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featurePropertyBag/featurePropertyBag.xml" ContentType="application/vnd.ms-excel.featurepropertyba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guardado/xl/comments1.xml" ContentType="application/vnd.openxmlformats-officedocument.spreadsheetml.comments+xml"/>
  <Override PartName="/xl/guardado/xl/drawings/drawing2.xml" ContentType="application/vnd.openxmlformats-officedocument.drawing+xml"/>
  <Override PartName="/xl/guardado/xl/comments2.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bookViews>
    <workbookView xWindow="-28920" yWindow="-120" windowWidth="29040" windowHeight="15720" tabRatio="926" xr2:uid="{00000000-000D-0000-FFFF-FFFF00000000}"/>
  </bookViews>
  <sheets>
    <sheet name="Overview" sheetId="45" r:id="rId1"/>
    <sheet name="Tune-Up" sheetId="60" r:id="rId2"/>
    <sheet name="Conducted 2G-3G" sheetId="44" r:id="rId3"/>
    <sheet name="Conducted LTE" sheetId="48" r:id="rId4"/>
    <sheet name="Conducted LTE CATM1" sheetId="61" r:id="rId5"/>
    <sheet name="Conducted LTE NB-IoT" sheetId="62" r:id="rId6"/>
    <sheet name="Conducted 5G" sheetId="63" r:id="rId7"/>
    <sheet name="Conducted WiFi" sheetId="47" r:id="rId8"/>
    <sheet name="Conducted BT-Custom" sheetId="54" r:id="rId9"/>
    <sheet name="Validations" sheetId="57" r:id="rId10"/>
    <sheet name="SAR EN" sheetId="50" r:id="rId11"/>
    <sheet name="SAR FCC-ISED" sheetId="55" r:id="rId12"/>
    <sheet name="Test Campaign" sheetId="39" r:id="rId13"/>
    <sheet name="Pretesting-Others" sheetId="58" r:id="rId14"/>
  </sheets>
  <definedNames>
    <definedName name="_xlnm._FilterDatabase" localSheetId="2" hidden="1">'Conducted 2G-3G'!$B$2:$BR$17</definedName>
    <definedName name="_xlnm._FilterDatabase" localSheetId="3" hidden="1">'Conducted LTE'!$B$2:$BT$170</definedName>
    <definedName name="_xlnm._FilterDatabase" localSheetId="4" hidden="1">'Conducted LTE CATM1'!$B$2:$BT$265</definedName>
    <definedName name="_xlnm._FilterDatabase" localSheetId="5" hidden="1">'Conducted LTE NB-IoT'!$B$2:$DC$20</definedName>
    <definedName name="_xlnm._FilterDatabase" localSheetId="6" hidden="1">'Conducted 5G'!$B$2:$BT$20</definedName>
    <definedName name="_xlnm._FilterDatabase" localSheetId="7" hidden="1">'Conducted WiFi'!$B$2:$CW$9</definedName>
    <definedName name="_xlnm._FilterDatabase" localSheetId="8" hidden="1">'Conducted BT-Custom'!$C$2:$DB$7</definedName>
    <definedName name="_xlnm._FilterDatabase" localSheetId="10" hidden="1">'SAR EN'!$C$2:$DE$910</definedName>
    <definedName name="_xlnm._FilterDatabase" localSheetId="11" hidden="1">'SAR FCC-ISED'!$BT$2:$DQ$1222</definedName>
    <definedName name="_xlnm._FilterDatabase" localSheetId="12" hidden="1">'Test Campaign'!$A$1:$BP$1</definedName>
  </definedNames>
  <calcPr calcId="0" calcMode="auto" fullCalcOnLoad="1" forceFullCalc="1" calcOnSav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s>
  <commentList>
    <comment ref="AU2" authorId="0" shapeId="0" xr:uid="{00000000-0006-0000-0200-000001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200-000002000000}">
      <text>
        <r>
          <rPr>
            <b/>
            <sz val="9"/>
            <color indexed="81"/>
            <rFont val="Tahoma"/>
            <family val="2"/>
          </rPr>
          <t>Miguel Lacave García:</t>
        </r>
        <r>
          <rPr>
            <sz val="9"/>
            <color indexed="81"/>
            <rFont val="Tahoma"/>
            <family val="2"/>
          </rPr>
          <t xml:space="preserve">
SAR puede ser NM siempre que haya fast SAR</t>
        </r>
      </text>
    </comment>
    <comment ref="BG2" authorId="1" shapeId="0" xr:uid="{00000000-0006-0000-0200-000003000000}">
      <text>
        <r>
          <rPr>
            <b/>
            <sz val="9"/>
            <color indexed="81"/>
            <rFont val="Tahoma"/>
            <family val="2"/>
          </rPr>
          <t>Autor:</t>
        </r>
        <r>
          <rPr>
            <sz val="9"/>
            <color indexed="81"/>
            <rFont val="Tahoma"/>
            <family val="2"/>
          </rPr>
          <t xml:space="preserve">
YYYY-MM-DD HH:MM:SS (hour will set to 00:00:00)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s>
  <commentList>
    <comment ref="L2" authorId="0" shapeId="0" xr:uid="{00000000-0006-0000-0700-000001000000}">
      <text>
        <r>
          <rPr>
            <b/>
            <sz val="9"/>
            <color indexed="81"/>
            <rFont val="Tahoma"/>
            <family val="2"/>
          </rPr>
          <t>Miguel Lacave García:</t>
        </r>
        <r>
          <rPr>
            <sz val="9"/>
            <color indexed="81"/>
            <rFont val="Tahoma"/>
            <family val="2"/>
          </rPr>
          <t xml:space="preserve">
por ahora solo 15, ya veremos si metemos más scs</t>
        </r>
      </text>
    </comment>
    <comment ref="AU2" authorId="0" shapeId="0" xr:uid="{00000000-0006-0000-0700-000002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700-000003000000}">
      <text>
        <r>
          <rPr>
            <b/>
            <sz val="9"/>
            <color indexed="81"/>
            <rFont val="Tahoma"/>
            <family val="2"/>
          </rPr>
          <t>Miguel Lacave García:</t>
        </r>
        <r>
          <rPr>
            <sz val="9"/>
            <color indexed="81"/>
            <rFont val="Tahoma"/>
            <family val="2"/>
          </rPr>
          <t xml:space="preserve">
SAR puede ser NM siempre que haya fast SAR</t>
        </r>
      </text>
    </comment>
    <comment ref="BG2" authorId="1" shapeId="0" xr:uid="{00000000-0006-0000-0700-000004000000}">
      <text>
        <r>
          <rPr>
            <b/>
            <sz val="9"/>
            <color indexed="81"/>
            <rFont val="Tahoma"/>
            <family val="2"/>
          </rPr>
          <t>Autor:</t>
        </r>
        <r>
          <rPr>
            <sz val="9"/>
            <color indexed="81"/>
            <rFont val="Tahoma"/>
            <family val="2"/>
          </rPr>
          <t xml:space="preserve">
YYYY-MM-DD HH:MM:SS (hour will set to 00:00:00)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s>
  <commentList>
    <comment ref="AU2" authorId="0" shapeId="0" xr:uid="{00000000-0006-0000-0800-000001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800-000002000000}">
      <text>
        <r>
          <rPr>
            <b/>
            <sz val="9"/>
            <color indexed="81"/>
            <rFont val="Tahoma"/>
            <family val="2"/>
          </rPr>
          <t>Miguel Lacave García:</t>
        </r>
        <r>
          <rPr>
            <sz val="9"/>
            <color indexed="81"/>
            <rFont val="Tahoma"/>
            <family val="2"/>
          </rPr>
          <t xml:space="preserve">
SAR puede ser NM siempre que haya fast SAR</t>
        </r>
      </text>
    </comment>
    <comment ref="BG2" authorId="1" shapeId="0" xr:uid="{00000000-0006-0000-0800-000003000000}">
      <text>
        <r>
          <rPr>
            <b/>
            <sz val="9"/>
            <color indexed="81"/>
            <rFont val="Tahoma"/>
            <family val="2"/>
          </rPr>
          <t>Autor:</t>
        </r>
        <r>
          <rPr>
            <sz val="9"/>
            <color indexed="81"/>
            <rFont val="Tahoma"/>
            <family val="2"/>
          </rPr>
          <t xml:space="preserve">
YYYY-MM-DD HH:MM:SS (hour will set to 00:00:00)</t>
        </r>
      </text>
    </comment>
    <comment ref="BU2" authorId="0" shapeId="0" xr:uid="{00000000-0006-0000-0800-000004000000}">
      <text>
        <r>
          <rPr>
            <b/>
            <sz val="9"/>
            <color indexed="81"/>
            <rFont val="Tahoma"/>
            <family val="2"/>
          </rPr>
          <t>Miguel Lacave García:</t>
        </r>
        <r>
          <rPr>
            <sz val="9"/>
            <color indexed="81"/>
            <rFont val="Tahoma"/>
            <family val="2"/>
          </rPr>
          <t xml:space="preserve">
First will be trhe maximum.
Second and third channels will be the lower and higher of the rest
Specifically:
If there is 4 channels 1, 2, 3 and 4, first we measure the maximum.
-If the max is 2, then additionally we measure 1 and 4
-If the max is 3, then additionally we measure 1 and 4
-If the max is 1, then additionally we measure max(2,3) and 4
-If the max is 4, then additionally we measure max(2,3) and 1
 If 2 and 3 are equal, then choose the closer to the center of the band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Francisco José Sánchez Calleja</author>
  </authors>
  <commentList>
    <comment ref="AU2" authorId="0" shapeId="0" xr:uid="{00000000-0006-0000-0900-000001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900-000002000000}">
      <text>
        <r>
          <rPr>
            <b/>
            <sz val="9"/>
            <color indexed="81"/>
            <rFont val="Tahoma"/>
            <family val="2"/>
          </rPr>
          <t>Miguel Lacave García:</t>
        </r>
        <r>
          <rPr>
            <sz val="9"/>
            <color indexed="81"/>
            <rFont val="Tahoma"/>
            <family val="2"/>
          </rPr>
          <t xml:space="preserve">
SAR puede ser NM siempre que haya fast SAR</t>
        </r>
      </text>
    </comment>
    <comment ref="BE2" authorId="1" shapeId="0" xr:uid="{00000000-0006-0000-0900-000003000000}">
      <text>
        <r>
          <rPr>
            <b/>
            <sz val="9"/>
            <color indexed="81"/>
            <rFont val="Tahoma"/>
            <family val="2"/>
          </rPr>
          <t>Autor:</t>
        </r>
        <r>
          <rPr>
            <sz val="9"/>
            <color indexed="81"/>
            <rFont val="Tahoma"/>
            <family val="2"/>
          </rPr>
          <t xml:space="preserve">
YYYY-MM-DD HH:MM:SS (hour will set to 00:00:00)</t>
        </r>
      </text>
    </comment>
    <comment ref="BF2" authorId="0" shapeId="0" xr:uid="{00000000-0006-0000-0900-000004000000}">
      <text>
        <r>
          <rPr>
            <b/>
            <sz val="9"/>
            <color indexed="81"/>
            <rFont val="Tahoma"/>
            <family val="2"/>
          </rPr>
          <t>Miguel Lacave García:</t>
        </r>
        <r>
          <rPr>
            <sz val="9"/>
            <color indexed="81"/>
            <rFont val="Tahoma"/>
            <family val="2"/>
          </rPr>
          <t xml:space="preserve">
TEST duration in seconds</t>
        </r>
      </text>
    </comment>
    <comment ref="BG2" authorId="1" shapeId="0" xr:uid="{00000000-0006-0000-0900-000005000000}">
      <text>
        <r>
          <rPr>
            <b/>
            <sz val="9"/>
            <color indexed="81"/>
            <rFont val="Tahoma"/>
            <family val="2"/>
          </rPr>
          <t>Autor:</t>
        </r>
        <r>
          <rPr>
            <sz val="9"/>
            <color indexed="81"/>
            <rFont val="Tahoma"/>
            <family val="2"/>
          </rPr>
          <t xml:space="preserve">
YYYY-MM-DD HH:MM:SS (hour will set to 00:00:00)</t>
        </r>
      </text>
    </comment>
    <comment ref="BH2" authorId="1" shapeId="0" xr:uid="{00000000-0006-0000-0900-000006000000}">
      <text>
        <r>
          <rPr>
            <b/>
            <sz val="9"/>
            <color indexed="81"/>
            <rFont val="Tahoma"/>
            <family val="2"/>
          </rPr>
          <t>Autor:</t>
        </r>
        <r>
          <rPr>
            <sz val="9"/>
            <color indexed="81"/>
            <rFont val="Tahoma"/>
            <family val="2"/>
          </rPr>
          <t xml:space="preserve">
seconds</t>
        </r>
      </text>
    </comment>
    <comment ref="CB2" authorId="2" shapeId="0" xr:uid="{00000000-0006-0000-0900-000007000000}">
      <text>
        <r>
          <rPr>
            <b/>
            <sz val="9"/>
            <color indexed="81"/>
            <rFont val="Tahoma"/>
            <family val="2"/>
          </rPr>
          <t>Measured by ANT dept</t>
        </r>
        <r>
          <rPr>
            <sz val="9"/>
            <color indexed="81"/>
            <rFont val="Tahoma"/>
            <family val="2"/>
          </rPr>
          <t xml:space="preserve">
</t>
        </r>
      </text>
    </comment>
    <comment ref="CC2" authorId="2" shapeId="0" xr:uid="{00000000-0006-0000-0900-000008000000}">
      <text>
        <r>
          <rPr>
            <b/>
            <sz val="9"/>
            <color indexed="81"/>
            <rFont val="Tahoma"/>
            <family val="2"/>
          </rPr>
          <t xml:space="preserve">Taken from RF Reports
</t>
        </r>
      </text>
    </comment>
    <comment ref="CD2" authorId="0" shapeId="0" xr:uid="{00000000-0006-0000-0900-000009000000}">
      <text>
        <r>
          <rPr>
            <b/>
            <sz val="9"/>
            <color indexed="81"/>
            <rFont val="Tahoma"/>
            <family val="2"/>
          </rPr>
          <t>Taken from RF report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Francisco José Sánchez Calleja</author>
    <author>jmfl</author>
  </authors>
  <commentList>
    <comment ref="AT1" authorId="0" shapeId="0" xr:uid="{00000000-0006-0000-0A00-000001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U1" authorId="0" shapeId="0" xr:uid="{00000000-0006-0000-0A00-000002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V1" authorId="0" shapeId="0" xr:uid="{00000000-0006-0000-0A00-000003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W1" authorId="0" shapeId="0" xr:uid="{00000000-0006-0000-0A00-000004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Z1" authorId="0" shapeId="0" xr:uid="{00000000-0006-0000-0A00-000005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A1" authorId="0" shapeId="0" xr:uid="{00000000-0006-0000-0A00-000006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B1" authorId="0" shapeId="0" xr:uid="{00000000-0006-0000-0A00-000007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C1" authorId="0" shapeId="0" xr:uid="{00000000-0006-0000-0A00-000008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AU2" authorId="0" shapeId="0" xr:uid="{00000000-0006-0000-0A00-000009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A00-00000A000000}">
      <text>
        <r>
          <rPr>
            <b/>
            <sz val="9"/>
            <color indexed="81"/>
            <rFont val="Tahoma"/>
            <family val="2"/>
          </rPr>
          <t>Miguel Lacave García:</t>
        </r>
        <r>
          <rPr>
            <sz val="9"/>
            <color indexed="81"/>
            <rFont val="Tahoma"/>
            <family val="2"/>
          </rPr>
          <t xml:space="preserve">
SAR puede ser NM siempre que haya fast SAR</t>
        </r>
      </text>
    </comment>
    <comment ref="BE2" authorId="1" shapeId="0" xr:uid="{00000000-0006-0000-0A00-00000B000000}">
      <text>
        <r>
          <rPr>
            <b/>
            <sz val="9"/>
            <color indexed="81"/>
            <rFont val="Tahoma"/>
            <family val="2"/>
          </rPr>
          <t>Autor:</t>
        </r>
        <r>
          <rPr>
            <sz val="9"/>
            <color indexed="81"/>
            <rFont val="Tahoma"/>
            <family val="2"/>
          </rPr>
          <t xml:space="preserve">
YYYY-MM-DD HH:MM:SS (hour will set to 00:00:00)</t>
        </r>
      </text>
    </comment>
    <comment ref="BF2" authorId="0" shapeId="0" xr:uid="{00000000-0006-0000-0A00-00000C000000}">
      <text>
        <r>
          <rPr>
            <b/>
            <sz val="9"/>
            <color indexed="81"/>
            <rFont val="Tahoma"/>
            <family val="2"/>
          </rPr>
          <t>Miguel Lacave García:</t>
        </r>
        <r>
          <rPr>
            <sz val="9"/>
            <color indexed="81"/>
            <rFont val="Tahoma"/>
            <family val="2"/>
          </rPr>
          <t xml:space="preserve">
TEST duration in seconds</t>
        </r>
      </text>
    </comment>
    <comment ref="BG2" authorId="1" shapeId="0" xr:uid="{00000000-0006-0000-0A00-00000D000000}">
      <text>
        <r>
          <rPr>
            <b/>
            <sz val="9"/>
            <color indexed="81"/>
            <rFont val="Tahoma"/>
            <family val="2"/>
          </rPr>
          <t>Autor:</t>
        </r>
        <r>
          <rPr>
            <sz val="9"/>
            <color indexed="81"/>
            <rFont val="Tahoma"/>
            <family val="2"/>
          </rPr>
          <t xml:space="preserve">
YYYY-MM-DD HH:MM:SS (hour will set to 00:00:00)</t>
        </r>
      </text>
    </comment>
    <comment ref="BH2" authorId="1" shapeId="0" xr:uid="{00000000-0006-0000-0A00-00000E000000}">
      <text>
        <r>
          <rPr>
            <b/>
            <sz val="9"/>
            <color indexed="81"/>
            <rFont val="Tahoma"/>
            <family val="2"/>
          </rPr>
          <t>Autor:</t>
        </r>
        <r>
          <rPr>
            <sz val="9"/>
            <color indexed="81"/>
            <rFont val="Tahoma"/>
            <family val="2"/>
          </rPr>
          <t xml:space="preserve">
seconds</t>
        </r>
      </text>
    </comment>
    <comment ref="BV2" authorId="0" shapeId="0" xr:uid="{00000000-0006-0000-0A00-00000F000000}">
      <text>
        <r>
          <rPr>
            <b/>
            <sz val="9"/>
            <color indexed="81"/>
            <rFont val="Tahoma"/>
            <family val="2"/>
          </rPr>
          <t>Miguel Lacave García:</t>
        </r>
        <r>
          <rPr>
            <sz val="9"/>
            <color indexed="81"/>
            <rFont val="Tahoma"/>
            <family val="2"/>
          </rPr>
          <t xml:space="preserve">
Antenas de 1 a 4 por cada banda/tecnología.
Los nombres de las antenas se asignan en la hoja "Overview"</t>
        </r>
      </text>
    </comment>
    <comment ref="CC2" authorId="0" shapeId="0" xr:uid="{00000000-0006-0000-0A00-000010000000}">
      <text>
        <r>
          <rPr>
            <b/>
            <sz val="9"/>
            <color indexed="81"/>
            <rFont val="Tahoma"/>
            <family val="2"/>
          </rPr>
          <t>Miguel Lacave García:</t>
        </r>
        <r>
          <rPr>
            <sz val="9"/>
            <color indexed="81"/>
            <rFont val="Tahoma"/>
            <family val="2"/>
          </rPr>
          <t xml:space="preserve">
Channel and freq are selected from "Conducted measurements" automatically according to maximum power values measured.
If there are no values in conducted measurements channel mid, low and high are selected by default.
Values for ANTENNA 1/2/3/4 come from MODULE PORT 1/2/3/4 respectively.
For LTE, the freq and ch are from conducted values module port 1 and only the highest BW</t>
        </r>
      </text>
    </comment>
    <comment ref="CK2" authorId="2" shapeId="0" xr:uid="{00000000-0006-0000-0A00-000011000000}">
      <text>
        <r>
          <rPr>
            <b/>
            <sz val="9"/>
            <color indexed="81"/>
            <rFont val="Tahoma"/>
            <family val="2"/>
          </rPr>
          <t>From Conducted measurements</t>
        </r>
      </text>
    </comment>
    <comment ref="CL2" authorId="3" shapeId="0" xr:uid="{00000000-0006-0000-0A00-000012000000}">
      <text>
        <r>
          <rPr>
            <b/>
            <sz val="8"/>
            <color indexed="81"/>
            <rFont val="Tahoma"/>
            <family val="2"/>
          </rPr>
          <t>Criterio de validez del método Fast SAR para FCC según KDB 447498 D01</t>
        </r>
      </text>
    </comment>
    <comment ref="DB2" authorId="0" shapeId="0" xr:uid="{00000000-0006-0000-0A00-000013000000}">
      <text>
        <r>
          <rPr>
            <b/>
            <sz val="9"/>
            <color indexed="81"/>
            <rFont val="Tahoma"/>
            <family val="2"/>
          </rPr>
          <t>Miguel Lacave García:</t>
        </r>
        <r>
          <rPr>
            <sz val="9"/>
            <color indexed="81"/>
            <rFont val="Tahoma"/>
            <family val="2"/>
          </rPr>
          <t xml:space="preserve">
Del module port 1
Calculos para SAR con las conducidas del module port 2 no implementado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jmfl</author>
    <author>Usuario Genérico ANT</author>
  </authors>
  <commentList>
    <comment ref="AT1" authorId="0" shapeId="0" xr:uid="{00000000-0006-0000-0500-000001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U1" authorId="0" shapeId="0" xr:uid="{00000000-0006-0000-0500-000002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V1" authorId="0" shapeId="0" xr:uid="{00000000-0006-0000-0500-000003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W1" authorId="0" shapeId="0" xr:uid="{00000000-0006-0000-0500-000004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Z1" authorId="0" shapeId="0" xr:uid="{00000000-0006-0000-0500-000005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A1" authorId="0" shapeId="0" xr:uid="{00000000-0006-0000-0500-000006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B1" authorId="0" shapeId="0" xr:uid="{00000000-0006-0000-0500-000007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C1" authorId="0" shapeId="0" xr:uid="{00000000-0006-0000-0500-000008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AU2" authorId="0" shapeId="0" xr:uid="{00000000-0006-0000-0500-000009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500-00000A000000}">
      <text>
        <r>
          <rPr>
            <b/>
            <sz val="9"/>
            <color indexed="81"/>
            <rFont val="Tahoma"/>
            <family val="2"/>
          </rPr>
          <t>Miguel Lacave García:</t>
        </r>
        <r>
          <rPr>
            <sz val="9"/>
            <color indexed="81"/>
            <rFont val="Tahoma"/>
            <family val="2"/>
          </rPr>
          <t xml:space="preserve">
SAR puede ser NM siempre que haya fast SAR</t>
        </r>
      </text>
    </comment>
    <comment ref="BE2" authorId="1" shapeId="0" xr:uid="{00000000-0006-0000-0500-00000B000000}">
      <text>
        <r>
          <rPr>
            <b/>
            <sz val="9"/>
            <color indexed="81"/>
            <rFont val="Tahoma"/>
            <family val="2"/>
          </rPr>
          <t>Autor:</t>
        </r>
        <r>
          <rPr>
            <sz val="9"/>
            <color indexed="81"/>
            <rFont val="Tahoma"/>
            <family val="2"/>
          </rPr>
          <t xml:space="preserve">
YYYY-MM-DD HH:MM:SS (hour will set to 00:00:00)</t>
        </r>
      </text>
    </comment>
    <comment ref="BF2" authorId="0" shapeId="0" xr:uid="{00000000-0006-0000-0500-00000C000000}">
      <text>
        <r>
          <rPr>
            <b/>
            <sz val="9"/>
            <color indexed="81"/>
            <rFont val="Tahoma"/>
            <family val="2"/>
          </rPr>
          <t>Miguel Lacave García:</t>
        </r>
        <r>
          <rPr>
            <sz val="9"/>
            <color indexed="81"/>
            <rFont val="Tahoma"/>
            <family val="2"/>
          </rPr>
          <t xml:space="preserve">
TEST duration in seconds</t>
        </r>
      </text>
    </comment>
    <comment ref="BG2" authorId="1" shapeId="0" xr:uid="{00000000-0006-0000-0500-00000D000000}">
      <text>
        <r>
          <rPr>
            <b/>
            <sz val="9"/>
            <color indexed="81"/>
            <rFont val="Tahoma"/>
            <family val="2"/>
          </rPr>
          <t>Autor:</t>
        </r>
        <r>
          <rPr>
            <sz val="9"/>
            <color indexed="81"/>
            <rFont val="Tahoma"/>
            <family val="2"/>
          </rPr>
          <t xml:space="preserve">
YYYY-MM-DD HH:MM:SS (hour will set to 00:00:00)</t>
        </r>
      </text>
    </comment>
    <comment ref="BH2" authorId="1" shapeId="0" xr:uid="{00000000-0006-0000-0500-00000E000000}">
      <text>
        <r>
          <rPr>
            <b/>
            <sz val="9"/>
            <color indexed="81"/>
            <rFont val="Tahoma"/>
            <family val="2"/>
          </rPr>
          <t>Autor:</t>
        </r>
        <r>
          <rPr>
            <sz val="9"/>
            <color indexed="81"/>
            <rFont val="Tahoma"/>
            <family val="2"/>
          </rPr>
          <t xml:space="preserve">
seconds</t>
        </r>
      </text>
    </comment>
    <comment ref="BV2" authorId="0" shapeId="0" xr:uid="{00000000-0006-0000-0500-00000F000000}">
      <text>
        <r>
          <rPr>
            <b/>
            <sz val="9"/>
            <color indexed="81"/>
            <rFont val="Tahoma"/>
            <family val="2"/>
          </rPr>
          <t>Miguel Lacave García:</t>
        </r>
        <r>
          <rPr>
            <sz val="9"/>
            <color indexed="81"/>
            <rFont val="Tahoma"/>
            <family val="2"/>
          </rPr>
          <t xml:space="preserve">
Antena 1 y 2 por cada banda/tecnología</t>
        </r>
      </text>
    </comment>
    <comment ref="CC2" authorId="0" shapeId="0" xr:uid="{00000000-0006-0000-0500-000010000000}">
      <text>
        <r>
          <rPr>
            <b/>
            <sz val="9"/>
            <color indexed="81"/>
            <rFont val="Tahoma"/>
            <family val="2"/>
          </rPr>
          <t>Miguel Lacave García:</t>
        </r>
        <r>
          <rPr>
            <sz val="9"/>
            <color indexed="81"/>
            <rFont val="Tahoma"/>
            <family val="2"/>
          </rPr>
          <t xml:space="preserve">
Channel and freq are selected from "Conducted measurements MODULE PORT 1" automatically according to maximum power values measured.
If there are no values in conducted measurements channel mid, low and high are selected by default
For LTE, the freq and ch are from conducted values module port 1 and only the highest BW</t>
        </r>
      </text>
    </comment>
    <comment ref="CD2" authorId="0" shapeId="0" xr:uid="{00000000-0006-0000-0500-000011000000}">
      <text>
        <r>
          <rPr>
            <b/>
            <sz val="9"/>
            <color indexed="81"/>
            <rFont val="Tahoma"/>
            <family val="2"/>
          </rPr>
          <t>Miguel Lacave García:</t>
        </r>
        <r>
          <rPr>
            <sz val="9"/>
            <color indexed="81"/>
            <rFont val="Tahoma"/>
            <family val="2"/>
          </rPr>
          <t xml:space="preserve">
Channel and freq are selected from "Conducted measurements MODULE PORT 1" automatically according to maximum power values measured.
If there are no values in conducted measurements channel mid, low and high are selected by default</t>
        </r>
      </text>
    </comment>
    <comment ref="CE2" authorId="2" shapeId="0" xr:uid="{00000000-0006-0000-0500-000012000000}">
      <text>
        <r>
          <rPr>
            <b/>
            <sz val="8"/>
            <color indexed="81"/>
            <rFont val="Tahoma"/>
            <family val="2"/>
          </rPr>
          <t>Valor extrapolado en SEMCAD. Valor devuelto por DASY52 en Area Scan NO VÁLIDO
Measure zoom in max</t>
        </r>
      </text>
    </comment>
    <comment ref="CG2" authorId="2" shapeId="0" xr:uid="{00000000-0006-0000-0500-000013000000}">
      <text>
        <r>
          <rPr>
            <b/>
            <sz val="8"/>
            <color indexed="81"/>
            <rFont val="Tahoma"/>
            <family val="2"/>
          </rPr>
          <t>Valor extrapolado en SEMCAD. Valor devuelto por DASY52 en Area Scan NO VÁLIDO
Measure zoom in max</t>
        </r>
      </text>
    </comment>
    <comment ref="CP2" authorId="2" shapeId="0" xr:uid="{00000000-0006-0000-0500-000014000000}">
      <text>
        <r>
          <rPr>
            <b/>
            <sz val="8"/>
            <color indexed="81"/>
            <rFont val="Tahoma"/>
            <family val="2"/>
          </rPr>
          <t>Criterio de validez del método Fast SAR para FCC según KDB 447498 D01</t>
        </r>
      </text>
    </comment>
    <comment ref="DN2" authorId="0" shapeId="0" xr:uid="{00000000-0006-0000-0500-000015000000}">
      <text>
        <r>
          <rPr>
            <b/>
            <sz val="9"/>
            <color indexed="81"/>
            <rFont val="Tahoma"/>
            <family val="2"/>
          </rPr>
          <t>Miguel Lacave García:</t>
        </r>
        <r>
          <rPr>
            <sz val="9"/>
            <color indexed="81"/>
            <rFont val="Tahoma"/>
            <family val="2"/>
          </rPr>
          <t xml:space="preserve">
Del module port 1
Calculos para SAR con las conducidas del module port 2 no implementado</t>
        </r>
      </text>
    </comment>
    <comment ref="CZ1785" authorId="3" shapeId="0" xr:uid="{00000000-0006-0000-0500-000016000000}">
      <text>
        <r>
          <rPr>
            <b/>
            <sz val="9"/>
            <color indexed="81"/>
            <rFont val="Tahoma"/>
            <family val="2"/>
          </rPr>
          <t>Usuario Genérico ANT:</t>
        </r>
        <r>
          <rPr>
            <sz val="9"/>
            <color indexed="81"/>
            <rFont val="Tahoma"/>
            <family val="2"/>
          </rPr>
          <t xml:space="preserve">
</t>
        </r>
      </text>
    </comment>
  </commentList>
</comments>
</file>

<file path=xl/sharedStrings.xml><?xml version="1.0" encoding="utf-8"?>
<sst xmlns="http://schemas.openxmlformats.org/spreadsheetml/2006/main" count="3137311" uniqueCount="1517">
  <si>
    <t>1 gr.</t>
  </si>
  <si>
    <t>Temperatura (ºC)</t>
  </si>
  <si>
    <t>Humedad (%)</t>
  </si>
  <si>
    <t>Potencia Conducida</t>
  </si>
  <si>
    <t>Instrumentación adicional</t>
  </si>
  <si>
    <t>Drift
(%)</t>
  </si>
  <si>
    <t>802.11a</t>
  </si>
  <si>
    <t>5.6 GHz</t>
  </si>
  <si>
    <t>5.2 GHz</t>
  </si>
  <si>
    <t>5.8 GHz</t>
  </si>
  <si>
    <t>QPSK</t>
  </si>
  <si>
    <t>16QAM</t>
  </si>
  <si>
    <t xml:space="preserve">max </t>
  </si>
  <si>
    <t>MEDIDAS SAR 50% RB</t>
  </si>
  <si>
    <t>SAR 100% RB</t>
  </si>
  <si>
    <t xml:space="preserve">maximo </t>
  </si>
  <si>
    <t>WCDMA</t>
  </si>
  <si>
    <t>HSPA</t>
  </si>
  <si>
    <t>HSPA+</t>
  </si>
  <si>
    <t>medida por SAR&gt; 1 en esa config</t>
  </si>
  <si>
    <t>EU</t>
  </si>
  <si>
    <t>Si SAR&gt; 1,80</t>
  </si>
  <si>
    <t>Si QPSK+05&lt; QAM o si SAR&gt; 1,80</t>
  </si>
  <si>
    <t>medida por bw 1 RB si SAR&gt;1,80</t>
  </si>
  <si>
    <t>Ch</t>
  </si>
  <si>
    <t>Mode</t>
  </si>
  <si>
    <t>UL RB Allocation</t>
  </si>
  <si>
    <t>MPR</t>
  </si>
  <si>
    <t>HSDPA</t>
  </si>
  <si>
    <t>Subtest</t>
  </si>
  <si>
    <t>64</t>
  </si>
  <si>
    <t>1</t>
  </si>
  <si>
    <t>Channel Number</t>
  </si>
  <si>
    <t xml:space="preserve"> Frame Average Output Power (dBm)</t>
  </si>
  <si>
    <t>PCL</t>
  </si>
  <si>
    <t>Modulation</t>
  </si>
  <si>
    <t>Power 1 Slot</t>
  </si>
  <si>
    <t>Power 2 Slot</t>
  </si>
  <si>
    <t>Power 3Slot</t>
  </si>
  <si>
    <t>Power 4 Slot</t>
  </si>
  <si>
    <t>Band</t>
  </si>
  <si>
    <t>Channel</t>
  </si>
  <si>
    <t>Average Output Power (dBm)</t>
  </si>
  <si>
    <t>No medir QAM</t>
  </si>
  <si>
    <t>Dist
(mm)</t>
  </si>
  <si>
    <t>Freq
(MHz)</t>
  </si>
  <si>
    <t>Data Rate</t>
  </si>
  <si>
    <t>Gain Control</t>
  </si>
  <si>
    <t>802.11b</t>
  </si>
  <si>
    <t>1 Mbps</t>
  </si>
  <si>
    <t>802.11g</t>
  </si>
  <si>
    <t>6 Mbps</t>
  </si>
  <si>
    <t>802.11n</t>
  </si>
  <si>
    <t>HT0</t>
  </si>
  <si>
    <t>802.11ac</t>
  </si>
  <si>
    <t>VHT0</t>
  </si>
  <si>
    <t>802.11n*</t>
  </si>
  <si>
    <t>DC-HSDPA</t>
  </si>
  <si>
    <t>Position</t>
  </si>
  <si>
    <t>Date</t>
  </si>
  <si>
    <t>Scale 
factor</t>
  </si>
  <si>
    <t>Front Face</t>
  </si>
  <si>
    <t>Back Face</t>
  </si>
  <si>
    <t>Left Edge</t>
  </si>
  <si>
    <t>Right Edge</t>
  </si>
  <si>
    <t>Top Edge</t>
  </si>
  <si>
    <t>Bottom Edge</t>
  </si>
  <si>
    <t>I</t>
  </si>
  <si>
    <t>VIII</t>
  </si>
  <si>
    <t>Left Cheek</t>
  </si>
  <si>
    <t>Left Tilt</t>
  </si>
  <si>
    <t>Right Cheek</t>
  </si>
  <si>
    <t>Right Tilt</t>
  </si>
  <si>
    <t>100% RB</t>
  </si>
  <si>
    <t>III</t>
  </si>
  <si>
    <t>V</t>
  </si>
  <si>
    <t>VII</t>
  </si>
  <si>
    <t>N/A</t>
  </si>
  <si>
    <t>GSM</t>
  </si>
  <si>
    <t>2.4 GHz</t>
  </si>
  <si>
    <t>BT</t>
  </si>
  <si>
    <t>GPRS</t>
  </si>
  <si>
    <t>U-NII-3</t>
  </si>
  <si>
    <t>U-NII-2C</t>
  </si>
  <si>
    <t>U-NII-1</t>
  </si>
  <si>
    <t>U-NII-2A</t>
  </si>
  <si>
    <t>Frequency band
(MHz)</t>
  </si>
  <si>
    <t>Fast SAR
(W/kg)</t>
  </si>
  <si>
    <t>1 W Target
SAR (W/kg)</t>
  </si>
  <si>
    <t>1 W Norm.
SAR (W/kg)</t>
  </si>
  <si>
    <t>Head/Body</t>
  </si>
  <si>
    <t>Head</t>
  </si>
  <si>
    <t>Body</t>
  </si>
  <si>
    <t>SAR over</t>
  </si>
  <si>
    <t>10 gr.</t>
  </si>
  <si>
    <t>SAR
(W/kg)</t>
  </si>
  <si>
    <t>Technology</t>
  </si>
  <si>
    <t>Frequency</t>
  </si>
  <si>
    <t>Frame Average Output Power (dBm)</t>
  </si>
  <si>
    <t>Duty Cycle</t>
  </si>
  <si>
    <t>Aquí irían todas los test cases posibles (en este ejemplo no están listados todos)</t>
  </si>
  <si>
    <t>Liquids</t>
  </si>
  <si>
    <t>Conductivity</t>
  </si>
  <si>
    <t>Frequency
(MHz)</t>
  </si>
  <si>
    <t>Estos son otros datos que deben incluirse en el report. No son ensayos sobre la muestra, sino sobre los líquidos que han de usarse durante la medida SAR que han de presentarse en los reports. La instrumentación utilizada es diferente a la de un ensayo sobre una muestra.</t>
  </si>
  <si>
    <t>Deviation</t>
  </si>
  <si>
    <t>Permittivity</t>
  </si>
  <si>
    <t>Target</t>
  </si>
  <si>
    <t>Measured values</t>
  </si>
  <si>
    <t>Uplink Slots</t>
  </si>
  <si>
    <t>EGPRS</t>
  </si>
  <si>
    <t>TR</t>
  </si>
  <si>
    <t>Test specification</t>
  </si>
  <si>
    <t>Version</t>
  </si>
  <si>
    <t>Test case</t>
  </si>
  <si>
    <t>Antenna</t>
  </si>
  <si>
    <t>Module Port</t>
  </si>
  <si>
    <t>Bandwidth (MHz)</t>
  </si>
  <si>
    <t>SCS (kHz)</t>
  </si>
  <si>
    <t>Target Permitivity (ε)</t>
  </si>
  <si>
    <t>Target Conductivity (σ (S/m))</t>
  </si>
  <si>
    <t>Frequency (MHz)</t>
  </si>
  <si>
    <t>1 W Target SAR (W/Kg)</t>
  </si>
  <si>
    <t>Distance (mm)</t>
  </si>
  <si>
    <t>Verdict</t>
  </si>
  <si>
    <t>Estimated SAR 10-g (W/Kg)</t>
  </si>
  <si>
    <t>Measured Permittivity (ε)</t>
  </si>
  <si>
    <t>Fast SAR (W/Kg)</t>
  </si>
  <si>
    <t>SAR 10-g (W/Kg)</t>
  </si>
  <si>
    <t>Burst Average Output Power (dBm)</t>
  </si>
  <si>
    <t>SAR (W/Kg)</t>
  </si>
  <si>
    <t>1 W Nor. SAR (W/Kg)</t>
  </si>
  <si>
    <t>Measured Conductivity (σ (S/m))</t>
  </si>
  <si>
    <t>Power Drift (%)</t>
  </si>
  <si>
    <t>Deviation Permittivity (%)</t>
  </si>
  <si>
    <t>Drift (%)</t>
  </si>
  <si>
    <t>Deviation Conductivity (%)</t>
  </si>
  <si>
    <t>Plot No. (-)</t>
  </si>
  <si>
    <t>Date of Execution</t>
  </si>
  <si>
    <t>Samples</t>
  </si>
  <si>
    <t>Operation Mode</t>
  </si>
  <si>
    <t>Test Operator</t>
  </si>
  <si>
    <t>Uncertainty</t>
  </si>
  <si>
    <t>Used Test Equipment</t>
  </si>
  <si>
    <t>Comment</t>
  </si>
  <si>
    <t>Bug tracking link</t>
  </si>
  <si>
    <t>Result filename</t>
  </si>
  <si>
    <t>Env. Conditions</t>
  </si>
  <si>
    <t>FDD30</t>
  </si>
  <si>
    <t>1RB Low</t>
  </si>
  <si>
    <t>P</t>
  </si>
  <si>
    <t>60</t>
  </si>
  <si>
    <t>S/01</t>
  </si>
  <si>
    <t>Sondas</t>
  </si>
  <si>
    <t>EX3DV4 - SN 7461</t>
  </si>
  <si>
    <t>Calentamiento:</t>
  </si>
  <si>
    <t>Temperatura:</t>
  </si>
  <si>
    <t>Hora</t>
  </si>
  <si>
    <t>Temperatura Liq (ºC)</t>
  </si>
  <si>
    <t>Dipolo:</t>
  </si>
  <si>
    <t>Inicio</t>
  </si>
  <si>
    <t>Fin</t>
  </si>
  <si>
    <t>Sonda:</t>
  </si>
  <si>
    <t>Frecuencia</t>
  </si>
  <si>
    <t>Nivel Gen.</t>
  </si>
  <si>
    <t>Medidor de Potencia</t>
  </si>
  <si>
    <t>Observaciones</t>
  </si>
  <si>
    <t>(MHz)</t>
  </si>
  <si>
    <t>(dBm)</t>
  </si>
  <si>
    <t>Sensor A (mW)</t>
  </si>
  <si>
    <t>Sensor B (dBm)</t>
  </si>
  <si>
    <t>Aprox. 250/100mW</t>
  </si>
  <si>
    <t>1º</t>
  </si>
  <si>
    <t>Lectura estabilizada</t>
  </si>
  <si>
    <t>2º</t>
  </si>
  <si>
    <t>Cambio al dipolo</t>
  </si>
  <si>
    <t>3º</t>
  </si>
  <si>
    <t>Ajuste</t>
  </si>
  <si>
    <t>4º</t>
  </si>
  <si>
    <t>Dipolos</t>
  </si>
  <si>
    <t>D450V3- SN 1092</t>
  </si>
  <si>
    <t>Acop,HP</t>
  </si>
  <si>
    <t>Máx durante ensayo</t>
  </si>
  <si>
    <t>5º</t>
  </si>
  <si>
    <t>D750V3 - SN 1036</t>
  </si>
  <si>
    <t>Mín durante ensayo</t>
  </si>
  <si>
    <t>6º</t>
  </si>
  <si>
    <t>D900V2 - SN 1d007</t>
  </si>
  <si>
    <t>D1640V2 - SN 333</t>
  </si>
  <si>
    <t>Medida SAR</t>
  </si>
  <si>
    <t>Valor en antena</t>
  </si>
  <si>
    <t>SAR 1W</t>
  </si>
  <si>
    <t>SAR W/g</t>
  </si>
  <si>
    <t>Desviacion (%)</t>
  </si>
  <si>
    <t>Veredicto</t>
  </si>
  <si>
    <t>D1800V2 - SN 2d099</t>
  </si>
  <si>
    <t>NARDA</t>
  </si>
  <si>
    <t>SAR(1g)</t>
  </si>
  <si>
    <t>D2000V2 - SN 1021</t>
  </si>
  <si>
    <t>SAR(10g)</t>
  </si>
  <si>
    <t>D2300V2 - SN 1105</t>
  </si>
  <si>
    <t>D2450V2 - SN 756</t>
  </si>
  <si>
    <t>Valor SAR extrap</t>
  </si>
  <si>
    <t>D2600V2 - SN 1023</t>
  </si>
  <si>
    <t>Fast SAR 1g</t>
  </si>
  <si>
    <t>D3300V2 - SN 1024</t>
  </si>
  <si>
    <t>Fast SAR 10g</t>
  </si>
  <si>
    <t>D3500V2 - SN 1117</t>
  </si>
  <si>
    <t>D3700V2 - SN 1088</t>
  </si>
  <si>
    <t>D3900V2 - SN 1063</t>
  </si>
  <si>
    <t>D4200V2 - SN 1021</t>
  </si>
  <si>
    <t>D4600V2 - SN 1057</t>
  </si>
  <si>
    <t>D4900V2 - SN 1053</t>
  </si>
  <si>
    <t>Cabeza</t>
  </si>
  <si>
    <t>Cuerpo</t>
  </si>
  <si>
    <t>D450V3</t>
  </si>
  <si>
    <t>D750V3</t>
  </si>
  <si>
    <t>D900V2</t>
  </si>
  <si>
    <t>D1640V2</t>
  </si>
  <si>
    <t>D1800V2</t>
  </si>
  <si>
    <t>D2000V2</t>
  </si>
  <si>
    <t>D2300V2</t>
  </si>
  <si>
    <t>D2450V2</t>
  </si>
  <si>
    <t>D2600V2</t>
  </si>
  <si>
    <t>D3300V2</t>
  </si>
  <si>
    <t>D3500V2</t>
  </si>
  <si>
    <t>D3700V2</t>
  </si>
  <si>
    <t>D3900V2</t>
  </si>
  <si>
    <t>D4200V2</t>
  </si>
  <si>
    <t>D4600V2</t>
  </si>
  <si>
    <t>D4900V2</t>
  </si>
  <si>
    <t>D5GHzV2
5800 MHz</t>
  </si>
  <si>
    <t>Head/Body:</t>
  </si>
  <si>
    <t>Fast scan validity?</t>
  </si>
  <si>
    <t>Measure Zoom           Scan+ Zoom        Scan next max</t>
  </si>
  <si>
    <t>Measure 
Low &amp; High</t>
  </si>
  <si>
    <t>Max Power     (Target+Tune-up) (dBm)</t>
  </si>
  <si>
    <t>Conducted Power Measured (dBm)</t>
  </si>
  <si>
    <t>Max Power     (Target+Tune-up) (mW)</t>
  </si>
  <si>
    <t>Conducted
 Power
 Measured
 (mW)</t>
  </si>
  <si>
    <t xml:space="preserve"> Average Output Power (dBm) </t>
  </si>
  <si>
    <t>Module
port</t>
  </si>
  <si>
    <t>2.2</t>
  </si>
  <si>
    <t>2.1</t>
  </si>
  <si>
    <t>FDDI</t>
  </si>
  <si>
    <t>FDDII</t>
  </si>
  <si>
    <t>FDDIII</t>
  </si>
  <si>
    <t>FDDIV</t>
  </si>
  <si>
    <t>FDDV</t>
  </si>
  <si>
    <t>FDDVII</t>
  </si>
  <si>
    <t>FDDVIII</t>
  </si>
  <si>
    <t>FDDXI</t>
  </si>
  <si>
    <t>FDDXII</t>
  </si>
  <si>
    <t>FDDVI</t>
  </si>
  <si>
    <t>FDDXIII</t>
  </si>
  <si>
    <t>FDDXIX</t>
  </si>
  <si>
    <t>LTE</t>
  </si>
  <si>
    <t>FDD1</t>
  </si>
  <si>
    <t>Bandwidth
(MHz)</t>
  </si>
  <si>
    <t>UL RB Start</t>
  </si>
  <si>
    <t>1RB Mid</t>
  </si>
  <si>
    <t>1RB High</t>
  </si>
  <si>
    <t>No medir
BW</t>
  </si>
  <si>
    <t>Máx 1 RB</t>
  </si>
  <si>
    <t>Máx 50 RB</t>
  </si>
  <si>
    <t>Máx 100 RB</t>
  </si>
  <si>
    <t>Reported SAR 10-g (W/Kg)</t>
  </si>
  <si>
    <t>FDD2</t>
  </si>
  <si>
    <t>FDD3</t>
  </si>
  <si>
    <t>Configuración</t>
  </si>
  <si>
    <t>NARDA/ HP</t>
  </si>
  <si>
    <t>NARDA/HP</t>
  </si>
  <si>
    <t>D5GHzV2(5250MHz) - SN 1071</t>
  </si>
  <si>
    <t>D5GHzV2
5250 MHz</t>
  </si>
  <si>
    <t>D5GHzV2(5800MHz) - SN 1071</t>
  </si>
  <si>
    <t>Elegir valor de lista desplegable</t>
  </si>
  <si>
    <t>Insertar valor manualmente</t>
  </si>
  <si>
    <t>Copiar valores de software de Temp/Hum</t>
  </si>
  <si>
    <t>Celdas bloqueadas</t>
  </si>
  <si>
    <t>Test duration
(min)</t>
  </si>
  <si>
    <t>Date
(yyyy/mm/dd)</t>
  </si>
  <si>
    <t xml:space="preserve">Sub
Test
</t>
  </si>
  <si>
    <t>Project information</t>
  </si>
  <si>
    <t>Projet/Offer:</t>
  </si>
  <si>
    <t>Revised by:</t>
  </si>
  <si>
    <t>Starting Date:</t>
  </si>
  <si>
    <t>Revision date:</t>
  </si>
  <si>
    <t>Ending Date:</t>
  </si>
  <si>
    <t>Standards</t>
  </si>
  <si>
    <t>Test Procedure:</t>
  </si>
  <si>
    <t>Environmental conditions:</t>
  </si>
  <si>
    <t>Minimum</t>
  </si>
  <si>
    <t>Maximum</t>
  </si>
  <si>
    <t>Temperature (ºC)</t>
  </si>
  <si>
    <t>Relative humidity (%)</t>
  </si>
  <si>
    <t>Product information</t>
  </si>
  <si>
    <t xml:space="preserve">Control number </t>
  </si>
  <si>
    <t>Device description</t>
  </si>
  <si>
    <t>Model</t>
  </si>
  <si>
    <t>Serial Number</t>
  </si>
  <si>
    <t>H/W</t>
  </si>
  <si>
    <t>S/W</t>
  </si>
  <si>
    <t>NCs used</t>
  </si>
  <si>
    <t>Concatenation of used NCs</t>
  </si>
  <si>
    <r>
      <t>PEAN000_</t>
    </r>
    <r>
      <rPr>
        <sz val="11"/>
        <color indexed="10"/>
        <rFont val="Calibri"/>
        <family val="2"/>
      </rPr>
      <t>XX</t>
    </r>
  </si>
  <si>
    <t>Date of reception</t>
  </si>
  <si>
    <t>Date of Setup</t>
  </si>
  <si>
    <t>Setup Duration</t>
  </si>
  <si>
    <t>Module port</t>
  </si>
  <si>
    <t>BW</t>
  </si>
  <si>
    <t>Freq</t>
  </si>
  <si>
    <t>2412</t>
  </si>
  <si>
    <t>2442</t>
  </si>
  <si>
    <t>2472</t>
  </si>
  <si>
    <t>2422</t>
  </si>
  <si>
    <t>2462</t>
  </si>
  <si>
    <t>5180</t>
  </si>
  <si>
    <t>5200</t>
  </si>
  <si>
    <t>5240</t>
  </si>
  <si>
    <t>5220</t>
  </si>
  <si>
    <t>5190</t>
  </si>
  <si>
    <t>5230</t>
  </si>
  <si>
    <t>5210</t>
  </si>
  <si>
    <t>5250</t>
  </si>
  <si>
    <t>5260</t>
  </si>
  <si>
    <t>5280</t>
  </si>
  <si>
    <t>5300</t>
  </si>
  <si>
    <t>5320</t>
  </si>
  <si>
    <t>5270</t>
  </si>
  <si>
    <t>5310</t>
  </si>
  <si>
    <t>5290</t>
  </si>
  <si>
    <t>5500</t>
  </si>
  <si>
    <t>5560</t>
  </si>
  <si>
    <t>5510</t>
  </si>
  <si>
    <t>5550</t>
  </si>
  <si>
    <t>5530</t>
  </si>
  <si>
    <t>5570</t>
  </si>
  <si>
    <t>5755</t>
  </si>
  <si>
    <t>5795</t>
  </si>
  <si>
    <t>5775</t>
  </si>
  <si>
    <t>7</t>
  </si>
  <si>
    <t>13</t>
  </si>
  <si>
    <t>3</t>
  </si>
  <si>
    <t>11</t>
  </si>
  <si>
    <t>36</t>
  </si>
  <si>
    <t>40</t>
  </si>
  <si>
    <t>44</t>
  </si>
  <si>
    <t>48</t>
  </si>
  <si>
    <t>38</t>
  </si>
  <si>
    <t>46</t>
  </si>
  <si>
    <t>42</t>
  </si>
  <si>
    <t>50</t>
  </si>
  <si>
    <t>52</t>
  </si>
  <si>
    <t>56</t>
  </si>
  <si>
    <t>54</t>
  </si>
  <si>
    <t>62</t>
  </si>
  <si>
    <t>58</t>
  </si>
  <si>
    <t>100</t>
  </si>
  <si>
    <t>112</t>
  </si>
  <si>
    <t>102</t>
  </si>
  <si>
    <t>110</t>
  </si>
  <si>
    <t>106</t>
  </si>
  <si>
    <t>114</t>
  </si>
  <si>
    <t>151</t>
  </si>
  <si>
    <t>159</t>
  </si>
  <si>
    <t>155</t>
  </si>
  <si>
    <t>Region</t>
  </si>
  <si>
    <t>FDD4</t>
  </si>
  <si>
    <t>FDD5</t>
  </si>
  <si>
    <t>FDD6</t>
  </si>
  <si>
    <t>FDD7</t>
  </si>
  <si>
    <t>FDD8</t>
  </si>
  <si>
    <t>FDD9</t>
  </si>
  <si>
    <t>FDD10</t>
  </si>
  <si>
    <t>FDD11</t>
  </si>
  <si>
    <t>FDD12</t>
  </si>
  <si>
    <t>FDD13</t>
  </si>
  <si>
    <t>FDD14</t>
  </si>
  <si>
    <t>FDD17</t>
  </si>
  <si>
    <t>FDD18</t>
  </si>
  <si>
    <t>FDD19</t>
  </si>
  <si>
    <t>FDD20</t>
  </si>
  <si>
    <t>FDD21</t>
  </si>
  <si>
    <t>FDD22</t>
  </si>
  <si>
    <t>FDD23</t>
  </si>
  <si>
    <t>FDD24</t>
  </si>
  <si>
    <t>FDD25</t>
  </si>
  <si>
    <t>FDD26</t>
  </si>
  <si>
    <t>FDD27</t>
  </si>
  <si>
    <t>FDD28</t>
  </si>
  <si>
    <t>Corregir formulas de No medir BW del canal medio</t>
  </si>
  <si>
    <t>FCC/ISED</t>
  </si>
  <si>
    <t>EU/FCC/ISED</t>
  </si>
  <si>
    <t>?</t>
  </si>
  <si>
    <t>TABLE OF RESULTS FOR TACS4</t>
  </si>
  <si>
    <t>Targets</t>
  </si>
  <si>
    <t>Lists</t>
  </si>
  <si>
    <t>Power Drift
(dB)</t>
  </si>
  <si>
    <t>Extremity</t>
  </si>
  <si>
    <t>Exposure
Conditions</t>
  </si>
  <si>
    <t>802.11ax</t>
  </si>
  <si>
    <t>6</t>
  </si>
  <si>
    <t>2437</t>
  </si>
  <si>
    <t>When specified max output 'power is = 
for both bands 'for UNII 1 and 2A begin SAR 
for UNII 1 and 2A begin SAR 'measurements in this band, 
 if the highest reported SAR 'for UNII 2A is ≤ 1.2 W/kg, 
no SAR for UNII band 1, if &gt; 1.2 W/kg, 'both bands should be tested</t>
  </si>
  <si>
    <t>if different output power, 
begin'with the highest power mode, 
if the highest SAR adjusted by the ratio of 
the lower is &lt; 1.2 W/kg, 
no SAR for the lower power mode</t>
  </si>
  <si>
    <t>SISO</t>
  </si>
  <si>
    <t>5G</t>
  </si>
  <si>
    <t>n1</t>
  </si>
  <si>
    <t>Setup duration
(min)</t>
  </si>
  <si>
    <t>n2</t>
  </si>
  <si>
    <t>TX Config</t>
  </si>
  <si>
    <t>Duty Cycle
(%)</t>
  </si>
  <si>
    <t>WLAN</t>
  </si>
  <si>
    <t>Duty Cycle (%)</t>
  </si>
  <si>
    <t>2.5</t>
  </si>
  <si>
    <t>TX Configuration</t>
  </si>
  <si>
    <t>Exposure Conditions</t>
  </si>
  <si>
    <t>Test Duration (min)</t>
  </si>
  <si>
    <t>Setup duration (min)</t>
  </si>
  <si>
    <t>Close to Head</t>
  </si>
  <si>
    <t>Close to Ear</t>
  </si>
  <si>
    <t>Reported
SAR
 10g
(W/kg)</t>
  </si>
  <si>
    <t>5.2-5.3 GHz</t>
  </si>
  <si>
    <t>Plot
#</t>
  </si>
  <si>
    <t>GPRS 4TX</t>
  </si>
  <si>
    <t>1º Max GSM:</t>
  </si>
  <si>
    <t>2º Max GSM:</t>
  </si>
  <si>
    <r>
      <t>3º</t>
    </r>
    <r>
      <rPr>
        <sz val="10"/>
        <rFont val="Arial"/>
        <family val="2"/>
      </rPr>
      <t xml:space="preserve"> Max GSM:</t>
    </r>
  </si>
  <si>
    <t>1º Max GPRS:</t>
  </si>
  <si>
    <t>2º Max GPRS:</t>
  </si>
  <si>
    <t>3º Max GPRS:</t>
  </si>
  <si>
    <t>1º Max EGPRS:</t>
  </si>
  <si>
    <t>2º Max EGPRS:</t>
  </si>
  <si>
    <t>3º Max EGPRS:</t>
  </si>
  <si>
    <t>Channels with maximum and minimum power values for calculation in SAR sheet</t>
  </si>
  <si>
    <t>Low/ Mid/ High</t>
  </si>
  <si>
    <t>Frq</t>
  </si>
  <si>
    <t>franky</t>
  </si>
  <si>
    <t>Value</t>
  </si>
  <si>
    <t>NA</t>
  </si>
  <si>
    <t>GPRS 1TX</t>
  </si>
  <si>
    <t>GPRS 2TX</t>
  </si>
  <si>
    <t>GPRS 3TX</t>
  </si>
  <si>
    <t>EGPRS 1TX</t>
  </si>
  <si>
    <t>EGPRS 2TX</t>
  </si>
  <si>
    <t>EGPRS 3TX</t>
  </si>
  <si>
    <t>EGPRS 4TX</t>
  </si>
  <si>
    <t>II</t>
  </si>
  <si>
    <t>IV</t>
  </si>
  <si>
    <t>NA/AUS</t>
  </si>
  <si>
    <t>VI</t>
  </si>
  <si>
    <t>IX</t>
  </si>
  <si>
    <t>XIX</t>
  </si>
  <si>
    <t>EU/AUS</t>
  </si>
  <si>
    <t>EU/NA/AUS</t>
  </si>
  <si>
    <t>EU/NA</t>
  </si>
  <si>
    <t>UL MIMO</t>
  </si>
  <si>
    <t>LTE Cat-M1</t>
  </si>
  <si>
    <t>LTE NB-IoT</t>
  </si>
  <si>
    <t>5G NR</t>
  </si>
  <si>
    <t>n3</t>
  </si>
  <si>
    <t>n5</t>
  </si>
  <si>
    <t>n7</t>
  </si>
  <si>
    <t>n8</t>
  </si>
  <si>
    <t>n12</t>
  </si>
  <si>
    <t>n14</t>
  </si>
  <si>
    <t>n20</t>
  </si>
  <si>
    <t>n25</t>
  </si>
  <si>
    <t>n26</t>
  </si>
  <si>
    <t>n28</t>
  </si>
  <si>
    <t>n30</t>
  </si>
  <si>
    <t>n34</t>
  </si>
  <si>
    <t>n38</t>
  </si>
  <si>
    <t>n40</t>
  </si>
  <si>
    <t>n41</t>
  </si>
  <si>
    <t>n47</t>
  </si>
  <si>
    <t>n48</t>
  </si>
  <si>
    <t>n50</t>
  </si>
  <si>
    <t>n51</t>
  </si>
  <si>
    <t>n65</t>
  </si>
  <si>
    <t>n66</t>
  </si>
  <si>
    <t>n70</t>
  </si>
  <si>
    <t>n71</t>
  </si>
  <si>
    <t>n77</t>
  </si>
  <si>
    <r>
      <t>5G NR</t>
    </r>
    <r>
      <rPr>
        <sz val="10"/>
        <color rgb="FFFF0000"/>
        <rFont val="Calibri"/>
        <family val="2"/>
        <scheme val="minor"/>
      </rPr>
      <t/>
    </r>
  </si>
  <si>
    <t>n78</t>
  </si>
  <si>
    <t>n79</t>
  </si>
  <si>
    <t>n90</t>
  </si>
  <si>
    <t>802.11b/g/n</t>
  </si>
  <si>
    <t>802.11a/n/ac</t>
  </si>
  <si>
    <t>5.3 GHz</t>
  </si>
  <si>
    <t>2400 - 2483.5</t>
  </si>
  <si>
    <t>2400 - 2483,5</t>
  </si>
  <si>
    <t>824 - 849</t>
  </si>
  <si>
    <t>890 - 915</t>
  </si>
  <si>
    <t>1710 - 1785</t>
  </si>
  <si>
    <t>1850 - 1910</t>
  </si>
  <si>
    <t>1920 - 1980</t>
  </si>
  <si>
    <t>1710 - 1755</t>
  </si>
  <si>
    <t>830 - 840</t>
  </si>
  <si>
    <t>2500 - 2570</t>
  </si>
  <si>
    <t>880 - 915</t>
  </si>
  <si>
    <t>1749.9 - 1784.9</t>
  </si>
  <si>
    <t>830 - 845</t>
  </si>
  <si>
    <t>1710 - 1770</t>
  </si>
  <si>
    <t>1427.9 - 1447.9</t>
  </si>
  <si>
    <t>699 - 716</t>
  </si>
  <si>
    <t>777 - 787</t>
  </si>
  <si>
    <t>788 - 798</t>
  </si>
  <si>
    <t>704 - 716</t>
  </si>
  <si>
    <t>815 - 830</t>
  </si>
  <si>
    <t>832 - 862</t>
  </si>
  <si>
    <t>1447.9 - 1462.9</t>
  </si>
  <si>
    <t>3410 - 3490</t>
  </si>
  <si>
    <t>2000 - 2020</t>
  </si>
  <si>
    <t>1626.5 - 1660.5</t>
  </si>
  <si>
    <t>1850 - 1915</t>
  </si>
  <si>
    <t>814 - 849</t>
  </si>
  <si>
    <t>807 - 824</t>
  </si>
  <si>
    <t>703 - 748</t>
  </si>
  <si>
    <t>2305 - 2315</t>
  </si>
  <si>
    <t>452.5 - 457.5</t>
  </si>
  <si>
    <t>1900 - 1920</t>
  </si>
  <si>
    <t>2010 - 2025</t>
  </si>
  <si>
    <t>1930 - 1990</t>
  </si>
  <si>
    <t>1910 - 1930</t>
  </si>
  <si>
    <t>2570 - 2620</t>
  </si>
  <si>
    <t>1880 - 1920</t>
  </si>
  <si>
    <t>2300 - 2400</t>
  </si>
  <si>
    <t>2496 - 2690</t>
  </si>
  <si>
    <t>3400 - 3600</t>
  </si>
  <si>
    <t>3600 - 3800</t>
  </si>
  <si>
    <t>703 - 803</t>
  </si>
  <si>
    <t>1447 - 1467</t>
  </si>
  <si>
    <t>5855 - 5925</t>
  </si>
  <si>
    <t>3550 - 3700</t>
  </si>
  <si>
    <t>1432 - 1517</t>
  </si>
  <si>
    <t>1427 - 1432</t>
  </si>
  <si>
    <t>3300 - 3400</t>
  </si>
  <si>
    <t>2483.5 - 2495</t>
  </si>
  <si>
    <t>1920 - 2010</t>
  </si>
  <si>
    <t>1710 - 1780</t>
  </si>
  <si>
    <t>698 - 728</t>
  </si>
  <si>
    <t>1695 - 1710</t>
  </si>
  <si>
    <t>663 - 698</t>
  </si>
  <si>
    <t>451 - 456</t>
  </si>
  <si>
    <t>450 - 455</t>
  </si>
  <si>
    <t>1427 - 1470</t>
  </si>
  <si>
    <t>698 - 716</t>
  </si>
  <si>
    <t>410 - 415</t>
  </si>
  <si>
    <t>412 - 417</t>
  </si>
  <si>
    <t>3400 - 4200</t>
  </si>
  <si>
    <t>3700 - 3980</t>
  </si>
  <si>
    <t>3450 - 3650</t>
  </si>
  <si>
    <t>3400 - 3800</t>
  </si>
  <si>
    <t>4400 - 5000</t>
  </si>
  <si>
    <t>2412 - 2484</t>
  </si>
  <si>
    <t>5150 - 5250</t>
  </si>
  <si>
    <t>5260 - 5320</t>
  </si>
  <si>
    <t>5500 - 5700</t>
  </si>
  <si>
    <t>UMTS</t>
  </si>
  <si>
    <t>Tech</t>
  </si>
  <si>
    <t>Max Conducted Power Including Tune-Up tolerance
(dBm)</t>
  </si>
  <si>
    <t>1º Max WDMA:</t>
  </si>
  <si>
    <t>2º Max WDMA:</t>
  </si>
  <si>
    <r>
      <t>3º</t>
    </r>
    <r>
      <rPr>
        <sz val="10"/>
        <rFont val="Arial"/>
        <family val="2"/>
      </rPr>
      <t xml:space="preserve"> Max WCDMA:</t>
    </r>
  </si>
  <si>
    <t>Ant</t>
  </si>
  <si>
    <t>GFSK</t>
  </si>
  <si>
    <t>8-DPSK</t>
  </si>
  <si>
    <t>Low Energy</t>
  </si>
  <si>
    <t>Custom</t>
  </si>
  <si>
    <t>LE</t>
  </si>
  <si>
    <t>BR/DH5</t>
  </si>
  <si>
    <t>EDR2/2DH5</t>
  </si>
  <si>
    <t>EDR3/3DH5</t>
  </si>
  <si>
    <t>Corresponding mode</t>
  </si>
  <si>
    <t>AUTOMATION TO SELECT MODE, CH AND FREQ IN SAR SHEET</t>
  </si>
  <si>
    <t>Maximum 1RB of CH low(1)mid(2)high(3)</t>
  </si>
  <si>
    <t>Corresponding ch</t>
  </si>
  <si>
    <t>Corresponding freq</t>
  </si>
  <si>
    <t>Ordered 1RB power value</t>
  </si>
  <si>
    <t>Maximum 50%RB of CH low(1)mid(2)high(3)</t>
  </si>
  <si>
    <t>Ordered 50%RB power value</t>
  </si>
  <si>
    <t>Maximum 100%RB of CH low(1)mid(2)high(3)</t>
  </si>
  <si>
    <t>Ordered 100%RB power value</t>
  </si>
  <si>
    <t>50% RB Low</t>
  </si>
  <si>
    <t>50% RB Mid</t>
  </si>
  <si>
    <t>50% RB High</t>
  </si>
  <si>
    <t>Order Max values</t>
  </si>
  <si>
    <t>poner como en 5G</t>
  </si>
  <si>
    <t>TBD</t>
  </si>
  <si>
    <t>Limit SAR
10g (W/kg)</t>
  </si>
  <si>
    <t>Reported
SAR
 1g
(W/kg)</t>
  </si>
  <si>
    <t>Limit SAR
1g (W/kg)</t>
  </si>
  <si>
    <t>Copy of "Position" column (shall be hidden)</t>
  </si>
  <si>
    <t>Maximum avg pow</t>
  </si>
  <si>
    <t>Max mode</t>
  </si>
  <si>
    <t>without order</t>
  </si>
  <si>
    <t>Avg Powe</t>
  </si>
  <si>
    <t>CH</t>
  </si>
  <si>
    <t>Order of MODES</t>
  </si>
  <si>
    <t>Order of channels to be measured</t>
  </si>
  <si>
    <t>Ordered by order of channels: Avg pow</t>
  </si>
  <si>
    <t>ORDERED MODES
Avg Pow</t>
  </si>
  <si>
    <t>mode</t>
  </si>
  <si>
    <t xml:space="preserve"> CH</t>
  </si>
  <si>
    <t xml:space="preserve"> Freq</t>
  </si>
  <si>
    <t>MODE+BW (Auxiliar)</t>
  </si>
  <si>
    <t>low</t>
  </si>
  <si>
    <t>high</t>
  </si>
  <si>
    <t>Copy of AK</t>
  </si>
  <si>
    <t>5500 - 5650</t>
  </si>
  <si>
    <t>5650 - 5850</t>
  </si>
  <si>
    <t>5150 - 5320</t>
  </si>
  <si>
    <t>5.2 - 5.3 GHz</t>
  </si>
  <si>
    <t>Avg Pow</t>
  </si>
  <si>
    <t>Order</t>
  </si>
  <si>
    <t>Ordered
Avg Pow</t>
  </si>
  <si>
    <t>Ordered
Mode</t>
  </si>
  <si>
    <t>Ordered
Ch</t>
  </si>
  <si>
    <t>Ordered
Freq</t>
  </si>
  <si>
    <t>Maximum Avg Powe value</t>
  </si>
  <si>
    <t>Mode with maximum avg pow value</t>
  </si>
  <si>
    <t>Mode for SAR:
Avg Pow</t>
  </si>
  <si>
    <t>Mode for SAR:
Mode</t>
  </si>
  <si>
    <t>Mode for SAR:
Ch</t>
  </si>
  <si>
    <t>Mode for SAR:
Freq</t>
  </si>
  <si>
    <t xml:space="preserve"> Bluetooth BR/DH5</t>
  </si>
  <si>
    <t xml:space="preserve"> Bluetooth EDR2</t>
  </si>
  <si>
    <t xml:space="preserve"> Bluetooth EDR3</t>
  </si>
  <si>
    <t xml:space="preserve"> Bluetooth Low Energy</t>
  </si>
  <si>
    <t>Pendiente</t>
  </si>
  <si>
    <t>Franky - Dar formato esto de abajo</t>
  </si>
  <si>
    <t>2.6</t>
  </si>
  <si>
    <t>Comments
(e.g. RF report ref)</t>
  </si>
  <si>
    <t>Measured Average Output Power
(dBm)</t>
  </si>
  <si>
    <t>Measured Peak/Burst Output Power
(dBm)</t>
  </si>
  <si>
    <t>Liquid</t>
  </si>
  <si>
    <t>Bluetooth</t>
  </si>
  <si>
    <t>MIMO</t>
  </si>
  <si>
    <t>SAR 
10-g
(W/kg)</t>
  </si>
  <si>
    <t>Reported
SAR
 10-g
(W/kg)</t>
  </si>
  <si>
    <t>Limit SAR
10-g (W/kg)</t>
  </si>
  <si>
    <t>Limit SAR 
10-g (W/kg)</t>
  </si>
  <si>
    <t>TX
Config</t>
  </si>
  <si>
    <t>Verdict
(Pass/Fail)</t>
  </si>
  <si>
    <t>Scale factor (-)</t>
  </si>
  <si>
    <t>Estimated SAR 1-g (W/Kg)</t>
  </si>
  <si>
    <t>SAR 1-g (W/Kg)</t>
  </si>
  <si>
    <t>Limit SAR 
1-g (W/kg)</t>
  </si>
  <si>
    <t>Reported SAR 1-g (W/Kg)</t>
  </si>
  <si>
    <t>4.1</t>
  </si>
  <si>
    <t>2.7</t>
  </si>
  <si>
    <t xml:space="preserve"> Estimated SAR 1-g (W/kg)</t>
  </si>
  <si>
    <t>SAR 1-g
(W/kg)</t>
  </si>
  <si>
    <t xml:space="preserve"> Estimated SAR 10-g (W/kg)</t>
  </si>
  <si>
    <t>SAR 10-g
(W/kg)</t>
  </si>
  <si>
    <t>Copy of "BW" column (shall be hidden)</t>
  </si>
  <si>
    <t>Copy of "Mode" column (shall be hidden)</t>
  </si>
  <si>
    <t>Copy of "Channel" column (shall be hidden)</t>
  </si>
  <si>
    <t>Copy of "Freq" column (shall be hidden)</t>
  </si>
  <si>
    <t>Room</t>
  </si>
  <si>
    <t>Sample
(S/01-S/02,...)</t>
  </si>
  <si>
    <t>Dasy5</t>
  </si>
  <si>
    <t>Room
(Dasy5 / Dasy6)</t>
  </si>
  <si>
    <t>Dasy6</t>
  </si>
  <si>
    <t>Test Equipment (type 'x' if used)</t>
  </si>
  <si>
    <t>IEEE Std 1528-2013 &amp; 47CFR Part 2.1093 &amp; applicable KDB Procedures</t>
  </si>
  <si>
    <t>Date
(yyyy-mm-dd hh:mm:ss)</t>
  </si>
  <si>
    <t>HE20</t>
  </si>
  <si>
    <t>HE40</t>
  </si>
  <si>
    <t>HE80</t>
  </si>
  <si>
    <t>HE160</t>
  </si>
  <si>
    <t>Module port:</t>
  </si>
  <si>
    <t>Name:</t>
  </si>
  <si>
    <t>Antenna:</t>
  </si>
  <si>
    <t>Antenna 1</t>
  </si>
  <si>
    <t>Antenna 2</t>
  </si>
  <si>
    <t>Antenna 3</t>
  </si>
  <si>
    <t>Antenna 4</t>
  </si>
  <si>
    <t>Module port 1</t>
  </si>
  <si>
    <t>Module port 2</t>
  </si>
  <si>
    <t>Module port 3</t>
  </si>
  <si>
    <t>Module port 4</t>
  </si>
  <si>
    <t>Duration</t>
  </si>
  <si>
    <t>2013;2020</t>
  </si>
  <si>
    <r>
      <t>IEEE Std 1528</t>
    </r>
    <r>
      <rPr>
        <sz val="9"/>
        <rFont val="Calibri"/>
        <family val="2"/>
      </rPr>
      <t>™;IEC/IEEE 62209-1528</t>
    </r>
  </si>
  <si>
    <t>S/02</t>
  </si>
  <si>
    <t>S/03</t>
  </si>
  <si>
    <t>PI/4 DQPSK</t>
  </si>
  <si>
    <t>2.3</t>
  </si>
  <si>
    <t>5.1</t>
  </si>
  <si>
    <t>5.2</t>
  </si>
  <si>
    <t>5.3</t>
  </si>
  <si>
    <t>5.4</t>
  </si>
  <si>
    <t>5.5</t>
  </si>
  <si>
    <t>5.6</t>
  </si>
  <si>
    <t>5.7</t>
  </si>
  <si>
    <t>Limit SAR 10-g (W/kg)</t>
  </si>
  <si>
    <t>Limit SAR 1-g (W/kg)</t>
  </si>
  <si>
    <t>Fecha (yyyy-mm-dd hh:mm:ss):</t>
  </si>
  <si>
    <t>Date
(yyyy-mm-dd
hh:mm:ss)</t>
  </si>
  <si>
    <t>Estimated SAR validity?</t>
  </si>
  <si>
    <t>Incluir líquidos en sheet SAR</t>
  </si>
  <si>
    <t>Meter en overview opción workesrs y cambiar límites y reglas de fast sar y tal x5</t>
  </si>
  <si>
    <t>Prioridad</t>
  </si>
  <si>
    <t>Vector Network Analyzer, Agilent Technologies model E5071C</t>
  </si>
  <si>
    <t>Vector Network Analyzer, Agilent Technologies model N9923A FieldFox</t>
  </si>
  <si>
    <t>Dielectric probe kit, SPEAG model DAK-3.5</t>
  </si>
  <si>
    <t>DAK software, SPEAG model DAK V1.10.325.10</t>
  </si>
  <si>
    <t>Dosimetric E-field Probe, SPEAG model EX3DV4</t>
  </si>
  <si>
    <t>Data acquisition device, SPEAG model DAE4</t>
  </si>
  <si>
    <t>Mounting Device for Hand-held devices,. SPEAG model SD000 HD1 HA</t>
  </si>
  <si>
    <t>Mounting Device for Hand-held devices,. SPEAG model MD4HHTV5</t>
  </si>
  <si>
    <t>Mounting Device for Laptops and Body-Worn Transmitters, SPEAG model LH1 001 AC</t>
  </si>
  <si>
    <t>SAM head-body simulator, SPEAG model TWIN SAM V4.0</t>
  </si>
  <si>
    <t>Oval flat phantom, SPEAG model ELI4</t>
  </si>
  <si>
    <t>Oval flat phantom, SPEAG model ELI4 V8.0</t>
  </si>
  <si>
    <t>Electro-optical converter, SPEAG model EOC3</t>
  </si>
  <si>
    <t>Robot, Stäubli model RX60BL</t>
  </si>
  <si>
    <t>Robot controller, Stäubli model CS7MB</t>
  </si>
  <si>
    <t>Measurement server, SPEAG model DASY5 SE UMS 011 BS</t>
  </si>
  <si>
    <t>SAR measurement software, SPEAG model DASY52</t>
  </si>
  <si>
    <t>Robot, Stäubli model TX60L</t>
  </si>
  <si>
    <t>Robot controller, Stäubli model CS8C</t>
  </si>
  <si>
    <t>Measurement server, SPEAG model DASY6 SE UMS 028 CA</t>
  </si>
  <si>
    <t>SAR measurement software, SPEAG model cDASY6</t>
  </si>
  <si>
    <t>Electro-optical converter, SPEAG model EOCip-60</t>
  </si>
  <si>
    <t>Head Tissue Equivalent Liquid for 450 MHz band, SPEAG model HSL450V2</t>
  </si>
  <si>
    <t>Head Tissue Equivalent Liquid for 750 MHz, SPEAG model HSL750V2</t>
  </si>
  <si>
    <t>Head Tissue Equivalent Liquid for 900 MHz band, SPEAG model HSL900</t>
  </si>
  <si>
    <t>Head Tissue Equivalent Liquid for 1350-1850 MHz band, SPEAG model HBBL1350-1850V3</t>
  </si>
  <si>
    <t>Head Tissue Equivalent Liquid for 1550-1950 MHz band, SPEAG model HBBL1550-1950V3</t>
  </si>
  <si>
    <t>Head Tissue Equivalent Liquid for 1900-3800 MHz band, SPEAG model HBBL1900-3800V3</t>
  </si>
  <si>
    <t>Head Tissue Equivalent Liquid for 5 GHz band, SPEAG model HSL5800</t>
  </si>
  <si>
    <t>Head Tissue Equivalent Liquid for 0.6-10 GHz, SPEAG model HBBL600-10000V6</t>
  </si>
  <si>
    <t>Head Tissue Equivalent Liquid for 3500-5800 MHz, SPEAG model HBBL3500-5800V5</t>
  </si>
  <si>
    <t>Dipole validation kit 450 MHz, SPEAG model D450V3</t>
  </si>
  <si>
    <t>Dipole validation kit 750 MHz, SPEAG model D750V3</t>
  </si>
  <si>
    <t>Dipole validation kit 900 MHz, SPEAG model D900V2</t>
  </si>
  <si>
    <t>Dipole validation kit 1640 MHz, SPEAG model D1640V2</t>
  </si>
  <si>
    <t>Dipole validation kit 1800 MHz, SPEAG model D1800V2</t>
  </si>
  <si>
    <t>Dipole validation kit 2000 MHz, SPEAG model D2000V2</t>
  </si>
  <si>
    <t>Dipole validation kit 2300 MHz, SPEAG model D2300V2</t>
  </si>
  <si>
    <t>Dipole validation kit 2450 MHz, SPEAG model D2450V2</t>
  </si>
  <si>
    <t>Dipole validation kit 2600 MHz, SPEAG model D2600V2</t>
  </si>
  <si>
    <t>Dipole validation kit 3300 MHz, SPEAG model D3300V2</t>
  </si>
  <si>
    <t>Dipole validation kit 3500 MHz, SPEAG model D3500V2</t>
  </si>
  <si>
    <t>Dipole validation kit 3700 MHz, SPEAG model D3700V2</t>
  </si>
  <si>
    <t>Dipole validation kit 3900 MHz, SPEAG model D3900V2</t>
  </si>
  <si>
    <t>Dipole validation kit 4200 MHz, SPEAG model D4200V2</t>
  </si>
  <si>
    <t>Dipole validation kit 4600 MHz, SPEAG model D4600V2</t>
  </si>
  <si>
    <t>Dipole validation kit 4900 MHz, SPEAG model D4900V2</t>
  </si>
  <si>
    <t>Dipole validation kit 5 GHz, SPEAG model D5GHzV2</t>
  </si>
  <si>
    <t>Signal RF Generator, R&amp;S model SMU200A</t>
  </si>
  <si>
    <t>Power amplifier, MITEQ model AMF-4D-00400600-50-30P</t>
  </si>
  <si>
    <t>DC Power supply, Agilent model U8002A</t>
  </si>
  <si>
    <t>Dual directional coupler, NARDA model 4227-16</t>
  </si>
  <si>
    <t>Dual directional coupler, HP model 778D</t>
  </si>
  <si>
    <t>Power sensor, Agilent model E9300A</t>
  </si>
  <si>
    <t>Dual Power meter, Agilent model E4419B</t>
  </si>
  <si>
    <t>20 dB Attenuator, WEINSCHEL model 75A-20-11</t>
  </si>
  <si>
    <t>NC - Room
SAR-Conducted System</t>
  </si>
  <si>
    <t>NC - Room
DASY6</t>
  </si>
  <si>
    <t>NC - Room
DASY5</t>
  </si>
  <si>
    <t>Power Divider, PICOSECOND PULSE LABS model 5333-104</t>
  </si>
  <si>
    <t>Universal Radio Communication Tester, R&amp;S model CMU200</t>
  </si>
  <si>
    <t>Wideband Radio Communication Tester, R&amp;S model CMW500</t>
  </si>
  <si>
    <t>Radio Communication Tester, R&amp;S model CMX500</t>
  </si>
  <si>
    <t>UXM 5G RF Test Platform, Keysight model E7515B</t>
  </si>
  <si>
    <t>Bluetooth signalling unit, Anritsu model MT8852B</t>
  </si>
  <si>
    <t>Digital thermometer, LKM Electronics model DTM3000-Spezial</t>
  </si>
  <si>
    <t>Temperature and humidity probe, Pico Technology model HUMIDIPROBE</t>
  </si>
  <si>
    <t>Power Sensor 8 kHz a 6GHz, R&amp;S model NRP6A</t>
  </si>
  <si>
    <t>Power Sensor 50 MHz-18GHz, R&amp;S model NRP-Z81</t>
  </si>
  <si>
    <t>UL
Slots</t>
  </si>
  <si>
    <t>See comment</t>
  </si>
  <si>
    <t>ANT-SAR Dasy5 (NC: 3420)</t>
  </si>
  <si>
    <t>ANT-SAR Dasy6 (NC: 8867)</t>
  </si>
  <si>
    <t>ANT-SAR Conducted</t>
  </si>
  <si>
    <t xml:space="preserve">ISED   </t>
  </si>
  <si>
    <t xml:space="preserve">Australia   </t>
  </si>
  <si>
    <t xml:space="preserve">EN Head   </t>
  </si>
  <si>
    <t xml:space="preserve">EN Body   </t>
  </si>
  <si>
    <t>ACMA - Radiocommunications (Electromagnetic Radiation - Human Exposure) Std 2014</t>
  </si>
  <si>
    <t>Test Rooms:</t>
  </si>
  <si>
    <t>duty cycle wifi automatico en FCC conforme a conducidas</t>
  </si>
  <si>
    <t>CAtM y NBIOT como lo metemos?</t>
  </si>
  <si>
    <t>Additional operators:</t>
  </si>
  <si>
    <t>Pending</t>
  </si>
  <si>
    <t>Custom1</t>
  </si>
  <si>
    <t>Custom2</t>
  </si>
  <si>
    <t>Custom3</t>
  </si>
  <si>
    <t>Custom4</t>
  </si>
  <si>
    <t>Custom5</t>
  </si>
  <si>
    <t>Custom6</t>
  </si>
  <si>
    <t>Custom7</t>
  </si>
  <si>
    <t>Custom8</t>
  </si>
  <si>
    <r>
      <t>IEEE Std 1528</t>
    </r>
    <r>
      <rPr>
        <sz val="9"/>
        <rFont val="Calibri"/>
        <family val="2"/>
      </rPr>
      <t>™;IEC/IEEE 62209-1528</t>
    </r>
    <r>
      <rPr>
        <sz val="11"/>
        <color theme="1"/>
        <rFont val="Calibri"/>
        <family val="2"/>
        <scheme val="minor"/>
      </rPr>
      <t/>
    </r>
  </si>
  <si>
    <t>EX3DV4 - SN 7766</t>
  </si>
  <si>
    <t>Bandas LTE / reglas</t>
  </si>
  <si>
    <t>Bandas 5G / nuevas medidas</t>
  </si>
  <si>
    <t>WiFi 6E (&gt;6GHz)</t>
  </si>
  <si>
    <t>Simultaneidad sheet --&gt; franky ya tiene un boceto en otra excel</t>
  </si>
  <si>
    <t>Incluir resultados liquidos</t>
  </si>
  <si>
    <t>Cert.
[EN/FCC/ISED]</t>
  </si>
  <si>
    <t>EN</t>
  </si>
  <si>
    <t>EN/FCC/ISED</t>
  </si>
  <si>
    <t>Cert.
[EN/
FCC/
ISED]</t>
  </si>
  <si>
    <t>Cert. (EN/FCC/ISED):</t>
  </si>
  <si>
    <t>Certification</t>
  </si>
  <si>
    <t>Sample
(S/02-S/02,...)</t>
  </si>
  <si>
    <t>FCC</t>
  </si>
  <si>
    <t>ISED</t>
  </si>
  <si>
    <t>EN 62209-1</t>
  </si>
  <si>
    <t>EN 62209-2</t>
  </si>
  <si>
    <t>IEEE Std 1528™</t>
  </si>
  <si>
    <t>IEC/IEEE 62209-1528</t>
  </si>
  <si>
    <t>EU radiated</t>
  </si>
  <si>
    <t>Eu conducted</t>
  </si>
  <si>
    <t>Versions:</t>
  </si>
  <si>
    <t>Standards:</t>
  </si>
  <si>
    <t>2010/A1:2019</t>
  </si>
  <si>
    <t>"x"</t>
  </si>
  <si>
    <t xml:space="preserve">     Medida de características dieléctricas</t>
  </si>
  <si>
    <t xml:space="preserve">     Validación y Medida SAR</t>
  </si>
  <si>
    <t>S/04</t>
  </si>
  <si>
    <t>Any other info</t>
  </si>
  <si>
    <r>
      <t xml:space="preserve">Room
</t>
    </r>
    <r>
      <rPr>
        <sz val="11"/>
        <rFont val="Calibri"/>
        <family val="2"/>
        <scheme val="minor"/>
      </rPr>
      <t>(Dasy5
Dasy6
ANT-SAR Conducted)</t>
    </r>
  </si>
  <si>
    <t>Test (description of the test: tech, freq, etc...)</t>
  </si>
  <si>
    <r>
      <t xml:space="preserve">Cert.
[EN o FCC o ISED]
</t>
    </r>
    <r>
      <rPr>
        <b/>
        <sz val="11"/>
        <color rgb="FFFF0000"/>
        <rFont val="Calibri"/>
        <family val="2"/>
        <scheme val="minor"/>
      </rPr>
      <t>Only include one cert per test</t>
    </r>
  </si>
  <si>
    <t>overlap</t>
  </si>
  <si>
    <t>1912,5</t>
  </si>
  <si>
    <t>1927,5</t>
  </si>
  <si>
    <t>2577,5</t>
  </si>
  <si>
    <t>2612,5</t>
  </si>
  <si>
    <t>2572,5</t>
  </si>
  <si>
    <t>2617,5</t>
  </si>
  <si>
    <t>1887,5</t>
  </si>
  <si>
    <t>1882,5</t>
  </si>
  <si>
    <t>1917,5</t>
  </si>
  <si>
    <t>2307,5</t>
  </si>
  <si>
    <t>2392,5</t>
  </si>
  <si>
    <t>2302,5</t>
  </si>
  <si>
    <t>2397,5</t>
  </si>
  <si>
    <t>2503,5</t>
  </si>
  <si>
    <t>2682,5</t>
  </si>
  <si>
    <t>2498,5</t>
  </si>
  <si>
    <t>2687,5</t>
  </si>
  <si>
    <t>3407,5</t>
  </si>
  <si>
    <t>3592,5</t>
  </si>
  <si>
    <t>3402,5</t>
  </si>
  <si>
    <t>3597,5</t>
  </si>
  <si>
    <t>3607,5</t>
  </si>
  <si>
    <t>3792,5</t>
  </si>
  <si>
    <t>3602,5</t>
  </si>
  <si>
    <t>3797,5</t>
  </si>
  <si>
    <t>710,5</t>
  </si>
  <si>
    <t>795,5</t>
  </si>
  <si>
    <t>705,5</t>
  </si>
  <si>
    <t>800,5</t>
  </si>
  <si>
    <t>FDD66</t>
  </si>
  <si>
    <t>1717,5</t>
  </si>
  <si>
    <t>1772,5</t>
  </si>
  <si>
    <t>1712,5</t>
  </si>
  <si>
    <t>1777,5</t>
  </si>
  <si>
    <t>FDD71</t>
  </si>
  <si>
    <t>680,5</t>
  </si>
  <si>
    <t>670,5</t>
  </si>
  <si>
    <t>690,5</t>
  </si>
  <si>
    <t>665,5</t>
  </si>
  <si>
    <t>695,5</t>
  </si>
  <si>
    <t>TDD44</t>
  </si>
  <si>
    <t>TDD40</t>
  </si>
  <si>
    <t>TDD38</t>
  </si>
  <si>
    <t>TDD42</t>
  </si>
  <si>
    <t>TDD43</t>
  </si>
  <si>
    <t>TDD33</t>
  </si>
  <si>
    <t>TDD34</t>
  </si>
  <si>
    <t>TDD35</t>
  </si>
  <si>
    <t>TDD36</t>
  </si>
  <si>
    <t>TDD37</t>
  </si>
  <si>
    <t>TDD39</t>
  </si>
  <si>
    <t>TDD41</t>
  </si>
  <si>
    <r>
      <t>IEEE Std 1528</t>
    </r>
    <r>
      <rPr>
        <sz val="9"/>
        <rFont val="Calibri"/>
        <family val="2"/>
      </rPr>
      <t>™;IEC/IEEE 62209-1529</t>
    </r>
    <r>
      <rPr>
        <sz val="11"/>
        <color theme="1"/>
        <rFont val="Calibri"/>
        <family val="2"/>
        <scheme val="minor"/>
      </rPr>
      <t/>
    </r>
  </si>
  <si>
    <t>2013;2021</t>
  </si>
  <si>
    <r>
      <t>IEEE Std 1528</t>
    </r>
    <r>
      <rPr>
        <sz val="9"/>
        <rFont val="Calibri"/>
        <family val="2"/>
      </rPr>
      <t>™;IEC/IEEE 62209-1530</t>
    </r>
    <r>
      <rPr>
        <sz val="11"/>
        <color theme="1"/>
        <rFont val="Calibri"/>
        <family val="2"/>
        <scheme val="minor"/>
      </rPr>
      <t/>
    </r>
  </si>
  <si>
    <t>2013;2022</t>
  </si>
  <si>
    <r>
      <t>IEEE Std 1528</t>
    </r>
    <r>
      <rPr>
        <sz val="9"/>
        <rFont val="Calibri"/>
        <family val="2"/>
      </rPr>
      <t>™;IEC/IEEE 62209-1531</t>
    </r>
    <r>
      <rPr>
        <sz val="11"/>
        <color theme="1"/>
        <rFont val="Calibri"/>
        <family val="2"/>
        <scheme val="minor"/>
      </rPr>
      <t/>
    </r>
  </si>
  <si>
    <t>2013;2023</t>
  </si>
  <si>
    <r>
      <t>IEEE Std 1528</t>
    </r>
    <r>
      <rPr>
        <sz val="9"/>
        <rFont val="Calibri"/>
        <family val="2"/>
      </rPr>
      <t>™;IEC/IEEE 62209-1532</t>
    </r>
    <r>
      <rPr>
        <sz val="11"/>
        <color theme="1"/>
        <rFont val="Calibri"/>
        <family val="2"/>
        <scheme val="minor"/>
      </rPr>
      <t/>
    </r>
  </si>
  <si>
    <t>2013;2024</t>
  </si>
  <si>
    <r>
      <t>IEEE Std 1528</t>
    </r>
    <r>
      <rPr>
        <sz val="9"/>
        <rFont val="Calibri"/>
        <family val="2"/>
      </rPr>
      <t>™;IEC/IEEE 62209-1533</t>
    </r>
    <r>
      <rPr>
        <sz val="11"/>
        <color theme="1"/>
        <rFont val="Calibri"/>
        <family val="2"/>
        <scheme val="minor"/>
      </rPr>
      <t/>
    </r>
  </si>
  <si>
    <t>2013;2025</t>
  </si>
  <si>
    <r>
      <t>IEEE Std 1528</t>
    </r>
    <r>
      <rPr>
        <sz val="9"/>
        <rFont val="Calibri"/>
        <family val="2"/>
      </rPr>
      <t>™;IEC/IEEE 62209-1534</t>
    </r>
    <r>
      <rPr>
        <sz val="11"/>
        <color theme="1"/>
        <rFont val="Calibri"/>
        <family val="2"/>
        <scheme val="minor"/>
      </rPr>
      <t/>
    </r>
  </si>
  <si>
    <t>2013;2026</t>
  </si>
  <si>
    <r>
      <t>IEEE Std 1528</t>
    </r>
    <r>
      <rPr>
        <sz val="9"/>
        <rFont val="Calibri"/>
        <family val="2"/>
      </rPr>
      <t>™;IEC/IEEE 62209-1535</t>
    </r>
    <r>
      <rPr>
        <sz val="11"/>
        <color theme="1"/>
        <rFont val="Calibri"/>
        <family val="2"/>
        <scheme val="minor"/>
      </rPr>
      <t/>
    </r>
  </si>
  <si>
    <t>2013;2027</t>
  </si>
  <si>
    <r>
      <t>IEEE Std 1528</t>
    </r>
    <r>
      <rPr>
        <sz val="9"/>
        <rFont val="Calibri"/>
        <family val="2"/>
      </rPr>
      <t>™;IEC/IEEE 62209-1536</t>
    </r>
    <r>
      <rPr>
        <sz val="11"/>
        <color theme="1"/>
        <rFont val="Calibri"/>
        <family val="2"/>
        <scheme val="minor"/>
      </rPr>
      <t/>
    </r>
  </si>
  <si>
    <t>2013;2028</t>
  </si>
  <si>
    <r>
      <t>IEEE Std 1528</t>
    </r>
    <r>
      <rPr>
        <sz val="9"/>
        <rFont val="Calibri"/>
        <family val="2"/>
      </rPr>
      <t>™;IEC/IEEE 62209-1537</t>
    </r>
    <r>
      <rPr>
        <sz val="11"/>
        <color theme="1"/>
        <rFont val="Calibri"/>
        <family val="2"/>
        <scheme val="minor"/>
      </rPr>
      <t/>
    </r>
  </si>
  <si>
    <t>2013;2029</t>
  </si>
  <si>
    <r>
      <t>IEEE Std 1528</t>
    </r>
    <r>
      <rPr>
        <sz val="9"/>
        <rFont val="Calibri"/>
        <family val="2"/>
      </rPr>
      <t>™;IEC/IEEE 62209-1538</t>
    </r>
    <r>
      <rPr>
        <sz val="11"/>
        <color theme="1"/>
        <rFont val="Calibri"/>
        <family val="2"/>
        <scheme val="minor"/>
      </rPr>
      <t/>
    </r>
  </si>
  <si>
    <t>2013;2030</t>
  </si>
  <si>
    <r>
      <t>IEEE Std 1528</t>
    </r>
    <r>
      <rPr>
        <sz val="9"/>
        <rFont val="Calibri"/>
        <family val="2"/>
      </rPr>
      <t>™;IEC/IEEE 62209-1539</t>
    </r>
    <r>
      <rPr>
        <sz val="11"/>
        <color theme="1"/>
        <rFont val="Calibri"/>
        <family val="2"/>
        <scheme val="minor"/>
      </rPr>
      <t/>
    </r>
  </si>
  <si>
    <t>2013;2031</t>
  </si>
  <si>
    <r>
      <t>IEEE Std 1528</t>
    </r>
    <r>
      <rPr>
        <sz val="9"/>
        <rFont val="Calibri"/>
        <family val="2"/>
      </rPr>
      <t>™;IEC/IEEE 62209-1540</t>
    </r>
    <r>
      <rPr>
        <sz val="11"/>
        <color theme="1"/>
        <rFont val="Calibri"/>
        <family val="2"/>
        <scheme val="minor"/>
      </rPr>
      <t/>
    </r>
  </si>
  <si>
    <t>2013;2032</t>
  </si>
  <si>
    <r>
      <t>IEEE Std 1528</t>
    </r>
    <r>
      <rPr>
        <sz val="9"/>
        <rFont val="Calibri"/>
        <family val="2"/>
      </rPr>
      <t>™;IEC/IEEE 62209-1541</t>
    </r>
    <r>
      <rPr>
        <sz val="11"/>
        <color theme="1"/>
        <rFont val="Calibri"/>
        <family val="2"/>
        <scheme val="minor"/>
      </rPr>
      <t/>
    </r>
  </si>
  <si>
    <t>2013;2033</t>
  </si>
  <si>
    <r>
      <t>IEEE Std 1528</t>
    </r>
    <r>
      <rPr>
        <sz val="9"/>
        <rFont val="Calibri"/>
        <family val="2"/>
      </rPr>
      <t>™;IEC/IEEE 62209-1542</t>
    </r>
    <r>
      <rPr>
        <sz val="11"/>
        <color theme="1"/>
        <rFont val="Calibri"/>
        <family val="2"/>
        <scheme val="minor"/>
      </rPr>
      <t/>
    </r>
  </si>
  <si>
    <t>2013;2034</t>
  </si>
  <si>
    <r>
      <t>IEEE Std 1528</t>
    </r>
    <r>
      <rPr>
        <sz val="9"/>
        <rFont val="Calibri"/>
        <family val="2"/>
      </rPr>
      <t>™;IEC/IEEE 62209-1543</t>
    </r>
    <r>
      <rPr>
        <sz val="11"/>
        <color theme="1"/>
        <rFont val="Calibri"/>
        <family val="2"/>
        <scheme val="minor"/>
      </rPr>
      <t/>
    </r>
  </si>
  <si>
    <t>2013;2035</t>
  </si>
  <si>
    <r>
      <t>IEEE Std 1528</t>
    </r>
    <r>
      <rPr>
        <sz val="9"/>
        <rFont val="Calibri"/>
        <family val="2"/>
      </rPr>
      <t>™;IEC/IEEE 62209-1544</t>
    </r>
    <r>
      <rPr>
        <sz val="11"/>
        <color theme="1"/>
        <rFont val="Calibri"/>
        <family val="2"/>
        <scheme val="minor"/>
      </rPr>
      <t/>
    </r>
  </si>
  <si>
    <t>2013;2036</t>
  </si>
  <si>
    <r>
      <t>IEEE Std 1528</t>
    </r>
    <r>
      <rPr>
        <sz val="9"/>
        <rFont val="Calibri"/>
        <family val="2"/>
      </rPr>
      <t>™;IEC/IEEE 62209-1545</t>
    </r>
    <r>
      <rPr>
        <sz val="11"/>
        <color theme="1"/>
        <rFont val="Calibri"/>
        <family val="2"/>
        <scheme val="minor"/>
      </rPr>
      <t/>
    </r>
  </si>
  <si>
    <t>2013;2037</t>
  </si>
  <si>
    <r>
      <t>IEEE Std 1528</t>
    </r>
    <r>
      <rPr>
        <sz val="9"/>
        <rFont val="Calibri"/>
        <family val="2"/>
      </rPr>
      <t>™;IEC/IEEE 62209-1546</t>
    </r>
    <r>
      <rPr>
        <sz val="11"/>
        <color theme="1"/>
        <rFont val="Calibri"/>
        <family val="2"/>
        <scheme val="minor"/>
      </rPr>
      <t/>
    </r>
  </si>
  <si>
    <t>2013;2038</t>
  </si>
  <si>
    <r>
      <t>IEEE Std 1528</t>
    </r>
    <r>
      <rPr>
        <sz val="9"/>
        <rFont val="Calibri"/>
        <family val="2"/>
      </rPr>
      <t>™;IEC/IEEE 62209-1547</t>
    </r>
    <r>
      <rPr>
        <sz val="11"/>
        <color theme="1"/>
        <rFont val="Calibri"/>
        <family val="2"/>
        <scheme val="minor"/>
      </rPr>
      <t/>
    </r>
  </si>
  <si>
    <t>2013;2039</t>
  </si>
  <si>
    <r>
      <t>IEEE Std 1528</t>
    </r>
    <r>
      <rPr>
        <sz val="9"/>
        <rFont val="Calibri"/>
        <family val="2"/>
      </rPr>
      <t>™;IEC/IEEE 62209-1548</t>
    </r>
    <r>
      <rPr>
        <sz val="11"/>
        <color theme="1"/>
        <rFont val="Calibri"/>
        <family val="2"/>
        <scheme val="minor"/>
      </rPr>
      <t/>
    </r>
  </si>
  <si>
    <t>2013;2040</t>
  </si>
  <si>
    <r>
      <t>IEEE Std 1528</t>
    </r>
    <r>
      <rPr>
        <sz val="9"/>
        <rFont val="Calibri"/>
        <family val="2"/>
      </rPr>
      <t>™;IEC/IEEE 62209-1549</t>
    </r>
    <r>
      <rPr>
        <sz val="11"/>
        <color theme="1"/>
        <rFont val="Calibri"/>
        <family val="2"/>
        <scheme val="minor"/>
      </rPr>
      <t/>
    </r>
  </si>
  <si>
    <t>2013;2041</t>
  </si>
  <si>
    <r>
      <t>IEEE Std 1528</t>
    </r>
    <r>
      <rPr>
        <sz val="9"/>
        <rFont val="Calibri"/>
        <family val="2"/>
      </rPr>
      <t>™;IEC/IEEE 62209-1550</t>
    </r>
    <r>
      <rPr>
        <sz val="11"/>
        <color theme="1"/>
        <rFont val="Calibri"/>
        <family val="2"/>
        <scheme val="minor"/>
      </rPr>
      <t/>
    </r>
  </si>
  <si>
    <t>2013;2042</t>
  </si>
  <si>
    <r>
      <t>IEEE Std 1528</t>
    </r>
    <r>
      <rPr>
        <sz val="9"/>
        <rFont val="Calibri"/>
        <family val="2"/>
      </rPr>
      <t>™;IEC/IEEE 62209-1551</t>
    </r>
    <r>
      <rPr>
        <sz val="11"/>
        <color theme="1"/>
        <rFont val="Calibri"/>
        <family val="2"/>
        <scheme val="minor"/>
      </rPr>
      <t/>
    </r>
  </si>
  <si>
    <t>2013;2043</t>
  </si>
  <si>
    <r>
      <t>IEEE Std 1528</t>
    </r>
    <r>
      <rPr>
        <sz val="9"/>
        <rFont val="Calibri"/>
        <family val="2"/>
      </rPr>
      <t>™;IEC/IEEE 62209-1552</t>
    </r>
    <r>
      <rPr>
        <sz val="11"/>
        <color theme="1"/>
        <rFont val="Calibri"/>
        <family val="2"/>
        <scheme val="minor"/>
      </rPr>
      <t/>
    </r>
  </si>
  <si>
    <t>2013;2044</t>
  </si>
  <si>
    <r>
      <t>IEEE Std 1528</t>
    </r>
    <r>
      <rPr>
        <sz val="9"/>
        <rFont val="Calibri"/>
        <family val="2"/>
      </rPr>
      <t>™;IEC/IEEE 62209-1553</t>
    </r>
    <r>
      <rPr>
        <sz val="11"/>
        <color theme="1"/>
        <rFont val="Calibri"/>
        <family val="2"/>
        <scheme val="minor"/>
      </rPr>
      <t/>
    </r>
  </si>
  <si>
    <t>2013;2045</t>
  </si>
  <si>
    <r>
      <t>IEEE Std 1528</t>
    </r>
    <r>
      <rPr>
        <sz val="9"/>
        <rFont val="Calibri"/>
        <family val="2"/>
      </rPr>
      <t>™;IEC/IEEE 62209-1554</t>
    </r>
    <r>
      <rPr>
        <sz val="11"/>
        <color theme="1"/>
        <rFont val="Calibri"/>
        <family val="2"/>
        <scheme val="minor"/>
      </rPr>
      <t/>
    </r>
  </si>
  <si>
    <t>2013;2046</t>
  </si>
  <si>
    <r>
      <t>IEEE Std 1528</t>
    </r>
    <r>
      <rPr>
        <sz val="9"/>
        <rFont val="Calibri"/>
        <family val="2"/>
      </rPr>
      <t>™;IEC/IEEE 62209-1555</t>
    </r>
    <r>
      <rPr>
        <sz val="11"/>
        <color theme="1"/>
        <rFont val="Calibri"/>
        <family val="2"/>
        <scheme val="minor"/>
      </rPr>
      <t/>
    </r>
  </si>
  <si>
    <t>2013;2047</t>
  </si>
  <si>
    <r>
      <t>IEEE Std 1528</t>
    </r>
    <r>
      <rPr>
        <sz val="9"/>
        <rFont val="Calibri"/>
        <family val="2"/>
      </rPr>
      <t>™;IEC/IEEE 62209-1556</t>
    </r>
    <r>
      <rPr>
        <sz val="11"/>
        <color theme="1"/>
        <rFont val="Calibri"/>
        <family val="2"/>
        <scheme val="minor"/>
      </rPr>
      <t/>
    </r>
  </si>
  <si>
    <t>2013;2048</t>
  </si>
  <si>
    <r>
      <t>IEEE Std 1528</t>
    </r>
    <r>
      <rPr>
        <sz val="9"/>
        <rFont val="Calibri"/>
        <family val="2"/>
      </rPr>
      <t>™;IEC/IEEE 62209-1557</t>
    </r>
    <r>
      <rPr>
        <sz val="11"/>
        <color theme="1"/>
        <rFont val="Calibri"/>
        <family val="2"/>
        <scheme val="minor"/>
      </rPr>
      <t/>
    </r>
  </si>
  <si>
    <t>2013;2049</t>
  </si>
  <si>
    <r>
      <t>IEEE Std 1528</t>
    </r>
    <r>
      <rPr>
        <sz val="9"/>
        <rFont val="Calibri"/>
        <family val="2"/>
      </rPr>
      <t>™;IEC/IEEE 62209-1558</t>
    </r>
    <r>
      <rPr>
        <sz val="11"/>
        <color theme="1"/>
        <rFont val="Calibri"/>
        <family val="2"/>
        <scheme val="minor"/>
      </rPr>
      <t/>
    </r>
  </si>
  <si>
    <t>2013;2050</t>
  </si>
  <si>
    <r>
      <t>IEEE Std 1528</t>
    </r>
    <r>
      <rPr>
        <sz val="9"/>
        <rFont val="Calibri"/>
        <family val="2"/>
      </rPr>
      <t>™;IEC/IEEE 62209-1559</t>
    </r>
    <r>
      <rPr>
        <sz val="11"/>
        <color theme="1"/>
        <rFont val="Calibri"/>
        <family val="2"/>
        <scheme val="minor"/>
      </rPr>
      <t/>
    </r>
  </si>
  <si>
    <t>2013;2051</t>
  </si>
  <si>
    <r>
      <t>IEEE Std 1528</t>
    </r>
    <r>
      <rPr>
        <sz val="9"/>
        <rFont val="Calibri"/>
        <family val="2"/>
      </rPr>
      <t>™;IEC/IEEE 62209-1560</t>
    </r>
    <r>
      <rPr>
        <sz val="11"/>
        <color theme="1"/>
        <rFont val="Calibri"/>
        <family val="2"/>
        <scheme val="minor"/>
      </rPr>
      <t/>
    </r>
  </si>
  <si>
    <t>2013;2052</t>
  </si>
  <si>
    <r>
      <t>IEEE Std 1528</t>
    </r>
    <r>
      <rPr>
        <sz val="9"/>
        <rFont val="Calibri"/>
        <family val="2"/>
      </rPr>
      <t>™;IEC/IEEE 62209-1561</t>
    </r>
    <r>
      <rPr>
        <sz val="11"/>
        <color theme="1"/>
        <rFont val="Calibri"/>
        <family val="2"/>
        <scheme val="minor"/>
      </rPr>
      <t/>
    </r>
  </si>
  <si>
    <t>2013;2053</t>
  </si>
  <si>
    <r>
      <t>IEEE Std 1528</t>
    </r>
    <r>
      <rPr>
        <sz val="9"/>
        <rFont val="Calibri"/>
        <family val="2"/>
      </rPr>
      <t>™;IEC/IEEE 62209-1562</t>
    </r>
    <r>
      <rPr>
        <sz val="11"/>
        <color theme="1"/>
        <rFont val="Calibri"/>
        <family val="2"/>
        <scheme val="minor"/>
      </rPr>
      <t/>
    </r>
  </si>
  <si>
    <t>2013;2054</t>
  </si>
  <si>
    <r>
      <t>IEEE Std 1528</t>
    </r>
    <r>
      <rPr>
        <sz val="9"/>
        <rFont val="Calibri"/>
        <family val="2"/>
      </rPr>
      <t>™;IEC/IEEE 62209-1563</t>
    </r>
    <r>
      <rPr>
        <sz val="11"/>
        <color theme="1"/>
        <rFont val="Calibri"/>
        <family val="2"/>
        <scheme val="minor"/>
      </rPr>
      <t/>
    </r>
  </si>
  <si>
    <t>2013;2055</t>
  </si>
  <si>
    <r>
      <t>IEEE Std 1528</t>
    </r>
    <r>
      <rPr>
        <sz val="9"/>
        <rFont val="Calibri"/>
        <family val="2"/>
      </rPr>
      <t>™;IEC/IEEE 62209-1564</t>
    </r>
    <r>
      <rPr>
        <sz val="11"/>
        <color theme="1"/>
        <rFont val="Calibri"/>
        <family val="2"/>
        <scheme val="minor"/>
      </rPr>
      <t/>
    </r>
  </si>
  <si>
    <t>2013;2056</t>
  </si>
  <si>
    <r>
      <t>IEEE Std 1528</t>
    </r>
    <r>
      <rPr>
        <sz val="9"/>
        <rFont val="Calibri"/>
        <family val="2"/>
      </rPr>
      <t>™;IEC/IEEE 62209-1565</t>
    </r>
    <r>
      <rPr>
        <sz val="11"/>
        <color theme="1"/>
        <rFont val="Calibri"/>
        <family val="2"/>
        <scheme val="minor"/>
      </rPr>
      <t/>
    </r>
  </si>
  <si>
    <t>2013;2057</t>
  </si>
  <si>
    <r>
      <t>IEEE Std 1528</t>
    </r>
    <r>
      <rPr>
        <sz val="9"/>
        <rFont val="Calibri"/>
        <family val="2"/>
      </rPr>
      <t>™;IEC/IEEE 62209-1566</t>
    </r>
    <r>
      <rPr>
        <sz val="11"/>
        <color theme="1"/>
        <rFont val="Calibri"/>
        <family val="2"/>
        <scheme val="minor"/>
      </rPr>
      <t/>
    </r>
  </si>
  <si>
    <t>2013;2058</t>
  </si>
  <si>
    <r>
      <t>IEEE Std 1528</t>
    </r>
    <r>
      <rPr>
        <sz val="9"/>
        <rFont val="Calibri"/>
        <family val="2"/>
      </rPr>
      <t>™;IEC/IEEE 62209-1567</t>
    </r>
    <r>
      <rPr>
        <sz val="11"/>
        <color theme="1"/>
        <rFont val="Calibri"/>
        <family val="2"/>
        <scheme val="minor"/>
      </rPr>
      <t/>
    </r>
  </si>
  <si>
    <t>2013;2059</t>
  </si>
  <si>
    <r>
      <t>IEEE Std 1528</t>
    </r>
    <r>
      <rPr>
        <sz val="9"/>
        <rFont val="Calibri"/>
        <family val="2"/>
      </rPr>
      <t>™;IEC/IEEE 62209-1568</t>
    </r>
    <r>
      <rPr>
        <sz val="11"/>
        <color theme="1"/>
        <rFont val="Calibri"/>
        <family val="2"/>
        <scheme val="minor"/>
      </rPr>
      <t/>
    </r>
  </si>
  <si>
    <t>2013;2060</t>
  </si>
  <si>
    <r>
      <t>IEEE Std 1528</t>
    </r>
    <r>
      <rPr>
        <sz val="9"/>
        <rFont val="Calibri"/>
        <family val="2"/>
      </rPr>
      <t>™;IEC/IEEE 62209-1569</t>
    </r>
    <r>
      <rPr>
        <sz val="11"/>
        <color theme="1"/>
        <rFont val="Calibri"/>
        <family val="2"/>
        <scheme val="minor"/>
      </rPr>
      <t/>
    </r>
  </si>
  <si>
    <t>2013;2061</t>
  </si>
  <si>
    <r>
      <t>IEEE Std 1528</t>
    </r>
    <r>
      <rPr>
        <sz val="9"/>
        <rFont val="Calibri"/>
        <family val="2"/>
      </rPr>
      <t>™;IEC/IEEE 62209-1570</t>
    </r>
    <r>
      <rPr>
        <sz val="11"/>
        <color theme="1"/>
        <rFont val="Calibri"/>
        <family val="2"/>
        <scheme val="minor"/>
      </rPr>
      <t/>
    </r>
  </si>
  <si>
    <t>2013;2062</t>
  </si>
  <si>
    <r>
      <t>IEEE Std 1528</t>
    </r>
    <r>
      <rPr>
        <sz val="9"/>
        <rFont val="Calibri"/>
        <family val="2"/>
      </rPr>
      <t>™;IEC/IEEE 62209-1571</t>
    </r>
    <r>
      <rPr>
        <sz val="11"/>
        <color theme="1"/>
        <rFont val="Calibri"/>
        <family val="2"/>
        <scheme val="minor"/>
      </rPr>
      <t/>
    </r>
  </si>
  <si>
    <t>2013;2063</t>
  </si>
  <si>
    <r>
      <t>IEEE Std 1528</t>
    </r>
    <r>
      <rPr>
        <sz val="9"/>
        <rFont val="Calibri"/>
        <family val="2"/>
      </rPr>
      <t>™;IEC/IEEE 62209-1572</t>
    </r>
    <r>
      <rPr>
        <sz val="11"/>
        <color theme="1"/>
        <rFont val="Calibri"/>
        <family val="2"/>
        <scheme val="minor"/>
      </rPr>
      <t/>
    </r>
  </si>
  <si>
    <t>2013;2064</t>
  </si>
  <si>
    <r>
      <t>IEEE Std 1528</t>
    </r>
    <r>
      <rPr>
        <sz val="9"/>
        <rFont val="Calibri"/>
        <family val="2"/>
      </rPr>
      <t>™;IEC/IEEE 62209-1573</t>
    </r>
    <r>
      <rPr>
        <sz val="11"/>
        <color theme="1"/>
        <rFont val="Calibri"/>
        <family val="2"/>
        <scheme val="minor"/>
      </rPr>
      <t/>
    </r>
  </si>
  <si>
    <t>2013;2065</t>
  </si>
  <si>
    <r>
      <t>IEEE Std 1528</t>
    </r>
    <r>
      <rPr>
        <sz val="9"/>
        <rFont val="Calibri"/>
        <family val="2"/>
      </rPr>
      <t>™;IEC/IEEE 62209-1574</t>
    </r>
    <r>
      <rPr>
        <sz val="11"/>
        <color theme="1"/>
        <rFont val="Calibri"/>
        <family val="2"/>
        <scheme val="minor"/>
      </rPr>
      <t/>
    </r>
  </si>
  <si>
    <t>2013;2066</t>
  </si>
  <si>
    <r>
      <t>IEEE Std 1528</t>
    </r>
    <r>
      <rPr>
        <sz val="9"/>
        <rFont val="Calibri"/>
        <family val="2"/>
      </rPr>
      <t>™;IEC/IEEE 62209-1575</t>
    </r>
    <r>
      <rPr>
        <sz val="11"/>
        <color theme="1"/>
        <rFont val="Calibri"/>
        <family val="2"/>
        <scheme val="minor"/>
      </rPr>
      <t/>
    </r>
  </si>
  <si>
    <t>2013;2067</t>
  </si>
  <si>
    <r>
      <t>IEEE Std 1528</t>
    </r>
    <r>
      <rPr>
        <sz val="9"/>
        <rFont val="Calibri"/>
        <family val="2"/>
      </rPr>
      <t>™;IEC/IEEE 62209-1576</t>
    </r>
    <r>
      <rPr>
        <sz val="11"/>
        <color theme="1"/>
        <rFont val="Calibri"/>
        <family val="2"/>
        <scheme val="minor"/>
      </rPr>
      <t/>
    </r>
  </si>
  <si>
    <t>2013;2068</t>
  </si>
  <si>
    <r>
      <t>IEEE Std 1528</t>
    </r>
    <r>
      <rPr>
        <sz val="9"/>
        <rFont val="Calibri"/>
        <family val="2"/>
      </rPr>
      <t>™;IEC/IEEE 62209-1577</t>
    </r>
    <r>
      <rPr>
        <sz val="11"/>
        <color theme="1"/>
        <rFont val="Calibri"/>
        <family val="2"/>
        <scheme val="minor"/>
      </rPr>
      <t/>
    </r>
  </si>
  <si>
    <t>2013;2069</t>
  </si>
  <si>
    <r>
      <t>IEEE Std 1528</t>
    </r>
    <r>
      <rPr>
        <sz val="9"/>
        <rFont val="Calibri"/>
        <family val="2"/>
      </rPr>
      <t>™;IEC/IEEE 62209-1578</t>
    </r>
    <r>
      <rPr>
        <sz val="11"/>
        <color theme="1"/>
        <rFont val="Calibri"/>
        <family val="2"/>
        <scheme val="minor"/>
      </rPr>
      <t/>
    </r>
  </si>
  <si>
    <t>2013;2070</t>
  </si>
  <si>
    <r>
      <t>IEEE Std 1528</t>
    </r>
    <r>
      <rPr>
        <sz val="9"/>
        <rFont val="Calibri"/>
        <family val="2"/>
      </rPr>
      <t>™;IEC/IEEE 62209-1579</t>
    </r>
    <r>
      <rPr>
        <sz val="11"/>
        <color theme="1"/>
        <rFont val="Calibri"/>
        <family val="2"/>
        <scheme val="minor"/>
      </rPr>
      <t/>
    </r>
  </si>
  <si>
    <t>2013;2071</t>
  </si>
  <si>
    <r>
      <t>IEEE Std 1528</t>
    </r>
    <r>
      <rPr>
        <sz val="9"/>
        <rFont val="Calibri"/>
        <family val="2"/>
      </rPr>
      <t>™;IEC/IEEE 62209-1580</t>
    </r>
    <r>
      <rPr>
        <sz val="11"/>
        <color theme="1"/>
        <rFont val="Calibri"/>
        <family val="2"/>
        <scheme val="minor"/>
      </rPr>
      <t/>
    </r>
  </si>
  <si>
    <t>2013;2072</t>
  </si>
  <si>
    <r>
      <t>IEEE Std 1528</t>
    </r>
    <r>
      <rPr>
        <sz val="9"/>
        <rFont val="Calibri"/>
        <family val="2"/>
      </rPr>
      <t>™;IEC/IEEE 62209-1581</t>
    </r>
    <r>
      <rPr>
        <sz val="11"/>
        <color theme="1"/>
        <rFont val="Calibri"/>
        <family val="2"/>
        <scheme val="minor"/>
      </rPr>
      <t/>
    </r>
  </si>
  <si>
    <t>2013;2073</t>
  </si>
  <si>
    <r>
      <t>IEEE Std 1528</t>
    </r>
    <r>
      <rPr>
        <sz val="9"/>
        <rFont val="Calibri"/>
        <family val="2"/>
      </rPr>
      <t>™;IEC/IEEE 62209-1582</t>
    </r>
    <r>
      <rPr>
        <sz val="11"/>
        <color theme="1"/>
        <rFont val="Calibri"/>
        <family val="2"/>
        <scheme val="minor"/>
      </rPr>
      <t/>
    </r>
  </si>
  <si>
    <t>2013;2074</t>
  </si>
  <si>
    <r>
      <t>IEEE Std 1528</t>
    </r>
    <r>
      <rPr>
        <sz val="9"/>
        <rFont val="Calibri"/>
        <family val="2"/>
      </rPr>
      <t>™;IEC/IEEE 62209-1583</t>
    </r>
    <r>
      <rPr>
        <sz val="11"/>
        <color theme="1"/>
        <rFont val="Calibri"/>
        <family val="2"/>
        <scheme val="minor"/>
      </rPr>
      <t/>
    </r>
  </si>
  <si>
    <t>2013;2075</t>
  </si>
  <si>
    <r>
      <t>IEEE Std 1528</t>
    </r>
    <r>
      <rPr>
        <sz val="9"/>
        <rFont val="Calibri"/>
        <family val="2"/>
      </rPr>
      <t>™;IEC/IEEE 62209-1584</t>
    </r>
    <r>
      <rPr>
        <sz val="11"/>
        <color theme="1"/>
        <rFont val="Calibri"/>
        <family val="2"/>
        <scheme val="minor"/>
      </rPr>
      <t/>
    </r>
  </si>
  <si>
    <t>2013;2076</t>
  </si>
  <si>
    <r>
      <t>IEEE Std 1528</t>
    </r>
    <r>
      <rPr>
        <sz val="9"/>
        <rFont val="Calibri"/>
        <family val="2"/>
      </rPr>
      <t>™;IEC/IEEE 62209-1585</t>
    </r>
    <r>
      <rPr>
        <sz val="11"/>
        <color theme="1"/>
        <rFont val="Calibri"/>
        <family val="2"/>
        <scheme val="minor"/>
      </rPr>
      <t/>
    </r>
  </si>
  <si>
    <t>2013;2077</t>
  </si>
  <si>
    <r>
      <t>IEEE Std 1528</t>
    </r>
    <r>
      <rPr>
        <sz val="9"/>
        <rFont val="Calibri"/>
        <family val="2"/>
      </rPr>
      <t>™;IEC/IEEE 62209-1586</t>
    </r>
    <r>
      <rPr>
        <sz val="11"/>
        <color theme="1"/>
        <rFont val="Calibri"/>
        <family val="2"/>
        <scheme val="minor"/>
      </rPr>
      <t/>
    </r>
  </si>
  <si>
    <t>2013;2078</t>
  </si>
  <si>
    <r>
      <t>IEEE Std 1528</t>
    </r>
    <r>
      <rPr>
        <sz val="9"/>
        <rFont val="Calibri"/>
        <family val="2"/>
      </rPr>
      <t>™;IEC/IEEE 62209-1587</t>
    </r>
    <r>
      <rPr>
        <sz val="11"/>
        <color theme="1"/>
        <rFont val="Calibri"/>
        <family val="2"/>
        <scheme val="minor"/>
      </rPr>
      <t/>
    </r>
  </si>
  <si>
    <t>2013;2079</t>
  </si>
  <si>
    <r>
      <t>IEEE Std 1528</t>
    </r>
    <r>
      <rPr>
        <sz val="9"/>
        <rFont val="Calibri"/>
        <family val="2"/>
      </rPr>
      <t>™;IEC/IEEE 62209-1588</t>
    </r>
    <r>
      <rPr>
        <sz val="11"/>
        <color theme="1"/>
        <rFont val="Calibri"/>
        <family val="2"/>
        <scheme val="minor"/>
      </rPr>
      <t/>
    </r>
  </si>
  <si>
    <t>2013;2080</t>
  </si>
  <si>
    <r>
      <t>IEEE Std 1528</t>
    </r>
    <r>
      <rPr>
        <sz val="9"/>
        <rFont val="Calibri"/>
        <family val="2"/>
      </rPr>
      <t>™;IEC/IEEE 62209-1589</t>
    </r>
    <r>
      <rPr>
        <sz val="11"/>
        <color theme="1"/>
        <rFont val="Calibri"/>
        <family val="2"/>
        <scheme val="minor"/>
      </rPr>
      <t/>
    </r>
  </si>
  <si>
    <t>2013;2081</t>
  </si>
  <si>
    <r>
      <t>IEEE Std 1528</t>
    </r>
    <r>
      <rPr>
        <sz val="9"/>
        <rFont val="Calibri"/>
        <family val="2"/>
      </rPr>
      <t>™;IEC/IEEE 62209-1590</t>
    </r>
    <r>
      <rPr>
        <sz val="11"/>
        <color theme="1"/>
        <rFont val="Calibri"/>
        <family val="2"/>
        <scheme val="minor"/>
      </rPr>
      <t/>
    </r>
  </si>
  <si>
    <t>2013;2082</t>
  </si>
  <si>
    <t>ch</t>
  </si>
  <si>
    <t>fq</t>
  </si>
  <si>
    <t>Help to include test standards per test case in the corresponding column of each sheet</t>
  </si>
  <si>
    <t>Test duration
(sec)</t>
  </si>
  <si>
    <t>Setup duration
(sec)</t>
  </si>
  <si>
    <t>Inlcude here any test done during the project and not needed for report (pretests, non valid tests, etc…)
If you need to insert hundreds of tests (for example conducted tests), insert one test with the total (for example a test called "batch of conducted tests")</t>
  </si>
  <si>
    <t>Date (yyyy-mm-dd hh:mm:ss)</t>
  </si>
  <si>
    <t>TACS4 ONE - Test Campaign generator</t>
  </si>
  <si>
    <t>Click to copy all performed test cases in Test Campaign sheet</t>
  </si>
  <si>
    <t>ISGC</t>
  </si>
  <si>
    <t>D5GHzV2
5600 MHz</t>
  </si>
  <si>
    <t>03267</t>
  </si>
  <si>
    <t>04482</t>
  </si>
  <si>
    <t>04171</t>
  </si>
  <si>
    <t>09448</t>
  </si>
  <si>
    <t>04859</t>
  </si>
  <si>
    <t>06125</t>
  </si>
  <si>
    <t>09513</t>
  </si>
  <si>
    <t>08902</t>
  </si>
  <si>
    <t>08867</t>
  </si>
  <si>
    <t>08894</t>
  </si>
  <si>
    <t>08895</t>
  </si>
  <si>
    <t>08898</t>
  </si>
  <si>
    <t>03430</t>
  </si>
  <si>
    <t>08876</t>
  </si>
  <si>
    <t>03424</t>
  </si>
  <si>
    <t>08896</t>
  </si>
  <si>
    <t>03526</t>
  </si>
  <si>
    <t>03422</t>
  </si>
  <si>
    <t>03525</t>
  </si>
  <si>
    <t>09168</t>
  </si>
  <si>
    <t>03438</t>
  </si>
  <si>
    <t>03420</t>
  </si>
  <si>
    <t>03436</t>
  </si>
  <si>
    <t>03847</t>
  </si>
  <si>
    <t>03423</t>
  </si>
  <si>
    <t>03920</t>
  </si>
  <si>
    <t>05581</t>
  </si>
  <si>
    <t>03631</t>
  </si>
  <si>
    <t>06028</t>
  </si>
  <si>
    <t>08844</t>
  </si>
  <si>
    <t>04173</t>
  </si>
  <si>
    <t>03636</t>
  </si>
  <si>
    <t>09449</t>
  </si>
  <si>
    <t>09450</t>
  </si>
  <si>
    <t>05580</t>
  </si>
  <si>
    <t>03919</t>
  </si>
  <si>
    <t>03426</t>
  </si>
  <si>
    <t>06030</t>
  </si>
  <si>
    <t>03427</t>
  </si>
  <si>
    <t>03428</t>
  </si>
  <si>
    <t>08148</t>
  </si>
  <si>
    <t>03429</t>
  </si>
  <si>
    <t>03527</t>
  </si>
  <si>
    <t>08761</t>
  </si>
  <si>
    <t>08762</t>
  </si>
  <si>
    <t>08763</t>
  </si>
  <si>
    <t>08764</t>
  </si>
  <si>
    <t>08765</t>
  </si>
  <si>
    <t>08766</t>
  </si>
  <si>
    <t>08767</t>
  </si>
  <si>
    <t>03524</t>
  </si>
  <si>
    <t>03346</t>
  </si>
  <si>
    <t>03485</t>
  </si>
  <si>
    <t>04835</t>
  </si>
  <si>
    <t>03630</t>
  </si>
  <si>
    <t>01084</t>
  </si>
  <si>
    <t>04391</t>
  </si>
  <si>
    <t>04392</t>
  </si>
  <si>
    <t>04393</t>
  </si>
  <si>
    <t>06672</t>
  </si>
  <si>
    <t>04164</t>
  </si>
  <si>
    <t>02402</t>
  </si>
  <si>
    <t>02216</t>
  </si>
  <si>
    <t>01829</t>
  </si>
  <si>
    <t>02827</t>
  </si>
  <si>
    <t>05395</t>
  </si>
  <si>
    <t>03934</t>
  </si>
  <si>
    <t>04804</t>
  </si>
  <si>
    <t>04948</t>
  </si>
  <si>
    <t>06667</t>
  </si>
  <si>
    <t>08669</t>
  </si>
  <si>
    <t>08849</t>
  </si>
  <si>
    <t>08912</t>
  </si>
  <si>
    <t>09227</t>
  </si>
  <si>
    <t>09229</t>
  </si>
  <si>
    <t>08922</t>
  </si>
  <si>
    <t>08923</t>
  </si>
  <si>
    <t>08066</t>
  </si>
  <si>
    <t>03440</t>
  </si>
  <si>
    <t>03453</t>
  </si>
  <si>
    <t>04170</t>
  </si>
  <si>
    <t>Narrowband Index</t>
  </si>
  <si>
    <t>100% RB Low</t>
  </si>
  <si>
    <t>100% RB High</t>
  </si>
  <si>
    <t xml:space="preserve">                                 </t>
  </si>
  <si>
    <t xml:space="preserve"> </t>
  </si>
  <si>
    <t>v</t>
  </si>
  <si>
    <t>3.75</t>
  </si>
  <si>
    <t>BPSK</t>
  </si>
  <si>
    <t>1747.5</t>
  </si>
  <si>
    <t>1732.5</t>
  </si>
  <si>
    <t>836.5</t>
  </si>
  <si>
    <t>897.5</t>
  </si>
  <si>
    <t>707.5</t>
  </si>
  <si>
    <t>1626.5</t>
  </si>
  <si>
    <t>1643.5</t>
  </si>
  <si>
    <t>1660.5</t>
  </si>
  <si>
    <t>1882.5</t>
  </si>
  <si>
    <t>831.5</t>
  </si>
  <si>
    <t>815.5</t>
  </si>
  <si>
    <t>725.5</t>
  </si>
  <si>
    <t>FDD31</t>
  </si>
  <si>
    <t>452.5</t>
  </si>
  <si>
    <t>457.5</t>
  </si>
  <si>
    <t>FDD68</t>
  </si>
  <si>
    <t>FDD70</t>
  </si>
  <si>
    <t>1702.5</t>
  </si>
  <si>
    <t>680.5</t>
  </si>
  <si>
    <t>FDD72</t>
  </si>
  <si>
    <t>453.5</t>
  </si>
  <si>
    <t>FDD74</t>
  </si>
  <si>
    <t>1448.5</t>
  </si>
  <si>
    <t>FDD85</t>
  </si>
  <si>
    <t>IEEE Std 1528™;IEC/IEEE 62209-1528</t>
  </si>
  <si>
    <t>SCS (KHz)</t>
  </si>
  <si>
    <t>BW
(MHz)</t>
  </si>
  <si>
    <t>2.4</t>
  </si>
  <si>
    <t>PI/2 BPSK</t>
  </si>
  <si>
    <t>Inner 1RB Left</t>
  </si>
  <si>
    <t>Inner 1RB Right</t>
  </si>
  <si>
    <t>Inner Full</t>
  </si>
  <si>
    <t>Edge Full Left</t>
  </si>
  <si>
    <t>Edge Full Right</t>
  </si>
  <si>
    <t>Edge 1RB Left</t>
  </si>
  <si>
    <t>Edge 1RB Right</t>
  </si>
  <si>
    <t>Outer Full</t>
  </si>
  <si>
    <t>64QAM</t>
  </si>
  <si>
    <t>256QAM</t>
  </si>
  <si>
    <t>n18</t>
  </si>
  <si>
    <t>n39</t>
  </si>
  <si>
    <t>MEDIR QPSK only</t>
  </si>
  <si>
    <t/>
  </si>
  <si>
    <t>Average Burst Output Power (dBm)</t>
  </si>
  <si>
    <t>Uplink time slot ratio</t>
  </si>
  <si>
    <t>EX3DV4 - SN 7875</t>
  </si>
  <si>
    <t>U-NII-4</t>
  </si>
  <si>
    <t>S/00</t>
  </si>
  <si>
    <t>Bandwidth</t>
  </si>
  <si>
    <t>Test Duration</t>
  </si>
  <si>
    <t>Test Specification</t>
  </si>
  <si>
    <t>Test Case</t>
  </si>
  <si>
    <t>SCS (Sub-Carrier Spacing) (KHz)</t>
  </si>
  <si>
    <t>Additional battery:</t>
  </si>
  <si>
    <t>Battery 1</t>
  </si>
  <si>
    <t>Battery 2</t>
  </si>
  <si>
    <t>Accessories:</t>
  </si>
  <si>
    <t>Accessory 1</t>
  </si>
  <si>
    <t>Accessory 2</t>
  </si>
  <si>
    <t>Accessory 3</t>
  </si>
  <si>
    <t>Accessory 4</t>
  </si>
  <si>
    <t>Accessory 5</t>
  </si>
  <si>
    <t>Accessory 6</t>
  </si>
  <si>
    <t>Accessory 7</t>
  </si>
  <si>
    <t>Accesorio 1: Front Face</t>
  </si>
  <si>
    <t>Accesorio 2: Bottom Edge</t>
  </si>
  <si>
    <t>D5GHzV2(5600MHz) - SN 1071</t>
  </si>
  <si>
    <t>D5GHzV2(5750MHz) - SN 1071</t>
  </si>
  <si>
    <t>D5GHzV2</t>
  </si>
  <si>
    <t>5750 MHz</t>
  </si>
  <si>
    <t>LTE CATM1</t>
  </si>
  <si>
    <t>IEEE Std 1528™;IEC/IEEE 62209-1542</t>
  </si>
  <si>
    <t>IEEE Std 1528™;IEC/IEEE 62209-1558</t>
  </si>
  <si>
    <t>IEEE Std 1528™;IEC/IEEE 62209-1574</t>
  </si>
  <si>
    <t>IEEE Std 1528™;IEC/IEEE 62209-1590</t>
  </si>
  <si>
    <t>Front of Face</t>
  </si>
  <si>
    <t>Accesorio 3: Back Face</t>
  </si>
  <si>
    <t>Accesorio 4: Front Face</t>
  </si>
  <si>
    <t>Accesorio 5: Back Face</t>
  </si>
  <si>
    <t>Accesorio 6: Front Face</t>
  </si>
  <si>
    <t>Accesorio 7: Front Face</t>
  </si>
  <si>
    <t>Accesorio 2: Back Face</t>
  </si>
  <si>
    <t>Accesorio 5: Bottom Edge</t>
  </si>
  <si>
    <t>Accesorio 4: Bottom Edge</t>
  </si>
  <si>
    <t>Accesorio 5: Left Edge</t>
  </si>
  <si>
    <t>Accesorio 2: Front Face</t>
  </si>
  <si>
    <t>Accesorio 6: Back Face</t>
  </si>
  <si>
    <t>Accesorio 3: Bottom Edge</t>
  </si>
  <si>
    <t>Accesorio 3: Front Face</t>
  </si>
  <si>
    <t>Accesorio 5: Top Edge</t>
  </si>
  <si>
    <t>Accesorio 4: Right Edge</t>
  </si>
  <si>
    <t>Accesorio 3: Top Edge</t>
  </si>
  <si>
    <t>Accesorio 7: Back Face</t>
  </si>
  <si>
    <t>Accesorio 1: Back Face</t>
  </si>
  <si>
    <t>Accesorio 5: Front Face</t>
  </si>
  <si>
    <t>General Public</t>
  </si>
  <si>
    <t>Occupational Public</t>
  </si>
  <si>
    <t>A233858</t>
  </si>
  <si>
    <r>
      <t xml:space="preserve">Operator:
</t>
    </r>
    <r>
      <rPr>
        <b/>
        <sz val="11"/>
        <color indexed="30"/>
        <rFont val="Calibri"/>
        <family val="2"/>
      </rPr>
      <t>(Sólo uno. Necesario para SPO. Poner siglas usuario SPO):</t>
    </r>
  </si>
  <si>
    <t>A506831</t>
  </si>
  <si>
    <t>Lista Operadores</t>
  </si>
  <si>
    <t>Variability Veredict</t>
  </si>
  <si>
    <t>No está implementada</t>
  </si>
  <si>
    <t>FilaConducted</t>
  </si>
  <si>
    <t>FilaTune-Up</t>
  </si>
  <si>
    <t>XXX</t>
  </si>
  <si>
    <t>n77 part Q</t>
  </si>
  <si>
    <t>n77 part O</t>
  </si>
  <si>
    <t>n285</t>
  </si>
  <si>
    <t>n284</t>
  </si>
  <si>
    <t>n283</t>
  </si>
  <si>
    <t>n282</t>
  </si>
  <si>
    <t>n281</t>
  </si>
  <si>
    <t>n280</t>
  </si>
  <si>
    <t>n279</t>
  </si>
  <si>
    <t>n278</t>
  </si>
  <si>
    <t>n277</t>
  </si>
  <si>
    <t>n276</t>
  </si>
  <si>
    <t>n275</t>
  </si>
  <si>
    <t>n274</t>
  </si>
  <si>
    <t>n273</t>
  </si>
  <si>
    <t>n272</t>
  </si>
  <si>
    <t>n271</t>
  </si>
  <si>
    <t>n270</t>
  </si>
  <si>
    <t>n269</t>
  </si>
  <si>
    <t>n268</t>
  </si>
  <si>
    <t>n267</t>
  </si>
  <si>
    <t>n266</t>
  </si>
  <si>
    <t>n265</t>
  </si>
  <si>
    <t>n264</t>
  </si>
  <si>
    <t>n263</t>
  </si>
  <si>
    <t>n262</t>
  </si>
  <si>
    <t>n261</t>
  </si>
  <si>
    <t>n260</t>
  </si>
  <si>
    <t>n259</t>
  </si>
  <si>
    <t>n258</t>
  </si>
  <si>
    <t>n257</t>
  </si>
  <si>
    <t>n256</t>
  </si>
  <si>
    <t>n255</t>
  </si>
  <si>
    <t>n254</t>
  </si>
  <si>
    <t>n253</t>
  </si>
  <si>
    <t>n252</t>
  </si>
  <si>
    <t>n251</t>
  </si>
  <si>
    <t>n250</t>
  </si>
  <si>
    <t>n249</t>
  </si>
  <si>
    <t>n248</t>
  </si>
  <si>
    <t>n247</t>
  </si>
  <si>
    <t>n246</t>
  </si>
  <si>
    <t>n245</t>
  </si>
  <si>
    <t>n244</t>
  </si>
  <si>
    <t>n243</t>
  </si>
  <si>
    <t>n242</t>
  </si>
  <si>
    <t>n241</t>
  </si>
  <si>
    <t>n240</t>
  </si>
  <si>
    <t>n239</t>
  </si>
  <si>
    <t>n238</t>
  </si>
  <si>
    <t>n237</t>
  </si>
  <si>
    <t>n236</t>
  </si>
  <si>
    <t>n235</t>
  </si>
  <si>
    <t>n234</t>
  </si>
  <si>
    <t>n233</t>
  </si>
  <si>
    <t>n232</t>
  </si>
  <si>
    <t>n231</t>
  </si>
  <si>
    <t>n230</t>
  </si>
  <si>
    <t>n229</t>
  </si>
  <si>
    <t>n228</t>
  </si>
  <si>
    <t>n227</t>
  </si>
  <si>
    <t>n226</t>
  </si>
  <si>
    <t>n225</t>
  </si>
  <si>
    <t>n224</t>
  </si>
  <si>
    <t>n223</t>
  </si>
  <si>
    <t>n222</t>
  </si>
  <si>
    <t>n221</t>
  </si>
  <si>
    <t>n220</t>
  </si>
  <si>
    <t>n219</t>
  </si>
  <si>
    <t>n218</t>
  </si>
  <si>
    <t>n217</t>
  </si>
  <si>
    <t>n216</t>
  </si>
  <si>
    <t>n215</t>
  </si>
  <si>
    <t>n214</t>
  </si>
  <si>
    <t>n213</t>
  </si>
  <si>
    <t>n212</t>
  </si>
  <si>
    <t>n211</t>
  </si>
  <si>
    <t>n210</t>
  </si>
  <si>
    <t>n209</t>
  </si>
  <si>
    <t>n208</t>
  </si>
  <si>
    <t>n207</t>
  </si>
  <si>
    <t>n206</t>
  </si>
  <si>
    <t>n205</t>
  </si>
  <si>
    <t>n204</t>
  </si>
  <si>
    <t>n203</t>
  </si>
  <si>
    <t>n202</t>
  </si>
  <si>
    <t>n201</t>
  </si>
  <si>
    <t>n200</t>
  </si>
  <si>
    <t>n199</t>
  </si>
  <si>
    <t>n198</t>
  </si>
  <si>
    <t>n197</t>
  </si>
  <si>
    <t>n196</t>
  </si>
  <si>
    <t>n195</t>
  </si>
  <si>
    <t>n194</t>
  </si>
  <si>
    <t>n193</t>
  </si>
  <si>
    <t>n192</t>
  </si>
  <si>
    <t>n191</t>
  </si>
  <si>
    <t>n190</t>
  </si>
  <si>
    <t>n189</t>
  </si>
  <si>
    <t>n188</t>
  </si>
  <si>
    <t>n187</t>
  </si>
  <si>
    <t>n186</t>
  </si>
  <si>
    <t>n185</t>
  </si>
  <si>
    <t>n184</t>
  </si>
  <si>
    <t>n183</t>
  </si>
  <si>
    <t>n182</t>
  </si>
  <si>
    <t>n181</t>
  </si>
  <si>
    <t>n180</t>
  </si>
  <si>
    <t>n179</t>
  </si>
  <si>
    <t>n178</t>
  </si>
  <si>
    <t>n177</t>
  </si>
  <si>
    <t>n176</t>
  </si>
  <si>
    <t>n175</t>
  </si>
  <si>
    <t>n174</t>
  </si>
  <si>
    <t>n173</t>
  </si>
  <si>
    <t>n172</t>
  </si>
  <si>
    <t>n171</t>
  </si>
  <si>
    <t>n170</t>
  </si>
  <si>
    <t>n169</t>
  </si>
  <si>
    <t>n168</t>
  </si>
  <si>
    <t>n167</t>
  </si>
  <si>
    <t>n166</t>
  </si>
  <si>
    <t>n165</t>
  </si>
  <si>
    <t>n164</t>
  </si>
  <si>
    <t>n163</t>
  </si>
  <si>
    <t>n162</t>
  </si>
  <si>
    <t>n161</t>
  </si>
  <si>
    <t>n160</t>
  </si>
  <si>
    <t>n159</t>
  </si>
  <si>
    <t>n158</t>
  </si>
  <si>
    <t>n157</t>
  </si>
  <si>
    <t>n156</t>
  </si>
  <si>
    <t>n155</t>
  </si>
  <si>
    <t>n154</t>
  </si>
  <si>
    <t>n153</t>
  </si>
  <si>
    <t>n152</t>
  </si>
  <si>
    <t>n151</t>
  </si>
  <si>
    <t>n150</t>
  </si>
  <si>
    <t>n149</t>
  </si>
  <si>
    <t>n148</t>
  </si>
  <si>
    <t>n147</t>
  </si>
  <si>
    <t>n146</t>
  </si>
  <si>
    <t>n145</t>
  </si>
  <si>
    <t>n144</t>
  </si>
  <si>
    <t>n143</t>
  </si>
  <si>
    <t>n142</t>
  </si>
  <si>
    <t>n141</t>
  </si>
  <si>
    <t>n140</t>
  </si>
  <si>
    <t>n139</t>
  </si>
  <si>
    <t>n138</t>
  </si>
  <si>
    <t>n137</t>
  </si>
  <si>
    <t>n136</t>
  </si>
  <si>
    <t>n135</t>
  </si>
  <si>
    <t>n134</t>
  </si>
  <si>
    <t>n133</t>
  </si>
  <si>
    <t>n132</t>
  </si>
  <si>
    <t>n131</t>
  </si>
  <si>
    <t>n130</t>
  </si>
  <si>
    <t>n129</t>
  </si>
  <si>
    <t>n128</t>
  </si>
  <si>
    <t>n127</t>
  </si>
  <si>
    <t>n126</t>
  </si>
  <si>
    <t>n125</t>
  </si>
  <si>
    <t>n124</t>
  </si>
  <si>
    <t>n123</t>
  </si>
  <si>
    <t>n122</t>
  </si>
  <si>
    <t>n121</t>
  </si>
  <si>
    <t>n120</t>
  </si>
  <si>
    <t>n119</t>
  </si>
  <si>
    <t>n118</t>
  </si>
  <si>
    <t>n117</t>
  </si>
  <si>
    <t>n116</t>
  </si>
  <si>
    <t>n115</t>
  </si>
  <si>
    <t>n114</t>
  </si>
  <si>
    <t>n113</t>
  </si>
  <si>
    <t>n112</t>
  </si>
  <si>
    <t>n111</t>
  </si>
  <si>
    <t>n110</t>
  </si>
  <si>
    <t>n109</t>
  </si>
  <si>
    <t>n108</t>
  </si>
  <si>
    <t>n107</t>
  </si>
  <si>
    <t>n106</t>
  </si>
  <si>
    <t>n105</t>
  </si>
  <si>
    <t>n104</t>
  </si>
  <si>
    <t>n103</t>
  </si>
  <si>
    <t>n102</t>
  </si>
  <si>
    <t>n101</t>
  </si>
  <si>
    <t>n100</t>
  </si>
  <si>
    <t>n99</t>
  </si>
  <si>
    <t>n98</t>
  </si>
  <si>
    <t>n97</t>
  </si>
  <si>
    <t>n96</t>
  </si>
  <si>
    <t>n95</t>
  </si>
  <si>
    <t>n94</t>
  </si>
  <si>
    <t>n93</t>
  </si>
  <si>
    <t>n92</t>
  </si>
  <si>
    <t>n91</t>
  </si>
  <si>
    <t>n89</t>
  </si>
  <si>
    <t>n88</t>
  </si>
  <si>
    <t>n87</t>
  </si>
  <si>
    <t>n86</t>
  </si>
  <si>
    <t>n85</t>
  </si>
  <si>
    <t>n84</t>
  </si>
  <si>
    <t>n83</t>
  </si>
  <si>
    <t>n82</t>
  </si>
  <si>
    <t>n81</t>
  </si>
  <si>
    <t>n80</t>
  </si>
  <si>
    <t>n76</t>
  </si>
  <si>
    <t>n75</t>
  </si>
  <si>
    <t>n74</t>
  </si>
  <si>
    <t>n73</t>
  </si>
  <si>
    <t>n72</t>
  </si>
  <si>
    <t>n69</t>
  </si>
  <si>
    <t>n68</t>
  </si>
  <si>
    <t>n67</t>
  </si>
  <si>
    <t>n64</t>
  </si>
  <si>
    <t>n63</t>
  </si>
  <si>
    <t>n62</t>
  </si>
  <si>
    <t>n61</t>
  </si>
  <si>
    <t>n60</t>
  </si>
  <si>
    <t>n59</t>
  </si>
  <si>
    <t>n58</t>
  </si>
  <si>
    <t>n57</t>
  </si>
  <si>
    <t>n56</t>
  </si>
  <si>
    <t>n55</t>
  </si>
  <si>
    <t>n54</t>
  </si>
  <si>
    <t>n53</t>
  </si>
  <si>
    <t>n52</t>
  </si>
  <si>
    <t>n49</t>
  </si>
  <si>
    <t>n46</t>
  </si>
  <si>
    <t>n45</t>
  </si>
  <si>
    <t>n44</t>
  </si>
  <si>
    <t>n43</t>
  </si>
  <si>
    <t>n42</t>
  </si>
  <si>
    <t>n37</t>
  </si>
  <si>
    <t>n36</t>
  </si>
  <si>
    <t>n35</t>
  </si>
  <si>
    <t>n33</t>
  </si>
  <si>
    <t>n32</t>
  </si>
  <si>
    <t>n31</t>
  </si>
  <si>
    <t>n29</t>
  </si>
  <si>
    <t>n27</t>
  </si>
  <si>
    <t>n24</t>
  </si>
  <si>
    <t>n23</t>
  </si>
  <si>
    <t>n22</t>
  </si>
  <si>
    <t>n21</t>
  </si>
  <si>
    <t>n19</t>
  </si>
  <si>
    <t>n17</t>
  </si>
  <si>
    <t>n16</t>
  </si>
  <si>
    <t>n15</t>
  </si>
  <si>
    <t>n13</t>
  </si>
  <si>
    <t>n11</t>
  </si>
  <si>
    <t>n10</t>
  </si>
  <si>
    <t>n9</t>
  </si>
  <si>
    <t>n6</t>
  </si>
  <si>
    <t>n4</t>
  </si>
  <si>
    <t>n0</t>
  </si>
  <si>
    <t>n286</t>
  </si>
  <si>
    <t>n77 RSS-192</t>
  </si>
  <si>
    <t>3450 - 3900</t>
  </si>
  <si>
    <t>3474.99</t>
  </si>
  <si>
    <t>n78 part Q</t>
  </si>
  <si>
    <t>n78 part O</t>
  </si>
  <si>
    <t>3300-3800</t>
  </si>
  <si>
    <t>3700-3800</t>
  </si>
  <si>
    <t>3450-3550</t>
  </si>
  <si>
    <t>n78 RSS-192</t>
  </si>
  <si>
    <t>3450-3800</t>
  </si>
  <si>
    <t>Overlaping</t>
  </si>
  <si>
    <t>CLA-6</t>
  </si>
  <si>
    <t>CLA-13</t>
  </si>
  <si>
    <t>EN 50360:2017/A1:2023 &amp; EN 62209-1:2016  &amp; IEC/IEEE 62209-1528:2020</t>
  </si>
  <si>
    <t>EN 50566:2017/A1:2023 &amp; EN 62209-2:2010/A1:2019  &amp; IEC/IEEE 62209-1528:2020</t>
  </si>
  <si>
    <t>FCC   &gt; 300MHz</t>
  </si>
  <si>
    <t>FCC   4 MHz – 9 MHz and 9 MHz – 19 MHz</t>
  </si>
  <si>
    <t>IEEE Std 1528-2013 &amp; 47CFR Part 2.1093 &amp; applicable KDB Procedures &amp; IEC/IEEE 62209-1528:2020</t>
  </si>
  <si>
    <t>RSS-102 ISSUE 6 (12-2023) &amp; RSS-102.SAR.MEAS Issue 2 &amp; IEC/IEEE 62209-1528:2020</t>
  </si>
  <si>
    <t>Dielectric probe kit, SPEAG model DAK-12</t>
  </si>
  <si>
    <t>Head Tissue Equivalent Liquid for 4-250 MHz, SPEAG model HBBL4-250V3</t>
  </si>
  <si>
    <t>Confined Loop Antenna 4MHz, SPEAG model CLA-6</t>
  </si>
  <si>
    <t>Confined Loop Antenna 13MHz, SPEAG model CLA-13</t>
  </si>
  <si>
    <t>Extendable Tripod</t>
  </si>
  <si>
    <t>Positioner System Validation Antenna CLA</t>
  </si>
  <si>
    <t>Signal RF Generator, R&amp;S model SMB100A</t>
  </si>
  <si>
    <t>Signal RF Generator, R&amp;S model SMC100A</t>
  </si>
  <si>
    <t>Power amplifier, R&amp;S model BBA100</t>
  </si>
  <si>
    <t>Power Sensor R&amp;S model NRP-Z91</t>
  </si>
  <si>
    <t>11090</t>
  </si>
  <si>
    <t>11091</t>
  </si>
  <si>
    <t>11093</t>
  </si>
  <si>
    <t>11094</t>
  </si>
  <si>
    <t>03432</t>
  </si>
  <si>
    <t>03433</t>
  </si>
  <si>
    <t>03434</t>
  </si>
  <si>
    <t>11092</t>
  </si>
  <si>
    <t>04783</t>
  </si>
  <si>
    <t>04545</t>
  </si>
  <si>
    <t>04591</t>
  </si>
  <si>
    <t>04786</t>
  </si>
  <si>
    <t>04787</t>
  </si>
  <si>
    <t>10729</t>
  </si>
  <si>
    <t>10897</t>
  </si>
  <si>
    <t>xxxxx_0X.X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</si>
</sst>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
    <numFmt numFmtId="166" formatCode="0.00\ \º\C"/>
    <numFmt numFmtId="167" formatCode="yyyy/mm/dd"/>
    <numFmt numFmtId="168" formatCode="yyyy\-mm\-dd\ hh:mm:ss"/>
    <numFmt numFmtId="169" formatCode="0.0%"/>
    <numFmt numFmtId="170" formatCode="0.0"/>
    <numFmt numFmtId="171" formatCode="0.000"/>
    <numFmt numFmtId="172" formatCode="0.00\ \º\C"/>
    <numFmt numFmtId="173" formatCode="yyyy/mm/dd"/>
    <numFmt numFmtId="174" formatCode="yyyy\-mm\-dd\ hh:mm:ss"/>
  </numFmts>
  <fonts count="2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b/>
      <sz val="10"/>
      <name val="Arial"/>
      <family val="2"/>
    </font>
    <font>
      <b/>
      <sz val="16"/>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8"/>
      <name val="Arial"/>
      <family val="2"/>
    </font>
    <font>
      <sz val="10"/>
      <name val="Times New Roman"/>
      <family val="1"/>
    </font>
    <font>
      <b/>
      <sz val="10"/>
      <name val="Times New Roman"/>
      <family val="1"/>
    </font>
    <font>
      <b/>
      <sz val="9"/>
      <color indexed="81"/>
      <name val="Tahoma"/>
      <family val="2"/>
    </font>
    <font>
      <sz val="9"/>
      <color indexed="81"/>
      <name val="Tahoma"/>
      <family val="2"/>
    </font>
    <font>
      <sz val="10"/>
      <color indexed="10"/>
      <name val="Arial"/>
      <family val="2"/>
    </font>
    <font>
      <i/>
      <sz val="10"/>
      <name val="Arial"/>
      <family val="2"/>
    </font>
    <font>
      <b/>
      <sz val="9"/>
      <name val="Arial"/>
      <family val="2"/>
    </font>
    <font>
      <sz val="6"/>
      <name val="Arial"/>
      <family val="2"/>
    </font>
    <font>
      <sz val="9"/>
      <name val="Arial"/>
      <family val="2"/>
    </font>
    <font>
      <b/>
      <sz val="24"/>
      <name val="Arial"/>
      <family val="2"/>
    </font>
    <font>
      <b/>
      <sz val="8"/>
      <color indexed="81"/>
      <name val="Tahoma"/>
      <family val="2"/>
    </font>
    <font>
      <b/>
      <u/>
      <sz val="10"/>
      <name val="Arial"/>
      <family val="2"/>
    </font>
    <font>
      <b/>
      <sz val="8"/>
      <name val="Arial"/>
      <family val="2"/>
    </font>
    <font>
      <b/>
      <sz val="11"/>
      <color indexed="30"/>
      <name val="Calibri"/>
      <family val="2"/>
    </font>
    <font>
      <sz val="11"/>
      <color theme="1"/>
      <name val="Calibri"/>
      <family val="2"/>
      <scheme val="minor"/>
    </font>
    <font>
      <sz val="11"/>
      <color rgb="FF006100"/>
      <name val="Calibri"/>
      <family val="2"/>
      <scheme val="minor"/>
    </font>
    <font>
      <sz val="11"/>
      <color rgb="FF9C0006"/>
      <name val="Calibri"/>
      <family val="2"/>
      <scheme val="minor"/>
    </font>
    <font>
      <sz val="11"/>
      <color indexed="8"/>
      <name val="Calibri"/>
      <family val="2"/>
      <scheme val="minor"/>
    </font>
    <font>
      <sz val="10"/>
      <color theme="0"/>
      <name val="Arial"/>
      <family val="2"/>
    </font>
    <font>
      <sz val="10"/>
      <color rgb="FFFF0000"/>
      <name val="Arial"/>
      <family val="2"/>
    </font>
    <font>
      <b/>
      <sz val="12"/>
      <color rgb="FF00B050"/>
      <name val="Arial"/>
      <family val="2"/>
    </font>
    <font>
      <b/>
      <sz val="10"/>
      <color rgb="FF00B050"/>
      <name val="Arial"/>
      <family val="2"/>
    </font>
    <font>
      <sz val="10"/>
      <color theme="9" tint="0.59999389629810485"/>
      <name val="Arial"/>
      <family val="2"/>
    </font>
    <font>
      <sz val="10"/>
      <color rgb="FFB2D69A"/>
      <name val="Arial"/>
      <family val="2"/>
    </font>
    <font>
      <sz val="10"/>
      <color theme="9" tint="0.79998168889431442"/>
      <name val="Arial"/>
      <family val="2"/>
    </font>
    <font>
      <sz val="10"/>
      <color theme="8" tint="0.79998168889431442"/>
      <name val="Arial"/>
      <family val="2"/>
    </font>
    <font>
      <sz val="10"/>
      <color rgb="FFC9E0F3"/>
      <name val="Arial"/>
      <family val="2"/>
    </font>
    <font>
      <sz val="10"/>
      <color rgb="FFB7D6EF"/>
      <name val="Arial"/>
      <family val="2"/>
    </font>
    <font>
      <sz val="10"/>
      <color theme="5" tint="0.79998168889431442"/>
      <name val="Arial"/>
      <family val="2"/>
    </font>
    <font>
      <sz val="10"/>
      <color theme="5" tint="0.59999389629810485"/>
      <name val="Arial"/>
      <family val="2"/>
    </font>
    <font>
      <sz val="10"/>
      <color theme="1"/>
      <name val="Arial"/>
      <family val="2"/>
    </font>
    <font>
      <sz val="10"/>
      <color theme="5" tint="0.39997558519241921"/>
      <name val="Arial"/>
      <family val="2"/>
    </font>
    <font>
      <sz val="10"/>
      <color theme="7" tint="0.79998168889431442"/>
      <name val="Arial"/>
      <family val="2"/>
    </font>
    <font>
      <sz val="10"/>
      <color theme="7" tint="0.59999389629810485"/>
      <name val="Arial"/>
      <family val="2"/>
    </font>
    <font>
      <sz val="10"/>
      <color theme="7" tint="0.39997558519241921"/>
      <name val="Arial"/>
      <family val="2"/>
    </font>
    <font>
      <sz val="10"/>
      <color rgb="FFE5FAFF"/>
      <name val="Arial"/>
      <family val="2"/>
    </font>
    <font>
      <sz val="10"/>
      <color rgb="FFD1F6FF"/>
      <name val="Arial"/>
      <family val="2"/>
    </font>
    <font>
      <sz val="10"/>
      <color rgb="FFB7F1FF"/>
      <name val="Arial"/>
      <family val="2"/>
    </font>
    <font>
      <sz val="10"/>
      <color rgb="FFE6DCEC"/>
      <name val="Arial"/>
      <family val="2"/>
    </font>
    <font>
      <sz val="10"/>
      <color rgb="FFF3EEF6"/>
      <name val="Arial"/>
      <family val="2"/>
    </font>
    <font>
      <sz val="10"/>
      <color rgb="FFD7C6E0"/>
      <name val="Arial"/>
      <family val="2"/>
    </font>
    <font>
      <b/>
      <sz val="10"/>
      <color theme="0"/>
      <name val="Arial"/>
      <family val="2"/>
    </font>
    <font>
      <sz val="10"/>
      <color theme="0"/>
      <name val="Times New Roman"/>
      <family val="1"/>
    </font>
    <font>
      <b/>
      <u/>
      <sz val="14"/>
      <name val="Calibri"/>
      <family val="2"/>
      <scheme val="minor"/>
    </font>
    <font>
      <sz val="10"/>
      <name val="Calibri"/>
      <family val="2"/>
      <scheme val="minor"/>
    </font>
    <font>
      <b/>
      <sz val="14"/>
      <name val="Calibri"/>
      <family val="2"/>
      <scheme val="minor"/>
    </font>
    <font>
      <b/>
      <sz val="11"/>
      <name val="Calibri"/>
      <family val="2"/>
      <scheme val="minor"/>
    </font>
    <font>
      <sz val="11"/>
      <name val="Calibri"/>
      <family val="2"/>
      <scheme val="minor"/>
    </font>
    <font>
      <b/>
      <u/>
      <sz val="11"/>
      <color theme="1"/>
      <name val="Calibri"/>
      <family val="2"/>
      <scheme val="minor"/>
    </font>
    <font>
      <sz val="10"/>
      <color theme="1"/>
      <name val="Times New Roman"/>
      <family val="1"/>
    </font>
    <font>
      <b/>
      <sz val="10"/>
      <color theme="1"/>
      <name val="Times New Roman"/>
      <family val="1"/>
    </font>
    <font>
      <b/>
      <sz val="10"/>
      <color theme="1"/>
      <name val="Arial"/>
      <family val="2"/>
    </font>
    <font>
      <sz val="10"/>
      <color theme="9" tint="0.39997558519241921"/>
      <name val="Arial"/>
      <family val="2"/>
    </font>
    <font>
      <sz val="10"/>
      <color theme="4" tint="0.39997558519241921"/>
      <name val="Arial"/>
      <family val="2"/>
    </font>
    <font>
      <sz val="10"/>
      <color theme="4" tint="0.59999389629810485"/>
      <name val="Arial"/>
      <family val="2"/>
    </font>
    <font>
      <sz val="10"/>
      <color theme="4" tint="0.79998168889431442"/>
      <name val="Arial"/>
      <family val="2"/>
    </font>
    <font>
      <sz val="10"/>
      <color rgb="FFE6FEEE"/>
      <name val="Arial"/>
      <family val="2"/>
    </font>
    <font>
      <sz val="10"/>
      <color rgb="FFCAFEDB"/>
      <name val="Arial"/>
      <family val="2"/>
    </font>
    <font>
      <sz val="10"/>
      <color rgb="FF70FC9F"/>
      <name val="Arial"/>
      <family val="2"/>
    </font>
    <font>
      <sz val="10"/>
      <color rgb="FFACFEC7"/>
      <name val="Arial"/>
      <family val="2"/>
    </font>
    <font>
      <sz val="10"/>
      <color rgb="FF8DFDB2"/>
      <name val="Arial"/>
      <family val="2"/>
    </font>
    <font>
      <sz val="10"/>
      <color rgb="FFFBD8C5"/>
      <name val="Arial"/>
      <family val="2"/>
    </font>
    <font>
      <sz val="10"/>
      <color theme="0" tint="-4.9989318521683403E-2"/>
      <name val="Calibri"/>
      <family val="2"/>
      <scheme val="minor"/>
    </font>
    <font>
      <b/>
      <sz val="10"/>
      <color theme="9" tint="0.59999389629810485"/>
      <name val="Calibri"/>
      <family val="2"/>
      <scheme val="minor"/>
    </font>
    <font>
      <b/>
      <sz val="10"/>
      <name val="Calibri"/>
      <family val="2"/>
      <scheme val="minor"/>
    </font>
    <font>
      <sz val="10"/>
      <color theme="0" tint="-4.9989318521683403E-2"/>
      <name val="Arial"/>
      <family val="2"/>
    </font>
    <font>
      <b/>
      <sz val="10"/>
      <color theme="4" tint="0.59999389629810485"/>
      <name val="Calibri"/>
      <family val="2"/>
      <scheme val="minor"/>
    </font>
    <font>
      <b/>
      <sz val="10"/>
      <color theme="5" tint="0.39997558519241921"/>
      <name val="Arial"/>
      <family val="2"/>
    </font>
    <font>
      <b/>
      <sz val="10"/>
      <color theme="7" tint="0.39997558519241921"/>
      <name val="Arial"/>
      <family val="2"/>
    </font>
    <font>
      <b/>
      <sz val="10"/>
      <color theme="0" tint="-0.14999847407452621"/>
      <name val="Arial"/>
      <family val="2"/>
    </font>
    <font>
      <sz val="10"/>
      <color theme="4" tint="0.79998168889431442"/>
      <name val="Calibri"/>
      <family val="2"/>
      <scheme val="minor"/>
    </font>
    <font>
      <sz val="10"/>
      <color theme="9" tint="0.79998168889431442"/>
      <name val="Calibri"/>
      <family val="2"/>
      <scheme val="minor"/>
    </font>
    <font>
      <sz val="11"/>
      <color theme="3" tint="-0.249977111117893"/>
      <name val="Calibri"/>
      <family val="2"/>
      <scheme val="minor"/>
    </font>
    <font>
      <sz val="10"/>
      <color rgb="FFFFEDB3"/>
      <name val="Arial"/>
      <family val="2"/>
    </font>
    <font>
      <sz val="10"/>
      <color rgb="FFFFE79B"/>
      <name val="Arial"/>
      <family val="2"/>
    </font>
    <font>
      <sz val="10"/>
      <color theme="7"/>
      <name val="Arial"/>
      <family val="2"/>
    </font>
    <font>
      <sz val="10"/>
      <color rgb="FFD0E4F4"/>
      <name val="Arial"/>
      <family val="2"/>
    </font>
    <font>
      <sz val="10"/>
      <color theme="4"/>
      <name val="Arial"/>
      <family val="2"/>
    </font>
    <font>
      <sz val="10"/>
      <color theme="5"/>
      <name val="Arial"/>
      <family val="2"/>
    </font>
    <font>
      <sz val="9"/>
      <color theme="9" tint="0.79998168889431442"/>
      <name val="Arial"/>
      <family val="2"/>
    </font>
    <font>
      <sz val="9"/>
      <color theme="9" tint="0.59999389629810485"/>
      <name val="Arial"/>
      <family val="2"/>
    </font>
    <font>
      <sz val="9"/>
      <color theme="3" tint="0.59999389629810485"/>
      <name val="Arial"/>
      <family val="2"/>
    </font>
    <font>
      <sz val="9"/>
      <color theme="4" tint="0.59999389629810485"/>
      <name val="Arial"/>
      <family val="2"/>
    </font>
    <font>
      <sz val="9"/>
      <color theme="5" tint="0.79998168889431442"/>
      <name val="Arial"/>
      <family val="2"/>
    </font>
    <font>
      <sz val="9"/>
      <color theme="4" tint="0.79998168889431442"/>
      <name val="Arial"/>
      <family val="2"/>
    </font>
    <font>
      <sz val="10"/>
      <color rgb="FFFF0000"/>
      <name val="Calibri"/>
      <family val="2"/>
      <scheme val="minor"/>
    </font>
    <font>
      <sz val="10"/>
      <color theme="1"/>
      <name val="Calibri"/>
      <family val="2"/>
      <scheme val="minor"/>
    </font>
    <font>
      <sz val="9"/>
      <color theme="7" tint="0.79998168889431442"/>
      <name val="Arial"/>
      <family val="2"/>
    </font>
    <font>
      <sz val="9"/>
      <color theme="7" tint="0.59999389629810485"/>
      <name val="Arial"/>
      <family val="2"/>
    </font>
    <font>
      <sz val="9"/>
      <color theme="5" tint="0.59999389629810485"/>
      <name val="Arial"/>
      <family val="2"/>
    </font>
    <font>
      <sz val="9"/>
      <color rgb="FFEEE1F7"/>
      <name val="Arial"/>
      <family val="2"/>
    </font>
    <font>
      <sz val="9"/>
      <color theme="8" tint="0.79998168889431442"/>
      <name val="Arial"/>
      <family val="2"/>
    </font>
    <font>
      <sz val="9"/>
      <color theme="8" tint="0.59999389629810485"/>
      <name val="Arial"/>
      <family val="2"/>
    </font>
    <font>
      <sz val="9"/>
      <color rgb="FFDEFFBD"/>
      <name val="Arial"/>
      <family val="2"/>
    </font>
    <font>
      <sz val="9"/>
      <color rgb="FFF4ECFA"/>
      <name val="Arial"/>
      <family val="2"/>
    </font>
    <font>
      <sz val="9"/>
      <color rgb="FFECFFD9"/>
      <name val="Arial"/>
      <family val="2"/>
    </font>
    <font>
      <sz val="10"/>
      <color indexed="9"/>
      <name val="Arial"/>
      <family val="2"/>
    </font>
    <font>
      <b/>
      <sz val="10"/>
      <color indexed="9"/>
      <name val="Times New Roman"/>
      <family val="1"/>
    </font>
    <font>
      <sz val="9"/>
      <color rgb="FFABD5FF"/>
      <name val="Arial"/>
      <family val="2"/>
    </font>
    <font>
      <sz val="9"/>
      <color rgb="FFC5E2FF"/>
      <name val="Arial"/>
      <family val="2"/>
    </font>
    <font>
      <sz val="9"/>
      <color theme="7" tint="0.39997558519241921"/>
      <name val="Arial"/>
      <family val="2"/>
    </font>
    <font>
      <sz val="9"/>
      <color theme="1"/>
      <name val="Arial"/>
      <family val="2"/>
    </font>
    <font>
      <sz val="10"/>
      <color theme="4"/>
      <name val="Calibri"/>
      <family val="2"/>
      <scheme val="minor"/>
    </font>
    <font>
      <sz val="9"/>
      <color rgb="FFD1B2E8"/>
      <name val="Arial"/>
      <family val="2"/>
    </font>
    <font>
      <sz val="9"/>
      <color theme="5" tint="0.39997558519241921"/>
      <name val="Arial"/>
      <family val="2"/>
    </font>
    <font>
      <sz val="9"/>
      <color theme="9" tint="0.39997558519241921"/>
      <name val="Arial"/>
      <family val="2"/>
    </font>
    <font>
      <sz val="9"/>
      <color theme="4" tint="0.39997558519241921"/>
      <name val="Arial"/>
      <family val="2"/>
    </font>
    <font>
      <sz val="9"/>
      <color rgb="FF93C9FF"/>
      <name val="Arial"/>
      <family val="2"/>
    </font>
    <font>
      <sz val="9"/>
      <color theme="4"/>
      <name val="Arial"/>
      <family val="2"/>
    </font>
    <font>
      <sz val="9"/>
      <color rgb="FFD8BEEC"/>
      <name val="Arial"/>
      <family val="2"/>
    </font>
    <font>
      <sz val="9"/>
      <color rgb="FFE6D5F3"/>
      <name val="Arial"/>
      <family val="2"/>
    </font>
    <font>
      <sz val="9"/>
      <color rgb="FFC5FF8B"/>
      <name val="Arial"/>
      <family val="2"/>
    </font>
    <font>
      <sz val="9"/>
      <color theme="8" tint="0.39997558519241921"/>
      <name val="Arial"/>
      <family val="2"/>
    </font>
    <font>
      <sz val="9"/>
      <color rgb="FFFF7C80"/>
      <name val="Arial"/>
      <family val="2"/>
    </font>
    <font>
      <sz val="9"/>
      <color rgb="FFFF9999"/>
      <name val="Arial"/>
      <family val="2"/>
    </font>
    <font>
      <sz val="9"/>
      <name val="Calibri"/>
      <family val="2"/>
    </font>
    <font>
      <b/>
      <sz val="11"/>
      <color theme="1"/>
      <name val="Calibri"/>
      <family val="2"/>
      <scheme val="minor"/>
    </font>
    <font>
      <b/>
      <sz val="11"/>
      <color rgb="FFFF0000"/>
      <name val="Calibri"/>
      <family val="2"/>
      <scheme val="minor"/>
    </font>
    <font>
      <b/>
      <sz val="9"/>
      <color rgb="FFFF0000"/>
      <name val="Arial"/>
      <family val="2"/>
    </font>
    <font>
      <b/>
      <sz val="8"/>
      <color rgb="FFFF0000"/>
      <name val="Arial"/>
      <family val="2"/>
    </font>
    <font>
      <sz val="11"/>
      <name val="Calibri"/>
      <family val="2"/>
    </font>
    <font>
      <sz val="9"/>
      <color rgb="FFC1F59D"/>
      <name val="Arial"/>
      <family val="2"/>
    </font>
    <font>
      <sz val="10"/>
      <color rgb="FF000000"/>
      <name val="Arial"/>
      <family val="2"/>
    </font>
    <font>
      <b/>
      <sz val="11"/>
      <name val="Calibri"/>
      <family val="2"/>
    </font>
    <font>
      <sz val="11"/>
      <color rgb="FF9C0006"/>
      <name val="Arial"/>
      <family val="2"/>
    </font>
    <font>
      <sz val="11"/>
      <color rgb="FFFF0000"/>
      <name val="Calibri"/>
      <family val="2"/>
    </font>
    <font>
      <b/>
      <sz val="10"/>
      <color rgb="FFFF0000"/>
      <name val="Arial"/>
      <family val="2"/>
    </font>
    <font>
      <sz val="10"/>
      <color rgb="FFD9E1F2"/>
      <name val="Arial"/>
      <family val="2"/>
    </font>
    <font>
      <sz val="10"/>
      <color rgb="FF9BC2E6"/>
      <name val="Arial"/>
      <family val="2"/>
    </font>
    <font>
      <sz val="10"/>
      <color rgb="FFF8CBAD"/>
      <name val="Arial"/>
      <family val="2"/>
    </font>
    <font>
      <sz val="10"/>
      <color rgb="FFF4B084"/>
      <name val="Arial"/>
      <family val="2"/>
    </font>
    <font>
      <sz val="10"/>
      <color rgb="FFF3E4F6"/>
      <name val="Arial"/>
      <family val="2"/>
    </font>
    <font>
      <sz val="10"/>
      <color rgb="FFE6E6EC"/>
      <name val="Arial"/>
      <family val="2"/>
    </font>
    <font>
      <sz val="10"/>
      <color rgb="FFE6E6F6"/>
      <name val="Arial"/>
      <family val="2"/>
    </font>
    <font>
      <sz val="11"/>
      <color theme="1"/>
      <name val="Calibri"/>
      <family val="2"/>
    </font>
    <font>
      <u/>
      <sz val="10"/>
      <color theme="9" tint="0.39997558519241921"/>
      <name val="Arial"/>
      <family val="2"/>
    </font>
    <font>
      <u/>
      <sz val="10"/>
      <name val="Arial"/>
      <family val="2"/>
    </font>
    <font>
      <u/>
      <sz val="10"/>
      <color theme="9" tint="0.59999389629810485"/>
      <name val="Arial"/>
      <family val="2"/>
    </font>
    <font>
      <sz val="10"/>
      <color theme="0" tint="-0.499984740745262"/>
      <name val="Arial"/>
      <family val="2"/>
    </font>
    <font>
      <u/>
      <sz val="10"/>
      <color theme="0" tint="-0.499984740745262"/>
      <name val="Arial"/>
      <family val="2"/>
    </font>
    <font>
      <b/>
      <sz val="10"/>
      <color rgb="FFC1F59D"/>
      <name val="Arial"/>
      <family val="2"/>
    </font>
    <font>
      <u/>
      <sz val="11"/>
      <color theme="1"/>
      <name val="Calibri"/>
      <family val="2"/>
      <scheme val="minor"/>
    </font>
    <font>
      <u/>
      <sz val="9"/>
      <name val="Arial"/>
      <family val="2"/>
    </font>
    <font>
      <sz val="11"/>
      <color theme="0"/>
      <name val="Calibri"/>
      <family val="2"/>
      <scheme val="minor"/>
    </font>
    <font>
      <b/>
      <sz val="9"/>
      <color theme="1"/>
      <name val="Arial"/>
      <family val="2"/>
    </font>
    <font>
      <sz val="10"/>
      <color theme="0" tint="-0.14999847407452621"/>
      <name val="Arial"/>
      <family val="2"/>
    </font>
    <font>
      <sz val="10"/>
      <color rgb="FFEEE1F7"/>
      <name val="Arial"/>
      <family val="2"/>
    </font>
    <font>
      <u/>
      <sz val="9"/>
      <color theme="7" tint="0.59999389629810485"/>
      <name val="Arial"/>
      <family val="2"/>
    </font>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b/>
      <sz val="10"/>
      <name val="Arial"/>
      <family val="2"/>
    </font>
    <font>
      <b/>
      <sz val="16"/>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8"/>
      <name val="Arial"/>
      <family val="2"/>
    </font>
    <font>
      <sz val="10"/>
      <name val="Times New Roman"/>
      <family val="1"/>
    </font>
    <font>
      <b/>
      <sz val="9"/>
      <color indexed="81"/>
      <name val="Tahoma"/>
      <family val="2"/>
    </font>
    <font>
      <sz val="9"/>
      <color indexed="81"/>
      <name val="Tahoma"/>
      <family val="2"/>
    </font>
    <font>
      <sz val="10"/>
      <color indexed="10"/>
      <name val="Arial"/>
      <family val="2"/>
    </font>
    <font>
      <sz val="9"/>
      <name val="Arial"/>
      <family val="2"/>
    </font>
    <font>
      <b/>
      <sz val="24"/>
      <name val="Arial"/>
      <family val="2"/>
    </font>
    <font>
      <b/>
      <sz val="8"/>
      <color indexed="81"/>
      <name val="Tahoma"/>
      <family val="2"/>
    </font>
    <font>
      <b/>
      <sz val="8"/>
      <name val="Arial"/>
      <family val="2"/>
    </font>
    <font>
      <b/>
      <sz val="11"/>
      <color indexed="30"/>
      <name val="Calibri"/>
      <family val="2"/>
    </font>
    <font>
      <sz val="11"/>
      <color theme="1"/>
      <name val="Calibri"/>
      <family val="2"/>
      <scheme val="minor"/>
    </font>
    <font>
      <sz val="11"/>
      <color rgb="FF006100"/>
      <name val="Calibri"/>
      <family val="2"/>
      <scheme val="minor"/>
    </font>
    <font>
      <sz val="11"/>
      <color indexed="8"/>
      <name val="Calibri"/>
      <family val="2"/>
      <scheme val="minor"/>
    </font>
    <font>
      <sz val="10"/>
      <color theme="0"/>
      <name val="Arial"/>
      <family val="2"/>
    </font>
    <font>
      <b/>
      <sz val="12"/>
      <color rgb="FF00B050"/>
      <name val="Arial"/>
      <family val="2"/>
    </font>
    <font>
      <sz val="10"/>
      <color theme="1"/>
      <name val="Arial"/>
      <family val="2"/>
    </font>
    <font>
      <b/>
      <sz val="10"/>
      <color theme="0"/>
      <name val="Arial"/>
      <family val="2"/>
    </font>
    <font>
      <sz val="10"/>
      <color theme="0"/>
      <name val="Times New Roman"/>
      <family val="1"/>
    </font>
    <font>
      <b/>
      <u/>
      <sz val="14"/>
      <name val="Calibri"/>
      <family val="2"/>
      <scheme val="minor"/>
    </font>
    <font>
      <sz val="10"/>
      <name val="Calibri"/>
      <family val="2"/>
      <scheme val="minor"/>
    </font>
    <font>
      <b/>
      <sz val="14"/>
      <name val="Calibri"/>
      <family val="2"/>
      <scheme val="minor"/>
    </font>
    <font>
      <b/>
      <sz val="11"/>
      <name val="Calibri"/>
      <family val="2"/>
      <scheme val="minor"/>
    </font>
    <font>
      <sz val="11"/>
      <name val="Calibri"/>
      <family val="2"/>
      <scheme val="minor"/>
    </font>
    <font>
      <b/>
      <u/>
      <sz val="11"/>
      <color theme="1"/>
      <name val="Calibri"/>
      <family val="2"/>
      <scheme val="minor"/>
    </font>
    <font>
      <sz val="10"/>
      <color theme="1"/>
      <name val="Times New Roman"/>
      <family val="1"/>
    </font>
    <font>
      <b/>
      <sz val="10"/>
      <color theme="1"/>
      <name val="Times New Roman"/>
      <family val="1"/>
    </font>
    <font>
      <b/>
      <sz val="10"/>
      <color theme="1"/>
      <name val="Arial"/>
      <family val="2"/>
    </font>
    <font>
      <sz val="11"/>
      <color theme="3" tint="-0.249977111117893"/>
      <name val="Calibri"/>
      <family val="2"/>
      <scheme val="minor"/>
    </font>
    <font>
      <sz val="10"/>
      <color rgb="FFFF0000"/>
      <name val="Calibri"/>
      <family val="2"/>
      <scheme val="minor"/>
    </font>
    <font>
      <sz val="10"/>
      <color theme="1"/>
      <name val="Calibri"/>
      <family val="2"/>
      <scheme val="minor"/>
    </font>
    <font>
      <b/>
      <sz val="11"/>
      <color theme="1"/>
      <name val="Calibri"/>
      <family val="2"/>
      <scheme val="minor"/>
    </font>
    <font>
      <b/>
      <sz val="11"/>
      <color rgb="FFFF0000"/>
      <name val="Calibri"/>
      <family val="2"/>
      <scheme val="minor"/>
    </font>
    <font>
      <sz val="10"/>
      <color rgb="FF000000"/>
      <name val="Arial"/>
      <family val="2"/>
    </font>
    <font>
      <u/>
      <sz val="11"/>
      <color theme="1"/>
      <name val="Calibri"/>
      <family val="2"/>
      <scheme val="minor"/>
    </font>
    <font>
      <sz val="11"/>
      <color theme="0"/>
      <name val="Calibri"/>
      <family val="2"/>
      <scheme val="minor"/>
    </font>
    <font>
      <sz val="10"/>
      <color theme="0" tint="-0.14999847407452621"/>
      <name val="Arial"/>
      <family val="2"/>
    </font>
    <font>
      <sz val="9"/>
      <color rgb="FF000000"/>
      <name val="Arial"/>
      <family val="2"/>
    </font>
    <font>
      <sz val="9"/>
      <color rgb="FF000000"/>
      <name val="Arial"/>
      <family val="2"/>
    </font>
    <font>
      <sz val="9"/>
      <color rgb="FF000000"/>
      <name val="Arial"/>
      <family val="2"/>
    </font>
    <font>
      <sz val="9"/>
      <color rgb="FF000000"/>
      <name val="Arial"/>
      <family val="2"/>
    </font>
  </fonts>
  <fills count="20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42"/>
        <bgColor indexed="64"/>
      </patternFill>
    </fill>
    <fill>
      <patternFill patternType="solid">
        <fgColor indexed="50"/>
        <bgColor indexed="64"/>
      </patternFill>
    </fill>
    <fill>
      <patternFill patternType="solid">
        <fgColor indexed="47"/>
        <bgColor indexed="64"/>
      </patternFill>
    </fill>
    <fill>
      <patternFill patternType="solid">
        <fgColor indexed="41"/>
        <bgColor indexed="64"/>
      </patternFill>
    </fill>
    <fill>
      <patternFill patternType="solid">
        <fgColor indexed="44"/>
        <bgColor indexed="64"/>
      </patternFill>
    </fill>
    <fill>
      <patternFill patternType="solid">
        <fgColor indexed="10"/>
        <bgColor indexed="34"/>
      </patternFill>
    </fill>
    <fill>
      <patternFill patternType="solid">
        <fgColor indexed="43"/>
        <bgColor indexed="34"/>
      </patternFill>
    </fill>
    <fill>
      <patternFill patternType="solid">
        <fgColor indexed="51"/>
        <bgColor indexed="51"/>
      </patternFill>
    </fill>
    <fill>
      <patternFill patternType="solid">
        <fgColor indexed="42"/>
        <bgColor indexed="51"/>
      </patternFill>
    </fill>
    <fill>
      <patternFill patternType="solid">
        <fgColor indexed="45"/>
        <bgColor indexed="29"/>
      </patternFill>
    </fill>
    <fill>
      <patternFill patternType="solid">
        <fgColor indexed="44"/>
        <bgColor indexed="40"/>
      </patternFill>
    </fill>
    <fill>
      <patternFill patternType="solid">
        <fgColor indexed="13"/>
        <bgColor indexed="34"/>
      </patternFill>
    </fill>
    <fill>
      <patternFill patternType="solid">
        <fgColor indexed="52"/>
        <bgColor indexed="51"/>
      </patternFill>
    </fill>
    <fill>
      <patternFill patternType="solid">
        <fgColor indexed="11"/>
        <bgColor indexed="51"/>
      </patternFill>
    </fill>
    <fill>
      <patternFill patternType="solid">
        <fgColor indexed="14"/>
        <bgColor indexed="29"/>
      </patternFill>
    </fill>
    <fill>
      <patternFill patternType="solid">
        <fgColor indexed="40"/>
        <bgColor indexed="40"/>
      </patternFill>
    </fill>
    <fill>
      <patternFill patternType="solid">
        <fgColor rgb="FFC6EFCE"/>
      </patternFill>
    </fill>
    <fill>
      <patternFill patternType="solid">
        <fgColor rgb="FFFFC7CE"/>
      </patternFill>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7D40"/>
        <bgColor rgb="FF007D40"/>
      </patternFill>
    </fill>
    <fill>
      <patternFill patternType="solid">
        <fgColor rgb="FFC00000"/>
        <bgColor rgb="FFC00000"/>
      </patternFill>
    </fill>
    <fill>
      <patternFill patternType="solid">
        <fgColor rgb="FFD9D9D9"/>
        <bgColor rgb="FFD9D9D9"/>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B2D69A"/>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9E0F3"/>
        <bgColor indexed="64"/>
      </patternFill>
    </fill>
    <fill>
      <patternFill patternType="solid">
        <fgColor rgb="FFB7D6EF"/>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E5FAFF"/>
        <bgColor indexed="64"/>
      </patternFill>
    </fill>
    <fill>
      <patternFill patternType="solid">
        <fgColor rgb="FFD1F6FF"/>
        <bgColor indexed="64"/>
      </patternFill>
    </fill>
    <fill>
      <patternFill patternType="solid">
        <fgColor rgb="FFB7F1FF"/>
        <bgColor indexed="64"/>
      </patternFill>
    </fill>
    <fill>
      <patternFill patternType="solid">
        <fgColor rgb="FFF3EEF6"/>
        <bgColor indexed="64"/>
      </patternFill>
    </fill>
    <fill>
      <patternFill patternType="solid">
        <fgColor rgb="FFE6DCEC"/>
        <bgColor indexed="64"/>
      </patternFill>
    </fill>
    <fill>
      <patternFill patternType="solid">
        <fgColor rgb="FFD7C6E0"/>
        <bgColor indexed="64"/>
      </patternFill>
    </fill>
    <fill>
      <patternFill patternType="solid">
        <fgColor rgb="FFC7E1B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E6FEEE"/>
        <bgColor indexed="64"/>
      </patternFill>
    </fill>
    <fill>
      <patternFill patternType="solid">
        <fgColor rgb="FFCAFEDB"/>
        <bgColor indexed="64"/>
      </patternFill>
    </fill>
    <fill>
      <patternFill patternType="solid">
        <fgColor rgb="FFACFEC7"/>
        <bgColor indexed="64"/>
      </patternFill>
    </fill>
    <fill>
      <patternFill patternType="solid">
        <fgColor rgb="FF8DFDB2"/>
        <bgColor indexed="64"/>
      </patternFill>
    </fill>
    <fill>
      <patternFill patternType="solid">
        <fgColor rgb="FF70FC9F"/>
        <bgColor indexed="64"/>
      </patternFill>
    </fill>
    <fill>
      <patternFill patternType="solid">
        <fgColor rgb="FFFBD8C5"/>
        <bgColor indexed="64"/>
      </patternFill>
    </fill>
    <fill>
      <patternFill patternType="solid">
        <fgColor theme="6" tint="0.59999389629810485"/>
        <bgColor indexed="64"/>
      </patternFill>
    </fill>
    <fill>
      <patternFill patternType="solid">
        <fgColor theme="7"/>
        <bgColor indexed="64"/>
      </patternFill>
    </fill>
    <fill>
      <patternFill patternType="solid">
        <fgColor theme="5"/>
        <bgColor indexed="64"/>
      </patternFill>
    </fill>
    <fill>
      <patternFill patternType="solid">
        <fgColor theme="4"/>
        <bgColor indexed="64"/>
      </patternFill>
    </fill>
    <fill>
      <patternFill patternType="solid">
        <fgColor rgb="FFFFEDB3"/>
        <bgColor indexed="64"/>
      </patternFill>
    </fill>
    <fill>
      <patternFill patternType="solid">
        <fgColor rgb="FFFFE79B"/>
        <bgColor indexed="64"/>
      </patternFill>
    </fill>
    <fill>
      <patternFill patternType="solid">
        <fgColor rgb="FFD0E4F4"/>
        <bgColor indexed="64"/>
      </patternFill>
    </fill>
    <fill>
      <patternFill patternType="solid">
        <fgColor rgb="FF00B0F0"/>
        <bgColor indexed="64"/>
      </patternFill>
    </fill>
    <fill>
      <patternFill patternType="solid">
        <fgColor rgb="FFEEE1F7"/>
        <bgColor indexed="64"/>
      </patternFill>
    </fill>
    <fill>
      <patternFill patternType="solid">
        <fgColor rgb="FFD8BEEC"/>
        <bgColor indexed="64"/>
      </patternFill>
    </fill>
    <fill>
      <patternFill patternType="solid">
        <fgColor rgb="FFD1E8FF"/>
        <bgColor indexed="64"/>
      </patternFill>
    </fill>
    <fill>
      <patternFill patternType="solid">
        <fgColor rgb="FFABD5FF"/>
        <bgColor indexed="64"/>
      </patternFill>
    </fill>
    <fill>
      <patternFill patternType="solid">
        <fgColor theme="8" tint="0.59999389629810485"/>
        <bgColor indexed="64"/>
      </patternFill>
    </fill>
    <fill>
      <patternFill patternType="solid">
        <fgColor rgb="FFCAF5BD"/>
        <bgColor indexed="64"/>
      </patternFill>
    </fill>
    <fill>
      <patternFill patternType="solid">
        <fgColor rgb="FFD1B2E8"/>
        <bgColor indexed="64"/>
      </patternFill>
    </fill>
    <fill>
      <patternFill patternType="solid">
        <fgColor theme="8" tint="0.39997558519241921"/>
        <bgColor indexed="64"/>
      </patternFill>
    </fill>
    <fill>
      <patternFill patternType="solid">
        <fgColor rgb="FFDEFFBD"/>
        <bgColor indexed="64"/>
      </patternFill>
    </fill>
    <fill>
      <patternFill patternType="solid">
        <fgColor rgb="FFF4ECFA"/>
        <bgColor indexed="64"/>
      </patternFill>
    </fill>
    <fill>
      <patternFill patternType="solid">
        <fgColor rgb="FFECFFD9"/>
        <bgColor indexed="64"/>
      </patternFill>
    </fill>
    <fill>
      <patternFill patternType="solid">
        <fgColor rgb="FFC5E2FF"/>
        <bgColor indexed="64"/>
      </patternFill>
    </fill>
    <fill>
      <patternFill patternType="solid">
        <fgColor rgb="FF93C9FF"/>
        <bgColor indexed="64"/>
      </patternFill>
    </fill>
    <fill>
      <patternFill patternType="solid">
        <fgColor rgb="FFE6D5F3"/>
        <bgColor indexed="64"/>
      </patternFill>
    </fill>
    <fill>
      <patternFill patternType="solid">
        <fgColor rgb="FFDEC7EF"/>
        <bgColor indexed="64"/>
      </patternFill>
    </fill>
    <fill>
      <patternFill patternType="solid">
        <fgColor theme="3" tint="0.79998168889431442"/>
        <bgColor indexed="64"/>
      </patternFill>
    </fill>
    <fill>
      <patternFill patternType="solid">
        <fgColor rgb="FFE1CCF0"/>
        <bgColor indexed="64"/>
      </patternFill>
    </fill>
    <fill>
      <patternFill patternType="solid">
        <fgColor rgb="FFC5FF8B"/>
        <bgColor indexed="64"/>
      </patternFill>
    </fill>
    <fill>
      <patternFill patternType="solid">
        <fgColor rgb="FFFF7C80"/>
        <bgColor indexed="64"/>
      </patternFill>
    </fill>
    <fill>
      <patternFill patternType="solid">
        <fgColor rgb="FFFF9999"/>
        <bgColor indexed="64"/>
      </patternFill>
    </fill>
    <fill>
      <patternFill patternType="solid">
        <fgColor rgb="FFFFCCCC"/>
        <bgColor indexed="64"/>
      </patternFill>
    </fill>
    <fill>
      <patternFill patternType="solid">
        <fgColor rgb="FFFFEDD1"/>
        <bgColor indexed="64"/>
      </patternFill>
    </fill>
    <fill>
      <patternFill patternType="solid">
        <fgColor theme="2" tint="-9.9978637043366805E-2"/>
        <bgColor indexed="64"/>
      </patternFill>
    </fill>
    <fill>
      <patternFill patternType="solid">
        <fgColor rgb="FFAFD7FF"/>
        <bgColor indexed="64"/>
      </patternFill>
    </fill>
    <fill>
      <patternFill patternType="solid">
        <fgColor rgb="FFC1E0FF"/>
        <bgColor indexed="64"/>
      </patternFill>
    </fill>
    <fill>
      <patternFill patternType="solid">
        <fgColor rgb="FFD9ECFF"/>
        <bgColor indexed="64"/>
      </patternFill>
    </fill>
    <fill>
      <patternFill patternType="solid">
        <fgColor rgb="FFEFE5F7"/>
        <bgColor indexed="64"/>
      </patternFill>
    </fill>
    <fill>
      <patternFill patternType="solid">
        <fgColor rgb="FFEFF6EA"/>
        <bgColor indexed="64"/>
      </patternFill>
    </fill>
    <fill>
      <patternFill patternType="solid">
        <fgColor rgb="FFFEF3E6"/>
        <bgColor indexed="64"/>
      </patternFill>
    </fill>
    <fill>
      <patternFill patternType="solid">
        <fgColor rgb="FFDAC5ED"/>
        <bgColor indexed="64"/>
      </patternFill>
    </fill>
    <fill>
      <patternFill patternType="solid">
        <fgColor rgb="FFCCFF99"/>
        <bgColor indexed="64"/>
      </patternFill>
    </fill>
    <fill>
      <patternFill patternType="solid">
        <fgColor rgb="FFE3D3F1"/>
        <bgColor indexed="64"/>
      </patternFill>
    </fill>
    <fill>
      <patternFill patternType="solid">
        <fgColor rgb="FFEB5FC3"/>
        <bgColor indexed="64"/>
      </patternFill>
    </fill>
    <fill>
      <patternFill patternType="solid">
        <fgColor rgb="FFFF5D5D"/>
        <bgColor indexed="64"/>
      </patternFill>
    </fill>
    <fill>
      <patternFill patternType="solid">
        <fgColor rgb="FFBF8F00"/>
        <bgColor indexed="64"/>
      </patternFill>
    </fill>
    <fill>
      <patternFill patternType="solid">
        <fgColor rgb="FFFFF2CC"/>
        <bgColor indexed="64"/>
      </patternFill>
    </fill>
    <fill>
      <patternFill patternType="solid">
        <fgColor rgb="FFC1F59D"/>
        <bgColor indexed="64"/>
      </patternFill>
    </fill>
    <fill>
      <patternFill patternType="solid">
        <fgColor rgb="FFD6F9BF"/>
        <bgColor indexed="64"/>
      </patternFill>
    </fill>
    <fill>
      <patternFill patternType="solid">
        <fgColor rgb="FFE9FCDC"/>
        <bgColor indexed="64"/>
      </patternFill>
    </fill>
    <fill>
      <patternFill patternType="solid">
        <fgColor theme="5" tint="-0.249977111117893"/>
        <bgColor rgb="FF007D40"/>
      </patternFill>
    </fill>
    <fill>
      <patternFill patternType="solid">
        <fgColor theme="0" tint="-0.14999847407452621"/>
        <bgColor rgb="FFC00000"/>
      </patternFill>
    </fill>
    <fill>
      <patternFill patternType="solid">
        <fgColor theme="7" tint="0.79998168889431442"/>
        <bgColor rgb="FFC00000"/>
      </patternFill>
    </fill>
    <fill>
      <patternFill patternType="solid">
        <fgColor theme="7" tint="0.79998168889431442"/>
        <bgColor rgb="FFD9D9D9"/>
      </patternFill>
    </fill>
    <fill>
      <patternFill patternType="solid">
        <fgColor theme="9"/>
        <bgColor indexed="64"/>
      </patternFill>
    </fill>
    <fill>
      <patternFill patternType="solid">
        <fgColor rgb="FFC6E0B4"/>
        <bgColor indexed="64"/>
      </patternFill>
    </fill>
    <fill>
      <patternFill patternType="solid">
        <fgColor rgb="FFD9E1F2"/>
        <bgColor indexed="64"/>
      </patternFill>
    </fill>
    <fill>
      <patternFill patternType="solid">
        <fgColor rgb="FFF3E4F6"/>
        <bgColor indexed="64"/>
      </patternFill>
    </fill>
    <fill>
      <patternFill patternType="solid">
        <fgColor rgb="FFE6E6EC"/>
        <bgColor indexed="64"/>
      </patternFill>
    </fill>
    <fill>
      <patternFill patternType="solid">
        <fgColor rgb="FFE6E6F6"/>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4" tint="0.79995117038483843"/>
        <bgColor theme="2"/>
      </patternFill>
    </fill>
    <fill>
      <patternFill patternType="solid">
        <fgColor rgb="FFD9D9D9"/>
        <bgColor indexed="64"/>
      </patternFill>
    </fill>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42"/>
        <bgColor indexed="64"/>
      </patternFill>
    </fill>
    <fill>
      <patternFill patternType="solid">
        <fgColor indexed="44"/>
        <bgColor indexed="64"/>
      </patternFill>
    </fill>
    <fill>
      <patternFill patternType="solid">
        <fgColor rgb="FFC6EFCE"/>
      </patternFill>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7D40"/>
        <bgColor rgb="FF007D40"/>
      </patternFill>
    </fill>
    <fill>
      <patternFill patternType="solid">
        <fgColor rgb="FFC00000"/>
        <bgColor rgb="FFC00000"/>
      </patternFill>
    </fill>
    <fill>
      <patternFill patternType="solid">
        <fgColor rgb="FFD9D9D9"/>
        <bgColor rgb="FFD9D9D9"/>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D8BEEC"/>
        <bgColor indexed="64"/>
      </patternFill>
    </fill>
    <fill>
      <patternFill patternType="solid">
        <fgColor theme="8" tint="0.59999389629810485"/>
        <bgColor indexed="64"/>
      </patternFill>
    </fill>
    <fill>
      <patternFill patternType="solid">
        <fgColor rgb="FFCAF5BD"/>
        <bgColor indexed="64"/>
      </patternFill>
    </fill>
    <fill>
      <patternFill patternType="solid">
        <fgColor rgb="FFD1B2E8"/>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EFE5F7"/>
        <bgColor indexed="64"/>
      </patternFill>
    </fill>
    <fill>
      <patternFill patternType="solid">
        <fgColor rgb="FFCCFF99"/>
        <bgColor indexed="64"/>
      </patternFill>
    </fill>
    <fill>
      <patternFill patternType="solid">
        <fgColor theme="0" tint="-0.499984740745262"/>
        <bgColor indexed="64"/>
      </patternFill>
    </fill>
    <fill>
      <patternFill patternType="solid">
        <fgColor rgb="FFD9D9D9"/>
        <bgColor indexed="64"/>
      </patternFill>
    </fill>
  </fills>
  <borders count="6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theme="0" tint="-0.2499465926084170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right/>
      <top/>
      <bottom style="thin">
        <color theme="0" tint="-0.24994659260841701"/>
      </bottom>
      <diagonal/>
    </border>
    <border>
      <left/>
      <right/>
      <top style="thin">
        <color theme="0" tint="-0.24994659260841701"/>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theme="0" tint="-0.24994659260841701"/>
      </right>
      <top style="thin">
        <color indexed="64"/>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indexed="64"/>
      </bottom>
      <diagonal/>
    </border>
    <border>
      <left style="thin">
        <color theme="0" tint="-0.499984740745262"/>
      </left>
      <right style="thin">
        <color theme="2" tint="-9.9948118533890809E-2"/>
      </right>
      <top style="thin">
        <color indexed="64"/>
      </top>
      <bottom style="thin">
        <color theme="0" tint="-0.499984740745262"/>
      </bottom>
      <diagonal/>
    </border>
    <border>
      <left style="thin">
        <color theme="0" tint="-0.499984740745262"/>
      </left>
      <right style="thin">
        <color theme="2" tint="-9.9948118533890809E-2"/>
      </right>
      <top style="thin">
        <color theme="0" tint="-0.499984740745262"/>
      </top>
      <bottom style="thin">
        <color theme="0" tint="-0.499984740745262"/>
      </bottom>
      <diagonal/>
    </border>
    <border>
      <left style="thin">
        <color theme="0" tint="-0.499984740745262"/>
      </left>
      <right style="thin">
        <color theme="2" tint="-9.9948118533890809E-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theme="0" tint="-0.499984740745262"/>
      </right>
      <top style="thin">
        <color indexed="64"/>
      </top>
      <bottom/>
      <diagonal/>
    </border>
    <border>
      <left style="thin">
        <color indexed="64"/>
      </left>
      <right style="thin">
        <color theme="0" tint="-0.499984740745262"/>
      </right>
      <top/>
      <bottom/>
      <diagonal/>
    </border>
    <border>
      <left style="thin">
        <color indexed="64"/>
      </left>
      <right style="thin">
        <color theme="0" tint="-0.499984740745262"/>
      </right>
      <top/>
      <bottom style="thin">
        <color indexed="64"/>
      </bottom>
      <diagonal/>
    </border>
    <border>
      <left style="thin">
        <color theme="0" tint="-0.34998626667073579"/>
      </left>
      <right style="thin">
        <color indexed="64"/>
      </right>
      <top style="thin">
        <color theme="0" tint="-0.34998626667073579"/>
      </top>
      <bottom style="thin">
        <color theme="0" tint="-0.34998626667073579"/>
      </bottom>
      <diagonal/>
    </border>
    <border>
      <left/>
      <right style="thin">
        <color indexed="64"/>
      </right>
      <top style="thin">
        <color indexed="64"/>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style="thin">
        <color indexed="64"/>
      </right>
      <top/>
      <bottom/>
      <diagonal/>
    </border>
    <border>
      <left style="thin">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indexed="64"/>
      </right>
      <top/>
      <bottom style="thin">
        <color indexed="64"/>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right style="thin">
        <color theme="0" tint="-0.24994659260841701"/>
      </right>
      <top style="thin">
        <color indexed="64"/>
      </top>
      <bottom/>
      <diagonal/>
    </border>
    <border>
      <left/>
      <right style="thin">
        <color theme="0" tint="-0.24994659260841701"/>
      </right>
      <top/>
      <bottom/>
      <diagonal/>
    </border>
    <border>
      <left/>
      <right style="thin">
        <color theme="0" tint="-0.24994659260841701"/>
      </right>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top style="thin">
        <color indexed="64"/>
      </top>
      <bottom/>
      <diagonal/>
    </border>
    <border>
      <left style="thin">
        <color theme="0" tint="-0.24994659260841701"/>
      </left>
      <right/>
      <top/>
      <bottom/>
      <diagonal/>
    </border>
    <border>
      <left style="thin">
        <color theme="0" tint="-0.24994659260841701"/>
      </left>
      <right/>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499984740745262"/>
      </bottom>
      <diagonal/>
    </border>
    <border>
      <left style="thin">
        <color theme="0" tint="-0.24994659260841701"/>
      </left>
      <right style="thin">
        <color indexed="64"/>
      </right>
      <top/>
      <bottom style="thin">
        <color theme="0" tint="-0.499984740745262"/>
      </bottom>
      <diagonal/>
    </border>
    <border>
      <left style="thin">
        <color theme="0" tint="-0.24994659260841701"/>
      </left>
      <right style="thin">
        <color indexed="64"/>
      </right>
      <top/>
      <bottom style="thin">
        <color indexed="64"/>
      </bottom>
      <diagonal/>
    </border>
    <border>
      <left style="thin">
        <color theme="0" tint="-0.24994659260841701"/>
      </left>
      <right style="thin">
        <color indexed="64"/>
      </right>
      <top style="thin">
        <color indexed="64"/>
      </top>
      <bottom/>
      <diagonal/>
    </border>
    <border>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theme="0" tint="-0.24994659260841701"/>
      </left>
      <right/>
      <top/>
      <bottom style="thin">
        <color theme="0" tint="-0.499984740745262"/>
      </bottom>
      <diagonal/>
    </border>
    <border>
      <left style="thin">
        <color indexed="64"/>
      </left>
      <right style="thin">
        <color indexed="64"/>
      </right>
      <top/>
      <bottom style="thin">
        <color theme="0" tint="-0.499984740745262"/>
      </bottom>
      <diagonal/>
    </border>
    <border>
      <left style="thin">
        <color theme="0" tint="-0.24994659260841701"/>
      </left>
      <right style="thin">
        <color theme="0" tint="-0.34998626667073579"/>
      </right>
      <top style="thin">
        <color indexed="64"/>
      </top>
      <bottom style="thin">
        <color theme="0" tint="-0.24994659260841701"/>
      </bottom>
      <diagonal/>
    </border>
    <border>
      <left style="thin">
        <color theme="0" tint="-0.34998626667073579"/>
      </left>
      <right style="thin">
        <color theme="0" tint="-0.34998626667073579"/>
      </right>
      <top style="thin">
        <color indexed="64"/>
      </top>
      <bottom style="thin">
        <color theme="0" tint="-0.24994659260841701"/>
      </bottom>
      <diagonal/>
    </border>
    <border>
      <left style="thin">
        <color theme="0" tint="-0.34998626667073579"/>
      </left>
      <right style="thin">
        <color indexed="64"/>
      </right>
      <top style="thin">
        <color indexed="64"/>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indexed="64"/>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indexed="64"/>
      </bottom>
      <diagonal/>
    </border>
    <border>
      <left style="thin">
        <color theme="0" tint="-0.34998626667073579"/>
      </left>
      <right style="thin">
        <color theme="0" tint="-0.34998626667073579"/>
      </right>
      <top style="thin">
        <color theme="0" tint="-0.24994659260841701"/>
      </top>
      <bottom style="thin">
        <color indexed="64"/>
      </bottom>
      <diagonal/>
    </border>
    <border>
      <left style="thin">
        <color theme="0" tint="-0.34998626667073579"/>
      </left>
      <right style="thin">
        <color indexed="64"/>
      </right>
      <top style="thin">
        <color theme="0" tint="-0.24994659260841701"/>
      </top>
      <bottom style="thin">
        <color indexed="64"/>
      </bottom>
      <diagonal/>
    </border>
    <border>
      <left/>
      <right style="thin">
        <color indexed="64"/>
      </right>
      <top style="thin">
        <color indexed="64"/>
      </top>
      <bottom/>
      <diagonal/>
    </border>
    <border>
      <left style="thin">
        <color indexed="64"/>
      </left>
      <right style="thin">
        <color indexed="64"/>
      </right>
      <top style="thin">
        <color theme="0" tint="-0.24994659260841701"/>
      </top>
      <bottom/>
      <diagonal/>
    </border>
    <border>
      <left style="thin">
        <color theme="0" tint="-0.34998626667073579"/>
      </left>
      <right style="thin">
        <color indexed="64"/>
      </right>
      <top/>
      <bottom style="thin">
        <color theme="0" tint="-0.24994659260841701"/>
      </bottom>
      <diagonal/>
    </border>
    <border>
      <left style="thin">
        <color theme="0" tint="-0.34998626667073579"/>
      </left>
      <right style="thin">
        <color indexed="64"/>
      </right>
      <top style="thin">
        <color theme="0" tint="-0.24994659260841701"/>
      </top>
      <bottom/>
      <diagonal/>
    </border>
    <border>
      <left/>
      <right style="thin">
        <color indexed="64"/>
      </right>
      <top/>
      <bottom style="thin">
        <color theme="0" tint="-0.24994659260841701"/>
      </bottom>
      <diagonal/>
    </border>
    <border>
      <left/>
      <right style="thin">
        <color theme="0" tint="-0.499984740745262"/>
      </right>
      <top style="thin">
        <color indexed="64"/>
      </top>
      <bottom/>
      <diagonal/>
    </border>
    <border>
      <left/>
      <right style="thin">
        <color theme="0" tint="-0.499984740745262"/>
      </right>
      <top/>
      <bottom/>
      <diagonal/>
    </border>
    <border>
      <left/>
      <right style="thin">
        <color theme="0" tint="-0.499984740745262"/>
      </right>
      <top/>
      <bottom style="thin">
        <color indexed="64"/>
      </bottom>
      <diagonal/>
    </border>
    <border>
      <left style="thin">
        <color theme="0" tint="-0.24994659260841701"/>
      </left>
      <right style="thin">
        <color theme="0" tint="-0.34998626667073579"/>
      </right>
      <top style="thin">
        <color theme="0" tint="-0.24994659260841701"/>
      </top>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9" tint="-0.499984740745262"/>
      </top>
      <bottom style="thin">
        <color theme="0" tint="-0.34998626667073579"/>
      </bottom>
      <diagonal/>
    </border>
    <border>
      <left style="thin">
        <color theme="0" tint="-0.34998626667073579"/>
      </left>
      <right/>
      <top style="thin">
        <color theme="9" tint="-0.499984740745262"/>
      </top>
      <bottom style="thin">
        <color theme="0" tint="-0.34998626667073579"/>
      </bottom>
      <diagonal/>
    </border>
    <border>
      <left style="thin">
        <color theme="0" tint="-0.34998626667073579"/>
      </left>
      <right style="thin">
        <color theme="0" tint="-0.34998626667073579"/>
      </right>
      <top style="thin">
        <color theme="9" tint="-0.499984740745262"/>
      </top>
      <bottom/>
      <diagonal/>
    </border>
    <border>
      <left style="thin">
        <color theme="0" tint="-0.34998626667073579"/>
      </left>
      <right/>
      <top style="thin">
        <color theme="9" tint="-0.499984740745262"/>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top/>
      <bottom/>
      <diagonal/>
    </border>
    <border>
      <left style="thin">
        <color theme="0" tint="-0.34998626667073579"/>
      </left>
      <right style="thin">
        <color theme="0" tint="-0.34998626667073579"/>
      </right>
      <top style="thin">
        <color theme="9" tint="-0.499984740745262"/>
      </top>
      <bottom style="thin">
        <color theme="0" tint="-0.24994659260841701"/>
      </bottom>
      <diagonal/>
    </border>
    <border>
      <left style="thin">
        <color theme="0" tint="-0.34998626667073579"/>
      </left>
      <right/>
      <top style="thin">
        <color theme="9" tint="-0.499984740745262"/>
      </top>
      <bottom style="thin">
        <color theme="0" tint="-0.24994659260841701"/>
      </bottom>
      <diagonal/>
    </border>
    <border>
      <left style="thin">
        <color theme="0" tint="-0.34998626667073579"/>
      </left>
      <right/>
      <top style="thin">
        <color indexed="64"/>
      </top>
      <bottom style="thin">
        <color theme="0" tint="-0.34998626667073579"/>
      </bottom>
      <diagonal/>
    </border>
    <border>
      <left style="thin">
        <color theme="0" tint="-0.34998626667073579"/>
      </left>
      <right/>
      <top style="thin">
        <color theme="0" tint="-0.34998626667073579"/>
      </top>
      <bottom style="thin">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medium">
        <color indexed="64"/>
      </left>
      <right style="thin">
        <color theme="0" tint="-0.34998626667073579"/>
      </right>
      <top style="thin">
        <color theme="9" tint="-0.499984740745262"/>
      </top>
      <bottom style="thin">
        <color theme="0" tint="-0.34998626667073579"/>
      </bottom>
      <diagonal/>
    </border>
    <border>
      <left style="medium">
        <color indexed="64"/>
      </left>
      <right style="thin">
        <color theme="0" tint="-0.34998626667073579"/>
      </right>
      <top style="thin">
        <color theme="9" tint="-0.499984740745262"/>
      </top>
      <bottom/>
      <diagonal/>
    </border>
    <border>
      <left style="medium">
        <color indexed="64"/>
      </left>
      <right style="thin">
        <color theme="0" tint="-0.34998626667073579"/>
      </right>
      <top style="thin">
        <color theme="9" tint="-0.499984740745262"/>
      </top>
      <bottom style="thin">
        <color theme="0" tint="-0.24994659260841701"/>
      </bottom>
      <diagonal/>
    </border>
    <border>
      <left style="medium">
        <color indexed="64"/>
      </left>
      <right style="thin">
        <color theme="0" tint="-0.34998626667073579"/>
      </right>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medium">
        <color indexed="64"/>
      </left>
      <right style="thin">
        <color theme="0" tint="-0.34998626667073579"/>
      </right>
      <top style="thin">
        <color indexed="64"/>
      </top>
      <bottom style="thin">
        <color theme="0" tint="-0.34998626667073579"/>
      </bottom>
      <diagonal/>
    </border>
    <border>
      <left/>
      <right style="thin">
        <color indexed="64"/>
      </right>
      <top style="thin">
        <color theme="0" tint="-0.24994659260841701"/>
      </top>
      <bottom/>
      <diagonal/>
    </border>
    <border>
      <left style="thin">
        <color theme="0" tint="-0.24994659260841701"/>
      </left>
      <right style="thin">
        <color indexed="64"/>
      </right>
      <top/>
      <bottom/>
      <diagonal/>
    </border>
    <border>
      <left/>
      <right style="thin">
        <color theme="0" tint="-0.24994659260841701"/>
      </right>
      <top/>
      <bottom style="thin">
        <color theme="0" tint="-0.24994659260841701"/>
      </bottom>
      <diagonal/>
    </border>
    <border>
      <left style="thin">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medium">
        <color indexed="64"/>
      </right>
      <top style="thin">
        <color theme="0" tint="-0.34998626667073579"/>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medium">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thin">
        <color indexed="64"/>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medium">
        <color indexed="64"/>
      </right>
      <top style="thin">
        <color theme="0" tint="-0.34998626667073579"/>
      </top>
      <bottom style="thin">
        <color theme="1"/>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indexed="64"/>
      </left>
      <right style="thin">
        <color theme="0" tint="-0.34998626667073579"/>
      </right>
      <top style="thin">
        <color indexed="64"/>
      </top>
      <bottom style="medium">
        <color indexed="64"/>
      </bottom>
      <diagonal/>
    </border>
    <border>
      <left style="thin">
        <color theme="0" tint="-0.34998626667073579"/>
      </left>
      <right style="thin">
        <color theme="0" tint="-0.34998626667073579"/>
      </right>
      <top style="thin">
        <color indexed="64"/>
      </top>
      <bottom style="medium">
        <color indexed="64"/>
      </bottom>
      <diagonal/>
    </border>
    <border>
      <left style="thin">
        <color theme="0" tint="-0.34998626667073579"/>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indexed="64"/>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style="thin">
        <color theme="9" tint="-0.499984740745262"/>
      </top>
      <bottom style="thin">
        <color theme="0" tint="-0.34998626667073579"/>
      </bottom>
      <diagonal/>
    </border>
    <border>
      <left/>
      <right style="thin">
        <color theme="0" tint="-0.34998626667073579"/>
      </right>
      <top style="thin">
        <color theme="9" tint="-0.499984740745262"/>
      </top>
      <bottom/>
      <diagonal/>
    </border>
    <border>
      <left/>
      <right style="thin">
        <color theme="0" tint="-0.34998626667073579"/>
      </right>
      <top style="thin">
        <color theme="9" tint="-0.499984740745262"/>
      </top>
      <bottom style="thin">
        <color theme="0" tint="-0.24994659260841701"/>
      </bottom>
      <diagonal/>
    </border>
    <border>
      <left/>
      <right/>
      <top style="thin">
        <color theme="0" tint="-0.34998626667073579"/>
      </top>
      <bottom/>
      <diagonal/>
    </border>
    <border>
      <left/>
      <right style="thin">
        <color theme="0" tint="-0.34998626667073579"/>
      </right>
      <top/>
      <bottom/>
      <diagonal/>
    </border>
    <border>
      <left/>
      <right style="thin">
        <color theme="0" tint="-0.34998626667073579"/>
      </right>
      <top style="thin">
        <color theme="0" tint="-0.34998626667073579"/>
      </top>
      <bottom style="medium">
        <color indexed="64"/>
      </bottom>
      <diagonal/>
    </border>
    <border>
      <left style="thin">
        <color theme="0" tint="-0.24994659260841701"/>
      </left>
      <right style="thin">
        <color theme="0" tint="-0.34998626667073579"/>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24994659260841701"/>
      </left>
      <right/>
      <top style="thin">
        <color theme="0" tint="-0.24994659260841701"/>
      </top>
      <bottom/>
      <diagonal/>
    </border>
    <border>
      <left style="thin">
        <color indexed="64"/>
      </left>
      <right/>
      <top style="thin">
        <color theme="0" tint="-0.2499465926084170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theme="1"/>
      </bottom>
      <diagonal/>
    </border>
    <border>
      <left style="thin">
        <color theme="0" tint="-0.24994659260841701"/>
      </left>
      <right style="thin">
        <color theme="0" tint="-0.24994659260841701"/>
      </right>
      <top style="thin">
        <color indexed="64"/>
      </top>
      <bottom style="thin">
        <color theme="1"/>
      </bottom>
      <diagonal/>
    </border>
    <border>
      <left style="thin">
        <color theme="0" tint="-0.24994659260841701"/>
      </left>
      <right style="thin">
        <color indexed="64"/>
      </right>
      <top style="thin">
        <color indexed="64"/>
      </top>
      <bottom style="thin">
        <color theme="1"/>
      </bottom>
      <diagonal/>
    </border>
    <border>
      <left style="thin">
        <color indexed="22"/>
      </left>
      <right style="thin">
        <color indexed="64"/>
      </right>
      <top style="thin">
        <color indexed="22"/>
      </top>
      <bottom style="thin">
        <color indexed="22"/>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style="thin">
        <color theme="0" tint="-0.249977111117893"/>
      </left>
      <right style="thin">
        <color indexed="64"/>
      </right>
      <top style="thin">
        <color indexed="64"/>
      </top>
      <bottom style="thin">
        <color theme="0" tint="-0.249977111117893"/>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right style="thin">
        <color indexed="64"/>
      </right>
      <top style="thin">
        <color indexed="64"/>
      </top>
      <bottom/>
      <diagonal/>
    </border>
    <border>
      <left style="thin">
        <color theme="0" tint="-0.249977111117893"/>
      </left>
      <right style="thin">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4659260841701"/>
      </left>
      <right/>
      <top style="thin">
        <color theme="0" tint="-0.249977111117893"/>
      </top>
      <bottom/>
      <diagonal/>
    </border>
    <border>
      <left style="thin">
        <color theme="0" tint="-0.249977111117893"/>
      </left>
      <right style="thin">
        <color indexed="64"/>
      </right>
      <top style="thin">
        <color theme="0" tint="-0.249977111117893"/>
      </top>
      <bottom style="thin">
        <color indexed="64"/>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indexed="64"/>
      </left>
      <right/>
      <top/>
      <bottom style="thin">
        <color theme="0" tint="-0.24994659260841701"/>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4659260841701"/>
      </left>
      <right/>
      <top/>
      <bottom style="thin">
        <color theme="0" tint="-0.249977111117893"/>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right style="thin">
        <color theme="0" tint="-0.24994659260841701"/>
      </right>
      <top style="thin">
        <color theme="0" tint="-0.24994659260841701"/>
      </top>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4659260841701"/>
      </right>
      <top/>
      <bottom style="thin">
        <color indexed="64"/>
      </bottom>
      <diagonal/>
    </border>
    <border>
      <left style="thin">
        <color theme="0" tint="-0.249977111117893"/>
      </left>
      <right/>
      <top style="thin">
        <color indexed="64"/>
      </top>
      <bottom/>
      <diagonal/>
    </border>
    <border>
      <left style="thin">
        <color theme="0" tint="-0.249977111117893"/>
      </left>
      <right/>
      <top/>
      <bottom/>
      <diagonal/>
    </border>
    <border>
      <left style="thin">
        <color theme="0" tint="-0.249977111117893"/>
      </left>
      <right/>
      <top/>
      <bottom style="thin">
        <color indexed="64"/>
      </bottom>
      <diagonal/>
    </border>
    <border>
      <left style="thin">
        <color indexed="64"/>
      </left>
      <right style="thin">
        <color theme="0" tint="-0.249977111117893"/>
      </right>
      <top style="thin">
        <color indexed="64"/>
      </top>
      <bottom/>
      <diagonal/>
    </border>
    <border>
      <left/>
      <right style="thin">
        <color theme="0" tint="-0.249977111117893"/>
      </right>
      <top style="thin">
        <color indexed="64"/>
      </top>
      <bottom/>
      <diagonal/>
    </border>
    <border>
      <left style="thin">
        <color theme="0" tint="-0.249977111117893"/>
      </left>
      <right style="thin">
        <color theme="0" tint="-0.249977111117893"/>
      </right>
      <top style="thin">
        <color indexed="64"/>
      </top>
      <bottom/>
      <diagonal/>
    </border>
    <border>
      <left style="thin">
        <color indexed="64"/>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top/>
      <bottom style="thin">
        <color theme="0" tint="-0.249977111117893"/>
      </bottom>
      <diagonal/>
    </border>
    <border>
      <left style="thin">
        <color indexed="64"/>
      </left>
      <right style="thin">
        <color theme="0" tint="-0.249977111117893"/>
      </right>
      <top/>
      <bottom style="thin">
        <color indexed="64"/>
      </bottom>
      <diagonal/>
    </border>
    <border>
      <left/>
      <right style="thin">
        <color theme="0" tint="-0.249977111117893"/>
      </right>
      <top/>
      <bottom style="thin">
        <color indexed="64"/>
      </bottom>
      <diagonal/>
    </border>
    <border>
      <left style="thin">
        <color theme="0" tint="-0.249977111117893"/>
      </left>
      <right style="thin">
        <color theme="0" tint="-0.249977111117893"/>
      </right>
      <top/>
      <bottom style="thin">
        <color indexed="64"/>
      </bottom>
      <diagonal/>
    </border>
    <border>
      <left/>
      <right style="thin">
        <color theme="0" tint="-0.24994659260841701"/>
      </right>
      <top style="thin">
        <color indexed="64"/>
      </top>
      <bottom/>
      <diagonal/>
    </border>
    <border>
      <left style="thin">
        <color indexed="64"/>
      </left>
      <right style="thin">
        <color theme="0" tint="-0.249977111117893"/>
      </right>
      <top style="thin">
        <color theme="0" tint="-0.24994659260841701"/>
      </top>
      <bottom style="thin">
        <color theme="0" tint="-0.249977111117893"/>
      </bottom>
      <diagonal/>
    </border>
    <border>
      <left style="thin">
        <color theme="0" tint="-0.24994659260841701"/>
      </left>
      <right/>
      <top style="thin">
        <color theme="0" tint="-0.14999847407452621"/>
      </top>
      <bottom/>
      <diagonal/>
    </border>
    <border>
      <left style="thin">
        <color theme="0" tint="-0.249977111117893"/>
      </left>
      <right style="thin">
        <color theme="0" tint="-0.24994659260841701"/>
      </right>
      <top/>
      <bottom/>
      <diagonal/>
    </border>
    <border>
      <left/>
      <right/>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bottom/>
      <diagonal/>
    </border>
    <border>
      <left style="thin">
        <color indexed="64"/>
      </left>
      <right style="thin">
        <color theme="0" tint="-0.249977111117893"/>
      </right>
      <top style="thin">
        <color auto="1"/>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auto="1"/>
      </right>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theme="0" tint="-0.24994659260841701"/>
      </left>
      <right style="thin">
        <color theme="0" tint="-0.249977111117893"/>
      </right>
      <top/>
      <bottom/>
      <diagonal/>
    </border>
    <border>
      <left style="thin">
        <color theme="0" tint="-0.24994659260841701"/>
      </left>
      <right/>
      <top/>
      <bottom style="thin">
        <color theme="0" tint="-0.14999847407452621"/>
      </bottom>
      <diagonal/>
    </border>
    <border>
      <left/>
      <right style="thin">
        <color indexed="64"/>
      </right>
      <top style="thin">
        <color indexed="64"/>
      </top>
      <bottom style="thin">
        <color theme="0" tint="-0.249977111117893"/>
      </bottom>
      <diagonal/>
    </border>
    <border>
      <left style="thin">
        <color indexed="64"/>
      </left>
      <right style="thin">
        <color indexed="64"/>
      </right>
      <top style="thin">
        <color indexed="64"/>
      </top>
      <bottom style="thin">
        <color theme="0" tint="-0.249977111117893"/>
      </bottom>
      <diagonal/>
    </border>
    <border>
      <left style="thin">
        <color indexed="64"/>
      </left>
      <right/>
      <top style="thin">
        <color indexed="64"/>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top style="thin">
        <color theme="0" tint="-0.24994659260841701"/>
      </top>
      <bottom style="thin">
        <color theme="0" tint="-0.249977111117893"/>
      </bottom>
      <diagonal/>
    </border>
    <border>
      <left style="thin">
        <color theme="0" tint="-0.24994659260841701"/>
      </left>
      <right style="thin">
        <color indexed="64"/>
      </right>
      <top style="thin">
        <color theme="0" tint="-0.24994659260841701"/>
      </top>
      <bottom style="thin">
        <color theme="0" tint="-0.249977111117893"/>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indexed="64"/>
      </top>
      <bottom style="thin">
        <color theme="0" tint="-0.24994659260841701"/>
      </bottom>
      <diagonal/>
    </border>
    <border>
      <left/>
      <right style="thin">
        <color indexed="64"/>
      </right>
      <top/>
      <bottom style="thin">
        <color theme="0" tint="-0.249977111117893"/>
      </bottom>
      <diagonal/>
    </border>
    <border>
      <left style="thin">
        <color indexed="64"/>
      </left>
      <right style="thin">
        <color theme="0" tint="-0.24994659260841701"/>
      </right>
      <top/>
      <bottom style="thin">
        <color theme="1"/>
      </bottom>
      <diagonal/>
    </border>
    <border>
      <left style="thin">
        <color theme="0" tint="-0.24994659260841701"/>
      </left>
      <right style="thin">
        <color theme="0" tint="-0.24994659260841701"/>
      </right>
      <top/>
      <bottom style="thin">
        <color theme="1"/>
      </bottom>
      <diagonal/>
    </border>
    <border>
      <left style="thin">
        <color theme="0" tint="-0.24994659260841701"/>
      </left>
      <right/>
      <top/>
      <bottom style="thin">
        <color theme="1"/>
      </bottom>
      <diagonal/>
    </border>
    <border>
      <left style="thin">
        <color indexed="64"/>
      </left>
      <right style="thin">
        <color indexed="64"/>
      </right>
      <top style="thin">
        <color theme="0" tint="-0.24994659260841701"/>
      </top>
      <bottom style="thin">
        <color theme="1"/>
      </bottom>
      <diagonal/>
    </border>
    <border>
      <left style="thin">
        <color theme="0" tint="-0.249977111117893"/>
      </left>
      <right style="thin">
        <color indexed="64"/>
      </right>
      <top style="thin">
        <color theme="0" tint="-0.249977111117893"/>
      </top>
      <bottom style="thin">
        <color theme="1"/>
      </bottom>
      <diagonal/>
    </border>
    <border>
      <left/>
      <right style="thin">
        <color theme="0" tint="-0.24994659260841701"/>
      </right>
      <top/>
      <bottom style="thin">
        <color theme="1"/>
      </bottom>
      <diagonal/>
    </border>
    <border>
      <left style="thin">
        <color theme="0" tint="-0.24994659260841701"/>
      </left>
      <right style="thin">
        <color auto="1"/>
      </right>
      <top/>
      <bottom style="thin">
        <color theme="1"/>
      </bottom>
      <diagonal/>
    </border>
    <border>
      <left style="thin">
        <color indexed="64"/>
      </left>
      <right style="thin">
        <color theme="0" tint="-0.249977111117893"/>
      </right>
      <top style="thin">
        <color theme="0" tint="-0.249977111117893"/>
      </top>
      <bottom style="thin">
        <color theme="1"/>
      </bottom>
      <diagonal/>
    </border>
    <border>
      <left style="thin">
        <color indexed="64"/>
      </left>
      <right style="thin">
        <color theme="0" tint="-0.249977111117893"/>
      </right>
      <top style="thin">
        <color theme="0" tint="-0.24994659260841701"/>
      </top>
      <bottom style="thin">
        <color theme="0" tint="-0.24994659260841701"/>
      </bottom>
      <diagonal/>
    </border>
    <border>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4659260841701"/>
      </top>
      <bottom/>
      <diagonal/>
    </border>
    <border>
      <left style="thin">
        <color indexed="64"/>
      </left>
      <right style="thin">
        <color theme="0" tint="-0.249977111117893"/>
      </right>
      <top style="thin">
        <color theme="0" tint="-0.249977111117893"/>
      </top>
      <bottom style="thin">
        <color theme="0" tint="-0.24994659260841701"/>
      </bottom>
      <diagonal/>
    </border>
    <border>
      <left style="thin">
        <color indexed="64"/>
      </left>
      <right style="thin">
        <color theme="0" tint="-0.249977111117893"/>
      </right>
      <top style="thin">
        <color theme="0" tint="-0.24994659260841701"/>
      </top>
      <bottom style="thin">
        <color indexed="64"/>
      </bottom>
      <diagonal/>
    </border>
    <border>
      <left/>
      <right style="thin">
        <color indexed="64"/>
      </right>
      <top style="thin">
        <color theme="0" tint="-0.249977111117893"/>
      </top>
      <bottom style="thin">
        <color indexed="64"/>
      </bottom>
      <diagonal/>
    </border>
    <border>
      <left style="thin">
        <color indexed="64"/>
      </left>
      <right style="thin">
        <color theme="0" tint="-0.249977111117893"/>
      </right>
      <top/>
      <bottom style="thin">
        <color theme="0" tint="-0.24994659260841701"/>
      </bottom>
      <diagonal/>
    </border>
    <border>
      <left style="thin">
        <color theme="0" tint="-0.249977111117893"/>
      </left>
      <right style="thin">
        <color indexed="64"/>
      </right>
      <top style="thin">
        <color indexed="64"/>
      </top>
      <bottom/>
      <diagonal/>
    </border>
    <border>
      <left style="thin">
        <color indexed="64"/>
      </left>
      <right style="thin">
        <color indexed="64"/>
      </right>
      <top style="thin">
        <color theme="0" tint="-0.249977111117893"/>
      </top>
      <bottom style="thin">
        <color theme="0" tint="-0.249977111117893"/>
      </bottom>
      <diagonal/>
    </border>
    <border>
      <left style="thin">
        <color theme="0" tint="-0.24994659260841701"/>
      </left>
      <right style="thin">
        <color indexed="64"/>
      </right>
      <top style="thin">
        <color theme="0" tint="-0.249977111117893"/>
      </top>
      <bottom style="thin">
        <color theme="0" tint="-0.24994659260841701"/>
      </bottom>
      <diagonal/>
    </border>
    <border>
      <left style="thin">
        <color indexed="64"/>
      </left>
      <right style="thin">
        <color indexed="64"/>
      </right>
      <top style="thin">
        <color theme="0" tint="-0.249977111117893"/>
      </top>
      <bottom style="thin">
        <color theme="0" tint="-0.24994659260841701"/>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style="thin">
        <color theme="0" tint="-0.24994659260841701"/>
      </top>
      <bottom style="thin">
        <color theme="0" tint="-0.249977111117893"/>
      </bottom>
      <diagonal/>
    </border>
    <border>
      <left style="thin">
        <color theme="0" tint="-0.249977111117893"/>
      </left>
      <right style="thin">
        <color indexed="64"/>
      </right>
      <top style="thin">
        <color theme="0" tint="-0.249977111117893"/>
      </top>
      <bottom style="thin">
        <color theme="0" tint="-0.24994659260841701"/>
      </bottom>
      <diagonal/>
    </border>
    <border>
      <left style="thin">
        <color theme="0" tint="-0.249977111117893"/>
      </left>
      <right style="thin">
        <color theme="0" tint="-0.24994659260841701"/>
      </right>
      <top style="thin">
        <color indexed="64"/>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top style="thin">
        <color indexed="64"/>
      </top>
      <bottom style="thin">
        <color indexed="64"/>
      </bottom>
      <diagonal/>
    </border>
    <border>
      <left style="thin">
        <color theme="0" tint="-0.34998626667073579"/>
      </left>
      <right style="thin">
        <color indexed="64"/>
      </right>
      <top style="thin">
        <color indexed="64"/>
      </top>
      <bottom style="thin">
        <color theme="0" tint="-0.34998626667073579"/>
      </bottom>
      <diagonal/>
    </border>
    <border>
      <left style="thin">
        <color theme="0" tint="-0.34998626667073579"/>
      </left>
      <right style="thin">
        <color indexed="64"/>
      </right>
      <top style="thin">
        <color theme="0" tint="-0.34998626667073579"/>
      </top>
      <bottom/>
      <diagonal/>
    </border>
    <border>
      <left style="thin">
        <color theme="0" tint="-0.34998626667073579"/>
      </left>
      <right style="thin">
        <color indexed="64"/>
      </right>
      <top style="thin">
        <color theme="2" tint="-9.9948118533890809E-2"/>
      </top>
      <bottom style="thin">
        <color indexed="64"/>
      </bottom>
      <diagonal/>
    </border>
    <border>
      <left style="thin">
        <color indexed="64"/>
      </left>
      <right style="thin">
        <color theme="0" tint="-0.24994659260841701"/>
      </right>
      <top style="thin">
        <color theme="2" tint="-9.9948118533890809E-2"/>
      </top>
      <bottom style="thin">
        <color indexed="64"/>
      </bottom>
      <diagonal/>
    </border>
    <border>
      <left style="thin">
        <color theme="0" tint="-0.24994659260841701"/>
      </left>
      <right style="thin">
        <color theme="0" tint="-0.24994659260841701"/>
      </right>
      <top style="thin">
        <color theme="2" tint="-9.9948118533890809E-2"/>
      </top>
      <bottom style="thin">
        <color indexed="64"/>
      </bottom>
      <diagonal/>
    </border>
    <border>
      <left style="thin">
        <color theme="0" tint="-0.24994659260841701"/>
      </left>
      <right/>
      <top style="thin">
        <color theme="2" tint="-9.9948118533890809E-2"/>
      </top>
      <bottom style="thin">
        <color indexed="64"/>
      </bottom>
      <diagonal/>
    </border>
    <border>
      <left style="thin">
        <color theme="0" tint="-0.34998626667073579"/>
      </left>
      <right style="thin">
        <color indexed="64"/>
      </right>
      <top/>
      <bottom style="thin">
        <color theme="0" tint="-0.34998626667073579"/>
      </bottom>
      <diagonal/>
    </border>
    <border>
      <left style="thin">
        <color indexed="64"/>
      </left>
      <right style="thin">
        <color indexed="64"/>
      </right>
      <top style="thin">
        <color theme="0" tint="-0.24994659260841701"/>
      </top>
      <bottom style="thin">
        <color theme="2" tint="-0.249977111117893"/>
      </bottom>
      <diagonal/>
    </border>
    <border>
      <left style="thin">
        <color indexed="64"/>
      </left>
      <right style="thin">
        <color indexed="64"/>
      </right>
      <top style="thin">
        <color theme="2" tint="-0.249977111117893"/>
      </top>
      <bottom style="thin">
        <color theme="2" tint="-0.249977111117893"/>
      </bottom>
      <diagonal/>
    </border>
    <border>
      <left style="thin">
        <color indexed="64"/>
      </left>
      <right style="thin">
        <color indexed="64"/>
      </right>
      <top style="thin">
        <color theme="2" tint="-0.249977111117893"/>
      </top>
      <bottom style="thin">
        <color theme="0" tint="-0.24994659260841701"/>
      </bottom>
      <diagonal/>
    </border>
    <border>
      <left style="thin">
        <color indexed="64"/>
      </left>
      <right style="thin">
        <color indexed="64"/>
      </right>
      <top style="thin">
        <color theme="2" tint="-0.249977111117893"/>
      </top>
      <bottom/>
      <diagonal/>
    </border>
    <border>
      <left/>
      <right/>
      <top/>
      <bottom style="thin">
        <color theme="1"/>
      </bottom>
      <diagonal/>
    </border>
    <border>
      <left style="thin">
        <color theme="1"/>
      </left>
      <right style="thin">
        <color theme="1"/>
      </right>
      <top style="thin">
        <color theme="1"/>
      </top>
      <bottom style="thin">
        <color theme="1"/>
      </bottom>
      <diagonal/>
    </border>
    <border>
      <left/>
      <right style="thin">
        <color theme="0" tint="-0.34998626667073579"/>
      </right>
      <top/>
      <bottom style="thin">
        <color indexed="64"/>
      </bottom>
      <diagonal/>
    </border>
    <border>
      <left/>
      <right style="thin">
        <color theme="0" tint="-0.34998626667073579"/>
      </right>
      <top style="thin">
        <color indexed="64"/>
      </top>
      <bottom/>
      <diagonal/>
    </border>
    <border>
      <left style="thin">
        <color indexed="64"/>
      </left>
      <right style="thin">
        <color indexed="64"/>
      </right>
      <top style="thin">
        <color theme="1"/>
      </top>
      <bottom/>
      <diagonal/>
    </border>
    <border>
      <left style="thin">
        <color theme="0" tint="-0.34998626667073579"/>
      </left>
      <right style="thin">
        <color indexed="64"/>
      </right>
      <top/>
      <bottom style="thin">
        <color theme="2" tint="-9.9948118533890809E-2"/>
      </bottom>
      <diagonal/>
    </border>
    <border>
      <left/>
      <right style="thin">
        <color indexed="64"/>
      </right>
      <top style="thin">
        <color theme="2" tint="-9.9948118533890809E-2"/>
      </top>
      <bottom style="thin">
        <color indexed="64"/>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indexed="22"/>
      </right>
      <top style="thin">
        <color indexed="22"/>
      </top>
      <bottom style="thin">
        <color indexed="22"/>
      </bottom>
      <diagonal/>
    </border>
    <border>
      <left style="thin">
        <color indexed="64"/>
      </left>
      <right style="thin">
        <color indexed="22"/>
      </right>
      <top style="thin">
        <color indexed="64"/>
      </top>
      <bottom/>
      <diagonal/>
    </border>
    <border>
      <left style="thin">
        <color indexed="64"/>
      </left>
      <right style="thin">
        <color indexed="22"/>
      </right>
      <top style="thin">
        <color indexed="64"/>
      </top>
      <bottom style="thin">
        <color theme="0" tint="-0.24994659260841701"/>
      </bottom>
      <diagonal/>
    </border>
    <border>
      <left style="thin">
        <color indexed="64"/>
      </left>
      <right style="thin">
        <color indexed="22"/>
      </right>
      <top style="thin">
        <color theme="0" tint="-0.24994659260841701"/>
      </top>
      <bottom style="thin">
        <color theme="0" tint="-0.24994659260841701"/>
      </bottom>
      <diagonal/>
    </border>
    <border>
      <left style="thin">
        <color indexed="64"/>
      </left>
      <right style="thin">
        <color indexed="22"/>
      </right>
      <top style="thin">
        <color theme="0" tint="-0.24994659260841701"/>
      </top>
      <bottom/>
      <diagonal/>
    </border>
    <border>
      <left style="thin">
        <color indexed="64"/>
      </left>
      <right style="thin">
        <color indexed="22"/>
      </right>
      <top style="thin">
        <color theme="0" tint="-0.24994659260841701"/>
      </top>
      <bottom style="thin">
        <color indexed="64"/>
      </bottom>
      <diagonal/>
    </border>
    <border>
      <left style="thin">
        <color indexed="64"/>
      </left>
      <right style="thin">
        <color indexed="22"/>
      </right>
      <top/>
      <bottom style="thin">
        <color theme="0" tint="-0.24994659260841701"/>
      </bottom>
      <diagonal/>
    </border>
    <border>
      <left/>
      <right style="thin">
        <color indexed="22"/>
      </right>
      <top/>
      <bottom/>
      <diagonal/>
    </border>
    <border>
      <left style="thin">
        <color indexed="22"/>
      </left>
      <right style="thin">
        <color indexed="64"/>
      </right>
      <top style="thin">
        <color auto="1"/>
      </top>
      <bottom style="thin">
        <color theme="0" tint="-0.24994659260841701"/>
      </bottom>
      <diagonal/>
    </border>
    <border>
      <left style="thin">
        <color indexed="22"/>
      </left>
      <right style="thin">
        <color indexed="64"/>
      </right>
      <top style="thin">
        <color theme="1"/>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theme="0" tint="-0.24994659260841701"/>
      </right>
      <top style="thin">
        <color indexed="64"/>
      </top>
      <bottom style="thin">
        <color theme="0" tint="-0.24994659260841701"/>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auto="1"/>
      </left>
      <right style="thin">
        <color auto="1"/>
      </right>
      <top style="thin">
        <color auto="1"/>
      </top>
      <bottom style="thin">
        <color indexed="64"/>
      </bottom>
      <diagonal/>
    </border>
    <border>
      <left style="thin">
        <color theme="0" tint="-0.24994659260841701"/>
      </left>
      <right style="thin">
        <color indexed="64"/>
      </right>
      <top style="thin">
        <color theme="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theme="1"/>
      </top>
      <bottom/>
      <diagonal/>
    </border>
    <border>
      <left style="thin">
        <color theme="0" tint="-0.24994659260841701"/>
      </left>
      <right style="thin">
        <color theme="0" tint="-0.24994659260841701"/>
      </right>
      <top style="thin">
        <color theme="1"/>
      </top>
      <bottom/>
      <diagonal/>
    </border>
    <border>
      <left style="thin">
        <color auto="1"/>
      </left>
      <right style="thin">
        <color auto="1"/>
      </right>
      <top style="thin">
        <color theme="1"/>
      </top>
      <bottom style="thin">
        <color indexed="64"/>
      </bottom>
      <diagonal/>
    </border>
    <border>
      <left style="thin">
        <color indexed="64"/>
      </left>
      <right style="thin">
        <color theme="0" tint="-0.24994659260841701"/>
      </right>
      <top style="thin">
        <color theme="1"/>
      </top>
      <bottom/>
      <diagonal/>
    </border>
    <border>
      <left/>
      <right style="thin">
        <color theme="0" tint="-0.24994659260841701"/>
      </right>
      <top style="thin">
        <color theme="1"/>
      </top>
      <bottom/>
      <diagonal/>
    </border>
    <border>
      <left style="thin">
        <color theme="0" tint="-0.24994659260841701"/>
      </left>
      <right/>
      <top style="thin">
        <color theme="1"/>
      </top>
      <bottom/>
      <diagonal/>
    </border>
    <border>
      <left style="thin">
        <color auto="1"/>
      </left>
      <right style="thin">
        <color theme="0" tint="-0.24994659260841701"/>
      </right>
      <top style="thin">
        <color theme="1"/>
      </top>
      <bottom style="thin">
        <color indexed="64"/>
      </bottom>
      <diagonal/>
    </border>
    <border>
      <left style="thin">
        <color theme="0" tint="-0.24994659260841701"/>
      </left>
      <right style="thin">
        <color theme="0" tint="-0.24994659260841701"/>
      </right>
      <top style="thin">
        <color theme="1"/>
      </top>
      <bottom style="thin">
        <color indexed="64"/>
      </bottom>
      <diagonal/>
    </border>
    <border>
      <left style="thin">
        <color theme="0" tint="-0.24994659260841701"/>
      </left>
      <right style="thin">
        <color indexed="64"/>
      </right>
      <top style="thin">
        <color theme="1"/>
      </top>
      <bottom style="thin">
        <color theme="1"/>
      </bottom>
      <diagonal/>
    </border>
    <border>
      <left style="thin">
        <color theme="0" tint="-0.24994659260841701"/>
      </left>
      <right style="thin">
        <color theme="0" tint="-0.24994659260841701"/>
      </right>
      <top style="thin">
        <color theme="1"/>
      </top>
      <bottom style="thin">
        <color theme="1"/>
      </bottom>
      <diagonal/>
    </border>
    <border>
      <left style="thin">
        <color auto="1"/>
      </left>
      <right style="thin">
        <color auto="1"/>
      </right>
      <top style="thin">
        <color theme="1"/>
      </top>
      <bottom style="thin">
        <color theme="1"/>
      </bottom>
      <diagonal/>
    </border>
    <border>
      <left style="thin">
        <color indexed="64"/>
      </left>
      <right style="thin">
        <color theme="0" tint="-0.24994659260841701"/>
      </right>
      <top style="thin">
        <color theme="1"/>
      </top>
      <bottom style="thin">
        <color theme="1"/>
      </bottom>
      <diagonal/>
    </border>
    <border>
      <left/>
      <right style="thin">
        <color theme="0" tint="-0.24994659260841701"/>
      </right>
      <top style="thin">
        <color theme="1"/>
      </top>
      <bottom style="thin">
        <color theme="1"/>
      </bottom>
      <diagonal/>
    </border>
    <border>
      <left style="thin">
        <color theme="0" tint="-0.24994659260841701"/>
      </left>
      <right/>
      <top style="thin">
        <color theme="1"/>
      </top>
      <bottom style="thin">
        <color theme="1"/>
      </bottom>
      <diagonal/>
    </border>
    <border>
      <left style="thin">
        <color theme="0" tint="-0.24994659260841701"/>
      </left>
      <right style="thin">
        <color theme="0" tint="-0.24994659260841701"/>
      </right>
      <top style="thin">
        <color theme="1"/>
      </top>
      <bottom style="thin">
        <color theme="0" tint="-0.24994659260841701"/>
      </bottom>
      <diagonal/>
    </border>
    <border>
      <left style="thin">
        <color indexed="64"/>
      </left>
      <right style="thin">
        <color indexed="64"/>
      </right>
      <top style="thin">
        <color theme="1"/>
      </top>
      <bottom style="thin">
        <color theme="0" tint="-0.24994659260841701"/>
      </bottom>
      <diagonal/>
    </border>
    <border>
      <left style="thin">
        <color theme="0" tint="-0.24994659260841701"/>
      </left>
      <right/>
      <top style="thin">
        <color theme="1"/>
      </top>
      <bottom style="thin">
        <color theme="0" tint="-0.24994659260841701"/>
      </bottom>
      <diagonal/>
    </border>
    <border>
      <left style="thin">
        <color auto="1"/>
      </left>
      <right/>
      <top style="thin">
        <color theme="1"/>
      </top>
      <bottom style="thin">
        <color indexed="64"/>
      </bottom>
      <diagonal/>
    </border>
    <border>
      <left/>
      <right style="thin">
        <color auto="1"/>
      </right>
      <top style="thin">
        <color theme="1"/>
      </top>
      <bottom style="thin">
        <color indexed="64"/>
      </bottom>
      <diagonal/>
    </border>
    <border>
      <left/>
      <right style="thin">
        <color theme="0" tint="-0.24994659260841701"/>
      </right>
      <top style="thin">
        <color indexed="64"/>
      </top>
      <bottom style="thin">
        <color indexed="64"/>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style="thin">
        <color indexed="64"/>
      </left>
      <right/>
      <top style="thin">
        <color theme="2" tint="-9.9948118533890809E-2"/>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77111117893"/>
      </left>
      <right style="thin">
        <color indexed="64"/>
      </right>
      <top style="thin">
        <color theme="1"/>
      </top>
      <bottom style="thin">
        <color theme="0" tint="-0.249977111117893"/>
      </bottom>
      <diagonal/>
    </border>
    <border>
      <left style="thin">
        <color theme="0" tint="-0.249977111117893"/>
      </left>
      <right style="thin">
        <color theme="0" tint="-0.249977111117893"/>
      </right>
      <top style="thin">
        <color theme="1"/>
      </top>
      <bottom style="thin">
        <color theme="0" tint="-0.249977111117893"/>
      </bottom>
      <diagonal/>
    </border>
    <border>
      <left/>
      <right style="thin">
        <color auto="1"/>
      </right>
      <top/>
      <bottom/>
      <diagonal/>
    </border>
    <border>
      <left/>
      <right style="thin">
        <color indexed="22"/>
      </right>
      <top style="thin">
        <color indexed="64"/>
      </top>
      <bottom/>
      <diagonal/>
    </border>
    <border>
      <left style="thin">
        <color theme="1"/>
      </left>
      <right/>
      <top style="thin">
        <color theme="1"/>
      </top>
      <bottom style="thin">
        <color theme="1"/>
      </bottom>
      <diagonal/>
    </border>
    <border>
      <left style="thin">
        <color indexed="22"/>
      </left>
      <right/>
      <top style="thin">
        <color indexed="22"/>
      </top>
      <bottom style="thin">
        <color indexed="22"/>
      </bottom>
      <diagonal/>
    </border>
    <border>
      <left/>
      <right style="thin">
        <color theme="0" tint="-0.14999847407452621"/>
      </right>
      <top style="thin">
        <color theme="0" tint="-0.14999847407452621"/>
      </top>
      <bottom style="thin">
        <color theme="0" tint="-0.14999847407452621"/>
      </bottom>
      <diagonal/>
    </border>
    <border>
      <left/>
      <right style="thin">
        <color theme="0" tint="-0.24994659260841701"/>
      </right>
      <top style="thin">
        <color indexed="64"/>
      </top>
      <bottom/>
      <diagonal/>
    </border>
    <border>
      <left style="thin">
        <color theme="0" tint="-0.14999847407452621"/>
      </left>
      <right/>
      <top style="thin">
        <color theme="0" tint="-0.14999847407452621"/>
      </top>
      <bottom style="thin">
        <color theme="0" tint="-0.14999847407452621"/>
      </bottom>
      <diagonal/>
    </border>
    <border>
      <left style="thin">
        <color auto="1"/>
      </left>
      <right style="thin">
        <color auto="1"/>
      </right>
      <top style="thin">
        <color theme="0" tint="-0.14999847407452621"/>
      </top>
      <bottom style="thin">
        <color theme="0" tint="-0.14999847407452621"/>
      </bottom>
      <diagonal/>
    </border>
    <border>
      <left style="thin">
        <color indexed="64"/>
      </left>
      <right/>
      <top/>
      <bottom style="thin">
        <color theme="2" tint="-9.9948118533890809E-2"/>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2" tint="-9.9948118533890809E-2"/>
      </top>
      <bottom style="thin">
        <color indexed="64"/>
      </bottom>
      <diagonal/>
    </border>
    <border>
      <left/>
      <right style="thin">
        <color theme="0" tint="-0.34998626667073579"/>
      </right>
      <top/>
      <bottom style="thin">
        <color theme="2" tint="-9.9948118533890809E-2"/>
      </bottom>
      <diagonal/>
    </border>
    <border>
      <left/>
      <right style="thin">
        <color theme="1"/>
      </right>
      <top style="thin">
        <color theme="1"/>
      </top>
      <bottom style="thin">
        <color theme="1"/>
      </bottom>
      <diagonal/>
    </border>
    <border>
      <left/>
      <right style="thin">
        <color indexed="64"/>
      </right>
      <top style="thin">
        <color indexed="64"/>
      </top>
      <bottom style="thin">
        <color theme="2" tint="-0.249977111117893"/>
      </bottom>
      <diagonal/>
    </border>
    <border>
      <left/>
      <right style="thin">
        <color indexed="64"/>
      </right>
      <top style="thin">
        <color theme="2" tint="-0.249977111117893"/>
      </top>
      <bottom style="thin">
        <color theme="0" tint="-0.24994659260841701"/>
      </bottom>
      <diagonal/>
    </border>
    <border>
      <left/>
      <right style="thin">
        <color indexed="64"/>
      </right>
      <top style="thin">
        <color theme="1"/>
      </top>
      <bottom style="thin">
        <color theme="2" tint="-0.249977111117893"/>
      </bottom>
      <diagonal/>
    </border>
    <border>
      <left/>
      <right style="thin">
        <color indexed="64"/>
      </right>
      <top style="thin">
        <color theme="0" tint="-0.24994659260841701"/>
      </top>
      <bottom style="thin">
        <color theme="1"/>
      </bottom>
      <diagonal/>
    </border>
    <border>
      <left/>
      <right style="thin">
        <color indexed="64"/>
      </right>
      <top/>
      <bottom style="thin">
        <color theme="2" tint="-0.249977111117893"/>
      </bottom>
      <diagonal/>
    </border>
    <border>
      <left/>
      <right style="thin">
        <color indexed="64"/>
      </right>
      <top style="thin">
        <color theme="1"/>
      </top>
      <bottom/>
      <diagonal/>
    </border>
    <border>
      <left style="thin">
        <color auto="1"/>
      </left>
      <right style="thin">
        <color auto="1"/>
      </right>
      <top style="thin">
        <color theme="0" tint="-0.14999847407452621"/>
      </top>
      <bottom style="thin">
        <color indexed="64"/>
      </bottom>
      <diagonal/>
    </border>
    <border>
      <left/>
      <right style="thin">
        <color theme="0" tint="-0.14999847407452621"/>
      </right>
      <top style="thin">
        <color theme="0" tint="-0.14999847407452621"/>
      </top>
      <bottom style="thin">
        <color indexed="64"/>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style="thin">
        <color indexed="64"/>
      </left>
      <right style="thin">
        <color theme="0" tint="-0.24994659260841701"/>
      </right>
      <top style="thin">
        <color theme="1"/>
      </top>
      <bottom style="thin">
        <color theme="0" tint="-0.24994659260841701"/>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indexed="64"/>
      </right>
      <top style="thin">
        <color auto="1"/>
      </top>
      <bottom/>
      <diagonal/>
    </border>
    <border>
      <left style="thin">
        <color auto="1"/>
      </left>
      <right/>
      <top style="thin">
        <color auto="1"/>
      </top>
      <bottom/>
      <diagonal/>
    </border>
    <border>
      <left style="thin">
        <color theme="0" tint="-0.24994659260841701"/>
      </left>
      <right/>
      <top style="thin">
        <color indexed="64"/>
      </top>
      <bottom/>
      <diagonal/>
    </border>
    <border>
      <left/>
      <right/>
      <top style="thin">
        <color auto="1"/>
      </top>
      <bottom/>
      <diagonal/>
    </border>
    <border>
      <left style="thin">
        <color auto="1"/>
      </left>
      <right/>
      <top style="thin">
        <color indexed="64"/>
      </top>
      <bottom style="thin">
        <color theme="0" tint="-0.14999847407452621"/>
      </bottom>
      <diagonal/>
    </border>
    <border>
      <left/>
      <right style="thin">
        <color auto="1"/>
      </right>
      <top style="thin">
        <color auto="1"/>
      </top>
      <bottom/>
      <diagonal/>
    </border>
    <border>
      <left/>
      <right style="thin">
        <color theme="0" tint="-0.24994659260841701"/>
      </right>
      <top style="thin">
        <color indexed="64"/>
      </top>
      <bottom/>
      <diagonal/>
    </border>
    <border>
      <left style="thin">
        <color indexed="64"/>
      </left>
      <right style="thin">
        <color theme="0" tint="-0.34998626667073579"/>
      </right>
      <top style="thin">
        <color theme="0" tint="-0.24994659260841701"/>
      </top>
      <bottom style="thin">
        <color indexed="64"/>
      </bottom>
      <diagonal/>
    </border>
    <border>
      <left style="thin">
        <color indexed="64"/>
      </left>
      <right style="thin">
        <color theme="0" tint="-0.34998626667073579"/>
      </right>
      <top style="thin">
        <color indexed="64"/>
      </top>
      <bottom style="thin">
        <color theme="0" tint="-0.24994659260841701"/>
      </bottom>
      <diagonal/>
    </border>
    <border>
      <left style="thin">
        <color indexed="64"/>
      </left>
      <right style="thin">
        <color theme="0" tint="-0.499984740745262"/>
      </right>
      <top style="thin">
        <color indexed="64"/>
      </top>
      <bottom style="thin">
        <color theme="0" tint="-0.24994659260841701"/>
      </bottom>
      <diagonal/>
    </border>
    <border>
      <left style="thin">
        <color indexed="64"/>
      </left>
      <right style="thin">
        <color theme="0" tint="-0.499984740745262"/>
      </right>
      <top style="thin">
        <color theme="0" tint="-0.24994659260841701"/>
      </top>
      <bottom style="thin">
        <color indexed="64"/>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style="thin">
        <color indexed="64"/>
      </right>
      <top/>
      <bottom style="thin">
        <color theme="0" tint="-0.499984740745262"/>
      </bottom>
      <diagonal/>
    </border>
    <border>
      <left/>
      <right/>
      <top style="thin">
        <color indexed="64"/>
      </top>
      <bottom style="thin">
        <color theme="0" tint="-0.24994659260841701"/>
      </bottom>
      <diagonal/>
    </border>
    <border>
      <left style="thin">
        <color auto="1"/>
      </left>
      <right style="thin">
        <color auto="1"/>
      </right>
      <top style="thin">
        <color auto="1"/>
      </top>
      <bottom style="thin">
        <color theme="6"/>
      </bottom>
      <diagonal/>
    </border>
    <border>
      <left style="thin">
        <color auto="1"/>
      </left>
      <right style="thin">
        <color auto="1"/>
      </right>
      <top/>
      <bottom style="thin">
        <color theme="6"/>
      </bottom>
      <diagonal/>
    </border>
    <border>
      <left style="thin">
        <color indexed="64"/>
      </left>
      <right style="thin">
        <color indexed="64"/>
      </right>
      <top style="thin">
        <color theme="6"/>
      </top>
      <bottom style="thin">
        <color theme="6"/>
      </bottom>
      <diagonal/>
    </border>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theme="0" tint="-0.24994659260841701"/>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right/>
      <top style="thin">
        <color theme="0" tint="-0.24994659260841701"/>
      </top>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theme="0" tint="-0.24994659260841701"/>
      </right>
      <top style="thin">
        <color theme="0" tint="-0.24994659260841701"/>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9" tint="-0.499984740745262"/>
      </top>
      <bottom style="thin">
        <color theme="0" tint="-0.34998626667073579"/>
      </bottom>
      <diagonal/>
    </border>
    <border>
      <left style="thin">
        <color theme="0" tint="-0.34998626667073579"/>
      </left>
      <right/>
      <top style="thin">
        <color theme="9" tint="-0.499984740745262"/>
      </top>
      <bottom style="thin">
        <color theme="0" tint="-0.34998626667073579"/>
      </bottom>
      <diagonal/>
    </border>
    <border>
      <left style="thin">
        <color theme="0" tint="-0.34998626667073579"/>
      </left>
      <right style="thin">
        <color theme="0" tint="-0.34998626667073579"/>
      </right>
      <top style="thin">
        <color theme="9" tint="-0.499984740745262"/>
      </top>
      <bottom/>
      <diagonal/>
    </border>
    <border>
      <left style="thin">
        <color theme="0" tint="-0.34998626667073579"/>
      </left>
      <right/>
      <top style="thin">
        <color theme="9" tint="-0.499984740745262"/>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top/>
      <bottom/>
      <diagonal/>
    </border>
    <border>
      <left style="thin">
        <color theme="0" tint="-0.34998626667073579"/>
      </left>
      <right style="thin">
        <color theme="0" tint="-0.34998626667073579"/>
      </right>
      <top style="thin">
        <color theme="9" tint="-0.499984740745262"/>
      </top>
      <bottom style="thin">
        <color theme="0" tint="-0.24994659260841701"/>
      </bottom>
      <diagonal/>
    </border>
    <border>
      <left style="thin">
        <color theme="0" tint="-0.34998626667073579"/>
      </left>
      <right/>
      <top style="thin">
        <color theme="9" tint="-0.499984740745262"/>
      </top>
      <bottom style="thin">
        <color theme="0" tint="-0.24994659260841701"/>
      </bottom>
      <diagonal/>
    </border>
    <border>
      <left style="thin">
        <color theme="0" tint="-0.34998626667073579"/>
      </left>
      <right/>
      <top style="thin">
        <color indexed="64"/>
      </top>
      <bottom style="thin">
        <color theme="0" tint="-0.34998626667073579"/>
      </bottom>
      <diagonal/>
    </border>
    <border>
      <left style="thin">
        <color theme="0" tint="-0.34998626667073579"/>
      </left>
      <right/>
      <top style="thin">
        <color theme="0" tint="-0.34998626667073579"/>
      </top>
      <bottom style="thin">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medium">
        <color indexed="64"/>
      </left>
      <right style="thin">
        <color theme="0" tint="-0.34998626667073579"/>
      </right>
      <top style="thin">
        <color theme="9" tint="-0.499984740745262"/>
      </top>
      <bottom style="thin">
        <color theme="0" tint="-0.34998626667073579"/>
      </bottom>
      <diagonal/>
    </border>
    <border>
      <left style="medium">
        <color indexed="64"/>
      </left>
      <right style="thin">
        <color theme="0" tint="-0.34998626667073579"/>
      </right>
      <top style="thin">
        <color theme="9" tint="-0.499984740745262"/>
      </top>
      <bottom/>
      <diagonal/>
    </border>
    <border>
      <left style="medium">
        <color indexed="64"/>
      </left>
      <right style="thin">
        <color theme="0" tint="-0.34998626667073579"/>
      </right>
      <top style="thin">
        <color theme="9" tint="-0.499984740745262"/>
      </top>
      <bottom style="thin">
        <color theme="0" tint="-0.24994659260841701"/>
      </bottom>
      <diagonal/>
    </border>
    <border>
      <left style="medium">
        <color indexed="64"/>
      </left>
      <right style="thin">
        <color theme="0" tint="-0.34998626667073579"/>
      </right>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medium">
        <color indexed="64"/>
      </left>
      <right style="thin">
        <color theme="0" tint="-0.34998626667073579"/>
      </right>
      <top style="thin">
        <color indexed="64"/>
      </top>
      <bottom style="thin">
        <color theme="0" tint="-0.34998626667073579"/>
      </bottom>
      <diagonal/>
    </border>
    <border>
      <left/>
      <right style="thin">
        <color indexed="64"/>
      </right>
      <top style="medium">
        <color indexed="64"/>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indexed="64"/>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style="thin">
        <color theme="9" tint="-0.499984740745262"/>
      </top>
      <bottom style="thin">
        <color theme="0" tint="-0.34998626667073579"/>
      </bottom>
      <diagonal/>
    </border>
    <border>
      <left/>
      <right style="thin">
        <color theme="0" tint="-0.34998626667073579"/>
      </right>
      <top style="thin">
        <color theme="9" tint="-0.499984740745262"/>
      </top>
      <bottom/>
      <diagonal/>
    </border>
    <border>
      <left/>
      <right style="thin">
        <color theme="0" tint="-0.34998626667073579"/>
      </right>
      <top style="thin">
        <color theme="9" tint="-0.499984740745262"/>
      </top>
      <bottom style="thin">
        <color theme="0" tint="-0.24994659260841701"/>
      </bottom>
      <diagonal/>
    </border>
    <border>
      <left/>
      <right/>
      <top style="thin">
        <color theme="0" tint="-0.34998626667073579"/>
      </top>
      <bottom/>
      <diagonal/>
    </border>
    <border>
      <left/>
      <right style="thin">
        <color theme="0" tint="-0.34998626667073579"/>
      </right>
      <top/>
      <bottom/>
      <diagonal/>
    </border>
    <border>
      <left/>
      <right style="thin">
        <color theme="0" tint="-0.34998626667073579"/>
      </right>
      <top style="thin">
        <color theme="0" tint="-0.34998626667073579"/>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theme="1"/>
      </bottom>
      <diagonal/>
    </border>
    <border>
      <left style="thin">
        <color theme="0" tint="-0.24994659260841701"/>
      </left>
      <right style="thin">
        <color theme="0" tint="-0.24994659260841701"/>
      </right>
      <top style="thin">
        <color indexed="64"/>
      </top>
      <bottom style="thin">
        <color theme="1"/>
      </bottom>
      <diagonal/>
    </border>
    <border>
      <left style="thin">
        <color theme="0" tint="-0.24994659260841701"/>
      </left>
      <right style="thin">
        <color indexed="64"/>
      </right>
      <top style="thin">
        <color indexed="64"/>
      </top>
      <bottom style="thin">
        <color theme="1"/>
      </bottom>
      <diagonal/>
    </border>
    <border>
      <left/>
      <right/>
      <top style="thin">
        <color auto="1"/>
      </top>
      <bottom/>
      <diagonal/>
    </border>
    <border>
      <left/>
      <right style="thin">
        <color theme="0" tint="-0.24994659260841701"/>
      </right>
      <top style="thin">
        <color theme="0" tint="-0.24994659260841701"/>
      </top>
      <bottom/>
      <diagonal/>
    </border>
    <border>
      <left style="thin">
        <color auto="1"/>
      </left>
      <right/>
      <top style="thin">
        <color auto="1"/>
      </top>
      <bottom style="thin">
        <color auto="1"/>
      </bottom>
      <diagonal/>
    </border>
    <border>
      <left/>
      <right style="thin">
        <color indexed="64"/>
      </right>
      <top style="thin">
        <color indexed="64"/>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theme="0" tint="-0.24994659260841701"/>
      </right>
      <top style="thin">
        <color indexed="64"/>
      </top>
      <bottom style="thin">
        <color theme="0" tint="-0.24994659260841701"/>
      </bottom>
      <diagonal/>
    </border>
    <border>
      <left style="thin">
        <color auto="1"/>
      </left>
      <right style="thin">
        <color auto="1"/>
      </right>
      <top style="thin">
        <color auto="1"/>
      </top>
      <bottom/>
      <diagonal/>
    </border>
    <border>
      <left style="thin">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style="thin">
        <color auto="1"/>
      </top>
      <bottom/>
      <diagonal/>
    </border>
    <border>
      <left/>
      <right style="thin">
        <color auto="1"/>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indexed="64"/>
      </top>
      <bottom style="thin">
        <color theme="0" tint="-0.24994659260841701"/>
      </bottom>
      <diagonal/>
    </border>
  </borders>
  <cellStyleXfs count="103">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5" borderId="0" applyNumberFormat="0" applyBorder="0" applyAlignment="0" applyProtection="0"/>
    <xf numFmtId="0" fontId="10" fillId="9" borderId="0" applyNumberFormat="0" applyBorder="0" applyAlignment="0" applyProtection="0"/>
    <xf numFmtId="0" fontId="10" fillId="12" borderId="0" applyNumberFormat="0" applyBorder="0" applyAlignment="0" applyProtection="0"/>
    <xf numFmtId="0" fontId="11" fillId="15"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19"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22" borderId="0" applyNumberFormat="0" applyBorder="0" applyAlignment="0" applyProtection="0"/>
    <xf numFmtId="0" fontId="12" fillId="3" borderId="0" applyNumberFormat="0" applyBorder="0" applyAlignment="0" applyProtection="0"/>
    <xf numFmtId="0" fontId="43" fillId="41" borderId="0" applyNumberFormat="0" applyBorder="0" applyAlignment="0" applyProtection="0"/>
    <xf numFmtId="0" fontId="13" fillId="13" borderId="1" applyNumberFormat="0" applyAlignment="0" applyProtection="0"/>
    <xf numFmtId="0" fontId="14" fillId="23"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44" fillId="42" borderId="0" applyNumberFormat="0" applyBorder="0" applyAlignment="0" applyProtection="0"/>
    <xf numFmtId="0" fontId="20" fillId="7" borderId="1" applyNumberFormat="0" applyAlignment="0" applyProtection="0"/>
    <xf numFmtId="0" fontId="21" fillId="0" borderId="3" applyNumberFormat="0" applyFill="0" applyAlignment="0" applyProtection="0"/>
    <xf numFmtId="0" fontId="22" fillId="14" borderId="0" applyNumberFormat="0" applyBorder="0" applyAlignment="0" applyProtection="0"/>
    <xf numFmtId="0" fontId="9" fillId="0" borderId="0"/>
    <xf numFmtId="0" fontId="45" fillId="0" borderId="0"/>
    <xf numFmtId="0" fontId="9" fillId="0" borderId="0"/>
    <xf numFmtId="0" fontId="10" fillId="0" borderId="0"/>
    <xf numFmtId="0" fontId="10" fillId="8" borderId="7" applyNumberFormat="0" applyFont="0" applyAlignment="0" applyProtection="0"/>
    <xf numFmtId="0" fontId="23" fillId="13"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0" fontId="5" fillId="0" borderId="0"/>
    <xf numFmtId="0" fontId="5" fillId="0" borderId="0"/>
    <xf numFmtId="0" fontId="23" fillId="13" borderId="460" applyNumberFormat="0" applyAlignment="0" applyProtection="0"/>
    <xf numFmtId="0" fontId="25" fillId="0" borderId="461" applyNumberFormat="0" applyFill="0" applyAlignment="0" applyProtection="0"/>
    <xf numFmtId="0" fontId="176" fillId="146" borderId="491"/>
    <xf numFmtId="0" fontId="185" fillId="148" borderId="491" applyNumberFormat="0" applyBorder="0" applyAlignment="0" applyProtection="0"/>
    <xf numFmtId="0" fontId="185" fillId="149" borderId="491" applyNumberFormat="0" applyBorder="0" applyAlignment="0" applyProtection="0"/>
    <xf numFmtId="0" fontId="185" fillId="150" borderId="491" applyNumberFormat="0" applyBorder="0" applyAlignment="0" applyProtection="0"/>
    <xf numFmtId="0" fontId="185" fillId="151" borderId="491" applyNumberFormat="0" applyBorder="0" applyAlignment="0" applyProtection="0"/>
    <xf numFmtId="0" fontId="185" fillId="152" borderId="491" applyNumberFormat="0" applyBorder="0" applyAlignment="0" applyProtection="0"/>
    <xf numFmtId="0" fontId="185" fillId="153" borderId="491" applyNumberFormat="0" applyBorder="0" applyAlignment="0" applyProtection="0"/>
    <xf numFmtId="0" fontId="185" fillId="155" borderId="491" applyNumberFormat="0" applyBorder="0" applyAlignment="0" applyProtection="0"/>
    <xf numFmtId="0" fontId="185" fillId="156" borderId="491" applyNumberFormat="0" applyBorder="0" applyAlignment="0" applyProtection="0"/>
    <xf numFmtId="0" fontId="185" fillId="157" borderId="491" applyNumberFormat="0" applyBorder="0" applyAlignment="0" applyProtection="0"/>
    <xf numFmtId="0" fontId="185" fillId="151" borderId="491" applyNumberFormat="0" applyBorder="0" applyAlignment="0" applyProtection="0"/>
    <xf numFmtId="0" fontId="185" fillId="155" borderId="491" applyNumberFormat="0" applyBorder="0" applyAlignment="0" applyProtection="0"/>
    <xf numFmtId="0" fontId="185" fillId="158" borderId="491" applyNumberFormat="0" applyBorder="0" applyAlignment="0" applyProtection="0"/>
    <xf numFmtId="0" fontId="186" fillId="161" borderId="491" applyNumberFormat="0" applyBorder="0" applyAlignment="0" applyProtection="0"/>
    <xf numFmtId="0" fontId="186" fillId="156" borderId="491" applyNumberFormat="0" applyBorder="0" applyAlignment="0" applyProtection="0"/>
    <xf numFmtId="0" fontId="186" fillId="157" borderId="491" applyNumberFormat="0" applyBorder="0" applyAlignment="0" applyProtection="0"/>
    <xf numFmtId="0" fontId="186" fillId="162" borderId="491" applyNumberFormat="0" applyBorder="0" applyAlignment="0" applyProtection="0"/>
    <xf numFmtId="0" fontId="186" fillId="163" borderId="491" applyNumberFormat="0" applyBorder="0" applyAlignment="0" applyProtection="0"/>
    <xf numFmtId="0" fontId="186" fillId="164" borderId="491" applyNumberFormat="0" applyBorder="0" applyAlignment="0" applyProtection="0"/>
    <xf numFmtId="0" fontId="186" fillId="166" borderId="491" applyNumberFormat="0" applyBorder="0" applyAlignment="0" applyProtection="0"/>
    <xf numFmtId="0" fontId="186" fillId="167" borderId="491" applyNumberFormat="0" applyBorder="0" applyAlignment="0" applyProtection="0"/>
    <xf numFmtId="0" fontId="186" fillId="165" borderId="491" applyNumberFormat="0" applyBorder="0" applyAlignment="0" applyProtection="0"/>
    <xf numFmtId="0" fontId="186" fillId="162" borderId="491" applyNumberFormat="0" applyBorder="0" applyAlignment="0" applyProtection="0"/>
    <xf numFmtId="0" fontId="186" fillId="163" borderId="491" applyNumberFormat="0" applyBorder="0" applyAlignment="0" applyProtection="0"/>
    <xf numFmtId="0" fontId="186" fillId="168" borderId="491" applyNumberFormat="0" applyBorder="0" applyAlignment="0" applyProtection="0"/>
    <xf numFmtId="0" fontId="187" fillId="149" borderId="491" applyNumberFormat="0" applyBorder="0" applyAlignment="0" applyProtection="0"/>
    <xf numFmtId="0" fontId="213" fillId="173" borderId="491" applyNumberFormat="0" applyBorder="0" applyAlignment="0" applyProtection="0"/>
    <xf numFmtId="0" fontId="188" fillId="159" borderId="492" applyNumberFormat="0" applyAlignment="0" applyProtection="0"/>
    <xf numFmtId="0" fontId="189" fillId="169" borderId="493" applyNumberFormat="0" applyAlignment="0" applyProtection="0"/>
    <xf numFmtId="0" fontId="190" fillId="146" borderId="491" applyNumberFormat="0" applyFill="0" applyBorder="0" applyAlignment="0" applyProtection="0"/>
    <xf numFmtId="0" fontId="191" fillId="150" borderId="491" applyNumberFormat="0" applyBorder="0" applyAlignment="0" applyProtection="0"/>
    <xf numFmtId="0" fontId="192" fillId="146" borderId="495" applyNumberFormat="0" applyFill="0" applyAlignment="0" applyProtection="0"/>
    <xf numFmtId="0" fontId="193" fillId="146" borderId="496" applyNumberFormat="0" applyFill="0" applyAlignment="0" applyProtection="0"/>
    <xf numFmtId="0" fontId="194" fillId="146" borderId="497" applyNumberFormat="0" applyFill="0" applyAlignment="0" applyProtection="0"/>
    <xf numFmtId="0" fontId="194" fillId="146" borderId="491" applyNumberFormat="0" applyFill="0" applyBorder="0" applyAlignment="0" applyProtection="0"/>
    <xf numFmtId="0" fontId="195" fillId="153" borderId="492" applyNumberFormat="0" applyAlignment="0" applyProtection="0"/>
    <xf numFmtId="0" fontId="196" fillId="146" borderId="494" applyNumberFormat="0" applyFill="0" applyAlignment="0" applyProtection="0"/>
    <xf numFmtId="0" fontId="197" fillId="160" borderId="491" applyNumberFormat="0" applyBorder="0" applyAlignment="0" applyProtection="0"/>
    <xf numFmtId="0" fontId="184" fillId="146" borderId="491"/>
    <xf numFmtId="0" fontId="214" fillId="146" borderId="491"/>
    <xf numFmtId="0" fontId="184" fillId="146" borderId="491"/>
    <xf numFmtId="0" fontId="185" fillId="146" borderId="491"/>
    <xf numFmtId="0" fontId="185" fillId="154" borderId="498" applyNumberFormat="0" applyFont="0" applyAlignment="0" applyProtection="0"/>
    <xf numFmtId="0" fontId="198" fillId="159" borderId="499" applyNumberFormat="0" applyAlignment="0" applyProtection="0"/>
    <xf numFmtId="0" fontId="199" fillId="146" borderId="491" applyNumberFormat="0" applyFill="0" applyBorder="0" applyAlignment="0" applyProtection="0"/>
    <xf numFmtId="0" fontId="200" fillId="146" borderId="500" applyNumberFormat="0" applyFill="0" applyAlignment="0" applyProtection="0"/>
    <xf numFmtId="0" fontId="201" fillId="146" borderId="491" applyNumberFormat="0" applyFill="0" applyBorder="0" applyAlignment="0" applyProtection="0"/>
    <xf numFmtId="0" fontId="180" fillId="146" borderId="491"/>
    <xf numFmtId="0" fontId="180" fillId="146" borderId="491"/>
    <xf numFmtId="0" fontId="198" fillId="159" borderId="630" applyNumberFormat="0" applyAlignment="0" applyProtection="0"/>
    <xf numFmtId="0" fontId="200" fillId="146" borderId="631" applyNumberFormat="0" applyFill="0" applyAlignment="0" applyProtection="0"/>
  </cellStyleXfs>
  <cellXfs count="8331">
    <xf numFmtId="0" fontId="0" fillId="0" borderId="0" xfId="0"/>
    <xf numFmtId="0" fontId="9" fillId="0" borderId="0" xfId="0" applyFont="1"/>
    <xf numFmtId="0" fontId="34" fillId="0" borderId="17" xfId="0" applyFont="1" applyBorder="1" applyAlignment="1">
      <alignment horizontal="center" vertical="center"/>
    </xf>
    <xf numFmtId="0" fontId="35" fillId="0" borderId="0" xfId="0" applyFont="1" applyAlignment="1">
      <alignment horizontal="center" vertic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8" fillId="0" borderId="0" xfId="0" applyFont="1"/>
    <xf numFmtId="0" fontId="9" fillId="48" borderId="12" xfId="0" applyFont="1" applyFill="1" applyBorder="1"/>
    <xf numFmtId="0" fontId="9" fillId="46" borderId="12" xfId="0" applyFont="1" applyFill="1" applyBorder="1"/>
    <xf numFmtId="0" fontId="7" fillId="49" borderId="12" xfId="0" applyFont="1" applyFill="1" applyBorder="1" applyAlignment="1">
      <alignment horizontal="center" vertical="center"/>
    </xf>
    <xf numFmtId="0" fontId="7" fillId="49" borderId="12" xfId="0" applyFont="1" applyFill="1" applyBorder="1" applyAlignment="1">
      <alignment horizontal="center" vertical="center" wrapText="1"/>
    </xf>
    <xf numFmtId="0" fontId="48" fillId="0" borderId="0" xfId="0" applyFont="1" applyAlignment="1">
      <alignment horizontal="left" vertical="center"/>
    </xf>
    <xf numFmtId="0" fontId="34" fillId="0" borderId="0" xfId="0" applyFont="1" applyAlignment="1">
      <alignment horizontal="center" vertical="center"/>
    </xf>
    <xf numFmtId="0" fontId="0" fillId="0" borderId="12" xfId="0" applyBorder="1" applyAlignment="1">
      <alignment horizontal="center" vertical="top"/>
    </xf>
    <xf numFmtId="0" fontId="7" fillId="0" borderId="0" xfId="0" applyFont="1"/>
    <xf numFmtId="0" fontId="7" fillId="0" borderId="0" xfId="0" applyFont="1" applyAlignment="1">
      <alignment horizontal="center"/>
    </xf>
    <xf numFmtId="0" fontId="9" fillId="0" borderId="13" xfId="0" applyFont="1" applyBorder="1"/>
    <xf numFmtId="0" fontId="7" fillId="0" borderId="62" xfId="0" applyFont="1" applyBorder="1"/>
    <xf numFmtId="20" fontId="9" fillId="29" borderId="47" xfId="0" applyNumberFormat="1" applyFont="1" applyFill="1" applyBorder="1" applyAlignment="1" applyProtection="1">
      <alignment horizontal="center"/>
      <protection locked="0"/>
    </xf>
    <xf numFmtId="2" fontId="9" fillId="29" borderId="48" xfId="0" applyNumberFormat="1" applyFont="1" applyFill="1" applyBorder="1" applyAlignment="1" applyProtection="1">
      <alignment horizontal="center"/>
      <protection locked="0"/>
    </xf>
    <xf numFmtId="0" fontId="7" fillId="0" borderId="44" xfId="0" applyFont="1" applyBorder="1" applyAlignment="1">
      <alignment horizontal="center"/>
    </xf>
    <xf numFmtId="0" fontId="7" fillId="0" borderId="45" xfId="0" applyFont="1" applyBorder="1" applyAlignment="1">
      <alignment horizontal="center"/>
    </xf>
    <xf numFmtId="0" fontId="7" fillId="0" borderId="57" xfId="0" applyFont="1" applyBorder="1" applyAlignment="1">
      <alignment horizontal="center"/>
    </xf>
    <xf numFmtId="0" fontId="9" fillId="25" borderId="12" xfId="0" applyFont="1" applyFill="1" applyBorder="1" applyAlignment="1" applyProtection="1">
      <alignment horizontal="center"/>
      <protection locked="0"/>
    </xf>
    <xf numFmtId="0" fontId="9" fillId="25" borderId="12" xfId="0" applyFont="1" applyFill="1" applyBorder="1" applyAlignment="1">
      <alignment horizontal="center"/>
    </xf>
    <xf numFmtId="0" fontId="9" fillId="25" borderId="48" xfId="0" applyFont="1" applyFill="1" applyBorder="1" applyAlignment="1">
      <alignment horizontal="center"/>
    </xf>
    <xf numFmtId="0" fontId="7" fillId="0" borderId="22" xfId="0" applyFont="1" applyBorder="1"/>
    <xf numFmtId="0" fontId="7" fillId="0" borderId="15" xfId="0" applyFont="1" applyBorder="1" applyAlignment="1">
      <alignment horizontal="center"/>
    </xf>
    <xf numFmtId="0" fontId="7" fillId="0" borderId="49" xfId="0" applyFont="1" applyBorder="1" applyAlignment="1">
      <alignment horizontal="center"/>
    </xf>
    <xf numFmtId="2" fontId="9" fillId="25" borderId="12" xfId="0" applyNumberFormat="1" applyFont="1" applyFill="1" applyBorder="1" applyAlignment="1" applyProtection="1">
      <alignment horizontal="center"/>
      <protection locked="0"/>
    </xf>
    <xf numFmtId="2" fontId="9" fillId="25" borderId="48" xfId="0" applyNumberFormat="1" applyFont="1" applyFill="1" applyBorder="1" applyAlignment="1" applyProtection="1">
      <alignment horizontal="center"/>
      <protection locked="0"/>
    </xf>
    <xf numFmtId="0" fontId="7" fillId="0" borderId="22" xfId="0" applyFont="1" applyBorder="1" applyAlignment="1">
      <alignment horizontal="center" wrapText="1"/>
    </xf>
    <xf numFmtId="0" fontId="7" fillId="0" borderId="46" xfId="0" applyFont="1" applyBorder="1" applyAlignment="1">
      <alignment horizontal="center" wrapText="1"/>
    </xf>
    <xf numFmtId="0" fontId="7" fillId="0" borderId="15" xfId="0" applyFont="1" applyBorder="1" applyAlignment="1">
      <alignment horizontal="center" wrapText="1"/>
    </xf>
    <xf numFmtId="0" fontId="7" fillId="0" borderId="49" xfId="0" applyFont="1" applyBorder="1" applyAlignment="1">
      <alignment horizontal="center" wrapText="1"/>
    </xf>
    <xf numFmtId="0" fontId="34" fillId="24" borderId="14" xfId="0" applyFont="1" applyFill="1" applyBorder="1" applyAlignment="1">
      <alignment horizontal="center" vertical="center" wrapText="1"/>
    </xf>
    <xf numFmtId="0" fontId="36" fillId="0" borderId="0" xfId="0" applyFont="1" applyAlignment="1">
      <alignment horizontal="center" vertical="center"/>
    </xf>
    <xf numFmtId="0" fontId="0" fillId="44" borderId="0" xfId="0" applyFill="1"/>
    <xf numFmtId="0" fontId="9" fillId="65" borderId="12" xfId="39" applyFill="1" applyBorder="1" applyAlignment="1">
      <alignment horizontal="center" vertical="center" wrapText="1"/>
    </xf>
    <xf numFmtId="0" fontId="9" fillId="47" borderId="12" xfId="39" applyFill="1" applyBorder="1" applyAlignment="1">
      <alignment horizontal="center" vertical="center" wrapText="1"/>
    </xf>
    <xf numFmtId="0" fontId="28" fillId="0" borderId="12" xfId="39" applyFont="1" applyBorder="1" applyAlignment="1">
      <alignment horizontal="center" vertical="center"/>
    </xf>
    <xf numFmtId="0" fontId="9" fillId="66" borderId="12" xfId="39" applyFill="1" applyBorder="1" applyAlignment="1">
      <alignment horizontal="center" vertical="center" wrapText="1"/>
    </xf>
    <xf numFmtId="0" fontId="28" fillId="0" borderId="14" xfId="39" applyFont="1" applyBorder="1" applyAlignment="1">
      <alignment horizontal="center" vertical="center"/>
    </xf>
    <xf numFmtId="0" fontId="9" fillId="67" borderId="12" xfId="39" applyFill="1" applyBorder="1" applyAlignment="1">
      <alignment horizontal="center" vertical="center" wrapText="1"/>
    </xf>
    <xf numFmtId="0" fontId="9" fillId="68" borderId="12" xfId="39" applyFill="1" applyBorder="1" applyAlignment="1">
      <alignment horizontal="center" vertical="center" wrapText="1"/>
    </xf>
    <xf numFmtId="0" fontId="0" fillId="0" borderId="0" xfId="0" applyAlignment="1">
      <alignment horizontal="center"/>
    </xf>
    <xf numFmtId="0" fontId="0" fillId="44" borderId="0" xfId="0" applyFill="1" applyAlignment="1">
      <alignment horizontal="center"/>
    </xf>
    <xf numFmtId="0" fontId="7" fillId="44" borderId="12" xfId="0" applyFont="1" applyFill="1" applyBorder="1" applyAlignment="1">
      <alignment horizontal="center" vertical="center"/>
    </xf>
    <xf numFmtId="0" fontId="9" fillId="44" borderId="0" xfId="0" applyFont="1" applyFill="1"/>
    <xf numFmtId="0" fontId="28" fillId="44" borderId="0" xfId="0" applyFont="1" applyFill="1"/>
    <xf numFmtId="0" fontId="28" fillId="44" borderId="0" xfId="0" applyFont="1" applyFill="1" applyAlignment="1">
      <alignment horizontal="center"/>
    </xf>
    <xf numFmtId="0" fontId="9" fillId="44" borderId="30" xfId="0" applyFont="1" applyFill="1" applyBorder="1"/>
    <xf numFmtId="0" fontId="9" fillId="44" borderId="19" xfId="0" applyFont="1" applyFill="1" applyBorder="1"/>
    <xf numFmtId="0" fontId="9" fillId="44" borderId="20" xfId="0" applyFont="1" applyFill="1" applyBorder="1"/>
    <xf numFmtId="0" fontId="9" fillId="44" borderId="21" xfId="0" applyFont="1" applyFill="1" applyBorder="1"/>
    <xf numFmtId="0" fontId="28" fillId="44" borderId="21" xfId="0" applyFont="1" applyFill="1" applyBorder="1"/>
    <xf numFmtId="0" fontId="9" fillId="44" borderId="39" xfId="0" applyFont="1" applyFill="1" applyBorder="1"/>
    <xf numFmtId="0" fontId="9" fillId="49" borderId="50" xfId="0" applyFont="1" applyFill="1" applyBorder="1"/>
    <xf numFmtId="0" fontId="9" fillId="49" borderId="51" xfId="0" applyFont="1" applyFill="1" applyBorder="1"/>
    <xf numFmtId="2" fontId="9" fillId="49" borderId="12" xfId="0" applyNumberFormat="1" applyFont="1" applyFill="1" applyBorder="1" applyAlignment="1">
      <alignment horizontal="center"/>
    </xf>
    <xf numFmtId="2" fontId="9" fillId="49" borderId="48" xfId="0" applyNumberFormat="1" applyFont="1" applyFill="1" applyBorder="1" applyAlignment="1">
      <alignment horizontal="center"/>
    </xf>
    <xf numFmtId="2" fontId="7" fillId="49" borderId="50" xfId="0" applyNumberFormat="1" applyFont="1" applyFill="1" applyBorder="1" applyAlignment="1">
      <alignment horizontal="center"/>
    </xf>
    <xf numFmtId="2" fontId="7" fillId="49" borderId="51" xfId="0" applyNumberFormat="1" applyFont="1" applyFill="1" applyBorder="1" applyAlignment="1">
      <alignment horizontal="center"/>
    </xf>
    <xf numFmtId="0" fontId="9" fillId="25" borderId="32" xfId="0" applyFont="1" applyFill="1" applyBorder="1" applyAlignment="1" applyProtection="1">
      <alignment horizontal="center"/>
      <protection locked="0"/>
    </xf>
    <xf numFmtId="0" fontId="7" fillId="0" borderId="60" xfId="0" applyFont="1" applyBorder="1" applyAlignment="1">
      <alignment horizontal="center"/>
    </xf>
    <xf numFmtId="0" fontId="7" fillId="0" borderId="59" xfId="0" applyFont="1" applyBorder="1" applyAlignment="1">
      <alignment horizontal="center"/>
    </xf>
    <xf numFmtId="0" fontId="7" fillId="0" borderId="47" xfId="0" applyFont="1" applyBorder="1" applyAlignment="1">
      <alignment horizontal="center"/>
    </xf>
    <xf numFmtId="166" fontId="9" fillId="49" borderId="32" xfId="0" applyNumberFormat="1" applyFont="1" applyFill="1" applyBorder="1" applyAlignment="1">
      <alignment horizontal="center"/>
    </xf>
    <xf numFmtId="0" fontId="9" fillId="25" borderId="15" xfId="0" applyFont="1" applyFill="1" applyBorder="1" applyAlignment="1" applyProtection="1">
      <alignment horizontal="center"/>
      <protection locked="0"/>
    </xf>
    <xf numFmtId="0" fontId="9" fillId="49" borderId="49" xfId="0" applyFont="1" applyFill="1" applyBorder="1" applyProtection="1">
      <protection locked="0"/>
    </xf>
    <xf numFmtId="0" fontId="9" fillId="46" borderId="32" xfId="0" applyFont="1" applyFill="1" applyBorder="1" applyAlignment="1" applyProtection="1">
      <alignment horizontal="center"/>
      <protection locked="0"/>
    </xf>
    <xf numFmtId="0" fontId="28" fillId="46" borderId="32" xfId="0" applyFont="1" applyFill="1" applyBorder="1" applyAlignment="1" applyProtection="1">
      <alignment horizontal="center"/>
      <protection locked="0"/>
    </xf>
    <xf numFmtId="0" fontId="46" fillId="44" borderId="0" xfId="0" applyFont="1" applyFill="1"/>
    <xf numFmtId="0" fontId="69" fillId="44" borderId="0" xfId="0" applyFont="1" applyFill="1"/>
    <xf numFmtId="0" fontId="46" fillId="44" borderId="0" xfId="0" applyFont="1" applyFill="1" applyAlignment="1">
      <alignment horizontal="center"/>
    </xf>
    <xf numFmtId="20" fontId="46" fillId="44" borderId="0" xfId="0" applyNumberFormat="1" applyFont="1" applyFill="1" applyAlignment="1" applyProtection="1">
      <alignment horizontal="center"/>
      <protection locked="0"/>
    </xf>
    <xf numFmtId="0" fontId="46" fillId="44" borderId="0" xfId="0" applyFont="1" applyFill="1" applyAlignment="1" applyProtection="1">
      <alignment horizontal="center"/>
      <protection locked="0"/>
    </xf>
    <xf numFmtId="2" fontId="46" fillId="44" borderId="0" xfId="0" applyNumberFormat="1" applyFont="1" applyFill="1" applyAlignment="1" applyProtection="1">
      <alignment horizontal="center"/>
      <protection locked="0"/>
    </xf>
    <xf numFmtId="0" fontId="69" fillId="44" borderId="0" xfId="0" applyFont="1" applyFill="1" applyAlignment="1">
      <alignment horizontal="center"/>
    </xf>
    <xf numFmtId="0" fontId="46" fillId="44" borderId="0" xfId="0" applyFont="1" applyFill="1" applyAlignment="1">
      <alignment vertical="center" textRotation="90"/>
    </xf>
    <xf numFmtId="0" fontId="46" fillId="44" borderId="21" xfId="0" applyFont="1" applyFill="1" applyBorder="1"/>
    <xf numFmtId="20" fontId="46" fillId="44" borderId="30" xfId="0" applyNumberFormat="1" applyFont="1" applyFill="1" applyBorder="1" applyAlignment="1" applyProtection="1">
      <alignment horizontal="center"/>
      <protection locked="0"/>
    </xf>
    <xf numFmtId="0" fontId="46" fillId="44" borderId="30" xfId="0" applyFont="1" applyFill="1" applyBorder="1"/>
    <xf numFmtId="0" fontId="46" fillId="44" borderId="34" xfId="0" applyFont="1" applyFill="1" applyBorder="1"/>
    <xf numFmtId="0" fontId="7" fillId="0" borderId="39" xfId="0" applyFont="1" applyBorder="1"/>
    <xf numFmtId="0" fontId="7" fillId="0" borderId="34" xfId="0" applyFont="1" applyBorder="1"/>
    <xf numFmtId="0" fontId="7" fillId="0" borderId="39" xfId="0" applyFont="1" applyBorder="1" applyAlignment="1">
      <alignment horizontal="center"/>
    </xf>
    <xf numFmtId="0" fontId="7" fillId="0" borderId="66" xfId="0" applyFont="1" applyBorder="1" applyAlignment="1">
      <alignment horizontal="center"/>
    </xf>
    <xf numFmtId="0" fontId="7" fillId="0" borderId="62" xfId="0" applyFont="1" applyBorder="1" applyAlignment="1">
      <alignment horizontal="center"/>
    </xf>
    <xf numFmtId="20" fontId="9" fillId="29" borderId="46" xfId="0" applyNumberFormat="1" applyFont="1" applyFill="1" applyBorder="1" applyAlignment="1" applyProtection="1">
      <alignment horizontal="center"/>
      <protection locked="0"/>
    </xf>
    <xf numFmtId="2" fontId="9" fillId="29" borderId="15" xfId="0" applyNumberFormat="1" applyFont="1" applyFill="1" applyBorder="1" applyAlignment="1" applyProtection="1">
      <alignment horizontal="center"/>
      <protection locked="0"/>
    </xf>
    <xf numFmtId="0" fontId="9" fillId="25" borderId="49" xfId="0" applyFont="1" applyFill="1" applyBorder="1" applyAlignment="1" applyProtection="1">
      <alignment horizontal="center"/>
      <protection locked="0"/>
    </xf>
    <xf numFmtId="0" fontId="9" fillId="25" borderId="51" xfId="0" applyFont="1" applyFill="1" applyBorder="1" applyAlignment="1" applyProtection="1">
      <alignment horizontal="center"/>
      <protection locked="0"/>
    </xf>
    <xf numFmtId="0" fontId="7" fillId="0" borderId="55" xfId="0" applyFont="1" applyBorder="1" applyAlignment="1">
      <alignment horizontal="center"/>
    </xf>
    <xf numFmtId="0" fontId="7" fillId="0" borderId="26" xfId="0" applyFont="1" applyBorder="1" applyAlignment="1">
      <alignment horizontal="center"/>
    </xf>
    <xf numFmtId="0" fontId="7" fillId="0" borderId="14" xfId="0" applyFont="1" applyBorder="1" applyAlignment="1">
      <alignment horizontal="center"/>
    </xf>
    <xf numFmtId="0" fontId="9" fillId="49" borderId="12" xfId="0" applyFont="1" applyFill="1" applyBorder="1" applyAlignment="1">
      <alignment horizontal="center"/>
    </xf>
    <xf numFmtId="0" fontId="9" fillId="49" borderId="15" xfId="0" applyFont="1" applyFill="1" applyBorder="1"/>
    <xf numFmtId="0" fontId="9" fillId="49" borderId="48" xfId="0" applyFont="1" applyFill="1" applyBorder="1" applyAlignment="1">
      <alignment horizontal="center"/>
    </xf>
    <xf numFmtId="0" fontId="7" fillId="44" borderId="12" xfId="0" applyFont="1" applyFill="1" applyBorder="1" applyAlignment="1">
      <alignment horizontal="center" vertical="center" wrapText="1"/>
    </xf>
    <xf numFmtId="167" fontId="9" fillId="44" borderId="12" xfId="0" applyNumberFormat="1" applyFont="1" applyFill="1" applyBorder="1" applyAlignment="1">
      <alignment horizontal="center"/>
    </xf>
    <xf numFmtId="2" fontId="9" fillId="44" borderId="12" xfId="0" applyNumberFormat="1" applyFont="1" applyFill="1" applyBorder="1" applyAlignment="1">
      <alignment horizontal="center"/>
    </xf>
    <xf numFmtId="1" fontId="9" fillId="44" borderId="12" xfId="0" applyNumberFormat="1" applyFont="1" applyFill="1" applyBorder="1" applyAlignment="1">
      <alignment horizontal="center"/>
    </xf>
    <xf numFmtId="167" fontId="46" fillId="44" borderId="0" xfId="0" applyNumberFormat="1" applyFont="1" applyFill="1" applyAlignment="1">
      <alignment horizontal="center"/>
    </xf>
    <xf numFmtId="0" fontId="71" fillId="50" borderId="19" xfId="41" applyFont="1" applyFill="1" applyBorder="1" applyAlignment="1">
      <alignment vertical="center"/>
    </xf>
    <xf numFmtId="0" fontId="72" fillId="50" borderId="19" xfId="41" applyFont="1" applyFill="1" applyBorder="1" applyAlignment="1">
      <alignment vertical="center"/>
    </xf>
    <xf numFmtId="0" fontId="71" fillId="50" borderId="0" xfId="41" applyFont="1" applyFill="1" applyAlignment="1">
      <alignment vertical="center"/>
    </xf>
    <xf numFmtId="0" fontId="72" fillId="50" borderId="0" xfId="41" applyFont="1" applyFill="1" applyAlignment="1">
      <alignment vertical="center"/>
    </xf>
    <xf numFmtId="0" fontId="73" fillId="50" borderId="0" xfId="41" applyFont="1" applyFill="1" applyAlignment="1">
      <alignment vertical="center"/>
    </xf>
    <xf numFmtId="0" fontId="74" fillId="55" borderId="12" xfId="41" applyFont="1" applyFill="1" applyBorder="1" applyAlignment="1">
      <alignment horizontal="left" vertical="center"/>
    </xf>
    <xf numFmtId="0" fontId="74" fillId="55" borderId="12" xfId="41" applyFont="1" applyFill="1" applyBorder="1" applyAlignment="1">
      <alignment horizontal="left" vertical="center" wrapText="1"/>
    </xf>
    <xf numFmtId="0" fontId="74" fillId="55" borderId="12" xfId="41" applyFont="1" applyFill="1" applyBorder="1" applyAlignment="1">
      <alignment vertical="center"/>
    </xf>
    <xf numFmtId="0" fontId="75" fillId="55" borderId="14" xfId="41" applyFont="1" applyFill="1" applyBorder="1" applyAlignment="1">
      <alignment horizontal="center" vertical="center"/>
    </xf>
    <xf numFmtId="0" fontId="74" fillId="55" borderId="10" xfId="41" applyFont="1" applyFill="1" applyBorder="1" applyAlignment="1">
      <alignment vertical="center"/>
    </xf>
    <xf numFmtId="0" fontId="71" fillId="50" borderId="0" xfId="41" applyFont="1" applyFill="1" applyAlignment="1">
      <alignment horizontal="left" vertical="top"/>
    </xf>
    <xf numFmtId="0" fontId="0" fillId="43" borderId="12" xfId="0" applyFill="1" applyBorder="1" applyAlignment="1">
      <alignment horizontal="center" vertical="top"/>
    </xf>
    <xf numFmtId="0" fontId="0" fillId="43" borderId="12" xfId="0" applyFill="1" applyBorder="1" applyAlignment="1">
      <alignment horizontal="center" vertical="top" wrapText="1"/>
    </xf>
    <xf numFmtId="0" fontId="0" fillId="43" borderId="12" xfId="0" applyFill="1" applyBorder="1" applyAlignment="1" applyProtection="1">
      <alignment horizontal="center"/>
      <protection locked="0"/>
    </xf>
    <xf numFmtId="0" fontId="0" fillId="0" borderId="12" xfId="0" applyBorder="1" applyAlignment="1">
      <alignment horizontal="center" vertical="top" wrapText="1"/>
    </xf>
    <xf numFmtId="0" fontId="0" fillId="43" borderId="12" xfId="0" applyFill="1" applyBorder="1" applyAlignment="1">
      <alignment horizontal="center"/>
    </xf>
    <xf numFmtId="0" fontId="0" fillId="46" borderId="12" xfId="0" applyFill="1" applyBorder="1" applyAlignment="1">
      <alignment horizontal="center"/>
    </xf>
    <xf numFmtId="168" fontId="0" fillId="46" borderId="12" xfId="0" applyNumberFormat="1" applyFill="1" applyBorder="1" applyAlignment="1" applyProtection="1">
      <alignment horizontal="center"/>
      <protection locked="0"/>
    </xf>
    <xf numFmtId="1" fontId="0" fillId="46" borderId="12" xfId="0" applyNumberFormat="1" applyFill="1" applyBorder="1" applyAlignment="1" applyProtection="1">
      <alignment horizontal="center"/>
      <protection locked="0"/>
    </xf>
    <xf numFmtId="0" fontId="14" fillId="51" borderId="14" xfId="0" applyFont="1" applyFill="1" applyBorder="1" applyAlignment="1">
      <alignment horizontal="center" vertical="center"/>
    </xf>
    <xf numFmtId="0" fontId="14" fillId="52" borderId="14" xfId="0" applyFont="1" applyFill="1" applyBorder="1" applyAlignment="1">
      <alignment horizontal="center" vertical="center"/>
    </xf>
    <xf numFmtId="2" fontId="14" fillId="52" borderId="14" xfId="0" applyNumberFormat="1" applyFont="1" applyFill="1" applyBorder="1" applyAlignment="1">
      <alignment horizontal="center" vertical="center"/>
    </xf>
    <xf numFmtId="168" fontId="25" fillId="53" borderId="14" xfId="40" applyNumberFormat="1" applyFont="1" applyFill="1" applyBorder="1" applyAlignment="1">
      <alignment horizontal="center" vertical="center"/>
    </xf>
    <xf numFmtId="0" fontId="25" fillId="53" borderId="14" xfId="40" applyFont="1" applyFill="1" applyBorder="1" applyAlignment="1">
      <alignment horizontal="center" vertical="center"/>
    </xf>
    <xf numFmtId="0" fontId="0" fillId="43" borderId="12" xfId="0" applyFill="1" applyBorder="1"/>
    <xf numFmtId="2" fontId="0" fillId="43" borderId="12" xfId="0" applyNumberFormat="1" applyFill="1" applyBorder="1"/>
    <xf numFmtId="0" fontId="0" fillId="54" borderId="12" xfId="0" applyFill="1" applyBorder="1" applyAlignment="1">
      <alignment horizontal="center"/>
    </xf>
    <xf numFmtId="1" fontId="0" fillId="43" borderId="12" xfId="0" applyNumberFormat="1" applyFill="1" applyBorder="1"/>
    <xf numFmtId="168" fontId="0" fillId="54" borderId="12" xfId="0" applyNumberFormat="1" applyFill="1" applyBorder="1" applyAlignment="1" applyProtection="1">
      <alignment horizontal="center"/>
      <protection locked="0"/>
    </xf>
    <xf numFmtId="1" fontId="0" fillId="54" borderId="12" xfId="0" applyNumberFormat="1" applyFill="1" applyBorder="1" applyAlignment="1" applyProtection="1">
      <alignment horizontal="center"/>
      <protection locked="0"/>
    </xf>
    <xf numFmtId="0" fontId="7" fillId="44" borderId="0" xfId="0" applyFont="1" applyFill="1"/>
    <xf numFmtId="0" fontId="9" fillId="44" borderId="0" xfId="0" applyFont="1" applyFill="1" applyAlignment="1" applyProtection="1">
      <alignment horizontal="center"/>
      <protection locked="0"/>
    </xf>
    <xf numFmtId="0" fontId="9" fillId="44" borderId="0" xfId="0" applyFont="1" applyFill="1" applyAlignment="1">
      <alignment horizontal="center"/>
    </xf>
    <xf numFmtId="0" fontId="7" fillId="44" borderId="13" xfId="0" applyFont="1" applyFill="1" applyBorder="1"/>
    <xf numFmtId="20" fontId="9" fillId="44" borderId="13" xfId="0" applyNumberFormat="1" applyFont="1" applyFill="1" applyBorder="1" applyAlignment="1" applyProtection="1">
      <alignment horizontal="center"/>
      <protection locked="0"/>
    </xf>
    <xf numFmtId="0" fontId="9" fillId="44" borderId="13" xfId="0" applyFont="1" applyFill="1" applyBorder="1"/>
    <xf numFmtId="0" fontId="7" fillId="44" borderId="13" xfId="0" applyFont="1" applyFill="1" applyBorder="1" applyAlignment="1">
      <alignment horizontal="center"/>
    </xf>
    <xf numFmtId="166" fontId="9" fillId="44" borderId="13" xfId="0" applyNumberFormat="1" applyFont="1" applyFill="1" applyBorder="1" applyAlignment="1">
      <alignment horizontal="center"/>
    </xf>
    <xf numFmtId="14" fontId="9" fillId="44" borderId="13" xfId="0" applyNumberFormat="1" applyFont="1" applyFill="1" applyBorder="1" applyAlignment="1" applyProtection="1">
      <alignment horizontal="center"/>
      <protection locked="0"/>
    </xf>
    <xf numFmtId="0" fontId="9" fillId="44" borderId="22" xfId="0" applyFont="1" applyFill="1" applyBorder="1"/>
    <xf numFmtId="0" fontId="9" fillId="44" borderId="12" xfId="0" applyFont="1" applyFill="1" applyBorder="1" applyAlignment="1">
      <alignment horizontal="center"/>
    </xf>
    <xf numFmtId="0" fontId="58" fillId="44" borderId="0" xfId="0" applyFont="1" applyFill="1"/>
    <xf numFmtId="0" fontId="58" fillId="44" borderId="0" xfId="0" applyFont="1" applyFill="1" applyProtection="1">
      <protection locked="0"/>
    </xf>
    <xf numFmtId="0" fontId="58" fillId="44" borderId="0" xfId="0" applyFont="1" applyFill="1" applyAlignment="1">
      <alignment horizontal="center"/>
    </xf>
    <xf numFmtId="0" fontId="77" fillId="44" borderId="0" xfId="0" applyFont="1" applyFill="1"/>
    <xf numFmtId="0" fontId="77" fillId="44" borderId="0" xfId="0" applyFont="1" applyFill="1" applyAlignment="1">
      <alignment horizontal="center"/>
    </xf>
    <xf numFmtId="0" fontId="77" fillId="44" borderId="0" xfId="0" quotePrefix="1" applyFont="1" applyFill="1" applyAlignment="1">
      <alignment horizontal="left"/>
    </xf>
    <xf numFmtId="0" fontId="77" fillId="44" borderId="0" xfId="0" applyFont="1" applyFill="1" applyAlignment="1">
      <alignment wrapText="1"/>
    </xf>
    <xf numFmtId="0" fontId="78" fillId="44" borderId="0" xfId="0" applyFont="1" applyFill="1" applyAlignment="1">
      <alignment horizontal="center"/>
    </xf>
    <xf numFmtId="164" fontId="77" fillId="66" borderId="0" xfId="0" applyNumberFormat="1" applyFont="1" applyFill="1" applyAlignment="1">
      <alignment horizontal="center"/>
    </xf>
    <xf numFmtId="0" fontId="79" fillId="44" borderId="18" xfId="0" applyFont="1" applyFill="1" applyBorder="1"/>
    <xf numFmtId="0" fontId="58" fillId="44" borderId="29" xfId="0" applyFont="1" applyFill="1" applyBorder="1"/>
    <xf numFmtId="0" fontId="58" fillId="44" borderId="18" xfId="0" applyFont="1" applyFill="1" applyBorder="1"/>
    <xf numFmtId="0" fontId="78" fillId="44" borderId="18" xfId="0" applyFont="1" applyFill="1" applyBorder="1"/>
    <xf numFmtId="0" fontId="77" fillId="44" borderId="18" xfId="0" applyFont="1" applyFill="1" applyBorder="1"/>
    <xf numFmtId="0" fontId="58" fillId="44" borderId="17" xfId="0" applyFont="1" applyFill="1" applyBorder="1"/>
    <xf numFmtId="0" fontId="58" fillId="44" borderId="68" xfId="0" applyFont="1" applyFill="1" applyBorder="1"/>
    <xf numFmtId="0" fontId="79" fillId="44" borderId="12" xfId="0" applyFont="1" applyFill="1" applyBorder="1" applyAlignment="1" applyProtection="1">
      <alignment horizontal="center"/>
      <protection locked="0"/>
    </xf>
    <xf numFmtId="0" fontId="58" fillId="44" borderId="69" xfId="0" applyFont="1" applyFill="1" applyBorder="1" applyProtection="1">
      <protection locked="0"/>
    </xf>
    <xf numFmtId="0" fontId="58" fillId="44" borderId="29" xfId="0" applyFont="1" applyFill="1" applyBorder="1" applyProtection="1">
      <protection locked="0"/>
    </xf>
    <xf numFmtId="0" fontId="58" fillId="44" borderId="68" xfId="0" applyFont="1" applyFill="1" applyBorder="1" applyProtection="1">
      <protection locked="0"/>
    </xf>
    <xf numFmtId="49" fontId="0" fillId="44" borderId="0" xfId="0" applyNumberFormat="1" applyFill="1"/>
    <xf numFmtId="167" fontId="9" fillId="25" borderId="32" xfId="0" applyNumberFormat="1" applyFont="1" applyFill="1" applyBorder="1" applyAlignment="1" applyProtection="1">
      <alignment horizontal="center"/>
      <protection locked="0"/>
    </xf>
    <xf numFmtId="2" fontId="72" fillId="0" borderId="96" xfId="0" applyNumberFormat="1" applyFont="1" applyBorder="1" applyAlignment="1" applyProtection="1">
      <alignment horizontal="center" vertical="center"/>
      <protection locked="0"/>
    </xf>
    <xf numFmtId="2" fontId="72" fillId="0" borderId="83" xfId="0" applyNumberFormat="1" applyFont="1" applyBorder="1" applyAlignment="1" applyProtection="1">
      <alignment horizontal="center" vertical="center"/>
      <protection locked="0"/>
    </xf>
    <xf numFmtId="2" fontId="72" fillId="0" borderId="85" xfId="0" applyNumberFormat="1" applyFont="1" applyBorder="1" applyAlignment="1" applyProtection="1">
      <alignment horizontal="center" vertical="center"/>
      <protection locked="0"/>
    </xf>
    <xf numFmtId="0" fontId="90" fillId="49" borderId="88" xfId="0" applyFont="1" applyFill="1" applyBorder="1" applyAlignment="1">
      <alignment horizontal="center" vertical="center"/>
    </xf>
    <xf numFmtId="0" fontId="72" fillId="49" borderId="90" xfId="0" applyFont="1" applyFill="1" applyBorder="1" applyAlignment="1">
      <alignment horizontal="center" vertical="center"/>
    </xf>
    <xf numFmtId="0" fontId="90" fillId="49" borderId="141" xfId="0" applyFont="1" applyFill="1" applyBorder="1" applyAlignment="1">
      <alignment horizontal="center" vertical="center"/>
    </xf>
    <xf numFmtId="0" fontId="72" fillId="49" borderId="142" xfId="0" applyFont="1" applyFill="1" applyBorder="1" applyAlignment="1">
      <alignment horizontal="center" vertical="center"/>
    </xf>
    <xf numFmtId="0" fontId="90" fillId="49" borderId="143" xfId="0" applyFont="1" applyFill="1" applyBorder="1" applyAlignment="1">
      <alignment horizontal="center" vertical="center"/>
    </xf>
    <xf numFmtId="0" fontId="9" fillId="49" borderId="90" xfId="0" applyFont="1" applyFill="1" applyBorder="1" applyAlignment="1">
      <alignment horizontal="center" vertical="center"/>
    </xf>
    <xf numFmtId="0" fontId="93" fillId="49" borderId="90" xfId="0" applyFont="1" applyFill="1" applyBorder="1" applyAlignment="1">
      <alignment horizontal="center" vertical="center"/>
    </xf>
    <xf numFmtId="0" fontId="90" fillId="49" borderId="90" xfId="0" applyFont="1" applyFill="1" applyBorder="1" applyAlignment="1">
      <alignment horizontal="center" vertical="center"/>
    </xf>
    <xf numFmtId="2" fontId="74" fillId="50" borderId="14" xfId="26" applyNumberFormat="1" applyFont="1" applyFill="1" applyBorder="1" applyAlignment="1" applyProtection="1">
      <alignment horizontal="center" vertical="center" wrapText="1"/>
    </xf>
    <xf numFmtId="1" fontId="9" fillId="0" borderId="0" xfId="0" applyNumberFormat="1" applyFont="1" applyAlignment="1">
      <alignment horizontal="center" vertical="center"/>
    </xf>
    <xf numFmtId="0" fontId="90" fillId="49" borderId="147" xfId="0" applyFont="1" applyFill="1" applyBorder="1" applyAlignment="1">
      <alignment horizontal="center" vertical="center"/>
    </xf>
    <xf numFmtId="2" fontId="72" fillId="0" borderId="71" xfId="0" applyNumberFormat="1" applyFont="1" applyBorder="1" applyAlignment="1" applyProtection="1">
      <alignment horizontal="center" vertical="center"/>
      <protection locked="0"/>
    </xf>
    <xf numFmtId="2" fontId="72" fillId="0" borderId="73" xfId="0" applyNumberFormat="1" applyFont="1" applyBorder="1" applyAlignment="1" applyProtection="1">
      <alignment horizontal="center" vertical="center"/>
      <protection locked="0"/>
    </xf>
    <xf numFmtId="2" fontId="72" fillId="0" borderId="84" xfId="0" applyNumberFormat="1" applyFont="1" applyBorder="1" applyAlignment="1" applyProtection="1">
      <alignment horizontal="center" vertical="center"/>
      <protection locked="0"/>
    </xf>
    <xf numFmtId="2" fontId="72" fillId="0" borderId="149" xfId="0" applyNumberFormat="1" applyFont="1" applyBorder="1" applyAlignment="1" applyProtection="1">
      <alignment horizontal="center" vertical="center"/>
      <protection locked="0"/>
    </xf>
    <xf numFmtId="2" fontId="72" fillId="0" borderId="150" xfId="0" applyNumberFormat="1" applyFont="1" applyBorder="1" applyAlignment="1" applyProtection="1">
      <alignment horizontal="center" vertical="center"/>
      <protection locked="0"/>
    </xf>
    <xf numFmtId="2" fontId="72" fillId="0" borderId="151" xfId="0" applyNumberFormat="1" applyFont="1" applyBorder="1" applyAlignment="1" applyProtection="1">
      <alignment horizontal="center" vertical="center"/>
      <protection locked="0"/>
    </xf>
    <xf numFmtId="2" fontId="72" fillId="0" borderId="152" xfId="0" applyNumberFormat="1" applyFont="1" applyBorder="1" applyAlignment="1" applyProtection="1">
      <alignment horizontal="center" vertical="center"/>
      <protection locked="0"/>
    </xf>
    <xf numFmtId="2" fontId="72" fillId="0" borderId="91" xfId="0" applyNumberFormat="1" applyFont="1" applyBorder="1" applyAlignment="1" applyProtection="1">
      <alignment horizontal="center" vertical="center"/>
      <protection locked="0"/>
    </xf>
    <xf numFmtId="2" fontId="72" fillId="0" borderId="153" xfId="0" applyNumberFormat="1" applyFont="1" applyBorder="1" applyAlignment="1" applyProtection="1">
      <alignment horizontal="center" vertical="center"/>
      <protection locked="0"/>
    </xf>
    <xf numFmtId="0" fontId="90" fillId="49" borderId="142" xfId="0" applyFont="1" applyFill="1" applyBorder="1" applyAlignment="1">
      <alignment horizontal="center" vertical="center"/>
    </xf>
    <xf numFmtId="49" fontId="9" fillId="48" borderId="12" xfId="0" applyNumberFormat="1" applyFont="1" applyFill="1" applyBorder="1" applyAlignment="1">
      <alignment horizontal="center"/>
    </xf>
    <xf numFmtId="0" fontId="0" fillId="46" borderId="12" xfId="0" applyFill="1" applyBorder="1" applyAlignment="1">
      <alignment horizontal="center" vertical="top" wrapText="1"/>
    </xf>
    <xf numFmtId="49" fontId="9" fillId="43" borderId="12" xfId="0" applyNumberFormat="1" applyFont="1" applyFill="1" applyBorder="1" applyAlignment="1">
      <alignment horizontal="center"/>
    </xf>
    <xf numFmtId="1" fontId="0" fillId="46" borderId="12" xfId="0" applyNumberFormat="1" applyFill="1" applyBorder="1" applyAlignment="1">
      <alignment horizontal="center"/>
    </xf>
    <xf numFmtId="0" fontId="9" fillId="43" borderId="12" xfId="0" applyFont="1" applyFill="1" applyBorder="1" applyAlignment="1">
      <alignment horizontal="center" vertical="top" wrapText="1"/>
    </xf>
    <xf numFmtId="1" fontId="9" fillId="46" borderId="12" xfId="0" applyNumberFormat="1" applyFont="1" applyFill="1" applyBorder="1" applyAlignment="1">
      <alignment horizontal="center" vertical="top" wrapText="1"/>
    </xf>
    <xf numFmtId="2" fontId="0" fillId="46" borderId="12" xfId="0" applyNumberFormat="1" applyFill="1" applyBorder="1" applyAlignment="1">
      <alignment horizontal="center"/>
    </xf>
    <xf numFmtId="0" fontId="34" fillId="49" borderId="14" xfId="0" applyFont="1" applyFill="1" applyBorder="1" applyAlignment="1">
      <alignment horizontal="center" vertical="center" wrapText="1"/>
    </xf>
    <xf numFmtId="0" fontId="34" fillId="49" borderId="14" xfId="0" applyFont="1" applyFill="1" applyBorder="1" applyAlignment="1">
      <alignment horizontal="center" vertical="center"/>
    </xf>
    <xf numFmtId="0" fontId="36" fillId="0" borderId="26" xfId="0" applyFont="1" applyBorder="1" applyAlignment="1" applyProtection="1">
      <alignment horizontal="center" vertical="center"/>
      <protection locked="0"/>
    </xf>
    <xf numFmtId="0" fontId="36" fillId="0" borderId="11" xfId="0" applyFont="1" applyBorder="1" applyAlignment="1" applyProtection="1">
      <alignment horizontal="center" vertical="center"/>
      <protection locked="0"/>
    </xf>
    <xf numFmtId="0" fontId="36" fillId="0" borderId="14" xfId="0" applyFont="1" applyBorder="1" applyAlignment="1" applyProtection="1">
      <alignment horizontal="center" vertical="center"/>
      <protection locked="0"/>
    </xf>
    <xf numFmtId="0" fontId="36" fillId="92" borderId="71" xfId="0" applyFont="1" applyFill="1" applyBorder="1" applyAlignment="1">
      <alignment horizontal="center" vertical="center"/>
    </xf>
    <xf numFmtId="0" fontId="36" fillId="92" borderId="72" xfId="0" applyFont="1" applyFill="1" applyBorder="1" applyAlignment="1">
      <alignment horizontal="center" vertical="center"/>
    </xf>
    <xf numFmtId="0" fontId="36" fillId="92" borderId="96" xfId="0" applyFont="1" applyFill="1" applyBorder="1" applyAlignment="1">
      <alignment horizontal="center" vertical="center"/>
    </xf>
    <xf numFmtId="0" fontId="36" fillId="92" borderId="73" xfId="0" applyFont="1" applyFill="1" applyBorder="1" applyAlignment="1">
      <alignment horizontal="center" vertical="center"/>
    </xf>
    <xf numFmtId="0" fontId="36" fillId="92" borderId="74" xfId="0" applyFont="1" applyFill="1" applyBorder="1" applyAlignment="1">
      <alignment horizontal="center" vertical="center"/>
    </xf>
    <xf numFmtId="0" fontId="36" fillId="92" borderId="83" xfId="0" applyFont="1" applyFill="1" applyBorder="1" applyAlignment="1">
      <alignment horizontal="center" vertical="center"/>
    </xf>
    <xf numFmtId="0" fontId="36" fillId="92" borderId="159" xfId="0" applyFont="1" applyFill="1" applyBorder="1" applyAlignment="1">
      <alignment horizontal="center" vertical="center"/>
    </xf>
    <xf numFmtId="0" fontId="36" fillId="92" borderId="158" xfId="0" applyFont="1" applyFill="1" applyBorder="1" applyAlignment="1">
      <alignment horizontal="center" vertical="center"/>
    </xf>
    <xf numFmtId="0" fontId="36" fillId="92" borderId="160" xfId="0" applyFont="1" applyFill="1" applyBorder="1" applyAlignment="1">
      <alignment horizontal="center" vertical="center"/>
    </xf>
    <xf numFmtId="0" fontId="36" fillId="92" borderId="84" xfId="0" applyFont="1" applyFill="1" applyBorder="1" applyAlignment="1">
      <alignment horizontal="center" vertical="center"/>
    </xf>
    <xf numFmtId="0" fontId="36" fillId="92" borderId="75" xfId="0" applyFont="1" applyFill="1" applyBorder="1" applyAlignment="1">
      <alignment horizontal="center" vertical="center"/>
    </xf>
    <xf numFmtId="0" fontId="36" fillId="92" borderId="85" xfId="0" applyFont="1" applyFill="1" applyBorder="1" applyAlignment="1">
      <alignment horizontal="center" vertical="center"/>
    </xf>
    <xf numFmtId="0" fontId="34" fillId="93" borderId="14" xfId="0" applyFont="1" applyFill="1" applyBorder="1" applyAlignment="1">
      <alignment horizontal="center" vertical="center" wrapText="1"/>
    </xf>
    <xf numFmtId="0" fontId="34" fillId="93" borderId="14" xfId="0" quotePrefix="1" applyFont="1" applyFill="1" applyBorder="1" applyAlignment="1">
      <alignment horizontal="center" vertical="center" wrapText="1"/>
    </xf>
    <xf numFmtId="0" fontId="34" fillId="95" borderId="14" xfId="0" quotePrefix="1" applyFont="1" applyFill="1" applyBorder="1" applyAlignment="1">
      <alignment horizontal="center" vertical="center" wrapText="1"/>
    </xf>
    <xf numFmtId="164" fontId="34" fillId="95" borderId="14" xfId="0" quotePrefix="1" applyNumberFormat="1" applyFont="1" applyFill="1" applyBorder="1" applyAlignment="1">
      <alignment horizontal="center" vertical="center" wrapText="1"/>
    </xf>
    <xf numFmtId="165" fontId="36" fillId="94" borderId="71" xfId="0" applyNumberFormat="1" applyFont="1" applyFill="1" applyBorder="1" applyAlignment="1">
      <alignment horizontal="center" vertical="center"/>
    </xf>
    <xf numFmtId="165" fontId="36" fillId="94" borderId="73" xfId="0" applyNumberFormat="1" applyFont="1" applyFill="1" applyBorder="1" applyAlignment="1">
      <alignment horizontal="center" vertical="center"/>
    </xf>
    <xf numFmtId="165" fontId="36" fillId="94" borderId="84" xfId="0" applyNumberFormat="1" applyFont="1" applyFill="1" applyBorder="1" applyAlignment="1">
      <alignment horizontal="center" vertical="center"/>
    </xf>
    <xf numFmtId="165" fontId="36" fillId="94" borderId="97" xfId="0" applyNumberFormat="1" applyFont="1" applyFill="1" applyBorder="1" applyAlignment="1">
      <alignment horizontal="center" vertical="center"/>
    </xf>
    <xf numFmtId="0" fontId="36" fillId="44" borderId="102" xfId="0" applyFont="1" applyFill="1" applyBorder="1" applyAlignment="1">
      <alignment horizontal="center" vertical="center"/>
    </xf>
    <xf numFmtId="0" fontId="36" fillId="44" borderId="103" xfId="0" applyFont="1" applyFill="1" applyBorder="1" applyAlignment="1">
      <alignment horizontal="center" vertical="center"/>
    </xf>
    <xf numFmtId="0" fontId="36" fillId="44" borderId="104" xfId="0" applyFont="1" applyFill="1" applyBorder="1" applyAlignment="1">
      <alignment horizontal="center" vertical="center"/>
    </xf>
    <xf numFmtId="49" fontId="7" fillId="49" borderId="12" xfId="0" applyNumberFormat="1" applyFont="1" applyFill="1" applyBorder="1" applyAlignment="1">
      <alignment horizontal="center" vertical="center" wrapText="1"/>
    </xf>
    <xf numFmtId="0" fontId="33" fillId="45" borderId="128" xfId="0" applyFont="1" applyFill="1" applyBorder="1" applyAlignment="1">
      <alignment horizontal="center"/>
    </xf>
    <xf numFmtId="0" fontId="33" fillId="45" borderId="126" xfId="0" applyFont="1" applyFill="1" applyBorder="1" applyAlignment="1">
      <alignment horizontal="center"/>
    </xf>
    <xf numFmtId="0" fontId="33" fillId="45" borderId="127" xfId="0" applyFont="1" applyFill="1" applyBorder="1" applyAlignment="1">
      <alignment horizontal="center"/>
    </xf>
    <xf numFmtId="0" fontId="9" fillId="49" borderId="99" xfId="0" applyFont="1" applyFill="1" applyBorder="1" applyAlignment="1">
      <alignment horizontal="right"/>
    </xf>
    <xf numFmtId="0" fontId="9" fillId="49" borderId="100" xfId="0" applyFont="1" applyFill="1" applyBorder="1" applyAlignment="1">
      <alignment horizontal="right"/>
    </xf>
    <xf numFmtId="0" fontId="9" fillId="49" borderId="101" xfId="0" applyFont="1" applyFill="1" applyBorder="1" applyAlignment="1">
      <alignment horizontal="right"/>
    </xf>
    <xf numFmtId="0" fontId="0" fillId="49" borderId="14" xfId="0" applyFill="1" applyBorder="1"/>
    <xf numFmtId="0" fontId="0" fillId="49" borderId="26" xfId="0" applyFill="1" applyBorder="1"/>
    <xf numFmtId="0" fontId="0" fillId="49" borderId="11" xfId="0" applyFill="1" applyBorder="1"/>
    <xf numFmtId="0" fontId="36" fillId="44" borderId="126" xfId="0" applyFont="1" applyFill="1" applyBorder="1" applyAlignment="1">
      <alignment horizontal="center" vertical="center"/>
    </xf>
    <xf numFmtId="0" fontId="36" fillId="44" borderId="127" xfId="0" applyFont="1" applyFill="1" applyBorder="1" applyAlignment="1">
      <alignment horizontal="center" vertical="center"/>
    </xf>
    <xf numFmtId="0" fontId="36" fillId="44" borderId="128" xfId="0" applyFont="1" applyFill="1" applyBorder="1" applyAlignment="1">
      <alignment horizontal="center" vertical="center"/>
    </xf>
    <xf numFmtId="0" fontId="34" fillId="43" borderId="14" xfId="0" applyFont="1" applyFill="1" applyBorder="1" applyAlignment="1">
      <alignment horizontal="center" vertical="center" wrapText="1"/>
    </xf>
    <xf numFmtId="0" fontId="72" fillId="97" borderId="139" xfId="0" applyFont="1" applyFill="1" applyBorder="1" applyAlignment="1">
      <alignment horizontal="center" vertical="center"/>
    </xf>
    <xf numFmtId="0" fontId="72" fillId="97" borderId="182" xfId="0" applyFont="1" applyFill="1" applyBorder="1" applyAlignment="1">
      <alignment horizontal="center" vertical="center"/>
    </xf>
    <xf numFmtId="0" fontId="72" fillId="97" borderId="183" xfId="0" applyFont="1" applyFill="1" applyBorder="1" applyAlignment="1">
      <alignment horizontal="center" vertical="center"/>
    </xf>
    <xf numFmtId="0" fontId="72" fillId="97" borderId="184" xfId="0" applyFont="1" applyFill="1" applyBorder="1" applyAlignment="1">
      <alignment horizontal="center" vertical="center"/>
    </xf>
    <xf numFmtId="0" fontId="72" fillId="97" borderId="185" xfId="0" applyFont="1" applyFill="1" applyBorder="1" applyAlignment="1">
      <alignment horizontal="center" vertical="center"/>
    </xf>
    <xf numFmtId="0" fontId="72" fillId="97" borderId="186" xfId="0" applyFont="1" applyFill="1" applyBorder="1" applyAlignment="1">
      <alignment horizontal="center" vertical="center"/>
    </xf>
    <xf numFmtId="0" fontId="72" fillId="46" borderId="184" xfId="0" applyFont="1" applyFill="1" applyBorder="1" applyAlignment="1" applyProtection="1">
      <alignment horizontal="center" vertical="center"/>
      <protection locked="0"/>
    </xf>
    <xf numFmtId="0" fontId="72" fillId="46" borderId="194" xfId="0" applyFont="1" applyFill="1" applyBorder="1" applyAlignment="1" applyProtection="1">
      <alignment horizontal="center" vertical="center"/>
      <protection locked="0"/>
    </xf>
    <xf numFmtId="0" fontId="72" fillId="97" borderId="195" xfId="0" applyFont="1" applyFill="1" applyBorder="1" applyAlignment="1">
      <alignment horizontal="center" vertical="center"/>
    </xf>
    <xf numFmtId="0" fontId="72" fillId="97" borderId="196" xfId="0" applyFont="1" applyFill="1" applyBorder="1" applyAlignment="1">
      <alignment horizontal="center" vertical="center"/>
    </xf>
    <xf numFmtId="0" fontId="72" fillId="97" borderId="197" xfId="0" applyFont="1" applyFill="1" applyBorder="1" applyAlignment="1">
      <alignment horizontal="center" vertical="center"/>
    </xf>
    <xf numFmtId="0" fontId="72" fillId="46" borderId="203" xfId="0" applyFont="1" applyFill="1" applyBorder="1" applyAlignment="1" applyProtection="1">
      <alignment horizontal="center" vertical="center"/>
      <protection locked="0"/>
    </xf>
    <xf numFmtId="0" fontId="72" fillId="46" borderId="182" xfId="0" applyFont="1" applyFill="1" applyBorder="1" applyAlignment="1" applyProtection="1">
      <alignment horizontal="center" vertical="center"/>
      <protection locked="0"/>
    </xf>
    <xf numFmtId="0" fontId="72" fillId="46" borderId="186" xfId="0" applyFont="1" applyFill="1" applyBorder="1" applyAlignment="1" applyProtection="1">
      <alignment horizontal="center" vertical="center"/>
      <protection locked="0"/>
    </xf>
    <xf numFmtId="0" fontId="72" fillId="97" borderId="200" xfId="0" applyFont="1" applyFill="1" applyBorder="1" applyAlignment="1">
      <alignment horizontal="center" vertical="center"/>
    </xf>
    <xf numFmtId="0" fontId="72" fillId="97" borderId="204" xfId="0" applyFont="1" applyFill="1" applyBorder="1" applyAlignment="1">
      <alignment horizontal="center" vertical="center"/>
    </xf>
    <xf numFmtId="0" fontId="72" fillId="97" borderId="205" xfId="0" applyFont="1" applyFill="1" applyBorder="1" applyAlignment="1">
      <alignment horizontal="center" vertical="center"/>
    </xf>
    <xf numFmtId="0" fontId="72" fillId="46" borderId="205" xfId="0" applyFont="1" applyFill="1" applyBorder="1" applyAlignment="1" applyProtection="1">
      <alignment horizontal="center" vertical="center"/>
      <protection locked="0"/>
    </xf>
    <xf numFmtId="0" fontId="72" fillId="97" borderId="206" xfId="0" applyFont="1" applyFill="1" applyBorder="1" applyAlignment="1">
      <alignment horizontal="center" vertical="center"/>
    </xf>
    <xf numFmtId="0" fontId="72" fillId="97" borderId="140" xfId="0" applyFont="1" applyFill="1" applyBorder="1" applyAlignment="1">
      <alignment horizontal="center" vertical="center"/>
    </xf>
    <xf numFmtId="0" fontId="72" fillId="97" borderId="194" xfId="0" applyFont="1" applyFill="1" applyBorder="1" applyAlignment="1">
      <alignment horizontal="center" vertical="center"/>
    </xf>
    <xf numFmtId="0" fontId="72" fillId="46" borderId="193" xfId="0" applyFont="1" applyFill="1" applyBorder="1" applyAlignment="1" applyProtection="1">
      <alignment horizontal="center" vertical="center"/>
      <protection locked="0"/>
    </xf>
    <xf numFmtId="0" fontId="72" fillId="60" borderId="207" xfId="0" applyFont="1" applyFill="1" applyBorder="1" applyAlignment="1">
      <alignment horizontal="center" vertical="center"/>
    </xf>
    <xf numFmtId="0" fontId="72" fillId="60" borderId="138" xfId="0" applyFont="1" applyFill="1" applyBorder="1" applyAlignment="1">
      <alignment horizontal="center" vertical="center"/>
    </xf>
    <xf numFmtId="0" fontId="72" fillId="60" borderId="195" xfId="0" applyFont="1" applyFill="1" applyBorder="1" applyAlignment="1">
      <alignment horizontal="center" vertical="center"/>
    </xf>
    <xf numFmtId="0" fontId="72" fillId="60" borderId="139" xfId="0" applyFont="1" applyFill="1" applyBorder="1" applyAlignment="1">
      <alignment horizontal="center" vertical="center"/>
    </xf>
    <xf numFmtId="0" fontId="72" fillId="60" borderId="206" xfId="0" applyFont="1" applyFill="1" applyBorder="1" applyAlignment="1">
      <alignment horizontal="center" vertical="center"/>
    </xf>
    <xf numFmtId="0" fontId="72" fillId="60" borderId="140" xfId="0" applyFont="1" applyFill="1" applyBorder="1" applyAlignment="1">
      <alignment horizontal="center" vertical="center"/>
    </xf>
    <xf numFmtId="0" fontId="72" fillId="54" borderId="139" xfId="0" applyFont="1" applyFill="1" applyBorder="1" applyAlignment="1">
      <alignment horizontal="center" vertical="center"/>
    </xf>
    <xf numFmtId="0" fontId="72" fillId="76" borderId="139" xfId="0" applyFont="1" applyFill="1" applyBorder="1" applyAlignment="1">
      <alignment horizontal="center" vertical="center"/>
    </xf>
    <xf numFmtId="0" fontId="72" fillId="45" borderId="207" xfId="0" applyFont="1" applyFill="1" applyBorder="1" applyAlignment="1">
      <alignment horizontal="center" vertical="center"/>
    </xf>
    <xf numFmtId="0" fontId="72" fillId="45" borderId="138" xfId="0" applyFont="1" applyFill="1" applyBorder="1" applyAlignment="1">
      <alignment horizontal="center" vertical="center"/>
    </xf>
    <xf numFmtId="0" fontId="72" fillId="45" borderId="193" xfId="0" applyFont="1" applyFill="1" applyBorder="1" applyAlignment="1">
      <alignment horizontal="center" vertical="center"/>
    </xf>
    <xf numFmtId="0" fontId="72" fillId="45" borderId="195" xfId="0" applyFont="1" applyFill="1" applyBorder="1" applyAlignment="1">
      <alignment horizontal="center" vertical="center"/>
    </xf>
    <xf numFmtId="0" fontId="72" fillId="45" borderId="139" xfId="0" applyFont="1" applyFill="1" applyBorder="1" applyAlignment="1">
      <alignment horizontal="center" vertical="center"/>
    </xf>
    <xf numFmtId="0" fontId="72" fillId="45" borderId="182" xfId="0" applyFont="1" applyFill="1" applyBorder="1" applyAlignment="1">
      <alignment horizontal="center" vertical="center"/>
    </xf>
    <xf numFmtId="0" fontId="72" fillId="45" borderId="206" xfId="0" applyFont="1" applyFill="1" applyBorder="1" applyAlignment="1">
      <alignment horizontal="center" vertical="center"/>
    </xf>
    <xf numFmtId="0" fontId="72" fillId="45" borderId="140" xfId="0" applyFont="1" applyFill="1" applyBorder="1" applyAlignment="1">
      <alignment horizontal="center" vertical="center"/>
    </xf>
    <xf numFmtId="0" fontId="72" fillId="45" borderId="194" xfId="0" applyFont="1" applyFill="1" applyBorder="1" applyAlignment="1">
      <alignment horizontal="center" vertical="center"/>
    </xf>
    <xf numFmtId="0" fontId="72" fillId="60" borderId="182" xfId="0" applyFont="1" applyFill="1" applyBorder="1" applyAlignment="1">
      <alignment horizontal="center" vertical="center"/>
    </xf>
    <xf numFmtId="0" fontId="72" fillId="60" borderId="196" xfId="0" applyFont="1" applyFill="1" applyBorder="1" applyAlignment="1">
      <alignment horizontal="center" vertical="center"/>
    </xf>
    <xf numFmtId="0" fontId="72" fillId="60" borderId="183" xfId="0" applyFont="1" applyFill="1" applyBorder="1" applyAlignment="1">
      <alignment horizontal="center" vertical="center"/>
    </xf>
    <xf numFmtId="0" fontId="72" fillId="60" borderId="184" xfId="0" applyFont="1" applyFill="1" applyBorder="1" applyAlignment="1">
      <alignment horizontal="center" vertical="center"/>
    </xf>
    <xf numFmtId="0" fontId="72" fillId="60" borderId="193" xfId="0" applyFont="1" applyFill="1" applyBorder="1" applyAlignment="1">
      <alignment horizontal="center" vertical="center"/>
    </xf>
    <xf numFmtId="0" fontId="72" fillId="60" borderId="194" xfId="0" applyFont="1" applyFill="1" applyBorder="1" applyAlignment="1">
      <alignment horizontal="center" vertical="center"/>
    </xf>
    <xf numFmtId="0" fontId="72" fillId="45" borderId="196" xfId="0" applyFont="1" applyFill="1" applyBorder="1" applyAlignment="1">
      <alignment horizontal="center" vertical="center"/>
    </xf>
    <xf numFmtId="0" fontId="72" fillId="45" borderId="183" xfId="0" applyFont="1" applyFill="1" applyBorder="1" applyAlignment="1">
      <alignment horizontal="center" vertical="center"/>
    </xf>
    <xf numFmtId="0" fontId="72" fillId="45" borderId="184" xfId="0" applyFont="1" applyFill="1" applyBorder="1" applyAlignment="1">
      <alignment horizontal="center" vertical="center"/>
    </xf>
    <xf numFmtId="0" fontId="72" fillId="54" borderId="196" xfId="0" applyFont="1" applyFill="1" applyBorder="1" applyAlignment="1">
      <alignment horizontal="center" vertical="center"/>
    </xf>
    <xf numFmtId="0" fontId="72" fillId="54" borderId="183" xfId="0" applyFont="1" applyFill="1" applyBorder="1" applyAlignment="1">
      <alignment horizontal="center" vertical="center"/>
    </xf>
    <xf numFmtId="0" fontId="72" fillId="61" borderId="200" xfId="0" applyFont="1" applyFill="1" applyBorder="1" applyAlignment="1">
      <alignment horizontal="center" vertical="center"/>
    </xf>
    <xf numFmtId="0" fontId="72" fillId="61" borderId="204" xfId="0" applyFont="1" applyFill="1" applyBorder="1" applyAlignment="1">
      <alignment horizontal="center" vertical="center"/>
    </xf>
    <xf numFmtId="0" fontId="72" fillId="61" borderId="205" xfId="0" applyFont="1" applyFill="1" applyBorder="1" applyAlignment="1">
      <alignment horizontal="center" vertical="center"/>
    </xf>
    <xf numFmtId="0" fontId="72" fillId="61" borderId="195" xfId="0" applyFont="1" applyFill="1" applyBorder="1" applyAlignment="1">
      <alignment horizontal="center" vertical="center"/>
    </xf>
    <xf numFmtId="0" fontId="72" fillId="61" borderId="139" xfId="0" applyFont="1" applyFill="1" applyBorder="1" applyAlignment="1">
      <alignment horizontal="center" vertical="center"/>
    </xf>
    <xf numFmtId="0" fontId="72" fillId="61" borderId="182" xfId="0" applyFont="1" applyFill="1" applyBorder="1" applyAlignment="1">
      <alignment horizontal="center" vertical="center"/>
    </xf>
    <xf numFmtId="0" fontId="72" fillId="61" borderId="196" xfId="0" applyFont="1" applyFill="1" applyBorder="1" applyAlignment="1">
      <alignment horizontal="center" vertical="center"/>
    </xf>
    <xf numFmtId="0" fontId="72" fillId="61" borderId="183" xfId="0" applyFont="1" applyFill="1" applyBorder="1" applyAlignment="1">
      <alignment horizontal="center" vertical="center"/>
    </xf>
    <xf numFmtId="0" fontId="72" fillId="61" borderId="184" xfId="0" applyFont="1" applyFill="1" applyBorder="1" applyAlignment="1">
      <alignment horizontal="center" vertical="center"/>
    </xf>
    <xf numFmtId="0" fontId="72" fillId="76" borderId="198" xfId="0" applyFont="1" applyFill="1" applyBorder="1" applyAlignment="1">
      <alignment horizontal="center" vertical="center"/>
    </xf>
    <xf numFmtId="0" fontId="72" fillId="76" borderId="185" xfId="0" applyFont="1" applyFill="1" applyBorder="1" applyAlignment="1">
      <alignment horizontal="center" vertical="center"/>
    </xf>
    <xf numFmtId="0" fontId="72" fillId="76" borderId="187" xfId="0" applyFont="1" applyFill="1" applyBorder="1" applyAlignment="1">
      <alignment horizontal="center" vertical="center"/>
    </xf>
    <xf numFmtId="0" fontId="72" fillId="76" borderId="188" xfId="0" applyFont="1" applyFill="1" applyBorder="1" applyAlignment="1">
      <alignment horizontal="center" vertical="center"/>
    </xf>
    <xf numFmtId="0" fontId="72" fillId="76" borderId="196" xfId="0" applyFont="1" applyFill="1" applyBorder="1" applyAlignment="1">
      <alignment horizontal="center" vertical="center"/>
    </xf>
    <xf numFmtId="0" fontId="72" fillId="76" borderId="183" xfId="0" applyFont="1" applyFill="1" applyBorder="1" applyAlignment="1">
      <alignment horizontal="center" vertical="center"/>
    </xf>
    <xf numFmtId="0" fontId="72" fillId="76" borderId="184" xfId="0" applyFont="1" applyFill="1" applyBorder="1" applyAlignment="1">
      <alignment horizontal="center" vertical="center"/>
    </xf>
    <xf numFmtId="0" fontId="72" fillId="76" borderId="189" xfId="0" applyFont="1" applyFill="1" applyBorder="1" applyAlignment="1">
      <alignment horizontal="center" vertical="center"/>
    </xf>
    <xf numFmtId="0" fontId="72" fillId="45" borderId="198" xfId="0" applyFont="1" applyFill="1" applyBorder="1" applyAlignment="1">
      <alignment horizontal="center" vertical="center"/>
    </xf>
    <xf numFmtId="0" fontId="72" fillId="45" borderId="185" xfId="0" applyFont="1" applyFill="1" applyBorder="1" applyAlignment="1">
      <alignment horizontal="center" vertical="center"/>
    </xf>
    <xf numFmtId="0" fontId="72" fillId="45" borderId="187" xfId="0" applyFont="1" applyFill="1" applyBorder="1" applyAlignment="1">
      <alignment horizontal="center" vertical="center"/>
    </xf>
    <xf numFmtId="0" fontId="72" fillId="45" borderId="189" xfId="0" applyFont="1" applyFill="1" applyBorder="1" applyAlignment="1">
      <alignment horizontal="center" vertical="center"/>
    </xf>
    <xf numFmtId="0" fontId="72" fillId="45" borderId="190" xfId="0" applyFont="1" applyFill="1" applyBorder="1" applyAlignment="1">
      <alignment horizontal="center" vertical="center"/>
    </xf>
    <xf numFmtId="0" fontId="72" fillId="93" borderId="198" xfId="0" applyFont="1" applyFill="1" applyBorder="1" applyAlignment="1">
      <alignment horizontal="center" vertical="center"/>
    </xf>
    <xf numFmtId="0" fontId="72" fillId="93" borderId="185" xfId="0" applyFont="1" applyFill="1" applyBorder="1" applyAlignment="1">
      <alignment horizontal="center" vertical="center"/>
    </xf>
    <xf numFmtId="0" fontId="72" fillId="93" borderId="187" xfId="0" applyFont="1" applyFill="1" applyBorder="1" applyAlignment="1">
      <alignment horizontal="center" vertical="center"/>
    </xf>
    <xf numFmtId="0" fontId="72" fillId="93" borderId="188" xfId="0" applyFont="1" applyFill="1" applyBorder="1" applyAlignment="1">
      <alignment horizontal="center" vertical="center"/>
    </xf>
    <xf numFmtId="0" fontId="72" fillId="93" borderId="196" xfId="0" applyFont="1" applyFill="1" applyBorder="1" applyAlignment="1">
      <alignment horizontal="center" vertical="center"/>
    </xf>
    <xf numFmtId="0" fontId="72" fillId="93" borderId="139" xfId="0" applyFont="1" applyFill="1" applyBorder="1" applyAlignment="1">
      <alignment horizontal="center" vertical="center"/>
    </xf>
    <xf numFmtId="0" fontId="72" fillId="93" borderId="183" xfId="0" applyFont="1" applyFill="1" applyBorder="1" applyAlignment="1">
      <alignment horizontal="center" vertical="center"/>
    </xf>
    <xf numFmtId="0" fontId="72" fillId="93" borderId="184" xfId="0" applyFont="1" applyFill="1" applyBorder="1" applyAlignment="1">
      <alignment horizontal="center" vertical="center"/>
    </xf>
    <xf numFmtId="0" fontId="72" fillId="93" borderId="189" xfId="0" applyFont="1" applyFill="1" applyBorder="1" applyAlignment="1">
      <alignment horizontal="center" vertical="center"/>
    </xf>
    <xf numFmtId="0" fontId="72" fillId="93" borderId="190" xfId="0" applyFont="1" applyFill="1" applyBorder="1" applyAlignment="1">
      <alignment horizontal="center" vertical="center"/>
    </xf>
    <xf numFmtId="0" fontId="72" fillId="60" borderId="198" xfId="0" applyFont="1" applyFill="1" applyBorder="1" applyAlignment="1">
      <alignment horizontal="center" vertical="center"/>
    </xf>
    <xf numFmtId="0" fontId="72" fillId="60" borderId="185" xfId="0" applyFont="1" applyFill="1" applyBorder="1" applyAlignment="1">
      <alignment horizontal="center" vertical="center"/>
    </xf>
    <xf numFmtId="0" fontId="72" fillId="60" borderId="187" xfId="0" applyFont="1" applyFill="1" applyBorder="1" applyAlignment="1">
      <alignment horizontal="center" vertical="center"/>
    </xf>
    <xf numFmtId="0" fontId="72" fillId="60" borderId="188" xfId="0" applyFont="1" applyFill="1" applyBorder="1" applyAlignment="1">
      <alignment horizontal="center" vertical="center"/>
    </xf>
    <xf numFmtId="0" fontId="72" fillId="60" borderId="189" xfId="0" applyFont="1" applyFill="1" applyBorder="1" applyAlignment="1">
      <alignment horizontal="center" vertical="center"/>
    </xf>
    <xf numFmtId="0" fontId="72" fillId="60" borderId="190" xfId="0" applyFont="1" applyFill="1" applyBorder="1" applyAlignment="1">
      <alignment horizontal="center" vertical="center"/>
    </xf>
    <xf numFmtId="0" fontId="72" fillId="61" borderId="198" xfId="0" applyFont="1" applyFill="1" applyBorder="1" applyAlignment="1">
      <alignment horizontal="center" vertical="center"/>
    </xf>
    <xf numFmtId="0" fontId="72" fillId="61" borderId="185" xfId="0" applyFont="1" applyFill="1" applyBorder="1" applyAlignment="1">
      <alignment horizontal="center" vertical="center"/>
    </xf>
    <xf numFmtId="0" fontId="72" fillId="61" borderId="187" xfId="0" applyFont="1" applyFill="1" applyBorder="1" applyAlignment="1">
      <alignment horizontal="center" vertical="center"/>
    </xf>
    <xf numFmtId="0" fontId="72" fillId="61" borderId="188" xfId="0" applyFont="1" applyFill="1" applyBorder="1" applyAlignment="1">
      <alignment horizontal="center" vertical="center"/>
    </xf>
    <xf numFmtId="0" fontId="72" fillId="54" borderId="197" xfId="0" applyFont="1" applyFill="1" applyBorder="1" applyAlignment="1">
      <alignment horizontal="center" vertical="center"/>
    </xf>
    <xf numFmtId="0" fontId="72" fillId="54" borderId="185" xfId="0" applyFont="1" applyFill="1" applyBorder="1" applyAlignment="1">
      <alignment horizontal="center" vertical="center"/>
    </xf>
    <xf numFmtId="0" fontId="72" fillId="54" borderId="190" xfId="0" applyFont="1" applyFill="1" applyBorder="1" applyAlignment="1">
      <alignment horizontal="center" vertical="center"/>
    </xf>
    <xf numFmtId="0" fontId="72" fillId="96" borderId="196" xfId="0" applyFont="1" applyFill="1" applyBorder="1" applyAlignment="1" applyProtection="1">
      <alignment horizontal="center" vertical="center"/>
      <protection locked="0"/>
    </xf>
    <xf numFmtId="0" fontId="72" fillId="96" borderId="183" xfId="0" applyFont="1" applyFill="1" applyBorder="1" applyAlignment="1" applyProtection="1">
      <alignment horizontal="center" vertical="center"/>
      <protection locked="0"/>
    </xf>
    <xf numFmtId="0" fontId="72" fillId="96" borderId="184" xfId="0" applyFont="1" applyFill="1" applyBorder="1" applyAlignment="1" applyProtection="1">
      <alignment horizontal="center" vertical="center"/>
      <protection locked="0"/>
    </xf>
    <xf numFmtId="0" fontId="72" fillId="99" borderId="199" xfId="0" applyFont="1" applyFill="1" applyBorder="1" applyAlignment="1" applyProtection="1">
      <alignment horizontal="center" vertical="center"/>
      <protection locked="0"/>
    </xf>
    <xf numFmtId="0" fontId="72" fillId="99" borderId="191" xfId="0" applyFont="1" applyFill="1" applyBorder="1" applyAlignment="1" applyProtection="1">
      <alignment horizontal="center" vertical="center"/>
      <protection locked="0"/>
    </xf>
    <xf numFmtId="0" fontId="72" fillId="99" borderId="192" xfId="0" applyFont="1" applyFill="1" applyBorder="1" applyAlignment="1" applyProtection="1">
      <alignment horizontal="center" vertical="center"/>
      <protection locked="0"/>
    </xf>
    <xf numFmtId="0" fontId="72" fillId="99" borderId="196" xfId="0" applyFont="1" applyFill="1" applyBorder="1" applyAlignment="1" applyProtection="1">
      <alignment horizontal="center" vertical="center"/>
      <protection locked="0"/>
    </xf>
    <xf numFmtId="0" fontId="72" fillId="99" borderId="183" xfId="0" applyFont="1" applyFill="1" applyBorder="1" applyAlignment="1" applyProtection="1">
      <alignment horizontal="center" vertical="center"/>
      <protection locked="0"/>
    </xf>
    <xf numFmtId="0" fontId="72" fillId="99" borderId="184" xfId="0" applyFont="1" applyFill="1" applyBorder="1" applyAlignment="1" applyProtection="1">
      <alignment horizontal="center" vertical="center"/>
      <protection locked="0"/>
    </xf>
    <xf numFmtId="0" fontId="72" fillId="96" borderId="195" xfId="0" applyFont="1" applyFill="1" applyBorder="1" applyAlignment="1" applyProtection="1">
      <alignment horizontal="center" vertical="center"/>
      <protection locked="0"/>
    </xf>
    <xf numFmtId="0" fontId="72" fillId="98" borderId="197" xfId="0" applyFont="1" applyFill="1" applyBorder="1" applyAlignment="1" applyProtection="1">
      <alignment horizontal="center" vertical="center"/>
      <protection locked="0"/>
    </xf>
    <xf numFmtId="0" fontId="72" fillId="98" borderId="187" xfId="0" applyFont="1" applyFill="1" applyBorder="1" applyAlignment="1" applyProtection="1">
      <alignment horizontal="center" vertical="center"/>
      <protection locked="0"/>
    </xf>
    <xf numFmtId="0" fontId="72" fillId="98" borderId="188" xfId="0" applyFont="1" applyFill="1" applyBorder="1" applyAlignment="1" applyProtection="1">
      <alignment horizontal="center" vertical="center"/>
      <protection locked="0"/>
    </xf>
    <xf numFmtId="0" fontId="114" fillId="98" borderId="200" xfId="0" applyFont="1" applyFill="1" applyBorder="1" applyAlignment="1" applyProtection="1">
      <alignment horizontal="center" vertical="center"/>
      <protection locked="0"/>
    </xf>
    <xf numFmtId="0" fontId="72" fillId="98" borderId="183" xfId="0" applyFont="1" applyFill="1" applyBorder="1" applyAlignment="1" applyProtection="1">
      <alignment horizontal="center" vertical="center"/>
      <protection locked="0"/>
    </xf>
    <xf numFmtId="0" fontId="72" fillId="98" borderId="184" xfId="0" applyFont="1" applyFill="1" applyBorder="1" applyAlignment="1" applyProtection="1">
      <alignment horizontal="center" vertical="center"/>
      <protection locked="0"/>
    </xf>
    <xf numFmtId="0" fontId="72" fillId="98" borderId="196" xfId="0" applyFont="1" applyFill="1" applyBorder="1" applyAlignment="1" applyProtection="1">
      <alignment horizontal="center" vertical="center"/>
      <protection locked="0"/>
    </xf>
    <xf numFmtId="0" fontId="72" fillId="98" borderId="201" xfId="0" applyFont="1" applyFill="1" applyBorder="1" applyAlignment="1" applyProtection="1">
      <alignment horizontal="center" vertical="center"/>
      <protection locked="0"/>
    </xf>
    <xf numFmtId="0" fontId="72" fillId="98" borderId="202" xfId="0" applyFont="1" applyFill="1" applyBorder="1" applyAlignment="1" applyProtection="1">
      <alignment horizontal="center" vertical="center"/>
      <protection locked="0"/>
    </xf>
    <xf numFmtId="0" fontId="72" fillId="98" borderId="203" xfId="0" applyFont="1" applyFill="1" applyBorder="1" applyAlignment="1" applyProtection="1">
      <alignment horizontal="center" vertical="center"/>
      <protection locked="0"/>
    </xf>
    <xf numFmtId="0" fontId="5" fillId="49" borderId="99" xfId="0" applyFont="1" applyFill="1" applyBorder="1" applyAlignment="1">
      <alignment horizontal="right"/>
    </xf>
    <xf numFmtId="0" fontId="5" fillId="49" borderId="100" xfId="0" applyFont="1" applyFill="1" applyBorder="1" applyAlignment="1">
      <alignment horizontal="right"/>
    </xf>
    <xf numFmtId="0" fontId="5" fillId="49" borderId="101" xfId="0" applyFont="1" applyFill="1" applyBorder="1" applyAlignment="1">
      <alignment horizontal="right"/>
    </xf>
    <xf numFmtId="165" fontId="36" fillId="94" borderId="159" xfId="0" applyNumberFormat="1" applyFont="1" applyFill="1" applyBorder="1" applyAlignment="1">
      <alignment horizontal="center" vertical="center"/>
    </xf>
    <xf numFmtId="0" fontId="29"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xf>
    <xf numFmtId="0" fontId="125" fillId="0" borderId="0" xfId="0" applyFont="1" applyAlignment="1">
      <alignment horizontal="center" vertical="center"/>
    </xf>
    <xf numFmtId="0" fontId="74" fillId="50" borderId="12" xfId="26" applyFont="1" applyFill="1" applyBorder="1" applyAlignment="1" applyProtection="1">
      <alignment horizontal="center" vertical="center" wrapText="1"/>
    </xf>
    <xf numFmtId="0" fontId="74" fillId="50" borderId="12" xfId="0" applyFont="1" applyFill="1" applyBorder="1" applyAlignment="1">
      <alignment horizontal="center" vertical="center" wrapText="1"/>
    </xf>
    <xf numFmtId="1" fontId="74" fillId="50" borderId="12" xfId="26" applyNumberFormat="1" applyFont="1" applyFill="1" applyBorder="1" applyAlignment="1" applyProtection="1">
      <alignment horizontal="center" vertical="center" wrapText="1"/>
    </xf>
    <xf numFmtId="0" fontId="90" fillId="49" borderId="87" xfId="0" applyFont="1" applyFill="1" applyBorder="1" applyAlignment="1">
      <alignment horizontal="center" vertical="center"/>
    </xf>
    <xf numFmtId="0" fontId="90" fillId="49" borderId="89" xfId="0" applyFont="1" applyFill="1" applyBorder="1" applyAlignment="1">
      <alignment horizontal="center" vertical="center"/>
    </xf>
    <xf numFmtId="0" fontId="72" fillId="49" borderId="89" xfId="0" applyFont="1" applyFill="1" applyBorder="1" applyAlignment="1">
      <alignment horizontal="center" vertical="center"/>
    </xf>
    <xf numFmtId="2" fontId="72" fillId="49" borderId="102" xfId="0" applyNumberFormat="1" applyFont="1" applyFill="1" applyBorder="1" applyAlignment="1">
      <alignment horizontal="center" vertical="center"/>
    </xf>
    <xf numFmtId="2" fontId="72" fillId="49" borderId="103" xfId="0" applyNumberFormat="1" applyFont="1" applyFill="1" applyBorder="1" applyAlignment="1">
      <alignment horizontal="center" vertical="center"/>
    </xf>
    <xf numFmtId="2" fontId="72" fillId="49" borderId="104" xfId="0" applyNumberFormat="1" applyFont="1" applyFill="1" applyBorder="1" applyAlignment="1">
      <alignment horizontal="center" vertical="center"/>
    </xf>
    <xf numFmtId="2" fontId="72" fillId="49" borderId="105" xfId="0" applyNumberFormat="1" applyFont="1" applyFill="1" applyBorder="1" applyAlignment="1">
      <alignment horizontal="center" vertical="center"/>
    </xf>
    <xf numFmtId="2" fontId="0" fillId="0" borderId="0" xfId="0" applyNumberFormat="1"/>
    <xf numFmtId="2" fontId="5" fillId="0" borderId="102" xfId="39" applyNumberFormat="1" applyFont="1" applyBorder="1" applyAlignment="1" applyProtection="1">
      <alignment horizontal="center" vertical="center"/>
      <protection locked="0"/>
    </xf>
    <xf numFmtId="2" fontId="72" fillId="0" borderId="89" xfId="0" applyNumberFormat="1" applyFont="1" applyBorder="1" applyAlignment="1" applyProtection="1">
      <alignment horizontal="center" vertical="center"/>
      <protection locked="0"/>
    </xf>
    <xf numFmtId="2" fontId="72" fillId="0" borderId="209" xfId="0" applyNumberFormat="1" applyFont="1" applyBorder="1" applyAlignment="1" applyProtection="1">
      <alignment horizontal="center" vertical="center"/>
      <protection locked="0"/>
    </xf>
    <xf numFmtId="0" fontId="93" fillId="49" borderId="142" xfId="0" applyFont="1" applyFill="1" applyBorder="1" applyAlignment="1">
      <alignment horizontal="center" vertical="center"/>
    </xf>
    <xf numFmtId="0" fontId="9" fillId="49" borderId="142" xfId="0" applyFont="1" applyFill="1" applyBorder="1" applyAlignment="1">
      <alignment horizontal="center" vertical="center"/>
    </xf>
    <xf numFmtId="2" fontId="72" fillId="0" borderId="97" xfId="0" applyNumberFormat="1" applyFont="1" applyBorder="1" applyAlignment="1" applyProtection="1">
      <alignment horizontal="center" vertical="center"/>
      <protection locked="0"/>
    </xf>
    <xf numFmtId="2" fontId="72" fillId="0" borderId="98" xfId="0" applyNumberFormat="1" applyFont="1" applyBorder="1" applyAlignment="1" applyProtection="1">
      <alignment horizontal="center" vertical="center"/>
      <protection locked="0"/>
    </xf>
    <xf numFmtId="0" fontId="5" fillId="0" borderId="0" xfId="0" applyFont="1" applyAlignment="1">
      <alignment horizontal="center" vertical="center"/>
    </xf>
    <xf numFmtId="0" fontId="9" fillId="46" borderId="12" xfId="0" applyFont="1" applyFill="1" applyBorder="1" applyAlignment="1">
      <alignment horizontal="center" vertical="center"/>
    </xf>
    <xf numFmtId="0" fontId="9" fillId="54" borderId="12" xfId="0" applyFont="1" applyFill="1" applyBorder="1" applyAlignment="1">
      <alignment horizontal="center" vertical="center"/>
    </xf>
    <xf numFmtId="0" fontId="9" fillId="46" borderId="28" xfId="0" applyFont="1" applyFill="1" applyBorder="1" applyAlignment="1">
      <alignment horizontal="center" vertical="center"/>
    </xf>
    <xf numFmtId="2" fontId="34" fillId="49" borderId="14" xfId="0" applyNumberFormat="1" applyFont="1" applyFill="1" applyBorder="1" applyAlignment="1">
      <alignment horizontal="center" vertical="center" wrapText="1"/>
    </xf>
    <xf numFmtId="2" fontId="36" fillId="44" borderId="102" xfId="0" applyNumberFormat="1" applyFont="1" applyFill="1" applyBorder="1" applyAlignment="1">
      <alignment horizontal="center" vertical="center"/>
    </xf>
    <xf numFmtId="2" fontId="36" fillId="44" borderId="103" xfId="0" applyNumberFormat="1" applyFont="1" applyFill="1" applyBorder="1" applyAlignment="1">
      <alignment horizontal="center" vertical="center"/>
    </xf>
    <xf numFmtId="2" fontId="36" fillId="44" borderId="104" xfId="0" applyNumberFormat="1" applyFont="1" applyFill="1" applyBorder="1" applyAlignment="1">
      <alignment horizontal="center" vertical="center"/>
    </xf>
    <xf numFmtId="2" fontId="36" fillId="44" borderId="105" xfId="0" applyNumberFormat="1" applyFont="1" applyFill="1" applyBorder="1" applyAlignment="1">
      <alignment horizontal="center" vertical="center"/>
    </xf>
    <xf numFmtId="2" fontId="36" fillId="0" borderId="0" xfId="0" applyNumberFormat="1" applyFont="1" applyAlignment="1">
      <alignment horizontal="center" vertical="center"/>
    </xf>
    <xf numFmtId="2" fontId="36" fillId="0" borderId="14" xfId="0" applyNumberFormat="1" applyFont="1" applyBorder="1" applyAlignment="1">
      <alignment horizontal="center" vertical="center"/>
    </xf>
    <xf numFmtId="2" fontId="36" fillId="0" borderId="26" xfId="0" applyNumberFormat="1" applyFont="1" applyBorder="1" applyAlignment="1">
      <alignment horizontal="center" vertical="center"/>
    </xf>
    <xf numFmtId="2" fontId="36" fillId="0" borderId="11" xfId="0" applyNumberFormat="1" applyFont="1" applyBorder="1" applyAlignment="1">
      <alignment horizontal="center" vertical="center"/>
    </xf>
    <xf numFmtId="0" fontId="36" fillId="0" borderId="26" xfId="0" applyFont="1" applyBorder="1" applyAlignment="1">
      <alignment horizontal="center" vertical="center"/>
    </xf>
    <xf numFmtId="0" fontId="9" fillId="44" borderId="0" xfId="0" applyFont="1" applyFill="1" applyAlignment="1">
      <alignment horizontal="center" vertical="center"/>
    </xf>
    <xf numFmtId="0" fontId="36" fillId="44" borderId="0" xfId="0" applyFont="1" applyFill="1" applyAlignment="1">
      <alignment horizontal="center" vertical="center"/>
    </xf>
    <xf numFmtId="0" fontId="34" fillId="60" borderId="12" xfId="0" applyFont="1" applyFill="1" applyBorder="1" applyAlignment="1">
      <alignment horizontal="center" vertical="center" wrapText="1"/>
    </xf>
    <xf numFmtId="0" fontId="108" fillId="55" borderId="14" xfId="0" applyFont="1" applyFill="1" applyBorder="1" applyAlignment="1">
      <alignment horizontal="center" vertical="center"/>
    </xf>
    <xf numFmtId="0" fontId="36" fillId="94" borderId="96" xfId="0" applyFont="1" applyFill="1" applyBorder="1" applyAlignment="1">
      <alignment horizontal="center" vertical="center"/>
    </xf>
    <xf numFmtId="0" fontId="108" fillId="55" borderId="26" xfId="0" applyFont="1" applyFill="1" applyBorder="1" applyAlignment="1">
      <alignment horizontal="center" vertical="center"/>
    </xf>
    <xf numFmtId="0" fontId="36" fillId="55" borderId="103" xfId="0" applyFont="1" applyFill="1" applyBorder="1" applyAlignment="1">
      <alignment horizontal="center" vertical="center" wrapText="1"/>
    </xf>
    <xf numFmtId="0" fontId="36" fillId="94" borderId="83" xfId="0" applyFont="1" applyFill="1" applyBorder="1" applyAlignment="1">
      <alignment horizontal="center" vertical="center"/>
    </xf>
    <xf numFmtId="0" fontId="36" fillId="55" borderId="26" xfId="0" applyFont="1" applyFill="1" applyBorder="1" applyAlignment="1">
      <alignment horizontal="center" vertical="center"/>
    </xf>
    <xf numFmtId="0" fontId="36" fillId="55" borderId="173" xfId="0" applyFont="1" applyFill="1" applyBorder="1" applyAlignment="1">
      <alignment horizontal="center" vertical="center" wrapText="1"/>
    </xf>
    <xf numFmtId="0" fontId="36" fillId="94" borderId="85" xfId="0" applyFont="1" applyFill="1" applyBorder="1" applyAlignment="1">
      <alignment horizontal="center" vertical="center"/>
    </xf>
    <xf numFmtId="0" fontId="108" fillId="55" borderId="11" xfId="0" applyFont="1" applyFill="1" applyBorder="1" applyAlignment="1">
      <alignment horizontal="center" vertical="center"/>
    </xf>
    <xf numFmtId="0" fontId="107" fillId="48" borderId="14" xfId="0" applyFont="1" applyFill="1" applyBorder="1" applyAlignment="1">
      <alignment horizontal="center" vertical="center"/>
    </xf>
    <xf numFmtId="0" fontId="36" fillId="48" borderId="102" xfId="0" applyFont="1" applyFill="1" applyBorder="1" applyAlignment="1">
      <alignment horizontal="center" vertical="center" wrapText="1"/>
    </xf>
    <xf numFmtId="0" fontId="107" fillId="48" borderId="26" xfId="0" applyFont="1" applyFill="1" applyBorder="1" applyAlignment="1">
      <alignment horizontal="center" vertical="center"/>
    </xf>
    <xf numFmtId="0" fontId="36" fillId="48" borderId="103" xfId="0" applyFont="1" applyFill="1" applyBorder="1" applyAlignment="1">
      <alignment horizontal="center" vertical="center" wrapText="1"/>
    </xf>
    <xf numFmtId="0" fontId="36" fillId="48" borderId="26" xfId="0" applyFont="1" applyFill="1" applyBorder="1" applyAlignment="1">
      <alignment horizontal="center" vertical="center"/>
    </xf>
    <xf numFmtId="0" fontId="36" fillId="48" borderId="173" xfId="0" applyFont="1" applyFill="1" applyBorder="1" applyAlignment="1">
      <alignment horizontal="center" vertical="center" wrapText="1"/>
    </xf>
    <xf numFmtId="0" fontId="107" fillId="48" borderId="11" xfId="0" applyFont="1" applyFill="1" applyBorder="1" applyAlignment="1">
      <alignment horizontal="center" vertical="center"/>
    </xf>
    <xf numFmtId="0" fontId="110" fillId="76" borderId="14" xfId="0" applyFont="1" applyFill="1" applyBorder="1" applyAlignment="1">
      <alignment horizontal="center" vertical="center"/>
    </xf>
    <xf numFmtId="0" fontId="110" fillId="76" borderId="26" xfId="0" applyFont="1" applyFill="1" applyBorder="1" applyAlignment="1">
      <alignment horizontal="center" vertical="center"/>
    </xf>
    <xf numFmtId="0" fontId="36" fillId="76" borderId="103" xfId="0" applyFont="1" applyFill="1" applyBorder="1" applyAlignment="1">
      <alignment horizontal="center" vertical="center" wrapText="1"/>
    </xf>
    <xf numFmtId="0" fontId="36" fillId="76" borderId="26" xfId="0" applyFont="1" applyFill="1" applyBorder="1" applyAlignment="1">
      <alignment horizontal="center" vertical="center"/>
    </xf>
    <xf numFmtId="0" fontId="36" fillId="76" borderId="173" xfId="0" applyFont="1" applyFill="1" applyBorder="1" applyAlignment="1">
      <alignment horizontal="center" vertical="center" wrapText="1"/>
    </xf>
    <xf numFmtId="0" fontId="110" fillId="76" borderId="11" xfId="0" applyFont="1" applyFill="1" applyBorder="1" applyAlignment="1">
      <alignment horizontal="center" vertical="center"/>
    </xf>
    <xf numFmtId="0" fontId="36" fillId="76" borderId="104" xfId="0" applyFont="1" applyFill="1" applyBorder="1" applyAlignment="1">
      <alignment horizontal="center" vertical="center" wrapText="1"/>
    </xf>
    <xf numFmtId="0" fontId="36" fillId="45" borderId="102" xfId="0" applyFont="1" applyFill="1" applyBorder="1" applyAlignment="1">
      <alignment horizontal="center" vertical="center" wrapText="1"/>
    </xf>
    <xf numFmtId="0" fontId="112" fillId="45" borderId="26" xfId="0" applyFont="1" applyFill="1" applyBorder="1" applyAlignment="1">
      <alignment horizontal="center" vertical="center"/>
    </xf>
    <xf numFmtId="0" fontId="36" fillId="45" borderId="103" xfId="0" applyFont="1" applyFill="1" applyBorder="1" applyAlignment="1">
      <alignment horizontal="center" vertical="center" wrapText="1"/>
    </xf>
    <xf numFmtId="0" fontId="36" fillId="45" borderId="26" xfId="0" applyFont="1" applyFill="1" applyBorder="1" applyAlignment="1">
      <alignment horizontal="center" vertical="center"/>
    </xf>
    <xf numFmtId="0" fontId="36" fillId="45" borderId="173" xfId="0" applyFont="1" applyFill="1" applyBorder="1" applyAlignment="1">
      <alignment horizontal="center" vertical="center" wrapText="1"/>
    </xf>
    <xf numFmtId="0" fontId="112" fillId="45" borderId="11" xfId="0" applyFont="1" applyFill="1" applyBorder="1" applyAlignment="1">
      <alignment horizontal="center" vertical="center"/>
    </xf>
    <xf numFmtId="0" fontId="36" fillId="45" borderId="104" xfId="0" applyFont="1" applyFill="1" applyBorder="1" applyAlignment="1">
      <alignment horizontal="center" vertical="center" wrapText="1"/>
    </xf>
    <xf numFmtId="0" fontId="116" fillId="60" borderId="14" xfId="0" applyFont="1" applyFill="1" applyBorder="1" applyAlignment="1">
      <alignment horizontal="center" vertical="center"/>
    </xf>
    <xf numFmtId="0" fontId="36" fillId="60" borderId="102" xfId="0" applyFont="1" applyFill="1" applyBorder="1" applyAlignment="1">
      <alignment horizontal="center" vertical="center" wrapText="1"/>
    </xf>
    <xf numFmtId="0" fontId="116" fillId="60" borderId="26" xfId="0" applyFont="1" applyFill="1" applyBorder="1" applyAlignment="1">
      <alignment horizontal="center" vertical="center"/>
    </xf>
    <xf numFmtId="0" fontId="36" fillId="60" borderId="103" xfId="0" applyFont="1" applyFill="1" applyBorder="1" applyAlignment="1">
      <alignment horizontal="center" vertical="center" wrapText="1"/>
    </xf>
    <xf numFmtId="0" fontId="36" fillId="60" borderId="26" xfId="0" applyFont="1" applyFill="1" applyBorder="1" applyAlignment="1">
      <alignment horizontal="center" vertical="center"/>
    </xf>
    <xf numFmtId="0" fontId="36" fillId="60" borderId="173" xfId="0" applyFont="1" applyFill="1" applyBorder="1" applyAlignment="1">
      <alignment horizontal="center" vertical="center" wrapText="1"/>
    </xf>
    <xf numFmtId="0" fontId="116" fillId="60" borderId="11" xfId="0" applyFont="1" applyFill="1" applyBorder="1" applyAlignment="1">
      <alignment horizontal="center" vertical="center"/>
    </xf>
    <xf numFmtId="0" fontId="36" fillId="60" borderId="104" xfId="0" applyFont="1" applyFill="1" applyBorder="1" applyAlignment="1">
      <alignment horizontal="center" vertical="center" wrapText="1"/>
    </xf>
    <xf numFmtId="0" fontId="117" fillId="61" borderId="14" xfId="0" applyFont="1" applyFill="1" applyBorder="1" applyAlignment="1">
      <alignment horizontal="center" vertical="center"/>
    </xf>
    <xf numFmtId="0" fontId="117" fillId="61" borderId="26" xfId="0" applyFont="1" applyFill="1" applyBorder="1" applyAlignment="1">
      <alignment horizontal="center" vertical="center"/>
    </xf>
    <xf numFmtId="0" fontId="36" fillId="61" borderId="103" xfId="0" applyFont="1" applyFill="1" applyBorder="1" applyAlignment="1">
      <alignment horizontal="center" vertical="center" wrapText="1"/>
    </xf>
    <xf numFmtId="0" fontId="36" fillId="61" borderId="26" xfId="0" applyFont="1" applyFill="1" applyBorder="1" applyAlignment="1">
      <alignment horizontal="center" vertical="center"/>
    </xf>
    <xf numFmtId="0" fontId="36" fillId="61" borderId="173" xfId="0" applyFont="1" applyFill="1" applyBorder="1" applyAlignment="1">
      <alignment horizontal="center" vertical="center" wrapText="1"/>
    </xf>
    <xf numFmtId="0" fontId="117" fillId="61" borderId="11" xfId="0" applyFont="1" applyFill="1" applyBorder="1" applyAlignment="1">
      <alignment horizontal="center" vertical="center"/>
    </xf>
    <xf numFmtId="0" fontId="36" fillId="61" borderId="104" xfId="0" applyFont="1" applyFill="1" applyBorder="1" applyAlignment="1">
      <alignment horizontal="center" vertical="center" wrapText="1"/>
    </xf>
    <xf numFmtId="0" fontId="118" fillId="92" borderId="14" xfId="0" applyFont="1" applyFill="1" applyBorder="1" applyAlignment="1">
      <alignment horizontal="center" vertical="center"/>
    </xf>
    <xf numFmtId="0" fontId="118" fillId="92" borderId="26" xfId="0" applyFont="1" applyFill="1" applyBorder="1" applyAlignment="1">
      <alignment horizontal="center" vertical="center"/>
    </xf>
    <xf numFmtId="0" fontId="36" fillId="92" borderId="103" xfId="0" applyFont="1" applyFill="1" applyBorder="1" applyAlignment="1">
      <alignment horizontal="center" vertical="center" wrapText="1"/>
    </xf>
    <xf numFmtId="0" fontId="36" fillId="92" borderId="26" xfId="0" applyFont="1" applyFill="1" applyBorder="1" applyAlignment="1">
      <alignment horizontal="center" vertical="center"/>
    </xf>
    <xf numFmtId="0" fontId="36" fillId="92" borderId="173" xfId="0" applyFont="1" applyFill="1" applyBorder="1" applyAlignment="1">
      <alignment horizontal="center" vertical="center" wrapText="1"/>
    </xf>
    <xf numFmtId="0" fontId="118" fillId="92" borderId="11" xfId="0" applyFont="1" applyFill="1" applyBorder="1" applyAlignment="1">
      <alignment horizontal="center" vertical="center"/>
    </xf>
    <xf numFmtId="0" fontId="36" fillId="92" borderId="104" xfId="0" applyFont="1" applyFill="1" applyBorder="1" applyAlignment="1">
      <alignment horizontal="center" vertical="center" wrapText="1"/>
    </xf>
    <xf numFmtId="0" fontId="121" fillId="100" borderId="14" xfId="0" applyFont="1" applyFill="1" applyBorder="1" applyAlignment="1">
      <alignment horizontal="center" vertical="center"/>
    </xf>
    <xf numFmtId="0" fontId="121" fillId="100" borderId="26" xfId="0" applyFont="1" applyFill="1" applyBorder="1" applyAlignment="1">
      <alignment horizontal="center" vertical="center"/>
    </xf>
    <xf numFmtId="0" fontId="36" fillId="100" borderId="103" xfId="0" applyFont="1" applyFill="1" applyBorder="1" applyAlignment="1">
      <alignment horizontal="center" vertical="center" wrapText="1"/>
    </xf>
    <xf numFmtId="0" fontId="36" fillId="100" borderId="26" xfId="0" applyFont="1" applyFill="1" applyBorder="1" applyAlignment="1">
      <alignment horizontal="center" vertical="center"/>
    </xf>
    <xf numFmtId="0" fontId="36" fillId="100" borderId="173" xfId="0" applyFont="1" applyFill="1" applyBorder="1" applyAlignment="1">
      <alignment horizontal="center" vertical="center" wrapText="1"/>
    </xf>
    <xf numFmtId="0" fontId="121" fillId="100" borderId="11" xfId="0" applyFont="1" applyFill="1" applyBorder="1" applyAlignment="1">
      <alignment horizontal="center" vertical="center"/>
    </xf>
    <xf numFmtId="0" fontId="36" fillId="100" borderId="104" xfId="0" applyFont="1" applyFill="1" applyBorder="1" applyAlignment="1">
      <alignment horizontal="center" vertical="center" wrapText="1"/>
    </xf>
    <xf numFmtId="0" fontId="36" fillId="59" borderId="102" xfId="0" applyFont="1" applyFill="1" applyBorder="1" applyAlignment="1">
      <alignment horizontal="center" vertical="center" wrapText="1"/>
    </xf>
    <xf numFmtId="0" fontId="119" fillId="59" borderId="26" xfId="0" applyFont="1" applyFill="1" applyBorder="1" applyAlignment="1">
      <alignment horizontal="center" vertical="center"/>
    </xf>
    <xf numFmtId="0" fontId="36" fillId="59" borderId="103" xfId="0" applyFont="1" applyFill="1" applyBorder="1" applyAlignment="1">
      <alignment horizontal="center" vertical="center" wrapText="1"/>
    </xf>
    <xf numFmtId="0" fontId="36" fillId="59" borderId="26" xfId="0" applyFont="1" applyFill="1" applyBorder="1" applyAlignment="1">
      <alignment horizontal="center" vertical="center"/>
    </xf>
    <xf numFmtId="0" fontId="36" fillId="59" borderId="173" xfId="0" applyFont="1" applyFill="1" applyBorder="1" applyAlignment="1">
      <alignment horizontal="center" vertical="center" wrapText="1"/>
    </xf>
    <xf numFmtId="0" fontId="119" fillId="59" borderId="11" xfId="0" applyFont="1" applyFill="1" applyBorder="1" applyAlignment="1">
      <alignment horizontal="center" vertical="center"/>
    </xf>
    <xf numFmtId="0" fontId="36" fillId="59" borderId="104" xfId="0" applyFont="1" applyFill="1" applyBorder="1" applyAlignment="1">
      <alignment horizontal="center" vertical="center" wrapText="1"/>
    </xf>
    <xf numFmtId="0" fontId="116" fillId="60" borderId="14" xfId="0" quotePrefix="1" applyFont="1" applyFill="1" applyBorder="1" applyAlignment="1">
      <alignment horizontal="center" vertical="center"/>
    </xf>
    <xf numFmtId="0" fontId="116" fillId="60" borderId="26" xfId="0" quotePrefix="1" applyFont="1" applyFill="1" applyBorder="1" applyAlignment="1">
      <alignment horizontal="center" vertical="center"/>
    </xf>
    <xf numFmtId="0" fontId="36" fillId="46" borderId="102" xfId="0" applyFont="1" applyFill="1" applyBorder="1" applyAlignment="1">
      <alignment horizontal="center" vertical="center" wrapText="1"/>
    </xf>
    <xf numFmtId="0" fontId="36" fillId="46" borderId="103" xfId="0" applyFont="1" applyFill="1" applyBorder="1" applyAlignment="1">
      <alignment horizontal="center" vertical="center" wrapText="1"/>
    </xf>
    <xf numFmtId="0" fontId="36" fillId="46" borderId="104" xfId="0" applyFont="1" applyFill="1" applyBorder="1" applyAlignment="1">
      <alignment horizontal="center" vertical="center" wrapText="1"/>
    </xf>
    <xf numFmtId="0" fontId="36" fillId="60" borderId="26" xfId="0" quotePrefix="1" applyFont="1" applyFill="1" applyBorder="1" applyAlignment="1">
      <alignment horizontal="center" vertical="center"/>
    </xf>
    <xf numFmtId="0" fontId="116" fillId="60" borderId="11" xfId="0" quotePrefix="1" applyFont="1" applyFill="1" applyBorder="1" applyAlignment="1">
      <alignment horizontal="center" vertical="center"/>
    </xf>
    <xf numFmtId="0" fontId="36" fillId="55" borderId="104" xfId="0" applyFont="1" applyFill="1" applyBorder="1" applyAlignment="1">
      <alignment horizontal="center" vertical="center" wrapText="1"/>
    </xf>
    <xf numFmtId="0" fontId="36" fillId="48" borderId="14" xfId="0" applyFont="1" applyFill="1" applyBorder="1" applyAlignment="1">
      <alignment horizontal="center" vertical="center"/>
    </xf>
    <xf numFmtId="0" fontId="36" fillId="48" borderId="11" xfId="0" applyFont="1" applyFill="1" applyBorder="1" applyAlignment="1">
      <alignment horizontal="center" vertical="center"/>
    </xf>
    <xf numFmtId="0" fontId="36" fillId="48" borderId="104" xfId="0" applyFont="1" applyFill="1" applyBorder="1" applyAlignment="1">
      <alignment horizontal="center" vertical="center" wrapText="1"/>
    </xf>
    <xf numFmtId="0" fontId="36" fillId="48" borderId="105" xfId="0" applyFont="1" applyFill="1" applyBorder="1" applyAlignment="1">
      <alignment horizontal="center" vertical="center" wrapText="1"/>
    </xf>
    <xf numFmtId="0" fontId="36" fillId="101" borderId="102" xfId="0" applyFont="1" applyFill="1" applyBorder="1" applyAlignment="1">
      <alignment horizontal="center" vertical="center" wrapText="1"/>
    </xf>
    <xf numFmtId="0" fontId="36" fillId="101" borderId="103" xfId="0" applyFont="1" applyFill="1" applyBorder="1" applyAlignment="1">
      <alignment horizontal="center" vertical="center" wrapText="1"/>
    </xf>
    <xf numFmtId="0" fontId="36" fillId="101" borderId="104" xfId="0" applyFont="1" applyFill="1" applyBorder="1" applyAlignment="1">
      <alignment horizontal="center" vertical="center" wrapText="1"/>
    </xf>
    <xf numFmtId="0" fontId="36" fillId="101" borderId="105" xfId="0" applyFont="1" applyFill="1" applyBorder="1" applyAlignment="1">
      <alignment horizontal="center" vertical="center" wrapText="1"/>
    </xf>
    <xf numFmtId="0" fontId="36" fillId="45" borderId="14" xfId="0" applyFont="1" applyFill="1" applyBorder="1" applyAlignment="1">
      <alignment horizontal="center" vertical="center"/>
    </xf>
    <xf numFmtId="0" fontId="36" fillId="45" borderId="11" xfId="0" applyFont="1" applyFill="1" applyBorder="1" applyAlignment="1">
      <alignment horizontal="center" vertical="center"/>
    </xf>
    <xf numFmtId="0" fontId="36" fillId="45" borderId="105" xfId="0" applyFont="1" applyFill="1" applyBorder="1" applyAlignment="1">
      <alignment horizontal="center" vertical="center" wrapText="1"/>
    </xf>
    <xf numFmtId="0" fontId="36" fillId="54" borderId="14" xfId="0" applyFont="1" applyFill="1" applyBorder="1" applyAlignment="1">
      <alignment horizontal="center" vertical="center"/>
    </xf>
    <xf numFmtId="0" fontId="36" fillId="54" borderId="102" xfId="0" applyFont="1" applyFill="1" applyBorder="1" applyAlignment="1">
      <alignment horizontal="center" vertical="center" wrapText="1"/>
    </xf>
    <xf numFmtId="0" fontId="36" fillId="54" borderId="26" xfId="0" applyFont="1" applyFill="1" applyBorder="1" applyAlignment="1">
      <alignment horizontal="center" vertical="center"/>
    </xf>
    <xf numFmtId="0" fontId="36" fillId="54" borderId="103" xfId="0" applyFont="1" applyFill="1" applyBorder="1" applyAlignment="1">
      <alignment horizontal="center" vertical="center" wrapText="1"/>
    </xf>
    <xf numFmtId="0" fontId="36" fillId="54" borderId="11" xfId="0" applyFont="1" applyFill="1" applyBorder="1" applyAlignment="1">
      <alignment horizontal="center" vertical="center"/>
    </xf>
    <xf numFmtId="0" fontId="36" fillId="54" borderId="104" xfId="0" applyFont="1" applyFill="1" applyBorder="1" applyAlignment="1">
      <alignment horizontal="center" vertical="center" wrapText="1"/>
    </xf>
    <xf numFmtId="0" fontId="36" fillId="54" borderId="105" xfId="0" applyFont="1" applyFill="1" applyBorder="1" applyAlignment="1">
      <alignment horizontal="center" vertical="center" wrapText="1"/>
    </xf>
    <xf numFmtId="0" fontId="36" fillId="96" borderId="103" xfId="0" applyFont="1" applyFill="1" applyBorder="1" applyAlignment="1">
      <alignment horizontal="center" vertical="center" wrapText="1"/>
    </xf>
    <xf numFmtId="0" fontId="36" fillId="96" borderId="104" xfId="0" applyFont="1" applyFill="1" applyBorder="1" applyAlignment="1">
      <alignment horizontal="center" vertical="center" wrapText="1"/>
    </xf>
    <xf numFmtId="0" fontId="36" fillId="102" borderId="102" xfId="0" applyFont="1" applyFill="1" applyBorder="1" applyAlignment="1">
      <alignment horizontal="center" vertical="center" wrapText="1"/>
    </xf>
    <xf numFmtId="0" fontId="36" fillId="102" borderId="103" xfId="0" applyFont="1" applyFill="1" applyBorder="1" applyAlignment="1">
      <alignment horizontal="center" vertical="center" wrapText="1"/>
    </xf>
    <xf numFmtId="0" fontId="36" fillId="102" borderId="104" xfId="0" applyFont="1" applyFill="1" applyBorder="1" applyAlignment="1">
      <alignment horizontal="center" vertical="center" wrapText="1"/>
    </xf>
    <xf numFmtId="0" fontId="36" fillId="102" borderId="105" xfId="0" applyFont="1" applyFill="1" applyBorder="1" applyAlignment="1">
      <alignment horizontal="center" vertical="center" wrapText="1"/>
    </xf>
    <xf numFmtId="0" fontId="126" fillId="95" borderId="14" xfId="0" quotePrefix="1" applyFont="1" applyFill="1" applyBorder="1" applyAlignment="1">
      <alignment horizontal="center" vertical="center"/>
    </xf>
    <xf numFmtId="0" fontId="126" fillId="95" borderId="14" xfId="0" applyFont="1" applyFill="1" applyBorder="1" applyAlignment="1">
      <alignment horizontal="center" vertical="center"/>
    </xf>
    <xf numFmtId="0" fontId="126" fillId="95" borderId="26" xfId="0" applyFont="1" applyFill="1" applyBorder="1" applyAlignment="1">
      <alignment horizontal="center" vertical="center"/>
    </xf>
    <xf numFmtId="0" fontId="36" fillId="95" borderId="103" xfId="0" applyFont="1" applyFill="1" applyBorder="1" applyAlignment="1">
      <alignment horizontal="center" vertical="center" wrapText="1"/>
    </xf>
    <xf numFmtId="0" fontId="36" fillId="95" borderId="14" xfId="0" quotePrefix="1" applyFont="1" applyFill="1" applyBorder="1" applyAlignment="1">
      <alignment horizontal="center" vertical="center"/>
    </xf>
    <xf numFmtId="0" fontId="36" fillId="95" borderId="26" xfId="0" applyFont="1" applyFill="1" applyBorder="1" applyAlignment="1">
      <alignment horizontal="center" vertical="center"/>
    </xf>
    <xf numFmtId="0" fontId="36" fillId="95" borderId="104" xfId="0" applyFont="1" applyFill="1" applyBorder="1" applyAlignment="1">
      <alignment horizontal="center" vertical="center" wrapText="1"/>
    </xf>
    <xf numFmtId="0" fontId="36" fillId="103" borderId="102" xfId="0" applyFont="1" applyFill="1" applyBorder="1" applyAlignment="1">
      <alignment horizontal="center" vertical="center" wrapText="1"/>
    </xf>
    <xf numFmtId="0" fontId="36" fillId="103" borderId="103" xfId="0" applyFont="1" applyFill="1" applyBorder="1" applyAlignment="1">
      <alignment horizontal="center" vertical="center" wrapText="1"/>
    </xf>
    <xf numFmtId="0" fontId="36" fillId="103" borderId="104" xfId="0" applyFont="1" applyFill="1" applyBorder="1" applyAlignment="1">
      <alignment horizontal="center" vertical="center" wrapText="1"/>
    </xf>
    <xf numFmtId="0" fontId="126" fillId="95" borderId="11" xfId="0" applyFont="1" applyFill="1" applyBorder="1" applyAlignment="1">
      <alignment horizontal="center" vertical="center"/>
    </xf>
    <xf numFmtId="0" fontId="36" fillId="60" borderId="14" xfId="0" applyFont="1" applyFill="1" applyBorder="1" applyAlignment="1">
      <alignment horizontal="center" vertical="center"/>
    </xf>
    <xf numFmtId="2" fontId="36" fillId="0" borderId="29" xfId="0" applyNumberFormat="1" applyFont="1" applyBorder="1" applyAlignment="1">
      <alignment horizontal="center" vertical="center"/>
    </xf>
    <xf numFmtId="0" fontId="36" fillId="60" borderId="11" xfId="0" applyFont="1" applyFill="1" applyBorder="1" applyAlignment="1">
      <alignment horizontal="center" vertical="center"/>
    </xf>
    <xf numFmtId="0" fontId="36" fillId="46" borderId="12" xfId="0" applyFont="1" applyFill="1" applyBorder="1" applyAlignment="1">
      <alignment horizontal="center" vertical="center"/>
    </xf>
    <xf numFmtId="0" fontId="36" fillId="46" borderId="12" xfId="0" applyFont="1" applyFill="1" applyBorder="1" applyAlignment="1">
      <alignment horizontal="center" vertical="center" wrapText="1"/>
    </xf>
    <xf numFmtId="164" fontId="36" fillId="0" borderId="0" xfId="0" applyNumberFormat="1" applyFont="1" applyAlignment="1">
      <alignment horizontal="center" vertical="center"/>
    </xf>
    <xf numFmtId="0" fontId="9" fillId="46" borderId="57" xfId="0" applyFont="1" applyFill="1" applyBorder="1" applyAlignment="1">
      <alignment horizontal="center" vertical="center"/>
    </xf>
    <xf numFmtId="0" fontId="9" fillId="46" borderId="15" xfId="0" applyFont="1" applyFill="1" applyBorder="1" applyAlignment="1">
      <alignment horizontal="center" vertical="center"/>
    </xf>
    <xf numFmtId="0" fontId="9" fillId="54" borderId="48" xfId="0" applyFont="1" applyFill="1" applyBorder="1" applyAlignment="1">
      <alignment horizontal="center" vertical="center"/>
    </xf>
    <xf numFmtId="0" fontId="9" fillId="46" borderId="48" xfId="0" applyFont="1" applyFill="1" applyBorder="1" applyAlignment="1">
      <alignment horizontal="center" vertical="center"/>
    </xf>
    <xf numFmtId="0" fontId="9" fillId="46" borderId="58" xfId="0" applyFont="1" applyFill="1" applyBorder="1" applyAlignment="1">
      <alignment horizontal="center" vertical="center"/>
    </xf>
    <xf numFmtId="0" fontId="9" fillId="60" borderId="211" xfId="0" applyFont="1" applyFill="1" applyBorder="1" applyAlignment="1">
      <alignment horizontal="center" vertical="center"/>
    </xf>
    <xf numFmtId="0" fontId="9" fillId="60" borderId="212" xfId="0" applyFont="1" applyFill="1" applyBorder="1" applyAlignment="1">
      <alignment horizontal="center" vertical="center"/>
    </xf>
    <xf numFmtId="0" fontId="9" fillId="60" borderId="213" xfId="0" applyFont="1" applyFill="1" applyBorder="1" applyAlignment="1">
      <alignment horizontal="center" vertical="center"/>
    </xf>
    <xf numFmtId="0" fontId="9" fillId="60" borderId="214" xfId="0" applyFont="1" applyFill="1" applyBorder="1" applyAlignment="1">
      <alignment horizontal="center" vertical="center"/>
    </xf>
    <xf numFmtId="0" fontId="9" fillId="60" borderId="139" xfId="0" applyFont="1" applyFill="1" applyBorder="1" applyAlignment="1">
      <alignment horizontal="center" vertical="center"/>
    </xf>
    <xf numFmtId="0" fontId="9" fillId="60" borderId="215" xfId="0" applyFont="1" applyFill="1" applyBorder="1" applyAlignment="1">
      <alignment horizontal="center" vertical="center"/>
    </xf>
    <xf numFmtId="0" fontId="9" fillId="60" borderId="216" xfId="0" applyFont="1" applyFill="1" applyBorder="1" applyAlignment="1">
      <alignment horizontal="center" vertical="center"/>
    </xf>
    <xf numFmtId="0" fontId="9" fillId="60" borderId="140" xfId="0" applyFont="1" applyFill="1" applyBorder="1" applyAlignment="1">
      <alignment horizontal="center" vertical="center"/>
    </xf>
    <xf numFmtId="0" fontId="9" fillId="60" borderId="217" xfId="0" applyFont="1" applyFill="1" applyBorder="1" applyAlignment="1">
      <alignment horizontal="center" vertical="center"/>
    </xf>
    <xf numFmtId="0" fontId="9" fillId="46" borderId="218" xfId="0" applyFont="1" applyFill="1" applyBorder="1" applyAlignment="1">
      <alignment horizontal="center" vertical="center"/>
    </xf>
    <xf numFmtId="0" fontId="9" fillId="46" borderId="138" xfId="0" applyFont="1" applyFill="1" applyBorder="1" applyAlignment="1">
      <alignment horizontal="center" vertical="center"/>
    </xf>
    <xf numFmtId="0" fontId="9" fillId="46" borderId="219" xfId="0" applyFont="1" applyFill="1" applyBorder="1" applyAlignment="1">
      <alignment horizontal="center" vertical="center"/>
    </xf>
    <xf numFmtId="0" fontId="9" fillId="46" borderId="214" xfId="0" applyFont="1" applyFill="1" applyBorder="1" applyAlignment="1">
      <alignment horizontal="center" vertical="center"/>
    </xf>
    <xf numFmtId="0" fontId="9" fillId="46" borderId="139" xfId="0" applyFont="1" applyFill="1" applyBorder="1" applyAlignment="1">
      <alignment horizontal="center" vertical="center"/>
    </xf>
    <xf numFmtId="0" fontId="9" fillId="46" borderId="215" xfId="0" applyFont="1" applyFill="1" applyBorder="1" applyAlignment="1">
      <alignment horizontal="center" vertical="center"/>
    </xf>
    <xf numFmtId="0" fontId="9" fillId="46" borderId="216" xfId="0" applyFont="1" applyFill="1" applyBorder="1" applyAlignment="1">
      <alignment horizontal="center" vertical="center"/>
    </xf>
    <xf numFmtId="0" fontId="9" fillId="46" borderId="140" xfId="0" applyFont="1" applyFill="1" applyBorder="1" applyAlignment="1">
      <alignment horizontal="center" vertical="center"/>
    </xf>
    <xf numFmtId="0" fontId="9" fillId="46" borderId="217" xfId="0" applyFont="1" applyFill="1" applyBorder="1" applyAlignment="1">
      <alignment horizontal="center" vertical="center"/>
    </xf>
    <xf numFmtId="0" fontId="9" fillId="46" borderId="220" xfId="0" applyFont="1" applyFill="1" applyBorder="1" applyAlignment="1">
      <alignment horizontal="center" vertical="center"/>
    </xf>
    <xf numFmtId="0" fontId="9" fillId="46" borderId="202" xfId="0" applyFont="1" applyFill="1" applyBorder="1" applyAlignment="1">
      <alignment horizontal="center" vertical="center"/>
    </xf>
    <xf numFmtId="0" fontId="9" fillId="46" borderId="221" xfId="0" applyFont="1" applyFill="1" applyBorder="1" applyAlignment="1">
      <alignment horizontal="center" vertical="center"/>
    </xf>
    <xf numFmtId="0" fontId="9" fillId="54" borderId="28" xfId="0" applyFont="1" applyFill="1" applyBorder="1" applyAlignment="1">
      <alignment horizontal="center" vertical="center"/>
    </xf>
    <xf numFmtId="0" fontId="9" fillId="54" borderId="58" xfId="0" applyFont="1" applyFill="1" applyBorder="1" applyAlignment="1">
      <alignment horizontal="center" vertical="center"/>
    </xf>
    <xf numFmtId="0" fontId="5" fillId="0" borderId="26" xfId="0" applyFont="1" applyBorder="1" applyAlignment="1">
      <alignment horizontal="center" vertical="center"/>
    </xf>
    <xf numFmtId="0" fontId="5" fillId="0" borderId="61" xfId="0" applyFont="1" applyBorder="1" applyAlignment="1">
      <alignment horizontal="center" vertical="center"/>
    </xf>
    <xf numFmtId="0" fontId="9" fillId="0" borderId="26" xfId="0" applyFont="1" applyBorder="1" applyAlignment="1">
      <alignment horizontal="center" vertical="center"/>
    </xf>
    <xf numFmtId="0" fontId="9" fillId="60" borderId="222" xfId="0" applyFont="1" applyFill="1" applyBorder="1" applyAlignment="1">
      <alignment horizontal="center" vertical="center"/>
    </xf>
    <xf numFmtId="0" fontId="9" fillId="60" borderId="223" xfId="0" applyFont="1" applyFill="1" applyBorder="1" applyAlignment="1">
      <alignment horizontal="center" vertical="center"/>
    </xf>
    <xf numFmtId="0" fontId="9" fillId="60" borderId="224" xfId="0" applyFont="1" applyFill="1" applyBorder="1" applyAlignment="1">
      <alignment horizontal="center" vertical="center"/>
    </xf>
    <xf numFmtId="0" fontId="9" fillId="46" borderId="225" xfId="0" applyFont="1" applyFill="1" applyBorder="1" applyAlignment="1">
      <alignment horizontal="center" vertical="center"/>
    </xf>
    <xf numFmtId="0" fontId="9" fillId="46" borderId="226" xfId="0" applyFont="1" applyFill="1" applyBorder="1" applyAlignment="1">
      <alignment horizontal="center" vertical="center"/>
    </xf>
    <xf numFmtId="0" fontId="9" fillId="46" borderId="227" xfId="0" applyFont="1" applyFill="1" applyBorder="1" applyAlignment="1">
      <alignment horizontal="center" vertical="center"/>
    </xf>
    <xf numFmtId="0" fontId="36" fillId="95" borderId="11" xfId="0" applyFont="1" applyFill="1" applyBorder="1" applyAlignment="1">
      <alignment horizontal="center" vertical="center"/>
    </xf>
    <xf numFmtId="0" fontId="36" fillId="103" borderId="12" xfId="0" applyFont="1" applyFill="1" applyBorder="1" applyAlignment="1">
      <alignment horizontal="center" vertical="center"/>
    </xf>
    <xf numFmtId="0" fontId="9" fillId="46" borderId="228" xfId="0" applyFont="1" applyFill="1" applyBorder="1" applyAlignment="1">
      <alignment horizontal="center" vertical="center"/>
    </xf>
    <xf numFmtId="0" fontId="9" fillId="46" borderId="229" xfId="0" applyFont="1" applyFill="1" applyBorder="1" applyAlignment="1">
      <alignment horizontal="center" vertical="center"/>
    </xf>
    <xf numFmtId="0" fontId="9" fillId="46" borderId="230" xfId="0" applyFont="1" applyFill="1" applyBorder="1" applyAlignment="1">
      <alignment horizontal="center" vertical="center"/>
    </xf>
    <xf numFmtId="0" fontId="124" fillId="0" borderId="0" xfId="0" applyFont="1" applyAlignment="1">
      <alignment horizontal="center" vertical="center"/>
    </xf>
    <xf numFmtId="0" fontId="36" fillId="98" borderId="26" xfId="0" quotePrefix="1" applyFont="1" applyFill="1" applyBorder="1" applyAlignment="1">
      <alignment horizontal="center" vertical="center"/>
    </xf>
    <xf numFmtId="0" fontId="36" fillId="98" borderId="26" xfId="0" applyFont="1" applyFill="1" applyBorder="1" applyAlignment="1">
      <alignment horizontal="center" vertical="center"/>
    </xf>
    <xf numFmtId="0" fontId="36" fillId="98" borderId="14" xfId="0" quotePrefix="1" applyFont="1" applyFill="1" applyBorder="1" applyAlignment="1">
      <alignment horizontal="center" vertical="center"/>
    </xf>
    <xf numFmtId="0" fontId="36" fillId="98" borderId="11" xfId="0" applyFont="1" applyFill="1" applyBorder="1" applyAlignment="1">
      <alignment horizontal="center" vertical="center"/>
    </xf>
    <xf numFmtId="0" fontId="129" fillId="56" borderId="14" xfId="0" applyFont="1" applyFill="1" applyBorder="1" applyAlignment="1">
      <alignment horizontal="center" vertical="center"/>
    </xf>
    <xf numFmtId="0" fontId="129" fillId="56" borderId="14" xfId="0" applyFont="1" applyFill="1" applyBorder="1" applyAlignment="1">
      <alignment horizontal="center" vertical="center" wrapText="1"/>
    </xf>
    <xf numFmtId="0" fontId="129" fillId="56" borderId="11" xfId="0" applyFont="1" applyFill="1" applyBorder="1" applyAlignment="1">
      <alignment horizontal="center" vertical="center"/>
    </xf>
    <xf numFmtId="0" fontId="36" fillId="104" borderId="14" xfId="0" applyFont="1" applyFill="1" applyBorder="1" applyAlignment="1">
      <alignment horizontal="center" vertical="center"/>
    </xf>
    <xf numFmtId="0" fontId="36" fillId="104" borderId="11" xfId="0" applyFont="1" applyFill="1" applyBorder="1" applyAlignment="1">
      <alignment horizontal="center" vertical="center"/>
    </xf>
    <xf numFmtId="0" fontId="36" fillId="105" borderId="14" xfId="0" applyFont="1" applyFill="1" applyBorder="1" applyAlignment="1">
      <alignment horizontal="center" vertical="center"/>
    </xf>
    <xf numFmtId="0" fontId="36" fillId="105" borderId="11" xfId="0" applyFont="1" applyFill="1" applyBorder="1" applyAlignment="1">
      <alignment horizontal="center" vertical="center"/>
    </xf>
    <xf numFmtId="0" fontId="36" fillId="106" borderId="12" xfId="0" applyFont="1" applyFill="1" applyBorder="1" applyAlignment="1">
      <alignment horizontal="center" vertical="center"/>
    </xf>
    <xf numFmtId="0" fontId="131" fillId="98" borderId="26" xfId="0" quotePrefix="1" applyFont="1" applyFill="1" applyBorder="1" applyAlignment="1">
      <alignment horizontal="center" vertical="center"/>
    </xf>
    <xf numFmtId="0" fontId="131" fillId="98" borderId="26" xfId="0" applyFont="1" applyFill="1" applyBorder="1" applyAlignment="1">
      <alignment horizontal="center" vertical="center"/>
    </xf>
    <xf numFmtId="0" fontId="131" fillId="98" borderId="11" xfId="0" quotePrefix="1" applyFont="1" applyFill="1" applyBorder="1" applyAlignment="1">
      <alignment horizontal="center" vertical="center"/>
    </xf>
    <xf numFmtId="0" fontId="131" fillId="98" borderId="11" xfId="0" applyFont="1" applyFill="1" applyBorder="1" applyAlignment="1">
      <alignment horizontal="center" vertical="center"/>
    </xf>
    <xf numFmtId="0" fontId="131" fillId="98" borderId="14" xfId="0" quotePrefix="1" applyFont="1" applyFill="1" applyBorder="1" applyAlignment="1">
      <alignment horizontal="center" vertical="center"/>
    </xf>
    <xf numFmtId="0" fontId="131" fillId="98" borderId="14" xfId="0" applyFont="1" applyFill="1" applyBorder="1" applyAlignment="1">
      <alignment horizontal="center" vertical="center"/>
    </xf>
    <xf numFmtId="0" fontId="36" fillId="64" borderId="26" xfId="0" applyFont="1" applyFill="1" applyBorder="1" applyAlignment="1">
      <alignment horizontal="center" vertical="center"/>
    </xf>
    <xf numFmtId="0" fontId="36" fillId="64" borderId="14" xfId="0" quotePrefix="1" applyFont="1" applyFill="1" applyBorder="1" applyAlignment="1">
      <alignment horizontal="center" vertical="center"/>
    </xf>
    <xf numFmtId="0" fontId="36" fillId="64" borderId="11" xfId="0" applyFont="1" applyFill="1" applyBorder="1" applyAlignment="1">
      <alignment horizontal="center" vertical="center"/>
    </xf>
    <xf numFmtId="0" fontId="36" fillId="61" borderId="12" xfId="0" applyFont="1" applyFill="1" applyBorder="1" applyAlignment="1">
      <alignment horizontal="center" vertical="center"/>
    </xf>
    <xf numFmtId="0" fontId="132" fillId="64" borderId="14" xfId="0" quotePrefix="1" applyFont="1" applyFill="1" applyBorder="1" applyAlignment="1">
      <alignment horizontal="center" vertical="center"/>
    </xf>
    <xf numFmtId="0" fontId="132" fillId="64" borderId="14" xfId="0" applyFont="1" applyFill="1" applyBorder="1" applyAlignment="1">
      <alignment horizontal="center" vertical="center"/>
    </xf>
    <xf numFmtId="0" fontId="132" fillId="64" borderId="26" xfId="0" applyFont="1" applyFill="1" applyBorder="1" applyAlignment="1">
      <alignment horizontal="center" vertical="center"/>
    </xf>
    <xf numFmtId="0" fontId="132" fillId="64" borderId="11" xfId="0" applyFont="1" applyFill="1" applyBorder="1" applyAlignment="1">
      <alignment horizontal="center" vertical="center"/>
    </xf>
    <xf numFmtId="0" fontId="36" fillId="58" borderId="26" xfId="0" applyFont="1" applyFill="1" applyBorder="1" applyAlignment="1">
      <alignment horizontal="center" vertical="center"/>
    </xf>
    <xf numFmtId="0" fontId="36" fillId="58" borderId="14" xfId="0" quotePrefix="1" applyFont="1" applyFill="1" applyBorder="1" applyAlignment="1">
      <alignment horizontal="center" vertical="center"/>
    </xf>
    <xf numFmtId="0" fontId="133" fillId="58" borderId="14" xfId="0" quotePrefix="1" applyFont="1" applyFill="1" applyBorder="1" applyAlignment="1">
      <alignment horizontal="center" vertical="center"/>
    </xf>
    <xf numFmtId="0" fontId="133" fillId="58" borderId="14" xfId="0" applyFont="1" applyFill="1" applyBorder="1" applyAlignment="1">
      <alignment horizontal="center" vertical="center"/>
    </xf>
    <xf numFmtId="0" fontId="133" fillId="58" borderId="26" xfId="0" applyFont="1" applyFill="1" applyBorder="1" applyAlignment="1">
      <alignment horizontal="center" vertical="center"/>
    </xf>
    <xf numFmtId="0" fontId="133" fillId="58" borderId="11" xfId="0" applyFont="1" applyFill="1" applyBorder="1" applyAlignment="1">
      <alignment horizontal="center" vertical="center"/>
    </xf>
    <xf numFmtId="0" fontId="36" fillId="55" borderId="12" xfId="0" applyFont="1" applyFill="1" applyBorder="1" applyAlignment="1">
      <alignment horizontal="center" vertical="center"/>
    </xf>
    <xf numFmtId="0" fontId="36" fillId="77" borderId="26" xfId="0" applyFont="1" applyFill="1" applyBorder="1" applyAlignment="1">
      <alignment horizontal="center" vertical="center"/>
    </xf>
    <xf numFmtId="0" fontId="36" fillId="77" borderId="14" xfId="0" quotePrefix="1" applyFont="1" applyFill="1" applyBorder="1" applyAlignment="1">
      <alignment horizontal="center" vertical="center"/>
    </xf>
    <xf numFmtId="0" fontId="36" fillId="77" borderId="11" xfId="0" applyFont="1" applyFill="1" applyBorder="1" applyAlignment="1">
      <alignment horizontal="center" vertical="center"/>
    </xf>
    <xf numFmtId="0" fontId="36" fillId="76" borderId="12" xfId="0" applyFont="1" applyFill="1" applyBorder="1" applyAlignment="1">
      <alignment horizontal="center" vertical="center"/>
    </xf>
    <xf numFmtId="0" fontId="134" fillId="77" borderId="14" xfId="0" quotePrefix="1" applyFont="1" applyFill="1" applyBorder="1" applyAlignment="1">
      <alignment horizontal="center" vertical="center"/>
    </xf>
    <xf numFmtId="0" fontId="134" fillId="77" borderId="14" xfId="0" applyFont="1" applyFill="1" applyBorder="1" applyAlignment="1">
      <alignment horizontal="center" vertical="center"/>
    </xf>
    <xf numFmtId="0" fontId="134" fillId="77" borderId="26" xfId="0" applyFont="1" applyFill="1" applyBorder="1" applyAlignment="1">
      <alignment horizontal="center" vertical="center"/>
    </xf>
    <xf numFmtId="0" fontId="134" fillId="77" borderId="11" xfId="0" applyFont="1" applyFill="1" applyBorder="1" applyAlignment="1">
      <alignment horizontal="center" vertical="center"/>
    </xf>
    <xf numFmtId="2" fontId="36" fillId="95" borderId="102" xfId="0" applyNumberFormat="1" applyFont="1" applyFill="1" applyBorder="1" applyAlignment="1">
      <alignment horizontal="center" vertical="center" wrapText="1"/>
    </xf>
    <xf numFmtId="2" fontId="36" fillId="95" borderId="103" xfId="0" applyNumberFormat="1" applyFont="1" applyFill="1" applyBorder="1" applyAlignment="1">
      <alignment horizontal="center" vertical="center" wrapText="1"/>
    </xf>
    <xf numFmtId="2" fontId="36" fillId="95" borderId="104" xfId="0" applyNumberFormat="1" applyFont="1" applyFill="1" applyBorder="1" applyAlignment="1">
      <alignment horizontal="center" vertical="center" wrapText="1"/>
    </xf>
    <xf numFmtId="0" fontId="36" fillId="98" borderId="12" xfId="0" applyFont="1" applyFill="1" applyBorder="1" applyAlignment="1">
      <alignment horizontal="center" vertical="center"/>
    </xf>
    <xf numFmtId="1" fontId="74" fillId="55" borderId="12" xfId="26" applyNumberFormat="1" applyFont="1" applyFill="1" applyBorder="1" applyAlignment="1" applyProtection="1">
      <alignment horizontal="center" vertical="center" wrapText="1"/>
    </xf>
    <xf numFmtId="1" fontId="74" fillId="61" borderId="12" xfId="26" applyNumberFormat="1" applyFont="1" applyFill="1" applyBorder="1" applyAlignment="1" applyProtection="1">
      <alignment horizontal="center" vertical="center" wrapText="1"/>
    </xf>
    <xf numFmtId="1" fontId="74" fillId="54" borderId="12" xfId="2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2" fontId="72" fillId="0" borderId="27" xfId="0" applyNumberFormat="1" applyFont="1" applyBorder="1" applyAlignment="1">
      <alignment horizontal="center" vertical="center"/>
    </xf>
    <xf numFmtId="0" fontId="72" fillId="0" borderId="23" xfId="0" applyFont="1" applyBorder="1" applyAlignment="1">
      <alignment horizontal="center" vertical="center"/>
    </xf>
    <xf numFmtId="0" fontId="72" fillId="0" borderId="172" xfId="0" applyFont="1" applyBorder="1" applyAlignment="1">
      <alignment horizontal="center" vertical="center"/>
    </xf>
    <xf numFmtId="2" fontId="72" fillId="0" borderId="18" xfId="0" applyNumberFormat="1" applyFont="1" applyBorder="1" applyAlignment="1">
      <alignment horizontal="center" vertical="center"/>
    </xf>
    <xf numFmtId="0" fontId="72" fillId="0" borderId="0" xfId="0" applyFont="1" applyAlignment="1">
      <alignment horizontal="center" vertical="center"/>
    </xf>
    <xf numFmtId="0" fontId="72" fillId="0" borderId="29" xfId="0" applyFont="1" applyBorder="1" applyAlignment="1">
      <alignment horizontal="center" vertical="center"/>
    </xf>
    <xf numFmtId="2" fontId="72" fillId="0" borderId="24" xfId="0" applyNumberFormat="1" applyFont="1" applyBorder="1" applyAlignment="1">
      <alignment horizontal="center" vertical="center"/>
    </xf>
    <xf numFmtId="0" fontId="72" fillId="0" borderId="17" xfId="0" applyFont="1" applyBorder="1" applyAlignment="1">
      <alignment horizontal="center" vertical="center"/>
    </xf>
    <xf numFmtId="0" fontId="72" fillId="0" borderId="68" xfId="0" applyFont="1" applyBorder="1" applyAlignment="1">
      <alignment horizontal="center" vertical="center"/>
    </xf>
    <xf numFmtId="0" fontId="92" fillId="0" borderId="14" xfId="0" applyFont="1" applyBorder="1" applyAlignment="1">
      <alignment horizontal="center" vertical="center"/>
    </xf>
    <xf numFmtId="0" fontId="92" fillId="0" borderId="26" xfId="0" applyFont="1" applyBorder="1" applyAlignment="1">
      <alignment horizontal="center" vertical="center"/>
    </xf>
    <xf numFmtId="0" fontId="92" fillId="0" borderId="11" xfId="0" applyFont="1" applyBorder="1" applyAlignment="1">
      <alignment horizontal="center" vertical="center"/>
    </xf>
    <xf numFmtId="0" fontId="72" fillId="0" borderId="14" xfId="0" applyFont="1" applyBorder="1" applyAlignment="1">
      <alignment horizontal="center" vertical="center"/>
    </xf>
    <xf numFmtId="0" fontId="72" fillId="0" borderId="26" xfId="0" applyFont="1" applyBorder="1" applyAlignment="1">
      <alignment horizontal="center" vertical="center"/>
    </xf>
    <xf numFmtId="0" fontId="72" fillId="0" borderId="11" xfId="0" applyFont="1" applyBorder="1" applyAlignment="1">
      <alignment horizontal="center" vertical="center"/>
    </xf>
    <xf numFmtId="1" fontId="74" fillId="60" borderId="12" xfId="26" applyNumberFormat="1" applyFont="1" applyFill="1" applyBorder="1" applyAlignment="1" applyProtection="1">
      <alignment horizontal="center" vertical="center" wrapText="1"/>
    </xf>
    <xf numFmtId="0" fontId="125" fillId="0" borderId="29" xfId="0" applyFont="1" applyBorder="1" applyAlignment="1">
      <alignment horizontal="center" vertical="center"/>
    </xf>
    <xf numFmtId="0" fontId="124" fillId="0" borderId="29" xfId="0" applyFont="1" applyBorder="1" applyAlignment="1">
      <alignment horizontal="center" vertical="center"/>
    </xf>
    <xf numFmtId="0" fontId="0" fillId="0" borderId="29" xfId="0" applyBorder="1" applyAlignment="1">
      <alignment horizontal="center" vertical="center"/>
    </xf>
    <xf numFmtId="0" fontId="0" fillId="0" borderId="29" xfId="0" applyBorder="1" applyAlignment="1">
      <alignment vertical="center"/>
    </xf>
    <xf numFmtId="0" fontId="72" fillId="0" borderId="27" xfId="0" applyFont="1" applyBorder="1" applyAlignment="1">
      <alignment horizontal="center" vertical="center"/>
    </xf>
    <xf numFmtId="0" fontId="72" fillId="0" borderId="18" xfId="0" applyFont="1" applyBorder="1" applyAlignment="1">
      <alignment horizontal="center" vertical="center"/>
    </xf>
    <xf numFmtId="0" fontId="72" fillId="0" borderId="24" xfId="0" applyFont="1" applyBorder="1" applyAlignment="1">
      <alignment horizontal="center" vertical="center"/>
    </xf>
    <xf numFmtId="0" fontId="36" fillId="104" borderId="26" xfId="0" applyFont="1" applyFill="1" applyBorder="1" applyAlignment="1">
      <alignment horizontal="center" vertical="center"/>
    </xf>
    <xf numFmtId="0" fontId="36" fillId="104" borderId="26" xfId="0" quotePrefix="1" applyFont="1" applyFill="1" applyBorder="1" applyAlignment="1">
      <alignment horizontal="center" vertical="center"/>
    </xf>
    <xf numFmtId="0" fontId="135" fillId="104" borderId="14" xfId="0" quotePrefix="1" applyFont="1" applyFill="1" applyBorder="1" applyAlignment="1">
      <alignment horizontal="center" vertical="center"/>
    </xf>
    <xf numFmtId="0" fontId="135" fillId="104" borderId="26" xfId="0" quotePrefix="1" applyFont="1" applyFill="1" applyBorder="1" applyAlignment="1">
      <alignment horizontal="center" vertical="center"/>
    </xf>
    <xf numFmtId="0" fontId="135" fillId="104" borderId="26" xfId="0" applyFont="1" applyFill="1" applyBorder="1" applyAlignment="1">
      <alignment horizontal="center" vertical="center"/>
    </xf>
    <xf numFmtId="0" fontId="135" fillId="104" borderId="11" xfId="0" applyFont="1" applyFill="1" applyBorder="1" applyAlignment="1">
      <alignment horizontal="center" vertical="center"/>
    </xf>
    <xf numFmtId="0" fontId="36" fillId="104" borderId="26" xfId="0" applyFont="1" applyFill="1" applyBorder="1" applyAlignment="1">
      <alignment horizontal="center" vertical="center" wrapText="1"/>
    </xf>
    <xf numFmtId="0" fontId="72" fillId="97" borderId="232" xfId="0" applyFont="1" applyFill="1" applyBorder="1" applyAlignment="1">
      <alignment horizontal="center" vertical="center"/>
    </xf>
    <xf numFmtId="0" fontId="72" fillId="97" borderId="233" xfId="0" applyFont="1" applyFill="1" applyBorder="1" applyAlignment="1">
      <alignment horizontal="center" vertical="center"/>
    </xf>
    <xf numFmtId="0" fontId="72" fillId="97" borderId="234" xfId="0" applyFont="1" applyFill="1" applyBorder="1" applyAlignment="1">
      <alignment horizontal="center" vertical="center"/>
    </xf>
    <xf numFmtId="0" fontId="72" fillId="45" borderId="235" xfId="0" applyFont="1" applyFill="1" applyBorder="1" applyAlignment="1">
      <alignment horizontal="center" vertical="center"/>
    </xf>
    <xf numFmtId="0" fontId="72" fillId="45" borderId="233" xfId="0" applyFont="1" applyFill="1" applyBorder="1" applyAlignment="1">
      <alignment horizontal="center" vertical="center"/>
    </xf>
    <xf numFmtId="0" fontId="72" fillId="45" borderId="234" xfId="0" applyFont="1" applyFill="1" applyBorder="1" applyAlignment="1">
      <alignment horizontal="center" vertical="center"/>
    </xf>
    <xf numFmtId="0" fontId="72" fillId="60" borderId="235" xfId="0" applyFont="1" applyFill="1" applyBorder="1" applyAlignment="1">
      <alignment horizontal="center" vertical="center"/>
    </xf>
    <xf numFmtId="0" fontId="72" fillId="60" borderId="233" xfId="0" applyFont="1" applyFill="1" applyBorder="1" applyAlignment="1">
      <alignment horizontal="center" vertical="center"/>
    </xf>
    <xf numFmtId="0" fontId="72" fillId="60" borderId="234" xfId="0" applyFont="1" applyFill="1" applyBorder="1" applyAlignment="1">
      <alignment horizontal="center" vertical="center"/>
    </xf>
    <xf numFmtId="0" fontId="72" fillId="61" borderId="232" xfId="0" applyFont="1" applyFill="1" applyBorder="1" applyAlignment="1">
      <alignment horizontal="center" vertical="center"/>
    </xf>
    <xf numFmtId="0" fontId="72" fillId="61" borderId="233" xfId="0" applyFont="1" applyFill="1" applyBorder="1" applyAlignment="1">
      <alignment horizontal="center" vertical="center"/>
    </xf>
    <xf numFmtId="0" fontId="72" fillId="61" borderId="236" xfId="0" applyFont="1" applyFill="1" applyBorder="1" applyAlignment="1">
      <alignment horizontal="center" vertical="center"/>
    </xf>
    <xf numFmtId="0" fontId="72" fillId="97" borderId="237" xfId="0" applyFont="1" applyFill="1" applyBorder="1" applyAlignment="1">
      <alignment horizontal="center" vertical="center"/>
    </xf>
    <xf numFmtId="0" fontId="72" fillId="97" borderId="236" xfId="0" applyFont="1" applyFill="1" applyBorder="1" applyAlignment="1">
      <alignment horizontal="center" vertical="center"/>
    </xf>
    <xf numFmtId="0" fontId="72" fillId="76" borderId="238" xfId="0" applyFont="1" applyFill="1" applyBorder="1" applyAlignment="1">
      <alignment horizontal="center" vertical="center"/>
    </xf>
    <xf numFmtId="0" fontId="72" fillId="76" borderId="236" xfId="0" applyFont="1" applyFill="1" applyBorder="1" applyAlignment="1">
      <alignment horizontal="center" vertical="center"/>
    </xf>
    <xf numFmtId="0" fontId="72" fillId="45" borderId="238" xfId="0" applyFont="1" applyFill="1" applyBorder="1" applyAlignment="1">
      <alignment horizontal="center" vertical="center"/>
    </xf>
    <xf numFmtId="0" fontId="72" fillId="45" borderId="236" xfId="0" applyFont="1" applyFill="1" applyBorder="1" applyAlignment="1">
      <alignment horizontal="center" vertical="center"/>
    </xf>
    <xf numFmtId="0" fontId="72" fillId="93" borderId="238" xfId="0" applyFont="1" applyFill="1" applyBorder="1" applyAlignment="1">
      <alignment horizontal="center" vertical="center"/>
    </xf>
    <xf numFmtId="0" fontId="72" fillId="93" borderId="236" xfId="0" applyFont="1" applyFill="1" applyBorder="1" applyAlignment="1">
      <alignment horizontal="center" vertical="center"/>
    </xf>
    <xf numFmtId="0" fontId="72" fillId="60" borderId="238" xfId="0" applyFont="1" applyFill="1" applyBorder="1" applyAlignment="1">
      <alignment horizontal="center" vertical="center"/>
    </xf>
    <xf numFmtId="0" fontId="72" fillId="60" borderId="236" xfId="0" applyFont="1" applyFill="1" applyBorder="1" applyAlignment="1">
      <alignment horizontal="center" vertical="center"/>
    </xf>
    <xf numFmtId="0" fontId="72" fillId="61" borderId="238" xfId="0" applyFont="1" applyFill="1" applyBorder="1" applyAlignment="1">
      <alignment horizontal="center" vertical="center"/>
    </xf>
    <xf numFmtId="0" fontId="72" fillId="54" borderId="237" xfId="0" applyFont="1" applyFill="1" applyBorder="1" applyAlignment="1">
      <alignment horizontal="center" vertical="center"/>
    </xf>
    <xf numFmtId="0" fontId="72" fillId="54" borderId="236" xfId="0" applyFont="1" applyFill="1" applyBorder="1" applyAlignment="1">
      <alignment horizontal="center" vertical="center"/>
    </xf>
    <xf numFmtId="0" fontId="72" fillId="99" borderId="239" xfId="0" applyFont="1" applyFill="1" applyBorder="1" applyAlignment="1" applyProtection="1">
      <alignment horizontal="center" vertical="center"/>
      <protection locked="0"/>
    </xf>
    <xf numFmtId="0" fontId="72" fillId="99" borderId="236" xfId="0" applyFont="1" applyFill="1" applyBorder="1" applyAlignment="1" applyProtection="1">
      <alignment horizontal="center" vertical="center"/>
      <protection locked="0"/>
    </xf>
    <xf numFmtId="0" fontId="72" fillId="96" borderId="240" xfId="0" applyFont="1" applyFill="1" applyBorder="1" applyAlignment="1" applyProtection="1">
      <alignment horizontal="center" vertical="center"/>
      <protection locked="0"/>
    </xf>
    <xf numFmtId="0" fontId="72" fillId="96" borderId="236" xfId="0" applyFont="1" applyFill="1" applyBorder="1" applyAlignment="1" applyProtection="1">
      <alignment horizontal="center" vertical="center"/>
      <protection locked="0"/>
    </xf>
    <xf numFmtId="0" fontId="72" fillId="98" borderId="238" xfId="0" applyFont="1" applyFill="1" applyBorder="1" applyAlignment="1" applyProtection="1">
      <alignment horizontal="center" vertical="center"/>
      <protection locked="0"/>
    </xf>
    <xf numFmtId="0" fontId="114" fillId="98" borderId="241" xfId="0" applyFont="1" applyFill="1" applyBorder="1" applyAlignment="1" applyProtection="1">
      <alignment horizontal="center" vertical="center"/>
      <protection locked="0"/>
    </xf>
    <xf numFmtId="0" fontId="72" fillId="98" borderId="236" xfId="0" applyFont="1" applyFill="1" applyBorder="1" applyAlignment="1" applyProtection="1">
      <alignment horizontal="center" vertical="center"/>
      <protection locked="0"/>
    </xf>
    <xf numFmtId="0" fontId="72" fillId="98" borderId="242" xfId="0" applyFont="1" applyFill="1" applyBorder="1" applyAlignment="1" applyProtection="1">
      <alignment horizontal="center" vertical="center"/>
      <protection locked="0"/>
    </xf>
    <xf numFmtId="0" fontId="36" fillId="104" borderId="12" xfId="0" applyFont="1" applyFill="1" applyBorder="1" applyAlignment="1">
      <alignment horizontal="center" vertical="center"/>
    </xf>
    <xf numFmtId="0" fontId="36" fillId="98" borderId="26" xfId="0" applyFont="1" applyFill="1" applyBorder="1" applyAlignment="1">
      <alignment horizontal="center" vertical="center" wrapText="1"/>
    </xf>
    <xf numFmtId="0" fontId="36" fillId="103" borderId="12" xfId="0" applyFont="1" applyFill="1" applyBorder="1" applyAlignment="1">
      <alignment horizontal="center" vertical="center" wrapText="1"/>
    </xf>
    <xf numFmtId="0" fontId="36" fillId="105" borderId="12" xfId="0" applyFont="1" applyFill="1" applyBorder="1" applyAlignment="1">
      <alignment horizontal="center" vertical="center" wrapText="1"/>
    </xf>
    <xf numFmtId="49" fontId="5" fillId="48" borderId="12" xfId="0" applyNumberFormat="1" applyFont="1" applyFill="1" applyBorder="1" applyAlignment="1">
      <alignment horizontal="center"/>
    </xf>
    <xf numFmtId="1" fontId="0" fillId="45" borderId="12" xfId="0" applyNumberFormat="1" applyFill="1" applyBorder="1" applyAlignment="1" applyProtection="1">
      <alignment horizontal="center"/>
      <protection locked="0"/>
    </xf>
    <xf numFmtId="168" fontId="0" fillId="45" borderId="12" xfId="0" applyNumberFormat="1" applyFill="1" applyBorder="1" applyAlignment="1" applyProtection="1">
      <alignment horizontal="center"/>
      <protection locked="0"/>
    </xf>
    <xf numFmtId="0" fontId="0" fillId="45" borderId="12" xfId="0" applyFill="1" applyBorder="1" applyAlignment="1">
      <alignment horizontal="center"/>
    </xf>
    <xf numFmtId="169" fontId="72" fillId="0" borderId="72" xfId="0" applyNumberFormat="1" applyFont="1" applyBorder="1" applyAlignment="1" applyProtection="1">
      <alignment horizontal="center" vertical="center"/>
      <protection locked="0"/>
    </xf>
    <xf numFmtId="169" fontId="72" fillId="0" borderId="74" xfId="0" applyNumberFormat="1" applyFont="1" applyBorder="1" applyAlignment="1" applyProtection="1">
      <alignment horizontal="center" vertical="center"/>
      <protection locked="0"/>
    </xf>
    <xf numFmtId="169" fontId="72" fillId="0" borderId="75" xfId="0" applyNumberFormat="1" applyFont="1" applyBorder="1" applyAlignment="1" applyProtection="1">
      <alignment horizontal="center" vertical="center"/>
      <protection locked="0"/>
    </xf>
    <xf numFmtId="169" fontId="72" fillId="0" borderId="90" xfId="0" applyNumberFormat="1" applyFont="1" applyBorder="1" applyAlignment="1" applyProtection="1">
      <alignment horizontal="center" vertical="center"/>
      <protection locked="0"/>
    </xf>
    <xf numFmtId="169" fontId="72" fillId="0" borderId="144" xfId="0" applyNumberFormat="1" applyFont="1" applyBorder="1" applyAlignment="1" applyProtection="1">
      <alignment horizontal="center" vertical="center"/>
      <protection locked="0"/>
    </xf>
    <xf numFmtId="169" fontId="72" fillId="0" borderId="145" xfId="0" applyNumberFormat="1" applyFont="1" applyBorder="1" applyAlignment="1" applyProtection="1">
      <alignment horizontal="center" vertical="center"/>
      <protection locked="0"/>
    </xf>
    <xf numFmtId="169" fontId="72" fillId="0" borderId="92" xfId="0" applyNumberFormat="1" applyFont="1" applyBorder="1" applyAlignment="1" applyProtection="1">
      <alignment horizontal="center" vertical="center"/>
      <protection locked="0"/>
    </xf>
    <xf numFmtId="169" fontId="72" fillId="0" borderId="86" xfId="0" applyNumberFormat="1" applyFont="1" applyBorder="1" applyAlignment="1" applyProtection="1">
      <alignment horizontal="center" vertical="center"/>
      <protection locked="0"/>
    </xf>
    <xf numFmtId="2" fontId="74" fillId="55" borderId="14" xfId="26" applyNumberFormat="1" applyFont="1" applyFill="1" applyBorder="1" applyAlignment="1" applyProtection="1">
      <alignment horizontal="center" vertical="center" wrapText="1"/>
    </xf>
    <xf numFmtId="0" fontId="5" fillId="0" borderId="0" xfId="0" applyFont="1"/>
    <xf numFmtId="0" fontId="34" fillId="87" borderId="0" xfId="0" applyFont="1" applyFill="1" applyAlignment="1">
      <alignment horizontal="center" vertical="center"/>
    </xf>
    <xf numFmtId="0" fontId="9" fillId="46" borderId="12" xfId="0" applyFont="1" applyFill="1" applyBorder="1" applyAlignment="1">
      <alignment horizontal="center"/>
    </xf>
    <xf numFmtId="0" fontId="0" fillId="46" borderId="12" xfId="0" applyFill="1" applyBorder="1" applyAlignment="1">
      <alignment horizontal="center" vertical="top"/>
    </xf>
    <xf numFmtId="1" fontId="9" fillId="54" borderId="12" xfId="0" applyNumberFormat="1" applyFont="1" applyFill="1" applyBorder="1" applyAlignment="1">
      <alignment horizontal="center" vertical="top"/>
    </xf>
    <xf numFmtId="0" fontId="9" fillId="46" borderId="12" xfId="0" applyFont="1" applyFill="1" applyBorder="1" applyAlignment="1">
      <alignment horizontal="center" vertical="top"/>
    </xf>
    <xf numFmtId="2" fontId="0" fillId="46" borderId="12" xfId="0" applyNumberFormat="1" applyFill="1" applyBorder="1"/>
    <xf numFmtId="2" fontId="0" fillId="43" borderId="12" xfId="0" applyNumberFormat="1" applyFill="1" applyBorder="1" applyAlignment="1">
      <alignment horizontal="center"/>
    </xf>
    <xf numFmtId="2" fontId="36" fillId="44" borderId="0" xfId="0" applyNumberFormat="1" applyFont="1" applyFill="1" applyAlignment="1">
      <alignment horizontal="center" vertical="center"/>
    </xf>
    <xf numFmtId="2" fontId="36" fillId="55" borderId="71" xfId="0" applyNumberFormat="1" applyFont="1" applyFill="1" applyBorder="1" applyAlignment="1">
      <alignment horizontal="center" vertical="center" wrapText="1"/>
    </xf>
    <xf numFmtId="2" fontId="36" fillId="55" borderId="73" xfId="0" applyNumberFormat="1" applyFont="1" applyFill="1" applyBorder="1" applyAlignment="1">
      <alignment horizontal="center" vertical="center" wrapText="1"/>
    </xf>
    <xf numFmtId="2" fontId="36" fillId="55" borderId="84" xfId="0" applyNumberFormat="1" applyFont="1" applyFill="1" applyBorder="1" applyAlignment="1">
      <alignment horizontal="center" vertical="center" wrapText="1"/>
    </xf>
    <xf numFmtId="2" fontId="36" fillId="48" borderId="71" xfId="0" applyNumberFormat="1" applyFont="1" applyFill="1" applyBorder="1" applyAlignment="1">
      <alignment horizontal="center" vertical="center" wrapText="1"/>
    </xf>
    <xf numFmtId="2" fontId="36" fillId="48" borderId="73" xfId="0" applyNumberFormat="1" applyFont="1" applyFill="1" applyBorder="1" applyAlignment="1">
      <alignment horizontal="center" vertical="center" wrapText="1"/>
    </xf>
    <xf numFmtId="2" fontId="36" fillId="48" borderId="84" xfId="0" applyNumberFormat="1" applyFont="1" applyFill="1" applyBorder="1" applyAlignment="1">
      <alignment horizontal="center" vertical="center" wrapText="1"/>
    </xf>
    <xf numFmtId="2" fontId="36" fillId="76" borderId="102" xfId="0" applyNumberFormat="1" applyFont="1" applyFill="1" applyBorder="1" applyAlignment="1">
      <alignment horizontal="center" vertical="center" wrapText="1"/>
    </xf>
    <xf numFmtId="2" fontId="36" fillId="76" borderId="103" xfId="0" applyNumberFormat="1" applyFont="1" applyFill="1" applyBorder="1" applyAlignment="1">
      <alignment horizontal="center" vertical="center" wrapText="1"/>
    </xf>
    <xf numFmtId="2" fontId="36" fillId="76" borderId="173" xfId="0" applyNumberFormat="1" applyFont="1" applyFill="1" applyBorder="1" applyAlignment="1">
      <alignment horizontal="center" vertical="center" wrapText="1"/>
    </xf>
    <xf numFmtId="2" fontId="36" fillId="76" borderId="104" xfId="0" applyNumberFormat="1" applyFont="1" applyFill="1" applyBorder="1" applyAlignment="1">
      <alignment horizontal="center" vertical="center" wrapText="1"/>
    </xf>
    <xf numFmtId="2" fontId="36" fillId="45" borderId="102" xfId="0" applyNumberFormat="1" applyFont="1" applyFill="1" applyBorder="1" applyAlignment="1">
      <alignment horizontal="center" vertical="center" wrapText="1"/>
    </xf>
    <xf numFmtId="2" fontId="36" fillId="45" borderId="103" xfId="0" applyNumberFormat="1" applyFont="1" applyFill="1" applyBorder="1" applyAlignment="1">
      <alignment horizontal="center" vertical="center" wrapText="1"/>
    </xf>
    <xf numFmtId="2" fontId="36" fillId="45" borderId="173" xfId="0" applyNumberFormat="1" applyFont="1" applyFill="1" applyBorder="1" applyAlignment="1">
      <alignment horizontal="center" vertical="center" wrapText="1"/>
    </xf>
    <xf numFmtId="2" fontId="36" fillId="45" borderId="104" xfId="0" applyNumberFormat="1" applyFont="1" applyFill="1" applyBorder="1" applyAlignment="1">
      <alignment horizontal="center" vertical="center" wrapText="1"/>
    </xf>
    <xf numFmtId="2" fontId="36" fillId="60" borderId="102" xfId="0" applyNumberFormat="1" applyFont="1" applyFill="1" applyBorder="1" applyAlignment="1">
      <alignment horizontal="center" vertical="center" wrapText="1"/>
    </xf>
    <xf numFmtId="2" fontId="36" fillId="60" borderId="103" xfId="0" applyNumberFormat="1" applyFont="1" applyFill="1" applyBorder="1" applyAlignment="1">
      <alignment horizontal="center" vertical="center" wrapText="1"/>
    </xf>
    <xf numFmtId="2" fontId="36" fillId="60" borderId="104" xfId="0" applyNumberFormat="1" applyFont="1" applyFill="1" applyBorder="1" applyAlignment="1">
      <alignment horizontal="center" vertical="center" wrapText="1"/>
    </xf>
    <xf numFmtId="2" fontId="36" fillId="61" borderId="102" xfId="0" applyNumberFormat="1" applyFont="1" applyFill="1" applyBorder="1" applyAlignment="1">
      <alignment horizontal="center" vertical="center" wrapText="1"/>
    </xf>
    <xf numFmtId="2" fontId="36" fillId="61" borderId="103" xfId="0" applyNumberFormat="1" applyFont="1" applyFill="1" applyBorder="1" applyAlignment="1">
      <alignment horizontal="center" vertical="center" wrapText="1"/>
    </xf>
    <xf numFmtId="2" fontId="36" fillId="61" borderId="173" xfId="0" applyNumberFormat="1" applyFont="1" applyFill="1" applyBorder="1" applyAlignment="1">
      <alignment horizontal="center" vertical="center" wrapText="1"/>
    </xf>
    <xf numFmtId="2" fontId="36" fillId="61" borderId="104" xfId="0" applyNumberFormat="1" applyFont="1" applyFill="1" applyBorder="1" applyAlignment="1">
      <alignment horizontal="center" vertical="center" wrapText="1"/>
    </xf>
    <xf numFmtId="2" fontId="36" fillId="92" borderId="102" xfId="0" applyNumberFormat="1" applyFont="1" applyFill="1" applyBorder="1" applyAlignment="1">
      <alignment horizontal="center" vertical="center" wrapText="1"/>
    </xf>
    <xf numFmtId="2" fontId="36" fillId="92" borderId="103" xfId="0" applyNumberFormat="1" applyFont="1" applyFill="1" applyBorder="1" applyAlignment="1">
      <alignment horizontal="center" vertical="center" wrapText="1"/>
    </xf>
    <xf numFmtId="2" fontId="36" fillId="92" borderId="173" xfId="0" applyNumberFormat="1" applyFont="1" applyFill="1" applyBorder="1" applyAlignment="1">
      <alignment horizontal="center" vertical="center" wrapText="1"/>
    </xf>
    <xf numFmtId="2" fontId="36" fillId="92" borderId="104" xfId="0" applyNumberFormat="1" applyFont="1" applyFill="1" applyBorder="1" applyAlignment="1">
      <alignment horizontal="center" vertical="center" wrapText="1"/>
    </xf>
    <xf numFmtId="2" fontId="36" fillId="100" borderId="102" xfId="0" applyNumberFormat="1" applyFont="1" applyFill="1" applyBorder="1" applyAlignment="1">
      <alignment horizontal="center" vertical="center" wrapText="1"/>
    </xf>
    <xf numFmtId="2" fontId="36" fillId="100" borderId="103" xfId="0" applyNumberFormat="1" applyFont="1" applyFill="1" applyBorder="1" applyAlignment="1">
      <alignment horizontal="center" vertical="center" wrapText="1"/>
    </xf>
    <xf numFmtId="2" fontId="36" fillId="100" borderId="173" xfId="0" applyNumberFormat="1" applyFont="1" applyFill="1" applyBorder="1" applyAlignment="1">
      <alignment horizontal="center" vertical="center" wrapText="1"/>
    </xf>
    <xf numFmtId="2" fontId="36" fillId="100" borderId="104" xfId="0" applyNumberFormat="1" applyFont="1" applyFill="1" applyBorder="1" applyAlignment="1">
      <alignment horizontal="center" vertical="center" wrapText="1"/>
    </xf>
    <xf numFmtId="2" fontId="36" fillId="59" borderId="102" xfId="0" applyNumberFormat="1" applyFont="1" applyFill="1" applyBorder="1" applyAlignment="1">
      <alignment horizontal="center" vertical="center" wrapText="1"/>
    </xf>
    <xf numFmtId="2" fontId="36" fillId="59" borderId="103" xfId="0" applyNumberFormat="1" applyFont="1" applyFill="1" applyBorder="1" applyAlignment="1">
      <alignment horizontal="center" vertical="center" wrapText="1"/>
    </xf>
    <xf numFmtId="2" fontId="36" fillId="59" borderId="173" xfId="0" applyNumberFormat="1" applyFont="1" applyFill="1" applyBorder="1" applyAlignment="1">
      <alignment horizontal="center" vertical="center" wrapText="1"/>
    </xf>
    <xf numFmtId="2" fontId="36" fillId="59" borderId="104" xfId="0" applyNumberFormat="1" applyFont="1" applyFill="1" applyBorder="1" applyAlignment="1">
      <alignment horizontal="center" vertical="center" wrapText="1"/>
    </xf>
    <xf numFmtId="2" fontId="36" fillId="55" borderId="102" xfId="0" applyNumberFormat="1" applyFont="1" applyFill="1" applyBorder="1" applyAlignment="1">
      <alignment horizontal="center" vertical="center" wrapText="1"/>
    </xf>
    <xf numFmtId="2" fontId="36" fillId="55" borderId="103" xfId="0" applyNumberFormat="1" applyFont="1" applyFill="1" applyBorder="1" applyAlignment="1">
      <alignment horizontal="center" vertical="center" wrapText="1"/>
    </xf>
    <xf numFmtId="2" fontId="36" fillId="55" borderId="104" xfId="0" applyNumberFormat="1" applyFont="1" applyFill="1" applyBorder="1" applyAlignment="1">
      <alignment horizontal="center" vertical="center" wrapText="1"/>
    </xf>
    <xf numFmtId="2" fontId="36" fillId="60" borderId="26" xfId="0" applyNumberFormat="1" applyFont="1" applyFill="1" applyBorder="1" applyAlignment="1">
      <alignment horizontal="center" vertical="center"/>
    </xf>
    <xf numFmtId="2" fontId="116" fillId="60" borderId="26" xfId="0" applyNumberFormat="1" applyFont="1" applyFill="1" applyBorder="1" applyAlignment="1">
      <alignment horizontal="center" vertical="center"/>
    </xf>
    <xf numFmtId="2" fontId="116" fillId="60" borderId="11" xfId="0" applyNumberFormat="1" applyFont="1" applyFill="1" applyBorder="1" applyAlignment="1">
      <alignment horizontal="center" vertical="center"/>
    </xf>
    <xf numFmtId="2" fontId="36" fillId="95" borderId="26" xfId="0" applyNumberFormat="1" applyFont="1" applyFill="1" applyBorder="1" applyAlignment="1">
      <alignment horizontal="center" vertical="center"/>
    </xf>
    <xf numFmtId="2" fontId="126" fillId="95" borderId="26" xfId="0" applyNumberFormat="1" applyFont="1" applyFill="1" applyBorder="1" applyAlignment="1">
      <alignment horizontal="center" vertical="center"/>
    </xf>
    <xf numFmtId="2" fontId="126" fillId="95" borderId="11" xfId="0" applyNumberFormat="1" applyFont="1" applyFill="1" applyBorder="1" applyAlignment="1">
      <alignment horizontal="center" vertical="center"/>
    </xf>
    <xf numFmtId="2" fontId="36" fillId="98" borderId="26" xfId="0" applyNumberFormat="1" applyFont="1" applyFill="1" applyBorder="1" applyAlignment="1">
      <alignment horizontal="center" vertical="center"/>
    </xf>
    <xf numFmtId="2" fontId="131" fillId="98" borderId="26" xfId="0" applyNumberFormat="1" applyFont="1" applyFill="1" applyBorder="1" applyAlignment="1">
      <alignment horizontal="center" vertical="center"/>
    </xf>
    <xf numFmtId="2" fontId="131" fillId="98" borderId="11" xfId="0" applyNumberFormat="1" applyFont="1" applyFill="1" applyBorder="1" applyAlignment="1">
      <alignment horizontal="center" vertical="center"/>
    </xf>
    <xf numFmtId="2" fontId="36" fillId="106" borderId="12" xfId="0" applyNumberFormat="1" applyFont="1" applyFill="1" applyBorder="1" applyAlignment="1">
      <alignment horizontal="center" vertical="center"/>
    </xf>
    <xf numFmtId="2" fontId="36" fillId="105" borderId="14" xfId="0" applyNumberFormat="1" applyFont="1" applyFill="1" applyBorder="1" applyAlignment="1">
      <alignment horizontal="center" vertical="center"/>
    </xf>
    <xf numFmtId="2" fontId="36" fillId="105" borderId="11" xfId="0" applyNumberFormat="1" applyFont="1" applyFill="1" applyBorder="1" applyAlignment="1">
      <alignment horizontal="center" vertical="center"/>
    </xf>
    <xf numFmtId="2" fontId="36" fillId="64" borderId="26" xfId="0" applyNumberFormat="1" applyFont="1" applyFill="1" applyBorder="1" applyAlignment="1">
      <alignment horizontal="center" vertical="center"/>
    </xf>
    <xf numFmtId="2" fontId="132" fillId="64" borderId="26" xfId="0" applyNumberFormat="1" applyFont="1" applyFill="1" applyBorder="1" applyAlignment="1">
      <alignment horizontal="center" vertical="center"/>
    </xf>
    <xf numFmtId="2" fontId="132" fillId="64" borderId="11" xfId="0" applyNumberFormat="1" applyFont="1" applyFill="1" applyBorder="1" applyAlignment="1">
      <alignment horizontal="center" vertical="center"/>
    </xf>
    <xf numFmtId="2" fontId="36" fillId="61" borderId="12" xfId="0" applyNumberFormat="1" applyFont="1" applyFill="1" applyBorder="1" applyAlignment="1">
      <alignment horizontal="center" vertical="center"/>
    </xf>
    <xf numFmtId="2" fontId="36" fillId="54" borderId="14" xfId="0" applyNumberFormat="1" applyFont="1" applyFill="1" applyBorder="1" applyAlignment="1">
      <alignment horizontal="center" vertical="center"/>
    </xf>
    <xf numFmtId="2" fontId="36" fillId="54" borderId="11" xfId="0" applyNumberFormat="1" applyFont="1" applyFill="1" applyBorder="1" applyAlignment="1">
      <alignment horizontal="center" vertical="center"/>
    </xf>
    <xf numFmtId="2" fontId="133" fillId="58" borderId="26" xfId="0" quotePrefix="1" applyNumberFormat="1" applyFont="1" applyFill="1" applyBorder="1" applyAlignment="1">
      <alignment horizontal="center" vertical="center"/>
    </xf>
    <xf numFmtId="2" fontId="36" fillId="58" borderId="26" xfId="0" applyNumberFormat="1" applyFont="1" applyFill="1" applyBorder="1" applyAlignment="1">
      <alignment horizontal="center" vertical="center"/>
    </xf>
    <xf numFmtId="2" fontId="133" fillId="58" borderId="26" xfId="0" applyNumberFormat="1" applyFont="1" applyFill="1" applyBorder="1" applyAlignment="1">
      <alignment horizontal="center" vertical="center"/>
    </xf>
    <xf numFmtId="2" fontId="133" fillId="58" borderId="11" xfId="0" applyNumberFormat="1" applyFont="1" applyFill="1" applyBorder="1" applyAlignment="1">
      <alignment horizontal="center" vertical="center"/>
    </xf>
    <xf numFmtId="2" fontId="36" fillId="55" borderId="12" xfId="0" applyNumberFormat="1" applyFont="1" applyFill="1" applyBorder="1" applyAlignment="1">
      <alignment horizontal="center" vertical="center"/>
    </xf>
    <xf numFmtId="2" fontId="36" fillId="48" borderId="14" xfId="0" applyNumberFormat="1" applyFont="1" applyFill="1" applyBorder="1" applyAlignment="1">
      <alignment horizontal="center" vertical="center"/>
    </xf>
    <xf numFmtId="2" fontId="36" fillId="48" borderId="11" xfId="0" applyNumberFormat="1" applyFont="1" applyFill="1" applyBorder="1" applyAlignment="1">
      <alignment horizontal="center" vertical="center"/>
    </xf>
    <xf numFmtId="2" fontId="133" fillId="58" borderId="14" xfId="0" quotePrefix="1" applyNumberFormat="1" applyFont="1" applyFill="1" applyBorder="1" applyAlignment="1">
      <alignment horizontal="center" vertical="center"/>
    </xf>
    <xf numFmtId="2" fontId="134" fillId="77" borderId="26" xfId="0" quotePrefix="1" applyNumberFormat="1" applyFont="1" applyFill="1" applyBorder="1" applyAlignment="1">
      <alignment horizontal="center" vertical="center"/>
    </xf>
    <xf numFmtId="2" fontId="36" fillId="77" borderId="26" xfId="0" applyNumberFormat="1" applyFont="1" applyFill="1" applyBorder="1" applyAlignment="1">
      <alignment horizontal="center" vertical="center"/>
    </xf>
    <xf numFmtId="2" fontId="134" fillId="77" borderId="26" xfId="0" applyNumberFormat="1" applyFont="1" applyFill="1" applyBorder="1" applyAlignment="1">
      <alignment horizontal="center" vertical="center"/>
    </xf>
    <xf numFmtId="2" fontId="134" fillId="77" borderId="11" xfId="0" applyNumberFormat="1" applyFont="1" applyFill="1" applyBorder="1" applyAlignment="1">
      <alignment horizontal="center" vertical="center"/>
    </xf>
    <xf numFmtId="2" fontId="36" fillId="45" borderId="11" xfId="0" applyNumberFormat="1" applyFont="1" applyFill="1" applyBorder="1" applyAlignment="1">
      <alignment horizontal="center" vertical="center"/>
    </xf>
    <xf numFmtId="2" fontId="131" fillId="98" borderId="26" xfId="0" quotePrefix="1" applyNumberFormat="1" applyFont="1" applyFill="1" applyBorder="1" applyAlignment="1">
      <alignment horizontal="center" vertical="center"/>
    </xf>
    <xf numFmtId="2" fontId="132" fillId="64" borderId="26" xfId="0" quotePrefix="1" applyNumberFormat="1" applyFont="1" applyFill="1" applyBorder="1" applyAlignment="1">
      <alignment horizontal="center" vertical="center"/>
    </xf>
    <xf numFmtId="2" fontId="36" fillId="104" borderId="14" xfId="0" quotePrefix="1" applyNumberFormat="1" applyFont="1" applyFill="1" applyBorder="1" applyAlignment="1">
      <alignment horizontal="center" vertical="center"/>
    </xf>
    <xf numFmtId="2" fontId="36" fillId="103" borderId="11" xfId="0" applyNumberFormat="1" applyFont="1" applyFill="1" applyBorder="1" applyAlignment="1">
      <alignment horizontal="center" vertical="center"/>
    </xf>
    <xf numFmtId="2" fontId="36" fillId="98" borderId="14" xfId="0" quotePrefix="1" applyNumberFormat="1" applyFont="1" applyFill="1" applyBorder="1" applyAlignment="1">
      <alignment horizontal="center" vertical="center"/>
    </xf>
    <xf numFmtId="2" fontId="36" fillId="55" borderId="71" xfId="0" applyNumberFormat="1" applyFont="1" applyFill="1" applyBorder="1" applyAlignment="1">
      <alignment horizontal="center" vertical="center"/>
    </xf>
    <xf numFmtId="2" fontId="36" fillId="55" borderId="73" xfId="0" applyNumberFormat="1" applyFont="1" applyFill="1" applyBorder="1" applyAlignment="1">
      <alignment horizontal="center" vertical="center"/>
    </xf>
    <xf numFmtId="2" fontId="36" fillId="76" borderId="102" xfId="0" applyNumberFormat="1" applyFont="1" applyFill="1" applyBorder="1" applyAlignment="1">
      <alignment horizontal="center" vertical="center"/>
    </xf>
    <xf numFmtId="2" fontId="36" fillId="76" borderId="103" xfId="0" applyNumberFormat="1" applyFont="1" applyFill="1" applyBorder="1" applyAlignment="1">
      <alignment horizontal="center" vertical="center"/>
    </xf>
    <xf numFmtId="2" fontId="36" fillId="76" borderId="173" xfId="0" applyNumberFormat="1" applyFont="1" applyFill="1" applyBorder="1" applyAlignment="1">
      <alignment horizontal="center" vertical="center"/>
    </xf>
    <xf numFmtId="2" fontId="36" fillId="76" borderId="104" xfId="0" applyNumberFormat="1" applyFont="1" applyFill="1" applyBorder="1" applyAlignment="1">
      <alignment horizontal="center" vertical="center"/>
    </xf>
    <xf numFmtId="2" fontId="36" fillId="45" borderId="102" xfId="0" applyNumberFormat="1" applyFont="1" applyFill="1" applyBorder="1" applyAlignment="1">
      <alignment horizontal="center" vertical="center"/>
    </xf>
    <xf numFmtId="2" fontId="36" fillId="45" borderId="103" xfId="0" applyNumberFormat="1" applyFont="1" applyFill="1" applyBorder="1" applyAlignment="1">
      <alignment horizontal="center" vertical="center"/>
    </xf>
    <xf numFmtId="2" fontId="36" fillId="45" borderId="173" xfId="0" applyNumberFormat="1" applyFont="1" applyFill="1" applyBorder="1" applyAlignment="1">
      <alignment horizontal="center" vertical="center"/>
    </xf>
    <xf numFmtId="2" fontId="36" fillId="45" borderId="104" xfId="0" applyNumberFormat="1" applyFont="1" applyFill="1" applyBorder="1" applyAlignment="1">
      <alignment horizontal="center" vertical="center"/>
    </xf>
    <xf numFmtId="2" fontId="36" fillId="60" borderId="102" xfId="0" applyNumberFormat="1" applyFont="1" applyFill="1" applyBorder="1" applyAlignment="1">
      <alignment horizontal="center" vertical="center"/>
    </xf>
    <xf numFmtId="2" fontId="36" fillId="60" borderId="103" xfId="0" applyNumberFormat="1" applyFont="1" applyFill="1" applyBorder="1" applyAlignment="1">
      <alignment horizontal="center" vertical="center"/>
    </xf>
    <xf numFmtId="2" fontId="36" fillId="60" borderId="173" xfId="0" applyNumberFormat="1" applyFont="1" applyFill="1" applyBorder="1" applyAlignment="1">
      <alignment horizontal="center" vertical="center"/>
    </xf>
    <xf numFmtId="2" fontId="36" fillId="60" borderId="104" xfId="0" applyNumberFormat="1" applyFont="1" applyFill="1" applyBorder="1" applyAlignment="1">
      <alignment horizontal="center" vertical="center"/>
    </xf>
    <xf numFmtId="2" fontId="36" fillId="61" borderId="102" xfId="0" applyNumberFormat="1" applyFont="1" applyFill="1" applyBorder="1" applyAlignment="1">
      <alignment horizontal="center" vertical="center"/>
    </xf>
    <xf numFmtId="2" fontId="36" fillId="61" borderId="103" xfId="0" applyNumberFormat="1" applyFont="1" applyFill="1" applyBorder="1" applyAlignment="1">
      <alignment horizontal="center" vertical="center"/>
    </xf>
    <xf numFmtId="2" fontId="36" fillId="61" borderId="173" xfId="0" applyNumberFormat="1" applyFont="1" applyFill="1" applyBorder="1" applyAlignment="1">
      <alignment horizontal="center" vertical="center"/>
    </xf>
    <xf numFmtId="2" fontId="36" fillId="61" borderId="104" xfId="0" applyNumberFormat="1" applyFont="1" applyFill="1" applyBorder="1" applyAlignment="1">
      <alignment horizontal="center" vertical="center"/>
    </xf>
    <xf numFmtId="2" fontId="36" fillId="92" borderId="102" xfId="0" applyNumberFormat="1" applyFont="1" applyFill="1" applyBorder="1" applyAlignment="1">
      <alignment horizontal="center" vertical="center"/>
    </xf>
    <xf numFmtId="2" fontId="36" fillId="92" borderId="103" xfId="0" applyNumberFormat="1" applyFont="1" applyFill="1" applyBorder="1" applyAlignment="1">
      <alignment horizontal="center" vertical="center"/>
    </xf>
    <xf numFmtId="2" fontId="36" fillId="92" borderId="173" xfId="0" applyNumberFormat="1" applyFont="1" applyFill="1" applyBorder="1" applyAlignment="1">
      <alignment horizontal="center" vertical="center"/>
    </xf>
    <xf numFmtId="2" fontId="36" fillId="92" borderId="104" xfId="0" applyNumberFormat="1" applyFont="1" applyFill="1" applyBorder="1" applyAlignment="1">
      <alignment horizontal="center" vertical="center"/>
    </xf>
    <xf numFmtId="2" fontId="36" fillId="100" borderId="102" xfId="0" applyNumberFormat="1" applyFont="1" applyFill="1" applyBorder="1" applyAlignment="1">
      <alignment horizontal="center" vertical="center"/>
    </xf>
    <xf numFmtId="2" fontId="36" fillId="100" borderId="103" xfId="0" applyNumberFormat="1" applyFont="1" applyFill="1" applyBorder="1" applyAlignment="1">
      <alignment horizontal="center" vertical="center"/>
    </xf>
    <xf numFmtId="2" fontId="36" fillId="100" borderId="173" xfId="0" applyNumberFormat="1" applyFont="1" applyFill="1" applyBorder="1" applyAlignment="1">
      <alignment horizontal="center" vertical="center"/>
    </xf>
    <xf numFmtId="2" fontId="36" fillId="100" borderId="104" xfId="0" applyNumberFormat="1" applyFont="1" applyFill="1" applyBorder="1" applyAlignment="1">
      <alignment horizontal="center" vertical="center"/>
    </xf>
    <xf numFmtId="2" fontId="36" fillId="59" borderId="102" xfId="0" applyNumberFormat="1" applyFont="1" applyFill="1" applyBorder="1" applyAlignment="1">
      <alignment horizontal="center" vertical="center"/>
    </xf>
    <xf numFmtId="2" fontId="36" fillId="59" borderId="103" xfId="0" applyNumberFormat="1" applyFont="1" applyFill="1" applyBorder="1" applyAlignment="1">
      <alignment horizontal="center" vertical="center"/>
    </xf>
    <xf numFmtId="2" fontId="36" fillId="59" borderId="173" xfId="0" applyNumberFormat="1" applyFont="1" applyFill="1" applyBorder="1" applyAlignment="1">
      <alignment horizontal="center" vertical="center"/>
    </xf>
    <xf numFmtId="2" fontId="36" fillId="59" borderId="104" xfId="0" applyNumberFormat="1" applyFont="1" applyFill="1" applyBorder="1" applyAlignment="1">
      <alignment horizontal="center" vertical="center"/>
    </xf>
    <xf numFmtId="2" fontId="36" fillId="55" borderId="102" xfId="0" applyNumberFormat="1" applyFont="1" applyFill="1" applyBorder="1" applyAlignment="1">
      <alignment horizontal="center" vertical="center"/>
    </xf>
    <xf numFmtId="2" fontId="36" fillId="55" borderId="103" xfId="0" applyNumberFormat="1" applyFont="1" applyFill="1" applyBorder="1" applyAlignment="1">
      <alignment horizontal="center" vertical="center"/>
    </xf>
    <xf numFmtId="2" fontId="36" fillId="55" borderId="104" xfId="0" applyNumberFormat="1" applyFont="1" applyFill="1" applyBorder="1" applyAlignment="1">
      <alignment horizontal="center" vertical="center"/>
    </xf>
    <xf numFmtId="2" fontId="36" fillId="96" borderId="102" xfId="0" applyNumberFormat="1" applyFont="1" applyFill="1" applyBorder="1" applyAlignment="1">
      <alignment horizontal="center" vertical="center"/>
    </xf>
    <xf numFmtId="2" fontId="36" fillId="96" borderId="103" xfId="0" applyNumberFormat="1" applyFont="1" applyFill="1" applyBorder="1" applyAlignment="1">
      <alignment horizontal="center" vertical="center"/>
    </xf>
    <xf numFmtId="2" fontId="36" fillId="96" borderId="104" xfId="0" applyNumberFormat="1" applyFont="1" applyFill="1" applyBorder="1" applyAlignment="1">
      <alignment horizontal="center" vertical="center"/>
    </xf>
    <xf numFmtId="2" fontId="36" fillId="95" borderId="102" xfId="0" applyNumberFormat="1" applyFont="1" applyFill="1" applyBorder="1" applyAlignment="1">
      <alignment horizontal="center" vertical="center"/>
    </xf>
    <xf numFmtId="2" fontId="36" fillId="95" borderId="103" xfId="0" applyNumberFormat="1" applyFont="1" applyFill="1" applyBorder="1" applyAlignment="1">
      <alignment horizontal="center" vertical="center"/>
    </xf>
    <xf numFmtId="2" fontId="36" fillId="95" borderId="104" xfId="0" applyNumberFormat="1" applyFont="1" applyFill="1" applyBorder="1" applyAlignment="1">
      <alignment horizontal="center" vertical="center"/>
    </xf>
    <xf numFmtId="2" fontId="34" fillId="85" borderId="172" xfId="0" applyNumberFormat="1" applyFont="1" applyFill="1" applyBorder="1" applyAlignment="1">
      <alignment horizontal="center" vertical="center" wrapText="1"/>
    </xf>
    <xf numFmtId="2" fontId="34" fillId="85" borderId="14" xfId="0" applyNumberFormat="1" applyFont="1" applyFill="1" applyBorder="1" applyAlignment="1">
      <alignment horizontal="center" vertical="center" wrapText="1"/>
    </xf>
    <xf numFmtId="0" fontId="5" fillId="48" borderId="12" xfId="0" applyFont="1" applyFill="1" applyBorder="1"/>
    <xf numFmtId="0" fontId="0" fillId="46" borderId="12" xfId="0" applyFill="1" applyBorder="1"/>
    <xf numFmtId="0" fontId="36" fillId="92" borderId="87" xfId="0" applyFont="1" applyFill="1" applyBorder="1" applyAlignment="1">
      <alignment horizontal="center" vertical="center"/>
    </xf>
    <xf numFmtId="0" fontId="36" fillId="92" borderId="88" xfId="0" applyFont="1" applyFill="1" applyBorder="1" applyAlignment="1">
      <alignment horizontal="center" vertical="center"/>
    </xf>
    <xf numFmtId="165" fontId="36" fillId="94" borderId="87" xfId="0" applyNumberFormat="1" applyFont="1" applyFill="1" applyBorder="1" applyAlignment="1">
      <alignment horizontal="center" vertical="center"/>
    </xf>
    <xf numFmtId="0" fontId="0" fillId="46" borderId="12" xfId="0" applyFill="1" applyBorder="1" applyAlignment="1" applyProtection="1">
      <alignment horizontal="center"/>
      <protection locked="0"/>
    </xf>
    <xf numFmtId="2" fontId="5" fillId="48" borderId="12" xfId="0" applyNumberFormat="1" applyFont="1" applyFill="1" applyBorder="1"/>
    <xf numFmtId="2" fontId="36" fillId="60" borderId="14" xfId="0" applyNumberFormat="1" applyFont="1" applyFill="1" applyBorder="1" applyAlignment="1">
      <alignment horizontal="center" vertical="center"/>
    </xf>
    <xf numFmtId="2" fontId="36" fillId="60" borderId="11" xfId="0" applyNumberFormat="1" applyFont="1" applyFill="1" applyBorder="1" applyAlignment="1">
      <alignment horizontal="center" vertical="center"/>
    </xf>
    <xf numFmtId="165" fontId="36" fillId="94" borderId="81" xfId="0" applyNumberFormat="1" applyFont="1" applyFill="1" applyBorder="1" applyAlignment="1">
      <alignment horizontal="center" vertical="center"/>
    </xf>
    <xf numFmtId="165" fontId="36" fillId="94" borderId="82" xfId="0" applyNumberFormat="1" applyFont="1" applyFill="1" applyBorder="1" applyAlignment="1">
      <alignment horizontal="center" vertical="center"/>
    </xf>
    <xf numFmtId="0" fontId="36" fillId="55" borderId="103" xfId="0" applyFont="1" applyFill="1" applyBorder="1" applyAlignment="1">
      <alignment horizontal="center" vertical="center"/>
    </xf>
    <xf numFmtId="0" fontId="36" fillId="55" borderId="104" xfId="0" applyFont="1" applyFill="1" applyBorder="1" applyAlignment="1">
      <alignment horizontal="center" vertical="center"/>
    </xf>
    <xf numFmtId="0" fontId="25" fillId="53" borderId="245" xfId="40" applyFont="1" applyFill="1" applyBorder="1" applyAlignment="1">
      <alignment horizontal="center" vertical="center"/>
    </xf>
    <xf numFmtId="1" fontId="72" fillId="0" borderId="83" xfId="0" applyNumberFormat="1" applyFont="1" applyBorder="1" applyAlignment="1" applyProtection="1">
      <alignment horizontal="center" vertical="center"/>
      <protection locked="0"/>
    </xf>
    <xf numFmtId="1" fontId="72" fillId="0" borderId="85" xfId="0" applyNumberFormat="1" applyFont="1" applyBorder="1" applyAlignment="1" applyProtection="1">
      <alignment horizontal="center" vertical="center"/>
      <protection locked="0"/>
    </xf>
    <xf numFmtId="1" fontId="72" fillId="0" borderId="96" xfId="0" applyNumberFormat="1" applyFont="1" applyBorder="1" applyAlignment="1" applyProtection="1">
      <alignment horizontal="center" vertical="center"/>
      <protection locked="0"/>
    </xf>
    <xf numFmtId="1" fontId="72" fillId="0" borderId="150" xfId="0" applyNumberFormat="1" applyFont="1" applyBorder="1" applyAlignment="1" applyProtection="1">
      <alignment horizontal="center" vertical="center"/>
      <protection locked="0"/>
    </xf>
    <xf numFmtId="1" fontId="72" fillId="0" borderId="152" xfId="0" applyNumberFormat="1" applyFont="1" applyBorder="1" applyAlignment="1" applyProtection="1">
      <alignment horizontal="center" vertical="center"/>
      <protection locked="0"/>
    </xf>
    <xf numFmtId="1" fontId="72" fillId="0" borderId="153" xfId="0" applyNumberFormat="1" applyFont="1" applyBorder="1" applyAlignment="1" applyProtection="1">
      <alignment horizontal="center" vertical="center"/>
      <protection locked="0"/>
    </xf>
    <xf numFmtId="1" fontId="72" fillId="0" borderId="98" xfId="0" applyNumberFormat="1" applyFont="1" applyBorder="1" applyAlignment="1" applyProtection="1">
      <alignment horizontal="center" vertical="center"/>
      <protection locked="0"/>
    </xf>
    <xf numFmtId="1" fontId="72" fillId="0" borderId="209" xfId="0" applyNumberFormat="1" applyFont="1" applyBorder="1" applyAlignment="1" applyProtection="1">
      <alignment horizontal="center" vertical="center"/>
      <protection locked="0"/>
    </xf>
    <xf numFmtId="2" fontId="0" fillId="44" borderId="0" xfId="0" applyNumberFormat="1" applyFill="1"/>
    <xf numFmtId="0" fontId="0" fillId="44" borderId="0" xfId="0" applyFill="1" applyAlignment="1">
      <alignment vertical="center"/>
    </xf>
    <xf numFmtId="0" fontId="58" fillId="44" borderId="247" xfId="0" applyFont="1" applyFill="1" applyBorder="1"/>
    <xf numFmtId="0" fontId="58" fillId="44" borderId="248" xfId="0" applyFont="1" applyFill="1" applyBorder="1"/>
    <xf numFmtId="0" fontId="9" fillId="0" borderId="12" xfId="0" applyFont="1" applyBorder="1" applyAlignment="1">
      <alignment horizontal="center"/>
    </xf>
    <xf numFmtId="1" fontId="0" fillId="54" borderId="244" xfId="0" applyNumberFormat="1" applyFill="1" applyBorder="1" applyAlignment="1" applyProtection="1">
      <alignment horizontal="center"/>
      <protection locked="0"/>
    </xf>
    <xf numFmtId="1" fontId="0" fillId="45" borderId="244" xfId="0" applyNumberFormat="1" applyFill="1" applyBorder="1" applyAlignment="1" applyProtection="1">
      <alignment horizontal="center"/>
      <protection locked="0"/>
    </xf>
    <xf numFmtId="1" fontId="0" fillId="46" borderId="244" xfId="0" applyNumberFormat="1" applyFill="1" applyBorder="1" applyAlignment="1" applyProtection="1">
      <alignment horizontal="center"/>
      <protection locked="0"/>
    </xf>
    <xf numFmtId="1" fontId="0" fillId="45" borderId="12" xfId="0" applyNumberFormat="1" applyFill="1" applyBorder="1" applyAlignment="1">
      <alignment horizontal="center"/>
    </xf>
    <xf numFmtId="0" fontId="100" fillId="44" borderId="71" xfId="0" applyFont="1" applyFill="1" applyBorder="1" applyAlignment="1" applyProtection="1">
      <alignment horizontal="center"/>
      <protection locked="0"/>
    </xf>
    <xf numFmtId="0" fontId="100" fillId="44" borderId="73" xfId="0" applyFont="1" applyFill="1" applyBorder="1" applyAlignment="1" applyProtection="1">
      <alignment horizontal="center"/>
      <protection locked="0"/>
    </xf>
    <xf numFmtId="0" fontId="100" fillId="44" borderId="84" xfId="0" applyFont="1" applyFill="1" applyBorder="1" applyAlignment="1" applyProtection="1">
      <alignment horizontal="center"/>
      <protection locked="0"/>
    </xf>
    <xf numFmtId="0" fontId="27" fillId="50" borderId="53" xfId="42" applyFont="1" applyFill="1" applyBorder="1"/>
    <xf numFmtId="2" fontId="36" fillId="58" borderId="71" xfId="0" applyNumberFormat="1" applyFont="1" applyFill="1" applyBorder="1" applyAlignment="1">
      <alignment horizontal="center" vertical="center"/>
    </xf>
    <xf numFmtId="0" fontId="36" fillId="58" borderId="103" xfId="0" applyFont="1" applyFill="1" applyBorder="1" applyAlignment="1">
      <alignment horizontal="center" vertical="center"/>
    </xf>
    <xf numFmtId="0" fontId="36" fillId="94" borderId="127" xfId="0" applyFont="1" applyFill="1" applyBorder="1" applyAlignment="1">
      <alignment horizontal="center" vertical="center"/>
    </xf>
    <xf numFmtId="0" fontId="36" fillId="94" borderId="126" xfId="0" applyFont="1" applyFill="1" applyBorder="1" applyAlignment="1">
      <alignment horizontal="center" vertical="center"/>
    </xf>
    <xf numFmtId="0" fontId="36" fillId="48" borderId="99" xfId="0" applyFont="1" applyFill="1" applyBorder="1" applyAlignment="1">
      <alignment horizontal="center" vertical="center"/>
    </xf>
    <xf numFmtId="0" fontId="36" fillId="48" borderId="102" xfId="0" applyFont="1" applyFill="1" applyBorder="1" applyAlignment="1">
      <alignment horizontal="center" vertical="center"/>
    </xf>
    <xf numFmtId="0" fontId="36" fillId="45" borderId="99" xfId="0" applyFont="1" applyFill="1" applyBorder="1" applyAlignment="1">
      <alignment horizontal="center" vertical="center"/>
    </xf>
    <xf numFmtId="0" fontId="36" fillId="45" borderId="102" xfId="0" applyFont="1" applyFill="1" applyBorder="1" applyAlignment="1">
      <alignment horizontal="center" vertical="center"/>
    </xf>
    <xf numFmtId="0" fontId="36" fillId="45" borderId="101" xfId="0" applyFont="1" applyFill="1" applyBorder="1" applyAlignment="1">
      <alignment horizontal="center" vertical="center"/>
    </xf>
    <xf numFmtId="0" fontId="36" fillId="45" borderId="104" xfId="0" applyFont="1" applyFill="1" applyBorder="1" applyAlignment="1">
      <alignment horizontal="center" vertical="center"/>
    </xf>
    <xf numFmtId="0" fontId="136" fillId="87" borderId="14" xfId="0" applyFont="1" applyFill="1" applyBorder="1" applyAlignment="1">
      <alignment horizontal="center" vertical="center"/>
    </xf>
    <xf numFmtId="0" fontId="136" fillId="87" borderId="26" xfId="0" applyFont="1" applyFill="1" applyBorder="1" applyAlignment="1">
      <alignment horizontal="center" vertical="center"/>
    </xf>
    <xf numFmtId="0" fontId="36" fillId="87" borderId="26" xfId="0" applyFont="1" applyFill="1" applyBorder="1" applyAlignment="1">
      <alignment horizontal="center" vertical="center"/>
    </xf>
    <xf numFmtId="0" fontId="36" fillId="76" borderId="99" xfId="0" applyFont="1" applyFill="1" applyBorder="1" applyAlignment="1">
      <alignment horizontal="center" vertical="center"/>
    </xf>
    <xf numFmtId="0" fontId="36" fillId="76" borderId="102" xfId="0" applyFont="1" applyFill="1" applyBorder="1" applyAlignment="1">
      <alignment horizontal="center" vertical="center"/>
    </xf>
    <xf numFmtId="0" fontId="36" fillId="76" borderId="104" xfId="0" applyFont="1" applyFill="1" applyBorder="1" applyAlignment="1">
      <alignment horizontal="center" vertical="center"/>
    </xf>
    <xf numFmtId="1" fontId="5" fillId="44" borderId="165" xfId="0" applyNumberFormat="1" applyFont="1" applyFill="1" applyBorder="1" applyAlignment="1" applyProtection="1">
      <alignment horizontal="center"/>
      <protection locked="0"/>
    </xf>
    <xf numFmtId="1" fontId="9" fillId="44" borderId="168" xfId="0" applyNumberFormat="1" applyFont="1" applyFill="1" applyBorder="1" applyAlignment="1" applyProtection="1">
      <alignment horizontal="center"/>
      <protection locked="0"/>
    </xf>
    <xf numFmtId="1" fontId="9" fillId="44" borderId="175" xfId="0" applyNumberFormat="1" applyFont="1" applyFill="1" applyBorder="1" applyAlignment="1" applyProtection="1">
      <alignment horizontal="center"/>
      <protection locked="0"/>
    </xf>
    <xf numFmtId="1" fontId="9" fillId="44" borderId="171" xfId="0" applyNumberFormat="1" applyFont="1" applyFill="1" applyBorder="1" applyAlignment="1" applyProtection="1">
      <alignment horizontal="center"/>
      <protection locked="0"/>
    </xf>
    <xf numFmtId="1" fontId="9" fillId="44" borderId="165" xfId="0" applyNumberFormat="1" applyFont="1" applyFill="1" applyBorder="1" applyAlignment="1" applyProtection="1">
      <alignment horizontal="center"/>
      <protection locked="0"/>
    </xf>
    <xf numFmtId="2" fontId="36" fillId="77" borderId="71" xfId="0" applyNumberFormat="1" applyFont="1" applyFill="1" applyBorder="1" applyAlignment="1">
      <alignment horizontal="center" vertical="center"/>
    </xf>
    <xf numFmtId="0" fontId="36" fillId="77" borderId="103" xfId="0" applyFont="1" applyFill="1" applyBorder="1" applyAlignment="1">
      <alignment horizontal="center" vertical="center"/>
    </xf>
    <xf numFmtId="2" fontId="36" fillId="87" borderId="71" xfId="0" applyNumberFormat="1" applyFont="1" applyFill="1" applyBorder="1" applyAlignment="1">
      <alignment horizontal="center" vertical="center"/>
    </xf>
    <xf numFmtId="0" fontId="36" fillId="44" borderId="29" xfId="0" applyFont="1" applyFill="1" applyBorder="1" applyAlignment="1">
      <alignment horizontal="center" vertical="center"/>
    </xf>
    <xf numFmtId="165" fontId="36" fillId="94" borderId="89" xfId="0" applyNumberFormat="1" applyFont="1" applyFill="1" applyBorder="1" applyAlignment="1">
      <alignment horizontal="center" vertical="center"/>
    </xf>
    <xf numFmtId="0" fontId="36" fillId="94" borderId="209" xfId="0" applyFont="1" applyFill="1" applyBorder="1" applyAlignment="1">
      <alignment horizontal="center" vertical="center"/>
    </xf>
    <xf numFmtId="0" fontId="36" fillId="48" borderId="103" xfId="0" applyFont="1" applyFill="1" applyBorder="1" applyAlignment="1">
      <alignment horizontal="center" vertical="center"/>
    </xf>
    <xf numFmtId="0" fontId="36" fillId="59" borderId="104" xfId="0" applyFont="1" applyFill="1" applyBorder="1" applyAlignment="1">
      <alignment horizontal="center" vertical="center"/>
    </xf>
    <xf numFmtId="0" fontId="36" fillId="96" borderId="103" xfId="0" applyFont="1" applyFill="1" applyBorder="1" applyAlignment="1">
      <alignment horizontal="center" vertical="center"/>
    </xf>
    <xf numFmtId="0" fontId="36" fillId="96" borderId="104" xfId="0" applyFont="1" applyFill="1" applyBorder="1" applyAlignment="1">
      <alignment horizontal="center" vertical="center"/>
    </xf>
    <xf numFmtId="0" fontId="36" fillId="60" borderId="103" xfId="0" applyFont="1" applyFill="1" applyBorder="1" applyAlignment="1">
      <alignment horizontal="center" vertical="center"/>
    </xf>
    <xf numFmtId="0" fontId="36" fillId="60" borderId="104" xfId="0" applyFont="1" applyFill="1" applyBorder="1" applyAlignment="1">
      <alignment horizontal="center" vertical="center"/>
    </xf>
    <xf numFmtId="0" fontId="36" fillId="56" borderId="26" xfId="0" applyFont="1" applyFill="1" applyBorder="1" applyAlignment="1">
      <alignment horizontal="center" vertical="center"/>
    </xf>
    <xf numFmtId="2" fontId="36" fillId="56" borderId="71" xfId="0" applyNumberFormat="1" applyFont="1" applyFill="1" applyBorder="1" applyAlignment="1">
      <alignment horizontal="center" vertical="center"/>
    </xf>
    <xf numFmtId="0" fontId="36" fillId="56" borderId="103" xfId="0" applyFont="1" applyFill="1" applyBorder="1" applyAlignment="1">
      <alignment horizontal="center" vertical="center"/>
    </xf>
    <xf numFmtId="0" fontId="36" fillId="54" borderId="99" xfId="0" applyFont="1" applyFill="1" applyBorder="1" applyAlignment="1">
      <alignment horizontal="center" vertical="center"/>
    </xf>
    <xf numFmtId="0" fontId="36" fillId="54" borderId="102" xfId="0" applyFont="1" applyFill="1" applyBorder="1" applyAlignment="1">
      <alignment horizontal="center" vertical="center"/>
    </xf>
    <xf numFmtId="0" fontId="36" fillId="46" borderId="99" xfId="0" applyFont="1" applyFill="1" applyBorder="1" applyAlignment="1">
      <alignment horizontal="center" vertical="center"/>
    </xf>
    <xf numFmtId="0" fontId="36" fillId="46" borderId="102" xfId="0" applyFont="1" applyFill="1" applyBorder="1" applyAlignment="1">
      <alignment horizontal="center" vertical="center"/>
    </xf>
    <xf numFmtId="0" fontId="36" fillId="46" borderId="26" xfId="0" applyFont="1" applyFill="1" applyBorder="1" applyAlignment="1">
      <alignment horizontal="center" vertical="center"/>
    </xf>
    <xf numFmtId="2" fontId="36" fillId="64" borderId="71" xfId="0" applyNumberFormat="1" applyFont="1" applyFill="1" applyBorder="1" applyAlignment="1">
      <alignment horizontal="center" vertical="center"/>
    </xf>
    <xf numFmtId="0" fontId="36" fillId="64" borderId="103" xfId="0" applyFont="1" applyFill="1" applyBorder="1" applyAlignment="1">
      <alignment horizontal="center" vertical="center"/>
    </xf>
    <xf numFmtId="0" fontId="36" fillId="61" borderId="102" xfId="0" applyFont="1" applyFill="1" applyBorder="1" applyAlignment="1">
      <alignment horizontal="center" vertical="center"/>
    </xf>
    <xf numFmtId="0" fontId="36" fillId="61" borderId="104" xfId="0" applyFont="1" applyFill="1" applyBorder="1" applyAlignment="1">
      <alignment horizontal="center" vertical="center"/>
    </xf>
    <xf numFmtId="0" fontId="36" fillId="105" borderId="103" xfId="0" applyFont="1" applyFill="1" applyBorder="1" applyAlignment="1">
      <alignment horizontal="center" vertical="center"/>
    </xf>
    <xf numFmtId="0" fontId="36" fillId="105" borderId="104" xfId="0" applyFont="1" applyFill="1" applyBorder="1" applyAlignment="1">
      <alignment horizontal="center" vertical="center"/>
    </xf>
    <xf numFmtId="2" fontId="36" fillId="98" borderId="71" xfId="0" applyNumberFormat="1" applyFont="1" applyFill="1" applyBorder="1" applyAlignment="1">
      <alignment horizontal="center" vertical="center"/>
    </xf>
    <xf numFmtId="0" fontId="36" fillId="105" borderId="102" xfId="0" applyFont="1" applyFill="1" applyBorder="1" applyAlignment="1">
      <alignment horizontal="center" vertical="center"/>
    </xf>
    <xf numFmtId="0" fontId="36" fillId="92" borderId="99" xfId="0" applyFont="1" applyFill="1" applyBorder="1" applyAlignment="1">
      <alignment horizontal="center" vertical="center"/>
    </xf>
    <xf numFmtId="0" fontId="36" fillId="92" borderId="102" xfId="0" applyFont="1" applyFill="1" applyBorder="1" applyAlignment="1">
      <alignment horizontal="center" vertical="center"/>
    </xf>
    <xf numFmtId="0" fontId="36" fillId="92" borderId="104" xfId="0" applyFont="1" applyFill="1" applyBorder="1" applyAlignment="1">
      <alignment horizontal="center" vertical="center"/>
    </xf>
    <xf numFmtId="0" fontId="36" fillId="100" borderId="103" xfId="0" applyFont="1" applyFill="1" applyBorder="1" applyAlignment="1">
      <alignment horizontal="center" vertical="center"/>
    </xf>
    <xf numFmtId="0" fontId="36" fillId="100" borderId="104" xfId="0" applyFont="1" applyFill="1" applyBorder="1" applyAlignment="1">
      <alignment horizontal="center" vertical="center"/>
    </xf>
    <xf numFmtId="0" fontId="36" fillId="109" borderId="26" xfId="0" applyFont="1" applyFill="1" applyBorder="1" applyAlignment="1">
      <alignment horizontal="center" vertical="center"/>
    </xf>
    <xf numFmtId="2" fontId="36" fillId="109" borderId="71" xfId="0" applyNumberFormat="1" applyFont="1" applyFill="1" applyBorder="1" applyAlignment="1">
      <alignment horizontal="center" vertical="center"/>
    </xf>
    <xf numFmtId="0" fontId="36" fillId="109" borderId="103" xfId="0" applyFont="1" applyFill="1" applyBorder="1" applyAlignment="1">
      <alignment horizontal="center" vertical="center"/>
    </xf>
    <xf numFmtId="0" fontId="36" fillId="100" borderId="102" xfId="0" applyFont="1" applyFill="1" applyBorder="1" applyAlignment="1">
      <alignment horizontal="center" vertical="center"/>
    </xf>
    <xf numFmtId="0" fontId="36" fillId="102" borderId="99" xfId="0" applyFont="1" applyFill="1" applyBorder="1" applyAlignment="1">
      <alignment horizontal="center" vertical="center"/>
    </xf>
    <xf numFmtId="0" fontId="36" fillId="102" borderId="102" xfId="0" applyFont="1" applyFill="1" applyBorder="1" applyAlignment="1">
      <alignment horizontal="center" vertical="center"/>
    </xf>
    <xf numFmtId="0" fontId="36" fillId="76" borderId="103" xfId="0" applyFont="1" applyFill="1" applyBorder="1" applyAlignment="1">
      <alignment horizontal="center" vertical="center"/>
    </xf>
    <xf numFmtId="0" fontId="36" fillId="99" borderId="26" xfId="0" applyFont="1" applyFill="1" applyBorder="1" applyAlignment="1">
      <alignment horizontal="center" vertical="center"/>
    </xf>
    <xf numFmtId="0" fontId="36" fillId="99" borderId="103" xfId="0" applyFont="1" applyFill="1" applyBorder="1" applyAlignment="1">
      <alignment horizontal="center" vertical="center"/>
    </xf>
    <xf numFmtId="0" fontId="128" fillId="56" borderId="14" xfId="0" applyFont="1" applyFill="1" applyBorder="1" applyAlignment="1">
      <alignment horizontal="center" vertical="center"/>
    </xf>
    <xf numFmtId="0" fontId="128" fillId="56" borderId="26" xfId="0" applyFont="1" applyFill="1" applyBorder="1" applyAlignment="1">
      <alignment horizontal="center" vertical="center"/>
    </xf>
    <xf numFmtId="0" fontId="128" fillId="56" borderId="245" xfId="0" applyFont="1" applyFill="1" applyBorder="1" applyAlignment="1">
      <alignment horizontal="center" vertical="center"/>
    </xf>
    <xf numFmtId="0" fontId="128" fillId="56" borderId="11" xfId="0" applyFont="1" applyFill="1" applyBorder="1" applyAlignment="1">
      <alignment horizontal="center" vertical="center"/>
    </xf>
    <xf numFmtId="0" fontId="132" fillId="64" borderId="245" xfId="0" applyFont="1" applyFill="1" applyBorder="1" applyAlignment="1">
      <alignment horizontal="center" vertical="center"/>
    </xf>
    <xf numFmtId="0" fontId="131" fillId="98" borderId="245" xfId="0" applyFont="1" applyFill="1" applyBorder="1" applyAlignment="1">
      <alignment horizontal="center" vertical="center"/>
    </xf>
    <xf numFmtId="0" fontId="139" fillId="109" borderId="14" xfId="0" applyFont="1" applyFill="1" applyBorder="1" applyAlignment="1">
      <alignment horizontal="center" vertical="center"/>
    </xf>
    <xf numFmtId="0" fontId="139" fillId="109" borderId="26" xfId="0" applyFont="1" applyFill="1" applyBorder="1" applyAlignment="1">
      <alignment horizontal="center" vertical="center"/>
    </xf>
    <xf numFmtId="0" fontId="139" fillId="109" borderId="245" xfId="0" applyFont="1" applyFill="1" applyBorder="1" applyAlignment="1">
      <alignment horizontal="center" vertical="center"/>
    </xf>
    <xf numFmtId="0" fontId="134" fillId="77" borderId="245" xfId="0" applyFont="1" applyFill="1" applyBorder="1" applyAlignment="1">
      <alignment horizontal="center" vertical="center"/>
    </xf>
    <xf numFmtId="0" fontId="128" fillId="56" borderId="245" xfId="0" quotePrefix="1" applyFont="1" applyFill="1" applyBorder="1" applyAlignment="1">
      <alignment horizontal="center" vertical="center"/>
    </xf>
    <xf numFmtId="0" fontId="128" fillId="56" borderId="26" xfId="0" quotePrefix="1" applyFont="1" applyFill="1" applyBorder="1" applyAlignment="1">
      <alignment horizontal="center" vertical="center"/>
    </xf>
    <xf numFmtId="0" fontId="128" fillId="56" borderId="14" xfId="0" quotePrefix="1" applyFont="1" applyFill="1" applyBorder="1" applyAlignment="1">
      <alignment horizontal="center" vertical="center"/>
    </xf>
    <xf numFmtId="0" fontId="36" fillId="56" borderId="26" xfId="0" quotePrefix="1" applyFont="1" applyFill="1" applyBorder="1" applyAlignment="1">
      <alignment horizontal="center" vertical="center"/>
    </xf>
    <xf numFmtId="0" fontId="36" fillId="56" borderId="14" xfId="0" quotePrefix="1" applyFont="1" applyFill="1" applyBorder="1" applyAlignment="1">
      <alignment horizontal="center" vertical="center"/>
    </xf>
    <xf numFmtId="0" fontId="36" fillId="56" borderId="11" xfId="0" quotePrefix="1" applyFont="1" applyFill="1" applyBorder="1" applyAlignment="1">
      <alignment horizontal="center" vertical="center"/>
    </xf>
    <xf numFmtId="0" fontId="36" fillId="60" borderId="14" xfId="0" quotePrefix="1" applyFont="1" applyFill="1" applyBorder="1" applyAlignment="1">
      <alignment horizontal="center" vertical="center"/>
    </xf>
    <xf numFmtId="0" fontId="36" fillId="60" borderId="11" xfId="0" quotePrefix="1" applyFont="1" applyFill="1" applyBorder="1" applyAlignment="1">
      <alignment horizontal="center" vertical="center"/>
    </xf>
    <xf numFmtId="0" fontId="36" fillId="46" borderId="14" xfId="0" applyFont="1" applyFill="1" applyBorder="1" applyAlignment="1">
      <alignment horizontal="center" vertical="center"/>
    </xf>
    <xf numFmtId="0" fontId="36" fillId="46" borderId="11" xfId="0" applyFont="1" applyFill="1" applyBorder="1" applyAlignment="1">
      <alignment horizontal="center" vertical="center"/>
    </xf>
    <xf numFmtId="0" fontId="108" fillId="55" borderId="14" xfId="0" quotePrefix="1" applyFont="1" applyFill="1" applyBorder="1" applyAlignment="1">
      <alignment horizontal="center" vertical="center"/>
    </xf>
    <xf numFmtId="0" fontId="108" fillId="55" borderId="26" xfId="0" quotePrefix="1" applyFont="1" applyFill="1" applyBorder="1" applyAlignment="1">
      <alignment horizontal="center" vertical="center"/>
    </xf>
    <xf numFmtId="0" fontId="36" fillId="55" borderId="26" xfId="0" quotePrefix="1" applyFont="1" applyFill="1" applyBorder="1" applyAlignment="1">
      <alignment horizontal="center" vertical="center"/>
    </xf>
    <xf numFmtId="0" fontId="36" fillId="55" borderId="14" xfId="0" quotePrefix="1" applyFont="1" applyFill="1" applyBorder="1" applyAlignment="1">
      <alignment horizontal="center" vertical="center"/>
    </xf>
    <xf numFmtId="0" fontId="36" fillId="55" borderId="11" xfId="0" quotePrefix="1" applyFont="1" applyFill="1" applyBorder="1" applyAlignment="1">
      <alignment horizontal="center" vertical="center"/>
    </xf>
    <xf numFmtId="0" fontId="118" fillId="92" borderId="14" xfId="0" quotePrefix="1" applyFont="1" applyFill="1" applyBorder="1" applyAlignment="1">
      <alignment horizontal="center" vertical="center"/>
    </xf>
    <xf numFmtId="0" fontId="118" fillId="92" borderId="26" xfId="0" quotePrefix="1" applyFont="1" applyFill="1" applyBorder="1" applyAlignment="1">
      <alignment horizontal="center" vertical="center"/>
    </xf>
    <xf numFmtId="0" fontId="36" fillId="92" borderId="26" xfId="0" quotePrefix="1" applyFont="1" applyFill="1" applyBorder="1" applyAlignment="1">
      <alignment horizontal="center" vertical="center"/>
    </xf>
    <xf numFmtId="0" fontId="36" fillId="92" borderId="14" xfId="0" quotePrefix="1" applyFont="1" applyFill="1" applyBorder="1" applyAlignment="1">
      <alignment horizontal="center" vertical="center"/>
    </xf>
    <xf numFmtId="0" fontId="36" fillId="92" borderId="11" xfId="0" quotePrefix="1" applyFont="1" applyFill="1" applyBorder="1" applyAlignment="1">
      <alignment horizontal="center" vertical="center"/>
    </xf>
    <xf numFmtId="0" fontId="36" fillId="101" borderId="14" xfId="0" applyFont="1" applyFill="1" applyBorder="1" applyAlignment="1">
      <alignment horizontal="center" vertical="center"/>
    </xf>
    <xf numFmtId="0" fontId="36" fillId="101" borderId="26" xfId="0" applyFont="1" applyFill="1" applyBorder="1" applyAlignment="1">
      <alignment horizontal="center" vertical="center"/>
    </xf>
    <xf numFmtId="0" fontId="36" fillId="101" borderId="11" xfId="0" applyFont="1" applyFill="1" applyBorder="1" applyAlignment="1">
      <alignment horizontal="center" vertical="center"/>
    </xf>
    <xf numFmtId="0" fontId="110" fillId="76" borderId="14" xfId="0" quotePrefix="1" applyFont="1" applyFill="1" applyBorder="1" applyAlignment="1">
      <alignment horizontal="center" vertical="center"/>
    </xf>
    <xf numFmtId="0" fontId="110" fillId="76" borderId="26" xfId="0" quotePrefix="1" applyFont="1" applyFill="1" applyBorder="1" applyAlignment="1">
      <alignment horizontal="center" vertical="center"/>
    </xf>
    <xf numFmtId="0" fontId="36" fillId="76" borderId="26" xfId="0" quotePrefix="1" applyFont="1" applyFill="1" applyBorder="1" applyAlignment="1">
      <alignment horizontal="center" vertical="center"/>
    </xf>
    <xf numFmtId="0" fontId="36" fillId="76" borderId="14" xfId="0" quotePrefix="1" applyFont="1" applyFill="1" applyBorder="1" applyAlignment="1">
      <alignment horizontal="center" vertical="center"/>
    </xf>
    <xf numFmtId="0" fontId="36" fillId="76" borderId="11" xfId="0" quotePrefix="1" applyFont="1" applyFill="1" applyBorder="1" applyAlignment="1">
      <alignment horizontal="center" vertical="center"/>
    </xf>
    <xf numFmtId="0" fontId="117" fillId="61" borderId="14" xfId="0" quotePrefix="1" applyFont="1" applyFill="1" applyBorder="1" applyAlignment="1">
      <alignment horizontal="center" vertical="center"/>
    </xf>
    <xf numFmtId="0" fontId="117" fillId="61" borderId="26" xfId="0" quotePrefix="1" applyFont="1" applyFill="1" applyBorder="1" applyAlignment="1">
      <alignment horizontal="center" vertical="center"/>
    </xf>
    <xf numFmtId="0" fontId="36" fillId="61" borderId="26" xfId="0" quotePrefix="1" applyFont="1" applyFill="1" applyBorder="1" applyAlignment="1">
      <alignment horizontal="center" vertical="center"/>
    </xf>
    <xf numFmtId="0" fontId="36" fillId="61" borderId="14" xfId="0" quotePrefix="1" applyFont="1" applyFill="1" applyBorder="1" applyAlignment="1">
      <alignment horizontal="center" vertical="center"/>
    </xf>
    <xf numFmtId="0" fontId="36" fillId="61" borderId="11" xfId="0" quotePrefix="1" applyFont="1" applyFill="1" applyBorder="1" applyAlignment="1">
      <alignment horizontal="center" vertical="center"/>
    </xf>
    <xf numFmtId="0" fontId="120" fillId="96" borderId="14" xfId="0" quotePrefix="1" applyFont="1" applyFill="1" applyBorder="1" applyAlignment="1">
      <alignment horizontal="center" vertical="center"/>
    </xf>
    <xf numFmtId="0" fontId="120" fillId="96" borderId="26" xfId="0" quotePrefix="1" applyFont="1" applyFill="1" applyBorder="1" applyAlignment="1">
      <alignment horizontal="center" vertical="center"/>
    </xf>
    <xf numFmtId="0" fontId="121" fillId="100" borderId="14" xfId="0" quotePrefix="1" applyFont="1" applyFill="1" applyBorder="1" applyAlignment="1">
      <alignment horizontal="center" vertical="center"/>
    </xf>
    <xf numFmtId="0" fontId="121" fillId="100" borderId="26" xfId="0" quotePrefix="1" applyFont="1" applyFill="1" applyBorder="1" applyAlignment="1">
      <alignment horizontal="center" vertical="center"/>
    </xf>
    <xf numFmtId="0" fontId="36" fillId="95" borderId="26" xfId="0" quotePrefix="1" applyFont="1" applyFill="1" applyBorder="1" applyAlignment="1">
      <alignment horizontal="center" vertical="center"/>
    </xf>
    <xf numFmtId="0" fontId="126" fillId="95" borderId="26" xfId="0" quotePrefix="1" applyFont="1" applyFill="1" applyBorder="1" applyAlignment="1">
      <alignment horizontal="center" vertical="center"/>
    </xf>
    <xf numFmtId="0" fontId="36" fillId="95" borderId="11" xfId="0" quotePrefix="1" applyFont="1" applyFill="1" applyBorder="1" applyAlignment="1">
      <alignment horizontal="center" vertical="center"/>
    </xf>
    <xf numFmtId="0" fontId="36" fillId="103" borderId="14" xfId="0" applyFont="1" applyFill="1" applyBorder="1" applyAlignment="1">
      <alignment horizontal="center" vertical="center"/>
    </xf>
    <xf numFmtId="0" fontId="36" fillId="103" borderId="26" xfId="0" applyFont="1" applyFill="1" applyBorder="1" applyAlignment="1">
      <alignment horizontal="center" vertical="center"/>
    </xf>
    <xf numFmtId="0" fontId="36" fillId="103" borderId="11" xfId="0" applyFont="1" applyFill="1" applyBorder="1" applyAlignment="1">
      <alignment horizontal="center" vertical="center"/>
    </xf>
    <xf numFmtId="0" fontId="135" fillId="104" borderId="14" xfId="0" applyFont="1" applyFill="1" applyBorder="1" applyAlignment="1">
      <alignment horizontal="center" vertical="center"/>
    </xf>
    <xf numFmtId="0" fontId="129" fillId="104" borderId="26" xfId="0" applyFont="1" applyFill="1" applyBorder="1" applyAlignment="1">
      <alignment horizontal="center" vertical="center"/>
    </xf>
    <xf numFmtId="0" fontId="129" fillId="98" borderId="26" xfId="0" applyFont="1" applyFill="1" applyBorder="1" applyAlignment="1">
      <alignment horizontal="center" vertical="center"/>
    </xf>
    <xf numFmtId="2" fontId="36" fillId="48" borderId="102" xfId="0" applyNumberFormat="1" applyFont="1" applyFill="1" applyBorder="1" applyAlignment="1">
      <alignment horizontal="center" vertical="center"/>
    </xf>
    <xf numFmtId="2" fontId="36" fillId="48" borderId="104" xfId="0" applyNumberFormat="1" applyFont="1" applyFill="1" applyBorder="1" applyAlignment="1">
      <alignment horizontal="center" vertical="center"/>
    </xf>
    <xf numFmtId="2" fontId="36" fillId="45" borderId="99" xfId="0" applyNumberFormat="1" applyFont="1" applyFill="1" applyBorder="1" applyAlignment="1">
      <alignment horizontal="center" vertical="center"/>
    </xf>
    <xf numFmtId="2" fontId="36" fillId="45" borderId="101" xfId="0" applyNumberFormat="1" applyFont="1" applyFill="1" applyBorder="1" applyAlignment="1">
      <alignment horizontal="center" vertical="center"/>
    </xf>
    <xf numFmtId="2" fontId="36" fillId="46" borderId="99" xfId="0" applyNumberFormat="1" applyFont="1" applyFill="1" applyBorder="1" applyAlignment="1">
      <alignment horizontal="center" vertical="center"/>
    </xf>
    <xf numFmtId="2" fontId="36" fillId="54" borderId="99" xfId="0" applyNumberFormat="1" applyFont="1" applyFill="1" applyBorder="1" applyAlignment="1">
      <alignment horizontal="center" vertical="center"/>
    </xf>
    <xf numFmtId="2" fontId="36" fillId="92" borderId="99" xfId="0" applyNumberFormat="1" applyFont="1" applyFill="1" applyBorder="1" applyAlignment="1">
      <alignment horizontal="center" vertical="center"/>
    </xf>
    <xf numFmtId="2" fontId="36" fillId="92" borderId="101" xfId="0" applyNumberFormat="1" applyFont="1" applyFill="1" applyBorder="1" applyAlignment="1">
      <alignment horizontal="center" vertical="center"/>
    </xf>
    <xf numFmtId="2" fontId="36" fillId="102" borderId="99" xfId="0" applyNumberFormat="1" applyFont="1" applyFill="1" applyBorder="1" applyAlignment="1">
      <alignment horizontal="center" vertical="center"/>
    </xf>
    <xf numFmtId="2" fontId="36" fillId="46" borderId="102" xfId="0" applyNumberFormat="1" applyFont="1" applyFill="1" applyBorder="1" applyAlignment="1">
      <alignment horizontal="center" vertical="center"/>
    </xf>
    <xf numFmtId="2" fontId="36" fillId="58" borderId="103" xfId="0" applyNumberFormat="1" applyFont="1" applyFill="1" applyBorder="1" applyAlignment="1">
      <alignment horizontal="center" vertical="center"/>
    </xf>
    <xf numFmtId="2" fontId="36" fillId="58" borderId="104" xfId="0" applyNumberFormat="1" applyFont="1" applyFill="1" applyBorder="1" applyAlignment="1">
      <alignment horizontal="center" vertical="center"/>
    </xf>
    <xf numFmtId="2" fontId="36" fillId="77" borderId="103" xfId="0" applyNumberFormat="1" applyFont="1" applyFill="1" applyBorder="1" applyAlignment="1">
      <alignment horizontal="center" vertical="center"/>
    </xf>
    <xf numFmtId="2" fontId="36" fillId="77" borderId="104" xfId="0" applyNumberFormat="1" applyFont="1" applyFill="1" applyBorder="1" applyAlignment="1">
      <alignment horizontal="center" vertical="center"/>
    </xf>
    <xf numFmtId="2" fontId="36" fillId="87" borderId="103" xfId="0" applyNumberFormat="1" applyFont="1" applyFill="1" applyBorder="1" applyAlignment="1">
      <alignment horizontal="center" vertical="center"/>
    </xf>
    <xf numFmtId="2" fontId="36" fillId="56" borderId="103" xfId="0" applyNumberFormat="1" applyFont="1" applyFill="1" applyBorder="1" applyAlignment="1">
      <alignment horizontal="center" vertical="center"/>
    </xf>
    <xf numFmtId="2" fontId="36" fillId="56" borderId="104" xfId="0" applyNumberFormat="1" applyFont="1" applyFill="1" applyBorder="1" applyAlignment="1">
      <alignment horizontal="center" vertical="center"/>
    </xf>
    <xf numFmtId="2" fontId="36" fillId="64" borderId="103" xfId="0" applyNumberFormat="1" applyFont="1" applyFill="1" applyBorder="1" applyAlignment="1">
      <alignment horizontal="center" vertical="center"/>
    </xf>
    <xf numFmtId="2" fontId="36" fillId="64" borderId="104" xfId="0" applyNumberFormat="1" applyFont="1" applyFill="1" applyBorder="1" applyAlignment="1">
      <alignment horizontal="center" vertical="center"/>
    </xf>
    <xf numFmtId="2" fontId="36" fillId="98" borderId="103" xfId="0" applyNumberFormat="1" applyFont="1" applyFill="1" applyBorder="1" applyAlignment="1">
      <alignment horizontal="center" vertical="center"/>
    </xf>
    <xf numFmtId="2" fontId="36" fillId="98" borderId="104" xfId="0" applyNumberFormat="1" applyFont="1" applyFill="1" applyBorder="1" applyAlignment="1">
      <alignment horizontal="center" vertical="center"/>
    </xf>
    <xf numFmtId="2" fontId="36" fillId="109" borderId="103" xfId="0" applyNumberFormat="1" applyFont="1" applyFill="1" applyBorder="1" applyAlignment="1">
      <alignment horizontal="center" vertical="center"/>
    </xf>
    <xf numFmtId="2" fontId="36" fillId="109" borderId="104" xfId="0" applyNumberFormat="1" applyFont="1" applyFill="1" applyBorder="1" applyAlignment="1">
      <alignment horizontal="center" vertical="center"/>
    </xf>
    <xf numFmtId="0" fontId="36" fillId="58" borderId="26" xfId="0" quotePrefix="1" applyFont="1" applyFill="1" applyBorder="1" applyAlignment="1">
      <alignment horizontal="center" vertical="center"/>
    </xf>
    <xf numFmtId="0" fontId="36" fillId="58" borderId="11" xfId="0" quotePrefix="1" applyFont="1" applyFill="1" applyBorder="1" applyAlignment="1">
      <alignment horizontal="center" vertical="center"/>
    </xf>
    <xf numFmtId="0" fontId="36" fillId="96" borderId="14" xfId="0" applyFont="1" applyFill="1" applyBorder="1" applyAlignment="1">
      <alignment horizontal="center" vertical="center"/>
    </xf>
    <xf numFmtId="0" fontId="36" fillId="96" borderId="26" xfId="0" applyFont="1" applyFill="1" applyBorder="1" applyAlignment="1">
      <alignment horizontal="center" vertical="center"/>
    </xf>
    <xf numFmtId="0" fontId="36" fillId="96" borderId="11" xfId="0" applyFont="1" applyFill="1" applyBorder="1" applyAlignment="1">
      <alignment horizontal="center" vertical="center"/>
    </xf>
    <xf numFmtId="0" fontId="36" fillId="55" borderId="14" xfId="0" applyFont="1" applyFill="1" applyBorder="1" applyAlignment="1">
      <alignment horizontal="center" vertical="center"/>
    </xf>
    <xf numFmtId="0" fontId="36" fillId="55" borderId="11" xfId="0" applyFont="1" applyFill="1" applyBorder="1" applyAlignment="1">
      <alignment horizontal="center" vertical="center"/>
    </xf>
    <xf numFmtId="0" fontId="36" fillId="55" borderId="102" xfId="0" applyFont="1" applyFill="1" applyBorder="1" applyAlignment="1">
      <alignment horizontal="center" vertical="center"/>
    </xf>
    <xf numFmtId="2" fontId="36" fillId="96" borderId="14" xfId="0" applyNumberFormat="1" applyFont="1" applyFill="1" applyBorder="1" applyAlignment="1">
      <alignment horizontal="center" vertical="center"/>
    </xf>
    <xf numFmtId="2" fontId="36" fillId="55" borderId="14" xfId="0" applyNumberFormat="1" applyFont="1" applyFill="1" applyBorder="1" applyAlignment="1">
      <alignment horizontal="center" vertical="center"/>
    </xf>
    <xf numFmtId="2" fontId="36" fillId="55" borderId="26" xfId="0" applyNumberFormat="1" applyFont="1" applyFill="1" applyBorder="1" applyAlignment="1">
      <alignment horizontal="center" vertical="center"/>
    </xf>
    <xf numFmtId="2" fontId="36" fillId="55" borderId="11" xfId="0" applyNumberFormat="1" applyFont="1" applyFill="1" applyBorder="1" applyAlignment="1">
      <alignment horizontal="center" vertical="center"/>
    </xf>
    <xf numFmtId="2" fontId="36" fillId="58" borderId="102" xfId="0" applyNumberFormat="1" applyFont="1" applyFill="1" applyBorder="1" applyAlignment="1">
      <alignment horizontal="center" vertical="center"/>
    </xf>
    <xf numFmtId="0" fontId="36" fillId="64" borderId="26" xfId="0" quotePrefix="1" applyFont="1" applyFill="1" applyBorder="1" applyAlignment="1">
      <alignment horizontal="center" vertical="center"/>
    </xf>
    <xf numFmtId="0" fontId="36" fillId="64" borderId="11" xfId="0" quotePrefix="1" applyFont="1" applyFill="1" applyBorder="1" applyAlignment="1">
      <alignment horizontal="center" vertical="center"/>
    </xf>
    <xf numFmtId="0" fontId="36" fillId="77" borderId="26" xfId="0" quotePrefix="1" applyFont="1" applyFill="1" applyBorder="1" applyAlignment="1">
      <alignment horizontal="center" vertical="center"/>
    </xf>
    <xf numFmtId="0" fontId="36" fillId="77" borderId="11" xfId="0" quotePrefix="1" applyFont="1" applyFill="1" applyBorder="1" applyAlignment="1">
      <alignment horizontal="center" vertical="center"/>
    </xf>
    <xf numFmtId="0" fontId="36" fillId="99" borderId="26" xfId="0" quotePrefix="1" applyFont="1" applyFill="1" applyBorder="1" applyAlignment="1">
      <alignment horizontal="center" vertical="center"/>
    </xf>
    <xf numFmtId="0" fontId="36" fillId="99" borderId="14" xfId="0" quotePrefix="1" applyFont="1" applyFill="1" applyBorder="1" applyAlignment="1">
      <alignment horizontal="center" vertical="center"/>
    </xf>
    <xf numFmtId="0" fontId="36" fillId="99" borderId="11" xfId="0" quotePrefix="1" applyFont="1" applyFill="1" applyBorder="1" applyAlignment="1">
      <alignment horizontal="center" vertical="center"/>
    </xf>
    <xf numFmtId="0" fontId="36" fillId="93" borderId="26" xfId="0" applyFont="1" applyFill="1" applyBorder="1" applyAlignment="1">
      <alignment horizontal="center" vertical="center"/>
    </xf>
    <xf numFmtId="0" fontId="36" fillId="102" borderId="26" xfId="0" applyFont="1" applyFill="1" applyBorder="1" applyAlignment="1">
      <alignment horizontal="center" vertical="center"/>
    </xf>
    <xf numFmtId="0" fontId="36" fillId="110" borderId="26" xfId="0" applyFont="1" applyFill="1" applyBorder="1" applyAlignment="1">
      <alignment horizontal="center" vertical="center"/>
    </xf>
    <xf numFmtId="0" fontId="133" fillId="58" borderId="245" xfId="0" applyFont="1" applyFill="1" applyBorder="1" applyAlignment="1">
      <alignment horizontal="center" vertical="center"/>
    </xf>
    <xf numFmtId="0" fontId="133" fillId="58" borderId="26" xfId="0" quotePrefix="1" applyFont="1" applyFill="1" applyBorder="1" applyAlignment="1">
      <alignment horizontal="center" vertical="center"/>
    </xf>
    <xf numFmtId="0" fontId="134" fillId="77" borderId="26" xfId="0" quotePrefix="1" applyFont="1" applyFill="1" applyBorder="1" applyAlignment="1">
      <alignment horizontal="center" vertical="center"/>
    </xf>
    <xf numFmtId="0" fontId="137" fillId="93" borderId="245" xfId="0" applyFont="1" applyFill="1" applyBorder="1" applyAlignment="1">
      <alignment horizontal="center" vertical="center"/>
    </xf>
    <xf numFmtId="0" fontId="137" fillId="93" borderId="26" xfId="0" applyFont="1" applyFill="1" applyBorder="1" applyAlignment="1">
      <alignment horizontal="center" vertical="center"/>
    </xf>
    <xf numFmtId="0" fontId="36" fillId="110" borderId="26" xfId="0" quotePrefix="1" applyFont="1" applyFill="1" applyBorder="1" applyAlignment="1">
      <alignment horizontal="center" vertical="center"/>
    </xf>
    <xf numFmtId="0" fontId="36" fillId="110" borderId="14" xfId="0" quotePrefix="1" applyFont="1" applyFill="1" applyBorder="1" applyAlignment="1">
      <alignment horizontal="center" vertical="center"/>
    </xf>
    <xf numFmtId="0" fontId="36" fillId="110" borderId="11" xfId="0" quotePrefix="1" applyFont="1" applyFill="1" applyBorder="1" applyAlignment="1">
      <alignment horizontal="center" vertical="center"/>
    </xf>
    <xf numFmtId="0" fontId="137" fillId="93" borderId="14" xfId="0" quotePrefix="1" applyFont="1" applyFill="1" applyBorder="1" applyAlignment="1">
      <alignment horizontal="center" vertical="center"/>
    </xf>
    <xf numFmtId="0" fontId="137" fillId="93" borderId="26" xfId="0" quotePrefix="1" applyFont="1" applyFill="1" applyBorder="1" applyAlignment="1">
      <alignment horizontal="center" vertical="center"/>
    </xf>
    <xf numFmtId="0" fontId="36" fillId="93" borderId="26" xfId="0" quotePrefix="1" applyFont="1" applyFill="1" applyBorder="1" applyAlignment="1">
      <alignment horizontal="center" vertical="center"/>
    </xf>
    <xf numFmtId="0" fontId="36" fillId="93" borderId="14" xfId="0" quotePrefix="1" applyFont="1" applyFill="1" applyBorder="1" applyAlignment="1">
      <alignment horizontal="center" vertical="center"/>
    </xf>
    <xf numFmtId="0" fontId="36" fillId="93" borderId="11" xfId="0" quotePrefix="1" applyFont="1" applyFill="1" applyBorder="1" applyAlignment="1">
      <alignment horizontal="center" vertical="center"/>
    </xf>
    <xf numFmtId="0" fontId="36" fillId="105" borderId="26" xfId="0" applyFont="1" applyFill="1" applyBorder="1" applyAlignment="1">
      <alignment horizontal="center" vertical="center"/>
    </xf>
    <xf numFmtId="0" fontId="36" fillId="96" borderId="102" xfId="0" applyFont="1" applyFill="1" applyBorder="1" applyAlignment="1">
      <alignment horizontal="center" vertical="center"/>
    </xf>
    <xf numFmtId="2" fontId="36" fillId="105" borderId="103" xfId="0" applyNumberFormat="1" applyFont="1" applyFill="1" applyBorder="1" applyAlignment="1">
      <alignment horizontal="center" vertical="center"/>
    </xf>
    <xf numFmtId="2" fontId="36" fillId="93" borderId="103" xfId="0" applyNumberFormat="1" applyFont="1" applyFill="1" applyBorder="1" applyAlignment="1">
      <alignment horizontal="center" vertical="center"/>
    </xf>
    <xf numFmtId="0" fontId="36" fillId="61" borderId="14" xfId="0" applyFont="1" applyFill="1" applyBorder="1" applyAlignment="1">
      <alignment horizontal="center" vertical="center"/>
    </xf>
    <xf numFmtId="0" fontId="36" fillId="61" borderId="11" xfId="0" applyFont="1" applyFill="1" applyBorder="1" applyAlignment="1">
      <alignment horizontal="center" vertical="center"/>
    </xf>
    <xf numFmtId="0" fontId="36" fillId="76" borderId="14" xfId="0" applyFont="1" applyFill="1" applyBorder="1" applyAlignment="1">
      <alignment horizontal="center" vertical="center"/>
    </xf>
    <xf numFmtId="0" fontId="36" fillId="76" borderId="11" xfId="0" applyFont="1" applyFill="1" applyBorder="1" applyAlignment="1">
      <alignment horizontal="center" vertical="center"/>
    </xf>
    <xf numFmtId="0" fontId="36" fillId="77" borderId="102" xfId="0" applyFont="1" applyFill="1" applyBorder="1" applyAlignment="1">
      <alignment horizontal="center" vertical="center"/>
    </xf>
    <xf numFmtId="2" fontId="36" fillId="99" borderId="103" xfId="0" applyNumberFormat="1" applyFont="1" applyFill="1" applyBorder="1" applyAlignment="1">
      <alignment horizontal="center" vertical="center"/>
    </xf>
    <xf numFmtId="2" fontId="36" fillId="87" borderId="102" xfId="0" applyNumberFormat="1" applyFont="1" applyFill="1" applyBorder="1" applyAlignment="1">
      <alignment horizontal="center" vertical="center"/>
    </xf>
    <xf numFmtId="2" fontId="36" fillId="54" borderId="102" xfId="0" applyNumberFormat="1" applyFont="1" applyFill="1" applyBorder="1" applyAlignment="1">
      <alignment horizontal="center" vertical="center"/>
    </xf>
    <xf numFmtId="0" fontId="36" fillId="60" borderId="102" xfId="0" applyFont="1" applyFill="1" applyBorder="1" applyAlignment="1">
      <alignment horizontal="center" vertical="center"/>
    </xf>
    <xf numFmtId="0" fontId="36" fillId="59" borderId="102" xfId="0" applyFont="1" applyFill="1" applyBorder="1" applyAlignment="1">
      <alignment horizontal="center" vertical="center"/>
    </xf>
    <xf numFmtId="0" fontId="140" fillId="99" borderId="245" xfId="0" applyFont="1" applyFill="1" applyBorder="1" applyAlignment="1">
      <alignment horizontal="center" vertical="center"/>
    </xf>
    <xf numFmtId="0" fontId="140" fillId="99" borderId="26" xfId="0" applyFont="1" applyFill="1" applyBorder="1" applyAlignment="1">
      <alignment horizontal="center" vertical="center"/>
    </xf>
    <xf numFmtId="0" fontId="140" fillId="99" borderId="14" xfId="0" quotePrefix="1" applyFont="1" applyFill="1" applyBorder="1" applyAlignment="1">
      <alignment horizontal="center" vertical="center"/>
    </xf>
    <xf numFmtId="0" fontId="140" fillId="99" borderId="26" xfId="0" quotePrefix="1" applyFont="1" applyFill="1" applyBorder="1" applyAlignment="1">
      <alignment horizontal="center" vertical="center"/>
    </xf>
    <xf numFmtId="0" fontId="132" fillId="64" borderId="26" xfId="0" quotePrefix="1" applyFont="1" applyFill="1" applyBorder="1" applyAlignment="1">
      <alignment horizontal="center" vertical="center"/>
    </xf>
    <xf numFmtId="0" fontId="36" fillId="109" borderId="26" xfId="0" quotePrefix="1" applyFont="1" applyFill="1" applyBorder="1" applyAlignment="1">
      <alignment horizontal="center" vertical="center"/>
    </xf>
    <xf numFmtId="0" fontId="36" fillId="109" borderId="14" xfId="0" quotePrefix="1" applyFont="1" applyFill="1" applyBorder="1" applyAlignment="1">
      <alignment horizontal="center" vertical="center"/>
    </xf>
    <xf numFmtId="0" fontId="36" fillId="109" borderId="11" xfId="0" quotePrefix="1" applyFont="1" applyFill="1" applyBorder="1" applyAlignment="1">
      <alignment horizontal="center" vertical="center"/>
    </xf>
    <xf numFmtId="0" fontId="36" fillId="100" borderId="14" xfId="0" applyFont="1" applyFill="1" applyBorder="1" applyAlignment="1">
      <alignment horizontal="center" vertical="center"/>
    </xf>
    <xf numFmtId="0" fontId="36" fillId="100" borderId="11" xfId="0" applyFont="1" applyFill="1" applyBorder="1" applyAlignment="1">
      <alignment horizontal="center" vertical="center"/>
    </xf>
    <xf numFmtId="0" fontId="139" fillId="109" borderId="14" xfId="0" quotePrefix="1" applyFont="1" applyFill="1" applyBorder="1" applyAlignment="1">
      <alignment horizontal="center" vertical="center"/>
    </xf>
    <xf numFmtId="0" fontId="139" fillId="109" borderId="26" xfId="0" quotePrefix="1" applyFont="1" applyFill="1" applyBorder="1" applyAlignment="1">
      <alignment horizontal="center" vertical="center"/>
    </xf>
    <xf numFmtId="2" fontId="36" fillId="110" borderId="103" xfId="0" applyNumberFormat="1" applyFont="1" applyFill="1" applyBorder="1" applyAlignment="1">
      <alignment horizontal="center" vertical="center"/>
    </xf>
    <xf numFmtId="0" fontId="36" fillId="111" borderId="14" xfId="0" applyFont="1" applyFill="1" applyBorder="1" applyAlignment="1">
      <alignment horizontal="center" vertical="center"/>
    </xf>
    <xf numFmtId="0" fontId="36" fillId="111" borderId="26" xfId="0" applyFont="1" applyFill="1" applyBorder="1" applyAlignment="1">
      <alignment horizontal="center" vertical="center"/>
    </xf>
    <xf numFmtId="0" fontId="36" fillId="111" borderId="11" xfId="0" applyFont="1" applyFill="1" applyBorder="1" applyAlignment="1">
      <alignment horizontal="center" vertical="center"/>
    </xf>
    <xf numFmtId="0" fontId="36" fillId="111" borderId="102" xfId="0" applyFont="1" applyFill="1" applyBorder="1" applyAlignment="1">
      <alignment horizontal="center" vertical="center"/>
    </xf>
    <xf numFmtId="0" fontId="36" fillId="111" borderId="104" xfId="0" applyFont="1" applyFill="1" applyBorder="1" applyAlignment="1">
      <alignment horizontal="center" vertical="center"/>
    </xf>
    <xf numFmtId="0" fontId="36" fillId="112" borderId="26" xfId="0" applyFont="1" applyFill="1" applyBorder="1" applyAlignment="1">
      <alignment horizontal="center" vertical="center"/>
    </xf>
    <xf numFmtId="0" fontId="36" fillId="112" borderId="102" xfId="0" applyFont="1" applyFill="1" applyBorder="1" applyAlignment="1">
      <alignment horizontal="center" vertical="center"/>
    </xf>
    <xf numFmtId="0" fontId="141" fillId="110" borderId="14" xfId="0" quotePrefix="1" applyFont="1" applyFill="1" applyBorder="1" applyAlignment="1">
      <alignment horizontal="center" vertical="center"/>
    </xf>
    <xf numFmtId="0" fontId="141" fillId="110" borderId="26" xfId="0" quotePrefix="1" applyFont="1" applyFill="1" applyBorder="1" applyAlignment="1">
      <alignment horizontal="center" vertical="center"/>
    </xf>
    <xf numFmtId="0" fontId="141" fillId="110" borderId="245" xfId="0" applyFont="1" applyFill="1" applyBorder="1" applyAlignment="1">
      <alignment horizontal="center" vertical="center"/>
    </xf>
    <xf numFmtId="0" fontId="141" fillId="110" borderId="26" xfId="0" applyFont="1" applyFill="1" applyBorder="1" applyAlignment="1">
      <alignment horizontal="center" vertical="center"/>
    </xf>
    <xf numFmtId="0" fontId="36" fillId="48" borderId="104" xfId="0" applyFont="1" applyFill="1" applyBorder="1" applyAlignment="1">
      <alignment horizontal="center" vertical="center"/>
    </xf>
    <xf numFmtId="0" fontId="36" fillId="46" borderId="104" xfId="0" applyFont="1" applyFill="1" applyBorder="1" applyAlignment="1">
      <alignment horizontal="center" vertical="center"/>
    </xf>
    <xf numFmtId="0" fontId="36" fillId="54" borderId="104" xfId="0" applyFont="1" applyFill="1" applyBorder="1" applyAlignment="1">
      <alignment horizontal="center" vertical="center"/>
    </xf>
    <xf numFmtId="0" fontId="36" fillId="102" borderId="104" xfId="0" applyFont="1" applyFill="1" applyBorder="1" applyAlignment="1">
      <alignment horizontal="center" vertical="center"/>
    </xf>
    <xf numFmtId="0" fontId="36" fillId="55" borderId="71" xfId="0" applyFont="1" applyFill="1" applyBorder="1" applyAlignment="1">
      <alignment horizontal="center" vertical="center"/>
    </xf>
    <xf numFmtId="0" fontId="36" fillId="55" borderId="73" xfId="0" applyFont="1" applyFill="1" applyBorder="1" applyAlignment="1">
      <alignment horizontal="center" vertical="center"/>
    </xf>
    <xf numFmtId="0" fontId="36" fillId="55" borderId="97" xfId="0" applyFont="1" applyFill="1" applyBorder="1" applyAlignment="1">
      <alignment horizontal="center" vertical="center"/>
    </xf>
    <xf numFmtId="0" fontId="36" fillId="55" borderId="105" xfId="0" applyFont="1" applyFill="1" applyBorder="1" applyAlignment="1">
      <alignment horizontal="center" vertical="center"/>
    </xf>
    <xf numFmtId="2" fontId="36" fillId="55" borderId="105" xfId="0" applyNumberFormat="1" applyFont="1" applyFill="1" applyBorder="1" applyAlignment="1">
      <alignment horizontal="center" vertical="center"/>
    </xf>
    <xf numFmtId="0" fontId="36" fillId="48" borderId="73" xfId="0" applyFont="1" applyFill="1" applyBorder="1" applyAlignment="1">
      <alignment horizontal="center" vertical="center"/>
    </xf>
    <xf numFmtId="2" fontId="36" fillId="48" borderId="103" xfId="0" applyNumberFormat="1" applyFont="1" applyFill="1" applyBorder="1" applyAlignment="1">
      <alignment horizontal="center" vertical="center"/>
    </xf>
    <xf numFmtId="0" fontId="36" fillId="48" borderId="173" xfId="0" applyFont="1" applyFill="1" applyBorder="1" applyAlignment="1">
      <alignment horizontal="center" vertical="center"/>
    </xf>
    <xf numFmtId="0" fontId="36" fillId="48" borderId="84" xfId="0" applyFont="1" applyFill="1" applyBorder="1" applyAlignment="1">
      <alignment horizontal="center" vertical="center"/>
    </xf>
    <xf numFmtId="0" fontId="36" fillId="0" borderId="102" xfId="0" applyFont="1" applyBorder="1" applyAlignment="1" applyProtection="1">
      <alignment horizontal="center" vertical="center"/>
      <protection locked="0"/>
    </xf>
    <xf numFmtId="0" fontId="36" fillId="0" borderId="103" xfId="0" applyFont="1" applyBorder="1" applyAlignment="1" applyProtection="1">
      <alignment horizontal="center" vertical="center"/>
      <protection locked="0"/>
    </xf>
    <xf numFmtId="0" fontId="36" fillId="58" borderId="71" xfId="0" applyFont="1" applyFill="1" applyBorder="1" applyAlignment="1">
      <alignment horizontal="center" vertical="center"/>
    </xf>
    <xf numFmtId="0" fontId="36" fillId="58" borderId="102" xfId="0" applyFont="1" applyFill="1" applyBorder="1" applyAlignment="1">
      <alignment horizontal="center" vertical="center"/>
    </xf>
    <xf numFmtId="0" fontId="36" fillId="58" borderId="73" xfId="0" applyFont="1" applyFill="1" applyBorder="1" applyAlignment="1">
      <alignment horizontal="center" vertical="center"/>
    </xf>
    <xf numFmtId="2" fontId="36" fillId="58" borderId="73" xfId="0" applyNumberFormat="1" applyFont="1" applyFill="1" applyBorder="1" applyAlignment="1">
      <alignment horizontal="center" vertical="center"/>
    </xf>
    <xf numFmtId="0" fontId="36" fillId="58" borderId="97" xfId="0" applyFont="1" applyFill="1" applyBorder="1" applyAlignment="1">
      <alignment horizontal="center" vertical="center"/>
    </xf>
    <xf numFmtId="0" fontId="36" fillId="58" borderId="105" xfId="0" applyFont="1" applyFill="1" applyBorder="1" applyAlignment="1">
      <alignment horizontal="center" vertical="center"/>
    </xf>
    <xf numFmtId="2" fontId="36" fillId="58" borderId="105" xfId="0" applyNumberFormat="1" applyFont="1" applyFill="1" applyBorder="1" applyAlignment="1">
      <alignment horizontal="center" vertical="center"/>
    </xf>
    <xf numFmtId="0" fontId="36" fillId="55" borderId="173" xfId="0" applyFont="1" applyFill="1" applyBorder="1" applyAlignment="1">
      <alignment horizontal="center" vertical="center"/>
    </xf>
    <xf numFmtId="0" fontId="36" fillId="55" borderId="84" xfId="0" applyFont="1" applyFill="1" applyBorder="1" applyAlignment="1">
      <alignment horizontal="center" vertical="center"/>
    </xf>
    <xf numFmtId="0" fontId="36" fillId="77" borderId="71" xfId="0" applyFont="1" applyFill="1" applyBorder="1" applyAlignment="1">
      <alignment horizontal="center" vertical="center"/>
    </xf>
    <xf numFmtId="2" fontId="36" fillId="77" borderId="102" xfId="0" applyNumberFormat="1" applyFont="1" applyFill="1" applyBorder="1" applyAlignment="1">
      <alignment horizontal="center" vertical="center"/>
    </xf>
    <xf numFmtId="0" fontId="36" fillId="77" borderId="73" xfId="0" applyFont="1" applyFill="1" applyBorder="1" applyAlignment="1">
      <alignment horizontal="center" vertical="center"/>
    </xf>
    <xf numFmtId="2" fontId="36" fillId="77" borderId="73" xfId="0" applyNumberFormat="1" applyFont="1" applyFill="1" applyBorder="1" applyAlignment="1">
      <alignment horizontal="center" vertical="center"/>
    </xf>
    <xf numFmtId="0" fontId="36" fillId="77" borderId="97" xfId="0" applyFont="1" applyFill="1" applyBorder="1" applyAlignment="1">
      <alignment horizontal="center" vertical="center"/>
    </xf>
    <xf numFmtId="0" fontId="36" fillId="77" borderId="105" xfId="0" applyFont="1" applyFill="1" applyBorder="1" applyAlignment="1">
      <alignment horizontal="center" vertical="center"/>
    </xf>
    <xf numFmtId="0" fontId="36" fillId="76" borderId="73" xfId="0" applyFont="1" applyFill="1" applyBorder="1" applyAlignment="1">
      <alignment horizontal="center" vertical="center"/>
    </xf>
    <xf numFmtId="0" fontId="36" fillId="76" borderId="173" xfId="0" applyFont="1" applyFill="1" applyBorder="1" applyAlignment="1">
      <alignment horizontal="center" vertical="center"/>
    </xf>
    <xf numFmtId="0" fontId="36" fillId="76" borderId="84" xfId="0" applyFont="1" applyFill="1" applyBorder="1" applyAlignment="1">
      <alignment horizontal="center" vertical="center"/>
    </xf>
    <xf numFmtId="0" fontId="36" fillId="87" borderId="71" xfId="0" applyFont="1" applyFill="1" applyBorder="1" applyAlignment="1">
      <alignment horizontal="center" vertical="center"/>
    </xf>
    <xf numFmtId="0" fontId="36" fillId="87" borderId="102" xfId="0" applyFont="1" applyFill="1" applyBorder="1" applyAlignment="1">
      <alignment horizontal="center" vertical="center"/>
    </xf>
    <xf numFmtId="0" fontId="36" fillId="87" borderId="73" xfId="0" applyFont="1" applyFill="1" applyBorder="1" applyAlignment="1">
      <alignment horizontal="center" vertical="center"/>
    </xf>
    <xf numFmtId="0" fontId="36" fillId="87" borderId="103" xfId="0" applyFont="1" applyFill="1" applyBorder="1" applyAlignment="1">
      <alignment horizontal="center" vertical="center"/>
    </xf>
    <xf numFmtId="2" fontId="36" fillId="87" borderId="73" xfId="0" applyNumberFormat="1" applyFont="1" applyFill="1" applyBorder="1" applyAlignment="1">
      <alignment horizontal="center" vertical="center"/>
    </xf>
    <xf numFmtId="0" fontId="36" fillId="87" borderId="97" xfId="0" applyFont="1" applyFill="1" applyBorder="1" applyAlignment="1">
      <alignment horizontal="center" vertical="center"/>
    </xf>
    <xf numFmtId="0" fontId="36" fillId="87" borderId="105" xfId="0" applyFont="1" applyFill="1" applyBorder="1" applyAlignment="1">
      <alignment horizontal="center" vertical="center"/>
    </xf>
    <xf numFmtId="2" fontId="36" fillId="87" borderId="105" xfId="0" applyNumberFormat="1" applyFont="1" applyFill="1" applyBorder="1" applyAlignment="1">
      <alignment horizontal="center" vertical="center"/>
    </xf>
    <xf numFmtId="0" fontId="36" fillId="77" borderId="173" xfId="0" applyFont="1" applyFill="1" applyBorder="1" applyAlignment="1">
      <alignment horizontal="center" vertical="center"/>
    </xf>
    <xf numFmtId="0" fontId="36" fillId="77" borderId="84" xfId="0" applyFont="1" applyFill="1" applyBorder="1" applyAlignment="1">
      <alignment horizontal="center" vertical="center"/>
    </xf>
    <xf numFmtId="0" fontId="36" fillId="77" borderId="104" xfId="0" applyFont="1" applyFill="1" applyBorder="1" applyAlignment="1">
      <alignment horizontal="center" vertical="center"/>
    </xf>
    <xf numFmtId="0" fontId="36" fillId="56" borderId="102" xfId="0" applyFont="1" applyFill="1" applyBorder="1" applyAlignment="1">
      <alignment horizontal="center" vertical="center"/>
    </xf>
    <xf numFmtId="0" fontId="36" fillId="56" borderId="71" xfId="0" applyFont="1" applyFill="1" applyBorder="1" applyAlignment="1">
      <alignment horizontal="center" vertical="center"/>
    </xf>
    <xf numFmtId="2" fontId="36" fillId="56" borderId="102" xfId="0" applyNumberFormat="1" applyFont="1" applyFill="1" applyBorder="1" applyAlignment="1">
      <alignment horizontal="center" vertical="center"/>
    </xf>
    <xf numFmtId="0" fontId="36" fillId="56" borderId="73" xfId="0" applyFont="1" applyFill="1" applyBorder="1" applyAlignment="1">
      <alignment horizontal="center" vertical="center"/>
    </xf>
    <xf numFmtId="2" fontId="36" fillId="56" borderId="73" xfId="0" applyNumberFormat="1" applyFont="1" applyFill="1" applyBorder="1" applyAlignment="1">
      <alignment horizontal="center" vertical="center"/>
    </xf>
    <xf numFmtId="0" fontId="36" fillId="56" borderId="97" xfId="0" applyFont="1" applyFill="1" applyBorder="1" applyAlignment="1">
      <alignment horizontal="center" vertical="center"/>
    </xf>
    <xf numFmtId="0" fontId="36" fillId="56" borderId="105" xfId="0" applyFont="1" applyFill="1" applyBorder="1" applyAlignment="1">
      <alignment horizontal="center" vertical="center"/>
    </xf>
    <xf numFmtId="2" fontId="36" fillId="56" borderId="105" xfId="0" applyNumberFormat="1" applyFont="1" applyFill="1" applyBorder="1" applyAlignment="1">
      <alignment horizontal="center" vertical="center"/>
    </xf>
    <xf numFmtId="0" fontId="36" fillId="60" borderId="73" xfId="0" applyFont="1" applyFill="1" applyBorder="1" applyAlignment="1">
      <alignment horizontal="center" vertical="center"/>
    </xf>
    <xf numFmtId="0" fontId="36" fillId="60" borderId="173" xfId="0" applyFont="1" applyFill="1" applyBorder="1" applyAlignment="1">
      <alignment horizontal="center" vertical="center"/>
    </xf>
    <xf numFmtId="0" fontId="36" fillId="60" borderId="84" xfId="0" applyFont="1" applyFill="1" applyBorder="1" applyAlignment="1">
      <alignment horizontal="center" vertical="center"/>
    </xf>
    <xf numFmtId="0" fontId="36" fillId="64" borderId="71" xfId="0" applyFont="1" applyFill="1" applyBorder="1" applyAlignment="1">
      <alignment horizontal="center" vertical="center"/>
    </xf>
    <xf numFmtId="0" fontId="36" fillId="64" borderId="102" xfId="0" applyFont="1" applyFill="1" applyBorder="1" applyAlignment="1">
      <alignment horizontal="center" vertical="center"/>
    </xf>
    <xf numFmtId="0" fontId="36" fillId="64" borderId="73" xfId="0" applyFont="1" applyFill="1" applyBorder="1" applyAlignment="1">
      <alignment horizontal="center" vertical="center"/>
    </xf>
    <xf numFmtId="2" fontId="36" fillId="64" borderId="73" xfId="0" applyNumberFormat="1" applyFont="1" applyFill="1" applyBorder="1" applyAlignment="1">
      <alignment horizontal="center" vertical="center"/>
    </xf>
    <xf numFmtId="0" fontId="36" fillId="64" borderId="97" xfId="0" applyFont="1" applyFill="1" applyBorder="1" applyAlignment="1">
      <alignment horizontal="center" vertical="center"/>
    </xf>
    <xf numFmtId="0" fontId="36" fillId="64" borderId="105" xfId="0" applyFont="1" applyFill="1" applyBorder="1" applyAlignment="1">
      <alignment horizontal="center" vertical="center"/>
    </xf>
    <xf numFmtId="2" fontId="36" fillId="64" borderId="97" xfId="0" applyNumberFormat="1" applyFont="1" applyFill="1" applyBorder="1" applyAlignment="1">
      <alignment horizontal="center" vertical="center"/>
    </xf>
    <xf numFmtId="0" fontId="36" fillId="61" borderId="103" xfId="0" applyFont="1" applyFill="1" applyBorder="1" applyAlignment="1">
      <alignment horizontal="center" vertical="center"/>
    </xf>
    <xf numFmtId="0" fontId="36" fillId="61" borderId="73" xfId="0" applyFont="1" applyFill="1" applyBorder="1" applyAlignment="1">
      <alignment horizontal="center" vertical="center"/>
    </xf>
    <xf numFmtId="2" fontId="36" fillId="61" borderId="73" xfId="0" applyNumberFormat="1" applyFont="1" applyFill="1" applyBorder="1" applyAlignment="1">
      <alignment horizontal="center" vertical="center"/>
    </xf>
    <xf numFmtId="0" fontId="36" fillId="61" borderId="173" xfId="0" applyFont="1" applyFill="1" applyBorder="1" applyAlignment="1">
      <alignment horizontal="center" vertical="center"/>
    </xf>
    <xf numFmtId="0" fontId="36" fillId="61" borderId="84" xfId="0" applyFont="1" applyFill="1" applyBorder="1" applyAlignment="1">
      <alignment horizontal="center" vertical="center"/>
    </xf>
    <xf numFmtId="2" fontId="36" fillId="61" borderId="84" xfId="0" applyNumberFormat="1" applyFont="1" applyFill="1" applyBorder="1" applyAlignment="1">
      <alignment horizontal="center" vertical="center"/>
    </xf>
    <xf numFmtId="0" fontId="36" fillId="98" borderId="71" xfId="0" applyFont="1" applyFill="1" applyBorder="1" applyAlignment="1">
      <alignment horizontal="center" vertical="center"/>
    </xf>
    <xf numFmtId="0" fontId="36" fillId="98" borderId="102" xfId="0" applyFont="1" applyFill="1" applyBorder="1" applyAlignment="1">
      <alignment horizontal="center" vertical="center"/>
    </xf>
    <xf numFmtId="0" fontId="36" fillId="98" borderId="73" xfId="0" applyFont="1" applyFill="1" applyBorder="1" applyAlignment="1">
      <alignment horizontal="center" vertical="center"/>
    </xf>
    <xf numFmtId="0" fontId="36" fillId="98" borderId="103" xfId="0" applyFont="1" applyFill="1" applyBorder="1" applyAlignment="1">
      <alignment horizontal="center" vertical="center"/>
    </xf>
    <xf numFmtId="2" fontId="36" fillId="98" borderId="73" xfId="0" applyNumberFormat="1" applyFont="1" applyFill="1" applyBorder="1" applyAlignment="1">
      <alignment horizontal="center" vertical="center"/>
    </xf>
    <xf numFmtId="0" fontId="36" fillId="98" borderId="97" xfId="0" applyFont="1" applyFill="1" applyBorder="1" applyAlignment="1">
      <alignment horizontal="center" vertical="center"/>
    </xf>
    <xf numFmtId="0" fontId="36" fillId="98" borderId="105" xfId="0" applyFont="1" applyFill="1" applyBorder="1" applyAlignment="1">
      <alignment horizontal="center" vertical="center"/>
    </xf>
    <xf numFmtId="2" fontId="36" fillId="98" borderId="97" xfId="0" applyNumberFormat="1" applyFont="1" applyFill="1" applyBorder="1" applyAlignment="1">
      <alignment horizontal="center" vertical="center"/>
    </xf>
    <xf numFmtId="0" fontId="36" fillId="108" borderId="103" xfId="0" applyFont="1" applyFill="1" applyBorder="1" applyAlignment="1">
      <alignment horizontal="center" vertical="center"/>
    </xf>
    <xf numFmtId="0" fontId="36" fillId="108" borderId="73" xfId="0" applyFont="1" applyFill="1" applyBorder="1" applyAlignment="1">
      <alignment horizontal="center" vertical="center"/>
    </xf>
    <xf numFmtId="2" fontId="36" fillId="108" borderId="73" xfId="0" applyNumberFormat="1" applyFont="1" applyFill="1" applyBorder="1" applyAlignment="1">
      <alignment horizontal="center" vertical="center"/>
    </xf>
    <xf numFmtId="0" fontId="36" fillId="108" borderId="173" xfId="0" applyFont="1" applyFill="1" applyBorder="1" applyAlignment="1">
      <alignment horizontal="center" vertical="center"/>
    </xf>
    <xf numFmtId="0" fontId="36" fillId="108" borderId="84" xfId="0" applyFont="1" applyFill="1" applyBorder="1" applyAlignment="1">
      <alignment horizontal="center" vertical="center"/>
    </xf>
    <xf numFmtId="0" fontId="36" fillId="108" borderId="104" xfId="0" applyFont="1" applyFill="1" applyBorder="1" applyAlignment="1">
      <alignment horizontal="center" vertical="center"/>
    </xf>
    <xf numFmtId="2" fontId="36" fillId="108" borderId="84" xfId="0" applyNumberFormat="1" applyFont="1" applyFill="1" applyBorder="1" applyAlignment="1">
      <alignment horizontal="center" vertical="center"/>
    </xf>
    <xf numFmtId="0" fontId="36" fillId="109" borderId="71" xfId="0" applyFont="1" applyFill="1" applyBorder="1" applyAlignment="1">
      <alignment horizontal="center" vertical="center"/>
    </xf>
    <xf numFmtId="0" fontId="36" fillId="109" borderId="102" xfId="0" applyFont="1" applyFill="1" applyBorder="1" applyAlignment="1">
      <alignment horizontal="center" vertical="center"/>
    </xf>
    <xf numFmtId="0" fontId="36" fillId="109" borderId="73" xfId="0" applyFont="1" applyFill="1" applyBorder="1" applyAlignment="1">
      <alignment horizontal="center" vertical="center"/>
    </xf>
    <xf numFmtId="2" fontId="36" fillId="109" borderId="73" xfId="0" applyNumberFormat="1" applyFont="1" applyFill="1" applyBorder="1" applyAlignment="1">
      <alignment horizontal="center" vertical="center"/>
    </xf>
    <xf numFmtId="0" fontId="36" fillId="109" borderId="97" xfId="0" applyFont="1" applyFill="1" applyBorder="1" applyAlignment="1">
      <alignment horizontal="center" vertical="center"/>
    </xf>
    <xf numFmtId="0" fontId="36" fillId="109" borderId="105" xfId="0" applyFont="1" applyFill="1" applyBorder="1" applyAlignment="1">
      <alignment horizontal="center" vertical="center"/>
    </xf>
    <xf numFmtId="2" fontId="36" fillId="109" borderId="97" xfId="0" applyNumberFormat="1" applyFont="1" applyFill="1" applyBorder="1" applyAlignment="1">
      <alignment horizontal="center" vertical="center"/>
    </xf>
    <xf numFmtId="0" fontId="36" fillId="100" borderId="73" xfId="0" applyFont="1" applyFill="1" applyBorder="1" applyAlignment="1">
      <alignment horizontal="center" vertical="center"/>
    </xf>
    <xf numFmtId="2" fontId="36" fillId="100" borderId="73" xfId="0" applyNumberFormat="1" applyFont="1" applyFill="1" applyBorder="1" applyAlignment="1">
      <alignment horizontal="center" vertical="center"/>
    </xf>
    <xf numFmtId="0" fontId="36" fillId="100" borderId="173" xfId="0" applyFont="1" applyFill="1" applyBorder="1" applyAlignment="1">
      <alignment horizontal="center" vertical="center"/>
    </xf>
    <xf numFmtId="0" fontId="36" fillId="100" borderId="84" xfId="0" applyFont="1" applyFill="1" applyBorder="1" applyAlignment="1">
      <alignment horizontal="center" vertical="center"/>
    </xf>
    <xf numFmtId="2" fontId="36" fillId="100" borderId="84" xfId="0" applyNumberFormat="1" applyFont="1" applyFill="1" applyBorder="1" applyAlignment="1">
      <alignment horizontal="center" vertical="center"/>
    </xf>
    <xf numFmtId="2" fontId="36" fillId="77" borderId="97" xfId="0" applyNumberFormat="1" applyFont="1" applyFill="1" applyBorder="1" applyAlignment="1">
      <alignment horizontal="center" vertical="center"/>
    </xf>
    <xf numFmtId="2" fontId="36" fillId="76" borderId="73" xfId="0" applyNumberFormat="1" applyFont="1" applyFill="1" applyBorder="1" applyAlignment="1">
      <alignment horizontal="center" vertical="center"/>
    </xf>
    <xf numFmtId="2" fontId="36" fillId="76" borderId="84" xfId="0" applyNumberFormat="1" applyFont="1" applyFill="1" applyBorder="1" applyAlignment="1">
      <alignment horizontal="center" vertical="center"/>
    </xf>
    <xf numFmtId="0" fontId="36" fillId="56" borderId="173" xfId="0" applyFont="1" applyFill="1" applyBorder="1" applyAlignment="1">
      <alignment horizontal="center" vertical="center"/>
    </xf>
    <xf numFmtId="0" fontId="36" fillId="58" borderId="173" xfId="0" applyFont="1" applyFill="1" applyBorder="1" applyAlignment="1">
      <alignment horizontal="center" vertical="center"/>
    </xf>
    <xf numFmtId="2" fontId="36" fillId="77" borderId="173" xfId="0" applyNumberFormat="1" applyFont="1" applyFill="1" applyBorder="1" applyAlignment="1">
      <alignment horizontal="center" vertical="center"/>
    </xf>
    <xf numFmtId="2" fontId="36" fillId="93" borderId="102" xfId="0" applyNumberFormat="1" applyFont="1" applyFill="1" applyBorder="1" applyAlignment="1">
      <alignment horizontal="center" vertical="center"/>
    </xf>
    <xf numFmtId="0" fontId="36" fillId="93" borderId="103" xfId="0" applyFont="1" applyFill="1" applyBorder="1" applyAlignment="1">
      <alignment horizontal="center" vertical="center"/>
    </xf>
    <xf numFmtId="0" fontId="36" fillId="93" borderId="173" xfId="0" applyFont="1" applyFill="1" applyBorder="1" applyAlignment="1">
      <alignment horizontal="center" vertical="center"/>
    </xf>
    <xf numFmtId="2" fontId="36" fillId="93" borderId="173" xfId="0" applyNumberFormat="1" applyFont="1" applyFill="1" applyBorder="1" applyAlignment="1">
      <alignment horizontal="center" vertical="center"/>
    </xf>
    <xf numFmtId="2" fontId="36" fillId="105" borderId="102" xfId="0" applyNumberFormat="1" applyFont="1" applyFill="1" applyBorder="1" applyAlignment="1">
      <alignment horizontal="center" vertical="center"/>
    </xf>
    <xf numFmtId="2" fontId="36" fillId="105" borderId="104" xfId="0" applyNumberFormat="1" applyFont="1" applyFill="1" applyBorder="1" applyAlignment="1">
      <alignment horizontal="center" vertical="center"/>
    </xf>
    <xf numFmtId="2" fontId="36" fillId="99" borderId="102" xfId="0" applyNumberFormat="1" applyFont="1" applyFill="1" applyBorder="1" applyAlignment="1">
      <alignment horizontal="center" vertical="center"/>
    </xf>
    <xf numFmtId="2" fontId="36" fillId="99" borderId="104" xfId="0" applyNumberFormat="1" applyFont="1" applyFill="1" applyBorder="1" applyAlignment="1">
      <alignment horizontal="center" vertical="center"/>
    </xf>
    <xf numFmtId="0" fontId="36" fillId="99" borderId="173" xfId="0" applyFont="1" applyFill="1" applyBorder="1" applyAlignment="1">
      <alignment horizontal="center" vertical="center"/>
    </xf>
    <xf numFmtId="2" fontId="36" fillId="64" borderId="102" xfId="0" applyNumberFormat="1" applyFont="1" applyFill="1" applyBorder="1" applyAlignment="1">
      <alignment horizontal="center" vertical="center"/>
    </xf>
    <xf numFmtId="0" fontId="36" fillId="64" borderId="173" xfId="0" applyFont="1" applyFill="1" applyBorder="1" applyAlignment="1">
      <alignment horizontal="center" vertical="center"/>
    </xf>
    <xf numFmtId="2" fontId="36" fillId="109" borderId="102" xfId="0" applyNumberFormat="1" applyFont="1" applyFill="1" applyBorder="1" applyAlignment="1">
      <alignment horizontal="center" vertical="center"/>
    </xf>
    <xf numFmtId="0" fontId="36" fillId="109" borderId="173" xfId="0" applyFont="1" applyFill="1" applyBorder="1" applyAlignment="1">
      <alignment horizontal="center" vertical="center"/>
    </xf>
    <xf numFmtId="2" fontId="36" fillId="110" borderId="102" xfId="0" applyNumberFormat="1" applyFont="1" applyFill="1" applyBorder="1" applyAlignment="1">
      <alignment horizontal="center" vertical="center"/>
    </xf>
    <xf numFmtId="0" fontId="36" fillId="110" borderId="103" xfId="0" applyFont="1" applyFill="1" applyBorder="1" applyAlignment="1">
      <alignment horizontal="center" vertical="center"/>
    </xf>
    <xf numFmtId="2" fontId="36" fillId="110" borderId="104" xfId="0" applyNumberFormat="1" applyFont="1" applyFill="1" applyBorder="1" applyAlignment="1">
      <alignment horizontal="center" vertical="center"/>
    </xf>
    <xf numFmtId="0" fontId="36" fillId="110" borderId="173" xfId="0" applyFont="1" applyFill="1" applyBorder="1" applyAlignment="1">
      <alignment horizontal="center" vertical="center"/>
    </xf>
    <xf numFmtId="0" fontId="36" fillId="111" borderId="103" xfId="0" applyFont="1" applyFill="1" applyBorder="1" applyAlignment="1">
      <alignment horizontal="center" vertical="center"/>
    </xf>
    <xf numFmtId="2" fontId="36" fillId="111" borderId="102" xfId="0" applyNumberFormat="1" applyFont="1" applyFill="1" applyBorder="1" applyAlignment="1">
      <alignment horizontal="center" vertical="center"/>
    </xf>
    <xf numFmtId="2" fontId="36" fillId="111" borderId="103" xfId="0" applyNumberFormat="1" applyFont="1" applyFill="1" applyBorder="1" applyAlignment="1">
      <alignment horizontal="center" vertical="center"/>
    </xf>
    <xf numFmtId="2" fontId="36" fillId="111" borderId="104" xfId="0" applyNumberFormat="1" applyFont="1" applyFill="1" applyBorder="1" applyAlignment="1">
      <alignment horizontal="center" vertical="center"/>
    </xf>
    <xf numFmtId="0" fontId="36" fillId="0" borderId="245" xfId="0" applyFont="1" applyBorder="1" applyAlignment="1">
      <alignment horizontal="center" vertical="center"/>
    </xf>
    <xf numFmtId="0" fontId="34" fillId="49" borderId="12" xfId="0" applyFont="1" applyFill="1" applyBorder="1" applyAlignment="1">
      <alignment horizontal="center" vertical="center" wrapText="1"/>
    </xf>
    <xf numFmtId="0" fontId="34" fillId="95" borderId="12" xfId="0" quotePrefix="1" applyFont="1" applyFill="1" applyBorder="1" applyAlignment="1">
      <alignment horizontal="center" vertical="center" wrapText="1"/>
    </xf>
    <xf numFmtId="0" fontId="34" fillId="95" borderId="12" xfId="0" applyFont="1" applyFill="1" applyBorder="1" applyAlignment="1">
      <alignment horizontal="center" vertical="center" wrapText="1"/>
    </xf>
    <xf numFmtId="2" fontId="34" fillId="26" borderId="12" xfId="0" applyNumberFormat="1" applyFont="1" applyFill="1" applyBorder="1" applyAlignment="1">
      <alignment horizontal="center" vertical="center" wrapText="1"/>
    </xf>
    <xf numFmtId="0" fontId="34" fillId="24" borderId="12" xfId="0" applyFont="1" applyFill="1" applyBorder="1" applyAlignment="1">
      <alignment horizontal="center" vertical="center" wrapText="1"/>
    </xf>
    <xf numFmtId="0" fontId="34" fillId="0" borderId="17" xfId="0" applyFont="1" applyBorder="1" applyAlignment="1">
      <alignment horizontal="center" vertical="center" wrapText="1"/>
    </xf>
    <xf numFmtId="0" fontId="36" fillId="56" borderId="126" xfId="0" applyFont="1" applyFill="1" applyBorder="1" applyAlignment="1">
      <alignment horizontal="center" vertical="center"/>
    </xf>
    <xf numFmtId="0" fontId="36" fillId="56" borderId="127" xfId="0" applyFont="1" applyFill="1" applyBorder="1" applyAlignment="1">
      <alignment horizontal="center" vertical="center"/>
    </xf>
    <xf numFmtId="0" fontId="36" fillId="56" borderId="104" xfId="0" applyFont="1" applyFill="1" applyBorder="1" applyAlignment="1">
      <alignment horizontal="center" vertical="center"/>
    </xf>
    <xf numFmtId="0" fontId="36" fillId="56" borderId="128" xfId="0" applyFont="1" applyFill="1" applyBorder="1" applyAlignment="1">
      <alignment horizontal="center" vertical="center"/>
    </xf>
    <xf numFmtId="0" fontId="36" fillId="60" borderId="28" xfId="0" applyFont="1" applyFill="1" applyBorder="1" applyAlignment="1">
      <alignment horizontal="center" vertical="center"/>
    </xf>
    <xf numFmtId="0" fontId="129" fillId="46" borderId="102" xfId="0" applyFont="1" applyFill="1" applyBorder="1" applyAlignment="1">
      <alignment horizontal="center" vertical="center"/>
    </xf>
    <xf numFmtId="0" fontId="129" fillId="46" borderId="102" xfId="0" applyFont="1" applyFill="1" applyBorder="1" applyAlignment="1">
      <alignment horizontal="center" vertical="center" wrapText="1"/>
    </xf>
    <xf numFmtId="0" fontId="129" fillId="46" borderId="104" xfId="0" applyFont="1" applyFill="1" applyBorder="1" applyAlignment="1">
      <alignment horizontal="center" vertical="center"/>
    </xf>
    <xf numFmtId="0" fontId="129" fillId="46" borderId="128" xfId="0" applyFont="1" applyFill="1" applyBorder="1" applyAlignment="1">
      <alignment horizontal="center" vertical="center"/>
    </xf>
    <xf numFmtId="0" fontId="129" fillId="113" borderId="102" xfId="0" applyFont="1" applyFill="1" applyBorder="1" applyAlignment="1">
      <alignment horizontal="center" vertical="center"/>
    </xf>
    <xf numFmtId="0" fontId="129" fillId="113" borderId="104" xfId="0" applyFont="1" applyFill="1" applyBorder="1" applyAlignment="1">
      <alignment horizontal="center" vertical="center"/>
    </xf>
    <xf numFmtId="0" fontId="36" fillId="60" borderId="244" xfId="0" applyFont="1" applyFill="1" applyBorder="1" applyAlignment="1">
      <alignment horizontal="center" vertical="center"/>
    </xf>
    <xf numFmtId="0" fontId="36" fillId="60" borderId="244" xfId="0" applyFont="1" applyFill="1" applyBorder="1" applyAlignment="1">
      <alignment horizontal="center" vertical="center" wrapText="1"/>
    </xf>
    <xf numFmtId="0" fontId="36" fillId="104" borderId="14" xfId="0" quotePrefix="1" applyFont="1" applyFill="1" applyBorder="1" applyAlignment="1">
      <alignment horizontal="center" vertical="center"/>
    </xf>
    <xf numFmtId="0" fontId="36" fillId="115" borderId="12" xfId="0" applyFont="1" applyFill="1" applyBorder="1" applyAlignment="1">
      <alignment horizontal="center" vertical="center"/>
    </xf>
    <xf numFmtId="0" fontId="36" fillId="116" borderId="14" xfId="0" applyFont="1" applyFill="1" applyBorder="1" applyAlignment="1">
      <alignment horizontal="center" vertical="center"/>
    </xf>
    <xf numFmtId="0" fontId="36" fillId="116" borderId="11" xfId="0" applyFont="1" applyFill="1" applyBorder="1" applyAlignment="1">
      <alignment horizontal="center" vertical="center"/>
    </xf>
    <xf numFmtId="0" fontId="36" fillId="117" borderId="26" xfId="0" applyFont="1" applyFill="1" applyBorder="1" applyAlignment="1">
      <alignment horizontal="center" vertical="center"/>
    </xf>
    <xf numFmtId="0" fontId="36" fillId="118" borderId="26" xfId="0" applyFont="1" applyFill="1" applyBorder="1" applyAlignment="1">
      <alignment horizontal="center" vertical="center"/>
    </xf>
    <xf numFmtId="0" fontId="36" fillId="104" borderId="246" xfId="0" quotePrefix="1" applyFont="1" applyFill="1" applyBorder="1" applyAlignment="1">
      <alignment horizontal="center" vertical="center"/>
    </xf>
    <xf numFmtId="0" fontId="36" fillId="104" borderId="18" xfId="0" applyFont="1" applyFill="1" applyBorder="1" applyAlignment="1">
      <alignment horizontal="center" vertical="center"/>
    </xf>
    <xf numFmtId="0" fontId="36" fillId="104" borderId="24" xfId="0" applyFont="1" applyFill="1" applyBorder="1" applyAlignment="1">
      <alignment horizontal="center" vertical="center"/>
    </xf>
    <xf numFmtId="0" fontId="36" fillId="115" borderId="10" xfId="0" applyFont="1" applyFill="1" applyBorder="1" applyAlignment="1">
      <alignment horizontal="center" vertical="center"/>
    </xf>
    <xf numFmtId="0" fontId="36" fillId="116" borderId="246" xfId="0" applyFont="1" applyFill="1" applyBorder="1" applyAlignment="1">
      <alignment horizontal="center" vertical="center"/>
    </xf>
    <xf numFmtId="0" fontId="36" fillId="116" borderId="24" xfId="0" applyFont="1" applyFill="1" applyBorder="1" applyAlignment="1">
      <alignment horizontal="center" vertical="center"/>
    </xf>
    <xf numFmtId="0" fontId="36" fillId="117" borderId="18" xfId="0" applyFont="1" applyFill="1" applyBorder="1" applyAlignment="1">
      <alignment horizontal="center" vertical="center"/>
    </xf>
    <xf numFmtId="0" fontId="36" fillId="104" borderId="18" xfId="0" quotePrefix="1" applyFont="1" applyFill="1" applyBorder="1" applyAlignment="1">
      <alignment horizontal="center" vertical="center"/>
    </xf>
    <xf numFmtId="0" fontId="36" fillId="98" borderId="246" xfId="0" quotePrefix="1" applyFont="1" applyFill="1" applyBorder="1" applyAlignment="1">
      <alignment horizontal="center" vertical="center"/>
    </xf>
    <xf numFmtId="0" fontId="36" fillId="98" borderId="18" xfId="0" applyFont="1" applyFill="1" applyBorder="1" applyAlignment="1">
      <alignment horizontal="center" vertical="center"/>
    </xf>
    <xf numFmtId="0" fontId="36" fillId="98" borderId="24" xfId="0" applyFont="1" applyFill="1" applyBorder="1" applyAlignment="1">
      <alignment horizontal="center" vertical="center"/>
    </xf>
    <xf numFmtId="0" fontId="36" fillId="106" borderId="10" xfId="0" applyFont="1" applyFill="1" applyBorder="1" applyAlignment="1">
      <alignment horizontal="center" vertical="center"/>
    </xf>
    <xf numFmtId="0" fontId="36" fillId="105" borderId="246" xfId="0" applyFont="1" applyFill="1" applyBorder="1" applyAlignment="1">
      <alignment horizontal="center" vertical="center"/>
    </xf>
    <xf numFmtId="0" fontId="36" fillId="105" borderId="24" xfId="0" applyFont="1" applyFill="1" applyBorder="1" applyAlignment="1">
      <alignment horizontal="center" vertical="center"/>
    </xf>
    <xf numFmtId="0" fontId="36" fillId="118" borderId="18" xfId="0" applyFont="1" applyFill="1" applyBorder="1" applyAlignment="1">
      <alignment horizontal="center" vertical="center"/>
    </xf>
    <xf numFmtId="0" fontId="36" fillId="64" borderId="246" xfId="0" quotePrefix="1" applyFont="1" applyFill="1" applyBorder="1" applyAlignment="1">
      <alignment horizontal="center" vertical="center"/>
    </xf>
    <xf numFmtId="0" fontId="36" fillId="61" borderId="10" xfId="0" applyFont="1" applyFill="1" applyBorder="1" applyAlignment="1">
      <alignment horizontal="center" vertical="center"/>
    </xf>
    <xf numFmtId="0" fontId="36" fillId="54" borderId="246" xfId="0" applyFont="1" applyFill="1" applyBorder="1" applyAlignment="1">
      <alignment horizontal="center" vertical="center"/>
    </xf>
    <xf numFmtId="0" fontId="36" fillId="54" borderId="24" xfId="0" applyFont="1" applyFill="1" applyBorder="1" applyAlignment="1">
      <alignment horizontal="center" vertical="center"/>
    </xf>
    <xf numFmtId="0" fontId="36" fillId="58" borderId="246" xfId="0" quotePrefix="1" applyFont="1" applyFill="1" applyBorder="1" applyAlignment="1">
      <alignment horizontal="center" vertical="center"/>
    </xf>
    <xf numFmtId="0" fontId="36" fillId="55" borderId="10" xfId="0" applyFont="1" applyFill="1" applyBorder="1" applyAlignment="1">
      <alignment horizontal="center" vertical="center"/>
    </xf>
    <xf numFmtId="0" fontId="36" fillId="48" borderId="246" xfId="0" applyFont="1" applyFill="1" applyBorder="1" applyAlignment="1">
      <alignment horizontal="center" vertical="center"/>
    </xf>
    <xf numFmtId="0" fontId="36" fillId="48" borderId="24" xfId="0" applyFont="1" applyFill="1" applyBorder="1" applyAlignment="1">
      <alignment horizontal="center" vertical="center"/>
    </xf>
    <xf numFmtId="2" fontId="36" fillId="104" borderId="102" xfId="0" applyNumberFormat="1" applyFont="1" applyFill="1" applyBorder="1" applyAlignment="1">
      <alignment horizontal="center" vertical="center"/>
    </xf>
    <xf numFmtId="2" fontId="36" fillId="104" borderId="103" xfId="0" applyNumberFormat="1" applyFont="1" applyFill="1" applyBorder="1" applyAlignment="1">
      <alignment horizontal="center" vertical="center"/>
    </xf>
    <xf numFmtId="2" fontId="36" fillId="104" borderId="99" xfId="0" applyNumberFormat="1" applyFont="1" applyFill="1" applyBorder="1" applyAlignment="1">
      <alignment horizontal="center" vertical="center"/>
    </xf>
    <xf numFmtId="2" fontId="36" fillId="104" borderId="100" xfId="0" applyNumberFormat="1" applyFont="1" applyFill="1" applyBorder="1" applyAlignment="1">
      <alignment horizontal="center" vertical="center"/>
    </xf>
    <xf numFmtId="0" fontId="36" fillId="119" borderId="26" xfId="0" applyFont="1" applyFill="1" applyBorder="1" applyAlignment="1">
      <alignment horizontal="center" vertical="center"/>
    </xf>
    <xf numFmtId="0" fontId="36" fillId="119" borderId="18" xfId="0" applyFont="1" applyFill="1" applyBorder="1" applyAlignment="1">
      <alignment horizontal="center" vertical="center"/>
    </xf>
    <xf numFmtId="0" fontId="36" fillId="120" borderId="26" xfId="0" applyFont="1" applyFill="1" applyBorder="1" applyAlignment="1">
      <alignment horizontal="center" vertical="center"/>
    </xf>
    <xf numFmtId="0" fontId="36" fillId="120" borderId="18" xfId="0" applyFont="1" applyFill="1" applyBorder="1" applyAlignment="1">
      <alignment horizontal="center" vertical="center"/>
    </xf>
    <xf numFmtId="2" fontId="36" fillId="98" borderId="102" xfId="0" applyNumberFormat="1" applyFont="1" applyFill="1" applyBorder="1" applyAlignment="1">
      <alignment horizontal="center" vertical="center"/>
    </xf>
    <xf numFmtId="2" fontId="36" fillId="98" borderId="99" xfId="0" applyNumberFormat="1" applyFont="1" applyFill="1" applyBorder="1" applyAlignment="1">
      <alignment horizontal="center" vertical="center"/>
    </xf>
    <xf numFmtId="2" fontId="36" fillId="98" borderId="100" xfId="0" applyNumberFormat="1" applyFont="1" applyFill="1" applyBorder="1" applyAlignment="1">
      <alignment horizontal="center" vertical="center"/>
    </xf>
    <xf numFmtId="2" fontId="36" fillId="98" borderId="101" xfId="0" applyNumberFormat="1" applyFont="1" applyFill="1" applyBorder="1" applyAlignment="1">
      <alignment horizontal="center" vertical="center"/>
    </xf>
    <xf numFmtId="2" fontId="36" fillId="64" borderId="99" xfId="0" applyNumberFormat="1" applyFont="1" applyFill="1" applyBorder="1" applyAlignment="1">
      <alignment horizontal="center" vertical="center"/>
    </xf>
    <xf numFmtId="2" fontId="36" fillId="64" borderId="100" xfId="0" applyNumberFormat="1" applyFont="1" applyFill="1" applyBorder="1" applyAlignment="1">
      <alignment horizontal="center" vertical="center"/>
    </xf>
    <xf numFmtId="2" fontId="36" fillId="64" borderId="101" xfId="0" applyNumberFormat="1" applyFont="1" applyFill="1" applyBorder="1" applyAlignment="1">
      <alignment horizontal="center" vertical="center"/>
    </xf>
    <xf numFmtId="0" fontId="36" fillId="55" borderId="245" xfId="0" applyFont="1" applyFill="1" applyBorder="1" applyAlignment="1">
      <alignment horizontal="center" vertical="center"/>
    </xf>
    <xf numFmtId="0" fontId="36" fillId="55" borderId="246" xfId="0" applyFont="1" applyFill="1" applyBorder="1" applyAlignment="1">
      <alignment horizontal="center" vertical="center"/>
    </xf>
    <xf numFmtId="2" fontId="36" fillId="58" borderId="99" xfId="0" applyNumberFormat="1" applyFont="1" applyFill="1" applyBorder="1" applyAlignment="1">
      <alignment horizontal="center" vertical="center"/>
    </xf>
    <xf numFmtId="2" fontId="36" fillId="58" borderId="100" xfId="0" applyNumberFormat="1" applyFont="1" applyFill="1" applyBorder="1" applyAlignment="1">
      <alignment horizontal="center" vertical="center"/>
    </xf>
    <xf numFmtId="2" fontId="36" fillId="58" borderId="101" xfId="0" applyNumberFormat="1" applyFont="1" applyFill="1" applyBorder="1" applyAlignment="1">
      <alignment horizontal="center" vertical="center"/>
    </xf>
    <xf numFmtId="0" fontId="36" fillId="103" borderId="244" xfId="0" applyFont="1" applyFill="1" applyBorder="1" applyAlignment="1">
      <alignment horizontal="center" vertical="center" wrapText="1"/>
    </xf>
    <xf numFmtId="0" fontId="135" fillId="104" borderId="245" xfId="0" applyFont="1" applyFill="1" applyBorder="1" applyAlignment="1">
      <alignment horizontal="center" vertical="center"/>
    </xf>
    <xf numFmtId="0" fontId="36" fillId="118" borderId="245" xfId="0" applyFont="1" applyFill="1" applyBorder="1" applyAlignment="1">
      <alignment horizontal="center" vertical="center" wrapText="1"/>
    </xf>
    <xf numFmtId="0" fontId="36" fillId="118" borderId="244" xfId="0" applyFont="1" applyFill="1" applyBorder="1" applyAlignment="1">
      <alignment horizontal="center" vertical="center" wrapText="1"/>
    </xf>
    <xf numFmtId="0" fontId="36" fillId="117" borderId="245" xfId="0" applyFont="1" applyFill="1" applyBorder="1" applyAlignment="1">
      <alignment horizontal="center" vertical="center" wrapText="1"/>
    </xf>
    <xf numFmtId="0" fontId="36" fillId="117" borderId="244" xfId="0" applyFont="1" applyFill="1" applyBorder="1" applyAlignment="1">
      <alignment horizontal="center" vertical="center" wrapText="1"/>
    </xf>
    <xf numFmtId="0" fontId="36" fillId="115" borderId="244" xfId="0" applyFont="1" applyFill="1" applyBorder="1" applyAlignment="1">
      <alignment horizontal="center" vertical="center" wrapText="1"/>
    </xf>
    <xf numFmtId="165" fontId="36" fillId="94" borderId="91" xfId="0" applyNumberFormat="1" applyFont="1" applyFill="1" applyBorder="1" applyAlignment="1">
      <alignment horizontal="center" vertical="center"/>
    </xf>
    <xf numFmtId="0" fontId="36" fillId="104" borderId="245" xfId="0" applyFont="1" applyFill="1" applyBorder="1" applyAlignment="1">
      <alignment horizontal="center" vertical="center" wrapText="1"/>
    </xf>
    <xf numFmtId="0" fontId="36" fillId="104" borderId="244" xfId="0" applyFont="1" applyFill="1" applyBorder="1" applyAlignment="1">
      <alignment horizontal="center" vertical="center"/>
    </xf>
    <xf numFmtId="2" fontId="36" fillId="58" borderId="173" xfId="0" applyNumberFormat="1" applyFont="1" applyFill="1" applyBorder="1" applyAlignment="1">
      <alignment horizontal="center" vertical="center"/>
    </xf>
    <xf numFmtId="2" fontId="36" fillId="58" borderId="250" xfId="0" applyNumberFormat="1" applyFont="1" applyFill="1" applyBorder="1" applyAlignment="1">
      <alignment horizontal="center" vertical="center"/>
    </xf>
    <xf numFmtId="0" fontId="36" fillId="98" borderId="245" xfId="0" applyFont="1" applyFill="1" applyBorder="1" applyAlignment="1">
      <alignment horizontal="center" vertical="center" wrapText="1"/>
    </xf>
    <xf numFmtId="0" fontId="36" fillId="98" borderId="11" xfId="0" applyFont="1" applyFill="1" applyBorder="1" applyAlignment="1">
      <alignment horizontal="center" vertical="center" wrapText="1"/>
    </xf>
    <xf numFmtId="0" fontId="36" fillId="98" borderId="244" xfId="0" applyFont="1" applyFill="1" applyBorder="1" applyAlignment="1">
      <alignment horizontal="center" vertical="center"/>
    </xf>
    <xf numFmtId="0" fontId="36" fillId="121" borderId="244" xfId="0" applyFont="1" applyFill="1" applyBorder="1" applyAlignment="1">
      <alignment horizontal="center" vertical="center" wrapText="1"/>
    </xf>
    <xf numFmtId="0" fontId="131" fillId="98" borderId="245" xfId="0" quotePrefix="1" applyFont="1" applyFill="1" applyBorder="1" applyAlignment="1">
      <alignment horizontal="center" vertical="center"/>
    </xf>
    <xf numFmtId="0" fontId="36" fillId="115" borderId="26" xfId="0" applyFont="1" applyFill="1" applyBorder="1" applyAlignment="1">
      <alignment horizontal="center" vertical="center" wrapText="1"/>
    </xf>
    <xf numFmtId="2" fontId="36" fillId="102" borderId="102" xfId="0" applyNumberFormat="1" applyFont="1" applyFill="1" applyBorder="1" applyAlignment="1">
      <alignment horizontal="center" vertical="center"/>
    </xf>
    <xf numFmtId="2" fontId="36" fillId="112" borderId="102" xfId="0" applyNumberFormat="1" applyFont="1" applyFill="1" applyBorder="1" applyAlignment="1">
      <alignment horizontal="center" vertical="center"/>
    </xf>
    <xf numFmtId="2" fontId="128" fillId="56" borderId="245" xfId="0" applyNumberFormat="1" applyFont="1" applyFill="1" applyBorder="1" applyAlignment="1">
      <alignment horizontal="center" vertical="center"/>
    </xf>
    <xf numFmtId="2" fontId="36" fillId="56" borderId="26" xfId="0" applyNumberFormat="1" applyFont="1" applyFill="1" applyBorder="1" applyAlignment="1">
      <alignment horizontal="center" vertical="center"/>
    </xf>
    <xf numFmtId="2" fontId="128" fillId="56" borderId="26" xfId="0" applyNumberFormat="1" applyFont="1" applyFill="1" applyBorder="1" applyAlignment="1">
      <alignment horizontal="center" vertical="center"/>
    </xf>
    <xf numFmtId="2" fontId="128" fillId="56" borderId="11" xfId="0" applyNumberFormat="1" applyFont="1" applyFill="1" applyBorder="1" applyAlignment="1">
      <alignment horizontal="center" vertical="center"/>
    </xf>
    <xf numFmtId="2" fontId="36" fillId="60" borderId="244" xfId="0" applyNumberFormat="1" applyFont="1" applyFill="1" applyBorder="1" applyAlignment="1">
      <alignment horizontal="center" vertical="center"/>
    </xf>
    <xf numFmtId="2" fontId="129" fillId="46" borderId="102" xfId="0" applyNumberFormat="1" applyFont="1" applyFill="1" applyBorder="1" applyAlignment="1">
      <alignment horizontal="center" vertical="center" wrapText="1"/>
    </xf>
    <xf numFmtId="2" fontId="129" fillId="46" borderId="104" xfId="0" applyNumberFormat="1" applyFont="1" applyFill="1" applyBorder="1" applyAlignment="1">
      <alignment horizontal="center" vertical="center"/>
    </xf>
    <xf numFmtId="2" fontId="36" fillId="104" borderId="26" xfId="0" applyNumberFormat="1" applyFont="1" applyFill="1" applyBorder="1" applyAlignment="1">
      <alignment horizontal="center" vertical="center"/>
    </xf>
    <xf numFmtId="2" fontId="36" fillId="104" borderId="11" xfId="0" applyNumberFormat="1" applyFont="1" applyFill="1" applyBorder="1" applyAlignment="1">
      <alignment horizontal="center" vertical="center"/>
    </xf>
    <xf numFmtId="2" fontId="36" fillId="115" borderId="12" xfId="0" applyNumberFormat="1" applyFont="1" applyFill="1" applyBorder="1" applyAlignment="1">
      <alignment horizontal="center" vertical="center"/>
    </xf>
    <xf numFmtId="2" fontId="36" fillId="116" borderId="14" xfId="0" applyNumberFormat="1" applyFont="1" applyFill="1" applyBorder="1" applyAlignment="1">
      <alignment horizontal="center" vertical="center"/>
    </xf>
    <xf numFmtId="2" fontId="36" fillId="116" borderId="11" xfId="0" applyNumberFormat="1" applyFont="1" applyFill="1" applyBorder="1" applyAlignment="1">
      <alignment horizontal="center" vertical="center"/>
    </xf>
    <xf numFmtId="2" fontId="36" fillId="117" borderId="26" xfId="0" applyNumberFormat="1" applyFont="1" applyFill="1" applyBorder="1" applyAlignment="1">
      <alignment horizontal="center" vertical="center"/>
    </xf>
    <xf numFmtId="2" fontId="36" fillId="98" borderId="11" xfId="0" applyNumberFormat="1" applyFont="1" applyFill="1" applyBorder="1" applyAlignment="1">
      <alignment horizontal="center" vertical="center"/>
    </xf>
    <xf numFmtId="2" fontId="36" fillId="118" borderId="26" xfId="0" applyNumberFormat="1" applyFont="1" applyFill="1" applyBorder="1" applyAlignment="1">
      <alignment horizontal="center" vertical="center"/>
    </xf>
    <xf numFmtId="2" fontId="36" fillId="64" borderId="14" xfId="0" quotePrefix="1" applyNumberFormat="1" applyFont="1" applyFill="1" applyBorder="1" applyAlignment="1">
      <alignment horizontal="center" vertical="center"/>
    </xf>
    <xf numFmtId="2" fontId="36" fillId="64" borderId="11" xfId="0" applyNumberFormat="1" applyFont="1" applyFill="1" applyBorder="1" applyAlignment="1">
      <alignment horizontal="center" vertical="center"/>
    </xf>
    <xf numFmtId="2" fontId="36" fillId="120" borderId="26" xfId="0" applyNumberFormat="1" applyFont="1" applyFill="1" applyBorder="1" applyAlignment="1">
      <alignment horizontal="center" vertical="center"/>
    </xf>
    <xf numFmtId="2" fontId="36" fillId="119" borderId="26" xfId="0" applyNumberFormat="1" applyFont="1" applyFill="1" applyBorder="1" applyAlignment="1">
      <alignment horizontal="center" vertical="center"/>
    </xf>
    <xf numFmtId="2" fontId="36" fillId="55" borderId="245"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wrapText="1"/>
    </xf>
    <xf numFmtId="2" fontId="36" fillId="104" borderId="26" xfId="0" applyNumberFormat="1" applyFont="1" applyFill="1" applyBorder="1" applyAlignment="1">
      <alignment horizontal="center" vertical="center" wrapText="1"/>
    </xf>
    <xf numFmtId="2" fontId="36" fillId="115" borderId="244" xfId="0" applyNumberFormat="1" applyFont="1" applyFill="1" applyBorder="1" applyAlignment="1">
      <alignment horizontal="center" vertical="center" wrapText="1"/>
    </xf>
    <xf numFmtId="2" fontId="36" fillId="117" borderId="245" xfId="0" applyNumberFormat="1" applyFont="1" applyFill="1" applyBorder="1" applyAlignment="1">
      <alignment horizontal="center" vertical="center" wrapText="1"/>
    </xf>
    <xf numFmtId="2" fontId="36" fillId="117" borderId="244" xfId="0" applyNumberFormat="1" applyFont="1" applyFill="1" applyBorder="1" applyAlignment="1">
      <alignment horizontal="center" vertical="center" wrapText="1"/>
    </xf>
    <xf numFmtId="2" fontId="36" fillId="98" borderId="245" xfId="0" applyNumberFormat="1" applyFont="1" applyFill="1" applyBorder="1" applyAlignment="1">
      <alignment horizontal="center" vertical="center" wrapText="1"/>
    </xf>
    <xf numFmtId="2" fontId="36" fillId="98" borderId="26" xfId="0" applyNumberFormat="1" applyFont="1" applyFill="1" applyBorder="1" applyAlignment="1">
      <alignment horizontal="center" vertical="center" wrapText="1"/>
    </xf>
    <xf numFmtId="2" fontId="36" fillId="121" borderId="244" xfId="0" applyNumberFormat="1" applyFont="1" applyFill="1" applyBorder="1" applyAlignment="1">
      <alignment horizontal="center" vertical="center" wrapText="1"/>
    </xf>
    <xf numFmtId="2" fontId="36" fillId="118" borderId="245" xfId="0" applyNumberFormat="1" applyFont="1" applyFill="1" applyBorder="1" applyAlignment="1">
      <alignment horizontal="center" vertical="center" wrapText="1"/>
    </xf>
    <xf numFmtId="2" fontId="36" fillId="118" borderId="244" xfId="0" applyNumberFormat="1" applyFont="1" applyFill="1" applyBorder="1" applyAlignment="1">
      <alignment horizontal="center" vertical="center" wrapText="1"/>
    </xf>
    <xf numFmtId="0" fontId="0" fillId="54" borderId="12" xfId="0" applyFill="1" applyBorder="1" applyAlignment="1">
      <alignment horizontal="center" vertical="top"/>
    </xf>
    <xf numFmtId="1" fontId="9" fillId="46" borderId="12" xfId="0" applyNumberFormat="1" applyFont="1" applyFill="1" applyBorder="1" applyAlignment="1">
      <alignment horizontal="center" vertical="top"/>
    </xf>
    <xf numFmtId="0" fontId="9" fillId="54" borderId="12" xfId="0" applyFont="1" applyFill="1" applyBorder="1" applyAlignment="1">
      <alignment horizontal="center" vertical="top"/>
    </xf>
    <xf numFmtId="0" fontId="0" fillId="54" borderId="12" xfId="0" applyFill="1" applyBorder="1"/>
    <xf numFmtId="2" fontId="0" fillId="54" borderId="12" xfId="0" applyNumberFormat="1" applyFill="1" applyBorder="1"/>
    <xf numFmtId="2" fontId="5" fillId="54" borderId="12" xfId="0" applyNumberFormat="1" applyFont="1" applyFill="1" applyBorder="1"/>
    <xf numFmtId="2" fontId="0" fillId="54" borderId="12" xfId="0" applyNumberFormat="1" applyFill="1" applyBorder="1" applyAlignment="1">
      <alignment horizontal="center"/>
    </xf>
    <xf numFmtId="0" fontId="110" fillId="76" borderId="245" xfId="0" applyFont="1" applyFill="1" applyBorder="1" applyAlignment="1">
      <alignment horizontal="center" vertical="center"/>
    </xf>
    <xf numFmtId="0" fontId="112" fillId="45" borderId="245" xfId="0" applyFont="1" applyFill="1" applyBorder="1" applyAlignment="1">
      <alignment horizontal="center" vertical="center"/>
    </xf>
    <xf numFmtId="0" fontId="119" fillId="59" borderId="245" xfId="0" applyFont="1" applyFill="1" applyBorder="1" applyAlignment="1">
      <alignment horizontal="center" vertical="center"/>
    </xf>
    <xf numFmtId="2" fontId="129" fillId="56" borderId="245" xfId="0" applyNumberFormat="1" applyFont="1" applyFill="1" applyBorder="1" applyAlignment="1">
      <alignment horizontal="center" vertical="center"/>
    </xf>
    <xf numFmtId="2" fontId="36" fillId="98" borderId="244" xfId="0" applyNumberFormat="1" applyFont="1" applyFill="1" applyBorder="1" applyAlignment="1">
      <alignment horizontal="center" vertical="center"/>
    </xf>
    <xf numFmtId="2" fontId="36" fillId="64" borderId="244" xfId="0" applyNumberFormat="1" applyFont="1" applyFill="1" applyBorder="1" applyAlignment="1">
      <alignment horizontal="center" vertical="center"/>
    </xf>
    <xf numFmtId="2" fontId="36" fillId="58" borderId="244" xfId="0" applyNumberFormat="1" applyFont="1" applyFill="1" applyBorder="1" applyAlignment="1">
      <alignment horizontal="center" vertical="center"/>
    </xf>
    <xf numFmtId="2" fontId="36" fillId="77" borderId="244" xfId="0" applyNumberFormat="1" applyFont="1" applyFill="1" applyBorder="1" applyAlignment="1">
      <alignment horizontal="center" vertical="center"/>
    </xf>
    <xf numFmtId="2" fontId="36" fillId="95" borderId="244"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xf>
    <xf numFmtId="2" fontId="36" fillId="104" borderId="244" xfId="0" applyNumberFormat="1" applyFont="1" applyFill="1" applyBorder="1" applyAlignment="1">
      <alignment horizontal="center" vertical="center"/>
    </xf>
    <xf numFmtId="164" fontId="36" fillId="44" borderId="0" xfId="0" applyNumberFormat="1" applyFont="1" applyFill="1" applyAlignment="1">
      <alignment horizontal="center" vertical="center"/>
    </xf>
    <xf numFmtId="2" fontId="36" fillId="55" borderId="99" xfId="0" applyNumberFormat="1" applyFont="1" applyFill="1" applyBorder="1" applyAlignment="1">
      <alignment horizontal="center" vertical="center"/>
    </xf>
    <xf numFmtId="2" fontId="36" fillId="55" borderId="100" xfId="0" applyNumberFormat="1" applyFont="1" applyFill="1" applyBorder="1" applyAlignment="1">
      <alignment horizontal="center" vertical="center"/>
    </xf>
    <xf numFmtId="2" fontId="36" fillId="55" borderId="101" xfId="0" applyNumberFormat="1" applyFont="1" applyFill="1" applyBorder="1" applyAlignment="1">
      <alignment horizontal="center" vertical="center"/>
    </xf>
    <xf numFmtId="2" fontId="36" fillId="48" borderId="99" xfId="0" applyNumberFormat="1" applyFont="1" applyFill="1" applyBorder="1" applyAlignment="1">
      <alignment horizontal="center" vertical="center"/>
    </xf>
    <xf numFmtId="2" fontId="36" fillId="48" borderId="100" xfId="0" applyNumberFormat="1" applyFont="1" applyFill="1" applyBorder="1" applyAlignment="1">
      <alignment horizontal="center" vertical="center"/>
    </xf>
    <xf numFmtId="2" fontId="36" fillId="48" borderId="101" xfId="0" applyNumberFormat="1" applyFont="1" applyFill="1" applyBorder="1" applyAlignment="1">
      <alignment horizontal="center" vertical="center"/>
    </xf>
    <xf numFmtId="2" fontId="36" fillId="76" borderId="99" xfId="0" applyNumberFormat="1" applyFont="1" applyFill="1" applyBorder="1" applyAlignment="1">
      <alignment horizontal="center" vertical="center"/>
    </xf>
    <xf numFmtId="2" fontId="36" fillId="76" borderId="100" xfId="0" applyNumberFormat="1" applyFont="1" applyFill="1" applyBorder="1" applyAlignment="1">
      <alignment horizontal="center" vertical="center"/>
    </xf>
    <xf numFmtId="2" fontId="36" fillId="76" borderId="250" xfId="0" applyNumberFormat="1" applyFont="1" applyFill="1" applyBorder="1" applyAlignment="1">
      <alignment horizontal="center" vertical="center"/>
    </xf>
    <xf numFmtId="2" fontId="36" fillId="76" borderId="101" xfId="0" applyNumberFormat="1" applyFont="1" applyFill="1" applyBorder="1" applyAlignment="1">
      <alignment horizontal="center" vertical="center"/>
    </xf>
    <xf numFmtId="2" fontId="36" fillId="45" borderId="100" xfId="0" applyNumberFormat="1" applyFont="1" applyFill="1" applyBorder="1" applyAlignment="1">
      <alignment horizontal="center" vertical="center"/>
    </xf>
    <xf numFmtId="2" fontId="36" fillId="45" borderId="250" xfId="0" applyNumberFormat="1" applyFont="1" applyFill="1" applyBorder="1" applyAlignment="1">
      <alignment horizontal="center" vertical="center"/>
    </xf>
    <xf numFmtId="2" fontId="36" fillId="60" borderId="99" xfId="0" applyNumberFormat="1" applyFont="1" applyFill="1" applyBorder="1" applyAlignment="1">
      <alignment horizontal="center" vertical="center"/>
    </xf>
    <xf numFmtId="2" fontId="36" fillId="60" borderId="100" xfId="0" applyNumberFormat="1" applyFont="1" applyFill="1" applyBorder="1" applyAlignment="1">
      <alignment horizontal="center" vertical="center"/>
    </xf>
    <xf numFmtId="2" fontId="36" fillId="60" borderId="250" xfId="0" applyNumberFormat="1" applyFont="1" applyFill="1" applyBorder="1" applyAlignment="1">
      <alignment horizontal="center" vertical="center"/>
    </xf>
    <xf numFmtId="2" fontId="36" fillId="60" borderId="101" xfId="0" applyNumberFormat="1" applyFont="1" applyFill="1" applyBorder="1" applyAlignment="1">
      <alignment horizontal="center" vertical="center"/>
    </xf>
    <xf numFmtId="2" fontId="36" fillId="61" borderId="99" xfId="0" applyNumberFormat="1" applyFont="1" applyFill="1" applyBorder="1" applyAlignment="1">
      <alignment horizontal="center" vertical="center"/>
    </xf>
    <xf numFmtId="2" fontId="36" fillId="61" borderId="100" xfId="0" applyNumberFormat="1" applyFont="1" applyFill="1" applyBorder="1" applyAlignment="1">
      <alignment horizontal="center" vertical="center"/>
    </xf>
    <xf numFmtId="2" fontId="36" fillId="61" borderId="250" xfId="0" applyNumberFormat="1" applyFont="1" applyFill="1" applyBorder="1" applyAlignment="1">
      <alignment horizontal="center" vertical="center"/>
    </xf>
    <xf numFmtId="2" fontId="36" fillId="61" borderId="101" xfId="0" applyNumberFormat="1" applyFont="1" applyFill="1" applyBorder="1" applyAlignment="1">
      <alignment horizontal="center" vertical="center"/>
    </xf>
    <xf numFmtId="2" fontId="36" fillId="92" borderId="100" xfId="0" applyNumberFormat="1" applyFont="1" applyFill="1" applyBorder="1" applyAlignment="1">
      <alignment horizontal="center" vertical="center"/>
    </xf>
    <xf numFmtId="2" fontId="36" fillId="92" borderId="250" xfId="0" applyNumberFormat="1" applyFont="1" applyFill="1" applyBorder="1" applyAlignment="1">
      <alignment horizontal="center" vertical="center"/>
    </xf>
    <xf numFmtId="2" fontId="36" fillId="100" borderId="99" xfId="0" applyNumberFormat="1" applyFont="1" applyFill="1" applyBorder="1" applyAlignment="1">
      <alignment horizontal="center" vertical="center"/>
    </xf>
    <xf numFmtId="2" fontId="36" fillId="100" borderId="100" xfId="0" applyNumberFormat="1" applyFont="1" applyFill="1" applyBorder="1" applyAlignment="1">
      <alignment horizontal="center" vertical="center"/>
    </xf>
    <xf numFmtId="2" fontId="36" fillId="100" borderId="250" xfId="0" applyNumberFormat="1" applyFont="1" applyFill="1" applyBorder="1" applyAlignment="1">
      <alignment horizontal="center" vertical="center"/>
    </xf>
    <xf numFmtId="2" fontId="36" fillId="100" borderId="101" xfId="0" applyNumberFormat="1" applyFont="1" applyFill="1" applyBorder="1" applyAlignment="1">
      <alignment horizontal="center" vertical="center"/>
    </xf>
    <xf numFmtId="2" fontId="36" fillId="59" borderId="99" xfId="0" applyNumberFormat="1" applyFont="1" applyFill="1" applyBorder="1" applyAlignment="1">
      <alignment horizontal="center" vertical="center"/>
    </xf>
    <xf numFmtId="2" fontId="36" fillId="59" borderId="100" xfId="0" applyNumberFormat="1" applyFont="1" applyFill="1" applyBorder="1" applyAlignment="1">
      <alignment horizontal="center" vertical="center"/>
    </xf>
    <xf numFmtId="2" fontId="36" fillId="59" borderId="250" xfId="0" applyNumberFormat="1" applyFont="1" applyFill="1" applyBorder="1" applyAlignment="1">
      <alignment horizontal="center" vertical="center"/>
    </xf>
    <xf numFmtId="2" fontId="36" fillId="59" borderId="101" xfId="0" applyNumberFormat="1" applyFont="1" applyFill="1" applyBorder="1" applyAlignment="1">
      <alignment horizontal="center" vertical="center"/>
    </xf>
    <xf numFmtId="2" fontId="36" fillId="96" borderId="99" xfId="0" applyNumberFormat="1" applyFont="1" applyFill="1" applyBorder="1" applyAlignment="1">
      <alignment horizontal="center" vertical="center"/>
    </xf>
    <xf numFmtId="2" fontId="36" fillId="96" borderId="100" xfId="0" applyNumberFormat="1" applyFont="1" applyFill="1" applyBorder="1" applyAlignment="1">
      <alignment horizontal="center" vertical="center"/>
    </xf>
    <xf numFmtId="2" fontId="36" fillId="96" borderId="101" xfId="0" applyNumberFormat="1" applyFont="1" applyFill="1" applyBorder="1" applyAlignment="1">
      <alignment horizontal="center" vertical="center"/>
    </xf>
    <xf numFmtId="2" fontId="36" fillId="95" borderId="99" xfId="0" applyNumberFormat="1" applyFont="1" applyFill="1" applyBorder="1" applyAlignment="1">
      <alignment horizontal="center" vertical="center"/>
    </xf>
    <xf numFmtId="2" fontId="36" fillId="95" borderId="100" xfId="0" applyNumberFormat="1" applyFont="1" applyFill="1" applyBorder="1" applyAlignment="1">
      <alignment horizontal="center" vertical="center"/>
    </xf>
    <xf numFmtId="2" fontId="36" fillId="95" borderId="101" xfId="0" applyNumberFormat="1" applyFont="1" applyFill="1" applyBorder="1" applyAlignment="1">
      <alignment horizontal="center" vertical="center"/>
    </xf>
    <xf numFmtId="2" fontId="36" fillId="60" borderId="10" xfId="0" applyNumberFormat="1" applyFont="1" applyFill="1" applyBorder="1" applyAlignment="1">
      <alignment horizontal="center" vertical="center"/>
    </xf>
    <xf numFmtId="2" fontId="36" fillId="95" borderId="10" xfId="0" applyNumberFormat="1" applyFont="1" applyFill="1" applyBorder="1" applyAlignment="1">
      <alignment horizontal="center" vertical="center"/>
    </xf>
    <xf numFmtId="2" fontId="36" fillId="98" borderId="10" xfId="0" applyNumberFormat="1" applyFont="1" applyFill="1" applyBorder="1" applyAlignment="1">
      <alignment horizontal="center" vertical="center"/>
    </xf>
    <xf numFmtId="2" fontId="36" fillId="64" borderId="10" xfId="0" applyNumberFormat="1" applyFont="1" applyFill="1" applyBorder="1" applyAlignment="1">
      <alignment horizontal="center" vertical="center"/>
    </xf>
    <xf numFmtId="2" fontId="36" fillId="58" borderId="10" xfId="0" applyNumberFormat="1" applyFont="1" applyFill="1" applyBorder="1" applyAlignment="1">
      <alignment horizontal="center" vertical="center"/>
    </xf>
    <xf numFmtId="2" fontId="36" fillId="77" borderId="10" xfId="0" applyNumberFormat="1" applyFont="1" applyFill="1" applyBorder="1" applyAlignment="1">
      <alignment horizontal="center" vertical="center"/>
    </xf>
    <xf numFmtId="2" fontId="36" fillId="104" borderId="10" xfId="0" applyNumberFormat="1" applyFont="1" applyFill="1" applyBorder="1" applyAlignment="1">
      <alignment horizontal="center" vertical="center"/>
    </xf>
    <xf numFmtId="2" fontId="34" fillId="85" borderId="248" xfId="0" applyNumberFormat="1" applyFont="1" applyFill="1" applyBorder="1" applyAlignment="1">
      <alignment horizontal="center" vertical="center" wrapText="1"/>
    </xf>
    <xf numFmtId="2" fontId="36" fillId="55" borderId="81" xfId="0" applyNumberFormat="1" applyFont="1" applyFill="1" applyBorder="1" applyAlignment="1">
      <alignment horizontal="center" vertical="center" wrapText="1"/>
    </xf>
    <xf numFmtId="2" fontId="36" fillId="55" borderId="82" xfId="0" applyNumberFormat="1" applyFont="1" applyFill="1" applyBorder="1" applyAlignment="1">
      <alignment horizontal="center" vertical="center" wrapText="1"/>
    </xf>
    <xf numFmtId="2" fontId="36" fillId="55" borderId="80" xfId="0" applyNumberFormat="1" applyFont="1" applyFill="1" applyBorder="1" applyAlignment="1">
      <alignment horizontal="center" vertical="center" wrapText="1"/>
    </xf>
    <xf numFmtId="2" fontId="36" fillId="48" borderId="81" xfId="0" applyNumberFormat="1" applyFont="1" applyFill="1" applyBorder="1" applyAlignment="1">
      <alignment horizontal="center" vertical="center" wrapText="1"/>
    </xf>
    <xf numFmtId="2" fontId="36" fillId="48" borderId="82" xfId="0" applyNumberFormat="1" applyFont="1" applyFill="1" applyBorder="1" applyAlignment="1">
      <alignment horizontal="center" vertical="center" wrapText="1"/>
    </xf>
    <xf numFmtId="2" fontId="36" fillId="48" borderId="80" xfId="0" applyNumberFormat="1" applyFont="1" applyFill="1" applyBorder="1" applyAlignment="1">
      <alignment horizontal="center" vertical="center" wrapText="1"/>
    </xf>
    <xf numFmtId="2" fontId="36" fillId="76" borderId="126" xfId="0" applyNumberFormat="1" applyFont="1" applyFill="1" applyBorder="1" applyAlignment="1">
      <alignment horizontal="center" vertical="center" wrapText="1"/>
    </xf>
    <xf numFmtId="2" fontId="36" fillId="76" borderId="127" xfId="0" applyNumberFormat="1" applyFont="1" applyFill="1" applyBorder="1" applyAlignment="1">
      <alignment horizontal="center" vertical="center" wrapText="1"/>
    </xf>
    <xf numFmtId="2" fontId="36" fillId="76" borderId="208" xfId="0" applyNumberFormat="1" applyFont="1" applyFill="1" applyBorder="1" applyAlignment="1">
      <alignment horizontal="center" vertical="center" wrapText="1"/>
    </xf>
    <xf numFmtId="2" fontId="36" fillId="76" borderId="128" xfId="0" applyNumberFormat="1" applyFont="1" applyFill="1" applyBorder="1" applyAlignment="1">
      <alignment horizontal="center" vertical="center" wrapText="1"/>
    </xf>
    <xf numFmtId="2" fontId="36" fillId="45" borderId="126" xfId="0" applyNumberFormat="1" applyFont="1" applyFill="1" applyBorder="1" applyAlignment="1">
      <alignment horizontal="center" vertical="center" wrapText="1"/>
    </xf>
    <xf numFmtId="2" fontId="36" fillId="45" borderId="127" xfId="0" applyNumberFormat="1" applyFont="1" applyFill="1" applyBorder="1" applyAlignment="1">
      <alignment horizontal="center" vertical="center" wrapText="1"/>
    </xf>
    <xf numFmtId="2" fontId="36" fillId="45" borderId="208" xfId="0" applyNumberFormat="1" applyFont="1" applyFill="1" applyBorder="1" applyAlignment="1">
      <alignment horizontal="center" vertical="center" wrapText="1"/>
    </xf>
    <xf numFmtId="2" fontId="36" fillId="45" borderId="128" xfId="0" applyNumberFormat="1" applyFont="1" applyFill="1" applyBorder="1" applyAlignment="1">
      <alignment horizontal="center" vertical="center" wrapText="1"/>
    </xf>
    <xf numFmtId="2" fontId="36" fillId="60" borderId="126" xfId="0" applyNumberFormat="1" applyFont="1" applyFill="1" applyBorder="1" applyAlignment="1">
      <alignment horizontal="center" vertical="center" wrapText="1"/>
    </xf>
    <xf numFmtId="2" fontId="36" fillId="60" borderId="127" xfId="0" applyNumberFormat="1" applyFont="1" applyFill="1" applyBorder="1" applyAlignment="1">
      <alignment horizontal="center" vertical="center" wrapText="1"/>
    </xf>
    <xf numFmtId="2" fontId="36" fillId="60" borderId="208" xfId="0" applyNumberFormat="1" applyFont="1" applyFill="1" applyBorder="1" applyAlignment="1">
      <alignment horizontal="center" vertical="center" wrapText="1"/>
    </xf>
    <xf numFmtId="2" fontId="36" fillId="60" borderId="128" xfId="0" applyNumberFormat="1" applyFont="1" applyFill="1" applyBorder="1" applyAlignment="1">
      <alignment horizontal="center" vertical="center" wrapText="1"/>
    </xf>
    <xf numFmtId="2" fontId="36" fillId="61" borderId="126" xfId="0" applyNumberFormat="1" applyFont="1" applyFill="1" applyBorder="1" applyAlignment="1">
      <alignment horizontal="center" vertical="center" wrapText="1"/>
    </xf>
    <xf numFmtId="2" fontId="36" fillId="61" borderId="127" xfId="0" applyNumberFormat="1" applyFont="1" applyFill="1" applyBorder="1" applyAlignment="1">
      <alignment horizontal="center" vertical="center" wrapText="1"/>
    </xf>
    <xf numFmtId="2" fontId="36" fillId="61" borderId="208" xfId="0" applyNumberFormat="1" applyFont="1" applyFill="1" applyBorder="1" applyAlignment="1">
      <alignment horizontal="center" vertical="center" wrapText="1"/>
    </xf>
    <xf numFmtId="2" fontId="36" fillId="61" borderId="128" xfId="0" applyNumberFormat="1" applyFont="1" applyFill="1" applyBorder="1" applyAlignment="1">
      <alignment horizontal="center" vertical="center" wrapText="1"/>
    </xf>
    <xf numFmtId="2" fontId="36" fillId="92" borderId="126" xfId="0" applyNumberFormat="1" applyFont="1" applyFill="1" applyBorder="1" applyAlignment="1">
      <alignment horizontal="center" vertical="center" wrapText="1"/>
    </xf>
    <xf numFmtId="2" fontId="36" fillId="92" borderId="127" xfId="0" applyNumberFormat="1" applyFont="1" applyFill="1" applyBorder="1" applyAlignment="1">
      <alignment horizontal="center" vertical="center" wrapText="1"/>
    </xf>
    <xf numFmtId="2" fontId="36" fillId="92" borderId="208" xfId="0" applyNumberFormat="1" applyFont="1" applyFill="1" applyBorder="1" applyAlignment="1">
      <alignment horizontal="center" vertical="center" wrapText="1"/>
    </xf>
    <xf numFmtId="2" fontId="36" fillId="92" borderId="128" xfId="0" applyNumberFormat="1" applyFont="1" applyFill="1" applyBorder="1" applyAlignment="1">
      <alignment horizontal="center" vertical="center" wrapText="1"/>
    </xf>
    <xf numFmtId="2" fontId="36" fillId="100" borderId="126" xfId="0" applyNumberFormat="1" applyFont="1" applyFill="1" applyBorder="1" applyAlignment="1">
      <alignment horizontal="center" vertical="center" wrapText="1"/>
    </xf>
    <xf numFmtId="2" fontId="36" fillId="100" borderId="127" xfId="0" applyNumberFormat="1" applyFont="1" applyFill="1" applyBorder="1" applyAlignment="1">
      <alignment horizontal="center" vertical="center" wrapText="1"/>
    </xf>
    <xf numFmtId="2" fontId="36" fillId="100" borderId="208" xfId="0" applyNumberFormat="1" applyFont="1" applyFill="1" applyBorder="1" applyAlignment="1">
      <alignment horizontal="center" vertical="center" wrapText="1"/>
    </xf>
    <xf numFmtId="2" fontId="36" fillId="100" borderId="128" xfId="0" applyNumberFormat="1" applyFont="1" applyFill="1" applyBorder="1" applyAlignment="1">
      <alignment horizontal="center" vertical="center" wrapText="1"/>
    </xf>
    <xf numFmtId="2" fontId="36" fillId="59" borderId="126" xfId="0" applyNumberFormat="1" applyFont="1" applyFill="1" applyBorder="1" applyAlignment="1">
      <alignment horizontal="center" vertical="center" wrapText="1"/>
    </xf>
    <xf numFmtId="2" fontId="36" fillId="59" borderId="127" xfId="0" applyNumberFormat="1" applyFont="1" applyFill="1" applyBorder="1" applyAlignment="1">
      <alignment horizontal="center" vertical="center" wrapText="1"/>
    </xf>
    <xf numFmtId="2" fontId="36" fillId="59" borderId="208" xfId="0" applyNumberFormat="1" applyFont="1" applyFill="1" applyBorder="1" applyAlignment="1">
      <alignment horizontal="center" vertical="center" wrapText="1"/>
    </xf>
    <xf numFmtId="2" fontId="36" fillId="59" borderId="128" xfId="0" applyNumberFormat="1" applyFont="1" applyFill="1" applyBorder="1" applyAlignment="1">
      <alignment horizontal="center" vertical="center" wrapText="1"/>
    </xf>
    <xf numFmtId="2" fontId="36" fillId="55" borderId="126" xfId="0" applyNumberFormat="1" applyFont="1" applyFill="1" applyBorder="1" applyAlignment="1">
      <alignment horizontal="center" vertical="center" wrapText="1"/>
    </xf>
    <xf numFmtId="2" fontId="36" fillId="55" borderId="127" xfId="0" applyNumberFormat="1" applyFont="1" applyFill="1" applyBorder="1" applyAlignment="1">
      <alignment horizontal="center" vertical="center" wrapText="1"/>
    </xf>
    <xf numFmtId="2" fontId="36" fillId="55" borderId="128" xfId="0" applyNumberFormat="1" applyFont="1" applyFill="1" applyBorder="1" applyAlignment="1">
      <alignment horizontal="center" vertical="center" wrapText="1"/>
    </xf>
    <xf numFmtId="2" fontId="36" fillId="95" borderId="126" xfId="0" applyNumberFormat="1" applyFont="1" applyFill="1" applyBorder="1" applyAlignment="1">
      <alignment horizontal="center" vertical="center" wrapText="1"/>
    </xf>
    <xf numFmtId="2" fontId="36" fillId="95" borderId="127" xfId="0" applyNumberFormat="1" applyFont="1" applyFill="1" applyBorder="1" applyAlignment="1">
      <alignment horizontal="center" vertical="center" wrapText="1"/>
    </xf>
    <xf numFmtId="2" fontId="36" fillId="95" borderId="128" xfId="0" applyNumberFormat="1" applyFont="1" applyFill="1" applyBorder="1" applyAlignment="1">
      <alignment horizontal="center" vertical="center" wrapText="1"/>
    </xf>
    <xf numFmtId="2" fontId="116" fillId="60" borderId="248" xfId="0" applyNumberFormat="1" applyFont="1" applyFill="1" applyBorder="1" applyAlignment="1">
      <alignment horizontal="center" vertical="center"/>
    </xf>
    <xf numFmtId="2" fontId="36" fillId="60" borderId="29" xfId="0" applyNumberFormat="1" applyFont="1" applyFill="1" applyBorder="1" applyAlignment="1">
      <alignment horizontal="center" vertical="center"/>
    </xf>
    <xf numFmtId="2" fontId="116" fillId="60" borderId="29" xfId="0" applyNumberFormat="1" applyFont="1" applyFill="1" applyBorder="1" applyAlignment="1">
      <alignment horizontal="center" vertical="center"/>
    </xf>
    <xf numFmtId="2" fontId="116" fillId="60" borderId="68" xfId="0" applyNumberFormat="1" applyFont="1" applyFill="1" applyBorder="1" applyAlignment="1">
      <alignment horizontal="center" vertical="center"/>
    </xf>
    <xf numFmtId="2" fontId="36" fillId="46" borderId="28" xfId="0" applyNumberFormat="1" applyFont="1" applyFill="1" applyBorder="1" applyAlignment="1">
      <alignment horizontal="center" vertical="center"/>
    </xf>
    <xf numFmtId="2" fontId="129" fillId="56" borderId="248" xfId="0" applyNumberFormat="1" applyFont="1" applyFill="1" applyBorder="1" applyAlignment="1">
      <alignment horizontal="center" vertical="center"/>
    </xf>
    <xf numFmtId="2" fontId="126" fillId="95" borderId="248" xfId="0" quotePrefix="1" applyNumberFormat="1" applyFont="1" applyFill="1" applyBorder="1" applyAlignment="1">
      <alignment horizontal="center" vertical="center"/>
    </xf>
    <xf numFmtId="2" fontId="36" fillId="95" borderId="29" xfId="0" applyNumberFormat="1" applyFont="1" applyFill="1" applyBorder="1" applyAlignment="1">
      <alignment horizontal="center" vertical="center"/>
    </xf>
    <xf numFmtId="2" fontId="126" fillId="95" borderId="29" xfId="0" applyNumberFormat="1" applyFont="1" applyFill="1" applyBorder="1" applyAlignment="1">
      <alignment horizontal="center" vertical="center"/>
    </xf>
    <xf numFmtId="2" fontId="126" fillId="95" borderId="68" xfId="0" applyNumberFormat="1" applyFont="1" applyFill="1" applyBorder="1" applyAlignment="1">
      <alignment horizontal="center" vertical="center"/>
    </xf>
    <xf numFmtId="2" fontId="36" fillId="103" borderId="28" xfId="0" applyNumberFormat="1" applyFont="1" applyFill="1" applyBorder="1" applyAlignment="1">
      <alignment horizontal="center" vertical="center"/>
    </xf>
    <xf numFmtId="2" fontId="36" fillId="104" borderId="248" xfId="0" applyNumberFormat="1" applyFont="1" applyFill="1" applyBorder="1" applyAlignment="1">
      <alignment horizontal="center" vertical="center"/>
    </xf>
    <xf numFmtId="2" fontId="131" fillId="98" borderId="248" xfId="0" quotePrefix="1" applyNumberFormat="1" applyFont="1" applyFill="1" applyBorder="1" applyAlignment="1">
      <alignment horizontal="center" vertical="center"/>
    </xf>
    <xf numFmtId="2" fontId="36" fillId="98" borderId="29" xfId="0" applyNumberFormat="1" applyFont="1" applyFill="1" applyBorder="1" applyAlignment="1">
      <alignment horizontal="center" vertical="center"/>
    </xf>
    <xf numFmtId="2" fontId="131" fillId="98" borderId="29" xfId="0" applyNumberFormat="1" applyFont="1" applyFill="1" applyBorder="1" applyAlignment="1">
      <alignment horizontal="center" vertical="center"/>
    </xf>
    <xf numFmtId="2" fontId="131" fillId="98" borderId="68" xfId="0" applyNumberFormat="1" applyFont="1" applyFill="1" applyBorder="1" applyAlignment="1">
      <alignment horizontal="center" vertical="center"/>
    </xf>
    <xf numFmtId="2" fontId="36" fillId="106" borderId="28" xfId="0" applyNumberFormat="1" applyFont="1" applyFill="1" applyBorder="1" applyAlignment="1">
      <alignment horizontal="center" vertical="center"/>
    </xf>
    <xf numFmtId="2" fontId="36" fillId="105" borderId="248" xfId="0" applyNumberFormat="1" applyFont="1" applyFill="1" applyBorder="1" applyAlignment="1">
      <alignment horizontal="center" vertical="center"/>
    </xf>
    <xf numFmtId="2" fontId="36" fillId="105" borderId="68" xfId="0" applyNumberFormat="1" applyFont="1" applyFill="1" applyBorder="1" applyAlignment="1">
      <alignment horizontal="center" vertical="center"/>
    </xf>
    <xf numFmtId="2" fontId="132" fillId="64" borderId="248" xfId="0" quotePrefix="1" applyNumberFormat="1" applyFont="1" applyFill="1" applyBorder="1" applyAlignment="1">
      <alignment horizontal="center" vertical="center"/>
    </xf>
    <xf numFmtId="2" fontId="36" fillId="64" borderId="29" xfId="0" applyNumberFormat="1" applyFont="1" applyFill="1" applyBorder="1" applyAlignment="1">
      <alignment horizontal="center" vertical="center"/>
    </xf>
    <xf numFmtId="2" fontId="132" fillId="64" borderId="29" xfId="0" applyNumberFormat="1" applyFont="1" applyFill="1" applyBorder="1" applyAlignment="1">
      <alignment horizontal="center" vertical="center"/>
    </xf>
    <xf numFmtId="2" fontId="132" fillId="64" borderId="68" xfId="0" applyNumberFormat="1" applyFont="1" applyFill="1" applyBorder="1" applyAlignment="1">
      <alignment horizontal="center" vertical="center"/>
    </xf>
    <xf numFmtId="2" fontId="36" fillId="61" borderId="28" xfId="0" applyNumberFormat="1" applyFont="1" applyFill="1" applyBorder="1" applyAlignment="1">
      <alignment horizontal="center" vertical="center"/>
    </xf>
    <xf numFmtId="2" fontId="36" fillId="54" borderId="248" xfId="0" applyNumberFormat="1" applyFont="1" applyFill="1" applyBorder="1" applyAlignment="1">
      <alignment horizontal="center" vertical="center"/>
    </xf>
    <xf numFmtId="2" fontId="36" fillId="54" borderId="68" xfId="0" applyNumberFormat="1" applyFont="1" applyFill="1" applyBorder="1" applyAlignment="1">
      <alignment horizontal="center" vertical="center"/>
    </xf>
    <xf numFmtId="2" fontId="133" fillId="58" borderId="29" xfId="0" quotePrefix="1" applyNumberFormat="1" applyFont="1" applyFill="1" applyBorder="1" applyAlignment="1">
      <alignment horizontal="center" vertical="center"/>
    </xf>
    <xf numFmtId="2" fontId="36" fillId="58" borderId="29" xfId="0" applyNumberFormat="1" applyFont="1" applyFill="1" applyBorder="1" applyAlignment="1">
      <alignment horizontal="center" vertical="center"/>
    </xf>
    <xf numFmtId="2" fontId="133" fillId="58" borderId="29" xfId="0" applyNumberFormat="1" applyFont="1" applyFill="1" applyBorder="1" applyAlignment="1">
      <alignment horizontal="center" vertical="center"/>
    </xf>
    <xf numFmtId="2" fontId="133" fillId="58" borderId="68" xfId="0" applyNumberFormat="1" applyFont="1" applyFill="1" applyBorder="1" applyAlignment="1">
      <alignment horizontal="center" vertical="center"/>
    </xf>
    <xf numFmtId="2" fontId="36" fillId="55" borderId="28" xfId="0" applyNumberFormat="1" applyFont="1" applyFill="1" applyBorder="1" applyAlignment="1">
      <alignment horizontal="center" vertical="center"/>
    </xf>
    <xf numFmtId="2" fontId="36" fillId="48" borderId="248" xfId="0" applyNumberFormat="1" applyFont="1" applyFill="1" applyBorder="1" applyAlignment="1">
      <alignment horizontal="center" vertical="center"/>
    </xf>
    <xf numFmtId="2" fontId="36" fillId="48" borderId="68" xfId="0" applyNumberFormat="1" applyFont="1" applyFill="1" applyBorder="1" applyAlignment="1">
      <alignment horizontal="center" vertical="center"/>
    </xf>
    <xf numFmtId="2" fontId="133" fillId="58" borderId="248" xfId="0" quotePrefix="1" applyNumberFormat="1" applyFont="1" applyFill="1" applyBorder="1" applyAlignment="1">
      <alignment horizontal="center" vertical="center"/>
    </xf>
    <xf numFmtId="2" fontId="134" fillId="77" borderId="29" xfId="0" quotePrefix="1" applyNumberFormat="1" applyFont="1" applyFill="1" applyBorder="1" applyAlignment="1">
      <alignment horizontal="center" vertical="center"/>
    </xf>
    <xf numFmtId="2" fontId="36" fillId="77" borderId="29" xfId="0" applyNumberFormat="1" applyFont="1" applyFill="1" applyBorder="1" applyAlignment="1">
      <alignment horizontal="center" vertical="center"/>
    </xf>
    <xf numFmtId="2" fontId="134" fillId="77" borderId="29" xfId="0" applyNumberFormat="1" applyFont="1" applyFill="1" applyBorder="1" applyAlignment="1">
      <alignment horizontal="center" vertical="center"/>
    </xf>
    <xf numFmtId="2" fontId="134" fillId="77" borderId="68" xfId="0" applyNumberFormat="1" applyFont="1" applyFill="1" applyBorder="1" applyAlignment="1">
      <alignment horizontal="center" vertical="center"/>
    </xf>
    <xf numFmtId="2" fontId="36" fillId="76" borderId="28" xfId="0" applyNumberFormat="1" applyFont="1" applyFill="1" applyBorder="1" applyAlignment="1">
      <alignment horizontal="center" vertical="center"/>
    </xf>
    <xf numFmtId="2" fontId="36" fillId="45" borderId="248" xfId="0" applyNumberFormat="1" applyFont="1" applyFill="1" applyBorder="1" applyAlignment="1">
      <alignment horizontal="center" vertical="center"/>
    </xf>
    <xf numFmtId="2" fontId="36" fillId="45" borderId="68" xfId="0" applyNumberFormat="1" applyFont="1" applyFill="1" applyBorder="1" applyAlignment="1">
      <alignment horizontal="center" vertical="center"/>
    </xf>
    <xf numFmtId="2" fontId="134" fillId="77" borderId="248" xfId="0" quotePrefix="1" applyNumberFormat="1" applyFont="1" applyFill="1" applyBorder="1" applyAlignment="1">
      <alignment horizontal="center" vertical="center"/>
    </xf>
    <xf numFmtId="2" fontId="131" fillId="98" borderId="29" xfId="0" quotePrefix="1" applyNumberFormat="1" applyFont="1" applyFill="1" applyBorder="1" applyAlignment="1">
      <alignment horizontal="center" vertical="center"/>
    </xf>
    <xf numFmtId="2" fontId="132" fillId="64" borderId="29" xfId="0" quotePrefix="1" applyNumberFormat="1" applyFont="1" applyFill="1" applyBorder="1" applyAlignment="1">
      <alignment horizontal="center" vertical="center"/>
    </xf>
    <xf numFmtId="2" fontId="36" fillId="104" borderId="248" xfId="0" quotePrefix="1" applyNumberFormat="1" applyFont="1" applyFill="1" applyBorder="1" applyAlignment="1">
      <alignment horizontal="center" vertical="center"/>
    </xf>
    <xf numFmtId="2" fontId="36" fillId="103" borderId="68" xfId="0" applyNumberFormat="1" applyFont="1" applyFill="1" applyBorder="1" applyAlignment="1">
      <alignment horizontal="center" vertical="center"/>
    </xf>
    <xf numFmtId="2" fontId="36" fillId="98" borderId="248" xfId="0" quotePrefix="1" applyNumberFormat="1" applyFont="1" applyFill="1" applyBorder="1" applyAlignment="1">
      <alignment horizontal="center" vertical="center"/>
    </xf>
    <xf numFmtId="2" fontId="36" fillId="105" borderId="28" xfId="0" applyNumberFormat="1" applyFont="1" applyFill="1" applyBorder="1" applyAlignment="1">
      <alignment horizontal="center" vertical="center"/>
    </xf>
    <xf numFmtId="2" fontId="34" fillId="26" borderId="245" xfId="0" applyNumberFormat="1" applyFont="1" applyFill="1" applyBorder="1" applyAlignment="1">
      <alignment horizontal="center" vertical="center" wrapText="1"/>
    </xf>
    <xf numFmtId="2" fontId="36" fillId="60" borderId="245" xfId="0" applyNumberFormat="1" applyFont="1" applyFill="1" applyBorder="1" applyAlignment="1">
      <alignment horizontal="center" vertical="center"/>
    </xf>
    <xf numFmtId="2" fontId="36" fillId="46" borderId="244" xfId="0" applyNumberFormat="1" applyFont="1" applyFill="1" applyBorder="1" applyAlignment="1">
      <alignment horizontal="center" vertical="center"/>
    </xf>
    <xf numFmtId="2" fontId="116" fillId="60" borderId="245" xfId="0" applyNumberFormat="1" applyFont="1" applyFill="1" applyBorder="1" applyAlignment="1">
      <alignment horizontal="center" vertical="center"/>
    </xf>
    <xf numFmtId="2" fontId="126" fillId="95" borderId="245" xfId="0" quotePrefix="1" applyNumberFormat="1" applyFont="1" applyFill="1" applyBorder="1" applyAlignment="1">
      <alignment horizontal="center" vertical="center"/>
    </xf>
    <xf numFmtId="2" fontId="36" fillId="103" borderId="244" xfId="0" applyNumberFormat="1" applyFont="1" applyFill="1" applyBorder="1" applyAlignment="1">
      <alignment horizontal="center" vertical="center"/>
    </xf>
    <xf numFmtId="2" fontId="131" fillId="98" borderId="245" xfId="0" quotePrefix="1" applyNumberFormat="1" applyFont="1" applyFill="1" applyBorder="1" applyAlignment="1">
      <alignment horizontal="center" vertical="center"/>
    </xf>
    <xf numFmtId="2" fontId="36" fillId="106" borderId="244" xfId="0" applyNumberFormat="1" applyFont="1" applyFill="1" applyBorder="1" applyAlignment="1">
      <alignment horizontal="center" vertical="center"/>
    </xf>
    <xf numFmtId="2" fontId="36" fillId="105" borderId="245" xfId="0" applyNumberFormat="1" applyFont="1" applyFill="1" applyBorder="1" applyAlignment="1">
      <alignment horizontal="center" vertical="center"/>
    </xf>
    <xf numFmtId="2" fontId="132" fillId="64" borderId="245" xfId="0" quotePrefix="1" applyNumberFormat="1" applyFont="1" applyFill="1" applyBorder="1" applyAlignment="1">
      <alignment horizontal="center" vertical="center"/>
    </xf>
    <xf numFmtId="2" fontId="36" fillId="61" borderId="244" xfId="0" applyNumberFormat="1" applyFont="1" applyFill="1" applyBorder="1" applyAlignment="1">
      <alignment horizontal="center" vertical="center"/>
    </xf>
    <xf numFmtId="2" fontId="36" fillId="54" borderId="245" xfId="0" applyNumberFormat="1" applyFont="1" applyFill="1" applyBorder="1" applyAlignment="1">
      <alignment horizontal="center" vertical="center"/>
    </xf>
    <xf numFmtId="2" fontId="36" fillId="55" borderId="244" xfId="0" applyNumberFormat="1" applyFont="1" applyFill="1" applyBorder="1" applyAlignment="1">
      <alignment horizontal="center" vertical="center"/>
    </xf>
    <xf numFmtId="2" fontId="36" fillId="48" borderId="245" xfId="0" applyNumberFormat="1" applyFont="1" applyFill="1" applyBorder="1" applyAlignment="1">
      <alignment horizontal="center" vertical="center"/>
    </xf>
    <xf numFmtId="2" fontId="133" fillId="58" borderId="245" xfId="0" quotePrefix="1" applyNumberFormat="1" applyFont="1" applyFill="1" applyBorder="1" applyAlignment="1">
      <alignment horizontal="center" vertical="center"/>
    </xf>
    <xf numFmtId="2" fontId="36" fillId="76" borderId="244" xfId="0" applyNumberFormat="1" applyFont="1" applyFill="1" applyBorder="1" applyAlignment="1">
      <alignment horizontal="center" vertical="center"/>
    </xf>
    <xf numFmtId="2" fontId="36" fillId="45" borderId="245" xfId="0" applyNumberFormat="1" applyFont="1" applyFill="1" applyBorder="1" applyAlignment="1">
      <alignment horizontal="center" vertical="center"/>
    </xf>
    <xf numFmtId="2" fontId="134" fillId="77" borderId="245" xfId="0" quotePrefix="1" applyNumberFormat="1" applyFont="1" applyFill="1" applyBorder="1" applyAlignment="1">
      <alignment horizontal="center" vertical="center"/>
    </xf>
    <xf numFmtId="2" fontId="36" fillId="104" borderId="245" xfId="0" quotePrefix="1" applyNumberFormat="1" applyFont="1" applyFill="1" applyBorder="1" applyAlignment="1">
      <alignment horizontal="center" vertical="center"/>
    </xf>
    <xf numFmtId="2" fontId="36" fillId="98" borderId="245" xfId="0" quotePrefix="1" applyNumberFormat="1" applyFont="1" applyFill="1" applyBorder="1" applyAlignment="1">
      <alignment horizontal="center" vertical="center"/>
    </xf>
    <xf numFmtId="2" fontId="36" fillId="105" borderId="244" xfId="0" applyNumberFormat="1" applyFont="1" applyFill="1" applyBorder="1" applyAlignment="1">
      <alignment horizontal="center" vertical="center"/>
    </xf>
    <xf numFmtId="0" fontId="34" fillId="94" borderId="72" xfId="0" applyFont="1" applyFill="1" applyBorder="1" applyAlignment="1">
      <alignment horizontal="center" vertical="center"/>
    </xf>
    <xf numFmtId="0" fontId="34" fillId="94" borderId="74" xfId="0" applyFont="1" applyFill="1" applyBorder="1" applyAlignment="1">
      <alignment horizontal="center" vertical="center"/>
    </xf>
    <xf numFmtId="0" fontId="34" fillId="94" borderId="75" xfId="0" applyFont="1" applyFill="1" applyBorder="1" applyAlignment="1">
      <alignment horizontal="center" vertical="center"/>
    </xf>
    <xf numFmtId="0" fontId="34" fillId="94" borderId="86" xfId="0" applyFont="1" applyFill="1" applyBorder="1" applyAlignment="1">
      <alignment horizontal="center" vertical="center"/>
    </xf>
    <xf numFmtId="0" fontId="34" fillId="94" borderId="158" xfId="0" applyFont="1" applyFill="1" applyBorder="1" applyAlignment="1">
      <alignment horizontal="center" vertical="center"/>
    </xf>
    <xf numFmtId="0" fontId="34" fillId="94" borderId="88" xfId="0" applyFont="1" applyFill="1" applyBorder="1" applyAlignment="1">
      <alignment horizontal="center" vertical="center"/>
    </xf>
    <xf numFmtId="0" fontId="34" fillId="44" borderId="0" xfId="0" applyFont="1" applyFill="1" applyAlignment="1">
      <alignment horizontal="center" vertical="center"/>
    </xf>
    <xf numFmtId="0" fontId="5" fillId="48" borderId="12" xfId="0" applyFont="1" applyFill="1" applyBorder="1" applyAlignment="1">
      <alignment horizontal="center" vertical="top"/>
    </xf>
    <xf numFmtId="1" fontId="34" fillId="95" borderId="14" xfId="0" applyNumberFormat="1" applyFont="1" applyFill="1" applyBorder="1" applyAlignment="1">
      <alignment horizontal="center" vertical="center" wrapText="1"/>
    </xf>
    <xf numFmtId="1" fontId="36" fillId="94" borderId="96" xfId="0" applyNumberFormat="1" applyFont="1" applyFill="1" applyBorder="1" applyAlignment="1">
      <alignment horizontal="center" vertical="center"/>
    </xf>
    <xf numFmtId="1" fontId="36" fillId="94" borderId="83" xfId="0" applyNumberFormat="1" applyFont="1" applyFill="1" applyBorder="1" applyAlignment="1">
      <alignment horizontal="center" vertical="center"/>
    </xf>
    <xf numFmtId="1" fontId="36" fillId="94" borderId="85" xfId="0" applyNumberFormat="1" applyFont="1" applyFill="1" applyBorder="1" applyAlignment="1">
      <alignment horizontal="center" vertical="center"/>
    </xf>
    <xf numFmtId="1" fontId="36" fillId="94" borderId="154" xfId="0" applyNumberFormat="1" applyFont="1" applyFill="1" applyBorder="1" applyAlignment="1">
      <alignment horizontal="center" vertical="center"/>
    </xf>
    <xf numFmtId="1" fontId="35" fillId="44" borderId="0" xfId="0" applyNumberFormat="1" applyFont="1" applyFill="1" applyAlignment="1">
      <alignment horizontal="center" vertical="center"/>
    </xf>
    <xf numFmtId="1" fontId="35" fillId="0" borderId="0" xfId="0" applyNumberFormat="1" applyFont="1" applyAlignment="1">
      <alignment horizontal="center" vertical="center"/>
    </xf>
    <xf numFmtId="0" fontId="36" fillId="48" borderId="12" xfId="0" applyFont="1" applyFill="1" applyBorder="1" applyAlignment="1">
      <alignment horizontal="center"/>
    </xf>
    <xf numFmtId="168" fontId="36" fillId="0" borderId="0" xfId="0" applyNumberFormat="1" applyFont="1" applyAlignment="1">
      <alignment horizontal="center" vertical="center"/>
    </xf>
    <xf numFmtId="0" fontId="5" fillId="48" borderId="12" xfId="0" applyFont="1" applyFill="1" applyBorder="1" applyAlignment="1">
      <alignment horizontal="center"/>
    </xf>
    <xf numFmtId="2" fontId="14" fillId="51" borderId="14" xfId="0" applyNumberFormat="1" applyFont="1" applyFill="1" applyBorder="1" applyAlignment="1">
      <alignment horizontal="center" vertical="center"/>
    </xf>
    <xf numFmtId="10" fontId="34" fillId="49" borderId="14" xfId="0" applyNumberFormat="1" applyFont="1" applyFill="1" applyBorder="1" applyAlignment="1">
      <alignment horizontal="center" vertical="center" wrapText="1"/>
    </xf>
    <xf numFmtId="10" fontId="36" fillId="44" borderId="0" xfId="0" applyNumberFormat="1" applyFont="1" applyFill="1" applyAlignment="1">
      <alignment horizontal="center" vertical="center"/>
    </xf>
    <xf numFmtId="10" fontId="36" fillId="0" borderId="0" xfId="0" applyNumberFormat="1" applyFont="1" applyAlignment="1">
      <alignment horizontal="center" vertical="center"/>
    </xf>
    <xf numFmtId="10" fontId="34" fillId="49" borderId="12" xfId="0" applyNumberFormat="1" applyFont="1" applyFill="1" applyBorder="1" applyAlignment="1">
      <alignment horizontal="center" vertical="center" wrapText="1"/>
    </xf>
    <xf numFmtId="49" fontId="14" fillId="51" borderId="14" xfId="0" applyNumberFormat="1" applyFont="1" applyFill="1" applyBorder="1" applyAlignment="1">
      <alignment horizontal="center" vertical="center"/>
    </xf>
    <xf numFmtId="49" fontId="0" fillId="43" borderId="12" xfId="0" applyNumberFormat="1" applyFill="1" applyBorder="1" applyAlignment="1">
      <alignment horizontal="center" vertical="top"/>
    </xf>
    <xf numFmtId="49" fontId="0" fillId="43" borderId="12" xfId="0" applyNumberFormat="1" applyFill="1" applyBorder="1" applyAlignment="1">
      <alignment horizontal="center" vertical="top" wrapText="1"/>
    </xf>
    <xf numFmtId="49" fontId="0" fillId="43" borderId="12" xfId="0" applyNumberFormat="1" applyFill="1" applyBorder="1" applyAlignment="1">
      <alignment horizontal="center"/>
    </xf>
    <xf numFmtId="168" fontId="5" fillId="0" borderId="0" xfId="0" applyNumberFormat="1" applyFont="1" applyAlignment="1">
      <alignment horizontal="center" vertical="center"/>
    </xf>
    <xf numFmtId="0" fontId="5" fillId="44" borderId="19" xfId="0" applyFont="1" applyFill="1" applyBorder="1"/>
    <xf numFmtId="0" fontId="7" fillId="0" borderId="0" xfId="0" applyFont="1" applyAlignment="1">
      <alignment horizontal="right"/>
    </xf>
    <xf numFmtId="0" fontId="5" fillId="44" borderId="0" xfId="0" applyFont="1" applyFill="1"/>
    <xf numFmtId="0" fontId="5" fillId="46" borderId="32" xfId="0" applyFont="1" applyFill="1" applyBorder="1" applyAlignment="1" applyProtection="1">
      <alignment horizontal="center"/>
      <protection locked="0"/>
    </xf>
    <xf numFmtId="0" fontId="5" fillId="25" borderId="32" xfId="0" applyFont="1" applyFill="1" applyBorder="1" applyAlignment="1" applyProtection="1">
      <alignment horizontal="center"/>
      <protection locked="0"/>
    </xf>
    <xf numFmtId="20" fontId="5" fillId="29" borderId="32" xfId="0" applyNumberFormat="1" applyFont="1" applyFill="1" applyBorder="1" applyAlignment="1" applyProtection="1">
      <alignment horizontal="center"/>
      <protection locked="0"/>
    </xf>
    <xf numFmtId="0" fontId="5" fillId="49" borderId="32" xfId="0" applyFont="1" applyFill="1" applyBorder="1" applyAlignment="1">
      <alignment horizontal="center"/>
    </xf>
    <xf numFmtId="168" fontId="34" fillId="60" borderId="244" xfId="0" applyNumberFormat="1" applyFont="1" applyFill="1" applyBorder="1" applyAlignment="1">
      <alignment horizontal="center" vertical="center" wrapText="1"/>
    </xf>
    <xf numFmtId="168" fontId="36" fillId="44" borderId="0" xfId="0" applyNumberFormat="1" applyFont="1" applyFill="1" applyAlignment="1">
      <alignment horizontal="center" vertical="center"/>
    </xf>
    <xf numFmtId="1" fontId="0" fillId="44" borderId="0" xfId="0" applyNumberFormat="1" applyFill="1"/>
    <xf numFmtId="168" fontId="72" fillId="44" borderId="81" xfId="0" applyNumberFormat="1" applyFont="1" applyFill="1" applyBorder="1" applyAlignment="1" applyProtection="1">
      <alignment horizontal="center" vertical="center"/>
      <protection locked="0"/>
    </xf>
    <xf numFmtId="1" fontId="72" fillId="44" borderId="72" xfId="0" applyNumberFormat="1" applyFont="1" applyFill="1" applyBorder="1" applyAlignment="1" applyProtection="1">
      <alignment horizontal="center" vertical="center"/>
      <protection locked="0"/>
    </xf>
    <xf numFmtId="168" fontId="72" fillId="44" borderId="82" xfId="0" applyNumberFormat="1" applyFont="1" applyFill="1" applyBorder="1" applyAlignment="1" applyProtection="1">
      <alignment horizontal="center" vertical="center"/>
      <protection locked="0"/>
    </xf>
    <xf numFmtId="1" fontId="72" fillId="44" borderId="74" xfId="0" applyNumberFormat="1" applyFont="1" applyFill="1" applyBorder="1" applyAlignment="1" applyProtection="1">
      <alignment horizontal="center" vertical="center"/>
      <protection locked="0"/>
    </xf>
    <xf numFmtId="168" fontId="72" fillId="44" borderId="80" xfId="0" applyNumberFormat="1" applyFont="1" applyFill="1" applyBorder="1" applyAlignment="1" applyProtection="1">
      <alignment horizontal="center" vertical="center"/>
      <protection locked="0"/>
    </xf>
    <xf numFmtId="1" fontId="72" fillId="44" borderId="75" xfId="0" applyNumberFormat="1" applyFont="1" applyFill="1" applyBorder="1" applyAlignment="1" applyProtection="1">
      <alignment horizontal="center" vertical="center"/>
      <protection locked="0"/>
    </xf>
    <xf numFmtId="1" fontId="72" fillId="44" borderId="144" xfId="0" applyNumberFormat="1" applyFont="1" applyFill="1" applyBorder="1" applyAlignment="1" applyProtection="1">
      <alignment horizontal="center" vertical="center"/>
      <protection locked="0"/>
    </xf>
    <xf numFmtId="168" fontId="72" fillId="44" borderId="210" xfId="0" applyNumberFormat="1" applyFont="1" applyFill="1" applyBorder="1" applyAlignment="1" applyProtection="1">
      <alignment horizontal="center" vertical="center"/>
      <protection locked="0"/>
    </xf>
    <xf numFmtId="1" fontId="72" fillId="44" borderId="86" xfId="0" applyNumberFormat="1" applyFont="1" applyFill="1" applyBorder="1" applyAlignment="1" applyProtection="1">
      <alignment horizontal="center" vertical="center"/>
      <protection locked="0"/>
    </xf>
    <xf numFmtId="1" fontId="72" fillId="44" borderId="98" xfId="0" applyNumberFormat="1" applyFont="1" applyFill="1" applyBorder="1" applyAlignment="1" applyProtection="1">
      <alignment horizontal="center" vertical="center"/>
      <protection locked="0"/>
    </xf>
    <xf numFmtId="1" fontId="72" fillId="44" borderId="83" xfId="0" applyNumberFormat="1" applyFont="1" applyFill="1" applyBorder="1" applyAlignment="1" applyProtection="1">
      <alignment horizontal="center" vertical="center"/>
      <protection locked="0"/>
    </xf>
    <xf numFmtId="1" fontId="72" fillId="44" borderId="85" xfId="0" applyNumberFormat="1" applyFont="1" applyFill="1" applyBorder="1" applyAlignment="1" applyProtection="1">
      <alignment horizontal="center" vertical="center"/>
      <protection locked="0"/>
    </xf>
    <xf numFmtId="1" fontId="72" fillId="44" borderId="96" xfId="0" applyNumberFormat="1" applyFont="1" applyFill="1" applyBorder="1" applyAlignment="1" applyProtection="1">
      <alignment horizontal="center" vertical="center"/>
      <protection locked="0"/>
    </xf>
    <xf numFmtId="2" fontId="36" fillId="44" borderId="102" xfId="0" applyNumberFormat="1" applyFont="1" applyFill="1" applyBorder="1" applyAlignment="1" applyProtection="1">
      <alignment horizontal="center" vertical="center"/>
      <protection locked="0"/>
    </xf>
    <xf numFmtId="2" fontId="36" fillId="44" borderId="103" xfId="0" applyNumberFormat="1" applyFont="1" applyFill="1" applyBorder="1" applyAlignment="1" applyProtection="1">
      <alignment horizontal="center" vertical="center"/>
      <protection locked="0"/>
    </xf>
    <xf numFmtId="2" fontId="36" fillId="0" borderId="103" xfId="0" applyNumberFormat="1" applyFont="1" applyBorder="1" applyAlignment="1" applyProtection="1">
      <alignment horizontal="center" vertical="center"/>
      <protection locked="0"/>
    </xf>
    <xf numFmtId="2" fontId="36" fillId="0" borderId="104" xfId="0" applyNumberFormat="1" applyFont="1" applyBorder="1" applyAlignment="1" applyProtection="1">
      <alignment horizontal="center" vertical="center"/>
      <protection locked="0"/>
    </xf>
    <xf numFmtId="2" fontId="36" fillId="44" borderId="126" xfId="0" applyNumberFormat="1" applyFont="1" applyFill="1" applyBorder="1" applyAlignment="1" applyProtection="1">
      <alignment horizontal="center" vertical="center"/>
      <protection locked="0"/>
    </xf>
    <xf numFmtId="2" fontId="36" fillId="44" borderId="127" xfId="0" applyNumberFormat="1" applyFont="1" applyFill="1" applyBorder="1" applyAlignment="1" applyProtection="1">
      <alignment horizontal="center" vertical="center"/>
      <protection locked="0"/>
    </xf>
    <xf numFmtId="2" fontId="36" fillId="0" borderId="0" xfId="0" applyNumberFormat="1" applyFont="1" applyAlignment="1" applyProtection="1">
      <alignment horizontal="center" vertical="center"/>
      <protection locked="0"/>
    </xf>
    <xf numFmtId="1" fontId="9" fillId="44" borderId="72" xfId="0" applyNumberFormat="1" applyFont="1" applyFill="1" applyBorder="1" applyAlignment="1">
      <alignment horizontal="center"/>
    </xf>
    <xf numFmtId="1" fontId="9" fillId="44" borderId="163" xfId="0" applyNumberFormat="1" applyFont="1" applyFill="1" applyBorder="1" applyAlignment="1">
      <alignment horizontal="center"/>
    </xf>
    <xf numFmtId="1" fontId="9" fillId="44" borderId="74" xfId="0" applyNumberFormat="1" applyFont="1" applyFill="1" applyBorder="1" applyAlignment="1">
      <alignment horizontal="center"/>
    </xf>
    <xf numFmtId="1" fontId="9" fillId="44" borderId="166" xfId="0" applyNumberFormat="1" applyFont="1" applyFill="1" applyBorder="1" applyAlignment="1">
      <alignment horizontal="center"/>
    </xf>
    <xf numFmtId="1" fontId="9" fillId="44" borderId="158" xfId="0" applyNumberFormat="1" applyFont="1" applyFill="1" applyBorder="1" applyAlignment="1">
      <alignment horizontal="center"/>
    </xf>
    <xf numFmtId="1" fontId="9" fillId="44" borderId="180" xfId="0" applyNumberFormat="1" applyFont="1" applyFill="1" applyBorder="1" applyAlignment="1">
      <alignment horizontal="center"/>
    </xf>
    <xf numFmtId="1" fontId="9" fillId="44" borderId="75" xfId="0" applyNumberFormat="1" applyFont="1" applyFill="1" applyBorder="1" applyAlignment="1">
      <alignment horizontal="center"/>
    </xf>
    <xf numFmtId="1" fontId="9" fillId="44" borderId="169" xfId="0" applyNumberFormat="1" applyFont="1" applyFill="1" applyBorder="1" applyAlignment="1">
      <alignment horizontal="center"/>
    </xf>
    <xf numFmtId="1" fontId="9" fillId="44" borderId="86" xfId="0" applyNumberFormat="1" applyFont="1" applyFill="1" applyBorder="1" applyAlignment="1">
      <alignment horizontal="center"/>
    </xf>
    <xf numFmtId="1" fontId="9" fillId="44" borderId="181" xfId="0" applyNumberFormat="1" applyFont="1" applyFill="1" applyBorder="1" applyAlignment="1">
      <alignment horizontal="center"/>
    </xf>
    <xf numFmtId="1" fontId="9" fillId="44" borderId="88" xfId="0" applyNumberFormat="1" applyFont="1" applyFill="1" applyBorder="1" applyAlignment="1">
      <alignment horizontal="center"/>
    </xf>
    <xf numFmtId="1" fontId="9" fillId="44" borderId="243" xfId="0" applyNumberFormat="1" applyFont="1" applyFill="1" applyBorder="1" applyAlignment="1">
      <alignment horizontal="center"/>
    </xf>
    <xf numFmtId="0" fontId="36" fillId="50" borderId="0" xfId="0" applyFont="1" applyFill="1" applyAlignment="1">
      <alignment horizontal="center" vertical="center"/>
    </xf>
    <xf numFmtId="2" fontId="36" fillId="123" borderId="102" xfId="0" applyNumberFormat="1" applyFont="1" applyFill="1" applyBorder="1" applyAlignment="1">
      <alignment horizontal="center" vertical="center"/>
    </xf>
    <xf numFmtId="2" fontId="36" fillId="123" borderId="103" xfId="0" applyNumberFormat="1" applyFont="1" applyFill="1" applyBorder="1" applyAlignment="1">
      <alignment horizontal="center" vertical="center"/>
    </xf>
    <xf numFmtId="2" fontId="36" fillId="123" borderId="173" xfId="0" applyNumberFormat="1" applyFont="1" applyFill="1" applyBorder="1" applyAlignment="1">
      <alignment horizontal="center" vertical="center"/>
    </xf>
    <xf numFmtId="2" fontId="36" fillId="123" borderId="104" xfId="0" applyNumberFormat="1" applyFont="1" applyFill="1" applyBorder="1" applyAlignment="1">
      <alignment horizontal="center" vertical="center"/>
    </xf>
    <xf numFmtId="2" fontId="36" fillId="123" borderId="105" xfId="0" applyNumberFormat="1" applyFont="1" applyFill="1" applyBorder="1" applyAlignment="1">
      <alignment horizontal="center" vertical="center"/>
    </xf>
    <xf numFmtId="2" fontId="36" fillId="123" borderId="14" xfId="0" applyNumberFormat="1" applyFont="1" applyFill="1" applyBorder="1" applyAlignment="1">
      <alignment horizontal="center" vertical="center"/>
    </xf>
    <xf numFmtId="0" fontId="9" fillId="50" borderId="0" xfId="0" applyFont="1" applyFill="1" applyAlignment="1">
      <alignment horizontal="center" vertical="center"/>
    </xf>
    <xf numFmtId="0" fontId="5" fillId="50" borderId="0" xfId="0" applyFont="1" applyFill="1" applyAlignment="1">
      <alignment horizontal="center" vertical="center"/>
    </xf>
    <xf numFmtId="2" fontId="9" fillId="50" borderId="0" xfId="0" applyNumberFormat="1" applyFont="1" applyFill="1" applyAlignment="1">
      <alignment horizontal="center" vertical="center"/>
    </xf>
    <xf numFmtId="0" fontId="7" fillId="50" borderId="0" xfId="0" applyFont="1" applyFill="1" applyAlignment="1">
      <alignment horizontal="center" vertical="center"/>
    </xf>
    <xf numFmtId="167" fontId="22" fillId="50" borderId="0" xfId="38" applyNumberFormat="1" applyFill="1" applyAlignment="1" applyProtection="1">
      <alignment horizontal="center" vertical="center"/>
    </xf>
    <xf numFmtId="1" fontId="5" fillId="50" borderId="0" xfId="0" applyNumberFormat="1" applyFont="1" applyFill="1" applyAlignment="1">
      <alignment horizontal="center" vertical="center"/>
    </xf>
    <xf numFmtId="168" fontId="5" fillId="50" borderId="0" xfId="0" applyNumberFormat="1" applyFont="1" applyFill="1" applyAlignment="1">
      <alignment horizontal="center" vertical="center"/>
    </xf>
    <xf numFmtId="0" fontId="44" fillId="50" borderId="0" xfId="35" applyFill="1" applyAlignment="1" applyProtection="1">
      <alignment horizontal="center" vertical="center"/>
    </xf>
    <xf numFmtId="0" fontId="34" fillId="50" borderId="17" xfId="0" applyFont="1" applyFill="1" applyBorder="1" applyAlignment="1">
      <alignment horizontal="center" vertical="center"/>
    </xf>
    <xf numFmtId="0" fontId="34" fillId="50" borderId="0" xfId="0" applyFont="1" applyFill="1" applyAlignment="1">
      <alignment horizontal="center" vertical="center"/>
    </xf>
    <xf numFmtId="2" fontId="36" fillId="50" borderId="0" xfId="0" applyNumberFormat="1" applyFont="1" applyFill="1" applyAlignment="1">
      <alignment horizontal="center" vertical="center"/>
    </xf>
    <xf numFmtId="10" fontId="36" fillId="50" borderId="0" xfId="0" applyNumberFormat="1" applyFont="1" applyFill="1" applyAlignment="1">
      <alignment horizontal="center" vertical="center"/>
    </xf>
    <xf numFmtId="164" fontId="36" fillId="50" borderId="0" xfId="0" applyNumberFormat="1" applyFont="1" applyFill="1" applyAlignment="1">
      <alignment horizontal="center" vertical="center"/>
    </xf>
    <xf numFmtId="1" fontId="35" fillId="50" borderId="0" xfId="0" applyNumberFormat="1" applyFont="1" applyFill="1" applyAlignment="1">
      <alignment horizontal="center" vertical="center"/>
    </xf>
    <xf numFmtId="168" fontId="36" fillId="50" borderId="0" xfId="0" applyNumberFormat="1" applyFont="1" applyFill="1" applyAlignment="1">
      <alignment horizontal="center" vertical="center"/>
    </xf>
    <xf numFmtId="2" fontId="36" fillId="50" borderId="247" xfId="0" applyNumberFormat="1" applyFont="1" applyFill="1" applyBorder="1" applyAlignment="1">
      <alignment horizontal="center" vertical="center"/>
    </xf>
    <xf numFmtId="168" fontId="5" fillId="44" borderId="71" xfId="0" applyNumberFormat="1" applyFont="1" applyFill="1" applyBorder="1" applyAlignment="1" applyProtection="1">
      <alignment horizontal="center"/>
      <protection locked="0"/>
    </xf>
    <xf numFmtId="168" fontId="5" fillId="44" borderId="73" xfId="0" applyNumberFormat="1" applyFont="1" applyFill="1" applyBorder="1" applyAlignment="1" applyProtection="1">
      <alignment horizontal="center"/>
      <protection locked="0"/>
    </xf>
    <xf numFmtId="168" fontId="5" fillId="44" borderId="84" xfId="0" applyNumberFormat="1" applyFont="1" applyFill="1" applyBorder="1" applyAlignment="1" applyProtection="1">
      <alignment horizontal="center"/>
      <protection locked="0"/>
    </xf>
    <xf numFmtId="0" fontId="34" fillId="50" borderId="18" xfId="0" applyFont="1" applyFill="1" applyBorder="1" applyAlignment="1">
      <alignment horizontal="center" vertical="center" wrapText="1"/>
    </xf>
    <xf numFmtId="1" fontId="5" fillId="50" borderId="0" xfId="0" applyNumberFormat="1" applyFont="1" applyFill="1" applyAlignment="1" applyProtection="1">
      <alignment horizontal="center"/>
      <protection locked="0"/>
    </xf>
    <xf numFmtId="1" fontId="9" fillId="50" borderId="0" xfId="0" applyNumberFormat="1" applyFont="1" applyFill="1" applyAlignment="1" applyProtection="1">
      <alignment horizontal="center"/>
      <protection locked="0"/>
    </xf>
    <xf numFmtId="0" fontId="34" fillId="50" borderId="17" xfId="0" applyFont="1" applyFill="1" applyBorder="1" applyAlignment="1">
      <alignment horizontal="center" vertical="center" wrapText="1"/>
    </xf>
    <xf numFmtId="0" fontId="34" fillId="50" borderId="0" xfId="0" applyFont="1" applyFill="1" applyAlignment="1">
      <alignment horizontal="center" vertical="center" wrapText="1"/>
    </xf>
    <xf numFmtId="0" fontId="34" fillId="87" borderId="244" xfId="0" applyFont="1" applyFill="1" applyBorder="1" applyAlignment="1">
      <alignment horizontal="center" vertical="center"/>
    </xf>
    <xf numFmtId="2" fontId="36" fillId="118" borderId="102" xfId="0" applyNumberFormat="1" applyFont="1" applyFill="1" applyBorder="1" applyAlignment="1">
      <alignment horizontal="center" vertical="center"/>
    </xf>
    <xf numFmtId="2" fontId="36" fillId="118" borderId="103" xfId="0" applyNumberFormat="1" applyFont="1" applyFill="1" applyBorder="1" applyAlignment="1">
      <alignment horizontal="center" vertical="center"/>
    </xf>
    <xf numFmtId="2" fontId="36" fillId="118" borderId="104" xfId="0" applyNumberFormat="1" applyFont="1" applyFill="1" applyBorder="1" applyAlignment="1">
      <alignment horizontal="center" vertical="center"/>
    </xf>
    <xf numFmtId="2" fontId="36" fillId="118" borderId="173" xfId="0" applyNumberFormat="1" applyFont="1" applyFill="1" applyBorder="1" applyAlignment="1">
      <alignment horizontal="center" vertical="center"/>
    </xf>
    <xf numFmtId="0" fontId="36" fillId="118" borderId="102" xfId="0" applyFont="1" applyFill="1" applyBorder="1" applyAlignment="1">
      <alignment horizontal="center" vertical="center"/>
    </xf>
    <xf numFmtId="0" fontId="36" fillId="118" borderId="103" xfId="0" applyFont="1" applyFill="1" applyBorder="1" applyAlignment="1">
      <alignment horizontal="center" vertical="center"/>
    </xf>
    <xf numFmtId="10" fontId="36" fillId="50" borderId="26" xfId="0" applyNumberFormat="1" applyFont="1" applyFill="1" applyBorder="1" applyAlignment="1" applyProtection="1">
      <alignment horizontal="center" vertical="center"/>
      <protection locked="0"/>
    </xf>
    <xf numFmtId="10" fontId="36" fillId="50" borderId="11" xfId="0" applyNumberFormat="1" applyFont="1" applyFill="1" applyBorder="1" applyAlignment="1" applyProtection="1">
      <alignment horizontal="center" vertical="center"/>
      <protection locked="0"/>
    </xf>
    <xf numFmtId="10" fontId="36" fillId="50" borderId="14" xfId="0" applyNumberFormat="1" applyFont="1" applyFill="1" applyBorder="1" applyAlignment="1" applyProtection="1">
      <alignment horizontal="center" vertical="center"/>
      <protection locked="0"/>
    </xf>
    <xf numFmtId="2" fontId="36" fillId="104" borderId="11" xfId="0" applyNumberFormat="1" applyFont="1" applyFill="1" applyBorder="1" applyAlignment="1">
      <alignment horizontal="center" vertical="center" wrapText="1"/>
    </xf>
    <xf numFmtId="2" fontId="36" fillId="98" borderId="11" xfId="0" applyNumberFormat="1" applyFont="1" applyFill="1" applyBorder="1" applyAlignment="1">
      <alignment horizontal="center" vertical="center" wrapText="1"/>
    </xf>
    <xf numFmtId="0" fontId="0" fillId="50" borderId="0" xfId="0" applyFill="1"/>
    <xf numFmtId="49" fontId="0" fillId="50" borderId="0" xfId="0" applyNumberFormat="1" applyFill="1"/>
    <xf numFmtId="1" fontId="0" fillId="50" borderId="0" xfId="0" applyNumberFormat="1" applyFill="1"/>
    <xf numFmtId="164" fontId="0" fillId="50" borderId="0" xfId="0" applyNumberFormat="1" applyFill="1"/>
    <xf numFmtId="0" fontId="46" fillId="50" borderId="0" xfId="0" applyFont="1" applyFill="1"/>
    <xf numFmtId="0" fontId="46" fillId="50" borderId="0" xfId="0" applyFont="1" applyFill="1" applyAlignment="1">
      <alignment horizontal="center"/>
    </xf>
    <xf numFmtId="0" fontId="0" fillId="50" borderId="0" xfId="0" applyFill="1" applyAlignment="1">
      <alignment horizontal="center"/>
    </xf>
    <xf numFmtId="49" fontId="9" fillId="50" borderId="0" xfId="0" applyNumberFormat="1" applyFont="1" applyFill="1"/>
    <xf numFmtId="0" fontId="49" fillId="50" borderId="0" xfId="0" applyFont="1" applyFill="1"/>
    <xf numFmtId="0" fontId="9" fillId="50" borderId="0" xfId="0" applyFont="1" applyFill="1"/>
    <xf numFmtId="1" fontId="9" fillId="50" borderId="0" xfId="0" applyNumberFormat="1" applyFont="1" applyFill="1"/>
    <xf numFmtId="0" fontId="69" fillId="50" borderId="0" xfId="0" applyFont="1" applyFill="1"/>
    <xf numFmtId="0" fontId="49" fillId="50" borderId="0" xfId="0" applyFont="1" applyFill="1" applyAlignment="1">
      <alignment horizontal="center"/>
    </xf>
    <xf numFmtId="0" fontId="9" fillId="50" borderId="0" xfId="0" applyFont="1" applyFill="1" applyAlignment="1">
      <alignment horizontal="center"/>
    </xf>
    <xf numFmtId="0" fontId="47" fillId="50" borderId="0" xfId="0" applyFont="1" applyFill="1"/>
    <xf numFmtId="164" fontId="9" fillId="50" borderId="32" xfId="0" applyNumberFormat="1" applyFont="1" applyFill="1" applyBorder="1" applyAlignment="1">
      <alignment horizontal="center" vertical="center" wrapText="1"/>
    </xf>
    <xf numFmtId="164" fontId="9" fillId="50" borderId="33" xfId="0" applyNumberFormat="1" applyFont="1" applyFill="1" applyBorder="1" applyAlignment="1">
      <alignment horizontal="center" vertical="center" wrapText="1"/>
    </xf>
    <xf numFmtId="164" fontId="9" fillId="50" borderId="34" xfId="0" applyNumberFormat="1" applyFont="1" applyFill="1" applyBorder="1" applyAlignment="1">
      <alignment horizontal="center" vertical="center"/>
    </xf>
    <xf numFmtId="164" fontId="9" fillId="50" borderId="32" xfId="0" applyNumberFormat="1" applyFont="1" applyFill="1" applyBorder="1" applyAlignment="1">
      <alignment horizontal="center" vertical="center"/>
    </xf>
    <xf numFmtId="164" fontId="9" fillId="50" borderId="0" xfId="0" applyNumberFormat="1" applyFont="1" applyFill="1" applyAlignment="1">
      <alignment horizontal="center" vertical="center"/>
    </xf>
    <xf numFmtId="164" fontId="9" fillId="50" borderId="0" xfId="0" applyNumberFormat="1" applyFont="1" applyFill="1" applyAlignment="1">
      <alignment horizontal="center" vertical="center" wrapText="1"/>
    </xf>
    <xf numFmtId="10" fontId="36" fillId="60" borderId="245" xfId="0" applyNumberFormat="1" applyFont="1" applyFill="1" applyBorder="1" applyAlignment="1">
      <alignment horizontal="center" vertical="center"/>
    </xf>
    <xf numFmtId="10" fontId="36" fillId="60" borderId="26" xfId="0" applyNumberFormat="1" applyFont="1" applyFill="1" applyBorder="1" applyAlignment="1">
      <alignment horizontal="center" vertical="center"/>
    </xf>
    <xf numFmtId="10" fontId="36" fillId="60" borderId="11" xfId="0" applyNumberFormat="1" applyFont="1" applyFill="1" applyBorder="1" applyAlignment="1">
      <alignment horizontal="center" vertical="center"/>
    </xf>
    <xf numFmtId="10" fontId="36" fillId="46" borderId="244" xfId="0" applyNumberFormat="1" applyFont="1" applyFill="1" applyBorder="1" applyAlignment="1">
      <alignment horizontal="center" vertical="center"/>
    </xf>
    <xf numFmtId="10" fontId="129" fillId="56" borderId="245" xfId="0" applyNumberFormat="1" applyFont="1" applyFill="1" applyBorder="1" applyAlignment="1">
      <alignment horizontal="center" vertical="center"/>
    </xf>
    <xf numFmtId="10" fontId="116" fillId="60" borderId="245" xfId="0" applyNumberFormat="1" applyFont="1" applyFill="1" applyBorder="1" applyAlignment="1">
      <alignment horizontal="center" vertical="center"/>
    </xf>
    <xf numFmtId="10" fontId="116" fillId="60" borderId="26" xfId="0" applyNumberFormat="1" applyFont="1" applyFill="1" applyBorder="1" applyAlignment="1">
      <alignment horizontal="center" vertical="center"/>
    </xf>
    <xf numFmtId="10" fontId="116" fillId="60" borderId="11" xfId="0" applyNumberFormat="1" applyFont="1" applyFill="1" applyBorder="1" applyAlignment="1">
      <alignment horizontal="center" vertical="center"/>
    </xf>
    <xf numFmtId="10" fontId="126" fillId="95" borderId="245" xfId="0" quotePrefix="1" applyNumberFormat="1" applyFont="1" applyFill="1" applyBorder="1" applyAlignment="1">
      <alignment horizontal="center" vertical="center"/>
    </xf>
    <xf numFmtId="10" fontId="36" fillId="95" borderId="26" xfId="0" applyNumberFormat="1" applyFont="1" applyFill="1" applyBorder="1" applyAlignment="1">
      <alignment horizontal="center" vertical="center"/>
    </xf>
    <xf numFmtId="10" fontId="126" fillId="95" borderId="26" xfId="0" applyNumberFormat="1" applyFont="1" applyFill="1" applyBorder="1" applyAlignment="1">
      <alignment horizontal="center" vertical="center"/>
    </xf>
    <xf numFmtId="10" fontId="126" fillId="95" borderId="11" xfId="0" applyNumberFormat="1" applyFont="1" applyFill="1" applyBorder="1" applyAlignment="1">
      <alignment horizontal="center" vertical="center"/>
    </xf>
    <xf numFmtId="10" fontId="36" fillId="103" borderId="244" xfId="0" applyNumberFormat="1" applyFont="1" applyFill="1" applyBorder="1" applyAlignment="1">
      <alignment horizontal="center" vertical="center"/>
    </xf>
    <xf numFmtId="10" fontId="36" fillId="104" borderId="245" xfId="0" applyNumberFormat="1" applyFont="1" applyFill="1" applyBorder="1" applyAlignment="1">
      <alignment horizontal="center" vertical="center"/>
    </xf>
    <xf numFmtId="10" fontId="131" fillId="98" borderId="245" xfId="0" quotePrefix="1" applyNumberFormat="1" applyFont="1" applyFill="1" applyBorder="1" applyAlignment="1">
      <alignment horizontal="center" vertical="center"/>
    </xf>
    <xf numFmtId="10" fontId="36" fillId="98" borderId="26" xfId="0" applyNumberFormat="1" applyFont="1" applyFill="1" applyBorder="1" applyAlignment="1">
      <alignment horizontal="center" vertical="center"/>
    </xf>
    <xf numFmtId="10" fontId="131" fillId="98" borderId="26" xfId="0" applyNumberFormat="1" applyFont="1" applyFill="1" applyBorder="1" applyAlignment="1">
      <alignment horizontal="center" vertical="center"/>
    </xf>
    <xf numFmtId="10" fontId="131" fillId="98" borderId="11" xfId="0" applyNumberFormat="1" applyFont="1" applyFill="1" applyBorder="1" applyAlignment="1">
      <alignment horizontal="center" vertical="center"/>
    </xf>
    <xf numFmtId="10" fontId="36" fillId="106" borderId="244" xfId="0" applyNumberFormat="1" applyFont="1" applyFill="1" applyBorder="1" applyAlignment="1">
      <alignment horizontal="center" vertical="center"/>
    </xf>
    <xf numFmtId="10" fontId="36" fillId="105" borderId="245" xfId="0" applyNumberFormat="1" applyFont="1" applyFill="1" applyBorder="1" applyAlignment="1">
      <alignment horizontal="center" vertical="center"/>
    </xf>
    <xf numFmtId="10" fontId="36" fillId="105" borderId="11" xfId="0" applyNumberFormat="1" applyFont="1" applyFill="1" applyBorder="1" applyAlignment="1">
      <alignment horizontal="center" vertical="center"/>
    </xf>
    <xf numFmtId="10" fontId="132" fillId="64" borderId="245" xfId="0" quotePrefix="1" applyNumberFormat="1" applyFont="1" applyFill="1" applyBorder="1" applyAlignment="1">
      <alignment horizontal="center" vertical="center"/>
    </xf>
    <xf numFmtId="10" fontId="36" fillId="64" borderId="26" xfId="0" applyNumberFormat="1" applyFont="1" applyFill="1" applyBorder="1" applyAlignment="1">
      <alignment horizontal="center" vertical="center"/>
    </xf>
    <xf numFmtId="10" fontId="132" fillId="64" borderId="26" xfId="0" applyNumberFormat="1" applyFont="1" applyFill="1" applyBorder="1" applyAlignment="1">
      <alignment horizontal="center" vertical="center"/>
    </xf>
    <xf numFmtId="10" fontId="132" fillId="64" borderId="11" xfId="0" applyNumberFormat="1" applyFont="1" applyFill="1" applyBorder="1" applyAlignment="1">
      <alignment horizontal="center" vertical="center"/>
    </xf>
    <xf numFmtId="10" fontId="36" fillId="61" borderId="244" xfId="0" applyNumberFormat="1" applyFont="1" applyFill="1" applyBorder="1" applyAlignment="1">
      <alignment horizontal="center" vertical="center"/>
    </xf>
    <xf numFmtId="10" fontId="36" fillId="54" borderId="245" xfId="0" applyNumberFormat="1" applyFont="1" applyFill="1" applyBorder="1" applyAlignment="1">
      <alignment horizontal="center" vertical="center"/>
    </xf>
    <xf numFmtId="10" fontId="36" fillId="54" borderId="11" xfId="0" applyNumberFormat="1" applyFont="1" applyFill="1" applyBorder="1" applyAlignment="1">
      <alignment horizontal="center" vertical="center"/>
    </xf>
    <xf numFmtId="10" fontId="133" fillId="58" borderId="26" xfId="0" quotePrefix="1" applyNumberFormat="1" applyFont="1" applyFill="1" applyBorder="1" applyAlignment="1">
      <alignment horizontal="center" vertical="center"/>
    </xf>
    <xf numFmtId="10" fontId="36" fillId="58" borderId="26" xfId="0" applyNumberFormat="1" applyFont="1" applyFill="1" applyBorder="1" applyAlignment="1">
      <alignment horizontal="center" vertical="center"/>
    </xf>
    <xf numFmtId="10" fontId="133" fillId="58" borderId="26" xfId="0" applyNumberFormat="1" applyFont="1" applyFill="1" applyBorder="1" applyAlignment="1">
      <alignment horizontal="center" vertical="center"/>
    </xf>
    <xf numFmtId="10" fontId="133" fillId="58" borderId="11" xfId="0" applyNumberFormat="1" applyFont="1" applyFill="1" applyBorder="1" applyAlignment="1">
      <alignment horizontal="center" vertical="center"/>
    </xf>
    <xf numFmtId="10" fontId="36" fillId="55" borderId="244" xfId="0" applyNumberFormat="1" applyFont="1" applyFill="1" applyBorder="1" applyAlignment="1">
      <alignment horizontal="center" vertical="center"/>
    </xf>
    <xf numFmtId="10" fontId="36" fillId="48" borderId="245" xfId="0" applyNumberFormat="1" applyFont="1" applyFill="1" applyBorder="1" applyAlignment="1">
      <alignment horizontal="center" vertical="center"/>
    </xf>
    <xf numFmtId="10" fontId="36" fillId="48" borderId="11" xfId="0" applyNumberFormat="1" applyFont="1" applyFill="1" applyBorder="1" applyAlignment="1">
      <alignment horizontal="center" vertical="center"/>
    </xf>
    <xf numFmtId="10" fontId="133" fillId="58" borderId="245" xfId="0" quotePrefix="1" applyNumberFormat="1" applyFont="1" applyFill="1" applyBorder="1" applyAlignment="1">
      <alignment horizontal="center" vertical="center"/>
    </xf>
    <xf numFmtId="10" fontId="134" fillId="77" borderId="26" xfId="0" quotePrefix="1" applyNumberFormat="1" applyFont="1" applyFill="1" applyBorder="1" applyAlignment="1">
      <alignment horizontal="center" vertical="center"/>
    </xf>
    <xf numFmtId="10" fontId="36" fillId="77" borderId="26" xfId="0" applyNumberFormat="1" applyFont="1" applyFill="1" applyBorder="1" applyAlignment="1">
      <alignment horizontal="center" vertical="center"/>
    </xf>
    <xf numFmtId="10" fontId="134" fillId="77" borderId="26" xfId="0" applyNumberFormat="1" applyFont="1" applyFill="1" applyBorder="1" applyAlignment="1">
      <alignment horizontal="center" vertical="center"/>
    </xf>
    <xf numFmtId="10" fontId="134" fillId="77" borderId="11" xfId="0" applyNumberFormat="1" applyFont="1" applyFill="1" applyBorder="1" applyAlignment="1">
      <alignment horizontal="center" vertical="center"/>
    </xf>
    <xf numFmtId="10" fontId="36" fillId="76" borderId="244" xfId="0" applyNumberFormat="1" applyFont="1" applyFill="1" applyBorder="1" applyAlignment="1">
      <alignment horizontal="center" vertical="center"/>
    </xf>
    <xf numFmtId="10" fontId="36" fillId="45" borderId="245" xfId="0" applyNumberFormat="1" applyFont="1" applyFill="1" applyBorder="1" applyAlignment="1">
      <alignment horizontal="center" vertical="center"/>
    </xf>
    <xf numFmtId="10" fontId="36" fillId="45" borderId="11" xfId="0" applyNumberFormat="1" applyFont="1" applyFill="1" applyBorder="1" applyAlignment="1">
      <alignment horizontal="center" vertical="center"/>
    </xf>
    <xf numFmtId="10" fontId="134" fillId="77" borderId="245" xfId="0" quotePrefix="1" applyNumberFormat="1" applyFont="1" applyFill="1" applyBorder="1" applyAlignment="1">
      <alignment horizontal="center" vertical="center"/>
    </xf>
    <xf numFmtId="10" fontId="131" fillId="98" borderId="26" xfId="0" quotePrefix="1" applyNumberFormat="1" applyFont="1" applyFill="1" applyBorder="1" applyAlignment="1">
      <alignment horizontal="center" vertical="center"/>
    </xf>
    <xf numFmtId="10" fontId="132" fillId="64" borderId="26" xfId="0" quotePrefix="1" applyNumberFormat="1" applyFont="1" applyFill="1" applyBorder="1" applyAlignment="1">
      <alignment horizontal="center" vertical="center"/>
    </xf>
    <xf numFmtId="2" fontId="0" fillId="50" borderId="0" xfId="0" applyNumberFormat="1" applyFill="1"/>
    <xf numFmtId="0" fontId="0" fillId="50" borderId="0" xfId="0" applyFill="1" applyAlignment="1">
      <alignment vertical="center"/>
    </xf>
    <xf numFmtId="0" fontId="29" fillId="50" borderId="0" xfId="0" applyFont="1" applyFill="1" applyAlignment="1">
      <alignment horizontal="center" vertical="center"/>
    </xf>
    <xf numFmtId="0" fontId="125" fillId="50" borderId="0" xfId="0" applyFont="1" applyFill="1" applyAlignment="1">
      <alignment horizontal="center" vertical="center"/>
    </xf>
    <xf numFmtId="0" fontId="124" fillId="50" borderId="0" xfId="0" applyFont="1" applyFill="1" applyAlignment="1">
      <alignment horizontal="center" vertical="center"/>
    </xf>
    <xf numFmtId="0" fontId="0" fillId="50" borderId="0" xfId="0" applyFill="1" applyAlignment="1">
      <alignment horizontal="center" vertical="center"/>
    </xf>
    <xf numFmtId="1" fontId="9" fillId="50" borderId="0" xfId="0" applyNumberFormat="1" applyFont="1" applyFill="1" applyAlignment="1">
      <alignment horizontal="center" vertical="center"/>
    </xf>
    <xf numFmtId="0" fontId="74" fillId="43" borderId="14" xfId="0" applyFont="1" applyFill="1" applyBorder="1" applyAlignment="1">
      <alignment horizontal="center" vertical="center" wrapText="1"/>
    </xf>
    <xf numFmtId="0" fontId="74" fillId="43" borderId="14" xfId="26" applyFont="1" applyFill="1" applyBorder="1" applyAlignment="1" applyProtection="1">
      <alignment horizontal="center" vertical="center" wrapText="1"/>
    </xf>
    <xf numFmtId="2" fontId="74" fillId="43" borderId="14" xfId="26" applyNumberFormat="1" applyFont="1" applyFill="1" applyBorder="1" applyAlignment="1" applyProtection="1">
      <alignment horizontal="center" vertical="center" wrapText="1"/>
    </xf>
    <xf numFmtId="2" fontId="74" fillId="43" borderId="14" xfId="0" applyNumberFormat="1" applyFont="1" applyFill="1" applyBorder="1" applyAlignment="1">
      <alignment horizontal="center" vertical="center" wrapText="1"/>
    </xf>
    <xf numFmtId="0" fontId="93" fillId="49" borderId="87" xfId="0" applyFont="1" applyFill="1" applyBorder="1" applyAlignment="1">
      <alignment horizontal="center" vertical="center"/>
    </xf>
    <xf numFmtId="0" fontId="9" fillId="49" borderId="89" xfId="0" applyFont="1" applyFill="1" applyBorder="1" applyAlignment="1">
      <alignment horizontal="center" vertical="center"/>
    </xf>
    <xf numFmtId="0" fontId="93" fillId="49" borderId="89" xfId="0" applyFont="1" applyFill="1" applyBorder="1" applyAlignment="1">
      <alignment horizontal="center" vertical="center"/>
    </xf>
    <xf numFmtId="0" fontId="9" fillId="49" borderId="91" xfId="0" applyFont="1" applyFill="1" applyBorder="1" applyAlignment="1">
      <alignment horizontal="center" vertical="center"/>
    </xf>
    <xf numFmtId="165" fontId="36" fillId="50" borderId="73" xfId="0" applyNumberFormat="1" applyFont="1" applyFill="1" applyBorder="1" applyAlignment="1">
      <alignment horizontal="center" vertical="center"/>
    </xf>
    <xf numFmtId="165" fontId="36" fillId="50" borderId="71" xfId="0" applyNumberFormat="1" applyFont="1" applyFill="1" applyBorder="1" applyAlignment="1">
      <alignment horizontal="center" vertical="center"/>
    </xf>
    <xf numFmtId="0" fontId="145" fillId="50" borderId="0" xfId="35" applyFont="1" applyFill="1" applyAlignment="1" applyProtection="1">
      <alignment horizontal="left" vertical="center"/>
    </xf>
    <xf numFmtId="0" fontId="36" fillId="50" borderId="0" xfId="0" applyFont="1" applyFill="1" applyAlignment="1">
      <alignment horizontal="left" vertical="center"/>
    </xf>
    <xf numFmtId="0" fontId="146" fillId="50" borderId="0" xfId="0" applyFont="1" applyFill="1" applyAlignment="1">
      <alignment horizontal="left" vertical="center"/>
    </xf>
    <xf numFmtId="0" fontId="36" fillId="48" borderId="71" xfId="0" applyFont="1" applyFill="1" applyBorder="1" applyAlignment="1">
      <alignment horizontal="center" vertical="center"/>
    </xf>
    <xf numFmtId="0" fontId="36" fillId="45" borderId="103" xfId="0" applyFont="1" applyFill="1" applyBorder="1" applyAlignment="1">
      <alignment horizontal="center" vertical="center"/>
    </xf>
    <xf numFmtId="0" fontId="36" fillId="45" borderId="173" xfId="0" applyFont="1" applyFill="1" applyBorder="1" applyAlignment="1">
      <alignment horizontal="center" vertical="center"/>
    </xf>
    <xf numFmtId="0" fontId="36" fillId="92" borderId="103" xfId="0" applyFont="1" applyFill="1" applyBorder="1" applyAlignment="1">
      <alignment horizontal="center" vertical="center"/>
    </xf>
    <xf numFmtId="0" fontId="36" fillId="92" borderId="173" xfId="0" applyFont="1" applyFill="1" applyBorder="1" applyAlignment="1">
      <alignment horizontal="center" vertical="center"/>
    </xf>
    <xf numFmtId="0" fontId="36" fillId="59" borderId="103" xfId="0" applyFont="1" applyFill="1" applyBorder="1" applyAlignment="1">
      <alignment horizontal="center" vertical="center"/>
    </xf>
    <xf numFmtId="0" fontId="36" fillId="59" borderId="173" xfId="0" applyFont="1" applyFill="1" applyBorder="1" applyAlignment="1">
      <alignment horizontal="center" vertical="center"/>
    </xf>
    <xf numFmtId="0" fontId="36" fillId="105" borderId="12" xfId="0" applyFont="1" applyFill="1" applyBorder="1" applyAlignment="1">
      <alignment horizontal="center" vertical="center"/>
    </xf>
    <xf numFmtId="0" fontId="36" fillId="46" borderId="103" xfId="0" applyFont="1" applyFill="1" applyBorder="1" applyAlignment="1">
      <alignment horizontal="center" vertical="center"/>
    </xf>
    <xf numFmtId="0" fontId="36" fillId="60" borderId="102" xfId="0" quotePrefix="1" applyFont="1" applyFill="1" applyBorder="1" applyAlignment="1">
      <alignment horizontal="center" vertical="center"/>
    </xf>
    <xf numFmtId="0" fontId="36" fillId="60" borderId="103" xfId="0" quotePrefix="1" applyFont="1" applyFill="1" applyBorder="1" applyAlignment="1">
      <alignment horizontal="center" vertical="center"/>
    </xf>
    <xf numFmtId="0" fontId="36" fillId="60" borderId="104" xfId="0" quotePrefix="1" applyFont="1" applyFill="1" applyBorder="1" applyAlignment="1">
      <alignment horizontal="center" vertical="center"/>
    </xf>
    <xf numFmtId="0" fontId="36" fillId="46" borderId="102" xfId="0" quotePrefix="1" applyFont="1" applyFill="1" applyBorder="1" applyAlignment="1">
      <alignment horizontal="center" vertical="center"/>
    </xf>
    <xf numFmtId="0" fontId="36" fillId="55" borderId="102" xfId="0" quotePrefix="1" applyFont="1" applyFill="1" applyBorder="1" applyAlignment="1">
      <alignment horizontal="center" vertical="center"/>
    </xf>
    <xf numFmtId="0" fontId="36" fillId="55" borderId="103" xfId="0" quotePrefix="1" applyFont="1" applyFill="1" applyBorder="1" applyAlignment="1">
      <alignment horizontal="center" vertical="center"/>
    </xf>
    <xf numFmtId="0" fontId="36" fillId="55" borderId="104" xfId="0" quotePrefix="1" applyFont="1" applyFill="1" applyBorder="1" applyAlignment="1">
      <alignment horizontal="center" vertical="center"/>
    </xf>
    <xf numFmtId="0" fontId="36" fillId="48" borderId="102" xfId="0" quotePrefix="1" applyFont="1" applyFill="1" applyBorder="1" applyAlignment="1">
      <alignment horizontal="center" vertical="center"/>
    </xf>
    <xf numFmtId="0" fontId="36" fillId="48" borderId="105" xfId="0" applyFont="1" applyFill="1" applyBorder="1" applyAlignment="1">
      <alignment horizontal="center" vertical="center"/>
    </xf>
    <xf numFmtId="0" fontId="36" fillId="92" borderId="102" xfId="0" quotePrefix="1" applyFont="1" applyFill="1" applyBorder="1" applyAlignment="1">
      <alignment horizontal="center" vertical="center"/>
    </xf>
    <xf numFmtId="0" fontId="36" fillId="92" borderId="103" xfId="0" quotePrefix="1" applyFont="1" applyFill="1" applyBorder="1" applyAlignment="1">
      <alignment horizontal="center" vertical="center"/>
    </xf>
    <xf numFmtId="0" fontId="36" fillId="92" borderId="104" xfId="0" quotePrefix="1" applyFont="1" applyFill="1" applyBorder="1" applyAlignment="1">
      <alignment horizontal="center" vertical="center"/>
    </xf>
    <xf numFmtId="0" fontId="36" fillId="101" borderId="102" xfId="0" quotePrefix="1" applyFont="1" applyFill="1" applyBorder="1" applyAlignment="1">
      <alignment horizontal="center" vertical="center"/>
    </xf>
    <xf numFmtId="0" fontId="36" fillId="101" borderId="103" xfId="0" applyFont="1" applyFill="1" applyBorder="1" applyAlignment="1">
      <alignment horizontal="center" vertical="center"/>
    </xf>
    <xf numFmtId="0" fontId="36" fillId="101" borderId="104" xfId="0" applyFont="1" applyFill="1" applyBorder="1" applyAlignment="1">
      <alignment horizontal="center" vertical="center"/>
    </xf>
    <xf numFmtId="0" fontId="36" fillId="101" borderId="102" xfId="0" applyFont="1" applyFill="1" applyBorder="1" applyAlignment="1">
      <alignment horizontal="center" vertical="center"/>
    </xf>
    <xf numFmtId="0" fontId="36" fillId="101" borderId="105" xfId="0" applyFont="1" applyFill="1" applyBorder="1" applyAlignment="1">
      <alignment horizontal="center" vertical="center"/>
    </xf>
    <xf numFmtId="0" fontId="36" fillId="76" borderId="102" xfId="0" quotePrefix="1" applyFont="1" applyFill="1" applyBorder="1" applyAlignment="1">
      <alignment horizontal="center" vertical="center"/>
    </xf>
    <xf numFmtId="0" fontId="36" fillId="76" borderId="103" xfId="0" quotePrefix="1" applyFont="1" applyFill="1" applyBorder="1" applyAlignment="1">
      <alignment horizontal="center" vertical="center"/>
    </xf>
    <xf numFmtId="0" fontId="36" fillId="76" borderId="104" xfId="0" quotePrefix="1" applyFont="1" applyFill="1" applyBorder="1" applyAlignment="1">
      <alignment horizontal="center" vertical="center"/>
    </xf>
    <xf numFmtId="0" fontId="36" fillId="45" borderId="102" xfId="0" quotePrefix="1" applyFont="1" applyFill="1" applyBorder="1" applyAlignment="1">
      <alignment horizontal="center" vertical="center"/>
    </xf>
    <xf numFmtId="0" fontId="36" fillId="45" borderId="105" xfId="0" applyFont="1" applyFill="1" applyBorder="1" applyAlignment="1">
      <alignment horizontal="center" vertical="center"/>
    </xf>
    <xf numFmtId="0" fontId="36" fillId="61" borderId="102" xfId="0" quotePrefix="1" applyFont="1" applyFill="1" applyBorder="1" applyAlignment="1">
      <alignment horizontal="center" vertical="center"/>
    </xf>
    <xf numFmtId="0" fontId="36" fillId="61" borderId="103" xfId="0" quotePrefix="1" applyFont="1" applyFill="1" applyBorder="1" applyAlignment="1">
      <alignment horizontal="center" vertical="center"/>
    </xf>
    <xf numFmtId="0" fontId="36" fillId="61" borderId="104" xfId="0" quotePrefix="1" applyFont="1" applyFill="1" applyBorder="1" applyAlignment="1">
      <alignment horizontal="center" vertical="center"/>
    </xf>
    <xf numFmtId="0" fontId="36" fillId="54" borderId="102" xfId="0" quotePrefix="1" applyFont="1" applyFill="1" applyBorder="1" applyAlignment="1">
      <alignment horizontal="center" vertical="center"/>
    </xf>
    <xf numFmtId="0" fontId="36" fillId="54" borderId="103" xfId="0" applyFont="1" applyFill="1" applyBorder="1" applyAlignment="1">
      <alignment horizontal="center" vertical="center"/>
    </xf>
    <xf numFmtId="0" fontId="36" fillId="54" borderId="105" xfId="0" applyFont="1" applyFill="1" applyBorder="1" applyAlignment="1">
      <alignment horizontal="center" vertical="center"/>
    </xf>
    <xf numFmtId="0" fontId="36" fillId="95" borderId="102" xfId="0" quotePrefix="1" applyFont="1" applyFill="1" applyBorder="1" applyAlignment="1">
      <alignment horizontal="center" vertical="center"/>
    </xf>
    <xf numFmtId="0" fontId="36" fillId="95" borderId="103" xfId="0" quotePrefix="1" applyFont="1" applyFill="1" applyBorder="1" applyAlignment="1">
      <alignment horizontal="center" vertical="center"/>
    </xf>
    <xf numFmtId="0" fontId="36" fillId="95" borderId="104" xfId="0" quotePrefix="1" applyFont="1" applyFill="1" applyBorder="1" applyAlignment="1">
      <alignment horizontal="center" vertical="center"/>
    </xf>
    <xf numFmtId="0" fontId="36" fillId="103" borderId="102" xfId="0" quotePrefix="1" applyFont="1" applyFill="1" applyBorder="1" applyAlignment="1">
      <alignment horizontal="center" vertical="center"/>
    </xf>
    <xf numFmtId="0" fontId="36" fillId="103" borderId="103" xfId="0" applyFont="1" applyFill="1" applyBorder="1" applyAlignment="1">
      <alignment horizontal="center" vertical="center"/>
    </xf>
    <xf numFmtId="0" fontId="36" fillId="103" borderId="104" xfId="0" applyFont="1" applyFill="1" applyBorder="1" applyAlignment="1">
      <alignment horizontal="center" vertical="center"/>
    </xf>
    <xf numFmtId="0" fontId="36" fillId="103" borderId="102" xfId="0" applyFont="1" applyFill="1" applyBorder="1" applyAlignment="1">
      <alignment horizontal="center" vertical="center"/>
    </xf>
    <xf numFmtId="0" fontId="36" fillId="60" borderId="172" xfId="0" applyFont="1" applyFill="1" applyBorder="1" applyAlignment="1">
      <alignment horizontal="center" vertical="center"/>
    </xf>
    <xf numFmtId="0" fontId="36" fillId="60" borderId="29" xfId="0" applyFont="1" applyFill="1" applyBorder="1" applyAlignment="1">
      <alignment horizontal="center" vertical="center"/>
    </xf>
    <xf numFmtId="0" fontId="36" fillId="60" borderId="68" xfId="0" applyFont="1" applyFill="1" applyBorder="1" applyAlignment="1">
      <alignment horizontal="center" vertical="center"/>
    </xf>
    <xf numFmtId="0" fontId="36" fillId="46" borderId="28" xfId="0" applyFont="1" applyFill="1" applyBorder="1" applyAlignment="1">
      <alignment horizontal="center" vertical="center"/>
    </xf>
    <xf numFmtId="0" fontId="129" fillId="56" borderId="68" xfId="0" applyFont="1" applyFill="1" applyBorder="1" applyAlignment="1">
      <alignment horizontal="center" vertical="center"/>
    </xf>
    <xf numFmtId="0" fontId="147" fillId="43" borderId="14" xfId="0" quotePrefix="1" applyFont="1" applyFill="1" applyBorder="1" applyAlignment="1">
      <alignment vertical="center"/>
    </xf>
    <xf numFmtId="0" fontId="146" fillId="43" borderId="26" xfId="0" quotePrefix="1" applyFont="1" applyFill="1" applyBorder="1" applyAlignment="1">
      <alignment vertical="center"/>
    </xf>
    <xf numFmtId="0" fontId="146" fillId="43" borderId="26" xfId="0" applyFont="1" applyFill="1" applyBorder="1" applyAlignment="1">
      <alignment vertical="center"/>
    </xf>
    <xf numFmtId="0" fontId="147" fillId="50" borderId="14" xfId="0" quotePrefix="1" applyFont="1" applyFill="1" applyBorder="1" applyAlignment="1">
      <alignment vertical="center"/>
    </xf>
    <xf numFmtId="0" fontId="146" fillId="50" borderId="26" xfId="0" quotePrefix="1" applyFont="1" applyFill="1" applyBorder="1" applyAlignment="1">
      <alignment vertical="center"/>
    </xf>
    <xf numFmtId="0" fontId="146" fillId="50" borderId="26" xfId="0" applyFont="1" applyFill="1" applyBorder="1" applyAlignment="1">
      <alignment vertical="center"/>
    </xf>
    <xf numFmtId="0" fontId="74" fillId="55" borderId="244" xfId="41" applyFont="1" applyFill="1" applyBorder="1" applyAlignment="1">
      <alignment horizontal="left" vertical="center" wrapText="1"/>
    </xf>
    <xf numFmtId="0" fontId="75" fillId="44" borderId="244" xfId="41" applyFont="1" applyFill="1" applyBorder="1" applyAlignment="1" applyProtection="1">
      <alignment horizontal="center" vertical="center"/>
      <protection locked="0"/>
    </xf>
    <xf numFmtId="2" fontId="5" fillId="0" borderId="103" xfId="39" applyNumberFormat="1" applyFont="1" applyBorder="1" applyAlignment="1" applyProtection="1">
      <alignment horizontal="center" vertical="center"/>
      <protection locked="0"/>
    </xf>
    <xf numFmtId="2" fontId="5" fillId="0" borderId="104" xfId="39" applyNumberFormat="1" applyFont="1" applyBorder="1" applyAlignment="1" applyProtection="1">
      <alignment horizontal="center" vertical="center"/>
      <protection locked="0"/>
    </xf>
    <xf numFmtId="2" fontId="5" fillId="43" borderId="102" xfId="39" applyNumberFormat="1" applyFont="1" applyFill="1" applyBorder="1" applyAlignment="1" applyProtection="1">
      <alignment horizontal="center" vertical="center"/>
      <protection locked="0"/>
    </xf>
    <xf numFmtId="2" fontId="5" fillId="43" borderId="103" xfId="39" applyNumberFormat="1" applyFont="1" applyFill="1" applyBorder="1" applyAlignment="1" applyProtection="1">
      <alignment horizontal="center" vertical="center"/>
      <protection locked="0"/>
    </xf>
    <xf numFmtId="2" fontId="5" fillId="43" borderId="104" xfId="39" applyNumberFormat="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5" fillId="44" borderId="12" xfId="41" applyFont="1" applyFill="1" applyBorder="1" applyAlignment="1" applyProtection="1">
      <alignment horizontal="center" vertical="center"/>
      <protection locked="0"/>
    </xf>
    <xf numFmtId="0" fontId="90" fillId="49" borderId="245" xfId="0" applyFont="1" applyFill="1" applyBorder="1" applyAlignment="1">
      <alignment horizontal="center" vertical="center"/>
    </xf>
    <xf numFmtId="0" fontId="90" fillId="49" borderId="11" xfId="0" applyFont="1" applyFill="1" applyBorder="1" applyAlignment="1">
      <alignment horizontal="center" vertical="center"/>
    </xf>
    <xf numFmtId="0" fontId="72" fillId="49" borderId="26" xfId="0" applyFont="1" applyFill="1" applyBorder="1" applyAlignment="1">
      <alignment horizontal="center" vertical="center"/>
    </xf>
    <xf numFmtId="0" fontId="36" fillId="122" borderId="26" xfId="0" applyFont="1" applyFill="1" applyBorder="1" applyAlignment="1">
      <alignment horizontal="center" vertical="center" wrapText="1"/>
    </xf>
    <xf numFmtId="0" fontId="36" fillId="128" borderId="26" xfId="0" quotePrefix="1" applyFont="1" applyFill="1" applyBorder="1" applyAlignment="1">
      <alignment horizontal="center" vertical="center"/>
    </xf>
    <xf numFmtId="0" fontId="36" fillId="128" borderId="26" xfId="0" applyFont="1" applyFill="1" applyBorder="1" applyAlignment="1">
      <alignment horizontal="center" vertical="center"/>
    </xf>
    <xf numFmtId="0" fontId="129" fillId="128" borderId="26" xfId="0" applyFont="1" applyFill="1" applyBorder="1" applyAlignment="1">
      <alignment horizontal="center" vertical="center"/>
    </xf>
    <xf numFmtId="0" fontId="36" fillId="128" borderId="12" xfId="0" applyFont="1" applyFill="1" applyBorder="1" applyAlignment="1">
      <alignment horizontal="center" vertical="center"/>
    </xf>
    <xf numFmtId="2" fontId="36" fillId="128" borderId="10" xfId="0" applyNumberFormat="1" applyFont="1" applyFill="1" applyBorder="1" applyAlignment="1">
      <alignment horizontal="center" vertical="center"/>
    </xf>
    <xf numFmtId="2" fontId="36" fillId="128" borderId="245" xfId="0" quotePrefix="1" applyNumberFormat="1" applyFont="1" applyFill="1" applyBorder="1" applyAlignment="1">
      <alignment horizontal="center" vertical="center"/>
    </xf>
    <xf numFmtId="0" fontId="149" fillId="128" borderId="14" xfId="0" quotePrefix="1" applyFont="1" applyFill="1" applyBorder="1" applyAlignment="1">
      <alignment horizontal="center" vertical="center"/>
    </xf>
    <xf numFmtId="0" fontId="149" fillId="128" borderId="14" xfId="0" applyFont="1" applyFill="1" applyBorder="1" applyAlignment="1">
      <alignment horizontal="center" vertical="center"/>
    </xf>
    <xf numFmtId="0" fontId="149" fillId="128" borderId="26" xfId="0" quotePrefix="1" applyFont="1" applyFill="1" applyBorder="1" applyAlignment="1">
      <alignment horizontal="center" vertical="center"/>
    </xf>
    <xf numFmtId="0" fontId="149" fillId="128" borderId="26" xfId="0" applyFont="1" applyFill="1" applyBorder="1" applyAlignment="1">
      <alignment horizontal="center" vertical="center"/>
    </xf>
    <xf numFmtId="0" fontId="149" fillId="128" borderId="11" xfId="0" quotePrefix="1" applyFont="1" applyFill="1" applyBorder="1" applyAlignment="1">
      <alignment horizontal="center" vertical="center"/>
    </xf>
    <xf numFmtId="0" fontId="149" fillId="128" borderId="11" xfId="0" applyFont="1" applyFill="1" applyBorder="1" applyAlignment="1">
      <alignment horizontal="center" vertical="center"/>
    </xf>
    <xf numFmtId="0" fontId="36" fillId="129" borderId="12" xfId="0" applyFont="1" applyFill="1" applyBorder="1" applyAlignment="1">
      <alignment horizontal="center" vertical="center" wrapText="1"/>
    </xf>
    <xf numFmtId="0" fontId="36" fillId="129" borderId="12" xfId="0" applyFont="1" applyFill="1" applyBorder="1" applyAlignment="1">
      <alignment horizontal="center" vertical="center"/>
    </xf>
    <xf numFmtId="2" fontId="36" fillId="129" borderId="244" xfId="0" applyNumberFormat="1" applyFont="1" applyFill="1" applyBorder="1" applyAlignment="1">
      <alignment horizontal="center" vertical="center"/>
    </xf>
    <xf numFmtId="2" fontId="36" fillId="129" borderId="11" xfId="0" applyNumberFormat="1" applyFont="1" applyFill="1" applyBorder="1" applyAlignment="1">
      <alignment horizontal="center" vertical="center"/>
    </xf>
    <xf numFmtId="2" fontId="36" fillId="129" borderId="102" xfId="0" applyNumberFormat="1" applyFont="1" applyFill="1" applyBorder="1" applyAlignment="1">
      <alignment horizontal="center" vertical="center"/>
    </xf>
    <xf numFmtId="2" fontId="36" fillId="129" borderId="103" xfId="0" applyNumberFormat="1" applyFont="1" applyFill="1" applyBorder="1" applyAlignment="1">
      <alignment horizontal="center" vertical="center"/>
    </xf>
    <xf numFmtId="2" fontId="36" fillId="129" borderId="104" xfId="0" applyNumberFormat="1" applyFont="1" applyFill="1" applyBorder="1" applyAlignment="1">
      <alignment horizontal="center" vertical="center"/>
    </xf>
    <xf numFmtId="2" fontId="36" fillId="76" borderId="14" xfId="0" applyNumberFormat="1" applyFont="1" applyFill="1" applyBorder="1" applyAlignment="1">
      <alignment horizontal="center" vertical="center"/>
    </xf>
    <xf numFmtId="2" fontId="36" fillId="93" borderId="104" xfId="0" applyNumberFormat="1" applyFont="1" applyFill="1" applyBorder="1" applyAlignment="1">
      <alignment horizontal="center" vertical="center"/>
    </xf>
    <xf numFmtId="2" fontId="36" fillId="61" borderId="14" xfId="0" applyNumberFormat="1" applyFont="1" applyFill="1" applyBorder="1" applyAlignment="1">
      <alignment horizontal="center" vertical="center"/>
    </xf>
    <xf numFmtId="2" fontId="36" fillId="100" borderId="14" xfId="0" applyNumberFormat="1" applyFont="1" applyFill="1" applyBorder="1" applyAlignment="1">
      <alignment horizontal="center" vertical="center"/>
    </xf>
    <xf numFmtId="2" fontId="36" fillId="111" borderId="14" xfId="0" applyNumberFormat="1" applyFont="1" applyFill="1" applyBorder="1" applyAlignment="1">
      <alignment horizontal="center" vertical="center"/>
    </xf>
    <xf numFmtId="0" fontId="36" fillId="129" borderId="244" xfId="0" applyFont="1" applyFill="1" applyBorder="1" applyAlignment="1">
      <alignment horizontal="center" vertical="center" wrapText="1"/>
    </xf>
    <xf numFmtId="0" fontId="36" fillId="128" borderId="244" xfId="0" applyFont="1" applyFill="1" applyBorder="1" applyAlignment="1">
      <alignment horizontal="center" vertical="center"/>
    </xf>
    <xf numFmtId="0" fontId="36" fillId="130" borderId="245" xfId="0" applyFont="1" applyFill="1" applyBorder="1" applyAlignment="1">
      <alignment horizontal="center" vertical="center" wrapText="1"/>
    </xf>
    <xf numFmtId="0" fontId="36" fillId="130" borderId="244" xfId="0" applyFont="1" applyFill="1" applyBorder="1" applyAlignment="1">
      <alignment horizontal="center" vertical="center" wrapText="1"/>
    </xf>
    <xf numFmtId="0" fontId="149" fillId="128" borderId="245" xfId="0" quotePrefix="1" applyFont="1" applyFill="1" applyBorder="1" applyAlignment="1">
      <alignment horizontal="center" vertical="center"/>
    </xf>
    <xf numFmtId="0" fontId="149" fillId="128" borderId="245" xfId="0" applyFont="1" applyFill="1" applyBorder="1" applyAlignment="1">
      <alignment horizontal="center" vertical="center"/>
    </xf>
    <xf numFmtId="0" fontId="36" fillId="122" borderId="245" xfId="0" applyFont="1" applyFill="1" applyBorder="1" applyAlignment="1">
      <alignment horizontal="center" vertical="center" wrapText="1"/>
    </xf>
    <xf numFmtId="0" fontId="36" fillId="122" borderId="11" xfId="0" applyFont="1" applyFill="1" applyBorder="1" applyAlignment="1">
      <alignment horizontal="center" vertical="center" wrapText="1"/>
    </xf>
    <xf numFmtId="2" fontId="36" fillId="122" borderId="245" xfId="0" applyNumberFormat="1" applyFont="1" applyFill="1" applyBorder="1" applyAlignment="1">
      <alignment horizontal="center" vertical="center" wrapText="1"/>
    </xf>
    <xf numFmtId="2" fontId="36" fillId="122" borderId="26" xfId="0" applyNumberFormat="1" applyFont="1" applyFill="1" applyBorder="1" applyAlignment="1">
      <alignment horizontal="center" vertical="center" wrapText="1"/>
    </xf>
    <xf numFmtId="2" fontId="36" fillId="129" borderId="244" xfId="0" applyNumberFormat="1" applyFont="1" applyFill="1" applyBorder="1" applyAlignment="1">
      <alignment horizontal="center" vertical="center" wrapText="1"/>
    </xf>
    <xf numFmtId="2" fontId="36" fillId="130" borderId="245" xfId="0" applyNumberFormat="1" applyFont="1" applyFill="1" applyBorder="1" applyAlignment="1">
      <alignment horizontal="center" vertical="center" wrapText="1"/>
    </xf>
    <xf numFmtId="2" fontId="36" fillId="130" borderId="244" xfId="0" applyNumberFormat="1" applyFont="1" applyFill="1" applyBorder="1" applyAlignment="1">
      <alignment horizontal="center" vertical="center" wrapText="1"/>
    </xf>
    <xf numFmtId="0" fontId="34" fillId="24" borderId="244" xfId="0" applyFont="1" applyFill="1" applyBorder="1" applyAlignment="1">
      <alignment horizontal="center" vertical="center" wrapText="1"/>
    </xf>
    <xf numFmtId="0" fontId="108" fillId="55" borderId="14" xfId="0" applyFont="1" applyFill="1" applyBorder="1" applyAlignment="1" applyProtection="1">
      <alignment horizontal="center" vertical="center"/>
      <protection locked="0"/>
    </xf>
    <xf numFmtId="0" fontId="36" fillId="50" borderId="14" xfId="0" applyFont="1" applyFill="1" applyBorder="1" applyAlignment="1" applyProtection="1">
      <alignment horizontal="center" vertical="center"/>
      <protection locked="0"/>
    </xf>
    <xf numFmtId="0" fontId="108" fillId="50"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protection locked="0"/>
    </xf>
    <xf numFmtId="164" fontId="36" fillId="50" borderId="71" xfId="0" applyNumberFormat="1" applyFont="1" applyFill="1" applyBorder="1" applyAlignment="1" applyProtection="1">
      <alignment horizontal="center" vertical="center"/>
      <protection locked="0"/>
    </xf>
    <xf numFmtId="2" fontId="36" fillId="118" borderId="102" xfId="0" applyNumberFormat="1" applyFont="1" applyFill="1" applyBorder="1" applyAlignment="1" applyProtection="1">
      <alignment horizontal="center" vertical="center"/>
      <protection locked="0"/>
    </xf>
    <xf numFmtId="0" fontId="108" fillId="55" borderId="26" xfId="0" applyFont="1" applyFill="1" applyBorder="1" applyAlignment="1" applyProtection="1">
      <alignment horizontal="center" vertical="center"/>
      <protection locked="0"/>
    </xf>
    <xf numFmtId="0" fontId="36" fillId="50" borderId="26" xfId="0" applyFont="1" applyFill="1" applyBorder="1" applyAlignment="1" applyProtection="1">
      <alignment horizontal="center" vertical="center"/>
      <protection locked="0"/>
    </xf>
    <xf numFmtId="0" fontId="108" fillId="50"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protection locked="0"/>
    </xf>
    <xf numFmtId="0" fontId="36" fillId="92" borderId="83" xfId="0" applyFont="1" applyFill="1" applyBorder="1" applyAlignment="1" applyProtection="1">
      <alignment horizontal="center" vertical="center"/>
      <protection locked="0"/>
    </xf>
    <xf numFmtId="165" fontId="36" fillId="50" borderId="73" xfId="0" applyNumberFormat="1" applyFont="1" applyFill="1" applyBorder="1" applyAlignment="1" applyProtection="1">
      <alignment horizontal="center" vertical="center"/>
      <protection locked="0"/>
    </xf>
    <xf numFmtId="2" fontId="36" fillId="118" borderId="103" xfId="0" applyNumberFormat="1" applyFont="1" applyFill="1" applyBorder="1" applyAlignment="1" applyProtection="1">
      <alignment horizontal="center" vertical="center"/>
      <protection locked="0"/>
    </xf>
    <xf numFmtId="2" fontId="36" fillId="55" borderId="103" xfId="0" applyNumberFormat="1" applyFont="1" applyFill="1" applyBorder="1" applyAlignment="1" applyProtection="1">
      <alignment horizontal="center" vertical="center"/>
      <protection locked="0"/>
    </xf>
    <xf numFmtId="0" fontId="36" fillId="55" borderId="26" xfId="0" applyFont="1" applyFill="1" applyBorder="1" applyAlignment="1" applyProtection="1">
      <alignment horizontal="center" vertical="center"/>
      <protection locked="0"/>
    </xf>
    <xf numFmtId="0" fontId="36" fillId="92" borderId="160" xfId="0" applyFont="1" applyFill="1" applyBorder="1" applyAlignment="1" applyProtection="1">
      <alignment horizontal="center" vertical="center"/>
      <protection locked="0"/>
    </xf>
    <xf numFmtId="0" fontId="108" fillId="50" borderId="0" xfId="0" applyFont="1" applyFill="1" applyAlignment="1" applyProtection="1">
      <alignment horizontal="center" vertical="center"/>
      <protection locked="0"/>
    </xf>
    <xf numFmtId="0" fontId="36" fillId="92" borderId="85" xfId="0" applyFont="1" applyFill="1" applyBorder="1" applyAlignment="1" applyProtection="1">
      <alignment horizontal="center" vertical="center"/>
      <protection locked="0"/>
    </xf>
    <xf numFmtId="165" fontId="36" fillId="50" borderId="84" xfId="0" applyNumberFormat="1" applyFont="1" applyFill="1" applyBorder="1" applyAlignment="1" applyProtection="1">
      <alignment horizontal="center" vertical="center"/>
      <protection locked="0"/>
    </xf>
    <xf numFmtId="2" fontId="36" fillId="118" borderId="104" xfId="0" applyNumberFormat="1" applyFont="1" applyFill="1" applyBorder="1" applyAlignment="1" applyProtection="1">
      <alignment horizontal="center" vertical="center"/>
      <protection locked="0"/>
    </xf>
    <xf numFmtId="2" fontId="36" fillId="55" borderId="104" xfId="0" applyNumberFormat="1" applyFont="1" applyFill="1" applyBorder="1" applyAlignment="1" applyProtection="1">
      <alignment horizontal="center" vertical="center"/>
      <protection locked="0"/>
    </xf>
    <xf numFmtId="0" fontId="36" fillId="92" borderId="96" xfId="0" applyFont="1" applyFill="1" applyBorder="1" applyAlignment="1" applyProtection="1">
      <alignment horizontal="center" vertical="center"/>
      <protection locked="0"/>
    </xf>
    <xf numFmtId="165" fontId="36" fillId="50" borderId="71" xfId="0" applyNumberFormat="1" applyFont="1" applyFill="1" applyBorder="1" applyAlignment="1" applyProtection="1">
      <alignment horizontal="center" vertical="center"/>
      <protection locked="0"/>
    </xf>
    <xf numFmtId="0" fontId="108" fillId="55" borderId="11" xfId="0" applyFont="1" applyFill="1" applyBorder="1" applyAlignment="1" applyProtection="1">
      <alignment horizontal="center" vertical="center"/>
      <protection locked="0"/>
    </xf>
    <xf numFmtId="165" fontId="36" fillId="50" borderId="81" xfId="0" applyNumberFormat="1" applyFont="1" applyFill="1" applyBorder="1" applyAlignment="1" applyProtection="1">
      <alignment horizontal="center" vertical="center"/>
      <protection locked="0"/>
    </xf>
    <xf numFmtId="165" fontId="36" fillId="50" borderId="82" xfId="0" applyNumberFormat="1" applyFont="1" applyFill="1" applyBorder="1" applyAlignment="1" applyProtection="1">
      <alignment horizontal="center" vertical="center"/>
      <protection locked="0"/>
    </xf>
    <xf numFmtId="0" fontId="108" fillId="50" borderId="11" xfId="0" applyFont="1" applyFill="1" applyBorder="1" applyAlignment="1" applyProtection="1">
      <alignment horizontal="center" vertical="center"/>
      <protection locked="0"/>
    </xf>
    <xf numFmtId="0" fontId="108" fillId="50" borderId="17" xfId="0" applyFont="1" applyFill="1" applyBorder="1" applyAlignment="1" applyProtection="1">
      <alignment horizontal="center" vertical="center"/>
      <protection locked="0"/>
    </xf>
    <xf numFmtId="0" fontId="133" fillId="58" borderId="14" xfId="0" applyFont="1" applyFill="1" applyBorder="1" applyAlignment="1" applyProtection="1">
      <alignment horizontal="center" vertical="center"/>
      <protection locked="0"/>
    </xf>
    <xf numFmtId="0" fontId="36" fillId="58" borderId="102" xfId="0" applyFont="1" applyFill="1" applyBorder="1" applyAlignment="1" applyProtection="1">
      <alignment horizontal="center" vertical="center"/>
      <protection locked="0"/>
    </xf>
    <xf numFmtId="165" fontId="36" fillId="50" borderId="97" xfId="0" applyNumberFormat="1" applyFont="1" applyFill="1" applyBorder="1" applyAlignment="1" applyProtection="1">
      <alignment horizontal="center" vertical="center"/>
      <protection locked="0"/>
    </xf>
    <xf numFmtId="2" fontId="36" fillId="58" borderId="102" xfId="0" applyNumberFormat="1" applyFont="1" applyFill="1" applyBorder="1" applyAlignment="1" applyProtection="1">
      <alignment horizontal="center" vertical="center"/>
      <protection locked="0"/>
    </xf>
    <xf numFmtId="0" fontId="133" fillId="58" borderId="26" xfId="0" applyFont="1" applyFill="1" applyBorder="1" applyAlignment="1" applyProtection="1">
      <alignment horizontal="center" vertical="center"/>
      <protection locked="0"/>
    </xf>
    <xf numFmtId="0" fontId="36" fillId="58" borderId="103" xfId="0" applyFont="1" applyFill="1" applyBorder="1" applyAlignment="1" applyProtection="1">
      <alignment horizontal="center" vertical="center"/>
      <protection locked="0"/>
    </xf>
    <xf numFmtId="0" fontId="36" fillId="58" borderId="26" xfId="0" applyFont="1" applyFill="1" applyBorder="1" applyAlignment="1" applyProtection="1">
      <alignment horizontal="center" vertical="center"/>
      <protection locked="0"/>
    </xf>
    <xf numFmtId="2" fontId="36" fillId="58" borderId="104" xfId="0" applyNumberFormat="1" applyFont="1" applyFill="1" applyBorder="1" applyAlignment="1" applyProtection="1">
      <alignment horizontal="center" vertical="center"/>
      <protection locked="0"/>
    </xf>
    <xf numFmtId="0" fontId="133" fillId="58" borderId="11" xfId="0" applyFont="1" applyFill="1" applyBorder="1" applyAlignment="1" applyProtection="1">
      <alignment horizontal="center" vertical="center"/>
      <protection locked="0"/>
    </xf>
    <xf numFmtId="0" fontId="134" fillId="77" borderId="14" xfId="0" applyFont="1" applyFill="1" applyBorder="1" applyAlignment="1" applyProtection="1">
      <alignment horizontal="center" vertical="center"/>
      <protection locked="0"/>
    </xf>
    <xf numFmtId="0" fontId="36" fillId="77" borderId="102" xfId="0" applyFont="1" applyFill="1" applyBorder="1" applyAlignment="1" applyProtection="1">
      <alignment horizontal="center" vertical="center"/>
      <protection locked="0"/>
    </xf>
    <xf numFmtId="0" fontId="134" fillId="77" borderId="26" xfId="0" applyFont="1" applyFill="1" applyBorder="1" applyAlignment="1" applyProtection="1">
      <alignment horizontal="center" vertical="center"/>
      <protection locked="0"/>
    </xf>
    <xf numFmtId="0" fontId="36" fillId="77" borderId="103" xfId="0" applyFont="1" applyFill="1" applyBorder="1" applyAlignment="1" applyProtection="1">
      <alignment horizontal="center" vertical="center"/>
      <protection locked="0"/>
    </xf>
    <xf numFmtId="0" fontId="36" fillId="77" borderId="26" xfId="0" applyFont="1" applyFill="1" applyBorder="1" applyAlignment="1" applyProtection="1">
      <alignment horizontal="center" vertical="center"/>
      <protection locked="0"/>
    </xf>
    <xf numFmtId="0" fontId="136" fillId="87" borderId="14" xfId="0" applyFont="1" applyFill="1" applyBorder="1" applyAlignment="1" applyProtection="1">
      <alignment horizontal="center" vertical="center"/>
      <protection locked="0"/>
    </xf>
    <xf numFmtId="0" fontId="36" fillId="87" borderId="102" xfId="0" applyFont="1" applyFill="1" applyBorder="1" applyAlignment="1" applyProtection="1">
      <alignment horizontal="center" vertical="center"/>
      <protection locked="0"/>
    </xf>
    <xf numFmtId="0" fontId="136" fillId="87" borderId="26" xfId="0" applyFont="1" applyFill="1" applyBorder="1" applyAlignment="1" applyProtection="1">
      <alignment horizontal="center" vertical="center"/>
      <protection locked="0"/>
    </xf>
    <xf numFmtId="0" fontId="36" fillId="87" borderId="103" xfId="0" applyFont="1" applyFill="1" applyBorder="1" applyAlignment="1" applyProtection="1">
      <alignment horizontal="center" vertical="center"/>
      <protection locked="0"/>
    </xf>
    <xf numFmtId="0" fontId="36" fillId="87" borderId="26" xfId="0" applyFont="1" applyFill="1" applyBorder="1" applyAlignment="1" applyProtection="1">
      <alignment horizontal="center" vertical="center"/>
      <protection locked="0"/>
    </xf>
    <xf numFmtId="0" fontId="36" fillId="77" borderId="173" xfId="0" applyFont="1" applyFill="1" applyBorder="1" applyAlignment="1" applyProtection="1">
      <alignment horizontal="center" vertical="center"/>
      <protection locked="0"/>
    </xf>
    <xf numFmtId="0" fontId="128" fillId="56" borderId="14" xfId="0" applyFont="1" applyFill="1" applyBorder="1" applyAlignment="1" applyProtection="1">
      <alignment horizontal="center" vertical="center"/>
      <protection locked="0"/>
    </xf>
    <xf numFmtId="0" fontId="36" fillId="56" borderId="102" xfId="0" applyFont="1" applyFill="1" applyBorder="1" applyAlignment="1" applyProtection="1">
      <alignment horizontal="center" vertical="center"/>
      <protection locked="0"/>
    </xf>
    <xf numFmtId="2" fontId="36" fillId="56" borderId="102" xfId="0" applyNumberFormat="1" applyFont="1" applyFill="1" applyBorder="1" applyAlignment="1" applyProtection="1">
      <alignment horizontal="center" vertical="center"/>
      <protection locked="0"/>
    </xf>
    <xf numFmtId="0" fontId="128" fillId="56" borderId="26" xfId="0"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protection locked="0"/>
    </xf>
    <xf numFmtId="0" fontId="36" fillId="56" borderId="26" xfId="0" applyFont="1" applyFill="1" applyBorder="1" applyAlignment="1" applyProtection="1">
      <alignment horizontal="center" vertical="center"/>
      <protection locked="0"/>
    </xf>
    <xf numFmtId="2" fontId="36" fillId="60" borderId="103" xfId="0" applyNumberFormat="1" applyFont="1" applyFill="1" applyBorder="1" applyAlignment="1" applyProtection="1">
      <alignment horizontal="center" vertical="center"/>
      <protection locked="0"/>
    </xf>
    <xf numFmtId="2" fontId="36" fillId="56" borderId="104" xfId="0" applyNumberFormat="1" applyFont="1" applyFill="1" applyBorder="1" applyAlignment="1" applyProtection="1">
      <alignment horizontal="center" vertical="center"/>
      <protection locked="0"/>
    </xf>
    <xf numFmtId="0" fontId="128" fillId="56" borderId="245" xfId="0" applyFont="1" applyFill="1" applyBorder="1" applyAlignment="1" applyProtection="1">
      <alignment horizontal="center" vertical="center"/>
      <protection locked="0"/>
    </xf>
    <xf numFmtId="0" fontId="128" fillId="56" borderId="11" xfId="0" applyFont="1" applyFill="1" applyBorder="1" applyAlignment="1" applyProtection="1">
      <alignment horizontal="center" vertical="center"/>
      <protection locked="0"/>
    </xf>
    <xf numFmtId="0" fontId="132" fillId="64" borderId="14" xfId="0" applyFont="1" applyFill="1" applyBorder="1" applyAlignment="1" applyProtection="1">
      <alignment horizontal="center" vertical="center"/>
      <protection locked="0"/>
    </xf>
    <xf numFmtId="0" fontId="36" fillId="64" borderId="102" xfId="0" applyFont="1" applyFill="1" applyBorder="1" applyAlignment="1" applyProtection="1">
      <alignment horizontal="center" vertical="center"/>
      <protection locked="0"/>
    </xf>
    <xf numFmtId="0" fontId="132" fillId="64" borderId="26" xfId="0" applyFont="1" applyFill="1" applyBorder="1" applyAlignment="1" applyProtection="1">
      <alignment horizontal="center" vertical="center"/>
      <protection locked="0"/>
    </xf>
    <xf numFmtId="0" fontId="36" fillId="64" borderId="103" xfId="0" applyFont="1" applyFill="1" applyBorder="1" applyAlignment="1" applyProtection="1">
      <alignment horizontal="center" vertical="center"/>
      <protection locked="0"/>
    </xf>
    <xf numFmtId="0" fontId="36" fillId="64" borderId="26" xfId="0" applyFont="1" applyFill="1" applyBorder="1" applyAlignment="1" applyProtection="1">
      <alignment horizontal="center" vertical="center"/>
      <protection locked="0"/>
    </xf>
    <xf numFmtId="2" fontId="36" fillId="64" borderId="104" xfId="0" applyNumberFormat="1" applyFont="1" applyFill="1" applyBorder="1" applyAlignment="1" applyProtection="1">
      <alignment horizontal="center" vertical="center"/>
      <protection locked="0"/>
    </xf>
    <xf numFmtId="0" fontId="132" fillId="64" borderId="245" xfId="0" applyFont="1" applyFill="1" applyBorder="1" applyAlignment="1" applyProtection="1">
      <alignment horizontal="center" vertical="center"/>
      <protection locked="0"/>
    </xf>
    <xf numFmtId="0" fontId="132" fillId="64" borderId="11" xfId="0" applyFont="1" applyFill="1" applyBorder="1" applyAlignment="1" applyProtection="1">
      <alignment horizontal="center" vertical="center"/>
      <protection locked="0"/>
    </xf>
    <xf numFmtId="0" fontId="131" fillId="98" borderId="14" xfId="0" applyFont="1" applyFill="1" applyBorder="1" applyAlignment="1" applyProtection="1">
      <alignment horizontal="center" vertical="center"/>
      <protection locked="0"/>
    </xf>
    <xf numFmtId="0" fontId="36" fillId="98" borderId="102" xfId="0" applyFont="1" applyFill="1" applyBorder="1" applyAlignment="1" applyProtection="1">
      <alignment horizontal="center" vertical="center"/>
      <protection locked="0"/>
    </xf>
    <xf numFmtId="0" fontId="131" fillId="98" borderId="26" xfId="0" applyFont="1" applyFill="1" applyBorder="1" applyAlignment="1" applyProtection="1">
      <alignment horizontal="center" vertical="center"/>
      <protection locked="0"/>
    </xf>
    <xf numFmtId="0" fontId="36" fillId="98" borderId="103" xfId="0" applyFont="1" applyFill="1" applyBorder="1" applyAlignment="1" applyProtection="1">
      <alignment horizontal="center" vertical="center"/>
      <protection locked="0"/>
    </xf>
    <xf numFmtId="0" fontId="36" fillId="98" borderId="26" xfId="0" applyFont="1" applyFill="1" applyBorder="1" applyAlignment="1" applyProtection="1">
      <alignment horizontal="center" vertical="center"/>
      <protection locked="0"/>
    </xf>
    <xf numFmtId="0" fontId="131" fillId="98" borderId="245" xfId="0" applyFont="1" applyFill="1" applyBorder="1" applyAlignment="1" applyProtection="1">
      <alignment horizontal="center" vertical="center"/>
      <protection locked="0"/>
    </xf>
    <xf numFmtId="0" fontId="131" fillId="98" borderId="11" xfId="0" applyFont="1" applyFill="1" applyBorder="1" applyAlignment="1" applyProtection="1">
      <alignment horizontal="center" vertical="center"/>
      <protection locked="0"/>
    </xf>
    <xf numFmtId="0" fontId="139" fillId="109" borderId="14" xfId="0" applyFont="1" applyFill="1" applyBorder="1" applyAlignment="1" applyProtection="1">
      <alignment horizontal="center" vertical="center"/>
      <protection locked="0"/>
    </xf>
    <xf numFmtId="0" fontId="36" fillId="109" borderId="102" xfId="0" applyFont="1" applyFill="1" applyBorder="1" applyAlignment="1" applyProtection="1">
      <alignment horizontal="center" vertical="center"/>
      <protection locked="0"/>
    </xf>
    <xf numFmtId="0" fontId="139" fillId="109" borderId="26" xfId="0" applyFont="1" applyFill="1" applyBorder="1" applyAlignment="1" applyProtection="1">
      <alignment horizontal="center" vertical="center"/>
      <protection locked="0"/>
    </xf>
    <xf numFmtId="0" fontId="36" fillId="109" borderId="103" xfId="0" applyFont="1" applyFill="1" applyBorder="1" applyAlignment="1" applyProtection="1">
      <alignment horizontal="center" vertical="center"/>
      <protection locked="0"/>
    </xf>
    <xf numFmtId="0" fontId="36" fillId="109" borderId="26" xfId="0" applyFont="1" applyFill="1" applyBorder="1" applyAlignment="1" applyProtection="1">
      <alignment horizontal="center" vertical="center"/>
      <protection locked="0"/>
    </xf>
    <xf numFmtId="2" fontId="36" fillId="109" borderId="104" xfId="0" applyNumberFormat="1" applyFont="1" applyFill="1" applyBorder="1" applyAlignment="1" applyProtection="1">
      <alignment horizontal="center" vertical="center"/>
      <protection locked="0"/>
    </xf>
    <xf numFmtId="0" fontId="139" fillId="109" borderId="245" xfId="0" applyFont="1" applyFill="1" applyBorder="1" applyAlignment="1" applyProtection="1">
      <alignment horizontal="center" vertical="center"/>
      <protection locked="0"/>
    </xf>
    <xf numFmtId="0" fontId="139" fillId="109" borderId="11" xfId="0" applyFont="1" applyFill="1" applyBorder="1" applyAlignment="1" applyProtection="1">
      <alignment horizontal="center" vertical="center"/>
      <protection locked="0"/>
    </xf>
    <xf numFmtId="0" fontId="134" fillId="77" borderId="245" xfId="0" applyFont="1" applyFill="1" applyBorder="1" applyAlignment="1" applyProtection="1">
      <alignment horizontal="center" vertical="center"/>
      <protection locked="0"/>
    </xf>
    <xf numFmtId="0" fontId="134" fillId="77" borderId="11" xfId="0" applyFont="1" applyFill="1" applyBorder="1" applyAlignment="1" applyProtection="1">
      <alignment horizontal="center" vertical="center"/>
      <protection locked="0"/>
    </xf>
    <xf numFmtId="0" fontId="128" fillId="56" borderId="245" xfId="0" quotePrefix="1" applyFont="1" applyFill="1" applyBorder="1" applyAlignment="1" applyProtection="1">
      <alignment horizontal="center" vertical="center"/>
      <protection locked="0"/>
    </xf>
    <xf numFmtId="0" fontId="116" fillId="50" borderId="245" xfId="0" applyFont="1" applyFill="1" applyBorder="1" applyAlignment="1" applyProtection="1">
      <alignment horizontal="center" vertical="center"/>
      <protection locked="0"/>
    </xf>
    <xf numFmtId="1" fontId="9" fillId="44" borderId="102" xfId="0" applyNumberFormat="1" applyFont="1" applyFill="1" applyBorder="1" applyAlignment="1" applyProtection="1">
      <alignment horizontal="center"/>
      <protection locked="0"/>
    </xf>
    <xf numFmtId="1" fontId="9" fillId="50" borderId="18" xfId="0" applyNumberFormat="1" applyFont="1" applyFill="1" applyBorder="1" applyAlignment="1" applyProtection="1">
      <alignment horizontal="center"/>
      <protection locked="0"/>
    </xf>
    <xf numFmtId="0" fontId="128" fillId="56" borderId="26" xfId="0" quotePrefix="1" applyFont="1" applyFill="1" applyBorder="1" applyAlignment="1" applyProtection="1">
      <alignment horizontal="center" vertical="center"/>
      <protection locked="0"/>
    </xf>
    <xf numFmtId="0" fontId="116" fillId="50" borderId="26" xfId="0" applyFont="1" applyFill="1" applyBorder="1" applyAlignment="1" applyProtection="1">
      <alignment horizontal="center" vertical="center"/>
      <protection locked="0"/>
    </xf>
    <xf numFmtId="1" fontId="9" fillId="44" borderId="103" xfId="0" applyNumberFormat="1" applyFont="1" applyFill="1" applyBorder="1" applyAlignment="1" applyProtection="1">
      <alignment horizontal="center"/>
      <protection locked="0"/>
    </xf>
    <xf numFmtId="0" fontId="36" fillId="56" borderId="26" xfId="0" quotePrefix="1" applyFont="1" applyFill="1" applyBorder="1" applyAlignment="1" applyProtection="1">
      <alignment horizontal="center" vertical="center"/>
      <protection locked="0"/>
    </xf>
    <xf numFmtId="0" fontId="36" fillId="60" borderId="26" xfId="0" applyFont="1" applyFill="1" applyBorder="1" applyAlignment="1" applyProtection="1">
      <alignment horizontal="center" vertical="center"/>
      <protection locked="0"/>
    </xf>
    <xf numFmtId="2" fontId="36" fillId="60" borderId="26" xfId="0" applyNumberFormat="1" applyFont="1" applyFill="1" applyBorder="1" applyAlignment="1" applyProtection="1">
      <alignment horizontal="center" vertical="center"/>
      <protection locked="0"/>
    </xf>
    <xf numFmtId="2" fontId="36" fillId="60" borderId="11" xfId="0" applyNumberFormat="1" applyFont="1" applyFill="1" applyBorder="1" applyAlignment="1" applyProtection="1">
      <alignment horizontal="center" vertical="center"/>
      <protection locked="0"/>
    </xf>
    <xf numFmtId="0" fontId="116" fillId="60" borderId="14" xfId="0" applyFont="1" applyFill="1" applyBorder="1" applyAlignment="1" applyProtection="1">
      <alignment horizontal="center" vertical="center"/>
      <protection locked="0"/>
    </xf>
    <xf numFmtId="0" fontId="116" fillId="60" borderId="11" xfId="0" applyFont="1" applyFill="1" applyBorder="1" applyAlignment="1" applyProtection="1">
      <alignment horizontal="center" vertical="center"/>
      <protection locked="0"/>
    </xf>
    <xf numFmtId="2" fontId="36" fillId="60" borderId="104" xfId="0" applyNumberFormat="1" applyFont="1" applyFill="1" applyBorder="1" applyAlignment="1" applyProtection="1">
      <alignment horizontal="center" vertical="center"/>
      <protection locked="0"/>
    </xf>
    <xf numFmtId="2" fontId="36" fillId="44" borderId="104" xfId="0" applyNumberFormat="1" applyFont="1" applyFill="1" applyBorder="1" applyAlignment="1" applyProtection="1">
      <alignment horizontal="center" vertical="center"/>
      <protection locked="0"/>
    </xf>
    <xf numFmtId="2" fontId="36" fillId="44" borderId="29" xfId="0" applyNumberFormat="1" applyFont="1" applyFill="1" applyBorder="1" applyAlignment="1" applyProtection="1">
      <alignment horizontal="center" vertical="center"/>
      <protection locked="0"/>
    </xf>
    <xf numFmtId="165" fontId="36" fillId="50" borderId="89" xfId="0" applyNumberFormat="1" applyFont="1" applyFill="1" applyBorder="1" applyAlignment="1" applyProtection="1">
      <alignment horizontal="center" vertical="center"/>
      <protection locked="0"/>
    </xf>
    <xf numFmtId="1" fontId="9" fillId="44" borderId="26" xfId="0" applyNumberFormat="1" applyFont="1" applyFill="1" applyBorder="1" applyAlignment="1" applyProtection="1">
      <alignment horizontal="center"/>
      <protection locked="0"/>
    </xf>
    <xf numFmtId="2" fontId="36" fillId="118" borderId="26" xfId="0" applyNumberFormat="1" applyFont="1" applyFill="1" applyBorder="1" applyAlignment="1" applyProtection="1">
      <alignment horizontal="center" vertical="center"/>
      <protection locked="0"/>
    </xf>
    <xf numFmtId="0" fontId="116" fillId="50" borderId="11" xfId="0" applyFont="1" applyFill="1" applyBorder="1" applyAlignment="1" applyProtection="1">
      <alignment horizontal="center" vertical="center"/>
      <protection locked="0"/>
    </xf>
    <xf numFmtId="1" fontId="9" fillId="44" borderId="11" xfId="0" applyNumberFormat="1" applyFont="1" applyFill="1" applyBorder="1" applyAlignment="1" applyProtection="1">
      <alignment horizontal="center"/>
      <protection locked="0"/>
    </xf>
    <xf numFmtId="0" fontId="133" fillId="58" borderId="245" xfId="0" quotePrefix="1" applyFont="1" applyFill="1" applyBorder="1" applyAlignment="1" applyProtection="1">
      <alignment horizontal="center" vertical="center"/>
      <protection locked="0"/>
    </xf>
    <xf numFmtId="0" fontId="133" fillId="58" borderId="245" xfId="0" applyFont="1" applyFill="1" applyBorder="1" applyAlignment="1" applyProtection="1">
      <alignment horizontal="center" vertical="center"/>
      <protection locked="0"/>
    </xf>
    <xf numFmtId="0" fontId="133" fillId="58" borderId="26" xfId="0" quotePrefix="1" applyFont="1" applyFill="1" applyBorder="1" applyAlignment="1" applyProtection="1">
      <alignment horizontal="center" vertical="center"/>
      <protection locked="0"/>
    </xf>
    <xf numFmtId="0" fontId="36" fillId="58" borderId="26" xfId="0" quotePrefix="1" applyFont="1" applyFill="1" applyBorder="1" applyAlignment="1" applyProtection="1">
      <alignment horizontal="center" vertical="center"/>
      <protection locked="0"/>
    </xf>
    <xf numFmtId="2" fontId="36" fillId="55" borderId="26" xfId="0" applyNumberFormat="1" applyFont="1" applyFill="1" applyBorder="1" applyAlignment="1" applyProtection="1">
      <alignment horizontal="center" vertical="center"/>
      <protection locked="0"/>
    </xf>
    <xf numFmtId="2" fontId="36" fillId="55" borderId="11" xfId="0" applyNumberFormat="1" applyFont="1" applyFill="1" applyBorder="1" applyAlignment="1" applyProtection="1">
      <alignment horizontal="center" vertical="center"/>
      <protection locked="0"/>
    </xf>
    <xf numFmtId="0" fontId="36" fillId="48" borderId="26" xfId="0" applyFont="1" applyFill="1" applyBorder="1" applyAlignment="1" applyProtection="1">
      <alignment horizontal="center" vertical="center"/>
      <protection locked="0"/>
    </xf>
    <xf numFmtId="0" fontId="134" fillId="77" borderId="245" xfId="0" quotePrefix="1" applyFont="1" applyFill="1" applyBorder="1" applyAlignment="1" applyProtection="1">
      <alignment horizontal="center" vertical="center"/>
      <protection locked="0"/>
    </xf>
    <xf numFmtId="0" fontId="134" fillId="77" borderId="26" xfId="0" quotePrefix="1" applyFont="1" applyFill="1" applyBorder="1" applyAlignment="1" applyProtection="1">
      <alignment horizontal="center" vertical="center"/>
      <protection locked="0"/>
    </xf>
    <xf numFmtId="0" fontId="36" fillId="77" borderId="26" xfId="0" quotePrefix="1" applyFont="1" applyFill="1" applyBorder="1" applyAlignment="1" applyProtection="1">
      <alignment horizontal="center" vertical="center"/>
      <protection locked="0"/>
    </xf>
    <xf numFmtId="0" fontId="36" fillId="76" borderId="26" xfId="0" applyFont="1" applyFill="1" applyBorder="1" applyAlignment="1" applyProtection="1">
      <alignment horizontal="center" vertical="center"/>
      <protection locked="0"/>
    </xf>
    <xf numFmtId="0" fontId="108" fillId="76" borderId="14" xfId="0" applyFont="1" applyFill="1" applyBorder="1" applyAlignment="1" applyProtection="1">
      <alignment horizontal="center" vertical="center"/>
      <protection locked="0"/>
    </xf>
    <xf numFmtId="0" fontId="108" fillId="76" borderId="11" xfId="0" applyFont="1" applyFill="1" applyBorder="1" applyAlignment="1" applyProtection="1">
      <alignment horizontal="center" vertical="center"/>
      <protection locked="0"/>
    </xf>
    <xf numFmtId="0" fontId="36" fillId="45" borderId="26" xfId="0" applyFont="1" applyFill="1" applyBorder="1" applyAlignment="1" applyProtection="1">
      <alignment horizontal="center" vertical="center"/>
      <protection locked="0"/>
    </xf>
    <xf numFmtId="0" fontId="137" fillId="93" borderId="245" xfId="0" quotePrefix="1" applyFont="1" applyFill="1" applyBorder="1" applyAlignment="1" applyProtection="1">
      <alignment horizontal="center" vertical="center"/>
      <protection locked="0"/>
    </xf>
    <xf numFmtId="0" fontId="137" fillId="93" borderId="245" xfId="0" applyFont="1" applyFill="1" applyBorder="1" applyAlignment="1" applyProtection="1">
      <alignment horizontal="center" vertical="center"/>
      <protection locked="0"/>
    </xf>
    <xf numFmtId="0" fontId="36" fillId="93" borderId="102" xfId="0" applyFont="1" applyFill="1" applyBorder="1" applyAlignment="1" applyProtection="1">
      <alignment horizontal="center" vertical="center"/>
      <protection locked="0"/>
    </xf>
    <xf numFmtId="0" fontId="137" fillId="93" borderId="26" xfId="0" quotePrefix="1" applyFont="1" applyFill="1" applyBorder="1" applyAlignment="1" applyProtection="1">
      <alignment horizontal="center" vertical="center"/>
      <protection locked="0"/>
    </xf>
    <xf numFmtId="0" fontId="137" fillId="93" borderId="26" xfId="0" applyFont="1" applyFill="1" applyBorder="1" applyAlignment="1" applyProtection="1">
      <alignment horizontal="center" vertical="center"/>
      <protection locked="0"/>
    </xf>
    <xf numFmtId="0" fontId="36" fillId="93" borderId="103" xfId="0" applyFont="1" applyFill="1" applyBorder="1" applyAlignment="1" applyProtection="1">
      <alignment horizontal="center" vertical="center"/>
      <protection locked="0"/>
    </xf>
    <xf numFmtId="0" fontId="36" fillId="93" borderId="26" xfId="0" quotePrefix="1" applyFont="1" applyFill="1" applyBorder="1" applyAlignment="1" applyProtection="1">
      <alignment horizontal="center" vertical="center"/>
      <protection locked="0"/>
    </xf>
    <xf numFmtId="0" fontId="36" fillId="93" borderId="26" xfId="0" applyFont="1" applyFill="1" applyBorder="1" applyAlignment="1" applyProtection="1">
      <alignment horizontal="center" vertical="center"/>
      <protection locked="0"/>
    </xf>
    <xf numFmtId="0" fontId="36" fillId="105" borderId="26" xfId="0" applyFont="1" applyFill="1" applyBorder="1" applyAlignment="1" applyProtection="1">
      <alignment horizontal="center" vertical="center"/>
      <protection locked="0"/>
    </xf>
    <xf numFmtId="0" fontId="138" fillId="105" borderId="14" xfId="0" applyFont="1" applyFill="1" applyBorder="1" applyAlignment="1" applyProtection="1">
      <alignment horizontal="center" vertical="center"/>
      <protection locked="0"/>
    </xf>
    <xf numFmtId="0" fontId="138" fillId="105" borderId="11" xfId="0" applyFont="1" applyFill="1" applyBorder="1" applyAlignment="1" applyProtection="1">
      <alignment horizontal="center" vertical="center"/>
      <protection locked="0"/>
    </xf>
    <xf numFmtId="0" fontId="36" fillId="92" borderId="26" xfId="0" applyFont="1" applyFill="1" applyBorder="1" applyAlignment="1" applyProtection="1">
      <alignment horizontal="center" vertical="center"/>
      <protection locked="0"/>
    </xf>
    <xf numFmtId="0" fontId="140" fillId="99" borderId="245" xfId="0" quotePrefix="1" applyFont="1" applyFill="1" applyBorder="1" applyAlignment="1" applyProtection="1">
      <alignment horizontal="center" vertical="center"/>
      <protection locked="0"/>
    </xf>
    <xf numFmtId="0" fontId="140" fillId="99" borderId="245" xfId="0" applyFont="1" applyFill="1" applyBorder="1" applyAlignment="1" applyProtection="1">
      <alignment horizontal="center" vertical="center"/>
      <protection locked="0"/>
    </xf>
    <xf numFmtId="0" fontId="36" fillId="99" borderId="102" xfId="0" applyFont="1" applyFill="1" applyBorder="1" applyAlignment="1" applyProtection="1">
      <alignment horizontal="center" vertical="center"/>
      <protection locked="0"/>
    </xf>
    <xf numFmtId="2" fontId="36" fillId="99" borderId="102" xfId="0" applyNumberFormat="1" applyFont="1" applyFill="1" applyBorder="1" applyAlignment="1" applyProtection="1">
      <alignment horizontal="center" vertical="center"/>
      <protection locked="0"/>
    </xf>
    <xf numFmtId="0" fontId="140" fillId="99" borderId="26" xfId="0" quotePrefix="1" applyFont="1" applyFill="1" applyBorder="1" applyAlignment="1" applyProtection="1">
      <alignment horizontal="center" vertical="center"/>
      <protection locked="0"/>
    </xf>
    <xf numFmtId="0" fontId="140" fillId="99" borderId="26" xfId="0" applyFont="1" applyFill="1" applyBorder="1" applyAlignment="1" applyProtection="1">
      <alignment horizontal="center" vertical="center"/>
      <protection locked="0"/>
    </xf>
    <xf numFmtId="0" fontId="36" fillId="99" borderId="103" xfId="0" applyFont="1" applyFill="1" applyBorder="1" applyAlignment="1" applyProtection="1">
      <alignment horizontal="center" vertical="center"/>
      <protection locked="0"/>
    </xf>
    <xf numFmtId="2" fontId="36" fillId="99" borderId="104" xfId="0" applyNumberFormat="1" applyFont="1" applyFill="1" applyBorder="1" applyAlignment="1" applyProtection="1">
      <alignment horizontal="center" vertical="center"/>
      <protection locked="0"/>
    </xf>
    <xf numFmtId="0" fontId="36" fillId="99" borderId="104" xfId="0" applyFont="1" applyFill="1" applyBorder="1" applyAlignment="1" applyProtection="1">
      <alignment horizontal="center" vertical="center"/>
      <protection locked="0"/>
    </xf>
    <xf numFmtId="0" fontId="36" fillId="99" borderId="26" xfId="0" quotePrefix="1" applyFont="1" applyFill="1" applyBorder="1" applyAlignment="1" applyProtection="1">
      <alignment horizontal="center" vertical="center"/>
      <protection locked="0"/>
    </xf>
    <xf numFmtId="0" fontId="36" fillId="99" borderId="26" xfId="0" applyFont="1" applyFill="1" applyBorder="1" applyAlignment="1" applyProtection="1">
      <alignment horizontal="center" vertical="center"/>
      <protection locked="0"/>
    </xf>
    <xf numFmtId="0" fontId="36" fillId="96" borderId="26" xfId="0" applyFont="1" applyFill="1" applyBorder="1" applyAlignment="1" applyProtection="1">
      <alignment horizontal="center" vertical="center"/>
      <protection locked="0"/>
    </xf>
    <xf numFmtId="2" fontId="36" fillId="96" borderId="26" xfId="0" applyNumberFormat="1" applyFont="1" applyFill="1" applyBorder="1" applyAlignment="1" applyProtection="1">
      <alignment horizontal="center" vertical="center"/>
      <protection locked="0"/>
    </xf>
    <xf numFmtId="2" fontId="36" fillId="96" borderId="11" xfId="0" applyNumberFormat="1" applyFont="1" applyFill="1" applyBorder="1" applyAlignment="1" applyProtection="1">
      <alignment horizontal="center" vertical="center"/>
      <protection locked="0"/>
    </xf>
    <xf numFmtId="0" fontId="120" fillId="96" borderId="14" xfId="0" applyFont="1" applyFill="1" applyBorder="1" applyAlignment="1" applyProtection="1">
      <alignment horizontal="center" vertical="center"/>
      <protection locked="0"/>
    </xf>
    <xf numFmtId="2" fontId="36" fillId="96" borderId="103" xfId="0" applyNumberFormat="1" applyFont="1" applyFill="1" applyBorder="1" applyAlignment="1" applyProtection="1">
      <alignment horizontal="center" vertical="center"/>
      <protection locked="0"/>
    </xf>
    <xf numFmtId="0" fontId="120" fillId="96" borderId="11" xfId="0" applyFont="1" applyFill="1" applyBorder="1" applyAlignment="1" applyProtection="1">
      <alignment horizontal="center" vertical="center"/>
      <protection locked="0"/>
    </xf>
    <xf numFmtId="2" fontId="36" fillId="96" borderId="104" xfId="0" applyNumberFormat="1" applyFont="1" applyFill="1" applyBorder="1" applyAlignment="1" applyProtection="1">
      <alignment horizontal="center" vertical="center"/>
      <protection locked="0"/>
    </xf>
    <xf numFmtId="0" fontId="36" fillId="59" borderId="26" xfId="0"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protection locked="0"/>
    </xf>
    <xf numFmtId="0" fontId="132" fillId="64" borderId="245" xfId="0" quotePrefix="1" applyFont="1" applyFill="1" applyBorder="1" applyAlignment="1" applyProtection="1">
      <alignment horizontal="center" vertical="center"/>
      <protection locked="0"/>
    </xf>
    <xf numFmtId="2" fontId="36" fillId="64" borderId="102" xfId="0" applyNumberFormat="1" applyFont="1" applyFill="1" applyBorder="1" applyAlignment="1" applyProtection="1">
      <alignment horizontal="center" vertical="center"/>
      <protection locked="0"/>
    </xf>
    <xf numFmtId="0" fontId="132" fillId="64" borderId="26" xfId="0" quotePrefix="1" applyFont="1" applyFill="1" applyBorder="1" applyAlignment="1" applyProtection="1">
      <alignment horizontal="center" vertical="center"/>
      <protection locked="0"/>
    </xf>
    <xf numFmtId="0" fontId="36" fillId="64" borderId="104" xfId="0" applyFont="1" applyFill="1" applyBorder="1" applyAlignment="1" applyProtection="1">
      <alignment horizontal="center" vertical="center"/>
      <protection locked="0"/>
    </xf>
    <xf numFmtId="0" fontId="36" fillId="64" borderId="26" xfId="0" quotePrefix="1" applyFont="1" applyFill="1" applyBorder="1" applyAlignment="1" applyProtection="1">
      <alignment horizontal="center" vertical="center"/>
      <protection locked="0"/>
    </xf>
    <xf numFmtId="0" fontId="36" fillId="61" borderId="26" xfId="0" applyFont="1" applyFill="1" applyBorder="1" applyAlignment="1" applyProtection="1">
      <alignment horizontal="center" vertical="center"/>
      <protection locked="0"/>
    </xf>
    <xf numFmtId="2" fontId="36" fillId="61" borderId="103" xfId="0" applyNumberFormat="1" applyFont="1" applyFill="1" applyBorder="1" applyAlignment="1" applyProtection="1">
      <alignment horizontal="center" vertical="center"/>
      <protection locked="0"/>
    </xf>
    <xf numFmtId="2" fontId="36" fillId="61" borderId="104" xfId="0" applyNumberFormat="1" applyFont="1" applyFill="1" applyBorder="1" applyAlignment="1" applyProtection="1">
      <alignment horizontal="center" vertical="center"/>
      <protection locked="0"/>
    </xf>
    <xf numFmtId="0" fontId="117" fillId="61" borderId="14" xfId="0" applyFont="1" applyFill="1" applyBorder="1" applyAlignment="1" applyProtection="1">
      <alignment horizontal="center" vertical="center"/>
      <protection locked="0"/>
    </xf>
    <xf numFmtId="0" fontId="117" fillId="61" borderId="11" xfId="0" applyFont="1" applyFill="1" applyBorder="1" applyAlignment="1" applyProtection="1">
      <alignment horizontal="center" vertical="center"/>
      <protection locked="0"/>
    </xf>
    <xf numFmtId="0" fontId="139" fillId="109" borderId="245" xfId="0" quotePrefix="1" applyFont="1" applyFill="1" applyBorder="1" applyAlignment="1" applyProtection="1">
      <alignment horizontal="center" vertical="center"/>
      <protection locked="0"/>
    </xf>
    <xf numFmtId="2" fontId="36" fillId="109" borderId="102" xfId="0" applyNumberFormat="1" applyFont="1" applyFill="1" applyBorder="1" applyAlignment="1" applyProtection="1">
      <alignment horizontal="center" vertical="center"/>
      <protection locked="0"/>
    </xf>
    <xf numFmtId="0" fontId="139" fillId="109" borderId="26" xfId="0" quotePrefix="1" applyFont="1" applyFill="1" applyBorder="1" applyAlignment="1" applyProtection="1">
      <alignment horizontal="center" vertical="center"/>
      <protection locked="0"/>
    </xf>
    <xf numFmtId="0" fontId="36" fillId="109" borderId="104" xfId="0" applyFont="1" applyFill="1" applyBorder="1" applyAlignment="1" applyProtection="1">
      <alignment horizontal="center" vertical="center"/>
      <protection locked="0"/>
    </xf>
    <xf numFmtId="0" fontId="36" fillId="109" borderId="26" xfId="0" quotePrefix="1" applyFont="1" applyFill="1" applyBorder="1" applyAlignment="1" applyProtection="1">
      <alignment horizontal="center" vertical="center"/>
      <protection locked="0"/>
    </xf>
    <xf numFmtId="0" fontId="36" fillId="100" borderId="26" xfId="0" applyFont="1" applyFill="1" applyBorder="1" applyAlignment="1" applyProtection="1">
      <alignment horizontal="center" vertical="center"/>
      <protection locked="0"/>
    </xf>
    <xf numFmtId="2" fontId="36" fillId="100" borderId="103" xfId="0" applyNumberFormat="1" applyFont="1" applyFill="1" applyBorder="1" applyAlignment="1" applyProtection="1">
      <alignment horizontal="center" vertical="center"/>
      <protection locked="0"/>
    </xf>
    <xf numFmtId="2" fontId="36" fillId="100" borderId="104" xfId="0" applyNumberFormat="1" applyFont="1" applyFill="1" applyBorder="1" applyAlignment="1" applyProtection="1">
      <alignment horizontal="center" vertical="center"/>
      <protection locked="0"/>
    </xf>
    <xf numFmtId="0" fontId="121" fillId="100" borderId="14" xfId="0" applyFont="1" applyFill="1" applyBorder="1" applyAlignment="1" applyProtection="1">
      <alignment horizontal="center" vertical="center"/>
      <protection locked="0"/>
    </xf>
    <xf numFmtId="0" fontId="121" fillId="100" borderId="11" xfId="0" applyFont="1" applyFill="1" applyBorder="1" applyAlignment="1" applyProtection="1">
      <alignment horizontal="center" vertical="center"/>
      <protection locked="0"/>
    </xf>
    <xf numFmtId="0" fontId="141" fillId="110" borderId="245" xfId="0" quotePrefix="1" applyFont="1" applyFill="1" applyBorder="1" applyAlignment="1" applyProtection="1">
      <alignment horizontal="center" vertical="center"/>
      <protection locked="0"/>
    </xf>
    <xf numFmtId="0" fontId="141" fillId="110" borderId="245" xfId="0" applyFont="1" applyFill="1" applyBorder="1" applyAlignment="1" applyProtection="1">
      <alignment horizontal="center" vertical="center"/>
      <protection locked="0"/>
    </xf>
    <xf numFmtId="0" fontId="36" fillId="110" borderId="102" xfId="0" applyFont="1" applyFill="1" applyBorder="1" applyAlignment="1" applyProtection="1">
      <alignment horizontal="center" vertical="center"/>
      <protection locked="0"/>
    </xf>
    <xf numFmtId="0" fontId="141" fillId="110" borderId="26" xfId="0" quotePrefix="1" applyFont="1" applyFill="1" applyBorder="1" applyAlignment="1" applyProtection="1">
      <alignment horizontal="center" vertical="center"/>
      <protection locked="0"/>
    </xf>
    <xf numFmtId="0" fontId="141" fillId="110" borderId="26" xfId="0" applyFont="1" applyFill="1" applyBorder="1" applyAlignment="1" applyProtection="1">
      <alignment horizontal="center" vertical="center"/>
      <protection locked="0"/>
    </xf>
    <xf numFmtId="0" fontId="36" fillId="110" borderId="103" xfId="0" applyFont="1" applyFill="1" applyBorder="1" applyAlignment="1" applyProtection="1">
      <alignment horizontal="center" vertical="center"/>
      <protection locked="0"/>
    </xf>
    <xf numFmtId="0" fontId="36" fillId="110" borderId="26" xfId="0" quotePrefix="1" applyFont="1" applyFill="1" applyBorder="1" applyAlignment="1" applyProtection="1">
      <alignment horizontal="center" vertical="center"/>
      <protection locked="0"/>
    </xf>
    <xf numFmtId="0" fontId="36" fillId="110" borderId="26" xfId="0" applyFont="1" applyFill="1" applyBorder="1" applyAlignment="1" applyProtection="1">
      <alignment horizontal="center" vertical="center"/>
      <protection locked="0"/>
    </xf>
    <xf numFmtId="0" fontId="36" fillId="111" borderId="26" xfId="0" applyFont="1" applyFill="1" applyBorder="1" applyAlignment="1" applyProtection="1">
      <alignment horizontal="center" vertical="center"/>
      <protection locked="0"/>
    </xf>
    <xf numFmtId="0" fontId="142" fillId="111" borderId="14" xfId="0" applyFont="1" applyFill="1" applyBorder="1" applyAlignment="1" applyProtection="1">
      <alignment horizontal="center" vertical="center"/>
      <protection locked="0"/>
    </xf>
    <xf numFmtId="0" fontId="142" fillId="111" borderId="11" xfId="0" applyFont="1" applyFill="1" applyBorder="1" applyAlignment="1" applyProtection="1">
      <alignment horizontal="center" vertical="center"/>
      <protection locked="0"/>
    </xf>
    <xf numFmtId="0" fontId="36" fillId="58" borderId="104" xfId="0" applyFont="1" applyFill="1" applyBorder="1" applyAlignment="1" applyProtection="1">
      <alignment horizontal="center" vertical="center"/>
      <protection locked="0"/>
    </xf>
    <xf numFmtId="0" fontId="36" fillId="0" borderId="245" xfId="0" applyFont="1" applyBorder="1" applyAlignment="1" applyProtection="1">
      <alignment horizontal="center" vertical="center"/>
      <protection locked="0"/>
    </xf>
    <xf numFmtId="0" fontId="36" fillId="0" borderId="173" xfId="0" applyFont="1" applyBorder="1" applyAlignment="1" applyProtection="1">
      <alignment horizontal="center" vertical="center"/>
      <protection locked="0"/>
    </xf>
    <xf numFmtId="0" fontId="36" fillId="56" borderId="102" xfId="0" applyFont="1" applyFill="1" applyBorder="1" applyAlignment="1" applyProtection="1">
      <alignment horizontal="center" vertical="center" wrapText="1"/>
      <protection locked="0"/>
    </xf>
    <xf numFmtId="2" fontId="36" fillId="0" borderId="245" xfId="0" applyNumberFormat="1" applyFont="1" applyBorder="1" applyAlignment="1" applyProtection="1">
      <alignment horizontal="center" vertical="center"/>
      <protection locked="0"/>
    </xf>
    <xf numFmtId="10" fontId="36" fillId="0" borderId="245" xfId="0" applyNumberFormat="1" applyFont="1" applyBorder="1" applyAlignment="1" applyProtection="1">
      <alignment horizontal="center" vertical="center"/>
      <protection locked="0"/>
    </xf>
    <xf numFmtId="2" fontId="36" fillId="118" borderId="99" xfId="0" applyNumberFormat="1"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wrapText="1"/>
      <protection locked="0"/>
    </xf>
    <xf numFmtId="2" fontId="36" fillId="0" borderId="26" xfId="0" applyNumberFormat="1" applyFont="1" applyBorder="1" applyAlignment="1" applyProtection="1">
      <alignment horizontal="center" vertical="center"/>
      <protection locked="0"/>
    </xf>
    <xf numFmtId="10" fontId="36" fillId="0" borderId="26" xfId="0" applyNumberFormat="1" applyFont="1" applyBorder="1" applyAlignment="1" applyProtection="1">
      <alignment horizontal="center" vertical="center"/>
      <protection locked="0"/>
    </xf>
    <xf numFmtId="2" fontId="36" fillId="118" borderId="100" xfId="0" applyNumberFormat="1"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wrapText="1"/>
      <protection locked="0"/>
    </xf>
    <xf numFmtId="0" fontId="36" fillId="0" borderId="104" xfId="0" applyFont="1" applyBorder="1" applyAlignment="1" applyProtection="1">
      <alignment horizontal="center" vertical="center"/>
      <protection locked="0"/>
    </xf>
    <xf numFmtId="0" fontId="36" fillId="0" borderId="53" xfId="0" applyFont="1" applyBorder="1" applyAlignment="1" applyProtection="1">
      <alignment horizontal="center" vertical="center"/>
      <protection locked="0"/>
    </xf>
    <xf numFmtId="2" fontId="36" fillId="0" borderId="11" xfId="0" applyNumberFormat="1" applyFont="1" applyBorder="1" applyAlignment="1" applyProtection="1">
      <alignment horizontal="center" vertical="center"/>
      <protection locked="0"/>
    </xf>
    <xf numFmtId="10" fontId="36" fillId="0" borderId="11" xfId="0" applyNumberFormat="1" applyFont="1" applyBorder="1" applyAlignment="1" applyProtection="1">
      <alignment horizontal="center" vertical="center"/>
      <protection locked="0"/>
    </xf>
    <xf numFmtId="1" fontId="9" fillId="44" borderId="104" xfId="0" applyNumberFormat="1" applyFont="1" applyFill="1" applyBorder="1" applyAlignment="1" applyProtection="1">
      <alignment horizontal="center"/>
      <protection locked="0"/>
    </xf>
    <xf numFmtId="0" fontId="135" fillId="104" borderId="14" xfId="0" quotePrefix="1" applyFont="1" applyFill="1" applyBorder="1" applyAlignment="1" applyProtection="1">
      <alignment horizontal="center" vertical="center"/>
      <protection locked="0"/>
    </xf>
    <xf numFmtId="0" fontId="135" fillId="104" borderId="14" xfId="0" applyFont="1" applyFill="1" applyBorder="1" applyAlignment="1" applyProtection="1">
      <alignment horizontal="center" vertical="center"/>
      <protection locked="0"/>
    </xf>
    <xf numFmtId="0" fontId="36" fillId="104" borderId="14" xfId="0" quotePrefix="1" applyFont="1" applyFill="1" applyBorder="1" applyAlignment="1" applyProtection="1">
      <alignment horizontal="center" vertical="center"/>
      <protection locked="0"/>
    </xf>
    <xf numFmtId="0" fontId="135" fillId="104" borderId="26" xfId="0" quotePrefix="1" applyFont="1" applyFill="1" applyBorder="1" applyAlignment="1" applyProtection="1">
      <alignment horizontal="center" vertical="center"/>
      <protection locked="0"/>
    </xf>
    <xf numFmtId="0" fontId="135" fillId="104" borderId="26" xfId="0"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protection locked="0"/>
    </xf>
    <xf numFmtId="0" fontId="135" fillId="104" borderId="11" xfId="0" applyFont="1" applyFill="1" applyBorder="1" applyAlignment="1" applyProtection="1">
      <alignment horizontal="center" vertical="center"/>
      <protection locked="0"/>
    </xf>
    <xf numFmtId="0" fontId="36" fillId="104" borderId="11" xfId="0" applyFont="1" applyFill="1" applyBorder="1" applyAlignment="1" applyProtection="1">
      <alignment horizontal="center" vertical="center"/>
      <protection locked="0"/>
    </xf>
    <xf numFmtId="0" fontId="36" fillId="0" borderId="12" xfId="0" applyFont="1" applyBorder="1" applyAlignment="1" applyProtection="1">
      <alignment horizontal="center" vertical="center"/>
      <protection locked="0"/>
    </xf>
    <xf numFmtId="0" fontId="36" fillId="104" borderId="26" xfId="0" quotePrefix="1" applyFont="1" applyFill="1" applyBorder="1" applyAlignment="1" applyProtection="1">
      <alignment horizontal="center" vertical="center"/>
      <protection locked="0"/>
    </xf>
    <xf numFmtId="0" fontId="135" fillId="104" borderId="11" xfId="0" quotePrefix="1" applyFont="1" applyFill="1" applyBorder="1" applyAlignment="1" applyProtection="1">
      <alignment horizontal="center" vertical="center"/>
      <protection locked="0"/>
    </xf>
    <xf numFmtId="0" fontId="131" fillId="98" borderId="14" xfId="0" quotePrefix="1" applyFont="1" applyFill="1" applyBorder="1" applyAlignment="1" applyProtection="1">
      <alignment horizontal="center" vertical="center"/>
      <protection locked="0"/>
    </xf>
    <xf numFmtId="0" fontId="36" fillId="98" borderId="14" xfId="0" quotePrefix="1" applyFont="1" applyFill="1" applyBorder="1" applyAlignment="1" applyProtection="1">
      <alignment horizontal="center" vertical="center"/>
      <protection locked="0"/>
    </xf>
    <xf numFmtId="0" fontId="131" fillId="98" borderId="26" xfId="0" quotePrefix="1" applyFont="1" applyFill="1" applyBorder="1" applyAlignment="1" applyProtection="1">
      <alignment horizontal="center" vertical="center"/>
      <protection locked="0"/>
    </xf>
    <xf numFmtId="0" fontId="36" fillId="98" borderId="11" xfId="0" applyFont="1" applyFill="1" applyBorder="1" applyAlignment="1" applyProtection="1">
      <alignment horizontal="center" vertical="center"/>
      <protection locked="0"/>
    </xf>
    <xf numFmtId="0" fontId="36" fillId="98" borderId="26" xfId="0" quotePrefix="1" applyFont="1" applyFill="1" applyBorder="1" applyAlignment="1" applyProtection="1">
      <alignment horizontal="center" vertical="center"/>
      <protection locked="0"/>
    </xf>
    <xf numFmtId="0" fontId="131" fillId="98" borderId="11" xfId="0" quotePrefix="1" applyFont="1" applyFill="1" applyBorder="1" applyAlignment="1" applyProtection="1">
      <alignment horizontal="center" vertical="center"/>
      <protection locked="0"/>
    </xf>
    <xf numFmtId="0" fontId="132" fillId="64" borderId="14" xfId="0" quotePrefix="1" applyFont="1" applyFill="1" applyBorder="1" applyAlignment="1" applyProtection="1">
      <alignment horizontal="center" vertical="center"/>
      <protection locked="0"/>
    </xf>
    <xf numFmtId="0" fontId="36" fillId="64" borderId="14" xfId="0" quotePrefix="1" applyFont="1" applyFill="1" applyBorder="1" applyAlignment="1" applyProtection="1">
      <alignment horizontal="center" vertical="center"/>
      <protection locked="0"/>
    </xf>
    <xf numFmtId="0" fontId="36" fillId="64" borderId="11" xfId="0" applyFont="1" applyFill="1" applyBorder="1" applyAlignment="1" applyProtection="1">
      <alignment horizontal="center" vertical="center"/>
      <protection locked="0"/>
    </xf>
    <xf numFmtId="0" fontId="132" fillId="64" borderId="11" xfId="0" quotePrefix="1" applyFont="1" applyFill="1" applyBorder="1" applyAlignment="1" applyProtection="1">
      <alignment horizontal="center" vertical="center"/>
      <protection locked="0"/>
    </xf>
    <xf numFmtId="0" fontId="36" fillId="0" borderId="102" xfId="0" applyFont="1" applyBorder="1" applyAlignment="1" applyProtection="1">
      <alignment horizontal="center" vertical="center" wrapText="1"/>
      <protection locked="0"/>
    </xf>
    <xf numFmtId="0" fontId="36" fillId="0" borderId="103" xfId="0" applyFont="1" applyBorder="1" applyAlignment="1" applyProtection="1">
      <alignment horizontal="center" vertical="center" wrapText="1"/>
      <protection locked="0"/>
    </xf>
    <xf numFmtId="0" fontId="133" fillId="58" borderId="14" xfId="0" quotePrefix="1" applyFont="1" applyFill="1" applyBorder="1" applyAlignment="1" applyProtection="1">
      <alignment horizontal="center" vertical="center"/>
      <protection locked="0"/>
    </xf>
    <xf numFmtId="0" fontId="36" fillId="58" borderId="14" xfId="0" quotePrefix="1" applyFont="1" applyFill="1" applyBorder="1" applyAlignment="1" applyProtection="1">
      <alignment horizontal="center" vertical="center"/>
      <protection locked="0"/>
    </xf>
    <xf numFmtId="0" fontId="36" fillId="58" borderId="11" xfId="0" applyFont="1" applyFill="1" applyBorder="1" applyAlignment="1" applyProtection="1">
      <alignment horizontal="center" vertical="center"/>
      <protection locked="0"/>
    </xf>
    <xf numFmtId="0" fontId="133" fillId="58" borderId="11" xfId="0" quotePrefix="1" applyFont="1" applyFill="1" applyBorder="1" applyAlignment="1" applyProtection="1">
      <alignment horizontal="center" vertical="center"/>
      <protection locked="0"/>
    </xf>
    <xf numFmtId="168" fontId="5" fillId="44" borderId="159" xfId="0" applyNumberFormat="1" applyFont="1" applyFill="1" applyBorder="1" applyAlignment="1" applyProtection="1">
      <alignment horizontal="center"/>
      <protection locked="0"/>
    </xf>
    <xf numFmtId="1" fontId="9" fillId="44" borderId="173" xfId="0" applyNumberFormat="1" applyFont="1" applyFill="1" applyBorder="1" applyAlignment="1" applyProtection="1">
      <alignment horizontal="center"/>
      <protection locked="0"/>
    </xf>
    <xf numFmtId="2" fontId="36" fillId="118" borderId="173" xfId="0" applyNumberFormat="1" applyFont="1" applyFill="1" applyBorder="1" applyAlignment="1" applyProtection="1">
      <alignment horizontal="center" vertical="center"/>
      <protection locked="0"/>
    </xf>
    <xf numFmtId="0" fontId="135" fillId="104" borderId="245" xfId="0" quotePrefix="1" applyFont="1" applyFill="1" applyBorder="1" applyAlignment="1" applyProtection="1">
      <alignment horizontal="center" vertical="center"/>
      <protection locked="0"/>
    </xf>
    <xf numFmtId="0" fontId="135" fillId="104" borderId="245" xfId="0" applyFont="1" applyFill="1" applyBorder="1" applyAlignment="1" applyProtection="1">
      <alignment horizontal="center" vertical="center"/>
      <protection locked="0"/>
    </xf>
    <xf numFmtId="0" fontId="36" fillId="43" borderId="245" xfId="0" applyFont="1" applyFill="1" applyBorder="1" applyAlignment="1" applyProtection="1">
      <alignment horizontal="center" vertical="center"/>
      <protection locked="0"/>
    </xf>
    <xf numFmtId="9" fontId="127" fillId="43" borderId="245" xfId="0" applyNumberFormat="1" applyFont="1" applyFill="1" applyBorder="1" applyAlignment="1" applyProtection="1">
      <alignment horizontal="center" vertical="center"/>
      <protection locked="0"/>
    </xf>
    <xf numFmtId="0" fontId="36" fillId="104" borderId="245" xfId="0" applyFont="1" applyFill="1" applyBorder="1" applyAlignment="1" applyProtection="1">
      <alignment horizontal="center" vertical="center" wrapText="1"/>
      <protection locked="0"/>
    </xf>
    <xf numFmtId="0" fontId="36" fillId="43" borderId="26" xfId="0" applyFont="1" applyFill="1" applyBorder="1" applyAlignment="1" applyProtection="1">
      <alignment horizontal="center" vertical="center"/>
      <protection locked="0"/>
    </xf>
    <xf numFmtId="9" fontId="127" fillId="43" borderId="26" xfId="0" applyNumberFormat="1"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wrapText="1"/>
      <protection locked="0"/>
    </xf>
    <xf numFmtId="2" fontId="36" fillId="0" borderId="29" xfId="0" applyNumberFormat="1" applyFont="1" applyBorder="1" applyAlignment="1" applyProtection="1">
      <alignment horizontal="center" vertical="center"/>
      <protection locked="0"/>
    </xf>
    <xf numFmtId="0" fontId="36" fillId="104" borderId="11" xfId="0" applyFont="1" applyFill="1" applyBorder="1" applyAlignment="1" applyProtection="1">
      <alignment horizontal="center" vertical="center" wrapText="1"/>
      <protection locked="0"/>
    </xf>
    <xf numFmtId="0" fontId="36" fillId="115" borderId="244" xfId="0" applyFont="1" applyFill="1" applyBorder="1" applyAlignment="1" applyProtection="1">
      <alignment horizontal="center" vertical="center" wrapText="1"/>
      <protection locked="0"/>
    </xf>
    <xf numFmtId="0" fontId="36" fillId="43" borderId="11" xfId="0" applyFont="1" applyFill="1" applyBorder="1" applyAlignment="1" applyProtection="1">
      <alignment horizontal="center" vertical="center"/>
      <protection locked="0"/>
    </xf>
    <xf numFmtId="9" fontId="127" fillId="43" borderId="11" xfId="0" applyNumberFormat="1" applyFont="1" applyFill="1" applyBorder="1" applyAlignment="1" applyProtection="1">
      <alignment horizontal="center" vertical="center"/>
      <protection locked="0"/>
    </xf>
    <xf numFmtId="2" fontId="36" fillId="0" borderId="68" xfId="0" applyNumberFormat="1" applyFont="1" applyBorder="1" applyAlignment="1" applyProtection="1">
      <alignment horizontal="center" vertical="center"/>
      <protection locked="0"/>
    </xf>
    <xf numFmtId="165" fontId="36" fillId="50" borderId="91" xfId="0" applyNumberFormat="1" applyFont="1" applyFill="1" applyBorder="1" applyAlignment="1" applyProtection="1">
      <alignment horizontal="center" vertical="center"/>
      <protection locked="0"/>
    </xf>
    <xf numFmtId="0" fontId="131" fillId="98" borderId="245" xfId="0" quotePrefix="1" applyFont="1" applyFill="1" applyBorder="1" applyAlignment="1" applyProtection="1">
      <alignment horizontal="center" vertical="center"/>
      <protection locked="0"/>
    </xf>
    <xf numFmtId="0" fontId="36" fillId="98" borderId="245" xfId="0" applyFont="1" applyFill="1" applyBorder="1" applyAlignment="1" applyProtection="1">
      <alignment horizontal="center" vertical="center" wrapText="1"/>
      <protection locked="0"/>
    </xf>
    <xf numFmtId="0" fontId="36" fillId="98" borderId="26" xfId="0" applyFont="1" applyFill="1" applyBorder="1" applyAlignment="1" applyProtection="1">
      <alignment horizontal="center" vertical="center" wrapText="1"/>
      <protection locked="0"/>
    </xf>
    <xf numFmtId="0" fontId="36" fillId="98" borderId="11" xfId="0" applyFont="1" applyFill="1" applyBorder="1" applyAlignment="1" applyProtection="1">
      <alignment horizontal="center" vertical="center" wrapText="1"/>
      <protection locked="0"/>
    </xf>
    <xf numFmtId="0" fontId="36" fillId="121" borderId="244" xfId="0" applyFont="1" applyFill="1" applyBorder="1" applyAlignment="1" applyProtection="1">
      <alignment horizontal="center" vertical="center" wrapText="1"/>
      <protection locked="0"/>
    </xf>
    <xf numFmtId="0" fontId="149" fillId="128" borderId="245" xfId="0" quotePrefix="1" applyFont="1" applyFill="1" applyBorder="1" applyAlignment="1" applyProtection="1">
      <alignment horizontal="center" vertical="center"/>
      <protection locked="0"/>
    </xf>
    <xf numFmtId="0" fontId="36" fillId="128" borderId="245" xfId="0" applyFont="1" applyFill="1" applyBorder="1" applyAlignment="1" applyProtection="1">
      <alignment horizontal="center" vertical="center" wrapText="1"/>
      <protection locked="0"/>
    </xf>
    <xf numFmtId="0" fontId="149" fillId="128" borderId="26" xfId="0" quotePrefix="1" applyFont="1" applyFill="1" applyBorder="1" applyAlignment="1" applyProtection="1">
      <alignment horizontal="center" vertical="center"/>
      <protection locked="0"/>
    </xf>
    <xf numFmtId="0" fontId="36" fillId="128" borderId="26" xfId="0" applyFont="1" applyFill="1" applyBorder="1" applyAlignment="1" applyProtection="1">
      <alignment horizontal="center" vertical="center" wrapText="1"/>
      <protection locked="0"/>
    </xf>
    <xf numFmtId="0" fontId="36" fillId="128" borderId="26" xfId="0" quotePrefix="1" applyFont="1" applyFill="1" applyBorder="1" applyAlignment="1" applyProtection="1">
      <alignment horizontal="center" vertical="center"/>
      <protection locked="0"/>
    </xf>
    <xf numFmtId="0" fontId="36" fillId="128" borderId="11" xfId="0" applyFont="1" applyFill="1" applyBorder="1" applyAlignment="1" applyProtection="1">
      <alignment horizontal="center" vertical="center" wrapText="1"/>
      <protection locked="0"/>
    </xf>
    <xf numFmtId="0" fontId="36" fillId="129" borderId="244" xfId="0" applyFont="1" applyFill="1" applyBorder="1" applyAlignment="1" applyProtection="1">
      <alignment horizontal="center" vertical="center" wrapText="1"/>
      <protection locked="0"/>
    </xf>
    <xf numFmtId="0" fontId="149" fillId="128" borderId="11" xfId="0" quotePrefix="1" applyFont="1" applyFill="1" applyBorder="1" applyAlignment="1" applyProtection="1">
      <alignment horizontal="center" vertical="center"/>
      <protection locked="0"/>
    </xf>
    <xf numFmtId="0" fontId="36" fillId="43" borderId="14" xfId="0" applyFont="1" applyFill="1" applyBorder="1" applyAlignment="1" applyProtection="1">
      <alignment horizontal="center" vertical="center"/>
      <protection locked="0"/>
    </xf>
    <xf numFmtId="0" fontId="108" fillId="43"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wrapText="1"/>
      <protection locked="0"/>
    </xf>
    <xf numFmtId="10" fontId="36" fillId="43" borderId="14" xfId="0" applyNumberFormat="1" applyFont="1" applyFill="1" applyBorder="1" applyAlignment="1" applyProtection="1">
      <alignment horizontal="center" vertical="center"/>
      <protection locked="0"/>
    </xf>
    <xf numFmtId="164" fontId="36" fillId="94" borderId="72" xfId="0" applyNumberFormat="1" applyFont="1" applyFill="1" applyBorder="1" applyAlignment="1" applyProtection="1">
      <alignment horizontal="center" vertical="center"/>
      <protection locked="0"/>
    </xf>
    <xf numFmtId="0" fontId="36" fillId="50" borderId="0" xfId="0" applyFont="1" applyFill="1" applyAlignment="1" applyProtection="1">
      <alignment horizontal="center" vertical="center"/>
      <protection locked="0"/>
    </xf>
    <xf numFmtId="2" fontId="36" fillId="123" borderId="102" xfId="0" applyNumberFormat="1" applyFont="1" applyFill="1" applyBorder="1" applyAlignment="1" applyProtection="1">
      <alignment horizontal="center" vertical="center"/>
      <protection locked="0"/>
    </xf>
    <xf numFmtId="0" fontId="108" fillId="43"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wrapText="1"/>
      <protection locked="0"/>
    </xf>
    <xf numFmtId="10" fontId="36" fillId="43" borderId="26" xfId="0" applyNumberFormat="1" applyFont="1" applyFill="1" applyBorder="1" applyAlignment="1" applyProtection="1">
      <alignment horizontal="center" vertical="center"/>
      <protection locked="0"/>
    </xf>
    <xf numFmtId="164" fontId="36" fillId="94" borderId="74" xfId="0" applyNumberFormat="1" applyFont="1" applyFill="1" applyBorder="1" applyAlignment="1" applyProtection="1">
      <alignment horizontal="center" vertical="center"/>
      <protection locked="0"/>
    </xf>
    <xf numFmtId="2" fontId="36" fillId="123" borderId="103" xfId="0" applyNumberFormat="1" applyFont="1" applyFill="1" applyBorder="1" applyAlignment="1" applyProtection="1">
      <alignment horizontal="center" vertical="center"/>
      <protection locked="0"/>
    </xf>
    <xf numFmtId="0" fontId="36" fillId="55" borderId="173" xfId="0" applyFont="1" applyFill="1" applyBorder="1" applyAlignment="1" applyProtection="1">
      <alignment horizontal="center" vertical="center" wrapText="1"/>
      <protection locked="0"/>
    </xf>
    <xf numFmtId="2" fontId="36" fillId="44" borderId="128" xfId="0" applyNumberFormat="1" applyFont="1" applyFill="1" applyBorder="1" applyAlignment="1" applyProtection="1">
      <alignment horizontal="center" vertical="center"/>
      <protection locked="0"/>
    </xf>
    <xf numFmtId="10" fontId="36" fillId="43" borderId="11" xfId="0" applyNumberFormat="1" applyFont="1" applyFill="1" applyBorder="1" applyAlignment="1" applyProtection="1">
      <alignment horizontal="center" vertical="center"/>
      <protection locked="0"/>
    </xf>
    <xf numFmtId="164" fontId="36" fillId="94" borderId="75" xfId="0" applyNumberFormat="1" applyFont="1" applyFill="1" applyBorder="1" applyAlignment="1" applyProtection="1">
      <alignment horizontal="center" vertical="center"/>
      <protection locked="0"/>
    </xf>
    <xf numFmtId="2" fontId="36" fillId="123" borderId="173" xfId="0" applyNumberFormat="1" applyFont="1" applyFill="1" applyBorder="1" applyAlignment="1" applyProtection="1">
      <alignment horizontal="center" vertical="center"/>
      <protection locked="0"/>
    </xf>
    <xf numFmtId="2" fontId="36" fillId="123" borderId="104" xfId="0" applyNumberFormat="1" applyFont="1" applyFill="1" applyBorder="1" applyAlignment="1" applyProtection="1">
      <alignment horizontal="center" vertical="center"/>
      <protection locked="0"/>
    </xf>
    <xf numFmtId="2" fontId="36" fillId="44" borderId="105" xfId="0" applyNumberFormat="1" applyFont="1" applyFill="1" applyBorder="1" applyAlignment="1" applyProtection="1">
      <alignment horizontal="center" vertical="center"/>
      <protection locked="0"/>
    </xf>
    <xf numFmtId="2" fontId="36" fillId="44" borderId="176" xfId="0" applyNumberFormat="1" applyFont="1" applyFill="1" applyBorder="1" applyAlignment="1" applyProtection="1">
      <alignment horizontal="center" vertical="center"/>
      <protection locked="0"/>
    </xf>
    <xf numFmtId="164" fontId="36" fillId="94" borderId="86" xfId="0" applyNumberFormat="1" applyFont="1" applyFill="1" applyBorder="1" applyAlignment="1" applyProtection="1">
      <alignment horizontal="center" vertical="center"/>
      <protection locked="0"/>
    </xf>
    <xf numFmtId="168" fontId="5" fillId="44" borderId="97" xfId="0" applyNumberFormat="1" applyFont="1" applyFill="1" applyBorder="1" applyAlignment="1" applyProtection="1">
      <alignment horizontal="center"/>
      <protection locked="0"/>
    </xf>
    <xf numFmtId="1" fontId="9" fillId="44" borderId="174" xfId="0" applyNumberFormat="1" applyFont="1" applyFill="1" applyBorder="1" applyAlignment="1" applyProtection="1">
      <alignment horizontal="center"/>
      <protection locked="0"/>
    </xf>
    <xf numFmtId="2" fontId="36" fillId="123" borderId="105" xfId="0" applyNumberFormat="1" applyFont="1" applyFill="1" applyBorder="1" applyAlignment="1" applyProtection="1">
      <alignment horizontal="center" vertical="center"/>
      <protection locked="0"/>
    </xf>
    <xf numFmtId="0" fontId="108" fillId="43" borderId="11" xfId="0" applyFont="1" applyFill="1" applyBorder="1" applyAlignment="1" applyProtection="1">
      <alignment horizontal="center" vertical="center"/>
      <protection locked="0"/>
    </xf>
    <xf numFmtId="0" fontId="107" fillId="48" borderId="14" xfId="0" applyFont="1" applyFill="1" applyBorder="1" applyAlignment="1" applyProtection="1">
      <alignment horizontal="center" vertical="center"/>
      <protection locked="0"/>
    </xf>
    <xf numFmtId="0" fontId="107" fillId="43" borderId="14" xfId="0" applyFont="1" applyFill="1" applyBorder="1" applyAlignment="1" applyProtection="1">
      <alignment horizontal="center" vertical="center"/>
      <protection locked="0"/>
    </xf>
    <xf numFmtId="0" fontId="36" fillId="48" borderId="102" xfId="0" applyFont="1" applyFill="1" applyBorder="1" applyAlignment="1" applyProtection="1">
      <alignment horizontal="center" vertical="center" wrapText="1"/>
      <protection locked="0"/>
    </xf>
    <xf numFmtId="0" fontId="107" fillId="48" borderId="26" xfId="0" applyFont="1" applyFill="1" applyBorder="1" applyAlignment="1" applyProtection="1">
      <alignment horizontal="center" vertical="center"/>
      <protection locked="0"/>
    </xf>
    <xf numFmtId="0" fontId="107" fillId="43" borderId="26" xfId="0" applyFont="1" applyFill="1" applyBorder="1" applyAlignment="1" applyProtection="1">
      <alignment horizontal="center" vertical="center"/>
      <protection locked="0"/>
    </xf>
    <xf numFmtId="0" fontId="36" fillId="48" borderId="103" xfId="0" applyFont="1" applyFill="1" applyBorder="1" applyAlignment="1" applyProtection="1">
      <alignment horizontal="center" vertical="center" wrapText="1"/>
      <protection locked="0"/>
    </xf>
    <xf numFmtId="0" fontId="36" fillId="48" borderId="173" xfId="0" applyFont="1" applyFill="1" applyBorder="1" applyAlignment="1" applyProtection="1">
      <alignment horizontal="center" vertical="center" wrapText="1"/>
      <protection locked="0"/>
    </xf>
    <xf numFmtId="0" fontId="107" fillId="48" borderId="11" xfId="0" applyFont="1" applyFill="1" applyBorder="1" applyAlignment="1" applyProtection="1">
      <alignment horizontal="center" vertical="center"/>
      <protection locked="0"/>
    </xf>
    <xf numFmtId="0" fontId="107" fillId="43" borderId="11" xfId="0" applyFont="1" applyFill="1" applyBorder="1" applyAlignment="1" applyProtection="1">
      <alignment horizontal="center" vertical="center"/>
      <protection locked="0"/>
    </xf>
    <xf numFmtId="0" fontId="110" fillId="76" borderId="245" xfId="0" applyFont="1" applyFill="1" applyBorder="1" applyAlignment="1" applyProtection="1">
      <alignment horizontal="center" vertical="center"/>
      <protection locked="0"/>
    </xf>
    <xf numFmtId="0" fontId="110" fillId="43" borderId="245" xfId="0" applyFont="1" applyFill="1" applyBorder="1" applyAlignment="1" applyProtection="1">
      <alignment horizontal="center" vertical="center"/>
      <protection locked="0"/>
    </xf>
    <xf numFmtId="0" fontId="36" fillId="76" borderId="102" xfId="0" applyFont="1" applyFill="1" applyBorder="1" applyAlignment="1" applyProtection="1">
      <alignment horizontal="center" vertical="center" wrapText="1"/>
      <protection locked="0"/>
    </xf>
    <xf numFmtId="10" fontId="36" fillId="43" borderId="245" xfId="0" applyNumberFormat="1" applyFont="1" applyFill="1" applyBorder="1" applyAlignment="1" applyProtection="1">
      <alignment horizontal="center" vertical="center"/>
      <protection locked="0"/>
    </xf>
    <xf numFmtId="0" fontId="110" fillId="76" borderId="26" xfId="0" applyFont="1" applyFill="1" applyBorder="1" applyAlignment="1" applyProtection="1">
      <alignment horizontal="center" vertical="center"/>
      <protection locked="0"/>
    </xf>
    <xf numFmtId="0" fontId="110" fillId="43" borderId="26" xfId="0" applyFont="1" applyFill="1" applyBorder="1" applyAlignment="1" applyProtection="1">
      <alignment horizontal="center" vertical="center"/>
      <protection locked="0"/>
    </xf>
    <xf numFmtId="0" fontId="36" fillId="76" borderId="103" xfId="0" applyFont="1" applyFill="1" applyBorder="1" applyAlignment="1" applyProtection="1">
      <alignment horizontal="center" vertical="center" wrapText="1"/>
      <protection locked="0"/>
    </xf>
    <xf numFmtId="0" fontId="36" fillId="76" borderId="173" xfId="0" applyFont="1" applyFill="1" applyBorder="1" applyAlignment="1" applyProtection="1">
      <alignment horizontal="center" vertical="center" wrapText="1"/>
      <protection locked="0"/>
    </xf>
    <xf numFmtId="0" fontId="110" fillId="76" borderId="11" xfId="0" applyFont="1" applyFill="1" applyBorder="1" applyAlignment="1" applyProtection="1">
      <alignment horizontal="center" vertical="center"/>
      <protection locked="0"/>
    </xf>
    <xf numFmtId="0" fontId="110" fillId="43" borderId="11" xfId="0" applyFont="1" applyFill="1" applyBorder="1" applyAlignment="1" applyProtection="1">
      <alignment horizontal="center" vertical="center"/>
      <protection locked="0"/>
    </xf>
    <xf numFmtId="0" fontId="112" fillId="45" borderId="245" xfId="0" applyFont="1" applyFill="1" applyBorder="1" applyAlignment="1" applyProtection="1">
      <alignment horizontal="center" vertical="center"/>
      <protection locked="0"/>
    </xf>
    <xf numFmtId="0" fontId="112" fillId="43" borderId="245" xfId="0" applyFont="1" applyFill="1" applyBorder="1" applyAlignment="1" applyProtection="1">
      <alignment horizontal="center" vertical="center"/>
      <protection locked="0"/>
    </xf>
    <xf numFmtId="0" fontId="36" fillId="45" borderId="102" xfId="0" applyFont="1" applyFill="1" applyBorder="1" applyAlignment="1" applyProtection="1">
      <alignment horizontal="center" vertical="center" wrapText="1"/>
      <protection locked="0"/>
    </xf>
    <xf numFmtId="0" fontId="112" fillId="45" borderId="26" xfId="0" applyFont="1" applyFill="1" applyBorder="1" applyAlignment="1" applyProtection="1">
      <alignment horizontal="center" vertical="center"/>
      <protection locked="0"/>
    </xf>
    <xf numFmtId="0" fontId="112" fillId="43" borderId="26" xfId="0" applyFont="1" applyFill="1" applyBorder="1" applyAlignment="1" applyProtection="1">
      <alignment horizontal="center" vertical="center"/>
      <protection locked="0"/>
    </xf>
    <xf numFmtId="0" fontId="36" fillId="45" borderId="103" xfId="0" applyFont="1" applyFill="1" applyBorder="1" applyAlignment="1" applyProtection="1">
      <alignment horizontal="center" vertical="center" wrapText="1"/>
      <protection locked="0"/>
    </xf>
    <xf numFmtId="0" fontId="36" fillId="45" borderId="173" xfId="0" applyFont="1" applyFill="1" applyBorder="1" applyAlignment="1" applyProtection="1">
      <alignment horizontal="center" vertical="center" wrapText="1"/>
      <protection locked="0"/>
    </xf>
    <xf numFmtId="0" fontId="112" fillId="45" borderId="11" xfId="0" applyFont="1" applyFill="1" applyBorder="1" applyAlignment="1" applyProtection="1">
      <alignment horizontal="center" vertical="center"/>
      <protection locked="0"/>
    </xf>
    <xf numFmtId="0" fontId="112" fillId="43" borderId="11" xfId="0" applyFont="1" applyFill="1" applyBorder="1" applyAlignment="1" applyProtection="1">
      <alignment horizontal="center" vertical="center"/>
      <protection locked="0"/>
    </xf>
    <xf numFmtId="0" fontId="36" fillId="50" borderId="17" xfId="0" applyFont="1" applyFill="1" applyBorder="1" applyAlignment="1" applyProtection="1">
      <alignment horizontal="center" vertical="center"/>
      <protection locked="0"/>
    </xf>
    <xf numFmtId="0" fontId="116" fillId="43" borderId="14" xfId="0" applyFont="1" applyFill="1" applyBorder="1" applyAlignment="1" applyProtection="1">
      <alignment horizontal="center" vertical="center"/>
      <protection locked="0"/>
    </xf>
    <xf numFmtId="0" fontId="36" fillId="60" borderId="102" xfId="0" applyFont="1" applyFill="1" applyBorder="1" applyAlignment="1" applyProtection="1">
      <alignment horizontal="center" vertical="center" wrapText="1"/>
      <protection locked="0"/>
    </xf>
    <xf numFmtId="0" fontId="116" fillId="60" borderId="26" xfId="0" applyFont="1" applyFill="1" applyBorder="1" applyAlignment="1" applyProtection="1">
      <alignment horizontal="center" vertical="center"/>
      <protection locked="0"/>
    </xf>
    <xf numFmtId="0" fontId="116" fillId="43" borderId="26" xfId="0" applyFont="1" applyFill="1" applyBorder="1" applyAlignment="1" applyProtection="1">
      <alignment horizontal="center" vertical="center"/>
      <protection locked="0"/>
    </xf>
    <xf numFmtId="0" fontId="36" fillId="60" borderId="103" xfId="0" applyFont="1" applyFill="1" applyBorder="1" applyAlignment="1" applyProtection="1">
      <alignment horizontal="center" vertical="center" wrapText="1"/>
      <protection locked="0"/>
    </xf>
    <xf numFmtId="0" fontId="36" fillId="60" borderId="173" xfId="0" applyFont="1" applyFill="1" applyBorder="1" applyAlignment="1" applyProtection="1">
      <alignment horizontal="center" vertical="center" wrapText="1"/>
      <protection locked="0"/>
    </xf>
    <xf numFmtId="0" fontId="116" fillId="43" borderId="11" xfId="0" applyFont="1" applyFill="1" applyBorder="1" applyAlignment="1" applyProtection="1">
      <alignment horizontal="center" vertical="center"/>
      <protection locked="0"/>
    </xf>
    <xf numFmtId="0" fontId="117" fillId="43" borderId="14" xfId="0" applyFont="1" applyFill="1" applyBorder="1" applyAlignment="1" applyProtection="1">
      <alignment horizontal="center" vertical="center"/>
      <protection locked="0"/>
    </xf>
    <xf numFmtId="0" fontId="36" fillId="61" borderId="102" xfId="0" applyFont="1" applyFill="1" applyBorder="1" applyAlignment="1" applyProtection="1">
      <alignment horizontal="center" vertical="center" wrapText="1"/>
      <protection locked="0"/>
    </xf>
    <xf numFmtId="0" fontId="117" fillId="61" borderId="26" xfId="0" applyFont="1" applyFill="1" applyBorder="1" applyAlignment="1" applyProtection="1">
      <alignment horizontal="center" vertical="center"/>
      <protection locked="0"/>
    </xf>
    <xf numFmtId="0" fontId="117" fillId="43" borderId="26" xfId="0" applyFont="1" applyFill="1" applyBorder="1" applyAlignment="1" applyProtection="1">
      <alignment horizontal="center" vertical="center"/>
      <protection locked="0"/>
    </xf>
    <xf numFmtId="0" fontId="36" fillId="61" borderId="103" xfId="0" applyFont="1" applyFill="1" applyBorder="1" applyAlignment="1" applyProtection="1">
      <alignment horizontal="center" vertical="center" wrapText="1"/>
      <protection locked="0"/>
    </xf>
    <xf numFmtId="0" fontId="36" fillId="61" borderId="173" xfId="0" applyFont="1" applyFill="1" applyBorder="1" applyAlignment="1" applyProtection="1">
      <alignment horizontal="center" vertical="center" wrapText="1"/>
      <protection locked="0"/>
    </xf>
    <xf numFmtId="0" fontId="117" fillId="43" borderId="11" xfId="0" applyFont="1" applyFill="1" applyBorder="1" applyAlignment="1" applyProtection="1">
      <alignment horizontal="center" vertical="center"/>
      <protection locked="0"/>
    </xf>
    <xf numFmtId="0" fontId="118" fillId="92" borderId="14" xfId="0" applyFont="1" applyFill="1" applyBorder="1" applyAlignment="1" applyProtection="1">
      <alignment horizontal="center" vertical="center"/>
      <protection locked="0"/>
    </xf>
    <xf numFmtId="0" fontId="118" fillId="43" borderId="14" xfId="0" applyFont="1" applyFill="1" applyBorder="1" applyAlignment="1" applyProtection="1">
      <alignment horizontal="center" vertical="center"/>
      <protection locked="0"/>
    </xf>
    <xf numFmtId="0" fontId="36" fillId="92" borderId="102" xfId="0" applyFont="1" applyFill="1" applyBorder="1" applyAlignment="1" applyProtection="1">
      <alignment horizontal="center" vertical="center" wrapText="1"/>
      <protection locked="0"/>
    </xf>
    <xf numFmtId="0" fontId="118" fillId="92" borderId="26" xfId="0" applyFont="1" applyFill="1" applyBorder="1" applyAlignment="1" applyProtection="1">
      <alignment horizontal="center" vertical="center"/>
      <protection locked="0"/>
    </xf>
    <xf numFmtId="0" fontId="118" fillId="43" borderId="26" xfId="0" applyFont="1" applyFill="1" applyBorder="1" applyAlignment="1" applyProtection="1">
      <alignment horizontal="center" vertical="center"/>
      <protection locked="0"/>
    </xf>
    <xf numFmtId="0" fontId="36" fillId="92" borderId="103" xfId="0" applyFont="1" applyFill="1" applyBorder="1" applyAlignment="1" applyProtection="1">
      <alignment horizontal="center" vertical="center" wrapText="1"/>
      <protection locked="0"/>
    </xf>
    <xf numFmtId="0" fontId="36" fillId="92" borderId="173" xfId="0" applyFont="1" applyFill="1" applyBorder="1" applyAlignment="1" applyProtection="1">
      <alignment horizontal="center" vertical="center" wrapText="1"/>
      <protection locked="0"/>
    </xf>
    <xf numFmtId="0" fontId="118" fillId="92" borderId="11" xfId="0" applyFont="1" applyFill="1" applyBorder="1" applyAlignment="1" applyProtection="1">
      <alignment horizontal="center" vertical="center"/>
      <protection locked="0"/>
    </xf>
    <xf numFmtId="0" fontId="118" fillId="43" borderId="11" xfId="0" applyFont="1" applyFill="1" applyBorder="1" applyAlignment="1" applyProtection="1">
      <alignment horizontal="center" vertical="center"/>
      <protection locked="0"/>
    </xf>
    <xf numFmtId="0" fontId="109" fillId="43" borderId="14" xfId="0" applyFont="1" applyFill="1" applyBorder="1" applyAlignment="1" applyProtection="1">
      <alignment horizontal="center" vertical="center"/>
      <protection locked="0"/>
    </xf>
    <xf numFmtId="0" fontId="36" fillId="100" borderId="102" xfId="0" applyFont="1" applyFill="1" applyBorder="1" applyAlignment="1" applyProtection="1">
      <alignment horizontal="center" vertical="center" wrapText="1"/>
      <protection locked="0"/>
    </xf>
    <xf numFmtId="0" fontId="121" fillId="100" borderId="26" xfId="0" applyFont="1" applyFill="1" applyBorder="1" applyAlignment="1" applyProtection="1">
      <alignment horizontal="center" vertical="center"/>
      <protection locked="0"/>
    </xf>
    <xf numFmtId="0" fontId="109" fillId="43" borderId="26" xfId="0" applyFont="1" applyFill="1" applyBorder="1" applyAlignment="1" applyProtection="1">
      <alignment horizontal="center" vertical="center"/>
      <protection locked="0"/>
    </xf>
    <xf numFmtId="0" fontId="36" fillId="100" borderId="103" xfId="0" applyFont="1" applyFill="1" applyBorder="1" applyAlignment="1" applyProtection="1">
      <alignment horizontal="center" vertical="center" wrapText="1"/>
      <protection locked="0"/>
    </xf>
    <xf numFmtId="0" fontId="36" fillId="100" borderId="173" xfId="0" applyFont="1" applyFill="1" applyBorder="1" applyAlignment="1" applyProtection="1">
      <alignment horizontal="center" vertical="center" wrapText="1"/>
      <protection locked="0"/>
    </xf>
    <xf numFmtId="0" fontId="109" fillId="43" borderId="11" xfId="0" applyFont="1" applyFill="1" applyBorder="1" applyAlignment="1" applyProtection="1">
      <alignment horizontal="center" vertical="center"/>
      <protection locked="0"/>
    </xf>
    <xf numFmtId="0" fontId="119" fillId="59" borderId="245" xfId="0" applyFont="1" applyFill="1" applyBorder="1" applyAlignment="1" applyProtection="1">
      <alignment horizontal="center" vertical="center"/>
      <protection locked="0"/>
    </xf>
    <xf numFmtId="0" fontId="119" fillId="43" borderId="245" xfId="0" applyFont="1" applyFill="1" applyBorder="1" applyAlignment="1" applyProtection="1">
      <alignment horizontal="center" vertical="center"/>
      <protection locked="0"/>
    </xf>
    <xf numFmtId="0" fontId="36" fillId="59" borderId="102" xfId="0" applyFont="1" applyFill="1" applyBorder="1" applyAlignment="1" applyProtection="1">
      <alignment horizontal="center" vertical="center" wrapText="1"/>
      <protection locked="0"/>
    </xf>
    <xf numFmtId="0" fontId="119" fillId="59" borderId="26" xfId="0" applyFont="1" applyFill="1" applyBorder="1" applyAlignment="1" applyProtection="1">
      <alignment horizontal="center" vertical="center"/>
      <protection locked="0"/>
    </xf>
    <xf numFmtId="0" fontId="119" fillId="43" borderId="26" xfId="0" applyFont="1" applyFill="1" applyBorder="1" applyAlignment="1" applyProtection="1">
      <alignment horizontal="center" vertical="center"/>
      <protection locked="0"/>
    </xf>
    <xf numFmtId="0" fontId="36" fillId="59" borderId="103" xfId="0" applyFont="1" applyFill="1" applyBorder="1" applyAlignment="1" applyProtection="1">
      <alignment horizontal="center" vertical="center" wrapText="1"/>
      <protection locked="0"/>
    </xf>
    <xf numFmtId="0" fontId="36" fillId="59" borderId="173" xfId="0" applyFont="1" applyFill="1" applyBorder="1" applyAlignment="1" applyProtection="1">
      <alignment horizontal="center" vertical="center" wrapText="1"/>
      <protection locked="0"/>
    </xf>
    <xf numFmtId="0" fontId="119" fillId="59" borderId="11" xfId="0" applyFont="1" applyFill="1" applyBorder="1" applyAlignment="1" applyProtection="1">
      <alignment horizontal="center" vertical="center"/>
      <protection locked="0"/>
    </xf>
    <xf numFmtId="0" fontId="119" fillId="43" borderId="11" xfId="0" applyFont="1" applyFill="1" applyBorder="1" applyAlignment="1" applyProtection="1">
      <alignment horizontal="center" vertical="center"/>
      <protection locked="0"/>
    </xf>
    <xf numFmtId="0" fontId="116" fillId="60" borderId="14" xfId="0" quotePrefix="1" applyFont="1" applyFill="1" applyBorder="1" applyAlignment="1" applyProtection="1">
      <alignment horizontal="center" vertical="center"/>
      <protection locked="0"/>
    </xf>
    <xf numFmtId="0" fontId="116" fillId="60" borderId="26" xfId="0" quotePrefix="1" applyFont="1" applyFill="1" applyBorder="1" applyAlignment="1" applyProtection="1">
      <alignment horizontal="center" vertical="center"/>
      <protection locked="0"/>
    </xf>
    <xf numFmtId="0" fontId="36" fillId="60" borderId="26" xfId="0" quotePrefix="1" applyFont="1" applyFill="1" applyBorder="1" applyAlignment="1" applyProtection="1">
      <alignment horizontal="center" vertical="center"/>
      <protection locked="0"/>
    </xf>
    <xf numFmtId="0" fontId="36" fillId="46" borderId="26" xfId="0" applyFont="1" applyFill="1" applyBorder="1" applyAlignment="1" applyProtection="1">
      <alignment horizontal="center" vertical="center"/>
      <protection locked="0"/>
    </xf>
    <xf numFmtId="0" fontId="115" fillId="46" borderId="14" xfId="0" applyFont="1" applyFill="1" applyBorder="1" applyAlignment="1" applyProtection="1">
      <alignment horizontal="center" vertical="center"/>
      <protection locked="0"/>
    </xf>
    <xf numFmtId="9" fontId="146" fillId="43" borderId="26" xfId="0" applyNumberFormat="1" applyFont="1" applyFill="1" applyBorder="1" applyAlignment="1" applyProtection="1">
      <alignment vertical="center"/>
      <protection locked="0"/>
    </xf>
    <xf numFmtId="0" fontId="115" fillId="46" borderId="11" xfId="0" applyFont="1" applyFill="1" applyBorder="1" applyAlignment="1" applyProtection="1">
      <alignment horizontal="center" vertical="center"/>
      <protection locked="0"/>
    </xf>
    <xf numFmtId="0" fontId="115" fillId="46" borderId="26" xfId="0" applyFont="1" applyFill="1" applyBorder="1" applyAlignment="1" applyProtection="1">
      <alignment horizontal="center" vertical="center"/>
      <protection locked="0"/>
    </xf>
    <xf numFmtId="0" fontId="116" fillId="60" borderId="11" xfId="0" quotePrefix="1" applyFont="1" applyFill="1" applyBorder="1" applyAlignment="1" applyProtection="1">
      <alignment horizontal="center" vertical="center"/>
      <protection locked="0"/>
    </xf>
    <xf numFmtId="9" fontId="146" fillId="43" borderId="11" xfId="0" applyNumberFormat="1" applyFont="1" applyFill="1" applyBorder="1" applyAlignment="1" applyProtection="1">
      <alignment vertical="center"/>
      <protection locked="0"/>
    </xf>
    <xf numFmtId="0" fontId="108" fillId="55" borderId="14" xfId="0" quotePrefix="1" applyFont="1" applyFill="1" applyBorder="1" applyAlignment="1" applyProtection="1">
      <alignment horizontal="center" vertical="center"/>
      <protection locked="0"/>
    </xf>
    <xf numFmtId="0" fontId="108" fillId="55" borderId="26" xfId="0" quotePrefix="1" applyFont="1" applyFill="1" applyBorder="1" applyAlignment="1" applyProtection="1">
      <alignment horizontal="center" vertical="center"/>
      <protection locked="0"/>
    </xf>
    <xf numFmtId="0" fontId="36" fillId="55" borderId="26" xfId="0" quotePrefix="1" applyFont="1" applyFill="1" applyBorder="1" applyAlignment="1" applyProtection="1">
      <alignment horizontal="center" vertical="center"/>
      <protection locked="0"/>
    </xf>
    <xf numFmtId="0" fontId="108" fillId="55" borderId="11" xfId="0" quotePrefix="1" applyFont="1" applyFill="1" applyBorder="1" applyAlignment="1" applyProtection="1">
      <alignment horizontal="center" vertical="center"/>
      <protection locked="0"/>
    </xf>
    <xf numFmtId="0" fontId="118" fillId="92" borderId="14" xfId="0" quotePrefix="1" applyFont="1" applyFill="1" applyBorder="1" applyAlignment="1" applyProtection="1">
      <alignment horizontal="center" vertical="center"/>
      <protection locked="0"/>
    </xf>
    <xf numFmtId="0" fontId="118" fillId="92" borderId="26" xfId="0" quotePrefix="1" applyFont="1" applyFill="1" applyBorder="1" applyAlignment="1" applyProtection="1">
      <alignment horizontal="center" vertical="center"/>
      <protection locked="0"/>
    </xf>
    <xf numFmtId="0" fontId="36" fillId="92" borderId="26" xfId="0" quotePrefix="1" applyFont="1" applyFill="1" applyBorder="1" applyAlignment="1" applyProtection="1">
      <alignment horizontal="center" vertical="center"/>
      <protection locked="0"/>
    </xf>
    <xf numFmtId="0" fontId="36" fillId="101" borderId="26" xfId="0" applyFont="1" applyFill="1" applyBorder="1" applyAlignment="1" applyProtection="1">
      <alignment horizontal="center" vertical="center"/>
      <protection locked="0"/>
    </xf>
    <xf numFmtId="0" fontId="122" fillId="101" borderId="14" xfId="0" applyFont="1" applyFill="1" applyBorder="1" applyAlignment="1" applyProtection="1">
      <alignment horizontal="center" vertical="center"/>
      <protection locked="0"/>
    </xf>
    <xf numFmtId="0" fontId="122" fillId="101" borderId="11" xfId="0" applyFont="1" applyFill="1" applyBorder="1" applyAlignment="1" applyProtection="1">
      <alignment horizontal="center" vertical="center"/>
      <protection locked="0"/>
    </xf>
    <xf numFmtId="0" fontId="122" fillId="101" borderId="26" xfId="0" applyFont="1" applyFill="1" applyBorder="1" applyAlignment="1" applyProtection="1">
      <alignment horizontal="center" vertical="center"/>
      <protection locked="0"/>
    </xf>
    <xf numFmtId="0" fontId="118" fillId="92" borderId="11" xfId="0" quotePrefix="1" applyFont="1" applyFill="1" applyBorder="1" applyAlignment="1" applyProtection="1">
      <alignment horizontal="center" vertical="center"/>
      <protection locked="0"/>
    </xf>
    <xf numFmtId="0" fontId="110" fillId="76" borderId="14" xfId="0" quotePrefix="1" applyFont="1" applyFill="1" applyBorder="1" applyAlignment="1" applyProtection="1">
      <alignment horizontal="center" vertical="center"/>
      <protection locked="0"/>
    </xf>
    <xf numFmtId="0" fontId="110" fillId="76" borderId="14" xfId="0" applyFont="1" applyFill="1" applyBorder="1" applyAlignment="1" applyProtection="1">
      <alignment horizontal="center" vertical="center"/>
      <protection locked="0"/>
    </xf>
    <xf numFmtId="0" fontId="110" fillId="76" borderId="26" xfId="0" quotePrefix="1" applyFont="1" applyFill="1" applyBorder="1" applyAlignment="1" applyProtection="1">
      <alignment horizontal="center" vertical="center"/>
      <protection locked="0"/>
    </xf>
    <xf numFmtId="0" fontId="36" fillId="76" borderId="26" xfId="0" quotePrefix="1" applyFont="1" applyFill="1" applyBorder="1" applyAlignment="1" applyProtection="1">
      <alignment horizontal="center" vertical="center"/>
      <protection locked="0"/>
    </xf>
    <xf numFmtId="0" fontId="112" fillId="45" borderId="14" xfId="0" applyFont="1" applyFill="1" applyBorder="1" applyAlignment="1" applyProtection="1">
      <alignment horizontal="center" vertical="center"/>
      <protection locked="0"/>
    </xf>
    <xf numFmtId="0" fontId="110" fillId="76" borderId="11" xfId="0" quotePrefix="1" applyFont="1" applyFill="1" applyBorder="1" applyAlignment="1" applyProtection="1">
      <alignment horizontal="center" vertical="center"/>
      <protection locked="0"/>
    </xf>
    <xf numFmtId="0" fontId="117" fillId="61" borderId="14" xfId="0" quotePrefix="1" applyFont="1" applyFill="1" applyBorder="1" applyAlignment="1" applyProtection="1">
      <alignment horizontal="center" vertical="center"/>
      <protection locked="0"/>
    </xf>
    <xf numFmtId="0" fontId="117" fillId="61" borderId="26" xfId="0" quotePrefix="1" applyFont="1" applyFill="1" applyBorder="1" applyAlignment="1" applyProtection="1">
      <alignment horizontal="center" vertical="center"/>
      <protection locked="0"/>
    </xf>
    <xf numFmtId="0" fontId="36" fillId="61" borderId="26" xfId="0" quotePrefix="1" applyFont="1" applyFill="1" applyBorder="1" applyAlignment="1" applyProtection="1">
      <alignment horizontal="center" vertical="center"/>
      <protection locked="0"/>
    </xf>
    <xf numFmtId="0" fontId="36" fillId="54" borderId="26" xfId="0" applyFont="1" applyFill="1" applyBorder="1" applyAlignment="1" applyProtection="1">
      <alignment horizontal="center" vertical="center"/>
      <protection locked="0"/>
    </xf>
    <xf numFmtId="0" fontId="111" fillId="54" borderId="14" xfId="0" applyFont="1" applyFill="1" applyBorder="1" applyAlignment="1" applyProtection="1">
      <alignment horizontal="center" vertical="center"/>
      <protection locked="0"/>
    </xf>
    <xf numFmtId="0" fontId="111" fillId="54" borderId="11" xfId="0" applyFont="1" applyFill="1" applyBorder="1" applyAlignment="1" applyProtection="1">
      <alignment horizontal="center" vertical="center"/>
      <protection locked="0"/>
    </xf>
    <xf numFmtId="0" fontId="111" fillId="54" borderId="26" xfId="0" applyFont="1" applyFill="1" applyBorder="1" applyAlignment="1" applyProtection="1">
      <alignment horizontal="center" vertical="center"/>
      <protection locked="0"/>
    </xf>
    <xf numFmtId="0" fontId="117" fillId="61" borderId="11" xfId="0" quotePrefix="1" applyFont="1" applyFill="1" applyBorder="1" applyAlignment="1" applyProtection="1">
      <alignment horizontal="center" vertical="center"/>
      <protection locked="0"/>
    </xf>
    <xf numFmtId="0" fontId="120" fillId="96" borderId="14" xfId="0" quotePrefix="1" applyFont="1" applyFill="1" applyBorder="1" applyAlignment="1" applyProtection="1">
      <alignment horizontal="center" vertical="center"/>
      <protection locked="0"/>
    </xf>
    <xf numFmtId="0" fontId="36" fillId="96" borderId="102" xfId="0" applyFont="1" applyFill="1" applyBorder="1" applyAlignment="1" applyProtection="1">
      <alignment horizontal="center" vertical="center" wrapText="1"/>
      <protection locked="0"/>
    </xf>
    <xf numFmtId="0" fontId="120" fillId="96" borderId="26" xfId="0" quotePrefix="1" applyFont="1" applyFill="1" applyBorder="1" applyAlignment="1" applyProtection="1">
      <alignment horizontal="center" vertical="center"/>
      <protection locked="0"/>
    </xf>
    <xf numFmtId="0" fontId="120" fillId="96" borderId="26" xfId="0" applyFont="1" applyFill="1" applyBorder="1" applyAlignment="1" applyProtection="1">
      <alignment horizontal="center" vertical="center"/>
      <protection locked="0"/>
    </xf>
    <xf numFmtId="0" fontId="36" fillId="96" borderId="103" xfId="0" applyFont="1" applyFill="1" applyBorder="1" applyAlignment="1" applyProtection="1">
      <alignment horizontal="center" vertical="center" wrapText="1"/>
      <protection locked="0"/>
    </xf>
    <xf numFmtId="0" fontId="36" fillId="96" borderId="26" xfId="0" quotePrefix="1" applyFont="1" applyFill="1" applyBorder="1" applyAlignment="1" applyProtection="1">
      <alignment horizontal="center" vertical="center"/>
      <protection locked="0"/>
    </xf>
    <xf numFmtId="0" fontId="119" fillId="59" borderId="14" xfId="0" applyFont="1" applyFill="1" applyBorder="1" applyAlignment="1" applyProtection="1">
      <alignment horizontal="center" vertical="center"/>
      <protection locked="0"/>
    </xf>
    <xf numFmtId="0" fontId="121" fillId="100" borderId="14" xfId="0" quotePrefix="1" applyFont="1" applyFill="1" applyBorder="1" applyAlignment="1" applyProtection="1">
      <alignment horizontal="center" vertical="center"/>
      <protection locked="0"/>
    </xf>
    <xf numFmtId="0" fontId="121" fillId="100" borderId="26" xfId="0" quotePrefix="1" applyFont="1" applyFill="1" applyBorder="1" applyAlignment="1" applyProtection="1">
      <alignment horizontal="center" vertical="center"/>
      <protection locked="0"/>
    </xf>
    <xf numFmtId="0" fontId="36" fillId="100" borderId="26" xfId="0" quotePrefix="1" applyFont="1" applyFill="1" applyBorder="1" applyAlignment="1" applyProtection="1">
      <alignment horizontal="center" vertical="center"/>
      <protection locked="0"/>
    </xf>
    <xf numFmtId="0" fontId="123" fillId="102" borderId="14" xfId="0" applyFont="1" applyFill="1" applyBorder="1" applyAlignment="1" applyProtection="1">
      <alignment horizontal="center" vertical="center"/>
      <protection locked="0"/>
    </xf>
    <xf numFmtId="0" fontId="36" fillId="102" borderId="26" xfId="0" applyFont="1" applyFill="1" applyBorder="1" applyAlignment="1" applyProtection="1">
      <alignment horizontal="center" vertical="center"/>
      <protection locked="0"/>
    </xf>
    <xf numFmtId="0" fontId="123" fillId="102" borderId="11" xfId="0" applyFont="1" applyFill="1" applyBorder="1" applyAlignment="1" applyProtection="1">
      <alignment horizontal="center" vertical="center"/>
      <protection locked="0"/>
    </xf>
    <xf numFmtId="0" fontId="123" fillId="102" borderId="26" xfId="0" applyFont="1" applyFill="1" applyBorder="1" applyAlignment="1" applyProtection="1">
      <alignment horizontal="center" vertical="center"/>
      <protection locked="0"/>
    </xf>
    <xf numFmtId="0" fontId="121" fillId="100" borderId="11" xfId="0" quotePrefix="1" applyFont="1" applyFill="1" applyBorder="1" applyAlignment="1" applyProtection="1">
      <alignment horizontal="center" vertical="center"/>
      <protection locked="0"/>
    </xf>
    <xf numFmtId="0" fontId="126" fillId="95" borderId="14" xfId="0" quotePrefix="1" applyFont="1" applyFill="1" applyBorder="1" applyAlignment="1" applyProtection="1">
      <alignment horizontal="center" vertical="center"/>
      <protection locked="0"/>
    </xf>
    <xf numFmtId="0" fontId="126" fillId="95" borderId="14" xfId="0" applyFont="1" applyFill="1" applyBorder="1" applyAlignment="1" applyProtection="1">
      <alignment horizontal="center" vertical="center"/>
      <protection locked="0"/>
    </xf>
    <xf numFmtId="0" fontId="36" fillId="95" borderId="102" xfId="0" applyFont="1" applyFill="1" applyBorder="1" applyAlignment="1" applyProtection="1">
      <alignment horizontal="center" vertical="center" wrapText="1"/>
      <protection locked="0"/>
    </xf>
    <xf numFmtId="0" fontId="126" fillId="95" borderId="26" xfId="0" quotePrefix="1" applyFont="1" applyFill="1" applyBorder="1" applyAlignment="1" applyProtection="1">
      <alignment horizontal="center" vertical="center"/>
      <protection locked="0"/>
    </xf>
    <xf numFmtId="0" fontId="126" fillId="95" borderId="26" xfId="0" applyFont="1" applyFill="1" applyBorder="1" applyAlignment="1" applyProtection="1">
      <alignment horizontal="center" vertical="center"/>
      <protection locked="0"/>
    </xf>
    <xf numFmtId="0" fontId="36" fillId="95" borderId="103" xfId="0" applyFont="1" applyFill="1" applyBorder="1" applyAlignment="1" applyProtection="1">
      <alignment horizontal="center" vertical="center" wrapText="1"/>
      <protection locked="0"/>
    </xf>
    <xf numFmtId="0" fontId="36" fillId="95" borderId="26" xfId="0" quotePrefix="1" applyFont="1" applyFill="1" applyBorder="1" applyAlignment="1" applyProtection="1">
      <alignment horizontal="center" vertical="center"/>
      <protection locked="0"/>
    </xf>
    <xf numFmtId="0" fontId="36" fillId="95" borderId="26" xfId="0" applyFont="1" applyFill="1" applyBorder="1" applyAlignment="1" applyProtection="1">
      <alignment horizontal="center" vertical="center"/>
      <protection locked="0"/>
    </xf>
    <xf numFmtId="0" fontId="36" fillId="103" borderId="26" xfId="0" applyFont="1" applyFill="1" applyBorder="1" applyAlignment="1" applyProtection="1">
      <alignment horizontal="center" vertical="center"/>
      <protection locked="0"/>
    </xf>
    <xf numFmtId="0" fontId="127" fillId="103" borderId="14" xfId="0" applyFont="1" applyFill="1" applyBorder="1" applyAlignment="1" applyProtection="1">
      <alignment horizontal="center" vertical="center"/>
      <protection locked="0"/>
    </xf>
    <xf numFmtId="0" fontId="126" fillId="95" borderId="11" xfId="0" applyFont="1" applyFill="1" applyBorder="1" applyAlignment="1" applyProtection="1">
      <alignment horizontal="center" vertical="center"/>
      <protection locked="0"/>
    </xf>
    <xf numFmtId="0" fontId="127" fillId="103" borderId="11" xfId="0" applyFont="1" applyFill="1" applyBorder="1" applyAlignment="1" applyProtection="1">
      <alignment horizontal="center" vertical="center"/>
      <protection locked="0"/>
    </xf>
    <xf numFmtId="0" fontId="126" fillId="95" borderId="11" xfId="0" quotePrefix="1" applyFont="1" applyFill="1" applyBorder="1" applyAlignment="1" applyProtection="1">
      <alignment horizontal="center" vertical="center"/>
      <protection locked="0"/>
    </xf>
    <xf numFmtId="0" fontId="36" fillId="60" borderId="14" xfId="0" applyFont="1" applyFill="1" applyBorder="1" applyAlignment="1" applyProtection="1">
      <alignment horizontal="center" vertical="center" wrapText="1"/>
      <protection locked="0"/>
    </xf>
    <xf numFmtId="2" fontId="36" fillId="0" borderId="172" xfId="0" applyNumberFormat="1" applyFont="1" applyBorder="1" applyAlignment="1" applyProtection="1">
      <alignment horizontal="center" vertical="center"/>
      <protection locked="0"/>
    </xf>
    <xf numFmtId="2" fontId="36" fillId="0" borderId="14" xfId="0" applyNumberFormat="1" applyFont="1" applyBorder="1" applyAlignment="1" applyProtection="1">
      <alignment horizontal="center" vertical="center"/>
      <protection locked="0"/>
    </xf>
    <xf numFmtId="2" fontId="36" fillId="0" borderId="27" xfId="0" applyNumberFormat="1" applyFont="1" applyBorder="1" applyAlignment="1" applyProtection="1">
      <alignment horizontal="center" vertical="center"/>
      <protection locked="0"/>
    </xf>
    <xf numFmtId="0" fontId="36" fillId="60" borderId="26" xfId="0" applyFont="1" applyFill="1" applyBorder="1" applyAlignment="1" applyProtection="1">
      <alignment horizontal="center" vertical="center" wrapText="1"/>
      <protection locked="0"/>
    </xf>
    <xf numFmtId="2" fontId="36" fillId="0" borderId="18" xfId="0" applyNumberFormat="1" applyFont="1" applyBorder="1" applyAlignment="1" applyProtection="1">
      <alignment horizontal="center" vertical="center"/>
      <protection locked="0"/>
    </xf>
    <xf numFmtId="0" fontId="36" fillId="60" borderId="11" xfId="0" applyFont="1" applyFill="1" applyBorder="1" applyAlignment="1" applyProtection="1">
      <alignment horizontal="center" vertical="center" wrapText="1"/>
      <protection locked="0"/>
    </xf>
    <xf numFmtId="2" fontId="36" fillId="0" borderId="24" xfId="0" applyNumberFormat="1" applyFont="1" applyBorder="1" applyAlignment="1" applyProtection="1">
      <alignment horizontal="center" vertical="center"/>
      <protection locked="0"/>
    </xf>
    <xf numFmtId="2" fontId="36" fillId="0" borderId="17" xfId="0" applyNumberFormat="1" applyFont="1" applyBorder="1" applyAlignment="1" applyProtection="1">
      <alignment horizontal="center" vertical="center"/>
      <protection locked="0"/>
    </xf>
    <xf numFmtId="0" fontId="36" fillId="95" borderId="14" xfId="0" quotePrefix="1" applyFont="1" applyFill="1" applyBorder="1" applyAlignment="1" applyProtection="1">
      <alignment horizontal="center" vertical="center"/>
      <protection locked="0"/>
    </xf>
    <xf numFmtId="0" fontId="36" fillId="95" borderId="11" xfId="0" applyFont="1" applyFill="1" applyBorder="1" applyAlignment="1" applyProtection="1">
      <alignment horizontal="center" vertical="center"/>
      <protection locked="0"/>
    </xf>
    <xf numFmtId="0" fontId="134" fillId="77" borderId="14" xfId="0" quotePrefix="1" applyFont="1" applyFill="1" applyBorder="1" applyAlignment="1" applyProtection="1">
      <alignment horizontal="center" vertical="center"/>
      <protection locked="0"/>
    </xf>
    <xf numFmtId="0" fontId="36" fillId="77" borderId="14" xfId="0" quotePrefix="1" applyFont="1" applyFill="1" applyBorder="1" applyAlignment="1" applyProtection="1">
      <alignment horizontal="center" vertical="center"/>
      <protection locked="0"/>
    </xf>
    <xf numFmtId="0" fontId="36" fillId="77" borderId="14" xfId="0" applyFont="1" applyFill="1" applyBorder="1" applyAlignment="1" applyProtection="1">
      <alignment horizontal="center" vertical="center"/>
      <protection locked="0"/>
    </xf>
    <xf numFmtId="0" fontId="36" fillId="77" borderId="11" xfId="0" applyFont="1" applyFill="1" applyBorder="1" applyAlignment="1" applyProtection="1">
      <alignment horizontal="center" vertical="center"/>
      <protection locked="0"/>
    </xf>
    <xf numFmtId="0" fontId="36" fillId="45" borderId="14" xfId="0" applyFont="1" applyFill="1" applyBorder="1" applyAlignment="1" applyProtection="1">
      <alignment horizontal="center" vertical="center"/>
      <protection locked="0"/>
    </xf>
    <xf numFmtId="0" fontId="134" fillId="77" borderId="11" xfId="0" quotePrefix="1" applyFont="1" applyFill="1" applyBorder="1" applyAlignment="1" applyProtection="1">
      <alignment horizontal="center" vertical="center"/>
      <protection locked="0"/>
    </xf>
    <xf numFmtId="0" fontId="36" fillId="45" borderId="11" xfId="0" applyFont="1" applyFill="1" applyBorder="1" applyAlignment="1" applyProtection="1">
      <alignment horizontal="center" vertical="center"/>
      <protection locked="0"/>
    </xf>
    <xf numFmtId="0" fontId="36" fillId="64" borderId="23" xfId="0" applyFont="1" applyFill="1" applyBorder="1" applyAlignment="1" applyProtection="1">
      <alignment horizontal="center" vertical="center" wrapText="1"/>
      <protection locked="0"/>
    </xf>
    <xf numFmtId="0" fontId="36" fillId="64" borderId="0" xfId="0" applyFont="1" applyFill="1" applyAlignment="1" applyProtection="1">
      <alignment horizontal="center" vertical="center" wrapText="1"/>
      <protection locked="0"/>
    </xf>
    <xf numFmtId="9" fontId="127" fillId="43" borderId="14" xfId="0" applyNumberFormat="1" applyFont="1" applyFill="1" applyBorder="1" applyAlignment="1" applyProtection="1">
      <alignment horizontal="center" vertical="center"/>
      <protection locked="0"/>
    </xf>
    <xf numFmtId="164" fontId="36" fillId="94" borderId="158" xfId="0" applyNumberFormat="1" applyFont="1" applyFill="1" applyBorder="1" applyAlignment="1" applyProtection="1">
      <alignment horizontal="center" vertical="center"/>
      <protection locked="0"/>
    </xf>
    <xf numFmtId="2" fontId="36" fillId="0" borderId="23" xfId="0" applyNumberFormat="1" applyFont="1" applyBorder="1" applyAlignment="1" applyProtection="1">
      <alignment horizontal="center" vertical="center"/>
      <protection locked="0"/>
    </xf>
    <xf numFmtId="10" fontId="36" fillId="0" borderId="14" xfId="0" applyNumberFormat="1" applyFont="1" applyBorder="1" applyAlignment="1" applyProtection="1">
      <alignment horizontal="center" vertical="center"/>
      <protection locked="0"/>
    </xf>
    <xf numFmtId="0" fontId="36" fillId="92" borderId="154" xfId="0" applyFont="1" applyFill="1" applyBorder="1" applyAlignment="1" applyProtection="1">
      <alignment horizontal="center" vertical="center"/>
      <protection locked="0"/>
    </xf>
    <xf numFmtId="164" fontId="36" fillId="94" borderId="88" xfId="0" applyNumberFormat="1" applyFont="1" applyFill="1" applyBorder="1" applyAlignment="1" applyProtection="1">
      <alignment horizontal="center" vertical="center"/>
      <protection locked="0"/>
    </xf>
    <xf numFmtId="168" fontId="5" fillId="44" borderId="87" xfId="0" applyNumberFormat="1" applyFont="1" applyFill="1" applyBorder="1" applyAlignment="1" applyProtection="1">
      <alignment horizontal="center"/>
      <protection locked="0"/>
    </xf>
    <xf numFmtId="1" fontId="9" fillId="44" borderId="131" xfId="0" applyNumberFormat="1" applyFont="1" applyFill="1" applyBorder="1" applyAlignment="1" applyProtection="1">
      <alignment horizontal="center"/>
      <protection locked="0"/>
    </xf>
    <xf numFmtId="2" fontId="36" fillId="123" borderId="14" xfId="0" applyNumberFormat="1" applyFont="1" applyFill="1" applyBorder="1" applyAlignment="1" applyProtection="1">
      <alignment horizontal="center" vertical="center"/>
      <protection locked="0"/>
    </xf>
    <xf numFmtId="0" fontId="36" fillId="98" borderId="14" xfId="0" applyFont="1" applyFill="1" applyBorder="1" applyAlignment="1" applyProtection="1">
      <alignment horizontal="center" vertical="center" wrapText="1"/>
      <protection locked="0"/>
    </xf>
    <xf numFmtId="0" fontId="149" fillId="128" borderId="14" xfId="0" quotePrefix="1" applyFont="1" applyFill="1" applyBorder="1" applyAlignment="1" applyProtection="1">
      <alignment horizontal="center" vertical="center"/>
      <protection locked="0"/>
    </xf>
    <xf numFmtId="0" fontId="36" fillId="128" borderId="14" xfId="0" applyFont="1" applyFill="1" applyBorder="1" applyAlignment="1" applyProtection="1">
      <alignment horizontal="center" vertical="center" wrapText="1"/>
      <protection locked="0"/>
    </xf>
    <xf numFmtId="0" fontId="90" fillId="49" borderId="87" xfId="0" applyFont="1" applyFill="1" applyBorder="1" applyAlignment="1" applyProtection="1">
      <alignment horizontal="center" vertical="center"/>
      <protection locked="0"/>
    </xf>
    <xf numFmtId="0" fontId="91" fillId="55" borderId="26" xfId="0" applyFont="1" applyFill="1" applyBorder="1" applyAlignment="1" applyProtection="1">
      <alignment horizontal="center" vertical="center"/>
      <protection locked="0"/>
    </xf>
    <xf numFmtId="0" fontId="90" fillId="49" borderId="142" xfId="0" applyFont="1" applyFill="1" applyBorder="1" applyAlignment="1" applyProtection="1">
      <alignment horizontal="center" vertical="center"/>
      <protection locked="0"/>
    </xf>
    <xf numFmtId="0" fontId="72" fillId="49" borderId="86" xfId="0" applyFont="1" applyFill="1" applyBorder="1" applyAlignment="1" applyProtection="1">
      <alignment horizontal="center" vertical="center"/>
      <protection locked="0"/>
    </xf>
    <xf numFmtId="0" fontId="90" fillId="49" borderId="147" xfId="0" applyFont="1" applyFill="1" applyBorder="1" applyAlignment="1" applyProtection="1">
      <alignment horizontal="center" vertical="center"/>
      <protection locked="0"/>
    </xf>
    <xf numFmtId="2" fontId="0" fillId="0" borderId="27" xfId="0" applyNumberFormat="1" applyBorder="1" applyAlignment="1" applyProtection="1">
      <alignment horizontal="center" vertical="center"/>
      <protection locked="0"/>
    </xf>
    <xf numFmtId="2" fontId="0" fillId="0" borderId="23" xfId="0" applyNumberFormat="1" applyBorder="1" applyAlignment="1" applyProtection="1">
      <alignment horizontal="center" vertical="center"/>
      <protection locked="0"/>
    </xf>
    <xf numFmtId="169" fontId="0" fillId="0" borderId="23" xfId="0" applyNumberFormat="1" applyBorder="1" applyAlignment="1" applyProtection="1">
      <alignment horizontal="center" vertical="center"/>
      <protection locked="0"/>
    </xf>
    <xf numFmtId="0" fontId="90" fillId="49" borderId="89" xfId="0" applyFont="1" applyFill="1" applyBorder="1" applyAlignment="1" applyProtection="1">
      <alignment horizontal="center" vertical="center"/>
      <protection locked="0"/>
    </xf>
    <xf numFmtId="0" fontId="72" fillId="49" borderId="142" xfId="0" applyFont="1" applyFill="1" applyBorder="1" applyAlignment="1" applyProtection="1">
      <alignment horizontal="center" vertical="center"/>
      <protection locked="0"/>
    </xf>
    <xf numFmtId="0" fontId="72" fillId="49" borderId="74" xfId="0" applyFont="1" applyFill="1" applyBorder="1" applyAlignment="1" applyProtection="1">
      <alignment horizontal="center" vertical="center"/>
      <protection locked="0"/>
    </xf>
    <xf numFmtId="0" fontId="72" fillId="49" borderId="147" xfId="0" applyFont="1" applyFill="1" applyBorder="1" applyAlignment="1" applyProtection="1">
      <alignment horizontal="center" vertical="center"/>
      <protection locked="0"/>
    </xf>
    <xf numFmtId="2" fontId="0" fillId="0" borderId="18"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69" fontId="0" fillId="0" borderId="0" xfId="0" applyNumberFormat="1" applyAlignment="1" applyProtection="1">
      <alignment horizontal="center" vertical="center"/>
      <protection locked="0"/>
    </xf>
    <xf numFmtId="0" fontId="90" fillId="49" borderId="143" xfId="0" applyFont="1" applyFill="1" applyBorder="1" applyAlignment="1" applyProtection="1">
      <alignment horizontal="center" vertical="center"/>
      <protection locked="0"/>
    </xf>
    <xf numFmtId="0" fontId="72" fillId="49" borderId="75" xfId="0" applyFont="1" applyFill="1" applyBorder="1" applyAlignment="1" applyProtection="1">
      <alignment horizontal="center" vertical="center"/>
      <protection locked="0"/>
    </xf>
    <xf numFmtId="0" fontId="90" fillId="49" borderId="148" xfId="0" applyFont="1" applyFill="1" applyBorder="1" applyAlignment="1" applyProtection="1">
      <alignment horizontal="center" vertical="center"/>
      <protection locked="0"/>
    </xf>
    <xf numFmtId="2" fontId="0" fillId="0" borderId="24" xfId="0" applyNumberFormat="1" applyBorder="1" applyAlignment="1" applyProtection="1">
      <alignment horizontal="center" vertical="center"/>
      <protection locked="0"/>
    </xf>
    <xf numFmtId="2" fontId="0" fillId="0" borderId="17" xfId="0" applyNumberFormat="1" applyBorder="1" applyAlignment="1" applyProtection="1">
      <alignment horizontal="center" vertical="center"/>
      <protection locked="0"/>
    </xf>
    <xf numFmtId="169" fontId="0" fillId="0" borderId="17" xfId="0" applyNumberFormat="1" applyBorder="1" applyAlignment="1" applyProtection="1">
      <alignment horizontal="center" vertical="center"/>
      <protection locked="0"/>
    </xf>
    <xf numFmtId="0" fontId="90" fillId="49" borderId="141" xfId="0" applyFont="1" applyFill="1" applyBorder="1" applyAlignment="1" applyProtection="1">
      <alignment horizontal="center" vertical="center"/>
      <protection locked="0"/>
    </xf>
    <xf numFmtId="0" fontId="72" fillId="49" borderId="72" xfId="0" applyFont="1" applyFill="1" applyBorder="1" applyAlignment="1" applyProtection="1">
      <alignment horizontal="center" vertical="center"/>
      <protection locked="0"/>
    </xf>
    <xf numFmtId="0" fontId="90" fillId="49" borderId="146" xfId="0" applyFont="1" applyFill="1" applyBorder="1" applyAlignment="1" applyProtection="1">
      <alignment horizontal="center" vertical="center"/>
      <protection locked="0"/>
    </xf>
    <xf numFmtId="0" fontId="72" fillId="49" borderId="89" xfId="0" applyFont="1" applyFill="1" applyBorder="1" applyAlignment="1" applyProtection="1">
      <alignment horizontal="center" vertical="center"/>
      <protection locked="0"/>
    </xf>
    <xf numFmtId="0" fontId="92" fillId="55" borderId="26" xfId="0" applyFont="1" applyFill="1" applyBorder="1" applyAlignment="1" applyProtection="1">
      <alignment horizontal="center" vertical="center"/>
      <protection locked="0"/>
    </xf>
    <xf numFmtId="0" fontId="90" fillId="49" borderId="245" xfId="0" applyFont="1" applyFill="1" applyBorder="1" applyAlignment="1" applyProtection="1">
      <alignment horizontal="center" vertical="center"/>
      <protection locked="0"/>
    </xf>
    <xf numFmtId="0" fontId="72" fillId="45" borderId="81" xfId="0" applyFont="1" applyFill="1" applyBorder="1" applyAlignment="1" applyProtection="1">
      <alignment horizontal="center" vertical="center"/>
      <protection locked="0"/>
    </xf>
    <xf numFmtId="0" fontId="72" fillId="44" borderId="72" xfId="0" applyFont="1" applyFill="1" applyBorder="1" applyAlignment="1" applyProtection="1">
      <alignment horizontal="center" vertical="center"/>
      <protection locked="0"/>
    </xf>
    <xf numFmtId="0" fontId="72" fillId="49" borderId="26" xfId="0" applyFont="1" applyFill="1" applyBorder="1" applyAlignment="1" applyProtection="1">
      <alignment horizontal="center" vertical="center"/>
      <protection locked="0"/>
    </xf>
    <xf numFmtId="0" fontId="72" fillId="45" borderId="82" xfId="0" applyFont="1" applyFill="1" applyBorder="1" applyAlignment="1" applyProtection="1">
      <alignment horizontal="center" vertical="center"/>
      <protection locked="0"/>
    </xf>
    <xf numFmtId="0" fontId="72" fillId="44" borderId="74" xfId="0" applyFont="1" applyFill="1" applyBorder="1" applyAlignment="1" applyProtection="1">
      <alignment horizontal="center" vertical="center"/>
      <protection locked="0"/>
    </xf>
    <xf numFmtId="0" fontId="90" fillId="49" borderId="11" xfId="0" applyFont="1" applyFill="1" applyBorder="1" applyAlignment="1" applyProtection="1">
      <alignment horizontal="center" vertical="center"/>
      <protection locked="0"/>
    </xf>
    <xf numFmtId="0" fontId="72" fillId="45" borderId="80" xfId="0" applyFont="1" applyFill="1" applyBorder="1" applyAlignment="1" applyProtection="1">
      <alignment horizontal="center" vertical="center"/>
      <protection locked="0"/>
    </xf>
    <xf numFmtId="0" fontId="72" fillId="44" borderId="75" xfId="0" applyFont="1" applyFill="1" applyBorder="1" applyAlignment="1" applyProtection="1">
      <alignment horizontal="center" vertical="center"/>
      <protection locked="0"/>
    </xf>
    <xf numFmtId="0" fontId="72" fillId="46" borderId="81" xfId="0" applyFont="1" applyFill="1" applyBorder="1" applyAlignment="1" applyProtection="1">
      <alignment horizontal="center" vertical="center"/>
      <protection locked="0"/>
    </xf>
    <xf numFmtId="0" fontId="72" fillId="46" borderId="82" xfId="0" applyFont="1" applyFill="1" applyBorder="1" applyAlignment="1" applyProtection="1">
      <alignment horizontal="center" vertical="center"/>
      <protection locked="0"/>
    </xf>
    <xf numFmtId="0" fontId="72" fillId="46" borderId="80" xfId="0" applyFont="1" applyFill="1" applyBorder="1" applyAlignment="1" applyProtection="1">
      <alignment horizontal="center" vertical="center"/>
      <protection locked="0"/>
    </xf>
    <xf numFmtId="1" fontId="7" fillId="55" borderId="14" xfId="0" applyNumberFormat="1" applyFont="1" applyFill="1" applyBorder="1" applyAlignment="1">
      <alignment horizontal="center" vertical="center" wrapText="1"/>
    </xf>
    <xf numFmtId="1" fontId="7" fillId="48" borderId="14" xfId="0" applyNumberFormat="1" applyFont="1" applyFill="1" applyBorder="1" applyAlignment="1">
      <alignment horizontal="center" vertical="center" wrapText="1"/>
    </xf>
    <xf numFmtId="1" fontId="7" fillId="64" borderId="14" xfId="0" applyNumberFormat="1" applyFont="1" applyFill="1" applyBorder="1" applyAlignment="1">
      <alignment horizontal="center" vertical="center" wrapText="1"/>
    </xf>
    <xf numFmtId="1" fontId="7" fillId="60" borderId="27" xfId="0" applyNumberFormat="1" applyFont="1" applyFill="1" applyBorder="1" applyAlignment="1">
      <alignment horizontal="center" vertical="center" wrapText="1"/>
    </xf>
    <xf numFmtId="1" fontId="7" fillId="58" borderId="27" xfId="0" applyNumberFormat="1" applyFont="1" applyFill="1" applyBorder="1" applyAlignment="1">
      <alignment horizontal="center" vertical="center" wrapText="1"/>
    </xf>
    <xf numFmtId="1" fontId="7" fillId="55" borderId="27" xfId="0" applyNumberFormat="1" applyFont="1" applyFill="1" applyBorder="1" applyAlignment="1">
      <alignment horizontal="center" vertical="center" wrapText="1"/>
    </xf>
    <xf numFmtId="1" fontId="7" fillId="61" borderId="27" xfId="0" applyNumberFormat="1" applyFont="1" applyFill="1" applyBorder="1" applyAlignment="1">
      <alignment horizontal="center" vertical="center" wrapText="1"/>
    </xf>
    <xf numFmtId="0" fontId="0" fillId="0" borderId="39" xfId="0" applyBorder="1"/>
    <xf numFmtId="0" fontId="0" fillId="0" borderId="19" xfId="0" applyBorder="1"/>
    <xf numFmtId="0" fontId="0" fillId="0" borderId="66" xfId="0" applyBorder="1"/>
    <xf numFmtId="0" fontId="0" fillId="0" borderId="67" xfId="0" applyBorder="1"/>
    <xf numFmtId="0" fontId="0" fillId="0" borderId="30" xfId="0" applyBorder="1"/>
    <xf numFmtId="0" fontId="0" fillId="0" borderId="18" xfId="0" applyBorder="1"/>
    <xf numFmtId="0" fontId="0" fillId="0" borderId="29" xfId="0" applyBorder="1"/>
    <xf numFmtId="0" fontId="0" fillId="0" borderId="42" xfId="0" applyBorder="1"/>
    <xf numFmtId="0" fontId="0" fillId="0" borderId="17" xfId="0" applyBorder="1"/>
    <xf numFmtId="0" fontId="0" fillId="0" borderId="24" xfId="0" applyBorder="1"/>
    <xf numFmtId="0" fontId="0" fillId="0" borderId="68" xfId="0" applyBorder="1"/>
    <xf numFmtId="0" fontId="0" fillId="0" borderId="43" xfId="0" applyBorder="1"/>
    <xf numFmtId="0" fontId="0" fillId="0" borderId="23" xfId="0" applyBorder="1"/>
    <xf numFmtId="0" fontId="0" fillId="0" borderId="27" xfId="0" applyBorder="1"/>
    <xf numFmtId="0" fontId="0" fillId="0" borderId="172" xfId="0" applyBorder="1"/>
    <xf numFmtId="0" fontId="0" fillId="0" borderId="34" xfId="0" applyBorder="1"/>
    <xf numFmtId="0" fontId="0" fillId="0" borderId="13" xfId="0" applyBorder="1"/>
    <xf numFmtId="0" fontId="0" fillId="0" borderId="25" xfId="0" applyBorder="1"/>
    <xf numFmtId="0" fontId="0" fillId="0" borderId="70" xfId="0" applyBorder="1"/>
    <xf numFmtId="0" fontId="0" fillId="46" borderId="67" xfId="0" applyFill="1" applyBorder="1"/>
    <xf numFmtId="0" fontId="0" fillId="46" borderId="30" xfId="0" applyFill="1" applyBorder="1"/>
    <xf numFmtId="0" fontId="0" fillId="46" borderId="68" xfId="0" applyFill="1" applyBorder="1"/>
    <xf numFmtId="0" fontId="0" fillId="46" borderId="172" xfId="0" applyFill="1" applyBorder="1"/>
    <xf numFmtId="0" fontId="0" fillId="46" borderId="29" xfId="0" applyFill="1" applyBorder="1"/>
    <xf numFmtId="0" fontId="0" fillId="0" borderId="36" xfId="0" applyBorder="1"/>
    <xf numFmtId="0" fontId="0" fillId="0" borderId="53" xfId="0" applyBorder="1"/>
    <xf numFmtId="0" fontId="0" fillId="0" borderId="28" xfId="0" applyBorder="1"/>
    <xf numFmtId="0" fontId="0" fillId="0" borderId="10" xfId="0" applyBorder="1"/>
    <xf numFmtId="0" fontId="0" fillId="0" borderId="37" xfId="0" applyBorder="1"/>
    <xf numFmtId="0" fontId="0" fillId="0" borderId="54" xfId="0" applyBorder="1"/>
    <xf numFmtId="0" fontId="0" fillId="0" borderId="58" xfId="0" applyBorder="1"/>
    <xf numFmtId="0" fontId="0" fillId="0" borderId="16" xfId="0" applyBorder="1"/>
    <xf numFmtId="0" fontId="0" fillId="54" borderId="67" xfId="0" applyFill="1" applyBorder="1"/>
    <xf numFmtId="0" fontId="0" fillId="54" borderId="30" xfId="0" applyFill="1" applyBorder="1"/>
    <xf numFmtId="0" fontId="0" fillId="54" borderId="68" xfId="0" applyFill="1" applyBorder="1"/>
    <xf numFmtId="0" fontId="0" fillId="54" borderId="172" xfId="0" applyFill="1" applyBorder="1"/>
    <xf numFmtId="0" fontId="0" fillId="54" borderId="29" xfId="0" applyFill="1" applyBorder="1"/>
    <xf numFmtId="0" fontId="130" fillId="87" borderId="245" xfId="0" applyFont="1" applyFill="1" applyBorder="1" applyAlignment="1" applyProtection="1">
      <alignment horizontal="center" vertical="center"/>
      <protection locked="0"/>
    </xf>
    <xf numFmtId="0" fontId="91" fillId="55" borderId="245" xfId="0" applyFont="1" applyFill="1" applyBorder="1" applyAlignment="1" applyProtection="1">
      <alignment horizontal="center" vertical="center"/>
      <protection locked="0"/>
    </xf>
    <xf numFmtId="0" fontId="90" fillId="49" borderId="88" xfId="0" applyFont="1" applyFill="1" applyBorder="1" applyAlignment="1" applyProtection="1">
      <alignment horizontal="center" vertical="center"/>
      <protection locked="0"/>
    </xf>
    <xf numFmtId="0" fontId="72" fillId="87" borderId="26" xfId="0" applyFont="1" applyFill="1" applyBorder="1" applyAlignment="1" applyProtection="1">
      <alignment horizontal="center" vertical="center"/>
      <protection locked="0"/>
    </xf>
    <xf numFmtId="0" fontId="72" fillId="49" borderId="90" xfId="0" applyFont="1" applyFill="1" applyBorder="1" applyAlignment="1" applyProtection="1">
      <alignment horizontal="center" vertical="center"/>
      <protection locked="0"/>
    </xf>
    <xf numFmtId="0" fontId="130" fillId="87" borderId="26" xfId="0" applyFont="1" applyFill="1" applyBorder="1" applyAlignment="1" applyProtection="1">
      <alignment horizontal="center" vertical="center"/>
      <protection locked="0"/>
    </xf>
    <xf numFmtId="0" fontId="90" fillId="49" borderId="92" xfId="0" applyFont="1" applyFill="1" applyBorder="1" applyAlignment="1" applyProtection="1">
      <alignment horizontal="center" vertical="center"/>
      <protection locked="0"/>
    </xf>
    <xf numFmtId="0" fontId="72" fillId="49" borderId="146" xfId="0" applyFont="1" applyFill="1" applyBorder="1" applyAlignment="1" applyProtection="1">
      <alignment horizontal="center" vertical="center"/>
      <protection locked="0"/>
    </xf>
    <xf numFmtId="0" fontId="72" fillId="49" borderId="148" xfId="0" applyFont="1" applyFill="1" applyBorder="1" applyAlignment="1" applyProtection="1">
      <alignment horizontal="center" vertical="center"/>
      <protection locked="0"/>
    </xf>
    <xf numFmtId="0" fontId="130" fillId="87" borderId="11" xfId="0" applyFont="1" applyFill="1" applyBorder="1" applyAlignment="1" applyProtection="1">
      <alignment horizontal="center" vertical="center"/>
      <protection locked="0"/>
    </xf>
    <xf numFmtId="0" fontId="91" fillId="55" borderId="11" xfId="0" applyFont="1" applyFill="1" applyBorder="1" applyAlignment="1" applyProtection="1">
      <alignment horizontal="center" vertical="center"/>
      <protection locked="0"/>
    </xf>
    <xf numFmtId="0" fontId="98" fillId="45" borderId="26" xfId="0" applyFont="1" applyFill="1" applyBorder="1" applyAlignment="1" applyProtection="1">
      <alignment horizontal="center" vertical="center"/>
      <protection locked="0"/>
    </xf>
    <xf numFmtId="0" fontId="94" fillId="76" borderId="245" xfId="0" applyFont="1" applyFill="1" applyBorder="1" applyAlignment="1" applyProtection="1">
      <alignment horizontal="center" vertical="center"/>
      <protection locked="0"/>
    </xf>
    <xf numFmtId="0" fontId="72" fillId="45" borderId="26" xfId="0" applyFont="1" applyFill="1" applyBorder="1" applyAlignment="1" applyProtection="1">
      <alignment horizontal="center" vertical="center"/>
      <protection locked="0"/>
    </xf>
    <xf numFmtId="0" fontId="92" fillId="76" borderId="26" xfId="0" applyFont="1" applyFill="1" applyBorder="1" applyAlignment="1" applyProtection="1">
      <alignment horizontal="center" vertical="center"/>
      <protection locked="0"/>
    </xf>
    <xf numFmtId="0" fontId="94" fillId="76" borderId="26" xfId="0" applyFont="1" applyFill="1" applyBorder="1" applyAlignment="1" applyProtection="1">
      <alignment horizontal="center" vertical="center"/>
      <protection locked="0"/>
    </xf>
    <xf numFmtId="0" fontId="90" fillId="49" borderId="90" xfId="0" applyFont="1" applyFill="1" applyBorder="1" applyAlignment="1" applyProtection="1">
      <alignment horizontal="center" vertical="center"/>
      <protection locked="0"/>
    </xf>
    <xf numFmtId="0" fontId="72" fillId="49" borderId="141" xfId="0" applyFont="1" applyFill="1" applyBorder="1" applyAlignment="1" applyProtection="1">
      <alignment horizontal="center" vertical="center"/>
      <protection locked="0"/>
    </xf>
    <xf numFmtId="0" fontId="72" fillId="49" borderId="88" xfId="0" applyFont="1" applyFill="1" applyBorder="1" applyAlignment="1" applyProtection="1">
      <alignment horizontal="center" vertical="center"/>
      <protection locked="0"/>
    </xf>
    <xf numFmtId="0" fontId="72" fillId="49" borderId="154" xfId="0" applyFont="1" applyFill="1" applyBorder="1" applyAlignment="1" applyProtection="1">
      <alignment horizontal="center" vertical="center"/>
      <protection locked="0"/>
    </xf>
    <xf numFmtId="0" fontId="90" fillId="49" borderId="153" xfId="0" applyFont="1" applyFill="1" applyBorder="1" applyAlignment="1" applyProtection="1">
      <alignment horizontal="center" vertical="center"/>
      <protection locked="0"/>
    </xf>
    <xf numFmtId="0" fontId="72" fillId="49" borderId="153" xfId="0" applyFont="1" applyFill="1" applyBorder="1" applyAlignment="1" applyProtection="1">
      <alignment horizontal="center" vertical="center"/>
      <protection locked="0"/>
    </xf>
    <xf numFmtId="0" fontId="72" fillId="49" borderId="155" xfId="0" applyFont="1" applyFill="1" applyBorder="1" applyAlignment="1" applyProtection="1">
      <alignment horizontal="center" vertical="center"/>
      <protection locked="0"/>
    </xf>
    <xf numFmtId="0" fontId="72" fillId="49" borderId="144" xfId="0" applyFont="1" applyFill="1" applyBorder="1" applyAlignment="1" applyProtection="1">
      <alignment horizontal="center" vertical="center"/>
      <protection locked="0"/>
    </xf>
    <xf numFmtId="0" fontId="72" fillId="49" borderId="150" xfId="0" applyFont="1" applyFill="1" applyBorder="1" applyAlignment="1" applyProtection="1">
      <alignment horizontal="center" vertical="center"/>
      <protection locked="0"/>
    </xf>
    <xf numFmtId="0" fontId="72" fillId="49" borderId="157" xfId="0" applyFont="1" applyFill="1" applyBorder="1" applyAlignment="1" applyProtection="1">
      <alignment horizontal="center" vertical="center"/>
      <protection locked="0"/>
    </xf>
    <xf numFmtId="0" fontId="72" fillId="49" borderId="145" xfId="0" applyFont="1" applyFill="1" applyBorder="1" applyAlignment="1" applyProtection="1">
      <alignment horizontal="center" vertical="center"/>
      <protection locked="0"/>
    </xf>
    <xf numFmtId="0" fontId="92" fillId="76" borderId="11" xfId="0" applyFont="1" applyFill="1" applyBorder="1" applyAlignment="1" applyProtection="1">
      <alignment horizontal="center" vertical="center"/>
      <protection locked="0"/>
    </xf>
    <xf numFmtId="0" fontId="72" fillId="49" borderId="143" xfId="0" applyFont="1" applyFill="1" applyBorder="1" applyAlignment="1" applyProtection="1">
      <alignment horizontal="center" vertical="center"/>
      <protection locked="0"/>
    </xf>
    <xf numFmtId="0" fontId="72" fillId="49" borderId="92" xfId="0" applyFont="1" applyFill="1" applyBorder="1" applyAlignment="1" applyProtection="1">
      <alignment horizontal="center" vertical="center"/>
      <protection locked="0"/>
    </xf>
    <xf numFmtId="0" fontId="83" fillId="45" borderId="26" xfId="0" applyFont="1" applyFill="1" applyBorder="1" applyAlignment="1" applyProtection="1">
      <alignment horizontal="center" vertical="center"/>
      <protection locked="0"/>
    </xf>
    <xf numFmtId="0" fontId="93" fillId="49" borderId="147" xfId="0" applyFont="1" applyFill="1" applyBorder="1" applyAlignment="1" applyProtection="1">
      <alignment horizontal="center" vertical="center"/>
      <protection locked="0"/>
    </xf>
    <xf numFmtId="0" fontId="96" fillId="56" borderId="26" xfId="0" applyFont="1" applyFill="1" applyBorder="1" applyAlignment="1" applyProtection="1">
      <alignment horizontal="center" vertical="center"/>
      <protection locked="0"/>
    </xf>
    <xf numFmtId="0" fontId="9" fillId="45" borderId="26" xfId="0" applyFont="1" applyFill="1" applyBorder="1" applyAlignment="1" applyProtection="1">
      <alignment horizontal="center" vertical="center"/>
      <protection locked="0"/>
    </xf>
    <xf numFmtId="0" fontId="9" fillId="49" borderId="147" xfId="0" applyFont="1" applyFill="1" applyBorder="1" applyAlignment="1" applyProtection="1">
      <alignment horizontal="center" vertical="center"/>
      <protection locked="0"/>
    </xf>
    <xf numFmtId="0" fontId="7" fillId="56" borderId="26" xfId="0" applyFont="1" applyFill="1" applyBorder="1" applyAlignment="1" applyProtection="1">
      <alignment horizontal="center" vertical="center"/>
      <protection locked="0"/>
    </xf>
    <xf numFmtId="0" fontId="72" fillId="49" borderId="156" xfId="0" applyFont="1" applyFill="1" applyBorder="1" applyAlignment="1" applyProtection="1">
      <alignment horizontal="center" vertical="center"/>
      <protection locked="0"/>
    </xf>
    <xf numFmtId="0" fontId="97" fillId="84" borderId="245" xfId="0" applyFont="1" applyFill="1" applyBorder="1" applyAlignment="1" applyProtection="1">
      <alignment horizontal="center" vertical="center"/>
      <protection locked="0"/>
    </xf>
    <xf numFmtId="0" fontId="7" fillId="84" borderId="26" xfId="0" applyFont="1" applyFill="1" applyBorder="1" applyAlignment="1" applyProtection="1">
      <alignment horizontal="center" vertical="center"/>
      <protection locked="0"/>
    </xf>
    <xf numFmtId="0" fontId="97" fillId="84" borderId="26" xfId="0" applyFont="1" applyFill="1" applyBorder="1" applyAlignment="1" applyProtection="1">
      <alignment horizontal="center" vertical="center"/>
      <protection locked="0"/>
    </xf>
    <xf numFmtId="0" fontId="7" fillId="84" borderId="11" xfId="0" applyFont="1" applyFill="1" applyBorder="1" applyAlignment="1" applyProtection="1">
      <alignment horizontal="center" vertical="center"/>
      <protection locked="0"/>
    </xf>
    <xf numFmtId="0" fontId="95" fillId="64" borderId="26" xfId="0" applyFont="1" applyFill="1" applyBorder="1" applyAlignment="1" applyProtection="1">
      <alignment horizontal="center" vertical="center"/>
      <protection locked="0"/>
    </xf>
    <xf numFmtId="0" fontId="7" fillId="64" borderId="26" xfId="0" applyFont="1" applyFill="1" applyBorder="1" applyAlignment="1" applyProtection="1">
      <alignment horizontal="center" vertical="center"/>
      <protection locked="0"/>
    </xf>
    <xf numFmtId="0" fontId="83" fillId="45" borderId="11" xfId="0" applyFont="1" applyFill="1" applyBorder="1" applyAlignment="1" applyProtection="1">
      <alignment horizontal="center" vertical="center"/>
      <protection locked="0"/>
    </xf>
    <xf numFmtId="0" fontId="95" fillId="64" borderId="162" xfId="0" applyFont="1" applyFill="1" applyBorder="1" applyAlignment="1" applyProtection="1">
      <alignment horizontal="center" vertical="center"/>
      <protection locked="0"/>
    </xf>
    <xf numFmtId="0" fontId="60" fillId="46" borderId="245" xfId="0" applyFont="1" applyFill="1" applyBorder="1" applyAlignment="1" applyProtection="1">
      <alignment horizontal="center" vertical="center"/>
      <protection locked="0"/>
    </xf>
    <xf numFmtId="0" fontId="93" fillId="49" borderId="154" xfId="0" applyFont="1" applyFill="1" applyBorder="1" applyAlignment="1" applyProtection="1">
      <alignment horizontal="center" vertical="center"/>
      <protection locked="0"/>
    </xf>
    <xf numFmtId="0" fontId="9" fillId="46" borderId="26" xfId="0" applyFont="1" applyFill="1" applyBorder="1" applyAlignment="1" applyProtection="1">
      <alignment horizontal="center" vertical="center"/>
      <protection locked="0"/>
    </xf>
    <xf numFmtId="0" fontId="9" fillId="49" borderId="209" xfId="0" applyFont="1" applyFill="1" applyBorder="1" applyAlignment="1" applyProtection="1">
      <alignment horizontal="center" vertical="center"/>
      <protection locked="0"/>
    </xf>
    <xf numFmtId="0" fontId="60" fillId="46" borderId="26" xfId="0" applyFont="1" applyFill="1" applyBorder="1" applyAlignment="1" applyProtection="1">
      <alignment horizontal="center" vertical="center"/>
      <protection locked="0"/>
    </xf>
    <xf numFmtId="0" fontId="93" fillId="49" borderId="209" xfId="0" applyFont="1" applyFill="1" applyBorder="1" applyAlignment="1" applyProtection="1">
      <alignment horizontal="center" vertical="center"/>
      <protection locked="0"/>
    </xf>
    <xf numFmtId="0" fontId="96" fillId="56" borderId="245" xfId="0" applyFont="1" applyFill="1" applyBorder="1" applyAlignment="1" applyProtection="1">
      <alignment horizontal="center" vertical="center"/>
      <protection locked="0"/>
    </xf>
    <xf numFmtId="0" fontId="7" fillId="56" borderId="11" xfId="0" applyFont="1" applyFill="1" applyBorder="1" applyAlignment="1" applyProtection="1">
      <alignment horizontal="center" vertical="center"/>
      <protection locked="0"/>
    </xf>
    <xf numFmtId="0" fontId="9" fillId="46" borderId="11" xfId="0" applyFont="1" applyFill="1" applyBorder="1" applyAlignment="1" applyProtection="1">
      <alignment horizontal="center" vertical="center"/>
      <protection locked="0"/>
    </xf>
    <xf numFmtId="0" fontId="9" fillId="49" borderId="153" xfId="0" applyFont="1" applyFill="1" applyBorder="1" applyAlignment="1" applyProtection="1">
      <alignment horizontal="center" vertical="center"/>
      <protection locked="0"/>
    </xf>
    <xf numFmtId="0" fontId="52" fillId="48" borderId="89" xfId="0" applyFont="1" applyFill="1" applyBorder="1" applyAlignment="1" applyProtection="1">
      <alignment horizontal="center" vertical="center"/>
      <protection locked="0"/>
    </xf>
    <xf numFmtId="0" fontId="91" fillId="55" borderId="14" xfId="0" applyFont="1" applyFill="1" applyBorder="1" applyAlignment="1" applyProtection="1">
      <alignment horizontal="center" vertical="center"/>
      <protection locked="0"/>
    </xf>
    <xf numFmtId="0" fontId="9" fillId="48" borderId="89" xfId="0" applyFont="1" applyFill="1" applyBorder="1" applyAlignment="1" applyProtection="1">
      <alignment horizontal="center" vertical="center"/>
      <protection locked="0"/>
    </xf>
    <xf numFmtId="0" fontId="99" fillId="48" borderId="89" xfId="0" applyFont="1" applyFill="1" applyBorder="1" applyAlignment="1" applyProtection="1">
      <alignment horizontal="center" vertical="center"/>
      <protection locked="0"/>
    </xf>
    <xf numFmtId="0" fontId="94" fillId="76" borderId="14" xfId="0" applyFont="1" applyFill="1" applyBorder="1" applyAlignment="1" applyProtection="1">
      <alignment horizontal="center" vertical="center"/>
      <protection locked="0"/>
    </xf>
    <xf numFmtId="0" fontId="72" fillId="48" borderId="89" xfId="0" applyFont="1" applyFill="1" applyBorder="1" applyAlignment="1" applyProtection="1">
      <alignment horizontal="center" vertical="center"/>
      <protection locked="0"/>
    </xf>
    <xf numFmtId="0" fontId="95" fillId="64" borderId="14" xfId="0" applyFont="1" applyFill="1" applyBorder="1" applyAlignment="1" applyProtection="1">
      <alignment horizontal="center" vertical="center"/>
      <protection locked="0"/>
    </xf>
    <xf numFmtId="0" fontId="95" fillId="64" borderId="11" xfId="0" applyFont="1" applyFill="1" applyBorder="1" applyAlignment="1" applyProtection="1">
      <alignment horizontal="center" vertical="center"/>
      <protection locked="0"/>
    </xf>
    <xf numFmtId="0" fontId="44" fillId="42" borderId="0" xfId="35" applyProtection="1"/>
    <xf numFmtId="0" fontId="39" fillId="44" borderId="0" xfId="0" applyFont="1" applyFill="1" applyAlignment="1">
      <alignment vertical="center"/>
    </xf>
    <xf numFmtId="0" fontId="7" fillId="49" borderId="14" xfId="0" applyFont="1" applyFill="1" applyBorder="1" applyAlignment="1">
      <alignment horizontal="center" vertical="center" wrapText="1"/>
    </xf>
    <xf numFmtId="0" fontId="7" fillId="49" borderId="27" xfId="0" applyFont="1" applyFill="1" applyBorder="1" applyAlignment="1">
      <alignment horizontal="center" vertical="center" wrapText="1"/>
    </xf>
    <xf numFmtId="1" fontId="7" fillId="49" borderId="12" xfId="0" applyNumberFormat="1" applyFont="1" applyFill="1" applyBorder="1" applyAlignment="1">
      <alignment horizontal="center" vertical="center" wrapText="1"/>
    </xf>
    <xf numFmtId="1" fontId="7" fillId="54" borderId="14" xfId="0" applyNumberFormat="1" applyFont="1" applyFill="1" applyBorder="1" applyAlignment="1">
      <alignment horizontal="center" vertical="center" wrapText="1"/>
    </xf>
    <xf numFmtId="0" fontId="0" fillId="44" borderId="27" xfId="0" applyFill="1" applyBorder="1"/>
    <xf numFmtId="0" fontId="0" fillId="44" borderId="23" xfId="0" applyFill="1" applyBorder="1"/>
    <xf numFmtId="0" fontId="0" fillId="44" borderId="172" xfId="0" applyFill="1" applyBorder="1"/>
    <xf numFmtId="0" fontId="0" fillId="44" borderId="12" xfId="0" applyFill="1" applyBorder="1"/>
    <xf numFmtId="2" fontId="0" fillId="44" borderId="28" xfId="0" applyNumberFormat="1" applyFill="1" applyBorder="1"/>
    <xf numFmtId="2" fontId="0" fillId="44" borderId="12" xfId="0" applyNumberFormat="1" applyFill="1" applyBorder="1"/>
    <xf numFmtId="0" fontId="0" fillId="44" borderId="18" xfId="0" applyFill="1" applyBorder="1"/>
    <xf numFmtId="0" fontId="0" fillId="44" borderId="29" xfId="0" applyFill="1" applyBorder="1"/>
    <xf numFmtId="0" fontId="0" fillId="44" borderId="24" xfId="0" applyFill="1" applyBorder="1"/>
    <xf numFmtId="0" fontId="0" fillId="44" borderId="17" xfId="0" applyFill="1" applyBorder="1"/>
    <xf numFmtId="0" fontId="0" fillId="44" borderId="68" xfId="0" applyFill="1" applyBorder="1"/>
    <xf numFmtId="0" fontId="5" fillId="48" borderId="74" xfId="0" applyFont="1" applyFill="1" applyBorder="1" applyAlignment="1" applyProtection="1">
      <alignment horizontal="center"/>
      <protection locked="0"/>
    </xf>
    <xf numFmtId="0" fontId="52" fillId="48" borderId="87" xfId="0" applyFont="1" applyFill="1" applyBorder="1" applyAlignment="1" applyProtection="1">
      <alignment horizontal="center"/>
      <protection locked="0"/>
    </xf>
    <xf numFmtId="0" fontId="52" fillId="48" borderId="89" xfId="0" applyFont="1" applyFill="1" applyBorder="1" applyAlignment="1" applyProtection="1">
      <alignment horizontal="center"/>
      <protection locked="0"/>
    </xf>
    <xf numFmtId="0" fontId="52" fillId="48" borderId="91" xfId="0" applyFont="1" applyFill="1" applyBorder="1" applyAlignment="1" applyProtection="1">
      <alignment horizontal="center"/>
      <protection locked="0"/>
    </xf>
    <xf numFmtId="0" fontId="50" fillId="55" borderId="87" xfId="0" applyFont="1" applyFill="1" applyBorder="1" applyAlignment="1" applyProtection="1">
      <alignment horizontal="center"/>
      <protection locked="0"/>
    </xf>
    <xf numFmtId="0" fontId="50" fillId="55" borderId="89" xfId="0" applyFont="1" applyFill="1" applyBorder="1" applyAlignment="1" applyProtection="1">
      <alignment horizontal="center"/>
      <protection locked="0"/>
    </xf>
    <xf numFmtId="0" fontId="50" fillId="55" borderId="91" xfId="0" applyFont="1" applyFill="1" applyBorder="1" applyAlignment="1" applyProtection="1">
      <alignment horizontal="center"/>
      <protection locked="0"/>
    </xf>
    <xf numFmtId="1" fontId="5" fillId="0" borderId="83" xfId="0" applyNumberFormat="1" applyFont="1" applyBorder="1" applyAlignment="1" applyProtection="1">
      <alignment horizontal="center"/>
      <protection locked="0"/>
    </xf>
    <xf numFmtId="0" fontId="5" fillId="50" borderId="0" xfId="0" applyFont="1" applyFill="1"/>
    <xf numFmtId="0" fontId="148" fillId="50" borderId="7" xfId="47" applyFont="1" applyFill="1" applyBorder="1" applyProtection="1"/>
    <xf numFmtId="2" fontId="5" fillId="50" borderId="0" xfId="0" applyNumberFormat="1" applyFont="1" applyFill="1"/>
    <xf numFmtId="2" fontId="7" fillId="49" borderId="14" xfId="0" applyNumberFormat="1" applyFont="1" applyFill="1" applyBorder="1" applyAlignment="1">
      <alignment horizontal="center" vertical="center" wrapText="1"/>
    </xf>
    <xf numFmtId="0" fontId="52" fillId="48" borderId="88" xfId="0" applyFont="1" applyFill="1" applyBorder="1" applyAlignment="1">
      <alignment horizontal="center"/>
    </xf>
    <xf numFmtId="0" fontId="52" fillId="48" borderId="90" xfId="0" applyFont="1" applyFill="1" applyBorder="1" applyAlignment="1">
      <alignment horizontal="center"/>
    </xf>
    <xf numFmtId="0" fontId="9" fillId="48" borderId="90" xfId="0" applyFont="1" applyFill="1" applyBorder="1" applyAlignment="1">
      <alignment horizontal="center"/>
    </xf>
    <xf numFmtId="0" fontId="52" fillId="48" borderId="92" xfId="0" applyFont="1" applyFill="1" applyBorder="1" applyAlignment="1">
      <alignment horizontal="center"/>
    </xf>
    <xf numFmtId="0" fontId="50" fillId="55" borderId="88" xfId="0" applyFont="1" applyFill="1" applyBorder="1" applyAlignment="1">
      <alignment horizontal="center"/>
    </xf>
    <xf numFmtId="0" fontId="50" fillId="55" borderId="90" xfId="0" applyFont="1" applyFill="1" applyBorder="1" applyAlignment="1">
      <alignment horizontal="center"/>
    </xf>
    <xf numFmtId="0" fontId="9" fillId="55" borderId="90" xfId="0" applyFont="1" applyFill="1" applyBorder="1" applyAlignment="1">
      <alignment horizontal="center"/>
    </xf>
    <xf numFmtId="0" fontId="50" fillId="55" borderId="92" xfId="0" applyFont="1" applyFill="1" applyBorder="1" applyAlignment="1">
      <alignment horizontal="center"/>
    </xf>
    <xf numFmtId="0" fontId="51" fillId="57" borderId="90" xfId="0" applyFont="1" applyFill="1" applyBorder="1" applyAlignment="1">
      <alignment horizontal="center"/>
    </xf>
    <xf numFmtId="0" fontId="9" fillId="57" borderId="90" xfId="0" applyFont="1" applyFill="1" applyBorder="1" applyAlignment="1">
      <alignment horizontal="center"/>
    </xf>
    <xf numFmtId="0" fontId="51" fillId="57" borderId="92" xfId="0" applyFont="1" applyFill="1" applyBorder="1" applyAlignment="1">
      <alignment horizontal="center"/>
    </xf>
    <xf numFmtId="0" fontId="53" fillId="59" borderId="88" xfId="0" applyFont="1" applyFill="1" applyBorder="1" applyAlignment="1">
      <alignment horizontal="center"/>
    </xf>
    <xf numFmtId="0" fontId="53" fillId="59" borderId="90" xfId="0" applyFont="1" applyFill="1" applyBorder="1" applyAlignment="1">
      <alignment horizontal="center"/>
    </xf>
    <xf numFmtId="0" fontId="9" fillId="59" borderId="90" xfId="0" applyFont="1" applyFill="1" applyBorder="1" applyAlignment="1">
      <alignment horizontal="center"/>
    </xf>
    <xf numFmtId="0" fontId="53" fillId="59" borderId="92" xfId="0" applyFont="1" applyFill="1" applyBorder="1" applyAlignment="1">
      <alignment horizontal="center"/>
    </xf>
    <xf numFmtId="0" fontId="54" fillId="62" borderId="88" xfId="0" applyFont="1" applyFill="1" applyBorder="1" applyAlignment="1">
      <alignment horizontal="center"/>
    </xf>
    <xf numFmtId="0" fontId="54" fillId="62" borderId="90" xfId="0" applyFont="1" applyFill="1" applyBorder="1" applyAlignment="1">
      <alignment horizontal="center"/>
    </xf>
    <xf numFmtId="0" fontId="9" fillId="62" borderId="90" xfId="0" applyFont="1" applyFill="1" applyBorder="1" applyAlignment="1">
      <alignment horizontal="center"/>
    </xf>
    <xf numFmtId="0" fontId="54" fillId="62" borderId="92" xfId="0" applyFont="1" applyFill="1" applyBorder="1" applyAlignment="1">
      <alignment horizontal="center"/>
    </xf>
    <xf numFmtId="0" fontId="55" fillId="63" borderId="90" xfId="0" applyFont="1" applyFill="1" applyBorder="1" applyAlignment="1">
      <alignment horizontal="center"/>
    </xf>
    <xf numFmtId="0" fontId="9" fillId="63" borderId="90" xfId="0" applyFont="1" applyFill="1" applyBorder="1" applyAlignment="1">
      <alignment horizontal="center"/>
    </xf>
    <xf numFmtId="0" fontId="55" fillId="63" borderId="92" xfId="0" applyFont="1" applyFill="1" applyBorder="1" applyAlignment="1">
      <alignment horizontal="center"/>
    </xf>
    <xf numFmtId="0" fontId="56" fillId="54" borderId="88" xfId="0" applyFont="1" applyFill="1" applyBorder="1" applyAlignment="1">
      <alignment horizontal="center"/>
    </xf>
    <xf numFmtId="0" fontId="56" fillId="54" borderId="90" xfId="0" applyFont="1" applyFill="1" applyBorder="1" applyAlignment="1">
      <alignment horizontal="center"/>
    </xf>
    <xf numFmtId="0" fontId="9" fillId="54" borderId="90" xfId="0" applyFont="1" applyFill="1" applyBorder="1" applyAlignment="1">
      <alignment horizontal="center"/>
    </xf>
    <xf numFmtId="0" fontId="56" fillId="54" borderId="92" xfId="0" applyFont="1" applyFill="1" applyBorder="1" applyAlignment="1">
      <alignment horizontal="center"/>
    </xf>
    <xf numFmtId="0" fontId="57" fillId="61" borderId="88" xfId="0" applyFont="1" applyFill="1" applyBorder="1" applyAlignment="1">
      <alignment horizontal="center"/>
    </xf>
    <xf numFmtId="0" fontId="57" fillId="61" borderId="90" xfId="0" applyFont="1" applyFill="1" applyBorder="1" applyAlignment="1">
      <alignment horizontal="center"/>
    </xf>
    <xf numFmtId="0" fontId="9" fillId="61" borderId="90" xfId="0" applyFont="1" applyFill="1" applyBorder="1" applyAlignment="1">
      <alignment horizontal="center"/>
    </xf>
    <xf numFmtId="0" fontId="57" fillId="61" borderId="92" xfId="0" applyFont="1" applyFill="1" applyBorder="1" applyAlignment="1">
      <alignment horizontal="center"/>
    </xf>
    <xf numFmtId="0" fontId="59" fillId="64" borderId="90" xfId="0" applyFont="1" applyFill="1" applyBorder="1" applyAlignment="1">
      <alignment horizontal="center"/>
    </xf>
    <xf numFmtId="0" fontId="9" fillId="64" borderId="90" xfId="0" applyFont="1" applyFill="1" applyBorder="1" applyAlignment="1">
      <alignment horizontal="center"/>
    </xf>
    <xf numFmtId="0" fontId="59" fillId="64" borderId="92" xfId="0" applyFont="1" applyFill="1" applyBorder="1" applyAlignment="1">
      <alignment horizontal="center"/>
    </xf>
    <xf numFmtId="0" fontId="60" fillId="46" borderId="88" xfId="0" applyFont="1" applyFill="1" applyBorder="1" applyAlignment="1">
      <alignment horizontal="center"/>
    </xf>
    <xf numFmtId="0" fontId="60" fillId="46" borderId="90" xfId="0" applyFont="1" applyFill="1" applyBorder="1" applyAlignment="1">
      <alignment horizontal="center"/>
    </xf>
    <xf numFmtId="0" fontId="9" fillId="46" borderId="90" xfId="0" applyFont="1" applyFill="1" applyBorder="1" applyAlignment="1">
      <alignment horizontal="center"/>
    </xf>
    <xf numFmtId="0" fontId="60" fillId="46" borderId="92" xfId="0" applyFont="1" applyFill="1" applyBorder="1" applyAlignment="1">
      <alignment horizontal="center"/>
    </xf>
    <xf numFmtId="0" fontId="61" fillId="60" borderId="88" xfId="0" applyFont="1" applyFill="1" applyBorder="1" applyAlignment="1">
      <alignment horizontal="center"/>
    </xf>
    <xf numFmtId="0" fontId="61" fillId="60" borderId="90" xfId="0" applyFont="1" applyFill="1" applyBorder="1" applyAlignment="1">
      <alignment horizontal="center"/>
    </xf>
    <xf numFmtId="0" fontId="9" fillId="60" borderId="90" xfId="0" applyFont="1" applyFill="1" applyBorder="1" applyAlignment="1">
      <alignment horizontal="center"/>
    </xf>
    <xf numFmtId="0" fontId="61" fillId="60" borderId="92" xfId="0" applyFont="1" applyFill="1" applyBorder="1" applyAlignment="1">
      <alignment horizontal="center"/>
    </xf>
    <xf numFmtId="0" fontId="62" fillId="56" borderId="90" xfId="0" applyFont="1" applyFill="1" applyBorder="1" applyAlignment="1">
      <alignment horizontal="center"/>
    </xf>
    <xf numFmtId="0" fontId="9" fillId="56" borderId="90" xfId="0" applyFont="1" applyFill="1" applyBorder="1" applyAlignment="1">
      <alignment horizontal="center"/>
    </xf>
    <xf numFmtId="0" fontId="62" fillId="56" borderId="92" xfId="0" applyFont="1" applyFill="1" applyBorder="1" applyAlignment="1">
      <alignment horizontal="center"/>
    </xf>
    <xf numFmtId="0" fontId="50" fillId="62" borderId="88" xfId="0" applyFont="1" applyFill="1" applyBorder="1" applyAlignment="1">
      <alignment horizontal="center"/>
    </xf>
    <xf numFmtId="0" fontId="50" fillId="62" borderId="90" xfId="0" applyFont="1" applyFill="1" applyBorder="1" applyAlignment="1">
      <alignment horizontal="center"/>
    </xf>
    <xf numFmtId="0" fontId="50" fillId="62" borderId="92" xfId="0" applyFont="1" applyFill="1" applyBorder="1" applyAlignment="1">
      <alignment horizontal="center"/>
    </xf>
    <xf numFmtId="0" fontId="63" fillId="69" borderId="88" xfId="0" applyFont="1" applyFill="1" applyBorder="1" applyAlignment="1">
      <alignment horizontal="center"/>
    </xf>
    <xf numFmtId="0" fontId="63" fillId="69" borderId="90" xfId="0" applyFont="1" applyFill="1" applyBorder="1" applyAlignment="1">
      <alignment horizontal="center"/>
    </xf>
    <xf numFmtId="0" fontId="9" fillId="69" borderId="90" xfId="0" applyFont="1" applyFill="1" applyBorder="1" applyAlignment="1">
      <alignment horizontal="center"/>
    </xf>
    <xf numFmtId="0" fontId="63" fillId="69" borderId="92" xfId="0" applyFont="1" applyFill="1" applyBorder="1" applyAlignment="1">
      <alignment horizontal="center"/>
    </xf>
    <xf numFmtId="0" fontId="64" fillId="70" borderId="88" xfId="0" applyFont="1" applyFill="1" applyBorder="1" applyAlignment="1">
      <alignment horizontal="center"/>
    </xf>
    <xf numFmtId="0" fontId="64" fillId="70" borderId="90" xfId="0" applyFont="1" applyFill="1" applyBorder="1" applyAlignment="1">
      <alignment horizontal="center"/>
    </xf>
    <xf numFmtId="0" fontId="9" fillId="70" borderId="90" xfId="0" applyFont="1" applyFill="1" applyBorder="1" applyAlignment="1">
      <alignment horizontal="center"/>
    </xf>
    <xf numFmtId="0" fontId="64" fillId="70" borderId="92" xfId="0" applyFont="1" applyFill="1" applyBorder="1" applyAlignment="1">
      <alignment horizontal="center"/>
    </xf>
    <xf numFmtId="0" fontId="65" fillId="71" borderId="90" xfId="0" applyFont="1" applyFill="1" applyBorder="1" applyAlignment="1">
      <alignment horizontal="center"/>
    </xf>
    <xf numFmtId="0" fontId="9" fillId="71" borderId="90" xfId="0" applyFont="1" applyFill="1" applyBorder="1" applyAlignment="1">
      <alignment horizontal="center"/>
    </xf>
    <xf numFmtId="0" fontId="65" fillId="71" borderId="92" xfId="0" applyFont="1" applyFill="1" applyBorder="1" applyAlignment="1">
      <alignment horizontal="center"/>
    </xf>
    <xf numFmtId="0" fontId="67" fillId="72" borderId="88" xfId="0" applyFont="1" applyFill="1" applyBorder="1" applyAlignment="1">
      <alignment horizontal="center"/>
    </xf>
    <xf numFmtId="0" fontId="67" fillId="72" borderId="90" xfId="0" applyFont="1" applyFill="1" applyBorder="1" applyAlignment="1">
      <alignment horizontal="center"/>
    </xf>
    <xf numFmtId="0" fontId="9" fillId="72" borderId="90" xfId="0" applyFont="1" applyFill="1" applyBorder="1" applyAlignment="1">
      <alignment horizontal="center"/>
    </xf>
    <xf numFmtId="0" fontId="67" fillId="72" borderId="92" xfId="0" applyFont="1" applyFill="1" applyBorder="1" applyAlignment="1">
      <alignment horizontal="center"/>
    </xf>
    <xf numFmtId="0" fontId="66" fillId="73" borderId="88" xfId="0" applyFont="1" applyFill="1" applyBorder="1" applyAlignment="1">
      <alignment horizontal="center"/>
    </xf>
    <xf numFmtId="0" fontId="66" fillId="73" borderId="90" xfId="0" applyFont="1" applyFill="1" applyBorder="1" applyAlignment="1">
      <alignment horizontal="center"/>
    </xf>
    <xf numFmtId="0" fontId="9" fillId="73" borderId="90" xfId="0" applyFont="1" applyFill="1" applyBorder="1" applyAlignment="1">
      <alignment horizontal="center"/>
    </xf>
    <xf numFmtId="0" fontId="66" fillId="73" borderId="92" xfId="0" applyFont="1" applyFill="1" applyBorder="1" applyAlignment="1">
      <alignment horizontal="center"/>
    </xf>
    <xf numFmtId="0" fontId="68" fillId="74" borderId="90" xfId="0" applyFont="1" applyFill="1" applyBorder="1" applyAlignment="1">
      <alignment horizontal="center"/>
    </xf>
    <xf numFmtId="0" fontId="9" fillId="74" borderId="90" xfId="0" applyFont="1" applyFill="1" applyBorder="1" applyAlignment="1">
      <alignment horizontal="center"/>
    </xf>
    <xf numFmtId="0" fontId="68" fillId="74" borderId="92" xfId="0" applyFont="1" applyFill="1" applyBorder="1" applyAlignment="1">
      <alignment horizontal="center"/>
    </xf>
    <xf numFmtId="2" fontId="5" fillId="44" borderId="0" xfId="0" applyNumberFormat="1" applyFont="1" applyFill="1"/>
    <xf numFmtId="0" fontId="52" fillId="48" borderId="88" xfId="0" applyFont="1" applyFill="1" applyBorder="1" applyAlignment="1" applyProtection="1">
      <alignment horizontal="center"/>
      <protection locked="0"/>
    </xf>
    <xf numFmtId="0" fontId="52" fillId="48" borderId="88" xfId="0" applyFont="1" applyFill="1" applyBorder="1" applyAlignment="1" applyProtection="1">
      <alignment horizontal="center" vertical="center"/>
      <protection locked="0"/>
    </xf>
    <xf numFmtId="0" fontId="5" fillId="48" borderId="72" xfId="0" applyFont="1" applyFill="1" applyBorder="1" applyAlignment="1" applyProtection="1">
      <alignment horizontal="center" vertical="center"/>
      <protection locked="0"/>
    </xf>
    <xf numFmtId="0" fontId="5" fillId="48" borderId="94" xfId="0" applyFont="1" applyFill="1" applyBorder="1" applyAlignment="1" applyProtection="1">
      <alignment horizontal="center" vertical="center"/>
      <protection locked="0"/>
    </xf>
    <xf numFmtId="0" fontId="5" fillId="44" borderId="99" xfId="0" applyFont="1" applyFill="1" applyBorder="1" applyAlignment="1" applyProtection="1">
      <alignment horizontal="center"/>
      <protection locked="0"/>
    </xf>
    <xf numFmtId="1" fontId="5" fillId="0" borderId="96" xfId="0" applyNumberFormat="1" applyFont="1" applyBorder="1" applyAlignment="1" applyProtection="1">
      <alignment horizontal="center"/>
      <protection locked="0"/>
    </xf>
    <xf numFmtId="0" fontId="52" fillId="48" borderId="90" xfId="0" applyFont="1" applyFill="1" applyBorder="1" applyAlignment="1" applyProtection="1">
      <alignment horizontal="center"/>
      <protection locked="0"/>
    </xf>
    <xf numFmtId="0" fontId="52" fillId="48" borderId="90" xfId="0" applyFont="1" applyFill="1" applyBorder="1" applyAlignment="1" applyProtection="1">
      <alignment horizontal="center" vertical="center"/>
      <protection locked="0"/>
    </xf>
    <xf numFmtId="0" fontId="5" fillId="48" borderId="93" xfId="0" applyFont="1" applyFill="1" applyBorder="1" applyAlignment="1" applyProtection="1">
      <alignment horizontal="center"/>
      <protection locked="0"/>
    </xf>
    <xf numFmtId="0" fontId="5" fillId="44" borderId="100" xfId="0" applyFont="1" applyFill="1" applyBorder="1" applyAlignment="1" applyProtection="1">
      <alignment horizontal="center"/>
      <protection locked="0"/>
    </xf>
    <xf numFmtId="0" fontId="0" fillId="48" borderId="90" xfId="0" applyFill="1" applyBorder="1" applyAlignment="1" applyProtection="1">
      <alignment horizontal="center" vertical="center"/>
      <protection locked="0"/>
    </xf>
    <xf numFmtId="0" fontId="9" fillId="48" borderId="89" xfId="0" applyFont="1" applyFill="1" applyBorder="1" applyAlignment="1" applyProtection="1">
      <alignment horizontal="center"/>
      <protection locked="0"/>
    </xf>
    <xf numFmtId="0" fontId="9" fillId="48" borderId="90" xfId="0" applyFont="1" applyFill="1" applyBorder="1" applyAlignment="1" applyProtection="1">
      <alignment horizontal="center"/>
      <protection locked="0"/>
    </xf>
    <xf numFmtId="0" fontId="52" fillId="48" borderId="86" xfId="0" applyFont="1" applyFill="1" applyBorder="1" applyAlignment="1" applyProtection="1">
      <alignment horizontal="center" vertical="center"/>
      <protection locked="0"/>
    </xf>
    <xf numFmtId="0" fontId="0" fillId="48" borderId="90" xfId="0" applyFill="1" applyBorder="1" applyAlignment="1" applyProtection="1">
      <alignment horizontal="center"/>
      <protection locked="0"/>
    </xf>
    <xf numFmtId="0" fontId="52" fillId="48" borderId="92" xfId="0" applyFont="1" applyFill="1" applyBorder="1" applyAlignment="1" applyProtection="1">
      <alignment horizontal="center"/>
      <protection locked="0"/>
    </xf>
    <xf numFmtId="0" fontId="5" fillId="48" borderId="75" xfId="0" applyFont="1" applyFill="1" applyBorder="1" applyAlignment="1" applyProtection="1">
      <alignment horizontal="center"/>
      <protection locked="0"/>
    </xf>
    <xf numFmtId="0" fontId="5" fillId="48" borderId="76" xfId="0" applyFont="1" applyFill="1" applyBorder="1" applyAlignment="1" applyProtection="1">
      <alignment horizontal="center"/>
      <protection locked="0"/>
    </xf>
    <xf numFmtId="0" fontId="5" fillId="44" borderId="101" xfId="0" applyFont="1" applyFill="1" applyBorder="1" applyAlignment="1" applyProtection="1">
      <alignment horizontal="center"/>
      <protection locked="0"/>
    </xf>
    <xf numFmtId="1" fontId="5" fillId="0" borderId="85" xfId="0" applyNumberFormat="1" applyFont="1" applyBorder="1" applyAlignment="1" applyProtection="1">
      <alignment horizontal="center"/>
      <protection locked="0"/>
    </xf>
    <xf numFmtId="0" fontId="50" fillId="55" borderId="88" xfId="0" applyFont="1" applyFill="1" applyBorder="1" applyAlignment="1" applyProtection="1">
      <alignment horizontal="center"/>
      <protection locked="0"/>
    </xf>
    <xf numFmtId="0" fontId="5" fillId="55" borderId="72" xfId="0" applyFont="1" applyFill="1" applyBorder="1" applyAlignment="1" applyProtection="1">
      <alignment horizontal="center"/>
      <protection locked="0"/>
    </xf>
    <xf numFmtId="0" fontId="5" fillId="55" borderId="94" xfId="0" applyFont="1" applyFill="1" applyBorder="1" applyAlignment="1" applyProtection="1">
      <alignment horizontal="center"/>
      <protection locked="0"/>
    </xf>
    <xf numFmtId="0" fontId="5" fillId="55" borderId="77" xfId="0" applyFont="1" applyFill="1" applyBorder="1" applyAlignment="1" applyProtection="1">
      <alignment horizontal="center"/>
      <protection locked="0"/>
    </xf>
    <xf numFmtId="0" fontId="50" fillId="55" borderId="90" xfId="0" applyFont="1" applyFill="1" applyBorder="1" applyAlignment="1" applyProtection="1">
      <alignment horizontal="center"/>
      <protection locked="0"/>
    </xf>
    <xf numFmtId="0" fontId="5" fillId="55" borderId="74" xfId="0" applyFont="1" applyFill="1" applyBorder="1" applyAlignment="1" applyProtection="1">
      <alignment horizontal="center"/>
      <protection locked="0"/>
    </xf>
    <xf numFmtId="0" fontId="5" fillId="55" borderId="93" xfId="0" applyFont="1" applyFill="1" applyBorder="1" applyAlignment="1" applyProtection="1">
      <alignment horizontal="center"/>
      <protection locked="0"/>
    </xf>
    <xf numFmtId="0" fontId="5" fillId="55" borderId="78" xfId="0" applyFont="1" applyFill="1" applyBorder="1" applyAlignment="1" applyProtection="1">
      <alignment horizontal="center"/>
      <protection locked="0"/>
    </xf>
    <xf numFmtId="0" fontId="0" fillId="55" borderId="90" xfId="0" applyFill="1" applyBorder="1" applyAlignment="1" applyProtection="1">
      <alignment horizontal="center"/>
      <protection locked="0"/>
    </xf>
    <xf numFmtId="0" fontId="9" fillId="55" borderId="89" xfId="0" applyFont="1" applyFill="1" applyBorder="1" applyAlignment="1" applyProtection="1">
      <alignment horizontal="center"/>
      <protection locked="0"/>
    </xf>
    <xf numFmtId="0" fontId="9" fillId="55" borderId="90" xfId="0" applyFont="1" applyFill="1" applyBorder="1" applyAlignment="1" applyProtection="1">
      <alignment horizontal="center"/>
      <protection locked="0"/>
    </xf>
    <xf numFmtId="0" fontId="50" fillId="55" borderId="86" xfId="0" applyFont="1" applyFill="1" applyBorder="1" applyAlignment="1" applyProtection="1">
      <alignment horizontal="center"/>
      <protection locked="0"/>
    </xf>
    <xf numFmtId="0" fontId="50" fillId="55" borderId="92" xfId="0" applyFont="1" applyFill="1" applyBorder="1" applyAlignment="1" applyProtection="1">
      <alignment horizontal="center"/>
      <protection locked="0"/>
    </xf>
    <xf numFmtId="0" fontId="5" fillId="55" borderId="75" xfId="0" applyFont="1" applyFill="1" applyBorder="1" applyAlignment="1" applyProtection="1">
      <alignment horizontal="center"/>
      <protection locked="0"/>
    </xf>
    <xf numFmtId="0" fontId="5" fillId="55" borderId="76" xfId="0" applyFont="1" applyFill="1" applyBorder="1" applyAlignment="1" applyProtection="1">
      <alignment horizontal="center"/>
      <protection locked="0"/>
    </xf>
    <xf numFmtId="0" fontId="5" fillId="55" borderId="79" xfId="0" applyFont="1" applyFill="1" applyBorder="1" applyAlignment="1" applyProtection="1">
      <alignment horizontal="center"/>
      <protection locked="0"/>
    </xf>
    <xf numFmtId="0" fontId="51" fillId="57" borderId="89" xfId="0" applyFont="1" applyFill="1" applyBorder="1" applyAlignment="1" applyProtection="1">
      <alignment horizontal="center"/>
      <protection locked="0"/>
    </xf>
    <xf numFmtId="0" fontId="51" fillId="57" borderId="90" xfId="0" applyFont="1" applyFill="1" applyBorder="1" applyAlignment="1" applyProtection="1">
      <alignment horizontal="center"/>
      <protection locked="0"/>
    </xf>
    <xf numFmtId="0" fontId="51" fillId="57" borderId="88" xfId="0" applyFont="1" applyFill="1" applyBorder="1" applyAlignment="1" applyProtection="1">
      <alignment horizontal="center"/>
      <protection locked="0"/>
    </xf>
    <xf numFmtId="0" fontId="5" fillId="57" borderId="86" xfId="0" applyFont="1" applyFill="1" applyBorder="1" applyAlignment="1" applyProtection="1">
      <alignment horizontal="center"/>
      <protection locked="0"/>
    </xf>
    <xf numFmtId="0" fontId="5" fillId="57" borderId="95" xfId="0" applyFont="1" applyFill="1" applyBorder="1" applyAlignment="1" applyProtection="1">
      <alignment horizontal="center"/>
      <protection locked="0"/>
    </xf>
    <xf numFmtId="0" fontId="5" fillId="57" borderId="106" xfId="0" applyFont="1" applyFill="1" applyBorder="1" applyAlignment="1" applyProtection="1">
      <alignment horizontal="center"/>
      <protection locked="0"/>
    </xf>
    <xf numFmtId="0" fontId="5" fillId="57" borderId="74" xfId="0" applyFont="1" applyFill="1" applyBorder="1" applyAlignment="1" applyProtection="1">
      <alignment horizontal="center"/>
      <protection locked="0"/>
    </xf>
    <xf numFmtId="0" fontId="5" fillId="57" borderId="93" xfId="0" applyFont="1" applyFill="1" applyBorder="1" applyAlignment="1" applyProtection="1">
      <alignment horizontal="center"/>
      <protection locked="0"/>
    </xf>
    <xf numFmtId="0" fontId="5" fillId="57" borderId="78" xfId="0" applyFont="1" applyFill="1" applyBorder="1" applyAlignment="1" applyProtection="1">
      <alignment horizontal="center"/>
      <protection locked="0"/>
    </xf>
    <xf numFmtId="0" fontId="9" fillId="57" borderId="90" xfId="0" applyFont="1" applyFill="1" applyBorder="1" applyAlignment="1" applyProtection="1">
      <alignment horizontal="center"/>
      <protection locked="0"/>
    </xf>
    <xf numFmtId="0" fontId="9" fillId="57" borderId="89" xfId="0" applyFont="1" applyFill="1" applyBorder="1" applyAlignment="1" applyProtection="1">
      <alignment horizontal="center"/>
      <protection locked="0"/>
    </xf>
    <xf numFmtId="0" fontId="51" fillId="57" borderId="86" xfId="0" applyFont="1" applyFill="1" applyBorder="1" applyAlignment="1" applyProtection="1">
      <alignment horizontal="center"/>
      <protection locked="0"/>
    </xf>
    <xf numFmtId="0" fontId="51" fillId="57" borderId="91" xfId="0" applyFont="1" applyFill="1" applyBorder="1" applyAlignment="1" applyProtection="1">
      <alignment horizontal="center"/>
      <protection locked="0"/>
    </xf>
    <xf numFmtId="0" fontId="51" fillId="57" borderId="92" xfId="0" applyFont="1" applyFill="1" applyBorder="1" applyAlignment="1" applyProtection="1">
      <alignment horizontal="center"/>
      <protection locked="0"/>
    </xf>
    <xf numFmtId="0" fontId="5" fillId="57" borderId="75" xfId="0" applyFont="1" applyFill="1" applyBorder="1" applyAlignment="1" applyProtection="1">
      <alignment horizontal="center"/>
      <protection locked="0"/>
    </xf>
    <xf numFmtId="0" fontId="5" fillId="57" borderId="76" xfId="0" applyFont="1" applyFill="1" applyBorder="1" applyAlignment="1" applyProtection="1">
      <alignment horizontal="center"/>
      <protection locked="0"/>
    </xf>
    <xf numFmtId="0" fontId="5" fillId="57" borderId="79" xfId="0" applyFont="1" applyFill="1" applyBorder="1" applyAlignment="1" applyProtection="1">
      <alignment horizontal="center"/>
      <protection locked="0"/>
    </xf>
    <xf numFmtId="0" fontId="53" fillId="59" borderId="87" xfId="0" applyFont="1" applyFill="1" applyBorder="1" applyAlignment="1" applyProtection="1">
      <alignment horizontal="center"/>
      <protection locked="0"/>
    </xf>
    <xf numFmtId="0" fontId="53" fillId="59" borderId="88" xfId="0" applyFont="1" applyFill="1" applyBorder="1" applyAlignment="1" applyProtection="1">
      <alignment horizontal="center"/>
      <protection locked="0"/>
    </xf>
    <xf numFmtId="0" fontId="53" fillId="59" borderId="88" xfId="0" applyFont="1" applyFill="1" applyBorder="1" applyAlignment="1" applyProtection="1">
      <alignment horizontal="center" vertical="center"/>
      <protection locked="0"/>
    </xf>
    <xf numFmtId="0" fontId="5" fillId="59" borderId="72" xfId="0" applyFont="1" applyFill="1" applyBorder="1" applyAlignment="1" applyProtection="1">
      <alignment horizontal="center" vertical="center"/>
      <protection locked="0"/>
    </xf>
    <xf numFmtId="0" fontId="5" fillId="59" borderId="94" xfId="0" applyFont="1" applyFill="1" applyBorder="1" applyAlignment="1" applyProtection="1">
      <alignment horizontal="center" vertical="center"/>
      <protection locked="0"/>
    </xf>
    <xf numFmtId="0" fontId="5" fillId="59" borderId="77" xfId="0" applyFont="1" applyFill="1" applyBorder="1" applyAlignment="1" applyProtection="1">
      <alignment horizontal="center" vertical="center"/>
      <protection locked="0"/>
    </xf>
    <xf numFmtId="0" fontId="53" fillId="59" borderId="89" xfId="0" applyFont="1" applyFill="1" applyBorder="1" applyAlignment="1" applyProtection="1">
      <alignment horizontal="center"/>
      <protection locked="0"/>
    </xf>
    <xf numFmtId="0" fontId="53" fillId="59" borderId="90" xfId="0" applyFont="1" applyFill="1" applyBorder="1" applyAlignment="1" applyProtection="1">
      <alignment horizontal="center"/>
      <protection locked="0"/>
    </xf>
    <xf numFmtId="0" fontId="53" fillId="59" borderId="90" xfId="0" applyFont="1" applyFill="1" applyBorder="1" applyAlignment="1" applyProtection="1">
      <alignment horizontal="center" vertical="center"/>
      <protection locked="0"/>
    </xf>
    <xf numFmtId="0" fontId="5" fillId="59" borderId="74" xfId="0" applyFont="1" applyFill="1" applyBorder="1" applyAlignment="1" applyProtection="1">
      <alignment horizontal="center"/>
      <protection locked="0"/>
    </xf>
    <xf numFmtId="0" fontId="5" fillId="59" borderId="93" xfId="0" applyFont="1" applyFill="1" applyBorder="1" applyAlignment="1" applyProtection="1">
      <alignment horizontal="center"/>
      <protection locked="0"/>
    </xf>
    <xf numFmtId="0" fontId="5" fillId="59" borderId="78" xfId="0" applyFont="1" applyFill="1" applyBorder="1" applyAlignment="1" applyProtection="1">
      <alignment horizontal="center"/>
      <protection locked="0"/>
    </xf>
    <xf numFmtId="0" fontId="0" fillId="59" borderId="90" xfId="0" applyFill="1" applyBorder="1" applyAlignment="1" applyProtection="1">
      <alignment horizontal="center" vertical="center"/>
      <protection locked="0"/>
    </xf>
    <xf numFmtId="0" fontId="9" fillId="59" borderId="89" xfId="0" applyFont="1" applyFill="1" applyBorder="1" applyAlignment="1" applyProtection="1">
      <alignment horizontal="center"/>
      <protection locked="0"/>
    </xf>
    <xf numFmtId="0" fontId="9" fillId="59" borderId="90" xfId="0" applyFont="1" applyFill="1" applyBorder="1" applyAlignment="1" applyProtection="1">
      <alignment horizontal="center"/>
      <protection locked="0"/>
    </xf>
    <xf numFmtId="0" fontId="53" fillId="59" borderId="86" xfId="0" applyFont="1" applyFill="1" applyBorder="1" applyAlignment="1" applyProtection="1">
      <alignment horizontal="center" vertical="center"/>
      <protection locked="0"/>
    </xf>
    <xf numFmtId="0" fontId="0" fillId="59" borderId="90" xfId="0" applyFill="1" applyBorder="1" applyAlignment="1" applyProtection="1">
      <alignment horizontal="center"/>
      <protection locked="0"/>
    </xf>
    <xf numFmtId="0" fontId="53" fillId="59" borderId="91" xfId="0" applyFont="1" applyFill="1" applyBorder="1" applyAlignment="1" applyProtection="1">
      <alignment horizontal="center"/>
      <protection locked="0"/>
    </xf>
    <xf numFmtId="0" fontId="53" fillId="59" borderId="92" xfId="0" applyFont="1" applyFill="1" applyBorder="1" applyAlignment="1" applyProtection="1">
      <alignment horizontal="center"/>
      <protection locked="0"/>
    </xf>
    <xf numFmtId="0" fontId="5" fillId="59" borderId="75" xfId="0" applyFont="1" applyFill="1" applyBorder="1" applyAlignment="1" applyProtection="1">
      <alignment horizontal="center"/>
      <protection locked="0"/>
    </xf>
    <xf numFmtId="0" fontId="5" fillId="59" borderId="76" xfId="0" applyFont="1" applyFill="1" applyBorder="1" applyAlignment="1" applyProtection="1">
      <alignment horizontal="center"/>
      <protection locked="0"/>
    </xf>
    <xf numFmtId="0" fontId="5" fillId="59" borderId="79" xfId="0" applyFont="1" applyFill="1" applyBorder="1" applyAlignment="1" applyProtection="1">
      <alignment horizontal="center"/>
      <protection locked="0"/>
    </xf>
    <xf numFmtId="0" fontId="54" fillId="62" borderId="87" xfId="0" applyFont="1" applyFill="1" applyBorder="1" applyAlignment="1" applyProtection="1">
      <alignment horizontal="center"/>
      <protection locked="0"/>
    </xf>
    <xf numFmtId="0" fontId="54" fillId="62" borderId="88" xfId="0" applyFont="1" applyFill="1" applyBorder="1" applyAlignment="1" applyProtection="1">
      <alignment horizontal="center"/>
      <protection locked="0"/>
    </xf>
    <xf numFmtId="0" fontId="5" fillId="62" borderId="72" xfId="0" applyFont="1" applyFill="1" applyBorder="1" applyAlignment="1" applyProtection="1">
      <alignment horizontal="center"/>
      <protection locked="0"/>
    </xf>
    <xf numFmtId="0" fontId="5" fillId="62" borderId="94" xfId="0" applyFont="1" applyFill="1" applyBorder="1" applyAlignment="1" applyProtection="1">
      <alignment horizontal="center"/>
      <protection locked="0"/>
    </xf>
    <xf numFmtId="0" fontId="5" fillId="62" borderId="77" xfId="0" applyFont="1" applyFill="1" applyBorder="1" applyAlignment="1" applyProtection="1">
      <alignment horizontal="center"/>
      <protection locked="0"/>
    </xf>
    <xf numFmtId="0" fontId="54" fillId="62" borderId="89" xfId="0" applyFont="1" applyFill="1" applyBorder="1" applyAlignment="1" applyProtection="1">
      <alignment horizontal="center"/>
      <protection locked="0"/>
    </xf>
    <xf numFmtId="0" fontId="54" fillId="62" borderId="90" xfId="0" applyFont="1" applyFill="1" applyBorder="1" applyAlignment="1" applyProtection="1">
      <alignment horizontal="center"/>
      <protection locked="0"/>
    </xf>
    <xf numFmtId="0" fontId="5" fillId="62" borderId="74" xfId="0" applyFont="1" applyFill="1" applyBorder="1" applyAlignment="1" applyProtection="1">
      <alignment horizontal="center"/>
      <protection locked="0"/>
    </xf>
    <xf numFmtId="0" fontId="5" fillId="62" borderId="93" xfId="0" applyFont="1" applyFill="1" applyBorder="1" applyAlignment="1" applyProtection="1">
      <alignment horizontal="center"/>
      <protection locked="0"/>
    </xf>
    <xf numFmtId="0" fontId="5" fillId="62" borderId="78" xfId="0" applyFont="1" applyFill="1" applyBorder="1" applyAlignment="1" applyProtection="1">
      <alignment horizontal="center"/>
      <protection locked="0"/>
    </xf>
    <xf numFmtId="0" fontId="0" fillId="62" borderId="90" xfId="0" applyFill="1" applyBorder="1" applyAlignment="1" applyProtection="1">
      <alignment horizontal="center"/>
      <protection locked="0"/>
    </xf>
    <xf numFmtId="0" fontId="9" fillId="62" borderId="89" xfId="0" applyFont="1" applyFill="1" applyBorder="1" applyAlignment="1" applyProtection="1">
      <alignment horizontal="center"/>
      <protection locked="0"/>
    </xf>
    <xf numFmtId="0" fontId="9" fillId="62" borderId="90" xfId="0" applyFont="1" applyFill="1" applyBorder="1" applyAlignment="1" applyProtection="1">
      <alignment horizontal="center"/>
      <protection locked="0"/>
    </xf>
    <xf numFmtId="0" fontId="54" fillId="62" borderId="86" xfId="0" applyFont="1" applyFill="1" applyBorder="1" applyAlignment="1" applyProtection="1">
      <alignment horizontal="center"/>
      <protection locked="0"/>
    </xf>
    <xf numFmtId="0" fontId="54" fillId="62" borderId="91" xfId="0" applyFont="1" applyFill="1" applyBorder="1" applyAlignment="1" applyProtection="1">
      <alignment horizontal="center"/>
      <protection locked="0"/>
    </xf>
    <xf numFmtId="0" fontId="54" fillId="62" borderId="92" xfId="0" applyFont="1" applyFill="1" applyBorder="1" applyAlignment="1" applyProtection="1">
      <alignment horizontal="center"/>
      <protection locked="0"/>
    </xf>
    <xf numFmtId="0" fontId="5" fillId="62" borderId="75" xfId="0" applyFont="1" applyFill="1" applyBorder="1" applyAlignment="1" applyProtection="1">
      <alignment horizontal="center"/>
      <protection locked="0"/>
    </xf>
    <xf numFmtId="0" fontId="5" fillId="62" borderId="76" xfId="0" applyFont="1" applyFill="1" applyBorder="1" applyAlignment="1" applyProtection="1">
      <alignment horizontal="center"/>
      <protection locked="0"/>
    </xf>
    <xf numFmtId="0" fontId="5" fillId="62" borderId="79" xfId="0" applyFont="1" applyFill="1" applyBorder="1" applyAlignment="1" applyProtection="1">
      <alignment horizontal="center"/>
      <protection locked="0"/>
    </xf>
    <xf numFmtId="0" fontId="55" fillId="63" borderId="89" xfId="0" applyFont="1" applyFill="1" applyBorder="1" applyAlignment="1" applyProtection="1">
      <alignment horizontal="center"/>
      <protection locked="0"/>
    </xf>
    <xf numFmtId="0" fontId="55" fillId="63" borderId="90" xfId="0" applyFont="1" applyFill="1" applyBorder="1" applyAlignment="1" applyProtection="1">
      <alignment horizontal="center"/>
      <protection locked="0"/>
    </xf>
    <xf numFmtId="0" fontId="55" fillId="63" borderId="88" xfId="0" applyFont="1" applyFill="1" applyBorder="1" applyAlignment="1" applyProtection="1">
      <alignment horizontal="center"/>
      <protection locked="0"/>
    </xf>
    <xf numFmtId="0" fontId="5" fillId="63" borderId="86" xfId="0" applyFont="1" applyFill="1" applyBorder="1" applyAlignment="1" applyProtection="1">
      <alignment horizontal="center"/>
      <protection locked="0"/>
    </xf>
    <xf numFmtId="0" fontId="5" fillId="63" borderId="95" xfId="0" applyFont="1" applyFill="1" applyBorder="1" applyAlignment="1" applyProtection="1">
      <alignment horizontal="center"/>
      <protection locked="0"/>
    </xf>
    <xf numFmtId="0" fontId="5" fillId="63" borderId="106" xfId="0" applyFont="1" applyFill="1" applyBorder="1" applyAlignment="1" applyProtection="1">
      <alignment horizontal="center"/>
      <protection locked="0"/>
    </xf>
    <xf numFmtId="0" fontId="5" fillId="63" borderId="74" xfId="0" applyFont="1" applyFill="1" applyBorder="1" applyAlignment="1" applyProtection="1">
      <alignment horizontal="center"/>
      <protection locked="0"/>
    </xf>
    <xf numFmtId="0" fontId="5" fillId="63" borderId="93" xfId="0" applyFont="1" applyFill="1" applyBorder="1" applyAlignment="1" applyProtection="1">
      <alignment horizontal="center"/>
      <protection locked="0"/>
    </xf>
    <xf numFmtId="0" fontId="5" fillId="63" borderId="78" xfId="0" applyFont="1" applyFill="1" applyBorder="1" applyAlignment="1" applyProtection="1">
      <alignment horizontal="center"/>
      <protection locked="0"/>
    </xf>
    <xf numFmtId="0" fontId="9" fillId="63" borderId="90" xfId="0" applyFont="1" applyFill="1" applyBorder="1" applyAlignment="1" applyProtection="1">
      <alignment horizontal="center"/>
      <protection locked="0"/>
    </xf>
    <xf numFmtId="0" fontId="9" fillId="63" borderId="89" xfId="0" applyFont="1" applyFill="1" applyBorder="1" applyAlignment="1" applyProtection="1">
      <alignment horizontal="center"/>
      <protection locked="0"/>
    </xf>
    <xf numFmtId="0" fontId="55" fillId="63" borderId="86" xfId="0" applyFont="1" applyFill="1" applyBorder="1" applyAlignment="1" applyProtection="1">
      <alignment horizontal="center"/>
      <protection locked="0"/>
    </xf>
    <xf numFmtId="0" fontId="55" fillId="63" borderId="91" xfId="0" applyFont="1" applyFill="1" applyBorder="1" applyAlignment="1" applyProtection="1">
      <alignment horizontal="center"/>
      <protection locked="0"/>
    </xf>
    <xf numFmtId="0" fontId="55" fillId="63" borderId="92" xfId="0" applyFont="1" applyFill="1" applyBorder="1" applyAlignment="1" applyProtection="1">
      <alignment horizontal="center"/>
      <protection locked="0"/>
    </xf>
    <xf numFmtId="0" fontId="5" fillId="63" borderId="75" xfId="0" applyFont="1" applyFill="1" applyBorder="1" applyAlignment="1" applyProtection="1">
      <alignment horizontal="center"/>
      <protection locked="0"/>
    </xf>
    <xf numFmtId="0" fontId="5" fillId="63" borderId="76" xfId="0" applyFont="1" applyFill="1" applyBorder="1" applyAlignment="1" applyProtection="1">
      <alignment horizontal="center"/>
      <protection locked="0"/>
    </xf>
    <xf numFmtId="0" fontId="5" fillId="63" borderId="79" xfId="0" applyFont="1" applyFill="1" applyBorder="1" applyAlignment="1" applyProtection="1">
      <alignment horizontal="center"/>
      <protection locked="0"/>
    </xf>
    <xf numFmtId="0" fontId="56" fillId="54" borderId="87" xfId="0" applyFont="1" applyFill="1" applyBorder="1" applyAlignment="1" applyProtection="1">
      <alignment horizontal="center"/>
      <protection locked="0"/>
    </xf>
    <xf numFmtId="0" fontId="56" fillId="54" borderId="88" xfId="0" applyFont="1" applyFill="1" applyBorder="1" applyAlignment="1" applyProtection="1">
      <alignment horizontal="center"/>
      <protection locked="0"/>
    </xf>
    <xf numFmtId="0" fontId="56" fillId="54" borderId="88" xfId="0" applyFont="1" applyFill="1" applyBorder="1" applyAlignment="1" applyProtection="1">
      <alignment horizontal="center" vertical="center"/>
      <protection locked="0"/>
    </xf>
    <xf numFmtId="0" fontId="5" fillId="54" borderId="72" xfId="0" applyFont="1" applyFill="1" applyBorder="1" applyAlignment="1" applyProtection="1">
      <alignment horizontal="center" vertical="center"/>
      <protection locked="0"/>
    </xf>
    <xf numFmtId="0" fontId="5" fillId="54" borderId="94" xfId="0" applyFont="1" applyFill="1" applyBorder="1" applyAlignment="1" applyProtection="1">
      <alignment horizontal="center" vertical="center"/>
      <protection locked="0"/>
    </xf>
    <xf numFmtId="0" fontId="5" fillId="54" borderId="77" xfId="0" applyFont="1" applyFill="1" applyBorder="1" applyAlignment="1" applyProtection="1">
      <alignment horizontal="center" vertical="center"/>
      <protection locked="0"/>
    </xf>
    <xf numFmtId="0" fontId="56" fillId="54" borderId="89" xfId="0" applyFont="1" applyFill="1" applyBorder="1" applyAlignment="1" applyProtection="1">
      <alignment horizontal="center"/>
      <protection locked="0"/>
    </xf>
    <xf numFmtId="0" fontId="56" fillId="54" borderId="90" xfId="0" applyFont="1" applyFill="1" applyBorder="1" applyAlignment="1" applyProtection="1">
      <alignment horizontal="center"/>
      <protection locked="0"/>
    </xf>
    <xf numFmtId="0" fontId="56" fillId="54" borderId="90" xfId="0" applyFont="1" applyFill="1" applyBorder="1" applyAlignment="1" applyProtection="1">
      <alignment horizontal="center" vertical="center"/>
      <protection locked="0"/>
    </xf>
    <xf numFmtId="0" fontId="5" fillId="54" borderId="74" xfId="0" applyFont="1" applyFill="1" applyBorder="1" applyAlignment="1" applyProtection="1">
      <alignment horizontal="center"/>
      <protection locked="0"/>
    </xf>
    <xf numFmtId="0" fontId="5" fillId="54" borderId="93" xfId="0" applyFont="1" applyFill="1" applyBorder="1" applyAlignment="1" applyProtection="1">
      <alignment horizontal="center"/>
      <protection locked="0"/>
    </xf>
    <xf numFmtId="0" fontId="5" fillId="54" borderId="78" xfId="0" applyFont="1" applyFill="1" applyBorder="1" applyAlignment="1" applyProtection="1">
      <alignment horizontal="center"/>
      <protection locked="0"/>
    </xf>
    <xf numFmtId="0" fontId="0" fillId="54" borderId="90" xfId="0" applyFill="1" applyBorder="1" applyAlignment="1" applyProtection="1">
      <alignment horizontal="center" vertical="center"/>
      <protection locked="0"/>
    </xf>
    <xf numFmtId="0" fontId="9" fillId="54" borderId="89" xfId="0" applyFont="1" applyFill="1" applyBorder="1" applyAlignment="1" applyProtection="1">
      <alignment horizontal="center"/>
      <protection locked="0"/>
    </xf>
    <xf numFmtId="0" fontId="9" fillId="54" borderId="90" xfId="0" applyFont="1" applyFill="1" applyBorder="1" applyAlignment="1" applyProtection="1">
      <alignment horizontal="center"/>
      <protection locked="0"/>
    </xf>
    <xf numFmtId="0" fontId="56" fillId="54" borderId="86" xfId="0" applyFont="1" applyFill="1" applyBorder="1" applyAlignment="1" applyProtection="1">
      <alignment horizontal="center" vertical="center"/>
      <protection locked="0"/>
    </xf>
    <xf numFmtId="0" fontId="0" fillId="54" borderId="90" xfId="0" applyFill="1" applyBorder="1" applyAlignment="1" applyProtection="1">
      <alignment horizontal="center"/>
      <protection locked="0"/>
    </xf>
    <xf numFmtId="0" fontId="56" fillId="54" borderId="91" xfId="0" applyFont="1" applyFill="1" applyBorder="1" applyAlignment="1" applyProtection="1">
      <alignment horizontal="center"/>
      <protection locked="0"/>
    </xf>
    <xf numFmtId="0" fontId="56" fillId="54" borderId="92" xfId="0" applyFont="1" applyFill="1" applyBorder="1" applyAlignment="1" applyProtection="1">
      <alignment horizontal="center"/>
      <protection locked="0"/>
    </xf>
    <xf numFmtId="0" fontId="5" fillId="54" borderId="75" xfId="0" applyFont="1" applyFill="1" applyBorder="1" applyAlignment="1" applyProtection="1">
      <alignment horizontal="center"/>
      <protection locked="0"/>
    </xf>
    <xf numFmtId="0" fontId="5" fillId="54" borderId="76" xfId="0" applyFont="1" applyFill="1" applyBorder="1" applyAlignment="1" applyProtection="1">
      <alignment horizontal="center"/>
      <protection locked="0"/>
    </xf>
    <xf numFmtId="0" fontId="5" fillId="54" borderId="79" xfId="0" applyFont="1" applyFill="1" applyBorder="1" applyAlignment="1" applyProtection="1">
      <alignment horizontal="center"/>
      <protection locked="0"/>
    </xf>
    <xf numFmtId="0" fontId="57" fillId="61" borderId="87" xfId="0" applyFont="1" applyFill="1" applyBorder="1" applyAlignment="1" applyProtection="1">
      <alignment horizontal="center"/>
      <protection locked="0"/>
    </xf>
    <xf numFmtId="0" fontId="57" fillId="61" borderId="88" xfId="0" applyFont="1" applyFill="1" applyBorder="1" applyAlignment="1" applyProtection="1">
      <alignment horizontal="center"/>
      <protection locked="0"/>
    </xf>
    <xf numFmtId="0" fontId="5" fillId="61" borderId="72" xfId="0" applyFont="1" applyFill="1" applyBorder="1" applyAlignment="1" applyProtection="1">
      <alignment horizontal="center"/>
      <protection locked="0"/>
    </xf>
    <xf numFmtId="0" fontId="5" fillId="61" borderId="94" xfId="0" applyFont="1" applyFill="1" applyBorder="1" applyAlignment="1" applyProtection="1">
      <alignment horizontal="center"/>
      <protection locked="0"/>
    </xf>
    <xf numFmtId="0" fontId="5" fillId="61" borderId="77" xfId="0" applyFont="1" applyFill="1" applyBorder="1" applyAlignment="1" applyProtection="1">
      <alignment horizontal="center"/>
      <protection locked="0"/>
    </xf>
    <xf numFmtId="0" fontId="57" fillId="61" borderId="89" xfId="0" applyFont="1" applyFill="1" applyBorder="1" applyAlignment="1" applyProtection="1">
      <alignment horizontal="center"/>
      <protection locked="0"/>
    </xf>
    <xf numFmtId="0" fontId="57" fillId="61" borderId="90" xfId="0" applyFont="1" applyFill="1" applyBorder="1" applyAlignment="1" applyProtection="1">
      <alignment horizontal="center"/>
      <protection locked="0"/>
    </xf>
    <xf numFmtId="0" fontId="5" fillId="61" borderId="74" xfId="0" applyFont="1" applyFill="1" applyBorder="1" applyAlignment="1" applyProtection="1">
      <alignment horizontal="center"/>
      <protection locked="0"/>
    </xf>
    <xf numFmtId="0" fontId="5" fillId="61" borderId="93" xfId="0" applyFont="1" applyFill="1" applyBorder="1" applyAlignment="1" applyProtection="1">
      <alignment horizontal="center"/>
      <protection locked="0"/>
    </xf>
    <xf numFmtId="0" fontId="5" fillId="61" borderId="78" xfId="0" applyFont="1" applyFill="1" applyBorder="1" applyAlignment="1" applyProtection="1">
      <alignment horizontal="center"/>
      <protection locked="0"/>
    </xf>
    <xf numFmtId="0" fontId="0" fillId="61" borderId="90" xfId="0" applyFill="1" applyBorder="1" applyAlignment="1" applyProtection="1">
      <alignment horizontal="center"/>
      <protection locked="0"/>
    </xf>
    <xf numFmtId="0" fontId="9" fillId="61" borderId="89" xfId="0" applyFont="1" applyFill="1" applyBorder="1" applyAlignment="1" applyProtection="1">
      <alignment horizontal="center"/>
      <protection locked="0"/>
    </xf>
    <xf numFmtId="0" fontId="9" fillId="61" borderId="90" xfId="0" applyFont="1" applyFill="1" applyBorder="1" applyAlignment="1" applyProtection="1">
      <alignment horizontal="center"/>
      <protection locked="0"/>
    </xf>
    <xf numFmtId="0" fontId="57" fillId="61" borderId="86" xfId="0" applyFont="1" applyFill="1" applyBorder="1" applyAlignment="1" applyProtection="1">
      <alignment horizontal="center"/>
      <protection locked="0"/>
    </xf>
    <xf numFmtId="0" fontId="58" fillId="61" borderId="90" xfId="0" applyFont="1" applyFill="1" applyBorder="1" applyAlignment="1" applyProtection="1">
      <alignment horizontal="center"/>
      <protection locked="0"/>
    </xf>
    <xf numFmtId="0" fontId="57" fillId="61" borderId="91" xfId="0" applyFont="1" applyFill="1" applyBorder="1" applyAlignment="1" applyProtection="1">
      <alignment horizontal="center"/>
      <protection locked="0"/>
    </xf>
    <xf numFmtId="0" fontId="57" fillId="61" borderId="92" xfId="0" applyFont="1" applyFill="1" applyBorder="1" applyAlignment="1" applyProtection="1">
      <alignment horizontal="center"/>
      <protection locked="0"/>
    </xf>
    <xf numFmtId="0" fontId="5" fillId="61" borderId="75" xfId="0" applyFont="1" applyFill="1" applyBorder="1" applyAlignment="1" applyProtection="1">
      <alignment horizontal="center"/>
      <protection locked="0"/>
    </xf>
    <xf numFmtId="0" fontId="5" fillId="61" borderId="76" xfId="0" applyFont="1" applyFill="1" applyBorder="1" applyAlignment="1" applyProtection="1">
      <alignment horizontal="center"/>
      <protection locked="0"/>
    </xf>
    <xf numFmtId="0" fontId="5" fillId="61" borderId="79" xfId="0" applyFont="1" applyFill="1" applyBorder="1" applyAlignment="1" applyProtection="1">
      <alignment horizontal="center"/>
      <protection locked="0"/>
    </xf>
    <xf numFmtId="0" fontId="59" fillId="64" borderId="89" xfId="0" applyFont="1" applyFill="1" applyBorder="1" applyAlignment="1" applyProtection="1">
      <alignment horizontal="center"/>
      <protection locked="0"/>
    </xf>
    <xf numFmtId="0" fontId="59" fillId="64" borderId="90" xfId="0" applyFont="1" applyFill="1" applyBorder="1" applyAlignment="1" applyProtection="1">
      <alignment horizontal="center"/>
      <protection locked="0"/>
    </xf>
    <xf numFmtId="0" fontId="59" fillId="64" borderId="88" xfId="0" applyFont="1" applyFill="1" applyBorder="1" applyAlignment="1" applyProtection="1">
      <alignment horizontal="center"/>
      <protection locked="0"/>
    </xf>
    <xf numFmtId="0" fontId="5" fillId="64" borderId="86" xfId="0" applyFont="1" applyFill="1" applyBorder="1" applyAlignment="1" applyProtection="1">
      <alignment horizontal="center"/>
      <protection locked="0"/>
    </xf>
    <xf numFmtId="0" fontId="5" fillId="64" borderId="95" xfId="0" applyFont="1" applyFill="1" applyBorder="1" applyAlignment="1" applyProtection="1">
      <alignment horizontal="center"/>
      <protection locked="0"/>
    </xf>
    <xf numFmtId="0" fontId="5" fillId="64" borderId="106" xfId="0" applyFont="1" applyFill="1" applyBorder="1" applyAlignment="1" applyProtection="1">
      <alignment horizontal="center"/>
      <protection locked="0"/>
    </xf>
    <xf numFmtId="0" fontId="5" fillId="64" borderId="74" xfId="0" applyFont="1" applyFill="1" applyBorder="1" applyAlignment="1" applyProtection="1">
      <alignment horizontal="center"/>
      <protection locked="0"/>
    </xf>
    <xf numFmtId="0" fontId="5" fillId="64" borderId="93" xfId="0" applyFont="1" applyFill="1" applyBorder="1" applyAlignment="1" applyProtection="1">
      <alignment horizontal="center"/>
      <protection locked="0"/>
    </xf>
    <xf numFmtId="0" fontId="5" fillId="64" borderId="78" xfId="0" applyFont="1" applyFill="1" applyBorder="1" applyAlignment="1" applyProtection="1">
      <alignment horizontal="center"/>
      <protection locked="0"/>
    </xf>
    <xf numFmtId="0" fontId="9" fillId="64" borderId="90" xfId="0" applyFont="1" applyFill="1" applyBorder="1" applyAlignment="1" applyProtection="1">
      <alignment horizontal="center"/>
      <protection locked="0"/>
    </xf>
    <xf numFmtId="0" fontId="9" fillId="64" borderId="89" xfId="0" applyFont="1" applyFill="1" applyBorder="1" applyAlignment="1" applyProtection="1">
      <alignment horizontal="center"/>
      <protection locked="0"/>
    </xf>
    <xf numFmtId="0" fontId="59" fillId="64" borderId="86" xfId="0" applyFont="1" applyFill="1" applyBorder="1" applyAlignment="1" applyProtection="1">
      <alignment horizontal="center"/>
      <protection locked="0"/>
    </xf>
    <xf numFmtId="0" fontId="59" fillId="64" borderId="91" xfId="0" applyFont="1" applyFill="1" applyBorder="1" applyAlignment="1" applyProtection="1">
      <alignment horizontal="center"/>
      <protection locked="0"/>
    </xf>
    <xf numFmtId="0" fontId="59" fillId="64" borderId="92" xfId="0" applyFont="1" applyFill="1" applyBorder="1" applyAlignment="1" applyProtection="1">
      <alignment horizontal="center"/>
      <protection locked="0"/>
    </xf>
    <xf numFmtId="0" fontId="5" fillId="64" borderId="75" xfId="0" applyFont="1" applyFill="1" applyBorder="1" applyAlignment="1" applyProtection="1">
      <alignment horizontal="center"/>
      <protection locked="0"/>
    </xf>
    <xf numFmtId="0" fontId="5" fillId="64" borderId="76" xfId="0" applyFont="1" applyFill="1" applyBorder="1" applyAlignment="1" applyProtection="1">
      <alignment horizontal="center"/>
      <protection locked="0"/>
    </xf>
    <xf numFmtId="0" fontId="5" fillId="64" borderId="79" xfId="0" applyFont="1" applyFill="1" applyBorder="1" applyAlignment="1" applyProtection="1">
      <alignment horizontal="center"/>
      <protection locked="0"/>
    </xf>
    <xf numFmtId="0" fontId="60" fillId="46" borderId="87" xfId="0" applyFont="1" applyFill="1" applyBorder="1" applyAlignment="1" applyProtection="1">
      <alignment horizontal="center"/>
      <protection locked="0"/>
    </xf>
    <xf numFmtId="0" fontId="60" fillId="46" borderId="88" xfId="0" applyFont="1" applyFill="1" applyBorder="1" applyAlignment="1" applyProtection="1">
      <alignment horizontal="center"/>
      <protection locked="0"/>
    </xf>
    <xf numFmtId="0" fontId="60" fillId="46" borderId="88" xfId="0" applyFont="1" applyFill="1" applyBorder="1" applyAlignment="1" applyProtection="1">
      <alignment horizontal="center" vertical="center"/>
      <protection locked="0"/>
    </xf>
    <xf numFmtId="0" fontId="5" fillId="46" borderId="72" xfId="0" applyFont="1" applyFill="1" applyBorder="1" applyAlignment="1" applyProtection="1">
      <alignment horizontal="center" vertical="center"/>
      <protection locked="0"/>
    </xf>
    <xf numFmtId="0" fontId="5" fillId="46" borderId="94" xfId="0" applyFont="1" applyFill="1" applyBorder="1" applyAlignment="1" applyProtection="1">
      <alignment horizontal="center" vertical="center"/>
      <protection locked="0"/>
    </xf>
    <xf numFmtId="0" fontId="5" fillId="46" borderId="77" xfId="0" applyFont="1" applyFill="1" applyBorder="1" applyAlignment="1" applyProtection="1">
      <alignment horizontal="center" vertical="center"/>
      <protection locked="0"/>
    </xf>
    <xf numFmtId="0" fontId="60" fillId="46" borderId="89" xfId="0" applyFont="1" applyFill="1" applyBorder="1" applyAlignment="1" applyProtection="1">
      <alignment horizontal="center"/>
      <protection locked="0"/>
    </xf>
    <xf numFmtId="0" fontId="60" fillId="46" borderId="90" xfId="0" applyFont="1" applyFill="1" applyBorder="1" applyAlignment="1" applyProtection="1">
      <alignment horizontal="center"/>
      <protection locked="0"/>
    </xf>
    <xf numFmtId="0" fontId="60" fillId="46" borderId="90" xfId="0" applyFont="1" applyFill="1" applyBorder="1" applyAlignment="1" applyProtection="1">
      <alignment horizontal="center" vertical="center"/>
      <protection locked="0"/>
    </xf>
    <xf numFmtId="0" fontId="5" fillId="46" borderId="74" xfId="0" applyFont="1" applyFill="1" applyBorder="1" applyAlignment="1" applyProtection="1">
      <alignment horizontal="center"/>
      <protection locked="0"/>
    </xf>
    <xf numFmtId="0" fontId="5" fillId="46" borderId="93" xfId="0" applyFont="1" applyFill="1" applyBorder="1" applyAlignment="1" applyProtection="1">
      <alignment horizontal="center"/>
      <protection locked="0"/>
    </xf>
    <xf numFmtId="0" fontId="5" fillId="46" borderId="78" xfId="0" applyFont="1" applyFill="1" applyBorder="1" applyAlignment="1" applyProtection="1">
      <alignment horizontal="center"/>
      <protection locked="0"/>
    </xf>
    <xf numFmtId="0" fontId="0" fillId="46" borderId="90" xfId="0" applyFill="1" applyBorder="1" applyAlignment="1" applyProtection="1">
      <alignment horizontal="center" vertical="center"/>
      <protection locked="0"/>
    </xf>
    <xf numFmtId="0" fontId="9" fillId="46" borderId="89" xfId="0" applyFont="1" applyFill="1" applyBorder="1" applyAlignment="1" applyProtection="1">
      <alignment horizontal="center"/>
      <protection locked="0"/>
    </xf>
    <xf numFmtId="0" fontId="9" fillId="46" borderId="90" xfId="0" applyFont="1" applyFill="1" applyBorder="1" applyAlignment="1" applyProtection="1">
      <alignment horizontal="center"/>
      <protection locked="0"/>
    </xf>
    <xf numFmtId="0" fontId="60" fillId="46" borderId="86" xfId="0" applyFont="1" applyFill="1" applyBorder="1" applyAlignment="1" applyProtection="1">
      <alignment horizontal="center" vertical="center"/>
      <protection locked="0"/>
    </xf>
    <xf numFmtId="0" fontId="0" fillId="46" borderId="90" xfId="0" applyFill="1" applyBorder="1" applyAlignment="1" applyProtection="1">
      <alignment horizontal="center"/>
      <protection locked="0"/>
    </xf>
    <xf numFmtId="0" fontId="60" fillId="46" borderId="91" xfId="0" applyFont="1" applyFill="1" applyBorder="1" applyAlignment="1" applyProtection="1">
      <alignment horizontal="center"/>
      <protection locked="0"/>
    </xf>
    <xf numFmtId="0" fontId="60" fillId="46" borderId="92" xfId="0" applyFont="1" applyFill="1" applyBorder="1" applyAlignment="1" applyProtection="1">
      <alignment horizontal="center"/>
      <protection locked="0"/>
    </xf>
    <xf numFmtId="0" fontId="5" fillId="46" borderId="75" xfId="0" applyFont="1" applyFill="1" applyBorder="1" applyAlignment="1" applyProtection="1">
      <alignment horizontal="center"/>
      <protection locked="0"/>
    </xf>
    <xf numFmtId="0" fontId="5" fillId="46" borderId="76" xfId="0" applyFont="1" applyFill="1" applyBorder="1" applyAlignment="1" applyProtection="1">
      <alignment horizontal="center"/>
      <protection locked="0"/>
    </xf>
    <xf numFmtId="0" fontId="5" fillId="46" borderId="79" xfId="0" applyFont="1" applyFill="1" applyBorder="1" applyAlignment="1" applyProtection="1">
      <alignment horizontal="center"/>
      <protection locked="0"/>
    </xf>
    <xf numFmtId="0" fontId="61" fillId="60" borderId="87" xfId="0" applyFont="1" applyFill="1" applyBorder="1" applyAlignment="1" applyProtection="1">
      <alignment horizontal="center"/>
      <protection locked="0"/>
    </xf>
    <xf numFmtId="0" fontId="61" fillId="60" borderId="88" xfId="0" applyFont="1" applyFill="1" applyBorder="1" applyAlignment="1" applyProtection="1">
      <alignment horizontal="center"/>
      <protection locked="0"/>
    </xf>
    <xf numFmtId="0" fontId="5" fillId="60" borderId="72" xfId="0" applyFont="1" applyFill="1" applyBorder="1" applyAlignment="1" applyProtection="1">
      <alignment horizontal="center"/>
      <protection locked="0"/>
    </xf>
    <xf numFmtId="0" fontId="5" fillId="60" borderId="94" xfId="0" applyFont="1" applyFill="1" applyBorder="1" applyAlignment="1" applyProtection="1">
      <alignment horizontal="center"/>
      <protection locked="0"/>
    </xf>
    <xf numFmtId="0" fontId="5" fillId="60" borderId="77" xfId="0" applyFont="1" applyFill="1" applyBorder="1" applyAlignment="1" applyProtection="1">
      <alignment horizontal="center"/>
      <protection locked="0"/>
    </xf>
    <xf numFmtId="0" fontId="61" fillId="60" borderId="89" xfId="0" applyFont="1" applyFill="1" applyBorder="1" applyAlignment="1" applyProtection="1">
      <alignment horizontal="center"/>
      <protection locked="0"/>
    </xf>
    <xf numFmtId="0" fontId="61" fillId="60" borderId="90" xfId="0" applyFont="1" applyFill="1" applyBorder="1" applyAlignment="1" applyProtection="1">
      <alignment horizontal="center"/>
      <protection locked="0"/>
    </xf>
    <xf numFmtId="0" fontId="5" fillId="60" borderId="74" xfId="0" applyFont="1" applyFill="1" applyBorder="1" applyAlignment="1" applyProtection="1">
      <alignment horizontal="center"/>
      <protection locked="0"/>
    </xf>
    <xf numFmtId="0" fontId="5" fillId="60" borderId="93" xfId="0" applyFont="1" applyFill="1" applyBorder="1" applyAlignment="1" applyProtection="1">
      <alignment horizontal="center"/>
      <protection locked="0"/>
    </xf>
    <xf numFmtId="0" fontId="5" fillId="60" borderId="78" xfId="0" applyFont="1" applyFill="1" applyBorder="1" applyAlignment="1" applyProtection="1">
      <alignment horizontal="center"/>
      <protection locked="0"/>
    </xf>
    <xf numFmtId="0" fontId="0" fillId="60" borderId="90" xfId="0" applyFill="1" applyBorder="1" applyAlignment="1" applyProtection="1">
      <alignment horizontal="center"/>
      <protection locked="0"/>
    </xf>
    <xf numFmtId="0" fontId="9" fillId="60" borderId="89" xfId="0" applyFont="1" applyFill="1" applyBorder="1" applyAlignment="1" applyProtection="1">
      <alignment horizontal="center"/>
      <protection locked="0"/>
    </xf>
    <xf numFmtId="0" fontId="9" fillId="60" borderId="90" xfId="0" applyFont="1" applyFill="1" applyBorder="1" applyAlignment="1" applyProtection="1">
      <alignment horizontal="center"/>
      <protection locked="0"/>
    </xf>
    <xf numFmtId="0" fontId="61" fillId="60" borderId="86" xfId="0" applyFont="1" applyFill="1" applyBorder="1" applyAlignment="1" applyProtection="1">
      <alignment horizontal="center"/>
      <protection locked="0"/>
    </xf>
    <xf numFmtId="0" fontId="58" fillId="60" borderId="90" xfId="0" applyFont="1" applyFill="1" applyBorder="1" applyAlignment="1" applyProtection="1">
      <alignment horizontal="center"/>
      <protection locked="0"/>
    </xf>
    <xf numFmtId="0" fontId="61" fillId="60" borderId="91" xfId="0" applyFont="1" applyFill="1" applyBorder="1" applyAlignment="1" applyProtection="1">
      <alignment horizontal="center"/>
      <protection locked="0"/>
    </xf>
    <xf numFmtId="0" fontId="61" fillId="60" borderId="92" xfId="0" applyFont="1" applyFill="1" applyBorder="1" applyAlignment="1" applyProtection="1">
      <alignment horizontal="center"/>
      <protection locked="0"/>
    </xf>
    <xf numFmtId="0" fontId="5" fillId="60" borderId="75" xfId="0" applyFont="1" applyFill="1" applyBorder="1" applyAlignment="1" applyProtection="1">
      <alignment horizontal="center"/>
      <protection locked="0"/>
    </xf>
    <xf numFmtId="0" fontId="5" fillId="60" borderId="76" xfId="0" applyFont="1" applyFill="1" applyBorder="1" applyAlignment="1" applyProtection="1">
      <alignment horizontal="center"/>
      <protection locked="0"/>
    </xf>
    <xf numFmtId="0" fontId="5" fillId="60" borderId="79" xfId="0" applyFont="1" applyFill="1" applyBorder="1" applyAlignment="1" applyProtection="1">
      <alignment horizontal="center"/>
      <protection locked="0"/>
    </xf>
    <xf numFmtId="0" fontId="62" fillId="56" borderId="89" xfId="0" applyFont="1" applyFill="1" applyBorder="1" applyAlignment="1" applyProtection="1">
      <alignment horizontal="center"/>
      <protection locked="0"/>
    </xf>
    <xf numFmtId="0" fontId="62" fillId="56" borderId="90" xfId="0" applyFont="1" applyFill="1" applyBorder="1" applyAlignment="1" applyProtection="1">
      <alignment horizontal="center"/>
      <protection locked="0"/>
    </xf>
    <xf numFmtId="0" fontId="62" fillId="56" borderId="88" xfId="0" applyFont="1" applyFill="1" applyBorder="1" applyAlignment="1" applyProtection="1">
      <alignment horizontal="center"/>
      <protection locked="0"/>
    </xf>
    <xf numFmtId="0" fontId="5" fillId="56" borderId="86" xfId="0" applyFont="1" applyFill="1" applyBorder="1" applyAlignment="1" applyProtection="1">
      <alignment horizontal="center"/>
      <protection locked="0"/>
    </xf>
    <xf numFmtId="0" fontId="5" fillId="56" borderId="95" xfId="0" applyFont="1" applyFill="1" applyBorder="1" applyAlignment="1" applyProtection="1">
      <alignment horizontal="center"/>
      <protection locked="0"/>
    </xf>
    <xf numFmtId="0" fontId="5" fillId="56" borderId="106" xfId="0" applyFont="1" applyFill="1" applyBorder="1" applyAlignment="1" applyProtection="1">
      <alignment horizontal="center"/>
      <protection locked="0"/>
    </xf>
    <xf numFmtId="0" fontId="5" fillId="56" borderId="74" xfId="0" applyFont="1" applyFill="1" applyBorder="1" applyAlignment="1" applyProtection="1">
      <alignment horizontal="center"/>
      <protection locked="0"/>
    </xf>
    <xf numFmtId="0" fontId="5" fillId="56" borderId="93" xfId="0" applyFont="1" applyFill="1" applyBorder="1" applyAlignment="1" applyProtection="1">
      <alignment horizontal="center"/>
      <protection locked="0"/>
    </xf>
    <xf numFmtId="0" fontId="5" fillId="56" borderId="78" xfId="0" applyFont="1" applyFill="1" applyBorder="1" applyAlignment="1" applyProtection="1">
      <alignment horizontal="center"/>
      <protection locked="0"/>
    </xf>
    <xf numFmtId="0" fontId="9" fillId="56" borderId="90" xfId="0" applyFont="1" applyFill="1" applyBorder="1" applyAlignment="1" applyProtection="1">
      <alignment horizontal="center"/>
      <protection locked="0"/>
    </xf>
    <xf numFmtId="0" fontId="9" fillId="56" borderId="89" xfId="0" applyFont="1" applyFill="1" applyBorder="1" applyAlignment="1" applyProtection="1">
      <alignment horizontal="center"/>
      <protection locked="0"/>
    </xf>
    <xf numFmtId="0" fontId="62" fillId="56" borderId="86" xfId="0" applyFont="1" applyFill="1" applyBorder="1" applyAlignment="1" applyProtection="1">
      <alignment horizontal="center"/>
      <protection locked="0"/>
    </xf>
    <xf numFmtId="0" fontId="62" fillId="56" borderId="91" xfId="0" applyFont="1" applyFill="1" applyBorder="1" applyAlignment="1" applyProtection="1">
      <alignment horizontal="center"/>
      <protection locked="0"/>
    </xf>
    <xf numFmtId="0" fontId="62" fillId="56" borderId="92" xfId="0" applyFont="1" applyFill="1" applyBorder="1" applyAlignment="1" applyProtection="1">
      <alignment horizontal="center"/>
      <protection locked="0"/>
    </xf>
    <xf numFmtId="0" fontId="5" fillId="56" borderId="75" xfId="0" applyFont="1" applyFill="1" applyBorder="1" applyAlignment="1" applyProtection="1">
      <alignment horizontal="center"/>
      <protection locked="0"/>
    </xf>
    <xf numFmtId="0" fontId="5" fillId="56" borderId="76" xfId="0" applyFont="1" applyFill="1" applyBorder="1" applyAlignment="1" applyProtection="1">
      <alignment horizontal="center"/>
      <protection locked="0"/>
    </xf>
    <xf numFmtId="0" fontId="5" fillId="56" borderId="79" xfId="0" applyFont="1" applyFill="1" applyBorder="1" applyAlignment="1" applyProtection="1">
      <alignment horizontal="center"/>
      <protection locked="0"/>
    </xf>
    <xf numFmtId="0" fontId="5" fillId="48" borderId="77" xfId="0" applyFont="1" applyFill="1" applyBorder="1" applyAlignment="1" applyProtection="1">
      <alignment horizontal="center" vertical="center"/>
      <protection locked="0"/>
    </xf>
    <xf numFmtId="0" fontId="5" fillId="48" borderId="78" xfId="0" applyFont="1" applyFill="1" applyBorder="1" applyAlignment="1" applyProtection="1">
      <alignment horizontal="center"/>
      <protection locked="0"/>
    </xf>
    <xf numFmtId="0" fontId="5" fillId="48" borderId="79" xfId="0" applyFont="1" applyFill="1" applyBorder="1" applyAlignment="1" applyProtection="1">
      <alignment horizontal="center"/>
      <protection locked="0"/>
    </xf>
    <xf numFmtId="0" fontId="63" fillId="69" borderId="87" xfId="0" applyFont="1" applyFill="1" applyBorder="1" applyAlignment="1" applyProtection="1">
      <alignment horizontal="center"/>
      <protection locked="0"/>
    </xf>
    <xf numFmtId="0" fontId="63" fillId="69" borderId="88" xfId="0" applyFont="1" applyFill="1" applyBorder="1" applyAlignment="1" applyProtection="1">
      <alignment horizontal="center"/>
      <protection locked="0"/>
    </xf>
    <xf numFmtId="0" fontId="63" fillId="69" borderId="88" xfId="0" applyFont="1" applyFill="1" applyBorder="1" applyAlignment="1" applyProtection="1">
      <alignment horizontal="center" vertical="center"/>
      <protection locked="0"/>
    </xf>
    <xf numFmtId="0" fontId="5" fillId="69" borderId="72" xfId="0" applyFont="1" applyFill="1" applyBorder="1" applyAlignment="1" applyProtection="1">
      <alignment horizontal="center" vertical="center"/>
      <protection locked="0"/>
    </xf>
    <xf numFmtId="0" fontId="5" fillId="69" borderId="94" xfId="0" applyFont="1" applyFill="1" applyBorder="1" applyAlignment="1" applyProtection="1">
      <alignment horizontal="center" vertical="center"/>
      <protection locked="0"/>
    </xf>
    <xf numFmtId="0" fontId="5" fillId="69" borderId="77" xfId="0" applyFont="1" applyFill="1" applyBorder="1" applyAlignment="1" applyProtection="1">
      <alignment horizontal="center" vertical="center"/>
      <protection locked="0"/>
    </xf>
    <xf numFmtId="0" fontId="63" fillId="69" borderId="89" xfId="0" applyFont="1" applyFill="1" applyBorder="1" applyAlignment="1" applyProtection="1">
      <alignment horizontal="center"/>
      <protection locked="0"/>
    </xf>
    <xf numFmtId="0" fontId="63" fillId="69" borderId="90" xfId="0" applyFont="1" applyFill="1" applyBorder="1" applyAlignment="1" applyProtection="1">
      <alignment horizontal="center"/>
      <protection locked="0"/>
    </xf>
    <xf numFmtId="0" fontId="63" fillId="69" borderId="90" xfId="0" applyFont="1" applyFill="1" applyBorder="1" applyAlignment="1" applyProtection="1">
      <alignment horizontal="center" vertical="center"/>
      <protection locked="0"/>
    </xf>
    <xf numFmtId="0" fontId="5" fillId="69" borderId="74" xfId="0" applyFont="1" applyFill="1" applyBorder="1" applyAlignment="1" applyProtection="1">
      <alignment horizontal="center"/>
      <protection locked="0"/>
    </xf>
    <xf numFmtId="0" fontId="5" fillId="69" borderId="93" xfId="0" applyFont="1" applyFill="1" applyBorder="1" applyAlignment="1" applyProtection="1">
      <alignment horizontal="center"/>
      <protection locked="0"/>
    </xf>
    <xf numFmtId="0" fontId="5" fillId="69" borderId="78" xfId="0" applyFont="1" applyFill="1" applyBorder="1" applyAlignment="1" applyProtection="1">
      <alignment horizontal="center"/>
      <protection locked="0"/>
    </xf>
    <xf numFmtId="0" fontId="0" fillId="69" borderId="90" xfId="0" applyFill="1" applyBorder="1" applyAlignment="1" applyProtection="1">
      <alignment horizontal="center" vertical="center"/>
      <protection locked="0"/>
    </xf>
    <xf numFmtId="0" fontId="9" fillId="69" borderId="89" xfId="0" applyFont="1" applyFill="1" applyBorder="1" applyAlignment="1" applyProtection="1">
      <alignment horizontal="center"/>
      <protection locked="0"/>
    </xf>
    <xf numFmtId="0" fontId="9" fillId="69" borderId="90" xfId="0" applyFont="1" applyFill="1" applyBorder="1" applyAlignment="1" applyProtection="1">
      <alignment horizontal="center"/>
      <protection locked="0"/>
    </xf>
    <xf numFmtId="0" fontId="63" fillId="69" borderId="86" xfId="0" applyFont="1" applyFill="1" applyBorder="1" applyAlignment="1" applyProtection="1">
      <alignment horizontal="center" vertical="center"/>
      <protection locked="0"/>
    </xf>
    <xf numFmtId="0" fontId="5" fillId="69" borderId="106" xfId="0" applyFont="1" applyFill="1" applyBorder="1" applyAlignment="1" applyProtection="1">
      <alignment horizontal="center" vertical="center"/>
      <protection locked="0"/>
    </xf>
    <xf numFmtId="0" fontId="63" fillId="69" borderId="91" xfId="0" applyFont="1" applyFill="1" applyBorder="1" applyAlignment="1" applyProtection="1">
      <alignment horizontal="center"/>
      <protection locked="0"/>
    </xf>
    <xf numFmtId="0" fontId="63" fillId="69" borderId="92" xfId="0" applyFont="1" applyFill="1" applyBorder="1" applyAlignment="1" applyProtection="1">
      <alignment horizontal="center"/>
      <protection locked="0"/>
    </xf>
    <xf numFmtId="0" fontId="5" fillId="69" borderId="107" xfId="0" applyFont="1" applyFill="1" applyBorder="1" applyAlignment="1" applyProtection="1">
      <alignment horizontal="center"/>
      <protection locked="0"/>
    </xf>
    <xf numFmtId="0" fontId="64" fillId="70" borderId="87" xfId="0" applyFont="1" applyFill="1" applyBorder="1" applyAlignment="1" applyProtection="1">
      <alignment horizontal="center"/>
      <protection locked="0"/>
    </xf>
    <xf numFmtId="0" fontId="64" fillId="70" borderId="88" xfId="0" applyFont="1" applyFill="1" applyBorder="1" applyAlignment="1" applyProtection="1">
      <alignment horizontal="center"/>
      <protection locked="0"/>
    </xf>
    <xf numFmtId="0" fontId="5" fillId="70" borderId="72" xfId="0" applyFont="1" applyFill="1" applyBorder="1" applyAlignment="1" applyProtection="1">
      <alignment horizontal="center"/>
      <protection locked="0"/>
    </xf>
    <xf numFmtId="0" fontId="5" fillId="70" borderId="94" xfId="0" applyFont="1" applyFill="1" applyBorder="1" applyAlignment="1" applyProtection="1">
      <alignment horizontal="center"/>
      <protection locked="0"/>
    </xf>
    <xf numFmtId="0" fontId="5" fillId="70" borderId="77" xfId="0" applyFont="1" applyFill="1" applyBorder="1" applyAlignment="1" applyProtection="1">
      <alignment horizontal="center"/>
      <protection locked="0"/>
    </xf>
    <xf numFmtId="0" fontId="64" fillId="70" borderId="89" xfId="0" applyFont="1" applyFill="1" applyBorder="1" applyAlignment="1" applyProtection="1">
      <alignment horizontal="center"/>
      <protection locked="0"/>
    </xf>
    <xf numFmtId="0" fontId="64" fillId="70" borderId="90" xfId="0" applyFont="1" applyFill="1" applyBorder="1" applyAlignment="1" applyProtection="1">
      <alignment horizontal="center"/>
      <protection locked="0"/>
    </xf>
    <xf numFmtId="0" fontId="5" fillId="70" borderId="74" xfId="0" applyFont="1" applyFill="1" applyBorder="1" applyAlignment="1" applyProtection="1">
      <alignment horizontal="center"/>
      <protection locked="0"/>
    </xf>
    <xf numFmtId="0" fontId="5" fillId="70" borderId="93" xfId="0" applyFont="1" applyFill="1" applyBorder="1" applyAlignment="1" applyProtection="1">
      <alignment horizontal="center"/>
      <protection locked="0"/>
    </xf>
    <xf numFmtId="0" fontId="5" fillId="70" borderId="78" xfId="0" applyFont="1" applyFill="1" applyBorder="1" applyAlignment="1" applyProtection="1">
      <alignment horizontal="center"/>
      <protection locked="0"/>
    </xf>
    <xf numFmtId="0" fontId="0" fillId="70" borderId="90" xfId="0" applyFill="1" applyBorder="1" applyAlignment="1" applyProtection="1">
      <alignment horizontal="center"/>
      <protection locked="0"/>
    </xf>
    <xf numFmtId="0" fontId="9" fillId="70" borderId="89" xfId="0" applyFont="1" applyFill="1" applyBorder="1" applyAlignment="1" applyProtection="1">
      <alignment horizontal="center"/>
      <protection locked="0"/>
    </xf>
    <xf numFmtId="0" fontId="9" fillId="70" borderId="90" xfId="0" applyFont="1" applyFill="1" applyBorder="1" applyAlignment="1" applyProtection="1">
      <alignment horizontal="center"/>
      <protection locked="0"/>
    </xf>
    <xf numFmtId="0" fontId="64" fillId="70" borderId="86" xfId="0" applyFont="1" applyFill="1" applyBorder="1" applyAlignment="1" applyProtection="1">
      <alignment horizontal="center"/>
      <protection locked="0"/>
    </xf>
    <xf numFmtId="0" fontId="58" fillId="70" borderId="90" xfId="0" applyFont="1" applyFill="1" applyBorder="1" applyAlignment="1" applyProtection="1">
      <alignment horizontal="center"/>
      <protection locked="0"/>
    </xf>
    <xf numFmtId="0" fontId="64" fillId="70" borderId="91" xfId="0" applyFont="1" applyFill="1" applyBorder="1" applyAlignment="1" applyProtection="1">
      <alignment horizontal="center"/>
      <protection locked="0"/>
    </xf>
    <xf numFmtId="0" fontId="64" fillId="70" borderId="92" xfId="0" applyFont="1" applyFill="1" applyBorder="1" applyAlignment="1" applyProtection="1">
      <alignment horizontal="center"/>
      <protection locked="0"/>
    </xf>
    <xf numFmtId="0" fontId="5" fillId="70" borderId="75" xfId="0" applyFont="1" applyFill="1" applyBorder="1" applyAlignment="1" applyProtection="1">
      <alignment horizontal="center"/>
      <protection locked="0"/>
    </xf>
    <xf numFmtId="0" fontId="5" fillId="70" borderId="76" xfId="0" applyFont="1" applyFill="1" applyBorder="1" applyAlignment="1" applyProtection="1">
      <alignment horizontal="center"/>
      <protection locked="0"/>
    </xf>
    <xf numFmtId="0" fontId="5" fillId="70" borderId="79" xfId="0" applyFont="1" applyFill="1" applyBorder="1" applyAlignment="1" applyProtection="1">
      <alignment horizontal="center"/>
      <protection locked="0"/>
    </xf>
    <xf numFmtId="0" fontId="65" fillId="71" borderId="89" xfId="0" applyFont="1" applyFill="1" applyBorder="1" applyAlignment="1" applyProtection="1">
      <alignment horizontal="center"/>
      <protection locked="0"/>
    </xf>
    <xf numFmtId="0" fontId="65" fillId="71" borderId="90" xfId="0" applyFont="1" applyFill="1" applyBorder="1" applyAlignment="1" applyProtection="1">
      <alignment horizontal="center"/>
      <protection locked="0"/>
    </xf>
    <xf numFmtId="0" fontId="65" fillId="71" borderId="88" xfId="0" applyFont="1" applyFill="1" applyBorder="1" applyAlignment="1" applyProtection="1">
      <alignment horizontal="center"/>
      <protection locked="0"/>
    </xf>
    <xf numFmtId="0" fontId="5" fillId="71" borderId="86" xfId="0" applyFont="1" applyFill="1" applyBorder="1" applyAlignment="1" applyProtection="1">
      <alignment horizontal="center"/>
      <protection locked="0"/>
    </xf>
    <xf numFmtId="0" fontId="5" fillId="71" borderId="95" xfId="0" applyFont="1" applyFill="1" applyBorder="1" applyAlignment="1" applyProtection="1">
      <alignment horizontal="center"/>
      <protection locked="0"/>
    </xf>
    <xf numFmtId="0" fontId="5" fillId="71" borderId="106" xfId="0" applyFont="1" applyFill="1" applyBorder="1" applyAlignment="1" applyProtection="1">
      <alignment horizontal="center"/>
      <protection locked="0"/>
    </xf>
    <xf numFmtId="0" fontId="5" fillId="71" borderId="74" xfId="0" applyFont="1" applyFill="1" applyBorder="1" applyAlignment="1" applyProtection="1">
      <alignment horizontal="center"/>
      <protection locked="0"/>
    </xf>
    <xf numFmtId="0" fontId="5" fillId="71" borderId="93" xfId="0" applyFont="1" applyFill="1" applyBorder="1" applyAlignment="1" applyProtection="1">
      <alignment horizontal="center"/>
      <protection locked="0"/>
    </xf>
    <xf numFmtId="0" fontId="5" fillId="71" borderId="78" xfId="0" applyFont="1" applyFill="1" applyBorder="1" applyAlignment="1" applyProtection="1">
      <alignment horizontal="center"/>
      <protection locked="0"/>
    </xf>
    <xf numFmtId="0" fontId="9" fillId="71" borderId="90" xfId="0" applyFont="1" applyFill="1" applyBorder="1" applyAlignment="1" applyProtection="1">
      <alignment horizontal="center"/>
      <protection locked="0"/>
    </xf>
    <xf numFmtId="0" fontId="9" fillId="71" borderId="89" xfId="0" applyFont="1" applyFill="1" applyBorder="1" applyAlignment="1" applyProtection="1">
      <alignment horizontal="center"/>
      <protection locked="0"/>
    </xf>
    <xf numFmtId="0" fontId="65" fillId="71" borderId="86" xfId="0" applyFont="1" applyFill="1" applyBorder="1" applyAlignment="1" applyProtection="1">
      <alignment horizontal="center"/>
      <protection locked="0"/>
    </xf>
    <xf numFmtId="0" fontId="65" fillId="71" borderId="91" xfId="0" applyFont="1" applyFill="1" applyBorder="1" applyAlignment="1" applyProtection="1">
      <alignment horizontal="center"/>
      <protection locked="0"/>
    </xf>
    <xf numFmtId="0" fontId="65" fillId="71" borderId="92" xfId="0" applyFont="1" applyFill="1" applyBorder="1" applyAlignment="1" applyProtection="1">
      <alignment horizontal="center"/>
      <protection locked="0"/>
    </xf>
    <xf numFmtId="0" fontId="5" fillId="71" borderId="75" xfId="0" applyFont="1" applyFill="1" applyBorder="1" applyAlignment="1" applyProtection="1">
      <alignment horizontal="center"/>
      <protection locked="0"/>
    </xf>
    <xf numFmtId="0" fontId="5" fillId="71" borderId="76" xfId="0" applyFont="1" applyFill="1" applyBorder="1" applyAlignment="1" applyProtection="1">
      <alignment horizontal="center"/>
      <protection locked="0"/>
    </xf>
    <xf numFmtId="0" fontId="5" fillId="71" borderId="79" xfId="0" applyFont="1" applyFill="1" applyBorder="1" applyAlignment="1" applyProtection="1">
      <alignment horizontal="center"/>
      <protection locked="0"/>
    </xf>
    <xf numFmtId="0" fontId="67" fillId="72" borderId="87" xfId="0" applyFont="1" applyFill="1" applyBorder="1" applyAlignment="1" applyProtection="1">
      <alignment horizontal="center"/>
      <protection locked="0"/>
    </xf>
    <xf numFmtId="0" fontId="67" fillId="72" borderId="88" xfId="0" applyFont="1" applyFill="1" applyBorder="1" applyAlignment="1" applyProtection="1">
      <alignment horizontal="center"/>
      <protection locked="0"/>
    </xf>
    <xf numFmtId="0" fontId="67" fillId="72" borderId="88" xfId="0" applyFont="1" applyFill="1" applyBorder="1" applyAlignment="1" applyProtection="1">
      <alignment horizontal="center" vertical="center"/>
      <protection locked="0"/>
    </xf>
    <xf numFmtId="0" fontId="5" fillId="72" borderId="72" xfId="0" applyFont="1" applyFill="1" applyBorder="1" applyAlignment="1" applyProtection="1">
      <alignment horizontal="center" vertical="center"/>
      <protection locked="0"/>
    </xf>
    <xf numFmtId="0" fontId="5" fillId="72" borderId="94" xfId="0" applyFont="1" applyFill="1" applyBorder="1" applyAlignment="1" applyProtection="1">
      <alignment horizontal="center" vertical="center"/>
      <protection locked="0"/>
    </xf>
    <xf numFmtId="0" fontId="5" fillId="72" borderId="77" xfId="0" applyFont="1" applyFill="1" applyBorder="1" applyAlignment="1" applyProtection="1">
      <alignment horizontal="center" vertical="center"/>
      <protection locked="0"/>
    </xf>
    <xf numFmtId="0" fontId="67" fillId="72" borderId="89" xfId="0" applyFont="1" applyFill="1" applyBorder="1" applyAlignment="1" applyProtection="1">
      <alignment horizontal="center"/>
      <protection locked="0"/>
    </xf>
    <xf numFmtId="0" fontId="67" fillId="72" borderId="90" xfId="0" applyFont="1" applyFill="1" applyBorder="1" applyAlignment="1" applyProtection="1">
      <alignment horizontal="center"/>
      <protection locked="0"/>
    </xf>
    <xf numFmtId="0" fontId="67" fillId="72" borderId="90" xfId="0" applyFont="1" applyFill="1" applyBorder="1" applyAlignment="1" applyProtection="1">
      <alignment horizontal="center" vertical="center"/>
      <protection locked="0"/>
    </xf>
    <xf numFmtId="0" fontId="5" fillId="72" borderId="74" xfId="0" applyFont="1" applyFill="1" applyBorder="1" applyAlignment="1" applyProtection="1">
      <alignment horizontal="center"/>
      <protection locked="0"/>
    </xf>
    <xf numFmtId="0" fontId="5" fillId="72" borderId="93" xfId="0" applyFont="1" applyFill="1" applyBorder="1" applyAlignment="1" applyProtection="1">
      <alignment horizontal="center"/>
      <protection locked="0"/>
    </xf>
    <xf numFmtId="0" fontId="5" fillId="72" borderId="78" xfId="0" applyFont="1" applyFill="1" applyBorder="1" applyAlignment="1" applyProtection="1">
      <alignment horizontal="center"/>
      <protection locked="0"/>
    </xf>
    <xf numFmtId="0" fontId="0" fillId="72" borderId="90" xfId="0" applyFill="1" applyBorder="1" applyAlignment="1" applyProtection="1">
      <alignment horizontal="center" vertical="center"/>
      <protection locked="0"/>
    </xf>
    <xf numFmtId="0" fontId="9" fillId="72" borderId="89" xfId="0" applyFont="1" applyFill="1" applyBorder="1" applyAlignment="1" applyProtection="1">
      <alignment horizontal="center"/>
      <protection locked="0"/>
    </xf>
    <xf numFmtId="0" fontId="9" fillId="72" borderId="90" xfId="0" applyFont="1" applyFill="1" applyBorder="1" applyAlignment="1" applyProtection="1">
      <alignment horizontal="center"/>
      <protection locked="0"/>
    </xf>
    <xf numFmtId="0" fontId="67" fillId="72" borderId="86" xfId="0" applyFont="1" applyFill="1" applyBorder="1" applyAlignment="1" applyProtection="1">
      <alignment horizontal="center" vertical="center"/>
      <protection locked="0"/>
    </xf>
    <xf numFmtId="0" fontId="5" fillId="72" borderId="106" xfId="0" applyFont="1" applyFill="1" applyBorder="1" applyAlignment="1" applyProtection="1">
      <alignment horizontal="center" vertical="center"/>
      <protection locked="0"/>
    </xf>
    <xf numFmtId="0" fontId="67" fillId="72" borderId="91" xfId="0" applyFont="1" applyFill="1" applyBorder="1" applyAlignment="1" applyProtection="1">
      <alignment horizontal="center"/>
      <protection locked="0"/>
    </xf>
    <xf numFmtId="0" fontId="67" fillId="72" borderId="92" xfId="0" applyFont="1" applyFill="1" applyBorder="1" applyAlignment="1" applyProtection="1">
      <alignment horizontal="center"/>
      <protection locked="0"/>
    </xf>
    <xf numFmtId="0" fontId="5" fillId="72" borderId="107" xfId="0" applyFont="1" applyFill="1" applyBorder="1" applyAlignment="1" applyProtection="1">
      <alignment horizontal="center"/>
      <protection locked="0"/>
    </xf>
    <xf numFmtId="0" fontId="66" fillId="73" borderId="87" xfId="0" applyFont="1" applyFill="1" applyBorder="1" applyAlignment="1" applyProtection="1">
      <alignment horizontal="center"/>
      <protection locked="0"/>
    </xf>
    <xf numFmtId="0" fontId="66" fillId="73" borderId="88" xfId="0" applyFont="1" applyFill="1" applyBorder="1" applyAlignment="1" applyProtection="1">
      <alignment horizontal="center"/>
      <protection locked="0"/>
    </xf>
    <xf numFmtId="0" fontId="5" fillId="73" borderId="72" xfId="0" applyFont="1" applyFill="1" applyBorder="1" applyAlignment="1" applyProtection="1">
      <alignment horizontal="center"/>
      <protection locked="0"/>
    </xf>
    <xf numFmtId="0" fontId="5" fillId="73" borderId="94" xfId="0" applyFont="1" applyFill="1" applyBorder="1" applyAlignment="1" applyProtection="1">
      <alignment horizontal="center"/>
      <protection locked="0"/>
    </xf>
    <xf numFmtId="0" fontId="5" fillId="73" borderId="77" xfId="0" applyFont="1" applyFill="1" applyBorder="1" applyAlignment="1" applyProtection="1">
      <alignment horizontal="center"/>
      <protection locked="0"/>
    </xf>
    <xf numFmtId="0" fontId="66" fillId="73" borderId="89" xfId="0" applyFont="1" applyFill="1" applyBorder="1" applyAlignment="1" applyProtection="1">
      <alignment horizontal="center"/>
      <protection locked="0"/>
    </xf>
    <xf numFmtId="0" fontId="66" fillId="73" borderId="90" xfId="0" applyFont="1" applyFill="1" applyBorder="1" applyAlignment="1" applyProtection="1">
      <alignment horizontal="center"/>
      <protection locked="0"/>
    </xf>
    <xf numFmtId="0" fontId="5" fillId="73" borderId="74" xfId="0" applyFont="1" applyFill="1" applyBorder="1" applyAlignment="1" applyProtection="1">
      <alignment horizontal="center"/>
      <protection locked="0"/>
    </xf>
    <xf numFmtId="0" fontId="5" fillId="73" borderId="93" xfId="0" applyFont="1" applyFill="1" applyBorder="1" applyAlignment="1" applyProtection="1">
      <alignment horizontal="center"/>
      <protection locked="0"/>
    </xf>
    <xf numFmtId="0" fontId="5" fillId="73" borderId="78" xfId="0" applyFont="1" applyFill="1" applyBorder="1" applyAlignment="1" applyProtection="1">
      <alignment horizontal="center"/>
      <protection locked="0"/>
    </xf>
    <xf numFmtId="0" fontId="0" fillId="73" borderId="90" xfId="0" applyFill="1" applyBorder="1" applyAlignment="1" applyProtection="1">
      <alignment horizontal="center"/>
      <protection locked="0"/>
    </xf>
    <xf numFmtId="0" fontId="9" fillId="73" borderId="89" xfId="0" applyFont="1" applyFill="1" applyBorder="1" applyAlignment="1" applyProtection="1">
      <alignment horizontal="center"/>
      <protection locked="0"/>
    </xf>
    <xf numFmtId="0" fontId="9" fillId="73" borderId="90" xfId="0" applyFont="1" applyFill="1" applyBorder="1" applyAlignment="1" applyProtection="1">
      <alignment horizontal="center"/>
      <protection locked="0"/>
    </xf>
    <xf numFmtId="0" fontId="66" fillId="73" borderId="86" xfId="0" applyFont="1" applyFill="1" applyBorder="1" applyAlignment="1" applyProtection="1">
      <alignment horizontal="center"/>
      <protection locked="0"/>
    </xf>
    <xf numFmtId="0" fontId="58" fillId="73" borderId="90" xfId="0" applyFont="1" applyFill="1" applyBorder="1" applyAlignment="1" applyProtection="1">
      <alignment horizontal="center"/>
      <protection locked="0"/>
    </xf>
    <xf numFmtId="0" fontId="66" fillId="73" borderId="91" xfId="0" applyFont="1" applyFill="1" applyBorder="1" applyAlignment="1" applyProtection="1">
      <alignment horizontal="center"/>
      <protection locked="0"/>
    </xf>
    <xf numFmtId="0" fontId="66" fillId="73" borderId="92" xfId="0" applyFont="1" applyFill="1" applyBorder="1" applyAlignment="1" applyProtection="1">
      <alignment horizontal="center"/>
      <protection locked="0"/>
    </xf>
    <xf numFmtId="0" fontId="5" fillId="73" borderId="75" xfId="0" applyFont="1" applyFill="1" applyBorder="1" applyAlignment="1" applyProtection="1">
      <alignment horizontal="center"/>
      <protection locked="0"/>
    </xf>
    <xf numFmtId="0" fontId="5" fillId="73" borderId="76" xfId="0" applyFont="1" applyFill="1" applyBorder="1" applyAlignment="1" applyProtection="1">
      <alignment horizontal="center"/>
      <protection locked="0"/>
    </xf>
    <xf numFmtId="0" fontId="5" fillId="73" borderId="79" xfId="0" applyFont="1" applyFill="1" applyBorder="1" applyAlignment="1" applyProtection="1">
      <alignment horizontal="center"/>
      <protection locked="0"/>
    </xf>
    <xf numFmtId="0" fontId="68" fillId="74" borderId="89" xfId="0" applyFont="1" applyFill="1" applyBorder="1" applyAlignment="1" applyProtection="1">
      <alignment horizontal="center"/>
      <protection locked="0"/>
    </xf>
    <xf numFmtId="0" fontId="68" fillId="74" borderId="90" xfId="0" applyFont="1" applyFill="1" applyBorder="1" applyAlignment="1" applyProtection="1">
      <alignment horizontal="center"/>
      <protection locked="0"/>
    </xf>
    <xf numFmtId="0" fontId="68" fillId="74" borderId="88" xfId="0" applyFont="1" applyFill="1" applyBorder="1" applyAlignment="1" applyProtection="1">
      <alignment horizontal="center"/>
      <protection locked="0"/>
    </xf>
    <xf numFmtId="0" fontId="5" fillId="74" borderId="86" xfId="0" applyFont="1" applyFill="1" applyBorder="1" applyAlignment="1" applyProtection="1">
      <alignment horizontal="center"/>
      <protection locked="0"/>
    </xf>
    <xf numFmtId="0" fontId="5" fillId="74" borderId="95" xfId="0" applyFont="1" applyFill="1" applyBorder="1" applyAlignment="1" applyProtection="1">
      <alignment horizontal="center"/>
      <protection locked="0"/>
    </xf>
    <xf numFmtId="0" fontId="5" fillId="74" borderId="106" xfId="0" applyFont="1" applyFill="1" applyBorder="1" applyAlignment="1" applyProtection="1">
      <alignment horizontal="center"/>
      <protection locked="0"/>
    </xf>
    <xf numFmtId="0" fontId="5" fillId="74" borderId="74" xfId="0" applyFont="1" applyFill="1" applyBorder="1" applyAlignment="1" applyProtection="1">
      <alignment horizontal="center"/>
      <protection locked="0"/>
    </xf>
    <xf numFmtId="0" fontId="5" fillId="74" borderId="93" xfId="0" applyFont="1" applyFill="1" applyBorder="1" applyAlignment="1" applyProtection="1">
      <alignment horizontal="center"/>
      <protection locked="0"/>
    </xf>
    <xf numFmtId="0" fontId="5" fillId="74" borderId="78" xfId="0" applyFont="1" applyFill="1" applyBorder="1" applyAlignment="1" applyProtection="1">
      <alignment horizontal="center"/>
      <protection locked="0"/>
    </xf>
    <xf numFmtId="0" fontId="9" fillId="74" borderId="90" xfId="0" applyFont="1" applyFill="1" applyBorder="1" applyAlignment="1" applyProtection="1">
      <alignment horizontal="center"/>
      <protection locked="0"/>
    </xf>
    <xf numFmtId="0" fontId="9" fillId="74" borderId="89" xfId="0" applyFont="1" applyFill="1" applyBorder="1" applyAlignment="1" applyProtection="1">
      <alignment horizontal="center"/>
      <protection locked="0"/>
    </xf>
    <xf numFmtId="0" fontId="68" fillId="74" borderId="86" xfId="0" applyFont="1" applyFill="1" applyBorder="1" applyAlignment="1" applyProtection="1">
      <alignment horizontal="center"/>
      <protection locked="0"/>
    </xf>
    <xf numFmtId="0" fontId="68" fillId="74" borderId="91" xfId="0" applyFont="1" applyFill="1" applyBorder="1" applyAlignment="1" applyProtection="1">
      <alignment horizontal="center"/>
      <protection locked="0"/>
    </xf>
    <xf numFmtId="0" fontId="68" fillId="74" borderId="92" xfId="0" applyFont="1" applyFill="1" applyBorder="1" applyAlignment="1" applyProtection="1">
      <alignment horizontal="center"/>
      <protection locked="0"/>
    </xf>
    <xf numFmtId="0" fontId="5" fillId="74" borderId="75" xfId="0" applyFont="1" applyFill="1" applyBorder="1" applyAlignment="1" applyProtection="1">
      <alignment horizontal="center"/>
      <protection locked="0"/>
    </xf>
    <xf numFmtId="0" fontId="5" fillId="74" borderId="76" xfId="0" applyFont="1" applyFill="1" applyBorder="1" applyAlignment="1" applyProtection="1">
      <alignment horizontal="center"/>
      <protection locked="0"/>
    </xf>
    <xf numFmtId="0" fontId="5" fillId="74" borderId="79" xfId="0" applyFont="1" applyFill="1" applyBorder="1" applyAlignment="1" applyProtection="1">
      <alignment horizontal="center"/>
      <protection locked="0"/>
    </xf>
    <xf numFmtId="168" fontId="5" fillId="43" borderId="71" xfId="0" applyNumberFormat="1" applyFont="1" applyFill="1" applyBorder="1" applyAlignment="1" applyProtection="1">
      <alignment horizontal="center"/>
      <protection locked="0"/>
    </xf>
    <xf numFmtId="1" fontId="5" fillId="43" borderId="96" xfId="0" applyNumberFormat="1" applyFont="1" applyFill="1" applyBorder="1" applyAlignment="1" applyProtection="1">
      <alignment horizontal="center"/>
      <protection locked="0"/>
    </xf>
    <xf numFmtId="168" fontId="5" fillId="43" borderId="73" xfId="0" applyNumberFormat="1" applyFont="1" applyFill="1" applyBorder="1" applyAlignment="1" applyProtection="1">
      <alignment horizontal="center"/>
      <protection locked="0"/>
    </xf>
    <xf numFmtId="1" fontId="5" fillId="43" borderId="83" xfId="0" applyNumberFormat="1" applyFont="1" applyFill="1" applyBorder="1" applyAlignment="1" applyProtection="1">
      <alignment horizontal="center"/>
      <protection locked="0"/>
    </xf>
    <xf numFmtId="168" fontId="5" fillId="43" borderId="84" xfId="0" applyNumberFormat="1" applyFont="1" applyFill="1" applyBorder="1" applyAlignment="1" applyProtection="1">
      <alignment horizontal="center"/>
      <protection locked="0"/>
    </xf>
    <xf numFmtId="1" fontId="5" fillId="43" borderId="85" xfId="0" applyNumberFormat="1" applyFont="1" applyFill="1" applyBorder="1" applyAlignment="1" applyProtection="1">
      <alignment horizontal="center"/>
      <protection locked="0"/>
    </xf>
    <xf numFmtId="168" fontId="5" fillId="44" borderId="81" xfId="0" applyNumberFormat="1" applyFont="1" applyFill="1" applyBorder="1" applyAlignment="1" applyProtection="1">
      <alignment horizontal="center"/>
      <protection locked="0"/>
    </xf>
    <xf numFmtId="168" fontId="5" fillId="44" borderId="82" xfId="0" applyNumberFormat="1" applyFont="1" applyFill="1" applyBorder="1" applyAlignment="1" applyProtection="1">
      <alignment horizontal="center"/>
      <protection locked="0"/>
    </xf>
    <xf numFmtId="168" fontId="5" fillId="44" borderId="80" xfId="0" applyNumberFormat="1" applyFont="1" applyFill="1" applyBorder="1" applyAlignment="1" applyProtection="1">
      <alignment horizontal="center"/>
      <protection locked="0"/>
    </xf>
    <xf numFmtId="0" fontId="80" fillId="58" borderId="122" xfId="0" applyFont="1" applyFill="1" applyBorder="1" applyAlignment="1" applyProtection="1">
      <alignment horizontal="center"/>
      <protection locked="0"/>
    </xf>
    <xf numFmtId="0" fontId="80" fillId="58" borderId="108" xfId="0" applyFont="1" applyFill="1" applyBorder="1" applyAlignment="1" applyProtection="1">
      <alignment horizontal="center"/>
      <protection locked="0"/>
    </xf>
    <xf numFmtId="0" fontId="9" fillId="58" borderId="111" xfId="0" applyFont="1" applyFill="1" applyBorder="1" applyAlignment="1" applyProtection="1">
      <alignment horizontal="center"/>
      <protection locked="0"/>
    </xf>
    <xf numFmtId="0" fontId="9" fillId="43" borderId="72" xfId="0" applyFont="1" applyFill="1" applyBorder="1" applyAlignment="1" applyProtection="1">
      <alignment horizontal="center"/>
      <protection locked="0"/>
    </xf>
    <xf numFmtId="1" fontId="9" fillId="44" borderId="164" xfId="0" applyNumberFormat="1" applyFont="1" applyFill="1" applyBorder="1" applyAlignment="1" applyProtection="1">
      <alignment horizontal="center"/>
      <protection locked="0"/>
    </xf>
    <xf numFmtId="0" fontId="5" fillId="0" borderId="165" xfId="0" applyFont="1" applyBorder="1" applyAlignment="1" applyProtection="1">
      <alignment horizontal="center"/>
      <protection locked="0"/>
    </xf>
    <xf numFmtId="0" fontId="9" fillId="58" borderId="123" xfId="0" applyFont="1" applyFill="1" applyBorder="1" applyAlignment="1" applyProtection="1">
      <alignment horizontal="center"/>
      <protection locked="0"/>
    </xf>
    <xf numFmtId="0" fontId="9" fillId="58" borderId="109" xfId="0" applyFont="1" applyFill="1" applyBorder="1" applyAlignment="1" applyProtection="1">
      <alignment horizontal="center"/>
      <protection locked="0"/>
    </xf>
    <xf numFmtId="0" fontId="9" fillId="58" borderId="112" xfId="0" applyFont="1" applyFill="1" applyBorder="1" applyAlignment="1" applyProtection="1">
      <alignment horizontal="center"/>
      <protection locked="0"/>
    </xf>
    <xf numFmtId="0" fontId="9" fillId="43" borderId="74" xfId="0" applyFont="1" applyFill="1" applyBorder="1" applyAlignment="1" applyProtection="1">
      <alignment horizontal="center"/>
      <protection locked="0"/>
    </xf>
    <xf numFmtId="168" fontId="5" fillId="44" borderId="166" xfId="0" applyNumberFormat="1" applyFont="1" applyFill="1" applyBorder="1" applyAlignment="1" applyProtection="1">
      <alignment horizontal="center"/>
      <protection locked="0"/>
    </xf>
    <xf numFmtId="1" fontId="9" fillId="44" borderId="167" xfId="0" applyNumberFormat="1" applyFont="1" applyFill="1" applyBorder="1" applyAlignment="1" applyProtection="1">
      <alignment horizontal="center"/>
      <protection locked="0"/>
    </xf>
    <xf numFmtId="0" fontId="9" fillId="0" borderId="168" xfId="0" applyFont="1" applyBorder="1" applyAlignment="1" applyProtection="1">
      <alignment horizontal="center"/>
      <protection locked="0"/>
    </xf>
    <xf numFmtId="0" fontId="80" fillId="58" borderId="124" xfId="0" applyFont="1" applyFill="1" applyBorder="1" applyAlignment="1" applyProtection="1">
      <alignment horizontal="center"/>
      <protection locked="0"/>
    </xf>
    <xf numFmtId="0" fontId="80" fillId="58" borderId="110" xfId="0" applyFont="1" applyFill="1" applyBorder="1" applyAlignment="1" applyProtection="1">
      <alignment horizontal="center"/>
      <protection locked="0"/>
    </xf>
    <xf numFmtId="0" fontId="9" fillId="58" borderId="113" xfId="0" applyFont="1" applyFill="1" applyBorder="1" applyAlignment="1" applyProtection="1">
      <alignment horizontal="center"/>
      <protection locked="0"/>
    </xf>
    <xf numFmtId="0" fontId="9" fillId="43" borderId="75" xfId="0" applyFont="1" applyFill="1" applyBorder="1" applyAlignment="1" applyProtection="1">
      <alignment horizontal="center"/>
      <protection locked="0"/>
    </xf>
    <xf numFmtId="168" fontId="5" fillId="44" borderId="169" xfId="0" applyNumberFormat="1" applyFont="1" applyFill="1" applyBorder="1" applyAlignment="1" applyProtection="1">
      <alignment horizontal="center"/>
      <protection locked="0"/>
    </xf>
    <xf numFmtId="1" fontId="9" fillId="44" borderId="170" xfId="0" applyNumberFormat="1" applyFont="1" applyFill="1" applyBorder="1" applyAlignment="1" applyProtection="1">
      <alignment horizontal="center"/>
      <protection locked="0"/>
    </xf>
    <xf numFmtId="0" fontId="9" fillId="0" borderId="171" xfId="0" applyFont="1" applyBorder="1" applyAlignment="1" applyProtection="1">
      <alignment horizontal="center"/>
      <protection locked="0"/>
    </xf>
    <xf numFmtId="0" fontId="50" fillId="75" borderId="122" xfId="0" applyFont="1" applyFill="1" applyBorder="1" applyAlignment="1" applyProtection="1">
      <alignment horizontal="center"/>
      <protection locked="0"/>
    </xf>
    <xf numFmtId="0" fontId="50" fillId="75" borderId="108" xfId="0" applyFont="1" applyFill="1" applyBorder="1" applyAlignment="1" applyProtection="1">
      <alignment horizontal="center"/>
      <protection locked="0"/>
    </xf>
    <xf numFmtId="0" fontId="9" fillId="75" borderId="111" xfId="0" applyFont="1" applyFill="1" applyBorder="1" applyAlignment="1" applyProtection="1">
      <alignment horizontal="center"/>
      <protection locked="0"/>
    </xf>
    <xf numFmtId="0" fontId="9" fillId="75" borderId="114" xfId="0" applyFont="1" applyFill="1" applyBorder="1" applyAlignment="1" applyProtection="1">
      <alignment horizontal="center"/>
      <protection locked="0"/>
    </xf>
    <xf numFmtId="0" fontId="9" fillId="0" borderId="165" xfId="0" applyFont="1" applyBorder="1" applyAlignment="1" applyProtection="1">
      <alignment horizontal="center"/>
      <protection locked="0"/>
    </xf>
    <xf numFmtId="0" fontId="50" fillId="75" borderId="123" xfId="0" applyFont="1" applyFill="1" applyBorder="1" applyAlignment="1" applyProtection="1">
      <alignment horizontal="center"/>
      <protection locked="0"/>
    </xf>
    <xf numFmtId="0" fontId="50" fillId="75" borderId="109" xfId="0" applyFont="1" applyFill="1" applyBorder="1" applyAlignment="1" applyProtection="1">
      <alignment horizontal="center"/>
      <protection locked="0"/>
    </xf>
    <xf numFmtId="0" fontId="9" fillId="75" borderId="112" xfId="0" applyFont="1" applyFill="1" applyBorder="1" applyAlignment="1" applyProtection="1">
      <alignment horizontal="center"/>
      <protection locked="0"/>
    </xf>
    <xf numFmtId="0" fontId="9" fillId="75" borderId="115" xfId="0" applyFont="1" applyFill="1" applyBorder="1" applyAlignment="1" applyProtection="1">
      <alignment horizontal="center"/>
      <protection locked="0"/>
    </xf>
    <xf numFmtId="0" fontId="9" fillId="75" borderId="123" xfId="0" applyFont="1" applyFill="1" applyBorder="1" applyAlignment="1" applyProtection="1">
      <alignment horizontal="center"/>
      <protection locked="0"/>
    </xf>
    <xf numFmtId="0" fontId="9" fillId="75" borderId="109" xfId="0" applyFont="1" applyFill="1" applyBorder="1" applyAlignment="1" applyProtection="1">
      <alignment horizontal="center"/>
      <protection locked="0"/>
    </xf>
    <xf numFmtId="0" fontId="50" fillId="75" borderId="124" xfId="0" applyFont="1" applyFill="1" applyBorder="1" applyAlignment="1" applyProtection="1">
      <alignment horizontal="center"/>
      <protection locked="0"/>
    </xf>
    <xf numFmtId="0" fontId="50" fillId="75" borderId="110" xfId="0" applyFont="1" applyFill="1" applyBorder="1" applyAlignment="1" applyProtection="1">
      <alignment horizontal="center"/>
      <protection locked="0"/>
    </xf>
    <xf numFmtId="0" fontId="9" fillId="75" borderId="113" xfId="0" applyFont="1" applyFill="1" applyBorder="1" applyAlignment="1" applyProtection="1">
      <alignment horizontal="center"/>
      <protection locked="0"/>
    </xf>
    <xf numFmtId="0" fontId="9" fillId="75" borderId="116" xfId="0" applyFont="1" applyFill="1" applyBorder="1" applyAlignment="1" applyProtection="1">
      <alignment horizontal="center"/>
      <protection locked="0"/>
    </xf>
    <xf numFmtId="0" fontId="52" fillId="48" borderId="122" xfId="0" applyFont="1" applyFill="1" applyBorder="1" applyAlignment="1" applyProtection="1">
      <alignment horizontal="center"/>
      <protection locked="0"/>
    </xf>
    <xf numFmtId="0" fontId="52" fillId="48" borderId="108" xfId="0" applyFont="1" applyFill="1" applyBorder="1" applyAlignment="1" applyProtection="1">
      <alignment horizontal="center"/>
      <protection locked="0"/>
    </xf>
    <xf numFmtId="0" fontId="9" fillId="48" borderId="111" xfId="0" applyFont="1" applyFill="1" applyBorder="1" applyAlignment="1" applyProtection="1">
      <alignment horizontal="center"/>
      <protection locked="0"/>
    </xf>
    <xf numFmtId="0" fontId="9" fillId="48" borderId="114" xfId="0" applyFont="1" applyFill="1" applyBorder="1" applyAlignment="1" applyProtection="1">
      <alignment horizontal="center"/>
      <protection locked="0"/>
    </xf>
    <xf numFmtId="0" fontId="52" fillId="48" borderId="123" xfId="0" applyFont="1" applyFill="1" applyBorder="1" applyAlignment="1" applyProtection="1">
      <alignment horizontal="center"/>
      <protection locked="0"/>
    </xf>
    <xf numFmtId="0" fontId="52" fillId="48" borderId="109" xfId="0" applyFont="1" applyFill="1" applyBorder="1" applyAlignment="1" applyProtection="1">
      <alignment horizontal="center"/>
      <protection locked="0"/>
    </xf>
    <xf numFmtId="0" fontId="9" fillId="48" borderId="112" xfId="0" applyFont="1" applyFill="1" applyBorder="1" applyAlignment="1" applyProtection="1">
      <alignment horizontal="center"/>
      <protection locked="0"/>
    </xf>
    <xf numFmtId="0" fontId="9" fillId="48" borderId="115" xfId="0" applyFont="1" applyFill="1" applyBorder="1" applyAlignment="1" applyProtection="1">
      <alignment horizontal="center"/>
      <protection locked="0"/>
    </xf>
    <xf numFmtId="0" fontId="9" fillId="48" borderId="123" xfId="0" applyFont="1" applyFill="1" applyBorder="1" applyAlignment="1" applyProtection="1">
      <alignment horizontal="center"/>
      <protection locked="0"/>
    </xf>
    <xf numFmtId="0" fontId="9" fillId="48" borderId="109" xfId="0" applyFont="1" applyFill="1" applyBorder="1" applyAlignment="1" applyProtection="1">
      <alignment horizontal="center"/>
      <protection locked="0"/>
    </xf>
    <xf numFmtId="0" fontId="52" fillId="48" borderId="124" xfId="0" applyFont="1" applyFill="1" applyBorder="1" applyAlignment="1" applyProtection="1">
      <alignment horizontal="center"/>
      <protection locked="0"/>
    </xf>
    <xf numFmtId="0" fontId="52" fillId="48" borderId="110" xfId="0" applyFont="1" applyFill="1" applyBorder="1" applyAlignment="1" applyProtection="1">
      <alignment horizontal="center"/>
      <protection locked="0"/>
    </xf>
    <xf numFmtId="0" fontId="9" fillId="48" borderId="113" xfId="0" applyFont="1" applyFill="1" applyBorder="1" applyAlignment="1" applyProtection="1">
      <alignment horizontal="center"/>
      <protection locked="0"/>
    </xf>
    <xf numFmtId="0" fontId="9" fillId="48" borderId="116" xfId="0" applyFont="1" applyFill="1" applyBorder="1" applyAlignment="1" applyProtection="1">
      <alignment horizontal="center"/>
      <protection locked="0"/>
    </xf>
    <xf numFmtId="0" fontId="62" fillId="56" borderId="108" xfId="0" applyFont="1" applyFill="1" applyBorder="1" applyAlignment="1" applyProtection="1">
      <alignment horizontal="center"/>
      <protection locked="0"/>
    </xf>
    <xf numFmtId="0" fontId="9" fillId="56" borderId="111" xfId="0" applyFont="1" applyFill="1" applyBorder="1" applyAlignment="1" applyProtection="1">
      <alignment horizontal="center"/>
      <protection locked="0"/>
    </xf>
    <xf numFmtId="0" fontId="9" fillId="56" borderId="109" xfId="0" applyFont="1" applyFill="1" applyBorder="1" applyAlignment="1" applyProtection="1">
      <alignment horizontal="center"/>
      <protection locked="0"/>
    </xf>
    <xf numFmtId="0" fontId="9" fillId="56" borderId="112" xfId="0" applyFont="1" applyFill="1" applyBorder="1" applyAlignment="1" applyProtection="1">
      <alignment horizontal="center"/>
      <protection locked="0"/>
    </xf>
    <xf numFmtId="0" fontId="62" fillId="56" borderId="110" xfId="0" applyFont="1" applyFill="1" applyBorder="1" applyAlignment="1" applyProtection="1">
      <alignment horizontal="center"/>
      <protection locked="0"/>
    </xf>
    <xf numFmtId="0" fontId="9" fillId="56" borderId="113" xfId="0" applyFont="1" applyFill="1" applyBorder="1" applyAlignment="1" applyProtection="1">
      <alignment horizontal="center"/>
      <protection locked="0"/>
    </xf>
    <xf numFmtId="0" fontId="61" fillId="60" borderId="108" xfId="0" applyFont="1" applyFill="1" applyBorder="1" applyAlignment="1" applyProtection="1">
      <alignment horizontal="center"/>
      <protection locked="0"/>
    </xf>
    <xf numFmtId="0" fontId="9" fillId="60" borderId="111" xfId="0" applyFont="1" applyFill="1" applyBorder="1" applyAlignment="1" applyProtection="1">
      <alignment horizontal="center"/>
      <protection locked="0"/>
    </xf>
    <xf numFmtId="0" fontId="9" fillId="60" borderId="114" xfId="0" applyFont="1" applyFill="1" applyBorder="1" applyAlignment="1" applyProtection="1">
      <alignment horizontal="center"/>
      <protection locked="0"/>
    </xf>
    <xf numFmtId="0" fontId="61" fillId="60" borderId="109" xfId="0" applyFont="1" applyFill="1" applyBorder="1" applyAlignment="1" applyProtection="1">
      <alignment horizontal="center"/>
      <protection locked="0"/>
    </xf>
    <xf numFmtId="0" fontId="9" fillId="60" borderId="112" xfId="0" applyFont="1" applyFill="1" applyBorder="1" applyAlignment="1" applyProtection="1">
      <alignment horizontal="center"/>
      <protection locked="0"/>
    </xf>
    <xf numFmtId="0" fontId="9" fillId="60" borderId="115" xfId="0" applyFont="1" applyFill="1" applyBorder="1" applyAlignment="1" applyProtection="1">
      <alignment horizontal="center"/>
      <protection locked="0"/>
    </xf>
    <xf numFmtId="0" fontId="9" fillId="60" borderId="109" xfId="0" applyFont="1" applyFill="1" applyBorder="1" applyAlignment="1" applyProtection="1">
      <alignment horizontal="center"/>
      <protection locked="0"/>
    </xf>
    <xf numFmtId="0" fontId="61" fillId="60" borderId="110" xfId="0" applyFont="1" applyFill="1" applyBorder="1" applyAlignment="1" applyProtection="1">
      <alignment horizontal="center"/>
      <protection locked="0"/>
    </xf>
    <xf numFmtId="0" fontId="9" fillId="60" borderId="113" xfId="0" applyFont="1" applyFill="1" applyBorder="1" applyAlignment="1" applyProtection="1">
      <alignment horizontal="center"/>
      <protection locked="0"/>
    </xf>
    <xf numFmtId="0" fontId="9" fillId="60" borderId="116" xfId="0" applyFont="1" applyFill="1" applyBorder="1" applyAlignment="1" applyProtection="1">
      <alignment horizontal="center"/>
      <protection locked="0"/>
    </xf>
    <xf numFmtId="0" fontId="60" fillId="46" borderId="108" xfId="0" applyFont="1" applyFill="1" applyBorder="1" applyAlignment="1" applyProtection="1">
      <alignment horizontal="center"/>
      <protection locked="0"/>
    </xf>
    <xf numFmtId="0" fontId="9" fillId="46" borderId="111" xfId="0" applyFont="1" applyFill="1" applyBorder="1" applyAlignment="1" applyProtection="1">
      <alignment horizontal="center"/>
      <protection locked="0"/>
    </xf>
    <xf numFmtId="0" fontId="9" fillId="46" borderId="114" xfId="0" applyFont="1" applyFill="1" applyBorder="1" applyAlignment="1" applyProtection="1">
      <alignment horizontal="center"/>
      <protection locked="0"/>
    </xf>
    <xf numFmtId="0" fontId="60" fillId="46" borderId="109" xfId="0" applyFont="1" applyFill="1" applyBorder="1" applyAlignment="1" applyProtection="1">
      <alignment horizontal="center"/>
      <protection locked="0"/>
    </xf>
    <xf numFmtId="0" fontId="9" fillId="46" borderId="112" xfId="0" applyFont="1" applyFill="1" applyBorder="1" applyAlignment="1" applyProtection="1">
      <alignment horizontal="center"/>
      <protection locked="0"/>
    </xf>
    <xf numFmtId="0" fontId="9" fillId="46" borderId="115" xfId="0" applyFont="1" applyFill="1" applyBorder="1" applyAlignment="1" applyProtection="1">
      <alignment horizontal="center"/>
      <protection locked="0"/>
    </xf>
    <xf numFmtId="0" fontId="9" fillId="46" borderId="109" xfId="0" applyFont="1" applyFill="1" applyBorder="1" applyAlignment="1" applyProtection="1">
      <alignment horizontal="center"/>
      <protection locked="0"/>
    </xf>
    <xf numFmtId="0" fontId="60" fillId="46" borderId="110" xfId="0" applyFont="1" applyFill="1" applyBorder="1" applyAlignment="1" applyProtection="1">
      <alignment horizontal="center"/>
      <protection locked="0"/>
    </xf>
    <xf numFmtId="0" fontId="9" fillId="46" borderId="113" xfId="0" applyFont="1" applyFill="1" applyBorder="1" applyAlignment="1" applyProtection="1">
      <alignment horizontal="center"/>
      <protection locked="0"/>
    </xf>
    <xf numFmtId="0" fontId="9" fillId="46" borderId="116" xfId="0" applyFont="1" applyFill="1" applyBorder="1" applyAlignment="1" applyProtection="1">
      <alignment horizontal="center"/>
      <protection locked="0"/>
    </xf>
    <xf numFmtId="0" fontId="81" fillId="77" borderId="122" xfId="0" applyFont="1" applyFill="1" applyBorder="1" applyAlignment="1" applyProtection="1">
      <alignment horizontal="center"/>
      <protection locked="0"/>
    </xf>
    <xf numFmtId="0" fontId="81" fillId="77" borderId="108" xfId="0" applyFont="1" applyFill="1" applyBorder="1" applyAlignment="1" applyProtection="1">
      <alignment horizontal="center"/>
      <protection locked="0"/>
    </xf>
    <xf numFmtId="0" fontId="9" fillId="77" borderId="111" xfId="0" applyFont="1" applyFill="1" applyBorder="1" applyAlignment="1" applyProtection="1">
      <alignment horizontal="center"/>
      <protection locked="0"/>
    </xf>
    <xf numFmtId="0" fontId="9" fillId="77" borderId="123" xfId="0" applyFont="1" applyFill="1" applyBorder="1" applyAlignment="1" applyProtection="1">
      <alignment horizontal="center"/>
      <protection locked="0"/>
    </xf>
    <xf numFmtId="0" fontId="9" fillId="77" borderId="109" xfId="0" applyFont="1" applyFill="1" applyBorder="1" applyAlignment="1" applyProtection="1">
      <alignment horizontal="center"/>
      <protection locked="0"/>
    </xf>
    <xf numFmtId="0" fontId="9" fillId="77" borderId="112" xfId="0" applyFont="1" applyFill="1" applyBorder="1" applyAlignment="1" applyProtection="1">
      <alignment horizontal="center"/>
      <protection locked="0"/>
    </xf>
    <xf numFmtId="0" fontId="81" fillId="77" borderId="124" xfId="0" applyFont="1" applyFill="1" applyBorder="1" applyAlignment="1" applyProtection="1">
      <alignment horizontal="center"/>
      <protection locked="0"/>
    </xf>
    <xf numFmtId="0" fontId="81" fillId="77" borderId="110" xfId="0" applyFont="1" applyFill="1" applyBorder="1" applyAlignment="1" applyProtection="1">
      <alignment horizontal="center"/>
      <protection locked="0"/>
    </xf>
    <xf numFmtId="0" fontId="9" fillId="77" borderId="113" xfId="0" applyFont="1" applyFill="1" applyBorder="1" applyAlignment="1" applyProtection="1">
      <alignment horizontal="center"/>
      <protection locked="0"/>
    </xf>
    <xf numFmtId="0" fontId="82" fillId="76" borderId="122" xfId="0" applyFont="1" applyFill="1" applyBorder="1" applyAlignment="1" applyProtection="1">
      <alignment horizontal="center"/>
      <protection locked="0"/>
    </xf>
    <xf numFmtId="0" fontId="82" fillId="76" borderId="108" xfId="0" applyFont="1" applyFill="1" applyBorder="1" applyAlignment="1" applyProtection="1">
      <alignment horizontal="center"/>
      <protection locked="0"/>
    </xf>
    <xf numFmtId="0" fontId="9" fillId="76" borderId="111" xfId="0" applyFont="1" applyFill="1" applyBorder="1" applyAlignment="1" applyProtection="1">
      <alignment horizontal="center"/>
      <protection locked="0"/>
    </xf>
    <xf numFmtId="0" fontId="9" fillId="76" borderId="114" xfId="0" applyFont="1" applyFill="1" applyBorder="1" applyAlignment="1" applyProtection="1">
      <alignment horizontal="center"/>
      <protection locked="0"/>
    </xf>
    <xf numFmtId="0" fontId="82" fillId="76" borderId="123" xfId="0" applyFont="1" applyFill="1" applyBorder="1" applyAlignment="1" applyProtection="1">
      <alignment horizontal="center"/>
      <protection locked="0"/>
    </xf>
    <xf numFmtId="0" fontId="82" fillId="76" borderId="109" xfId="0" applyFont="1" applyFill="1" applyBorder="1" applyAlignment="1" applyProtection="1">
      <alignment horizontal="center"/>
      <protection locked="0"/>
    </xf>
    <xf numFmtId="0" fontId="9" fillId="76" borderId="112" xfId="0" applyFont="1" applyFill="1" applyBorder="1" applyAlignment="1" applyProtection="1">
      <alignment horizontal="center"/>
      <protection locked="0"/>
    </xf>
    <xf numFmtId="0" fontId="9" fillId="76" borderId="115" xfId="0" applyFont="1" applyFill="1" applyBorder="1" applyAlignment="1" applyProtection="1">
      <alignment horizontal="center"/>
      <protection locked="0"/>
    </xf>
    <xf numFmtId="0" fontId="9" fillId="76" borderId="123" xfId="0" applyFont="1" applyFill="1" applyBorder="1" applyAlignment="1" applyProtection="1">
      <alignment horizontal="center"/>
      <protection locked="0"/>
    </xf>
    <xf numFmtId="0" fontId="9" fillId="76" borderId="109" xfId="0" applyFont="1" applyFill="1" applyBorder="1" applyAlignment="1" applyProtection="1">
      <alignment horizontal="center"/>
      <protection locked="0"/>
    </xf>
    <xf numFmtId="0" fontId="82" fillId="76" borderId="124" xfId="0" applyFont="1" applyFill="1" applyBorder="1" applyAlignment="1" applyProtection="1">
      <alignment horizontal="center"/>
      <protection locked="0"/>
    </xf>
    <xf numFmtId="0" fontId="82" fillId="76" borderId="110" xfId="0" applyFont="1" applyFill="1" applyBorder="1" applyAlignment="1" applyProtection="1">
      <alignment horizontal="center"/>
      <protection locked="0"/>
    </xf>
    <xf numFmtId="0" fontId="9" fillId="76" borderId="113" xfId="0" applyFont="1" applyFill="1" applyBorder="1" applyAlignment="1" applyProtection="1">
      <alignment horizontal="center"/>
      <protection locked="0"/>
    </xf>
    <xf numFmtId="0" fontId="9" fillId="76" borderId="116" xfId="0" applyFont="1" applyFill="1" applyBorder="1" applyAlignment="1" applyProtection="1">
      <alignment horizontal="center"/>
      <protection locked="0"/>
    </xf>
    <xf numFmtId="0" fontId="83" fillId="45" borderId="122" xfId="0" applyFont="1" applyFill="1" applyBorder="1" applyAlignment="1" applyProtection="1">
      <alignment horizontal="center"/>
      <protection locked="0"/>
    </xf>
    <xf numFmtId="0" fontId="83" fillId="45" borderId="108" xfId="0" applyFont="1" applyFill="1" applyBorder="1" applyAlignment="1" applyProtection="1">
      <alignment horizontal="center"/>
      <protection locked="0"/>
    </xf>
    <xf numFmtId="0" fontId="9" fillId="45" borderId="111" xfId="0" applyFont="1" applyFill="1" applyBorder="1" applyAlignment="1" applyProtection="1">
      <alignment horizontal="center"/>
      <protection locked="0"/>
    </xf>
    <xf numFmtId="0" fontId="9" fillId="45" borderId="114" xfId="0" applyFont="1" applyFill="1" applyBorder="1" applyAlignment="1" applyProtection="1">
      <alignment horizontal="center"/>
      <protection locked="0"/>
    </xf>
    <xf numFmtId="0" fontId="83" fillId="45" borderId="123" xfId="0" applyFont="1" applyFill="1" applyBorder="1" applyAlignment="1" applyProtection="1">
      <alignment horizontal="center"/>
      <protection locked="0"/>
    </xf>
    <xf numFmtId="0" fontId="83" fillId="45" borderId="109" xfId="0" applyFont="1" applyFill="1" applyBorder="1" applyAlignment="1" applyProtection="1">
      <alignment horizontal="center"/>
      <protection locked="0"/>
    </xf>
    <xf numFmtId="0" fontId="9" fillId="45" borderId="112" xfId="0" applyFont="1" applyFill="1" applyBorder="1" applyAlignment="1" applyProtection="1">
      <alignment horizontal="center"/>
      <protection locked="0"/>
    </xf>
    <xf numFmtId="0" fontId="9" fillId="45" borderId="115" xfId="0" applyFont="1" applyFill="1" applyBorder="1" applyAlignment="1" applyProtection="1">
      <alignment horizontal="center"/>
      <protection locked="0"/>
    </xf>
    <xf numFmtId="0" fontId="9" fillId="45" borderId="123" xfId="0" applyFont="1" applyFill="1" applyBorder="1" applyAlignment="1" applyProtection="1">
      <alignment horizontal="center"/>
      <protection locked="0"/>
    </xf>
    <xf numFmtId="0" fontId="9" fillId="45" borderId="109" xfId="0" applyFont="1" applyFill="1" applyBorder="1" applyAlignment="1" applyProtection="1">
      <alignment horizontal="center"/>
      <protection locked="0"/>
    </xf>
    <xf numFmtId="0" fontId="83" fillId="45" borderId="124" xfId="0" applyFont="1" applyFill="1" applyBorder="1" applyAlignment="1" applyProtection="1">
      <alignment horizontal="center"/>
      <protection locked="0"/>
    </xf>
    <xf numFmtId="0" fontId="83" fillId="45" borderId="110" xfId="0" applyFont="1" applyFill="1" applyBorder="1" applyAlignment="1" applyProtection="1">
      <alignment horizontal="center"/>
      <protection locked="0"/>
    </xf>
    <xf numFmtId="0" fontId="9" fillId="45" borderId="113" xfId="0" applyFont="1" applyFill="1" applyBorder="1" applyAlignment="1" applyProtection="1">
      <alignment horizontal="center"/>
      <protection locked="0"/>
    </xf>
    <xf numFmtId="0" fontId="9" fillId="45" borderId="116" xfId="0" applyFont="1" applyFill="1" applyBorder="1" applyAlignment="1" applyProtection="1">
      <alignment horizontal="center"/>
      <protection locked="0"/>
    </xf>
    <xf numFmtId="0" fontId="59" fillId="64" borderId="108" xfId="0" applyFont="1" applyFill="1" applyBorder="1" applyAlignment="1" applyProtection="1">
      <alignment horizontal="center"/>
      <protection locked="0"/>
    </xf>
    <xf numFmtId="0" fontId="9" fillId="64" borderId="111" xfId="0" applyFont="1" applyFill="1" applyBorder="1" applyAlignment="1" applyProtection="1">
      <alignment horizontal="center"/>
      <protection locked="0"/>
    </xf>
    <xf numFmtId="0" fontId="9" fillId="64" borderId="109" xfId="0" applyFont="1" applyFill="1" applyBorder="1" applyAlignment="1" applyProtection="1">
      <alignment horizontal="center"/>
      <protection locked="0"/>
    </xf>
    <xf numFmtId="0" fontId="9" fillId="64" borderId="112" xfId="0" applyFont="1" applyFill="1" applyBorder="1" applyAlignment="1" applyProtection="1">
      <alignment horizontal="center"/>
      <protection locked="0"/>
    </xf>
    <xf numFmtId="0" fontId="59" fillId="64" borderId="110" xfId="0" applyFont="1" applyFill="1" applyBorder="1" applyAlignment="1" applyProtection="1">
      <alignment horizontal="center"/>
      <protection locked="0"/>
    </xf>
    <xf numFmtId="0" fontId="9" fillId="64" borderId="113" xfId="0" applyFont="1" applyFill="1" applyBorder="1" applyAlignment="1" applyProtection="1">
      <alignment horizontal="center"/>
      <protection locked="0"/>
    </xf>
    <xf numFmtId="0" fontId="57" fillId="61" borderId="108" xfId="0" applyFont="1" applyFill="1" applyBorder="1" applyAlignment="1" applyProtection="1">
      <alignment horizontal="center"/>
      <protection locked="0"/>
    </xf>
    <xf numFmtId="0" fontId="9" fillId="61" borderId="111" xfId="0" applyFont="1" applyFill="1" applyBorder="1" applyAlignment="1" applyProtection="1">
      <alignment horizontal="center"/>
      <protection locked="0"/>
    </xf>
    <xf numFmtId="0" fontId="9" fillId="61" borderId="114" xfId="0" applyFont="1" applyFill="1" applyBorder="1" applyAlignment="1" applyProtection="1">
      <alignment horizontal="center"/>
      <protection locked="0"/>
    </xf>
    <xf numFmtId="0" fontId="57" fillId="61" borderId="109" xfId="0" applyFont="1" applyFill="1" applyBorder="1" applyAlignment="1" applyProtection="1">
      <alignment horizontal="center"/>
      <protection locked="0"/>
    </xf>
    <xf numFmtId="0" fontId="9" fillId="61" borderId="112" xfId="0" applyFont="1" applyFill="1" applyBorder="1" applyAlignment="1" applyProtection="1">
      <alignment horizontal="center"/>
      <protection locked="0"/>
    </xf>
    <xf numFmtId="0" fontId="9" fillId="61" borderId="115" xfId="0" applyFont="1" applyFill="1" applyBorder="1" applyAlignment="1" applyProtection="1">
      <alignment horizontal="center"/>
      <protection locked="0"/>
    </xf>
    <xf numFmtId="0" fontId="9" fillId="61" borderId="109" xfId="0" applyFont="1" applyFill="1" applyBorder="1" applyAlignment="1" applyProtection="1">
      <alignment horizontal="center"/>
      <protection locked="0"/>
    </xf>
    <xf numFmtId="0" fontId="57" fillId="61" borderId="110" xfId="0" applyFont="1" applyFill="1" applyBorder="1" applyAlignment="1" applyProtection="1">
      <alignment horizontal="center"/>
      <protection locked="0"/>
    </xf>
    <xf numFmtId="0" fontId="9" fillId="61" borderId="113" xfId="0" applyFont="1" applyFill="1" applyBorder="1" applyAlignment="1" applyProtection="1">
      <alignment horizontal="center"/>
      <protection locked="0"/>
    </xf>
    <xf numFmtId="0" fontId="9" fillId="61" borderId="116" xfId="0" applyFont="1" applyFill="1" applyBorder="1" applyAlignment="1" applyProtection="1">
      <alignment horizontal="center"/>
      <protection locked="0"/>
    </xf>
    <xf numFmtId="0" fontId="56" fillId="54" borderId="108" xfId="0" applyFont="1" applyFill="1" applyBorder="1" applyAlignment="1" applyProtection="1">
      <alignment horizontal="center"/>
      <protection locked="0"/>
    </xf>
    <xf numFmtId="0" fontId="9" fillId="54" borderId="111"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56"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9" fillId="54" borderId="109" xfId="0" applyFont="1" applyFill="1" applyBorder="1" applyAlignment="1" applyProtection="1">
      <alignment horizontal="center"/>
      <protection locked="0"/>
    </xf>
    <xf numFmtId="0" fontId="56" fillId="54" borderId="110" xfId="0" applyFont="1" applyFill="1" applyBorder="1" applyAlignment="1" applyProtection="1">
      <alignment horizontal="center"/>
      <protection locked="0"/>
    </xf>
    <xf numFmtId="0" fontId="9" fillId="54" borderId="113"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84" fillId="78" borderId="122" xfId="0" applyFont="1" applyFill="1" applyBorder="1" applyAlignment="1" applyProtection="1">
      <alignment horizontal="center"/>
      <protection locked="0"/>
    </xf>
    <xf numFmtId="0" fontId="84" fillId="78" borderId="108" xfId="0" applyFont="1" applyFill="1" applyBorder="1" applyAlignment="1" applyProtection="1">
      <alignment horizontal="center"/>
      <protection locked="0"/>
    </xf>
    <xf numFmtId="0" fontId="9" fillId="78" borderId="111" xfId="0" applyFont="1" applyFill="1" applyBorder="1" applyAlignment="1" applyProtection="1">
      <alignment horizontal="center"/>
      <protection locked="0"/>
    </xf>
    <xf numFmtId="0" fontId="9" fillId="78" borderId="117" xfId="0" applyFont="1" applyFill="1" applyBorder="1" applyAlignment="1" applyProtection="1">
      <alignment horizontal="center"/>
      <protection locked="0"/>
    </xf>
    <xf numFmtId="0" fontId="9" fillId="43" borderId="81" xfId="0" applyFont="1" applyFill="1" applyBorder="1" applyAlignment="1" applyProtection="1">
      <alignment horizontal="center"/>
      <protection locked="0"/>
    </xf>
    <xf numFmtId="0" fontId="9" fillId="43" borderId="94" xfId="0" applyFont="1" applyFill="1" applyBorder="1" applyAlignment="1" applyProtection="1">
      <alignment horizontal="center"/>
      <protection locked="0"/>
    </xf>
    <xf numFmtId="0" fontId="9" fillId="78" borderId="123" xfId="0" applyFont="1" applyFill="1" applyBorder="1" applyAlignment="1" applyProtection="1">
      <alignment horizontal="center"/>
      <protection locked="0"/>
    </xf>
    <xf numFmtId="0" fontId="9" fillId="78" borderId="109" xfId="0" applyFont="1" applyFill="1" applyBorder="1" applyAlignment="1" applyProtection="1">
      <alignment horizontal="center"/>
      <protection locked="0"/>
    </xf>
    <xf numFmtId="0" fontId="9" fillId="78" borderId="112" xfId="0" applyFont="1" applyFill="1" applyBorder="1" applyAlignment="1" applyProtection="1">
      <alignment horizontal="center"/>
      <protection locked="0"/>
    </xf>
    <xf numFmtId="0" fontId="9" fillId="78" borderId="118" xfId="0" applyFont="1" applyFill="1" applyBorder="1" applyAlignment="1" applyProtection="1">
      <alignment horizontal="center"/>
      <protection locked="0"/>
    </xf>
    <xf numFmtId="0" fontId="9" fillId="43" borderId="82" xfId="0" applyFont="1" applyFill="1" applyBorder="1" applyAlignment="1" applyProtection="1">
      <alignment horizontal="center"/>
      <protection locked="0"/>
    </xf>
    <xf numFmtId="0" fontId="9" fillId="43" borderId="93" xfId="0" applyFont="1" applyFill="1" applyBorder="1" applyAlignment="1" applyProtection="1">
      <alignment horizontal="center"/>
      <protection locked="0"/>
    </xf>
    <xf numFmtId="0" fontId="84" fillId="78" borderId="124" xfId="0" applyFont="1" applyFill="1" applyBorder="1" applyAlignment="1" applyProtection="1">
      <alignment horizontal="center"/>
      <protection locked="0"/>
    </xf>
    <xf numFmtId="0" fontId="84" fillId="78" borderId="110" xfId="0" applyFont="1" applyFill="1" applyBorder="1" applyAlignment="1" applyProtection="1">
      <alignment horizontal="center"/>
      <protection locked="0"/>
    </xf>
    <xf numFmtId="0" fontId="9" fillId="78" borderId="113" xfId="0" applyFont="1" applyFill="1" applyBorder="1" applyAlignment="1" applyProtection="1">
      <alignment horizontal="center"/>
      <protection locked="0"/>
    </xf>
    <xf numFmtId="0" fontId="9" fillId="78" borderId="119" xfId="0" applyFont="1" applyFill="1" applyBorder="1" applyAlignment="1" applyProtection="1">
      <alignment horizontal="center"/>
      <protection locked="0"/>
    </xf>
    <xf numFmtId="0" fontId="9" fillId="43" borderId="80" xfId="0" applyFont="1" applyFill="1" applyBorder="1" applyAlignment="1" applyProtection="1">
      <alignment horizontal="center"/>
      <protection locked="0"/>
    </xf>
    <xf numFmtId="0" fontId="9" fillId="43" borderId="76" xfId="0" applyFont="1" applyFill="1" applyBorder="1" applyAlignment="1" applyProtection="1">
      <alignment horizontal="center"/>
      <protection locked="0"/>
    </xf>
    <xf numFmtId="0" fontId="85" fillId="79" borderId="122" xfId="0" applyFont="1" applyFill="1" applyBorder="1" applyAlignment="1" applyProtection="1">
      <alignment horizontal="center"/>
      <protection locked="0"/>
    </xf>
    <xf numFmtId="0" fontId="85" fillId="79" borderId="108" xfId="0" applyFont="1" applyFill="1" applyBorder="1" applyAlignment="1" applyProtection="1">
      <alignment horizontal="center"/>
      <protection locked="0"/>
    </xf>
    <xf numFmtId="0" fontId="9" fillId="79" borderId="111" xfId="0" applyFont="1" applyFill="1" applyBorder="1" applyAlignment="1" applyProtection="1">
      <alignment horizontal="center"/>
      <protection locked="0"/>
    </xf>
    <xf numFmtId="0" fontId="9" fillId="79" borderId="117" xfId="0" applyFont="1" applyFill="1" applyBorder="1" applyAlignment="1" applyProtection="1">
      <alignment horizontal="center"/>
      <protection locked="0"/>
    </xf>
    <xf numFmtId="0" fontId="9" fillId="43" borderId="77" xfId="0" applyFont="1" applyFill="1" applyBorder="1" applyAlignment="1" applyProtection="1">
      <alignment horizontal="center"/>
      <protection locked="0"/>
    </xf>
    <xf numFmtId="0" fontId="85" fillId="79" borderId="123" xfId="0" applyFont="1" applyFill="1" applyBorder="1" applyAlignment="1" applyProtection="1">
      <alignment horizontal="center"/>
      <protection locked="0"/>
    </xf>
    <xf numFmtId="0" fontId="85" fillId="79" borderId="109" xfId="0" applyFont="1" applyFill="1" applyBorder="1" applyAlignment="1" applyProtection="1">
      <alignment horizontal="center"/>
      <protection locked="0"/>
    </xf>
    <xf numFmtId="0" fontId="9" fillId="79" borderId="112" xfId="0" applyFont="1" applyFill="1" applyBorder="1" applyAlignment="1" applyProtection="1">
      <alignment horizontal="center"/>
      <protection locked="0"/>
    </xf>
    <xf numFmtId="0" fontId="9" fillId="79" borderId="118" xfId="0" applyFont="1" applyFill="1" applyBorder="1" applyAlignment="1" applyProtection="1">
      <alignment horizontal="center"/>
      <protection locked="0"/>
    </xf>
    <xf numFmtId="0" fontId="9" fillId="43" borderId="78" xfId="0" applyFont="1" applyFill="1" applyBorder="1" applyAlignment="1" applyProtection="1">
      <alignment horizontal="center"/>
      <protection locked="0"/>
    </xf>
    <xf numFmtId="0" fontId="9" fillId="79" borderId="109" xfId="0" applyFont="1" applyFill="1" applyBorder="1" applyAlignment="1" applyProtection="1">
      <alignment horizontal="center"/>
      <protection locked="0"/>
    </xf>
    <xf numFmtId="0" fontId="85" fillId="79" borderId="121" xfId="0" applyFont="1" applyFill="1" applyBorder="1" applyAlignment="1" applyProtection="1">
      <alignment horizontal="center"/>
      <protection locked="0"/>
    </xf>
    <xf numFmtId="0" fontId="85" fillId="79" borderId="120" xfId="0" applyFont="1" applyFill="1" applyBorder="1" applyAlignment="1" applyProtection="1">
      <alignment horizontal="center"/>
      <protection locked="0"/>
    </xf>
    <xf numFmtId="0" fontId="9" fillId="79" borderId="123" xfId="0" applyFont="1" applyFill="1" applyBorder="1" applyAlignment="1" applyProtection="1">
      <alignment horizontal="center"/>
      <protection locked="0"/>
    </xf>
    <xf numFmtId="0" fontId="85" fillId="79" borderId="124" xfId="0" applyFont="1" applyFill="1" applyBorder="1" applyAlignment="1" applyProtection="1">
      <alignment horizontal="center"/>
      <protection locked="0"/>
    </xf>
    <xf numFmtId="0" fontId="85" fillId="79" borderId="110" xfId="0" applyFont="1" applyFill="1" applyBorder="1" applyAlignment="1" applyProtection="1">
      <alignment horizontal="center"/>
      <protection locked="0"/>
    </xf>
    <xf numFmtId="0" fontId="9" fillId="79" borderId="113" xfId="0" applyFont="1" applyFill="1" applyBorder="1" applyAlignment="1" applyProtection="1">
      <alignment horizontal="center"/>
      <protection locked="0"/>
    </xf>
    <xf numFmtId="0" fontId="9" fillId="79" borderId="119" xfId="0" applyFont="1" applyFill="1" applyBorder="1" applyAlignment="1" applyProtection="1">
      <alignment horizontal="center"/>
      <protection locked="0"/>
    </xf>
    <xf numFmtId="0" fontId="9" fillId="43" borderId="79" xfId="0" applyFont="1" applyFill="1" applyBorder="1" applyAlignment="1" applyProtection="1">
      <alignment horizontal="center"/>
      <protection locked="0"/>
    </xf>
    <xf numFmtId="0" fontId="87" fillId="80" borderId="122" xfId="0" applyFont="1" applyFill="1" applyBorder="1" applyAlignment="1" applyProtection="1">
      <alignment horizontal="center"/>
      <protection locked="0"/>
    </xf>
    <xf numFmtId="0" fontId="87" fillId="80" borderId="108" xfId="0" applyFont="1" applyFill="1" applyBorder="1" applyAlignment="1" applyProtection="1">
      <alignment horizontal="center"/>
      <protection locked="0"/>
    </xf>
    <xf numFmtId="0" fontId="9" fillId="80" borderId="111" xfId="0" applyFont="1" applyFill="1" applyBorder="1" applyAlignment="1" applyProtection="1">
      <alignment horizontal="center"/>
      <protection locked="0"/>
    </xf>
    <xf numFmtId="0" fontId="87" fillId="80" borderId="123" xfId="0" applyFont="1" applyFill="1" applyBorder="1" applyAlignment="1" applyProtection="1">
      <alignment horizontal="center"/>
      <protection locked="0"/>
    </xf>
    <xf numFmtId="0" fontId="87" fillId="80" borderId="109" xfId="0" applyFont="1" applyFill="1" applyBorder="1" applyAlignment="1" applyProtection="1">
      <alignment horizontal="center"/>
      <protection locked="0"/>
    </xf>
    <xf numFmtId="0" fontId="9" fillId="80" borderId="112" xfId="0" applyFont="1" applyFill="1" applyBorder="1" applyAlignment="1" applyProtection="1">
      <alignment horizontal="center"/>
      <protection locked="0"/>
    </xf>
    <xf numFmtId="0" fontId="9" fillId="80" borderId="109" xfId="0" applyFont="1" applyFill="1" applyBorder="1" applyAlignment="1" applyProtection="1">
      <alignment horizontal="center"/>
      <protection locked="0"/>
    </xf>
    <xf numFmtId="0" fontId="87" fillId="80" borderId="121" xfId="0" applyFont="1" applyFill="1" applyBorder="1" applyAlignment="1" applyProtection="1">
      <alignment horizontal="center"/>
      <protection locked="0"/>
    </xf>
    <xf numFmtId="0" fontId="87" fillId="80" borderId="120" xfId="0" applyFont="1" applyFill="1" applyBorder="1" applyAlignment="1" applyProtection="1">
      <alignment horizontal="center"/>
      <protection locked="0"/>
    </xf>
    <xf numFmtId="0" fontId="9" fillId="80" borderId="123" xfId="0" applyFont="1" applyFill="1" applyBorder="1" applyAlignment="1" applyProtection="1">
      <alignment horizontal="center"/>
      <protection locked="0"/>
    </xf>
    <xf numFmtId="0" fontId="87" fillId="80" borderId="124" xfId="0" applyFont="1" applyFill="1" applyBorder="1" applyAlignment="1" applyProtection="1">
      <alignment horizontal="center"/>
      <protection locked="0"/>
    </xf>
    <xf numFmtId="0" fontId="87" fillId="80" borderId="110" xfId="0" applyFont="1" applyFill="1" applyBorder="1" applyAlignment="1" applyProtection="1">
      <alignment horizontal="center"/>
      <protection locked="0"/>
    </xf>
    <xf numFmtId="0" fontId="9" fillId="80" borderId="113" xfId="0" applyFont="1" applyFill="1" applyBorder="1" applyAlignment="1" applyProtection="1">
      <alignment horizontal="center"/>
      <protection locked="0"/>
    </xf>
    <xf numFmtId="0" fontId="88" fillId="81" borderId="122" xfId="0" applyFont="1" applyFill="1" applyBorder="1" applyAlignment="1" applyProtection="1">
      <alignment horizontal="center"/>
      <protection locked="0"/>
    </xf>
    <xf numFmtId="0" fontId="88" fillId="81" borderId="108" xfId="0" applyFont="1" applyFill="1" applyBorder="1" applyAlignment="1" applyProtection="1">
      <alignment horizontal="center"/>
      <protection locked="0"/>
    </xf>
    <xf numFmtId="0" fontId="9" fillId="81" borderId="111" xfId="0" applyFont="1" applyFill="1" applyBorder="1" applyAlignment="1" applyProtection="1">
      <alignment horizontal="center"/>
      <protection locked="0"/>
    </xf>
    <xf numFmtId="0" fontId="9" fillId="43" borderId="88" xfId="0" applyFont="1" applyFill="1" applyBorder="1" applyAlignment="1" applyProtection="1">
      <alignment horizontal="center"/>
      <protection locked="0"/>
    </xf>
    <xf numFmtId="0" fontId="9" fillId="81" borderId="123" xfId="0" applyFont="1" applyFill="1" applyBorder="1" applyAlignment="1" applyProtection="1">
      <alignment horizontal="center"/>
      <protection locked="0"/>
    </xf>
    <xf numFmtId="0" fontId="9" fillId="81" borderId="109" xfId="0" applyFont="1" applyFill="1" applyBorder="1" applyAlignment="1" applyProtection="1">
      <alignment horizontal="center"/>
      <protection locked="0"/>
    </xf>
    <xf numFmtId="0" fontId="9" fillId="81" borderId="112" xfId="0" applyFont="1" applyFill="1" applyBorder="1" applyAlignment="1" applyProtection="1">
      <alignment horizontal="center"/>
      <protection locked="0"/>
    </xf>
    <xf numFmtId="0" fontId="9" fillId="43" borderId="90" xfId="0" applyFont="1" applyFill="1" applyBorder="1" applyAlignment="1" applyProtection="1">
      <alignment horizontal="center"/>
      <protection locked="0"/>
    </xf>
    <xf numFmtId="0" fontId="88" fillId="81" borderId="124" xfId="0" applyFont="1" applyFill="1" applyBorder="1" applyAlignment="1" applyProtection="1">
      <alignment horizontal="center"/>
      <protection locked="0"/>
    </xf>
    <xf numFmtId="0" fontId="88" fillId="81" borderId="110" xfId="0" applyFont="1" applyFill="1" applyBorder="1" applyAlignment="1" applyProtection="1">
      <alignment horizontal="center"/>
      <protection locked="0"/>
    </xf>
    <xf numFmtId="0" fontId="9" fillId="81" borderId="113" xfId="0" applyFont="1" applyFill="1" applyBorder="1" applyAlignment="1" applyProtection="1">
      <alignment horizontal="center"/>
      <protection locked="0"/>
    </xf>
    <xf numFmtId="0" fontId="9" fillId="43" borderId="92" xfId="0" applyFont="1" applyFill="1" applyBorder="1" applyAlignment="1" applyProtection="1">
      <alignment horizontal="center"/>
      <protection locked="0"/>
    </xf>
    <xf numFmtId="0" fontId="86" fillId="82" borderId="108" xfId="0" applyFont="1" applyFill="1" applyBorder="1" applyAlignment="1" applyProtection="1">
      <alignment horizontal="center"/>
      <protection locked="0"/>
    </xf>
    <xf numFmtId="0" fontId="9" fillId="82" borderId="111" xfId="0" applyFont="1" applyFill="1" applyBorder="1" applyAlignment="1" applyProtection="1">
      <alignment horizontal="center"/>
      <protection locked="0"/>
    </xf>
    <xf numFmtId="0" fontId="86" fillId="82" borderId="109" xfId="0" applyFont="1" applyFill="1" applyBorder="1" applyAlignment="1" applyProtection="1">
      <alignment horizontal="center"/>
      <protection locked="0"/>
    </xf>
    <xf numFmtId="0" fontId="9" fillId="82" borderId="112" xfId="0" applyFont="1" applyFill="1" applyBorder="1" applyAlignment="1" applyProtection="1">
      <alignment horizontal="center"/>
      <protection locked="0"/>
    </xf>
    <xf numFmtId="0" fontId="9" fillId="82" borderId="109" xfId="0" applyFont="1" applyFill="1" applyBorder="1" applyAlignment="1" applyProtection="1">
      <alignment horizontal="center"/>
      <protection locked="0"/>
    </xf>
    <xf numFmtId="0" fontId="86" fillId="82" borderId="121" xfId="0" applyFont="1" applyFill="1" applyBorder="1" applyAlignment="1" applyProtection="1">
      <alignment horizontal="center"/>
      <protection locked="0"/>
    </xf>
    <xf numFmtId="0" fontId="86" fillId="82" borderId="120" xfId="0" applyFont="1" applyFill="1" applyBorder="1" applyAlignment="1" applyProtection="1">
      <alignment horizontal="center"/>
      <protection locked="0"/>
    </xf>
    <xf numFmtId="0" fontId="86" fillId="82" borderId="110" xfId="0" applyFont="1" applyFill="1" applyBorder="1" applyAlignment="1" applyProtection="1">
      <alignment horizontal="center"/>
      <protection locked="0"/>
    </xf>
    <xf numFmtId="0" fontId="9" fillId="82" borderId="113" xfId="0" applyFont="1" applyFill="1" applyBorder="1" applyAlignment="1" applyProtection="1">
      <alignment horizontal="center"/>
      <protection locked="0"/>
    </xf>
    <xf numFmtId="0" fontId="60" fillId="46" borderId="122" xfId="0" applyFont="1" applyFill="1" applyBorder="1" applyAlignment="1" applyProtection="1">
      <alignment horizontal="center"/>
      <protection locked="0"/>
    </xf>
    <xf numFmtId="0" fontId="9" fillId="46" borderId="117" xfId="0" applyFont="1" applyFill="1" applyBorder="1" applyAlignment="1" applyProtection="1">
      <alignment horizontal="center"/>
      <protection locked="0"/>
    </xf>
    <xf numFmtId="0" fontId="9" fillId="46" borderId="123" xfId="0" applyFont="1" applyFill="1" applyBorder="1" applyAlignment="1" applyProtection="1">
      <alignment horizontal="center"/>
      <protection locked="0"/>
    </xf>
    <xf numFmtId="0" fontId="9" fillId="46" borderId="118" xfId="0" applyFont="1" applyFill="1" applyBorder="1" applyAlignment="1" applyProtection="1">
      <alignment horizontal="center"/>
      <protection locked="0"/>
    </xf>
    <xf numFmtId="0" fontId="60" fillId="46" borderId="124" xfId="0" applyFont="1" applyFill="1" applyBorder="1" applyAlignment="1" applyProtection="1">
      <alignment horizontal="center"/>
      <protection locked="0"/>
    </xf>
    <xf numFmtId="0" fontId="9" fillId="46" borderId="119" xfId="0" applyFont="1" applyFill="1" applyBorder="1" applyAlignment="1" applyProtection="1">
      <alignment horizontal="center"/>
      <protection locked="0"/>
    </xf>
    <xf numFmtId="0" fontId="101" fillId="88" borderId="122" xfId="0" applyFont="1" applyFill="1" applyBorder="1" applyAlignment="1" applyProtection="1">
      <alignment horizontal="center"/>
      <protection locked="0"/>
    </xf>
    <xf numFmtId="0" fontId="101" fillId="88" borderId="108" xfId="0" applyFont="1" applyFill="1" applyBorder="1" applyAlignment="1" applyProtection="1">
      <alignment horizontal="center"/>
      <protection locked="0"/>
    </xf>
    <xf numFmtId="0" fontId="9" fillId="88" borderId="111" xfId="0" applyFont="1" applyFill="1" applyBorder="1" applyAlignment="1" applyProtection="1">
      <alignment horizontal="center"/>
      <protection locked="0"/>
    </xf>
    <xf numFmtId="0" fontId="9" fillId="88" borderId="117" xfId="0" applyFont="1" applyFill="1" applyBorder="1" applyAlignment="1" applyProtection="1">
      <alignment horizontal="center"/>
      <protection locked="0"/>
    </xf>
    <xf numFmtId="0" fontId="101" fillId="88" borderId="123" xfId="0" applyFont="1" applyFill="1" applyBorder="1" applyAlignment="1" applyProtection="1">
      <alignment horizontal="center"/>
      <protection locked="0"/>
    </xf>
    <xf numFmtId="0" fontId="101" fillId="88" borderId="109" xfId="0" applyFont="1" applyFill="1" applyBorder="1" applyAlignment="1" applyProtection="1">
      <alignment horizontal="center"/>
      <protection locked="0"/>
    </xf>
    <xf numFmtId="0" fontId="9" fillId="88" borderId="112" xfId="0" applyFont="1" applyFill="1" applyBorder="1" applyAlignment="1" applyProtection="1">
      <alignment horizontal="center"/>
      <protection locked="0"/>
    </xf>
    <xf numFmtId="0" fontId="9" fillId="88" borderId="118" xfId="0" applyFont="1" applyFill="1" applyBorder="1" applyAlignment="1" applyProtection="1">
      <alignment horizontal="center"/>
      <protection locked="0"/>
    </xf>
    <xf numFmtId="0" fontId="9" fillId="88" borderId="109" xfId="0" applyFont="1" applyFill="1" applyBorder="1" applyAlignment="1" applyProtection="1">
      <alignment horizontal="center"/>
      <protection locked="0"/>
    </xf>
    <xf numFmtId="0" fontId="101" fillId="88" borderId="121" xfId="0" applyFont="1" applyFill="1" applyBorder="1" applyAlignment="1" applyProtection="1">
      <alignment horizontal="center"/>
      <protection locked="0"/>
    </xf>
    <xf numFmtId="0" fontId="101" fillId="88" borderId="120" xfId="0" applyFont="1" applyFill="1" applyBorder="1" applyAlignment="1" applyProtection="1">
      <alignment horizontal="center"/>
      <protection locked="0"/>
    </xf>
    <xf numFmtId="0" fontId="9" fillId="88" borderId="123" xfId="0" applyFont="1" applyFill="1" applyBorder="1" applyAlignment="1" applyProtection="1">
      <alignment horizontal="center"/>
      <protection locked="0"/>
    </xf>
    <xf numFmtId="0" fontId="101" fillId="88" borderId="124" xfId="0" applyFont="1" applyFill="1" applyBorder="1" applyAlignment="1" applyProtection="1">
      <alignment horizontal="center"/>
      <protection locked="0"/>
    </xf>
    <xf numFmtId="0" fontId="101" fillId="88" borderId="110" xfId="0" applyFont="1" applyFill="1" applyBorder="1" applyAlignment="1" applyProtection="1">
      <alignment horizontal="center"/>
      <protection locked="0"/>
    </xf>
    <xf numFmtId="0" fontId="9" fillId="88" borderId="113" xfId="0" applyFont="1" applyFill="1" applyBorder="1" applyAlignment="1" applyProtection="1">
      <alignment horizontal="center"/>
      <protection locked="0"/>
    </xf>
    <xf numFmtId="0" fontId="9" fillId="88" borderId="119" xfId="0" applyFont="1" applyFill="1" applyBorder="1" applyAlignment="1" applyProtection="1">
      <alignment horizontal="center"/>
      <protection locked="0"/>
    </xf>
    <xf numFmtId="0" fontId="102" fillId="89" borderId="122" xfId="0" applyFont="1" applyFill="1" applyBorder="1" applyAlignment="1" applyProtection="1">
      <alignment horizontal="center"/>
      <protection locked="0"/>
    </xf>
    <xf numFmtId="0" fontId="102" fillId="89" borderId="108" xfId="0" applyFont="1" applyFill="1" applyBorder="1" applyAlignment="1" applyProtection="1">
      <alignment horizontal="center"/>
      <protection locked="0"/>
    </xf>
    <xf numFmtId="0" fontId="9" fillId="89" borderId="111" xfId="0" applyFont="1" applyFill="1" applyBorder="1" applyAlignment="1" applyProtection="1">
      <alignment horizontal="center"/>
      <protection locked="0"/>
    </xf>
    <xf numFmtId="0" fontId="102" fillId="89" borderId="123" xfId="0" applyFont="1" applyFill="1" applyBorder="1" applyAlignment="1" applyProtection="1">
      <alignment horizontal="center"/>
      <protection locked="0"/>
    </xf>
    <xf numFmtId="0" fontId="102" fillId="89" borderId="109" xfId="0" applyFont="1" applyFill="1" applyBorder="1" applyAlignment="1" applyProtection="1">
      <alignment horizontal="center"/>
      <protection locked="0"/>
    </xf>
    <xf numFmtId="0" fontId="9" fillId="89" borderId="112" xfId="0" applyFont="1" applyFill="1" applyBorder="1" applyAlignment="1" applyProtection="1">
      <alignment horizontal="center"/>
      <protection locked="0"/>
    </xf>
    <xf numFmtId="0" fontId="9" fillId="89" borderId="109" xfId="0" applyFont="1" applyFill="1" applyBorder="1" applyAlignment="1" applyProtection="1">
      <alignment horizontal="center"/>
      <protection locked="0"/>
    </xf>
    <xf numFmtId="0" fontId="102" fillId="89" borderId="121" xfId="0" applyFont="1" applyFill="1" applyBorder="1" applyAlignment="1" applyProtection="1">
      <alignment horizontal="center"/>
      <protection locked="0"/>
    </xf>
    <xf numFmtId="0" fontId="102" fillId="89" borderId="120" xfId="0" applyFont="1" applyFill="1" applyBorder="1" applyAlignment="1" applyProtection="1">
      <alignment horizontal="center"/>
      <protection locked="0"/>
    </xf>
    <xf numFmtId="0" fontId="9" fillId="89" borderId="123" xfId="0" applyFont="1" applyFill="1" applyBorder="1" applyAlignment="1" applyProtection="1">
      <alignment horizontal="center"/>
      <protection locked="0"/>
    </xf>
    <xf numFmtId="0" fontId="102" fillId="89" borderId="124" xfId="0" applyFont="1" applyFill="1" applyBorder="1" applyAlignment="1" applyProtection="1">
      <alignment horizontal="center"/>
      <protection locked="0"/>
    </xf>
    <xf numFmtId="0" fontId="102" fillId="89" borderId="110" xfId="0" applyFont="1" applyFill="1" applyBorder="1" applyAlignment="1" applyProtection="1">
      <alignment horizontal="center"/>
      <protection locked="0"/>
    </xf>
    <xf numFmtId="0" fontId="9" fillId="89" borderId="113" xfId="0" applyFont="1" applyFill="1" applyBorder="1" applyAlignment="1" applyProtection="1">
      <alignment horizontal="center"/>
      <protection locked="0"/>
    </xf>
    <xf numFmtId="0" fontId="62" fillId="56" borderId="122" xfId="0" applyFont="1" applyFill="1" applyBorder="1" applyAlignment="1" applyProtection="1">
      <alignment horizontal="center"/>
      <protection locked="0"/>
    </xf>
    <xf numFmtId="0" fontId="9" fillId="56" borderId="123" xfId="0" applyFont="1" applyFill="1" applyBorder="1" applyAlignment="1" applyProtection="1">
      <alignment horizontal="center"/>
      <protection locked="0"/>
    </xf>
    <xf numFmtId="0" fontId="62" fillId="56" borderId="124" xfId="0" applyFont="1" applyFill="1" applyBorder="1" applyAlignment="1" applyProtection="1">
      <alignment horizontal="center"/>
      <protection locked="0"/>
    </xf>
    <xf numFmtId="0" fontId="103" fillId="85" borderId="108" xfId="0" applyFont="1" applyFill="1" applyBorder="1" applyAlignment="1" applyProtection="1">
      <alignment horizontal="center"/>
      <protection locked="0"/>
    </xf>
    <xf numFmtId="0" fontId="9" fillId="85" borderId="111" xfId="0" applyFont="1" applyFill="1" applyBorder="1" applyAlignment="1" applyProtection="1">
      <alignment horizontal="center"/>
      <protection locked="0"/>
    </xf>
    <xf numFmtId="0" fontId="103" fillId="85" borderId="109" xfId="0" applyFont="1" applyFill="1" applyBorder="1" applyAlignment="1" applyProtection="1">
      <alignment horizontal="center"/>
      <protection locked="0"/>
    </xf>
    <xf numFmtId="0" fontId="9" fillId="85" borderId="112" xfId="0" applyFont="1" applyFill="1" applyBorder="1" applyAlignment="1" applyProtection="1">
      <alignment horizontal="center"/>
      <protection locked="0"/>
    </xf>
    <xf numFmtId="0" fontId="9" fillId="85" borderId="109" xfId="0" applyFont="1" applyFill="1" applyBorder="1" applyAlignment="1" applyProtection="1">
      <alignment horizontal="center"/>
      <protection locked="0"/>
    </xf>
    <xf numFmtId="0" fontId="103" fillId="85" borderId="121" xfId="0" applyFont="1" applyFill="1" applyBorder="1" applyAlignment="1" applyProtection="1">
      <alignment horizontal="center"/>
      <protection locked="0"/>
    </xf>
    <xf numFmtId="0" fontId="103" fillId="85" borderId="120" xfId="0" applyFont="1" applyFill="1" applyBorder="1" applyAlignment="1" applyProtection="1">
      <alignment horizontal="center"/>
      <protection locked="0"/>
    </xf>
    <xf numFmtId="0" fontId="103" fillId="85" borderId="110" xfId="0" applyFont="1" applyFill="1" applyBorder="1" applyAlignment="1" applyProtection="1">
      <alignment horizontal="center"/>
      <protection locked="0"/>
    </xf>
    <xf numFmtId="0" fontId="9" fillId="85" borderId="113" xfId="0" applyFont="1" applyFill="1" applyBorder="1" applyAlignment="1" applyProtection="1">
      <alignment horizontal="center"/>
      <protection locked="0"/>
    </xf>
    <xf numFmtId="0" fontId="9" fillId="45" borderId="117" xfId="0" applyFont="1" applyFill="1" applyBorder="1" applyAlignment="1" applyProtection="1">
      <alignment horizontal="center"/>
      <protection locked="0"/>
    </xf>
    <xf numFmtId="0" fontId="9" fillId="45" borderId="118" xfId="0" applyFont="1" applyFill="1" applyBorder="1" applyAlignment="1" applyProtection="1">
      <alignment horizontal="center"/>
      <protection locked="0"/>
    </xf>
    <xf numFmtId="0" fontId="9" fillId="45" borderId="119" xfId="0" applyFont="1" applyFill="1" applyBorder="1" applyAlignment="1" applyProtection="1">
      <alignment horizontal="center"/>
      <protection locked="0"/>
    </xf>
    <xf numFmtId="0" fontId="104" fillId="90" borderId="122" xfId="0" applyFont="1" applyFill="1" applyBorder="1" applyAlignment="1" applyProtection="1">
      <alignment horizontal="center"/>
      <protection locked="0"/>
    </xf>
    <xf numFmtId="0" fontId="104" fillId="90" borderId="108" xfId="0" applyFont="1" applyFill="1" applyBorder="1" applyAlignment="1" applyProtection="1">
      <alignment horizontal="center"/>
      <protection locked="0"/>
    </xf>
    <xf numFmtId="0" fontId="9" fillId="90" borderId="111" xfId="0" applyFont="1" applyFill="1" applyBorder="1" applyAlignment="1" applyProtection="1">
      <alignment horizontal="center"/>
      <protection locked="0"/>
    </xf>
    <xf numFmtId="0" fontId="9" fillId="90" borderId="117" xfId="0" applyFont="1" applyFill="1" applyBorder="1" applyAlignment="1" applyProtection="1">
      <alignment horizontal="center"/>
      <protection locked="0"/>
    </xf>
    <xf numFmtId="0" fontId="104" fillId="90" borderId="123" xfId="0" applyFont="1" applyFill="1" applyBorder="1" applyAlignment="1" applyProtection="1">
      <alignment horizontal="center"/>
      <protection locked="0"/>
    </xf>
    <xf numFmtId="0" fontId="104" fillId="90" borderId="109" xfId="0" applyFont="1" applyFill="1" applyBorder="1" applyAlignment="1" applyProtection="1">
      <alignment horizontal="center"/>
      <protection locked="0"/>
    </xf>
    <xf numFmtId="0" fontId="9" fillId="90" borderId="112" xfId="0" applyFont="1" applyFill="1" applyBorder="1" applyAlignment="1" applyProtection="1">
      <alignment horizontal="center"/>
      <protection locked="0"/>
    </xf>
    <xf numFmtId="0" fontId="9" fillId="90" borderId="118" xfId="0" applyFont="1" applyFill="1" applyBorder="1" applyAlignment="1" applyProtection="1">
      <alignment horizontal="center"/>
      <protection locked="0"/>
    </xf>
    <xf numFmtId="0" fontId="9" fillId="90" borderId="109" xfId="0" applyFont="1" applyFill="1" applyBorder="1" applyAlignment="1" applyProtection="1">
      <alignment horizontal="center"/>
      <protection locked="0"/>
    </xf>
    <xf numFmtId="0" fontId="104" fillId="90" borderId="121" xfId="0" applyFont="1" applyFill="1" applyBorder="1" applyAlignment="1" applyProtection="1">
      <alignment horizontal="center"/>
      <protection locked="0"/>
    </xf>
    <xf numFmtId="0" fontId="104" fillId="90" borderId="120" xfId="0" applyFont="1" applyFill="1" applyBorder="1" applyAlignment="1" applyProtection="1">
      <alignment horizontal="center"/>
      <protection locked="0"/>
    </xf>
    <xf numFmtId="0" fontId="9" fillId="90" borderId="123" xfId="0" applyFont="1" applyFill="1" applyBorder="1" applyAlignment="1" applyProtection="1">
      <alignment horizontal="center"/>
      <protection locked="0"/>
    </xf>
    <xf numFmtId="0" fontId="104" fillId="90" borderId="124" xfId="0" applyFont="1" applyFill="1" applyBorder="1" applyAlignment="1" applyProtection="1">
      <alignment horizontal="center"/>
      <protection locked="0"/>
    </xf>
    <xf numFmtId="0" fontId="104" fillId="90" borderId="110" xfId="0" applyFont="1" applyFill="1" applyBorder="1" applyAlignment="1" applyProtection="1">
      <alignment horizontal="center"/>
      <protection locked="0"/>
    </xf>
    <xf numFmtId="0" fontId="9" fillId="90" borderId="113" xfId="0" applyFont="1" applyFill="1" applyBorder="1" applyAlignment="1" applyProtection="1">
      <alignment horizontal="center"/>
      <protection locked="0"/>
    </xf>
    <xf numFmtId="0" fontId="9" fillId="90" borderId="119" xfId="0" applyFont="1" applyFill="1" applyBorder="1" applyAlignment="1" applyProtection="1">
      <alignment horizontal="center"/>
      <protection locked="0"/>
    </xf>
    <xf numFmtId="0" fontId="82" fillId="76" borderId="121" xfId="0" applyFont="1" applyFill="1" applyBorder="1" applyAlignment="1" applyProtection="1">
      <alignment horizontal="center"/>
      <protection locked="0"/>
    </xf>
    <xf numFmtId="0" fontId="82" fillId="76" borderId="120" xfId="0" applyFont="1" applyFill="1" applyBorder="1" applyAlignment="1" applyProtection="1">
      <alignment horizontal="center"/>
      <protection locked="0"/>
    </xf>
    <xf numFmtId="0" fontId="105" fillId="87" borderId="108" xfId="0" applyFont="1" applyFill="1" applyBorder="1" applyAlignment="1" applyProtection="1">
      <alignment horizontal="center"/>
      <protection locked="0"/>
    </xf>
    <xf numFmtId="0" fontId="9" fillId="87" borderId="111" xfId="0" applyFont="1" applyFill="1" applyBorder="1" applyAlignment="1" applyProtection="1">
      <alignment horizontal="center"/>
      <protection locked="0"/>
    </xf>
    <xf numFmtId="0" fontId="105" fillId="87" borderId="109" xfId="0" applyFont="1" applyFill="1" applyBorder="1" applyAlignment="1" applyProtection="1">
      <alignment horizontal="center"/>
      <protection locked="0"/>
    </xf>
    <xf numFmtId="0" fontId="9" fillId="87" borderId="112" xfId="0" applyFont="1" applyFill="1" applyBorder="1" applyAlignment="1" applyProtection="1">
      <alignment horizontal="center"/>
      <protection locked="0"/>
    </xf>
    <xf numFmtId="0" fontId="9" fillId="87" borderId="109" xfId="0" applyFont="1" applyFill="1" applyBorder="1" applyAlignment="1" applyProtection="1">
      <alignment horizontal="center"/>
      <protection locked="0"/>
    </xf>
    <xf numFmtId="0" fontId="105" fillId="87" borderId="121" xfId="0" applyFont="1" applyFill="1" applyBorder="1" applyAlignment="1" applyProtection="1">
      <alignment horizontal="center"/>
      <protection locked="0"/>
    </xf>
    <xf numFmtId="0" fontId="105" fillId="87" borderId="120" xfId="0" applyFont="1" applyFill="1" applyBorder="1" applyAlignment="1" applyProtection="1">
      <alignment horizontal="center"/>
      <protection locked="0"/>
    </xf>
    <xf numFmtId="0" fontId="105" fillId="87" borderId="110" xfId="0" applyFont="1" applyFill="1" applyBorder="1" applyAlignment="1" applyProtection="1">
      <alignment horizontal="center"/>
      <protection locked="0"/>
    </xf>
    <xf numFmtId="0" fontId="9" fillId="87" borderId="113" xfId="0" applyFont="1" applyFill="1" applyBorder="1" applyAlignment="1" applyProtection="1">
      <alignment horizontal="center"/>
      <protection locked="0"/>
    </xf>
    <xf numFmtId="0" fontId="56" fillId="54" borderId="122" xfId="0" applyFont="1" applyFill="1" applyBorder="1" applyAlignment="1" applyProtection="1">
      <alignment horizontal="center"/>
      <protection locked="0"/>
    </xf>
    <xf numFmtId="0" fontId="9" fillId="54" borderId="117" xfId="0" applyFont="1" applyFill="1" applyBorder="1" applyAlignment="1" applyProtection="1">
      <alignment horizontal="center"/>
      <protection locked="0"/>
    </xf>
    <xf numFmtId="0" fontId="9" fillId="54" borderId="123" xfId="0" applyFont="1" applyFill="1" applyBorder="1" applyAlignment="1" applyProtection="1">
      <alignment horizontal="center"/>
      <protection locked="0"/>
    </xf>
    <xf numFmtId="0" fontId="9" fillId="54" borderId="118" xfId="0" applyFont="1" applyFill="1" applyBorder="1" applyAlignment="1" applyProtection="1">
      <alignment horizontal="center"/>
      <protection locked="0"/>
    </xf>
    <xf numFmtId="0" fontId="56" fillId="54" borderId="124" xfId="0" applyFont="1" applyFill="1" applyBorder="1" applyAlignment="1" applyProtection="1">
      <alignment horizontal="center"/>
      <protection locked="0"/>
    </xf>
    <xf numFmtId="0" fontId="9" fillId="54" borderId="119" xfId="0" applyFont="1" applyFill="1" applyBorder="1" applyAlignment="1" applyProtection="1">
      <alignment horizontal="center"/>
      <protection locked="0"/>
    </xf>
    <xf numFmtId="0" fontId="89" fillId="83" borderId="122" xfId="0" applyFont="1" applyFill="1" applyBorder="1" applyAlignment="1" applyProtection="1">
      <alignment horizontal="center"/>
      <protection locked="0"/>
    </xf>
    <xf numFmtId="0" fontId="89" fillId="83" borderId="108" xfId="0" applyFont="1" applyFill="1" applyBorder="1" applyAlignment="1" applyProtection="1">
      <alignment horizontal="center"/>
      <protection locked="0"/>
    </xf>
    <xf numFmtId="0" fontId="9" fillId="83" borderId="111" xfId="0" applyFont="1" applyFill="1" applyBorder="1" applyAlignment="1" applyProtection="1">
      <alignment horizontal="center"/>
      <protection locked="0"/>
    </xf>
    <xf numFmtId="0" fontId="9" fillId="83" borderId="117" xfId="0" applyFont="1" applyFill="1" applyBorder="1" applyAlignment="1" applyProtection="1">
      <alignment horizontal="center"/>
      <protection locked="0"/>
    </xf>
    <xf numFmtId="0" fontId="89" fillId="83" borderId="123" xfId="0" applyFont="1" applyFill="1" applyBorder="1" applyAlignment="1" applyProtection="1">
      <alignment horizontal="center"/>
      <protection locked="0"/>
    </xf>
    <xf numFmtId="0" fontId="89" fillId="83" borderId="109" xfId="0" applyFont="1" applyFill="1" applyBorder="1" applyAlignment="1" applyProtection="1">
      <alignment horizontal="center"/>
      <protection locked="0"/>
    </xf>
    <xf numFmtId="0" fontId="9" fillId="83" borderId="112" xfId="0" applyFont="1" applyFill="1" applyBorder="1" applyAlignment="1" applyProtection="1">
      <alignment horizontal="center"/>
      <protection locked="0"/>
    </xf>
    <xf numFmtId="0" fontId="9" fillId="83" borderId="118" xfId="0" applyFont="1" applyFill="1" applyBorder="1" applyAlignment="1" applyProtection="1">
      <alignment horizontal="center"/>
      <protection locked="0"/>
    </xf>
    <xf numFmtId="0" fontId="9" fillId="83" borderId="109" xfId="0" applyFont="1" applyFill="1" applyBorder="1" applyAlignment="1" applyProtection="1">
      <alignment horizontal="center"/>
      <protection locked="0"/>
    </xf>
    <xf numFmtId="0" fontId="89" fillId="83" borderId="121" xfId="0" applyFont="1" applyFill="1" applyBorder="1" applyAlignment="1" applyProtection="1">
      <alignment horizontal="center"/>
      <protection locked="0"/>
    </xf>
    <xf numFmtId="0" fontId="89" fillId="83" borderId="120" xfId="0" applyFont="1" applyFill="1" applyBorder="1" applyAlignment="1" applyProtection="1">
      <alignment horizontal="center"/>
      <protection locked="0"/>
    </xf>
    <xf numFmtId="0" fontId="9" fillId="83" borderId="123" xfId="0" applyFont="1" applyFill="1" applyBorder="1" applyAlignment="1" applyProtection="1">
      <alignment horizontal="center"/>
      <protection locked="0"/>
    </xf>
    <xf numFmtId="0" fontId="89" fillId="83" borderId="124" xfId="0" applyFont="1" applyFill="1" applyBorder="1" applyAlignment="1" applyProtection="1">
      <alignment horizontal="center"/>
      <protection locked="0"/>
    </xf>
    <xf numFmtId="0" fontId="89" fillId="83" borderId="110" xfId="0" applyFont="1" applyFill="1" applyBorder="1" applyAlignment="1" applyProtection="1">
      <alignment horizontal="center"/>
      <protection locked="0"/>
    </xf>
    <xf numFmtId="0" fontId="9" fillId="83" borderId="113" xfId="0" applyFont="1" applyFill="1" applyBorder="1" applyAlignment="1" applyProtection="1">
      <alignment horizontal="center"/>
      <protection locked="0"/>
    </xf>
    <xf numFmtId="0" fontId="9" fillId="83" borderId="119" xfId="0" applyFont="1" applyFill="1" applyBorder="1" applyAlignment="1" applyProtection="1">
      <alignment horizontal="center"/>
      <protection locked="0"/>
    </xf>
    <xf numFmtId="0" fontId="57" fillId="61" borderId="122" xfId="0" applyFont="1" applyFill="1" applyBorder="1" applyAlignment="1" applyProtection="1">
      <alignment horizontal="center"/>
      <protection locked="0"/>
    </xf>
    <xf numFmtId="0" fontId="57" fillId="61" borderId="123" xfId="0" applyFont="1" applyFill="1" applyBorder="1" applyAlignment="1" applyProtection="1">
      <alignment horizontal="center"/>
      <protection locked="0"/>
    </xf>
    <xf numFmtId="0" fontId="57" fillId="61" borderId="121" xfId="0" applyFont="1" applyFill="1" applyBorder="1" applyAlignment="1" applyProtection="1">
      <alignment horizontal="center"/>
      <protection locked="0"/>
    </xf>
    <xf numFmtId="0" fontId="57" fillId="61" borderId="120" xfId="0" applyFont="1" applyFill="1" applyBorder="1" applyAlignment="1" applyProtection="1">
      <alignment horizontal="center"/>
      <protection locked="0"/>
    </xf>
    <xf numFmtId="0" fontId="9" fillId="61" borderId="123" xfId="0" applyFont="1" applyFill="1" applyBorder="1" applyAlignment="1" applyProtection="1">
      <alignment horizontal="center"/>
      <protection locked="0"/>
    </xf>
    <xf numFmtId="0" fontId="57" fillId="61" borderId="124" xfId="0" applyFont="1" applyFill="1" applyBorder="1" applyAlignment="1" applyProtection="1">
      <alignment horizontal="center"/>
      <protection locked="0"/>
    </xf>
    <xf numFmtId="0" fontId="59" fillId="64" borderId="122" xfId="0" applyFont="1" applyFill="1" applyBorder="1" applyAlignment="1" applyProtection="1">
      <alignment horizontal="center"/>
      <protection locked="0"/>
    </xf>
    <xf numFmtId="0" fontId="9" fillId="64" borderId="123" xfId="0" applyFont="1" applyFill="1" applyBorder="1" applyAlignment="1" applyProtection="1">
      <alignment horizontal="center"/>
      <protection locked="0"/>
    </xf>
    <xf numFmtId="0" fontId="59" fillId="64" borderId="124" xfId="0" applyFont="1" applyFill="1" applyBorder="1" applyAlignment="1" applyProtection="1">
      <alignment horizontal="center"/>
      <protection locked="0"/>
    </xf>
    <xf numFmtId="0" fontId="106" fillId="86" borderId="108" xfId="0" applyFont="1" applyFill="1" applyBorder="1" applyAlignment="1" applyProtection="1">
      <alignment horizontal="center"/>
      <protection locked="0"/>
    </xf>
    <xf numFmtId="0" fontId="9" fillId="86" borderId="111" xfId="0" applyFont="1" applyFill="1" applyBorder="1" applyAlignment="1" applyProtection="1">
      <alignment horizontal="center"/>
      <protection locked="0"/>
    </xf>
    <xf numFmtId="0" fontId="106" fillId="86" borderId="109" xfId="0" applyFont="1" applyFill="1" applyBorder="1" applyAlignment="1" applyProtection="1">
      <alignment horizontal="center"/>
      <protection locked="0"/>
    </xf>
    <xf numFmtId="0" fontId="9" fillId="86" borderId="112" xfId="0" applyFont="1" applyFill="1" applyBorder="1" applyAlignment="1" applyProtection="1">
      <alignment horizontal="center"/>
      <protection locked="0"/>
    </xf>
    <xf numFmtId="0" fontId="9" fillId="86" borderId="109" xfId="0" applyFont="1" applyFill="1" applyBorder="1" applyAlignment="1" applyProtection="1">
      <alignment horizontal="center"/>
      <protection locked="0"/>
    </xf>
    <xf numFmtId="0" fontId="106" fillId="86" borderId="121" xfId="0" applyFont="1" applyFill="1" applyBorder="1" applyAlignment="1" applyProtection="1">
      <alignment horizontal="center"/>
      <protection locked="0"/>
    </xf>
    <xf numFmtId="0" fontId="106" fillId="86" borderId="120" xfId="0" applyFont="1" applyFill="1" applyBorder="1" applyAlignment="1" applyProtection="1">
      <alignment horizontal="center"/>
      <protection locked="0"/>
    </xf>
    <xf numFmtId="0" fontId="106" fillId="86" borderId="110" xfId="0" applyFont="1" applyFill="1" applyBorder="1" applyAlignment="1" applyProtection="1">
      <alignment horizontal="center"/>
      <protection locked="0"/>
    </xf>
    <xf numFmtId="0" fontId="9" fillId="86" borderId="113" xfId="0" applyFont="1" applyFill="1" applyBorder="1" applyAlignment="1" applyProtection="1">
      <alignment horizontal="center"/>
      <protection locked="0"/>
    </xf>
    <xf numFmtId="0" fontId="56" fillId="54" borderId="177" xfId="0" applyFont="1" applyFill="1" applyBorder="1" applyAlignment="1" applyProtection="1">
      <alignment horizontal="center"/>
      <protection locked="0"/>
    </xf>
    <xf numFmtId="0" fontId="9" fillId="54" borderId="178" xfId="0" applyFont="1" applyFill="1" applyBorder="1" applyAlignment="1" applyProtection="1">
      <alignment horizontal="center"/>
      <protection locked="0"/>
    </xf>
    <xf numFmtId="0" fontId="56" fillId="54" borderId="179" xfId="0" applyFont="1" applyFill="1" applyBorder="1" applyAlignment="1" applyProtection="1">
      <alignment horizontal="center"/>
      <protection locked="0"/>
    </xf>
    <xf numFmtId="0" fontId="89" fillId="83" borderId="177" xfId="0" applyFont="1" applyFill="1" applyBorder="1" applyAlignment="1" applyProtection="1">
      <alignment horizontal="center"/>
      <protection locked="0"/>
    </xf>
    <xf numFmtId="0" fontId="89" fillId="83" borderId="178" xfId="0" applyFont="1" applyFill="1" applyBorder="1" applyAlignment="1" applyProtection="1">
      <alignment horizontal="center"/>
      <protection locked="0"/>
    </xf>
    <xf numFmtId="0" fontId="9" fillId="83" borderId="178" xfId="0" applyFont="1" applyFill="1" applyBorder="1" applyAlignment="1" applyProtection="1">
      <alignment horizontal="center"/>
      <protection locked="0"/>
    </xf>
    <xf numFmtId="0" fontId="89" fillId="83" borderId="179" xfId="0" applyFont="1" applyFill="1" applyBorder="1" applyAlignment="1" applyProtection="1">
      <alignment horizontal="center"/>
      <protection locked="0"/>
    </xf>
    <xf numFmtId="0" fontId="57" fillId="61" borderId="177" xfId="0" applyFont="1" applyFill="1" applyBorder="1" applyAlignment="1" applyProtection="1">
      <alignment horizontal="center"/>
      <protection locked="0"/>
    </xf>
    <xf numFmtId="0" fontId="57" fillId="61" borderId="178" xfId="0" applyFont="1" applyFill="1" applyBorder="1" applyAlignment="1" applyProtection="1">
      <alignment horizontal="center"/>
      <protection locked="0"/>
    </xf>
    <xf numFmtId="0" fontId="9" fillId="61" borderId="178" xfId="0" applyFont="1" applyFill="1" applyBorder="1" applyAlignment="1" applyProtection="1">
      <alignment horizontal="center"/>
      <protection locked="0"/>
    </xf>
    <xf numFmtId="0" fontId="57" fillId="61" borderId="179" xfId="0" applyFont="1" applyFill="1" applyBorder="1" applyAlignment="1" applyProtection="1">
      <alignment horizontal="center"/>
      <protection locked="0"/>
    </xf>
    <xf numFmtId="0" fontId="59" fillId="64" borderId="177" xfId="0" applyFont="1" applyFill="1" applyBorder="1" applyAlignment="1" applyProtection="1">
      <alignment horizontal="center"/>
      <protection locked="0"/>
    </xf>
    <xf numFmtId="0" fontId="9" fillId="64" borderId="178" xfId="0" applyFont="1" applyFill="1" applyBorder="1" applyAlignment="1" applyProtection="1">
      <alignment horizontal="center"/>
      <protection locked="0"/>
    </xf>
    <xf numFmtId="0" fontId="59" fillId="64" borderId="179" xfId="0" applyFont="1" applyFill="1" applyBorder="1" applyAlignment="1" applyProtection="1">
      <alignment horizontal="center"/>
      <protection locked="0"/>
    </xf>
    <xf numFmtId="0" fontId="106" fillId="86" borderId="177" xfId="0" applyFont="1" applyFill="1" applyBorder="1" applyAlignment="1" applyProtection="1">
      <alignment horizontal="center"/>
      <protection locked="0"/>
    </xf>
    <xf numFmtId="0" fontId="106" fillId="86" borderId="178" xfId="0" applyFont="1" applyFill="1" applyBorder="1" applyAlignment="1" applyProtection="1">
      <alignment horizontal="center"/>
      <protection locked="0"/>
    </xf>
    <xf numFmtId="0" fontId="9" fillId="86" borderId="178" xfId="0" applyFont="1" applyFill="1" applyBorder="1" applyAlignment="1" applyProtection="1">
      <alignment horizontal="center"/>
      <protection locked="0"/>
    </xf>
    <xf numFmtId="0" fontId="106" fillId="86" borderId="179" xfId="0" applyFont="1" applyFill="1" applyBorder="1" applyAlignment="1" applyProtection="1">
      <alignment horizontal="center"/>
      <protection locked="0"/>
    </xf>
    <xf numFmtId="0" fontId="0" fillId="50" borderId="39" xfId="0" applyFill="1" applyBorder="1"/>
    <xf numFmtId="0" fontId="0" fillId="50" borderId="19" xfId="0" applyFill="1" applyBorder="1"/>
    <xf numFmtId="0" fontId="42" fillId="50" borderId="19" xfId="0" applyFont="1" applyFill="1" applyBorder="1"/>
    <xf numFmtId="0" fontId="0" fillId="50" borderId="20" xfId="0" applyFill="1" applyBorder="1"/>
    <xf numFmtId="0" fontId="0" fillId="50" borderId="30" xfId="0" applyFill="1" applyBorder="1"/>
    <xf numFmtId="0" fontId="42" fillId="50" borderId="0" xfId="0" applyFont="1" applyFill="1"/>
    <xf numFmtId="0" fontId="0" fillId="50" borderId="21" xfId="0" applyFill="1" applyBorder="1"/>
    <xf numFmtId="0" fontId="0" fillId="48" borderId="244" xfId="0" applyFill="1" applyBorder="1" applyAlignment="1">
      <alignment horizontal="right"/>
    </xf>
    <xf numFmtId="0" fontId="40" fillId="50" borderId="0" xfId="0" applyFont="1" applyFill="1" applyAlignment="1">
      <alignment horizontal="center" wrapText="1"/>
    </xf>
    <xf numFmtId="0" fontId="76" fillId="50" borderId="0" xfId="0" applyFont="1" applyFill="1" applyAlignment="1">
      <alignment horizontal="center"/>
    </xf>
    <xf numFmtId="0" fontId="40" fillId="50" borderId="53" xfId="0" applyFont="1" applyFill="1" applyBorder="1" applyAlignment="1">
      <alignment horizontal="center" wrapText="1"/>
    </xf>
    <xf numFmtId="0" fontId="76" fillId="50" borderId="13" xfId="0" applyFont="1" applyFill="1" applyBorder="1" applyAlignment="1">
      <alignment horizontal="center"/>
    </xf>
    <xf numFmtId="0" fontId="0" fillId="50" borderId="22" xfId="0" applyFill="1" applyBorder="1"/>
    <xf numFmtId="0" fontId="0" fillId="44" borderId="244" xfId="0" applyFill="1" applyBorder="1" applyAlignment="1" applyProtection="1">
      <alignment horizontal="center"/>
      <protection locked="0"/>
    </xf>
    <xf numFmtId="0" fontId="0" fillId="44" borderId="0" xfId="0" applyFill="1" applyProtection="1">
      <protection locked="0"/>
    </xf>
    <xf numFmtId="0" fontId="72" fillId="44" borderId="102" xfId="0" applyFont="1" applyFill="1" applyBorder="1" applyAlignment="1" applyProtection="1">
      <alignment horizontal="center" vertical="center"/>
      <protection locked="0"/>
    </xf>
    <xf numFmtId="0" fontId="72" fillId="44" borderId="103" xfId="0" applyFont="1" applyFill="1" applyBorder="1" applyAlignment="1" applyProtection="1">
      <alignment horizontal="center" vertical="center"/>
      <protection locked="0"/>
    </xf>
    <xf numFmtId="0" fontId="72" fillId="44" borderId="104" xfId="0" applyFont="1" applyFill="1" applyBorder="1" applyAlignment="1" applyProtection="1">
      <alignment horizontal="center" vertical="center"/>
      <protection locked="0"/>
    </xf>
    <xf numFmtId="164" fontId="0" fillId="44" borderId="0" xfId="0" applyNumberFormat="1" applyFill="1" applyAlignment="1">
      <alignment horizontal="center" vertical="center"/>
    </xf>
    <xf numFmtId="0" fontId="7" fillId="49" borderId="63" xfId="0" applyFont="1" applyFill="1" applyBorder="1" applyAlignment="1">
      <alignment horizontal="center" vertical="center" wrapText="1"/>
    </xf>
    <xf numFmtId="0" fontId="7" fillId="49" borderId="231" xfId="0" applyFont="1" applyFill="1" applyBorder="1" applyAlignment="1">
      <alignment horizontal="center" vertical="center" wrapText="1"/>
    </xf>
    <xf numFmtId="0" fontId="7" fillId="49" borderId="64" xfId="0" applyFont="1" applyFill="1" applyBorder="1" applyAlignment="1">
      <alignment horizontal="center" vertical="center" wrapText="1"/>
    </xf>
    <xf numFmtId="164" fontId="7" fillId="49" borderId="65" xfId="0" applyNumberFormat="1" applyFont="1" applyFill="1" applyBorder="1" applyAlignment="1">
      <alignment horizontal="center" vertical="center" wrapText="1"/>
    </xf>
    <xf numFmtId="164" fontId="0" fillId="0" borderId="35" xfId="0" applyNumberFormat="1" applyBorder="1" applyAlignment="1" applyProtection="1">
      <alignment horizontal="center" vertical="center"/>
      <protection locked="0"/>
    </xf>
    <xf numFmtId="164" fontId="0" fillId="0" borderId="41" xfId="0" applyNumberFormat="1" applyBorder="1" applyAlignment="1" applyProtection="1">
      <alignment horizontal="center" vertical="center"/>
      <protection locked="0"/>
    </xf>
    <xf numFmtId="164" fontId="0" fillId="0" borderId="38" xfId="0" applyNumberFormat="1" applyBorder="1" applyAlignment="1" applyProtection="1">
      <alignment horizontal="center" vertical="center"/>
      <protection locked="0"/>
    </xf>
    <xf numFmtId="164" fontId="0" fillId="0" borderId="31" xfId="0" applyNumberFormat="1" applyBorder="1" applyAlignment="1" applyProtection="1">
      <alignment horizontal="center" vertical="center"/>
      <protection locked="0"/>
    </xf>
    <xf numFmtId="0" fontId="40" fillId="122" borderId="0" xfId="0" applyFont="1" applyFill="1" applyAlignment="1">
      <alignment horizontal="center" wrapText="1"/>
    </xf>
    <xf numFmtId="0" fontId="27" fillId="50" borderId="0" xfId="42" applyFont="1" applyFill="1" applyAlignment="1">
      <alignment horizontal="left"/>
    </xf>
    <xf numFmtId="0" fontId="27" fillId="50" borderId="0" xfId="42" applyFont="1" applyFill="1" applyAlignment="1">
      <alignment horizontal="right"/>
    </xf>
    <xf numFmtId="0" fontId="7" fillId="67" borderId="0" xfId="0" applyFont="1" applyFill="1"/>
    <xf numFmtId="0" fontId="0" fillId="67" borderId="0" xfId="0" applyFill="1"/>
    <xf numFmtId="168" fontId="72" fillId="44" borderId="255" xfId="0" applyNumberFormat="1" applyFont="1" applyFill="1" applyBorder="1" applyAlignment="1" applyProtection="1">
      <alignment horizontal="center" vertical="center"/>
      <protection locked="0"/>
    </xf>
    <xf numFmtId="1" fontId="72" fillId="44" borderId="255" xfId="0" applyNumberFormat="1" applyFont="1" applyFill="1" applyBorder="1" applyAlignment="1" applyProtection="1">
      <alignment horizontal="center" vertical="center"/>
      <protection locked="0"/>
    </xf>
    <xf numFmtId="1" fontId="72" fillId="44" borderId="256" xfId="0" applyNumberFormat="1" applyFont="1" applyFill="1" applyBorder="1" applyAlignment="1" applyProtection="1">
      <alignment horizontal="center" vertical="center"/>
      <protection locked="0"/>
    </xf>
    <xf numFmtId="1" fontId="72" fillId="44" borderId="149" xfId="0" applyNumberFormat="1" applyFont="1" applyFill="1" applyBorder="1" applyAlignment="1" applyProtection="1">
      <alignment horizontal="center" vertical="center"/>
      <protection locked="0"/>
    </xf>
    <xf numFmtId="1" fontId="72" fillId="44" borderId="150" xfId="0" applyNumberFormat="1" applyFont="1" applyFill="1" applyBorder="1" applyAlignment="1" applyProtection="1">
      <alignment horizontal="center" vertical="center"/>
      <protection locked="0"/>
    </xf>
    <xf numFmtId="0" fontId="74" fillId="49" borderId="12" xfId="26" applyFont="1" applyFill="1" applyBorder="1" applyAlignment="1" applyProtection="1">
      <alignment horizontal="center" vertical="center" wrapText="1"/>
    </xf>
    <xf numFmtId="0" fontId="72" fillId="44" borderId="254" xfId="0" applyFont="1" applyFill="1" applyBorder="1" applyAlignment="1" applyProtection="1">
      <alignment horizontal="center" vertical="center"/>
      <protection locked="0"/>
    </xf>
    <xf numFmtId="0" fontId="36" fillId="46" borderId="12" xfId="0" applyFont="1" applyFill="1" applyBorder="1" applyAlignment="1">
      <alignment horizontal="center"/>
    </xf>
    <xf numFmtId="1" fontId="9" fillId="43" borderId="12" xfId="0" applyNumberFormat="1" applyFont="1" applyFill="1" applyBorder="1" applyAlignment="1">
      <alignment horizontal="center" vertical="top"/>
    </xf>
    <xf numFmtId="0" fontId="9" fillId="43" borderId="12" xfId="0" applyFont="1" applyFill="1" applyBorder="1" applyAlignment="1">
      <alignment horizontal="center" vertical="top"/>
    </xf>
    <xf numFmtId="0" fontId="0" fillId="48" borderId="12" xfId="0" applyFill="1" applyBorder="1"/>
    <xf numFmtId="2" fontId="5" fillId="43" borderId="12" xfId="0" applyNumberFormat="1" applyFont="1" applyFill="1" applyBorder="1"/>
    <xf numFmtId="168" fontId="5" fillId="50" borderId="0" xfId="0" applyNumberFormat="1" applyFont="1" applyFill="1" applyProtection="1">
      <protection locked="0"/>
    </xf>
    <xf numFmtId="168" fontId="5" fillId="44" borderId="0" xfId="0" applyNumberFormat="1" applyFont="1" applyFill="1" applyProtection="1">
      <protection locked="0"/>
    </xf>
    <xf numFmtId="168" fontId="0" fillId="50" borderId="0" xfId="0" applyNumberFormat="1" applyFill="1" applyProtection="1">
      <protection locked="0"/>
    </xf>
    <xf numFmtId="168" fontId="0" fillId="44" borderId="0" xfId="0" applyNumberFormat="1" applyFill="1" applyProtection="1">
      <protection locked="0"/>
    </xf>
    <xf numFmtId="0" fontId="0" fillId="44" borderId="246" xfId="0" applyFill="1" applyBorder="1"/>
    <xf numFmtId="0" fontId="0" fillId="44" borderId="247" xfId="0" applyFill="1" applyBorder="1"/>
    <xf numFmtId="0" fontId="0" fillId="44" borderId="248" xfId="0" applyFill="1" applyBorder="1"/>
    <xf numFmtId="0" fontId="5" fillId="48" borderId="89" xfId="0" applyFont="1" applyFill="1" applyBorder="1" applyAlignment="1" applyProtection="1">
      <alignment horizontal="center"/>
      <protection locked="0"/>
    </xf>
    <xf numFmtId="0" fontId="5" fillId="48" borderId="90" xfId="0" applyFont="1" applyFill="1" applyBorder="1" applyAlignment="1">
      <alignment horizontal="center"/>
    </xf>
    <xf numFmtId="0" fontId="5" fillId="48" borderId="90" xfId="0" applyFont="1" applyFill="1" applyBorder="1" applyAlignment="1" applyProtection="1">
      <alignment horizontal="center"/>
      <protection locked="0"/>
    </xf>
    <xf numFmtId="0" fontId="5" fillId="55" borderId="89" xfId="0" applyFont="1" applyFill="1" applyBorder="1" applyAlignment="1" applyProtection="1">
      <alignment horizontal="center"/>
      <protection locked="0"/>
    </xf>
    <xf numFmtId="0" fontId="5" fillId="55" borderId="90" xfId="0" applyFont="1" applyFill="1" applyBorder="1" applyAlignment="1">
      <alignment horizontal="center"/>
    </xf>
    <xf numFmtId="0" fontId="5" fillId="55" borderId="90" xfId="0" applyFont="1" applyFill="1" applyBorder="1" applyAlignment="1" applyProtection="1">
      <alignment horizontal="center"/>
      <protection locked="0"/>
    </xf>
    <xf numFmtId="0" fontId="5" fillId="57" borderId="90" xfId="0" applyFont="1" applyFill="1" applyBorder="1" applyAlignment="1" applyProtection="1">
      <alignment horizontal="center"/>
      <protection locked="0"/>
    </xf>
    <xf numFmtId="0" fontId="5" fillId="57" borderId="89" xfId="0" applyFont="1" applyFill="1" applyBorder="1" applyAlignment="1" applyProtection="1">
      <alignment horizontal="center"/>
      <protection locked="0"/>
    </xf>
    <xf numFmtId="0" fontId="5" fillId="57" borderId="90" xfId="0" applyFont="1" applyFill="1" applyBorder="1" applyAlignment="1">
      <alignment horizontal="center"/>
    </xf>
    <xf numFmtId="2" fontId="5" fillId="24" borderId="102" xfId="39" applyNumberFormat="1" applyFont="1" applyFill="1" applyBorder="1" applyAlignment="1" applyProtection="1">
      <alignment horizontal="center" vertical="center"/>
      <protection locked="0"/>
    </xf>
    <xf numFmtId="2" fontId="5" fillId="24" borderId="103" xfId="39" applyNumberFormat="1" applyFont="1" applyFill="1" applyBorder="1" applyAlignment="1" applyProtection="1">
      <alignment horizontal="center" vertical="center"/>
      <protection locked="0"/>
    </xf>
    <xf numFmtId="2" fontId="5" fillId="24" borderId="104" xfId="39" applyNumberFormat="1" applyFont="1" applyFill="1" applyBorder="1" applyAlignment="1" applyProtection="1">
      <alignment horizontal="center" vertical="center"/>
      <protection locked="0"/>
    </xf>
    <xf numFmtId="0" fontId="5" fillId="59" borderId="89" xfId="0" applyFont="1" applyFill="1" applyBorder="1" applyAlignment="1" applyProtection="1">
      <alignment horizontal="center"/>
      <protection locked="0"/>
    </xf>
    <xf numFmtId="0" fontId="5" fillId="59" borderId="90" xfId="0" applyFont="1" applyFill="1" applyBorder="1" applyAlignment="1">
      <alignment horizontal="center"/>
    </xf>
    <xf numFmtId="0" fontId="5" fillId="59" borderId="90" xfId="0" applyFont="1" applyFill="1" applyBorder="1" applyAlignment="1" applyProtection="1">
      <alignment horizontal="center"/>
      <protection locked="0"/>
    </xf>
    <xf numFmtId="0" fontId="53" fillId="62" borderId="88" xfId="0" applyFont="1" applyFill="1" applyBorder="1" applyAlignment="1">
      <alignment horizontal="center"/>
    </xf>
    <xf numFmtId="0" fontId="53" fillId="62" borderId="90" xfId="0" applyFont="1" applyFill="1" applyBorder="1" applyAlignment="1">
      <alignment horizontal="center"/>
    </xf>
    <xf numFmtId="0" fontId="5" fillId="62" borderId="89" xfId="0" applyFont="1" applyFill="1" applyBorder="1" applyAlignment="1" applyProtection="1">
      <alignment horizontal="center"/>
      <protection locked="0"/>
    </xf>
    <xf numFmtId="0" fontId="5" fillId="62" borderId="90" xfId="0" applyFont="1" applyFill="1" applyBorder="1" applyAlignment="1">
      <alignment horizontal="center"/>
    </xf>
    <xf numFmtId="0" fontId="5" fillId="62" borderId="90" xfId="0" applyFont="1" applyFill="1" applyBorder="1" applyAlignment="1" applyProtection="1">
      <alignment horizontal="center"/>
      <protection locked="0"/>
    </xf>
    <xf numFmtId="0" fontId="53" fillId="62" borderId="92" xfId="0" applyFont="1" applyFill="1" applyBorder="1" applyAlignment="1">
      <alignment horizontal="center"/>
    </xf>
    <xf numFmtId="0" fontId="82" fillId="63" borderId="90" xfId="0" applyFont="1" applyFill="1" applyBorder="1" applyAlignment="1">
      <alignment horizontal="center"/>
    </xf>
    <xf numFmtId="0" fontId="5" fillId="63" borderId="90" xfId="0" applyFont="1" applyFill="1" applyBorder="1" applyAlignment="1" applyProtection="1">
      <alignment horizontal="center"/>
      <protection locked="0"/>
    </xf>
    <xf numFmtId="0" fontId="5" fillId="63" borderId="89" xfId="0" applyFont="1" applyFill="1" applyBorder="1" applyAlignment="1" applyProtection="1">
      <alignment horizontal="center"/>
      <protection locked="0"/>
    </xf>
    <xf numFmtId="0" fontId="5" fillId="63" borderId="90" xfId="0" applyFont="1" applyFill="1" applyBorder="1" applyAlignment="1">
      <alignment horizontal="center"/>
    </xf>
    <xf numFmtId="0" fontId="82" fillId="63" borderId="92" xfId="0" applyFont="1" applyFill="1" applyBorder="1" applyAlignment="1">
      <alignment horizontal="center"/>
    </xf>
    <xf numFmtId="0" fontId="5" fillId="54" borderId="89" xfId="0" applyFont="1" applyFill="1" applyBorder="1" applyAlignment="1" applyProtection="1">
      <alignment horizontal="center"/>
      <protection locked="0"/>
    </xf>
    <xf numFmtId="0" fontId="5" fillId="54" borderId="90" xfId="0" applyFont="1" applyFill="1" applyBorder="1" applyAlignment="1">
      <alignment horizontal="center"/>
    </xf>
    <xf numFmtId="0" fontId="5" fillId="54" borderId="90" xfId="0" applyFont="1" applyFill="1" applyBorder="1" applyAlignment="1" applyProtection="1">
      <alignment horizontal="center"/>
      <protection locked="0"/>
    </xf>
    <xf numFmtId="0" fontId="5" fillId="61" borderId="89" xfId="0" applyFont="1" applyFill="1" applyBorder="1" applyAlignment="1" applyProtection="1">
      <alignment horizontal="center"/>
      <protection locked="0"/>
    </xf>
    <xf numFmtId="0" fontId="5" fillId="61" borderId="90" xfId="0" applyFont="1" applyFill="1" applyBorder="1" applyAlignment="1">
      <alignment horizontal="center"/>
    </xf>
    <xf numFmtId="0" fontId="5" fillId="61" borderId="90" xfId="0" applyFont="1" applyFill="1" applyBorder="1" applyAlignment="1" applyProtection="1">
      <alignment horizontal="center"/>
      <protection locked="0"/>
    </xf>
    <xf numFmtId="0" fontId="5" fillId="64" borderId="90" xfId="0" applyFont="1" applyFill="1" applyBorder="1" applyAlignment="1" applyProtection="1">
      <alignment horizontal="center"/>
      <protection locked="0"/>
    </xf>
    <xf numFmtId="0" fontId="5" fillId="64" borderId="89" xfId="0" applyFont="1" applyFill="1" applyBorder="1" applyAlignment="1" applyProtection="1">
      <alignment horizontal="center"/>
      <protection locked="0"/>
    </xf>
    <xf numFmtId="0" fontId="5" fillId="64" borderId="90" xfId="0" applyFont="1" applyFill="1" applyBorder="1" applyAlignment="1">
      <alignment horizontal="center"/>
    </xf>
    <xf numFmtId="0" fontId="5" fillId="46" borderId="89" xfId="0" applyFont="1" applyFill="1" applyBorder="1" applyAlignment="1" applyProtection="1">
      <alignment horizontal="center"/>
      <protection locked="0"/>
    </xf>
    <xf numFmtId="0" fontId="5" fillId="46" borderId="90" xfId="0" applyFont="1" applyFill="1" applyBorder="1" applyAlignment="1">
      <alignment horizontal="center"/>
    </xf>
    <xf numFmtId="0" fontId="5" fillId="46" borderId="90" xfId="0" applyFont="1" applyFill="1" applyBorder="1" applyAlignment="1" applyProtection="1">
      <alignment horizontal="center"/>
      <protection locked="0"/>
    </xf>
    <xf numFmtId="0" fontId="5" fillId="60" borderId="89" xfId="0" applyFont="1" applyFill="1" applyBorder="1" applyAlignment="1" applyProtection="1">
      <alignment horizontal="center"/>
      <protection locked="0"/>
    </xf>
    <xf numFmtId="0" fontId="5" fillId="60" borderId="90" xfId="0" applyFont="1" applyFill="1" applyBorder="1" applyAlignment="1">
      <alignment horizontal="center"/>
    </xf>
    <xf numFmtId="0" fontId="5" fillId="60" borderId="90" xfId="0" applyFont="1" applyFill="1" applyBorder="1" applyAlignment="1" applyProtection="1">
      <alignment horizontal="center"/>
      <protection locked="0"/>
    </xf>
    <xf numFmtId="0" fontId="5" fillId="56" borderId="90" xfId="0" applyFont="1" applyFill="1" applyBorder="1" applyAlignment="1" applyProtection="1">
      <alignment horizontal="center"/>
      <protection locked="0"/>
    </xf>
    <xf numFmtId="0" fontId="5" fillId="56" borderId="89" xfId="0" applyFont="1" applyFill="1" applyBorder="1" applyAlignment="1" applyProtection="1">
      <alignment horizontal="center"/>
      <protection locked="0"/>
    </xf>
    <xf numFmtId="0" fontId="5" fillId="56" borderId="90" xfId="0" applyFont="1" applyFill="1" applyBorder="1" applyAlignment="1">
      <alignment horizontal="center"/>
    </xf>
    <xf numFmtId="2" fontId="36" fillId="61" borderId="102" xfId="0" quotePrefix="1" applyNumberFormat="1" applyFont="1" applyFill="1" applyBorder="1" applyAlignment="1">
      <alignment horizontal="center" vertical="center"/>
    </xf>
    <xf numFmtId="0" fontId="120" fillId="96" borderId="11" xfId="0" quotePrefix="1" applyFont="1" applyFill="1" applyBorder="1" applyAlignment="1" applyProtection="1">
      <alignment horizontal="center" vertical="center"/>
      <protection locked="0"/>
    </xf>
    <xf numFmtId="0" fontId="36" fillId="96" borderId="26" xfId="0" quotePrefix="1" applyFont="1" applyFill="1" applyBorder="1" applyAlignment="1">
      <alignment horizontal="center" vertical="center"/>
    </xf>
    <xf numFmtId="0" fontId="36" fillId="96" borderId="14" xfId="0" quotePrefix="1" applyFont="1" applyFill="1" applyBorder="1" applyAlignment="1">
      <alignment horizontal="center" vertical="center"/>
    </xf>
    <xf numFmtId="0" fontId="36" fillId="96" borderId="11" xfId="0" quotePrefix="1" applyFont="1" applyFill="1" applyBorder="1" applyAlignment="1">
      <alignment horizontal="center" vertical="center"/>
    </xf>
    <xf numFmtId="2" fontId="36" fillId="96" borderId="102" xfId="0" quotePrefix="1" applyNumberFormat="1" applyFont="1" applyFill="1" applyBorder="1" applyAlignment="1">
      <alignment horizontal="center" vertical="center"/>
    </xf>
    <xf numFmtId="0" fontId="36" fillId="96" borderId="102" xfId="0" quotePrefix="1" applyFont="1" applyFill="1" applyBorder="1" applyAlignment="1">
      <alignment horizontal="center" vertical="center"/>
    </xf>
    <xf numFmtId="0" fontId="36" fillId="96" borderId="103" xfId="0" quotePrefix="1" applyFont="1" applyFill="1" applyBorder="1" applyAlignment="1">
      <alignment horizontal="center" vertical="center"/>
    </xf>
    <xf numFmtId="0" fontId="36" fillId="96" borderId="104" xfId="0" quotePrefix="1" applyFont="1" applyFill="1" applyBorder="1" applyAlignment="1">
      <alignment horizontal="center" vertical="center"/>
    </xf>
    <xf numFmtId="0" fontId="36" fillId="59" borderId="11" xfId="0" applyFont="1" applyFill="1" applyBorder="1" applyAlignment="1">
      <alignment horizontal="center" vertical="center"/>
    </xf>
    <xf numFmtId="0" fontId="36" fillId="59" borderId="102" xfId="0" quotePrefix="1" applyFont="1" applyFill="1" applyBorder="1" applyAlignment="1">
      <alignment horizontal="center" vertical="center"/>
    </xf>
    <xf numFmtId="0" fontId="36" fillId="59" borderId="14" xfId="0" applyFont="1" applyFill="1" applyBorder="1" applyAlignment="1">
      <alignment horizontal="center" vertical="center"/>
    </xf>
    <xf numFmtId="2" fontId="36" fillId="96" borderId="102" xfId="0" applyNumberFormat="1" applyFont="1" applyFill="1" applyBorder="1" applyAlignment="1">
      <alignment horizontal="center" vertical="center" wrapText="1"/>
    </xf>
    <xf numFmtId="2" fontId="36" fillId="96" borderId="126" xfId="0" applyNumberFormat="1" applyFont="1" applyFill="1" applyBorder="1" applyAlignment="1">
      <alignment horizontal="center" vertical="center" wrapText="1"/>
    </xf>
    <xf numFmtId="2" fontId="36" fillId="96" borderId="103" xfId="0" applyNumberFormat="1" applyFont="1" applyFill="1" applyBorder="1" applyAlignment="1">
      <alignment horizontal="center" vertical="center" wrapText="1"/>
    </xf>
    <xf numFmtId="2" fontId="36" fillId="96" borderId="127" xfId="0" applyNumberFormat="1" applyFont="1" applyFill="1" applyBorder="1" applyAlignment="1">
      <alignment horizontal="center" vertical="center" wrapText="1"/>
    </xf>
    <xf numFmtId="2" fontId="36" fillId="96" borderId="104" xfId="0" applyNumberFormat="1" applyFont="1" applyFill="1" applyBorder="1" applyAlignment="1">
      <alignment horizontal="center" vertical="center" wrapText="1"/>
    </xf>
    <xf numFmtId="2" fontId="36" fillId="96" borderId="128" xfId="0" applyNumberFormat="1" applyFont="1" applyFill="1" applyBorder="1" applyAlignment="1">
      <alignment horizontal="center" vertical="center" wrapText="1"/>
    </xf>
    <xf numFmtId="0" fontId="36" fillId="100" borderId="26" xfId="0" quotePrefix="1" applyFont="1" applyFill="1" applyBorder="1" applyAlignment="1">
      <alignment horizontal="center" vertical="center"/>
    </xf>
    <xf numFmtId="0" fontId="36" fillId="100" borderId="14" xfId="0" quotePrefix="1" applyFont="1" applyFill="1" applyBorder="1" applyAlignment="1">
      <alignment horizontal="center" vertical="center"/>
    </xf>
    <xf numFmtId="0" fontId="36" fillId="100" borderId="11" xfId="0" quotePrefix="1" applyFont="1" applyFill="1" applyBorder="1" applyAlignment="1">
      <alignment horizontal="center" vertical="center"/>
    </xf>
    <xf numFmtId="0" fontId="36" fillId="102" borderId="14" xfId="0" applyFont="1" applyFill="1" applyBorder="1" applyAlignment="1">
      <alignment horizontal="center" vertical="center"/>
    </xf>
    <xf numFmtId="0" fontId="36" fillId="102" borderId="11" xfId="0" applyFont="1" applyFill="1" applyBorder="1" applyAlignment="1">
      <alignment horizontal="center" vertical="center"/>
    </xf>
    <xf numFmtId="0" fontId="36" fillId="100" borderId="102" xfId="0" quotePrefix="1" applyFont="1" applyFill="1" applyBorder="1" applyAlignment="1">
      <alignment horizontal="center" vertical="center"/>
    </xf>
    <xf numFmtId="0" fontId="36" fillId="100" borderId="103" xfId="0" quotePrefix="1" applyFont="1" applyFill="1" applyBorder="1" applyAlignment="1">
      <alignment horizontal="center" vertical="center"/>
    </xf>
    <xf numFmtId="0" fontId="36" fillId="100" borderId="104" xfId="0" quotePrefix="1" applyFont="1" applyFill="1" applyBorder="1" applyAlignment="1">
      <alignment horizontal="center" vertical="center"/>
    </xf>
    <xf numFmtId="0" fontId="36" fillId="102" borderId="102" xfId="0" quotePrefix="1" applyFont="1" applyFill="1" applyBorder="1" applyAlignment="1">
      <alignment horizontal="center" vertical="center"/>
    </xf>
    <xf numFmtId="0" fontId="36" fillId="102" borderId="103" xfId="0" applyFont="1" applyFill="1" applyBorder="1" applyAlignment="1">
      <alignment horizontal="center" vertical="center"/>
    </xf>
    <xf numFmtId="0" fontId="36" fillId="102" borderId="105" xfId="0" applyFont="1" applyFill="1" applyBorder="1" applyAlignment="1">
      <alignment horizontal="center" vertical="center"/>
    </xf>
    <xf numFmtId="1" fontId="0" fillId="84" borderId="39" xfId="0" applyNumberFormat="1" applyFill="1" applyBorder="1"/>
    <xf numFmtId="1" fontId="0" fillId="84" borderId="19" xfId="0" applyNumberFormat="1" applyFill="1" applyBorder="1"/>
    <xf numFmtId="0" fontId="0" fillId="84" borderId="19" xfId="0" applyFill="1" applyBorder="1"/>
    <xf numFmtId="1" fontId="0" fillId="84" borderId="20" xfId="0" applyNumberFormat="1" applyFill="1" applyBorder="1"/>
    <xf numFmtId="1" fontId="0" fillId="0" borderId="30" xfId="0" applyNumberFormat="1" applyBorder="1"/>
    <xf numFmtId="1" fontId="0" fillId="84" borderId="0" xfId="0" applyNumberFormat="1" applyFill="1"/>
    <xf numFmtId="0" fontId="0" fillId="84" borderId="0" xfId="0" applyFill="1"/>
    <xf numFmtId="1" fontId="0" fillId="0" borderId="0" xfId="0" applyNumberFormat="1"/>
    <xf numFmtId="0" fontId="0" fillId="0" borderId="21" xfId="0" applyBorder="1"/>
    <xf numFmtId="1" fontId="0" fillId="0" borderId="34" xfId="0" applyNumberFormat="1" applyBorder="1"/>
    <xf numFmtId="1" fontId="0" fillId="84" borderId="13" xfId="0" applyNumberFormat="1" applyFill="1" applyBorder="1"/>
    <xf numFmtId="0" fontId="0" fillId="84" borderId="13" xfId="0" applyFill="1" applyBorder="1"/>
    <xf numFmtId="1" fontId="0" fillId="0" borderId="13" xfId="0" applyNumberFormat="1" applyBorder="1"/>
    <xf numFmtId="0" fontId="0" fillId="0" borderId="22" xfId="0" applyBorder="1"/>
    <xf numFmtId="0" fontId="5" fillId="0" borderId="12" xfId="0" applyFont="1" applyBorder="1" applyAlignment="1">
      <alignment horizontal="center"/>
    </xf>
    <xf numFmtId="0" fontId="14" fillId="131" borderId="14" xfId="0" applyFont="1" applyFill="1" applyBorder="1" applyAlignment="1">
      <alignment horizontal="center" vertical="center"/>
    </xf>
    <xf numFmtId="2" fontId="151" fillId="132" borderId="14" xfId="0" applyNumberFormat="1" applyFont="1" applyFill="1" applyBorder="1" applyAlignment="1">
      <alignment horizontal="center" vertical="center"/>
    </xf>
    <xf numFmtId="0" fontId="5" fillId="114" borderId="12" xfId="0" applyFont="1" applyFill="1" applyBorder="1" applyAlignment="1">
      <alignment horizontal="center"/>
    </xf>
    <xf numFmtId="0" fontId="5" fillId="46" borderId="12" xfId="0" applyFont="1" applyFill="1" applyBorder="1" applyAlignment="1">
      <alignment horizontal="center"/>
    </xf>
    <xf numFmtId="0" fontId="28" fillId="0" borderId="252" xfId="39" applyFont="1" applyBorder="1" applyAlignment="1">
      <alignment horizontal="center" vertical="center"/>
    </xf>
    <xf numFmtId="0" fontId="28" fillId="0" borderId="246" xfId="39" applyFont="1" applyBorder="1" applyAlignment="1">
      <alignment horizontal="center" vertical="center"/>
    </xf>
    <xf numFmtId="0" fontId="9" fillId="67" borderId="252" xfId="39" applyFill="1" applyBorder="1" applyAlignment="1">
      <alignment horizontal="center" vertical="center" wrapText="1"/>
    </xf>
    <xf numFmtId="0" fontId="9" fillId="68" borderId="252" xfId="39" applyFill="1" applyBorder="1" applyAlignment="1">
      <alignment horizontal="center" vertical="center" wrapText="1"/>
    </xf>
    <xf numFmtId="0" fontId="9" fillId="66" borderId="252" xfId="39" applyFill="1" applyBorder="1" applyAlignment="1">
      <alignment horizontal="center" vertical="center" wrapText="1"/>
    </xf>
    <xf numFmtId="2" fontId="0" fillId="44" borderId="245" xfId="0" applyNumberFormat="1" applyFill="1" applyBorder="1"/>
    <xf numFmtId="1" fontId="5" fillId="50" borderId="0" xfId="0" applyNumberFormat="1" applyFont="1" applyFill="1"/>
    <xf numFmtId="1" fontId="5" fillId="44" borderId="72" xfId="0" applyNumberFormat="1" applyFont="1" applyFill="1" applyBorder="1" applyAlignment="1" applyProtection="1">
      <alignment horizontal="center"/>
      <protection locked="0"/>
    </xf>
    <xf numFmtId="1" fontId="5" fillId="46" borderId="12" xfId="0" applyNumberFormat="1" applyFont="1" applyFill="1" applyBorder="1" applyAlignment="1">
      <alignment horizontal="center"/>
    </xf>
    <xf numFmtId="1" fontId="5" fillId="44" borderId="94" xfId="0" applyNumberFormat="1" applyFont="1" applyFill="1" applyBorder="1" applyAlignment="1" applyProtection="1">
      <alignment horizontal="center"/>
      <protection locked="0"/>
    </xf>
    <xf numFmtId="1" fontId="5" fillId="44" borderId="74" xfId="0" applyNumberFormat="1" applyFont="1" applyFill="1" applyBorder="1" applyAlignment="1" applyProtection="1">
      <alignment horizontal="center"/>
      <protection locked="0"/>
    </xf>
    <xf numFmtId="1" fontId="5" fillId="44" borderId="93" xfId="0" applyNumberFormat="1" applyFont="1" applyFill="1" applyBorder="1" applyAlignment="1" applyProtection="1">
      <alignment horizontal="center"/>
      <protection locked="0"/>
    </xf>
    <xf numFmtId="1" fontId="5" fillId="44" borderId="75" xfId="0" applyNumberFormat="1" applyFont="1" applyFill="1" applyBorder="1" applyAlignment="1" applyProtection="1">
      <alignment horizontal="center"/>
      <protection locked="0"/>
    </xf>
    <xf numFmtId="1" fontId="5" fillId="44" borderId="76" xfId="0" applyNumberFormat="1" applyFont="1" applyFill="1" applyBorder="1" applyAlignment="1" applyProtection="1">
      <alignment horizontal="center"/>
      <protection locked="0"/>
    </xf>
    <xf numFmtId="1" fontId="5" fillId="43" borderId="72" xfId="0" applyNumberFormat="1" applyFont="1" applyFill="1" applyBorder="1" applyAlignment="1" applyProtection="1">
      <alignment horizontal="center"/>
      <protection locked="0"/>
    </xf>
    <xf numFmtId="1" fontId="5" fillId="43" borderId="94" xfId="0" applyNumberFormat="1" applyFont="1" applyFill="1" applyBorder="1" applyAlignment="1" applyProtection="1">
      <alignment horizontal="center"/>
      <protection locked="0"/>
    </xf>
    <xf numFmtId="1" fontId="5" fillId="43" borderId="74" xfId="0" applyNumberFormat="1" applyFont="1" applyFill="1" applyBorder="1" applyAlignment="1" applyProtection="1">
      <alignment horizontal="center"/>
      <protection locked="0"/>
    </xf>
    <xf numFmtId="1" fontId="5" fillId="43" borderId="93" xfId="0" applyNumberFormat="1" applyFont="1" applyFill="1" applyBorder="1" applyAlignment="1" applyProtection="1">
      <alignment horizontal="center"/>
      <protection locked="0"/>
    </xf>
    <xf numFmtId="1" fontId="5" fillId="43" borderId="75" xfId="0" applyNumberFormat="1" applyFont="1" applyFill="1" applyBorder="1" applyAlignment="1" applyProtection="1">
      <alignment horizontal="center"/>
      <protection locked="0"/>
    </xf>
    <xf numFmtId="1" fontId="5" fillId="43" borderId="76" xfId="0" applyNumberFormat="1" applyFont="1" applyFill="1" applyBorder="1" applyAlignment="1" applyProtection="1">
      <alignment horizontal="center"/>
      <protection locked="0"/>
    </xf>
    <xf numFmtId="1" fontId="5" fillId="44" borderId="0" xfId="0" applyNumberFormat="1" applyFont="1" applyFill="1"/>
    <xf numFmtId="168" fontId="72" fillId="0" borderId="81" xfId="0" applyNumberFormat="1" applyFont="1" applyBorder="1" applyAlignment="1" applyProtection="1">
      <alignment horizontal="center" vertical="center"/>
      <protection locked="0"/>
    </xf>
    <xf numFmtId="1" fontId="72" fillId="0" borderId="72" xfId="0" applyNumberFormat="1" applyFont="1" applyBorder="1" applyAlignment="1" applyProtection="1">
      <alignment horizontal="center" vertical="center"/>
      <protection locked="0"/>
    </xf>
    <xf numFmtId="168" fontId="0" fillId="0" borderId="12" xfId="0" applyNumberFormat="1" applyBorder="1" applyAlignment="1" applyProtection="1">
      <alignment horizontal="center"/>
      <protection locked="0"/>
    </xf>
    <xf numFmtId="1" fontId="72" fillId="0" borderId="94" xfId="0" applyNumberFormat="1" applyFont="1" applyBorder="1" applyAlignment="1" applyProtection="1">
      <alignment horizontal="center" vertical="center"/>
      <protection locked="0"/>
    </xf>
    <xf numFmtId="168" fontId="72" fillId="0" borderId="82" xfId="0" applyNumberFormat="1" applyFont="1" applyBorder="1" applyAlignment="1" applyProtection="1">
      <alignment horizontal="center" vertical="center"/>
      <protection locked="0"/>
    </xf>
    <xf numFmtId="1" fontId="72" fillId="0" borderId="74" xfId="0" applyNumberFormat="1" applyFont="1" applyBorder="1" applyAlignment="1" applyProtection="1">
      <alignment horizontal="center" vertical="center"/>
      <protection locked="0"/>
    </xf>
    <xf numFmtId="1" fontId="72" fillId="0" borderId="93" xfId="0" applyNumberFormat="1" applyFont="1" applyBorder="1" applyAlignment="1" applyProtection="1">
      <alignment horizontal="center" vertical="center"/>
      <protection locked="0"/>
    </xf>
    <xf numFmtId="168" fontId="72" fillId="0" borderId="80" xfId="0" applyNumberFormat="1" applyFont="1" applyBorder="1" applyAlignment="1" applyProtection="1">
      <alignment horizontal="center" vertical="center"/>
      <protection locked="0"/>
    </xf>
    <xf numFmtId="1" fontId="72" fillId="0" borderId="75" xfId="0" applyNumberFormat="1" applyFont="1" applyBorder="1" applyAlignment="1" applyProtection="1">
      <alignment horizontal="center" vertical="center"/>
      <protection locked="0"/>
    </xf>
    <xf numFmtId="1" fontId="72" fillId="0" borderId="76" xfId="0" applyNumberFormat="1" applyFont="1" applyBorder="1" applyAlignment="1" applyProtection="1">
      <alignment horizontal="center" vertical="center"/>
      <protection locked="0"/>
    </xf>
    <xf numFmtId="168" fontId="72" fillId="0" borderId="155" xfId="0" applyNumberFormat="1" applyFont="1" applyBorder="1" applyAlignment="1" applyProtection="1">
      <alignment horizontal="center" vertical="center"/>
      <protection locked="0"/>
    </xf>
    <xf numFmtId="1" fontId="72" fillId="0" borderId="144" xfId="0" applyNumberFormat="1" applyFont="1" applyBorder="1" applyAlignment="1" applyProtection="1">
      <alignment horizontal="center" vertical="center"/>
      <protection locked="0"/>
    </xf>
    <xf numFmtId="1" fontId="72" fillId="0" borderId="156" xfId="0" applyNumberFormat="1" applyFont="1" applyBorder="1" applyAlignment="1" applyProtection="1">
      <alignment horizontal="center" vertical="center"/>
      <protection locked="0"/>
    </xf>
    <xf numFmtId="168" fontId="72" fillId="0" borderId="157" xfId="0" applyNumberFormat="1" applyFont="1" applyBorder="1" applyAlignment="1" applyProtection="1">
      <alignment horizontal="center" vertical="center"/>
      <protection locked="0"/>
    </xf>
    <xf numFmtId="1" fontId="72" fillId="0" borderId="145" xfId="0" applyNumberFormat="1" applyFont="1" applyBorder="1" applyAlignment="1" applyProtection="1">
      <alignment horizontal="center" vertical="center"/>
      <protection locked="0"/>
    </xf>
    <xf numFmtId="1" fontId="72" fillId="0" borderId="161" xfId="0" applyNumberFormat="1" applyFont="1" applyBorder="1" applyAlignment="1" applyProtection="1">
      <alignment horizontal="center" vertical="center"/>
      <protection locked="0"/>
    </xf>
    <xf numFmtId="168" fontId="72" fillId="0" borderId="143" xfId="0" applyNumberFormat="1" applyFont="1" applyBorder="1" applyAlignment="1" applyProtection="1">
      <alignment horizontal="center" vertical="center"/>
      <protection locked="0"/>
    </xf>
    <xf numFmtId="1" fontId="72" fillId="0" borderId="92" xfId="0" applyNumberFormat="1" applyFont="1" applyBorder="1" applyAlignment="1" applyProtection="1">
      <alignment horizontal="center" vertical="center"/>
      <protection locked="0"/>
    </xf>
    <xf numFmtId="1" fontId="72" fillId="0" borderId="148" xfId="0" applyNumberFormat="1" applyFont="1" applyBorder="1" applyAlignment="1" applyProtection="1">
      <alignment horizontal="center" vertical="center"/>
      <protection locked="0"/>
    </xf>
    <xf numFmtId="168" fontId="72" fillId="0" borderId="210" xfId="0" applyNumberFormat="1" applyFont="1" applyBorder="1" applyAlignment="1" applyProtection="1">
      <alignment horizontal="center" vertical="center"/>
      <protection locked="0"/>
    </xf>
    <xf numFmtId="1" fontId="72" fillId="0" borderId="86" xfId="0" applyNumberFormat="1" applyFont="1" applyBorder="1" applyAlignment="1" applyProtection="1">
      <alignment horizontal="center" vertical="center"/>
      <protection locked="0"/>
    </xf>
    <xf numFmtId="1" fontId="72" fillId="0" borderId="95" xfId="0" applyNumberFormat="1" applyFont="1" applyBorder="1" applyAlignment="1" applyProtection="1">
      <alignment horizontal="center" vertical="center"/>
      <protection locked="0"/>
    </xf>
    <xf numFmtId="168" fontId="72" fillId="0" borderId="142" xfId="0" applyNumberFormat="1" applyFont="1" applyBorder="1" applyAlignment="1" applyProtection="1">
      <alignment horizontal="center" vertical="center"/>
      <protection locked="0"/>
    </xf>
    <xf numFmtId="1" fontId="72" fillId="0" borderId="90" xfId="0" applyNumberFormat="1" applyFont="1" applyBorder="1" applyAlignment="1" applyProtection="1">
      <alignment horizontal="center" vertical="center"/>
      <protection locked="0"/>
    </xf>
    <xf numFmtId="1" fontId="72" fillId="0" borderId="147" xfId="0" applyNumberFormat="1" applyFont="1" applyBorder="1" applyAlignment="1" applyProtection="1">
      <alignment horizontal="center" vertical="center"/>
      <protection locked="0"/>
    </xf>
    <xf numFmtId="168" fontId="7" fillId="46" borderId="244" xfId="0" applyNumberFormat="1" applyFont="1" applyFill="1" applyBorder="1" applyAlignment="1" applyProtection="1">
      <alignment horizontal="center" vertical="center" wrapText="1"/>
      <protection locked="0"/>
    </xf>
    <xf numFmtId="1" fontId="7" fillId="46" borderId="12" xfId="0" applyNumberFormat="1" applyFont="1" applyFill="1" applyBorder="1" applyAlignment="1">
      <alignment horizontal="center" vertical="center" wrapText="1"/>
    </xf>
    <xf numFmtId="1" fontId="151" fillId="133" borderId="14" xfId="0" applyNumberFormat="1" applyFont="1" applyFill="1" applyBorder="1" applyAlignment="1">
      <alignment horizontal="center" vertical="center"/>
    </xf>
    <xf numFmtId="0" fontId="7" fillId="46" borderId="12" xfId="0" applyFont="1" applyFill="1" applyBorder="1" applyAlignment="1">
      <alignment horizontal="center" vertical="center" wrapText="1"/>
    </xf>
    <xf numFmtId="2" fontId="74" fillId="46" borderId="14" xfId="26" applyNumberFormat="1" applyFont="1" applyFill="1" applyBorder="1" applyAlignment="1" applyProtection="1">
      <alignment horizontal="center" vertical="center" wrapText="1"/>
    </xf>
    <xf numFmtId="1" fontId="74" fillId="46" borderId="244" xfId="26" applyNumberFormat="1" applyFont="1" applyFill="1" applyBorder="1" applyAlignment="1" applyProtection="1">
      <alignment horizontal="center" vertical="center" wrapText="1"/>
    </xf>
    <xf numFmtId="1" fontId="74" fillId="46" borderId="12" xfId="26" applyNumberFormat="1" applyFont="1" applyFill="1" applyBorder="1" applyAlignment="1" applyProtection="1">
      <alignment horizontal="center" vertical="center" wrapText="1"/>
    </xf>
    <xf numFmtId="2" fontId="34" fillId="26" borderId="251" xfId="0" applyNumberFormat="1" applyFont="1" applyFill="1" applyBorder="1" applyAlignment="1">
      <alignment horizontal="center" vertical="center" wrapText="1"/>
    </xf>
    <xf numFmtId="0" fontId="152" fillId="42" borderId="0" xfId="35" applyFont="1" applyProtection="1"/>
    <xf numFmtId="168" fontId="25" fillId="134" borderId="14" xfId="40" applyNumberFormat="1" applyFont="1" applyFill="1" applyBorder="1" applyAlignment="1">
      <alignment horizontal="center" vertical="center"/>
    </xf>
    <xf numFmtId="0" fontId="25" fillId="134" borderId="14" xfId="40" applyFont="1" applyFill="1" applyBorder="1" applyAlignment="1">
      <alignment horizontal="center" vertical="center"/>
    </xf>
    <xf numFmtId="1" fontId="74" fillId="46" borderId="14" xfId="26" applyNumberFormat="1" applyFont="1" applyFill="1" applyBorder="1" applyAlignment="1" applyProtection="1">
      <alignment horizontal="center" vertical="center" wrapText="1"/>
    </xf>
    <xf numFmtId="1" fontId="74" fillId="46" borderId="251" xfId="26" applyNumberFormat="1" applyFont="1" applyFill="1" applyBorder="1" applyAlignment="1" applyProtection="1">
      <alignment horizontal="center" vertical="center" wrapText="1"/>
    </xf>
    <xf numFmtId="0" fontId="5" fillId="0" borderId="165" xfId="0" applyFont="1" applyBorder="1" applyAlignment="1">
      <alignment horizontal="center"/>
    </xf>
    <xf numFmtId="1" fontId="9" fillId="0" borderId="83" xfId="0" applyNumberFormat="1" applyFont="1" applyBorder="1" applyAlignment="1">
      <alignment horizontal="center"/>
    </xf>
    <xf numFmtId="1" fontId="9" fillId="0" borderId="85" xfId="0" applyNumberFormat="1" applyFont="1" applyBorder="1" applyAlignment="1">
      <alignment horizontal="center"/>
    </xf>
    <xf numFmtId="1" fontId="9" fillId="0" borderId="96" xfId="0" applyNumberFormat="1" applyFont="1" applyBorder="1" applyAlignment="1">
      <alignment horizontal="center"/>
    </xf>
    <xf numFmtId="1" fontId="5" fillId="0" borderId="96" xfId="0" applyNumberFormat="1" applyFont="1" applyBorder="1" applyAlignment="1">
      <alignment horizontal="center"/>
    </xf>
    <xf numFmtId="1" fontId="5" fillId="0" borderId="83" xfId="0" applyNumberFormat="1" applyFont="1" applyBorder="1" applyAlignment="1">
      <alignment horizontal="center"/>
    </xf>
    <xf numFmtId="1" fontId="5" fillId="0" borderId="85" xfId="0" applyNumberFormat="1" applyFont="1" applyBorder="1" applyAlignment="1">
      <alignment horizontal="center"/>
    </xf>
    <xf numFmtId="0" fontId="7" fillId="67" borderId="0" xfId="0" applyFont="1" applyFill="1" applyAlignment="1">
      <alignment horizontal="center" vertical="center" wrapText="1"/>
    </xf>
    <xf numFmtId="1" fontId="74" fillId="118" borderId="12" xfId="26" applyNumberFormat="1" applyFont="1" applyFill="1" applyBorder="1" applyAlignment="1" applyProtection="1">
      <alignment horizontal="center" vertical="center" wrapText="1"/>
    </xf>
    <xf numFmtId="49" fontId="36" fillId="44" borderId="0" xfId="0" applyNumberFormat="1" applyFont="1" applyFill="1" applyAlignment="1">
      <alignment horizontal="center" vertical="center"/>
    </xf>
    <xf numFmtId="165" fontId="0" fillId="54" borderId="12" xfId="0" applyNumberFormat="1" applyFill="1" applyBorder="1" applyAlignment="1">
      <alignment horizontal="center"/>
    </xf>
    <xf numFmtId="165" fontId="5" fillId="54" borderId="12" xfId="0" applyNumberFormat="1" applyFont="1" applyFill="1" applyBorder="1"/>
    <xf numFmtId="165" fontId="0" fillId="46" borderId="12" xfId="0" applyNumberFormat="1" applyFill="1" applyBorder="1" applyAlignment="1">
      <alignment horizontal="center"/>
    </xf>
    <xf numFmtId="165" fontId="5" fillId="48" borderId="12" xfId="0" applyNumberFormat="1" applyFont="1" applyFill="1" applyBorder="1"/>
    <xf numFmtId="0" fontId="0" fillId="55" borderId="39" xfId="0" applyFill="1" applyBorder="1"/>
    <xf numFmtId="0" fontId="71" fillId="55" borderId="19" xfId="41" applyFont="1" applyFill="1" applyBorder="1" applyAlignment="1">
      <alignment vertical="center"/>
    </xf>
    <xf numFmtId="0" fontId="0" fillId="55" borderId="19" xfId="0" applyFill="1" applyBorder="1"/>
    <xf numFmtId="0" fontId="0" fillId="55" borderId="20" xfId="0" applyFill="1" applyBorder="1"/>
    <xf numFmtId="0" fontId="0" fillId="55" borderId="30" xfId="0" applyFill="1" applyBorder="1"/>
    <xf numFmtId="0" fontId="0" fillId="55" borderId="0" xfId="0" applyFill="1"/>
    <xf numFmtId="0" fontId="0" fillId="55" borderId="21" xfId="0" applyFill="1" applyBorder="1"/>
    <xf numFmtId="0" fontId="0" fillId="55" borderId="34" xfId="0" applyFill="1" applyBorder="1"/>
    <xf numFmtId="0" fontId="0" fillId="55" borderId="13" xfId="0" applyFill="1" applyBorder="1"/>
    <xf numFmtId="0" fontId="0" fillId="55" borderId="22" xfId="0" applyFill="1" applyBorder="1"/>
    <xf numFmtId="0" fontId="75" fillId="67" borderId="12" xfId="41" applyFont="1" applyFill="1" applyBorder="1" applyAlignment="1" applyProtection="1">
      <alignment horizontal="center" vertical="center"/>
      <protection locked="0"/>
    </xf>
    <xf numFmtId="14" fontId="75" fillId="67" borderId="12" xfId="41" applyNumberFormat="1" applyFont="1" applyFill="1" applyBorder="1" applyAlignment="1" applyProtection="1">
      <alignment horizontal="center" vertical="center"/>
      <protection locked="0"/>
    </xf>
    <xf numFmtId="0" fontId="0" fillId="0" borderId="12" xfId="0" applyBorder="1" applyAlignment="1" applyProtection="1">
      <alignment horizontal="center" vertical="top"/>
      <protection locked="0"/>
    </xf>
    <xf numFmtId="49" fontId="0" fillId="48" borderId="12" xfId="0" applyNumberFormat="1" applyFill="1" applyBorder="1" applyAlignment="1" applyProtection="1">
      <alignment horizontal="center"/>
      <protection locked="0"/>
    </xf>
    <xf numFmtId="49" fontId="0" fillId="43" borderId="12" xfId="0" applyNumberFormat="1" applyFill="1" applyBorder="1" applyAlignment="1" applyProtection="1">
      <alignment horizontal="center" vertical="top"/>
      <protection locked="0"/>
    </xf>
    <xf numFmtId="0" fontId="0" fillId="43" borderId="12" xfId="0" applyFill="1" applyBorder="1" applyAlignment="1" applyProtection="1">
      <alignment horizontal="center" vertical="top"/>
      <protection locked="0"/>
    </xf>
    <xf numFmtId="1" fontId="0" fillId="43" borderId="12" xfId="0" applyNumberFormat="1" applyFill="1" applyBorder="1" applyProtection="1">
      <protection locked="0"/>
    </xf>
    <xf numFmtId="2" fontId="0" fillId="43" borderId="12" xfId="0" applyNumberFormat="1" applyFill="1" applyBorder="1" applyAlignment="1" applyProtection="1">
      <alignment horizontal="center"/>
      <protection locked="0"/>
    </xf>
    <xf numFmtId="0" fontId="5" fillId="48" borderId="12" xfId="0" applyFont="1" applyFill="1" applyBorder="1" applyProtection="1">
      <protection locked="0"/>
    </xf>
    <xf numFmtId="0" fontId="0" fillId="43" borderId="12" xfId="0" applyFill="1" applyBorder="1" applyProtection="1">
      <protection locked="0"/>
    </xf>
    <xf numFmtId="2" fontId="77" fillId="66" borderId="0" xfId="0" applyNumberFormat="1" applyFont="1" applyFill="1" applyAlignment="1">
      <alignment horizontal="center"/>
    </xf>
    <xf numFmtId="164" fontId="77" fillId="66" borderId="17" xfId="0" applyNumberFormat="1" applyFont="1" applyFill="1" applyBorder="1" applyAlignment="1">
      <alignment horizontal="center"/>
    </xf>
    <xf numFmtId="49" fontId="0" fillId="50" borderId="53" xfId="0" applyNumberFormat="1" applyFill="1" applyBorder="1" applyAlignment="1">
      <alignment horizontal="center"/>
    </xf>
    <xf numFmtId="49" fontId="5" fillId="107" borderId="72" xfId="0" applyNumberFormat="1" applyFont="1" applyFill="1" applyBorder="1" applyAlignment="1">
      <alignment horizontal="center"/>
    </xf>
    <xf numFmtId="49" fontId="5" fillId="107" borderId="74" xfId="0" applyNumberFormat="1" applyFont="1" applyFill="1" applyBorder="1" applyAlignment="1">
      <alignment horizontal="center"/>
    </xf>
    <xf numFmtId="49" fontId="5" fillId="107" borderId="75" xfId="0" applyNumberFormat="1" applyFont="1" applyFill="1" applyBorder="1" applyAlignment="1">
      <alignment horizontal="center"/>
    </xf>
    <xf numFmtId="49" fontId="5" fillId="54" borderId="72" xfId="0" applyNumberFormat="1" applyFont="1" applyFill="1" applyBorder="1" applyAlignment="1">
      <alignment horizontal="center"/>
    </xf>
    <xf numFmtId="49" fontId="5" fillId="54" borderId="74" xfId="0" applyNumberFormat="1" applyFont="1" applyFill="1" applyBorder="1" applyAlignment="1">
      <alignment horizontal="center"/>
    </xf>
    <xf numFmtId="49" fontId="5" fillId="48" borderId="74" xfId="0" applyNumberFormat="1" applyFont="1" applyFill="1" applyBorder="1" applyAlignment="1">
      <alignment horizontal="center"/>
    </xf>
    <xf numFmtId="49" fontId="5" fillId="45" borderId="74" xfId="0" applyNumberFormat="1" applyFont="1" applyFill="1" applyBorder="1" applyAlignment="1">
      <alignment horizontal="center"/>
    </xf>
    <xf numFmtId="49" fontId="5" fillId="46" borderId="74" xfId="0" applyNumberFormat="1" applyFont="1" applyFill="1" applyBorder="1" applyAlignment="1">
      <alignment horizontal="center"/>
    </xf>
    <xf numFmtId="49" fontId="0" fillId="49" borderId="74" xfId="0" applyNumberFormat="1" applyFill="1" applyBorder="1" applyAlignment="1">
      <alignment horizontal="center"/>
    </xf>
    <xf numFmtId="49" fontId="5" fillId="55" borderId="74" xfId="0" applyNumberFormat="1" applyFont="1" applyFill="1" applyBorder="1" applyAlignment="1">
      <alignment horizontal="center"/>
    </xf>
    <xf numFmtId="49" fontId="5" fillId="84" borderId="74" xfId="0" applyNumberFormat="1" applyFont="1" applyFill="1" applyBorder="1" applyAlignment="1">
      <alignment horizontal="center"/>
    </xf>
    <xf numFmtId="49" fontId="5" fillId="76" borderId="74" xfId="0" applyNumberFormat="1" applyFont="1" applyFill="1" applyBorder="1" applyAlignment="1">
      <alignment horizontal="center"/>
    </xf>
    <xf numFmtId="49" fontId="5" fillId="76" borderId="75" xfId="0" applyNumberFormat="1" applyFont="1" applyFill="1" applyBorder="1" applyAlignment="1">
      <alignment horizontal="center"/>
    </xf>
    <xf numFmtId="49" fontId="0" fillId="49" borderId="72" xfId="0" applyNumberFormat="1" applyFill="1" applyBorder="1" applyAlignment="1">
      <alignment horizontal="center"/>
    </xf>
    <xf numFmtId="49" fontId="0" fillId="49" borderId="158" xfId="0" applyNumberFormat="1" applyFill="1" applyBorder="1" applyAlignment="1">
      <alignment horizontal="center"/>
    </xf>
    <xf numFmtId="0" fontId="5" fillId="107" borderId="94" xfId="41" applyFont="1" applyFill="1" applyBorder="1"/>
    <xf numFmtId="0" fontId="5" fillId="50" borderId="0" xfId="48" applyFill="1"/>
    <xf numFmtId="49" fontId="5" fillId="50" borderId="0" xfId="48" applyNumberFormat="1" applyFill="1"/>
    <xf numFmtId="0" fontId="153" fillId="50" borderId="257" xfId="47" applyFont="1" applyFill="1" applyBorder="1" applyProtection="1"/>
    <xf numFmtId="0" fontId="148" fillId="50" borderId="0" xfId="47" applyFont="1" applyFill="1" applyBorder="1" applyProtection="1"/>
    <xf numFmtId="168" fontId="5" fillId="50" borderId="0" xfId="48" applyNumberFormat="1" applyFill="1" applyProtection="1">
      <protection locked="0"/>
    </xf>
    <xf numFmtId="1" fontId="5" fillId="50" borderId="0" xfId="48" applyNumberFormat="1" applyFill="1"/>
    <xf numFmtId="0" fontId="5" fillId="44" borderId="0" xfId="48" applyFill="1"/>
    <xf numFmtId="0" fontId="39" fillId="44" borderId="0" xfId="48" applyFont="1" applyFill="1" applyAlignment="1">
      <alignment vertical="center"/>
    </xf>
    <xf numFmtId="49" fontId="7" fillId="49" borderId="258" xfId="48" applyNumberFormat="1" applyFont="1" applyFill="1" applyBorder="1" applyAlignment="1">
      <alignment horizontal="center" vertical="center" wrapText="1"/>
    </xf>
    <xf numFmtId="0" fontId="14" fillId="51" borderId="258" xfId="48" applyFont="1" applyFill="1" applyBorder="1" applyAlignment="1">
      <alignment horizontal="center" vertical="center"/>
    </xf>
    <xf numFmtId="49" fontId="14" fillId="51" borderId="258" xfId="48" applyNumberFormat="1" applyFont="1" applyFill="1" applyBorder="1" applyAlignment="1">
      <alignment horizontal="center" vertical="center"/>
    </xf>
    <xf numFmtId="0" fontId="7" fillId="49" borderId="258" xfId="48" applyFont="1" applyFill="1" applyBorder="1" applyAlignment="1">
      <alignment horizontal="center" vertical="center" wrapText="1"/>
    </xf>
    <xf numFmtId="0" fontId="154" fillId="49" borderId="258" xfId="48" applyFont="1" applyFill="1" applyBorder="1" applyAlignment="1">
      <alignment horizontal="center" vertical="center" wrapText="1"/>
    </xf>
    <xf numFmtId="0" fontId="7" fillId="49" borderId="259" xfId="48" applyFont="1" applyFill="1" applyBorder="1" applyAlignment="1">
      <alignment horizontal="center" vertical="center" wrapText="1"/>
    </xf>
    <xf numFmtId="0" fontId="7" fillId="49" borderId="260" xfId="48" applyFont="1" applyFill="1" applyBorder="1" applyAlignment="1">
      <alignment horizontal="center" vertical="center" wrapText="1"/>
    </xf>
    <xf numFmtId="2" fontId="14" fillId="52" borderId="258" xfId="48" applyNumberFormat="1" applyFont="1" applyFill="1" applyBorder="1" applyAlignment="1">
      <alignment horizontal="center" vertical="center"/>
    </xf>
    <xf numFmtId="168" fontId="7" fillId="46" borderId="258" xfId="48" applyNumberFormat="1" applyFont="1" applyFill="1" applyBorder="1" applyAlignment="1" applyProtection="1">
      <alignment horizontal="center" vertical="center" wrapText="1"/>
      <protection locked="0"/>
    </xf>
    <xf numFmtId="1" fontId="7" fillId="46" borderId="258" xfId="48" applyNumberFormat="1" applyFont="1" applyFill="1" applyBorder="1" applyAlignment="1">
      <alignment horizontal="center" vertical="center" wrapText="1"/>
    </xf>
    <xf numFmtId="1" fontId="151" fillId="133" borderId="258" xfId="48" applyNumberFormat="1" applyFont="1" applyFill="1" applyBorder="1" applyAlignment="1">
      <alignment horizontal="center" vertical="center"/>
    </xf>
    <xf numFmtId="0" fontId="7" fillId="46" borderId="258" xfId="48" applyFont="1" applyFill="1" applyBorder="1" applyAlignment="1">
      <alignment horizontal="center" vertical="center" wrapText="1"/>
    </xf>
    <xf numFmtId="2" fontId="151" fillId="132" borderId="258" xfId="48" applyNumberFormat="1" applyFont="1" applyFill="1" applyBorder="1" applyAlignment="1">
      <alignment horizontal="center" vertical="center"/>
    </xf>
    <xf numFmtId="0" fontId="7" fillId="61" borderId="258" xfId="48" applyFont="1" applyFill="1" applyBorder="1" applyAlignment="1">
      <alignment horizontal="center" vertical="center" wrapText="1"/>
    </xf>
    <xf numFmtId="2" fontId="7" fillId="50" borderId="258" xfId="48" applyNumberFormat="1" applyFont="1" applyFill="1" applyBorder="1" applyAlignment="1">
      <alignment horizontal="center" vertical="center" wrapText="1"/>
    </xf>
    <xf numFmtId="1" fontId="7" fillId="50" borderId="261" xfId="48" applyNumberFormat="1" applyFont="1" applyFill="1" applyBorder="1" applyAlignment="1">
      <alignment horizontal="center" vertical="center" wrapText="1"/>
    </xf>
    <xf numFmtId="1" fontId="7" fillId="135" borderId="258" xfId="48" applyNumberFormat="1" applyFont="1" applyFill="1" applyBorder="1" applyAlignment="1">
      <alignment horizontal="center" vertical="center" wrapText="1"/>
    </xf>
    <xf numFmtId="1" fontId="7" fillId="58" borderId="258" xfId="48" applyNumberFormat="1" applyFont="1" applyFill="1" applyBorder="1" applyAlignment="1">
      <alignment horizontal="center" vertical="center" wrapText="1"/>
    </xf>
    <xf numFmtId="1" fontId="7" fillId="86" borderId="258" xfId="48" applyNumberFormat="1" applyFont="1" applyFill="1" applyBorder="1" applyAlignment="1">
      <alignment horizontal="center" vertical="center" wrapText="1"/>
    </xf>
    <xf numFmtId="1" fontId="7" fillId="64" borderId="258" xfId="48" applyNumberFormat="1" applyFont="1" applyFill="1" applyBorder="1" applyAlignment="1">
      <alignment horizontal="center" vertical="center" wrapText="1"/>
    </xf>
    <xf numFmtId="0" fontId="52" fillId="48" borderId="262" xfId="48" applyFont="1" applyFill="1" applyBorder="1" applyAlignment="1" applyProtection="1">
      <alignment horizontal="center"/>
      <protection locked="0"/>
    </xf>
    <xf numFmtId="0" fontId="5" fillId="114" borderId="261" xfId="48" applyFill="1" applyBorder="1" applyAlignment="1">
      <alignment horizontal="center"/>
    </xf>
    <xf numFmtId="0" fontId="52" fillId="48" borderId="263" xfId="48" applyFont="1" applyFill="1" applyBorder="1" applyAlignment="1" applyProtection="1">
      <alignment horizontal="center"/>
      <protection locked="0"/>
    </xf>
    <xf numFmtId="0" fontId="52" fillId="48" borderId="264" xfId="48" applyFont="1" applyFill="1" applyBorder="1" applyAlignment="1" applyProtection="1">
      <alignment horizontal="center" vertical="center"/>
      <protection locked="0"/>
    </xf>
    <xf numFmtId="0" fontId="47" fillId="44" borderId="99" xfId="48" applyFont="1" applyFill="1" applyBorder="1" applyAlignment="1" applyProtection="1">
      <alignment horizontal="center"/>
      <protection locked="0"/>
    </xf>
    <xf numFmtId="0" fontId="5" fillId="44" borderId="265" xfId="48" applyFill="1" applyBorder="1" applyAlignment="1" applyProtection="1">
      <alignment horizontal="center"/>
      <protection locked="0"/>
    </xf>
    <xf numFmtId="0" fontId="5" fillId="48" borderId="266" xfId="48" applyFill="1" applyBorder="1" applyAlignment="1" applyProtection="1">
      <alignment horizontal="center" vertical="center"/>
      <protection locked="0"/>
    </xf>
    <xf numFmtId="0" fontId="5" fillId="48" borderId="267" xfId="48" applyFill="1" applyBorder="1" applyAlignment="1" applyProtection="1">
      <alignment horizontal="center" vertical="center"/>
      <protection locked="0"/>
    </xf>
    <xf numFmtId="0" fontId="52" fillId="48" borderId="88" xfId="48" applyFont="1" applyFill="1" applyBorder="1" applyAlignment="1" applyProtection="1">
      <alignment horizontal="center"/>
      <protection locked="0"/>
    </xf>
    <xf numFmtId="0" fontId="5" fillId="114" borderId="251" xfId="48" applyFill="1" applyBorder="1" applyAlignment="1">
      <alignment horizontal="center"/>
    </xf>
    <xf numFmtId="0" fontId="5" fillId="114" borderId="253" xfId="48" applyFill="1" applyBorder="1" applyAlignment="1">
      <alignment horizontal="center"/>
    </xf>
    <xf numFmtId="0" fontId="5" fillId="114" borderId="252" xfId="48" applyFill="1" applyBorder="1" applyAlignment="1">
      <alignment horizontal="center"/>
    </xf>
    <xf numFmtId="0" fontId="5" fillId="0" borderId="258" xfId="48" applyBorder="1" applyAlignment="1">
      <alignment horizontal="center" vertical="center"/>
    </xf>
    <xf numFmtId="1" fontId="5" fillId="44" borderId="81" xfId="48" applyNumberFormat="1" applyFill="1" applyBorder="1" applyAlignment="1" applyProtection="1">
      <alignment horizontal="center"/>
      <protection locked="0"/>
    </xf>
    <xf numFmtId="1" fontId="5" fillId="46" borderId="251" xfId="48" applyNumberFormat="1" applyFill="1" applyBorder="1" applyAlignment="1">
      <alignment horizontal="center"/>
    </xf>
    <xf numFmtId="1" fontId="5" fillId="44" borderId="94" xfId="48" applyNumberFormat="1" applyFill="1" applyBorder="1" applyAlignment="1" applyProtection="1">
      <alignment horizontal="center"/>
      <protection locked="0"/>
    </xf>
    <xf numFmtId="1" fontId="5" fillId="0" borderId="96" xfId="48" applyNumberFormat="1" applyBorder="1" applyAlignment="1" applyProtection="1">
      <alignment horizontal="center"/>
      <protection locked="0"/>
    </xf>
    <xf numFmtId="0" fontId="5" fillId="46" borderId="251" xfId="48" applyFill="1" applyBorder="1" applyAlignment="1">
      <alignment horizontal="center"/>
    </xf>
    <xf numFmtId="0" fontId="5" fillId="0" borderId="165" xfId="48" applyBorder="1" applyAlignment="1">
      <alignment horizontal="center"/>
    </xf>
    <xf numFmtId="0" fontId="5" fillId="48" borderId="251" xfId="48" applyFill="1" applyBorder="1" applyAlignment="1">
      <alignment horizontal="center" vertical="top"/>
    </xf>
    <xf numFmtId="0" fontId="5" fillId="54" borderId="71" xfId="48" applyFill="1" applyBorder="1" applyAlignment="1">
      <alignment horizontal="center" vertical="center"/>
    </xf>
    <xf numFmtId="0" fontId="5" fillId="54" borderId="96" xfId="48" applyFill="1" applyBorder="1" applyAlignment="1">
      <alignment horizontal="center" vertical="center"/>
    </xf>
    <xf numFmtId="0" fontId="5" fillId="65" borderId="251" xfId="49" applyFill="1" applyBorder="1" applyAlignment="1">
      <alignment horizontal="center" vertical="center" wrapText="1"/>
    </xf>
    <xf numFmtId="2" fontId="5" fillId="49" borderId="258" xfId="48" applyNumberFormat="1" applyFill="1" applyBorder="1"/>
    <xf numFmtId="0" fontId="5" fillId="49" borderId="260" xfId="48" applyFill="1" applyBorder="1"/>
    <xf numFmtId="0" fontId="5" fillId="49" borderId="259" xfId="48" applyFill="1" applyBorder="1"/>
    <xf numFmtId="0" fontId="5" fillId="49" borderId="268" xfId="48" applyFill="1" applyBorder="1"/>
    <xf numFmtId="0" fontId="5" fillId="55" borderId="251" xfId="48" applyFill="1" applyBorder="1"/>
    <xf numFmtId="2" fontId="5" fillId="55" borderId="253" xfId="48" applyNumberFormat="1" applyFill="1" applyBorder="1"/>
    <xf numFmtId="0" fontId="5" fillId="48" borderId="251" xfId="48" applyFill="1" applyBorder="1"/>
    <xf numFmtId="2" fontId="5" fillId="61" borderId="253" xfId="48" applyNumberFormat="1" applyFill="1" applyBorder="1"/>
    <xf numFmtId="2" fontId="5" fillId="54" borderId="253" xfId="48" applyNumberFormat="1" applyFill="1" applyBorder="1"/>
    <xf numFmtId="2" fontId="5" fillId="55" borderId="251" xfId="48" applyNumberFormat="1" applyFill="1" applyBorder="1"/>
    <xf numFmtId="0" fontId="52" fillId="48" borderId="89" xfId="48" applyFont="1" applyFill="1" applyBorder="1" applyAlignment="1" applyProtection="1">
      <alignment horizontal="center"/>
      <protection locked="0"/>
    </xf>
    <xf numFmtId="0" fontId="52" fillId="48" borderId="90" xfId="48" applyFont="1" applyFill="1" applyBorder="1" applyAlignment="1">
      <alignment horizontal="center"/>
    </xf>
    <xf numFmtId="0" fontId="52" fillId="48" borderId="90" xfId="48" applyFont="1" applyFill="1" applyBorder="1" applyAlignment="1" applyProtection="1">
      <alignment horizontal="center"/>
      <protection locked="0"/>
    </xf>
    <xf numFmtId="0" fontId="52" fillId="48" borderId="147" xfId="48" applyFont="1" applyFill="1" applyBorder="1" applyAlignment="1" applyProtection="1">
      <alignment horizontal="center" vertical="center"/>
      <protection locked="0"/>
    </xf>
    <xf numFmtId="0" fontId="47" fillId="44" borderId="100" xfId="48" applyFont="1" applyFill="1" applyBorder="1" applyAlignment="1" applyProtection="1">
      <alignment horizontal="center"/>
      <protection locked="0"/>
    </xf>
    <xf numFmtId="0" fontId="5" fillId="44" borderId="269" xfId="48" applyFill="1" applyBorder="1" applyAlignment="1" applyProtection="1">
      <alignment horizontal="center"/>
      <protection locked="0"/>
    </xf>
    <xf numFmtId="0" fontId="5" fillId="48" borderId="270" xfId="48" applyFill="1" applyBorder="1" applyAlignment="1" applyProtection="1">
      <alignment horizontal="center"/>
      <protection locked="0"/>
    </xf>
    <xf numFmtId="0" fontId="5" fillId="48" borderId="271" xfId="48" applyFill="1" applyBorder="1" applyAlignment="1" applyProtection="1">
      <alignment horizontal="center"/>
      <protection locked="0"/>
    </xf>
    <xf numFmtId="0" fontId="5" fillId="0" borderId="26" xfId="48" applyBorder="1" applyAlignment="1">
      <alignment horizontal="center" vertical="center"/>
    </xf>
    <xf numFmtId="1" fontId="5" fillId="44" borderId="82" xfId="48" applyNumberFormat="1" applyFill="1" applyBorder="1" applyAlignment="1" applyProtection="1">
      <alignment horizontal="center"/>
      <protection locked="0"/>
    </xf>
    <xf numFmtId="1" fontId="5" fillId="44" borderId="93" xfId="48" applyNumberFormat="1" applyFill="1" applyBorder="1" applyAlignment="1" applyProtection="1">
      <alignment horizontal="center"/>
      <protection locked="0"/>
    </xf>
    <xf numFmtId="1" fontId="5" fillId="0" borderId="83" xfId="48" applyNumberFormat="1" applyBorder="1" applyAlignment="1" applyProtection="1">
      <alignment horizontal="center"/>
      <protection locked="0"/>
    </xf>
    <xf numFmtId="1" fontId="5" fillId="0" borderId="83" xfId="48" applyNumberFormat="1" applyBorder="1" applyAlignment="1">
      <alignment horizontal="center"/>
    </xf>
    <xf numFmtId="0" fontId="5" fillId="54" borderId="73" xfId="48" applyFill="1" applyBorder="1" applyAlignment="1">
      <alignment horizontal="center" vertical="center"/>
    </xf>
    <xf numFmtId="0" fontId="5" fillId="54" borderId="83" xfId="48" applyFill="1" applyBorder="1" applyAlignment="1">
      <alignment horizontal="center" vertical="center"/>
    </xf>
    <xf numFmtId="2" fontId="5" fillId="49" borderId="26" xfId="48" applyNumberFormat="1" applyFill="1" applyBorder="1"/>
    <xf numFmtId="0" fontId="5" fillId="49" borderId="18" xfId="48" applyFill="1" applyBorder="1"/>
    <xf numFmtId="0" fontId="5" fillId="49" borderId="0" xfId="48" applyFill="1"/>
    <xf numFmtId="0" fontId="5" fillId="49" borderId="29" xfId="48" applyFill="1" applyBorder="1"/>
    <xf numFmtId="0" fontId="5" fillId="44" borderId="260" xfId="48" applyFill="1" applyBorder="1"/>
    <xf numFmtId="0" fontId="5" fillId="44" borderId="259" xfId="48" applyFill="1" applyBorder="1"/>
    <xf numFmtId="0" fontId="5" fillId="44" borderId="268" xfId="48" applyFill="1" applyBorder="1"/>
    <xf numFmtId="0" fontId="5" fillId="48" borderId="147" xfId="48" applyFill="1" applyBorder="1" applyAlignment="1" applyProtection="1">
      <alignment horizontal="center" vertical="center"/>
      <protection locked="0"/>
    </xf>
    <xf numFmtId="0" fontId="5" fillId="44" borderId="18" xfId="48" applyFill="1" applyBorder="1"/>
    <xf numFmtId="0" fontId="5" fillId="44" borderId="29" xfId="48" applyFill="1" applyBorder="1"/>
    <xf numFmtId="0" fontId="5" fillId="47" borderId="251" xfId="49" applyFill="1"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5" fillId="48" borderId="89" xfId="48" applyFill="1" applyBorder="1" applyAlignment="1" applyProtection="1">
      <alignment horizontal="center"/>
      <protection locked="0"/>
    </xf>
    <xf numFmtId="0" fontId="5" fillId="48" borderId="90" xfId="48" applyFill="1" applyBorder="1" applyAlignment="1">
      <alignment horizontal="center"/>
    </xf>
    <xf numFmtId="0" fontId="5" fillId="48" borderId="90" xfId="48" applyFill="1" applyBorder="1" applyAlignment="1" applyProtection="1">
      <alignment horizontal="center"/>
      <protection locked="0"/>
    </xf>
    <xf numFmtId="0" fontId="52" fillId="48" borderId="272" xfId="48" applyFont="1" applyFill="1" applyBorder="1" applyAlignment="1" applyProtection="1">
      <alignment horizontal="center" vertical="center"/>
      <protection locked="0"/>
    </xf>
    <xf numFmtId="0" fontId="5" fillId="66" borderId="251" xfId="49" applyFill="1" applyBorder="1" applyAlignment="1">
      <alignment horizontal="center" vertical="center" wrapText="1"/>
    </xf>
    <xf numFmtId="0" fontId="28" fillId="0" borderId="258" xfId="49" applyFont="1" applyBorder="1" applyAlignment="1">
      <alignment horizontal="center" vertical="center"/>
    </xf>
    <xf numFmtId="0" fontId="28" fillId="0" borderId="260" xfId="49" applyFont="1" applyBorder="1" applyAlignment="1">
      <alignment horizontal="center" vertical="center"/>
    </xf>
    <xf numFmtId="0" fontId="52" fillId="48" borderId="91" xfId="48" applyFont="1" applyFill="1" applyBorder="1" applyAlignment="1" applyProtection="1">
      <alignment horizontal="center"/>
      <protection locked="0"/>
    </xf>
    <xf numFmtId="0" fontId="52" fillId="48" borderId="92" xfId="48" applyFont="1" applyFill="1" applyBorder="1" applyAlignment="1">
      <alignment horizontal="center"/>
    </xf>
    <xf numFmtId="0" fontId="52" fillId="48" borderId="92" xfId="48" applyFont="1" applyFill="1" applyBorder="1" applyAlignment="1" applyProtection="1">
      <alignment horizontal="center"/>
      <protection locked="0"/>
    </xf>
    <xf numFmtId="0" fontId="52" fillId="48" borderId="148" xfId="48" applyFont="1" applyFill="1" applyBorder="1" applyAlignment="1" applyProtection="1">
      <alignment horizontal="center" vertical="center"/>
      <protection locked="0"/>
    </xf>
    <xf numFmtId="0" fontId="47" fillId="44" borderId="101" xfId="48" applyFont="1" applyFill="1" applyBorder="1" applyAlignment="1" applyProtection="1">
      <alignment horizontal="center"/>
      <protection locked="0"/>
    </xf>
    <xf numFmtId="0" fontId="5" fillId="44" borderId="273" xfId="48" applyFill="1" applyBorder="1" applyAlignment="1" applyProtection="1">
      <alignment horizontal="center"/>
      <protection locked="0"/>
    </xf>
    <xf numFmtId="0" fontId="5" fillId="48" borderId="274" xfId="48" applyFill="1" applyBorder="1" applyAlignment="1" applyProtection="1">
      <alignment horizontal="center"/>
      <protection locked="0"/>
    </xf>
    <xf numFmtId="0" fontId="5" fillId="48" borderId="275" xfId="48" applyFill="1" applyBorder="1" applyAlignment="1" applyProtection="1">
      <alignment horizontal="center"/>
      <protection locked="0"/>
    </xf>
    <xf numFmtId="0" fontId="5" fillId="0" borderId="11" xfId="48" applyBorder="1" applyAlignment="1">
      <alignment horizontal="center" vertical="center"/>
    </xf>
    <xf numFmtId="1" fontId="5" fillId="44" borderId="80" xfId="48" applyNumberFormat="1" applyFill="1" applyBorder="1" applyAlignment="1" applyProtection="1">
      <alignment horizontal="center"/>
      <protection locked="0"/>
    </xf>
    <xf numFmtId="1" fontId="5" fillId="44" borderId="76" xfId="48" applyNumberFormat="1" applyFill="1" applyBorder="1" applyAlignment="1" applyProtection="1">
      <alignment horizontal="center"/>
      <protection locked="0"/>
    </xf>
    <xf numFmtId="1" fontId="5" fillId="0" borderId="85" xfId="48" applyNumberFormat="1" applyBorder="1" applyAlignment="1" applyProtection="1">
      <alignment horizontal="center"/>
      <protection locked="0"/>
    </xf>
    <xf numFmtId="1" fontId="5" fillId="0" borderId="85" xfId="48" applyNumberFormat="1" applyBorder="1" applyAlignment="1">
      <alignment horizontal="center"/>
    </xf>
    <xf numFmtId="0" fontId="5" fillId="54" borderId="84" xfId="48" applyFill="1" applyBorder="1" applyAlignment="1">
      <alignment horizontal="center" vertical="center"/>
    </xf>
    <xf numFmtId="0" fontId="5" fillId="54" borderId="85" xfId="48" applyFill="1" applyBorder="1" applyAlignment="1">
      <alignment horizontal="center" vertical="center"/>
    </xf>
    <xf numFmtId="0" fontId="5" fillId="67" borderId="252" xfId="49" applyFill="1" applyBorder="1" applyAlignment="1">
      <alignment horizontal="center" vertical="center" wrapText="1"/>
    </xf>
    <xf numFmtId="0" fontId="50" fillId="55" borderId="89" xfId="48" applyFont="1" applyFill="1" applyBorder="1" applyAlignment="1" applyProtection="1">
      <alignment horizontal="center"/>
      <protection locked="0"/>
    </xf>
    <xf numFmtId="0" fontId="5" fillId="46" borderId="11" xfId="48" applyFill="1" applyBorder="1" applyAlignment="1">
      <alignment horizontal="center"/>
    </xf>
    <xf numFmtId="0" fontId="50" fillId="55" borderId="90" xfId="48" applyFont="1" applyFill="1" applyBorder="1" applyAlignment="1">
      <alignment horizontal="center"/>
    </xf>
    <xf numFmtId="0" fontId="5" fillId="114" borderId="11" xfId="48" applyFill="1" applyBorder="1" applyAlignment="1">
      <alignment horizontal="center"/>
    </xf>
    <xf numFmtId="0" fontId="50" fillId="55" borderId="90" xfId="48" applyFont="1" applyFill="1" applyBorder="1" applyAlignment="1" applyProtection="1">
      <alignment horizontal="center"/>
      <protection locked="0"/>
    </xf>
    <xf numFmtId="0" fontId="50" fillId="55" borderId="147" xfId="48" applyFont="1" applyFill="1" applyBorder="1" applyAlignment="1" applyProtection="1">
      <alignment horizontal="center"/>
      <protection locked="0"/>
    </xf>
    <xf numFmtId="0" fontId="47" fillId="44" borderId="276" xfId="48" applyFont="1" applyFill="1" applyBorder="1" applyAlignment="1" applyProtection="1">
      <alignment horizontal="center"/>
      <protection locked="0"/>
    </xf>
    <xf numFmtId="0" fontId="5" fillId="44" borderId="277" xfId="48" applyFill="1" applyBorder="1" applyAlignment="1" applyProtection="1">
      <alignment horizontal="center"/>
      <protection locked="0"/>
    </xf>
    <xf numFmtId="0" fontId="5" fillId="136" borderId="278" xfId="48" applyFill="1" applyBorder="1" applyAlignment="1" applyProtection="1">
      <alignment horizontal="center"/>
      <protection locked="0"/>
    </xf>
    <xf numFmtId="0" fontId="5" fillId="136" borderId="279" xfId="48" applyFill="1" applyBorder="1" applyAlignment="1" applyProtection="1">
      <alignment horizontal="center"/>
      <protection locked="0"/>
    </xf>
    <xf numFmtId="0" fontId="5" fillId="48" borderId="24" xfId="48" applyFill="1" applyBorder="1"/>
    <xf numFmtId="0" fontId="5" fillId="114" borderId="68" xfId="48" applyFill="1" applyBorder="1" applyAlignment="1">
      <alignment horizontal="center"/>
    </xf>
    <xf numFmtId="0" fontId="5" fillId="114" borderId="24" xfId="48" applyFill="1" applyBorder="1" applyAlignment="1">
      <alignment horizontal="center"/>
    </xf>
    <xf numFmtId="1" fontId="5" fillId="44" borderId="210" xfId="48" applyNumberFormat="1" applyFill="1" applyBorder="1" applyAlignment="1" applyProtection="1">
      <alignment horizontal="center"/>
      <protection locked="0"/>
    </xf>
    <xf numFmtId="1" fontId="5" fillId="46" borderId="11" xfId="48" applyNumberFormat="1" applyFill="1" applyBorder="1" applyAlignment="1">
      <alignment horizontal="center"/>
    </xf>
    <xf numFmtId="1" fontId="5" fillId="44" borderId="95" xfId="48" applyNumberFormat="1" applyFill="1" applyBorder="1" applyAlignment="1" applyProtection="1">
      <alignment horizontal="center"/>
      <protection locked="0"/>
    </xf>
    <xf numFmtId="1" fontId="5" fillId="0" borderId="98" xfId="48" applyNumberFormat="1" applyBorder="1" applyAlignment="1" applyProtection="1">
      <alignment horizontal="center"/>
      <protection locked="0"/>
    </xf>
    <xf numFmtId="1" fontId="5" fillId="0" borderId="98" xfId="48" applyNumberFormat="1" applyBorder="1" applyAlignment="1">
      <alignment horizontal="center"/>
    </xf>
    <xf numFmtId="0" fontId="5" fillId="48" borderId="11" xfId="48" applyFill="1" applyBorder="1" applyAlignment="1">
      <alignment horizontal="center" vertical="top"/>
    </xf>
    <xf numFmtId="0" fontId="5" fillId="54" borderId="97" xfId="48" applyFill="1" applyBorder="1" applyAlignment="1">
      <alignment horizontal="center" vertical="center"/>
    </xf>
    <xf numFmtId="0" fontId="5" fillId="54" borderId="98" xfId="48" applyFill="1" applyBorder="1" applyAlignment="1">
      <alignment horizontal="center" vertical="center"/>
    </xf>
    <xf numFmtId="0" fontId="5" fillId="136" borderId="270" xfId="48" applyFill="1" applyBorder="1" applyAlignment="1" applyProtection="1">
      <alignment horizontal="center"/>
      <protection locked="0"/>
    </xf>
    <xf numFmtId="0" fontId="5" fillId="136" borderId="271" xfId="48" applyFill="1" applyBorder="1" applyAlignment="1" applyProtection="1">
      <alignment horizontal="center"/>
      <protection locked="0"/>
    </xf>
    <xf numFmtId="2" fontId="5" fillId="50" borderId="0" xfId="48" applyNumberFormat="1" applyFill="1"/>
    <xf numFmtId="0" fontId="5" fillId="55" borderId="147" xfId="48" applyFill="1" applyBorder="1" applyAlignment="1" applyProtection="1">
      <alignment horizontal="center"/>
      <protection locked="0"/>
    </xf>
    <xf numFmtId="0" fontId="5" fillId="68" borderId="252" xfId="49" applyFill="1" applyBorder="1" applyAlignment="1">
      <alignment horizontal="center" vertical="center" wrapText="1"/>
    </xf>
    <xf numFmtId="0" fontId="5" fillId="55" borderId="89" xfId="48" applyFill="1" applyBorder="1" applyAlignment="1" applyProtection="1">
      <alignment horizontal="center"/>
      <protection locked="0"/>
    </xf>
    <xf numFmtId="0" fontId="5" fillId="55" borderId="90" xfId="48" applyFill="1" applyBorder="1" applyAlignment="1">
      <alignment horizontal="center"/>
    </xf>
    <xf numFmtId="0" fontId="5" fillId="55" borderId="90" xfId="48" applyFill="1" applyBorder="1" applyAlignment="1" applyProtection="1">
      <alignment horizontal="center"/>
      <protection locked="0"/>
    </xf>
    <xf numFmtId="0" fontId="50" fillId="55" borderId="280" xfId="48" applyFont="1" applyFill="1" applyBorder="1" applyAlignment="1" applyProtection="1">
      <alignment horizontal="center"/>
      <protection locked="0"/>
    </xf>
    <xf numFmtId="0" fontId="5" fillId="66" borderId="252" xfId="49" applyFill="1" applyBorder="1" applyAlignment="1">
      <alignment horizontal="center" vertical="center" wrapText="1"/>
    </xf>
    <xf numFmtId="0" fontId="5" fillId="46" borderId="258" xfId="48" applyFill="1" applyBorder="1" applyAlignment="1">
      <alignment horizontal="center"/>
    </xf>
    <xf numFmtId="0" fontId="5" fillId="114" borderId="258" xfId="48" applyFill="1" applyBorder="1" applyAlignment="1">
      <alignment horizontal="center"/>
    </xf>
    <xf numFmtId="0" fontId="47" fillId="44" borderId="250" xfId="48" applyFont="1" applyFill="1" applyBorder="1" applyAlignment="1" applyProtection="1">
      <alignment horizontal="center"/>
      <protection locked="0"/>
    </xf>
    <xf numFmtId="0" fontId="5" fillId="44" borderId="281" xfId="48" applyFill="1" applyBorder="1" applyAlignment="1" applyProtection="1">
      <alignment horizontal="center"/>
      <protection locked="0"/>
    </xf>
    <xf numFmtId="0" fontId="5" fillId="136" borderId="282" xfId="48" applyFill="1" applyBorder="1" applyAlignment="1" applyProtection="1">
      <alignment horizontal="center"/>
      <protection locked="0"/>
    </xf>
    <xf numFmtId="0" fontId="5" fillId="136" borderId="283" xfId="48" applyFill="1" applyBorder="1" applyAlignment="1" applyProtection="1">
      <alignment horizontal="center"/>
      <protection locked="0"/>
    </xf>
    <xf numFmtId="0" fontId="5" fillId="114" borderId="268" xfId="48" applyFill="1" applyBorder="1" applyAlignment="1">
      <alignment horizontal="center"/>
    </xf>
    <xf numFmtId="0" fontId="5" fillId="114" borderId="260" xfId="48" applyFill="1" applyBorder="1" applyAlignment="1">
      <alignment horizontal="center"/>
    </xf>
    <xf numFmtId="1" fontId="5" fillId="44" borderId="284" xfId="48" applyNumberFormat="1" applyFill="1" applyBorder="1" applyAlignment="1" applyProtection="1">
      <alignment horizontal="center"/>
      <protection locked="0"/>
    </xf>
    <xf numFmtId="1" fontId="5" fillId="46" borderId="258" xfId="48" applyNumberFormat="1" applyFill="1" applyBorder="1" applyAlignment="1">
      <alignment horizontal="center"/>
    </xf>
    <xf numFmtId="1" fontId="5" fillId="44" borderId="249" xfId="48" applyNumberFormat="1" applyFill="1" applyBorder="1" applyAlignment="1" applyProtection="1">
      <alignment horizontal="center"/>
      <protection locked="0"/>
    </xf>
    <xf numFmtId="1" fontId="5" fillId="0" borderId="160" xfId="48" applyNumberFormat="1" applyBorder="1" applyAlignment="1" applyProtection="1">
      <alignment horizontal="center"/>
      <protection locked="0"/>
    </xf>
    <xf numFmtId="1" fontId="5" fillId="0" borderId="160" xfId="48" applyNumberFormat="1" applyBorder="1" applyAlignment="1">
      <alignment horizontal="center"/>
    </xf>
    <xf numFmtId="0" fontId="5" fillId="48" borderId="258" xfId="48" applyFill="1" applyBorder="1" applyAlignment="1">
      <alignment horizontal="center" vertical="top"/>
    </xf>
    <xf numFmtId="0" fontId="5" fillId="54" borderId="159" xfId="48" applyFill="1" applyBorder="1" applyAlignment="1">
      <alignment horizontal="center" vertical="center"/>
    </xf>
    <xf numFmtId="0" fontId="5" fillId="54" borderId="160" xfId="48" applyFill="1" applyBorder="1" applyAlignment="1">
      <alignment horizontal="center" vertical="center"/>
    </xf>
    <xf numFmtId="0" fontId="51" fillId="57" borderId="87" xfId="48" applyFont="1" applyFill="1" applyBorder="1" applyAlignment="1" applyProtection="1">
      <alignment horizontal="center"/>
      <protection locked="0"/>
    </xf>
    <xf numFmtId="0" fontId="51" fillId="57" borderId="88" xfId="48" applyFont="1" applyFill="1" applyBorder="1" applyAlignment="1" applyProtection="1">
      <alignment horizontal="center"/>
      <protection locked="0"/>
    </xf>
    <xf numFmtId="0" fontId="51" fillId="57" borderId="146" xfId="48" applyFont="1" applyFill="1" applyBorder="1" applyAlignment="1" applyProtection="1">
      <alignment horizontal="center"/>
      <protection locked="0"/>
    </xf>
    <xf numFmtId="0" fontId="5" fillId="57" borderId="285" xfId="48" applyFill="1" applyBorder="1" applyAlignment="1" applyProtection="1">
      <alignment horizontal="center"/>
      <protection locked="0"/>
    </xf>
    <xf numFmtId="0" fontId="5" fillId="57" borderId="267" xfId="48" applyFill="1" applyBorder="1" applyAlignment="1" applyProtection="1">
      <alignment horizontal="center"/>
      <protection locked="0"/>
    </xf>
    <xf numFmtId="1" fontId="5" fillId="0" borderId="96" xfId="48" applyNumberFormat="1" applyBorder="1" applyAlignment="1">
      <alignment horizontal="center"/>
    </xf>
    <xf numFmtId="0" fontId="51" fillId="57" borderId="89" xfId="48" applyFont="1" applyFill="1" applyBorder="1" applyAlignment="1" applyProtection="1">
      <alignment horizontal="center"/>
      <protection locked="0"/>
    </xf>
    <xf numFmtId="0" fontId="51" fillId="57" borderId="90" xfId="48" applyFont="1" applyFill="1" applyBorder="1" applyAlignment="1">
      <alignment horizontal="center"/>
    </xf>
    <xf numFmtId="0" fontId="51" fillId="57" borderId="90" xfId="48" applyFont="1" applyFill="1" applyBorder="1" applyAlignment="1" applyProtection="1">
      <alignment horizontal="center"/>
      <protection locked="0"/>
    </xf>
    <xf numFmtId="0" fontId="51" fillId="57" borderId="147" xfId="48" applyFont="1" applyFill="1" applyBorder="1" applyAlignment="1" applyProtection="1">
      <alignment horizontal="center"/>
      <protection locked="0"/>
    </xf>
    <xf numFmtId="0" fontId="5" fillId="57" borderId="270" xfId="48" applyFill="1" applyBorder="1" applyAlignment="1" applyProtection="1">
      <alignment horizontal="center"/>
      <protection locked="0"/>
    </xf>
    <xf numFmtId="0" fontId="5" fillId="57" borderId="271" xfId="48" applyFill="1" applyBorder="1" applyAlignment="1" applyProtection="1">
      <alignment horizontal="center"/>
      <protection locked="0"/>
    </xf>
    <xf numFmtId="0" fontId="5" fillId="57" borderId="270" xfId="48" applyFill="1" applyBorder="1" applyAlignment="1" applyProtection="1">
      <alignment horizontal="center" vertical="center"/>
      <protection locked="0"/>
    </xf>
    <xf numFmtId="0" fontId="5" fillId="57" borderId="271" xfId="48" applyFill="1" applyBorder="1" applyAlignment="1" applyProtection="1">
      <alignment horizontal="center" vertical="center"/>
      <protection locked="0"/>
    </xf>
    <xf numFmtId="0" fontId="5" fillId="57" borderId="147" xfId="48" applyFill="1" applyBorder="1" applyAlignment="1" applyProtection="1">
      <alignment horizontal="center"/>
      <protection locked="0"/>
    </xf>
    <xf numFmtId="0" fontId="5" fillId="57" borderId="89" xfId="48" applyFill="1" applyBorder="1" applyAlignment="1" applyProtection="1">
      <alignment horizontal="center"/>
      <protection locked="0"/>
    </xf>
    <xf numFmtId="0" fontId="5" fillId="57" borderId="90" xfId="48" applyFill="1" applyBorder="1" applyAlignment="1">
      <alignment horizontal="center"/>
    </xf>
    <xf numFmtId="0" fontId="5" fillId="57" borderId="90" xfId="48" applyFill="1" applyBorder="1" applyAlignment="1" applyProtection="1">
      <alignment horizontal="center"/>
      <protection locked="0"/>
    </xf>
    <xf numFmtId="0" fontId="51" fillId="57" borderId="280" xfId="48" applyFont="1" applyFill="1" applyBorder="1" applyAlignment="1" applyProtection="1">
      <alignment horizontal="center"/>
      <protection locked="0"/>
    </xf>
    <xf numFmtId="0" fontId="51" fillId="57" borderId="91" xfId="48" applyFont="1" applyFill="1" applyBorder="1" applyAlignment="1" applyProtection="1">
      <alignment horizontal="center"/>
      <protection locked="0"/>
    </xf>
    <xf numFmtId="0" fontId="51" fillId="57" borderId="92" xfId="48" applyFont="1" applyFill="1" applyBorder="1" applyAlignment="1">
      <alignment horizontal="center"/>
    </xf>
    <xf numFmtId="0" fontId="51" fillId="57" borderId="92" xfId="48" applyFont="1" applyFill="1" applyBorder="1" applyAlignment="1" applyProtection="1">
      <alignment horizontal="center"/>
      <protection locked="0"/>
    </xf>
    <xf numFmtId="0" fontId="51" fillId="57" borderId="148" xfId="48" applyFont="1" applyFill="1" applyBorder="1" applyAlignment="1" applyProtection="1">
      <alignment horizontal="center"/>
      <protection locked="0"/>
    </xf>
    <xf numFmtId="0" fontId="5" fillId="57" borderId="274" xfId="48" applyFill="1" applyBorder="1" applyAlignment="1" applyProtection="1">
      <alignment horizontal="center"/>
      <protection locked="0"/>
    </xf>
    <xf numFmtId="0" fontId="5" fillId="57" borderId="275" xfId="48" applyFill="1" applyBorder="1" applyAlignment="1" applyProtection="1">
      <alignment horizontal="center"/>
      <protection locked="0"/>
    </xf>
    <xf numFmtId="0" fontId="51" fillId="57" borderId="286" xfId="48" applyFont="1" applyFill="1" applyBorder="1" applyAlignment="1" applyProtection="1">
      <alignment horizontal="center"/>
      <protection locked="0"/>
    </xf>
    <xf numFmtId="0" fontId="51" fillId="57" borderId="153" xfId="48" applyFont="1" applyFill="1" applyBorder="1" applyAlignment="1" applyProtection="1">
      <alignment horizontal="center"/>
      <protection locked="0"/>
    </xf>
    <xf numFmtId="2" fontId="5" fillId="49" borderId="11" xfId="48" applyNumberFormat="1" applyFill="1" applyBorder="1"/>
    <xf numFmtId="0" fontId="5" fillId="49" borderId="17" xfId="48" applyFill="1" applyBorder="1"/>
    <xf numFmtId="0" fontId="5" fillId="44" borderId="24" xfId="48" applyFill="1" applyBorder="1"/>
    <xf numFmtId="0" fontId="5" fillId="44" borderId="17" xfId="48" applyFill="1" applyBorder="1"/>
    <xf numFmtId="0" fontId="5" fillId="44" borderId="68" xfId="48" applyFill="1" applyBorder="1"/>
    <xf numFmtId="0" fontId="53" fillId="59" borderId="87" xfId="48" applyFont="1" applyFill="1" applyBorder="1" applyAlignment="1" applyProtection="1">
      <alignment horizontal="center"/>
      <protection locked="0"/>
    </xf>
    <xf numFmtId="0" fontId="53" fillId="59" borderId="88" xfId="48" applyFont="1" applyFill="1" applyBorder="1" applyAlignment="1" applyProtection="1">
      <alignment horizontal="center"/>
      <protection locked="0"/>
    </xf>
    <xf numFmtId="0" fontId="53" fillId="59" borderId="146" xfId="48" applyFont="1" applyFill="1" applyBorder="1" applyAlignment="1" applyProtection="1">
      <alignment horizontal="center" vertical="center"/>
      <protection locked="0"/>
    </xf>
    <xf numFmtId="0" fontId="5" fillId="137" borderId="285" xfId="48" applyFill="1" applyBorder="1" applyAlignment="1" applyProtection="1">
      <alignment horizontal="center"/>
      <protection locked="0"/>
    </xf>
    <xf numFmtId="0" fontId="5" fillId="137" borderId="267" xfId="48" applyFill="1" applyBorder="1" applyAlignment="1" applyProtection="1">
      <alignment horizontal="center"/>
      <protection locked="0"/>
    </xf>
    <xf numFmtId="0" fontId="5" fillId="59" borderId="267" xfId="48" applyFill="1" applyBorder="1" applyAlignment="1" applyProtection="1">
      <alignment horizontal="center" vertical="center"/>
      <protection locked="0"/>
    </xf>
    <xf numFmtId="0" fontId="155" fillId="137" borderId="259" xfId="48" applyFont="1" applyFill="1" applyBorder="1" applyAlignment="1" applyProtection="1">
      <alignment horizontal="center"/>
      <protection locked="0"/>
    </xf>
    <xf numFmtId="0" fontId="155" fillId="137" borderId="287" xfId="48" applyFont="1" applyFill="1" applyBorder="1" applyAlignment="1" applyProtection="1">
      <alignment horizontal="center"/>
      <protection locked="0"/>
    </xf>
    <xf numFmtId="0" fontId="53" fillId="59" borderId="89" xfId="48" applyFont="1" applyFill="1" applyBorder="1" applyAlignment="1" applyProtection="1">
      <alignment horizontal="center"/>
      <protection locked="0"/>
    </xf>
    <xf numFmtId="0" fontId="53" fillId="59" borderId="90" xfId="48" applyFont="1" applyFill="1" applyBorder="1" applyAlignment="1">
      <alignment horizontal="center"/>
    </xf>
    <xf numFmtId="0" fontId="53" fillId="59" borderId="90" xfId="48" applyFont="1" applyFill="1" applyBorder="1" applyAlignment="1" applyProtection="1">
      <alignment horizontal="center"/>
      <protection locked="0"/>
    </xf>
    <xf numFmtId="0" fontId="53" fillId="59" borderId="147" xfId="48" applyFont="1" applyFill="1" applyBorder="1" applyAlignment="1" applyProtection="1">
      <alignment horizontal="center" vertical="center"/>
      <protection locked="0"/>
    </xf>
    <xf numFmtId="0" fontId="5" fillId="137" borderId="270" xfId="48" applyFill="1" applyBorder="1" applyAlignment="1" applyProtection="1">
      <alignment horizontal="center"/>
      <protection locked="0"/>
    </xf>
    <xf numFmtId="0" fontId="5" fillId="137" borderId="271" xfId="48" applyFill="1" applyBorder="1" applyAlignment="1" applyProtection="1">
      <alignment horizontal="center"/>
      <protection locked="0"/>
    </xf>
    <xf numFmtId="0" fontId="5" fillId="59" borderId="271" xfId="48" applyFill="1" applyBorder="1" applyAlignment="1" applyProtection="1">
      <alignment horizontal="center"/>
      <protection locked="0"/>
    </xf>
    <xf numFmtId="0" fontId="155" fillId="137" borderId="0" xfId="48" applyFont="1" applyFill="1" applyAlignment="1" applyProtection="1">
      <alignment horizontal="center"/>
      <protection locked="0"/>
    </xf>
    <xf numFmtId="0" fontId="155" fillId="137" borderId="288" xfId="48" applyFont="1" applyFill="1" applyBorder="1" applyAlignment="1" applyProtection="1">
      <alignment horizontal="center"/>
      <protection locked="0"/>
    </xf>
    <xf numFmtId="0" fontId="5" fillId="59" borderId="147" xfId="48" applyFill="1" applyBorder="1" applyAlignment="1" applyProtection="1">
      <alignment horizontal="center" vertical="center"/>
      <protection locked="0"/>
    </xf>
    <xf numFmtId="0" fontId="5" fillId="59" borderId="89" xfId="48" applyFill="1" applyBorder="1" applyAlignment="1" applyProtection="1">
      <alignment horizontal="center"/>
      <protection locked="0"/>
    </xf>
    <xf numFmtId="0" fontId="5" fillId="59" borderId="90" xfId="48" applyFill="1" applyBorder="1" applyAlignment="1">
      <alignment horizontal="center"/>
    </xf>
    <xf numFmtId="0" fontId="5" fillId="59" borderId="90" xfId="48" applyFill="1" applyBorder="1" applyAlignment="1" applyProtection="1">
      <alignment horizontal="center"/>
      <protection locked="0"/>
    </xf>
    <xf numFmtId="0" fontId="53" fillId="59" borderId="280" xfId="48" applyFont="1" applyFill="1" applyBorder="1" applyAlignment="1" applyProtection="1">
      <alignment horizontal="center" vertical="center"/>
      <protection locked="0"/>
    </xf>
    <xf numFmtId="0" fontId="5" fillId="137" borderId="0" xfId="48" applyFill="1" applyAlignment="1" applyProtection="1">
      <alignment horizontal="center"/>
      <protection locked="0"/>
    </xf>
    <xf numFmtId="0" fontId="5" fillId="137" borderId="288" xfId="48" applyFill="1" applyBorder="1" applyAlignment="1" applyProtection="1">
      <alignment horizontal="center"/>
      <protection locked="0"/>
    </xf>
    <xf numFmtId="0" fontId="53" fillId="59" borderId="91" xfId="48" applyFont="1" applyFill="1" applyBorder="1" applyAlignment="1" applyProtection="1">
      <alignment horizontal="center"/>
      <protection locked="0"/>
    </xf>
    <xf numFmtId="0" fontId="53" fillId="59" borderId="92" xfId="48" applyFont="1" applyFill="1" applyBorder="1" applyAlignment="1">
      <alignment horizontal="center"/>
    </xf>
    <xf numFmtId="0" fontId="53" fillId="59" borderId="92" xfId="48" applyFont="1" applyFill="1" applyBorder="1" applyAlignment="1" applyProtection="1">
      <alignment horizontal="center"/>
      <protection locked="0"/>
    </xf>
    <xf numFmtId="0" fontId="53" fillId="59" borderId="148" xfId="48" applyFont="1" applyFill="1" applyBorder="1" applyAlignment="1" applyProtection="1">
      <alignment horizontal="center" vertical="center"/>
      <protection locked="0"/>
    </xf>
    <xf numFmtId="0" fontId="5" fillId="137" borderId="274" xfId="48" applyFill="1" applyBorder="1" applyAlignment="1" applyProtection="1">
      <alignment horizontal="center"/>
      <protection locked="0"/>
    </xf>
    <xf numFmtId="0" fontId="5" fillId="137" borderId="275" xfId="48" applyFill="1" applyBorder="1" applyAlignment="1" applyProtection="1">
      <alignment horizontal="center"/>
      <protection locked="0"/>
    </xf>
    <xf numFmtId="0" fontId="5" fillId="59" borderId="275" xfId="48" applyFill="1" applyBorder="1" applyAlignment="1" applyProtection="1">
      <alignment horizontal="center"/>
      <protection locked="0"/>
    </xf>
    <xf numFmtId="0" fontId="155" fillId="137" borderId="289" xfId="48" applyFont="1" applyFill="1" applyBorder="1" applyAlignment="1" applyProtection="1">
      <alignment horizontal="center"/>
      <protection locked="0"/>
    </xf>
    <xf numFmtId="0" fontId="55" fillId="63" borderId="290" xfId="48" applyFont="1" applyFill="1" applyBorder="1" applyAlignment="1" applyProtection="1">
      <alignment horizontal="center"/>
      <protection locked="0"/>
    </xf>
    <xf numFmtId="0" fontId="55" fillId="63" borderId="291" xfId="48" applyFont="1" applyFill="1" applyBorder="1" applyAlignment="1" applyProtection="1">
      <alignment horizontal="center"/>
      <protection locked="0"/>
    </xf>
    <xf numFmtId="0" fontId="55" fillId="63" borderId="292" xfId="48" applyFont="1" applyFill="1" applyBorder="1" applyAlignment="1" applyProtection="1">
      <alignment horizontal="center"/>
      <protection locked="0"/>
    </xf>
    <xf numFmtId="0" fontId="55" fillId="63" borderId="259" xfId="48" applyFont="1" applyFill="1" applyBorder="1" applyAlignment="1" applyProtection="1">
      <alignment horizontal="center"/>
      <protection locked="0"/>
    </xf>
    <xf numFmtId="0" fontId="5" fillId="63" borderId="285" xfId="48" applyFill="1" applyBorder="1" applyAlignment="1" applyProtection="1">
      <alignment horizontal="center"/>
      <protection locked="0"/>
    </xf>
    <xf numFmtId="0" fontId="5" fillId="63" borderId="267" xfId="48" applyFill="1" applyBorder="1" applyAlignment="1" applyProtection="1">
      <alignment horizontal="center"/>
      <protection locked="0"/>
    </xf>
    <xf numFmtId="0" fontId="5" fillId="76" borderId="267" xfId="48" applyFill="1" applyBorder="1" applyAlignment="1" applyProtection="1">
      <alignment horizontal="center" vertical="center"/>
      <protection locked="0"/>
    </xf>
    <xf numFmtId="0" fontId="55" fillId="63" borderId="293" xfId="48" applyFont="1" applyFill="1" applyBorder="1" applyAlignment="1" applyProtection="1">
      <alignment horizontal="center"/>
      <protection locked="0"/>
    </xf>
    <xf numFmtId="0" fontId="55" fillId="63" borderId="294" xfId="48" applyFont="1" applyFill="1" applyBorder="1" applyAlignment="1" applyProtection="1">
      <alignment horizontal="center"/>
      <protection locked="0"/>
    </xf>
    <xf numFmtId="0" fontId="55" fillId="63" borderId="295" xfId="48" applyFont="1" applyFill="1" applyBorder="1" applyAlignment="1" applyProtection="1">
      <alignment horizontal="center"/>
      <protection locked="0"/>
    </xf>
    <xf numFmtId="0" fontId="55" fillId="63" borderId="0" xfId="48" applyFont="1" applyFill="1" applyAlignment="1" applyProtection="1">
      <alignment horizontal="center"/>
      <protection locked="0"/>
    </xf>
    <xf numFmtId="0" fontId="5" fillId="63" borderId="278" xfId="48" applyFill="1" applyBorder="1" applyAlignment="1" applyProtection="1">
      <alignment horizontal="center"/>
      <protection locked="0"/>
    </xf>
    <xf numFmtId="0" fontId="5" fillId="63" borderId="279" xfId="48" applyFill="1" applyBorder="1" applyAlignment="1" applyProtection="1">
      <alignment horizontal="center"/>
      <protection locked="0"/>
    </xf>
    <xf numFmtId="0" fontId="5" fillId="76" borderId="271" xfId="48" applyFill="1" applyBorder="1" applyAlignment="1" applyProtection="1">
      <alignment horizontal="center"/>
      <protection locked="0"/>
    </xf>
    <xf numFmtId="0" fontId="5" fillId="63" borderId="0" xfId="48" applyFill="1" applyAlignment="1" applyProtection="1">
      <alignment horizontal="center"/>
      <protection locked="0"/>
    </xf>
    <xf numFmtId="0" fontId="5" fillId="63" borderId="293" xfId="48" applyFill="1" applyBorder="1" applyAlignment="1" applyProtection="1">
      <alignment horizontal="center"/>
      <protection locked="0"/>
    </xf>
    <xf numFmtId="0" fontId="5" fillId="63" borderId="294" xfId="48" applyFill="1" applyBorder="1" applyAlignment="1" applyProtection="1">
      <alignment horizontal="center"/>
      <protection locked="0"/>
    </xf>
    <xf numFmtId="0" fontId="5" fillId="63" borderId="295" xfId="48" applyFill="1" applyBorder="1" applyAlignment="1" applyProtection="1">
      <alignment horizontal="center"/>
      <protection locked="0"/>
    </xf>
    <xf numFmtId="0" fontId="55" fillId="63" borderId="296" xfId="48" applyFont="1" applyFill="1" applyBorder="1" applyAlignment="1" applyProtection="1">
      <alignment horizontal="center"/>
      <protection locked="0"/>
    </xf>
    <xf numFmtId="0" fontId="55" fillId="63" borderId="297" xfId="48" applyFont="1" applyFill="1" applyBorder="1" applyAlignment="1" applyProtection="1">
      <alignment horizontal="center"/>
      <protection locked="0"/>
    </xf>
    <xf numFmtId="0" fontId="55" fillId="63" borderId="298" xfId="48" applyFont="1" applyFill="1" applyBorder="1" applyAlignment="1" applyProtection="1">
      <alignment horizontal="center"/>
      <protection locked="0"/>
    </xf>
    <xf numFmtId="0" fontId="55" fillId="63" borderId="299" xfId="48" applyFont="1" applyFill="1" applyBorder="1" applyAlignment="1" applyProtection="1">
      <alignment horizontal="center"/>
      <protection locked="0"/>
    </xf>
    <xf numFmtId="0" fontId="55" fillId="63" borderId="17" xfId="48" applyFont="1" applyFill="1" applyBorder="1" applyAlignment="1" applyProtection="1">
      <alignment horizontal="center"/>
      <protection locked="0"/>
    </xf>
    <xf numFmtId="0" fontId="5" fillId="63" borderId="298" xfId="48" applyFill="1" applyBorder="1" applyAlignment="1" applyProtection="1">
      <alignment horizontal="center"/>
      <protection locked="0"/>
    </xf>
    <xf numFmtId="0" fontId="5" fillId="63" borderId="299" xfId="48" applyFill="1" applyBorder="1" applyAlignment="1" applyProtection="1">
      <alignment horizontal="center"/>
      <protection locked="0"/>
    </xf>
    <xf numFmtId="0" fontId="5" fillId="76" borderId="275" xfId="48" applyFill="1" applyBorder="1" applyAlignment="1" applyProtection="1">
      <alignment horizontal="center"/>
      <protection locked="0"/>
    </xf>
    <xf numFmtId="0" fontId="156" fillId="77" borderId="290" xfId="48" applyFont="1" applyFill="1" applyBorder="1" applyAlignment="1" applyProtection="1">
      <alignment horizontal="center"/>
      <protection locked="0"/>
    </xf>
    <xf numFmtId="0" fontId="156" fillId="77" borderId="291" xfId="48" applyFont="1" applyFill="1" applyBorder="1" applyAlignment="1" applyProtection="1">
      <alignment horizontal="center"/>
      <protection locked="0"/>
    </xf>
    <xf numFmtId="0" fontId="156" fillId="77" borderId="292" xfId="48" applyFont="1" applyFill="1" applyBorder="1" applyAlignment="1" applyProtection="1">
      <alignment horizontal="center"/>
      <protection locked="0"/>
    </xf>
    <xf numFmtId="0" fontId="156" fillId="77" borderId="259" xfId="48" applyFont="1" applyFill="1" applyBorder="1" applyAlignment="1" applyProtection="1">
      <alignment horizontal="center"/>
      <protection locked="0"/>
    </xf>
    <xf numFmtId="0" fontId="5" fillId="77" borderId="285" xfId="48" applyFill="1" applyBorder="1" applyAlignment="1" applyProtection="1">
      <alignment horizontal="center"/>
      <protection locked="0"/>
    </xf>
    <xf numFmtId="0" fontId="5" fillId="77" borderId="267" xfId="48" applyFill="1" applyBorder="1" applyAlignment="1" applyProtection="1">
      <alignment horizontal="center"/>
      <protection locked="0"/>
    </xf>
    <xf numFmtId="0" fontId="5" fillId="77" borderId="267" xfId="48" applyFill="1" applyBorder="1" applyAlignment="1" applyProtection="1">
      <alignment horizontal="center" vertical="center"/>
      <protection locked="0"/>
    </xf>
    <xf numFmtId="0" fontId="156" fillId="77" borderId="293" xfId="48" applyFont="1" applyFill="1" applyBorder="1" applyAlignment="1" applyProtection="1">
      <alignment horizontal="center"/>
      <protection locked="0"/>
    </xf>
    <xf numFmtId="0" fontId="156" fillId="77" borderId="294" xfId="48" applyFont="1" applyFill="1" applyBorder="1" applyAlignment="1" applyProtection="1">
      <alignment horizontal="center"/>
      <protection locked="0"/>
    </xf>
    <xf numFmtId="0" fontId="156" fillId="77" borderId="295" xfId="48" applyFont="1" applyFill="1" applyBorder="1" applyAlignment="1" applyProtection="1">
      <alignment horizontal="center"/>
      <protection locked="0"/>
    </xf>
    <xf numFmtId="0" fontId="156" fillId="77" borderId="0" xfId="48" applyFont="1" applyFill="1" applyAlignment="1" applyProtection="1">
      <alignment horizontal="center"/>
      <protection locked="0"/>
    </xf>
    <xf numFmtId="0" fontId="5" fillId="77" borderId="270" xfId="48" applyFill="1" applyBorder="1" applyAlignment="1" applyProtection="1">
      <alignment horizontal="center"/>
      <protection locked="0"/>
    </xf>
    <xf numFmtId="0" fontId="5" fillId="77" borderId="271" xfId="48" applyFill="1" applyBorder="1" applyAlignment="1" applyProtection="1">
      <alignment horizontal="center"/>
      <protection locked="0"/>
    </xf>
    <xf numFmtId="0" fontId="5" fillId="77" borderId="0" xfId="48" applyFill="1" applyAlignment="1" applyProtection="1">
      <alignment horizontal="center"/>
      <protection locked="0"/>
    </xf>
    <xf numFmtId="0" fontId="5" fillId="77" borderId="293" xfId="48" applyFill="1" applyBorder="1" applyAlignment="1" applyProtection="1">
      <alignment horizontal="center"/>
      <protection locked="0"/>
    </xf>
    <xf numFmtId="0" fontId="5" fillId="77" borderId="294" xfId="48" applyFill="1" applyBorder="1" applyAlignment="1" applyProtection="1">
      <alignment horizontal="center"/>
      <protection locked="0"/>
    </xf>
    <xf numFmtId="0" fontId="5" fillId="77" borderId="295" xfId="48" applyFill="1" applyBorder="1" applyAlignment="1" applyProtection="1">
      <alignment horizontal="center"/>
      <protection locked="0"/>
    </xf>
    <xf numFmtId="0" fontId="156" fillId="77" borderId="296" xfId="48" applyFont="1" applyFill="1" applyBorder="1" applyAlignment="1" applyProtection="1">
      <alignment horizontal="center"/>
      <protection locked="0"/>
    </xf>
    <xf numFmtId="0" fontId="156" fillId="77" borderId="297" xfId="48" applyFont="1" applyFill="1" applyBorder="1" applyAlignment="1" applyProtection="1">
      <alignment horizontal="center"/>
      <protection locked="0"/>
    </xf>
    <xf numFmtId="0" fontId="156" fillId="77" borderId="298" xfId="48" applyFont="1" applyFill="1" applyBorder="1" applyAlignment="1" applyProtection="1">
      <alignment horizontal="center"/>
      <protection locked="0"/>
    </xf>
    <xf numFmtId="0" fontId="156" fillId="77" borderId="299" xfId="48" applyFont="1" applyFill="1" applyBorder="1" applyAlignment="1" applyProtection="1">
      <alignment horizontal="center"/>
      <protection locked="0"/>
    </xf>
    <xf numFmtId="0" fontId="156" fillId="77" borderId="17" xfId="48" applyFont="1" applyFill="1" applyBorder="1" applyAlignment="1" applyProtection="1">
      <alignment horizontal="center"/>
      <protection locked="0"/>
    </xf>
    <xf numFmtId="0" fontId="5" fillId="77" borderId="274" xfId="48" applyFill="1" applyBorder="1" applyAlignment="1" applyProtection="1">
      <alignment horizontal="center"/>
      <protection locked="0"/>
    </xf>
    <xf numFmtId="0" fontId="5" fillId="77" borderId="275" xfId="48" applyFill="1" applyBorder="1" applyAlignment="1" applyProtection="1">
      <alignment horizontal="center"/>
      <protection locked="0"/>
    </xf>
    <xf numFmtId="0" fontId="56" fillId="54" borderId="87" xfId="48" applyFont="1" applyFill="1" applyBorder="1" applyAlignment="1" applyProtection="1">
      <alignment horizontal="center"/>
      <protection locked="0"/>
    </xf>
    <xf numFmtId="0" fontId="56" fillId="54" borderId="88" xfId="48" applyFont="1" applyFill="1" applyBorder="1" applyAlignment="1" applyProtection="1">
      <alignment horizontal="center"/>
      <protection locked="0"/>
    </xf>
    <xf numFmtId="0" fontId="56" fillId="54" borderId="146" xfId="48" applyFont="1" applyFill="1" applyBorder="1" applyAlignment="1" applyProtection="1">
      <alignment horizontal="center"/>
      <protection locked="0"/>
    </xf>
    <xf numFmtId="0" fontId="5" fillId="54" borderId="300" xfId="48" applyFill="1" applyBorder="1" applyAlignment="1" applyProtection="1">
      <alignment horizontal="center"/>
      <protection locked="0"/>
    </xf>
    <xf numFmtId="0" fontId="5" fillId="54" borderId="88" xfId="48" applyFill="1" applyBorder="1" applyAlignment="1" applyProtection="1">
      <alignment horizontal="center"/>
      <protection locked="0"/>
    </xf>
    <xf numFmtId="0" fontId="56" fillId="54" borderId="89" xfId="48" applyFont="1" applyFill="1" applyBorder="1" applyAlignment="1" applyProtection="1">
      <alignment horizontal="center"/>
      <protection locked="0"/>
    </xf>
    <xf numFmtId="0" fontId="56" fillId="54" borderId="90" xfId="48" applyFont="1" applyFill="1" applyBorder="1" applyAlignment="1" applyProtection="1">
      <alignment horizontal="center"/>
      <protection locked="0"/>
    </xf>
    <xf numFmtId="0" fontId="56" fillId="54" borderId="147" xfId="48" applyFont="1" applyFill="1" applyBorder="1" applyAlignment="1" applyProtection="1">
      <alignment horizontal="center"/>
      <protection locked="0"/>
    </xf>
    <xf numFmtId="0" fontId="5" fillId="54" borderId="142" xfId="48" applyFill="1" applyBorder="1" applyAlignment="1" applyProtection="1">
      <alignment horizontal="center"/>
      <protection locked="0"/>
    </xf>
    <xf numFmtId="0" fontId="5" fillId="54" borderId="90" xfId="48" applyFill="1" applyBorder="1" applyAlignment="1" applyProtection="1">
      <alignment horizontal="center"/>
      <protection locked="0"/>
    </xf>
    <xf numFmtId="0" fontId="5" fillId="54" borderId="147" xfId="48" applyFill="1" applyBorder="1" applyAlignment="1" applyProtection="1">
      <alignment horizontal="center"/>
      <protection locked="0"/>
    </xf>
    <xf numFmtId="0" fontId="5" fillId="54" borderId="89" xfId="48" applyFill="1" applyBorder="1" applyAlignment="1" applyProtection="1">
      <alignment horizontal="center"/>
      <protection locked="0"/>
    </xf>
    <xf numFmtId="0" fontId="56" fillId="54" borderId="280" xfId="48" applyFont="1" applyFill="1" applyBorder="1" applyAlignment="1" applyProtection="1">
      <alignment horizontal="center"/>
      <protection locked="0"/>
    </xf>
    <xf numFmtId="0" fontId="47" fillId="44" borderId="301" xfId="48" applyFont="1" applyFill="1" applyBorder="1" applyAlignment="1" applyProtection="1">
      <alignment horizontal="center"/>
      <protection locked="0"/>
    </xf>
    <xf numFmtId="0" fontId="56" fillId="54" borderId="91" xfId="48" applyFont="1" applyFill="1" applyBorder="1" applyAlignment="1" applyProtection="1">
      <alignment horizontal="center"/>
      <protection locked="0"/>
    </xf>
    <xf numFmtId="0" fontId="56" fillId="54" borderId="92" xfId="48" applyFont="1" applyFill="1" applyBorder="1" applyAlignment="1" applyProtection="1">
      <alignment horizontal="center"/>
      <protection locked="0"/>
    </xf>
    <xf numFmtId="0" fontId="56" fillId="54" borderId="148" xfId="48" applyFont="1" applyFill="1" applyBorder="1" applyAlignment="1" applyProtection="1">
      <alignment horizontal="center"/>
      <protection locked="0"/>
    </xf>
    <xf numFmtId="0" fontId="5" fillId="54" borderId="143" xfId="48" applyFill="1" applyBorder="1" applyAlignment="1" applyProtection="1">
      <alignment horizontal="center"/>
      <protection locked="0"/>
    </xf>
    <xf numFmtId="0" fontId="5" fillId="54" borderId="92" xfId="48" applyFill="1" applyBorder="1" applyAlignment="1" applyProtection="1">
      <alignment horizontal="center"/>
      <protection locked="0"/>
    </xf>
    <xf numFmtId="0" fontId="157" fillId="61" borderId="290" xfId="48" applyFont="1" applyFill="1" applyBorder="1" applyAlignment="1" applyProtection="1">
      <alignment horizontal="center"/>
      <protection locked="0"/>
    </xf>
    <xf numFmtId="0" fontId="157" fillId="61" borderId="291" xfId="48" applyFont="1" applyFill="1" applyBorder="1" applyAlignment="1">
      <alignment horizontal="center"/>
    </xf>
    <xf numFmtId="0" fontId="157" fillId="61" borderId="291" xfId="48" applyFont="1" applyFill="1" applyBorder="1" applyAlignment="1" applyProtection="1">
      <alignment horizontal="center"/>
      <protection locked="0"/>
    </xf>
    <xf numFmtId="0" fontId="157" fillId="61" borderId="292" xfId="48" applyFont="1" applyFill="1" applyBorder="1" applyAlignment="1" applyProtection="1">
      <alignment horizontal="center"/>
      <protection locked="0"/>
    </xf>
    <xf numFmtId="0" fontId="157" fillId="114" borderId="259" xfId="48" applyFont="1" applyFill="1" applyBorder="1" applyAlignment="1">
      <alignment horizontal="center"/>
    </xf>
    <xf numFmtId="0" fontId="157" fillId="61" borderId="259" xfId="48" applyFont="1" applyFill="1" applyBorder="1" applyAlignment="1" applyProtection="1">
      <alignment horizontal="center"/>
      <protection locked="0"/>
    </xf>
    <xf numFmtId="0" fontId="5" fillId="61" borderId="285" xfId="48" applyFill="1" applyBorder="1" applyAlignment="1" applyProtection="1">
      <alignment horizontal="center"/>
      <protection locked="0"/>
    </xf>
    <xf numFmtId="0" fontId="5" fillId="61" borderId="267" xfId="48" applyFill="1" applyBorder="1" applyAlignment="1" applyProtection="1">
      <alignment horizontal="center"/>
      <protection locked="0"/>
    </xf>
    <xf numFmtId="0" fontId="157" fillId="61" borderId="293" xfId="48" applyFont="1" applyFill="1" applyBorder="1" applyAlignment="1" applyProtection="1">
      <alignment horizontal="center"/>
      <protection locked="0"/>
    </xf>
    <xf numFmtId="0" fontId="157" fillId="61" borderId="294" xfId="48" applyFont="1" applyFill="1" applyBorder="1" applyAlignment="1">
      <alignment horizontal="center"/>
    </xf>
    <xf numFmtId="0" fontId="157" fillId="61" borderId="294" xfId="48" applyFont="1" applyFill="1" applyBorder="1" applyAlignment="1" applyProtection="1">
      <alignment horizontal="center"/>
      <protection locked="0"/>
    </xf>
    <xf numFmtId="0" fontId="157" fillId="61" borderId="295" xfId="48" applyFont="1" applyFill="1" applyBorder="1" applyAlignment="1" applyProtection="1">
      <alignment horizontal="center"/>
      <protection locked="0"/>
    </xf>
    <xf numFmtId="0" fontId="157" fillId="114" borderId="0" xfId="48" applyFont="1" applyFill="1" applyAlignment="1">
      <alignment horizontal="center"/>
    </xf>
    <xf numFmtId="0" fontId="157" fillId="61" borderId="0" xfId="48" applyFont="1" applyFill="1" applyAlignment="1" applyProtection="1">
      <alignment horizontal="center"/>
      <protection locked="0"/>
    </xf>
    <xf numFmtId="0" fontId="5" fillId="61" borderId="270" xfId="48" applyFill="1" applyBorder="1" applyAlignment="1" applyProtection="1">
      <alignment horizontal="center"/>
      <protection locked="0"/>
    </xf>
    <xf numFmtId="0" fontId="5" fillId="61" borderId="271" xfId="48" applyFill="1" applyBorder="1" applyAlignment="1" applyProtection="1">
      <alignment horizontal="center"/>
      <protection locked="0"/>
    </xf>
    <xf numFmtId="0" fontId="5" fillId="61" borderId="0" xfId="48" applyFill="1" applyAlignment="1" applyProtection="1">
      <alignment horizontal="center"/>
      <protection locked="0"/>
    </xf>
    <xf numFmtId="0" fontId="5" fillId="61" borderId="293" xfId="48" applyFill="1" applyBorder="1" applyAlignment="1" applyProtection="1">
      <alignment horizontal="center"/>
      <protection locked="0"/>
    </xf>
    <xf numFmtId="0" fontId="5" fillId="61" borderId="294" xfId="48" applyFill="1" applyBorder="1" applyAlignment="1">
      <alignment horizontal="center"/>
    </xf>
    <xf numFmtId="0" fontId="5" fillId="61" borderId="294" xfId="48" applyFill="1" applyBorder="1" applyAlignment="1" applyProtection="1">
      <alignment horizontal="center"/>
      <protection locked="0"/>
    </xf>
    <xf numFmtId="0" fontId="5" fillId="61" borderId="295" xfId="48" applyFill="1" applyBorder="1" applyAlignment="1" applyProtection="1">
      <alignment horizontal="center"/>
      <protection locked="0"/>
    </xf>
    <xf numFmtId="0" fontId="5" fillId="114" borderId="0" xfId="48" applyFill="1" applyAlignment="1">
      <alignment horizontal="center"/>
    </xf>
    <xf numFmtId="0" fontId="157" fillId="61" borderId="296" xfId="48" applyFont="1" applyFill="1" applyBorder="1" applyAlignment="1" applyProtection="1">
      <alignment horizontal="center"/>
      <protection locked="0"/>
    </xf>
    <xf numFmtId="0" fontId="157" fillId="61" borderId="297" xfId="48" applyFont="1" applyFill="1" applyBorder="1" applyAlignment="1" applyProtection="1">
      <alignment horizontal="center"/>
      <protection locked="0"/>
    </xf>
    <xf numFmtId="0" fontId="157" fillId="61" borderId="298" xfId="48" applyFont="1" applyFill="1" applyBorder="1" applyAlignment="1">
      <alignment horizontal="center"/>
    </xf>
    <xf numFmtId="0" fontId="157" fillId="61" borderId="298" xfId="48" applyFont="1" applyFill="1" applyBorder="1" applyAlignment="1" applyProtection="1">
      <alignment horizontal="center"/>
      <protection locked="0"/>
    </xf>
    <xf numFmtId="0" fontId="157" fillId="61" borderId="299" xfId="48" applyFont="1" applyFill="1" applyBorder="1" applyAlignment="1" applyProtection="1">
      <alignment horizontal="center"/>
      <protection locked="0"/>
    </xf>
    <xf numFmtId="0" fontId="157" fillId="114" borderId="17" xfId="48" applyFont="1" applyFill="1" applyBorder="1" applyAlignment="1">
      <alignment horizontal="center"/>
    </xf>
    <xf numFmtId="0" fontId="157" fillId="61" borderId="17" xfId="48" applyFont="1" applyFill="1" applyBorder="1" applyAlignment="1" applyProtection="1">
      <alignment horizontal="center"/>
      <protection locked="0"/>
    </xf>
    <xf numFmtId="0" fontId="5" fillId="61" borderId="274" xfId="48" applyFill="1" applyBorder="1" applyAlignment="1" applyProtection="1">
      <alignment horizontal="center"/>
      <protection locked="0"/>
    </xf>
    <xf numFmtId="0" fontId="5" fillId="61" borderId="275" xfId="48" applyFill="1" applyBorder="1" applyAlignment="1" applyProtection="1">
      <alignment horizontal="center"/>
      <protection locked="0"/>
    </xf>
    <xf numFmtId="0" fontId="158" fillId="64" borderId="290" xfId="48" applyFont="1" applyFill="1" applyBorder="1" applyAlignment="1" applyProtection="1">
      <alignment horizontal="center"/>
      <protection locked="0"/>
    </xf>
    <xf numFmtId="0" fontId="158" fillId="64" borderId="291" xfId="48" applyFont="1" applyFill="1" applyBorder="1" applyAlignment="1" applyProtection="1">
      <alignment horizontal="center"/>
      <protection locked="0"/>
    </xf>
    <xf numFmtId="0" fontId="158" fillId="64" borderId="292" xfId="48" applyFont="1" applyFill="1" applyBorder="1" applyAlignment="1" applyProtection="1">
      <alignment horizontal="center"/>
      <protection locked="0"/>
    </xf>
    <xf numFmtId="0" fontId="158" fillId="114" borderId="259" xfId="48" applyFont="1" applyFill="1" applyBorder="1" applyAlignment="1">
      <alignment horizontal="center"/>
    </xf>
    <xf numFmtId="0" fontId="158" fillId="64" borderId="259" xfId="48" applyFont="1" applyFill="1" applyBorder="1" applyAlignment="1" applyProtection="1">
      <alignment horizontal="center"/>
      <protection locked="0"/>
    </xf>
    <xf numFmtId="0" fontId="5" fillId="64" borderId="285" xfId="48" applyFill="1" applyBorder="1" applyAlignment="1" applyProtection="1">
      <alignment horizontal="center"/>
      <protection locked="0"/>
    </xf>
    <xf numFmtId="0" fontId="5" fillId="64" borderId="267" xfId="48" applyFill="1" applyBorder="1" applyAlignment="1" applyProtection="1">
      <alignment horizontal="center"/>
      <protection locked="0"/>
    </xf>
    <xf numFmtId="0" fontId="158" fillId="64" borderId="293" xfId="48" applyFont="1" applyFill="1" applyBorder="1" applyAlignment="1" applyProtection="1">
      <alignment horizontal="center"/>
      <protection locked="0"/>
    </xf>
    <xf numFmtId="0" fontId="158" fillId="64" borderId="294" xfId="48" applyFont="1" applyFill="1" applyBorder="1" applyAlignment="1" applyProtection="1">
      <alignment horizontal="center"/>
      <protection locked="0"/>
    </xf>
    <xf numFmtId="0" fontId="158" fillId="64" borderId="295" xfId="48" applyFont="1" applyFill="1" applyBorder="1" applyAlignment="1" applyProtection="1">
      <alignment horizontal="center"/>
      <protection locked="0"/>
    </xf>
    <xf numFmtId="0" fontId="158" fillId="114" borderId="0" xfId="48" applyFont="1" applyFill="1" applyAlignment="1">
      <alignment horizontal="center"/>
    </xf>
    <xf numFmtId="0" fontId="158" fillId="64" borderId="0" xfId="48" applyFont="1" applyFill="1" applyAlignment="1" applyProtection="1">
      <alignment horizontal="center"/>
      <protection locked="0"/>
    </xf>
    <xf numFmtId="0" fontId="5" fillId="64" borderId="270" xfId="48" applyFill="1" applyBorder="1" applyAlignment="1" applyProtection="1">
      <alignment horizontal="center"/>
      <protection locked="0"/>
    </xf>
    <xf numFmtId="0" fontId="5" fillId="64" borderId="271" xfId="48" applyFill="1" applyBorder="1" applyAlignment="1" applyProtection="1">
      <alignment horizontal="center"/>
      <protection locked="0"/>
    </xf>
    <xf numFmtId="0" fontId="59" fillId="64" borderId="0" xfId="48" applyFont="1" applyFill="1" applyAlignment="1" applyProtection="1">
      <alignment horizontal="center"/>
      <protection locked="0"/>
    </xf>
    <xf numFmtId="0" fontId="5" fillId="64" borderId="0" xfId="48" applyFill="1" applyAlignment="1" applyProtection="1">
      <alignment horizontal="center"/>
      <protection locked="0"/>
    </xf>
    <xf numFmtId="0" fontId="5" fillId="64" borderId="270" xfId="48" applyFill="1" applyBorder="1" applyAlignment="1" applyProtection="1">
      <alignment horizontal="center" vertical="center"/>
      <protection locked="0"/>
    </xf>
    <xf numFmtId="0" fontId="5" fillId="64" borderId="271" xfId="48" applyFill="1" applyBorder="1" applyAlignment="1" applyProtection="1">
      <alignment horizontal="center" vertical="center"/>
      <protection locked="0"/>
    </xf>
    <xf numFmtId="0" fontId="5" fillId="64" borderId="293" xfId="48" applyFill="1" applyBorder="1" applyAlignment="1" applyProtection="1">
      <alignment horizontal="center"/>
      <protection locked="0"/>
    </xf>
    <xf numFmtId="0" fontId="5" fillId="64" borderId="294" xfId="48" applyFill="1" applyBorder="1" applyAlignment="1" applyProtection="1">
      <alignment horizontal="center"/>
      <protection locked="0"/>
    </xf>
    <xf numFmtId="0" fontId="5" fillId="64" borderId="295" xfId="48" applyFill="1" applyBorder="1" applyAlignment="1" applyProtection="1">
      <alignment horizontal="center"/>
      <protection locked="0"/>
    </xf>
    <xf numFmtId="0" fontId="158" fillId="64" borderId="296" xfId="48" applyFont="1" applyFill="1" applyBorder="1" applyAlignment="1" applyProtection="1">
      <alignment horizontal="center"/>
      <protection locked="0"/>
    </xf>
    <xf numFmtId="0" fontId="158" fillId="64" borderId="297" xfId="48" applyFont="1" applyFill="1" applyBorder="1" applyAlignment="1" applyProtection="1">
      <alignment horizontal="center"/>
      <protection locked="0"/>
    </xf>
    <xf numFmtId="0" fontId="158" fillId="64" borderId="298" xfId="48" applyFont="1" applyFill="1" applyBorder="1" applyAlignment="1" applyProtection="1">
      <alignment horizontal="center"/>
      <protection locked="0"/>
    </xf>
    <xf numFmtId="0" fontId="158" fillId="64" borderId="299" xfId="48" applyFont="1" applyFill="1" applyBorder="1" applyAlignment="1" applyProtection="1">
      <alignment horizontal="center"/>
      <protection locked="0"/>
    </xf>
    <xf numFmtId="0" fontId="158" fillId="114" borderId="17" xfId="48" applyFont="1" applyFill="1" applyBorder="1" applyAlignment="1">
      <alignment horizontal="center"/>
    </xf>
    <xf numFmtId="0" fontId="158" fillId="64" borderId="17" xfId="48" applyFont="1" applyFill="1" applyBorder="1" applyAlignment="1" applyProtection="1">
      <alignment horizontal="center"/>
      <protection locked="0"/>
    </xf>
    <xf numFmtId="0" fontId="5" fillId="64" borderId="274" xfId="48" applyFill="1" applyBorder="1" applyAlignment="1" applyProtection="1">
      <alignment horizontal="center"/>
      <protection locked="0"/>
    </xf>
    <xf numFmtId="0" fontId="5" fillId="64" borderId="275" xfId="48" applyFill="1" applyBorder="1" applyAlignment="1" applyProtection="1">
      <alignment horizontal="center"/>
      <protection locked="0"/>
    </xf>
    <xf numFmtId="0" fontId="60" fillId="46" borderId="87" xfId="48" applyFont="1" applyFill="1" applyBorder="1" applyAlignment="1" applyProtection="1">
      <alignment horizontal="center"/>
      <protection locked="0"/>
    </xf>
    <xf numFmtId="0" fontId="60" fillId="46" borderId="88" xfId="48" applyFont="1" applyFill="1" applyBorder="1" applyAlignment="1" applyProtection="1">
      <alignment horizontal="center"/>
      <protection locked="0"/>
    </xf>
    <xf numFmtId="0" fontId="60" fillId="46" borderId="146" xfId="48" applyFont="1" applyFill="1" applyBorder="1" applyAlignment="1" applyProtection="1">
      <alignment horizontal="center"/>
      <protection locked="0"/>
    </xf>
    <xf numFmtId="0" fontId="5" fillId="46" borderId="285" xfId="48" applyFill="1" applyBorder="1" applyAlignment="1" applyProtection="1">
      <alignment horizontal="center"/>
      <protection locked="0"/>
    </xf>
    <xf numFmtId="0" fontId="5" fillId="46" borderId="267" xfId="48" applyFill="1" applyBorder="1" applyAlignment="1" applyProtection="1">
      <alignment horizontal="center"/>
      <protection locked="0"/>
    </xf>
    <xf numFmtId="0" fontId="60" fillId="46" borderId="300" xfId="48" applyFont="1" applyFill="1" applyBorder="1" applyAlignment="1" applyProtection="1">
      <alignment horizontal="center"/>
      <protection locked="0"/>
    </xf>
    <xf numFmtId="0" fontId="60" fillId="46" borderId="89" xfId="48" applyFont="1" applyFill="1" applyBorder="1" applyAlignment="1" applyProtection="1">
      <alignment horizontal="center"/>
      <protection locked="0"/>
    </xf>
    <xf numFmtId="0" fontId="60" fillId="46" borderId="90" xfId="48" applyFont="1" applyFill="1" applyBorder="1" applyAlignment="1" applyProtection="1">
      <alignment horizontal="center"/>
      <protection locked="0"/>
    </xf>
    <xf numFmtId="0" fontId="60" fillId="46" borderId="147" xfId="48" applyFont="1" applyFill="1" applyBorder="1" applyAlignment="1" applyProtection="1">
      <alignment horizontal="center"/>
      <protection locked="0"/>
    </xf>
    <xf numFmtId="0" fontId="5" fillId="46" borderId="270" xfId="48" applyFill="1" applyBorder="1" applyAlignment="1" applyProtection="1">
      <alignment horizontal="center"/>
      <protection locked="0"/>
    </xf>
    <xf numFmtId="0" fontId="5" fillId="46" borderId="271" xfId="48" applyFill="1" applyBorder="1" applyAlignment="1" applyProtection="1">
      <alignment horizontal="center"/>
      <protection locked="0"/>
    </xf>
    <xf numFmtId="0" fontId="60" fillId="46" borderId="142" xfId="48" applyFont="1" applyFill="1" applyBorder="1" applyAlignment="1" applyProtection="1">
      <alignment horizontal="center"/>
      <protection locked="0"/>
    </xf>
    <xf numFmtId="0" fontId="5" fillId="46" borderId="147" xfId="48" applyFill="1" applyBorder="1" applyAlignment="1" applyProtection="1">
      <alignment horizontal="center"/>
      <protection locked="0"/>
    </xf>
    <xf numFmtId="0" fontId="5" fillId="46" borderId="89" xfId="48" applyFill="1" applyBorder="1" applyAlignment="1" applyProtection="1">
      <alignment horizontal="center"/>
      <protection locked="0"/>
    </xf>
    <xf numFmtId="0" fontId="5" fillId="46" borderId="90" xfId="48" applyFill="1" applyBorder="1" applyAlignment="1" applyProtection="1">
      <alignment horizontal="center"/>
      <protection locked="0"/>
    </xf>
    <xf numFmtId="0" fontId="60" fillId="46" borderId="280" xfId="48" applyFont="1" applyFill="1" applyBorder="1" applyAlignment="1" applyProtection="1">
      <alignment horizontal="center"/>
      <protection locked="0"/>
    </xf>
    <xf numFmtId="0" fontId="5" fillId="46" borderId="142" xfId="48" applyFill="1" applyBorder="1" applyAlignment="1" applyProtection="1">
      <alignment horizontal="center"/>
      <protection locked="0"/>
    </xf>
    <xf numFmtId="0" fontId="60" fillId="46" borderId="91" xfId="48" applyFont="1" applyFill="1" applyBorder="1" applyAlignment="1" applyProtection="1">
      <alignment horizontal="center"/>
      <protection locked="0"/>
    </xf>
    <xf numFmtId="0" fontId="60" fillId="46" borderId="92" xfId="48" applyFont="1" applyFill="1" applyBorder="1" applyAlignment="1" applyProtection="1">
      <alignment horizontal="center"/>
      <protection locked="0"/>
    </xf>
    <xf numFmtId="0" fontId="60" fillId="46" borderId="148" xfId="48" applyFont="1" applyFill="1" applyBorder="1" applyAlignment="1" applyProtection="1">
      <alignment horizontal="center"/>
      <protection locked="0"/>
    </xf>
    <xf numFmtId="0" fontId="5" fillId="46" borderId="274" xfId="48" applyFill="1" applyBorder="1" applyAlignment="1" applyProtection="1">
      <alignment horizontal="center"/>
      <protection locked="0"/>
    </xf>
    <xf numFmtId="0" fontId="5" fillId="46" borderId="275" xfId="48" applyFill="1" applyBorder="1" applyAlignment="1" applyProtection="1">
      <alignment horizontal="center"/>
      <protection locked="0"/>
    </xf>
    <xf numFmtId="0" fontId="60" fillId="46" borderId="143" xfId="48" applyFont="1" applyFill="1" applyBorder="1" applyAlignment="1" applyProtection="1">
      <alignment horizontal="center"/>
      <protection locked="0"/>
    </xf>
    <xf numFmtId="0" fontId="60" fillId="46" borderId="153" xfId="48" applyFont="1" applyFill="1" applyBorder="1" applyAlignment="1" applyProtection="1">
      <alignment horizontal="center"/>
      <protection locked="0"/>
    </xf>
    <xf numFmtId="0" fontId="61" fillId="60" borderId="87" xfId="48" applyFont="1" applyFill="1" applyBorder="1" applyAlignment="1" applyProtection="1">
      <alignment horizontal="center"/>
      <protection locked="0"/>
    </xf>
    <xf numFmtId="0" fontId="61" fillId="60" borderId="88" xfId="48" applyFont="1" applyFill="1" applyBorder="1" applyAlignment="1" applyProtection="1">
      <alignment horizontal="center"/>
      <protection locked="0"/>
    </xf>
    <xf numFmtId="0" fontId="61" fillId="60" borderId="146" xfId="48" applyFont="1" applyFill="1" applyBorder="1" applyAlignment="1" applyProtection="1">
      <alignment horizontal="center"/>
      <protection locked="0"/>
    </xf>
    <xf numFmtId="0" fontId="5" fillId="60" borderId="285" xfId="48" applyFill="1" applyBorder="1" applyAlignment="1" applyProtection="1">
      <alignment horizontal="center"/>
      <protection locked="0"/>
    </xf>
    <xf numFmtId="0" fontId="5" fillId="60" borderId="267" xfId="48" applyFill="1" applyBorder="1" applyAlignment="1" applyProtection="1">
      <alignment horizontal="center"/>
      <protection locked="0"/>
    </xf>
    <xf numFmtId="0" fontId="61" fillId="60" borderId="300" xfId="48" applyFont="1" applyFill="1" applyBorder="1" applyAlignment="1" applyProtection="1">
      <alignment horizontal="center"/>
      <protection locked="0"/>
    </xf>
    <xf numFmtId="0" fontId="61" fillId="60" borderId="89" xfId="48" applyFont="1" applyFill="1" applyBorder="1" applyAlignment="1" applyProtection="1">
      <alignment horizontal="center"/>
      <protection locked="0"/>
    </xf>
    <xf numFmtId="0" fontId="61" fillId="60" borderId="90" xfId="48" applyFont="1" applyFill="1" applyBorder="1" applyAlignment="1" applyProtection="1">
      <alignment horizontal="center"/>
      <protection locked="0"/>
    </xf>
    <xf numFmtId="0" fontId="61" fillId="60" borderId="147" xfId="48" applyFont="1" applyFill="1" applyBorder="1" applyAlignment="1" applyProtection="1">
      <alignment horizontal="center"/>
      <protection locked="0"/>
    </xf>
    <xf numFmtId="0" fontId="5" fillId="60" borderId="270" xfId="48" applyFill="1" applyBorder="1" applyAlignment="1" applyProtection="1">
      <alignment horizontal="center"/>
      <protection locked="0"/>
    </xf>
    <xf numFmtId="0" fontId="5" fillId="60" borderId="271" xfId="48" applyFill="1" applyBorder="1" applyAlignment="1" applyProtection="1">
      <alignment horizontal="center"/>
      <protection locked="0"/>
    </xf>
    <xf numFmtId="0" fontId="61" fillId="60" borderId="142" xfId="48" applyFont="1" applyFill="1" applyBorder="1" applyAlignment="1" applyProtection="1">
      <alignment horizontal="center"/>
      <protection locked="0"/>
    </xf>
    <xf numFmtId="0" fontId="5" fillId="60" borderId="147" xfId="48" applyFill="1" applyBorder="1" applyAlignment="1" applyProtection="1">
      <alignment horizontal="center"/>
      <protection locked="0"/>
    </xf>
    <xf numFmtId="0" fontId="5" fillId="60" borderId="89" xfId="48" applyFill="1" applyBorder="1" applyAlignment="1" applyProtection="1">
      <alignment horizontal="center"/>
      <protection locked="0"/>
    </xf>
    <xf numFmtId="0" fontId="5" fillId="60" borderId="90" xfId="48" applyFill="1" applyBorder="1" applyAlignment="1" applyProtection="1">
      <alignment horizontal="center"/>
      <protection locked="0"/>
    </xf>
    <xf numFmtId="0" fontId="5" fillId="60" borderId="142" xfId="48" applyFill="1" applyBorder="1" applyAlignment="1" applyProtection="1">
      <alignment horizontal="center"/>
      <protection locked="0"/>
    </xf>
    <xf numFmtId="0" fontId="61" fillId="60" borderId="272" xfId="48" applyFont="1" applyFill="1" applyBorder="1" applyAlignment="1" applyProtection="1">
      <alignment horizontal="center"/>
      <protection locked="0"/>
    </xf>
    <xf numFmtId="0" fontId="61" fillId="60" borderId="91" xfId="48" applyFont="1" applyFill="1" applyBorder="1" applyAlignment="1" applyProtection="1">
      <alignment horizontal="center"/>
      <protection locked="0"/>
    </xf>
    <xf numFmtId="0" fontId="61" fillId="60" borderId="92" xfId="48" applyFont="1" applyFill="1" applyBorder="1" applyAlignment="1" applyProtection="1">
      <alignment horizontal="center"/>
      <protection locked="0"/>
    </xf>
    <xf numFmtId="0" fontId="61" fillId="60" borderId="148" xfId="48" applyFont="1" applyFill="1" applyBorder="1" applyAlignment="1" applyProtection="1">
      <alignment horizontal="center"/>
      <protection locked="0"/>
    </xf>
    <xf numFmtId="0" fontId="5" fillId="60" borderId="274" xfId="48" applyFill="1" applyBorder="1" applyAlignment="1" applyProtection="1">
      <alignment horizontal="center"/>
      <protection locked="0"/>
    </xf>
    <xf numFmtId="0" fontId="5" fillId="60" borderId="275" xfId="48" applyFill="1" applyBorder="1" applyAlignment="1" applyProtection="1">
      <alignment horizontal="center"/>
      <protection locked="0"/>
    </xf>
    <xf numFmtId="0" fontId="61" fillId="60" borderId="143" xfId="48" applyFont="1" applyFill="1" applyBorder="1" applyAlignment="1" applyProtection="1">
      <alignment horizontal="center"/>
      <protection locked="0"/>
    </xf>
    <xf numFmtId="0" fontId="61" fillId="60" borderId="153" xfId="48" applyFont="1" applyFill="1" applyBorder="1" applyAlignment="1" applyProtection="1">
      <alignment horizontal="center"/>
      <protection locked="0"/>
    </xf>
    <xf numFmtId="0" fontId="62" fillId="56" borderId="87" xfId="48" applyFont="1" applyFill="1" applyBorder="1" applyAlignment="1" applyProtection="1">
      <alignment horizontal="center"/>
      <protection locked="0"/>
    </xf>
    <xf numFmtId="0" fontId="62" fillId="56" borderId="88" xfId="48" applyFont="1" applyFill="1" applyBorder="1" applyAlignment="1" applyProtection="1">
      <alignment horizontal="center"/>
      <protection locked="0"/>
    </xf>
    <xf numFmtId="0" fontId="62" fillId="56" borderId="146" xfId="48" applyFont="1" applyFill="1" applyBorder="1" applyAlignment="1" applyProtection="1">
      <alignment horizontal="center"/>
      <protection locked="0"/>
    </xf>
    <xf numFmtId="0" fontId="5" fillId="56" borderId="285" xfId="48" applyFill="1" applyBorder="1" applyAlignment="1" applyProtection="1">
      <alignment horizontal="center"/>
      <protection locked="0"/>
    </xf>
    <xf numFmtId="0" fontId="5" fillId="56" borderId="267" xfId="48" applyFill="1" applyBorder="1" applyAlignment="1" applyProtection="1">
      <alignment horizontal="center"/>
      <protection locked="0"/>
    </xf>
    <xf numFmtId="0" fontId="62" fillId="56" borderId="300" xfId="48" applyFont="1" applyFill="1" applyBorder="1" applyAlignment="1" applyProtection="1">
      <alignment horizontal="center"/>
      <protection locked="0"/>
    </xf>
    <xf numFmtId="0" fontId="62" fillId="56" borderId="89" xfId="48" applyFont="1" applyFill="1" applyBorder="1" applyAlignment="1" applyProtection="1">
      <alignment horizontal="center"/>
      <protection locked="0"/>
    </xf>
    <xf numFmtId="0" fontId="62" fillId="56" borderId="90" xfId="48" applyFont="1" applyFill="1" applyBorder="1" applyAlignment="1" applyProtection="1">
      <alignment horizontal="center"/>
      <protection locked="0"/>
    </xf>
    <xf numFmtId="0" fontId="62" fillId="56" borderId="147" xfId="48" applyFont="1" applyFill="1" applyBorder="1" applyAlignment="1" applyProtection="1">
      <alignment horizontal="center"/>
      <protection locked="0"/>
    </xf>
    <xf numFmtId="0" fontId="5" fillId="56" borderId="270" xfId="48" applyFill="1" applyBorder="1" applyAlignment="1" applyProtection="1">
      <alignment horizontal="center"/>
      <protection locked="0"/>
    </xf>
    <xf numFmtId="0" fontId="5" fillId="56" borderId="271" xfId="48" applyFill="1" applyBorder="1" applyAlignment="1" applyProtection="1">
      <alignment horizontal="center"/>
      <protection locked="0"/>
    </xf>
    <xf numFmtId="0" fontId="62" fillId="56" borderId="142" xfId="48" applyFont="1" applyFill="1" applyBorder="1" applyAlignment="1" applyProtection="1">
      <alignment horizontal="center"/>
      <protection locked="0"/>
    </xf>
    <xf numFmtId="0" fontId="5" fillId="56" borderId="147" xfId="48" applyFill="1" applyBorder="1" applyAlignment="1" applyProtection="1">
      <alignment horizontal="center"/>
      <protection locked="0"/>
    </xf>
    <xf numFmtId="0" fontId="5" fillId="56" borderId="89" xfId="48" applyFill="1" applyBorder="1" applyAlignment="1" applyProtection="1">
      <alignment horizontal="center"/>
      <protection locked="0"/>
    </xf>
    <xf numFmtId="0" fontId="5" fillId="56" borderId="90" xfId="48" applyFill="1" applyBorder="1" applyAlignment="1" applyProtection="1">
      <alignment horizontal="center"/>
      <protection locked="0"/>
    </xf>
    <xf numFmtId="0" fontId="62" fillId="56" borderId="280" xfId="48" applyFont="1" applyFill="1" applyBorder="1" applyAlignment="1" applyProtection="1">
      <alignment horizontal="center"/>
      <protection locked="0"/>
    </xf>
    <xf numFmtId="0" fontId="5" fillId="56" borderId="142" xfId="48" applyFill="1" applyBorder="1" applyAlignment="1" applyProtection="1">
      <alignment horizontal="center"/>
      <protection locked="0"/>
    </xf>
    <xf numFmtId="0" fontId="62" fillId="56" borderId="91" xfId="48" applyFont="1" applyFill="1" applyBorder="1" applyAlignment="1" applyProtection="1">
      <alignment horizontal="center"/>
      <protection locked="0"/>
    </xf>
    <xf numFmtId="0" fontId="62" fillId="56" borderId="92" xfId="48" applyFont="1" applyFill="1" applyBorder="1" applyAlignment="1" applyProtection="1">
      <alignment horizontal="center"/>
      <protection locked="0"/>
    </xf>
    <xf numFmtId="0" fontId="62" fillId="56" borderId="148" xfId="48" applyFont="1" applyFill="1" applyBorder="1" applyAlignment="1" applyProtection="1">
      <alignment horizontal="center"/>
      <protection locked="0"/>
    </xf>
    <xf numFmtId="0" fontId="5" fillId="56" borderId="274" xfId="48" applyFill="1" applyBorder="1" applyAlignment="1" applyProtection="1">
      <alignment horizontal="center"/>
      <protection locked="0"/>
    </xf>
    <xf numFmtId="0" fontId="5" fillId="56" borderId="275" xfId="48" applyFill="1" applyBorder="1" applyAlignment="1" applyProtection="1">
      <alignment horizontal="center"/>
      <protection locked="0"/>
    </xf>
    <xf numFmtId="0" fontId="62" fillId="56" borderId="143" xfId="48" applyFont="1" applyFill="1" applyBorder="1" applyAlignment="1" applyProtection="1">
      <alignment horizontal="center"/>
      <protection locked="0"/>
    </xf>
    <xf numFmtId="0" fontId="62" fillId="56" borderId="153" xfId="48" applyFont="1" applyFill="1" applyBorder="1" applyAlignment="1" applyProtection="1">
      <alignment horizontal="center"/>
      <protection locked="0"/>
    </xf>
    <xf numFmtId="0" fontId="52" fillId="48" borderId="87" xfId="48" applyFont="1" applyFill="1" applyBorder="1" applyAlignment="1" applyProtection="1">
      <alignment horizontal="center"/>
      <protection locked="0"/>
    </xf>
    <xf numFmtId="0" fontId="52" fillId="48" borderId="88" xfId="48" applyFont="1" applyFill="1" applyBorder="1" applyAlignment="1">
      <alignment horizontal="center"/>
    </xf>
    <xf numFmtId="0" fontId="52" fillId="48" borderId="146" xfId="48" applyFont="1" applyFill="1" applyBorder="1" applyAlignment="1" applyProtection="1">
      <alignment horizontal="center" vertical="center"/>
      <protection locked="0"/>
    </xf>
    <xf numFmtId="0" fontId="5" fillId="48" borderId="285" xfId="48" applyFill="1" applyBorder="1" applyAlignment="1" applyProtection="1">
      <alignment horizontal="center" vertical="center"/>
      <protection locked="0"/>
    </xf>
    <xf numFmtId="0" fontId="50" fillId="55" borderId="87" xfId="48" applyFont="1" applyFill="1" applyBorder="1" applyAlignment="1" applyProtection="1">
      <alignment horizontal="center"/>
      <protection locked="0"/>
    </xf>
    <xf numFmtId="0" fontId="50" fillId="55" borderId="88" xfId="48" applyFont="1" applyFill="1" applyBorder="1" applyAlignment="1" applyProtection="1">
      <alignment horizontal="center"/>
      <protection locked="0"/>
    </xf>
    <xf numFmtId="0" fontId="50" fillId="55" borderId="146" xfId="48" applyFont="1" applyFill="1" applyBorder="1" applyAlignment="1" applyProtection="1">
      <alignment horizontal="center"/>
      <protection locked="0"/>
    </xf>
    <xf numFmtId="0" fontId="5" fillId="136" borderId="285" xfId="48" applyFill="1" applyBorder="1" applyAlignment="1" applyProtection="1">
      <alignment horizontal="center"/>
      <protection locked="0"/>
    </xf>
    <xf numFmtId="0" fontId="5" fillId="136" borderId="267" xfId="48" applyFill="1" applyBorder="1" applyAlignment="1" applyProtection="1">
      <alignment horizontal="center"/>
      <protection locked="0"/>
    </xf>
    <xf numFmtId="0" fontId="50" fillId="55" borderId="91" xfId="48" applyFont="1" applyFill="1" applyBorder="1" applyAlignment="1" applyProtection="1">
      <alignment horizontal="center"/>
      <protection locked="0"/>
    </xf>
    <xf numFmtId="0" fontId="50" fillId="55" borderId="92" xfId="48" applyFont="1" applyFill="1" applyBorder="1" applyAlignment="1" applyProtection="1">
      <alignment horizontal="center"/>
      <protection locked="0"/>
    </xf>
    <xf numFmtId="0" fontId="50" fillId="55" borderId="148" xfId="48" applyFont="1" applyFill="1" applyBorder="1" applyAlignment="1" applyProtection="1">
      <alignment horizontal="center"/>
      <protection locked="0"/>
    </xf>
    <xf numFmtId="0" fontId="5" fillId="136" borderId="274" xfId="48" applyFill="1" applyBorder="1" applyAlignment="1" applyProtection="1">
      <alignment horizontal="center"/>
      <protection locked="0"/>
    </xf>
    <xf numFmtId="0" fontId="5" fillId="136" borderId="275" xfId="48" applyFill="1" applyBorder="1" applyAlignment="1" applyProtection="1">
      <alignment horizontal="center"/>
      <protection locked="0"/>
    </xf>
    <xf numFmtId="0" fontId="156" fillId="114" borderId="259" xfId="48" applyFont="1" applyFill="1" applyBorder="1" applyAlignment="1">
      <alignment horizontal="center"/>
    </xf>
    <xf numFmtId="0" fontId="156" fillId="114" borderId="0" xfId="48" applyFont="1" applyFill="1" applyAlignment="1">
      <alignment horizontal="center"/>
    </xf>
    <xf numFmtId="0" fontId="5" fillId="46" borderId="0" xfId="48" applyFill="1" applyAlignment="1">
      <alignment horizontal="center"/>
    </xf>
    <xf numFmtId="49" fontId="5" fillId="48" borderId="0" xfId="48" applyNumberFormat="1" applyFill="1" applyAlignment="1">
      <alignment horizontal="center"/>
    </xf>
    <xf numFmtId="0" fontId="156" fillId="114" borderId="17" xfId="48" applyFont="1" applyFill="1" applyBorder="1" applyAlignment="1">
      <alignment horizontal="center"/>
    </xf>
    <xf numFmtId="0" fontId="5" fillId="54" borderId="0" xfId="48" applyFill="1" applyAlignment="1">
      <alignment horizontal="center"/>
    </xf>
    <xf numFmtId="0" fontId="5" fillId="54" borderId="293" xfId="48" applyFill="1" applyBorder="1" applyAlignment="1" applyProtection="1">
      <alignment horizontal="center"/>
      <protection locked="0"/>
    </xf>
    <xf numFmtId="0" fontId="5" fillId="54" borderId="251" xfId="48" applyFill="1" applyBorder="1" applyAlignment="1">
      <alignment horizontal="center"/>
    </xf>
    <xf numFmtId="0" fontId="5" fillId="54" borderId="294" xfId="48" applyFill="1" applyBorder="1" applyAlignment="1" applyProtection="1">
      <alignment horizontal="center"/>
      <protection locked="0"/>
    </xf>
    <xf numFmtId="0" fontId="5" fillId="54" borderId="295" xfId="48" applyFill="1" applyBorder="1" applyAlignment="1" applyProtection="1">
      <alignment horizontal="center"/>
      <protection locked="0"/>
    </xf>
    <xf numFmtId="0" fontId="56" fillId="54" borderId="272" xfId="48" applyFont="1" applyFill="1" applyBorder="1" applyAlignment="1" applyProtection="1">
      <alignment horizontal="center"/>
      <protection locked="0"/>
    </xf>
    <xf numFmtId="0" fontId="5" fillId="46" borderId="300" xfId="48" applyFill="1" applyBorder="1" applyAlignment="1" applyProtection="1">
      <alignment horizontal="center"/>
      <protection locked="0"/>
    </xf>
    <xf numFmtId="0" fontId="5" fillId="46" borderId="88" xfId="48" applyFill="1" applyBorder="1" applyAlignment="1" applyProtection="1">
      <alignment horizontal="center"/>
      <protection locked="0"/>
    </xf>
    <xf numFmtId="0" fontId="5" fillId="46" borderId="143" xfId="48" applyFill="1" applyBorder="1" applyAlignment="1" applyProtection="1">
      <alignment horizontal="center"/>
      <protection locked="0"/>
    </xf>
    <xf numFmtId="0" fontId="5" fillId="46" borderId="92" xfId="48" applyFill="1" applyBorder="1" applyAlignment="1" applyProtection="1">
      <alignment horizontal="center"/>
      <protection locked="0"/>
    </xf>
    <xf numFmtId="0" fontId="61" fillId="60" borderId="302" xfId="48" applyFont="1" applyFill="1" applyBorder="1" applyAlignment="1" applyProtection="1">
      <alignment horizontal="center"/>
      <protection locked="0"/>
    </xf>
    <xf numFmtId="0" fontId="5" fillId="56" borderId="300" xfId="48" applyFill="1" applyBorder="1" applyAlignment="1" applyProtection="1">
      <alignment horizontal="center"/>
      <protection locked="0"/>
    </xf>
    <xf numFmtId="0" fontId="5" fillId="56" borderId="88" xfId="48" applyFill="1" applyBorder="1" applyAlignment="1" applyProtection="1">
      <alignment horizontal="center"/>
      <protection locked="0"/>
    </xf>
    <xf numFmtId="0" fontId="60" fillId="46" borderId="90" xfId="48" applyFont="1" applyFill="1" applyBorder="1" applyAlignment="1">
      <alignment horizontal="center"/>
    </xf>
    <xf numFmtId="0" fontId="5" fillId="56" borderId="143" xfId="48" applyFill="1" applyBorder="1" applyAlignment="1" applyProtection="1">
      <alignment horizontal="center"/>
      <protection locked="0"/>
    </xf>
    <xf numFmtId="0" fontId="5" fillId="56" borderId="92" xfId="48" applyFill="1" applyBorder="1" applyAlignment="1" applyProtection="1">
      <alignment horizontal="center"/>
      <protection locked="0"/>
    </xf>
    <xf numFmtId="0" fontId="52" fillId="48" borderId="89" xfId="48" applyFont="1" applyFill="1" applyBorder="1" applyAlignment="1">
      <alignment horizontal="center"/>
    </xf>
    <xf numFmtId="0" fontId="52" fillId="48" borderId="147" xfId="48" applyFont="1" applyFill="1" applyBorder="1" applyAlignment="1">
      <alignment horizontal="center"/>
    </xf>
    <xf numFmtId="0" fontId="5" fillId="48" borderId="278" xfId="48" applyFill="1" applyBorder="1" applyAlignment="1" applyProtection="1">
      <alignment horizontal="center" vertical="center"/>
      <protection locked="0"/>
    </xf>
    <xf numFmtId="0" fontId="5" fillId="48" borderId="279" xfId="48" applyFill="1" applyBorder="1" applyAlignment="1" applyProtection="1">
      <alignment horizontal="center" vertical="center"/>
      <protection locked="0"/>
    </xf>
    <xf numFmtId="0" fontId="61" fillId="60" borderId="90" xfId="48" applyFont="1" applyFill="1" applyBorder="1" applyAlignment="1">
      <alignment horizontal="center"/>
    </xf>
    <xf numFmtId="0" fontId="62" fillId="56" borderId="90" xfId="48" applyFont="1" applyFill="1" applyBorder="1" applyAlignment="1">
      <alignment horizontal="center"/>
    </xf>
    <xf numFmtId="0" fontId="5" fillId="48" borderId="147" xfId="48" applyFill="1" applyBorder="1" applyAlignment="1">
      <alignment horizontal="center"/>
    </xf>
    <xf numFmtId="0" fontId="5" fillId="48" borderId="89" xfId="48" applyFill="1" applyBorder="1" applyAlignment="1">
      <alignment horizontal="center"/>
    </xf>
    <xf numFmtId="0" fontId="60" fillId="48" borderId="90" xfId="48" applyFont="1" applyFill="1" applyBorder="1" applyAlignment="1">
      <alignment horizontal="center"/>
    </xf>
    <xf numFmtId="0" fontId="52" fillId="48" borderId="296" xfId="48" applyFont="1" applyFill="1" applyBorder="1" applyAlignment="1" applyProtection="1">
      <alignment horizontal="center"/>
      <protection locked="0"/>
    </xf>
    <xf numFmtId="0" fontId="5" fillId="48" borderId="282" xfId="48" applyFill="1" applyBorder="1" applyAlignment="1" applyProtection="1">
      <alignment horizontal="center"/>
      <protection locked="0"/>
    </xf>
    <xf numFmtId="0" fontId="5" fillId="48" borderId="283" xfId="48" applyFill="1" applyBorder="1" applyAlignment="1" applyProtection="1">
      <alignment horizontal="center"/>
      <protection locked="0"/>
    </xf>
    <xf numFmtId="0" fontId="50" fillId="55" borderId="87" xfId="48" applyFont="1" applyFill="1" applyBorder="1" applyAlignment="1">
      <alignment horizontal="center"/>
    </xf>
    <xf numFmtId="0" fontId="50" fillId="55" borderId="88" xfId="48" applyFont="1" applyFill="1" applyBorder="1" applyAlignment="1">
      <alignment horizontal="center"/>
    </xf>
    <xf numFmtId="0" fontId="50" fillId="55" borderId="146" xfId="48" applyFont="1" applyFill="1" applyBorder="1" applyAlignment="1">
      <alignment horizontal="center"/>
    </xf>
    <xf numFmtId="0" fontId="5" fillId="55" borderId="285" xfId="48" applyFill="1" applyBorder="1" applyAlignment="1" applyProtection="1">
      <alignment horizontal="center"/>
      <protection locked="0"/>
    </xf>
    <xf numFmtId="0" fontId="5" fillId="55" borderId="267" xfId="48" applyFill="1" applyBorder="1" applyAlignment="1" applyProtection="1">
      <alignment horizontal="center"/>
      <protection locked="0"/>
    </xf>
    <xf numFmtId="0" fontId="50" fillId="55" borderId="89" xfId="48" applyFont="1" applyFill="1" applyBorder="1" applyAlignment="1">
      <alignment horizontal="center"/>
    </xf>
    <xf numFmtId="0" fontId="50" fillId="55" borderId="147" xfId="48" applyFont="1" applyFill="1" applyBorder="1" applyAlignment="1">
      <alignment horizontal="center"/>
    </xf>
    <xf numFmtId="0" fontId="5" fillId="55" borderId="270" xfId="48" applyFill="1" applyBorder="1" applyAlignment="1" applyProtection="1">
      <alignment horizontal="center"/>
      <protection locked="0"/>
    </xf>
    <xf numFmtId="0" fontId="5" fillId="55" borderId="271" xfId="48" applyFill="1" applyBorder="1" applyAlignment="1" applyProtection="1">
      <alignment horizontal="center"/>
      <protection locked="0"/>
    </xf>
    <xf numFmtId="0" fontId="5" fillId="55" borderId="147" xfId="48" applyFill="1" applyBorder="1" applyAlignment="1">
      <alignment horizontal="center"/>
    </xf>
    <xf numFmtId="0" fontId="5" fillId="55" borderId="89" xfId="48" applyFill="1" applyBorder="1" applyAlignment="1">
      <alignment horizontal="center"/>
    </xf>
    <xf numFmtId="0" fontId="50" fillId="55" borderId="296" xfId="48" applyFont="1" applyFill="1" applyBorder="1" applyAlignment="1" applyProtection="1">
      <alignment horizontal="center"/>
      <protection locked="0"/>
    </xf>
    <xf numFmtId="0" fontId="50" fillId="55" borderId="91" xfId="48" applyFont="1" applyFill="1" applyBorder="1" applyAlignment="1">
      <alignment horizontal="center"/>
    </xf>
    <xf numFmtId="0" fontId="50" fillId="55" borderId="92" xfId="48" applyFont="1" applyFill="1" applyBorder="1" applyAlignment="1">
      <alignment horizontal="center"/>
    </xf>
    <xf numFmtId="0" fontId="50" fillId="55" borderId="148" xfId="48" applyFont="1" applyFill="1" applyBorder="1" applyAlignment="1">
      <alignment horizontal="center"/>
    </xf>
    <xf numFmtId="0" fontId="5" fillId="55" borderId="274" xfId="48" applyFill="1" applyBorder="1" applyAlignment="1" applyProtection="1">
      <alignment horizontal="center"/>
      <protection locked="0"/>
    </xf>
    <xf numFmtId="0" fontId="5" fillId="55" borderId="275" xfId="48" applyFill="1" applyBorder="1" applyAlignment="1" applyProtection="1">
      <alignment horizontal="center"/>
      <protection locked="0"/>
    </xf>
    <xf numFmtId="0" fontId="80" fillId="58" borderId="89" xfId="48" applyFont="1" applyFill="1" applyBorder="1" applyAlignment="1" applyProtection="1">
      <alignment horizontal="center"/>
      <protection locked="0"/>
    </xf>
    <xf numFmtId="0" fontId="80" fillId="58" borderId="11" xfId="48" applyFont="1" applyFill="1" applyBorder="1" applyAlignment="1">
      <alignment horizontal="center"/>
    </xf>
    <xf numFmtId="0" fontId="80" fillId="58" borderId="90" xfId="48" applyFont="1" applyFill="1" applyBorder="1" applyAlignment="1">
      <alignment horizontal="center"/>
    </xf>
    <xf numFmtId="0" fontId="80" fillId="58" borderId="90" xfId="48" applyFont="1" applyFill="1" applyBorder="1" applyAlignment="1" applyProtection="1">
      <alignment horizontal="center"/>
      <protection locked="0"/>
    </xf>
    <xf numFmtId="0" fontId="80" fillId="58" borderId="147" xfId="48" applyFont="1" applyFill="1" applyBorder="1" applyAlignment="1" applyProtection="1">
      <alignment horizontal="center"/>
      <protection locked="0"/>
    </xf>
    <xf numFmtId="0" fontId="5" fillId="58" borderId="278" xfId="48" applyFill="1" applyBorder="1" applyAlignment="1" applyProtection="1">
      <alignment horizontal="center"/>
      <protection locked="0"/>
    </xf>
    <xf numFmtId="0" fontId="5" fillId="58" borderId="279" xfId="48" applyFill="1" applyBorder="1" applyAlignment="1" applyProtection="1">
      <alignment horizontal="center"/>
      <protection locked="0"/>
    </xf>
    <xf numFmtId="0" fontId="80" fillId="58" borderId="251" xfId="48" applyFont="1" applyFill="1" applyBorder="1" applyAlignment="1">
      <alignment horizontal="center"/>
    </xf>
    <xf numFmtId="0" fontId="5" fillId="58" borderId="270" xfId="48" applyFill="1" applyBorder="1" applyAlignment="1" applyProtection="1">
      <alignment horizontal="center"/>
      <protection locked="0"/>
    </xf>
    <xf numFmtId="0" fontId="5" fillId="58" borderId="271" xfId="48" applyFill="1" applyBorder="1" applyAlignment="1" applyProtection="1">
      <alignment horizontal="center"/>
      <protection locked="0"/>
    </xf>
    <xf numFmtId="0" fontId="5" fillId="58" borderId="270" xfId="48" applyFill="1" applyBorder="1" applyAlignment="1" applyProtection="1">
      <alignment horizontal="center" vertical="center"/>
      <protection locked="0"/>
    </xf>
    <xf numFmtId="0" fontId="5" fillId="58" borderId="271" xfId="48" applyFill="1" applyBorder="1" applyAlignment="1" applyProtection="1">
      <alignment horizontal="center" vertical="center"/>
      <protection locked="0"/>
    </xf>
    <xf numFmtId="0" fontId="5" fillId="58" borderId="147" xfId="48" applyFill="1" applyBorder="1" applyAlignment="1" applyProtection="1">
      <alignment horizontal="center"/>
      <protection locked="0"/>
    </xf>
    <xf numFmtId="0" fontId="5" fillId="58" borderId="89" xfId="48" applyFill="1" applyBorder="1" applyAlignment="1" applyProtection="1">
      <alignment horizontal="center"/>
      <protection locked="0"/>
    </xf>
    <xf numFmtId="0" fontId="5" fillId="58" borderId="251" xfId="48" applyFill="1" applyBorder="1" applyAlignment="1">
      <alignment horizontal="center"/>
    </xf>
    <xf numFmtId="0" fontId="5" fillId="58" borderId="90" xfId="48" applyFill="1" applyBorder="1" applyAlignment="1">
      <alignment horizontal="center"/>
    </xf>
    <xf numFmtId="0" fontId="5" fillId="58" borderId="90" xfId="48" applyFill="1" applyBorder="1" applyAlignment="1" applyProtection="1">
      <alignment horizontal="center"/>
      <protection locked="0"/>
    </xf>
    <xf numFmtId="0" fontId="80" fillId="58" borderId="280" xfId="48" applyFont="1" applyFill="1" applyBorder="1" applyAlignment="1" applyProtection="1">
      <alignment horizontal="center"/>
      <protection locked="0"/>
    </xf>
    <xf numFmtId="0" fontId="80" fillId="58" borderId="258" xfId="48" applyFont="1" applyFill="1" applyBorder="1" applyAlignment="1">
      <alignment horizontal="center"/>
    </xf>
    <xf numFmtId="0" fontId="5" fillId="58" borderId="282" xfId="48" applyFill="1" applyBorder="1" applyAlignment="1" applyProtection="1">
      <alignment horizontal="center"/>
      <protection locked="0"/>
    </xf>
    <xf numFmtId="0" fontId="5" fillId="58" borderId="283" xfId="48" applyFill="1" applyBorder="1" applyAlignment="1" applyProtection="1">
      <alignment horizontal="center"/>
      <protection locked="0"/>
    </xf>
    <xf numFmtId="0" fontId="80" fillId="58" borderId="303" xfId="48" applyFont="1" applyFill="1" applyBorder="1" applyAlignment="1" applyProtection="1">
      <alignment horizontal="center"/>
      <protection locked="0"/>
    </xf>
    <xf numFmtId="0" fontId="80" fillId="58" borderId="209" xfId="48" applyFont="1" applyFill="1" applyBorder="1" applyAlignment="1" applyProtection="1">
      <alignment horizontal="center"/>
      <protection locked="0"/>
    </xf>
    <xf numFmtId="0" fontId="55" fillId="114" borderId="0" xfId="48" applyFont="1" applyFill="1" applyAlignment="1">
      <alignment horizontal="center"/>
    </xf>
    <xf numFmtId="0" fontId="5" fillId="76" borderId="279" xfId="48" applyFill="1" applyBorder="1" applyAlignment="1" applyProtection="1">
      <alignment horizontal="center" vertical="center"/>
      <protection locked="0"/>
    </xf>
    <xf numFmtId="0" fontId="5" fillId="76" borderId="283" xfId="48" applyFill="1" applyBorder="1" applyAlignment="1" applyProtection="1">
      <alignment horizontal="center"/>
      <protection locked="0"/>
    </xf>
    <xf numFmtId="0" fontId="56" fillId="54" borderId="293" xfId="48" applyFont="1" applyFill="1" applyBorder="1" applyAlignment="1" applyProtection="1">
      <alignment horizontal="center"/>
      <protection locked="0"/>
    </xf>
    <xf numFmtId="0" fontId="56" fillId="54" borderId="11" xfId="48" applyFont="1" applyFill="1" applyBorder="1" applyAlignment="1">
      <alignment horizontal="center"/>
    </xf>
    <xf numFmtId="0" fontId="56" fillId="54" borderId="294" xfId="48" applyFont="1" applyFill="1" applyBorder="1" applyAlignment="1" applyProtection="1">
      <alignment horizontal="center"/>
      <protection locked="0"/>
    </xf>
    <xf numFmtId="0" fontId="56" fillId="54" borderId="295" xfId="48" applyFont="1" applyFill="1" applyBorder="1" applyAlignment="1" applyProtection="1">
      <alignment horizontal="center"/>
      <protection locked="0"/>
    </xf>
    <xf numFmtId="0" fontId="56" fillId="54" borderId="0" xfId="48" applyFont="1" applyFill="1" applyAlignment="1">
      <alignment horizontal="center"/>
    </xf>
    <xf numFmtId="0" fontId="5" fillId="54" borderId="278" xfId="48" applyFill="1" applyBorder="1" applyAlignment="1" applyProtection="1">
      <alignment horizontal="center"/>
      <protection locked="0"/>
    </xf>
    <xf numFmtId="0" fontId="5" fillId="54" borderId="279" xfId="48" applyFill="1" applyBorder="1" applyAlignment="1" applyProtection="1">
      <alignment horizontal="center"/>
      <protection locked="0"/>
    </xf>
    <xf numFmtId="0" fontId="56" fillId="54" borderId="0" xfId="48" applyFont="1" applyFill="1" applyAlignment="1" applyProtection="1">
      <alignment horizontal="center"/>
      <protection locked="0"/>
    </xf>
    <xf numFmtId="0" fontId="56" fillId="54" borderId="251" xfId="48" applyFont="1" applyFill="1" applyBorder="1" applyAlignment="1">
      <alignment horizontal="center"/>
    </xf>
    <xf numFmtId="0" fontId="5" fillId="54" borderId="270" xfId="48" applyFill="1" applyBorder="1" applyAlignment="1" applyProtection="1">
      <alignment horizontal="center"/>
      <protection locked="0"/>
    </xf>
    <xf numFmtId="0" fontId="5" fillId="54" borderId="271" xfId="48" applyFill="1" applyBorder="1" applyAlignment="1" applyProtection="1">
      <alignment horizontal="center"/>
      <protection locked="0"/>
    </xf>
    <xf numFmtId="0" fontId="56" fillId="54" borderId="304" xfId="48" applyFont="1" applyFill="1" applyBorder="1" applyAlignment="1">
      <alignment horizontal="center"/>
    </xf>
    <xf numFmtId="0" fontId="5" fillId="54" borderId="0" xfId="48" applyFill="1" applyAlignment="1" applyProtection="1">
      <alignment horizontal="center"/>
      <protection locked="0"/>
    </xf>
    <xf numFmtId="0" fontId="56" fillId="54" borderId="258" xfId="48" applyFont="1" applyFill="1" applyBorder="1" applyAlignment="1">
      <alignment horizontal="center"/>
    </xf>
    <xf numFmtId="0" fontId="5" fillId="54" borderId="282" xfId="48" applyFill="1" applyBorder="1" applyAlignment="1" applyProtection="1">
      <alignment horizontal="center"/>
      <protection locked="0"/>
    </xf>
    <xf numFmtId="0" fontId="5" fillId="54" borderId="283" xfId="48" applyFill="1" applyBorder="1" applyAlignment="1" applyProtection="1">
      <alignment horizontal="center"/>
      <protection locked="0"/>
    </xf>
    <xf numFmtId="0" fontId="5" fillId="64" borderId="278" xfId="48" applyFill="1" applyBorder="1" applyAlignment="1" applyProtection="1">
      <alignment horizontal="center"/>
      <protection locked="0"/>
    </xf>
    <xf numFmtId="0" fontId="5" fillId="64" borderId="279" xfId="48" applyFill="1" applyBorder="1" applyAlignment="1" applyProtection="1">
      <alignment horizontal="center"/>
      <protection locked="0"/>
    </xf>
    <xf numFmtId="0" fontId="5" fillId="64" borderId="282" xfId="48" applyFill="1" applyBorder="1" applyAlignment="1" applyProtection="1">
      <alignment horizontal="center"/>
      <protection locked="0"/>
    </xf>
    <xf numFmtId="0" fontId="5" fillId="64" borderId="283" xfId="48" applyFill="1" applyBorder="1" applyAlignment="1" applyProtection="1">
      <alignment horizontal="center"/>
      <protection locked="0"/>
    </xf>
    <xf numFmtId="0" fontId="60" fillId="46" borderId="290" xfId="48" applyFont="1" applyFill="1" applyBorder="1" applyAlignment="1" applyProtection="1">
      <alignment horizontal="center"/>
      <protection locked="0"/>
    </xf>
    <xf numFmtId="0" fontId="60" fillId="46" borderId="251" xfId="48" applyFont="1" applyFill="1" applyBorder="1" applyAlignment="1">
      <alignment horizontal="center"/>
    </xf>
    <xf numFmtId="0" fontId="60" fillId="46" borderId="291" xfId="48" applyFont="1" applyFill="1" applyBorder="1" applyAlignment="1" applyProtection="1">
      <alignment horizontal="center"/>
      <protection locked="0"/>
    </xf>
    <xf numFmtId="0" fontId="60" fillId="46" borderId="292" xfId="48" applyFont="1" applyFill="1" applyBorder="1" applyAlignment="1" applyProtection="1">
      <alignment horizontal="center"/>
      <protection locked="0"/>
    </xf>
    <xf numFmtId="0" fontId="60" fillId="46" borderId="259" xfId="48" applyFont="1" applyFill="1" applyBorder="1" applyAlignment="1">
      <alignment horizontal="center"/>
    </xf>
    <xf numFmtId="0" fontId="60" fillId="46" borderId="259" xfId="48" applyFont="1" applyFill="1" applyBorder="1" applyAlignment="1" applyProtection="1">
      <alignment horizontal="center"/>
      <protection locked="0"/>
    </xf>
    <xf numFmtId="0" fontId="60" fillId="46" borderId="293" xfId="48" applyFont="1" applyFill="1" applyBorder="1" applyAlignment="1" applyProtection="1">
      <alignment horizontal="center"/>
      <protection locked="0"/>
    </xf>
    <xf numFmtId="0" fontId="60" fillId="46" borderId="294" xfId="48" applyFont="1" applyFill="1" applyBorder="1" applyAlignment="1" applyProtection="1">
      <alignment horizontal="center"/>
      <protection locked="0"/>
    </xf>
    <xf numFmtId="0" fontId="60" fillId="46" borderId="295" xfId="48" applyFont="1" applyFill="1" applyBorder="1" applyAlignment="1" applyProtection="1">
      <alignment horizontal="center"/>
      <protection locked="0"/>
    </xf>
    <xf numFmtId="0" fontId="60" fillId="46" borderId="0" xfId="48" applyFont="1" applyFill="1" applyAlignment="1">
      <alignment horizontal="center"/>
    </xf>
    <xf numFmtId="0" fontId="60" fillId="46" borderId="0" xfId="48" applyFont="1" applyFill="1" applyAlignment="1" applyProtection="1">
      <alignment horizontal="center"/>
      <protection locked="0"/>
    </xf>
    <xf numFmtId="0" fontId="5" fillId="46" borderId="293" xfId="48" applyFill="1" applyBorder="1" applyAlignment="1" applyProtection="1">
      <alignment horizontal="center"/>
      <protection locked="0"/>
    </xf>
    <xf numFmtId="0" fontId="5" fillId="46" borderId="294" xfId="48" applyFill="1" applyBorder="1" applyAlignment="1" applyProtection="1">
      <alignment horizontal="center"/>
      <protection locked="0"/>
    </xf>
    <xf numFmtId="0" fontId="5" fillId="46" borderId="295" xfId="48" applyFill="1" applyBorder="1" applyAlignment="1" applyProtection="1">
      <alignment horizontal="center"/>
      <protection locked="0"/>
    </xf>
    <xf numFmtId="0" fontId="60" fillId="46" borderId="296" xfId="48" applyFont="1" applyFill="1" applyBorder="1" applyAlignment="1">
      <alignment horizontal="center"/>
    </xf>
    <xf numFmtId="0" fontId="5" fillId="46" borderId="0" xfId="48" applyFill="1" applyAlignment="1" applyProtection="1">
      <alignment horizontal="center"/>
      <protection locked="0"/>
    </xf>
    <xf numFmtId="0" fontId="60" fillId="46" borderId="297" xfId="48" applyFont="1" applyFill="1" applyBorder="1" applyAlignment="1" applyProtection="1">
      <alignment horizontal="center"/>
      <protection locked="0"/>
    </xf>
    <xf numFmtId="0" fontId="60" fillId="46" borderId="298" xfId="48" applyFont="1" applyFill="1" applyBorder="1" applyAlignment="1" applyProtection="1">
      <alignment horizontal="center"/>
      <protection locked="0"/>
    </xf>
    <xf numFmtId="0" fontId="60" fillId="46" borderId="299" xfId="48" applyFont="1" applyFill="1" applyBorder="1" applyAlignment="1" applyProtection="1">
      <alignment horizontal="center"/>
      <protection locked="0"/>
    </xf>
    <xf numFmtId="0" fontId="60" fillId="46" borderId="17" xfId="48" applyFont="1" applyFill="1" applyBorder="1" applyAlignment="1">
      <alignment horizontal="center"/>
    </xf>
    <xf numFmtId="0" fontId="60" fillId="46" borderId="17" xfId="48" applyFont="1" applyFill="1" applyBorder="1" applyAlignment="1" applyProtection="1">
      <alignment horizontal="center"/>
      <protection locked="0"/>
    </xf>
    <xf numFmtId="0" fontId="61" fillId="60" borderId="293" xfId="48" applyFont="1" applyFill="1" applyBorder="1" applyAlignment="1" applyProtection="1">
      <alignment horizontal="center"/>
      <protection locked="0"/>
    </xf>
    <xf numFmtId="0" fontId="61" fillId="60" borderId="11" xfId="48" applyFont="1" applyFill="1" applyBorder="1" applyAlignment="1">
      <alignment horizontal="center"/>
    </xf>
    <xf numFmtId="0" fontId="61" fillId="60" borderId="294" xfId="48" applyFont="1" applyFill="1" applyBorder="1" applyAlignment="1" applyProtection="1">
      <alignment horizontal="center"/>
      <protection locked="0"/>
    </xf>
    <xf numFmtId="0" fontId="61" fillId="60" borderId="295" xfId="48" applyFont="1" applyFill="1" applyBorder="1" applyAlignment="1" applyProtection="1">
      <alignment horizontal="center"/>
      <protection locked="0"/>
    </xf>
    <xf numFmtId="0" fontId="61" fillId="60" borderId="0" xfId="48" applyFont="1" applyFill="1" applyAlignment="1">
      <alignment horizontal="center"/>
    </xf>
    <xf numFmtId="0" fontId="61" fillId="60" borderId="0" xfId="48" applyFont="1" applyFill="1" applyAlignment="1" applyProtection="1">
      <alignment horizontal="center"/>
      <protection locked="0"/>
    </xf>
    <xf numFmtId="0" fontId="5" fillId="60" borderId="278" xfId="48" applyFill="1" applyBorder="1" applyAlignment="1">
      <alignment horizontal="center"/>
    </xf>
    <xf numFmtId="0" fontId="5" fillId="60" borderId="279" xfId="48" applyFill="1" applyBorder="1" applyAlignment="1" applyProtection="1">
      <alignment horizontal="center"/>
      <protection locked="0"/>
    </xf>
    <xf numFmtId="0" fontId="61" fillId="60" borderId="251" xfId="48" applyFont="1" applyFill="1" applyBorder="1" applyAlignment="1">
      <alignment horizontal="center"/>
    </xf>
    <xf numFmtId="0" fontId="5" fillId="60" borderId="270" xfId="48" applyFill="1" applyBorder="1" applyAlignment="1">
      <alignment horizontal="center"/>
    </xf>
    <xf numFmtId="0" fontId="5" fillId="60" borderId="0" xfId="48" applyFill="1" applyAlignment="1" applyProtection="1">
      <alignment horizontal="center"/>
      <protection locked="0"/>
    </xf>
    <xf numFmtId="0" fontId="5" fillId="60" borderId="293" xfId="48" applyFill="1" applyBorder="1" applyAlignment="1" applyProtection="1">
      <alignment horizontal="center"/>
      <protection locked="0"/>
    </xf>
    <xf numFmtId="0" fontId="5" fillId="60" borderId="251" xfId="48" applyFill="1" applyBorder="1" applyAlignment="1">
      <alignment horizontal="center"/>
    </xf>
    <xf numFmtId="0" fontId="5" fillId="60" borderId="294" xfId="48" applyFill="1" applyBorder="1" applyAlignment="1" applyProtection="1">
      <alignment horizontal="center"/>
      <protection locked="0"/>
    </xf>
    <xf numFmtId="0" fontId="5" fillId="60" borderId="295" xfId="48" applyFill="1" applyBorder="1" applyAlignment="1" applyProtection="1">
      <alignment horizontal="center"/>
      <protection locked="0"/>
    </xf>
    <xf numFmtId="0" fontId="5" fillId="60" borderId="0" xfId="48" applyFill="1" applyAlignment="1">
      <alignment horizontal="center"/>
    </xf>
    <xf numFmtId="0" fontId="61" fillId="60" borderId="296" xfId="48" applyFont="1" applyFill="1" applyBorder="1" applyAlignment="1" applyProtection="1">
      <alignment horizontal="center"/>
      <protection locked="0"/>
    </xf>
    <xf numFmtId="0" fontId="61" fillId="60" borderId="258" xfId="48" applyFont="1" applyFill="1" applyBorder="1" applyAlignment="1">
      <alignment horizontal="center"/>
    </xf>
    <xf numFmtId="0" fontId="5" fillId="60" borderId="282" xfId="48" applyFill="1" applyBorder="1" applyAlignment="1">
      <alignment horizontal="center"/>
    </xf>
    <xf numFmtId="0" fontId="5" fillId="60" borderId="283" xfId="48" applyFill="1" applyBorder="1" applyAlignment="1" applyProtection="1">
      <alignment horizontal="center"/>
      <protection locked="0"/>
    </xf>
    <xf numFmtId="0" fontId="62" fillId="56" borderId="290" xfId="48" applyFont="1" applyFill="1" applyBorder="1" applyAlignment="1" applyProtection="1">
      <alignment horizontal="center"/>
      <protection locked="0"/>
    </xf>
    <xf numFmtId="0" fontId="62" fillId="56" borderId="251" xfId="48" applyFont="1" applyFill="1" applyBorder="1" applyAlignment="1">
      <alignment horizontal="center"/>
    </xf>
    <xf numFmtId="0" fontId="62" fillId="56" borderId="291" xfId="48" applyFont="1" applyFill="1" applyBorder="1" applyAlignment="1" applyProtection="1">
      <alignment horizontal="center"/>
      <protection locked="0"/>
    </xf>
    <xf numFmtId="0" fontId="62" fillId="56" borderId="292" xfId="48" applyFont="1" applyFill="1" applyBorder="1" applyAlignment="1" applyProtection="1">
      <alignment horizontal="center"/>
      <protection locked="0"/>
    </xf>
    <xf numFmtId="0" fontId="62" fillId="56" borderId="259" xfId="48" applyFont="1" applyFill="1" applyBorder="1" applyAlignment="1">
      <alignment horizontal="center"/>
    </xf>
    <xf numFmtId="0" fontId="62" fillId="56" borderId="259" xfId="48" applyFont="1" applyFill="1" applyBorder="1" applyAlignment="1" applyProtection="1">
      <alignment horizontal="center"/>
      <protection locked="0"/>
    </xf>
    <xf numFmtId="0" fontId="62" fillId="56" borderId="293" xfId="48" applyFont="1" applyFill="1" applyBorder="1" applyAlignment="1" applyProtection="1">
      <alignment horizontal="center"/>
      <protection locked="0"/>
    </xf>
    <xf numFmtId="0" fontId="62" fillId="56" borderId="294" xfId="48" applyFont="1" applyFill="1" applyBorder="1" applyAlignment="1" applyProtection="1">
      <alignment horizontal="center"/>
      <protection locked="0"/>
    </xf>
    <xf numFmtId="0" fontId="62" fillId="56" borderId="295" xfId="48" applyFont="1" applyFill="1" applyBorder="1" applyAlignment="1" applyProtection="1">
      <alignment horizontal="center"/>
      <protection locked="0"/>
    </xf>
    <xf numFmtId="0" fontId="62" fillId="56" borderId="0" xfId="48" applyFont="1" applyFill="1" applyAlignment="1">
      <alignment horizontal="center"/>
    </xf>
    <xf numFmtId="0" fontId="62" fillId="56" borderId="0" xfId="48" applyFont="1" applyFill="1" applyAlignment="1" applyProtection="1">
      <alignment horizontal="center"/>
      <protection locked="0"/>
    </xf>
    <xf numFmtId="0" fontId="5" fillId="56" borderId="0" xfId="48" applyFill="1" applyAlignment="1" applyProtection="1">
      <alignment horizontal="center"/>
      <protection locked="0"/>
    </xf>
    <xf numFmtId="0" fontId="5" fillId="56" borderId="293" xfId="48" applyFill="1" applyBorder="1" applyAlignment="1" applyProtection="1">
      <alignment horizontal="center"/>
      <protection locked="0"/>
    </xf>
    <xf numFmtId="0" fontId="5" fillId="56" borderId="251" xfId="48" applyFill="1" applyBorder="1" applyAlignment="1">
      <alignment horizontal="center"/>
    </xf>
    <xf numFmtId="0" fontId="5" fillId="56" borderId="294" xfId="48" applyFill="1" applyBorder="1" applyAlignment="1" applyProtection="1">
      <alignment horizontal="center"/>
      <protection locked="0"/>
    </xf>
    <xf numFmtId="0" fontId="5" fillId="56" borderId="295" xfId="48" applyFill="1" applyBorder="1" applyAlignment="1" applyProtection="1">
      <alignment horizontal="center"/>
      <protection locked="0"/>
    </xf>
    <xf numFmtId="0" fontId="5" fillId="56" borderId="0" xfId="48" applyFill="1" applyAlignment="1">
      <alignment horizontal="center"/>
    </xf>
    <xf numFmtId="0" fontId="62" fillId="56" borderId="296" xfId="48" applyFont="1" applyFill="1" applyBorder="1" applyAlignment="1" applyProtection="1">
      <alignment horizontal="center"/>
      <protection locked="0"/>
    </xf>
    <xf numFmtId="0" fontId="62" fillId="56" borderId="297" xfId="48" applyFont="1" applyFill="1" applyBorder="1" applyAlignment="1" applyProtection="1">
      <alignment horizontal="center"/>
      <protection locked="0"/>
    </xf>
    <xf numFmtId="0" fontId="62" fillId="56" borderId="298" xfId="48" applyFont="1" applyFill="1" applyBorder="1" applyAlignment="1" applyProtection="1">
      <alignment horizontal="center"/>
      <protection locked="0"/>
    </xf>
    <xf numFmtId="0" fontId="62" fillId="56" borderId="299" xfId="48" applyFont="1" applyFill="1" applyBorder="1" applyAlignment="1" applyProtection="1">
      <alignment horizontal="center"/>
      <protection locked="0"/>
    </xf>
    <xf numFmtId="0" fontId="62" fillId="56" borderId="17" xfId="48" applyFont="1" applyFill="1" applyBorder="1" applyAlignment="1">
      <alignment horizontal="center"/>
    </xf>
    <xf numFmtId="0" fontId="62" fillId="56" borderId="17" xfId="48" applyFont="1" applyFill="1" applyBorder="1" applyAlignment="1" applyProtection="1">
      <alignment horizontal="center"/>
      <protection locked="0"/>
    </xf>
    <xf numFmtId="0" fontId="52" fillId="48" borderId="11" xfId="48" applyFont="1" applyFill="1" applyBorder="1" applyAlignment="1">
      <alignment horizontal="center"/>
    </xf>
    <xf numFmtId="0" fontId="52" fillId="48" borderId="251" xfId="48" applyFont="1" applyFill="1" applyBorder="1" applyAlignment="1">
      <alignment horizontal="center"/>
    </xf>
    <xf numFmtId="0" fontId="5" fillId="48" borderId="251" xfId="48" applyFill="1" applyBorder="1" applyAlignment="1">
      <alignment horizontal="center"/>
    </xf>
    <xf numFmtId="0" fontId="52" fillId="48" borderId="258" xfId="48" applyFont="1" applyFill="1" applyBorder="1" applyAlignment="1">
      <alignment horizontal="center"/>
    </xf>
    <xf numFmtId="0" fontId="50" fillId="55" borderId="251" xfId="48" applyFont="1" applyFill="1" applyBorder="1" applyAlignment="1">
      <alignment horizontal="center"/>
    </xf>
    <xf numFmtId="0" fontId="5" fillId="55" borderId="251" xfId="48" applyFill="1" applyBorder="1" applyAlignment="1">
      <alignment horizontal="center"/>
    </xf>
    <xf numFmtId="0" fontId="5" fillId="67" borderId="251" xfId="48" applyFill="1" applyBorder="1" applyAlignment="1">
      <alignment horizontal="center"/>
    </xf>
    <xf numFmtId="0" fontId="5" fillId="67" borderId="253" xfId="48" applyFill="1" applyBorder="1" applyAlignment="1">
      <alignment horizontal="center"/>
    </xf>
    <xf numFmtId="0" fontId="5" fillId="67" borderId="252" xfId="48" applyFill="1" applyBorder="1" applyAlignment="1">
      <alignment horizontal="center"/>
    </xf>
    <xf numFmtId="1" fontId="5" fillId="67" borderId="251" xfId="48" applyNumberFormat="1" applyFill="1" applyBorder="1" applyAlignment="1">
      <alignment horizontal="center"/>
    </xf>
    <xf numFmtId="168" fontId="5" fillId="44" borderId="71" xfId="48" applyNumberFormat="1" applyFill="1" applyBorder="1" applyAlignment="1" applyProtection="1">
      <alignment horizontal="center"/>
      <protection locked="0"/>
    </xf>
    <xf numFmtId="0" fontId="5" fillId="67" borderId="251" xfId="48" applyFill="1" applyBorder="1" applyAlignment="1">
      <alignment horizontal="center" vertical="top"/>
    </xf>
    <xf numFmtId="168" fontId="5" fillId="44" borderId="73" xfId="48" applyNumberFormat="1" applyFill="1" applyBorder="1" applyAlignment="1" applyProtection="1">
      <alignment horizontal="center"/>
      <protection locked="0"/>
    </xf>
    <xf numFmtId="168" fontId="5" fillId="44" borderId="84" xfId="48" applyNumberFormat="1" applyFill="1" applyBorder="1" applyAlignment="1" applyProtection="1">
      <alignment horizontal="center"/>
      <protection locked="0"/>
    </xf>
    <xf numFmtId="1" fontId="5" fillId="0" borderId="104" xfId="48" applyNumberFormat="1" applyBorder="1" applyAlignment="1">
      <alignment horizontal="center"/>
    </xf>
    <xf numFmtId="0" fontId="83" fillId="45" borderId="293" xfId="48" applyFont="1" applyFill="1" applyBorder="1" applyAlignment="1" applyProtection="1">
      <alignment horizontal="center"/>
      <protection locked="0"/>
    </xf>
    <xf numFmtId="0" fontId="83" fillId="45" borderId="11" xfId="48" applyFont="1" applyFill="1" applyBorder="1" applyAlignment="1">
      <alignment horizontal="center"/>
    </xf>
    <xf numFmtId="0" fontId="83" fillId="45" borderId="294" xfId="48" applyFont="1" applyFill="1" applyBorder="1" applyAlignment="1" applyProtection="1">
      <alignment horizontal="center"/>
      <protection locked="0"/>
    </xf>
    <xf numFmtId="0" fontId="83" fillId="45" borderId="0" xfId="48" applyFont="1" applyFill="1" applyAlignment="1" applyProtection="1">
      <alignment horizontal="center"/>
      <protection locked="0"/>
    </xf>
    <xf numFmtId="0" fontId="106" fillId="0" borderId="305" xfId="48" applyFont="1" applyBorder="1" applyAlignment="1">
      <alignment horizontal="center" vertical="center"/>
    </xf>
    <xf numFmtId="0" fontId="5" fillId="0" borderId="277" xfId="48" applyBorder="1" applyAlignment="1">
      <alignment horizontal="center" vertical="center"/>
    </xf>
    <xf numFmtId="0" fontId="5" fillId="45" borderId="278" xfId="48" applyFill="1" applyBorder="1" applyAlignment="1" applyProtection="1">
      <alignment horizontal="center"/>
      <protection locked="0"/>
    </xf>
    <xf numFmtId="0" fontId="5" fillId="45" borderId="279" xfId="48" applyFill="1" applyBorder="1" applyAlignment="1" applyProtection="1">
      <alignment horizontal="center"/>
      <protection locked="0"/>
    </xf>
    <xf numFmtId="0" fontId="83" fillId="45" borderId="295" xfId="48" applyFont="1" applyFill="1" applyBorder="1" applyAlignment="1" applyProtection="1">
      <alignment horizontal="center"/>
      <protection locked="0"/>
    </xf>
    <xf numFmtId="168" fontId="5" fillId="44" borderId="97" xfId="48" applyNumberFormat="1" applyFill="1" applyBorder="1" applyAlignment="1" applyProtection="1">
      <alignment horizontal="center"/>
      <protection locked="0"/>
    </xf>
    <xf numFmtId="0" fontId="83" fillId="45" borderId="251" xfId="48" applyFont="1" applyFill="1" applyBorder="1" applyAlignment="1">
      <alignment horizontal="center"/>
    </xf>
    <xf numFmtId="0" fontId="106" fillId="0" borderId="306" xfId="48" applyFont="1" applyBorder="1" applyAlignment="1">
      <alignment horizontal="center" vertical="center"/>
    </xf>
    <xf numFmtId="0" fontId="5" fillId="0" borderId="269" xfId="48" applyBorder="1" applyAlignment="1">
      <alignment horizontal="center" vertical="center"/>
    </xf>
    <xf numFmtId="0" fontId="5" fillId="45" borderId="270" xfId="48" applyFill="1" applyBorder="1" applyAlignment="1" applyProtection="1">
      <alignment horizontal="center"/>
      <protection locked="0"/>
    </xf>
    <xf numFmtId="0" fontId="5" fillId="45" borderId="271" xfId="48" applyFill="1" applyBorder="1" applyAlignment="1" applyProtection="1">
      <alignment horizontal="center"/>
      <protection locked="0"/>
    </xf>
    <xf numFmtId="0" fontId="5" fillId="45" borderId="0" xfId="48" applyFill="1" applyAlignment="1" applyProtection="1">
      <alignment horizontal="center"/>
      <protection locked="0"/>
    </xf>
    <xf numFmtId="0" fontId="5" fillId="45" borderId="293" xfId="48" applyFill="1" applyBorder="1" applyAlignment="1" applyProtection="1">
      <alignment horizontal="center"/>
      <protection locked="0"/>
    </xf>
    <xf numFmtId="0" fontId="5" fillId="45" borderId="251" xfId="48" applyFill="1" applyBorder="1" applyAlignment="1">
      <alignment horizontal="center"/>
    </xf>
    <xf numFmtId="0" fontId="5" fillId="45" borderId="294" xfId="48" applyFill="1" applyBorder="1" applyAlignment="1" applyProtection="1">
      <alignment horizontal="center"/>
      <protection locked="0"/>
    </xf>
    <xf numFmtId="0" fontId="83" fillId="45" borderId="304" xfId="48" applyFont="1" applyFill="1" applyBorder="1" applyAlignment="1">
      <alignment horizontal="center"/>
    </xf>
    <xf numFmtId="0" fontId="5" fillId="45" borderId="295" xfId="48" applyFill="1" applyBorder="1" applyAlignment="1" applyProtection="1">
      <alignment horizontal="center"/>
      <protection locked="0"/>
    </xf>
    <xf numFmtId="0" fontId="83" fillId="45" borderId="288" xfId="48" applyFont="1" applyFill="1" applyBorder="1" applyAlignment="1" applyProtection="1">
      <alignment horizontal="center"/>
      <protection locked="0"/>
    </xf>
    <xf numFmtId="0" fontId="83" fillId="45" borderId="258" xfId="48" applyFont="1" applyFill="1" applyBorder="1" applyAlignment="1">
      <alignment horizontal="center"/>
    </xf>
    <xf numFmtId="0" fontId="106" fillId="0" borderId="307" xfId="48" applyFont="1" applyBorder="1" applyAlignment="1">
      <alignment horizontal="center" vertical="center"/>
    </xf>
    <xf numFmtId="0" fontId="5" fillId="0" borderId="281" xfId="48" applyBorder="1" applyAlignment="1">
      <alignment horizontal="center" vertical="center"/>
    </xf>
    <xf numFmtId="0" fontId="5" fillId="45" borderId="282" xfId="48" applyFill="1" applyBorder="1" applyAlignment="1" applyProtection="1">
      <alignment horizontal="center"/>
      <protection locked="0"/>
    </xf>
    <xf numFmtId="0" fontId="5" fillId="45" borderId="283" xfId="48" applyFill="1" applyBorder="1" applyAlignment="1" applyProtection="1">
      <alignment horizontal="center"/>
      <protection locked="0"/>
    </xf>
    <xf numFmtId="0" fontId="83" fillId="45" borderId="308" xfId="48" applyFont="1" applyFill="1" applyBorder="1" applyAlignment="1" applyProtection="1">
      <alignment horizontal="center"/>
      <protection locked="0"/>
    </xf>
    <xf numFmtId="168" fontId="5" fillId="44" borderId="159" xfId="48" applyNumberFormat="1" applyFill="1" applyBorder="1" applyAlignment="1" applyProtection="1">
      <alignment horizontal="center"/>
      <protection locked="0"/>
    </xf>
    <xf numFmtId="0" fontId="82" fillId="76" borderId="290" xfId="48" applyFont="1" applyFill="1" applyBorder="1" applyAlignment="1" applyProtection="1">
      <alignment horizontal="center"/>
      <protection locked="0"/>
    </xf>
    <xf numFmtId="0" fontId="82" fillId="76" borderId="251" xfId="48" applyFont="1" applyFill="1" applyBorder="1" applyAlignment="1">
      <alignment horizontal="center"/>
    </xf>
    <xf numFmtId="0" fontId="82" fillId="76" borderId="291" xfId="48" applyFont="1" applyFill="1" applyBorder="1" applyAlignment="1" applyProtection="1">
      <alignment horizontal="center"/>
      <protection locked="0"/>
    </xf>
    <xf numFmtId="0" fontId="82" fillId="76" borderId="259" xfId="48" applyFont="1" applyFill="1" applyBorder="1" applyAlignment="1" applyProtection="1">
      <alignment horizontal="center"/>
      <protection locked="0"/>
    </xf>
    <xf numFmtId="0" fontId="106" fillId="0" borderId="309" xfId="48" applyFont="1" applyBorder="1" applyAlignment="1">
      <alignment horizontal="center" vertical="center"/>
    </xf>
    <xf numFmtId="0" fontId="5" fillId="0" borderId="265" xfId="48" applyBorder="1" applyAlignment="1">
      <alignment horizontal="center" vertical="center"/>
    </xf>
    <xf numFmtId="0" fontId="5" fillId="76" borderId="285" xfId="48" applyFill="1" applyBorder="1" applyAlignment="1" applyProtection="1">
      <alignment horizontal="center"/>
      <protection locked="0"/>
    </xf>
    <xf numFmtId="0" fontId="5" fillId="76" borderId="267" xfId="48" applyFill="1" applyBorder="1" applyAlignment="1" applyProtection="1">
      <alignment horizontal="center"/>
      <protection locked="0"/>
    </xf>
    <xf numFmtId="0" fontId="82" fillId="76" borderId="292" xfId="48" applyFont="1" applyFill="1" applyBorder="1" applyAlignment="1" applyProtection="1">
      <alignment horizontal="center"/>
      <protection locked="0"/>
    </xf>
    <xf numFmtId="0" fontId="82" fillId="76" borderId="293" xfId="48" applyFont="1" applyFill="1" applyBorder="1" applyAlignment="1" applyProtection="1">
      <alignment horizontal="center"/>
      <protection locked="0"/>
    </xf>
    <xf numFmtId="0" fontId="82" fillId="76" borderId="294" xfId="48" applyFont="1" applyFill="1" applyBorder="1" applyAlignment="1" applyProtection="1">
      <alignment horizontal="center"/>
      <protection locked="0"/>
    </xf>
    <xf numFmtId="0" fontId="82" fillId="76" borderId="0" xfId="48" applyFont="1" applyFill="1" applyAlignment="1" applyProtection="1">
      <alignment horizontal="center"/>
      <protection locked="0"/>
    </xf>
    <xf numFmtId="0" fontId="5" fillId="76" borderId="270" xfId="48" applyFill="1" applyBorder="1" applyAlignment="1" applyProtection="1">
      <alignment horizontal="center"/>
      <protection locked="0"/>
    </xf>
    <xf numFmtId="0" fontId="82" fillId="76" borderId="295" xfId="48" applyFont="1" applyFill="1" applyBorder="1" applyAlignment="1" applyProtection="1">
      <alignment horizontal="center"/>
      <protection locked="0"/>
    </xf>
    <xf numFmtId="0" fontId="5" fillId="76" borderId="0" xfId="48" applyFill="1" applyAlignment="1" applyProtection="1">
      <alignment horizontal="center"/>
      <protection locked="0"/>
    </xf>
    <xf numFmtId="0" fontId="5" fillId="76" borderId="293" xfId="48" applyFill="1" applyBorder="1" applyAlignment="1" applyProtection="1">
      <alignment horizontal="center"/>
      <protection locked="0"/>
    </xf>
    <xf numFmtId="0" fontId="5" fillId="76" borderId="251" xfId="48" applyFill="1" applyBorder="1" applyAlignment="1">
      <alignment horizontal="center"/>
    </xf>
    <xf numFmtId="0" fontId="5" fillId="76" borderId="294" xfId="48" applyFill="1" applyBorder="1" applyAlignment="1" applyProtection="1">
      <alignment horizontal="center"/>
      <protection locked="0"/>
    </xf>
    <xf numFmtId="0" fontId="82" fillId="76" borderId="304" xfId="48" applyFont="1" applyFill="1" applyBorder="1" applyAlignment="1">
      <alignment horizontal="center"/>
    </xf>
    <xf numFmtId="0" fontId="5" fillId="76" borderId="295" xfId="48" applyFill="1" applyBorder="1" applyAlignment="1" applyProtection="1">
      <alignment horizontal="center"/>
      <protection locked="0"/>
    </xf>
    <xf numFmtId="0" fontId="82" fillId="76" borderId="288" xfId="48" applyFont="1" applyFill="1" applyBorder="1" applyAlignment="1" applyProtection="1">
      <alignment horizontal="center"/>
      <protection locked="0"/>
    </xf>
    <xf numFmtId="0" fontId="82" fillId="76" borderId="11" xfId="48" applyFont="1" applyFill="1" applyBorder="1" applyAlignment="1" applyProtection="1">
      <alignment horizontal="center"/>
      <protection locked="0"/>
    </xf>
    <xf numFmtId="0" fontId="82" fillId="76" borderId="298" xfId="48" applyFont="1" applyFill="1" applyBorder="1" applyAlignment="1" applyProtection="1">
      <alignment horizontal="center"/>
      <protection locked="0"/>
    </xf>
    <xf numFmtId="0" fontId="82" fillId="76" borderId="289" xfId="48" applyFont="1" applyFill="1" applyBorder="1" applyAlignment="1" applyProtection="1">
      <alignment horizontal="center"/>
      <protection locked="0"/>
    </xf>
    <xf numFmtId="0" fontId="106" fillId="0" borderId="310" xfId="48" applyFont="1" applyBorder="1" applyAlignment="1">
      <alignment horizontal="center" vertical="center"/>
    </xf>
    <xf numFmtId="0" fontId="5" fillId="0" borderId="273" xfId="48" applyBorder="1" applyAlignment="1">
      <alignment horizontal="center" vertical="center"/>
    </xf>
    <xf numFmtId="0" fontId="5" fillId="76" borderId="274" xfId="48" applyFill="1" applyBorder="1" applyAlignment="1" applyProtection="1">
      <alignment horizontal="center"/>
      <protection locked="0"/>
    </xf>
    <xf numFmtId="0" fontId="82" fillId="76" borderId="299" xfId="48" applyFont="1" applyFill="1" applyBorder="1" applyAlignment="1" applyProtection="1">
      <alignment horizontal="center"/>
      <protection locked="0"/>
    </xf>
    <xf numFmtId="0" fontId="82" fillId="76" borderId="311" xfId="48" applyFont="1" applyFill="1" applyBorder="1" applyAlignment="1" applyProtection="1">
      <alignment horizontal="center"/>
      <protection locked="0"/>
    </xf>
    <xf numFmtId="0" fontId="81" fillId="77" borderId="293" xfId="48" applyFont="1" applyFill="1" applyBorder="1" applyAlignment="1" applyProtection="1">
      <alignment horizontal="center"/>
      <protection locked="0"/>
    </xf>
    <xf numFmtId="0" fontId="81" fillId="77" borderId="11" xfId="48" applyFont="1" applyFill="1" applyBorder="1" applyAlignment="1">
      <alignment horizontal="center"/>
    </xf>
    <xf numFmtId="0" fontId="81" fillId="77" borderId="294" xfId="48" applyFont="1" applyFill="1" applyBorder="1" applyAlignment="1" applyProtection="1">
      <alignment horizontal="center"/>
      <protection locked="0"/>
    </xf>
    <xf numFmtId="0" fontId="81" fillId="77" borderId="0" xfId="48" applyFont="1" applyFill="1" applyAlignment="1" applyProtection="1">
      <alignment horizontal="center"/>
      <protection locked="0"/>
    </xf>
    <xf numFmtId="0" fontId="47" fillId="0" borderId="305" xfId="48" applyFont="1" applyBorder="1" applyAlignment="1">
      <alignment horizontal="center" vertical="center"/>
    </xf>
    <xf numFmtId="0" fontId="5" fillId="77" borderId="278" xfId="48" applyFill="1" applyBorder="1" applyAlignment="1" applyProtection="1">
      <alignment horizontal="center"/>
      <protection locked="0"/>
    </xf>
    <xf numFmtId="0" fontId="5" fillId="77" borderId="279" xfId="48" applyFill="1" applyBorder="1" applyAlignment="1" applyProtection="1">
      <alignment horizontal="center"/>
      <protection locked="0"/>
    </xf>
    <xf numFmtId="0" fontId="81" fillId="77" borderId="295" xfId="48" applyFont="1" applyFill="1" applyBorder="1" applyAlignment="1" applyProtection="1">
      <alignment horizontal="center"/>
      <protection locked="0"/>
    </xf>
    <xf numFmtId="0" fontId="81" fillId="77" borderId="251" xfId="48" applyFont="1" applyFill="1" applyBorder="1" applyAlignment="1">
      <alignment horizontal="center"/>
    </xf>
    <xf numFmtId="0" fontId="47" fillId="0" borderId="306" xfId="48" applyFont="1" applyBorder="1" applyAlignment="1">
      <alignment horizontal="center" vertical="center"/>
    </xf>
    <xf numFmtId="0" fontId="5" fillId="77" borderId="251" xfId="48" applyFill="1" applyBorder="1" applyAlignment="1">
      <alignment horizontal="center"/>
    </xf>
    <xf numFmtId="0" fontId="81" fillId="77" borderId="304" xfId="48" applyFont="1" applyFill="1" applyBorder="1" applyAlignment="1">
      <alignment horizontal="center"/>
    </xf>
    <xf numFmtId="0" fontId="81" fillId="77" borderId="288" xfId="48" applyFont="1" applyFill="1" applyBorder="1" applyAlignment="1" applyProtection="1">
      <alignment horizontal="center"/>
      <protection locked="0"/>
    </xf>
    <xf numFmtId="0" fontId="81" fillId="77" borderId="11" xfId="48" applyFont="1" applyFill="1" applyBorder="1" applyAlignment="1" applyProtection="1">
      <alignment horizontal="center"/>
      <protection locked="0"/>
    </xf>
    <xf numFmtId="0" fontId="81" fillId="77" borderId="298" xfId="48" applyFont="1" applyFill="1" applyBorder="1" applyAlignment="1" applyProtection="1">
      <alignment horizontal="center"/>
      <protection locked="0"/>
    </xf>
    <xf numFmtId="0" fontId="81" fillId="77" borderId="289" xfId="48" applyFont="1" applyFill="1" applyBorder="1" applyAlignment="1" applyProtection="1">
      <alignment horizontal="center"/>
      <protection locked="0"/>
    </xf>
    <xf numFmtId="0" fontId="47" fillId="0" borderId="310" xfId="48" applyFont="1" applyBorder="1" applyAlignment="1">
      <alignment horizontal="center" vertical="center"/>
    </xf>
    <xf numFmtId="0" fontId="5" fillId="77" borderId="282" xfId="48" applyFill="1" applyBorder="1" applyAlignment="1" applyProtection="1">
      <alignment horizontal="center"/>
      <protection locked="0"/>
    </xf>
    <xf numFmtId="0" fontId="5" fillId="77" borderId="283" xfId="48" applyFill="1" applyBorder="1" applyAlignment="1" applyProtection="1">
      <alignment horizontal="center"/>
      <protection locked="0"/>
    </xf>
    <xf numFmtId="0" fontId="81" fillId="77" borderId="308" xfId="48" applyFont="1" applyFill="1" applyBorder="1" applyAlignment="1" applyProtection="1">
      <alignment horizontal="center"/>
      <protection locked="0"/>
    </xf>
    <xf numFmtId="0" fontId="67" fillId="72" borderId="89" xfId="48" applyFont="1" applyFill="1" applyBorder="1" applyAlignment="1" applyProtection="1">
      <alignment horizontal="center"/>
      <protection locked="0"/>
    </xf>
    <xf numFmtId="0" fontId="67" fillId="72" borderId="90" xfId="48" applyFont="1" applyFill="1" applyBorder="1" applyAlignment="1" applyProtection="1">
      <alignment horizontal="center"/>
      <protection locked="0"/>
    </xf>
    <xf numFmtId="0" fontId="67" fillId="72" borderId="147" xfId="48" applyFont="1" applyFill="1" applyBorder="1" applyAlignment="1" applyProtection="1">
      <alignment horizontal="center"/>
      <protection locked="0"/>
    </xf>
    <xf numFmtId="0" fontId="5" fillId="0" borderId="305" xfId="48" applyBorder="1" applyAlignment="1">
      <alignment horizontal="center" vertical="center"/>
    </xf>
    <xf numFmtId="0" fontId="5" fillId="72" borderId="300" xfId="48" applyFill="1" applyBorder="1" applyAlignment="1" applyProtection="1">
      <alignment horizontal="center"/>
      <protection locked="0"/>
    </xf>
    <xf numFmtId="0" fontId="5" fillId="72" borderId="88" xfId="48" applyFill="1" applyBorder="1" applyAlignment="1" applyProtection="1">
      <alignment horizontal="center"/>
      <protection locked="0"/>
    </xf>
    <xf numFmtId="0" fontId="67" fillId="72" borderId="88" xfId="48" applyFont="1" applyFill="1" applyBorder="1" applyAlignment="1" applyProtection="1">
      <alignment horizontal="center"/>
      <protection locked="0"/>
    </xf>
    <xf numFmtId="0" fontId="67" fillId="72" borderId="154" xfId="48" applyFont="1" applyFill="1" applyBorder="1" applyAlignment="1" applyProtection="1">
      <alignment horizontal="center"/>
      <protection locked="0"/>
    </xf>
    <xf numFmtId="0" fontId="5" fillId="0" borderId="306" xfId="48" applyBorder="1" applyAlignment="1">
      <alignment horizontal="center" vertical="center"/>
    </xf>
    <xf numFmtId="0" fontId="5" fillId="72" borderId="142" xfId="48" applyFill="1" applyBorder="1" applyAlignment="1" applyProtection="1">
      <alignment horizontal="center"/>
      <protection locked="0"/>
    </xf>
    <xf numFmtId="0" fontId="5" fillId="72" borderId="90" xfId="48" applyFill="1" applyBorder="1" applyAlignment="1" applyProtection="1">
      <alignment horizontal="center"/>
      <protection locked="0"/>
    </xf>
    <xf numFmtId="0" fontId="67" fillId="72" borderId="209" xfId="48" applyFont="1" applyFill="1" applyBorder="1" applyAlignment="1" applyProtection="1">
      <alignment horizontal="center"/>
      <protection locked="0"/>
    </xf>
    <xf numFmtId="0" fontId="5" fillId="0" borderId="270" xfId="48" applyBorder="1" applyAlignment="1">
      <alignment horizontal="center" vertical="center"/>
    </xf>
    <xf numFmtId="0" fontId="5" fillId="0" borderId="271" xfId="48" applyBorder="1" applyAlignment="1">
      <alignment horizontal="center" vertical="center"/>
    </xf>
    <xf numFmtId="2" fontId="5" fillId="0" borderId="251" xfId="49" applyNumberFormat="1" applyBorder="1" applyAlignment="1">
      <alignment horizontal="center" vertical="center" wrapText="1"/>
    </xf>
    <xf numFmtId="0" fontId="5" fillId="72" borderId="147" xfId="48" applyFill="1" applyBorder="1" applyAlignment="1" applyProtection="1">
      <alignment horizontal="center"/>
      <protection locked="0"/>
    </xf>
    <xf numFmtId="0" fontId="5" fillId="72" borderId="89" xfId="48" applyFill="1" applyBorder="1" applyAlignment="1" applyProtection="1">
      <alignment horizontal="center"/>
      <protection locked="0"/>
    </xf>
    <xf numFmtId="0" fontId="67" fillId="72" borderId="280" xfId="48" applyFont="1" applyFill="1" applyBorder="1" applyAlignment="1" applyProtection="1">
      <alignment horizontal="center"/>
      <protection locked="0"/>
    </xf>
    <xf numFmtId="0" fontId="5" fillId="72" borderId="209" xfId="48" applyFill="1" applyBorder="1" applyAlignment="1" applyProtection="1">
      <alignment horizontal="center"/>
      <protection locked="0"/>
    </xf>
    <xf numFmtId="0" fontId="67" fillId="72" borderId="91" xfId="48" applyFont="1" applyFill="1" applyBorder="1" applyAlignment="1" applyProtection="1">
      <alignment horizontal="center"/>
      <protection locked="0"/>
    </xf>
    <xf numFmtId="0" fontId="67" fillId="72" borderId="92" xfId="48" applyFont="1" applyFill="1" applyBorder="1" applyAlignment="1" applyProtection="1">
      <alignment horizontal="center"/>
      <protection locked="0"/>
    </xf>
    <xf numFmtId="0" fontId="67" fillId="72" borderId="148" xfId="48" applyFont="1" applyFill="1" applyBorder="1" applyAlignment="1" applyProtection="1">
      <alignment horizontal="center"/>
      <protection locked="0"/>
    </xf>
    <xf numFmtId="0" fontId="5" fillId="0" borderId="310" xfId="48" applyBorder="1" applyAlignment="1">
      <alignment horizontal="center" vertical="center"/>
    </xf>
    <xf numFmtId="0" fontId="5" fillId="72" borderId="143" xfId="48" applyFill="1" applyBorder="1" applyAlignment="1" applyProtection="1">
      <alignment horizontal="center"/>
      <protection locked="0"/>
    </xf>
    <xf numFmtId="0" fontId="5" fillId="72" borderId="92" xfId="48" applyFill="1" applyBorder="1" applyAlignment="1" applyProtection="1">
      <alignment horizontal="center"/>
      <protection locked="0"/>
    </xf>
    <xf numFmtId="0" fontId="67" fillId="72" borderId="153" xfId="48" applyFont="1" applyFill="1" applyBorder="1" applyAlignment="1" applyProtection="1">
      <alignment horizontal="center"/>
      <protection locked="0"/>
    </xf>
    <xf numFmtId="0" fontId="5" fillId="0" borderId="282" xfId="48" applyBorder="1" applyAlignment="1">
      <alignment horizontal="center" vertical="center"/>
    </xf>
    <xf numFmtId="0" fontId="5" fillId="0" borderId="283" xfId="48" applyBorder="1" applyAlignment="1">
      <alignment horizontal="center" vertical="center"/>
    </xf>
    <xf numFmtId="0" fontId="66" fillId="73" borderId="89" xfId="48" applyFont="1" applyFill="1" applyBorder="1" applyAlignment="1" applyProtection="1">
      <alignment horizontal="center"/>
      <protection locked="0"/>
    </xf>
    <xf numFmtId="0" fontId="66" fillId="73" borderId="18" xfId="48" applyFont="1" applyFill="1" applyBorder="1" applyAlignment="1" applyProtection="1">
      <alignment horizontal="center"/>
      <protection locked="0"/>
    </xf>
    <xf numFmtId="0" fontId="5" fillId="73" borderId="142" xfId="48" applyFill="1" applyBorder="1" applyAlignment="1" applyProtection="1">
      <alignment horizontal="center"/>
      <protection locked="0"/>
    </xf>
    <xf numFmtId="0" fontId="5" fillId="73" borderId="89" xfId="48" applyFill="1" applyBorder="1" applyAlignment="1" applyProtection="1">
      <alignment horizontal="center"/>
      <protection locked="0"/>
    </xf>
    <xf numFmtId="0" fontId="5" fillId="73" borderId="18" xfId="48" applyFill="1" applyBorder="1" applyAlignment="1" applyProtection="1">
      <alignment horizontal="center"/>
      <protection locked="0"/>
    </xf>
    <xf numFmtId="0" fontId="66" fillId="73" borderId="24" xfId="48" applyFont="1" applyFill="1" applyBorder="1" applyAlignment="1" applyProtection="1">
      <alignment horizontal="center"/>
      <protection locked="0"/>
    </xf>
    <xf numFmtId="0" fontId="66" fillId="73" borderId="91" xfId="48" applyFont="1" applyFill="1" applyBorder="1" applyAlignment="1" applyProtection="1">
      <alignment horizontal="center"/>
      <protection locked="0"/>
    </xf>
    <xf numFmtId="0" fontId="5" fillId="73" borderId="143" xfId="48" applyFill="1" applyBorder="1" applyAlignment="1" applyProtection="1">
      <alignment horizontal="center"/>
      <protection locked="0"/>
    </xf>
    <xf numFmtId="0" fontId="5" fillId="73" borderId="91" xfId="48" applyFill="1" applyBorder="1" applyAlignment="1" applyProtection="1">
      <alignment horizontal="center"/>
      <protection locked="0"/>
    </xf>
    <xf numFmtId="0" fontId="66" fillId="73" borderId="11" xfId="48" applyFont="1" applyFill="1" applyBorder="1" applyAlignment="1" applyProtection="1">
      <alignment horizontal="center"/>
      <protection locked="0"/>
    </xf>
    <xf numFmtId="0" fontId="5" fillId="0" borderId="274" xfId="48" applyBorder="1" applyAlignment="1">
      <alignment horizontal="center" vertical="center"/>
    </xf>
    <xf numFmtId="0" fontId="5" fillId="0" borderId="275" xfId="48" applyBorder="1" applyAlignment="1">
      <alignment horizontal="center" vertical="center"/>
    </xf>
    <xf numFmtId="0" fontId="68" fillId="74" borderId="89" xfId="48" applyFont="1" applyFill="1" applyBorder="1" applyAlignment="1" applyProtection="1">
      <alignment horizontal="center"/>
      <protection locked="0"/>
    </xf>
    <xf numFmtId="0" fontId="68" fillId="74" borderId="18" xfId="48" applyFont="1" applyFill="1" applyBorder="1" applyAlignment="1" applyProtection="1">
      <alignment horizontal="center"/>
      <protection locked="0"/>
    </xf>
    <xf numFmtId="0" fontId="5" fillId="74" borderId="142" xfId="48" applyFill="1" applyBorder="1" applyAlignment="1" applyProtection="1">
      <alignment horizontal="center"/>
      <protection locked="0"/>
    </xf>
    <xf numFmtId="0" fontId="5" fillId="74" borderId="89" xfId="48" applyFill="1" applyBorder="1" applyAlignment="1" applyProtection="1">
      <alignment horizontal="center"/>
      <protection locked="0"/>
    </xf>
    <xf numFmtId="0" fontId="5" fillId="0" borderId="278" xfId="48" applyBorder="1" applyAlignment="1">
      <alignment horizontal="center" vertical="center"/>
    </xf>
    <xf numFmtId="0" fontId="5" fillId="0" borderId="279" xfId="48" applyBorder="1" applyAlignment="1">
      <alignment horizontal="center" vertical="center"/>
    </xf>
    <xf numFmtId="0" fontId="5" fillId="74" borderId="18" xfId="48" applyFill="1" applyBorder="1" applyAlignment="1" applyProtection="1">
      <alignment horizontal="center"/>
      <protection locked="0"/>
    </xf>
    <xf numFmtId="0" fontId="5" fillId="67" borderId="251" xfId="49" applyFill="1" applyBorder="1" applyAlignment="1">
      <alignment horizontal="center" vertical="center" wrapText="1"/>
    </xf>
    <xf numFmtId="2" fontId="5" fillId="49" borderId="29" xfId="48" applyNumberFormat="1" applyFill="1" applyBorder="1"/>
    <xf numFmtId="0" fontId="5" fillId="68" borderId="251" xfId="49" applyFill="1" applyBorder="1" applyAlignment="1">
      <alignment horizontal="center" vertical="center" wrapText="1"/>
    </xf>
    <xf numFmtId="0" fontId="68" fillId="74" borderId="91" xfId="48" applyFont="1" applyFill="1" applyBorder="1" applyAlignment="1" applyProtection="1">
      <alignment horizontal="center"/>
      <protection locked="0"/>
    </xf>
    <xf numFmtId="0" fontId="68" fillId="74" borderId="24" xfId="48" applyFont="1" applyFill="1" applyBorder="1" applyAlignment="1" applyProtection="1">
      <alignment horizontal="center"/>
      <protection locked="0"/>
    </xf>
    <xf numFmtId="0" fontId="5" fillId="74" borderId="143" xfId="48" applyFill="1" applyBorder="1" applyAlignment="1" applyProtection="1">
      <alignment horizontal="center"/>
      <protection locked="0"/>
    </xf>
    <xf numFmtId="0" fontId="5" fillId="74" borderId="91" xfId="48" applyFill="1" applyBorder="1" applyAlignment="1" applyProtection="1">
      <alignment horizontal="center"/>
      <protection locked="0"/>
    </xf>
    <xf numFmtId="0" fontId="68" fillId="74" borderId="11" xfId="48" applyFont="1" applyFill="1" applyBorder="1" applyAlignment="1" applyProtection="1">
      <alignment horizontal="center"/>
      <protection locked="0"/>
    </xf>
    <xf numFmtId="2" fontId="5" fillId="49" borderId="68" xfId="48" applyNumberFormat="1" applyFill="1" applyBorder="1"/>
    <xf numFmtId="0" fontId="5" fillId="49" borderId="24" xfId="48" applyFill="1" applyBorder="1"/>
    <xf numFmtId="0" fontId="5" fillId="49" borderId="68" xfId="48" applyFill="1" applyBorder="1"/>
    <xf numFmtId="0" fontId="52" fillId="48" borderId="87" xfId="48" applyFont="1" applyFill="1" applyBorder="1" applyAlignment="1">
      <alignment horizontal="center"/>
    </xf>
    <xf numFmtId="0" fontId="5" fillId="58" borderId="296" xfId="48" applyFill="1" applyBorder="1" applyAlignment="1" applyProtection="1">
      <alignment horizontal="center"/>
      <protection locked="0"/>
    </xf>
    <xf numFmtId="0" fontId="80" fillId="58" borderId="0" xfId="48" applyFont="1" applyFill="1" applyAlignment="1" applyProtection="1">
      <alignment horizontal="center"/>
      <protection locked="0"/>
    </xf>
    <xf numFmtId="0" fontId="5" fillId="58" borderId="312" xfId="48" applyFill="1" applyBorder="1" applyAlignment="1" applyProtection="1">
      <alignment horizontal="center"/>
      <protection locked="0"/>
    </xf>
    <xf numFmtId="0" fontId="5" fillId="58" borderId="312" xfId="48" applyFill="1" applyBorder="1" applyAlignment="1" applyProtection="1">
      <alignment horizontal="center" vertical="center"/>
      <protection locked="0"/>
    </xf>
    <xf numFmtId="0" fontId="83" fillId="45" borderId="68" xfId="48" applyFont="1" applyFill="1" applyBorder="1" applyAlignment="1">
      <alignment horizontal="center"/>
    </xf>
    <xf numFmtId="0" fontId="83" fillId="45" borderId="24" xfId="48" applyFont="1" applyFill="1" applyBorder="1" applyAlignment="1">
      <alignment horizontal="center"/>
    </xf>
    <xf numFmtId="0" fontId="83" fillId="45" borderId="253" xfId="48" applyFont="1" applyFill="1" applyBorder="1" applyAlignment="1">
      <alignment horizontal="center"/>
    </xf>
    <xf numFmtId="0" fontId="5" fillId="45" borderId="253" xfId="48" applyFill="1" applyBorder="1" applyAlignment="1">
      <alignment horizontal="center"/>
    </xf>
    <xf numFmtId="0" fontId="83" fillId="45" borderId="268" xfId="48" applyFont="1" applyFill="1" applyBorder="1" applyAlignment="1">
      <alignment horizontal="center"/>
    </xf>
    <xf numFmtId="0" fontId="81" fillId="77" borderId="26" xfId="48" applyFont="1" applyFill="1" applyBorder="1" applyAlignment="1" applyProtection="1">
      <alignment horizontal="center"/>
      <protection locked="0"/>
    </xf>
    <xf numFmtId="0" fontId="81" fillId="77" borderId="258" xfId="48" applyFont="1" applyFill="1" applyBorder="1" applyAlignment="1">
      <alignment horizontal="center"/>
    </xf>
    <xf numFmtId="0" fontId="47" fillId="0" borderId="307" xfId="48" applyFont="1" applyBorder="1" applyAlignment="1">
      <alignment horizontal="center" vertical="center"/>
    </xf>
    <xf numFmtId="0" fontId="159" fillId="138" borderId="290" xfId="48" applyFont="1" applyFill="1" applyBorder="1" applyAlignment="1" applyProtection="1">
      <alignment horizontal="center"/>
      <protection locked="0"/>
    </xf>
    <xf numFmtId="0" fontId="159" fillId="138" borderId="251" xfId="48" applyFont="1" applyFill="1" applyBorder="1" applyAlignment="1">
      <alignment horizontal="center"/>
    </xf>
    <xf numFmtId="0" fontId="159" fillId="138" borderId="291" xfId="48" applyFont="1" applyFill="1" applyBorder="1" applyAlignment="1" applyProtection="1">
      <alignment horizontal="center"/>
      <protection locked="0"/>
    </xf>
    <xf numFmtId="0" fontId="159" fillId="118" borderId="259" xfId="48" applyFont="1" applyFill="1" applyBorder="1" applyAlignment="1">
      <alignment horizontal="center"/>
    </xf>
    <xf numFmtId="0" fontId="5" fillId="0" borderId="309" xfId="48" applyBorder="1" applyAlignment="1">
      <alignment horizontal="center" vertical="center"/>
    </xf>
    <xf numFmtId="0" fontId="5" fillId="118" borderId="285" xfId="48" applyFill="1" applyBorder="1" applyAlignment="1">
      <alignment horizontal="center" vertical="center"/>
    </xf>
    <xf numFmtId="0" fontId="5" fillId="118" borderId="267" xfId="48" applyFill="1" applyBorder="1" applyAlignment="1">
      <alignment horizontal="center" vertical="center"/>
    </xf>
    <xf numFmtId="0" fontId="159" fillId="118" borderId="291" xfId="48" applyFont="1" applyFill="1" applyBorder="1" applyAlignment="1" applyProtection="1">
      <alignment horizontal="center"/>
      <protection locked="0"/>
    </xf>
    <xf numFmtId="0" fontId="159" fillId="138" borderId="293" xfId="48" applyFont="1" applyFill="1" applyBorder="1" applyAlignment="1" applyProtection="1">
      <alignment horizontal="center"/>
      <protection locked="0"/>
    </xf>
    <xf numFmtId="0" fontId="159" fillId="138" borderId="294" xfId="48" applyFont="1" applyFill="1" applyBorder="1" applyAlignment="1" applyProtection="1">
      <alignment horizontal="center"/>
      <protection locked="0"/>
    </xf>
    <xf numFmtId="0" fontId="5" fillId="118" borderId="0" xfId="48" applyFill="1" applyAlignment="1">
      <alignment horizontal="center"/>
    </xf>
    <xf numFmtId="0" fontId="5" fillId="118" borderId="270" xfId="48" applyFill="1" applyBorder="1" applyAlignment="1">
      <alignment horizontal="center" vertical="center"/>
    </xf>
    <xf numFmtId="0" fontId="5" fillId="118" borderId="271" xfId="48" applyFill="1" applyBorder="1" applyAlignment="1">
      <alignment horizontal="center" vertical="center"/>
    </xf>
    <xf numFmtId="0" fontId="159" fillId="118" borderId="294" xfId="48" applyFont="1" applyFill="1" applyBorder="1" applyAlignment="1" applyProtection="1">
      <alignment horizontal="center"/>
      <protection locked="0"/>
    </xf>
    <xf numFmtId="0" fontId="159" fillId="118" borderId="0" xfId="48" applyFont="1" applyFill="1" applyAlignment="1">
      <alignment horizontal="center"/>
    </xf>
    <xf numFmtId="0" fontId="5" fillId="118" borderId="293" xfId="48" applyFill="1" applyBorder="1" applyAlignment="1" applyProtection="1">
      <alignment horizontal="center"/>
      <protection locked="0"/>
    </xf>
    <xf numFmtId="0" fontId="5" fillId="118" borderId="251" xfId="48" applyFill="1" applyBorder="1" applyAlignment="1">
      <alignment horizontal="center"/>
    </xf>
    <xf numFmtId="0" fontId="5" fillId="118" borderId="294" xfId="48" applyFill="1" applyBorder="1" applyAlignment="1" applyProtection="1">
      <alignment horizontal="center"/>
      <protection locked="0"/>
    </xf>
    <xf numFmtId="0" fontId="159" fillId="118" borderId="304" xfId="48" applyFont="1" applyFill="1" applyBorder="1" applyAlignment="1">
      <alignment horizontal="center"/>
    </xf>
    <xf numFmtId="0" fontId="159" fillId="118" borderId="293" xfId="48" applyFont="1" applyFill="1" applyBorder="1" applyAlignment="1" applyProtection="1">
      <alignment horizontal="center"/>
      <protection locked="0"/>
    </xf>
    <xf numFmtId="0" fontId="159" fillId="118" borderId="251" xfId="48" applyFont="1" applyFill="1" applyBorder="1" applyAlignment="1">
      <alignment horizontal="center"/>
    </xf>
    <xf numFmtId="0" fontId="159" fillId="118" borderId="297" xfId="48" applyFont="1" applyFill="1" applyBorder="1" applyAlignment="1" applyProtection="1">
      <alignment horizontal="center"/>
      <protection locked="0"/>
    </xf>
    <xf numFmtId="0" fontId="159" fillId="118" borderId="298" xfId="48" applyFont="1" applyFill="1" applyBorder="1" applyAlignment="1" applyProtection="1">
      <alignment horizontal="center"/>
      <protection locked="0"/>
    </xf>
    <xf numFmtId="0" fontId="159" fillId="118" borderId="289" xfId="48" applyFont="1" applyFill="1" applyBorder="1" applyAlignment="1">
      <alignment horizontal="center"/>
    </xf>
    <xf numFmtId="0" fontId="5" fillId="118" borderId="274" xfId="48" applyFill="1" applyBorder="1" applyAlignment="1">
      <alignment horizontal="center" vertical="center"/>
    </xf>
    <xf numFmtId="0" fontId="5" fillId="118" borderId="275" xfId="48" applyFill="1" applyBorder="1" applyAlignment="1">
      <alignment horizontal="center" vertical="center"/>
    </xf>
    <xf numFmtId="0" fontId="160" fillId="139" borderId="293" xfId="48" applyFont="1" applyFill="1" applyBorder="1" applyAlignment="1" applyProtection="1">
      <alignment horizontal="center"/>
      <protection locked="0"/>
    </xf>
    <xf numFmtId="0" fontId="160" fillId="139" borderId="11" xfId="48" applyFont="1" applyFill="1" applyBorder="1" applyAlignment="1">
      <alignment horizontal="center"/>
    </xf>
    <xf numFmtId="0" fontId="160" fillId="139" borderId="294" xfId="48" applyFont="1" applyFill="1" applyBorder="1" applyAlignment="1" applyProtection="1">
      <alignment horizontal="center"/>
      <protection locked="0"/>
    </xf>
    <xf numFmtId="0" fontId="160" fillId="139" borderId="0" xfId="48" applyFont="1" applyFill="1" applyAlignment="1" applyProtection="1">
      <alignment horizontal="center"/>
      <protection locked="0"/>
    </xf>
    <xf numFmtId="0" fontId="5" fillId="139" borderId="278" xfId="48" applyFill="1" applyBorder="1" applyAlignment="1">
      <alignment horizontal="center" vertical="center"/>
    </xf>
    <xf numFmtId="0" fontId="5" fillId="139" borderId="279" xfId="48" applyFill="1" applyBorder="1" applyAlignment="1">
      <alignment horizontal="center" vertical="center"/>
    </xf>
    <xf numFmtId="0" fontId="160" fillId="139" borderId="251" xfId="48" applyFont="1" applyFill="1" applyBorder="1" applyAlignment="1">
      <alignment horizontal="center"/>
    </xf>
    <xf numFmtId="0" fontId="5" fillId="139" borderId="0" xfId="48" applyFill="1" applyAlignment="1" applyProtection="1">
      <alignment horizontal="center"/>
      <protection locked="0"/>
    </xf>
    <xf numFmtId="0" fontId="5" fillId="139" borderId="270" xfId="48" applyFill="1" applyBorder="1" applyAlignment="1">
      <alignment horizontal="center" vertical="center"/>
    </xf>
    <xf numFmtId="0" fontId="5" fillId="139" borderId="271" xfId="48" applyFill="1" applyBorder="1" applyAlignment="1">
      <alignment horizontal="center" vertical="center"/>
    </xf>
    <xf numFmtId="0" fontId="5" fillId="139" borderId="293" xfId="48" applyFill="1" applyBorder="1" applyAlignment="1" applyProtection="1">
      <alignment horizontal="center"/>
      <protection locked="0"/>
    </xf>
    <xf numFmtId="0" fontId="5" fillId="139" borderId="251" xfId="48" applyFill="1" applyBorder="1" applyAlignment="1">
      <alignment horizontal="center"/>
    </xf>
    <xf numFmtId="0" fontId="5" fillId="139" borderId="294" xfId="48" applyFill="1" applyBorder="1" applyAlignment="1" applyProtection="1">
      <alignment horizontal="center"/>
      <protection locked="0"/>
    </xf>
    <xf numFmtId="0" fontId="160" fillId="139" borderId="296" xfId="48" applyFont="1" applyFill="1" applyBorder="1" applyAlignment="1" applyProtection="1">
      <alignment horizontal="center"/>
      <protection locked="0"/>
    </xf>
    <xf numFmtId="0" fontId="160" fillId="139" borderId="258" xfId="48" applyFont="1" applyFill="1" applyBorder="1" applyAlignment="1">
      <alignment horizontal="center"/>
    </xf>
    <xf numFmtId="0" fontId="160" fillId="139" borderId="288" xfId="48" applyFont="1" applyFill="1" applyBorder="1" applyAlignment="1" applyProtection="1">
      <alignment horizontal="center"/>
      <protection locked="0"/>
    </xf>
    <xf numFmtId="0" fontId="5" fillId="0" borderId="307" xfId="48" applyBorder="1" applyAlignment="1">
      <alignment horizontal="center" vertical="center"/>
    </xf>
    <xf numFmtId="0" fontId="5" fillId="139" borderId="282" xfId="48" applyFill="1" applyBorder="1" applyAlignment="1">
      <alignment horizontal="center" vertical="center"/>
    </xf>
    <xf numFmtId="0" fontId="5" fillId="139" borderId="283" xfId="48" applyFill="1" applyBorder="1" applyAlignment="1">
      <alignment horizontal="center" vertical="center"/>
    </xf>
    <xf numFmtId="0" fontId="68" fillId="74" borderId="290" xfId="48" applyFont="1" applyFill="1" applyBorder="1" applyAlignment="1" applyProtection="1">
      <alignment horizontal="center"/>
      <protection locked="0"/>
    </xf>
    <xf numFmtId="0" fontId="68" fillId="74" borderId="251" xfId="48" applyFont="1" applyFill="1" applyBorder="1" applyAlignment="1">
      <alignment horizontal="center"/>
    </xf>
    <xf numFmtId="0" fontId="68" fillId="74" borderId="291" xfId="48" applyFont="1" applyFill="1" applyBorder="1" applyAlignment="1" applyProtection="1">
      <alignment horizontal="center"/>
      <protection locked="0"/>
    </xf>
    <xf numFmtId="0" fontId="68" fillId="74" borderId="259" xfId="48" applyFont="1" applyFill="1" applyBorder="1" applyAlignment="1" applyProtection="1">
      <alignment horizontal="center"/>
      <protection locked="0"/>
    </xf>
    <xf numFmtId="0" fontId="5" fillId="74" borderId="285" xfId="48" applyFill="1" applyBorder="1" applyAlignment="1">
      <alignment horizontal="center" vertical="center"/>
    </xf>
    <xf numFmtId="0" fontId="5" fillId="74" borderId="267" xfId="48" applyFill="1" applyBorder="1" applyAlignment="1">
      <alignment horizontal="center" vertical="center"/>
    </xf>
    <xf numFmtId="0" fontId="68" fillId="74" borderId="293" xfId="48" applyFont="1" applyFill="1" applyBorder="1" applyAlignment="1" applyProtection="1">
      <alignment horizontal="center"/>
      <protection locked="0"/>
    </xf>
    <xf numFmtId="0" fontId="68" fillId="74" borderId="294" xfId="48" applyFont="1" applyFill="1" applyBorder="1" applyAlignment="1" applyProtection="1">
      <alignment horizontal="center"/>
      <protection locked="0"/>
    </xf>
    <xf numFmtId="0" fontId="5" fillId="74" borderId="0" xfId="48" applyFill="1" applyAlignment="1" applyProtection="1">
      <alignment horizontal="center"/>
      <protection locked="0"/>
    </xf>
    <xf numFmtId="0" fontId="5" fillId="74" borderId="270" xfId="48" applyFill="1" applyBorder="1" applyAlignment="1">
      <alignment horizontal="center" vertical="center"/>
    </xf>
    <xf numFmtId="0" fontId="5" fillId="74" borderId="271" xfId="48" applyFill="1" applyBorder="1" applyAlignment="1">
      <alignment horizontal="center" vertical="center"/>
    </xf>
    <xf numFmtId="0" fontId="68" fillId="74" borderId="0" xfId="48" applyFont="1" applyFill="1" applyAlignment="1" applyProtection="1">
      <alignment horizontal="center"/>
      <protection locked="0"/>
    </xf>
    <xf numFmtId="0" fontId="5" fillId="74" borderId="293" xfId="48" applyFill="1" applyBorder="1" applyAlignment="1" applyProtection="1">
      <alignment horizontal="center"/>
      <protection locked="0"/>
    </xf>
    <xf numFmtId="0" fontId="5" fillId="74" borderId="251" xfId="48" applyFill="1" applyBorder="1" applyAlignment="1">
      <alignment horizontal="center"/>
    </xf>
    <xf numFmtId="0" fontId="5" fillId="74" borderId="294" xfId="48" applyFill="1" applyBorder="1" applyAlignment="1" applyProtection="1">
      <alignment horizontal="center"/>
      <protection locked="0"/>
    </xf>
    <xf numFmtId="0" fontId="68" fillId="74" borderId="296" xfId="48" applyFont="1" applyFill="1" applyBorder="1" applyAlignment="1" applyProtection="1">
      <alignment horizontal="center"/>
      <protection locked="0"/>
    </xf>
    <xf numFmtId="0" fontId="68" fillId="74" borderId="297" xfId="48" applyFont="1" applyFill="1" applyBorder="1" applyAlignment="1" applyProtection="1">
      <alignment horizontal="center"/>
      <protection locked="0"/>
    </xf>
    <xf numFmtId="0" fontId="68" fillId="74" borderId="298" xfId="48" applyFont="1" applyFill="1" applyBorder="1" applyAlignment="1" applyProtection="1">
      <alignment horizontal="center"/>
      <protection locked="0"/>
    </xf>
    <xf numFmtId="0" fontId="68" fillId="74" borderId="289" xfId="48" applyFont="1" applyFill="1" applyBorder="1" applyAlignment="1" applyProtection="1">
      <alignment horizontal="center"/>
      <protection locked="0"/>
    </xf>
    <xf numFmtId="0" fontId="5" fillId="74" borderId="274" xfId="48" applyFill="1" applyBorder="1" applyAlignment="1">
      <alignment horizontal="center" vertical="center"/>
    </xf>
    <xf numFmtId="0" fontId="5" fillId="74" borderId="275" xfId="48" applyFill="1" applyBorder="1" applyAlignment="1">
      <alignment horizontal="center" vertical="center"/>
    </xf>
    <xf numFmtId="0" fontId="63" fillId="69" borderId="89" xfId="48" applyFont="1" applyFill="1" applyBorder="1" applyAlignment="1" applyProtection="1">
      <alignment horizontal="center"/>
      <protection locked="0"/>
    </xf>
    <xf numFmtId="0" fontId="63" fillId="69" borderId="90" xfId="48" applyFont="1" applyFill="1" applyBorder="1" applyAlignment="1" applyProtection="1">
      <alignment horizontal="center"/>
      <protection locked="0"/>
    </xf>
    <xf numFmtId="0" fontId="63" fillId="69" borderId="147" xfId="48" applyFont="1" applyFill="1" applyBorder="1" applyAlignment="1" applyProtection="1">
      <alignment horizontal="center"/>
      <protection locked="0"/>
    </xf>
    <xf numFmtId="0" fontId="5" fillId="69" borderId="278" xfId="48" applyFill="1" applyBorder="1" applyAlignment="1" applyProtection="1">
      <alignment horizontal="center"/>
      <protection locked="0"/>
    </xf>
    <xf numFmtId="0" fontId="5" fillId="69" borderId="279" xfId="48" applyFill="1" applyBorder="1" applyAlignment="1" applyProtection="1">
      <alignment horizontal="center"/>
      <protection locked="0"/>
    </xf>
    <xf numFmtId="0" fontId="63" fillId="69" borderId="142" xfId="48" applyFont="1" applyFill="1" applyBorder="1" applyAlignment="1" applyProtection="1">
      <alignment horizontal="center"/>
      <protection locked="0"/>
    </xf>
    <xf numFmtId="0" fontId="5" fillId="69" borderId="270" xfId="48" applyFill="1" applyBorder="1" applyAlignment="1" applyProtection="1">
      <alignment horizontal="center"/>
      <protection locked="0"/>
    </xf>
    <xf numFmtId="0" fontId="5" fillId="69" borderId="271" xfId="48" applyFill="1" applyBorder="1" applyAlignment="1" applyProtection="1">
      <alignment horizontal="center"/>
      <protection locked="0"/>
    </xf>
    <xf numFmtId="0" fontId="5" fillId="69" borderId="147" xfId="48" applyFill="1" applyBorder="1" applyAlignment="1" applyProtection="1">
      <alignment horizontal="center"/>
      <protection locked="0"/>
    </xf>
    <xf numFmtId="0" fontId="5" fillId="69" borderId="89" xfId="48" applyFill="1" applyBorder="1" applyAlignment="1" applyProtection="1">
      <alignment horizontal="center"/>
      <protection locked="0"/>
    </xf>
    <xf numFmtId="0" fontId="5" fillId="69" borderId="90" xfId="48" applyFill="1" applyBorder="1" applyAlignment="1" applyProtection="1">
      <alignment horizontal="center"/>
      <protection locked="0"/>
    </xf>
    <xf numFmtId="0" fontId="63" fillId="69" borderId="280" xfId="48" applyFont="1" applyFill="1" applyBorder="1" applyAlignment="1" applyProtection="1">
      <alignment horizontal="center"/>
      <protection locked="0"/>
    </xf>
    <xf numFmtId="0" fontId="5" fillId="69" borderId="142" xfId="48" applyFill="1" applyBorder="1" applyAlignment="1" applyProtection="1">
      <alignment horizontal="center"/>
      <protection locked="0"/>
    </xf>
    <xf numFmtId="0" fontId="5" fillId="69" borderId="282" xfId="48" applyFill="1" applyBorder="1" applyAlignment="1" applyProtection="1">
      <alignment horizontal="center"/>
      <protection locked="0"/>
    </xf>
    <xf numFmtId="0" fontId="5" fillId="69" borderId="283" xfId="48" applyFill="1" applyBorder="1" applyAlignment="1" applyProtection="1">
      <alignment horizontal="center"/>
      <protection locked="0"/>
    </xf>
    <xf numFmtId="0" fontId="64" fillId="70" borderId="87" xfId="48" applyFont="1" applyFill="1" applyBorder="1" applyAlignment="1" applyProtection="1">
      <alignment horizontal="center"/>
      <protection locked="0"/>
    </xf>
    <xf numFmtId="0" fontId="64" fillId="70" borderId="88" xfId="48" applyFont="1" applyFill="1" applyBorder="1" applyAlignment="1" applyProtection="1">
      <alignment horizontal="center"/>
      <protection locked="0"/>
    </xf>
    <xf numFmtId="0" fontId="64" fillId="70" borderId="146" xfId="48" applyFont="1" applyFill="1" applyBorder="1" applyAlignment="1" applyProtection="1">
      <alignment horizontal="center"/>
      <protection locked="0"/>
    </xf>
    <xf numFmtId="0" fontId="5" fillId="70" borderId="300" xfId="48" applyFill="1" applyBorder="1" applyAlignment="1" applyProtection="1">
      <alignment horizontal="center"/>
      <protection locked="0"/>
    </xf>
    <xf numFmtId="0" fontId="5" fillId="70" borderId="88" xfId="48" applyFill="1" applyBorder="1" applyAlignment="1" applyProtection="1">
      <alignment horizontal="center"/>
      <protection locked="0"/>
    </xf>
    <xf numFmtId="0" fontId="64" fillId="70" borderId="89" xfId="48" applyFont="1" applyFill="1" applyBorder="1" applyAlignment="1" applyProtection="1">
      <alignment horizontal="center"/>
      <protection locked="0"/>
    </xf>
    <xf numFmtId="0" fontId="64" fillId="70" borderId="90" xfId="48" applyFont="1" applyFill="1" applyBorder="1" applyAlignment="1" applyProtection="1">
      <alignment horizontal="center"/>
      <protection locked="0"/>
    </xf>
    <xf numFmtId="0" fontId="64" fillId="70" borderId="147" xfId="48" applyFont="1" applyFill="1" applyBorder="1" applyAlignment="1" applyProtection="1">
      <alignment horizontal="center"/>
      <protection locked="0"/>
    </xf>
    <xf numFmtId="0" fontId="5" fillId="70" borderId="142" xfId="48" applyFill="1" applyBorder="1" applyAlignment="1" applyProtection="1">
      <alignment horizontal="center"/>
      <protection locked="0"/>
    </xf>
    <xf numFmtId="0" fontId="5" fillId="70" borderId="90" xfId="48" applyFill="1" applyBorder="1" applyAlignment="1" applyProtection="1">
      <alignment horizontal="center"/>
      <protection locked="0"/>
    </xf>
    <xf numFmtId="0" fontId="5" fillId="70" borderId="147" xfId="48" applyFill="1" applyBorder="1" applyAlignment="1" applyProtection="1">
      <alignment horizontal="center"/>
      <protection locked="0"/>
    </xf>
    <xf numFmtId="0" fontId="5" fillId="70" borderId="89" xfId="48" applyFill="1" applyBorder="1" applyAlignment="1" applyProtection="1">
      <alignment horizontal="center"/>
      <protection locked="0"/>
    </xf>
    <xf numFmtId="0" fontId="64" fillId="70" borderId="280" xfId="48" applyFont="1" applyFill="1" applyBorder="1" applyAlignment="1" applyProtection="1">
      <alignment horizontal="center"/>
      <protection locked="0"/>
    </xf>
    <xf numFmtId="0" fontId="64" fillId="70" borderId="91" xfId="48" applyFont="1" applyFill="1" applyBorder="1" applyAlignment="1" applyProtection="1">
      <alignment horizontal="center"/>
      <protection locked="0"/>
    </xf>
    <xf numFmtId="0" fontId="64" fillId="70" borderId="92" xfId="48" applyFont="1" applyFill="1" applyBorder="1" applyAlignment="1" applyProtection="1">
      <alignment horizontal="center"/>
      <protection locked="0"/>
    </xf>
    <xf numFmtId="0" fontId="64" fillId="70" borderId="148" xfId="48" applyFont="1" applyFill="1" applyBorder="1" applyAlignment="1" applyProtection="1">
      <alignment horizontal="center"/>
      <protection locked="0"/>
    </xf>
    <xf numFmtId="0" fontId="5" fillId="70" borderId="143" xfId="48" applyFill="1" applyBorder="1" applyAlignment="1" applyProtection="1">
      <alignment horizontal="center"/>
      <protection locked="0"/>
    </xf>
    <xf numFmtId="0" fontId="5" fillId="70" borderId="92" xfId="48" applyFill="1" applyBorder="1" applyAlignment="1" applyProtection="1">
      <alignment horizontal="center"/>
      <protection locked="0"/>
    </xf>
    <xf numFmtId="0" fontId="64" fillId="70" borderId="153" xfId="48" applyFont="1" applyFill="1" applyBorder="1" applyAlignment="1" applyProtection="1">
      <alignment horizontal="center"/>
      <protection locked="0"/>
    </xf>
    <xf numFmtId="0" fontId="65" fillId="71" borderId="89" xfId="48" applyFont="1" applyFill="1" applyBorder="1" applyAlignment="1" applyProtection="1">
      <alignment horizontal="center"/>
      <protection locked="0"/>
    </xf>
    <xf numFmtId="0" fontId="65" fillId="71" borderId="90" xfId="48" applyFont="1" applyFill="1" applyBorder="1" applyAlignment="1" applyProtection="1">
      <alignment horizontal="center"/>
      <protection locked="0"/>
    </xf>
    <xf numFmtId="0" fontId="65" fillId="71" borderId="147" xfId="48" applyFont="1" applyFill="1" applyBorder="1" applyAlignment="1" applyProtection="1">
      <alignment horizontal="center"/>
      <protection locked="0"/>
    </xf>
    <xf numFmtId="0" fontId="5" fillId="71" borderId="278" xfId="48" applyFill="1" applyBorder="1" applyAlignment="1" applyProtection="1">
      <alignment horizontal="center"/>
      <protection locked="0"/>
    </xf>
    <xf numFmtId="0" fontId="5" fillId="71" borderId="279" xfId="48" applyFill="1" applyBorder="1" applyAlignment="1" applyProtection="1">
      <alignment horizontal="center"/>
      <protection locked="0"/>
    </xf>
    <xf numFmtId="0" fontId="65" fillId="71" borderId="142" xfId="48" applyFont="1" applyFill="1" applyBorder="1" applyAlignment="1" applyProtection="1">
      <alignment horizontal="center"/>
      <protection locked="0"/>
    </xf>
    <xf numFmtId="0" fontId="5" fillId="71" borderId="270" xfId="48" applyFill="1" applyBorder="1" applyAlignment="1" applyProtection="1">
      <alignment horizontal="center"/>
      <protection locked="0"/>
    </xf>
    <xf numFmtId="0" fontId="5" fillId="71" borderId="271" xfId="48" applyFill="1" applyBorder="1" applyAlignment="1" applyProtection="1">
      <alignment horizontal="center"/>
      <protection locked="0"/>
    </xf>
    <xf numFmtId="0" fontId="5" fillId="71" borderId="147" xfId="48" applyFill="1" applyBorder="1" applyAlignment="1" applyProtection="1">
      <alignment horizontal="center"/>
      <protection locked="0"/>
    </xf>
    <xf numFmtId="0" fontId="5" fillId="71" borderId="89" xfId="48" applyFill="1" applyBorder="1" applyAlignment="1" applyProtection="1">
      <alignment horizontal="center"/>
      <protection locked="0"/>
    </xf>
    <xf numFmtId="0" fontId="5" fillId="71" borderId="90" xfId="48" applyFill="1" applyBorder="1" applyAlignment="1" applyProtection="1">
      <alignment horizontal="center"/>
      <protection locked="0"/>
    </xf>
    <xf numFmtId="0" fontId="65" fillId="71" borderId="280" xfId="48" applyFont="1" applyFill="1" applyBorder="1" applyAlignment="1" applyProtection="1">
      <alignment horizontal="center"/>
      <protection locked="0"/>
    </xf>
    <xf numFmtId="0" fontId="5" fillId="71" borderId="142" xfId="48" applyFill="1" applyBorder="1" applyAlignment="1" applyProtection="1">
      <alignment horizontal="center"/>
      <protection locked="0"/>
    </xf>
    <xf numFmtId="0" fontId="5" fillId="71" borderId="282" xfId="48" applyFill="1" applyBorder="1" applyAlignment="1" applyProtection="1">
      <alignment horizontal="center"/>
      <protection locked="0"/>
    </xf>
    <xf numFmtId="0" fontId="5" fillId="71" borderId="283" xfId="48" applyFill="1" applyBorder="1" applyAlignment="1" applyProtection="1">
      <alignment horizontal="center"/>
      <protection locked="0"/>
    </xf>
    <xf numFmtId="0" fontId="65" fillId="71" borderId="294" xfId="48" applyFont="1" applyFill="1" applyBorder="1" applyAlignment="1" applyProtection="1">
      <alignment horizontal="center"/>
      <protection locked="0"/>
    </xf>
    <xf numFmtId="0" fontId="65" fillId="71" borderId="313" xfId="48" applyFont="1" applyFill="1" applyBorder="1" applyAlignment="1" applyProtection="1">
      <alignment horizontal="center"/>
      <protection locked="0"/>
    </xf>
    <xf numFmtId="0" fontId="160" fillId="139" borderId="290" xfId="48" applyFont="1" applyFill="1" applyBorder="1" applyAlignment="1" applyProtection="1">
      <alignment horizontal="center"/>
      <protection locked="0"/>
    </xf>
    <xf numFmtId="0" fontId="160" fillId="139" borderId="291" xfId="48" applyFont="1" applyFill="1" applyBorder="1" applyAlignment="1" applyProtection="1">
      <alignment horizontal="center"/>
      <protection locked="0"/>
    </xf>
    <xf numFmtId="0" fontId="160" fillId="139" borderId="259" xfId="48" applyFont="1" applyFill="1" applyBorder="1" applyAlignment="1">
      <alignment horizontal="center"/>
    </xf>
    <xf numFmtId="0" fontId="5" fillId="139" borderId="285" xfId="48" applyFill="1" applyBorder="1" applyAlignment="1">
      <alignment horizontal="center" vertical="center"/>
    </xf>
    <xf numFmtId="0" fontId="5" fillId="139" borderId="267" xfId="48" applyFill="1" applyBorder="1" applyAlignment="1">
      <alignment horizontal="center" vertical="center"/>
    </xf>
    <xf numFmtId="0" fontId="5" fillId="139" borderId="0" xfId="48" applyFill="1" applyAlignment="1">
      <alignment horizontal="center"/>
    </xf>
    <xf numFmtId="0" fontId="160" fillId="139" borderId="0" xfId="48" applyFont="1" applyFill="1" applyAlignment="1">
      <alignment horizontal="center"/>
    </xf>
    <xf numFmtId="0" fontId="160" fillId="139" borderId="304" xfId="48" applyFont="1" applyFill="1" applyBorder="1" applyAlignment="1">
      <alignment horizontal="center"/>
    </xf>
    <xf numFmtId="0" fontId="160" fillId="139" borderId="297" xfId="48" applyFont="1" applyFill="1" applyBorder="1" applyAlignment="1" applyProtection="1">
      <alignment horizontal="center"/>
      <protection locked="0"/>
    </xf>
    <xf numFmtId="0" fontId="160" fillId="139" borderId="298" xfId="48" applyFont="1" applyFill="1" applyBorder="1" applyAlignment="1" applyProtection="1">
      <alignment horizontal="center"/>
      <protection locked="0"/>
    </xf>
    <xf numFmtId="0" fontId="160" fillId="139" borderId="289" xfId="48" applyFont="1" applyFill="1" applyBorder="1" applyAlignment="1">
      <alignment horizontal="center"/>
    </xf>
    <xf numFmtId="0" fontId="5" fillId="139" borderId="274" xfId="48" applyFill="1" applyBorder="1" applyAlignment="1">
      <alignment horizontal="center" vertical="center"/>
    </xf>
    <xf numFmtId="0" fontId="5" fillId="139" borderId="275" xfId="48" applyFill="1" applyBorder="1" applyAlignment="1">
      <alignment horizontal="center" vertical="center"/>
    </xf>
    <xf numFmtId="0" fontId="161" fillId="140" borderId="293" xfId="48" applyFont="1" applyFill="1" applyBorder="1" applyAlignment="1" applyProtection="1">
      <alignment horizontal="center"/>
      <protection locked="0"/>
    </xf>
    <xf numFmtId="0" fontId="161" fillId="140" borderId="11" xfId="48" applyFont="1" applyFill="1" applyBorder="1" applyAlignment="1">
      <alignment horizontal="center"/>
    </xf>
    <xf numFmtId="0" fontId="161" fillId="140" borderId="294" xfId="48" applyFont="1" applyFill="1" applyBorder="1" applyAlignment="1" applyProtection="1">
      <alignment horizontal="center"/>
      <protection locked="0"/>
    </xf>
    <xf numFmtId="0" fontId="161" fillId="140" borderId="0" xfId="48" applyFont="1" applyFill="1" applyAlignment="1" applyProtection="1">
      <alignment horizontal="center"/>
      <protection locked="0"/>
    </xf>
    <xf numFmtId="0" fontId="5" fillId="140" borderId="278" xfId="48" applyFill="1" applyBorder="1" applyAlignment="1">
      <alignment horizontal="center" vertical="center"/>
    </xf>
    <xf numFmtId="0" fontId="5" fillId="140" borderId="279" xfId="48" applyFill="1" applyBorder="1" applyAlignment="1">
      <alignment horizontal="center" vertical="center"/>
    </xf>
    <xf numFmtId="0" fontId="161" fillId="140" borderId="251" xfId="48" applyFont="1" applyFill="1" applyBorder="1" applyAlignment="1">
      <alignment horizontal="center"/>
    </xf>
    <xf numFmtId="0" fontId="5" fillId="140" borderId="0" xfId="48" applyFill="1" applyAlignment="1" applyProtection="1">
      <alignment horizontal="center"/>
      <protection locked="0"/>
    </xf>
    <xf numFmtId="0" fontId="5" fillId="140" borderId="270" xfId="48" applyFill="1" applyBorder="1" applyAlignment="1">
      <alignment horizontal="center" vertical="center"/>
    </xf>
    <xf numFmtId="0" fontId="5" fillId="140" borderId="271" xfId="48" applyFill="1" applyBorder="1" applyAlignment="1">
      <alignment horizontal="center" vertical="center"/>
    </xf>
    <xf numFmtId="0" fontId="5" fillId="140" borderId="293" xfId="48" applyFill="1" applyBorder="1" applyAlignment="1" applyProtection="1">
      <alignment horizontal="center"/>
      <protection locked="0"/>
    </xf>
    <xf numFmtId="0" fontId="5" fillId="140" borderId="251" xfId="48" applyFill="1" applyBorder="1" applyAlignment="1">
      <alignment horizontal="center"/>
    </xf>
    <xf numFmtId="0" fontId="5" fillId="140" borderId="294" xfId="48" applyFill="1" applyBorder="1" applyAlignment="1" applyProtection="1">
      <alignment horizontal="center"/>
      <protection locked="0"/>
    </xf>
    <xf numFmtId="0" fontId="161" fillId="140" borderId="296" xfId="48" applyFont="1" applyFill="1" applyBorder="1" applyAlignment="1" applyProtection="1">
      <alignment horizontal="center"/>
      <protection locked="0"/>
    </xf>
    <xf numFmtId="0" fontId="161" fillId="140" borderId="258" xfId="48" applyFont="1" applyFill="1" applyBorder="1" applyAlignment="1">
      <alignment horizontal="center"/>
    </xf>
    <xf numFmtId="0" fontId="161" fillId="140" borderId="288" xfId="48" applyFont="1" applyFill="1" applyBorder="1" applyAlignment="1" applyProtection="1">
      <alignment horizontal="center"/>
      <protection locked="0"/>
    </xf>
    <xf numFmtId="0" fontId="5" fillId="140" borderId="282" xfId="48" applyFill="1" applyBorder="1" applyAlignment="1">
      <alignment horizontal="center" vertical="center"/>
    </xf>
    <xf numFmtId="0" fontId="5" fillId="140" borderId="283" xfId="48" applyFill="1" applyBorder="1" applyAlignment="1">
      <alignment horizontal="center" vertical="center"/>
    </xf>
    <xf numFmtId="0" fontId="68" fillId="74" borderId="311" xfId="48" applyFont="1" applyFill="1" applyBorder="1" applyAlignment="1" applyProtection="1">
      <alignment horizontal="center"/>
      <protection locked="0"/>
    </xf>
    <xf numFmtId="0" fontId="47" fillId="44" borderId="305" xfId="48" applyFont="1" applyFill="1" applyBorder="1" applyAlignment="1" applyProtection="1">
      <alignment horizontal="center"/>
      <protection locked="0"/>
    </xf>
    <xf numFmtId="0" fontId="47" fillId="44" borderId="306" xfId="48" applyFont="1" applyFill="1" applyBorder="1" applyAlignment="1" applyProtection="1">
      <alignment horizontal="center"/>
      <protection locked="0"/>
    </xf>
    <xf numFmtId="0" fontId="47" fillId="44" borderId="307" xfId="48" applyFont="1" applyFill="1" applyBorder="1" applyAlignment="1" applyProtection="1">
      <alignment horizontal="center"/>
      <protection locked="0"/>
    </xf>
    <xf numFmtId="0" fontId="63" fillId="69" borderId="209" xfId="48" applyFont="1" applyFill="1" applyBorder="1" applyAlignment="1" applyProtection="1">
      <alignment horizontal="center"/>
      <protection locked="0"/>
    </xf>
    <xf numFmtId="0" fontId="160" fillId="140" borderId="290" xfId="48" applyFont="1" applyFill="1" applyBorder="1" applyAlignment="1" applyProtection="1">
      <alignment horizontal="center"/>
      <protection locked="0"/>
    </xf>
    <xf numFmtId="0" fontId="160" fillId="140" borderId="251" xfId="48" applyFont="1" applyFill="1" applyBorder="1" applyAlignment="1">
      <alignment horizontal="center"/>
    </xf>
    <xf numFmtId="0" fontId="160" fillId="140" borderId="291" xfId="48" applyFont="1" applyFill="1" applyBorder="1" applyAlignment="1" applyProtection="1">
      <alignment horizontal="center"/>
      <protection locked="0"/>
    </xf>
    <xf numFmtId="0" fontId="160" fillId="140" borderId="259" xfId="48" applyFont="1" applyFill="1" applyBorder="1" applyAlignment="1" applyProtection="1">
      <alignment horizontal="center"/>
      <protection locked="0"/>
    </xf>
    <xf numFmtId="0" fontId="5" fillId="140" borderId="285" xfId="48" applyFill="1" applyBorder="1" applyAlignment="1">
      <alignment horizontal="center" vertical="center"/>
    </xf>
    <xf numFmtId="0" fontId="5" fillId="140" borderId="267" xfId="48" applyFill="1" applyBorder="1" applyAlignment="1">
      <alignment horizontal="center" vertical="center"/>
    </xf>
    <xf numFmtId="0" fontId="160" fillId="140" borderId="293" xfId="48" applyFont="1" applyFill="1" applyBorder="1" applyAlignment="1" applyProtection="1">
      <alignment horizontal="center"/>
      <protection locked="0"/>
    </xf>
    <xf numFmtId="0" fontId="160" fillId="140" borderId="294" xfId="48" applyFont="1" applyFill="1" applyBorder="1" applyAlignment="1" applyProtection="1">
      <alignment horizontal="center"/>
      <protection locked="0"/>
    </xf>
    <xf numFmtId="0" fontId="160" fillId="140" borderId="0" xfId="48" applyFont="1" applyFill="1" applyAlignment="1" applyProtection="1">
      <alignment horizontal="center"/>
      <protection locked="0"/>
    </xf>
    <xf numFmtId="0" fontId="160" fillId="140" borderId="296" xfId="48" applyFont="1" applyFill="1" applyBorder="1" applyAlignment="1" applyProtection="1">
      <alignment horizontal="center"/>
      <protection locked="0"/>
    </xf>
    <xf numFmtId="0" fontId="160" fillId="140" borderId="297" xfId="48" applyFont="1" applyFill="1" applyBorder="1" applyAlignment="1" applyProtection="1">
      <alignment horizontal="center"/>
      <protection locked="0"/>
    </xf>
    <xf numFmtId="0" fontId="160" fillId="140" borderId="298" xfId="48" applyFont="1" applyFill="1" applyBorder="1" applyAlignment="1" applyProtection="1">
      <alignment horizontal="center"/>
      <protection locked="0"/>
    </xf>
    <xf numFmtId="0" fontId="160" fillId="140" borderId="289" xfId="48" applyFont="1" applyFill="1" applyBorder="1" applyAlignment="1" applyProtection="1">
      <alignment horizontal="center"/>
      <protection locked="0"/>
    </xf>
    <xf numFmtId="0" fontId="5" fillId="140" borderId="274" xfId="48" applyFill="1" applyBorder="1" applyAlignment="1">
      <alignment horizontal="center" vertical="center"/>
    </xf>
    <xf numFmtId="0" fontId="5" fillId="140" borderId="275" xfId="48" applyFill="1" applyBorder="1" applyAlignment="1">
      <alignment horizontal="center" vertical="center"/>
    </xf>
    <xf numFmtId="0" fontId="52" fillId="48" borderId="146" xfId="48" applyFont="1" applyFill="1" applyBorder="1" applyAlignment="1">
      <alignment horizontal="center"/>
    </xf>
    <xf numFmtId="0" fontId="52" fillId="48" borderId="91" xfId="48" applyFont="1" applyFill="1" applyBorder="1" applyAlignment="1">
      <alignment horizontal="center"/>
    </xf>
    <xf numFmtId="0" fontId="52" fillId="48" borderId="148" xfId="48" applyFont="1" applyFill="1" applyBorder="1" applyAlignment="1">
      <alignment horizontal="center"/>
    </xf>
    <xf numFmtId="0" fontId="50" fillId="55" borderId="11" xfId="48" applyFont="1" applyFill="1" applyBorder="1" applyAlignment="1">
      <alignment horizontal="center"/>
    </xf>
    <xf numFmtId="0" fontId="5" fillId="55" borderId="278" xfId="48" applyFill="1" applyBorder="1" applyAlignment="1" applyProtection="1">
      <alignment horizontal="center"/>
      <protection locked="0"/>
    </xf>
    <xf numFmtId="0" fontId="5" fillId="55" borderId="279" xfId="48" applyFill="1" applyBorder="1" applyAlignment="1" applyProtection="1">
      <alignment horizontal="center"/>
      <protection locked="0"/>
    </xf>
    <xf numFmtId="0" fontId="50" fillId="55" borderId="258" xfId="48" applyFont="1" applyFill="1" applyBorder="1" applyAlignment="1">
      <alignment horizontal="center"/>
    </xf>
    <xf numFmtId="0" fontId="5" fillId="55" borderId="282" xfId="48" applyFill="1" applyBorder="1" applyAlignment="1" applyProtection="1">
      <alignment horizontal="center"/>
      <protection locked="0"/>
    </xf>
    <xf numFmtId="0" fontId="5" fillId="55" borderId="283" xfId="48" applyFill="1" applyBorder="1" applyAlignment="1" applyProtection="1">
      <alignment horizontal="center"/>
      <protection locked="0"/>
    </xf>
    <xf numFmtId="0" fontId="80" fillId="58" borderId="87" xfId="48" applyFont="1" applyFill="1" applyBorder="1" applyAlignment="1" applyProtection="1">
      <alignment horizontal="center"/>
      <protection locked="0"/>
    </xf>
    <xf numFmtId="0" fontId="80" fillId="58" borderId="88" xfId="48" applyFont="1" applyFill="1" applyBorder="1" applyAlignment="1" applyProtection="1">
      <alignment horizontal="center"/>
      <protection locked="0"/>
    </xf>
    <xf numFmtId="0" fontId="80" fillId="58" borderId="146" xfId="48" applyFont="1" applyFill="1" applyBorder="1" applyAlignment="1" applyProtection="1">
      <alignment horizontal="center"/>
      <protection locked="0"/>
    </xf>
    <xf numFmtId="0" fontId="5" fillId="58" borderId="285" xfId="48" applyFill="1" applyBorder="1" applyAlignment="1" applyProtection="1">
      <alignment horizontal="center"/>
      <protection locked="0"/>
    </xf>
    <xf numFmtId="0" fontId="5" fillId="58" borderId="267" xfId="48" applyFill="1" applyBorder="1" applyAlignment="1" applyProtection="1">
      <alignment horizontal="center"/>
      <protection locked="0"/>
    </xf>
    <xf numFmtId="0" fontId="80" fillId="58" borderId="91" xfId="48" applyFont="1" applyFill="1" applyBorder="1" applyAlignment="1" applyProtection="1">
      <alignment horizontal="center"/>
      <protection locked="0"/>
    </xf>
    <xf numFmtId="0" fontId="80" fillId="58" borderId="92" xfId="48" applyFont="1" applyFill="1" applyBorder="1" applyAlignment="1" applyProtection="1">
      <alignment horizontal="center"/>
      <protection locked="0"/>
    </xf>
    <xf numFmtId="0" fontId="80" fillId="58" borderId="148" xfId="48" applyFont="1" applyFill="1" applyBorder="1" applyAlignment="1" applyProtection="1">
      <alignment horizontal="center"/>
      <protection locked="0"/>
    </xf>
    <xf numFmtId="0" fontId="5" fillId="58" borderId="274" xfId="48" applyFill="1" applyBorder="1" applyAlignment="1" applyProtection="1">
      <alignment horizontal="center"/>
      <protection locked="0"/>
    </xf>
    <xf numFmtId="0" fontId="5" fillId="58" borderId="275" xfId="48" applyFill="1" applyBorder="1" applyAlignment="1" applyProtection="1">
      <alignment horizontal="center"/>
      <protection locked="0"/>
    </xf>
    <xf numFmtId="0" fontId="80" fillId="58" borderId="286" xfId="48" applyFont="1" applyFill="1" applyBorder="1" applyAlignment="1" applyProtection="1">
      <alignment horizontal="center"/>
      <protection locked="0"/>
    </xf>
    <xf numFmtId="0" fontId="80" fillId="58" borderId="153" xfId="48" applyFont="1" applyFill="1" applyBorder="1" applyAlignment="1" applyProtection="1">
      <alignment horizontal="center"/>
      <protection locked="0"/>
    </xf>
    <xf numFmtId="0" fontId="5" fillId="137" borderId="278" xfId="48" applyFill="1" applyBorder="1" applyAlignment="1" applyProtection="1">
      <alignment horizontal="center"/>
      <protection locked="0"/>
    </xf>
    <xf numFmtId="0" fontId="5" fillId="137" borderId="279" xfId="48" applyFill="1" applyBorder="1" applyAlignment="1" applyProtection="1">
      <alignment horizontal="center"/>
      <protection locked="0"/>
    </xf>
    <xf numFmtId="0" fontId="5" fillId="137" borderId="282" xfId="48" applyFill="1" applyBorder="1" applyAlignment="1" applyProtection="1">
      <alignment horizontal="center"/>
      <protection locked="0"/>
    </xf>
    <xf numFmtId="0" fontId="5" fillId="137" borderId="283" xfId="48" applyFill="1" applyBorder="1" applyAlignment="1" applyProtection="1">
      <alignment horizontal="center"/>
      <protection locked="0"/>
    </xf>
    <xf numFmtId="0" fontId="55" fillId="114" borderId="259" xfId="48" applyFont="1" applyFill="1" applyBorder="1" applyAlignment="1">
      <alignment horizontal="center"/>
    </xf>
    <xf numFmtId="0" fontId="55" fillId="114" borderId="17" xfId="48" applyFont="1" applyFill="1" applyBorder="1" applyAlignment="1">
      <alignment horizontal="center"/>
    </xf>
    <xf numFmtId="0" fontId="56" fillId="54" borderId="290" xfId="48" applyFont="1" applyFill="1" applyBorder="1" applyAlignment="1" applyProtection="1">
      <alignment horizontal="center"/>
      <protection locked="0"/>
    </xf>
    <xf numFmtId="0" fontId="56" fillId="54" borderId="291" xfId="48" applyFont="1" applyFill="1" applyBorder="1" applyAlignment="1" applyProtection="1">
      <alignment horizontal="center"/>
      <protection locked="0"/>
    </xf>
    <xf numFmtId="0" fontId="56" fillId="54" borderId="292" xfId="48" applyFont="1" applyFill="1" applyBorder="1" applyAlignment="1" applyProtection="1">
      <alignment horizontal="center"/>
      <protection locked="0"/>
    </xf>
    <xf numFmtId="0" fontId="56" fillId="54" borderId="259" xfId="48" applyFont="1" applyFill="1" applyBorder="1" applyAlignment="1">
      <alignment horizontal="center"/>
    </xf>
    <xf numFmtId="0" fontId="5" fillId="54" borderId="285" xfId="48" applyFill="1" applyBorder="1" applyAlignment="1" applyProtection="1">
      <alignment horizontal="center"/>
      <protection locked="0"/>
    </xf>
    <xf numFmtId="0" fontId="5" fillId="54" borderId="267" xfId="48" applyFill="1" applyBorder="1" applyAlignment="1" applyProtection="1">
      <alignment horizontal="center"/>
      <protection locked="0"/>
    </xf>
    <xf numFmtId="0" fontId="56" fillId="54" borderId="259" xfId="48" applyFont="1" applyFill="1" applyBorder="1" applyAlignment="1" applyProtection="1">
      <alignment horizontal="center"/>
      <protection locked="0"/>
    </xf>
    <xf numFmtId="0" fontId="56" fillId="54" borderId="297" xfId="48" applyFont="1" applyFill="1" applyBorder="1" applyAlignment="1" applyProtection="1">
      <alignment horizontal="center"/>
      <protection locked="0"/>
    </xf>
    <xf numFmtId="0" fontId="56" fillId="54" borderId="298" xfId="48" applyFont="1" applyFill="1" applyBorder="1" applyAlignment="1" applyProtection="1">
      <alignment horizontal="center"/>
      <protection locked="0"/>
    </xf>
    <xf numFmtId="0" fontId="56" fillId="54" borderId="299" xfId="48" applyFont="1" applyFill="1" applyBorder="1" applyAlignment="1" applyProtection="1">
      <alignment horizontal="center"/>
      <protection locked="0"/>
    </xf>
    <xf numFmtId="0" fontId="56" fillId="54" borderId="17" xfId="48" applyFont="1" applyFill="1" applyBorder="1" applyAlignment="1">
      <alignment horizontal="center"/>
    </xf>
    <xf numFmtId="0" fontId="5" fillId="54" borderId="274" xfId="48" applyFill="1" applyBorder="1" applyAlignment="1" applyProtection="1">
      <alignment horizontal="center"/>
      <protection locked="0"/>
    </xf>
    <xf numFmtId="0" fontId="5" fillId="54" borderId="275" xfId="48" applyFill="1" applyBorder="1" applyAlignment="1" applyProtection="1">
      <alignment horizontal="center"/>
      <protection locked="0"/>
    </xf>
    <xf numFmtId="0" fontId="56" fillId="54" borderId="17" xfId="48" applyFont="1" applyFill="1" applyBorder="1" applyAlignment="1" applyProtection="1">
      <alignment horizontal="center"/>
      <protection locked="0"/>
    </xf>
    <xf numFmtId="0" fontId="5" fillId="61" borderId="278" xfId="48" applyFill="1" applyBorder="1" applyAlignment="1" applyProtection="1">
      <alignment horizontal="center"/>
      <protection locked="0"/>
    </xf>
    <xf numFmtId="0" fontId="5" fillId="61" borderId="279" xfId="48" applyFill="1" applyBorder="1" applyAlignment="1" applyProtection="1">
      <alignment horizontal="center"/>
      <protection locked="0"/>
    </xf>
    <xf numFmtId="0" fontId="5" fillId="61" borderId="282" xfId="48" applyFill="1" applyBorder="1" applyAlignment="1" applyProtection="1">
      <alignment horizontal="center"/>
      <protection locked="0"/>
    </xf>
    <xf numFmtId="0" fontId="5" fillId="61" borderId="283" xfId="48" applyFill="1" applyBorder="1" applyAlignment="1" applyProtection="1">
      <alignment horizontal="center"/>
      <protection locked="0"/>
    </xf>
    <xf numFmtId="0" fontId="60" fillId="46" borderId="11" xfId="48" applyFont="1" applyFill="1" applyBorder="1" applyAlignment="1">
      <alignment horizontal="center"/>
    </xf>
    <xf numFmtId="0" fontId="5" fillId="46" borderId="278" xfId="48" applyFill="1" applyBorder="1" applyAlignment="1" applyProtection="1">
      <alignment horizontal="center"/>
      <protection locked="0"/>
    </xf>
    <xf numFmtId="0" fontId="5" fillId="46" borderId="279" xfId="48" applyFill="1" applyBorder="1" applyAlignment="1" applyProtection="1">
      <alignment horizontal="center"/>
      <protection locked="0"/>
    </xf>
    <xf numFmtId="0" fontId="5" fillId="67" borderId="11" xfId="48" applyFill="1" applyBorder="1" applyAlignment="1">
      <alignment horizontal="center"/>
    </xf>
    <xf numFmtId="0" fontId="5" fillId="67" borderId="24" xfId="48" applyFill="1" applyBorder="1"/>
    <xf numFmtId="0" fontId="5" fillId="67" borderId="68" xfId="48" applyFill="1" applyBorder="1" applyAlignment="1">
      <alignment horizontal="center"/>
    </xf>
    <xf numFmtId="0" fontId="5" fillId="67" borderId="24" xfId="48" applyFill="1" applyBorder="1" applyAlignment="1">
      <alignment horizontal="center"/>
    </xf>
    <xf numFmtId="1" fontId="5" fillId="67" borderId="11" xfId="48" applyNumberFormat="1" applyFill="1" applyBorder="1" applyAlignment="1">
      <alignment horizontal="center"/>
    </xf>
    <xf numFmtId="0" fontId="5" fillId="67" borderId="11" xfId="48" applyFill="1" applyBorder="1" applyAlignment="1">
      <alignment horizontal="center" vertical="top"/>
    </xf>
    <xf numFmtId="0" fontId="60" fillId="46" borderId="258" xfId="48" applyFont="1" applyFill="1" applyBorder="1" applyAlignment="1">
      <alignment horizontal="center"/>
    </xf>
    <xf numFmtId="0" fontId="5" fillId="46" borderId="282" xfId="48" applyFill="1" applyBorder="1" applyAlignment="1" applyProtection="1">
      <alignment horizontal="center"/>
      <protection locked="0"/>
    </xf>
    <xf numFmtId="0" fontId="5" fillId="46" borderId="283" xfId="48" applyFill="1" applyBorder="1" applyAlignment="1" applyProtection="1">
      <alignment horizontal="center"/>
      <protection locked="0"/>
    </xf>
    <xf numFmtId="0" fontId="61" fillId="60" borderId="290" xfId="48" applyFont="1" applyFill="1" applyBorder="1" applyAlignment="1" applyProtection="1">
      <alignment horizontal="center"/>
      <protection locked="0"/>
    </xf>
    <xf numFmtId="0" fontId="61" fillId="60" borderId="291" xfId="48" applyFont="1" applyFill="1" applyBorder="1" applyAlignment="1" applyProtection="1">
      <alignment horizontal="center"/>
      <protection locked="0"/>
    </xf>
    <xf numFmtId="0" fontId="61" fillId="60" borderId="292" xfId="48" applyFont="1" applyFill="1" applyBorder="1" applyAlignment="1" applyProtection="1">
      <alignment horizontal="center"/>
      <protection locked="0"/>
    </xf>
    <xf numFmtId="0" fontId="61" fillId="60" borderId="259" xfId="48" applyFont="1" applyFill="1" applyBorder="1" applyAlignment="1" applyProtection="1">
      <alignment horizontal="center"/>
      <protection locked="0"/>
    </xf>
    <xf numFmtId="0" fontId="5" fillId="60" borderId="285" xfId="48" applyFill="1" applyBorder="1" applyAlignment="1">
      <alignment horizontal="center"/>
    </xf>
    <xf numFmtId="0" fontId="61" fillId="60" borderId="297" xfId="48" applyFont="1" applyFill="1" applyBorder="1" applyAlignment="1" applyProtection="1">
      <alignment horizontal="center"/>
      <protection locked="0"/>
    </xf>
    <xf numFmtId="0" fontId="61" fillId="60" borderId="298" xfId="48" applyFont="1" applyFill="1" applyBorder="1" applyAlignment="1" applyProtection="1">
      <alignment horizontal="center"/>
      <protection locked="0"/>
    </xf>
    <xf numFmtId="0" fontId="61" fillId="60" borderId="299" xfId="48" applyFont="1" applyFill="1" applyBorder="1" applyAlignment="1" applyProtection="1">
      <alignment horizontal="center"/>
      <protection locked="0"/>
    </xf>
    <xf numFmtId="0" fontId="61" fillId="60" borderId="17" xfId="48" applyFont="1" applyFill="1" applyBorder="1" applyAlignment="1" applyProtection="1">
      <alignment horizontal="center"/>
      <protection locked="0"/>
    </xf>
    <xf numFmtId="0" fontId="5" fillId="60" borderId="274" xfId="48" applyFill="1" applyBorder="1" applyAlignment="1">
      <alignment horizontal="center"/>
    </xf>
    <xf numFmtId="0" fontId="62" fillId="56" borderId="11" xfId="48" applyFont="1" applyFill="1" applyBorder="1" applyAlignment="1">
      <alignment horizontal="center"/>
    </xf>
    <xf numFmtId="0" fontId="5" fillId="56" borderId="278" xfId="48" applyFill="1" applyBorder="1" applyAlignment="1" applyProtection="1">
      <alignment horizontal="center"/>
      <protection locked="0"/>
    </xf>
    <xf numFmtId="0" fontId="5" fillId="56" borderId="279" xfId="48" applyFill="1" applyBorder="1" applyAlignment="1" applyProtection="1">
      <alignment horizontal="center"/>
      <protection locked="0"/>
    </xf>
    <xf numFmtId="0" fontId="62" fillId="56" borderId="258" xfId="48" applyFont="1" applyFill="1" applyBorder="1" applyAlignment="1">
      <alignment horizontal="center"/>
    </xf>
    <xf numFmtId="0" fontId="5" fillId="56" borderId="282" xfId="48" applyFill="1" applyBorder="1" applyAlignment="1" applyProtection="1">
      <alignment horizontal="center"/>
      <protection locked="0"/>
    </xf>
    <xf numFmtId="0" fontId="5" fillId="56" borderId="283" xfId="48" applyFill="1" applyBorder="1" applyAlignment="1" applyProtection="1">
      <alignment horizontal="center"/>
      <protection locked="0"/>
    </xf>
    <xf numFmtId="0" fontId="63" fillId="69" borderId="87" xfId="48" applyFont="1" applyFill="1" applyBorder="1" applyAlignment="1" applyProtection="1">
      <alignment horizontal="center"/>
      <protection locked="0"/>
    </xf>
    <xf numFmtId="0" fontId="63" fillId="69" borderId="88" xfId="48" applyFont="1" applyFill="1" applyBorder="1" applyAlignment="1" applyProtection="1">
      <alignment horizontal="center"/>
      <protection locked="0"/>
    </xf>
    <xf numFmtId="0" fontId="63" fillId="69" borderId="146" xfId="48" applyFont="1" applyFill="1" applyBorder="1" applyAlignment="1" applyProtection="1">
      <alignment horizontal="center"/>
      <protection locked="0"/>
    </xf>
    <xf numFmtId="0" fontId="5" fillId="69" borderId="285" xfId="48" applyFill="1" applyBorder="1" applyAlignment="1" applyProtection="1">
      <alignment horizontal="center"/>
      <protection locked="0"/>
    </xf>
    <xf numFmtId="0" fontId="5" fillId="69" borderId="267" xfId="48" applyFill="1" applyBorder="1" applyAlignment="1" applyProtection="1">
      <alignment horizontal="center"/>
      <protection locked="0"/>
    </xf>
    <xf numFmtId="0" fontId="63" fillId="69" borderId="300" xfId="48" applyFont="1" applyFill="1" applyBorder="1" applyAlignment="1" applyProtection="1">
      <alignment horizontal="center"/>
      <protection locked="0"/>
    </xf>
    <xf numFmtId="0" fontId="63" fillId="69" borderId="91" xfId="48" applyFont="1" applyFill="1" applyBorder="1" applyAlignment="1" applyProtection="1">
      <alignment horizontal="center"/>
      <protection locked="0"/>
    </xf>
    <xf numFmtId="0" fontId="63" fillId="69" borderId="92" xfId="48" applyFont="1" applyFill="1" applyBorder="1" applyAlignment="1" applyProtection="1">
      <alignment horizontal="center"/>
      <protection locked="0"/>
    </xf>
    <xf numFmtId="0" fontId="63" fillId="69" borderId="148" xfId="48" applyFont="1" applyFill="1" applyBorder="1" applyAlignment="1" applyProtection="1">
      <alignment horizontal="center"/>
      <protection locked="0"/>
    </xf>
    <xf numFmtId="0" fontId="5" fillId="69" borderId="274" xfId="48" applyFill="1" applyBorder="1" applyAlignment="1" applyProtection="1">
      <alignment horizontal="center"/>
      <protection locked="0"/>
    </xf>
    <xf numFmtId="0" fontId="5" fillId="69" borderId="275" xfId="48" applyFill="1" applyBorder="1" applyAlignment="1" applyProtection="1">
      <alignment horizontal="center"/>
      <protection locked="0"/>
    </xf>
    <xf numFmtId="0" fontId="63" fillId="69" borderId="143" xfId="48" applyFont="1" applyFill="1" applyBorder="1" applyAlignment="1" applyProtection="1">
      <alignment horizontal="center"/>
      <protection locked="0"/>
    </xf>
    <xf numFmtId="0" fontId="63" fillId="69" borderId="153" xfId="48" applyFont="1" applyFill="1" applyBorder="1" applyAlignment="1" applyProtection="1">
      <alignment horizontal="center"/>
      <protection locked="0"/>
    </xf>
    <xf numFmtId="0" fontId="64" fillId="70" borderId="209" xfId="48" applyFont="1" applyFill="1" applyBorder="1" applyAlignment="1" applyProtection="1">
      <alignment horizontal="center"/>
      <protection locked="0"/>
    </xf>
    <xf numFmtId="0" fontId="65" fillId="71" borderId="87" xfId="48" applyFont="1" applyFill="1" applyBorder="1" applyAlignment="1" applyProtection="1">
      <alignment horizontal="center"/>
      <protection locked="0"/>
    </xf>
    <xf numFmtId="0" fontId="65" fillId="71" borderId="88" xfId="48" applyFont="1" applyFill="1" applyBorder="1" applyAlignment="1" applyProtection="1">
      <alignment horizontal="center"/>
      <protection locked="0"/>
    </xf>
    <xf numFmtId="0" fontId="65" fillId="71" borderId="146" xfId="48" applyFont="1" applyFill="1" applyBorder="1" applyAlignment="1" applyProtection="1">
      <alignment horizontal="center"/>
      <protection locked="0"/>
    </xf>
    <xf numFmtId="0" fontId="47" fillId="0" borderId="309" xfId="48" applyFont="1" applyBorder="1" applyAlignment="1">
      <alignment horizontal="center" vertical="center"/>
    </xf>
    <xf numFmtId="0" fontId="5" fillId="71" borderId="300" xfId="48" applyFill="1" applyBorder="1" applyAlignment="1" applyProtection="1">
      <alignment horizontal="center"/>
      <protection locked="0"/>
    </xf>
    <xf numFmtId="0" fontId="5" fillId="71" borderId="88" xfId="48" applyFill="1" applyBorder="1" applyAlignment="1" applyProtection="1">
      <alignment horizontal="center"/>
      <protection locked="0"/>
    </xf>
    <xf numFmtId="0" fontId="65" fillId="71" borderId="91" xfId="48" applyFont="1" applyFill="1" applyBorder="1" applyAlignment="1" applyProtection="1">
      <alignment horizontal="center"/>
      <protection locked="0"/>
    </xf>
    <xf numFmtId="0" fontId="65" fillId="71" borderId="92" xfId="48" applyFont="1" applyFill="1" applyBorder="1" applyAlignment="1" applyProtection="1">
      <alignment horizontal="center"/>
      <protection locked="0"/>
    </xf>
    <xf numFmtId="0" fontId="65" fillId="71" borderId="148" xfId="48" applyFont="1" applyFill="1" applyBorder="1" applyAlignment="1" applyProtection="1">
      <alignment horizontal="center"/>
      <protection locked="0"/>
    </xf>
    <xf numFmtId="0" fontId="5" fillId="71" borderId="143" xfId="48" applyFill="1" applyBorder="1" applyAlignment="1" applyProtection="1">
      <alignment horizontal="center"/>
      <protection locked="0"/>
    </xf>
    <xf numFmtId="0" fontId="5" fillId="71" borderId="92" xfId="48" applyFill="1" applyBorder="1" applyAlignment="1" applyProtection="1">
      <alignment horizontal="center"/>
      <protection locked="0"/>
    </xf>
    <xf numFmtId="0" fontId="65" fillId="71" borderId="153" xfId="48" applyFont="1" applyFill="1" applyBorder="1" applyAlignment="1" applyProtection="1">
      <alignment horizontal="center"/>
      <protection locked="0"/>
    </xf>
    <xf numFmtId="0" fontId="160" fillId="139" borderId="288" xfId="48" applyFont="1" applyFill="1" applyBorder="1" applyAlignment="1">
      <alignment horizontal="center"/>
    </xf>
    <xf numFmtId="0" fontId="161" fillId="140" borderId="290" xfId="48" applyFont="1" applyFill="1" applyBorder="1" applyAlignment="1" applyProtection="1">
      <alignment horizontal="center"/>
      <protection locked="0"/>
    </xf>
    <xf numFmtId="0" fontId="161" fillId="140" borderId="291" xfId="48" applyFont="1" applyFill="1" applyBorder="1" applyAlignment="1" applyProtection="1">
      <alignment horizontal="center"/>
      <protection locked="0"/>
    </xf>
    <xf numFmtId="0" fontId="161" fillId="140" borderId="259" xfId="48" applyFont="1" applyFill="1" applyBorder="1" applyAlignment="1" applyProtection="1">
      <alignment horizontal="center"/>
      <protection locked="0"/>
    </xf>
    <xf numFmtId="0" fontId="161" fillId="140" borderId="297" xfId="48" applyFont="1" applyFill="1" applyBorder="1" applyAlignment="1" applyProtection="1">
      <alignment horizontal="center"/>
      <protection locked="0"/>
    </xf>
    <xf numFmtId="0" fontId="161" fillId="140" borderId="298" xfId="48" applyFont="1" applyFill="1" applyBorder="1" applyAlignment="1" applyProtection="1">
      <alignment horizontal="center"/>
      <protection locked="0"/>
    </xf>
    <xf numFmtId="0" fontId="161" fillId="140" borderId="289" xfId="48" applyFont="1" applyFill="1" applyBorder="1" applyAlignment="1" applyProtection="1">
      <alignment horizontal="center"/>
      <protection locked="0"/>
    </xf>
    <xf numFmtId="0" fontId="68" fillId="74" borderId="11" xfId="48" applyFont="1" applyFill="1" applyBorder="1" applyAlignment="1">
      <alignment horizontal="center"/>
    </xf>
    <xf numFmtId="0" fontId="5" fillId="74" borderId="278" xfId="48" applyFill="1" applyBorder="1" applyAlignment="1">
      <alignment horizontal="center" vertical="center"/>
    </xf>
    <xf numFmtId="0" fontId="5" fillId="74" borderId="279" xfId="48" applyFill="1" applyBorder="1" applyAlignment="1">
      <alignment horizontal="center" vertical="center"/>
    </xf>
    <xf numFmtId="0" fontId="68" fillId="74" borderId="258" xfId="48" applyFont="1" applyFill="1" applyBorder="1" applyAlignment="1">
      <alignment horizontal="center"/>
    </xf>
    <xf numFmtId="0" fontId="68" fillId="74" borderId="288" xfId="48" applyFont="1" applyFill="1" applyBorder="1" applyAlignment="1" applyProtection="1">
      <alignment horizontal="center"/>
      <protection locked="0"/>
    </xf>
    <xf numFmtId="0" fontId="5" fillId="74" borderId="282" xfId="48" applyFill="1" applyBorder="1" applyAlignment="1">
      <alignment horizontal="center" vertical="center"/>
    </xf>
    <xf numFmtId="0" fontId="5" fillId="74" borderId="283" xfId="48" applyFill="1" applyBorder="1" applyAlignment="1">
      <alignment horizontal="center" vertical="center"/>
    </xf>
    <xf numFmtId="0" fontId="5" fillId="44" borderId="305" xfId="48" applyFill="1" applyBorder="1" applyAlignment="1" applyProtection="1">
      <alignment horizontal="center"/>
      <protection locked="0"/>
    </xf>
    <xf numFmtId="0" fontId="5" fillId="44" borderId="306" xfId="48" applyFill="1" applyBorder="1" applyAlignment="1" applyProtection="1">
      <alignment horizontal="center"/>
      <protection locked="0"/>
    </xf>
    <xf numFmtId="0" fontId="5" fillId="44" borderId="307" xfId="48" applyFill="1" applyBorder="1" applyAlignment="1" applyProtection="1">
      <alignment horizontal="center"/>
      <protection locked="0"/>
    </xf>
    <xf numFmtId="0" fontId="67" fillId="72" borderId="87" xfId="48" applyFont="1" applyFill="1" applyBorder="1" applyAlignment="1" applyProtection="1">
      <alignment horizontal="center"/>
      <protection locked="0"/>
    </xf>
    <xf numFmtId="0" fontId="67" fillId="72" borderId="146" xfId="48" applyFont="1" applyFill="1" applyBorder="1" applyAlignment="1" applyProtection="1">
      <alignment horizontal="center"/>
      <protection locked="0"/>
    </xf>
    <xf numFmtId="0" fontId="66" fillId="73" borderId="90" xfId="48" applyFont="1" applyFill="1" applyBorder="1" applyAlignment="1" applyProtection="1">
      <alignment horizontal="center"/>
      <protection locked="0"/>
    </xf>
    <xf numFmtId="0" fontId="66" fillId="73" borderId="147" xfId="48" applyFont="1" applyFill="1" applyBorder="1" applyAlignment="1" applyProtection="1">
      <alignment horizontal="center"/>
      <protection locked="0"/>
    </xf>
    <xf numFmtId="0" fontId="5" fillId="73" borderId="90" xfId="48" applyFill="1" applyBorder="1" applyAlignment="1" applyProtection="1">
      <alignment horizontal="center"/>
      <protection locked="0"/>
    </xf>
    <xf numFmtId="0" fontId="5" fillId="73" borderId="147" xfId="48" applyFill="1" applyBorder="1" applyAlignment="1" applyProtection="1">
      <alignment horizontal="center"/>
      <protection locked="0"/>
    </xf>
    <xf numFmtId="0" fontId="66" fillId="73" borderId="209" xfId="48" applyFont="1" applyFill="1" applyBorder="1" applyAlignment="1" applyProtection="1">
      <alignment horizontal="center"/>
      <protection locked="0"/>
    </xf>
    <xf numFmtId="0" fontId="68" fillId="74" borderId="87" xfId="48" applyFont="1" applyFill="1" applyBorder="1" applyAlignment="1" applyProtection="1">
      <alignment horizontal="center"/>
      <protection locked="0"/>
    </xf>
    <xf numFmtId="0" fontId="68" fillId="74" borderId="88" xfId="48" applyFont="1" applyFill="1" applyBorder="1" applyAlignment="1" applyProtection="1">
      <alignment horizontal="center"/>
      <protection locked="0"/>
    </xf>
    <xf numFmtId="0" fontId="68" fillId="74" borderId="146" xfId="48" applyFont="1" applyFill="1" applyBorder="1" applyAlignment="1" applyProtection="1">
      <alignment horizontal="center"/>
      <protection locked="0"/>
    </xf>
    <xf numFmtId="0" fontId="5" fillId="74" borderId="300" xfId="48" applyFill="1" applyBorder="1" applyAlignment="1" applyProtection="1">
      <alignment horizontal="center"/>
      <protection locked="0"/>
    </xf>
    <xf numFmtId="0" fontId="5" fillId="74" borderId="88" xfId="48" applyFill="1" applyBorder="1" applyAlignment="1" applyProtection="1">
      <alignment horizontal="center"/>
      <protection locked="0"/>
    </xf>
    <xf numFmtId="0" fontId="68" fillId="74" borderId="90" xfId="48" applyFont="1" applyFill="1" applyBorder="1" applyAlignment="1" applyProtection="1">
      <alignment horizontal="center"/>
      <protection locked="0"/>
    </xf>
    <xf numFmtId="0" fontId="5" fillId="74" borderId="147" xfId="48" applyFill="1" applyBorder="1" applyAlignment="1" applyProtection="1">
      <alignment horizontal="center"/>
      <protection locked="0"/>
    </xf>
    <xf numFmtId="0" fontId="5" fillId="74" borderId="90" xfId="48" applyFill="1" applyBorder="1" applyAlignment="1" applyProtection="1">
      <alignment horizontal="center"/>
      <protection locked="0"/>
    </xf>
    <xf numFmtId="0" fontId="68" fillId="74" borderId="147" xfId="48" applyFont="1" applyFill="1" applyBorder="1" applyAlignment="1" applyProtection="1">
      <alignment horizontal="center"/>
      <protection locked="0"/>
    </xf>
    <xf numFmtId="0" fontId="68" fillId="74" borderId="92" xfId="48" applyFont="1" applyFill="1" applyBorder="1" applyAlignment="1" applyProtection="1">
      <alignment horizontal="center"/>
      <protection locked="0"/>
    </xf>
    <xf numFmtId="0" fontId="68" fillId="74" borderId="148" xfId="48" applyFont="1" applyFill="1" applyBorder="1" applyAlignment="1" applyProtection="1">
      <alignment horizontal="center"/>
      <protection locked="0"/>
    </xf>
    <xf numFmtId="0" fontId="5" fillId="74" borderId="92" xfId="48" applyFill="1" applyBorder="1" applyAlignment="1" applyProtection="1">
      <alignment horizontal="center"/>
      <protection locked="0"/>
    </xf>
    <xf numFmtId="0" fontId="47" fillId="44" borderId="309" xfId="48" applyFont="1" applyFill="1" applyBorder="1" applyAlignment="1" applyProtection="1">
      <alignment horizontal="center"/>
      <protection locked="0"/>
    </xf>
    <xf numFmtId="0" fontId="58" fillId="69" borderId="300" xfId="48" applyFont="1" applyFill="1" applyBorder="1" applyAlignment="1" applyProtection="1">
      <alignment horizontal="center"/>
      <protection locked="0"/>
    </xf>
    <xf numFmtId="0" fontId="58" fillId="69" borderId="88" xfId="48" applyFont="1" applyFill="1" applyBorder="1" applyAlignment="1" applyProtection="1">
      <alignment horizontal="center"/>
      <protection locked="0"/>
    </xf>
    <xf numFmtId="0" fontId="58" fillId="69" borderId="142" xfId="48" applyFont="1" applyFill="1" applyBorder="1" applyAlignment="1" applyProtection="1">
      <alignment horizontal="center"/>
      <protection locked="0"/>
    </xf>
    <xf numFmtId="0" fontId="58" fillId="69" borderId="90" xfId="48" applyFont="1" applyFill="1" applyBorder="1" applyAlignment="1" applyProtection="1">
      <alignment horizontal="center"/>
      <protection locked="0"/>
    </xf>
    <xf numFmtId="0" fontId="58" fillId="69" borderId="147" xfId="48" applyFont="1" applyFill="1" applyBorder="1" applyAlignment="1" applyProtection="1">
      <alignment horizontal="center"/>
      <protection locked="0"/>
    </xf>
    <xf numFmtId="0" fontId="58" fillId="69" borderId="89" xfId="48" applyFont="1" applyFill="1" applyBorder="1" applyAlignment="1" applyProtection="1">
      <alignment horizontal="center"/>
      <protection locked="0"/>
    </xf>
    <xf numFmtId="0" fontId="47" fillId="44" borderId="310" xfId="48" applyFont="1" applyFill="1" applyBorder="1" applyAlignment="1" applyProtection="1">
      <alignment horizontal="center"/>
      <protection locked="0"/>
    </xf>
    <xf numFmtId="0" fontId="58" fillId="69" borderId="143" xfId="48" applyFont="1" applyFill="1" applyBorder="1" applyAlignment="1" applyProtection="1">
      <alignment horizontal="center"/>
      <protection locked="0"/>
    </xf>
    <xf numFmtId="0" fontId="58" fillId="69" borderId="92" xfId="48" applyFont="1" applyFill="1" applyBorder="1" applyAlignment="1" applyProtection="1">
      <alignment horizontal="center"/>
      <protection locked="0"/>
    </xf>
    <xf numFmtId="0" fontId="58" fillId="70" borderId="142" xfId="48" applyFont="1" applyFill="1" applyBorder="1" applyAlignment="1" applyProtection="1">
      <alignment horizontal="center"/>
      <protection locked="0"/>
    </xf>
    <xf numFmtId="0" fontId="58" fillId="70" borderId="90" xfId="48" applyFont="1" applyFill="1" applyBorder="1" applyAlignment="1" applyProtection="1">
      <alignment horizontal="center"/>
      <protection locked="0"/>
    </xf>
    <xf numFmtId="0" fontId="58" fillId="70" borderId="147" xfId="48" applyFont="1" applyFill="1" applyBorder="1" applyAlignment="1" applyProtection="1">
      <alignment horizontal="center"/>
      <protection locked="0"/>
    </xf>
    <xf numFmtId="0" fontId="58" fillId="70" borderId="89" xfId="48" applyFont="1" applyFill="1" applyBorder="1" applyAlignment="1" applyProtection="1">
      <alignment horizontal="center"/>
      <protection locked="0"/>
    </xf>
    <xf numFmtId="0" fontId="58" fillId="71" borderId="300" xfId="48" applyFont="1" applyFill="1" applyBorder="1" applyAlignment="1" applyProtection="1">
      <alignment horizontal="center"/>
      <protection locked="0"/>
    </xf>
    <xf numFmtId="0" fontId="58" fillId="71" borderId="88" xfId="48" applyFont="1" applyFill="1" applyBorder="1" applyAlignment="1" applyProtection="1">
      <alignment horizontal="center"/>
      <protection locked="0"/>
    </xf>
    <xf numFmtId="0" fontId="58" fillId="71" borderId="142" xfId="48" applyFont="1" applyFill="1" applyBorder="1" applyAlignment="1" applyProtection="1">
      <alignment horizontal="center"/>
      <protection locked="0"/>
    </xf>
    <xf numFmtId="0" fontId="58" fillId="71" borderId="90" xfId="48" applyFont="1" applyFill="1" applyBorder="1" applyAlignment="1" applyProtection="1">
      <alignment horizontal="center"/>
      <protection locked="0"/>
    </xf>
    <xf numFmtId="0" fontId="58" fillId="71" borderId="147" xfId="48" applyFont="1" applyFill="1" applyBorder="1" applyAlignment="1" applyProtection="1">
      <alignment horizontal="center"/>
      <protection locked="0"/>
    </xf>
    <xf numFmtId="0" fontId="58" fillId="71" borderId="89" xfId="48" applyFont="1" applyFill="1" applyBorder="1" applyAlignment="1" applyProtection="1">
      <alignment horizontal="center"/>
      <protection locked="0"/>
    </xf>
    <xf numFmtId="0" fontId="58" fillId="71" borderId="143" xfId="48" applyFont="1" applyFill="1" applyBorder="1" applyAlignment="1" applyProtection="1">
      <alignment horizontal="center"/>
      <protection locked="0"/>
    </xf>
    <xf numFmtId="0" fontId="58" fillId="71" borderId="92" xfId="48" applyFont="1" applyFill="1" applyBorder="1" applyAlignment="1" applyProtection="1">
      <alignment horizontal="center"/>
      <protection locked="0"/>
    </xf>
    <xf numFmtId="0" fontId="58" fillId="44" borderId="265" xfId="48" applyFont="1" applyFill="1" applyBorder="1" applyAlignment="1" applyProtection="1">
      <alignment horizontal="center"/>
      <protection locked="0"/>
    </xf>
    <xf numFmtId="0" fontId="5" fillId="69" borderId="300" xfId="48" applyFill="1" applyBorder="1" applyAlignment="1" applyProtection="1">
      <alignment horizontal="center"/>
      <protection locked="0"/>
    </xf>
    <xf numFmtId="0" fontId="5" fillId="69" borderId="88" xfId="48" applyFill="1" applyBorder="1" applyAlignment="1" applyProtection="1">
      <alignment horizontal="center"/>
      <protection locked="0"/>
    </xf>
    <xf numFmtId="0" fontId="58" fillId="44" borderId="269" xfId="48" applyFont="1" applyFill="1" applyBorder="1" applyAlignment="1" applyProtection="1">
      <alignment horizontal="center"/>
      <protection locked="0"/>
    </xf>
    <xf numFmtId="0" fontId="58" fillId="44" borderId="273" xfId="48" applyFont="1" applyFill="1" applyBorder="1" applyAlignment="1" applyProtection="1">
      <alignment horizontal="center"/>
      <protection locked="0"/>
    </xf>
    <xf numFmtId="0" fontId="5" fillId="69" borderId="143" xfId="48" applyFill="1" applyBorder="1" applyAlignment="1" applyProtection="1">
      <alignment horizontal="center"/>
      <protection locked="0"/>
    </xf>
    <xf numFmtId="0" fontId="5" fillId="69" borderId="92" xfId="48" applyFill="1" applyBorder="1" applyAlignment="1" applyProtection="1">
      <alignment horizontal="center"/>
      <protection locked="0"/>
    </xf>
    <xf numFmtId="0" fontId="58" fillId="44" borderId="277" xfId="48" applyFont="1" applyFill="1" applyBorder="1" applyAlignment="1" applyProtection="1">
      <alignment horizontal="center"/>
      <protection locked="0"/>
    </xf>
    <xf numFmtId="0" fontId="58" fillId="44" borderId="281" xfId="48" applyFont="1" applyFill="1" applyBorder="1" applyAlignment="1" applyProtection="1">
      <alignment horizontal="center"/>
      <protection locked="0"/>
    </xf>
    <xf numFmtId="0" fontId="47" fillId="44" borderId="89" xfId="48" applyFont="1" applyFill="1" applyBorder="1" applyAlignment="1" applyProtection="1">
      <alignment horizontal="center"/>
      <protection locked="0"/>
    </xf>
    <xf numFmtId="0" fontId="5" fillId="44" borderId="209" xfId="48" applyFill="1" applyBorder="1" applyAlignment="1" applyProtection="1">
      <alignment horizontal="center"/>
      <protection locked="0"/>
    </xf>
    <xf numFmtId="0" fontId="66" fillId="73" borderId="87" xfId="48" applyFont="1" applyFill="1" applyBorder="1" applyAlignment="1" applyProtection="1">
      <alignment horizontal="center"/>
      <protection locked="0"/>
    </xf>
    <xf numFmtId="0" fontId="66" fillId="73" borderId="88" xfId="48" applyFont="1" applyFill="1" applyBorder="1" applyAlignment="1" applyProtection="1">
      <alignment horizontal="center"/>
      <protection locked="0"/>
    </xf>
    <xf numFmtId="0" fontId="66" fillId="73" borderId="146" xfId="48" applyFont="1" applyFill="1" applyBorder="1" applyAlignment="1" applyProtection="1">
      <alignment horizontal="center"/>
      <protection locked="0"/>
    </xf>
    <xf numFmtId="0" fontId="47" fillId="44" borderId="87" xfId="48" applyFont="1" applyFill="1" applyBorder="1" applyAlignment="1" applyProtection="1">
      <alignment horizontal="center"/>
      <protection locked="0"/>
    </xf>
    <xf numFmtId="0" fontId="5" fillId="44" borderId="154" xfId="48" applyFill="1" applyBorder="1" applyAlignment="1" applyProtection="1">
      <alignment horizontal="center"/>
      <protection locked="0"/>
    </xf>
    <xf numFmtId="0" fontId="5" fillId="73" borderId="300" xfId="48" applyFill="1" applyBorder="1" applyAlignment="1" applyProtection="1">
      <alignment horizontal="center"/>
      <protection locked="0"/>
    </xf>
    <xf numFmtId="0" fontId="5" fillId="73" borderId="88" xfId="48" applyFill="1" applyBorder="1" applyAlignment="1" applyProtection="1">
      <alignment horizontal="center"/>
      <protection locked="0"/>
    </xf>
    <xf numFmtId="0" fontId="66" fillId="73" borderId="280" xfId="48" applyFont="1" applyFill="1" applyBorder="1" applyAlignment="1" applyProtection="1">
      <alignment horizontal="center"/>
      <protection locked="0"/>
    </xf>
    <xf numFmtId="0" fontId="66" fillId="73" borderId="92" xfId="48" applyFont="1" applyFill="1" applyBorder="1" applyAlignment="1" applyProtection="1">
      <alignment horizontal="center"/>
      <protection locked="0"/>
    </xf>
    <xf numFmtId="0" fontId="66" fillId="73" borderId="148" xfId="48" applyFont="1" applyFill="1" applyBorder="1" applyAlignment="1" applyProtection="1">
      <alignment horizontal="center"/>
      <protection locked="0"/>
    </xf>
    <xf numFmtId="0" fontId="47" fillId="44" borderId="91" xfId="48" applyFont="1" applyFill="1" applyBorder="1" applyAlignment="1" applyProtection="1">
      <alignment horizontal="center"/>
      <protection locked="0"/>
    </xf>
    <xf numFmtId="0" fontId="5" fillId="44" borderId="153" xfId="48" applyFill="1" applyBorder="1" applyAlignment="1" applyProtection="1">
      <alignment horizontal="center"/>
      <protection locked="0"/>
    </xf>
    <xf numFmtId="0" fontId="5" fillId="73" borderId="92" xfId="48" applyFill="1" applyBorder="1" applyAlignment="1" applyProtection="1">
      <alignment horizontal="center"/>
      <protection locked="0"/>
    </xf>
    <xf numFmtId="0" fontId="66" fillId="73" borderId="153" xfId="48" applyFont="1" applyFill="1" applyBorder="1" applyAlignment="1" applyProtection="1">
      <alignment horizontal="center"/>
      <protection locked="0"/>
    </xf>
    <xf numFmtId="0" fontId="68" fillId="74" borderId="280" xfId="48" applyFont="1" applyFill="1" applyBorder="1" applyAlignment="1" applyProtection="1">
      <alignment horizontal="center"/>
      <protection locked="0"/>
    </xf>
    <xf numFmtId="0" fontId="68" fillId="74" borderId="153" xfId="48" applyFont="1" applyFill="1" applyBorder="1" applyAlignment="1" applyProtection="1">
      <alignment horizontal="center"/>
      <protection locked="0"/>
    </xf>
    <xf numFmtId="0" fontId="5" fillId="55" borderId="258" xfId="48" applyFill="1" applyBorder="1"/>
    <xf numFmtId="2" fontId="5" fillId="55" borderId="268" xfId="48" applyNumberFormat="1" applyFill="1" applyBorder="1"/>
    <xf numFmtId="0" fontId="5" fillId="48" borderId="258" xfId="48" applyFill="1" applyBorder="1"/>
    <xf numFmtId="2" fontId="5" fillId="61" borderId="268" xfId="48" applyNumberFormat="1" applyFill="1" applyBorder="1"/>
    <xf numFmtId="2" fontId="5" fillId="54" borderId="268" xfId="48" applyNumberFormat="1" applyFill="1" applyBorder="1"/>
    <xf numFmtId="2" fontId="5" fillId="55" borderId="258" xfId="48" applyNumberFormat="1" applyFill="1" applyBorder="1"/>
    <xf numFmtId="0" fontId="5" fillId="70" borderId="278" xfId="48" applyFill="1" applyBorder="1" applyAlignment="1" applyProtection="1">
      <alignment horizontal="center"/>
      <protection locked="0"/>
    </xf>
    <xf numFmtId="0" fontId="5" fillId="70" borderId="279" xfId="48" applyFill="1" applyBorder="1" applyAlignment="1" applyProtection="1">
      <alignment horizontal="center"/>
      <protection locked="0"/>
    </xf>
    <xf numFmtId="0" fontId="64" fillId="70" borderId="142" xfId="48" applyFont="1" applyFill="1" applyBorder="1" applyAlignment="1" applyProtection="1">
      <alignment horizontal="center"/>
      <protection locked="0"/>
    </xf>
    <xf numFmtId="0" fontId="5" fillId="70" borderId="270" xfId="48" applyFill="1" applyBorder="1" applyAlignment="1" applyProtection="1">
      <alignment horizontal="center"/>
      <protection locked="0"/>
    </xf>
    <xf numFmtId="0" fontId="5" fillId="70" borderId="271" xfId="48" applyFill="1" applyBorder="1" applyAlignment="1" applyProtection="1">
      <alignment horizontal="center"/>
      <protection locked="0"/>
    </xf>
    <xf numFmtId="0" fontId="5" fillId="70" borderId="282" xfId="48" applyFill="1" applyBorder="1" applyAlignment="1" applyProtection="1">
      <alignment horizontal="center"/>
      <protection locked="0"/>
    </xf>
    <xf numFmtId="0" fontId="5" fillId="70" borderId="283" xfId="48" applyFill="1" applyBorder="1" applyAlignment="1" applyProtection="1">
      <alignment horizontal="center"/>
      <protection locked="0"/>
    </xf>
    <xf numFmtId="0" fontId="5" fillId="71" borderId="285" xfId="48" applyFill="1" applyBorder="1" applyAlignment="1" applyProtection="1">
      <alignment horizontal="center"/>
      <protection locked="0"/>
    </xf>
    <xf numFmtId="0" fontId="5" fillId="71" borderId="267" xfId="48" applyFill="1" applyBorder="1" applyAlignment="1" applyProtection="1">
      <alignment horizontal="center"/>
      <protection locked="0"/>
    </xf>
    <xf numFmtId="0" fontId="65" fillId="71" borderId="300" xfId="48" applyFont="1" applyFill="1" applyBorder="1" applyAlignment="1" applyProtection="1">
      <alignment horizontal="center"/>
      <protection locked="0"/>
    </xf>
    <xf numFmtId="0" fontId="5" fillId="71" borderId="274" xfId="48" applyFill="1" applyBorder="1" applyAlignment="1" applyProtection="1">
      <alignment horizontal="center"/>
      <protection locked="0"/>
    </xf>
    <xf numFmtId="0" fontId="5" fillId="71" borderId="275" xfId="48" applyFill="1" applyBorder="1" applyAlignment="1" applyProtection="1">
      <alignment horizontal="center"/>
      <protection locked="0"/>
    </xf>
    <xf numFmtId="0" fontId="65" fillId="71" borderId="143" xfId="48" applyFont="1" applyFill="1" applyBorder="1" applyAlignment="1" applyProtection="1">
      <alignment horizontal="center"/>
      <protection locked="0"/>
    </xf>
    <xf numFmtId="0" fontId="5" fillId="72" borderId="278" xfId="48" applyFill="1" applyBorder="1" applyAlignment="1" applyProtection="1">
      <alignment horizontal="center"/>
      <protection locked="0"/>
    </xf>
    <xf numFmtId="0" fontId="5" fillId="72" borderId="279" xfId="48" applyFill="1" applyBorder="1" applyAlignment="1" applyProtection="1">
      <alignment horizontal="center"/>
      <protection locked="0"/>
    </xf>
    <xf numFmtId="0" fontId="67" fillId="72" borderId="142" xfId="48" applyFont="1" applyFill="1" applyBorder="1" applyAlignment="1" applyProtection="1">
      <alignment horizontal="center"/>
      <protection locked="0"/>
    </xf>
    <xf numFmtId="0" fontId="5" fillId="72" borderId="270" xfId="48" applyFill="1" applyBorder="1" applyAlignment="1" applyProtection="1">
      <alignment horizontal="center"/>
      <protection locked="0"/>
    </xf>
    <xf numFmtId="0" fontId="5" fillId="72" borderId="271" xfId="48" applyFill="1" applyBorder="1" applyAlignment="1" applyProtection="1">
      <alignment horizontal="center"/>
      <protection locked="0"/>
    </xf>
    <xf numFmtId="0" fontId="5" fillId="72" borderId="282" xfId="48" applyFill="1" applyBorder="1" applyAlignment="1" applyProtection="1">
      <alignment horizontal="center"/>
      <protection locked="0"/>
    </xf>
    <xf numFmtId="0" fontId="5" fillId="72" borderId="283" xfId="48" applyFill="1" applyBorder="1" applyAlignment="1" applyProtection="1">
      <alignment horizontal="center"/>
      <protection locked="0"/>
    </xf>
    <xf numFmtId="0" fontId="5" fillId="73" borderId="285" xfId="48" applyFill="1" applyBorder="1" applyAlignment="1" applyProtection="1">
      <alignment horizontal="center"/>
      <protection locked="0"/>
    </xf>
    <xf numFmtId="0" fontId="5" fillId="73" borderId="267" xfId="48" applyFill="1" applyBorder="1" applyAlignment="1" applyProtection="1">
      <alignment horizontal="center"/>
      <protection locked="0"/>
    </xf>
    <xf numFmtId="0" fontId="66" fillId="73" borderId="300" xfId="48" applyFont="1" applyFill="1" applyBorder="1" applyAlignment="1" applyProtection="1">
      <alignment horizontal="center"/>
      <protection locked="0"/>
    </xf>
    <xf numFmtId="0" fontId="5" fillId="73" borderId="270" xfId="48" applyFill="1" applyBorder="1" applyAlignment="1" applyProtection="1">
      <alignment horizontal="center"/>
      <protection locked="0"/>
    </xf>
    <xf numFmtId="0" fontId="5" fillId="73" borderId="271" xfId="48" applyFill="1" applyBorder="1" applyAlignment="1" applyProtection="1">
      <alignment horizontal="center"/>
      <protection locked="0"/>
    </xf>
    <xf numFmtId="0" fontId="66" fillId="73" borderId="142" xfId="48" applyFont="1" applyFill="1" applyBorder="1" applyAlignment="1" applyProtection="1">
      <alignment horizontal="center"/>
      <protection locked="0"/>
    </xf>
    <xf numFmtId="0" fontId="5" fillId="73" borderId="274" xfId="48" applyFill="1" applyBorder="1" applyAlignment="1" applyProtection="1">
      <alignment horizontal="center"/>
      <protection locked="0"/>
    </xf>
    <xf numFmtId="0" fontId="5" fillId="73" borderId="275" xfId="48" applyFill="1" applyBorder="1" applyAlignment="1" applyProtection="1">
      <alignment horizontal="center"/>
      <protection locked="0"/>
    </xf>
    <xf numFmtId="0" fontId="66" fillId="73" borderId="143" xfId="48" applyFont="1" applyFill="1" applyBorder="1" applyAlignment="1" applyProtection="1">
      <alignment horizontal="center"/>
      <protection locked="0"/>
    </xf>
    <xf numFmtId="0" fontId="5" fillId="74" borderId="278" xfId="48" applyFill="1" applyBorder="1" applyAlignment="1" applyProtection="1">
      <alignment horizontal="center"/>
      <protection locked="0"/>
    </xf>
    <xf numFmtId="0" fontId="5" fillId="74" borderId="279" xfId="48" applyFill="1" applyBorder="1" applyAlignment="1" applyProtection="1">
      <alignment horizontal="center"/>
      <protection locked="0"/>
    </xf>
    <xf numFmtId="0" fontId="68" fillId="74" borderId="142" xfId="48" applyFont="1" applyFill="1" applyBorder="1" applyAlignment="1" applyProtection="1">
      <alignment horizontal="center"/>
      <protection locked="0"/>
    </xf>
    <xf numFmtId="0" fontId="5" fillId="74" borderId="270" xfId="48" applyFill="1" applyBorder="1" applyAlignment="1" applyProtection="1">
      <alignment horizontal="center"/>
      <protection locked="0"/>
    </xf>
    <xf numFmtId="0" fontId="5" fillId="74" borderId="271" xfId="48" applyFill="1" applyBorder="1" applyAlignment="1" applyProtection="1">
      <alignment horizontal="center"/>
      <protection locked="0"/>
    </xf>
    <xf numFmtId="0" fontId="5" fillId="74" borderId="282" xfId="48" applyFill="1" applyBorder="1" applyAlignment="1" applyProtection="1">
      <alignment horizontal="center"/>
      <protection locked="0"/>
    </xf>
    <xf numFmtId="0" fontId="5" fillId="74" borderId="283" xfId="48" applyFill="1" applyBorder="1" applyAlignment="1" applyProtection="1">
      <alignment horizontal="center"/>
      <protection locked="0"/>
    </xf>
    <xf numFmtId="0" fontId="68" fillId="74" borderId="209" xfId="48" applyFont="1" applyFill="1" applyBorder="1" applyAlignment="1" applyProtection="1">
      <alignment horizontal="center"/>
      <protection locked="0"/>
    </xf>
    <xf numFmtId="0" fontId="5" fillId="69" borderId="280" xfId="48" applyFill="1" applyBorder="1" applyAlignment="1" applyProtection="1">
      <alignment horizontal="center"/>
      <protection locked="0"/>
    </xf>
    <xf numFmtId="0" fontId="65" fillId="71" borderId="272" xfId="48" applyFont="1" applyFill="1" applyBorder="1" applyAlignment="1" applyProtection="1">
      <alignment horizontal="center"/>
      <protection locked="0"/>
    </xf>
    <xf numFmtId="0" fontId="5" fillId="69" borderId="18" xfId="48" applyFill="1" applyBorder="1" applyAlignment="1" applyProtection="1">
      <alignment horizontal="center"/>
      <protection locked="0"/>
    </xf>
    <xf numFmtId="0" fontId="5" fillId="69" borderId="0" xfId="48" applyFill="1" applyAlignment="1" applyProtection="1">
      <alignment horizontal="center"/>
      <protection locked="0"/>
    </xf>
    <xf numFmtId="0" fontId="5" fillId="69" borderId="288" xfId="48" applyFill="1" applyBorder="1" applyAlignment="1" applyProtection="1">
      <alignment horizontal="center"/>
      <protection locked="0"/>
    </xf>
    <xf numFmtId="0" fontId="5" fillId="69" borderId="295" xfId="48" applyFill="1" applyBorder="1" applyAlignment="1" applyProtection="1">
      <alignment horizontal="center"/>
      <protection locked="0"/>
    </xf>
    <xf numFmtId="0" fontId="63" fillId="69" borderId="296" xfId="48" applyFont="1" applyFill="1" applyBorder="1" applyAlignment="1" applyProtection="1">
      <alignment horizontal="center"/>
      <protection locked="0"/>
    </xf>
    <xf numFmtId="0" fontId="5" fillId="70" borderId="288" xfId="48" applyFill="1" applyBorder="1" applyAlignment="1" applyProtection="1">
      <alignment horizontal="center"/>
      <protection locked="0"/>
    </xf>
    <xf numFmtId="0" fontId="66" fillId="73" borderId="154" xfId="48" applyFont="1" applyFill="1" applyBorder="1" applyAlignment="1" applyProtection="1">
      <alignment horizontal="center"/>
      <protection locked="0"/>
    </xf>
    <xf numFmtId="0" fontId="5" fillId="73" borderId="209" xfId="48" applyFill="1" applyBorder="1" applyAlignment="1" applyProtection="1">
      <alignment horizontal="center"/>
      <protection locked="0"/>
    </xf>
    <xf numFmtId="0" fontId="5" fillId="74" borderId="209" xfId="48" applyFill="1" applyBorder="1" applyAlignment="1" applyProtection="1">
      <alignment horizontal="center"/>
      <protection locked="0"/>
    </xf>
    <xf numFmtId="0" fontId="5" fillId="50" borderId="18" xfId="48" applyFill="1" applyBorder="1"/>
    <xf numFmtId="0" fontId="158" fillId="64" borderId="26" xfId="48" applyFont="1" applyFill="1" applyBorder="1" applyAlignment="1" applyProtection="1">
      <alignment horizontal="center"/>
      <protection locked="0"/>
    </xf>
    <xf numFmtId="0" fontId="5" fillId="48" borderId="270" xfId="48" applyFill="1" applyBorder="1" applyAlignment="1" applyProtection="1">
      <alignment horizontal="center" vertical="center"/>
      <protection locked="0"/>
    </xf>
    <xf numFmtId="0" fontId="5" fillId="48" borderId="271" xfId="48" applyFill="1" applyBorder="1" applyAlignment="1" applyProtection="1">
      <alignment horizontal="center" vertical="center"/>
      <protection locked="0"/>
    </xf>
    <xf numFmtId="0" fontId="5" fillId="59" borderId="271" xfId="48" applyFill="1" applyBorder="1" applyAlignment="1" applyProtection="1">
      <alignment horizontal="center" vertical="center"/>
      <protection locked="0"/>
    </xf>
    <xf numFmtId="0" fontId="5" fillId="76" borderId="271" xfId="48" applyFill="1" applyBorder="1" applyAlignment="1" applyProtection="1">
      <alignment horizontal="center" vertical="center"/>
      <protection locked="0"/>
    </xf>
    <xf numFmtId="0" fontId="5" fillId="77" borderId="271" xfId="48" applyFill="1" applyBorder="1" applyAlignment="1" applyProtection="1">
      <alignment horizontal="center" vertical="center"/>
      <protection locked="0"/>
    </xf>
    <xf numFmtId="0" fontId="50" fillId="55" borderId="209" xfId="48" applyFont="1" applyFill="1" applyBorder="1" applyAlignment="1" applyProtection="1">
      <alignment horizontal="center"/>
      <protection locked="0"/>
    </xf>
    <xf numFmtId="0" fontId="56" fillId="54" borderId="146" xfId="48" applyFont="1" applyFill="1" applyBorder="1" applyAlignment="1" applyProtection="1">
      <alignment horizontal="center" vertical="center"/>
      <protection locked="0"/>
    </xf>
    <xf numFmtId="0" fontId="47" fillId="44" borderId="102" xfId="48" applyFont="1" applyFill="1" applyBorder="1" applyAlignment="1" applyProtection="1">
      <alignment horizontal="center"/>
      <protection locked="0"/>
    </xf>
    <xf numFmtId="0" fontId="56" fillId="54" borderId="90" xfId="48" applyFont="1" applyFill="1" applyBorder="1" applyAlignment="1">
      <alignment horizontal="center"/>
    </xf>
    <xf numFmtId="0" fontId="56" fillId="54" borderId="147" xfId="48" applyFont="1" applyFill="1" applyBorder="1" applyAlignment="1" applyProtection="1">
      <alignment horizontal="center" vertical="center"/>
      <protection locked="0"/>
    </xf>
    <xf numFmtId="0" fontId="47" fillId="44" borderId="103" xfId="48" applyFont="1" applyFill="1" applyBorder="1" applyAlignment="1" applyProtection="1">
      <alignment horizontal="center"/>
      <protection locked="0"/>
    </xf>
    <xf numFmtId="0" fontId="5" fillId="54" borderId="147" xfId="48" applyFill="1" applyBorder="1" applyAlignment="1" applyProtection="1">
      <alignment horizontal="center" vertical="center"/>
      <protection locked="0"/>
    </xf>
    <xf numFmtId="0" fontId="5" fillId="54" borderId="90" xfId="48" applyFill="1" applyBorder="1" applyAlignment="1">
      <alignment horizontal="center"/>
    </xf>
    <xf numFmtId="0" fontId="56" fillId="54" borderId="314" xfId="48" applyFont="1" applyFill="1" applyBorder="1" applyAlignment="1" applyProtection="1">
      <alignment horizontal="center" vertical="center"/>
      <protection locked="0"/>
    </xf>
    <xf numFmtId="0" fontId="56" fillId="54" borderId="92" xfId="48" applyFont="1" applyFill="1" applyBorder="1" applyAlignment="1">
      <alignment horizontal="center"/>
    </xf>
    <xf numFmtId="0" fontId="47" fillId="44" borderId="104" xfId="48" applyFont="1" applyFill="1" applyBorder="1" applyAlignment="1" applyProtection="1">
      <alignment horizontal="center"/>
      <protection locked="0"/>
    </xf>
    <xf numFmtId="0" fontId="57" fillId="61" borderId="293" xfId="48" applyFont="1" applyFill="1" applyBorder="1" applyAlignment="1" applyProtection="1">
      <alignment horizontal="center"/>
      <protection locked="0"/>
    </xf>
    <xf numFmtId="0" fontId="57" fillId="61" borderId="251" xfId="48" applyFont="1" applyFill="1" applyBorder="1" applyAlignment="1">
      <alignment horizontal="center"/>
    </xf>
    <xf numFmtId="0" fontId="57" fillId="61" borderId="294" xfId="48" applyFont="1" applyFill="1" applyBorder="1" applyAlignment="1" applyProtection="1">
      <alignment horizontal="center"/>
      <protection locked="0"/>
    </xf>
    <xf numFmtId="0" fontId="57" fillId="61" borderId="0" xfId="48" applyFont="1" applyFill="1" applyAlignment="1" applyProtection="1">
      <alignment horizontal="center"/>
      <protection locked="0"/>
    </xf>
    <xf numFmtId="0" fontId="47" fillId="44" borderId="105" xfId="48" applyFont="1" applyFill="1" applyBorder="1" applyAlignment="1" applyProtection="1">
      <alignment horizontal="center"/>
      <protection locked="0"/>
    </xf>
    <xf numFmtId="0" fontId="57" fillId="61" borderId="90" xfId="48" applyFont="1" applyFill="1" applyBorder="1" applyAlignment="1" applyProtection="1">
      <alignment horizontal="center"/>
      <protection locked="0"/>
    </xf>
    <xf numFmtId="0" fontId="5" fillId="114" borderId="315" xfId="48" applyFill="1" applyBorder="1" applyAlignment="1">
      <alignment horizontal="center"/>
    </xf>
    <xf numFmtId="0" fontId="5" fillId="114" borderId="316" xfId="48" applyFill="1" applyBorder="1" applyAlignment="1">
      <alignment horizontal="center"/>
    </xf>
    <xf numFmtId="0" fontId="5" fillId="114" borderId="317" xfId="48" applyFill="1" applyBorder="1" applyAlignment="1">
      <alignment horizontal="center"/>
    </xf>
    <xf numFmtId="1" fontId="5" fillId="44" borderId="318" xfId="48" applyNumberFormat="1" applyFill="1" applyBorder="1" applyAlignment="1" applyProtection="1">
      <alignment horizontal="center"/>
      <protection locked="0"/>
    </xf>
    <xf numFmtId="1" fontId="5" fillId="46" borderId="316" xfId="48" applyNumberFormat="1" applyFill="1" applyBorder="1" applyAlignment="1">
      <alignment horizontal="center"/>
    </xf>
    <xf numFmtId="1" fontId="5" fillId="44" borderId="319" xfId="48" applyNumberFormat="1" applyFill="1" applyBorder="1" applyAlignment="1" applyProtection="1">
      <alignment horizontal="center"/>
      <protection locked="0"/>
    </xf>
    <xf numFmtId="1" fontId="5" fillId="0" borderId="320" xfId="48" applyNumberFormat="1" applyBorder="1" applyAlignment="1" applyProtection="1">
      <alignment horizontal="center"/>
      <protection locked="0"/>
    </xf>
    <xf numFmtId="0" fontId="5" fillId="46" borderId="316" xfId="48" applyFill="1" applyBorder="1" applyAlignment="1">
      <alignment horizontal="center"/>
    </xf>
    <xf numFmtId="1" fontId="5" fillId="0" borderId="320" xfId="48" applyNumberFormat="1" applyBorder="1" applyAlignment="1">
      <alignment horizontal="center"/>
    </xf>
    <xf numFmtId="0" fontId="5" fillId="48" borderId="316" xfId="48" applyFill="1" applyBorder="1" applyAlignment="1">
      <alignment horizontal="center" vertical="top"/>
    </xf>
    <xf numFmtId="0" fontId="5" fillId="61" borderId="251" xfId="48" applyFill="1" applyBorder="1" applyAlignment="1">
      <alignment horizontal="center"/>
    </xf>
    <xf numFmtId="0" fontId="57" fillId="61" borderId="304" xfId="48" applyFont="1" applyFill="1" applyBorder="1" applyAlignment="1">
      <alignment horizontal="center"/>
    </xf>
    <xf numFmtId="0" fontId="5" fillId="61" borderId="90" xfId="48" applyFill="1" applyBorder="1" applyAlignment="1" applyProtection="1">
      <alignment horizontal="center"/>
      <protection locked="0"/>
    </xf>
    <xf numFmtId="0" fontId="57" fillId="61" borderId="297" xfId="48" applyFont="1" applyFill="1" applyBorder="1" applyAlignment="1" applyProtection="1">
      <alignment horizontal="center"/>
      <protection locked="0"/>
    </xf>
    <xf numFmtId="0" fontId="57" fillId="61" borderId="253" xfId="48" applyFont="1" applyFill="1" applyBorder="1" applyAlignment="1">
      <alignment horizontal="center"/>
    </xf>
    <xf numFmtId="0" fontId="57" fillId="61" borderId="299" xfId="48" applyFont="1" applyFill="1" applyBorder="1" applyAlignment="1" applyProtection="1">
      <alignment horizontal="center"/>
      <protection locked="0"/>
    </xf>
    <xf numFmtId="0" fontId="57" fillId="61" borderId="252" xfId="48" applyFont="1" applyFill="1" applyBorder="1" applyAlignment="1">
      <alignment horizontal="center"/>
    </xf>
    <xf numFmtId="0" fontId="57" fillId="61" borderId="298" xfId="48" applyFont="1" applyFill="1" applyBorder="1" applyAlignment="1" applyProtection="1">
      <alignment horizontal="center"/>
      <protection locked="0"/>
    </xf>
    <xf numFmtId="0" fontId="57" fillId="61" borderId="289" xfId="48" applyFont="1" applyFill="1" applyBorder="1" applyAlignment="1" applyProtection="1">
      <alignment horizontal="center"/>
      <protection locked="0"/>
    </xf>
    <xf numFmtId="0" fontId="47" fillId="44" borderId="173" xfId="48" applyFont="1" applyFill="1" applyBorder="1" applyAlignment="1" applyProtection="1">
      <alignment horizontal="center"/>
      <protection locked="0"/>
    </xf>
    <xf numFmtId="0" fontId="57" fillId="61" borderId="92" xfId="48" applyFont="1" applyFill="1" applyBorder="1" applyAlignment="1" applyProtection="1">
      <alignment horizontal="center"/>
      <protection locked="0"/>
    </xf>
    <xf numFmtId="0" fontId="5" fillId="64" borderId="296" xfId="48" applyFill="1" applyBorder="1" applyAlignment="1" applyProtection="1">
      <alignment horizontal="center"/>
      <protection locked="0"/>
    </xf>
    <xf numFmtId="0" fontId="59" fillId="64" borderId="259" xfId="48" applyFont="1" applyFill="1" applyBorder="1" applyAlignment="1" applyProtection="1">
      <alignment horizontal="center"/>
      <protection locked="0"/>
    </xf>
    <xf numFmtId="0" fontId="5" fillId="64" borderId="312" xfId="48" applyFill="1" applyBorder="1" applyAlignment="1" applyProtection="1">
      <alignment horizontal="center"/>
      <protection locked="0"/>
    </xf>
    <xf numFmtId="0" fontId="5" fillId="64" borderId="312" xfId="48" applyFill="1" applyBorder="1" applyAlignment="1" applyProtection="1">
      <alignment horizontal="center" vertical="center"/>
      <protection locked="0"/>
    </xf>
    <xf numFmtId="0" fontId="158" fillId="64" borderId="304" xfId="48" applyFont="1" applyFill="1" applyBorder="1" applyAlignment="1">
      <alignment horizontal="center"/>
    </xf>
    <xf numFmtId="0" fontId="158" fillId="64" borderId="11" xfId="48" applyFont="1" applyFill="1" applyBorder="1" applyAlignment="1" applyProtection="1">
      <alignment horizontal="center"/>
      <protection locked="0"/>
    </xf>
    <xf numFmtId="0" fontId="158" fillId="64" borderId="289" xfId="48" applyFont="1" applyFill="1" applyBorder="1" applyAlignment="1" applyProtection="1">
      <alignment horizontal="center"/>
      <protection locked="0"/>
    </xf>
    <xf numFmtId="0" fontId="5" fillId="64" borderId="321" xfId="48" applyFill="1" applyBorder="1" applyAlignment="1" applyProtection="1">
      <alignment horizontal="center"/>
      <protection locked="0"/>
    </xf>
    <xf numFmtId="0" fontId="59" fillId="64" borderId="17" xfId="48" applyFont="1" applyFill="1" applyBorder="1" applyAlignment="1" applyProtection="1">
      <alignment horizontal="center"/>
      <protection locked="0"/>
    </xf>
    <xf numFmtId="0" fontId="47" fillId="44" borderId="322" xfId="48" applyFont="1" applyFill="1" applyBorder="1" applyAlignment="1" applyProtection="1">
      <alignment horizontal="center"/>
      <protection locked="0"/>
    </xf>
    <xf numFmtId="0" fontId="63" fillId="69" borderId="324" xfId="48" applyFont="1" applyFill="1" applyBorder="1" applyAlignment="1" applyProtection="1">
      <alignment horizontal="center"/>
      <protection locked="0"/>
    </xf>
    <xf numFmtId="0" fontId="63" fillId="69" borderId="325" xfId="48" applyFont="1" applyFill="1" applyBorder="1" applyAlignment="1" applyProtection="1">
      <alignment horizontal="center"/>
      <protection locked="0"/>
    </xf>
    <xf numFmtId="0" fontId="63" fillId="69" borderId="326" xfId="48" applyFont="1" applyFill="1" applyBorder="1" applyAlignment="1" applyProtection="1">
      <alignment horizontal="center"/>
      <protection locked="0"/>
    </xf>
    <xf numFmtId="0" fontId="47" fillId="44" borderId="327" xfId="48" applyFont="1" applyFill="1" applyBorder="1" applyAlignment="1" applyProtection="1">
      <alignment horizontal="center"/>
      <protection locked="0"/>
    </xf>
    <xf numFmtId="0" fontId="5" fillId="0" borderId="328" xfId="48" applyBorder="1" applyAlignment="1">
      <alignment horizontal="center" vertical="center"/>
    </xf>
    <xf numFmtId="0" fontId="63" fillId="69" borderId="329" xfId="48" applyFont="1" applyFill="1" applyBorder="1" applyAlignment="1" applyProtection="1">
      <alignment horizontal="center"/>
      <protection locked="0"/>
    </xf>
    <xf numFmtId="0" fontId="63" fillId="69" borderId="330" xfId="48" applyFont="1" applyFill="1" applyBorder="1" applyAlignment="1" applyProtection="1">
      <alignment horizontal="center"/>
      <protection locked="0"/>
    </xf>
    <xf numFmtId="0" fontId="64" fillId="70" borderId="324" xfId="48" applyFont="1" applyFill="1" applyBorder="1" applyAlignment="1" applyProtection="1">
      <alignment horizontal="center"/>
      <protection locked="0"/>
    </xf>
    <xf numFmtId="0" fontId="64" fillId="70" borderId="325" xfId="48" applyFont="1" applyFill="1" applyBorder="1" applyAlignment="1" applyProtection="1">
      <alignment horizontal="center"/>
      <protection locked="0"/>
    </xf>
    <xf numFmtId="0" fontId="64" fillId="70" borderId="326" xfId="48" applyFont="1" applyFill="1" applyBorder="1" applyAlignment="1" applyProtection="1">
      <alignment horizontal="center"/>
      <protection locked="0"/>
    </xf>
    <xf numFmtId="0" fontId="64" fillId="70" borderId="329" xfId="48" applyFont="1" applyFill="1" applyBorder="1" applyAlignment="1" applyProtection="1">
      <alignment horizontal="center"/>
      <protection locked="0"/>
    </xf>
    <xf numFmtId="0" fontId="64" fillId="70" borderId="330" xfId="48" applyFont="1" applyFill="1" applyBorder="1" applyAlignment="1" applyProtection="1">
      <alignment horizontal="center"/>
      <protection locked="0"/>
    </xf>
    <xf numFmtId="0" fontId="65" fillId="71" borderId="324" xfId="48" applyFont="1" applyFill="1" applyBorder="1" applyAlignment="1" applyProtection="1">
      <alignment horizontal="center"/>
      <protection locked="0"/>
    </xf>
    <xf numFmtId="0" fontId="65" fillId="71" borderId="325" xfId="48" applyFont="1" applyFill="1" applyBorder="1" applyAlignment="1" applyProtection="1">
      <alignment horizontal="center"/>
      <protection locked="0"/>
    </xf>
    <xf numFmtId="0" fontId="65" fillId="71" borderId="326" xfId="48" applyFont="1" applyFill="1" applyBorder="1" applyAlignment="1" applyProtection="1">
      <alignment horizontal="center"/>
      <protection locked="0"/>
    </xf>
    <xf numFmtId="0" fontId="5" fillId="0" borderId="331" xfId="48" applyBorder="1" applyAlignment="1">
      <alignment horizontal="center" vertical="center"/>
    </xf>
    <xf numFmtId="0" fontId="5" fillId="72" borderId="274" xfId="48" applyFill="1" applyBorder="1" applyAlignment="1" applyProtection="1">
      <alignment horizontal="center"/>
      <protection locked="0"/>
    </xf>
    <xf numFmtId="0" fontId="5" fillId="72" borderId="275" xfId="48" applyFill="1" applyBorder="1" applyAlignment="1" applyProtection="1">
      <alignment horizontal="center"/>
      <protection locked="0"/>
    </xf>
    <xf numFmtId="0" fontId="67" fillId="72" borderId="143" xfId="48" applyFont="1" applyFill="1" applyBorder="1" applyAlignment="1" applyProtection="1">
      <alignment horizontal="center"/>
      <protection locked="0"/>
    </xf>
    <xf numFmtId="0" fontId="5" fillId="73" borderId="278" xfId="48" applyFill="1" applyBorder="1" applyAlignment="1" applyProtection="1">
      <alignment horizontal="center"/>
      <protection locked="0"/>
    </xf>
    <xf numFmtId="0" fontId="5" fillId="73" borderId="279" xfId="48" applyFill="1" applyBorder="1" applyAlignment="1" applyProtection="1">
      <alignment horizontal="center"/>
      <protection locked="0"/>
    </xf>
    <xf numFmtId="0" fontId="5" fillId="74" borderId="274" xfId="48" applyFill="1" applyBorder="1" applyAlignment="1" applyProtection="1">
      <alignment horizontal="center"/>
      <protection locked="0"/>
    </xf>
    <xf numFmtId="0" fontId="5" fillId="74" borderId="275" xfId="48" applyFill="1" applyBorder="1" applyAlignment="1" applyProtection="1">
      <alignment horizontal="center"/>
      <protection locked="0"/>
    </xf>
    <xf numFmtId="0" fontId="57" fillId="61" borderId="11" xfId="48" applyFont="1" applyFill="1" applyBorder="1" applyAlignment="1" applyProtection="1">
      <alignment horizontal="center"/>
      <protection locked="0"/>
    </xf>
    <xf numFmtId="0" fontId="57" fillId="61" borderId="286" xfId="48" applyFont="1" applyFill="1" applyBorder="1" applyAlignment="1" applyProtection="1">
      <alignment horizontal="center"/>
      <protection locked="0"/>
    </xf>
    <xf numFmtId="0" fontId="5" fillId="0" borderId="323" xfId="48" applyBorder="1" applyAlignment="1">
      <alignment horizontal="center" vertical="center"/>
    </xf>
    <xf numFmtId="0" fontId="47" fillId="44" borderId="332" xfId="48" applyFont="1" applyFill="1" applyBorder="1" applyAlignment="1" applyProtection="1">
      <alignment horizontal="center"/>
      <protection locked="0"/>
    </xf>
    <xf numFmtId="0" fontId="5" fillId="0" borderId="333" xfId="48" applyBorder="1" applyAlignment="1">
      <alignment horizontal="center" vertical="center"/>
    </xf>
    <xf numFmtId="0" fontId="47" fillId="44" borderId="334" xfId="48" applyFont="1" applyFill="1" applyBorder="1" applyAlignment="1" applyProtection="1">
      <alignment horizontal="center"/>
      <protection locked="0"/>
    </xf>
    <xf numFmtId="0" fontId="47" fillId="44" borderId="335" xfId="48" applyFont="1" applyFill="1" applyBorder="1" applyAlignment="1" applyProtection="1">
      <alignment horizontal="center"/>
      <protection locked="0"/>
    </xf>
    <xf numFmtId="0" fontId="47" fillId="44" borderId="336" xfId="48" applyFont="1" applyFill="1" applyBorder="1" applyAlignment="1" applyProtection="1">
      <alignment horizontal="center"/>
      <protection locked="0"/>
    </xf>
    <xf numFmtId="0" fontId="5" fillId="0" borderId="337" xfId="48" applyBorder="1" applyAlignment="1">
      <alignment horizontal="center" vertical="center"/>
    </xf>
    <xf numFmtId="0" fontId="5" fillId="70" borderId="274" xfId="48" applyFill="1" applyBorder="1" applyAlignment="1" applyProtection="1">
      <alignment horizontal="center"/>
      <protection locked="0"/>
    </xf>
    <xf numFmtId="0" fontId="5" fillId="70" borderId="275" xfId="48" applyFill="1" applyBorder="1" applyAlignment="1" applyProtection="1">
      <alignment horizontal="center"/>
      <protection locked="0"/>
    </xf>
    <xf numFmtId="0" fontId="64" fillId="70" borderId="143" xfId="48" applyFont="1" applyFill="1" applyBorder="1" applyAlignment="1" applyProtection="1">
      <alignment horizontal="center"/>
      <protection locked="0"/>
    </xf>
    <xf numFmtId="0" fontId="47" fillId="44" borderId="338" xfId="48" applyFont="1" applyFill="1" applyBorder="1" applyAlignment="1" applyProtection="1">
      <alignment horizontal="center"/>
      <protection locked="0"/>
    </xf>
    <xf numFmtId="0" fontId="67" fillId="72" borderId="288" xfId="48" applyFont="1" applyFill="1" applyBorder="1" applyAlignment="1" applyProtection="1">
      <alignment horizontal="center"/>
      <protection locked="0"/>
    </xf>
    <xf numFmtId="0" fontId="67" fillId="72" borderId="296" xfId="48" applyFont="1" applyFill="1" applyBorder="1" applyAlignment="1" applyProtection="1">
      <alignment horizontal="center"/>
      <protection locked="0"/>
    </xf>
    <xf numFmtId="0" fontId="66" fillId="73" borderId="89" xfId="48" applyFont="1" applyFill="1" applyBorder="1" applyAlignment="1">
      <alignment horizontal="center"/>
    </xf>
    <xf numFmtId="0" fontId="66" fillId="73" borderId="90" xfId="48" applyFont="1" applyFill="1" applyBorder="1" applyAlignment="1">
      <alignment horizontal="center"/>
    </xf>
    <xf numFmtId="0" fontId="66" fillId="73" borderId="147" xfId="48" applyFont="1" applyFill="1" applyBorder="1" applyAlignment="1">
      <alignment horizontal="center"/>
    </xf>
    <xf numFmtId="0" fontId="5" fillId="73" borderId="270" xfId="48" applyFill="1" applyBorder="1" applyAlignment="1">
      <alignment horizontal="center"/>
    </xf>
    <xf numFmtId="0" fontId="5" fillId="73" borderId="271" xfId="48" applyFill="1" applyBorder="1" applyAlignment="1">
      <alignment horizontal="center"/>
    </xf>
    <xf numFmtId="0" fontId="66" fillId="73" borderId="142" xfId="48" applyFont="1" applyFill="1" applyBorder="1" applyAlignment="1">
      <alignment horizontal="center"/>
    </xf>
    <xf numFmtId="0" fontId="5" fillId="73" borderId="147" xfId="48" applyFill="1" applyBorder="1" applyAlignment="1">
      <alignment horizontal="center"/>
    </xf>
    <xf numFmtId="0" fontId="5" fillId="73" borderId="89" xfId="48" applyFill="1" applyBorder="1" applyAlignment="1">
      <alignment horizontal="center"/>
    </xf>
    <xf numFmtId="0" fontId="5" fillId="73" borderId="90" xfId="48" applyFill="1" applyBorder="1" applyAlignment="1">
      <alignment horizontal="center"/>
    </xf>
    <xf numFmtId="0" fontId="66" fillId="73" borderId="280" xfId="48" applyFont="1" applyFill="1" applyBorder="1" applyAlignment="1">
      <alignment horizontal="center"/>
    </xf>
    <xf numFmtId="0" fontId="5" fillId="73" borderId="142" xfId="48" applyFill="1" applyBorder="1" applyAlignment="1">
      <alignment horizontal="center"/>
    </xf>
    <xf numFmtId="0" fontId="60" fillId="46" borderId="268" xfId="48" applyFont="1" applyFill="1" applyBorder="1" applyAlignment="1" applyProtection="1">
      <alignment horizontal="center"/>
      <protection locked="0"/>
    </xf>
    <xf numFmtId="0" fontId="60" fillId="46" borderId="29" xfId="48" applyFont="1" applyFill="1" applyBorder="1" applyAlignment="1" applyProtection="1">
      <alignment horizontal="center"/>
      <protection locked="0"/>
    </xf>
    <xf numFmtId="0" fontId="5" fillId="73" borderId="278" xfId="48" applyFill="1" applyBorder="1" applyAlignment="1">
      <alignment horizontal="center"/>
    </xf>
    <xf numFmtId="0" fontId="5" fillId="73" borderId="279" xfId="48" applyFill="1" applyBorder="1" applyAlignment="1">
      <alignment horizontal="center"/>
    </xf>
    <xf numFmtId="0" fontId="66" fillId="73" borderId="91" xfId="48" applyFont="1" applyFill="1" applyBorder="1" applyAlignment="1">
      <alignment horizontal="center"/>
    </xf>
    <xf numFmtId="0" fontId="66" fillId="73" borderId="92" xfId="48" applyFont="1" applyFill="1" applyBorder="1" applyAlignment="1">
      <alignment horizontal="center"/>
    </xf>
    <xf numFmtId="0" fontId="66" fillId="73" borderId="148" xfId="48" applyFont="1" applyFill="1" applyBorder="1" applyAlignment="1">
      <alignment horizontal="center"/>
    </xf>
    <xf numFmtId="0" fontId="5" fillId="73" borderId="274" xfId="48" applyFill="1" applyBorder="1" applyAlignment="1">
      <alignment horizontal="center"/>
    </xf>
    <xf numFmtId="0" fontId="5" fillId="73" borderId="275" xfId="48" applyFill="1" applyBorder="1" applyAlignment="1">
      <alignment horizontal="center"/>
    </xf>
    <xf numFmtId="0" fontId="66" fillId="73" borderId="143" xfId="48" applyFont="1" applyFill="1" applyBorder="1" applyAlignment="1">
      <alignment horizontal="center"/>
    </xf>
    <xf numFmtId="0" fontId="66" fillId="73" borderId="153" xfId="48" applyFont="1" applyFill="1" applyBorder="1" applyAlignment="1">
      <alignment horizontal="center"/>
    </xf>
    <xf numFmtId="0" fontId="47" fillId="44" borderId="260" xfId="48" applyFont="1" applyFill="1" applyBorder="1" applyAlignment="1" applyProtection="1">
      <alignment horizontal="center"/>
      <protection locked="0"/>
    </xf>
    <xf numFmtId="0" fontId="5" fillId="44" borderId="339" xfId="48" applyFill="1" applyBorder="1" applyAlignment="1" applyProtection="1">
      <alignment horizontal="center"/>
      <protection locked="0"/>
    </xf>
    <xf numFmtId="0" fontId="5" fillId="48" borderId="291" xfId="48" applyFill="1" applyBorder="1" applyAlignment="1" applyProtection="1">
      <alignment horizontal="center" vertical="center"/>
      <protection locked="0"/>
    </xf>
    <xf numFmtId="0" fontId="5" fillId="48" borderId="292" xfId="48" applyFill="1" applyBorder="1" applyAlignment="1" applyProtection="1">
      <alignment horizontal="center" vertical="center"/>
      <protection locked="0"/>
    </xf>
    <xf numFmtId="0" fontId="52" fillId="48" borderId="154" xfId="48" applyFont="1" applyFill="1" applyBorder="1" applyAlignment="1" applyProtection="1">
      <alignment horizontal="center"/>
      <protection locked="0"/>
    </xf>
    <xf numFmtId="0" fontId="52" fillId="48" borderId="18" xfId="48" applyFont="1" applyFill="1" applyBorder="1" applyAlignment="1" applyProtection="1">
      <alignment horizontal="center"/>
      <protection locked="0"/>
    </xf>
    <xf numFmtId="0" fontId="5" fillId="48" borderId="278" xfId="48" applyFill="1" applyBorder="1" applyAlignment="1" applyProtection="1">
      <alignment horizontal="center"/>
      <protection locked="0"/>
    </xf>
    <xf numFmtId="0" fontId="5" fillId="48" borderId="279" xfId="48" applyFill="1" applyBorder="1" applyAlignment="1" applyProtection="1">
      <alignment horizontal="center"/>
      <protection locked="0"/>
    </xf>
    <xf numFmtId="0" fontId="5" fillId="57" borderId="278" xfId="48" applyFill="1" applyBorder="1" applyAlignment="1" applyProtection="1">
      <alignment horizontal="center"/>
      <protection locked="0"/>
    </xf>
    <xf numFmtId="0" fontId="5" fillId="57" borderId="279" xfId="48" applyFill="1" applyBorder="1" applyAlignment="1" applyProtection="1">
      <alignment horizontal="center"/>
      <protection locked="0"/>
    </xf>
    <xf numFmtId="0" fontId="60" fillId="46" borderId="92" xfId="48" applyFont="1" applyFill="1" applyBorder="1" applyAlignment="1">
      <alignment horizontal="center"/>
    </xf>
    <xf numFmtId="0" fontId="5" fillId="60" borderId="90" xfId="48" applyFill="1" applyBorder="1" applyAlignment="1">
      <alignment horizontal="center"/>
    </xf>
    <xf numFmtId="0" fontId="61" fillId="60" borderId="17" xfId="48" applyFont="1" applyFill="1" applyBorder="1" applyAlignment="1">
      <alignment horizontal="center"/>
    </xf>
    <xf numFmtId="0" fontId="5" fillId="114" borderId="340" xfId="48" applyFill="1" applyBorder="1" applyAlignment="1">
      <alignment horizontal="center"/>
    </xf>
    <xf numFmtId="2" fontId="5" fillId="0" borderId="103" xfId="49" applyNumberFormat="1" applyBorder="1" applyAlignment="1" applyProtection="1">
      <alignment horizontal="center" vertical="center"/>
      <protection locked="0"/>
    </xf>
    <xf numFmtId="1" fontId="5" fillId="0" borderId="341" xfId="48" applyNumberFormat="1" applyBorder="1" applyAlignment="1" applyProtection="1">
      <alignment horizontal="center"/>
      <protection locked="0"/>
    </xf>
    <xf numFmtId="1" fontId="5" fillId="0" borderId="342" xfId="48" applyNumberFormat="1" applyBorder="1" applyAlignment="1">
      <alignment horizontal="center"/>
    </xf>
    <xf numFmtId="2" fontId="5" fillId="0" borderId="104" xfId="49" applyNumberFormat="1" applyBorder="1" applyAlignment="1" applyProtection="1">
      <alignment horizontal="center" vertical="center"/>
      <protection locked="0"/>
    </xf>
    <xf numFmtId="1" fontId="5" fillId="44" borderId="142" xfId="48" applyNumberFormat="1" applyFill="1" applyBorder="1" applyAlignment="1" applyProtection="1">
      <alignment horizontal="center"/>
      <protection locked="0"/>
    </xf>
    <xf numFmtId="1" fontId="5" fillId="44" borderId="147" xfId="48" applyNumberFormat="1" applyFill="1" applyBorder="1" applyAlignment="1" applyProtection="1">
      <alignment horizontal="center"/>
      <protection locked="0"/>
    </xf>
    <xf numFmtId="1" fontId="5" fillId="0" borderId="102" xfId="48" applyNumberFormat="1" applyBorder="1" applyAlignment="1">
      <alignment horizontal="center"/>
    </xf>
    <xf numFmtId="1" fontId="5" fillId="44" borderId="74" xfId="48" applyNumberFormat="1" applyFill="1" applyBorder="1" applyAlignment="1" applyProtection="1">
      <alignment horizontal="center"/>
      <protection locked="0"/>
    </xf>
    <xf numFmtId="0" fontId="5" fillId="114" borderId="333" xfId="48" applyFill="1" applyBorder="1" applyAlignment="1">
      <alignment horizontal="center"/>
    </xf>
    <xf numFmtId="0" fontId="5" fillId="114" borderId="343" xfId="48" applyFill="1" applyBorder="1" applyAlignment="1">
      <alignment horizontal="center"/>
    </xf>
    <xf numFmtId="1" fontId="5" fillId="0" borderId="208" xfId="48" applyNumberFormat="1" applyBorder="1" applyAlignment="1" applyProtection="1">
      <alignment horizontal="center"/>
      <protection locked="0"/>
    </xf>
    <xf numFmtId="1" fontId="5" fillId="44" borderId="344" xfId="48" applyNumberFormat="1" applyFill="1" applyBorder="1" applyAlignment="1" applyProtection="1">
      <alignment horizontal="center"/>
      <protection locked="0"/>
    </xf>
    <xf numFmtId="1" fontId="5" fillId="0" borderId="345" xfId="48" applyNumberFormat="1" applyBorder="1" applyAlignment="1" applyProtection="1">
      <alignment horizontal="center"/>
      <protection locked="0"/>
    </xf>
    <xf numFmtId="2" fontId="5" fillId="0" borderId="128" xfId="49" applyNumberFormat="1" applyBorder="1" applyAlignment="1" applyProtection="1">
      <alignment horizontal="center" vertical="center"/>
      <protection locked="0"/>
    </xf>
    <xf numFmtId="2" fontId="5" fillId="0" borderId="101" xfId="49" applyNumberFormat="1" applyBorder="1" applyAlignment="1" applyProtection="1">
      <alignment horizontal="center" vertical="center"/>
      <protection locked="0"/>
    </xf>
    <xf numFmtId="1" fontId="5" fillId="44" borderId="75" xfId="48" applyNumberFormat="1" applyFill="1" applyBorder="1" applyAlignment="1" applyProtection="1">
      <alignment horizontal="center"/>
      <protection locked="0"/>
    </xf>
    <xf numFmtId="168" fontId="5" fillId="44" borderId="82" xfId="48" applyNumberFormat="1" applyFill="1" applyBorder="1" applyAlignment="1" applyProtection="1">
      <alignment horizontal="center"/>
      <protection locked="0"/>
    </xf>
    <xf numFmtId="168" fontId="5" fillId="44" borderId="100" xfId="48" applyNumberFormat="1" applyFill="1" applyBorder="1" applyAlignment="1" applyProtection="1">
      <alignment horizontal="center"/>
      <protection locked="0"/>
    </xf>
    <xf numFmtId="1" fontId="5" fillId="44" borderId="158" xfId="48" applyNumberFormat="1" applyFill="1" applyBorder="1" applyAlignment="1" applyProtection="1">
      <alignment horizontal="center"/>
      <protection locked="0"/>
    </xf>
    <xf numFmtId="1" fontId="5" fillId="44" borderId="72" xfId="48" applyNumberFormat="1" applyFill="1" applyBorder="1" applyAlignment="1" applyProtection="1">
      <alignment horizontal="center"/>
      <protection locked="0"/>
    </xf>
    <xf numFmtId="168" fontId="5" fillId="44" borderId="80" xfId="48" applyNumberFormat="1" applyFill="1" applyBorder="1" applyAlignment="1" applyProtection="1">
      <alignment horizontal="center"/>
      <protection locked="0"/>
    </xf>
    <xf numFmtId="168" fontId="5" fillId="44" borderId="101" xfId="48" applyNumberFormat="1" applyFill="1" applyBorder="1" applyAlignment="1" applyProtection="1">
      <alignment horizontal="center"/>
      <protection locked="0"/>
    </xf>
    <xf numFmtId="168" fontId="5" fillId="44" borderId="210" xfId="48" applyNumberFormat="1" applyFill="1" applyBorder="1" applyAlignment="1" applyProtection="1">
      <alignment horizontal="center"/>
      <protection locked="0"/>
    </xf>
    <xf numFmtId="168" fontId="5" fillId="44" borderId="276" xfId="48" applyNumberFormat="1" applyFill="1" applyBorder="1" applyAlignment="1" applyProtection="1">
      <alignment horizontal="center"/>
      <protection locked="0"/>
    </xf>
    <xf numFmtId="1" fontId="5" fillId="44" borderId="86" xfId="48" applyNumberFormat="1" applyFill="1" applyBorder="1" applyAlignment="1" applyProtection="1">
      <alignment horizontal="center"/>
      <protection locked="0"/>
    </xf>
    <xf numFmtId="1" fontId="5" fillId="44" borderId="103" xfId="48" applyNumberFormat="1" applyFill="1" applyBorder="1" applyAlignment="1" applyProtection="1">
      <alignment horizontal="center"/>
      <protection locked="0"/>
    </xf>
    <xf numFmtId="1" fontId="5" fillId="44" borderId="104" xfId="48" applyNumberFormat="1" applyFill="1" applyBorder="1" applyAlignment="1" applyProtection="1">
      <alignment horizontal="center"/>
      <protection locked="0"/>
    </xf>
    <xf numFmtId="1" fontId="5" fillId="44" borderId="105" xfId="48" applyNumberFormat="1" applyFill="1" applyBorder="1" applyAlignment="1" applyProtection="1">
      <alignment horizontal="center"/>
      <protection locked="0"/>
    </xf>
    <xf numFmtId="0" fontId="80" fillId="58" borderId="92" xfId="48" applyFont="1" applyFill="1" applyBorder="1" applyAlignment="1">
      <alignment horizontal="center"/>
    </xf>
    <xf numFmtId="0" fontId="53" fillId="59" borderId="146" xfId="48" applyFont="1" applyFill="1" applyBorder="1" applyAlignment="1" applyProtection="1">
      <alignment horizontal="center"/>
      <protection locked="0"/>
    </xf>
    <xf numFmtId="0" fontId="5" fillId="59" borderId="142" xfId="48" applyFill="1" applyBorder="1" applyAlignment="1" applyProtection="1">
      <alignment horizontal="center"/>
      <protection locked="0"/>
    </xf>
    <xf numFmtId="0" fontId="53" fillId="59" borderId="147" xfId="48" applyFont="1" applyFill="1" applyBorder="1" applyAlignment="1" applyProtection="1">
      <alignment horizontal="center"/>
      <protection locked="0"/>
    </xf>
    <xf numFmtId="0" fontId="5" fillId="59" borderId="147" xfId="48" applyFill="1" applyBorder="1" applyAlignment="1" applyProtection="1">
      <alignment horizontal="center"/>
      <protection locked="0"/>
    </xf>
    <xf numFmtId="0" fontId="53" fillId="59" borderId="95" xfId="48" applyFont="1" applyFill="1" applyBorder="1" applyAlignment="1" applyProtection="1">
      <alignment horizontal="center" vertical="center"/>
      <protection locked="0"/>
    </xf>
    <xf numFmtId="0" fontId="53" fillId="59" borderId="148" xfId="48" applyFont="1" applyFill="1" applyBorder="1" applyAlignment="1" applyProtection="1">
      <alignment horizontal="center"/>
      <protection locked="0"/>
    </xf>
    <xf numFmtId="0" fontId="5" fillId="44" borderId="310" xfId="48" applyFill="1" applyBorder="1" applyAlignment="1" applyProtection="1">
      <alignment horizontal="center"/>
      <protection locked="0"/>
    </xf>
    <xf numFmtId="0" fontId="5" fillId="59" borderId="143" xfId="48" applyFill="1" applyBorder="1" applyAlignment="1" applyProtection="1">
      <alignment horizontal="center"/>
      <protection locked="0"/>
    </xf>
    <xf numFmtId="0" fontId="5" fillId="59" borderId="92" xfId="48" applyFill="1" applyBorder="1" applyAlignment="1" applyProtection="1">
      <alignment horizontal="center"/>
      <protection locked="0"/>
    </xf>
    <xf numFmtId="0" fontId="54" fillId="62" borderId="293" xfId="48" applyFont="1" applyFill="1" applyBorder="1" applyAlignment="1" applyProtection="1">
      <alignment horizontal="center"/>
      <protection locked="0"/>
    </xf>
    <xf numFmtId="0" fontId="54" fillId="62" borderId="142" xfId="48" applyFont="1" applyFill="1" applyBorder="1" applyAlignment="1" applyProtection="1">
      <alignment horizontal="center"/>
      <protection locked="0"/>
    </xf>
    <xf numFmtId="0" fontId="54" fillId="62" borderId="18" xfId="48" applyFont="1" applyFill="1" applyBorder="1" applyAlignment="1" applyProtection="1">
      <alignment horizontal="center"/>
      <protection locked="0"/>
    </xf>
    <xf numFmtId="0" fontId="54" fillId="62" borderId="295" xfId="48" applyFont="1" applyFill="1" applyBorder="1" applyAlignment="1" applyProtection="1">
      <alignment horizontal="center"/>
      <protection locked="0"/>
    </xf>
    <xf numFmtId="0" fontId="54" fillId="62" borderId="0" xfId="48" applyFont="1" applyFill="1" applyAlignment="1" applyProtection="1">
      <alignment horizontal="center"/>
      <protection locked="0"/>
    </xf>
    <xf numFmtId="0" fontId="5" fillId="62" borderId="291" xfId="48" applyFill="1" applyBorder="1" applyAlignment="1" applyProtection="1">
      <alignment horizontal="center"/>
      <protection locked="0"/>
    </xf>
    <xf numFmtId="0" fontId="5" fillId="62" borderId="292" xfId="48" applyFill="1" applyBorder="1" applyAlignment="1" applyProtection="1">
      <alignment horizontal="center"/>
      <protection locked="0"/>
    </xf>
    <xf numFmtId="0" fontId="54" fillId="62" borderId="292" xfId="48" applyFont="1" applyFill="1" applyBorder="1" applyAlignment="1" applyProtection="1">
      <alignment horizontal="center"/>
      <protection locked="0"/>
    </xf>
    <xf numFmtId="0" fontId="54" fillId="62" borderId="300" xfId="48" applyFont="1" applyFill="1" applyBorder="1" applyAlignment="1" applyProtection="1">
      <alignment horizontal="center"/>
      <protection locked="0"/>
    </xf>
    <xf numFmtId="0" fontId="54" fillId="62" borderId="294" xfId="48" applyFont="1" applyFill="1" applyBorder="1" applyAlignment="1" applyProtection="1">
      <alignment horizontal="center"/>
      <protection locked="0"/>
    </xf>
    <xf numFmtId="0" fontId="5" fillId="62" borderId="294" xfId="48" applyFill="1" applyBorder="1" applyAlignment="1" applyProtection="1">
      <alignment horizontal="center"/>
      <protection locked="0"/>
    </xf>
    <xf numFmtId="0" fontId="5" fillId="62" borderId="295" xfId="48" applyFill="1" applyBorder="1" applyAlignment="1" applyProtection="1">
      <alignment horizontal="center"/>
      <protection locked="0"/>
    </xf>
    <xf numFmtId="0" fontId="5" fillId="62" borderId="0" xfId="48" applyFill="1" applyAlignment="1" applyProtection="1">
      <alignment horizontal="center"/>
      <protection locked="0"/>
    </xf>
    <xf numFmtId="0" fontId="5" fillId="62" borderId="293" xfId="48" applyFill="1" applyBorder="1" applyAlignment="1" applyProtection="1">
      <alignment horizontal="center"/>
      <protection locked="0"/>
    </xf>
    <xf numFmtId="0" fontId="5" fillId="62" borderId="142" xfId="48" applyFill="1" applyBorder="1" applyAlignment="1" applyProtection="1">
      <alignment horizontal="center"/>
      <protection locked="0"/>
    </xf>
    <xf numFmtId="0" fontId="5" fillId="62" borderId="18" xfId="48" applyFill="1" applyBorder="1" applyAlignment="1" applyProtection="1">
      <alignment horizontal="center"/>
      <protection locked="0"/>
    </xf>
    <xf numFmtId="0" fontId="54" fillId="62" borderId="106" xfId="48" applyFont="1" applyFill="1" applyBorder="1" applyAlignment="1" applyProtection="1">
      <alignment horizontal="center"/>
      <protection locked="0"/>
    </xf>
    <xf numFmtId="0" fontId="54" fillId="62" borderId="297" xfId="48" applyFont="1" applyFill="1" applyBorder="1" applyAlignment="1" applyProtection="1">
      <alignment horizontal="center"/>
      <protection locked="0"/>
    </xf>
    <xf numFmtId="0" fontId="54" fillId="62" borderId="143" xfId="48" applyFont="1" applyFill="1" applyBorder="1" applyAlignment="1" applyProtection="1">
      <alignment horizontal="center"/>
      <protection locked="0"/>
    </xf>
    <xf numFmtId="0" fontId="54" fillId="62" borderId="24" xfId="48" applyFont="1" applyFill="1" applyBorder="1" applyAlignment="1" applyProtection="1">
      <alignment horizontal="center"/>
      <protection locked="0"/>
    </xf>
    <xf numFmtId="0" fontId="54" fillId="62" borderId="299" xfId="48" applyFont="1" applyFill="1" applyBorder="1" applyAlignment="1" applyProtection="1">
      <alignment horizontal="center"/>
      <protection locked="0"/>
    </xf>
    <xf numFmtId="0" fontId="54" fillId="62" borderId="298" xfId="48" applyFont="1" applyFill="1" applyBorder="1" applyAlignment="1" applyProtection="1">
      <alignment horizontal="center"/>
      <protection locked="0"/>
    </xf>
    <xf numFmtId="0" fontId="54" fillId="62" borderId="17" xfId="48" applyFont="1" applyFill="1" applyBorder="1" applyAlignment="1" applyProtection="1">
      <alignment horizontal="center"/>
      <protection locked="0"/>
    </xf>
    <xf numFmtId="0" fontId="5" fillId="62" borderId="298" xfId="48" applyFill="1" applyBorder="1" applyAlignment="1" applyProtection="1">
      <alignment horizontal="center"/>
      <protection locked="0"/>
    </xf>
    <xf numFmtId="0" fontId="5" fillId="62" borderId="299" xfId="48" applyFill="1" applyBorder="1" applyAlignment="1" applyProtection="1">
      <alignment horizontal="center"/>
      <protection locked="0"/>
    </xf>
    <xf numFmtId="0" fontId="55" fillId="63" borderId="89" xfId="48" applyFont="1" applyFill="1" applyBorder="1" applyAlignment="1" applyProtection="1">
      <alignment horizontal="center"/>
      <protection locked="0"/>
    </xf>
    <xf numFmtId="0" fontId="55" fillId="63" borderId="18" xfId="48" applyFont="1" applyFill="1" applyBorder="1" applyAlignment="1" applyProtection="1">
      <alignment horizontal="center"/>
      <protection locked="0"/>
    </xf>
    <xf numFmtId="0" fontId="55" fillId="63" borderId="142" xfId="48" applyFont="1" applyFill="1" applyBorder="1" applyAlignment="1" applyProtection="1">
      <alignment horizontal="center"/>
      <protection locked="0"/>
    </xf>
    <xf numFmtId="0" fontId="5" fillId="63" borderId="291" xfId="48" applyFill="1" applyBorder="1" applyAlignment="1" applyProtection="1">
      <alignment horizontal="center"/>
      <protection locked="0"/>
    </xf>
    <xf numFmtId="0" fontId="5" fillId="63" borderId="89" xfId="48" applyFill="1" applyBorder="1" applyAlignment="1" applyProtection="1">
      <alignment horizontal="center"/>
      <protection locked="0"/>
    </xf>
    <xf numFmtId="0" fontId="5" fillId="63" borderId="18" xfId="48" applyFill="1" applyBorder="1" applyAlignment="1" applyProtection="1">
      <alignment horizontal="center"/>
      <protection locked="0"/>
    </xf>
    <xf numFmtId="0" fontId="5" fillId="63" borderId="142" xfId="48" applyFill="1" applyBorder="1" applyAlignment="1" applyProtection="1">
      <alignment horizontal="center"/>
      <protection locked="0"/>
    </xf>
    <xf numFmtId="0" fontId="55" fillId="63" borderId="91" xfId="48" applyFont="1" applyFill="1" applyBorder="1" applyAlignment="1" applyProtection="1">
      <alignment horizontal="center"/>
      <protection locked="0"/>
    </xf>
    <xf numFmtId="0" fontId="55" fillId="63" borderId="24" xfId="48" applyFont="1" applyFill="1" applyBorder="1" applyAlignment="1" applyProtection="1">
      <alignment horizontal="center"/>
      <protection locked="0"/>
    </xf>
    <xf numFmtId="0" fontId="55" fillId="63" borderId="143" xfId="48" applyFont="1" applyFill="1" applyBorder="1" applyAlignment="1" applyProtection="1">
      <alignment horizontal="center"/>
      <protection locked="0"/>
    </xf>
    <xf numFmtId="0" fontId="68" fillId="74" borderId="143" xfId="48" applyFont="1" applyFill="1" applyBorder="1" applyAlignment="1" applyProtection="1">
      <alignment horizontal="center"/>
      <protection locked="0"/>
    </xf>
    <xf numFmtId="1" fontId="5" fillId="44" borderId="173" xfId="48" applyNumberFormat="1" applyFill="1" applyBorder="1" applyAlignment="1" applyProtection="1">
      <alignment horizontal="center"/>
      <protection locked="0"/>
    </xf>
    <xf numFmtId="1" fontId="5" fillId="44" borderId="102" xfId="48" applyNumberFormat="1" applyFill="1" applyBorder="1" applyAlignment="1" applyProtection="1">
      <alignment horizontal="center"/>
      <protection locked="0"/>
    </xf>
    <xf numFmtId="0" fontId="5" fillId="60" borderId="278" xfId="48" applyFill="1" applyBorder="1" applyAlignment="1" applyProtection="1">
      <alignment horizontal="center"/>
      <protection locked="0"/>
    </xf>
    <xf numFmtId="0" fontId="61" fillId="60" borderId="296" xfId="48" applyFont="1" applyFill="1" applyBorder="1" applyAlignment="1">
      <alignment horizontal="center"/>
    </xf>
    <xf numFmtId="0" fontId="5" fillId="44" borderId="323" xfId="48" applyFill="1" applyBorder="1" applyAlignment="1" applyProtection="1">
      <alignment horizontal="center"/>
      <protection locked="0"/>
    </xf>
    <xf numFmtId="0" fontId="5" fillId="44" borderId="333" xfId="48" applyFill="1" applyBorder="1" applyAlignment="1" applyProtection="1">
      <alignment horizontal="center"/>
      <protection locked="0"/>
    </xf>
    <xf numFmtId="0" fontId="5" fillId="44" borderId="337" xfId="48" applyFill="1" applyBorder="1" applyAlignment="1" applyProtection="1">
      <alignment horizontal="center"/>
      <protection locked="0"/>
    </xf>
    <xf numFmtId="168" fontId="5" fillId="44" borderId="284" xfId="48" applyNumberFormat="1" applyFill="1" applyBorder="1" applyAlignment="1" applyProtection="1">
      <alignment horizontal="center"/>
      <protection locked="0"/>
    </xf>
    <xf numFmtId="168" fontId="5" fillId="44" borderId="250" xfId="48" applyNumberFormat="1" applyFill="1" applyBorder="1" applyAlignment="1" applyProtection="1">
      <alignment horizontal="center"/>
      <protection locked="0"/>
    </xf>
    <xf numFmtId="0" fontId="58" fillId="69" borderId="270" xfId="48" applyFont="1" applyFill="1" applyBorder="1" applyAlignment="1" applyProtection="1">
      <alignment horizontal="center"/>
      <protection locked="0"/>
    </xf>
    <xf numFmtId="0" fontId="58" fillId="69" borderId="271" xfId="48" applyFont="1" applyFill="1" applyBorder="1" applyAlignment="1" applyProtection="1">
      <alignment horizontal="center"/>
      <protection locked="0"/>
    </xf>
    <xf numFmtId="0" fontId="58" fillId="69" borderId="274" xfId="48" applyFont="1" applyFill="1" applyBorder="1" applyAlignment="1" applyProtection="1">
      <alignment horizontal="center"/>
      <protection locked="0"/>
    </xf>
    <xf numFmtId="0" fontId="58" fillId="69" borderId="275" xfId="48" applyFont="1" applyFill="1" applyBorder="1" applyAlignment="1" applyProtection="1">
      <alignment horizontal="center"/>
      <protection locked="0"/>
    </xf>
    <xf numFmtId="0" fontId="58" fillId="70" borderId="278" xfId="48" applyFont="1" applyFill="1" applyBorder="1" applyAlignment="1" applyProtection="1">
      <alignment horizontal="center"/>
      <protection locked="0"/>
    </xf>
    <xf numFmtId="0" fontId="58" fillId="70" borderId="279" xfId="48" applyFont="1" applyFill="1" applyBorder="1" applyAlignment="1" applyProtection="1">
      <alignment horizontal="center"/>
      <protection locked="0"/>
    </xf>
    <xf numFmtId="0" fontId="58" fillId="70" borderId="270" xfId="48" applyFont="1" applyFill="1" applyBorder="1" applyAlignment="1" applyProtection="1">
      <alignment horizontal="center"/>
      <protection locked="0"/>
    </xf>
    <xf numFmtId="0" fontId="58" fillId="70" borderId="271" xfId="48" applyFont="1" applyFill="1" applyBorder="1" applyAlignment="1" applyProtection="1">
      <alignment horizontal="center"/>
      <protection locked="0"/>
    </xf>
    <xf numFmtId="0" fontId="58" fillId="70" borderId="274" xfId="48" applyFont="1" applyFill="1" applyBorder="1" applyAlignment="1" applyProtection="1">
      <alignment horizontal="center"/>
      <protection locked="0"/>
    </xf>
    <xf numFmtId="0" fontId="58" fillId="70" borderId="275" xfId="48" applyFont="1" applyFill="1" applyBorder="1" applyAlignment="1" applyProtection="1">
      <alignment horizontal="center"/>
      <protection locked="0"/>
    </xf>
    <xf numFmtId="0" fontId="58" fillId="71" borderId="278" xfId="48" applyFont="1" applyFill="1" applyBorder="1" applyAlignment="1" applyProtection="1">
      <alignment horizontal="center"/>
      <protection locked="0"/>
    </xf>
    <xf numFmtId="0" fontId="58" fillId="71" borderId="279" xfId="48" applyFont="1" applyFill="1" applyBorder="1" applyAlignment="1" applyProtection="1">
      <alignment horizontal="center"/>
      <protection locked="0"/>
    </xf>
    <xf numFmtId="0" fontId="58" fillId="71" borderId="270" xfId="48" applyFont="1" applyFill="1" applyBorder="1" applyAlignment="1" applyProtection="1">
      <alignment horizontal="center"/>
      <protection locked="0"/>
    </xf>
    <xf numFmtId="0" fontId="58" fillId="71" borderId="271" xfId="48" applyFont="1" applyFill="1" applyBorder="1" applyAlignment="1" applyProtection="1">
      <alignment horizontal="center"/>
      <protection locked="0"/>
    </xf>
    <xf numFmtId="0" fontId="58" fillId="71" borderId="274" xfId="48" applyFont="1" applyFill="1" applyBorder="1" applyAlignment="1" applyProtection="1">
      <alignment horizontal="center"/>
      <protection locked="0"/>
    </xf>
    <xf numFmtId="0" fontId="58" fillId="71" borderId="275" xfId="48" applyFont="1" applyFill="1" applyBorder="1" applyAlignment="1" applyProtection="1">
      <alignment horizontal="center"/>
      <protection locked="0"/>
    </xf>
    <xf numFmtId="0" fontId="67" fillId="72" borderId="89" xfId="48" applyFont="1" applyFill="1" applyBorder="1" applyAlignment="1">
      <alignment horizontal="center"/>
    </xf>
    <xf numFmtId="0" fontId="67" fillId="72" borderId="90" xfId="48" applyFont="1" applyFill="1" applyBorder="1" applyAlignment="1">
      <alignment horizontal="center"/>
    </xf>
    <xf numFmtId="0" fontId="67" fillId="72" borderId="147" xfId="48" applyFont="1" applyFill="1" applyBorder="1" applyAlignment="1">
      <alignment horizontal="center"/>
    </xf>
    <xf numFmtId="0" fontId="58" fillId="44" borderId="305" xfId="48" applyFont="1" applyFill="1" applyBorder="1" applyAlignment="1">
      <alignment horizontal="center"/>
    </xf>
    <xf numFmtId="0" fontId="58" fillId="44" borderId="277" xfId="48" applyFont="1" applyFill="1" applyBorder="1" applyAlignment="1">
      <alignment horizontal="center"/>
    </xf>
    <xf numFmtId="0" fontId="58" fillId="72" borderId="278" xfId="48" applyFont="1" applyFill="1" applyBorder="1" applyAlignment="1">
      <alignment horizontal="center"/>
    </xf>
    <xf numFmtId="0" fontId="58" fillId="72" borderId="279" xfId="48" applyFont="1" applyFill="1" applyBorder="1" applyAlignment="1">
      <alignment horizontal="center"/>
    </xf>
    <xf numFmtId="0" fontId="67" fillId="72" borderId="142" xfId="48" applyFont="1" applyFill="1" applyBorder="1" applyAlignment="1">
      <alignment horizontal="center"/>
    </xf>
    <xf numFmtId="0" fontId="58" fillId="72" borderId="147" xfId="48" applyFont="1" applyFill="1" applyBorder="1" applyAlignment="1">
      <alignment horizontal="center"/>
    </xf>
    <xf numFmtId="0" fontId="58" fillId="44" borderId="306" xfId="48" applyFont="1" applyFill="1" applyBorder="1" applyAlignment="1">
      <alignment horizontal="center"/>
    </xf>
    <xf numFmtId="0" fontId="58" fillId="44" borderId="269" xfId="48" applyFont="1" applyFill="1" applyBorder="1" applyAlignment="1">
      <alignment horizontal="center"/>
    </xf>
    <xf numFmtId="0" fontId="58" fillId="72" borderId="270" xfId="48" applyFont="1" applyFill="1" applyBorder="1" applyAlignment="1">
      <alignment horizontal="center"/>
    </xf>
    <xf numFmtId="0" fontId="58" fillId="72" borderId="271" xfId="48" applyFont="1" applyFill="1" applyBorder="1" applyAlignment="1">
      <alignment horizontal="center"/>
    </xf>
    <xf numFmtId="0" fontId="58" fillId="72" borderId="89" xfId="48" applyFont="1" applyFill="1" applyBorder="1" applyAlignment="1">
      <alignment horizontal="center"/>
    </xf>
    <xf numFmtId="0" fontId="58" fillId="72" borderId="90" xfId="48" applyFont="1" applyFill="1" applyBorder="1" applyAlignment="1">
      <alignment horizontal="center"/>
    </xf>
    <xf numFmtId="0" fontId="67" fillId="72" borderId="280" xfId="48" applyFont="1" applyFill="1" applyBorder="1" applyAlignment="1">
      <alignment horizontal="center"/>
    </xf>
    <xf numFmtId="0" fontId="58" fillId="72" borderId="142" xfId="48" applyFont="1" applyFill="1" applyBorder="1" applyAlignment="1">
      <alignment horizontal="center"/>
    </xf>
    <xf numFmtId="0" fontId="67" fillId="72" borderId="91" xfId="48" applyFont="1" applyFill="1" applyBorder="1" applyAlignment="1">
      <alignment horizontal="center"/>
    </xf>
    <xf numFmtId="0" fontId="67" fillId="72" borderId="92" xfId="48" applyFont="1" applyFill="1" applyBorder="1" applyAlignment="1">
      <alignment horizontal="center"/>
    </xf>
    <xf numFmtId="0" fontId="67" fillId="72" borderId="148" xfId="48" applyFont="1" applyFill="1" applyBorder="1" applyAlignment="1">
      <alignment horizontal="center"/>
    </xf>
    <xf numFmtId="0" fontId="58" fillId="44" borderId="310" xfId="48" applyFont="1" applyFill="1" applyBorder="1" applyAlignment="1">
      <alignment horizontal="center"/>
    </xf>
    <xf numFmtId="0" fontId="58" fillId="44" borderId="273" xfId="48" applyFont="1" applyFill="1" applyBorder="1" applyAlignment="1">
      <alignment horizontal="center"/>
    </xf>
    <xf numFmtId="0" fontId="58" fillId="72" borderId="274" xfId="48" applyFont="1" applyFill="1" applyBorder="1" applyAlignment="1">
      <alignment horizontal="center"/>
    </xf>
    <xf numFmtId="0" fontId="58" fillId="72" borderId="275" xfId="48" applyFont="1" applyFill="1" applyBorder="1" applyAlignment="1">
      <alignment horizontal="center"/>
    </xf>
    <xf numFmtId="0" fontId="67" fillId="72" borderId="143" xfId="48" applyFont="1" applyFill="1" applyBorder="1" applyAlignment="1">
      <alignment horizontal="center"/>
    </xf>
    <xf numFmtId="0" fontId="67" fillId="72" borderId="153" xfId="48" applyFont="1" applyFill="1" applyBorder="1" applyAlignment="1">
      <alignment horizontal="center"/>
    </xf>
    <xf numFmtId="0" fontId="58" fillId="44" borderId="305" xfId="48" applyFont="1" applyFill="1" applyBorder="1" applyAlignment="1" applyProtection="1">
      <alignment horizontal="center"/>
      <protection locked="0"/>
    </xf>
    <xf numFmtId="0" fontId="58" fillId="73" borderId="278" xfId="48" applyFont="1" applyFill="1" applyBorder="1" applyAlignment="1" applyProtection="1">
      <alignment horizontal="center"/>
      <protection locked="0"/>
    </xf>
    <xf numFmtId="0" fontId="58" fillId="73" borderId="279" xfId="48" applyFont="1" applyFill="1" applyBorder="1" applyAlignment="1" applyProtection="1">
      <alignment horizontal="center"/>
      <protection locked="0"/>
    </xf>
    <xf numFmtId="0" fontId="58" fillId="73" borderId="147" xfId="48" applyFont="1" applyFill="1" applyBorder="1" applyAlignment="1" applyProtection="1">
      <alignment horizontal="center"/>
      <protection locked="0"/>
    </xf>
    <xf numFmtId="0" fontId="58" fillId="44" borderId="306" xfId="48" applyFont="1" applyFill="1" applyBorder="1" applyAlignment="1" applyProtection="1">
      <alignment horizontal="center"/>
      <protection locked="0"/>
    </xf>
    <xf numFmtId="0" fontId="58" fillId="73" borderId="270" xfId="48" applyFont="1" applyFill="1" applyBorder="1" applyAlignment="1" applyProtection="1">
      <alignment horizontal="center"/>
      <protection locked="0"/>
    </xf>
    <xf numFmtId="0" fontId="58" fillId="73" borderId="271" xfId="48" applyFont="1" applyFill="1" applyBorder="1" applyAlignment="1" applyProtection="1">
      <alignment horizontal="center"/>
      <protection locked="0"/>
    </xf>
    <xf numFmtId="0" fontId="58" fillId="73" borderId="89" xfId="48" applyFont="1" applyFill="1" applyBorder="1" applyAlignment="1" applyProtection="1">
      <alignment horizontal="center"/>
      <protection locked="0"/>
    </xf>
    <xf numFmtId="0" fontId="58" fillId="73" borderId="90" xfId="48" applyFont="1" applyFill="1" applyBorder="1" applyAlignment="1" applyProtection="1">
      <alignment horizontal="center"/>
      <protection locked="0"/>
    </xf>
    <xf numFmtId="0" fontId="58" fillId="73" borderId="142" xfId="48" applyFont="1" applyFill="1" applyBorder="1" applyAlignment="1" applyProtection="1">
      <alignment horizontal="center"/>
      <protection locked="0"/>
    </xf>
    <xf numFmtId="0" fontId="58" fillId="44" borderId="310" xfId="48" applyFont="1" applyFill="1" applyBorder="1" applyAlignment="1" applyProtection="1">
      <alignment horizontal="center"/>
      <protection locked="0"/>
    </xf>
    <xf numFmtId="0" fontId="58" fillId="73" borderId="274" xfId="48" applyFont="1" applyFill="1" applyBorder="1" applyAlignment="1" applyProtection="1">
      <alignment horizontal="center"/>
      <protection locked="0"/>
    </xf>
    <xf numFmtId="0" fontId="58" fillId="73" borderId="275" xfId="48" applyFont="1" applyFill="1" applyBorder="1" applyAlignment="1" applyProtection="1">
      <alignment horizontal="center"/>
      <protection locked="0"/>
    </xf>
    <xf numFmtId="0" fontId="58" fillId="74" borderId="278" xfId="48" applyFont="1" applyFill="1" applyBorder="1" applyAlignment="1" applyProtection="1">
      <alignment horizontal="center"/>
      <protection locked="0"/>
    </xf>
    <xf numFmtId="0" fontId="58" fillId="74" borderId="279" xfId="48" applyFont="1" applyFill="1" applyBorder="1" applyAlignment="1" applyProtection="1">
      <alignment horizontal="center"/>
      <protection locked="0"/>
    </xf>
    <xf numFmtId="0" fontId="58" fillId="74" borderId="147" xfId="48" applyFont="1" applyFill="1" applyBorder="1" applyAlignment="1" applyProtection="1">
      <alignment horizontal="center"/>
      <protection locked="0"/>
    </xf>
    <xf numFmtId="0" fontId="58" fillId="74" borderId="270" xfId="48" applyFont="1" applyFill="1" applyBorder="1" applyAlignment="1" applyProtection="1">
      <alignment horizontal="center"/>
      <protection locked="0"/>
    </xf>
    <xf numFmtId="0" fontId="58" fillId="74" borderId="271" xfId="48" applyFont="1" applyFill="1" applyBorder="1" applyAlignment="1" applyProtection="1">
      <alignment horizontal="center"/>
      <protection locked="0"/>
    </xf>
    <xf numFmtId="0" fontId="58" fillId="74" borderId="89" xfId="48" applyFont="1" applyFill="1" applyBorder="1" applyAlignment="1" applyProtection="1">
      <alignment horizontal="center"/>
      <protection locked="0"/>
    </xf>
    <xf numFmtId="0" fontId="58" fillId="74" borderId="90" xfId="48" applyFont="1" applyFill="1" applyBorder="1" applyAlignment="1" applyProtection="1">
      <alignment horizontal="center"/>
      <protection locked="0"/>
    </xf>
    <xf numFmtId="0" fontId="58" fillId="74" borderId="142" xfId="48" applyFont="1" applyFill="1" applyBorder="1" applyAlignment="1" applyProtection="1">
      <alignment horizontal="center"/>
      <protection locked="0"/>
    </xf>
    <xf numFmtId="0" fontId="58" fillId="74" borderId="274" xfId="48" applyFont="1" applyFill="1" applyBorder="1" applyAlignment="1" applyProtection="1">
      <alignment horizontal="center"/>
      <protection locked="0"/>
    </xf>
    <xf numFmtId="0" fontId="58" fillId="74" borderId="275" xfId="48" applyFont="1" applyFill="1" applyBorder="1" applyAlignment="1" applyProtection="1">
      <alignment horizontal="center"/>
      <protection locked="0"/>
    </xf>
    <xf numFmtId="0" fontId="63" fillId="69" borderId="154" xfId="48" applyFont="1" applyFill="1" applyBorder="1" applyAlignment="1" applyProtection="1">
      <alignment horizontal="center"/>
      <protection locked="0"/>
    </xf>
    <xf numFmtId="0" fontId="5" fillId="69" borderId="209" xfId="48" applyFill="1" applyBorder="1" applyAlignment="1" applyProtection="1">
      <alignment horizontal="center"/>
      <protection locked="0"/>
    </xf>
    <xf numFmtId="0" fontId="5" fillId="70" borderId="209" xfId="48" applyFill="1" applyBorder="1" applyAlignment="1" applyProtection="1">
      <alignment horizontal="center"/>
      <protection locked="0"/>
    </xf>
    <xf numFmtId="0" fontId="65" fillId="71" borderId="209" xfId="48" applyFont="1" applyFill="1" applyBorder="1" applyAlignment="1" applyProtection="1">
      <alignment horizontal="center"/>
      <protection locked="0"/>
    </xf>
    <xf numFmtId="0" fontId="5" fillId="71" borderId="209" xfId="48" applyFill="1" applyBorder="1" applyAlignment="1" applyProtection="1">
      <alignment horizontal="center"/>
      <protection locked="0"/>
    </xf>
    <xf numFmtId="0" fontId="58" fillId="69" borderId="278" xfId="48" applyFont="1" applyFill="1" applyBorder="1" applyAlignment="1" applyProtection="1">
      <alignment horizontal="center"/>
      <protection locked="0"/>
    </xf>
    <xf numFmtId="0" fontId="58" fillId="69" borderId="279" xfId="48" applyFont="1" applyFill="1" applyBorder="1" applyAlignment="1" applyProtection="1">
      <alignment horizontal="center"/>
      <protection locked="0"/>
    </xf>
    <xf numFmtId="0" fontId="58" fillId="72" borderId="278" xfId="48" applyFont="1" applyFill="1" applyBorder="1" applyAlignment="1" applyProtection="1">
      <alignment horizontal="center"/>
      <protection locked="0"/>
    </xf>
    <xf numFmtId="0" fontId="58" fillId="72" borderId="279" xfId="48" applyFont="1" applyFill="1" applyBorder="1" applyAlignment="1" applyProtection="1">
      <alignment horizontal="center"/>
      <protection locked="0"/>
    </xf>
    <xf numFmtId="0" fontId="58" fillId="72" borderId="147" xfId="48" applyFont="1" applyFill="1" applyBorder="1" applyAlignment="1" applyProtection="1">
      <alignment horizontal="center"/>
      <protection locked="0"/>
    </xf>
    <xf numFmtId="0" fontId="58" fillId="72" borderId="270" xfId="48" applyFont="1" applyFill="1" applyBorder="1" applyAlignment="1" applyProtection="1">
      <alignment horizontal="center"/>
      <protection locked="0"/>
    </xf>
    <xf numFmtId="0" fontId="58" fillId="72" borderId="271" xfId="48" applyFont="1" applyFill="1" applyBorder="1" applyAlignment="1" applyProtection="1">
      <alignment horizontal="center"/>
      <protection locked="0"/>
    </xf>
    <xf numFmtId="0" fontId="58" fillId="72" borderId="89" xfId="48" applyFont="1" applyFill="1" applyBorder="1" applyAlignment="1" applyProtection="1">
      <alignment horizontal="center"/>
      <protection locked="0"/>
    </xf>
    <xf numFmtId="0" fontId="58" fillId="72" borderId="90" xfId="48" applyFont="1" applyFill="1" applyBorder="1" applyAlignment="1" applyProtection="1">
      <alignment horizontal="center"/>
      <protection locked="0"/>
    </xf>
    <xf numFmtId="0" fontId="58" fillId="72" borderId="142" xfId="48" applyFont="1" applyFill="1" applyBorder="1" applyAlignment="1" applyProtection="1">
      <alignment horizontal="center"/>
      <protection locked="0"/>
    </xf>
    <xf numFmtId="0" fontId="58" fillId="72" borderId="274" xfId="48" applyFont="1" applyFill="1" applyBorder="1" applyAlignment="1" applyProtection="1">
      <alignment horizontal="center"/>
      <protection locked="0"/>
    </xf>
    <xf numFmtId="0" fontId="58" fillId="72" borderId="275" xfId="48" applyFont="1" applyFill="1" applyBorder="1" applyAlignment="1" applyProtection="1">
      <alignment horizontal="center"/>
      <protection locked="0"/>
    </xf>
    <xf numFmtId="0" fontId="53" fillId="59" borderId="258" xfId="48" applyFont="1" applyFill="1" applyBorder="1" applyAlignment="1" applyProtection="1">
      <alignment horizontal="center"/>
      <protection locked="0"/>
    </xf>
    <xf numFmtId="1" fontId="5" fillId="0" borderId="153" xfId="48" applyNumberFormat="1" applyBorder="1" applyAlignment="1" applyProtection="1">
      <alignment horizontal="center"/>
      <protection locked="0"/>
    </xf>
    <xf numFmtId="1" fontId="5" fillId="0" borderId="153" xfId="48" applyNumberFormat="1" applyBorder="1" applyAlignment="1">
      <alignment horizontal="center"/>
    </xf>
    <xf numFmtId="0" fontId="156" fillId="77" borderId="308" xfId="48" applyFont="1" applyFill="1" applyBorder="1" applyAlignment="1" applyProtection="1">
      <alignment horizontal="center"/>
      <protection locked="0"/>
    </xf>
    <xf numFmtId="0" fontId="5" fillId="72" borderId="278" xfId="48" applyFill="1" applyBorder="1" applyAlignment="1">
      <alignment horizontal="center"/>
    </xf>
    <xf numFmtId="0" fontId="5" fillId="72" borderId="279" xfId="48" applyFill="1" applyBorder="1" applyAlignment="1">
      <alignment horizontal="center"/>
    </xf>
    <xf numFmtId="0" fontId="5" fillId="72" borderId="280" xfId="48" applyFill="1" applyBorder="1" applyAlignment="1">
      <alignment horizontal="center"/>
    </xf>
    <xf numFmtId="0" fontId="5" fillId="72" borderId="270" xfId="48" applyFill="1" applyBorder="1" applyAlignment="1">
      <alignment horizontal="center"/>
    </xf>
    <xf numFmtId="0" fontId="5" fillId="72" borderId="271" xfId="48" applyFill="1" applyBorder="1" applyAlignment="1">
      <alignment horizontal="center"/>
    </xf>
    <xf numFmtId="0" fontId="5" fillId="72" borderId="89" xfId="48" applyFill="1" applyBorder="1" applyAlignment="1">
      <alignment horizontal="center"/>
    </xf>
    <xf numFmtId="0" fontId="5" fillId="72" borderId="90" xfId="48" applyFill="1" applyBorder="1" applyAlignment="1">
      <alignment horizontal="center"/>
    </xf>
    <xf numFmtId="0" fontId="5" fillId="72" borderId="142" xfId="48" applyFill="1" applyBorder="1" applyAlignment="1">
      <alignment horizontal="center"/>
    </xf>
    <xf numFmtId="0" fontId="5" fillId="72" borderId="147" xfId="48" applyFill="1" applyBorder="1" applyAlignment="1">
      <alignment horizontal="center"/>
    </xf>
    <xf numFmtId="0" fontId="5" fillId="72" borderId="274" xfId="48" applyFill="1" applyBorder="1" applyAlignment="1">
      <alignment horizontal="center"/>
    </xf>
    <xf numFmtId="0" fontId="5" fillId="72" borderId="275" xfId="48" applyFill="1" applyBorder="1" applyAlignment="1">
      <alignment horizontal="center"/>
    </xf>
    <xf numFmtId="0" fontId="158" fillId="64" borderId="0" xfId="48" applyFont="1" applyFill="1" applyAlignment="1">
      <alignment horizontal="center"/>
    </xf>
    <xf numFmtId="0" fontId="5" fillId="64" borderId="0" xfId="48" applyFill="1" applyAlignment="1">
      <alignment horizontal="center"/>
    </xf>
    <xf numFmtId="0" fontId="158" fillId="64" borderId="17" xfId="48" applyFont="1" applyFill="1" applyBorder="1" applyAlignment="1">
      <alignment horizontal="center"/>
    </xf>
    <xf numFmtId="0" fontId="50" fillId="55" borderId="346" xfId="48" applyFont="1" applyFill="1" applyBorder="1" applyAlignment="1" applyProtection="1">
      <alignment horizontal="center"/>
      <protection locked="0"/>
    </xf>
    <xf numFmtId="0" fontId="50" fillId="55" borderId="303" xfId="48" applyFont="1" applyFill="1" applyBorder="1" applyAlignment="1" applyProtection="1">
      <alignment horizontal="center"/>
      <protection locked="0"/>
    </xf>
    <xf numFmtId="0" fontId="5" fillId="58" borderId="18" xfId="48" applyFill="1" applyBorder="1" applyAlignment="1" applyProtection="1">
      <alignment horizontal="center"/>
      <protection locked="0"/>
    </xf>
    <xf numFmtId="0" fontId="5" fillId="58" borderId="0" xfId="48" applyFill="1" applyAlignment="1">
      <alignment horizontal="center"/>
    </xf>
    <xf numFmtId="0" fontId="5" fillId="58" borderId="0" xfId="48" applyFill="1" applyAlignment="1" applyProtection="1">
      <alignment horizontal="center"/>
      <protection locked="0"/>
    </xf>
    <xf numFmtId="0" fontId="80" fillId="58" borderId="304" xfId="48" applyFont="1" applyFill="1" applyBorder="1" applyAlignment="1" applyProtection="1">
      <alignment horizontal="center"/>
      <protection locked="0"/>
    </xf>
    <xf numFmtId="49" fontId="5" fillId="44" borderId="0" xfId="48" applyNumberFormat="1" applyFill="1"/>
    <xf numFmtId="0" fontId="47" fillId="44" borderId="29" xfId="48" applyFont="1" applyFill="1" applyBorder="1"/>
    <xf numFmtId="168" fontId="5" fillId="44" borderId="0" xfId="48" applyNumberFormat="1" applyFill="1" applyProtection="1">
      <protection locked="0"/>
    </xf>
    <xf numFmtId="1" fontId="5" fillId="44" borderId="0" xfId="48" applyNumberFormat="1" applyFill="1"/>
    <xf numFmtId="0" fontId="5" fillId="50" borderId="0" xfId="49" applyFill="1"/>
    <xf numFmtId="0" fontId="5" fillId="44" borderId="0" xfId="49" applyFill="1"/>
    <xf numFmtId="0" fontId="148" fillId="50" borderId="347" xfId="47" applyFont="1" applyFill="1" applyBorder="1" applyProtection="1"/>
    <xf numFmtId="2" fontId="5" fillId="50" borderId="0" xfId="49" applyNumberFormat="1" applyFill="1"/>
    <xf numFmtId="168" fontId="5" fillId="50" borderId="0" xfId="49" applyNumberFormat="1" applyFill="1" applyProtection="1">
      <protection locked="0"/>
    </xf>
    <xf numFmtId="0" fontId="39" fillId="44" borderId="0" xfId="49" applyFont="1" applyFill="1" applyAlignment="1">
      <alignment vertical="center"/>
    </xf>
    <xf numFmtId="0" fontId="7" fillId="49" borderId="349" xfId="49" applyFont="1" applyFill="1" applyBorder="1" applyAlignment="1">
      <alignment horizontal="center" vertical="center" wrapText="1"/>
    </xf>
    <xf numFmtId="0" fontId="7" fillId="49" borderId="350" xfId="49" applyFont="1" applyFill="1" applyBorder="1" applyAlignment="1">
      <alignment horizontal="center" vertical="center" wrapText="1"/>
    </xf>
    <xf numFmtId="2" fontId="7" fillId="49" borderId="349" xfId="49" applyNumberFormat="1" applyFont="1" applyFill="1" applyBorder="1" applyAlignment="1">
      <alignment horizontal="center" vertical="center" wrapText="1"/>
    </xf>
    <xf numFmtId="168" fontId="7" fillId="49" borderId="349" xfId="49" applyNumberFormat="1" applyFont="1" applyFill="1" applyBorder="1" applyAlignment="1" applyProtection="1">
      <alignment horizontal="center" vertical="center" wrapText="1"/>
      <protection locked="0"/>
    </xf>
    <xf numFmtId="1" fontId="7" fillId="49" borderId="348" xfId="49" applyNumberFormat="1" applyFont="1" applyFill="1" applyBorder="1" applyAlignment="1">
      <alignment horizontal="center" vertical="center" wrapText="1"/>
    </xf>
    <xf numFmtId="1" fontId="7" fillId="55" borderId="349" xfId="49" applyNumberFormat="1" applyFont="1" applyFill="1" applyBorder="1" applyAlignment="1">
      <alignment horizontal="center" vertical="center" wrapText="1"/>
    </xf>
    <xf numFmtId="1" fontId="7" fillId="48" borderId="349" xfId="49" applyNumberFormat="1" applyFont="1" applyFill="1" applyBorder="1" applyAlignment="1">
      <alignment horizontal="center" vertical="center" wrapText="1"/>
    </xf>
    <xf numFmtId="1" fontId="7" fillId="64" borderId="349" xfId="49" applyNumberFormat="1" applyFont="1" applyFill="1" applyBorder="1" applyAlignment="1">
      <alignment horizontal="center" vertical="center" wrapText="1"/>
    </xf>
    <xf numFmtId="1" fontId="7" fillId="54" borderId="349" xfId="49" applyNumberFormat="1" applyFont="1" applyFill="1" applyBorder="1" applyAlignment="1">
      <alignment horizontal="center" vertical="center" wrapText="1"/>
    </xf>
    <xf numFmtId="0" fontId="148" fillId="48" borderId="351" xfId="49" applyFont="1" applyFill="1" applyBorder="1" applyAlignment="1">
      <alignment horizontal="center" vertical="center" wrapText="1"/>
    </xf>
    <xf numFmtId="0" fontId="5" fillId="65" borderId="348" xfId="49" applyFill="1" applyBorder="1" applyAlignment="1">
      <alignment horizontal="center" vertical="center" wrapText="1"/>
    </xf>
    <xf numFmtId="0" fontId="5" fillId="44" borderId="350" xfId="49" applyFill="1" applyBorder="1"/>
    <xf numFmtId="0" fontId="5" fillId="44" borderId="352" xfId="49" applyFill="1" applyBorder="1"/>
    <xf numFmtId="0" fontId="5" fillId="44" borderId="353" xfId="49" applyFill="1" applyBorder="1"/>
    <xf numFmtId="0" fontId="5" fillId="44" borderId="348" xfId="49" applyFill="1" applyBorder="1"/>
    <xf numFmtId="2" fontId="5" fillId="44" borderId="354" xfId="49" applyNumberFormat="1" applyFill="1" applyBorder="1"/>
    <xf numFmtId="2" fontId="5" fillId="44" borderId="348" xfId="49" applyNumberFormat="1" applyFill="1" applyBorder="1"/>
    <xf numFmtId="0" fontId="5" fillId="44" borderId="18" xfId="49" applyFill="1" applyBorder="1"/>
    <xf numFmtId="0" fontId="5" fillId="44" borderId="29" xfId="49" applyFill="1" applyBorder="1"/>
    <xf numFmtId="0" fontId="5" fillId="47" borderId="348" xfId="49" applyFill="1" applyBorder="1" applyAlignment="1">
      <alignment horizontal="center" vertical="center" wrapText="1"/>
    </xf>
    <xf numFmtId="0" fontId="28" fillId="0" borderId="348" xfId="49" applyFont="1" applyBorder="1" applyAlignment="1">
      <alignment horizontal="center" vertical="center"/>
    </xf>
    <xf numFmtId="0" fontId="5" fillId="66" borderId="348" xfId="49" applyFill="1" applyBorder="1" applyAlignment="1">
      <alignment horizontal="center" vertical="center" wrapText="1"/>
    </xf>
    <xf numFmtId="0" fontId="28" fillId="0" borderId="349" xfId="49" applyFont="1" applyBorder="1" applyAlignment="1">
      <alignment horizontal="center" vertical="center"/>
    </xf>
    <xf numFmtId="0" fontId="5" fillId="67" borderId="348" xfId="49" applyFill="1" applyBorder="1" applyAlignment="1">
      <alignment horizontal="center" vertical="center" wrapText="1"/>
    </xf>
    <xf numFmtId="0" fontId="5" fillId="68" borderId="348" xfId="49" applyFill="1" applyBorder="1" applyAlignment="1">
      <alignment horizontal="center" vertical="center" wrapText="1"/>
    </xf>
    <xf numFmtId="0" fontId="5" fillId="44" borderId="24" xfId="49" applyFill="1" applyBorder="1"/>
    <xf numFmtId="0" fontId="5" fillId="44" borderId="17" xfId="49" applyFill="1" applyBorder="1"/>
    <xf numFmtId="0" fontId="5" fillId="44" borderId="68" xfId="49" applyFill="1" applyBorder="1"/>
    <xf numFmtId="0" fontId="5" fillId="44" borderId="100" xfId="49" applyFill="1" applyBorder="1" applyAlignment="1" applyProtection="1">
      <alignment horizontal="center"/>
      <protection locked="0"/>
    </xf>
    <xf numFmtId="168" fontId="5" fillId="44" borderId="73" xfId="49" applyNumberFormat="1" applyFill="1" applyBorder="1" applyAlignment="1" applyProtection="1">
      <alignment horizontal="center"/>
      <protection locked="0"/>
    </xf>
    <xf numFmtId="2" fontId="5" fillId="44" borderId="74" xfId="49" applyNumberFormat="1" applyFill="1" applyBorder="1" applyAlignment="1" applyProtection="1">
      <alignment horizontal="center"/>
      <protection locked="0"/>
    </xf>
    <xf numFmtId="2" fontId="5" fillId="44" borderId="93" xfId="49" applyNumberFormat="1" applyFill="1" applyBorder="1" applyAlignment="1" applyProtection="1">
      <alignment horizontal="center"/>
      <protection locked="0"/>
    </xf>
    <xf numFmtId="0" fontId="5" fillId="44" borderId="101" xfId="49" applyFill="1" applyBorder="1" applyAlignment="1" applyProtection="1">
      <alignment horizontal="center"/>
      <protection locked="0"/>
    </xf>
    <xf numFmtId="168" fontId="5" fillId="44" borderId="84" xfId="49" applyNumberFormat="1" applyFill="1" applyBorder="1" applyAlignment="1" applyProtection="1">
      <alignment horizontal="center"/>
      <protection locked="0"/>
    </xf>
    <xf numFmtId="2" fontId="5" fillId="44" borderId="75" xfId="49" applyNumberFormat="1" applyFill="1" applyBorder="1" applyAlignment="1" applyProtection="1">
      <alignment horizontal="center"/>
      <protection locked="0"/>
    </xf>
    <xf numFmtId="2" fontId="5" fillId="44" borderId="76" xfId="49" applyNumberFormat="1" applyFill="1" applyBorder="1" applyAlignment="1" applyProtection="1">
      <alignment horizontal="center"/>
      <protection locked="0"/>
    </xf>
    <xf numFmtId="0" fontId="5" fillId="44" borderId="99" xfId="49" applyFill="1" applyBorder="1" applyAlignment="1" applyProtection="1">
      <alignment horizontal="center"/>
      <protection locked="0"/>
    </xf>
    <xf numFmtId="2" fontId="5" fillId="0" borderId="102" xfId="49" applyNumberFormat="1" applyBorder="1" applyAlignment="1" applyProtection="1">
      <alignment horizontal="center" vertical="center"/>
      <protection locked="0"/>
    </xf>
    <xf numFmtId="168" fontId="5" fillId="44" borderId="71" xfId="49" applyNumberFormat="1" applyFill="1" applyBorder="1" applyAlignment="1" applyProtection="1">
      <alignment horizontal="center"/>
      <protection locked="0"/>
    </xf>
    <xf numFmtId="2" fontId="5" fillId="44" borderId="72" xfId="49" applyNumberFormat="1" applyFill="1" applyBorder="1" applyAlignment="1" applyProtection="1">
      <alignment horizontal="center"/>
      <protection locked="0"/>
    </xf>
    <xf numFmtId="2" fontId="5" fillId="44" borderId="94" xfId="49" applyNumberFormat="1" applyFill="1" applyBorder="1" applyAlignment="1" applyProtection="1">
      <alignment horizontal="center"/>
      <protection locked="0"/>
    </xf>
    <xf numFmtId="0" fontId="5" fillId="54" borderId="96" xfId="49" applyFill="1" applyBorder="1" applyAlignment="1" applyProtection="1">
      <alignment horizontal="center" vertical="center"/>
      <protection locked="0"/>
    </xf>
    <xf numFmtId="0" fontId="5" fillId="54" borderId="83" xfId="49" applyFill="1" applyBorder="1" applyAlignment="1" applyProtection="1">
      <alignment horizontal="center"/>
      <protection locked="0"/>
    </xf>
    <xf numFmtId="168" fontId="5" fillId="44" borderId="159" xfId="49" applyNumberFormat="1" applyFill="1" applyBorder="1" applyAlignment="1" applyProtection="1">
      <alignment horizontal="center"/>
      <protection locked="0"/>
    </xf>
    <xf numFmtId="0" fontId="5" fillId="61" borderId="83" xfId="49" applyFill="1" applyBorder="1" applyAlignment="1" applyProtection="1">
      <alignment horizontal="center"/>
      <protection locked="0"/>
    </xf>
    <xf numFmtId="0" fontId="5" fillId="61" borderId="96" xfId="49" applyFill="1" applyBorder="1" applyAlignment="1" applyProtection="1">
      <alignment horizontal="center" vertical="center"/>
      <protection locked="0"/>
    </xf>
    <xf numFmtId="0" fontId="5" fillId="44" borderId="259" xfId="49" applyFill="1" applyBorder="1"/>
    <xf numFmtId="0" fontId="5" fillId="55" borderId="96" xfId="49" applyFill="1" applyBorder="1" applyAlignment="1" applyProtection="1">
      <alignment horizontal="center" vertical="center"/>
      <protection locked="0"/>
    </xf>
    <xf numFmtId="2" fontId="5" fillId="44" borderId="0" xfId="49" applyNumberFormat="1" applyFill="1"/>
    <xf numFmtId="168" fontId="5" fillId="44" borderId="0" xfId="49" applyNumberFormat="1" applyFill="1" applyProtection="1">
      <protection locked="0"/>
    </xf>
    <xf numFmtId="0" fontId="58" fillId="48" borderId="89" xfId="48" applyFont="1" applyFill="1" applyBorder="1" applyAlignment="1" applyProtection="1">
      <alignment horizontal="center"/>
      <protection locked="0"/>
    </xf>
    <xf numFmtId="0" fontId="58" fillId="55" borderId="89" xfId="48" applyFont="1" applyFill="1" applyBorder="1" applyAlignment="1" applyProtection="1">
      <alignment horizontal="center"/>
      <protection locked="0"/>
    </xf>
    <xf numFmtId="0" fontId="148" fillId="55" borderId="351" xfId="49" applyFont="1" applyFill="1" applyBorder="1" applyAlignment="1">
      <alignment horizontal="center" vertical="center" wrapText="1"/>
    </xf>
    <xf numFmtId="0" fontId="58" fillId="58" borderId="89" xfId="48" applyFont="1" applyFill="1" applyBorder="1" applyAlignment="1" applyProtection="1">
      <alignment horizontal="center"/>
      <protection locked="0"/>
    </xf>
    <xf numFmtId="0" fontId="148" fillId="58" borderId="351" xfId="49" applyFont="1" applyFill="1" applyBorder="1" applyAlignment="1">
      <alignment horizontal="center" vertical="center" wrapText="1"/>
    </xf>
    <xf numFmtId="0" fontId="58" fillId="45" borderId="89" xfId="48" applyFont="1" applyFill="1" applyBorder="1" applyAlignment="1" applyProtection="1">
      <alignment horizontal="center"/>
      <protection locked="0"/>
    </xf>
    <xf numFmtId="0" fontId="162" fillId="45" borderId="351" xfId="49" applyFont="1" applyFill="1" applyBorder="1" applyAlignment="1">
      <alignment horizontal="center" vertical="center" wrapText="1"/>
    </xf>
    <xf numFmtId="0" fontId="162" fillId="76" borderId="351" xfId="49" applyFont="1" applyFill="1" applyBorder="1" applyAlignment="1">
      <alignment horizontal="center" vertical="center" wrapText="1"/>
    </xf>
    <xf numFmtId="0" fontId="58" fillId="76" borderId="89" xfId="48" applyFont="1" applyFill="1" applyBorder="1" applyAlignment="1" applyProtection="1">
      <alignment horizontal="center"/>
      <protection locked="0"/>
    </xf>
    <xf numFmtId="0" fontId="162" fillId="77" borderId="351" xfId="49" applyFont="1" applyFill="1" applyBorder="1" applyAlignment="1">
      <alignment horizontal="center" vertical="center" wrapText="1"/>
    </xf>
    <xf numFmtId="0" fontId="58" fillId="77" borderId="89" xfId="48" applyFont="1" applyFill="1" applyBorder="1" applyAlignment="1" applyProtection="1">
      <alignment horizontal="center"/>
      <protection locked="0"/>
    </xf>
    <xf numFmtId="0" fontId="148" fillId="54" borderId="351" xfId="49" applyFont="1" applyFill="1" applyBorder="1" applyAlignment="1">
      <alignment horizontal="center" vertical="center" wrapText="1"/>
    </xf>
    <xf numFmtId="0" fontId="58" fillId="54" borderId="89" xfId="48" applyFont="1" applyFill="1" applyBorder="1" applyAlignment="1" applyProtection="1">
      <alignment horizontal="center"/>
      <protection locked="0"/>
    </xf>
    <xf numFmtId="0" fontId="148" fillId="61" borderId="351" xfId="49" applyFont="1" applyFill="1" applyBorder="1" applyAlignment="1">
      <alignment horizontal="center" vertical="center" wrapText="1"/>
    </xf>
    <xf numFmtId="0" fontId="58" fillId="61" borderId="89" xfId="48" applyFont="1" applyFill="1" applyBorder="1" applyAlignment="1" applyProtection="1">
      <alignment horizontal="center"/>
      <protection locked="0"/>
    </xf>
    <xf numFmtId="0" fontId="57" fillId="61" borderId="89" xfId="48" applyFont="1" applyFill="1" applyBorder="1" applyAlignment="1" applyProtection="1">
      <alignment horizontal="center"/>
      <protection locked="0"/>
    </xf>
    <xf numFmtId="0" fontId="148" fillId="64" borderId="351" xfId="49" applyFont="1" applyFill="1" applyBorder="1" applyAlignment="1">
      <alignment horizontal="center" vertical="center" wrapText="1"/>
    </xf>
    <xf numFmtId="0" fontId="58" fillId="64" borderId="89" xfId="48" applyFont="1" applyFill="1" applyBorder="1" applyAlignment="1" applyProtection="1">
      <alignment horizontal="center"/>
      <protection locked="0"/>
    </xf>
    <xf numFmtId="0" fontId="59" fillId="64" borderId="89" xfId="48" applyFont="1" applyFill="1" applyBorder="1" applyAlignment="1" applyProtection="1">
      <alignment horizontal="center"/>
      <protection locked="0"/>
    </xf>
    <xf numFmtId="0" fontId="148" fillId="46" borderId="351" xfId="49" applyFont="1" applyFill="1" applyBorder="1" applyAlignment="1">
      <alignment horizontal="center" vertical="center" wrapText="1"/>
    </xf>
    <xf numFmtId="0" fontId="58" fillId="46" borderId="89" xfId="48" applyFont="1" applyFill="1" applyBorder="1" applyAlignment="1" applyProtection="1">
      <alignment horizontal="center"/>
      <protection locked="0"/>
    </xf>
    <xf numFmtId="0" fontId="148" fillId="60" borderId="351" xfId="49" applyFont="1" applyFill="1" applyBorder="1" applyAlignment="1">
      <alignment horizontal="center" vertical="center" wrapText="1"/>
    </xf>
    <xf numFmtId="0" fontId="58" fillId="60" borderId="89" xfId="48" applyFont="1" applyFill="1" applyBorder="1" applyAlignment="1" applyProtection="1">
      <alignment horizontal="center"/>
      <protection locked="0"/>
    </xf>
    <xf numFmtId="0" fontId="148" fillId="56" borderId="351" xfId="49" applyFont="1" applyFill="1" applyBorder="1" applyAlignment="1">
      <alignment horizontal="center" vertical="center" wrapText="1"/>
    </xf>
    <xf numFmtId="0" fontId="58" fillId="56" borderId="89" xfId="48" applyFont="1" applyFill="1" applyBorder="1" applyAlignment="1" applyProtection="1">
      <alignment horizontal="center"/>
      <protection locked="0"/>
    </xf>
    <xf numFmtId="49" fontId="5" fillId="50" borderId="0" xfId="49" applyNumberFormat="1" applyFill="1"/>
    <xf numFmtId="168" fontId="5" fillId="50" borderId="0" xfId="49" applyNumberFormat="1" applyFill="1"/>
    <xf numFmtId="0" fontId="14" fillId="51" borderId="349" xfId="49" applyFont="1" applyFill="1" applyBorder="1" applyAlignment="1">
      <alignment horizontal="center" vertical="center"/>
    </xf>
    <xf numFmtId="49" fontId="14" fillId="51" borderId="349" xfId="49" applyNumberFormat="1" applyFont="1" applyFill="1" applyBorder="1" applyAlignment="1">
      <alignment horizontal="center" vertical="center"/>
    </xf>
    <xf numFmtId="2" fontId="14" fillId="52" borderId="349" xfId="49" applyNumberFormat="1" applyFont="1" applyFill="1" applyBorder="1" applyAlignment="1">
      <alignment horizontal="center" vertical="center"/>
    </xf>
    <xf numFmtId="0" fontId="14" fillId="52" borderId="349" xfId="49" applyFont="1" applyFill="1" applyBorder="1" applyAlignment="1">
      <alignment horizontal="center" vertical="center"/>
    </xf>
    <xf numFmtId="168" fontId="7" fillId="46" borderId="348" xfId="49" applyNumberFormat="1" applyFont="1" applyFill="1" applyBorder="1" applyAlignment="1">
      <alignment horizontal="center" vertical="center" wrapText="1"/>
    </xf>
    <xf numFmtId="0" fontId="7" fillId="46" borderId="348" xfId="49" applyFont="1" applyFill="1" applyBorder="1" applyAlignment="1">
      <alignment horizontal="center" vertical="center" wrapText="1"/>
    </xf>
    <xf numFmtId="168" fontId="25" fillId="134" borderId="349" xfId="40" applyNumberFormat="1" applyFont="1" applyFill="1" applyBorder="1" applyAlignment="1">
      <alignment horizontal="center" vertical="center"/>
    </xf>
    <xf numFmtId="0" fontId="80" fillId="58" borderId="129" xfId="49" applyFont="1" applyFill="1" applyBorder="1" applyAlignment="1" applyProtection="1">
      <alignment horizontal="center"/>
      <protection locked="0"/>
    </xf>
    <xf numFmtId="0" fontId="5" fillId="46" borderId="348" xfId="49" applyFill="1" applyBorder="1" applyAlignment="1">
      <alignment horizontal="center"/>
    </xf>
    <xf numFmtId="49" fontId="5" fillId="48" borderId="348" xfId="49" applyNumberFormat="1" applyFill="1" applyBorder="1" applyAlignment="1">
      <alignment horizontal="center"/>
    </xf>
    <xf numFmtId="0" fontId="5" fillId="43" borderId="348" xfId="49" applyFill="1" applyBorder="1" applyAlignment="1">
      <alignment horizontal="center" vertical="top" wrapText="1"/>
    </xf>
    <xf numFmtId="0" fontId="52" fillId="48" borderId="129" xfId="49" applyFont="1" applyFill="1" applyBorder="1" applyAlignment="1" applyProtection="1">
      <alignment horizontal="center"/>
      <protection locked="0"/>
    </xf>
    <xf numFmtId="0" fontId="52" fillId="48" borderId="350" xfId="49" applyFont="1" applyFill="1" applyBorder="1" applyAlignment="1" applyProtection="1">
      <alignment horizontal="center" vertical="center"/>
      <protection locked="0"/>
    </xf>
    <xf numFmtId="0" fontId="5" fillId="48" borderId="358" xfId="49" applyFill="1" applyBorder="1" applyAlignment="1" applyProtection="1">
      <alignment horizontal="center" vertical="center"/>
      <protection locked="0"/>
    </xf>
    <xf numFmtId="0" fontId="52" fillId="48" borderId="130" xfId="49" applyFont="1" applyFill="1" applyBorder="1" applyAlignment="1" applyProtection="1">
      <alignment horizontal="center"/>
      <protection locked="0"/>
    </xf>
    <xf numFmtId="0" fontId="52" fillId="48" borderId="131" xfId="49" applyFont="1" applyFill="1" applyBorder="1" applyAlignment="1" applyProtection="1">
      <alignment horizontal="center"/>
      <protection locked="0"/>
    </xf>
    <xf numFmtId="0" fontId="5" fillId="43" borderId="348" xfId="49" applyFill="1" applyBorder="1" applyAlignment="1">
      <alignment horizontal="center"/>
    </xf>
    <xf numFmtId="2" fontId="5" fillId="43" borderId="348" xfId="49" applyNumberFormat="1" applyFill="1" applyBorder="1" applyAlignment="1">
      <alignment horizontal="center"/>
    </xf>
    <xf numFmtId="0" fontId="5" fillId="48" borderId="348" xfId="49" applyFill="1" applyBorder="1"/>
    <xf numFmtId="2" fontId="5" fillId="43" borderId="348" xfId="49" applyNumberFormat="1" applyFill="1" applyBorder="1"/>
    <xf numFmtId="0" fontId="5" fillId="43" borderId="348" xfId="49" applyFill="1" applyBorder="1"/>
    <xf numFmtId="1" fontId="5" fillId="44" borderId="72" xfId="49" applyNumberFormat="1" applyFill="1" applyBorder="1" applyAlignment="1" applyProtection="1">
      <alignment horizontal="center"/>
      <protection locked="0"/>
    </xf>
    <xf numFmtId="0" fontId="5" fillId="43" borderId="348" xfId="49" applyFill="1" applyBorder="1" applyAlignment="1" applyProtection="1">
      <alignment horizontal="center"/>
      <protection locked="0"/>
    </xf>
    <xf numFmtId="0" fontId="5" fillId="46" borderId="348" xfId="49" applyFill="1" applyBorder="1" applyAlignment="1" applyProtection="1">
      <alignment horizontal="center"/>
      <protection locked="0"/>
    </xf>
    <xf numFmtId="0" fontId="5" fillId="43" borderId="348" xfId="49" applyFill="1" applyBorder="1" applyAlignment="1">
      <alignment horizontal="center" vertical="top"/>
    </xf>
    <xf numFmtId="0" fontId="5" fillId="48" borderId="348" xfId="49" applyFill="1" applyBorder="1" applyAlignment="1">
      <alignment horizontal="center" vertical="top"/>
    </xf>
    <xf numFmtId="2" fontId="5" fillId="44" borderId="349" xfId="49" applyNumberFormat="1" applyFill="1" applyBorder="1" applyAlignment="1">
      <alignment horizontal="center" vertical="center"/>
    </xf>
    <xf numFmtId="0" fontId="80" fillId="58" borderId="132" xfId="49" applyFont="1" applyFill="1" applyBorder="1" applyAlignment="1" applyProtection="1">
      <alignment horizontal="center"/>
      <protection locked="0"/>
    </xf>
    <xf numFmtId="0" fontId="80" fillId="58" borderId="133" xfId="49" applyFont="1" applyFill="1" applyBorder="1" applyAlignment="1">
      <alignment horizontal="center"/>
    </xf>
    <xf numFmtId="0" fontId="80" fillId="58" borderId="133" xfId="49" applyFont="1" applyFill="1" applyBorder="1" applyAlignment="1" applyProtection="1">
      <alignment horizontal="center"/>
      <protection locked="0"/>
    </xf>
    <xf numFmtId="0" fontId="80" fillId="58" borderId="134" xfId="49" applyFont="1" applyFill="1" applyBorder="1" applyAlignment="1" applyProtection="1">
      <alignment horizontal="center"/>
      <protection locked="0"/>
    </xf>
    <xf numFmtId="0" fontId="52" fillId="48" borderId="132" xfId="49" applyFont="1" applyFill="1" applyBorder="1" applyAlignment="1" applyProtection="1">
      <alignment horizontal="center"/>
      <protection locked="0"/>
    </xf>
    <xf numFmtId="0" fontId="52" fillId="48" borderId="18" xfId="49" applyFont="1" applyFill="1" applyBorder="1" applyAlignment="1" applyProtection="1">
      <alignment horizontal="center" vertical="center"/>
      <protection locked="0"/>
    </xf>
    <xf numFmtId="0" fontId="5" fillId="48" borderId="125" xfId="49" applyFill="1" applyBorder="1" applyAlignment="1" applyProtection="1">
      <alignment horizontal="center" vertical="center"/>
      <protection locked="0"/>
    </xf>
    <xf numFmtId="0" fontId="52" fillId="48" borderId="133" xfId="49" applyFont="1" applyFill="1" applyBorder="1" applyAlignment="1" applyProtection="1">
      <alignment horizontal="center"/>
      <protection locked="0"/>
    </xf>
    <xf numFmtId="0" fontId="52" fillId="48" borderId="134" xfId="49" applyFont="1" applyFill="1" applyBorder="1" applyAlignment="1" applyProtection="1">
      <alignment horizontal="center"/>
      <protection locked="0"/>
    </xf>
    <xf numFmtId="1" fontId="5" fillId="44" borderId="74" xfId="49" applyNumberFormat="1" applyFill="1" applyBorder="1" applyAlignment="1" applyProtection="1">
      <alignment horizontal="center"/>
      <protection locked="0"/>
    </xf>
    <xf numFmtId="1" fontId="5" fillId="44" borderId="93" xfId="49" applyNumberFormat="1" applyFill="1" applyBorder="1" applyAlignment="1" applyProtection="1">
      <alignment horizontal="center"/>
      <protection locked="0"/>
    </xf>
    <xf numFmtId="2" fontId="5" fillId="44" borderId="26" xfId="49" applyNumberFormat="1" applyFill="1" applyBorder="1" applyAlignment="1">
      <alignment horizontal="center" vertical="center"/>
    </xf>
    <xf numFmtId="0" fontId="5" fillId="48" borderId="18" xfId="49" applyFill="1" applyBorder="1" applyAlignment="1" applyProtection="1">
      <alignment horizontal="center" vertical="center"/>
      <protection locked="0"/>
    </xf>
    <xf numFmtId="1" fontId="5" fillId="44" borderId="158" xfId="49" applyNumberFormat="1" applyFill="1" applyBorder="1" applyAlignment="1" applyProtection="1">
      <alignment horizontal="center"/>
      <protection locked="0"/>
    </xf>
    <xf numFmtId="1" fontId="5" fillId="44" borderId="249" xfId="49" applyNumberFormat="1" applyFill="1" applyBorder="1" applyAlignment="1" applyProtection="1">
      <alignment horizontal="center"/>
      <protection locked="0"/>
    </xf>
    <xf numFmtId="0" fontId="52" fillId="48" borderId="11" xfId="49" applyFont="1" applyFill="1" applyBorder="1" applyAlignment="1" applyProtection="1">
      <alignment horizontal="center" vertical="center"/>
      <protection locked="0"/>
    </xf>
    <xf numFmtId="168" fontId="5" fillId="44" borderId="361" xfId="49" applyNumberFormat="1" applyFill="1" applyBorder="1" applyAlignment="1" applyProtection="1">
      <alignment horizontal="center"/>
      <protection locked="0"/>
    </xf>
    <xf numFmtId="1" fontId="5" fillId="44" borderId="362" xfId="49" applyNumberFormat="1" applyFill="1" applyBorder="1" applyAlignment="1" applyProtection="1">
      <alignment horizontal="center"/>
      <protection locked="0"/>
    </xf>
    <xf numFmtId="1" fontId="5" fillId="44" borderId="363" xfId="49" applyNumberFormat="1" applyFill="1" applyBorder="1" applyAlignment="1" applyProtection="1">
      <alignment horizontal="center"/>
      <protection locked="0"/>
    </xf>
    <xf numFmtId="0" fontId="52" fillId="48" borderId="349" xfId="49" applyFont="1" applyFill="1" applyBorder="1" applyAlignment="1" applyProtection="1">
      <alignment horizontal="center" vertical="center"/>
      <protection locked="0"/>
    </xf>
    <xf numFmtId="0" fontId="52" fillId="48" borderId="26" xfId="49" applyFont="1" applyFill="1" applyBorder="1" applyAlignment="1" applyProtection="1">
      <alignment horizontal="center" vertical="center"/>
      <protection locked="0"/>
    </xf>
    <xf numFmtId="0" fontId="58" fillId="48" borderId="26" xfId="49" applyFont="1" applyFill="1" applyBorder="1" applyAlignment="1" applyProtection="1">
      <alignment horizontal="center" vertical="center"/>
      <protection locked="0"/>
    </xf>
    <xf numFmtId="0" fontId="5" fillId="58" borderId="133" xfId="49" applyFill="1" applyBorder="1" applyAlignment="1">
      <alignment horizontal="center"/>
    </xf>
    <xf numFmtId="0" fontId="5" fillId="58" borderId="133" xfId="49" applyFill="1" applyBorder="1" applyAlignment="1" applyProtection="1">
      <alignment horizontal="center"/>
      <protection locked="0"/>
    </xf>
    <xf numFmtId="0" fontId="5" fillId="58" borderId="134" xfId="49" applyFill="1" applyBorder="1" applyAlignment="1" applyProtection="1">
      <alignment horizontal="center"/>
      <protection locked="0"/>
    </xf>
    <xf numFmtId="0" fontId="5" fillId="48" borderId="132" xfId="49" applyFill="1" applyBorder="1" applyAlignment="1" applyProtection="1">
      <alignment horizontal="center"/>
      <protection locked="0"/>
    </xf>
    <xf numFmtId="0" fontId="5" fillId="48" borderId="133" xfId="49" applyFill="1" applyBorder="1" applyAlignment="1" applyProtection="1">
      <alignment horizontal="center"/>
      <protection locked="0"/>
    </xf>
    <xf numFmtId="0" fontId="5" fillId="48" borderId="134" xfId="49" applyFill="1" applyBorder="1" applyAlignment="1" applyProtection="1">
      <alignment horizontal="center"/>
      <protection locked="0"/>
    </xf>
    <xf numFmtId="0" fontId="5" fillId="48" borderId="26" xfId="49" applyFill="1" applyBorder="1" applyAlignment="1" applyProtection="1">
      <alignment horizontal="center" vertical="center"/>
      <protection locked="0"/>
    </xf>
    <xf numFmtId="0" fontId="52" fillId="48" borderId="26" xfId="49" applyFont="1" applyFill="1" applyBorder="1" applyAlignment="1" applyProtection="1">
      <alignment horizontal="center"/>
      <protection locked="0"/>
    </xf>
    <xf numFmtId="0" fontId="52" fillId="48" borderId="11" xfId="49" applyFont="1" applyFill="1" applyBorder="1" applyAlignment="1" applyProtection="1">
      <alignment horizontal="center"/>
      <protection locked="0"/>
    </xf>
    <xf numFmtId="0" fontId="52" fillId="48" borderId="136" xfId="49" applyFont="1" applyFill="1" applyBorder="1" applyAlignment="1" applyProtection="1">
      <alignment horizontal="center"/>
      <protection locked="0"/>
    </xf>
    <xf numFmtId="0" fontId="52" fillId="48" borderId="137" xfId="49" applyFont="1" applyFill="1" applyBorder="1" applyAlignment="1" applyProtection="1">
      <alignment horizontal="center"/>
      <protection locked="0"/>
    </xf>
    <xf numFmtId="2" fontId="5" fillId="44" borderId="11" xfId="49" applyNumberFormat="1" applyFill="1" applyBorder="1" applyAlignment="1">
      <alignment horizontal="center" vertical="center"/>
    </xf>
    <xf numFmtId="0" fontId="50" fillId="55" borderId="132" xfId="49" applyFont="1" applyFill="1" applyBorder="1" applyAlignment="1" applyProtection="1">
      <alignment horizontal="center"/>
      <protection locked="0"/>
    </xf>
    <xf numFmtId="0" fontId="50" fillId="55" borderId="133" xfId="49" applyFont="1" applyFill="1" applyBorder="1" applyAlignment="1" applyProtection="1">
      <alignment horizontal="center"/>
      <protection locked="0"/>
    </xf>
    <xf numFmtId="0" fontId="50" fillId="55" borderId="134" xfId="49" applyFont="1" applyFill="1" applyBorder="1" applyAlignment="1" applyProtection="1">
      <alignment horizontal="center"/>
      <protection locked="0"/>
    </xf>
    <xf numFmtId="0" fontId="5" fillId="55" borderId="132" xfId="49" applyFill="1" applyBorder="1" applyAlignment="1" applyProtection="1">
      <alignment horizontal="center"/>
      <protection locked="0"/>
    </xf>
    <xf numFmtId="0" fontId="5" fillId="55" borderId="133" xfId="49" applyFill="1" applyBorder="1" applyAlignment="1" applyProtection="1">
      <alignment horizontal="center"/>
      <protection locked="0"/>
    </xf>
    <xf numFmtId="0" fontId="5" fillId="55" borderId="134" xfId="49" applyFill="1" applyBorder="1" applyAlignment="1" applyProtection="1">
      <alignment horizontal="center"/>
      <protection locked="0"/>
    </xf>
    <xf numFmtId="0" fontId="50" fillId="55" borderId="11" xfId="49" applyFont="1" applyFill="1" applyBorder="1" applyAlignment="1" applyProtection="1">
      <alignment horizontal="center"/>
      <protection locked="0"/>
    </xf>
    <xf numFmtId="0" fontId="50" fillId="55" borderId="26" xfId="49" applyFont="1" applyFill="1" applyBorder="1" applyAlignment="1" applyProtection="1">
      <alignment horizontal="center"/>
      <protection locked="0"/>
    </xf>
    <xf numFmtId="49" fontId="5" fillId="44" borderId="0" xfId="49" applyNumberFormat="1" applyFill="1"/>
    <xf numFmtId="168" fontId="5" fillId="44" borderId="0" xfId="49" applyNumberFormat="1" applyFill="1"/>
    <xf numFmtId="0" fontId="163" fillId="58" borderId="136" xfId="49" applyFont="1" applyFill="1" applyBorder="1" applyAlignment="1">
      <alignment horizontal="center"/>
    </xf>
    <xf numFmtId="0" fontId="163" fillId="58" borderId="136" xfId="49" applyFont="1" applyFill="1" applyBorder="1" applyAlignment="1" applyProtection="1">
      <alignment horizontal="center"/>
      <protection locked="0"/>
    </xf>
    <xf numFmtId="0" fontId="163" fillId="58" borderId="137" xfId="49" applyFont="1" applyFill="1" applyBorder="1" applyAlignment="1" applyProtection="1">
      <alignment horizontal="center"/>
      <protection locked="0"/>
    </xf>
    <xf numFmtId="0" fontId="5" fillId="60" borderId="348" xfId="49" applyFill="1" applyBorder="1" applyAlignment="1">
      <alignment horizontal="center" vertical="top" wrapText="1"/>
    </xf>
    <xf numFmtId="0" fontId="5" fillId="60" borderId="348" xfId="49" applyFill="1" applyBorder="1" applyAlignment="1">
      <alignment horizontal="center"/>
    </xf>
    <xf numFmtId="49" fontId="5" fillId="60" borderId="348" xfId="49" applyNumberFormat="1" applyFill="1" applyBorder="1" applyAlignment="1">
      <alignment horizontal="center"/>
    </xf>
    <xf numFmtId="49" fontId="5" fillId="60" borderId="348" xfId="49" applyNumberFormat="1" applyFill="1" applyBorder="1" applyAlignment="1">
      <alignment horizontal="center" vertical="top" wrapText="1"/>
    </xf>
    <xf numFmtId="0" fontId="5" fillId="60" borderId="358" xfId="49" applyFill="1" applyBorder="1" applyAlignment="1" applyProtection="1">
      <alignment horizontal="center" vertical="center"/>
      <protection locked="0"/>
    </xf>
    <xf numFmtId="0" fontId="5" fillId="60" borderId="125" xfId="49" applyFill="1" applyBorder="1" applyAlignment="1" applyProtection="1">
      <alignment horizontal="center" vertical="center"/>
      <protection locked="0"/>
    </xf>
    <xf numFmtId="0" fontId="5" fillId="60" borderId="18" xfId="49" applyFill="1" applyBorder="1" applyAlignment="1" applyProtection="1">
      <alignment horizontal="center" vertical="center"/>
      <protection locked="0"/>
    </xf>
    <xf numFmtId="0" fontId="5" fillId="60" borderId="359" xfId="49" applyFill="1" applyBorder="1" applyAlignment="1" applyProtection="1">
      <alignment horizontal="center" vertical="center"/>
      <protection locked="0"/>
    </xf>
    <xf numFmtId="0" fontId="5" fillId="60" borderId="360" xfId="49" applyFill="1" applyBorder="1" applyAlignment="1" applyProtection="1">
      <alignment horizontal="center" vertical="center"/>
      <protection locked="0"/>
    </xf>
    <xf numFmtId="0" fontId="58" fillId="60" borderId="26" xfId="49" applyFont="1" applyFill="1" applyBorder="1" applyAlignment="1" applyProtection="1">
      <alignment horizontal="center" vertical="center"/>
      <protection locked="0"/>
    </xf>
    <xf numFmtId="0" fontId="5" fillId="60" borderId="132" xfId="49" applyFill="1" applyBorder="1" applyAlignment="1" applyProtection="1">
      <alignment horizontal="center"/>
      <protection locked="0"/>
    </xf>
    <xf numFmtId="0" fontId="5" fillId="60" borderId="133" xfId="49" applyFill="1" applyBorder="1" applyAlignment="1">
      <alignment horizontal="center"/>
    </xf>
    <xf numFmtId="0" fontId="5" fillId="60" borderId="133" xfId="49" applyFill="1" applyBorder="1" applyAlignment="1" applyProtection="1">
      <alignment horizontal="center"/>
      <protection locked="0"/>
    </xf>
    <xf numFmtId="0" fontId="5" fillId="60" borderId="134" xfId="49" applyFill="1" applyBorder="1" applyAlignment="1" applyProtection="1">
      <alignment horizontal="center"/>
      <protection locked="0"/>
    </xf>
    <xf numFmtId="0" fontId="5" fillId="60" borderId="26" xfId="49" applyFill="1" applyBorder="1" applyAlignment="1" applyProtection="1">
      <alignment horizontal="center" vertical="center"/>
      <protection locked="0"/>
    </xf>
    <xf numFmtId="0" fontId="5" fillId="55" borderId="348" xfId="49" applyFill="1" applyBorder="1" applyAlignment="1">
      <alignment horizontal="center" vertical="top" wrapText="1"/>
    </xf>
    <xf numFmtId="0" fontId="5" fillId="55" borderId="348" xfId="49" applyFill="1" applyBorder="1" applyAlignment="1">
      <alignment horizontal="center"/>
    </xf>
    <xf numFmtId="49" fontId="5" fillId="55" borderId="348" xfId="49" applyNumberFormat="1" applyFill="1" applyBorder="1" applyAlignment="1">
      <alignment horizontal="center"/>
    </xf>
    <xf numFmtId="49" fontId="5" fillId="55" borderId="348" xfId="49" applyNumberFormat="1" applyFill="1" applyBorder="1" applyAlignment="1">
      <alignment horizontal="center" vertical="top" wrapText="1"/>
    </xf>
    <xf numFmtId="0" fontId="5" fillId="55" borderId="358" xfId="49" applyFill="1" applyBorder="1" applyAlignment="1" applyProtection="1">
      <alignment horizontal="center" vertical="center"/>
      <protection locked="0"/>
    </xf>
    <xf numFmtId="0" fontId="5" fillId="55" borderId="125" xfId="49" applyFill="1" applyBorder="1" applyAlignment="1" applyProtection="1">
      <alignment horizontal="center" vertical="center"/>
      <protection locked="0"/>
    </xf>
    <xf numFmtId="0" fontId="5" fillId="55" borderId="18" xfId="49" applyFill="1" applyBorder="1" applyAlignment="1" applyProtection="1">
      <alignment horizontal="center" vertical="center"/>
      <protection locked="0"/>
    </xf>
    <xf numFmtId="0" fontId="5" fillId="55" borderId="359" xfId="49" applyFill="1" applyBorder="1" applyAlignment="1" applyProtection="1">
      <alignment horizontal="center" vertical="center"/>
      <protection locked="0"/>
    </xf>
    <xf numFmtId="0" fontId="5" fillId="55" borderId="360" xfId="49" applyFill="1" applyBorder="1" applyAlignment="1" applyProtection="1">
      <alignment horizontal="center" vertical="center"/>
      <protection locked="0"/>
    </xf>
    <xf numFmtId="0" fontId="58" fillId="55" borderId="26" xfId="49" applyFont="1" applyFill="1" applyBorder="1" applyAlignment="1" applyProtection="1">
      <alignment horizontal="center" vertical="center"/>
      <protection locked="0"/>
    </xf>
    <xf numFmtId="0" fontId="5" fillId="55" borderId="133" xfId="49" applyFill="1" applyBorder="1" applyAlignment="1">
      <alignment horizontal="center"/>
    </xf>
    <xf numFmtId="0" fontId="5" fillId="55" borderId="26" xfId="49" applyFill="1" applyBorder="1" applyAlignment="1" applyProtection="1">
      <alignment horizontal="center" vertical="center"/>
      <protection locked="0"/>
    </xf>
    <xf numFmtId="0" fontId="5" fillId="48" borderId="348" xfId="49" applyFill="1" applyBorder="1" applyAlignment="1">
      <alignment horizontal="center" vertical="top" wrapText="1"/>
    </xf>
    <xf numFmtId="0" fontId="5" fillId="48" borderId="348" xfId="49" applyFill="1" applyBorder="1" applyAlignment="1">
      <alignment horizontal="center"/>
    </xf>
    <xf numFmtId="49" fontId="5" fillId="48" borderId="348" xfId="49" applyNumberFormat="1" applyFill="1" applyBorder="1" applyAlignment="1">
      <alignment horizontal="center" vertical="top" wrapText="1"/>
    </xf>
    <xf numFmtId="0" fontId="5" fillId="48" borderId="359" xfId="49" applyFill="1" applyBorder="1" applyAlignment="1" applyProtection="1">
      <alignment horizontal="center" vertical="center"/>
      <protection locked="0"/>
    </xf>
    <xf numFmtId="0" fontId="5" fillId="48" borderId="360" xfId="49" applyFill="1" applyBorder="1" applyAlignment="1" applyProtection="1">
      <alignment horizontal="center" vertical="center"/>
      <protection locked="0"/>
    </xf>
    <xf numFmtId="0" fontId="5" fillId="48" borderId="133" xfId="49" applyFill="1" applyBorder="1" applyAlignment="1">
      <alignment horizontal="center"/>
    </xf>
    <xf numFmtId="0" fontId="5" fillId="55" borderId="348" xfId="49" applyFill="1" applyBorder="1"/>
    <xf numFmtId="0" fontId="5" fillId="58" borderId="11" xfId="49" applyFill="1" applyBorder="1" applyAlignment="1">
      <alignment horizontal="center" vertical="top" wrapText="1"/>
    </xf>
    <xf numFmtId="0" fontId="5" fillId="58" borderId="11" xfId="49" applyFill="1" applyBorder="1" applyAlignment="1">
      <alignment horizontal="center"/>
    </xf>
    <xf numFmtId="49" fontId="5" fillId="58" borderId="11" xfId="49" applyNumberFormat="1" applyFill="1" applyBorder="1" applyAlignment="1">
      <alignment horizontal="center"/>
    </xf>
    <xf numFmtId="49" fontId="5" fillId="58" borderId="11" xfId="49" applyNumberFormat="1" applyFill="1" applyBorder="1" applyAlignment="1">
      <alignment horizontal="center" vertical="top" wrapText="1"/>
    </xf>
    <xf numFmtId="0" fontId="5" fillId="58" borderId="358" xfId="49" applyFill="1" applyBorder="1" applyAlignment="1" applyProtection="1">
      <alignment horizontal="center" vertical="center"/>
      <protection locked="0"/>
    </xf>
    <xf numFmtId="0" fontId="5" fillId="58" borderId="348" xfId="49" applyFill="1" applyBorder="1" applyAlignment="1">
      <alignment horizontal="center" vertical="top" wrapText="1"/>
    </xf>
    <xf numFmtId="0" fontId="5" fillId="58" borderId="348" xfId="49" applyFill="1" applyBorder="1" applyAlignment="1">
      <alignment horizontal="center"/>
    </xf>
    <xf numFmtId="49" fontId="5" fillId="58" borderId="348" xfId="49" applyNumberFormat="1" applyFill="1" applyBorder="1" applyAlignment="1">
      <alignment horizontal="center"/>
    </xf>
    <xf numFmtId="49" fontId="5" fillId="58" borderId="348" xfId="49" applyNumberFormat="1" applyFill="1" applyBorder="1" applyAlignment="1">
      <alignment horizontal="center" vertical="top" wrapText="1"/>
    </xf>
    <xf numFmtId="0" fontId="5" fillId="58" borderId="125" xfId="49" applyFill="1" applyBorder="1" applyAlignment="1" applyProtection="1">
      <alignment horizontal="center" vertical="center"/>
      <protection locked="0"/>
    </xf>
    <xf numFmtId="0" fontId="5" fillId="58" borderId="18" xfId="49" applyFill="1" applyBorder="1" applyAlignment="1" applyProtection="1">
      <alignment horizontal="center" vertical="center"/>
      <protection locked="0"/>
    </xf>
    <xf numFmtId="0" fontId="5" fillId="58" borderId="359" xfId="49" applyFill="1" applyBorder="1" applyAlignment="1" applyProtection="1">
      <alignment horizontal="center" vertical="center"/>
      <protection locked="0"/>
    </xf>
    <xf numFmtId="0" fontId="5" fillId="58" borderId="360" xfId="49" applyFill="1" applyBorder="1" applyAlignment="1" applyProtection="1">
      <alignment horizontal="center" vertical="center"/>
      <protection locked="0"/>
    </xf>
    <xf numFmtId="0" fontId="58" fillId="58" borderId="26" xfId="49" applyFont="1" applyFill="1" applyBorder="1" applyAlignment="1" applyProtection="1">
      <alignment horizontal="center" vertical="center"/>
      <protection locked="0"/>
    </xf>
    <xf numFmtId="0" fontId="5" fillId="58" borderId="26" xfId="49" applyFill="1" applyBorder="1" applyAlignment="1" applyProtection="1">
      <alignment horizontal="center" vertical="center"/>
      <protection locked="0"/>
    </xf>
    <xf numFmtId="0" fontId="164" fillId="58" borderId="348" xfId="49" applyFont="1" applyFill="1" applyBorder="1" applyAlignment="1">
      <alignment horizontal="center" vertical="top" wrapText="1"/>
    </xf>
    <xf numFmtId="0" fontId="164" fillId="58" borderId="348" xfId="49" applyFont="1" applyFill="1" applyBorder="1" applyAlignment="1">
      <alignment horizontal="center"/>
    </xf>
    <xf numFmtId="49" fontId="164" fillId="58" borderId="348" xfId="49" applyNumberFormat="1" applyFont="1" applyFill="1" applyBorder="1" applyAlignment="1">
      <alignment horizontal="center"/>
    </xf>
    <xf numFmtId="49" fontId="164" fillId="58" borderId="348" xfId="49" applyNumberFormat="1" applyFont="1" applyFill="1" applyBorder="1" applyAlignment="1">
      <alignment horizontal="center" vertical="top" wrapText="1"/>
    </xf>
    <xf numFmtId="0" fontId="52" fillId="48" borderId="348" xfId="49" applyFont="1" applyFill="1" applyBorder="1" applyAlignment="1">
      <alignment horizontal="center" vertical="top" wrapText="1"/>
    </xf>
    <xf numFmtId="0" fontId="52" fillId="48" borderId="130" xfId="49" applyFont="1" applyFill="1" applyBorder="1" applyAlignment="1">
      <alignment horizontal="center"/>
    </xf>
    <xf numFmtId="49" fontId="52" fillId="48" borderId="348" xfId="49" applyNumberFormat="1" applyFont="1" applyFill="1" applyBorder="1" applyAlignment="1">
      <alignment horizontal="center" vertical="top" wrapText="1"/>
    </xf>
    <xf numFmtId="0" fontId="52" fillId="48" borderId="133" xfId="49" applyFont="1" applyFill="1" applyBorder="1" applyAlignment="1">
      <alignment horizontal="center"/>
    </xf>
    <xf numFmtId="0" fontId="52" fillId="48" borderId="136" xfId="49" applyFont="1" applyFill="1" applyBorder="1" applyAlignment="1">
      <alignment horizontal="center"/>
    </xf>
    <xf numFmtId="0" fontId="50" fillId="55" borderId="11" xfId="49" applyFont="1" applyFill="1" applyBorder="1" applyAlignment="1">
      <alignment horizontal="center" vertical="top" wrapText="1"/>
    </xf>
    <xf numFmtId="0" fontId="50" fillId="55" borderId="133" xfId="49" applyFont="1" applyFill="1" applyBorder="1" applyAlignment="1">
      <alignment horizontal="center"/>
    </xf>
    <xf numFmtId="49" fontId="50" fillId="55" borderId="11" xfId="49" applyNumberFormat="1" applyFont="1" applyFill="1" applyBorder="1" applyAlignment="1">
      <alignment horizontal="center" vertical="top" wrapText="1"/>
    </xf>
    <xf numFmtId="0" fontId="50" fillId="55" borderId="129" xfId="49" applyFont="1" applyFill="1" applyBorder="1" applyAlignment="1" applyProtection="1">
      <alignment horizontal="center"/>
      <protection locked="0"/>
    </xf>
    <xf numFmtId="0" fontId="50" fillId="55" borderId="348" xfId="49" applyFont="1" applyFill="1" applyBorder="1" applyAlignment="1">
      <alignment horizontal="center" vertical="top" wrapText="1"/>
    </xf>
    <xf numFmtId="49" fontId="50" fillId="55" borderId="348" xfId="49" applyNumberFormat="1" applyFont="1" applyFill="1" applyBorder="1" applyAlignment="1">
      <alignment horizontal="center" vertical="top" wrapText="1"/>
    </xf>
    <xf numFmtId="0" fontId="165" fillId="55" borderId="348" xfId="49" applyFont="1" applyFill="1" applyBorder="1" applyAlignment="1">
      <alignment horizontal="center" vertical="top" wrapText="1"/>
    </xf>
    <xf numFmtId="0" fontId="165" fillId="55" borderId="136" xfId="49" applyFont="1" applyFill="1" applyBorder="1" applyAlignment="1">
      <alignment horizontal="center"/>
    </xf>
    <xf numFmtId="49" fontId="165" fillId="55" borderId="348" xfId="49" applyNumberFormat="1" applyFont="1" applyFill="1" applyBorder="1" applyAlignment="1">
      <alignment horizontal="center" vertical="top" wrapText="1"/>
    </xf>
    <xf numFmtId="0" fontId="165" fillId="55" borderId="136" xfId="49" applyFont="1" applyFill="1" applyBorder="1" applyAlignment="1" applyProtection="1">
      <alignment horizontal="center"/>
      <protection locked="0"/>
    </xf>
    <xf numFmtId="0" fontId="165" fillId="55" borderId="137" xfId="49" applyFont="1" applyFill="1" applyBorder="1" applyAlignment="1" applyProtection="1">
      <alignment horizontal="center"/>
      <protection locked="0"/>
    </xf>
    <xf numFmtId="0" fontId="50" fillId="55" borderId="350" xfId="49" applyFont="1" applyFill="1" applyBorder="1" applyAlignment="1" applyProtection="1">
      <alignment horizontal="center" vertical="center"/>
      <protection locked="0"/>
    </xf>
    <xf numFmtId="0" fontId="50" fillId="55" borderId="18" xfId="49" applyFont="1" applyFill="1" applyBorder="1" applyAlignment="1" applyProtection="1">
      <alignment horizontal="center" vertical="center"/>
      <protection locked="0"/>
    </xf>
    <xf numFmtId="0" fontId="50" fillId="55" borderId="11" xfId="49" applyFont="1" applyFill="1" applyBorder="1" applyAlignment="1" applyProtection="1">
      <alignment horizontal="center" vertical="center"/>
      <protection locked="0"/>
    </xf>
    <xf numFmtId="0" fontId="50" fillId="55" borderId="349" xfId="49" applyFont="1" applyFill="1" applyBorder="1" applyAlignment="1" applyProtection="1">
      <alignment horizontal="center" vertical="center"/>
      <protection locked="0"/>
    </xf>
    <xf numFmtId="0" fontId="50" fillId="55" borderId="26" xfId="49" applyFont="1" applyFill="1" applyBorder="1" applyAlignment="1" applyProtection="1">
      <alignment horizontal="center" vertical="center"/>
      <protection locked="0"/>
    </xf>
    <xf numFmtId="0" fontId="58" fillId="58" borderId="132" xfId="49" applyFont="1" applyFill="1" applyBorder="1" applyAlignment="1" applyProtection="1">
      <alignment horizontal="center"/>
      <protection locked="0"/>
    </xf>
    <xf numFmtId="0" fontId="80" fillId="58" borderId="26" xfId="49" applyFont="1" applyFill="1" applyBorder="1" applyAlignment="1" applyProtection="1">
      <alignment horizontal="center"/>
      <protection locked="0"/>
    </xf>
    <xf numFmtId="0" fontId="80" fillId="58" borderId="11" xfId="49" applyFont="1" applyFill="1" applyBorder="1" applyAlignment="1" applyProtection="1">
      <alignment horizontal="center"/>
      <protection locked="0"/>
    </xf>
    <xf numFmtId="0" fontId="80" fillId="58" borderId="350" xfId="49" applyFont="1" applyFill="1" applyBorder="1" applyAlignment="1" applyProtection="1">
      <alignment horizontal="center" vertical="center"/>
      <protection locked="0"/>
    </xf>
    <xf numFmtId="0" fontId="80" fillId="58" borderId="18" xfId="49" applyFont="1" applyFill="1" applyBorder="1" applyAlignment="1" applyProtection="1">
      <alignment horizontal="center" vertical="center"/>
      <protection locked="0"/>
    </xf>
    <xf numFmtId="0" fontId="80" fillId="58" borderId="11" xfId="49" applyFont="1" applyFill="1" applyBorder="1" applyAlignment="1" applyProtection="1">
      <alignment horizontal="center" vertical="center"/>
      <protection locked="0"/>
    </xf>
    <xf numFmtId="0" fontId="80" fillId="58" borderId="349" xfId="49" applyFont="1" applyFill="1" applyBorder="1" applyAlignment="1" applyProtection="1">
      <alignment horizontal="center" vertical="center"/>
      <protection locked="0"/>
    </xf>
    <xf numFmtId="0" fontId="80" fillId="58" borderId="26" xfId="49" applyFont="1" applyFill="1" applyBorder="1" applyAlignment="1" applyProtection="1">
      <alignment horizontal="center" vertical="center"/>
      <protection locked="0"/>
    </xf>
    <xf numFmtId="0" fontId="5" fillId="54" borderId="358" xfId="49" applyFill="1" applyBorder="1" applyAlignment="1" applyProtection="1">
      <alignment horizontal="center" vertical="center"/>
      <protection locked="0"/>
    </xf>
    <xf numFmtId="0" fontId="5" fillId="54" borderId="348" xfId="49" applyFill="1" applyBorder="1" applyAlignment="1">
      <alignment horizontal="center" vertical="top" wrapText="1"/>
    </xf>
    <xf numFmtId="0" fontId="5" fillId="54" borderId="348" xfId="49" applyFill="1" applyBorder="1" applyAlignment="1">
      <alignment horizontal="center"/>
    </xf>
    <xf numFmtId="49" fontId="5" fillId="54" borderId="348" xfId="49" applyNumberFormat="1" applyFill="1" applyBorder="1" applyAlignment="1">
      <alignment horizontal="center"/>
    </xf>
    <xf numFmtId="49" fontId="5" fillId="54" borderId="348" xfId="49" applyNumberFormat="1" applyFill="1" applyBorder="1" applyAlignment="1">
      <alignment horizontal="center" vertical="top" wrapText="1"/>
    </xf>
    <xf numFmtId="0" fontId="5" fillId="54" borderId="125" xfId="49" applyFill="1" applyBorder="1" applyAlignment="1" applyProtection="1">
      <alignment horizontal="center" vertical="center"/>
      <protection locked="0"/>
    </xf>
    <xf numFmtId="0" fontId="5" fillId="54" borderId="18" xfId="49" applyFill="1" applyBorder="1" applyAlignment="1" applyProtection="1">
      <alignment horizontal="center" vertical="center"/>
      <protection locked="0"/>
    </xf>
    <xf numFmtId="0" fontId="5" fillId="54" borderId="359" xfId="49" applyFill="1" applyBorder="1" applyAlignment="1" applyProtection="1">
      <alignment horizontal="center" vertical="center"/>
      <protection locked="0"/>
    </xf>
    <xf numFmtId="0" fontId="5" fillId="54" borderId="360" xfId="49" applyFill="1" applyBorder="1" applyAlignment="1" applyProtection="1">
      <alignment horizontal="center" vertical="center"/>
      <protection locked="0"/>
    </xf>
    <xf numFmtId="0" fontId="58" fillId="54" borderId="26" xfId="49" applyFont="1" applyFill="1" applyBorder="1" applyAlignment="1" applyProtection="1">
      <alignment horizontal="center" vertical="center"/>
      <protection locked="0"/>
    </xf>
    <xf numFmtId="0" fontId="5" fillId="61" borderId="358" xfId="49" applyFill="1" applyBorder="1" applyAlignment="1" applyProtection="1">
      <alignment horizontal="center" vertical="center"/>
      <protection locked="0"/>
    </xf>
    <xf numFmtId="0" fontId="5" fillId="61" borderId="348" xfId="49" applyFill="1" applyBorder="1" applyAlignment="1">
      <alignment horizontal="center" vertical="top" wrapText="1"/>
    </xf>
    <xf numFmtId="0" fontId="5" fillId="61" borderId="348" xfId="49" applyFill="1" applyBorder="1" applyAlignment="1">
      <alignment horizontal="center"/>
    </xf>
    <xf numFmtId="49" fontId="5" fillId="61" borderId="348" xfId="49" applyNumberFormat="1" applyFill="1" applyBorder="1" applyAlignment="1">
      <alignment horizontal="center"/>
    </xf>
    <xf numFmtId="49" fontId="5" fillId="61" borderId="348" xfId="49" applyNumberFormat="1" applyFill="1" applyBorder="1" applyAlignment="1">
      <alignment horizontal="center" vertical="top" wrapText="1"/>
    </xf>
    <xf numFmtId="0" fontId="5" fillId="61" borderId="125" xfId="49" applyFill="1" applyBorder="1" applyAlignment="1" applyProtection="1">
      <alignment horizontal="center" vertical="center"/>
      <protection locked="0"/>
    </xf>
    <xf numFmtId="0" fontId="5" fillId="61" borderId="18" xfId="49" applyFill="1" applyBorder="1" applyAlignment="1" applyProtection="1">
      <alignment horizontal="center" vertical="center"/>
      <protection locked="0"/>
    </xf>
    <xf numFmtId="0" fontId="5" fillId="61" borderId="359" xfId="49" applyFill="1" applyBorder="1" applyAlignment="1" applyProtection="1">
      <alignment horizontal="center" vertical="center"/>
      <protection locked="0"/>
    </xf>
    <xf numFmtId="0" fontId="5" fillId="61" borderId="360" xfId="49" applyFill="1" applyBorder="1" applyAlignment="1" applyProtection="1">
      <alignment horizontal="center" vertical="center"/>
      <protection locked="0"/>
    </xf>
    <xf numFmtId="0" fontId="58" fillId="61" borderId="26" xfId="49" applyFont="1" applyFill="1" applyBorder="1" applyAlignment="1" applyProtection="1">
      <alignment horizontal="center" vertical="center"/>
      <protection locked="0"/>
    </xf>
    <xf numFmtId="0" fontId="5" fillId="46" borderId="358" xfId="49" applyFill="1" applyBorder="1" applyAlignment="1" applyProtection="1">
      <alignment horizontal="center" vertical="center"/>
      <protection locked="0"/>
    </xf>
    <xf numFmtId="0" fontId="5" fillId="46" borderId="348" xfId="49" applyFill="1" applyBorder="1" applyAlignment="1">
      <alignment horizontal="center" vertical="top" wrapText="1"/>
    </xf>
    <xf numFmtId="49" fontId="5" fillId="46" borderId="348" xfId="49" applyNumberFormat="1" applyFill="1" applyBorder="1" applyAlignment="1">
      <alignment horizontal="center"/>
    </xf>
    <xf numFmtId="49" fontId="5" fillId="46" borderId="348" xfId="49" applyNumberFormat="1" applyFill="1" applyBorder="1" applyAlignment="1">
      <alignment horizontal="center" vertical="top" wrapText="1"/>
    </xf>
    <xf numFmtId="0" fontId="5" fillId="46" borderId="125" xfId="49" applyFill="1" applyBorder="1" applyAlignment="1" applyProtection="1">
      <alignment horizontal="center" vertical="center"/>
      <protection locked="0"/>
    </xf>
    <xf numFmtId="0" fontId="5" fillId="46" borderId="18" xfId="49" applyFill="1" applyBorder="1" applyAlignment="1" applyProtection="1">
      <alignment horizontal="center" vertical="center"/>
      <protection locked="0"/>
    </xf>
    <xf numFmtId="0" fontId="5" fillId="46" borderId="359" xfId="49" applyFill="1" applyBorder="1" applyAlignment="1" applyProtection="1">
      <alignment horizontal="center" vertical="center"/>
      <protection locked="0"/>
    </xf>
    <xf numFmtId="0" fontId="5" fillId="46" borderId="360" xfId="49" applyFill="1" applyBorder="1" applyAlignment="1" applyProtection="1">
      <alignment horizontal="center" vertical="center"/>
      <protection locked="0"/>
    </xf>
    <xf numFmtId="0" fontId="58" fillId="46" borderId="26" xfId="49" applyFont="1" applyFill="1" applyBorder="1" applyAlignment="1" applyProtection="1">
      <alignment horizontal="center" vertical="center"/>
      <protection locked="0"/>
    </xf>
    <xf numFmtId="0" fontId="5" fillId="59" borderId="358" xfId="49" applyFill="1" applyBorder="1" applyAlignment="1" applyProtection="1">
      <alignment horizontal="center" vertical="center"/>
      <protection locked="0"/>
    </xf>
    <xf numFmtId="0" fontId="5" fillId="59" borderId="348" xfId="49" applyFill="1" applyBorder="1" applyAlignment="1">
      <alignment horizontal="center" vertical="top" wrapText="1"/>
    </xf>
    <xf numFmtId="0" fontId="5" fillId="59" borderId="348" xfId="49" applyFill="1" applyBorder="1" applyAlignment="1">
      <alignment horizontal="center"/>
    </xf>
    <xf numFmtId="49" fontId="5" fillId="59" borderId="348" xfId="49" applyNumberFormat="1" applyFill="1" applyBorder="1" applyAlignment="1">
      <alignment horizontal="center"/>
    </xf>
    <xf numFmtId="49" fontId="5" fillId="59" borderId="348" xfId="49" applyNumberFormat="1" applyFill="1" applyBorder="1" applyAlignment="1">
      <alignment horizontal="center" vertical="top" wrapText="1"/>
    </xf>
    <xf numFmtId="0" fontId="5" fillId="59" borderId="125" xfId="49" applyFill="1" applyBorder="1" applyAlignment="1" applyProtection="1">
      <alignment horizontal="center" vertical="center"/>
      <protection locked="0"/>
    </xf>
    <xf numFmtId="0" fontId="5" fillId="59" borderId="18" xfId="49" applyFill="1" applyBorder="1" applyAlignment="1" applyProtection="1">
      <alignment horizontal="center" vertical="center"/>
      <protection locked="0"/>
    </xf>
    <xf numFmtId="0" fontId="5" fillId="59" borderId="359" xfId="49" applyFill="1" applyBorder="1" applyAlignment="1" applyProtection="1">
      <alignment horizontal="center" vertical="center"/>
      <protection locked="0"/>
    </xf>
    <xf numFmtId="0" fontId="5" fillId="59" borderId="360" xfId="49" applyFill="1" applyBorder="1" applyAlignment="1" applyProtection="1">
      <alignment horizontal="center" vertical="center"/>
      <protection locked="0"/>
    </xf>
    <xf numFmtId="0" fontId="58" fillId="59" borderId="26" xfId="49" applyFont="1" applyFill="1" applyBorder="1" applyAlignment="1" applyProtection="1">
      <alignment horizontal="center" vertical="center"/>
      <protection locked="0"/>
    </xf>
    <xf numFmtId="0" fontId="5" fillId="59" borderId="132" xfId="49" applyFill="1" applyBorder="1" applyAlignment="1" applyProtection="1">
      <alignment horizontal="center"/>
      <protection locked="0"/>
    </xf>
    <xf numFmtId="0" fontId="5" fillId="59" borderId="133" xfId="49" applyFill="1" applyBorder="1" applyAlignment="1">
      <alignment horizontal="center"/>
    </xf>
    <xf numFmtId="0" fontId="5" fillId="59" borderId="133" xfId="49" applyFill="1" applyBorder="1" applyAlignment="1" applyProtection="1">
      <alignment horizontal="center"/>
      <protection locked="0"/>
    </xf>
    <xf numFmtId="0" fontId="5" fillId="59" borderId="134" xfId="49" applyFill="1" applyBorder="1" applyAlignment="1" applyProtection="1">
      <alignment horizontal="center"/>
      <protection locked="0"/>
    </xf>
    <xf numFmtId="0" fontId="5" fillId="59" borderId="26" xfId="49" applyFill="1" applyBorder="1" applyAlignment="1" applyProtection="1">
      <alignment horizontal="center" vertical="center"/>
      <protection locked="0"/>
    </xf>
    <xf numFmtId="0" fontId="5" fillId="54" borderId="132" xfId="49" applyFill="1" applyBorder="1" applyAlignment="1" applyProtection="1">
      <alignment horizontal="center"/>
      <protection locked="0"/>
    </xf>
    <xf numFmtId="0" fontId="5" fillId="54" borderId="133" xfId="49" applyFill="1" applyBorder="1" applyAlignment="1">
      <alignment horizontal="center"/>
    </xf>
    <xf numFmtId="0" fontId="5" fillId="54" borderId="133" xfId="49" applyFill="1" applyBorder="1" applyAlignment="1" applyProtection="1">
      <alignment horizontal="center"/>
      <protection locked="0"/>
    </xf>
    <xf numFmtId="0" fontId="5" fillId="54" borderId="134" xfId="49" applyFill="1" applyBorder="1" applyAlignment="1" applyProtection="1">
      <alignment horizontal="center"/>
      <protection locked="0"/>
    </xf>
    <xf numFmtId="0" fontId="5" fillId="54" borderId="26" xfId="49" applyFill="1" applyBorder="1" applyAlignment="1" applyProtection="1">
      <alignment horizontal="center" vertical="center"/>
      <protection locked="0"/>
    </xf>
    <xf numFmtId="0" fontId="5" fillId="76" borderId="348" xfId="49" applyFill="1" applyBorder="1" applyAlignment="1">
      <alignment horizontal="center" vertical="top" wrapText="1"/>
    </xf>
    <xf numFmtId="0" fontId="5" fillId="76" borderId="348" xfId="49" applyFill="1" applyBorder="1" applyAlignment="1">
      <alignment horizontal="center"/>
    </xf>
    <xf numFmtId="49" fontId="5" fillId="76" borderId="348" xfId="49" applyNumberFormat="1" applyFill="1" applyBorder="1" applyAlignment="1">
      <alignment horizontal="center"/>
    </xf>
    <xf numFmtId="49" fontId="5" fillId="76" borderId="348" xfId="49" applyNumberFormat="1" applyFill="1" applyBorder="1" applyAlignment="1">
      <alignment horizontal="center" vertical="top" wrapText="1"/>
    </xf>
    <xf numFmtId="0" fontId="5" fillId="76" borderId="358" xfId="49" applyFill="1" applyBorder="1" applyAlignment="1" applyProtection="1">
      <alignment horizontal="center" vertical="center"/>
      <protection locked="0"/>
    </xf>
    <xf numFmtId="0" fontId="5" fillId="76" borderId="125" xfId="49" applyFill="1" applyBorder="1" applyAlignment="1" applyProtection="1">
      <alignment horizontal="center" vertical="center"/>
      <protection locked="0"/>
    </xf>
    <xf numFmtId="0" fontId="5" fillId="76" borderId="18" xfId="49" applyFill="1" applyBorder="1" applyAlignment="1" applyProtection="1">
      <alignment horizontal="center" vertical="center"/>
      <protection locked="0"/>
    </xf>
    <xf numFmtId="0" fontId="5" fillId="76" borderId="359" xfId="49" applyFill="1" applyBorder="1" applyAlignment="1" applyProtection="1">
      <alignment horizontal="center" vertical="center"/>
      <protection locked="0"/>
    </xf>
    <xf numFmtId="0" fontId="5" fillId="76" borderId="360" xfId="49" applyFill="1" applyBorder="1" applyAlignment="1" applyProtection="1">
      <alignment horizontal="center" vertical="center"/>
      <protection locked="0"/>
    </xf>
    <xf numFmtId="0" fontId="58" fillId="76" borderId="26" xfId="49" applyFont="1" applyFill="1" applyBorder="1" applyAlignment="1" applyProtection="1">
      <alignment horizontal="center" vertical="center"/>
      <protection locked="0"/>
    </xf>
    <xf numFmtId="0" fontId="5" fillId="76" borderId="132" xfId="49" applyFill="1" applyBorder="1" applyAlignment="1" applyProtection="1">
      <alignment horizontal="center"/>
      <protection locked="0"/>
    </xf>
    <xf numFmtId="0" fontId="5" fillId="76" borderId="133" xfId="49" applyFill="1" applyBorder="1" applyAlignment="1">
      <alignment horizontal="center"/>
    </xf>
    <xf numFmtId="0" fontId="5" fillId="76" borderId="133" xfId="49" applyFill="1" applyBorder="1" applyAlignment="1" applyProtection="1">
      <alignment horizontal="center"/>
      <protection locked="0"/>
    </xf>
    <xf numFmtId="0" fontId="5" fillId="76" borderId="134" xfId="49" applyFill="1" applyBorder="1" applyAlignment="1" applyProtection="1">
      <alignment horizontal="center"/>
      <protection locked="0"/>
    </xf>
    <xf numFmtId="0" fontId="5" fillId="76" borderId="26" xfId="49" applyFill="1" applyBorder="1" applyAlignment="1" applyProtection="1">
      <alignment horizontal="center" vertical="center"/>
      <protection locked="0"/>
    </xf>
    <xf numFmtId="0" fontId="5" fillId="77" borderId="358" xfId="49" applyFill="1" applyBorder="1" applyAlignment="1" applyProtection="1">
      <alignment horizontal="center" vertical="center"/>
      <protection locked="0"/>
    </xf>
    <xf numFmtId="0" fontId="5" fillId="77" borderId="348" xfId="49" applyFill="1" applyBorder="1" applyAlignment="1">
      <alignment horizontal="center" vertical="top" wrapText="1"/>
    </xf>
    <xf numFmtId="0" fontId="5" fillId="77" borderId="348" xfId="49" applyFill="1" applyBorder="1" applyAlignment="1">
      <alignment horizontal="center"/>
    </xf>
    <xf numFmtId="49" fontId="5" fillId="77" borderId="348" xfId="49" applyNumberFormat="1" applyFill="1" applyBorder="1" applyAlignment="1">
      <alignment horizontal="center"/>
    </xf>
    <xf numFmtId="49" fontId="5" fillId="77" borderId="348" xfId="49" applyNumberFormat="1" applyFill="1" applyBorder="1" applyAlignment="1">
      <alignment horizontal="center" vertical="top" wrapText="1"/>
    </xf>
    <xf numFmtId="0" fontId="5" fillId="77" borderId="125" xfId="49" applyFill="1" applyBorder="1" applyAlignment="1" applyProtection="1">
      <alignment horizontal="center" vertical="center"/>
      <protection locked="0"/>
    </xf>
    <xf numFmtId="0" fontId="5" fillId="77" borderId="18" xfId="49" applyFill="1" applyBorder="1" applyAlignment="1" applyProtection="1">
      <alignment horizontal="center" vertical="center"/>
      <protection locked="0"/>
    </xf>
    <xf numFmtId="0" fontId="5" fillId="77" borderId="359" xfId="49" applyFill="1" applyBorder="1" applyAlignment="1" applyProtection="1">
      <alignment horizontal="center" vertical="center"/>
      <protection locked="0"/>
    </xf>
    <xf numFmtId="0" fontId="5" fillId="77" borderId="360" xfId="49" applyFill="1" applyBorder="1" applyAlignment="1" applyProtection="1">
      <alignment horizontal="center" vertical="center"/>
      <protection locked="0"/>
    </xf>
    <xf numFmtId="0" fontId="58" fillId="77" borderId="26" xfId="49" applyFont="1" applyFill="1" applyBorder="1" applyAlignment="1" applyProtection="1">
      <alignment horizontal="center" vertical="center"/>
      <protection locked="0"/>
    </xf>
    <xf numFmtId="0" fontId="5" fillId="77" borderId="132" xfId="49" applyFill="1" applyBorder="1" applyAlignment="1" applyProtection="1">
      <alignment horizontal="center"/>
      <protection locked="0"/>
    </xf>
    <xf numFmtId="0" fontId="5" fillId="77" borderId="133" xfId="49" applyFill="1" applyBorder="1" applyAlignment="1">
      <alignment horizontal="center"/>
    </xf>
    <xf numFmtId="0" fontId="5" fillId="77" borderId="133" xfId="49" applyFill="1" applyBorder="1" applyAlignment="1" applyProtection="1">
      <alignment horizontal="center"/>
      <protection locked="0"/>
    </xf>
    <xf numFmtId="0" fontId="5" fillId="77" borderId="134" xfId="49" applyFill="1" applyBorder="1" applyAlignment="1" applyProtection="1">
      <alignment horizontal="center"/>
      <protection locked="0"/>
    </xf>
    <xf numFmtId="0" fontId="5" fillId="77" borderId="26" xfId="49" applyFill="1" applyBorder="1" applyAlignment="1" applyProtection="1">
      <alignment horizontal="center" vertical="center"/>
      <protection locked="0"/>
    </xf>
    <xf numFmtId="0" fontId="53" fillId="59" borderId="133" xfId="49" applyFont="1" applyFill="1" applyBorder="1" applyAlignment="1" applyProtection="1">
      <alignment horizontal="center"/>
      <protection locked="0"/>
    </xf>
    <xf numFmtId="0" fontId="53" fillId="59" borderId="134" xfId="49" applyFont="1" applyFill="1" applyBorder="1" applyAlignment="1" applyProtection="1">
      <alignment horizontal="center"/>
      <protection locked="0"/>
    </xf>
    <xf numFmtId="0" fontId="53" fillId="59" borderId="132" xfId="49" applyFont="1" applyFill="1" applyBorder="1" applyAlignment="1" applyProtection="1">
      <alignment horizontal="center"/>
      <protection locked="0"/>
    </xf>
    <xf numFmtId="0" fontId="53" fillId="59" borderId="11" xfId="49" applyFont="1" applyFill="1" applyBorder="1" applyAlignment="1">
      <alignment horizontal="center" vertical="top" wrapText="1"/>
    </xf>
    <xf numFmtId="0" fontId="53" fillId="59" borderId="133" xfId="49" applyFont="1" applyFill="1" applyBorder="1" applyAlignment="1">
      <alignment horizontal="center"/>
    </xf>
    <xf numFmtId="49" fontId="53" fillId="59" borderId="11" xfId="49" applyNumberFormat="1" applyFont="1" applyFill="1" applyBorder="1" applyAlignment="1">
      <alignment horizontal="center" vertical="top" wrapText="1"/>
    </xf>
    <xf numFmtId="0" fontId="53" fillId="59" borderId="348" xfId="49" applyFont="1" applyFill="1" applyBorder="1" applyAlignment="1">
      <alignment horizontal="center" vertical="top" wrapText="1"/>
    </xf>
    <xf numFmtId="49" fontId="53" fillId="59" borderId="348" xfId="49" applyNumberFormat="1" applyFont="1" applyFill="1" applyBorder="1" applyAlignment="1">
      <alignment horizontal="center" vertical="top" wrapText="1"/>
    </xf>
    <xf numFmtId="0" fontId="53" fillId="59" borderId="350" xfId="49" applyFont="1" applyFill="1" applyBorder="1" applyAlignment="1" applyProtection="1">
      <alignment horizontal="center" vertical="center"/>
      <protection locked="0"/>
    </xf>
    <xf numFmtId="0" fontId="53" fillId="59" borderId="18" xfId="49" applyFont="1" applyFill="1" applyBorder="1" applyAlignment="1" applyProtection="1">
      <alignment horizontal="center" vertical="center"/>
      <protection locked="0"/>
    </xf>
    <xf numFmtId="0" fontId="53" fillId="59" borderId="11" xfId="49" applyFont="1" applyFill="1" applyBorder="1" applyAlignment="1" applyProtection="1">
      <alignment horizontal="center" vertical="center"/>
      <protection locked="0"/>
    </xf>
    <xf numFmtId="0" fontId="53" fillId="59" borderId="349" xfId="49" applyFont="1" applyFill="1" applyBorder="1" applyAlignment="1" applyProtection="1">
      <alignment horizontal="center" vertical="center"/>
      <protection locked="0"/>
    </xf>
    <xf numFmtId="0" fontId="53" fillId="59" borderId="26" xfId="49" applyFont="1" applyFill="1" applyBorder="1" applyAlignment="1" applyProtection="1">
      <alignment horizontal="center" vertical="center"/>
      <protection locked="0"/>
    </xf>
    <xf numFmtId="0" fontId="53" fillId="59" borderId="136" xfId="49" applyFont="1" applyFill="1" applyBorder="1" applyAlignment="1">
      <alignment horizontal="center"/>
    </xf>
    <xf numFmtId="0" fontId="53" fillId="59" borderId="136" xfId="49" applyFont="1" applyFill="1" applyBorder="1" applyAlignment="1" applyProtection="1">
      <alignment horizontal="center"/>
      <protection locked="0"/>
    </xf>
    <xf numFmtId="0" fontId="53" fillId="59" borderId="137" xfId="49" applyFont="1" applyFill="1" applyBorder="1" applyAlignment="1" applyProtection="1">
      <alignment horizontal="center"/>
      <protection locked="0"/>
    </xf>
    <xf numFmtId="0" fontId="53" fillId="59" borderId="11" xfId="49" applyFont="1" applyFill="1" applyBorder="1" applyAlignment="1" applyProtection="1">
      <alignment horizontal="center"/>
      <protection locked="0"/>
    </xf>
    <xf numFmtId="0" fontId="82" fillId="76" borderId="132" xfId="49" applyFont="1" applyFill="1" applyBorder="1" applyAlignment="1" applyProtection="1">
      <alignment horizontal="center"/>
      <protection locked="0"/>
    </xf>
    <xf numFmtId="0" fontId="82" fillId="76" borderId="11" xfId="49" applyFont="1" applyFill="1" applyBorder="1" applyAlignment="1">
      <alignment horizontal="center" vertical="top" wrapText="1"/>
    </xf>
    <xf numFmtId="0" fontId="82" fillId="76" borderId="133" xfId="49" applyFont="1" applyFill="1" applyBorder="1" applyAlignment="1">
      <alignment horizontal="center"/>
    </xf>
    <xf numFmtId="49" fontId="82" fillId="76" borderId="11" xfId="49" applyNumberFormat="1" applyFont="1" applyFill="1" applyBorder="1" applyAlignment="1">
      <alignment horizontal="center" vertical="top" wrapText="1"/>
    </xf>
    <xf numFmtId="0" fontId="82" fillId="76" borderId="133" xfId="49" applyFont="1" applyFill="1" applyBorder="1" applyAlignment="1" applyProtection="1">
      <alignment horizontal="center"/>
      <protection locked="0"/>
    </xf>
    <xf numFmtId="0" fontId="82" fillId="76" borderId="134" xfId="49" applyFont="1" applyFill="1" applyBorder="1" applyAlignment="1" applyProtection="1">
      <alignment horizontal="center"/>
      <protection locked="0"/>
    </xf>
    <xf numFmtId="0" fontId="82" fillId="76" borderId="348" xfId="49" applyFont="1" applyFill="1" applyBorder="1" applyAlignment="1">
      <alignment horizontal="center" vertical="top" wrapText="1"/>
    </xf>
    <xf numFmtId="49" fontId="82" fillId="76" borderId="348" xfId="49" applyNumberFormat="1" applyFont="1" applyFill="1" applyBorder="1" applyAlignment="1">
      <alignment horizontal="center" vertical="top" wrapText="1"/>
    </xf>
    <xf numFmtId="0" fontId="82" fillId="76" borderId="136" xfId="49" applyFont="1" applyFill="1" applyBorder="1" applyAlignment="1">
      <alignment horizontal="center"/>
    </xf>
    <xf numFmtId="0" fontId="82" fillId="76" borderId="136" xfId="49" applyFont="1" applyFill="1" applyBorder="1" applyAlignment="1" applyProtection="1">
      <alignment horizontal="center"/>
      <protection locked="0"/>
    </xf>
    <xf numFmtId="0" fontId="82" fillId="76" borderId="137" xfId="49" applyFont="1" applyFill="1" applyBorder="1" applyAlignment="1" applyProtection="1">
      <alignment horizontal="center"/>
      <protection locked="0"/>
    </xf>
    <xf numFmtId="0" fontId="82" fillId="76" borderId="11" xfId="49" applyFont="1" applyFill="1" applyBorder="1" applyAlignment="1" applyProtection="1">
      <alignment horizontal="center"/>
      <protection locked="0"/>
    </xf>
    <xf numFmtId="0" fontId="82" fillId="76" borderId="18" xfId="49" applyFont="1" applyFill="1" applyBorder="1" applyAlignment="1" applyProtection="1">
      <alignment horizontal="center" vertical="center"/>
      <protection locked="0"/>
    </xf>
    <xf numFmtId="0" fontId="82" fillId="76" borderId="349" xfId="49" applyFont="1" applyFill="1" applyBorder="1" applyAlignment="1" applyProtection="1">
      <alignment horizontal="center" vertical="center"/>
      <protection locked="0"/>
    </xf>
    <xf numFmtId="0" fontId="82" fillId="76" borderId="26" xfId="49" applyFont="1" applyFill="1" applyBorder="1" applyAlignment="1" applyProtection="1">
      <alignment horizontal="center" vertical="center"/>
      <protection locked="0"/>
    </xf>
    <xf numFmtId="0" fontId="82" fillId="76" borderId="11" xfId="49" applyFont="1" applyFill="1" applyBorder="1" applyAlignment="1" applyProtection="1">
      <alignment horizontal="center" vertical="center"/>
      <protection locked="0"/>
    </xf>
    <xf numFmtId="0" fontId="82" fillId="76" borderId="350" xfId="49" applyFont="1" applyFill="1" applyBorder="1" applyAlignment="1" applyProtection="1">
      <alignment horizontal="center" vertical="center"/>
      <protection locked="0"/>
    </xf>
    <xf numFmtId="0" fontId="81" fillId="77" borderId="132" xfId="49" applyFont="1" applyFill="1" applyBorder="1" applyAlignment="1" applyProtection="1">
      <alignment horizontal="center"/>
      <protection locked="0"/>
    </xf>
    <xf numFmtId="0" fontId="81" fillId="77" borderId="11" xfId="49" applyFont="1" applyFill="1" applyBorder="1" applyAlignment="1">
      <alignment horizontal="center" vertical="top" wrapText="1"/>
    </xf>
    <xf numFmtId="0" fontId="81" fillId="77" borderId="133" xfId="49" applyFont="1" applyFill="1" applyBorder="1" applyAlignment="1">
      <alignment horizontal="center"/>
    </xf>
    <xf numFmtId="49" fontId="81" fillId="77" borderId="11" xfId="49" applyNumberFormat="1" applyFont="1" applyFill="1" applyBorder="1" applyAlignment="1">
      <alignment horizontal="center" vertical="top" wrapText="1"/>
    </xf>
    <xf numFmtId="0" fontId="81" fillId="77" borderId="133" xfId="49" applyFont="1" applyFill="1" applyBorder="1" applyAlignment="1" applyProtection="1">
      <alignment horizontal="center"/>
      <protection locked="0"/>
    </xf>
    <xf numFmtId="0" fontId="81" fillId="77" borderId="134" xfId="49" applyFont="1" applyFill="1" applyBorder="1" applyAlignment="1" applyProtection="1">
      <alignment horizontal="center"/>
      <protection locked="0"/>
    </xf>
    <xf numFmtId="0" fontId="81" fillId="77" borderId="348" xfId="49" applyFont="1" applyFill="1" applyBorder="1" applyAlignment="1">
      <alignment horizontal="center" vertical="top" wrapText="1"/>
    </xf>
    <xf numFmtId="49" fontId="81" fillId="77" borderId="348" xfId="49" applyNumberFormat="1" applyFont="1" applyFill="1" applyBorder="1" applyAlignment="1">
      <alignment horizontal="center" vertical="top" wrapText="1"/>
    </xf>
    <xf numFmtId="0" fontId="81" fillId="77" borderId="136" xfId="49" applyFont="1" applyFill="1" applyBorder="1" applyAlignment="1" applyProtection="1">
      <alignment horizontal="center"/>
      <protection locked="0"/>
    </xf>
    <xf numFmtId="0" fontId="81" fillId="77" borderId="137" xfId="49" applyFont="1" applyFill="1" applyBorder="1" applyAlignment="1" applyProtection="1">
      <alignment horizontal="center"/>
      <protection locked="0"/>
    </xf>
    <xf numFmtId="0" fontId="81" fillId="77" borderId="18" xfId="49" applyFont="1" applyFill="1" applyBorder="1" applyAlignment="1" applyProtection="1">
      <alignment horizontal="center" vertical="center"/>
      <protection locked="0"/>
    </xf>
    <xf numFmtId="0" fontId="81" fillId="77" borderId="11" xfId="49" applyFont="1" applyFill="1" applyBorder="1" applyAlignment="1" applyProtection="1">
      <alignment horizontal="center" vertical="center"/>
      <protection locked="0"/>
    </xf>
    <xf numFmtId="0" fontId="81" fillId="77" borderId="349" xfId="49" applyFont="1" applyFill="1" applyBorder="1" applyAlignment="1" applyProtection="1">
      <alignment horizontal="center" vertical="center"/>
      <protection locked="0"/>
    </xf>
    <xf numFmtId="0" fontId="81" fillId="77" borderId="26" xfId="49" applyFont="1" applyFill="1" applyBorder="1" applyAlignment="1" applyProtection="1">
      <alignment horizontal="center" vertical="center"/>
      <protection locked="0"/>
    </xf>
    <xf numFmtId="0" fontId="81" fillId="77" borderId="350" xfId="49" applyFont="1" applyFill="1" applyBorder="1" applyAlignment="1" applyProtection="1">
      <alignment horizontal="center" vertical="center"/>
      <protection locked="0"/>
    </xf>
    <xf numFmtId="0" fontId="81" fillId="77" borderId="136" xfId="49" applyFont="1" applyFill="1" applyBorder="1" applyAlignment="1">
      <alignment horizontal="center"/>
    </xf>
    <xf numFmtId="0" fontId="81" fillId="77" borderId="11" xfId="49" applyFont="1" applyFill="1" applyBorder="1" applyAlignment="1" applyProtection="1">
      <alignment horizontal="center"/>
      <protection locked="0"/>
    </xf>
    <xf numFmtId="0" fontId="5" fillId="61" borderId="132" xfId="49" applyFill="1" applyBorder="1" applyAlignment="1" applyProtection="1">
      <alignment horizontal="center"/>
      <protection locked="0"/>
    </xf>
    <xf numFmtId="0" fontId="5" fillId="61" borderId="133" xfId="49" applyFill="1" applyBorder="1" applyAlignment="1">
      <alignment horizontal="center"/>
    </xf>
    <xf numFmtId="0" fontId="5" fillId="61" borderId="133" xfId="49" applyFill="1" applyBorder="1" applyAlignment="1" applyProtection="1">
      <alignment horizontal="center"/>
      <protection locked="0"/>
    </xf>
    <xf numFmtId="0" fontId="5" fillId="61" borderId="134" xfId="49" applyFill="1" applyBorder="1" applyAlignment="1" applyProtection="1">
      <alignment horizontal="center"/>
      <protection locked="0"/>
    </xf>
    <xf numFmtId="0" fontId="5" fillId="61" borderId="26" xfId="49" applyFill="1" applyBorder="1" applyAlignment="1" applyProtection="1">
      <alignment horizontal="center" vertical="center"/>
      <protection locked="0"/>
    </xf>
    <xf numFmtId="0" fontId="5" fillId="64" borderId="348" xfId="49" applyFill="1" applyBorder="1" applyAlignment="1">
      <alignment horizontal="center" vertical="top" wrapText="1"/>
    </xf>
    <xf numFmtId="0" fontId="5" fillId="64" borderId="348" xfId="49" applyFill="1" applyBorder="1" applyAlignment="1">
      <alignment horizontal="center"/>
    </xf>
    <xf numFmtId="49" fontId="5" fillId="64" borderId="348" xfId="49" applyNumberFormat="1" applyFill="1" applyBorder="1" applyAlignment="1">
      <alignment horizontal="center"/>
    </xf>
    <xf numFmtId="49" fontId="5" fillId="64" borderId="348" xfId="49" applyNumberFormat="1" applyFill="1" applyBorder="1" applyAlignment="1">
      <alignment horizontal="center" vertical="top" wrapText="1"/>
    </xf>
    <xf numFmtId="0" fontId="5" fillId="64" borderId="358" xfId="49" applyFill="1" applyBorder="1" applyAlignment="1" applyProtection="1">
      <alignment horizontal="center" vertical="center"/>
      <protection locked="0"/>
    </xf>
    <xf numFmtId="0" fontId="5" fillId="64" borderId="125" xfId="49" applyFill="1" applyBorder="1" applyAlignment="1" applyProtection="1">
      <alignment horizontal="center" vertical="center"/>
      <protection locked="0"/>
    </xf>
    <xf numFmtId="0" fontId="5" fillId="64" borderId="18" xfId="49" applyFill="1" applyBorder="1" applyAlignment="1" applyProtection="1">
      <alignment horizontal="center" vertical="center"/>
      <protection locked="0"/>
    </xf>
    <xf numFmtId="0" fontId="5" fillId="64" borderId="359" xfId="49" applyFill="1" applyBorder="1" applyAlignment="1" applyProtection="1">
      <alignment horizontal="center" vertical="center"/>
      <protection locked="0"/>
    </xf>
    <xf numFmtId="0" fontId="5" fillId="64" borderId="360" xfId="49" applyFill="1" applyBorder="1" applyAlignment="1" applyProtection="1">
      <alignment horizontal="center" vertical="center"/>
      <protection locked="0"/>
    </xf>
    <xf numFmtId="0" fontId="58" fillId="64" borderId="26" xfId="49" applyFont="1" applyFill="1" applyBorder="1" applyAlignment="1" applyProtection="1">
      <alignment horizontal="center" vertical="center"/>
      <protection locked="0"/>
    </xf>
    <xf numFmtId="0" fontId="5" fillId="64" borderId="132" xfId="49" applyFill="1" applyBorder="1" applyAlignment="1" applyProtection="1">
      <alignment horizontal="center"/>
      <protection locked="0"/>
    </xf>
    <xf numFmtId="0" fontId="5" fillId="64" borderId="133" xfId="49" applyFill="1" applyBorder="1" applyAlignment="1">
      <alignment horizontal="center"/>
    </xf>
    <xf numFmtId="0" fontId="5" fillId="64" borderId="133" xfId="49" applyFill="1" applyBorder="1" applyAlignment="1" applyProtection="1">
      <alignment horizontal="center"/>
      <protection locked="0"/>
    </xf>
    <xf numFmtId="0" fontId="5" fillId="64" borderId="134" xfId="49" applyFill="1" applyBorder="1" applyAlignment="1" applyProtection="1">
      <alignment horizontal="center"/>
      <protection locked="0"/>
    </xf>
    <xf numFmtId="0" fontId="5" fillId="64" borderId="26" xfId="49" applyFill="1" applyBorder="1" applyAlignment="1" applyProtection="1">
      <alignment horizontal="center" vertical="center"/>
      <protection locked="0"/>
    </xf>
    <xf numFmtId="0" fontId="56" fillId="54" borderId="132" xfId="49" applyFont="1" applyFill="1" applyBorder="1" applyAlignment="1" applyProtection="1">
      <alignment horizontal="center"/>
      <protection locked="0"/>
    </xf>
    <xf numFmtId="0" fontId="56" fillId="54" borderId="11" xfId="49" applyFont="1" applyFill="1" applyBorder="1" applyAlignment="1">
      <alignment horizontal="center" vertical="top" wrapText="1"/>
    </xf>
    <xf numFmtId="0" fontId="56" fillId="54" borderId="133" xfId="49" applyFont="1" applyFill="1" applyBorder="1" applyAlignment="1">
      <alignment horizontal="center"/>
    </xf>
    <xf numFmtId="49" fontId="56" fillId="54" borderId="11" xfId="49" applyNumberFormat="1" applyFont="1" applyFill="1" applyBorder="1" applyAlignment="1">
      <alignment horizontal="center" vertical="top" wrapText="1"/>
    </xf>
    <xf numFmtId="0" fontId="56" fillId="54" borderId="133" xfId="49" applyFont="1" applyFill="1" applyBorder="1" applyAlignment="1" applyProtection="1">
      <alignment horizontal="center"/>
      <protection locked="0"/>
    </xf>
    <xf numFmtId="0" fontId="56" fillId="54" borderId="134" xfId="49" applyFont="1" applyFill="1" applyBorder="1" applyAlignment="1" applyProtection="1">
      <alignment horizontal="center"/>
      <protection locked="0"/>
    </xf>
    <xf numFmtId="0" fontId="56" fillId="54" borderId="348" xfId="49" applyFont="1" applyFill="1" applyBorder="1" applyAlignment="1">
      <alignment horizontal="center" vertical="top" wrapText="1"/>
    </xf>
    <xf numFmtId="49" fontId="56" fillId="54" borderId="348" xfId="49" applyNumberFormat="1" applyFont="1" applyFill="1" applyBorder="1" applyAlignment="1">
      <alignment horizontal="center" vertical="top" wrapText="1"/>
    </xf>
    <xf numFmtId="0" fontId="56" fillId="54" borderId="26" xfId="49" applyFont="1" applyFill="1" applyBorder="1" applyAlignment="1" applyProtection="1">
      <alignment horizontal="center"/>
      <protection locked="0"/>
    </xf>
    <xf numFmtId="0" fontId="56" fillId="54" borderId="135" xfId="49" applyFont="1" applyFill="1" applyBorder="1" applyAlignment="1" applyProtection="1">
      <alignment horizontal="center"/>
      <protection locked="0"/>
    </xf>
    <xf numFmtId="0" fontId="56" fillId="54" borderId="136" xfId="49" applyFont="1" applyFill="1" applyBorder="1" applyAlignment="1">
      <alignment horizontal="center"/>
    </xf>
    <xf numFmtId="0" fontId="56" fillId="54" borderId="136" xfId="49" applyFont="1" applyFill="1" applyBorder="1" applyAlignment="1" applyProtection="1">
      <alignment horizontal="center"/>
      <protection locked="0"/>
    </xf>
    <xf numFmtId="0" fontId="56" fillId="54" borderId="137" xfId="49" applyFont="1" applyFill="1" applyBorder="1" applyAlignment="1" applyProtection="1">
      <alignment horizontal="center"/>
      <protection locked="0"/>
    </xf>
    <xf numFmtId="0" fontId="56" fillId="54" borderId="350" xfId="49" applyFont="1" applyFill="1" applyBorder="1" applyAlignment="1" applyProtection="1">
      <alignment horizontal="center" vertical="center"/>
      <protection locked="0"/>
    </xf>
    <xf numFmtId="0" fontId="56" fillId="54" borderId="18" xfId="49" applyFont="1" applyFill="1" applyBorder="1" applyAlignment="1" applyProtection="1">
      <alignment horizontal="center" vertical="center"/>
      <protection locked="0"/>
    </xf>
    <xf numFmtId="0" fontId="57" fillId="61" borderId="132" xfId="49" applyFont="1" applyFill="1" applyBorder="1" applyAlignment="1" applyProtection="1">
      <alignment horizontal="center"/>
      <protection locked="0"/>
    </xf>
    <xf numFmtId="0" fontId="57" fillId="61" borderId="11" xfId="49" applyFont="1" applyFill="1" applyBorder="1" applyAlignment="1">
      <alignment horizontal="center" vertical="top" wrapText="1"/>
    </xf>
    <xf numFmtId="0" fontId="57" fillId="61" borderId="133" xfId="49" applyFont="1" applyFill="1" applyBorder="1" applyAlignment="1">
      <alignment horizontal="center"/>
    </xf>
    <xf numFmtId="49" fontId="57" fillId="61" borderId="11" xfId="49" applyNumberFormat="1" applyFont="1" applyFill="1" applyBorder="1" applyAlignment="1">
      <alignment horizontal="center" vertical="top" wrapText="1"/>
    </xf>
    <xf numFmtId="0" fontId="57" fillId="61" borderId="133" xfId="49" applyFont="1" applyFill="1" applyBorder="1" applyAlignment="1" applyProtection="1">
      <alignment horizontal="center"/>
      <protection locked="0"/>
    </xf>
    <xf numFmtId="0" fontId="57" fillId="61" borderId="134" xfId="49" applyFont="1" applyFill="1" applyBorder="1" applyAlignment="1" applyProtection="1">
      <alignment horizontal="center"/>
      <protection locked="0"/>
    </xf>
    <xf numFmtId="0" fontId="57" fillId="61" borderId="348" xfId="49" applyFont="1" applyFill="1" applyBorder="1" applyAlignment="1">
      <alignment horizontal="center" vertical="top" wrapText="1"/>
    </xf>
    <xf numFmtId="49" fontId="57" fillId="61" borderId="348" xfId="49" applyNumberFormat="1" applyFont="1" applyFill="1" applyBorder="1" applyAlignment="1">
      <alignment horizontal="center" vertical="top" wrapText="1"/>
    </xf>
    <xf numFmtId="0" fontId="57" fillId="61" borderId="26" xfId="49" applyFont="1" applyFill="1" applyBorder="1" applyAlignment="1" applyProtection="1">
      <alignment horizontal="center"/>
      <protection locked="0"/>
    </xf>
    <xf numFmtId="0" fontId="57" fillId="61" borderId="135" xfId="49" applyFont="1" applyFill="1" applyBorder="1" applyAlignment="1" applyProtection="1">
      <alignment horizontal="center"/>
      <protection locked="0"/>
    </xf>
    <xf numFmtId="0" fontId="57" fillId="61" borderId="136" xfId="49" applyFont="1" applyFill="1" applyBorder="1" applyAlignment="1">
      <alignment horizontal="center"/>
    </xf>
    <xf numFmtId="0" fontId="57" fillId="61" borderId="136" xfId="49" applyFont="1" applyFill="1" applyBorder="1" applyAlignment="1" applyProtection="1">
      <alignment horizontal="center"/>
      <protection locked="0"/>
    </xf>
    <xf numFmtId="0" fontId="57" fillId="61" borderId="137" xfId="49" applyFont="1" applyFill="1" applyBorder="1" applyAlignment="1" applyProtection="1">
      <alignment horizontal="center"/>
      <protection locked="0"/>
    </xf>
    <xf numFmtId="0" fontId="57" fillId="61" borderId="18" xfId="49" applyFont="1" applyFill="1" applyBorder="1" applyAlignment="1" applyProtection="1">
      <alignment horizontal="center" vertical="center"/>
      <protection locked="0"/>
    </xf>
    <xf numFmtId="0" fontId="57" fillId="61" borderId="349" xfId="49" applyFont="1" applyFill="1" applyBorder="1" applyAlignment="1" applyProtection="1">
      <alignment horizontal="center" vertical="center"/>
      <protection locked="0"/>
    </xf>
    <xf numFmtId="0" fontId="57" fillId="61" borderId="26" xfId="49" applyFont="1" applyFill="1" applyBorder="1" applyAlignment="1" applyProtection="1">
      <alignment horizontal="center" vertical="center"/>
      <protection locked="0"/>
    </xf>
    <xf numFmtId="0" fontId="57" fillId="61" borderId="350" xfId="49" applyFont="1" applyFill="1" applyBorder="1" applyAlignment="1" applyProtection="1">
      <alignment horizontal="center" vertical="center"/>
      <protection locked="0"/>
    </xf>
    <xf numFmtId="0" fontId="57" fillId="61" borderId="11" xfId="49" applyFont="1" applyFill="1" applyBorder="1" applyAlignment="1" applyProtection="1">
      <alignment horizontal="center" vertical="center"/>
      <protection locked="0"/>
    </xf>
    <xf numFmtId="0" fontId="56" fillId="54" borderId="11" xfId="49" applyFont="1" applyFill="1" applyBorder="1" applyAlignment="1" applyProtection="1">
      <alignment horizontal="center" vertical="center"/>
      <protection locked="0"/>
    </xf>
    <xf numFmtId="0" fontId="56" fillId="54" borderId="349" xfId="49" applyFont="1" applyFill="1" applyBorder="1" applyAlignment="1" applyProtection="1">
      <alignment horizontal="center" vertical="center"/>
      <protection locked="0"/>
    </xf>
    <xf numFmtId="0" fontId="56" fillId="54" borderId="26" xfId="49" applyFont="1" applyFill="1" applyBorder="1" applyAlignment="1" applyProtection="1">
      <alignment horizontal="center" vertical="center"/>
      <protection locked="0"/>
    </xf>
    <xf numFmtId="0" fontId="59" fillId="64" borderId="132" xfId="49" applyFont="1" applyFill="1" applyBorder="1" applyAlignment="1" applyProtection="1">
      <alignment horizontal="center"/>
      <protection locked="0"/>
    </xf>
    <xf numFmtId="0" fontId="59" fillId="64" borderId="11" xfId="49" applyFont="1" applyFill="1" applyBorder="1" applyAlignment="1">
      <alignment horizontal="center" vertical="top" wrapText="1"/>
    </xf>
    <xf numFmtId="0" fontId="59" fillId="64" borderId="133" xfId="49" applyFont="1" applyFill="1" applyBorder="1" applyAlignment="1">
      <alignment horizontal="center"/>
    </xf>
    <xf numFmtId="49" fontId="59" fillId="64" borderId="11" xfId="49" applyNumberFormat="1" applyFont="1" applyFill="1" applyBorder="1" applyAlignment="1">
      <alignment horizontal="center" vertical="top" wrapText="1"/>
    </xf>
    <xf numFmtId="0" fontId="59" fillId="64" borderId="133" xfId="49" applyFont="1" applyFill="1" applyBorder="1" applyAlignment="1" applyProtection="1">
      <alignment horizontal="center"/>
      <protection locked="0"/>
    </xf>
    <xf numFmtId="0" fontId="59" fillId="64" borderId="134" xfId="49" applyFont="1" applyFill="1" applyBorder="1" applyAlignment="1" applyProtection="1">
      <alignment horizontal="center"/>
      <protection locked="0"/>
    </xf>
    <xf numFmtId="0" fontId="59" fillId="64" borderId="348" xfId="49" applyFont="1" applyFill="1" applyBorder="1" applyAlignment="1">
      <alignment horizontal="center" vertical="top" wrapText="1"/>
    </xf>
    <xf numFmtId="49" fontId="59" fillId="64" borderId="348" xfId="49" applyNumberFormat="1" applyFont="1" applyFill="1" applyBorder="1" applyAlignment="1">
      <alignment horizontal="center" vertical="top" wrapText="1"/>
    </xf>
    <xf numFmtId="0" fontId="59" fillId="64" borderId="26" xfId="49" applyFont="1" applyFill="1" applyBorder="1" applyAlignment="1" applyProtection="1">
      <alignment horizontal="center"/>
      <protection locked="0"/>
    </xf>
    <xf numFmtId="0" fontId="59" fillId="64" borderId="135" xfId="49" applyFont="1" applyFill="1" applyBorder="1" applyAlignment="1" applyProtection="1">
      <alignment horizontal="center"/>
      <protection locked="0"/>
    </xf>
    <xf numFmtId="0" fontId="59" fillId="64" borderId="136" xfId="49" applyFont="1" applyFill="1" applyBorder="1" applyAlignment="1" applyProtection="1">
      <alignment horizontal="center"/>
      <protection locked="0"/>
    </xf>
    <xf numFmtId="0" fontId="59" fillId="64" borderId="137" xfId="49" applyFont="1" applyFill="1" applyBorder="1" applyAlignment="1" applyProtection="1">
      <alignment horizontal="center"/>
      <protection locked="0"/>
    </xf>
    <xf numFmtId="0" fontId="59" fillId="64" borderId="350" xfId="49" applyFont="1" applyFill="1" applyBorder="1" applyAlignment="1" applyProtection="1">
      <alignment horizontal="center" vertical="center"/>
      <protection locked="0"/>
    </xf>
    <xf numFmtId="0" fontId="59" fillId="64" borderId="18" xfId="49" applyFont="1" applyFill="1" applyBorder="1" applyAlignment="1" applyProtection="1">
      <alignment horizontal="center" vertical="center"/>
      <protection locked="0"/>
    </xf>
    <xf numFmtId="0" fontId="59" fillId="64" borderId="11" xfId="49" applyFont="1" applyFill="1" applyBorder="1" applyAlignment="1" applyProtection="1">
      <alignment horizontal="center" vertical="center"/>
      <protection locked="0"/>
    </xf>
    <xf numFmtId="0" fontId="59" fillId="64" borderId="349" xfId="49" applyFont="1" applyFill="1" applyBorder="1" applyAlignment="1" applyProtection="1">
      <alignment horizontal="center" vertical="center"/>
      <protection locked="0"/>
    </xf>
    <xf numFmtId="0" fontId="59" fillId="64" borderId="26" xfId="49" applyFont="1" applyFill="1" applyBorder="1" applyAlignment="1" applyProtection="1">
      <alignment horizontal="center" vertical="center"/>
      <protection locked="0"/>
    </xf>
    <xf numFmtId="0" fontId="59" fillId="64" borderId="136" xfId="49" applyFont="1" applyFill="1" applyBorder="1" applyAlignment="1">
      <alignment horizontal="center"/>
    </xf>
    <xf numFmtId="0" fontId="5" fillId="46" borderId="132" xfId="49" applyFill="1" applyBorder="1" applyAlignment="1" applyProtection="1">
      <alignment horizontal="center"/>
      <protection locked="0"/>
    </xf>
    <xf numFmtId="0" fontId="5" fillId="46" borderId="133" xfId="49" applyFill="1" applyBorder="1" applyAlignment="1">
      <alignment horizontal="center"/>
    </xf>
    <xf numFmtId="0" fontId="5" fillId="46" borderId="133" xfId="49" applyFill="1" applyBorder="1" applyAlignment="1" applyProtection="1">
      <alignment horizontal="center"/>
      <protection locked="0"/>
    </xf>
    <xf numFmtId="0" fontId="5" fillId="46" borderId="134" xfId="49" applyFill="1" applyBorder="1" applyAlignment="1" applyProtection="1">
      <alignment horizontal="center"/>
      <protection locked="0"/>
    </xf>
    <xf numFmtId="0" fontId="5" fillId="46" borderId="26" xfId="49" applyFill="1" applyBorder="1" applyAlignment="1" applyProtection="1">
      <alignment horizontal="center" vertical="center"/>
      <protection locked="0"/>
    </xf>
    <xf numFmtId="0" fontId="60" fillId="46" borderId="132" xfId="49" applyFont="1" applyFill="1" applyBorder="1" applyAlignment="1" applyProtection="1">
      <alignment horizontal="center"/>
      <protection locked="0"/>
    </xf>
    <xf numFmtId="0" fontId="60" fillId="46" borderId="11" xfId="49" applyFont="1" applyFill="1" applyBorder="1" applyAlignment="1">
      <alignment horizontal="center" vertical="top" wrapText="1"/>
    </xf>
    <xf numFmtId="0" fontId="60" fillId="46" borderId="133" xfId="49" applyFont="1" applyFill="1" applyBorder="1" applyAlignment="1">
      <alignment horizontal="center"/>
    </xf>
    <xf numFmtId="49" fontId="60" fillId="46" borderId="11" xfId="49" applyNumberFormat="1" applyFont="1" applyFill="1" applyBorder="1" applyAlignment="1">
      <alignment horizontal="center" vertical="top" wrapText="1"/>
    </xf>
    <xf numFmtId="0" fontId="60" fillId="46" borderId="133" xfId="49" applyFont="1" applyFill="1" applyBorder="1" applyAlignment="1" applyProtection="1">
      <alignment horizontal="center"/>
      <protection locked="0"/>
    </xf>
    <xf numFmtId="0" fontId="60" fillId="46" borderId="134" xfId="49" applyFont="1" applyFill="1" applyBorder="1" applyAlignment="1" applyProtection="1">
      <alignment horizontal="center"/>
      <protection locked="0"/>
    </xf>
    <xf numFmtId="0" fontId="60" fillId="46" borderId="348" xfId="49" applyFont="1" applyFill="1" applyBorder="1" applyAlignment="1">
      <alignment horizontal="center" vertical="top" wrapText="1"/>
    </xf>
    <xf numFmtId="49" fontId="60" fillId="46" borderId="348" xfId="49" applyNumberFormat="1" applyFont="1" applyFill="1" applyBorder="1" applyAlignment="1">
      <alignment horizontal="center" vertical="top" wrapText="1"/>
    </xf>
    <xf numFmtId="0" fontId="60" fillId="46" borderId="26" xfId="49" applyFont="1" applyFill="1" applyBorder="1" applyAlignment="1" applyProtection="1">
      <alignment horizontal="center"/>
      <protection locked="0"/>
    </xf>
    <xf numFmtId="0" fontId="60" fillId="46" borderId="11" xfId="49" applyFont="1" applyFill="1" applyBorder="1" applyAlignment="1" applyProtection="1">
      <alignment horizontal="center"/>
      <protection locked="0"/>
    </xf>
    <xf numFmtId="0" fontId="60" fillId="46" borderId="136" xfId="49" applyFont="1" applyFill="1" applyBorder="1" applyAlignment="1">
      <alignment horizontal="center"/>
    </xf>
    <xf numFmtId="0" fontId="60" fillId="46" borderId="136" xfId="49" applyFont="1" applyFill="1" applyBorder="1" applyAlignment="1" applyProtection="1">
      <alignment horizontal="center"/>
      <protection locked="0"/>
    </xf>
    <xf numFmtId="0" fontId="60" fillId="46" borderId="137" xfId="49" applyFont="1" applyFill="1" applyBorder="1" applyAlignment="1" applyProtection="1">
      <alignment horizontal="center"/>
      <protection locked="0"/>
    </xf>
    <xf numFmtId="0" fontId="60" fillId="46" borderId="350" xfId="49" applyFont="1" applyFill="1" applyBorder="1" applyAlignment="1" applyProtection="1">
      <alignment horizontal="center" vertical="center"/>
      <protection locked="0"/>
    </xf>
    <xf numFmtId="0" fontId="60" fillId="46" borderId="18" xfId="49" applyFont="1" applyFill="1" applyBorder="1" applyAlignment="1" applyProtection="1">
      <alignment horizontal="center" vertical="center"/>
      <protection locked="0"/>
    </xf>
    <xf numFmtId="0" fontId="60" fillId="46" borderId="11" xfId="49" applyFont="1" applyFill="1" applyBorder="1" applyAlignment="1" applyProtection="1">
      <alignment horizontal="center" vertical="center"/>
      <protection locked="0"/>
    </xf>
    <xf numFmtId="0" fontId="60" fillId="46" borderId="349" xfId="49" applyFont="1" applyFill="1" applyBorder="1" applyAlignment="1" applyProtection="1">
      <alignment horizontal="center" vertical="center"/>
      <protection locked="0"/>
    </xf>
    <xf numFmtId="0" fontId="60" fillId="46" borderId="26" xfId="49" applyFont="1" applyFill="1" applyBorder="1" applyAlignment="1" applyProtection="1">
      <alignment horizontal="center" vertical="center"/>
      <protection locked="0"/>
    </xf>
    <xf numFmtId="0" fontId="5" fillId="56" borderId="348" xfId="49" applyFill="1" applyBorder="1" applyAlignment="1">
      <alignment horizontal="center" vertical="top" wrapText="1"/>
    </xf>
    <xf numFmtId="0" fontId="5" fillId="56" borderId="348" xfId="49" applyFill="1" applyBorder="1" applyAlignment="1">
      <alignment horizontal="center"/>
    </xf>
    <xf numFmtId="49" fontId="5" fillId="56" borderId="348" xfId="49" applyNumberFormat="1" applyFill="1" applyBorder="1" applyAlignment="1">
      <alignment horizontal="center"/>
    </xf>
    <xf numFmtId="49" fontId="5" fillId="56" borderId="348" xfId="49" applyNumberFormat="1" applyFill="1" applyBorder="1" applyAlignment="1">
      <alignment horizontal="center" vertical="top" wrapText="1"/>
    </xf>
    <xf numFmtId="0" fontId="5" fillId="56" borderId="358" xfId="49" applyFill="1" applyBorder="1" applyAlignment="1" applyProtection="1">
      <alignment horizontal="center" vertical="center"/>
      <protection locked="0"/>
    </xf>
    <xf numFmtId="0" fontId="5" fillId="56" borderId="125" xfId="49" applyFill="1" applyBorder="1" applyAlignment="1" applyProtection="1">
      <alignment horizontal="center" vertical="center"/>
      <protection locked="0"/>
    </xf>
    <xf numFmtId="0" fontId="5" fillId="56" borderId="18" xfId="49" applyFill="1" applyBorder="1" applyAlignment="1" applyProtection="1">
      <alignment horizontal="center" vertical="center"/>
      <protection locked="0"/>
    </xf>
    <xf numFmtId="0" fontId="5" fillId="56" borderId="359" xfId="49" applyFill="1" applyBorder="1" applyAlignment="1" applyProtection="1">
      <alignment horizontal="center" vertical="center"/>
      <protection locked="0"/>
    </xf>
    <xf numFmtId="0" fontId="5" fillId="56" borderId="360" xfId="49" applyFill="1" applyBorder="1" applyAlignment="1" applyProtection="1">
      <alignment horizontal="center" vertical="center"/>
      <protection locked="0"/>
    </xf>
    <xf numFmtId="0" fontId="58" fillId="56" borderId="26" xfId="49" applyFont="1" applyFill="1" applyBorder="1" applyAlignment="1" applyProtection="1">
      <alignment horizontal="center" vertical="center"/>
      <protection locked="0"/>
    </xf>
    <xf numFmtId="0" fontId="5" fillId="56" borderId="132" xfId="49" applyFill="1" applyBorder="1" applyAlignment="1" applyProtection="1">
      <alignment horizontal="center"/>
      <protection locked="0"/>
    </xf>
    <xf numFmtId="0" fontId="5" fillId="56" borderId="133" xfId="49" applyFill="1" applyBorder="1" applyAlignment="1">
      <alignment horizontal="center"/>
    </xf>
    <xf numFmtId="0" fontId="5" fillId="56" borderId="133" xfId="49" applyFill="1" applyBorder="1" applyAlignment="1" applyProtection="1">
      <alignment horizontal="center"/>
      <protection locked="0"/>
    </xf>
    <xf numFmtId="0" fontId="5" fillId="56" borderId="134" xfId="49" applyFill="1" applyBorder="1" applyAlignment="1" applyProtection="1">
      <alignment horizontal="center"/>
      <protection locked="0"/>
    </xf>
    <xf numFmtId="0" fontId="5" fillId="56" borderId="26" xfId="49" applyFill="1" applyBorder="1" applyAlignment="1" applyProtection="1">
      <alignment horizontal="center" vertical="center"/>
      <protection locked="0"/>
    </xf>
    <xf numFmtId="0" fontId="61" fillId="60" borderId="132" xfId="49" applyFont="1" applyFill="1" applyBorder="1" applyAlignment="1" applyProtection="1">
      <alignment horizontal="center"/>
      <protection locked="0"/>
    </xf>
    <xf numFmtId="0" fontId="61" fillId="60" borderId="11" xfId="49" applyFont="1" applyFill="1" applyBorder="1" applyAlignment="1">
      <alignment horizontal="center" vertical="top" wrapText="1"/>
    </xf>
    <xf numFmtId="0" fontId="61" fillId="60" borderId="133" xfId="49" applyFont="1" applyFill="1" applyBorder="1" applyAlignment="1">
      <alignment horizontal="center"/>
    </xf>
    <xf numFmtId="49" fontId="61" fillId="60" borderId="11" xfId="49" applyNumberFormat="1" applyFont="1" applyFill="1" applyBorder="1" applyAlignment="1">
      <alignment horizontal="center" vertical="top" wrapText="1"/>
    </xf>
    <xf numFmtId="0" fontId="61" fillId="60" borderId="133" xfId="49" applyFont="1" applyFill="1" applyBorder="1" applyAlignment="1" applyProtection="1">
      <alignment horizontal="center"/>
      <protection locked="0"/>
    </xf>
    <xf numFmtId="0" fontId="61" fillId="60" borderId="134" xfId="49" applyFont="1" applyFill="1" applyBorder="1" applyAlignment="1" applyProtection="1">
      <alignment horizontal="center"/>
      <protection locked="0"/>
    </xf>
    <xf numFmtId="0" fontId="61" fillId="60" borderId="348" xfId="49" applyFont="1" applyFill="1" applyBorder="1" applyAlignment="1">
      <alignment horizontal="center" vertical="top" wrapText="1"/>
    </xf>
    <xf numFmtId="49" fontId="61" fillId="60" borderId="348" xfId="49" applyNumberFormat="1" applyFont="1" applyFill="1" applyBorder="1" applyAlignment="1">
      <alignment horizontal="center" vertical="top" wrapText="1"/>
    </xf>
    <xf numFmtId="0" fontId="61" fillId="60" borderId="26" xfId="49" applyFont="1" applyFill="1" applyBorder="1" applyAlignment="1" applyProtection="1">
      <alignment horizontal="center"/>
      <protection locked="0"/>
    </xf>
    <xf numFmtId="0" fontId="61" fillId="60" borderId="136" xfId="49" applyFont="1" applyFill="1" applyBorder="1" applyAlignment="1">
      <alignment horizontal="center"/>
    </xf>
    <xf numFmtId="0" fontId="61" fillId="60" borderId="136" xfId="49" applyFont="1" applyFill="1" applyBorder="1" applyAlignment="1" applyProtection="1">
      <alignment horizontal="center"/>
      <protection locked="0"/>
    </xf>
    <xf numFmtId="0" fontId="61" fillId="60" borderId="137" xfId="49" applyFont="1" applyFill="1" applyBorder="1" applyAlignment="1" applyProtection="1">
      <alignment horizontal="center"/>
      <protection locked="0"/>
    </xf>
    <xf numFmtId="0" fontId="61" fillId="60" borderId="11" xfId="49" applyFont="1" applyFill="1" applyBorder="1" applyAlignment="1" applyProtection="1">
      <alignment horizontal="center"/>
      <protection locked="0"/>
    </xf>
    <xf numFmtId="0" fontId="61" fillId="60" borderId="18" xfId="49" applyFont="1" applyFill="1" applyBorder="1" applyAlignment="1" applyProtection="1">
      <alignment horizontal="center" vertical="center"/>
      <protection locked="0"/>
    </xf>
    <xf numFmtId="0" fontId="61" fillId="60" borderId="11" xfId="49" applyFont="1" applyFill="1" applyBorder="1" applyAlignment="1" applyProtection="1">
      <alignment horizontal="center" vertical="center"/>
      <protection locked="0"/>
    </xf>
    <xf numFmtId="0" fontId="61" fillId="60" borderId="349" xfId="49" applyFont="1" applyFill="1" applyBorder="1" applyAlignment="1" applyProtection="1">
      <alignment horizontal="center" vertical="center"/>
      <protection locked="0"/>
    </xf>
    <xf numFmtId="0" fontId="61" fillId="60" borderId="26" xfId="49" applyFont="1" applyFill="1" applyBorder="1" applyAlignment="1" applyProtection="1">
      <alignment horizontal="center" vertical="center"/>
      <protection locked="0"/>
    </xf>
    <xf numFmtId="0" fontId="61" fillId="60" borderId="350" xfId="49" applyFont="1" applyFill="1" applyBorder="1" applyAlignment="1" applyProtection="1">
      <alignment horizontal="center" vertical="center"/>
      <protection locked="0"/>
    </xf>
    <xf numFmtId="0" fontId="62" fillId="56" borderId="132" xfId="49" applyFont="1" applyFill="1" applyBorder="1" applyAlignment="1" applyProtection="1">
      <alignment horizontal="center"/>
      <protection locked="0"/>
    </xf>
    <xf numFmtId="0" fontId="62" fillId="56" borderId="11" xfId="49" applyFont="1" applyFill="1" applyBorder="1" applyAlignment="1">
      <alignment horizontal="center" vertical="top" wrapText="1"/>
    </xf>
    <xf numFmtId="0" fontId="62" fillId="56" borderId="133" xfId="49" applyFont="1" applyFill="1" applyBorder="1" applyAlignment="1">
      <alignment horizontal="center"/>
    </xf>
    <xf numFmtId="49" fontId="62" fillId="56" borderId="11" xfId="49" applyNumberFormat="1" applyFont="1" applyFill="1" applyBorder="1" applyAlignment="1">
      <alignment horizontal="center" vertical="top" wrapText="1"/>
    </xf>
    <xf numFmtId="0" fontId="62" fillId="56" borderId="133" xfId="49" applyFont="1" applyFill="1" applyBorder="1" applyAlignment="1" applyProtection="1">
      <alignment horizontal="center"/>
      <protection locked="0"/>
    </xf>
    <xf numFmtId="0" fontId="62" fillId="56" borderId="134" xfId="49" applyFont="1" applyFill="1" applyBorder="1" applyAlignment="1" applyProtection="1">
      <alignment horizontal="center"/>
      <protection locked="0"/>
    </xf>
    <xf numFmtId="0" fontId="62" fillId="56" borderId="348" xfId="49" applyFont="1" applyFill="1" applyBorder="1" applyAlignment="1">
      <alignment horizontal="center" vertical="top" wrapText="1"/>
    </xf>
    <xf numFmtId="49" fontId="62" fillId="56" borderId="348" xfId="49" applyNumberFormat="1" applyFont="1" applyFill="1" applyBorder="1" applyAlignment="1">
      <alignment horizontal="center" vertical="top" wrapText="1"/>
    </xf>
    <xf numFmtId="0" fontId="62" fillId="56" borderId="349" xfId="49" applyFont="1" applyFill="1" applyBorder="1" applyAlignment="1">
      <alignment horizontal="center" vertical="top" wrapText="1"/>
    </xf>
    <xf numFmtId="49" fontId="62" fillId="56" borderId="349" xfId="49" applyNumberFormat="1" applyFont="1" applyFill="1" applyBorder="1" applyAlignment="1">
      <alignment horizontal="center" vertical="top" wrapText="1"/>
    </xf>
    <xf numFmtId="0" fontId="62" fillId="56" borderId="26" xfId="49" applyFont="1" applyFill="1" applyBorder="1" applyAlignment="1" applyProtection="1">
      <alignment horizontal="center"/>
      <protection locked="0"/>
    </xf>
    <xf numFmtId="0" fontId="62" fillId="56" borderId="136" xfId="49" applyFont="1" applyFill="1" applyBorder="1" applyAlignment="1">
      <alignment horizontal="center"/>
    </xf>
    <xf numFmtId="0" fontId="62" fillId="56" borderId="136" xfId="49" applyFont="1" applyFill="1" applyBorder="1" applyAlignment="1" applyProtection="1">
      <alignment horizontal="center"/>
      <protection locked="0"/>
    </xf>
    <xf numFmtId="0" fontId="62" fillId="56" borderId="137" xfId="49" applyFont="1" applyFill="1" applyBorder="1" applyAlignment="1" applyProtection="1">
      <alignment horizontal="center"/>
      <protection locked="0"/>
    </xf>
    <xf numFmtId="0" fontId="62" fillId="56" borderId="11" xfId="49" applyFont="1" applyFill="1" applyBorder="1" applyAlignment="1" applyProtection="1">
      <alignment horizontal="center"/>
      <protection locked="0"/>
    </xf>
    <xf numFmtId="0" fontId="62" fillId="56" borderId="350" xfId="49" applyFont="1" applyFill="1" applyBorder="1" applyAlignment="1" applyProtection="1">
      <alignment horizontal="center" vertical="center"/>
      <protection locked="0"/>
    </xf>
    <xf numFmtId="0" fontId="62" fillId="56" borderId="18" xfId="49" applyFont="1" applyFill="1" applyBorder="1" applyAlignment="1" applyProtection="1">
      <alignment horizontal="center" vertical="center"/>
      <protection locked="0"/>
    </xf>
    <xf numFmtId="0" fontId="62" fillId="56" borderId="11" xfId="49" applyFont="1" applyFill="1" applyBorder="1" applyAlignment="1" applyProtection="1">
      <alignment horizontal="center" vertical="center"/>
      <protection locked="0"/>
    </xf>
    <xf numFmtId="0" fontId="62" fillId="56" borderId="349" xfId="49" applyFont="1" applyFill="1" applyBorder="1" applyAlignment="1" applyProtection="1">
      <alignment horizontal="center" vertical="center"/>
      <protection locked="0"/>
    </xf>
    <xf numFmtId="0" fontId="62" fillId="56" borderId="26" xfId="49" applyFont="1" applyFill="1" applyBorder="1" applyAlignment="1" applyProtection="1">
      <alignment horizontal="center" vertical="center"/>
      <protection locked="0"/>
    </xf>
    <xf numFmtId="168" fontId="5" fillId="46" borderId="11" xfId="49" applyNumberFormat="1" applyFill="1" applyBorder="1" applyAlignment="1" applyProtection="1">
      <alignment horizontal="center"/>
      <protection locked="0"/>
    </xf>
    <xf numFmtId="0" fontId="5" fillId="141" borderId="358" xfId="49" applyFill="1" applyBorder="1" applyAlignment="1" applyProtection="1">
      <alignment horizontal="center" vertical="center"/>
      <protection locked="0"/>
    </xf>
    <xf numFmtId="0" fontId="5" fillId="141" borderId="125" xfId="49" applyFill="1" applyBorder="1" applyAlignment="1" applyProtection="1">
      <alignment horizontal="center" vertical="center"/>
      <protection locked="0"/>
    </xf>
    <xf numFmtId="0" fontId="5" fillId="141" borderId="18" xfId="49" applyFill="1" applyBorder="1" applyAlignment="1" applyProtection="1">
      <alignment horizontal="center" vertical="center"/>
      <protection locked="0"/>
    </xf>
    <xf numFmtId="0" fontId="5" fillId="141" borderId="359" xfId="49" applyFill="1" applyBorder="1" applyAlignment="1" applyProtection="1">
      <alignment horizontal="center" vertical="center"/>
      <protection locked="0"/>
    </xf>
    <xf numFmtId="0" fontId="5" fillId="141" borderId="360" xfId="49" applyFill="1" applyBorder="1" applyAlignment="1" applyProtection="1">
      <alignment horizontal="center" vertical="center"/>
      <protection locked="0"/>
    </xf>
    <xf numFmtId="0" fontId="58" fillId="141" borderId="26" xfId="49" applyFont="1" applyFill="1" applyBorder="1" applyAlignment="1" applyProtection="1">
      <alignment horizontal="center" vertical="center"/>
      <protection locked="0"/>
    </xf>
    <xf numFmtId="0" fontId="5" fillId="141" borderId="132" xfId="49" applyFill="1" applyBorder="1" applyAlignment="1" applyProtection="1">
      <alignment horizontal="center"/>
      <protection locked="0"/>
    </xf>
    <xf numFmtId="0" fontId="5" fillId="141" borderId="348" xfId="49" applyFill="1" applyBorder="1" applyAlignment="1">
      <alignment horizontal="center" vertical="top" wrapText="1"/>
    </xf>
    <xf numFmtId="0" fontId="5" fillId="141" borderId="348" xfId="49" applyFill="1" applyBorder="1" applyAlignment="1">
      <alignment horizontal="center"/>
    </xf>
    <xf numFmtId="49" fontId="5" fillId="141" borderId="348" xfId="49" applyNumberFormat="1" applyFill="1" applyBorder="1" applyAlignment="1">
      <alignment horizontal="center"/>
    </xf>
    <xf numFmtId="0" fontId="5" fillId="141" borderId="133" xfId="49" applyFill="1" applyBorder="1" applyAlignment="1">
      <alignment horizontal="center"/>
    </xf>
    <xf numFmtId="49" fontId="5" fillId="141" borderId="348" xfId="49" applyNumberFormat="1" applyFill="1" applyBorder="1" applyAlignment="1">
      <alignment horizontal="center" vertical="top" wrapText="1"/>
    </xf>
    <xf numFmtId="0" fontId="5" fillId="141" borderId="133" xfId="49" applyFill="1" applyBorder="1" applyAlignment="1" applyProtection="1">
      <alignment horizontal="center"/>
      <protection locked="0"/>
    </xf>
    <xf numFmtId="0" fontId="5" fillId="141" borderId="134" xfId="49" applyFill="1" applyBorder="1" applyAlignment="1" applyProtection="1">
      <alignment horizontal="center"/>
      <protection locked="0"/>
    </xf>
    <xf numFmtId="0" fontId="5" fillId="141" borderId="26" xfId="49" applyFill="1" applyBorder="1" applyAlignment="1" applyProtection="1">
      <alignment horizontal="center" vertical="center"/>
      <protection locked="0"/>
    </xf>
    <xf numFmtId="0" fontId="58" fillId="141" borderId="132" xfId="49" applyFont="1" applyFill="1" applyBorder="1" applyAlignment="1" applyProtection="1">
      <alignment horizontal="center"/>
      <protection locked="0"/>
    </xf>
    <xf numFmtId="0" fontId="52" fillId="48" borderId="356" xfId="48" applyFont="1" applyFill="1" applyBorder="1" applyAlignment="1">
      <alignment horizontal="center"/>
    </xf>
    <xf numFmtId="0" fontId="51" fillId="57" borderId="356" xfId="48" applyFont="1" applyFill="1" applyBorder="1" applyAlignment="1">
      <alignment horizontal="center"/>
    </xf>
    <xf numFmtId="0" fontId="53" fillId="59" borderId="356" xfId="48" applyFont="1" applyFill="1" applyBorder="1" applyAlignment="1">
      <alignment horizontal="center"/>
    </xf>
    <xf numFmtId="0" fontId="56" fillId="54" borderId="356" xfId="48" applyFont="1" applyFill="1" applyBorder="1" applyAlignment="1" applyProtection="1">
      <alignment horizontal="center"/>
      <protection locked="0"/>
    </xf>
    <xf numFmtId="0" fontId="60" fillId="46" borderId="356" xfId="48" applyFont="1" applyFill="1" applyBorder="1" applyAlignment="1" applyProtection="1">
      <alignment horizontal="center"/>
      <protection locked="0"/>
    </xf>
    <xf numFmtId="0" fontId="61" fillId="60" borderId="356" xfId="48" applyFont="1" applyFill="1" applyBorder="1" applyAlignment="1" applyProtection="1">
      <alignment horizontal="center"/>
      <protection locked="0"/>
    </xf>
    <xf numFmtId="0" fontId="62" fillId="56" borderId="356" xfId="48" applyFont="1" applyFill="1" applyBorder="1" applyAlignment="1" applyProtection="1">
      <alignment horizontal="center"/>
      <protection locked="0"/>
    </xf>
    <xf numFmtId="0" fontId="52" fillId="48" borderId="355" xfId="48" applyFont="1" applyFill="1" applyBorder="1" applyAlignment="1" applyProtection="1">
      <alignment horizontal="center"/>
      <protection locked="0"/>
    </xf>
    <xf numFmtId="0" fontId="50" fillId="55" borderId="355" xfId="48" applyFont="1" applyFill="1" applyBorder="1" applyAlignment="1" applyProtection="1">
      <alignment horizontal="center"/>
      <protection locked="0"/>
    </xf>
    <xf numFmtId="0" fontId="51" fillId="57" borderId="355" xfId="48" applyFont="1" applyFill="1" applyBorder="1" applyAlignment="1" applyProtection="1">
      <alignment horizontal="center"/>
      <protection locked="0"/>
    </xf>
    <xf numFmtId="0" fontId="53" fillId="59" borderId="356" xfId="48" applyFont="1" applyFill="1" applyBorder="1" applyAlignment="1" applyProtection="1">
      <alignment horizontal="center"/>
      <protection locked="0"/>
    </xf>
    <xf numFmtId="0" fontId="50" fillId="55" borderId="356" xfId="48" applyFont="1" applyFill="1" applyBorder="1" applyAlignment="1">
      <alignment horizontal="center"/>
    </xf>
    <xf numFmtId="0" fontId="64" fillId="70" borderId="356" xfId="48" applyFont="1" applyFill="1" applyBorder="1" applyAlignment="1" applyProtection="1">
      <alignment horizontal="center"/>
      <protection locked="0"/>
    </xf>
    <xf numFmtId="0" fontId="80" fillId="58" borderId="356" xfId="48" applyFont="1" applyFill="1" applyBorder="1" applyAlignment="1" applyProtection="1">
      <alignment horizontal="center"/>
      <protection locked="0"/>
    </xf>
    <xf numFmtId="0" fontId="63" fillId="69" borderId="356" xfId="48" applyFont="1" applyFill="1" applyBorder="1" applyAlignment="1" applyProtection="1">
      <alignment horizontal="center"/>
      <protection locked="0"/>
    </xf>
    <xf numFmtId="0" fontId="65" fillId="71" borderId="356" xfId="48" applyFont="1" applyFill="1" applyBorder="1" applyAlignment="1" applyProtection="1">
      <alignment horizontal="center"/>
      <protection locked="0"/>
    </xf>
    <xf numFmtId="0" fontId="67" fillId="72" borderId="356" xfId="48" applyFont="1" applyFill="1" applyBorder="1" applyAlignment="1" applyProtection="1">
      <alignment horizontal="center"/>
      <protection locked="0"/>
    </xf>
    <xf numFmtId="0" fontId="68" fillId="74" borderId="356" xfId="48" applyFont="1" applyFill="1" applyBorder="1" applyAlignment="1" applyProtection="1">
      <alignment horizontal="center"/>
      <protection locked="0"/>
    </xf>
    <xf numFmtId="0" fontId="66" fillId="73" borderId="356" xfId="48" applyFont="1" applyFill="1" applyBorder="1" applyAlignment="1" applyProtection="1">
      <alignment horizontal="center"/>
      <protection locked="0"/>
    </xf>
    <xf numFmtId="0" fontId="56" fillId="54" borderId="356" xfId="48" applyFont="1" applyFill="1" applyBorder="1" applyAlignment="1">
      <alignment horizontal="center"/>
    </xf>
    <xf numFmtId="0" fontId="0" fillId="44" borderId="348" xfId="0" applyFill="1" applyBorder="1"/>
    <xf numFmtId="2" fontId="0" fillId="44" borderId="354" xfId="0" applyNumberFormat="1" applyFill="1" applyBorder="1"/>
    <xf numFmtId="2" fontId="0" fillId="44" borderId="348" xfId="0" applyNumberFormat="1" applyFill="1" applyBorder="1"/>
    <xf numFmtId="1" fontId="0" fillId="44" borderId="28" xfId="0" applyNumberFormat="1" applyFill="1" applyBorder="1"/>
    <xf numFmtId="1" fontId="36" fillId="95" borderId="103" xfId="0" quotePrefix="1" applyNumberFormat="1" applyFont="1" applyFill="1" applyBorder="1" applyAlignment="1">
      <alignment horizontal="center" vertical="center"/>
    </xf>
    <xf numFmtId="1" fontId="36" fillId="95" borderId="104" xfId="0" quotePrefix="1" applyNumberFormat="1" applyFont="1" applyFill="1" applyBorder="1" applyAlignment="1">
      <alignment horizontal="center" vertical="center"/>
    </xf>
    <xf numFmtId="1" fontId="36" fillId="95" borderId="102" xfId="0" quotePrefix="1" applyNumberFormat="1" applyFont="1" applyFill="1" applyBorder="1" applyAlignment="1">
      <alignment horizontal="center" vertical="center"/>
    </xf>
    <xf numFmtId="0" fontId="5" fillId="59" borderId="364" xfId="49" applyFill="1" applyBorder="1" applyAlignment="1" applyProtection="1">
      <alignment horizontal="center" vertical="center"/>
      <protection locked="0"/>
    </xf>
    <xf numFmtId="2" fontId="5" fillId="43" borderId="354" xfId="49" applyNumberFormat="1" applyFill="1" applyBorder="1"/>
    <xf numFmtId="0" fontId="5" fillId="44" borderId="369" xfId="49" applyFill="1" applyBorder="1"/>
    <xf numFmtId="0" fontId="0" fillId="44" borderId="354" xfId="0" applyFill="1" applyBorder="1"/>
    <xf numFmtId="2" fontId="14" fillId="52" borderId="353" xfId="49" applyNumberFormat="1" applyFont="1" applyFill="1" applyBorder="1" applyAlignment="1">
      <alignment horizontal="center" vertical="center"/>
    </xf>
    <xf numFmtId="0" fontId="5" fillId="44" borderId="26" xfId="49" applyFill="1" applyBorder="1"/>
    <xf numFmtId="0" fontId="5" fillId="44" borderId="349" xfId="49" applyFill="1" applyBorder="1"/>
    <xf numFmtId="0" fontId="5" fillId="44" borderId="11" xfId="49" applyFill="1" applyBorder="1"/>
    <xf numFmtId="0" fontId="7" fillId="49" borderId="353" xfId="49" applyFont="1" applyFill="1" applyBorder="1" applyAlignment="1">
      <alignment horizontal="center" vertical="center" wrapText="1"/>
    </xf>
    <xf numFmtId="0" fontId="53" fillId="59" borderId="241" xfId="49" applyFont="1" applyFill="1" applyBorder="1" applyAlignment="1" applyProtection="1">
      <alignment horizontal="center"/>
      <protection locked="0"/>
    </xf>
    <xf numFmtId="0" fontId="53" fillId="59" borderId="371" xfId="49" applyFont="1" applyFill="1" applyBorder="1" applyAlignment="1" applyProtection="1">
      <alignment horizontal="center"/>
      <protection locked="0"/>
    </xf>
    <xf numFmtId="0" fontId="5" fillId="59" borderId="241" xfId="49" applyFill="1" applyBorder="1" applyAlignment="1" applyProtection="1">
      <alignment horizontal="center"/>
      <protection locked="0"/>
    </xf>
    <xf numFmtId="0" fontId="82" fillId="76" borderId="241" xfId="49" applyFont="1" applyFill="1" applyBorder="1" applyAlignment="1" applyProtection="1">
      <alignment horizontal="center"/>
      <protection locked="0"/>
    </xf>
    <xf numFmtId="0" fontId="5" fillId="76" borderId="241" xfId="49" applyFill="1" applyBorder="1" applyAlignment="1" applyProtection="1">
      <alignment horizontal="center"/>
      <protection locked="0"/>
    </xf>
    <xf numFmtId="0" fontId="82" fillId="76" borderId="371" xfId="49" applyFont="1" applyFill="1" applyBorder="1" applyAlignment="1" applyProtection="1">
      <alignment horizontal="center"/>
      <protection locked="0"/>
    </xf>
    <xf numFmtId="0" fontId="81" fillId="77" borderId="241" xfId="49" applyFont="1" applyFill="1" applyBorder="1" applyAlignment="1" applyProtection="1">
      <alignment horizontal="center"/>
      <protection locked="0"/>
    </xf>
    <xf numFmtId="0" fontId="5" fillId="77" borderId="241" xfId="49" applyFill="1" applyBorder="1" applyAlignment="1" applyProtection="1">
      <alignment horizontal="center"/>
      <protection locked="0"/>
    </xf>
    <xf numFmtId="0" fontId="81" fillId="77" borderId="371" xfId="49" applyFont="1" applyFill="1" applyBorder="1" applyAlignment="1" applyProtection="1">
      <alignment horizontal="center"/>
      <protection locked="0"/>
    </xf>
    <xf numFmtId="0" fontId="52" fillId="48" borderId="372" xfId="49" applyFont="1" applyFill="1" applyBorder="1" applyAlignment="1" applyProtection="1">
      <alignment horizontal="center"/>
      <protection locked="0"/>
    </xf>
    <xf numFmtId="0" fontId="52" fillId="48" borderId="241" xfId="49" applyFont="1" applyFill="1" applyBorder="1" applyAlignment="1" applyProtection="1">
      <alignment horizontal="center"/>
      <protection locked="0"/>
    </xf>
    <xf numFmtId="0" fontId="5" fillId="48" borderId="241" xfId="49" applyFill="1" applyBorder="1" applyAlignment="1" applyProtection="1">
      <alignment horizontal="center"/>
      <protection locked="0"/>
    </xf>
    <xf numFmtId="0" fontId="52" fillId="48" borderId="371" xfId="49" applyFont="1" applyFill="1" applyBorder="1" applyAlignment="1" applyProtection="1">
      <alignment horizontal="center"/>
      <protection locked="0"/>
    </xf>
    <xf numFmtId="0" fontId="50" fillId="55" borderId="241" xfId="49" applyFont="1" applyFill="1" applyBorder="1" applyAlignment="1" applyProtection="1">
      <alignment horizontal="center"/>
      <protection locked="0"/>
    </xf>
    <xf numFmtId="0" fontId="5" fillId="55" borderId="241" xfId="49" applyFill="1" applyBorder="1" applyAlignment="1" applyProtection="1">
      <alignment horizontal="center"/>
      <protection locked="0"/>
    </xf>
    <xf numFmtId="0" fontId="50" fillId="55" borderId="371" xfId="49" applyFont="1" applyFill="1" applyBorder="1" applyAlignment="1" applyProtection="1">
      <alignment horizontal="center"/>
      <protection locked="0"/>
    </xf>
    <xf numFmtId="0" fontId="80" fillId="58" borderId="241" xfId="49" applyFont="1" applyFill="1" applyBorder="1" applyAlignment="1" applyProtection="1">
      <alignment horizontal="center"/>
      <protection locked="0"/>
    </xf>
    <xf numFmtId="0" fontId="5" fillId="58" borderId="241" xfId="49" applyFill="1" applyBorder="1" applyAlignment="1" applyProtection="1">
      <alignment horizontal="center"/>
      <protection locked="0"/>
    </xf>
    <xf numFmtId="0" fontId="80" fillId="58" borderId="371" xfId="49" applyFont="1" applyFill="1" applyBorder="1" applyAlignment="1" applyProtection="1">
      <alignment horizontal="center"/>
      <protection locked="0"/>
    </xf>
    <xf numFmtId="0" fontId="60" fillId="46" borderId="241" xfId="49" applyFont="1" applyFill="1" applyBorder="1" applyAlignment="1" applyProtection="1">
      <alignment horizontal="center"/>
      <protection locked="0"/>
    </xf>
    <xf numFmtId="0" fontId="58" fillId="46" borderId="241" xfId="49" applyFont="1" applyFill="1" applyBorder="1" applyAlignment="1" applyProtection="1">
      <alignment horizontal="center"/>
      <protection locked="0"/>
    </xf>
    <xf numFmtId="0" fontId="60" fillId="46" borderId="371" xfId="49" applyFont="1" applyFill="1" applyBorder="1" applyAlignment="1" applyProtection="1">
      <alignment horizontal="center"/>
      <protection locked="0"/>
    </xf>
    <xf numFmtId="0" fontId="61" fillId="60" borderId="241" xfId="49" applyFont="1" applyFill="1" applyBorder="1" applyAlignment="1" applyProtection="1">
      <alignment horizontal="center"/>
      <protection locked="0"/>
    </xf>
    <xf numFmtId="0" fontId="5" fillId="60" borderId="241" xfId="49" applyFill="1" applyBorder="1" applyAlignment="1" applyProtection="1">
      <alignment horizontal="center"/>
      <protection locked="0"/>
    </xf>
    <xf numFmtId="0" fontId="61" fillId="60" borderId="371" xfId="49" applyFont="1" applyFill="1" applyBorder="1" applyAlignment="1" applyProtection="1">
      <alignment horizontal="center"/>
      <protection locked="0"/>
    </xf>
    <xf numFmtId="0" fontId="62" fillId="56" borderId="372" xfId="49" applyFont="1" applyFill="1" applyBorder="1" applyAlignment="1" applyProtection="1">
      <alignment horizontal="center"/>
      <protection locked="0"/>
    </xf>
    <xf numFmtId="0" fontId="62" fillId="56" borderId="241" xfId="49" applyFont="1" applyFill="1" applyBorder="1" applyAlignment="1" applyProtection="1">
      <alignment horizontal="center"/>
      <protection locked="0"/>
    </xf>
    <xf numFmtId="0" fontId="5" fillId="56" borderId="241" xfId="49" applyFill="1" applyBorder="1" applyAlignment="1" applyProtection="1">
      <alignment horizontal="center"/>
      <protection locked="0"/>
    </xf>
    <xf numFmtId="0" fontId="62" fillId="56" borderId="371" xfId="49" applyFont="1" applyFill="1" applyBorder="1" applyAlignment="1" applyProtection="1">
      <alignment horizontal="center"/>
      <protection locked="0"/>
    </xf>
    <xf numFmtId="0" fontId="56" fillId="54" borderId="241" xfId="49" applyFont="1" applyFill="1" applyBorder="1" applyAlignment="1" applyProtection="1">
      <alignment horizontal="center"/>
      <protection locked="0"/>
    </xf>
    <xf numFmtId="0" fontId="58" fillId="54" borderId="241" xfId="49" applyFont="1" applyFill="1" applyBorder="1" applyAlignment="1" applyProtection="1">
      <alignment horizontal="center"/>
      <protection locked="0"/>
    </xf>
    <xf numFmtId="0" fontId="56" fillId="54" borderId="371" xfId="49" applyFont="1" applyFill="1" applyBorder="1" applyAlignment="1" applyProtection="1">
      <alignment horizontal="center"/>
      <protection locked="0"/>
    </xf>
    <xf numFmtId="0" fontId="57" fillId="61" borderId="241" xfId="49" applyFont="1" applyFill="1" applyBorder="1" applyAlignment="1" applyProtection="1">
      <alignment horizontal="center"/>
      <protection locked="0"/>
    </xf>
    <xf numFmtId="0" fontId="5" fillId="61" borderId="241" xfId="49" applyFill="1" applyBorder="1" applyAlignment="1" applyProtection="1">
      <alignment horizontal="center"/>
      <protection locked="0"/>
    </xf>
    <xf numFmtId="0" fontId="57" fillId="61" borderId="371" xfId="49" applyFont="1" applyFill="1" applyBorder="1" applyAlignment="1" applyProtection="1">
      <alignment horizontal="center"/>
      <protection locked="0"/>
    </xf>
    <xf numFmtId="0" fontId="59" fillId="64" borderId="241" xfId="49" applyFont="1" applyFill="1" applyBorder="1" applyAlignment="1" applyProtection="1">
      <alignment horizontal="center"/>
      <protection locked="0"/>
    </xf>
    <xf numFmtId="0" fontId="5" fillId="64" borderId="241" xfId="49" applyFill="1" applyBorder="1" applyAlignment="1" applyProtection="1">
      <alignment horizontal="center"/>
      <protection locked="0"/>
    </xf>
    <xf numFmtId="0" fontId="59" fillId="64" borderId="371" xfId="49" applyFont="1" applyFill="1" applyBorder="1" applyAlignment="1" applyProtection="1">
      <alignment horizontal="center"/>
      <protection locked="0"/>
    </xf>
    <xf numFmtId="0" fontId="5" fillId="141" borderId="241" xfId="49" applyFill="1" applyBorder="1" applyAlignment="1" applyProtection="1">
      <alignment horizontal="center"/>
      <protection locked="0"/>
    </xf>
    <xf numFmtId="0" fontId="58" fillId="141" borderId="241" xfId="49" applyFont="1" applyFill="1" applyBorder="1" applyAlignment="1" applyProtection="1">
      <alignment horizontal="center"/>
      <protection locked="0"/>
    </xf>
    <xf numFmtId="0" fontId="5" fillId="50" borderId="29" xfId="49" applyFill="1" applyBorder="1"/>
    <xf numFmtId="0" fontId="5" fillId="59" borderId="83" xfId="49" applyFill="1" applyBorder="1" applyAlignment="1" applyProtection="1">
      <alignment horizontal="center" vertical="center"/>
      <protection locked="0"/>
    </xf>
    <xf numFmtId="0" fontId="5" fillId="59" borderId="96" xfId="49" applyFill="1" applyBorder="1" applyAlignment="1" applyProtection="1">
      <alignment horizontal="center" vertical="center"/>
      <protection locked="0"/>
    </xf>
    <xf numFmtId="0" fontId="5" fillId="59" borderId="83" xfId="49" applyFill="1" applyBorder="1" applyAlignment="1" applyProtection="1">
      <alignment horizontal="center"/>
      <protection locked="0"/>
    </xf>
    <xf numFmtId="0" fontId="5" fillId="59" borderId="104" xfId="49" applyFill="1" applyBorder="1" applyAlignment="1" applyProtection="1">
      <alignment horizontal="center"/>
      <protection locked="0"/>
    </xf>
    <xf numFmtId="0" fontId="5" fillId="59" borderId="98" xfId="49" applyFill="1" applyBorder="1" applyAlignment="1" applyProtection="1">
      <alignment horizontal="center" vertical="center"/>
      <protection locked="0"/>
    </xf>
    <xf numFmtId="0" fontId="5" fillId="76" borderId="83" xfId="49" applyFill="1" applyBorder="1" applyAlignment="1" applyProtection="1">
      <alignment horizontal="center" vertical="center"/>
      <protection locked="0"/>
    </xf>
    <xf numFmtId="0" fontId="5" fillId="76" borderId="96" xfId="49" applyFill="1" applyBorder="1" applyAlignment="1" applyProtection="1">
      <alignment horizontal="center" vertical="center"/>
      <protection locked="0"/>
    </xf>
    <xf numFmtId="0" fontId="5" fillId="76" borderId="83" xfId="49" applyFill="1" applyBorder="1" applyAlignment="1" applyProtection="1">
      <alignment horizontal="center"/>
      <protection locked="0"/>
    </xf>
    <xf numFmtId="0" fontId="5" fillId="76" borderId="104" xfId="49" applyFill="1" applyBorder="1" applyAlignment="1" applyProtection="1">
      <alignment horizontal="center"/>
      <protection locked="0"/>
    </xf>
    <xf numFmtId="0" fontId="5" fillId="77" borderId="83" xfId="49" applyFill="1" applyBorder="1" applyAlignment="1" applyProtection="1">
      <alignment horizontal="center" vertical="center"/>
      <protection locked="0"/>
    </xf>
    <xf numFmtId="0" fontId="5" fillId="77" borderId="96" xfId="49" applyFill="1" applyBorder="1" applyAlignment="1" applyProtection="1">
      <alignment horizontal="center" vertical="center"/>
      <protection locked="0"/>
    </xf>
    <xf numFmtId="0" fontId="5" fillId="77" borderId="83" xfId="49" applyFill="1" applyBorder="1" applyAlignment="1" applyProtection="1">
      <alignment horizontal="center"/>
      <protection locked="0"/>
    </xf>
    <xf numFmtId="0" fontId="5" fillId="77" borderId="104" xfId="49" applyFill="1" applyBorder="1" applyAlignment="1" applyProtection="1">
      <alignment horizontal="center"/>
      <protection locked="0"/>
    </xf>
    <xf numFmtId="0" fontId="5" fillId="48" borderId="83" xfId="49" applyFill="1" applyBorder="1" applyAlignment="1" applyProtection="1">
      <alignment horizontal="center" vertical="center"/>
      <protection locked="0"/>
    </xf>
    <xf numFmtId="0" fontId="5" fillId="48" borderId="96" xfId="49" applyFill="1" applyBorder="1" applyAlignment="1" applyProtection="1">
      <alignment horizontal="center" vertical="center"/>
      <protection locked="0"/>
    </xf>
    <xf numFmtId="0" fontId="5" fillId="48" borderId="83" xfId="49" applyFill="1" applyBorder="1" applyAlignment="1" applyProtection="1">
      <alignment horizontal="center"/>
      <protection locked="0"/>
    </xf>
    <xf numFmtId="0" fontId="5" fillId="48" borderId="104" xfId="49" applyFill="1" applyBorder="1" applyAlignment="1" applyProtection="1">
      <alignment horizontal="center"/>
      <protection locked="0"/>
    </xf>
    <xf numFmtId="0" fontId="5" fillId="55" borderId="83" xfId="49" applyFill="1" applyBorder="1" applyAlignment="1" applyProtection="1">
      <alignment horizontal="center" vertical="center"/>
      <protection locked="0"/>
    </xf>
    <xf numFmtId="0" fontId="5" fillId="55" borderId="83" xfId="49" applyFill="1" applyBorder="1" applyAlignment="1" applyProtection="1">
      <alignment horizontal="center"/>
      <protection locked="0"/>
    </xf>
    <xf numFmtId="0" fontId="5" fillId="55" borderId="104" xfId="49" applyFill="1" applyBorder="1" applyAlignment="1" applyProtection="1">
      <alignment horizontal="center"/>
      <protection locked="0"/>
    </xf>
    <xf numFmtId="0" fontId="5" fillId="58" borderId="83" xfId="49" applyFill="1" applyBorder="1" applyAlignment="1" applyProtection="1">
      <alignment horizontal="center" vertical="center"/>
      <protection locked="0"/>
    </xf>
    <xf numFmtId="0" fontId="5" fillId="58" borderId="96" xfId="49" applyFill="1" applyBorder="1" applyAlignment="1" applyProtection="1">
      <alignment horizontal="center" vertical="center"/>
      <protection locked="0"/>
    </xf>
    <xf numFmtId="0" fontId="5" fillId="58" borderId="83" xfId="49" applyFill="1" applyBorder="1" applyAlignment="1" applyProtection="1">
      <alignment horizontal="center"/>
      <protection locked="0"/>
    </xf>
    <xf numFmtId="0" fontId="5" fillId="58" borderId="104" xfId="49" applyFill="1" applyBorder="1" applyAlignment="1" applyProtection="1">
      <alignment horizontal="center"/>
      <protection locked="0"/>
    </xf>
    <xf numFmtId="0" fontId="5" fillId="46" borderId="83" xfId="49" applyFill="1" applyBorder="1" applyAlignment="1" applyProtection="1">
      <alignment horizontal="center" vertical="center"/>
      <protection locked="0"/>
    </xf>
    <xf numFmtId="0" fontId="5" fillId="46" borderId="96" xfId="49" applyFill="1" applyBorder="1" applyAlignment="1" applyProtection="1">
      <alignment horizontal="center" vertical="center"/>
      <protection locked="0"/>
    </xf>
    <xf numFmtId="0" fontId="5" fillId="46" borderId="83" xfId="49" applyFill="1" applyBorder="1" applyAlignment="1" applyProtection="1">
      <alignment horizontal="center"/>
      <protection locked="0"/>
    </xf>
    <xf numFmtId="0" fontId="5" fillId="46" borderId="104" xfId="49" applyFill="1" applyBorder="1" applyAlignment="1" applyProtection="1">
      <alignment horizontal="center"/>
      <protection locked="0"/>
    </xf>
    <xf numFmtId="0" fontId="5" fillId="60" borderId="83" xfId="49" applyFill="1" applyBorder="1" applyAlignment="1" applyProtection="1">
      <alignment horizontal="center" vertical="center"/>
      <protection locked="0"/>
    </xf>
    <xf numFmtId="0" fontId="5" fillId="60" borderId="96" xfId="49" applyFill="1" applyBorder="1" applyAlignment="1" applyProtection="1">
      <alignment horizontal="center" vertical="center"/>
      <protection locked="0"/>
    </xf>
    <xf numFmtId="0" fontId="5" fillId="60" borderId="83" xfId="49" applyFill="1" applyBorder="1" applyAlignment="1" applyProtection="1">
      <alignment horizontal="center"/>
      <protection locked="0"/>
    </xf>
    <xf numFmtId="0" fontId="5" fillId="60" borderId="104" xfId="49" applyFill="1" applyBorder="1" applyAlignment="1" applyProtection="1">
      <alignment horizontal="center"/>
      <protection locked="0"/>
    </xf>
    <xf numFmtId="0" fontId="5" fillId="56" borderId="83" xfId="49" applyFill="1" applyBorder="1" applyAlignment="1" applyProtection="1">
      <alignment horizontal="center" vertical="center"/>
      <protection locked="0"/>
    </xf>
    <xf numFmtId="0" fontId="5" fillId="56" borderId="96" xfId="49" applyFill="1" applyBorder="1" applyAlignment="1" applyProtection="1">
      <alignment horizontal="center" vertical="center"/>
      <protection locked="0"/>
    </xf>
    <xf numFmtId="0" fontId="5" fillId="56" borderId="83" xfId="49" applyFill="1" applyBorder="1" applyAlignment="1" applyProtection="1">
      <alignment horizontal="center"/>
      <protection locked="0"/>
    </xf>
    <xf numFmtId="0" fontId="5" fillId="56" borderId="104" xfId="49" applyFill="1" applyBorder="1" applyAlignment="1" applyProtection="1">
      <alignment horizontal="center"/>
      <protection locked="0"/>
    </xf>
    <xf numFmtId="0" fontId="5" fillId="54" borderId="83" xfId="49" applyFill="1" applyBorder="1" applyAlignment="1" applyProtection="1">
      <alignment horizontal="center" vertical="center"/>
      <protection locked="0"/>
    </xf>
    <xf numFmtId="0" fontId="5" fillId="54" borderId="104" xfId="49" applyFill="1" applyBorder="1" applyAlignment="1" applyProtection="1">
      <alignment horizontal="center"/>
      <protection locked="0"/>
    </xf>
    <xf numFmtId="0" fontId="5" fillId="61" borderId="83" xfId="49" applyFill="1" applyBorder="1" applyAlignment="1" applyProtection="1">
      <alignment horizontal="center" vertical="center"/>
      <protection locked="0"/>
    </xf>
    <xf numFmtId="0" fontId="5" fillId="61" borderId="104" xfId="49" applyFill="1" applyBorder="1" applyAlignment="1" applyProtection="1">
      <alignment horizontal="center"/>
      <protection locked="0"/>
    </xf>
    <xf numFmtId="0" fontId="5" fillId="64" borderId="83" xfId="49" applyFill="1" applyBorder="1" applyAlignment="1" applyProtection="1">
      <alignment horizontal="center" vertical="center"/>
      <protection locked="0"/>
    </xf>
    <xf numFmtId="0" fontId="5" fillId="64" borderId="96" xfId="49" applyFill="1" applyBorder="1" applyAlignment="1" applyProtection="1">
      <alignment horizontal="center" vertical="center"/>
      <protection locked="0"/>
    </xf>
    <xf numFmtId="0" fontId="5" fillId="64" borderId="83" xfId="49" applyFill="1" applyBorder="1" applyAlignment="1" applyProtection="1">
      <alignment horizontal="center"/>
      <protection locked="0"/>
    </xf>
    <xf numFmtId="0" fontId="5" fillId="64" borderId="104" xfId="49" applyFill="1" applyBorder="1" applyAlignment="1" applyProtection="1">
      <alignment horizontal="center"/>
      <protection locked="0"/>
    </xf>
    <xf numFmtId="0" fontId="5" fillId="59" borderId="160" xfId="49" applyFill="1" applyBorder="1" applyAlignment="1" applyProtection="1">
      <alignment horizontal="center" vertical="center"/>
      <protection locked="0"/>
    </xf>
    <xf numFmtId="0" fontId="5" fillId="59" borderId="368" xfId="49" applyFill="1" applyBorder="1" applyAlignment="1" applyProtection="1">
      <alignment horizontal="center" vertical="center"/>
      <protection locked="0"/>
    </xf>
    <xf numFmtId="0" fontId="5" fillId="59" borderId="367" xfId="49" applyFill="1" applyBorder="1" applyAlignment="1" applyProtection="1">
      <alignment horizontal="center" vertical="center"/>
      <protection locked="0"/>
    </xf>
    <xf numFmtId="0" fontId="5" fillId="59" borderId="365" xfId="49" applyFill="1" applyBorder="1" applyAlignment="1" applyProtection="1">
      <alignment horizontal="center" vertical="center"/>
      <protection locked="0"/>
    </xf>
    <xf numFmtId="0" fontId="5" fillId="59" borderId="366" xfId="49" applyFill="1" applyBorder="1" applyAlignment="1" applyProtection="1">
      <alignment horizontal="center" vertical="center"/>
      <protection locked="0"/>
    </xf>
    <xf numFmtId="0" fontId="5" fillId="59" borderId="209" xfId="49" applyFill="1" applyBorder="1" applyAlignment="1" applyProtection="1">
      <alignment horizontal="center" vertical="center"/>
      <protection locked="0"/>
    </xf>
    <xf numFmtId="0" fontId="5" fillId="76" borderId="160" xfId="49" applyFill="1" applyBorder="1" applyAlignment="1" applyProtection="1">
      <alignment horizontal="center" vertical="center"/>
      <protection locked="0"/>
    </xf>
    <xf numFmtId="0" fontId="5" fillId="76" borderId="368" xfId="49" applyFill="1" applyBorder="1" applyAlignment="1" applyProtection="1">
      <alignment horizontal="center" vertical="center"/>
      <protection locked="0"/>
    </xf>
    <xf numFmtId="0" fontId="5" fillId="76" borderId="367" xfId="49" applyFill="1" applyBorder="1" applyAlignment="1" applyProtection="1">
      <alignment horizontal="center" vertical="center"/>
      <protection locked="0"/>
    </xf>
    <xf numFmtId="0" fontId="5" fillId="76" borderId="365" xfId="49" applyFill="1" applyBorder="1" applyAlignment="1" applyProtection="1">
      <alignment horizontal="center" vertical="center"/>
      <protection locked="0"/>
    </xf>
    <xf numFmtId="0" fontId="5" fillId="76" borderId="209" xfId="49" applyFill="1" applyBorder="1" applyAlignment="1" applyProtection="1">
      <alignment horizontal="center" vertical="center"/>
      <protection locked="0"/>
    </xf>
    <xf numFmtId="0" fontId="5" fillId="77" borderId="365" xfId="49" applyFill="1" applyBorder="1" applyAlignment="1" applyProtection="1">
      <alignment horizontal="center" vertical="center"/>
      <protection locked="0"/>
    </xf>
    <xf numFmtId="0" fontId="5" fillId="77" borderId="366" xfId="49" applyFill="1" applyBorder="1" applyAlignment="1" applyProtection="1">
      <alignment horizontal="center" vertical="center"/>
      <protection locked="0"/>
    </xf>
    <xf numFmtId="0" fontId="5" fillId="77" borderId="98" xfId="49" applyFill="1" applyBorder="1" applyAlignment="1" applyProtection="1">
      <alignment horizontal="center" vertical="center"/>
      <protection locked="0"/>
    </xf>
    <xf numFmtId="0" fontId="5" fillId="77" borderId="209" xfId="49" applyFill="1" applyBorder="1" applyAlignment="1" applyProtection="1">
      <alignment horizontal="center" vertical="center"/>
      <protection locked="0"/>
    </xf>
    <xf numFmtId="0" fontId="5" fillId="77" borderId="367" xfId="49" applyFill="1" applyBorder="1" applyAlignment="1" applyProtection="1">
      <alignment horizontal="center" vertical="center"/>
      <protection locked="0"/>
    </xf>
    <xf numFmtId="0" fontId="5" fillId="141" borderId="83" xfId="49" applyFill="1" applyBorder="1" applyAlignment="1" applyProtection="1">
      <alignment horizontal="center" vertical="center"/>
      <protection locked="0"/>
    </xf>
    <xf numFmtId="0" fontId="5" fillId="141" borderId="96" xfId="49" applyFill="1" applyBorder="1" applyAlignment="1" applyProtection="1">
      <alignment horizontal="center" vertical="center"/>
      <protection locked="0"/>
    </xf>
    <xf numFmtId="0" fontId="5" fillId="141" borderId="83" xfId="49" applyFill="1" applyBorder="1" applyAlignment="1" applyProtection="1">
      <alignment horizontal="center"/>
      <protection locked="0"/>
    </xf>
    <xf numFmtId="0" fontId="5" fillId="141" borderId="104" xfId="49" applyFill="1" applyBorder="1" applyAlignment="1" applyProtection="1">
      <alignment horizontal="center"/>
      <protection locked="0"/>
    </xf>
    <xf numFmtId="2" fontId="5" fillId="44" borderId="259" xfId="49" applyNumberFormat="1" applyFill="1" applyBorder="1" applyAlignment="1">
      <alignment horizontal="center" vertical="center"/>
    </xf>
    <xf numFmtId="2" fontId="5" fillId="44" borderId="0" xfId="49" applyNumberFormat="1" applyFill="1" applyAlignment="1">
      <alignment horizontal="center" vertical="center"/>
    </xf>
    <xf numFmtId="0" fontId="5" fillId="130" borderId="349" xfId="49" applyFill="1" applyBorder="1"/>
    <xf numFmtId="0" fontId="5" fillId="130" borderId="26" xfId="49" applyFill="1" applyBorder="1"/>
    <xf numFmtId="0" fontId="5" fillId="46" borderId="26" xfId="49" applyFill="1" applyBorder="1"/>
    <xf numFmtId="0" fontId="5" fillId="64" borderId="26" xfId="49" applyFill="1" applyBorder="1"/>
    <xf numFmtId="1" fontId="0" fillId="44" borderId="12" xfId="0" applyNumberFormat="1" applyFill="1" applyBorder="1"/>
    <xf numFmtId="2" fontId="5" fillId="0" borderId="259" xfId="49" applyNumberFormat="1" applyBorder="1" applyAlignment="1" applyProtection="1">
      <alignment horizontal="center" vertical="center"/>
      <protection locked="0"/>
    </xf>
    <xf numFmtId="0" fontId="5" fillId="64" borderId="11" xfId="49" applyFill="1" applyBorder="1"/>
    <xf numFmtId="0" fontId="166" fillId="141" borderId="132" xfId="49" applyFont="1" applyFill="1" applyBorder="1" applyAlignment="1" applyProtection="1">
      <alignment horizontal="center"/>
      <protection locked="0"/>
    </xf>
    <xf numFmtId="0" fontId="166" fillId="141" borderId="11" xfId="49" applyFont="1" applyFill="1" applyBorder="1" applyAlignment="1">
      <alignment horizontal="center" vertical="top" wrapText="1"/>
    </xf>
    <xf numFmtId="0" fontId="166" fillId="141" borderId="133" xfId="49" applyFont="1" applyFill="1" applyBorder="1" applyAlignment="1">
      <alignment horizontal="center"/>
    </xf>
    <xf numFmtId="49" fontId="166" fillId="141" borderId="11" xfId="49" applyNumberFormat="1" applyFont="1" applyFill="1" applyBorder="1" applyAlignment="1">
      <alignment horizontal="center" vertical="top" wrapText="1"/>
    </xf>
    <xf numFmtId="0" fontId="166" fillId="141" borderId="133" xfId="49" applyFont="1" applyFill="1" applyBorder="1" applyAlignment="1" applyProtection="1">
      <alignment horizontal="center"/>
      <protection locked="0"/>
    </xf>
    <xf numFmtId="0" fontId="166" fillId="141" borderId="134" xfId="49" applyFont="1" applyFill="1" applyBorder="1" applyAlignment="1" applyProtection="1">
      <alignment horizontal="center"/>
      <protection locked="0"/>
    </xf>
    <xf numFmtId="0" fontId="166" fillId="141" borderId="350" xfId="49" applyFont="1" applyFill="1" applyBorder="1" applyAlignment="1" applyProtection="1">
      <alignment horizontal="center" vertical="center"/>
      <protection locked="0"/>
    </xf>
    <xf numFmtId="0" fontId="166" fillId="141" borderId="348" xfId="49" applyFont="1" applyFill="1" applyBorder="1" applyAlignment="1">
      <alignment horizontal="center" vertical="top" wrapText="1"/>
    </xf>
    <xf numFmtId="49" fontId="166" fillId="141" borderId="348" xfId="49" applyNumberFormat="1" applyFont="1" applyFill="1" applyBorder="1" applyAlignment="1">
      <alignment horizontal="center" vertical="top" wrapText="1"/>
    </xf>
    <xf numFmtId="0" fontId="166" fillId="141" borderId="18" xfId="49" applyFont="1" applyFill="1" applyBorder="1" applyAlignment="1" applyProtection="1">
      <alignment horizontal="center" vertical="center"/>
      <protection locked="0"/>
    </xf>
    <xf numFmtId="0" fontId="166" fillId="141" borderId="11" xfId="49" applyFont="1" applyFill="1" applyBorder="1" applyAlignment="1" applyProtection="1">
      <alignment horizontal="center" vertical="center"/>
      <protection locked="0"/>
    </xf>
    <xf numFmtId="0" fontId="166" fillId="141" borderId="349" xfId="49" applyFont="1" applyFill="1" applyBorder="1" applyAlignment="1" applyProtection="1">
      <alignment horizontal="center" vertical="center"/>
      <protection locked="0"/>
    </xf>
    <xf numFmtId="0" fontId="166" fillId="141" borderId="26" xfId="49" applyFont="1" applyFill="1" applyBorder="1" applyAlignment="1" applyProtection="1">
      <alignment horizontal="center" vertical="center"/>
      <protection locked="0"/>
    </xf>
    <xf numFmtId="0" fontId="166" fillId="141" borderId="349" xfId="49" applyFont="1" applyFill="1" applyBorder="1" applyAlignment="1">
      <alignment horizontal="center" vertical="top" wrapText="1"/>
    </xf>
    <xf numFmtId="49" fontId="166" fillId="141" borderId="349" xfId="49" applyNumberFormat="1" applyFont="1" applyFill="1" applyBorder="1" applyAlignment="1">
      <alignment horizontal="center" vertical="top" wrapText="1"/>
    </xf>
    <xf numFmtId="0" fontId="166" fillId="141" borderId="26" xfId="49" applyFont="1" applyFill="1" applyBorder="1" applyAlignment="1" applyProtection="1">
      <alignment horizontal="center"/>
      <protection locked="0"/>
    </xf>
    <xf numFmtId="0" fontId="166" fillId="141" borderId="135" xfId="49" applyFont="1" applyFill="1" applyBorder="1" applyAlignment="1" applyProtection="1">
      <alignment horizontal="center"/>
      <protection locked="0"/>
    </xf>
    <xf numFmtId="0" fontId="166" fillId="141" borderId="136" xfId="49" applyFont="1" applyFill="1" applyBorder="1" applyAlignment="1">
      <alignment horizontal="center"/>
    </xf>
    <xf numFmtId="0" fontId="166" fillId="141" borderId="136" xfId="49" applyFont="1" applyFill="1" applyBorder="1" applyAlignment="1" applyProtection="1">
      <alignment horizontal="center"/>
      <protection locked="0"/>
    </xf>
    <xf numFmtId="0" fontId="166" fillId="141" borderId="137" xfId="49" applyFont="1" applyFill="1" applyBorder="1" applyAlignment="1" applyProtection="1">
      <alignment horizontal="center"/>
      <protection locked="0"/>
    </xf>
    <xf numFmtId="0" fontId="166" fillId="141" borderId="11" xfId="49" applyFont="1" applyFill="1" applyBorder="1" applyAlignment="1" applyProtection="1">
      <alignment horizontal="center"/>
      <protection locked="0"/>
    </xf>
    <xf numFmtId="0" fontId="166" fillId="141" borderId="372" xfId="49" applyFont="1" applyFill="1" applyBorder="1" applyAlignment="1" applyProtection="1">
      <alignment horizontal="center"/>
      <protection locked="0"/>
    </xf>
    <xf numFmtId="0" fontId="166" fillId="141" borderId="131" xfId="49" applyFont="1" applyFill="1" applyBorder="1" applyAlignment="1" applyProtection="1">
      <alignment horizontal="center"/>
      <protection locked="0"/>
    </xf>
    <xf numFmtId="0" fontId="166" fillId="141" borderId="241" xfId="49" applyFont="1" applyFill="1" applyBorder="1" applyAlignment="1" applyProtection="1">
      <alignment horizontal="center"/>
      <protection locked="0"/>
    </xf>
    <xf numFmtId="0" fontId="166" fillId="141" borderId="371" xfId="49" applyFont="1" applyFill="1" applyBorder="1" applyAlignment="1" applyProtection="1">
      <alignment horizontal="center"/>
      <protection locked="0"/>
    </xf>
    <xf numFmtId="0" fontId="166" fillId="141" borderId="130" xfId="49" applyFont="1" applyFill="1" applyBorder="1" applyAlignment="1">
      <alignment horizontal="center"/>
    </xf>
    <xf numFmtId="0" fontId="166" fillId="141" borderId="130" xfId="49" applyFont="1" applyFill="1" applyBorder="1" applyAlignment="1" applyProtection="1">
      <alignment horizontal="center"/>
      <protection locked="0"/>
    </xf>
    <xf numFmtId="0" fontId="166" fillId="141" borderId="129" xfId="49" applyFont="1" applyFill="1" applyBorder="1" applyAlignment="1" applyProtection="1">
      <alignment horizontal="center"/>
      <protection locked="0"/>
    </xf>
    <xf numFmtId="0" fontId="167" fillId="141" borderId="348" xfId="49" applyFont="1" applyFill="1" applyBorder="1" applyAlignment="1">
      <alignment horizontal="center" vertical="top" wrapText="1"/>
    </xf>
    <xf numFmtId="0" fontId="167" fillId="141" borderId="136" xfId="49" applyFont="1" applyFill="1" applyBorder="1" applyAlignment="1">
      <alignment horizontal="center"/>
    </xf>
    <xf numFmtId="49" fontId="167" fillId="141" borderId="348" xfId="49" applyNumberFormat="1" applyFont="1" applyFill="1" applyBorder="1" applyAlignment="1">
      <alignment horizontal="center" vertical="top" wrapText="1"/>
    </xf>
    <xf numFmtId="0" fontId="167" fillId="141" borderId="136" xfId="49" applyFont="1" applyFill="1" applyBorder="1" applyAlignment="1" applyProtection="1">
      <alignment horizontal="center"/>
      <protection locked="0"/>
    </xf>
    <xf numFmtId="0" fontId="167" fillId="141" borderId="137" xfId="49" applyFont="1" applyFill="1" applyBorder="1" applyAlignment="1" applyProtection="1">
      <alignment horizontal="center"/>
      <protection locked="0"/>
    </xf>
    <xf numFmtId="0" fontId="5" fillId="141" borderId="374" xfId="49" applyFill="1" applyBorder="1" applyAlignment="1" applyProtection="1">
      <alignment horizontal="center" vertical="center"/>
      <protection locked="0"/>
    </xf>
    <xf numFmtId="0" fontId="50" fillId="55" borderId="137" xfId="49" applyFont="1" applyFill="1" applyBorder="1" applyAlignment="1" applyProtection="1">
      <alignment horizontal="center"/>
      <protection locked="0"/>
    </xf>
    <xf numFmtId="0" fontId="80" fillId="58" borderId="137" xfId="49" applyFont="1" applyFill="1" applyBorder="1" applyAlignment="1" applyProtection="1">
      <alignment horizontal="center"/>
      <protection locked="0"/>
    </xf>
    <xf numFmtId="0" fontId="58" fillId="46" borderId="134" xfId="49" applyFont="1" applyFill="1" applyBorder="1" applyAlignment="1" applyProtection="1">
      <alignment horizontal="center"/>
      <protection locked="0"/>
    </xf>
    <xf numFmtId="0" fontId="62" fillId="56" borderId="131" xfId="49" applyFont="1" applyFill="1" applyBorder="1" applyAlignment="1" applyProtection="1">
      <alignment horizontal="center"/>
      <protection locked="0"/>
    </xf>
    <xf numFmtId="0" fontId="58" fillId="54" borderId="134" xfId="49" applyFont="1" applyFill="1" applyBorder="1" applyAlignment="1" applyProtection="1">
      <alignment horizontal="center"/>
      <protection locked="0"/>
    </xf>
    <xf numFmtId="0" fontId="58" fillId="141" borderId="134" xfId="49" applyFont="1" applyFill="1" applyBorder="1" applyAlignment="1" applyProtection="1">
      <alignment horizontal="center"/>
      <protection locked="0"/>
    </xf>
    <xf numFmtId="0" fontId="14" fillId="131" borderId="376" xfId="48" applyFont="1" applyFill="1" applyBorder="1" applyAlignment="1">
      <alignment horizontal="center" vertical="center"/>
    </xf>
    <xf numFmtId="0" fontId="5" fillId="48" borderId="377" xfId="48" applyFill="1" applyBorder="1"/>
    <xf numFmtId="0" fontId="5" fillId="48" borderId="376" xfId="48" applyFill="1" applyBorder="1"/>
    <xf numFmtId="0" fontId="5" fillId="67" borderId="377" xfId="48" applyFill="1" applyBorder="1"/>
    <xf numFmtId="0" fontId="5" fillId="0" borderId="18" xfId="48" applyBorder="1" applyAlignment="1">
      <alignment horizontal="center"/>
    </xf>
    <xf numFmtId="2" fontId="7" fillId="49" borderId="378" xfId="48" applyNumberFormat="1" applyFont="1" applyFill="1" applyBorder="1" applyAlignment="1">
      <alignment horizontal="center" vertical="center" wrapText="1"/>
    </xf>
    <xf numFmtId="0" fontId="5" fillId="0" borderId="24" xfId="48" applyBorder="1" applyAlignment="1">
      <alignment horizontal="center"/>
    </xf>
    <xf numFmtId="2" fontId="5" fillId="0" borderId="18" xfId="48" applyNumberFormat="1" applyBorder="1" applyAlignment="1">
      <alignment horizontal="center"/>
    </xf>
    <xf numFmtId="0" fontId="5" fillId="0" borderId="376" xfId="48" applyBorder="1" applyAlignment="1">
      <alignment horizontal="center"/>
    </xf>
    <xf numFmtId="0" fontId="148" fillId="50" borderId="380" xfId="47" applyFont="1" applyFill="1" applyBorder="1" applyProtection="1"/>
    <xf numFmtId="0" fontId="7" fillId="61" borderId="353" xfId="0" applyFont="1" applyFill="1" applyBorder="1" applyAlignment="1">
      <alignment horizontal="center" vertical="center" wrapText="1"/>
    </xf>
    <xf numFmtId="0" fontId="5" fillId="54" borderId="126" xfId="0" applyFont="1" applyFill="1" applyBorder="1" applyAlignment="1" applyProtection="1">
      <alignment horizontal="center" vertical="center"/>
      <protection locked="0"/>
    </xf>
    <xf numFmtId="0" fontId="5" fillId="54" borderId="127" xfId="0" applyFont="1" applyFill="1" applyBorder="1" applyAlignment="1" applyProtection="1">
      <alignment horizontal="center" vertical="center"/>
      <protection locked="0"/>
    </xf>
    <xf numFmtId="0" fontId="5" fillId="54" borderId="208" xfId="0" applyFont="1" applyFill="1" applyBorder="1" applyAlignment="1" applyProtection="1">
      <alignment horizontal="center" vertical="center"/>
      <protection locked="0"/>
    </xf>
    <xf numFmtId="0" fontId="5" fillId="54" borderId="128" xfId="0" applyFont="1" applyFill="1" applyBorder="1" applyAlignment="1" applyProtection="1">
      <alignment horizontal="center" vertical="center"/>
      <protection locked="0"/>
    </xf>
    <xf numFmtId="0" fontId="5" fillId="54" borderId="176" xfId="0" applyFont="1" applyFill="1" applyBorder="1" applyAlignment="1" applyProtection="1">
      <alignment horizontal="center"/>
      <protection locked="0"/>
    </xf>
    <xf numFmtId="0" fontId="5" fillId="54" borderId="127" xfId="0" applyFont="1" applyFill="1" applyBorder="1" applyAlignment="1" applyProtection="1">
      <alignment horizontal="center"/>
      <protection locked="0"/>
    </xf>
    <xf numFmtId="0" fontId="5" fillId="54" borderId="208" xfId="0" applyFont="1" applyFill="1" applyBorder="1" applyAlignment="1" applyProtection="1">
      <alignment horizontal="center"/>
      <protection locked="0"/>
    </xf>
    <xf numFmtId="0" fontId="5" fillId="54" borderId="126" xfId="0" applyFont="1" applyFill="1" applyBorder="1" applyAlignment="1" applyProtection="1">
      <alignment horizontal="center"/>
      <protection locked="0"/>
    </xf>
    <xf numFmtId="0" fontId="5" fillId="54" borderId="128" xfId="0" applyFont="1" applyFill="1" applyBorder="1" applyAlignment="1" applyProtection="1">
      <alignment horizontal="center"/>
      <protection locked="0"/>
    </xf>
    <xf numFmtId="0" fontId="5" fillId="54" borderId="127" xfId="0" applyFont="1" applyFill="1" applyBorder="1" applyAlignment="1">
      <alignment horizontal="center" vertical="center"/>
    </xf>
    <xf numFmtId="0" fontId="5" fillId="61" borderId="126" xfId="0" applyFont="1" applyFill="1" applyBorder="1" applyAlignment="1" applyProtection="1">
      <alignment horizontal="center" vertical="center"/>
      <protection locked="0"/>
    </xf>
    <xf numFmtId="0" fontId="5" fillId="61" borderId="127" xfId="0" applyFont="1" applyFill="1" applyBorder="1" applyAlignment="1" applyProtection="1">
      <alignment horizontal="center" vertical="center"/>
      <protection locked="0"/>
    </xf>
    <xf numFmtId="0" fontId="5" fillId="61" borderId="128" xfId="0" applyFont="1" applyFill="1" applyBorder="1" applyAlignment="1" applyProtection="1">
      <alignment horizontal="center" vertical="center"/>
      <protection locked="0"/>
    </xf>
    <xf numFmtId="0" fontId="5" fillId="43" borderId="126" xfId="0" applyFont="1" applyFill="1" applyBorder="1" applyAlignment="1" applyProtection="1">
      <alignment horizontal="center" vertical="center"/>
      <protection locked="0"/>
    </xf>
    <xf numFmtId="0" fontId="5" fillId="43" borderId="127" xfId="0" applyFont="1" applyFill="1" applyBorder="1" applyAlignment="1" applyProtection="1">
      <alignment horizontal="center" vertical="center"/>
      <protection locked="0"/>
    </xf>
    <xf numFmtId="0" fontId="5" fillId="43" borderId="128" xfId="0" applyFont="1" applyFill="1" applyBorder="1" applyAlignment="1" applyProtection="1">
      <alignment horizontal="center" vertical="center"/>
      <protection locked="0"/>
    </xf>
    <xf numFmtId="0" fontId="5" fillId="126" borderId="126" xfId="0" applyFont="1" applyFill="1" applyBorder="1" applyAlignment="1" applyProtection="1">
      <alignment horizontal="center" vertical="center"/>
      <protection locked="0"/>
    </xf>
    <xf numFmtId="0" fontId="5" fillId="126" borderId="127" xfId="0" applyFont="1" applyFill="1" applyBorder="1" applyAlignment="1" applyProtection="1">
      <alignment horizontal="center" vertical="center"/>
      <protection locked="0"/>
    </xf>
    <xf numFmtId="0" fontId="5" fillId="126" borderId="128" xfId="0" applyFont="1" applyFill="1" applyBorder="1" applyAlignment="1" applyProtection="1">
      <alignment horizontal="center" vertical="center"/>
      <protection locked="0"/>
    </xf>
    <xf numFmtId="0" fontId="5" fillId="43" borderId="176" xfId="0" applyFont="1" applyFill="1" applyBorder="1" applyAlignment="1" applyProtection="1">
      <alignment horizontal="center"/>
      <protection locked="0"/>
    </xf>
    <xf numFmtId="0" fontId="5" fillId="43" borderId="127" xfId="0" applyFont="1" applyFill="1" applyBorder="1" applyAlignment="1" applyProtection="1">
      <alignment horizontal="center"/>
      <protection locked="0"/>
    </xf>
    <xf numFmtId="0" fontId="5" fillId="43" borderId="128" xfId="0" applyFont="1" applyFill="1" applyBorder="1" applyAlignment="1" applyProtection="1">
      <alignment horizontal="center"/>
      <protection locked="0"/>
    </xf>
    <xf numFmtId="0" fontId="5" fillId="67" borderId="126" xfId="0" applyFont="1" applyFill="1" applyBorder="1" applyAlignment="1" applyProtection="1">
      <alignment horizontal="center" vertical="center"/>
      <protection locked="0"/>
    </xf>
    <xf numFmtId="0" fontId="5" fillId="67" borderId="127" xfId="0" applyFont="1" applyFill="1" applyBorder="1" applyAlignment="1" applyProtection="1">
      <alignment horizontal="center" vertical="center"/>
      <protection locked="0"/>
    </xf>
    <xf numFmtId="0" fontId="5" fillId="67" borderId="128" xfId="0" applyFont="1" applyFill="1" applyBorder="1" applyAlignment="1" applyProtection="1">
      <alignment horizontal="center" vertical="center"/>
      <protection locked="0"/>
    </xf>
    <xf numFmtId="0" fontId="5" fillId="67" borderId="127" xfId="0" applyFont="1" applyFill="1" applyBorder="1" applyAlignment="1">
      <alignment horizontal="center" vertical="center"/>
    </xf>
    <xf numFmtId="0" fontId="5" fillId="67" borderId="128" xfId="0" applyFont="1" applyFill="1" applyBorder="1" applyAlignment="1">
      <alignment horizontal="center" vertical="center"/>
    </xf>
    <xf numFmtId="0" fontId="5" fillId="96" borderId="126" xfId="0" applyFont="1" applyFill="1" applyBorder="1" applyAlignment="1" applyProtection="1">
      <alignment horizontal="center" vertical="center"/>
      <protection locked="0"/>
    </xf>
    <xf numFmtId="0" fontId="5" fillId="96" borderId="127" xfId="0" applyFont="1" applyFill="1" applyBorder="1" applyAlignment="1" applyProtection="1">
      <alignment horizontal="center" vertical="center"/>
      <protection locked="0"/>
    </xf>
    <xf numFmtId="0" fontId="5" fillId="96" borderId="128" xfId="0" applyFont="1" applyFill="1" applyBorder="1" applyAlignment="1" applyProtection="1">
      <alignment horizontal="center" vertical="center"/>
      <protection locked="0"/>
    </xf>
    <xf numFmtId="0" fontId="5" fillId="96" borderId="176" xfId="0" applyFont="1" applyFill="1" applyBorder="1" applyAlignment="1" applyProtection="1">
      <alignment horizontal="center" vertical="center"/>
      <protection locked="0"/>
    </xf>
    <xf numFmtId="0" fontId="5" fillId="64" borderId="126" xfId="0" applyFont="1" applyFill="1" applyBorder="1" applyAlignment="1" applyProtection="1">
      <alignment horizontal="center" vertical="center"/>
      <protection locked="0"/>
    </xf>
    <xf numFmtId="0" fontId="5" fillId="64" borderId="127" xfId="0" applyFont="1" applyFill="1" applyBorder="1" applyAlignment="1" applyProtection="1">
      <alignment horizontal="center" vertical="center"/>
      <protection locked="0"/>
    </xf>
    <xf numFmtId="0" fontId="5" fillId="64" borderId="128" xfId="0" applyFont="1" applyFill="1" applyBorder="1" applyAlignment="1" applyProtection="1">
      <alignment horizontal="center" vertical="center"/>
      <protection locked="0"/>
    </xf>
    <xf numFmtId="0" fontId="5" fillId="127" borderId="127" xfId="0" applyFont="1" applyFill="1" applyBorder="1" applyAlignment="1">
      <alignment horizontal="center" vertical="center"/>
    </xf>
    <xf numFmtId="0" fontId="5" fillId="127" borderId="127" xfId="0" applyFont="1" applyFill="1" applyBorder="1" applyAlignment="1" applyProtection="1">
      <alignment horizontal="center" vertical="center"/>
      <protection locked="0"/>
    </xf>
    <xf numFmtId="0" fontId="5" fillId="127" borderId="127" xfId="0" applyFont="1" applyFill="1" applyBorder="1" applyAlignment="1" applyProtection="1">
      <alignment horizontal="center"/>
      <protection locked="0"/>
    </xf>
    <xf numFmtId="0" fontId="5" fillId="127" borderId="128" xfId="0" applyFont="1" applyFill="1" applyBorder="1" applyAlignment="1" applyProtection="1">
      <alignment horizontal="center"/>
      <protection locked="0"/>
    </xf>
    <xf numFmtId="0" fontId="5" fillId="127" borderId="176" xfId="0" applyFont="1" applyFill="1" applyBorder="1" applyAlignment="1">
      <alignment horizontal="center" vertical="center"/>
    </xf>
    <xf numFmtId="0" fontId="5" fillId="55" borderId="126" xfId="0" applyFont="1" applyFill="1" applyBorder="1" applyAlignment="1" applyProtection="1">
      <alignment horizontal="center" vertical="center"/>
      <protection locked="0"/>
    </xf>
    <xf numFmtId="0" fontId="5" fillId="55" borderId="127" xfId="0" applyFont="1" applyFill="1" applyBorder="1" applyAlignment="1" applyProtection="1">
      <alignment horizontal="center" vertical="center"/>
      <protection locked="0"/>
    </xf>
    <xf numFmtId="0" fontId="5" fillId="55" borderId="128" xfId="0" applyFont="1" applyFill="1" applyBorder="1" applyAlignment="1" applyProtection="1">
      <alignment horizontal="center" vertical="center"/>
      <protection locked="0"/>
    </xf>
    <xf numFmtId="0" fontId="5" fillId="55" borderId="176" xfId="0" applyFont="1" applyFill="1" applyBorder="1" applyAlignment="1" applyProtection="1">
      <alignment horizontal="center" vertical="center"/>
      <protection locked="0"/>
    </xf>
    <xf numFmtId="0" fontId="5" fillId="123" borderId="126" xfId="0" applyFont="1" applyFill="1" applyBorder="1" applyAlignment="1" applyProtection="1">
      <alignment horizontal="center" vertical="center"/>
      <protection locked="0"/>
    </xf>
    <xf numFmtId="0" fontId="5" fillId="123" borderId="127" xfId="0" applyFont="1" applyFill="1" applyBorder="1" applyAlignment="1" applyProtection="1">
      <alignment horizontal="center" vertical="center"/>
      <protection locked="0"/>
    </xf>
    <xf numFmtId="0" fontId="5" fillId="123" borderId="128" xfId="0" applyFont="1" applyFill="1" applyBorder="1" applyAlignment="1" applyProtection="1">
      <alignment horizontal="center" vertical="center"/>
      <protection locked="0"/>
    </xf>
    <xf numFmtId="0" fontId="5" fillId="124" borderId="126" xfId="0" applyFont="1" applyFill="1" applyBorder="1" applyAlignment="1" applyProtection="1">
      <alignment horizontal="center" vertical="center"/>
      <protection locked="0"/>
    </xf>
    <xf numFmtId="0" fontId="5" fillId="124" borderId="127" xfId="0" applyFont="1" applyFill="1" applyBorder="1" applyAlignment="1" applyProtection="1">
      <alignment horizontal="center" vertical="center"/>
      <protection locked="0"/>
    </xf>
    <xf numFmtId="0" fontId="5" fillId="124" borderId="128" xfId="0" applyFont="1" applyFill="1" applyBorder="1" applyAlignment="1" applyProtection="1">
      <alignment horizontal="center" vertical="center"/>
      <protection locked="0"/>
    </xf>
    <xf numFmtId="0" fontId="5" fillId="45" borderId="126" xfId="0" applyFont="1" applyFill="1" applyBorder="1" applyAlignment="1" applyProtection="1">
      <alignment horizontal="center" vertical="center"/>
      <protection locked="0"/>
    </xf>
    <xf numFmtId="0" fontId="5" fillId="45" borderId="127" xfId="0" applyFont="1" applyFill="1" applyBorder="1" applyAlignment="1" applyProtection="1">
      <alignment horizontal="center" vertical="center"/>
      <protection locked="0"/>
    </xf>
    <xf numFmtId="0" fontId="5" fillId="45" borderId="128" xfId="0" applyFont="1" applyFill="1" applyBorder="1" applyAlignment="1" applyProtection="1">
      <alignment horizontal="center" vertical="center"/>
      <protection locked="0"/>
    </xf>
    <xf numFmtId="0" fontId="5" fillId="122" borderId="126" xfId="0" applyFont="1" applyFill="1" applyBorder="1" applyAlignment="1" applyProtection="1">
      <alignment horizontal="center" vertical="center"/>
      <protection locked="0"/>
    </xf>
    <xf numFmtId="0" fontId="5" fillId="122" borderId="127" xfId="0" applyFont="1" applyFill="1" applyBorder="1" applyAlignment="1" applyProtection="1">
      <alignment horizontal="center" vertical="center"/>
      <protection locked="0"/>
    </xf>
    <xf numFmtId="0" fontId="5" fillId="122" borderId="128" xfId="0" applyFont="1" applyFill="1" applyBorder="1" applyAlignment="1" applyProtection="1">
      <alignment horizontal="center" vertical="center"/>
      <protection locked="0"/>
    </xf>
    <xf numFmtId="0" fontId="5" fillId="68" borderId="126" xfId="0" applyFont="1" applyFill="1" applyBorder="1" applyAlignment="1" applyProtection="1">
      <alignment horizontal="center" vertical="center"/>
      <protection locked="0"/>
    </xf>
    <xf numFmtId="0" fontId="5" fillId="68" borderId="127" xfId="0" applyFont="1" applyFill="1" applyBorder="1" applyAlignment="1" applyProtection="1">
      <alignment horizontal="center" vertical="center"/>
      <protection locked="0"/>
    </xf>
    <xf numFmtId="0" fontId="5" fillId="68" borderId="128" xfId="0" applyFont="1" applyFill="1" applyBorder="1" applyAlignment="1" applyProtection="1">
      <alignment horizontal="center" vertical="center"/>
      <protection locked="0"/>
    </xf>
    <xf numFmtId="0" fontId="5" fillId="91" borderId="126" xfId="0" applyFont="1" applyFill="1" applyBorder="1" applyAlignment="1" applyProtection="1">
      <alignment horizontal="center" vertical="center"/>
      <protection locked="0"/>
    </xf>
    <xf numFmtId="0" fontId="5" fillId="91" borderId="127" xfId="0" applyFont="1" applyFill="1" applyBorder="1" applyAlignment="1" applyProtection="1">
      <alignment horizontal="center" vertical="center"/>
      <protection locked="0"/>
    </xf>
    <xf numFmtId="0" fontId="5" fillId="91" borderId="128" xfId="0" applyFont="1" applyFill="1" applyBorder="1" applyAlignment="1" applyProtection="1">
      <alignment horizontal="center" vertical="center"/>
      <protection locked="0"/>
    </xf>
    <xf numFmtId="0" fontId="5" fillId="65" borderId="126" xfId="0" applyFont="1" applyFill="1" applyBorder="1" applyAlignment="1" applyProtection="1">
      <alignment horizontal="center" vertical="center"/>
      <protection locked="0"/>
    </xf>
    <xf numFmtId="0" fontId="5" fillId="65" borderId="127" xfId="0" applyFont="1" applyFill="1" applyBorder="1" applyAlignment="1" applyProtection="1">
      <alignment horizontal="center" vertical="center"/>
      <protection locked="0"/>
    </xf>
    <xf numFmtId="0" fontId="5" fillId="65" borderId="128" xfId="0" applyFont="1" applyFill="1" applyBorder="1" applyAlignment="1" applyProtection="1">
      <alignment horizontal="center" vertical="center"/>
      <protection locked="0"/>
    </xf>
    <xf numFmtId="0" fontId="5" fillId="125" borderId="126" xfId="0" applyFont="1" applyFill="1" applyBorder="1" applyAlignment="1" applyProtection="1">
      <alignment horizontal="center" vertical="center"/>
      <protection locked="0"/>
    </xf>
    <xf numFmtId="0" fontId="5" fillId="125" borderId="127" xfId="0" applyFont="1" applyFill="1" applyBorder="1" applyAlignment="1" applyProtection="1">
      <alignment horizontal="center" vertical="center"/>
      <protection locked="0"/>
    </xf>
    <xf numFmtId="0" fontId="5" fillId="125" borderId="128" xfId="0" applyFont="1" applyFill="1" applyBorder="1" applyAlignment="1" applyProtection="1">
      <alignment horizontal="center" vertical="center"/>
      <protection locked="0"/>
    </xf>
    <xf numFmtId="0" fontId="5" fillId="24" borderId="126" xfId="0" applyFont="1" applyFill="1" applyBorder="1" applyAlignment="1" applyProtection="1">
      <alignment horizontal="center" vertical="center"/>
      <protection locked="0"/>
    </xf>
    <xf numFmtId="0" fontId="5" fillId="24" borderId="127" xfId="0" applyFont="1" applyFill="1" applyBorder="1" applyAlignment="1" applyProtection="1">
      <alignment horizontal="center" vertical="center"/>
      <protection locked="0"/>
    </xf>
    <xf numFmtId="0" fontId="5" fillId="24" borderId="128" xfId="0" applyFont="1" applyFill="1" applyBorder="1" applyAlignment="1" applyProtection="1">
      <alignment horizontal="center" vertical="center"/>
      <protection locked="0"/>
    </xf>
    <xf numFmtId="0" fontId="5" fillId="24" borderId="176" xfId="0" applyFont="1" applyFill="1" applyBorder="1" applyAlignment="1" applyProtection="1">
      <alignment horizontal="center"/>
      <protection locked="0"/>
    </xf>
    <xf numFmtId="0" fontId="5" fillId="24" borderId="127" xfId="0" applyFont="1" applyFill="1" applyBorder="1" applyAlignment="1" applyProtection="1">
      <alignment horizontal="center"/>
      <protection locked="0"/>
    </xf>
    <xf numFmtId="0" fontId="5" fillId="24" borderId="128" xfId="0" applyFont="1" applyFill="1" applyBorder="1" applyAlignment="1" applyProtection="1">
      <alignment horizontal="center"/>
      <protection locked="0"/>
    </xf>
    <xf numFmtId="0" fontId="5" fillId="24" borderId="126" xfId="0" applyFont="1" applyFill="1" applyBorder="1" applyAlignment="1">
      <alignment horizontal="center" vertical="center"/>
    </xf>
    <xf numFmtId="0" fontId="5" fillId="24" borderId="127" xfId="0" applyFont="1" applyFill="1" applyBorder="1" applyAlignment="1">
      <alignment horizontal="center" vertical="center"/>
    </xf>
    <xf numFmtId="0" fontId="5" fillId="24" borderId="128" xfId="0" applyFont="1" applyFill="1" applyBorder="1" applyAlignment="1">
      <alignment horizontal="center" vertical="center"/>
    </xf>
    <xf numFmtId="0" fontId="7" fillId="61" borderId="381" xfId="0" applyFont="1" applyFill="1" applyBorder="1" applyAlignment="1">
      <alignment horizontal="center" vertical="center" wrapText="1"/>
    </xf>
    <xf numFmtId="0" fontId="5" fillId="54" borderId="382" xfId="0" applyFont="1" applyFill="1" applyBorder="1" applyAlignment="1" applyProtection="1">
      <alignment horizontal="center" vertical="center"/>
      <protection locked="0"/>
    </xf>
    <xf numFmtId="0" fontId="5" fillId="54" borderId="383" xfId="0" applyFont="1" applyFill="1" applyBorder="1" applyAlignment="1" applyProtection="1">
      <alignment horizontal="center" vertical="center"/>
      <protection locked="0"/>
    </xf>
    <xf numFmtId="0" fontId="5" fillId="54" borderId="384" xfId="0" applyFont="1" applyFill="1" applyBorder="1" applyAlignment="1" applyProtection="1">
      <alignment horizontal="center" vertical="center"/>
      <protection locked="0"/>
    </xf>
    <xf numFmtId="0" fontId="5" fillId="54" borderId="382" xfId="0" applyFont="1" applyFill="1" applyBorder="1" applyAlignment="1">
      <alignment horizontal="center" vertical="center"/>
    </xf>
    <xf numFmtId="0" fontId="5" fillId="54" borderId="383" xfId="0" applyFont="1" applyFill="1" applyBorder="1" applyAlignment="1">
      <alignment horizontal="center" vertical="center"/>
    </xf>
    <xf numFmtId="0" fontId="5" fillId="54" borderId="385" xfId="0" applyFont="1" applyFill="1" applyBorder="1" applyAlignment="1">
      <alignment horizontal="center" vertical="center"/>
    </xf>
    <xf numFmtId="0" fontId="5" fillId="54" borderId="386" xfId="0" applyFont="1" applyFill="1" applyBorder="1" applyAlignment="1" applyProtection="1">
      <alignment horizontal="center"/>
      <protection locked="0"/>
    </xf>
    <xf numFmtId="0" fontId="5" fillId="54" borderId="383" xfId="0" applyFont="1" applyFill="1" applyBorder="1" applyAlignment="1" applyProtection="1">
      <alignment horizontal="center"/>
      <protection locked="0"/>
    </xf>
    <xf numFmtId="0" fontId="5" fillId="54" borderId="384" xfId="0" applyFont="1" applyFill="1" applyBorder="1" applyAlignment="1" applyProtection="1">
      <alignment horizontal="center"/>
      <protection locked="0"/>
    </xf>
    <xf numFmtId="0" fontId="5" fillId="61" borderId="382" xfId="0" applyFont="1" applyFill="1" applyBorder="1" applyAlignment="1" applyProtection="1">
      <alignment horizontal="center" vertical="center"/>
      <protection locked="0"/>
    </xf>
    <xf numFmtId="0" fontId="5" fillId="61" borderId="383" xfId="0" applyFont="1" applyFill="1" applyBorder="1" applyAlignment="1" applyProtection="1">
      <alignment horizontal="center" vertical="center"/>
      <protection locked="0"/>
    </xf>
    <xf numFmtId="0" fontId="5" fillId="43" borderId="382" xfId="0" applyFont="1" applyFill="1" applyBorder="1" applyAlignment="1" applyProtection="1">
      <alignment horizontal="center" vertical="center"/>
      <protection locked="0"/>
    </xf>
    <xf numFmtId="0" fontId="5" fillId="43" borderId="383" xfId="0" applyFont="1" applyFill="1" applyBorder="1" applyAlignment="1" applyProtection="1">
      <alignment horizontal="center" vertical="center"/>
      <protection locked="0"/>
    </xf>
    <xf numFmtId="0" fontId="5" fillId="43" borderId="383" xfId="0" applyFont="1" applyFill="1" applyBorder="1" applyAlignment="1">
      <alignment horizontal="center" vertical="center"/>
    </xf>
    <xf numFmtId="0" fontId="5" fillId="43" borderId="385" xfId="0" applyFont="1" applyFill="1" applyBorder="1" applyAlignment="1">
      <alignment horizontal="center" vertical="center"/>
    </xf>
    <xf numFmtId="0" fontId="5" fillId="126" borderId="382" xfId="0" applyFont="1" applyFill="1" applyBorder="1" applyAlignment="1" applyProtection="1">
      <alignment horizontal="center" vertical="center"/>
      <protection locked="0"/>
    </xf>
    <xf numFmtId="0" fontId="5" fillId="126" borderId="383" xfId="0" applyFont="1" applyFill="1" applyBorder="1" applyAlignment="1" applyProtection="1">
      <alignment horizontal="center" vertical="center"/>
      <protection locked="0"/>
    </xf>
    <xf numFmtId="0" fontId="5" fillId="126" borderId="383" xfId="0" applyFont="1" applyFill="1" applyBorder="1" applyAlignment="1">
      <alignment horizontal="center" vertical="center"/>
    </xf>
    <xf numFmtId="0" fontId="5" fillId="126" borderId="385" xfId="0" applyFont="1" applyFill="1" applyBorder="1" applyAlignment="1">
      <alignment horizontal="center" vertical="center"/>
    </xf>
    <xf numFmtId="0" fontId="5" fillId="43" borderId="386" xfId="0" applyFont="1" applyFill="1" applyBorder="1" applyAlignment="1" applyProtection="1">
      <alignment horizontal="center"/>
      <protection locked="0"/>
    </xf>
    <xf numFmtId="0" fontId="5" fillId="43" borderId="383" xfId="0" applyFont="1" applyFill="1" applyBorder="1" applyAlignment="1" applyProtection="1">
      <alignment horizontal="center"/>
      <protection locked="0"/>
    </xf>
    <xf numFmtId="0" fontId="5" fillId="43" borderId="383" xfId="0" applyFont="1" applyFill="1" applyBorder="1" applyAlignment="1">
      <alignment horizontal="center"/>
    </xf>
    <xf numFmtId="0" fontId="5" fillId="43" borderId="385" xfId="0" applyFont="1" applyFill="1" applyBorder="1" applyAlignment="1">
      <alignment horizontal="center"/>
    </xf>
    <xf numFmtId="0" fontId="5" fillId="67" borderId="382" xfId="0" applyFont="1" applyFill="1" applyBorder="1" applyAlignment="1" applyProtection="1">
      <alignment horizontal="center" vertical="center"/>
      <protection locked="0"/>
    </xf>
    <xf numFmtId="0" fontId="5" fillId="67" borderId="383" xfId="0" applyFont="1" applyFill="1" applyBorder="1" applyAlignment="1" applyProtection="1">
      <alignment horizontal="center" vertical="center"/>
      <protection locked="0"/>
    </xf>
    <xf numFmtId="0" fontId="5" fillId="67" borderId="383" xfId="0" applyFont="1" applyFill="1" applyBorder="1" applyAlignment="1">
      <alignment horizontal="center" vertical="center"/>
    </xf>
    <xf numFmtId="0" fontId="5" fillId="67" borderId="385" xfId="0" applyFont="1" applyFill="1" applyBorder="1" applyAlignment="1">
      <alignment horizontal="center" vertical="center"/>
    </xf>
    <xf numFmtId="0" fontId="5" fillId="67" borderId="383" xfId="0" applyFont="1" applyFill="1" applyBorder="1" applyAlignment="1" applyProtection="1">
      <alignment horizontal="center"/>
      <protection locked="0"/>
    </xf>
    <xf numFmtId="0" fontId="5" fillId="67" borderId="383" xfId="0" applyFont="1" applyFill="1" applyBorder="1" applyAlignment="1">
      <alignment horizontal="center"/>
    </xf>
    <xf numFmtId="0" fontId="5" fillId="67" borderId="385" xfId="0" applyFont="1" applyFill="1" applyBorder="1" applyAlignment="1">
      <alignment horizontal="center"/>
    </xf>
    <xf numFmtId="0" fontId="5" fillId="67" borderId="386" xfId="0" applyFont="1" applyFill="1" applyBorder="1" applyAlignment="1" applyProtection="1">
      <alignment horizontal="center"/>
      <protection locked="0"/>
    </xf>
    <xf numFmtId="0" fontId="5" fillId="96" borderId="382" xfId="0" applyFont="1" applyFill="1" applyBorder="1" applyAlignment="1" applyProtection="1">
      <alignment horizontal="center" vertical="center"/>
      <protection locked="0"/>
    </xf>
    <xf numFmtId="0" fontId="5" fillId="96" borderId="383" xfId="0" applyFont="1" applyFill="1" applyBorder="1" applyAlignment="1" applyProtection="1">
      <alignment horizontal="center" vertical="center"/>
      <protection locked="0"/>
    </xf>
    <xf numFmtId="0" fontId="5" fillId="96" borderId="383" xfId="0" applyFont="1" applyFill="1" applyBorder="1" applyAlignment="1">
      <alignment horizontal="center" vertical="center"/>
    </xf>
    <xf numFmtId="0" fontId="5" fillId="96" borderId="385" xfId="0" applyFont="1" applyFill="1" applyBorder="1" applyAlignment="1">
      <alignment horizontal="center" vertical="center"/>
    </xf>
    <xf numFmtId="0" fontId="5" fillId="64" borderId="382" xfId="0" applyFont="1" applyFill="1" applyBorder="1" applyAlignment="1" applyProtection="1">
      <alignment horizontal="center" vertical="center"/>
      <protection locked="0"/>
    </xf>
    <xf numFmtId="0" fontId="5" fillId="64" borderId="383" xfId="0" applyFont="1" applyFill="1" applyBorder="1" applyAlignment="1" applyProtection="1">
      <alignment horizontal="center" vertical="center"/>
      <protection locked="0"/>
    </xf>
    <xf numFmtId="0" fontId="5" fillId="64" borderId="383" xfId="0" applyFont="1" applyFill="1" applyBorder="1" applyAlignment="1">
      <alignment horizontal="center" vertical="center"/>
    </xf>
    <xf numFmtId="0" fontId="5" fillId="64" borderId="385" xfId="0" applyFont="1" applyFill="1" applyBorder="1" applyAlignment="1">
      <alignment horizontal="center" vertical="center"/>
    </xf>
    <xf numFmtId="0" fontId="5" fillId="127" borderId="386" xfId="0" applyFont="1" applyFill="1" applyBorder="1" applyAlignment="1" applyProtection="1">
      <alignment horizontal="center"/>
      <protection locked="0"/>
    </xf>
    <xf numFmtId="0" fontId="5" fillId="127" borderId="383" xfId="0" applyFont="1" applyFill="1" applyBorder="1" applyAlignment="1" applyProtection="1">
      <alignment horizontal="center"/>
      <protection locked="0"/>
    </xf>
    <xf numFmtId="0" fontId="5" fillId="127" borderId="383" xfId="0" applyFont="1" applyFill="1" applyBorder="1" applyAlignment="1">
      <alignment horizontal="center"/>
    </xf>
    <xf numFmtId="0" fontId="5" fillId="127" borderId="385" xfId="0" applyFont="1" applyFill="1" applyBorder="1" applyAlignment="1">
      <alignment horizontal="center"/>
    </xf>
    <xf numFmtId="0" fontId="5" fillId="55" borderId="382" xfId="0" applyFont="1" applyFill="1" applyBorder="1" applyAlignment="1" applyProtection="1">
      <alignment horizontal="center" vertical="center"/>
      <protection locked="0"/>
    </xf>
    <xf numFmtId="0" fontId="5" fillId="55" borderId="383" xfId="0" applyFont="1" applyFill="1" applyBorder="1" applyAlignment="1" applyProtection="1">
      <alignment horizontal="center" vertical="center"/>
      <protection locked="0"/>
    </xf>
    <xf numFmtId="0" fontId="5" fillId="55" borderId="383" xfId="0" applyFont="1" applyFill="1" applyBorder="1" applyAlignment="1">
      <alignment horizontal="center" vertical="center"/>
    </xf>
    <xf numFmtId="0" fontId="5" fillId="55" borderId="385" xfId="0" applyFont="1" applyFill="1" applyBorder="1" applyAlignment="1">
      <alignment horizontal="center" vertical="center"/>
    </xf>
    <xf numFmtId="0" fontId="5" fillId="123" borderId="382" xfId="0" applyFont="1" applyFill="1" applyBorder="1" applyAlignment="1" applyProtection="1">
      <alignment horizontal="center" vertical="center"/>
      <protection locked="0"/>
    </xf>
    <xf numFmtId="0" fontId="5" fillId="123" borderId="383" xfId="0" applyFont="1" applyFill="1" applyBorder="1" applyAlignment="1" applyProtection="1">
      <alignment horizontal="center" vertical="center"/>
      <protection locked="0"/>
    </xf>
    <xf numFmtId="0" fontId="5" fillId="123" borderId="383" xfId="0" applyFont="1" applyFill="1" applyBorder="1" applyAlignment="1">
      <alignment horizontal="center" vertical="center"/>
    </xf>
    <xf numFmtId="0" fontId="5" fillId="123" borderId="385" xfId="0" applyFont="1" applyFill="1" applyBorder="1" applyAlignment="1">
      <alignment horizontal="center" vertical="center"/>
    </xf>
    <xf numFmtId="0" fontId="5" fillId="43" borderId="385" xfId="0" applyFont="1" applyFill="1" applyBorder="1" applyAlignment="1" applyProtection="1">
      <alignment horizontal="center" vertical="center"/>
      <protection locked="0"/>
    </xf>
    <xf numFmtId="0" fontId="5" fillId="43" borderId="385" xfId="0" applyFont="1" applyFill="1" applyBorder="1" applyAlignment="1" applyProtection="1">
      <alignment horizontal="center"/>
      <protection locked="0"/>
    </xf>
    <xf numFmtId="0" fontId="5" fillId="124" borderId="382" xfId="0" applyFont="1" applyFill="1" applyBorder="1" applyAlignment="1" applyProtection="1">
      <alignment horizontal="center" vertical="center"/>
      <protection locked="0"/>
    </xf>
    <xf numFmtId="0" fontId="5" fillId="124" borderId="383" xfId="0" applyFont="1" applyFill="1" applyBorder="1" applyAlignment="1" applyProtection="1">
      <alignment horizontal="center" vertical="center"/>
      <protection locked="0"/>
    </xf>
    <xf numFmtId="0" fontId="5" fillId="124" borderId="383" xfId="0" applyFont="1" applyFill="1" applyBorder="1" applyAlignment="1">
      <alignment horizontal="center" vertical="center"/>
    </xf>
    <xf numFmtId="0" fontId="5" fillId="124" borderId="385" xfId="0" applyFont="1" applyFill="1" applyBorder="1" applyAlignment="1">
      <alignment horizontal="center" vertical="center"/>
    </xf>
    <xf numFmtId="0" fontId="5" fillId="45" borderId="382" xfId="0" applyFont="1" applyFill="1" applyBorder="1" applyAlignment="1" applyProtection="1">
      <alignment horizontal="center" vertical="center"/>
      <protection locked="0"/>
    </xf>
    <xf numFmtId="0" fontId="5" fillId="45" borderId="383" xfId="0" applyFont="1" applyFill="1" applyBorder="1" applyAlignment="1" applyProtection="1">
      <alignment horizontal="center" vertical="center"/>
      <protection locked="0"/>
    </xf>
    <xf numFmtId="0" fontId="5" fillId="45" borderId="383" xfId="0" applyFont="1" applyFill="1" applyBorder="1" applyAlignment="1">
      <alignment horizontal="center" vertical="center"/>
    </xf>
    <xf numFmtId="0" fontId="5" fillId="45" borderId="385" xfId="0" applyFont="1" applyFill="1" applyBorder="1" applyAlignment="1">
      <alignment horizontal="center" vertical="center"/>
    </xf>
    <xf numFmtId="0" fontId="5" fillId="61" borderId="383" xfId="0" applyFont="1" applyFill="1" applyBorder="1" applyAlignment="1">
      <alignment horizontal="center" vertical="center"/>
    </xf>
    <xf numFmtId="0" fontId="5" fillId="61" borderId="385" xfId="0" applyFont="1" applyFill="1" applyBorder="1" applyAlignment="1">
      <alignment horizontal="center" vertical="center"/>
    </xf>
    <xf numFmtId="0" fontId="5" fillId="122" borderId="382" xfId="0" applyFont="1" applyFill="1" applyBorder="1" applyAlignment="1" applyProtection="1">
      <alignment horizontal="center" vertical="center"/>
      <protection locked="0"/>
    </xf>
    <xf numFmtId="0" fontId="5" fillId="122" borderId="383" xfId="0" applyFont="1" applyFill="1" applyBorder="1" applyAlignment="1" applyProtection="1">
      <alignment horizontal="center" vertical="center"/>
      <protection locked="0"/>
    </xf>
    <xf numFmtId="0" fontId="5" fillId="122" borderId="383" xfId="0" applyFont="1" applyFill="1" applyBorder="1" applyAlignment="1">
      <alignment horizontal="center" vertical="center"/>
    </xf>
    <xf numFmtId="0" fontId="5" fillId="122" borderId="385" xfId="0" applyFont="1" applyFill="1" applyBorder="1" applyAlignment="1">
      <alignment horizontal="center" vertical="center"/>
    </xf>
    <xf numFmtId="0" fontId="5" fillId="68" borderId="382" xfId="0" applyFont="1" applyFill="1" applyBorder="1" applyAlignment="1" applyProtection="1">
      <alignment horizontal="center" vertical="center"/>
      <protection locked="0"/>
    </xf>
    <xf numFmtId="0" fontId="5" fillId="68" borderId="383" xfId="0" applyFont="1" applyFill="1" applyBorder="1" applyAlignment="1" applyProtection="1">
      <alignment horizontal="center" vertical="center"/>
      <protection locked="0"/>
    </xf>
    <xf numFmtId="0" fontId="5" fillId="68" borderId="383" xfId="0" applyFont="1" applyFill="1" applyBorder="1" applyAlignment="1">
      <alignment horizontal="center" vertical="center"/>
    </xf>
    <xf numFmtId="0" fontId="5" fillId="68" borderId="385" xfId="0" applyFont="1" applyFill="1" applyBorder="1" applyAlignment="1">
      <alignment horizontal="center" vertical="center"/>
    </xf>
    <xf numFmtId="0" fontId="5" fillId="91" borderId="382" xfId="0" applyFont="1" applyFill="1" applyBorder="1" applyAlignment="1" applyProtection="1">
      <alignment horizontal="center" vertical="center"/>
      <protection locked="0"/>
    </xf>
    <xf numFmtId="0" fontId="5" fillId="91" borderId="383" xfId="0" applyFont="1" applyFill="1" applyBorder="1" applyAlignment="1" applyProtection="1">
      <alignment horizontal="center" vertical="center"/>
      <protection locked="0"/>
    </xf>
    <xf numFmtId="0" fontId="5" fillId="91" borderId="383" xfId="0" applyFont="1" applyFill="1" applyBorder="1" applyAlignment="1">
      <alignment horizontal="center" vertical="center"/>
    </xf>
    <xf numFmtId="0" fontId="5" fillId="91" borderId="385" xfId="0" applyFont="1" applyFill="1" applyBorder="1" applyAlignment="1">
      <alignment horizontal="center" vertical="center"/>
    </xf>
    <xf numFmtId="0" fontId="5" fillId="65" borderId="382" xfId="0" applyFont="1" applyFill="1" applyBorder="1" applyAlignment="1" applyProtection="1">
      <alignment horizontal="center" vertical="center"/>
      <protection locked="0"/>
    </xf>
    <xf numFmtId="0" fontId="5" fillId="65" borderId="383" xfId="0" applyFont="1" applyFill="1" applyBorder="1" applyAlignment="1" applyProtection="1">
      <alignment horizontal="center" vertical="center"/>
      <protection locked="0"/>
    </xf>
    <xf numFmtId="0" fontId="5" fillId="65" borderId="383" xfId="0" applyFont="1" applyFill="1" applyBorder="1" applyAlignment="1">
      <alignment horizontal="center" vertical="center"/>
    </xf>
    <xf numFmtId="0" fontId="5" fillId="65" borderId="385" xfId="0" applyFont="1" applyFill="1" applyBorder="1" applyAlignment="1">
      <alignment horizontal="center" vertical="center"/>
    </xf>
    <xf numFmtId="0" fontId="5" fillId="125" borderId="382" xfId="0" applyFont="1" applyFill="1" applyBorder="1" applyAlignment="1" applyProtection="1">
      <alignment horizontal="center" vertical="center"/>
      <protection locked="0"/>
    </xf>
    <xf numFmtId="0" fontId="5" fillId="125" borderId="383" xfId="0" applyFont="1" applyFill="1" applyBorder="1" applyAlignment="1" applyProtection="1">
      <alignment horizontal="center" vertical="center"/>
      <protection locked="0"/>
    </xf>
    <xf numFmtId="0" fontId="5" fillId="125" borderId="383" xfId="0" applyFont="1" applyFill="1" applyBorder="1" applyAlignment="1">
      <alignment horizontal="center" vertical="center"/>
    </xf>
    <xf numFmtId="0" fontId="5" fillId="125" borderId="385" xfId="0" applyFont="1" applyFill="1" applyBorder="1" applyAlignment="1">
      <alignment horizontal="center" vertical="center"/>
    </xf>
    <xf numFmtId="0" fontId="5" fillId="24" borderId="382" xfId="0" applyFont="1" applyFill="1" applyBorder="1" applyAlignment="1" applyProtection="1">
      <alignment horizontal="center" vertical="center"/>
      <protection locked="0"/>
    </xf>
    <xf numFmtId="0" fontId="5" fillId="24" borderId="383" xfId="0" applyFont="1" applyFill="1" applyBorder="1" applyAlignment="1" applyProtection="1">
      <alignment horizontal="center" vertical="center"/>
      <protection locked="0"/>
    </xf>
    <xf numFmtId="0" fontId="5" fillId="24" borderId="383" xfId="0" applyFont="1" applyFill="1" applyBorder="1" applyAlignment="1">
      <alignment horizontal="center" vertical="center"/>
    </xf>
    <xf numFmtId="0" fontId="5" fillId="24" borderId="385" xfId="0" applyFont="1" applyFill="1" applyBorder="1" applyAlignment="1">
      <alignment horizontal="center" vertical="center"/>
    </xf>
    <xf numFmtId="0" fontId="5" fillId="24" borderId="386" xfId="0" applyFont="1" applyFill="1" applyBorder="1" applyAlignment="1" applyProtection="1">
      <alignment horizontal="center"/>
      <protection locked="0"/>
    </xf>
    <xf numFmtId="0" fontId="5" fillId="24" borderId="383" xfId="0" applyFont="1" applyFill="1" applyBorder="1" applyAlignment="1" applyProtection="1">
      <alignment horizontal="center"/>
      <protection locked="0"/>
    </xf>
    <xf numFmtId="0" fontId="5" fillId="24" borderId="383" xfId="0" applyFont="1" applyFill="1" applyBorder="1" applyAlignment="1">
      <alignment horizontal="center"/>
    </xf>
    <xf numFmtId="0" fontId="5" fillId="24" borderId="385" xfId="0" applyFont="1" applyFill="1" applyBorder="1" applyAlignment="1">
      <alignment horizontal="center"/>
    </xf>
    <xf numFmtId="0" fontId="5" fillId="61" borderId="384" xfId="0" applyFont="1" applyFill="1" applyBorder="1" applyAlignment="1" applyProtection="1">
      <alignment horizontal="center" vertical="center"/>
      <protection locked="0"/>
    </xf>
    <xf numFmtId="0" fontId="5" fillId="61" borderId="382" xfId="0" applyFont="1" applyFill="1" applyBorder="1" applyAlignment="1">
      <alignment horizontal="center" vertical="center"/>
    </xf>
    <xf numFmtId="0" fontId="5" fillId="44" borderId="387" xfId="0" applyFont="1" applyFill="1" applyBorder="1"/>
    <xf numFmtId="0" fontId="5" fillId="54" borderId="208" xfId="0" applyFont="1" applyFill="1" applyBorder="1" applyAlignment="1">
      <alignment horizontal="center" vertical="center"/>
    </xf>
    <xf numFmtId="0" fontId="5" fillId="54" borderId="388" xfId="0" applyFont="1" applyFill="1" applyBorder="1" applyAlignment="1">
      <alignment horizontal="center" vertical="center"/>
    </xf>
    <xf numFmtId="0" fontId="5" fillId="54" borderId="389" xfId="0" applyFont="1" applyFill="1" applyBorder="1" applyAlignment="1">
      <alignment horizontal="center" vertic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0" fontId="0" fillId="44" borderId="29" xfId="0" applyFill="1" applyBorder="1" applyAlignment="1">
      <alignment horizontal="right"/>
    </xf>
    <xf numFmtId="0" fontId="5" fillId="126" borderId="386" xfId="0" applyFont="1" applyFill="1" applyBorder="1" applyAlignment="1">
      <alignment horizontal="center" vertical="center"/>
    </xf>
    <xf numFmtId="0" fontId="5" fillId="126" borderId="176" xfId="0" applyFont="1" applyFill="1" applyBorder="1" applyAlignment="1" applyProtection="1">
      <alignment horizontal="center" vertical="center"/>
      <protection locked="0"/>
    </xf>
    <xf numFmtId="0" fontId="5" fillId="126" borderId="385" xfId="0" applyFont="1" applyFill="1" applyBorder="1" applyAlignment="1" applyProtection="1">
      <alignment horizontal="center" vertical="center"/>
      <protection locked="0"/>
    </xf>
    <xf numFmtId="0" fontId="5" fillId="67" borderId="386" xfId="0" applyFont="1" applyFill="1" applyBorder="1" applyAlignment="1">
      <alignment horizontal="center" vertical="center"/>
    </xf>
    <xf numFmtId="0" fontId="5" fillId="67" borderId="176" xfId="0" applyFont="1" applyFill="1" applyBorder="1" applyAlignment="1" applyProtection="1">
      <alignment horizontal="center" vertical="center"/>
      <protection locked="0"/>
    </xf>
    <xf numFmtId="0" fontId="5" fillId="67" borderId="385" xfId="0" applyFont="1" applyFill="1" applyBorder="1" applyAlignment="1" applyProtection="1">
      <alignment horizontal="center" vertical="center"/>
      <protection locked="0"/>
    </xf>
    <xf numFmtId="0" fontId="5" fillId="67" borderId="386" xfId="0" applyFont="1" applyFill="1" applyBorder="1" applyAlignment="1">
      <alignment horizontal="center"/>
    </xf>
    <xf numFmtId="0" fontId="5" fillId="67" borderId="176" xfId="0" applyFont="1" applyFill="1" applyBorder="1" applyAlignment="1">
      <alignment horizontal="center" vertical="center"/>
    </xf>
    <xf numFmtId="0" fontId="5" fillId="67" borderId="385" xfId="0" applyFont="1" applyFill="1" applyBorder="1" applyAlignment="1" applyProtection="1">
      <alignment horizontal="center"/>
      <protection locked="0"/>
    </xf>
    <xf numFmtId="0" fontId="5" fillId="96" borderId="386" xfId="0" applyFont="1" applyFill="1" applyBorder="1" applyAlignment="1">
      <alignment horizontal="center" vertical="center"/>
    </xf>
    <xf numFmtId="0" fontId="5" fillId="96" borderId="385" xfId="0" applyFont="1" applyFill="1" applyBorder="1" applyAlignment="1" applyProtection="1">
      <alignment horizontal="center" vertical="center"/>
      <protection locked="0"/>
    </xf>
    <xf numFmtId="0" fontId="5" fillId="54" borderId="386" xfId="0" applyFont="1" applyFill="1" applyBorder="1" applyAlignment="1">
      <alignment horizontal="center" vertical="center"/>
    </xf>
    <xf numFmtId="0" fontId="5" fillId="54" borderId="176" xfId="0" applyFont="1" applyFill="1" applyBorder="1" applyAlignment="1" applyProtection="1">
      <alignment horizontal="center" vertical="center"/>
      <protection locked="0"/>
    </xf>
    <xf numFmtId="0" fontId="5" fillId="54" borderId="385" xfId="0" applyFont="1" applyFill="1" applyBorder="1" applyAlignment="1" applyProtection="1">
      <alignment horizontal="center" vertical="center"/>
      <protection locked="0"/>
    </xf>
    <xf numFmtId="0" fontId="5" fillId="64" borderId="386" xfId="0" applyFont="1" applyFill="1" applyBorder="1" applyAlignment="1">
      <alignment horizontal="center" vertical="center"/>
    </xf>
    <xf numFmtId="0" fontId="5" fillId="64" borderId="176" xfId="0" applyFont="1" applyFill="1" applyBorder="1" applyAlignment="1" applyProtection="1">
      <alignment horizontal="center" vertical="center"/>
      <protection locked="0"/>
    </xf>
    <xf numFmtId="0" fontId="5" fillId="64" borderId="385" xfId="0" applyFont="1" applyFill="1" applyBorder="1" applyAlignment="1" applyProtection="1">
      <alignment horizontal="center" vertical="center"/>
      <protection locked="0"/>
    </xf>
    <xf numFmtId="0" fontId="5" fillId="126" borderId="384" xfId="0" applyFont="1" applyFill="1" applyBorder="1" applyAlignment="1" applyProtection="1">
      <alignment horizontal="center" vertical="center"/>
      <protection locked="0"/>
    </xf>
    <xf numFmtId="0" fontId="5" fillId="126" borderId="208" xfId="0" applyFont="1" applyFill="1" applyBorder="1" applyAlignment="1" applyProtection="1">
      <alignment horizontal="center" vertical="center"/>
      <protection locked="0"/>
    </xf>
    <xf numFmtId="0" fontId="5" fillId="126" borderId="382" xfId="0" applyFont="1" applyFill="1" applyBorder="1" applyAlignment="1">
      <alignment horizontal="center" vertical="center"/>
    </xf>
    <xf numFmtId="0" fontId="5" fillId="126" borderId="390" xfId="0" applyFont="1" applyFill="1" applyBorder="1" applyAlignment="1" applyProtection="1">
      <alignment horizontal="center" vertical="center"/>
      <protection locked="0"/>
    </xf>
    <xf numFmtId="0" fontId="5" fillId="54" borderId="390" xfId="0" applyFont="1" applyFill="1" applyBorder="1" applyAlignment="1" applyProtection="1">
      <alignment horizontal="center" vertical="center"/>
      <protection locked="0"/>
    </xf>
    <xf numFmtId="0" fontId="5" fillId="127" borderId="386" xfId="0" applyFont="1" applyFill="1" applyBorder="1" applyAlignment="1">
      <alignment horizontal="center"/>
    </xf>
    <xf numFmtId="0" fontId="5" fillId="127" borderId="385" xfId="0" applyFont="1" applyFill="1" applyBorder="1" applyAlignment="1" applyProtection="1">
      <alignment horizontal="center"/>
      <protection locked="0"/>
    </xf>
    <xf numFmtId="0" fontId="5" fillId="127" borderId="128" xfId="0" applyFont="1" applyFill="1" applyBorder="1" applyAlignment="1" applyProtection="1">
      <alignment horizontal="center" vertical="center"/>
      <protection locked="0"/>
    </xf>
    <xf numFmtId="0" fontId="5" fillId="55" borderId="386" xfId="0" applyFont="1" applyFill="1" applyBorder="1" applyAlignment="1">
      <alignment horizontal="center" vertical="center"/>
    </xf>
    <xf numFmtId="0" fontId="5" fillId="55" borderId="385" xfId="0" applyFont="1" applyFill="1" applyBorder="1" applyAlignment="1" applyProtection="1">
      <alignment horizontal="center" vertical="center"/>
      <protection locked="0"/>
    </xf>
    <xf numFmtId="0" fontId="5" fillId="123" borderId="384" xfId="0" applyFont="1" applyFill="1" applyBorder="1" applyAlignment="1" applyProtection="1">
      <alignment horizontal="center" vertical="center"/>
      <protection locked="0"/>
    </xf>
    <xf numFmtId="0" fontId="5" fillId="123" borderId="208" xfId="0" applyFont="1" applyFill="1" applyBorder="1" applyAlignment="1" applyProtection="1">
      <alignment horizontal="center" vertical="center"/>
      <protection locked="0"/>
    </xf>
    <xf numFmtId="0" fontId="5" fillId="123" borderId="382" xfId="0" applyFont="1" applyFill="1" applyBorder="1" applyAlignment="1">
      <alignment horizontal="center" vertical="center"/>
    </xf>
    <xf numFmtId="0" fontId="5" fillId="123" borderId="390" xfId="0" applyFont="1" applyFill="1" applyBorder="1" applyAlignment="1" applyProtection="1">
      <alignment horizontal="center" vertical="center"/>
      <protection locked="0"/>
    </xf>
    <xf numFmtId="0" fontId="5" fillId="124" borderId="384" xfId="0" applyFont="1" applyFill="1" applyBorder="1" applyAlignment="1" applyProtection="1">
      <alignment horizontal="center" vertical="center"/>
      <protection locked="0"/>
    </xf>
    <xf numFmtId="0" fontId="5" fillId="124" borderId="208" xfId="0" applyFont="1" applyFill="1" applyBorder="1" applyAlignment="1" applyProtection="1">
      <alignment horizontal="center" vertical="center"/>
      <protection locked="0"/>
    </xf>
    <xf numFmtId="0" fontId="5" fillId="124" borderId="382" xfId="0" applyFont="1" applyFill="1" applyBorder="1" applyAlignment="1">
      <alignment horizontal="center" vertical="center"/>
    </xf>
    <xf numFmtId="0" fontId="5" fillId="124" borderId="390" xfId="0" applyFont="1" applyFill="1" applyBorder="1" applyAlignment="1" applyProtection="1">
      <alignment horizontal="center" vertical="center"/>
      <protection locked="0"/>
    </xf>
    <xf numFmtId="0" fontId="5" fillId="55" borderId="384" xfId="0" applyFont="1" applyFill="1" applyBorder="1" applyAlignment="1" applyProtection="1">
      <alignment horizontal="center" vertical="center"/>
      <protection locked="0"/>
    </xf>
    <xf numFmtId="0" fontId="5" fillId="55" borderId="208" xfId="0" applyFont="1" applyFill="1" applyBorder="1" applyAlignment="1" applyProtection="1">
      <alignment horizontal="center" vertical="center"/>
      <protection locked="0"/>
    </xf>
    <xf numFmtId="0" fontId="5" fillId="55" borderId="382" xfId="0" applyFont="1" applyFill="1" applyBorder="1" applyAlignment="1">
      <alignment horizontal="center" vertical="center"/>
    </xf>
    <xf numFmtId="0" fontId="5" fillId="55" borderId="390" xfId="0" applyFont="1" applyFill="1" applyBorder="1" applyAlignment="1" applyProtection="1">
      <alignment horizontal="center" vertical="center"/>
      <protection locked="0"/>
    </xf>
    <xf numFmtId="0" fontId="5" fillId="45" borderId="384" xfId="0" applyFont="1" applyFill="1" applyBorder="1" applyAlignment="1" applyProtection="1">
      <alignment horizontal="center" vertical="center"/>
      <protection locked="0"/>
    </xf>
    <xf numFmtId="0" fontId="5" fillId="45" borderId="208" xfId="0" applyFont="1" applyFill="1" applyBorder="1" applyAlignment="1" applyProtection="1">
      <alignment horizontal="center" vertical="center"/>
      <protection locked="0"/>
    </xf>
    <xf numFmtId="0" fontId="5" fillId="45" borderId="382" xfId="0" applyFont="1" applyFill="1" applyBorder="1" applyAlignment="1">
      <alignment horizontal="center" vertical="center"/>
    </xf>
    <xf numFmtId="0" fontId="5" fillId="45" borderId="390" xfId="0" applyFont="1" applyFill="1" applyBorder="1" applyAlignment="1" applyProtection="1">
      <alignment horizontal="center" vertical="center"/>
      <protection locked="0"/>
    </xf>
    <xf numFmtId="0" fontId="5" fillId="61" borderId="208" xfId="0" applyFont="1" applyFill="1" applyBorder="1" applyAlignment="1" applyProtection="1">
      <alignment horizontal="center" vertical="center"/>
      <protection locked="0"/>
    </xf>
    <xf numFmtId="0" fontId="5" fillId="61" borderId="390" xfId="0" applyFont="1" applyFill="1" applyBorder="1" applyAlignment="1" applyProtection="1">
      <alignment horizontal="center" vertical="center"/>
      <protection locked="0"/>
    </xf>
    <xf numFmtId="0" fontId="5" fillId="122" borderId="384" xfId="0" applyFont="1" applyFill="1" applyBorder="1" applyAlignment="1" applyProtection="1">
      <alignment horizontal="center" vertical="center"/>
      <protection locked="0"/>
    </xf>
    <xf numFmtId="0" fontId="5" fillId="122" borderId="208" xfId="0" applyFont="1" applyFill="1" applyBorder="1" applyAlignment="1" applyProtection="1">
      <alignment horizontal="center" vertical="center"/>
      <protection locked="0"/>
    </xf>
    <xf numFmtId="0" fontId="5" fillId="122" borderId="382" xfId="0" applyFont="1" applyFill="1" applyBorder="1" applyAlignment="1">
      <alignment horizontal="center" vertical="center"/>
    </xf>
    <xf numFmtId="0" fontId="5" fillId="122" borderId="390" xfId="0" applyFont="1" applyFill="1" applyBorder="1" applyAlignment="1" applyProtection="1">
      <alignment horizontal="center" vertical="center"/>
      <protection locked="0"/>
    </xf>
    <xf numFmtId="0" fontId="5" fillId="68" borderId="384" xfId="0" applyFont="1" applyFill="1" applyBorder="1" applyAlignment="1" applyProtection="1">
      <alignment horizontal="center" vertical="center"/>
      <protection locked="0"/>
    </xf>
    <xf numFmtId="0" fontId="5" fillId="68" borderId="208" xfId="0" applyFont="1" applyFill="1" applyBorder="1" applyAlignment="1" applyProtection="1">
      <alignment horizontal="center" vertical="center"/>
      <protection locked="0"/>
    </xf>
    <xf numFmtId="0" fontId="5" fillId="68" borderId="382" xfId="0" applyFont="1" applyFill="1" applyBorder="1" applyAlignment="1">
      <alignment horizontal="center" vertical="center"/>
    </xf>
    <xf numFmtId="0" fontId="5" fillId="68" borderId="390" xfId="0" applyFont="1" applyFill="1" applyBorder="1" applyAlignment="1" applyProtection="1">
      <alignment horizontal="center" vertical="center"/>
      <protection locked="0"/>
    </xf>
    <xf numFmtId="0" fontId="5" fillId="91" borderId="384" xfId="0" applyFont="1" applyFill="1" applyBorder="1" applyAlignment="1" applyProtection="1">
      <alignment horizontal="center" vertical="center"/>
      <protection locked="0"/>
    </xf>
    <xf numFmtId="0" fontId="5" fillId="91" borderId="208" xfId="0" applyFont="1" applyFill="1" applyBorder="1" applyAlignment="1" applyProtection="1">
      <alignment horizontal="center" vertical="center"/>
      <protection locked="0"/>
    </xf>
    <xf numFmtId="0" fontId="5" fillId="91" borderId="382" xfId="0" applyFont="1" applyFill="1" applyBorder="1" applyAlignment="1">
      <alignment horizontal="center" vertical="center"/>
    </xf>
    <xf numFmtId="0" fontId="5" fillId="91" borderId="390" xfId="0" applyFont="1" applyFill="1" applyBorder="1" applyAlignment="1" applyProtection="1">
      <alignment horizontal="center" vertical="center"/>
      <protection locked="0"/>
    </xf>
    <xf numFmtId="0" fontId="5" fillId="65" borderId="384" xfId="0" applyFont="1" applyFill="1" applyBorder="1" applyAlignment="1" applyProtection="1">
      <alignment horizontal="center" vertical="center"/>
      <protection locked="0"/>
    </xf>
    <xf numFmtId="0" fontId="5" fillId="65" borderId="208" xfId="0" applyFont="1" applyFill="1" applyBorder="1" applyAlignment="1" applyProtection="1">
      <alignment horizontal="center" vertical="center"/>
      <protection locked="0"/>
    </xf>
    <xf numFmtId="0" fontId="5" fillId="65" borderId="382" xfId="0" applyFont="1" applyFill="1" applyBorder="1" applyAlignment="1">
      <alignment horizontal="center" vertical="center"/>
    </xf>
    <xf numFmtId="0" fontId="5" fillId="65" borderId="390" xfId="0" applyFont="1" applyFill="1" applyBorder="1" applyAlignment="1" applyProtection="1">
      <alignment horizontal="center" vertical="center"/>
      <protection locked="0"/>
    </xf>
    <xf numFmtId="0" fontId="5" fillId="125" borderId="384" xfId="0" applyFont="1" applyFill="1" applyBorder="1" applyAlignment="1" applyProtection="1">
      <alignment horizontal="center" vertical="center"/>
      <protection locked="0"/>
    </xf>
    <xf numFmtId="0" fontId="5" fillId="125" borderId="208" xfId="0" applyFont="1" applyFill="1" applyBorder="1" applyAlignment="1" applyProtection="1">
      <alignment horizontal="center" vertical="center"/>
      <protection locked="0"/>
    </xf>
    <xf numFmtId="0" fontId="5" fillId="125" borderId="382" xfId="0" applyFont="1" applyFill="1" applyBorder="1" applyAlignment="1">
      <alignment horizontal="center" vertical="center"/>
    </xf>
    <xf numFmtId="0" fontId="5" fillId="125" borderId="390" xfId="0" applyFont="1" applyFill="1" applyBorder="1" applyAlignment="1" applyProtection="1">
      <alignment horizontal="center" vertical="center"/>
      <protection locked="0"/>
    </xf>
    <xf numFmtId="164" fontId="5" fillId="24" borderId="391" xfId="0" applyNumberFormat="1" applyFont="1" applyFill="1" applyBorder="1" applyAlignment="1">
      <alignment horizontal="center" vertical="center" wrapText="1"/>
    </xf>
    <xf numFmtId="2" fontId="5" fillId="0" borderId="391" xfId="0" applyNumberFormat="1" applyFont="1" applyBorder="1" applyAlignment="1">
      <alignment horizontal="center" vertical="center"/>
    </xf>
    <xf numFmtId="164" fontId="0" fillId="0" borderId="40" xfId="0" applyNumberFormat="1" applyBorder="1" applyAlignment="1" applyProtection="1">
      <alignment horizontal="center" vertical="center"/>
      <protection locked="0"/>
    </xf>
    <xf numFmtId="164" fontId="0" fillId="141" borderId="35" xfId="0" applyNumberFormat="1" applyFill="1" applyBorder="1" applyAlignment="1" applyProtection="1">
      <alignment horizontal="center" vertical="center"/>
      <protection locked="0"/>
    </xf>
    <xf numFmtId="164" fontId="0" fillId="141" borderId="41" xfId="0" applyNumberFormat="1" applyFill="1" applyBorder="1" applyAlignment="1" applyProtection="1">
      <alignment horizontal="center" vertical="center"/>
      <protection locked="0"/>
    </xf>
    <xf numFmtId="164" fontId="0" fillId="141" borderId="31" xfId="0" applyNumberFormat="1" applyFill="1" applyBorder="1" applyAlignment="1" applyProtection="1">
      <alignment horizontal="center" vertical="center"/>
      <protection locked="0"/>
    </xf>
    <xf numFmtId="0" fontId="0" fillId="0" borderId="0" xfId="0" applyAlignment="1" applyProtection="1">
      <alignment horizontal="center"/>
      <protection locked="0"/>
    </xf>
    <xf numFmtId="2" fontId="5" fillId="67" borderId="103" xfId="49" applyNumberFormat="1" applyFill="1" applyBorder="1" applyAlignment="1" applyProtection="1">
      <alignment horizontal="center" vertical="center"/>
      <protection locked="0"/>
    </xf>
    <xf numFmtId="2" fontId="5" fillId="87" borderId="103" xfId="49" applyNumberForma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9" fillId="0" borderId="377" xfId="0" applyFont="1" applyBorder="1" applyAlignment="1">
      <alignment horizontal="center"/>
    </xf>
    <xf numFmtId="0" fontId="5" fillId="54" borderId="91" xfId="48" applyFill="1" applyBorder="1" applyAlignment="1">
      <alignment horizontal="center" vertical="center"/>
    </xf>
    <xf numFmtId="0" fontId="5" fillId="54" borderId="153" xfId="48" applyFill="1" applyBorder="1" applyAlignment="1">
      <alignment horizontal="center" vertical="center"/>
    </xf>
    <xf numFmtId="0" fontId="5" fillId="114" borderId="392" xfId="48" applyFill="1" applyBorder="1" applyAlignment="1">
      <alignment horizontal="center"/>
    </xf>
    <xf numFmtId="0" fontId="5" fillId="114" borderId="393" xfId="48" applyFill="1" applyBorder="1" applyAlignment="1">
      <alignment horizontal="center"/>
    </xf>
    <xf numFmtId="0" fontId="5" fillId="114" borderId="394" xfId="48" applyFill="1" applyBorder="1" applyAlignment="1">
      <alignment horizontal="center"/>
    </xf>
    <xf numFmtId="1" fontId="5" fillId="46" borderId="393" xfId="48" applyNumberFormat="1" applyFill="1" applyBorder="1" applyAlignment="1">
      <alignment horizontal="center"/>
    </xf>
    <xf numFmtId="0" fontId="5" fillId="46" borderId="393" xfId="48" applyFill="1" applyBorder="1" applyAlignment="1">
      <alignment horizontal="center"/>
    </xf>
    <xf numFmtId="0" fontId="5" fillId="48" borderId="393" xfId="48" applyFill="1" applyBorder="1" applyAlignment="1">
      <alignment horizontal="center" vertical="top"/>
    </xf>
    <xf numFmtId="0" fontId="5" fillId="0" borderId="394" xfId="48" applyBorder="1" applyAlignment="1">
      <alignment horizontal="center"/>
    </xf>
    <xf numFmtId="0" fontId="5" fillId="114" borderId="379" xfId="48" applyFill="1" applyBorder="1" applyAlignment="1">
      <alignment horizontal="center"/>
    </xf>
    <xf numFmtId="0" fontId="5" fillId="114" borderId="391" xfId="48" applyFill="1" applyBorder="1" applyAlignment="1">
      <alignment horizontal="center"/>
    </xf>
    <xf numFmtId="0" fontId="5" fillId="114" borderId="377" xfId="48" applyFill="1" applyBorder="1" applyAlignment="1">
      <alignment horizontal="center"/>
    </xf>
    <xf numFmtId="0" fontId="5" fillId="0" borderId="393" xfId="48" applyBorder="1" applyAlignment="1">
      <alignment horizontal="center" vertical="center"/>
    </xf>
    <xf numFmtId="1" fontId="5" fillId="44" borderId="395" xfId="48" applyNumberFormat="1" applyFill="1" applyBorder="1" applyAlignment="1" applyProtection="1">
      <alignment horizontal="center"/>
      <protection locked="0"/>
    </xf>
    <xf numFmtId="1" fontId="5" fillId="46" borderId="391" xfId="48" applyNumberFormat="1" applyFill="1" applyBorder="1" applyAlignment="1">
      <alignment horizontal="center"/>
    </xf>
    <xf numFmtId="0" fontId="5" fillId="46" borderId="391" xfId="48" applyFill="1" applyBorder="1" applyAlignment="1">
      <alignment horizontal="center"/>
    </xf>
    <xf numFmtId="0" fontId="5" fillId="48" borderId="391" xfId="48" applyFill="1" applyBorder="1" applyAlignment="1">
      <alignment horizontal="center" vertical="top"/>
    </xf>
    <xf numFmtId="0" fontId="5" fillId="0" borderId="396" xfId="48" applyBorder="1" applyAlignment="1">
      <alignment horizontal="center" vertical="center"/>
    </xf>
    <xf numFmtId="0" fontId="5" fillId="0" borderId="397" xfId="48" applyBorder="1" applyAlignment="1">
      <alignment horizontal="center" vertical="center"/>
    </xf>
    <xf numFmtId="0" fontId="5" fillId="0" borderId="26" xfId="48" applyBorder="1" applyAlignment="1">
      <alignment horizontal="center"/>
    </xf>
    <xf numFmtId="0" fontId="5" fillId="54" borderId="398" xfId="48" applyFill="1" applyBorder="1" applyAlignment="1">
      <alignment horizontal="center" vertical="center"/>
    </xf>
    <xf numFmtId="0" fontId="5" fillId="54" borderId="399" xfId="48" applyFill="1" applyBorder="1" applyAlignment="1">
      <alignment horizontal="center" vertical="center"/>
    </xf>
    <xf numFmtId="1" fontId="5" fillId="46" borderId="378" xfId="48" applyNumberFormat="1" applyFill="1" applyBorder="1" applyAlignment="1">
      <alignment horizontal="center"/>
    </xf>
    <xf numFmtId="0" fontId="5" fillId="114" borderId="378" xfId="48" applyFill="1" applyBorder="1" applyAlignment="1">
      <alignment horizontal="center"/>
    </xf>
    <xf numFmtId="0" fontId="5" fillId="46" borderId="378" xfId="48" applyFill="1" applyBorder="1" applyAlignment="1">
      <alignment horizontal="center"/>
    </xf>
    <xf numFmtId="0" fontId="5" fillId="48" borderId="378" xfId="48" applyFill="1" applyBorder="1" applyAlignment="1">
      <alignment horizontal="center" vertical="top"/>
    </xf>
    <xf numFmtId="0" fontId="5" fillId="0" borderId="378" xfId="48" applyBorder="1" applyAlignment="1">
      <alignment horizontal="center" vertical="center"/>
    </xf>
    <xf numFmtId="0" fontId="67" fillId="72" borderId="160" xfId="48" applyFont="1" applyFill="1" applyBorder="1" applyAlignment="1" applyProtection="1">
      <alignment horizontal="center"/>
      <protection locked="0"/>
    </xf>
    <xf numFmtId="1" fontId="5" fillId="0" borderId="399" xfId="48" applyNumberFormat="1" applyBorder="1" applyAlignment="1">
      <alignment horizontal="center"/>
    </xf>
    <xf numFmtId="0" fontId="5" fillId="114" borderId="29" xfId="48" applyFill="1" applyBorder="1" applyAlignment="1">
      <alignment horizontal="center"/>
    </xf>
    <xf numFmtId="0" fontId="5" fillId="114" borderId="26" xfId="48" applyFill="1" applyBorder="1" applyAlignment="1">
      <alignment horizontal="center"/>
    </xf>
    <xf numFmtId="0" fontId="5" fillId="114" borderId="18" xfId="48" applyFill="1" applyBorder="1" applyAlignment="1">
      <alignment horizontal="center"/>
    </xf>
    <xf numFmtId="1" fontId="5" fillId="46" borderId="26" xfId="48" applyNumberFormat="1" applyFill="1" applyBorder="1" applyAlignment="1">
      <alignment horizontal="center"/>
    </xf>
    <xf numFmtId="1" fontId="5" fillId="0" borderId="209" xfId="48" applyNumberFormat="1" applyBorder="1" applyAlignment="1" applyProtection="1">
      <alignment horizontal="center"/>
      <protection locked="0"/>
    </xf>
    <xf numFmtId="0" fontId="5" fillId="46" borderId="26" xfId="48" applyFill="1" applyBorder="1" applyAlignment="1">
      <alignment horizontal="center"/>
    </xf>
    <xf numFmtId="1" fontId="5" fillId="0" borderId="209" xfId="48" applyNumberFormat="1" applyBorder="1" applyAlignment="1">
      <alignment horizontal="center"/>
    </xf>
    <xf numFmtId="0" fontId="5" fillId="48" borderId="26" xfId="48" applyFill="1" applyBorder="1" applyAlignment="1">
      <alignment horizontal="center" vertical="top"/>
    </xf>
    <xf numFmtId="0" fontId="5" fillId="46" borderId="29" xfId="48" applyFill="1" applyBorder="1" applyAlignment="1" applyProtection="1">
      <alignment horizontal="center"/>
      <protection locked="0"/>
    </xf>
    <xf numFmtId="1" fontId="5" fillId="0" borderId="105" xfId="48" applyNumberFormat="1" applyBorder="1" applyAlignment="1">
      <alignment horizontal="center"/>
    </xf>
    <xf numFmtId="168" fontId="5" fillId="44" borderId="395" xfId="48" applyNumberFormat="1" applyFill="1" applyBorder="1" applyAlignment="1" applyProtection="1">
      <alignment horizontal="center"/>
      <protection locked="0"/>
    </xf>
    <xf numFmtId="168" fontId="5" fillId="44" borderId="99" xfId="48" applyNumberFormat="1" applyFill="1" applyBorder="1" applyAlignment="1" applyProtection="1">
      <alignment horizontal="center"/>
      <protection locked="0"/>
    </xf>
    <xf numFmtId="0" fontId="5" fillId="46" borderId="400" xfId="48" applyFill="1" applyBorder="1" applyAlignment="1">
      <alignment horizontal="center"/>
    </xf>
    <xf numFmtId="0" fontId="5" fillId="114" borderId="400" xfId="48" applyFill="1" applyBorder="1" applyAlignment="1">
      <alignment horizontal="center"/>
    </xf>
    <xf numFmtId="0" fontId="5" fillId="48" borderId="400" xfId="48" applyFill="1" applyBorder="1" applyAlignment="1">
      <alignment horizontal="center" vertical="top"/>
    </xf>
    <xf numFmtId="0" fontId="5" fillId="0" borderId="401" xfId="48" applyBorder="1" applyAlignment="1">
      <alignment horizontal="center"/>
    </xf>
    <xf numFmtId="0" fontId="5" fillId="0" borderId="400" xfId="48" applyBorder="1" applyAlignment="1">
      <alignment horizontal="center" vertical="center"/>
    </xf>
    <xf numFmtId="0" fontId="5" fillId="46" borderId="402" xfId="48" applyFill="1" applyBorder="1" applyAlignment="1">
      <alignment horizontal="center"/>
    </xf>
    <xf numFmtId="0" fontId="5" fillId="114" borderId="402" xfId="48" applyFill="1" applyBorder="1" applyAlignment="1">
      <alignment horizontal="center"/>
    </xf>
    <xf numFmtId="0" fontId="5" fillId="48" borderId="402" xfId="48" applyFill="1" applyBorder="1" applyAlignment="1">
      <alignment horizontal="center" vertical="top"/>
    </xf>
    <xf numFmtId="0" fontId="5" fillId="54" borderId="403" xfId="48" applyFill="1" applyBorder="1" applyAlignment="1">
      <alignment horizontal="center" vertical="center"/>
    </xf>
    <xf numFmtId="0" fontId="67" fillId="72" borderId="209" xfId="48" applyFont="1" applyFill="1" applyBorder="1" applyAlignment="1">
      <alignment horizontal="center"/>
    </xf>
    <xf numFmtId="0" fontId="5" fillId="55" borderId="303" xfId="48" applyFill="1" applyBorder="1" applyAlignment="1" applyProtection="1">
      <alignment horizontal="center"/>
      <protection locked="0"/>
    </xf>
    <xf numFmtId="0" fontId="0" fillId="0" borderId="402" xfId="0" applyBorder="1" applyAlignment="1">
      <alignment horizontal="center" vertical="top"/>
    </xf>
    <xf numFmtId="0" fontId="0" fillId="54" borderId="402" xfId="0" applyFill="1" applyBorder="1" applyAlignment="1">
      <alignment horizontal="center"/>
    </xf>
    <xf numFmtId="49" fontId="9" fillId="48" borderId="402" xfId="0" applyNumberFormat="1" applyFont="1" applyFill="1" applyBorder="1" applyAlignment="1">
      <alignment horizontal="center"/>
    </xf>
    <xf numFmtId="49" fontId="0" fillId="43" borderId="402" xfId="0" applyNumberFormat="1" applyFill="1" applyBorder="1" applyAlignment="1">
      <alignment horizontal="center" vertical="top"/>
    </xf>
    <xf numFmtId="0" fontId="5" fillId="48" borderId="402" xfId="0" applyFont="1" applyFill="1" applyBorder="1"/>
    <xf numFmtId="168" fontId="0" fillId="0" borderId="402" xfId="0" applyNumberFormat="1" applyBorder="1" applyAlignment="1" applyProtection="1">
      <alignment horizontal="center"/>
      <protection locked="0"/>
    </xf>
    <xf numFmtId="0" fontId="0" fillId="46" borderId="402" xfId="0" applyFill="1" applyBorder="1" applyAlignment="1" applyProtection="1">
      <alignment horizontal="center"/>
      <protection locked="0"/>
    </xf>
    <xf numFmtId="0" fontId="5" fillId="48" borderId="402" xfId="0" applyFont="1" applyFill="1" applyBorder="1" applyAlignment="1">
      <alignment horizontal="center" vertical="top"/>
    </xf>
    <xf numFmtId="49" fontId="0" fillId="43" borderId="357" xfId="0" applyNumberFormat="1" applyFill="1" applyBorder="1" applyAlignment="1">
      <alignment horizontal="center" vertical="top"/>
    </xf>
    <xf numFmtId="49" fontId="0" fillId="43" borderId="354" xfId="0" applyNumberFormat="1" applyFill="1" applyBorder="1" applyAlignment="1">
      <alignment horizontal="center" vertical="top"/>
    </xf>
    <xf numFmtId="0" fontId="90" fillId="49" borderId="398" xfId="0" applyFont="1" applyFill="1" applyBorder="1" applyAlignment="1" applyProtection="1">
      <alignment horizontal="center" vertical="center"/>
      <protection locked="0"/>
    </xf>
    <xf numFmtId="0" fontId="90" fillId="49" borderId="356" xfId="0" applyFont="1" applyFill="1" applyBorder="1" applyAlignment="1" applyProtection="1">
      <alignment horizontal="center" vertical="center"/>
      <protection locked="0"/>
    </xf>
    <xf numFmtId="0" fontId="72" fillId="49" borderId="158" xfId="0" applyFont="1" applyFill="1" applyBorder="1" applyAlignment="1" applyProtection="1">
      <alignment horizontal="center" vertical="center"/>
      <protection locked="0"/>
    </xf>
    <xf numFmtId="169" fontId="72" fillId="0" borderId="158" xfId="0" applyNumberFormat="1" applyFont="1" applyBorder="1" applyAlignment="1" applyProtection="1">
      <alignment horizontal="center" vertical="center"/>
      <protection locked="0"/>
    </xf>
    <xf numFmtId="49" fontId="0" fillId="43" borderId="400" xfId="0" applyNumberFormat="1" applyFill="1" applyBorder="1" applyAlignment="1">
      <alignment horizontal="center" vertical="top"/>
    </xf>
    <xf numFmtId="0" fontId="5" fillId="48" borderId="400" xfId="0" applyFont="1" applyFill="1" applyBorder="1"/>
    <xf numFmtId="2" fontId="72" fillId="0" borderId="159" xfId="0" applyNumberFormat="1" applyFont="1" applyBorder="1" applyAlignment="1" applyProtection="1">
      <alignment horizontal="center" vertical="center"/>
      <protection locked="0"/>
    </xf>
    <xf numFmtId="168" fontId="72" fillId="0" borderId="284" xfId="0" applyNumberFormat="1" applyFont="1" applyBorder="1" applyAlignment="1" applyProtection="1">
      <alignment horizontal="center" vertical="center"/>
      <protection locked="0"/>
    </xf>
    <xf numFmtId="1" fontId="72" fillId="0" borderId="158" xfId="0" applyNumberFormat="1" applyFont="1" applyBorder="1" applyAlignment="1" applyProtection="1">
      <alignment horizontal="center" vertical="center"/>
      <protection locked="0"/>
    </xf>
    <xf numFmtId="168" fontId="0" fillId="0" borderId="400" xfId="0" applyNumberFormat="1" applyBorder="1" applyAlignment="1" applyProtection="1">
      <alignment horizontal="center"/>
      <protection locked="0"/>
    </xf>
    <xf numFmtId="1" fontId="72" fillId="0" borderId="249" xfId="0" applyNumberFormat="1" applyFont="1" applyBorder="1" applyAlignment="1" applyProtection="1">
      <alignment horizontal="center" vertical="center"/>
      <protection locked="0"/>
    </xf>
    <xf numFmtId="0" fontId="0" fillId="46" borderId="400" xfId="0" applyFill="1" applyBorder="1" applyAlignment="1" applyProtection="1">
      <alignment horizontal="center"/>
      <protection locked="0"/>
    </xf>
    <xf numFmtId="1" fontId="72" fillId="0" borderId="160" xfId="0" applyNumberFormat="1" applyFont="1" applyBorder="1" applyAlignment="1" applyProtection="1">
      <alignment horizontal="center" vertical="center"/>
      <protection locked="0"/>
    </xf>
    <xf numFmtId="49" fontId="0" fillId="43" borderId="104" xfId="0" applyNumberFormat="1" applyFill="1" applyBorder="1" applyAlignment="1">
      <alignment horizontal="center" vertical="top"/>
    </xf>
    <xf numFmtId="0" fontId="5" fillId="48" borderId="104" xfId="0" applyFont="1" applyFill="1" applyBorder="1"/>
    <xf numFmtId="168" fontId="0" fillId="0" borderId="104" xfId="0" applyNumberFormat="1" applyBorder="1" applyAlignment="1" applyProtection="1">
      <alignment horizontal="center"/>
      <protection locked="0"/>
    </xf>
    <xf numFmtId="0" fontId="0" fillId="46" borderId="104" xfId="0" applyFill="1" applyBorder="1" applyAlignment="1" applyProtection="1">
      <alignment horizontal="center"/>
      <protection locked="0"/>
    </xf>
    <xf numFmtId="49" fontId="5" fillId="48" borderId="402" xfId="0" applyNumberFormat="1" applyFont="1" applyFill="1" applyBorder="1" applyAlignment="1">
      <alignment horizontal="center"/>
    </xf>
    <xf numFmtId="0" fontId="7" fillId="128" borderId="26" xfId="0" applyFont="1" applyFill="1" applyBorder="1" applyAlignment="1" applyProtection="1">
      <alignment horizontal="center" vertical="center"/>
      <protection locked="0"/>
    </xf>
    <xf numFmtId="0" fontId="90" fillId="49" borderId="300" xfId="0" applyFont="1" applyFill="1" applyBorder="1" applyAlignment="1" applyProtection="1">
      <alignment horizontal="center" vertical="center"/>
      <protection locked="0"/>
    </xf>
    <xf numFmtId="0" fontId="114" fillId="49" borderId="92" xfId="0" applyFont="1" applyFill="1" applyBorder="1" applyAlignment="1" applyProtection="1">
      <alignment horizontal="center" vertical="center"/>
      <protection locked="0"/>
    </xf>
    <xf numFmtId="0" fontId="114" fillId="49" borderId="143" xfId="0" applyFont="1" applyFill="1" applyBorder="1" applyAlignment="1" applyProtection="1">
      <alignment horizontal="center" vertical="center"/>
      <protection locked="0"/>
    </xf>
    <xf numFmtId="0" fontId="5" fillId="48" borderId="400" xfId="0" applyFont="1" applyFill="1" applyBorder="1" applyAlignment="1">
      <alignment horizontal="center" vertical="top"/>
    </xf>
    <xf numFmtId="169" fontId="72" fillId="0" borderId="406" xfId="0" applyNumberFormat="1" applyFont="1" applyBorder="1" applyAlignment="1" applyProtection="1">
      <alignment horizontal="center" vertical="center"/>
      <protection locked="0"/>
    </xf>
    <xf numFmtId="49" fontId="0" fillId="43" borderId="407" xfId="0" applyNumberFormat="1" applyFill="1" applyBorder="1" applyAlignment="1">
      <alignment horizontal="center" vertical="top"/>
    </xf>
    <xf numFmtId="0" fontId="5" fillId="48" borderId="407" xfId="0" applyFont="1" applyFill="1" applyBorder="1"/>
    <xf numFmtId="2" fontId="72" fillId="0" borderId="408" xfId="0" applyNumberFormat="1" applyFont="1" applyBorder="1" applyAlignment="1" applyProtection="1">
      <alignment horizontal="center" vertical="center"/>
      <protection locked="0"/>
    </xf>
    <xf numFmtId="168" fontId="72" fillId="0" borderId="409" xfId="0" applyNumberFormat="1" applyFont="1" applyBorder="1" applyAlignment="1" applyProtection="1">
      <alignment horizontal="center" vertical="center"/>
      <protection locked="0"/>
    </xf>
    <xf numFmtId="1" fontId="72" fillId="0" borderId="406" xfId="0" applyNumberFormat="1" applyFont="1" applyBorder="1" applyAlignment="1" applyProtection="1">
      <alignment horizontal="center" vertical="center"/>
      <protection locked="0"/>
    </xf>
    <xf numFmtId="168" fontId="0" fillId="0" borderId="407" xfId="0" applyNumberFormat="1" applyBorder="1" applyAlignment="1" applyProtection="1">
      <alignment horizontal="center"/>
      <protection locked="0"/>
    </xf>
    <xf numFmtId="1" fontId="72" fillId="0" borderId="410" xfId="0" applyNumberFormat="1" applyFont="1" applyBorder="1" applyAlignment="1" applyProtection="1">
      <alignment horizontal="center" vertical="center"/>
      <protection locked="0"/>
    </xf>
    <xf numFmtId="0" fontId="0" fillId="46" borderId="407" xfId="0" applyFill="1" applyBorder="1" applyAlignment="1" applyProtection="1">
      <alignment horizontal="center"/>
      <protection locked="0"/>
    </xf>
    <xf numFmtId="1" fontId="72" fillId="0" borderId="405" xfId="0" applyNumberFormat="1" applyFont="1" applyBorder="1" applyAlignment="1" applyProtection="1">
      <alignment horizontal="center" vertical="center"/>
      <protection locked="0"/>
    </xf>
    <xf numFmtId="0" fontId="5" fillId="48" borderId="407" xfId="0" applyFont="1" applyFill="1" applyBorder="1" applyAlignment="1">
      <alignment horizontal="center" vertical="top"/>
    </xf>
    <xf numFmtId="2" fontId="72" fillId="0" borderId="405" xfId="0" applyNumberFormat="1" applyFont="1" applyBorder="1" applyAlignment="1" applyProtection="1">
      <alignment horizontal="center" vertical="center"/>
      <protection locked="0"/>
    </xf>
    <xf numFmtId="0" fontId="72" fillId="49" borderId="356" xfId="0" applyFont="1" applyFill="1" applyBorder="1" applyAlignment="1" applyProtection="1">
      <alignment horizontal="center" vertical="center"/>
      <protection locked="0"/>
    </xf>
    <xf numFmtId="0" fontId="72" fillId="49" borderId="412" xfId="0" applyFont="1" applyFill="1" applyBorder="1" applyAlignment="1" applyProtection="1">
      <alignment horizontal="center" vertical="center"/>
      <protection locked="0"/>
    </xf>
    <xf numFmtId="169" fontId="72" fillId="0" borderId="414" xfId="0" applyNumberFormat="1" applyFont="1" applyBorder="1" applyAlignment="1" applyProtection="1">
      <alignment horizontal="center" vertical="center"/>
      <protection locked="0"/>
    </xf>
    <xf numFmtId="49" fontId="0" fillId="43" borderId="415" xfId="0" applyNumberFormat="1" applyFill="1" applyBorder="1" applyAlignment="1">
      <alignment horizontal="center" vertical="top"/>
    </xf>
    <xf numFmtId="0" fontId="5" fillId="48" borderId="415" xfId="0" applyFont="1" applyFill="1" applyBorder="1"/>
    <xf numFmtId="2" fontId="72" fillId="0" borderId="416" xfId="0" applyNumberFormat="1" applyFont="1" applyBorder="1" applyAlignment="1" applyProtection="1">
      <alignment horizontal="center" vertical="center"/>
      <protection locked="0"/>
    </xf>
    <xf numFmtId="168" fontId="72" fillId="0" borderId="417" xfId="0" applyNumberFormat="1" applyFont="1" applyBorder="1" applyAlignment="1" applyProtection="1">
      <alignment horizontal="center" vertical="center"/>
      <protection locked="0"/>
    </xf>
    <xf numFmtId="1" fontId="72" fillId="0" borderId="414" xfId="0" applyNumberFormat="1" applyFont="1" applyBorder="1" applyAlignment="1" applyProtection="1">
      <alignment horizontal="center" vertical="center"/>
      <protection locked="0"/>
    </xf>
    <xf numFmtId="168" fontId="0" fillId="0" borderId="415" xfId="0" applyNumberFormat="1" applyBorder="1" applyAlignment="1" applyProtection="1">
      <alignment horizontal="center"/>
      <protection locked="0"/>
    </xf>
    <xf numFmtId="1" fontId="72" fillId="0" borderId="418" xfId="0" applyNumberFormat="1" applyFont="1" applyBorder="1" applyAlignment="1" applyProtection="1">
      <alignment horizontal="center" vertical="center"/>
      <protection locked="0"/>
    </xf>
    <xf numFmtId="0" fontId="0" fillId="46" borderId="415" xfId="0" applyFill="1" applyBorder="1" applyAlignment="1" applyProtection="1">
      <alignment horizontal="center"/>
      <protection locked="0"/>
    </xf>
    <xf numFmtId="1" fontId="72" fillId="0" borderId="413" xfId="0" applyNumberFormat="1" applyFont="1" applyBorder="1" applyAlignment="1" applyProtection="1">
      <alignment horizontal="center" vertical="center"/>
      <protection locked="0"/>
    </xf>
    <xf numFmtId="0" fontId="5" fillId="48" borderId="415" xfId="0" applyFont="1" applyFill="1" applyBorder="1" applyAlignment="1">
      <alignment horizontal="center" vertical="top"/>
    </xf>
    <xf numFmtId="2" fontId="72" fillId="0" borderId="413" xfId="0" applyNumberFormat="1" applyFont="1" applyBorder="1" applyAlignment="1" applyProtection="1">
      <alignment horizontal="center" vertical="center"/>
      <protection locked="0"/>
    </xf>
    <xf numFmtId="49" fontId="0" fillId="43" borderId="11" xfId="0" applyNumberFormat="1" applyFill="1" applyBorder="1" applyAlignment="1">
      <alignment horizontal="center" vertical="top"/>
    </xf>
    <xf numFmtId="0" fontId="5" fillId="48" borderId="11" xfId="0" applyFont="1" applyFill="1" applyBorder="1"/>
    <xf numFmtId="168" fontId="0" fillId="0" borderId="11" xfId="0" applyNumberFormat="1" applyBorder="1" applyAlignment="1" applyProtection="1">
      <alignment horizontal="center"/>
      <protection locked="0"/>
    </xf>
    <xf numFmtId="0" fontId="0" fillId="46" borderId="11" xfId="0" applyFill="1" applyBorder="1" applyAlignment="1" applyProtection="1">
      <alignment horizontal="center"/>
      <protection locked="0"/>
    </xf>
    <xf numFmtId="0" fontId="5" fillId="48" borderId="11" xfId="0" applyFont="1" applyFill="1" applyBorder="1" applyAlignment="1">
      <alignment horizontal="center" vertical="top"/>
    </xf>
    <xf numFmtId="0" fontId="114" fillId="49" borderId="398" xfId="0" applyFont="1" applyFill="1" applyBorder="1" applyAlignment="1" applyProtection="1">
      <alignment horizontal="center" vertical="center"/>
      <protection locked="0"/>
    </xf>
    <xf numFmtId="0" fontId="114" fillId="49" borderId="411" xfId="0" applyFont="1" applyFill="1" applyBorder="1" applyAlignment="1" applyProtection="1">
      <alignment horizontal="center" vertical="center"/>
      <protection locked="0"/>
    </xf>
    <xf numFmtId="0" fontId="168" fillId="128" borderId="26" xfId="0" applyFont="1" applyFill="1" applyBorder="1" applyAlignment="1" applyProtection="1">
      <alignment horizontal="center" vertical="center"/>
      <protection locked="0"/>
    </xf>
    <xf numFmtId="0" fontId="94" fillId="76" borderId="400" xfId="0" applyFont="1" applyFill="1" applyBorder="1" applyAlignment="1" applyProtection="1">
      <alignment horizontal="center" vertical="center"/>
      <protection locked="0"/>
    </xf>
    <xf numFmtId="0" fontId="90" fillId="49" borderId="264" xfId="0" applyFont="1" applyFill="1" applyBorder="1" applyAlignment="1" applyProtection="1">
      <alignment horizontal="center" vertical="center"/>
      <protection locked="0"/>
    </xf>
    <xf numFmtId="168" fontId="72" fillId="0" borderId="395" xfId="0" applyNumberFormat="1" applyFont="1" applyBorder="1" applyAlignment="1" applyProtection="1">
      <alignment horizontal="center" vertical="center"/>
      <protection locked="0"/>
    </xf>
    <xf numFmtId="0" fontId="58" fillId="49" borderId="142" xfId="0" applyFont="1" applyFill="1" applyBorder="1" applyAlignment="1">
      <alignment horizontal="center" vertical="center"/>
    </xf>
    <xf numFmtId="0" fontId="58" fillId="45" borderId="26" xfId="0" applyFont="1" applyFill="1" applyBorder="1" applyAlignment="1" applyProtection="1">
      <alignment horizontal="center" vertical="center"/>
      <protection locked="0"/>
    </xf>
    <xf numFmtId="0" fontId="72" fillId="49" borderId="264" xfId="0" applyFont="1" applyFill="1" applyBorder="1" applyAlignment="1" applyProtection="1">
      <alignment horizontal="center" vertical="center"/>
      <protection locked="0"/>
    </xf>
    <xf numFmtId="169" fontId="72" fillId="0" borderId="356" xfId="0" applyNumberFormat="1" applyFont="1" applyBorder="1" applyAlignment="1" applyProtection="1">
      <alignment horizontal="center" vertical="center"/>
      <protection locked="0"/>
    </xf>
    <xf numFmtId="2" fontId="72" fillId="0" borderId="398" xfId="0" applyNumberFormat="1" applyFont="1" applyBorder="1" applyAlignment="1" applyProtection="1">
      <alignment horizontal="center" vertical="center"/>
      <protection locked="0"/>
    </xf>
    <xf numFmtId="168" fontId="72" fillId="0" borderId="300" xfId="0" applyNumberFormat="1" applyFont="1" applyBorder="1" applyAlignment="1" applyProtection="1">
      <alignment horizontal="center" vertical="center"/>
      <protection locked="0"/>
    </xf>
    <xf numFmtId="2" fontId="72" fillId="0" borderId="399" xfId="0" applyNumberFormat="1" applyFont="1" applyBorder="1" applyAlignment="1" applyProtection="1">
      <alignment horizontal="center" vertical="center"/>
      <protection locked="0"/>
    </xf>
    <xf numFmtId="0" fontId="72" fillId="49" borderId="419" xfId="0" applyFont="1" applyFill="1" applyBorder="1" applyAlignment="1" applyProtection="1">
      <alignment horizontal="center" vertical="center"/>
      <protection locked="0"/>
    </xf>
    <xf numFmtId="0" fontId="83" fillId="48" borderId="26" xfId="0" applyFont="1" applyFill="1" applyBorder="1" applyAlignment="1" applyProtection="1">
      <alignment horizontal="center" vertical="center"/>
      <protection locked="0"/>
    </xf>
    <xf numFmtId="0" fontId="58" fillId="48" borderId="26" xfId="0" applyFont="1" applyFill="1" applyBorder="1" applyAlignment="1" applyProtection="1">
      <alignment horizontal="center" vertical="center"/>
      <protection locked="0"/>
    </xf>
    <xf numFmtId="2" fontId="72" fillId="0" borderId="160" xfId="0" applyNumberFormat="1" applyFont="1" applyBorder="1" applyAlignment="1" applyProtection="1">
      <alignment horizontal="center" vertical="center"/>
      <protection locked="0"/>
    </xf>
    <xf numFmtId="168" fontId="0" fillId="0" borderId="373" xfId="0" applyNumberFormat="1" applyBorder="1" applyAlignment="1" applyProtection="1">
      <alignment horizontal="center"/>
      <protection locked="0"/>
    </xf>
    <xf numFmtId="49" fontId="0" fillId="43" borderId="373" xfId="0" applyNumberFormat="1" applyFill="1" applyBorder="1" applyAlignment="1">
      <alignment horizontal="center" vertical="top"/>
    </xf>
    <xf numFmtId="0" fontId="0" fillId="46" borderId="373" xfId="0" applyFill="1" applyBorder="1" applyAlignment="1" applyProtection="1">
      <alignment horizontal="center"/>
      <protection locked="0"/>
    </xf>
    <xf numFmtId="168" fontId="0" fillId="0" borderId="102" xfId="0" applyNumberFormat="1" applyBorder="1" applyAlignment="1" applyProtection="1">
      <alignment horizontal="center"/>
      <protection locked="0"/>
    </xf>
    <xf numFmtId="49" fontId="0" fillId="43" borderId="102" xfId="0" applyNumberFormat="1" applyFill="1" applyBorder="1" applyAlignment="1">
      <alignment horizontal="center" vertical="top"/>
    </xf>
    <xf numFmtId="0" fontId="0" fillId="46" borderId="102" xfId="0" applyFill="1" applyBorder="1" applyAlignment="1" applyProtection="1">
      <alignment horizontal="center"/>
      <protection locked="0"/>
    </xf>
    <xf numFmtId="0" fontId="72" fillId="49" borderId="404" xfId="0" applyFont="1" applyFill="1" applyBorder="1" applyAlignment="1" applyProtection="1">
      <alignment horizontal="center" vertical="center"/>
      <protection locked="0"/>
    </xf>
    <xf numFmtId="0" fontId="72" fillId="49" borderId="255" xfId="0" applyFont="1" applyFill="1" applyBorder="1" applyAlignment="1" applyProtection="1">
      <alignment horizontal="center" vertical="center"/>
      <protection locked="0"/>
    </xf>
    <xf numFmtId="0" fontId="95" fillId="64" borderId="400" xfId="0" applyFont="1" applyFill="1" applyBorder="1" applyAlignment="1" applyProtection="1">
      <alignment horizontal="center" vertical="center"/>
      <protection locked="0"/>
    </xf>
    <xf numFmtId="1" fontId="72" fillId="0" borderId="356" xfId="0" applyNumberFormat="1" applyFont="1" applyBorder="1" applyAlignment="1" applyProtection="1">
      <alignment horizontal="center" vertical="center"/>
      <protection locked="0"/>
    </xf>
    <xf numFmtId="1" fontId="72" fillId="0" borderId="264" xfId="0" applyNumberFormat="1" applyFont="1" applyBorder="1" applyAlignment="1" applyProtection="1">
      <alignment horizontal="center" vertical="center"/>
      <protection locked="0"/>
    </xf>
    <xf numFmtId="1" fontId="72" fillId="0" borderId="399" xfId="0" applyNumberFormat="1" applyFont="1" applyBorder="1" applyAlignment="1" applyProtection="1">
      <alignment horizontal="center" vertical="center"/>
      <protection locked="0"/>
    </xf>
    <xf numFmtId="1" fontId="72" fillId="0" borderId="419" xfId="0" applyNumberFormat="1" applyFont="1" applyBorder="1" applyAlignment="1" applyProtection="1">
      <alignment horizontal="center" vertical="center"/>
      <protection locked="0"/>
    </xf>
    <xf numFmtId="168" fontId="0" fillId="0" borderId="420" xfId="0" applyNumberFormat="1" applyBorder="1" applyAlignment="1" applyProtection="1">
      <alignment horizontal="center"/>
      <protection locked="0"/>
    </xf>
    <xf numFmtId="1" fontId="72" fillId="0" borderId="421" xfId="0" applyNumberFormat="1" applyFont="1" applyBorder="1" applyAlignment="1" applyProtection="1">
      <alignment horizontal="center" vertical="center"/>
      <protection locked="0"/>
    </xf>
    <xf numFmtId="49" fontId="0" fillId="43" borderId="420" xfId="0" applyNumberFormat="1" applyFill="1" applyBorder="1" applyAlignment="1">
      <alignment horizontal="center" vertical="top"/>
    </xf>
    <xf numFmtId="0" fontId="0" fillId="46" borderId="420" xfId="0" applyFill="1" applyBorder="1" applyAlignment="1" applyProtection="1">
      <alignment horizontal="center"/>
      <protection locked="0"/>
    </xf>
    <xf numFmtId="1" fontId="72" fillId="0" borderId="403" xfId="0" applyNumberFormat="1" applyFont="1" applyBorder="1" applyAlignment="1" applyProtection="1">
      <alignment horizontal="center" vertical="center"/>
      <protection locked="0"/>
    </xf>
    <xf numFmtId="49" fontId="0" fillId="43" borderId="423" xfId="0" applyNumberFormat="1" applyFill="1" applyBorder="1" applyAlignment="1">
      <alignment horizontal="center" vertical="top"/>
    </xf>
    <xf numFmtId="49" fontId="0" fillId="43" borderId="422" xfId="0" applyNumberFormat="1" applyFill="1" applyBorder="1" applyAlignment="1">
      <alignment horizontal="center" vertical="top"/>
    </xf>
    <xf numFmtId="0" fontId="72" fillId="49" borderId="424" xfId="0" applyFont="1" applyFill="1" applyBorder="1" applyAlignment="1" applyProtection="1">
      <alignment horizontal="center" vertical="center"/>
      <protection locked="0"/>
    </xf>
    <xf numFmtId="0" fontId="9" fillId="48" borderId="91" xfId="0" applyFont="1" applyFill="1" applyBorder="1" applyAlignment="1" applyProtection="1">
      <alignment horizontal="center" vertical="center"/>
      <protection locked="0"/>
    </xf>
    <xf numFmtId="0" fontId="9" fillId="49" borderId="92" xfId="0" applyFont="1" applyFill="1" applyBorder="1" applyAlignment="1">
      <alignment horizontal="center" vertical="center"/>
    </xf>
    <xf numFmtId="0" fontId="9" fillId="49" borderId="148" xfId="0" applyFont="1" applyFill="1" applyBorder="1" applyAlignment="1" applyProtection="1">
      <alignment horizontal="center" vertical="center"/>
      <protection locked="0"/>
    </xf>
    <xf numFmtId="0" fontId="7" fillId="128" borderId="11" xfId="0" applyFont="1" applyFill="1" applyBorder="1" applyAlignment="1" applyProtection="1">
      <alignment horizontal="center" vertical="center"/>
      <protection locked="0"/>
    </xf>
    <xf numFmtId="168" fontId="72" fillId="0" borderId="398" xfId="0" applyNumberFormat="1" applyFont="1" applyBorder="1" applyAlignment="1" applyProtection="1">
      <alignment horizontal="center" vertical="center"/>
      <protection locked="0"/>
    </xf>
    <xf numFmtId="0" fontId="5" fillId="43" borderId="12" xfId="0" applyFont="1" applyFill="1" applyBorder="1" applyAlignment="1" applyProtection="1">
      <alignment horizontal="center"/>
      <protection locked="0"/>
    </xf>
    <xf numFmtId="0" fontId="14" fillId="51" borderId="400" xfId="0" applyFont="1" applyFill="1" applyBorder="1" applyAlignment="1">
      <alignment horizontal="center" vertical="center"/>
    </xf>
    <xf numFmtId="1" fontId="0" fillId="43" borderId="402" xfId="0" applyNumberFormat="1" applyFill="1" applyBorder="1" applyProtection="1">
      <protection locked="0"/>
    </xf>
    <xf numFmtId="0" fontId="148" fillId="50" borderId="425" xfId="47" applyFont="1" applyFill="1" applyBorder="1" applyProtection="1"/>
    <xf numFmtId="0" fontId="7" fillId="49" borderId="426" xfId="0" applyFont="1" applyFill="1" applyBorder="1" applyAlignment="1">
      <alignment horizontal="center" vertical="center" wrapText="1"/>
    </xf>
    <xf numFmtId="0" fontId="148" fillId="50" borderId="18" xfId="47" applyFont="1" applyFill="1" applyBorder="1" applyProtection="1"/>
    <xf numFmtId="0" fontId="5" fillId="44" borderId="276" xfId="0" applyFont="1" applyFill="1" applyBorder="1" applyAlignment="1" applyProtection="1">
      <alignment horizontal="center"/>
      <protection locked="0"/>
    </xf>
    <xf numFmtId="0" fontId="5" fillId="44" borderId="250" xfId="0" applyFont="1" applyFill="1" applyBorder="1" applyAlignment="1" applyProtection="1">
      <alignment horizontal="center"/>
      <protection locked="0"/>
    </xf>
    <xf numFmtId="0" fontId="5" fillId="44" borderId="18" xfId="0" applyFont="1" applyFill="1" applyBorder="1"/>
    <xf numFmtId="0" fontId="14" fillId="51" borderId="428" xfId="0" applyFont="1" applyFill="1" applyBorder="1" applyAlignment="1">
      <alignment horizontal="center" vertical="center"/>
    </xf>
    <xf numFmtId="49" fontId="0" fillId="43" borderId="428" xfId="0" applyNumberFormat="1" applyFill="1" applyBorder="1" applyAlignment="1">
      <alignment horizontal="center" vertical="top"/>
    </xf>
    <xf numFmtId="1" fontId="0" fillId="43" borderId="402" xfId="0" applyNumberFormat="1" applyFill="1" applyBorder="1"/>
    <xf numFmtId="0" fontId="5" fillId="114" borderId="429" xfId="48" applyFill="1" applyBorder="1" applyAlignment="1">
      <alignment horizontal="center"/>
    </xf>
    <xf numFmtId="0" fontId="5" fillId="114" borderId="430" xfId="48" applyFill="1" applyBorder="1" applyAlignment="1">
      <alignment horizontal="center"/>
    </xf>
    <xf numFmtId="0" fontId="5" fillId="114" borderId="431" xfId="48" applyFill="1" applyBorder="1" applyAlignment="1">
      <alignment horizontal="center"/>
    </xf>
    <xf numFmtId="0" fontId="5" fillId="0" borderId="400" xfId="48" applyBorder="1" applyAlignment="1">
      <alignment horizontal="center"/>
    </xf>
    <xf numFmtId="0" fontId="5" fillId="0" borderId="11" xfId="48" applyBorder="1" applyAlignment="1">
      <alignment horizontal="center"/>
    </xf>
    <xf numFmtId="0" fontId="5" fillId="0" borderId="432" xfId="48" applyBorder="1" applyAlignment="1">
      <alignment horizontal="center"/>
    </xf>
    <xf numFmtId="0" fontId="5" fillId="0" borderId="432" xfId="48" applyBorder="1" applyAlignment="1">
      <alignment horizontal="center" vertical="center"/>
    </xf>
    <xf numFmtId="1" fontId="5" fillId="46" borderId="429" xfId="48" applyNumberFormat="1" applyFill="1" applyBorder="1" applyAlignment="1">
      <alignment horizontal="center"/>
    </xf>
    <xf numFmtId="1" fontId="5" fillId="44" borderId="101" xfId="48" applyNumberFormat="1" applyFill="1" applyBorder="1" applyAlignment="1" applyProtection="1">
      <alignment horizontal="center"/>
      <protection locked="0"/>
    </xf>
    <xf numFmtId="1" fontId="5" fillId="44" borderId="433" xfId="48" applyNumberFormat="1" applyFill="1" applyBorder="1" applyAlignment="1" applyProtection="1">
      <alignment horizontal="center"/>
      <protection locked="0"/>
    </xf>
    <xf numFmtId="1" fontId="5" fillId="46" borderId="430" xfId="48" applyNumberFormat="1" applyFill="1" applyBorder="1" applyAlignment="1">
      <alignment horizontal="center"/>
    </xf>
    <xf numFmtId="1" fontId="5" fillId="0" borderId="403" xfId="48" applyNumberFormat="1" applyBorder="1" applyAlignment="1" applyProtection="1">
      <alignment horizontal="center"/>
      <protection locked="0"/>
    </xf>
    <xf numFmtId="0" fontId="5" fillId="114" borderId="407" xfId="48" applyFill="1" applyBorder="1" applyAlignment="1">
      <alignment horizontal="center"/>
    </xf>
    <xf numFmtId="0" fontId="5" fillId="46" borderId="407" xfId="48" applyFill="1" applyBorder="1" applyAlignment="1">
      <alignment horizontal="center"/>
    </xf>
    <xf numFmtId="1" fontId="5" fillId="0" borderId="403" xfId="48" applyNumberFormat="1" applyBorder="1" applyAlignment="1">
      <alignment horizontal="center"/>
    </xf>
    <xf numFmtId="1" fontId="5" fillId="46" borderId="432" xfId="48" applyNumberFormat="1" applyFill="1" applyBorder="1" applyAlignment="1">
      <alignment horizontal="center"/>
    </xf>
    <xf numFmtId="0" fontId="5" fillId="114" borderId="432" xfId="48" applyFill="1" applyBorder="1" applyAlignment="1">
      <alignment horizontal="center"/>
    </xf>
    <xf numFmtId="0" fontId="5" fillId="46" borderId="432" xfId="48" applyFill="1" applyBorder="1" applyAlignment="1">
      <alignment horizontal="center"/>
    </xf>
    <xf numFmtId="0" fontId="5" fillId="46" borderId="430" xfId="48" applyFill="1" applyBorder="1" applyAlignment="1">
      <alignment horizontal="center"/>
    </xf>
    <xf numFmtId="0" fontId="5" fillId="0" borderId="435" xfId="48" applyBorder="1" applyAlignment="1">
      <alignment horizontal="center" vertical="center"/>
    </xf>
    <xf numFmtId="0" fontId="5" fillId="0" borderId="434" xfId="48" applyBorder="1" applyAlignment="1">
      <alignment horizontal="center" vertical="center"/>
    </xf>
    <xf numFmtId="0" fontId="14" fillId="51" borderId="432" xfId="0" applyFont="1" applyFill="1" applyBorder="1" applyAlignment="1">
      <alignment horizontal="center" vertical="center"/>
    </xf>
    <xf numFmtId="0" fontId="5" fillId="50" borderId="436" xfId="49" applyFill="1" applyBorder="1"/>
    <xf numFmtId="0" fontId="5" fillId="44" borderId="436" xfId="49" applyFill="1" applyBorder="1"/>
    <xf numFmtId="0" fontId="5" fillId="43" borderId="430" xfId="49" applyFill="1" applyBorder="1"/>
    <xf numFmtId="0" fontId="52" fillId="43" borderId="430" xfId="48" applyFont="1" applyFill="1" applyBorder="1" applyAlignment="1" applyProtection="1">
      <alignment horizontal="center"/>
      <protection locked="0"/>
    </xf>
    <xf numFmtId="0" fontId="58" fillId="43" borderId="430" xfId="48" applyFont="1" applyFill="1" applyBorder="1" applyAlignment="1" applyProtection="1">
      <alignment horizontal="center"/>
      <protection locked="0"/>
    </xf>
    <xf numFmtId="0" fontId="50" fillId="43" borderId="430" xfId="48" applyFont="1" applyFill="1" applyBorder="1" applyAlignment="1" applyProtection="1">
      <alignment horizontal="center"/>
      <protection locked="0"/>
    </xf>
    <xf numFmtId="0" fontId="80" fillId="43" borderId="430" xfId="48" applyFont="1" applyFill="1" applyBorder="1" applyAlignment="1" applyProtection="1">
      <alignment horizontal="center"/>
      <protection locked="0"/>
    </xf>
    <xf numFmtId="0" fontId="56" fillId="43" borderId="430" xfId="48" applyFont="1" applyFill="1" applyBorder="1" applyAlignment="1" applyProtection="1">
      <alignment horizontal="center"/>
      <protection locked="0"/>
    </xf>
    <xf numFmtId="0" fontId="57" fillId="43" borderId="430" xfId="48" applyFont="1" applyFill="1" applyBorder="1" applyAlignment="1" applyProtection="1">
      <alignment horizontal="center"/>
      <protection locked="0"/>
    </xf>
    <xf numFmtId="0" fontId="59" fillId="43" borderId="430" xfId="48" applyFont="1" applyFill="1" applyBorder="1" applyAlignment="1" applyProtection="1">
      <alignment horizontal="center"/>
      <protection locked="0"/>
    </xf>
    <xf numFmtId="0" fontId="60" fillId="43" borderId="430" xfId="48" applyFont="1" applyFill="1" applyBorder="1" applyAlignment="1" applyProtection="1">
      <alignment horizontal="center"/>
      <protection locked="0"/>
    </xf>
    <xf numFmtId="0" fontId="61" fillId="43" borderId="430" xfId="48" applyFont="1" applyFill="1" applyBorder="1" applyAlignment="1" applyProtection="1">
      <alignment horizontal="center"/>
      <protection locked="0"/>
    </xf>
    <xf numFmtId="0" fontId="62" fillId="43" borderId="430" xfId="48" applyFont="1" applyFill="1" applyBorder="1" applyAlignment="1" applyProtection="1">
      <alignment horizontal="center"/>
      <protection locked="0"/>
    </xf>
    <xf numFmtId="0" fontId="69" fillId="47" borderId="392" xfId="49" applyFont="1" applyFill="1" applyBorder="1" applyAlignment="1">
      <alignment horizontal="center" vertical="center" wrapText="1"/>
    </xf>
    <xf numFmtId="2" fontId="5" fillId="0" borderId="127" xfId="49" applyNumberFormat="1" applyBorder="1" applyAlignment="1" applyProtection="1">
      <alignment horizontal="center" vertical="center"/>
      <protection locked="0"/>
    </xf>
    <xf numFmtId="2" fontId="5" fillId="0" borderId="208" xfId="49" applyNumberFormat="1" applyBorder="1" applyAlignment="1" applyProtection="1">
      <alignment horizontal="center" vertical="center"/>
      <protection locked="0"/>
    </xf>
    <xf numFmtId="0" fontId="69" fillId="143" borderId="348" xfId="49" applyFont="1" applyFill="1" applyBorder="1" applyAlignment="1">
      <alignment horizontal="center" vertical="center" wrapText="1"/>
    </xf>
    <xf numFmtId="0" fontId="58" fillId="48" borderId="348" xfId="48" applyFont="1" applyFill="1" applyBorder="1" applyAlignment="1" applyProtection="1">
      <alignment horizontal="center"/>
      <protection locked="0"/>
    </xf>
    <xf numFmtId="2" fontId="7" fillId="44" borderId="352" xfId="49" applyNumberFormat="1" applyFont="1" applyFill="1" applyBorder="1" applyAlignment="1">
      <alignment horizontal="center" vertical="center" wrapText="1"/>
    </xf>
    <xf numFmtId="2" fontId="5" fillId="44" borderId="78" xfId="49" applyNumberFormat="1" applyFill="1" applyBorder="1" applyAlignment="1" applyProtection="1">
      <alignment horizontal="center" vertical="center"/>
      <protection locked="0"/>
    </xf>
    <xf numFmtId="2" fontId="5" fillId="44" borderId="79" xfId="49" applyNumberFormat="1" applyFill="1" applyBorder="1" applyAlignment="1" applyProtection="1">
      <alignment horizontal="center" vertical="center"/>
      <protection locked="0"/>
    </xf>
    <xf numFmtId="2" fontId="5" fillId="44" borderId="77" xfId="49" applyNumberFormat="1" applyFill="1" applyBorder="1" applyAlignment="1" applyProtection="1">
      <alignment horizontal="center" vertical="center"/>
      <protection locked="0"/>
    </xf>
    <xf numFmtId="0" fontId="7" fillId="61" borderId="437" xfId="0" applyFont="1" applyFill="1" applyBorder="1" applyAlignment="1">
      <alignment horizontal="center" vertical="center" wrapText="1"/>
    </xf>
    <xf numFmtId="0" fontId="5" fillId="44" borderId="210" xfId="49" applyFill="1" applyBorder="1" applyAlignment="1" applyProtection="1">
      <alignment horizontal="center"/>
      <protection locked="0"/>
    </xf>
    <xf numFmtId="0" fontId="5" fillId="44" borderId="82" xfId="49" applyFill="1" applyBorder="1" applyAlignment="1" applyProtection="1">
      <alignment horizontal="center"/>
      <protection locked="0"/>
    </xf>
    <xf numFmtId="0" fontId="5" fillId="44" borderId="82" xfId="49" applyFill="1" applyBorder="1" applyAlignment="1">
      <alignment horizontal="center"/>
    </xf>
    <xf numFmtId="0" fontId="5" fillId="44" borderId="80" xfId="49" applyFill="1" applyBorder="1" applyAlignment="1">
      <alignment horizontal="center"/>
    </xf>
    <xf numFmtId="2" fontId="5" fillId="43" borderId="370" xfId="49" applyNumberFormat="1" applyFill="1" applyBorder="1" applyAlignment="1" applyProtection="1">
      <alignment horizontal="center" vertical="center"/>
      <protection locked="0"/>
    </xf>
    <xf numFmtId="2" fontId="5" fillId="43" borderId="370" xfId="49" applyNumberFormat="1" applyFill="1" applyBorder="1"/>
    <xf numFmtId="2" fontId="69" fillId="66" borderId="370" xfId="49" applyNumberFormat="1" applyFont="1" applyFill="1" applyBorder="1" applyAlignment="1">
      <alignment horizontal="center" vertical="center" wrapText="1"/>
    </xf>
    <xf numFmtId="2" fontId="69" fillId="66" borderId="438" xfId="49" applyNumberFormat="1" applyFont="1" applyFill="1" applyBorder="1" applyAlignment="1">
      <alignment horizontal="center" vertical="center" wrapText="1"/>
    </xf>
    <xf numFmtId="2" fontId="5" fillId="43" borderId="438" xfId="49" applyNumberFormat="1" applyFill="1" applyBorder="1" applyAlignment="1" applyProtection="1">
      <alignment horizontal="center" vertical="center"/>
      <protection locked="0"/>
    </xf>
    <xf numFmtId="2" fontId="5" fillId="43" borderId="438" xfId="49" applyNumberFormat="1" applyFill="1" applyBorder="1"/>
    <xf numFmtId="0" fontId="5" fillId="50" borderId="348" xfId="49" applyFill="1" applyBorder="1"/>
    <xf numFmtId="2" fontId="69" fillId="66" borderId="348" xfId="49" applyNumberFormat="1" applyFont="1" applyFill="1" applyBorder="1" applyAlignment="1">
      <alignment horizontal="center" vertical="center" wrapText="1"/>
    </xf>
    <xf numFmtId="2" fontId="5" fillId="43" borderId="348" xfId="49" applyNumberFormat="1" applyFill="1" applyBorder="1" applyAlignment="1" applyProtection="1">
      <alignment horizontal="center" vertical="center"/>
      <protection locked="0"/>
    </xf>
    <xf numFmtId="2" fontId="69" fillId="66" borderId="357" xfId="49" applyNumberFormat="1" applyFont="1" applyFill="1" applyBorder="1" applyAlignment="1">
      <alignment horizontal="center" vertical="center" wrapText="1"/>
    </xf>
    <xf numFmtId="2" fontId="5" fillId="43" borderId="357" xfId="49" applyNumberFormat="1" applyFill="1" applyBorder="1" applyAlignment="1" applyProtection="1">
      <alignment horizontal="center" vertical="center"/>
      <protection locked="0"/>
    </xf>
    <xf numFmtId="2" fontId="5" fillId="43" borderId="357" xfId="49" applyNumberFormat="1" applyFill="1" applyBorder="1"/>
    <xf numFmtId="2" fontId="5" fillId="46" borderId="0" xfId="49" applyNumberFormat="1" applyFill="1"/>
    <xf numFmtId="2" fontId="7" fillId="46" borderId="349" xfId="49" applyNumberFormat="1" applyFont="1" applyFill="1" applyBorder="1" applyAlignment="1">
      <alignment horizontal="center" vertical="center" wrapText="1"/>
    </xf>
    <xf numFmtId="2" fontId="5" fillId="46" borderId="94" xfId="49" applyNumberFormat="1" applyFill="1" applyBorder="1" applyAlignment="1" applyProtection="1">
      <alignment horizontal="center"/>
      <protection locked="0"/>
    </xf>
    <xf numFmtId="2" fontId="5" fillId="46" borderId="93" xfId="49" applyNumberFormat="1" applyFill="1" applyBorder="1" applyAlignment="1" applyProtection="1">
      <alignment horizontal="center"/>
      <protection locked="0"/>
    </xf>
    <xf numFmtId="2" fontId="5" fillId="46" borderId="76" xfId="49" applyNumberFormat="1" applyFill="1" applyBorder="1" applyAlignment="1" applyProtection="1">
      <alignment horizontal="center"/>
      <protection locked="0"/>
    </xf>
    <xf numFmtId="1" fontId="5" fillId="0" borderId="93" xfId="49" applyNumberFormat="1" applyBorder="1" applyAlignment="1" applyProtection="1">
      <alignment horizontal="center"/>
      <protection locked="0"/>
    </xf>
    <xf numFmtId="1" fontId="5" fillId="0" borderId="76" xfId="49" applyNumberFormat="1" applyBorder="1" applyAlignment="1" applyProtection="1">
      <alignment horizontal="center"/>
      <protection locked="0"/>
    </xf>
    <xf numFmtId="1" fontId="5" fillId="0" borderId="94" xfId="49" applyNumberFormat="1" applyBorder="1" applyAlignment="1" applyProtection="1">
      <alignment horizontal="center"/>
      <protection locked="0"/>
    </xf>
    <xf numFmtId="1" fontId="5" fillId="0" borderId="249" xfId="49" applyNumberFormat="1" applyBorder="1" applyAlignment="1" applyProtection="1">
      <alignment horizontal="center"/>
      <protection locked="0"/>
    </xf>
    <xf numFmtId="1" fontId="5" fillId="43" borderId="348" xfId="49" applyNumberFormat="1" applyFill="1" applyBorder="1" applyAlignment="1" applyProtection="1">
      <alignment horizontal="center"/>
      <protection locked="0"/>
    </xf>
    <xf numFmtId="0" fontId="7" fillId="50" borderId="348" xfId="49" applyFont="1" applyFill="1" applyBorder="1" applyAlignment="1">
      <alignment horizontal="center" vertical="center" wrapText="1"/>
    </xf>
    <xf numFmtId="1" fontId="5" fillId="46" borderId="348" xfId="49" applyNumberFormat="1" applyFill="1" applyBorder="1" applyAlignment="1">
      <alignment horizontal="center"/>
    </xf>
    <xf numFmtId="1" fontId="5" fillId="43" borderId="348" xfId="49" applyNumberFormat="1" applyFill="1" applyBorder="1" applyAlignment="1">
      <alignment horizontal="center"/>
    </xf>
    <xf numFmtId="0" fontId="5" fillId="44" borderId="77" xfId="49" applyFill="1" applyBorder="1" applyAlignment="1">
      <alignment horizontal="center"/>
    </xf>
    <xf numFmtId="1" fontId="5" fillId="44" borderId="78" xfId="49" applyNumberFormat="1" applyFill="1" applyBorder="1" applyAlignment="1">
      <alignment horizontal="center"/>
    </xf>
    <xf numFmtId="1" fontId="5" fillId="44" borderId="79" xfId="49" applyNumberFormat="1" applyFill="1" applyBorder="1" applyAlignment="1">
      <alignment horizontal="center"/>
    </xf>
    <xf numFmtId="1" fontId="5" fillId="44" borderId="77" xfId="49" applyNumberFormat="1" applyFill="1" applyBorder="1" applyAlignment="1">
      <alignment horizontal="center"/>
    </xf>
    <xf numFmtId="1" fontId="5" fillId="48" borderId="348" xfId="49" applyNumberFormat="1" applyFill="1" applyBorder="1" applyAlignment="1">
      <alignment horizontal="center"/>
    </xf>
    <xf numFmtId="0" fontId="148" fillId="48" borderId="440" xfId="49" applyFont="1" applyFill="1" applyBorder="1" applyAlignment="1">
      <alignment horizontal="center" vertical="center" wrapText="1"/>
    </xf>
    <xf numFmtId="0" fontId="148" fillId="55" borderId="440" xfId="49" applyFont="1" applyFill="1" applyBorder="1" applyAlignment="1">
      <alignment horizontal="center" vertical="center" wrapText="1"/>
    </xf>
    <xf numFmtId="0" fontId="148" fillId="58" borderId="440" xfId="49" applyFont="1" applyFill="1" applyBorder="1" applyAlignment="1">
      <alignment horizontal="center" vertical="center" wrapText="1"/>
    </xf>
    <xf numFmtId="0" fontId="162" fillId="45" borderId="440" xfId="49" applyFont="1" applyFill="1" applyBorder="1" applyAlignment="1">
      <alignment horizontal="center" vertical="center" wrapText="1"/>
    </xf>
    <xf numFmtId="0" fontId="162" fillId="76" borderId="440" xfId="49" applyFont="1" applyFill="1" applyBorder="1" applyAlignment="1">
      <alignment horizontal="center" vertical="center" wrapText="1"/>
    </xf>
    <xf numFmtId="0" fontId="162" fillId="77" borderId="440" xfId="49" applyFont="1" applyFill="1" applyBorder="1" applyAlignment="1">
      <alignment horizontal="center" vertical="center" wrapText="1"/>
    </xf>
    <xf numFmtId="0" fontId="148" fillId="54" borderId="440" xfId="49" applyFont="1" applyFill="1" applyBorder="1" applyAlignment="1">
      <alignment horizontal="center" vertical="center" wrapText="1"/>
    </xf>
    <xf numFmtId="0" fontId="148" fillId="61" borderId="440" xfId="49" applyFont="1" applyFill="1" applyBorder="1" applyAlignment="1">
      <alignment horizontal="center" vertical="center" wrapText="1"/>
    </xf>
    <xf numFmtId="0" fontId="148" fillId="64" borderId="440" xfId="49" applyFont="1" applyFill="1" applyBorder="1" applyAlignment="1">
      <alignment horizontal="center" vertical="center" wrapText="1"/>
    </xf>
    <xf numFmtId="0" fontId="148" fillId="46" borderId="440" xfId="49" applyFont="1" applyFill="1" applyBorder="1" applyAlignment="1">
      <alignment horizontal="center" vertical="center" wrapText="1"/>
    </xf>
    <xf numFmtId="0" fontId="148" fillId="60" borderId="440" xfId="49" applyFont="1" applyFill="1" applyBorder="1" applyAlignment="1">
      <alignment horizontal="center" vertical="center" wrapText="1"/>
    </xf>
    <xf numFmtId="0" fontId="148" fillId="56" borderId="440" xfId="49" applyFont="1" applyFill="1" applyBorder="1" applyAlignment="1">
      <alignment horizontal="center" vertical="center" wrapText="1"/>
    </xf>
    <xf numFmtId="0" fontId="7" fillId="49" borderId="348" xfId="49" applyFont="1" applyFill="1" applyBorder="1" applyAlignment="1">
      <alignment horizontal="center" vertical="center" wrapText="1"/>
    </xf>
    <xf numFmtId="0" fontId="5" fillId="50" borderId="348" xfId="49" applyFill="1" applyBorder="1" applyAlignment="1" applyProtection="1">
      <alignment horizontal="center"/>
      <protection locked="0"/>
    </xf>
    <xf numFmtId="0" fontId="52" fillId="48" borderId="441" xfId="0" applyFont="1" applyFill="1" applyBorder="1" applyAlignment="1" applyProtection="1">
      <alignment horizontal="center"/>
      <protection locked="0"/>
    </xf>
    <xf numFmtId="0" fontId="52" fillId="48" borderId="142" xfId="0" applyFont="1" applyFill="1" applyBorder="1" applyAlignment="1" applyProtection="1">
      <alignment horizontal="center"/>
      <protection locked="0"/>
    </xf>
    <xf numFmtId="0" fontId="9" fillId="48" borderId="142" xfId="0" applyFont="1" applyFill="1" applyBorder="1" applyAlignment="1" applyProtection="1">
      <alignment horizontal="center"/>
      <protection locked="0"/>
    </xf>
    <xf numFmtId="0" fontId="52" fillId="48" borderId="143" xfId="0" applyFont="1" applyFill="1" applyBorder="1" applyAlignment="1" applyProtection="1">
      <alignment horizontal="center"/>
      <protection locked="0"/>
    </xf>
    <xf numFmtId="0" fontId="50" fillId="55" borderId="441" xfId="0" applyFont="1" applyFill="1" applyBorder="1" applyAlignment="1" applyProtection="1">
      <alignment horizontal="center"/>
      <protection locked="0"/>
    </xf>
    <xf numFmtId="0" fontId="50" fillId="55" borderId="142" xfId="0" applyFont="1" applyFill="1" applyBorder="1" applyAlignment="1" applyProtection="1">
      <alignment horizontal="center"/>
      <protection locked="0"/>
    </xf>
    <xf numFmtId="0" fontId="9" fillId="55" borderId="142" xfId="0" applyFont="1" applyFill="1" applyBorder="1" applyAlignment="1" applyProtection="1">
      <alignment horizontal="center"/>
      <protection locked="0"/>
    </xf>
    <xf numFmtId="0" fontId="50" fillId="55" borderId="143" xfId="0" applyFont="1" applyFill="1" applyBorder="1" applyAlignment="1" applyProtection="1">
      <alignment horizontal="center"/>
      <protection locked="0"/>
    </xf>
    <xf numFmtId="0" fontId="80" fillId="58" borderId="441" xfId="0" applyFont="1" applyFill="1" applyBorder="1" applyAlignment="1" applyProtection="1">
      <alignment horizontal="center"/>
      <protection locked="0"/>
    </xf>
    <xf numFmtId="0" fontId="80" fillId="58" borderId="142" xfId="0" applyFont="1" applyFill="1" applyBorder="1" applyAlignment="1" applyProtection="1">
      <alignment horizontal="center"/>
      <protection locked="0"/>
    </xf>
    <xf numFmtId="0" fontId="9" fillId="58" borderId="142" xfId="0" applyFont="1" applyFill="1" applyBorder="1" applyAlignment="1" applyProtection="1">
      <alignment horizontal="center"/>
      <protection locked="0"/>
    </xf>
    <xf numFmtId="0" fontId="80" fillId="58" borderId="143" xfId="0" applyFont="1" applyFill="1" applyBorder="1" applyAlignment="1" applyProtection="1">
      <alignment horizontal="center"/>
      <protection locked="0"/>
    </xf>
    <xf numFmtId="0" fontId="83" fillId="45" borderId="441" xfId="0" applyFont="1" applyFill="1" applyBorder="1" applyAlignment="1" applyProtection="1">
      <alignment horizontal="center"/>
      <protection locked="0"/>
    </xf>
    <xf numFmtId="0" fontId="83" fillId="45" borderId="142" xfId="0" applyFont="1" applyFill="1" applyBorder="1" applyAlignment="1" applyProtection="1">
      <alignment horizontal="center"/>
      <protection locked="0"/>
    </xf>
    <xf numFmtId="0" fontId="58" fillId="45" borderId="142" xfId="0" applyFont="1" applyFill="1" applyBorder="1" applyAlignment="1" applyProtection="1">
      <alignment horizontal="center"/>
      <protection locked="0"/>
    </xf>
    <xf numFmtId="0" fontId="83" fillId="45" borderId="143" xfId="0" applyFont="1" applyFill="1" applyBorder="1" applyAlignment="1" applyProtection="1">
      <alignment horizontal="center"/>
      <protection locked="0"/>
    </xf>
    <xf numFmtId="0" fontId="82" fillId="76" borderId="441" xfId="0" applyFont="1" applyFill="1" applyBorder="1" applyAlignment="1" applyProtection="1">
      <alignment horizontal="center"/>
      <protection locked="0"/>
    </xf>
    <xf numFmtId="0" fontId="82" fillId="76" borderId="142" xfId="0" applyFont="1" applyFill="1" applyBorder="1" applyAlignment="1" applyProtection="1">
      <alignment horizontal="center"/>
      <protection locked="0"/>
    </xf>
    <xf numFmtId="0" fontId="58" fillId="76" borderId="142" xfId="0" applyFont="1" applyFill="1" applyBorder="1" applyAlignment="1" applyProtection="1">
      <alignment horizontal="center"/>
      <protection locked="0"/>
    </xf>
    <xf numFmtId="0" fontId="82" fillId="76" borderId="143" xfId="0" applyFont="1" applyFill="1" applyBorder="1" applyAlignment="1" applyProtection="1">
      <alignment horizontal="center"/>
      <protection locked="0"/>
    </xf>
    <xf numFmtId="0" fontId="81" fillId="77" borderId="441" xfId="0" applyFont="1" applyFill="1" applyBorder="1" applyAlignment="1" applyProtection="1">
      <alignment horizontal="center"/>
      <protection locked="0"/>
    </xf>
    <xf numFmtId="0" fontId="81" fillId="77" borderId="142" xfId="0" applyFont="1" applyFill="1" applyBorder="1" applyAlignment="1" applyProtection="1">
      <alignment horizontal="center"/>
      <protection locked="0"/>
    </xf>
    <xf numFmtId="0" fontId="58" fillId="77" borderId="142" xfId="0" applyFont="1" applyFill="1" applyBorder="1" applyAlignment="1" applyProtection="1">
      <alignment horizontal="center"/>
      <protection locked="0"/>
    </xf>
    <xf numFmtId="0" fontId="81" fillId="77" borderId="143" xfId="0" applyFont="1" applyFill="1" applyBorder="1" applyAlignment="1" applyProtection="1">
      <alignment horizontal="center"/>
      <protection locked="0"/>
    </xf>
    <xf numFmtId="0" fontId="56" fillId="54" borderId="441" xfId="0" applyFont="1" applyFill="1" applyBorder="1" applyAlignment="1" applyProtection="1">
      <alignment horizontal="center"/>
      <protection locked="0"/>
    </xf>
    <xf numFmtId="0" fontId="56" fillId="54" borderId="142"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56" fillId="54" borderId="143" xfId="0" applyFont="1" applyFill="1" applyBorder="1" applyAlignment="1" applyProtection="1">
      <alignment horizontal="center"/>
      <protection locked="0"/>
    </xf>
    <xf numFmtId="0" fontId="57" fillId="61" borderId="441" xfId="0" applyFont="1" applyFill="1" applyBorder="1" applyAlignment="1" applyProtection="1">
      <alignment horizontal="center"/>
      <protection locked="0"/>
    </xf>
    <xf numFmtId="0" fontId="57" fillId="61" borderId="142" xfId="0" applyFont="1" applyFill="1" applyBorder="1" applyAlignment="1" applyProtection="1">
      <alignment horizontal="center"/>
      <protection locked="0"/>
    </xf>
    <xf numFmtId="0" fontId="9" fillId="61" borderId="142" xfId="0" applyFont="1" applyFill="1" applyBorder="1" applyAlignment="1" applyProtection="1">
      <alignment horizontal="center"/>
      <protection locked="0"/>
    </xf>
    <xf numFmtId="0" fontId="57" fillId="61" borderId="143" xfId="0" applyFont="1" applyFill="1" applyBorder="1" applyAlignment="1" applyProtection="1">
      <alignment horizontal="center"/>
      <protection locked="0"/>
    </xf>
    <xf numFmtId="0" fontId="59" fillId="64" borderId="441" xfId="0" applyFont="1" applyFill="1" applyBorder="1" applyAlignment="1" applyProtection="1">
      <alignment horizontal="center"/>
      <protection locked="0"/>
    </xf>
    <xf numFmtId="0" fontId="59" fillId="64" borderId="142" xfId="0" applyFont="1" applyFill="1" applyBorder="1" applyAlignment="1" applyProtection="1">
      <alignment horizontal="center"/>
      <protection locked="0"/>
    </xf>
    <xf numFmtId="0" fontId="9" fillId="64" borderId="142" xfId="0" applyFont="1" applyFill="1" applyBorder="1" applyAlignment="1" applyProtection="1">
      <alignment horizontal="center"/>
      <protection locked="0"/>
    </xf>
    <xf numFmtId="0" fontId="59" fillId="64" borderId="143" xfId="0" applyFont="1" applyFill="1" applyBorder="1" applyAlignment="1" applyProtection="1">
      <alignment horizontal="center"/>
      <protection locked="0"/>
    </xf>
    <xf numFmtId="0" fontId="60" fillId="46" borderId="441" xfId="0" applyFont="1" applyFill="1" applyBorder="1" applyAlignment="1" applyProtection="1">
      <alignment horizontal="center"/>
      <protection locked="0"/>
    </xf>
    <xf numFmtId="0" fontId="60" fillId="46" borderId="142" xfId="0" applyFont="1" applyFill="1" applyBorder="1" applyAlignment="1" applyProtection="1">
      <alignment horizontal="center"/>
      <protection locked="0"/>
    </xf>
    <xf numFmtId="0" fontId="9" fillId="46" borderId="142" xfId="0" applyFont="1" applyFill="1" applyBorder="1" applyAlignment="1" applyProtection="1">
      <alignment horizontal="center"/>
      <protection locked="0"/>
    </xf>
    <xf numFmtId="0" fontId="60" fillId="46" borderId="143" xfId="0" applyFont="1" applyFill="1" applyBorder="1" applyAlignment="1" applyProtection="1">
      <alignment horizontal="center"/>
      <protection locked="0"/>
    </xf>
    <xf numFmtId="0" fontId="61" fillId="60" borderId="441" xfId="0" applyFont="1" applyFill="1" applyBorder="1" applyAlignment="1" applyProtection="1">
      <alignment horizontal="center"/>
      <protection locked="0"/>
    </xf>
    <xf numFmtId="0" fontId="61" fillId="60" borderId="142" xfId="0" applyFont="1" applyFill="1" applyBorder="1" applyAlignment="1" applyProtection="1">
      <alignment horizontal="center"/>
      <protection locked="0"/>
    </xf>
    <xf numFmtId="0" fontId="9" fillId="60" borderId="142" xfId="0" applyFont="1" applyFill="1" applyBorder="1" applyAlignment="1" applyProtection="1">
      <alignment horizontal="center"/>
      <protection locked="0"/>
    </xf>
    <xf numFmtId="0" fontId="61" fillId="60" borderId="143" xfId="0" applyFont="1" applyFill="1" applyBorder="1" applyAlignment="1" applyProtection="1">
      <alignment horizontal="center"/>
      <protection locked="0"/>
    </xf>
    <xf numFmtId="0" fontId="62" fillId="56" borderId="441" xfId="0" applyFont="1" applyFill="1" applyBorder="1" applyAlignment="1" applyProtection="1">
      <alignment horizontal="center"/>
      <protection locked="0"/>
    </xf>
    <xf numFmtId="0" fontId="62" fillId="56" borderId="142" xfId="0" applyFont="1" applyFill="1" applyBorder="1" applyAlignment="1" applyProtection="1">
      <alignment horizontal="center"/>
      <protection locked="0"/>
    </xf>
    <xf numFmtId="0" fontId="9" fillId="56" borderId="142" xfId="0" applyFont="1" applyFill="1" applyBorder="1" applyAlignment="1" applyProtection="1">
      <alignment horizontal="center"/>
      <protection locked="0"/>
    </xf>
    <xf numFmtId="0" fontId="62" fillId="56" borderId="143" xfId="0" applyFont="1" applyFill="1" applyBorder="1" applyAlignment="1" applyProtection="1">
      <alignment horizontal="center"/>
      <protection locked="0"/>
    </xf>
    <xf numFmtId="0" fontId="52" fillId="43" borderId="348" xfId="0" applyFont="1" applyFill="1" applyBorder="1" applyAlignment="1">
      <alignment horizontal="center"/>
    </xf>
    <xf numFmtId="0" fontId="9" fillId="43" borderId="348" xfId="0" applyFont="1" applyFill="1" applyBorder="1" applyAlignment="1">
      <alignment horizontal="center"/>
    </xf>
    <xf numFmtId="0" fontId="50" fillId="43" borderId="348" xfId="0" applyFont="1" applyFill="1" applyBorder="1" applyAlignment="1">
      <alignment horizontal="center"/>
    </xf>
    <xf numFmtId="0" fontId="80" fillId="43" borderId="348" xfId="0" applyFont="1" applyFill="1" applyBorder="1" applyAlignment="1">
      <alignment horizontal="center"/>
    </xf>
    <xf numFmtId="0" fontId="83" fillId="43" borderId="348" xfId="0" applyFont="1" applyFill="1" applyBorder="1" applyAlignment="1">
      <alignment horizontal="center"/>
    </xf>
    <xf numFmtId="0" fontId="58" fillId="43" borderId="348" xfId="0" applyFont="1" applyFill="1" applyBorder="1" applyAlignment="1">
      <alignment horizontal="center"/>
    </xf>
    <xf numFmtId="0" fontId="82" fillId="43" borderId="348" xfId="0" applyFont="1" applyFill="1" applyBorder="1" applyAlignment="1">
      <alignment horizontal="center"/>
    </xf>
    <xf numFmtId="0" fontId="81" fillId="43" borderId="348" xfId="0" applyFont="1" applyFill="1" applyBorder="1" applyAlignment="1">
      <alignment horizontal="center"/>
    </xf>
    <xf numFmtId="0" fontId="56" fillId="43" borderId="348" xfId="0" applyFont="1" applyFill="1" applyBorder="1" applyAlignment="1">
      <alignment horizontal="center"/>
    </xf>
    <xf numFmtId="0" fontId="57" fillId="43" borderId="348" xfId="0" applyFont="1" applyFill="1" applyBorder="1" applyAlignment="1">
      <alignment horizontal="center"/>
    </xf>
    <xf numFmtId="0" fontId="59" fillId="43" borderId="348" xfId="0" applyFont="1" applyFill="1" applyBorder="1" applyAlignment="1">
      <alignment horizontal="center"/>
    </xf>
    <xf numFmtId="0" fontId="60" fillId="43" borderId="348" xfId="0" applyFont="1" applyFill="1" applyBorder="1" applyAlignment="1">
      <alignment horizontal="center"/>
    </xf>
    <xf numFmtId="0" fontId="61" fillId="43" borderId="348" xfId="0" applyFont="1" applyFill="1" applyBorder="1" applyAlignment="1">
      <alignment horizontal="center"/>
    </xf>
    <xf numFmtId="0" fontId="62" fillId="43" borderId="348" xfId="0" applyFont="1" applyFill="1" applyBorder="1" applyAlignment="1">
      <alignment horizontal="center"/>
    </xf>
    <xf numFmtId="0" fontId="5" fillId="48" borderId="442" xfId="49" applyFill="1" applyBorder="1" applyAlignment="1" applyProtection="1">
      <alignment horizontal="center" vertical="center"/>
      <protection locked="0"/>
    </xf>
    <xf numFmtId="0" fontId="5" fillId="48" borderId="442" xfId="49" applyFill="1" applyBorder="1" applyAlignment="1" applyProtection="1">
      <alignment horizontal="center"/>
      <protection locked="0"/>
    </xf>
    <xf numFmtId="0" fontId="5" fillId="55" borderId="442" xfId="49" applyFill="1" applyBorder="1" applyAlignment="1" applyProtection="1">
      <alignment horizontal="center" vertical="center"/>
      <protection locked="0"/>
    </xf>
    <xf numFmtId="0" fontId="5" fillId="55" borderId="442" xfId="49" applyFill="1" applyBorder="1" applyAlignment="1" applyProtection="1">
      <alignment horizontal="center"/>
      <protection locked="0"/>
    </xf>
    <xf numFmtId="0" fontId="5" fillId="58" borderId="442" xfId="49" applyFill="1" applyBorder="1" applyAlignment="1" applyProtection="1">
      <alignment horizontal="center" vertical="center"/>
      <protection locked="0"/>
    </xf>
    <xf numFmtId="0" fontId="5" fillId="58" borderId="442" xfId="49" applyFill="1" applyBorder="1" applyAlignment="1" applyProtection="1">
      <alignment horizontal="center"/>
      <protection locked="0"/>
    </xf>
    <xf numFmtId="0" fontId="58" fillId="45" borderId="442" xfId="49" applyFont="1" applyFill="1" applyBorder="1" applyAlignment="1" applyProtection="1">
      <alignment horizontal="center" vertical="center"/>
      <protection locked="0"/>
    </xf>
    <xf numFmtId="0" fontId="58" fillId="45" borderId="442" xfId="49" applyFont="1" applyFill="1" applyBorder="1" applyAlignment="1" applyProtection="1">
      <alignment horizontal="center"/>
      <protection locked="0"/>
    </xf>
    <xf numFmtId="0" fontId="58" fillId="76" borderId="442" xfId="49" applyFont="1" applyFill="1" applyBorder="1" applyAlignment="1" applyProtection="1">
      <alignment horizontal="center" vertical="center"/>
      <protection locked="0"/>
    </xf>
    <xf numFmtId="0" fontId="58" fillId="76" borderId="442" xfId="49" applyFont="1" applyFill="1" applyBorder="1" applyAlignment="1" applyProtection="1">
      <alignment horizontal="center"/>
      <protection locked="0"/>
    </xf>
    <xf numFmtId="0" fontId="58" fillId="77" borderId="442" xfId="49" applyFont="1" applyFill="1" applyBorder="1" applyAlignment="1" applyProtection="1">
      <alignment horizontal="center" vertical="center"/>
      <protection locked="0"/>
    </xf>
    <xf numFmtId="0" fontId="58" fillId="77" borderId="442" xfId="49" applyFont="1" applyFill="1" applyBorder="1" applyAlignment="1" applyProtection="1">
      <alignment horizontal="center"/>
      <protection locked="0"/>
    </xf>
    <xf numFmtId="0" fontId="5" fillId="54" borderId="442" xfId="49" applyFill="1" applyBorder="1" applyAlignment="1" applyProtection="1">
      <alignment horizontal="center" vertical="center"/>
      <protection locked="0"/>
    </xf>
    <xf numFmtId="0" fontId="5" fillId="54" borderId="442" xfId="49" applyFill="1" applyBorder="1" applyAlignment="1" applyProtection="1">
      <alignment horizontal="center"/>
      <protection locked="0"/>
    </xf>
    <xf numFmtId="0" fontId="5" fillId="61" borderId="442" xfId="49" applyFill="1" applyBorder="1" applyAlignment="1" applyProtection="1">
      <alignment horizontal="center" vertical="center"/>
      <protection locked="0"/>
    </xf>
    <xf numFmtId="0" fontId="5" fillId="61" borderId="442" xfId="49" applyFill="1" applyBorder="1" applyAlignment="1" applyProtection="1">
      <alignment horizontal="center"/>
      <protection locked="0"/>
    </xf>
    <xf numFmtId="0" fontId="5" fillId="64" borderId="442" xfId="49" applyFill="1" applyBorder="1" applyAlignment="1" applyProtection="1">
      <alignment horizontal="center" vertical="center"/>
      <protection locked="0"/>
    </xf>
    <xf numFmtId="0" fontId="5" fillId="64" borderId="442" xfId="49" applyFill="1" applyBorder="1" applyAlignment="1" applyProtection="1">
      <alignment horizontal="center"/>
      <protection locked="0"/>
    </xf>
    <xf numFmtId="0" fontId="5" fillId="46" borderId="442" xfId="49" applyFill="1" applyBorder="1" applyAlignment="1" applyProtection="1">
      <alignment horizontal="center" vertical="center"/>
      <protection locked="0"/>
    </xf>
    <xf numFmtId="0" fontId="5" fillId="46" borderId="442" xfId="49" applyFill="1" applyBorder="1" applyAlignment="1" applyProtection="1">
      <alignment horizontal="center"/>
      <protection locked="0"/>
    </xf>
    <xf numFmtId="0" fontId="5" fillId="60" borderId="442" xfId="49" applyFill="1" applyBorder="1" applyAlignment="1" applyProtection="1">
      <alignment horizontal="center" vertical="center"/>
      <protection locked="0"/>
    </xf>
    <xf numFmtId="0" fontId="5" fillId="60" borderId="442" xfId="49" applyFill="1" applyBorder="1" applyAlignment="1" applyProtection="1">
      <alignment horizontal="center"/>
      <protection locked="0"/>
    </xf>
    <xf numFmtId="0" fontId="5" fillId="56" borderId="442" xfId="49" applyFill="1" applyBorder="1" applyAlignment="1" applyProtection="1">
      <alignment horizontal="center" vertical="center"/>
      <protection locked="0"/>
    </xf>
    <xf numFmtId="0" fontId="5" fillId="56" borderId="442" xfId="49" applyFill="1" applyBorder="1" applyAlignment="1" applyProtection="1">
      <alignment horizontal="center"/>
      <protection locked="0"/>
    </xf>
    <xf numFmtId="0" fontId="5" fillId="50" borderId="18" xfId="49" applyFill="1" applyBorder="1"/>
    <xf numFmtId="0" fontId="80" fillId="58" borderId="355" xfId="48" applyFont="1" applyFill="1" applyBorder="1" applyAlignment="1" applyProtection="1">
      <alignment horizontal="center"/>
      <protection locked="0"/>
    </xf>
    <xf numFmtId="0" fontId="56" fillId="54" borderId="355" xfId="48" applyFont="1" applyFill="1" applyBorder="1" applyAlignment="1" applyProtection="1">
      <alignment horizontal="center"/>
      <protection locked="0"/>
    </xf>
    <xf numFmtId="0" fontId="57" fillId="61" borderId="355" xfId="48" applyFont="1" applyFill="1" applyBorder="1" applyAlignment="1" applyProtection="1">
      <alignment horizontal="center"/>
      <protection locked="0"/>
    </xf>
    <xf numFmtId="0" fontId="59" fillId="64" borderId="355" xfId="48" applyFont="1" applyFill="1" applyBorder="1" applyAlignment="1" applyProtection="1">
      <alignment horizontal="center"/>
      <protection locked="0"/>
    </xf>
    <xf numFmtId="0" fontId="60" fillId="46" borderId="355" xfId="48" applyFont="1" applyFill="1" applyBorder="1" applyAlignment="1" applyProtection="1">
      <alignment horizontal="center"/>
      <protection locked="0"/>
    </xf>
    <xf numFmtId="0" fontId="61" fillId="60" borderId="355" xfId="48" applyFont="1" applyFill="1" applyBorder="1" applyAlignment="1" applyProtection="1">
      <alignment horizontal="center"/>
      <protection locked="0"/>
    </xf>
    <xf numFmtId="0" fontId="62" fillId="56" borderId="355" xfId="48" applyFont="1" applyFill="1" applyBorder="1" applyAlignment="1" applyProtection="1">
      <alignment horizontal="center"/>
      <protection locked="0"/>
    </xf>
    <xf numFmtId="0" fontId="7" fillId="49" borderId="352" xfId="49" applyFont="1" applyFill="1" applyBorder="1" applyAlignment="1">
      <alignment horizontal="center" vertical="center" wrapText="1"/>
    </xf>
    <xf numFmtId="0" fontId="52" fillId="48" borderId="352" xfId="0" applyFont="1" applyFill="1" applyBorder="1" applyAlignment="1">
      <alignment horizontal="center"/>
    </xf>
    <xf numFmtId="0" fontId="52" fillId="48" borderId="0" xfId="0" applyFont="1" applyFill="1" applyAlignment="1">
      <alignment horizontal="center"/>
    </xf>
    <xf numFmtId="0" fontId="9" fillId="48" borderId="0" xfId="0" applyFont="1" applyFill="1" applyAlignment="1">
      <alignment horizontal="center"/>
    </xf>
    <xf numFmtId="0" fontId="52" fillId="48" borderId="17" xfId="0" applyFont="1" applyFill="1" applyBorder="1" applyAlignment="1">
      <alignment horizontal="center"/>
    </xf>
    <xf numFmtId="0" fontId="50" fillId="55" borderId="352" xfId="0" applyFont="1" applyFill="1" applyBorder="1" applyAlignment="1">
      <alignment horizontal="center"/>
    </xf>
    <xf numFmtId="0" fontId="50" fillId="55" borderId="0" xfId="0" applyFont="1" applyFill="1" applyAlignment="1">
      <alignment horizontal="center"/>
    </xf>
    <xf numFmtId="0" fontId="9" fillId="55" borderId="0" xfId="0" applyFont="1" applyFill="1" applyAlignment="1">
      <alignment horizontal="center"/>
    </xf>
    <xf numFmtId="0" fontId="50" fillId="55" borderId="17" xfId="0" applyFont="1" applyFill="1" applyBorder="1" applyAlignment="1">
      <alignment horizontal="center"/>
    </xf>
    <xf numFmtId="0" fontId="80" fillId="58" borderId="352" xfId="0" applyFont="1" applyFill="1" applyBorder="1" applyAlignment="1">
      <alignment horizontal="center"/>
    </xf>
    <xf numFmtId="0" fontId="80" fillId="58" borderId="0" xfId="0" applyFont="1" applyFill="1" applyAlignment="1">
      <alignment horizontal="center"/>
    </xf>
    <xf numFmtId="0" fontId="9" fillId="58" borderId="0" xfId="0" applyFont="1" applyFill="1" applyAlignment="1">
      <alignment horizontal="center"/>
    </xf>
    <xf numFmtId="0" fontId="80" fillId="58" borderId="17" xfId="0" applyFont="1" applyFill="1" applyBorder="1" applyAlignment="1">
      <alignment horizontal="center"/>
    </xf>
    <xf numFmtId="0" fontId="83" fillId="45" borderId="352" xfId="0" applyFont="1" applyFill="1" applyBorder="1" applyAlignment="1">
      <alignment horizontal="center"/>
    </xf>
    <xf numFmtId="0" fontId="83" fillId="45" borderId="0" xfId="0" applyFont="1" applyFill="1" applyAlignment="1">
      <alignment horizontal="center"/>
    </xf>
    <xf numFmtId="0" fontId="58" fillId="45" borderId="0" xfId="0" applyFont="1" applyFill="1" applyAlignment="1">
      <alignment horizontal="center"/>
    </xf>
    <xf numFmtId="0" fontId="83" fillId="45" borderId="17" xfId="0" applyFont="1" applyFill="1" applyBorder="1" applyAlignment="1">
      <alignment horizontal="center"/>
    </xf>
    <xf numFmtId="0" fontId="82" fillId="76" borderId="352" xfId="0" applyFont="1" applyFill="1" applyBorder="1" applyAlignment="1">
      <alignment horizontal="center"/>
    </xf>
    <xf numFmtId="0" fontId="82" fillId="76" borderId="0" xfId="0" applyFont="1" applyFill="1" applyAlignment="1">
      <alignment horizontal="center"/>
    </xf>
    <xf numFmtId="0" fontId="58" fillId="76" borderId="0" xfId="0" applyFont="1" applyFill="1" applyAlignment="1">
      <alignment horizontal="center"/>
    </xf>
    <xf numFmtId="0" fontId="82" fillId="76" borderId="17" xfId="0" applyFont="1" applyFill="1" applyBorder="1" applyAlignment="1">
      <alignment horizontal="center"/>
    </xf>
    <xf numFmtId="0" fontId="81" fillId="77" borderId="352" xfId="0" applyFont="1" applyFill="1" applyBorder="1" applyAlignment="1">
      <alignment horizontal="center"/>
    </xf>
    <xf numFmtId="0" fontId="81" fillId="77" borderId="0" xfId="0" applyFont="1" applyFill="1" applyAlignment="1">
      <alignment horizontal="center"/>
    </xf>
    <xf numFmtId="0" fontId="58" fillId="77" borderId="0" xfId="0" applyFont="1" applyFill="1" applyAlignment="1">
      <alignment horizontal="center"/>
    </xf>
    <xf numFmtId="0" fontId="81" fillId="77" borderId="17" xfId="0" applyFont="1" applyFill="1" applyBorder="1" applyAlignment="1">
      <alignment horizontal="center"/>
    </xf>
    <xf numFmtId="0" fontId="56" fillId="54" borderId="352" xfId="0" applyFont="1" applyFill="1" applyBorder="1" applyAlignment="1">
      <alignment horizontal="center"/>
    </xf>
    <xf numFmtId="0" fontId="56" fillId="54" borderId="0" xfId="0" applyFont="1" applyFill="1" applyAlignment="1">
      <alignment horizontal="center"/>
    </xf>
    <xf numFmtId="0" fontId="9" fillId="54" borderId="0" xfId="0" applyFont="1" applyFill="1" applyAlignment="1">
      <alignment horizontal="center"/>
    </xf>
    <xf numFmtId="0" fontId="56" fillId="54" borderId="17" xfId="0" applyFont="1" applyFill="1" applyBorder="1" applyAlignment="1">
      <alignment horizontal="center"/>
    </xf>
    <xf numFmtId="0" fontId="57" fillId="61" borderId="352" xfId="0" applyFont="1" applyFill="1" applyBorder="1" applyAlignment="1">
      <alignment horizontal="center"/>
    </xf>
    <xf numFmtId="0" fontId="57" fillId="61" borderId="0" xfId="0" applyFont="1" applyFill="1" applyAlignment="1">
      <alignment horizontal="center"/>
    </xf>
    <xf numFmtId="0" fontId="9" fillId="61" borderId="0" xfId="0" applyFont="1" applyFill="1" applyAlignment="1">
      <alignment horizontal="center"/>
    </xf>
    <xf numFmtId="0" fontId="57" fillId="61" borderId="17" xfId="0" applyFont="1" applyFill="1" applyBorder="1" applyAlignment="1">
      <alignment horizontal="center"/>
    </xf>
    <xf numFmtId="0" fontId="59" fillId="64" borderId="352" xfId="0" applyFont="1" applyFill="1" applyBorder="1" applyAlignment="1">
      <alignment horizontal="center"/>
    </xf>
    <xf numFmtId="0" fontId="59" fillId="64" borderId="0" xfId="0" applyFont="1" applyFill="1" applyAlignment="1">
      <alignment horizontal="center"/>
    </xf>
    <xf numFmtId="0" fontId="9" fillId="64" borderId="0" xfId="0" applyFont="1" applyFill="1" applyAlignment="1">
      <alignment horizontal="center"/>
    </xf>
    <xf numFmtId="0" fontId="59" fillId="64" borderId="17" xfId="0" applyFont="1" applyFill="1" applyBorder="1" applyAlignment="1">
      <alignment horizontal="center"/>
    </xf>
    <xf numFmtId="0" fontId="60" fillId="46" borderId="352" xfId="0" applyFont="1" applyFill="1" applyBorder="1" applyAlignment="1">
      <alignment horizontal="center"/>
    </xf>
    <xf numFmtId="0" fontId="60" fillId="46" borderId="0" xfId="0" applyFont="1" applyFill="1" applyAlignment="1">
      <alignment horizontal="center"/>
    </xf>
    <xf numFmtId="0" fontId="9" fillId="46" borderId="0" xfId="0" applyFont="1" applyFill="1" applyAlignment="1">
      <alignment horizontal="center"/>
    </xf>
    <xf numFmtId="0" fontId="60" fillId="46" borderId="17" xfId="0" applyFont="1" applyFill="1" applyBorder="1" applyAlignment="1">
      <alignment horizontal="center"/>
    </xf>
    <xf numFmtId="0" fontId="61" fillId="60" borderId="352" xfId="0" applyFont="1" applyFill="1" applyBorder="1" applyAlignment="1">
      <alignment horizontal="center"/>
    </xf>
    <xf numFmtId="0" fontId="61" fillId="60" borderId="0" xfId="0" applyFont="1" applyFill="1" applyAlignment="1">
      <alignment horizontal="center"/>
    </xf>
    <xf numFmtId="0" fontId="9" fillId="60" borderId="0" xfId="0" applyFont="1" applyFill="1" applyAlignment="1">
      <alignment horizontal="center"/>
    </xf>
    <xf numFmtId="0" fontId="61" fillId="60" borderId="17" xfId="0" applyFont="1" applyFill="1" applyBorder="1" applyAlignment="1">
      <alignment horizontal="center"/>
    </xf>
    <xf numFmtId="0" fontId="62" fillId="56" borderId="352" xfId="0" applyFont="1" applyFill="1" applyBorder="1" applyAlignment="1">
      <alignment horizontal="center"/>
    </xf>
    <xf numFmtId="0" fontId="62" fillId="56" borderId="0" xfId="0" applyFont="1" applyFill="1" applyAlignment="1">
      <alignment horizontal="center"/>
    </xf>
    <xf numFmtId="0" fontId="9" fillId="56" borderId="0" xfId="0" applyFont="1" applyFill="1" applyAlignment="1">
      <alignment horizontal="center"/>
    </xf>
    <xf numFmtId="0" fontId="62" fillId="56" borderId="17" xfId="0" applyFont="1" applyFill="1" applyBorder="1" applyAlignment="1">
      <alignment horizontal="center"/>
    </xf>
    <xf numFmtId="0" fontId="5" fillId="54" borderId="348" xfId="49" applyFill="1" applyBorder="1"/>
    <xf numFmtId="49" fontId="7" fillId="49" borderId="350" xfId="49" applyNumberFormat="1" applyFont="1" applyFill="1" applyBorder="1" applyAlignment="1">
      <alignment horizontal="center" vertical="center" wrapText="1"/>
    </xf>
    <xf numFmtId="0" fontId="52" fillId="48" borderId="350" xfId="48" applyFont="1" applyFill="1" applyBorder="1" applyAlignment="1" applyProtection="1">
      <alignment horizontal="center"/>
      <protection locked="0"/>
    </xf>
    <xf numFmtId="0" fontId="58" fillId="48" borderId="18" xfId="48" applyFont="1" applyFill="1" applyBorder="1" applyAlignment="1" applyProtection="1">
      <alignment horizontal="center"/>
      <protection locked="0"/>
    </xf>
    <xf numFmtId="0" fontId="50" fillId="55" borderId="350" xfId="48" applyFont="1" applyFill="1" applyBorder="1" applyAlignment="1" applyProtection="1">
      <alignment horizontal="center"/>
      <protection locked="0"/>
    </xf>
    <xf numFmtId="0" fontId="50" fillId="55" borderId="18" xfId="48" applyFont="1" applyFill="1" applyBorder="1" applyAlignment="1" applyProtection="1">
      <alignment horizontal="center"/>
      <protection locked="0"/>
    </xf>
    <xf numFmtId="0" fontId="58" fillId="55" borderId="18" xfId="48" applyFont="1" applyFill="1" applyBorder="1" applyAlignment="1" applyProtection="1">
      <alignment horizontal="center"/>
      <protection locked="0"/>
    </xf>
    <xf numFmtId="0" fontId="80" fillId="58" borderId="350" xfId="48" applyFont="1" applyFill="1" applyBorder="1" applyAlignment="1" applyProtection="1">
      <alignment horizontal="center"/>
      <protection locked="0"/>
    </xf>
    <xf numFmtId="0" fontId="80" fillId="58" borderId="18" xfId="48" applyFont="1" applyFill="1" applyBorder="1" applyAlignment="1" applyProtection="1">
      <alignment horizontal="center"/>
      <protection locked="0"/>
    </xf>
    <xf numFmtId="0" fontId="58" fillId="58" borderId="18" xfId="48" applyFont="1" applyFill="1" applyBorder="1" applyAlignment="1" applyProtection="1">
      <alignment horizontal="center"/>
      <protection locked="0"/>
    </xf>
    <xf numFmtId="0" fontId="83" fillId="45" borderId="350" xfId="48" applyFont="1" applyFill="1" applyBorder="1" applyAlignment="1" applyProtection="1">
      <alignment horizontal="center"/>
      <protection locked="0"/>
    </xf>
    <xf numFmtId="0" fontId="83" fillId="45" borderId="18" xfId="48" applyFont="1" applyFill="1" applyBorder="1" applyAlignment="1" applyProtection="1">
      <alignment horizontal="center"/>
      <protection locked="0"/>
    </xf>
    <xf numFmtId="0" fontId="58" fillId="45" borderId="18" xfId="48" applyFont="1" applyFill="1" applyBorder="1" applyAlignment="1" applyProtection="1">
      <alignment horizontal="center"/>
      <protection locked="0"/>
    </xf>
    <xf numFmtId="0" fontId="82" fillId="76" borderId="350" xfId="48" applyFont="1" applyFill="1" applyBorder="1" applyAlignment="1" applyProtection="1">
      <alignment horizontal="center"/>
      <protection locked="0"/>
    </xf>
    <xf numFmtId="0" fontId="82" fillId="76" borderId="18" xfId="48" applyFont="1" applyFill="1" applyBorder="1" applyAlignment="1" applyProtection="1">
      <alignment horizontal="center"/>
      <protection locked="0"/>
    </xf>
    <xf numFmtId="0" fontId="58" fillId="76" borderId="18" xfId="48" applyFont="1" applyFill="1" applyBorder="1" applyAlignment="1" applyProtection="1">
      <alignment horizontal="center"/>
      <protection locked="0"/>
    </xf>
    <xf numFmtId="0" fontId="81" fillId="77" borderId="350" xfId="48" applyFont="1" applyFill="1" applyBorder="1" applyAlignment="1" applyProtection="1">
      <alignment horizontal="center"/>
      <protection locked="0"/>
    </xf>
    <xf numFmtId="0" fontId="81" fillId="77" borderId="18" xfId="48" applyFont="1" applyFill="1" applyBorder="1" applyAlignment="1" applyProtection="1">
      <alignment horizontal="center"/>
      <protection locked="0"/>
    </xf>
    <xf numFmtId="0" fontId="58" fillId="77" borderId="18" xfId="48" applyFont="1" applyFill="1" applyBorder="1" applyAlignment="1" applyProtection="1">
      <alignment horizontal="center"/>
      <protection locked="0"/>
    </xf>
    <xf numFmtId="0" fontId="56" fillId="54" borderId="350" xfId="48" applyFont="1" applyFill="1" applyBorder="1" applyAlignment="1" applyProtection="1">
      <alignment horizontal="center"/>
      <protection locked="0"/>
    </xf>
    <xf numFmtId="0" fontId="56" fillId="54" borderId="18" xfId="48" applyFont="1" applyFill="1" applyBorder="1" applyAlignment="1" applyProtection="1">
      <alignment horizontal="center"/>
      <protection locked="0"/>
    </xf>
    <xf numFmtId="0" fontId="58" fillId="54" borderId="18" xfId="48" applyFont="1" applyFill="1" applyBorder="1" applyAlignment="1" applyProtection="1">
      <alignment horizontal="center"/>
      <protection locked="0"/>
    </xf>
    <xf numFmtId="0" fontId="57" fillId="61" borderId="350" xfId="48" applyFont="1" applyFill="1" applyBorder="1" applyAlignment="1" applyProtection="1">
      <alignment horizontal="center"/>
      <protection locked="0"/>
    </xf>
    <xf numFmtId="0" fontId="57" fillId="61" borderId="18" xfId="48" applyFont="1" applyFill="1" applyBorder="1" applyAlignment="1" applyProtection="1">
      <alignment horizontal="center"/>
      <protection locked="0"/>
    </xf>
    <xf numFmtId="0" fontId="58" fillId="61" borderId="18" xfId="48" applyFont="1" applyFill="1" applyBorder="1" applyAlignment="1" applyProtection="1">
      <alignment horizontal="center"/>
      <protection locked="0"/>
    </xf>
    <xf numFmtId="0" fontId="59" fillId="64" borderId="350" xfId="48" applyFont="1" applyFill="1" applyBorder="1" applyAlignment="1" applyProtection="1">
      <alignment horizontal="center"/>
      <protection locked="0"/>
    </xf>
    <xf numFmtId="0" fontId="59" fillId="64" borderId="18" xfId="48" applyFont="1" applyFill="1" applyBorder="1" applyAlignment="1" applyProtection="1">
      <alignment horizontal="center"/>
      <protection locked="0"/>
    </xf>
    <xf numFmtId="0" fontId="58" fillId="64" borderId="18" xfId="48" applyFont="1" applyFill="1" applyBorder="1" applyAlignment="1" applyProtection="1">
      <alignment horizontal="center"/>
      <protection locked="0"/>
    </xf>
    <xf numFmtId="0" fontId="60" fillId="46" borderId="350" xfId="48" applyFont="1" applyFill="1" applyBorder="1" applyAlignment="1" applyProtection="1">
      <alignment horizontal="center"/>
      <protection locked="0"/>
    </xf>
    <xf numFmtId="0" fontId="60" fillId="46" borderId="18" xfId="48" applyFont="1" applyFill="1" applyBorder="1" applyAlignment="1" applyProtection="1">
      <alignment horizontal="center"/>
      <protection locked="0"/>
    </xf>
    <xf numFmtId="0" fontId="58" fillId="46" borderId="18" xfId="48" applyFont="1" applyFill="1" applyBorder="1" applyAlignment="1" applyProtection="1">
      <alignment horizontal="center"/>
      <protection locked="0"/>
    </xf>
    <xf numFmtId="0" fontId="61" fillId="60" borderId="350" xfId="48" applyFont="1" applyFill="1" applyBorder="1" applyAlignment="1" applyProtection="1">
      <alignment horizontal="center"/>
      <protection locked="0"/>
    </xf>
    <xf numFmtId="0" fontId="61" fillId="60" borderId="18" xfId="48" applyFont="1" applyFill="1" applyBorder="1" applyAlignment="1" applyProtection="1">
      <alignment horizontal="center"/>
      <protection locked="0"/>
    </xf>
    <xf numFmtId="0" fontId="58" fillId="60" borderId="18" xfId="48" applyFont="1" applyFill="1" applyBorder="1" applyAlignment="1" applyProtection="1">
      <alignment horizontal="center"/>
      <protection locked="0"/>
    </xf>
    <xf numFmtId="0" fontId="62" fillId="56" borderId="350" xfId="48" applyFont="1" applyFill="1" applyBorder="1" applyAlignment="1" applyProtection="1">
      <alignment horizontal="center"/>
      <protection locked="0"/>
    </xf>
    <xf numFmtId="0" fontId="62" fillId="56" borderId="18" xfId="48" applyFont="1" applyFill="1" applyBorder="1" applyAlignment="1" applyProtection="1">
      <alignment horizontal="center"/>
      <protection locked="0"/>
    </xf>
    <xf numFmtId="0" fontId="58" fillId="56" borderId="18" xfId="48" applyFont="1" applyFill="1" applyBorder="1" applyAlignment="1" applyProtection="1">
      <alignment horizontal="center"/>
      <protection locked="0"/>
    </xf>
    <xf numFmtId="0" fontId="52" fillId="44" borderId="348" xfId="48" applyFont="1" applyFill="1" applyBorder="1" applyAlignment="1" applyProtection="1">
      <alignment horizontal="center"/>
      <protection locked="0"/>
    </xf>
    <xf numFmtId="0" fontId="58" fillId="44" borderId="348" xfId="48" applyFont="1" applyFill="1" applyBorder="1" applyAlignment="1" applyProtection="1">
      <alignment horizontal="center"/>
      <protection locked="0"/>
    </xf>
    <xf numFmtId="0" fontId="50" fillId="44" borderId="348" xfId="48" applyFont="1" applyFill="1" applyBorder="1" applyAlignment="1" applyProtection="1">
      <alignment horizontal="center"/>
      <protection locked="0"/>
    </xf>
    <xf numFmtId="0" fontId="80" fillId="44" borderId="348" xfId="48" applyFont="1" applyFill="1" applyBorder="1" applyAlignment="1" applyProtection="1">
      <alignment horizontal="center"/>
      <protection locked="0"/>
    </xf>
    <xf numFmtId="0" fontId="83" fillId="44" borderId="348" xfId="48" applyFont="1" applyFill="1" applyBorder="1" applyAlignment="1" applyProtection="1">
      <alignment horizontal="center"/>
      <protection locked="0"/>
    </xf>
    <xf numFmtId="0" fontId="82" fillId="44" borderId="348" xfId="48" applyFont="1" applyFill="1" applyBorder="1" applyAlignment="1" applyProtection="1">
      <alignment horizontal="center"/>
      <protection locked="0"/>
    </xf>
    <xf numFmtId="0" fontId="81" fillId="44" borderId="348" xfId="48" applyFont="1" applyFill="1" applyBorder="1" applyAlignment="1" applyProtection="1">
      <alignment horizontal="center"/>
      <protection locked="0"/>
    </xf>
    <xf numFmtId="0" fontId="56" fillId="44" borderId="348" xfId="48" applyFont="1" applyFill="1" applyBorder="1" applyAlignment="1" applyProtection="1">
      <alignment horizontal="center"/>
      <protection locked="0"/>
    </xf>
    <xf numFmtId="0" fontId="57" fillId="44" borderId="348" xfId="48" applyFont="1" applyFill="1" applyBorder="1" applyAlignment="1" applyProtection="1">
      <alignment horizontal="center"/>
      <protection locked="0"/>
    </xf>
    <xf numFmtId="0" fontId="59" fillId="44" borderId="348" xfId="48" applyFont="1" applyFill="1" applyBorder="1" applyAlignment="1" applyProtection="1">
      <alignment horizontal="center"/>
      <protection locked="0"/>
    </xf>
    <xf numFmtId="0" fontId="60" fillId="44" borderId="348" xfId="48" applyFont="1" applyFill="1" applyBorder="1" applyAlignment="1" applyProtection="1">
      <alignment horizontal="center"/>
      <protection locked="0"/>
    </xf>
    <xf numFmtId="0" fontId="61" fillId="44" borderId="348" xfId="48" applyFont="1" applyFill="1" applyBorder="1" applyAlignment="1" applyProtection="1">
      <alignment horizontal="center"/>
      <protection locked="0"/>
    </xf>
    <xf numFmtId="0" fontId="62" fillId="44" borderId="348" xfId="48" applyFont="1" applyFill="1" applyBorder="1" applyAlignment="1" applyProtection="1">
      <alignment horizontal="center"/>
      <protection locked="0"/>
    </xf>
    <xf numFmtId="0" fontId="52" fillId="48" borderId="154" xfId="0" applyFont="1" applyFill="1" applyBorder="1" applyAlignment="1" applyProtection="1">
      <alignment horizontal="center"/>
      <protection locked="0"/>
    </xf>
    <xf numFmtId="0" fontId="52" fillId="48" borderId="209" xfId="0" applyFont="1" applyFill="1" applyBorder="1" applyAlignment="1" applyProtection="1">
      <alignment horizontal="center"/>
      <protection locked="0"/>
    </xf>
    <xf numFmtId="0" fontId="9" fillId="48" borderId="209" xfId="0" applyFont="1" applyFill="1" applyBorder="1" applyAlignment="1" applyProtection="1">
      <alignment horizontal="center"/>
      <protection locked="0"/>
    </xf>
    <xf numFmtId="0" fontId="52" fillId="48" borderId="153" xfId="0" applyFont="1" applyFill="1" applyBorder="1" applyAlignment="1" applyProtection="1">
      <alignment horizontal="center"/>
      <protection locked="0"/>
    </xf>
    <xf numFmtId="0" fontId="50" fillId="55" borderId="154" xfId="0" applyFont="1" applyFill="1" applyBorder="1" applyAlignment="1" applyProtection="1">
      <alignment horizontal="center"/>
      <protection locked="0"/>
    </xf>
    <xf numFmtId="0" fontId="50" fillId="55" borderId="209" xfId="0" applyFont="1" applyFill="1" applyBorder="1" applyAlignment="1" applyProtection="1">
      <alignment horizontal="center"/>
      <protection locked="0"/>
    </xf>
    <xf numFmtId="0" fontId="9" fillId="55" borderId="209" xfId="0" applyFont="1" applyFill="1" applyBorder="1" applyAlignment="1" applyProtection="1">
      <alignment horizontal="center"/>
      <protection locked="0"/>
    </xf>
    <xf numFmtId="0" fontId="50" fillId="55" borderId="153" xfId="0" applyFont="1" applyFill="1" applyBorder="1" applyAlignment="1" applyProtection="1">
      <alignment horizontal="center"/>
      <protection locked="0"/>
    </xf>
    <xf numFmtId="0" fontId="80" fillId="58" borderId="154" xfId="0" applyFont="1" applyFill="1" applyBorder="1" applyAlignment="1" applyProtection="1">
      <alignment horizontal="center"/>
      <protection locked="0"/>
    </xf>
    <xf numFmtId="0" fontId="80" fillId="58" borderId="209" xfId="0" applyFont="1" applyFill="1" applyBorder="1" applyAlignment="1" applyProtection="1">
      <alignment horizontal="center"/>
      <protection locked="0"/>
    </xf>
    <xf numFmtId="0" fontId="9" fillId="58" borderId="209" xfId="0" applyFont="1" applyFill="1" applyBorder="1" applyAlignment="1" applyProtection="1">
      <alignment horizontal="center"/>
      <protection locked="0"/>
    </xf>
    <xf numFmtId="0" fontId="80" fillId="58" borderId="153" xfId="0" applyFont="1" applyFill="1" applyBorder="1" applyAlignment="1" applyProtection="1">
      <alignment horizontal="center"/>
      <protection locked="0"/>
    </xf>
    <xf numFmtId="0" fontId="83" fillId="45" borderId="154" xfId="0" applyFont="1" applyFill="1" applyBorder="1" applyAlignment="1" applyProtection="1">
      <alignment horizontal="center"/>
      <protection locked="0"/>
    </xf>
    <xf numFmtId="0" fontId="83" fillId="45" borderId="209" xfId="0" applyFont="1" applyFill="1" applyBorder="1" applyAlignment="1" applyProtection="1">
      <alignment horizontal="center"/>
      <protection locked="0"/>
    </xf>
    <xf numFmtId="0" fontId="58" fillId="45" borderId="209" xfId="0" applyFont="1" applyFill="1" applyBorder="1" applyAlignment="1" applyProtection="1">
      <alignment horizontal="center"/>
      <protection locked="0"/>
    </xf>
    <xf numFmtId="0" fontId="83" fillId="45" borderId="153" xfId="0" applyFont="1" applyFill="1" applyBorder="1" applyAlignment="1" applyProtection="1">
      <alignment horizontal="center"/>
      <protection locked="0"/>
    </xf>
    <xf numFmtId="0" fontId="82" fillId="76" borderId="154" xfId="0" applyFont="1" applyFill="1" applyBorder="1" applyAlignment="1" applyProtection="1">
      <alignment horizontal="center"/>
      <protection locked="0"/>
    </xf>
    <xf numFmtId="0" fontId="82" fillId="76" borderId="209" xfId="0" applyFont="1" applyFill="1" applyBorder="1" applyAlignment="1" applyProtection="1">
      <alignment horizontal="center"/>
      <protection locked="0"/>
    </xf>
    <xf numFmtId="0" fontId="58" fillId="76" borderId="209" xfId="0" applyFont="1" applyFill="1" applyBorder="1" applyAlignment="1" applyProtection="1">
      <alignment horizontal="center"/>
      <protection locked="0"/>
    </xf>
    <xf numFmtId="0" fontId="82" fillId="76" borderId="153" xfId="0" applyFont="1" applyFill="1" applyBorder="1" applyAlignment="1" applyProtection="1">
      <alignment horizontal="center"/>
      <protection locked="0"/>
    </xf>
    <xf numFmtId="0" fontId="81" fillId="77" borderId="154" xfId="0" applyFont="1" applyFill="1" applyBorder="1" applyAlignment="1" applyProtection="1">
      <alignment horizontal="center"/>
      <protection locked="0"/>
    </xf>
    <xf numFmtId="0" fontId="81" fillId="77" borderId="209" xfId="0" applyFont="1" applyFill="1" applyBorder="1" applyAlignment="1" applyProtection="1">
      <alignment horizontal="center"/>
      <protection locked="0"/>
    </xf>
    <xf numFmtId="0" fontId="58" fillId="77" borderId="209" xfId="0" applyFont="1" applyFill="1" applyBorder="1" applyAlignment="1" applyProtection="1">
      <alignment horizontal="center"/>
      <protection locked="0"/>
    </xf>
    <xf numFmtId="0" fontId="81" fillId="77" borderId="153" xfId="0" applyFont="1" applyFill="1" applyBorder="1" applyAlignment="1" applyProtection="1">
      <alignment horizontal="center"/>
      <protection locked="0"/>
    </xf>
    <xf numFmtId="0" fontId="56" fillId="54" borderId="154" xfId="0" applyFont="1" applyFill="1" applyBorder="1" applyAlignment="1" applyProtection="1">
      <alignment horizontal="center"/>
      <protection locked="0"/>
    </xf>
    <xf numFmtId="0" fontId="56" fillId="54" borderId="209" xfId="0" applyFont="1" applyFill="1" applyBorder="1" applyAlignment="1" applyProtection="1">
      <alignment horizontal="center"/>
      <protection locked="0"/>
    </xf>
    <xf numFmtId="0" fontId="9" fillId="54" borderId="209" xfId="0" applyFont="1" applyFill="1" applyBorder="1" applyAlignment="1" applyProtection="1">
      <alignment horizontal="center"/>
      <protection locked="0"/>
    </xf>
    <xf numFmtId="0" fontId="56" fillId="54" borderId="153" xfId="0" applyFont="1" applyFill="1" applyBorder="1" applyAlignment="1" applyProtection="1">
      <alignment horizontal="center"/>
      <protection locked="0"/>
    </xf>
    <xf numFmtId="0" fontId="57" fillId="61" borderId="154" xfId="0" applyFont="1" applyFill="1" applyBorder="1" applyAlignment="1" applyProtection="1">
      <alignment horizontal="center"/>
      <protection locked="0"/>
    </xf>
    <xf numFmtId="0" fontId="57" fillId="61" borderId="209" xfId="0" applyFont="1" applyFill="1" applyBorder="1" applyAlignment="1" applyProtection="1">
      <alignment horizontal="center"/>
      <protection locked="0"/>
    </xf>
    <xf numFmtId="0" fontId="9" fillId="61" borderId="209" xfId="0" applyFont="1" applyFill="1" applyBorder="1" applyAlignment="1" applyProtection="1">
      <alignment horizontal="center"/>
      <protection locked="0"/>
    </xf>
    <xf numFmtId="0" fontId="57" fillId="61" borderId="153" xfId="0" applyFont="1" applyFill="1" applyBorder="1" applyAlignment="1" applyProtection="1">
      <alignment horizontal="center"/>
      <protection locked="0"/>
    </xf>
    <xf numFmtId="0" fontId="59" fillId="64" borderId="154" xfId="0" applyFont="1" applyFill="1" applyBorder="1" applyAlignment="1" applyProtection="1">
      <alignment horizontal="center"/>
      <protection locked="0"/>
    </xf>
    <xf numFmtId="0" fontId="59" fillId="64" borderId="209" xfId="0" applyFont="1" applyFill="1" applyBorder="1" applyAlignment="1" applyProtection="1">
      <alignment horizontal="center"/>
      <protection locked="0"/>
    </xf>
    <xf numFmtId="0" fontId="9" fillId="64" borderId="209" xfId="0" applyFont="1" applyFill="1" applyBorder="1" applyAlignment="1" applyProtection="1">
      <alignment horizontal="center"/>
      <protection locked="0"/>
    </xf>
    <xf numFmtId="0" fontId="59" fillId="64" borderId="153" xfId="0" applyFont="1" applyFill="1" applyBorder="1" applyAlignment="1" applyProtection="1">
      <alignment horizontal="center"/>
      <protection locked="0"/>
    </xf>
    <xf numFmtId="0" fontId="60" fillId="46" borderId="154" xfId="0" applyFont="1" applyFill="1" applyBorder="1" applyAlignment="1" applyProtection="1">
      <alignment horizontal="center"/>
      <protection locked="0"/>
    </xf>
    <xf numFmtId="0" fontId="60" fillId="46" borderId="209" xfId="0" applyFont="1" applyFill="1" applyBorder="1" applyAlignment="1" applyProtection="1">
      <alignment horizontal="center"/>
      <protection locked="0"/>
    </xf>
    <xf numFmtId="0" fontId="9" fillId="46" borderId="209" xfId="0" applyFont="1" applyFill="1" applyBorder="1" applyAlignment="1" applyProtection="1">
      <alignment horizontal="center"/>
      <protection locked="0"/>
    </xf>
    <xf numFmtId="0" fontId="60" fillId="46" borderId="153" xfId="0" applyFont="1" applyFill="1" applyBorder="1" applyAlignment="1" applyProtection="1">
      <alignment horizontal="center"/>
      <protection locked="0"/>
    </xf>
    <xf numFmtId="0" fontId="61" fillId="60" borderId="154" xfId="0" applyFont="1" applyFill="1" applyBorder="1" applyAlignment="1" applyProtection="1">
      <alignment horizontal="center"/>
      <protection locked="0"/>
    </xf>
    <xf numFmtId="0" fontId="61" fillId="60" borderId="209" xfId="0" applyFont="1" applyFill="1" applyBorder="1" applyAlignment="1" applyProtection="1">
      <alignment horizontal="center"/>
      <protection locked="0"/>
    </xf>
    <xf numFmtId="0" fontId="9" fillId="60" borderId="209" xfId="0" applyFont="1" applyFill="1" applyBorder="1" applyAlignment="1" applyProtection="1">
      <alignment horizontal="center"/>
      <protection locked="0"/>
    </xf>
    <xf numFmtId="0" fontId="61" fillId="60" borderId="153" xfId="0" applyFont="1" applyFill="1" applyBorder="1" applyAlignment="1" applyProtection="1">
      <alignment horizontal="center"/>
      <protection locked="0"/>
    </xf>
    <xf numFmtId="0" fontId="62" fillId="56" borderId="154" xfId="0" applyFont="1" applyFill="1" applyBorder="1" applyAlignment="1" applyProtection="1">
      <alignment horizontal="center"/>
      <protection locked="0"/>
    </xf>
    <xf numFmtId="0" fontId="62" fillId="56" borderId="209" xfId="0" applyFont="1" applyFill="1" applyBorder="1" applyAlignment="1" applyProtection="1">
      <alignment horizontal="center"/>
      <protection locked="0"/>
    </xf>
    <xf numFmtId="0" fontId="9" fillId="56" borderId="209" xfId="0" applyFont="1" applyFill="1" applyBorder="1" applyAlignment="1" applyProtection="1">
      <alignment horizontal="center"/>
      <protection locked="0"/>
    </xf>
    <xf numFmtId="0" fontId="62" fillId="56" borderId="153" xfId="0" applyFont="1" applyFill="1" applyBorder="1" applyAlignment="1" applyProtection="1">
      <alignment horizontal="center"/>
      <protection locked="0"/>
    </xf>
    <xf numFmtId="0" fontId="148" fillId="48" borderId="443" xfId="49" applyFont="1" applyFill="1" applyBorder="1" applyAlignment="1">
      <alignment horizontal="center" vertical="center" wrapText="1"/>
    </xf>
    <xf numFmtId="0" fontId="148" fillId="55" borderId="443" xfId="49" applyFont="1" applyFill="1" applyBorder="1" applyAlignment="1">
      <alignment horizontal="center" vertical="center" wrapText="1"/>
    </xf>
    <xf numFmtId="0" fontId="148" fillId="58" borderId="443" xfId="49" applyFont="1" applyFill="1" applyBorder="1" applyAlignment="1">
      <alignment horizontal="center" vertical="center" wrapText="1"/>
    </xf>
    <xf numFmtId="0" fontId="162" fillId="45" borderId="443" xfId="49" applyFont="1" applyFill="1" applyBorder="1" applyAlignment="1">
      <alignment horizontal="center" vertical="center" wrapText="1"/>
    </xf>
    <xf numFmtId="0" fontId="162" fillId="76" borderId="443" xfId="49" applyFont="1" applyFill="1" applyBorder="1" applyAlignment="1">
      <alignment horizontal="center" vertical="center" wrapText="1"/>
    </xf>
    <xf numFmtId="0" fontId="162" fillId="77" borderId="443" xfId="49" applyFont="1" applyFill="1" applyBorder="1" applyAlignment="1">
      <alignment horizontal="center" vertical="center" wrapText="1"/>
    </xf>
    <xf numFmtId="0" fontId="148" fillId="54" borderId="443" xfId="49" applyFont="1" applyFill="1" applyBorder="1" applyAlignment="1">
      <alignment horizontal="center" vertical="center" wrapText="1"/>
    </xf>
    <xf numFmtId="0" fontId="148" fillId="61" borderId="443" xfId="49" applyFont="1" applyFill="1" applyBorder="1" applyAlignment="1">
      <alignment horizontal="center" vertical="center" wrapText="1"/>
    </xf>
    <xf numFmtId="0" fontId="148" fillId="64" borderId="443" xfId="49" applyFont="1" applyFill="1" applyBorder="1" applyAlignment="1">
      <alignment horizontal="center" vertical="center" wrapText="1"/>
    </xf>
    <xf numFmtId="0" fontId="148" fillId="46" borderId="443" xfId="49" applyFont="1" applyFill="1" applyBorder="1" applyAlignment="1">
      <alignment horizontal="center" vertical="center" wrapText="1"/>
    </xf>
    <xf numFmtId="0" fontId="148" fillId="60" borderId="443" xfId="49" applyFont="1" applyFill="1" applyBorder="1" applyAlignment="1">
      <alignment horizontal="center" vertical="center" wrapText="1"/>
    </xf>
    <xf numFmtId="0" fontId="148" fillId="56" borderId="443" xfId="49" applyFont="1" applyFill="1" applyBorder="1" applyAlignment="1">
      <alignment horizontal="center" vertical="center" wrapText="1"/>
    </xf>
    <xf numFmtId="0" fontId="148" fillId="48" borderId="348" xfId="49" applyFont="1" applyFill="1" applyBorder="1" applyAlignment="1">
      <alignment horizontal="center" vertical="center" wrapText="1"/>
    </xf>
    <xf numFmtId="0" fontId="148" fillId="55" borderId="348" xfId="49" applyFont="1" applyFill="1" applyBorder="1" applyAlignment="1">
      <alignment horizontal="center" vertical="center" wrapText="1"/>
    </xf>
    <xf numFmtId="0" fontId="148" fillId="58" borderId="348" xfId="49" applyFont="1" applyFill="1" applyBorder="1" applyAlignment="1">
      <alignment horizontal="center" vertical="center" wrapText="1"/>
    </xf>
    <xf numFmtId="0" fontId="162" fillId="45" borderId="348" xfId="49" applyFont="1" applyFill="1" applyBorder="1" applyAlignment="1">
      <alignment horizontal="center" vertical="center" wrapText="1"/>
    </xf>
    <xf numFmtId="0" fontId="162" fillId="76" borderId="348" xfId="49" applyFont="1" applyFill="1" applyBorder="1" applyAlignment="1">
      <alignment horizontal="center" vertical="center" wrapText="1"/>
    </xf>
    <xf numFmtId="0" fontId="162" fillId="77" borderId="348" xfId="49" applyFont="1" applyFill="1" applyBorder="1" applyAlignment="1">
      <alignment horizontal="center" vertical="center" wrapText="1"/>
    </xf>
    <xf numFmtId="0" fontId="148" fillId="54" borderId="348" xfId="49" applyFont="1" applyFill="1" applyBorder="1" applyAlignment="1">
      <alignment horizontal="center" vertical="center" wrapText="1"/>
    </xf>
    <xf numFmtId="0" fontId="148" fillId="61" borderId="348" xfId="49" applyFont="1" applyFill="1" applyBorder="1" applyAlignment="1">
      <alignment horizontal="center" vertical="center" wrapText="1"/>
    </xf>
    <xf numFmtId="0" fontId="148" fillId="64" borderId="348" xfId="49" applyFont="1" applyFill="1" applyBorder="1" applyAlignment="1">
      <alignment horizontal="center" vertical="center" wrapText="1"/>
    </xf>
    <xf numFmtId="0" fontId="148" fillId="46" borderId="348" xfId="49" applyFont="1" applyFill="1" applyBorder="1" applyAlignment="1">
      <alignment horizontal="center" vertical="center" wrapText="1"/>
    </xf>
    <xf numFmtId="0" fontId="148" fillId="60" borderId="348" xfId="49" applyFont="1" applyFill="1" applyBorder="1" applyAlignment="1">
      <alignment horizontal="center" vertical="center" wrapText="1"/>
    </xf>
    <xf numFmtId="0" fontId="148" fillId="56" borderId="348" xfId="49" applyFont="1" applyFill="1" applyBorder="1" applyAlignment="1">
      <alignment horizontal="center" vertical="center" wrapText="1"/>
    </xf>
    <xf numFmtId="0" fontId="69" fillId="47" borderId="354" xfId="49" applyFont="1" applyFill="1" applyBorder="1" applyAlignment="1">
      <alignment horizontal="center" vertical="center" wrapText="1"/>
    </xf>
    <xf numFmtId="0" fontId="52" fillId="43" borderId="354" xfId="48" applyFont="1" applyFill="1" applyBorder="1" applyAlignment="1" applyProtection="1">
      <alignment horizontal="center"/>
      <protection locked="0"/>
    </xf>
    <xf numFmtId="0" fontId="58" fillId="43" borderId="354" xfId="48" applyFont="1" applyFill="1" applyBorder="1" applyAlignment="1" applyProtection="1">
      <alignment horizontal="center"/>
      <protection locked="0"/>
    </xf>
    <xf numFmtId="0" fontId="50" fillId="43" borderId="354" xfId="48" applyFont="1" applyFill="1" applyBorder="1" applyAlignment="1" applyProtection="1">
      <alignment horizontal="center"/>
      <protection locked="0"/>
    </xf>
    <xf numFmtId="0" fontId="80" fillId="43" borderId="354" xfId="48" applyFont="1" applyFill="1" applyBorder="1" applyAlignment="1" applyProtection="1">
      <alignment horizontal="center"/>
      <protection locked="0"/>
    </xf>
    <xf numFmtId="0" fontId="56" fillId="43" borderId="354" xfId="48" applyFont="1" applyFill="1" applyBorder="1" applyAlignment="1" applyProtection="1">
      <alignment horizontal="center"/>
      <protection locked="0"/>
    </xf>
    <xf numFmtId="0" fontId="57" fillId="43" borderId="354" xfId="48" applyFont="1" applyFill="1" applyBorder="1" applyAlignment="1" applyProtection="1">
      <alignment horizontal="center"/>
      <protection locked="0"/>
    </xf>
    <xf numFmtId="0" fontId="59" fillId="43" borderId="354" xfId="48" applyFont="1" applyFill="1" applyBorder="1" applyAlignment="1" applyProtection="1">
      <alignment horizontal="center"/>
      <protection locked="0"/>
    </xf>
    <xf numFmtId="0" fontId="60" fillId="43" borderId="354" xfId="48" applyFont="1" applyFill="1" applyBorder="1" applyAlignment="1" applyProtection="1">
      <alignment horizontal="center"/>
      <protection locked="0"/>
    </xf>
    <xf numFmtId="0" fontId="61" fillId="43" borderId="354" xfId="48" applyFont="1" applyFill="1" applyBorder="1" applyAlignment="1" applyProtection="1">
      <alignment horizontal="center"/>
      <protection locked="0"/>
    </xf>
    <xf numFmtId="0" fontId="62" fillId="43" borderId="354" xfId="48" applyFont="1" applyFill="1" applyBorder="1" applyAlignment="1" applyProtection="1">
      <alignment horizontal="center"/>
      <protection locked="0"/>
    </xf>
    <xf numFmtId="0" fontId="5" fillId="43" borderId="354" xfId="49" applyFill="1" applyBorder="1"/>
    <xf numFmtId="0" fontId="52" fillId="48" borderId="209" xfId="48" applyFont="1" applyFill="1" applyBorder="1" applyAlignment="1" applyProtection="1">
      <alignment horizontal="center"/>
      <protection locked="0"/>
    </xf>
    <xf numFmtId="0" fontId="58" fillId="48" borderId="209" xfId="48" applyFont="1" applyFill="1" applyBorder="1" applyAlignment="1" applyProtection="1">
      <alignment horizontal="center"/>
      <protection locked="0"/>
    </xf>
    <xf numFmtId="0" fontId="50" fillId="55" borderId="154" xfId="48" applyFont="1" applyFill="1" applyBorder="1" applyAlignment="1" applyProtection="1">
      <alignment horizontal="center"/>
      <protection locked="0"/>
    </xf>
    <xf numFmtId="0" fontId="58" fillId="55" borderId="209" xfId="48" applyFont="1" applyFill="1" applyBorder="1" applyAlignment="1" applyProtection="1">
      <alignment horizontal="center"/>
      <protection locked="0"/>
    </xf>
    <xf numFmtId="0" fontId="80" fillId="58" borderId="154" xfId="48" applyFont="1" applyFill="1" applyBorder="1" applyAlignment="1" applyProtection="1">
      <alignment horizontal="center"/>
      <protection locked="0"/>
    </xf>
    <xf numFmtId="0" fontId="58" fillId="58" borderId="209" xfId="48" applyFont="1" applyFill="1" applyBorder="1" applyAlignment="1" applyProtection="1">
      <alignment horizontal="center"/>
      <protection locked="0"/>
    </xf>
    <xf numFmtId="0" fontId="58" fillId="45" borderId="209" xfId="48" applyFont="1" applyFill="1" applyBorder="1" applyAlignment="1" applyProtection="1">
      <alignment horizontal="center"/>
      <protection locked="0"/>
    </xf>
    <xf numFmtId="0" fontId="58" fillId="76" borderId="209" xfId="48" applyFont="1" applyFill="1" applyBorder="1" applyAlignment="1" applyProtection="1">
      <alignment horizontal="center"/>
      <protection locked="0"/>
    </xf>
    <xf numFmtId="0" fontId="58" fillId="77" borderId="209" xfId="48" applyFont="1" applyFill="1" applyBorder="1" applyAlignment="1" applyProtection="1">
      <alignment horizontal="center"/>
      <protection locked="0"/>
    </xf>
    <xf numFmtId="0" fontId="56" fillId="54" borderId="154" xfId="48" applyFont="1" applyFill="1" applyBorder="1" applyAlignment="1" applyProtection="1">
      <alignment horizontal="center"/>
      <protection locked="0"/>
    </xf>
    <xf numFmtId="0" fontId="56" fillId="54" borderId="209" xfId="48" applyFont="1" applyFill="1" applyBorder="1" applyAlignment="1" applyProtection="1">
      <alignment horizontal="center"/>
      <protection locked="0"/>
    </xf>
    <xf numFmtId="0" fontId="58" fillId="54" borderId="209" xfId="48" applyFont="1" applyFill="1" applyBorder="1" applyAlignment="1" applyProtection="1">
      <alignment horizontal="center"/>
      <protection locked="0"/>
    </xf>
    <xf numFmtId="0" fontId="57" fillId="61" borderId="154" xfId="48" applyFont="1" applyFill="1" applyBorder="1" applyAlignment="1" applyProtection="1">
      <alignment horizontal="center"/>
      <protection locked="0"/>
    </xf>
    <xf numFmtId="0" fontId="57" fillId="61" borderId="209" xfId="48" applyFont="1" applyFill="1" applyBorder="1" applyAlignment="1" applyProtection="1">
      <alignment horizontal="center"/>
      <protection locked="0"/>
    </xf>
    <xf numFmtId="0" fontId="58" fillId="61" borderId="209" xfId="48" applyFont="1" applyFill="1" applyBorder="1" applyAlignment="1" applyProtection="1">
      <alignment horizontal="center"/>
      <protection locked="0"/>
    </xf>
    <xf numFmtId="0" fontId="59" fillId="64" borderId="154" xfId="48" applyFont="1" applyFill="1" applyBorder="1" applyAlignment="1" applyProtection="1">
      <alignment horizontal="center"/>
      <protection locked="0"/>
    </xf>
    <xf numFmtId="0" fontId="59" fillId="64" borderId="209" xfId="48" applyFont="1" applyFill="1" applyBorder="1" applyAlignment="1" applyProtection="1">
      <alignment horizontal="center"/>
      <protection locked="0"/>
    </xf>
    <xf numFmtId="0" fontId="58" fillId="64" borderId="209" xfId="48" applyFont="1" applyFill="1" applyBorder="1" applyAlignment="1" applyProtection="1">
      <alignment horizontal="center"/>
      <protection locked="0"/>
    </xf>
    <xf numFmtId="0" fontId="60" fillId="46" borderId="154" xfId="48" applyFont="1" applyFill="1" applyBorder="1" applyAlignment="1" applyProtection="1">
      <alignment horizontal="center"/>
      <protection locked="0"/>
    </xf>
    <xf numFmtId="0" fontId="60" fillId="46" borderId="209" xfId="48" applyFont="1" applyFill="1" applyBorder="1" applyAlignment="1" applyProtection="1">
      <alignment horizontal="center"/>
      <protection locked="0"/>
    </xf>
    <xf numFmtId="0" fontId="58" fillId="46" borderId="209" xfId="48" applyFont="1" applyFill="1" applyBorder="1" applyAlignment="1" applyProtection="1">
      <alignment horizontal="center"/>
      <protection locked="0"/>
    </xf>
    <xf numFmtId="0" fontId="61" fillId="60" borderId="154" xfId="48" applyFont="1" applyFill="1" applyBorder="1" applyAlignment="1" applyProtection="1">
      <alignment horizontal="center"/>
      <protection locked="0"/>
    </xf>
    <xf numFmtId="0" fontId="61" fillId="60" borderId="209" xfId="48" applyFont="1" applyFill="1" applyBorder="1" applyAlignment="1" applyProtection="1">
      <alignment horizontal="center"/>
      <protection locked="0"/>
    </xf>
    <xf numFmtId="0" fontId="58" fillId="60" borderId="209" xfId="48" applyFont="1" applyFill="1" applyBorder="1" applyAlignment="1" applyProtection="1">
      <alignment horizontal="center"/>
      <protection locked="0"/>
    </xf>
    <xf numFmtId="0" fontId="62" fillId="56" borderId="154" xfId="48" applyFont="1" applyFill="1" applyBorder="1" applyAlignment="1" applyProtection="1">
      <alignment horizontal="center"/>
      <protection locked="0"/>
    </xf>
    <xf numFmtId="0" fontId="62" fillId="56" borderId="209" xfId="48" applyFont="1" applyFill="1" applyBorder="1" applyAlignment="1" applyProtection="1">
      <alignment horizontal="center"/>
      <protection locked="0"/>
    </xf>
    <xf numFmtId="0" fontId="58" fillId="56" borderId="209" xfId="48" applyFont="1" applyFill="1" applyBorder="1" applyAlignment="1" applyProtection="1">
      <alignment horizontal="center"/>
      <protection locked="0"/>
    </xf>
    <xf numFmtId="0" fontId="25" fillId="53" borderId="348" xfId="40" applyFont="1" applyFill="1" applyBorder="1" applyAlignment="1">
      <alignment horizontal="center" vertical="center"/>
    </xf>
    <xf numFmtId="0" fontId="7" fillId="46" borderId="357" xfId="49" applyFont="1" applyFill="1" applyBorder="1" applyAlignment="1">
      <alignment horizontal="center" vertical="center" wrapText="1"/>
    </xf>
    <xf numFmtId="1" fontId="5" fillId="0" borderId="363" xfId="49" applyNumberFormat="1" applyBorder="1" applyAlignment="1" applyProtection="1">
      <alignment horizontal="center"/>
      <protection locked="0"/>
    </xf>
    <xf numFmtId="0" fontId="25" fillId="134" borderId="348" xfId="40" applyFont="1" applyFill="1" applyBorder="1" applyAlignment="1">
      <alignment horizontal="center" vertical="center"/>
    </xf>
    <xf numFmtId="1" fontId="5" fillId="0" borderId="348" xfId="49" applyNumberFormat="1" applyBorder="1" applyAlignment="1">
      <alignment horizontal="center"/>
    </xf>
    <xf numFmtId="0" fontId="26" fillId="50" borderId="439" xfId="47" applyFill="1" applyBorder="1" applyProtection="1"/>
    <xf numFmtId="0" fontId="5" fillId="44" borderId="250" xfId="49" applyFill="1" applyBorder="1" applyAlignment="1" applyProtection="1">
      <alignment horizontal="center"/>
      <protection locked="0"/>
    </xf>
    <xf numFmtId="0" fontId="36" fillId="44" borderId="427" xfId="49" applyFont="1" applyFill="1" applyBorder="1" applyAlignment="1" applyProtection="1">
      <alignment horizontal="center"/>
      <protection locked="0"/>
    </xf>
    <xf numFmtId="0" fontId="5" fillId="44" borderId="276" xfId="49" applyFill="1" applyBorder="1" applyAlignment="1" applyProtection="1">
      <alignment horizontal="center"/>
      <protection locked="0"/>
    </xf>
    <xf numFmtId="0" fontId="5" fillId="141" borderId="99" xfId="49" applyFill="1" applyBorder="1" applyAlignment="1" applyProtection="1">
      <alignment horizontal="center"/>
      <protection locked="0"/>
    </xf>
    <xf numFmtId="0" fontId="5" fillId="141" borderId="100" xfId="49" applyFill="1" applyBorder="1" applyAlignment="1" applyProtection="1">
      <alignment horizontal="center"/>
      <protection locked="0"/>
    </xf>
    <xf numFmtId="0" fontId="5" fillId="141" borderId="250" xfId="49" applyFill="1" applyBorder="1" applyAlignment="1" applyProtection="1">
      <alignment horizontal="center"/>
      <protection locked="0"/>
    </xf>
    <xf numFmtId="0" fontId="36" fillId="141" borderId="427" xfId="49" applyFont="1" applyFill="1" applyBorder="1" applyAlignment="1" applyProtection="1">
      <alignment horizontal="center"/>
      <protection locked="0"/>
    </xf>
    <xf numFmtId="0" fontId="5" fillId="141" borderId="444" xfId="49" applyFill="1" applyBorder="1" applyAlignment="1" applyProtection="1">
      <alignment horizontal="center"/>
      <protection locked="0"/>
    </xf>
    <xf numFmtId="0" fontId="5" fillId="59" borderId="445" xfId="49" applyFill="1" applyBorder="1" applyAlignment="1" applyProtection="1">
      <alignment horizontal="center" vertical="center"/>
      <protection locked="0"/>
    </xf>
    <xf numFmtId="0" fontId="5" fillId="59" borderId="233" xfId="49" applyFill="1" applyBorder="1" applyAlignment="1" applyProtection="1">
      <alignment horizontal="center" vertical="center"/>
      <protection locked="0"/>
    </xf>
    <xf numFmtId="0" fontId="5" fillId="59" borderId="236" xfId="49" applyFill="1" applyBorder="1" applyAlignment="1" applyProtection="1">
      <alignment horizontal="center" vertical="center"/>
      <protection locked="0"/>
    </xf>
    <xf numFmtId="0" fontId="5" fillId="59" borderId="446" xfId="49" applyFill="1" applyBorder="1" applyAlignment="1" applyProtection="1">
      <alignment horizontal="center" vertical="center"/>
      <protection locked="0"/>
    </xf>
    <xf numFmtId="0" fontId="5" fillId="59" borderId="232" xfId="49" applyFill="1" applyBorder="1" applyAlignment="1" applyProtection="1">
      <alignment horizontal="center" vertical="center"/>
      <protection locked="0"/>
    </xf>
    <xf numFmtId="0" fontId="5" fillId="76" borderId="445" xfId="49" applyFill="1" applyBorder="1" applyAlignment="1" applyProtection="1">
      <alignment horizontal="center" vertical="center"/>
      <protection locked="0"/>
    </xf>
    <xf numFmtId="0" fontId="5" fillId="76" borderId="233" xfId="49" applyFill="1" applyBorder="1" applyAlignment="1" applyProtection="1">
      <alignment horizontal="center" vertical="center"/>
      <protection locked="0"/>
    </xf>
    <xf numFmtId="0" fontId="5" fillId="76" borderId="236" xfId="49" applyFill="1" applyBorder="1" applyAlignment="1" applyProtection="1">
      <alignment horizontal="center" vertical="center"/>
      <protection locked="0"/>
    </xf>
    <xf numFmtId="0" fontId="5" fillId="76" borderId="446" xfId="49" applyFill="1" applyBorder="1" applyAlignment="1" applyProtection="1">
      <alignment horizontal="center" vertical="center"/>
      <protection locked="0"/>
    </xf>
    <xf numFmtId="0" fontId="5" fillId="77" borderId="445" xfId="49" applyFill="1" applyBorder="1" applyAlignment="1" applyProtection="1">
      <alignment horizontal="center" vertical="center"/>
      <protection locked="0"/>
    </xf>
    <xf numFmtId="0" fontId="5" fillId="77" borderId="233" xfId="49" applyFill="1" applyBorder="1" applyAlignment="1" applyProtection="1">
      <alignment horizontal="center" vertical="center"/>
      <protection locked="0"/>
    </xf>
    <xf numFmtId="0" fontId="5" fillId="77" borderId="236" xfId="49" applyFill="1" applyBorder="1" applyAlignment="1" applyProtection="1">
      <alignment horizontal="center" vertical="center"/>
      <protection locked="0"/>
    </xf>
    <xf numFmtId="0" fontId="5" fillId="77" borderId="446" xfId="49" applyFill="1" applyBorder="1" applyAlignment="1" applyProtection="1">
      <alignment horizontal="center" vertical="center"/>
      <protection locked="0"/>
    </xf>
    <xf numFmtId="0" fontId="5" fillId="48" borderId="445" xfId="49" applyFill="1" applyBorder="1" applyAlignment="1" applyProtection="1">
      <alignment horizontal="center" vertical="center"/>
      <protection locked="0"/>
    </xf>
    <xf numFmtId="0" fontId="5" fillId="48" borderId="233" xfId="49" applyFill="1" applyBorder="1" applyAlignment="1" applyProtection="1">
      <alignment horizontal="center" vertical="center"/>
      <protection locked="0"/>
    </xf>
    <xf numFmtId="0" fontId="5" fillId="48" borderId="236" xfId="49" applyFill="1" applyBorder="1" applyAlignment="1" applyProtection="1">
      <alignment horizontal="center" vertical="center"/>
      <protection locked="0"/>
    </xf>
    <xf numFmtId="0" fontId="5" fillId="48" borderId="446" xfId="49" applyFill="1" applyBorder="1" applyAlignment="1" applyProtection="1">
      <alignment horizontal="center" vertical="center"/>
      <protection locked="0"/>
    </xf>
    <xf numFmtId="0" fontId="5" fillId="55" borderId="445" xfId="49" applyFill="1" applyBorder="1" applyAlignment="1" applyProtection="1">
      <alignment horizontal="center" vertical="center"/>
      <protection locked="0"/>
    </xf>
    <xf numFmtId="0" fontId="5" fillId="55" borderId="233" xfId="49" applyFill="1" applyBorder="1" applyAlignment="1" applyProtection="1">
      <alignment horizontal="center" vertical="center"/>
      <protection locked="0"/>
    </xf>
    <xf numFmtId="0" fontId="5" fillId="55" borderId="236" xfId="49" applyFill="1" applyBorder="1" applyAlignment="1" applyProtection="1">
      <alignment horizontal="center" vertical="center"/>
      <protection locked="0"/>
    </xf>
    <xf numFmtId="0" fontId="5" fillId="55" borderId="446" xfId="49" applyFill="1" applyBorder="1" applyAlignment="1" applyProtection="1">
      <alignment horizontal="center" vertical="center"/>
      <protection locked="0"/>
    </xf>
    <xf numFmtId="0" fontId="5" fillId="58" borderId="445" xfId="49" applyFill="1" applyBorder="1" applyAlignment="1" applyProtection="1">
      <alignment horizontal="center" vertical="center"/>
      <protection locked="0"/>
    </xf>
    <xf numFmtId="0" fontId="5" fillId="58" borderId="233" xfId="49" applyFill="1" applyBorder="1" applyAlignment="1" applyProtection="1">
      <alignment horizontal="center" vertical="center"/>
      <protection locked="0"/>
    </xf>
    <xf numFmtId="0" fontId="5" fillId="58" borderId="236" xfId="49" applyFill="1" applyBorder="1" applyAlignment="1" applyProtection="1">
      <alignment horizontal="center" vertical="center"/>
      <protection locked="0"/>
    </xf>
    <xf numFmtId="0" fontId="5" fillId="58" borderId="446" xfId="49" applyFill="1" applyBorder="1" applyAlignment="1" applyProtection="1">
      <alignment horizontal="center" vertical="center"/>
      <protection locked="0"/>
    </xf>
    <xf numFmtId="0" fontId="5" fillId="46" borderId="445" xfId="49" applyFill="1" applyBorder="1" applyAlignment="1" applyProtection="1">
      <alignment horizontal="center" vertical="center"/>
      <protection locked="0"/>
    </xf>
    <xf numFmtId="0" fontId="5" fillId="46" borderId="233" xfId="49" applyFill="1" applyBorder="1" applyAlignment="1" applyProtection="1">
      <alignment horizontal="center" vertical="center"/>
      <protection locked="0"/>
    </xf>
    <xf numFmtId="0" fontId="5" fillId="46" borderId="236" xfId="49" applyFill="1" applyBorder="1" applyAlignment="1" applyProtection="1">
      <alignment horizontal="center" vertical="center"/>
      <protection locked="0"/>
    </xf>
    <xf numFmtId="0" fontId="5" fillId="46" borderId="446" xfId="49" applyFill="1" applyBorder="1" applyAlignment="1" applyProtection="1">
      <alignment horizontal="center" vertical="center"/>
      <protection locked="0"/>
    </xf>
    <xf numFmtId="0" fontId="5" fillId="60" borderId="445" xfId="49" applyFill="1" applyBorder="1" applyAlignment="1" applyProtection="1">
      <alignment horizontal="center" vertical="center"/>
      <protection locked="0"/>
    </xf>
    <xf numFmtId="0" fontId="5" fillId="60" borderId="233" xfId="49" applyFill="1" applyBorder="1" applyAlignment="1" applyProtection="1">
      <alignment horizontal="center" vertical="center"/>
      <protection locked="0"/>
    </xf>
    <xf numFmtId="0" fontId="5" fillId="60" borderId="236" xfId="49" applyFill="1" applyBorder="1" applyAlignment="1" applyProtection="1">
      <alignment horizontal="center" vertical="center"/>
      <protection locked="0"/>
    </xf>
    <xf numFmtId="0" fontId="5" fillId="60" borderId="446" xfId="49" applyFill="1" applyBorder="1" applyAlignment="1" applyProtection="1">
      <alignment horizontal="center" vertical="center"/>
      <protection locked="0"/>
    </xf>
    <xf numFmtId="0" fontId="5" fillId="56" borderId="445" xfId="49" applyFill="1" applyBorder="1" applyAlignment="1" applyProtection="1">
      <alignment horizontal="center" vertical="center"/>
      <protection locked="0"/>
    </xf>
    <xf numFmtId="0" fontId="5" fillId="56" borderId="233" xfId="49" applyFill="1" applyBorder="1" applyAlignment="1" applyProtection="1">
      <alignment horizontal="center" vertical="center"/>
      <protection locked="0"/>
    </xf>
    <xf numFmtId="0" fontId="5" fillId="56" borderId="236" xfId="49" applyFill="1" applyBorder="1" applyAlignment="1" applyProtection="1">
      <alignment horizontal="center" vertical="center"/>
      <protection locked="0"/>
    </xf>
    <xf numFmtId="0" fontId="5" fillId="56" borderId="446" xfId="49" applyFill="1" applyBorder="1" applyAlignment="1" applyProtection="1">
      <alignment horizontal="center" vertical="center"/>
      <protection locked="0"/>
    </xf>
    <xf numFmtId="0" fontId="5" fillId="54" borderId="445" xfId="49" applyFill="1" applyBorder="1" applyAlignment="1" applyProtection="1">
      <alignment horizontal="center" vertical="center"/>
      <protection locked="0"/>
    </xf>
    <xf numFmtId="0" fontId="5" fillId="54" borderId="233" xfId="49" applyFill="1" applyBorder="1" applyAlignment="1" applyProtection="1">
      <alignment horizontal="center" vertical="center"/>
      <protection locked="0"/>
    </xf>
    <xf numFmtId="0" fontId="5" fillId="54" borderId="236" xfId="49" applyFill="1" applyBorder="1" applyAlignment="1" applyProtection="1">
      <alignment horizontal="center" vertical="center"/>
      <protection locked="0"/>
    </xf>
    <xf numFmtId="0" fontId="5" fillId="54" borderId="446" xfId="49" applyFill="1" applyBorder="1" applyAlignment="1" applyProtection="1">
      <alignment horizontal="center" vertical="center"/>
      <protection locked="0"/>
    </xf>
    <xf numFmtId="0" fontId="5" fillId="61" borderId="445" xfId="49" applyFill="1" applyBorder="1" applyAlignment="1" applyProtection="1">
      <alignment horizontal="center" vertical="center"/>
      <protection locked="0"/>
    </xf>
    <xf numFmtId="0" fontId="5" fillId="61" borderId="233" xfId="49" applyFill="1" applyBorder="1" applyAlignment="1" applyProtection="1">
      <alignment horizontal="center" vertical="center"/>
      <protection locked="0"/>
    </xf>
    <xf numFmtId="0" fontId="5" fillId="61" borderId="236" xfId="49" applyFill="1" applyBorder="1" applyAlignment="1" applyProtection="1">
      <alignment horizontal="center" vertical="center"/>
      <protection locked="0"/>
    </xf>
    <xf numFmtId="0" fontId="5" fillId="61" borderId="446" xfId="49" applyFill="1" applyBorder="1" applyAlignment="1" applyProtection="1">
      <alignment horizontal="center" vertical="center"/>
      <protection locked="0"/>
    </xf>
    <xf numFmtId="0" fontId="5" fillId="64" borderId="445" xfId="49" applyFill="1" applyBorder="1" applyAlignment="1" applyProtection="1">
      <alignment horizontal="center" vertical="center"/>
      <protection locked="0"/>
    </xf>
    <xf numFmtId="0" fontId="5" fillId="64" borderId="233" xfId="49" applyFill="1" applyBorder="1" applyAlignment="1" applyProtection="1">
      <alignment horizontal="center" vertical="center"/>
      <protection locked="0"/>
    </xf>
    <xf numFmtId="0" fontId="5" fillId="64" borderId="236" xfId="49" applyFill="1" applyBorder="1" applyAlignment="1" applyProtection="1">
      <alignment horizontal="center" vertical="center"/>
      <protection locked="0"/>
    </xf>
    <xf numFmtId="0" fontId="5" fillId="64" borderId="446" xfId="49" applyFill="1" applyBorder="1" applyAlignment="1" applyProtection="1">
      <alignment horizontal="center" vertical="center"/>
      <protection locked="0"/>
    </xf>
    <xf numFmtId="0" fontId="5" fillId="141" borderId="445" xfId="49" applyFill="1" applyBorder="1" applyAlignment="1" applyProtection="1">
      <alignment horizontal="center" vertical="center"/>
      <protection locked="0"/>
    </xf>
    <xf numFmtId="0" fontId="5" fillId="141" borderId="233" xfId="49" applyFill="1" applyBorder="1" applyAlignment="1" applyProtection="1">
      <alignment horizontal="center" vertical="center"/>
      <protection locked="0"/>
    </xf>
    <xf numFmtId="0" fontId="5" fillId="141" borderId="236" xfId="49" applyFill="1" applyBorder="1" applyAlignment="1" applyProtection="1">
      <alignment horizontal="center" vertical="center"/>
      <protection locked="0"/>
    </xf>
    <xf numFmtId="0" fontId="5" fillId="141" borderId="446" xfId="49" applyFill="1" applyBorder="1" applyAlignment="1" applyProtection="1">
      <alignment horizontal="center" vertical="center"/>
      <protection locked="0"/>
    </xf>
    <xf numFmtId="0" fontId="5" fillId="141" borderId="447" xfId="49" applyFill="1" applyBorder="1" applyAlignment="1" applyProtection="1">
      <alignment horizontal="center" vertical="center"/>
      <protection locked="0"/>
    </xf>
    <xf numFmtId="0" fontId="26" fillId="142" borderId="348" xfId="47" applyFill="1" applyBorder="1" applyProtection="1"/>
    <xf numFmtId="0" fontId="5" fillId="142" borderId="348" xfId="49" applyFill="1" applyBorder="1" applyAlignment="1" applyProtection="1">
      <alignment horizontal="center"/>
      <protection locked="0"/>
    </xf>
    <xf numFmtId="0" fontId="36" fillId="142" borderId="348" xfId="49" applyFont="1" applyFill="1" applyBorder="1" applyAlignment="1" applyProtection="1">
      <alignment horizontal="center"/>
      <protection locked="0"/>
    </xf>
    <xf numFmtId="2" fontId="5" fillId="0" borderId="449" xfId="49" applyNumberFormat="1" applyBorder="1" applyAlignment="1" applyProtection="1">
      <alignment horizontal="center" vertical="center"/>
      <protection locked="0"/>
    </xf>
    <xf numFmtId="2" fontId="5" fillId="0" borderId="450" xfId="49" applyNumberFormat="1" applyBorder="1" applyAlignment="1" applyProtection="1">
      <alignment horizontal="center" vertical="center"/>
      <protection locked="0"/>
    </xf>
    <xf numFmtId="2" fontId="5" fillId="0" borderId="451" xfId="49" applyNumberFormat="1" applyBorder="1" applyAlignment="1" applyProtection="1">
      <alignment horizontal="center" vertical="center"/>
      <protection locked="0"/>
    </xf>
    <xf numFmtId="2" fontId="5" fillId="0" borderId="176" xfId="49" applyNumberFormat="1" applyBorder="1" applyAlignment="1" applyProtection="1">
      <alignment horizontal="center" vertical="center"/>
      <protection locked="0"/>
    </xf>
    <xf numFmtId="2" fontId="5" fillId="0" borderId="452" xfId="49" applyNumberFormat="1" applyBorder="1" applyAlignment="1" applyProtection="1">
      <alignment horizontal="center" vertical="center"/>
      <protection locked="0"/>
    </xf>
    <xf numFmtId="2" fontId="5" fillId="0" borderId="436" xfId="49" applyNumberFormat="1" applyBorder="1" applyAlignment="1" applyProtection="1">
      <alignment horizontal="center" vertical="center"/>
      <protection locked="0"/>
    </xf>
    <xf numFmtId="2" fontId="5" fillId="0" borderId="453" xfId="49" applyNumberFormat="1" applyBorder="1" applyAlignment="1" applyProtection="1">
      <alignment horizontal="center" vertical="center"/>
      <protection locked="0"/>
    </xf>
    <xf numFmtId="2" fontId="5" fillId="0" borderId="353" xfId="49" applyNumberFormat="1" applyBorder="1" applyAlignment="1" applyProtection="1">
      <alignment horizontal="center" vertical="center"/>
      <protection locked="0"/>
    </xf>
    <xf numFmtId="2" fontId="5" fillId="0" borderId="68" xfId="49" applyNumberFormat="1" applyBorder="1" applyAlignment="1" applyProtection="1">
      <alignment horizontal="center" vertical="center"/>
      <protection locked="0"/>
    </xf>
    <xf numFmtId="2" fontId="5" fillId="0" borderId="454" xfId="49" applyNumberFormat="1" applyBorder="1" applyAlignment="1" applyProtection="1">
      <alignment horizontal="center" vertical="center"/>
      <protection locked="0"/>
    </xf>
    <xf numFmtId="0" fontId="14" fillId="51" borderId="348" xfId="49" applyFont="1" applyFill="1" applyBorder="1" applyAlignment="1">
      <alignment horizontal="center" vertical="center"/>
    </xf>
    <xf numFmtId="0" fontId="14" fillId="131" borderId="348" xfId="49" applyFont="1" applyFill="1" applyBorder="1" applyAlignment="1">
      <alignment horizontal="center" vertical="center"/>
    </xf>
    <xf numFmtId="0" fontId="14" fillId="51" borderId="354" xfId="49" applyFont="1" applyFill="1" applyBorder="1" applyAlignment="1">
      <alignment horizontal="center" vertical="center"/>
    </xf>
    <xf numFmtId="0" fontId="5" fillId="43" borderId="354" xfId="49" applyFill="1" applyBorder="1" applyAlignment="1">
      <alignment horizontal="center"/>
    </xf>
    <xf numFmtId="0" fontId="5" fillId="44" borderId="432" xfId="49" applyFill="1" applyBorder="1"/>
    <xf numFmtId="0" fontId="5" fillId="44" borderId="432" xfId="49" applyFill="1" applyBorder="1" applyAlignment="1">
      <alignment horizontal="center"/>
    </xf>
    <xf numFmtId="0" fontId="5" fillId="44" borderId="26" xfId="49" applyFill="1" applyBorder="1" applyAlignment="1">
      <alignment horizontal="center"/>
    </xf>
    <xf numFmtId="0" fontId="5" fillId="44" borderId="11" xfId="49" applyFill="1" applyBorder="1" applyAlignment="1">
      <alignment horizontal="center"/>
    </xf>
    <xf numFmtId="0" fontId="5" fillId="44" borderId="353" xfId="49" applyFill="1" applyBorder="1" applyAlignment="1">
      <alignment horizontal="center"/>
    </xf>
    <xf numFmtId="0" fontId="5" fillId="44" borderId="29" xfId="49" applyFill="1" applyBorder="1" applyAlignment="1">
      <alignment horizontal="center"/>
    </xf>
    <xf numFmtId="0" fontId="5" fillId="44" borderId="68" xfId="49" applyFill="1" applyBorder="1" applyAlignment="1">
      <alignment horizontal="center"/>
    </xf>
    <xf numFmtId="2" fontId="5" fillId="44" borderId="432" xfId="49" applyNumberFormat="1" applyFill="1" applyBorder="1"/>
    <xf numFmtId="2" fontId="5" fillId="44" borderId="26" xfId="49" applyNumberFormat="1" applyFill="1" applyBorder="1"/>
    <xf numFmtId="2" fontId="5" fillId="44" borderId="11" xfId="49" applyNumberFormat="1" applyFill="1" applyBorder="1"/>
    <xf numFmtId="0" fontId="5" fillId="44" borderId="354" xfId="49" applyFill="1" applyBorder="1"/>
    <xf numFmtId="0" fontId="5" fillId="54" borderId="348" xfId="48" applyFill="1" applyBorder="1" applyAlignment="1" applyProtection="1">
      <alignment horizontal="center"/>
      <protection locked="0"/>
    </xf>
    <xf numFmtId="0" fontId="62" fillId="56" borderId="24" xfId="48" applyFont="1" applyFill="1" applyBorder="1" applyAlignment="1" applyProtection="1">
      <alignment horizontal="center"/>
      <protection locked="0"/>
    </xf>
    <xf numFmtId="0" fontId="62" fillId="44" borderId="430" xfId="48" applyFont="1" applyFill="1" applyBorder="1" applyAlignment="1" applyProtection="1">
      <alignment horizontal="center"/>
      <protection locked="0"/>
    </xf>
    <xf numFmtId="0" fontId="5" fillId="54" borderId="430" xfId="48" applyFill="1" applyBorder="1" applyAlignment="1" applyProtection="1">
      <alignment horizontal="center"/>
      <protection locked="0"/>
    </xf>
    <xf numFmtId="0" fontId="62" fillId="43" borderId="430" xfId="0" applyFont="1" applyFill="1" applyBorder="1" applyAlignment="1">
      <alignment horizontal="center"/>
    </xf>
    <xf numFmtId="0" fontId="148" fillId="56" borderId="455" xfId="49" applyFont="1" applyFill="1" applyBorder="1" applyAlignment="1">
      <alignment horizontal="center" vertical="center" wrapText="1"/>
    </xf>
    <xf numFmtId="0" fontId="148" fillId="56" borderId="430" xfId="49" applyFont="1" applyFill="1" applyBorder="1" applyAlignment="1">
      <alignment horizontal="center" vertical="center" wrapText="1"/>
    </xf>
    <xf numFmtId="0" fontId="148" fillId="56" borderId="456" xfId="49" applyFont="1" applyFill="1" applyBorder="1" applyAlignment="1">
      <alignment horizontal="center" vertical="center" wrapText="1"/>
    </xf>
    <xf numFmtId="0" fontId="5" fillId="50" borderId="430" xfId="49" applyFill="1" applyBorder="1" applyAlignment="1" applyProtection="1">
      <alignment horizontal="center"/>
      <protection locked="0"/>
    </xf>
    <xf numFmtId="0" fontId="148" fillId="56" borderId="457" xfId="49" applyFont="1" applyFill="1" applyBorder="1" applyAlignment="1">
      <alignment horizontal="center" vertical="center" wrapText="1"/>
    </xf>
    <xf numFmtId="0" fontId="5" fillId="56" borderId="458" xfId="49" applyFill="1" applyBorder="1" applyAlignment="1" applyProtection="1">
      <alignment horizontal="center" vertical="center"/>
      <protection locked="0"/>
    </xf>
    <xf numFmtId="0" fontId="5" fillId="50" borderId="83" xfId="49" applyFill="1" applyBorder="1" applyAlignment="1" applyProtection="1">
      <alignment horizontal="center" vertical="center"/>
      <protection locked="0"/>
    </xf>
    <xf numFmtId="0" fontId="5" fillId="50" borderId="83" xfId="49" applyFill="1" applyBorder="1" applyAlignment="1">
      <alignment horizontal="center" vertical="center"/>
    </xf>
    <xf numFmtId="0" fontId="5" fillId="50" borderId="85" xfId="49" applyFill="1" applyBorder="1" applyAlignment="1">
      <alignment horizontal="center" vertical="center"/>
    </xf>
    <xf numFmtId="0" fontId="81" fillId="77" borderId="355" xfId="48" applyFont="1" applyFill="1" applyBorder="1" applyAlignment="1" applyProtection="1">
      <alignment horizontal="center"/>
      <protection locked="0"/>
    </xf>
    <xf numFmtId="0" fontId="81" fillId="77" borderId="89" xfId="48" applyFont="1" applyFill="1" applyBorder="1" applyAlignment="1" applyProtection="1">
      <alignment horizontal="center"/>
      <protection locked="0"/>
    </xf>
    <xf numFmtId="0" fontId="81" fillId="77" borderId="154" xfId="48" applyFont="1" applyFill="1" applyBorder="1" applyAlignment="1" applyProtection="1">
      <alignment horizontal="center"/>
      <protection locked="0"/>
    </xf>
    <xf numFmtId="0" fontId="81" fillId="77" borderId="209" xfId="48" applyFont="1" applyFill="1" applyBorder="1" applyAlignment="1" applyProtection="1">
      <alignment horizontal="center"/>
      <protection locked="0"/>
    </xf>
    <xf numFmtId="0" fontId="82" fillId="76" borderId="355" xfId="48" applyFont="1" applyFill="1" applyBorder="1" applyAlignment="1" applyProtection="1">
      <alignment horizontal="center"/>
      <protection locked="0"/>
    </xf>
    <xf numFmtId="0" fontId="82" fillId="76" borderId="89" xfId="48" applyFont="1" applyFill="1" applyBorder="1" applyAlignment="1" applyProtection="1">
      <alignment horizontal="center"/>
      <protection locked="0"/>
    </xf>
    <xf numFmtId="0" fontId="82" fillId="76" borderId="154" xfId="48" applyFont="1" applyFill="1" applyBorder="1" applyAlignment="1" applyProtection="1">
      <alignment horizontal="center"/>
      <protection locked="0"/>
    </xf>
    <xf numFmtId="0" fontId="82" fillId="76" borderId="209" xfId="48" applyFont="1" applyFill="1" applyBorder="1" applyAlignment="1" applyProtection="1">
      <alignment horizontal="center"/>
      <protection locked="0"/>
    </xf>
    <xf numFmtId="0" fontId="83" fillId="45" borderId="355" xfId="48" applyFont="1" applyFill="1" applyBorder="1" applyAlignment="1" applyProtection="1">
      <alignment horizontal="center"/>
      <protection locked="0"/>
    </xf>
    <xf numFmtId="0" fontId="83" fillId="45" borderId="89" xfId="48" applyFont="1" applyFill="1" applyBorder="1" applyAlignment="1" applyProtection="1">
      <alignment horizontal="center"/>
      <protection locked="0"/>
    </xf>
    <xf numFmtId="0" fontId="83" fillId="45" borderId="154" xfId="48" applyFont="1" applyFill="1" applyBorder="1" applyAlignment="1" applyProtection="1">
      <alignment horizontal="center"/>
      <protection locked="0"/>
    </xf>
    <xf numFmtId="0" fontId="83" fillId="45" borderId="209" xfId="48" applyFont="1" applyFill="1" applyBorder="1" applyAlignment="1" applyProtection="1">
      <alignment horizontal="center"/>
      <protection locked="0"/>
    </xf>
    <xf numFmtId="0" fontId="36" fillId="48" borderId="430" xfId="0" applyFont="1" applyFill="1" applyBorder="1" applyAlignment="1">
      <alignment horizontal="center"/>
    </xf>
    <xf numFmtId="49" fontId="5" fillId="48" borderId="430" xfId="0" applyNumberFormat="1" applyFont="1" applyFill="1" applyBorder="1" applyAlignment="1">
      <alignment horizontal="center"/>
    </xf>
    <xf numFmtId="49" fontId="0" fillId="43" borderId="430" xfId="0" applyNumberFormat="1" applyFill="1" applyBorder="1" applyAlignment="1">
      <alignment horizontal="center"/>
    </xf>
    <xf numFmtId="0" fontId="0" fillId="54" borderId="430" xfId="0" applyFill="1" applyBorder="1" applyAlignment="1">
      <alignment horizontal="center"/>
    </xf>
    <xf numFmtId="0" fontId="0" fillId="54" borderId="430" xfId="0" applyFill="1" applyBorder="1" applyAlignment="1">
      <alignment horizontal="center" vertical="top"/>
    </xf>
    <xf numFmtId="0" fontId="0" fillId="43" borderId="430" xfId="0" applyFill="1" applyBorder="1" applyAlignment="1">
      <alignment horizontal="center" vertical="top"/>
    </xf>
    <xf numFmtId="0" fontId="0" fillId="43" borderId="430" xfId="0" applyFill="1" applyBorder="1" applyAlignment="1">
      <alignment horizontal="center"/>
    </xf>
    <xf numFmtId="1" fontId="0" fillId="43" borderId="430" xfId="0" applyNumberFormat="1" applyFill="1" applyBorder="1"/>
    <xf numFmtId="2" fontId="0" fillId="54" borderId="430" xfId="0" applyNumberFormat="1" applyFill="1" applyBorder="1" applyAlignment="1">
      <alignment horizontal="center"/>
    </xf>
    <xf numFmtId="1" fontId="9" fillId="46" borderId="430" xfId="0" applyNumberFormat="1" applyFont="1" applyFill="1" applyBorder="1" applyAlignment="1">
      <alignment horizontal="center" vertical="top"/>
    </xf>
    <xf numFmtId="0" fontId="9" fillId="54" borderId="430" xfId="0" applyFont="1" applyFill="1" applyBorder="1" applyAlignment="1">
      <alignment horizontal="center" vertical="top"/>
    </xf>
    <xf numFmtId="0" fontId="0" fillId="54" borderId="430" xfId="0" applyFill="1" applyBorder="1"/>
    <xf numFmtId="2" fontId="0" fillId="43" borderId="430" xfId="0" applyNumberFormat="1" applyFill="1" applyBorder="1"/>
    <xf numFmtId="2" fontId="0" fillId="43" borderId="430" xfId="0" applyNumberFormat="1" applyFill="1" applyBorder="1" applyAlignment="1">
      <alignment horizontal="center"/>
    </xf>
    <xf numFmtId="2" fontId="0" fillId="54" borderId="430" xfId="0" applyNumberFormat="1" applyFill="1" applyBorder="1"/>
    <xf numFmtId="2" fontId="5" fillId="54" borderId="430" xfId="0" applyNumberFormat="1" applyFont="1" applyFill="1" applyBorder="1"/>
    <xf numFmtId="165" fontId="0" fillId="54" borderId="430" xfId="0" applyNumberFormat="1" applyFill="1" applyBorder="1" applyAlignment="1">
      <alignment horizontal="center"/>
    </xf>
    <xf numFmtId="165" fontId="5" fillId="54" borderId="430" xfId="0" applyNumberFormat="1" applyFont="1" applyFill="1" applyBorder="1"/>
    <xf numFmtId="168" fontId="0" fillId="54" borderId="430" xfId="0" applyNumberFormat="1" applyFill="1" applyBorder="1" applyAlignment="1" applyProtection="1">
      <alignment horizontal="center"/>
      <protection locked="0"/>
    </xf>
    <xf numFmtId="1" fontId="0" fillId="54" borderId="430" xfId="0" applyNumberFormat="1" applyFill="1" applyBorder="1" applyAlignment="1" applyProtection="1">
      <alignment horizontal="center"/>
      <protection locked="0"/>
    </xf>
    <xf numFmtId="168" fontId="0" fillId="46" borderId="430" xfId="0" applyNumberFormat="1" applyFill="1" applyBorder="1" applyAlignment="1" applyProtection="1">
      <alignment horizontal="center"/>
      <protection locked="0"/>
    </xf>
    <xf numFmtId="0" fontId="0" fillId="43" borderId="430" xfId="0" applyFill="1" applyBorder="1" applyAlignment="1" applyProtection="1">
      <alignment horizontal="center"/>
      <protection locked="0"/>
    </xf>
    <xf numFmtId="0" fontId="0" fillId="46" borderId="430" xfId="0" applyFill="1" applyBorder="1" applyAlignment="1" applyProtection="1">
      <alignment horizontal="center"/>
      <protection locked="0"/>
    </xf>
    <xf numFmtId="0" fontId="5" fillId="48" borderId="430" xfId="0" applyFont="1" applyFill="1" applyBorder="1" applyAlignment="1">
      <alignment horizontal="center" vertical="top"/>
    </xf>
    <xf numFmtId="2" fontId="36" fillId="118" borderId="105" xfId="0" applyNumberFormat="1" applyFont="1" applyFill="1" applyBorder="1" applyAlignment="1">
      <alignment horizontal="center" vertical="center"/>
    </xf>
    <xf numFmtId="0" fontId="5" fillId="48" borderId="244" xfId="0" applyFont="1" applyFill="1" applyBorder="1" applyAlignment="1">
      <alignment horizontal="right"/>
    </xf>
    <xf numFmtId="2" fontId="36" fillId="0" borderId="173" xfId="0" applyNumberFormat="1" applyFont="1" applyBorder="1" applyAlignment="1" applyProtection="1">
      <alignment horizontal="center" vertical="center"/>
      <protection locked="0"/>
    </xf>
    <xf numFmtId="0" fontId="36" fillId="44" borderId="105" xfId="0" applyFont="1" applyFill="1" applyBorder="1" applyAlignment="1">
      <alignment horizontal="center" vertical="center"/>
    </xf>
    <xf numFmtId="0" fontId="36" fillId="48" borderId="432" xfId="0" applyFont="1" applyFill="1" applyBorder="1" applyAlignment="1">
      <alignment horizontal="center"/>
    </xf>
    <xf numFmtId="49" fontId="5" fillId="48" borderId="432" xfId="0" applyNumberFormat="1" applyFont="1" applyFill="1" applyBorder="1" applyAlignment="1">
      <alignment horizontal="center"/>
    </xf>
    <xf numFmtId="49" fontId="0" fillId="43" borderId="432" xfId="0" applyNumberFormat="1" applyFill="1" applyBorder="1" applyAlignment="1">
      <alignment horizontal="center"/>
    </xf>
    <xf numFmtId="0" fontId="0" fillId="54" borderId="432" xfId="0" applyFill="1" applyBorder="1" applyAlignment="1">
      <alignment horizontal="center"/>
    </xf>
    <xf numFmtId="0" fontId="0" fillId="54" borderId="432" xfId="0" applyFill="1" applyBorder="1" applyAlignment="1">
      <alignment horizontal="center" vertical="top"/>
    </xf>
    <xf numFmtId="0" fontId="0" fillId="43" borderId="432" xfId="0" applyFill="1" applyBorder="1" applyAlignment="1">
      <alignment horizontal="center" vertical="top"/>
    </xf>
    <xf numFmtId="0" fontId="0" fillId="43" borderId="432" xfId="0" applyFill="1" applyBorder="1" applyAlignment="1">
      <alignment horizontal="center"/>
    </xf>
    <xf numFmtId="1" fontId="0" fillId="43" borderId="432" xfId="0" applyNumberFormat="1" applyFill="1" applyBorder="1"/>
    <xf numFmtId="2" fontId="0" fillId="54" borderId="432" xfId="0" applyNumberFormat="1" applyFill="1" applyBorder="1" applyAlignment="1">
      <alignment horizontal="center"/>
    </xf>
    <xf numFmtId="1" fontId="9" fillId="46" borderId="432" xfId="0" applyNumberFormat="1" applyFont="1" applyFill="1" applyBorder="1" applyAlignment="1">
      <alignment horizontal="center" vertical="top"/>
    </xf>
    <xf numFmtId="0" fontId="9" fillId="54" borderId="432" xfId="0" applyFont="1" applyFill="1" applyBorder="1" applyAlignment="1">
      <alignment horizontal="center" vertical="top"/>
    </xf>
    <xf numFmtId="0" fontId="0" fillId="54" borderId="432" xfId="0" applyFill="1" applyBorder="1"/>
    <xf numFmtId="2" fontId="0" fillId="43" borderId="432" xfId="0" applyNumberFormat="1" applyFill="1" applyBorder="1"/>
    <xf numFmtId="2" fontId="0" fillId="43" borderId="432" xfId="0" applyNumberFormat="1" applyFill="1" applyBorder="1" applyAlignment="1">
      <alignment horizontal="center"/>
    </xf>
    <xf numFmtId="2" fontId="0" fillId="54" borderId="432" xfId="0" applyNumberFormat="1" applyFill="1" applyBorder="1"/>
    <xf numFmtId="2" fontId="5" fillId="54" borderId="432" xfId="0" applyNumberFormat="1" applyFont="1" applyFill="1" applyBorder="1"/>
    <xf numFmtId="165" fontId="0" fillId="54" borderId="432" xfId="0" applyNumberFormat="1" applyFill="1" applyBorder="1" applyAlignment="1">
      <alignment horizontal="center"/>
    </xf>
    <xf numFmtId="165" fontId="5" fillId="54" borderId="432" xfId="0" applyNumberFormat="1" applyFont="1" applyFill="1" applyBorder="1"/>
    <xf numFmtId="168" fontId="0" fillId="54" borderId="432" xfId="0" applyNumberFormat="1" applyFill="1" applyBorder="1" applyAlignment="1" applyProtection="1">
      <alignment horizontal="center"/>
      <protection locked="0"/>
    </xf>
    <xf numFmtId="1" fontId="0" fillId="54" borderId="432" xfId="0" applyNumberFormat="1" applyFill="1" applyBorder="1" applyAlignment="1" applyProtection="1">
      <alignment horizontal="center"/>
      <protection locked="0"/>
    </xf>
    <xf numFmtId="168" fontId="0" fillId="46" borderId="432" xfId="0" applyNumberFormat="1" applyFill="1" applyBorder="1" applyAlignment="1" applyProtection="1">
      <alignment horizontal="center"/>
      <protection locked="0"/>
    </xf>
    <xf numFmtId="0" fontId="0" fillId="43" borderId="432" xfId="0" applyFill="1" applyBorder="1" applyAlignment="1" applyProtection="1">
      <alignment horizontal="center"/>
      <protection locked="0"/>
    </xf>
    <xf numFmtId="0" fontId="0" fillId="46" borderId="432" xfId="0" applyFill="1" applyBorder="1" applyAlignment="1" applyProtection="1">
      <alignment horizontal="center"/>
      <protection locked="0"/>
    </xf>
    <xf numFmtId="0" fontId="5" fillId="48" borderId="432" xfId="0" applyFont="1" applyFill="1" applyBorder="1" applyAlignment="1">
      <alignment horizontal="center" vertical="top"/>
    </xf>
    <xf numFmtId="0" fontId="36" fillId="48" borderId="11" xfId="0" applyFont="1" applyFill="1" applyBorder="1" applyAlignment="1">
      <alignment horizontal="center"/>
    </xf>
    <xf numFmtId="49" fontId="5" fillId="48" borderId="11" xfId="0" applyNumberFormat="1" applyFont="1" applyFill="1" applyBorder="1" applyAlignment="1">
      <alignment horizontal="center"/>
    </xf>
    <xf numFmtId="49" fontId="0" fillId="43" borderId="11" xfId="0" applyNumberFormat="1" applyFill="1" applyBorder="1" applyAlignment="1">
      <alignment horizontal="center"/>
    </xf>
    <xf numFmtId="0" fontId="0" fillId="54" borderId="11" xfId="0" applyFill="1" applyBorder="1" applyAlignment="1">
      <alignment horizontal="center"/>
    </xf>
    <xf numFmtId="0" fontId="0" fillId="54" borderId="11" xfId="0" applyFill="1" applyBorder="1" applyAlignment="1">
      <alignment horizontal="center" vertical="top"/>
    </xf>
    <xf numFmtId="0" fontId="0" fillId="43" borderId="11" xfId="0" applyFill="1" applyBorder="1" applyAlignment="1">
      <alignment horizontal="center" vertical="top"/>
    </xf>
    <xf numFmtId="0" fontId="0" fillId="43" borderId="11" xfId="0" applyFill="1" applyBorder="1" applyAlignment="1">
      <alignment horizontal="center"/>
    </xf>
    <xf numFmtId="1" fontId="0" fillId="43" borderId="11" xfId="0" applyNumberFormat="1" applyFill="1" applyBorder="1"/>
    <xf numFmtId="2" fontId="0" fillId="54" borderId="11" xfId="0" applyNumberFormat="1" applyFill="1" applyBorder="1" applyAlignment="1">
      <alignment horizontal="center"/>
    </xf>
    <xf numFmtId="1" fontId="9" fillId="46" borderId="11" xfId="0" applyNumberFormat="1" applyFont="1" applyFill="1" applyBorder="1" applyAlignment="1">
      <alignment horizontal="center" vertical="top"/>
    </xf>
    <xf numFmtId="0" fontId="9" fillId="54" borderId="11" xfId="0" applyFont="1" applyFill="1" applyBorder="1" applyAlignment="1">
      <alignment horizontal="center" vertical="top"/>
    </xf>
    <xf numFmtId="0" fontId="0" fillId="54" borderId="11" xfId="0" applyFill="1" applyBorder="1"/>
    <xf numFmtId="2" fontId="0" fillId="43" borderId="11" xfId="0" applyNumberFormat="1" applyFill="1" applyBorder="1"/>
    <xf numFmtId="2" fontId="0" fillId="43" borderId="11" xfId="0" applyNumberFormat="1" applyFill="1" applyBorder="1" applyAlignment="1">
      <alignment horizontal="center"/>
    </xf>
    <xf numFmtId="2" fontId="0" fillId="54" borderId="11" xfId="0" applyNumberFormat="1" applyFill="1" applyBorder="1"/>
    <xf numFmtId="2" fontId="5" fillId="54" borderId="11" xfId="0" applyNumberFormat="1" applyFont="1" applyFill="1" applyBorder="1"/>
    <xf numFmtId="165" fontId="0" fillId="54" borderId="11" xfId="0" applyNumberFormat="1" applyFill="1" applyBorder="1" applyAlignment="1">
      <alignment horizontal="center"/>
    </xf>
    <xf numFmtId="165" fontId="5" fillId="54" borderId="11" xfId="0" applyNumberFormat="1" applyFont="1" applyFill="1" applyBorder="1"/>
    <xf numFmtId="168" fontId="0" fillId="54" borderId="11" xfId="0" applyNumberFormat="1" applyFill="1" applyBorder="1" applyAlignment="1" applyProtection="1">
      <alignment horizontal="center"/>
      <protection locked="0"/>
    </xf>
    <xf numFmtId="1" fontId="0" fillId="54" borderId="11" xfId="0" applyNumberFormat="1" applyFill="1" applyBorder="1" applyAlignment="1" applyProtection="1">
      <alignment horizontal="center"/>
      <protection locked="0"/>
    </xf>
    <xf numFmtId="168" fontId="0" fillId="46" borderId="11" xfId="0" applyNumberFormat="1" applyFill="1" applyBorder="1" applyAlignment="1" applyProtection="1">
      <alignment horizontal="center"/>
      <protection locked="0"/>
    </xf>
    <xf numFmtId="0" fontId="0" fillId="43" borderId="11" xfId="0" applyFill="1" applyBorder="1" applyAlignment="1" applyProtection="1">
      <alignment horizontal="center"/>
      <protection locked="0"/>
    </xf>
    <xf numFmtId="0" fontId="133" fillId="58" borderId="432" xfId="0" applyFont="1" applyFill="1" applyBorder="1" applyAlignment="1" applyProtection="1">
      <alignment horizontal="center" vertical="center"/>
      <protection locked="0"/>
    </xf>
    <xf numFmtId="0" fontId="36" fillId="44" borderId="176" xfId="0" applyFont="1" applyFill="1" applyBorder="1" applyAlignment="1">
      <alignment horizontal="center" vertical="center"/>
    </xf>
    <xf numFmtId="0" fontId="36" fillId="94" borderId="98" xfId="0" applyFont="1" applyFill="1" applyBorder="1" applyAlignment="1">
      <alignment horizontal="center" vertical="center"/>
    </xf>
    <xf numFmtId="2" fontId="36" fillId="118" borderId="105" xfId="0" applyNumberFormat="1" applyFont="1" applyFill="1" applyBorder="1" applyAlignment="1" applyProtection="1">
      <alignment horizontal="center" vertical="center"/>
      <protection locked="0"/>
    </xf>
    <xf numFmtId="0" fontId="108" fillId="55" borderId="432" xfId="0" applyFont="1" applyFill="1" applyBorder="1" applyAlignment="1" applyProtection="1">
      <alignment horizontal="center" vertical="center"/>
      <protection locked="0"/>
    </xf>
    <xf numFmtId="0" fontId="36" fillId="48" borderId="100" xfId="0" applyFont="1" applyFill="1" applyBorder="1" applyAlignment="1">
      <alignment horizontal="center" vertical="center"/>
    </xf>
    <xf numFmtId="10" fontId="36" fillId="50" borderId="432" xfId="0" applyNumberFormat="1" applyFont="1" applyFill="1" applyBorder="1" applyAlignment="1" applyProtection="1">
      <alignment horizontal="center" vertical="center"/>
      <protection locked="0"/>
    </xf>
    <xf numFmtId="0" fontId="36" fillId="48" borderId="97" xfId="0" applyFont="1" applyFill="1" applyBorder="1" applyAlignment="1">
      <alignment horizontal="center" vertical="center"/>
    </xf>
    <xf numFmtId="0" fontId="36" fillId="44" borderId="436" xfId="0" applyFont="1" applyFill="1" applyBorder="1" applyAlignment="1">
      <alignment horizontal="center" vertical="center"/>
    </xf>
    <xf numFmtId="2" fontId="36" fillId="0" borderId="436" xfId="0" applyNumberFormat="1" applyFont="1" applyBorder="1" applyAlignment="1" applyProtection="1">
      <alignment horizontal="center" vertical="center"/>
      <protection locked="0"/>
    </xf>
    <xf numFmtId="1" fontId="9" fillId="44" borderId="134" xfId="0" applyNumberFormat="1" applyFont="1" applyFill="1" applyBorder="1" applyAlignment="1" applyProtection="1">
      <alignment horizontal="center"/>
      <protection locked="0"/>
    </xf>
    <xf numFmtId="165" fontId="36" fillId="50" borderId="159" xfId="0" applyNumberFormat="1" applyFont="1" applyFill="1" applyBorder="1" applyAlignment="1" applyProtection="1">
      <alignment horizontal="center" vertical="center"/>
      <protection locked="0"/>
    </xf>
    <xf numFmtId="0" fontId="36" fillId="44" borderId="208" xfId="0" applyFont="1" applyFill="1" applyBorder="1" applyAlignment="1">
      <alignment horizontal="center" vertical="center"/>
    </xf>
    <xf numFmtId="165" fontId="36" fillId="50" borderId="459" xfId="0" applyNumberFormat="1" applyFont="1" applyFill="1" applyBorder="1" applyAlignment="1" applyProtection="1">
      <alignment horizontal="center" vertical="center"/>
      <protection locked="0"/>
    </xf>
    <xf numFmtId="0" fontId="36" fillId="45" borderId="250" xfId="0" applyFont="1" applyFill="1" applyBorder="1" applyAlignment="1">
      <alignment horizontal="center" vertical="center"/>
    </xf>
    <xf numFmtId="0" fontId="36" fillId="94" borderId="160" xfId="0" applyFont="1" applyFill="1" applyBorder="1" applyAlignment="1">
      <alignment horizontal="center" vertical="center"/>
    </xf>
    <xf numFmtId="2" fontId="36" fillId="0" borderId="105" xfId="0" applyNumberFormat="1" applyFont="1" applyBorder="1" applyAlignment="1" applyProtection="1">
      <alignment horizontal="center" vertical="center"/>
      <protection locked="0"/>
    </xf>
    <xf numFmtId="2" fontId="36" fillId="87" borderId="159" xfId="0" applyNumberFormat="1" applyFont="1" applyFill="1" applyBorder="1" applyAlignment="1">
      <alignment horizontal="center" vertical="center"/>
    </xf>
    <xf numFmtId="2" fontId="36" fillId="87" borderId="173" xfId="0" applyNumberFormat="1" applyFont="1" applyFill="1" applyBorder="1" applyAlignment="1">
      <alignment horizontal="center" vertical="center"/>
    </xf>
    <xf numFmtId="0" fontId="36" fillId="76" borderId="250" xfId="0" applyFont="1" applyFill="1" applyBorder="1" applyAlignment="1">
      <alignment horizontal="center" vertical="center"/>
    </xf>
    <xf numFmtId="0" fontId="136" fillId="87" borderId="432" xfId="0" applyFont="1" applyFill="1" applyBorder="1" applyAlignment="1" applyProtection="1">
      <alignment horizontal="center" vertical="center"/>
      <protection locked="0"/>
    </xf>
    <xf numFmtId="0" fontId="134" fillId="77" borderId="432" xfId="0" applyFont="1" applyFill="1" applyBorder="1" applyAlignment="1" applyProtection="1">
      <alignment horizontal="center" vertical="center"/>
      <protection locked="0"/>
    </xf>
    <xf numFmtId="2" fontId="36" fillId="46" borderId="18" xfId="0" applyNumberFormat="1" applyFont="1" applyFill="1" applyBorder="1" applyAlignment="1">
      <alignment horizontal="center" vertical="center"/>
    </xf>
    <xf numFmtId="2" fontId="36" fillId="56" borderId="18" xfId="0" applyNumberFormat="1" applyFont="1" applyFill="1" applyBorder="1" applyAlignment="1">
      <alignment horizontal="center" vertical="center"/>
    </xf>
    <xf numFmtId="0" fontId="36" fillId="46" borderId="250" xfId="0" applyFont="1" applyFill="1" applyBorder="1" applyAlignment="1">
      <alignment horizontal="center" vertical="center"/>
    </xf>
    <xf numFmtId="0" fontId="36" fillId="46" borderId="173" xfId="0" applyFont="1" applyFill="1" applyBorder="1" applyAlignment="1">
      <alignment horizontal="center" vertical="center"/>
    </xf>
    <xf numFmtId="0" fontId="128" fillId="56" borderId="432" xfId="0" applyFont="1" applyFill="1" applyBorder="1" applyAlignment="1" applyProtection="1">
      <alignment horizontal="center" vertical="center"/>
      <protection locked="0"/>
    </xf>
    <xf numFmtId="0" fontId="36" fillId="44" borderId="26" xfId="0" applyFont="1" applyFill="1" applyBorder="1" applyAlignment="1">
      <alignment horizontal="center" vertical="center"/>
    </xf>
    <xf numFmtId="2" fontId="36" fillId="64" borderId="18" xfId="0" applyNumberFormat="1" applyFont="1" applyFill="1" applyBorder="1" applyAlignment="1">
      <alignment horizontal="center" vertical="center"/>
    </xf>
    <xf numFmtId="2" fontId="36" fillId="98" borderId="18" xfId="0" applyNumberFormat="1" applyFont="1" applyFill="1" applyBorder="1" applyAlignment="1">
      <alignment horizontal="center" vertical="center"/>
    </xf>
    <xf numFmtId="0" fontId="36" fillId="54" borderId="250" xfId="0" applyFont="1" applyFill="1" applyBorder="1" applyAlignment="1">
      <alignment horizontal="center" vertical="center"/>
    </xf>
    <xf numFmtId="0" fontId="36" fillId="54" borderId="173" xfId="0" applyFont="1" applyFill="1" applyBorder="1" applyAlignment="1">
      <alignment horizontal="center" vertical="center"/>
    </xf>
    <xf numFmtId="2" fontId="36" fillId="64" borderId="159" xfId="0" applyNumberFormat="1" applyFont="1" applyFill="1" applyBorder="1" applyAlignment="1">
      <alignment horizontal="center" vertical="center"/>
    </xf>
    <xf numFmtId="2" fontId="36" fillId="54" borderId="250" xfId="0" applyNumberFormat="1" applyFont="1" applyFill="1" applyBorder="1" applyAlignment="1">
      <alignment horizontal="center" vertical="center"/>
    </xf>
    <xf numFmtId="2" fontId="36" fillId="64" borderId="173" xfId="0" applyNumberFormat="1" applyFont="1" applyFill="1" applyBorder="1" applyAlignment="1">
      <alignment horizontal="center" vertical="center"/>
    </xf>
    <xf numFmtId="0" fontId="132" fillId="64" borderId="432" xfId="0" applyFont="1" applyFill="1" applyBorder="1" applyAlignment="1" applyProtection="1">
      <alignment horizontal="center" vertical="center"/>
      <protection locked="0"/>
    </xf>
    <xf numFmtId="0" fontId="36" fillId="92" borderId="250" xfId="0" applyFont="1" applyFill="1" applyBorder="1" applyAlignment="1">
      <alignment horizontal="center" vertical="center"/>
    </xf>
    <xf numFmtId="0" fontId="131" fillId="98" borderId="432" xfId="0" applyFont="1" applyFill="1" applyBorder="1" applyAlignment="1" applyProtection="1">
      <alignment horizontal="center" vertical="center"/>
      <protection locked="0"/>
    </xf>
    <xf numFmtId="0" fontId="36" fillId="102" borderId="250" xfId="0" applyFont="1" applyFill="1" applyBorder="1" applyAlignment="1">
      <alignment horizontal="center" vertical="center"/>
    </xf>
    <xf numFmtId="0" fontId="36" fillId="102" borderId="173" xfId="0" applyFont="1" applyFill="1" applyBorder="1" applyAlignment="1">
      <alignment horizontal="center" vertical="center"/>
    </xf>
    <xf numFmtId="0" fontId="139" fillId="109" borderId="432" xfId="0" applyFont="1" applyFill="1" applyBorder="1" applyAlignment="1" applyProtection="1">
      <alignment horizontal="center" vertical="center"/>
      <protection locked="0"/>
    </xf>
    <xf numFmtId="165" fontId="36" fillId="50" borderId="102" xfId="0" applyNumberFormat="1" applyFont="1" applyFill="1" applyBorder="1" applyAlignment="1" applyProtection="1">
      <alignment horizontal="center" vertical="center"/>
      <protection locked="0"/>
    </xf>
    <xf numFmtId="165" fontId="36" fillId="50" borderId="103" xfId="0" applyNumberFormat="1" applyFont="1" applyFill="1" applyBorder="1" applyAlignment="1" applyProtection="1">
      <alignment horizontal="center" vertical="center"/>
      <protection locked="0"/>
    </xf>
    <xf numFmtId="165" fontId="36" fillId="50" borderId="104" xfId="0" applyNumberFormat="1" applyFont="1" applyFill="1" applyBorder="1" applyAlignment="1" applyProtection="1">
      <alignment horizontal="center" vertical="center"/>
      <protection locked="0"/>
    </xf>
    <xf numFmtId="0" fontId="36" fillId="112" borderId="173" xfId="0" applyFont="1" applyFill="1" applyBorder="1" applyAlignment="1">
      <alignment horizontal="center" vertical="center"/>
    </xf>
    <xf numFmtId="0" fontId="129" fillId="113" borderId="26" xfId="0" applyFont="1" applyFill="1" applyBorder="1" applyAlignment="1">
      <alignment horizontal="center" vertical="center"/>
    </xf>
    <xf numFmtId="165" fontId="36" fillId="94" borderId="103" xfId="0" applyNumberFormat="1" applyFont="1" applyFill="1" applyBorder="1" applyAlignment="1">
      <alignment horizontal="center" vertical="center"/>
    </xf>
    <xf numFmtId="165" fontId="36" fillId="94" borderId="104" xfId="0" applyNumberFormat="1" applyFont="1" applyFill="1" applyBorder="1" applyAlignment="1">
      <alignment horizontal="center" vertical="center"/>
    </xf>
    <xf numFmtId="0" fontId="36" fillId="92" borderId="432" xfId="0" applyFont="1" applyFill="1" applyBorder="1" applyAlignment="1">
      <alignment horizontal="center" vertical="center"/>
    </xf>
    <xf numFmtId="165" fontId="36" fillId="50" borderId="103" xfId="0" applyNumberFormat="1" applyFont="1" applyFill="1" applyBorder="1" applyAlignment="1">
      <alignment horizontal="center" vertical="center"/>
    </xf>
    <xf numFmtId="165" fontId="36" fillId="50" borderId="104" xfId="0" applyNumberFormat="1" applyFont="1" applyFill="1" applyBorder="1" applyAlignment="1">
      <alignment horizontal="center" vertical="center"/>
    </xf>
    <xf numFmtId="0" fontId="36" fillId="54" borderId="18" xfId="0" applyFont="1" applyFill="1" applyBorder="1" applyAlignment="1">
      <alignment horizontal="center" vertical="center"/>
    </xf>
    <xf numFmtId="2" fontId="36" fillId="58" borderId="18" xfId="0" applyNumberFormat="1" applyFont="1" applyFill="1" applyBorder="1" applyAlignment="1">
      <alignment horizontal="center" vertical="center"/>
    </xf>
    <xf numFmtId="0" fontId="36" fillId="117" borderId="432" xfId="0" applyFont="1" applyFill="1" applyBorder="1" applyAlignment="1">
      <alignment horizontal="center" vertical="center" wrapText="1"/>
    </xf>
    <xf numFmtId="0" fontId="36" fillId="117" borderId="430" xfId="0" applyFont="1" applyFill="1" applyBorder="1" applyAlignment="1">
      <alignment horizontal="center" vertical="center" wrapText="1"/>
    </xf>
    <xf numFmtId="2" fontId="36" fillId="117" borderId="432" xfId="0" applyNumberFormat="1" applyFont="1" applyFill="1" applyBorder="1" applyAlignment="1">
      <alignment horizontal="center" vertical="center" wrapText="1"/>
    </xf>
    <xf numFmtId="0" fontId="36" fillId="118" borderId="432" xfId="0" applyFont="1" applyFill="1" applyBorder="1" applyAlignment="1">
      <alignment horizontal="center" vertical="center" wrapText="1"/>
    </xf>
    <xf numFmtId="0" fontId="36" fillId="118" borderId="430" xfId="0" applyFont="1" applyFill="1" applyBorder="1" applyAlignment="1">
      <alignment horizontal="center" vertical="center" wrapText="1"/>
    </xf>
    <xf numFmtId="2" fontId="36" fillId="118" borderId="432" xfId="0" applyNumberFormat="1" applyFont="1" applyFill="1" applyBorder="1" applyAlignment="1">
      <alignment horizontal="center" vertical="center" wrapText="1"/>
    </xf>
    <xf numFmtId="0" fontId="36" fillId="130" borderId="432" xfId="0" applyFont="1" applyFill="1" applyBorder="1" applyAlignment="1">
      <alignment horizontal="center" vertical="center" wrapText="1"/>
    </xf>
    <xf numFmtId="0" fontId="36" fillId="130" borderId="430" xfId="0" applyFont="1" applyFill="1" applyBorder="1" applyAlignment="1">
      <alignment horizontal="center" vertical="center" wrapText="1"/>
    </xf>
    <xf numFmtId="2" fontId="36" fillId="130" borderId="432" xfId="0" applyNumberFormat="1" applyFont="1" applyFill="1" applyBorder="1" applyAlignment="1">
      <alignment horizontal="center" vertical="center" wrapText="1"/>
    </xf>
    <xf numFmtId="0" fontId="0" fillId="0" borderId="430" xfId="0" applyBorder="1" applyAlignment="1">
      <alignment horizontal="center" vertical="top" wrapText="1"/>
    </xf>
    <xf numFmtId="0" fontId="0" fillId="45" borderId="430" xfId="0" applyFill="1" applyBorder="1" applyAlignment="1">
      <alignment horizontal="center"/>
    </xf>
    <xf numFmtId="49" fontId="0" fillId="43" borderId="430" xfId="0" applyNumberFormat="1" applyFill="1" applyBorder="1" applyAlignment="1">
      <alignment horizontal="center" vertical="top" wrapText="1"/>
    </xf>
    <xf numFmtId="0" fontId="0" fillId="43" borderId="430" xfId="0" applyFill="1" applyBorder="1" applyAlignment="1">
      <alignment horizontal="center" vertical="top" wrapText="1"/>
    </xf>
    <xf numFmtId="49" fontId="9" fillId="43" borderId="430" xfId="0" applyNumberFormat="1" applyFont="1" applyFill="1" applyBorder="1" applyAlignment="1">
      <alignment horizontal="center"/>
    </xf>
    <xf numFmtId="1" fontId="0" fillId="45" borderId="430" xfId="0" applyNumberFormat="1" applyFill="1" applyBorder="1" applyAlignment="1">
      <alignment horizontal="center"/>
    </xf>
    <xf numFmtId="1" fontId="9" fillId="46" borderId="430" xfId="0" applyNumberFormat="1" applyFont="1" applyFill="1" applyBorder="1" applyAlignment="1">
      <alignment horizontal="center" vertical="top" wrapText="1"/>
    </xf>
    <xf numFmtId="0" fontId="9" fillId="43" borderId="430" xfId="0" applyFont="1" applyFill="1" applyBorder="1" applyAlignment="1">
      <alignment horizontal="center" vertical="top" wrapText="1"/>
    </xf>
    <xf numFmtId="0" fontId="0" fillId="46" borderId="430" xfId="0" applyFill="1" applyBorder="1" applyAlignment="1">
      <alignment horizontal="center" vertical="top" wrapText="1"/>
    </xf>
    <xf numFmtId="0" fontId="5" fillId="48" borderId="430" xfId="0" applyFont="1" applyFill="1" applyBorder="1"/>
    <xf numFmtId="2" fontId="0" fillId="46" borderId="430" xfId="0" applyNumberFormat="1" applyFill="1" applyBorder="1" applyAlignment="1">
      <alignment horizontal="center"/>
    </xf>
    <xf numFmtId="0" fontId="0" fillId="43" borderId="430" xfId="0" applyFill="1" applyBorder="1"/>
    <xf numFmtId="168" fontId="0" fillId="45" borderId="430" xfId="0" applyNumberFormat="1" applyFill="1" applyBorder="1" applyAlignment="1" applyProtection="1">
      <alignment horizontal="center"/>
      <protection locked="0"/>
    </xf>
    <xf numFmtId="1" fontId="0" fillId="45" borderId="430" xfId="0" applyNumberFormat="1" applyFill="1" applyBorder="1" applyAlignment="1" applyProtection="1">
      <alignment horizontal="center"/>
      <protection locked="0"/>
    </xf>
    <xf numFmtId="0" fontId="5" fillId="43" borderId="430" xfId="0" applyFont="1" applyFill="1" applyBorder="1" applyAlignment="1" applyProtection="1">
      <alignment horizontal="center"/>
      <protection locked="0"/>
    </xf>
    <xf numFmtId="0" fontId="58" fillId="44" borderId="436" xfId="0" applyFont="1" applyFill="1" applyBorder="1"/>
    <xf numFmtId="0" fontId="9" fillId="44" borderId="430" xfId="0" applyFont="1" applyFill="1" applyBorder="1" applyAlignment="1">
      <alignment horizontal="center"/>
    </xf>
    <xf numFmtId="167" fontId="9" fillId="44" borderId="430" xfId="0" applyNumberFormat="1" applyFont="1" applyFill="1" applyBorder="1" applyAlignment="1">
      <alignment horizontal="center"/>
    </xf>
    <xf numFmtId="0" fontId="9" fillId="46" borderId="430" xfId="0" applyFont="1" applyFill="1" applyBorder="1"/>
    <xf numFmtId="0" fontId="9" fillId="0" borderId="430" xfId="0" applyFont="1" applyBorder="1" applyAlignment="1">
      <alignment horizontal="center"/>
    </xf>
    <xf numFmtId="0" fontId="58" fillId="59" borderId="133" xfId="49" applyFont="1" applyFill="1" applyBorder="1" applyAlignment="1" applyProtection="1">
      <alignment horizontal="center"/>
      <protection locked="0"/>
    </xf>
    <xf numFmtId="0" fontId="3" fillId="50" borderId="0" xfId="0" applyFont="1" applyFill="1"/>
    <xf numFmtId="0" fontId="0" fillId="46" borderId="68" xfId="0" applyFill="1" applyBorder="1" applyAlignment="1">
      <alignment horizontal="left"/>
    </xf>
    <xf numFmtId="0" fontId="169" fillId="50" borderId="0" xfId="0" applyFont="1" applyFill="1"/>
    <xf numFmtId="0" fontId="0" fillId="46" borderId="172" xfId="0" applyFill="1" applyBorder="1" applyAlignment="1">
      <alignment horizontal="left"/>
    </xf>
    <xf numFmtId="0" fontId="0" fillId="0" borderId="172" xfId="0" applyBorder="1" applyAlignment="1">
      <alignment horizontal="left"/>
    </xf>
    <xf numFmtId="0" fontId="0" fillId="54" borderId="68" xfId="0" applyFill="1" applyBorder="1" applyAlignment="1">
      <alignment horizontal="left"/>
    </xf>
    <xf numFmtId="0" fontId="0" fillId="54" borderId="67" xfId="0" applyFill="1" applyBorder="1" applyAlignment="1">
      <alignment horizontal="left"/>
    </xf>
    <xf numFmtId="0" fontId="0" fillId="0" borderId="68" xfId="0" applyBorder="1" applyAlignment="1">
      <alignment horizontal="left"/>
    </xf>
    <xf numFmtId="0" fontId="0" fillId="0" borderId="17" xfId="0" applyBorder="1" applyAlignment="1">
      <alignment horizontal="left"/>
    </xf>
    <xf numFmtId="0" fontId="0" fillId="0" borderId="0" xfId="0" applyAlignment="1">
      <alignment horizontal="left"/>
    </xf>
    <xf numFmtId="0" fontId="5" fillId="67" borderId="18" xfId="48" applyFill="1" applyBorder="1" applyAlignment="1">
      <alignment horizontal="center"/>
    </xf>
    <xf numFmtId="0" fontId="0" fillId="0" borderId="29" xfId="0" applyBorder="1" applyAlignment="1">
      <alignment horizontal="left"/>
    </xf>
    <xf numFmtId="2" fontId="5" fillId="0" borderId="271" xfId="49" applyNumberFormat="1" applyBorder="1" applyAlignment="1" applyProtection="1">
      <alignment horizontal="center" vertical="center"/>
      <protection locked="0"/>
    </xf>
    <xf numFmtId="2" fontId="5" fillId="0" borderId="279" xfId="49" applyNumberFormat="1" applyBorder="1" applyAlignment="1" applyProtection="1">
      <alignment horizontal="center" vertical="center"/>
      <protection locked="0"/>
    </xf>
    <xf numFmtId="2" fontId="5" fillId="0" borderId="462" xfId="49" applyNumberFormat="1" applyBorder="1" applyAlignment="1" applyProtection="1">
      <alignment horizontal="center" vertical="center"/>
      <protection locked="0"/>
    </xf>
    <xf numFmtId="2" fontId="5" fillId="135" borderId="271" xfId="49" applyNumberFormat="1" applyFill="1" applyBorder="1" applyAlignment="1" applyProtection="1">
      <alignment horizontal="center" vertical="center"/>
      <protection locked="0"/>
    </xf>
    <xf numFmtId="0" fontId="164" fillId="54" borderId="12" xfId="0" applyFont="1" applyFill="1" applyBorder="1" applyAlignment="1">
      <alignment horizontal="center"/>
    </xf>
    <xf numFmtId="0" fontId="36" fillId="117" borderId="463" xfId="0" applyFont="1" applyFill="1" applyBorder="1" applyAlignment="1">
      <alignment horizontal="center" vertical="center" wrapText="1"/>
    </xf>
    <xf numFmtId="0" fontId="36" fillId="117" borderId="464" xfId="0" applyFont="1" applyFill="1" applyBorder="1" applyAlignment="1">
      <alignment horizontal="center" vertical="center" wrapText="1"/>
    </xf>
    <xf numFmtId="2" fontId="36" fillId="117" borderId="463" xfId="0" applyNumberFormat="1" applyFont="1" applyFill="1" applyBorder="1" applyAlignment="1">
      <alignment horizontal="center" vertical="center" wrapText="1"/>
    </xf>
    <xf numFmtId="0" fontId="36" fillId="48" borderId="464" xfId="0" applyFont="1" applyFill="1" applyBorder="1" applyAlignment="1">
      <alignment horizontal="center"/>
    </xf>
    <xf numFmtId="49" fontId="5" fillId="48" borderId="464" xfId="0" applyNumberFormat="1" applyFont="1" applyFill="1" applyBorder="1" applyAlignment="1">
      <alignment horizontal="center"/>
    </xf>
    <xf numFmtId="49" fontId="0" fillId="43" borderId="464" xfId="0" applyNumberFormat="1" applyFill="1" applyBorder="1" applyAlignment="1">
      <alignment horizontal="center"/>
    </xf>
    <xf numFmtId="0" fontId="0" fillId="54" borderId="464" xfId="0" applyFill="1" applyBorder="1" applyAlignment="1">
      <alignment horizontal="center"/>
    </xf>
    <xf numFmtId="0" fontId="0" fillId="54" borderId="464" xfId="0" applyFill="1" applyBorder="1" applyAlignment="1">
      <alignment horizontal="center" vertical="top"/>
    </xf>
    <xf numFmtId="0" fontId="0" fillId="43" borderId="464" xfId="0" applyFill="1" applyBorder="1" applyAlignment="1">
      <alignment horizontal="center" vertical="top"/>
    </xf>
    <xf numFmtId="0" fontId="0" fillId="43" borderId="464" xfId="0" applyFill="1" applyBorder="1" applyAlignment="1">
      <alignment horizontal="center"/>
    </xf>
    <xf numFmtId="1" fontId="0" fillId="43" borderId="464" xfId="0" applyNumberFormat="1" applyFill="1" applyBorder="1"/>
    <xf numFmtId="2" fontId="0" fillId="54" borderId="464" xfId="0" applyNumberFormat="1" applyFill="1" applyBorder="1" applyAlignment="1">
      <alignment horizontal="center"/>
    </xf>
    <xf numFmtId="1" fontId="9" fillId="46" borderId="464" xfId="0" applyNumberFormat="1" applyFont="1" applyFill="1" applyBorder="1" applyAlignment="1">
      <alignment horizontal="center" vertical="top"/>
    </xf>
    <xf numFmtId="0" fontId="9" fillId="54" borderId="464" xfId="0" applyFont="1" applyFill="1" applyBorder="1" applyAlignment="1">
      <alignment horizontal="center" vertical="top"/>
    </xf>
    <xf numFmtId="0" fontId="0" fillId="54" borderId="464" xfId="0" applyFill="1" applyBorder="1"/>
    <xf numFmtId="2" fontId="0" fillId="43" borderId="464" xfId="0" applyNumberFormat="1" applyFill="1" applyBorder="1"/>
    <xf numFmtId="2" fontId="0" fillId="43" borderId="464" xfId="0" applyNumberFormat="1" applyFill="1" applyBorder="1" applyAlignment="1">
      <alignment horizontal="center"/>
    </xf>
    <xf numFmtId="2" fontId="0" fillId="54" borderId="464" xfId="0" applyNumberFormat="1" applyFill="1" applyBorder="1"/>
    <xf numFmtId="2" fontId="5" fillId="54" borderId="464" xfId="0" applyNumberFormat="1" applyFont="1" applyFill="1" applyBorder="1"/>
    <xf numFmtId="165" fontId="0" fillId="54" borderId="464" xfId="0" applyNumberFormat="1" applyFill="1" applyBorder="1" applyAlignment="1">
      <alignment horizontal="center"/>
    </xf>
    <xf numFmtId="165" fontId="5" fillId="54" borderId="464" xfId="0" applyNumberFormat="1" applyFont="1" applyFill="1" applyBorder="1"/>
    <xf numFmtId="168" fontId="0" fillId="54" borderId="464" xfId="0" applyNumberFormat="1" applyFill="1" applyBorder="1" applyAlignment="1" applyProtection="1">
      <alignment horizontal="center"/>
      <protection locked="0"/>
    </xf>
    <xf numFmtId="1" fontId="0" fillId="54" borderId="464" xfId="0" applyNumberFormat="1" applyFill="1" applyBorder="1" applyAlignment="1" applyProtection="1">
      <alignment horizontal="center"/>
      <protection locked="0"/>
    </xf>
    <xf numFmtId="168" fontId="0" fillId="46" borderId="464" xfId="0" applyNumberFormat="1" applyFill="1" applyBorder="1" applyAlignment="1" applyProtection="1">
      <alignment horizontal="center"/>
      <protection locked="0"/>
    </xf>
    <xf numFmtId="0" fontId="0" fillId="43" borderId="464" xfId="0" applyFill="1" applyBorder="1" applyAlignment="1" applyProtection="1">
      <alignment horizontal="center"/>
      <protection locked="0"/>
    </xf>
    <xf numFmtId="0" fontId="0" fillId="46" borderId="464" xfId="0" applyFill="1" applyBorder="1" applyAlignment="1" applyProtection="1">
      <alignment horizontal="center"/>
      <protection locked="0"/>
    </xf>
    <xf numFmtId="0" fontId="5" fillId="48" borderId="464" xfId="0" applyFont="1" applyFill="1" applyBorder="1" applyAlignment="1">
      <alignment horizontal="center" vertical="top"/>
    </xf>
    <xf numFmtId="0" fontId="36" fillId="130" borderId="463" xfId="0" applyFont="1" applyFill="1" applyBorder="1" applyAlignment="1">
      <alignment horizontal="center" vertical="center" wrapText="1"/>
    </xf>
    <xf numFmtId="0" fontId="36" fillId="130" borderId="464" xfId="0" applyFont="1" applyFill="1" applyBorder="1" applyAlignment="1">
      <alignment horizontal="center" vertical="center" wrapText="1"/>
    </xf>
    <xf numFmtId="2" fontId="36" fillId="130" borderId="463" xfId="0" applyNumberFormat="1" applyFont="1" applyFill="1" applyBorder="1" applyAlignment="1">
      <alignment horizontal="center" vertical="center" wrapText="1"/>
    </xf>
    <xf numFmtId="0" fontId="36" fillId="118" borderId="463" xfId="0" applyFont="1" applyFill="1" applyBorder="1" applyAlignment="1">
      <alignment horizontal="center" vertical="center" wrapText="1"/>
    </xf>
    <xf numFmtId="0" fontId="36" fillId="118" borderId="464" xfId="0" applyFont="1" applyFill="1" applyBorder="1" applyAlignment="1">
      <alignment horizontal="center" vertical="center" wrapText="1"/>
    </xf>
    <xf numFmtId="2" fontId="36" fillId="118" borderId="463" xfId="0" applyNumberFormat="1" applyFont="1" applyFill="1" applyBorder="1" applyAlignment="1">
      <alignment horizontal="center" vertical="center" wrapText="1"/>
    </xf>
    <xf numFmtId="9" fontId="0" fillId="54" borderId="430" xfId="0" applyNumberFormat="1" applyFill="1" applyBorder="1" applyAlignment="1">
      <alignment horizontal="center"/>
    </xf>
    <xf numFmtId="9" fontId="0" fillId="54" borderId="464" xfId="0" applyNumberFormat="1" applyFill="1" applyBorder="1" applyAlignment="1">
      <alignment horizontal="center"/>
    </xf>
    <xf numFmtId="0" fontId="36" fillId="48" borderId="465" xfId="0" applyFont="1" applyFill="1" applyBorder="1" applyAlignment="1">
      <alignment horizontal="center"/>
    </xf>
    <xf numFmtId="49" fontId="5" fillId="48" borderId="465" xfId="0" applyNumberFormat="1" applyFont="1" applyFill="1" applyBorder="1" applyAlignment="1">
      <alignment horizontal="center"/>
    </xf>
    <xf numFmtId="49" fontId="0" fillId="43" borderId="465" xfId="0" applyNumberFormat="1" applyFill="1" applyBorder="1" applyAlignment="1">
      <alignment horizontal="center"/>
    </xf>
    <xf numFmtId="0" fontId="0" fillId="54" borderId="465" xfId="0" applyFill="1" applyBorder="1" applyAlignment="1">
      <alignment horizontal="center"/>
    </xf>
    <xf numFmtId="0" fontId="0" fillId="54" borderId="465" xfId="0" applyFill="1" applyBorder="1" applyAlignment="1">
      <alignment horizontal="center" vertical="top"/>
    </xf>
    <xf numFmtId="0" fontId="0" fillId="43" borderId="465" xfId="0" applyFill="1" applyBorder="1" applyAlignment="1">
      <alignment horizontal="center" vertical="top"/>
    </xf>
    <xf numFmtId="0" fontId="0" fillId="43" borderId="465" xfId="0" applyFill="1" applyBorder="1" applyAlignment="1">
      <alignment horizontal="center"/>
    </xf>
    <xf numFmtId="1" fontId="0" fillId="43" borderId="465" xfId="0" applyNumberFormat="1" applyFill="1" applyBorder="1"/>
    <xf numFmtId="2" fontId="0" fillId="54" borderId="465" xfId="0" applyNumberFormat="1" applyFill="1" applyBorder="1" applyAlignment="1">
      <alignment horizontal="center"/>
    </xf>
    <xf numFmtId="1" fontId="9" fillId="46" borderId="465" xfId="0" applyNumberFormat="1" applyFont="1" applyFill="1" applyBorder="1" applyAlignment="1">
      <alignment horizontal="center" vertical="top"/>
    </xf>
    <xf numFmtId="0" fontId="9" fillId="54" borderId="465" xfId="0" applyFont="1" applyFill="1" applyBorder="1" applyAlignment="1">
      <alignment horizontal="center" vertical="top"/>
    </xf>
    <xf numFmtId="0" fontId="0" fillId="54" borderId="465" xfId="0" applyFill="1" applyBorder="1"/>
    <xf numFmtId="2" fontId="0" fillId="43" borderId="465" xfId="0" applyNumberFormat="1" applyFill="1" applyBorder="1"/>
    <xf numFmtId="2" fontId="0" fillId="43" borderId="465" xfId="0" applyNumberFormat="1" applyFill="1" applyBorder="1" applyAlignment="1">
      <alignment horizontal="center"/>
    </xf>
    <xf numFmtId="2" fontId="0" fillId="54" borderId="465" xfId="0" applyNumberFormat="1" applyFill="1" applyBorder="1"/>
    <xf numFmtId="2" fontId="5" fillId="54" borderId="465" xfId="0" applyNumberFormat="1" applyFont="1" applyFill="1" applyBorder="1"/>
    <xf numFmtId="165" fontId="0" fillId="54" borderId="465" xfId="0" applyNumberFormat="1" applyFill="1" applyBorder="1" applyAlignment="1">
      <alignment horizontal="center"/>
    </xf>
    <xf numFmtId="165" fontId="5" fillId="54" borderId="465" xfId="0" applyNumberFormat="1" applyFont="1" applyFill="1" applyBorder="1"/>
    <xf numFmtId="168" fontId="0" fillId="54" borderId="465" xfId="0" applyNumberFormat="1" applyFill="1" applyBorder="1" applyAlignment="1" applyProtection="1">
      <alignment horizontal="center"/>
      <protection locked="0"/>
    </xf>
    <xf numFmtId="1" fontId="0" fillId="54" borderId="465" xfId="0" applyNumberFormat="1" applyFill="1" applyBorder="1" applyAlignment="1" applyProtection="1">
      <alignment horizontal="center"/>
      <protection locked="0"/>
    </xf>
    <xf numFmtId="168" fontId="0" fillId="46" borderId="465" xfId="0" applyNumberFormat="1" applyFill="1" applyBorder="1" applyAlignment="1" applyProtection="1">
      <alignment horizontal="center"/>
      <protection locked="0"/>
    </xf>
    <xf numFmtId="0" fontId="0" fillId="43" borderId="465" xfId="0" applyFill="1" applyBorder="1" applyAlignment="1" applyProtection="1">
      <alignment horizontal="center"/>
      <protection locked="0"/>
    </xf>
    <xf numFmtId="0" fontId="0" fillId="46" borderId="465" xfId="0" applyFill="1" applyBorder="1" applyAlignment="1" applyProtection="1">
      <alignment horizontal="center"/>
      <protection locked="0"/>
    </xf>
    <xf numFmtId="0" fontId="5" fillId="48" borderId="465" xfId="0" applyFont="1" applyFill="1" applyBorder="1" applyAlignment="1">
      <alignment horizontal="center" vertical="top"/>
    </xf>
    <xf numFmtId="0" fontId="36" fillId="48" borderId="18" xfId="0" applyFont="1" applyFill="1" applyBorder="1" applyAlignment="1">
      <alignment horizontal="center" vertical="center"/>
    </xf>
    <xf numFmtId="0" fontId="36" fillId="48" borderId="89" xfId="0" applyFont="1" applyFill="1" applyBorder="1" applyAlignment="1">
      <alignment horizontal="center" vertical="center"/>
    </xf>
    <xf numFmtId="1" fontId="9" fillId="44" borderId="105" xfId="0" applyNumberFormat="1" applyFont="1" applyFill="1" applyBorder="1" applyAlignment="1" applyProtection="1">
      <alignment horizontal="center"/>
      <protection locked="0"/>
    </xf>
    <xf numFmtId="2" fontId="36" fillId="60" borderId="105" xfId="0" applyNumberFormat="1" applyFont="1" applyFill="1" applyBorder="1" applyAlignment="1">
      <alignment horizontal="center" vertical="center"/>
    </xf>
    <xf numFmtId="0" fontId="36" fillId="118" borderId="105" xfId="0" applyFont="1" applyFill="1" applyBorder="1" applyAlignment="1">
      <alignment horizontal="center" vertical="center"/>
    </xf>
    <xf numFmtId="2" fontId="36" fillId="64" borderId="105" xfId="0" applyNumberFormat="1" applyFont="1" applyFill="1" applyBorder="1" applyAlignment="1">
      <alignment horizontal="center" vertical="center"/>
    </xf>
    <xf numFmtId="165" fontId="36" fillId="94" borderId="276" xfId="0" applyNumberFormat="1" applyFont="1" applyFill="1" applyBorder="1" applyAlignment="1">
      <alignment horizontal="center" vertical="center"/>
    </xf>
    <xf numFmtId="1" fontId="9" fillId="44" borderId="176" xfId="0" applyNumberFormat="1" applyFont="1" applyFill="1" applyBorder="1" applyAlignment="1" applyProtection="1">
      <alignment horizontal="center"/>
      <protection locked="0"/>
    </xf>
    <xf numFmtId="2" fontId="36" fillId="64" borderId="276" xfId="0" applyNumberFormat="1" applyFont="1" applyFill="1" applyBorder="1" applyAlignment="1">
      <alignment horizontal="center" vertical="center"/>
    </xf>
    <xf numFmtId="2" fontId="36" fillId="77" borderId="105" xfId="0" applyNumberFormat="1" applyFont="1" applyFill="1" applyBorder="1" applyAlignment="1">
      <alignment horizontal="center" vertical="center"/>
    </xf>
    <xf numFmtId="0" fontId="36" fillId="92" borderId="18" xfId="0" applyFont="1" applyFill="1" applyBorder="1" applyAlignment="1">
      <alignment horizontal="center" vertical="center"/>
    </xf>
    <xf numFmtId="2" fontId="36" fillId="44" borderId="436" xfId="0" applyNumberFormat="1" applyFont="1" applyFill="1" applyBorder="1" applyAlignment="1" applyProtection="1">
      <alignment horizontal="center" vertical="center"/>
      <protection locked="0"/>
    </xf>
    <xf numFmtId="165" fontId="36" fillId="94" borderId="18" xfId="0" applyNumberFormat="1" applyFont="1" applyFill="1" applyBorder="1" applyAlignment="1">
      <alignment horizontal="center" vertical="center"/>
    </xf>
    <xf numFmtId="2" fontId="36" fillId="98" borderId="276" xfId="0" applyNumberFormat="1" applyFont="1" applyFill="1" applyBorder="1" applyAlignment="1">
      <alignment horizontal="center" vertical="center"/>
    </xf>
    <xf numFmtId="0" fontId="36" fillId="46" borderId="436" xfId="0" applyFont="1" applyFill="1" applyBorder="1" applyAlignment="1">
      <alignment horizontal="center" vertical="center"/>
    </xf>
    <xf numFmtId="2" fontId="36" fillId="118" borderId="276" xfId="0" applyNumberFormat="1" applyFont="1" applyFill="1" applyBorder="1" applyAlignment="1" applyProtection="1">
      <alignment horizontal="center" vertical="center"/>
      <protection locked="0"/>
    </xf>
    <xf numFmtId="2" fontId="129" fillId="46" borderId="26" xfId="0" applyNumberFormat="1" applyFont="1" applyFill="1" applyBorder="1" applyAlignment="1">
      <alignment horizontal="center" vertical="center"/>
    </xf>
    <xf numFmtId="2" fontId="36" fillId="48" borderId="466" xfId="0" applyNumberFormat="1" applyFont="1" applyFill="1" applyBorder="1" applyAlignment="1">
      <alignment horizontal="center" vertical="center"/>
    </xf>
    <xf numFmtId="2" fontId="36" fillId="58" borderId="276" xfId="0" applyNumberFormat="1" applyFont="1" applyFill="1" applyBorder="1" applyAlignment="1">
      <alignment horizontal="center" vertical="center"/>
    </xf>
    <xf numFmtId="0" fontId="36" fillId="45" borderId="18" xfId="0" applyFont="1" applyFill="1" applyBorder="1" applyAlignment="1">
      <alignment horizontal="center" vertical="center"/>
    </xf>
    <xf numFmtId="2" fontId="36" fillId="0" borderId="176" xfId="0" applyNumberFormat="1" applyFont="1" applyBorder="1" applyAlignment="1" applyProtection="1">
      <alignment horizontal="center" vertical="center"/>
      <protection locked="0"/>
    </xf>
    <xf numFmtId="2" fontId="36" fillId="45" borderId="276" xfId="0" applyNumberFormat="1" applyFont="1" applyFill="1" applyBorder="1" applyAlignment="1">
      <alignment horizontal="center" vertical="center"/>
    </xf>
    <xf numFmtId="0" fontId="36" fillId="102" borderId="18" xfId="0" applyFont="1" applyFill="1" applyBorder="1" applyAlignment="1">
      <alignment horizontal="center" vertical="center"/>
    </xf>
    <xf numFmtId="2" fontId="36" fillId="102" borderId="276" xfId="0" applyNumberFormat="1" applyFont="1" applyFill="1" applyBorder="1" applyAlignment="1">
      <alignment horizontal="center" vertical="center"/>
    </xf>
    <xf numFmtId="2" fontId="36" fillId="54" borderId="276" xfId="0" applyNumberFormat="1" applyFont="1" applyFill="1" applyBorder="1" applyAlignment="1">
      <alignment horizontal="center" vertical="center"/>
    </xf>
    <xf numFmtId="0" fontId="36" fillId="46" borderId="18" xfId="0" applyFont="1" applyFill="1" applyBorder="1" applyAlignment="1">
      <alignment horizontal="center" vertical="center"/>
    </xf>
    <xf numFmtId="2" fontId="36" fillId="56" borderId="97" xfId="0" applyNumberFormat="1" applyFont="1" applyFill="1" applyBorder="1" applyAlignment="1">
      <alignment horizontal="center" vertical="center"/>
    </xf>
    <xf numFmtId="0" fontId="36" fillId="76" borderId="18" xfId="0" applyFont="1" applyFill="1" applyBorder="1" applyAlignment="1">
      <alignment horizontal="center" vertical="center"/>
    </xf>
    <xf numFmtId="2" fontId="36" fillId="76" borderId="26" xfId="0" applyNumberFormat="1" applyFont="1" applyFill="1" applyBorder="1" applyAlignment="1">
      <alignment horizontal="center" vertical="center"/>
    </xf>
    <xf numFmtId="2" fontId="36" fillId="45" borderId="18" xfId="0" applyNumberFormat="1" applyFont="1" applyFill="1" applyBorder="1" applyAlignment="1">
      <alignment horizontal="center" vertical="center"/>
    </xf>
    <xf numFmtId="2" fontId="36" fillId="58" borderId="97" xfId="0" applyNumberFormat="1" applyFont="1" applyFill="1" applyBorder="1" applyAlignment="1">
      <alignment horizontal="center" vertical="center"/>
    </xf>
    <xf numFmtId="0" fontId="36" fillId="48" borderId="467" xfId="0" applyFont="1" applyFill="1" applyBorder="1" applyAlignment="1">
      <alignment horizontal="center"/>
    </xf>
    <xf numFmtId="49" fontId="5" fillId="48" borderId="467" xfId="0" applyNumberFormat="1" applyFont="1" applyFill="1" applyBorder="1" applyAlignment="1">
      <alignment horizontal="center"/>
    </xf>
    <xf numFmtId="49" fontId="0" fillId="43" borderId="467" xfId="0" applyNumberFormat="1" applyFill="1" applyBorder="1" applyAlignment="1">
      <alignment horizontal="center"/>
    </xf>
    <xf numFmtId="0" fontId="0" fillId="54" borderId="467" xfId="0" applyFill="1" applyBorder="1" applyAlignment="1">
      <alignment horizontal="center"/>
    </xf>
    <xf numFmtId="0" fontId="0" fillId="54" borderId="467" xfId="0" applyFill="1" applyBorder="1" applyAlignment="1">
      <alignment horizontal="center" vertical="top"/>
    </xf>
    <xf numFmtId="0" fontId="0" fillId="43" borderId="467" xfId="0" applyFill="1" applyBorder="1" applyAlignment="1">
      <alignment horizontal="center" vertical="top"/>
    </xf>
    <xf numFmtId="0" fontId="0" fillId="43" borderId="467" xfId="0" applyFill="1" applyBorder="1" applyAlignment="1">
      <alignment horizontal="center"/>
    </xf>
    <xf numFmtId="1" fontId="0" fillId="43" borderId="467" xfId="0" applyNumberFormat="1" applyFill="1" applyBorder="1"/>
    <xf numFmtId="2" fontId="0" fillId="54" borderId="467" xfId="0" applyNumberFormat="1" applyFill="1" applyBorder="1" applyAlignment="1">
      <alignment horizontal="center"/>
    </xf>
    <xf numFmtId="1" fontId="9" fillId="46" borderId="467" xfId="0" applyNumberFormat="1" applyFont="1" applyFill="1" applyBorder="1" applyAlignment="1">
      <alignment horizontal="center" vertical="top"/>
    </xf>
    <xf numFmtId="0" fontId="9" fillId="54" borderId="467" xfId="0" applyFont="1" applyFill="1" applyBorder="1" applyAlignment="1">
      <alignment horizontal="center" vertical="top"/>
    </xf>
    <xf numFmtId="0" fontId="0" fillId="54" borderId="467" xfId="0" applyFill="1" applyBorder="1"/>
    <xf numFmtId="2" fontId="0" fillId="43" borderId="467" xfId="0" applyNumberFormat="1" applyFill="1" applyBorder="1"/>
    <xf numFmtId="2" fontId="0" fillId="43" borderId="467" xfId="0" applyNumberFormat="1" applyFill="1" applyBorder="1" applyAlignment="1">
      <alignment horizontal="center"/>
    </xf>
    <xf numFmtId="2" fontId="0" fillId="54" borderId="467" xfId="0" applyNumberFormat="1" applyFill="1" applyBorder="1"/>
    <xf numFmtId="2" fontId="5" fillId="54" borderId="467" xfId="0" applyNumberFormat="1" applyFont="1" applyFill="1" applyBorder="1"/>
    <xf numFmtId="165" fontId="0" fillId="54" borderId="467" xfId="0" applyNumberFormat="1" applyFill="1" applyBorder="1" applyAlignment="1">
      <alignment horizontal="center"/>
    </xf>
    <xf numFmtId="165" fontId="5" fillId="54" borderId="467" xfId="0" applyNumberFormat="1" applyFont="1" applyFill="1" applyBorder="1"/>
    <xf numFmtId="168" fontId="0" fillId="54" borderId="467" xfId="0" applyNumberFormat="1" applyFill="1" applyBorder="1" applyAlignment="1" applyProtection="1">
      <alignment horizontal="center"/>
      <protection locked="0"/>
    </xf>
    <xf numFmtId="1" fontId="0" fillId="54" borderId="467" xfId="0" applyNumberFormat="1" applyFill="1" applyBorder="1" applyAlignment="1" applyProtection="1">
      <alignment horizontal="center"/>
      <protection locked="0"/>
    </xf>
    <xf numFmtId="168" fontId="0" fillId="46" borderId="467" xfId="0" applyNumberFormat="1" applyFill="1" applyBorder="1" applyAlignment="1" applyProtection="1">
      <alignment horizontal="center"/>
      <protection locked="0"/>
    </xf>
    <xf numFmtId="0" fontId="0" fillId="43" borderId="467" xfId="0" applyFill="1" applyBorder="1" applyAlignment="1" applyProtection="1">
      <alignment horizontal="center"/>
      <protection locked="0"/>
    </xf>
    <xf numFmtId="0" fontId="0" fillId="46" borderId="467" xfId="0" applyFill="1" applyBorder="1" applyAlignment="1" applyProtection="1">
      <alignment horizontal="center"/>
      <protection locked="0"/>
    </xf>
    <xf numFmtId="0" fontId="5" fillId="48" borderId="467" xfId="0" applyFont="1" applyFill="1" applyBorder="1" applyAlignment="1">
      <alignment horizontal="center" vertical="top"/>
    </xf>
    <xf numFmtId="2" fontId="36" fillId="104" borderId="105" xfId="0" applyNumberFormat="1" applyFont="1" applyFill="1" applyBorder="1" applyAlignment="1">
      <alignment horizontal="center" vertical="center"/>
    </xf>
    <xf numFmtId="2" fontId="36" fillId="104" borderId="276" xfId="0" applyNumberFormat="1" applyFont="1" applyFill="1" applyBorder="1" applyAlignment="1">
      <alignment horizontal="center" vertical="center"/>
    </xf>
    <xf numFmtId="2" fontId="36" fillId="98" borderId="105" xfId="0" applyNumberFormat="1" applyFont="1" applyFill="1" applyBorder="1" applyAlignment="1">
      <alignment horizontal="center" vertical="center"/>
    </xf>
    <xf numFmtId="2" fontId="36" fillId="92" borderId="468" xfId="0" applyNumberFormat="1" applyFont="1" applyFill="1" applyBorder="1" applyAlignment="1">
      <alignment horizontal="center" vertical="center"/>
    </xf>
    <xf numFmtId="9" fontId="0" fillId="54" borderId="467" xfId="0" applyNumberFormat="1" applyFill="1" applyBorder="1" applyAlignment="1">
      <alignment horizontal="center"/>
    </xf>
    <xf numFmtId="0" fontId="36" fillId="117" borderId="468" xfId="0" applyFont="1" applyFill="1" applyBorder="1" applyAlignment="1">
      <alignment horizontal="center" vertical="center" wrapText="1"/>
    </xf>
    <xf numFmtId="0" fontId="36" fillId="117" borderId="467" xfId="0" applyFont="1" applyFill="1" applyBorder="1" applyAlignment="1">
      <alignment horizontal="center" vertical="center" wrapText="1"/>
    </xf>
    <xf numFmtId="2" fontId="36" fillId="117" borderId="468" xfId="0" applyNumberFormat="1" applyFont="1" applyFill="1" applyBorder="1" applyAlignment="1">
      <alignment horizontal="center" vertical="center" wrapText="1"/>
    </xf>
    <xf numFmtId="0" fontId="36" fillId="118" borderId="468" xfId="0" applyFont="1" applyFill="1" applyBorder="1" applyAlignment="1">
      <alignment horizontal="center" vertical="center" wrapText="1"/>
    </xf>
    <xf numFmtId="0" fontId="36" fillId="118" borderId="467" xfId="0" applyFont="1" applyFill="1" applyBorder="1" applyAlignment="1">
      <alignment horizontal="center" vertical="center" wrapText="1"/>
    </xf>
    <xf numFmtId="2" fontId="36" fillId="118" borderId="468" xfId="0" applyNumberFormat="1" applyFont="1" applyFill="1" applyBorder="1" applyAlignment="1">
      <alignment horizontal="center" vertical="center" wrapText="1"/>
    </xf>
    <xf numFmtId="0" fontId="36" fillId="130" borderId="468" xfId="0" applyFont="1" applyFill="1" applyBorder="1" applyAlignment="1">
      <alignment horizontal="center" vertical="center" wrapText="1"/>
    </xf>
    <xf numFmtId="0" fontId="36" fillId="130" borderId="467" xfId="0" applyFont="1" applyFill="1" applyBorder="1" applyAlignment="1">
      <alignment horizontal="center" vertical="center" wrapText="1"/>
    </xf>
    <xf numFmtId="2" fontId="36" fillId="130" borderId="468" xfId="0" applyNumberFormat="1" applyFont="1" applyFill="1" applyBorder="1" applyAlignment="1">
      <alignment horizontal="center" vertical="center" wrapText="1"/>
    </xf>
    <xf numFmtId="2" fontId="36" fillId="44" borderId="127" xfId="0" applyNumberFormat="1" applyFont="1" applyFill="1" applyBorder="1" applyAlignment="1">
      <alignment horizontal="center" vertical="center"/>
    </xf>
    <xf numFmtId="0" fontId="171" fillId="44" borderId="12" xfId="41" applyFont="1" applyFill="1" applyBorder="1" applyAlignment="1" applyProtection="1">
      <alignment horizontal="center" vertical="center"/>
      <protection locked="0"/>
    </xf>
    <xf numFmtId="0" fontId="36" fillId="94" borderId="176" xfId="0" applyFont="1" applyFill="1" applyBorder="1" applyAlignment="1">
      <alignment horizontal="center" vertical="center"/>
    </xf>
    <xf numFmtId="0" fontId="36" fillId="94" borderId="104" xfId="0" applyFont="1" applyFill="1" applyBorder="1" applyAlignment="1">
      <alignment horizontal="center" vertical="center"/>
    </xf>
    <xf numFmtId="165" fontId="36" fillId="94" borderId="99" xfId="0" applyNumberFormat="1" applyFont="1" applyFill="1" applyBorder="1" applyAlignment="1">
      <alignment horizontal="center" vertical="center"/>
    </xf>
    <xf numFmtId="165" fontId="36" fillId="94" borderId="100" xfId="0" applyNumberFormat="1" applyFont="1" applyFill="1" applyBorder="1" applyAlignment="1">
      <alignment horizontal="center" vertical="center"/>
    </xf>
    <xf numFmtId="0" fontId="36" fillId="94" borderId="128" xfId="0" applyFont="1" applyFill="1" applyBorder="1" applyAlignment="1">
      <alignment horizontal="center" vertical="center"/>
    </xf>
    <xf numFmtId="165" fontId="36" fillId="94" borderId="102" xfId="0" applyNumberFormat="1" applyFont="1" applyFill="1" applyBorder="1" applyAlignment="1">
      <alignment horizontal="center" vertical="center"/>
    </xf>
    <xf numFmtId="1" fontId="5" fillId="44" borderId="174" xfId="0" applyNumberFormat="1" applyFont="1" applyFill="1" applyBorder="1" applyAlignment="1" applyProtection="1">
      <alignment horizontal="center"/>
      <protection locked="0"/>
    </xf>
    <xf numFmtId="0" fontId="36" fillId="44" borderId="430" xfId="0" applyFont="1" applyFill="1" applyBorder="1" applyAlignment="1">
      <alignment horizontal="center" vertical="center"/>
    </xf>
    <xf numFmtId="2" fontId="36" fillId="55" borderId="84" xfId="0" applyNumberFormat="1" applyFont="1" applyFill="1" applyBorder="1" applyAlignment="1">
      <alignment horizontal="center" vertical="center"/>
    </xf>
    <xf numFmtId="165" fontId="36" fillId="50" borderId="395" xfId="0" applyNumberFormat="1" applyFont="1" applyFill="1" applyBorder="1" applyAlignment="1" applyProtection="1">
      <alignment horizontal="center" vertical="center"/>
      <protection locked="0"/>
    </xf>
    <xf numFmtId="165" fontId="36" fillId="50" borderId="80" xfId="0" applyNumberFormat="1" applyFont="1" applyFill="1" applyBorder="1" applyAlignment="1" applyProtection="1">
      <alignment horizontal="center" vertical="center"/>
      <protection locked="0"/>
    </xf>
    <xf numFmtId="0" fontId="0" fillId="46" borderId="430" xfId="0" applyFill="1" applyBorder="1" applyAlignment="1">
      <alignment horizontal="center"/>
    </xf>
    <xf numFmtId="0" fontId="0" fillId="46" borderId="432" xfId="0" applyFill="1" applyBorder="1" applyAlignment="1">
      <alignment horizontal="center"/>
    </xf>
    <xf numFmtId="0" fontId="0" fillId="46" borderId="11" xfId="0" applyFill="1" applyBorder="1" applyAlignment="1">
      <alignment horizontal="center"/>
    </xf>
    <xf numFmtId="14" fontId="75" fillId="44" borderId="12" xfId="41" applyNumberFormat="1" applyFont="1" applyFill="1" applyBorder="1" applyAlignment="1" applyProtection="1">
      <alignment horizontal="center" vertical="center"/>
      <protection locked="0"/>
    </xf>
    <xf numFmtId="165" fontId="36" fillId="50" borderId="105" xfId="0" applyNumberFormat="1" applyFont="1" applyFill="1" applyBorder="1" applyAlignment="1" applyProtection="1">
      <alignment horizontal="center" vertical="center"/>
      <protection locked="0"/>
    </xf>
    <xf numFmtId="165" fontId="36" fillId="94" borderId="327" xfId="0" applyNumberFormat="1" applyFont="1" applyFill="1" applyBorder="1" applyAlignment="1">
      <alignment horizontal="center" vertical="center"/>
    </xf>
    <xf numFmtId="165" fontId="36" fillId="50" borderId="26" xfId="0" applyNumberFormat="1" applyFont="1" applyFill="1" applyBorder="1" applyAlignment="1" applyProtection="1">
      <alignment horizontal="center" vertical="center"/>
      <protection locked="0"/>
    </xf>
    <xf numFmtId="165" fontId="36" fillId="50" borderId="11" xfId="0" applyNumberFormat="1" applyFont="1" applyFill="1" applyBorder="1" applyAlignment="1" applyProtection="1">
      <alignment horizontal="center" vertical="center"/>
      <protection locked="0"/>
    </xf>
    <xf numFmtId="165" fontId="36" fillId="50" borderId="284" xfId="0" applyNumberFormat="1" applyFont="1" applyFill="1" applyBorder="1" applyAlignment="1" applyProtection="1">
      <alignment horizontal="center" vertical="center"/>
      <protection locked="0"/>
    </xf>
    <xf numFmtId="165" fontId="36" fillId="50" borderId="420" xfId="0" applyNumberFormat="1" applyFont="1" applyFill="1" applyBorder="1" applyAlignment="1" applyProtection="1">
      <alignment horizontal="center" vertical="center"/>
      <protection locked="0"/>
    </xf>
    <xf numFmtId="165" fontId="36" fillId="50" borderId="173" xfId="0" applyNumberFormat="1" applyFont="1" applyFill="1" applyBorder="1" applyAlignment="1" applyProtection="1">
      <alignment horizontal="center" vertical="center"/>
      <protection locked="0"/>
    </xf>
    <xf numFmtId="165" fontId="36" fillId="50" borderId="390" xfId="0" applyNumberFormat="1" applyFont="1" applyFill="1" applyBorder="1" applyAlignment="1" applyProtection="1">
      <alignment horizontal="center" vertical="center"/>
      <protection locked="0"/>
    </xf>
    <xf numFmtId="0" fontId="36" fillId="48" borderId="91" xfId="0" applyFont="1" applyFill="1" applyBorder="1" applyAlignment="1">
      <alignment horizontal="center" vertical="center"/>
    </xf>
    <xf numFmtId="0" fontId="36" fillId="56" borderId="105" xfId="0" applyFont="1" applyFill="1" applyBorder="1" applyAlignment="1" applyProtection="1">
      <alignment horizontal="center" vertical="center"/>
      <protection locked="0"/>
    </xf>
    <xf numFmtId="0" fontId="36" fillId="44" borderId="11" xfId="0" applyFont="1" applyFill="1" applyBorder="1" applyAlignment="1">
      <alignment horizontal="center" vertical="center"/>
    </xf>
    <xf numFmtId="0" fontId="136" fillId="87" borderId="11" xfId="0" applyFont="1" applyFill="1" applyBorder="1" applyAlignment="1" applyProtection="1">
      <alignment horizontal="center" vertical="center"/>
      <protection locked="0"/>
    </xf>
    <xf numFmtId="0" fontId="136" fillId="87" borderId="11" xfId="0" applyFont="1" applyFill="1" applyBorder="1" applyAlignment="1">
      <alignment horizontal="center" vertical="center"/>
    </xf>
    <xf numFmtId="0" fontId="36" fillId="50" borderId="11" xfId="0" applyFont="1" applyFill="1" applyBorder="1" applyAlignment="1" applyProtection="1">
      <alignment horizontal="center" vertical="center"/>
      <protection locked="0"/>
    </xf>
    <xf numFmtId="0" fontId="36" fillId="44" borderId="467" xfId="0" applyFont="1" applyFill="1" applyBorder="1" applyAlignment="1">
      <alignment horizontal="center" vertical="center"/>
    </xf>
    <xf numFmtId="1" fontId="9" fillId="50" borderId="17" xfId="0" applyNumberFormat="1" applyFont="1" applyFill="1" applyBorder="1" applyAlignment="1" applyProtection="1">
      <alignment horizontal="center"/>
      <protection locked="0"/>
    </xf>
    <xf numFmtId="2" fontId="36" fillId="87" borderId="104" xfId="0" applyNumberFormat="1" applyFont="1" applyFill="1" applyBorder="1" applyAlignment="1">
      <alignment horizontal="center" vertical="center"/>
    </xf>
    <xf numFmtId="0" fontId="34" fillId="93" borderId="430" xfId="0" quotePrefix="1" applyFont="1" applyFill="1" applyBorder="1" applyAlignment="1">
      <alignment horizontal="center" vertical="center" wrapText="1"/>
    </xf>
    <xf numFmtId="0" fontId="36" fillId="92" borderId="78" xfId="0" applyFont="1" applyFill="1" applyBorder="1" applyAlignment="1">
      <alignment horizontal="center" vertical="center"/>
    </xf>
    <xf numFmtId="0" fontId="36" fillId="92" borderId="107" xfId="0" applyFont="1" applyFill="1" applyBorder="1" applyAlignment="1">
      <alignment horizontal="center" vertical="center"/>
    </xf>
    <xf numFmtId="0" fontId="36" fillId="92" borderId="106" xfId="0" applyFont="1" applyFill="1" applyBorder="1" applyAlignment="1">
      <alignment horizontal="center" vertical="center"/>
    </xf>
    <xf numFmtId="0" fontId="36" fillId="92" borderId="0" xfId="0" applyFont="1" applyFill="1" applyAlignment="1">
      <alignment horizontal="center" vertical="center"/>
    </xf>
    <xf numFmtId="0" fontId="36" fillId="92" borderId="79" xfId="0" applyFont="1" applyFill="1" applyBorder="1" applyAlignment="1">
      <alignment horizontal="center" vertical="center"/>
    </xf>
    <xf numFmtId="0" fontId="36" fillId="92" borderId="78" xfId="0" applyFont="1" applyFill="1" applyBorder="1" applyAlignment="1" applyProtection="1">
      <alignment horizontal="center" vertical="center"/>
      <protection locked="0"/>
    </xf>
    <xf numFmtId="0" fontId="36" fillId="92" borderId="0" xfId="0" applyFont="1" applyFill="1" applyAlignment="1" applyProtection="1">
      <alignment horizontal="center" vertical="center"/>
      <protection locked="0"/>
    </xf>
    <xf numFmtId="0" fontId="36" fillId="92" borderId="106" xfId="0" applyFont="1" applyFill="1" applyBorder="1" applyAlignment="1" applyProtection="1">
      <alignment horizontal="center" vertical="center"/>
      <protection locked="0"/>
    </xf>
    <xf numFmtId="0" fontId="36" fillId="92" borderId="107" xfId="0" applyFont="1" applyFill="1" applyBorder="1" applyAlignment="1" applyProtection="1">
      <alignment horizontal="center" vertical="center"/>
      <protection locked="0"/>
    </xf>
    <xf numFmtId="0" fontId="36" fillId="92" borderId="17" xfId="0" applyFont="1" applyFill="1" applyBorder="1" applyAlignment="1">
      <alignment horizontal="center" vertical="center"/>
    </xf>
    <xf numFmtId="0" fontId="36" fillId="130" borderId="102" xfId="0" applyFont="1" applyFill="1" applyBorder="1" applyAlignment="1">
      <alignment horizontal="center" vertical="center"/>
    </xf>
    <xf numFmtId="0" fontId="172" fillId="49" borderId="14" xfId="0" applyFont="1" applyFill="1" applyBorder="1" applyAlignment="1">
      <alignment horizontal="center" vertical="center" wrapText="1"/>
    </xf>
    <xf numFmtId="0" fontId="129" fillId="0" borderId="0" xfId="0" applyFont="1" applyAlignment="1">
      <alignment horizontal="center" vertical="center"/>
    </xf>
    <xf numFmtId="0" fontId="0" fillId="43" borderId="11" xfId="0" applyFill="1" applyBorder="1" applyAlignment="1" applyProtection="1">
      <alignment horizontal="center" vertical="top"/>
      <protection locked="0"/>
    </xf>
    <xf numFmtId="0" fontId="0" fillId="43" borderId="11" xfId="0" applyFill="1" applyBorder="1" applyProtection="1">
      <protection locked="0"/>
    </xf>
    <xf numFmtId="168" fontId="5" fillId="44" borderId="181" xfId="0" applyNumberFormat="1" applyFont="1" applyFill="1" applyBorder="1" applyAlignment="1" applyProtection="1">
      <alignment horizontal="center"/>
      <protection locked="0"/>
    </xf>
    <xf numFmtId="0" fontId="0" fillId="43" borderId="430" xfId="0" applyFill="1" applyBorder="1" applyAlignment="1" applyProtection="1">
      <alignment horizontal="center" vertical="top"/>
      <protection locked="0"/>
    </xf>
    <xf numFmtId="0" fontId="0" fillId="43" borderId="430" xfId="0" applyFill="1" applyBorder="1" applyProtection="1">
      <protection locked="0"/>
    </xf>
    <xf numFmtId="49" fontId="5" fillId="48" borderId="471" xfId="48" applyNumberFormat="1" applyFill="1" applyBorder="1" applyAlignment="1">
      <alignment horizontal="center"/>
    </xf>
    <xf numFmtId="49" fontId="5" fillId="48" borderId="68" xfId="48" applyNumberFormat="1" applyFill="1" applyBorder="1" applyAlignment="1">
      <alignment horizontal="center"/>
    </xf>
    <xf numFmtId="49" fontId="5" fillId="48" borderId="477" xfId="48" applyNumberFormat="1" applyFill="1" applyBorder="1" applyAlignment="1">
      <alignment horizontal="center"/>
    </xf>
    <xf numFmtId="0" fontId="5" fillId="48" borderId="142" xfId="48" applyFill="1" applyBorder="1" applyAlignment="1" applyProtection="1">
      <alignment horizontal="center"/>
      <protection locked="0"/>
    </xf>
    <xf numFmtId="0" fontId="5" fillId="48" borderId="143" xfId="48" applyFill="1" applyBorder="1" applyAlignment="1" applyProtection="1">
      <alignment horizontal="center"/>
      <protection locked="0"/>
    </xf>
    <xf numFmtId="0" fontId="5" fillId="48" borderId="142" xfId="48" applyFill="1" applyBorder="1" applyAlignment="1">
      <alignment horizontal="center"/>
    </xf>
    <xf numFmtId="0" fontId="5" fillId="48" borderId="143" xfId="48" applyFill="1" applyBorder="1" applyAlignment="1">
      <alignment horizontal="center"/>
    </xf>
    <xf numFmtId="0" fontId="5" fillId="48" borderId="478" xfId="48" applyFill="1" applyBorder="1" applyAlignment="1" applyProtection="1">
      <alignment horizontal="center"/>
      <protection locked="0"/>
    </xf>
    <xf numFmtId="0" fontId="5" fillId="46" borderId="430" xfId="48" applyFill="1" applyBorder="1" applyAlignment="1" applyProtection="1">
      <alignment horizontal="center"/>
      <protection locked="0"/>
    </xf>
    <xf numFmtId="0" fontId="5" fillId="44" borderId="469" xfId="48" applyFill="1" applyBorder="1" applyAlignment="1">
      <alignment horizontal="center"/>
    </xf>
    <xf numFmtId="0" fontId="5" fillId="44" borderId="24" xfId="48" applyFill="1" applyBorder="1" applyAlignment="1">
      <alignment horizontal="center"/>
    </xf>
    <xf numFmtId="0" fontId="5" fillId="44" borderId="473" xfId="48" applyFill="1" applyBorder="1" applyAlignment="1">
      <alignment horizontal="center"/>
    </xf>
    <xf numFmtId="0" fontId="56" fillId="44" borderId="474" xfId="48" applyFont="1" applyFill="1" applyBorder="1" applyAlignment="1" applyProtection="1">
      <alignment horizontal="center"/>
      <protection locked="0"/>
    </xf>
    <xf numFmtId="0" fontId="56" fillId="44" borderId="147" xfId="48" applyFont="1" applyFill="1" applyBorder="1" applyAlignment="1" applyProtection="1">
      <alignment horizontal="center"/>
      <protection locked="0"/>
    </xf>
    <xf numFmtId="0" fontId="5" fillId="44" borderId="147" xfId="48" applyFill="1" applyBorder="1" applyAlignment="1" applyProtection="1">
      <alignment horizontal="center"/>
      <protection locked="0"/>
    </xf>
    <xf numFmtId="0" fontId="56" fillId="44" borderId="148" xfId="48" applyFont="1" applyFill="1" applyBorder="1" applyAlignment="1" applyProtection="1">
      <alignment horizontal="center"/>
      <protection locked="0"/>
    </xf>
    <xf numFmtId="0" fontId="60" fillId="44" borderId="474" xfId="48" applyFont="1" applyFill="1" applyBorder="1" applyAlignment="1" applyProtection="1">
      <alignment horizontal="center"/>
      <protection locked="0"/>
    </xf>
    <xf numFmtId="0" fontId="60" fillId="44" borderId="147" xfId="48" applyFont="1" applyFill="1" applyBorder="1" applyAlignment="1" applyProtection="1">
      <alignment horizontal="center"/>
      <protection locked="0"/>
    </xf>
    <xf numFmtId="0" fontId="60" fillId="44" borderId="148" xfId="48" applyFont="1" applyFill="1" applyBorder="1" applyAlignment="1" applyProtection="1">
      <alignment horizontal="center"/>
      <protection locked="0"/>
    </xf>
    <xf numFmtId="0" fontId="61" fillId="44" borderId="474" xfId="48" applyFont="1" applyFill="1" applyBorder="1" applyAlignment="1" applyProtection="1">
      <alignment horizontal="center"/>
      <protection locked="0"/>
    </xf>
    <xf numFmtId="0" fontId="61" fillId="44" borderId="147" xfId="48" applyFont="1" applyFill="1" applyBorder="1" applyAlignment="1" applyProtection="1">
      <alignment horizontal="center"/>
      <protection locked="0"/>
    </xf>
    <xf numFmtId="0" fontId="61" fillId="44" borderId="148" xfId="48" applyFont="1" applyFill="1" applyBorder="1" applyAlignment="1" applyProtection="1">
      <alignment horizontal="center"/>
      <protection locked="0"/>
    </xf>
    <xf numFmtId="0" fontId="62" fillId="44" borderId="474" xfId="48" applyFont="1" applyFill="1" applyBorder="1" applyAlignment="1" applyProtection="1">
      <alignment horizontal="center"/>
      <protection locked="0"/>
    </xf>
    <xf numFmtId="0" fontId="62" fillId="44" borderId="147" xfId="48" applyFont="1" applyFill="1" applyBorder="1" applyAlignment="1" applyProtection="1">
      <alignment horizontal="center"/>
      <protection locked="0"/>
    </xf>
    <xf numFmtId="0" fontId="62" fillId="44" borderId="148" xfId="48" applyFont="1" applyFill="1" applyBorder="1" applyAlignment="1" applyProtection="1">
      <alignment horizontal="center"/>
      <protection locked="0"/>
    </xf>
    <xf numFmtId="0" fontId="156" fillId="44" borderId="475" xfId="48" applyFont="1" applyFill="1" applyBorder="1" applyAlignment="1">
      <alignment horizontal="center"/>
    </xf>
    <xf numFmtId="0" fontId="156" fillId="44" borderId="0" xfId="48" applyFont="1" applyFill="1" applyAlignment="1">
      <alignment horizontal="center"/>
    </xf>
    <xf numFmtId="0" fontId="5" fillId="44" borderId="0" xfId="48" applyFill="1" applyAlignment="1">
      <alignment horizontal="center"/>
    </xf>
    <xf numFmtId="0" fontId="156" fillId="44" borderId="17" xfId="48" applyFont="1" applyFill="1" applyBorder="1" applyAlignment="1">
      <alignment horizontal="center"/>
    </xf>
    <xf numFmtId="0" fontId="52" fillId="44" borderId="147" xfId="48" applyFont="1" applyFill="1" applyBorder="1" applyAlignment="1">
      <alignment horizontal="center"/>
    </xf>
    <xf numFmtId="0" fontId="60" fillId="44" borderId="147" xfId="48" applyFont="1" applyFill="1" applyBorder="1" applyAlignment="1">
      <alignment horizontal="center"/>
    </xf>
    <xf numFmtId="0" fontId="50" fillId="44" borderId="474" xfId="48" applyFont="1" applyFill="1" applyBorder="1" applyAlignment="1">
      <alignment horizontal="center"/>
    </xf>
    <xf numFmtId="0" fontId="50" fillId="44" borderId="147" xfId="48" applyFont="1" applyFill="1" applyBorder="1" applyAlignment="1">
      <alignment horizontal="center"/>
    </xf>
    <xf numFmtId="0" fontId="5" fillId="44" borderId="147" xfId="48" applyFill="1" applyBorder="1" applyAlignment="1">
      <alignment horizontal="center"/>
    </xf>
    <xf numFmtId="0" fontId="50" fillId="44" borderId="148" xfId="48" applyFont="1" applyFill="1" applyBorder="1" applyAlignment="1">
      <alignment horizontal="center"/>
    </xf>
    <xf numFmtId="0" fontId="80" fillId="44" borderId="24" xfId="48" applyFont="1" applyFill="1" applyBorder="1" applyAlignment="1">
      <alignment horizontal="center"/>
    </xf>
    <xf numFmtId="0" fontId="80" fillId="44" borderId="469" xfId="48" applyFont="1" applyFill="1" applyBorder="1" applyAlignment="1">
      <alignment horizontal="center"/>
    </xf>
    <xf numFmtId="0" fontId="80" fillId="44" borderId="147" xfId="48" applyFont="1" applyFill="1" applyBorder="1" applyAlignment="1" applyProtection="1">
      <alignment horizontal="center"/>
      <protection locked="0"/>
    </xf>
    <xf numFmtId="0" fontId="56" fillId="44" borderId="24" xfId="48" applyFont="1" applyFill="1" applyBorder="1" applyAlignment="1">
      <alignment horizontal="center"/>
    </xf>
    <xf numFmtId="0" fontId="56" fillId="44" borderId="469" xfId="48" applyFont="1" applyFill="1" applyBorder="1" applyAlignment="1">
      <alignment horizontal="center"/>
    </xf>
    <xf numFmtId="0" fontId="56" fillId="44" borderId="473" xfId="48" applyFont="1" applyFill="1" applyBorder="1" applyAlignment="1">
      <alignment horizontal="center"/>
    </xf>
    <xf numFmtId="0" fontId="60" fillId="44" borderId="469" xfId="48" applyFont="1" applyFill="1" applyBorder="1" applyAlignment="1">
      <alignment horizontal="center"/>
    </xf>
    <xf numFmtId="0" fontId="61" fillId="44" borderId="24" xfId="48" applyFont="1" applyFill="1" applyBorder="1" applyAlignment="1">
      <alignment horizontal="center"/>
    </xf>
    <xf numFmtId="0" fontId="61" fillId="44" borderId="469" xfId="48" applyFont="1" applyFill="1" applyBorder="1" applyAlignment="1">
      <alignment horizontal="center"/>
    </xf>
    <xf numFmtId="0" fontId="61" fillId="44" borderId="473" xfId="48" applyFont="1" applyFill="1" applyBorder="1" applyAlignment="1">
      <alignment horizontal="center"/>
    </xf>
    <xf numFmtId="0" fontId="62" fillId="44" borderId="469" xfId="48" applyFont="1" applyFill="1" applyBorder="1" applyAlignment="1">
      <alignment horizontal="center"/>
    </xf>
    <xf numFmtId="0" fontId="52" fillId="44" borderId="24" xfId="48" applyFont="1" applyFill="1" applyBorder="1" applyAlignment="1">
      <alignment horizontal="center"/>
    </xf>
    <xf numFmtId="0" fontId="52" fillId="44" borderId="469" xfId="48" applyFont="1" applyFill="1" applyBorder="1" applyAlignment="1">
      <alignment horizontal="center"/>
    </xf>
    <xf numFmtId="0" fontId="52" fillId="44" borderId="473" xfId="48" applyFont="1" applyFill="1" applyBorder="1" applyAlignment="1">
      <alignment horizontal="center"/>
    </xf>
    <xf numFmtId="0" fontId="50" fillId="44" borderId="469" xfId="48" applyFont="1" applyFill="1" applyBorder="1" applyAlignment="1">
      <alignment horizontal="center"/>
    </xf>
    <xf numFmtId="0" fontId="80" fillId="44" borderId="473" xfId="48" applyFont="1" applyFill="1" applyBorder="1" applyAlignment="1">
      <alignment horizontal="center"/>
    </xf>
    <xf numFmtId="0" fontId="83" fillId="44" borderId="24" xfId="48" applyFont="1" applyFill="1" applyBorder="1" applyAlignment="1">
      <alignment horizontal="center"/>
    </xf>
    <xf numFmtId="0" fontId="83" fillId="44" borderId="469" xfId="48" applyFont="1" applyFill="1" applyBorder="1" applyAlignment="1">
      <alignment horizontal="center"/>
    </xf>
    <xf numFmtId="0" fontId="83" fillId="44" borderId="473" xfId="48" applyFont="1" applyFill="1" applyBorder="1" applyAlignment="1">
      <alignment horizontal="center"/>
    </xf>
    <xf numFmtId="0" fontId="82" fillId="44" borderId="469" xfId="48" applyFont="1" applyFill="1" applyBorder="1" applyAlignment="1">
      <alignment horizontal="center"/>
    </xf>
    <xf numFmtId="0" fontId="81" fillId="44" borderId="24" xfId="48" applyFont="1" applyFill="1" applyBorder="1" applyAlignment="1">
      <alignment horizontal="center"/>
    </xf>
    <xf numFmtId="0" fontId="81" fillId="44" borderId="469" xfId="48" applyFont="1" applyFill="1" applyBorder="1" applyAlignment="1">
      <alignment horizontal="center"/>
    </xf>
    <xf numFmtId="0" fontId="67" fillId="44" borderId="147" xfId="48" applyFont="1" applyFill="1" applyBorder="1" applyAlignment="1" applyProtection="1">
      <alignment horizontal="center"/>
      <protection locked="0"/>
    </xf>
    <xf numFmtId="0" fontId="67" fillId="44" borderId="148" xfId="48" applyFont="1" applyFill="1" applyBorder="1" applyAlignment="1" applyProtection="1">
      <alignment horizontal="center"/>
      <protection locked="0"/>
    </xf>
    <xf numFmtId="0" fontId="66" fillId="44" borderId="18" xfId="48" applyFont="1" applyFill="1" applyBorder="1" applyAlignment="1" applyProtection="1">
      <alignment horizontal="center"/>
      <protection locked="0"/>
    </xf>
    <xf numFmtId="0" fontId="5" fillId="44" borderId="18" xfId="48" applyFill="1" applyBorder="1" applyAlignment="1" applyProtection="1">
      <alignment horizontal="center"/>
      <protection locked="0"/>
    </xf>
    <xf numFmtId="0" fontId="66" fillId="44" borderId="24" xfId="48" applyFont="1" applyFill="1" applyBorder="1" applyAlignment="1" applyProtection="1">
      <alignment horizontal="center"/>
      <protection locked="0"/>
    </xf>
    <xf numFmtId="0" fontId="68" fillId="44" borderId="18" xfId="48" applyFont="1" applyFill="1" applyBorder="1" applyAlignment="1" applyProtection="1">
      <alignment horizontal="center"/>
      <protection locked="0"/>
    </xf>
    <xf numFmtId="0" fontId="83" fillId="44" borderId="17" xfId="48" applyFont="1" applyFill="1" applyBorder="1" applyAlignment="1">
      <alignment horizontal="center"/>
    </xf>
    <xf numFmtId="0" fontId="83" fillId="44" borderId="470" xfId="48" applyFont="1" applyFill="1" applyBorder="1" applyAlignment="1">
      <alignment horizontal="center"/>
    </xf>
    <xf numFmtId="0" fontId="5" fillId="44" borderId="470" xfId="48" applyFill="1" applyBorder="1" applyAlignment="1">
      <alignment horizontal="center"/>
    </xf>
    <xf numFmtId="0" fontId="83" fillId="44" borderId="475" xfId="48" applyFont="1" applyFill="1" applyBorder="1" applyAlignment="1">
      <alignment horizontal="center"/>
    </xf>
    <xf numFmtId="0" fontId="81" fillId="44" borderId="473" xfId="48" applyFont="1" applyFill="1" applyBorder="1" applyAlignment="1">
      <alignment horizontal="center"/>
    </xf>
    <xf numFmtId="0" fontId="159" fillId="44" borderId="469" xfId="48" applyFont="1" applyFill="1" applyBorder="1" applyAlignment="1">
      <alignment horizontal="center"/>
    </xf>
    <xf numFmtId="0" fontId="160" fillId="44" borderId="24" xfId="48" applyFont="1" applyFill="1" applyBorder="1" applyAlignment="1">
      <alignment horizontal="center"/>
    </xf>
    <xf numFmtId="0" fontId="160" fillId="44" borderId="469" xfId="48" applyFont="1" applyFill="1" applyBorder="1" applyAlignment="1">
      <alignment horizontal="center"/>
    </xf>
    <xf numFmtId="0" fontId="160" fillId="44" borderId="473" xfId="48" applyFont="1" applyFill="1" applyBorder="1" applyAlignment="1">
      <alignment horizontal="center"/>
    </xf>
    <xf numFmtId="0" fontId="68" fillId="44" borderId="469" xfId="48" applyFont="1" applyFill="1" applyBorder="1" applyAlignment="1">
      <alignment horizontal="center"/>
    </xf>
    <xf numFmtId="0" fontId="63" fillId="44" borderId="147" xfId="48" applyFont="1" applyFill="1" applyBorder="1" applyAlignment="1" applyProtection="1">
      <alignment horizontal="center"/>
      <protection locked="0"/>
    </xf>
    <xf numFmtId="0" fontId="64" fillId="44" borderId="473" xfId="48" applyFont="1" applyFill="1" applyBorder="1" applyAlignment="1" applyProtection="1">
      <alignment horizontal="center"/>
      <protection locked="0"/>
    </xf>
    <xf numFmtId="0" fontId="64" fillId="44" borderId="18" xfId="48" applyFont="1" applyFill="1" applyBorder="1" applyAlignment="1" applyProtection="1">
      <alignment horizontal="center"/>
      <protection locked="0"/>
    </xf>
    <xf numFmtId="0" fontId="64" fillId="44" borderId="24" xfId="48" applyFont="1" applyFill="1" applyBorder="1" applyAlignment="1" applyProtection="1">
      <alignment horizontal="center"/>
      <protection locked="0"/>
    </xf>
    <xf numFmtId="0" fontId="161" fillId="44" borderId="24" xfId="48" applyFont="1" applyFill="1" applyBorder="1" applyAlignment="1">
      <alignment horizontal="center"/>
    </xf>
    <xf numFmtId="0" fontId="161" fillId="44" borderId="469" xfId="48" applyFont="1" applyFill="1" applyBorder="1" applyAlignment="1">
      <alignment horizontal="center"/>
    </xf>
    <xf numFmtId="0" fontId="161" fillId="44" borderId="473" xfId="48" applyFont="1" applyFill="1" applyBorder="1" applyAlignment="1">
      <alignment horizontal="center"/>
    </xf>
    <xf numFmtId="0" fontId="64" fillId="44" borderId="474" xfId="48" applyFont="1" applyFill="1" applyBorder="1" applyAlignment="1" applyProtection="1">
      <alignment horizontal="center"/>
      <protection locked="0"/>
    </xf>
    <xf numFmtId="0" fontId="64" fillId="44" borderId="147" xfId="48" applyFont="1" applyFill="1" applyBorder="1" applyAlignment="1" applyProtection="1">
      <alignment horizontal="center"/>
      <protection locked="0"/>
    </xf>
    <xf numFmtId="0" fontId="64" fillId="44" borderId="148" xfId="48" applyFont="1" applyFill="1" applyBorder="1" applyAlignment="1" applyProtection="1">
      <alignment horizontal="center"/>
      <protection locked="0"/>
    </xf>
    <xf numFmtId="0" fontId="65" fillId="44" borderId="147" xfId="48" applyFont="1" applyFill="1" applyBorder="1" applyAlignment="1" applyProtection="1">
      <alignment horizontal="center"/>
      <protection locked="0"/>
    </xf>
    <xf numFmtId="0" fontId="50" fillId="44" borderId="24" xfId="48" applyFont="1" applyFill="1" applyBorder="1" applyAlignment="1">
      <alignment horizontal="center"/>
    </xf>
    <xf numFmtId="0" fontId="50" fillId="44" borderId="473" xfId="48" applyFont="1" applyFill="1" applyBorder="1" applyAlignment="1">
      <alignment horizontal="center"/>
    </xf>
    <xf numFmtId="0" fontId="60" fillId="44" borderId="24" xfId="48" applyFont="1" applyFill="1" applyBorder="1" applyAlignment="1">
      <alignment horizontal="center"/>
    </xf>
    <xf numFmtId="0" fontId="60" fillId="44" borderId="473" xfId="48" applyFont="1" applyFill="1" applyBorder="1" applyAlignment="1">
      <alignment horizontal="center"/>
    </xf>
    <xf numFmtId="0" fontId="62" fillId="44" borderId="24" xfId="48" applyFont="1" applyFill="1" applyBorder="1" applyAlignment="1">
      <alignment horizontal="center"/>
    </xf>
    <xf numFmtId="0" fontId="62" fillId="44" borderId="473" xfId="48" applyFont="1" applyFill="1" applyBorder="1" applyAlignment="1">
      <alignment horizontal="center"/>
    </xf>
    <xf numFmtId="0" fontId="63" fillId="44" borderId="474" xfId="48" applyFont="1" applyFill="1" applyBorder="1" applyAlignment="1" applyProtection="1">
      <alignment horizontal="center"/>
      <protection locked="0"/>
    </xf>
    <xf numFmtId="0" fontId="63" fillId="44" borderId="148" xfId="48" applyFont="1" applyFill="1" applyBorder="1" applyAlignment="1" applyProtection="1">
      <alignment horizontal="center"/>
      <protection locked="0"/>
    </xf>
    <xf numFmtId="0" fontId="65" fillId="44" borderId="474" xfId="48" applyFont="1" applyFill="1" applyBorder="1" applyAlignment="1" applyProtection="1">
      <alignment horizontal="center"/>
      <protection locked="0"/>
    </xf>
    <xf numFmtId="0" fontId="65" fillId="44" borderId="148" xfId="48" applyFont="1" applyFill="1" applyBorder="1" applyAlignment="1" applyProtection="1">
      <alignment horizontal="center"/>
      <protection locked="0"/>
    </xf>
    <xf numFmtId="0" fontId="68" fillId="44" borderId="24" xfId="48" applyFont="1" applyFill="1" applyBorder="1" applyAlignment="1">
      <alignment horizontal="center"/>
    </xf>
    <xf numFmtId="0" fontId="68" fillId="44" borderId="473" xfId="48" applyFont="1" applyFill="1" applyBorder="1" applyAlignment="1">
      <alignment horizontal="center"/>
    </xf>
    <xf numFmtId="0" fontId="67" fillId="44" borderId="474" xfId="48" applyFont="1" applyFill="1" applyBorder="1" applyAlignment="1" applyProtection="1">
      <alignment horizontal="center"/>
      <protection locked="0"/>
    </xf>
    <xf numFmtId="0" fontId="66" fillId="44" borderId="147" xfId="48" applyFont="1" applyFill="1" applyBorder="1" applyAlignment="1" applyProtection="1">
      <alignment horizontal="center"/>
      <protection locked="0"/>
    </xf>
    <xf numFmtId="0" fontId="68" fillId="44" borderId="474" xfId="48" applyFont="1" applyFill="1" applyBorder="1" applyAlignment="1" applyProtection="1">
      <alignment horizontal="center"/>
      <protection locked="0"/>
    </xf>
    <xf numFmtId="0" fontId="68" fillId="44" borderId="147" xfId="48" applyFont="1" applyFill="1" applyBorder="1" applyAlignment="1" applyProtection="1">
      <alignment horizontal="center"/>
      <protection locked="0"/>
    </xf>
    <xf numFmtId="0" fontId="68" fillId="44" borderId="148" xfId="48" applyFont="1" applyFill="1" applyBorder="1" applyAlignment="1" applyProtection="1">
      <alignment horizontal="center"/>
      <protection locked="0"/>
    </xf>
    <xf numFmtId="0" fontId="58" fillId="44" borderId="147" xfId="48" applyFont="1" applyFill="1" applyBorder="1" applyAlignment="1" applyProtection="1">
      <alignment horizontal="center"/>
      <protection locked="0"/>
    </xf>
    <xf numFmtId="0" fontId="66" fillId="44" borderId="474" xfId="48" applyFont="1" applyFill="1" applyBorder="1" applyAlignment="1" applyProtection="1">
      <alignment horizontal="center"/>
      <protection locked="0"/>
    </xf>
    <xf numFmtId="0" fontId="66" fillId="44" borderId="148" xfId="48" applyFont="1" applyFill="1" applyBorder="1" applyAlignment="1" applyProtection="1">
      <alignment horizontal="center"/>
      <protection locked="0"/>
    </xf>
    <xf numFmtId="0" fontId="5" fillId="44" borderId="0" xfId="48" applyFill="1" applyAlignment="1" applyProtection="1">
      <alignment horizontal="center"/>
      <protection locked="0"/>
    </xf>
    <xf numFmtId="0" fontId="57" fillId="44" borderId="469" xfId="48" applyFont="1" applyFill="1" applyBorder="1" applyAlignment="1">
      <alignment horizontal="center"/>
    </xf>
    <xf numFmtId="0" fontId="57" fillId="44" borderId="470" xfId="48" applyFont="1" applyFill="1" applyBorder="1" applyAlignment="1">
      <alignment horizontal="center"/>
    </xf>
    <xf numFmtId="0" fontId="63" fillId="44" borderId="326" xfId="48" applyFont="1" applyFill="1" applyBorder="1" applyAlignment="1" applyProtection="1">
      <alignment horizontal="center"/>
      <protection locked="0"/>
    </xf>
    <xf numFmtId="0" fontId="64" fillId="44" borderId="326" xfId="48" applyFont="1" applyFill="1" applyBorder="1" applyAlignment="1" applyProtection="1">
      <alignment horizontal="center"/>
      <protection locked="0"/>
    </xf>
    <xf numFmtId="0" fontId="65" fillId="44" borderId="326" xfId="48" applyFont="1" applyFill="1" applyBorder="1" applyAlignment="1" applyProtection="1">
      <alignment horizontal="center"/>
      <protection locked="0"/>
    </xf>
    <xf numFmtId="0" fontId="66" fillId="44" borderId="147" xfId="48" applyFont="1" applyFill="1" applyBorder="1" applyAlignment="1">
      <alignment horizontal="center"/>
    </xf>
    <xf numFmtId="0" fontId="66" fillId="44" borderId="148" xfId="48" applyFont="1" applyFill="1" applyBorder="1" applyAlignment="1">
      <alignment horizontal="center"/>
    </xf>
    <xf numFmtId="0" fontId="5" fillId="44" borderId="476" xfId="48" applyFill="1" applyBorder="1" applyAlignment="1">
      <alignment horizontal="center"/>
    </xf>
    <xf numFmtId="0" fontId="5" fillId="44" borderId="17" xfId="48" applyFill="1" applyBorder="1" applyAlignment="1">
      <alignment horizontal="center"/>
    </xf>
    <xf numFmtId="0" fontId="53" fillId="44" borderId="474" xfId="48" applyFont="1" applyFill="1" applyBorder="1" applyAlignment="1" applyProtection="1">
      <alignment horizontal="center"/>
      <protection locked="0"/>
    </xf>
    <xf numFmtId="0" fontId="53" fillId="44" borderId="147" xfId="48" applyFont="1" applyFill="1" applyBorder="1" applyAlignment="1" applyProtection="1">
      <alignment horizontal="center"/>
      <protection locked="0"/>
    </xf>
    <xf numFmtId="0" fontId="53" fillId="44" borderId="148" xfId="48" applyFont="1" applyFill="1" applyBorder="1" applyAlignment="1" applyProtection="1">
      <alignment horizontal="center"/>
      <protection locked="0"/>
    </xf>
    <xf numFmtId="0" fontId="54" fillId="44" borderId="0" xfId="48" applyFont="1" applyFill="1" applyAlignment="1" applyProtection="1">
      <alignment horizontal="center"/>
      <protection locked="0"/>
    </xf>
    <xf numFmtId="0" fontId="54" fillId="44" borderId="17" xfId="48" applyFont="1" applyFill="1" applyBorder="1" applyAlignment="1" applyProtection="1">
      <alignment horizontal="center"/>
      <protection locked="0"/>
    </xf>
    <xf numFmtId="0" fontId="55" fillId="44" borderId="18" xfId="48" applyFont="1" applyFill="1" applyBorder="1" applyAlignment="1" applyProtection="1">
      <alignment horizontal="center"/>
      <protection locked="0"/>
    </xf>
    <xf numFmtId="0" fontId="55" fillId="44" borderId="24" xfId="48" applyFont="1" applyFill="1" applyBorder="1" applyAlignment="1" applyProtection="1">
      <alignment horizontal="center"/>
      <protection locked="0"/>
    </xf>
    <xf numFmtId="0" fontId="67" fillId="44" borderId="147" xfId="48" applyFont="1" applyFill="1" applyBorder="1" applyAlignment="1">
      <alignment horizontal="center"/>
    </xf>
    <xf numFmtId="0" fontId="58" fillId="44" borderId="147" xfId="48" applyFont="1" applyFill="1" applyBorder="1" applyAlignment="1">
      <alignment horizontal="center"/>
    </xf>
    <xf numFmtId="0" fontId="67" fillId="44" borderId="148" xfId="48" applyFont="1" applyFill="1" applyBorder="1" applyAlignment="1">
      <alignment horizontal="center"/>
    </xf>
    <xf numFmtId="0" fontId="36" fillId="0" borderId="473" xfId="0" applyFont="1" applyBorder="1" applyAlignment="1" applyProtection="1">
      <alignment horizontal="center" vertical="center"/>
      <protection locked="0"/>
    </xf>
    <xf numFmtId="2" fontId="36" fillId="60" borderId="477" xfId="0" applyNumberFormat="1" applyFont="1" applyFill="1" applyBorder="1" applyAlignment="1">
      <alignment horizontal="center" vertical="center"/>
    </xf>
    <xf numFmtId="0" fontId="36" fillId="0" borderId="18" xfId="0" applyFont="1" applyBorder="1" applyAlignment="1" applyProtection="1">
      <alignment horizontal="center" vertical="center"/>
      <protection locked="0"/>
    </xf>
    <xf numFmtId="0" fontId="36" fillId="0" borderId="24" xfId="0" applyFont="1" applyBorder="1" applyAlignment="1" applyProtection="1">
      <alignment horizontal="center" vertical="center"/>
      <protection locked="0"/>
    </xf>
    <xf numFmtId="2" fontId="36" fillId="60" borderId="472" xfId="0" applyNumberFormat="1" applyFont="1" applyFill="1" applyBorder="1" applyAlignment="1">
      <alignment horizontal="center" vertical="center"/>
    </xf>
    <xf numFmtId="2" fontId="36" fillId="60" borderId="436" xfId="0" applyNumberFormat="1" applyFont="1" applyFill="1" applyBorder="1" applyAlignment="1">
      <alignment horizontal="center" vertical="center"/>
    </xf>
    <xf numFmtId="2" fontId="36" fillId="60" borderId="68" xfId="0" applyNumberFormat="1" applyFont="1" applyFill="1" applyBorder="1" applyAlignment="1">
      <alignment horizontal="center" vertical="center"/>
    </xf>
    <xf numFmtId="2" fontId="5" fillId="44" borderId="271" xfId="49" applyNumberFormat="1" applyFill="1" applyBorder="1" applyAlignment="1" applyProtection="1">
      <alignment horizontal="center" vertical="center"/>
      <protection locked="0"/>
    </xf>
    <xf numFmtId="2" fontId="5" fillId="44" borderId="462" xfId="49" applyNumberFormat="1" applyFill="1" applyBorder="1" applyAlignment="1" applyProtection="1">
      <alignment horizontal="center" vertical="center"/>
      <protection locked="0"/>
    </xf>
    <xf numFmtId="2" fontId="5" fillId="44" borderId="279" xfId="49" applyNumberFormat="1" applyFill="1" applyBorder="1" applyAlignment="1" applyProtection="1">
      <alignment horizontal="center" vertical="center"/>
      <protection locked="0"/>
    </xf>
    <xf numFmtId="0" fontId="5" fillId="48" borderId="348" xfId="48" applyFill="1" applyBorder="1" applyAlignment="1" applyProtection="1">
      <alignment horizontal="center"/>
      <protection locked="0"/>
    </xf>
    <xf numFmtId="0" fontId="5" fillId="59" borderId="11" xfId="49" applyFill="1" applyBorder="1" applyAlignment="1">
      <alignment horizontal="center"/>
    </xf>
    <xf numFmtId="0" fontId="5" fillId="76" borderId="11" xfId="49" applyFill="1" applyBorder="1" applyAlignment="1">
      <alignment horizontal="center"/>
    </xf>
    <xf numFmtId="0" fontId="5" fillId="77" borderId="11" xfId="49" applyFill="1" applyBorder="1" applyAlignment="1">
      <alignment horizontal="center"/>
    </xf>
    <xf numFmtId="0" fontId="5" fillId="55" borderId="11" xfId="49" applyFill="1" applyBorder="1" applyAlignment="1">
      <alignment horizontal="center"/>
    </xf>
    <xf numFmtId="0" fontId="164" fillId="55" borderId="348" xfId="49" applyFont="1" applyFill="1" applyBorder="1" applyAlignment="1">
      <alignment horizontal="center"/>
    </xf>
    <xf numFmtId="0" fontId="5" fillId="46" borderId="11" xfId="49" applyFill="1" applyBorder="1" applyAlignment="1">
      <alignment horizontal="center"/>
    </xf>
    <xf numFmtId="0" fontId="5" fillId="60" borderId="11" xfId="49" applyFill="1" applyBorder="1" applyAlignment="1">
      <alignment horizontal="center"/>
    </xf>
    <xf numFmtId="0" fontId="5" fillId="56" borderId="11" xfId="49" applyFill="1" applyBorder="1" applyAlignment="1">
      <alignment horizontal="center"/>
    </xf>
    <xf numFmtId="0" fontId="5" fillId="56" borderId="349" xfId="49" applyFill="1" applyBorder="1" applyAlignment="1">
      <alignment horizontal="center"/>
    </xf>
    <xf numFmtId="0" fontId="5" fillId="54" borderId="11" xfId="49" applyFill="1" applyBorder="1" applyAlignment="1">
      <alignment horizontal="center"/>
    </xf>
    <xf numFmtId="0" fontId="5" fillId="61" borderId="11" xfId="49" applyFill="1" applyBorder="1" applyAlignment="1">
      <alignment horizontal="center"/>
    </xf>
    <xf numFmtId="0" fontId="5" fillId="64" borderId="11" xfId="49" applyFill="1" applyBorder="1" applyAlignment="1">
      <alignment horizontal="center"/>
    </xf>
    <xf numFmtId="0" fontId="5" fillId="141" borderId="11" xfId="49" applyFill="1" applyBorder="1" applyAlignment="1">
      <alignment horizontal="center"/>
    </xf>
    <xf numFmtId="0" fontId="5" fillId="141" borderId="349" xfId="49" applyFill="1" applyBorder="1" applyAlignment="1">
      <alignment horizontal="center"/>
    </xf>
    <xf numFmtId="0" fontId="164" fillId="141" borderId="348" xfId="49" applyFont="1" applyFill="1" applyBorder="1" applyAlignment="1">
      <alignment horizontal="center"/>
    </xf>
    <xf numFmtId="49" fontId="5" fillId="59" borderId="11" xfId="49" applyNumberFormat="1" applyFill="1" applyBorder="1" applyAlignment="1">
      <alignment horizontal="center"/>
    </xf>
    <xf numFmtId="49" fontId="5" fillId="76" borderId="11" xfId="49" applyNumberFormat="1" applyFill="1" applyBorder="1" applyAlignment="1">
      <alignment horizontal="center"/>
    </xf>
    <xf numFmtId="49" fontId="5" fillId="77" borderId="11" xfId="49" applyNumberFormat="1" applyFill="1" applyBorder="1" applyAlignment="1">
      <alignment horizontal="center"/>
    </xf>
    <xf numFmtId="49" fontId="5" fillId="55" borderId="11" xfId="49" applyNumberFormat="1" applyFill="1" applyBorder="1" applyAlignment="1">
      <alignment horizontal="center"/>
    </xf>
    <xf numFmtId="49" fontId="164" fillId="55" borderId="348" xfId="49" applyNumberFormat="1" applyFont="1" applyFill="1" applyBorder="1" applyAlignment="1">
      <alignment horizontal="center"/>
    </xf>
    <xf numFmtId="49" fontId="5" fillId="46" borderId="11" xfId="49" applyNumberFormat="1" applyFill="1" applyBorder="1" applyAlignment="1">
      <alignment horizontal="center"/>
    </xf>
    <xf numFmtId="49" fontId="5" fillId="60" borderId="11" xfId="49" applyNumberFormat="1" applyFill="1" applyBorder="1" applyAlignment="1">
      <alignment horizontal="center"/>
    </xf>
    <xf numFmtId="49" fontId="5" fillId="56" borderId="11" xfId="49" applyNumberFormat="1" applyFill="1" applyBorder="1" applyAlignment="1">
      <alignment horizontal="center"/>
    </xf>
    <xf numFmtId="49" fontId="5" fillId="56" borderId="349" xfId="49" applyNumberFormat="1" applyFill="1" applyBorder="1" applyAlignment="1">
      <alignment horizontal="center"/>
    </xf>
    <xf numFmtId="49" fontId="5" fillId="54" borderId="11" xfId="49" applyNumberFormat="1" applyFill="1" applyBorder="1" applyAlignment="1">
      <alignment horizontal="center"/>
    </xf>
    <xf numFmtId="49" fontId="5" fillId="61" borderId="11" xfId="49" applyNumberFormat="1" applyFill="1" applyBorder="1" applyAlignment="1">
      <alignment horizontal="center"/>
    </xf>
    <xf numFmtId="49" fontId="5" fillId="64" borderId="11" xfId="49" applyNumberFormat="1" applyFill="1" applyBorder="1" applyAlignment="1">
      <alignment horizontal="center"/>
    </xf>
    <xf numFmtId="49" fontId="5" fillId="141" borderId="11" xfId="49" applyNumberFormat="1" applyFill="1" applyBorder="1" applyAlignment="1">
      <alignment horizontal="center"/>
    </xf>
    <xf numFmtId="49" fontId="5" fillId="141" borderId="349" xfId="49" applyNumberFormat="1" applyFill="1" applyBorder="1" applyAlignment="1">
      <alignment horizontal="center"/>
    </xf>
    <xf numFmtId="49" fontId="164" fillId="141" borderId="348" xfId="49" applyNumberFormat="1" applyFont="1" applyFill="1" applyBorder="1" applyAlignment="1">
      <alignment horizontal="center"/>
    </xf>
    <xf numFmtId="0" fontId="5" fillId="44" borderId="126" xfId="49" applyFill="1" applyBorder="1" applyAlignment="1" applyProtection="1">
      <alignment horizontal="center" vertical="center"/>
      <protection locked="0"/>
    </xf>
    <xf numFmtId="0" fontId="5" fillId="44" borderId="127" xfId="49" applyFill="1" applyBorder="1" applyAlignment="1" applyProtection="1">
      <alignment horizontal="center" vertical="center"/>
      <protection locked="0"/>
    </xf>
    <xf numFmtId="0" fontId="5" fillId="44" borderId="208" xfId="49" applyFill="1" applyBorder="1" applyAlignment="1" applyProtection="1">
      <alignment horizontal="center" vertical="center"/>
      <protection locked="0"/>
    </xf>
    <xf numFmtId="0" fontId="5" fillId="44" borderId="375" xfId="49" applyFill="1" applyBorder="1" applyAlignment="1" applyProtection="1">
      <alignment horizontal="center" vertical="center"/>
      <protection locked="0"/>
    </xf>
    <xf numFmtId="0" fontId="5" fillId="44" borderId="400" xfId="49" applyFill="1" applyBorder="1" applyAlignment="1" applyProtection="1">
      <alignment horizontal="center" vertical="center"/>
      <protection locked="0"/>
    </xf>
    <xf numFmtId="0" fontId="5" fillId="44" borderId="102" xfId="49" applyFill="1" applyBorder="1" applyAlignment="1" applyProtection="1">
      <alignment horizontal="center" vertical="center"/>
      <protection locked="0"/>
    </xf>
    <xf numFmtId="0" fontId="5" fillId="44" borderId="12" xfId="0" applyFont="1" applyFill="1" applyBorder="1"/>
    <xf numFmtId="0" fontId="173" fillId="50" borderId="0" xfId="0" applyFont="1" applyFill="1"/>
    <xf numFmtId="0" fontId="173" fillId="50" borderId="21" xfId="0" applyFont="1" applyFill="1" applyBorder="1"/>
    <xf numFmtId="0" fontId="52" fillId="48" borderId="471" xfId="49" applyFont="1" applyFill="1" applyBorder="1" applyAlignment="1">
      <alignment horizontal="center" vertical="top" wrapText="1"/>
    </xf>
    <xf numFmtId="0" fontId="174" fillId="59" borderId="133" xfId="49" applyFont="1" applyFill="1" applyBorder="1" applyAlignment="1" applyProtection="1">
      <alignment horizontal="center"/>
      <protection locked="0"/>
    </xf>
    <xf numFmtId="0" fontId="174" fillId="59" borderId="136" xfId="49" applyFont="1" applyFill="1" applyBorder="1" applyAlignment="1" applyProtection="1">
      <alignment horizontal="center"/>
      <protection locked="0"/>
    </xf>
    <xf numFmtId="0" fontId="82" fillId="76" borderId="471" xfId="49" applyFont="1" applyFill="1" applyBorder="1" applyAlignment="1">
      <alignment horizontal="center" vertical="top" wrapText="1"/>
    </xf>
    <xf numFmtId="0" fontId="81" fillId="77" borderId="471" xfId="49" applyFont="1" applyFill="1" applyBorder="1" applyAlignment="1">
      <alignment horizontal="center" vertical="top" wrapText="1"/>
    </xf>
    <xf numFmtId="0" fontId="165" fillId="55" borderId="471" xfId="49" applyFont="1" applyFill="1" applyBorder="1" applyAlignment="1">
      <alignment horizontal="center" vertical="top" wrapText="1"/>
    </xf>
    <xf numFmtId="0" fontId="164" fillId="58" borderId="471" xfId="49" applyFont="1" applyFill="1" applyBorder="1" applyAlignment="1">
      <alignment horizontal="center" vertical="top" wrapText="1"/>
    </xf>
    <xf numFmtId="0" fontId="60" fillId="46" borderId="471" xfId="49" applyFont="1" applyFill="1" applyBorder="1" applyAlignment="1">
      <alignment horizontal="center" vertical="top" wrapText="1"/>
    </xf>
    <xf numFmtId="0" fontId="61" fillId="60" borderId="471" xfId="49" applyFont="1" applyFill="1" applyBorder="1" applyAlignment="1">
      <alignment horizontal="center" vertical="top" wrapText="1"/>
    </xf>
    <xf numFmtId="0" fontId="53" fillId="59" borderId="68" xfId="49" applyFont="1" applyFill="1" applyBorder="1" applyAlignment="1">
      <alignment horizontal="center" vertical="top" wrapText="1"/>
    </xf>
    <xf numFmtId="0" fontId="53" fillId="59" borderId="471" xfId="49" applyFont="1" applyFill="1" applyBorder="1" applyAlignment="1">
      <alignment horizontal="center" vertical="top" wrapText="1"/>
    </xf>
    <xf numFmtId="0" fontId="5" fillId="59" borderId="471" xfId="49" applyFill="1" applyBorder="1" applyAlignment="1">
      <alignment horizontal="center" vertical="top" wrapText="1"/>
    </xf>
    <xf numFmtId="0" fontId="56" fillId="54" borderId="68" xfId="49" applyFont="1" applyFill="1" applyBorder="1" applyAlignment="1">
      <alignment horizontal="center" vertical="top" wrapText="1"/>
    </xf>
    <xf numFmtId="0" fontId="56" fillId="54" borderId="471" xfId="49" applyFont="1" applyFill="1" applyBorder="1" applyAlignment="1">
      <alignment horizontal="center" vertical="top" wrapText="1"/>
    </xf>
    <xf numFmtId="0" fontId="5" fillId="54" borderId="471" xfId="49" applyFill="1" applyBorder="1" applyAlignment="1">
      <alignment horizontal="center" vertical="top" wrapText="1"/>
    </xf>
    <xf numFmtId="0" fontId="57" fillId="61" borderId="68" xfId="49" applyFont="1" applyFill="1" applyBorder="1" applyAlignment="1">
      <alignment horizontal="center" vertical="top" wrapText="1"/>
    </xf>
    <xf numFmtId="0" fontId="57" fillId="61" borderId="471" xfId="49" applyFont="1" applyFill="1" applyBorder="1" applyAlignment="1">
      <alignment horizontal="center" vertical="top" wrapText="1"/>
    </xf>
    <xf numFmtId="0" fontId="5" fillId="61" borderId="471" xfId="49" applyFill="1" applyBorder="1" applyAlignment="1">
      <alignment horizontal="center" vertical="top" wrapText="1"/>
    </xf>
    <xf numFmtId="0" fontId="59" fillId="64" borderId="68" xfId="49" applyFont="1" applyFill="1" applyBorder="1" applyAlignment="1">
      <alignment horizontal="center" vertical="top" wrapText="1"/>
    </xf>
    <xf numFmtId="0" fontId="59" fillId="64" borderId="471" xfId="49" applyFont="1" applyFill="1" applyBorder="1" applyAlignment="1">
      <alignment horizontal="center" vertical="top" wrapText="1"/>
    </xf>
    <xf numFmtId="0" fontId="5" fillId="64" borderId="471" xfId="49" applyFill="1" applyBorder="1" applyAlignment="1">
      <alignment horizontal="center" vertical="top" wrapText="1"/>
    </xf>
    <xf numFmtId="0" fontId="128" fillId="56" borderId="18" xfId="0" applyFont="1" applyFill="1" applyBorder="1" applyAlignment="1" applyProtection="1">
      <alignment horizontal="center" vertical="center"/>
      <protection locked="0"/>
    </xf>
    <xf numFmtId="0" fontId="146" fillId="50" borderId="436" xfId="0" applyFont="1" applyFill="1" applyBorder="1" applyAlignment="1">
      <alignment vertical="center"/>
    </xf>
    <xf numFmtId="0" fontId="36" fillId="60" borderId="472" xfId="0" applyFont="1" applyFill="1" applyBorder="1" applyAlignment="1">
      <alignment horizontal="center" vertical="center"/>
    </xf>
    <xf numFmtId="168" fontId="5" fillId="44" borderId="479" xfId="0" applyNumberFormat="1" applyFont="1" applyFill="1" applyBorder="1" applyAlignment="1" applyProtection="1">
      <alignment horizontal="center"/>
      <protection locked="0"/>
    </xf>
    <xf numFmtId="168" fontId="5" fillId="44" borderId="180" xfId="0" applyNumberFormat="1" applyFont="1" applyFill="1" applyBorder="1" applyAlignment="1" applyProtection="1">
      <alignment horizontal="center"/>
      <protection locked="0"/>
    </xf>
    <xf numFmtId="168" fontId="5" fillId="44" borderId="480" xfId="0" applyNumberFormat="1" applyFont="1" applyFill="1" applyBorder="1" applyAlignment="1" applyProtection="1">
      <alignment horizontal="center"/>
      <protection locked="0"/>
    </xf>
    <xf numFmtId="0" fontId="0" fillId="43" borderId="471" xfId="0" applyFill="1" applyBorder="1" applyAlignment="1" applyProtection="1">
      <alignment horizontal="center"/>
      <protection locked="0"/>
    </xf>
    <xf numFmtId="0" fontId="9" fillId="44" borderId="76" xfId="0" applyFont="1" applyFill="1" applyBorder="1" applyAlignment="1" applyProtection="1">
      <alignment horizontal="center"/>
      <protection locked="0"/>
    </xf>
    <xf numFmtId="0" fontId="9" fillId="44" borderId="94" xfId="0" applyFont="1" applyFill="1" applyBorder="1" applyAlignment="1" applyProtection="1">
      <alignment horizontal="center"/>
      <protection locked="0"/>
    </xf>
    <xf numFmtId="0" fontId="9" fillId="44" borderId="93" xfId="0" applyFont="1" applyFill="1" applyBorder="1" applyProtection="1">
      <protection locked="0"/>
    </xf>
    <xf numFmtId="0" fontId="9" fillId="44" borderId="76" xfId="0" applyFont="1" applyFill="1" applyBorder="1" applyProtection="1">
      <protection locked="0"/>
    </xf>
    <xf numFmtId="0" fontId="9" fillId="44" borderId="93" xfId="0" applyFont="1" applyFill="1" applyBorder="1" applyAlignment="1" applyProtection="1">
      <alignment horizontal="center"/>
      <protection locked="0"/>
    </xf>
    <xf numFmtId="0" fontId="9" fillId="44" borderId="94" xfId="0" applyFont="1" applyFill="1" applyBorder="1" applyProtection="1">
      <protection locked="0"/>
    </xf>
    <xf numFmtId="0" fontId="5" fillId="44" borderId="93" xfId="0" applyFont="1" applyFill="1" applyBorder="1" applyAlignment="1" applyProtection="1">
      <alignment horizontal="center"/>
      <protection locked="0"/>
    </xf>
    <xf numFmtId="0" fontId="9" fillId="44" borderId="71" xfId="0" applyFont="1" applyFill="1" applyBorder="1" applyAlignment="1" applyProtection="1">
      <alignment horizontal="center"/>
      <protection locked="0"/>
    </xf>
    <xf numFmtId="0" fontId="9" fillId="44" borderId="73" xfId="0" applyFont="1" applyFill="1" applyBorder="1" applyAlignment="1" applyProtection="1">
      <alignment horizontal="center"/>
      <protection locked="0"/>
    </xf>
    <xf numFmtId="0" fontId="9" fillId="44" borderId="84" xfId="0" applyFont="1" applyFill="1" applyBorder="1" applyAlignment="1" applyProtection="1">
      <alignment horizontal="center"/>
      <protection locked="0"/>
    </xf>
    <xf numFmtId="0" fontId="9" fillId="44" borderId="97" xfId="0" applyFont="1" applyFill="1" applyBorder="1" applyAlignment="1" applyProtection="1">
      <alignment horizontal="center"/>
      <protection locked="0"/>
    </xf>
    <xf numFmtId="0" fontId="9" fillId="44" borderId="159" xfId="0" applyFont="1" applyFill="1" applyBorder="1" applyAlignment="1" applyProtection="1">
      <alignment horizontal="center"/>
      <protection locked="0"/>
    </xf>
    <xf numFmtId="0" fontId="9" fillId="44" borderId="481" xfId="0" applyFont="1" applyFill="1" applyBorder="1" applyAlignment="1" applyProtection="1">
      <alignment horizontal="center"/>
      <protection locked="0"/>
    </xf>
    <xf numFmtId="0" fontId="9" fillId="44" borderId="482" xfId="0" applyFont="1" applyFill="1" applyBorder="1" applyAlignment="1" applyProtection="1">
      <alignment horizontal="center"/>
      <protection locked="0"/>
    </xf>
    <xf numFmtId="0" fontId="9" fillId="43" borderId="71" xfId="0" applyFont="1" applyFill="1" applyBorder="1" applyAlignment="1" applyProtection="1">
      <alignment horizontal="center"/>
      <protection locked="0"/>
    </xf>
    <xf numFmtId="0" fontId="9" fillId="43" borderId="159" xfId="0" applyFont="1" applyFill="1" applyBorder="1" applyAlignment="1" applyProtection="1">
      <alignment horizontal="center"/>
      <protection locked="0"/>
    </xf>
    <xf numFmtId="0" fontId="9" fillId="43" borderId="18" xfId="0" applyFont="1" applyFill="1" applyBorder="1" applyAlignment="1" applyProtection="1">
      <alignment horizontal="center"/>
      <protection locked="0"/>
    </xf>
    <xf numFmtId="0" fontId="9" fillId="43" borderId="97" xfId="0" applyFont="1" applyFill="1" applyBorder="1" applyAlignment="1" applyProtection="1">
      <alignment horizontal="center"/>
      <protection locked="0"/>
    </xf>
    <xf numFmtId="0" fontId="9" fillId="43" borderId="73" xfId="0" applyFont="1" applyFill="1" applyBorder="1" applyAlignment="1" applyProtection="1">
      <alignment horizontal="center"/>
      <protection locked="0"/>
    </xf>
    <xf numFmtId="0" fontId="9" fillId="43" borderId="84" xfId="0" applyFont="1" applyFill="1" applyBorder="1" applyAlignment="1" applyProtection="1">
      <alignment horizontal="center"/>
      <protection locked="0"/>
    </xf>
    <xf numFmtId="0" fontId="0" fillId="43" borderId="68" xfId="0" applyFill="1" applyBorder="1" applyAlignment="1" applyProtection="1">
      <alignment horizontal="center"/>
      <protection locked="0"/>
    </xf>
    <xf numFmtId="164" fontId="9" fillId="58" borderId="483" xfId="0" applyNumberFormat="1" applyFont="1" applyFill="1" applyBorder="1" applyAlignment="1">
      <alignment horizontal="center"/>
    </xf>
    <xf numFmtId="164" fontId="9" fillId="58" borderId="484" xfId="0" applyNumberFormat="1" applyFont="1" applyFill="1" applyBorder="1" applyAlignment="1">
      <alignment horizontal="center"/>
    </xf>
    <xf numFmtId="164" fontId="9" fillId="58" borderId="485" xfId="0" applyNumberFormat="1" applyFont="1" applyFill="1" applyBorder="1" applyAlignment="1">
      <alignment horizontal="center"/>
    </xf>
    <xf numFmtId="164" fontId="9" fillId="75" borderId="486" xfId="0" applyNumberFormat="1" applyFont="1" applyFill="1" applyBorder="1" applyAlignment="1">
      <alignment horizontal="center"/>
    </xf>
    <xf numFmtId="164" fontId="9" fillId="75" borderId="484" xfId="0" applyNumberFormat="1" applyFont="1" applyFill="1" applyBorder="1" applyAlignment="1">
      <alignment horizontal="center"/>
    </xf>
    <xf numFmtId="164" fontId="9" fillId="75" borderId="485" xfId="0" applyNumberFormat="1" applyFont="1" applyFill="1" applyBorder="1" applyAlignment="1">
      <alignment horizontal="center"/>
    </xf>
    <xf numFmtId="164" fontId="9" fillId="48" borderId="486" xfId="0" applyNumberFormat="1" applyFont="1" applyFill="1" applyBorder="1" applyAlignment="1">
      <alignment horizontal="center"/>
    </xf>
    <xf numFmtId="164" fontId="9" fillId="48" borderId="484" xfId="0" applyNumberFormat="1" applyFont="1" applyFill="1" applyBorder="1" applyAlignment="1">
      <alignment horizontal="center"/>
    </xf>
    <xf numFmtId="164" fontId="9" fillId="48" borderId="485" xfId="0" applyNumberFormat="1" applyFont="1" applyFill="1" applyBorder="1" applyAlignment="1">
      <alignment horizontal="center"/>
    </xf>
    <xf numFmtId="164" fontId="9" fillId="58" borderId="486" xfId="0" applyNumberFormat="1" applyFont="1" applyFill="1" applyBorder="1" applyAlignment="1">
      <alignment horizontal="center"/>
    </xf>
    <xf numFmtId="164" fontId="9" fillId="75" borderId="483" xfId="0" applyNumberFormat="1" applyFont="1" applyFill="1" applyBorder="1" applyAlignment="1">
      <alignment horizontal="center"/>
    </xf>
    <xf numFmtId="164" fontId="9" fillId="48" borderId="483" xfId="0" applyNumberFormat="1" applyFont="1" applyFill="1" applyBorder="1" applyAlignment="1">
      <alignment horizontal="center"/>
    </xf>
    <xf numFmtId="164" fontId="9" fillId="56" borderId="483" xfId="0" applyNumberFormat="1" applyFont="1" applyFill="1" applyBorder="1" applyAlignment="1">
      <alignment horizontal="center"/>
    </xf>
    <xf numFmtId="164" fontId="9" fillId="56" borderId="484" xfId="0" applyNumberFormat="1" applyFont="1" applyFill="1" applyBorder="1" applyAlignment="1">
      <alignment horizontal="center"/>
    </xf>
    <xf numFmtId="164" fontId="9" fillId="56" borderId="485" xfId="0" applyNumberFormat="1" applyFont="1" applyFill="1" applyBorder="1" applyAlignment="1">
      <alignment horizontal="center"/>
    </xf>
    <xf numFmtId="164" fontId="9" fillId="60" borderId="483" xfId="0" applyNumberFormat="1" applyFont="1" applyFill="1" applyBorder="1" applyAlignment="1">
      <alignment horizontal="center"/>
    </xf>
    <xf numFmtId="164" fontId="9" fillId="60" borderId="484" xfId="0" applyNumberFormat="1" applyFont="1" applyFill="1" applyBorder="1" applyAlignment="1">
      <alignment horizontal="center"/>
    </xf>
    <xf numFmtId="164" fontId="9" fillId="60" borderId="485" xfId="0" applyNumberFormat="1" applyFont="1" applyFill="1" applyBorder="1" applyAlignment="1">
      <alignment horizontal="center"/>
    </xf>
    <xf numFmtId="164" fontId="9" fillId="46" borderId="483" xfId="0" applyNumberFormat="1" applyFont="1" applyFill="1" applyBorder="1" applyAlignment="1">
      <alignment horizontal="center"/>
    </xf>
    <xf numFmtId="164" fontId="9" fillId="46" borderId="484" xfId="0" applyNumberFormat="1" applyFont="1" applyFill="1" applyBorder="1" applyAlignment="1">
      <alignment horizontal="center"/>
    </xf>
    <xf numFmtId="164" fontId="9" fillId="46" borderId="485" xfId="0" applyNumberFormat="1" applyFont="1" applyFill="1" applyBorder="1" applyAlignment="1">
      <alignment horizontal="center"/>
    </xf>
    <xf numFmtId="164" fontId="9" fillId="77" borderId="483" xfId="0" applyNumberFormat="1" applyFont="1" applyFill="1" applyBorder="1" applyAlignment="1">
      <alignment horizontal="center"/>
    </xf>
    <xf numFmtId="164" fontId="9" fillId="77" borderId="484" xfId="0" applyNumberFormat="1" applyFont="1" applyFill="1" applyBorder="1" applyAlignment="1">
      <alignment horizontal="center"/>
    </xf>
    <xf numFmtId="164" fontId="9" fillId="77" borderId="485" xfId="0" applyNumberFormat="1" applyFont="1" applyFill="1" applyBorder="1" applyAlignment="1">
      <alignment horizontal="center"/>
    </xf>
    <xf numFmtId="164" fontId="9" fillId="76" borderId="483" xfId="0" applyNumberFormat="1" applyFont="1" applyFill="1" applyBorder="1" applyAlignment="1">
      <alignment horizontal="center"/>
    </xf>
    <xf numFmtId="164" fontId="9" fillId="76" borderId="484" xfId="0" applyNumberFormat="1" applyFont="1" applyFill="1" applyBorder="1" applyAlignment="1">
      <alignment horizontal="center"/>
    </xf>
    <xf numFmtId="164" fontId="9" fillId="76" borderId="485" xfId="0" applyNumberFormat="1" applyFont="1" applyFill="1" applyBorder="1" applyAlignment="1">
      <alignment horizontal="center"/>
    </xf>
    <xf numFmtId="164" fontId="9" fillId="45" borderId="483" xfId="0" applyNumberFormat="1" applyFont="1" applyFill="1" applyBorder="1" applyAlignment="1">
      <alignment horizontal="center"/>
    </xf>
    <xf numFmtId="164" fontId="9" fillId="45" borderId="484" xfId="0" applyNumberFormat="1" applyFont="1" applyFill="1" applyBorder="1" applyAlignment="1">
      <alignment horizontal="center"/>
    </xf>
    <xf numFmtId="164" fontId="9" fillId="45" borderId="485" xfId="0" applyNumberFormat="1" applyFont="1" applyFill="1" applyBorder="1" applyAlignment="1">
      <alignment horizontal="center"/>
    </xf>
    <xf numFmtId="164" fontId="9" fillId="64" borderId="483" xfId="0" applyNumberFormat="1" applyFont="1" applyFill="1" applyBorder="1" applyAlignment="1">
      <alignment horizontal="center"/>
    </xf>
    <xf numFmtId="164" fontId="9" fillId="64" borderId="484" xfId="0" applyNumberFormat="1" applyFont="1" applyFill="1" applyBorder="1" applyAlignment="1">
      <alignment horizontal="center"/>
    </xf>
    <xf numFmtId="164" fontId="9" fillId="64" borderId="485" xfId="0" applyNumberFormat="1" applyFont="1" applyFill="1" applyBorder="1" applyAlignment="1">
      <alignment horizontal="center"/>
    </xf>
    <xf numFmtId="164" fontId="9" fillId="61" borderId="483" xfId="0" applyNumberFormat="1" applyFont="1" applyFill="1" applyBorder="1" applyAlignment="1">
      <alignment horizontal="center"/>
    </xf>
    <xf numFmtId="164" fontId="9" fillId="61" borderId="484" xfId="0" applyNumberFormat="1" applyFont="1" applyFill="1" applyBorder="1" applyAlignment="1">
      <alignment horizontal="center"/>
    </xf>
    <xf numFmtId="164" fontId="9" fillId="61" borderId="485" xfId="0" applyNumberFormat="1" applyFont="1" applyFill="1" applyBorder="1" applyAlignment="1">
      <alignment horizontal="center"/>
    </xf>
    <xf numFmtId="164" fontId="9" fillId="54" borderId="483" xfId="0" applyNumberFormat="1" applyFont="1" applyFill="1" applyBorder="1" applyAlignment="1">
      <alignment horizontal="center"/>
    </xf>
    <xf numFmtId="164" fontId="9" fillId="54" borderId="484" xfId="0" applyNumberFormat="1" applyFont="1" applyFill="1" applyBorder="1" applyAlignment="1">
      <alignment horizontal="center"/>
    </xf>
    <xf numFmtId="164" fontId="9" fillId="54" borderId="485" xfId="0" applyNumberFormat="1" applyFont="1" applyFill="1" applyBorder="1" applyAlignment="1">
      <alignment horizontal="center"/>
    </xf>
    <xf numFmtId="0" fontId="9" fillId="43" borderId="96" xfId="0" applyFont="1" applyFill="1" applyBorder="1" applyAlignment="1" applyProtection="1">
      <alignment horizontal="center"/>
      <protection locked="0"/>
    </xf>
    <xf numFmtId="0" fontId="9" fillId="43" borderId="160" xfId="0" applyFont="1" applyFill="1" applyBorder="1" applyAlignment="1" applyProtection="1">
      <alignment horizontal="center"/>
      <protection locked="0"/>
    </xf>
    <xf numFmtId="0" fontId="9" fillId="43" borderId="436" xfId="0" applyFont="1" applyFill="1" applyBorder="1" applyAlignment="1" applyProtection="1">
      <alignment horizontal="center"/>
      <protection locked="0"/>
    </xf>
    <xf numFmtId="0" fontId="9" fillId="43" borderId="98" xfId="0" applyFont="1" applyFill="1" applyBorder="1" applyAlignment="1" applyProtection="1">
      <alignment horizontal="center"/>
      <protection locked="0"/>
    </xf>
    <xf numFmtId="0" fontId="9" fillId="43" borderId="83" xfId="0" applyFont="1" applyFill="1" applyBorder="1" applyAlignment="1" applyProtection="1">
      <alignment horizontal="center"/>
      <protection locked="0"/>
    </xf>
    <xf numFmtId="0" fontId="9" fillId="43" borderId="85" xfId="0" applyFont="1" applyFill="1" applyBorder="1" applyAlignment="1" applyProtection="1">
      <alignment horizontal="center"/>
      <protection locked="0"/>
    </xf>
    <xf numFmtId="0" fontId="164" fillId="44" borderId="126" xfId="49" applyFont="1" applyFill="1" applyBorder="1" applyAlignment="1" applyProtection="1">
      <alignment horizontal="center" vertical="center"/>
      <protection locked="0"/>
    </xf>
    <xf numFmtId="0" fontId="36" fillId="92" borderId="100" xfId="0" applyFont="1" applyFill="1" applyBorder="1" applyAlignment="1">
      <alignment horizontal="center" vertical="center"/>
    </xf>
    <xf numFmtId="0" fontId="36" fillId="92" borderId="101" xfId="0" applyFont="1" applyFill="1" applyBorder="1" applyAlignment="1">
      <alignment horizontal="center" vertical="center"/>
    </xf>
    <xf numFmtId="0" fontId="34" fillId="93" borderId="431" xfId="0" applyFont="1" applyFill="1" applyBorder="1" applyAlignment="1">
      <alignment horizontal="center" vertical="center" wrapText="1"/>
    </xf>
    <xf numFmtId="0" fontId="36" fillId="92" borderId="276" xfId="0" applyFont="1" applyFill="1" applyBorder="1" applyAlignment="1">
      <alignment horizontal="center" vertical="center"/>
    </xf>
    <xf numFmtId="0" fontId="36" fillId="92" borderId="24" xfId="0" applyFont="1" applyFill="1" applyBorder="1" applyAlignment="1">
      <alignment horizontal="center" vertical="center"/>
    </xf>
    <xf numFmtId="0" fontId="34" fillId="93" borderId="430" xfId="0" applyFont="1" applyFill="1" applyBorder="1" applyAlignment="1">
      <alignment horizontal="center" vertical="center" wrapText="1"/>
    </xf>
    <xf numFmtId="0" fontId="36" fillId="92" borderId="105" xfId="0" applyFont="1" applyFill="1" applyBorder="1" applyAlignment="1">
      <alignment horizontal="center" vertical="center"/>
    </xf>
    <xf numFmtId="0" fontId="36" fillId="92" borderId="11" xfId="0" applyFont="1" applyFill="1" applyBorder="1" applyAlignment="1">
      <alignment horizontal="center" vertical="center"/>
    </xf>
    <xf numFmtId="0" fontId="36" fillId="0" borderId="18" xfId="0" applyFont="1" applyBorder="1" applyAlignment="1">
      <alignment horizontal="center" vertical="center"/>
    </xf>
    <xf numFmtId="0" fontId="34" fillId="93" borderId="431" xfId="0" quotePrefix="1" applyFont="1" applyFill="1" applyBorder="1" applyAlignment="1">
      <alignment horizontal="center" vertical="center" wrapText="1"/>
    </xf>
    <xf numFmtId="0" fontId="36" fillId="92" borderId="487" xfId="0" applyFont="1" applyFill="1" applyBorder="1" applyAlignment="1">
      <alignment horizontal="center" vertical="center"/>
    </xf>
    <xf numFmtId="0" fontId="34" fillId="95" borderId="430" xfId="0" quotePrefix="1" applyFont="1" applyFill="1" applyBorder="1" applyAlignment="1">
      <alignment horizontal="center" vertical="center" wrapText="1"/>
    </xf>
    <xf numFmtId="0" fontId="36" fillId="92" borderId="103" xfId="0" applyFont="1" applyFill="1" applyBorder="1" applyAlignment="1" applyProtection="1">
      <alignment horizontal="center" vertical="center"/>
      <protection locked="0"/>
    </xf>
    <xf numFmtId="0" fontId="36" fillId="92" borderId="105" xfId="0" applyFont="1" applyFill="1" applyBorder="1" applyAlignment="1" applyProtection="1">
      <alignment horizontal="center" vertical="center"/>
      <protection locked="0"/>
    </xf>
    <xf numFmtId="0" fontId="36" fillId="92" borderId="173" xfId="0" applyFont="1" applyFill="1" applyBorder="1" applyAlignment="1" applyProtection="1">
      <alignment horizontal="center" vertical="center"/>
      <protection locked="0"/>
    </xf>
    <xf numFmtId="0" fontId="36" fillId="92" borderId="104" xfId="0" applyFont="1" applyFill="1" applyBorder="1" applyAlignment="1" applyProtection="1">
      <alignment horizontal="center" vertical="center"/>
      <protection locked="0"/>
    </xf>
    <xf numFmtId="0" fontId="36" fillId="92" borderId="101" xfId="0" applyFont="1" applyFill="1" applyBorder="1" applyAlignment="1" applyProtection="1">
      <alignment horizontal="center" vertical="center"/>
      <protection locked="0"/>
    </xf>
    <xf numFmtId="2" fontId="7" fillId="49" borderId="448" xfId="49" applyNumberFormat="1" applyFont="1" applyFill="1" applyBorder="1" applyAlignment="1">
      <alignment horizontal="center" vertical="center" wrapText="1"/>
    </xf>
    <xf numFmtId="165" fontId="34" fillId="49" borderId="12" xfId="0" applyNumberFormat="1" applyFont="1" applyFill="1" applyBorder="1" applyAlignment="1">
      <alignment horizontal="center" vertical="center" wrapText="1"/>
    </xf>
    <xf numFmtId="165" fontId="36" fillId="44" borderId="102" xfId="0" applyNumberFormat="1" applyFont="1" applyFill="1" applyBorder="1" applyAlignment="1" applyProtection="1">
      <alignment horizontal="center" vertical="center"/>
      <protection locked="0"/>
    </xf>
    <xf numFmtId="165" fontId="36" fillId="44" borderId="103" xfId="0" applyNumberFormat="1" applyFont="1" applyFill="1" applyBorder="1" applyAlignment="1" applyProtection="1">
      <alignment horizontal="center" vertical="center"/>
      <protection locked="0"/>
    </xf>
    <xf numFmtId="165" fontId="36" fillId="0" borderId="103" xfId="0" applyNumberFormat="1" applyFont="1" applyBorder="1" applyAlignment="1" applyProtection="1">
      <alignment horizontal="center" vertical="center"/>
      <protection locked="0"/>
    </xf>
    <xf numFmtId="165" fontId="36" fillId="0" borderId="173" xfId="0" applyNumberFormat="1" applyFont="1" applyBorder="1" applyAlignment="1" applyProtection="1">
      <alignment horizontal="center" vertical="center"/>
      <protection locked="0"/>
    </xf>
    <xf numFmtId="165" fontId="36" fillId="0" borderId="26" xfId="0" applyNumberFormat="1" applyFont="1" applyBorder="1" applyAlignment="1" applyProtection="1">
      <alignment horizontal="center" vertical="center"/>
      <protection locked="0"/>
    </xf>
    <xf numFmtId="165" fontId="36" fillId="44" borderId="105" xfId="0" applyNumberFormat="1" applyFont="1" applyFill="1" applyBorder="1" applyAlignment="1" applyProtection="1">
      <alignment horizontal="center" vertical="center"/>
      <protection locked="0"/>
    </xf>
    <xf numFmtId="165" fontId="36" fillId="44" borderId="104" xfId="0" applyNumberFormat="1" applyFont="1" applyFill="1" applyBorder="1" applyAlignment="1" applyProtection="1">
      <alignment horizontal="center" vertical="center"/>
      <protection locked="0"/>
    </xf>
    <xf numFmtId="165" fontId="36" fillId="0" borderId="105" xfId="0" applyNumberFormat="1" applyFont="1" applyBorder="1" applyAlignment="1" applyProtection="1">
      <alignment horizontal="center" vertical="center"/>
      <protection locked="0"/>
    </xf>
    <xf numFmtId="165" fontId="36" fillId="0" borderId="104" xfId="0" applyNumberFormat="1" applyFont="1" applyBorder="1" applyAlignment="1" applyProtection="1">
      <alignment horizontal="center" vertical="center"/>
      <protection locked="0"/>
    </xf>
    <xf numFmtId="165" fontId="36" fillId="44" borderId="173" xfId="0" applyNumberFormat="1" applyFont="1" applyFill="1" applyBorder="1" applyAlignment="1" applyProtection="1">
      <alignment horizontal="center" vertical="center"/>
      <protection locked="0"/>
    </xf>
    <xf numFmtId="165" fontId="36" fillId="0" borderId="245" xfId="0" applyNumberFormat="1" applyFont="1" applyBorder="1" applyAlignment="1" applyProtection="1">
      <alignment horizontal="center" vertical="center"/>
      <protection locked="0"/>
    </xf>
    <xf numFmtId="165" fontId="36" fillId="114" borderId="245" xfId="0" applyNumberFormat="1" applyFont="1" applyFill="1" applyBorder="1" applyAlignment="1" applyProtection="1">
      <alignment horizontal="center" vertical="center"/>
      <protection locked="0"/>
    </xf>
    <xf numFmtId="165" fontId="36" fillId="114" borderId="26" xfId="0" applyNumberFormat="1" applyFont="1" applyFill="1" applyBorder="1" applyAlignment="1" applyProtection="1">
      <alignment horizontal="center" vertical="center"/>
      <protection locked="0"/>
    </xf>
    <xf numFmtId="165" fontId="36" fillId="44" borderId="26" xfId="0" applyNumberFormat="1" applyFont="1" applyFill="1" applyBorder="1" applyAlignment="1" applyProtection="1">
      <alignment horizontal="center" vertical="center"/>
      <protection locked="0"/>
    </xf>
    <xf numFmtId="165" fontId="36" fillId="50" borderId="245" xfId="0" applyNumberFormat="1" applyFont="1" applyFill="1" applyBorder="1" applyAlignment="1" applyProtection="1">
      <alignment horizontal="center" vertical="center"/>
      <protection locked="0"/>
    </xf>
    <xf numFmtId="165" fontId="36" fillId="50" borderId="432" xfId="0" applyNumberFormat="1" applyFont="1" applyFill="1" applyBorder="1" applyAlignment="1" applyProtection="1">
      <alignment horizontal="center" vertical="center"/>
      <protection locked="0"/>
    </xf>
    <xf numFmtId="165" fontId="36" fillId="0" borderId="11" xfId="0" applyNumberFormat="1" applyFont="1" applyBorder="1" applyAlignment="1" applyProtection="1">
      <alignment horizontal="center" vertical="center"/>
      <protection locked="0"/>
    </xf>
    <xf numFmtId="165" fontId="36" fillId="50" borderId="436" xfId="0" applyNumberFormat="1" applyFont="1" applyFill="1" applyBorder="1" applyAlignment="1" applyProtection="1">
      <alignment horizontal="center" vertical="center"/>
      <protection locked="0"/>
    </xf>
    <xf numFmtId="165" fontId="36" fillId="0" borderId="436" xfId="0" applyNumberFormat="1" applyFont="1" applyBorder="1" applyAlignment="1" applyProtection="1">
      <alignment horizontal="center" vertical="center"/>
      <protection locked="0"/>
    </xf>
    <xf numFmtId="165" fontId="36" fillId="0" borderId="248" xfId="0" applyNumberFormat="1" applyFont="1" applyBorder="1" applyAlignment="1" applyProtection="1">
      <alignment horizontal="center" vertical="center"/>
      <protection locked="0"/>
    </xf>
    <xf numFmtId="165" fontId="36" fillId="50" borderId="248" xfId="0" applyNumberFormat="1" applyFont="1" applyFill="1" applyBorder="1" applyAlignment="1" applyProtection="1">
      <alignment horizontal="center" vertical="center"/>
      <protection locked="0"/>
    </xf>
    <xf numFmtId="165" fontId="36" fillId="0" borderId="29" xfId="0" applyNumberFormat="1" applyFont="1" applyBorder="1" applyAlignment="1" applyProtection="1">
      <alignment horizontal="center" vertical="center"/>
      <protection locked="0"/>
    </xf>
    <xf numFmtId="165" fontId="36" fillId="50" borderId="29" xfId="0" applyNumberFormat="1" applyFont="1" applyFill="1" applyBorder="1" applyAlignment="1" applyProtection="1">
      <alignment horizontal="center" vertical="center"/>
      <protection locked="0"/>
    </xf>
    <xf numFmtId="165" fontId="36" fillId="50" borderId="68" xfId="0" applyNumberFormat="1" applyFont="1" applyFill="1" applyBorder="1" applyAlignment="1" applyProtection="1">
      <alignment horizontal="center" vertical="center"/>
      <protection locked="0"/>
    </xf>
    <xf numFmtId="165" fontId="36" fillId="0" borderId="68" xfId="0" applyNumberFormat="1" applyFont="1" applyBorder="1" applyAlignment="1" applyProtection="1">
      <alignment horizontal="center" vertical="center"/>
      <protection locked="0"/>
    </xf>
    <xf numFmtId="165" fontId="36" fillId="0" borderId="0" xfId="0" applyNumberFormat="1" applyFont="1" applyAlignment="1">
      <alignment horizontal="center" vertical="center"/>
    </xf>
    <xf numFmtId="0" fontId="36" fillId="76" borderId="14" xfId="0" applyFont="1" applyFill="1" applyBorder="1" applyAlignment="1" applyProtection="1">
      <alignment horizontal="center" vertical="center"/>
      <protection locked="0"/>
    </xf>
    <xf numFmtId="0" fontId="36" fillId="76" borderId="11" xfId="0" applyFont="1" applyFill="1" applyBorder="1" applyAlignment="1" applyProtection="1">
      <alignment horizontal="center" vertical="center"/>
      <protection locked="0"/>
    </xf>
    <xf numFmtId="0" fontId="134" fillId="77" borderId="432" xfId="0" quotePrefix="1" applyFont="1" applyFill="1" applyBorder="1" applyAlignment="1">
      <alignment horizontal="center" vertical="center"/>
    </xf>
    <xf numFmtId="0" fontId="36" fillId="0" borderId="432" xfId="0" applyFont="1" applyBorder="1" applyAlignment="1" applyProtection="1">
      <alignment horizontal="center" vertical="center"/>
      <protection locked="0"/>
    </xf>
    <xf numFmtId="0" fontId="36" fillId="77" borderId="432" xfId="0" quotePrefix="1" applyFont="1" applyFill="1" applyBorder="1" applyAlignment="1">
      <alignment horizontal="center" vertical="center"/>
    </xf>
    <xf numFmtId="0" fontId="36" fillId="76" borderId="432" xfId="0" applyFont="1" applyFill="1" applyBorder="1" applyAlignment="1">
      <alignment horizontal="center" vertical="center"/>
    </xf>
    <xf numFmtId="0" fontId="36" fillId="0" borderId="426" xfId="0" applyFont="1" applyBorder="1" applyAlignment="1" applyProtection="1">
      <alignment horizontal="center" vertical="center"/>
      <protection locked="0"/>
    </xf>
    <xf numFmtId="0" fontId="9" fillId="50" borderId="0" xfId="0" applyFont="1" applyFill="1" applyAlignment="1" applyProtection="1">
      <alignment horizontal="center" vertical="center"/>
      <protection locked="0"/>
    </xf>
    <xf numFmtId="49" fontId="9" fillId="50" borderId="0" xfId="0" applyNumberFormat="1" applyFont="1" applyFill="1" applyAlignment="1" applyProtection="1">
      <alignment horizontal="center" vertical="center"/>
      <protection locked="0"/>
    </xf>
    <xf numFmtId="0" fontId="0" fillId="0" borderId="0" xfId="0" applyProtection="1">
      <protection locked="0"/>
    </xf>
    <xf numFmtId="0" fontId="5" fillId="50" borderId="0" xfId="0" applyFont="1" applyFill="1" applyAlignment="1" applyProtection="1">
      <alignment horizontal="center" vertical="center"/>
      <protection locked="0"/>
    </xf>
    <xf numFmtId="0" fontId="58" fillId="50" borderId="0" xfId="0" applyFont="1" applyFill="1" applyAlignment="1" applyProtection="1">
      <alignment horizontal="center" vertical="center"/>
      <protection locked="0"/>
    </xf>
    <xf numFmtId="165" fontId="5" fillId="50" borderId="0" xfId="0" applyNumberFormat="1" applyFont="1" applyFill="1" applyAlignment="1" applyProtection="1">
      <alignment horizontal="center" vertical="center"/>
      <protection locked="0"/>
    </xf>
    <xf numFmtId="10" fontId="44" fillId="50" borderId="0" xfId="35" applyNumberFormat="1" applyFill="1" applyAlignment="1" applyProtection="1">
      <alignment horizontal="center" vertical="center"/>
      <protection locked="0"/>
    </xf>
    <xf numFmtId="0" fontId="9" fillId="50" borderId="18" xfId="0" applyFont="1" applyFill="1" applyBorder="1" applyAlignment="1" applyProtection="1">
      <alignment horizontal="center" vertical="center"/>
      <protection locked="0"/>
    </xf>
    <xf numFmtId="0" fontId="9" fillId="50" borderId="26" xfId="0" applyFont="1" applyFill="1" applyBorder="1" applyAlignment="1" applyProtection="1">
      <alignment horizontal="center" vertical="center"/>
      <protection locked="0"/>
    </xf>
    <xf numFmtId="168" fontId="5" fillId="50" borderId="0" xfId="0" applyNumberFormat="1" applyFont="1" applyFill="1" applyAlignment="1" applyProtection="1">
      <alignment horizontal="center" vertical="center"/>
      <protection locked="0"/>
    </xf>
    <xf numFmtId="2" fontId="5" fillId="50" borderId="0" xfId="0" applyNumberFormat="1" applyFont="1" applyFill="1" applyAlignment="1" applyProtection="1">
      <alignment horizontal="center" vertical="center"/>
      <protection locked="0"/>
    </xf>
    <xf numFmtId="2" fontId="9" fillId="50" borderId="0" xfId="0" applyNumberFormat="1" applyFont="1" applyFill="1" applyAlignment="1" applyProtection="1">
      <alignment horizontal="center" vertical="center"/>
      <protection locked="0"/>
    </xf>
    <xf numFmtId="0" fontId="9" fillId="0" borderId="0" xfId="0" applyFont="1" applyAlignment="1" applyProtection="1">
      <alignment horizontal="center" vertical="center"/>
      <protection locked="0"/>
    </xf>
    <xf numFmtId="0" fontId="5" fillId="44" borderId="244" xfId="0" applyFont="1" applyFill="1" applyBorder="1" applyAlignment="1" applyProtection="1">
      <alignment horizontal="center"/>
      <protection locked="0"/>
    </xf>
    <xf numFmtId="0" fontId="36" fillId="144" borderId="11" xfId="0" applyFont="1" applyFill="1" applyBorder="1" applyAlignment="1">
      <alignment horizontal="center" vertical="center"/>
    </xf>
    <xf numFmtId="0" fontId="36" fillId="144" borderId="488" xfId="0" applyFont="1" applyFill="1" applyBorder="1" applyAlignment="1">
      <alignment horizontal="center" vertical="center"/>
    </xf>
    <xf numFmtId="0" fontId="36" fillId="144" borderId="489" xfId="0" applyFont="1" applyFill="1" applyBorder="1" applyAlignment="1">
      <alignment horizontal="center" vertical="center"/>
    </xf>
    <xf numFmtId="0" fontId="36" fillId="45" borderId="488" xfId="0" applyFont="1" applyFill="1" applyBorder="1" applyAlignment="1">
      <alignment horizontal="center" vertical="center"/>
    </xf>
    <xf numFmtId="0" fontId="36" fillId="45" borderId="489" xfId="0" applyFont="1" applyFill="1" applyBorder="1" applyAlignment="1">
      <alignment horizontal="center" vertical="center"/>
    </xf>
    <xf numFmtId="0" fontId="36" fillId="45" borderId="490" xfId="0" applyFont="1" applyFill="1" applyBorder="1" applyAlignment="1">
      <alignment horizontal="center" vertical="center"/>
    </xf>
    <xf numFmtId="165" fontId="170" fillId="44" borderId="103" xfId="0" applyNumberFormat="1" applyFont="1" applyFill="1" applyBorder="1" applyAlignment="1" applyProtection="1">
      <alignment horizontal="center" vertical="center"/>
      <protection locked="0"/>
    </xf>
    <xf numFmtId="0" fontId="170" fillId="45" borderId="490" xfId="0" applyFont="1" applyFill="1" applyBorder="1" applyAlignment="1">
      <alignment horizontal="center" vertical="center"/>
    </xf>
    <xf numFmtId="165" fontId="36" fillId="44" borderId="0" xfId="0" applyNumberFormat="1" applyFont="1" applyFill="1" applyAlignment="1">
      <alignment horizontal="center" vertical="center"/>
    </xf>
    <xf numFmtId="0" fontId="36" fillId="77" borderId="488" xfId="0" applyFont="1" applyFill="1" applyBorder="1" applyAlignment="1">
      <alignment horizontal="center" vertical="center"/>
    </xf>
    <xf numFmtId="0" fontId="36" fillId="77" borderId="489" xfId="0" applyFont="1" applyFill="1" applyBorder="1" applyAlignment="1">
      <alignment horizontal="center" vertical="center"/>
    </xf>
    <xf numFmtId="0" fontId="36" fillId="77" borderId="490" xfId="0" applyFont="1" applyFill="1" applyBorder="1" applyAlignment="1">
      <alignment horizontal="center" vertical="center"/>
    </xf>
    <xf numFmtId="0" fontId="170" fillId="92" borderId="72" xfId="0" applyFont="1" applyFill="1" applyBorder="1" applyAlignment="1">
      <alignment horizontal="center" vertical="center"/>
    </xf>
    <xf numFmtId="0" fontId="175" fillId="50" borderId="26" xfId="0" applyFont="1" applyFill="1" applyBorder="1" applyAlignment="1" applyProtection="1">
      <alignment horizontal="center" vertical="center"/>
      <protection locked="0"/>
    </xf>
    <xf numFmtId="0" fontId="170" fillId="77" borderId="26" xfId="0" applyFont="1" applyFill="1" applyBorder="1" applyAlignment="1">
      <alignment horizontal="center" vertical="center"/>
    </xf>
    <xf numFmtId="0" fontId="170" fillId="76" borderId="102" xfId="0" applyFont="1" applyFill="1" applyBorder="1" applyAlignment="1">
      <alignment horizontal="center" vertical="center"/>
    </xf>
    <xf numFmtId="0" fontId="165" fillId="55" borderId="133" xfId="49" applyFont="1" applyFill="1" applyBorder="1" applyAlignment="1" applyProtection="1">
      <alignment horizontal="center"/>
      <protection locked="0"/>
    </xf>
    <xf numFmtId="3" fontId="80" fillId="58" borderId="134" xfId="49" applyNumberFormat="1" applyFont="1" applyFill="1" applyBorder="1" applyAlignment="1" applyProtection="1">
      <alignment horizontal="center"/>
      <protection locked="0"/>
    </xf>
    <xf numFmtId="3" fontId="59" fillId="64" borderId="134" xfId="49" applyNumberFormat="1" applyFont="1" applyFill="1" applyBorder="1" applyAlignment="1" applyProtection="1">
      <alignment horizontal="center"/>
      <protection locked="0"/>
    </xf>
    <xf numFmtId="0" fontId="129" fillId="55" borderId="14" xfId="0" applyFont="1" applyFill="1" applyBorder="1" applyAlignment="1" applyProtection="1">
      <alignment horizontal="center" vertical="center"/>
      <protection locked="0"/>
    </xf>
    <xf numFmtId="0" fontId="133" fillId="58" borderId="432" xfId="0" quotePrefix="1" applyFont="1" applyFill="1" applyBorder="1" applyAlignment="1">
      <alignment horizontal="center" vertical="center"/>
    </xf>
    <xf numFmtId="2" fontId="128" fillId="56" borderId="14" xfId="0" quotePrefix="1" applyNumberFormat="1" applyFont="1" applyFill="1" applyBorder="1" applyAlignment="1">
      <alignment horizontal="center" vertical="center"/>
    </xf>
    <xf numFmtId="2" fontId="36" fillId="56" borderId="26" xfId="0" quotePrefix="1" applyNumberFormat="1" applyFont="1" applyFill="1" applyBorder="1" applyAlignment="1">
      <alignment horizontal="center" vertical="center"/>
    </xf>
    <xf numFmtId="2" fontId="128" fillId="56" borderId="26" xfId="0" quotePrefix="1" applyNumberFormat="1" applyFont="1" applyFill="1" applyBorder="1" applyAlignment="1">
      <alignment horizontal="center" vertical="center"/>
    </xf>
    <xf numFmtId="2" fontId="36" fillId="56" borderId="14" xfId="0" quotePrefix="1" applyNumberFormat="1" applyFont="1" applyFill="1" applyBorder="1" applyAlignment="1">
      <alignment horizontal="center" vertical="center"/>
    </xf>
    <xf numFmtId="2" fontId="36" fillId="56" borderId="11" xfId="0" quotePrefix="1" applyNumberFormat="1" applyFont="1" applyFill="1" applyBorder="1" applyAlignment="1">
      <alignment horizontal="center" vertical="center"/>
    </xf>
    <xf numFmtId="2" fontId="116" fillId="60" borderId="14" xfId="0" applyNumberFormat="1" applyFont="1" applyFill="1" applyBorder="1" applyAlignment="1" applyProtection="1">
      <alignment horizontal="center" vertical="center"/>
      <protection locked="0"/>
    </xf>
    <xf numFmtId="2" fontId="170" fillId="60" borderId="26" xfId="0" applyNumberFormat="1" applyFont="1" applyFill="1" applyBorder="1" applyAlignment="1" applyProtection="1">
      <alignment horizontal="center" vertical="center"/>
      <protection locked="0"/>
    </xf>
    <xf numFmtId="2" fontId="116" fillId="60" borderId="11" xfId="0" applyNumberFormat="1" applyFont="1" applyFill="1" applyBorder="1" applyAlignment="1" applyProtection="1">
      <alignment horizontal="center" vertical="center"/>
      <protection locked="0"/>
    </xf>
    <xf numFmtId="2" fontId="36" fillId="46" borderId="26" xfId="0" applyNumberFormat="1" applyFont="1" applyFill="1" applyBorder="1" applyAlignment="1">
      <alignment horizontal="center" vertical="center"/>
    </xf>
    <xf numFmtId="2" fontId="36" fillId="46" borderId="173" xfId="0" applyNumberFormat="1" applyFont="1" applyFill="1" applyBorder="1" applyAlignment="1">
      <alignment horizontal="center" vertical="center"/>
    </xf>
    <xf numFmtId="2" fontId="36" fillId="58" borderId="26" xfId="0" quotePrefix="1" applyNumberFormat="1" applyFont="1" applyFill="1" applyBorder="1" applyAlignment="1">
      <alignment horizontal="center" vertical="center"/>
    </xf>
    <xf numFmtId="2" fontId="108" fillId="55" borderId="14" xfId="0" applyNumberFormat="1" applyFont="1" applyFill="1" applyBorder="1" applyAlignment="1" applyProtection="1">
      <alignment horizontal="center" vertical="center"/>
      <protection locked="0"/>
    </xf>
    <xf numFmtId="2" fontId="36" fillId="48" borderId="26" xfId="0" applyNumberFormat="1" applyFont="1" applyFill="1" applyBorder="1" applyAlignment="1">
      <alignment horizontal="center" vertical="center"/>
    </xf>
    <xf numFmtId="2" fontId="36" fillId="48" borderId="173" xfId="0" applyNumberFormat="1" applyFont="1" applyFill="1" applyBorder="1" applyAlignment="1">
      <alignment horizontal="center" vertical="center"/>
    </xf>
    <xf numFmtId="2" fontId="134" fillId="77" borderId="14" xfId="0" quotePrefix="1" applyNumberFormat="1" applyFont="1" applyFill="1" applyBorder="1" applyAlignment="1">
      <alignment horizontal="center" vertical="center"/>
    </xf>
    <xf numFmtId="2" fontId="36" fillId="77" borderId="26" xfId="0" quotePrefix="1" applyNumberFormat="1" applyFont="1" applyFill="1" applyBorder="1" applyAlignment="1">
      <alignment horizontal="center" vertical="center"/>
    </xf>
    <xf numFmtId="2" fontId="36" fillId="77" borderId="14" xfId="0" quotePrefix="1" applyNumberFormat="1" applyFont="1" applyFill="1" applyBorder="1" applyAlignment="1">
      <alignment horizontal="center" vertical="center"/>
    </xf>
    <xf numFmtId="2" fontId="36" fillId="77" borderId="11" xfId="0" quotePrefix="1" applyNumberFormat="1" applyFont="1" applyFill="1" applyBorder="1" applyAlignment="1">
      <alignment horizontal="center" vertical="center"/>
    </xf>
    <xf numFmtId="2" fontId="36" fillId="76" borderId="11" xfId="0" applyNumberFormat="1" applyFont="1" applyFill="1" applyBorder="1" applyAlignment="1">
      <alignment horizontal="center" vertical="center"/>
    </xf>
    <xf numFmtId="2" fontId="108" fillId="76" borderId="14" xfId="0" applyNumberFormat="1" applyFont="1" applyFill="1" applyBorder="1" applyAlignment="1" applyProtection="1">
      <alignment horizontal="center" vertical="center"/>
      <protection locked="0"/>
    </xf>
    <xf numFmtId="2" fontId="36" fillId="76" borderId="26" xfId="0" applyNumberFormat="1" applyFont="1" applyFill="1" applyBorder="1" applyAlignment="1" applyProtection="1">
      <alignment horizontal="center" vertical="center"/>
      <protection locked="0"/>
    </xf>
    <xf numFmtId="2" fontId="108" fillId="76" borderId="11" xfId="0" applyNumberFormat="1" applyFont="1" applyFill="1" applyBorder="1" applyAlignment="1" applyProtection="1">
      <alignment horizontal="center" vertical="center"/>
      <protection locked="0"/>
    </xf>
    <xf numFmtId="2" fontId="36" fillId="45" borderId="26" xfId="0" applyNumberFormat="1" applyFont="1" applyFill="1" applyBorder="1" applyAlignment="1">
      <alignment horizontal="center" vertical="center"/>
    </xf>
    <xf numFmtId="2" fontId="129" fillId="55" borderId="14" xfId="0" applyNumberFormat="1" applyFont="1" applyFill="1" applyBorder="1" applyAlignment="1" applyProtection="1">
      <alignment horizontal="center" vertical="center"/>
      <protection locked="0"/>
    </xf>
    <xf numFmtId="2" fontId="137" fillId="93" borderId="14" xfId="0" quotePrefix="1" applyNumberFormat="1" applyFont="1" applyFill="1" applyBorder="1" applyAlignment="1">
      <alignment horizontal="center" vertical="center"/>
    </xf>
    <xf numFmtId="2" fontId="36" fillId="93" borderId="26" xfId="0" quotePrefix="1" applyNumberFormat="1" applyFont="1" applyFill="1" applyBorder="1" applyAlignment="1">
      <alignment horizontal="center" vertical="center"/>
    </xf>
    <xf numFmtId="2" fontId="137" fillId="93" borderId="26" xfId="0" quotePrefix="1" applyNumberFormat="1" applyFont="1" applyFill="1" applyBorder="1" applyAlignment="1">
      <alignment horizontal="center" vertical="center"/>
    </xf>
    <xf numFmtId="2" fontId="36" fillId="93" borderId="14" xfId="0" quotePrefix="1" applyNumberFormat="1" applyFont="1" applyFill="1" applyBorder="1" applyAlignment="1">
      <alignment horizontal="center" vertical="center"/>
    </xf>
    <xf numFmtId="2" fontId="36" fillId="93" borderId="11" xfId="0" quotePrefix="1" applyNumberFormat="1" applyFont="1" applyFill="1" applyBorder="1" applyAlignment="1">
      <alignment horizontal="center" vertical="center"/>
    </xf>
    <xf numFmtId="2" fontId="36" fillId="105" borderId="26" xfId="0" applyNumberFormat="1" applyFont="1" applyFill="1" applyBorder="1" applyAlignment="1">
      <alignment horizontal="center" vertical="center"/>
    </xf>
    <xf numFmtId="2" fontId="138" fillId="105" borderId="14" xfId="0" applyNumberFormat="1" applyFont="1" applyFill="1" applyBorder="1" applyAlignment="1" applyProtection="1">
      <alignment horizontal="center" vertical="center"/>
      <protection locked="0"/>
    </xf>
    <xf numFmtId="2" fontId="36" fillId="105" borderId="26" xfId="0" applyNumberFormat="1" applyFont="1" applyFill="1" applyBorder="1" applyAlignment="1" applyProtection="1">
      <alignment horizontal="center" vertical="center"/>
      <protection locked="0"/>
    </xf>
    <xf numFmtId="2" fontId="138" fillId="105" borderId="11" xfId="0" applyNumberFormat="1" applyFont="1" applyFill="1" applyBorder="1" applyAlignment="1" applyProtection="1">
      <alignment horizontal="center" vertical="center"/>
      <protection locked="0"/>
    </xf>
    <xf numFmtId="2" fontId="36" fillId="92" borderId="26" xfId="0" applyNumberFormat="1" applyFont="1" applyFill="1" applyBorder="1" applyAlignment="1">
      <alignment horizontal="center" vertical="center"/>
    </xf>
    <xf numFmtId="2" fontId="140" fillId="99" borderId="14" xfId="0" quotePrefix="1" applyNumberFormat="1" applyFont="1" applyFill="1" applyBorder="1" applyAlignment="1">
      <alignment horizontal="center" vertical="center"/>
    </xf>
    <xf numFmtId="2" fontId="36" fillId="99" borderId="26" xfId="0" quotePrefix="1" applyNumberFormat="1" applyFont="1" applyFill="1" applyBorder="1" applyAlignment="1">
      <alignment horizontal="center" vertical="center"/>
    </xf>
    <xf numFmtId="2" fontId="140" fillId="99" borderId="26" xfId="0" quotePrefix="1" applyNumberFormat="1" applyFont="1" applyFill="1" applyBorder="1" applyAlignment="1">
      <alignment horizontal="center" vertical="center"/>
    </xf>
    <xf numFmtId="2" fontId="120" fillId="96" borderId="14" xfId="0" applyNumberFormat="1" applyFont="1" applyFill="1" applyBorder="1" applyAlignment="1" applyProtection="1">
      <alignment horizontal="center" vertical="center"/>
      <protection locked="0"/>
    </xf>
    <xf numFmtId="2" fontId="36" fillId="59" borderId="26" xfId="0" applyNumberFormat="1" applyFont="1" applyFill="1" applyBorder="1" applyAlignment="1">
      <alignment horizontal="center" vertical="center"/>
    </xf>
    <xf numFmtId="2" fontId="132" fillId="64" borderId="14" xfId="0" quotePrefix="1" applyNumberFormat="1" applyFont="1" applyFill="1" applyBorder="1" applyAlignment="1">
      <alignment horizontal="center" vertical="center"/>
    </xf>
    <xf numFmtId="2" fontId="36" fillId="64" borderId="26" xfId="0" quotePrefix="1" applyNumberFormat="1" applyFont="1" applyFill="1" applyBorder="1" applyAlignment="1">
      <alignment horizontal="center" vertical="center"/>
    </xf>
    <xf numFmtId="2" fontId="117" fillId="61" borderId="14" xfId="0" applyNumberFormat="1" applyFont="1" applyFill="1" applyBorder="1" applyAlignment="1" applyProtection="1">
      <alignment horizontal="center" vertical="center"/>
      <protection locked="0"/>
    </xf>
    <xf numFmtId="2" fontId="36" fillId="54" borderId="26" xfId="0" applyNumberFormat="1" applyFont="1" applyFill="1" applyBorder="1" applyAlignment="1">
      <alignment horizontal="center" vertical="center"/>
    </xf>
    <xf numFmtId="2" fontId="36" fillId="54" borderId="173" xfId="0" applyNumberFormat="1" applyFont="1" applyFill="1" applyBorder="1" applyAlignment="1">
      <alignment horizontal="center" vertical="center"/>
    </xf>
    <xf numFmtId="2" fontId="139" fillId="109" borderId="14" xfId="0" quotePrefix="1" applyNumberFormat="1" applyFont="1" applyFill="1" applyBorder="1" applyAlignment="1">
      <alignment horizontal="center" vertical="center"/>
    </xf>
    <xf numFmtId="2" fontId="36" fillId="109" borderId="26" xfId="0" quotePrefix="1" applyNumberFormat="1" applyFont="1" applyFill="1" applyBorder="1" applyAlignment="1">
      <alignment horizontal="center" vertical="center"/>
    </xf>
    <xf numFmtId="2" fontId="139" fillId="109" borderId="26" xfId="0" quotePrefix="1" applyNumberFormat="1" applyFont="1" applyFill="1" applyBorder="1" applyAlignment="1">
      <alignment horizontal="center" vertical="center"/>
    </xf>
    <xf numFmtId="2" fontId="121" fillId="100" borderId="14" xfId="0" applyNumberFormat="1" applyFont="1" applyFill="1" applyBorder="1" applyAlignment="1" applyProtection="1">
      <alignment horizontal="center" vertical="center"/>
      <protection locked="0"/>
    </xf>
    <xf numFmtId="2" fontId="36" fillId="102" borderId="26" xfId="0" applyNumberFormat="1" applyFont="1" applyFill="1" applyBorder="1" applyAlignment="1">
      <alignment horizontal="center" vertical="center"/>
    </xf>
    <xf numFmtId="2" fontId="36" fillId="102" borderId="173" xfId="0" applyNumberFormat="1" applyFont="1" applyFill="1" applyBorder="1" applyAlignment="1">
      <alignment horizontal="center" vertical="center"/>
    </xf>
    <xf numFmtId="2" fontId="141" fillId="110" borderId="14" xfId="0" quotePrefix="1" applyNumberFormat="1" applyFont="1" applyFill="1" applyBorder="1" applyAlignment="1">
      <alignment horizontal="center" vertical="center"/>
    </xf>
    <xf numFmtId="2" fontId="36" fillId="110" borderId="26" xfId="0" quotePrefix="1" applyNumberFormat="1" applyFont="1" applyFill="1" applyBorder="1" applyAlignment="1">
      <alignment horizontal="center" vertical="center"/>
    </xf>
    <xf numFmtId="2" fontId="141" fillId="110" borderId="26" xfId="0" quotePrefix="1" applyNumberFormat="1" applyFont="1" applyFill="1" applyBorder="1" applyAlignment="1">
      <alignment horizontal="center" vertical="center"/>
    </xf>
    <xf numFmtId="2" fontId="36" fillId="110" borderId="14" xfId="0" quotePrefix="1" applyNumberFormat="1" applyFont="1" applyFill="1" applyBorder="1" applyAlignment="1">
      <alignment horizontal="center" vertical="center"/>
    </xf>
    <xf numFmtId="2" fontId="36" fillId="110" borderId="11" xfId="0" quotePrefix="1" applyNumberFormat="1" applyFont="1" applyFill="1" applyBorder="1" applyAlignment="1">
      <alignment horizontal="center" vertical="center"/>
    </xf>
    <xf numFmtId="2" fontId="36" fillId="111" borderId="26" xfId="0" applyNumberFormat="1" applyFont="1" applyFill="1" applyBorder="1" applyAlignment="1">
      <alignment horizontal="center" vertical="center"/>
    </xf>
    <xf numFmtId="2" fontId="36" fillId="111" borderId="11" xfId="0" applyNumberFormat="1" applyFont="1" applyFill="1" applyBorder="1" applyAlignment="1">
      <alignment horizontal="center" vertical="center"/>
    </xf>
    <xf numFmtId="2" fontId="142" fillId="111" borderId="14" xfId="0" applyNumberFormat="1" applyFont="1" applyFill="1" applyBorder="1" applyAlignment="1" applyProtection="1">
      <alignment horizontal="center" vertical="center"/>
      <protection locked="0"/>
    </xf>
    <xf numFmtId="2" fontId="36" fillId="111" borderId="26" xfId="0" applyNumberFormat="1" applyFont="1" applyFill="1" applyBorder="1" applyAlignment="1" applyProtection="1">
      <alignment horizontal="center" vertical="center"/>
      <protection locked="0"/>
    </xf>
    <xf numFmtId="2" fontId="142" fillId="111" borderId="11" xfId="0" applyNumberFormat="1" applyFont="1" applyFill="1" applyBorder="1" applyAlignment="1" applyProtection="1">
      <alignment horizontal="center" vertical="center"/>
      <protection locked="0"/>
    </xf>
    <xf numFmtId="2" fontId="36" fillId="112" borderId="26" xfId="0" applyNumberFormat="1" applyFont="1" applyFill="1" applyBorder="1" applyAlignment="1">
      <alignment horizontal="center" vertical="center"/>
    </xf>
    <xf numFmtId="2" fontId="36" fillId="112" borderId="173" xfId="0" applyNumberFormat="1" applyFont="1" applyFill="1" applyBorder="1" applyAlignment="1">
      <alignment horizontal="center" vertical="center"/>
    </xf>
    <xf numFmtId="2" fontId="36" fillId="109" borderId="14" xfId="0" quotePrefix="1" applyNumberFormat="1" applyFont="1" applyFill="1" applyBorder="1" applyAlignment="1">
      <alignment horizontal="center" vertical="center"/>
    </xf>
    <xf numFmtId="2" fontId="36" fillId="109" borderId="11" xfId="0" quotePrefix="1" applyNumberFormat="1" applyFont="1" applyFill="1" applyBorder="1" applyAlignment="1">
      <alignment horizontal="center" vertical="center"/>
    </xf>
    <xf numFmtId="2" fontId="36" fillId="100" borderId="26" xfId="0" applyNumberFormat="1" applyFont="1" applyFill="1" applyBorder="1" applyAlignment="1">
      <alignment horizontal="center" vertical="center"/>
    </xf>
    <xf numFmtId="2" fontId="36" fillId="100" borderId="11" xfId="0" applyNumberFormat="1" applyFont="1" applyFill="1" applyBorder="1" applyAlignment="1">
      <alignment horizontal="center" vertical="center"/>
    </xf>
    <xf numFmtId="2" fontId="36" fillId="100" borderId="26" xfId="0" applyNumberFormat="1" applyFont="1" applyFill="1" applyBorder="1" applyAlignment="1" applyProtection="1">
      <alignment horizontal="center" vertical="center"/>
      <protection locked="0"/>
    </xf>
    <xf numFmtId="2" fontId="121" fillId="100" borderId="11" xfId="0" applyNumberFormat="1" applyFont="1" applyFill="1" applyBorder="1" applyAlignment="1" applyProtection="1">
      <alignment horizontal="center" vertical="center"/>
      <protection locked="0"/>
    </xf>
    <xf numFmtId="2" fontId="36" fillId="64" borderId="11" xfId="0" quotePrefix="1" applyNumberFormat="1" applyFont="1" applyFill="1" applyBorder="1" applyAlignment="1">
      <alignment horizontal="center" vertical="center"/>
    </xf>
    <xf numFmtId="2" fontId="36" fillId="61" borderId="26" xfId="0" applyNumberFormat="1" applyFont="1" applyFill="1" applyBorder="1" applyAlignment="1">
      <alignment horizontal="center" vertical="center"/>
    </xf>
    <xf numFmtId="2" fontId="36" fillId="61" borderId="11" xfId="0" applyNumberFormat="1" applyFont="1" applyFill="1" applyBorder="1" applyAlignment="1">
      <alignment horizontal="center" vertical="center"/>
    </xf>
    <xf numFmtId="2" fontId="36" fillId="61" borderId="26" xfId="0" applyNumberFormat="1" applyFont="1" applyFill="1" applyBorder="1" applyAlignment="1" applyProtection="1">
      <alignment horizontal="center" vertical="center"/>
      <protection locked="0"/>
    </xf>
    <xf numFmtId="2" fontId="117" fillId="61" borderId="11" xfId="0" applyNumberFormat="1" applyFont="1" applyFill="1" applyBorder="1" applyAlignment="1" applyProtection="1">
      <alignment horizontal="center" vertical="center"/>
      <protection locked="0"/>
    </xf>
    <xf numFmtId="2" fontId="116" fillId="60" borderId="26" xfId="0" applyNumberFormat="1" applyFont="1" applyFill="1" applyBorder="1" applyAlignment="1" applyProtection="1">
      <alignment horizontal="center" vertical="center"/>
      <protection locked="0"/>
    </xf>
    <xf numFmtId="2" fontId="36" fillId="96" borderId="14" xfId="0" applyNumberFormat="1" applyFont="1" applyFill="1" applyBorder="1" applyAlignment="1" applyProtection="1">
      <alignment horizontal="center" vertical="center"/>
      <protection locked="0"/>
    </xf>
    <xf numFmtId="0" fontId="77" fillId="48" borderId="0" xfId="0" applyFont="1" applyFill="1" applyAlignment="1">
      <alignment horizontal="center" vertical="center" wrapText="1"/>
    </xf>
    <xf numFmtId="164" fontId="77" fillId="48" borderId="0" xfId="0" applyNumberFormat="1" applyFont="1" applyFill="1" applyAlignment="1">
      <alignment horizontal="center"/>
    </xf>
    <xf numFmtId="0" fontId="77" fillId="48" borderId="17" xfId="0" applyFont="1" applyFill="1" applyBorder="1" applyAlignment="1">
      <alignment horizontal="center" vertical="center" wrapText="1"/>
    </xf>
    <xf numFmtId="164" fontId="77" fillId="48" borderId="17" xfId="0" applyNumberFormat="1" applyFont="1" applyFill="1" applyBorder="1" applyAlignment="1">
      <alignment horizontal="center"/>
    </xf>
    <xf numFmtId="0" fontId="77" fillId="48" borderId="0" xfId="0" applyFont="1" applyFill="1" applyAlignment="1">
      <alignment horizontal="center" vertical="center"/>
    </xf>
    <xf numFmtId="0" fontId="77" fillId="48" borderId="0" xfId="0" quotePrefix="1" applyFont="1" applyFill="1" applyAlignment="1">
      <alignment horizontal="center" vertical="center"/>
    </xf>
    <xf numFmtId="2" fontId="77" fillId="48" borderId="0" xfId="0" applyNumberFormat="1" applyFont="1" applyFill="1" applyAlignment="1">
      <alignment horizontal="center"/>
    </xf>
    <xf numFmtId="0" fontId="58" fillId="44" borderId="477" xfId="0" applyFont="1" applyFill="1" applyBorder="1"/>
    <xf numFmtId="165" fontId="9" fillId="49" borderId="12" xfId="0" applyNumberFormat="1" applyFont="1" applyFill="1" applyBorder="1" applyAlignment="1">
      <alignment horizontal="center"/>
    </xf>
    <xf numFmtId="165" fontId="9" fillId="49" borderId="48" xfId="0" applyNumberFormat="1" applyFont="1" applyFill="1" applyBorder="1" applyAlignment="1">
      <alignment horizontal="center"/>
    </xf>
    <xf numFmtId="0" fontId="5" fillId="48" borderId="431" xfId="0" applyFont="1" applyFill="1" applyBorder="1" applyAlignment="1">
      <alignment horizontal="center" vertical="top"/>
    </xf>
    <xf numFmtId="0" fontId="58" fillId="44" borderId="259" xfId="0" applyFont="1" applyFill="1" applyBorder="1"/>
    <xf numFmtId="0" fontId="70" fillId="44" borderId="0" xfId="0" applyFont="1" applyFill="1" applyAlignment="1" applyProtection="1">
      <alignment horizontal="center"/>
      <protection locked="0"/>
    </xf>
    <xf numFmtId="0" fontId="77" fillId="44" borderId="0" xfId="0" applyFont="1" applyFill="1" applyAlignment="1" applyProtection="1">
      <alignment horizontal="center"/>
      <protection locked="0"/>
    </xf>
    <xf numFmtId="0" fontId="7" fillId="44" borderId="0" xfId="0" applyFont="1" applyFill="1" applyAlignment="1">
      <alignment horizontal="center"/>
    </xf>
    <xf numFmtId="166" fontId="9" fillId="44" borderId="0" xfId="0" applyNumberFormat="1" applyFont="1" applyFill="1" applyAlignment="1">
      <alignment horizontal="center"/>
    </xf>
    <xf numFmtId="20" fontId="9" fillId="44" borderId="0" xfId="0" applyNumberFormat="1" applyFont="1" applyFill="1" applyAlignment="1" applyProtection="1">
      <alignment horizontal="center"/>
      <protection locked="0"/>
    </xf>
    <xf numFmtId="14" fontId="9" fillId="44" borderId="0" xfId="0" applyNumberFormat="1" applyFont="1" applyFill="1" applyAlignment="1" applyProtection="1">
      <alignment horizontal="center"/>
      <protection locked="0"/>
    </xf>
    <xf numFmtId="0" fontId="37" fillId="44" borderId="0" xfId="0" applyFont="1" applyFill="1" applyAlignment="1">
      <alignment vertical="center" textRotation="90"/>
    </xf>
    <xf numFmtId="0" fontId="2" fillId="44" borderId="430" xfId="0" applyFont="1" applyFill="1" applyBorder="1" applyAlignment="1">
      <alignment horizontal="right" vertical="center"/>
    </xf>
    <xf numFmtId="0" fontId="100" fillId="44" borderId="159" xfId="0" applyFont="1" applyFill="1" applyBorder="1" applyAlignment="1" applyProtection="1">
      <alignment horizontal="center"/>
      <protection locked="0"/>
    </xf>
    <xf numFmtId="0" fontId="5" fillId="107" borderId="94" xfId="49" applyFill="1" applyBorder="1"/>
    <xf numFmtId="0" fontId="5" fillId="107" borderId="487" xfId="49" applyFill="1" applyBorder="1"/>
    <xf numFmtId="0" fontId="5" fillId="107" borderId="395" xfId="49" applyFill="1" applyBorder="1"/>
    <xf numFmtId="0" fontId="5" fillId="107" borderId="93" xfId="49" applyFill="1" applyBorder="1"/>
    <xf numFmtId="0" fontId="5" fillId="107" borderId="78" xfId="49" applyFill="1" applyBorder="1"/>
    <xf numFmtId="0" fontId="5" fillId="107" borderId="82" xfId="49" applyFill="1" applyBorder="1"/>
    <xf numFmtId="0" fontId="5" fillId="107" borderId="107" xfId="49" applyFill="1" applyBorder="1"/>
    <xf numFmtId="0" fontId="5" fillId="107" borderId="284" xfId="49" applyFill="1" applyBorder="1"/>
    <xf numFmtId="0" fontId="5" fillId="107" borderId="76" xfId="49" applyFill="1" applyBorder="1"/>
    <xf numFmtId="0" fontId="5" fillId="107" borderId="79" xfId="49" applyFill="1" applyBorder="1"/>
    <xf numFmtId="0" fontId="5" fillId="107" borderId="80" xfId="49" applyFill="1" applyBorder="1"/>
    <xf numFmtId="0" fontId="5" fillId="50" borderId="53" xfId="49" applyFill="1" applyBorder="1"/>
    <xf numFmtId="0" fontId="5" fillId="54" borderId="94" xfId="49" applyFill="1" applyBorder="1"/>
    <xf numFmtId="0" fontId="5" fillId="54" borderId="487" xfId="49" applyFill="1" applyBorder="1"/>
    <xf numFmtId="0" fontId="5" fillId="54" borderId="395" xfId="49" applyFill="1" applyBorder="1"/>
    <xf numFmtId="0" fontId="5" fillId="54" borderId="93" xfId="49" applyFill="1" applyBorder="1"/>
    <xf numFmtId="0" fontId="5" fillId="54" borderId="78" xfId="49" applyFill="1" applyBorder="1"/>
    <xf numFmtId="0" fontId="5" fillId="54" borderId="82" xfId="49" applyFill="1" applyBorder="1"/>
    <xf numFmtId="0" fontId="5" fillId="48" borderId="93" xfId="49" applyFill="1" applyBorder="1"/>
    <xf numFmtId="0" fontId="5" fillId="48" borderId="78" xfId="49" applyFill="1" applyBorder="1"/>
    <xf numFmtId="0" fontId="5" fillId="48" borderId="82" xfId="49" applyFill="1" applyBorder="1"/>
    <xf numFmtId="0" fontId="5" fillId="45" borderId="93" xfId="49" applyFill="1" applyBorder="1"/>
    <xf numFmtId="0" fontId="5" fillId="45" borderId="78" xfId="49" applyFill="1" applyBorder="1"/>
    <xf numFmtId="0" fontId="5" fillId="45" borderId="82" xfId="49" applyFill="1" applyBorder="1"/>
    <xf numFmtId="0" fontId="5" fillId="46" borderId="93" xfId="49" applyFill="1" applyBorder="1"/>
    <xf numFmtId="0" fontId="5" fillId="46" borderId="78" xfId="49" applyFill="1" applyBorder="1"/>
    <xf numFmtId="0" fontId="5" fillId="46" borderId="82" xfId="49" applyFill="1" applyBorder="1"/>
    <xf numFmtId="0" fontId="5" fillId="46" borderId="93" xfId="49" quotePrefix="1" applyFill="1" applyBorder="1"/>
    <xf numFmtId="0" fontId="5" fillId="46" borderId="78" xfId="49" quotePrefix="1" applyFill="1" applyBorder="1"/>
    <xf numFmtId="0" fontId="5" fillId="46" borderId="82" xfId="49" quotePrefix="1" applyFill="1" applyBorder="1"/>
    <xf numFmtId="0" fontId="5" fillId="55" borderId="93" xfId="49" applyFill="1" applyBorder="1"/>
    <xf numFmtId="0" fontId="5" fillId="55" borderId="78" xfId="49" applyFill="1" applyBorder="1"/>
    <xf numFmtId="0" fontId="5" fillId="55" borderId="82" xfId="49" applyFill="1" applyBorder="1"/>
    <xf numFmtId="0" fontId="5" fillId="84" borderId="93" xfId="49" applyFill="1" applyBorder="1"/>
    <xf numFmtId="0" fontId="5" fillId="84" borderId="78" xfId="49" applyFill="1" applyBorder="1"/>
    <xf numFmtId="0" fontId="5" fillId="84" borderId="82" xfId="49" applyFill="1" applyBorder="1"/>
    <xf numFmtId="0" fontId="5" fillId="76" borderId="93" xfId="49" applyFill="1" applyBorder="1"/>
    <xf numFmtId="0" fontId="5" fillId="76" borderId="78" xfId="49" applyFill="1" applyBorder="1"/>
    <xf numFmtId="0" fontId="5" fillId="76" borderId="82" xfId="49" applyFill="1" applyBorder="1"/>
    <xf numFmtId="0" fontId="5" fillId="76" borderId="93" xfId="49" quotePrefix="1" applyFill="1" applyBorder="1"/>
    <xf numFmtId="0" fontId="5" fillId="76" borderId="78" xfId="49" quotePrefix="1" applyFill="1" applyBorder="1"/>
    <xf numFmtId="0" fontId="5" fillId="76" borderId="82" xfId="49" quotePrefix="1" applyFill="1" applyBorder="1"/>
    <xf numFmtId="0" fontId="5" fillId="76" borderId="76" xfId="49" applyFill="1" applyBorder="1"/>
    <xf numFmtId="0" fontId="5" fillId="76" borderId="79" xfId="49" applyFill="1" applyBorder="1"/>
    <xf numFmtId="0" fontId="5" fillId="76" borderId="80" xfId="49" applyFill="1" applyBorder="1"/>
    <xf numFmtId="0" fontId="5" fillId="48" borderId="93" xfId="49" quotePrefix="1" applyFill="1" applyBorder="1"/>
    <xf numFmtId="0" fontId="32" fillId="107" borderId="487" xfId="41" applyFont="1" applyFill="1" applyBorder="1"/>
    <xf numFmtId="0" fontId="32" fillId="107" borderId="395" xfId="41" applyFont="1" applyFill="1" applyBorder="1"/>
    <xf numFmtId="49" fontId="5" fillId="107" borderId="93" xfId="49" applyNumberFormat="1" applyFill="1" applyBorder="1"/>
    <xf numFmtId="49" fontId="5" fillId="107" borderId="78" xfId="49" applyNumberFormat="1" applyFill="1" applyBorder="1"/>
    <xf numFmtId="49" fontId="5" fillId="107" borderId="82" xfId="49" applyNumberFormat="1" applyFill="1" applyBorder="1"/>
    <xf numFmtId="49" fontId="5" fillId="76" borderId="93" xfId="49" applyNumberFormat="1" applyFill="1" applyBorder="1"/>
    <xf numFmtId="49" fontId="5" fillId="76" borderId="78" xfId="49" applyNumberFormat="1" applyFill="1" applyBorder="1"/>
    <xf numFmtId="49" fontId="5" fillId="76" borderId="82" xfId="49" applyNumberFormat="1" applyFill="1" applyBorder="1"/>
    <xf numFmtId="49" fontId="5" fillId="76" borderId="93" xfId="49" quotePrefix="1" applyNumberFormat="1" applyFill="1" applyBorder="1"/>
    <xf numFmtId="49" fontId="5" fillId="107" borderId="82" xfId="49" applyNumberFormat="1" applyFill="1" applyBorder="1" applyAlignment="1">
      <alignment horizontal="justify"/>
    </xf>
    <xf numFmtId="49" fontId="5" fillId="107" borderId="76" xfId="49" quotePrefix="1" applyNumberFormat="1" applyFill="1" applyBorder="1"/>
    <xf numFmtId="49" fontId="5" fillId="107" borderId="79" xfId="49" applyNumberFormat="1" applyFill="1" applyBorder="1"/>
    <xf numFmtId="49" fontId="5" fillId="107" borderId="80" xfId="49" applyNumberFormat="1" applyFill="1" applyBorder="1"/>
    <xf numFmtId="49" fontId="5" fillId="107" borderId="158" xfId="0" applyNumberFormat="1" applyFont="1" applyFill="1" applyBorder="1" applyAlignment="1">
      <alignment horizontal="center"/>
    </xf>
    <xf numFmtId="0" fontId="100" fillId="145" borderId="0" xfId="0" applyFont="1" applyFill="1" applyAlignment="1" applyProtection="1">
      <alignment horizontal="center"/>
      <protection locked="0"/>
    </xf>
    <xf numFmtId="49" fontId="5" fillId="145" borderId="0" xfId="49" quotePrefix="1" applyNumberFormat="1" applyFill="1"/>
    <xf numFmtId="49" fontId="5" fillId="145" borderId="0" xfId="49" applyNumberFormat="1" applyFill="1"/>
    <xf numFmtId="49" fontId="5" fillId="145" borderId="0" xfId="0" applyNumberFormat="1" applyFont="1" applyFill="1" applyAlignment="1">
      <alignment horizontal="center"/>
    </xf>
    <xf numFmtId="49" fontId="0" fillId="145" borderId="0" xfId="0" applyNumberFormat="1" applyFill="1" applyAlignment="1">
      <alignment horizontal="center"/>
    </xf>
    <xf numFmtId="0" fontId="0" fillId="145" borderId="0" xfId="0" applyFill="1"/>
    <xf numFmtId="49" fontId="5" fillId="145" borderId="13" xfId="49" applyNumberFormat="1" applyFill="1" applyBorder="1"/>
    <xf numFmtId="0" fontId="171" fillId="44" borderId="12" xfId="41"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71" fillId="44" borderId="470" xfId="41" applyFont="1" applyFill="1" applyBorder="1" applyAlignment="1" applyProtection="1">
      <alignment vertical="center"/>
      <protection locked="0"/>
    </xf>
    <xf numFmtId="0" fontId="171" fillId="44" borderId="471" xfId="41" applyFont="1" applyFill="1" applyBorder="1" applyAlignment="1" applyProtection="1">
      <alignment vertical="center"/>
      <protection locked="0"/>
    </xf>
    <xf numFmtId="0" fontId="171" fillId="44" borderId="469" xfId="41" applyFont="1" applyFill="1" applyBorder="1" applyAlignment="1" applyProtection="1">
      <alignment vertical="center"/>
      <protection locked="0"/>
    </xf>
    <xf numFmtId="165" fontId="9" fillId="50" borderId="0" xfId="0" applyNumberFormat="1" applyFont="1" applyFill="1" applyAlignment="1" applyProtection="1">
      <alignment horizontal="center" vertical="center"/>
      <protection locked="0"/>
    </xf>
    <xf numFmtId="165" fontId="34" fillId="95" borderId="12" xfId="0" quotePrefix="1" applyNumberFormat="1" applyFont="1" applyFill="1" applyBorder="1" applyAlignment="1">
      <alignment horizontal="center" vertical="center" wrapText="1"/>
    </xf>
    <xf numFmtId="165" fontId="36" fillId="50" borderId="94" xfId="0" applyNumberFormat="1" applyFont="1" applyFill="1" applyBorder="1" applyAlignment="1" applyProtection="1">
      <alignment horizontal="center" vertical="center"/>
      <protection locked="0"/>
    </xf>
    <xf numFmtId="165" fontId="36" fillId="50" borderId="93" xfId="0" applyNumberFormat="1" applyFont="1" applyFill="1" applyBorder="1" applyAlignment="1" applyProtection="1">
      <alignment horizontal="center" vertical="center"/>
      <protection locked="0"/>
    </xf>
    <xf numFmtId="165" fontId="36" fillId="50" borderId="249" xfId="0" applyNumberFormat="1" applyFont="1" applyFill="1" applyBorder="1" applyAlignment="1" applyProtection="1">
      <alignment horizontal="center" vertical="center"/>
      <protection locked="0"/>
    </xf>
    <xf numFmtId="165" fontId="36" fillId="50" borderId="76" xfId="0" applyNumberFormat="1" applyFont="1" applyFill="1" applyBorder="1" applyAlignment="1" applyProtection="1">
      <alignment horizontal="center" vertical="center"/>
      <protection locked="0"/>
    </xf>
    <xf numFmtId="165" fontId="36" fillId="94" borderId="93" xfId="0" applyNumberFormat="1" applyFont="1" applyFill="1" applyBorder="1" applyAlignment="1" applyProtection="1">
      <alignment horizontal="center" vertical="center"/>
      <protection locked="0"/>
    </xf>
    <xf numFmtId="165" fontId="36" fillId="94" borderId="147" xfId="0" applyNumberFormat="1" applyFont="1" applyFill="1" applyBorder="1" applyAlignment="1" applyProtection="1">
      <alignment horizontal="center" vertical="center"/>
      <protection locked="0"/>
    </xf>
    <xf numFmtId="165" fontId="36" fillId="94" borderId="94" xfId="0" applyNumberFormat="1" applyFont="1" applyFill="1" applyBorder="1" applyAlignment="1" applyProtection="1">
      <alignment horizontal="center" vertical="center"/>
      <protection locked="0"/>
    </xf>
    <xf numFmtId="165" fontId="36" fillId="94" borderId="99" xfId="0" applyNumberFormat="1" applyFont="1" applyFill="1" applyBorder="1" applyAlignment="1" applyProtection="1">
      <alignment horizontal="center" vertical="center"/>
      <protection locked="0"/>
    </xf>
    <xf numFmtId="165" fontId="36" fillId="94" borderId="95" xfId="0" applyNumberFormat="1" applyFont="1" applyFill="1" applyBorder="1" applyAlignment="1" applyProtection="1">
      <alignment horizontal="center" vertical="center"/>
      <protection locked="0"/>
    </xf>
    <xf numFmtId="165" fontId="36" fillId="94" borderId="249" xfId="0" applyNumberFormat="1" applyFont="1" applyFill="1" applyBorder="1" applyAlignment="1" applyProtection="1">
      <alignment horizontal="center" vertical="center"/>
      <protection locked="0"/>
    </xf>
    <xf numFmtId="165" fontId="36" fillId="50" borderId="147" xfId="0" applyNumberFormat="1" applyFont="1" applyFill="1" applyBorder="1" applyAlignment="1" applyProtection="1">
      <alignment horizontal="center" vertical="center"/>
      <protection locked="0"/>
    </xf>
    <xf numFmtId="165" fontId="36" fillId="50" borderId="148" xfId="0" applyNumberFormat="1" applyFont="1" applyFill="1" applyBorder="1" applyAlignment="1" applyProtection="1">
      <alignment horizontal="center" vertical="center"/>
      <protection locked="0"/>
    </xf>
    <xf numFmtId="165" fontId="36" fillId="50" borderId="96" xfId="0" applyNumberFormat="1" applyFont="1" applyFill="1" applyBorder="1" applyAlignment="1" applyProtection="1">
      <alignment horizontal="center" vertical="center"/>
      <protection locked="0"/>
    </xf>
    <xf numFmtId="165" fontId="36" fillId="50" borderId="83" xfId="0" applyNumberFormat="1" applyFont="1" applyFill="1" applyBorder="1" applyAlignment="1" applyProtection="1">
      <alignment horizontal="center" vertical="center"/>
      <protection locked="0"/>
    </xf>
    <xf numFmtId="165" fontId="36" fillId="50" borderId="98" xfId="0" applyNumberFormat="1" applyFont="1" applyFill="1" applyBorder="1" applyAlignment="1" applyProtection="1">
      <alignment horizontal="center" vertical="center"/>
      <protection locked="0"/>
    </xf>
    <xf numFmtId="165" fontId="36" fillId="50" borderId="209" xfId="0" applyNumberFormat="1" applyFont="1" applyFill="1" applyBorder="1" applyAlignment="1" applyProtection="1">
      <alignment horizontal="center" vertical="center"/>
      <protection locked="0"/>
    </xf>
    <xf numFmtId="165" fontId="36" fillId="94" borderId="96" xfId="0" applyNumberFormat="1" applyFont="1" applyFill="1" applyBorder="1" applyAlignment="1" applyProtection="1">
      <alignment horizontal="center" vertical="center"/>
      <protection locked="0"/>
    </xf>
    <xf numFmtId="165" fontId="36" fillId="94" borderId="83" xfId="0" applyNumberFormat="1" applyFont="1" applyFill="1" applyBorder="1" applyAlignment="1" applyProtection="1">
      <alignment horizontal="center" vertical="center"/>
      <protection locked="0"/>
    </xf>
    <xf numFmtId="165" fontId="36" fillId="50" borderId="160" xfId="0" applyNumberFormat="1" applyFont="1" applyFill="1" applyBorder="1" applyAlignment="1" applyProtection="1">
      <alignment horizontal="center" vertical="center"/>
      <protection locked="0"/>
    </xf>
    <xf numFmtId="165" fontId="36" fillId="94" borderId="160" xfId="0" applyNumberFormat="1" applyFont="1" applyFill="1" applyBorder="1" applyAlignment="1" applyProtection="1">
      <alignment horizontal="center" vertical="center"/>
      <protection locked="0"/>
    </xf>
    <xf numFmtId="165" fontId="36" fillId="94" borderId="209" xfId="0" applyNumberFormat="1" applyFont="1" applyFill="1" applyBorder="1" applyAlignment="1" applyProtection="1">
      <alignment horizontal="center" vertical="center"/>
      <protection locked="0"/>
    </xf>
    <xf numFmtId="165" fontId="36" fillId="94" borderId="153" xfId="0" applyNumberFormat="1" applyFont="1" applyFill="1" applyBorder="1" applyAlignment="1" applyProtection="1">
      <alignment horizontal="center" vertical="center"/>
      <protection locked="0"/>
    </xf>
    <xf numFmtId="49" fontId="0" fillId="49" borderId="83" xfId="0" applyNumberFormat="1" applyFill="1" applyBorder="1" applyAlignment="1">
      <alignment horizontal="center"/>
    </xf>
    <xf numFmtId="20" fontId="5" fillId="29" borderId="46" xfId="0" applyNumberFormat="1" applyFont="1" applyFill="1" applyBorder="1" applyAlignment="1" applyProtection="1">
      <alignment horizontal="center"/>
      <protection locked="0"/>
    </xf>
    <xf numFmtId="0" fontId="46" fillId="44" borderId="0" xfId="0" applyFont="1" applyFill="1" applyProtection="1">
      <protection locked="0"/>
    </xf>
    <xf numFmtId="0" fontId="171" fillId="44" borderId="469" xfId="41" applyFont="1" applyFill="1" applyBorder="1" applyAlignment="1" applyProtection="1">
      <alignment horizontal="center" vertical="center"/>
      <protection locked="0"/>
    </xf>
    <xf numFmtId="0" fontId="171" fillId="44" borderId="470" xfId="41" applyFont="1" applyFill="1" applyBorder="1" applyAlignment="1" applyProtection="1">
      <alignment horizontal="center" vertical="center"/>
      <protection locked="0"/>
    </xf>
    <xf numFmtId="0" fontId="171" fillId="44" borderId="471" xfId="41" applyFont="1" applyFill="1" applyBorder="1" applyAlignment="1" applyProtection="1">
      <alignment horizontal="center" vertical="center"/>
      <protection locked="0"/>
    </xf>
    <xf numFmtId="49" fontId="0" fillId="49" borderId="74" xfId="0" applyNumberFormat="1" applyFill="1" applyBorder="1" applyAlignment="1">
      <alignment horizontal="center"/>
    </xf>
    <xf numFmtId="49" fontId="0" fillId="49" borderId="83" xfId="0" applyNumberFormat="1" applyFill="1" applyBorder="1" applyAlignment="1">
      <alignment horizont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49" fontId="0" fillId="49" borderId="72" xfId="0" applyNumberFormat="1" applyFill="1" applyBorder="1" applyAlignment="1">
      <alignment horizontal="center"/>
    </xf>
    <xf numFmtId="49" fontId="0" fillId="49" borderId="96" xfId="0" applyNumberFormat="1" applyFill="1" applyBorder="1" applyAlignment="1">
      <alignment horizontal="center"/>
    </xf>
    <xf numFmtId="49" fontId="5" fillId="76" borderId="93" xfId="0" applyNumberFormat="1" applyFont="1" applyFill="1" applyBorder="1" applyAlignment="1">
      <alignment horizontal="center"/>
    </xf>
    <xf numFmtId="49" fontId="0" fillId="76" borderId="127" xfId="0" applyNumberFormat="1" applyFill="1" applyBorder="1" applyAlignment="1">
      <alignment horizontal="center"/>
    </xf>
    <xf numFmtId="49" fontId="5" fillId="107" borderId="93" xfId="0" applyNumberFormat="1" applyFont="1" applyFill="1" applyBorder="1" applyAlignment="1">
      <alignment horizontal="center"/>
    </xf>
    <xf numFmtId="49" fontId="0" fillId="107" borderId="127" xfId="0" applyNumberFormat="1" applyFill="1" applyBorder="1" applyAlignment="1">
      <alignment horizontal="center"/>
    </xf>
    <xf numFmtId="49" fontId="5" fillId="107" borderId="76" xfId="0" applyNumberFormat="1" applyFont="1" applyFill="1" applyBorder="1" applyAlignment="1">
      <alignment horizontal="center"/>
    </xf>
    <xf numFmtId="49" fontId="0" fillId="107" borderId="128" xfId="0" applyNumberFormat="1" applyFill="1" applyBorder="1" applyAlignment="1">
      <alignment horizontal="center"/>
    </xf>
    <xf numFmtId="0" fontId="74" fillId="55" borderId="430" xfId="41" applyFont="1" applyFill="1" applyBorder="1" applyAlignment="1">
      <alignment horizontal="center" vertical="center"/>
    </xf>
    <xf numFmtId="0" fontId="2" fillId="44" borderId="430" xfId="0" applyFont="1" applyFill="1" applyBorder="1" applyAlignment="1">
      <alignment horizontal="left"/>
    </xf>
    <xf numFmtId="0" fontId="144" fillId="50" borderId="0" xfId="0" applyFont="1" applyFill="1" applyAlignment="1">
      <alignment horizontal="center" wrapText="1"/>
    </xf>
    <xf numFmtId="0" fontId="144" fillId="50" borderId="17" xfId="0" applyFont="1" applyFill="1" applyBorder="1" applyAlignment="1">
      <alignment horizontal="center"/>
    </xf>
    <xf numFmtId="0" fontId="75" fillId="44" borderId="12" xfId="4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4" fillId="55" borderId="469" xfId="41" applyFont="1" applyFill="1" applyBorder="1" applyAlignment="1">
      <alignment horizontal="center" vertical="center"/>
    </xf>
    <xf numFmtId="0" fontId="74" fillId="55" borderId="470" xfId="41" applyFont="1" applyFill="1" applyBorder="1" applyAlignment="1">
      <alignment horizontal="center" vertical="center"/>
    </xf>
    <xf numFmtId="0" fontId="74" fillId="55" borderId="471" xfId="41" applyFont="1" applyFill="1" applyBorder="1" applyAlignment="1">
      <alignment horizontal="center" vertical="center"/>
    </xf>
    <xf numFmtId="0" fontId="75" fillId="44" borderId="10" xfId="41" applyFont="1" applyFill="1" applyBorder="1" applyAlignment="1" applyProtection="1">
      <alignment horizontal="center" vertical="center" wrapText="1"/>
      <protection locked="0"/>
    </xf>
    <xf numFmtId="0" fontId="75" fillId="44" borderId="28" xfId="41" applyFont="1" applyFill="1" applyBorder="1" applyAlignment="1" applyProtection="1">
      <alignment horizontal="center" vertical="center"/>
      <protection locked="0"/>
    </xf>
    <xf numFmtId="0" fontId="4" fillId="44" borderId="10" xfId="0" applyFont="1" applyFill="1" applyBorder="1" applyAlignment="1" applyProtection="1">
      <alignment horizontal="left" vertical="center"/>
      <protection locked="0"/>
    </xf>
    <xf numFmtId="0" fontId="4" fillId="44" borderId="28" xfId="0" applyFont="1" applyFill="1" applyBorder="1" applyAlignment="1" applyProtection="1">
      <alignment horizontal="left" vertical="center"/>
      <protection locked="0"/>
    </xf>
    <xf numFmtId="0" fontId="144" fillId="50" borderId="0" xfId="0" applyFont="1" applyFill="1" applyAlignment="1">
      <alignment horizontal="center"/>
    </xf>
    <xf numFmtId="49" fontId="0" fillId="49" borderId="75" xfId="0" applyNumberFormat="1" applyFill="1" applyBorder="1" applyAlignment="1">
      <alignment horizontal="center"/>
    </xf>
    <xf numFmtId="49" fontId="0" fillId="49" borderId="85" xfId="0" applyNumberFormat="1" applyFill="1" applyBorder="1" applyAlignment="1">
      <alignment horizontal="center"/>
    </xf>
    <xf numFmtId="49" fontId="0" fillId="50" borderId="53" xfId="0" applyNumberFormat="1" applyFill="1" applyBorder="1" applyAlignment="1">
      <alignment horizontal="center"/>
    </xf>
    <xf numFmtId="0" fontId="5" fillId="55" borderId="30" xfId="0" applyFont="1" applyFill="1" applyBorder="1" applyAlignment="1">
      <alignment horizontal="center" wrapText="1"/>
    </xf>
    <xf numFmtId="0" fontId="5" fillId="55" borderId="0" xfId="0" applyFont="1" applyFill="1" applyAlignment="1">
      <alignment horizontal="center" wrapText="1"/>
    </xf>
    <xf numFmtId="0" fontId="74" fillId="55" borderId="245" xfId="41" applyFont="1" applyFill="1" applyBorder="1" applyAlignment="1">
      <alignment horizontal="center" vertical="center"/>
    </xf>
    <xf numFmtId="0" fontId="74" fillId="55" borderId="26" xfId="41" applyFont="1" applyFill="1" applyBorder="1" applyAlignment="1">
      <alignment horizontal="center" vertical="center"/>
    </xf>
    <xf numFmtId="0" fontId="74" fillId="55" borderId="11" xfId="41" applyFont="1" applyFill="1" applyBorder="1" applyAlignment="1">
      <alignment horizontal="center" vertical="center"/>
    </xf>
    <xf numFmtId="49" fontId="5" fillId="48" borderId="74" xfId="0" applyNumberFormat="1" applyFont="1" applyFill="1" applyBorder="1" applyAlignment="1">
      <alignment horizontal="center"/>
    </xf>
    <xf numFmtId="49" fontId="0" fillId="48" borderId="83" xfId="0" applyNumberFormat="1" applyFill="1" applyBorder="1" applyAlignment="1">
      <alignment horizontal="center"/>
    </xf>
    <xf numFmtId="49" fontId="5" fillId="107" borderId="94" xfId="0" applyNumberFormat="1" applyFont="1" applyFill="1" applyBorder="1" applyAlignment="1">
      <alignment horizontal="center"/>
    </xf>
    <xf numFmtId="49" fontId="0" fillId="107" borderId="390" xfId="0" applyNumberFormat="1" applyFill="1" applyBorder="1" applyAlignment="1">
      <alignment horizontal="center"/>
    </xf>
    <xf numFmtId="164" fontId="5" fillId="24" borderId="391" xfId="0" applyNumberFormat="1" applyFont="1" applyFill="1" applyBorder="1" applyAlignment="1">
      <alignment horizontal="center" vertical="center"/>
    </xf>
    <xf numFmtId="0" fontId="7" fillId="49" borderId="12" xfId="0" applyFont="1" applyFill="1" applyBorder="1" applyAlignment="1">
      <alignment horizontal="center" vertical="center" wrapText="1"/>
    </xf>
    <xf numFmtId="2" fontId="9" fillId="0" borderId="12" xfId="39" applyNumberFormat="1" applyBorder="1" applyAlignment="1">
      <alignment horizontal="center" vertical="center" wrapText="1"/>
    </xf>
    <xf numFmtId="0" fontId="9" fillId="0" borderId="12" xfId="39" applyBorder="1" applyAlignment="1">
      <alignment horizontal="center" vertical="center" wrapText="1"/>
    </xf>
    <xf numFmtId="0" fontId="28" fillId="36" borderId="12" xfId="39" applyFont="1" applyFill="1" applyBorder="1" applyAlignment="1">
      <alignment horizontal="center" vertical="center"/>
    </xf>
    <xf numFmtId="0" fontId="28" fillId="37" borderId="12" xfId="39" applyFont="1" applyFill="1" applyBorder="1" applyAlignment="1">
      <alignment horizontal="center" vertical="center"/>
    </xf>
    <xf numFmtId="0" fontId="28" fillId="38" borderId="12" xfId="39" applyFont="1" applyFill="1" applyBorder="1" applyAlignment="1">
      <alignment horizontal="center" vertical="center"/>
    </xf>
    <xf numFmtId="0" fontId="28" fillId="39" borderId="12" xfId="39" applyFont="1" applyFill="1" applyBorder="1" applyAlignment="1">
      <alignment horizontal="center" vertical="center"/>
    </xf>
    <xf numFmtId="0" fontId="28" fillId="40" borderId="12" xfId="39" applyFont="1" applyFill="1" applyBorder="1" applyAlignment="1">
      <alignment horizontal="center" vertical="center"/>
    </xf>
    <xf numFmtId="0" fontId="28" fillId="0" borderId="12" xfId="39" applyFont="1" applyBorder="1" applyAlignment="1">
      <alignment horizontal="center" vertical="center"/>
    </xf>
    <xf numFmtId="0" fontId="28" fillId="31" borderId="12" xfId="39" applyFont="1" applyFill="1" applyBorder="1" applyAlignment="1">
      <alignment horizontal="center" vertical="center"/>
    </xf>
    <xf numFmtId="0" fontId="28" fillId="32" borderId="12" xfId="39" applyFont="1" applyFill="1" applyBorder="1" applyAlignment="1">
      <alignment horizontal="center" vertical="center"/>
    </xf>
    <xf numFmtId="0" fontId="28" fillId="33" borderId="12" xfId="39" applyFont="1" applyFill="1" applyBorder="1" applyAlignment="1">
      <alignment horizontal="center" vertical="center"/>
    </xf>
    <xf numFmtId="0" fontId="9" fillId="0" borderId="14" xfId="39" applyBorder="1" applyAlignment="1">
      <alignment horizontal="center" vertical="center" wrapText="1"/>
    </xf>
    <xf numFmtId="0" fontId="28" fillId="34" borderId="12" xfId="39" applyFont="1" applyFill="1" applyBorder="1" applyAlignment="1">
      <alignment horizontal="center" vertical="center"/>
    </xf>
    <xf numFmtId="0" fontId="28" fillId="35" borderId="12" xfId="39" applyFont="1" applyFill="1" applyBorder="1" applyAlignment="1">
      <alignment horizontal="center" vertical="center"/>
    </xf>
    <xf numFmtId="0" fontId="28" fillId="30" borderId="12" xfId="39" applyFont="1" applyFill="1" applyBorder="1" applyAlignment="1">
      <alignment horizontal="center" vertical="center"/>
    </xf>
    <xf numFmtId="2" fontId="9" fillId="0" borderId="348" xfId="39" applyNumberFormat="1" applyBorder="1" applyAlignment="1">
      <alignment horizontal="center" vertical="center" wrapText="1"/>
    </xf>
    <xf numFmtId="0" fontId="9" fillId="0" borderId="348" xfId="39" applyBorder="1" applyAlignment="1">
      <alignment horizontal="center" vertical="center" wrapText="1"/>
    </xf>
    <xf numFmtId="2" fontId="9" fillId="0" borderId="252" xfId="39" applyNumberFormat="1" applyBorder="1" applyAlignment="1">
      <alignment horizontal="center" vertical="center" wrapText="1"/>
    </xf>
    <xf numFmtId="0" fontId="9" fillId="0" borderId="252" xfId="39" applyBorder="1" applyAlignment="1">
      <alignment horizontal="center" vertical="center" wrapText="1"/>
    </xf>
    <xf numFmtId="0" fontId="28" fillId="0" borderId="252" xfId="39" applyFont="1" applyBorder="1" applyAlignment="1">
      <alignment horizontal="center" vertical="center"/>
    </xf>
    <xf numFmtId="0" fontId="28" fillId="30" borderId="252" xfId="39" applyFont="1" applyFill="1" applyBorder="1" applyAlignment="1">
      <alignment horizontal="center" vertical="center"/>
    </xf>
    <xf numFmtId="0" fontId="28" fillId="31" borderId="252" xfId="39" applyFont="1" applyFill="1" applyBorder="1" applyAlignment="1">
      <alignment horizontal="center" vertical="center"/>
    </xf>
    <xf numFmtId="0" fontId="28" fillId="32" borderId="252" xfId="39" applyFont="1" applyFill="1" applyBorder="1" applyAlignment="1">
      <alignment horizontal="center" vertical="center"/>
    </xf>
    <xf numFmtId="0" fontId="28" fillId="33" borderId="252" xfId="39" applyFont="1" applyFill="1" applyBorder="1" applyAlignment="1">
      <alignment horizontal="center" vertical="center"/>
    </xf>
    <xf numFmtId="0" fontId="28" fillId="34" borderId="252" xfId="39" applyFont="1" applyFill="1" applyBorder="1" applyAlignment="1">
      <alignment horizontal="center" vertical="center"/>
    </xf>
    <xf numFmtId="0" fontId="28" fillId="35" borderId="252" xfId="39" applyFont="1" applyFill="1" applyBorder="1" applyAlignment="1">
      <alignment horizontal="center" vertical="center"/>
    </xf>
    <xf numFmtId="0" fontId="28" fillId="36" borderId="252" xfId="39" applyFont="1" applyFill="1" applyBorder="1" applyAlignment="1">
      <alignment horizontal="center" vertical="center"/>
    </xf>
    <xf numFmtId="0" fontId="28" fillId="37" borderId="252" xfId="39" applyFont="1" applyFill="1" applyBorder="1" applyAlignment="1">
      <alignment horizontal="center" vertical="center"/>
    </xf>
    <xf numFmtId="0" fontId="28" fillId="38" borderId="252" xfId="39" applyFont="1" applyFill="1" applyBorder="1" applyAlignment="1">
      <alignment horizontal="center" vertical="center"/>
    </xf>
    <xf numFmtId="0" fontId="28" fillId="39" borderId="252" xfId="39" applyFont="1" applyFill="1" applyBorder="1" applyAlignment="1">
      <alignment horizontal="center" vertical="center"/>
    </xf>
    <xf numFmtId="0" fontId="28" fillId="40" borderId="252" xfId="39" applyFont="1" applyFill="1" applyBorder="1" applyAlignment="1">
      <alignment horizontal="center" vertical="center"/>
    </xf>
    <xf numFmtId="2" fontId="5" fillId="0" borderId="251" xfId="49" applyNumberFormat="1" applyBorder="1" applyAlignment="1">
      <alignment horizontal="center" vertical="center" wrapText="1"/>
    </xf>
    <xf numFmtId="2" fontId="5" fillId="0" borderId="252" xfId="49" applyNumberFormat="1" applyBorder="1" applyAlignment="1">
      <alignment horizontal="center" vertical="center" wrapText="1"/>
    </xf>
    <xf numFmtId="0" fontId="5" fillId="0" borderId="252" xfId="49" applyBorder="1" applyAlignment="1">
      <alignment horizontal="center" vertical="center" wrapText="1"/>
    </xf>
    <xf numFmtId="0" fontId="5" fillId="0" borderId="251" xfId="49"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28" fillId="30" borderId="251" xfId="49" applyFont="1" applyFill="1" applyBorder="1" applyAlignment="1">
      <alignment horizontal="center" vertical="center"/>
    </xf>
    <xf numFmtId="0" fontId="28" fillId="30" borderId="252" xfId="49" applyFont="1" applyFill="1" applyBorder="1" applyAlignment="1">
      <alignment horizontal="center" vertical="center"/>
    </xf>
    <xf numFmtId="0" fontId="28" fillId="31" borderId="251" xfId="49" applyFont="1" applyFill="1" applyBorder="1" applyAlignment="1">
      <alignment horizontal="center" vertical="center"/>
    </xf>
    <xf numFmtId="0" fontId="28" fillId="31" borderId="252" xfId="49" applyFont="1" applyFill="1" applyBorder="1" applyAlignment="1">
      <alignment horizontal="center" vertical="center"/>
    </xf>
    <xf numFmtId="0" fontId="28" fillId="32" borderId="251" xfId="49" applyFont="1" applyFill="1" applyBorder="1" applyAlignment="1">
      <alignment horizontal="center" vertical="center"/>
    </xf>
    <xf numFmtId="0" fontId="28" fillId="32" borderId="252" xfId="49" applyFont="1" applyFill="1" applyBorder="1" applyAlignment="1">
      <alignment horizontal="center" vertical="center"/>
    </xf>
    <xf numFmtId="0" fontId="28" fillId="33" borderId="251" xfId="49" applyFont="1" applyFill="1" applyBorder="1" applyAlignment="1">
      <alignment horizontal="center" vertical="center"/>
    </xf>
    <xf numFmtId="0" fontId="28" fillId="33" borderId="252" xfId="49" applyFont="1" applyFill="1" applyBorder="1" applyAlignment="1">
      <alignment horizontal="center" vertical="center"/>
    </xf>
    <xf numFmtId="0" fontId="5" fillId="0" borderId="258" xfId="49" applyBorder="1" applyAlignment="1">
      <alignment horizontal="center" vertical="center" wrapText="1"/>
    </xf>
    <xf numFmtId="0" fontId="28" fillId="34" borderId="251" xfId="49" applyFont="1" applyFill="1" applyBorder="1" applyAlignment="1">
      <alignment horizontal="center" vertical="center"/>
    </xf>
    <xf numFmtId="0" fontId="28" fillId="34" borderId="252" xfId="49" applyFont="1" applyFill="1" applyBorder="1" applyAlignment="1">
      <alignment horizontal="center" vertical="center"/>
    </xf>
    <xf numFmtId="0" fontId="28" fillId="35" borderId="251" xfId="49" applyFont="1" applyFill="1" applyBorder="1" applyAlignment="1">
      <alignment horizontal="center" vertical="center"/>
    </xf>
    <xf numFmtId="0" fontId="28" fillId="35" borderId="252" xfId="49" applyFont="1" applyFill="1" applyBorder="1" applyAlignment="1">
      <alignment horizontal="center" vertical="center"/>
    </xf>
    <xf numFmtId="0" fontId="28" fillId="36" borderId="251" xfId="49" applyFont="1" applyFill="1" applyBorder="1" applyAlignment="1">
      <alignment horizontal="center" vertical="center"/>
    </xf>
    <xf numFmtId="0" fontId="28" fillId="36" borderId="252" xfId="49" applyFont="1" applyFill="1" applyBorder="1" applyAlignment="1">
      <alignment horizontal="center" vertical="center"/>
    </xf>
    <xf numFmtId="0" fontId="28" fillId="37" borderId="251" xfId="49" applyFont="1" applyFill="1" applyBorder="1" applyAlignment="1">
      <alignment horizontal="center" vertical="center"/>
    </xf>
    <xf numFmtId="0" fontId="28" fillId="37" borderId="252" xfId="49" applyFont="1" applyFill="1" applyBorder="1" applyAlignment="1">
      <alignment horizontal="center" vertical="center"/>
    </xf>
    <xf numFmtId="0" fontId="28" fillId="38" borderId="251" xfId="49" applyFont="1" applyFill="1" applyBorder="1" applyAlignment="1">
      <alignment horizontal="center" vertical="center"/>
    </xf>
    <xf numFmtId="0" fontId="28" fillId="38" borderId="252" xfId="49" applyFont="1" applyFill="1" applyBorder="1" applyAlignment="1">
      <alignment horizontal="center" vertical="center"/>
    </xf>
    <xf numFmtId="0" fontId="28" fillId="39" borderId="251" xfId="49" applyFont="1" applyFill="1" applyBorder="1" applyAlignment="1">
      <alignment horizontal="center" vertical="center"/>
    </xf>
    <xf numFmtId="0" fontId="28" fillId="39" borderId="252" xfId="49" applyFont="1" applyFill="1" applyBorder="1" applyAlignment="1">
      <alignment horizontal="center" vertical="center"/>
    </xf>
    <xf numFmtId="0" fontId="28" fillId="40" borderId="251" xfId="49" applyFont="1" applyFill="1" applyBorder="1" applyAlignment="1">
      <alignment horizontal="center" vertical="center"/>
    </xf>
    <xf numFmtId="0" fontId="28" fillId="40" borderId="252" xfId="49" applyFont="1" applyFill="1" applyBorder="1" applyAlignment="1">
      <alignment horizontal="center" vertical="center"/>
    </xf>
    <xf numFmtId="0" fontId="28" fillId="33" borderId="253" xfId="49" applyFont="1" applyFill="1" applyBorder="1" applyAlignment="1">
      <alignment horizontal="center" vertical="center"/>
    </xf>
    <xf numFmtId="0" fontId="28" fillId="34" borderId="253" xfId="49" applyFont="1" applyFill="1" applyBorder="1" applyAlignment="1">
      <alignment horizontal="center" vertical="center"/>
    </xf>
    <xf numFmtId="0" fontId="28" fillId="35" borderId="253" xfId="49" applyFont="1" applyFill="1" applyBorder="1" applyAlignment="1">
      <alignment horizontal="center" vertical="center"/>
    </xf>
    <xf numFmtId="0" fontId="28" fillId="0" borderId="260" xfId="49" applyFont="1" applyBorder="1" applyAlignment="1">
      <alignment horizontal="center" vertical="center"/>
    </xf>
    <xf numFmtId="0" fontId="28" fillId="0" borderId="268" xfId="49" applyFont="1" applyBorder="1" applyAlignment="1">
      <alignment horizontal="center" vertical="center"/>
    </xf>
    <xf numFmtId="0" fontId="28" fillId="0" borderId="24" xfId="49" applyFont="1" applyBorder="1" applyAlignment="1">
      <alignment horizontal="center" vertical="center"/>
    </xf>
    <xf numFmtId="0" fontId="28" fillId="0" borderId="68" xfId="49" applyFont="1" applyBorder="1" applyAlignment="1">
      <alignment horizontal="center" vertical="center"/>
    </xf>
    <xf numFmtId="0" fontId="28" fillId="30" borderId="253" xfId="49" applyFont="1" applyFill="1" applyBorder="1" applyAlignment="1">
      <alignment horizontal="center" vertical="center"/>
    </xf>
    <xf numFmtId="0" fontId="28" fillId="38" borderId="253" xfId="49" applyFont="1" applyFill="1" applyBorder="1" applyAlignment="1">
      <alignment horizontal="center" vertical="center"/>
    </xf>
    <xf numFmtId="0" fontId="28" fillId="39" borderId="253" xfId="49" applyFont="1" applyFill="1" applyBorder="1" applyAlignment="1">
      <alignment horizontal="center" vertical="center"/>
    </xf>
    <xf numFmtId="0" fontId="28" fillId="40" borderId="253" xfId="49" applyFont="1" applyFill="1" applyBorder="1" applyAlignment="1">
      <alignment horizontal="center" vertical="center"/>
    </xf>
    <xf numFmtId="0" fontId="28" fillId="31" borderId="253" xfId="49" applyFont="1" applyFill="1" applyBorder="1" applyAlignment="1">
      <alignment horizontal="center" vertical="center"/>
    </xf>
    <xf numFmtId="0" fontId="28" fillId="32" borderId="253" xfId="49" applyFont="1" applyFill="1" applyBorder="1" applyAlignment="1">
      <alignment horizontal="center" vertical="center"/>
    </xf>
    <xf numFmtId="2" fontId="5" fillId="0" borderId="258" xfId="49" applyNumberFormat="1" applyBorder="1" applyAlignment="1">
      <alignment horizontal="center" vertical="center" wrapText="1"/>
    </xf>
    <xf numFmtId="2" fontId="5" fillId="0" borderId="26" xfId="49" applyNumberFormat="1" applyBorder="1" applyAlignment="1">
      <alignment horizontal="center" vertical="center" wrapText="1"/>
    </xf>
    <xf numFmtId="2" fontId="5" fillId="0" borderId="11" xfId="49" applyNumberFormat="1" applyBorder="1" applyAlignment="1">
      <alignment horizontal="center" vertical="center" wrapText="1"/>
    </xf>
    <xf numFmtId="0" fontId="28" fillId="36" borderId="253" xfId="49" applyFont="1" applyFill="1" applyBorder="1" applyAlignment="1">
      <alignment horizontal="center" vertical="center"/>
    </xf>
    <xf numFmtId="0" fontId="28" fillId="37" borderId="253" xfId="49" applyFont="1" applyFill="1" applyBorder="1" applyAlignment="1">
      <alignment horizontal="center" vertical="center"/>
    </xf>
    <xf numFmtId="0" fontId="28" fillId="36" borderId="377" xfId="49" applyFont="1" applyFill="1" applyBorder="1" applyAlignment="1">
      <alignment horizontal="center" vertical="center"/>
    </xf>
    <xf numFmtId="0" fontId="28" fillId="36" borderId="379" xfId="49" applyFont="1" applyFill="1" applyBorder="1" applyAlignment="1">
      <alignment horizontal="center" vertical="center"/>
    </xf>
    <xf numFmtId="2" fontId="5" fillId="0" borderId="348" xfId="49" applyNumberFormat="1" applyBorder="1" applyAlignment="1">
      <alignment horizontal="center" vertical="center" wrapText="1"/>
    </xf>
    <xf numFmtId="0" fontId="5" fillId="0" borderId="348" xfId="49" applyBorder="1" applyAlignment="1">
      <alignment horizontal="center" vertical="center" wrapText="1"/>
    </xf>
    <xf numFmtId="0" fontId="5" fillId="44" borderId="0" xfId="49" applyFill="1"/>
    <xf numFmtId="0" fontId="28" fillId="0" borderId="348" xfId="49" applyFont="1" applyBorder="1" applyAlignment="1">
      <alignment horizontal="center" vertical="center"/>
    </xf>
    <xf numFmtId="0" fontId="28" fillId="30" borderId="348" xfId="49" applyFont="1" applyFill="1" applyBorder="1" applyAlignment="1">
      <alignment horizontal="center" vertical="center"/>
    </xf>
    <xf numFmtId="0" fontId="28" fillId="31" borderId="348" xfId="49" applyFont="1" applyFill="1" applyBorder="1" applyAlignment="1">
      <alignment horizontal="center" vertical="center"/>
    </xf>
    <xf numFmtId="0" fontId="28" fillId="32" borderId="348" xfId="49" applyFont="1" applyFill="1" applyBorder="1" applyAlignment="1">
      <alignment horizontal="center" vertical="center"/>
    </xf>
    <xf numFmtId="0" fontId="28" fillId="33" borderId="348" xfId="49" applyFont="1" applyFill="1" applyBorder="1" applyAlignment="1">
      <alignment horizontal="center" vertical="center"/>
    </xf>
    <xf numFmtId="0" fontId="5" fillId="0" borderId="349" xfId="49" applyBorder="1" applyAlignment="1">
      <alignment horizontal="center" vertical="center" wrapText="1"/>
    </xf>
    <xf numFmtId="0" fontId="28" fillId="34" borderId="348" xfId="49" applyFont="1" applyFill="1" applyBorder="1" applyAlignment="1">
      <alignment horizontal="center" vertical="center"/>
    </xf>
    <xf numFmtId="0" fontId="28" fillId="35" borderId="348" xfId="49" applyFont="1" applyFill="1" applyBorder="1" applyAlignment="1">
      <alignment horizontal="center" vertical="center"/>
    </xf>
    <xf numFmtId="0" fontId="28" fillId="36" borderId="348" xfId="49" applyFont="1" applyFill="1" applyBorder="1" applyAlignment="1">
      <alignment horizontal="center" vertical="center"/>
    </xf>
    <xf numFmtId="0" fontId="28" fillId="37" borderId="348" xfId="49" applyFont="1" applyFill="1" applyBorder="1" applyAlignment="1">
      <alignment horizontal="center" vertical="center"/>
    </xf>
    <xf numFmtId="0" fontId="28" fillId="38" borderId="348" xfId="49" applyFont="1" applyFill="1" applyBorder="1" applyAlignment="1">
      <alignment horizontal="center" vertical="center"/>
    </xf>
    <xf numFmtId="0" fontId="28" fillId="39" borderId="348" xfId="49" applyFont="1" applyFill="1" applyBorder="1" applyAlignment="1">
      <alignment horizontal="center" vertical="center"/>
    </xf>
    <xf numFmtId="0" fontId="28" fillId="40" borderId="348" xfId="49" applyFont="1" applyFill="1" applyBorder="1" applyAlignment="1">
      <alignment horizontal="center" vertical="center"/>
    </xf>
    <xf numFmtId="2" fontId="9" fillId="0" borderId="430" xfId="39" applyNumberFormat="1" applyBorder="1" applyAlignment="1">
      <alignment horizontal="center" vertical="center" wrapText="1"/>
    </xf>
    <xf numFmtId="0" fontId="7" fillId="27" borderId="0" xfId="0" applyFont="1" applyFill="1" applyAlignment="1">
      <alignment horizontal="center" vertical="center" wrapText="1"/>
    </xf>
    <xf numFmtId="0" fontId="7" fillId="27" borderId="17" xfId="0" applyFont="1" applyFill="1" applyBorder="1" applyAlignment="1">
      <alignment horizontal="center" vertical="center" wrapText="1"/>
    </xf>
    <xf numFmtId="0" fontId="7" fillId="28" borderId="69" xfId="0" applyFont="1" applyFill="1" applyBorder="1" applyAlignment="1">
      <alignment horizontal="center" vertical="center" wrapText="1"/>
    </xf>
    <xf numFmtId="0" fontId="7" fillId="28" borderId="29" xfId="0" applyFont="1" applyFill="1" applyBorder="1" applyAlignment="1">
      <alignment horizontal="center" vertical="center" wrapText="1"/>
    </xf>
    <xf numFmtId="0" fontId="7" fillId="28" borderId="68" xfId="0" applyFont="1" applyFill="1" applyBorder="1" applyAlignment="1">
      <alignment horizontal="center" vertical="center" wrapText="1"/>
    </xf>
    <xf numFmtId="0" fontId="77" fillId="48" borderId="0" xfId="0" applyFont="1" applyFill="1" applyAlignment="1">
      <alignment horizontal="center" vertical="center" wrapText="1"/>
    </xf>
    <xf numFmtId="0" fontId="77" fillId="48" borderId="17" xfId="0" applyFont="1" applyFill="1" applyBorder="1" applyAlignment="1">
      <alignment horizontal="center" vertical="center" wrapText="1"/>
    </xf>
    <xf numFmtId="0" fontId="37" fillId="24" borderId="40" xfId="0" applyFont="1" applyFill="1" applyBorder="1" applyAlignment="1">
      <alignment horizontal="center" vertical="center" textRotation="90"/>
    </xf>
    <xf numFmtId="0" fontId="37" fillId="24" borderId="35" xfId="0" applyFont="1" applyFill="1" applyBorder="1" applyAlignment="1">
      <alignment horizontal="center" vertical="center" textRotation="90"/>
    </xf>
    <xf numFmtId="0" fontId="37" fillId="24" borderId="31" xfId="0" applyFont="1" applyFill="1" applyBorder="1" applyAlignment="1">
      <alignment horizontal="center" vertical="center" textRotation="90"/>
    </xf>
    <xf numFmtId="0" fontId="7" fillId="0" borderId="52" xfId="0" applyFont="1" applyBorder="1" applyAlignment="1">
      <alignment horizontal="center"/>
    </xf>
    <xf numFmtId="0" fontId="7" fillId="0" borderId="57" xfId="0" applyFont="1" applyBorder="1" applyAlignment="1">
      <alignment horizontal="center"/>
    </xf>
    <xf numFmtId="0" fontId="7" fillId="0" borderId="62" xfId="0" applyFont="1" applyBorder="1" applyAlignment="1">
      <alignment horizontal="center" vertical="center"/>
    </xf>
    <xf numFmtId="0" fontId="7" fillId="0" borderId="56" xfId="0" applyFont="1" applyBorder="1" applyAlignment="1">
      <alignment horizontal="center" vertical="center"/>
    </xf>
    <xf numFmtId="0" fontId="9" fillId="46" borderId="44" xfId="0" applyFont="1" applyFill="1" applyBorder="1" applyAlignment="1" applyProtection="1">
      <alignment horizontal="center" vertical="center"/>
      <protection locked="0"/>
    </xf>
    <xf numFmtId="0" fontId="9" fillId="46" borderId="55" xfId="0" applyFont="1" applyFill="1" applyBorder="1" applyAlignment="1" applyProtection="1">
      <alignment horizontal="center" vertical="center"/>
      <protection locked="0"/>
    </xf>
    <xf numFmtId="0" fontId="9" fillId="46" borderId="60" xfId="0" applyFont="1" applyFill="1" applyBorder="1" applyAlignment="1" applyProtection="1">
      <alignment horizontal="center" vertical="center"/>
      <protection locked="0"/>
    </xf>
    <xf numFmtId="0" fontId="9" fillId="49" borderId="15" xfId="0" applyFont="1" applyFill="1" applyBorder="1" applyAlignment="1" applyProtection="1">
      <alignment horizontal="center" vertical="center"/>
      <protection locked="0"/>
    </xf>
    <xf numFmtId="0" fontId="9" fillId="49" borderId="12" xfId="0" applyFont="1" applyFill="1" applyBorder="1" applyAlignment="1" applyProtection="1">
      <alignment horizontal="center" vertical="center"/>
      <protection locked="0"/>
    </xf>
    <xf numFmtId="0" fontId="9" fillId="49" borderId="48" xfId="0" applyFont="1" applyFill="1" applyBorder="1" applyAlignment="1" applyProtection="1">
      <alignment horizontal="center" vertical="center"/>
      <protection locked="0"/>
    </xf>
    <xf numFmtId="0" fontId="7" fillId="60" borderId="245" xfId="0" applyFont="1" applyFill="1" applyBorder="1" applyAlignment="1">
      <alignment horizontal="center" vertical="center" wrapText="1"/>
    </xf>
    <xf numFmtId="0" fontId="7" fillId="60" borderId="11" xfId="0" applyFont="1" applyFill="1" applyBorder="1" applyAlignment="1">
      <alignment horizontal="center" vertical="center" wrapText="1"/>
    </xf>
    <xf numFmtId="0" fontId="7" fillId="60" borderId="12" xfId="0" applyFont="1" applyFill="1" applyBorder="1" applyAlignment="1">
      <alignment horizontal="center" vertical="center" wrapText="1"/>
    </xf>
    <xf numFmtId="0" fontId="79" fillId="44" borderId="10" xfId="0" applyFont="1" applyFill="1" applyBorder="1" applyAlignment="1">
      <alignment horizontal="center"/>
    </xf>
    <xf numFmtId="0" fontId="79" fillId="44" borderId="53" xfId="0" applyFont="1" applyFill="1" applyBorder="1" applyAlignment="1">
      <alignment horizontal="center"/>
    </xf>
    <xf numFmtId="0" fontId="79" fillId="44" borderId="28" xfId="0" applyFont="1" applyFill="1" applyBorder="1" applyAlignment="1">
      <alignment horizontal="center"/>
    </xf>
    <xf numFmtId="0" fontId="6" fillId="44" borderId="12" xfId="0" applyFont="1" applyFill="1" applyBorder="1" applyAlignment="1">
      <alignment horizontal="center"/>
    </xf>
    <xf numFmtId="0" fontId="58" fillId="44" borderId="0" xfId="0" applyFont="1" applyFill="1" applyAlignment="1">
      <alignment horizontal="justify"/>
    </xf>
    <xf numFmtId="0" fontId="77" fillId="48" borderId="0" xfId="0" applyFont="1" applyFill="1" applyAlignment="1">
      <alignment horizontal="center" vertical="center"/>
    </xf>
    <xf numFmtId="0" fontId="7" fillId="49" borderId="10" xfId="0" applyFont="1" applyFill="1" applyBorder="1" applyAlignment="1">
      <alignment horizontal="center" vertical="center" wrapText="1"/>
    </xf>
    <xf numFmtId="0" fontId="7" fillId="49" borderId="28" xfId="0" applyFont="1" applyFill="1" applyBorder="1" applyAlignment="1">
      <alignment horizontal="center" vertical="center" wrapText="1"/>
    </xf>
    <xf numFmtId="0" fontId="7" fillId="49" borderId="14" xfId="0" applyFont="1" applyFill="1" applyBorder="1" applyAlignment="1">
      <alignment horizontal="center" vertical="center"/>
    </xf>
    <xf numFmtId="0" fontId="7" fillId="49" borderId="11" xfId="0" applyFont="1" applyFill="1" applyBorder="1" applyAlignment="1">
      <alignment horizontal="center" vertical="center"/>
    </xf>
    <xf numFmtId="0" fontId="7" fillId="49" borderId="14" xfId="0" applyFont="1" applyFill="1" applyBorder="1" applyAlignment="1">
      <alignment horizontal="center" vertical="center" wrapText="1"/>
    </xf>
    <xf numFmtId="0" fontId="7" fillId="49" borderId="11" xfId="0" applyFont="1" applyFill="1" applyBorder="1" applyAlignment="1">
      <alignment horizontal="center" vertical="center" wrapText="1"/>
    </xf>
    <xf numFmtId="0" fontId="176" fillId="146" borderId="491" xfId="52"/>
    <xf numFmtId="0" fontId="184" fillId="146" borderId="491" xfId="52" applyFont="1"/>
    <xf numFmtId="0" fontId="183" fillId="146" borderId="491" xfId="52" applyFont="1"/>
    <xf numFmtId="0" fontId="184" fillId="178" borderId="503" xfId="52" applyFont="1" applyFill="1" applyBorder="1"/>
    <xf numFmtId="0" fontId="184" fillId="177" borderId="503" xfId="52" applyFont="1" applyFill="1" applyBorder="1"/>
    <xf numFmtId="0" fontId="182" fillId="179" borderId="503" xfId="52" applyFont="1" applyFill="1" applyBorder="1" applyAlignment="1">
      <alignment horizontal="center" vertical="center" wrapText="1"/>
    </xf>
    <xf numFmtId="0" fontId="216" fillId="146" borderId="491" xfId="52" applyFont="1" applyAlignment="1">
      <alignment horizontal="left" vertical="center"/>
    </xf>
    <xf numFmtId="0" fontId="176" fillId="146" borderId="503" xfId="52" applyBorder="1" applyAlignment="1">
      <alignment horizontal="center" vertical="top"/>
    </xf>
    <xf numFmtId="0" fontId="182" fillId="146" borderId="491" xfId="52" applyFont="1"/>
    <xf numFmtId="0" fontId="182" fillId="146" borderId="491" xfId="52" applyFont="1" applyAlignment="1">
      <alignment horizontal="center"/>
    </xf>
    <xf numFmtId="0" fontId="184" fillId="146" borderId="504" xfId="52" applyFont="1" applyBorder="1"/>
    <xf numFmtId="0" fontId="182" fillId="146" borderId="540" xfId="52" applyFont="1" applyBorder="1"/>
    <xf numFmtId="20" fontId="184" fillId="172" borderId="528" xfId="52" applyNumberFormat="1" applyFont="1" applyFill="1" applyBorder="1" applyAlignment="1" applyProtection="1">
      <alignment horizontal="center"/>
      <protection locked="0"/>
    </xf>
    <xf numFmtId="2" fontId="184" fillId="172" borderId="529" xfId="52" applyNumberFormat="1" applyFont="1" applyFill="1" applyBorder="1" applyAlignment="1" applyProtection="1">
      <alignment horizontal="center"/>
      <protection locked="0"/>
    </xf>
    <xf numFmtId="0" fontId="182" fillId="146" borderId="525" xfId="52" applyFont="1" applyBorder="1" applyAlignment="1">
      <alignment horizontal="center"/>
    </xf>
    <xf numFmtId="0" fontId="182" fillId="146" borderId="526" xfId="52" applyFont="1" applyBorder="1" applyAlignment="1">
      <alignment horizontal="center"/>
    </xf>
    <xf numFmtId="0" fontId="182" fillId="146" borderId="537" xfId="52" applyFont="1" applyBorder="1" applyAlignment="1">
      <alignment horizontal="center"/>
    </xf>
    <xf numFmtId="0" fontId="184" fillId="171" borderId="503" xfId="52" applyFont="1" applyFill="1" applyBorder="1" applyAlignment="1" applyProtection="1">
      <alignment horizontal="center"/>
      <protection locked="0"/>
    </xf>
    <xf numFmtId="0" fontId="184" fillId="171" borderId="503" xfId="52" applyFont="1" applyFill="1" applyBorder="1" applyAlignment="1">
      <alignment horizontal="center"/>
    </xf>
    <xf numFmtId="0" fontId="184" fillId="171" borderId="529" xfId="52" applyFont="1" applyFill="1" applyBorder="1" applyAlignment="1">
      <alignment horizontal="center"/>
    </xf>
    <xf numFmtId="0" fontId="182" fillId="146" borderId="512" xfId="52" applyFont="1" applyBorder="1"/>
    <xf numFmtId="0" fontId="182" fillId="146" borderId="506" xfId="52" applyFont="1" applyBorder="1" applyAlignment="1">
      <alignment horizontal="center"/>
    </xf>
    <xf numFmtId="0" fontId="182" fillId="146" borderId="530" xfId="52" applyFont="1" applyBorder="1" applyAlignment="1">
      <alignment horizontal="center"/>
    </xf>
    <xf numFmtId="2" fontId="184" fillId="171" borderId="503" xfId="52" applyNumberFormat="1" applyFont="1" applyFill="1" applyBorder="1" applyAlignment="1" applyProtection="1">
      <alignment horizontal="center"/>
      <protection locked="0"/>
    </xf>
    <xf numFmtId="2" fontId="184" fillId="171" borderId="529" xfId="52" applyNumberFormat="1" applyFont="1" applyFill="1" applyBorder="1" applyAlignment="1" applyProtection="1">
      <alignment horizontal="center"/>
      <protection locked="0"/>
    </xf>
    <xf numFmtId="0" fontId="182" fillId="146" borderId="512" xfId="52" applyFont="1" applyBorder="1" applyAlignment="1">
      <alignment horizontal="center" wrapText="1"/>
    </xf>
    <xf numFmtId="0" fontId="182" fillId="146" borderId="527" xfId="52" applyFont="1" applyBorder="1" applyAlignment="1">
      <alignment horizontal="center" wrapText="1"/>
    </xf>
    <xf numFmtId="0" fontId="182" fillId="146" borderId="506" xfId="52" applyFont="1" applyBorder="1" applyAlignment="1">
      <alignment horizontal="center" wrapText="1"/>
    </xf>
    <xf numFmtId="0" fontId="182" fillId="146" borderId="530" xfId="52" applyFont="1" applyBorder="1" applyAlignment="1">
      <alignment horizontal="center" wrapText="1"/>
    </xf>
    <xf numFmtId="0" fontId="176" fillId="175" borderId="491" xfId="52" applyFill="1"/>
    <xf numFmtId="0" fontId="176" fillId="146" borderId="491" xfId="52" applyAlignment="1">
      <alignment horizontal="center"/>
    </xf>
    <xf numFmtId="0" fontId="182" fillId="175" borderId="503" xfId="52" applyFont="1" applyFill="1" applyBorder="1" applyAlignment="1">
      <alignment horizontal="center" vertical="center"/>
    </xf>
    <xf numFmtId="0" fontId="184" fillId="175" borderId="491" xfId="52" applyFont="1" applyFill="1"/>
    <xf numFmtId="0" fontId="203" fillId="175" borderId="491" xfId="52" applyFont="1" applyFill="1"/>
    <xf numFmtId="0" fontId="203" fillId="175" borderId="491" xfId="52" applyFont="1" applyFill="1" applyAlignment="1">
      <alignment horizontal="center"/>
    </xf>
    <xf numFmtId="0" fontId="184" fillId="175" borderId="516" xfId="52" applyFont="1" applyFill="1" applyBorder="1"/>
    <xf numFmtId="0" fontId="184" fillId="175" borderId="509" xfId="52" applyFont="1" applyFill="1" applyBorder="1"/>
    <xf numFmtId="0" fontId="184" fillId="175" borderId="510" xfId="52" applyFont="1" applyFill="1" applyBorder="1"/>
    <xf numFmtId="0" fontId="184" fillId="175" borderId="511" xfId="52" applyFont="1" applyFill="1" applyBorder="1"/>
    <xf numFmtId="0" fontId="203" fillId="175" borderId="511" xfId="52" applyFont="1" applyFill="1" applyBorder="1"/>
    <xf numFmtId="0" fontId="184" fillId="175" borderId="522" xfId="52" applyFont="1" applyFill="1" applyBorder="1"/>
    <xf numFmtId="0" fontId="184" fillId="179" borderId="531" xfId="52" applyFont="1" applyFill="1" applyBorder="1"/>
    <xf numFmtId="0" fontId="184" fillId="179" borderId="532" xfId="52" applyFont="1" applyFill="1" applyBorder="1"/>
    <xf numFmtId="2" fontId="184" fillId="179" borderId="503" xfId="52" applyNumberFormat="1" applyFont="1" applyFill="1" applyBorder="1" applyAlignment="1">
      <alignment horizontal="center"/>
    </xf>
    <xf numFmtId="2" fontId="184" fillId="179" borderId="529" xfId="52" applyNumberFormat="1" applyFont="1" applyFill="1" applyBorder="1" applyAlignment="1">
      <alignment horizontal="center"/>
    </xf>
    <xf numFmtId="2" fontId="182" fillId="179" borderId="531" xfId="52" applyNumberFormat="1" applyFont="1" applyFill="1" applyBorder="1" applyAlignment="1">
      <alignment horizontal="center"/>
    </xf>
    <xf numFmtId="2" fontId="182" fillId="179" borderId="532" xfId="52" applyNumberFormat="1" applyFont="1" applyFill="1" applyBorder="1" applyAlignment="1">
      <alignment horizontal="center"/>
    </xf>
    <xf numFmtId="0" fontId="184" fillId="171" borderId="518" xfId="52" applyFont="1" applyFill="1" applyBorder="1" applyAlignment="1" applyProtection="1">
      <alignment horizontal="center"/>
      <protection locked="0"/>
    </xf>
    <xf numFmtId="0" fontId="182" fillId="146" borderId="539" xfId="52" applyFont="1" applyBorder="1" applyAlignment="1">
      <alignment horizontal="center"/>
    </xf>
    <xf numFmtId="0" fontId="182" fillId="146" borderId="538" xfId="52" applyFont="1" applyBorder="1" applyAlignment="1">
      <alignment horizontal="center"/>
    </xf>
    <xf numFmtId="0" fontId="182" fillId="146" borderId="528" xfId="52" applyFont="1" applyBorder="1" applyAlignment="1">
      <alignment horizontal="center"/>
    </xf>
    <xf numFmtId="172" fontId="184" fillId="179" borderId="518" xfId="52" applyNumberFormat="1" applyFont="1" applyFill="1" applyBorder="1" applyAlignment="1">
      <alignment horizontal="center"/>
    </xf>
    <xf numFmtId="0" fontId="184" fillId="171" borderId="506" xfId="52" applyFont="1" applyFill="1" applyBorder="1" applyAlignment="1" applyProtection="1">
      <alignment horizontal="center"/>
      <protection locked="0"/>
    </xf>
    <xf numFmtId="0" fontId="184" fillId="179" borderId="530" xfId="52" applyFont="1" applyFill="1" applyBorder="1" applyProtection="1">
      <protection locked="0"/>
    </xf>
    <xf numFmtId="0" fontId="184" fillId="177" borderId="518" xfId="52" applyFont="1" applyFill="1" applyBorder="1" applyAlignment="1" applyProtection="1">
      <alignment horizontal="center"/>
      <protection locked="0"/>
    </xf>
    <xf numFmtId="0" fontId="203" fillId="177" borderId="518" xfId="52" applyFont="1" applyFill="1" applyBorder="1" applyAlignment="1" applyProtection="1">
      <alignment horizontal="center"/>
      <protection locked="0"/>
    </xf>
    <xf numFmtId="0" fontId="215" fillId="175" borderId="491" xfId="52" applyFont="1" applyFill="1"/>
    <xf numFmtId="0" fontId="218" fillId="175" borderId="491" xfId="52" applyFont="1" applyFill="1"/>
    <xf numFmtId="0" fontId="215" fillId="175" borderId="491" xfId="52" applyFont="1" applyFill="1" applyAlignment="1">
      <alignment horizontal="center"/>
    </xf>
    <xf numFmtId="20" fontId="215" fillId="175" borderId="491" xfId="52" applyNumberFormat="1" applyFont="1" applyFill="1" applyAlignment="1" applyProtection="1">
      <alignment horizontal="center"/>
      <protection locked="0"/>
    </xf>
    <xf numFmtId="0" fontId="215" fillId="175" borderId="491" xfId="52" applyFont="1" applyFill="1" applyAlignment="1" applyProtection="1">
      <alignment horizontal="center"/>
      <protection locked="0"/>
    </xf>
    <xf numFmtId="2" fontId="215" fillId="175" borderId="491" xfId="52" applyNumberFormat="1" applyFont="1" applyFill="1" applyAlignment="1" applyProtection="1">
      <alignment horizontal="center"/>
      <protection locked="0"/>
    </xf>
    <xf numFmtId="0" fontId="218" fillId="175" borderId="491" xfId="52" applyFont="1" applyFill="1" applyAlignment="1">
      <alignment horizontal="center"/>
    </xf>
    <xf numFmtId="0" fontId="215" fillId="175" borderId="491" xfId="52" applyFont="1" applyFill="1" applyAlignment="1">
      <alignment vertical="center" textRotation="90"/>
    </xf>
    <xf numFmtId="0" fontId="215" fillId="175" borderId="511" xfId="52" applyFont="1" applyFill="1" applyBorder="1"/>
    <xf numFmtId="20" fontId="215" fillId="175" borderId="516" xfId="52" applyNumberFormat="1" applyFont="1" applyFill="1" applyBorder="1" applyAlignment="1" applyProtection="1">
      <alignment horizontal="center"/>
      <protection locked="0"/>
    </xf>
    <xf numFmtId="0" fontId="215" fillId="175" borderId="516" xfId="52" applyFont="1" applyFill="1" applyBorder="1"/>
    <xf numFmtId="0" fontId="215" fillId="175" borderId="519" xfId="52" applyFont="1" applyFill="1" applyBorder="1"/>
    <xf numFmtId="0" fontId="182" fillId="146" borderId="522" xfId="52" applyFont="1" applyBorder="1"/>
    <xf numFmtId="0" fontId="182" fillId="146" borderId="519" xfId="52" applyFont="1" applyBorder="1"/>
    <xf numFmtId="0" fontId="182" fillId="146" borderId="522" xfId="52" applyFont="1" applyBorder="1" applyAlignment="1">
      <alignment horizontal="center"/>
    </xf>
    <xf numFmtId="0" fontId="182" fillId="146" borderId="544" xfId="52" applyFont="1" applyBorder="1" applyAlignment="1">
      <alignment horizontal="center"/>
    </xf>
    <xf numFmtId="0" fontId="182" fillId="146" borderId="540" xfId="52" applyFont="1" applyBorder="1" applyAlignment="1">
      <alignment horizontal="center"/>
    </xf>
    <xf numFmtId="20" fontId="184" fillId="172" borderId="527" xfId="52" applyNumberFormat="1" applyFont="1" applyFill="1" applyBorder="1" applyAlignment="1" applyProtection="1">
      <alignment horizontal="center"/>
      <protection locked="0"/>
    </xf>
    <xf numFmtId="2" fontId="184" fillId="172" borderId="506" xfId="52" applyNumberFormat="1" applyFont="1" applyFill="1" applyBorder="1" applyAlignment="1" applyProtection="1">
      <alignment horizontal="center"/>
      <protection locked="0"/>
    </xf>
    <xf numFmtId="0" fontId="184" fillId="171" borderId="530" xfId="52" applyFont="1" applyFill="1" applyBorder="1" applyAlignment="1" applyProtection="1">
      <alignment horizontal="center"/>
      <protection locked="0"/>
    </xf>
    <xf numFmtId="0" fontId="184" fillId="171" borderId="532" xfId="52" applyFont="1" applyFill="1" applyBorder="1" applyAlignment="1" applyProtection="1">
      <alignment horizontal="center"/>
      <protection locked="0"/>
    </xf>
    <xf numFmtId="0" fontId="182" fillId="146" borderId="535" xfId="52" applyFont="1" applyBorder="1" applyAlignment="1">
      <alignment horizontal="center"/>
    </xf>
    <xf numFmtId="0" fontId="182" fillId="146" borderId="513" xfId="52" applyFont="1" applyBorder="1" applyAlignment="1">
      <alignment horizontal="center"/>
    </xf>
    <xf numFmtId="0" fontId="182" fillId="146" borderId="505" xfId="52" applyFont="1" applyBorder="1" applyAlignment="1">
      <alignment horizontal="center"/>
    </xf>
    <xf numFmtId="0" fontId="184" fillId="179" borderId="503" xfId="52" applyFont="1" applyFill="1" applyBorder="1" applyAlignment="1">
      <alignment horizontal="center"/>
    </xf>
    <xf numFmtId="0" fontId="184" fillId="179" borderId="506" xfId="52" applyFont="1" applyFill="1" applyBorder="1"/>
    <xf numFmtId="0" fontId="184" fillId="179" borderId="529" xfId="52" applyFont="1" applyFill="1" applyBorder="1" applyAlignment="1">
      <alignment horizontal="center"/>
    </xf>
    <xf numFmtId="0" fontId="182" fillId="175" borderId="503" xfId="52" applyFont="1" applyFill="1" applyBorder="1" applyAlignment="1">
      <alignment horizontal="center" vertical="center" wrapText="1"/>
    </xf>
    <xf numFmtId="173" fontId="184" fillId="175" borderId="503" xfId="52" applyNumberFormat="1" applyFont="1" applyFill="1" applyBorder="1" applyAlignment="1">
      <alignment horizontal="center"/>
    </xf>
    <xf numFmtId="2" fontId="184" fillId="175" borderId="503" xfId="52" applyNumberFormat="1" applyFont="1" applyFill="1" applyBorder="1" applyAlignment="1">
      <alignment horizontal="center"/>
    </xf>
    <xf numFmtId="1" fontId="184" fillId="175" borderId="503" xfId="52" applyNumberFormat="1" applyFont="1" applyFill="1" applyBorder="1" applyAlignment="1">
      <alignment horizontal="center"/>
    </xf>
    <xf numFmtId="173" fontId="215" fillId="175" borderId="491" xfId="52" applyNumberFormat="1" applyFont="1" applyFill="1" applyAlignment="1">
      <alignment horizontal="center"/>
    </xf>
    <xf numFmtId="0" fontId="220" fillId="180" borderId="509" xfId="92" applyFont="1" applyFill="1" applyBorder="1" applyAlignment="1">
      <alignment vertical="center"/>
    </xf>
    <xf numFmtId="0" fontId="221" fillId="180" borderId="509" xfId="92" applyFont="1" applyFill="1" applyBorder="1" applyAlignment="1">
      <alignment vertical="center"/>
    </xf>
    <xf numFmtId="0" fontId="220" fillId="180" borderId="491" xfId="92" applyFont="1" applyFill="1" applyAlignment="1">
      <alignment vertical="center"/>
    </xf>
    <xf numFmtId="0" fontId="221" fillId="180" borderId="491" xfId="92" applyFont="1" applyFill="1" applyAlignment="1">
      <alignment vertical="center"/>
    </xf>
    <xf numFmtId="0" fontId="222" fillId="180" borderId="491" xfId="92" applyFont="1" applyFill="1" applyAlignment="1">
      <alignment vertical="center"/>
    </xf>
    <xf numFmtId="0" fontId="223" fillId="185" borderId="503" xfId="92" applyFont="1" applyFill="1" applyBorder="1" applyAlignment="1">
      <alignment horizontal="left" vertical="center"/>
    </xf>
    <xf numFmtId="0" fontId="223" fillId="185" borderId="503" xfId="92" applyFont="1" applyFill="1" applyBorder="1" applyAlignment="1">
      <alignment horizontal="left" vertical="center" wrapText="1"/>
    </xf>
    <xf numFmtId="0" fontId="223" fillId="185" borderId="503" xfId="92" applyFont="1" applyFill="1" applyBorder="1" applyAlignment="1">
      <alignment vertical="center"/>
    </xf>
    <xf numFmtId="0" fontId="224" fillId="185" borderId="505" xfId="92" applyFont="1" applyFill="1" applyBorder="1" applyAlignment="1">
      <alignment horizontal="center" vertical="center"/>
    </xf>
    <xf numFmtId="0" fontId="223" fillId="185" borderId="501" xfId="92" applyFont="1" applyFill="1" applyBorder="1" applyAlignment="1">
      <alignment vertical="center"/>
    </xf>
    <xf numFmtId="0" fontId="220" fillId="180" borderId="491" xfId="92" applyFont="1" applyFill="1" applyAlignment="1">
      <alignment horizontal="left" vertical="top"/>
    </xf>
    <xf numFmtId="0" fontId="176" fillId="174" borderId="503" xfId="52" applyFill="1" applyBorder="1" applyAlignment="1">
      <alignment horizontal="center" vertical="top"/>
    </xf>
    <xf numFmtId="0" fontId="176" fillId="174" borderId="503" xfId="52" applyFill="1" applyBorder="1" applyAlignment="1">
      <alignment horizontal="center" vertical="top" wrapText="1"/>
    </xf>
    <xf numFmtId="0" fontId="176" fillId="174" borderId="503" xfId="52" applyFill="1" applyBorder="1" applyAlignment="1" applyProtection="1">
      <alignment horizontal="center"/>
      <protection locked="0"/>
    </xf>
    <xf numFmtId="0" fontId="176" fillId="146" borderId="503" xfId="52" applyBorder="1" applyAlignment="1">
      <alignment horizontal="center" vertical="top" wrapText="1"/>
    </xf>
    <xf numFmtId="0" fontId="176" fillId="174" borderId="503" xfId="52" applyFill="1" applyBorder="1" applyAlignment="1">
      <alignment horizontal="center"/>
    </xf>
    <xf numFmtId="174" fontId="176" fillId="177" borderId="503" xfId="52" applyNumberFormat="1" applyFill="1" applyBorder="1" applyAlignment="1" applyProtection="1">
      <alignment horizontal="center"/>
      <protection locked="0"/>
    </xf>
    <xf numFmtId="1" fontId="176" fillId="177" borderId="503" xfId="52" applyNumberFormat="1" applyFill="1" applyBorder="1" applyAlignment="1" applyProtection="1">
      <alignment horizontal="center"/>
      <protection locked="0"/>
    </xf>
    <xf numFmtId="0" fontId="189" fillId="181" borderId="505" xfId="52" applyFont="1" applyFill="1" applyBorder="1" applyAlignment="1">
      <alignment horizontal="center" vertical="center"/>
    </xf>
    <xf numFmtId="0" fontId="189" fillId="182" borderId="505" xfId="52" applyFont="1" applyFill="1" applyBorder="1" applyAlignment="1">
      <alignment horizontal="center" vertical="center"/>
    </xf>
    <xf numFmtId="2" fontId="189" fillId="182" borderId="505" xfId="52" applyNumberFormat="1" applyFont="1" applyFill="1" applyBorder="1" applyAlignment="1">
      <alignment horizontal="center" vertical="center"/>
    </xf>
    <xf numFmtId="174" fontId="200" fillId="183" borderId="505" xfId="91" applyNumberFormat="1" applyFont="1" applyFill="1" applyBorder="1" applyAlignment="1">
      <alignment horizontal="center" vertical="center"/>
    </xf>
    <xf numFmtId="0" fontId="200" fillId="183" borderId="505" xfId="91" applyFont="1" applyFill="1" applyBorder="1" applyAlignment="1">
      <alignment horizontal="center" vertical="center"/>
    </xf>
    <xf numFmtId="0" fontId="176" fillId="174" borderId="503" xfId="52" applyFill="1" applyBorder="1"/>
    <xf numFmtId="2" fontId="176" fillId="174" borderId="503" xfId="52" applyNumberFormat="1" applyFill="1" applyBorder="1"/>
    <xf numFmtId="1" fontId="176" fillId="174" borderId="503" xfId="52" applyNumberFormat="1" applyFill="1" applyBorder="1"/>
    <xf numFmtId="0" fontId="182" fillId="175" borderId="491" xfId="52" applyFont="1" applyFill="1"/>
    <xf numFmtId="0" fontId="184" fillId="175" borderId="491" xfId="52" applyFont="1" applyFill="1" applyAlignment="1" applyProtection="1">
      <alignment horizontal="center"/>
      <protection locked="0"/>
    </xf>
    <xf numFmtId="0" fontId="184" fillId="175" borderId="491" xfId="52" applyFont="1" applyFill="1" applyAlignment="1">
      <alignment horizontal="center"/>
    </xf>
    <xf numFmtId="0" fontId="182" fillId="175" borderId="504" xfId="52" applyFont="1" applyFill="1" applyBorder="1"/>
    <xf numFmtId="20" fontId="184" fillId="175" borderId="504" xfId="52" applyNumberFormat="1" applyFont="1" applyFill="1" applyBorder="1" applyAlignment="1" applyProtection="1">
      <alignment horizontal="center"/>
      <protection locked="0"/>
    </xf>
    <xf numFmtId="0" fontId="184" fillId="175" borderId="504" xfId="52" applyFont="1" applyFill="1" applyBorder="1"/>
    <xf numFmtId="0" fontId="182" fillId="175" borderId="504" xfId="52" applyFont="1" applyFill="1" applyBorder="1" applyAlignment="1">
      <alignment horizontal="center"/>
    </xf>
    <xf numFmtId="172" fontId="184" fillId="175" borderId="504" xfId="52" applyNumberFormat="1" applyFont="1" applyFill="1" applyBorder="1" applyAlignment="1">
      <alignment horizontal="center"/>
    </xf>
    <xf numFmtId="14" fontId="184" fillId="175" borderId="504" xfId="52" applyNumberFormat="1" applyFont="1" applyFill="1" applyBorder="1" applyAlignment="1" applyProtection="1">
      <alignment horizontal="center"/>
      <protection locked="0"/>
    </xf>
    <xf numFmtId="0" fontId="184" fillId="175" borderId="512" xfId="52" applyFont="1" applyFill="1" applyBorder="1"/>
    <xf numFmtId="0" fontId="184" fillId="175" borderId="503" xfId="52" applyFont="1" applyFill="1" applyBorder="1" applyAlignment="1">
      <alignment horizontal="center"/>
    </xf>
    <xf numFmtId="0" fontId="217" fillId="175" borderId="491" xfId="52" applyFont="1" applyFill="1"/>
    <xf numFmtId="0" fontId="217" fillId="175" borderId="491" xfId="52" applyFont="1" applyFill="1" applyProtection="1">
      <protection locked="0"/>
    </xf>
    <xf numFmtId="0" fontId="217" fillId="175" borderId="491" xfId="52" applyFont="1" applyFill="1" applyAlignment="1">
      <alignment horizontal="center"/>
    </xf>
    <xf numFmtId="0" fontId="226" fillId="175" borderId="491" xfId="52" applyFont="1" applyFill="1"/>
    <xf numFmtId="0" fontId="226" fillId="175" borderId="491" xfId="52" applyFont="1" applyFill="1" applyAlignment="1">
      <alignment horizontal="center"/>
    </xf>
    <xf numFmtId="0" fontId="226" fillId="175" borderId="491" xfId="52" quotePrefix="1" applyFont="1" applyFill="1" applyAlignment="1">
      <alignment horizontal="left"/>
    </xf>
    <xf numFmtId="0" fontId="226" fillId="175" borderId="491" xfId="52" applyFont="1" applyFill="1" applyAlignment="1">
      <alignment wrapText="1"/>
    </xf>
    <xf numFmtId="0" fontId="227" fillId="175" borderId="491" xfId="52" applyFont="1" applyFill="1" applyAlignment="1">
      <alignment horizontal="center"/>
    </xf>
    <xf numFmtId="170" fontId="226" fillId="188" borderId="491" xfId="52" applyNumberFormat="1" applyFont="1" applyFill="1" applyAlignment="1">
      <alignment horizontal="center"/>
    </xf>
    <xf numFmtId="0" fontId="228" fillId="175" borderId="508" xfId="52" applyFont="1" applyFill="1" applyBorder="1"/>
    <xf numFmtId="0" fontId="217" fillId="175" borderId="515" xfId="52" applyFont="1" applyFill="1" applyBorder="1"/>
    <xf numFmtId="0" fontId="217" fillId="175" borderId="508" xfId="52" applyFont="1" applyFill="1" applyBorder="1"/>
    <xf numFmtId="0" fontId="227" fillId="175" borderId="508" xfId="52" applyFont="1" applyFill="1" applyBorder="1"/>
    <xf numFmtId="0" fontId="226" fillId="175" borderId="508" xfId="52" applyFont="1" applyFill="1" applyBorder="1"/>
    <xf numFmtId="0" fontId="217" fillId="175" borderId="507" xfId="52" applyFont="1" applyFill="1" applyBorder="1"/>
    <xf numFmtId="0" fontId="217" fillId="175" borderId="545" xfId="52" applyFont="1" applyFill="1" applyBorder="1"/>
    <xf numFmtId="0" fontId="228" fillId="175" borderId="503" xfId="52" applyFont="1" applyFill="1" applyBorder="1" applyAlignment="1" applyProtection="1">
      <alignment horizontal="center"/>
      <protection locked="0"/>
    </xf>
    <xf numFmtId="0" fontId="217" fillId="175" borderId="546" xfId="52" applyFont="1" applyFill="1" applyBorder="1" applyProtection="1">
      <protection locked="0"/>
    </xf>
    <xf numFmtId="0" fontId="217" fillId="175" borderId="515" xfId="52" applyFont="1" applyFill="1" applyBorder="1" applyProtection="1">
      <protection locked="0"/>
    </xf>
    <xf numFmtId="0" fontId="217" fillId="175" borderId="545" xfId="52" applyFont="1" applyFill="1" applyBorder="1" applyProtection="1">
      <protection locked="0"/>
    </xf>
    <xf numFmtId="173" fontId="184" fillId="171" borderId="518" xfId="52" applyNumberFormat="1" applyFont="1" applyFill="1" applyBorder="1" applyAlignment="1" applyProtection="1">
      <alignment horizontal="center"/>
      <protection locked="0"/>
    </xf>
    <xf numFmtId="0" fontId="176" fillId="177" borderId="503" xfId="52" applyFill="1" applyBorder="1" applyAlignment="1">
      <alignment horizontal="center" vertical="top" wrapText="1"/>
    </xf>
    <xf numFmtId="49" fontId="184" fillId="174" borderId="503" xfId="52" applyNumberFormat="1" applyFont="1" applyFill="1" applyBorder="1" applyAlignment="1">
      <alignment horizontal="center"/>
    </xf>
    <xf numFmtId="0" fontId="184" fillId="174" borderId="503" xfId="52" applyFont="1" applyFill="1" applyBorder="1" applyAlignment="1">
      <alignment horizontal="center" vertical="top" wrapText="1"/>
    </xf>
    <xf numFmtId="1" fontId="184" fillId="177" borderId="503" xfId="52" applyNumberFormat="1" applyFont="1" applyFill="1" applyBorder="1" applyAlignment="1">
      <alignment horizontal="center" vertical="top" wrapText="1"/>
    </xf>
    <xf numFmtId="2" fontId="176" fillId="177" borderId="503" xfId="52" applyNumberFormat="1" applyFill="1" applyBorder="1" applyAlignment="1">
      <alignment horizontal="center"/>
    </xf>
    <xf numFmtId="0" fontId="221" fillId="194" borderId="567" xfId="52" applyFont="1" applyFill="1" applyBorder="1" applyAlignment="1">
      <alignment horizontal="center" vertical="center"/>
    </xf>
    <xf numFmtId="0" fontId="221" fillId="194" borderId="574" xfId="52" applyFont="1" applyFill="1" applyBorder="1" applyAlignment="1">
      <alignment horizontal="center" vertical="center"/>
    </xf>
    <xf numFmtId="0" fontId="221" fillId="194" borderId="575" xfId="52" applyFont="1" applyFill="1" applyBorder="1" applyAlignment="1">
      <alignment horizontal="center" vertical="center"/>
    </xf>
    <xf numFmtId="0" fontId="221" fillId="194" borderId="576" xfId="52" applyFont="1" applyFill="1" applyBorder="1" applyAlignment="1">
      <alignment horizontal="center" vertical="center"/>
    </xf>
    <xf numFmtId="0" fontId="221" fillId="194" borderId="577" xfId="52" applyFont="1" applyFill="1" applyBorder="1" applyAlignment="1">
      <alignment horizontal="center" vertical="center"/>
    </xf>
    <xf numFmtId="0" fontId="221" fillId="194" borderId="578" xfId="52" applyFont="1" applyFill="1" applyBorder="1" applyAlignment="1">
      <alignment horizontal="center" vertical="center"/>
    </xf>
    <xf numFmtId="0" fontId="221" fillId="177" borderId="576" xfId="52" applyFont="1" applyFill="1" applyBorder="1" applyAlignment="1" applyProtection="1">
      <alignment horizontal="center" vertical="center"/>
      <protection locked="0"/>
    </xf>
    <xf numFmtId="0" fontId="221" fillId="177" borderId="586" xfId="52" applyFont="1" applyFill="1" applyBorder="1" applyAlignment="1" applyProtection="1">
      <alignment horizontal="center" vertical="center"/>
      <protection locked="0"/>
    </xf>
    <xf numFmtId="0" fontId="221" fillId="194" borderId="587" xfId="52" applyFont="1" applyFill="1" applyBorder="1" applyAlignment="1">
      <alignment horizontal="center" vertical="center"/>
    </xf>
    <xf numFmtId="0" fontId="221" fillId="194" borderId="588" xfId="52" applyFont="1" applyFill="1" applyBorder="1" applyAlignment="1">
      <alignment horizontal="center" vertical="center"/>
    </xf>
    <xf numFmtId="0" fontId="221" fillId="194" borderId="589" xfId="52" applyFont="1" applyFill="1" applyBorder="1" applyAlignment="1">
      <alignment horizontal="center" vertical="center"/>
    </xf>
    <xf numFmtId="0" fontId="221" fillId="177" borderId="595" xfId="52" applyFont="1" applyFill="1" applyBorder="1" applyAlignment="1" applyProtection="1">
      <alignment horizontal="center" vertical="center"/>
      <protection locked="0"/>
    </xf>
    <xf numFmtId="0" fontId="221" fillId="177" borderId="574" xfId="52" applyFont="1" applyFill="1" applyBorder="1" applyAlignment="1" applyProtection="1">
      <alignment horizontal="center" vertical="center"/>
      <protection locked="0"/>
    </xf>
    <xf numFmtId="0" fontId="221" fillId="177" borderId="578" xfId="52" applyFont="1" applyFill="1" applyBorder="1" applyAlignment="1" applyProtection="1">
      <alignment horizontal="center" vertical="center"/>
      <protection locked="0"/>
    </xf>
    <xf numFmtId="0" fontId="221" fillId="194" borderId="592" xfId="52" applyFont="1" applyFill="1" applyBorder="1" applyAlignment="1">
      <alignment horizontal="center" vertical="center"/>
    </xf>
    <xf numFmtId="0" fontId="221" fillId="194" borderId="596" xfId="52" applyFont="1" applyFill="1" applyBorder="1" applyAlignment="1">
      <alignment horizontal="center" vertical="center"/>
    </xf>
    <xf numFmtId="0" fontId="221" fillId="194" borderId="597" xfId="52" applyFont="1" applyFill="1" applyBorder="1" applyAlignment="1">
      <alignment horizontal="center" vertical="center"/>
    </xf>
    <xf numFmtId="0" fontId="221" fillId="177" borderId="597" xfId="52" applyFont="1" applyFill="1" applyBorder="1" applyAlignment="1" applyProtection="1">
      <alignment horizontal="center" vertical="center"/>
      <protection locked="0"/>
    </xf>
    <xf numFmtId="0" fontId="221" fillId="194" borderId="598" xfId="52" applyFont="1" applyFill="1" applyBorder="1" applyAlignment="1">
      <alignment horizontal="center" vertical="center"/>
    </xf>
    <xf numFmtId="0" fontId="221" fillId="194" borderId="568" xfId="52" applyFont="1" applyFill="1" applyBorder="1" applyAlignment="1">
      <alignment horizontal="center" vertical="center"/>
    </xf>
    <xf numFmtId="0" fontId="221" fillId="194" borderId="586" xfId="52" applyFont="1" applyFill="1" applyBorder="1" applyAlignment="1">
      <alignment horizontal="center" vertical="center"/>
    </xf>
    <xf numFmtId="0" fontId="221" fillId="177" borderId="585" xfId="52" applyFont="1" applyFill="1" applyBorder="1" applyAlignment="1" applyProtection="1">
      <alignment horizontal="center" vertical="center"/>
      <protection locked="0"/>
    </xf>
    <xf numFmtId="0" fontId="221" fillId="186" borderId="599" xfId="52" applyFont="1" applyFill="1" applyBorder="1" applyAlignment="1">
      <alignment horizontal="center" vertical="center"/>
    </xf>
    <xf numFmtId="0" fontId="221" fillId="186" borderId="566" xfId="52" applyFont="1" applyFill="1" applyBorder="1" applyAlignment="1">
      <alignment horizontal="center" vertical="center"/>
    </xf>
    <xf numFmtId="0" fontId="221" fillId="186" borderId="587" xfId="52" applyFont="1" applyFill="1" applyBorder="1" applyAlignment="1">
      <alignment horizontal="center" vertical="center"/>
    </xf>
    <xf numFmtId="0" fontId="221" fillId="186" borderId="567" xfId="52" applyFont="1" applyFill="1" applyBorder="1" applyAlignment="1">
      <alignment horizontal="center" vertical="center"/>
    </xf>
    <xf numFmtId="0" fontId="221" fillId="186" borderId="598" xfId="52" applyFont="1" applyFill="1" applyBorder="1" applyAlignment="1">
      <alignment horizontal="center" vertical="center"/>
    </xf>
    <xf numFmtId="0" fontId="221" fillId="186" borderId="568" xfId="52" applyFont="1" applyFill="1" applyBorder="1" applyAlignment="1">
      <alignment horizontal="center" vertical="center"/>
    </xf>
    <xf numFmtId="0" fontId="221" fillId="184" borderId="567" xfId="52" applyFont="1" applyFill="1" applyBorder="1" applyAlignment="1">
      <alignment horizontal="center" vertical="center"/>
    </xf>
    <xf numFmtId="0" fontId="221" fillId="190" borderId="567" xfId="52" applyFont="1" applyFill="1" applyBorder="1" applyAlignment="1">
      <alignment horizontal="center" vertical="center"/>
    </xf>
    <xf numFmtId="0" fontId="221" fillId="176" borderId="599" xfId="52" applyFont="1" applyFill="1" applyBorder="1" applyAlignment="1">
      <alignment horizontal="center" vertical="center"/>
    </xf>
    <xf numFmtId="0" fontId="221" fillId="176" borderId="566" xfId="52" applyFont="1" applyFill="1" applyBorder="1" applyAlignment="1">
      <alignment horizontal="center" vertical="center"/>
    </xf>
    <xf numFmtId="0" fontId="221" fillId="176" borderId="585" xfId="52" applyFont="1" applyFill="1" applyBorder="1" applyAlignment="1">
      <alignment horizontal="center" vertical="center"/>
    </xf>
    <xf numFmtId="0" fontId="221" fillId="176" borderId="587" xfId="52" applyFont="1" applyFill="1" applyBorder="1" applyAlignment="1">
      <alignment horizontal="center" vertical="center"/>
    </xf>
    <xf numFmtId="0" fontId="221" fillId="176" borderId="567" xfId="52" applyFont="1" applyFill="1" applyBorder="1" applyAlignment="1">
      <alignment horizontal="center" vertical="center"/>
    </xf>
    <xf numFmtId="0" fontId="221" fillId="176" borderId="574" xfId="52" applyFont="1" applyFill="1" applyBorder="1" applyAlignment="1">
      <alignment horizontal="center" vertical="center"/>
    </xf>
    <xf numFmtId="0" fontId="221" fillId="176" borderId="598" xfId="52" applyFont="1" applyFill="1" applyBorder="1" applyAlignment="1">
      <alignment horizontal="center" vertical="center"/>
    </xf>
    <xf numFmtId="0" fontId="221" fillId="176" borderId="568" xfId="52" applyFont="1" applyFill="1" applyBorder="1" applyAlignment="1">
      <alignment horizontal="center" vertical="center"/>
    </xf>
    <xf numFmtId="0" fontId="221" fillId="176" borderId="586" xfId="52" applyFont="1" applyFill="1" applyBorder="1" applyAlignment="1">
      <alignment horizontal="center" vertical="center"/>
    </xf>
    <xf numFmtId="0" fontId="221" fillId="186" borderId="574" xfId="52" applyFont="1" applyFill="1" applyBorder="1" applyAlignment="1">
      <alignment horizontal="center" vertical="center"/>
    </xf>
    <xf numFmtId="0" fontId="221" fillId="186" borderId="588" xfId="52" applyFont="1" applyFill="1" applyBorder="1" applyAlignment="1">
      <alignment horizontal="center" vertical="center"/>
    </xf>
    <xf numFmtId="0" fontId="221" fillId="186" borderId="575" xfId="52" applyFont="1" applyFill="1" applyBorder="1" applyAlignment="1">
      <alignment horizontal="center" vertical="center"/>
    </xf>
    <xf numFmtId="0" fontId="221" fillId="186" borderId="576" xfId="52" applyFont="1" applyFill="1" applyBorder="1" applyAlignment="1">
      <alignment horizontal="center" vertical="center"/>
    </xf>
    <xf numFmtId="0" fontId="221" fillId="186" borderId="585" xfId="52" applyFont="1" applyFill="1" applyBorder="1" applyAlignment="1">
      <alignment horizontal="center" vertical="center"/>
    </xf>
    <xf numFmtId="0" fontId="221" fillId="186" borderId="586" xfId="52" applyFont="1" applyFill="1" applyBorder="1" applyAlignment="1">
      <alignment horizontal="center" vertical="center"/>
    </xf>
    <xf numFmtId="0" fontId="221" fillId="176" borderId="588" xfId="52" applyFont="1" applyFill="1" applyBorder="1" applyAlignment="1">
      <alignment horizontal="center" vertical="center"/>
    </xf>
    <xf numFmtId="0" fontId="221" fillId="176" borderId="575" xfId="52" applyFont="1" applyFill="1" applyBorder="1" applyAlignment="1">
      <alignment horizontal="center" vertical="center"/>
    </xf>
    <xf numFmtId="0" fontId="221" fillId="176" borderId="576" xfId="52" applyFont="1" applyFill="1" applyBorder="1" applyAlignment="1">
      <alignment horizontal="center" vertical="center"/>
    </xf>
    <xf numFmtId="0" fontId="221" fillId="184" borderId="588" xfId="52" applyFont="1" applyFill="1" applyBorder="1" applyAlignment="1">
      <alignment horizontal="center" vertical="center"/>
    </xf>
    <xf numFmtId="0" fontId="221" fillId="184" borderId="575" xfId="52" applyFont="1" applyFill="1" applyBorder="1" applyAlignment="1">
      <alignment horizontal="center" vertical="center"/>
    </xf>
    <xf numFmtId="0" fontId="221" fillId="187" borderId="592" xfId="52" applyFont="1" applyFill="1" applyBorder="1" applyAlignment="1">
      <alignment horizontal="center" vertical="center"/>
    </xf>
    <xf numFmtId="0" fontId="221" fillId="187" borderId="596" xfId="52" applyFont="1" applyFill="1" applyBorder="1" applyAlignment="1">
      <alignment horizontal="center" vertical="center"/>
    </xf>
    <xf numFmtId="0" fontId="221" fillId="187" borderId="597" xfId="52" applyFont="1" applyFill="1" applyBorder="1" applyAlignment="1">
      <alignment horizontal="center" vertical="center"/>
    </xf>
    <xf numFmtId="0" fontId="221" fillId="187" borderId="587" xfId="52" applyFont="1" applyFill="1" applyBorder="1" applyAlignment="1">
      <alignment horizontal="center" vertical="center"/>
    </xf>
    <xf numFmtId="0" fontId="221" fillId="187" borderId="567" xfId="52" applyFont="1" applyFill="1" applyBorder="1" applyAlignment="1">
      <alignment horizontal="center" vertical="center"/>
    </xf>
    <xf numFmtId="0" fontId="221" fillId="187" borderId="574" xfId="52" applyFont="1" applyFill="1" applyBorder="1" applyAlignment="1">
      <alignment horizontal="center" vertical="center"/>
    </xf>
    <xf numFmtId="0" fontId="221" fillId="187" borderId="588" xfId="52" applyFont="1" applyFill="1" applyBorder="1" applyAlignment="1">
      <alignment horizontal="center" vertical="center"/>
    </xf>
    <xf numFmtId="0" fontId="221" fillId="187" borderId="575" xfId="52" applyFont="1" applyFill="1" applyBorder="1" applyAlignment="1">
      <alignment horizontal="center" vertical="center"/>
    </xf>
    <xf numFmtId="0" fontId="221" fillId="187" borderId="576" xfId="52" applyFont="1" applyFill="1" applyBorder="1" applyAlignment="1">
      <alignment horizontal="center" vertical="center"/>
    </xf>
    <xf numFmtId="0" fontId="221" fillId="190" borderId="590" xfId="52" applyFont="1" applyFill="1" applyBorder="1" applyAlignment="1">
      <alignment horizontal="center" vertical="center"/>
    </xf>
    <xf numFmtId="0" fontId="221" fillId="190" borderId="577" xfId="52" applyFont="1" applyFill="1" applyBorder="1" applyAlignment="1">
      <alignment horizontal="center" vertical="center"/>
    </xf>
    <xf numFmtId="0" fontId="221" fillId="190" borderId="579" xfId="52" applyFont="1" applyFill="1" applyBorder="1" applyAlignment="1">
      <alignment horizontal="center" vertical="center"/>
    </xf>
    <xf numFmtId="0" fontId="221" fillId="190" borderId="580" xfId="52" applyFont="1" applyFill="1" applyBorder="1" applyAlignment="1">
      <alignment horizontal="center" vertical="center"/>
    </xf>
    <xf numFmtId="0" fontId="221" fillId="190" borderId="588" xfId="52" applyFont="1" applyFill="1" applyBorder="1" applyAlignment="1">
      <alignment horizontal="center" vertical="center"/>
    </xf>
    <xf numFmtId="0" fontId="221" fillId="190" borderId="575" xfId="52" applyFont="1" applyFill="1" applyBorder="1" applyAlignment="1">
      <alignment horizontal="center" vertical="center"/>
    </xf>
    <xf numFmtId="0" fontId="221" fillId="190" borderId="576" xfId="52" applyFont="1" applyFill="1" applyBorder="1" applyAlignment="1">
      <alignment horizontal="center" vertical="center"/>
    </xf>
    <xf numFmtId="0" fontId="221" fillId="190" borderId="581" xfId="52" applyFont="1" applyFill="1" applyBorder="1" applyAlignment="1">
      <alignment horizontal="center" vertical="center"/>
    </xf>
    <xf numFmtId="0" fontId="221" fillId="176" borderId="590" xfId="52" applyFont="1" applyFill="1" applyBorder="1" applyAlignment="1">
      <alignment horizontal="center" vertical="center"/>
    </xf>
    <xf numFmtId="0" fontId="221" fillId="176" borderId="577" xfId="52" applyFont="1" applyFill="1" applyBorder="1" applyAlignment="1">
      <alignment horizontal="center" vertical="center"/>
    </xf>
    <xf numFmtId="0" fontId="221" fillId="176" borderId="579" xfId="52" applyFont="1" applyFill="1" applyBorder="1" applyAlignment="1">
      <alignment horizontal="center" vertical="center"/>
    </xf>
    <xf numFmtId="0" fontId="221" fillId="176" borderId="581" xfId="52" applyFont="1" applyFill="1" applyBorder="1" applyAlignment="1">
      <alignment horizontal="center" vertical="center"/>
    </xf>
    <xf numFmtId="0" fontId="221" fillId="176" borderId="582" xfId="52" applyFont="1" applyFill="1" applyBorder="1" applyAlignment="1">
      <alignment horizontal="center" vertical="center"/>
    </xf>
    <xf numFmtId="0" fontId="221" fillId="192" borderId="590" xfId="52" applyFont="1" applyFill="1" applyBorder="1" applyAlignment="1">
      <alignment horizontal="center" vertical="center"/>
    </xf>
    <xf numFmtId="0" fontId="221" fillId="192" borderId="577" xfId="52" applyFont="1" applyFill="1" applyBorder="1" applyAlignment="1">
      <alignment horizontal="center" vertical="center"/>
    </xf>
    <xf numFmtId="0" fontId="221" fillId="192" borderId="579" xfId="52" applyFont="1" applyFill="1" applyBorder="1" applyAlignment="1">
      <alignment horizontal="center" vertical="center"/>
    </xf>
    <xf numFmtId="0" fontId="221" fillId="192" borderId="580" xfId="52" applyFont="1" applyFill="1" applyBorder="1" applyAlignment="1">
      <alignment horizontal="center" vertical="center"/>
    </xf>
    <xf numFmtId="0" fontId="221" fillId="192" borderId="588" xfId="52" applyFont="1" applyFill="1" applyBorder="1" applyAlignment="1">
      <alignment horizontal="center" vertical="center"/>
    </xf>
    <xf numFmtId="0" fontId="221" fillId="192" borderId="567" xfId="52" applyFont="1" applyFill="1" applyBorder="1" applyAlignment="1">
      <alignment horizontal="center" vertical="center"/>
    </xf>
    <xf numFmtId="0" fontId="221" fillId="192" borderId="575" xfId="52" applyFont="1" applyFill="1" applyBorder="1" applyAlignment="1">
      <alignment horizontal="center" vertical="center"/>
    </xf>
    <xf numFmtId="0" fontId="221" fillId="192" borderId="576" xfId="52" applyFont="1" applyFill="1" applyBorder="1" applyAlignment="1">
      <alignment horizontal="center" vertical="center"/>
    </xf>
    <xf numFmtId="0" fontId="221" fillId="192" borderId="581" xfId="52" applyFont="1" applyFill="1" applyBorder="1" applyAlignment="1">
      <alignment horizontal="center" vertical="center"/>
    </xf>
    <xf numFmtId="0" fontId="221" fillId="192" borderId="582" xfId="52" applyFont="1" applyFill="1" applyBorder="1" applyAlignment="1">
      <alignment horizontal="center" vertical="center"/>
    </xf>
    <xf numFmtId="0" fontId="221" fillId="186" borderId="590" xfId="52" applyFont="1" applyFill="1" applyBorder="1" applyAlignment="1">
      <alignment horizontal="center" vertical="center"/>
    </xf>
    <xf numFmtId="0" fontId="221" fillId="186" borderId="577" xfId="52" applyFont="1" applyFill="1" applyBorder="1" applyAlignment="1">
      <alignment horizontal="center" vertical="center"/>
    </xf>
    <xf numFmtId="0" fontId="221" fillId="186" borderId="579" xfId="52" applyFont="1" applyFill="1" applyBorder="1" applyAlignment="1">
      <alignment horizontal="center" vertical="center"/>
    </xf>
    <xf numFmtId="0" fontId="221" fillId="186" borderId="580" xfId="52" applyFont="1" applyFill="1" applyBorder="1" applyAlignment="1">
      <alignment horizontal="center" vertical="center"/>
    </xf>
    <xf numFmtId="0" fontId="221" fillId="186" borderId="581" xfId="52" applyFont="1" applyFill="1" applyBorder="1" applyAlignment="1">
      <alignment horizontal="center" vertical="center"/>
    </xf>
    <xf numFmtId="0" fontId="221" fillId="186" borderId="582" xfId="52" applyFont="1" applyFill="1" applyBorder="1" applyAlignment="1">
      <alignment horizontal="center" vertical="center"/>
    </xf>
    <xf numFmtId="0" fontId="221" fillId="187" borderId="590" xfId="52" applyFont="1" applyFill="1" applyBorder="1" applyAlignment="1">
      <alignment horizontal="center" vertical="center"/>
    </xf>
    <xf numFmtId="0" fontId="221" fillId="187" borderId="577" xfId="52" applyFont="1" applyFill="1" applyBorder="1" applyAlignment="1">
      <alignment horizontal="center" vertical="center"/>
    </xf>
    <xf numFmtId="0" fontId="221" fillId="187" borderId="579" xfId="52" applyFont="1" applyFill="1" applyBorder="1" applyAlignment="1">
      <alignment horizontal="center" vertical="center"/>
    </xf>
    <xf numFmtId="0" fontId="221" fillId="187" borderId="580" xfId="52" applyFont="1" applyFill="1" applyBorder="1" applyAlignment="1">
      <alignment horizontal="center" vertical="center"/>
    </xf>
    <xf numFmtId="0" fontId="221" fillId="184" borderId="589" xfId="52" applyFont="1" applyFill="1" applyBorder="1" applyAlignment="1">
      <alignment horizontal="center" vertical="center"/>
    </xf>
    <xf numFmtId="0" fontId="221" fillId="184" borderId="577" xfId="52" applyFont="1" applyFill="1" applyBorder="1" applyAlignment="1">
      <alignment horizontal="center" vertical="center"/>
    </xf>
    <xf numFmtId="0" fontId="221" fillId="184" borderId="582" xfId="52" applyFont="1" applyFill="1" applyBorder="1" applyAlignment="1">
      <alignment horizontal="center" vertical="center"/>
    </xf>
    <xf numFmtId="0" fontId="221" fillId="193" borderId="588" xfId="52" applyFont="1" applyFill="1" applyBorder="1" applyAlignment="1" applyProtection="1">
      <alignment horizontal="center" vertical="center"/>
      <protection locked="0"/>
    </xf>
    <xf numFmtId="0" fontId="221" fillId="193" borderId="575" xfId="52" applyFont="1" applyFill="1" applyBorder="1" applyAlignment="1" applyProtection="1">
      <alignment horizontal="center" vertical="center"/>
      <protection locked="0"/>
    </xf>
    <xf numFmtId="0" fontId="221" fillId="193" borderId="576" xfId="52" applyFont="1" applyFill="1" applyBorder="1" applyAlignment="1" applyProtection="1">
      <alignment horizontal="center" vertical="center"/>
      <protection locked="0"/>
    </xf>
    <xf numFmtId="0" fontId="221" fillId="196" borderId="591" xfId="52" applyFont="1" applyFill="1" applyBorder="1" applyAlignment="1" applyProtection="1">
      <alignment horizontal="center" vertical="center"/>
      <protection locked="0"/>
    </xf>
    <xf numFmtId="0" fontId="221" fillId="196" borderId="583" xfId="52" applyFont="1" applyFill="1" applyBorder="1" applyAlignment="1" applyProtection="1">
      <alignment horizontal="center" vertical="center"/>
      <protection locked="0"/>
    </xf>
    <xf numFmtId="0" fontId="221" fillId="196" borderId="584" xfId="52" applyFont="1" applyFill="1" applyBorder="1" applyAlignment="1" applyProtection="1">
      <alignment horizontal="center" vertical="center"/>
      <protection locked="0"/>
    </xf>
    <xf numFmtId="0" fontId="221" fillId="196" borderId="588" xfId="52" applyFont="1" applyFill="1" applyBorder="1" applyAlignment="1" applyProtection="1">
      <alignment horizontal="center" vertical="center"/>
      <protection locked="0"/>
    </xf>
    <xf numFmtId="0" fontId="221" fillId="196" borderId="575" xfId="52" applyFont="1" applyFill="1" applyBorder="1" applyAlignment="1" applyProtection="1">
      <alignment horizontal="center" vertical="center"/>
      <protection locked="0"/>
    </xf>
    <xf numFmtId="0" fontId="221" fillId="196" borderId="576" xfId="52" applyFont="1" applyFill="1" applyBorder="1" applyAlignment="1" applyProtection="1">
      <alignment horizontal="center" vertical="center"/>
      <protection locked="0"/>
    </xf>
    <xf numFmtId="0" fontId="221" fillId="193" borderId="587" xfId="52" applyFont="1" applyFill="1" applyBorder="1" applyAlignment="1" applyProtection="1">
      <alignment horizontal="center" vertical="center"/>
      <protection locked="0"/>
    </xf>
    <xf numFmtId="0" fontId="221" fillId="195" borderId="589" xfId="52" applyFont="1" applyFill="1" applyBorder="1" applyAlignment="1" applyProtection="1">
      <alignment horizontal="center" vertical="center"/>
      <protection locked="0"/>
    </xf>
    <xf numFmtId="0" fontId="221" fillId="195" borderId="579" xfId="52" applyFont="1" applyFill="1" applyBorder="1" applyAlignment="1" applyProtection="1">
      <alignment horizontal="center" vertical="center"/>
      <protection locked="0"/>
    </xf>
    <xf numFmtId="0" fontId="221" fillId="195" borderId="580" xfId="52" applyFont="1" applyFill="1" applyBorder="1" applyAlignment="1" applyProtection="1">
      <alignment horizontal="center" vertical="center"/>
      <protection locked="0"/>
    </xf>
    <xf numFmtId="0" fontId="231" fillId="195" borderId="592" xfId="52" applyFont="1" applyFill="1" applyBorder="1" applyAlignment="1" applyProtection="1">
      <alignment horizontal="center" vertical="center"/>
      <protection locked="0"/>
    </xf>
    <xf numFmtId="0" fontId="221" fillId="195" borderId="575" xfId="52" applyFont="1" applyFill="1" applyBorder="1" applyAlignment="1" applyProtection="1">
      <alignment horizontal="center" vertical="center"/>
      <protection locked="0"/>
    </xf>
    <xf numFmtId="0" fontId="221" fillId="195" borderId="576" xfId="52" applyFont="1" applyFill="1" applyBorder="1" applyAlignment="1" applyProtection="1">
      <alignment horizontal="center" vertical="center"/>
      <protection locked="0"/>
    </xf>
    <xf numFmtId="0" fontId="221" fillId="195" borderId="588" xfId="52" applyFont="1" applyFill="1" applyBorder="1" applyAlignment="1" applyProtection="1">
      <alignment horizontal="center" vertical="center"/>
      <protection locked="0"/>
    </xf>
    <xf numFmtId="0" fontId="221" fillId="195" borderId="593" xfId="52" applyFont="1" applyFill="1" applyBorder="1" applyAlignment="1" applyProtection="1">
      <alignment horizontal="center" vertical="center"/>
      <protection locked="0"/>
    </xf>
    <xf numFmtId="0" fontId="221" fillId="195" borderId="594" xfId="52" applyFont="1" applyFill="1" applyBorder="1" applyAlignment="1" applyProtection="1">
      <alignment horizontal="center" vertical="center"/>
      <protection locked="0"/>
    </xf>
    <xf numFmtId="0" fontId="221" fillId="195" borderId="595" xfId="52" applyFont="1" applyFill="1" applyBorder="1" applyAlignment="1" applyProtection="1">
      <alignment horizontal="center" vertical="center"/>
      <protection locked="0"/>
    </xf>
    <xf numFmtId="0" fontId="221" fillId="194" borderId="601" xfId="52" applyFont="1" applyFill="1" applyBorder="1" applyAlignment="1">
      <alignment horizontal="center" vertical="center"/>
    </xf>
    <xf numFmtId="0" fontId="221" fillId="194" borderId="602" xfId="52" applyFont="1" applyFill="1" applyBorder="1" applyAlignment="1">
      <alignment horizontal="center" vertical="center"/>
    </xf>
    <xf numFmtId="0" fontId="221" fillId="194" borderId="603" xfId="52" applyFont="1" applyFill="1" applyBorder="1" applyAlignment="1">
      <alignment horizontal="center" vertical="center"/>
    </xf>
    <xf numFmtId="0" fontId="221" fillId="176" borderId="604" xfId="52" applyFont="1" applyFill="1" applyBorder="1" applyAlignment="1">
      <alignment horizontal="center" vertical="center"/>
    </xf>
    <xf numFmtId="0" fontId="221" fillId="176" borderId="602" xfId="52" applyFont="1" applyFill="1" applyBorder="1" applyAlignment="1">
      <alignment horizontal="center" vertical="center"/>
    </xf>
    <xf numFmtId="0" fontId="221" fillId="176" borderId="603" xfId="52" applyFont="1" applyFill="1" applyBorder="1" applyAlignment="1">
      <alignment horizontal="center" vertical="center"/>
    </xf>
    <xf numFmtId="0" fontId="221" fillId="186" borderId="604" xfId="52" applyFont="1" applyFill="1" applyBorder="1" applyAlignment="1">
      <alignment horizontal="center" vertical="center"/>
    </xf>
    <xf numFmtId="0" fontId="221" fillId="186" borderId="602" xfId="52" applyFont="1" applyFill="1" applyBorder="1" applyAlignment="1">
      <alignment horizontal="center" vertical="center"/>
    </xf>
    <xf numFmtId="0" fontId="221" fillId="186" borderId="603" xfId="52" applyFont="1" applyFill="1" applyBorder="1" applyAlignment="1">
      <alignment horizontal="center" vertical="center"/>
    </xf>
    <xf numFmtId="0" fontId="221" fillId="187" borderId="601" xfId="52" applyFont="1" applyFill="1" applyBorder="1" applyAlignment="1">
      <alignment horizontal="center" vertical="center"/>
    </xf>
    <xf numFmtId="0" fontId="221" fillId="187" borderId="602" xfId="52" applyFont="1" applyFill="1" applyBorder="1" applyAlignment="1">
      <alignment horizontal="center" vertical="center"/>
    </xf>
    <xf numFmtId="0" fontId="221" fillId="187" borderId="605" xfId="52" applyFont="1" applyFill="1" applyBorder="1" applyAlignment="1">
      <alignment horizontal="center" vertical="center"/>
    </xf>
    <xf numFmtId="0" fontId="221" fillId="194" borderId="606" xfId="52" applyFont="1" applyFill="1" applyBorder="1" applyAlignment="1">
      <alignment horizontal="center" vertical="center"/>
    </xf>
    <xf numFmtId="0" fontId="221" fillId="194" borderId="605" xfId="52" applyFont="1" applyFill="1" applyBorder="1" applyAlignment="1">
      <alignment horizontal="center" vertical="center"/>
    </xf>
    <xf numFmtId="0" fontId="221" fillId="190" borderId="607" xfId="52" applyFont="1" applyFill="1" applyBorder="1" applyAlignment="1">
      <alignment horizontal="center" vertical="center"/>
    </xf>
    <xf numFmtId="0" fontId="221" fillId="190" borderId="605" xfId="52" applyFont="1" applyFill="1" applyBorder="1" applyAlignment="1">
      <alignment horizontal="center" vertical="center"/>
    </xf>
    <xf numFmtId="0" fontId="221" fillId="176" borderId="607" xfId="52" applyFont="1" applyFill="1" applyBorder="1" applyAlignment="1">
      <alignment horizontal="center" vertical="center"/>
    </xf>
    <xf numFmtId="0" fontId="221" fillId="176" borderId="605" xfId="52" applyFont="1" applyFill="1" applyBorder="1" applyAlignment="1">
      <alignment horizontal="center" vertical="center"/>
    </xf>
    <xf numFmtId="0" fontId="221" fillId="192" borderId="607" xfId="52" applyFont="1" applyFill="1" applyBorder="1" applyAlignment="1">
      <alignment horizontal="center" vertical="center"/>
    </xf>
    <xf numFmtId="0" fontId="221" fillId="192" borderId="605" xfId="52" applyFont="1" applyFill="1" applyBorder="1" applyAlignment="1">
      <alignment horizontal="center" vertical="center"/>
    </xf>
    <xf numFmtId="0" fontId="221" fillId="186" borderId="607" xfId="52" applyFont="1" applyFill="1" applyBorder="1" applyAlignment="1">
      <alignment horizontal="center" vertical="center"/>
    </xf>
    <xf numFmtId="0" fontId="221" fillId="186" borderId="605" xfId="52" applyFont="1" applyFill="1" applyBorder="1" applyAlignment="1">
      <alignment horizontal="center" vertical="center"/>
    </xf>
    <xf numFmtId="0" fontId="221" fillId="187" borderId="607" xfId="52" applyFont="1" applyFill="1" applyBorder="1" applyAlignment="1">
      <alignment horizontal="center" vertical="center"/>
    </xf>
    <xf numFmtId="0" fontId="221" fillId="184" borderId="606" xfId="52" applyFont="1" applyFill="1" applyBorder="1" applyAlignment="1">
      <alignment horizontal="center" vertical="center"/>
    </xf>
    <xf numFmtId="0" fontId="221" fillId="184" borderId="605" xfId="52" applyFont="1" applyFill="1" applyBorder="1" applyAlignment="1">
      <alignment horizontal="center" vertical="center"/>
    </xf>
    <xf numFmtId="0" fontId="221" fillId="196" borderId="608" xfId="52" applyFont="1" applyFill="1" applyBorder="1" applyAlignment="1" applyProtection="1">
      <alignment horizontal="center" vertical="center"/>
      <protection locked="0"/>
    </xf>
    <xf numFmtId="0" fontId="221" fillId="196" borderId="605" xfId="52" applyFont="1" applyFill="1" applyBorder="1" applyAlignment="1" applyProtection="1">
      <alignment horizontal="center" vertical="center"/>
      <protection locked="0"/>
    </xf>
    <xf numFmtId="0" fontId="221" fillId="193" borderId="609" xfId="52" applyFont="1" applyFill="1" applyBorder="1" applyAlignment="1" applyProtection="1">
      <alignment horizontal="center" vertical="center"/>
      <protection locked="0"/>
    </xf>
    <xf numFmtId="0" fontId="221" fillId="193" borderId="605" xfId="52" applyFont="1" applyFill="1" applyBorder="1" applyAlignment="1" applyProtection="1">
      <alignment horizontal="center" vertical="center"/>
      <protection locked="0"/>
    </xf>
    <xf numFmtId="0" fontId="221" fillId="195" borderId="607" xfId="52" applyFont="1" applyFill="1" applyBorder="1" applyAlignment="1" applyProtection="1">
      <alignment horizontal="center" vertical="center"/>
      <protection locked="0"/>
    </xf>
    <xf numFmtId="0" fontId="231" fillId="195" borderId="610" xfId="52" applyFont="1" applyFill="1" applyBorder="1" applyAlignment="1" applyProtection="1">
      <alignment horizontal="center" vertical="center"/>
      <protection locked="0"/>
    </xf>
    <xf numFmtId="0" fontId="221" fillId="195" borderId="605" xfId="52" applyFont="1" applyFill="1" applyBorder="1" applyAlignment="1" applyProtection="1">
      <alignment horizontal="center" vertical="center"/>
      <protection locked="0"/>
    </xf>
    <xf numFmtId="0" fontId="221" fillId="195" borderId="611" xfId="52" applyFont="1" applyFill="1" applyBorder="1" applyAlignment="1" applyProtection="1">
      <alignment horizontal="center" vertical="center"/>
      <protection locked="0"/>
    </xf>
    <xf numFmtId="49" fontId="180" fillId="178" borderId="503" xfId="52" applyNumberFormat="1" applyFont="1" applyFill="1" applyBorder="1" applyAlignment="1">
      <alignment horizontal="center"/>
    </xf>
    <xf numFmtId="1" fontId="176" fillId="176" borderId="503" xfId="52" applyNumberFormat="1" applyFill="1" applyBorder="1" applyAlignment="1" applyProtection="1">
      <alignment horizontal="center"/>
      <protection locked="0"/>
    </xf>
    <xf numFmtId="174" fontId="176" fillId="176" borderId="503" xfId="52" applyNumberFormat="1" applyFill="1" applyBorder="1" applyAlignment="1" applyProtection="1">
      <alignment horizontal="center"/>
      <protection locked="0"/>
    </xf>
    <xf numFmtId="0" fontId="176" fillId="176" borderId="503" xfId="52" applyFill="1" applyBorder="1" applyAlignment="1">
      <alignment horizontal="center"/>
    </xf>
    <xf numFmtId="0" fontId="180" fillId="146" borderId="491" xfId="52" applyFont="1"/>
    <xf numFmtId="2" fontId="176" fillId="174" borderId="503" xfId="52" applyNumberFormat="1" applyFill="1" applyBorder="1" applyAlignment="1">
      <alignment horizontal="center"/>
    </xf>
    <xf numFmtId="0" fontId="180" fillId="178" borderId="503" xfId="52" applyFont="1" applyFill="1" applyBorder="1"/>
    <xf numFmtId="0" fontId="176" fillId="177" borderId="503" xfId="52" applyFill="1" applyBorder="1" applyAlignment="1" applyProtection="1">
      <alignment horizontal="center"/>
      <protection locked="0"/>
    </xf>
    <xf numFmtId="0" fontId="200" fillId="183" borderId="613" xfId="91" applyFont="1" applyFill="1" applyBorder="1" applyAlignment="1">
      <alignment horizontal="center" vertical="center"/>
    </xf>
    <xf numFmtId="0" fontId="217" fillId="175" borderId="614" xfId="52" applyFont="1" applyFill="1" applyBorder="1"/>
    <xf numFmtId="0" fontId="217" fillId="175" borderId="615" xfId="52" applyFont="1" applyFill="1" applyBorder="1"/>
    <xf numFmtId="0" fontId="184" fillId="146" borderId="503" xfId="52" applyFont="1" applyBorder="1" applyAlignment="1">
      <alignment horizontal="center"/>
    </xf>
    <xf numFmtId="1" fontId="176" fillId="176" borderId="612" xfId="52" applyNumberFormat="1" applyFill="1" applyBorder="1" applyAlignment="1" applyProtection="1">
      <alignment horizontal="center"/>
      <protection locked="0"/>
    </xf>
    <xf numFmtId="1" fontId="176" fillId="177" borderId="612" xfId="52" applyNumberFormat="1" applyFill="1" applyBorder="1" applyAlignment="1" applyProtection="1">
      <alignment horizontal="center"/>
      <protection locked="0"/>
    </xf>
    <xf numFmtId="1" fontId="176" fillId="176" borderId="503" xfId="52" applyNumberFormat="1" applyFill="1" applyBorder="1" applyAlignment="1">
      <alignment horizontal="center"/>
    </xf>
    <xf numFmtId="0" fontId="229" fillId="175" borderId="547" xfId="52" applyFont="1" applyFill="1" applyBorder="1" applyAlignment="1" applyProtection="1">
      <alignment horizontal="center"/>
      <protection locked="0"/>
    </xf>
    <xf numFmtId="0" fontId="229" fillId="175" borderId="549" xfId="52" applyFont="1" applyFill="1" applyBorder="1" applyAlignment="1" applyProtection="1">
      <alignment horizontal="center"/>
      <protection locked="0"/>
    </xf>
    <xf numFmtId="0" fontId="229" fillId="175" borderId="558" xfId="52" applyFont="1" applyFill="1" applyBorder="1" applyAlignment="1" applyProtection="1">
      <alignment horizontal="center"/>
      <protection locked="0"/>
    </xf>
    <xf numFmtId="0" fontId="202" fillId="180" borderId="534" xfId="93" applyFont="1" applyFill="1" applyBorder="1"/>
    <xf numFmtId="0" fontId="180" fillId="178" borderId="503" xfId="52" applyFont="1" applyFill="1" applyBorder="1" applyAlignment="1">
      <alignment horizontal="center" vertical="top"/>
    </xf>
    <xf numFmtId="0" fontId="207" fillId="178" borderId="503" xfId="52" applyFont="1" applyFill="1" applyBorder="1" applyAlignment="1">
      <alignment horizontal="center"/>
    </xf>
    <xf numFmtId="0" fontId="180" fillId="178" borderId="503" xfId="52" applyFont="1" applyFill="1" applyBorder="1" applyAlignment="1">
      <alignment horizontal="center"/>
    </xf>
    <xf numFmtId="2" fontId="189" fillId="181" borderId="505" xfId="52" applyNumberFormat="1" applyFont="1" applyFill="1" applyBorder="1" applyAlignment="1">
      <alignment horizontal="center" vertical="center"/>
    </xf>
    <xf numFmtId="49" fontId="189" fillId="181" borderId="505" xfId="52" applyNumberFormat="1" applyFont="1" applyFill="1" applyBorder="1" applyAlignment="1">
      <alignment horizontal="center" vertical="center"/>
    </xf>
    <xf numFmtId="49" fontId="176" fillId="174" borderId="503" xfId="52" applyNumberFormat="1" applyFill="1" applyBorder="1" applyAlignment="1">
      <alignment horizontal="center" vertical="top"/>
    </xf>
    <xf numFmtId="49" fontId="176" fillId="174" borderId="503" xfId="52" applyNumberFormat="1" applyFill="1" applyBorder="1" applyAlignment="1">
      <alignment horizontal="center" vertical="top" wrapText="1"/>
    </xf>
    <xf numFmtId="49" fontId="176" fillId="174" borderId="503" xfId="52" applyNumberFormat="1" applyFill="1" applyBorder="1" applyAlignment="1">
      <alignment horizontal="center"/>
    </xf>
    <xf numFmtId="0" fontId="180" fillId="175" borderId="509" xfId="52" applyFont="1" applyFill="1" applyBorder="1"/>
    <xf numFmtId="0" fontId="182" fillId="146" borderId="491" xfId="52" applyFont="1" applyAlignment="1">
      <alignment horizontal="right"/>
    </xf>
    <xf numFmtId="0" fontId="180" fillId="175" borderId="491" xfId="52" applyFont="1" applyFill="1"/>
    <xf numFmtId="0" fontId="180" fillId="177" borderId="518" xfId="52" applyFont="1" applyFill="1" applyBorder="1" applyAlignment="1" applyProtection="1">
      <alignment horizontal="center"/>
      <protection locked="0"/>
    </xf>
    <xf numFmtId="0" fontId="180" fillId="171" borderId="518" xfId="52" applyFont="1" applyFill="1" applyBorder="1" applyAlignment="1" applyProtection="1">
      <alignment horizontal="center"/>
      <protection locked="0"/>
    </xf>
    <xf numFmtId="20" fontId="180" fillId="172" borderId="518" xfId="52" applyNumberFormat="1" applyFont="1" applyFill="1" applyBorder="1" applyAlignment="1" applyProtection="1">
      <alignment horizontal="center"/>
      <protection locked="0"/>
    </xf>
    <xf numFmtId="0" fontId="180" fillId="179" borderId="518" xfId="52" applyFont="1" applyFill="1" applyBorder="1" applyAlignment="1">
      <alignment horizontal="center"/>
    </xf>
    <xf numFmtId="1" fontId="221" fillId="175" borderId="569" xfId="52" applyNumberFormat="1" applyFont="1" applyFill="1" applyBorder="1" applyAlignment="1" applyProtection="1">
      <alignment horizontal="center" vertical="center"/>
      <protection locked="0"/>
    </xf>
    <xf numFmtId="0" fontId="176" fillId="180" borderId="491" xfId="52" applyFill="1"/>
    <xf numFmtId="0" fontId="176" fillId="180" borderId="491" xfId="52" applyFill="1" applyAlignment="1">
      <alignment horizontal="center"/>
    </xf>
    <xf numFmtId="0" fontId="223" fillId="185" borderId="612" xfId="92" applyFont="1" applyFill="1" applyBorder="1" applyAlignment="1">
      <alignment horizontal="left" vertical="center" wrapText="1"/>
    </xf>
    <xf numFmtId="0" fontId="224" fillId="175" borderId="612" xfId="92" applyFont="1" applyFill="1" applyBorder="1" applyAlignment="1" applyProtection="1">
      <alignment horizontal="center" vertical="center"/>
      <protection locked="0"/>
    </xf>
    <xf numFmtId="0" fontId="223" fillId="185" borderId="503" xfId="92" applyFont="1" applyFill="1" applyBorder="1" applyAlignment="1">
      <alignment horizontal="center" vertical="center"/>
    </xf>
    <xf numFmtId="0" fontId="224" fillId="175" borderId="503" xfId="92" applyFont="1" applyFill="1" applyBorder="1" applyAlignment="1" applyProtection="1">
      <alignment horizontal="center" vertical="center"/>
      <protection locked="0"/>
    </xf>
    <xf numFmtId="0" fontId="176" fillId="146" borderId="504" xfId="52" applyBorder="1"/>
    <xf numFmtId="0" fontId="176" fillId="180" borderId="522" xfId="52" applyFill="1" applyBorder="1"/>
    <xf numFmtId="0" fontId="176" fillId="180" borderId="509" xfId="52" applyFill="1" applyBorder="1"/>
    <xf numFmtId="0" fontId="212" fillId="180" borderId="509" xfId="52" applyFont="1" applyFill="1" applyBorder="1"/>
    <xf numFmtId="0" fontId="176" fillId="180" borderId="510" xfId="52" applyFill="1" applyBorder="1"/>
    <xf numFmtId="0" fontId="176" fillId="180" borderId="516" xfId="52" applyFill="1" applyBorder="1"/>
    <xf numFmtId="0" fontId="212" fillId="180" borderId="491" xfId="52" applyFont="1" applyFill="1"/>
    <xf numFmtId="0" fontId="176" fillId="180" borderId="511" xfId="52" applyFill="1" applyBorder="1"/>
    <xf numFmtId="0" fontId="176" fillId="178" borderId="612" xfId="52" applyFill="1" applyBorder="1" applyAlignment="1">
      <alignment horizontal="right"/>
    </xf>
    <xf numFmtId="0" fontId="210" fillId="180" borderId="491" xfId="52" applyFont="1" applyFill="1" applyAlignment="1">
      <alignment horizontal="center" wrapText="1"/>
    </xf>
    <xf numFmtId="0" fontId="225" fillId="180" borderId="491" xfId="52" applyFont="1" applyFill="1" applyAlignment="1">
      <alignment horizontal="center"/>
    </xf>
    <xf numFmtId="0" fontId="210" fillId="180" borderId="534" xfId="52" applyFont="1" applyFill="1" applyBorder="1" applyAlignment="1">
      <alignment horizontal="center" wrapText="1"/>
    </xf>
    <xf numFmtId="0" fontId="225" fillId="180" borderId="504" xfId="52" applyFont="1" applyFill="1" applyBorder="1" applyAlignment="1">
      <alignment horizontal="center"/>
    </xf>
    <xf numFmtId="0" fontId="176" fillId="180" borderId="512" xfId="52" applyFill="1" applyBorder="1"/>
    <xf numFmtId="0" fontId="176" fillId="175" borderId="612" xfId="52" applyFill="1" applyBorder="1" applyAlignment="1" applyProtection="1">
      <alignment horizontal="center"/>
      <protection locked="0"/>
    </xf>
    <xf numFmtId="0" fontId="176" fillId="175" borderId="491" xfId="52" applyFill="1" applyProtection="1">
      <protection locked="0"/>
    </xf>
    <xf numFmtId="170" fontId="176" fillId="175" borderId="491" xfId="52" applyNumberFormat="1" applyFill="1" applyAlignment="1">
      <alignment horizontal="center" vertical="center"/>
    </xf>
    <xf numFmtId="0" fontId="182" fillId="179" borderId="541" xfId="52" applyFont="1" applyFill="1" applyBorder="1" applyAlignment="1">
      <alignment horizontal="center" vertical="center" wrapText="1"/>
    </xf>
    <xf numFmtId="0" fontId="182" fillId="179" borderId="600" xfId="52" applyFont="1" applyFill="1" applyBorder="1" applyAlignment="1">
      <alignment horizontal="center" vertical="center" wrapText="1"/>
    </xf>
    <xf numFmtId="0" fontId="182" fillId="179" borderId="542" xfId="52" applyFont="1" applyFill="1" applyBorder="1" applyAlignment="1">
      <alignment horizontal="center" vertical="center" wrapText="1"/>
    </xf>
    <xf numFmtId="170" fontId="182" fillId="179" borderId="543" xfId="52" applyNumberFormat="1" applyFont="1" applyFill="1" applyBorder="1" applyAlignment="1">
      <alignment horizontal="center" vertical="center" wrapText="1"/>
    </xf>
    <xf numFmtId="170" fontId="176" fillId="146" borderId="520" xfId="52" applyNumberFormat="1" applyBorder="1" applyAlignment="1" applyProtection="1">
      <alignment horizontal="center" vertical="center"/>
      <protection locked="0"/>
    </xf>
    <xf numFmtId="170" fontId="176" fillId="146" borderId="524" xfId="52" applyNumberFormat="1" applyBorder="1" applyAlignment="1" applyProtection="1">
      <alignment horizontal="center" vertical="center"/>
      <protection locked="0"/>
    </xf>
    <xf numFmtId="170" fontId="176" fillId="146" borderId="521" xfId="52" applyNumberFormat="1" applyBorder="1" applyAlignment="1" applyProtection="1">
      <alignment horizontal="center" vertical="center"/>
      <protection locked="0"/>
    </xf>
    <xf numFmtId="170" fontId="176" fillId="146" borderId="517" xfId="52" applyNumberFormat="1" applyBorder="1" applyAlignment="1" applyProtection="1">
      <alignment horizontal="center" vertical="center"/>
      <protection locked="0"/>
    </xf>
    <xf numFmtId="0" fontId="210" fillId="199" borderId="491" xfId="52" applyFont="1" applyFill="1" applyAlignment="1">
      <alignment horizontal="center" wrapText="1"/>
    </xf>
    <xf numFmtId="0" fontId="202" fillId="180" borderId="491" xfId="93" applyFont="1" applyFill="1" applyAlignment="1">
      <alignment horizontal="left"/>
    </xf>
    <xf numFmtId="0" fontId="202" fillId="180" borderId="491" xfId="93" applyFont="1" applyFill="1" applyAlignment="1">
      <alignment horizontal="right"/>
    </xf>
    <xf numFmtId="0" fontId="182" fillId="189" borderId="491" xfId="52" applyFont="1" applyFill="1"/>
    <xf numFmtId="0" fontId="176" fillId="189" borderId="491" xfId="52" applyFill="1"/>
    <xf numFmtId="174" fontId="221" fillId="175" borderId="617" xfId="52" applyNumberFormat="1" applyFont="1" applyFill="1" applyBorder="1" applyAlignment="1" applyProtection="1">
      <alignment horizontal="center" vertical="center"/>
      <protection locked="0"/>
    </xf>
    <xf numFmtId="1" fontId="221" fillId="175" borderId="617" xfId="52" applyNumberFormat="1" applyFont="1" applyFill="1" applyBorder="1" applyAlignment="1" applyProtection="1">
      <alignment horizontal="center" vertical="center"/>
      <protection locked="0"/>
    </xf>
    <xf numFmtId="1" fontId="221" fillId="175" borderId="618" xfId="52" applyNumberFormat="1" applyFont="1" applyFill="1" applyBorder="1" applyAlignment="1" applyProtection="1">
      <alignment horizontal="center" vertical="center"/>
      <protection locked="0"/>
    </xf>
    <xf numFmtId="1" fontId="221" fillId="175" borderId="570" xfId="52" applyNumberFormat="1" applyFont="1" applyFill="1" applyBorder="1" applyAlignment="1" applyProtection="1">
      <alignment horizontal="center" vertical="center"/>
      <protection locked="0"/>
    </xf>
    <xf numFmtId="1" fontId="221" fillId="175" borderId="571" xfId="52" applyNumberFormat="1" applyFont="1" applyFill="1" applyBorder="1" applyAlignment="1" applyProtection="1">
      <alignment horizontal="center" vertical="center"/>
      <protection locked="0"/>
    </xf>
    <xf numFmtId="0" fontId="223" fillId="179" borderId="503" xfId="78" applyFont="1" applyFill="1" applyBorder="1" applyAlignment="1" applyProtection="1">
      <alignment horizontal="center" vertical="center" wrapText="1"/>
    </xf>
    <xf numFmtId="0" fontId="221" fillId="175" borderId="616" xfId="52" applyFont="1" applyFill="1" applyBorder="1" applyAlignment="1" applyProtection="1">
      <alignment horizontal="center" vertical="center"/>
      <protection locked="0"/>
    </xf>
    <xf numFmtId="0" fontId="207" fillId="177" borderId="503" xfId="52" applyFont="1" applyFill="1" applyBorder="1" applyAlignment="1">
      <alignment horizontal="center"/>
    </xf>
    <xf numFmtId="1" fontId="184" fillId="174" borderId="503" xfId="52" applyNumberFormat="1" applyFont="1" applyFill="1" applyBorder="1" applyAlignment="1">
      <alignment horizontal="center" vertical="top"/>
    </xf>
    <xf numFmtId="0" fontId="184" fillId="174" borderId="503" xfId="52" applyFont="1" applyFill="1" applyBorder="1" applyAlignment="1">
      <alignment horizontal="center" vertical="top"/>
    </xf>
    <xf numFmtId="0" fontId="176" fillId="178" borderId="503" xfId="52" applyFill="1" applyBorder="1"/>
    <xf numFmtId="2" fontId="180" fillId="174" borderId="503" xfId="52" applyNumberFormat="1" applyFont="1" applyFill="1" applyBorder="1"/>
    <xf numFmtId="1" fontId="176" fillId="191" borderId="522" xfId="52" applyNumberFormat="1" applyFill="1" applyBorder="1"/>
    <xf numFmtId="1" fontId="176" fillId="191" borderId="509" xfId="52" applyNumberFormat="1" applyFill="1" applyBorder="1"/>
    <xf numFmtId="0" fontId="176" fillId="191" borderId="509" xfId="52" applyFill="1" applyBorder="1"/>
    <xf numFmtId="1" fontId="176" fillId="191" borderId="510" xfId="52" applyNumberFormat="1" applyFill="1" applyBorder="1"/>
    <xf numFmtId="1" fontId="176" fillId="146" borderId="516" xfId="52" applyNumberFormat="1" applyBorder="1"/>
    <xf numFmtId="1" fontId="176" fillId="191" borderId="491" xfId="52" applyNumberFormat="1" applyFill="1"/>
    <xf numFmtId="0" fontId="176" fillId="191" borderId="491" xfId="52" applyFill="1"/>
    <xf numFmtId="1" fontId="176" fillId="146" borderId="491" xfId="52" applyNumberFormat="1"/>
    <xf numFmtId="0" fontId="176" fillId="146" borderId="511" xfId="52" applyBorder="1"/>
    <xf numFmtId="1" fontId="176" fillId="146" borderId="519" xfId="52" applyNumberFormat="1" applyBorder="1"/>
    <xf numFmtId="1" fontId="176" fillId="191" borderId="504" xfId="52" applyNumberFormat="1" applyFill="1" applyBorder="1"/>
    <xf numFmtId="0" fontId="176" fillId="191" borderId="504" xfId="52" applyFill="1" applyBorder="1"/>
    <xf numFmtId="1" fontId="176" fillId="146" borderId="504" xfId="52" applyNumberFormat="1" applyBorder="1"/>
    <xf numFmtId="0" fontId="176" fillId="146" borderId="512" xfId="52" applyBorder="1"/>
    <xf numFmtId="1" fontId="223" fillId="177" borderId="612" xfId="78" applyNumberFormat="1" applyFont="1" applyFill="1" applyBorder="1" applyAlignment="1" applyProtection="1">
      <alignment horizontal="center" vertical="center" wrapText="1"/>
    </xf>
    <xf numFmtId="1" fontId="223" fillId="177" borderId="503" xfId="78" applyNumberFormat="1" applyFont="1" applyFill="1" applyBorder="1" applyAlignment="1" applyProtection="1">
      <alignment horizontal="center" vertical="center" wrapText="1"/>
    </xf>
    <xf numFmtId="0" fontId="182" fillId="189" borderId="491" xfId="52" applyFont="1" applyFill="1" applyAlignment="1">
      <alignment horizontal="center" vertical="center" wrapText="1"/>
    </xf>
    <xf numFmtId="1" fontId="223" fillId="198" borderId="503" xfId="78" applyNumberFormat="1" applyFont="1" applyFill="1" applyBorder="1" applyAlignment="1" applyProtection="1">
      <alignment horizontal="center" vertical="center" wrapText="1"/>
    </xf>
    <xf numFmtId="0" fontId="176" fillId="185" borderId="522" xfId="52" applyFill="1" applyBorder="1"/>
    <xf numFmtId="0" fontId="220" fillId="185" borderId="509" xfId="92" applyFont="1" applyFill="1" applyBorder="1" applyAlignment="1">
      <alignment vertical="center"/>
    </xf>
    <xf numFmtId="0" fontId="176" fillId="185" borderId="509" xfId="52" applyFill="1" applyBorder="1"/>
    <xf numFmtId="0" fontId="176" fillId="185" borderId="510" xfId="52" applyFill="1" applyBorder="1"/>
    <xf numFmtId="0" fontId="176" fillId="185" borderId="516" xfId="52" applyFill="1" applyBorder="1"/>
    <xf numFmtId="0" fontId="176" fillId="185" borderId="491" xfId="52" applyFill="1"/>
    <xf numFmtId="0" fontId="176" fillId="185" borderId="511" xfId="52" applyFill="1" applyBorder="1"/>
    <xf numFmtId="0" fontId="176" fillId="185" borderId="519" xfId="52" applyFill="1" applyBorder="1"/>
    <xf numFmtId="0" fontId="176" fillId="185" borderId="504" xfId="52" applyFill="1" applyBorder="1"/>
    <xf numFmtId="0" fontId="176" fillId="185" borderId="512" xfId="52" applyFill="1" applyBorder="1"/>
    <xf numFmtId="0" fontId="224" fillId="189" borderId="503" xfId="92" applyFont="1" applyFill="1" applyBorder="1" applyAlignment="1" applyProtection="1">
      <alignment horizontal="center" vertical="center"/>
      <protection locked="0"/>
    </xf>
    <xf numFmtId="14" fontId="224" fillId="189" borderId="503" xfId="92" applyNumberFormat="1" applyFont="1" applyFill="1" applyBorder="1" applyAlignment="1" applyProtection="1">
      <alignment horizontal="center" vertical="center"/>
      <protection locked="0"/>
    </xf>
    <xf numFmtId="2" fontId="226" fillId="188" borderId="491" xfId="52" applyNumberFormat="1" applyFont="1" applyFill="1" applyAlignment="1">
      <alignment horizontal="center"/>
    </xf>
    <xf numFmtId="170" fontId="226" fillId="188" borderId="507" xfId="52" applyNumberFormat="1" applyFont="1" applyFill="1" applyBorder="1" applyAlignment="1">
      <alignment horizontal="center"/>
    </xf>
    <xf numFmtId="49" fontId="176" fillId="180" borderId="534" xfId="52" applyNumberFormat="1" applyFill="1" applyBorder="1" applyAlignment="1">
      <alignment horizontal="center"/>
    </xf>
    <xf numFmtId="49" fontId="180" fillId="197" borderId="548" xfId="52" applyNumberFormat="1" applyFont="1" applyFill="1" applyBorder="1" applyAlignment="1">
      <alignment horizontal="center"/>
    </xf>
    <xf numFmtId="49" fontId="180" fillId="197" borderId="550" xfId="52" applyNumberFormat="1" applyFont="1" applyFill="1" applyBorder="1" applyAlignment="1">
      <alignment horizontal="center"/>
    </xf>
    <xf numFmtId="49" fontId="180" fillId="197" borderId="551" xfId="52" applyNumberFormat="1" applyFont="1" applyFill="1" applyBorder="1" applyAlignment="1">
      <alignment horizontal="center"/>
    </xf>
    <xf numFmtId="49" fontId="180" fillId="184" borderId="548" xfId="52" applyNumberFormat="1" applyFont="1" applyFill="1" applyBorder="1" applyAlignment="1">
      <alignment horizontal="center"/>
    </xf>
    <xf numFmtId="49" fontId="180" fillId="184" borderId="550" xfId="52" applyNumberFormat="1" applyFont="1" applyFill="1" applyBorder="1" applyAlignment="1">
      <alignment horizontal="center"/>
    </xf>
    <xf numFmtId="49" fontId="180" fillId="178" borderId="550" xfId="52" applyNumberFormat="1" applyFont="1" applyFill="1" applyBorder="1" applyAlignment="1">
      <alignment horizontal="center"/>
    </xf>
    <xf numFmtId="49" fontId="180" fillId="176" borderId="550" xfId="52" applyNumberFormat="1" applyFont="1" applyFill="1" applyBorder="1" applyAlignment="1">
      <alignment horizontal="center"/>
    </xf>
    <xf numFmtId="49" fontId="180" fillId="177" borderId="550" xfId="52" applyNumberFormat="1" applyFont="1" applyFill="1" applyBorder="1" applyAlignment="1">
      <alignment horizontal="center"/>
    </xf>
    <xf numFmtId="49" fontId="176" fillId="179" borderId="550" xfId="52" applyNumberFormat="1" applyFill="1" applyBorder="1" applyAlignment="1">
      <alignment horizontal="center"/>
    </xf>
    <xf numFmtId="49" fontId="180" fillId="185" borderId="550" xfId="52" applyNumberFormat="1" applyFont="1" applyFill="1" applyBorder="1" applyAlignment="1">
      <alignment horizontal="center"/>
    </xf>
    <xf numFmtId="49" fontId="180" fillId="191" borderId="550" xfId="52" applyNumberFormat="1" applyFont="1" applyFill="1" applyBorder="1" applyAlignment="1">
      <alignment horizontal="center"/>
    </xf>
    <xf numFmtId="49" fontId="180" fillId="190" borderId="550" xfId="52" applyNumberFormat="1" applyFont="1" applyFill="1" applyBorder="1" applyAlignment="1">
      <alignment horizontal="center"/>
    </xf>
    <xf numFmtId="49" fontId="180" fillId="190" borderId="551" xfId="52" applyNumberFormat="1" applyFont="1" applyFill="1" applyBorder="1" applyAlignment="1">
      <alignment horizontal="center"/>
    </xf>
    <xf numFmtId="49" fontId="176" fillId="179" borderId="548" xfId="52" applyNumberFormat="1" applyFill="1" applyBorder="1" applyAlignment="1">
      <alignment horizontal="center"/>
    </xf>
    <xf numFmtId="49" fontId="176" fillId="179" borderId="572" xfId="52" applyNumberFormat="1" applyFill="1" applyBorder="1" applyAlignment="1">
      <alignment horizontal="center"/>
    </xf>
    <xf numFmtId="0" fontId="180" fillId="197" borderId="561" xfId="92" applyFont="1" applyFill="1" applyBorder="1"/>
    <xf numFmtId="0" fontId="180" fillId="180" borderId="491" xfId="100" applyFill="1"/>
    <xf numFmtId="49" fontId="176" fillId="179" borderId="560" xfId="52" applyNumberFormat="1" applyFill="1" applyBorder="1" applyAlignment="1">
      <alignment horizontal="center"/>
    </xf>
    <xf numFmtId="49" fontId="176" fillId="179" borderId="564" xfId="52" applyNumberFormat="1" applyFill="1" applyBorder="1" applyAlignment="1">
      <alignment horizontal="center"/>
    </xf>
    <xf numFmtId="170" fontId="180" fillId="170" borderId="623" xfId="52" applyNumberFormat="1" applyFont="1" applyFill="1" applyBorder="1" applyAlignment="1">
      <alignment horizontal="center" vertical="center" wrapText="1"/>
    </xf>
    <xf numFmtId="2" fontId="180" fillId="146" borderId="623" xfId="52" applyNumberFormat="1" applyFont="1" applyBorder="1" applyAlignment="1">
      <alignment horizontal="center" vertical="center"/>
    </xf>
    <xf numFmtId="170" fontId="176" fillId="146" borderId="523" xfId="52" applyNumberFormat="1" applyBorder="1" applyAlignment="1" applyProtection="1">
      <alignment horizontal="center" vertical="center"/>
      <protection locked="0"/>
    </xf>
    <xf numFmtId="170" fontId="176" fillId="200" borderId="520" xfId="52" applyNumberFormat="1" applyFill="1" applyBorder="1" applyAlignment="1" applyProtection="1">
      <alignment horizontal="center" vertical="center"/>
      <protection locked="0"/>
    </xf>
    <xf numFmtId="170" fontId="176" fillId="200" borderId="524" xfId="52" applyNumberFormat="1" applyFill="1" applyBorder="1" applyAlignment="1" applyProtection="1">
      <alignment horizontal="center" vertical="center"/>
      <protection locked="0"/>
    </xf>
    <xf numFmtId="170" fontId="176" fillId="200" borderId="517" xfId="52" applyNumberFormat="1" applyFill="1" applyBorder="1" applyAlignment="1" applyProtection="1">
      <alignment horizontal="center" vertical="center"/>
      <protection locked="0"/>
    </xf>
    <xf numFmtId="0" fontId="184" fillId="146" borderId="621" xfId="52" applyFont="1" applyBorder="1" applyAlignment="1">
      <alignment horizontal="center"/>
    </xf>
    <xf numFmtId="0" fontId="180" fillId="174" borderId="503" xfId="52" applyFont="1" applyFill="1" applyBorder="1" applyAlignment="1" applyProtection="1">
      <alignment horizontal="center"/>
      <protection locked="0"/>
    </xf>
    <xf numFmtId="0" fontId="189" fillId="181" borderId="625" xfId="52" applyFont="1" applyFill="1" applyBorder="1" applyAlignment="1">
      <alignment horizontal="center" vertical="center"/>
    </xf>
    <xf numFmtId="0" fontId="189" fillId="181" borderId="628" xfId="52" applyFont="1" applyFill="1" applyBorder="1" applyAlignment="1">
      <alignment horizontal="center" vertical="center"/>
    </xf>
    <xf numFmtId="49" fontId="180" fillId="178" borderId="626" xfId="52" applyNumberFormat="1" applyFont="1" applyFill="1" applyBorder="1" applyAlignment="1">
      <alignment horizontal="center"/>
    </xf>
    <xf numFmtId="49" fontId="176" fillId="174" borderId="626" xfId="52" applyNumberFormat="1" applyFill="1" applyBorder="1" applyAlignment="1">
      <alignment horizontal="center"/>
    </xf>
    <xf numFmtId="0" fontId="176" fillId="174" borderId="626" xfId="52" applyFill="1" applyBorder="1" applyAlignment="1">
      <alignment horizontal="center" vertical="top"/>
    </xf>
    <xf numFmtId="0" fontId="176" fillId="174" borderId="626" xfId="52" applyFill="1" applyBorder="1" applyAlignment="1">
      <alignment horizontal="center"/>
    </xf>
    <xf numFmtId="1" fontId="176" fillId="174" borderId="626" xfId="52" applyNumberFormat="1" applyFill="1" applyBorder="1"/>
    <xf numFmtId="2" fontId="176" fillId="174" borderId="626" xfId="52" applyNumberFormat="1" applyFill="1" applyBorder="1"/>
    <xf numFmtId="2" fontId="176" fillId="174" borderId="626" xfId="52" applyNumberFormat="1" applyFill="1" applyBorder="1" applyAlignment="1">
      <alignment horizontal="center"/>
    </xf>
    <xf numFmtId="174" fontId="176" fillId="177" borderId="626" xfId="52" applyNumberFormat="1" applyFill="1" applyBorder="1" applyAlignment="1" applyProtection="1">
      <alignment horizontal="center"/>
      <protection locked="0"/>
    </xf>
    <xf numFmtId="0" fontId="176" fillId="174" borderId="626" xfId="52" applyFill="1" applyBorder="1" applyAlignment="1" applyProtection="1">
      <alignment horizontal="center"/>
      <protection locked="0"/>
    </xf>
    <xf numFmtId="0" fontId="176" fillId="177" borderId="626" xfId="52" applyFill="1" applyBorder="1" applyAlignment="1" applyProtection="1">
      <alignment horizontal="center"/>
      <protection locked="0"/>
    </xf>
    <xf numFmtId="0" fontId="180" fillId="178" borderId="626" xfId="52" applyFont="1" applyFill="1" applyBorder="1" applyAlignment="1">
      <alignment horizontal="center" vertical="top"/>
    </xf>
    <xf numFmtId="0" fontId="180" fillId="178" borderId="612" xfId="52" applyFont="1" applyFill="1" applyBorder="1" applyAlignment="1">
      <alignment horizontal="right"/>
    </xf>
    <xf numFmtId="0" fontId="176" fillId="146" borderId="626" xfId="52" applyBorder="1" applyAlignment="1">
      <alignment horizontal="center" vertical="top" wrapText="1"/>
    </xf>
    <xf numFmtId="0" fontId="176" fillId="176" borderId="626" xfId="52" applyFill="1" applyBorder="1" applyAlignment="1">
      <alignment horizontal="center"/>
    </xf>
    <xf numFmtId="49" fontId="176" fillId="174" borderId="626" xfId="52" applyNumberFormat="1" applyFill="1" applyBorder="1" applyAlignment="1">
      <alignment horizontal="center" vertical="top" wrapText="1"/>
    </xf>
    <xf numFmtId="0" fontId="176" fillId="174" borderId="626" xfId="52" applyFill="1" applyBorder="1" applyAlignment="1">
      <alignment horizontal="center" vertical="top" wrapText="1"/>
    </xf>
    <xf numFmtId="49" fontId="184" fillId="174" borderId="626" xfId="52" applyNumberFormat="1" applyFont="1" applyFill="1" applyBorder="1" applyAlignment="1">
      <alignment horizontal="center"/>
    </xf>
    <xf numFmtId="1" fontId="176" fillId="176" borderId="626" xfId="52" applyNumberFormat="1" applyFill="1" applyBorder="1" applyAlignment="1">
      <alignment horizontal="center"/>
    </xf>
    <xf numFmtId="1" fontId="184" fillId="177" borderId="626" xfId="52" applyNumberFormat="1" applyFont="1" applyFill="1" applyBorder="1" applyAlignment="1">
      <alignment horizontal="center" vertical="top" wrapText="1"/>
    </xf>
    <xf numFmtId="0" fontId="184" fillId="174" borderId="626" xfId="52" applyFont="1" applyFill="1" applyBorder="1" applyAlignment="1">
      <alignment horizontal="center" vertical="top" wrapText="1"/>
    </xf>
    <xf numFmtId="0" fontId="176" fillId="177" borderId="626" xfId="52" applyFill="1" applyBorder="1" applyAlignment="1">
      <alignment horizontal="center" vertical="top" wrapText="1"/>
    </xf>
    <xf numFmtId="0" fontId="180" fillId="178" borderId="626" xfId="52" applyFont="1" applyFill="1" applyBorder="1"/>
    <xf numFmtId="2" fontId="176" fillId="177" borderId="626" xfId="52" applyNumberFormat="1" applyFill="1" applyBorder="1" applyAlignment="1">
      <alignment horizontal="center"/>
    </xf>
    <xf numFmtId="0" fontId="176" fillId="174" borderId="626" xfId="52" applyFill="1" applyBorder="1"/>
    <xf numFmtId="174" fontId="176" fillId="176" borderId="626" xfId="52" applyNumberFormat="1" applyFill="1" applyBorder="1" applyAlignment="1" applyProtection="1">
      <alignment horizontal="center"/>
      <protection locked="0"/>
    </xf>
    <xf numFmtId="1" fontId="176" fillId="176" borderId="626" xfId="52" applyNumberFormat="1" applyFill="1" applyBorder="1" applyAlignment="1" applyProtection="1">
      <alignment horizontal="center"/>
      <protection locked="0"/>
    </xf>
    <xf numFmtId="0" fontId="180" fillId="174" borderId="626" xfId="52" applyFont="1" applyFill="1" applyBorder="1" applyAlignment="1" applyProtection="1">
      <alignment horizontal="center"/>
      <protection locked="0"/>
    </xf>
    <xf numFmtId="0" fontId="217" fillId="175" borderId="629" xfId="52" applyFont="1" applyFill="1" applyBorder="1"/>
    <xf numFmtId="0" fontId="184" fillId="175" borderId="626" xfId="52" applyFont="1" applyFill="1" applyBorder="1" applyAlignment="1">
      <alignment horizontal="center"/>
    </xf>
    <xf numFmtId="173" fontId="184" fillId="175" borderId="626" xfId="52" applyNumberFormat="1" applyFont="1" applyFill="1" applyBorder="1" applyAlignment="1">
      <alignment horizontal="center"/>
    </xf>
    <xf numFmtId="0" fontId="184" fillId="177" borderId="626" xfId="52" applyFont="1" applyFill="1" applyBorder="1"/>
    <xf numFmtId="0" fontId="184" fillId="146" borderId="626" xfId="52" applyFont="1" applyBorder="1" applyAlignment="1">
      <alignment horizontal="center"/>
    </xf>
    <xf numFmtId="0" fontId="178" fillId="180" borderId="491" xfId="52" applyFont="1" applyFill="1"/>
    <xf numFmtId="0" fontId="235" fillId="180" borderId="491" xfId="52" applyFont="1" applyFill="1"/>
    <xf numFmtId="0" fontId="236" fillId="175" borderId="503" xfId="92" applyFont="1" applyFill="1" applyBorder="1" applyAlignment="1" applyProtection="1">
      <alignment horizontal="center" vertical="center"/>
      <protection locked="0"/>
    </xf>
    <xf numFmtId="14" fontId="224" fillId="175" borderId="503" xfId="92" applyNumberFormat="1" applyFont="1" applyFill="1" applyBorder="1" applyAlignment="1" applyProtection="1">
      <alignment horizontal="center" vertical="center"/>
      <protection locked="0"/>
    </xf>
    <xf numFmtId="0" fontId="237" fillId="180" borderId="491" xfId="52" applyFont="1" applyFill="1"/>
    <xf numFmtId="0" fontId="237" fillId="180" borderId="511" xfId="52" applyFont="1" applyFill="1" applyBorder="1"/>
    <xf numFmtId="0" fontId="180" fillId="175" borderId="612" xfId="52" applyFont="1" applyFill="1" applyBorder="1" applyAlignment="1" applyProtection="1">
      <alignment horizontal="center"/>
      <protection locked="0"/>
    </xf>
    <xf numFmtId="0" fontId="226" fillId="178" borderId="491" xfId="52" applyFont="1" applyFill="1" applyAlignment="1">
      <alignment horizontal="center" vertical="center" wrapText="1"/>
    </xf>
    <xf numFmtId="170" fontId="226" fillId="178" borderId="491" xfId="52" applyNumberFormat="1" applyFont="1" applyFill="1" applyAlignment="1">
      <alignment horizontal="center"/>
    </xf>
    <xf numFmtId="0" fontId="226" fillId="178" borderId="507" xfId="52" applyFont="1" applyFill="1" applyBorder="1" applyAlignment="1">
      <alignment horizontal="center" vertical="center" wrapText="1"/>
    </xf>
    <xf numFmtId="170" fontId="226" fillId="178" borderId="507" xfId="52" applyNumberFormat="1" applyFont="1" applyFill="1" applyBorder="1" applyAlignment="1">
      <alignment horizontal="center"/>
    </xf>
    <xf numFmtId="0" fontId="226" fillId="178" borderId="491" xfId="52" applyFont="1" applyFill="1" applyAlignment="1">
      <alignment horizontal="center" vertical="center"/>
    </xf>
    <xf numFmtId="0" fontId="226" fillId="178" borderId="491" xfId="52" quotePrefix="1" applyFont="1" applyFill="1" applyAlignment="1">
      <alignment horizontal="center" vertical="center"/>
    </xf>
    <xf numFmtId="2" fontId="226" fillId="178" borderId="491" xfId="52" applyNumberFormat="1" applyFont="1" applyFill="1" applyAlignment="1">
      <alignment horizontal="center"/>
    </xf>
    <xf numFmtId="0" fontId="217" fillId="175" borderId="635" xfId="52" applyFont="1" applyFill="1" applyBorder="1"/>
    <xf numFmtId="171" fontId="184" fillId="179" borderId="503" xfId="52" applyNumberFormat="1" applyFont="1" applyFill="1" applyBorder="1" applyAlignment="1">
      <alignment horizontal="center"/>
    </xf>
    <xf numFmtId="171" fontId="184" fillId="179" borderId="529" xfId="52" applyNumberFormat="1" applyFont="1" applyFill="1" applyBorder="1" applyAlignment="1">
      <alignment horizontal="center"/>
    </xf>
    <xf numFmtId="0" fontId="180" fillId="178" borderId="627" xfId="52" applyFont="1" applyFill="1" applyBorder="1" applyAlignment="1">
      <alignment horizontal="center" vertical="top"/>
    </xf>
    <xf numFmtId="0" fontId="217" fillId="175" borderId="619" xfId="52" applyFont="1" applyFill="1" applyBorder="1"/>
    <xf numFmtId="0" fontId="219" fillId="175" borderId="491" xfId="52" applyFont="1" applyFill="1" applyAlignment="1" applyProtection="1">
      <alignment horizontal="center"/>
      <protection locked="0"/>
    </xf>
    <xf numFmtId="0" fontId="226" fillId="175" borderId="491" xfId="52" applyFont="1" applyFill="1" applyAlignment="1" applyProtection="1">
      <alignment horizontal="center"/>
      <protection locked="0"/>
    </xf>
    <xf numFmtId="0" fontId="182" fillId="175" borderId="491" xfId="52" applyFont="1" applyFill="1" applyAlignment="1">
      <alignment horizontal="center"/>
    </xf>
    <xf numFmtId="172" fontId="184" fillId="175" borderId="491" xfId="52" applyNumberFormat="1" applyFont="1" applyFill="1" applyAlignment="1">
      <alignment horizontal="center"/>
    </xf>
    <xf numFmtId="20" fontId="184" fillId="175" borderId="491" xfId="52" applyNumberFormat="1" applyFont="1" applyFill="1" applyAlignment="1" applyProtection="1">
      <alignment horizontal="center"/>
      <protection locked="0"/>
    </xf>
    <xf numFmtId="14" fontId="184" fillId="175" borderId="491" xfId="52" applyNumberFormat="1" applyFont="1" applyFill="1" applyAlignment="1" applyProtection="1">
      <alignment horizontal="center"/>
      <protection locked="0"/>
    </xf>
    <xf numFmtId="0" fontId="208" fillId="175" borderId="491" xfId="52" applyFont="1" applyFill="1" applyAlignment="1">
      <alignment vertical="center" textRotation="90"/>
    </xf>
    <xf numFmtId="0" fontId="177" fillId="175" borderId="626" xfId="52" applyFont="1" applyFill="1" applyBorder="1" applyAlignment="1">
      <alignment horizontal="right" vertical="center"/>
    </xf>
    <xf numFmtId="0" fontId="229" fillId="175" borderId="573" xfId="52" applyFont="1" applyFill="1" applyBorder="1" applyAlignment="1" applyProtection="1">
      <alignment horizontal="center"/>
      <protection locked="0"/>
    </xf>
    <xf numFmtId="0" fontId="180" fillId="197" borderId="561" xfId="100" applyFill="1" applyBorder="1"/>
    <xf numFmtId="0" fontId="180" fillId="197" borderId="636" xfId="100" applyFill="1" applyBorder="1"/>
    <xf numFmtId="0" fontId="180" fillId="197" borderId="624" xfId="100" applyFill="1" applyBorder="1"/>
    <xf numFmtId="0" fontId="180" fillId="197" borderId="560" xfId="100" applyFill="1" applyBorder="1"/>
    <xf numFmtId="0" fontId="180" fillId="197" borderId="553" xfId="100" applyFill="1" applyBorder="1"/>
    <xf numFmtId="0" fontId="180" fillId="197" borderId="556" xfId="100" applyFill="1" applyBorder="1"/>
    <xf numFmtId="0" fontId="180" fillId="197" borderId="563" xfId="100" applyFill="1" applyBorder="1"/>
    <xf numFmtId="0" fontId="180" fillId="197" borderId="620" xfId="100" applyFill="1" applyBorder="1"/>
    <xf numFmtId="0" fontId="180" fillId="197" borderId="552" xfId="100" applyFill="1" applyBorder="1"/>
    <xf numFmtId="0" fontId="180" fillId="197" borderId="554" xfId="100" applyFill="1" applyBorder="1"/>
    <xf numFmtId="0" fontId="180" fillId="197" borderId="555" xfId="100" applyFill="1" applyBorder="1"/>
    <xf numFmtId="0" fontId="180" fillId="180" borderId="534" xfId="100" applyFill="1" applyBorder="1"/>
    <xf numFmtId="0" fontId="180" fillId="184" borderId="561" xfId="100" applyFill="1" applyBorder="1"/>
    <xf numFmtId="0" fontId="180" fillId="184" borderId="636" xfId="100" applyFill="1" applyBorder="1"/>
    <xf numFmtId="0" fontId="180" fillId="184" borderId="624" xfId="100" applyFill="1" applyBorder="1"/>
    <xf numFmtId="0" fontId="180" fillId="184" borderId="560" xfId="100" applyFill="1" applyBorder="1"/>
    <xf numFmtId="0" fontId="180" fillId="184" borderId="553" xfId="100" applyFill="1" applyBorder="1"/>
    <xf numFmtId="0" fontId="180" fillId="184" borderId="556" xfId="100" applyFill="1" applyBorder="1"/>
    <xf numFmtId="0" fontId="180" fillId="178" borderId="560" xfId="100" applyFill="1" applyBorder="1"/>
    <xf numFmtId="0" fontId="180" fillId="178" borderId="553" xfId="100" applyFill="1" applyBorder="1"/>
    <xf numFmtId="0" fontId="180" fillId="178" borderId="556" xfId="100" applyFill="1" applyBorder="1"/>
    <xf numFmtId="0" fontId="180" fillId="176" borderId="560" xfId="100" applyFill="1" applyBorder="1"/>
    <xf numFmtId="0" fontId="180" fillId="176" borderId="553" xfId="100" applyFill="1" applyBorder="1"/>
    <xf numFmtId="0" fontId="180" fillId="176" borderId="556" xfId="100" applyFill="1" applyBorder="1"/>
    <xf numFmtId="0" fontId="180" fillId="177" borderId="560" xfId="100" applyFill="1" applyBorder="1"/>
    <xf numFmtId="0" fontId="180" fillId="177" borderId="553" xfId="100" applyFill="1" applyBorder="1"/>
    <xf numFmtId="0" fontId="180" fillId="177" borderId="556" xfId="100" applyFill="1" applyBorder="1"/>
    <xf numFmtId="0" fontId="180" fillId="177" borderId="560" xfId="100" quotePrefix="1" applyFill="1" applyBorder="1"/>
    <xf numFmtId="0" fontId="180" fillId="177" borderId="553" xfId="100" quotePrefix="1" applyFill="1" applyBorder="1"/>
    <xf numFmtId="0" fontId="180" fillId="177" borderId="556" xfId="100" quotePrefix="1" applyFill="1" applyBorder="1"/>
    <xf numFmtId="0" fontId="180" fillId="185" borderId="560" xfId="100" applyFill="1" applyBorder="1"/>
    <xf numFmtId="0" fontId="180" fillId="185" borderId="553" xfId="100" applyFill="1" applyBorder="1"/>
    <xf numFmtId="0" fontId="180" fillId="185" borderId="556" xfId="100" applyFill="1" applyBorder="1"/>
    <xf numFmtId="0" fontId="180" fillId="191" borderId="560" xfId="100" applyFill="1" applyBorder="1"/>
    <xf numFmtId="0" fontId="180" fillId="191" borderId="553" xfId="100" applyFill="1" applyBorder="1"/>
    <xf numFmtId="0" fontId="180" fillId="191" borderId="556" xfId="100" applyFill="1" applyBorder="1"/>
    <xf numFmtId="0" fontId="180" fillId="190" borderId="560" xfId="100" applyFill="1" applyBorder="1"/>
    <xf numFmtId="0" fontId="180" fillId="190" borderId="553" xfId="100" applyFill="1" applyBorder="1"/>
    <xf numFmtId="0" fontId="180" fillId="190" borderId="556" xfId="100" applyFill="1" applyBorder="1"/>
    <xf numFmtId="0" fontId="180" fillId="190" borderId="560" xfId="100" quotePrefix="1" applyFill="1" applyBorder="1"/>
    <xf numFmtId="0" fontId="180" fillId="190" borderId="553" xfId="100" quotePrefix="1" applyFill="1" applyBorder="1"/>
    <xf numFmtId="0" fontId="180" fillId="190" borderId="556" xfId="100" quotePrefix="1" applyFill="1" applyBorder="1"/>
    <xf numFmtId="0" fontId="180" fillId="190" borderId="552" xfId="100" applyFill="1" applyBorder="1"/>
    <xf numFmtId="0" fontId="180" fillId="190" borderId="554" xfId="100" applyFill="1" applyBorder="1"/>
    <xf numFmtId="0" fontId="180" fillId="190" borderId="555" xfId="100" applyFill="1" applyBorder="1"/>
    <xf numFmtId="0" fontId="180" fillId="178" borderId="560" xfId="100" quotePrefix="1" applyFill="1" applyBorder="1"/>
    <xf numFmtId="0" fontId="206" fillId="197" borderId="636" xfId="92" applyFont="1" applyFill="1" applyBorder="1"/>
    <xf numFmtId="0" fontId="206" fillId="197" borderId="624" xfId="92" applyFont="1" applyFill="1" applyBorder="1"/>
    <xf numFmtId="49" fontId="180" fillId="197" borderId="560" xfId="100" applyNumberFormat="1" applyFill="1" applyBorder="1"/>
    <xf numFmtId="49" fontId="180" fillId="197" borderId="553" xfId="100" applyNumberFormat="1" applyFill="1" applyBorder="1"/>
    <xf numFmtId="49" fontId="180" fillId="197" borderId="556" xfId="100" applyNumberFormat="1" applyFill="1" applyBorder="1"/>
    <xf numFmtId="49" fontId="180" fillId="190" borderId="560" xfId="100" applyNumberFormat="1" applyFill="1" applyBorder="1"/>
    <xf numFmtId="49" fontId="180" fillId="190" borderId="553" xfId="100" applyNumberFormat="1" applyFill="1" applyBorder="1"/>
    <xf numFmtId="49" fontId="180" fillId="190" borderId="556" xfId="100" applyNumberFormat="1" applyFill="1" applyBorder="1"/>
    <xf numFmtId="49" fontId="180" fillId="190" borderId="560" xfId="100" quotePrefix="1" applyNumberFormat="1" applyFill="1" applyBorder="1"/>
    <xf numFmtId="49" fontId="180" fillId="197" borderId="556" xfId="100" applyNumberFormat="1" applyFill="1" applyBorder="1" applyAlignment="1">
      <alignment horizontal="justify"/>
    </xf>
    <xf numFmtId="49" fontId="180" fillId="197" borderId="552" xfId="100" quotePrefix="1" applyNumberFormat="1" applyFill="1" applyBorder="1"/>
    <xf numFmtId="49" fontId="180" fillId="197" borderId="554" xfId="100" applyNumberFormat="1" applyFill="1" applyBorder="1"/>
    <xf numFmtId="49" fontId="180" fillId="197" borderId="555" xfId="100" applyNumberFormat="1" applyFill="1" applyBorder="1"/>
    <xf numFmtId="49" fontId="180" fillId="197" borderId="572" xfId="52" applyNumberFormat="1" applyFont="1" applyFill="1" applyBorder="1" applyAlignment="1">
      <alignment horizontal="center"/>
    </xf>
    <xf numFmtId="0" fontId="229" fillId="201" borderId="491" xfId="52" applyFont="1" applyFill="1" applyAlignment="1" applyProtection="1">
      <alignment horizontal="center"/>
      <protection locked="0"/>
    </xf>
    <xf numFmtId="49" fontId="180" fillId="201" borderId="491" xfId="100" quotePrefix="1" applyNumberFormat="1" applyFill="1"/>
    <xf numFmtId="49" fontId="180" fillId="201" borderId="491" xfId="100" applyNumberFormat="1" applyFill="1"/>
    <xf numFmtId="49" fontId="180" fillId="201" borderId="491" xfId="52" applyNumberFormat="1" applyFont="1" applyFill="1" applyAlignment="1">
      <alignment horizontal="center"/>
    </xf>
    <xf numFmtId="49" fontId="176" fillId="201" borderId="491" xfId="52" applyNumberFormat="1" applyFill="1" applyAlignment="1">
      <alignment horizontal="center"/>
    </xf>
    <xf numFmtId="0" fontId="176" fillId="201" borderId="491" xfId="52" applyFill="1"/>
    <xf numFmtId="49" fontId="180" fillId="201" borderId="504" xfId="100" applyNumberFormat="1" applyFill="1" applyBorder="1"/>
    <xf numFmtId="0" fontId="236" fillId="175" borderId="503" xfId="92"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236" fillId="175" borderId="633" xfId="92" applyFont="1" applyFill="1" applyBorder="1" applyAlignment="1" applyProtection="1">
      <alignment vertical="center"/>
      <protection locked="0"/>
    </xf>
    <xf numFmtId="0" fontId="236" fillId="175" borderId="634" xfId="92" applyFont="1" applyFill="1" applyBorder="1" applyAlignment="1" applyProtection="1">
      <alignment vertical="center"/>
      <protection locked="0"/>
    </xf>
    <xf numFmtId="0" fontId="236" fillId="175" borderId="632" xfId="92" applyFont="1" applyFill="1" applyBorder="1" applyAlignment="1" applyProtection="1">
      <alignment vertical="center"/>
      <protection locked="0"/>
    </xf>
    <xf numFmtId="49" fontId="176" fillId="179" borderId="557" xfId="52" applyNumberFormat="1" applyFill="1" applyBorder="1" applyAlignment="1">
      <alignment horizontal="center"/>
    </xf>
    <xf numFmtId="20" fontId="180" fillId="172" borderId="527" xfId="52" applyNumberFormat="1" applyFont="1" applyFill="1" applyBorder="1" applyAlignment="1" applyProtection="1">
      <alignment horizontal="center"/>
      <protection locked="0"/>
    </xf>
    <xf numFmtId="0" fontId="215" fillId="175" borderId="491" xfId="52" applyFont="1" applyFill="1" applyProtection="1">
      <protection locked="0"/>
    </xf>
    <xf numFmtId="0" fontId="236" fillId="175" borderId="632" xfId="92" applyFont="1" applyFill="1" applyBorder="1" applyAlignment="1" applyProtection="1">
      <alignment horizontal="center" vertical="center"/>
      <protection locked="0"/>
    </xf>
    <xf numFmtId="0" fontId="236" fillId="175" borderId="633" xfId="92" applyFont="1" applyFill="1" applyBorder="1" applyAlignment="1" applyProtection="1">
      <alignment horizontal="center" vertical="center"/>
      <protection locked="0"/>
    </xf>
    <xf numFmtId="0" fontId="236" fillId="175" borderId="634" xfId="92" applyFont="1" applyFill="1" applyBorder="1" applyAlignment="1" applyProtection="1">
      <alignment horizontal="center" vertical="center"/>
      <protection locked="0"/>
    </xf>
    <xf numFmtId="49" fontId="176" fillId="179" borderId="550" xfId="52" applyNumberFormat="1" applyFill="1" applyBorder="1" applyAlignment="1">
      <alignment horizontal="center"/>
    </xf>
    <xf numFmtId="49" fontId="176" fillId="179" borderId="557" xfId="52" applyNumberFormat="1" applyFill="1" applyBorder="1" applyAlignment="1">
      <alignment horizontal="center"/>
    </xf>
    <xf numFmtId="49" fontId="176" fillId="179" borderId="560" xfId="52" applyNumberFormat="1" applyFill="1" applyBorder="1" applyAlignment="1">
      <alignment horizontal="center"/>
    </xf>
    <xf numFmtId="49" fontId="176" fillId="179" borderId="564" xfId="52" applyNumberFormat="1" applyFill="1" applyBorder="1" applyAlignment="1">
      <alignment horizontal="center"/>
    </xf>
    <xf numFmtId="49" fontId="176" fillId="179" borderId="548" xfId="52" applyNumberFormat="1" applyFill="1" applyBorder="1" applyAlignment="1">
      <alignment horizontal="center"/>
    </xf>
    <xf numFmtId="49" fontId="176" fillId="179" borderId="562" xfId="52" applyNumberFormat="1" applyFill="1" applyBorder="1" applyAlignment="1">
      <alignment horizontal="center"/>
    </xf>
    <xf numFmtId="49" fontId="180" fillId="190" borderId="560" xfId="52" applyNumberFormat="1" applyFont="1" applyFill="1" applyBorder="1" applyAlignment="1">
      <alignment horizontal="center"/>
    </xf>
    <xf numFmtId="49" fontId="176" fillId="190" borderId="564" xfId="52" applyNumberFormat="1" applyFill="1" applyBorder="1" applyAlignment="1">
      <alignment horizontal="center"/>
    </xf>
    <xf numFmtId="49" fontId="180" fillId="197" borderId="560" xfId="52" applyNumberFormat="1" applyFont="1" applyFill="1" applyBorder="1" applyAlignment="1">
      <alignment horizontal="center"/>
    </xf>
    <xf numFmtId="49" fontId="176" fillId="197" borderId="564" xfId="52" applyNumberFormat="1" applyFill="1" applyBorder="1" applyAlignment="1">
      <alignment horizontal="center"/>
    </xf>
    <xf numFmtId="49" fontId="180" fillId="197" borderId="552" xfId="52" applyNumberFormat="1" applyFont="1" applyFill="1" applyBorder="1" applyAlignment="1">
      <alignment horizontal="center"/>
    </xf>
    <xf numFmtId="49" fontId="176" fillId="197" borderId="565" xfId="52" applyNumberFormat="1" applyFill="1" applyBorder="1" applyAlignment="1">
      <alignment horizontal="center"/>
    </xf>
    <xf numFmtId="0" fontId="223" fillId="185" borderId="626" xfId="92" applyFont="1" applyFill="1" applyBorder="1" applyAlignment="1">
      <alignment horizontal="center" vertical="center"/>
    </xf>
    <xf numFmtId="0" fontId="177" fillId="175" borderId="626" xfId="52" applyFont="1" applyFill="1" applyBorder="1" applyAlignment="1">
      <alignment horizontal="left"/>
    </xf>
    <xf numFmtId="0" fontId="232" fillId="180" borderId="491" xfId="52" applyFont="1" applyFill="1" applyAlignment="1">
      <alignment horizontal="center" wrapText="1"/>
    </xf>
    <xf numFmtId="0" fontId="232" fillId="180" borderId="507" xfId="52" applyFont="1" applyFill="1" applyBorder="1" applyAlignment="1">
      <alignment horizontal="center"/>
    </xf>
    <xf numFmtId="0" fontId="224" fillId="175" borderId="503" xfId="92" applyFont="1" applyFill="1" applyBorder="1" applyAlignment="1" applyProtection="1">
      <alignment horizontal="center" vertical="center"/>
      <protection locked="0"/>
    </xf>
    <xf numFmtId="0" fontId="223" fillId="185" borderId="503" xfId="92" applyFont="1" applyFill="1" applyBorder="1" applyAlignment="1">
      <alignment horizontal="center" vertical="center"/>
    </xf>
    <xf numFmtId="0" fontId="223" fillId="185" borderId="632" xfId="92" applyFont="1" applyFill="1" applyBorder="1" applyAlignment="1">
      <alignment horizontal="center" vertical="center"/>
    </xf>
    <xf numFmtId="0" fontId="223" fillId="185" borderId="633" xfId="92" applyFont="1" applyFill="1" applyBorder="1" applyAlignment="1">
      <alignment horizontal="center" vertical="center"/>
    </xf>
    <xf numFmtId="0" fontId="223" fillId="185" borderId="634" xfId="92" applyFont="1" applyFill="1" applyBorder="1" applyAlignment="1">
      <alignment horizontal="center" vertical="center"/>
    </xf>
    <xf numFmtId="0" fontId="224" fillId="175" borderId="501" xfId="92" applyFont="1" applyFill="1" applyBorder="1" applyAlignment="1" applyProtection="1">
      <alignment horizontal="center" vertical="center" wrapText="1"/>
      <protection locked="0"/>
    </xf>
    <xf numFmtId="0" fontId="224" fillId="175" borderId="514" xfId="92" applyFont="1" applyFill="1" applyBorder="1" applyAlignment="1" applyProtection="1">
      <alignment horizontal="center" vertical="center"/>
      <protection locked="0"/>
    </xf>
    <xf numFmtId="0" fontId="179" fillId="175" borderId="501" xfId="52" applyFont="1" applyFill="1" applyBorder="1" applyAlignment="1" applyProtection="1">
      <alignment horizontal="left" vertical="center"/>
      <protection locked="0"/>
    </xf>
    <xf numFmtId="0" fontId="179" fillId="175" borderId="514" xfId="52" applyFont="1" applyFill="1" applyBorder="1" applyAlignment="1" applyProtection="1">
      <alignment horizontal="left" vertical="center"/>
      <protection locked="0"/>
    </xf>
    <xf numFmtId="0" fontId="232" fillId="180" borderId="491" xfId="52" applyFont="1" applyFill="1" applyAlignment="1">
      <alignment horizontal="center"/>
    </xf>
    <xf numFmtId="49" fontId="176" fillId="179" borderId="551" xfId="52" applyNumberFormat="1" applyFill="1" applyBorder="1" applyAlignment="1">
      <alignment horizontal="center"/>
    </xf>
    <xf numFmtId="49" fontId="176" fillId="179" borderId="559" xfId="52" applyNumberFormat="1" applyFill="1" applyBorder="1" applyAlignment="1">
      <alignment horizontal="center"/>
    </xf>
    <xf numFmtId="49" fontId="176" fillId="180" borderId="534" xfId="52" applyNumberFormat="1" applyFill="1" applyBorder="1" applyAlignment="1">
      <alignment horizontal="center"/>
    </xf>
    <xf numFmtId="0" fontId="180" fillId="185" borderId="516" xfId="52" applyFont="1" applyFill="1" applyBorder="1" applyAlignment="1">
      <alignment horizontal="center" wrapText="1"/>
    </xf>
    <xf numFmtId="0" fontId="180" fillId="185" borderId="491" xfId="52" applyFont="1" applyFill="1" applyAlignment="1">
      <alignment horizontal="center" wrapText="1"/>
    </xf>
    <xf numFmtId="0" fontId="223" fillId="185" borderId="613" xfId="92" applyFont="1" applyFill="1" applyBorder="1" applyAlignment="1">
      <alignment horizontal="center" vertical="center"/>
    </xf>
    <xf numFmtId="0" fontId="223" fillId="185" borderId="513" xfId="92" applyFont="1" applyFill="1" applyBorder="1" applyAlignment="1">
      <alignment horizontal="center" vertical="center"/>
    </xf>
    <xf numFmtId="0" fontId="223" fillId="185" borderId="502" xfId="92" applyFont="1" applyFill="1" applyBorder="1" applyAlignment="1">
      <alignment horizontal="center" vertical="center"/>
    </xf>
    <xf numFmtId="49" fontId="180" fillId="178" borderId="550" xfId="52" applyNumberFormat="1" applyFont="1" applyFill="1" applyBorder="1" applyAlignment="1">
      <alignment horizontal="center"/>
    </xf>
    <xf numFmtId="49" fontId="176" fillId="178" borderId="557" xfId="52" applyNumberFormat="1" applyFill="1" applyBorder="1" applyAlignment="1">
      <alignment horizontal="center"/>
    </xf>
    <xf numFmtId="49" fontId="180" fillId="197" borderId="561" xfId="52" applyNumberFormat="1" applyFont="1" applyFill="1" applyBorder="1" applyAlignment="1">
      <alignment horizontal="center"/>
    </xf>
    <xf numFmtId="49" fontId="176" fillId="197" borderId="622" xfId="52" applyNumberFormat="1" applyFill="1" applyBorder="1" applyAlignment="1">
      <alignment horizontal="center"/>
    </xf>
    <xf numFmtId="170" fontId="180" fillId="170" borderId="623" xfId="52" applyNumberFormat="1" applyFont="1" applyFill="1" applyBorder="1" applyAlignment="1">
      <alignment horizontal="center" vertical="center"/>
    </xf>
    <xf numFmtId="0" fontId="226" fillId="178" borderId="491" xfId="52" applyFont="1" applyFill="1" applyAlignment="1">
      <alignment horizontal="center" vertical="center" wrapText="1"/>
    </xf>
    <xf numFmtId="0" fontId="226" fillId="178" borderId="507" xfId="52" applyFont="1" applyFill="1" applyBorder="1" applyAlignment="1">
      <alignment horizontal="center" vertical="center" wrapText="1"/>
    </xf>
    <xf numFmtId="0" fontId="208" fillId="170" borderId="523" xfId="52" applyFont="1" applyFill="1" applyBorder="1" applyAlignment="1">
      <alignment horizontal="center" vertical="center" textRotation="90"/>
    </xf>
    <xf numFmtId="0" fontId="208" fillId="170" borderId="520" xfId="52" applyFont="1" applyFill="1" applyBorder="1" applyAlignment="1">
      <alignment horizontal="center" vertical="center" textRotation="90"/>
    </xf>
    <xf numFmtId="0" fontId="208" fillId="170" borderId="517" xfId="52" applyFont="1" applyFill="1" applyBorder="1" applyAlignment="1">
      <alignment horizontal="center" vertical="center" textRotation="90"/>
    </xf>
    <xf numFmtId="0" fontId="182" fillId="146" borderId="533" xfId="52" applyFont="1" applyBorder="1" applyAlignment="1">
      <alignment horizontal="center"/>
    </xf>
    <xf numFmtId="0" fontId="182" fillId="146" borderId="537" xfId="52" applyFont="1" applyBorder="1" applyAlignment="1">
      <alignment horizontal="center"/>
    </xf>
    <xf numFmtId="0" fontId="182" fillId="146" borderId="540" xfId="52" applyFont="1" applyBorder="1" applyAlignment="1">
      <alignment horizontal="center" vertical="center"/>
    </xf>
    <xf numFmtId="0" fontId="182" fillId="146" borderId="536" xfId="52" applyFont="1" applyBorder="1" applyAlignment="1">
      <alignment horizontal="center" vertical="center"/>
    </xf>
    <xf numFmtId="0" fontId="184" fillId="177" borderId="525" xfId="52" applyFont="1" applyFill="1" applyBorder="1" applyAlignment="1" applyProtection="1">
      <alignment horizontal="center" vertical="center"/>
      <protection locked="0"/>
    </xf>
    <xf numFmtId="0" fontId="184" fillId="177" borderId="535" xfId="52" applyFont="1" applyFill="1" applyBorder="1" applyAlignment="1" applyProtection="1">
      <alignment horizontal="center" vertical="center"/>
      <protection locked="0"/>
    </xf>
    <xf numFmtId="0" fontId="184" fillId="177" borderId="539" xfId="52" applyFont="1" applyFill="1" applyBorder="1" applyAlignment="1" applyProtection="1">
      <alignment horizontal="center" vertical="center"/>
      <protection locked="0"/>
    </xf>
    <xf numFmtId="0" fontId="184" fillId="179" borderId="506" xfId="52" applyFont="1" applyFill="1" applyBorder="1" applyAlignment="1" applyProtection="1">
      <alignment horizontal="center" vertical="center"/>
      <protection locked="0"/>
    </xf>
    <xf numFmtId="0" fontId="184" fillId="179" borderId="503" xfId="52" applyFont="1" applyFill="1" applyBorder="1" applyAlignment="1" applyProtection="1">
      <alignment horizontal="center" vertical="center"/>
      <protection locked="0"/>
    </xf>
    <xf numFmtId="0" fontId="184" fillId="179" borderId="529" xfId="52" applyFont="1" applyFill="1" applyBorder="1" applyAlignment="1" applyProtection="1">
      <alignment horizontal="center" vertical="center"/>
      <protection locked="0"/>
    </xf>
    <xf numFmtId="0" fontId="182" fillId="186" borderId="613" xfId="52" applyFont="1" applyFill="1" applyBorder="1" applyAlignment="1">
      <alignment horizontal="center" vertical="center" wrapText="1"/>
    </xf>
    <xf numFmtId="0" fontId="182" fillId="186" borderId="502" xfId="52" applyFont="1" applyFill="1" applyBorder="1" applyAlignment="1">
      <alignment horizontal="center" vertical="center" wrapText="1"/>
    </xf>
    <xf numFmtId="0" fontId="182" fillId="186" borderId="503" xfId="52" applyFont="1" applyFill="1" applyBorder="1" applyAlignment="1">
      <alignment horizontal="center" vertical="center" wrapText="1"/>
    </xf>
    <xf numFmtId="0" fontId="228" fillId="175" borderId="501" xfId="52" applyFont="1" applyFill="1" applyBorder="1" applyAlignment="1">
      <alignment horizontal="center"/>
    </xf>
    <xf numFmtId="0" fontId="228" fillId="175" borderId="534" xfId="52" applyFont="1" applyFill="1" applyBorder="1" applyAlignment="1">
      <alignment horizontal="center"/>
    </xf>
    <xf numFmtId="0" fontId="228" fillId="175" borderId="514" xfId="52" applyFont="1" applyFill="1" applyBorder="1" applyAlignment="1">
      <alignment horizontal="center"/>
    </xf>
    <xf numFmtId="0" fontId="181" fillId="175" borderId="503" xfId="52" applyFont="1" applyFill="1" applyBorder="1" applyAlignment="1">
      <alignment horizontal="center"/>
    </xf>
    <xf numFmtId="0" fontId="217" fillId="175" borderId="491" xfId="52" applyFont="1" applyFill="1" applyAlignment="1">
      <alignment horizontal="justify"/>
    </xf>
    <xf numFmtId="0" fontId="226" fillId="178" borderId="491" xfId="52" applyFont="1" applyFill="1" applyAlignment="1">
      <alignment horizontal="center" vertical="center"/>
    </xf>
    <xf numFmtId="0" fontId="182" fillId="179" borderId="501" xfId="52" applyFont="1" applyFill="1" applyBorder="1" applyAlignment="1">
      <alignment horizontal="center" vertical="center" wrapText="1"/>
    </xf>
    <xf numFmtId="0" fontId="182" fillId="179" borderId="514" xfId="52" applyFont="1" applyFill="1" applyBorder="1" applyAlignment="1">
      <alignment horizontal="center" vertical="center" wrapText="1"/>
    </xf>
    <xf numFmtId="0" fontId="182" fillId="179" borderId="505" xfId="52" applyFont="1" applyFill="1" applyBorder="1" applyAlignment="1">
      <alignment horizontal="center" vertical="center"/>
    </xf>
    <xf numFmtId="0" fontId="182" fillId="179" borderId="502" xfId="52" applyFont="1" applyFill="1" applyBorder="1" applyAlignment="1">
      <alignment horizontal="center" vertical="center"/>
    </xf>
    <xf numFmtId="0" fontId="182" fillId="179" borderId="505" xfId="52" applyFont="1" applyFill="1" applyBorder="1" applyAlignment="1">
      <alignment horizontal="center" vertical="center" wrapText="1"/>
    </xf>
    <xf numFmtId="0" fontId="182" fillId="179" borderId="502" xfId="52" applyFont="1" applyFill="1" applyBorder="1" applyAlignment="1">
      <alignment horizontal="center" vertical="center" wrapText="1"/>
    </xf>
    <xf numFmtId="0" fontId="108" fillId="43" borderId="14" xfId="0" applyFont="1" applyFill="1" applyBorder="1" applyAlignment="1" applyProtection="1">
      <alignment horizontal="center" vertical="center" wrapText="1"/>
      <protection locked="0"/>
    </xf>
    <xf numFmtId="0" fontId="116" fillId="43" borderId="14" xfId="0" applyFont="1" applyFill="1" applyBorder="1" applyAlignment="1" applyProtection="1">
      <alignment horizontal="center" vertical="center" wrapText="1"/>
      <protection locked="0"/>
    </xf>
    <xf numFmtId="0" fontId="116" fillId="60" borderId="14" xfId="0" quotePrefix="1" applyFont="1" applyFill="1" applyBorder="1" applyAlignment="1">
      <alignment horizontal="center" vertical="center" wrapText="1"/>
    </xf>
    <xf numFmtId="0" fontId="126" fillId="95" borderId="14" xfId="0" quotePrefix="1" applyFont="1" applyFill="1" applyBorder="1" applyAlignment="1">
      <alignment horizontal="center" vertical="center" wrapText="1"/>
    </xf>
    <xf numFmtId="0" fontId="116" fillId="60" borderId="14" xfId="0" applyFont="1" applyFill="1" applyBorder="1" applyAlignment="1">
      <alignment horizontal="center" vertical="center" wrapText="1"/>
    </xf>
    <xf numFmtId="0" fontId="135" fillId="104" borderId="14" xfId="0" applyFont="1" applyFill="1" applyBorder="1" applyAlignment="1">
      <alignment horizontal="center" vertical="center" wrapText="1"/>
    </xf>
    <xf numFmtId="0" fontId="238" fillId="55" borderId="14" xfId="0" applyFont="1" applyFill="1" applyBorder="1" applyAlignment="1" applyProtection="1">
      <alignment horizontal="center" vertical="center" wrapText="1"/>
      <protection locked="0"/>
    </xf>
    <xf numFmtId="0" fontId="239" fillId="60" borderId="14" xfId="0" applyFont="1" applyFill="1" applyBorder="1" applyAlignment="1" applyProtection="1">
      <alignment horizontal="center" vertical="center" wrapText="1"/>
      <protection locked="0"/>
    </xf>
    <xf numFmtId="0" fontId="240" fillId="95" borderId="14" xfId="0" applyFont="1" applyFill="1" applyBorder="1" applyAlignment="1" applyProtection="1">
      <alignment horizontal="center" vertical="center" wrapText="1"/>
      <protection locked="0"/>
    </xf>
    <xf numFmtId="0" fontId="239" fillId="60" borderId="14" xfId="0" quotePrefix="1" applyFont="1" applyFill="1" applyBorder="1" applyAlignment="1" applyProtection="1">
      <alignment horizontal="center" vertical="center" wrapText="1"/>
      <protection locked="0"/>
    </xf>
    <xf numFmtId="0" fontId="241" fillId="104" borderId="14" xfId="0" quotePrefix="1" applyFont="1" applyFill="1" applyBorder="1" applyAlignment="1" applyProtection="1">
      <alignment horizontal="center" vertical="center" wrapText="1"/>
      <protection locked="0"/>
    </xf>
  </cellXfs>
  <cellStyles count="5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Bueno" xfId="26" builtinId="26"/>
    <cellStyle name="Calculation" xfId="27" xr:uid="{00000000-0005-0000-0000-00001A000000}"/>
    <cellStyle name="Check Cell" xfId="28" xr:uid="{00000000-0005-0000-0000-00001B000000}"/>
    <cellStyle name="Explanatory Text" xfId="29" xr:uid="{00000000-0005-0000-0000-00001C000000}"/>
    <cellStyle name="Good" xfId="30" xr:uid="{00000000-0005-0000-0000-00001D000000}"/>
    <cellStyle name="Heading 1" xfId="31" xr:uid="{00000000-0005-0000-0000-00001E000000}"/>
    <cellStyle name="Heading 2" xfId="32" xr:uid="{00000000-0005-0000-0000-00001F000000}"/>
    <cellStyle name="Heading 3" xfId="33" xr:uid="{00000000-0005-0000-0000-000020000000}"/>
    <cellStyle name="Heading 4" xfId="34" xr:uid="{00000000-0005-0000-0000-000021000000}"/>
    <cellStyle name="Incorrecto" xfId="35" builtinId="27"/>
    <cellStyle name="Input" xfId="36" xr:uid="{00000000-0005-0000-0000-000023000000}"/>
    <cellStyle name="Linked Cell" xfId="37" xr:uid="{00000000-0005-0000-0000-000024000000}"/>
    <cellStyle name="Neutral" xfId="38" builtinId="28" customBuiltin="1"/>
    <cellStyle name="Normal" xfId="0" builtinId="0"/>
    <cellStyle name="Normal 2" xfId="39" xr:uid="{00000000-0005-0000-0000-000027000000}"/>
    <cellStyle name="Normal 2 2" xfId="49" xr:uid="{00000000-0005-0000-0000-000028000000}"/>
    <cellStyle name="Normal 3" xfId="40" xr:uid="{00000000-0005-0000-0000-000029000000}"/>
    <cellStyle name="Normal 4" xfId="48" xr:uid="{00000000-0005-0000-0000-00002A000000}"/>
    <cellStyle name="Normal_27328_1A_SS_PCT_20080114" xfId="41" xr:uid="{00000000-0005-0000-0000-00002B000000}"/>
    <cellStyle name="Normal_FRF01_00 Toma de datos RPT BW 5MHz" xfId="42" xr:uid="{00000000-0005-0000-0000-00002C000000}"/>
    <cellStyle name="Note" xfId="43" xr:uid="{00000000-0005-0000-0000-00002D000000}"/>
    <cellStyle name="Output" xfId="44" xr:uid="{00000000-0005-0000-0000-00002E000000}"/>
    <cellStyle name="Output 2" xfId="50" xr:uid="{00000000-0005-0000-0000-00002F000000}"/>
    <cellStyle name="Title" xfId="45" xr:uid="{00000000-0005-0000-0000-000030000000}"/>
    <cellStyle name="Total" xfId="46" builtinId="25" customBuiltin="1"/>
    <cellStyle name="Total 2" xfId="51" xr:uid="{00000000-0005-0000-0000-000032000000}"/>
    <cellStyle name="Warning Text" xfId="47" xr:uid="{00000000-0005-0000-0000-000033000000}"/>
  </cellStyles>
  <dxfs count="258">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s>
  <tableStyles count="0" defaultTableStyle="TableStyleMedium2" defaultPivotStyle="PivotStyleLight16"/>
  <colors>
    <mruColors>
      <color rgb="FFD9D9D9"/>
      <color rgb="FFEEE1F7"/>
      <color rgb="FFFF7C80"/>
      <color rgb="FFC5FF8B"/>
      <color rgb="FF8EA9DB"/>
      <color rgb="FF95A9DB"/>
      <color rgb="FFD8BEEC"/>
      <color rgb="FFD8B4EC"/>
      <color rgb="FFD8B4D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O$18" lockText="1" noThreeD="1"/>
</file>

<file path=xl/ctrlProps/ctrlProp3.xml><?xml version="1.0" encoding="utf-8"?>
<formControlPr xmlns="http://schemas.microsoft.com/office/spreadsheetml/2009/9/main" objectType="CheckBox" fmlaLink="$O$16" lockText="1" noThreeD="1"/>
</file>

<file path=xl/ctrlProps/ctrlProp4.xml><?xml version="1.0" encoding="utf-8"?>
<formControlPr xmlns="http://schemas.microsoft.com/office/spreadsheetml/2009/9/main" objectType="CheckBox" fmlaLink="$O$17" lockText="1" noThreeD="1"/>
</file>

<file path=xl/ctrlProps/ctrlProp5.xml><?xml version="1.0" encoding="utf-8"?>
<formControlPr xmlns="http://schemas.microsoft.com/office/spreadsheetml/2009/9/main" objectType="CheckBox" fmlaLink="$K$10" lockText="1" noThreeD="1"/>
</file>

<file path=xl/ctrlProps/ctrlProp6.xml><?xml version="1.0" encoding="utf-8"?>
<formControlPr xmlns="http://schemas.microsoft.com/office/spreadsheetml/2009/9/main" objectType="CheckBox" fmlaLink="$K$11" lockText="1" noThreeD="1"/>
</file>

<file path=xl/ctrlProps/ctrlProp7.xml><?xml version="1.0" encoding="utf-8"?>
<formControlPr xmlns="http://schemas.microsoft.com/office/spreadsheetml/2009/9/main" objectType="CheckBox" fmlaLink="$K$13" lockText="1" noThreeD="1"/>
</file>

<file path=xl/ctrlProps/ctrlProp8.xml><?xml version="1.0" encoding="utf-8"?>
<formControlPr xmlns="http://schemas.microsoft.com/office/spreadsheetml/2009/9/main" objectType="CheckBox" fmlaLink="$K$12" lockText="1" noThreeD="1"/>
</file>

<file path=xl/ctrlProps/ctrlProp9.xml><?xml version="1.0" encoding="utf-8"?>
<formControlPr xmlns="http://schemas.microsoft.com/office/spreadsheetml/2009/9/main" objectType="CheckBox" fmlaLink="$L$10" lockText="1" noThreeD="1"/>
</file>

<file path=xl/ctrlProps/ctrlProp10.xml><?xml version="1.0" encoding="utf-8"?>
<formControlPr xmlns="http://schemas.microsoft.com/office/spreadsheetml/2009/9/main" objectType="CheckBox" fmlaLink="$L$11" lockText="1" noThreeD="1"/>
</file>

<file path=xl/ctrlProps/ctrlProp11.xml><?xml version="1.0" encoding="utf-8"?>
<formControlPr xmlns="http://schemas.microsoft.com/office/spreadsheetml/2009/9/main" objectType="CheckBox" fmlaLink="$L$12" lockText="1" noThreeD="1"/>
</file>

<file path=xl/ctrlProps/ctrlProp12.xml><?xml version="1.0" encoding="utf-8"?>
<formControlPr xmlns="http://schemas.microsoft.com/office/spreadsheetml/2009/9/main" objectType="CheckBox" fmlaLink="$L$13" lockText="1" noThreeD="1"/>
</file>

<file path=xl/ctrlProps/ctrlProp13.xml><?xml version="1.0" encoding="utf-8"?>
<formControlPr xmlns="http://schemas.microsoft.com/office/spreadsheetml/2009/9/main" objectType="CheckBox" fmlaLink="$K$14" lockText="1" noThreeD="1"/>
</file>

<file path=xl/ctrlProps/ctrlProp14.xml><?xml version="1.0" encoding="utf-8"?>
<formControlPr xmlns="http://schemas.microsoft.com/office/spreadsheetml/2009/9/main" objectType="CheckBox" fmlaLink="$L$14"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1076325</xdr:colOff>
          <xdr:row>20</xdr:row>
          <xdr:rowOff>171450</xdr:rowOff>
        </xdr:from>
        <xdr:to>
          <xdr:col>9</xdr:col>
          <xdr:colOff>1285875</xdr:colOff>
          <xdr:row>22</xdr:row>
          <xdr:rowOff>38100</xdr:rowOff>
        </xdr:to>
        <xdr:sp macro="" textlink="">
          <xdr:nvSpPr>
            <xdr:cNvPr id="237575" name="Check Box 7" hidden="1">
              <a:extLst>
                <a:ext uri="{63B3BB69-23CF-44E3-9099-C40C66FF867C}">
                  <a14:compatExt spid="_x0000_s237575"/>
                </a:ext>
                <a:ext uri="{FF2B5EF4-FFF2-40B4-BE49-F238E27FC236}">
                  <a16:creationId xmlns:a16="http://schemas.microsoft.com/office/drawing/2014/main" id="{00000000-0008-0000-0000-00000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18</xdr:row>
          <xdr:rowOff>142875</xdr:rowOff>
        </xdr:from>
        <xdr:to>
          <xdr:col>9</xdr:col>
          <xdr:colOff>1295400</xdr:colOff>
          <xdr:row>20</xdr:row>
          <xdr:rowOff>19050</xdr:rowOff>
        </xdr:to>
        <xdr:sp macro="" textlink="">
          <xdr:nvSpPr>
            <xdr:cNvPr id="237576" name="Check Box 8" hidden="1">
              <a:extLst>
                <a:ext uri="{63B3BB69-23CF-44E3-9099-C40C66FF867C}">
                  <a14:compatExt spid="_x0000_s237576"/>
                </a:ext>
                <a:ext uri="{FF2B5EF4-FFF2-40B4-BE49-F238E27FC236}">
                  <a16:creationId xmlns:a16="http://schemas.microsoft.com/office/drawing/2014/main" id="{00000000-0008-0000-0000-000008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19</xdr:row>
          <xdr:rowOff>171450</xdr:rowOff>
        </xdr:from>
        <xdr:to>
          <xdr:col>9</xdr:col>
          <xdr:colOff>1295400</xdr:colOff>
          <xdr:row>21</xdr:row>
          <xdr:rowOff>28575</xdr:rowOff>
        </xdr:to>
        <xdr:sp macro="" textlink="">
          <xdr:nvSpPr>
            <xdr:cNvPr id="237577" name="Check Box 9" hidden="1">
              <a:extLst>
                <a:ext uri="{63B3BB69-23CF-44E3-9099-C40C66FF867C}">
                  <a14:compatExt spid="_x0000_s237577"/>
                </a:ext>
                <a:ext uri="{FF2B5EF4-FFF2-40B4-BE49-F238E27FC236}">
                  <a16:creationId xmlns:a16="http://schemas.microsoft.com/office/drawing/2014/main" id="{00000000-0008-0000-0000-00000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167</xdr:row>
          <xdr:rowOff>133350</xdr:rowOff>
        </xdr:from>
        <xdr:to>
          <xdr:col>4</xdr:col>
          <xdr:colOff>1485900</xdr:colOff>
          <xdr:row>170</xdr:row>
          <xdr:rowOff>114300</xdr:rowOff>
        </xdr:to>
        <xdr:sp macro="" textlink="">
          <xdr:nvSpPr>
            <xdr:cNvPr id="237578" name="Button 10" hidden="1">
              <a:extLst>
                <a:ext uri="{63B3BB69-23CF-44E3-9099-C40C66FF867C}">
                  <a14:compatExt spid="_x0000_s237578"/>
                </a:ext>
                <a:ext uri="{FF2B5EF4-FFF2-40B4-BE49-F238E27FC236}">
                  <a16:creationId xmlns:a16="http://schemas.microsoft.com/office/drawing/2014/main" id="{00000000-0008-0000-0000-00000AA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Click to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0</xdr:rowOff>
        </xdr:from>
        <xdr:to>
          <xdr:col>10</xdr:col>
          <xdr:colOff>685800</xdr:colOff>
          <xdr:row>10</xdr:row>
          <xdr:rowOff>28575</xdr:rowOff>
        </xdr:to>
        <xdr:sp macro="" textlink="">
          <xdr:nvSpPr>
            <xdr:cNvPr id="237591" name="Check Box 23" hidden="1">
              <a:extLst>
                <a:ext uri="{63B3BB69-23CF-44E3-9099-C40C66FF867C}">
                  <a14:compatExt spid="_x0000_s237591"/>
                </a:ext>
                <a:ext uri="{FF2B5EF4-FFF2-40B4-BE49-F238E27FC236}">
                  <a16:creationId xmlns:a16="http://schemas.microsoft.com/office/drawing/2014/main" id="{00000000-0008-0000-0000-00001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171450</xdr:rowOff>
        </xdr:from>
        <xdr:to>
          <xdr:col>10</xdr:col>
          <xdr:colOff>676275</xdr:colOff>
          <xdr:row>11</xdr:row>
          <xdr:rowOff>19050</xdr:rowOff>
        </xdr:to>
        <xdr:sp macro="" textlink="">
          <xdr:nvSpPr>
            <xdr:cNvPr id="237593" name="Check Box 25" hidden="1">
              <a:extLst>
                <a:ext uri="{63B3BB69-23CF-44E3-9099-C40C66FF867C}">
                  <a14:compatExt spid="_x0000_s237593"/>
                </a:ext>
                <a:ext uri="{FF2B5EF4-FFF2-40B4-BE49-F238E27FC236}">
                  <a16:creationId xmlns:a16="http://schemas.microsoft.com/office/drawing/2014/main" id="{00000000-0008-0000-0000-00001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12</xdr:row>
          <xdr:rowOff>0</xdr:rowOff>
        </xdr:from>
        <xdr:to>
          <xdr:col>10</xdr:col>
          <xdr:colOff>685800</xdr:colOff>
          <xdr:row>13</xdr:row>
          <xdr:rowOff>28575</xdr:rowOff>
        </xdr:to>
        <xdr:sp macro="" textlink="">
          <xdr:nvSpPr>
            <xdr:cNvPr id="237594" name="Check Box 26" hidden="1">
              <a:extLst>
                <a:ext uri="{63B3BB69-23CF-44E3-9099-C40C66FF867C}">
                  <a14:compatExt spid="_x0000_s237594"/>
                </a:ext>
                <a:ext uri="{FF2B5EF4-FFF2-40B4-BE49-F238E27FC236}">
                  <a16:creationId xmlns:a16="http://schemas.microsoft.com/office/drawing/2014/main" id="{00000000-0008-0000-0000-00001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11</xdr:row>
          <xdr:rowOff>9525</xdr:rowOff>
        </xdr:from>
        <xdr:to>
          <xdr:col>10</xdr:col>
          <xdr:colOff>685800</xdr:colOff>
          <xdr:row>12</xdr:row>
          <xdr:rowOff>28575</xdr:rowOff>
        </xdr:to>
        <xdr:sp macro="" textlink="">
          <xdr:nvSpPr>
            <xdr:cNvPr id="237595" name="Check Box 27" hidden="1">
              <a:extLst>
                <a:ext uri="{63B3BB69-23CF-44E3-9099-C40C66FF867C}">
                  <a14:compatExt spid="_x0000_s237595"/>
                </a:ext>
                <a:ext uri="{FF2B5EF4-FFF2-40B4-BE49-F238E27FC236}">
                  <a16:creationId xmlns:a16="http://schemas.microsoft.com/office/drawing/2014/main" id="{00000000-0008-0000-0000-00001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323850</xdr:colOff>
          <xdr:row>13</xdr:row>
          <xdr:rowOff>0</xdr:rowOff>
        </xdr:from>
        <xdr:to>
          <xdr:col>10</xdr:col>
          <xdr:colOff>676275</xdr:colOff>
          <xdr:row>14</xdr:row>
          <xdr:rowOff>28575</xdr:rowOff>
        </xdr:to>
        <xdr:sp macro="" textlink="">
          <xdr:nvSpPr>
            <xdr:cNvPr id="237596" name="Check Box 28" hidden="1">
              <a:extLst>
                <a:ext uri="{63B3BB69-23CF-44E3-9099-C40C66FF867C}">
                  <a14:compatExt spid="_x0000_s237596"/>
                </a:ext>
                <a:ext uri="{FF2B5EF4-FFF2-40B4-BE49-F238E27FC236}">
                  <a16:creationId xmlns:a16="http://schemas.microsoft.com/office/drawing/2014/main" id="{00000000-0008-0000-0000-00001C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9</xdr:row>
          <xdr:rowOff>0</xdr:rowOff>
        </xdr:from>
        <xdr:to>
          <xdr:col>13</xdr:col>
          <xdr:colOff>228600</xdr:colOff>
          <xdr:row>10</xdr:row>
          <xdr:rowOff>28575</xdr:rowOff>
        </xdr:to>
        <xdr:sp macro="" textlink="">
          <xdr:nvSpPr>
            <xdr:cNvPr id="237597" name="Check Box 29" hidden="1">
              <a:extLst>
                <a:ext uri="{63B3BB69-23CF-44E3-9099-C40C66FF867C}">
                  <a14:compatExt spid="_x0000_s237597"/>
                </a:ext>
                <a:ext uri="{FF2B5EF4-FFF2-40B4-BE49-F238E27FC236}">
                  <a16:creationId xmlns:a16="http://schemas.microsoft.com/office/drawing/2014/main" id="{00000000-0008-0000-0000-00001D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10</xdr:row>
          <xdr:rowOff>0</xdr:rowOff>
        </xdr:from>
        <xdr:to>
          <xdr:col>13</xdr:col>
          <xdr:colOff>228600</xdr:colOff>
          <xdr:row>11</xdr:row>
          <xdr:rowOff>19050</xdr:rowOff>
        </xdr:to>
        <xdr:sp macro="" textlink="">
          <xdr:nvSpPr>
            <xdr:cNvPr id="237598" name="Check Box 30" hidden="1">
              <a:extLst>
                <a:ext uri="{63B3BB69-23CF-44E3-9099-C40C66FF867C}">
                  <a14:compatExt spid="_x0000_s237598"/>
                </a:ext>
                <a:ext uri="{FF2B5EF4-FFF2-40B4-BE49-F238E27FC236}">
                  <a16:creationId xmlns:a16="http://schemas.microsoft.com/office/drawing/2014/main" id="{00000000-0008-0000-0000-00001E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11</xdr:row>
          <xdr:rowOff>0</xdr:rowOff>
        </xdr:from>
        <xdr:to>
          <xdr:col>13</xdr:col>
          <xdr:colOff>228600</xdr:colOff>
          <xdr:row>12</xdr:row>
          <xdr:rowOff>9525</xdr:rowOff>
        </xdr:to>
        <xdr:sp macro="" textlink="">
          <xdr:nvSpPr>
            <xdr:cNvPr id="237599" name="Check Box 31" hidden="1">
              <a:extLst>
                <a:ext uri="{63B3BB69-23CF-44E3-9099-C40C66FF867C}">
                  <a14:compatExt spid="_x0000_s237599"/>
                </a:ext>
                <a:ext uri="{FF2B5EF4-FFF2-40B4-BE49-F238E27FC236}">
                  <a16:creationId xmlns:a16="http://schemas.microsoft.com/office/drawing/2014/main" id="{00000000-0008-0000-0000-00001F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12</xdr:row>
          <xdr:rowOff>0</xdr:rowOff>
        </xdr:from>
        <xdr:to>
          <xdr:col>13</xdr:col>
          <xdr:colOff>228600</xdr:colOff>
          <xdr:row>13</xdr:row>
          <xdr:rowOff>19050</xdr:rowOff>
        </xdr:to>
        <xdr:sp macro="" textlink="">
          <xdr:nvSpPr>
            <xdr:cNvPr id="237600" name="Check Box 32" hidden="1">
              <a:extLst>
                <a:ext uri="{63B3BB69-23CF-44E3-9099-C40C66FF867C}">
                  <a14:compatExt spid="_x0000_s237600"/>
                </a:ext>
                <a:ext uri="{FF2B5EF4-FFF2-40B4-BE49-F238E27FC236}">
                  <a16:creationId xmlns:a16="http://schemas.microsoft.com/office/drawing/2014/main" id="{00000000-0008-0000-0000-000020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13</xdr:row>
          <xdr:rowOff>0</xdr:rowOff>
        </xdr:from>
        <xdr:to>
          <xdr:col>13</xdr:col>
          <xdr:colOff>228600</xdr:colOff>
          <xdr:row>14</xdr:row>
          <xdr:rowOff>28575</xdr:rowOff>
        </xdr:to>
        <xdr:sp macro="" textlink="">
          <xdr:nvSpPr>
            <xdr:cNvPr id="237601" name="Check Box 33" hidden="1">
              <a:extLst>
                <a:ext uri="{63B3BB69-23CF-44E3-9099-C40C66FF867C}">
                  <a14:compatExt spid="_x0000_s237601"/>
                </a:ext>
                <a:ext uri="{FF2B5EF4-FFF2-40B4-BE49-F238E27FC236}">
                  <a16:creationId xmlns:a16="http://schemas.microsoft.com/office/drawing/2014/main" id="{00000000-0008-0000-0000-000021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13</xdr:row>
          <xdr:rowOff>190500</xdr:rowOff>
        </xdr:from>
        <xdr:to>
          <xdr:col>10</xdr:col>
          <xdr:colOff>657225</xdr:colOff>
          <xdr:row>15</xdr:row>
          <xdr:rowOff>38100</xdr:rowOff>
        </xdr:to>
        <xdr:sp macro="" textlink="">
          <xdr:nvSpPr>
            <xdr:cNvPr id="237610" name="Check Box 42" hidden="1">
              <a:extLst>
                <a:ext uri="{63B3BB69-23CF-44E3-9099-C40C66FF867C}">
                  <a14:compatExt spid="_x0000_s237610"/>
                </a:ext>
                <a:ext uri="{FF2B5EF4-FFF2-40B4-BE49-F238E27FC236}">
                  <a16:creationId xmlns:a16="http://schemas.microsoft.com/office/drawing/2014/main" id="{00000000-0008-0000-0000-00002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13</xdr:row>
          <xdr:rowOff>133350</xdr:rowOff>
        </xdr:from>
        <xdr:to>
          <xdr:col>13</xdr:col>
          <xdr:colOff>247650</xdr:colOff>
          <xdr:row>15</xdr:row>
          <xdr:rowOff>85725</xdr:rowOff>
        </xdr:to>
        <xdr:sp macro="" textlink="">
          <xdr:nvSpPr>
            <xdr:cNvPr id="237611" name="Check Box 43" hidden="1">
              <a:extLst>
                <a:ext uri="{63B3BB69-23CF-44E3-9099-C40C66FF867C}">
                  <a14:compatExt spid="_x0000_s237611"/>
                </a:ext>
                <a:ext uri="{FF2B5EF4-FFF2-40B4-BE49-F238E27FC236}">
                  <a16:creationId xmlns:a16="http://schemas.microsoft.com/office/drawing/2014/main" id="{00000000-0008-0000-0000-00002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78</xdr:col>
      <xdr:colOff>320040</xdr:colOff>
      <xdr:row>32</xdr:row>
      <xdr:rowOff>106680</xdr:rowOff>
    </xdr:from>
    <xdr:to>
      <xdr:col>103</xdr:col>
      <xdr:colOff>327659</xdr:colOff>
      <xdr:row>99</xdr:row>
      <xdr:rowOff>129593</xdr:rowOff>
    </xdr:to>
    <xdr:pic>
      <xdr:nvPicPr>
        <xdr:cNvPr id="172498" name="Imagen 3">
          <a:extLst>
            <a:ext uri="{FF2B5EF4-FFF2-40B4-BE49-F238E27FC236}">
              <a16:creationId xmlns:a16="http://schemas.microsoft.com/office/drawing/2014/main" id="{00000000-0008-0000-0200-0000D2A1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6400" y="6156960"/>
          <a:ext cx="14356080" cy="11551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419100</xdr:colOff>
      <xdr:row>14</xdr:row>
      <xdr:rowOff>38100</xdr:rowOff>
    </xdr:from>
    <xdr:to>
      <xdr:col>82</xdr:col>
      <xdr:colOff>396241</xdr:colOff>
      <xdr:row>30</xdr:row>
      <xdr:rowOff>106681</xdr:rowOff>
    </xdr:to>
    <xdr:pic>
      <xdr:nvPicPr>
        <xdr:cNvPr id="172499" name="Imagen 1">
          <a:extLst>
            <a:ext uri="{FF2B5EF4-FFF2-40B4-BE49-F238E27FC236}">
              <a16:creationId xmlns:a16="http://schemas.microsoft.com/office/drawing/2014/main" id="{00000000-0008-0000-0200-0000D3A1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05460" y="3070860"/>
          <a:ext cx="237744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82</xdr:col>
      <xdr:colOff>441960</xdr:colOff>
      <xdr:row>14</xdr:row>
      <xdr:rowOff>60960</xdr:rowOff>
    </xdr:from>
    <xdr:to>
      <xdr:col>85</xdr:col>
      <xdr:colOff>380998</xdr:colOff>
      <xdr:row>30</xdr:row>
      <xdr:rowOff>129541</xdr:rowOff>
    </xdr:to>
    <xdr:pic>
      <xdr:nvPicPr>
        <xdr:cNvPr id="172500" name="Imagen 2">
          <a:extLst>
            <a:ext uri="{FF2B5EF4-FFF2-40B4-BE49-F238E27FC236}">
              <a16:creationId xmlns:a16="http://schemas.microsoft.com/office/drawing/2014/main" id="{00000000-0008-0000-0200-0000D4A1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628620" y="3093720"/>
          <a:ext cx="217932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510540</xdr:colOff>
      <xdr:row>3</xdr:row>
      <xdr:rowOff>30480</xdr:rowOff>
    </xdr:from>
    <xdr:to>
      <xdr:col>84</xdr:col>
      <xdr:colOff>624839</xdr:colOff>
      <xdr:row>13</xdr:row>
      <xdr:rowOff>37503</xdr:rowOff>
    </xdr:to>
    <xdr:pic>
      <xdr:nvPicPr>
        <xdr:cNvPr id="172501" name="Imagen 3">
          <a:extLst>
            <a:ext uri="{FF2B5EF4-FFF2-40B4-BE49-F238E27FC236}">
              <a16:creationId xmlns:a16="http://schemas.microsoft.com/office/drawing/2014/main" id="{00000000-0008-0000-0200-0000D5A1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296900" y="1226820"/>
          <a:ext cx="400812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guardado/xl/comments1.xml><?xml version="1.0" encoding="utf-8"?>
<comments xmlns="http://schemas.openxmlformats.org/spreadsheetml/2006/main">
  <authors>
    <author>Miguel Lacave García</author>
    <author>Autor</author>
    <author>Jose Maria Fortes</author>
    <author>jmfl</author>
  </authors>
  <commentList>
    <comment ref="AT2" authorId="0" shapeId="0">
      <text>
        <r>
          <rPr>
            <b/>
            <sz val="9"/>
            <color indexed="81"/>
            <rFont val="Tahoma"/>
            <family val="2"/>
          </rPr>
          <t>Miguel Lacave García:</t>
        </r>
        <r>
          <rPr>
            <sz val="9"/>
            <color indexed="81"/>
            <rFont val="Tahoma"/>
            <family val="2"/>
          </rPr>
          <t xml:space="preserve">
SAR puede ser NM siempre que haya fast SAR</t>
        </r>
      </text>
    </comment>
    <comment ref="AV2" authorId="0" shapeId="0">
      <text>
        <r>
          <rPr>
            <b/>
            <sz val="9"/>
            <color indexed="81"/>
            <rFont val="Tahoma"/>
            <family val="2"/>
          </rPr>
          <t>Miguel Lacave García:</t>
        </r>
        <r>
          <rPr>
            <sz val="9"/>
            <color indexed="81"/>
            <rFont val="Tahoma"/>
            <family val="2"/>
          </rPr>
          <t xml:space="preserve">
SAR puede ser NM siempre que haya fast SAR</t>
        </r>
      </text>
    </comment>
    <comment ref="BD2" authorId="1" shapeId="0">
      <text>
        <r>
          <rPr>
            <b/>
            <sz val="9"/>
            <color indexed="81"/>
            <rFont val="Tahoma"/>
            <family val="2"/>
          </rPr>
          <t>Autor:</t>
        </r>
        <r>
          <rPr>
            <sz val="9"/>
            <color indexed="81"/>
            <rFont val="Tahoma"/>
            <family val="2"/>
          </rPr>
          <t xml:space="preserve">
YYYY-MM-DD HH:MM:SS (hour will set to 00:00:00)</t>
        </r>
      </text>
    </comment>
    <comment ref="BE2" authorId="0" shapeId="0">
      <text>
        <r>
          <rPr>
            <b/>
            <sz val="9"/>
            <color indexed="81"/>
            <rFont val="Tahoma"/>
            <family val="2"/>
          </rPr>
          <t>Miguel Lacave García:</t>
        </r>
        <r>
          <rPr>
            <sz val="9"/>
            <color indexed="81"/>
            <rFont val="Tahoma"/>
            <family val="2"/>
          </rPr>
          <t xml:space="preserve">
TEST duration in seconds</t>
        </r>
      </text>
    </comment>
    <comment ref="BF2" authorId="1" shapeId="0">
      <text>
        <r>
          <rPr>
            <b/>
            <sz val="9"/>
            <color indexed="81"/>
            <rFont val="Tahoma"/>
            <family val="2"/>
          </rPr>
          <t>Autor:</t>
        </r>
        <r>
          <rPr>
            <sz val="9"/>
            <color indexed="81"/>
            <rFont val="Tahoma"/>
            <family val="2"/>
          </rPr>
          <t xml:space="preserve">
YYYY-MM-DD HH:MM:SS (hour will set to 00:00:00)</t>
        </r>
      </text>
    </comment>
    <comment ref="BG2" authorId="1" shapeId="0">
      <text>
        <r>
          <rPr>
            <b/>
            <sz val="9"/>
            <color indexed="81"/>
            <rFont val="Tahoma"/>
            <family val="2"/>
          </rPr>
          <t>Autor:</t>
        </r>
        <r>
          <rPr>
            <sz val="9"/>
            <color indexed="81"/>
            <rFont val="Tahoma"/>
            <family val="2"/>
          </rPr>
          <t xml:space="preserve">
seconds</t>
        </r>
      </text>
    </comment>
    <comment ref="BZ14" authorId="2" shapeId="0">
      <text>
        <r>
          <rPr>
            <b/>
            <sz val="8"/>
            <color indexed="81"/>
            <rFont val="Tahoma"/>
            <family val="2"/>
          </rPr>
          <t>Configuración final con el dipolo conectado en el camino directo desde el amplificador.</t>
        </r>
      </text>
    </comment>
    <comment ref="BZ15" authorId="2" shapeId="0">
      <text>
        <r>
          <rPr>
            <b/>
            <sz val="8"/>
            <color indexed="81"/>
            <rFont val="Tahoma"/>
            <family val="2"/>
          </rPr>
          <t>Ajuste de la salida del generador hasta obtener en el sensor B la misma lectura que en el 2º paso</t>
        </r>
      </text>
    </comment>
    <comment ref="BZ16" authorId="2" shapeId="0">
      <text>
        <r>
          <rPr>
            <b/>
            <sz val="8"/>
            <color indexed="81"/>
            <rFont val="Tahoma"/>
            <family val="2"/>
          </rPr>
          <t>Máxima lectura del sensor B durante el ensayo</t>
        </r>
      </text>
    </comment>
    <comment ref="BZ17" authorId="2" shapeId="0">
      <text>
        <r>
          <rPr>
            <b/>
            <sz val="8"/>
            <color indexed="81"/>
            <rFont val="Tahoma"/>
            <family val="2"/>
          </rPr>
          <t>Mínima lectura del sensor B durante el ensayo</t>
        </r>
      </text>
    </comment>
    <comment ref="BV23" authorId="3" shapeId="0">
      <text>
        <r>
          <rPr>
            <b/>
            <sz val="8"/>
            <color indexed="81"/>
            <rFont val="Tahoma"/>
            <family val="2"/>
          </rPr>
          <t>Valor extrapolado en SEMCAD. Valor devuelto por DASY52 en Area Scan NO VÁLIDO</t>
        </r>
      </text>
    </comment>
    <comment ref="BX23" authorId="3" shapeId="0">
      <text>
        <r>
          <rPr>
            <b/>
            <sz val="8"/>
            <color indexed="81"/>
            <rFont val="Tahoma"/>
            <family val="2"/>
          </rPr>
          <t>Criterio de validez del método Fast SAR para FCC según KDB 447498 D01</t>
        </r>
      </text>
    </comment>
    <comment ref="BZ46" authorId="2" shapeId="0">
      <text>
        <r>
          <rPr>
            <b/>
            <sz val="8"/>
            <color indexed="81"/>
            <rFont val="Tahoma"/>
            <family val="2"/>
          </rPr>
          <t>Configuración final con el dipolo conectado en el camino directo desde el amplificador.</t>
        </r>
      </text>
    </comment>
    <comment ref="BZ47" authorId="2" shapeId="0">
      <text>
        <r>
          <rPr>
            <b/>
            <sz val="8"/>
            <color indexed="81"/>
            <rFont val="Tahoma"/>
            <family val="2"/>
          </rPr>
          <t>Ajuste de la salida del generador hasta obtener en el sensor B la misma lectura que en el 2º paso</t>
        </r>
      </text>
    </comment>
    <comment ref="BZ48" authorId="2" shapeId="0">
      <text>
        <r>
          <rPr>
            <b/>
            <sz val="8"/>
            <color indexed="81"/>
            <rFont val="Tahoma"/>
            <family val="2"/>
          </rPr>
          <t>Máxima lectura del sensor B durante el ensayo</t>
        </r>
      </text>
    </comment>
    <comment ref="BZ49" authorId="2" shapeId="0">
      <text>
        <r>
          <rPr>
            <b/>
            <sz val="8"/>
            <color indexed="81"/>
            <rFont val="Tahoma"/>
            <family val="2"/>
          </rPr>
          <t>Mínima lectura del sensor B durante el ensayo</t>
        </r>
      </text>
    </comment>
    <comment ref="BV55" authorId="3" shapeId="0">
      <text>
        <r>
          <rPr>
            <b/>
            <sz val="8"/>
            <color indexed="81"/>
            <rFont val="Tahoma"/>
            <family val="2"/>
          </rPr>
          <t>Valor extrapolado en SEMCAD. Valor devuelto por DASY52 en Area Scan NO VÁLIDO</t>
        </r>
      </text>
    </comment>
    <comment ref="BX55" authorId="3" shapeId="0">
      <text>
        <r>
          <rPr>
            <b/>
            <sz val="8"/>
            <color indexed="81"/>
            <rFont val="Tahoma"/>
            <family val="2"/>
          </rPr>
          <t>Criterio de validez del método Fast SAR para FCC según KDB 447498 D01</t>
        </r>
      </text>
    </comment>
    <comment ref="BZ78" authorId="2" shapeId="0">
      <text>
        <r>
          <rPr>
            <b/>
            <sz val="8"/>
            <color indexed="81"/>
            <rFont val="Tahoma"/>
            <family val="2"/>
          </rPr>
          <t>Configuración final con el dipolo conectado en el camino directo desde el amplificador.</t>
        </r>
      </text>
    </comment>
    <comment ref="BZ79" authorId="2" shapeId="0">
      <text>
        <r>
          <rPr>
            <b/>
            <sz val="8"/>
            <color indexed="81"/>
            <rFont val="Tahoma"/>
            <family val="2"/>
          </rPr>
          <t>Ajuste de la salida del generador hasta obtener en el sensor B la misma lectura que en el 2º paso</t>
        </r>
      </text>
    </comment>
    <comment ref="BZ80" authorId="2" shapeId="0">
      <text>
        <r>
          <rPr>
            <b/>
            <sz val="8"/>
            <color indexed="81"/>
            <rFont val="Tahoma"/>
            <family val="2"/>
          </rPr>
          <t>Máxima lectura del sensor B durante el ensayo</t>
        </r>
      </text>
    </comment>
    <comment ref="BZ81" authorId="2" shapeId="0">
      <text>
        <r>
          <rPr>
            <b/>
            <sz val="8"/>
            <color indexed="81"/>
            <rFont val="Tahoma"/>
            <family val="2"/>
          </rPr>
          <t>Mínima lectura del sensor B durante el ensayo</t>
        </r>
      </text>
    </comment>
    <comment ref="BV87" authorId="3" shapeId="0">
      <text>
        <r>
          <rPr>
            <b/>
            <sz val="8"/>
            <color indexed="81"/>
            <rFont val="Tahoma"/>
            <family val="2"/>
          </rPr>
          <t>Valor extrapolado en SEMCAD. Valor devuelto por DASY52 en Area Scan NO VÁLIDO</t>
        </r>
      </text>
    </comment>
    <comment ref="BX87" authorId="3" shapeId="0">
      <text>
        <r>
          <rPr>
            <b/>
            <sz val="8"/>
            <color indexed="81"/>
            <rFont val="Tahoma"/>
            <family val="2"/>
          </rPr>
          <t>Criterio de validez del método Fast SAR para FCC según KDB 447498 D01</t>
        </r>
      </text>
    </comment>
    <comment ref="BZ110" authorId="2" shapeId="0">
      <text>
        <r>
          <rPr>
            <b/>
            <sz val="8"/>
            <color indexed="81"/>
            <rFont val="Tahoma"/>
            <family val="2"/>
          </rPr>
          <t>Configuración final con el dipolo conectado en el camino directo desde el amplificador.</t>
        </r>
      </text>
    </comment>
    <comment ref="BZ111" authorId="2" shapeId="0">
      <text>
        <r>
          <rPr>
            <b/>
            <sz val="8"/>
            <color indexed="81"/>
            <rFont val="Tahoma"/>
            <family val="2"/>
          </rPr>
          <t>Ajuste de la salida del generador hasta obtener en el sensor B la misma lectura que en el 2º paso</t>
        </r>
      </text>
    </comment>
    <comment ref="BZ112" authorId="2" shapeId="0">
      <text>
        <r>
          <rPr>
            <b/>
            <sz val="8"/>
            <color indexed="81"/>
            <rFont val="Tahoma"/>
            <family val="2"/>
          </rPr>
          <t>Máxima lectura del sensor B durante el ensayo</t>
        </r>
      </text>
    </comment>
    <comment ref="BZ113" authorId="2" shapeId="0">
      <text>
        <r>
          <rPr>
            <b/>
            <sz val="8"/>
            <color indexed="81"/>
            <rFont val="Tahoma"/>
            <family val="2"/>
          </rPr>
          <t>Mínima lectura del sensor B durante el ensayo</t>
        </r>
      </text>
    </comment>
    <comment ref="BV119" authorId="3" shapeId="0">
      <text>
        <r>
          <rPr>
            <b/>
            <sz val="8"/>
            <color indexed="81"/>
            <rFont val="Tahoma"/>
            <family val="2"/>
          </rPr>
          <t>Valor extrapolado en SEMCAD. Valor devuelto por DASY52 en Area Scan NO VÁLIDO</t>
        </r>
      </text>
    </comment>
    <comment ref="BX119" authorId="3" shapeId="0">
      <text>
        <r>
          <rPr>
            <b/>
            <sz val="8"/>
            <color indexed="81"/>
            <rFont val="Tahoma"/>
            <family val="2"/>
          </rPr>
          <t>Criterio de validez del método Fast SAR para FCC según KDB 447498 D01</t>
        </r>
      </text>
    </comment>
    <comment ref="BZ141" authorId="2" shapeId="0">
      <text>
        <r>
          <rPr>
            <b/>
            <sz val="8"/>
            <color indexed="81"/>
            <rFont val="Tahoma"/>
            <family val="2"/>
          </rPr>
          <t>Configuración final con el dipolo conectado en el camino directo desde el amplificador.</t>
        </r>
      </text>
    </comment>
    <comment ref="BZ142" authorId="2" shapeId="0">
      <text>
        <r>
          <rPr>
            <b/>
            <sz val="8"/>
            <color indexed="81"/>
            <rFont val="Tahoma"/>
            <family val="2"/>
          </rPr>
          <t>Ajuste de la salida del generador hasta obtener en el sensor B la misma lectura que en el 2º paso</t>
        </r>
      </text>
    </comment>
    <comment ref="BZ143" authorId="2" shapeId="0">
      <text>
        <r>
          <rPr>
            <b/>
            <sz val="8"/>
            <color indexed="81"/>
            <rFont val="Tahoma"/>
            <family val="2"/>
          </rPr>
          <t>Máxima lectura del sensor B durante el ensayo</t>
        </r>
      </text>
    </comment>
    <comment ref="BZ144" authorId="2" shapeId="0">
      <text>
        <r>
          <rPr>
            <b/>
            <sz val="8"/>
            <color indexed="81"/>
            <rFont val="Tahoma"/>
            <family val="2"/>
          </rPr>
          <t>Mínima lectura del sensor B durante el ensayo</t>
        </r>
      </text>
    </comment>
    <comment ref="BV150" authorId="3" shapeId="0">
      <text>
        <r>
          <rPr>
            <b/>
            <sz val="8"/>
            <color indexed="81"/>
            <rFont val="Tahoma"/>
            <family val="2"/>
          </rPr>
          <t>Valor extrapolado en SEMCAD. Valor devuelto por DASY52 en Area Scan NO VÁLIDO</t>
        </r>
      </text>
    </comment>
    <comment ref="BX150" authorId="3" shapeId="0">
      <text>
        <r>
          <rPr>
            <b/>
            <sz val="8"/>
            <color indexed="81"/>
            <rFont val="Tahoma"/>
            <family val="2"/>
          </rPr>
          <t>Criterio de validez del método Fast SAR para FCC según KDB 447498 D01</t>
        </r>
      </text>
    </comment>
    <comment ref="BZ172" authorId="2" shapeId="0">
      <text>
        <r>
          <rPr>
            <b/>
            <sz val="8"/>
            <color indexed="81"/>
            <rFont val="Tahoma"/>
            <family val="2"/>
          </rPr>
          <t>Configuración final con el dipolo conectado en el camino directo desde el amplificador.</t>
        </r>
      </text>
    </comment>
    <comment ref="BZ173" authorId="2" shapeId="0">
      <text>
        <r>
          <rPr>
            <b/>
            <sz val="8"/>
            <color indexed="81"/>
            <rFont val="Tahoma"/>
            <family val="2"/>
          </rPr>
          <t>Ajuste de la salida del generador hasta obtener en el sensor B la misma lectura que en el 2º paso</t>
        </r>
      </text>
    </comment>
    <comment ref="BZ174" authorId="2" shapeId="0">
      <text>
        <r>
          <rPr>
            <b/>
            <sz val="8"/>
            <color indexed="81"/>
            <rFont val="Tahoma"/>
            <family val="2"/>
          </rPr>
          <t>Máxima lectura del sensor B durante el ensayo</t>
        </r>
      </text>
    </comment>
    <comment ref="BZ175" authorId="2" shapeId="0">
      <text>
        <r>
          <rPr>
            <b/>
            <sz val="8"/>
            <color indexed="81"/>
            <rFont val="Tahoma"/>
            <family val="2"/>
          </rPr>
          <t>Mínima lectura del sensor B durante el ensayo</t>
        </r>
      </text>
    </comment>
    <comment ref="BV181" authorId="3" shapeId="0">
      <text>
        <r>
          <rPr>
            <b/>
            <sz val="8"/>
            <color indexed="81"/>
            <rFont val="Tahoma"/>
            <family val="2"/>
          </rPr>
          <t>Valor extrapolado en SEMCAD. Valor devuelto por DASY52 en Area Scan NO VÁLIDO</t>
        </r>
      </text>
    </comment>
    <comment ref="BX181" authorId="3" shapeId="0">
      <text>
        <r>
          <rPr>
            <b/>
            <sz val="8"/>
            <color indexed="81"/>
            <rFont val="Tahoma"/>
            <family val="2"/>
          </rPr>
          <t>Criterio de validez del método Fast SAR para FCC según KDB 447498 D01</t>
        </r>
      </text>
    </comment>
    <comment ref="BZ203" authorId="2" shapeId="0">
      <text>
        <r>
          <rPr>
            <b/>
            <sz val="8"/>
            <color indexed="81"/>
            <rFont val="Tahoma"/>
            <family val="2"/>
          </rPr>
          <t>Configuración final con el dipolo conectado en el camino directo desde el amplificador.</t>
        </r>
      </text>
    </comment>
    <comment ref="BZ204" authorId="2" shapeId="0">
      <text>
        <r>
          <rPr>
            <b/>
            <sz val="8"/>
            <color indexed="81"/>
            <rFont val="Tahoma"/>
            <family val="2"/>
          </rPr>
          <t>Ajuste de la salida del generador hasta obtener en el sensor B la misma lectura que en el 2º paso</t>
        </r>
      </text>
    </comment>
    <comment ref="BZ205" authorId="2" shapeId="0">
      <text>
        <r>
          <rPr>
            <b/>
            <sz val="8"/>
            <color indexed="81"/>
            <rFont val="Tahoma"/>
            <family val="2"/>
          </rPr>
          <t>Máxima lectura del sensor B durante el ensayo</t>
        </r>
      </text>
    </comment>
    <comment ref="BZ206" authorId="2" shapeId="0">
      <text>
        <r>
          <rPr>
            <b/>
            <sz val="8"/>
            <color indexed="81"/>
            <rFont val="Tahoma"/>
            <family val="2"/>
          </rPr>
          <t>Mínima lectura del sensor B durante el ensayo</t>
        </r>
      </text>
    </comment>
    <comment ref="BV212" authorId="3" shapeId="0">
      <text>
        <r>
          <rPr>
            <b/>
            <sz val="8"/>
            <color indexed="81"/>
            <rFont val="Tahoma"/>
            <family val="2"/>
          </rPr>
          <t>Valor extrapolado en SEMCAD. Valor devuelto por DASY52 en Area Scan NO VÁLIDO</t>
        </r>
      </text>
    </comment>
    <comment ref="BX212" authorId="3" shapeId="0">
      <text>
        <r>
          <rPr>
            <b/>
            <sz val="8"/>
            <color indexed="81"/>
            <rFont val="Tahoma"/>
            <family val="2"/>
          </rPr>
          <t>Criterio de validez del método Fast SAR para FCC según KDB 447498 D01</t>
        </r>
      </text>
    </comment>
    <comment ref="BZ234" authorId="2" shapeId="0">
      <text>
        <r>
          <rPr>
            <b/>
            <sz val="8"/>
            <color indexed="81"/>
            <rFont val="Tahoma"/>
            <family val="2"/>
          </rPr>
          <t>Configuración final con el dipolo conectado en el camino directo desde el amplificador.</t>
        </r>
      </text>
    </comment>
    <comment ref="BZ235" authorId="2" shapeId="0">
      <text>
        <r>
          <rPr>
            <b/>
            <sz val="8"/>
            <color indexed="81"/>
            <rFont val="Tahoma"/>
            <family val="2"/>
          </rPr>
          <t>Ajuste de la salida del generador hasta obtener en el sensor B la misma lectura que en el 2º paso</t>
        </r>
      </text>
    </comment>
    <comment ref="BZ236" authorId="2" shapeId="0">
      <text>
        <r>
          <rPr>
            <b/>
            <sz val="8"/>
            <color indexed="81"/>
            <rFont val="Tahoma"/>
            <family val="2"/>
          </rPr>
          <t>Máxima lectura del sensor B durante el ensayo</t>
        </r>
      </text>
    </comment>
    <comment ref="BZ237" authorId="2" shapeId="0">
      <text>
        <r>
          <rPr>
            <b/>
            <sz val="8"/>
            <color indexed="81"/>
            <rFont val="Tahoma"/>
            <family val="2"/>
          </rPr>
          <t>Mínima lectura del sensor B durante el ensayo</t>
        </r>
      </text>
    </comment>
    <comment ref="BV243" authorId="3" shapeId="0">
      <text>
        <r>
          <rPr>
            <b/>
            <sz val="8"/>
            <color indexed="81"/>
            <rFont val="Tahoma"/>
            <family val="2"/>
          </rPr>
          <t>Valor extrapolado en SEMCAD. Valor devuelto por DASY52 en Area Scan NO VÁLIDO</t>
        </r>
      </text>
    </comment>
    <comment ref="BX243" authorId="3" shapeId="0">
      <text>
        <r>
          <rPr>
            <b/>
            <sz val="8"/>
            <color indexed="81"/>
            <rFont val="Tahoma"/>
            <family val="2"/>
          </rPr>
          <t>Criterio de validez del método Fast SAR para FCC según KDB 447498 D01</t>
        </r>
      </text>
    </comment>
    <comment ref="BZ265" authorId="2" shapeId="0">
      <text>
        <r>
          <rPr>
            <b/>
            <sz val="8"/>
            <color indexed="81"/>
            <rFont val="Tahoma"/>
            <family val="2"/>
          </rPr>
          <t>Configuración final con el dipolo conectado en el camino directo desde el amplificador.</t>
        </r>
      </text>
    </comment>
    <comment ref="BZ266" authorId="2" shapeId="0">
      <text>
        <r>
          <rPr>
            <b/>
            <sz val="8"/>
            <color indexed="81"/>
            <rFont val="Tahoma"/>
            <family val="2"/>
          </rPr>
          <t>Ajuste de la salida del generador hasta obtener en el sensor B la misma lectura que en el 2º paso</t>
        </r>
      </text>
    </comment>
    <comment ref="BZ267" authorId="2" shapeId="0">
      <text>
        <r>
          <rPr>
            <b/>
            <sz val="8"/>
            <color indexed="81"/>
            <rFont val="Tahoma"/>
            <family val="2"/>
          </rPr>
          <t>Máxima lectura del sensor B durante el ensayo</t>
        </r>
      </text>
    </comment>
    <comment ref="BZ268" authorId="2" shapeId="0">
      <text>
        <r>
          <rPr>
            <b/>
            <sz val="8"/>
            <color indexed="81"/>
            <rFont val="Tahoma"/>
            <family val="2"/>
          </rPr>
          <t>Mínima lectura del sensor B durante el ensayo</t>
        </r>
      </text>
    </comment>
    <comment ref="BV274" authorId="3" shapeId="0">
      <text>
        <r>
          <rPr>
            <b/>
            <sz val="8"/>
            <color indexed="81"/>
            <rFont val="Tahoma"/>
            <family val="2"/>
          </rPr>
          <t>Valor extrapolado en SEMCAD. Valor devuelto por DASY52 en Area Scan NO VÁLIDO</t>
        </r>
      </text>
    </comment>
    <comment ref="BX274" authorId="3" shapeId="0">
      <text>
        <r>
          <rPr>
            <b/>
            <sz val="8"/>
            <color indexed="81"/>
            <rFont val="Tahoma"/>
            <family val="2"/>
          </rPr>
          <t>Criterio de validez del método Fast SAR para FCC según KDB 447498 D01</t>
        </r>
      </text>
    </comment>
    <comment ref="BZ296" authorId="2" shapeId="0">
      <text>
        <r>
          <rPr>
            <b/>
            <sz val="8"/>
            <color indexed="81"/>
            <rFont val="Tahoma"/>
            <family val="2"/>
          </rPr>
          <t>Configuración final con el dipolo conectado en el camino directo desde el amplificador.</t>
        </r>
      </text>
    </comment>
    <comment ref="BZ297" authorId="2" shapeId="0">
      <text>
        <r>
          <rPr>
            <b/>
            <sz val="8"/>
            <color indexed="81"/>
            <rFont val="Tahoma"/>
            <family val="2"/>
          </rPr>
          <t>Ajuste de la salida del generador hasta obtener en el sensor B la misma lectura que en el 2º paso</t>
        </r>
      </text>
    </comment>
    <comment ref="BZ298" authorId="2" shapeId="0">
      <text>
        <r>
          <rPr>
            <b/>
            <sz val="8"/>
            <color indexed="81"/>
            <rFont val="Tahoma"/>
            <family val="2"/>
          </rPr>
          <t>Máxima lectura del sensor B durante el ensayo</t>
        </r>
      </text>
    </comment>
    <comment ref="BZ299" authorId="2" shapeId="0">
      <text>
        <r>
          <rPr>
            <b/>
            <sz val="8"/>
            <color indexed="81"/>
            <rFont val="Tahoma"/>
            <family val="2"/>
          </rPr>
          <t>Mínima lectura del sensor B durante el ensayo</t>
        </r>
      </text>
    </comment>
    <comment ref="BV305" authorId="3" shapeId="0">
      <text>
        <r>
          <rPr>
            <b/>
            <sz val="8"/>
            <color indexed="81"/>
            <rFont val="Tahoma"/>
            <family val="2"/>
          </rPr>
          <t>Valor extrapolado en SEMCAD. Valor devuelto por DASY52 en Area Scan NO VÁLIDO</t>
        </r>
      </text>
    </comment>
    <comment ref="BX305" authorId="3" shapeId="0">
      <text>
        <r>
          <rPr>
            <b/>
            <sz val="8"/>
            <color indexed="81"/>
            <rFont val="Tahoma"/>
            <family val="2"/>
          </rPr>
          <t>Criterio de validez del método Fast SAR para FCC según KDB 447498 D01</t>
        </r>
      </text>
    </comment>
    <comment ref="BZ327" authorId="2" shapeId="0">
      <text>
        <r>
          <rPr>
            <b/>
            <sz val="8"/>
            <color indexed="81"/>
            <rFont val="Tahoma"/>
            <family val="2"/>
          </rPr>
          <t>Configuración final con el dipolo conectado en el camino directo desde el amplificador.</t>
        </r>
      </text>
    </comment>
    <comment ref="BZ328" authorId="2" shapeId="0">
      <text>
        <r>
          <rPr>
            <b/>
            <sz val="8"/>
            <color indexed="81"/>
            <rFont val="Tahoma"/>
            <family val="2"/>
          </rPr>
          <t>Ajuste de la salida del generador hasta obtener en el sensor B la misma lectura que en el 2º paso</t>
        </r>
      </text>
    </comment>
    <comment ref="BZ329" authorId="2" shapeId="0">
      <text>
        <r>
          <rPr>
            <b/>
            <sz val="8"/>
            <color indexed="81"/>
            <rFont val="Tahoma"/>
            <family val="2"/>
          </rPr>
          <t>Máxima lectura del sensor B durante el ensayo</t>
        </r>
      </text>
    </comment>
    <comment ref="BZ330" authorId="2" shapeId="0">
      <text>
        <r>
          <rPr>
            <b/>
            <sz val="8"/>
            <color indexed="81"/>
            <rFont val="Tahoma"/>
            <family val="2"/>
          </rPr>
          <t>Mínima lectura del sensor B durante el ensayo</t>
        </r>
      </text>
    </comment>
    <comment ref="BV336" authorId="3" shapeId="0">
      <text>
        <r>
          <rPr>
            <b/>
            <sz val="8"/>
            <color indexed="81"/>
            <rFont val="Tahoma"/>
            <family val="2"/>
          </rPr>
          <t>Valor extrapolado en SEMCAD. Valor devuelto por DASY52 en Area Scan NO VÁLIDO</t>
        </r>
      </text>
    </comment>
    <comment ref="BX336" authorId="3" shapeId="0">
      <text>
        <r>
          <rPr>
            <b/>
            <sz val="8"/>
            <color indexed="81"/>
            <rFont val="Tahoma"/>
            <family val="2"/>
          </rPr>
          <t>Criterio de validez del método Fast SAR para FCC según KDB 447498 D01</t>
        </r>
      </text>
    </comment>
    <comment ref="BZ358" authorId="2" shapeId="0">
      <text>
        <r>
          <rPr>
            <b/>
            <sz val="8"/>
            <color indexed="81"/>
            <rFont val="Tahoma"/>
            <family val="2"/>
          </rPr>
          <t>Configuración final con el dipolo conectado en el camino directo desde el amplificador.</t>
        </r>
      </text>
    </comment>
    <comment ref="BZ359" authorId="2" shapeId="0">
      <text>
        <r>
          <rPr>
            <b/>
            <sz val="8"/>
            <color indexed="81"/>
            <rFont val="Tahoma"/>
            <family val="2"/>
          </rPr>
          <t>Ajuste de la salida del generador hasta obtener en el sensor B la misma lectura que en el 2º paso</t>
        </r>
      </text>
    </comment>
    <comment ref="BZ360" authorId="2" shapeId="0">
      <text>
        <r>
          <rPr>
            <b/>
            <sz val="8"/>
            <color indexed="81"/>
            <rFont val="Tahoma"/>
            <family val="2"/>
          </rPr>
          <t>Máxima lectura del sensor B durante el ensayo</t>
        </r>
      </text>
    </comment>
    <comment ref="BZ361" authorId="2" shapeId="0">
      <text>
        <r>
          <rPr>
            <b/>
            <sz val="8"/>
            <color indexed="81"/>
            <rFont val="Tahoma"/>
            <family val="2"/>
          </rPr>
          <t>Mínima lectura del sensor B durante el ensayo</t>
        </r>
      </text>
    </comment>
    <comment ref="BV367" authorId="3" shapeId="0">
      <text>
        <r>
          <rPr>
            <b/>
            <sz val="8"/>
            <color indexed="81"/>
            <rFont val="Tahoma"/>
            <family val="2"/>
          </rPr>
          <t>Valor extrapolado en SEMCAD. Valor devuelto por DASY52 en Area Scan NO VÁLIDO</t>
        </r>
      </text>
    </comment>
    <comment ref="BX367" authorId="3" shapeId="0">
      <text>
        <r>
          <rPr>
            <b/>
            <sz val="8"/>
            <color indexed="81"/>
            <rFont val="Tahoma"/>
            <family val="2"/>
          </rPr>
          <t>Criterio de validez del método Fast SAR para FCC según KDB 447498 D01</t>
        </r>
      </text>
    </comment>
    <comment ref="BZ389" authorId="2" shapeId="0">
      <text>
        <r>
          <rPr>
            <b/>
            <sz val="8"/>
            <color indexed="81"/>
            <rFont val="Tahoma"/>
            <family val="2"/>
          </rPr>
          <t>Configuración final con el dipolo conectado en el camino directo desde el amplificador.</t>
        </r>
      </text>
    </comment>
    <comment ref="BZ390" authorId="2" shapeId="0">
      <text>
        <r>
          <rPr>
            <b/>
            <sz val="8"/>
            <color indexed="81"/>
            <rFont val="Tahoma"/>
            <family val="2"/>
          </rPr>
          <t>Ajuste de la salida del generador hasta obtener en el sensor B la misma lectura que en el 2º paso</t>
        </r>
      </text>
    </comment>
    <comment ref="BZ391" authorId="2" shapeId="0">
      <text>
        <r>
          <rPr>
            <b/>
            <sz val="8"/>
            <color indexed="81"/>
            <rFont val="Tahoma"/>
            <family val="2"/>
          </rPr>
          <t>Máxima lectura del sensor B durante el ensayo</t>
        </r>
      </text>
    </comment>
    <comment ref="BZ392" authorId="2" shapeId="0">
      <text>
        <r>
          <rPr>
            <b/>
            <sz val="8"/>
            <color indexed="81"/>
            <rFont val="Tahoma"/>
            <family val="2"/>
          </rPr>
          <t>Mínima lectura del sensor B durante el ensayo</t>
        </r>
      </text>
    </comment>
    <comment ref="BV398" authorId="3" shapeId="0">
      <text>
        <r>
          <rPr>
            <b/>
            <sz val="8"/>
            <color indexed="81"/>
            <rFont val="Tahoma"/>
            <family val="2"/>
          </rPr>
          <t>Valor extrapolado en SEMCAD. Valor devuelto por DASY52 en Area Scan NO VÁLIDO</t>
        </r>
      </text>
    </comment>
    <comment ref="BX398" authorId="3" shapeId="0">
      <text>
        <r>
          <rPr>
            <b/>
            <sz val="8"/>
            <color indexed="81"/>
            <rFont val="Tahoma"/>
            <family val="2"/>
          </rPr>
          <t>Criterio de validez del método Fast SAR para FCC según KDB 447498 D01</t>
        </r>
      </text>
    </comment>
    <comment ref="BZ420" authorId="2" shapeId="0">
      <text>
        <r>
          <rPr>
            <b/>
            <sz val="8"/>
            <color indexed="81"/>
            <rFont val="Tahoma"/>
            <family val="2"/>
          </rPr>
          <t>Configuración final con el dipolo conectado en el camino directo desde el amplificador.</t>
        </r>
      </text>
    </comment>
    <comment ref="BZ421" authorId="2" shapeId="0">
      <text>
        <r>
          <rPr>
            <b/>
            <sz val="8"/>
            <color indexed="81"/>
            <rFont val="Tahoma"/>
            <family val="2"/>
          </rPr>
          <t>Ajuste de la salida del generador hasta obtener en el sensor B la misma lectura que en el 2º paso</t>
        </r>
      </text>
    </comment>
    <comment ref="BZ422" authorId="2" shapeId="0">
      <text>
        <r>
          <rPr>
            <b/>
            <sz val="8"/>
            <color indexed="81"/>
            <rFont val="Tahoma"/>
            <family val="2"/>
          </rPr>
          <t>Máxima lectura del sensor B durante el ensayo</t>
        </r>
      </text>
    </comment>
    <comment ref="BZ423" authorId="2" shapeId="0">
      <text>
        <r>
          <rPr>
            <b/>
            <sz val="8"/>
            <color indexed="81"/>
            <rFont val="Tahoma"/>
            <family val="2"/>
          </rPr>
          <t>Mínima lectura del sensor B durante el ensayo</t>
        </r>
      </text>
    </comment>
    <comment ref="BV429" authorId="3" shapeId="0">
      <text>
        <r>
          <rPr>
            <b/>
            <sz val="8"/>
            <color indexed="81"/>
            <rFont val="Tahoma"/>
            <family val="2"/>
          </rPr>
          <t>Valor extrapolado en SEMCAD. Valor devuelto por DASY52 en Area Scan NO VÁLIDO</t>
        </r>
      </text>
    </comment>
    <comment ref="BX429" authorId="3" shapeId="0">
      <text>
        <r>
          <rPr>
            <b/>
            <sz val="8"/>
            <color indexed="81"/>
            <rFont val="Tahoma"/>
            <family val="2"/>
          </rPr>
          <t>Criterio de validez del método Fast SAR para FCC según KDB 447498 D01</t>
        </r>
      </text>
    </comment>
    <comment ref="BZ451" authorId="2" shapeId="0">
      <text>
        <r>
          <rPr>
            <b/>
            <sz val="8"/>
            <color indexed="81"/>
            <rFont val="Tahoma"/>
            <family val="2"/>
          </rPr>
          <t>Configuración final con el dipolo conectado en el camino directo desde el amplificador.</t>
        </r>
      </text>
    </comment>
    <comment ref="BZ452" authorId="2" shapeId="0">
      <text>
        <r>
          <rPr>
            <b/>
            <sz val="8"/>
            <color indexed="81"/>
            <rFont val="Tahoma"/>
            <family val="2"/>
          </rPr>
          <t>Ajuste de la salida del generador hasta obtener en el sensor B la misma lectura que en el 2º paso</t>
        </r>
      </text>
    </comment>
    <comment ref="BZ453" authorId="2" shapeId="0">
      <text>
        <r>
          <rPr>
            <b/>
            <sz val="8"/>
            <color indexed="81"/>
            <rFont val="Tahoma"/>
            <family val="2"/>
          </rPr>
          <t>Máxima lectura del sensor B durante el ensayo</t>
        </r>
      </text>
    </comment>
    <comment ref="BZ454" authorId="2" shapeId="0">
      <text>
        <r>
          <rPr>
            <b/>
            <sz val="8"/>
            <color indexed="81"/>
            <rFont val="Tahoma"/>
            <family val="2"/>
          </rPr>
          <t>Mínima lectura del sensor B durante el ensayo</t>
        </r>
      </text>
    </comment>
    <comment ref="BV460" authorId="3" shapeId="0">
      <text>
        <r>
          <rPr>
            <b/>
            <sz val="8"/>
            <color indexed="81"/>
            <rFont val="Tahoma"/>
            <family val="2"/>
          </rPr>
          <t>Valor extrapolado en SEMCAD. Valor devuelto por DASY52 en Area Scan NO VÁLIDO</t>
        </r>
      </text>
    </comment>
    <comment ref="BX460" authorId="3" shapeId="0">
      <text>
        <r>
          <rPr>
            <b/>
            <sz val="8"/>
            <color indexed="81"/>
            <rFont val="Tahoma"/>
            <family val="2"/>
          </rPr>
          <t>Criterio de validez del método Fast SAR para FCC según KDB 447498 D01</t>
        </r>
      </text>
    </comment>
    <comment ref="BZ482" authorId="2" shapeId="0">
      <text>
        <r>
          <rPr>
            <b/>
            <sz val="8"/>
            <color indexed="81"/>
            <rFont val="Tahoma"/>
            <family val="2"/>
          </rPr>
          <t>Configuración final con el dipolo conectado en el camino directo desde el amplificador.</t>
        </r>
      </text>
    </comment>
    <comment ref="BZ483" authorId="2" shapeId="0">
      <text>
        <r>
          <rPr>
            <b/>
            <sz val="8"/>
            <color indexed="81"/>
            <rFont val="Tahoma"/>
            <family val="2"/>
          </rPr>
          <t>Ajuste de la salida del generador hasta obtener en el sensor B la misma lectura que en el 2º paso</t>
        </r>
      </text>
    </comment>
    <comment ref="BZ484" authorId="2" shapeId="0">
      <text>
        <r>
          <rPr>
            <b/>
            <sz val="8"/>
            <color indexed="81"/>
            <rFont val="Tahoma"/>
            <family val="2"/>
          </rPr>
          <t>Máxima lectura del sensor B durante el ensayo</t>
        </r>
      </text>
    </comment>
    <comment ref="BZ485" authorId="2" shapeId="0">
      <text>
        <r>
          <rPr>
            <b/>
            <sz val="8"/>
            <color indexed="81"/>
            <rFont val="Tahoma"/>
            <family val="2"/>
          </rPr>
          <t>Mínima lectura del sensor B durante el ensayo</t>
        </r>
      </text>
    </comment>
    <comment ref="BV491" authorId="3" shapeId="0">
      <text>
        <r>
          <rPr>
            <b/>
            <sz val="8"/>
            <color indexed="81"/>
            <rFont val="Tahoma"/>
            <family val="2"/>
          </rPr>
          <t>Valor extrapolado en SEMCAD. Valor devuelto por DASY52 en Area Scan NO VÁLIDO</t>
        </r>
      </text>
    </comment>
    <comment ref="BX491" authorId="3" shapeId="0">
      <text>
        <r>
          <rPr>
            <b/>
            <sz val="8"/>
            <color indexed="81"/>
            <rFont val="Tahoma"/>
            <family val="2"/>
          </rPr>
          <t>Criterio de validez del método Fast SAR para FCC según KDB 447498 D01</t>
        </r>
      </text>
    </comment>
    <comment ref="BZ513" authorId="2" shapeId="0">
      <text>
        <r>
          <rPr>
            <b/>
            <sz val="8"/>
            <color indexed="81"/>
            <rFont val="Tahoma"/>
            <family val="2"/>
          </rPr>
          <t>Configuración final con el dipolo conectado en el camino directo desde el amplificador.</t>
        </r>
      </text>
    </comment>
    <comment ref="BZ514" authorId="2" shapeId="0">
      <text>
        <r>
          <rPr>
            <b/>
            <sz val="8"/>
            <color indexed="81"/>
            <rFont val="Tahoma"/>
            <family val="2"/>
          </rPr>
          <t>Ajuste de la salida del generador hasta obtener en el sensor B la misma lectura que en el 2º paso</t>
        </r>
      </text>
    </comment>
    <comment ref="BZ515" authorId="2" shapeId="0">
      <text>
        <r>
          <rPr>
            <b/>
            <sz val="8"/>
            <color indexed="81"/>
            <rFont val="Tahoma"/>
            <family val="2"/>
          </rPr>
          <t>Máxima lectura del sensor B durante el ensayo</t>
        </r>
      </text>
    </comment>
    <comment ref="BZ516" authorId="2" shapeId="0">
      <text>
        <r>
          <rPr>
            <b/>
            <sz val="8"/>
            <color indexed="81"/>
            <rFont val="Tahoma"/>
            <family val="2"/>
          </rPr>
          <t>Mínima lectura del sensor B durante el ensayo</t>
        </r>
      </text>
    </comment>
    <comment ref="BV522" authorId="3" shapeId="0">
      <text>
        <r>
          <rPr>
            <b/>
            <sz val="8"/>
            <color indexed="81"/>
            <rFont val="Tahoma"/>
            <family val="2"/>
          </rPr>
          <t>Valor extrapolado en SEMCAD. Valor devuelto por DASY52 en Area Scan NO VÁLIDO</t>
        </r>
      </text>
    </comment>
    <comment ref="BX522" authorId="3" shapeId="0">
      <text>
        <r>
          <rPr>
            <b/>
            <sz val="8"/>
            <color indexed="81"/>
            <rFont val="Tahoma"/>
            <family val="2"/>
          </rPr>
          <t>Criterio de validez del método Fast SAR para FCC según KDB 447498 D01</t>
        </r>
      </text>
    </comment>
    <comment ref="BZ544" authorId="2" shapeId="0">
      <text>
        <r>
          <rPr>
            <b/>
            <sz val="8"/>
            <color indexed="81"/>
            <rFont val="Tahoma"/>
            <family val="2"/>
          </rPr>
          <t>Configuración final con el dipolo conectado en el camino directo desde el amplificador.</t>
        </r>
      </text>
    </comment>
    <comment ref="BZ545" authorId="2" shapeId="0">
      <text>
        <r>
          <rPr>
            <b/>
            <sz val="8"/>
            <color indexed="81"/>
            <rFont val="Tahoma"/>
            <family val="2"/>
          </rPr>
          <t>Ajuste de la salida del generador hasta obtener en el sensor B la misma lectura que en el 2º paso</t>
        </r>
      </text>
    </comment>
    <comment ref="BZ546" authorId="2" shapeId="0">
      <text>
        <r>
          <rPr>
            <b/>
            <sz val="8"/>
            <color indexed="81"/>
            <rFont val="Tahoma"/>
            <family val="2"/>
          </rPr>
          <t>Máxima lectura del sensor B durante el ensayo</t>
        </r>
      </text>
    </comment>
    <comment ref="BZ547" authorId="2" shapeId="0">
      <text>
        <r>
          <rPr>
            <b/>
            <sz val="8"/>
            <color indexed="81"/>
            <rFont val="Tahoma"/>
            <family val="2"/>
          </rPr>
          <t>Mínima lectura del sensor B durante el ensayo</t>
        </r>
      </text>
    </comment>
    <comment ref="BV553" authorId="3" shapeId="0">
      <text>
        <r>
          <rPr>
            <b/>
            <sz val="8"/>
            <color indexed="81"/>
            <rFont val="Tahoma"/>
            <family val="2"/>
          </rPr>
          <t>Valor extrapolado en SEMCAD. Valor devuelto por DASY52 en Area Scan NO VÁLIDO</t>
        </r>
      </text>
    </comment>
    <comment ref="BX553" authorId="3" shapeId="0">
      <text>
        <r>
          <rPr>
            <b/>
            <sz val="8"/>
            <color indexed="81"/>
            <rFont val="Tahoma"/>
            <family val="2"/>
          </rPr>
          <t>Criterio de validez del método Fast SAR para FCC según KDB 447498 D01</t>
        </r>
      </text>
    </comment>
    <comment ref="BZ575" authorId="2" shapeId="0">
      <text>
        <r>
          <rPr>
            <b/>
            <sz val="8"/>
            <color indexed="81"/>
            <rFont val="Tahoma"/>
            <family val="2"/>
          </rPr>
          <t>Configuración final con el dipolo conectado en el camino directo desde el amplificador.</t>
        </r>
      </text>
    </comment>
    <comment ref="BZ576" authorId="2" shapeId="0">
      <text>
        <r>
          <rPr>
            <b/>
            <sz val="8"/>
            <color indexed="81"/>
            <rFont val="Tahoma"/>
            <family val="2"/>
          </rPr>
          <t>Ajuste de la salida del generador hasta obtener en el sensor B la misma lectura que en el 2º paso</t>
        </r>
      </text>
    </comment>
    <comment ref="BZ577" authorId="2" shapeId="0">
      <text>
        <r>
          <rPr>
            <b/>
            <sz val="8"/>
            <color indexed="81"/>
            <rFont val="Tahoma"/>
            <family val="2"/>
          </rPr>
          <t>Máxima lectura del sensor B durante el ensayo</t>
        </r>
      </text>
    </comment>
    <comment ref="BZ578" authorId="2" shapeId="0">
      <text>
        <r>
          <rPr>
            <b/>
            <sz val="8"/>
            <color indexed="81"/>
            <rFont val="Tahoma"/>
            <family val="2"/>
          </rPr>
          <t>Mínima lectura del sensor B durante el ensayo</t>
        </r>
      </text>
    </comment>
    <comment ref="BV584" authorId="3" shapeId="0">
      <text>
        <r>
          <rPr>
            <b/>
            <sz val="8"/>
            <color indexed="81"/>
            <rFont val="Tahoma"/>
            <family val="2"/>
          </rPr>
          <t>Valor extrapolado en SEMCAD. Valor devuelto por DASY52 en Area Scan NO VÁLIDO</t>
        </r>
      </text>
    </comment>
    <comment ref="BX584" authorId="3" shapeId="0">
      <text>
        <r>
          <rPr>
            <b/>
            <sz val="8"/>
            <color indexed="81"/>
            <rFont val="Tahoma"/>
            <family val="2"/>
          </rPr>
          <t>Criterio de validez del método Fast SAR para FCC según KDB 447498 D01</t>
        </r>
      </text>
    </comment>
    <comment ref="BZ606" authorId="2" shapeId="0">
      <text>
        <r>
          <rPr>
            <b/>
            <sz val="8"/>
            <color indexed="81"/>
            <rFont val="Tahoma"/>
            <family val="2"/>
          </rPr>
          <t>Configuración final con el dipolo conectado en el camino directo desde el amplificador.</t>
        </r>
      </text>
    </comment>
    <comment ref="BZ607" authorId="2" shapeId="0">
      <text>
        <r>
          <rPr>
            <b/>
            <sz val="8"/>
            <color indexed="81"/>
            <rFont val="Tahoma"/>
            <family val="2"/>
          </rPr>
          <t>Ajuste de la salida del generador hasta obtener en el sensor B la misma lectura que en el 2º paso</t>
        </r>
      </text>
    </comment>
    <comment ref="BZ608" authorId="2" shapeId="0">
      <text>
        <r>
          <rPr>
            <b/>
            <sz val="8"/>
            <color indexed="81"/>
            <rFont val="Tahoma"/>
            <family val="2"/>
          </rPr>
          <t>Máxima lectura del sensor B durante el ensayo</t>
        </r>
      </text>
    </comment>
    <comment ref="BZ609" authorId="2" shapeId="0">
      <text>
        <r>
          <rPr>
            <b/>
            <sz val="8"/>
            <color indexed="81"/>
            <rFont val="Tahoma"/>
            <family val="2"/>
          </rPr>
          <t>Mínima lectura del sensor B durante el ensayo</t>
        </r>
      </text>
    </comment>
    <comment ref="BV615" authorId="3" shapeId="0">
      <text>
        <r>
          <rPr>
            <b/>
            <sz val="8"/>
            <color indexed="81"/>
            <rFont val="Tahoma"/>
            <family val="2"/>
          </rPr>
          <t>Valor extrapolado en SEMCAD. Valor devuelto por DASY52 en Area Scan NO VÁLIDO</t>
        </r>
      </text>
    </comment>
    <comment ref="BX615" authorId="3" shapeId="0">
      <text>
        <r>
          <rPr>
            <b/>
            <sz val="8"/>
            <color indexed="81"/>
            <rFont val="Tahoma"/>
            <family val="2"/>
          </rPr>
          <t>Criterio de validez del método Fast SAR para FCC según KDB 447498 D01</t>
        </r>
      </text>
    </comment>
    <comment ref="BZ637" authorId="2" shapeId="0">
      <text>
        <r>
          <rPr>
            <b/>
            <sz val="8"/>
            <color indexed="81"/>
            <rFont val="Tahoma"/>
            <family val="2"/>
          </rPr>
          <t>Configuración final con el dipolo conectado en el camino directo desde el amplificador.</t>
        </r>
      </text>
    </comment>
    <comment ref="BZ638" authorId="2" shapeId="0">
      <text>
        <r>
          <rPr>
            <b/>
            <sz val="8"/>
            <color indexed="81"/>
            <rFont val="Tahoma"/>
            <family val="2"/>
          </rPr>
          <t>Ajuste de la salida del generador hasta obtener en el sensor B la misma lectura que en el 2º paso</t>
        </r>
      </text>
    </comment>
    <comment ref="BZ639" authorId="2" shapeId="0">
      <text>
        <r>
          <rPr>
            <b/>
            <sz val="8"/>
            <color indexed="81"/>
            <rFont val="Tahoma"/>
            <family val="2"/>
          </rPr>
          <t>Máxima lectura del sensor B durante el ensayo</t>
        </r>
      </text>
    </comment>
    <comment ref="BZ640" authorId="2" shapeId="0">
      <text>
        <r>
          <rPr>
            <b/>
            <sz val="8"/>
            <color indexed="81"/>
            <rFont val="Tahoma"/>
            <family val="2"/>
          </rPr>
          <t>Mínima lectura del sensor B durante el ensayo</t>
        </r>
      </text>
    </comment>
    <comment ref="BV646" authorId="3" shapeId="0">
      <text>
        <r>
          <rPr>
            <b/>
            <sz val="8"/>
            <color indexed="81"/>
            <rFont val="Tahoma"/>
            <family val="2"/>
          </rPr>
          <t>Valor extrapolado en SEMCAD. Valor devuelto por DASY52 en Area Scan NO VÁLIDO</t>
        </r>
      </text>
    </comment>
    <comment ref="BX646" authorId="3" shapeId="0">
      <text>
        <r>
          <rPr>
            <b/>
            <sz val="8"/>
            <color indexed="81"/>
            <rFont val="Tahoma"/>
            <family val="2"/>
          </rPr>
          <t>Criterio de validez del método Fast SAR para FCC según KDB 447498 D01</t>
        </r>
      </text>
    </comment>
    <comment ref="BZ668" authorId="2" shapeId="0">
      <text>
        <r>
          <rPr>
            <b/>
            <sz val="8"/>
            <color indexed="81"/>
            <rFont val="Tahoma"/>
            <family val="2"/>
          </rPr>
          <t>Configuración final con el dipolo conectado en el camino directo desde el amplificador.</t>
        </r>
      </text>
    </comment>
    <comment ref="BZ669" authorId="2" shapeId="0">
      <text>
        <r>
          <rPr>
            <b/>
            <sz val="8"/>
            <color indexed="81"/>
            <rFont val="Tahoma"/>
            <family val="2"/>
          </rPr>
          <t>Ajuste de la salida del generador hasta obtener en el sensor B la misma lectura que en el 2º paso</t>
        </r>
      </text>
    </comment>
    <comment ref="BZ670" authorId="2" shapeId="0">
      <text>
        <r>
          <rPr>
            <b/>
            <sz val="8"/>
            <color indexed="81"/>
            <rFont val="Tahoma"/>
            <family val="2"/>
          </rPr>
          <t>Máxima lectura del sensor B durante el ensayo</t>
        </r>
      </text>
    </comment>
    <comment ref="BZ671" authorId="2" shapeId="0">
      <text>
        <r>
          <rPr>
            <b/>
            <sz val="8"/>
            <color indexed="81"/>
            <rFont val="Tahoma"/>
            <family val="2"/>
          </rPr>
          <t>Mínima lectura del sensor B durante el ensayo</t>
        </r>
      </text>
    </comment>
    <comment ref="BV677" authorId="3" shapeId="0">
      <text>
        <r>
          <rPr>
            <b/>
            <sz val="8"/>
            <color indexed="81"/>
            <rFont val="Tahoma"/>
            <family val="2"/>
          </rPr>
          <t>Valor extrapolado en SEMCAD. Valor devuelto por DASY52 en Area Scan NO VÁLIDO</t>
        </r>
      </text>
    </comment>
    <comment ref="BX677" authorId="3" shapeId="0">
      <text>
        <r>
          <rPr>
            <b/>
            <sz val="8"/>
            <color indexed="81"/>
            <rFont val="Tahoma"/>
            <family val="2"/>
          </rPr>
          <t>Criterio de validez del método Fast SAR para FCC según KDB 447498 D01</t>
        </r>
      </text>
    </comment>
    <comment ref="BZ699" authorId="2" shapeId="0">
      <text>
        <r>
          <rPr>
            <b/>
            <sz val="8"/>
            <color indexed="81"/>
            <rFont val="Tahoma"/>
            <family val="2"/>
          </rPr>
          <t>Configuración final con el dipolo conectado en el camino directo desde el amplificador.</t>
        </r>
      </text>
    </comment>
    <comment ref="BZ700" authorId="2" shapeId="0">
      <text>
        <r>
          <rPr>
            <b/>
            <sz val="8"/>
            <color indexed="81"/>
            <rFont val="Tahoma"/>
            <family val="2"/>
          </rPr>
          <t>Ajuste de la salida del generador hasta obtener en el sensor B la misma lectura que en el 2º paso</t>
        </r>
      </text>
    </comment>
    <comment ref="BZ701" authorId="2" shapeId="0">
      <text>
        <r>
          <rPr>
            <b/>
            <sz val="8"/>
            <color indexed="81"/>
            <rFont val="Tahoma"/>
            <family val="2"/>
          </rPr>
          <t>Máxima lectura del sensor B durante el ensayo</t>
        </r>
      </text>
    </comment>
    <comment ref="BZ702" authorId="2" shapeId="0">
      <text>
        <r>
          <rPr>
            <b/>
            <sz val="8"/>
            <color indexed="81"/>
            <rFont val="Tahoma"/>
            <family val="2"/>
          </rPr>
          <t>Mínima lectura del sensor B durante el ensayo</t>
        </r>
      </text>
    </comment>
    <comment ref="BV708" authorId="3" shapeId="0">
      <text>
        <r>
          <rPr>
            <b/>
            <sz val="8"/>
            <color indexed="81"/>
            <rFont val="Tahoma"/>
            <family val="2"/>
          </rPr>
          <t>Valor extrapolado en SEMCAD. Valor devuelto por DASY52 en Area Scan NO VÁLIDO</t>
        </r>
      </text>
    </comment>
    <comment ref="BX708" authorId="3" shapeId="0">
      <text>
        <r>
          <rPr>
            <b/>
            <sz val="8"/>
            <color indexed="81"/>
            <rFont val="Tahoma"/>
            <family val="2"/>
          </rPr>
          <t>Criterio de validez del método Fast SAR para FCC según KDB 447498 D01</t>
        </r>
      </text>
    </comment>
    <comment ref="BZ730" authorId="2" shapeId="0">
      <text>
        <r>
          <rPr>
            <b/>
            <sz val="8"/>
            <color indexed="81"/>
            <rFont val="Tahoma"/>
            <family val="2"/>
          </rPr>
          <t>Configuración final con el dipolo conectado en el camino directo desde el amplificador.</t>
        </r>
      </text>
    </comment>
    <comment ref="BZ731" authorId="2" shapeId="0">
      <text>
        <r>
          <rPr>
            <b/>
            <sz val="8"/>
            <color indexed="81"/>
            <rFont val="Tahoma"/>
            <family val="2"/>
          </rPr>
          <t>Ajuste de la salida del generador hasta obtener en el sensor B la misma lectura que en el 2º paso</t>
        </r>
      </text>
    </comment>
    <comment ref="BZ732" authorId="2" shapeId="0">
      <text>
        <r>
          <rPr>
            <b/>
            <sz val="8"/>
            <color indexed="81"/>
            <rFont val="Tahoma"/>
            <family val="2"/>
          </rPr>
          <t>Máxima lectura del sensor B durante el ensayo</t>
        </r>
      </text>
    </comment>
    <comment ref="BZ733" authorId="2" shapeId="0">
      <text>
        <r>
          <rPr>
            <b/>
            <sz val="8"/>
            <color indexed="81"/>
            <rFont val="Tahoma"/>
            <family val="2"/>
          </rPr>
          <t>Mínima lectura del sensor B durante el ensayo</t>
        </r>
      </text>
    </comment>
    <comment ref="BV739" authorId="3" shapeId="0">
      <text>
        <r>
          <rPr>
            <b/>
            <sz val="8"/>
            <color indexed="81"/>
            <rFont val="Tahoma"/>
            <family val="2"/>
          </rPr>
          <t>Valor extrapolado en SEMCAD. Valor devuelto por DASY52 en Area Scan NO VÁLIDO</t>
        </r>
      </text>
    </comment>
    <comment ref="BX739" authorId="3" shapeId="0">
      <text>
        <r>
          <rPr>
            <b/>
            <sz val="8"/>
            <color indexed="81"/>
            <rFont val="Tahoma"/>
            <family val="2"/>
          </rPr>
          <t>Criterio de validez del método Fast SAR para FCC según KDB 447498 D01</t>
        </r>
      </text>
    </comment>
    <comment ref="BZ761" authorId="2" shapeId="0">
      <text>
        <r>
          <rPr>
            <b/>
            <sz val="8"/>
            <color indexed="81"/>
            <rFont val="Tahoma"/>
            <family val="2"/>
          </rPr>
          <t>Configuración final con el dipolo conectado en el camino directo desde el amplificador.</t>
        </r>
      </text>
    </comment>
    <comment ref="BZ762" authorId="2" shapeId="0">
      <text>
        <r>
          <rPr>
            <b/>
            <sz val="8"/>
            <color indexed="81"/>
            <rFont val="Tahoma"/>
            <family val="2"/>
          </rPr>
          <t>Ajuste de la salida del generador hasta obtener en el sensor B la misma lectura que en el 2º paso</t>
        </r>
      </text>
    </comment>
    <comment ref="BZ763" authorId="2" shapeId="0">
      <text>
        <r>
          <rPr>
            <b/>
            <sz val="8"/>
            <color indexed="81"/>
            <rFont val="Tahoma"/>
            <family val="2"/>
          </rPr>
          <t>Máxima lectura del sensor B durante el ensayo</t>
        </r>
      </text>
    </comment>
    <comment ref="BZ764" authorId="2" shapeId="0">
      <text>
        <r>
          <rPr>
            <b/>
            <sz val="8"/>
            <color indexed="81"/>
            <rFont val="Tahoma"/>
            <family val="2"/>
          </rPr>
          <t>Mínima lectura del sensor B durante el ensayo</t>
        </r>
      </text>
    </comment>
    <comment ref="BV770" authorId="3" shapeId="0">
      <text>
        <r>
          <rPr>
            <b/>
            <sz val="8"/>
            <color indexed="81"/>
            <rFont val="Tahoma"/>
            <family val="2"/>
          </rPr>
          <t>Valor extrapolado en SEMCAD. Valor devuelto por DASY52 en Area Scan NO VÁLIDO</t>
        </r>
      </text>
    </comment>
    <comment ref="BX770" authorId="3" shapeId="0">
      <text>
        <r>
          <rPr>
            <b/>
            <sz val="8"/>
            <color indexed="81"/>
            <rFont val="Tahoma"/>
            <family val="2"/>
          </rPr>
          <t>Criterio de validez del método Fast SAR para FCC según KDB 447498 D01</t>
        </r>
      </text>
    </comment>
    <comment ref="BZ792" authorId="2" shapeId="0">
      <text>
        <r>
          <rPr>
            <b/>
            <sz val="8"/>
            <color indexed="81"/>
            <rFont val="Tahoma"/>
            <family val="2"/>
          </rPr>
          <t>Configuración final con el dipolo conectado en el camino directo desde el amplificador.</t>
        </r>
      </text>
    </comment>
    <comment ref="BZ793" authorId="2" shapeId="0">
      <text>
        <r>
          <rPr>
            <b/>
            <sz val="8"/>
            <color indexed="81"/>
            <rFont val="Tahoma"/>
            <family val="2"/>
          </rPr>
          <t>Ajuste de la salida del generador hasta obtener en el sensor B la misma lectura que en el 2º paso</t>
        </r>
      </text>
    </comment>
    <comment ref="BZ794" authorId="2" shapeId="0">
      <text>
        <r>
          <rPr>
            <b/>
            <sz val="8"/>
            <color indexed="81"/>
            <rFont val="Tahoma"/>
            <family val="2"/>
          </rPr>
          <t>Máxima lectura del sensor B durante el ensayo</t>
        </r>
      </text>
    </comment>
    <comment ref="BZ795" authorId="2" shapeId="0">
      <text>
        <r>
          <rPr>
            <b/>
            <sz val="8"/>
            <color indexed="81"/>
            <rFont val="Tahoma"/>
            <family val="2"/>
          </rPr>
          <t>Mínima lectura del sensor B durante el ensayo</t>
        </r>
      </text>
    </comment>
    <comment ref="BV801" authorId="3" shapeId="0">
      <text>
        <r>
          <rPr>
            <b/>
            <sz val="8"/>
            <color indexed="81"/>
            <rFont val="Tahoma"/>
            <family val="2"/>
          </rPr>
          <t>Valor extrapolado en SEMCAD. Valor devuelto por DASY52 en Area Scan NO VÁLIDO</t>
        </r>
      </text>
    </comment>
    <comment ref="BX801" authorId="3" shapeId="0">
      <text>
        <r>
          <rPr>
            <b/>
            <sz val="8"/>
            <color indexed="81"/>
            <rFont val="Tahoma"/>
            <family val="2"/>
          </rPr>
          <t>Criterio de validez del método Fast SAR para FCC según KDB 447498 D01</t>
        </r>
      </text>
    </comment>
    <comment ref="BZ823" authorId="2" shapeId="0">
      <text>
        <r>
          <rPr>
            <b/>
            <sz val="8"/>
            <color indexed="81"/>
            <rFont val="Tahoma"/>
            <family val="2"/>
          </rPr>
          <t>Configuración final con el dipolo conectado en el camino directo desde el amplificador.</t>
        </r>
      </text>
    </comment>
    <comment ref="BZ824" authorId="2" shapeId="0">
      <text>
        <r>
          <rPr>
            <b/>
            <sz val="8"/>
            <color indexed="81"/>
            <rFont val="Tahoma"/>
            <family val="2"/>
          </rPr>
          <t>Ajuste de la salida del generador hasta obtener en el sensor B la misma lectura que en el 2º paso</t>
        </r>
      </text>
    </comment>
    <comment ref="BZ825" authorId="2" shapeId="0">
      <text>
        <r>
          <rPr>
            <b/>
            <sz val="8"/>
            <color indexed="81"/>
            <rFont val="Tahoma"/>
            <family val="2"/>
          </rPr>
          <t>Máxima lectura del sensor B durante el ensayo</t>
        </r>
      </text>
    </comment>
    <comment ref="BZ826" authorId="2" shapeId="0">
      <text>
        <r>
          <rPr>
            <b/>
            <sz val="8"/>
            <color indexed="81"/>
            <rFont val="Tahoma"/>
            <family val="2"/>
          </rPr>
          <t>Mínima lectura del sensor B durante el ensayo</t>
        </r>
      </text>
    </comment>
    <comment ref="BV832" authorId="3" shapeId="0">
      <text>
        <r>
          <rPr>
            <b/>
            <sz val="8"/>
            <color indexed="81"/>
            <rFont val="Tahoma"/>
            <family val="2"/>
          </rPr>
          <t>Valor extrapolado en SEMCAD. Valor devuelto por DASY52 en Area Scan NO VÁLIDO</t>
        </r>
      </text>
    </comment>
    <comment ref="BX832" authorId="3" shapeId="0">
      <text>
        <r>
          <rPr>
            <b/>
            <sz val="8"/>
            <color indexed="81"/>
            <rFont val="Tahoma"/>
            <family val="2"/>
          </rPr>
          <t>Criterio de validez del método Fast SAR para FCC según KDB 447498 D01</t>
        </r>
      </text>
    </comment>
    <comment ref="BZ854" authorId="2" shapeId="0">
      <text>
        <r>
          <rPr>
            <b/>
            <sz val="8"/>
            <color indexed="81"/>
            <rFont val="Tahoma"/>
            <family val="2"/>
          </rPr>
          <t>Configuración final con el dipolo conectado en el camino directo desde el amplificador.</t>
        </r>
      </text>
    </comment>
    <comment ref="BZ855" authorId="2" shapeId="0">
      <text>
        <r>
          <rPr>
            <b/>
            <sz val="8"/>
            <color indexed="81"/>
            <rFont val="Tahoma"/>
            <family val="2"/>
          </rPr>
          <t>Ajuste de la salida del generador hasta obtener en el sensor B la misma lectura que en el 2º paso</t>
        </r>
      </text>
    </comment>
    <comment ref="BZ856" authorId="2" shapeId="0">
      <text>
        <r>
          <rPr>
            <b/>
            <sz val="8"/>
            <color indexed="81"/>
            <rFont val="Tahoma"/>
            <family val="2"/>
          </rPr>
          <t>Máxima lectura del sensor B durante el ensayo</t>
        </r>
      </text>
    </comment>
    <comment ref="BZ857" authorId="2" shapeId="0">
      <text>
        <r>
          <rPr>
            <b/>
            <sz val="8"/>
            <color indexed="81"/>
            <rFont val="Tahoma"/>
            <family val="2"/>
          </rPr>
          <t>Mínima lectura del sensor B durante el ensayo</t>
        </r>
      </text>
    </comment>
    <comment ref="BV863" authorId="3" shapeId="0">
      <text>
        <r>
          <rPr>
            <b/>
            <sz val="8"/>
            <color indexed="81"/>
            <rFont val="Tahoma"/>
            <family val="2"/>
          </rPr>
          <t>Valor extrapolado en SEMCAD. Valor devuelto por DASY52 en Area Scan NO VÁLIDO</t>
        </r>
      </text>
    </comment>
    <comment ref="BX863" authorId="3" shapeId="0">
      <text>
        <r>
          <rPr>
            <b/>
            <sz val="8"/>
            <color indexed="81"/>
            <rFont val="Tahoma"/>
            <family val="2"/>
          </rPr>
          <t>Criterio de validez del método Fast SAR para FCC según KDB 447498 D01</t>
        </r>
      </text>
    </comment>
    <comment ref="BZ885" authorId="2" shapeId="0">
      <text>
        <r>
          <rPr>
            <b/>
            <sz val="8"/>
            <color indexed="81"/>
            <rFont val="Tahoma"/>
            <family val="2"/>
          </rPr>
          <t>Configuración final con el dipolo conectado en el camino directo desde el amplificador.</t>
        </r>
      </text>
    </comment>
    <comment ref="BZ886" authorId="2" shapeId="0">
      <text>
        <r>
          <rPr>
            <b/>
            <sz val="8"/>
            <color indexed="81"/>
            <rFont val="Tahoma"/>
            <family val="2"/>
          </rPr>
          <t>Ajuste de la salida del generador hasta obtener en el sensor B la misma lectura que en el 2º paso</t>
        </r>
      </text>
    </comment>
    <comment ref="BZ887" authorId="2" shapeId="0">
      <text>
        <r>
          <rPr>
            <b/>
            <sz val="8"/>
            <color indexed="81"/>
            <rFont val="Tahoma"/>
            <family val="2"/>
          </rPr>
          <t>Máxima lectura del sensor B durante el ensayo</t>
        </r>
      </text>
    </comment>
    <comment ref="BZ888" authorId="2" shapeId="0">
      <text>
        <r>
          <rPr>
            <b/>
            <sz val="8"/>
            <color indexed="81"/>
            <rFont val="Tahoma"/>
            <family val="2"/>
          </rPr>
          <t>Mínima lectura del sensor B durante el ensayo</t>
        </r>
      </text>
    </comment>
    <comment ref="BV894" authorId="3" shapeId="0">
      <text>
        <r>
          <rPr>
            <b/>
            <sz val="8"/>
            <color indexed="81"/>
            <rFont val="Tahoma"/>
            <family val="2"/>
          </rPr>
          <t>Valor extrapolado en SEMCAD. Valor devuelto por DASY52 en Area Scan NO VÁLIDO</t>
        </r>
      </text>
    </comment>
    <comment ref="BX894" authorId="3" shapeId="0">
      <text>
        <r>
          <rPr>
            <b/>
            <sz val="8"/>
            <color indexed="81"/>
            <rFont val="Tahoma"/>
            <family val="2"/>
          </rPr>
          <t>Criterio de validez del método Fast SAR para FCC según KDB 447498 D01</t>
        </r>
      </text>
    </comment>
    <comment ref="BZ916" authorId="2" shapeId="0">
      <text>
        <r>
          <rPr>
            <b/>
            <sz val="8"/>
            <color indexed="81"/>
            <rFont val="Tahoma"/>
            <family val="2"/>
          </rPr>
          <t>Configuración final con el dipolo conectado en el camino directo desde el amplificador.</t>
        </r>
      </text>
    </comment>
    <comment ref="BZ917" authorId="2" shapeId="0">
      <text>
        <r>
          <rPr>
            <b/>
            <sz val="8"/>
            <color indexed="81"/>
            <rFont val="Tahoma"/>
            <family val="2"/>
          </rPr>
          <t>Ajuste de la salida del generador hasta obtener en el sensor B la misma lectura que en el 2º paso</t>
        </r>
      </text>
    </comment>
    <comment ref="BZ918" authorId="2" shapeId="0">
      <text>
        <r>
          <rPr>
            <b/>
            <sz val="8"/>
            <color indexed="81"/>
            <rFont val="Tahoma"/>
            <family val="2"/>
          </rPr>
          <t>Máxima lectura del sensor B durante el ensayo</t>
        </r>
      </text>
    </comment>
    <comment ref="BZ919" authorId="2" shapeId="0">
      <text>
        <r>
          <rPr>
            <b/>
            <sz val="8"/>
            <color indexed="81"/>
            <rFont val="Tahoma"/>
            <family val="2"/>
          </rPr>
          <t>Mínima lectura del sensor B durante el ensayo</t>
        </r>
      </text>
    </comment>
    <comment ref="BV925" authorId="3" shapeId="0">
      <text>
        <r>
          <rPr>
            <b/>
            <sz val="8"/>
            <color indexed="81"/>
            <rFont val="Tahoma"/>
            <family val="2"/>
          </rPr>
          <t>Valor extrapolado en SEMCAD. Valor devuelto por DASY52 en Area Scan NO VÁLIDO</t>
        </r>
      </text>
    </comment>
    <comment ref="BX925" authorId="3" shapeId="0">
      <text>
        <r>
          <rPr>
            <b/>
            <sz val="8"/>
            <color indexed="81"/>
            <rFont val="Tahoma"/>
            <family val="2"/>
          </rPr>
          <t>Criterio de validez del método Fast SAR para FCC según KDB 447498 D01</t>
        </r>
      </text>
    </comment>
    <comment ref="BZ947" authorId="2" shapeId="0">
      <text>
        <r>
          <rPr>
            <b/>
            <sz val="8"/>
            <color indexed="81"/>
            <rFont val="Tahoma"/>
            <family val="2"/>
          </rPr>
          <t>Configuración final con el dipolo conectado en el camino directo desde el amplificador.</t>
        </r>
      </text>
    </comment>
    <comment ref="BZ948" authorId="2" shapeId="0">
      <text>
        <r>
          <rPr>
            <b/>
            <sz val="8"/>
            <color indexed="81"/>
            <rFont val="Tahoma"/>
            <family val="2"/>
          </rPr>
          <t>Ajuste de la salida del generador hasta obtener en el sensor B la misma lectura que en el 2º paso</t>
        </r>
      </text>
    </comment>
    <comment ref="BZ949" authorId="2" shapeId="0">
      <text>
        <r>
          <rPr>
            <b/>
            <sz val="8"/>
            <color indexed="81"/>
            <rFont val="Tahoma"/>
            <family val="2"/>
          </rPr>
          <t>Máxima lectura del sensor B durante el ensayo</t>
        </r>
      </text>
    </comment>
    <comment ref="BZ950" authorId="2" shapeId="0">
      <text>
        <r>
          <rPr>
            <b/>
            <sz val="8"/>
            <color indexed="81"/>
            <rFont val="Tahoma"/>
            <family val="2"/>
          </rPr>
          <t>Mínima lectura del sensor B durante el ensayo</t>
        </r>
      </text>
    </comment>
    <comment ref="BV956" authorId="3" shapeId="0">
      <text>
        <r>
          <rPr>
            <b/>
            <sz val="8"/>
            <color indexed="81"/>
            <rFont val="Tahoma"/>
            <family val="2"/>
          </rPr>
          <t>Valor extrapolado en SEMCAD. Valor devuelto por DASY52 en Area Scan NO VÁLIDO</t>
        </r>
      </text>
    </comment>
    <comment ref="BX956" authorId="3" shapeId="0">
      <text>
        <r>
          <rPr>
            <b/>
            <sz val="8"/>
            <color indexed="81"/>
            <rFont val="Tahoma"/>
            <family val="2"/>
          </rPr>
          <t>Criterio de validez del método Fast SAR para FCC según KDB 447498 D01</t>
        </r>
      </text>
    </comment>
    <comment ref="BZ978" authorId="2" shapeId="0">
      <text>
        <r>
          <rPr>
            <b/>
            <sz val="8"/>
            <color indexed="81"/>
            <rFont val="Tahoma"/>
            <family val="2"/>
          </rPr>
          <t>Configuración final con el dipolo conectado en el camino directo desde el amplificador.</t>
        </r>
      </text>
    </comment>
    <comment ref="BZ979" authorId="2" shapeId="0">
      <text>
        <r>
          <rPr>
            <b/>
            <sz val="8"/>
            <color indexed="81"/>
            <rFont val="Tahoma"/>
            <family val="2"/>
          </rPr>
          <t>Ajuste de la salida del generador hasta obtener en el sensor B la misma lectura que en el 2º paso</t>
        </r>
      </text>
    </comment>
    <comment ref="BZ980" authorId="2" shapeId="0">
      <text>
        <r>
          <rPr>
            <b/>
            <sz val="8"/>
            <color indexed="81"/>
            <rFont val="Tahoma"/>
            <family val="2"/>
          </rPr>
          <t>Máxima lectura del sensor B durante el ensayo</t>
        </r>
      </text>
    </comment>
    <comment ref="BZ981" authorId="2" shapeId="0">
      <text>
        <r>
          <rPr>
            <b/>
            <sz val="8"/>
            <color indexed="81"/>
            <rFont val="Tahoma"/>
            <family val="2"/>
          </rPr>
          <t>Mínima lectura del sensor B durante el ensayo</t>
        </r>
      </text>
    </comment>
    <comment ref="BV987" authorId="3" shapeId="0">
      <text>
        <r>
          <rPr>
            <b/>
            <sz val="8"/>
            <color indexed="81"/>
            <rFont val="Tahoma"/>
            <family val="2"/>
          </rPr>
          <t>Valor extrapolado en SEMCAD. Valor devuelto por DASY52 en Area Scan NO VÁLIDO</t>
        </r>
      </text>
    </comment>
    <comment ref="BX987" authorId="3" shapeId="0">
      <text>
        <r>
          <rPr>
            <b/>
            <sz val="8"/>
            <color indexed="81"/>
            <rFont val="Tahoma"/>
            <family val="2"/>
          </rPr>
          <t>Criterio de validez del método Fast SAR para FCC según KDB 447498 D01</t>
        </r>
      </text>
    </comment>
    <comment ref="BZ1009" authorId="2" shapeId="0">
      <text>
        <r>
          <rPr>
            <b/>
            <sz val="8"/>
            <color indexed="81"/>
            <rFont val="Tahoma"/>
            <family val="2"/>
          </rPr>
          <t>Configuración final con el dipolo conectado en el camino directo desde el amplificador.</t>
        </r>
      </text>
    </comment>
    <comment ref="BZ1010" authorId="2" shapeId="0">
      <text>
        <r>
          <rPr>
            <b/>
            <sz val="8"/>
            <color indexed="81"/>
            <rFont val="Tahoma"/>
            <family val="2"/>
          </rPr>
          <t>Ajuste de la salida del generador hasta obtener en el sensor B la misma lectura que en el 2º paso</t>
        </r>
      </text>
    </comment>
    <comment ref="BZ1011" authorId="2" shapeId="0">
      <text>
        <r>
          <rPr>
            <b/>
            <sz val="8"/>
            <color indexed="81"/>
            <rFont val="Tahoma"/>
            <family val="2"/>
          </rPr>
          <t>Máxima lectura del sensor B durante el ensayo</t>
        </r>
      </text>
    </comment>
    <comment ref="BZ1012" authorId="2" shapeId="0">
      <text>
        <r>
          <rPr>
            <b/>
            <sz val="8"/>
            <color indexed="81"/>
            <rFont val="Tahoma"/>
            <family val="2"/>
          </rPr>
          <t>Mínima lectura del sensor B durante el ensayo</t>
        </r>
      </text>
    </comment>
    <comment ref="BV1018" authorId="3" shapeId="0">
      <text>
        <r>
          <rPr>
            <b/>
            <sz val="8"/>
            <color indexed="81"/>
            <rFont val="Tahoma"/>
            <family val="2"/>
          </rPr>
          <t>Valor extrapolado en SEMCAD. Valor devuelto por DASY52 en Area Scan NO VÁLIDO</t>
        </r>
      </text>
    </comment>
    <comment ref="BX1018" authorId="3" shapeId="0">
      <text>
        <r>
          <rPr>
            <b/>
            <sz val="8"/>
            <color indexed="81"/>
            <rFont val="Tahoma"/>
            <family val="2"/>
          </rPr>
          <t>Criterio de validez del método Fast SAR para FCC según KDB 447498 D01</t>
        </r>
      </text>
    </comment>
    <comment ref="BZ1040" authorId="2" shapeId="0">
      <text>
        <r>
          <rPr>
            <b/>
            <sz val="8"/>
            <color indexed="81"/>
            <rFont val="Tahoma"/>
            <family val="2"/>
          </rPr>
          <t>Configuración final con el dipolo conectado en el camino directo desde el amplificador.</t>
        </r>
      </text>
    </comment>
    <comment ref="BZ1041" authorId="2" shapeId="0">
      <text>
        <r>
          <rPr>
            <b/>
            <sz val="8"/>
            <color indexed="81"/>
            <rFont val="Tahoma"/>
            <family val="2"/>
          </rPr>
          <t>Ajuste de la salida del generador hasta obtener en el sensor B la misma lectura que en el 2º paso</t>
        </r>
      </text>
    </comment>
    <comment ref="BZ1042" authorId="2" shapeId="0">
      <text>
        <r>
          <rPr>
            <b/>
            <sz val="8"/>
            <color indexed="81"/>
            <rFont val="Tahoma"/>
            <family val="2"/>
          </rPr>
          <t>Máxima lectura del sensor B durante el ensayo</t>
        </r>
      </text>
    </comment>
    <comment ref="BZ1043" authorId="2" shapeId="0">
      <text>
        <r>
          <rPr>
            <b/>
            <sz val="8"/>
            <color indexed="81"/>
            <rFont val="Tahoma"/>
            <family val="2"/>
          </rPr>
          <t>Mínima lectura del sensor B durante el ensayo</t>
        </r>
      </text>
    </comment>
    <comment ref="BV1049" authorId="3" shapeId="0">
      <text>
        <r>
          <rPr>
            <b/>
            <sz val="8"/>
            <color indexed="81"/>
            <rFont val="Tahoma"/>
            <family val="2"/>
          </rPr>
          <t>Valor extrapolado en SEMCAD. Valor devuelto por DASY52 en Area Scan NO VÁLIDO</t>
        </r>
      </text>
    </comment>
    <comment ref="BX1049" authorId="3" shapeId="0">
      <text>
        <r>
          <rPr>
            <b/>
            <sz val="8"/>
            <color indexed="81"/>
            <rFont val="Tahoma"/>
            <family val="2"/>
          </rPr>
          <t>Criterio de validez del método Fast SAR para FCC según KDB 447498 D01</t>
        </r>
      </text>
    </comment>
    <comment ref="BZ1071" authorId="2" shapeId="0">
      <text>
        <r>
          <rPr>
            <b/>
            <sz val="8"/>
            <color indexed="81"/>
            <rFont val="Tahoma"/>
            <family val="2"/>
          </rPr>
          <t>Configuración final con el dipolo conectado en el camino directo desde el amplificador.</t>
        </r>
      </text>
    </comment>
    <comment ref="BZ1072" authorId="2" shapeId="0">
      <text>
        <r>
          <rPr>
            <b/>
            <sz val="8"/>
            <color indexed="81"/>
            <rFont val="Tahoma"/>
            <family val="2"/>
          </rPr>
          <t>Ajuste de la salida del generador hasta obtener en el sensor B la misma lectura que en el 2º paso</t>
        </r>
      </text>
    </comment>
    <comment ref="BZ1073" authorId="2" shapeId="0">
      <text>
        <r>
          <rPr>
            <b/>
            <sz val="8"/>
            <color indexed="81"/>
            <rFont val="Tahoma"/>
            <family val="2"/>
          </rPr>
          <t>Máxima lectura del sensor B durante el ensayo</t>
        </r>
      </text>
    </comment>
    <comment ref="BZ1074" authorId="2" shapeId="0">
      <text>
        <r>
          <rPr>
            <b/>
            <sz val="8"/>
            <color indexed="81"/>
            <rFont val="Tahoma"/>
            <family val="2"/>
          </rPr>
          <t>Mínima lectura del sensor B durante el ensayo</t>
        </r>
      </text>
    </comment>
    <comment ref="BV1080" authorId="3" shapeId="0">
      <text>
        <r>
          <rPr>
            <b/>
            <sz val="8"/>
            <color indexed="81"/>
            <rFont val="Tahoma"/>
            <family val="2"/>
          </rPr>
          <t>Valor extrapolado en SEMCAD. Valor devuelto por DASY52 en Area Scan NO VÁLIDO</t>
        </r>
      </text>
    </comment>
    <comment ref="BX1080" authorId="3" shapeId="0">
      <text>
        <r>
          <rPr>
            <b/>
            <sz val="8"/>
            <color indexed="81"/>
            <rFont val="Tahoma"/>
            <family val="2"/>
          </rPr>
          <t>Criterio de validez del método Fast SAR para FCC según KDB 447498 D01</t>
        </r>
      </text>
    </comment>
    <comment ref="BZ1102" authorId="2" shapeId="0">
      <text>
        <r>
          <rPr>
            <b/>
            <sz val="8"/>
            <color indexed="81"/>
            <rFont val="Tahoma"/>
            <family val="2"/>
          </rPr>
          <t>Configuración final con el dipolo conectado en el camino directo desde el amplificador.</t>
        </r>
      </text>
    </comment>
    <comment ref="BZ1103" authorId="2" shapeId="0">
      <text>
        <r>
          <rPr>
            <b/>
            <sz val="8"/>
            <color indexed="81"/>
            <rFont val="Tahoma"/>
            <family val="2"/>
          </rPr>
          <t>Ajuste de la salida del generador hasta obtener en el sensor B la misma lectura que en el 2º paso</t>
        </r>
      </text>
    </comment>
    <comment ref="BZ1104" authorId="2" shapeId="0">
      <text>
        <r>
          <rPr>
            <b/>
            <sz val="8"/>
            <color indexed="81"/>
            <rFont val="Tahoma"/>
            <family val="2"/>
          </rPr>
          <t>Máxima lectura del sensor B durante el ensayo</t>
        </r>
      </text>
    </comment>
    <comment ref="BZ1105" authorId="2" shapeId="0">
      <text>
        <r>
          <rPr>
            <b/>
            <sz val="8"/>
            <color indexed="81"/>
            <rFont val="Tahoma"/>
            <family val="2"/>
          </rPr>
          <t>Mínima lectura del sensor B durante el ensayo</t>
        </r>
      </text>
    </comment>
    <comment ref="BV1111" authorId="3" shapeId="0">
      <text>
        <r>
          <rPr>
            <b/>
            <sz val="8"/>
            <color indexed="81"/>
            <rFont val="Tahoma"/>
            <family val="2"/>
          </rPr>
          <t>Valor extrapolado en SEMCAD. Valor devuelto por DASY52 en Area Scan NO VÁLIDO</t>
        </r>
      </text>
    </comment>
    <comment ref="BX1111" authorId="3" shapeId="0">
      <text>
        <r>
          <rPr>
            <b/>
            <sz val="8"/>
            <color indexed="81"/>
            <rFont val="Tahoma"/>
            <family val="2"/>
          </rPr>
          <t>Criterio de validez del método Fast SAR para FCC según KDB 447498 D01</t>
        </r>
      </text>
    </comment>
    <comment ref="BZ1133" authorId="2" shapeId="0">
      <text>
        <r>
          <rPr>
            <b/>
            <sz val="8"/>
            <color indexed="81"/>
            <rFont val="Tahoma"/>
            <family val="2"/>
          </rPr>
          <t>Configuración final con el dipolo conectado en el camino directo desde el amplificador.</t>
        </r>
      </text>
    </comment>
    <comment ref="BZ1134" authorId="2" shapeId="0">
      <text>
        <r>
          <rPr>
            <b/>
            <sz val="8"/>
            <color indexed="81"/>
            <rFont val="Tahoma"/>
            <family val="2"/>
          </rPr>
          <t>Ajuste de la salida del generador hasta obtener en el sensor B la misma lectura que en el 2º paso</t>
        </r>
      </text>
    </comment>
    <comment ref="BZ1135" authorId="2" shapeId="0">
      <text>
        <r>
          <rPr>
            <b/>
            <sz val="8"/>
            <color indexed="81"/>
            <rFont val="Tahoma"/>
            <family val="2"/>
          </rPr>
          <t>Máxima lectura del sensor B durante el ensayo</t>
        </r>
      </text>
    </comment>
    <comment ref="BZ1136" authorId="2" shapeId="0">
      <text>
        <r>
          <rPr>
            <b/>
            <sz val="8"/>
            <color indexed="81"/>
            <rFont val="Tahoma"/>
            <family val="2"/>
          </rPr>
          <t>Mínima lectura del sensor B durante el ensayo</t>
        </r>
      </text>
    </comment>
    <comment ref="BV1142" authorId="3" shapeId="0">
      <text>
        <r>
          <rPr>
            <b/>
            <sz val="8"/>
            <color indexed="81"/>
            <rFont val="Tahoma"/>
            <family val="2"/>
          </rPr>
          <t>Valor extrapolado en SEMCAD. Valor devuelto por DASY52 en Area Scan NO VÁLIDO</t>
        </r>
      </text>
    </comment>
    <comment ref="BX1142" authorId="3" shapeId="0">
      <text>
        <r>
          <rPr>
            <b/>
            <sz val="8"/>
            <color indexed="81"/>
            <rFont val="Tahoma"/>
            <family val="2"/>
          </rPr>
          <t>Criterio de validez del método Fast SAR para FCC según KDB 447498 D01</t>
        </r>
      </text>
    </comment>
  </commentList>
</comments>
</file>

<file path=xl/guardado/xl/comments2.xml><?xml version="1.0" encoding="utf-8"?>
<comments xmlns="http://schemas.openxmlformats.org/spreadsheetml/2006/main">
  <authors>
    <author>Miguel Lacave García</author>
    <author>Autor</author>
  </authors>
  <commentList>
    <comment ref="AT2" authorId="0" shapeId="0">
      <text>
        <r>
          <rPr>
            <b/>
            <sz val="9"/>
            <color indexed="81"/>
            <rFont val="Tahoma"/>
            <family val="2"/>
          </rPr>
          <t>Miguel Lacave García:</t>
        </r>
        <r>
          <rPr>
            <sz val="9"/>
            <color indexed="81"/>
            <rFont val="Tahoma"/>
            <family val="2"/>
          </rPr>
          <t xml:space="preserve">
SAR puede ser NM siempre que haya fast SAR</t>
        </r>
      </text>
    </comment>
    <comment ref="AV2" authorId="0" shapeId="0">
      <text>
        <r>
          <rPr>
            <b/>
            <sz val="9"/>
            <color indexed="81"/>
            <rFont val="Tahoma"/>
            <family val="2"/>
          </rPr>
          <t>Miguel Lacave García:</t>
        </r>
        <r>
          <rPr>
            <sz val="9"/>
            <color indexed="81"/>
            <rFont val="Tahoma"/>
            <family val="2"/>
          </rPr>
          <t xml:space="preserve">
SAR puede ser NM siempre que haya fast SAR</t>
        </r>
      </text>
    </comment>
    <comment ref="BD2" authorId="1" shapeId="0">
      <text>
        <r>
          <rPr>
            <b/>
            <sz val="9"/>
            <color indexed="81"/>
            <rFont val="Tahoma"/>
            <family val="2"/>
          </rPr>
          <t>Autor:</t>
        </r>
        <r>
          <rPr>
            <sz val="9"/>
            <color indexed="81"/>
            <rFont val="Tahoma"/>
            <family val="2"/>
          </rPr>
          <t xml:space="preserve">
YYYY-MM-DD HH:MM:SS (hour will set to 00:00:00)</t>
        </r>
      </text>
    </comment>
    <comment ref="BE2" authorId="0" shapeId="0">
      <text>
        <r>
          <rPr>
            <b/>
            <sz val="9"/>
            <color indexed="81"/>
            <rFont val="Tahoma"/>
            <family val="2"/>
          </rPr>
          <t>Miguel Lacave García:</t>
        </r>
        <r>
          <rPr>
            <sz val="9"/>
            <color indexed="81"/>
            <rFont val="Tahoma"/>
            <family val="2"/>
          </rPr>
          <t xml:space="preserve">
TEST duration in seconds</t>
        </r>
      </text>
    </comment>
    <comment ref="BF2" authorId="1" shapeId="0">
      <text>
        <r>
          <rPr>
            <b/>
            <sz val="9"/>
            <color indexed="81"/>
            <rFont val="Tahoma"/>
            <family val="2"/>
          </rPr>
          <t>Autor:</t>
        </r>
        <r>
          <rPr>
            <sz val="9"/>
            <color indexed="81"/>
            <rFont val="Tahoma"/>
            <family val="2"/>
          </rPr>
          <t xml:space="preserve">
YYYY-MM-DD HH:MM:SS (hour will set to 00:00:00)</t>
        </r>
      </text>
    </comment>
    <comment ref="BG2" authorId="1" shapeId="0">
      <text>
        <r>
          <rPr>
            <b/>
            <sz val="9"/>
            <color indexed="81"/>
            <rFont val="Tahoma"/>
            <family val="2"/>
          </rPr>
          <t>Autor:</t>
        </r>
        <r>
          <rPr>
            <sz val="9"/>
            <color indexed="81"/>
            <rFont val="Tahoma"/>
            <family val="2"/>
          </rPr>
          <t xml:space="preserve">
seconds</t>
        </r>
      </text>
    </comment>
  </commentList>
</comments>
</file>

<file path=xl/guardado/xl/drawings/drawing2.xml><?xml version="1.0" encoding="utf-8"?>
<xdr:wsDr xmlns:xdr="http://schemas.openxmlformats.org/drawingml/2006/spreadsheetDrawing" xmlns:a="http://schemas.openxmlformats.org/drawingml/2006/main">
  <xdr:twoCellAnchor>
    <xdr:from>
      <xdr:col>72</xdr:col>
      <xdr:colOff>25400</xdr:colOff>
      <xdr:row>0</xdr:row>
      <xdr:rowOff>31750</xdr:rowOff>
    </xdr:from>
    <xdr:to>
      <xdr:col>77</xdr:col>
      <xdr:colOff>711200</xdr:colOff>
      <xdr:row>1</xdr:row>
      <xdr:rowOff>215900</xdr:rowOff>
    </xdr:to>
    <xdr:sp macro="" textlink="">
      <xdr:nvSpPr>
        <xdr:cNvPr id="2" name="CuadroTexto 1">
          <a:extLst>
            <a:ext uri="{FF2B5EF4-FFF2-40B4-BE49-F238E27FC236}">
              <a16:creationId xmlns:a16="http://schemas.microsoft.com/office/drawing/2014/main" id="{00000000-0008-0000-0D00-000002000000}"/>
            </a:ext>
          </a:extLst>
        </xdr:cNvPr>
        <xdr:cNvSpPr txBox="1"/>
      </xdr:nvSpPr>
      <xdr:spPr>
        <a:xfrm>
          <a:off x="920750" y="31750"/>
          <a:ext cx="4495800" cy="34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100" b="1">
              <a:solidFill>
                <a:schemeClr val="accent6">
                  <a:lumMod val="75000"/>
                </a:schemeClr>
              </a:solidFill>
            </a:rPr>
            <a:t>This info WILL BE be uploaded to TACS4 (not to report)</a:t>
          </a:r>
        </a:p>
      </xdr:txBody>
    </xdr:sp>
    <xdr:clientData/>
  </xdr:twoCellAnchor>
  <xdr:twoCellAnchor>
    <xdr:from>
      <xdr:col>78</xdr:col>
      <xdr:colOff>25400</xdr:colOff>
      <xdr:row>0</xdr:row>
      <xdr:rowOff>25400</xdr:rowOff>
    </xdr:from>
    <xdr:to>
      <xdr:col>82</xdr:col>
      <xdr:colOff>742950</xdr:colOff>
      <xdr:row>1</xdr:row>
      <xdr:rowOff>209550</xdr:rowOff>
    </xdr:to>
    <xdr:sp macro="" textlink="">
      <xdr:nvSpPr>
        <xdr:cNvPr id="3" name="CuadroTexto 2">
          <a:extLst>
            <a:ext uri="{FF2B5EF4-FFF2-40B4-BE49-F238E27FC236}">
              <a16:creationId xmlns:a16="http://schemas.microsoft.com/office/drawing/2014/main" id="{00000000-0008-0000-0D00-000003000000}"/>
            </a:ext>
          </a:extLst>
        </xdr:cNvPr>
        <xdr:cNvSpPr txBox="1"/>
      </xdr:nvSpPr>
      <xdr:spPr>
        <a:xfrm>
          <a:off x="8769350" y="25400"/>
          <a:ext cx="4051300" cy="34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100" b="1">
              <a:solidFill>
                <a:schemeClr val="accent6">
                  <a:lumMod val="75000"/>
                </a:schemeClr>
              </a:solidFill>
            </a:rPr>
            <a:t>This info will NOT be uploaded to TACS4. This is only for reference</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guardado/xl/comments1.xml"/><Relationship Id="rId1" Type="http://schemas.openxmlformats.org/officeDocument/2006/relationships/vmlDrawing" Target="../guardado/xl/drawings/vmlDrawing2.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guardado/xl/drawings/vmlDrawing3.vml"/><Relationship Id="rId2" Type="http://schemas.openxmlformats.org/officeDocument/2006/relationships/drawing" Target="../guardado/xl/drawings/drawing2.xml"/><Relationship Id="rId1" Type="http://schemas.openxmlformats.org/officeDocument/2006/relationships/printerSettings" Target="../guardado/xl/printerSettings/printerSettings3.bin"/><Relationship Id="rId4" Type="http://schemas.openxmlformats.org/officeDocument/2006/relationships/comments" Target="../guardado/xl/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rgb="FF00B050"/>
  </sheetPr>
  <dimension ref="B1:AB171"/>
  <sheetViews>
    <sheetView tabSelected="1" zoomScale="85" zoomScaleNormal="85" workbookViewId="0">
      <selection activeCell="F18" sqref="F18"/>
    </sheetView>
  </sheetViews>
  <sheetFormatPr baseColWidth="10" defaultColWidth="10.5703125" defaultRowHeight="12.75" x14ac:dyDescent="0.2"/>
  <cols>
    <col min="1" max="1" width="2" style="37" customWidth="1"/>
    <col min="2" max="2" width="1.42578125" style="37" customWidth="1"/>
    <col min="3" max="3" width="6.5703125" style="37" customWidth="1"/>
    <col min="4" max="4" width="29.5703125" style="37" customWidth="1"/>
    <col min="5" max="5" width="22.5703125" style="37" customWidth="1"/>
    <col min="6" max="6" width="19.42578125" style="37" customWidth="1"/>
    <col min="7" max="7" width="18.42578125" style="37" customWidth="1"/>
    <col min="8" max="8" width="18.5703125" style="37" customWidth="1"/>
    <col min="9" max="9" width="9.42578125" style="37" customWidth="1"/>
    <col min="10" max="10" width="21" style="37" customWidth="1"/>
    <col min="11" max="11" width="21" style="37" bestFit="1" customWidth="1"/>
    <col min="12" max="12" width="3.5703125" style="37" customWidth="1"/>
    <col min="13" max="13" width="3.28515625" style="37" customWidth="1"/>
    <col min="14" max="14" width="12.85546875" style="37" customWidth="1"/>
    <col min="15" max="15" width="16.42578125" style="37" bestFit="1" customWidth="1"/>
    <col min="16" max="16" width="23.85546875" style="37" bestFit="1" customWidth="1"/>
    <col min="17" max="23" width="10.140625" style="37" hidden="1" customWidth="1"/>
    <col min="24" max="24" width="16" style="37" hidden="1" customWidth="1"/>
    <col min="25" max="25" width="26.85546875" style="37" hidden="1" customWidth="1"/>
    <col min="26" max="26" width="10.140625" style="37" hidden="1" customWidth="1"/>
    <col min="27" max="27" width="10.28515625" style="37" hidden="1" customWidth="1"/>
    <col min="28" max="28" width="11.7109375" style="37" hidden="1" customWidth="1"/>
    <col min="29" max="29" width="3.140625" style="37" customWidth="1"/>
    <col min="30" max="30" width="8.85546875" style="37" customWidth="1"/>
    <col min="31" max="31" width="9.140625" style="37" customWidth="1"/>
    <col min="32" max="33" width="10.5703125" style="37"/>
    <col min="34" max="34" width="8.85546875" style="37" customWidth="1"/>
    <col min="35" max="35" width="8.28515625" style="37" customWidth="1"/>
    <col min="36" max="16384" width="10.5703125" style="37"/>
  </cols>
  <sheetData>
    <row r="1" spans="2:28" ht="7.35" customHeight="1" thickBot="1" x14ac:dyDescent="0.25"/>
    <row r="2" spans="2:28" ht="18.75" x14ac:dyDescent="0.25">
      <c r="B2" s="3165"/>
      <c r="C2" s="3166"/>
      <c r="D2" s="104" t="s">
        <v>282</v>
      </c>
      <c r="E2" s="105"/>
      <c r="F2" s="3167"/>
      <c r="G2" s="3166"/>
      <c r="H2" s="3166"/>
      <c r="I2" s="3166"/>
      <c r="J2" s="3166"/>
      <c r="K2" s="3166"/>
      <c r="L2" s="3166"/>
      <c r="M2" s="3166"/>
      <c r="N2" s="3166"/>
      <c r="O2" s="3166"/>
      <c r="P2" s="3168"/>
    </row>
    <row r="3" spans="2:28" ht="18.75" x14ac:dyDescent="0.25">
      <c r="B3" s="3169"/>
      <c r="C3" s="1584"/>
      <c r="D3" s="108"/>
      <c r="E3" s="107"/>
      <c r="F3" s="3170"/>
      <c r="G3" s="1584"/>
      <c r="H3" s="1584"/>
      <c r="I3" s="1584"/>
      <c r="J3" s="1584"/>
      <c r="K3" s="1584"/>
      <c r="L3" s="1584"/>
      <c r="M3" s="1584"/>
      <c r="N3" s="1584"/>
      <c r="O3" s="1584"/>
      <c r="P3" s="3171"/>
    </row>
    <row r="4" spans="2:28" ht="15" x14ac:dyDescent="0.25">
      <c r="B4" s="3169"/>
      <c r="C4" s="1584"/>
      <c r="D4" s="109" t="s">
        <v>283</v>
      </c>
      <c r="E4" s="1734" t="inlineStr">
        <is>
          <t>Ejemplo con base de datos editable</t>
        </is>
      </c>
      <c r="F4" s="3170"/>
      <c r="G4" s="109" t="s">
        <v>284</v>
      </c>
      <c r="H4" s="3391"/>
      <c r="I4" s="1584"/>
      <c r="J4" s="1584"/>
      <c r="K4" s="1584"/>
      <c r="L4" s="1584"/>
      <c r="M4" s="1584"/>
      <c r="N4" s="1584"/>
      <c r="O4" s="1584"/>
      <c r="P4" s="3171"/>
    </row>
    <row r="5" spans="2:28" ht="15" x14ac:dyDescent="0.25">
      <c r="B5" s="3169"/>
      <c r="C5" s="1584"/>
      <c r="D5" s="109" t="s">
        <v>285</v>
      </c>
      <c r="E5" s="6908"/>
      <c r="F5" s="6747"/>
      <c r="G5" s="109" t="s">
        <v>286</v>
      </c>
      <c r="H5" s="3392"/>
      <c r="I5" s="1584"/>
      <c r="J5" s="1584"/>
      <c r="K5" s="1584"/>
      <c r="L5" s="1584"/>
      <c r="M5" s="1584"/>
      <c r="N5" s="1584"/>
      <c r="O5" s="1584"/>
      <c r="P5" s="3171"/>
    </row>
    <row r="6" spans="2:28" ht="15" x14ac:dyDescent="0.25">
      <c r="B6" s="3169"/>
      <c r="C6" s="1584"/>
      <c r="D6" s="109" t="s">
        <v>287</v>
      </c>
      <c r="E6" s="6908"/>
      <c r="F6" s="3170"/>
      <c r="G6" s="1584"/>
      <c r="H6" s="1584"/>
      <c r="I6" s="1584"/>
      <c r="J6" s="1584"/>
      <c r="K6" s="1584"/>
      <c r="L6" s="1584"/>
      <c r="M6" s="1584"/>
      <c r="N6" s="1584"/>
      <c r="O6" s="1584"/>
      <c r="P6" s="3171"/>
    </row>
    <row r="7" spans="2:28" ht="45" x14ac:dyDescent="0.25">
      <c r="B7" s="3169"/>
      <c r="C7" s="1584"/>
      <c r="D7" s="110" t="s">
        <v>1206</v>
      </c>
      <c r="E7" s="1734"/>
      <c r="F7" s="6749"/>
      <c r="G7" s="1584"/>
      <c r="H7" s="1584"/>
      <c r="I7" s="1584"/>
      <c r="J7" s="1584"/>
      <c r="K7" s="1584"/>
      <c r="L7" s="1584"/>
      <c r="M7" s="1584"/>
      <c r="N7" s="1584"/>
      <c r="O7" s="1584"/>
      <c r="P7" s="3171"/>
    </row>
    <row r="8" spans="2:28" ht="15" x14ac:dyDescent="0.25">
      <c r="B8" s="3169"/>
      <c r="C8" s="1584"/>
      <c r="D8" s="1726" t="s">
        <v>788</v>
      </c>
      <c r="E8" s="1727"/>
      <c r="F8" s="3170"/>
      <c r="G8" s="1584"/>
      <c r="H8" s="1584"/>
      <c r="I8" s="1584"/>
      <c r="J8" s="1584"/>
      <c r="K8" s="1584"/>
      <c r="L8" s="1584"/>
      <c r="M8" s="1584"/>
      <c r="N8" s="1584"/>
      <c r="O8" s="1584"/>
      <c r="P8" s="3171"/>
    </row>
    <row r="9" spans="2:28" ht="15.75" thickBot="1" x14ac:dyDescent="0.3">
      <c r="B9" s="3169"/>
      <c r="C9" s="1584"/>
      <c r="D9" s="3170"/>
      <c r="E9" s="3170"/>
      <c r="F9" s="3170"/>
      <c r="G9" s="1584"/>
      <c r="H9" s="1584"/>
      <c r="I9" s="1584"/>
      <c r="J9" s="1584"/>
      <c r="K9" s="1733" t="s">
        <v>1203</v>
      </c>
      <c r="L9" s="7516" t="s">
        <v>1204</v>
      </c>
      <c r="M9" s="7517"/>
      <c r="N9" s="7518"/>
      <c r="O9" s="1584"/>
      <c r="P9" s="3171"/>
      <c r="Q9" s="3195" t="s">
        <v>1010</v>
      </c>
      <c r="R9" s="3196"/>
      <c r="S9" s="3196"/>
      <c r="T9" s="3196"/>
      <c r="U9" s="3196"/>
      <c r="V9" s="3196"/>
      <c r="W9" s="3196"/>
      <c r="X9" s="3196"/>
    </row>
    <row r="10" spans="2:28" ht="15" x14ac:dyDescent="0.25">
      <c r="B10" s="3169"/>
      <c r="C10" s="1584"/>
      <c r="D10" s="7510" t="s">
        <v>288</v>
      </c>
      <c r="E10" s="7395" t="s">
        <v>782</v>
      </c>
      <c r="F10" s="7511" t="s">
        <v>1485</v>
      </c>
      <c r="G10" s="7511"/>
      <c r="H10" s="7511"/>
      <c r="I10" s="7511"/>
      <c r="J10" s="7511"/>
      <c r="K10" s="6893" t="b">
        <v>0</v>
      </c>
      <c r="L10" s="7495" t="b">
        <v>0</v>
      </c>
      <c r="M10" s="7496"/>
      <c r="N10" s="7497"/>
      <c r="O10" s="7117" t="b">
        <v>0</v>
      </c>
      <c r="P10" s="7118" t="b">
        <v>0</v>
      </c>
      <c r="Q10" s="3289" t="s">
        <v>821</v>
      </c>
      <c r="R10" s="3290" t="s">
        <v>818</v>
      </c>
      <c r="S10" s="3291" t="s">
        <v>814</v>
      </c>
      <c r="T10" s="3291" t="s">
        <v>815</v>
      </c>
      <c r="U10" s="3291" t="s">
        <v>819</v>
      </c>
      <c r="V10" s="3290" t="str">
        <f>IF(Overview!$O$10=TRUE,"EN 62209-1","EN 62209-2")</f>
        <v>EN 62209-2</v>
      </c>
      <c r="W10" s="3290" t="s">
        <v>820</v>
      </c>
      <c r="X10" s="3290" t="s">
        <v>818</v>
      </c>
      <c r="Y10" s="3291">
        <v>2016</v>
      </c>
      <c r="Z10" s="3291" t="s">
        <v>822</v>
      </c>
      <c r="AA10" s="3291" t="s">
        <v>819</v>
      </c>
      <c r="AB10" s="3292" t="str">
        <f>IF(Overview!$O$10=TRUE,"2016","2010/A1:2019")</f>
        <v>2010/A1:2019</v>
      </c>
    </row>
    <row r="11" spans="2:28" ht="15" x14ac:dyDescent="0.25">
      <c r="B11" s="3169"/>
      <c r="C11" s="1584"/>
      <c r="D11" s="7510"/>
      <c r="E11" s="7395" t="s">
        <v>783</v>
      </c>
      <c r="F11" s="7511" t="s">
        <v>1486</v>
      </c>
      <c r="G11" s="7511"/>
      <c r="H11" s="7511"/>
      <c r="I11" s="7511"/>
      <c r="J11" s="7511"/>
      <c r="K11" s="6893" t="b">
        <v>0</v>
      </c>
      <c r="L11" s="7495" t="b">
        <v>0</v>
      </c>
      <c r="M11" s="7496"/>
      <c r="N11" s="7497"/>
      <c r="O11" s="7117" t="b">
        <v>0</v>
      </c>
      <c r="P11" s="7118" t="b">
        <v>0</v>
      </c>
      <c r="Q11" s="3293"/>
      <c r="R11" s="3294" t="s">
        <v>812</v>
      </c>
      <c r="S11" s="3295" t="s">
        <v>816</v>
      </c>
      <c r="T11" s="3295"/>
      <c r="U11"/>
      <c r="V11"/>
      <c r="W11" s="3296"/>
      <c r="X11" s="3294" t="s">
        <v>812</v>
      </c>
      <c r="Y11" s="3295">
        <v>2013</v>
      </c>
      <c r="Z11" s="3295"/>
      <c r="AA11"/>
      <c r="AB11" s="3297"/>
    </row>
    <row r="12" spans="2:28" ht="15.75" thickBot="1" x14ac:dyDescent="0.3">
      <c r="B12" s="3169"/>
      <c r="C12" s="1584"/>
      <c r="D12" s="7510"/>
      <c r="E12" s="7395" t="s">
        <v>1487</v>
      </c>
      <c r="F12" s="7511" t="s">
        <v>667</v>
      </c>
      <c r="G12" s="7511"/>
      <c r="H12" s="7511"/>
      <c r="I12" s="7511"/>
      <c r="J12" s="7511"/>
      <c r="K12" s="6893" t="b">
        <v>0</v>
      </c>
      <c r="L12" s="7495" t="b">
        <v>0</v>
      </c>
      <c r="M12" s="7496"/>
      <c r="N12" s="7497"/>
      <c r="O12" s="7117" t="b">
        <v>0</v>
      </c>
      <c r="P12" s="7118" t="b">
        <v>0</v>
      </c>
      <c r="Q12" s="3298"/>
      <c r="R12" s="3299" t="s">
        <v>813</v>
      </c>
      <c r="S12" s="3300" t="s">
        <v>817</v>
      </c>
      <c r="T12" s="3300"/>
      <c r="U12" s="2283"/>
      <c r="V12" s="2283"/>
      <c r="W12" s="3301"/>
      <c r="X12" s="3299" t="s">
        <v>813</v>
      </c>
      <c r="Y12" s="3300">
        <v>2020</v>
      </c>
      <c r="Z12" s="3300"/>
      <c r="AA12" s="2283"/>
      <c r="AB12" s="3302"/>
    </row>
    <row r="13" spans="2:28" ht="15" x14ac:dyDescent="0.25">
      <c r="B13" s="3169"/>
      <c r="C13" s="1584"/>
      <c r="D13" s="7510"/>
      <c r="E13" s="7395" t="s">
        <v>1488</v>
      </c>
      <c r="F13" s="7511" t="s">
        <v>1489</v>
      </c>
      <c r="G13" s="7511"/>
      <c r="H13" s="7511"/>
      <c r="I13" s="7511"/>
      <c r="J13" s="7511"/>
      <c r="K13" s="6893"/>
      <c r="L13" s="7495"/>
      <c r="M13" s="7496"/>
      <c r="N13" s="7497"/>
      <c r="O13" s="7117" t="b">
        <v>0</v>
      </c>
      <c r="P13" s="7118" t="b">
        <v>0</v>
      </c>
    </row>
    <row r="14" spans="2:28" ht="15" x14ac:dyDescent="0.25">
      <c r="B14" s="3169"/>
      <c r="C14" s="1584"/>
      <c r="D14" s="7510"/>
      <c r="E14" s="7395" t="s">
        <v>780</v>
      </c>
      <c r="F14" s="7511" t="s">
        <v>1490</v>
      </c>
      <c r="G14" s="7511"/>
      <c r="H14" s="7511"/>
      <c r="I14" s="7511"/>
      <c r="J14" s="7511"/>
      <c r="K14" s="6893" t="b">
        <v>0</v>
      </c>
      <c r="L14" s="7495"/>
      <c r="M14" s="7496"/>
      <c r="N14" s="7497"/>
      <c r="O14" s="7117" t="b">
        <v>0</v>
      </c>
      <c r="P14" s="7118" t="b">
        <v>0</v>
      </c>
    </row>
    <row r="15" spans="2:28" ht="15" x14ac:dyDescent="0.25">
      <c r="B15" s="3169"/>
      <c r="C15" s="1584"/>
      <c r="D15" s="7510"/>
      <c r="E15" s="7395" t="s">
        <v>781</v>
      </c>
      <c r="F15" s="7511" t="s">
        <v>784</v>
      </c>
      <c r="G15" s="7511"/>
      <c r="H15" s="7511"/>
      <c r="I15" s="7511"/>
      <c r="J15" s="7511"/>
      <c r="K15" s="7464" t="b">
        <v>0</v>
      </c>
      <c r="L15" s="7467"/>
      <c r="M15" s="7465"/>
      <c r="N15" s="7466"/>
      <c r="O15" s="7117"/>
      <c r="P15" s="7118" t="b">
        <v>0</v>
      </c>
    </row>
    <row r="16" spans="2:28" ht="14.45" customHeight="1" x14ac:dyDescent="0.2">
      <c r="B16" s="3169"/>
      <c r="C16" s="1584"/>
      <c r="D16" s="1584"/>
      <c r="E16" s="1584"/>
      <c r="F16" s="1584"/>
      <c r="G16" s="1584"/>
      <c r="H16" s="1584"/>
      <c r="I16" s="1584"/>
      <c r="J16" s="1584"/>
      <c r="K16" s="1584"/>
      <c r="L16" s="1584"/>
      <c r="M16" s="1584"/>
      <c r="N16" s="1584"/>
      <c r="O16" s="7117" t="b">
        <v>0</v>
      </c>
      <c r="P16" s="7118" t="b">
        <v>0</v>
      </c>
    </row>
    <row r="17" spans="2:16" ht="14.45" customHeight="1" x14ac:dyDescent="0.2">
      <c r="B17" s="3169"/>
      <c r="C17" s="1584"/>
      <c r="D17" s="1584"/>
      <c r="E17" s="1584"/>
      <c r="F17" s="1584"/>
      <c r="G17" s="1584"/>
      <c r="H17" s="1584"/>
      <c r="I17" s="1584"/>
      <c r="J17" s="1584"/>
      <c r="K17" s="1584"/>
      <c r="L17" s="1584"/>
      <c r="M17" s="1584"/>
      <c r="N17" s="1584"/>
      <c r="O17" s="7117" t="b">
        <v>0</v>
      </c>
      <c r="P17" s="7118" t="b">
        <v>0</v>
      </c>
    </row>
    <row r="18" spans="2:16" x14ac:dyDescent="0.2">
      <c r="B18" s="3169"/>
      <c r="C18" s="1584"/>
      <c r="D18" s="1584"/>
      <c r="E18" s="1584"/>
      <c r="F18" s="1584"/>
      <c r="G18" s="1584"/>
      <c r="H18" s="1584"/>
      <c r="I18" s="1584"/>
      <c r="J18" s="1584"/>
      <c r="K18" s="1584"/>
      <c r="L18" s="1584"/>
      <c r="M18" s="1584"/>
      <c r="N18" s="1584"/>
      <c r="O18" s="7117" t="b">
        <v>0</v>
      </c>
      <c r="P18" s="7118" t="b">
        <v>0</v>
      </c>
    </row>
    <row r="19" spans="2:16" x14ac:dyDescent="0.2">
      <c r="B19" s="3169"/>
      <c r="C19" s="1584"/>
      <c r="D19" s="1584"/>
      <c r="E19" s="1584"/>
      <c r="F19" s="1584"/>
      <c r="G19" s="1584"/>
      <c r="H19" s="1584"/>
      <c r="I19" s="1584"/>
      <c r="J19" s="1584"/>
      <c r="K19" s="1584"/>
      <c r="L19" s="1584"/>
      <c r="M19" s="1584"/>
      <c r="N19" s="1584"/>
      <c r="O19" s="7117"/>
      <c r="P19" s="7118" t="b">
        <v>0</v>
      </c>
    </row>
    <row r="20" spans="2:16" ht="15" x14ac:dyDescent="0.2">
      <c r="B20" s="3169"/>
      <c r="C20" s="1584"/>
      <c r="D20" s="1584"/>
      <c r="E20" s="1584"/>
      <c r="F20" s="1584"/>
      <c r="G20" s="1584"/>
      <c r="H20" s="7529" t="s">
        <v>785</v>
      </c>
      <c r="I20" s="7521" t="s">
        <v>777</v>
      </c>
      <c r="J20" s="7522"/>
      <c r="K20" s="1584"/>
      <c r="L20" s="1584"/>
      <c r="M20" s="1584"/>
      <c r="N20" s="1584"/>
      <c r="O20" s="1584"/>
      <c r="P20" s="3171"/>
    </row>
    <row r="21" spans="2:16" ht="15" x14ac:dyDescent="0.2">
      <c r="B21" s="3169"/>
      <c r="C21" s="1584"/>
      <c r="D21" s="111" t="s">
        <v>290</v>
      </c>
      <c r="E21" s="112" t="s">
        <v>291</v>
      </c>
      <c r="F21" s="112" t="s">
        <v>292</v>
      </c>
      <c r="G21" s="1584"/>
      <c r="H21" s="7530"/>
      <c r="I21" s="7521" t="s">
        <v>778</v>
      </c>
      <c r="J21" s="7522"/>
      <c r="K21" s="1584"/>
      <c r="L21" s="1584"/>
      <c r="M21" s="1584"/>
      <c r="N21" s="1584"/>
      <c r="O21" s="1584"/>
      <c r="P21" s="3171"/>
    </row>
    <row r="22" spans="2:16" ht="15" x14ac:dyDescent="0.2">
      <c r="B22" s="3169"/>
      <c r="C22" s="1584"/>
      <c r="D22" s="113" t="s">
        <v>293</v>
      </c>
      <c r="E22" s="1734"/>
      <c r="F22" s="1734"/>
      <c r="G22" s="1584"/>
      <c r="H22" s="7531"/>
      <c r="I22" s="7521" t="s">
        <v>779</v>
      </c>
      <c r="J22" s="7522"/>
      <c r="K22" s="1584"/>
      <c r="L22" s="1584"/>
      <c r="M22" s="1584"/>
      <c r="N22" s="1584"/>
      <c r="O22" s="1584"/>
      <c r="P22" s="3171"/>
    </row>
    <row r="23" spans="2:16" ht="15" x14ac:dyDescent="0.2">
      <c r="B23" s="3169"/>
      <c r="C23" s="1584"/>
      <c r="D23" s="113" t="s">
        <v>294</v>
      </c>
      <c r="E23" s="1734"/>
      <c r="F23" s="1734"/>
      <c r="G23" s="1584"/>
      <c r="H23" s="111" t="s">
        <v>289</v>
      </c>
      <c r="I23" s="7519" t="s">
        <v>304</v>
      </c>
      <c r="J23" s="7520"/>
      <c r="K23" s="1584"/>
      <c r="L23" s="1584"/>
      <c r="M23" s="1584"/>
      <c r="N23" s="1584"/>
      <c r="O23" s="1584"/>
      <c r="P23" s="3171"/>
    </row>
    <row r="24" spans="2:16" x14ac:dyDescent="0.2">
      <c r="B24" s="3169"/>
      <c r="C24" s="1584"/>
      <c r="D24" s="1584"/>
      <c r="E24" s="1584"/>
      <c r="F24" s="1584"/>
      <c r="G24" s="1584"/>
      <c r="H24" s="1584"/>
      <c r="I24" s="1584"/>
      <c r="J24" s="1584"/>
      <c r="K24" s="1584"/>
      <c r="L24" s="1584"/>
      <c r="M24" s="1584"/>
      <c r="N24" s="1584"/>
      <c r="O24" s="1584"/>
      <c r="P24" s="3171"/>
    </row>
    <row r="25" spans="2:16" ht="18.75" x14ac:dyDescent="0.2">
      <c r="B25" s="3169"/>
      <c r="C25" s="1584"/>
      <c r="D25" s="106" t="s">
        <v>295</v>
      </c>
      <c r="E25" s="1584"/>
      <c r="F25" s="1584"/>
      <c r="G25" s="1584"/>
      <c r="H25" s="1584"/>
      <c r="I25" s="1584"/>
      <c r="J25" s="1584"/>
      <c r="K25" s="1584"/>
      <c r="L25" s="1584"/>
      <c r="M25" s="1584"/>
      <c r="N25" s="1584"/>
      <c r="O25" s="1584"/>
      <c r="P25" s="3171"/>
    </row>
    <row r="26" spans="2:16" x14ac:dyDescent="0.2">
      <c r="B26" s="3169"/>
      <c r="C26" s="1584"/>
      <c r="D26" s="1584"/>
      <c r="E26" s="1584"/>
      <c r="F26" s="1584"/>
      <c r="G26" s="1584"/>
      <c r="H26" s="1584"/>
      <c r="I26" s="1584"/>
      <c r="J26" s="1584"/>
      <c r="K26" s="1584"/>
      <c r="L26" s="1584"/>
      <c r="M26" s="1584"/>
      <c r="N26" s="1584"/>
      <c r="O26" s="1584"/>
      <c r="P26" s="3171"/>
    </row>
    <row r="27" spans="2:16" ht="15" x14ac:dyDescent="0.2">
      <c r="B27" s="3169"/>
      <c r="C27" s="1584"/>
      <c r="D27" s="1733" t="s">
        <v>673</v>
      </c>
      <c r="E27" s="1733" t="s">
        <v>674</v>
      </c>
      <c r="F27" s="1584"/>
      <c r="G27" s="1733" t="s">
        <v>675</v>
      </c>
      <c r="H27" s="1733" t="s">
        <v>674</v>
      </c>
      <c r="I27" s="1584"/>
      <c r="J27" s="1733" t="s">
        <v>1161</v>
      </c>
      <c r="K27" s="1733" t="s">
        <v>674</v>
      </c>
      <c r="L27" s="1584"/>
      <c r="M27" s="1584"/>
      <c r="N27" s="1584"/>
      <c r="O27" s="1733" t="s">
        <v>1164</v>
      </c>
      <c r="P27" s="1733" t="s">
        <v>674</v>
      </c>
    </row>
    <row r="28" spans="2:16" x14ac:dyDescent="0.2">
      <c r="B28" s="3169"/>
      <c r="C28" s="1584"/>
      <c r="D28" s="3172" t="s">
        <v>680</v>
      </c>
      <c r="E28" s="3178">
        <v>1</v>
      </c>
      <c r="F28" s="1584"/>
      <c r="G28" s="3172" t="s">
        <v>676</v>
      </c>
      <c r="H28" s="3178">
        <v>1</v>
      </c>
      <c r="I28" s="1584"/>
      <c r="J28" s="6615" t="inlineStr">
        <is>
          <t>Battery 1</t>
        </is>
      </c>
      <c r="K28" s="7279" t="inlineStr">
        <is>
          <t>Batería 1</t>
        </is>
      </c>
      <c r="L28" s="1584"/>
      <c r="M28" s="1584"/>
      <c r="N28" s="1584"/>
      <c r="O28" s="6615" t="inlineStr">
        <is>
          <t>Accessory 1</t>
        </is>
      </c>
      <c r="P28" s="7279" t="inlineStr">
        <is>
          <t>Funda</t>
        </is>
      </c>
    </row>
    <row r="29" spans="2:16" x14ac:dyDescent="0.2">
      <c r="B29" s="3169"/>
      <c r="C29" s="1584"/>
      <c r="D29" s="3172" t="s">
        <v>681</v>
      </c>
      <c r="E29" s="3178">
        <v>2</v>
      </c>
      <c r="F29" s="1584"/>
      <c r="G29" s="3172" t="s">
        <v>677</v>
      </c>
      <c r="H29" s="3178">
        <v>2</v>
      </c>
      <c r="I29" s="1584"/>
      <c r="J29" s="6615" t="inlineStr">
        <is>
          <t>Battery 2</t>
        </is>
      </c>
      <c r="K29" s="7279" t="inlineStr">
        <is>
          <t>Batería 2</t>
        </is>
      </c>
      <c r="L29" s="1584"/>
      <c r="M29" s="1584"/>
      <c r="N29" s="1584"/>
      <c r="O29" s="6615" t="s">
        <v>1166</v>
      </c>
      <c r="P29" s="7279"/>
    </row>
    <row r="30" spans="2:16" x14ac:dyDescent="0.2">
      <c r="B30" s="3169"/>
      <c r="C30" s="1584"/>
      <c r="D30" s="3172" t="s">
        <v>682</v>
      </c>
      <c r="E30" s="3178">
        <v>3</v>
      </c>
      <c r="F30" s="1584"/>
      <c r="G30" s="3172" t="s">
        <v>678</v>
      </c>
      <c r="H30" s="3178">
        <v>3</v>
      </c>
      <c r="I30" s="1584"/>
      <c r="J30" s="1584"/>
      <c r="K30" s="1584"/>
      <c r="L30" s="1584"/>
      <c r="M30" s="1584"/>
      <c r="N30" s="1584"/>
      <c r="O30" s="6615" t="s">
        <v>1167</v>
      </c>
      <c r="P30" s="7279"/>
    </row>
    <row r="31" spans="2:16" x14ac:dyDescent="0.2">
      <c r="B31" s="3169"/>
      <c r="C31" s="1584"/>
      <c r="D31" s="3172" t="s">
        <v>683</v>
      </c>
      <c r="E31" s="3178">
        <v>4</v>
      </c>
      <c r="F31" s="1584"/>
      <c r="G31" s="3172" t="s">
        <v>679</v>
      </c>
      <c r="H31" s="3178">
        <v>4</v>
      </c>
      <c r="I31" s="1584"/>
      <c r="J31" s="1584"/>
      <c r="K31" s="1584"/>
      <c r="L31" s="1584"/>
      <c r="M31" s="1584"/>
      <c r="N31" s="1584"/>
      <c r="O31" s="6615" t="s">
        <v>1168</v>
      </c>
      <c r="P31" s="7279"/>
    </row>
    <row r="32" spans="2:16" x14ac:dyDescent="0.2">
      <c r="B32" s="3169"/>
      <c r="C32" s="1584"/>
      <c r="D32" s="1584"/>
      <c r="E32" s="1590"/>
      <c r="F32" s="1584"/>
      <c r="G32" s="1584"/>
      <c r="H32" s="1584"/>
      <c r="I32" s="1584"/>
      <c r="J32" s="1584"/>
      <c r="K32" s="1584"/>
      <c r="L32" s="1584"/>
      <c r="M32" s="1584"/>
      <c r="N32" s="1584"/>
      <c r="O32" s="6615" t="s">
        <v>1169</v>
      </c>
      <c r="P32" s="7279"/>
    </row>
    <row r="33" spans="2:16" ht="15" x14ac:dyDescent="0.2">
      <c r="B33" s="3169"/>
      <c r="C33" s="1584"/>
      <c r="D33" s="1733" t="s">
        <v>152</v>
      </c>
      <c r="E33" s="1584"/>
      <c r="F33" s="1584"/>
      <c r="G33" s="1584"/>
      <c r="H33" s="1584"/>
      <c r="I33" s="1584"/>
      <c r="J33" s="1584"/>
      <c r="K33" s="1584"/>
      <c r="L33" s="1584"/>
      <c r="M33" s="1584"/>
      <c r="N33" s="1584"/>
      <c r="O33" s="6615" t="s">
        <v>1170</v>
      </c>
      <c r="P33" s="7279"/>
    </row>
    <row r="34" spans="2:16" ht="15" x14ac:dyDescent="0.2">
      <c r="B34" s="3169"/>
      <c r="C34" s="1584"/>
      <c r="D34" s="1733" t="s">
        <v>296</v>
      </c>
      <c r="E34" s="7515" t="s">
        <v>297</v>
      </c>
      <c r="F34" s="7515"/>
      <c r="G34" s="1733" t="s">
        <v>298</v>
      </c>
      <c r="H34" s="1733" t="s">
        <v>299</v>
      </c>
      <c r="I34" s="1733" t="s">
        <v>300</v>
      </c>
      <c r="J34" s="1733" t="s">
        <v>301</v>
      </c>
      <c r="K34" s="1733" t="s">
        <v>305</v>
      </c>
      <c r="L34" s="1584"/>
      <c r="M34" s="1584"/>
      <c r="N34" s="1584"/>
      <c r="O34" s="6615" t="s">
        <v>1171</v>
      </c>
      <c r="P34" s="7279"/>
    </row>
    <row r="35" spans="2:16" ht="15.75" thickBot="1" x14ac:dyDescent="0.3">
      <c r="B35" s="3169"/>
      <c r="C35" s="1584"/>
      <c r="D35" s="1734" t="s">
        <v>1516</v>
      </c>
      <c r="E35" s="7514"/>
      <c r="F35" s="7514"/>
      <c r="G35" s="1734"/>
      <c r="H35" s="1734"/>
      <c r="I35" s="1734"/>
      <c r="J35" s="1734"/>
      <c r="K35" s="1734"/>
      <c r="L35" s="1584"/>
      <c r="M35" s="1584"/>
      <c r="N35" s="1584"/>
      <c r="O35" s="3176"/>
      <c r="P35" s="3177"/>
    </row>
    <row r="36" spans="2:16" ht="15" customHeight="1" x14ac:dyDescent="0.2">
      <c r="B36" s="3169"/>
      <c r="C36" s="1584"/>
      <c r="D36" s="1734"/>
      <c r="E36" s="7514"/>
      <c r="F36" s="7514"/>
      <c r="G36" s="1734"/>
      <c r="H36" s="1734"/>
      <c r="I36" s="1734"/>
      <c r="J36" s="1734"/>
      <c r="K36" s="1734"/>
      <c r="L36" s="1584"/>
      <c r="M36" s="1584"/>
      <c r="N36" s="3171"/>
      <c r="O36" s="3179"/>
      <c r="P36" s="3179"/>
    </row>
    <row r="37" spans="2:16" ht="15" x14ac:dyDescent="0.2">
      <c r="B37" s="3169"/>
      <c r="C37" s="1584"/>
      <c r="D37" s="1734"/>
      <c r="E37" s="7514"/>
      <c r="F37" s="7514"/>
      <c r="G37" s="1734"/>
      <c r="H37" s="1734"/>
      <c r="I37" s="1734"/>
      <c r="J37" s="1734"/>
      <c r="K37" s="1734"/>
      <c r="L37" s="1584"/>
      <c r="M37" s="1584"/>
      <c r="N37" s="3171"/>
      <c r="O37" s="3179"/>
      <c r="P37" s="3179"/>
    </row>
    <row r="38" spans="2:16" ht="15" x14ac:dyDescent="0.2">
      <c r="B38" s="3169"/>
      <c r="C38" s="1584"/>
      <c r="D38" s="1734"/>
      <c r="E38" s="7514"/>
      <c r="F38" s="7514"/>
      <c r="G38" s="1734"/>
      <c r="H38" s="1734"/>
      <c r="I38" s="1734"/>
      <c r="J38" s="1734"/>
      <c r="K38" s="1734"/>
      <c r="L38" s="1584"/>
      <c r="M38" s="1584"/>
      <c r="N38" s="3171"/>
      <c r="O38" s="3179"/>
      <c r="P38" s="3179"/>
    </row>
    <row r="39" spans="2:16" ht="15" x14ac:dyDescent="0.2">
      <c r="B39" s="3169"/>
      <c r="C39" s="1584"/>
      <c r="D39" s="1734"/>
      <c r="E39" s="7514"/>
      <c r="F39" s="7514"/>
      <c r="G39" s="1734"/>
      <c r="H39" s="1734"/>
      <c r="I39" s="1734"/>
      <c r="J39" s="1734"/>
      <c r="K39" s="1734"/>
      <c r="L39" s="1584"/>
      <c r="M39" s="1584"/>
      <c r="N39" s="3171"/>
      <c r="O39" s="3179"/>
      <c r="P39" s="3179"/>
    </row>
    <row r="40" spans="2:16" ht="15" x14ac:dyDescent="0.2">
      <c r="B40" s="3169"/>
      <c r="C40" s="1584"/>
      <c r="D40" s="1733" t="s">
        <v>687</v>
      </c>
      <c r="E40" s="1584"/>
      <c r="F40" s="1584"/>
      <c r="G40" s="1584"/>
      <c r="H40" s="1584"/>
      <c r="I40" s="1584"/>
      <c r="J40" s="1584"/>
      <c r="K40" s="1584"/>
      <c r="L40" s="1584"/>
      <c r="M40" s="1584"/>
      <c r="N40" s="3171"/>
      <c r="O40" s="3179"/>
      <c r="P40" s="3179"/>
    </row>
    <row r="41" spans="2:16" ht="15" x14ac:dyDescent="0.2">
      <c r="B41" s="3169"/>
      <c r="C41" s="1584"/>
      <c r="D41" s="1733" t="s">
        <v>296</v>
      </c>
      <c r="E41" s="7515" t="s">
        <v>297</v>
      </c>
      <c r="F41" s="7515"/>
      <c r="G41" s="1733" t="s">
        <v>298</v>
      </c>
      <c r="H41" s="1733" t="s">
        <v>299</v>
      </c>
      <c r="I41" s="1733" t="s">
        <v>300</v>
      </c>
      <c r="J41" s="1733" t="s">
        <v>301</v>
      </c>
      <c r="K41" s="1733" t="s">
        <v>305</v>
      </c>
      <c r="L41" s="1584"/>
      <c r="M41" s="1584"/>
      <c r="N41" s="3171"/>
      <c r="O41" s="3179"/>
      <c r="P41" s="3179"/>
    </row>
    <row r="42" spans="2:16" ht="15" x14ac:dyDescent="0.2">
      <c r="B42" s="3169"/>
      <c r="C42" s="1584"/>
      <c r="D42" s="1734"/>
      <c r="E42" s="7514"/>
      <c r="F42" s="7514"/>
      <c r="G42" s="1734"/>
      <c r="H42" s="1734"/>
      <c r="I42" s="1734"/>
      <c r="J42" s="1734"/>
      <c r="K42" s="1734"/>
      <c r="L42" s="1584"/>
      <c r="M42" s="1584"/>
      <c r="N42" s="3171"/>
      <c r="O42" s="3179"/>
      <c r="P42" s="3179"/>
    </row>
    <row r="43" spans="2:16" ht="15" x14ac:dyDescent="0.2">
      <c r="B43" s="3169"/>
      <c r="C43" s="1584"/>
      <c r="D43" s="1734"/>
      <c r="E43" s="7514"/>
      <c r="F43" s="7514"/>
      <c r="G43" s="1734"/>
      <c r="H43" s="1734"/>
      <c r="I43" s="1734"/>
      <c r="J43" s="1734"/>
      <c r="K43" s="1734"/>
      <c r="L43" s="1584"/>
      <c r="M43" s="1584"/>
      <c r="N43" s="3171"/>
      <c r="O43" s="3179"/>
      <c r="P43" s="3179"/>
    </row>
    <row r="44" spans="2:16" ht="15" x14ac:dyDescent="0.2">
      <c r="B44" s="3169"/>
      <c r="C44" s="1584"/>
      <c r="D44" s="1734"/>
      <c r="E44" s="7514"/>
      <c r="F44" s="7514"/>
      <c r="G44" s="1734"/>
      <c r="H44" s="1734"/>
      <c r="I44" s="1734"/>
      <c r="J44" s="1734"/>
      <c r="K44" s="1734"/>
      <c r="L44" s="1584"/>
      <c r="M44" s="1584"/>
      <c r="N44" s="3171"/>
      <c r="O44" s="3179"/>
      <c r="P44" s="3179"/>
    </row>
    <row r="45" spans="2:16" ht="15" x14ac:dyDescent="0.2">
      <c r="B45" s="3169"/>
      <c r="C45" s="1584"/>
      <c r="D45" s="1734"/>
      <c r="E45" s="7514"/>
      <c r="F45" s="7514"/>
      <c r="G45" s="1734"/>
      <c r="H45" s="1734"/>
      <c r="I45" s="1734"/>
      <c r="J45" s="1734"/>
      <c r="K45" s="1734"/>
      <c r="L45" s="1584"/>
      <c r="M45" s="1584"/>
      <c r="N45" s="3171"/>
      <c r="O45" s="3179"/>
      <c r="P45" s="3179"/>
    </row>
    <row r="46" spans="2:16" ht="15" x14ac:dyDescent="0.2">
      <c r="B46" s="3169"/>
      <c r="C46" s="1584"/>
      <c r="D46" s="1734"/>
      <c r="E46" s="7514"/>
      <c r="F46" s="7514"/>
      <c r="G46" s="1734"/>
      <c r="H46" s="1734"/>
      <c r="I46" s="1734"/>
      <c r="J46" s="1734"/>
      <c r="K46" s="1734"/>
      <c r="L46" s="1584"/>
      <c r="M46" s="1584"/>
      <c r="N46" s="3171"/>
      <c r="O46" s="3179"/>
      <c r="P46" s="3179"/>
    </row>
    <row r="47" spans="2:16" ht="15" x14ac:dyDescent="0.2">
      <c r="B47" s="3169"/>
      <c r="C47" s="1584"/>
      <c r="D47" s="1733" t="s">
        <v>688</v>
      </c>
      <c r="E47" s="1584"/>
      <c r="F47" s="1584"/>
      <c r="G47" s="1584"/>
      <c r="H47" s="1584"/>
      <c r="I47" s="1584"/>
      <c r="J47" s="1584"/>
      <c r="K47" s="1584"/>
      <c r="L47" s="1584"/>
      <c r="M47" s="1584"/>
      <c r="N47" s="3171"/>
      <c r="O47" s="3179"/>
      <c r="P47" s="3179"/>
    </row>
    <row r="48" spans="2:16" ht="15" x14ac:dyDescent="0.2">
      <c r="B48" s="3169"/>
      <c r="C48" s="1584"/>
      <c r="D48" s="1733" t="s">
        <v>296</v>
      </c>
      <c r="E48" s="7515" t="s">
        <v>297</v>
      </c>
      <c r="F48" s="7515"/>
      <c r="G48" s="1733" t="s">
        <v>298</v>
      </c>
      <c r="H48" s="1733" t="s">
        <v>299</v>
      </c>
      <c r="I48" s="1733" t="s">
        <v>300</v>
      </c>
      <c r="J48" s="1733" t="s">
        <v>301</v>
      </c>
      <c r="K48" s="1733" t="s">
        <v>305</v>
      </c>
      <c r="L48" s="1584"/>
      <c r="M48" s="1584"/>
      <c r="N48" s="3171"/>
      <c r="O48" s="3179"/>
      <c r="P48" s="3179"/>
    </row>
    <row r="49" spans="2:16" ht="15" x14ac:dyDescent="0.2">
      <c r="B49" s="3169"/>
      <c r="C49" s="1584"/>
      <c r="D49" s="1734"/>
      <c r="E49" s="7514"/>
      <c r="F49" s="7514"/>
      <c r="G49" s="1734"/>
      <c r="H49" s="1734"/>
      <c r="I49" s="1734"/>
      <c r="J49" s="1734"/>
      <c r="K49" s="1734"/>
      <c r="L49" s="1584"/>
      <c r="M49" s="1584"/>
      <c r="N49" s="3171"/>
      <c r="O49" s="3179"/>
      <c r="P49" s="3179"/>
    </row>
    <row r="50" spans="2:16" ht="15" x14ac:dyDescent="0.2">
      <c r="B50" s="3169"/>
      <c r="C50" s="1584"/>
      <c r="D50" s="1734"/>
      <c r="E50" s="7514"/>
      <c r="F50" s="7514"/>
      <c r="G50" s="1734"/>
      <c r="H50" s="1734"/>
      <c r="I50" s="1734"/>
      <c r="J50" s="1734"/>
      <c r="K50" s="1734"/>
      <c r="L50" s="1584"/>
      <c r="M50" s="1584"/>
      <c r="N50" s="3171"/>
      <c r="O50" s="3179"/>
      <c r="P50" s="3179"/>
    </row>
    <row r="51" spans="2:16" ht="15" x14ac:dyDescent="0.2">
      <c r="B51" s="3169"/>
      <c r="C51" s="1584"/>
      <c r="D51" s="1734"/>
      <c r="E51" s="7514"/>
      <c r="F51" s="7514"/>
      <c r="G51" s="1734"/>
      <c r="H51" s="1734"/>
      <c r="I51" s="1734"/>
      <c r="J51" s="1734"/>
      <c r="K51" s="1734"/>
      <c r="L51" s="1584"/>
      <c r="M51" s="1584"/>
      <c r="N51" s="3171"/>
      <c r="O51" s="3179"/>
      <c r="P51" s="3179"/>
    </row>
    <row r="52" spans="2:16" ht="15" x14ac:dyDescent="0.2">
      <c r="B52" s="3169"/>
      <c r="C52" s="1584"/>
      <c r="D52" s="1734"/>
      <c r="E52" s="7514"/>
      <c r="F52" s="7514"/>
      <c r="G52" s="1734"/>
      <c r="H52" s="1734"/>
      <c r="I52" s="1734"/>
      <c r="J52" s="1734"/>
      <c r="K52" s="1734"/>
      <c r="L52" s="1584"/>
      <c r="M52" s="1584"/>
      <c r="N52" s="3171"/>
      <c r="O52" s="3179"/>
      <c r="P52" s="3179"/>
    </row>
    <row r="53" spans="2:16" ht="15" x14ac:dyDescent="0.2">
      <c r="B53" s="3169"/>
      <c r="C53" s="1584"/>
      <c r="D53" s="1734"/>
      <c r="E53" s="7514"/>
      <c r="F53" s="7514"/>
      <c r="G53" s="1734"/>
      <c r="H53" s="1734"/>
      <c r="I53" s="1734"/>
      <c r="J53" s="1734"/>
      <c r="K53" s="1734"/>
      <c r="L53" s="1584"/>
      <c r="M53" s="1584"/>
      <c r="N53" s="3171"/>
      <c r="O53" s="3179"/>
      <c r="P53" s="3179"/>
    </row>
    <row r="54" spans="2:16" ht="15" x14ac:dyDescent="0.2">
      <c r="B54" s="3169"/>
      <c r="C54" s="1584"/>
      <c r="D54" s="1733" t="s">
        <v>826</v>
      </c>
      <c r="E54" s="1584"/>
      <c r="F54" s="1584"/>
      <c r="G54" s="1584"/>
      <c r="H54" s="1584"/>
      <c r="I54" s="1584"/>
      <c r="J54" s="1584"/>
      <c r="K54" s="1584"/>
      <c r="L54" s="1584"/>
      <c r="M54" s="1584"/>
      <c r="N54" s="3171"/>
      <c r="O54" s="3179"/>
      <c r="P54" s="3179"/>
    </row>
    <row r="55" spans="2:16" ht="15" x14ac:dyDescent="0.2">
      <c r="B55" s="3169"/>
      <c r="C55" s="1584"/>
      <c r="D55" s="1733" t="s">
        <v>296</v>
      </c>
      <c r="E55" s="7515" t="s">
        <v>297</v>
      </c>
      <c r="F55" s="7515"/>
      <c r="G55" s="1733" t="s">
        <v>298</v>
      </c>
      <c r="H55" s="1733" t="s">
        <v>299</v>
      </c>
      <c r="I55" s="1733" t="s">
        <v>300</v>
      </c>
      <c r="J55" s="1733" t="s">
        <v>301</v>
      </c>
      <c r="K55" s="1733" t="s">
        <v>305</v>
      </c>
      <c r="L55" s="1584"/>
      <c r="M55" s="1584"/>
      <c r="N55" s="3171"/>
      <c r="O55" s="3179"/>
      <c r="P55" s="3179"/>
    </row>
    <row r="56" spans="2:16" ht="15" x14ac:dyDescent="0.2">
      <c r="B56" s="3169"/>
      <c r="C56" s="1584"/>
      <c r="D56" s="1734"/>
      <c r="E56" s="7514"/>
      <c r="F56" s="7514"/>
      <c r="G56" s="1734"/>
      <c r="H56" s="1734"/>
      <c r="I56" s="1734"/>
      <c r="J56" s="1734"/>
      <c r="K56" s="1734"/>
      <c r="L56" s="1584"/>
      <c r="M56" s="1584"/>
      <c r="N56" s="3171"/>
      <c r="O56" s="7494"/>
      <c r="P56" s="7494"/>
    </row>
    <row r="57" spans="2:16" ht="15" x14ac:dyDescent="0.2">
      <c r="B57" s="3169"/>
      <c r="C57" s="1584"/>
      <c r="D57" s="1734"/>
      <c r="E57" s="7514"/>
      <c r="F57" s="7514"/>
      <c r="G57" s="1734"/>
      <c r="H57" s="1734"/>
      <c r="I57" s="1734"/>
      <c r="J57" s="1734"/>
      <c r="K57" s="1734"/>
      <c r="L57" s="1584"/>
      <c r="M57" s="1584"/>
      <c r="N57" s="3171"/>
      <c r="O57" s="72"/>
      <c r="P57" s="72"/>
    </row>
    <row r="58" spans="2:16" ht="15" x14ac:dyDescent="0.2">
      <c r="B58" s="3169"/>
      <c r="C58" s="1584"/>
      <c r="D58" s="1734"/>
      <c r="E58" s="7514"/>
      <c r="F58" s="7514"/>
      <c r="G58" s="1734"/>
      <c r="H58" s="1734"/>
      <c r="I58" s="1734"/>
      <c r="J58" s="1734"/>
      <c r="K58" s="1734"/>
      <c r="L58" s="1584"/>
      <c r="M58" s="1584"/>
      <c r="N58" s="3171"/>
      <c r="O58" s="72"/>
      <c r="P58" s="72"/>
    </row>
    <row r="59" spans="2:16" ht="15" x14ac:dyDescent="0.2">
      <c r="B59" s="3169"/>
      <c r="C59" s="1584"/>
      <c r="D59" s="1734"/>
      <c r="E59" s="7514"/>
      <c r="F59" s="7514"/>
      <c r="G59" s="1734"/>
      <c r="H59" s="1734"/>
      <c r="I59" s="1734"/>
      <c r="J59" s="1734"/>
      <c r="K59" s="1734"/>
      <c r="L59" s="1584"/>
      <c r="M59" s="1584"/>
      <c r="N59" s="3171"/>
      <c r="O59" s="72"/>
      <c r="P59" s="72"/>
    </row>
    <row r="60" spans="2:16" ht="15" x14ac:dyDescent="0.2">
      <c r="B60" s="3169"/>
      <c r="C60" s="1584"/>
      <c r="D60" s="1734"/>
      <c r="E60" s="7514"/>
      <c r="F60" s="7514"/>
      <c r="G60" s="1734"/>
      <c r="H60" s="1734"/>
      <c r="I60" s="1734"/>
      <c r="J60" s="1734"/>
      <c r="K60" s="1734"/>
      <c r="L60" s="1584"/>
      <c r="M60" s="1584"/>
      <c r="N60" s="3171"/>
      <c r="O60" s="72"/>
      <c r="P60" s="72"/>
    </row>
    <row r="61" spans="2:16" x14ac:dyDescent="0.2">
      <c r="B61" s="3169"/>
      <c r="C61" s="1584"/>
      <c r="D61" s="1584"/>
      <c r="E61" s="1584"/>
      <c r="F61" s="1584"/>
      <c r="G61" s="1584"/>
      <c r="H61" s="1584"/>
      <c r="I61" s="1584"/>
      <c r="J61" s="1584"/>
      <c r="K61" s="1584"/>
      <c r="L61" s="1584"/>
      <c r="M61" s="1584"/>
      <c r="N61" s="3171"/>
      <c r="O61" s="72"/>
      <c r="P61" s="72"/>
    </row>
    <row r="62" spans="2:16" ht="18.75" customHeight="1" x14ac:dyDescent="0.2">
      <c r="B62" s="3169"/>
      <c r="C62" s="3173"/>
      <c r="D62" s="114" t="s">
        <v>666</v>
      </c>
      <c r="E62" s="1584"/>
      <c r="F62" s="1584"/>
      <c r="G62" s="1584"/>
      <c r="H62" s="1584"/>
      <c r="I62" s="1584"/>
      <c r="J62" s="1584"/>
      <c r="K62" s="1584"/>
      <c r="L62" s="1584"/>
      <c r="M62" s="1584"/>
      <c r="N62" s="3171"/>
      <c r="O62" s="72" t="s">
        <v>302</v>
      </c>
      <c r="P62" s="72" t="s">
        <v>303</v>
      </c>
    </row>
    <row r="63" spans="2:16" ht="18.75" customHeight="1" x14ac:dyDescent="0.25">
      <c r="B63" s="3169"/>
      <c r="C63" s="3173"/>
      <c r="D63" s="114"/>
      <c r="E63" s="1584"/>
      <c r="F63" s="1584"/>
      <c r="G63" s="7512" t="s">
        <v>764</v>
      </c>
      <c r="H63" s="7512" t="s">
        <v>763</v>
      </c>
      <c r="I63" s="7512" t="s">
        <v>762</v>
      </c>
      <c r="J63" s="7523"/>
      <c r="K63" s="3174"/>
      <c r="L63" s="3174"/>
      <c r="M63" s="1584"/>
      <c r="N63" s="3171"/>
      <c r="O63" s="72"/>
      <c r="P63" s="72"/>
    </row>
    <row r="64" spans="2:16" ht="15" x14ac:dyDescent="0.25">
      <c r="B64" s="3169"/>
      <c r="C64" s="3192" t="s">
        <v>823</v>
      </c>
      <c r="D64" s="3193" t="s">
        <v>824</v>
      </c>
      <c r="E64" s="3194"/>
      <c r="F64" s="4910"/>
      <c r="G64" s="7513"/>
      <c r="H64" s="7513"/>
      <c r="I64" s="7513"/>
      <c r="J64" s="7513"/>
      <c r="K64" s="3174"/>
      <c r="L64" s="3174"/>
      <c r="M64" s="1584"/>
      <c r="N64" s="3171"/>
      <c r="O64" s="72"/>
      <c r="P64" s="72"/>
    </row>
    <row r="65" spans="2:16" ht="15" x14ac:dyDescent="0.25">
      <c r="B65" s="3169"/>
      <c r="C65" s="838"/>
      <c r="D65" s="7397" t="s">
        <v>706</v>
      </c>
      <c r="E65" s="7398"/>
      <c r="F65" s="7399"/>
      <c r="G65" s="3404" t="s">
        <v>1019</v>
      </c>
      <c r="H65" s="3404" t="s">
        <v>1019</v>
      </c>
      <c r="I65" s="7502"/>
      <c r="J65" s="7503"/>
      <c r="K65" s="3174"/>
      <c r="L65" s="3174"/>
      <c r="M65" s="1584"/>
      <c r="N65" s="3171"/>
      <c r="O65" s="72" t="str">
        <f>IF(C65="","",IF(G65&lt;&gt;"",G65,IF(H65&lt;&gt;"",H65,I65)))</f>
        <v/>
      </c>
      <c r="P65" s="72" t="str">
        <f>IF(O65="","",O65)</f>
        <v/>
      </c>
    </row>
    <row r="66" spans="2:16" ht="15" x14ac:dyDescent="0.25">
      <c r="B66" s="3169"/>
      <c r="C66" s="839"/>
      <c r="D66" s="7400" t="s">
        <v>707</v>
      </c>
      <c r="E66" s="7401"/>
      <c r="F66" s="7402"/>
      <c r="G66" s="3405" t="s">
        <v>1020</v>
      </c>
      <c r="H66" s="3405" t="s">
        <v>1020</v>
      </c>
      <c r="I66" s="7498"/>
      <c r="J66" s="7499"/>
      <c r="K66" s="3174"/>
      <c r="L66" s="3174"/>
      <c r="M66" s="1584"/>
      <c r="N66" s="3171"/>
      <c r="O66" s="72" t="str">
        <f t="shared" ref="O66:O134" si="0">IF(C66="","",IF(G66&lt;&gt;"",G66,IF(H66&lt;&gt;"",H66,I66)))</f>
        <v/>
      </c>
      <c r="P66" s="72" t="str">
        <f>IF(O66="",P65,IF(P65="",O66,P65&amp;IF(O66="","",";"&amp;O66)))</f>
        <v/>
      </c>
    </row>
    <row r="67" spans="2:16" ht="15" x14ac:dyDescent="0.25">
      <c r="B67" s="3169"/>
      <c r="C67" s="839"/>
      <c r="D67" s="7400" t="s">
        <v>708</v>
      </c>
      <c r="E67" s="7401"/>
      <c r="F67" s="7402"/>
      <c r="G67" s="3405" t="s">
        <v>1021</v>
      </c>
      <c r="H67" s="3405" t="s">
        <v>1021</v>
      </c>
      <c r="I67" s="7500"/>
      <c r="J67" s="7501"/>
      <c r="K67" s="3174"/>
      <c r="L67" s="3174"/>
      <c r="M67" s="1584"/>
      <c r="N67" s="3171"/>
      <c r="O67" s="72" t="str">
        <f t="shared" si="0"/>
        <v/>
      </c>
      <c r="P67" s="72" t="str">
        <f t="shared" ref="P67:P135" si="1">IF(O67="",P66,IF(P66="",O67,P66&amp;IF(O67="","",";"&amp;O67)))</f>
        <v/>
      </c>
    </row>
    <row r="68" spans="2:16" ht="15" x14ac:dyDescent="0.25">
      <c r="B68" s="3169"/>
      <c r="C68" s="839"/>
      <c r="D68" s="7400" t="s">
        <v>708</v>
      </c>
      <c r="E68" s="7401"/>
      <c r="F68" s="7402"/>
      <c r="G68" s="3405" t="s">
        <v>1022</v>
      </c>
      <c r="H68" s="3405" t="s">
        <v>1022</v>
      </c>
      <c r="I68" s="7498"/>
      <c r="J68" s="7499"/>
      <c r="K68" s="3174"/>
      <c r="L68" s="3174"/>
      <c r="M68" s="1584"/>
      <c r="N68" s="3171"/>
      <c r="O68" s="72" t="str">
        <f t="shared" si="0"/>
        <v/>
      </c>
      <c r="P68" s="72" t="str">
        <f t="shared" si="1"/>
        <v/>
      </c>
    </row>
    <row r="69" spans="2:16" ht="15" x14ac:dyDescent="0.25">
      <c r="B69" s="3169"/>
      <c r="C69" s="7396"/>
      <c r="D69" s="7400" t="s">
        <v>1491</v>
      </c>
      <c r="E69" s="7403"/>
      <c r="F69" s="7404"/>
      <c r="G69" s="7456" t="s">
        <v>1501</v>
      </c>
      <c r="H69" s="7456" t="s">
        <v>1501</v>
      </c>
      <c r="I69" s="7500"/>
      <c r="J69" s="7501"/>
      <c r="K69" s="3174"/>
      <c r="L69" s="3174"/>
      <c r="M69" s="1584"/>
      <c r="N69" s="3171"/>
      <c r="O69" s="72" t="str">
        <f t="shared" si="0"/>
        <v/>
      </c>
      <c r="P69" s="72" t="str">
        <f t="shared" si="1"/>
        <v/>
      </c>
    </row>
    <row r="70" spans="2:16" ht="15" x14ac:dyDescent="0.25">
      <c r="B70" s="3169"/>
      <c r="C70" s="840"/>
      <c r="D70" s="7405" t="s">
        <v>709</v>
      </c>
      <c r="E70" s="7406"/>
      <c r="F70" s="7407"/>
      <c r="G70" s="3406" t="s">
        <v>1023</v>
      </c>
      <c r="H70" s="3406" t="s">
        <v>1023</v>
      </c>
      <c r="I70" s="7524"/>
      <c r="J70" s="7525"/>
      <c r="K70" s="3174"/>
      <c r="L70" s="3174"/>
      <c r="M70" s="1584"/>
      <c r="N70" s="3171"/>
      <c r="O70" s="72" t="str">
        <f t="shared" si="0"/>
        <v/>
      </c>
      <c r="P70" s="72" t="str">
        <f t="shared" si="1"/>
        <v/>
      </c>
    </row>
    <row r="71" spans="2:16" ht="15" x14ac:dyDescent="0.25">
      <c r="B71" s="3169"/>
      <c r="C71" s="3175"/>
      <c r="D71" s="841" t="s">
        <v>825</v>
      </c>
      <c r="E71" s="7408"/>
      <c r="F71" s="7408"/>
      <c r="G71" s="3403"/>
      <c r="H71" s="3403"/>
      <c r="I71" s="7526"/>
      <c r="J71" s="7526"/>
      <c r="K71" s="3174"/>
      <c r="L71" s="3174"/>
      <c r="M71" s="1584"/>
      <c r="N71" s="3171"/>
      <c r="O71" s="72" t="str">
        <f t="shared" si="0"/>
        <v/>
      </c>
      <c r="P71" s="72" t="str">
        <f t="shared" si="1"/>
        <v/>
      </c>
    </row>
    <row r="72" spans="2:16" ht="15" x14ac:dyDescent="0.25">
      <c r="B72" s="3169"/>
      <c r="C72" s="838"/>
      <c r="D72" s="7409" t="s">
        <v>710</v>
      </c>
      <c r="E72" s="7410"/>
      <c r="F72" s="7411"/>
      <c r="G72" s="3407" t="s">
        <v>1024</v>
      </c>
      <c r="H72" s="3407" t="s">
        <v>1024</v>
      </c>
      <c r="I72" s="7502"/>
      <c r="J72" s="7503"/>
      <c r="K72" s="3174"/>
      <c r="L72" s="3174"/>
      <c r="M72" s="1584"/>
      <c r="N72" s="3171"/>
      <c r="O72" s="72" t="str">
        <f>IF(C72="","",IF(G72&lt;&gt;"",G72,IF(H72&lt;&gt;"",H72,I72)))</f>
        <v/>
      </c>
      <c r="P72" s="72" t="str">
        <f t="shared" si="1"/>
        <v/>
      </c>
    </row>
    <row r="73" spans="2:16" ht="15" x14ac:dyDescent="0.25">
      <c r="B73" s="3169"/>
      <c r="C73" s="839"/>
      <c r="D73" s="7412" t="s">
        <v>710</v>
      </c>
      <c r="E73" s="7413"/>
      <c r="F73" s="7414"/>
      <c r="G73" s="3408" t="s">
        <v>1025</v>
      </c>
      <c r="H73" s="3408" t="s">
        <v>1025</v>
      </c>
      <c r="I73" s="7500"/>
      <c r="J73" s="7501"/>
      <c r="K73" s="3174"/>
      <c r="L73" s="3174"/>
      <c r="M73" s="1584"/>
      <c r="N73" s="3171"/>
      <c r="O73" s="72"/>
      <c r="P73" s="72"/>
    </row>
    <row r="74" spans="2:16" ht="15" x14ac:dyDescent="0.25">
      <c r="B74" s="3169"/>
      <c r="C74" s="839"/>
      <c r="D74" s="7412" t="s">
        <v>710</v>
      </c>
      <c r="E74" s="7413"/>
      <c r="F74" s="7414"/>
      <c r="G74" s="3408" t="s">
        <v>1514</v>
      </c>
      <c r="H74" s="3408" t="s">
        <v>1514</v>
      </c>
      <c r="I74" s="5821"/>
      <c r="J74" s="5822"/>
      <c r="K74" s="3174"/>
      <c r="L74" s="3174"/>
      <c r="M74" s="1584"/>
      <c r="N74" s="3171"/>
      <c r="O74" s="72"/>
      <c r="P74" s="72"/>
    </row>
    <row r="75" spans="2:16" ht="15" x14ac:dyDescent="0.25">
      <c r="B75" s="3169"/>
      <c r="C75" s="839"/>
      <c r="D75" s="7412" t="s">
        <v>711</v>
      </c>
      <c r="E75" s="7413"/>
      <c r="F75" s="7414"/>
      <c r="G75" s="3408" t="s">
        <v>1031</v>
      </c>
      <c r="H75" s="3408" t="s">
        <v>1031</v>
      </c>
      <c r="I75" s="7498"/>
      <c r="J75" s="7499"/>
      <c r="K75" s="3174"/>
      <c r="L75" s="3174"/>
      <c r="M75" s="1584"/>
      <c r="N75" s="3171"/>
      <c r="O75" s="72" t="str">
        <f t="shared" si="0"/>
        <v/>
      </c>
      <c r="P75" s="72" t="str">
        <f>IF(O75="",P72,IF(P72="",O75,P72&amp;IF(O75="","",";"&amp;O75)))</f>
        <v/>
      </c>
    </row>
    <row r="76" spans="2:16" ht="15" x14ac:dyDescent="0.25">
      <c r="B76" s="3169"/>
      <c r="C76" s="839"/>
      <c r="D76" s="7412" t="s">
        <v>711</v>
      </c>
      <c r="E76" s="7413"/>
      <c r="F76" s="7414"/>
      <c r="G76" s="3408" t="s">
        <v>1032</v>
      </c>
      <c r="H76" s="3408" t="s">
        <v>1032</v>
      </c>
      <c r="I76" s="7498"/>
      <c r="J76" s="7499"/>
      <c r="K76" s="3174"/>
      <c r="L76" s="3174"/>
      <c r="M76" s="1584"/>
      <c r="N76" s="3171"/>
      <c r="O76" s="72" t="str">
        <f t="shared" si="0"/>
        <v/>
      </c>
      <c r="P76" s="72" t="str">
        <f t="shared" si="1"/>
        <v/>
      </c>
    </row>
    <row r="77" spans="2:16" ht="15" x14ac:dyDescent="0.25">
      <c r="B77" s="3169"/>
      <c r="C77" s="839"/>
      <c r="D77" s="7412" t="s">
        <v>711</v>
      </c>
      <c r="E77" s="7413"/>
      <c r="F77" s="7414"/>
      <c r="G77" s="3408" t="s">
        <v>1515</v>
      </c>
      <c r="H77" s="3408" t="s">
        <v>1515</v>
      </c>
      <c r="I77" s="3412"/>
      <c r="J77" s="7492"/>
      <c r="K77" s="3174"/>
      <c r="L77" s="3174"/>
      <c r="M77" s="1584"/>
      <c r="N77" s="3171"/>
      <c r="O77" s="72"/>
      <c r="P77" s="72"/>
    </row>
    <row r="78" spans="2:16" ht="15" x14ac:dyDescent="0.25">
      <c r="B78" s="3169"/>
      <c r="C78" s="839"/>
      <c r="D78" s="7415" t="s">
        <v>712</v>
      </c>
      <c r="E78" s="7416"/>
      <c r="F78" s="7417"/>
      <c r="G78" s="3409" t="s">
        <v>1033</v>
      </c>
      <c r="H78" s="3409" t="s">
        <v>1033</v>
      </c>
      <c r="I78" s="7498"/>
      <c r="J78" s="7499"/>
      <c r="K78" s="3174"/>
      <c r="L78" s="3174"/>
      <c r="M78" s="1584"/>
      <c r="N78" s="3171"/>
      <c r="O78" s="72" t="str">
        <f t="shared" si="0"/>
        <v/>
      </c>
      <c r="P78" s="72"/>
    </row>
    <row r="79" spans="2:16" ht="15" x14ac:dyDescent="0.25">
      <c r="B79" s="3169"/>
      <c r="C79" s="839"/>
      <c r="D79" s="7415" t="s">
        <v>713</v>
      </c>
      <c r="E79" s="7416"/>
      <c r="F79" s="7417"/>
      <c r="G79" s="3409" t="s">
        <v>1034</v>
      </c>
      <c r="H79" s="3409" t="s">
        <v>1034</v>
      </c>
      <c r="I79" s="7498"/>
      <c r="J79" s="7499"/>
      <c r="K79" s="3174"/>
      <c r="L79" s="3174"/>
      <c r="M79" s="1584"/>
      <c r="N79" s="3171"/>
      <c r="O79" s="72" t="str">
        <f t="shared" si="0"/>
        <v/>
      </c>
      <c r="P79" s="72" t="str">
        <f>IF(O79="",P76,IF(P76="",O79,P76&amp;IF(O79="","",";"&amp;O79)))</f>
        <v/>
      </c>
    </row>
    <row r="80" spans="2:16" ht="15" x14ac:dyDescent="0.25">
      <c r="B80" s="3169"/>
      <c r="C80" s="839"/>
      <c r="D80" s="7415" t="s">
        <v>714</v>
      </c>
      <c r="E80" s="7416"/>
      <c r="F80" s="7417"/>
      <c r="G80" s="3409" t="s">
        <v>1035</v>
      </c>
      <c r="H80" s="3409" t="s">
        <v>1035</v>
      </c>
      <c r="I80" s="7498"/>
      <c r="J80" s="7499"/>
      <c r="K80" s="3174"/>
      <c r="L80" s="3174"/>
      <c r="M80" s="1584"/>
      <c r="N80" s="3171"/>
      <c r="O80" s="72" t="str">
        <f t="shared" si="0"/>
        <v/>
      </c>
      <c r="P80" s="72" t="str">
        <f t="shared" si="1"/>
        <v/>
      </c>
    </row>
    <row r="81" spans="2:16" ht="15" x14ac:dyDescent="0.25">
      <c r="B81" s="3169"/>
      <c r="C81" s="839"/>
      <c r="D81" s="7418" t="s">
        <v>715</v>
      </c>
      <c r="E81" s="7419"/>
      <c r="F81" s="7420"/>
      <c r="G81" s="3410" t="s">
        <v>1036</v>
      </c>
      <c r="H81" s="3410" t="s">
        <v>1036</v>
      </c>
      <c r="I81" s="7498"/>
      <c r="J81" s="7499"/>
      <c r="K81" s="3174"/>
      <c r="L81" s="3174"/>
      <c r="M81" s="1584"/>
      <c r="N81" s="3171"/>
      <c r="O81" s="72" t="str">
        <f t="shared" si="0"/>
        <v/>
      </c>
      <c r="P81" s="72" t="str">
        <f t="shared" si="1"/>
        <v/>
      </c>
    </row>
    <row r="82" spans="2:16" ht="15" x14ac:dyDescent="0.25">
      <c r="B82" s="3169"/>
      <c r="C82" s="839"/>
      <c r="D82" s="7418" t="s">
        <v>716</v>
      </c>
      <c r="E82" s="7419"/>
      <c r="F82" s="7420"/>
      <c r="G82" s="3410" t="s">
        <v>1037</v>
      </c>
      <c r="H82" s="3410" t="s">
        <v>1037</v>
      </c>
      <c r="I82" s="7498"/>
      <c r="J82" s="7499"/>
      <c r="K82" s="3174"/>
      <c r="L82" s="3174"/>
      <c r="M82" s="1584"/>
      <c r="N82" s="3171"/>
      <c r="O82" s="72" t="str">
        <f t="shared" si="0"/>
        <v/>
      </c>
      <c r="P82" s="72" t="str">
        <f t="shared" si="1"/>
        <v/>
      </c>
    </row>
    <row r="83" spans="2:16" ht="15" x14ac:dyDescent="0.25">
      <c r="B83" s="3169"/>
      <c r="C83" s="839"/>
      <c r="D83" s="7418" t="s">
        <v>717</v>
      </c>
      <c r="E83" s="7419"/>
      <c r="F83" s="7420"/>
      <c r="G83" s="3410" t="s">
        <v>1038</v>
      </c>
      <c r="H83" s="3410" t="s">
        <v>1038</v>
      </c>
      <c r="I83" s="7498"/>
      <c r="J83" s="7499"/>
      <c r="K83" s="3174"/>
      <c r="L83" s="3174"/>
      <c r="M83" s="1584"/>
      <c r="N83" s="3171"/>
      <c r="O83" s="72" t="str">
        <f t="shared" si="0"/>
        <v/>
      </c>
      <c r="P83" s="72" t="str">
        <f t="shared" si="1"/>
        <v/>
      </c>
    </row>
    <row r="84" spans="2:16" ht="15" x14ac:dyDescent="0.25">
      <c r="B84" s="3169"/>
      <c r="C84" s="839"/>
      <c r="D84" s="7421" t="s">
        <v>718</v>
      </c>
      <c r="E84" s="7422"/>
      <c r="F84" s="7423"/>
      <c r="G84" s="3411" t="s">
        <v>1039</v>
      </c>
      <c r="H84" s="3412"/>
      <c r="I84" s="7498"/>
      <c r="J84" s="7499"/>
      <c r="K84" s="3174"/>
      <c r="L84" s="3174"/>
      <c r="M84" s="1584"/>
      <c r="N84" s="3171"/>
      <c r="O84" s="72" t="str">
        <f t="shared" si="0"/>
        <v/>
      </c>
      <c r="P84" s="72" t="str">
        <f t="shared" si="1"/>
        <v/>
      </c>
    </row>
    <row r="85" spans="2:16" ht="15" x14ac:dyDescent="0.25">
      <c r="B85" s="3169"/>
      <c r="C85" s="839"/>
      <c r="D85" s="7421" t="s">
        <v>719</v>
      </c>
      <c r="E85" s="7422"/>
      <c r="F85" s="7423"/>
      <c r="G85" s="3411" t="s">
        <v>1040</v>
      </c>
      <c r="H85" s="3412"/>
      <c r="I85" s="7498"/>
      <c r="J85" s="7499"/>
      <c r="K85" s="3174"/>
      <c r="L85" s="3174"/>
      <c r="M85" s="1584"/>
      <c r="N85" s="3171"/>
      <c r="O85" s="72" t="str">
        <f t="shared" si="0"/>
        <v/>
      </c>
      <c r="P85" s="72" t="str">
        <f t="shared" si="1"/>
        <v/>
      </c>
    </row>
    <row r="86" spans="2:16" ht="15" x14ac:dyDescent="0.25">
      <c r="B86" s="3169"/>
      <c r="C86" s="839"/>
      <c r="D86" s="7421" t="s">
        <v>720</v>
      </c>
      <c r="E86" s="7422"/>
      <c r="F86" s="7423"/>
      <c r="G86" s="3411" t="s">
        <v>1041</v>
      </c>
      <c r="H86" s="3412"/>
      <c r="I86" s="7498"/>
      <c r="J86" s="7499"/>
      <c r="K86" s="3174"/>
      <c r="L86" s="3174"/>
      <c r="M86" s="1584"/>
      <c r="N86" s="3171"/>
      <c r="O86" s="72" t="str">
        <f t="shared" si="0"/>
        <v/>
      </c>
      <c r="P86" s="72" t="str">
        <f t="shared" si="1"/>
        <v/>
      </c>
    </row>
    <row r="87" spans="2:16" ht="15" x14ac:dyDescent="0.25">
      <c r="B87" s="3169"/>
      <c r="C87" s="839"/>
      <c r="D87" s="7421" t="s">
        <v>721</v>
      </c>
      <c r="E87" s="7422"/>
      <c r="F87" s="7423"/>
      <c r="G87" s="3411" t="s">
        <v>1042</v>
      </c>
      <c r="H87" s="3412"/>
      <c r="I87" s="7498"/>
      <c r="J87" s="7499"/>
      <c r="K87" s="3174"/>
      <c r="L87" s="3174"/>
      <c r="M87" s="1584"/>
      <c r="N87" s="3171"/>
      <c r="O87" s="72" t="str">
        <f t="shared" si="0"/>
        <v/>
      </c>
      <c r="P87" s="72" t="str">
        <f t="shared" si="1"/>
        <v/>
      </c>
    </row>
    <row r="88" spans="2:16" ht="15" x14ac:dyDescent="0.25">
      <c r="B88" s="3169"/>
      <c r="C88" s="839"/>
      <c r="D88" s="7424" t="s">
        <v>722</v>
      </c>
      <c r="E88" s="7425"/>
      <c r="F88" s="7426"/>
      <c r="G88" s="3411" t="s">
        <v>1043</v>
      </c>
      <c r="H88" s="3412"/>
      <c r="I88" s="7498"/>
      <c r="J88" s="7499"/>
      <c r="K88" s="3174"/>
      <c r="L88" s="3174"/>
      <c r="M88" s="1584"/>
      <c r="N88" s="3171"/>
      <c r="O88" s="72" t="str">
        <f t="shared" si="0"/>
        <v/>
      </c>
      <c r="P88" s="72" t="str">
        <f t="shared" si="1"/>
        <v/>
      </c>
    </row>
    <row r="89" spans="2:16" ht="15" x14ac:dyDescent="0.25">
      <c r="B89" s="3169"/>
      <c r="C89" s="839"/>
      <c r="D89" s="7427" t="s">
        <v>727</v>
      </c>
      <c r="E89" s="7428"/>
      <c r="F89" s="7429"/>
      <c r="G89" s="3412"/>
      <c r="H89" s="3413" t="s">
        <v>1026</v>
      </c>
      <c r="I89" s="7498"/>
      <c r="J89" s="7499"/>
      <c r="K89" s="3174"/>
      <c r="L89" s="3174"/>
      <c r="M89" s="1584"/>
      <c r="N89" s="3171"/>
      <c r="O89" s="72" t="str">
        <f t="shared" si="0"/>
        <v/>
      </c>
      <c r="P89" s="72" t="str">
        <f t="shared" si="1"/>
        <v/>
      </c>
    </row>
    <row r="90" spans="2:16" ht="15" x14ac:dyDescent="0.25">
      <c r="B90" s="3169"/>
      <c r="C90" s="839"/>
      <c r="D90" s="7427" t="s">
        <v>723</v>
      </c>
      <c r="E90" s="7428"/>
      <c r="F90" s="7429"/>
      <c r="G90" s="3412"/>
      <c r="H90" s="3413" t="s">
        <v>1027</v>
      </c>
      <c r="I90" s="7498"/>
      <c r="J90" s="7499"/>
      <c r="K90" s="3174"/>
      <c r="L90" s="3174"/>
      <c r="M90" s="1584"/>
      <c r="N90" s="3171"/>
      <c r="O90" s="72" t="str">
        <f t="shared" si="0"/>
        <v/>
      </c>
      <c r="P90" s="72" t="str">
        <f t="shared" si="1"/>
        <v/>
      </c>
    </row>
    <row r="91" spans="2:16" ht="15" x14ac:dyDescent="0.25">
      <c r="B91" s="3169"/>
      <c r="C91" s="839"/>
      <c r="D91" s="7427" t="s">
        <v>724</v>
      </c>
      <c r="E91" s="7428"/>
      <c r="F91" s="7429"/>
      <c r="G91" s="3412"/>
      <c r="H91" s="3413" t="s">
        <v>1028</v>
      </c>
      <c r="I91" s="7498"/>
      <c r="J91" s="7499"/>
      <c r="K91" s="3174"/>
      <c r="L91" s="3174"/>
      <c r="M91" s="1584"/>
      <c r="N91" s="3171"/>
      <c r="O91" s="72" t="str">
        <f t="shared" si="0"/>
        <v/>
      </c>
      <c r="P91" s="72" t="str">
        <f t="shared" si="1"/>
        <v/>
      </c>
    </row>
    <row r="92" spans="2:16" ht="15" x14ac:dyDescent="0.25">
      <c r="B92" s="3169"/>
      <c r="C92" s="839"/>
      <c r="D92" s="7427" t="s">
        <v>725</v>
      </c>
      <c r="E92" s="7428"/>
      <c r="F92" s="7429"/>
      <c r="G92" s="3412"/>
      <c r="H92" s="3413" t="s">
        <v>1029</v>
      </c>
      <c r="I92" s="7498"/>
      <c r="J92" s="7499"/>
      <c r="K92" s="3174"/>
      <c r="L92" s="3174"/>
      <c r="M92" s="1584"/>
      <c r="N92" s="3171"/>
      <c r="O92" s="72" t="str">
        <f t="shared" si="0"/>
        <v/>
      </c>
      <c r="P92" s="72" t="str">
        <f t="shared" si="1"/>
        <v/>
      </c>
    </row>
    <row r="93" spans="2:16" ht="15" x14ac:dyDescent="0.25">
      <c r="B93" s="3169"/>
      <c r="C93" s="839"/>
      <c r="D93" s="7427" t="s">
        <v>726</v>
      </c>
      <c r="E93" s="7428"/>
      <c r="F93" s="7429"/>
      <c r="G93" s="3412"/>
      <c r="H93" s="3413" t="s">
        <v>1030</v>
      </c>
      <c r="I93" s="7498"/>
      <c r="J93" s="7499"/>
      <c r="K93" s="3174"/>
      <c r="L93" s="3174"/>
      <c r="M93" s="1584"/>
      <c r="N93" s="3171"/>
      <c r="O93" s="72" t="str">
        <f t="shared" si="0"/>
        <v/>
      </c>
      <c r="P93" s="72" t="str">
        <f t="shared" si="1"/>
        <v/>
      </c>
    </row>
    <row r="94" spans="2:16" ht="15" x14ac:dyDescent="0.25">
      <c r="B94" s="3169"/>
      <c r="C94" s="839"/>
      <c r="D94" s="7412" t="s">
        <v>728</v>
      </c>
      <c r="E94" s="7413"/>
      <c r="F94" s="7414"/>
      <c r="G94" s="3408" t="s">
        <v>1045</v>
      </c>
      <c r="H94" s="3408" t="s">
        <v>1045</v>
      </c>
      <c r="I94" s="7498"/>
      <c r="J94" s="7499"/>
      <c r="K94" s="3174"/>
      <c r="L94" s="3174"/>
      <c r="M94" s="1584"/>
      <c r="N94" s="3171"/>
      <c r="O94" s="72" t="str">
        <f t="shared" si="0"/>
        <v/>
      </c>
      <c r="P94" s="72" t="str">
        <f t="shared" si="1"/>
        <v/>
      </c>
    </row>
    <row r="95" spans="2:16" ht="15" x14ac:dyDescent="0.25">
      <c r="B95" s="3169"/>
      <c r="C95" s="839"/>
      <c r="D95" s="7412" t="s">
        <v>729</v>
      </c>
      <c r="E95" s="7413"/>
      <c r="F95" s="7414"/>
      <c r="G95" s="3408" t="s">
        <v>1044</v>
      </c>
      <c r="H95" s="3408" t="s">
        <v>1044</v>
      </c>
      <c r="I95" s="7498"/>
      <c r="J95" s="7499"/>
      <c r="K95" s="3174"/>
      <c r="L95" s="3174"/>
      <c r="M95" s="1584"/>
      <c r="N95" s="3171"/>
      <c r="O95" s="72" t="str">
        <f t="shared" si="0"/>
        <v/>
      </c>
      <c r="P95" s="72" t="str">
        <f t="shared" si="1"/>
        <v/>
      </c>
    </row>
    <row r="96" spans="2:16" ht="15" x14ac:dyDescent="0.25">
      <c r="B96" s="3169"/>
      <c r="C96" s="839"/>
      <c r="D96" s="7412" t="s">
        <v>730</v>
      </c>
      <c r="E96" s="7413"/>
      <c r="F96" s="7414"/>
      <c r="G96" s="3408" t="s">
        <v>1046</v>
      </c>
      <c r="H96" s="3408" t="s">
        <v>1046</v>
      </c>
      <c r="I96" s="7498"/>
      <c r="J96" s="7499"/>
      <c r="K96" s="3174"/>
      <c r="L96" s="3174"/>
      <c r="M96" s="1584"/>
      <c r="N96" s="3171"/>
      <c r="O96" s="72" t="str">
        <f t="shared" si="0"/>
        <v/>
      </c>
      <c r="P96" s="72" t="str">
        <f t="shared" si="1"/>
        <v/>
      </c>
    </row>
    <row r="97" spans="2:16" ht="15" x14ac:dyDescent="0.25">
      <c r="B97" s="3169"/>
      <c r="C97" s="839"/>
      <c r="D97" s="7412" t="s">
        <v>731</v>
      </c>
      <c r="E97" s="7413"/>
      <c r="F97" s="7414"/>
      <c r="G97" s="3408" t="s">
        <v>1047</v>
      </c>
      <c r="H97" s="3408" t="s">
        <v>1047</v>
      </c>
      <c r="I97" s="7498"/>
      <c r="J97" s="7499"/>
      <c r="K97" s="3174"/>
      <c r="L97" s="3174"/>
      <c r="M97" s="1584"/>
      <c r="N97" s="3171"/>
      <c r="O97" s="72" t="str">
        <f t="shared" si="0"/>
        <v/>
      </c>
      <c r="P97" s="72" t="str">
        <f t="shared" si="1"/>
        <v/>
      </c>
    </row>
    <row r="98" spans="2:16" ht="15" x14ac:dyDescent="0.25">
      <c r="B98" s="3169"/>
      <c r="C98" s="839"/>
      <c r="D98" s="7412" t="s">
        <v>732</v>
      </c>
      <c r="E98" s="7413"/>
      <c r="F98" s="7414"/>
      <c r="G98" s="3408" t="s">
        <v>1048</v>
      </c>
      <c r="H98" s="3408" t="s">
        <v>1048</v>
      </c>
      <c r="I98" s="7498"/>
      <c r="J98" s="7499"/>
      <c r="K98" s="3174"/>
      <c r="L98" s="3174"/>
      <c r="M98" s="1584"/>
      <c r="N98" s="3171"/>
      <c r="O98" s="72" t="str">
        <f t="shared" si="0"/>
        <v/>
      </c>
      <c r="P98" s="72" t="str">
        <f t="shared" si="1"/>
        <v/>
      </c>
    </row>
    <row r="99" spans="2:16" ht="15" x14ac:dyDescent="0.25">
      <c r="B99" s="3169"/>
      <c r="C99" s="839"/>
      <c r="D99" s="7412" t="s">
        <v>733</v>
      </c>
      <c r="E99" s="7413"/>
      <c r="F99" s="7414"/>
      <c r="G99" s="3408" t="s">
        <v>1049</v>
      </c>
      <c r="H99" s="3408" t="s">
        <v>1049</v>
      </c>
      <c r="I99" s="7498"/>
      <c r="J99" s="7499"/>
      <c r="K99" s="3174"/>
      <c r="L99" s="3174"/>
      <c r="M99" s="1584"/>
      <c r="N99" s="3171"/>
      <c r="O99" s="72" t="str">
        <f t="shared" si="0"/>
        <v/>
      </c>
      <c r="P99" s="72" t="str">
        <f t="shared" si="1"/>
        <v/>
      </c>
    </row>
    <row r="100" spans="2:16" ht="15" x14ac:dyDescent="0.25">
      <c r="B100" s="3169"/>
      <c r="C100" s="839"/>
      <c r="D100" s="7412" t="s">
        <v>734</v>
      </c>
      <c r="E100" s="7413"/>
      <c r="F100" s="7414"/>
      <c r="G100" s="3408" t="s">
        <v>1050</v>
      </c>
      <c r="H100" s="3408" t="s">
        <v>1050</v>
      </c>
      <c r="I100" s="7500"/>
      <c r="J100" s="7501"/>
      <c r="K100" s="3174"/>
      <c r="L100" s="3174"/>
      <c r="M100" s="1584"/>
      <c r="N100" s="3171"/>
      <c r="O100" s="72" t="str">
        <f t="shared" si="0"/>
        <v/>
      </c>
      <c r="P100" s="72" t="str">
        <f t="shared" si="1"/>
        <v/>
      </c>
    </row>
    <row r="101" spans="2:16" ht="15" x14ac:dyDescent="0.25">
      <c r="B101" s="3169"/>
      <c r="C101" s="839"/>
      <c r="D101" s="7412" t="s">
        <v>735</v>
      </c>
      <c r="E101" s="7413"/>
      <c r="F101" s="7414"/>
      <c r="G101" s="3408" t="s">
        <v>1051</v>
      </c>
      <c r="H101" s="3408" t="s">
        <v>1051</v>
      </c>
      <c r="I101" s="7500"/>
      <c r="J101" s="7501"/>
      <c r="K101" s="3174"/>
      <c r="L101" s="3174"/>
      <c r="M101" s="1584"/>
      <c r="N101" s="3171"/>
      <c r="O101" s="72" t="str">
        <f t="shared" si="0"/>
        <v/>
      </c>
      <c r="P101" s="72" t="str">
        <f t="shared" si="1"/>
        <v/>
      </c>
    </row>
    <row r="102" spans="2:16" ht="15" x14ac:dyDescent="0.25">
      <c r="B102" s="3169"/>
      <c r="C102" s="839"/>
      <c r="D102" s="7412" t="s">
        <v>736</v>
      </c>
      <c r="E102" s="7413"/>
      <c r="F102" s="7414"/>
      <c r="G102" s="3408" t="s">
        <v>1052</v>
      </c>
      <c r="H102" s="3408" t="s">
        <v>1052</v>
      </c>
      <c r="I102" s="7498"/>
      <c r="J102" s="7499"/>
      <c r="K102" s="3174"/>
      <c r="L102" s="3174"/>
      <c r="M102" s="1584"/>
      <c r="N102" s="3171"/>
      <c r="O102" s="72" t="str">
        <f t="shared" si="0"/>
        <v/>
      </c>
      <c r="P102" s="72" t="str">
        <f t="shared" si="1"/>
        <v/>
      </c>
    </row>
    <row r="103" spans="2:16" ht="15" x14ac:dyDescent="0.25">
      <c r="B103" s="3169"/>
      <c r="C103" s="839"/>
      <c r="D103" s="7412" t="s">
        <v>1492</v>
      </c>
      <c r="E103" s="7413"/>
      <c r="F103" s="7414"/>
      <c r="G103" s="3408" t="s">
        <v>1502</v>
      </c>
      <c r="H103" s="3408" t="s">
        <v>1502</v>
      </c>
      <c r="I103" s="5821"/>
      <c r="J103" s="5822"/>
      <c r="K103" s="3174"/>
      <c r="L103" s="3174"/>
      <c r="M103" s="1584"/>
      <c r="N103" s="3171"/>
      <c r="O103" s="72" t="str">
        <f t="shared" si="0"/>
        <v/>
      </c>
      <c r="P103" s="72" t="str">
        <f t="shared" si="1"/>
        <v/>
      </c>
    </row>
    <row r="104" spans="2:16" ht="15" x14ac:dyDescent="0.25">
      <c r="B104" s="3169"/>
      <c r="C104" s="839"/>
      <c r="D104" s="7430" t="s">
        <v>737</v>
      </c>
      <c r="E104" s="7431"/>
      <c r="F104" s="7432"/>
      <c r="G104" s="3414" t="s">
        <v>1053</v>
      </c>
      <c r="H104" s="3414" t="s">
        <v>1053</v>
      </c>
      <c r="I104" s="7500"/>
      <c r="J104" s="7501"/>
      <c r="K104" s="3174"/>
      <c r="L104" s="3174"/>
      <c r="M104" s="1584"/>
      <c r="N104" s="3171"/>
      <c r="O104" s="72" t="str">
        <f t="shared" si="0"/>
        <v/>
      </c>
      <c r="P104" s="72"/>
    </row>
    <row r="105" spans="2:16" ht="15" x14ac:dyDescent="0.25">
      <c r="B105" s="3169"/>
      <c r="C105" s="839"/>
      <c r="D105" s="7430" t="s">
        <v>738</v>
      </c>
      <c r="E105" s="7431"/>
      <c r="F105" s="7432"/>
      <c r="G105" s="3414" t="s">
        <v>1054</v>
      </c>
      <c r="H105" s="3414" t="s">
        <v>1054</v>
      </c>
      <c r="I105" s="7498"/>
      <c r="J105" s="7499"/>
      <c r="K105" s="3174"/>
      <c r="L105" s="3174"/>
      <c r="M105" s="1584"/>
      <c r="N105" s="3171"/>
      <c r="O105" s="72" t="str">
        <f t="shared" si="0"/>
        <v/>
      </c>
      <c r="P105" s="72" t="str">
        <f>IF(O105="",P103,IF(P103="",O105,P103&amp;IF(O105="","",";"&amp;O105)))</f>
        <v/>
      </c>
    </row>
    <row r="106" spans="2:16" ht="15" x14ac:dyDescent="0.25">
      <c r="B106" s="3169"/>
      <c r="C106" s="839"/>
      <c r="D106" s="7430" t="s">
        <v>739</v>
      </c>
      <c r="E106" s="7431"/>
      <c r="F106" s="7432"/>
      <c r="G106" s="3414" t="s">
        <v>1055</v>
      </c>
      <c r="H106" s="3414" t="s">
        <v>1055</v>
      </c>
      <c r="I106" s="7498"/>
      <c r="J106" s="7499"/>
      <c r="K106" s="3174"/>
      <c r="L106" s="3174"/>
      <c r="M106" s="1584"/>
      <c r="N106" s="3171"/>
      <c r="O106" s="72" t="str">
        <f t="shared" si="0"/>
        <v/>
      </c>
      <c r="P106" s="72" t="str">
        <f t="shared" si="1"/>
        <v/>
      </c>
    </row>
    <row r="107" spans="2:16" ht="15" x14ac:dyDescent="0.25">
      <c r="B107" s="3169"/>
      <c r="C107" s="839"/>
      <c r="D107" s="7430" t="s">
        <v>740</v>
      </c>
      <c r="E107" s="7431"/>
      <c r="F107" s="7432"/>
      <c r="G107" s="3414" t="s">
        <v>1056</v>
      </c>
      <c r="H107" s="3414" t="s">
        <v>1056</v>
      </c>
      <c r="I107" s="7498"/>
      <c r="J107" s="7499"/>
      <c r="K107" s="3174"/>
      <c r="L107" s="3174"/>
      <c r="M107" s="1584"/>
      <c r="N107" s="3171"/>
      <c r="O107" s="72" t="str">
        <f t="shared" si="0"/>
        <v/>
      </c>
      <c r="P107" s="72" t="str">
        <f t="shared" si="1"/>
        <v/>
      </c>
    </row>
    <row r="108" spans="2:16" ht="15" x14ac:dyDescent="0.25">
      <c r="B108" s="3169"/>
      <c r="C108" s="839"/>
      <c r="D108" s="7430" t="s">
        <v>741</v>
      </c>
      <c r="E108" s="7431"/>
      <c r="F108" s="7432"/>
      <c r="G108" s="3414" t="s">
        <v>1057</v>
      </c>
      <c r="H108" s="3414" t="s">
        <v>1057</v>
      </c>
      <c r="I108" s="7498"/>
      <c r="J108" s="7499"/>
      <c r="K108" s="3174"/>
      <c r="L108" s="3174"/>
      <c r="M108" s="1584"/>
      <c r="N108" s="3171"/>
      <c r="O108" s="72" t="str">
        <f t="shared" si="0"/>
        <v/>
      </c>
      <c r="P108" s="72" t="str">
        <f t="shared" si="1"/>
        <v/>
      </c>
    </row>
    <row r="109" spans="2:16" ht="15" x14ac:dyDescent="0.25">
      <c r="B109" s="3169"/>
      <c r="C109" s="839"/>
      <c r="D109" s="7430" t="s">
        <v>742</v>
      </c>
      <c r="E109" s="7431"/>
      <c r="F109" s="7432"/>
      <c r="G109" s="3414" t="s">
        <v>1058</v>
      </c>
      <c r="H109" s="3414" t="s">
        <v>1058</v>
      </c>
      <c r="I109" s="7498"/>
      <c r="J109" s="7499"/>
      <c r="K109" s="3174"/>
      <c r="L109" s="3174"/>
      <c r="M109" s="1584"/>
      <c r="N109" s="3171"/>
      <c r="O109" s="72" t="str">
        <f t="shared" si="0"/>
        <v/>
      </c>
      <c r="P109" s="72" t="str">
        <f t="shared" si="1"/>
        <v/>
      </c>
    </row>
    <row r="110" spans="2:16" ht="15" x14ac:dyDescent="0.25">
      <c r="B110" s="3169"/>
      <c r="C110" s="839"/>
      <c r="D110" s="7430" t="s">
        <v>743</v>
      </c>
      <c r="E110" s="7431"/>
      <c r="F110" s="7432"/>
      <c r="G110" s="3414" t="s">
        <v>1059</v>
      </c>
      <c r="H110" s="3414" t="s">
        <v>1059</v>
      </c>
      <c r="I110" s="7498"/>
      <c r="J110" s="7499"/>
      <c r="K110" s="3174"/>
      <c r="L110" s="3174"/>
      <c r="M110" s="1584"/>
      <c r="N110" s="3171"/>
      <c r="O110" s="72" t="str">
        <f t="shared" si="0"/>
        <v/>
      </c>
      <c r="P110" s="72" t="str">
        <f t="shared" si="1"/>
        <v/>
      </c>
    </row>
    <row r="111" spans="2:16" ht="15" x14ac:dyDescent="0.25">
      <c r="B111" s="3169"/>
      <c r="C111" s="839"/>
      <c r="D111" s="7430" t="s">
        <v>744</v>
      </c>
      <c r="E111" s="7431"/>
      <c r="F111" s="7432"/>
      <c r="G111" s="3414" t="s">
        <v>1060</v>
      </c>
      <c r="H111" s="3414" t="s">
        <v>1060</v>
      </c>
      <c r="I111" s="7498"/>
      <c r="J111" s="7499"/>
      <c r="K111" s="3174"/>
      <c r="L111" s="3174"/>
      <c r="M111" s="1584"/>
      <c r="N111" s="3171"/>
      <c r="O111" s="72" t="str">
        <f t="shared" si="0"/>
        <v/>
      </c>
      <c r="P111" s="72" t="str">
        <f t="shared" si="1"/>
        <v/>
      </c>
    </row>
    <row r="112" spans="2:16" ht="15" x14ac:dyDescent="0.25">
      <c r="B112" s="3169"/>
      <c r="C112" s="839"/>
      <c r="D112" s="7430" t="s">
        <v>745</v>
      </c>
      <c r="E112" s="7431"/>
      <c r="F112" s="7432"/>
      <c r="G112" s="3414" t="s">
        <v>1061</v>
      </c>
      <c r="H112" s="3414" t="s">
        <v>1061</v>
      </c>
      <c r="I112" s="7498"/>
      <c r="J112" s="7499"/>
      <c r="K112" s="3174"/>
      <c r="L112" s="3174"/>
      <c r="M112" s="1584"/>
      <c r="N112" s="3171"/>
      <c r="O112" s="72" t="str">
        <f t="shared" si="0"/>
        <v/>
      </c>
      <c r="P112" s="72" t="str">
        <f t="shared" si="1"/>
        <v/>
      </c>
    </row>
    <row r="113" spans="2:16" ht="15" x14ac:dyDescent="0.25">
      <c r="B113" s="3169"/>
      <c r="C113" s="839"/>
      <c r="D113" s="7430" t="s">
        <v>746</v>
      </c>
      <c r="E113" s="7431"/>
      <c r="F113" s="7432"/>
      <c r="G113" s="3414" t="s">
        <v>1062</v>
      </c>
      <c r="H113" s="3414" t="s">
        <v>1062</v>
      </c>
      <c r="I113" s="7498"/>
      <c r="J113" s="7499"/>
      <c r="K113" s="3174"/>
      <c r="L113" s="3174"/>
      <c r="M113" s="1584"/>
      <c r="N113" s="3171"/>
      <c r="O113" s="72" t="str">
        <f t="shared" si="0"/>
        <v/>
      </c>
      <c r="P113" s="72" t="str">
        <f t="shared" si="1"/>
        <v/>
      </c>
    </row>
    <row r="114" spans="2:16" ht="15" x14ac:dyDescent="0.25">
      <c r="B114" s="3169"/>
      <c r="C114" s="839"/>
      <c r="D114" s="7430" t="s">
        <v>747</v>
      </c>
      <c r="E114" s="7431"/>
      <c r="F114" s="7432"/>
      <c r="G114" s="3414" t="s">
        <v>1063</v>
      </c>
      <c r="H114" s="3414" t="s">
        <v>1063</v>
      </c>
      <c r="I114" s="7498"/>
      <c r="J114" s="7499"/>
      <c r="K114" s="3174"/>
      <c r="L114" s="3174"/>
      <c r="M114" s="1584"/>
      <c r="N114" s="3171"/>
      <c r="O114" s="72" t="str">
        <f t="shared" si="0"/>
        <v/>
      </c>
      <c r="P114" s="72" t="str">
        <f t="shared" si="1"/>
        <v/>
      </c>
    </row>
    <row r="115" spans="2:16" ht="15" x14ac:dyDescent="0.25">
      <c r="B115" s="3169"/>
      <c r="C115" s="839"/>
      <c r="D115" s="7430" t="s">
        <v>748</v>
      </c>
      <c r="E115" s="7431"/>
      <c r="F115" s="7432"/>
      <c r="G115" s="3414" t="s">
        <v>1064</v>
      </c>
      <c r="H115" s="3414" t="s">
        <v>1064</v>
      </c>
      <c r="I115" s="7498"/>
      <c r="J115" s="7499"/>
      <c r="K115" s="3174"/>
      <c r="L115" s="3174"/>
      <c r="M115" s="1584"/>
      <c r="N115" s="3171"/>
      <c r="O115" s="72" t="str">
        <f t="shared" si="0"/>
        <v/>
      </c>
      <c r="P115" s="72" t="str">
        <f t="shared" si="1"/>
        <v/>
      </c>
    </row>
    <row r="116" spans="2:16" ht="15" x14ac:dyDescent="0.25">
      <c r="B116" s="3169"/>
      <c r="C116" s="839"/>
      <c r="D116" s="7430" t="s">
        <v>749</v>
      </c>
      <c r="E116" s="7431"/>
      <c r="F116" s="7432"/>
      <c r="G116" s="3414" t="s">
        <v>1065</v>
      </c>
      <c r="H116" s="3414" t="s">
        <v>1065</v>
      </c>
      <c r="I116" s="7498"/>
      <c r="J116" s="7499"/>
      <c r="K116" s="3174"/>
      <c r="L116" s="3174"/>
      <c r="M116" s="1584"/>
      <c r="N116" s="3171"/>
      <c r="O116" s="72" t="str">
        <f t="shared" si="0"/>
        <v/>
      </c>
      <c r="P116" s="72" t="str">
        <f t="shared" si="1"/>
        <v/>
      </c>
    </row>
    <row r="117" spans="2:16" ht="15" x14ac:dyDescent="0.25">
      <c r="B117" s="3169"/>
      <c r="C117" s="839"/>
      <c r="D117" s="7430" t="s">
        <v>750</v>
      </c>
      <c r="E117" s="7431"/>
      <c r="F117" s="7432"/>
      <c r="G117" s="3414" t="s">
        <v>1066</v>
      </c>
      <c r="H117" s="3414" t="s">
        <v>1066</v>
      </c>
      <c r="I117" s="7498"/>
      <c r="J117" s="7499"/>
      <c r="K117" s="3174"/>
      <c r="L117" s="3174"/>
      <c r="M117" s="1584"/>
      <c r="N117" s="3171"/>
      <c r="O117" s="72" t="str">
        <f t="shared" si="0"/>
        <v/>
      </c>
      <c r="P117" s="72" t="str">
        <f t="shared" si="1"/>
        <v/>
      </c>
    </row>
    <row r="118" spans="2:16" ht="15" x14ac:dyDescent="0.25">
      <c r="B118" s="3169"/>
      <c r="C118" s="839"/>
      <c r="D118" s="7430" t="s">
        <v>751</v>
      </c>
      <c r="E118" s="7431"/>
      <c r="F118" s="7432"/>
      <c r="G118" s="3414" t="s">
        <v>1067</v>
      </c>
      <c r="H118" s="3414" t="s">
        <v>1067</v>
      </c>
      <c r="I118" s="7498"/>
      <c r="J118" s="7499"/>
      <c r="K118" s="3174"/>
      <c r="L118" s="3174"/>
      <c r="M118" s="1584"/>
      <c r="N118" s="3171"/>
      <c r="O118" s="72" t="str">
        <f t="shared" si="0"/>
        <v/>
      </c>
      <c r="P118" s="72" t="str">
        <f t="shared" si="1"/>
        <v/>
      </c>
    </row>
    <row r="119" spans="2:16" ht="15" x14ac:dyDescent="0.25">
      <c r="B119" s="3169"/>
      <c r="C119" s="839"/>
      <c r="D119" s="7430" t="s">
        <v>752</v>
      </c>
      <c r="E119" s="7431"/>
      <c r="F119" s="7432"/>
      <c r="G119" s="3414" t="s">
        <v>1068</v>
      </c>
      <c r="H119" s="3414" t="s">
        <v>1068</v>
      </c>
      <c r="I119" s="7498"/>
      <c r="J119" s="7499"/>
      <c r="K119" s="3174"/>
      <c r="L119" s="3174"/>
      <c r="M119" s="1584"/>
      <c r="N119" s="3171"/>
      <c r="O119" s="72" t="str">
        <f t="shared" si="0"/>
        <v/>
      </c>
      <c r="P119" s="72" t="str">
        <f t="shared" si="1"/>
        <v/>
      </c>
    </row>
    <row r="120" spans="2:16" ht="15" x14ac:dyDescent="0.25">
      <c r="B120" s="3169"/>
      <c r="C120" s="839"/>
      <c r="D120" s="7430" t="s">
        <v>753</v>
      </c>
      <c r="E120" s="7431"/>
      <c r="F120" s="7432"/>
      <c r="G120" s="3414" t="s">
        <v>1069</v>
      </c>
      <c r="H120" s="3414" t="s">
        <v>1069</v>
      </c>
      <c r="I120" s="7498"/>
      <c r="J120" s="7499"/>
      <c r="K120" s="3174"/>
      <c r="L120" s="3174"/>
      <c r="M120" s="1584"/>
      <c r="N120" s="3171"/>
      <c r="O120" s="72" t="str">
        <f t="shared" si="0"/>
        <v/>
      </c>
      <c r="P120" s="72" t="str">
        <f t="shared" si="1"/>
        <v/>
      </c>
    </row>
    <row r="121" spans="2:16" ht="15" x14ac:dyDescent="0.25">
      <c r="B121" s="3169"/>
      <c r="C121" s="839"/>
      <c r="D121" s="7430" t="s">
        <v>1493</v>
      </c>
      <c r="E121" s="7431"/>
      <c r="F121" s="7432"/>
      <c r="G121" s="3414" t="s">
        <v>1503</v>
      </c>
      <c r="H121" s="3414" t="s">
        <v>1503</v>
      </c>
      <c r="I121" s="7500"/>
      <c r="J121" s="7501"/>
      <c r="K121" s="3174"/>
      <c r="L121" s="3174"/>
      <c r="M121" s="1584"/>
      <c r="N121" s="3171"/>
      <c r="O121" s="72" t="str">
        <f t="shared" si="0"/>
        <v/>
      </c>
      <c r="P121" s="72" t="str">
        <f t="shared" si="1"/>
        <v/>
      </c>
    </row>
    <row r="122" spans="2:16" ht="15" x14ac:dyDescent="0.25">
      <c r="B122" s="3169"/>
      <c r="C122" s="839"/>
      <c r="D122" s="7430" t="s">
        <v>1494</v>
      </c>
      <c r="E122" s="7431"/>
      <c r="F122" s="7432"/>
      <c r="G122" s="3414" t="s">
        <v>1504</v>
      </c>
      <c r="H122" s="3414" t="s">
        <v>1504</v>
      </c>
      <c r="I122" s="7500"/>
      <c r="J122" s="7501"/>
      <c r="K122" s="3174"/>
      <c r="L122" s="3174"/>
      <c r="M122" s="1584"/>
      <c r="N122" s="3171"/>
      <c r="O122" s="72" t="str">
        <f t="shared" si="0"/>
        <v/>
      </c>
      <c r="P122" s="72" t="str">
        <f t="shared" si="1"/>
        <v/>
      </c>
    </row>
    <row r="123" spans="2:16" ht="15" x14ac:dyDescent="0.25">
      <c r="B123" s="3169"/>
      <c r="C123" s="839"/>
      <c r="D123" s="7430" t="s">
        <v>1495</v>
      </c>
      <c r="E123" s="7431"/>
      <c r="F123" s="7432"/>
      <c r="G123" s="3414" t="s">
        <v>1505</v>
      </c>
      <c r="H123" s="3414" t="s">
        <v>1505</v>
      </c>
      <c r="I123" s="7500"/>
      <c r="J123" s="7501"/>
      <c r="K123" s="3174"/>
      <c r="L123" s="3174"/>
      <c r="M123" s="1584"/>
      <c r="N123" s="3171"/>
      <c r="O123" s="72" t="str">
        <f t="shared" si="0"/>
        <v/>
      </c>
      <c r="P123" s="72" t="str">
        <f t="shared" si="1"/>
        <v/>
      </c>
    </row>
    <row r="124" spans="2:16" ht="15" x14ac:dyDescent="0.25">
      <c r="B124" s="3169"/>
      <c r="C124" s="839"/>
      <c r="D124" s="7430" t="s">
        <v>1495</v>
      </c>
      <c r="E124" s="7431"/>
      <c r="F124" s="7432"/>
      <c r="G124" s="3414" t="s">
        <v>1506</v>
      </c>
      <c r="H124" s="3414" t="s">
        <v>1506</v>
      </c>
      <c r="I124" s="7500"/>
      <c r="J124" s="7501"/>
      <c r="K124" s="3174"/>
      <c r="L124" s="3174"/>
      <c r="M124" s="1584"/>
      <c r="N124" s="3171"/>
      <c r="O124" s="72" t="str">
        <f t="shared" si="0"/>
        <v/>
      </c>
      <c r="P124" s="72" t="str">
        <f t="shared" si="1"/>
        <v/>
      </c>
    </row>
    <row r="125" spans="2:16" ht="15" x14ac:dyDescent="0.25">
      <c r="B125" s="3169"/>
      <c r="C125" s="839"/>
      <c r="D125" s="7430" t="s">
        <v>1495</v>
      </c>
      <c r="E125" s="7431"/>
      <c r="F125" s="7432"/>
      <c r="G125" s="3414" t="s">
        <v>1507</v>
      </c>
      <c r="H125" s="3414" t="s">
        <v>1507</v>
      </c>
      <c r="I125" s="7500"/>
      <c r="J125" s="7501"/>
      <c r="K125" s="3174"/>
      <c r="L125" s="3174"/>
      <c r="M125" s="1584"/>
      <c r="N125" s="3171"/>
      <c r="O125" s="72" t="str">
        <f t="shared" si="0"/>
        <v/>
      </c>
      <c r="P125" s="72" t="str">
        <f t="shared" si="1"/>
        <v/>
      </c>
    </row>
    <row r="126" spans="2:16" ht="15" x14ac:dyDescent="0.25">
      <c r="B126" s="3169"/>
      <c r="C126" s="839"/>
      <c r="D126" s="7430" t="s">
        <v>1496</v>
      </c>
      <c r="E126" s="7431"/>
      <c r="F126" s="7432"/>
      <c r="G126" s="3414" t="s">
        <v>1508</v>
      </c>
      <c r="H126" s="3414" t="s">
        <v>1508</v>
      </c>
      <c r="I126" s="7500"/>
      <c r="J126" s="7501"/>
      <c r="K126" s="3174"/>
      <c r="L126" s="3174"/>
      <c r="M126" s="1584"/>
      <c r="N126" s="3171"/>
      <c r="O126" s="72" t="str">
        <f t="shared" si="0"/>
        <v/>
      </c>
      <c r="P126" s="72" t="str">
        <f t="shared" si="1"/>
        <v/>
      </c>
    </row>
    <row r="127" spans="2:16" ht="15" x14ac:dyDescent="0.25">
      <c r="B127" s="3169"/>
      <c r="C127" s="839"/>
      <c r="D127" s="7433" t="s">
        <v>754</v>
      </c>
      <c r="E127" s="7434"/>
      <c r="F127" s="7435"/>
      <c r="G127" s="3415" t="s">
        <v>1070</v>
      </c>
      <c r="H127" s="3415" t="s">
        <v>1070</v>
      </c>
      <c r="I127" s="7498"/>
      <c r="J127" s="7499"/>
      <c r="K127" s="3174"/>
      <c r="L127" s="3174"/>
      <c r="M127" s="1584"/>
      <c r="N127" s="3171"/>
      <c r="O127" s="72" t="str">
        <f t="shared" si="0"/>
        <v/>
      </c>
      <c r="P127" s="72" t="str">
        <f t="shared" si="1"/>
        <v/>
      </c>
    </row>
    <row r="128" spans="2:16" ht="15" x14ac:dyDescent="0.25">
      <c r="B128" s="3169"/>
      <c r="C128" s="839"/>
      <c r="D128" s="7433" t="s">
        <v>1497</v>
      </c>
      <c r="E128" s="7434"/>
      <c r="F128" s="7435"/>
      <c r="G128" s="3415" t="s">
        <v>1509</v>
      </c>
      <c r="H128" s="3415" t="s">
        <v>1509</v>
      </c>
      <c r="I128" s="7500"/>
      <c r="J128" s="7501"/>
      <c r="K128" s="3174"/>
      <c r="L128" s="3174"/>
      <c r="M128" s="1584"/>
      <c r="N128" s="3171"/>
      <c r="O128" s="72" t="str">
        <f t="shared" si="0"/>
        <v/>
      </c>
      <c r="P128" s="72" t="str">
        <f t="shared" si="1"/>
        <v/>
      </c>
    </row>
    <row r="129" spans="2:16" ht="15" x14ac:dyDescent="0.25">
      <c r="B129" s="3169"/>
      <c r="C129" s="839"/>
      <c r="D129" s="7433" t="s">
        <v>1498</v>
      </c>
      <c r="E129" s="7434"/>
      <c r="F129" s="7435"/>
      <c r="G129" s="3415" t="s">
        <v>1510</v>
      </c>
      <c r="H129" s="3415" t="s">
        <v>1510</v>
      </c>
      <c r="I129" s="7500"/>
      <c r="J129" s="7501"/>
      <c r="K129" s="3174"/>
      <c r="L129" s="3174"/>
      <c r="M129" s="1584"/>
      <c r="N129" s="3171"/>
      <c r="O129" s="72" t="str">
        <f t="shared" si="0"/>
        <v/>
      </c>
      <c r="P129" s="72" t="str">
        <f t="shared" si="1"/>
        <v/>
      </c>
    </row>
    <row r="130" spans="2:16" ht="15" x14ac:dyDescent="0.25">
      <c r="B130" s="3169"/>
      <c r="C130" s="839"/>
      <c r="D130" s="7433" t="s">
        <v>1499</v>
      </c>
      <c r="E130" s="7434"/>
      <c r="F130" s="7435"/>
      <c r="G130" s="3415" t="s">
        <v>1511</v>
      </c>
      <c r="H130" s="3415" t="s">
        <v>1511</v>
      </c>
      <c r="I130" s="7500"/>
      <c r="J130" s="7501"/>
      <c r="K130" s="3174"/>
      <c r="L130" s="3174"/>
      <c r="M130" s="1584"/>
      <c r="N130" s="3171"/>
      <c r="O130" s="72" t="str">
        <f t="shared" si="0"/>
        <v/>
      </c>
      <c r="P130" s="72" t="str">
        <f t="shared" si="1"/>
        <v/>
      </c>
    </row>
    <row r="131" spans="2:16" ht="15" x14ac:dyDescent="0.25">
      <c r="B131" s="3169"/>
      <c r="C131" s="839"/>
      <c r="D131" s="7433" t="s">
        <v>755</v>
      </c>
      <c r="E131" s="7434"/>
      <c r="F131" s="7435"/>
      <c r="G131" s="3415" t="s">
        <v>1071</v>
      </c>
      <c r="H131" s="3415" t="s">
        <v>1071</v>
      </c>
      <c r="I131" s="7498"/>
      <c r="J131" s="7499"/>
      <c r="K131" s="3174"/>
      <c r="L131" s="3174"/>
      <c r="M131" s="1584"/>
      <c r="N131" s="3171"/>
      <c r="O131" s="72" t="str">
        <f t="shared" si="0"/>
        <v/>
      </c>
      <c r="P131" s="72" t="str">
        <f t="shared" si="1"/>
        <v/>
      </c>
    </row>
    <row r="132" spans="2:16" ht="15" x14ac:dyDescent="0.25">
      <c r="B132" s="3169"/>
      <c r="C132" s="839"/>
      <c r="D132" s="7436" t="s">
        <v>756</v>
      </c>
      <c r="E132" s="7437"/>
      <c r="F132" s="7438"/>
      <c r="G132" s="3415" t="s">
        <v>1072</v>
      </c>
      <c r="H132" s="3415" t="s">
        <v>1072</v>
      </c>
      <c r="I132" s="7498"/>
      <c r="J132" s="7499"/>
      <c r="K132" s="3174"/>
      <c r="L132" s="3174"/>
      <c r="M132" s="1584"/>
      <c r="N132" s="3171"/>
      <c r="O132" s="72" t="str">
        <f t="shared" si="0"/>
        <v/>
      </c>
      <c r="P132" s="72" t="str">
        <f t="shared" si="1"/>
        <v/>
      </c>
    </row>
    <row r="133" spans="2:16" ht="15" x14ac:dyDescent="0.25">
      <c r="B133" s="3169"/>
      <c r="C133" s="839"/>
      <c r="D133" s="7433" t="s">
        <v>757</v>
      </c>
      <c r="E133" s="7434"/>
      <c r="F133" s="7435"/>
      <c r="G133" s="3415" t="s">
        <v>1073</v>
      </c>
      <c r="H133" s="3415" t="s">
        <v>1073</v>
      </c>
      <c r="I133" s="7498"/>
      <c r="J133" s="7499"/>
      <c r="K133" s="3174"/>
      <c r="L133" s="3174"/>
      <c r="M133" s="1584"/>
      <c r="N133" s="3171"/>
      <c r="O133" s="72" t="str">
        <f t="shared" si="0"/>
        <v/>
      </c>
      <c r="P133" s="72" t="str">
        <f t="shared" si="1"/>
        <v/>
      </c>
    </row>
    <row r="134" spans="2:16" ht="15" x14ac:dyDescent="0.25">
      <c r="B134" s="3169"/>
      <c r="C134" s="839"/>
      <c r="D134" s="7433" t="s">
        <v>758</v>
      </c>
      <c r="E134" s="7434"/>
      <c r="F134" s="7435"/>
      <c r="G134" s="3415" t="s">
        <v>1074</v>
      </c>
      <c r="H134" s="3415" t="s">
        <v>1074</v>
      </c>
      <c r="I134" s="7498"/>
      <c r="J134" s="7499"/>
      <c r="K134" s="3174"/>
      <c r="L134" s="3174"/>
      <c r="M134" s="1584"/>
      <c r="N134" s="3171"/>
      <c r="O134" s="72" t="str">
        <f t="shared" si="0"/>
        <v/>
      </c>
      <c r="P134" s="72" t="str">
        <f t="shared" si="1"/>
        <v/>
      </c>
    </row>
    <row r="135" spans="2:16" ht="15" x14ac:dyDescent="0.25">
      <c r="B135" s="3169"/>
      <c r="C135" s="839"/>
      <c r="D135" s="7433" t="s">
        <v>1500</v>
      </c>
      <c r="E135" s="7434"/>
      <c r="F135" s="7435"/>
      <c r="G135" s="3415" t="s">
        <v>1512</v>
      </c>
      <c r="H135" s="3415" t="s">
        <v>1512</v>
      </c>
      <c r="I135" s="7500"/>
      <c r="J135" s="7501"/>
      <c r="K135" s="3174"/>
      <c r="L135" s="3174"/>
      <c r="M135" s="1584"/>
      <c r="N135" s="3171"/>
      <c r="O135" s="72" t="str">
        <f t="shared" ref="O135:O153" si="2">IF(C135="","",IF(G135&lt;&gt;"",G135,IF(H135&lt;&gt;"",H135,I135)))</f>
        <v/>
      </c>
      <c r="P135" s="72" t="str">
        <f t="shared" si="1"/>
        <v/>
      </c>
    </row>
    <row r="136" spans="2:16" ht="15" x14ac:dyDescent="0.25">
      <c r="B136" s="3169"/>
      <c r="C136" s="839"/>
      <c r="D136" s="7433" t="s">
        <v>1500</v>
      </c>
      <c r="E136" s="7434"/>
      <c r="F136" s="7435"/>
      <c r="G136" s="3415" t="s">
        <v>1513</v>
      </c>
      <c r="H136" s="3415" t="s">
        <v>1513</v>
      </c>
      <c r="I136" s="7500"/>
      <c r="J136" s="7501"/>
      <c r="K136" s="3174"/>
      <c r="L136" s="3174"/>
      <c r="M136" s="1584"/>
      <c r="N136" s="3171"/>
      <c r="O136" s="72" t="str">
        <f t="shared" si="2"/>
        <v/>
      </c>
      <c r="P136" s="72" t="str">
        <f t="shared" ref="P136:P153" si="3">IF(O136="",P135,IF(P135="",O136,P135&amp;IF(O136="","",";"&amp;O136)))</f>
        <v/>
      </c>
    </row>
    <row r="137" spans="2:16" ht="15" x14ac:dyDescent="0.25">
      <c r="B137" s="3169"/>
      <c r="C137" s="839"/>
      <c r="D137" s="7433" t="s">
        <v>759</v>
      </c>
      <c r="E137" s="7434"/>
      <c r="F137" s="7435"/>
      <c r="G137" s="3415" t="s">
        <v>1075</v>
      </c>
      <c r="H137" s="3415" t="s">
        <v>1075</v>
      </c>
      <c r="I137" s="7498"/>
      <c r="J137" s="7499"/>
      <c r="K137" s="3174"/>
      <c r="L137" s="3174"/>
      <c r="M137" s="1584"/>
      <c r="N137" s="3171"/>
      <c r="O137" s="72" t="str">
        <f t="shared" si="2"/>
        <v/>
      </c>
      <c r="P137" s="72" t="str">
        <f t="shared" si="3"/>
        <v/>
      </c>
    </row>
    <row r="138" spans="2:16" ht="15" x14ac:dyDescent="0.25">
      <c r="B138" s="3169"/>
      <c r="C138" s="839"/>
      <c r="D138" s="7433" t="s">
        <v>759</v>
      </c>
      <c r="E138" s="7434"/>
      <c r="F138" s="7435"/>
      <c r="G138" s="3415" t="s">
        <v>1076</v>
      </c>
      <c r="H138" s="3415" t="s">
        <v>1076</v>
      </c>
      <c r="I138" s="7498"/>
      <c r="J138" s="7499"/>
      <c r="K138" s="3174"/>
      <c r="L138" s="3174"/>
      <c r="M138" s="1584"/>
      <c r="N138" s="3171"/>
      <c r="O138" s="72" t="str">
        <f t="shared" si="2"/>
        <v/>
      </c>
      <c r="P138" s="72" t="str">
        <f t="shared" si="3"/>
        <v/>
      </c>
    </row>
    <row r="139" spans="2:16" ht="15" x14ac:dyDescent="0.25">
      <c r="B139" s="3169"/>
      <c r="C139" s="840"/>
      <c r="D139" s="7439" t="s">
        <v>760</v>
      </c>
      <c r="E139" s="7440"/>
      <c r="F139" s="7441"/>
      <c r="G139" s="3416" t="s">
        <v>1077</v>
      </c>
      <c r="H139" s="3416" t="s">
        <v>1077</v>
      </c>
      <c r="I139" s="7524"/>
      <c r="J139" s="7525"/>
      <c r="K139" s="3174"/>
      <c r="L139" s="3174"/>
      <c r="M139" s="1584"/>
      <c r="N139" s="3171"/>
      <c r="O139" s="72" t="str">
        <f t="shared" si="2"/>
        <v/>
      </c>
      <c r="P139" s="72" t="str">
        <f t="shared" si="3"/>
        <v/>
      </c>
    </row>
    <row r="140" spans="2:16" ht="15" x14ac:dyDescent="0.25">
      <c r="B140" s="3169"/>
      <c r="C140" s="3175"/>
      <c r="D140" s="841" t="s">
        <v>3</v>
      </c>
      <c r="E140" s="7408"/>
      <c r="F140" s="7408"/>
      <c r="G140" s="3403"/>
      <c r="H140" s="3403"/>
      <c r="I140" s="7526"/>
      <c r="J140" s="7526"/>
      <c r="K140" s="3174"/>
      <c r="L140" s="3174"/>
      <c r="M140" s="1584"/>
      <c r="N140" s="3171"/>
      <c r="O140" s="72" t="str">
        <f t="shared" si="2"/>
        <v/>
      </c>
      <c r="P140" s="72" t="str">
        <f t="shared" si="3"/>
        <v/>
      </c>
    </row>
    <row r="141" spans="2:16" ht="15" x14ac:dyDescent="0.25">
      <c r="B141" s="3169"/>
      <c r="C141" s="839"/>
      <c r="D141" s="7415" t="s">
        <v>773</v>
      </c>
      <c r="E141" s="7415"/>
      <c r="F141" s="7415"/>
      <c r="G141" s="3417"/>
      <c r="H141" s="3417"/>
      <c r="I141" s="7532" t="s">
        <v>1078</v>
      </c>
      <c r="J141" s="7533"/>
      <c r="K141" s="3174"/>
      <c r="L141" s="3174"/>
      <c r="M141" s="1584"/>
      <c r="N141" s="3171"/>
      <c r="O141" s="72" t="str">
        <f t="shared" si="2"/>
        <v/>
      </c>
      <c r="P141" s="72" t="str">
        <f t="shared" si="3"/>
        <v/>
      </c>
    </row>
    <row r="142" spans="2:16" ht="15" x14ac:dyDescent="0.25">
      <c r="B142" s="3169"/>
      <c r="C142" s="839"/>
      <c r="D142" s="7415" t="s">
        <v>774</v>
      </c>
      <c r="E142" s="7415"/>
      <c r="F142" s="7415"/>
      <c r="G142" s="3418"/>
      <c r="H142" s="3418"/>
      <c r="I142" s="7532" t="s">
        <v>1079</v>
      </c>
      <c r="J142" s="7533"/>
      <c r="K142" s="3174"/>
      <c r="L142" s="3174"/>
      <c r="M142" s="1584"/>
      <c r="N142" s="3171"/>
      <c r="O142" s="72" t="str">
        <f t="shared" si="2"/>
        <v/>
      </c>
      <c r="P142" s="72" t="str">
        <f t="shared" si="3"/>
        <v/>
      </c>
    </row>
    <row r="143" spans="2:16" ht="15" x14ac:dyDescent="0.25">
      <c r="B143" s="3169"/>
      <c r="C143" s="839"/>
      <c r="D143" s="7442" t="s">
        <v>761</v>
      </c>
      <c r="E143" s="7442"/>
      <c r="F143" s="7442"/>
      <c r="G143" s="3418"/>
      <c r="H143" s="3418"/>
      <c r="I143" s="7532" t="s">
        <v>1080</v>
      </c>
      <c r="J143" s="7533"/>
      <c r="K143" s="3174"/>
      <c r="L143" s="3174"/>
      <c r="M143" s="1584"/>
      <c r="N143" s="3171"/>
      <c r="O143" s="72" t="str">
        <f t="shared" si="2"/>
        <v/>
      </c>
      <c r="P143" s="72" t="str">
        <f t="shared" si="3"/>
        <v/>
      </c>
    </row>
    <row r="144" spans="2:16" ht="15" x14ac:dyDescent="0.25">
      <c r="B144" s="3169"/>
      <c r="C144" s="839"/>
      <c r="D144" s="7415" t="s">
        <v>765</v>
      </c>
      <c r="E144" s="7415"/>
      <c r="F144" s="7415"/>
      <c r="G144" s="3418"/>
      <c r="H144" s="3418"/>
      <c r="I144" s="7532" t="s">
        <v>1081</v>
      </c>
      <c r="J144" s="7533">
        <v>2216</v>
      </c>
      <c r="K144" s="3174"/>
      <c r="L144" s="3174"/>
      <c r="M144" s="1584"/>
      <c r="N144" s="3171"/>
      <c r="O144" s="72" t="str">
        <f t="shared" si="2"/>
        <v/>
      </c>
      <c r="P144" s="72" t="str">
        <f t="shared" si="3"/>
        <v/>
      </c>
    </row>
    <row r="145" spans="2:16" ht="15" x14ac:dyDescent="0.25">
      <c r="B145" s="3169"/>
      <c r="C145" s="3175"/>
      <c r="D145" s="841" t="s">
        <v>4</v>
      </c>
      <c r="E145" s="7408"/>
      <c r="F145" s="7408"/>
      <c r="G145" s="3403"/>
      <c r="H145" s="3403"/>
      <c r="I145" s="7526"/>
      <c r="J145" s="7526"/>
      <c r="K145" s="3174"/>
      <c r="L145" s="3174"/>
      <c r="M145" s="1584"/>
      <c r="N145" s="3171"/>
      <c r="O145" s="72" t="str">
        <f t="shared" si="2"/>
        <v/>
      </c>
      <c r="P145" s="72" t="str">
        <f t="shared" si="3"/>
        <v/>
      </c>
    </row>
    <row r="146" spans="2:16" ht="15" x14ac:dyDescent="0.25">
      <c r="B146" s="3169"/>
      <c r="C146" s="838"/>
      <c r="D146" s="3419" t="s">
        <v>766</v>
      </c>
      <c r="E146" s="7443"/>
      <c r="F146" s="7444"/>
      <c r="G146" s="3404" t="s">
        <v>1082</v>
      </c>
      <c r="H146" s="3404" t="s">
        <v>1082</v>
      </c>
      <c r="I146" s="7534" t="s">
        <v>1082</v>
      </c>
      <c r="J146" s="7535"/>
      <c r="K146" s="3174"/>
      <c r="L146" s="3174"/>
      <c r="M146" s="1584"/>
      <c r="N146" s="3171"/>
      <c r="O146" s="72" t="str">
        <f t="shared" si="2"/>
        <v/>
      </c>
      <c r="P146" s="72" t="str">
        <f t="shared" si="3"/>
        <v/>
      </c>
    </row>
    <row r="147" spans="2:16" ht="15" x14ac:dyDescent="0.25">
      <c r="B147" s="3169"/>
      <c r="C147" s="839"/>
      <c r="D147" s="7445" t="s">
        <v>766</v>
      </c>
      <c r="E147" s="7446"/>
      <c r="F147" s="7447"/>
      <c r="G147" s="3405" t="s">
        <v>1083</v>
      </c>
      <c r="H147" s="3405" t="s">
        <v>1083</v>
      </c>
      <c r="I147" s="7506" t="s">
        <v>1083</v>
      </c>
      <c r="J147" s="7507"/>
      <c r="K147" s="3174"/>
      <c r="L147" s="3174"/>
      <c r="M147" s="1584"/>
      <c r="N147" s="3171"/>
      <c r="O147" s="72" t="str">
        <f t="shared" si="2"/>
        <v/>
      </c>
      <c r="P147" s="72" t="str">
        <f t="shared" si="3"/>
        <v/>
      </c>
    </row>
    <row r="148" spans="2:16" ht="15" x14ac:dyDescent="0.25">
      <c r="B148" s="3169"/>
      <c r="C148" s="839"/>
      <c r="D148" s="7445" t="s">
        <v>766</v>
      </c>
      <c r="E148" s="7446"/>
      <c r="F148" s="7447"/>
      <c r="G148" s="3405" t="s">
        <v>1084</v>
      </c>
      <c r="H148" s="3405" t="s">
        <v>1084</v>
      </c>
      <c r="I148" s="7506" t="s">
        <v>1084</v>
      </c>
      <c r="J148" s="7507"/>
      <c r="K148" s="3174"/>
      <c r="L148" s="3174"/>
      <c r="M148" s="1584"/>
      <c r="N148" s="3171"/>
      <c r="O148" s="72" t="str">
        <f t="shared" si="2"/>
        <v/>
      </c>
      <c r="P148" s="72" t="str">
        <f t="shared" si="3"/>
        <v/>
      </c>
    </row>
    <row r="149" spans="2:16" ht="15" x14ac:dyDescent="0.25">
      <c r="B149" s="3169"/>
      <c r="C149" s="839"/>
      <c r="D149" s="7445" t="s">
        <v>767</v>
      </c>
      <c r="E149" s="7446"/>
      <c r="F149" s="7447"/>
      <c r="G149" s="3405" t="s">
        <v>1085</v>
      </c>
      <c r="H149" s="3405" t="s">
        <v>1085</v>
      </c>
      <c r="I149" s="7506" t="s">
        <v>1085</v>
      </c>
      <c r="J149" s="7507"/>
      <c r="K149" s="3174"/>
      <c r="L149" s="3174"/>
      <c r="M149" s="1584"/>
      <c r="N149" s="3171"/>
      <c r="O149" s="72" t="str">
        <f t="shared" si="2"/>
        <v/>
      </c>
      <c r="P149" s="72" t="str">
        <f t="shared" si="3"/>
        <v/>
      </c>
    </row>
    <row r="150" spans="2:16" ht="15" x14ac:dyDescent="0.25">
      <c r="B150" s="3169"/>
      <c r="C150" s="839"/>
      <c r="D150" s="7445" t="s">
        <v>767</v>
      </c>
      <c r="E150" s="7446"/>
      <c r="F150" s="7447"/>
      <c r="G150" s="3405" t="s">
        <v>1086</v>
      </c>
      <c r="H150" s="3405" t="s">
        <v>1086</v>
      </c>
      <c r="I150" s="7506" t="s">
        <v>1086</v>
      </c>
      <c r="J150" s="7507"/>
      <c r="K150" s="3174"/>
      <c r="L150" s="3174"/>
      <c r="M150" s="1584"/>
      <c r="N150" s="3171"/>
      <c r="O150" s="72" t="str">
        <f t="shared" si="2"/>
        <v/>
      </c>
      <c r="P150" s="72" t="str">
        <f t="shared" si="3"/>
        <v/>
      </c>
    </row>
    <row r="151" spans="2:16" ht="15" x14ac:dyDescent="0.25">
      <c r="B151" s="3169"/>
      <c r="C151" s="839"/>
      <c r="D151" s="7445" t="s">
        <v>767</v>
      </c>
      <c r="E151" s="7446"/>
      <c r="F151" s="7447"/>
      <c r="G151" s="3405" t="s">
        <v>1087</v>
      </c>
      <c r="H151" s="3405" t="s">
        <v>1087</v>
      </c>
      <c r="I151" s="7506" t="s">
        <v>1087</v>
      </c>
      <c r="J151" s="7507"/>
      <c r="K151" s="3174"/>
      <c r="L151" s="3174"/>
      <c r="M151" s="1584"/>
      <c r="N151" s="3171"/>
      <c r="O151" s="72" t="str">
        <f t="shared" si="2"/>
        <v/>
      </c>
      <c r="P151" s="72" t="str">
        <f t="shared" si="3"/>
        <v/>
      </c>
    </row>
    <row r="152" spans="2:16" ht="15" x14ac:dyDescent="0.25">
      <c r="B152" s="3169"/>
      <c r="C152" s="839"/>
      <c r="D152" s="7445" t="s">
        <v>767</v>
      </c>
      <c r="E152" s="7446"/>
      <c r="F152" s="7447"/>
      <c r="G152" s="3405" t="s">
        <v>1088</v>
      </c>
      <c r="H152" s="3405" t="s">
        <v>1088</v>
      </c>
      <c r="I152" s="7506" t="s">
        <v>1088</v>
      </c>
      <c r="J152" s="7507"/>
      <c r="K152" s="3174"/>
      <c r="L152" s="3174"/>
      <c r="M152" s="1584"/>
      <c r="N152" s="3171"/>
      <c r="O152" s="72" t="str">
        <f t="shared" si="2"/>
        <v/>
      </c>
      <c r="P152" s="72" t="str">
        <f t="shared" si="3"/>
        <v/>
      </c>
    </row>
    <row r="153" spans="2:16" ht="15" x14ac:dyDescent="0.25">
      <c r="B153" s="3169"/>
      <c r="C153" s="839"/>
      <c r="D153" s="7445" t="s">
        <v>767</v>
      </c>
      <c r="E153" s="7446"/>
      <c r="F153" s="7447"/>
      <c r="G153" s="3405" t="s">
        <v>1089</v>
      </c>
      <c r="H153" s="3405" t="s">
        <v>1089</v>
      </c>
      <c r="I153" s="7506" t="s">
        <v>1089</v>
      </c>
      <c r="J153" s="7507"/>
      <c r="K153" s="3174"/>
      <c r="L153" s="3174"/>
      <c r="M153" s="1584"/>
      <c r="N153" s="3171"/>
      <c r="O153" s="72" t="str">
        <f t="shared" si="2"/>
        <v/>
      </c>
      <c r="P153" s="72" t="str">
        <f t="shared" si="3"/>
        <v/>
      </c>
    </row>
    <row r="154" spans="2:16" ht="15" x14ac:dyDescent="0.25">
      <c r="B154" s="3169"/>
      <c r="C154" s="839"/>
      <c r="D154" s="7445" t="s">
        <v>767</v>
      </c>
      <c r="E154" s="7446"/>
      <c r="F154" s="7447"/>
      <c r="G154" s="3405" t="s">
        <v>1090</v>
      </c>
      <c r="H154" s="3405" t="s">
        <v>1090</v>
      </c>
      <c r="I154" s="7506" t="s">
        <v>1090</v>
      </c>
      <c r="J154" s="7507"/>
      <c r="K154" s="3174"/>
      <c r="L154" s="3174"/>
      <c r="M154" s="1584"/>
      <c r="N154" s="3171"/>
      <c r="O154" s="72"/>
      <c r="P154" s="72"/>
    </row>
    <row r="155" spans="2:16" ht="15" x14ac:dyDescent="0.25">
      <c r="B155" s="3169"/>
      <c r="C155" s="839"/>
      <c r="D155" s="7445" t="s">
        <v>767</v>
      </c>
      <c r="E155" s="7446"/>
      <c r="F155" s="7447"/>
      <c r="G155" s="3405" t="s">
        <v>1091</v>
      </c>
      <c r="H155" s="3405" t="s">
        <v>1091</v>
      </c>
      <c r="I155" s="7506" t="s">
        <v>1091</v>
      </c>
      <c r="J155" s="7507"/>
      <c r="K155" s="3174"/>
      <c r="L155" s="3174"/>
      <c r="M155" s="1584"/>
      <c r="N155" s="3171"/>
      <c r="O155" s="72"/>
      <c r="P155" s="72"/>
    </row>
    <row r="156" spans="2:16" ht="15" x14ac:dyDescent="0.25">
      <c r="B156" s="3169"/>
      <c r="C156" s="839"/>
      <c r="D156" s="7445" t="s">
        <v>767</v>
      </c>
      <c r="E156" s="7446"/>
      <c r="F156" s="7447"/>
      <c r="G156" s="3405" t="s">
        <v>1092</v>
      </c>
      <c r="H156" s="3405" t="s">
        <v>1092</v>
      </c>
      <c r="I156" s="7506" t="s">
        <v>1092</v>
      </c>
      <c r="J156" s="7507"/>
      <c r="K156" s="3174"/>
      <c r="L156" s="3174"/>
      <c r="M156" s="1584"/>
      <c r="N156" s="3171"/>
      <c r="O156" s="72"/>
      <c r="P156" s="72"/>
    </row>
    <row r="157" spans="2:16" ht="15" x14ac:dyDescent="0.25">
      <c r="B157" s="3169"/>
      <c r="C157" s="839"/>
      <c r="D157" s="7445" t="s">
        <v>767</v>
      </c>
      <c r="E157" s="7446"/>
      <c r="F157" s="7447"/>
      <c r="G157" s="3405" t="s">
        <v>1093</v>
      </c>
      <c r="H157" s="3405" t="s">
        <v>1093</v>
      </c>
      <c r="I157" s="7506" t="s">
        <v>1093</v>
      </c>
      <c r="J157" s="7507"/>
      <c r="K157" s="3174"/>
      <c r="L157" s="3174"/>
      <c r="M157" s="1584"/>
      <c r="N157" s="3171"/>
      <c r="O157" s="72"/>
      <c r="P157" s="72"/>
    </row>
    <row r="158" spans="2:16" ht="15" x14ac:dyDescent="0.25">
      <c r="B158" s="3169"/>
      <c r="C158" s="839"/>
      <c r="D158" s="7448" t="s">
        <v>767</v>
      </c>
      <c r="E158" s="7449"/>
      <c r="F158" s="7450"/>
      <c r="G158" s="3415" t="s">
        <v>1094</v>
      </c>
      <c r="H158" s="3415" t="s">
        <v>1094</v>
      </c>
      <c r="I158" s="7504" t="s">
        <v>1094</v>
      </c>
      <c r="J158" s="7505"/>
      <c r="K158" s="3174"/>
      <c r="L158" s="3174"/>
      <c r="M158" s="1584"/>
      <c r="N158" s="3171"/>
      <c r="O158" s="72"/>
      <c r="P158" s="72"/>
    </row>
    <row r="159" spans="2:16" ht="15" x14ac:dyDescent="0.25">
      <c r="B159" s="3169"/>
      <c r="C159" s="839"/>
      <c r="D159" s="7448" t="s">
        <v>768</v>
      </c>
      <c r="E159" s="7449"/>
      <c r="F159" s="7450"/>
      <c r="G159" s="3415" t="s">
        <v>1095</v>
      </c>
      <c r="H159" s="3415" t="s">
        <v>1095</v>
      </c>
      <c r="I159" s="7504" t="s">
        <v>1095</v>
      </c>
      <c r="J159" s="7505"/>
      <c r="K159" s="3174"/>
      <c r="L159" s="3174"/>
      <c r="M159" s="1584"/>
      <c r="N159" s="3171"/>
      <c r="O159" s="72"/>
      <c r="P159" s="72"/>
    </row>
    <row r="160" spans="2:16" ht="15" x14ac:dyDescent="0.25">
      <c r="B160" s="3169"/>
      <c r="C160" s="839"/>
      <c r="D160" s="7451" t="s">
        <v>769</v>
      </c>
      <c r="E160" s="7449"/>
      <c r="F160" s="7450"/>
      <c r="G160" s="3415" t="s">
        <v>1096</v>
      </c>
      <c r="H160" s="3415" t="s">
        <v>1096</v>
      </c>
      <c r="I160" s="7504" t="s">
        <v>1096</v>
      </c>
      <c r="J160" s="7505"/>
      <c r="K160" s="3174"/>
      <c r="L160" s="3174"/>
      <c r="M160" s="1584"/>
      <c r="N160" s="3171"/>
      <c r="O160" s="72"/>
      <c r="P160" s="72"/>
    </row>
    <row r="161" spans="2:16" ht="15" x14ac:dyDescent="0.25">
      <c r="B161" s="3169"/>
      <c r="C161" s="839"/>
      <c r="D161" s="7445" t="s">
        <v>770</v>
      </c>
      <c r="E161" s="7446"/>
      <c r="F161" s="7447"/>
      <c r="G161" s="3405" t="s">
        <v>1097</v>
      </c>
      <c r="H161" s="3405" t="s">
        <v>1097</v>
      </c>
      <c r="I161" s="7506" t="s">
        <v>1097</v>
      </c>
      <c r="J161" s="7507"/>
      <c r="K161" s="3174"/>
      <c r="L161" s="3174"/>
      <c r="M161" s="1584"/>
      <c r="N161" s="3171"/>
      <c r="O161" s="72"/>
      <c r="P161" s="72"/>
    </row>
    <row r="162" spans="2:16" ht="15" x14ac:dyDescent="0.25">
      <c r="B162" s="3169"/>
      <c r="C162" s="839"/>
      <c r="D162" s="7445" t="s">
        <v>771</v>
      </c>
      <c r="E162" s="7446"/>
      <c r="F162" s="7452"/>
      <c r="G162" s="3405" t="s">
        <v>1099</v>
      </c>
      <c r="H162" s="3405" t="s">
        <v>1099</v>
      </c>
      <c r="I162" s="7498"/>
      <c r="J162" s="7499"/>
      <c r="K162" s="3174"/>
      <c r="L162" s="3174"/>
      <c r="M162" s="1584"/>
      <c r="N162" s="3171"/>
      <c r="O162" s="72"/>
      <c r="P162" s="72"/>
    </row>
    <row r="163" spans="2:16" ht="15" x14ac:dyDescent="0.25">
      <c r="B163" s="3169"/>
      <c r="C163" s="840"/>
      <c r="D163" s="7453" t="s">
        <v>772</v>
      </c>
      <c r="E163" s="7454"/>
      <c r="F163" s="7455"/>
      <c r="G163" s="3406" t="s">
        <v>1098</v>
      </c>
      <c r="H163" s="3406" t="s">
        <v>1098</v>
      </c>
      <c r="I163" s="7508" t="s">
        <v>1098</v>
      </c>
      <c r="J163" s="7509"/>
      <c r="K163" s="3174"/>
      <c r="L163" s="3174"/>
      <c r="M163" s="1584"/>
      <c r="N163" s="3171"/>
      <c r="O163" s="72"/>
      <c r="P163" s="72"/>
    </row>
    <row r="164" spans="2:16" ht="15" x14ac:dyDescent="0.25">
      <c r="B164" s="3169"/>
      <c r="C164" s="7457"/>
      <c r="D164" s="7458"/>
      <c r="E164" s="7459"/>
      <c r="F164" s="7459"/>
      <c r="G164" s="7460"/>
      <c r="H164" s="7460"/>
      <c r="I164" s="7460"/>
      <c r="J164" s="7461"/>
      <c r="K164" s="3174"/>
      <c r="L164" s="3174"/>
      <c r="M164" s="1584"/>
      <c r="N164" s="3171"/>
      <c r="O164" s="72"/>
      <c r="P164" s="72"/>
    </row>
    <row r="165" spans="2:16" ht="15" x14ac:dyDescent="0.25">
      <c r="B165" s="3169"/>
      <c r="C165" s="7457"/>
      <c r="D165" s="7458"/>
      <c r="E165" s="7459"/>
      <c r="F165" s="7462"/>
      <c r="G165" s="7462"/>
      <c r="H165" s="7462"/>
      <c r="I165" s="7462"/>
      <c r="J165" s="7462"/>
      <c r="K165" s="3174"/>
      <c r="L165" s="3174"/>
      <c r="M165" s="1584"/>
      <c r="N165" s="3171"/>
      <c r="O165" s="72"/>
      <c r="P165" s="72"/>
    </row>
    <row r="166" spans="2:16" ht="15.75" thickBot="1" x14ac:dyDescent="0.3">
      <c r="B166" s="3169"/>
      <c r="C166" s="7457"/>
      <c r="D166" s="7458"/>
      <c r="E166" s="7459"/>
      <c r="F166" s="7463"/>
      <c r="G166" s="7463"/>
      <c r="H166" s="7463"/>
      <c r="I166" s="7463"/>
      <c r="J166" s="7463"/>
      <c r="K166" s="7463"/>
      <c r="L166" s="7463"/>
      <c r="M166" s="7463"/>
      <c r="N166" s="3177"/>
      <c r="O166" s="72"/>
      <c r="P166" s="72"/>
    </row>
    <row r="167" spans="2:16" ht="18.75" x14ac:dyDescent="0.2">
      <c r="B167" s="3381"/>
      <c r="C167" s="3382" t="s">
        <v>1015</v>
      </c>
      <c r="D167" s="3383"/>
      <c r="E167" s="3384"/>
    </row>
    <row r="168" spans="2:16" x14ac:dyDescent="0.2">
      <c r="B168" s="3385"/>
      <c r="C168" s="3386"/>
      <c r="D168" s="3386"/>
      <c r="E168" s="3387"/>
    </row>
    <row r="169" spans="2:16" x14ac:dyDescent="0.2">
      <c r="B169" s="7527" t="s">
        <v>1016</v>
      </c>
      <c r="C169" s="7528"/>
      <c r="D169" s="7528"/>
      <c r="E169" s="3387"/>
    </row>
    <row r="170" spans="2:16" x14ac:dyDescent="0.2">
      <c r="B170" s="7527"/>
      <c r="C170" s="7528"/>
      <c r="D170" s="7528"/>
      <c r="E170" s="3387"/>
    </row>
    <row r="171" spans="2:16" ht="13.5" thickBot="1" x14ac:dyDescent="0.25">
      <c r="B171" s="3388"/>
      <c r="C171" s="3389"/>
      <c r="D171" s="3389"/>
      <c r="E171" s="3390"/>
    </row>
  </sheetData>
  <mergeCells count="142">
    <mergeCell ref="B169:D170"/>
    <mergeCell ref="H20:H22"/>
    <mergeCell ref="I21:J21"/>
    <mergeCell ref="I22:J22"/>
    <mergeCell ref="I149:J149"/>
    <mergeCell ref="I150:J150"/>
    <mergeCell ref="I151:J151"/>
    <mergeCell ref="I152:J152"/>
    <mergeCell ref="I153:J153"/>
    <mergeCell ref="I142:J142"/>
    <mergeCell ref="I143:J143"/>
    <mergeCell ref="I144:J144"/>
    <mergeCell ref="I145:J145"/>
    <mergeCell ref="I146:J146"/>
    <mergeCell ref="I147:J147"/>
    <mergeCell ref="I148:J148"/>
    <mergeCell ref="I137:J137"/>
    <mergeCell ref="I138:J138"/>
    <mergeCell ref="I139:J139"/>
    <mergeCell ref="I140:J140"/>
    <mergeCell ref="I141:J141"/>
    <mergeCell ref="I130:J130"/>
    <mergeCell ref="I131:J131"/>
    <mergeCell ref="I132:J132"/>
    <mergeCell ref="I135:J135"/>
    <mergeCell ref="I136:J136"/>
    <mergeCell ref="I133:J133"/>
    <mergeCell ref="I134:J134"/>
    <mergeCell ref="I125:J125"/>
    <mergeCell ref="I126:J126"/>
    <mergeCell ref="I127:J127"/>
    <mergeCell ref="I128:J128"/>
    <mergeCell ref="I129:J129"/>
    <mergeCell ref="I120:J120"/>
    <mergeCell ref="I121:J121"/>
    <mergeCell ref="I122:J122"/>
    <mergeCell ref="I123:J123"/>
    <mergeCell ref="I124:J124"/>
    <mergeCell ref="I115:J115"/>
    <mergeCell ref="I116:J116"/>
    <mergeCell ref="I117:J117"/>
    <mergeCell ref="I118:J118"/>
    <mergeCell ref="I119:J119"/>
    <mergeCell ref="I111:J111"/>
    <mergeCell ref="I112:J112"/>
    <mergeCell ref="I113:J113"/>
    <mergeCell ref="I114:J114"/>
    <mergeCell ref="I105:J105"/>
    <mergeCell ref="I106:J106"/>
    <mergeCell ref="I107:J107"/>
    <mergeCell ref="I108:J108"/>
    <mergeCell ref="I109:J109"/>
    <mergeCell ref="I100:J100"/>
    <mergeCell ref="I101:J101"/>
    <mergeCell ref="I102:J102"/>
    <mergeCell ref="I92:J92"/>
    <mergeCell ref="I93:J93"/>
    <mergeCell ref="I94:J94"/>
    <mergeCell ref="I95:J95"/>
    <mergeCell ref="I96:J96"/>
    <mergeCell ref="I110:J110"/>
    <mergeCell ref="I91:J91"/>
    <mergeCell ref="I83:J83"/>
    <mergeCell ref="I84:J84"/>
    <mergeCell ref="I85:J85"/>
    <mergeCell ref="I86:J86"/>
    <mergeCell ref="I87:J87"/>
    <mergeCell ref="I97:J97"/>
    <mergeCell ref="I98:J98"/>
    <mergeCell ref="I99:J99"/>
    <mergeCell ref="E45:F45"/>
    <mergeCell ref="E46:F46"/>
    <mergeCell ref="E49:F49"/>
    <mergeCell ref="E50:F50"/>
    <mergeCell ref="I80:J80"/>
    <mergeCell ref="I81:J81"/>
    <mergeCell ref="I82:J82"/>
    <mergeCell ref="I69:J69"/>
    <mergeCell ref="I70:J70"/>
    <mergeCell ref="I71:J71"/>
    <mergeCell ref="I75:J75"/>
    <mergeCell ref="I78:J78"/>
    <mergeCell ref="L9:N9"/>
    <mergeCell ref="I104:J104"/>
    <mergeCell ref="I23:J23"/>
    <mergeCell ref="I20:J20"/>
    <mergeCell ref="E48:F48"/>
    <mergeCell ref="F10:J10"/>
    <mergeCell ref="F11:J11"/>
    <mergeCell ref="F12:J12"/>
    <mergeCell ref="F13:J13"/>
    <mergeCell ref="F14:J14"/>
    <mergeCell ref="I63:J64"/>
    <mergeCell ref="E51:F51"/>
    <mergeCell ref="E52:F52"/>
    <mergeCell ref="E53:F53"/>
    <mergeCell ref="E56:F56"/>
    <mergeCell ref="E57:F57"/>
    <mergeCell ref="E58:F58"/>
    <mergeCell ref="E59:F59"/>
    <mergeCell ref="E60:F60"/>
    <mergeCell ref="I65:J65"/>
    <mergeCell ref="I66:J66"/>
    <mergeCell ref="I68:J68"/>
    <mergeCell ref="E34:F34"/>
    <mergeCell ref="E35:F35"/>
    <mergeCell ref="I159:J159"/>
    <mergeCell ref="I160:J160"/>
    <mergeCell ref="I161:J161"/>
    <mergeCell ref="I162:J162"/>
    <mergeCell ref="I163:J163"/>
    <mergeCell ref="D10:D15"/>
    <mergeCell ref="F15:J15"/>
    <mergeCell ref="I73:J73"/>
    <mergeCell ref="I154:J154"/>
    <mergeCell ref="I155:J155"/>
    <mergeCell ref="I156:J156"/>
    <mergeCell ref="I157:J157"/>
    <mergeCell ref="I158:J158"/>
    <mergeCell ref="G63:G64"/>
    <mergeCell ref="H63:H64"/>
    <mergeCell ref="E36:F36"/>
    <mergeCell ref="E37:F37"/>
    <mergeCell ref="E38:F38"/>
    <mergeCell ref="E39:F39"/>
    <mergeCell ref="E41:F41"/>
    <mergeCell ref="E55:F55"/>
    <mergeCell ref="E42:F42"/>
    <mergeCell ref="E43:F43"/>
    <mergeCell ref="E44:F44"/>
    <mergeCell ref="L10:N10"/>
    <mergeCell ref="L11:N11"/>
    <mergeCell ref="L12:N12"/>
    <mergeCell ref="L13:N13"/>
    <mergeCell ref="L14:N14"/>
    <mergeCell ref="I76:J76"/>
    <mergeCell ref="I88:J88"/>
    <mergeCell ref="I89:J89"/>
    <mergeCell ref="I90:J90"/>
    <mergeCell ref="I79:J79"/>
    <mergeCell ref="I67:J67"/>
    <mergeCell ref="I72:J72"/>
  </mergeCells>
  <conditionalFormatting sqref="C72 C146:C166 C141:C144 C65:C70 C75:C100 C104:C139">
    <cfRule type="expression" dxfId="254" priority="3">
      <formula>IF(C65="x",TRUE,FALSE)</formula>
    </cfRule>
  </conditionalFormatting>
  <conditionalFormatting sqref="C73:C74">
    <cfRule type="expression" dxfId="253" priority="2">
      <formula>IF(C73="x",TRUE,FALSE)</formula>
    </cfRule>
  </conditionalFormatting>
  <conditionalFormatting sqref="C101:C103">
    <cfRule type="expression" dxfId="252" priority="1">
      <formula>IF(C101="x",TRUE,FALSE)</formula>
    </cfRule>
  </conditionalFormatting>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7578" r:id="rId4" name="Button 10">
              <controlPr defaultSize="0" print="0" autoFill="0" autoPict="0" macro="[0]!CopiarFilasNoCeroOVacias">
                <anchor moveWithCells="1" sizeWithCells="1">
                  <from>
                    <xdr:col>4</xdr:col>
                    <xdr:colOff>180975</xdr:colOff>
                    <xdr:row>167</xdr:row>
                    <xdr:rowOff>133350</xdr:rowOff>
                  </from>
                  <to>
                    <xdr:col>4</xdr:col>
                    <xdr:colOff>1485900</xdr:colOff>
                    <xdr:row>170</xdr:row>
                    <xdr:rowOff>114300</xdr:rowOff>
                  </to>
                </anchor>
              </controlPr>
            </control>
          </mc:Choice>
        </mc:AlternateContent>
        <mc:AlternateContent xmlns:mc="http://schemas.openxmlformats.org/markup-compatibility/2006">
          <mc:Choice Requires="x14">
            <control shapeId="237575" r:id="rId5" name="Check Box 7">
              <controlPr defaultSize="0" autoFill="0" autoLine="0" autoPict="0">
                <anchor moveWithCells="1">
                  <from>
                    <xdr:col>9</xdr:col>
                    <xdr:colOff>1076325</xdr:colOff>
                    <xdr:row>20</xdr:row>
                    <xdr:rowOff>171450</xdr:rowOff>
                  </from>
                  <to>
                    <xdr:col>9</xdr:col>
                    <xdr:colOff>1285875</xdr:colOff>
                    <xdr:row>22</xdr:row>
                    <xdr:rowOff>38100</xdr:rowOff>
                  </to>
                </anchor>
              </controlPr>
            </control>
          </mc:Choice>
        </mc:AlternateContent>
        <mc:AlternateContent xmlns:mc="http://schemas.openxmlformats.org/markup-compatibility/2006">
          <mc:Choice Requires="x14">
            <control shapeId="237576" r:id="rId6" name="Check Box 8">
              <controlPr defaultSize="0" autoFill="0" autoLine="0" autoPict="0">
                <anchor moveWithCells="1">
                  <from>
                    <xdr:col>9</xdr:col>
                    <xdr:colOff>1085850</xdr:colOff>
                    <xdr:row>18</xdr:row>
                    <xdr:rowOff>142875</xdr:rowOff>
                  </from>
                  <to>
                    <xdr:col>9</xdr:col>
                    <xdr:colOff>1295400</xdr:colOff>
                    <xdr:row>20</xdr:row>
                    <xdr:rowOff>19050</xdr:rowOff>
                  </to>
                </anchor>
              </controlPr>
            </control>
          </mc:Choice>
        </mc:AlternateContent>
        <mc:AlternateContent xmlns:mc="http://schemas.openxmlformats.org/markup-compatibility/2006">
          <mc:Choice Requires="x14">
            <control shapeId="237577" r:id="rId7" name="Check Box 9">
              <controlPr defaultSize="0" autoFill="0" autoLine="0" autoPict="0">
                <anchor moveWithCells="1">
                  <from>
                    <xdr:col>9</xdr:col>
                    <xdr:colOff>1085850</xdr:colOff>
                    <xdr:row>19</xdr:row>
                    <xdr:rowOff>171450</xdr:rowOff>
                  </from>
                  <to>
                    <xdr:col>9</xdr:col>
                    <xdr:colOff>1295400</xdr:colOff>
                    <xdr:row>21</xdr:row>
                    <xdr:rowOff>28575</xdr:rowOff>
                  </to>
                </anchor>
              </controlPr>
            </control>
          </mc:Choice>
        </mc:AlternateContent>
        <mc:AlternateContent xmlns:mc="http://schemas.openxmlformats.org/markup-compatibility/2006">
          <mc:Choice Requires="x14">
            <control shapeId="237591" r:id="rId8" name="Check Box 23">
              <controlPr defaultSize="0" autoFill="0" autoLine="0" autoPict="0" altText="">
                <anchor>
                  <from>
                    <xdr:col>10</xdr:col>
                    <xdr:colOff>333375</xdr:colOff>
                    <xdr:row>9</xdr:row>
                    <xdr:rowOff>0</xdr:rowOff>
                  </from>
                  <to>
                    <xdr:col>10</xdr:col>
                    <xdr:colOff>685800</xdr:colOff>
                    <xdr:row>10</xdr:row>
                    <xdr:rowOff>28575</xdr:rowOff>
                  </to>
                </anchor>
              </controlPr>
            </control>
          </mc:Choice>
        </mc:AlternateContent>
        <mc:AlternateContent xmlns:mc="http://schemas.openxmlformats.org/markup-compatibility/2006">
          <mc:Choice Requires="x14">
            <control shapeId="237593" r:id="rId9" name="Check Box 25">
              <controlPr defaultSize="0" autoFill="0" autoLine="0" autoPict="0">
                <anchor>
                  <from>
                    <xdr:col>10</xdr:col>
                    <xdr:colOff>333375</xdr:colOff>
                    <xdr:row>9</xdr:row>
                    <xdr:rowOff>171450</xdr:rowOff>
                  </from>
                  <to>
                    <xdr:col>10</xdr:col>
                    <xdr:colOff>676275</xdr:colOff>
                    <xdr:row>11</xdr:row>
                    <xdr:rowOff>19050</xdr:rowOff>
                  </to>
                </anchor>
              </controlPr>
            </control>
          </mc:Choice>
        </mc:AlternateContent>
        <mc:AlternateContent xmlns:mc="http://schemas.openxmlformats.org/markup-compatibility/2006">
          <mc:Choice Requires="x14">
            <control shapeId="237594" r:id="rId10" name="Check Box 26">
              <controlPr defaultSize="0" autoFill="0" autoLine="0" autoPict="0">
                <anchor>
                  <from>
                    <xdr:col>10</xdr:col>
                    <xdr:colOff>333375</xdr:colOff>
                    <xdr:row>12</xdr:row>
                    <xdr:rowOff>0</xdr:rowOff>
                  </from>
                  <to>
                    <xdr:col>10</xdr:col>
                    <xdr:colOff>685800</xdr:colOff>
                    <xdr:row>13</xdr:row>
                    <xdr:rowOff>28575</xdr:rowOff>
                  </to>
                </anchor>
              </controlPr>
            </control>
          </mc:Choice>
        </mc:AlternateContent>
        <mc:AlternateContent xmlns:mc="http://schemas.openxmlformats.org/markup-compatibility/2006">
          <mc:Choice Requires="x14">
            <control shapeId="237595" r:id="rId11" name="Check Box 27">
              <controlPr defaultSize="0" autoFill="0" autoLine="0" autoPict="0">
                <anchor>
                  <from>
                    <xdr:col>10</xdr:col>
                    <xdr:colOff>333375</xdr:colOff>
                    <xdr:row>11</xdr:row>
                    <xdr:rowOff>9525</xdr:rowOff>
                  </from>
                  <to>
                    <xdr:col>10</xdr:col>
                    <xdr:colOff>685800</xdr:colOff>
                    <xdr:row>12</xdr:row>
                    <xdr:rowOff>28575</xdr:rowOff>
                  </to>
                </anchor>
              </controlPr>
            </control>
          </mc:Choice>
        </mc:AlternateContent>
        <mc:AlternateContent xmlns:mc="http://schemas.openxmlformats.org/markup-compatibility/2006">
          <mc:Choice Requires="x14">
            <control shapeId="237597" r:id="rId12" name="Check Box 29">
              <controlPr defaultSize="0" autoFill="0" autoLine="0" autoPict="0">
                <anchor>
                  <from>
                    <xdr:col>12</xdr:col>
                    <xdr:colOff>104775</xdr:colOff>
                    <xdr:row>9</xdr:row>
                    <xdr:rowOff>0</xdr:rowOff>
                  </from>
                  <to>
                    <xdr:col>13</xdr:col>
                    <xdr:colOff>228600</xdr:colOff>
                    <xdr:row>10</xdr:row>
                    <xdr:rowOff>28575</xdr:rowOff>
                  </to>
                </anchor>
              </controlPr>
            </control>
          </mc:Choice>
        </mc:AlternateContent>
        <mc:AlternateContent xmlns:mc="http://schemas.openxmlformats.org/markup-compatibility/2006">
          <mc:Choice Requires="x14">
            <control shapeId="237598" r:id="rId13" name="Check Box 30">
              <controlPr defaultSize="0" autoFill="0" autoLine="0" autoPict="0">
                <anchor>
                  <from>
                    <xdr:col>12</xdr:col>
                    <xdr:colOff>95250</xdr:colOff>
                    <xdr:row>10</xdr:row>
                    <xdr:rowOff>0</xdr:rowOff>
                  </from>
                  <to>
                    <xdr:col>13</xdr:col>
                    <xdr:colOff>228600</xdr:colOff>
                    <xdr:row>11</xdr:row>
                    <xdr:rowOff>19050</xdr:rowOff>
                  </to>
                </anchor>
              </controlPr>
            </control>
          </mc:Choice>
        </mc:AlternateContent>
        <mc:AlternateContent xmlns:mc="http://schemas.openxmlformats.org/markup-compatibility/2006">
          <mc:Choice Requires="x14">
            <control shapeId="237599" r:id="rId14" name="Check Box 31">
              <controlPr defaultSize="0" autoFill="0" autoLine="0" autoPict="0">
                <anchor>
                  <from>
                    <xdr:col>12</xdr:col>
                    <xdr:colOff>104775</xdr:colOff>
                    <xdr:row>11</xdr:row>
                    <xdr:rowOff>0</xdr:rowOff>
                  </from>
                  <to>
                    <xdr:col>13</xdr:col>
                    <xdr:colOff>228600</xdr:colOff>
                    <xdr:row>12</xdr:row>
                    <xdr:rowOff>9525</xdr:rowOff>
                  </to>
                </anchor>
              </controlPr>
            </control>
          </mc:Choice>
        </mc:AlternateContent>
        <mc:AlternateContent xmlns:mc="http://schemas.openxmlformats.org/markup-compatibility/2006">
          <mc:Choice Requires="x14">
            <control shapeId="237600" r:id="rId15" name="Check Box 32">
              <controlPr defaultSize="0" autoFill="0" autoLine="0" autoPict="0">
                <anchor>
                  <from>
                    <xdr:col>12</xdr:col>
                    <xdr:colOff>95250</xdr:colOff>
                    <xdr:row>12</xdr:row>
                    <xdr:rowOff>0</xdr:rowOff>
                  </from>
                  <to>
                    <xdr:col>13</xdr:col>
                    <xdr:colOff>228600</xdr:colOff>
                    <xdr:row>13</xdr:row>
                    <xdr:rowOff>19050</xdr:rowOff>
                  </to>
                </anchor>
              </controlPr>
            </control>
          </mc:Choice>
        </mc:AlternateContent>
        <mc:AlternateContent xmlns:mc="http://schemas.openxmlformats.org/markup-compatibility/2006">
          <mc:Choice Requires="x14">
            <control shapeId="237596" r:id="rId16" name="Check Box 28">
              <controlPr defaultSize="0" autoFill="0" autoLine="0" autoPict="0">
                <anchor>
                  <from>
                    <xdr:col>10</xdr:col>
                    <xdr:colOff>323850</xdr:colOff>
                    <xdr:row>13</xdr:row>
                    <xdr:rowOff>0</xdr:rowOff>
                  </from>
                  <to>
                    <xdr:col>10</xdr:col>
                    <xdr:colOff>676275</xdr:colOff>
                    <xdr:row>14</xdr:row>
                    <xdr:rowOff>28575</xdr:rowOff>
                  </to>
                </anchor>
              </controlPr>
            </control>
          </mc:Choice>
        </mc:AlternateContent>
        <mc:AlternateContent xmlns:mc="http://schemas.openxmlformats.org/markup-compatibility/2006">
          <mc:Choice Requires="x14">
            <control shapeId="237601" r:id="rId17" name="Check Box 33">
              <controlPr defaultSize="0" autoFill="0" autoLine="0" autoPict="0">
                <anchor>
                  <from>
                    <xdr:col>12</xdr:col>
                    <xdr:colOff>95250</xdr:colOff>
                    <xdr:row>13</xdr:row>
                    <xdr:rowOff>0</xdr:rowOff>
                  </from>
                  <to>
                    <xdr:col>13</xdr:col>
                    <xdr:colOff>228600</xdr:colOff>
                    <xdr:row>14</xdr:row>
                    <xdr:rowOff>28575</xdr:rowOff>
                  </to>
                </anchor>
              </controlPr>
            </control>
          </mc:Choice>
        </mc:AlternateContent>
        <mc:AlternateContent xmlns:mc="http://schemas.openxmlformats.org/markup-compatibility/2006">
          <mc:Choice Requires="x14">
            <control shapeId="237610" r:id="rId18" name="Check Box 42">
              <controlPr defaultSize="0" autoFill="0" autoLine="0" autoPict="0">
                <anchor moveWithCells="1">
                  <from>
                    <xdr:col>10</xdr:col>
                    <xdr:colOff>314325</xdr:colOff>
                    <xdr:row>13</xdr:row>
                    <xdr:rowOff>190500</xdr:rowOff>
                  </from>
                  <to>
                    <xdr:col>10</xdr:col>
                    <xdr:colOff>657225</xdr:colOff>
                    <xdr:row>15</xdr:row>
                    <xdr:rowOff>38100</xdr:rowOff>
                  </to>
                </anchor>
              </controlPr>
            </control>
          </mc:Choice>
        </mc:AlternateContent>
        <mc:AlternateContent xmlns:mc="http://schemas.openxmlformats.org/markup-compatibility/2006">
          <mc:Choice Requires="x14">
            <control shapeId="237611" r:id="rId19" name="Check Box 43">
              <controlPr defaultSize="0" autoFill="0" autoLine="0" autoPict="0">
                <anchor moveWithCells="1">
                  <from>
                    <xdr:col>12</xdr:col>
                    <xdr:colOff>95250</xdr:colOff>
                    <xdr:row>13</xdr:row>
                    <xdr:rowOff>133350</xdr:rowOff>
                  </from>
                  <to>
                    <xdr:col>13</xdr:col>
                    <xdr:colOff>247650</xdr:colOff>
                    <xdr:row>15</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theme="4" tint="-0.249977111117893"/>
  </sheetPr>
  <dimension ref="A1:V415"/>
  <sheetViews>
    <sheetView zoomScale="85" zoomScaleNormal="85" workbookViewId="0">
      <selection activeCell="H35" sqref="H35"/>
    </sheetView>
  </sheetViews>
  <sheetFormatPr baseColWidth="10" defaultRowHeight="12.75" x14ac:dyDescent="0.2"/>
  <cols>
    <col min="1" max="1" width="2.5703125" customWidth="1"/>
    <col min="2" max="2" width="17.5703125" customWidth="1"/>
    <col min="8" max="8" width="18.28515625" customWidth="1"/>
    <col min="9" max="9" width="16.85546875" customWidth="1"/>
    <col min="13" max="16" width="0" hidden="1" customWidth="1"/>
  </cols>
  <sheetData>
    <row r="1" spans="1:22" ht="13.5" thickBot="1" x14ac:dyDescent="0.25">
      <c r="A1" s="37"/>
      <c r="B1" s="37"/>
      <c r="C1" s="37"/>
      <c r="D1" s="37"/>
      <c r="E1" s="37"/>
      <c r="F1" s="37"/>
      <c r="G1" s="37"/>
      <c r="H1" s="3183"/>
      <c r="I1" s="37"/>
      <c r="J1" s="37"/>
      <c r="K1" s="37"/>
      <c r="L1" s="37"/>
      <c r="M1" s="37"/>
      <c r="N1" s="37"/>
      <c r="O1" s="37"/>
      <c r="P1" s="37"/>
      <c r="Q1" s="37"/>
      <c r="R1" s="37"/>
      <c r="S1" s="37"/>
      <c r="T1" s="37"/>
      <c r="U1" s="37"/>
      <c r="V1" s="37"/>
    </row>
    <row r="2" spans="1:22" ht="51.75" thickBot="1" x14ac:dyDescent="0.25">
      <c r="A2" s="37"/>
      <c r="B2" s="3184" t="s">
        <v>561</v>
      </c>
      <c r="C2" s="3185"/>
      <c r="D2" s="3186" t="s">
        <v>40</v>
      </c>
      <c r="E2" s="3186" t="s">
        <v>45</v>
      </c>
      <c r="F2" s="3186" t="s">
        <v>410</v>
      </c>
      <c r="G2" s="3186" t="s">
        <v>366</v>
      </c>
      <c r="H2" s="3187" t="s">
        <v>562</v>
      </c>
      <c r="I2" s="3187" t="s">
        <v>1151</v>
      </c>
      <c r="J2" s="37"/>
      <c r="K2" s="37"/>
      <c r="L2" s="37"/>
      <c r="M2" s="37"/>
      <c r="N2" s="37"/>
      <c r="O2" s="37"/>
      <c r="P2" s="37"/>
      <c r="Q2" s="37"/>
      <c r="R2" s="37"/>
      <c r="S2" s="37"/>
      <c r="T2" s="37"/>
      <c r="U2" s="37"/>
      <c r="V2" s="37"/>
    </row>
    <row r="3" spans="1:22" x14ac:dyDescent="0.2">
      <c r="A3" s="37"/>
      <c r="B3" s="254" t="s">
        <v>78</v>
      </c>
      <c r="C3" s="635"/>
      <c r="D3" s="255">
        <v>850</v>
      </c>
      <c r="E3" s="255" t="s">
        <v>493</v>
      </c>
      <c r="F3" s="256" t="s">
        <v>405</v>
      </c>
      <c r="G3" s="257" t="s">
        <v>439</v>
      </c>
      <c r="H3" s="3188">
        <f>I3-$M$5</f>
        <v>-9.0308998699194358</v>
      </c>
      <c r="I3" s="5891"/>
      <c r="J3" s="37"/>
      <c r="K3" s="37"/>
      <c r="L3" s="37"/>
      <c r="M3" s="7536" t="s">
        <v>1152</v>
      </c>
      <c r="N3" s="7536"/>
      <c r="O3" s="7536"/>
      <c r="P3" s="7536"/>
      <c r="Q3" s="37"/>
      <c r="R3" s="37"/>
      <c r="S3" s="37"/>
      <c r="T3" s="37"/>
      <c r="U3" s="37"/>
      <c r="V3" s="37"/>
    </row>
    <row r="4" spans="1:22" ht="12" customHeight="1" x14ac:dyDescent="0.2">
      <c r="A4" s="37"/>
      <c r="B4" s="248" t="s">
        <v>440</v>
      </c>
      <c r="C4" s="636"/>
      <c r="D4" s="240">
        <v>850</v>
      </c>
      <c r="E4" s="240" t="s">
        <v>493</v>
      </c>
      <c r="F4" s="241" t="s">
        <v>405</v>
      </c>
      <c r="G4" s="252" t="s">
        <v>439</v>
      </c>
      <c r="H4" s="3188">
        <f>$I$3-$M$5</f>
        <v>-9.0308998699194358</v>
      </c>
      <c r="I4" s="5892"/>
      <c r="J4" s="37"/>
      <c r="K4" s="37"/>
      <c r="L4" s="37"/>
      <c r="M4" s="5889" t="s">
        <v>36</v>
      </c>
      <c r="N4" s="5889" t="s">
        <v>37</v>
      </c>
      <c r="O4" s="5889" t="s">
        <v>38</v>
      </c>
      <c r="P4" s="5889" t="s">
        <v>39</v>
      </c>
      <c r="Q4" s="37"/>
      <c r="R4" s="37"/>
      <c r="S4" s="37"/>
      <c r="T4" s="37"/>
      <c r="U4" s="37"/>
      <c r="V4" s="37"/>
    </row>
    <row r="5" spans="1:22" x14ac:dyDescent="0.2">
      <c r="A5" s="37"/>
      <c r="B5" s="248" t="s">
        <v>441</v>
      </c>
      <c r="C5" s="636"/>
      <c r="D5" s="240">
        <v>850</v>
      </c>
      <c r="E5" s="240" t="s">
        <v>493</v>
      </c>
      <c r="F5" s="241" t="s">
        <v>405</v>
      </c>
      <c r="G5" s="252" t="s">
        <v>439</v>
      </c>
      <c r="H5" s="3188">
        <f>$I$3-$N$5</f>
        <v>-6.0205999132796242</v>
      </c>
      <c r="I5" s="5892"/>
      <c r="J5" s="37"/>
      <c r="K5" s="37"/>
      <c r="L5" s="37"/>
      <c r="M5" s="5890">
        <v>9.0308998699194358</v>
      </c>
      <c r="N5" s="5890">
        <v>6.0205999132796242</v>
      </c>
      <c r="O5" s="5890">
        <v>4.2596873227228107</v>
      </c>
      <c r="P5" s="5890">
        <v>3.0102999566398121</v>
      </c>
      <c r="Q5" s="37"/>
      <c r="R5" s="37"/>
      <c r="S5" s="37"/>
      <c r="T5" s="37"/>
      <c r="U5" s="37"/>
      <c r="V5" s="37"/>
    </row>
    <row r="6" spans="1:22" x14ac:dyDescent="0.2">
      <c r="A6" s="37"/>
      <c r="B6" s="248" t="s">
        <v>442</v>
      </c>
      <c r="C6" s="636"/>
      <c r="D6" s="240">
        <v>850</v>
      </c>
      <c r="E6" s="240" t="s">
        <v>493</v>
      </c>
      <c r="F6" s="241" t="s">
        <v>405</v>
      </c>
      <c r="G6" s="252" t="s">
        <v>439</v>
      </c>
      <c r="H6" s="3188">
        <f>$I$3-$O$5</f>
        <v>-4.2596873227228107</v>
      </c>
      <c r="I6" s="5892"/>
      <c r="J6" s="37"/>
      <c r="K6" s="37"/>
      <c r="L6" s="37"/>
      <c r="M6" s="37"/>
      <c r="N6" s="37"/>
      <c r="O6" s="37"/>
      <c r="P6" s="37"/>
      <c r="Q6" s="37"/>
      <c r="R6" s="37"/>
      <c r="S6" s="37"/>
      <c r="T6" s="37"/>
      <c r="U6" s="37"/>
      <c r="V6" s="37"/>
    </row>
    <row r="7" spans="1:22" ht="11.25" customHeight="1" x14ac:dyDescent="0.2">
      <c r="A7" s="37"/>
      <c r="B7" s="248" t="s">
        <v>424</v>
      </c>
      <c r="C7" s="636"/>
      <c r="D7" s="240">
        <v>850</v>
      </c>
      <c r="E7" s="240" t="s">
        <v>493</v>
      </c>
      <c r="F7" s="241" t="s">
        <v>405</v>
      </c>
      <c r="G7" s="252" t="s">
        <v>439</v>
      </c>
      <c r="H7" s="3188">
        <f>$I$3-$P$5</f>
        <v>-3.0102999566398121</v>
      </c>
      <c r="I7" s="5892"/>
      <c r="J7" s="37"/>
      <c r="K7" s="37"/>
      <c r="L7" s="37"/>
      <c r="M7" s="37"/>
      <c r="N7" s="37"/>
      <c r="O7" s="37"/>
      <c r="P7" s="37"/>
      <c r="Q7" s="37"/>
      <c r="R7" s="37"/>
      <c r="S7" s="37"/>
      <c r="T7" s="37"/>
      <c r="U7" s="37"/>
      <c r="V7" s="37"/>
    </row>
    <row r="8" spans="1:22" x14ac:dyDescent="0.2">
      <c r="A8" s="37"/>
      <c r="B8" s="248" t="s">
        <v>443</v>
      </c>
      <c r="C8" s="636"/>
      <c r="D8" s="240">
        <v>850</v>
      </c>
      <c r="E8" s="240" t="s">
        <v>493</v>
      </c>
      <c r="F8" s="241" t="s">
        <v>405</v>
      </c>
      <c r="G8" s="252" t="s">
        <v>439</v>
      </c>
      <c r="H8" s="3188"/>
      <c r="I8" s="5892"/>
      <c r="J8" s="37"/>
      <c r="K8" s="37"/>
      <c r="L8" s="37"/>
      <c r="M8" s="37"/>
      <c r="N8" s="37"/>
      <c r="O8" s="37"/>
      <c r="P8" s="37"/>
      <c r="Q8" s="37"/>
      <c r="R8" s="37"/>
      <c r="S8" s="37"/>
      <c r="T8" s="37"/>
      <c r="U8" s="37"/>
      <c r="V8" s="37"/>
    </row>
    <row r="9" spans="1:22" x14ac:dyDescent="0.2">
      <c r="A9" s="37"/>
      <c r="B9" s="248" t="s">
        <v>444</v>
      </c>
      <c r="C9" s="636"/>
      <c r="D9" s="240">
        <v>850</v>
      </c>
      <c r="E9" s="240" t="s">
        <v>493</v>
      </c>
      <c r="F9" s="241" t="s">
        <v>405</v>
      </c>
      <c r="G9" s="252" t="s">
        <v>439</v>
      </c>
      <c r="H9" s="3188"/>
      <c r="I9" s="5892"/>
      <c r="J9" s="37"/>
      <c r="K9" s="37"/>
      <c r="L9" s="37"/>
      <c r="M9" s="37"/>
      <c r="N9" s="37"/>
      <c r="O9" s="37"/>
      <c r="P9" s="37"/>
      <c r="Q9" s="37"/>
      <c r="R9" s="37"/>
      <c r="S9" s="37"/>
      <c r="T9" s="37"/>
      <c r="U9" s="37"/>
      <c r="V9" s="37"/>
    </row>
    <row r="10" spans="1:22" x14ac:dyDescent="0.2">
      <c r="A10" s="37"/>
      <c r="B10" s="248" t="s">
        <v>445</v>
      </c>
      <c r="C10" s="636"/>
      <c r="D10" s="240">
        <v>850</v>
      </c>
      <c r="E10" s="240" t="s">
        <v>493</v>
      </c>
      <c r="F10" s="241" t="s">
        <v>405</v>
      </c>
      <c r="G10" s="252" t="s">
        <v>439</v>
      </c>
      <c r="H10" s="3188"/>
      <c r="I10" s="5892"/>
      <c r="J10" s="37"/>
      <c r="K10" s="37"/>
      <c r="L10" s="37"/>
      <c r="M10" s="37"/>
      <c r="N10" s="37"/>
      <c r="O10" s="37"/>
      <c r="P10" s="37"/>
      <c r="Q10" s="37"/>
      <c r="R10" s="37"/>
      <c r="S10" s="37"/>
      <c r="T10" s="37"/>
      <c r="U10" s="37"/>
      <c r="V10" s="37"/>
    </row>
    <row r="11" spans="1:22" x14ac:dyDescent="0.2">
      <c r="A11" s="37"/>
      <c r="B11" s="258" t="s">
        <v>446</v>
      </c>
      <c r="C11" s="637"/>
      <c r="D11" s="259">
        <v>850</v>
      </c>
      <c r="E11" s="259" t="s">
        <v>493</v>
      </c>
      <c r="F11" s="260" t="s">
        <v>405</v>
      </c>
      <c r="G11" s="247" t="s">
        <v>439</v>
      </c>
      <c r="H11" s="3189"/>
      <c r="I11" s="5893"/>
      <c r="J11" s="37"/>
      <c r="K11" s="37"/>
      <c r="L11" s="37"/>
      <c r="M11" s="37"/>
      <c r="N11" s="37"/>
      <c r="O11" s="37"/>
      <c r="P11" s="37"/>
      <c r="Q11" s="37"/>
      <c r="R11" s="37"/>
      <c r="S11" s="37"/>
      <c r="T11" s="37"/>
      <c r="U11" s="37"/>
      <c r="V11" s="37"/>
    </row>
    <row r="12" spans="1:22" x14ac:dyDescent="0.2">
      <c r="A12" s="37"/>
      <c r="B12" s="270" t="s">
        <v>78</v>
      </c>
      <c r="C12" s="638"/>
      <c r="D12" s="271">
        <v>900</v>
      </c>
      <c r="E12" s="271" t="s">
        <v>494</v>
      </c>
      <c r="F12" s="272" t="s">
        <v>405</v>
      </c>
      <c r="G12" s="261" t="s">
        <v>20</v>
      </c>
      <c r="H12" s="3190">
        <f>I12-$M$5</f>
        <v>-9.0308998699194358</v>
      </c>
      <c r="I12" s="3188"/>
      <c r="J12" s="37"/>
      <c r="K12" s="37"/>
      <c r="L12" s="37"/>
      <c r="M12" s="37"/>
      <c r="N12" s="37"/>
      <c r="O12" s="37"/>
      <c r="P12" s="37"/>
      <c r="Q12" s="37"/>
      <c r="R12" s="37"/>
      <c r="S12" s="37"/>
      <c r="T12" s="37"/>
      <c r="U12" s="37"/>
      <c r="V12" s="37"/>
    </row>
    <row r="13" spans="1:22" x14ac:dyDescent="0.2">
      <c r="A13" s="37"/>
      <c r="B13" s="273" t="s">
        <v>440</v>
      </c>
      <c r="C13" s="639"/>
      <c r="D13" s="274">
        <v>900</v>
      </c>
      <c r="E13" s="274" t="s">
        <v>494</v>
      </c>
      <c r="F13" s="275" t="s">
        <v>405</v>
      </c>
      <c r="G13" s="252" t="s">
        <v>20</v>
      </c>
      <c r="H13" s="3188">
        <f>I12-$M$5</f>
        <v>-9.0308998699194358</v>
      </c>
      <c r="I13" s="5892"/>
      <c r="J13" s="37"/>
      <c r="K13" s="37"/>
      <c r="L13" s="37"/>
      <c r="M13" s="37"/>
      <c r="N13" s="37"/>
      <c r="O13" s="37"/>
      <c r="P13" s="37"/>
      <c r="Q13" s="37"/>
      <c r="R13" s="37"/>
      <c r="S13" s="37"/>
      <c r="T13" s="37"/>
      <c r="U13" s="37"/>
      <c r="V13" s="37"/>
    </row>
    <row r="14" spans="1:22" x14ac:dyDescent="0.2">
      <c r="A14" s="37"/>
      <c r="B14" s="273" t="s">
        <v>441</v>
      </c>
      <c r="C14" s="639"/>
      <c r="D14" s="274">
        <v>900</v>
      </c>
      <c r="E14" s="274" t="s">
        <v>494</v>
      </c>
      <c r="F14" s="275" t="s">
        <v>405</v>
      </c>
      <c r="G14" s="252" t="s">
        <v>20</v>
      </c>
      <c r="H14" s="3188">
        <f>I12-$N$5</f>
        <v>-6.0205999132796242</v>
      </c>
      <c r="I14" s="5892"/>
      <c r="J14" s="37"/>
      <c r="K14" s="37"/>
      <c r="L14" s="37"/>
      <c r="M14" s="37"/>
      <c r="N14" s="37"/>
      <c r="O14" s="37"/>
      <c r="P14" s="37"/>
      <c r="Q14" s="37"/>
      <c r="R14" s="37"/>
      <c r="S14" s="37"/>
      <c r="T14" s="37"/>
      <c r="U14" s="37"/>
      <c r="V14" s="37"/>
    </row>
    <row r="15" spans="1:22" x14ac:dyDescent="0.2">
      <c r="A15" s="37"/>
      <c r="B15" s="273" t="s">
        <v>442</v>
      </c>
      <c r="C15" s="639"/>
      <c r="D15" s="274">
        <v>900</v>
      </c>
      <c r="E15" s="274" t="s">
        <v>494</v>
      </c>
      <c r="F15" s="275" t="s">
        <v>405</v>
      </c>
      <c r="G15" s="252" t="s">
        <v>20</v>
      </c>
      <c r="H15" s="3188">
        <f>I12-$O$5</f>
        <v>-4.2596873227228107</v>
      </c>
      <c r="I15" s="5892"/>
      <c r="J15" s="37"/>
      <c r="K15" s="37"/>
      <c r="L15" s="37"/>
      <c r="M15" s="37"/>
      <c r="N15" s="37"/>
      <c r="O15" s="37"/>
      <c r="P15" s="37"/>
      <c r="Q15" s="37"/>
      <c r="R15" s="37"/>
      <c r="S15" s="37"/>
      <c r="T15" s="37"/>
      <c r="U15" s="37"/>
      <c r="V15" s="37"/>
    </row>
    <row r="16" spans="1:22" x14ac:dyDescent="0.2">
      <c r="A16" s="37"/>
      <c r="B16" s="273" t="s">
        <v>424</v>
      </c>
      <c r="C16" s="639"/>
      <c r="D16" s="274">
        <v>900</v>
      </c>
      <c r="E16" s="274" t="s">
        <v>494</v>
      </c>
      <c r="F16" s="275" t="s">
        <v>405</v>
      </c>
      <c r="G16" s="252" t="s">
        <v>20</v>
      </c>
      <c r="H16" s="3188">
        <f>I12-$P$5</f>
        <v>-3.0102999566398121</v>
      </c>
      <c r="I16" s="5892"/>
      <c r="J16" s="37"/>
      <c r="K16" s="37"/>
      <c r="L16" s="37"/>
      <c r="M16" s="37"/>
      <c r="N16" s="37"/>
      <c r="O16" s="37"/>
      <c r="P16" s="37"/>
      <c r="Q16" s="37"/>
      <c r="R16" s="37"/>
      <c r="S16" s="37"/>
      <c r="T16" s="37"/>
      <c r="U16" s="37"/>
      <c r="V16" s="37"/>
    </row>
    <row r="17" spans="1:22" x14ac:dyDescent="0.2">
      <c r="A17" s="37"/>
      <c r="B17" s="273" t="s">
        <v>443</v>
      </c>
      <c r="C17" s="639"/>
      <c r="D17" s="274">
        <v>900</v>
      </c>
      <c r="E17" s="274" t="s">
        <v>494</v>
      </c>
      <c r="F17" s="275" t="s">
        <v>405</v>
      </c>
      <c r="G17" s="252" t="s">
        <v>20</v>
      </c>
      <c r="H17" s="3188"/>
      <c r="I17" s="5892"/>
      <c r="J17" s="37"/>
      <c r="K17" s="37"/>
      <c r="L17" s="37"/>
      <c r="M17" s="37"/>
      <c r="N17" s="37"/>
      <c r="O17" s="37"/>
      <c r="P17" s="37"/>
      <c r="Q17" s="37"/>
      <c r="R17" s="37"/>
      <c r="S17" s="37"/>
      <c r="T17" s="37"/>
      <c r="U17" s="37"/>
      <c r="V17" s="37"/>
    </row>
    <row r="18" spans="1:22" x14ac:dyDescent="0.2">
      <c r="A18" s="37"/>
      <c r="B18" s="273" t="s">
        <v>444</v>
      </c>
      <c r="C18" s="639"/>
      <c r="D18" s="274">
        <v>900</v>
      </c>
      <c r="E18" s="274" t="s">
        <v>494</v>
      </c>
      <c r="F18" s="275" t="s">
        <v>405</v>
      </c>
      <c r="G18" s="252" t="s">
        <v>20</v>
      </c>
      <c r="H18" s="3188"/>
      <c r="I18" s="5892"/>
      <c r="J18" s="37"/>
      <c r="K18" s="37"/>
      <c r="L18" s="37"/>
      <c r="M18" s="37"/>
      <c r="N18" s="37"/>
      <c r="O18" s="37"/>
      <c r="P18" s="37"/>
      <c r="Q18" s="37"/>
      <c r="R18" s="37"/>
      <c r="S18" s="37"/>
      <c r="T18" s="37"/>
      <c r="U18" s="37"/>
      <c r="V18" s="37"/>
    </row>
    <row r="19" spans="1:22" x14ac:dyDescent="0.2">
      <c r="A19" s="37"/>
      <c r="B19" s="273" t="s">
        <v>445</v>
      </c>
      <c r="C19" s="639"/>
      <c r="D19" s="274">
        <v>900</v>
      </c>
      <c r="E19" s="274" t="s">
        <v>494</v>
      </c>
      <c r="F19" s="275" t="s">
        <v>405</v>
      </c>
      <c r="G19" s="252" t="s">
        <v>20</v>
      </c>
      <c r="H19" s="3188"/>
      <c r="I19" s="5892"/>
      <c r="J19" s="37"/>
      <c r="K19" s="37"/>
      <c r="L19" s="37"/>
      <c r="M19" s="37"/>
      <c r="N19" s="37"/>
      <c r="O19" s="37"/>
      <c r="P19" s="37"/>
      <c r="Q19" s="37"/>
      <c r="R19" s="37"/>
      <c r="S19" s="37"/>
      <c r="T19" s="37"/>
      <c r="U19" s="37"/>
      <c r="V19" s="37"/>
    </row>
    <row r="20" spans="1:22" x14ac:dyDescent="0.2">
      <c r="A20" s="37"/>
      <c r="B20" s="276" t="s">
        <v>446</v>
      </c>
      <c r="C20" s="640"/>
      <c r="D20" s="277">
        <v>900</v>
      </c>
      <c r="E20" s="277" t="s">
        <v>494</v>
      </c>
      <c r="F20" s="278" t="s">
        <v>405</v>
      </c>
      <c r="G20" s="247" t="s">
        <v>20</v>
      </c>
      <c r="H20" s="3189"/>
      <c r="I20" s="5893"/>
      <c r="J20" s="37"/>
      <c r="K20" s="37"/>
      <c r="L20" s="37"/>
      <c r="M20" s="37"/>
      <c r="N20" s="37"/>
      <c r="O20" s="37"/>
      <c r="P20" s="37"/>
      <c r="Q20" s="37"/>
      <c r="R20" s="37"/>
      <c r="S20" s="37"/>
      <c r="T20" s="37"/>
      <c r="U20" s="37"/>
      <c r="V20" s="37"/>
    </row>
    <row r="21" spans="1:22" x14ac:dyDescent="0.2">
      <c r="A21" s="37"/>
      <c r="B21" s="262" t="s">
        <v>78</v>
      </c>
      <c r="C21" s="641"/>
      <c r="D21" s="263">
        <v>1800</v>
      </c>
      <c r="E21" s="263" t="s">
        <v>495</v>
      </c>
      <c r="F21" s="283" t="s">
        <v>405</v>
      </c>
      <c r="G21" s="261" t="s">
        <v>20</v>
      </c>
      <c r="H21" s="3190">
        <f>I21-$M$5</f>
        <v>-9.0308998699194358</v>
      </c>
      <c r="I21" s="3188"/>
      <c r="J21" s="37"/>
      <c r="K21" s="37"/>
      <c r="L21" s="37"/>
      <c r="M21" s="37"/>
      <c r="N21" s="37"/>
      <c r="O21" s="37"/>
      <c r="P21" s="37"/>
      <c r="Q21" s="37"/>
      <c r="R21" s="37"/>
      <c r="S21" s="37"/>
      <c r="T21" s="37"/>
      <c r="U21" s="37"/>
      <c r="V21" s="37"/>
    </row>
    <row r="22" spans="1:22" x14ac:dyDescent="0.2">
      <c r="A22" s="37"/>
      <c r="B22" s="264" t="s">
        <v>440</v>
      </c>
      <c r="C22" s="642"/>
      <c r="D22" s="265">
        <v>1800</v>
      </c>
      <c r="E22" s="265" t="s">
        <v>495</v>
      </c>
      <c r="F22" s="279" t="s">
        <v>405</v>
      </c>
      <c r="G22" s="252" t="s">
        <v>20</v>
      </c>
      <c r="H22" s="3188">
        <f>I21-$M$5</f>
        <v>-9.0308998699194358</v>
      </c>
      <c r="I22" s="5892"/>
      <c r="J22" s="37"/>
      <c r="K22" s="37"/>
      <c r="L22" s="37"/>
      <c r="M22" s="37"/>
      <c r="N22" s="37"/>
      <c r="O22" s="37"/>
      <c r="P22" s="37"/>
      <c r="Q22" s="37"/>
      <c r="R22" s="37"/>
      <c r="S22" s="37"/>
      <c r="T22" s="37"/>
      <c r="U22" s="37"/>
      <c r="V22" s="37"/>
    </row>
    <row r="23" spans="1:22" x14ac:dyDescent="0.2">
      <c r="A23" s="37"/>
      <c r="B23" s="264" t="s">
        <v>441</v>
      </c>
      <c r="C23" s="642"/>
      <c r="D23" s="265">
        <v>1800</v>
      </c>
      <c r="E23" s="265" t="s">
        <v>495</v>
      </c>
      <c r="F23" s="279" t="s">
        <v>405</v>
      </c>
      <c r="G23" s="252" t="s">
        <v>20</v>
      </c>
      <c r="H23" s="3188">
        <f>I21-$N$5</f>
        <v>-6.0205999132796242</v>
      </c>
      <c r="I23" s="5892"/>
      <c r="J23" s="37"/>
      <c r="K23" s="37"/>
      <c r="L23" s="37"/>
      <c r="M23" s="37"/>
      <c r="N23" s="37"/>
      <c r="O23" s="37"/>
      <c r="P23" s="37"/>
      <c r="Q23" s="37"/>
      <c r="R23" s="37"/>
      <c r="S23" s="37"/>
      <c r="T23" s="37"/>
      <c r="U23" s="37"/>
      <c r="V23" s="37"/>
    </row>
    <row r="24" spans="1:22" x14ac:dyDescent="0.2">
      <c r="A24" s="37"/>
      <c r="B24" s="264" t="s">
        <v>442</v>
      </c>
      <c r="C24" s="642"/>
      <c r="D24" s="265">
        <v>1800</v>
      </c>
      <c r="E24" s="265" t="s">
        <v>495</v>
      </c>
      <c r="F24" s="279" t="s">
        <v>405</v>
      </c>
      <c r="G24" s="252" t="s">
        <v>20</v>
      </c>
      <c r="H24" s="3188">
        <f>I21-$O$5</f>
        <v>-4.2596873227228107</v>
      </c>
      <c r="I24" s="5892"/>
      <c r="J24" s="37"/>
      <c r="K24" s="37"/>
      <c r="L24" s="37"/>
      <c r="M24" s="37"/>
      <c r="N24" s="37"/>
      <c r="O24" s="37"/>
      <c r="P24" s="37"/>
      <c r="Q24" s="37"/>
      <c r="R24" s="37"/>
      <c r="S24" s="37"/>
      <c r="T24" s="37"/>
      <c r="U24" s="37"/>
      <c r="V24" s="37"/>
    </row>
    <row r="25" spans="1:22" x14ac:dyDescent="0.2">
      <c r="A25" s="37"/>
      <c r="B25" s="264" t="s">
        <v>424</v>
      </c>
      <c r="C25" s="642"/>
      <c r="D25" s="265">
        <v>1800</v>
      </c>
      <c r="E25" s="265" t="s">
        <v>495</v>
      </c>
      <c r="F25" s="279" t="s">
        <v>405</v>
      </c>
      <c r="G25" s="252" t="s">
        <v>20</v>
      </c>
      <c r="H25" s="3188">
        <f>I21-$P$5</f>
        <v>-3.0102999566398121</v>
      </c>
      <c r="I25" s="5892"/>
      <c r="J25" s="37"/>
      <c r="K25" s="37"/>
      <c r="L25" s="37"/>
      <c r="M25" s="37"/>
      <c r="N25" s="37"/>
      <c r="O25" s="37"/>
      <c r="P25" s="37"/>
      <c r="Q25" s="37"/>
      <c r="R25" s="37"/>
      <c r="S25" s="37"/>
      <c r="T25" s="37"/>
      <c r="U25" s="37"/>
      <c r="V25" s="37"/>
    </row>
    <row r="26" spans="1:22" x14ac:dyDescent="0.2">
      <c r="A26" s="37"/>
      <c r="B26" s="264" t="s">
        <v>443</v>
      </c>
      <c r="C26" s="642"/>
      <c r="D26" s="265">
        <v>1800</v>
      </c>
      <c r="E26" s="265" t="s">
        <v>495</v>
      </c>
      <c r="F26" s="279" t="s">
        <v>405</v>
      </c>
      <c r="G26" s="252" t="s">
        <v>20</v>
      </c>
      <c r="H26" s="3188"/>
      <c r="I26" s="5892"/>
      <c r="J26" s="37"/>
      <c r="K26" s="37"/>
      <c r="L26" s="37"/>
      <c r="M26" s="37"/>
      <c r="N26" s="37"/>
      <c r="O26" s="37"/>
      <c r="P26" s="37"/>
      <c r="Q26" s="37"/>
      <c r="R26" s="37"/>
      <c r="S26" s="37"/>
      <c r="T26" s="37"/>
      <c r="U26" s="37"/>
      <c r="V26" s="37"/>
    </row>
    <row r="27" spans="1:22" x14ac:dyDescent="0.2">
      <c r="A27" s="37"/>
      <c r="B27" s="264" t="s">
        <v>444</v>
      </c>
      <c r="C27" s="642"/>
      <c r="D27" s="265">
        <v>1800</v>
      </c>
      <c r="E27" s="265" t="s">
        <v>495</v>
      </c>
      <c r="F27" s="279" t="s">
        <v>405</v>
      </c>
      <c r="G27" s="252" t="s">
        <v>20</v>
      </c>
      <c r="H27" s="3188"/>
      <c r="I27" s="5892"/>
      <c r="J27" s="37"/>
      <c r="K27" s="37"/>
      <c r="L27" s="37"/>
      <c r="M27" s="37"/>
      <c r="N27" s="37"/>
      <c r="O27" s="37"/>
      <c r="P27" s="37"/>
      <c r="Q27" s="37"/>
      <c r="R27" s="37"/>
      <c r="S27" s="37"/>
      <c r="T27" s="37"/>
      <c r="U27" s="37"/>
      <c r="V27" s="37"/>
    </row>
    <row r="28" spans="1:22" x14ac:dyDescent="0.2">
      <c r="A28" s="37"/>
      <c r="B28" s="264" t="s">
        <v>445</v>
      </c>
      <c r="C28" s="642"/>
      <c r="D28" s="265">
        <v>1800</v>
      </c>
      <c r="E28" s="265" t="s">
        <v>495</v>
      </c>
      <c r="F28" s="279" t="s">
        <v>405</v>
      </c>
      <c r="G28" s="252" t="s">
        <v>20</v>
      </c>
      <c r="H28" s="3188"/>
      <c r="I28" s="5892"/>
      <c r="J28" s="37"/>
      <c r="K28" s="37"/>
      <c r="L28" s="37"/>
      <c r="M28" s="37"/>
      <c r="N28" s="37"/>
      <c r="O28" s="37"/>
      <c r="P28" s="37"/>
      <c r="Q28" s="37"/>
      <c r="R28" s="37"/>
      <c r="S28" s="37"/>
      <c r="T28" s="37"/>
      <c r="U28" s="37"/>
      <c r="V28" s="37"/>
    </row>
    <row r="29" spans="1:22" x14ac:dyDescent="0.2">
      <c r="A29" s="37"/>
      <c r="B29" s="266" t="s">
        <v>446</v>
      </c>
      <c r="C29" s="643"/>
      <c r="D29" s="267">
        <v>1800</v>
      </c>
      <c r="E29" s="267" t="s">
        <v>495</v>
      </c>
      <c r="F29" s="284" t="s">
        <v>405</v>
      </c>
      <c r="G29" s="247" t="s">
        <v>20</v>
      </c>
      <c r="H29" s="3189"/>
      <c r="I29" s="5893"/>
      <c r="J29" s="37"/>
      <c r="K29" s="37"/>
      <c r="L29" s="37"/>
      <c r="M29" s="37"/>
      <c r="N29" s="37"/>
      <c r="O29" s="37"/>
      <c r="P29" s="37"/>
      <c r="Q29" s="37"/>
      <c r="R29" s="37"/>
      <c r="S29" s="37"/>
      <c r="T29" s="37"/>
      <c r="U29" s="37"/>
      <c r="V29" s="37"/>
    </row>
    <row r="30" spans="1:22" x14ac:dyDescent="0.2">
      <c r="A30" s="37"/>
      <c r="B30" s="290" t="s">
        <v>78</v>
      </c>
      <c r="C30" s="644"/>
      <c r="D30" s="291">
        <v>1900</v>
      </c>
      <c r="E30" s="291" t="s">
        <v>496</v>
      </c>
      <c r="F30" s="292" t="s">
        <v>405</v>
      </c>
      <c r="G30" s="257" t="s">
        <v>439</v>
      </c>
      <c r="H30" s="3188">
        <f>I30-$M$5</f>
        <v>-9.0308998699194358</v>
      </c>
      <c r="I30" s="3188"/>
      <c r="J30" s="37"/>
      <c r="K30" s="37"/>
      <c r="L30" s="37"/>
      <c r="M30" s="37"/>
      <c r="N30" s="37"/>
      <c r="O30" s="37"/>
      <c r="P30" s="37"/>
      <c r="Q30" s="37"/>
      <c r="R30" s="37"/>
      <c r="S30" s="37"/>
      <c r="T30" s="37"/>
      <c r="U30" s="37"/>
      <c r="V30" s="37"/>
    </row>
    <row r="31" spans="1:22" x14ac:dyDescent="0.2">
      <c r="A31" s="37"/>
      <c r="B31" s="293" t="s">
        <v>440</v>
      </c>
      <c r="C31" s="645"/>
      <c r="D31" s="294">
        <v>1900</v>
      </c>
      <c r="E31" s="294" t="s">
        <v>496</v>
      </c>
      <c r="F31" s="295" t="s">
        <v>405</v>
      </c>
      <c r="G31" s="252" t="s">
        <v>439</v>
      </c>
      <c r="H31" s="3188">
        <f>I30-$M$5</f>
        <v>-9.0308998699194358</v>
      </c>
      <c r="I31" s="5892"/>
      <c r="J31" s="37"/>
      <c r="K31" s="37"/>
      <c r="L31" s="37"/>
      <c r="M31" s="37"/>
      <c r="N31" s="37"/>
      <c r="O31" s="37"/>
      <c r="P31" s="37"/>
      <c r="Q31" s="37"/>
      <c r="R31" s="37"/>
      <c r="S31" s="37"/>
      <c r="T31" s="37"/>
      <c r="U31" s="37"/>
      <c r="V31" s="37"/>
    </row>
    <row r="32" spans="1:22" x14ac:dyDescent="0.2">
      <c r="A32" s="37"/>
      <c r="B32" s="293" t="s">
        <v>441</v>
      </c>
      <c r="C32" s="645"/>
      <c r="D32" s="294">
        <v>1900</v>
      </c>
      <c r="E32" s="294" t="s">
        <v>496</v>
      </c>
      <c r="F32" s="295" t="s">
        <v>405</v>
      </c>
      <c r="G32" s="252" t="s">
        <v>439</v>
      </c>
      <c r="H32" s="3188">
        <f>I30-$N$5</f>
        <v>-6.0205999132796242</v>
      </c>
      <c r="I32" s="5892"/>
      <c r="J32" s="37"/>
      <c r="K32" s="37"/>
      <c r="L32" s="37"/>
      <c r="M32" s="37"/>
      <c r="N32" s="37"/>
      <c r="O32" s="37"/>
      <c r="P32" s="37"/>
      <c r="Q32" s="37"/>
      <c r="R32" s="37"/>
      <c r="S32" s="37"/>
      <c r="T32" s="37"/>
      <c r="U32" s="37"/>
      <c r="V32" s="37"/>
    </row>
    <row r="33" spans="1:22" x14ac:dyDescent="0.2">
      <c r="A33" s="37"/>
      <c r="B33" s="293" t="s">
        <v>442</v>
      </c>
      <c r="C33" s="645"/>
      <c r="D33" s="294">
        <v>1900</v>
      </c>
      <c r="E33" s="294" t="s">
        <v>496</v>
      </c>
      <c r="F33" s="295" t="s">
        <v>405</v>
      </c>
      <c r="G33" s="252" t="s">
        <v>439</v>
      </c>
      <c r="H33" s="3188">
        <f>I30-$O$5</f>
        <v>-4.2596873227228107</v>
      </c>
      <c r="I33" s="5892"/>
      <c r="J33" s="37"/>
      <c r="K33" s="37"/>
      <c r="L33" s="37"/>
      <c r="M33" s="37"/>
      <c r="N33" s="37"/>
      <c r="O33" s="37"/>
      <c r="P33" s="37"/>
      <c r="Q33" s="37"/>
      <c r="R33" s="37"/>
      <c r="S33" s="37"/>
      <c r="T33" s="37"/>
      <c r="U33" s="37"/>
      <c r="V33" s="37"/>
    </row>
    <row r="34" spans="1:22" x14ac:dyDescent="0.2">
      <c r="A34" s="37"/>
      <c r="B34" s="293" t="s">
        <v>424</v>
      </c>
      <c r="C34" s="645"/>
      <c r="D34" s="294">
        <v>1900</v>
      </c>
      <c r="E34" s="294" t="s">
        <v>496</v>
      </c>
      <c r="F34" s="295" t="s">
        <v>405</v>
      </c>
      <c r="G34" s="252" t="s">
        <v>439</v>
      </c>
      <c r="H34" s="3188">
        <f>I30-$P$5</f>
        <v>-3.0102999566398121</v>
      </c>
      <c r="I34" s="5892"/>
      <c r="J34" s="37"/>
      <c r="K34" s="37"/>
      <c r="L34" s="37"/>
      <c r="M34" s="37"/>
      <c r="N34" s="37"/>
      <c r="O34" s="37"/>
      <c r="P34" s="37"/>
      <c r="Q34" s="37"/>
      <c r="R34" s="37"/>
      <c r="S34" s="37"/>
      <c r="T34" s="37"/>
      <c r="U34" s="37"/>
      <c r="V34" s="37"/>
    </row>
    <row r="35" spans="1:22" x14ac:dyDescent="0.2">
      <c r="A35" s="37"/>
      <c r="B35" s="293" t="s">
        <v>443</v>
      </c>
      <c r="C35" s="645"/>
      <c r="D35" s="294">
        <v>1900</v>
      </c>
      <c r="E35" s="294" t="s">
        <v>496</v>
      </c>
      <c r="F35" s="295" t="s">
        <v>405</v>
      </c>
      <c r="G35" s="252" t="s">
        <v>439</v>
      </c>
      <c r="H35" s="3188"/>
      <c r="I35" s="5892"/>
      <c r="J35" s="37"/>
      <c r="K35" s="37"/>
      <c r="L35" s="37"/>
      <c r="M35" s="37"/>
      <c r="N35" s="37"/>
      <c r="O35" s="37"/>
      <c r="P35" s="37"/>
      <c r="Q35" s="37"/>
      <c r="R35" s="37"/>
      <c r="S35" s="37"/>
      <c r="T35" s="37"/>
      <c r="U35" s="37"/>
      <c r="V35" s="37"/>
    </row>
    <row r="36" spans="1:22" x14ac:dyDescent="0.2">
      <c r="A36" s="37"/>
      <c r="B36" s="293" t="s">
        <v>444</v>
      </c>
      <c r="C36" s="645"/>
      <c r="D36" s="294">
        <v>1900</v>
      </c>
      <c r="E36" s="294" t="s">
        <v>496</v>
      </c>
      <c r="F36" s="295" t="s">
        <v>405</v>
      </c>
      <c r="G36" s="252" t="s">
        <v>439</v>
      </c>
      <c r="H36" s="3188"/>
      <c r="I36" s="5892"/>
      <c r="J36" s="37"/>
      <c r="K36" s="37"/>
      <c r="L36" s="37"/>
      <c r="M36" s="37"/>
      <c r="N36" s="37"/>
      <c r="O36" s="37"/>
      <c r="P36" s="37"/>
      <c r="Q36" s="37"/>
      <c r="R36" s="37"/>
      <c r="S36" s="37"/>
      <c r="T36" s="37"/>
      <c r="U36" s="37"/>
      <c r="V36" s="37"/>
    </row>
    <row r="37" spans="1:22" x14ac:dyDescent="0.2">
      <c r="A37" s="37"/>
      <c r="B37" s="293" t="s">
        <v>445</v>
      </c>
      <c r="C37" s="645"/>
      <c r="D37" s="294">
        <v>1900</v>
      </c>
      <c r="E37" s="294" t="s">
        <v>496</v>
      </c>
      <c r="F37" s="295" t="s">
        <v>405</v>
      </c>
      <c r="G37" s="252" t="s">
        <v>439</v>
      </c>
      <c r="H37" s="3188"/>
      <c r="I37" s="5892"/>
      <c r="J37" s="37"/>
      <c r="K37" s="37"/>
      <c r="L37" s="37"/>
      <c r="M37" s="37"/>
      <c r="N37" s="37"/>
      <c r="O37" s="37"/>
      <c r="P37" s="37"/>
      <c r="Q37" s="37"/>
      <c r="R37" s="37"/>
      <c r="S37" s="37"/>
      <c r="T37" s="37"/>
      <c r="U37" s="37"/>
      <c r="V37" s="37"/>
    </row>
    <row r="38" spans="1:22" ht="13.5" thickBot="1" x14ac:dyDescent="0.25">
      <c r="A38" s="37"/>
      <c r="B38" s="296" t="s">
        <v>446</v>
      </c>
      <c r="C38" s="646"/>
      <c r="D38" s="297">
        <v>1900</v>
      </c>
      <c r="E38" s="297" t="s">
        <v>496</v>
      </c>
      <c r="F38" s="298" t="s">
        <v>405</v>
      </c>
      <c r="G38" s="246" t="s">
        <v>439</v>
      </c>
      <c r="H38" s="3189"/>
      <c r="I38" s="5894"/>
      <c r="J38" s="37"/>
      <c r="K38" s="37"/>
      <c r="L38" s="37"/>
      <c r="M38" s="37"/>
      <c r="N38" s="37"/>
      <c r="O38" s="37"/>
      <c r="P38" s="37"/>
      <c r="Q38" s="37"/>
      <c r="R38" s="37"/>
      <c r="S38" s="37"/>
      <c r="T38" s="37"/>
      <c r="U38" s="37"/>
      <c r="V38" s="37"/>
    </row>
    <row r="39" spans="1:22" x14ac:dyDescent="0.2">
      <c r="A39" s="37"/>
      <c r="B39" s="250" t="s">
        <v>560</v>
      </c>
      <c r="C39" s="647"/>
      <c r="D39" s="244" t="s">
        <v>67</v>
      </c>
      <c r="E39" s="244" t="s">
        <v>497</v>
      </c>
      <c r="F39" s="245" t="s">
        <v>405</v>
      </c>
      <c r="G39" s="253" t="s">
        <v>20</v>
      </c>
      <c r="H39" s="3188"/>
      <c r="I39" s="37"/>
      <c r="J39" s="37"/>
      <c r="K39" s="37"/>
      <c r="L39" s="37"/>
      <c r="M39" s="37"/>
      <c r="N39" s="37"/>
      <c r="O39" s="37"/>
      <c r="P39" s="37"/>
      <c r="Q39" s="37"/>
      <c r="R39" s="37"/>
      <c r="S39" s="37"/>
      <c r="T39" s="37"/>
      <c r="U39" s="37"/>
      <c r="V39" s="37"/>
    </row>
    <row r="40" spans="1:22" x14ac:dyDescent="0.2">
      <c r="A40" s="37"/>
      <c r="B40" s="248" t="s">
        <v>560</v>
      </c>
      <c r="C40" s="636"/>
      <c r="D40" s="240" t="s">
        <v>447</v>
      </c>
      <c r="E40" s="240" t="s">
        <v>496</v>
      </c>
      <c r="F40" s="241" t="s">
        <v>405</v>
      </c>
      <c r="G40" s="252" t="s">
        <v>439</v>
      </c>
      <c r="H40" s="3188"/>
      <c r="I40" s="37"/>
      <c r="J40" s="37"/>
      <c r="K40" s="37"/>
      <c r="L40" s="37"/>
      <c r="M40" s="37"/>
      <c r="N40" s="37"/>
      <c r="O40" s="37"/>
      <c r="P40" s="37"/>
      <c r="Q40" s="37"/>
      <c r="R40" s="37"/>
      <c r="S40" s="37"/>
      <c r="T40" s="37"/>
      <c r="U40" s="37"/>
      <c r="V40" s="37"/>
    </row>
    <row r="41" spans="1:22" x14ac:dyDescent="0.2">
      <c r="A41" s="37"/>
      <c r="B41" s="248" t="s">
        <v>560</v>
      </c>
      <c r="C41" s="636"/>
      <c r="D41" s="240" t="s">
        <v>74</v>
      </c>
      <c r="E41" s="240" t="s">
        <v>495</v>
      </c>
      <c r="F41" s="241" t="s">
        <v>405</v>
      </c>
      <c r="G41" s="252" t="s">
        <v>20</v>
      </c>
      <c r="H41" s="3188"/>
      <c r="I41" s="37"/>
      <c r="J41" s="37"/>
      <c r="K41" s="37"/>
      <c r="L41" s="37"/>
      <c r="M41" s="37"/>
      <c r="N41" s="37"/>
      <c r="O41" s="37"/>
      <c r="P41" s="37"/>
      <c r="Q41" s="37"/>
      <c r="R41" s="37"/>
      <c r="S41" s="37"/>
      <c r="T41" s="37"/>
      <c r="U41" s="37"/>
      <c r="V41" s="37"/>
    </row>
    <row r="42" spans="1:22" x14ac:dyDescent="0.2">
      <c r="A42" s="37"/>
      <c r="B42" s="248" t="s">
        <v>560</v>
      </c>
      <c r="C42" s="636"/>
      <c r="D42" s="240" t="s">
        <v>448</v>
      </c>
      <c r="E42" s="240" t="s">
        <v>498</v>
      </c>
      <c r="F42" s="241" t="s">
        <v>405</v>
      </c>
      <c r="G42" s="252" t="s">
        <v>439</v>
      </c>
      <c r="H42" s="3188"/>
      <c r="I42" s="37"/>
      <c r="J42" s="37"/>
      <c r="K42" s="37"/>
      <c r="L42" s="37"/>
      <c r="M42" s="37"/>
      <c r="N42" s="37"/>
      <c r="O42" s="37"/>
      <c r="P42" s="37"/>
      <c r="Q42" s="37"/>
      <c r="R42" s="37"/>
      <c r="S42" s="37"/>
      <c r="T42" s="37"/>
      <c r="U42" s="37"/>
      <c r="V42" s="37"/>
    </row>
    <row r="43" spans="1:22" x14ac:dyDescent="0.2">
      <c r="A43" s="37"/>
      <c r="B43" s="248" t="s">
        <v>560</v>
      </c>
      <c r="C43" s="636"/>
      <c r="D43" s="240" t="s">
        <v>75</v>
      </c>
      <c r="E43" s="240" t="s">
        <v>493</v>
      </c>
      <c r="F43" s="243" t="s">
        <v>405</v>
      </c>
      <c r="G43" s="252" t="s">
        <v>449</v>
      </c>
      <c r="H43" s="3188"/>
      <c r="I43" s="37"/>
      <c r="J43" s="37"/>
      <c r="K43" s="37"/>
      <c r="L43" s="37"/>
      <c r="M43" s="37"/>
      <c r="N43" s="37"/>
      <c r="O43" s="37"/>
      <c r="P43" s="37"/>
      <c r="Q43" s="37"/>
      <c r="R43" s="37"/>
      <c r="S43" s="37"/>
      <c r="T43" s="37"/>
      <c r="U43" s="37"/>
      <c r="V43" s="37"/>
    </row>
    <row r="44" spans="1:22" x14ac:dyDescent="0.2">
      <c r="A44" s="37"/>
      <c r="B44" s="248" t="s">
        <v>560</v>
      </c>
      <c r="C44" s="636"/>
      <c r="D44" s="240" t="s">
        <v>450</v>
      </c>
      <c r="E44" s="240" t="s">
        <v>499</v>
      </c>
      <c r="F44" s="241" t="s">
        <v>405</v>
      </c>
      <c r="G44" s="252"/>
      <c r="H44" s="3188"/>
      <c r="I44" s="37"/>
      <c r="J44" s="37"/>
      <c r="K44" s="37"/>
      <c r="L44" s="37"/>
      <c r="M44" s="37"/>
      <c r="N44" s="37"/>
      <c r="O44" s="37"/>
      <c r="P44" s="37"/>
      <c r="Q44" s="37"/>
      <c r="R44" s="37"/>
      <c r="S44" s="37"/>
      <c r="T44" s="37"/>
      <c r="U44" s="37"/>
      <c r="V44" s="37"/>
    </row>
    <row r="45" spans="1:22" x14ac:dyDescent="0.2">
      <c r="A45" s="37"/>
      <c r="B45" s="248" t="s">
        <v>560</v>
      </c>
      <c r="C45" s="636"/>
      <c r="D45" s="240" t="s">
        <v>76</v>
      </c>
      <c r="E45" s="240" t="s">
        <v>500</v>
      </c>
      <c r="F45" s="241" t="s">
        <v>405</v>
      </c>
      <c r="G45" s="252"/>
      <c r="H45" s="3188"/>
      <c r="I45" s="37"/>
      <c r="J45" s="37"/>
      <c r="K45" s="37"/>
      <c r="L45" s="37"/>
      <c r="M45" s="37"/>
      <c r="N45" s="37"/>
      <c r="O45" s="37"/>
      <c r="P45" s="37"/>
      <c r="Q45" s="37"/>
      <c r="R45" s="37"/>
      <c r="S45" s="37"/>
      <c r="T45" s="37"/>
      <c r="U45" s="37"/>
      <c r="V45" s="37"/>
    </row>
    <row r="46" spans="1:22" x14ac:dyDescent="0.2">
      <c r="A46" s="37"/>
      <c r="B46" s="248" t="s">
        <v>560</v>
      </c>
      <c r="C46" s="636"/>
      <c r="D46" s="240" t="s">
        <v>68</v>
      </c>
      <c r="E46" s="240" t="s">
        <v>501</v>
      </c>
      <c r="F46" s="241" t="s">
        <v>405</v>
      </c>
      <c r="G46" s="252" t="s">
        <v>20</v>
      </c>
      <c r="H46" s="3188"/>
      <c r="I46" s="37"/>
      <c r="J46" s="37"/>
      <c r="K46" s="37"/>
      <c r="L46" s="37"/>
      <c r="M46" s="37"/>
      <c r="N46" s="37"/>
      <c r="O46" s="37"/>
      <c r="P46" s="37"/>
      <c r="Q46" s="37"/>
      <c r="R46" s="37"/>
      <c r="S46" s="37"/>
      <c r="T46" s="37"/>
      <c r="U46" s="37"/>
      <c r="V46" s="37"/>
    </row>
    <row r="47" spans="1:22" x14ac:dyDescent="0.2">
      <c r="A47" s="37"/>
      <c r="B47" s="248" t="s">
        <v>560</v>
      </c>
      <c r="C47" s="636"/>
      <c r="D47" s="240" t="s">
        <v>451</v>
      </c>
      <c r="E47" s="240" t="s">
        <v>502</v>
      </c>
      <c r="F47" s="241" t="s">
        <v>405</v>
      </c>
      <c r="G47" s="252"/>
      <c r="H47" s="3188"/>
      <c r="I47" s="37"/>
      <c r="J47" s="37"/>
      <c r="K47" s="37"/>
      <c r="L47" s="37"/>
      <c r="M47" s="37"/>
      <c r="N47" s="37"/>
      <c r="O47" s="37"/>
      <c r="P47" s="37"/>
      <c r="Q47" s="37"/>
      <c r="R47" s="37"/>
      <c r="S47" s="37"/>
      <c r="T47" s="37"/>
      <c r="U47" s="37"/>
      <c r="V47" s="37"/>
    </row>
    <row r="48" spans="1:22" x14ac:dyDescent="0.2">
      <c r="A48" s="37"/>
      <c r="B48" s="249" t="s">
        <v>560</v>
      </c>
      <c r="C48" s="648"/>
      <c r="D48" s="242" t="s">
        <v>452</v>
      </c>
      <c r="E48" s="242" t="s">
        <v>503</v>
      </c>
      <c r="F48" s="243" t="s">
        <v>405</v>
      </c>
      <c r="G48" s="246"/>
      <c r="H48" s="3188"/>
      <c r="I48" s="37"/>
      <c r="J48" s="37"/>
      <c r="K48" s="37"/>
      <c r="L48" s="37"/>
      <c r="M48" s="37"/>
      <c r="N48" s="37"/>
      <c r="O48" s="37"/>
      <c r="P48" s="37"/>
      <c r="Q48" s="37"/>
      <c r="R48" s="37"/>
      <c r="S48" s="37"/>
      <c r="T48" s="37"/>
      <c r="U48" s="37"/>
      <c r="V48" s="37"/>
    </row>
    <row r="49" spans="1:22" x14ac:dyDescent="0.2">
      <c r="A49" s="37"/>
      <c r="B49" s="299" t="s">
        <v>256</v>
      </c>
      <c r="C49" s="649"/>
      <c r="D49" s="300">
        <v>1</v>
      </c>
      <c r="E49" s="301" t="s">
        <v>497</v>
      </c>
      <c r="F49" s="302" t="s">
        <v>405</v>
      </c>
      <c r="G49" s="253" t="s">
        <v>453</v>
      </c>
      <c r="H49" s="3188"/>
      <c r="I49" s="37"/>
      <c r="J49" s="37"/>
      <c r="K49" s="37"/>
      <c r="L49" s="37"/>
      <c r="M49" s="37"/>
      <c r="N49" s="37"/>
      <c r="O49" s="37"/>
      <c r="P49" s="37"/>
      <c r="Q49" s="37"/>
      <c r="R49" s="37"/>
      <c r="S49" s="37"/>
      <c r="T49" s="37"/>
      <c r="U49" s="37"/>
      <c r="V49" s="37"/>
    </row>
    <row r="50" spans="1:22" x14ac:dyDescent="0.2">
      <c r="A50" s="37"/>
      <c r="B50" s="303" t="s">
        <v>256</v>
      </c>
      <c r="C50" s="650"/>
      <c r="D50" s="269">
        <v>2</v>
      </c>
      <c r="E50" s="304" t="s">
        <v>496</v>
      </c>
      <c r="F50" s="305" t="s">
        <v>405</v>
      </c>
      <c r="G50" s="246" t="s">
        <v>439</v>
      </c>
      <c r="H50" s="3188"/>
      <c r="I50" s="37"/>
      <c r="J50" s="37"/>
      <c r="K50" s="37"/>
      <c r="L50" s="37"/>
      <c r="M50" s="37"/>
      <c r="N50" s="37"/>
      <c r="O50" s="37"/>
      <c r="P50" s="37"/>
      <c r="Q50" s="37"/>
      <c r="R50" s="37"/>
      <c r="S50" s="37"/>
      <c r="T50" s="37"/>
      <c r="U50" s="37"/>
      <c r="V50" s="37"/>
    </row>
    <row r="51" spans="1:22" x14ac:dyDescent="0.2">
      <c r="A51" s="37"/>
      <c r="B51" s="303" t="s">
        <v>256</v>
      </c>
      <c r="C51" s="650"/>
      <c r="D51" s="269">
        <v>3</v>
      </c>
      <c r="E51" s="304" t="s">
        <v>495</v>
      </c>
      <c r="F51" s="305" t="s">
        <v>405</v>
      </c>
      <c r="G51" s="246" t="s">
        <v>453</v>
      </c>
      <c r="H51" s="3188"/>
      <c r="I51" s="37"/>
      <c r="J51" s="37"/>
      <c r="K51" s="37"/>
      <c r="L51" s="37"/>
      <c r="M51" s="37"/>
      <c r="N51" s="37"/>
      <c r="O51" s="37"/>
      <c r="P51" s="37"/>
      <c r="Q51" s="37"/>
      <c r="R51" s="37"/>
      <c r="S51" s="37"/>
      <c r="T51" s="37"/>
      <c r="U51" s="37"/>
      <c r="V51" s="37"/>
    </row>
    <row r="52" spans="1:22" x14ac:dyDescent="0.2">
      <c r="A52" s="37"/>
      <c r="B52" s="303" t="s">
        <v>256</v>
      </c>
      <c r="C52" s="650"/>
      <c r="D52" s="269">
        <v>4</v>
      </c>
      <c r="E52" s="304" t="s">
        <v>498</v>
      </c>
      <c r="F52" s="305" t="s">
        <v>405</v>
      </c>
      <c r="G52" s="246" t="s">
        <v>439</v>
      </c>
      <c r="H52" s="3188"/>
      <c r="I52" s="37"/>
      <c r="J52" s="37"/>
      <c r="K52" s="37"/>
      <c r="L52" s="37"/>
      <c r="M52" s="37"/>
      <c r="N52" s="37"/>
      <c r="O52" s="37"/>
      <c r="P52" s="37"/>
      <c r="Q52" s="37"/>
      <c r="R52" s="37"/>
      <c r="S52" s="37"/>
      <c r="T52" s="37"/>
      <c r="U52" s="37"/>
      <c r="V52" s="37"/>
    </row>
    <row r="53" spans="1:22" x14ac:dyDescent="0.2">
      <c r="A53" s="37"/>
      <c r="B53" s="303" t="s">
        <v>256</v>
      </c>
      <c r="C53" s="650"/>
      <c r="D53" s="269">
        <v>5</v>
      </c>
      <c r="E53" s="304" t="s">
        <v>493</v>
      </c>
      <c r="F53" s="305" t="s">
        <v>405</v>
      </c>
      <c r="G53" s="246" t="s">
        <v>449</v>
      </c>
      <c r="H53" s="3188"/>
      <c r="I53" s="37"/>
      <c r="J53" s="37"/>
      <c r="K53" s="37"/>
      <c r="L53" s="37"/>
      <c r="M53" s="37"/>
      <c r="N53" s="37"/>
      <c r="O53" s="37"/>
      <c r="P53" s="37"/>
      <c r="Q53" s="37"/>
      <c r="R53" s="37"/>
      <c r="S53" s="37"/>
      <c r="T53" s="37"/>
      <c r="U53" s="37"/>
      <c r="V53" s="37"/>
    </row>
    <row r="54" spans="1:22" x14ac:dyDescent="0.2">
      <c r="A54" s="37"/>
      <c r="B54" s="303" t="s">
        <v>256</v>
      </c>
      <c r="C54" s="650"/>
      <c r="D54" s="269">
        <v>6</v>
      </c>
      <c r="E54" s="304" t="s">
        <v>499</v>
      </c>
      <c r="F54" s="305" t="s">
        <v>405</v>
      </c>
      <c r="G54" s="246"/>
      <c r="H54" s="3188"/>
      <c r="I54" s="37"/>
      <c r="J54" s="37"/>
      <c r="K54" s="37"/>
      <c r="L54" s="37"/>
      <c r="M54" s="37"/>
      <c r="N54" s="37"/>
      <c r="O54" s="37"/>
      <c r="P54" s="37"/>
      <c r="Q54" s="37"/>
      <c r="R54" s="37"/>
      <c r="S54" s="37"/>
      <c r="T54" s="37"/>
      <c r="U54" s="37"/>
      <c r="V54" s="37"/>
    </row>
    <row r="55" spans="1:22" x14ac:dyDescent="0.2">
      <c r="A55" s="37"/>
      <c r="B55" s="303" t="s">
        <v>256</v>
      </c>
      <c r="C55" s="650"/>
      <c r="D55" s="269">
        <v>7</v>
      </c>
      <c r="E55" s="304" t="s">
        <v>500</v>
      </c>
      <c r="F55" s="305" t="s">
        <v>405</v>
      </c>
      <c r="G55" s="246" t="s">
        <v>454</v>
      </c>
      <c r="H55" s="3188"/>
      <c r="I55" s="37"/>
      <c r="J55" s="37"/>
      <c r="K55" s="37"/>
      <c r="L55" s="37"/>
      <c r="M55" s="37"/>
      <c r="N55" s="37"/>
      <c r="O55" s="37"/>
      <c r="P55" s="37"/>
      <c r="Q55" s="37"/>
      <c r="R55" s="37"/>
      <c r="S55" s="37"/>
      <c r="T55" s="37"/>
      <c r="U55" s="37"/>
      <c r="V55" s="37"/>
    </row>
    <row r="56" spans="1:22" x14ac:dyDescent="0.2">
      <c r="A56" s="37"/>
      <c r="B56" s="303" t="s">
        <v>256</v>
      </c>
      <c r="C56" s="650"/>
      <c r="D56" s="269">
        <v>8</v>
      </c>
      <c r="E56" s="304" t="s">
        <v>501</v>
      </c>
      <c r="F56" s="305" t="s">
        <v>405</v>
      </c>
      <c r="G56" s="246" t="s">
        <v>453</v>
      </c>
      <c r="H56" s="3188"/>
      <c r="I56" s="37"/>
      <c r="J56" s="37"/>
      <c r="K56" s="37"/>
      <c r="L56" s="37"/>
      <c r="M56" s="37"/>
      <c r="N56" s="37"/>
      <c r="O56" s="37"/>
      <c r="P56" s="37"/>
      <c r="Q56" s="37"/>
      <c r="R56" s="37"/>
      <c r="S56" s="37"/>
      <c r="T56" s="37"/>
      <c r="U56" s="37"/>
      <c r="V56" s="37"/>
    </row>
    <row r="57" spans="1:22" x14ac:dyDescent="0.2">
      <c r="A57" s="37"/>
      <c r="B57" s="303" t="s">
        <v>256</v>
      </c>
      <c r="C57" s="650"/>
      <c r="D57" s="269">
        <v>9</v>
      </c>
      <c r="E57" s="304" t="s">
        <v>502</v>
      </c>
      <c r="F57" s="305" t="s">
        <v>405</v>
      </c>
      <c r="G57" s="246"/>
      <c r="H57" s="3188"/>
      <c r="I57" s="37"/>
      <c r="J57" s="37"/>
      <c r="K57" s="37"/>
      <c r="L57" s="37"/>
      <c r="M57" s="37"/>
      <c r="N57" s="37"/>
      <c r="O57" s="37"/>
      <c r="P57" s="37"/>
      <c r="Q57" s="37"/>
      <c r="R57" s="37"/>
      <c r="S57" s="37"/>
      <c r="T57" s="37"/>
      <c r="U57" s="37"/>
      <c r="V57" s="37"/>
    </row>
    <row r="58" spans="1:22" x14ac:dyDescent="0.2">
      <c r="A58" s="37"/>
      <c r="B58" s="303" t="s">
        <v>256</v>
      </c>
      <c r="C58" s="650"/>
      <c r="D58" s="269">
        <v>10</v>
      </c>
      <c r="E58" s="304" t="s">
        <v>504</v>
      </c>
      <c r="F58" s="305" t="s">
        <v>405</v>
      </c>
      <c r="G58" s="246" t="s">
        <v>439</v>
      </c>
      <c r="H58" s="3188"/>
      <c r="I58" s="37"/>
      <c r="J58" s="37"/>
      <c r="K58" s="37"/>
      <c r="L58" s="37"/>
      <c r="M58" s="37"/>
      <c r="N58" s="37"/>
      <c r="O58" s="37"/>
      <c r="P58" s="37"/>
      <c r="Q58" s="37"/>
      <c r="R58" s="37"/>
      <c r="S58" s="37"/>
      <c r="T58" s="37"/>
      <c r="U58" s="37"/>
      <c r="V58" s="37"/>
    </row>
    <row r="59" spans="1:22" x14ac:dyDescent="0.2">
      <c r="A59" s="37"/>
      <c r="B59" s="303" t="s">
        <v>256</v>
      </c>
      <c r="C59" s="650"/>
      <c r="D59" s="269">
        <v>11</v>
      </c>
      <c r="E59" s="304" t="s">
        <v>505</v>
      </c>
      <c r="F59" s="305" t="s">
        <v>405</v>
      </c>
      <c r="G59" s="246"/>
      <c r="H59" s="3188"/>
      <c r="I59" s="37"/>
      <c r="J59" s="37"/>
      <c r="K59" s="37"/>
      <c r="L59" s="37"/>
      <c r="M59" s="37"/>
      <c r="N59" s="37"/>
      <c r="O59" s="37"/>
      <c r="P59" s="37"/>
      <c r="Q59" s="37"/>
      <c r="R59" s="37"/>
      <c r="S59" s="37"/>
      <c r="T59" s="37"/>
      <c r="U59" s="37"/>
      <c r="V59" s="37"/>
    </row>
    <row r="60" spans="1:22" x14ac:dyDescent="0.2">
      <c r="A60" s="37"/>
      <c r="B60" s="303" t="s">
        <v>256</v>
      </c>
      <c r="C60" s="650"/>
      <c r="D60" s="269">
        <v>12</v>
      </c>
      <c r="E60" s="304" t="s">
        <v>506</v>
      </c>
      <c r="F60" s="305" t="s">
        <v>405</v>
      </c>
      <c r="G60" s="246" t="s">
        <v>439</v>
      </c>
      <c r="H60" s="3188"/>
      <c r="I60" s="37"/>
      <c r="J60" s="37"/>
      <c r="K60" s="37"/>
      <c r="L60" s="37"/>
      <c r="M60" s="37"/>
      <c r="N60" s="37"/>
      <c r="O60" s="37"/>
      <c r="P60" s="37"/>
      <c r="Q60" s="37"/>
      <c r="R60" s="37"/>
      <c r="S60" s="37"/>
      <c r="T60" s="37"/>
      <c r="U60" s="37"/>
      <c r="V60" s="37"/>
    </row>
    <row r="61" spans="1:22" x14ac:dyDescent="0.2">
      <c r="A61" s="37"/>
      <c r="B61" s="303" t="s">
        <v>256</v>
      </c>
      <c r="C61" s="650"/>
      <c r="D61" s="269">
        <v>13</v>
      </c>
      <c r="E61" s="304" t="s">
        <v>507</v>
      </c>
      <c r="F61" s="305" t="s">
        <v>405</v>
      </c>
      <c r="G61" s="246" t="s">
        <v>439</v>
      </c>
      <c r="H61" s="3188"/>
      <c r="I61" s="37"/>
      <c r="J61" s="37"/>
      <c r="K61" s="37"/>
      <c r="L61" s="37"/>
      <c r="M61" s="37"/>
      <c r="N61" s="37"/>
      <c r="O61" s="37"/>
      <c r="P61" s="37"/>
      <c r="Q61" s="37"/>
      <c r="R61" s="37"/>
      <c r="S61" s="37"/>
      <c r="T61" s="37"/>
      <c r="U61" s="37"/>
      <c r="V61" s="37"/>
    </row>
    <row r="62" spans="1:22" x14ac:dyDescent="0.2">
      <c r="A62" s="37"/>
      <c r="B62" s="303" t="s">
        <v>256</v>
      </c>
      <c r="C62" s="650"/>
      <c r="D62" s="269">
        <v>14</v>
      </c>
      <c r="E62" s="304" t="s">
        <v>508</v>
      </c>
      <c r="F62" s="305" t="s">
        <v>405</v>
      </c>
      <c r="G62" s="246" t="s">
        <v>439</v>
      </c>
      <c r="H62" s="3188"/>
      <c r="I62" s="37"/>
      <c r="J62" s="37"/>
      <c r="K62" s="37"/>
      <c r="L62" s="37"/>
      <c r="M62" s="37"/>
      <c r="N62" s="37"/>
      <c r="O62" s="37"/>
      <c r="P62" s="37"/>
      <c r="Q62" s="37"/>
      <c r="R62" s="37"/>
      <c r="S62" s="37"/>
      <c r="T62" s="37"/>
      <c r="U62" s="37"/>
      <c r="V62" s="37"/>
    </row>
    <row r="63" spans="1:22" x14ac:dyDescent="0.2">
      <c r="A63" s="37"/>
      <c r="B63" s="303" t="s">
        <v>256</v>
      </c>
      <c r="C63" s="650"/>
      <c r="D63" s="269">
        <v>17</v>
      </c>
      <c r="E63" s="304" t="s">
        <v>509</v>
      </c>
      <c r="F63" s="305" t="s">
        <v>405</v>
      </c>
      <c r="G63" s="246" t="s">
        <v>439</v>
      </c>
      <c r="H63" s="3188"/>
      <c r="I63" s="37"/>
      <c r="J63" s="37"/>
      <c r="K63" s="37"/>
      <c r="L63" s="37"/>
      <c r="M63" s="37"/>
      <c r="N63" s="37"/>
      <c r="O63" s="37"/>
      <c r="P63" s="37"/>
      <c r="Q63" s="37"/>
      <c r="R63" s="37"/>
      <c r="S63" s="37"/>
      <c r="T63" s="37"/>
      <c r="U63" s="37"/>
      <c r="V63" s="37"/>
    </row>
    <row r="64" spans="1:22" x14ac:dyDescent="0.2">
      <c r="A64" s="37"/>
      <c r="B64" s="303" t="s">
        <v>256</v>
      </c>
      <c r="C64" s="650"/>
      <c r="D64" s="269">
        <v>18</v>
      </c>
      <c r="E64" s="304" t="s">
        <v>510</v>
      </c>
      <c r="F64" s="305" t="s">
        <v>405</v>
      </c>
      <c r="G64" s="246"/>
      <c r="H64" s="3188"/>
      <c r="I64" s="37"/>
      <c r="J64" s="37"/>
      <c r="K64" s="37"/>
      <c r="L64" s="37"/>
      <c r="M64" s="37"/>
      <c r="N64" s="37"/>
      <c r="O64" s="37"/>
      <c r="P64" s="37"/>
      <c r="Q64" s="37"/>
      <c r="R64" s="37"/>
      <c r="S64" s="37"/>
      <c r="T64" s="37"/>
      <c r="U64" s="37"/>
      <c r="V64" s="37"/>
    </row>
    <row r="65" spans="1:22" x14ac:dyDescent="0.2">
      <c r="A65" s="37"/>
      <c r="B65" s="303" t="s">
        <v>256</v>
      </c>
      <c r="C65" s="650"/>
      <c r="D65" s="269">
        <v>19</v>
      </c>
      <c r="E65" s="304" t="s">
        <v>503</v>
      </c>
      <c r="F65" s="305" t="s">
        <v>405</v>
      </c>
      <c r="G65" s="246"/>
      <c r="H65" s="3188"/>
      <c r="I65" s="37"/>
      <c r="J65" s="37"/>
      <c r="K65" s="37"/>
      <c r="L65" s="37"/>
      <c r="M65" s="37"/>
      <c r="N65" s="37"/>
      <c r="O65" s="37"/>
      <c r="P65" s="37"/>
      <c r="Q65" s="37"/>
      <c r="R65" s="37"/>
      <c r="S65" s="37"/>
      <c r="T65" s="37"/>
      <c r="U65" s="37"/>
      <c r="V65" s="37"/>
    </row>
    <row r="66" spans="1:22" x14ac:dyDescent="0.2">
      <c r="A66" s="37"/>
      <c r="B66" s="303" t="s">
        <v>256</v>
      </c>
      <c r="C66" s="650"/>
      <c r="D66" s="269">
        <v>20</v>
      </c>
      <c r="E66" s="304" t="s">
        <v>511</v>
      </c>
      <c r="F66" s="305" t="s">
        <v>405</v>
      </c>
      <c r="G66" s="246" t="s">
        <v>20</v>
      </c>
      <c r="H66" s="3188"/>
      <c r="I66" s="37"/>
      <c r="J66" s="37"/>
      <c r="K66" s="37"/>
      <c r="L66" s="37"/>
      <c r="M66" s="37"/>
      <c r="N66" s="37"/>
      <c r="O66" s="37"/>
      <c r="P66" s="37"/>
      <c r="Q66" s="37"/>
      <c r="R66" s="37"/>
      <c r="S66" s="37"/>
      <c r="T66" s="37"/>
      <c r="U66" s="37"/>
      <c r="V66" s="37"/>
    </row>
    <row r="67" spans="1:22" x14ac:dyDescent="0.2">
      <c r="A67" s="37"/>
      <c r="B67" s="303" t="s">
        <v>256</v>
      </c>
      <c r="C67" s="650"/>
      <c r="D67" s="269">
        <v>21</v>
      </c>
      <c r="E67" s="304" t="s">
        <v>512</v>
      </c>
      <c r="F67" s="305" t="s">
        <v>405</v>
      </c>
      <c r="G67" s="246"/>
      <c r="H67" s="3188"/>
      <c r="I67" s="37"/>
      <c r="J67" s="37"/>
      <c r="K67" s="37"/>
      <c r="L67" s="37"/>
      <c r="M67" s="37"/>
      <c r="N67" s="37"/>
      <c r="O67" s="37"/>
      <c r="P67" s="37"/>
      <c r="Q67" s="37"/>
      <c r="R67" s="37"/>
      <c r="S67" s="37"/>
      <c r="T67" s="37"/>
      <c r="U67" s="37"/>
      <c r="V67" s="37"/>
    </row>
    <row r="68" spans="1:22" x14ac:dyDescent="0.2">
      <c r="A68" s="37"/>
      <c r="B68" s="303" t="s">
        <v>256</v>
      </c>
      <c r="C68" s="650"/>
      <c r="D68" s="269">
        <v>22</v>
      </c>
      <c r="E68" s="304" t="s">
        <v>513</v>
      </c>
      <c r="F68" s="305" t="s">
        <v>405</v>
      </c>
      <c r="G68" s="246" t="s">
        <v>20</v>
      </c>
      <c r="H68" s="3188"/>
      <c r="I68" s="37"/>
      <c r="J68" s="37"/>
      <c r="K68" s="37"/>
      <c r="L68" s="37"/>
      <c r="M68" s="37"/>
      <c r="N68" s="37"/>
      <c r="O68" s="37"/>
      <c r="P68" s="37"/>
      <c r="Q68" s="37"/>
      <c r="R68" s="37"/>
      <c r="S68" s="37"/>
      <c r="T68" s="37"/>
      <c r="U68" s="37"/>
      <c r="V68" s="37"/>
    </row>
    <row r="69" spans="1:22" x14ac:dyDescent="0.2">
      <c r="A69" s="37"/>
      <c r="B69" s="303" t="s">
        <v>256</v>
      </c>
      <c r="C69" s="650"/>
      <c r="D69" s="269">
        <v>23</v>
      </c>
      <c r="E69" s="304" t="s">
        <v>514</v>
      </c>
      <c r="F69" s="305" t="s">
        <v>405</v>
      </c>
      <c r="G69" s="246"/>
      <c r="H69" s="3188"/>
      <c r="I69" s="37"/>
      <c r="J69" s="37"/>
      <c r="K69" s="37"/>
      <c r="L69" s="37"/>
      <c r="M69" s="37"/>
      <c r="N69" s="37"/>
      <c r="O69" s="37"/>
      <c r="P69" s="37"/>
      <c r="Q69" s="37"/>
      <c r="R69" s="37"/>
      <c r="S69" s="37"/>
      <c r="T69" s="37"/>
      <c r="U69" s="37"/>
      <c r="V69" s="37"/>
    </row>
    <row r="70" spans="1:22" x14ac:dyDescent="0.2">
      <c r="A70" s="37"/>
      <c r="B70" s="303" t="s">
        <v>256</v>
      </c>
      <c r="C70" s="650"/>
      <c r="D70" s="269">
        <v>24</v>
      </c>
      <c r="E70" s="304" t="s">
        <v>515</v>
      </c>
      <c r="F70" s="305" t="s">
        <v>405</v>
      </c>
      <c r="G70" s="246"/>
      <c r="H70" s="3188"/>
      <c r="I70" s="37"/>
      <c r="J70" s="37"/>
      <c r="K70" s="37"/>
      <c r="L70" s="37"/>
      <c r="M70" s="37"/>
      <c r="N70" s="37"/>
      <c r="O70" s="37"/>
      <c r="P70" s="37"/>
      <c r="Q70" s="37"/>
      <c r="R70" s="37"/>
      <c r="S70" s="37"/>
      <c r="T70" s="37"/>
      <c r="U70" s="37"/>
      <c r="V70" s="37"/>
    </row>
    <row r="71" spans="1:22" x14ac:dyDescent="0.2">
      <c r="A71" s="37"/>
      <c r="B71" s="303" t="s">
        <v>256</v>
      </c>
      <c r="C71" s="650"/>
      <c r="D71" s="269">
        <v>25</v>
      </c>
      <c r="E71" s="304" t="s">
        <v>516</v>
      </c>
      <c r="F71" s="305" t="s">
        <v>405</v>
      </c>
      <c r="G71" s="246" t="s">
        <v>439</v>
      </c>
      <c r="H71" s="3188"/>
      <c r="I71" s="37"/>
      <c r="J71" s="37"/>
      <c r="K71" s="37"/>
      <c r="L71" s="37"/>
      <c r="M71" s="37"/>
      <c r="N71" s="37"/>
      <c r="O71" s="37"/>
      <c r="P71" s="37"/>
      <c r="Q71" s="37"/>
      <c r="R71" s="37"/>
      <c r="S71" s="37"/>
      <c r="T71" s="37"/>
      <c r="U71" s="37"/>
      <c r="V71" s="37"/>
    </row>
    <row r="72" spans="1:22" x14ac:dyDescent="0.2">
      <c r="A72" s="37"/>
      <c r="B72" s="303" t="s">
        <v>256</v>
      </c>
      <c r="C72" s="650"/>
      <c r="D72" s="269">
        <v>26</v>
      </c>
      <c r="E72" s="304" t="s">
        <v>517</v>
      </c>
      <c r="F72" s="305" t="s">
        <v>405</v>
      </c>
      <c r="G72" s="246" t="s">
        <v>439</v>
      </c>
      <c r="H72" s="3188"/>
      <c r="I72" s="37"/>
      <c r="J72" s="37"/>
      <c r="K72" s="37"/>
      <c r="L72" s="37"/>
      <c r="M72" s="37"/>
      <c r="N72" s="37"/>
      <c r="O72" s="37"/>
      <c r="P72" s="37"/>
      <c r="Q72" s="37"/>
      <c r="R72" s="37"/>
      <c r="S72" s="37"/>
      <c r="T72" s="37"/>
      <c r="U72" s="37"/>
      <c r="V72" s="37"/>
    </row>
    <row r="73" spans="1:22" x14ac:dyDescent="0.2">
      <c r="A73" s="37"/>
      <c r="B73" s="303" t="s">
        <v>256</v>
      </c>
      <c r="C73" s="650"/>
      <c r="D73" s="269">
        <v>27</v>
      </c>
      <c r="E73" s="304" t="s">
        <v>518</v>
      </c>
      <c r="F73" s="305" t="s">
        <v>405</v>
      </c>
      <c r="G73" s="246"/>
      <c r="H73" s="3188"/>
      <c r="I73" s="37"/>
      <c r="J73" s="37"/>
      <c r="K73" s="37"/>
      <c r="L73" s="37"/>
      <c r="M73" s="37"/>
      <c r="N73" s="37"/>
      <c r="O73" s="37"/>
      <c r="P73" s="37"/>
      <c r="Q73" s="37"/>
      <c r="R73" s="37"/>
      <c r="S73" s="37"/>
      <c r="T73" s="37"/>
      <c r="U73" s="37"/>
      <c r="V73" s="37"/>
    </row>
    <row r="74" spans="1:22" x14ac:dyDescent="0.2">
      <c r="A74" s="37"/>
      <c r="B74" s="303" t="s">
        <v>256</v>
      </c>
      <c r="C74" s="650"/>
      <c r="D74" s="269">
        <v>28</v>
      </c>
      <c r="E74" s="304" t="s">
        <v>519</v>
      </c>
      <c r="F74" s="305" t="s">
        <v>405</v>
      </c>
      <c r="G74" s="246" t="s">
        <v>453</v>
      </c>
      <c r="H74" s="3188"/>
      <c r="I74" s="37"/>
      <c r="J74" s="37"/>
      <c r="K74" s="37"/>
      <c r="L74" s="37"/>
      <c r="M74" s="37"/>
      <c r="N74" s="37"/>
      <c r="O74" s="37"/>
      <c r="P74" s="37"/>
      <c r="Q74" s="37"/>
      <c r="R74" s="37"/>
      <c r="S74" s="37"/>
      <c r="T74" s="37"/>
      <c r="U74" s="37"/>
      <c r="V74" s="37"/>
    </row>
    <row r="75" spans="1:22" x14ac:dyDescent="0.2">
      <c r="A75" s="37"/>
      <c r="B75" s="303" t="s">
        <v>256</v>
      </c>
      <c r="C75" s="650"/>
      <c r="D75" s="269">
        <v>30</v>
      </c>
      <c r="E75" s="304" t="s">
        <v>520</v>
      </c>
      <c r="F75" s="305" t="s">
        <v>405</v>
      </c>
      <c r="G75" s="246" t="s">
        <v>439</v>
      </c>
      <c r="H75" s="3188"/>
      <c r="I75" s="37"/>
      <c r="J75" s="37"/>
      <c r="K75" s="37"/>
      <c r="L75" s="37"/>
      <c r="M75" s="37"/>
      <c r="N75" s="37"/>
      <c r="O75" s="37"/>
      <c r="P75" s="37"/>
      <c r="Q75" s="37"/>
      <c r="R75" s="37"/>
      <c r="S75" s="37"/>
      <c r="T75" s="37"/>
      <c r="U75" s="37"/>
      <c r="V75" s="37"/>
    </row>
    <row r="76" spans="1:22" x14ac:dyDescent="0.2">
      <c r="A76" s="37"/>
      <c r="B76" s="303" t="s">
        <v>256</v>
      </c>
      <c r="C76" s="650"/>
      <c r="D76" s="269">
        <v>31</v>
      </c>
      <c r="E76" s="304" t="s">
        <v>521</v>
      </c>
      <c r="F76" s="305" t="s">
        <v>405</v>
      </c>
      <c r="G76" s="246" t="s">
        <v>20</v>
      </c>
      <c r="H76" s="3188"/>
      <c r="I76" s="37"/>
      <c r="J76" s="37"/>
      <c r="K76" s="37"/>
      <c r="L76" s="37"/>
      <c r="M76" s="37"/>
      <c r="N76" s="37"/>
      <c r="O76" s="37"/>
      <c r="P76" s="37"/>
      <c r="Q76" s="37"/>
      <c r="R76" s="37"/>
      <c r="S76" s="37"/>
      <c r="T76" s="37"/>
      <c r="U76" s="37"/>
      <c r="V76" s="37"/>
    </row>
    <row r="77" spans="1:22" x14ac:dyDescent="0.2">
      <c r="A77" s="37"/>
      <c r="B77" s="303" t="s">
        <v>256</v>
      </c>
      <c r="C77" s="650"/>
      <c r="D77" s="269">
        <v>33</v>
      </c>
      <c r="E77" s="304" t="s">
        <v>522</v>
      </c>
      <c r="F77" s="305" t="s">
        <v>405</v>
      </c>
      <c r="G77" s="246" t="s">
        <v>20</v>
      </c>
      <c r="H77" s="3188"/>
      <c r="I77" s="37"/>
      <c r="J77" s="37"/>
      <c r="K77" s="37"/>
      <c r="L77" s="37"/>
      <c r="M77" s="37"/>
      <c r="N77" s="37"/>
      <c r="O77" s="37"/>
      <c r="P77" s="37"/>
      <c r="Q77" s="37"/>
      <c r="R77" s="37"/>
      <c r="S77" s="37"/>
      <c r="T77" s="37"/>
      <c r="U77" s="37"/>
      <c r="V77" s="37"/>
    </row>
    <row r="78" spans="1:22" x14ac:dyDescent="0.2">
      <c r="A78" s="37"/>
      <c r="B78" s="303" t="s">
        <v>256</v>
      </c>
      <c r="C78" s="650"/>
      <c r="D78" s="269">
        <v>34</v>
      </c>
      <c r="E78" s="304" t="s">
        <v>523</v>
      </c>
      <c r="F78" s="305" t="s">
        <v>405</v>
      </c>
      <c r="G78" s="246" t="s">
        <v>20</v>
      </c>
      <c r="H78" s="3188"/>
      <c r="I78" s="37"/>
      <c r="J78" s="37"/>
      <c r="K78" s="37"/>
      <c r="L78" s="37"/>
      <c r="M78" s="37"/>
      <c r="N78" s="37"/>
      <c r="O78" s="37"/>
      <c r="P78" s="37"/>
      <c r="Q78" s="37"/>
      <c r="R78" s="37"/>
      <c r="S78" s="37"/>
      <c r="T78" s="37"/>
      <c r="U78" s="37"/>
      <c r="V78" s="37"/>
    </row>
    <row r="79" spans="1:22" x14ac:dyDescent="0.2">
      <c r="A79" s="37"/>
      <c r="B79" s="303" t="s">
        <v>256</v>
      </c>
      <c r="C79" s="650"/>
      <c r="D79" s="269">
        <v>35</v>
      </c>
      <c r="E79" s="304" t="s">
        <v>496</v>
      </c>
      <c r="F79" s="305" t="s">
        <v>405</v>
      </c>
      <c r="G79" s="246" t="s">
        <v>439</v>
      </c>
      <c r="H79" s="3188"/>
      <c r="I79" s="37"/>
      <c r="J79" s="37"/>
      <c r="K79" s="37"/>
      <c r="L79" s="37"/>
      <c r="M79" s="37"/>
      <c r="N79" s="37"/>
      <c r="O79" s="37"/>
      <c r="P79" s="37"/>
      <c r="Q79" s="37"/>
      <c r="R79" s="37"/>
      <c r="S79" s="37"/>
      <c r="T79" s="37"/>
      <c r="U79" s="37"/>
      <c r="V79" s="37"/>
    </row>
    <row r="80" spans="1:22" x14ac:dyDescent="0.2">
      <c r="A80" s="37"/>
      <c r="B80" s="303" t="s">
        <v>256</v>
      </c>
      <c r="C80" s="650"/>
      <c r="D80" s="269">
        <v>36</v>
      </c>
      <c r="E80" s="304" t="s">
        <v>524</v>
      </c>
      <c r="F80" s="305" t="s">
        <v>405</v>
      </c>
      <c r="G80" s="246" t="s">
        <v>439</v>
      </c>
      <c r="H80" s="3188"/>
      <c r="I80" s="37"/>
      <c r="J80" s="37"/>
      <c r="K80" s="37"/>
      <c r="L80" s="37"/>
      <c r="M80" s="37"/>
      <c r="N80" s="37"/>
      <c r="O80" s="37"/>
      <c r="P80" s="37"/>
      <c r="Q80" s="37"/>
      <c r="R80" s="37"/>
      <c r="S80" s="37"/>
      <c r="T80" s="37"/>
      <c r="U80" s="37"/>
      <c r="V80" s="37"/>
    </row>
    <row r="81" spans="1:22" x14ac:dyDescent="0.2">
      <c r="A81" s="37"/>
      <c r="B81" s="303" t="s">
        <v>256</v>
      </c>
      <c r="C81" s="650"/>
      <c r="D81" s="269">
        <v>37</v>
      </c>
      <c r="E81" s="304" t="s">
        <v>525</v>
      </c>
      <c r="F81" s="305" t="s">
        <v>405</v>
      </c>
      <c r="G81" s="246"/>
      <c r="H81" s="3188"/>
      <c r="I81" s="37"/>
      <c r="J81" s="37"/>
      <c r="K81" s="37"/>
      <c r="L81" s="37"/>
      <c r="M81" s="37"/>
      <c r="N81" s="37"/>
      <c r="O81" s="37"/>
      <c r="P81" s="37"/>
      <c r="Q81" s="37"/>
      <c r="R81" s="37"/>
      <c r="S81" s="37"/>
      <c r="T81" s="37"/>
      <c r="U81" s="37"/>
      <c r="V81" s="37"/>
    </row>
    <row r="82" spans="1:22" x14ac:dyDescent="0.2">
      <c r="A82" s="37"/>
      <c r="B82" s="303" t="s">
        <v>256</v>
      </c>
      <c r="C82" s="650"/>
      <c r="D82" s="269">
        <v>38</v>
      </c>
      <c r="E82" s="304" t="s">
        <v>526</v>
      </c>
      <c r="F82" s="305" t="s">
        <v>405</v>
      </c>
      <c r="G82" s="246" t="s">
        <v>455</v>
      </c>
      <c r="H82" s="3188"/>
      <c r="I82" s="37"/>
      <c r="J82" s="37"/>
      <c r="K82" s="37"/>
      <c r="L82" s="37"/>
      <c r="M82" s="37"/>
      <c r="N82" s="37"/>
      <c r="O82" s="37"/>
      <c r="P82" s="37"/>
      <c r="Q82" s="37"/>
      <c r="R82" s="37"/>
      <c r="S82" s="37"/>
      <c r="T82" s="37"/>
      <c r="U82" s="37"/>
      <c r="V82" s="37"/>
    </row>
    <row r="83" spans="1:22" x14ac:dyDescent="0.2">
      <c r="A83" s="37"/>
      <c r="B83" s="303" t="s">
        <v>256</v>
      </c>
      <c r="C83" s="650"/>
      <c r="D83" s="269">
        <v>39</v>
      </c>
      <c r="E83" s="304" t="s">
        <v>527</v>
      </c>
      <c r="F83" s="305" t="s">
        <v>405</v>
      </c>
      <c r="G83" s="246"/>
      <c r="H83" s="3188"/>
      <c r="I83" s="37"/>
      <c r="J83" s="37"/>
      <c r="K83" s="37"/>
      <c r="L83" s="37"/>
      <c r="M83" s="37"/>
      <c r="N83" s="37"/>
      <c r="O83" s="37"/>
      <c r="P83" s="37"/>
      <c r="Q83" s="37"/>
      <c r="R83" s="37"/>
      <c r="S83" s="37"/>
      <c r="T83" s="37"/>
      <c r="U83" s="37"/>
      <c r="V83" s="37"/>
    </row>
    <row r="84" spans="1:22" x14ac:dyDescent="0.2">
      <c r="A84" s="37"/>
      <c r="B84" s="303" t="s">
        <v>256</v>
      </c>
      <c r="C84" s="650"/>
      <c r="D84" s="269">
        <v>40</v>
      </c>
      <c r="E84" s="304" t="s">
        <v>528</v>
      </c>
      <c r="F84" s="305" t="s">
        <v>405</v>
      </c>
      <c r="G84" s="246" t="s">
        <v>453</v>
      </c>
      <c r="H84" s="3188"/>
      <c r="I84" s="37"/>
      <c r="J84" s="37"/>
      <c r="K84" s="37"/>
      <c r="L84" s="37"/>
      <c r="M84" s="37"/>
      <c r="N84" s="37"/>
      <c r="O84" s="37"/>
      <c r="P84" s="37"/>
      <c r="Q84" s="37"/>
      <c r="R84" s="37"/>
      <c r="S84" s="37"/>
      <c r="T84" s="37"/>
      <c r="U84" s="37"/>
      <c r="V84" s="37"/>
    </row>
    <row r="85" spans="1:22" x14ac:dyDescent="0.2">
      <c r="A85" s="37"/>
      <c r="B85" s="303" t="s">
        <v>256</v>
      </c>
      <c r="C85" s="650"/>
      <c r="D85" s="269">
        <v>41</v>
      </c>
      <c r="E85" s="304" t="s">
        <v>529</v>
      </c>
      <c r="F85" s="305" t="s">
        <v>405</v>
      </c>
      <c r="G85" s="246" t="s">
        <v>439</v>
      </c>
      <c r="H85" s="3188"/>
      <c r="I85" s="37"/>
      <c r="J85" s="37"/>
      <c r="K85" s="37"/>
      <c r="L85" s="37"/>
      <c r="M85" s="37"/>
      <c r="N85" s="37"/>
      <c r="O85" s="37"/>
      <c r="P85" s="37"/>
      <c r="Q85" s="37"/>
      <c r="R85" s="37"/>
      <c r="S85" s="37"/>
      <c r="T85" s="37"/>
      <c r="U85" s="37"/>
      <c r="V85" s="37"/>
    </row>
    <row r="86" spans="1:22" x14ac:dyDescent="0.2">
      <c r="A86" s="37"/>
      <c r="B86" s="303" t="s">
        <v>256</v>
      </c>
      <c r="C86" s="650"/>
      <c r="D86" s="269">
        <v>42</v>
      </c>
      <c r="E86" s="304" t="s">
        <v>530</v>
      </c>
      <c r="F86" s="305" t="s">
        <v>405</v>
      </c>
      <c r="G86" s="246" t="s">
        <v>454</v>
      </c>
      <c r="H86" s="3188"/>
      <c r="I86" s="37"/>
      <c r="J86" s="37"/>
      <c r="K86" s="37"/>
      <c r="L86" s="37"/>
      <c r="M86" s="37"/>
      <c r="N86" s="37"/>
      <c r="O86" s="37"/>
      <c r="P86" s="37"/>
      <c r="Q86" s="37"/>
      <c r="R86" s="37"/>
      <c r="S86" s="37"/>
      <c r="T86" s="37"/>
      <c r="U86" s="37"/>
      <c r="V86" s="37"/>
    </row>
    <row r="87" spans="1:22" x14ac:dyDescent="0.2">
      <c r="A87" s="37"/>
      <c r="B87" s="303" t="s">
        <v>256</v>
      </c>
      <c r="C87" s="650"/>
      <c r="D87" s="269">
        <v>43</v>
      </c>
      <c r="E87" s="304" t="s">
        <v>531</v>
      </c>
      <c r="F87" s="305" t="s">
        <v>405</v>
      </c>
      <c r="G87" s="246" t="s">
        <v>455</v>
      </c>
      <c r="H87" s="3188"/>
      <c r="I87" s="37"/>
      <c r="J87" s="37"/>
      <c r="K87" s="37"/>
      <c r="L87" s="37"/>
      <c r="M87" s="37"/>
      <c r="N87" s="37"/>
      <c r="O87" s="37"/>
      <c r="P87" s="37"/>
      <c r="Q87" s="37"/>
      <c r="R87" s="37"/>
      <c r="S87" s="37"/>
      <c r="T87" s="37"/>
      <c r="U87" s="37"/>
      <c r="V87" s="37"/>
    </row>
    <row r="88" spans="1:22" x14ac:dyDescent="0.2">
      <c r="A88" s="37"/>
      <c r="B88" s="303" t="s">
        <v>256</v>
      </c>
      <c r="C88" s="650"/>
      <c r="D88" s="269">
        <v>44</v>
      </c>
      <c r="E88" s="304" t="s">
        <v>532</v>
      </c>
      <c r="F88" s="305" t="s">
        <v>405</v>
      </c>
      <c r="G88" s="246"/>
      <c r="H88" s="3188"/>
      <c r="I88" s="37"/>
      <c r="J88" s="37"/>
      <c r="K88" s="37"/>
      <c r="L88" s="37"/>
      <c r="M88" s="37"/>
      <c r="N88" s="37"/>
      <c r="O88" s="37"/>
      <c r="P88" s="37"/>
      <c r="Q88" s="37"/>
      <c r="R88" s="37"/>
      <c r="S88" s="37"/>
      <c r="T88" s="37"/>
      <c r="U88" s="37"/>
      <c r="V88" s="37"/>
    </row>
    <row r="89" spans="1:22" x14ac:dyDescent="0.2">
      <c r="A89" s="37"/>
      <c r="B89" s="303" t="s">
        <v>256</v>
      </c>
      <c r="C89" s="650"/>
      <c r="D89" s="269">
        <v>45</v>
      </c>
      <c r="E89" s="304" t="s">
        <v>533</v>
      </c>
      <c r="F89" s="305" t="s">
        <v>405</v>
      </c>
      <c r="G89" s="246"/>
      <c r="H89" s="3188"/>
      <c r="I89" s="37"/>
      <c r="J89" s="37"/>
      <c r="K89" s="37"/>
      <c r="L89" s="37"/>
      <c r="M89" s="37"/>
      <c r="N89" s="37"/>
      <c r="O89" s="37"/>
      <c r="P89" s="37"/>
      <c r="Q89" s="37"/>
      <c r="R89" s="37"/>
      <c r="S89" s="37"/>
      <c r="T89" s="37"/>
      <c r="U89" s="37"/>
      <c r="V89" s="37"/>
    </row>
    <row r="90" spans="1:22" x14ac:dyDescent="0.2">
      <c r="A90" s="37"/>
      <c r="B90" s="303" t="s">
        <v>256</v>
      </c>
      <c r="C90" s="650"/>
      <c r="D90" s="269">
        <v>47</v>
      </c>
      <c r="E90" s="304" t="s">
        <v>534</v>
      </c>
      <c r="F90" s="305" t="s">
        <v>405</v>
      </c>
      <c r="G90" s="246" t="s">
        <v>20</v>
      </c>
      <c r="H90" s="3188"/>
      <c r="I90" s="37"/>
      <c r="J90" s="37"/>
      <c r="K90" s="37"/>
      <c r="L90" s="37"/>
      <c r="M90" s="37"/>
      <c r="N90" s="37"/>
      <c r="O90" s="37"/>
      <c r="P90" s="37"/>
      <c r="Q90" s="37"/>
      <c r="R90" s="37"/>
      <c r="S90" s="37"/>
      <c r="T90" s="37"/>
      <c r="U90" s="37"/>
      <c r="V90" s="37"/>
    </row>
    <row r="91" spans="1:22" x14ac:dyDescent="0.2">
      <c r="A91" s="37"/>
      <c r="B91" s="303" t="s">
        <v>256</v>
      </c>
      <c r="C91" s="650"/>
      <c r="D91" s="269">
        <v>48</v>
      </c>
      <c r="E91" s="304" t="s">
        <v>535</v>
      </c>
      <c r="F91" s="305" t="s">
        <v>405</v>
      </c>
      <c r="G91" s="246" t="s">
        <v>439</v>
      </c>
      <c r="H91" s="3188"/>
      <c r="I91" s="37"/>
      <c r="J91" s="37"/>
      <c r="K91" s="37"/>
      <c r="L91" s="37"/>
      <c r="M91" s="37"/>
      <c r="N91" s="37"/>
      <c r="O91" s="37"/>
      <c r="P91" s="37"/>
      <c r="Q91" s="37"/>
      <c r="R91" s="37"/>
      <c r="S91" s="37"/>
      <c r="T91" s="37"/>
      <c r="U91" s="37"/>
      <c r="V91" s="37"/>
    </row>
    <row r="92" spans="1:22" x14ac:dyDescent="0.2">
      <c r="A92" s="37"/>
      <c r="B92" s="303" t="s">
        <v>256</v>
      </c>
      <c r="C92" s="650"/>
      <c r="D92" s="269">
        <v>49</v>
      </c>
      <c r="E92" s="304" t="s">
        <v>535</v>
      </c>
      <c r="F92" s="305" t="s">
        <v>405</v>
      </c>
      <c r="G92" s="246"/>
      <c r="H92" s="3188"/>
      <c r="I92" s="37"/>
      <c r="J92" s="37"/>
      <c r="K92" s="37"/>
      <c r="L92" s="37"/>
      <c r="M92" s="37"/>
      <c r="N92" s="37"/>
      <c r="O92" s="37"/>
      <c r="P92" s="37"/>
      <c r="Q92" s="37"/>
      <c r="R92" s="37"/>
      <c r="S92" s="37"/>
      <c r="T92" s="37"/>
      <c r="U92" s="37"/>
      <c r="V92" s="37"/>
    </row>
    <row r="93" spans="1:22" x14ac:dyDescent="0.2">
      <c r="A93" s="37"/>
      <c r="B93" s="303" t="s">
        <v>256</v>
      </c>
      <c r="C93" s="650"/>
      <c r="D93" s="269">
        <v>50</v>
      </c>
      <c r="E93" s="304" t="s">
        <v>536</v>
      </c>
      <c r="F93" s="305" t="s">
        <v>405</v>
      </c>
      <c r="G93" s="246"/>
      <c r="H93" s="3188"/>
      <c r="I93" s="37"/>
      <c r="J93" s="37"/>
      <c r="K93" s="37"/>
      <c r="L93" s="37"/>
      <c r="M93" s="37"/>
      <c r="N93" s="37"/>
      <c r="O93" s="37"/>
      <c r="P93" s="37"/>
      <c r="Q93" s="37"/>
      <c r="R93" s="37"/>
      <c r="S93" s="37"/>
      <c r="T93" s="37"/>
      <c r="U93" s="37"/>
      <c r="V93" s="37"/>
    </row>
    <row r="94" spans="1:22" x14ac:dyDescent="0.2">
      <c r="A94" s="37"/>
      <c r="B94" s="303" t="s">
        <v>256</v>
      </c>
      <c r="C94" s="650"/>
      <c r="D94" s="269">
        <v>51</v>
      </c>
      <c r="E94" s="304" t="s">
        <v>537</v>
      </c>
      <c r="F94" s="305" t="s">
        <v>405</v>
      </c>
      <c r="G94" s="246"/>
      <c r="H94" s="3188"/>
      <c r="I94" s="37"/>
      <c r="J94" s="37"/>
      <c r="K94" s="37"/>
      <c r="L94" s="37"/>
      <c r="M94" s="37"/>
      <c r="N94" s="37"/>
      <c r="O94" s="37"/>
      <c r="P94" s="37"/>
      <c r="Q94" s="37"/>
      <c r="R94" s="37"/>
      <c r="S94" s="37"/>
      <c r="T94" s="37"/>
      <c r="U94" s="37"/>
      <c r="V94" s="37"/>
    </row>
    <row r="95" spans="1:22" x14ac:dyDescent="0.2">
      <c r="A95" s="37"/>
      <c r="B95" s="303" t="s">
        <v>256</v>
      </c>
      <c r="C95" s="650"/>
      <c r="D95" s="269">
        <v>52</v>
      </c>
      <c r="E95" s="304" t="s">
        <v>538</v>
      </c>
      <c r="F95" s="305" t="s">
        <v>405</v>
      </c>
      <c r="G95" s="246"/>
      <c r="H95" s="3188"/>
      <c r="I95" s="37"/>
      <c r="J95" s="37"/>
      <c r="K95" s="37"/>
      <c r="L95" s="37"/>
      <c r="M95" s="37"/>
      <c r="N95" s="37"/>
      <c r="O95" s="37"/>
      <c r="P95" s="37"/>
      <c r="Q95" s="37"/>
      <c r="R95" s="37"/>
      <c r="S95" s="37"/>
      <c r="T95" s="37"/>
      <c r="U95" s="37"/>
      <c r="V95" s="37"/>
    </row>
    <row r="96" spans="1:22" x14ac:dyDescent="0.2">
      <c r="A96" s="37"/>
      <c r="B96" s="303" t="s">
        <v>256</v>
      </c>
      <c r="C96" s="650"/>
      <c r="D96" s="269">
        <v>53</v>
      </c>
      <c r="E96" s="304" t="s">
        <v>539</v>
      </c>
      <c r="F96" s="305" t="s">
        <v>405</v>
      </c>
      <c r="G96" s="246"/>
      <c r="H96" s="3188"/>
      <c r="I96" s="37"/>
      <c r="J96" s="37"/>
      <c r="K96" s="37"/>
      <c r="L96" s="37"/>
      <c r="M96" s="37"/>
      <c r="N96" s="37"/>
      <c r="O96" s="37"/>
      <c r="P96" s="37"/>
      <c r="Q96" s="37"/>
      <c r="R96" s="37"/>
      <c r="S96" s="37"/>
      <c r="T96" s="37"/>
      <c r="U96" s="37"/>
      <c r="V96" s="37"/>
    </row>
    <row r="97" spans="1:22" x14ac:dyDescent="0.2">
      <c r="A97" s="37"/>
      <c r="B97" s="303" t="s">
        <v>256</v>
      </c>
      <c r="C97" s="650"/>
      <c r="D97" s="269">
        <v>65</v>
      </c>
      <c r="E97" s="304" t="s">
        <v>540</v>
      </c>
      <c r="F97" s="305" t="s">
        <v>405</v>
      </c>
      <c r="G97" s="246" t="s">
        <v>20</v>
      </c>
      <c r="H97" s="3188"/>
      <c r="I97" s="37"/>
      <c r="J97" s="37"/>
      <c r="K97" s="37"/>
      <c r="L97" s="37"/>
      <c r="M97" s="37"/>
      <c r="N97" s="37"/>
      <c r="O97" s="37"/>
      <c r="P97" s="37"/>
      <c r="Q97" s="37"/>
      <c r="R97" s="37"/>
      <c r="S97" s="37"/>
      <c r="T97" s="37"/>
      <c r="U97" s="37"/>
      <c r="V97" s="37"/>
    </row>
    <row r="98" spans="1:22" x14ac:dyDescent="0.2">
      <c r="A98" s="37"/>
      <c r="B98" s="303" t="s">
        <v>256</v>
      </c>
      <c r="C98" s="650"/>
      <c r="D98" s="269">
        <v>66</v>
      </c>
      <c r="E98" s="304" t="s">
        <v>541</v>
      </c>
      <c r="F98" s="305" t="s">
        <v>405</v>
      </c>
      <c r="G98" s="246" t="s">
        <v>439</v>
      </c>
      <c r="H98" s="3188"/>
      <c r="I98" s="37"/>
      <c r="J98" s="37"/>
      <c r="K98" s="37"/>
      <c r="L98" s="37"/>
      <c r="M98" s="37"/>
      <c r="N98" s="37"/>
      <c r="O98" s="37"/>
      <c r="P98" s="37"/>
      <c r="Q98" s="37"/>
      <c r="R98" s="37"/>
      <c r="S98" s="37"/>
      <c r="T98" s="37"/>
      <c r="U98" s="37"/>
      <c r="V98" s="37"/>
    </row>
    <row r="99" spans="1:22" x14ac:dyDescent="0.2">
      <c r="A99" s="37"/>
      <c r="B99" s="303" t="s">
        <v>256</v>
      </c>
      <c r="C99" s="650"/>
      <c r="D99" s="269">
        <v>68</v>
      </c>
      <c r="E99" s="304" t="s">
        <v>542</v>
      </c>
      <c r="F99" s="305" t="s">
        <v>405</v>
      </c>
      <c r="G99" s="246" t="s">
        <v>20</v>
      </c>
      <c r="H99" s="3188"/>
      <c r="I99" s="37"/>
      <c r="J99" s="37"/>
      <c r="K99" s="37"/>
      <c r="L99" s="37"/>
      <c r="M99" s="37"/>
      <c r="N99" s="37"/>
      <c r="O99" s="37"/>
      <c r="P99" s="37"/>
      <c r="Q99" s="37"/>
      <c r="R99" s="37"/>
      <c r="S99" s="37"/>
      <c r="T99" s="37"/>
      <c r="U99" s="37"/>
      <c r="V99" s="37"/>
    </row>
    <row r="100" spans="1:22" x14ac:dyDescent="0.2">
      <c r="A100" s="37"/>
      <c r="B100" s="303" t="s">
        <v>256</v>
      </c>
      <c r="C100" s="650"/>
      <c r="D100" s="269">
        <v>70</v>
      </c>
      <c r="E100" s="304" t="s">
        <v>543</v>
      </c>
      <c r="F100" s="305" t="s">
        <v>405</v>
      </c>
      <c r="G100" s="246" t="s">
        <v>439</v>
      </c>
      <c r="H100" s="3188"/>
      <c r="I100" s="37"/>
      <c r="J100" s="37"/>
      <c r="K100" s="37"/>
      <c r="L100" s="37"/>
      <c r="M100" s="37"/>
      <c r="N100" s="37"/>
      <c r="O100" s="37"/>
      <c r="P100" s="37"/>
      <c r="Q100" s="37"/>
      <c r="R100" s="37"/>
      <c r="S100" s="37"/>
      <c r="T100" s="37"/>
      <c r="U100" s="37"/>
      <c r="V100" s="37"/>
    </row>
    <row r="101" spans="1:22" x14ac:dyDescent="0.2">
      <c r="A101" s="37"/>
      <c r="B101" s="303" t="s">
        <v>256</v>
      </c>
      <c r="C101" s="650"/>
      <c r="D101" s="269">
        <v>71</v>
      </c>
      <c r="E101" s="304" t="s">
        <v>544</v>
      </c>
      <c r="F101" s="305" t="s">
        <v>405</v>
      </c>
      <c r="G101" s="246" t="s">
        <v>439</v>
      </c>
      <c r="H101" s="3188"/>
      <c r="I101" s="37"/>
      <c r="J101" s="37"/>
      <c r="K101" s="37"/>
      <c r="L101" s="37"/>
      <c r="M101" s="37"/>
      <c r="N101" s="37"/>
      <c r="O101" s="37"/>
      <c r="P101" s="37"/>
      <c r="Q101" s="37"/>
      <c r="R101" s="37"/>
      <c r="S101" s="37"/>
      <c r="T101" s="37"/>
      <c r="U101" s="37"/>
      <c r="V101" s="37"/>
    </row>
    <row r="102" spans="1:22" x14ac:dyDescent="0.2">
      <c r="A102" s="37"/>
      <c r="B102" s="303" t="s">
        <v>256</v>
      </c>
      <c r="C102" s="650"/>
      <c r="D102" s="269">
        <v>72</v>
      </c>
      <c r="E102" s="304" t="s">
        <v>545</v>
      </c>
      <c r="F102" s="305" t="s">
        <v>405</v>
      </c>
      <c r="G102" s="246" t="s">
        <v>20</v>
      </c>
      <c r="H102" s="3188"/>
      <c r="I102" s="37"/>
      <c r="J102" s="37"/>
      <c r="K102" s="37"/>
      <c r="L102" s="37"/>
      <c r="M102" s="37"/>
      <c r="N102" s="37"/>
      <c r="O102" s="37"/>
      <c r="P102" s="37"/>
      <c r="Q102" s="37"/>
      <c r="R102" s="37"/>
      <c r="S102" s="37"/>
      <c r="T102" s="37"/>
      <c r="U102" s="37"/>
      <c r="V102" s="37"/>
    </row>
    <row r="103" spans="1:22" x14ac:dyDescent="0.2">
      <c r="A103" s="37"/>
      <c r="B103" s="303" t="s">
        <v>256</v>
      </c>
      <c r="C103" s="650"/>
      <c r="D103" s="269">
        <v>73</v>
      </c>
      <c r="E103" s="304" t="s">
        <v>546</v>
      </c>
      <c r="F103" s="305" t="s">
        <v>405</v>
      </c>
      <c r="G103" s="246"/>
      <c r="H103" s="3188"/>
      <c r="I103" s="37"/>
      <c r="J103" s="37"/>
      <c r="K103" s="37"/>
      <c r="L103" s="37"/>
      <c r="M103" s="37"/>
      <c r="N103" s="37"/>
      <c r="O103" s="37"/>
      <c r="P103" s="37"/>
      <c r="Q103" s="37"/>
      <c r="R103" s="37"/>
      <c r="S103" s="37"/>
      <c r="T103" s="37"/>
      <c r="U103" s="37"/>
      <c r="V103" s="37"/>
    </row>
    <row r="104" spans="1:22" x14ac:dyDescent="0.2">
      <c r="A104" s="37"/>
      <c r="B104" s="303" t="s">
        <v>256</v>
      </c>
      <c r="C104" s="650"/>
      <c r="D104" s="269">
        <v>74</v>
      </c>
      <c r="E104" s="304" t="s">
        <v>547</v>
      </c>
      <c r="F104" s="305" t="s">
        <v>405</v>
      </c>
      <c r="G104" s="246"/>
      <c r="H104" s="3188"/>
      <c r="I104" s="37"/>
      <c r="J104" s="37"/>
      <c r="K104" s="37"/>
      <c r="L104" s="37"/>
      <c r="M104" s="37"/>
      <c r="N104" s="37"/>
      <c r="O104" s="37"/>
      <c r="P104" s="37"/>
      <c r="Q104" s="37"/>
      <c r="R104" s="37"/>
      <c r="S104" s="37"/>
      <c r="T104" s="37"/>
      <c r="U104" s="37"/>
      <c r="V104" s="37"/>
    </row>
    <row r="105" spans="1:22" x14ac:dyDescent="0.2">
      <c r="A105" s="37"/>
      <c r="B105" s="303" t="s">
        <v>256</v>
      </c>
      <c r="C105" s="650"/>
      <c r="D105" s="269">
        <v>85</v>
      </c>
      <c r="E105" s="304" t="s">
        <v>548</v>
      </c>
      <c r="F105" s="305" t="s">
        <v>405</v>
      </c>
      <c r="G105" s="246" t="s">
        <v>439</v>
      </c>
      <c r="H105" s="3188"/>
      <c r="I105" s="37"/>
      <c r="J105" s="37"/>
      <c r="K105" s="37"/>
      <c r="L105" s="37"/>
      <c r="M105" s="37"/>
      <c r="N105" s="37"/>
      <c r="O105" s="37"/>
      <c r="P105" s="37"/>
      <c r="Q105" s="37"/>
      <c r="R105" s="37"/>
      <c r="S105" s="37"/>
      <c r="T105" s="37"/>
      <c r="U105" s="37"/>
      <c r="V105" s="37"/>
    </row>
    <row r="106" spans="1:22" x14ac:dyDescent="0.2">
      <c r="A106" s="37"/>
      <c r="B106" s="303" t="s">
        <v>256</v>
      </c>
      <c r="C106" s="650"/>
      <c r="D106" s="269">
        <v>87</v>
      </c>
      <c r="E106" s="304" t="s">
        <v>549</v>
      </c>
      <c r="F106" s="305" t="s">
        <v>405</v>
      </c>
      <c r="G106" s="246" t="s">
        <v>20</v>
      </c>
      <c r="H106" s="3188"/>
      <c r="I106" s="37"/>
      <c r="J106" s="37"/>
      <c r="K106" s="37"/>
      <c r="L106" s="37"/>
      <c r="M106" s="37"/>
      <c r="N106" s="37"/>
      <c r="O106" s="37"/>
      <c r="P106" s="37"/>
      <c r="Q106" s="37"/>
      <c r="R106" s="37"/>
      <c r="S106" s="37"/>
      <c r="T106" s="37"/>
      <c r="U106" s="37"/>
      <c r="V106" s="37"/>
    </row>
    <row r="107" spans="1:22" x14ac:dyDescent="0.2">
      <c r="A107" s="37"/>
      <c r="B107" s="303" t="s">
        <v>256</v>
      </c>
      <c r="C107" s="650"/>
      <c r="D107" s="304">
        <v>88</v>
      </c>
      <c r="E107" s="306" t="s">
        <v>550</v>
      </c>
      <c r="F107" s="306" t="s">
        <v>405</v>
      </c>
      <c r="G107" s="246" t="s">
        <v>20</v>
      </c>
      <c r="H107" s="3188"/>
      <c r="I107" s="37"/>
      <c r="J107" s="37"/>
      <c r="K107" s="37"/>
      <c r="L107" s="37"/>
      <c r="M107" s="37"/>
      <c r="N107" s="37"/>
      <c r="O107" s="37"/>
      <c r="P107" s="37"/>
      <c r="Q107" s="37"/>
      <c r="R107" s="37"/>
      <c r="S107" s="37"/>
      <c r="T107" s="37"/>
      <c r="U107" s="37"/>
      <c r="V107" s="37"/>
    </row>
    <row r="108" spans="1:22" x14ac:dyDescent="0.2">
      <c r="A108" s="37"/>
      <c r="B108" s="307" t="s">
        <v>256</v>
      </c>
      <c r="C108" s="651"/>
      <c r="D108" s="308">
        <v>1</v>
      </c>
      <c r="E108" s="309" t="s">
        <v>497</v>
      </c>
      <c r="F108" s="309" t="s">
        <v>456</v>
      </c>
      <c r="G108" s="253" t="s">
        <v>453</v>
      </c>
      <c r="H108" s="3188"/>
      <c r="I108" s="37"/>
      <c r="J108" s="37"/>
      <c r="K108" s="37"/>
      <c r="L108" s="37"/>
      <c r="M108" s="37"/>
      <c r="N108" s="37"/>
      <c r="O108" s="37"/>
      <c r="P108" s="37"/>
      <c r="Q108" s="37"/>
      <c r="R108" s="37"/>
      <c r="S108" s="37"/>
      <c r="T108" s="37"/>
      <c r="U108" s="37"/>
      <c r="V108" s="37"/>
    </row>
    <row r="109" spans="1:22" x14ac:dyDescent="0.2">
      <c r="A109" s="37"/>
      <c r="B109" s="285" t="s">
        <v>256</v>
      </c>
      <c r="C109" s="652"/>
      <c r="D109" s="274">
        <v>2</v>
      </c>
      <c r="E109" s="286" t="s">
        <v>496</v>
      </c>
      <c r="F109" s="287" t="s">
        <v>456</v>
      </c>
      <c r="G109" s="246" t="s">
        <v>439</v>
      </c>
      <c r="H109" s="3188"/>
      <c r="I109" s="37"/>
      <c r="J109" s="37"/>
      <c r="K109" s="37"/>
      <c r="L109" s="37"/>
      <c r="M109" s="37"/>
      <c r="N109" s="37"/>
      <c r="O109" s="37"/>
      <c r="P109" s="37"/>
      <c r="Q109" s="37"/>
      <c r="R109" s="37"/>
      <c r="S109" s="37"/>
      <c r="T109" s="37"/>
      <c r="U109" s="37"/>
      <c r="V109" s="37"/>
    </row>
    <row r="110" spans="1:22" x14ac:dyDescent="0.2">
      <c r="A110" s="37"/>
      <c r="B110" s="285" t="s">
        <v>256</v>
      </c>
      <c r="C110" s="652"/>
      <c r="D110" s="274">
        <v>3</v>
      </c>
      <c r="E110" s="286" t="s">
        <v>495</v>
      </c>
      <c r="F110" s="287" t="s">
        <v>456</v>
      </c>
      <c r="G110" s="246" t="s">
        <v>453</v>
      </c>
      <c r="H110" s="3188"/>
      <c r="I110" s="37"/>
      <c r="J110" s="37"/>
      <c r="K110" s="37"/>
      <c r="L110" s="37"/>
      <c r="M110" s="37"/>
      <c r="N110" s="37"/>
      <c r="O110" s="37"/>
      <c r="P110" s="37"/>
      <c r="Q110" s="37"/>
      <c r="R110" s="37"/>
      <c r="S110" s="37"/>
      <c r="T110" s="37"/>
      <c r="U110" s="37"/>
      <c r="V110" s="37"/>
    </row>
    <row r="111" spans="1:22" x14ac:dyDescent="0.2">
      <c r="A111" s="37"/>
      <c r="B111" s="285" t="s">
        <v>256</v>
      </c>
      <c r="C111" s="652"/>
      <c r="D111" s="274">
        <v>4</v>
      </c>
      <c r="E111" s="286" t="s">
        <v>498</v>
      </c>
      <c r="F111" s="287" t="s">
        <v>456</v>
      </c>
      <c r="G111" s="246" t="s">
        <v>439</v>
      </c>
      <c r="H111" s="3188"/>
      <c r="I111" s="37"/>
      <c r="J111" s="37"/>
      <c r="K111" s="37"/>
      <c r="L111" s="37"/>
      <c r="M111" s="37"/>
      <c r="N111" s="37"/>
      <c r="O111" s="37"/>
      <c r="P111" s="37"/>
      <c r="Q111" s="37"/>
      <c r="R111" s="37"/>
      <c r="S111" s="37"/>
      <c r="T111" s="37"/>
      <c r="U111" s="37"/>
      <c r="V111" s="37"/>
    </row>
    <row r="112" spans="1:22" x14ac:dyDescent="0.2">
      <c r="A112" s="37"/>
      <c r="B112" s="285" t="s">
        <v>256</v>
      </c>
      <c r="C112" s="652"/>
      <c r="D112" s="274">
        <v>5</v>
      </c>
      <c r="E112" s="286" t="s">
        <v>493</v>
      </c>
      <c r="F112" s="287" t="s">
        <v>456</v>
      </c>
      <c r="G112" s="246" t="s">
        <v>449</v>
      </c>
      <c r="H112" s="3188"/>
      <c r="I112" s="37"/>
      <c r="J112" s="37"/>
      <c r="K112" s="37"/>
      <c r="L112" s="37"/>
      <c r="M112" s="37"/>
      <c r="N112" s="37"/>
      <c r="O112" s="37"/>
      <c r="P112" s="37"/>
      <c r="Q112" s="37"/>
      <c r="R112" s="37"/>
      <c r="S112" s="37"/>
      <c r="T112" s="37"/>
      <c r="U112" s="37"/>
      <c r="V112" s="37"/>
    </row>
    <row r="113" spans="1:22" x14ac:dyDescent="0.2">
      <c r="A113" s="37"/>
      <c r="B113" s="285" t="s">
        <v>256</v>
      </c>
      <c r="C113" s="652"/>
      <c r="D113" s="274">
        <v>6</v>
      </c>
      <c r="E113" s="286" t="s">
        <v>499</v>
      </c>
      <c r="F113" s="287" t="s">
        <v>456</v>
      </c>
      <c r="G113" s="246"/>
      <c r="H113" s="3188"/>
      <c r="I113" s="37"/>
      <c r="J113" s="37"/>
      <c r="K113" s="37"/>
      <c r="L113" s="37"/>
      <c r="M113" s="37"/>
      <c r="N113" s="37"/>
      <c r="O113" s="37"/>
      <c r="P113" s="37"/>
      <c r="Q113" s="37"/>
      <c r="R113" s="37"/>
      <c r="S113" s="37"/>
      <c r="T113" s="37"/>
      <c r="U113" s="37"/>
      <c r="V113" s="37"/>
    </row>
    <row r="114" spans="1:22" x14ac:dyDescent="0.2">
      <c r="A114" s="37"/>
      <c r="B114" s="285" t="s">
        <v>256</v>
      </c>
      <c r="C114" s="652"/>
      <c r="D114" s="274">
        <v>7</v>
      </c>
      <c r="E114" s="286" t="s">
        <v>500</v>
      </c>
      <c r="F114" s="287" t="s">
        <v>456</v>
      </c>
      <c r="G114" s="246" t="s">
        <v>454</v>
      </c>
      <c r="H114" s="3188"/>
      <c r="I114" s="37"/>
      <c r="J114" s="37"/>
      <c r="K114" s="37"/>
      <c r="L114" s="37"/>
      <c r="M114" s="37"/>
      <c r="N114" s="37"/>
      <c r="O114" s="37"/>
      <c r="P114" s="37"/>
      <c r="Q114" s="37"/>
      <c r="R114" s="37"/>
      <c r="S114" s="37"/>
      <c r="T114" s="37"/>
      <c r="U114" s="37"/>
      <c r="V114" s="37"/>
    </row>
    <row r="115" spans="1:22" x14ac:dyDescent="0.2">
      <c r="A115" s="37"/>
      <c r="B115" s="285" t="s">
        <v>256</v>
      </c>
      <c r="C115" s="652"/>
      <c r="D115" s="274">
        <v>8</v>
      </c>
      <c r="E115" s="286" t="s">
        <v>501</v>
      </c>
      <c r="F115" s="287" t="s">
        <v>456</v>
      </c>
      <c r="G115" s="246" t="s">
        <v>453</v>
      </c>
      <c r="H115" s="3188"/>
      <c r="I115" s="37"/>
      <c r="J115" s="37"/>
      <c r="K115" s="37"/>
      <c r="L115" s="37"/>
      <c r="M115" s="37"/>
      <c r="N115" s="37"/>
      <c r="O115" s="37"/>
      <c r="P115" s="37"/>
      <c r="Q115" s="37"/>
      <c r="R115" s="37"/>
      <c r="S115" s="37"/>
      <c r="T115" s="37"/>
      <c r="U115" s="37"/>
      <c r="V115" s="37"/>
    </row>
    <row r="116" spans="1:22" x14ac:dyDescent="0.2">
      <c r="A116" s="37"/>
      <c r="B116" s="285" t="s">
        <v>256</v>
      </c>
      <c r="C116" s="652"/>
      <c r="D116" s="274">
        <v>9</v>
      </c>
      <c r="E116" s="286" t="s">
        <v>502</v>
      </c>
      <c r="F116" s="287" t="s">
        <v>456</v>
      </c>
      <c r="G116" s="246"/>
      <c r="H116" s="3188"/>
      <c r="I116" s="37"/>
      <c r="J116" s="37"/>
      <c r="K116" s="37"/>
      <c r="L116" s="37"/>
      <c r="M116" s="37"/>
      <c r="N116" s="37"/>
      <c r="O116" s="37"/>
      <c r="P116" s="37"/>
      <c r="Q116" s="37"/>
      <c r="R116" s="37"/>
      <c r="S116" s="37"/>
      <c r="T116" s="37"/>
      <c r="U116" s="37"/>
      <c r="V116" s="37"/>
    </row>
    <row r="117" spans="1:22" x14ac:dyDescent="0.2">
      <c r="A117" s="37"/>
      <c r="B117" s="285" t="s">
        <v>256</v>
      </c>
      <c r="C117" s="652"/>
      <c r="D117" s="274">
        <v>10</v>
      </c>
      <c r="E117" s="286" t="s">
        <v>504</v>
      </c>
      <c r="F117" s="287" t="s">
        <v>456</v>
      </c>
      <c r="G117" s="246" t="s">
        <v>439</v>
      </c>
      <c r="H117" s="3188"/>
      <c r="I117" s="37"/>
      <c r="J117" s="37"/>
      <c r="K117" s="37"/>
      <c r="L117" s="37"/>
      <c r="M117" s="37"/>
      <c r="N117" s="37"/>
      <c r="O117" s="37"/>
      <c r="P117" s="37"/>
      <c r="Q117" s="37"/>
      <c r="R117" s="37"/>
      <c r="S117" s="37"/>
      <c r="T117" s="37"/>
      <c r="U117" s="37"/>
      <c r="V117" s="37"/>
    </row>
    <row r="118" spans="1:22" x14ac:dyDescent="0.2">
      <c r="A118" s="37"/>
      <c r="B118" s="285" t="s">
        <v>256</v>
      </c>
      <c r="C118" s="652"/>
      <c r="D118" s="274">
        <v>11</v>
      </c>
      <c r="E118" s="286" t="s">
        <v>505</v>
      </c>
      <c r="F118" s="287" t="s">
        <v>456</v>
      </c>
      <c r="G118" s="246"/>
      <c r="H118" s="3188"/>
      <c r="I118" s="37"/>
      <c r="J118" s="37"/>
      <c r="K118" s="37"/>
      <c r="L118" s="37"/>
      <c r="M118" s="37"/>
      <c r="N118" s="37"/>
      <c r="O118" s="37"/>
      <c r="P118" s="37"/>
      <c r="Q118" s="37"/>
      <c r="R118" s="37"/>
      <c r="S118" s="37"/>
      <c r="T118" s="37"/>
      <c r="U118" s="37"/>
      <c r="V118" s="37"/>
    </row>
    <row r="119" spans="1:22" x14ac:dyDescent="0.2">
      <c r="A119" s="37"/>
      <c r="B119" s="285" t="s">
        <v>256</v>
      </c>
      <c r="C119" s="652"/>
      <c r="D119" s="274">
        <v>12</v>
      </c>
      <c r="E119" s="286" t="s">
        <v>506</v>
      </c>
      <c r="F119" s="287" t="s">
        <v>456</v>
      </c>
      <c r="G119" s="246" t="s">
        <v>439</v>
      </c>
      <c r="H119" s="3188"/>
      <c r="I119" s="37"/>
      <c r="J119" s="37"/>
      <c r="K119" s="37"/>
      <c r="L119" s="37"/>
      <c r="M119" s="37"/>
      <c r="N119" s="37"/>
      <c r="O119" s="37"/>
      <c r="P119" s="37"/>
      <c r="Q119" s="37"/>
      <c r="R119" s="37"/>
      <c r="S119" s="37"/>
      <c r="T119" s="37"/>
      <c r="U119" s="37"/>
      <c r="V119" s="37"/>
    </row>
    <row r="120" spans="1:22" x14ac:dyDescent="0.2">
      <c r="A120" s="37"/>
      <c r="B120" s="285" t="s">
        <v>256</v>
      </c>
      <c r="C120" s="652"/>
      <c r="D120" s="274">
        <v>13</v>
      </c>
      <c r="E120" s="286" t="s">
        <v>507</v>
      </c>
      <c r="F120" s="287" t="s">
        <v>456</v>
      </c>
      <c r="G120" s="246" t="s">
        <v>439</v>
      </c>
      <c r="H120" s="3188"/>
      <c r="I120" s="37"/>
      <c r="J120" s="37"/>
      <c r="K120" s="37"/>
      <c r="L120" s="37"/>
      <c r="M120" s="37"/>
      <c r="N120" s="37"/>
      <c r="O120" s="37"/>
      <c r="P120" s="37"/>
      <c r="Q120" s="37"/>
      <c r="R120" s="37"/>
      <c r="S120" s="37"/>
      <c r="T120" s="37"/>
      <c r="U120" s="37"/>
      <c r="V120" s="37"/>
    </row>
    <row r="121" spans="1:22" x14ac:dyDescent="0.2">
      <c r="A121" s="37"/>
      <c r="B121" s="285" t="s">
        <v>256</v>
      </c>
      <c r="C121" s="652"/>
      <c r="D121" s="274">
        <v>14</v>
      </c>
      <c r="E121" s="286" t="s">
        <v>508</v>
      </c>
      <c r="F121" s="287" t="s">
        <v>456</v>
      </c>
      <c r="G121" s="246" t="s">
        <v>439</v>
      </c>
      <c r="H121" s="3188"/>
      <c r="I121" s="37"/>
      <c r="J121" s="37"/>
      <c r="K121" s="37"/>
      <c r="L121" s="37"/>
      <c r="M121" s="37"/>
      <c r="N121" s="37"/>
      <c r="O121" s="37"/>
      <c r="P121" s="37"/>
      <c r="Q121" s="37"/>
      <c r="R121" s="37"/>
      <c r="S121" s="37"/>
      <c r="T121" s="37"/>
      <c r="U121" s="37"/>
      <c r="V121" s="37"/>
    </row>
    <row r="122" spans="1:22" x14ac:dyDescent="0.2">
      <c r="A122" s="37"/>
      <c r="B122" s="285" t="s">
        <v>256</v>
      </c>
      <c r="C122" s="652"/>
      <c r="D122" s="274">
        <v>17</v>
      </c>
      <c r="E122" s="286" t="s">
        <v>509</v>
      </c>
      <c r="F122" s="287" t="s">
        <v>456</v>
      </c>
      <c r="G122" s="246" t="s">
        <v>439</v>
      </c>
      <c r="H122" s="3188"/>
      <c r="I122" s="37"/>
      <c r="J122" s="37"/>
      <c r="K122" s="37"/>
      <c r="L122" s="37"/>
      <c r="M122" s="37"/>
      <c r="N122" s="37"/>
      <c r="O122" s="37"/>
      <c r="P122" s="37"/>
      <c r="Q122" s="37"/>
      <c r="R122" s="37"/>
      <c r="S122" s="37"/>
      <c r="T122" s="37"/>
      <c r="U122" s="37"/>
      <c r="V122" s="37"/>
    </row>
    <row r="123" spans="1:22" x14ac:dyDescent="0.2">
      <c r="A123" s="37"/>
      <c r="B123" s="285" t="s">
        <v>256</v>
      </c>
      <c r="C123" s="652"/>
      <c r="D123" s="274">
        <v>18</v>
      </c>
      <c r="E123" s="286" t="s">
        <v>510</v>
      </c>
      <c r="F123" s="287" t="s">
        <v>456</v>
      </c>
      <c r="G123" s="246"/>
      <c r="H123" s="3188"/>
      <c r="I123" s="37"/>
      <c r="J123" s="37"/>
      <c r="K123" s="37"/>
      <c r="L123" s="37"/>
      <c r="M123" s="37"/>
      <c r="N123" s="37"/>
      <c r="O123" s="37"/>
      <c r="P123" s="37"/>
      <c r="Q123" s="37"/>
      <c r="R123" s="37"/>
      <c r="S123" s="37"/>
      <c r="T123" s="37"/>
      <c r="U123" s="37"/>
      <c r="V123" s="37"/>
    </row>
    <row r="124" spans="1:22" x14ac:dyDescent="0.2">
      <c r="A124" s="37"/>
      <c r="B124" s="285" t="s">
        <v>256</v>
      </c>
      <c r="C124" s="652"/>
      <c r="D124" s="274">
        <v>19</v>
      </c>
      <c r="E124" s="286" t="s">
        <v>503</v>
      </c>
      <c r="F124" s="287" t="s">
        <v>456</v>
      </c>
      <c r="G124" s="246"/>
      <c r="H124" s="3188"/>
      <c r="I124" s="37"/>
      <c r="J124" s="37"/>
      <c r="K124" s="37"/>
      <c r="L124" s="37"/>
      <c r="M124" s="37"/>
      <c r="N124" s="37"/>
      <c r="O124" s="37"/>
      <c r="P124" s="37"/>
      <c r="Q124" s="37"/>
      <c r="R124" s="37"/>
      <c r="S124" s="37"/>
      <c r="T124" s="37"/>
      <c r="U124" s="37"/>
      <c r="V124" s="37"/>
    </row>
    <row r="125" spans="1:22" x14ac:dyDescent="0.2">
      <c r="A125" s="37"/>
      <c r="B125" s="285" t="s">
        <v>256</v>
      </c>
      <c r="C125" s="652"/>
      <c r="D125" s="274">
        <v>20</v>
      </c>
      <c r="E125" s="286" t="s">
        <v>511</v>
      </c>
      <c r="F125" s="287" t="s">
        <v>456</v>
      </c>
      <c r="G125" s="246" t="s">
        <v>20</v>
      </c>
      <c r="H125" s="3188"/>
      <c r="I125" s="37"/>
      <c r="J125" s="37"/>
      <c r="K125" s="37"/>
      <c r="L125" s="37"/>
      <c r="M125" s="37"/>
      <c r="N125" s="37"/>
      <c r="O125" s="37"/>
      <c r="P125" s="37"/>
      <c r="Q125" s="37"/>
      <c r="R125" s="37"/>
      <c r="S125" s="37"/>
      <c r="T125" s="37"/>
      <c r="U125" s="37"/>
      <c r="V125" s="37"/>
    </row>
    <row r="126" spans="1:22" x14ac:dyDescent="0.2">
      <c r="A126" s="37"/>
      <c r="B126" s="285" t="s">
        <v>256</v>
      </c>
      <c r="C126" s="652"/>
      <c r="D126" s="274">
        <v>21</v>
      </c>
      <c r="E126" s="286" t="s">
        <v>512</v>
      </c>
      <c r="F126" s="287" t="s">
        <v>456</v>
      </c>
      <c r="G126" s="246"/>
      <c r="H126" s="3188"/>
      <c r="I126" s="37"/>
      <c r="J126" s="37"/>
      <c r="K126" s="37"/>
      <c r="L126" s="37"/>
      <c r="M126" s="37"/>
      <c r="N126" s="37"/>
      <c r="O126" s="37"/>
      <c r="P126" s="37"/>
      <c r="Q126" s="37"/>
      <c r="R126" s="37"/>
      <c r="S126" s="37"/>
      <c r="T126" s="37"/>
      <c r="U126" s="37"/>
      <c r="V126" s="37"/>
    </row>
    <row r="127" spans="1:22" x14ac:dyDescent="0.2">
      <c r="A127" s="37"/>
      <c r="B127" s="285" t="s">
        <v>256</v>
      </c>
      <c r="C127" s="652"/>
      <c r="D127" s="274">
        <v>22</v>
      </c>
      <c r="E127" s="286" t="s">
        <v>513</v>
      </c>
      <c r="F127" s="287" t="s">
        <v>456</v>
      </c>
      <c r="G127" s="246" t="s">
        <v>20</v>
      </c>
      <c r="H127" s="3188"/>
      <c r="I127" s="37"/>
      <c r="J127" s="37"/>
      <c r="K127" s="37"/>
      <c r="L127" s="37"/>
      <c r="M127" s="37"/>
      <c r="N127" s="37"/>
      <c r="O127" s="37"/>
      <c r="P127" s="37"/>
      <c r="Q127" s="37"/>
      <c r="R127" s="37"/>
      <c r="S127" s="37"/>
      <c r="T127" s="37"/>
      <c r="U127" s="37"/>
      <c r="V127" s="37"/>
    </row>
    <row r="128" spans="1:22" x14ac:dyDescent="0.2">
      <c r="A128" s="37"/>
      <c r="B128" s="285" t="s">
        <v>256</v>
      </c>
      <c r="C128" s="652"/>
      <c r="D128" s="274">
        <v>23</v>
      </c>
      <c r="E128" s="286" t="s">
        <v>514</v>
      </c>
      <c r="F128" s="287" t="s">
        <v>456</v>
      </c>
      <c r="G128" s="246"/>
      <c r="H128" s="3188"/>
      <c r="I128" s="37"/>
      <c r="J128" s="37"/>
      <c r="K128" s="37"/>
      <c r="L128" s="37"/>
      <c r="M128" s="37"/>
      <c r="N128" s="37"/>
      <c r="O128" s="37"/>
      <c r="P128" s="37"/>
      <c r="Q128" s="37"/>
      <c r="R128" s="37"/>
      <c r="S128" s="37"/>
      <c r="T128" s="37"/>
      <c r="U128" s="37"/>
      <c r="V128" s="37"/>
    </row>
    <row r="129" spans="1:22" x14ac:dyDescent="0.2">
      <c r="A129" s="37"/>
      <c r="B129" s="285" t="s">
        <v>256</v>
      </c>
      <c r="C129" s="652"/>
      <c r="D129" s="274">
        <v>24</v>
      </c>
      <c r="E129" s="286" t="s">
        <v>515</v>
      </c>
      <c r="F129" s="287" t="s">
        <v>456</v>
      </c>
      <c r="G129" s="246"/>
      <c r="H129" s="3188"/>
      <c r="I129" s="37"/>
      <c r="J129" s="37"/>
      <c r="K129" s="37"/>
      <c r="L129" s="37"/>
      <c r="M129" s="37"/>
      <c r="N129" s="37"/>
      <c r="O129" s="37"/>
      <c r="P129" s="37"/>
      <c r="Q129" s="37"/>
      <c r="R129" s="37"/>
      <c r="S129" s="37"/>
      <c r="T129" s="37"/>
      <c r="U129" s="37"/>
      <c r="V129" s="37"/>
    </row>
    <row r="130" spans="1:22" x14ac:dyDescent="0.2">
      <c r="A130" s="37"/>
      <c r="B130" s="285" t="s">
        <v>256</v>
      </c>
      <c r="C130" s="652"/>
      <c r="D130" s="274">
        <v>25</v>
      </c>
      <c r="E130" s="286" t="s">
        <v>516</v>
      </c>
      <c r="F130" s="287" t="s">
        <v>456</v>
      </c>
      <c r="G130" s="246" t="s">
        <v>439</v>
      </c>
      <c r="H130" s="3188"/>
      <c r="I130" s="37"/>
      <c r="J130" s="37"/>
      <c r="K130" s="37"/>
      <c r="L130" s="37"/>
      <c r="M130" s="37"/>
      <c r="N130" s="37"/>
      <c r="O130" s="37"/>
      <c r="P130" s="37"/>
      <c r="Q130" s="37"/>
      <c r="R130" s="37"/>
      <c r="S130" s="37"/>
      <c r="T130" s="37"/>
      <c r="U130" s="37"/>
      <c r="V130" s="37"/>
    </row>
    <row r="131" spans="1:22" x14ac:dyDescent="0.2">
      <c r="A131" s="37"/>
      <c r="B131" s="285" t="s">
        <v>256</v>
      </c>
      <c r="C131" s="652"/>
      <c r="D131" s="274">
        <v>26</v>
      </c>
      <c r="E131" s="286" t="s">
        <v>517</v>
      </c>
      <c r="F131" s="287" t="s">
        <v>456</v>
      </c>
      <c r="G131" s="246" t="s">
        <v>439</v>
      </c>
      <c r="H131" s="3188"/>
      <c r="I131" s="37"/>
      <c r="J131" s="37"/>
      <c r="K131" s="37"/>
      <c r="L131" s="37"/>
      <c r="M131" s="37"/>
      <c r="N131" s="37"/>
      <c r="O131" s="37"/>
      <c r="P131" s="37"/>
      <c r="Q131" s="37"/>
      <c r="R131" s="37"/>
      <c r="S131" s="37"/>
      <c r="T131" s="37"/>
      <c r="U131" s="37"/>
      <c r="V131" s="37"/>
    </row>
    <row r="132" spans="1:22" x14ac:dyDescent="0.2">
      <c r="A132" s="37"/>
      <c r="B132" s="285" t="s">
        <v>256</v>
      </c>
      <c r="C132" s="652"/>
      <c r="D132" s="274">
        <v>27</v>
      </c>
      <c r="E132" s="286" t="s">
        <v>518</v>
      </c>
      <c r="F132" s="287" t="s">
        <v>456</v>
      </c>
      <c r="G132" s="246"/>
      <c r="H132" s="3188"/>
      <c r="I132" s="37"/>
      <c r="J132" s="37"/>
      <c r="K132" s="37"/>
      <c r="L132" s="37"/>
      <c r="M132" s="37"/>
      <c r="N132" s="37"/>
      <c r="O132" s="37"/>
      <c r="P132" s="37"/>
      <c r="Q132" s="37"/>
      <c r="R132" s="37"/>
      <c r="S132" s="37"/>
      <c r="T132" s="37"/>
      <c r="U132" s="37"/>
      <c r="V132" s="37"/>
    </row>
    <row r="133" spans="1:22" x14ac:dyDescent="0.2">
      <c r="A133" s="37"/>
      <c r="B133" s="285" t="s">
        <v>256</v>
      </c>
      <c r="C133" s="652"/>
      <c r="D133" s="274">
        <v>28</v>
      </c>
      <c r="E133" s="286" t="s">
        <v>519</v>
      </c>
      <c r="F133" s="287" t="s">
        <v>456</v>
      </c>
      <c r="G133" s="246" t="s">
        <v>453</v>
      </c>
      <c r="H133" s="3188"/>
      <c r="I133" s="37"/>
      <c r="J133" s="37"/>
      <c r="K133" s="37"/>
      <c r="L133" s="37"/>
      <c r="M133" s="37"/>
      <c r="N133" s="37"/>
      <c r="O133" s="37"/>
      <c r="P133" s="37"/>
      <c r="Q133" s="37"/>
      <c r="R133" s="37"/>
      <c r="S133" s="37"/>
      <c r="T133" s="37"/>
      <c r="U133" s="37"/>
      <c r="V133" s="37"/>
    </row>
    <row r="134" spans="1:22" x14ac:dyDescent="0.2">
      <c r="A134" s="37"/>
      <c r="B134" s="285" t="s">
        <v>256</v>
      </c>
      <c r="C134" s="652"/>
      <c r="D134" s="274">
        <v>30</v>
      </c>
      <c r="E134" s="286" t="s">
        <v>520</v>
      </c>
      <c r="F134" s="287" t="s">
        <v>456</v>
      </c>
      <c r="G134" s="246" t="s">
        <v>439</v>
      </c>
      <c r="H134" s="3188"/>
      <c r="I134" s="37"/>
      <c r="J134" s="37"/>
      <c r="K134" s="37"/>
      <c r="L134" s="37"/>
      <c r="M134" s="37"/>
      <c r="N134" s="37"/>
      <c r="O134" s="37"/>
      <c r="P134" s="37"/>
      <c r="Q134" s="37"/>
      <c r="R134" s="37"/>
      <c r="S134" s="37"/>
      <c r="T134" s="37"/>
      <c r="U134" s="37"/>
      <c r="V134" s="37"/>
    </row>
    <row r="135" spans="1:22" x14ac:dyDescent="0.2">
      <c r="A135" s="37"/>
      <c r="B135" s="285" t="s">
        <v>256</v>
      </c>
      <c r="C135" s="652"/>
      <c r="D135" s="274">
        <v>31</v>
      </c>
      <c r="E135" s="286" t="s">
        <v>521</v>
      </c>
      <c r="F135" s="287" t="s">
        <v>456</v>
      </c>
      <c r="G135" s="246" t="s">
        <v>20</v>
      </c>
      <c r="H135" s="3188"/>
      <c r="I135" s="37"/>
      <c r="J135" s="37"/>
      <c r="K135" s="37"/>
      <c r="L135" s="37"/>
      <c r="M135" s="37"/>
      <c r="N135" s="37"/>
      <c r="O135" s="37"/>
      <c r="P135" s="37"/>
      <c r="Q135" s="37"/>
      <c r="R135" s="37"/>
      <c r="S135" s="37"/>
      <c r="T135" s="37"/>
      <c r="U135" s="37"/>
      <c r="V135" s="37"/>
    </row>
    <row r="136" spans="1:22" x14ac:dyDescent="0.2">
      <c r="A136" s="37"/>
      <c r="B136" s="285" t="s">
        <v>256</v>
      </c>
      <c r="C136" s="652"/>
      <c r="D136" s="274">
        <v>33</v>
      </c>
      <c r="E136" s="286" t="s">
        <v>522</v>
      </c>
      <c r="F136" s="287" t="s">
        <v>456</v>
      </c>
      <c r="G136" s="246" t="s">
        <v>20</v>
      </c>
      <c r="H136" s="3188"/>
      <c r="I136" s="37"/>
      <c r="J136" s="37"/>
      <c r="K136" s="37"/>
      <c r="L136" s="37"/>
      <c r="M136" s="37"/>
      <c r="N136" s="37"/>
      <c r="O136" s="37"/>
      <c r="P136" s="37"/>
      <c r="Q136" s="37"/>
      <c r="R136" s="37"/>
      <c r="S136" s="37"/>
      <c r="T136" s="37"/>
      <c r="U136" s="37"/>
      <c r="V136" s="37"/>
    </row>
    <row r="137" spans="1:22" x14ac:dyDescent="0.2">
      <c r="A137" s="37"/>
      <c r="B137" s="285" t="s">
        <v>256</v>
      </c>
      <c r="C137" s="652"/>
      <c r="D137" s="274">
        <v>34</v>
      </c>
      <c r="E137" s="286" t="s">
        <v>523</v>
      </c>
      <c r="F137" s="287" t="s">
        <v>456</v>
      </c>
      <c r="G137" s="246" t="s">
        <v>20</v>
      </c>
      <c r="H137" s="3188"/>
      <c r="I137" s="37"/>
      <c r="J137" s="37"/>
      <c r="K137" s="37"/>
      <c r="L137" s="37"/>
      <c r="M137" s="37"/>
      <c r="N137" s="37"/>
      <c r="O137" s="37"/>
      <c r="P137" s="37"/>
      <c r="Q137" s="37"/>
      <c r="R137" s="37"/>
      <c r="S137" s="37"/>
      <c r="T137" s="37"/>
      <c r="U137" s="37"/>
      <c r="V137" s="37"/>
    </row>
    <row r="138" spans="1:22" x14ac:dyDescent="0.2">
      <c r="A138" s="37"/>
      <c r="B138" s="285" t="s">
        <v>256</v>
      </c>
      <c r="C138" s="652"/>
      <c r="D138" s="274">
        <v>35</v>
      </c>
      <c r="E138" s="286" t="s">
        <v>496</v>
      </c>
      <c r="F138" s="287" t="s">
        <v>456</v>
      </c>
      <c r="G138" s="246" t="s">
        <v>439</v>
      </c>
      <c r="H138" s="3188"/>
      <c r="I138" s="37"/>
      <c r="J138" s="37"/>
      <c r="K138" s="37"/>
      <c r="L138" s="37"/>
      <c r="M138" s="37"/>
      <c r="N138" s="37"/>
      <c r="O138" s="37"/>
      <c r="P138" s="37"/>
      <c r="Q138" s="37"/>
      <c r="R138" s="37"/>
      <c r="S138" s="37"/>
      <c r="T138" s="37"/>
      <c r="U138" s="37"/>
      <c r="V138" s="37"/>
    </row>
    <row r="139" spans="1:22" x14ac:dyDescent="0.2">
      <c r="A139" s="37"/>
      <c r="B139" s="285" t="s">
        <v>256</v>
      </c>
      <c r="C139" s="652"/>
      <c r="D139" s="274">
        <v>36</v>
      </c>
      <c r="E139" s="286" t="s">
        <v>524</v>
      </c>
      <c r="F139" s="287" t="s">
        <v>456</v>
      </c>
      <c r="G139" s="246" t="s">
        <v>439</v>
      </c>
      <c r="H139" s="3188"/>
      <c r="I139" s="37"/>
      <c r="J139" s="37"/>
      <c r="K139" s="37"/>
      <c r="L139" s="37"/>
      <c r="M139" s="37"/>
      <c r="N139" s="37"/>
      <c r="O139" s="37"/>
      <c r="P139" s="37"/>
      <c r="Q139" s="37"/>
      <c r="R139" s="37"/>
      <c r="S139" s="37"/>
      <c r="T139" s="37"/>
      <c r="U139" s="37"/>
      <c r="V139" s="37"/>
    </row>
    <row r="140" spans="1:22" x14ac:dyDescent="0.2">
      <c r="A140" s="37"/>
      <c r="B140" s="285" t="s">
        <v>256</v>
      </c>
      <c r="C140" s="652"/>
      <c r="D140" s="274">
        <v>37</v>
      </c>
      <c r="E140" s="286" t="s">
        <v>525</v>
      </c>
      <c r="F140" s="287" t="s">
        <v>456</v>
      </c>
      <c r="G140" s="246"/>
      <c r="H140" s="3188"/>
      <c r="I140" s="37"/>
      <c r="J140" s="37"/>
      <c r="K140" s="37"/>
      <c r="L140" s="37"/>
      <c r="M140" s="37"/>
      <c r="N140" s="37"/>
      <c r="O140" s="37"/>
      <c r="P140" s="37"/>
      <c r="Q140" s="37"/>
      <c r="R140" s="37"/>
      <c r="S140" s="37"/>
      <c r="T140" s="37"/>
      <c r="U140" s="37"/>
      <c r="V140" s="37"/>
    </row>
    <row r="141" spans="1:22" x14ac:dyDescent="0.2">
      <c r="A141" s="37"/>
      <c r="B141" s="285" t="s">
        <v>256</v>
      </c>
      <c r="C141" s="652"/>
      <c r="D141" s="274">
        <v>38</v>
      </c>
      <c r="E141" s="286" t="s">
        <v>526</v>
      </c>
      <c r="F141" s="287" t="s">
        <v>456</v>
      </c>
      <c r="G141" s="246" t="s">
        <v>455</v>
      </c>
      <c r="H141" s="3188"/>
      <c r="I141" s="37"/>
      <c r="J141" s="37"/>
      <c r="K141" s="37"/>
      <c r="L141" s="37"/>
      <c r="M141" s="37"/>
      <c r="N141" s="37"/>
      <c r="O141" s="37"/>
      <c r="P141" s="37"/>
      <c r="Q141" s="37"/>
      <c r="R141" s="37"/>
      <c r="S141" s="37"/>
      <c r="T141" s="37"/>
      <c r="U141" s="37"/>
      <c r="V141" s="37"/>
    </row>
    <row r="142" spans="1:22" x14ac:dyDescent="0.2">
      <c r="A142" s="37"/>
      <c r="B142" s="285" t="s">
        <v>256</v>
      </c>
      <c r="C142" s="652"/>
      <c r="D142" s="274">
        <v>39</v>
      </c>
      <c r="E142" s="286" t="s">
        <v>527</v>
      </c>
      <c r="F142" s="287" t="s">
        <v>456</v>
      </c>
      <c r="G142" s="246"/>
      <c r="H142" s="3188"/>
      <c r="I142" s="37"/>
      <c r="J142" s="37"/>
      <c r="K142" s="37"/>
      <c r="L142" s="37"/>
      <c r="M142" s="37"/>
      <c r="N142" s="37"/>
      <c r="O142" s="37"/>
      <c r="P142" s="37"/>
      <c r="Q142" s="37"/>
      <c r="R142" s="37"/>
      <c r="S142" s="37"/>
      <c r="T142" s="37"/>
      <c r="U142" s="37"/>
      <c r="V142" s="37"/>
    </row>
    <row r="143" spans="1:22" x14ac:dyDescent="0.2">
      <c r="A143" s="37"/>
      <c r="B143" s="285" t="s">
        <v>256</v>
      </c>
      <c r="C143" s="652"/>
      <c r="D143" s="274">
        <v>40</v>
      </c>
      <c r="E143" s="286" t="s">
        <v>528</v>
      </c>
      <c r="F143" s="287" t="s">
        <v>456</v>
      </c>
      <c r="G143" s="246" t="s">
        <v>453</v>
      </c>
      <c r="H143" s="3188"/>
      <c r="I143" s="37"/>
      <c r="J143" s="37"/>
      <c r="K143" s="37"/>
      <c r="L143" s="37"/>
      <c r="M143" s="37"/>
      <c r="N143" s="37"/>
      <c r="O143" s="37"/>
      <c r="P143" s="37"/>
      <c r="Q143" s="37"/>
      <c r="R143" s="37"/>
      <c r="S143" s="37"/>
      <c r="T143" s="37"/>
      <c r="U143" s="37"/>
      <c r="V143" s="37"/>
    </row>
    <row r="144" spans="1:22" x14ac:dyDescent="0.2">
      <c r="A144" s="37"/>
      <c r="B144" s="285" t="s">
        <v>256</v>
      </c>
      <c r="C144" s="652"/>
      <c r="D144" s="274">
        <v>41</v>
      </c>
      <c r="E144" s="286" t="s">
        <v>529</v>
      </c>
      <c r="F144" s="287" t="s">
        <v>456</v>
      </c>
      <c r="G144" s="246" t="s">
        <v>439</v>
      </c>
      <c r="H144" s="3188"/>
      <c r="I144" s="37"/>
      <c r="J144" s="37"/>
      <c r="K144" s="37"/>
      <c r="L144" s="37"/>
      <c r="M144" s="37"/>
      <c r="N144" s="37"/>
      <c r="O144" s="37"/>
      <c r="P144" s="37"/>
      <c r="Q144" s="37"/>
      <c r="R144" s="37"/>
      <c r="S144" s="37"/>
      <c r="T144" s="37"/>
      <c r="U144" s="37"/>
      <c r="V144" s="37"/>
    </row>
    <row r="145" spans="1:22" x14ac:dyDescent="0.2">
      <c r="A145" s="37"/>
      <c r="B145" s="285" t="s">
        <v>256</v>
      </c>
      <c r="C145" s="652"/>
      <c r="D145" s="274">
        <v>42</v>
      </c>
      <c r="E145" s="286" t="s">
        <v>530</v>
      </c>
      <c r="F145" s="287" t="s">
        <v>456</v>
      </c>
      <c r="G145" s="246" t="s">
        <v>454</v>
      </c>
      <c r="H145" s="3188"/>
      <c r="I145" s="37"/>
      <c r="J145" s="37"/>
      <c r="K145" s="37"/>
      <c r="L145" s="37"/>
      <c r="M145" s="37"/>
      <c r="N145" s="37"/>
      <c r="O145" s="37"/>
      <c r="P145" s="37"/>
      <c r="Q145" s="37"/>
      <c r="R145" s="37"/>
      <c r="S145" s="37"/>
      <c r="T145" s="37"/>
      <c r="U145" s="37"/>
      <c r="V145" s="37"/>
    </row>
    <row r="146" spans="1:22" x14ac:dyDescent="0.2">
      <c r="A146" s="37"/>
      <c r="B146" s="285" t="s">
        <v>256</v>
      </c>
      <c r="C146" s="652"/>
      <c r="D146" s="274">
        <v>43</v>
      </c>
      <c r="E146" s="286" t="s">
        <v>531</v>
      </c>
      <c r="F146" s="287" t="s">
        <v>456</v>
      </c>
      <c r="G146" s="246" t="s">
        <v>455</v>
      </c>
      <c r="H146" s="3188"/>
      <c r="I146" s="37"/>
      <c r="J146" s="37"/>
      <c r="K146" s="37"/>
      <c r="L146" s="37"/>
      <c r="M146" s="37"/>
      <c r="N146" s="37"/>
      <c r="O146" s="37"/>
      <c r="P146" s="37"/>
      <c r="Q146" s="37"/>
      <c r="R146" s="37"/>
      <c r="S146" s="37"/>
      <c r="T146" s="37"/>
      <c r="U146" s="37"/>
      <c r="V146" s="37"/>
    </row>
    <row r="147" spans="1:22" x14ac:dyDescent="0.2">
      <c r="A147" s="37"/>
      <c r="B147" s="285" t="s">
        <v>256</v>
      </c>
      <c r="C147" s="652"/>
      <c r="D147" s="274">
        <v>44</v>
      </c>
      <c r="E147" s="286" t="s">
        <v>532</v>
      </c>
      <c r="F147" s="287" t="s">
        <v>456</v>
      </c>
      <c r="G147" s="246"/>
      <c r="H147" s="3188"/>
      <c r="I147" s="37"/>
      <c r="J147" s="37"/>
      <c r="K147" s="37"/>
      <c r="L147" s="37"/>
      <c r="M147" s="37"/>
      <c r="N147" s="37"/>
      <c r="O147" s="37"/>
      <c r="P147" s="37"/>
      <c r="Q147" s="37"/>
      <c r="R147" s="37"/>
      <c r="S147" s="37"/>
      <c r="T147" s="37"/>
      <c r="U147" s="37"/>
      <c r="V147" s="37"/>
    </row>
    <row r="148" spans="1:22" x14ac:dyDescent="0.2">
      <c r="A148" s="37"/>
      <c r="B148" s="285" t="s">
        <v>256</v>
      </c>
      <c r="C148" s="652"/>
      <c r="D148" s="274">
        <v>45</v>
      </c>
      <c r="E148" s="286" t="s">
        <v>533</v>
      </c>
      <c r="F148" s="287" t="s">
        <v>456</v>
      </c>
      <c r="G148" s="246"/>
      <c r="H148" s="3188"/>
      <c r="I148" s="37"/>
      <c r="J148" s="37"/>
      <c r="K148" s="37"/>
      <c r="L148" s="37"/>
      <c r="M148" s="37"/>
      <c r="N148" s="37"/>
      <c r="O148" s="37"/>
      <c r="P148" s="37"/>
      <c r="Q148" s="37"/>
      <c r="R148" s="37"/>
      <c r="S148" s="37"/>
      <c r="T148" s="37"/>
      <c r="U148" s="37"/>
      <c r="V148" s="37"/>
    </row>
    <row r="149" spans="1:22" x14ac:dyDescent="0.2">
      <c r="A149" s="37"/>
      <c r="B149" s="285" t="s">
        <v>256</v>
      </c>
      <c r="C149" s="652"/>
      <c r="D149" s="274">
        <v>47</v>
      </c>
      <c r="E149" s="286" t="s">
        <v>534</v>
      </c>
      <c r="F149" s="287" t="s">
        <v>456</v>
      </c>
      <c r="G149" s="246" t="s">
        <v>20</v>
      </c>
      <c r="H149" s="3188"/>
      <c r="I149" s="37"/>
      <c r="J149" s="37"/>
      <c r="K149" s="37"/>
      <c r="L149" s="37"/>
      <c r="M149" s="37"/>
      <c r="N149" s="37"/>
      <c r="O149" s="37"/>
      <c r="P149" s="37"/>
      <c r="Q149" s="37"/>
      <c r="R149" s="37"/>
      <c r="S149" s="37"/>
      <c r="T149" s="37"/>
      <c r="U149" s="37"/>
      <c r="V149" s="37"/>
    </row>
    <row r="150" spans="1:22" x14ac:dyDescent="0.2">
      <c r="A150" s="37"/>
      <c r="B150" s="285" t="s">
        <v>256</v>
      </c>
      <c r="C150" s="652"/>
      <c r="D150" s="274">
        <v>48</v>
      </c>
      <c r="E150" s="286" t="s">
        <v>535</v>
      </c>
      <c r="F150" s="287" t="s">
        <v>456</v>
      </c>
      <c r="G150" s="246" t="s">
        <v>439</v>
      </c>
      <c r="H150" s="3188"/>
      <c r="I150" s="37"/>
      <c r="J150" s="37"/>
      <c r="K150" s="37"/>
      <c r="L150" s="37"/>
      <c r="M150" s="37"/>
      <c r="N150" s="37"/>
      <c r="O150" s="37"/>
      <c r="P150" s="37"/>
      <c r="Q150" s="37"/>
      <c r="R150" s="37"/>
      <c r="S150" s="37"/>
      <c r="T150" s="37"/>
      <c r="U150" s="37"/>
      <c r="V150" s="37"/>
    </row>
    <row r="151" spans="1:22" x14ac:dyDescent="0.2">
      <c r="A151" s="37"/>
      <c r="B151" s="285" t="s">
        <v>256</v>
      </c>
      <c r="C151" s="652"/>
      <c r="D151" s="274">
        <v>49</v>
      </c>
      <c r="E151" s="286" t="s">
        <v>535</v>
      </c>
      <c r="F151" s="287" t="s">
        <v>456</v>
      </c>
      <c r="G151" s="246"/>
      <c r="H151" s="3188"/>
      <c r="I151" s="37"/>
      <c r="J151" s="37"/>
      <c r="K151" s="37"/>
      <c r="L151" s="37"/>
      <c r="M151" s="37"/>
      <c r="N151" s="37"/>
      <c r="O151" s="37"/>
      <c r="P151" s="37"/>
      <c r="Q151" s="37"/>
      <c r="R151" s="37"/>
      <c r="S151" s="37"/>
      <c r="T151" s="37"/>
      <c r="U151" s="37"/>
      <c r="V151" s="37"/>
    </row>
    <row r="152" spans="1:22" x14ac:dyDescent="0.2">
      <c r="A152" s="37"/>
      <c r="B152" s="285" t="s">
        <v>256</v>
      </c>
      <c r="C152" s="652"/>
      <c r="D152" s="274">
        <v>50</v>
      </c>
      <c r="E152" s="286" t="s">
        <v>536</v>
      </c>
      <c r="F152" s="287" t="s">
        <v>456</v>
      </c>
      <c r="G152" s="246"/>
      <c r="H152" s="3188"/>
      <c r="I152" s="37"/>
      <c r="J152" s="37"/>
      <c r="K152" s="37"/>
      <c r="L152" s="37"/>
      <c r="M152" s="37"/>
      <c r="N152" s="37"/>
      <c r="O152" s="37"/>
      <c r="P152" s="37"/>
      <c r="Q152" s="37"/>
      <c r="R152" s="37"/>
      <c r="S152" s="37"/>
      <c r="T152" s="37"/>
      <c r="U152" s="37"/>
      <c r="V152" s="37"/>
    </row>
    <row r="153" spans="1:22" x14ac:dyDescent="0.2">
      <c r="A153" s="37"/>
      <c r="B153" s="285" t="s">
        <v>256</v>
      </c>
      <c r="C153" s="652"/>
      <c r="D153" s="274">
        <v>51</v>
      </c>
      <c r="E153" s="286" t="s">
        <v>537</v>
      </c>
      <c r="F153" s="287" t="s">
        <v>456</v>
      </c>
      <c r="G153" s="246"/>
      <c r="H153" s="3188"/>
      <c r="I153" s="37"/>
      <c r="J153" s="37"/>
      <c r="K153" s="37"/>
      <c r="L153" s="37"/>
      <c r="M153" s="37"/>
      <c r="N153" s="37"/>
      <c r="O153" s="37"/>
      <c r="P153" s="37"/>
      <c r="Q153" s="37"/>
      <c r="R153" s="37"/>
      <c r="S153" s="37"/>
      <c r="T153" s="37"/>
      <c r="U153" s="37"/>
      <c r="V153" s="37"/>
    </row>
    <row r="154" spans="1:22" x14ac:dyDescent="0.2">
      <c r="A154" s="37"/>
      <c r="B154" s="285" t="s">
        <v>256</v>
      </c>
      <c r="C154" s="652"/>
      <c r="D154" s="274">
        <v>52</v>
      </c>
      <c r="E154" s="286" t="s">
        <v>538</v>
      </c>
      <c r="F154" s="287" t="s">
        <v>456</v>
      </c>
      <c r="G154" s="246"/>
      <c r="H154" s="3188"/>
      <c r="I154" s="37"/>
      <c r="J154" s="37"/>
      <c r="K154" s="37"/>
      <c r="L154" s="37"/>
      <c r="M154" s="37"/>
      <c r="N154" s="37"/>
      <c r="O154" s="37"/>
      <c r="P154" s="37"/>
      <c r="Q154" s="37"/>
      <c r="R154" s="37"/>
      <c r="S154" s="37"/>
      <c r="T154" s="37"/>
      <c r="U154" s="37"/>
      <c r="V154" s="37"/>
    </row>
    <row r="155" spans="1:22" x14ac:dyDescent="0.2">
      <c r="A155" s="37"/>
      <c r="B155" s="285" t="s">
        <v>256</v>
      </c>
      <c r="C155" s="652"/>
      <c r="D155" s="274">
        <v>53</v>
      </c>
      <c r="E155" s="286" t="s">
        <v>539</v>
      </c>
      <c r="F155" s="287" t="s">
        <v>456</v>
      </c>
      <c r="G155" s="246"/>
      <c r="H155" s="3188"/>
      <c r="I155" s="37"/>
      <c r="J155" s="37"/>
      <c r="K155" s="37"/>
      <c r="L155" s="37"/>
      <c r="M155" s="37"/>
      <c r="N155" s="37"/>
      <c r="O155" s="37"/>
      <c r="P155" s="37"/>
      <c r="Q155" s="37"/>
      <c r="R155" s="37"/>
      <c r="S155" s="37"/>
      <c r="T155" s="37"/>
      <c r="U155" s="37"/>
      <c r="V155" s="37"/>
    </row>
    <row r="156" spans="1:22" x14ac:dyDescent="0.2">
      <c r="A156" s="37"/>
      <c r="B156" s="285" t="s">
        <v>256</v>
      </c>
      <c r="C156" s="652"/>
      <c r="D156" s="274">
        <v>65</v>
      </c>
      <c r="E156" s="286" t="s">
        <v>540</v>
      </c>
      <c r="F156" s="287" t="s">
        <v>456</v>
      </c>
      <c r="G156" s="246" t="s">
        <v>20</v>
      </c>
      <c r="H156" s="3188"/>
      <c r="I156" s="37"/>
      <c r="J156" s="37"/>
      <c r="K156" s="37"/>
      <c r="L156" s="37"/>
      <c r="M156" s="37"/>
      <c r="N156" s="37"/>
      <c r="O156" s="37"/>
      <c r="P156" s="37"/>
      <c r="Q156" s="37"/>
      <c r="R156" s="37"/>
      <c r="S156" s="37"/>
      <c r="T156" s="37"/>
      <c r="U156" s="37"/>
      <c r="V156" s="37"/>
    </row>
    <row r="157" spans="1:22" x14ac:dyDescent="0.2">
      <c r="A157" s="37"/>
      <c r="B157" s="285" t="s">
        <v>256</v>
      </c>
      <c r="C157" s="652"/>
      <c r="D157" s="274">
        <v>66</v>
      </c>
      <c r="E157" s="286" t="s">
        <v>541</v>
      </c>
      <c r="F157" s="287" t="s">
        <v>456</v>
      </c>
      <c r="G157" s="246" t="s">
        <v>439</v>
      </c>
      <c r="H157" s="3188"/>
      <c r="I157" s="37"/>
      <c r="J157" s="37"/>
      <c r="K157" s="37"/>
      <c r="L157" s="37"/>
      <c r="M157" s="37"/>
      <c r="N157" s="37"/>
      <c r="O157" s="37"/>
      <c r="P157" s="37"/>
      <c r="Q157" s="37"/>
      <c r="R157" s="37"/>
      <c r="S157" s="37"/>
      <c r="T157" s="37"/>
      <c r="U157" s="37"/>
      <c r="V157" s="37"/>
    </row>
    <row r="158" spans="1:22" x14ac:dyDescent="0.2">
      <c r="A158" s="37"/>
      <c r="B158" s="285" t="s">
        <v>256</v>
      </c>
      <c r="C158" s="652"/>
      <c r="D158" s="274">
        <v>68</v>
      </c>
      <c r="E158" s="286" t="s">
        <v>542</v>
      </c>
      <c r="F158" s="287" t="s">
        <v>456</v>
      </c>
      <c r="G158" s="246" t="s">
        <v>20</v>
      </c>
      <c r="H158" s="3188"/>
      <c r="I158" s="37"/>
      <c r="J158" s="37"/>
      <c r="K158" s="37"/>
      <c r="L158" s="37"/>
      <c r="M158" s="37"/>
      <c r="N158" s="37"/>
      <c r="O158" s="37"/>
      <c r="P158" s="37"/>
      <c r="Q158" s="37"/>
      <c r="R158" s="37"/>
      <c r="S158" s="37"/>
      <c r="T158" s="37"/>
      <c r="U158" s="37"/>
      <c r="V158" s="37"/>
    </row>
    <row r="159" spans="1:22" x14ac:dyDescent="0.2">
      <c r="A159" s="37"/>
      <c r="B159" s="285" t="s">
        <v>256</v>
      </c>
      <c r="C159" s="652"/>
      <c r="D159" s="274">
        <v>70</v>
      </c>
      <c r="E159" s="286" t="s">
        <v>543</v>
      </c>
      <c r="F159" s="287" t="s">
        <v>456</v>
      </c>
      <c r="G159" s="246" t="s">
        <v>439</v>
      </c>
      <c r="H159" s="3188"/>
      <c r="I159" s="37"/>
      <c r="J159" s="37"/>
      <c r="K159" s="37"/>
      <c r="L159" s="37"/>
      <c r="M159" s="37"/>
      <c r="N159" s="37"/>
      <c r="O159" s="37"/>
      <c r="P159" s="37"/>
      <c r="Q159" s="37"/>
      <c r="R159" s="37"/>
      <c r="S159" s="37"/>
      <c r="T159" s="37"/>
      <c r="U159" s="37"/>
      <c r="V159" s="37"/>
    </row>
    <row r="160" spans="1:22" x14ac:dyDescent="0.2">
      <c r="A160" s="37"/>
      <c r="B160" s="285" t="s">
        <v>256</v>
      </c>
      <c r="C160" s="652"/>
      <c r="D160" s="274">
        <v>71</v>
      </c>
      <c r="E160" s="286" t="s">
        <v>544</v>
      </c>
      <c r="F160" s="287" t="s">
        <v>456</v>
      </c>
      <c r="G160" s="246" t="s">
        <v>439</v>
      </c>
      <c r="H160" s="3188"/>
      <c r="I160" s="37"/>
      <c r="J160" s="37"/>
      <c r="K160" s="37"/>
      <c r="L160" s="37"/>
      <c r="M160" s="37"/>
      <c r="N160" s="37"/>
      <c r="O160" s="37"/>
      <c r="P160" s="37"/>
      <c r="Q160" s="37"/>
      <c r="R160" s="37"/>
      <c r="S160" s="37"/>
      <c r="T160" s="37"/>
      <c r="U160" s="37"/>
      <c r="V160" s="37"/>
    </row>
    <row r="161" spans="1:22" x14ac:dyDescent="0.2">
      <c r="A161" s="37"/>
      <c r="B161" s="285" t="s">
        <v>256</v>
      </c>
      <c r="C161" s="652"/>
      <c r="D161" s="274">
        <v>72</v>
      </c>
      <c r="E161" s="286" t="s">
        <v>545</v>
      </c>
      <c r="F161" s="287" t="s">
        <v>456</v>
      </c>
      <c r="G161" s="246" t="s">
        <v>20</v>
      </c>
      <c r="H161" s="3188"/>
      <c r="I161" s="37"/>
      <c r="J161" s="37"/>
      <c r="K161" s="37"/>
      <c r="L161" s="37"/>
      <c r="M161" s="37"/>
      <c r="N161" s="37"/>
      <c r="O161" s="37"/>
      <c r="P161" s="37"/>
      <c r="Q161" s="37"/>
      <c r="R161" s="37"/>
      <c r="S161" s="37"/>
      <c r="T161" s="37"/>
      <c r="U161" s="37"/>
      <c r="V161" s="37"/>
    </row>
    <row r="162" spans="1:22" x14ac:dyDescent="0.2">
      <c r="A162" s="37"/>
      <c r="B162" s="285" t="s">
        <v>256</v>
      </c>
      <c r="C162" s="652"/>
      <c r="D162" s="274">
        <v>73</v>
      </c>
      <c r="E162" s="286" t="s">
        <v>546</v>
      </c>
      <c r="F162" s="287" t="s">
        <v>456</v>
      </c>
      <c r="G162" s="246"/>
      <c r="H162" s="3188"/>
      <c r="I162" s="37"/>
      <c r="J162" s="37"/>
      <c r="K162" s="37"/>
      <c r="L162" s="37"/>
      <c r="M162" s="37"/>
      <c r="N162" s="37"/>
      <c r="O162" s="37"/>
      <c r="P162" s="37"/>
      <c r="Q162" s="37"/>
      <c r="R162" s="37"/>
      <c r="S162" s="37"/>
      <c r="T162" s="37"/>
      <c r="U162" s="37"/>
      <c r="V162" s="37"/>
    </row>
    <row r="163" spans="1:22" x14ac:dyDescent="0.2">
      <c r="A163" s="37"/>
      <c r="B163" s="285" t="s">
        <v>256</v>
      </c>
      <c r="C163" s="652"/>
      <c r="D163" s="274">
        <v>74</v>
      </c>
      <c r="E163" s="286" t="s">
        <v>547</v>
      </c>
      <c r="F163" s="287" t="s">
        <v>456</v>
      </c>
      <c r="G163" s="246"/>
      <c r="H163" s="3188"/>
      <c r="I163" s="37"/>
      <c r="J163" s="37"/>
      <c r="K163" s="37"/>
      <c r="L163" s="37"/>
      <c r="M163" s="37"/>
      <c r="N163" s="37"/>
      <c r="O163" s="37"/>
      <c r="P163" s="37"/>
      <c r="Q163" s="37"/>
      <c r="R163" s="37"/>
      <c r="S163" s="37"/>
      <c r="T163" s="37"/>
      <c r="U163" s="37"/>
      <c r="V163" s="37"/>
    </row>
    <row r="164" spans="1:22" x14ac:dyDescent="0.2">
      <c r="A164" s="37"/>
      <c r="B164" s="285" t="s">
        <v>256</v>
      </c>
      <c r="C164" s="652"/>
      <c r="D164" s="274">
        <v>85</v>
      </c>
      <c r="E164" s="286" t="s">
        <v>548</v>
      </c>
      <c r="F164" s="287" t="s">
        <v>456</v>
      </c>
      <c r="G164" s="246" t="s">
        <v>439</v>
      </c>
      <c r="H164" s="3188"/>
      <c r="I164" s="37"/>
      <c r="J164" s="37"/>
      <c r="K164" s="37"/>
      <c r="L164" s="37"/>
      <c r="M164" s="37"/>
      <c r="N164" s="37"/>
      <c r="O164" s="37"/>
      <c r="P164" s="37"/>
      <c r="Q164" s="37"/>
      <c r="R164" s="37"/>
      <c r="S164" s="37"/>
      <c r="T164" s="37"/>
      <c r="U164" s="37"/>
      <c r="V164" s="37"/>
    </row>
    <row r="165" spans="1:22" x14ac:dyDescent="0.2">
      <c r="A165" s="37"/>
      <c r="B165" s="285" t="s">
        <v>256</v>
      </c>
      <c r="C165" s="652"/>
      <c r="D165" s="274">
        <v>87</v>
      </c>
      <c r="E165" s="286" t="s">
        <v>549</v>
      </c>
      <c r="F165" s="287" t="s">
        <v>456</v>
      </c>
      <c r="G165" s="246" t="s">
        <v>20</v>
      </c>
      <c r="H165" s="3188"/>
      <c r="I165" s="37"/>
      <c r="J165" s="37"/>
      <c r="K165" s="37"/>
      <c r="L165" s="37"/>
      <c r="M165" s="37"/>
      <c r="N165" s="37"/>
      <c r="O165" s="37"/>
      <c r="P165" s="37"/>
      <c r="Q165" s="37"/>
      <c r="R165" s="37"/>
      <c r="S165" s="37"/>
      <c r="T165" s="37"/>
      <c r="U165" s="37"/>
      <c r="V165" s="37"/>
    </row>
    <row r="166" spans="1:22" x14ac:dyDescent="0.2">
      <c r="A166" s="37"/>
      <c r="B166" s="285" t="s">
        <v>256</v>
      </c>
      <c r="C166" s="652"/>
      <c r="D166" s="286">
        <v>88</v>
      </c>
      <c r="E166" s="310" t="s">
        <v>550</v>
      </c>
      <c r="F166" s="311" t="s">
        <v>456</v>
      </c>
      <c r="G166" s="246" t="s">
        <v>20</v>
      </c>
      <c r="H166" s="3188"/>
      <c r="I166" s="37"/>
      <c r="J166" s="37"/>
      <c r="K166" s="37"/>
      <c r="L166" s="37"/>
      <c r="M166" s="37"/>
      <c r="N166" s="37"/>
      <c r="O166" s="37"/>
      <c r="P166" s="37"/>
      <c r="Q166" s="37"/>
      <c r="R166" s="37"/>
      <c r="S166" s="37"/>
      <c r="T166" s="37"/>
      <c r="U166" s="37"/>
      <c r="V166" s="37"/>
    </row>
    <row r="167" spans="1:22" x14ac:dyDescent="0.2">
      <c r="A167" s="37"/>
      <c r="B167" s="312" t="s">
        <v>457</v>
      </c>
      <c r="C167" s="653"/>
      <c r="D167" s="313">
        <v>1</v>
      </c>
      <c r="E167" s="314" t="s">
        <v>497</v>
      </c>
      <c r="F167" s="315" t="s">
        <v>405</v>
      </c>
      <c r="G167" s="253" t="s">
        <v>453</v>
      </c>
      <c r="H167" s="3188"/>
      <c r="I167" s="37"/>
      <c r="J167" s="37"/>
      <c r="K167" s="37"/>
      <c r="L167" s="37"/>
      <c r="M167" s="37"/>
      <c r="N167" s="37"/>
      <c r="O167" s="37"/>
      <c r="P167" s="37"/>
      <c r="Q167" s="37"/>
      <c r="R167" s="37"/>
      <c r="S167" s="37"/>
      <c r="T167" s="37"/>
      <c r="U167" s="37"/>
      <c r="V167" s="37"/>
    </row>
    <row r="168" spans="1:22" x14ac:dyDescent="0.2">
      <c r="A168" s="37"/>
      <c r="B168" s="316" t="s">
        <v>457</v>
      </c>
      <c r="C168" s="654"/>
      <c r="D168" s="317">
        <v>2</v>
      </c>
      <c r="E168" s="318" t="s">
        <v>496</v>
      </c>
      <c r="F168" s="319" t="s">
        <v>405</v>
      </c>
      <c r="G168" s="246" t="s">
        <v>439</v>
      </c>
      <c r="H168" s="3188"/>
      <c r="I168" s="37"/>
      <c r="J168" s="37"/>
      <c r="K168" s="37"/>
      <c r="L168" s="37"/>
      <c r="M168" s="37"/>
      <c r="N168" s="37"/>
      <c r="O168" s="37"/>
      <c r="P168" s="37"/>
      <c r="Q168" s="37"/>
      <c r="R168" s="37"/>
      <c r="S168" s="37"/>
      <c r="T168" s="37"/>
      <c r="U168" s="37"/>
      <c r="V168" s="37"/>
    </row>
    <row r="169" spans="1:22" x14ac:dyDescent="0.2">
      <c r="A169" s="37"/>
      <c r="B169" s="316" t="s">
        <v>457</v>
      </c>
      <c r="C169" s="654"/>
      <c r="D169" s="317">
        <v>3</v>
      </c>
      <c r="E169" s="318" t="s">
        <v>495</v>
      </c>
      <c r="F169" s="319" t="s">
        <v>405</v>
      </c>
      <c r="G169" s="246" t="s">
        <v>453</v>
      </c>
      <c r="H169" s="3188"/>
      <c r="I169" s="37"/>
      <c r="J169" s="37"/>
      <c r="K169" s="37"/>
      <c r="L169" s="37"/>
      <c r="M169" s="37"/>
      <c r="N169" s="37"/>
      <c r="O169" s="37"/>
      <c r="P169" s="37"/>
      <c r="Q169" s="37"/>
      <c r="R169" s="37"/>
      <c r="S169" s="37"/>
      <c r="T169" s="37"/>
      <c r="U169" s="37"/>
      <c r="V169" s="37"/>
    </row>
    <row r="170" spans="1:22" x14ac:dyDescent="0.2">
      <c r="A170" s="37"/>
      <c r="B170" s="316" t="s">
        <v>457</v>
      </c>
      <c r="C170" s="654"/>
      <c r="D170" s="317">
        <v>4</v>
      </c>
      <c r="E170" s="318" t="s">
        <v>498</v>
      </c>
      <c r="F170" s="319" t="s">
        <v>405</v>
      </c>
      <c r="G170" s="246" t="s">
        <v>439</v>
      </c>
      <c r="H170" s="3188"/>
      <c r="I170" s="37"/>
      <c r="J170" s="37"/>
      <c r="K170" s="37"/>
      <c r="L170" s="37"/>
      <c r="M170" s="37"/>
      <c r="N170" s="37"/>
      <c r="O170" s="37"/>
      <c r="P170" s="37"/>
      <c r="Q170" s="37"/>
      <c r="R170" s="37"/>
      <c r="S170" s="37"/>
      <c r="T170" s="37"/>
      <c r="U170" s="37"/>
      <c r="V170" s="37"/>
    </row>
    <row r="171" spans="1:22" x14ac:dyDescent="0.2">
      <c r="A171" s="37"/>
      <c r="B171" s="316" t="s">
        <v>457</v>
      </c>
      <c r="C171" s="654"/>
      <c r="D171" s="317">
        <v>5</v>
      </c>
      <c r="E171" s="318" t="s">
        <v>493</v>
      </c>
      <c r="F171" s="319" t="s">
        <v>405</v>
      </c>
      <c r="G171" s="246" t="s">
        <v>449</v>
      </c>
      <c r="H171" s="3188"/>
      <c r="I171" s="37"/>
      <c r="J171" s="37"/>
      <c r="K171" s="37"/>
      <c r="L171" s="37"/>
      <c r="M171" s="37"/>
      <c r="N171" s="37"/>
      <c r="O171" s="37"/>
      <c r="P171" s="37"/>
      <c r="Q171" s="37"/>
      <c r="R171" s="37"/>
      <c r="S171" s="37"/>
      <c r="T171" s="37"/>
      <c r="U171" s="37"/>
      <c r="V171" s="37"/>
    </row>
    <row r="172" spans="1:22" x14ac:dyDescent="0.2">
      <c r="A172" s="37"/>
      <c r="B172" s="316" t="s">
        <v>457</v>
      </c>
      <c r="C172" s="654"/>
      <c r="D172" s="317">
        <v>6</v>
      </c>
      <c r="E172" s="318" t="s">
        <v>499</v>
      </c>
      <c r="F172" s="319" t="s">
        <v>405</v>
      </c>
      <c r="G172" s="246"/>
      <c r="H172" s="3188"/>
      <c r="I172" s="37"/>
      <c r="J172" s="37"/>
      <c r="K172" s="37"/>
      <c r="L172" s="37"/>
      <c r="M172" s="37"/>
      <c r="N172" s="37"/>
      <c r="O172" s="37"/>
      <c r="P172" s="37"/>
      <c r="Q172" s="37"/>
      <c r="R172" s="37"/>
      <c r="S172" s="37"/>
      <c r="T172" s="37"/>
      <c r="U172" s="37"/>
      <c r="V172" s="37"/>
    </row>
    <row r="173" spans="1:22" x14ac:dyDescent="0.2">
      <c r="A173" s="37"/>
      <c r="B173" s="316" t="s">
        <v>457</v>
      </c>
      <c r="C173" s="654"/>
      <c r="D173" s="317">
        <v>7</v>
      </c>
      <c r="E173" s="318" t="s">
        <v>500</v>
      </c>
      <c r="F173" s="319" t="s">
        <v>405</v>
      </c>
      <c r="G173" s="246" t="s">
        <v>454</v>
      </c>
      <c r="H173" s="3188"/>
      <c r="I173" s="37"/>
      <c r="J173" s="37"/>
      <c r="K173" s="37"/>
      <c r="L173" s="37"/>
      <c r="M173" s="37"/>
      <c r="N173" s="37"/>
      <c r="O173" s="37"/>
      <c r="P173" s="37"/>
      <c r="Q173" s="37"/>
      <c r="R173" s="37"/>
      <c r="S173" s="37"/>
      <c r="T173" s="37"/>
      <c r="U173" s="37"/>
      <c r="V173" s="37"/>
    </row>
    <row r="174" spans="1:22" x14ac:dyDescent="0.2">
      <c r="A174" s="37"/>
      <c r="B174" s="316" t="s">
        <v>457</v>
      </c>
      <c r="C174" s="654"/>
      <c r="D174" s="317">
        <v>8</v>
      </c>
      <c r="E174" s="318" t="s">
        <v>501</v>
      </c>
      <c r="F174" s="319" t="s">
        <v>405</v>
      </c>
      <c r="G174" s="246" t="s">
        <v>453</v>
      </c>
      <c r="H174" s="3188"/>
      <c r="I174" s="37"/>
      <c r="J174" s="37"/>
      <c r="K174" s="37"/>
      <c r="L174" s="37"/>
      <c r="M174" s="37"/>
      <c r="N174" s="37"/>
      <c r="O174" s="37"/>
      <c r="P174" s="37"/>
      <c r="Q174" s="37"/>
      <c r="R174" s="37"/>
      <c r="S174" s="37"/>
      <c r="T174" s="37"/>
      <c r="U174" s="37"/>
      <c r="V174" s="37"/>
    </row>
    <row r="175" spans="1:22" x14ac:dyDescent="0.2">
      <c r="A175" s="37"/>
      <c r="B175" s="316" t="s">
        <v>457</v>
      </c>
      <c r="C175" s="654"/>
      <c r="D175" s="317">
        <v>9</v>
      </c>
      <c r="E175" s="318" t="s">
        <v>502</v>
      </c>
      <c r="F175" s="319" t="s">
        <v>405</v>
      </c>
      <c r="G175" s="246"/>
      <c r="H175" s="3188"/>
      <c r="I175" s="37"/>
      <c r="J175" s="37"/>
      <c r="K175" s="37"/>
      <c r="L175" s="37"/>
      <c r="M175" s="37"/>
      <c r="N175" s="37"/>
      <c r="O175" s="37"/>
      <c r="P175" s="37"/>
      <c r="Q175" s="37"/>
      <c r="R175" s="37"/>
      <c r="S175" s="37"/>
      <c r="T175" s="37"/>
      <c r="U175" s="37"/>
      <c r="V175" s="37"/>
    </row>
    <row r="176" spans="1:22" x14ac:dyDescent="0.2">
      <c r="A176" s="37"/>
      <c r="B176" s="316" t="s">
        <v>457</v>
      </c>
      <c r="C176" s="654"/>
      <c r="D176" s="317">
        <v>10</v>
      </c>
      <c r="E176" s="318" t="s">
        <v>504</v>
      </c>
      <c r="F176" s="319" t="s">
        <v>405</v>
      </c>
      <c r="G176" s="246" t="s">
        <v>439</v>
      </c>
      <c r="H176" s="3188"/>
      <c r="I176" s="37"/>
      <c r="J176" s="37"/>
      <c r="K176" s="37"/>
      <c r="L176" s="37"/>
      <c r="M176" s="37"/>
      <c r="N176" s="37"/>
      <c r="O176" s="37"/>
      <c r="P176" s="37"/>
      <c r="Q176" s="37"/>
      <c r="R176" s="37"/>
      <c r="S176" s="37"/>
      <c r="T176" s="37"/>
      <c r="U176" s="37"/>
      <c r="V176" s="37"/>
    </row>
    <row r="177" spans="1:22" x14ac:dyDescent="0.2">
      <c r="A177" s="37"/>
      <c r="B177" s="316" t="s">
        <v>457</v>
      </c>
      <c r="C177" s="654"/>
      <c r="D177" s="317">
        <v>11</v>
      </c>
      <c r="E177" s="318" t="s">
        <v>505</v>
      </c>
      <c r="F177" s="319" t="s">
        <v>405</v>
      </c>
      <c r="G177" s="246"/>
      <c r="H177" s="3188"/>
      <c r="I177" s="37"/>
      <c r="J177" s="37"/>
      <c r="K177" s="37"/>
      <c r="L177" s="37"/>
      <c r="M177" s="37"/>
      <c r="N177" s="37"/>
      <c r="O177" s="37"/>
      <c r="P177" s="37"/>
      <c r="Q177" s="37"/>
      <c r="R177" s="37"/>
      <c r="S177" s="37"/>
      <c r="T177" s="37"/>
      <c r="U177" s="37"/>
      <c r="V177" s="37"/>
    </row>
    <row r="178" spans="1:22" x14ac:dyDescent="0.2">
      <c r="A178" s="37"/>
      <c r="B178" s="316" t="s">
        <v>457</v>
      </c>
      <c r="C178" s="654"/>
      <c r="D178" s="317">
        <v>12</v>
      </c>
      <c r="E178" s="318" t="s">
        <v>506</v>
      </c>
      <c r="F178" s="319" t="s">
        <v>405</v>
      </c>
      <c r="G178" s="246" t="s">
        <v>439</v>
      </c>
      <c r="H178" s="3188"/>
      <c r="I178" s="37"/>
      <c r="J178" s="37"/>
      <c r="K178" s="37"/>
      <c r="L178" s="37"/>
      <c r="M178" s="37"/>
      <c r="N178" s="37"/>
      <c r="O178" s="37"/>
      <c r="P178" s="37"/>
      <c r="Q178" s="37"/>
      <c r="R178" s="37"/>
      <c r="S178" s="37"/>
      <c r="T178" s="37"/>
      <c r="U178" s="37"/>
      <c r="V178" s="37"/>
    </row>
    <row r="179" spans="1:22" x14ac:dyDescent="0.2">
      <c r="A179" s="37"/>
      <c r="B179" s="316" t="s">
        <v>457</v>
      </c>
      <c r="C179" s="654"/>
      <c r="D179" s="317">
        <v>13</v>
      </c>
      <c r="E179" s="318" t="s">
        <v>507</v>
      </c>
      <c r="F179" s="319" t="s">
        <v>405</v>
      </c>
      <c r="G179" s="246" t="s">
        <v>439</v>
      </c>
      <c r="H179" s="3188"/>
      <c r="I179" s="37"/>
      <c r="J179" s="37"/>
      <c r="K179" s="37"/>
      <c r="L179" s="37"/>
      <c r="M179" s="37"/>
      <c r="N179" s="37"/>
      <c r="O179" s="37"/>
      <c r="P179" s="37"/>
      <c r="Q179" s="37"/>
      <c r="R179" s="37"/>
      <c r="S179" s="37"/>
      <c r="T179" s="37"/>
      <c r="U179" s="37"/>
      <c r="V179" s="37"/>
    </row>
    <row r="180" spans="1:22" x14ac:dyDescent="0.2">
      <c r="A180" s="37"/>
      <c r="B180" s="316" t="s">
        <v>457</v>
      </c>
      <c r="C180" s="654"/>
      <c r="D180" s="317">
        <v>14</v>
      </c>
      <c r="E180" s="318" t="s">
        <v>508</v>
      </c>
      <c r="F180" s="319" t="s">
        <v>405</v>
      </c>
      <c r="G180" s="246" t="s">
        <v>439</v>
      </c>
      <c r="H180" s="3188"/>
      <c r="I180" s="37"/>
      <c r="J180" s="37"/>
      <c r="K180" s="37"/>
      <c r="L180" s="37"/>
      <c r="M180" s="37"/>
      <c r="N180" s="37"/>
      <c r="O180" s="37"/>
      <c r="P180" s="37"/>
      <c r="Q180" s="37"/>
      <c r="R180" s="37"/>
      <c r="S180" s="37"/>
      <c r="T180" s="37"/>
      <c r="U180" s="37"/>
      <c r="V180" s="37"/>
    </row>
    <row r="181" spans="1:22" x14ac:dyDescent="0.2">
      <c r="A181" s="37"/>
      <c r="B181" s="316" t="s">
        <v>457</v>
      </c>
      <c r="C181" s="654"/>
      <c r="D181" s="317">
        <v>17</v>
      </c>
      <c r="E181" s="318" t="s">
        <v>509</v>
      </c>
      <c r="F181" s="319" t="s">
        <v>405</v>
      </c>
      <c r="G181" s="246" t="s">
        <v>439</v>
      </c>
      <c r="H181" s="3188"/>
      <c r="I181" s="37"/>
      <c r="J181" s="37"/>
      <c r="K181" s="37"/>
      <c r="L181" s="37"/>
      <c r="M181" s="37"/>
      <c r="N181" s="37"/>
      <c r="O181" s="37"/>
      <c r="P181" s="37"/>
      <c r="Q181" s="37"/>
      <c r="R181" s="37"/>
      <c r="S181" s="37"/>
      <c r="T181" s="37"/>
      <c r="U181" s="37"/>
      <c r="V181" s="37"/>
    </row>
    <row r="182" spans="1:22" x14ac:dyDescent="0.2">
      <c r="A182" s="37"/>
      <c r="B182" s="316" t="s">
        <v>457</v>
      </c>
      <c r="C182" s="654"/>
      <c r="D182" s="317">
        <v>18</v>
      </c>
      <c r="E182" s="318" t="s">
        <v>510</v>
      </c>
      <c r="F182" s="319" t="s">
        <v>405</v>
      </c>
      <c r="G182" s="246"/>
      <c r="H182" s="3188"/>
      <c r="I182" s="37"/>
      <c r="J182" s="37"/>
      <c r="K182" s="37"/>
      <c r="L182" s="37"/>
      <c r="M182" s="37"/>
      <c r="N182" s="37"/>
      <c r="O182" s="37"/>
      <c r="P182" s="37"/>
      <c r="Q182" s="37"/>
      <c r="R182" s="37"/>
      <c r="S182" s="37"/>
      <c r="T182" s="37"/>
      <c r="U182" s="37"/>
      <c r="V182" s="37"/>
    </row>
    <row r="183" spans="1:22" x14ac:dyDescent="0.2">
      <c r="A183" s="37"/>
      <c r="B183" s="316" t="s">
        <v>457</v>
      </c>
      <c r="C183" s="654"/>
      <c r="D183" s="317">
        <v>19</v>
      </c>
      <c r="E183" s="318" t="s">
        <v>503</v>
      </c>
      <c r="F183" s="319" t="s">
        <v>405</v>
      </c>
      <c r="G183" s="246"/>
      <c r="H183" s="3188"/>
      <c r="I183" s="37"/>
      <c r="J183" s="37"/>
      <c r="K183" s="37"/>
      <c r="L183" s="37"/>
      <c r="M183" s="37"/>
      <c r="N183" s="37"/>
      <c r="O183" s="37"/>
      <c r="P183" s="37"/>
      <c r="Q183" s="37"/>
      <c r="R183" s="37"/>
      <c r="S183" s="37"/>
      <c r="T183" s="37"/>
      <c r="U183" s="37"/>
      <c r="V183" s="37"/>
    </row>
    <row r="184" spans="1:22" x14ac:dyDescent="0.2">
      <c r="A184" s="37"/>
      <c r="B184" s="316" t="s">
        <v>457</v>
      </c>
      <c r="C184" s="654"/>
      <c r="D184" s="317">
        <v>20</v>
      </c>
      <c r="E184" s="318" t="s">
        <v>511</v>
      </c>
      <c r="F184" s="319" t="s">
        <v>405</v>
      </c>
      <c r="G184" s="246" t="s">
        <v>20</v>
      </c>
      <c r="H184" s="3188"/>
      <c r="I184" s="37"/>
      <c r="J184" s="37"/>
      <c r="K184" s="37"/>
      <c r="L184" s="37"/>
      <c r="M184" s="37"/>
      <c r="N184" s="37"/>
      <c r="O184" s="37"/>
      <c r="P184" s="37"/>
      <c r="Q184" s="37"/>
      <c r="R184" s="37"/>
      <c r="S184" s="37"/>
      <c r="T184" s="37"/>
      <c r="U184" s="37"/>
      <c r="V184" s="37"/>
    </row>
    <row r="185" spans="1:22" x14ac:dyDescent="0.2">
      <c r="A185" s="37"/>
      <c r="B185" s="316" t="s">
        <v>457</v>
      </c>
      <c r="C185" s="654"/>
      <c r="D185" s="317">
        <v>21</v>
      </c>
      <c r="E185" s="318" t="s">
        <v>512</v>
      </c>
      <c r="F185" s="319" t="s">
        <v>405</v>
      </c>
      <c r="G185" s="246"/>
      <c r="H185" s="3188"/>
      <c r="I185" s="37"/>
      <c r="J185" s="37"/>
      <c r="K185" s="37"/>
      <c r="L185" s="37"/>
      <c r="M185" s="37"/>
      <c r="N185" s="37"/>
      <c r="O185" s="37"/>
      <c r="P185" s="37"/>
      <c r="Q185" s="37"/>
      <c r="R185" s="37"/>
      <c r="S185" s="37"/>
      <c r="T185" s="37"/>
      <c r="U185" s="37"/>
      <c r="V185" s="37"/>
    </row>
    <row r="186" spans="1:22" x14ac:dyDescent="0.2">
      <c r="A186" s="37"/>
      <c r="B186" s="316" t="s">
        <v>457</v>
      </c>
      <c r="C186" s="654"/>
      <c r="D186" s="317">
        <v>22</v>
      </c>
      <c r="E186" s="318" t="s">
        <v>513</v>
      </c>
      <c r="F186" s="319" t="s">
        <v>405</v>
      </c>
      <c r="G186" s="246" t="s">
        <v>20</v>
      </c>
      <c r="H186" s="3188"/>
      <c r="I186" s="37"/>
      <c r="J186" s="37"/>
      <c r="K186" s="37"/>
      <c r="L186" s="37"/>
      <c r="M186" s="37"/>
      <c r="N186" s="37"/>
      <c r="O186" s="37"/>
      <c r="P186" s="37"/>
      <c r="Q186" s="37"/>
      <c r="R186" s="37"/>
      <c r="S186" s="37"/>
      <c r="T186" s="37"/>
      <c r="U186" s="37"/>
      <c r="V186" s="37"/>
    </row>
    <row r="187" spans="1:22" x14ac:dyDescent="0.2">
      <c r="A187" s="37"/>
      <c r="B187" s="316" t="s">
        <v>457</v>
      </c>
      <c r="C187" s="654"/>
      <c r="D187" s="317">
        <v>23</v>
      </c>
      <c r="E187" s="318" t="s">
        <v>514</v>
      </c>
      <c r="F187" s="319" t="s">
        <v>405</v>
      </c>
      <c r="G187" s="246"/>
      <c r="H187" s="3188"/>
      <c r="I187" s="37"/>
      <c r="J187" s="37"/>
      <c r="K187" s="37"/>
      <c r="L187" s="37"/>
      <c r="M187" s="37"/>
      <c r="N187" s="37"/>
      <c r="O187" s="37"/>
      <c r="P187" s="37"/>
      <c r="Q187" s="37"/>
      <c r="R187" s="37"/>
      <c r="S187" s="37"/>
      <c r="T187" s="37"/>
      <c r="U187" s="37"/>
      <c r="V187" s="37"/>
    </row>
    <row r="188" spans="1:22" x14ac:dyDescent="0.2">
      <c r="A188" s="37"/>
      <c r="B188" s="316" t="s">
        <v>457</v>
      </c>
      <c r="C188" s="654"/>
      <c r="D188" s="317">
        <v>24</v>
      </c>
      <c r="E188" s="318" t="s">
        <v>515</v>
      </c>
      <c r="F188" s="319" t="s">
        <v>405</v>
      </c>
      <c r="G188" s="246"/>
      <c r="H188" s="3188"/>
      <c r="I188" s="37"/>
      <c r="J188" s="37"/>
      <c r="K188" s="37"/>
      <c r="L188" s="37"/>
      <c r="M188" s="37"/>
      <c r="N188" s="37"/>
      <c r="O188" s="37"/>
      <c r="P188" s="37"/>
      <c r="Q188" s="37"/>
      <c r="R188" s="37"/>
      <c r="S188" s="37"/>
      <c r="T188" s="37"/>
      <c r="U188" s="37"/>
      <c r="V188" s="37"/>
    </row>
    <row r="189" spans="1:22" x14ac:dyDescent="0.2">
      <c r="A189" s="37"/>
      <c r="B189" s="316" t="s">
        <v>457</v>
      </c>
      <c r="C189" s="654"/>
      <c r="D189" s="317">
        <v>25</v>
      </c>
      <c r="E189" s="318" t="s">
        <v>516</v>
      </c>
      <c r="F189" s="319" t="s">
        <v>405</v>
      </c>
      <c r="G189" s="246" t="s">
        <v>439</v>
      </c>
      <c r="H189" s="3188"/>
      <c r="I189" s="37"/>
      <c r="J189" s="37"/>
      <c r="K189" s="37"/>
      <c r="L189" s="37"/>
      <c r="M189" s="37"/>
      <c r="N189" s="37"/>
      <c r="O189" s="37"/>
      <c r="P189" s="37"/>
      <c r="Q189" s="37"/>
      <c r="R189" s="37"/>
      <c r="S189" s="37"/>
      <c r="T189" s="37"/>
      <c r="U189" s="37"/>
      <c r="V189" s="37"/>
    </row>
    <row r="190" spans="1:22" x14ac:dyDescent="0.2">
      <c r="A190" s="37"/>
      <c r="B190" s="316" t="s">
        <v>457</v>
      </c>
      <c r="C190" s="654"/>
      <c r="D190" s="317">
        <v>26</v>
      </c>
      <c r="E190" s="318" t="s">
        <v>517</v>
      </c>
      <c r="F190" s="319" t="s">
        <v>405</v>
      </c>
      <c r="G190" s="246" t="s">
        <v>439</v>
      </c>
      <c r="H190" s="3188"/>
      <c r="I190" s="37"/>
      <c r="J190" s="37"/>
      <c r="K190" s="37"/>
      <c r="L190" s="37"/>
      <c r="M190" s="37"/>
      <c r="N190" s="37"/>
      <c r="O190" s="37"/>
      <c r="P190" s="37"/>
      <c r="Q190" s="37"/>
      <c r="R190" s="37"/>
      <c r="S190" s="37"/>
      <c r="T190" s="37"/>
      <c r="U190" s="37"/>
      <c r="V190" s="37"/>
    </row>
    <row r="191" spans="1:22" x14ac:dyDescent="0.2">
      <c r="A191" s="37"/>
      <c r="B191" s="316" t="s">
        <v>457</v>
      </c>
      <c r="C191" s="654"/>
      <c r="D191" s="317">
        <v>27</v>
      </c>
      <c r="E191" s="318" t="s">
        <v>518</v>
      </c>
      <c r="F191" s="319" t="s">
        <v>405</v>
      </c>
      <c r="G191" s="246"/>
      <c r="H191" s="3188"/>
      <c r="I191" s="37"/>
      <c r="J191" s="37"/>
      <c r="K191" s="37"/>
      <c r="L191" s="37"/>
      <c r="M191" s="37"/>
      <c r="N191" s="37"/>
      <c r="O191" s="37"/>
      <c r="P191" s="37"/>
      <c r="Q191" s="37"/>
      <c r="R191" s="37"/>
      <c r="S191" s="37"/>
      <c r="T191" s="37"/>
      <c r="U191" s="37"/>
      <c r="V191" s="37"/>
    </row>
    <row r="192" spans="1:22" x14ac:dyDescent="0.2">
      <c r="A192" s="37"/>
      <c r="B192" s="316" t="s">
        <v>457</v>
      </c>
      <c r="C192" s="654"/>
      <c r="D192" s="317">
        <v>28</v>
      </c>
      <c r="E192" s="318" t="s">
        <v>519</v>
      </c>
      <c r="F192" s="319" t="s">
        <v>405</v>
      </c>
      <c r="G192" s="246" t="s">
        <v>453</v>
      </c>
      <c r="H192" s="3188"/>
      <c r="I192" s="37"/>
      <c r="J192" s="37"/>
      <c r="K192" s="37"/>
      <c r="L192" s="37"/>
      <c r="M192" s="37"/>
      <c r="N192" s="37"/>
      <c r="O192" s="37"/>
      <c r="P192" s="37"/>
      <c r="Q192" s="37"/>
      <c r="R192" s="37"/>
      <c r="S192" s="37"/>
      <c r="T192" s="37"/>
      <c r="U192" s="37"/>
      <c r="V192" s="37"/>
    </row>
    <row r="193" spans="1:22" x14ac:dyDescent="0.2">
      <c r="A193" s="37"/>
      <c r="B193" s="316" t="s">
        <v>457</v>
      </c>
      <c r="C193" s="654"/>
      <c r="D193" s="317">
        <v>30</v>
      </c>
      <c r="E193" s="318" t="s">
        <v>520</v>
      </c>
      <c r="F193" s="319" t="s">
        <v>405</v>
      </c>
      <c r="G193" s="246" t="s">
        <v>439</v>
      </c>
      <c r="H193" s="3188"/>
      <c r="I193" s="37"/>
      <c r="J193" s="37"/>
      <c r="K193" s="37"/>
      <c r="L193" s="37"/>
      <c r="M193" s="37"/>
      <c r="N193" s="37"/>
      <c r="O193" s="37"/>
      <c r="P193" s="37"/>
      <c r="Q193" s="37"/>
      <c r="R193" s="37"/>
      <c r="S193" s="37"/>
      <c r="T193" s="37"/>
      <c r="U193" s="37"/>
      <c r="V193" s="37"/>
    </row>
    <row r="194" spans="1:22" x14ac:dyDescent="0.2">
      <c r="A194" s="37"/>
      <c r="B194" s="316" t="s">
        <v>457</v>
      </c>
      <c r="C194" s="654"/>
      <c r="D194" s="317">
        <v>31</v>
      </c>
      <c r="E194" s="318" t="s">
        <v>521</v>
      </c>
      <c r="F194" s="319" t="s">
        <v>405</v>
      </c>
      <c r="G194" s="246" t="s">
        <v>20</v>
      </c>
      <c r="H194" s="3188"/>
      <c r="I194" s="37"/>
      <c r="J194" s="37"/>
      <c r="K194" s="37"/>
      <c r="L194" s="37"/>
      <c r="M194" s="37"/>
      <c r="N194" s="37"/>
      <c r="O194" s="37"/>
      <c r="P194" s="37"/>
      <c r="Q194" s="37"/>
      <c r="R194" s="37"/>
      <c r="S194" s="37"/>
      <c r="T194" s="37"/>
      <c r="U194" s="37"/>
      <c r="V194" s="37"/>
    </row>
    <row r="195" spans="1:22" x14ac:dyDescent="0.2">
      <c r="A195" s="37"/>
      <c r="B195" s="316" t="s">
        <v>457</v>
      </c>
      <c r="C195" s="654"/>
      <c r="D195" s="317">
        <v>33</v>
      </c>
      <c r="E195" s="318" t="s">
        <v>522</v>
      </c>
      <c r="F195" s="319" t="s">
        <v>405</v>
      </c>
      <c r="G195" s="246" t="s">
        <v>20</v>
      </c>
      <c r="H195" s="3188"/>
      <c r="I195" s="37"/>
      <c r="J195" s="37"/>
      <c r="K195" s="37"/>
      <c r="L195" s="37"/>
      <c r="M195" s="37"/>
      <c r="N195" s="37"/>
      <c r="O195" s="37"/>
      <c r="P195" s="37"/>
      <c r="Q195" s="37"/>
      <c r="R195" s="37"/>
      <c r="S195" s="37"/>
      <c r="T195" s="37"/>
      <c r="U195" s="37"/>
      <c r="V195" s="37"/>
    </row>
    <row r="196" spans="1:22" x14ac:dyDescent="0.2">
      <c r="A196" s="37"/>
      <c r="B196" s="316" t="s">
        <v>457</v>
      </c>
      <c r="C196" s="654"/>
      <c r="D196" s="317">
        <v>34</v>
      </c>
      <c r="E196" s="318" t="s">
        <v>523</v>
      </c>
      <c r="F196" s="319" t="s">
        <v>405</v>
      </c>
      <c r="G196" s="246" t="s">
        <v>20</v>
      </c>
      <c r="H196" s="3188"/>
      <c r="I196" s="37"/>
      <c r="J196" s="37"/>
      <c r="K196" s="37"/>
      <c r="L196" s="37"/>
      <c r="M196" s="37"/>
      <c r="N196" s="37"/>
      <c r="O196" s="37"/>
      <c r="P196" s="37"/>
      <c r="Q196" s="37"/>
      <c r="R196" s="37"/>
      <c r="S196" s="37"/>
      <c r="T196" s="37"/>
      <c r="U196" s="37"/>
      <c r="V196" s="37"/>
    </row>
    <row r="197" spans="1:22" x14ac:dyDescent="0.2">
      <c r="A197" s="37"/>
      <c r="B197" s="316" t="s">
        <v>457</v>
      </c>
      <c r="C197" s="654"/>
      <c r="D197" s="317">
        <v>35</v>
      </c>
      <c r="E197" s="318" t="s">
        <v>496</v>
      </c>
      <c r="F197" s="319" t="s">
        <v>405</v>
      </c>
      <c r="G197" s="246" t="s">
        <v>439</v>
      </c>
      <c r="H197" s="3188"/>
      <c r="I197" s="37"/>
      <c r="J197" s="37"/>
      <c r="K197" s="37"/>
      <c r="L197" s="37"/>
      <c r="M197" s="37"/>
      <c r="N197" s="37"/>
      <c r="O197" s="37"/>
      <c r="P197" s="37"/>
      <c r="Q197" s="37"/>
      <c r="R197" s="37"/>
      <c r="S197" s="37"/>
      <c r="T197" s="37"/>
      <c r="U197" s="37"/>
      <c r="V197" s="37"/>
    </row>
    <row r="198" spans="1:22" x14ac:dyDescent="0.2">
      <c r="A198" s="37"/>
      <c r="B198" s="316" t="s">
        <v>457</v>
      </c>
      <c r="C198" s="654"/>
      <c r="D198" s="317">
        <v>36</v>
      </c>
      <c r="E198" s="318" t="s">
        <v>524</v>
      </c>
      <c r="F198" s="319" t="s">
        <v>405</v>
      </c>
      <c r="G198" s="246" t="s">
        <v>439</v>
      </c>
      <c r="H198" s="3188"/>
      <c r="I198" s="37"/>
      <c r="J198" s="37"/>
      <c r="K198" s="37"/>
      <c r="L198" s="37"/>
      <c r="M198" s="37"/>
      <c r="N198" s="37"/>
      <c r="O198" s="37"/>
      <c r="P198" s="37"/>
      <c r="Q198" s="37"/>
      <c r="R198" s="37"/>
      <c r="S198" s="37"/>
      <c r="T198" s="37"/>
      <c r="U198" s="37"/>
      <c r="V198" s="37"/>
    </row>
    <row r="199" spans="1:22" x14ac:dyDescent="0.2">
      <c r="A199" s="37"/>
      <c r="B199" s="316" t="s">
        <v>457</v>
      </c>
      <c r="C199" s="654"/>
      <c r="D199" s="317">
        <v>37</v>
      </c>
      <c r="E199" s="318" t="s">
        <v>525</v>
      </c>
      <c r="F199" s="319" t="s">
        <v>405</v>
      </c>
      <c r="G199" s="246"/>
      <c r="H199" s="3188"/>
      <c r="I199" s="37"/>
      <c r="J199" s="37"/>
      <c r="K199" s="37"/>
      <c r="L199" s="37"/>
      <c r="M199" s="37"/>
      <c r="N199" s="37"/>
      <c r="O199" s="37"/>
      <c r="P199" s="37"/>
      <c r="Q199" s="37"/>
      <c r="R199" s="37"/>
      <c r="S199" s="37"/>
      <c r="T199" s="37"/>
      <c r="U199" s="37"/>
      <c r="V199" s="37"/>
    </row>
    <row r="200" spans="1:22" x14ac:dyDescent="0.2">
      <c r="A200" s="37"/>
      <c r="B200" s="316" t="s">
        <v>457</v>
      </c>
      <c r="C200" s="654"/>
      <c r="D200" s="317">
        <v>38</v>
      </c>
      <c r="E200" s="318" t="s">
        <v>526</v>
      </c>
      <c r="F200" s="319" t="s">
        <v>405</v>
      </c>
      <c r="G200" s="246" t="s">
        <v>455</v>
      </c>
      <c r="H200" s="3188"/>
      <c r="I200" s="37"/>
      <c r="J200" s="37"/>
      <c r="K200" s="37"/>
      <c r="L200" s="37"/>
      <c r="M200" s="37"/>
      <c r="N200" s="37"/>
      <c r="O200" s="37"/>
      <c r="P200" s="37"/>
      <c r="Q200" s="37"/>
      <c r="R200" s="37"/>
      <c r="S200" s="37"/>
      <c r="T200" s="37"/>
      <c r="U200" s="37"/>
      <c r="V200" s="37"/>
    </row>
    <row r="201" spans="1:22" x14ac:dyDescent="0.2">
      <c r="A201" s="37"/>
      <c r="B201" s="316" t="s">
        <v>457</v>
      </c>
      <c r="C201" s="654"/>
      <c r="D201" s="317">
        <v>39</v>
      </c>
      <c r="E201" s="318" t="s">
        <v>527</v>
      </c>
      <c r="F201" s="319" t="s">
        <v>405</v>
      </c>
      <c r="G201" s="246"/>
      <c r="H201" s="3188"/>
      <c r="I201" s="37"/>
      <c r="J201" s="37"/>
      <c r="K201" s="37"/>
      <c r="L201" s="37"/>
      <c r="M201" s="37"/>
      <c r="N201" s="37"/>
      <c r="O201" s="37"/>
      <c r="P201" s="37"/>
      <c r="Q201" s="37"/>
      <c r="R201" s="37"/>
      <c r="S201" s="37"/>
      <c r="T201" s="37"/>
      <c r="U201" s="37"/>
      <c r="V201" s="37"/>
    </row>
    <row r="202" spans="1:22" x14ac:dyDescent="0.2">
      <c r="A202" s="37"/>
      <c r="B202" s="316" t="s">
        <v>457</v>
      </c>
      <c r="C202" s="654"/>
      <c r="D202" s="317">
        <v>40</v>
      </c>
      <c r="E202" s="318" t="s">
        <v>528</v>
      </c>
      <c r="F202" s="319" t="s">
        <v>405</v>
      </c>
      <c r="G202" s="246" t="s">
        <v>453</v>
      </c>
      <c r="H202" s="3188"/>
      <c r="I202" s="37"/>
      <c r="J202" s="37"/>
      <c r="K202" s="37"/>
      <c r="L202" s="37"/>
      <c r="M202" s="37"/>
      <c r="N202" s="37"/>
      <c r="O202" s="37"/>
      <c r="P202" s="37"/>
      <c r="Q202" s="37"/>
      <c r="R202" s="37"/>
      <c r="S202" s="37"/>
      <c r="T202" s="37"/>
      <c r="U202" s="37"/>
      <c r="V202" s="37"/>
    </row>
    <row r="203" spans="1:22" x14ac:dyDescent="0.2">
      <c r="A203" s="37"/>
      <c r="B203" s="316" t="s">
        <v>457</v>
      </c>
      <c r="C203" s="654"/>
      <c r="D203" s="317">
        <v>41</v>
      </c>
      <c r="E203" s="318" t="s">
        <v>529</v>
      </c>
      <c r="F203" s="319" t="s">
        <v>405</v>
      </c>
      <c r="G203" s="246" t="s">
        <v>439</v>
      </c>
      <c r="H203" s="3188"/>
      <c r="I203" s="37"/>
      <c r="J203" s="37"/>
      <c r="K203" s="37"/>
      <c r="L203" s="37"/>
      <c r="M203" s="37"/>
      <c r="N203" s="37"/>
      <c r="O203" s="37"/>
      <c r="P203" s="37"/>
      <c r="Q203" s="37"/>
      <c r="R203" s="37"/>
      <c r="S203" s="37"/>
      <c r="T203" s="37"/>
      <c r="U203" s="37"/>
      <c r="V203" s="37"/>
    </row>
    <row r="204" spans="1:22" x14ac:dyDescent="0.2">
      <c r="A204" s="37"/>
      <c r="B204" s="316" t="s">
        <v>457</v>
      </c>
      <c r="C204" s="654"/>
      <c r="D204" s="317">
        <v>42</v>
      </c>
      <c r="E204" s="318" t="s">
        <v>530</v>
      </c>
      <c r="F204" s="319" t="s">
        <v>405</v>
      </c>
      <c r="G204" s="246" t="s">
        <v>454</v>
      </c>
      <c r="H204" s="3188"/>
      <c r="I204" s="37"/>
      <c r="J204" s="37"/>
      <c r="K204" s="37"/>
      <c r="L204" s="37"/>
      <c r="M204" s="37"/>
      <c r="N204" s="37"/>
      <c r="O204" s="37"/>
      <c r="P204" s="37"/>
      <c r="Q204" s="37"/>
      <c r="R204" s="37"/>
      <c r="S204" s="37"/>
      <c r="T204" s="37"/>
      <c r="U204" s="37"/>
      <c r="V204" s="37"/>
    </row>
    <row r="205" spans="1:22" x14ac:dyDescent="0.2">
      <c r="A205" s="37"/>
      <c r="B205" s="316" t="s">
        <v>457</v>
      </c>
      <c r="C205" s="654"/>
      <c r="D205" s="317">
        <v>43</v>
      </c>
      <c r="E205" s="318" t="s">
        <v>531</v>
      </c>
      <c r="F205" s="319" t="s">
        <v>405</v>
      </c>
      <c r="G205" s="246" t="s">
        <v>455</v>
      </c>
      <c r="H205" s="3188"/>
      <c r="I205" s="37"/>
      <c r="J205" s="37"/>
      <c r="K205" s="37"/>
      <c r="L205" s="37"/>
      <c r="M205" s="37"/>
      <c r="N205" s="37"/>
      <c r="O205" s="37"/>
      <c r="P205" s="37"/>
      <c r="Q205" s="37"/>
      <c r="R205" s="37"/>
      <c r="S205" s="37"/>
      <c r="T205" s="37"/>
      <c r="U205" s="37"/>
      <c r="V205" s="37"/>
    </row>
    <row r="206" spans="1:22" x14ac:dyDescent="0.2">
      <c r="A206" s="37"/>
      <c r="B206" s="316" t="s">
        <v>457</v>
      </c>
      <c r="C206" s="654"/>
      <c r="D206" s="317">
        <v>44</v>
      </c>
      <c r="E206" s="318" t="s">
        <v>532</v>
      </c>
      <c r="F206" s="319" t="s">
        <v>405</v>
      </c>
      <c r="G206" s="246"/>
      <c r="H206" s="3188"/>
      <c r="I206" s="37"/>
      <c r="J206" s="37"/>
      <c r="K206" s="37"/>
      <c r="L206" s="37"/>
      <c r="M206" s="37"/>
      <c r="N206" s="37"/>
      <c r="O206" s="37"/>
      <c r="P206" s="37"/>
      <c r="Q206" s="37"/>
      <c r="R206" s="37"/>
      <c r="S206" s="37"/>
      <c r="T206" s="37"/>
      <c r="U206" s="37"/>
      <c r="V206" s="37"/>
    </row>
    <row r="207" spans="1:22" x14ac:dyDescent="0.2">
      <c r="A207" s="37"/>
      <c r="B207" s="316" t="s">
        <v>457</v>
      </c>
      <c r="C207" s="654"/>
      <c r="D207" s="317">
        <v>45</v>
      </c>
      <c r="E207" s="318" t="s">
        <v>533</v>
      </c>
      <c r="F207" s="319" t="s">
        <v>405</v>
      </c>
      <c r="G207" s="246"/>
      <c r="H207" s="3188"/>
      <c r="I207" s="37"/>
      <c r="J207" s="37"/>
      <c r="K207" s="37"/>
      <c r="L207" s="37"/>
      <c r="M207" s="37"/>
      <c r="N207" s="37"/>
      <c r="O207" s="37"/>
      <c r="P207" s="37"/>
      <c r="Q207" s="37"/>
      <c r="R207" s="37"/>
      <c r="S207" s="37"/>
      <c r="T207" s="37"/>
      <c r="U207" s="37"/>
      <c r="V207" s="37"/>
    </row>
    <row r="208" spans="1:22" x14ac:dyDescent="0.2">
      <c r="A208" s="37"/>
      <c r="B208" s="316" t="s">
        <v>457</v>
      </c>
      <c r="C208" s="654"/>
      <c r="D208" s="317">
        <v>47</v>
      </c>
      <c r="E208" s="318" t="s">
        <v>534</v>
      </c>
      <c r="F208" s="319" t="s">
        <v>405</v>
      </c>
      <c r="G208" s="246" t="s">
        <v>20</v>
      </c>
      <c r="H208" s="3188"/>
      <c r="I208" s="37"/>
      <c r="J208" s="37"/>
      <c r="K208" s="37"/>
      <c r="L208" s="37"/>
      <c r="M208" s="37"/>
      <c r="N208" s="37"/>
      <c r="O208" s="37"/>
      <c r="P208" s="37"/>
      <c r="Q208" s="37"/>
      <c r="R208" s="37"/>
      <c r="S208" s="37"/>
      <c r="T208" s="37"/>
      <c r="U208" s="37"/>
      <c r="V208" s="37"/>
    </row>
    <row r="209" spans="1:22" x14ac:dyDescent="0.2">
      <c r="A209" s="37"/>
      <c r="B209" s="316" t="s">
        <v>457</v>
      </c>
      <c r="C209" s="654"/>
      <c r="D209" s="317">
        <v>48</v>
      </c>
      <c r="E209" s="318" t="s">
        <v>535</v>
      </c>
      <c r="F209" s="319" t="s">
        <v>405</v>
      </c>
      <c r="G209" s="246" t="s">
        <v>439</v>
      </c>
      <c r="H209" s="3188"/>
      <c r="I209" s="37"/>
      <c r="J209" s="37"/>
      <c r="K209" s="37"/>
      <c r="L209" s="37"/>
      <c r="M209" s="37"/>
      <c r="N209" s="37"/>
      <c r="O209" s="37"/>
      <c r="P209" s="37"/>
      <c r="Q209" s="37"/>
      <c r="R209" s="37"/>
      <c r="S209" s="37"/>
      <c r="T209" s="37"/>
      <c r="U209" s="37"/>
      <c r="V209" s="37"/>
    </row>
    <row r="210" spans="1:22" x14ac:dyDescent="0.2">
      <c r="A210" s="37"/>
      <c r="B210" s="316" t="s">
        <v>457</v>
      </c>
      <c r="C210" s="654"/>
      <c r="D210" s="317">
        <v>49</v>
      </c>
      <c r="E210" s="318" t="s">
        <v>535</v>
      </c>
      <c r="F210" s="319" t="s">
        <v>405</v>
      </c>
      <c r="G210" s="246"/>
      <c r="H210" s="3188"/>
      <c r="I210" s="37"/>
      <c r="J210" s="37"/>
      <c r="K210" s="37"/>
      <c r="L210" s="37"/>
      <c r="M210" s="37"/>
      <c r="N210" s="37"/>
      <c r="O210" s="37"/>
      <c r="P210" s="37"/>
      <c r="Q210" s="37"/>
      <c r="R210" s="37"/>
      <c r="S210" s="37"/>
      <c r="T210" s="37"/>
      <c r="U210" s="37"/>
      <c r="V210" s="37"/>
    </row>
    <row r="211" spans="1:22" x14ac:dyDescent="0.2">
      <c r="A211" s="37"/>
      <c r="B211" s="316" t="s">
        <v>457</v>
      </c>
      <c r="C211" s="654"/>
      <c r="D211" s="317">
        <v>50</v>
      </c>
      <c r="E211" s="318" t="s">
        <v>536</v>
      </c>
      <c r="F211" s="319" t="s">
        <v>405</v>
      </c>
      <c r="G211" s="246"/>
      <c r="H211" s="3188"/>
      <c r="I211" s="37"/>
      <c r="J211" s="37"/>
      <c r="K211" s="37"/>
      <c r="L211" s="37"/>
      <c r="M211" s="37"/>
      <c r="N211" s="37"/>
      <c r="O211" s="37"/>
      <c r="P211" s="37"/>
      <c r="Q211" s="37"/>
      <c r="R211" s="37"/>
      <c r="S211" s="37"/>
      <c r="T211" s="37"/>
      <c r="U211" s="37"/>
      <c r="V211" s="37"/>
    </row>
    <row r="212" spans="1:22" x14ac:dyDescent="0.2">
      <c r="A212" s="37"/>
      <c r="B212" s="316" t="s">
        <v>457</v>
      </c>
      <c r="C212" s="654"/>
      <c r="D212" s="317">
        <v>51</v>
      </c>
      <c r="E212" s="318" t="s">
        <v>537</v>
      </c>
      <c r="F212" s="319" t="s">
        <v>405</v>
      </c>
      <c r="G212" s="246"/>
      <c r="H212" s="3188"/>
      <c r="I212" s="37"/>
      <c r="J212" s="37"/>
      <c r="K212" s="37"/>
      <c r="L212" s="37"/>
      <c r="M212" s="37"/>
      <c r="N212" s="37"/>
      <c r="O212" s="37"/>
      <c r="P212" s="37"/>
      <c r="Q212" s="37"/>
      <c r="R212" s="37"/>
      <c r="S212" s="37"/>
      <c r="T212" s="37"/>
      <c r="U212" s="37"/>
      <c r="V212" s="37"/>
    </row>
    <row r="213" spans="1:22" x14ac:dyDescent="0.2">
      <c r="A213" s="37"/>
      <c r="B213" s="316" t="s">
        <v>457</v>
      </c>
      <c r="C213" s="654"/>
      <c r="D213" s="317">
        <v>52</v>
      </c>
      <c r="E213" s="318" t="s">
        <v>538</v>
      </c>
      <c r="F213" s="319" t="s">
        <v>405</v>
      </c>
      <c r="G213" s="246"/>
      <c r="H213" s="3188"/>
      <c r="I213" s="37"/>
      <c r="J213" s="37"/>
      <c r="K213" s="37"/>
      <c r="L213" s="37"/>
      <c r="M213" s="37"/>
      <c r="N213" s="37"/>
      <c r="O213" s="37"/>
      <c r="P213" s="37"/>
      <c r="Q213" s="37"/>
      <c r="R213" s="37"/>
      <c r="S213" s="37"/>
      <c r="T213" s="37"/>
      <c r="U213" s="37"/>
      <c r="V213" s="37"/>
    </row>
    <row r="214" spans="1:22" x14ac:dyDescent="0.2">
      <c r="A214" s="37"/>
      <c r="B214" s="316" t="s">
        <v>457</v>
      </c>
      <c r="C214" s="654"/>
      <c r="D214" s="317">
        <v>53</v>
      </c>
      <c r="E214" s="318" t="s">
        <v>539</v>
      </c>
      <c r="F214" s="319" t="s">
        <v>405</v>
      </c>
      <c r="G214" s="246"/>
      <c r="H214" s="3188"/>
      <c r="I214" s="37"/>
      <c r="J214" s="37"/>
      <c r="K214" s="37"/>
      <c r="L214" s="37"/>
      <c r="M214" s="37"/>
      <c r="N214" s="37"/>
      <c r="O214" s="37"/>
      <c r="P214" s="37"/>
      <c r="Q214" s="37"/>
      <c r="R214" s="37"/>
      <c r="S214" s="37"/>
      <c r="T214" s="37"/>
      <c r="U214" s="37"/>
      <c r="V214" s="37"/>
    </row>
    <row r="215" spans="1:22" x14ac:dyDescent="0.2">
      <c r="A215" s="37"/>
      <c r="B215" s="316" t="s">
        <v>457</v>
      </c>
      <c r="C215" s="654"/>
      <c r="D215" s="317">
        <v>65</v>
      </c>
      <c r="E215" s="318" t="s">
        <v>540</v>
      </c>
      <c r="F215" s="319" t="s">
        <v>405</v>
      </c>
      <c r="G215" s="246" t="s">
        <v>20</v>
      </c>
      <c r="H215" s="3188"/>
      <c r="I215" s="37"/>
      <c r="J215" s="37"/>
      <c r="K215" s="37"/>
      <c r="L215" s="37"/>
      <c r="M215" s="37"/>
      <c r="N215" s="37"/>
      <c r="O215" s="37"/>
      <c r="P215" s="37"/>
      <c r="Q215" s="37"/>
      <c r="R215" s="37"/>
      <c r="S215" s="37"/>
      <c r="T215" s="37"/>
      <c r="U215" s="37"/>
      <c r="V215" s="37"/>
    </row>
    <row r="216" spans="1:22" x14ac:dyDescent="0.2">
      <c r="A216" s="37"/>
      <c r="B216" s="316" t="s">
        <v>457</v>
      </c>
      <c r="C216" s="654"/>
      <c r="D216" s="317">
        <v>66</v>
      </c>
      <c r="E216" s="318" t="s">
        <v>541</v>
      </c>
      <c r="F216" s="319" t="s">
        <v>405</v>
      </c>
      <c r="G216" s="246" t="s">
        <v>439</v>
      </c>
      <c r="H216" s="3188"/>
      <c r="I216" s="37"/>
      <c r="J216" s="37"/>
      <c r="K216" s="37"/>
      <c r="L216" s="37"/>
      <c r="M216" s="37"/>
      <c r="N216" s="37"/>
      <c r="O216" s="37"/>
      <c r="P216" s="37"/>
      <c r="Q216" s="37"/>
      <c r="R216" s="37"/>
      <c r="S216" s="37"/>
      <c r="T216" s="37"/>
      <c r="U216" s="37"/>
      <c r="V216" s="37"/>
    </row>
    <row r="217" spans="1:22" x14ac:dyDescent="0.2">
      <c r="A217" s="37"/>
      <c r="B217" s="316" t="s">
        <v>457</v>
      </c>
      <c r="C217" s="654"/>
      <c r="D217" s="317">
        <v>68</v>
      </c>
      <c r="E217" s="318" t="s">
        <v>542</v>
      </c>
      <c r="F217" s="319" t="s">
        <v>405</v>
      </c>
      <c r="G217" s="246" t="s">
        <v>20</v>
      </c>
      <c r="H217" s="3188"/>
      <c r="I217" s="37"/>
      <c r="J217" s="37"/>
      <c r="K217" s="37"/>
      <c r="L217" s="37"/>
      <c r="M217" s="37"/>
      <c r="N217" s="37"/>
      <c r="O217" s="37"/>
      <c r="P217" s="37"/>
      <c r="Q217" s="37"/>
      <c r="R217" s="37"/>
      <c r="S217" s="37"/>
      <c r="T217" s="37"/>
      <c r="U217" s="37"/>
      <c r="V217" s="37"/>
    </row>
    <row r="218" spans="1:22" x14ac:dyDescent="0.2">
      <c r="A218" s="37"/>
      <c r="B218" s="316" t="s">
        <v>457</v>
      </c>
      <c r="C218" s="654"/>
      <c r="D218" s="317">
        <v>70</v>
      </c>
      <c r="E218" s="318" t="s">
        <v>543</v>
      </c>
      <c r="F218" s="319" t="s">
        <v>405</v>
      </c>
      <c r="G218" s="246" t="s">
        <v>439</v>
      </c>
      <c r="H218" s="3188"/>
      <c r="I218" s="37"/>
      <c r="J218" s="37"/>
      <c r="K218" s="37"/>
      <c r="L218" s="37"/>
      <c r="M218" s="37"/>
      <c r="N218" s="37"/>
      <c r="O218" s="37"/>
      <c r="P218" s="37"/>
      <c r="Q218" s="37"/>
      <c r="R218" s="37"/>
      <c r="S218" s="37"/>
      <c r="T218" s="37"/>
      <c r="U218" s="37"/>
      <c r="V218" s="37"/>
    </row>
    <row r="219" spans="1:22" x14ac:dyDescent="0.2">
      <c r="A219" s="37"/>
      <c r="B219" s="316" t="s">
        <v>457</v>
      </c>
      <c r="C219" s="654"/>
      <c r="D219" s="317">
        <v>71</v>
      </c>
      <c r="E219" s="318" t="s">
        <v>544</v>
      </c>
      <c r="F219" s="319" t="s">
        <v>405</v>
      </c>
      <c r="G219" s="246" t="s">
        <v>439</v>
      </c>
      <c r="H219" s="3188"/>
      <c r="I219" s="37"/>
      <c r="J219" s="37"/>
      <c r="K219" s="37"/>
      <c r="L219" s="37"/>
      <c r="M219" s="37"/>
      <c r="N219" s="37"/>
      <c r="O219" s="37"/>
      <c r="P219" s="37"/>
      <c r="Q219" s="37"/>
      <c r="R219" s="37"/>
      <c r="S219" s="37"/>
      <c r="T219" s="37"/>
      <c r="U219" s="37"/>
      <c r="V219" s="37"/>
    </row>
    <row r="220" spans="1:22" x14ac:dyDescent="0.2">
      <c r="A220" s="37"/>
      <c r="B220" s="316" t="s">
        <v>457</v>
      </c>
      <c r="C220" s="654"/>
      <c r="D220" s="317">
        <v>72</v>
      </c>
      <c r="E220" s="318" t="s">
        <v>545</v>
      </c>
      <c r="F220" s="319" t="s">
        <v>405</v>
      </c>
      <c r="G220" s="246" t="s">
        <v>20</v>
      </c>
      <c r="H220" s="3188"/>
      <c r="I220" s="37"/>
      <c r="J220" s="37"/>
      <c r="K220" s="37"/>
      <c r="L220" s="37"/>
      <c r="M220" s="37"/>
      <c r="N220" s="37"/>
      <c r="O220" s="37"/>
      <c r="P220" s="37"/>
      <c r="Q220" s="37"/>
      <c r="R220" s="37"/>
      <c r="S220" s="37"/>
      <c r="T220" s="37"/>
      <c r="U220" s="37"/>
      <c r="V220" s="37"/>
    </row>
    <row r="221" spans="1:22" x14ac:dyDescent="0.2">
      <c r="A221" s="37"/>
      <c r="B221" s="316" t="s">
        <v>457</v>
      </c>
      <c r="C221" s="654"/>
      <c r="D221" s="317">
        <v>73</v>
      </c>
      <c r="E221" s="318" t="s">
        <v>546</v>
      </c>
      <c r="F221" s="319" t="s">
        <v>405</v>
      </c>
      <c r="G221" s="246"/>
      <c r="H221" s="3188"/>
      <c r="I221" s="37"/>
      <c r="J221" s="37"/>
      <c r="K221" s="37"/>
      <c r="L221" s="37"/>
      <c r="M221" s="37"/>
      <c r="N221" s="37"/>
      <c r="O221" s="37"/>
      <c r="P221" s="37"/>
      <c r="Q221" s="37"/>
      <c r="R221" s="37"/>
      <c r="S221" s="37"/>
      <c r="T221" s="37"/>
      <c r="U221" s="37"/>
      <c r="V221" s="37"/>
    </row>
    <row r="222" spans="1:22" x14ac:dyDescent="0.2">
      <c r="A222" s="37"/>
      <c r="B222" s="316" t="s">
        <v>457</v>
      </c>
      <c r="C222" s="654"/>
      <c r="D222" s="317">
        <v>74</v>
      </c>
      <c r="E222" s="318" t="s">
        <v>547</v>
      </c>
      <c r="F222" s="319" t="s">
        <v>405</v>
      </c>
      <c r="G222" s="246"/>
      <c r="H222" s="3188"/>
      <c r="I222" s="37"/>
      <c r="J222" s="37"/>
      <c r="K222" s="37"/>
      <c r="L222" s="37"/>
      <c r="M222" s="37"/>
      <c r="N222" s="37"/>
      <c r="O222" s="37"/>
      <c r="P222" s="37"/>
      <c r="Q222" s="37"/>
      <c r="R222" s="37"/>
      <c r="S222" s="37"/>
      <c r="T222" s="37"/>
      <c r="U222" s="37"/>
      <c r="V222" s="37"/>
    </row>
    <row r="223" spans="1:22" x14ac:dyDescent="0.2">
      <c r="A223" s="37"/>
      <c r="B223" s="316" t="s">
        <v>457</v>
      </c>
      <c r="C223" s="654"/>
      <c r="D223" s="317">
        <v>85</v>
      </c>
      <c r="E223" s="318" t="s">
        <v>548</v>
      </c>
      <c r="F223" s="319" t="s">
        <v>405</v>
      </c>
      <c r="G223" s="246" t="s">
        <v>439</v>
      </c>
      <c r="H223" s="3188"/>
      <c r="I223" s="37"/>
      <c r="J223" s="37"/>
      <c r="K223" s="37"/>
      <c r="L223" s="37"/>
      <c r="M223" s="37"/>
      <c r="N223" s="37"/>
      <c r="O223" s="37"/>
      <c r="P223" s="37"/>
      <c r="Q223" s="37"/>
      <c r="R223" s="37"/>
      <c r="S223" s="37"/>
      <c r="T223" s="37"/>
      <c r="U223" s="37"/>
      <c r="V223" s="37"/>
    </row>
    <row r="224" spans="1:22" x14ac:dyDescent="0.2">
      <c r="A224" s="37"/>
      <c r="B224" s="316" t="s">
        <v>457</v>
      </c>
      <c r="C224" s="654"/>
      <c r="D224" s="317">
        <v>87</v>
      </c>
      <c r="E224" s="318" t="s">
        <v>549</v>
      </c>
      <c r="F224" s="319" t="s">
        <v>405</v>
      </c>
      <c r="G224" s="246" t="s">
        <v>20</v>
      </c>
      <c r="H224" s="3188"/>
      <c r="I224" s="37"/>
      <c r="J224" s="37"/>
      <c r="K224" s="37"/>
      <c r="L224" s="37"/>
      <c r="M224" s="37"/>
      <c r="N224" s="37"/>
      <c r="O224" s="37"/>
      <c r="P224" s="37"/>
      <c r="Q224" s="37"/>
      <c r="R224" s="37"/>
      <c r="S224" s="37"/>
      <c r="T224" s="37"/>
      <c r="U224" s="37"/>
      <c r="V224" s="37"/>
    </row>
    <row r="225" spans="1:22" x14ac:dyDescent="0.2">
      <c r="A225" s="37"/>
      <c r="B225" s="316" t="s">
        <v>457</v>
      </c>
      <c r="C225" s="654"/>
      <c r="D225" s="318">
        <v>88</v>
      </c>
      <c r="E225" s="320" t="s">
        <v>550</v>
      </c>
      <c r="F225" s="321" t="s">
        <v>405</v>
      </c>
      <c r="G225" s="246" t="s">
        <v>20</v>
      </c>
      <c r="H225" s="3188"/>
      <c r="I225" s="37"/>
      <c r="J225" s="37"/>
      <c r="K225" s="37"/>
      <c r="L225" s="37"/>
      <c r="M225" s="37"/>
      <c r="N225" s="37"/>
      <c r="O225" s="37"/>
      <c r="P225" s="37"/>
      <c r="Q225" s="37"/>
      <c r="R225" s="37"/>
      <c r="S225" s="37"/>
      <c r="T225" s="37"/>
      <c r="U225" s="37"/>
      <c r="V225" s="37"/>
    </row>
    <row r="226" spans="1:22" x14ac:dyDescent="0.2">
      <c r="A226" s="37"/>
      <c r="B226" s="322" t="s">
        <v>458</v>
      </c>
      <c r="C226" s="655"/>
      <c r="D226" s="323">
        <v>1</v>
      </c>
      <c r="E226" s="324" t="s">
        <v>497</v>
      </c>
      <c r="F226" s="325" t="s">
        <v>405</v>
      </c>
      <c r="G226" s="253" t="s">
        <v>453</v>
      </c>
      <c r="H226" s="3188"/>
      <c r="I226" s="37"/>
      <c r="J226" s="37"/>
      <c r="K226" s="37"/>
      <c r="L226" s="37"/>
      <c r="M226" s="37"/>
      <c r="N226" s="37"/>
      <c r="O226" s="37"/>
      <c r="P226" s="37"/>
      <c r="Q226" s="37"/>
      <c r="R226" s="37"/>
      <c r="S226" s="37"/>
      <c r="T226" s="37"/>
      <c r="U226" s="37"/>
      <c r="V226" s="37"/>
    </row>
    <row r="227" spans="1:22" x14ac:dyDescent="0.2">
      <c r="A227" s="37"/>
      <c r="B227" s="280" t="s">
        <v>458</v>
      </c>
      <c r="C227" s="656"/>
      <c r="D227" s="265">
        <v>2</v>
      </c>
      <c r="E227" s="281" t="s">
        <v>496</v>
      </c>
      <c r="F227" s="282" t="s">
        <v>405</v>
      </c>
      <c r="G227" s="246" t="s">
        <v>439</v>
      </c>
      <c r="H227" s="3188"/>
      <c r="I227" s="37"/>
      <c r="J227" s="37"/>
      <c r="K227" s="37"/>
      <c r="L227" s="37"/>
      <c r="M227" s="37"/>
      <c r="N227" s="37"/>
      <c r="O227" s="37"/>
      <c r="P227" s="37"/>
      <c r="Q227" s="37"/>
      <c r="R227" s="37"/>
      <c r="S227" s="37"/>
      <c r="T227" s="37"/>
      <c r="U227" s="37"/>
      <c r="V227" s="37"/>
    </row>
    <row r="228" spans="1:22" x14ac:dyDescent="0.2">
      <c r="A228" s="37"/>
      <c r="B228" s="280" t="s">
        <v>458</v>
      </c>
      <c r="C228" s="656"/>
      <c r="D228" s="265">
        <v>3</v>
      </c>
      <c r="E228" s="281" t="s">
        <v>495</v>
      </c>
      <c r="F228" s="282" t="s">
        <v>405</v>
      </c>
      <c r="G228" s="246" t="s">
        <v>453</v>
      </c>
      <c r="H228" s="3188"/>
      <c r="I228" s="37"/>
      <c r="J228" s="37"/>
      <c r="K228" s="37"/>
      <c r="L228" s="37"/>
      <c r="M228" s="37"/>
      <c r="N228" s="37"/>
      <c r="O228" s="37"/>
      <c r="P228" s="37"/>
      <c r="Q228" s="37"/>
      <c r="R228" s="37"/>
      <c r="S228" s="37"/>
      <c r="T228" s="37"/>
      <c r="U228" s="37"/>
      <c r="V228" s="37"/>
    </row>
    <row r="229" spans="1:22" x14ac:dyDescent="0.2">
      <c r="A229" s="37"/>
      <c r="B229" s="280" t="s">
        <v>458</v>
      </c>
      <c r="C229" s="656"/>
      <c r="D229" s="265">
        <v>4</v>
      </c>
      <c r="E229" s="281" t="s">
        <v>498</v>
      </c>
      <c r="F229" s="282" t="s">
        <v>405</v>
      </c>
      <c r="G229" s="246" t="s">
        <v>439</v>
      </c>
      <c r="H229" s="3188"/>
      <c r="I229" s="37"/>
      <c r="J229" s="37"/>
      <c r="K229" s="37"/>
      <c r="L229" s="37"/>
      <c r="M229" s="37"/>
      <c r="N229" s="37"/>
      <c r="O229" s="37"/>
      <c r="P229" s="37"/>
      <c r="Q229" s="37"/>
      <c r="R229" s="37"/>
      <c r="S229" s="37"/>
      <c r="T229" s="37"/>
      <c r="U229" s="37"/>
      <c r="V229" s="37"/>
    </row>
    <row r="230" spans="1:22" x14ac:dyDescent="0.2">
      <c r="A230" s="37"/>
      <c r="B230" s="280" t="s">
        <v>458</v>
      </c>
      <c r="C230" s="656"/>
      <c r="D230" s="265">
        <v>5</v>
      </c>
      <c r="E230" s="281" t="s">
        <v>493</v>
      </c>
      <c r="F230" s="282" t="s">
        <v>405</v>
      </c>
      <c r="G230" s="246" t="s">
        <v>449</v>
      </c>
      <c r="H230" s="3188"/>
      <c r="I230" s="37"/>
      <c r="J230" s="37"/>
      <c r="K230" s="37"/>
      <c r="L230" s="37"/>
      <c r="M230" s="37"/>
      <c r="N230" s="37"/>
      <c r="O230" s="37"/>
      <c r="P230" s="37"/>
      <c r="Q230" s="37"/>
      <c r="R230" s="37"/>
      <c r="S230" s="37"/>
      <c r="T230" s="37"/>
      <c r="U230" s="37"/>
      <c r="V230" s="37"/>
    </row>
    <row r="231" spans="1:22" x14ac:dyDescent="0.2">
      <c r="A231" s="37"/>
      <c r="B231" s="280" t="s">
        <v>458</v>
      </c>
      <c r="C231" s="656"/>
      <c r="D231" s="265">
        <v>6</v>
      </c>
      <c r="E231" s="281" t="s">
        <v>499</v>
      </c>
      <c r="F231" s="282" t="s">
        <v>405</v>
      </c>
      <c r="G231" s="246"/>
      <c r="H231" s="3188"/>
      <c r="I231" s="37"/>
      <c r="J231" s="37"/>
      <c r="K231" s="37"/>
      <c r="L231" s="37"/>
      <c r="M231" s="37"/>
      <c r="N231" s="37"/>
      <c r="O231" s="37"/>
      <c r="P231" s="37"/>
      <c r="Q231" s="37"/>
      <c r="R231" s="37"/>
      <c r="S231" s="37"/>
      <c r="T231" s="37"/>
      <c r="U231" s="37"/>
      <c r="V231" s="37"/>
    </row>
    <row r="232" spans="1:22" x14ac:dyDescent="0.2">
      <c r="A232" s="37"/>
      <c r="B232" s="280" t="s">
        <v>458</v>
      </c>
      <c r="C232" s="656"/>
      <c r="D232" s="265">
        <v>7</v>
      </c>
      <c r="E232" s="281" t="s">
        <v>500</v>
      </c>
      <c r="F232" s="282" t="s">
        <v>405</v>
      </c>
      <c r="G232" s="246" t="s">
        <v>454</v>
      </c>
      <c r="H232" s="3188"/>
      <c r="I232" s="37"/>
      <c r="J232" s="37"/>
      <c r="K232" s="37"/>
      <c r="L232" s="37"/>
      <c r="M232" s="37"/>
      <c r="N232" s="37"/>
      <c r="O232" s="37"/>
      <c r="P232" s="37"/>
      <c r="Q232" s="37"/>
      <c r="R232" s="37"/>
      <c r="S232" s="37"/>
      <c r="T232" s="37"/>
      <c r="U232" s="37"/>
      <c r="V232" s="37"/>
    </row>
    <row r="233" spans="1:22" x14ac:dyDescent="0.2">
      <c r="A233" s="37"/>
      <c r="B233" s="280" t="s">
        <v>458</v>
      </c>
      <c r="C233" s="656"/>
      <c r="D233" s="265">
        <v>8</v>
      </c>
      <c r="E233" s="281" t="s">
        <v>501</v>
      </c>
      <c r="F233" s="282" t="s">
        <v>405</v>
      </c>
      <c r="G233" s="246" t="s">
        <v>453</v>
      </c>
      <c r="H233" s="3188"/>
      <c r="I233" s="37"/>
      <c r="J233" s="37"/>
      <c r="K233" s="37"/>
      <c r="L233" s="37"/>
      <c r="M233" s="37"/>
      <c r="N233" s="37"/>
      <c r="O233" s="37"/>
      <c r="P233" s="37"/>
      <c r="Q233" s="37"/>
      <c r="R233" s="37"/>
      <c r="S233" s="37"/>
      <c r="T233" s="37"/>
      <c r="U233" s="37"/>
      <c r="V233" s="37"/>
    </row>
    <row r="234" spans="1:22" x14ac:dyDescent="0.2">
      <c r="A234" s="37"/>
      <c r="B234" s="280" t="s">
        <v>458</v>
      </c>
      <c r="C234" s="656"/>
      <c r="D234" s="265">
        <v>9</v>
      </c>
      <c r="E234" s="281" t="s">
        <v>502</v>
      </c>
      <c r="F234" s="282" t="s">
        <v>405</v>
      </c>
      <c r="G234" s="246"/>
      <c r="H234" s="3188"/>
      <c r="I234" s="37"/>
      <c r="J234" s="37"/>
      <c r="K234" s="37"/>
      <c r="L234" s="37"/>
      <c r="M234" s="37"/>
      <c r="N234" s="37"/>
      <c r="O234" s="37"/>
      <c r="P234" s="37"/>
      <c r="Q234" s="37"/>
      <c r="R234" s="37"/>
      <c r="S234" s="37"/>
      <c r="T234" s="37"/>
      <c r="U234" s="37"/>
      <c r="V234" s="37"/>
    </row>
    <row r="235" spans="1:22" x14ac:dyDescent="0.2">
      <c r="A235" s="37"/>
      <c r="B235" s="280" t="s">
        <v>458</v>
      </c>
      <c r="C235" s="656"/>
      <c r="D235" s="265">
        <v>10</v>
      </c>
      <c r="E235" s="281" t="s">
        <v>504</v>
      </c>
      <c r="F235" s="282" t="s">
        <v>405</v>
      </c>
      <c r="G235" s="246" t="s">
        <v>439</v>
      </c>
      <c r="H235" s="3188"/>
      <c r="I235" s="37"/>
      <c r="J235" s="37"/>
      <c r="K235" s="37"/>
      <c r="L235" s="37"/>
      <c r="M235" s="37"/>
      <c r="N235" s="37"/>
      <c r="O235" s="37"/>
      <c r="P235" s="37"/>
      <c r="Q235" s="37"/>
      <c r="R235" s="37"/>
      <c r="S235" s="37"/>
      <c r="T235" s="37"/>
      <c r="U235" s="37"/>
      <c r="V235" s="37"/>
    </row>
    <row r="236" spans="1:22" x14ac:dyDescent="0.2">
      <c r="A236" s="37"/>
      <c r="B236" s="280" t="s">
        <v>458</v>
      </c>
      <c r="C236" s="656"/>
      <c r="D236" s="265">
        <v>11</v>
      </c>
      <c r="E236" s="281" t="s">
        <v>505</v>
      </c>
      <c r="F236" s="282" t="s">
        <v>405</v>
      </c>
      <c r="G236" s="246"/>
      <c r="H236" s="3188"/>
      <c r="I236" s="37"/>
      <c r="J236" s="37"/>
      <c r="K236" s="37"/>
      <c r="L236" s="37"/>
      <c r="M236" s="37"/>
      <c r="N236" s="37"/>
      <c r="O236" s="37"/>
      <c r="P236" s="37"/>
      <c r="Q236" s="37"/>
      <c r="R236" s="37"/>
      <c r="S236" s="37"/>
      <c r="T236" s="37"/>
      <c r="U236" s="37"/>
      <c r="V236" s="37"/>
    </row>
    <row r="237" spans="1:22" x14ac:dyDescent="0.2">
      <c r="A237" s="37"/>
      <c r="B237" s="280" t="s">
        <v>458</v>
      </c>
      <c r="C237" s="656"/>
      <c r="D237" s="265">
        <v>12</v>
      </c>
      <c r="E237" s="281" t="s">
        <v>506</v>
      </c>
      <c r="F237" s="282" t="s">
        <v>405</v>
      </c>
      <c r="G237" s="246" t="s">
        <v>439</v>
      </c>
      <c r="H237" s="3188"/>
      <c r="I237" s="37"/>
      <c r="J237" s="37"/>
      <c r="K237" s="37"/>
      <c r="L237" s="37"/>
      <c r="M237" s="37"/>
      <c r="N237" s="37"/>
      <c r="O237" s="37"/>
      <c r="P237" s="37"/>
      <c r="Q237" s="37"/>
      <c r="R237" s="37"/>
      <c r="S237" s="37"/>
      <c r="T237" s="37"/>
      <c r="U237" s="37"/>
      <c r="V237" s="37"/>
    </row>
    <row r="238" spans="1:22" x14ac:dyDescent="0.2">
      <c r="A238" s="37"/>
      <c r="B238" s="280" t="s">
        <v>458</v>
      </c>
      <c r="C238" s="656"/>
      <c r="D238" s="265">
        <v>13</v>
      </c>
      <c r="E238" s="281" t="s">
        <v>507</v>
      </c>
      <c r="F238" s="282" t="s">
        <v>405</v>
      </c>
      <c r="G238" s="246" t="s">
        <v>439</v>
      </c>
      <c r="H238" s="3188"/>
      <c r="I238" s="37"/>
      <c r="J238" s="37"/>
      <c r="K238" s="37"/>
      <c r="L238" s="37"/>
      <c r="M238" s="37"/>
      <c r="N238" s="37"/>
      <c r="O238" s="37"/>
      <c r="P238" s="37"/>
      <c r="Q238" s="37"/>
      <c r="R238" s="37"/>
      <c r="S238" s="37"/>
      <c r="T238" s="37"/>
      <c r="U238" s="37"/>
      <c r="V238" s="37"/>
    </row>
    <row r="239" spans="1:22" x14ac:dyDescent="0.2">
      <c r="A239" s="37"/>
      <c r="B239" s="280" t="s">
        <v>458</v>
      </c>
      <c r="C239" s="656"/>
      <c r="D239" s="265">
        <v>14</v>
      </c>
      <c r="E239" s="281" t="s">
        <v>508</v>
      </c>
      <c r="F239" s="282" t="s">
        <v>405</v>
      </c>
      <c r="G239" s="246" t="s">
        <v>439</v>
      </c>
      <c r="H239" s="3188"/>
      <c r="I239" s="37"/>
      <c r="J239" s="37"/>
      <c r="K239" s="37"/>
      <c r="L239" s="37"/>
      <c r="M239" s="37"/>
      <c r="N239" s="37"/>
      <c r="O239" s="37"/>
      <c r="P239" s="37"/>
      <c r="Q239" s="37"/>
      <c r="R239" s="37"/>
      <c r="S239" s="37"/>
      <c r="T239" s="37"/>
      <c r="U239" s="37"/>
      <c r="V239" s="37"/>
    </row>
    <row r="240" spans="1:22" x14ac:dyDescent="0.2">
      <c r="A240" s="37"/>
      <c r="B240" s="280" t="s">
        <v>458</v>
      </c>
      <c r="C240" s="656"/>
      <c r="D240" s="265">
        <v>17</v>
      </c>
      <c r="E240" s="281" t="s">
        <v>509</v>
      </c>
      <c r="F240" s="282" t="s">
        <v>405</v>
      </c>
      <c r="G240" s="246" t="s">
        <v>439</v>
      </c>
      <c r="H240" s="3188"/>
      <c r="I240" s="37"/>
      <c r="J240" s="37"/>
      <c r="K240" s="37"/>
      <c r="L240" s="37"/>
      <c r="M240" s="37"/>
      <c r="N240" s="37"/>
      <c r="O240" s="37"/>
      <c r="P240" s="37"/>
      <c r="Q240" s="37"/>
      <c r="R240" s="37"/>
      <c r="S240" s="37"/>
      <c r="T240" s="37"/>
      <c r="U240" s="37"/>
      <c r="V240" s="37"/>
    </row>
    <row r="241" spans="1:22" x14ac:dyDescent="0.2">
      <c r="A241" s="37"/>
      <c r="B241" s="280" t="s">
        <v>458</v>
      </c>
      <c r="C241" s="656"/>
      <c r="D241" s="265">
        <v>18</v>
      </c>
      <c r="E241" s="281" t="s">
        <v>510</v>
      </c>
      <c r="F241" s="282" t="s">
        <v>405</v>
      </c>
      <c r="G241" s="246"/>
      <c r="H241" s="3188"/>
      <c r="I241" s="37"/>
      <c r="J241" s="37"/>
      <c r="K241" s="37"/>
      <c r="L241" s="37"/>
      <c r="M241" s="37"/>
      <c r="N241" s="37"/>
      <c r="O241" s="37"/>
      <c r="P241" s="37"/>
      <c r="Q241" s="37"/>
      <c r="R241" s="37"/>
      <c r="S241" s="37"/>
      <c r="T241" s="37"/>
      <c r="U241" s="37"/>
      <c r="V241" s="37"/>
    </row>
    <row r="242" spans="1:22" x14ac:dyDescent="0.2">
      <c r="A242" s="37"/>
      <c r="B242" s="280" t="s">
        <v>458</v>
      </c>
      <c r="C242" s="656"/>
      <c r="D242" s="265">
        <v>19</v>
      </c>
      <c r="E242" s="281" t="s">
        <v>503</v>
      </c>
      <c r="F242" s="282" t="s">
        <v>405</v>
      </c>
      <c r="G242" s="246"/>
      <c r="H242" s="3188"/>
      <c r="I242" s="37"/>
      <c r="J242" s="37"/>
      <c r="K242" s="37"/>
      <c r="L242" s="37"/>
      <c r="M242" s="37"/>
      <c r="N242" s="37"/>
      <c r="O242" s="37"/>
      <c r="P242" s="37"/>
      <c r="Q242" s="37"/>
      <c r="R242" s="37"/>
      <c r="S242" s="37"/>
      <c r="T242" s="37"/>
      <c r="U242" s="37"/>
      <c r="V242" s="37"/>
    </row>
    <row r="243" spans="1:22" x14ac:dyDescent="0.2">
      <c r="A243" s="37"/>
      <c r="B243" s="280" t="s">
        <v>458</v>
      </c>
      <c r="C243" s="656"/>
      <c r="D243" s="265">
        <v>20</v>
      </c>
      <c r="E243" s="281" t="s">
        <v>511</v>
      </c>
      <c r="F243" s="282" t="s">
        <v>405</v>
      </c>
      <c r="G243" s="246" t="s">
        <v>20</v>
      </c>
      <c r="H243" s="3188"/>
      <c r="I243" s="37"/>
      <c r="J243" s="37"/>
      <c r="K243" s="37"/>
      <c r="L243" s="37"/>
      <c r="M243" s="37"/>
      <c r="N243" s="37"/>
      <c r="O243" s="37"/>
      <c r="P243" s="37"/>
      <c r="Q243" s="37"/>
      <c r="R243" s="37"/>
      <c r="S243" s="37"/>
      <c r="T243" s="37"/>
      <c r="U243" s="37"/>
      <c r="V243" s="37"/>
    </row>
    <row r="244" spans="1:22" x14ac:dyDescent="0.2">
      <c r="A244" s="37"/>
      <c r="B244" s="280" t="s">
        <v>458</v>
      </c>
      <c r="C244" s="656"/>
      <c r="D244" s="265">
        <v>21</v>
      </c>
      <c r="E244" s="281" t="s">
        <v>512</v>
      </c>
      <c r="F244" s="282" t="s">
        <v>405</v>
      </c>
      <c r="G244" s="246"/>
      <c r="H244" s="3188"/>
      <c r="I244" s="37"/>
      <c r="J244" s="37"/>
      <c r="K244" s="37"/>
      <c r="L244" s="37"/>
      <c r="M244" s="37"/>
      <c r="N244" s="37"/>
      <c r="O244" s="37"/>
      <c r="P244" s="37"/>
      <c r="Q244" s="37"/>
      <c r="R244" s="37"/>
      <c r="S244" s="37"/>
      <c r="T244" s="37"/>
      <c r="U244" s="37"/>
      <c r="V244" s="37"/>
    </row>
    <row r="245" spans="1:22" x14ac:dyDescent="0.2">
      <c r="A245" s="37"/>
      <c r="B245" s="280" t="s">
        <v>458</v>
      </c>
      <c r="C245" s="656"/>
      <c r="D245" s="265">
        <v>22</v>
      </c>
      <c r="E245" s="281" t="s">
        <v>513</v>
      </c>
      <c r="F245" s="282" t="s">
        <v>405</v>
      </c>
      <c r="G245" s="246" t="s">
        <v>20</v>
      </c>
      <c r="H245" s="3188"/>
      <c r="I245" s="37"/>
      <c r="J245" s="37"/>
      <c r="K245" s="37"/>
      <c r="L245" s="37"/>
      <c r="M245" s="37"/>
      <c r="N245" s="37"/>
      <c r="O245" s="37"/>
      <c r="P245" s="37"/>
      <c r="Q245" s="37"/>
      <c r="R245" s="37"/>
      <c r="S245" s="37"/>
      <c r="T245" s="37"/>
      <c r="U245" s="37"/>
      <c r="V245" s="37"/>
    </row>
    <row r="246" spans="1:22" x14ac:dyDescent="0.2">
      <c r="A246" s="37"/>
      <c r="B246" s="280" t="s">
        <v>458</v>
      </c>
      <c r="C246" s="656"/>
      <c r="D246" s="265">
        <v>23</v>
      </c>
      <c r="E246" s="281" t="s">
        <v>514</v>
      </c>
      <c r="F246" s="282" t="s">
        <v>405</v>
      </c>
      <c r="G246" s="246"/>
      <c r="H246" s="3188"/>
      <c r="I246" s="37"/>
      <c r="J246" s="37"/>
      <c r="K246" s="37"/>
      <c r="L246" s="37"/>
      <c r="M246" s="37"/>
      <c r="N246" s="37"/>
      <c r="O246" s="37"/>
      <c r="P246" s="37"/>
      <c r="Q246" s="37"/>
      <c r="R246" s="37"/>
      <c r="S246" s="37"/>
      <c r="T246" s="37"/>
      <c r="U246" s="37"/>
      <c r="V246" s="37"/>
    </row>
    <row r="247" spans="1:22" x14ac:dyDescent="0.2">
      <c r="A247" s="37"/>
      <c r="B247" s="280" t="s">
        <v>458</v>
      </c>
      <c r="C247" s="656"/>
      <c r="D247" s="265">
        <v>24</v>
      </c>
      <c r="E247" s="281" t="s">
        <v>515</v>
      </c>
      <c r="F247" s="282" t="s">
        <v>405</v>
      </c>
      <c r="G247" s="246"/>
      <c r="H247" s="3188"/>
      <c r="I247" s="37"/>
      <c r="J247" s="37"/>
      <c r="K247" s="37"/>
      <c r="L247" s="37"/>
      <c r="M247" s="37"/>
      <c r="N247" s="37"/>
      <c r="O247" s="37"/>
      <c r="P247" s="37"/>
      <c r="Q247" s="37"/>
      <c r="R247" s="37"/>
      <c r="S247" s="37"/>
      <c r="T247" s="37"/>
      <c r="U247" s="37"/>
      <c r="V247" s="37"/>
    </row>
    <row r="248" spans="1:22" x14ac:dyDescent="0.2">
      <c r="A248" s="37"/>
      <c r="B248" s="280" t="s">
        <v>458</v>
      </c>
      <c r="C248" s="656"/>
      <c r="D248" s="265">
        <v>25</v>
      </c>
      <c r="E248" s="281" t="s">
        <v>516</v>
      </c>
      <c r="F248" s="282" t="s">
        <v>405</v>
      </c>
      <c r="G248" s="246" t="s">
        <v>439</v>
      </c>
      <c r="H248" s="3188"/>
      <c r="I248" s="37"/>
      <c r="J248" s="37"/>
      <c r="K248" s="37"/>
      <c r="L248" s="37"/>
      <c r="M248" s="37"/>
      <c r="N248" s="37"/>
      <c r="O248" s="37"/>
      <c r="P248" s="37"/>
      <c r="Q248" s="37"/>
      <c r="R248" s="37"/>
      <c r="S248" s="37"/>
      <c r="T248" s="37"/>
      <c r="U248" s="37"/>
      <c r="V248" s="37"/>
    </row>
    <row r="249" spans="1:22" x14ac:dyDescent="0.2">
      <c r="A249" s="37"/>
      <c r="B249" s="280" t="s">
        <v>458</v>
      </c>
      <c r="C249" s="656"/>
      <c r="D249" s="265">
        <v>26</v>
      </c>
      <c r="E249" s="281" t="s">
        <v>517</v>
      </c>
      <c r="F249" s="282" t="s">
        <v>405</v>
      </c>
      <c r="G249" s="246" t="s">
        <v>439</v>
      </c>
      <c r="H249" s="3188"/>
      <c r="I249" s="37"/>
      <c r="J249" s="37"/>
      <c r="K249" s="37"/>
      <c r="L249" s="37"/>
      <c r="M249" s="37"/>
      <c r="N249" s="37"/>
      <c r="O249" s="37"/>
      <c r="P249" s="37"/>
      <c r="Q249" s="37"/>
      <c r="R249" s="37"/>
      <c r="S249" s="37"/>
      <c r="T249" s="37"/>
      <c r="U249" s="37"/>
      <c r="V249" s="37"/>
    </row>
    <row r="250" spans="1:22" x14ac:dyDescent="0.2">
      <c r="A250" s="37"/>
      <c r="B250" s="280" t="s">
        <v>458</v>
      </c>
      <c r="C250" s="656"/>
      <c r="D250" s="265">
        <v>27</v>
      </c>
      <c r="E250" s="281" t="s">
        <v>518</v>
      </c>
      <c r="F250" s="282" t="s">
        <v>405</v>
      </c>
      <c r="G250" s="246"/>
      <c r="H250" s="3188"/>
      <c r="I250" s="37"/>
      <c r="J250" s="37"/>
      <c r="K250" s="37"/>
      <c r="L250" s="37"/>
      <c r="M250" s="37"/>
      <c r="N250" s="37"/>
      <c r="O250" s="37"/>
      <c r="P250" s="37"/>
      <c r="Q250" s="37"/>
      <c r="R250" s="37"/>
      <c r="S250" s="37"/>
      <c r="T250" s="37"/>
      <c r="U250" s="37"/>
      <c r="V250" s="37"/>
    </row>
    <row r="251" spans="1:22" x14ac:dyDescent="0.2">
      <c r="A251" s="37"/>
      <c r="B251" s="280" t="s">
        <v>458</v>
      </c>
      <c r="C251" s="656"/>
      <c r="D251" s="265">
        <v>28</v>
      </c>
      <c r="E251" s="281" t="s">
        <v>519</v>
      </c>
      <c r="F251" s="282" t="s">
        <v>405</v>
      </c>
      <c r="G251" s="246" t="s">
        <v>453</v>
      </c>
      <c r="H251" s="3188"/>
      <c r="I251" s="37"/>
      <c r="J251" s="37"/>
      <c r="K251" s="37"/>
      <c r="L251" s="37"/>
      <c r="M251" s="37"/>
      <c r="N251" s="37"/>
      <c r="O251" s="37"/>
      <c r="P251" s="37"/>
      <c r="Q251" s="37"/>
      <c r="R251" s="37"/>
      <c r="S251" s="37"/>
      <c r="T251" s="37"/>
      <c r="U251" s="37"/>
      <c r="V251" s="37"/>
    </row>
    <row r="252" spans="1:22" x14ac:dyDescent="0.2">
      <c r="A252" s="37"/>
      <c r="B252" s="280" t="s">
        <v>458</v>
      </c>
      <c r="C252" s="656"/>
      <c r="D252" s="265">
        <v>30</v>
      </c>
      <c r="E252" s="281" t="s">
        <v>520</v>
      </c>
      <c r="F252" s="282" t="s">
        <v>405</v>
      </c>
      <c r="G252" s="246" t="s">
        <v>439</v>
      </c>
      <c r="H252" s="3188"/>
      <c r="I252" s="37"/>
      <c r="J252" s="37"/>
      <c r="K252" s="37"/>
      <c r="L252" s="37"/>
      <c r="M252" s="37"/>
      <c r="N252" s="37"/>
      <c r="O252" s="37"/>
      <c r="P252" s="37"/>
      <c r="Q252" s="37"/>
      <c r="R252" s="37"/>
      <c r="S252" s="37"/>
      <c r="T252" s="37"/>
      <c r="U252" s="37"/>
      <c r="V252" s="37"/>
    </row>
    <row r="253" spans="1:22" x14ac:dyDescent="0.2">
      <c r="A253" s="37"/>
      <c r="B253" s="280" t="s">
        <v>458</v>
      </c>
      <c r="C253" s="656"/>
      <c r="D253" s="265">
        <v>31</v>
      </c>
      <c r="E253" s="281" t="s">
        <v>521</v>
      </c>
      <c r="F253" s="282" t="s">
        <v>405</v>
      </c>
      <c r="G253" s="246" t="s">
        <v>20</v>
      </c>
      <c r="H253" s="3188"/>
      <c r="I253" s="37"/>
      <c r="J253" s="37"/>
      <c r="K253" s="37"/>
      <c r="L253" s="37"/>
      <c r="M253" s="37"/>
      <c r="N253" s="37"/>
      <c r="O253" s="37"/>
      <c r="P253" s="37"/>
      <c r="Q253" s="37"/>
      <c r="R253" s="37"/>
      <c r="S253" s="37"/>
      <c r="T253" s="37"/>
      <c r="U253" s="37"/>
      <c r="V253" s="37"/>
    </row>
    <row r="254" spans="1:22" x14ac:dyDescent="0.2">
      <c r="A254" s="37"/>
      <c r="B254" s="280" t="s">
        <v>458</v>
      </c>
      <c r="C254" s="656"/>
      <c r="D254" s="265">
        <v>33</v>
      </c>
      <c r="E254" s="281" t="s">
        <v>522</v>
      </c>
      <c r="F254" s="282" t="s">
        <v>405</v>
      </c>
      <c r="G254" s="246" t="s">
        <v>20</v>
      </c>
      <c r="H254" s="3188"/>
      <c r="I254" s="37"/>
      <c r="J254" s="37"/>
      <c r="K254" s="37"/>
      <c r="L254" s="37"/>
      <c r="M254" s="37"/>
      <c r="N254" s="37"/>
      <c r="O254" s="37"/>
      <c r="P254" s="37"/>
      <c r="Q254" s="37"/>
      <c r="R254" s="37"/>
      <c r="S254" s="37"/>
      <c r="T254" s="37"/>
      <c r="U254" s="37"/>
      <c r="V254" s="37"/>
    </row>
    <row r="255" spans="1:22" x14ac:dyDescent="0.2">
      <c r="A255" s="37"/>
      <c r="B255" s="280" t="s">
        <v>458</v>
      </c>
      <c r="C255" s="656"/>
      <c r="D255" s="265">
        <v>34</v>
      </c>
      <c r="E255" s="281" t="s">
        <v>523</v>
      </c>
      <c r="F255" s="282" t="s">
        <v>405</v>
      </c>
      <c r="G255" s="246" t="s">
        <v>20</v>
      </c>
      <c r="H255" s="3188"/>
      <c r="I255" s="37"/>
      <c r="J255" s="37"/>
      <c r="K255" s="37"/>
      <c r="L255" s="37"/>
      <c r="M255" s="37"/>
      <c r="N255" s="37"/>
      <c r="O255" s="37"/>
      <c r="P255" s="37"/>
      <c r="Q255" s="37"/>
      <c r="R255" s="37"/>
      <c r="S255" s="37"/>
      <c r="T255" s="37"/>
      <c r="U255" s="37"/>
      <c r="V255" s="37"/>
    </row>
    <row r="256" spans="1:22" x14ac:dyDescent="0.2">
      <c r="A256" s="37"/>
      <c r="B256" s="280" t="s">
        <v>458</v>
      </c>
      <c r="C256" s="656"/>
      <c r="D256" s="265">
        <v>35</v>
      </c>
      <c r="E256" s="281" t="s">
        <v>496</v>
      </c>
      <c r="F256" s="282" t="s">
        <v>405</v>
      </c>
      <c r="G256" s="246" t="s">
        <v>439</v>
      </c>
      <c r="H256" s="3188"/>
      <c r="I256" s="37"/>
      <c r="J256" s="37"/>
      <c r="K256" s="37"/>
      <c r="L256" s="37"/>
      <c r="M256" s="37"/>
      <c r="N256" s="37"/>
      <c r="O256" s="37"/>
      <c r="P256" s="37"/>
      <c r="Q256" s="37"/>
      <c r="R256" s="37"/>
      <c r="S256" s="37"/>
      <c r="T256" s="37"/>
      <c r="U256" s="37"/>
      <c r="V256" s="37"/>
    </row>
    <row r="257" spans="1:22" x14ac:dyDescent="0.2">
      <c r="A257" s="37"/>
      <c r="B257" s="280" t="s">
        <v>458</v>
      </c>
      <c r="C257" s="656"/>
      <c r="D257" s="265">
        <v>36</v>
      </c>
      <c r="E257" s="281" t="s">
        <v>524</v>
      </c>
      <c r="F257" s="282" t="s">
        <v>405</v>
      </c>
      <c r="G257" s="246" t="s">
        <v>439</v>
      </c>
      <c r="H257" s="3188"/>
      <c r="I257" s="37"/>
      <c r="J257" s="37"/>
      <c r="K257" s="37"/>
      <c r="L257" s="37"/>
      <c r="M257" s="37"/>
      <c r="N257" s="37"/>
      <c r="O257" s="37"/>
      <c r="P257" s="37"/>
      <c r="Q257" s="37"/>
      <c r="R257" s="37"/>
      <c r="S257" s="37"/>
      <c r="T257" s="37"/>
      <c r="U257" s="37"/>
      <c r="V257" s="37"/>
    </row>
    <row r="258" spans="1:22" x14ac:dyDescent="0.2">
      <c r="A258" s="37"/>
      <c r="B258" s="280" t="s">
        <v>458</v>
      </c>
      <c r="C258" s="656"/>
      <c r="D258" s="265">
        <v>37</v>
      </c>
      <c r="E258" s="281" t="s">
        <v>525</v>
      </c>
      <c r="F258" s="282" t="s">
        <v>405</v>
      </c>
      <c r="G258" s="246"/>
      <c r="H258" s="3188"/>
      <c r="I258" s="37"/>
      <c r="J258" s="37"/>
      <c r="K258" s="37"/>
      <c r="L258" s="37"/>
      <c r="M258" s="37"/>
      <c r="N258" s="37"/>
      <c r="O258" s="37"/>
      <c r="P258" s="37"/>
      <c r="Q258" s="37"/>
      <c r="R258" s="37"/>
      <c r="S258" s="37"/>
      <c r="T258" s="37"/>
      <c r="U258" s="37"/>
      <c r="V258" s="37"/>
    </row>
    <row r="259" spans="1:22" x14ac:dyDescent="0.2">
      <c r="A259" s="37"/>
      <c r="B259" s="280" t="s">
        <v>458</v>
      </c>
      <c r="C259" s="656"/>
      <c r="D259" s="265">
        <v>38</v>
      </c>
      <c r="E259" s="281" t="s">
        <v>526</v>
      </c>
      <c r="F259" s="282" t="s">
        <v>405</v>
      </c>
      <c r="G259" s="246" t="s">
        <v>455</v>
      </c>
      <c r="H259" s="3188"/>
      <c r="I259" s="37"/>
      <c r="J259" s="37"/>
      <c r="K259" s="37"/>
      <c r="L259" s="37"/>
      <c r="M259" s="37"/>
      <c r="N259" s="37"/>
      <c r="O259" s="37"/>
      <c r="P259" s="37"/>
      <c r="Q259" s="37"/>
      <c r="R259" s="37"/>
      <c r="S259" s="37"/>
      <c r="T259" s="37"/>
      <c r="U259" s="37"/>
      <c r="V259" s="37"/>
    </row>
    <row r="260" spans="1:22" x14ac:dyDescent="0.2">
      <c r="A260" s="37"/>
      <c r="B260" s="280" t="s">
        <v>458</v>
      </c>
      <c r="C260" s="656"/>
      <c r="D260" s="265">
        <v>39</v>
      </c>
      <c r="E260" s="281" t="s">
        <v>527</v>
      </c>
      <c r="F260" s="282" t="s">
        <v>405</v>
      </c>
      <c r="G260" s="246"/>
      <c r="H260" s="3188"/>
      <c r="I260" s="37"/>
      <c r="J260" s="37"/>
      <c r="K260" s="37"/>
      <c r="L260" s="37"/>
      <c r="M260" s="37"/>
      <c r="N260" s="37"/>
      <c r="O260" s="37"/>
      <c r="P260" s="37"/>
      <c r="Q260" s="37"/>
      <c r="R260" s="37"/>
      <c r="S260" s="37"/>
      <c r="T260" s="37"/>
      <c r="U260" s="37"/>
      <c r="V260" s="37"/>
    </row>
    <row r="261" spans="1:22" x14ac:dyDescent="0.2">
      <c r="A261" s="37"/>
      <c r="B261" s="280" t="s">
        <v>458</v>
      </c>
      <c r="C261" s="656"/>
      <c r="D261" s="265">
        <v>40</v>
      </c>
      <c r="E261" s="281" t="s">
        <v>528</v>
      </c>
      <c r="F261" s="282" t="s">
        <v>405</v>
      </c>
      <c r="G261" s="246" t="s">
        <v>453</v>
      </c>
      <c r="H261" s="3188"/>
      <c r="I261" s="37"/>
      <c r="J261" s="37"/>
      <c r="K261" s="37"/>
      <c r="L261" s="37"/>
      <c r="M261" s="37"/>
      <c r="N261" s="37"/>
      <c r="O261" s="37"/>
      <c r="P261" s="37"/>
      <c r="Q261" s="37"/>
      <c r="R261" s="37"/>
      <c r="S261" s="37"/>
      <c r="T261" s="37"/>
      <c r="U261" s="37"/>
      <c r="V261" s="37"/>
    </row>
    <row r="262" spans="1:22" x14ac:dyDescent="0.2">
      <c r="A262" s="37"/>
      <c r="B262" s="280" t="s">
        <v>458</v>
      </c>
      <c r="C262" s="656"/>
      <c r="D262" s="265">
        <v>41</v>
      </c>
      <c r="E262" s="281" t="s">
        <v>529</v>
      </c>
      <c r="F262" s="282" t="s">
        <v>405</v>
      </c>
      <c r="G262" s="246" t="s">
        <v>439</v>
      </c>
      <c r="H262" s="3188"/>
      <c r="I262" s="37"/>
      <c r="J262" s="37"/>
      <c r="K262" s="37"/>
      <c r="L262" s="37"/>
      <c r="M262" s="37"/>
      <c r="N262" s="37"/>
      <c r="O262" s="37"/>
      <c r="P262" s="37"/>
      <c r="Q262" s="37"/>
      <c r="R262" s="37"/>
      <c r="S262" s="37"/>
      <c r="T262" s="37"/>
      <c r="U262" s="37"/>
      <c r="V262" s="37"/>
    </row>
    <row r="263" spans="1:22" x14ac:dyDescent="0.2">
      <c r="A263" s="37"/>
      <c r="B263" s="280" t="s">
        <v>458</v>
      </c>
      <c r="C263" s="656"/>
      <c r="D263" s="265">
        <v>42</v>
      </c>
      <c r="E263" s="281" t="s">
        <v>530</v>
      </c>
      <c r="F263" s="282" t="s">
        <v>405</v>
      </c>
      <c r="G263" s="246" t="s">
        <v>454</v>
      </c>
      <c r="H263" s="3188"/>
      <c r="I263" s="37"/>
      <c r="J263" s="37"/>
      <c r="K263" s="37"/>
      <c r="L263" s="37"/>
      <c r="M263" s="37"/>
      <c r="N263" s="37"/>
      <c r="O263" s="37"/>
      <c r="P263" s="37"/>
      <c r="Q263" s="37"/>
      <c r="R263" s="37"/>
      <c r="S263" s="37"/>
      <c r="T263" s="37"/>
      <c r="U263" s="37"/>
      <c r="V263" s="37"/>
    </row>
    <row r="264" spans="1:22" x14ac:dyDescent="0.2">
      <c r="A264" s="37"/>
      <c r="B264" s="280" t="s">
        <v>458</v>
      </c>
      <c r="C264" s="656"/>
      <c r="D264" s="265">
        <v>43</v>
      </c>
      <c r="E264" s="281" t="s">
        <v>531</v>
      </c>
      <c r="F264" s="282" t="s">
        <v>405</v>
      </c>
      <c r="G264" s="246" t="s">
        <v>455</v>
      </c>
      <c r="H264" s="3188"/>
      <c r="I264" s="37"/>
      <c r="J264" s="37"/>
      <c r="K264" s="37"/>
      <c r="L264" s="37"/>
      <c r="M264" s="37"/>
      <c r="N264" s="37"/>
      <c r="O264" s="37"/>
      <c r="P264" s="37"/>
      <c r="Q264" s="37"/>
      <c r="R264" s="37"/>
      <c r="S264" s="37"/>
      <c r="T264" s="37"/>
      <c r="U264" s="37"/>
      <c r="V264" s="37"/>
    </row>
    <row r="265" spans="1:22" x14ac:dyDescent="0.2">
      <c r="A265" s="37"/>
      <c r="B265" s="280" t="s">
        <v>458</v>
      </c>
      <c r="C265" s="656"/>
      <c r="D265" s="265">
        <v>44</v>
      </c>
      <c r="E265" s="281" t="s">
        <v>532</v>
      </c>
      <c r="F265" s="282" t="s">
        <v>405</v>
      </c>
      <c r="G265" s="246"/>
      <c r="H265" s="3188"/>
      <c r="I265" s="37"/>
      <c r="J265" s="37"/>
      <c r="K265" s="37"/>
      <c r="L265" s="37"/>
      <c r="M265" s="37"/>
      <c r="N265" s="37"/>
      <c r="O265" s="37"/>
      <c r="P265" s="37"/>
      <c r="Q265" s="37"/>
      <c r="R265" s="37"/>
      <c r="S265" s="37"/>
      <c r="T265" s="37"/>
      <c r="U265" s="37"/>
      <c r="V265" s="37"/>
    </row>
    <row r="266" spans="1:22" x14ac:dyDescent="0.2">
      <c r="A266" s="37"/>
      <c r="B266" s="280" t="s">
        <v>458</v>
      </c>
      <c r="C266" s="656"/>
      <c r="D266" s="265">
        <v>45</v>
      </c>
      <c r="E266" s="281" t="s">
        <v>533</v>
      </c>
      <c r="F266" s="282" t="s">
        <v>405</v>
      </c>
      <c r="G266" s="246"/>
      <c r="H266" s="3188"/>
      <c r="I266" s="37"/>
      <c r="J266" s="37"/>
      <c r="K266" s="37"/>
      <c r="L266" s="37"/>
      <c r="M266" s="37"/>
      <c r="N266" s="37"/>
      <c r="O266" s="37"/>
      <c r="P266" s="37"/>
      <c r="Q266" s="37"/>
      <c r="R266" s="37"/>
      <c r="S266" s="37"/>
      <c r="T266" s="37"/>
      <c r="U266" s="37"/>
      <c r="V266" s="37"/>
    </row>
    <row r="267" spans="1:22" x14ac:dyDescent="0.2">
      <c r="A267" s="37"/>
      <c r="B267" s="280" t="s">
        <v>458</v>
      </c>
      <c r="C267" s="656"/>
      <c r="D267" s="265">
        <v>47</v>
      </c>
      <c r="E267" s="281" t="s">
        <v>534</v>
      </c>
      <c r="F267" s="282" t="s">
        <v>405</v>
      </c>
      <c r="G267" s="246" t="s">
        <v>20</v>
      </c>
      <c r="H267" s="3188"/>
      <c r="I267" s="37"/>
      <c r="J267" s="37"/>
      <c r="K267" s="37"/>
      <c r="L267" s="37"/>
      <c r="M267" s="37"/>
      <c r="N267" s="37"/>
      <c r="O267" s="37"/>
      <c r="P267" s="37"/>
      <c r="Q267" s="37"/>
      <c r="R267" s="37"/>
      <c r="S267" s="37"/>
      <c r="T267" s="37"/>
      <c r="U267" s="37"/>
      <c r="V267" s="37"/>
    </row>
    <row r="268" spans="1:22" x14ac:dyDescent="0.2">
      <c r="A268" s="37"/>
      <c r="B268" s="280" t="s">
        <v>458</v>
      </c>
      <c r="C268" s="656"/>
      <c r="D268" s="265">
        <v>48</v>
      </c>
      <c r="E268" s="281" t="s">
        <v>535</v>
      </c>
      <c r="F268" s="282" t="s">
        <v>405</v>
      </c>
      <c r="G268" s="246" t="s">
        <v>439</v>
      </c>
      <c r="H268" s="3188"/>
      <c r="I268" s="37"/>
      <c r="J268" s="37"/>
      <c r="K268" s="37"/>
      <c r="L268" s="37"/>
      <c r="M268" s="37"/>
      <c r="N268" s="37"/>
      <c r="O268" s="37"/>
      <c r="P268" s="37"/>
      <c r="Q268" s="37"/>
      <c r="R268" s="37"/>
      <c r="S268" s="37"/>
      <c r="T268" s="37"/>
      <c r="U268" s="37"/>
      <c r="V268" s="37"/>
    </row>
    <row r="269" spans="1:22" x14ac:dyDescent="0.2">
      <c r="A269" s="37"/>
      <c r="B269" s="280" t="s">
        <v>458</v>
      </c>
      <c r="C269" s="656"/>
      <c r="D269" s="265">
        <v>49</v>
      </c>
      <c r="E269" s="281" t="s">
        <v>535</v>
      </c>
      <c r="F269" s="282" t="s">
        <v>405</v>
      </c>
      <c r="G269" s="246"/>
      <c r="H269" s="3188"/>
      <c r="I269" s="37"/>
      <c r="J269" s="37"/>
      <c r="K269" s="37"/>
      <c r="L269" s="37"/>
      <c r="M269" s="37"/>
      <c r="N269" s="37"/>
      <c r="O269" s="37"/>
      <c r="P269" s="37"/>
      <c r="Q269" s="37"/>
      <c r="R269" s="37"/>
      <c r="S269" s="37"/>
      <c r="T269" s="37"/>
      <c r="U269" s="37"/>
      <c r="V269" s="37"/>
    </row>
    <row r="270" spans="1:22" x14ac:dyDescent="0.2">
      <c r="A270" s="37"/>
      <c r="B270" s="280" t="s">
        <v>458</v>
      </c>
      <c r="C270" s="656"/>
      <c r="D270" s="265">
        <v>50</v>
      </c>
      <c r="E270" s="281" t="s">
        <v>536</v>
      </c>
      <c r="F270" s="282" t="s">
        <v>405</v>
      </c>
      <c r="G270" s="246"/>
      <c r="H270" s="3188"/>
      <c r="I270" s="37"/>
      <c r="J270" s="37"/>
      <c r="K270" s="37"/>
      <c r="L270" s="37"/>
      <c r="M270" s="37"/>
      <c r="N270" s="37"/>
      <c r="O270" s="37"/>
      <c r="P270" s="37"/>
      <c r="Q270" s="37"/>
      <c r="R270" s="37"/>
      <c r="S270" s="37"/>
      <c r="T270" s="37"/>
      <c r="U270" s="37"/>
      <c r="V270" s="37"/>
    </row>
    <row r="271" spans="1:22" x14ac:dyDescent="0.2">
      <c r="A271" s="37"/>
      <c r="B271" s="280" t="s">
        <v>458</v>
      </c>
      <c r="C271" s="656"/>
      <c r="D271" s="265">
        <v>51</v>
      </c>
      <c r="E271" s="281" t="s">
        <v>537</v>
      </c>
      <c r="F271" s="282" t="s">
        <v>405</v>
      </c>
      <c r="G271" s="246"/>
      <c r="H271" s="3188"/>
      <c r="I271" s="37"/>
      <c r="J271" s="37"/>
      <c r="K271" s="37"/>
      <c r="L271" s="37"/>
      <c r="M271" s="37"/>
      <c r="N271" s="37"/>
      <c r="O271" s="37"/>
      <c r="P271" s="37"/>
      <c r="Q271" s="37"/>
      <c r="R271" s="37"/>
      <c r="S271" s="37"/>
      <c r="T271" s="37"/>
      <c r="U271" s="37"/>
      <c r="V271" s="37"/>
    </row>
    <row r="272" spans="1:22" x14ac:dyDescent="0.2">
      <c r="A272" s="37"/>
      <c r="B272" s="280" t="s">
        <v>458</v>
      </c>
      <c r="C272" s="656"/>
      <c r="D272" s="265">
        <v>52</v>
      </c>
      <c r="E272" s="281" t="s">
        <v>538</v>
      </c>
      <c r="F272" s="282" t="s">
        <v>405</v>
      </c>
      <c r="G272" s="246"/>
      <c r="H272" s="3188"/>
      <c r="I272" s="37"/>
      <c r="J272" s="37"/>
      <c r="K272" s="37"/>
      <c r="L272" s="37"/>
      <c r="M272" s="37"/>
      <c r="N272" s="37"/>
      <c r="O272" s="37"/>
      <c r="P272" s="37"/>
      <c r="Q272" s="37"/>
      <c r="R272" s="37"/>
      <c r="S272" s="37"/>
      <c r="T272" s="37"/>
      <c r="U272" s="37"/>
      <c r="V272" s="37"/>
    </row>
    <row r="273" spans="1:22" x14ac:dyDescent="0.2">
      <c r="A273" s="37"/>
      <c r="B273" s="280" t="s">
        <v>458</v>
      </c>
      <c r="C273" s="656"/>
      <c r="D273" s="265">
        <v>53</v>
      </c>
      <c r="E273" s="281" t="s">
        <v>539</v>
      </c>
      <c r="F273" s="282" t="s">
        <v>405</v>
      </c>
      <c r="G273" s="246"/>
      <c r="H273" s="3188"/>
      <c r="I273" s="37"/>
      <c r="J273" s="37"/>
      <c r="K273" s="37"/>
      <c r="L273" s="37"/>
      <c r="M273" s="37"/>
      <c r="N273" s="37"/>
      <c r="O273" s="37"/>
      <c r="P273" s="37"/>
      <c r="Q273" s="37"/>
      <c r="R273" s="37"/>
      <c r="S273" s="37"/>
      <c r="T273" s="37"/>
      <c r="U273" s="37"/>
      <c r="V273" s="37"/>
    </row>
    <row r="274" spans="1:22" x14ac:dyDescent="0.2">
      <c r="A274" s="37"/>
      <c r="B274" s="280" t="s">
        <v>458</v>
      </c>
      <c r="C274" s="656"/>
      <c r="D274" s="265">
        <v>65</v>
      </c>
      <c r="E274" s="281" t="s">
        <v>540</v>
      </c>
      <c r="F274" s="282" t="s">
        <v>405</v>
      </c>
      <c r="G274" s="246" t="s">
        <v>20</v>
      </c>
      <c r="H274" s="3188"/>
      <c r="I274" s="37"/>
      <c r="J274" s="37"/>
      <c r="K274" s="37"/>
      <c r="L274" s="37"/>
      <c r="M274" s="37"/>
      <c r="N274" s="37"/>
      <c r="O274" s="37"/>
      <c r="P274" s="37"/>
      <c r="Q274" s="37"/>
      <c r="R274" s="37"/>
      <c r="S274" s="37"/>
      <c r="T274" s="37"/>
      <c r="U274" s="37"/>
      <c r="V274" s="37"/>
    </row>
    <row r="275" spans="1:22" x14ac:dyDescent="0.2">
      <c r="A275" s="37"/>
      <c r="B275" s="280" t="s">
        <v>458</v>
      </c>
      <c r="C275" s="656"/>
      <c r="D275" s="265">
        <v>66</v>
      </c>
      <c r="E275" s="281" t="s">
        <v>541</v>
      </c>
      <c r="F275" s="282" t="s">
        <v>405</v>
      </c>
      <c r="G275" s="246" t="s">
        <v>439</v>
      </c>
      <c r="H275" s="3188"/>
      <c r="I275" s="37"/>
      <c r="J275" s="37"/>
      <c r="K275" s="37"/>
      <c r="L275" s="37"/>
      <c r="M275" s="37"/>
      <c r="N275" s="37"/>
      <c r="O275" s="37"/>
      <c r="P275" s="37"/>
      <c r="Q275" s="37"/>
      <c r="R275" s="37"/>
      <c r="S275" s="37"/>
      <c r="T275" s="37"/>
      <c r="U275" s="37"/>
      <c r="V275" s="37"/>
    </row>
    <row r="276" spans="1:22" x14ac:dyDescent="0.2">
      <c r="A276" s="37"/>
      <c r="B276" s="280" t="s">
        <v>458</v>
      </c>
      <c r="C276" s="656"/>
      <c r="D276" s="265">
        <v>68</v>
      </c>
      <c r="E276" s="281" t="s">
        <v>542</v>
      </c>
      <c r="F276" s="282" t="s">
        <v>405</v>
      </c>
      <c r="G276" s="246" t="s">
        <v>20</v>
      </c>
      <c r="H276" s="3188"/>
      <c r="I276" s="37"/>
      <c r="J276" s="37"/>
      <c r="K276" s="37"/>
      <c r="L276" s="37"/>
      <c r="M276" s="37"/>
      <c r="N276" s="37"/>
      <c r="O276" s="37"/>
      <c r="P276" s="37"/>
      <c r="Q276" s="37"/>
      <c r="R276" s="37"/>
      <c r="S276" s="37"/>
      <c r="T276" s="37"/>
      <c r="U276" s="37"/>
      <c r="V276" s="37"/>
    </row>
    <row r="277" spans="1:22" x14ac:dyDescent="0.2">
      <c r="A277" s="37"/>
      <c r="B277" s="280" t="s">
        <v>458</v>
      </c>
      <c r="C277" s="656"/>
      <c r="D277" s="265">
        <v>70</v>
      </c>
      <c r="E277" s="281" t="s">
        <v>543</v>
      </c>
      <c r="F277" s="282" t="s">
        <v>405</v>
      </c>
      <c r="G277" s="246" t="s">
        <v>439</v>
      </c>
      <c r="H277" s="3188"/>
      <c r="I277" s="37"/>
      <c r="J277" s="37"/>
      <c r="K277" s="37"/>
      <c r="L277" s="37"/>
      <c r="M277" s="37"/>
      <c r="N277" s="37"/>
      <c r="O277" s="37"/>
      <c r="P277" s="37"/>
      <c r="Q277" s="37"/>
      <c r="R277" s="37"/>
      <c r="S277" s="37"/>
      <c r="T277" s="37"/>
      <c r="U277" s="37"/>
      <c r="V277" s="37"/>
    </row>
    <row r="278" spans="1:22" x14ac:dyDescent="0.2">
      <c r="A278" s="37"/>
      <c r="B278" s="280" t="s">
        <v>458</v>
      </c>
      <c r="C278" s="656"/>
      <c r="D278" s="265">
        <v>71</v>
      </c>
      <c r="E278" s="281" t="s">
        <v>544</v>
      </c>
      <c r="F278" s="282" t="s">
        <v>405</v>
      </c>
      <c r="G278" s="246" t="s">
        <v>439</v>
      </c>
      <c r="H278" s="3188"/>
      <c r="I278" s="37"/>
      <c r="J278" s="37"/>
      <c r="K278" s="37"/>
      <c r="L278" s="37"/>
      <c r="M278" s="37"/>
      <c r="N278" s="37"/>
      <c r="O278" s="37"/>
      <c r="P278" s="37"/>
      <c r="Q278" s="37"/>
      <c r="R278" s="37"/>
      <c r="S278" s="37"/>
      <c r="T278" s="37"/>
      <c r="U278" s="37"/>
      <c r="V278" s="37"/>
    </row>
    <row r="279" spans="1:22" x14ac:dyDescent="0.2">
      <c r="A279" s="37"/>
      <c r="B279" s="280" t="s">
        <v>458</v>
      </c>
      <c r="C279" s="656"/>
      <c r="D279" s="265">
        <v>72</v>
      </c>
      <c r="E279" s="281" t="s">
        <v>545</v>
      </c>
      <c r="F279" s="282" t="s">
        <v>405</v>
      </c>
      <c r="G279" s="246" t="s">
        <v>20</v>
      </c>
      <c r="H279" s="3188"/>
      <c r="I279" s="37"/>
      <c r="J279" s="37"/>
      <c r="K279" s="37"/>
      <c r="L279" s="37"/>
      <c r="M279" s="37"/>
      <c r="N279" s="37"/>
      <c r="O279" s="37"/>
      <c r="P279" s="37"/>
      <c r="Q279" s="37"/>
      <c r="R279" s="37"/>
      <c r="S279" s="37"/>
      <c r="T279" s="37"/>
      <c r="U279" s="37"/>
      <c r="V279" s="37"/>
    </row>
    <row r="280" spans="1:22" x14ac:dyDescent="0.2">
      <c r="A280" s="37"/>
      <c r="B280" s="280" t="s">
        <v>458</v>
      </c>
      <c r="C280" s="656"/>
      <c r="D280" s="265">
        <v>73</v>
      </c>
      <c r="E280" s="281" t="s">
        <v>546</v>
      </c>
      <c r="F280" s="282" t="s">
        <v>405</v>
      </c>
      <c r="G280" s="246"/>
      <c r="H280" s="3188"/>
      <c r="I280" s="37"/>
      <c r="J280" s="37"/>
      <c r="K280" s="37"/>
      <c r="L280" s="37"/>
      <c r="M280" s="37"/>
      <c r="N280" s="37"/>
      <c r="O280" s="37"/>
      <c r="P280" s="37"/>
      <c r="Q280" s="37"/>
      <c r="R280" s="37"/>
      <c r="S280" s="37"/>
      <c r="T280" s="37"/>
      <c r="U280" s="37"/>
      <c r="V280" s="37"/>
    </row>
    <row r="281" spans="1:22" x14ac:dyDescent="0.2">
      <c r="A281" s="37"/>
      <c r="B281" s="280" t="s">
        <v>458</v>
      </c>
      <c r="C281" s="656"/>
      <c r="D281" s="265">
        <v>74</v>
      </c>
      <c r="E281" s="281" t="s">
        <v>547</v>
      </c>
      <c r="F281" s="282" t="s">
        <v>405</v>
      </c>
      <c r="G281" s="246"/>
      <c r="H281" s="3188"/>
      <c r="I281" s="37"/>
      <c r="J281" s="37"/>
      <c r="K281" s="37"/>
      <c r="L281" s="37"/>
      <c r="M281" s="37"/>
      <c r="N281" s="37"/>
      <c r="O281" s="37"/>
      <c r="P281" s="37"/>
      <c r="Q281" s="37"/>
      <c r="R281" s="37"/>
      <c r="S281" s="37"/>
      <c r="T281" s="37"/>
      <c r="U281" s="37"/>
      <c r="V281" s="37"/>
    </row>
    <row r="282" spans="1:22" x14ac:dyDescent="0.2">
      <c r="A282" s="37"/>
      <c r="B282" s="280" t="s">
        <v>458</v>
      </c>
      <c r="C282" s="656"/>
      <c r="D282" s="265">
        <v>85</v>
      </c>
      <c r="E282" s="281" t="s">
        <v>548</v>
      </c>
      <c r="F282" s="282" t="s">
        <v>405</v>
      </c>
      <c r="G282" s="246" t="s">
        <v>439</v>
      </c>
      <c r="H282" s="3188"/>
      <c r="I282" s="37"/>
      <c r="J282" s="37"/>
      <c r="K282" s="37"/>
      <c r="L282" s="37"/>
      <c r="M282" s="37"/>
      <c r="N282" s="37"/>
      <c r="O282" s="37"/>
      <c r="P282" s="37"/>
      <c r="Q282" s="37"/>
      <c r="R282" s="37"/>
      <c r="S282" s="37"/>
      <c r="T282" s="37"/>
      <c r="U282" s="37"/>
      <c r="V282" s="37"/>
    </row>
    <row r="283" spans="1:22" x14ac:dyDescent="0.2">
      <c r="A283" s="37"/>
      <c r="B283" s="280" t="s">
        <v>458</v>
      </c>
      <c r="C283" s="656"/>
      <c r="D283" s="265">
        <v>87</v>
      </c>
      <c r="E283" s="281" t="s">
        <v>549</v>
      </c>
      <c r="F283" s="282" t="s">
        <v>405</v>
      </c>
      <c r="G283" s="246" t="s">
        <v>20</v>
      </c>
      <c r="H283" s="3188"/>
      <c r="I283" s="37"/>
      <c r="J283" s="37"/>
      <c r="K283" s="37"/>
      <c r="L283" s="37"/>
      <c r="M283" s="37"/>
      <c r="N283" s="37"/>
      <c r="O283" s="37"/>
      <c r="P283" s="37"/>
      <c r="Q283" s="37"/>
      <c r="R283" s="37"/>
      <c r="S283" s="37"/>
      <c r="T283" s="37"/>
      <c r="U283" s="37"/>
      <c r="V283" s="37"/>
    </row>
    <row r="284" spans="1:22" x14ac:dyDescent="0.2">
      <c r="A284" s="37"/>
      <c r="B284" s="280" t="s">
        <v>458</v>
      </c>
      <c r="C284" s="656"/>
      <c r="D284" s="281">
        <v>88</v>
      </c>
      <c r="E284" s="326" t="s">
        <v>550</v>
      </c>
      <c r="F284" s="327" t="s">
        <v>405</v>
      </c>
      <c r="G284" s="246" t="s">
        <v>20</v>
      </c>
      <c r="H284" s="3188"/>
      <c r="I284" s="37"/>
      <c r="J284" s="37"/>
      <c r="K284" s="37"/>
      <c r="L284" s="37"/>
      <c r="M284" s="37"/>
      <c r="N284" s="37"/>
      <c r="O284" s="37"/>
      <c r="P284" s="37"/>
      <c r="Q284" s="37"/>
      <c r="R284" s="37"/>
      <c r="S284" s="37"/>
      <c r="T284" s="37"/>
      <c r="U284" s="37"/>
      <c r="V284" s="37"/>
    </row>
    <row r="285" spans="1:22" x14ac:dyDescent="0.2">
      <c r="A285" s="37"/>
      <c r="B285" s="328" t="s">
        <v>459</v>
      </c>
      <c r="C285" s="657"/>
      <c r="D285" s="329" t="s">
        <v>407</v>
      </c>
      <c r="E285" s="330" t="s">
        <v>497</v>
      </c>
      <c r="F285" s="331" t="s">
        <v>405</v>
      </c>
      <c r="G285" s="253" t="s">
        <v>20</v>
      </c>
      <c r="H285" s="3188"/>
      <c r="I285" s="37"/>
      <c r="J285" s="37"/>
      <c r="K285" s="37"/>
      <c r="L285" s="37"/>
      <c r="M285" s="37"/>
      <c r="N285" s="37"/>
      <c r="O285" s="37"/>
      <c r="P285" s="37"/>
      <c r="Q285" s="37"/>
      <c r="R285" s="37"/>
      <c r="S285" s="37"/>
      <c r="T285" s="37"/>
      <c r="U285" s="37"/>
      <c r="V285" s="37"/>
    </row>
    <row r="286" spans="1:22" x14ac:dyDescent="0.2">
      <c r="A286" s="37"/>
      <c r="B286" s="296" t="s">
        <v>459</v>
      </c>
      <c r="C286" s="646"/>
      <c r="D286" s="294" t="s">
        <v>409</v>
      </c>
      <c r="E286" s="297" t="s">
        <v>496</v>
      </c>
      <c r="F286" s="298" t="s">
        <v>405</v>
      </c>
      <c r="G286" s="246" t="s">
        <v>439</v>
      </c>
      <c r="H286" s="3188"/>
      <c r="I286" s="37"/>
      <c r="J286" s="37"/>
      <c r="K286" s="37"/>
      <c r="L286" s="37"/>
      <c r="M286" s="37"/>
      <c r="N286" s="37"/>
      <c r="O286" s="37"/>
      <c r="P286" s="37"/>
      <c r="Q286" s="37"/>
      <c r="R286" s="37"/>
      <c r="S286" s="37"/>
      <c r="T286" s="37"/>
      <c r="U286" s="37"/>
      <c r="V286" s="37"/>
    </row>
    <row r="287" spans="1:22" x14ac:dyDescent="0.2">
      <c r="A287" s="37"/>
      <c r="B287" s="296" t="s">
        <v>459</v>
      </c>
      <c r="C287" s="646"/>
      <c r="D287" s="294" t="s">
        <v>460</v>
      </c>
      <c r="E287" s="297" t="s">
        <v>495</v>
      </c>
      <c r="F287" s="298" t="s">
        <v>405</v>
      </c>
      <c r="G287" s="246" t="s">
        <v>20</v>
      </c>
      <c r="H287" s="3188"/>
      <c r="I287" s="37"/>
      <c r="J287" s="37"/>
      <c r="K287" s="37"/>
      <c r="L287" s="37"/>
      <c r="M287" s="37"/>
      <c r="N287" s="37"/>
      <c r="O287" s="37"/>
      <c r="P287" s="37"/>
      <c r="Q287" s="37"/>
      <c r="R287" s="37"/>
      <c r="S287" s="37"/>
      <c r="T287" s="37"/>
      <c r="U287" s="37"/>
      <c r="V287" s="37"/>
    </row>
    <row r="288" spans="1:22" x14ac:dyDescent="0.2">
      <c r="A288" s="37"/>
      <c r="B288" s="296" t="s">
        <v>459</v>
      </c>
      <c r="C288" s="646"/>
      <c r="D288" s="294" t="s">
        <v>461</v>
      </c>
      <c r="E288" s="297" t="s">
        <v>493</v>
      </c>
      <c r="F288" s="298" t="s">
        <v>405</v>
      </c>
      <c r="G288" s="246" t="s">
        <v>439</v>
      </c>
      <c r="H288" s="3188"/>
      <c r="I288" s="37"/>
      <c r="J288" s="37"/>
      <c r="K288" s="37"/>
      <c r="L288" s="37"/>
      <c r="M288" s="37"/>
      <c r="N288" s="37"/>
      <c r="O288" s="37"/>
      <c r="P288" s="37"/>
      <c r="Q288" s="37"/>
      <c r="R288" s="37"/>
      <c r="S288" s="37"/>
      <c r="T288" s="37"/>
      <c r="U288" s="37"/>
      <c r="V288" s="37"/>
    </row>
    <row r="289" spans="1:22" x14ac:dyDescent="0.2">
      <c r="A289" s="37"/>
      <c r="B289" s="296" t="s">
        <v>459</v>
      </c>
      <c r="C289" s="646"/>
      <c r="D289" s="294" t="s">
        <v>462</v>
      </c>
      <c r="E289" s="297" t="s">
        <v>500</v>
      </c>
      <c r="F289" s="298" t="s">
        <v>405</v>
      </c>
      <c r="G289" s="246" t="s">
        <v>455</v>
      </c>
      <c r="H289" s="3188"/>
      <c r="I289" s="37"/>
      <c r="J289" s="37"/>
      <c r="K289" s="37"/>
      <c r="L289" s="37"/>
      <c r="M289" s="37"/>
      <c r="N289" s="37"/>
      <c r="O289" s="37"/>
      <c r="P289" s="37"/>
      <c r="Q289" s="37"/>
      <c r="R289" s="37"/>
      <c r="S289" s="37"/>
      <c r="T289" s="37"/>
      <c r="U289" s="37"/>
      <c r="V289" s="37"/>
    </row>
    <row r="290" spans="1:22" x14ac:dyDescent="0.2">
      <c r="A290" s="37"/>
      <c r="B290" s="296" t="s">
        <v>459</v>
      </c>
      <c r="C290" s="646"/>
      <c r="D290" s="294" t="s">
        <v>463</v>
      </c>
      <c r="E290" s="297" t="s">
        <v>501</v>
      </c>
      <c r="F290" s="298" t="s">
        <v>405</v>
      </c>
      <c r="G290" s="246" t="s">
        <v>20</v>
      </c>
      <c r="H290" s="3188"/>
      <c r="I290" s="37"/>
      <c r="J290" s="37"/>
      <c r="K290" s="37"/>
      <c r="L290" s="1501"/>
      <c r="M290" s="37"/>
      <c r="N290" s="37"/>
      <c r="O290" s="37"/>
      <c r="P290" s="37"/>
      <c r="Q290" s="37"/>
      <c r="R290" s="37"/>
      <c r="S290" s="37"/>
      <c r="T290" s="37"/>
      <c r="U290" s="37"/>
      <c r="V290" s="37"/>
    </row>
    <row r="291" spans="1:22" x14ac:dyDescent="0.2">
      <c r="A291" s="37"/>
      <c r="B291" s="296" t="s">
        <v>459</v>
      </c>
      <c r="C291" s="646"/>
      <c r="D291" s="294" t="s">
        <v>464</v>
      </c>
      <c r="E291" s="297" t="s">
        <v>506</v>
      </c>
      <c r="F291" s="298" t="s">
        <v>405</v>
      </c>
      <c r="G291" s="246" t="s">
        <v>439</v>
      </c>
      <c r="H291" s="3188"/>
      <c r="I291" s="37" t="s">
        <v>1210</v>
      </c>
      <c r="J291" s="37"/>
      <c r="K291" s="37"/>
      <c r="L291" s="37"/>
      <c r="M291" s="37"/>
      <c r="N291" s="37"/>
      <c r="O291" s="37"/>
      <c r="P291" s="37"/>
      <c r="Q291" s="37"/>
      <c r="R291" s="37"/>
      <c r="S291" s="37"/>
      <c r="T291" s="37"/>
      <c r="U291" s="37"/>
      <c r="V291" s="37"/>
    </row>
    <row r="292" spans="1:22" x14ac:dyDescent="0.2">
      <c r="A292" s="37"/>
      <c r="B292" s="296" t="s">
        <v>459</v>
      </c>
      <c r="C292" s="646"/>
      <c r="D292" s="294" t="s">
        <v>465</v>
      </c>
      <c r="E292" s="297" t="s">
        <v>508</v>
      </c>
      <c r="F292" s="298" t="s">
        <v>405</v>
      </c>
      <c r="G292" s="246" t="s">
        <v>439</v>
      </c>
      <c r="H292" s="3188"/>
      <c r="I292" s="37" t="s">
        <v>1210</v>
      </c>
      <c r="J292" s="37"/>
      <c r="K292" s="37"/>
      <c r="L292" s="37"/>
      <c r="M292" s="37"/>
      <c r="N292" s="37"/>
      <c r="O292" s="37"/>
      <c r="P292" s="37"/>
      <c r="Q292" s="37"/>
      <c r="R292" s="37"/>
      <c r="S292" s="37"/>
      <c r="T292" s="37"/>
      <c r="U292" s="37"/>
      <c r="V292" s="37"/>
    </row>
    <row r="293" spans="1:22" x14ac:dyDescent="0.2">
      <c r="A293" s="37"/>
      <c r="B293" s="296" t="s">
        <v>459</v>
      </c>
      <c r="C293" s="646"/>
      <c r="D293" s="294" t="s">
        <v>466</v>
      </c>
      <c r="E293" s="297" t="s">
        <v>511</v>
      </c>
      <c r="F293" s="298" t="s">
        <v>405</v>
      </c>
      <c r="G293" s="246" t="s">
        <v>20</v>
      </c>
      <c r="H293" s="3188"/>
      <c r="I293" s="37"/>
      <c r="J293" s="37"/>
      <c r="K293" s="37"/>
      <c r="L293" s="37"/>
      <c r="M293" s="37"/>
      <c r="N293" s="37"/>
      <c r="O293" s="37"/>
      <c r="P293" s="37"/>
      <c r="Q293" s="37"/>
      <c r="R293" s="37"/>
      <c r="S293" s="37"/>
      <c r="T293" s="37"/>
      <c r="U293" s="37"/>
      <c r="V293" s="37"/>
    </row>
    <row r="294" spans="1:22" x14ac:dyDescent="0.2">
      <c r="A294" s="37"/>
      <c r="B294" s="296" t="s">
        <v>459</v>
      </c>
      <c r="C294" s="646"/>
      <c r="D294" s="294" t="s">
        <v>467</v>
      </c>
      <c r="E294" s="297" t="s">
        <v>516</v>
      </c>
      <c r="F294" s="298" t="s">
        <v>405</v>
      </c>
      <c r="G294" s="246" t="s">
        <v>439</v>
      </c>
      <c r="H294" s="3188"/>
      <c r="I294" s="37"/>
      <c r="J294" s="37"/>
      <c r="K294" s="37"/>
      <c r="L294" s="37"/>
      <c r="M294" s="37"/>
      <c r="N294" s="37"/>
      <c r="O294" s="37"/>
      <c r="P294" s="37"/>
      <c r="Q294" s="37"/>
      <c r="R294" s="37"/>
      <c r="S294" s="37"/>
      <c r="T294" s="37"/>
      <c r="U294" s="37"/>
      <c r="V294" s="37"/>
    </row>
    <row r="295" spans="1:22" x14ac:dyDescent="0.2">
      <c r="A295" s="37"/>
      <c r="B295" s="296" t="s">
        <v>459</v>
      </c>
      <c r="C295" s="646"/>
      <c r="D295" s="294" t="s">
        <v>468</v>
      </c>
      <c r="E295" s="297" t="s">
        <v>516</v>
      </c>
      <c r="F295" s="298" t="s">
        <v>405</v>
      </c>
      <c r="G295" s="246" t="s">
        <v>439</v>
      </c>
      <c r="H295" s="3188"/>
      <c r="I295" s="37"/>
      <c r="J295" s="37"/>
      <c r="K295" s="37"/>
      <c r="L295" s="37"/>
      <c r="M295" s="37"/>
      <c r="N295" s="37"/>
      <c r="O295" s="37"/>
      <c r="P295" s="37"/>
      <c r="Q295" s="37"/>
      <c r="R295" s="37"/>
      <c r="S295" s="37"/>
      <c r="T295" s="37"/>
      <c r="U295" s="37"/>
      <c r="V295" s="37"/>
    </row>
    <row r="296" spans="1:22" x14ac:dyDescent="0.2">
      <c r="A296" s="37"/>
      <c r="B296" s="296" t="s">
        <v>459</v>
      </c>
      <c r="C296" s="646"/>
      <c r="D296" s="294" t="s">
        <v>469</v>
      </c>
      <c r="E296" s="297" t="s">
        <v>519</v>
      </c>
      <c r="F296" s="298" t="s">
        <v>405</v>
      </c>
      <c r="G296" s="246" t="s">
        <v>20</v>
      </c>
      <c r="H296" s="3188"/>
      <c r="I296" s="37"/>
      <c r="J296" s="37"/>
      <c r="K296" s="37"/>
      <c r="L296" s="37"/>
      <c r="M296" s="37"/>
      <c r="N296" s="37"/>
      <c r="O296" s="37"/>
      <c r="P296" s="37"/>
      <c r="Q296" s="37"/>
      <c r="R296" s="37"/>
      <c r="S296" s="37"/>
      <c r="T296" s="37"/>
      <c r="U296" s="37"/>
      <c r="V296" s="37"/>
    </row>
    <row r="297" spans="1:22" x14ac:dyDescent="0.2">
      <c r="A297" s="37"/>
      <c r="B297" s="296" t="s">
        <v>459</v>
      </c>
      <c r="C297" s="646"/>
      <c r="D297" s="294" t="s">
        <v>470</v>
      </c>
      <c r="E297" s="297" t="s">
        <v>520</v>
      </c>
      <c r="F297" s="298" t="s">
        <v>405</v>
      </c>
      <c r="G297" s="246" t="s">
        <v>439</v>
      </c>
      <c r="H297" s="3188"/>
      <c r="I297" s="37" t="s">
        <v>1210</v>
      </c>
      <c r="J297" s="37"/>
      <c r="K297" s="37"/>
      <c r="L297" s="37"/>
      <c r="M297" s="37"/>
      <c r="N297" s="37"/>
      <c r="O297" s="37"/>
      <c r="P297" s="37"/>
      <c r="Q297" s="37"/>
      <c r="R297" s="37"/>
      <c r="S297" s="37"/>
      <c r="T297" s="37"/>
      <c r="U297" s="37"/>
      <c r="V297" s="37"/>
    </row>
    <row r="298" spans="1:22" x14ac:dyDescent="0.2">
      <c r="A298" s="37"/>
      <c r="B298" s="296" t="s">
        <v>459</v>
      </c>
      <c r="C298" s="646"/>
      <c r="D298" s="294" t="s">
        <v>471</v>
      </c>
      <c r="E298" s="297" t="s">
        <v>523</v>
      </c>
      <c r="F298" s="298" t="s">
        <v>405</v>
      </c>
      <c r="G298" s="246" t="s">
        <v>20</v>
      </c>
      <c r="H298" s="3188"/>
      <c r="I298" s="37"/>
      <c r="J298" s="37"/>
      <c r="K298" s="37"/>
      <c r="L298" s="37"/>
      <c r="M298" s="37"/>
      <c r="N298" s="37"/>
      <c r="O298" s="37"/>
      <c r="P298" s="37"/>
      <c r="Q298" s="37"/>
      <c r="R298" s="37"/>
      <c r="S298" s="37"/>
      <c r="T298" s="37"/>
      <c r="U298" s="37"/>
      <c r="V298" s="37"/>
    </row>
    <row r="299" spans="1:22" x14ac:dyDescent="0.2">
      <c r="A299" s="37"/>
      <c r="B299" s="296" t="s">
        <v>459</v>
      </c>
      <c r="C299" s="646"/>
      <c r="D299" s="294" t="s">
        <v>472</v>
      </c>
      <c r="E299" s="297" t="s">
        <v>526</v>
      </c>
      <c r="F299" s="298" t="s">
        <v>405</v>
      </c>
      <c r="G299" s="246" t="s">
        <v>455</v>
      </c>
      <c r="H299" s="3188"/>
      <c r="I299" s="37"/>
      <c r="J299" s="37"/>
      <c r="K299" s="37"/>
      <c r="L299" s="37"/>
      <c r="M299" s="37"/>
      <c r="N299" s="37"/>
      <c r="O299" s="37"/>
      <c r="P299" s="37"/>
      <c r="Q299" s="37"/>
      <c r="R299" s="37"/>
      <c r="S299" s="37"/>
      <c r="T299" s="37"/>
      <c r="U299" s="37"/>
      <c r="V299" s="37"/>
    </row>
    <row r="300" spans="1:22" x14ac:dyDescent="0.2">
      <c r="A300" s="37"/>
      <c r="B300" s="296" t="s">
        <v>459</v>
      </c>
      <c r="C300" s="646"/>
      <c r="D300" s="294" t="s">
        <v>473</v>
      </c>
      <c r="E300" s="297" t="s">
        <v>528</v>
      </c>
      <c r="F300" s="298" t="s">
        <v>405</v>
      </c>
      <c r="G300" s="246" t="s">
        <v>20</v>
      </c>
      <c r="H300" s="3188"/>
      <c r="I300" s="37"/>
      <c r="J300" s="37"/>
      <c r="K300" s="37"/>
      <c r="L300" s="37"/>
      <c r="M300" s="37"/>
      <c r="N300" s="37"/>
      <c r="O300" s="37"/>
      <c r="P300" s="37"/>
      <c r="Q300" s="37"/>
      <c r="R300" s="37"/>
      <c r="S300" s="37"/>
      <c r="T300" s="37"/>
      <c r="U300" s="37"/>
      <c r="V300" s="37"/>
    </row>
    <row r="301" spans="1:22" x14ac:dyDescent="0.2">
      <c r="A301" s="37"/>
      <c r="B301" s="296" t="s">
        <v>459</v>
      </c>
      <c r="C301" s="646"/>
      <c r="D301" s="294" t="s">
        <v>474</v>
      </c>
      <c r="E301" s="297" t="s">
        <v>529</v>
      </c>
      <c r="F301" s="298" t="s">
        <v>405</v>
      </c>
      <c r="G301" s="246" t="s">
        <v>455</v>
      </c>
      <c r="H301" s="3188"/>
      <c r="I301" s="37"/>
      <c r="J301" s="37"/>
      <c r="K301" s="37"/>
      <c r="L301" s="37"/>
      <c r="M301" s="37"/>
      <c r="N301" s="37"/>
      <c r="O301" s="37"/>
      <c r="P301" s="37"/>
      <c r="Q301" s="37"/>
      <c r="R301" s="37"/>
      <c r="S301" s="37"/>
      <c r="T301" s="37"/>
      <c r="U301" s="37"/>
      <c r="V301" s="37"/>
    </row>
    <row r="302" spans="1:22" x14ac:dyDescent="0.2">
      <c r="A302" s="37"/>
      <c r="B302" s="296" t="s">
        <v>459</v>
      </c>
      <c r="C302" s="646"/>
      <c r="D302" s="294" t="s">
        <v>475</v>
      </c>
      <c r="E302" s="297" t="s">
        <v>534</v>
      </c>
      <c r="F302" s="298" t="s">
        <v>405</v>
      </c>
      <c r="G302" s="246" t="s">
        <v>20</v>
      </c>
      <c r="H302" s="3188"/>
      <c r="I302" s="37"/>
      <c r="J302" s="37"/>
      <c r="K302" s="37"/>
      <c r="L302" s="37"/>
      <c r="M302" s="37"/>
      <c r="N302" s="37"/>
      <c r="O302" s="37"/>
      <c r="P302" s="37"/>
      <c r="Q302" s="37"/>
      <c r="R302" s="37"/>
      <c r="S302" s="37"/>
      <c r="T302" s="37"/>
      <c r="U302" s="37"/>
      <c r="V302" s="37"/>
    </row>
    <row r="303" spans="1:22" x14ac:dyDescent="0.2">
      <c r="A303" s="37"/>
      <c r="B303" s="296" t="s">
        <v>459</v>
      </c>
      <c r="C303" s="646"/>
      <c r="D303" s="294" t="s">
        <v>476</v>
      </c>
      <c r="E303" s="297" t="s">
        <v>535</v>
      </c>
      <c r="F303" s="298" t="s">
        <v>405</v>
      </c>
      <c r="G303" s="246" t="s">
        <v>439</v>
      </c>
      <c r="H303" s="3188"/>
      <c r="I303" s="37" t="s">
        <v>1210</v>
      </c>
      <c r="J303" s="37"/>
      <c r="K303" s="37"/>
      <c r="L303" s="37"/>
      <c r="M303" s="37"/>
      <c r="N303" s="37"/>
      <c r="O303" s="37"/>
      <c r="P303" s="37"/>
      <c r="Q303" s="37"/>
      <c r="R303" s="37"/>
      <c r="S303" s="37"/>
      <c r="T303" s="37"/>
      <c r="U303" s="37"/>
      <c r="V303" s="37"/>
    </row>
    <row r="304" spans="1:22" x14ac:dyDescent="0.2">
      <c r="A304" s="37"/>
      <c r="B304" s="296" t="s">
        <v>459</v>
      </c>
      <c r="C304" s="646"/>
      <c r="D304" s="294" t="s">
        <v>477</v>
      </c>
      <c r="E304" s="297" t="s">
        <v>536</v>
      </c>
      <c r="F304" s="298" t="s">
        <v>405</v>
      </c>
      <c r="G304" s="246" t="s">
        <v>20</v>
      </c>
      <c r="H304" s="3188"/>
      <c r="I304" s="37"/>
      <c r="J304" s="37"/>
      <c r="K304" s="37"/>
      <c r="L304" s="37"/>
      <c r="M304" s="37"/>
      <c r="N304" s="37"/>
      <c r="O304" s="37"/>
      <c r="P304" s="37"/>
      <c r="Q304" s="37"/>
      <c r="R304" s="37"/>
      <c r="S304" s="37"/>
      <c r="T304" s="37"/>
      <c r="U304" s="37"/>
      <c r="V304" s="37"/>
    </row>
    <row r="305" spans="1:22" x14ac:dyDescent="0.2">
      <c r="A305" s="37"/>
      <c r="B305" s="296" t="s">
        <v>459</v>
      </c>
      <c r="C305" s="646"/>
      <c r="D305" s="294" t="s">
        <v>478</v>
      </c>
      <c r="E305" s="297" t="s">
        <v>537</v>
      </c>
      <c r="F305" s="298" t="s">
        <v>405</v>
      </c>
      <c r="G305" s="246" t="s">
        <v>20</v>
      </c>
      <c r="H305" s="3188"/>
      <c r="I305" s="37"/>
      <c r="J305" s="37"/>
      <c r="K305" s="37"/>
      <c r="L305" s="37"/>
      <c r="M305" s="37"/>
      <c r="N305" s="37"/>
      <c r="O305" s="37"/>
      <c r="P305" s="37"/>
      <c r="Q305" s="37"/>
      <c r="R305" s="37"/>
      <c r="S305" s="37"/>
      <c r="T305" s="37"/>
      <c r="U305" s="37"/>
      <c r="V305" s="37"/>
    </row>
    <row r="306" spans="1:22" x14ac:dyDescent="0.2">
      <c r="A306" s="37"/>
      <c r="B306" s="296" t="s">
        <v>459</v>
      </c>
      <c r="C306" s="646"/>
      <c r="D306" s="294" t="s">
        <v>479</v>
      </c>
      <c r="E306" s="297" t="s">
        <v>540</v>
      </c>
      <c r="F306" s="298" t="s">
        <v>405</v>
      </c>
      <c r="G306" s="246" t="s">
        <v>20</v>
      </c>
      <c r="H306" s="3188"/>
      <c r="I306" s="37"/>
      <c r="J306" s="37"/>
      <c r="K306" s="37"/>
      <c r="L306" s="37"/>
      <c r="M306" s="37"/>
      <c r="N306" s="37"/>
      <c r="O306" s="37"/>
      <c r="P306" s="37"/>
      <c r="Q306" s="37"/>
      <c r="R306" s="37"/>
      <c r="S306" s="37"/>
      <c r="T306" s="37"/>
      <c r="U306" s="37"/>
      <c r="V306" s="37"/>
    </row>
    <row r="307" spans="1:22" x14ac:dyDescent="0.2">
      <c r="A307" s="37"/>
      <c r="B307" s="296" t="s">
        <v>459</v>
      </c>
      <c r="C307" s="646"/>
      <c r="D307" s="294" t="s">
        <v>480</v>
      </c>
      <c r="E307" s="297" t="s">
        <v>541</v>
      </c>
      <c r="F307" s="298" t="s">
        <v>405</v>
      </c>
      <c r="G307" s="246" t="s">
        <v>439</v>
      </c>
      <c r="H307" s="3188"/>
      <c r="I307" s="37"/>
      <c r="J307" s="37"/>
      <c r="K307" s="37"/>
      <c r="L307" s="37"/>
      <c r="M307" s="37"/>
      <c r="N307" s="37"/>
      <c r="O307" s="37"/>
      <c r="P307" s="37"/>
      <c r="Q307" s="37"/>
      <c r="R307" s="37"/>
      <c r="S307" s="37"/>
      <c r="T307" s="37"/>
      <c r="U307" s="37"/>
      <c r="V307" s="37"/>
    </row>
    <row r="308" spans="1:22" x14ac:dyDescent="0.2">
      <c r="A308" s="37"/>
      <c r="B308" s="296" t="s">
        <v>459</v>
      </c>
      <c r="C308" s="646"/>
      <c r="D308" s="294" t="s">
        <v>481</v>
      </c>
      <c r="E308" s="297" t="s">
        <v>543</v>
      </c>
      <c r="F308" s="298" t="s">
        <v>405</v>
      </c>
      <c r="G308" s="246" t="s">
        <v>439</v>
      </c>
      <c r="H308" s="3188"/>
      <c r="I308" s="37" t="s">
        <v>1210</v>
      </c>
      <c r="J308" s="37"/>
      <c r="K308" s="37"/>
      <c r="L308" s="37"/>
      <c r="M308" s="37"/>
      <c r="N308" s="37"/>
      <c r="O308" s="37"/>
      <c r="P308" s="37"/>
      <c r="Q308" s="37"/>
      <c r="R308" s="37"/>
      <c r="S308" s="37"/>
      <c r="T308" s="37"/>
      <c r="U308" s="37"/>
      <c r="V308" s="37"/>
    </row>
    <row r="309" spans="1:22" x14ac:dyDescent="0.2">
      <c r="A309" s="37"/>
      <c r="B309" s="296" t="s">
        <v>459</v>
      </c>
      <c r="C309" s="646"/>
      <c r="D309" s="294" t="s">
        <v>482</v>
      </c>
      <c r="E309" s="297" t="s">
        <v>544</v>
      </c>
      <c r="F309" s="298" t="s">
        <v>405</v>
      </c>
      <c r="G309" s="246" t="s">
        <v>439</v>
      </c>
      <c r="H309" s="3188"/>
      <c r="I309" s="37" t="s">
        <v>1210</v>
      </c>
      <c r="J309" s="37"/>
      <c r="K309" s="37"/>
      <c r="L309" s="37"/>
      <c r="M309" s="37"/>
      <c r="N309" s="37"/>
      <c r="O309" s="37"/>
      <c r="P309" s="37"/>
      <c r="Q309" s="37"/>
      <c r="R309" s="37"/>
      <c r="S309" s="37"/>
      <c r="T309" s="37"/>
      <c r="U309" s="37"/>
      <c r="V309" s="37"/>
    </row>
    <row r="310" spans="1:22" x14ac:dyDescent="0.2">
      <c r="A310" s="37"/>
      <c r="B310" s="296" t="s">
        <v>459</v>
      </c>
      <c r="C310" s="646"/>
      <c r="D310" s="297" t="s">
        <v>483</v>
      </c>
      <c r="E310" s="297" t="s">
        <v>551</v>
      </c>
      <c r="F310" s="297" t="s">
        <v>405</v>
      </c>
      <c r="G310" s="246" t="s">
        <v>20</v>
      </c>
      <c r="H310" s="3188"/>
      <c r="I310" s="37"/>
      <c r="J310" s="37"/>
      <c r="K310" s="37"/>
      <c r="L310" s="37"/>
      <c r="M310" s="37"/>
      <c r="N310" s="37"/>
      <c r="O310" s="37"/>
      <c r="P310" s="37"/>
      <c r="Q310" s="37"/>
      <c r="R310" s="37"/>
      <c r="S310" s="37"/>
      <c r="T310" s="37"/>
      <c r="U310" s="37"/>
      <c r="V310" s="37"/>
    </row>
    <row r="311" spans="1:22" x14ac:dyDescent="0.2">
      <c r="A311" s="37"/>
      <c r="B311" s="296" t="s">
        <v>459</v>
      </c>
      <c r="C311" s="646"/>
      <c r="D311" s="297" t="s">
        <v>1214</v>
      </c>
      <c r="E311" s="297" t="s">
        <v>553</v>
      </c>
      <c r="F311" s="297" t="s">
        <v>405</v>
      </c>
      <c r="G311" s="246" t="s">
        <v>439</v>
      </c>
      <c r="H311" s="3188"/>
      <c r="I311" s="1501"/>
      <c r="J311" s="1501"/>
      <c r="K311" s="37"/>
      <c r="L311" s="37"/>
      <c r="M311" s="37"/>
      <c r="N311" s="37"/>
      <c r="O311" s="37"/>
      <c r="P311" s="37"/>
      <c r="Q311" s="37"/>
      <c r="R311" s="37"/>
      <c r="S311" s="37"/>
      <c r="T311" s="37"/>
      <c r="U311" s="37"/>
      <c r="V311" s="37"/>
    </row>
    <row r="312" spans="1:22" x14ac:dyDescent="0.2">
      <c r="A312" s="37"/>
      <c r="B312" s="296" t="s">
        <v>484</v>
      </c>
      <c r="C312" s="646"/>
      <c r="D312" s="297" t="s">
        <v>1215</v>
      </c>
      <c r="E312" s="297" t="s">
        <v>552</v>
      </c>
      <c r="F312" s="297" t="s">
        <v>405</v>
      </c>
      <c r="G312" s="246" t="s">
        <v>439</v>
      </c>
      <c r="H312" s="3188"/>
      <c r="I312" s="37"/>
      <c r="J312" s="37"/>
      <c r="K312" s="37"/>
      <c r="L312" s="37"/>
      <c r="M312" s="37"/>
      <c r="N312" s="37"/>
      <c r="O312" s="37"/>
      <c r="P312" s="37"/>
      <c r="Q312" s="37"/>
      <c r="R312" s="37"/>
      <c r="S312" s="37"/>
      <c r="T312" s="37"/>
      <c r="U312" s="37"/>
      <c r="V312" s="37"/>
    </row>
    <row r="313" spans="1:22" x14ac:dyDescent="0.2">
      <c r="A313" s="37"/>
      <c r="B313" s="296" t="s">
        <v>484</v>
      </c>
      <c r="C313" s="646"/>
      <c r="D313" s="297" t="s">
        <v>1472</v>
      </c>
      <c r="E313" s="297" t="s">
        <v>1473</v>
      </c>
      <c r="F313" s="297" t="s">
        <v>405</v>
      </c>
      <c r="G313" s="246" t="s">
        <v>439</v>
      </c>
      <c r="H313" s="3188"/>
      <c r="I313" s="1501"/>
      <c r="J313" s="37"/>
      <c r="K313" s="37"/>
      <c r="L313" s="37"/>
      <c r="M313" s="37"/>
      <c r="N313" s="37"/>
      <c r="O313" s="37"/>
      <c r="P313" s="37"/>
      <c r="Q313" s="37"/>
      <c r="R313" s="37"/>
      <c r="S313" s="37"/>
      <c r="T313" s="37"/>
      <c r="U313" s="37"/>
      <c r="V313" s="37"/>
    </row>
    <row r="314" spans="1:22" x14ac:dyDescent="0.2">
      <c r="A314" s="37"/>
      <c r="B314" s="296" t="s">
        <v>459</v>
      </c>
      <c r="C314" s="646"/>
      <c r="D314" s="297" t="s">
        <v>485</v>
      </c>
      <c r="E314" s="297" t="s">
        <v>1477</v>
      </c>
      <c r="F314" s="297" t="s">
        <v>405</v>
      </c>
      <c r="G314" s="246" t="s">
        <v>20</v>
      </c>
      <c r="H314" s="3188"/>
      <c r="I314" s="37"/>
      <c r="J314" s="37"/>
      <c r="K314" s="37"/>
      <c r="L314" s="37"/>
      <c r="M314" s="37"/>
      <c r="N314" s="37"/>
      <c r="O314" s="37"/>
      <c r="P314" s="37"/>
      <c r="Q314" s="37"/>
      <c r="R314" s="37"/>
      <c r="S314" s="37"/>
      <c r="T314" s="37"/>
      <c r="U314" s="37"/>
      <c r="V314" s="37"/>
    </row>
    <row r="315" spans="1:22" x14ac:dyDescent="0.2">
      <c r="A315" s="37"/>
      <c r="B315" s="296" t="s">
        <v>459</v>
      </c>
      <c r="C315" s="646"/>
      <c r="D315" s="297" t="s">
        <v>1475</v>
      </c>
      <c r="E315" s="297" t="s">
        <v>1479</v>
      </c>
      <c r="F315" s="297" t="s">
        <v>405</v>
      </c>
      <c r="G315" s="246" t="s">
        <v>439</v>
      </c>
      <c r="H315" s="3188"/>
      <c r="I315" s="37"/>
      <c r="J315" s="37"/>
      <c r="K315" s="37"/>
      <c r="L315" s="37"/>
      <c r="M315" s="37"/>
      <c r="N315" s="37"/>
      <c r="O315" s="37"/>
      <c r="P315" s="37"/>
      <c r="Q315" s="37"/>
      <c r="R315" s="37"/>
      <c r="S315" s="37"/>
      <c r="T315" s="37"/>
      <c r="U315" s="37"/>
      <c r="V315" s="37"/>
    </row>
    <row r="316" spans="1:22" x14ac:dyDescent="0.2">
      <c r="A316" s="37"/>
      <c r="B316" s="296" t="s">
        <v>459</v>
      </c>
      <c r="C316" s="646"/>
      <c r="D316" s="297" t="s">
        <v>1476</v>
      </c>
      <c r="E316" s="297" t="s">
        <v>1478</v>
      </c>
      <c r="F316" s="297" t="s">
        <v>405</v>
      </c>
      <c r="G316" s="246" t="s">
        <v>439</v>
      </c>
      <c r="H316" s="3188"/>
      <c r="I316" s="37"/>
      <c r="J316" s="37"/>
      <c r="K316" s="37"/>
      <c r="L316" s="37"/>
      <c r="M316" s="37"/>
      <c r="N316" s="37"/>
      <c r="O316" s="37"/>
      <c r="P316" s="37"/>
      <c r="Q316" s="37"/>
      <c r="R316" s="37"/>
      <c r="S316" s="37"/>
      <c r="T316" s="37"/>
      <c r="U316" s="37"/>
      <c r="V316" s="37"/>
    </row>
    <row r="317" spans="1:22" x14ac:dyDescent="0.2">
      <c r="A317" s="37"/>
      <c r="B317" s="296" t="s">
        <v>459</v>
      </c>
      <c r="C317" s="646"/>
      <c r="D317" s="297" t="s">
        <v>1480</v>
      </c>
      <c r="E317" s="297" t="s">
        <v>1481</v>
      </c>
      <c r="F317" s="297" t="s">
        <v>405</v>
      </c>
      <c r="G317" s="246" t="s">
        <v>439</v>
      </c>
      <c r="H317" s="3188"/>
      <c r="I317" s="37"/>
      <c r="J317" s="37"/>
      <c r="K317" s="37"/>
      <c r="L317" s="37"/>
      <c r="M317" s="37"/>
      <c r="N317" s="37"/>
      <c r="O317" s="37"/>
      <c r="P317" s="37"/>
      <c r="Q317" s="37"/>
      <c r="R317" s="37"/>
      <c r="S317" s="37"/>
      <c r="T317" s="37"/>
      <c r="U317" s="37"/>
      <c r="V317" s="37"/>
    </row>
    <row r="318" spans="1:22" x14ac:dyDescent="0.2">
      <c r="A318" s="37"/>
      <c r="B318" s="296" t="s">
        <v>459</v>
      </c>
      <c r="C318" s="646"/>
      <c r="D318" s="294" t="s">
        <v>486</v>
      </c>
      <c r="E318" s="297" t="s">
        <v>555</v>
      </c>
      <c r="F318" s="298" t="s">
        <v>405</v>
      </c>
      <c r="G318" s="246"/>
      <c r="H318" s="3188"/>
      <c r="I318" s="37"/>
      <c r="J318" s="37"/>
      <c r="K318" s="37"/>
      <c r="L318" s="37"/>
      <c r="M318" s="37"/>
      <c r="N318" s="37"/>
      <c r="O318" s="37"/>
      <c r="P318" s="37"/>
      <c r="Q318" s="37"/>
      <c r="R318" s="37"/>
      <c r="S318" s="37"/>
      <c r="T318" s="37"/>
      <c r="U318" s="37"/>
      <c r="V318" s="37"/>
    </row>
    <row r="319" spans="1:22" x14ac:dyDescent="0.2">
      <c r="A319" s="37"/>
      <c r="B319" s="296" t="s">
        <v>459</v>
      </c>
      <c r="C319" s="646"/>
      <c r="D319" s="297" t="s">
        <v>487</v>
      </c>
      <c r="E319" s="297" t="s">
        <v>529</v>
      </c>
      <c r="F319" s="297" t="s">
        <v>405</v>
      </c>
      <c r="G319" s="246" t="s">
        <v>439</v>
      </c>
      <c r="H319" s="3188"/>
      <c r="I319" s="1501" t="s">
        <v>1210</v>
      </c>
      <c r="J319" s="37"/>
      <c r="K319" s="37"/>
      <c r="L319" s="37"/>
      <c r="M319" s="37"/>
      <c r="N319" s="37"/>
      <c r="O319" s="37"/>
      <c r="P319" s="37"/>
      <c r="Q319" s="37"/>
      <c r="R319" s="37"/>
      <c r="S319" s="37"/>
      <c r="T319" s="37"/>
      <c r="U319" s="37"/>
      <c r="V319" s="37"/>
    </row>
    <row r="320" spans="1:22" x14ac:dyDescent="0.2">
      <c r="A320" s="37"/>
      <c r="B320" s="332" t="s">
        <v>459</v>
      </c>
      <c r="C320" s="658"/>
      <c r="D320" s="333" t="s">
        <v>407</v>
      </c>
      <c r="E320" s="333" t="s">
        <v>497</v>
      </c>
      <c r="F320" s="333" t="s">
        <v>456</v>
      </c>
      <c r="G320" s="253" t="s">
        <v>20</v>
      </c>
      <c r="H320" s="3188"/>
      <c r="I320" s="37"/>
      <c r="J320" s="37"/>
      <c r="K320" s="37"/>
      <c r="L320" s="37"/>
      <c r="M320" s="37"/>
      <c r="N320" s="37"/>
      <c r="O320" s="37"/>
      <c r="P320" s="37"/>
      <c r="Q320" s="37"/>
      <c r="R320" s="37"/>
      <c r="S320" s="37"/>
      <c r="T320" s="37"/>
      <c r="U320" s="37"/>
      <c r="V320" s="37"/>
    </row>
    <row r="321" spans="1:22" x14ac:dyDescent="0.2">
      <c r="A321" s="37"/>
      <c r="B321" s="288" t="s">
        <v>459</v>
      </c>
      <c r="C321" s="659"/>
      <c r="D321" s="268" t="s">
        <v>409</v>
      </c>
      <c r="E321" s="289" t="s">
        <v>496</v>
      </c>
      <c r="F321" s="334" t="s">
        <v>456</v>
      </c>
      <c r="G321" s="246" t="s">
        <v>439</v>
      </c>
      <c r="H321" s="3188"/>
      <c r="I321" s="37"/>
      <c r="J321" s="37"/>
      <c r="K321" s="37"/>
      <c r="L321" s="37"/>
      <c r="M321" s="37"/>
      <c r="N321" s="37"/>
      <c r="O321" s="37"/>
      <c r="P321" s="37"/>
      <c r="Q321" s="37"/>
      <c r="R321" s="37"/>
      <c r="S321" s="37"/>
      <c r="T321" s="37"/>
      <c r="U321" s="37"/>
      <c r="V321" s="37"/>
    </row>
    <row r="322" spans="1:22" x14ac:dyDescent="0.2">
      <c r="A322" s="37"/>
      <c r="B322" s="288" t="s">
        <v>459</v>
      </c>
      <c r="C322" s="659"/>
      <c r="D322" s="268" t="s">
        <v>460</v>
      </c>
      <c r="E322" s="289" t="s">
        <v>495</v>
      </c>
      <c r="F322" s="334" t="s">
        <v>456</v>
      </c>
      <c r="G322" s="246" t="s">
        <v>20</v>
      </c>
      <c r="H322" s="3188"/>
      <c r="I322" s="37"/>
      <c r="J322" s="37"/>
      <c r="K322" s="37"/>
      <c r="L322" s="37"/>
      <c r="M322" s="37"/>
      <c r="N322" s="37"/>
      <c r="O322" s="37"/>
      <c r="P322" s="37"/>
      <c r="Q322" s="37"/>
      <c r="R322" s="37"/>
      <c r="S322" s="37"/>
      <c r="T322" s="37"/>
      <c r="U322" s="37"/>
      <c r="V322" s="37"/>
    </row>
    <row r="323" spans="1:22" x14ac:dyDescent="0.2">
      <c r="A323" s="37"/>
      <c r="B323" s="288" t="s">
        <v>459</v>
      </c>
      <c r="C323" s="659"/>
      <c r="D323" s="268" t="s">
        <v>461</v>
      </c>
      <c r="E323" s="289" t="s">
        <v>493</v>
      </c>
      <c r="F323" s="334" t="s">
        <v>456</v>
      </c>
      <c r="G323" s="246" t="s">
        <v>439</v>
      </c>
      <c r="H323" s="3188"/>
      <c r="I323" s="37"/>
      <c r="J323" s="37"/>
      <c r="K323" s="37"/>
      <c r="L323" s="37"/>
      <c r="M323" s="37"/>
      <c r="N323" s="37"/>
      <c r="O323" s="37"/>
      <c r="P323" s="37"/>
      <c r="Q323" s="37"/>
      <c r="R323" s="37"/>
      <c r="S323" s="37"/>
      <c r="T323" s="37"/>
      <c r="U323" s="37"/>
      <c r="V323" s="37"/>
    </row>
    <row r="324" spans="1:22" x14ac:dyDescent="0.2">
      <c r="A324" s="37"/>
      <c r="B324" s="288" t="s">
        <v>459</v>
      </c>
      <c r="C324" s="659"/>
      <c r="D324" s="268" t="s">
        <v>462</v>
      </c>
      <c r="E324" s="289" t="s">
        <v>500</v>
      </c>
      <c r="F324" s="334" t="s">
        <v>456</v>
      </c>
      <c r="G324" s="246" t="s">
        <v>455</v>
      </c>
      <c r="H324" s="3188"/>
      <c r="I324" s="37"/>
      <c r="J324" s="37"/>
      <c r="K324" s="37"/>
      <c r="L324" s="37"/>
      <c r="M324" s="37"/>
      <c r="N324" s="37"/>
      <c r="O324" s="37"/>
      <c r="P324" s="37"/>
      <c r="Q324" s="37"/>
      <c r="R324" s="37"/>
      <c r="S324" s="37"/>
      <c r="T324" s="37"/>
      <c r="U324" s="37"/>
      <c r="V324" s="37"/>
    </row>
    <row r="325" spans="1:22" x14ac:dyDescent="0.2">
      <c r="A325" s="37"/>
      <c r="B325" s="288" t="s">
        <v>459</v>
      </c>
      <c r="C325" s="659"/>
      <c r="D325" s="268" t="s">
        <v>463</v>
      </c>
      <c r="E325" s="289" t="s">
        <v>501</v>
      </c>
      <c r="F325" s="334" t="s">
        <v>456</v>
      </c>
      <c r="G325" s="246" t="s">
        <v>20</v>
      </c>
      <c r="H325" s="3188"/>
      <c r="I325" s="37"/>
      <c r="J325" s="37"/>
      <c r="K325" s="37"/>
      <c r="L325" s="37"/>
      <c r="M325" s="37"/>
      <c r="N325" s="37"/>
      <c r="O325" s="37"/>
      <c r="P325" s="37"/>
      <c r="Q325" s="37"/>
      <c r="R325" s="37"/>
      <c r="S325" s="37"/>
      <c r="T325" s="37"/>
      <c r="U325" s="37"/>
      <c r="V325" s="37"/>
    </row>
    <row r="326" spans="1:22" x14ac:dyDescent="0.2">
      <c r="A326" s="37"/>
      <c r="B326" s="288" t="s">
        <v>459</v>
      </c>
      <c r="C326" s="659"/>
      <c r="D326" s="268" t="s">
        <v>464</v>
      </c>
      <c r="E326" s="289" t="s">
        <v>506</v>
      </c>
      <c r="F326" s="334" t="s">
        <v>456</v>
      </c>
      <c r="G326" s="246" t="s">
        <v>439</v>
      </c>
      <c r="H326" s="3188"/>
      <c r="I326" s="37"/>
      <c r="J326" s="37"/>
      <c r="K326" s="37"/>
      <c r="L326" s="37"/>
      <c r="M326" s="37"/>
      <c r="N326" s="37"/>
      <c r="O326" s="37"/>
      <c r="P326" s="37"/>
      <c r="Q326" s="37"/>
      <c r="R326" s="37"/>
      <c r="S326" s="37"/>
      <c r="T326" s="37"/>
      <c r="U326" s="37"/>
      <c r="V326" s="37"/>
    </row>
    <row r="327" spans="1:22" x14ac:dyDescent="0.2">
      <c r="A327" s="37"/>
      <c r="B327" s="288" t="s">
        <v>459</v>
      </c>
      <c r="C327" s="659"/>
      <c r="D327" s="268" t="s">
        <v>465</v>
      </c>
      <c r="E327" s="289" t="s">
        <v>508</v>
      </c>
      <c r="F327" s="334" t="s">
        <v>456</v>
      </c>
      <c r="G327" s="246" t="s">
        <v>439</v>
      </c>
      <c r="H327" s="3188"/>
      <c r="I327" s="37"/>
      <c r="J327" s="37"/>
      <c r="K327" s="37"/>
      <c r="L327" s="37"/>
      <c r="M327" s="37"/>
      <c r="N327" s="37"/>
      <c r="O327" s="37"/>
      <c r="P327" s="37"/>
      <c r="Q327" s="37"/>
      <c r="R327" s="37"/>
      <c r="S327" s="37"/>
      <c r="T327" s="37"/>
      <c r="U327" s="37"/>
      <c r="V327" s="37"/>
    </row>
    <row r="328" spans="1:22" x14ac:dyDescent="0.2">
      <c r="A328" s="37"/>
      <c r="B328" s="288" t="s">
        <v>459</v>
      </c>
      <c r="C328" s="659"/>
      <c r="D328" s="268" t="s">
        <v>466</v>
      </c>
      <c r="E328" s="289" t="s">
        <v>511</v>
      </c>
      <c r="F328" s="334" t="s">
        <v>456</v>
      </c>
      <c r="G328" s="246" t="s">
        <v>20</v>
      </c>
      <c r="H328" s="3188"/>
      <c r="I328" s="37"/>
      <c r="J328" s="37"/>
      <c r="K328" s="37"/>
      <c r="L328" s="37"/>
      <c r="M328" s="37"/>
      <c r="N328" s="37"/>
      <c r="O328" s="37"/>
      <c r="P328" s="37"/>
      <c r="Q328" s="37"/>
      <c r="R328" s="37"/>
      <c r="S328" s="37"/>
      <c r="T328" s="37"/>
      <c r="U328" s="37"/>
      <c r="V328" s="37"/>
    </row>
    <row r="329" spans="1:22" x14ac:dyDescent="0.2">
      <c r="A329" s="37"/>
      <c r="B329" s="288" t="s">
        <v>459</v>
      </c>
      <c r="C329" s="659"/>
      <c r="D329" s="268" t="s">
        <v>467</v>
      </c>
      <c r="E329" s="289" t="s">
        <v>516</v>
      </c>
      <c r="F329" s="334" t="s">
        <v>456</v>
      </c>
      <c r="G329" s="246" t="s">
        <v>439</v>
      </c>
      <c r="H329" s="3188"/>
      <c r="I329" s="37"/>
      <c r="J329" s="37"/>
      <c r="K329" s="37"/>
      <c r="L329" s="37"/>
      <c r="M329" s="37"/>
      <c r="N329" s="37"/>
      <c r="O329" s="37"/>
      <c r="P329" s="37"/>
      <c r="Q329" s="37"/>
      <c r="R329" s="37"/>
      <c r="S329" s="37"/>
      <c r="T329" s="37"/>
      <c r="U329" s="37"/>
      <c r="V329" s="37"/>
    </row>
    <row r="330" spans="1:22" x14ac:dyDescent="0.2">
      <c r="A330" s="37"/>
      <c r="B330" s="288" t="s">
        <v>459</v>
      </c>
      <c r="C330" s="659"/>
      <c r="D330" s="268" t="s">
        <v>468</v>
      </c>
      <c r="E330" s="289" t="s">
        <v>516</v>
      </c>
      <c r="F330" s="334" t="s">
        <v>456</v>
      </c>
      <c r="G330" s="246" t="s">
        <v>439</v>
      </c>
      <c r="H330" s="3188"/>
      <c r="I330" s="37"/>
      <c r="J330" s="37"/>
      <c r="K330" s="37"/>
      <c r="L330" s="37"/>
      <c r="M330" s="37"/>
      <c r="N330" s="37"/>
      <c r="O330" s="37"/>
      <c r="P330" s="37"/>
      <c r="Q330" s="37"/>
      <c r="R330" s="37"/>
      <c r="S330" s="37"/>
      <c r="T330" s="37"/>
      <c r="U330" s="37"/>
      <c r="V330" s="37"/>
    </row>
    <row r="331" spans="1:22" x14ac:dyDescent="0.2">
      <c r="A331" s="37"/>
      <c r="B331" s="288" t="s">
        <v>459</v>
      </c>
      <c r="C331" s="659"/>
      <c r="D331" s="268" t="s">
        <v>469</v>
      </c>
      <c r="E331" s="289" t="s">
        <v>519</v>
      </c>
      <c r="F331" s="334" t="s">
        <v>456</v>
      </c>
      <c r="G331" s="246" t="s">
        <v>20</v>
      </c>
      <c r="H331" s="3188"/>
      <c r="I331" s="37"/>
      <c r="J331" s="37"/>
      <c r="K331" s="37"/>
      <c r="L331" s="37"/>
      <c r="M331" s="37"/>
      <c r="N331" s="37"/>
      <c r="O331" s="37"/>
      <c r="P331" s="37"/>
      <c r="Q331" s="37"/>
      <c r="R331" s="37"/>
      <c r="S331" s="37"/>
      <c r="T331" s="37"/>
      <c r="U331" s="37"/>
      <c r="V331" s="37"/>
    </row>
    <row r="332" spans="1:22" x14ac:dyDescent="0.2">
      <c r="A332" s="37"/>
      <c r="B332" s="288" t="s">
        <v>459</v>
      </c>
      <c r="C332" s="659"/>
      <c r="D332" s="268" t="s">
        <v>470</v>
      </c>
      <c r="E332" s="289" t="s">
        <v>520</v>
      </c>
      <c r="F332" s="334" t="s">
        <v>456</v>
      </c>
      <c r="G332" s="246" t="s">
        <v>439</v>
      </c>
      <c r="H332" s="3188"/>
      <c r="I332" s="37"/>
      <c r="J332" s="37"/>
      <c r="K332" s="37"/>
      <c r="L332" s="37"/>
      <c r="M332" s="37"/>
      <c r="N332" s="37"/>
      <c r="O332" s="37"/>
      <c r="P332" s="37"/>
      <c r="Q332" s="37"/>
      <c r="R332" s="37"/>
      <c r="S332" s="37"/>
      <c r="T332" s="37"/>
      <c r="U332" s="37"/>
      <c r="V332" s="37"/>
    </row>
    <row r="333" spans="1:22" x14ac:dyDescent="0.2">
      <c r="A333" s="37"/>
      <c r="B333" s="288" t="s">
        <v>459</v>
      </c>
      <c r="C333" s="659"/>
      <c r="D333" s="268" t="s">
        <v>471</v>
      </c>
      <c r="E333" s="289" t="s">
        <v>523</v>
      </c>
      <c r="F333" s="334" t="s">
        <v>456</v>
      </c>
      <c r="G333" s="246" t="s">
        <v>20</v>
      </c>
      <c r="H333" s="3188"/>
      <c r="I333" s="37"/>
      <c r="J333" s="37"/>
      <c r="K333" s="37"/>
      <c r="L333" s="37"/>
      <c r="M333" s="37"/>
      <c r="N333" s="37"/>
      <c r="O333" s="37"/>
      <c r="P333" s="37"/>
      <c r="Q333" s="37"/>
      <c r="R333" s="37"/>
      <c r="S333" s="37"/>
      <c r="T333" s="37"/>
      <c r="U333" s="37"/>
      <c r="V333" s="37"/>
    </row>
    <row r="334" spans="1:22" x14ac:dyDescent="0.2">
      <c r="A334" s="37"/>
      <c r="B334" s="288" t="s">
        <v>459</v>
      </c>
      <c r="C334" s="659"/>
      <c r="D334" s="268" t="s">
        <v>472</v>
      </c>
      <c r="E334" s="289" t="s">
        <v>526</v>
      </c>
      <c r="F334" s="334" t="s">
        <v>456</v>
      </c>
      <c r="G334" s="246" t="s">
        <v>455</v>
      </c>
      <c r="H334" s="3188"/>
      <c r="I334" s="37"/>
      <c r="J334" s="37"/>
      <c r="K334" s="37"/>
      <c r="L334" s="37"/>
      <c r="M334" s="37"/>
      <c r="N334" s="37"/>
      <c r="O334" s="37"/>
      <c r="P334" s="37"/>
      <c r="Q334" s="37"/>
      <c r="R334" s="37"/>
      <c r="S334" s="37"/>
      <c r="T334" s="37"/>
      <c r="U334" s="37"/>
      <c r="V334" s="37"/>
    </row>
    <row r="335" spans="1:22" x14ac:dyDescent="0.2">
      <c r="A335" s="37"/>
      <c r="B335" s="288" t="s">
        <v>459</v>
      </c>
      <c r="C335" s="659"/>
      <c r="D335" s="268" t="s">
        <v>473</v>
      </c>
      <c r="E335" s="289" t="s">
        <v>528</v>
      </c>
      <c r="F335" s="334" t="s">
        <v>456</v>
      </c>
      <c r="G335" s="246" t="s">
        <v>20</v>
      </c>
      <c r="H335" s="3188"/>
      <c r="I335" s="37"/>
      <c r="J335" s="37"/>
      <c r="K335" s="37"/>
      <c r="L335" s="37"/>
      <c r="M335" s="37"/>
      <c r="N335" s="37"/>
      <c r="O335" s="37"/>
      <c r="P335" s="37"/>
      <c r="Q335" s="37"/>
      <c r="R335" s="37"/>
      <c r="S335" s="37"/>
      <c r="T335" s="37"/>
      <c r="U335" s="37"/>
      <c r="V335" s="37"/>
    </row>
    <row r="336" spans="1:22" x14ac:dyDescent="0.2">
      <c r="A336" s="37"/>
      <c r="B336" s="288" t="s">
        <v>459</v>
      </c>
      <c r="C336" s="659"/>
      <c r="D336" s="268" t="s">
        <v>474</v>
      </c>
      <c r="E336" s="289" t="s">
        <v>529</v>
      </c>
      <c r="F336" s="334" t="s">
        <v>456</v>
      </c>
      <c r="G336" s="246" t="s">
        <v>455</v>
      </c>
      <c r="H336" s="3188"/>
      <c r="I336" s="37"/>
      <c r="J336" s="37"/>
      <c r="K336" s="37"/>
      <c r="L336" s="37"/>
      <c r="M336" s="37"/>
      <c r="N336" s="37"/>
      <c r="O336" s="37"/>
      <c r="P336" s="37"/>
      <c r="Q336" s="37"/>
      <c r="R336" s="37"/>
      <c r="S336" s="37"/>
      <c r="T336" s="37"/>
      <c r="U336" s="37"/>
      <c r="V336" s="37"/>
    </row>
    <row r="337" spans="1:22" x14ac:dyDescent="0.2">
      <c r="A337" s="37"/>
      <c r="B337" s="288" t="s">
        <v>459</v>
      </c>
      <c r="C337" s="659"/>
      <c r="D337" s="268" t="s">
        <v>475</v>
      </c>
      <c r="E337" s="289" t="s">
        <v>534</v>
      </c>
      <c r="F337" s="334" t="s">
        <v>456</v>
      </c>
      <c r="G337" s="246" t="s">
        <v>20</v>
      </c>
      <c r="H337" s="3188"/>
      <c r="I337" s="37"/>
      <c r="J337" s="37"/>
      <c r="K337" s="37"/>
      <c r="L337" s="37"/>
      <c r="M337" s="37"/>
      <c r="N337" s="37"/>
      <c r="O337" s="37"/>
      <c r="P337" s="37"/>
      <c r="Q337" s="37"/>
      <c r="R337" s="37"/>
      <c r="S337" s="37"/>
      <c r="T337" s="37"/>
      <c r="U337" s="37"/>
      <c r="V337" s="37"/>
    </row>
    <row r="338" spans="1:22" x14ac:dyDescent="0.2">
      <c r="A338" s="37"/>
      <c r="B338" s="288" t="s">
        <v>459</v>
      </c>
      <c r="C338" s="659"/>
      <c r="D338" s="268" t="s">
        <v>476</v>
      </c>
      <c r="E338" s="289" t="s">
        <v>535</v>
      </c>
      <c r="F338" s="334" t="s">
        <v>456</v>
      </c>
      <c r="G338" s="246" t="s">
        <v>439</v>
      </c>
      <c r="H338" s="3188"/>
      <c r="I338" s="37"/>
      <c r="J338" s="37"/>
      <c r="K338" s="37"/>
      <c r="L338" s="37"/>
      <c r="M338" s="37"/>
      <c r="N338" s="37"/>
      <c r="O338" s="37"/>
      <c r="P338" s="37"/>
      <c r="Q338" s="37"/>
      <c r="R338" s="37"/>
      <c r="S338" s="37"/>
      <c r="T338" s="37"/>
      <c r="U338" s="37"/>
      <c r="V338" s="37"/>
    </row>
    <row r="339" spans="1:22" x14ac:dyDescent="0.2">
      <c r="A339" s="37"/>
      <c r="B339" s="288" t="s">
        <v>459</v>
      </c>
      <c r="C339" s="659"/>
      <c r="D339" s="268" t="s">
        <v>477</v>
      </c>
      <c r="E339" s="289" t="s">
        <v>536</v>
      </c>
      <c r="F339" s="334" t="s">
        <v>456</v>
      </c>
      <c r="G339" s="246" t="s">
        <v>20</v>
      </c>
      <c r="H339" s="3188"/>
      <c r="I339" s="37"/>
      <c r="J339" s="37"/>
      <c r="K339" s="37"/>
      <c r="L339" s="37"/>
      <c r="M339" s="37"/>
      <c r="N339" s="37"/>
      <c r="O339" s="37"/>
      <c r="P339" s="37"/>
      <c r="Q339" s="37"/>
      <c r="R339" s="37"/>
      <c r="S339" s="37"/>
      <c r="T339" s="37"/>
      <c r="U339" s="37"/>
      <c r="V339" s="37"/>
    </row>
    <row r="340" spans="1:22" x14ac:dyDescent="0.2">
      <c r="A340" s="37"/>
      <c r="B340" s="288" t="s">
        <v>459</v>
      </c>
      <c r="C340" s="659"/>
      <c r="D340" s="268" t="s">
        <v>478</v>
      </c>
      <c r="E340" s="289" t="s">
        <v>537</v>
      </c>
      <c r="F340" s="334" t="s">
        <v>456</v>
      </c>
      <c r="G340" s="246" t="s">
        <v>20</v>
      </c>
      <c r="H340" s="3188"/>
      <c r="I340" s="37"/>
      <c r="J340" s="37"/>
      <c r="K340" s="37"/>
      <c r="L340" s="37"/>
      <c r="M340" s="37"/>
      <c r="N340" s="37"/>
      <c r="O340" s="37"/>
      <c r="P340" s="37"/>
      <c r="Q340" s="37"/>
      <c r="R340" s="37"/>
      <c r="S340" s="37"/>
      <c r="T340" s="37"/>
      <c r="U340" s="37"/>
      <c r="V340" s="37"/>
    </row>
    <row r="341" spans="1:22" x14ac:dyDescent="0.2">
      <c r="A341" s="37"/>
      <c r="B341" s="288" t="s">
        <v>459</v>
      </c>
      <c r="C341" s="659"/>
      <c r="D341" s="268" t="s">
        <v>479</v>
      </c>
      <c r="E341" s="289" t="s">
        <v>540</v>
      </c>
      <c r="F341" s="334" t="s">
        <v>456</v>
      </c>
      <c r="G341" s="246" t="s">
        <v>20</v>
      </c>
      <c r="H341" s="3188"/>
      <c r="I341" s="37"/>
      <c r="J341" s="37"/>
      <c r="K341" s="37"/>
      <c r="L341" s="37"/>
      <c r="M341" s="37"/>
      <c r="N341" s="37"/>
      <c r="O341" s="37"/>
      <c r="P341" s="37"/>
      <c r="Q341" s="37"/>
      <c r="R341" s="37"/>
      <c r="S341" s="37"/>
      <c r="T341" s="37"/>
      <c r="U341" s="37"/>
      <c r="V341" s="37"/>
    </row>
    <row r="342" spans="1:22" x14ac:dyDescent="0.2">
      <c r="A342" s="37"/>
      <c r="B342" s="288" t="s">
        <v>459</v>
      </c>
      <c r="C342" s="659"/>
      <c r="D342" s="268" t="s">
        <v>480</v>
      </c>
      <c r="E342" s="289" t="s">
        <v>541</v>
      </c>
      <c r="F342" s="334" t="s">
        <v>456</v>
      </c>
      <c r="G342" s="246" t="s">
        <v>439</v>
      </c>
      <c r="H342" s="3188"/>
      <c r="I342" s="37"/>
      <c r="J342" s="37"/>
      <c r="K342" s="37"/>
      <c r="L342" s="37"/>
      <c r="M342" s="37"/>
      <c r="N342" s="37"/>
      <c r="O342" s="37"/>
      <c r="P342" s="37"/>
      <c r="Q342" s="37"/>
      <c r="R342" s="37"/>
      <c r="S342" s="37"/>
      <c r="T342" s="37"/>
      <c r="U342" s="37"/>
      <c r="V342" s="37"/>
    </row>
    <row r="343" spans="1:22" x14ac:dyDescent="0.2">
      <c r="A343" s="37"/>
      <c r="B343" s="288" t="s">
        <v>459</v>
      </c>
      <c r="C343" s="659"/>
      <c r="D343" s="268" t="s">
        <v>481</v>
      </c>
      <c r="E343" s="289" t="s">
        <v>543</v>
      </c>
      <c r="F343" s="334" t="s">
        <v>456</v>
      </c>
      <c r="G343" s="246" t="s">
        <v>439</v>
      </c>
      <c r="H343" s="3188"/>
      <c r="I343" s="37"/>
      <c r="J343" s="37"/>
      <c r="K343" s="37"/>
      <c r="L343" s="37"/>
      <c r="M343" s="37"/>
      <c r="N343" s="37"/>
      <c r="O343" s="37"/>
      <c r="P343" s="37"/>
      <c r="Q343" s="37"/>
      <c r="R343" s="37"/>
      <c r="S343" s="37"/>
      <c r="T343" s="37"/>
      <c r="U343" s="37"/>
      <c r="V343" s="37"/>
    </row>
    <row r="344" spans="1:22" x14ac:dyDescent="0.2">
      <c r="A344" s="37"/>
      <c r="B344" s="288" t="s">
        <v>459</v>
      </c>
      <c r="C344" s="659"/>
      <c r="D344" s="268" t="s">
        <v>482</v>
      </c>
      <c r="E344" s="289" t="s">
        <v>544</v>
      </c>
      <c r="F344" s="334" t="s">
        <v>456</v>
      </c>
      <c r="G344" s="246" t="s">
        <v>439</v>
      </c>
      <c r="H344" s="3188"/>
      <c r="I344" s="37"/>
      <c r="J344" s="37"/>
      <c r="K344" s="37"/>
      <c r="L344" s="37"/>
      <c r="M344" s="37"/>
      <c r="N344" s="37"/>
      <c r="O344" s="37"/>
      <c r="P344" s="37"/>
      <c r="Q344" s="37"/>
      <c r="R344" s="37"/>
      <c r="S344" s="37"/>
      <c r="T344" s="37"/>
      <c r="U344" s="37"/>
      <c r="V344" s="37"/>
    </row>
    <row r="345" spans="1:22" x14ac:dyDescent="0.2">
      <c r="A345" s="37"/>
      <c r="B345" s="288" t="s">
        <v>459</v>
      </c>
      <c r="C345" s="659"/>
      <c r="D345" s="289" t="s">
        <v>483</v>
      </c>
      <c r="E345" s="289" t="s">
        <v>551</v>
      </c>
      <c r="F345" s="289" t="s">
        <v>456</v>
      </c>
      <c r="G345" s="246" t="s">
        <v>20</v>
      </c>
      <c r="H345" s="3188"/>
      <c r="I345" s="37"/>
      <c r="J345" s="37"/>
      <c r="K345" s="37"/>
      <c r="L345" s="37"/>
      <c r="M345" s="37"/>
      <c r="N345" s="37"/>
      <c r="O345" s="37"/>
      <c r="P345" s="37"/>
      <c r="Q345" s="37"/>
      <c r="R345" s="37"/>
      <c r="S345" s="37"/>
      <c r="T345" s="37"/>
      <c r="U345" s="37"/>
      <c r="V345" s="37"/>
    </row>
    <row r="346" spans="1:22" x14ac:dyDescent="0.2">
      <c r="A346" s="37"/>
      <c r="B346" s="288" t="s">
        <v>459</v>
      </c>
      <c r="C346" s="659"/>
      <c r="D346" s="289" t="s">
        <v>483</v>
      </c>
      <c r="E346" s="289"/>
      <c r="F346" s="289" t="s">
        <v>456</v>
      </c>
      <c r="G346" s="246" t="s">
        <v>439</v>
      </c>
      <c r="H346" s="3188"/>
      <c r="I346" s="37"/>
      <c r="J346" s="37"/>
      <c r="K346" s="37"/>
      <c r="L346" s="37"/>
      <c r="M346" s="37"/>
      <c r="N346" s="37"/>
      <c r="O346" s="37"/>
      <c r="P346" s="37"/>
      <c r="Q346" s="37"/>
      <c r="R346" s="37"/>
      <c r="S346" s="37"/>
      <c r="T346" s="37"/>
      <c r="U346" s="37"/>
      <c r="V346" s="37"/>
    </row>
    <row r="347" spans="1:22" x14ac:dyDescent="0.2">
      <c r="A347" s="37"/>
      <c r="B347" s="288" t="s">
        <v>484</v>
      </c>
      <c r="C347" s="659"/>
      <c r="D347" s="289" t="s">
        <v>483</v>
      </c>
      <c r="E347" s="289"/>
      <c r="F347" s="289" t="s">
        <v>456</v>
      </c>
      <c r="G347" s="246" t="s">
        <v>439</v>
      </c>
      <c r="H347" s="3188"/>
      <c r="I347" s="37"/>
      <c r="J347" s="37"/>
      <c r="K347" s="37"/>
      <c r="L347" s="37"/>
      <c r="M347" s="37"/>
      <c r="N347" s="37"/>
      <c r="O347" s="37"/>
      <c r="P347" s="37"/>
      <c r="Q347" s="37"/>
      <c r="R347" s="37"/>
      <c r="S347" s="37"/>
      <c r="T347" s="37"/>
      <c r="U347" s="37"/>
      <c r="V347" s="37"/>
    </row>
    <row r="348" spans="1:22" x14ac:dyDescent="0.2">
      <c r="A348" s="37"/>
      <c r="B348" s="288" t="s">
        <v>459</v>
      </c>
      <c r="C348" s="659"/>
      <c r="D348" s="289" t="s">
        <v>485</v>
      </c>
      <c r="E348" s="289" t="s">
        <v>554</v>
      </c>
      <c r="F348" s="289" t="s">
        <v>456</v>
      </c>
      <c r="G348" s="246" t="s">
        <v>20</v>
      </c>
      <c r="H348" s="3188"/>
      <c r="I348" s="37"/>
      <c r="J348" s="37"/>
      <c r="K348" s="37"/>
      <c r="L348" s="37"/>
      <c r="M348" s="37"/>
      <c r="N348" s="37"/>
      <c r="O348" s="37"/>
      <c r="P348" s="37"/>
      <c r="Q348" s="37"/>
      <c r="R348" s="37"/>
      <c r="S348" s="37"/>
      <c r="T348" s="37"/>
      <c r="U348" s="37"/>
      <c r="V348" s="37"/>
    </row>
    <row r="349" spans="1:22" x14ac:dyDescent="0.2">
      <c r="A349" s="37"/>
      <c r="B349" s="288" t="s">
        <v>459</v>
      </c>
      <c r="C349" s="659"/>
      <c r="D349" s="289" t="s">
        <v>485</v>
      </c>
      <c r="E349" s="289"/>
      <c r="F349" s="289" t="s">
        <v>456</v>
      </c>
      <c r="G349" s="246" t="s">
        <v>439</v>
      </c>
      <c r="H349" s="3188"/>
      <c r="I349" s="37"/>
      <c r="J349" s="37"/>
      <c r="K349" s="37"/>
      <c r="L349" s="37"/>
      <c r="M349" s="37"/>
      <c r="N349" s="37"/>
      <c r="O349" s="37"/>
      <c r="P349" s="37"/>
      <c r="Q349" s="37"/>
      <c r="R349" s="37"/>
      <c r="S349" s="37"/>
      <c r="T349" s="37"/>
      <c r="U349" s="37"/>
      <c r="V349" s="37"/>
    </row>
    <row r="350" spans="1:22" x14ac:dyDescent="0.2">
      <c r="A350" s="37"/>
      <c r="B350" s="288" t="s">
        <v>459</v>
      </c>
      <c r="C350" s="659"/>
      <c r="D350" s="289" t="s">
        <v>485</v>
      </c>
      <c r="E350" s="289"/>
      <c r="F350" s="289" t="s">
        <v>456</v>
      </c>
      <c r="G350" s="246" t="s">
        <v>439</v>
      </c>
      <c r="H350" s="3188"/>
      <c r="I350" s="37"/>
      <c r="J350" s="37"/>
      <c r="K350" s="37"/>
      <c r="L350" s="37"/>
      <c r="M350" s="37"/>
      <c r="N350" s="37"/>
      <c r="O350" s="37"/>
      <c r="P350" s="37"/>
      <c r="Q350" s="37"/>
      <c r="R350" s="37"/>
      <c r="S350" s="37"/>
      <c r="T350" s="37"/>
      <c r="U350" s="37"/>
      <c r="V350" s="37"/>
    </row>
    <row r="351" spans="1:22" x14ac:dyDescent="0.2">
      <c r="A351" s="37"/>
      <c r="B351" s="288" t="s">
        <v>459</v>
      </c>
      <c r="C351" s="659"/>
      <c r="D351" s="268" t="s">
        <v>486</v>
      </c>
      <c r="E351" s="289" t="s">
        <v>555</v>
      </c>
      <c r="F351" s="334" t="s">
        <v>456</v>
      </c>
      <c r="G351" s="246"/>
      <c r="H351" s="3188"/>
      <c r="I351" s="37"/>
      <c r="J351" s="37"/>
      <c r="K351" s="37"/>
      <c r="L351" s="37"/>
      <c r="M351" s="37"/>
      <c r="N351" s="37"/>
      <c r="O351" s="37"/>
      <c r="P351" s="37"/>
      <c r="Q351" s="37"/>
      <c r="R351" s="37"/>
      <c r="S351" s="37"/>
      <c r="T351" s="37"/>
      <c r="U351" s="37"/>
      <c r="V351" s="37"/>
    </row>
    <row r="352" spans="1:22" x14ac:dyDescent="0.2">
      <c r="A352" s="37"/>
      <c r="B352" s="288" t="s">
        <v>459</v>
      </c>
      <c r="C352" s="659"/>
      <c r="D352" s="289" t="s">
        <v>487</v>
      </c>
      <c r="E352" s="289" t="s">
        <v>529</v>
      </c>
      <c r="F352" s="334" t="s">
        <v>456</v>
      </c>
      <c r="G352" s="246" t="s">
        <v>439</v>
      </c>
      <c r="H352" s="3188"/>
      <c r="I352" s="37"/>
      <c r="J352" s="37"/>
      <c r="K352" s="37"/>
      <c r="L352" s="37"/>
      <c r="M352" s="37"/>
      <c r="N352" s="37"/>
      <c r="O352" s="37"/>
      <c r="P352" s="37"/>
      <c r="Q352" s="37"/>
      <c r="R352" s="37"/>
      <c r="S352" s="37"/>
      <c r="T352" s="37"/>
      <c r="U352" s="37"/>
      <c r="V352" s="37"/>
    </row>
    <row r="353" spans="1:22" x14ac:dyDescent="0.2">
      <c r="A353" s="37"/>
      <c r="B353" s="338" t="s">
        <v>488</v>
      </c>
      <c r="C353" s="660"/>
      <c r="D353" s="339" t="s">
        <v>79</v>
      </c>
      <c r="E353" s="339" t="s">
        <v>556</v>
      </c>
      <c r="F353" s="340" t="s">
        <v>405</v>
      </c>
      <c r="G353" s="253" t="s">
        <v>454</v>
      </c>
      <c r="H353" s="3188"/>
      <c r="I353" s="37"/>
      <c r="J353" s="37"/>
      <c r="K353" s="37"/>
      <c r="L353" s="37"/>
      <c r="M353" s="37"/>
      <c r="N353" s="37"/>
      <c r="O353" s="37"/>
      <c r="P353" s="37"/>
      <c r="Q353" s="37"/>
      <c r="R353" s="37"/>
      <c r="S353" s="37"/>
      <c r="T353" s="37"/>
      <c r="U353" s="37"/>
      <c r="V353" s="37"/>
    </row>
    <row r="354" spans="1:22" x14ac:dyDescent="0.2">
      <c r="A354" s="37"/>
      <c r="B354" s="341" t="s">
        <v>488</v>
      </c>
      <c r="C354" s="661"/>
      <c r="D354" s="342" t="s">
        <v>79</v>
      </c>
      <c r="E354" s="342" t="s">
        <v>556</v>
      </c>
      <c r="F354" s="343" t="s">
        <v>456</v>
      </c>
      <c r="G354" s="246" t="s">
        <v>454</v>
      </c>
      <c r="H354" s="3188"/>
      <c r="I354" s="37"/>
      <c r="J354" s="37"/>
      <c r="K354" s="37"/>
      <c r="L354" s="37"/>
      <c r="M354" s="37"/>
      <c r="N354" s="37"/>
      <c r="O354" s="37"/>
      <c r="P354" s="37"/>
      <c r="Q354" s="37"/>
      <c r="R354" s="37"/>
      <c r="S354" s="37"/>
      <c r="T354" s="37"/>
      <c r="U354" s="37"/>
      <c r="V354" s="37"/>
    </row>
    <row r="355" spans="1:22" x14ac:dyDescent="0.2">
      <c r="A355" s="37"/>
      <c r="B355" s="344" t="s">
        <v>489</v>
      </c>
      <c r="C355" s="662"/>
      <c r="D355" s="337" t="s">
        <v>614</v>
      </c>
      <c r="E355" s="336" t="s">
        <v>613</v>
      </c>
      <c r="F355" s="337" t="s">
        <v>405</v>
      </c>
      <c r="G355" s="246" t="s">
        <v>454</v>
      </c>
      <c r="H355" s="3188"/>
      <c r="I355" s="37"/>
      <c r="J355" s="37"/>
      <c r="K355" s="37"/>
      <c r="L355" s="37"/>
      <c r="M355" s="37"/>
      <c r="N355" s="37"/>
      <c r="O355" s="37"/>
      <c r="P355" s="37"/>
      <c r="Q355" s="37"/>
      <c r="R355" s="37"/>
      <c r="S355" s="37"/>
      <c r="T355" s="37"/>
      <c r="U355" s="37"/>
      <c r="V355" s="37"/>
    </row>
    <row r="356" spans="1:22" x14ac:dyDescent="0.2">
      <c r="A356" s="37"/>
      <c r="B356" s="344" t="s">
        <v>489</v>
      </c>
      <c r="C356" s="662"/>
      <c r="D356" s="337" t="s">
        <v>7</v>
      </c>
      <c r="E356" s="336" t="s">
        <v>558</v>
      </c>
      <c r="F356" s="337" t="s">
        <v>405</v>
      </c>
      <c r="G356" s="246" t="s">
        <v>454</v>
      </c>
      <c r="H356" s="3188"/>
      <c r="I356" s="37"/>
      <c r="J356" s="37"/>
      <c r="K356" s="37"/>
      <c r="L356" s="37"/>
      <c r="M356" s="37"/>
      <c r="N356" s="37"/>
      <c r="O356" s="37"/>
      <c r="P356" s="37"/>
      <c r="Q356" s="37"/>
      <c r="R356" s="37"/>
      <c r="S356" s="37"/>
      <c r="T356" s="37"/>
      <c r="U356" s="37"/>
      <c r="V356" s="37"/>
    </row>
    <row r="357" spans="1:22" x14ac:dyDescent="0.2">
      <c r="A357" s="37"/>
      <c r="B357" s="344" t="s">
        <v>489</v>
      </c>
      <c r="C357" s="662"/>
      <c r="D357" s="337" t="s">
        <v>9</v>
      </c>
      <c r="E357" s="336" t="s">
        <v>559</v>
      </c>
      <c r="F357" s="337" t="s">
        <v>405</v>
      </c>
      <c r="G357" s="246" t="s">
        <v>454</v>
      </c>
      <c r="H357" s="3188"/>
      <c r="I357" s="37"/>
      <c r="J357" s="37"/>
      <c r="K357" s="37"/>
      <c r="L357" s="37"/>
      <c r="M357" s="37"/>
      <c r="N357" s="37"/>
      <c r="O357" s="37"/>
      <c r="P357" s="37"/>
      <c r="Q357" s="37"/>
      <c r="R357" s="37"/>
      <c r="S357" s="37"/>
      <c r="T357" s="37"/>
      <c r="U357" s="37"/>
      <c r="V357" s="37"/>
    </row>
    <row r="358" spans="1:22" x14ac:dyDescent="0.2">
      <c r="A358" s="37"/>
      <c r="B358" s="344" t="s">
        <v>489</v>
      </c>
      <c r="C358" s="662"/>
      <c r="D358" s="337" t="s">
        <v>84</v>
      </c>
      <c r="E358" s="336" t="s">
        <v>557</v>
      </c>
      <c r="F358" s="337" t="s">
        <v>405</v>
      </c>
      <c r="G358" s="246" t="s">
        <v>454</v>
      </c>
      <c r="H358" s="3188"/>
      <c r="I358" s="37"/>
      <c r="J358" s="37"/>
      <c r="K358" s="37"/>
      <c r="L358" s="37"/>
      <c r="M358" s="37"/>
      <c r="N358" s="37"/>
      <c r="O358" s="37"/>
      <c r="P358" s="37"/>
      <c r="Q358" s="37"/>
      <c r="R358" s="37"/>
      <c r="S358" s="37"/>
      <c r="T358" s="37"/>
      <c r="U358" s="37"/>
      <c r="V358" s="37"/>
    </row>
    <row r="359" spans="1:22" x14ac:dyDescent="0.2">
      <c r="A359" s="37"/>
      <c r="B359" s="344" t="s">
        <v>489</v>
      </c>
      <c r="C359" s="662"/>
      <c r="D359" s="337" t="s">
        <v>85</v>
      </c>
      <c r="E359" s="336" t="s">
        <v>558</v>
      </c>
      <c r="F359" s="337" t="s">
        <v>405</v>
      </c>
      <c r="G359" s="246" t="s">
        <v>454</v>
      </c>
      <c r="H359" s="3188"/>
      <c r="I359" s="37"/>
      <c r="J359" s="37"/>
      <c r="K359" s="37"/>
      <c r="L359" s="37"/>
      <c r="M359" s="37"/>
      <c r="N359" s="37"/>
      <c r="O359" s="37"/>
      <c r="P359" s="37"/>
      <c r="Q359" s="37"/>
      <c r="R359" s="37"/>
      <c r="S359" s="37"/>
      <c r="T359" s="37"/>
      <c r="U359" s="37"/>
      <c r="V359" s="37"/>
    </row>
    <row r="360" spans="1:22" x14ac:dyDescent="0.2">
      <c r="A360" s="37"/>
      <c r="B360" s="344" t="s">
        <v>489</v>
      </c>
      <c r="C360" s="662"/>
      <c r="D360" s="337" t="s">
        <v>83</v>
      </c>
      <c r="E360" s="336" t="s">
        <v>611</v>
      </c>
      <c r="F360" s="337" t="s">
        <v>405</v>
      </c>
      <c r="G360" s="246" t="s">
        <v>454</v>
      </c>
      <c r="H360" s="3188"/>
      <c r="I360" s="37"/>
      <c r="J360" s="37"/>
      <c r="K360" s="37"/>
      <c r="L360" s="37"/>
      <c r="M360" s="37"/>
      <c r="N360" s="37"/>
      <c r="O360" s="37"/>
      <c r="P360" s="37"/>
      <c r="Q360" s="37"/>
      <c r="R360" s="37"/>
      <c r="S360" s="37"/>
      <c r="T360" s="37"/>
      <c r="U360" s="37"/>
      <c r="V360" s="37"/>
    </row>
    <row r="361" spans="1:22" x14ac:dyDescent="0.2">
      <c r="A361" s="37"/>
      <c r="B361" s="335" t="s">
        <v>489</v>
      </c>
      <c r="C361" s="663"/>
      <c r="D361" s="336" t="s">
        <v>82</v>
      </c>
      <c r="E361" s="336" t="s">
        <v>612</v>
      </c>
      <c r="F361" s="337" t="s">
        <v>405</v>
      </c>
      <c r="G361" s="246" t="s">
        <v>454</v>
      </c>
      <c r="H361" s="3188"/>
      <c r="I361" s="37"/>
      <c r="J361" s="37"/>
      <c r="K361" s="37"/>
      <c r="L361" s="37"/>
      <c r="M361" s="37"/>
      <c r="N361" s="37"/>
      <c r="O361" s="37"/>
      <c r="P361" s="37"/>
      <c r="Q361" s="37"/>
      <c r="R361" s="37"/>
      <c r="S361" s="37"/>
      <c r="T361" s="37"/>
      <c r="U361" s="37"/>
      <c r="V361" s="37"/>
    </row>
    <row r="362" spans="1:22" x14ac:dyDescent="0.2">
      <c r="A362" s="37"/>
      <c r="B362" s="344" t="s">
        <v>489</v>
      </c>
      <c r="C362" s="662"/>
      <c r="D362" s="337" t="s">
        <v>8</v>
      </c>
      <c r="E362" s="336" t="s">
        <v>557</v>
      </c>
      <c r="F362" s="337" t="s">
        <v>456</v>
      </c>
      <c r="G362" s="246" t="s">
        <v>454</v>
      </c>
      <c r="H362" s="3188"/>
      <c r="I362" s="37"/>
      <c r="J362" s="37"/>
      <c r="K362" s="37"/>
      <c r="L362" s="37"/>
      <c r="M362" s="37"/>
      <c r="N362" s="37"/>
      <c r="O362" s="37"/>
      <c r="P362" s="37"/>
      <c r="Q362" s="37"/>
      <c r="R362" s="37"/>
      <c r="S362" s="37"/>
      <c r="T362" s="37"/>
      <c r="U362" s="37"/>
      <c r="V362" s="37"/>
    </row>
    <row r="363" spans="1:22" x14ac:dyDescent="0.2">
      <c r="A363" s="37"/>
      <c r="B363" s="344" t="s">
        <v>489</v>
      </c>
      <c r="C363" s="662"/>
      <c r="D363" s="337" t="s">
        <v>490</v>
      </c>
      <c r="E363" s="336" t="s">
        <v>558</v>
      </c>
      <c r="F363" s="337" t="s">
        <v>456</v>
      </c>
      <c r="G363" s="246" t="s">
        <v>454</v>
      </c>
      <c r="H363" s="3188"/>
      <c r="I363" s="37"/>
      <c r="J363" s="37"/>
      <c r="K363" s="37"/>
      <c r="L363" s="37"/>
      <c r="M363" s="37"/>
      <c r="N363" s="37"/>
      <c r="O363" s="37"/>
      <c r="P363" s="37"/>
      <c r="Q363" s="37"/>
      <c r="R363" s="37"/>
      <c r="S363" s="37"/>
      <c r="T363" s="37"/>
      <c r="U363" s="37"/>
      <c r="V363" s="37"/>
    </row>
    <row r="364" spans="1:22" x14ac:dyDescent="0.2">
      <c r="A364" s="37"/>
      <c r="B364" s="344" t="s">
        <v>489</v>
      </c>
      <c r="C364" s="662"/>
      <c r="D364" s="337" t="s">
        <v>7</v>
      </c>
      <c r="E364" s="336" t="s">
        <v>559</v>
      </c>
      <c r="F364" s="337" t="s">
        <v>456</v>
      </c>
      <c r="G364" s="246" t="s">
        <v>454</v>
      </c>
      <c r="H364" s="3188"/>
      <c r="I364" s="37"/>
      <c r="J364" s="37"/>
      <c r="K364" s="37"/>
      <c r="L364" s="37"/>
      <c r="M364" s="37"/>
      <c r="N364" s="37"/>
      <c r="O364" s="37"/>
      <c r="P364" s="37"/>
      <c r="Q364" s="37"/>
      <c r="R364" s="37"/>
      <c r="S364" s="37"/>
      <c r="T364" s="37"/>
      <c r="U364" s="37"/>
      <c r="V364" s="37"/>
    </row>
    <row r="365" spans="1:22" x14ac:dyDescent="0.2">
      <c r="A365" s="37"/>
      <c r="B365" s="344" t="s">
        <v>489</v>
      </c>
      <c r="C365" s="662"/>
      <c r="D365" s="337" t="s">
        <v>84</v>
      </c>
      <c r="E365" s="336" t="s">
        <v>557</v>
      </c>
      <c r="F365" s="337" t="s">
        <v>456</v>
      </c>
      <c r="G365" s="246" t="s">
        <v>454</v>
      </c>
      <c r="H365" s="3188"/>
      <c r="I365" s="37"/>
      <c r="J365" s="37"/>
      <c r="K365" s="37"/>
      <c r="L365" s="37"/>
      <c r="M365" s="37"/>
      <c r="N365" s="37"/>
      <c r="O365" s="37"/>
      <c r="P365" s="37"/>
      <c r="Q365" s="37"/>
      <c r="R365" s="37"/>
      <c r="S365" s="37"/>
      <c r="T365" s="37"/>
      <c r="U365" s="37"/>
      <c r="V365" s="37"/>
    </row>
    <row r="366" spans="1:22" x14ac:dyDescent="0.2">
      <c r="A366" s="37"/>
      <c r="B366" s="344" t="s">
        <v>489</v>
      </c>
      <c r="C366" s="662"/>
      <c r="D366" s="337" t="s">
        <v>85</v>
      </c>
      <c r="E366" s="336" t="s">
        <v>558</v>
      </c>
      <c r="F366" s="337" t="s">
        <v>456</v>
      </c>
      <c r="G366" s="246" t="s">
        <v>454</v>
      </c>
      <c r="H366" s="3188"/>
      <c r="I366" s="37"/>
      <c r="J366" s="37"/>
      <c r="K366" s="37"/>
      <c r="L366" s="37"/>
      <c r="M366" s="37"/>
      <c r="N366" s="37"/>
      <c r="O366" s="37"/>
      <c r="P366" s="37"/>
      <c r="Q366" s="37"/>
      <c r="R366" s="37"/>
      <c r="S366" s="37"/>
      <c r="T366" s="37"/>
      <c r="U366" s="37"/>
      <c r="V366" s="37"/>
    </row>
    <row r="367" spans="1:22" x14ac:dyDescent="0.2">
      <c r="A367" s="37"/>
      <c r="B367" s="344" t="s">
        <v>489</v>
      </c>
      <c r="C367" s="662"/>
      <c r="D367" s="337" t="s">
        <v>83</v>
      </c>
      <c r="E367" s="336" t="s">
        <v>611</v>
      </c>
      <c r="F367" s="337" t="s">
        <v>456</v>
      </c>
      <c r="G367" s="246" t="s">
        <v>454</v>
      </c>
      <c r="H367" s="3188"/>
      <c r="I367" s="37"/>
      <c r="J367" s="37"/>
      <c r="K367" s="37"/>
      <c r="L367" s="37"/>
      <c r="M367" s="37"/>
      <c r="N367" s="37"/>
      <c r="O367" s="37"/>
      <c r="P367" s="37"/>
      <c r="Q367" s="37"/>
      <c r="R367" s="37"/>
      <c r="S367" s="37"/>
      <c r="T367" s="37"/>
      <c r="U367" s="37"/>
      <c r="V367" s="37"/>
    </row>
    <row r="368" spans="1:22" x14ac:dyDescent="0.2">
      <c r="A368" s="37"/>
      <c r="B368" s="335" t="s">
        <v>489</v>
      </c>
      <c r="C368" s="663"/>
      <c r="D368" s="336" t="s">
        <v>82</v>
      </c>
      <c r="E368" s="336" t="s">
        <v>612</v>
      </c>
      <c r="F368" s="337" t="s">
        <v>456</v>
      </c>
      <c r="G368" s="246" t="s">
        <v>454</v>
      </c>
      <c r="H368" s="3188"/>
      <c r="I368" s="37"/>
      <c r="J368" s="37"/>
      <c r="K368" s="37"/>
      <c r="L368" s="37"/>
      <c r="M368" s="37"/>
      <c r="N368" s="37"/>
      <c r="O368" s="37"/>
      <c r="P368" s="37"/>
      <c r="Q368" s="37"/>
      <c r="R368" s="37"/>
      <c r="S368" s="37"/>
      <c r="T368" s="37"/>
      <c r="U368" s="37"/>
      <c r="V368" s="37"/>
    </row>
    <row r="369" spans="1:22" x14ac:dyDescent="0.2">
      <c r="A369" s="37"/>
      <c r="B369" s="345" t="s">
        <v>627</v>
      </c>
      <c r="C369" s="664" t="s">
        <v>572</v>
      </c>
      <c r="D369" s="346" t="s">
        <v>79</v>
      </c>
      <c r="E369" s="346" t="s">
        <v>491</v>
      </c>
      <c r="F369" s="347" t="s">
        <v>405</v>
      </c>
      <c r="G369" s="253" t="s">
        <v>454</v>
      </c>
      <c r="H369" s="3188"/>
      <c r="I369" s="37"/>
      <c r="J369" s="37"/>
      <c r="K369" s="37"/>
      <c r="L369" s="37"/>
      <c r="M369" s="37"/>
      <c r="N369" s="37"/>
      <c r="O369" s="37"/>
      <c r="P369" s="37"/>
      <c r="Q369" s="37"/>
      <c r="R369" s="37"/>
      <c r="S369" s="37"/>
      <c r="T369" s="37"/>
      <c r="U369" s="37"/>
      <c r="V369" s="37"/>
    </row>
    <row r="370" spans="1:22" x14ac:dyDescent="0.2">
      <c r="A370" s="37"/>
      <c r="B370" s="348" t="s">
        <v>628</v>
      </c>
      <c r="C370" s="665" t="s">
        <v>573</v>
      </c>
      <c r="D370" s="349" t="s">
        <v>79</v>
      </c>
      <c r="E370" s="349" t="s">
        <v>492</v>
      </c>
      <c r="F370" s="350" t="s">
        <v>405</v>
      </c>
      <c r="G370" s="246" t="s">
        <v>454</v>
      </c>
      <c r="H370" s="3188"/>
      <c r="I370" s="37"/>
      <c r="J370" s="37"/>
      <c r="K370" s="37"/>
      <c r="L370" s="37"/>
      <c r="M370" s="37"/>
      <c r="N370" s="37"/>
      <c r="O370" s="37"/>
      <c r="P370" s="37"/>
      <c r="Q370" s="37"/>
      <c r="R370" s="37"/>
      <c r="S370" s="37"/>
      <c r="T370" s="37"/>
      <c r="U370" s="37"/>
      <c r="V370" s="37"/>
    </row>
    <row r="371" spans="1:22" x14ac:dyDescent="0.2">
      <c r="A371" s="37"/>
      <c r="B371" s="351" t="s">
        <v>629</v>
      </c>
      <c r="C371" s="666" t="s">
        <v>574</v>
      </c>
      <c r="D371" s="349" t="s">
        <v>79</v>
      </c>
      <c r="E371" s="349" t="s">
        <v>491</v>
      </c>
      <c r="F371" s="350" t="s">
        <v>405</v>
      </c>
      <c r="G371" s="246" t="s">
        <v>454</v>
      </c>
      <c r="H371" s="3188"/>
      <c r="I371" s="37"/>
      <c r="J371" s="37"/>
      <c r="K371" s="37"/>
      <c r="L371" s="37"/>
      <c r="M371" s="37"/>
      <c r="N371" s="37"/>
      <c r="O371" s="37"/>
      <c r="P371" s="37"/>
      <c r="Q371" s="37"/>
      <c r="R371" s="37"/>
      <c r="S371" s="37"/>
      <c r="T371" s="37"/>
      <c r="U371" s="37"/>
      <c r="V371" s="37"/>
    </row>
    <row r="372" spans="1:22" x14ac:dyDescent="0.2">
      <c r="A372" s="37"/>
      <c r="B372" s="351" t="s">
        <v>630</v>
      </c>
      <c r="C372" s="666" t="s">
        <v>569</v>
      </c>
      <c r="D372" s="349" t="s">
        <v>79</v>
      </c>
      <c r="E372" s="349" t="s">
        <v>491</v>
      </c>
      <c r="F372" s="350" t="s">
        <v>405</v>
      </c>
      <c r="G372" s="246" t="s">
        <v>454</v>
      </c>
      <c r="H372" s="3188"/>
      <c r="I372" s="37"/>
      <c r="J372" s="37"/>
      <c r="K372" s="37"/>
      <c r="L372" s="37"/>
      <c r="M372" s="37"/>
      <c r="N372" s="37"/>
      <c r="O372" s="37"/>
      <c r="P372" s="37"/>
      <c r="Q372" s="37"/>
      <c r="R372" s="37"/>
      <c r="S372" s="37"/>
      <c r="T372" s="37"/>
      <c r="U372" s="37"/>
      <c r="V372" s="37"/>
    </row>
    <row r="373" spans="1:22" x14ac:dyDescent="0.2">
      <c r="A373" s="37"/>
      <c r="B373" s="351" t="s">
        <v>790</v>
      </c>
      <c r="C373" s="666"/>
      <c r="D373" s="349"/>
      <c r="E373" s="349"/>
      <c r="F373" s="350" t="s">
        <v>405</v>
      </c>
      <c r="G373" s="246" t="s">
        <v>454</v>
      </c>
      <c r="H373" s="3188"/>
      <c r="I373" s="37"/>
      <c r="J373" s="37"/>
      <c r="K373" s="37"/>
      <c r="L373" s="37"/>
      <c r="M373" s="37"/>
      <c r="N373" s="37"/>
      <c r="O373" s="37"/>
      <c r="P373" s="37"/>
      <c r="Q373" s="37"/>
      <c r="R373" s="37"/>
      <c r="S373" s="37"/>
      <c r="T373" s="37"/>
      <c r="U373" s="37"/>
      <c r="V373" s="37"/>
    </row>
    <row r="374" spans="1:22" x14ac:dyDescent="0.2">
      <c r="A374" s="37"/>
      <c r="B374" s="351" t="s">
        <v>791</v>
      </c>
      <c r="C374" s="666"/>
      <c r="D374" s="349"/>
      <c r="E374" s="349"/>
      <c r="F374" s="350" t="s">
        <v>405</v>
      </c>
      <c r="G374" s="246" t="s">
        <v>454</v>
      </c>
      <c r="H374" s="3188"/>
      <c r="I374" s="37"/>
      <c r="J374" s="37"/>
      <c r="K374" s="37"/>
      <c r="L374" s="37"/>
      <c r="M374" s="37"/>
      <c r="N374" s="37"/>
      <c r="O374" s="37"/>
      <c r="P374" s="37"/>
      <c r="Q374" s="37"/>
      <c r="R374" s="37"/>
      <c r="S374" s="37"/>
      <c r="T374" s="37"/>
      <c r="U374" s="37"/>
      <c r="V374" s="37"/>
    </row>
    <row r="375" spans="1:22" x14ac:dyDescent="0.2">
      <c r="A375" s="37"/>
      <c r="B375" s="351" t="s">
        <v>792</v>
      </c>
      <c r="C375" s="666"/>
      <c r="D375" s="349"/>
      <c r="E375" s="349"/>
      <c r="F375" s="350" t="s">
        <v>405</v>
      </c>
      <c r="G375" s="246" t="s">
        <v>454</v>
      </c>
      <c r="H375" s="3188"/>
      <c r="I375" s="37"/>
      <c r="J375" s="37"/>
      <c r="K375" s="37"/>
      <c r="L375" s="37"/>
      <c r="M375" s="37"/>
      <c r="N375" s="37"/>
      <c r="O375" s="37"/>
      <c r="P375" s="37"/>
      <c r="Q375" s="37"/>
      <c r="R375" s="37"/>
      <c r="S375" s="37"/>
      <c r="T375" s="37"/>
      <c r="U375" s="37"/>
      <c r="V375" s="37"/>
    </row>
    <row r="376" spans="1:22" x14ac:dyDescent="0.2">
      <c r="A376" s="37"/>
      <c r="B376" s="351" t="s">
        <v>793</v>
      </c>
      <c r="C376" s="666"/>
      <c r="D376" s="349"/>
      <c r="E376" s="349"/>
      <c r="F376" s="350" t="s">
        <v>405</v>
      </c>
      <c r="G376" s="246" t="s">
        <v>454</v>
      </c>
      <c r="H376" s="3188"/>
      <c r="I376" s="37"/>
      <c r="J376" s="37"/>
      <c r="K376" s="37"/>
      <c r="L376" s="37"/>
      <c r="M376" s="37"/>
      <c r="N376" s="37"/>
      <c r="O376" s="37"/>
      <c r="P376" s="37"/>
      <c r="Q376" s="37"/>
      <c r="R376" s="37"/>
      <c r="S376" s="37"/>
      <c r="T376" s="37"/>
      <c r="U376" s="37"/>
      <c r="V376" s="37"/>
    </row>
    <row r="377" spans="1:22" x14ac:dyDescent="0.2">
      <c r="A377" s="37"/>
      <c r="B377" s="351" t="s">
        <v>794</v>
      </c>
      <c r="C377" s="666"/>
      <c r="D377" s="349"/>
      <c r="E377" s="349"/>
      <c r="F377" s="350" t="s">
        <v>405</v>
      </c>
      <c r="G377" s="246" t="s">
        <v>454</v>
      </c>
      <c r="H377" s="3188"/>
      <c r="I377" s="37"/>
      <c r="J377" s="37"/>
      <c r="K377" s="37"/>
      <c r="L377" s="37"/>
      <c r="M377" s="37"/>
      <c r="N377" s="37"/>
      <c r="O377" s="37"/>
      <c r="P377" s="37"/>
      <c r="Q377" s="37"/>
      <c r="R377" s="37"/>
      <c r="S377" s="37"/>
      <c r="T377" s="37"/>
      <c r="U377" s="37"/>
      <c r="V377" s="37"/>
    </row>
    <row r="378" spans="1:22" x14ac:dyDescent="0.2">
      <c r="A378" s="37"/>
      <c r="B378" s="351" t="s">
        <v>795</v>
      </c>
      <c r="C378" s="666"/>
      <c r="D378" s="349"/>
      <c r="E378" s="349"/>
      <c r="F378" s="350" t="s">
        <v>405</v>
      </c>
      <c r="G378" s="246" t="s">
        <v>454</v>
      </c>
      <c r="H378" s="3188"/>
      <c r="I378" s="37"/>
      <c r="J378" s="37"/>
      <c r="K378" s="37"/>
      <c r="L378" s="37"/>
      <c r="M378" s="37"/>
      <c r="N378" s="37"/>
      <c r="O378" s="37"/>
      <c r="P378" s="37"/>
      <c r="Q378" s="37"/>
      <c r="R378" s="37"/>
      <c r="S378" s="37"/>
      <c r="T378" s="37"/>
      <c r="U378" s="37"/>
      <c r="V378" s="37"/>
    </row>
    <row r="379" spans="1:22" x14ac:dyDescent="0.2">
      <c r="A379" s="37"/>
      <c r="B379" s="351" t="s">
        <v>796</v>
      </c>
      <c r="C379" s="666"/>
      <c r="D379" s="349"/>
      <c r="E379" s="349"/>
      <c r="F379" s="350" t="s">
        <v>405</v>
      </c>
      <c r="G379" s="246" t="s">
        <v>454</v>
      </c>
      <c r="H379" s="3188"/>
      <c r="I379" s="37"/>
      <c r="J379" s="37"/>
      <c r="K379" s="37"/>
      <c r="L379" s="37"/>
      <c r="M379" s="37"/>
      <c r="N379" s="37"/>
      <c r="O379" s="37"/>
      <c r="P379" s="37"/>
      <c r="Q379" s="37"/>
      <c r="R379" s="37"/>
      <c r="S379" s="37"/>
      <c r="T379" s="37"/>
      <c r="U379" s="37"/>
      <c r="V379" s="37"/>
    </row>
    <row r="380" spans="1:22" ht="13.5" thickBot="1" x14ac:dyDescent="0.25">
      <c r="A380" s="37"/>
      <c r="B380" s="352" t="s">
        <v>797</v>
      </c>
      <c r="C380" s="667"/>
      <c r="D380" s="353"/>
      <c r="E380" s="353"/>
      <c r="F380" s="354" t="s">
        <v>405</v>
      </c>
      <c r="G380" s="251" t="s">
        <v>454</v>
      </c>
      <c r="H380" s="3191"/>
      <c r="I380" s="37"/>
      <c r="J380" s="37"/>
      <c r="K380" s="37"/>
      <c r="L380" s="37"/>
      <c r="M380" s="37"/>
      <c r="N380" s="37"/>
      <c r="O380" s="37"/>
      <c r="P380" s="37"/>
      <c r="Q380" s="37"/>
      <c r="R380" s="37"/>
      <c r="S380" s="37"/>
      <c r="T380" s="37"/>
      <c r="U380" s="37"/>
      <c r="V380" s="37"/>
    </row>
    <row r="381" spans="1:22" x14ac:dyDescent="0.2">
      <c r="A381" s="37"/>
      <c r="B381" s="37"/>
      <c r="C381" s="37"/>
      <c r="D381" s="37"/>
      <c r="E381" s="37"/>
      <c r="F381" s="37"/>
      <c r="G381" s="37"/>
      <c r="H381" s="3183"/>
      <c r="I381" s="37"/>
      <c r="J381" s="37"/>
      <c r="K381" s="37"/>
      <c r="L381" s="37"/>
      <c r="M381" s="37"/>
      <c r="N381" s="37"/>
      <c r="O381" s="37"/>
      <c r="P381" s="37"/>
      <c r="Q381" s="37"/>
      <c r="R381" s="37"/>
      <c r="S381" s="37"/>
      <c r="T381" s="37"/>
      <c r="U381" s="37"/>
      <c r="V381" s="37"/>
    </row>
    <row r="382" spans="1:22" x14ac:dyDescent="0.2">
      <c r="A382" s="37"/>
      <c r="B382" s="37"/>
      <c r="C382" s="37"/>
      <c r="D382" s="37"/>
      <c r="E382" s="37"/>
      <c r="F382" s="37"/>
      <c r="G382" s="37"/>
      <c r="H382" s="3183"/>
      <c r="I382" s="37"/>
      <c r="J382" s="37"/>
      <c r="K382" s="37"/>
      <c r="L382" s="37"/>
      <c r="M382" s="37"/>
      <c r="N382" s="37"/>
      <c r="O382" s="37"/>
      <c r="P382" s="37"/>
      <c r="Q382" s="37"/>
      <c r="R382" s="37"/>
      <c r="S382" s="37"/>
      <c r="T382" s="37"/>
      <c r="U382" s="37"/>
      <c r="V382" s="37"/>
    </row>
    <row r="383" spans="1:22" x14ac:dyDescent="0.2">
      <c r="A383" s="37"/>
      <c r="B383" s="37"/>
      <c r="C383" s="37"/>
      <c r="D383" s="37"/>
      <c r="E383" s="37"/>
      <c r="F383" s="37"/>
      <c r="G383" s="37"/>
      <c r="H383" s="3183"/>
      <c r="I383" s="37"/>
      <c r="J383" s="37"/>
      <c r="K383" s="37"/>
      <c r="L383" s="37"/>
      <c r="M383" s="37"/>
      <c r="N383" s="37"/>
      <c r="O383" s="37"/>
      <c r="P383" s="37"/>
      <c r="Q383" s="37"/>
      <c r="R383" s="37"/>
      <c r="S383" s="37"/>
      <c r="T383" s="37"/>
      <c r="U383" s="37"/>
      <c r="V383" s="37"/>
    </row>
    <row r="384" spans="1:22" x14ac:dyDescent="0.2">
      <c r="A384" s="37"/>
      <c r="B384" s="37"/>
      <c r="C384" s="37"/>
      <c r="D384" s="37"/>
      <c r="E384" s="37"/>
      <c r="F384" s="37"/>
      <c r="G384" s="37"/>
      <c r="H384" s="3183"/>
      <c r="I384" s="37"/>
      <c r="J384" s="37"/>
      <c r="K384" s="37"/>
      <c r="L384" s="37"/>
      <c r="M384" s="37"/>
      <c r="N384" s="37"/>
      <c r="O384" s="37"/>
      <c r="P384" s="37"/>
      <c r="Q384" s="37"/>
      <c r="R384" s="37"/>
      <c r="S384" s="37"/>
      <c r="T384" s="37"/>
      <c r="U384" s="37"/>
      <c r="V384" s="37"/>
    </row>
    <row r="385" spans="1:22" x14ac:dyDescent="0.2">
      <c r="A385" s="37"/>
      <c r="B385" s="37"/>
      <c r="C385" s="37"/>
      <c r="D385" s="37"/>
      <c r="E385" s="37"/>
      <c r="F385" s="37"/>
      <c r="G385" s="37"/>
      <c r="H385" s="3183"/>
      <c r="I385" s="37"/>
      <c r="J385" s="37"/>
      <c r="K385" s="37"/>
      <c r="L385" s="37"/>
      <c r="M385" s="37"/>
      <c r="N385" s="37"/>
      <c r="O385" s="37"/>
      <c r="P385" s="37"/>
      <c r="Q385" s="37"/>
      <c r="R385" s="37"/>
      <c r="S385" s="37"/>
      <c r="T385" s="37"/>
      <c r="U385" s="37"/>
      <c r="V385" s="37"/>
    </row>
    <row r="386" spans="1:22" x14ac:dyDescent="0.2">
      <c r="A386" s="37"/>
      <c r="B386" s="37"/>
      <c r="C386" s="37"/>
      <c r="D386" s="37"/>
      <c r="E386" s="37"/>
      <c r="F386" s="37"/>
      <c r="G386" s="37"/>
      <c r="H386" s="3183"/>
      <c r="I386" s="37"/>
      <c r="J386" s="37"/>
      <c r="K386" s="37"/>
      <c r="L386" s="37"/>
      <c r="M386" s="37"/>
      <c r="N386" s="37"/>
      <c r="O386" s="37"/>
      <c r="P386" s="37"/>
      <c r="Q386" s="37"/>
      <c r="R386" s="37"/>
      <c r="S386" s="37"/>
      <c r="T386" s="37"/>
      <c r="U386" s="37"/>
      <c r="V386" s="37"/>
    </row>
    <row r="387" spans="1:22" x14ac:dyDescent="0.2">
      <c r="A387" s="37"/>
      <c r="B387" s="37"/>
      <c r="C387" s="37"/>
      <c r="D387" s="37"/>
      <c r="E387" s="37"/>
      <c r="F387" s="37"/>
      <c r="G387" s="37"/>
      <c r="H387" s="3183"/>
      <c r="I387" s="37"/>
      <c r="J387" s="37"/>
      <c r="K387" s="37"/>
      <c r="L387" s="37"/>
      <c r="M387" s="37"/>
      <c r="N387" s="37"/>
      <c r="O387" s="37"/>
      <c r="P387" s="37"/>
      <c r="Q387" s="37"/>
      <c r="R387" s="37"/>
      <c r="S387" s="37"/>
      <c r="T387" s="37"/>
      <c r="U387" s="37"/>
      <c r="V387" s="37"/>
    </row>
    <row r="388" spans="1:22" x14ac:dyDescent="0.2">
      <c r="A388" s="37"/>
      <c r="B388" s="37"/>
      <c r="C388" s="37"/>
      <c r="D388" s="37"/>
      <c r="E388" s="37"/>
      <c r="F388" s="37"/>
      <c r="G388" s="37"/>
      <c r="H388" s="3183"/>
      <c r="I388" s="37"/>
      <c r="J388" s="37"/>
      <c r="K388" s="37"/>
      <c r="L388" s="37"/>
      <c r="M388" s="37"/>
      <c r="N388" s="37"/>
      <c r="O388" s="37"/>
      <c r="P388" s="37"/>
      <c r="Q388" s="37"/>
      <c r="R388" s="37"/>
      <c r="S388" s="37"/>
      <c r="T388" s="37"/>
      <c r="U388" s="37"/>
      <c r="V388" s="37"/>
    </row>
    <row r="389" spans="1:22" x14ac:dyDescent="0.2">
      <c r="A389" s="37"/>
      <c r="B389" s="37"/>
      <c r="C389" s="37"/>
      <c r="D389" s="37"/>
      <c r="E389" s="37"/>
      <c r="F389" s="37"/>
      <c r="G389" s="37"/>
      <c r="H389" s="3183"/>
      <c r="I389" s="37"/>
      <c r="J389" s="37"/>
      <c r="K389" s="37"/>
      <c r="L389" s="37"/>
      <c r="M389" s="37"/>
      <c r="N389" s="37"/>
      <c r="O389" s="37"/>
      <c r="P389" s="37"/>
      <c r="Q389" s="37"/>
      <c r="R389" s="37"/>
      <c r="S389" s="37"/>
      <c r="T389" s="37"/>
      <c r="U389" s="37"/>
      <c r="V389" s="37"/>
    </row>
    <row r="390" spans="1:22" x14ac:dyDescent="0.2">
      <c r="A390" s="37"/>
      <c r="B390" s="37"/>
      <c r="C390" s="37"/>
      <c r="D390" s="37"/>
      <c r="E390" s="37"/>
      <c r="F390" s="37"/>
      <c r="G390" s="37"/>
      <c r="H390" s="3183"/>
      <c r="I390" s="37"/>
      <c r="J390" s="37"/>
      <c r="K390" s="37"/>
      <c r="L390" s="37"/>
      <c r="M390" s="37"/>
      <c r="N390" s="37"/>
      <c r="O390" s="37"/>
      <c r="P390" s="37"/>
      <c r="Q390" s="37"/>
      <c r="R390" s="37"/>
      <c r="S390" s="37"/>
      <c r="T390" s="37"/>
      <c r="U390" s="37"/>
      <c r="V390" s="37"/>
    </row>
    <row r="391" spans="1:22" x14ac:dyDescent="0.2">
      <c r="A391" s="37"/>
      <c r="B391" s="37"/>
      <c r="C391" s="37"/>
      <c r="D391" s="37"/>
      <c r="E391" s="37"/>
      <c r="F391" s="37"/>
      <c r="G391" s="37"/>
      <c r="H391" s="3183"/>
      <c r="I391" s="37"/>
      <c r="J391" s="37"/>
      <c r="K391" s="37"/>
      <c r="L391" s="37"/>
      <c r="M391" s="37"/>
      <c r="N391" s="37"/>
      <c r="O391" s="37"/>
      <c r="P391" s="37"/>
      <c r="Q391" s="37"/>
      <c r="R391" s="37"/>
      <c r="S391" s="37"/>
      <c r="T391" s="37"/>
      <c r="U391" s="37"/>
      <c r="V391" s="37"/>
    </row>
    <row r="392" spans="1:22" x14ac:dyDescent="0.2">
      <c r="A392" s="37"/>
      <c r="B392" s="37"/>
      <c r="C392" s="37"/>
      <c r="D392" s="37"/>
      <c r="E392" s="37"/>
      <c r="F392" s="37"/>
      <c r="G392" s="37"/>
      <c r="H392" s="3183"/>
      <c r="I392" s="37"/>
      <c r="J392" s="37"/>
      <c r="K392" s="37"/>
      <c r="L392" s="37"/>
      <c r="M392" s="37"/>
      <c r="N392" s="37"/>
      <c r="O392" s="37"/>
      <c r="P392" s="37"/>
      <c r="Q392" s="37"/>
      <c r="R392" s="37"/>
      <c r="S392" s="37"/>
      <c r="T392" s="37"/>
      <c r="U392" s="37"/>
      <c r="V392" s="37"/>
    </row>
    <row r="393" spans="1:22" x14ac:dyDescent="0.2">
      <c r="A393" s="37"/>
      <c r="B393" s="37"/>
      <c r="C393" s="37"/>
      <c r="D393" s="37"/>
      <c r="E393" s="37"/>
      <c r="F393" s="37"/>
      <c r="G393" s="37"/>
      <c r="H393" s="3183"/>
      <c r="I393" s="37"/>
      <c r="J393" s="37"/>
      <c r="K393" s="37"/>
      <c r="L393" s="37"/>
      <c r="M393" s="37"/>
      <c r="N393" s="37"/>
      <c r="O393" s="37"/>
      <c r="P393" s="37"/>
      <c r="Q393" s="37"/>
      <c r="R393" s="37"/>
      <c r="S393" s="37"/>
      <c r="T393" s="37"/>
      <c r="U393" s="37"/>
      <c r="V393" s="37"/>
    </row>
    <row r="394" spans="1:22" x14ac:dyDescent="0.2">
      <c r="A394" s="37"/>
      <c r="B394" s="37"/>
      <c r="C394" s="37"/>
      <c r="D394" s="37"/>
      <c r="E394" s="37"/>
      <c r="F394" s="37"/>
      <c r="G394" s="37"/>
      <c r="H394" s="3183"/>
      <c r="I394" s="37"/>
      <c r="J394" s="37"/>
      <c r="K394" s="37"/>
      <c r="L394" s="37"/>
      <c r="M394" s="37"/>
      <c r="N394" s="37"/>
      <c r="O394" s="37"/>
      <c r="P394" s="37"/>
      <c r="Q394" s="37"/>
      <c r="R394" s="37"/>
      <c r="S394" s="37"/>
      <c r="T394" s="37"/>
      <c r="U394" s="37"/>
      <c r="V394" s="37"/>
    </row>
    <row r="395" spans="1:22" x14ac:dyDescent="0.2">
      <c r="A395" s="37"/>
      <c r="B395" s="37"/>
      <c r="C395" s="37"/>
      <c r="D395" s="37"/>
      <c r="E395" s="37"/>
      <c r="F395" s="37"/>
      <c r="G395" s="37"/>
      <c r="H395" s="3183"/>
      <c r="I395" s="37"/>
      <c r="J395" s="37"/>
      <c r="K395" s="37"/>
      <c r="L395" s="37"/>
      <c r="M395" s="37"/>
      <c r="N395" s="37"/>
      <c r="O395" s="37"/>
      <c r="P395" s="37"/>
      <c r="Q395" s="37"/>
      <c r="R395" s="37"/>
      <c r="S395" s="37"/>
      <c r="T395" s="37"/>
      <c r="U395" s="37"/>
      <c r="V395" s="37"/>
    </row>
    <row r="396" spans="1:22" x14ac:dyDescent="0.2">
      <c r="A396" s="37"/>
      <c r="B396" s="37"/>
      <c r="C396" s="37"/>
      <c r="D396" s="37"/>
      <c r="E396" s="37"/>
      <c r="F396" s="37"/>
      <c r="G396" s="37"/>
      <c r="H396" s="3183"/>
      <c r="I396" s="37"/>
      <c r="J396" s="37"/>
      <c r="K396" s="37"/>
      <c r="L396" s="37"/>
      <c r="M396" s="37"/>
      <c r="N396" s="37"/>
      <c r="O396" s="37"/>
      <c r="P396" s="37"/>
      <c r="Q396" s="37"/>
      <c r="R396" s="37"/>
      <c r="S396" s="37"/>
      <c r="T396" s="37"/>
      <c r="U396" s="37"/>
      <c r="V396" s="37"/>
    </row>
    <row r="397" spans="1:22" x14ac:dyDescent="0.2">
      <c r="A397" s="37"/>
      <c r="B397" s="37"/>
      <c r="C397" s="37"/>
      <c r="D397" s="37"/>
      <c r="E397" s="37"/>
      <c r="F397" s="37"/>
      <c r="G397" s="37"/>
      <c r="H397" s="3183"/>
      <c r="I397" s="37"/>
      <c r="J397" s="37"/>
      <c r="K397" s="37"/>
      <c r="L397" s="37"/>
      <c r="M397" s="37"/>
      <c r="N397" s="37"/>
      <c r="O397" s="37"/>
      <c r="P397" s="37"/>
      <c r="Q397" s="37"/>
      <c r="R397" s="37"/>
      <c r="S397" s="37"/>
      <c r="T397" s="37"/>
      <c r="U397" s="37"/>
      <c r="V397" s="37"/>
    </row>
    <row r="398" spans="1:22" x14ac:dyDescent="0.2">
      <c r="A398" s="37"/>
      <c r="B398" s="37"/>
      <c r="C398" s="37"/>
      <c r="D398" s="37"/>
      <c r="E398" s="37"/>
      <c r="F398" s="37"/>
      <c r="G398" s="37"/>
      <c r="H398" s="3183"/>
      <c r="I398" s="37"/>
      <c r="J398" s="37"/>
      <c r="K398" s="37"/>
      <c r="L398" s="37"/>
      <c r="M398" s="37"/>
      <c r="N398" s="37"/>
      <c r="O398" s="37"/>
      <c r="P398" s="37"/>
      <c r="Q398" s="37"/>
      <c r="R398" s="37"/>
      <c r="S398" s="37"/>
      <c r="T398" s="37"/>
      <c r="U398" s="37"/>
      <c r="V398" s="37"/>
    </row>
    <row r="399" spans="1:22" x14ac:dyDescent="0.2">
      <c r="A399" s="37"/>
      <c r="B399" s="37"/>
      <c r="C399" s="37"/>
      <c r="D399" s="37"/>
      <c r="E399" s="37"/>
      <c r="F399" s="37"/>
      <c r="G399" s="37"/>
      <c r="H399" s="3183"/>
      <c r="I399" s="37"/>
      <c r="J399" s="37"/>
      <c r="K399" s="37"/>
      <c r="L399" s="37"/>
      <c r="M399" s="37"/>
      <c r="N399" s="37"/>
      <c r="O399" s="37"/>
      <c r="P399" s="37"/>
      <c r="Q399" s="37"/>
      <c r="R399" s="37"/>
      <c r="S399" s="37"/>
      <c r="T399" s="37"/>
      <c r="U399" s="37"/>
      <c r="V399" s="37"/>
    </row>
    <row r="400" spans="1:22" x14ac:dyDescent="0.2">
      <c r="A400" s="37"/>
      <c r="B400" s="37"/>
      <c r="C400" s="37"/>
      <c r="D400" s="37"/>
      <c r="E400" s="37"/>
      <c r="F400" s="37"/>
      <c r="G400" s="37"/>
      <c r="H400" s="3183"/>
      <c r="I400" s="37"/>
      <c r="J400" s="37"/>
      <c r="K400" s="37"/>
      <c r="L400" s="37"/>
      <c r="M400" s="37"/>
      <c r="N400" s="37"/>
      <c r="O400" s="37"/>
      <c r="P400" s="37"/>
      <c r="Q400" s="37"/>
      <c r="R400" s="37"/>
      <c r="S400" s="37"/>
      <c r="T400" s="37"/>
      <c r="U400" s="37"/>
      <c r="V400" s="37"/>
    </row>
    <row r="401" spans="1:22" x14ac:dyDescent="0.2">
      <c r="A401" s="37"/>
      <c r="B401" s="37"/>
      <c r="C401" s="37"/>
      <c r="D401" s="37"/>
      <c r="E401" s="37"/>
      <c r="F401" s="37"/>
      <c r="G401" s="37"/>
      <c r="H401" s="3183"/>
      <c r="I401" s="37"/>
      <c r="J401" s="37"/>
      <c r="K401" s="37"/>
      <c r="L401" s="37"/>
      <c r="M401" s="37"/>
      <c r="N401" s="37"/>
      <c r="O401" s="37"/>
      <c r="P401" s="37"/>
      <c r="Q401" s="37"/>
      <c r="R401" s="37"/>
      <c r="S401" s="37"/>
      <c r="T401" s="37"/>
      <c r="U401" s="37"/>
      <c r="V401" s="37"/>
    </row>
    <row r="402" spans="1:22" x14ac:dyDescent="0.2">
      <c r="A402" s="37"/>
      <c r="B402" s="37"/>
      <c r="C402" s="37"/>
      <c r="D402" s="37"/>
      <c r="E402" s="37"/>
      <c r="F402" s="37"/>
      <c r="G402" s="37"/>
      <c r="H402" s="3183"/>
      <c r="I402" s="37"/>
      <c r="J402" s="37"/>
      <c r="K402" s="37"/>
      <c r="L402" s="37"/>
      <c r="M402" s="37"/>
      <c r="N402" s="37"/>
      <c r="O402" s="37"/>
      <c r="P402" s="37"/>
      <c r="Q402" s="37"/>
      <c r="R402" s="37"/>
      <c r="S402" s="37"/>
      <c r="T402" s="37"/>
      <c r="U402" s="37"/>
      <c r="V402" s="37"/>
    </row>
    <row r="403" spans="1:22" x14ac:dyDescent="0.2">
      <c r="A403" s="37"/>
      <c r="B403" s="37"/>
      <c r="C403" s="37"/>
      <c r="D403" s="37"/>
      <c r="E403" s="37"/>
      <c r="F403" s="37"/>
      <c r="G403" s="37"/>
      <c r="H403" s="3183"/>
      <c r="I403" s="37"/>
      <c r="J403" s="37"/>
      <c r="K403" s="37"/>
      <c r="L403" s="37"/>
      <c r="M403" s="37"/>
      <c r="N403" s="37"/>
      <c r="O403" s="37"/>
      <c r="P403" s="37"/>
      <c r="Q403" s="37"/>
      <c r="R403" s="37"/>
      <c r="S403" s="37"/>
      <c r="T403" s="37"/>
      <c r="U403" s="37"/>
      <c r="V403" s="37"/>
    </row>
    <row r="404" spans="1:22" x14ac:dyDescent="0.2">
      <c r="A404" s="37"/>
      <c r="B404" s="37"/>
      <c r="C404" s="37"/>
      <c r="D404" s="37"/>
      <c r="E404" s="37"/>
      <c r="F404" s="37"/>
      <c r="G404" s="37"/>
      <c r="H404" s="3183"/>
      <c r="I404" s="37"/>
      <c r="J404" s="37"/>
      <c r="K404" s="37"/>
      <c r="L404" s="37"/>
      <c r="M404" s="37"/>
      <c r="N404" s="37"/>
      <c r="O404" s="37"/>
      <c r="P404" s="37"/>
      <c r="Q404" s="37"/>
      <c r="R404" s="37"/>
      <c r="S404" s="37"/>
      <c r="T404" s="37"/>
      <c r="U404" s="37"/>
      <c r="V404" s="37"/>
    </row>
    <row r="405" spans="1:22" x14ac:dyDescent="0.2">
      <c r="A405" s="37"/>
      <c r="B405" s="37"/>
      <c r="C405" s="37"/>
      <c r="D405" s="37"/>
      <c r="E405" s="37"/>
      <c r="F405" s="37"/>
      <c r="G405" s="37"/>
      <c r="H405" s="3183"/>
      <c r="I405" s="37"/>
      <c r="J405" s="37"/>
      <c r="K405" s="37"/>
      <c r="L405" s="37"/>
      <c r="M405" s="37"/>
      <c r="N405" s="37"/>
      <c r="O405" s="37"/>
      <c r="P405" s="37"/>
      <c r="Q405" s="37"/>
      <c r="R405" s="37"/>
      <c r="S405" s="37"/>
      <c r="T405" s="37"/>
      <c r="U405" s="37"/>
      <c r="V405" s="37"/>
    </row>
    <row r="406" spans="1:22" x14ac:dyDescent="0.2">
      <c r="A406" s="37"/>
      <c r="B406" s="37"/>
      <c r="C406" s="37"/>
      <c r="D406" s="37"/>
      <c r="E406" s="37"/>
      <c r="F406" s="37"/>
      <c r="G406" s="37"/>
      <c r="H406" s="3183"/>
      <c r="I406" s="37"/>
      <c r="J406" s="37"/>
      <c r="K406" s="37"/>
      <c r="L406" s="37"/>
      <c r="M406" s="37"/>
      <c r="N406" s="37"/>
      <c r="O406" s="37"/>
      <c r="P406" s="37"/>
      <c r="Q406" s="37"/>
      <c r="R406" s="37"/>
      <c r="S406" s="37"/>
      <c r="T406" s="37"/>
      <c r="U406" s="37"/>
      <c r="V406" s="37"/>
    </row>
    <row r="407" spans="1:22" x14ac:dyDescent="0.2">
      <c r="A407" s="37"/>
      <c r="B407" s="37"/>
      <c r="C407" s="37"/>
      <c r="D407" s="37"/>
      <c r="E407" s="37"/>
      <c r="F407" s="37"/>
      <c r="G407" s="37"/>
      <c r="H407" s="3183"/>
      <c r="I407" s="37"/>
      <c r="J407" s="37"/>
      <c r="K407" s="37"/>
      <c r="L407" s="37"/>
      <c r="M407" s="37"/>
      <c r="N407" s="37"/>
      <c r="O407" s="37"/>
      <c r="P407" s="37"/>
      <c r="Q407" s="37"/>
      <c r="R407" s="37"/>
      <c r="S407" s="37"/>
      <c r="T407" s="37"/>
      <c r="U407" s="37"/>
      <c r="V407" s="37"/>
    </row>
    <row r="408" spans="1:22" x14ac:dyDescent="0.2">
      <c r="A408" s="37"/>
      <c r="B408" s="37"/>
      <c r="C408" s="37"/>
      <c r="D408" s="37"/>
      <c r="E408" s="37"/>
      <c r="F408" s="37"/>
      <c r="G408" s="37"/>
      <c r="H408" s="3183"/>
      <c r="I408" s="37"/>
      <c r="J408" s="37"/>
      <c r="K408" s="37"/>
      <c r="L408" s="37"/>
      <c r="M408" s="37"/>
      <c r="N408" s="37"/>
      <c r="O408" s="37"/>
      <c r="P408" s="37"/>
      <c r="Q408" s="37"/>
      <c r="R408" s="37"/>
      <c r="S408" s="37"/>
      <c r="T408" s="37"/>
      <c r="U408" s="37"/>
      <c r="V408" s="37"/>
    </row>
    <row r="409" spans="1:22" x14ac:dyDescent="0.2">
      <c r="A409" s="37"/>
      <c r="B409" s="37"/>
      <c r="C409" s="37"/>
      <c r="D409" s="37"/>
      <c r="E409" s="37"/>
      <c r="F409" s="37"/>
      <c r="G409" s="37"/>
      <c r="H409" s="3183"/>
      <c r="I409" s="37"/>
      <c r="J409" s="37"/>
      <c r="K409" s="37"/>
      <c r="L409" s="37"/>
      <c r="M409" s="37"/>
      <c r="N409" s="37"/>
      <c r="O409" s="37"/>
      <c r="P409" s="37"/>
      <c r="Q409" s="37"/>
      <c r="R409" s="37"/>
      <c r="S409" s="37"/>
      <c r="T409" s="37"/>
      <c r="U409" s="37"/>
      <c r="V409" s="37"/>
    </row>
    <row r="410" spans="1:22" x14ac:dyDescent="0.2">
      <c r="A410" s="37"/>
      <c r="B410" s="37"/>
      <c r="C410" s="37"/>
      <c r="D410" s="37"/>
      <c r="E410" s="37"/>
      <c r="F410" s="37"/>
      <c r="G410" s="37"/>
      <c r="H410" s="3183"/>
      <c r="I410" s="37"/>
      <c r="J410" s="37"/>
      <c r="K410" s="37"/>
      <c r="L410" s="37"/>
      <c r="M410" s="37"/>
      <c r="N410" s="37"/>
      <c r="O410" s="37"/>
      <c r="P410" s="37"/>
      <c r="Q410" s="37"/>
      <c r="R410" s="37"/>
      <c r="S410" s="37"/>
      <c r="T410" s="37"/>
      <c r="U410" s="37"/>
      <c r="V410" s="37"/>
    </row>
    <row r="411" spans="1:22" x14ac:dyDescent="0.2">
      <c r="A411" s="37"/>
      <c r="B411" s="37"/>
      <c r="C411" s="37"/>
      <c r="D411" s="37"/>
      <c r="E411" s="37"/>
      <c r="F411" s="37"/>
      <c r="G411" s="37"/>
      <c r="H411" s="3183"/>
      <c r="I411" s="37"/>
      <c r="J411" s="37"/>
      <c r="K411" s="37"/>
      <c r="L411" s="37"/>
      <c r="M411" s="37"/>
      <c r="N411" s="37"/>
      <c r="O411" s="37"/>
      <c r="P411" s="37"/>
      <c r="Q411" s="37"/>
      <c r="R411" s="37"/>
      <c r="S411" s="37"/>
      <c r="T411" s="37"/>
      <c r="U411" s="37"/>
      <c r="V411" s="37"/>
    </row>
    <row r="412" spans="1:22" x14ac:dyDescent="0.2">
      <c r="A412" s="37"/>
      <c r="B412" s="37"/>
      <c r="C412" s="37"/>
      <c r="D412" s="37"/>
      <c r="E412" s="37"/>
      <c r="F412" s="37"/>
      <c r="G412" s="37"/>
      <c r="H412" s="3183"/>
      <c r="I412" s="37"/>
      <c r="J412" s="37"/>
      <c r="K412" s="37"/>
      <c r="L412" s="37"/>
      <c r="M412" s="37"/>
      <c r="N412" s="37"/>
      <c r="O412" s="37"/>
      <c r="P412" s="37"/>
      <c r="Q412" s="37"/>
      <c r="R412" s="37"/>
      <c r="S412" s="37"/>
      <c r="T412" s="37"/>
      <c r="U412" s="37"/>
      <c r="V412" s="37"/>
    </row>
    <row r="413" spans="1:22" x14ac:dyDescent="0.2">
      <c r="A413" s="37"/>
      <c r="B413" s="37"/>
      <c r="C413" s="37"/>
      <c r="D413" s="37"/>
      <c r="E413" s="37"/>
      <c r="F413" s="37"/>
      <c r="G413" s="37"/>
      <c r="H413" s="3183"/>
      <c r="I413" s="37"/>
      <c r="J413" s="37"/>
      <c r="K413" s="37"/>
      <c r="L413" s="37"/>
      <c r="M413" s="37"/>
      <c r="N413" s="37"/>
      <c r="O413" s="37"/>
      <c r="P413" s="37"/>
      <c r="Q413" s="37"/>
      <c r="R413" s="37"/>
      <c r="S413" s="37"/>
      <c r="T413" s="37"/>
      <c r="U413" s="37"/>
      <c r="V413" s="37"/>
    </row>
    <row r="414" spans="1:22" x14ac:dyDescent="0.2">
      <c r="A414" s="37"/>
      <c r="B414" s="37"/>
      <c r="C414" s="37"/>
      <c r="D414" s="37"/>
      <c r="E414" s="37"/>
      <c r="F414" s="37"/>
      <c r="G414" s="37"/>
      <c r="H414" s="3183"/>
      <c r="I414" s="37"/>
      <c r="J414" s="37"/>
      <c r="K414" s="37"/>
      <c r="L414" s="37"/>
      <c r="M414" s="37"/>
      <c r="N414" s="37"/>
      <c r="O414" s="37"/>
      <c r="P414" s="37"/>
      <c r="Q414" s="37"/>
      <c r="R414" s="37"/>
      <c r="S414" s="37"/>
      <c r="T414" s="37"/>
      <c r="U414" s="37"/>
      <c r="V414" s="37"/>
    </row>
    <row r="415" spans="1:22" x14ac:dyDescent="0.2">
      <c r="A415" s="37"/>
      <c r="B415" s="37"/>
      <c r="C415" s="37"/>
      <c r="D415" s="37"/>
      <c r="E415" s="37"/>
      <c r="F415" s="37"/>
      <c r="G415" s="37"/>
      <c r="H415" s="3183"/>
      <c r="I415" s="37"/>
      <c r="J415" s="37"/>
      <c r="K415" s="37"/>
      <c r="L415" s="37"/>
      <c r="M415" s="37"/>
      <c r="N415" s="37"/>
      <c r="O415" s="37"/>
      <c r="P415" s="37"/>
      <c r="Q415" s="37"/>
      <c r="R415" s="37"/>
      <c r="S415" s="37"/>
      <c r="T415" s="37"/>
      <c r="U415" s="37"/>
      <c r="V415" s="37"/>
    </row>
  </sheetData>
  <sheetProtection sheet="1" objects="1" scenarios="1"/>
  <mergeCells count="1">
    <mergeCell ref="M3:P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7">
    <tabColor theme="7" tint="0.79998168889431442"/>
  </sheetPr>
  <dimension ref="A1:DC17"/>
  <sheetViews>
    <sheetView zoomScale="85" zoomScaleNormal="85" workbookViewId="0">
      <pane ySplit="2" topLeftCell="A3" activePane="bottomLeft" state="frozen"/>
      <selection pane="bottomLeft" activeCell="A3" sqref="A3"/>
    </sheetView>
  </sheetViews>
  <sheetFormatPr baseColWidth="10" defaultColWidth="10.5703125" defaultRowHeight="12.75" x14ac:dyDescent="0.2"/>
  <cols>
    <col min="1" max="1" width="1.5703125" style="37" customWidth="1"/>
    <col min="2" max="2" width="9.42578125" style="165" customWidth="1"/>
    <col min="3" max="3" width="3.140625" style="37" hidden="1" customWidth="1"/>
    <col min="4" max="4" width="33.28515625" style="37" hidden="1" customWidth="1"/>
    <col min="5" max="5" width="9.42578125" style="37" hidden="1" customWidth="1"/>
    <col min="6" max="6" width="8.7109375" style="165" hidden="1" customWidth="1"/>
    <col min="7" max="7" width="7.5703125" style="37" customWidth="1"/>
    <col min="8" max="8" width="8.140625" style="37" hidden="1" customWidth="1"/>
    <col min="9" max="9" width="15" style="37" hidden="1" customWidth="1"/>
    <col min="10" max="10" width="10.5703125" style="37"/>
    <col min="11" max="11" width="10.5703125" style="37" bestFit="1" customWidth="1"/>
    <col min="12" max="12" width="8.7109375" style="37" hidden="1" customWidth="1"/>
    <col min="13" max="13" width="15.85546875" style="37" hidden="1" customWidth="1"/>
    <col min="14" max="14" width="10.85546875" style="37" hidden="1" customWidth="1"/>
    <col min="15" max="15" width="5" style="37" hidden="1" customWidth="1"/>
    <col min="16" max="16" width="16" style="37" hidden="1" customWidth="1"/>
    <col min="17" max="17" width="15" style="37" hidden="1" customWidth="1"/>
    <col min="18" max="18" width="10.42578125" style="37" hidden="1" customWidth="1"/>
    <col min="19" max="19" width="6" style="37" hidden="1" customWidth="1"/>
    <col min="20" max="20" width="10.5703125" style="37" customWidth="1"/>
    <col min="21" max="21" width="10.5703125" style="37"/>
    <col min="22" max="22" width="9.28515625" style="37" hidden="1" customWidth="1"/>
    <col min="23" max="23" width="13.140625" style="37" hidden="1" customWidth="1"/>
    <col min="24" max="24" width="5.140625" style="37" customWidth="1"/>
    <col min="25" max="25" width="7.5703125" style="37" customWidth="1"/>
    <col min="26" max="26" width="4.85546875" style="37" customWidth="1"/>
    <col min="27" max="27" width="19.140625" style="37" hidden="1" customWidth="1"/>
    <col min="28" max="28" width="25.7109375" style="37" hidden="1" customWidth="1"/>
    <col min="29" max="29" width="18.42578125" style="37" hidden="1" customWidth="1"/>
    <col min="30" max="30" width="7.85546875" style="37" hidden="1" customWidth="1"/>
    <col min="31" max="31" width="13.28515625" style="37" hidden="1" customWidth="1"/>
    <col min="32" max="32" width="8.5703125" style="37" hidden="1" customWidth="1"/>
    <col min="33" max="33" width="11" style="37" customWidth="1"/>
    <col min="34" max="34" width="10.42578125" style="37" customWidth="1"/>
    <col min="35" max="35" width="13" style="37" customWidth="1"/>
    <col min="36" max="36" width="11" style="37" customWidth="1"/>
    <col min="37" max="37" width="23.140625" style="37" hidden="1" customWidth="1"/>
    <col min="38" max="38" width="29" style="37" hidden="1" customWidth="1"/>
    <col min="39" max="39" width="23.28515625" style="37" hidden="1" customWidth="1"/>
    <col min="40" max="40" width="23.7109375" style="37" hidden="1" customWidth="1"/>
    <col min="41" max="41" width="14.7109375" style="37" hidden="1" customWidth="1"/>
    <col min="42" max="42" width="10.85546875" style="37" hidden="1" customWidth="1"/>
    <col min="43" max="43" width="20.5703125" style="37" hidden="1" customWidth="1"/>
    <col min="44" max="44" width="18.85546875" style="37" hidden="1" customWidth="1"/>
    <col min="45" max="45" width="8.140625" style="37" hidden="1" customWidth="1"/>
    <col min="46" max="46" width="24.140625" style="37" hidden="1" customWidth="1"/>
    <col min="47" max="47" width="15" style="37" hidden="1" customWidth="1"/>
    <col min="48" max="48" width="23.140625" style="37" hidden="1" customWidth="1"/>
    <col min="49" max="49" width="13.85546875" style="37" hidden="1" customWidth="1"/>
    <col min="50" max="50" width="14" style="37" hidden="1" customWidth="1"/>
    <col min="51" max="51" width="13.140625" style="37" hidden="1" customWidth="1"/>
    <col min="52" max="52" width="23.5703125" style="37" hidden="1" customWidth="1"/>
    <col min="53" max="53" width="22.5703125" style="37" hidden="1" customWidth="1"/>
    <col min="54" max="54" width="20.85546875" style="37" hidden="1" customWidth="1"/>
    <col min="55" max="55" width="19.5703125" style="37" hidden="1" customWidth="1"/>
    <col min="56" max="56" width="10.140625" style="37" hidden="1" customWidth="1"/>
    <col min="57" max="57" width="20.5703125" style="3212" customWidth="1"/>
    <col min="58" max="58" width="8.85546875" style="1508" customWidth="1"/>
    <col min="59" max="59" width="17.85546875" style="37" hidden="1" customWidth="1"/>
    <col min="60" max="60" width="9.140625" style="1508" customWidth="1"/>
    <col min="61" max="61" width="9.140625" style="37" customWidth="1"/>
    <col min="62" max="62" width="15.140625" style="37" hidden="1" customWidth="1"/>
    <col min="63" max="63" width="12.85546875" style="37" customWidth="1"/>
    <col min="64" max="64" width="11" style="37" hidden="1" customWidth="1"/>
    <col min="65" max="65" width="17.42578125" style="37" hidden="1" customWidth="1"/>
    <col min="66" max="66" width="19" style="37" hidden="1" customWidth="1"/>
    <col min="67" max="67" width="9.140625" style="37" hidden="1" customWidth="1"/>
    <col min="68" max="68" width="15" style="37" hidden="1" customWidth="1"/>
    <col min="69" max="69" width="14.28515625" style="37" hidden="1" customWidth="1"/>
    <col min="70" max="70" width="14" style="37" hidden="1" customWidth="1"/>
    <col min="71" max="71" width="4.42578125" style="72" hidden="1" customWidth="1"/>
    <col min="72" max="72" width="2.5703125" style="72" hidden="1" customWidth="1"/>
    <col min="73" max="73" width="0.5703125" style="72" hidden="1" customWidth="1"/>
    <col min="74" max="74" width="16.5703125" style="72" hidden="1" customWidth="1"/>
    <col min="75" max="75" width="5.5703125" style="72" hidden="1" customWidth="1"/>
    <col min="76" max="76" width="6.42578125" style="74" hidden="1" customWidth="1"/>
    <col min="77" max="77" width="5.42578125" style="74" hidden="1" customWidth="1"/>
    <col min="78" max="78" width="6.42578125" style="74" hidden="1" customWidth="1"/>
    <col min="79" max="79" width="10.5703125" style="46" customWidth="1"/>
    <col min="80" max="80" width="8" style="46" customWidth="1"/>
    <col min="81" max="81" width="5.5703125" style="37" customWidth="1"/>
    <col min="82" max="89" width="10.5703125" style="37"/>
    <col min="90" max="93" width="10.5703125" style="37" hidden="1" customWidth="1"/>
    <col min="94" max="94" width="0" style="37" hidden="1" customWidth="1"/>
    <col min="95" max="16384" width="10.5703125" style="37"/>
  </cols>
  <sheetData>
    <row r="1" customHeight="1" ht="11.85" thickBot="1" x14ac:dyDescent="0.25">
      <c r="A1" s="1584"/>
      <c r="B1" s="1585"/>
      <c r="C1" s="1584"/>
      <c r="D1" s="1584"/>
      <c r="E1" s="1584"/>
      <c r="F1" s="1585"/>
      <c r="G1" s="1584"/>
      <c r="H1" s="1584"/>
      <c r="I1" s="1584"/>
      <c r="J1" s="1584"/>
      <c r="K1" s="1584"/>
      <c r="L1" s="1584"/>
      <c r="M1" s="1584"/>
      <c r="N1" s="1584"/>
      <c r="O1" s="1584"/>
      <c r="P1" s="1584"/>
      <c r="Q1" s="1584"/>
      <c r="R1" s="1584"/>
      <c r="S1" s="1584"/>
      <c r="T1" s="1584"/>
      <c r="U1" s="1584"/>
      <c r="V1" s="1584"/>
      <c r="W1" s="1584"/>
      <c r="X1" s="1584"/>
      <c r="Y1" s="1584"/>
      <c r="Z1" s="1584"/>
      <c r="AA1" s="1584"/>
      <c r="AB1" s="1584"/>
      <c r="AC1" s="1584"/>
      <c r="AD1" s="1584"/>
      <c r="AE1" s="1584"/>
      <c r="AF1" s="1584"/>
      <c r="AG1" s="1584"/>
      <c r="AH1" s="1584"/>
      <c r="AI1" s="1584"/>
      <c r="AJ1" s="1584"/>
      <c r="AK1" s="1584"/>
      <c r="AL1" s="1584"/>
      <c r="AM1" s="1584"/>
      <c r="AN1" s="1584"/>
      <c r="AO1" s="1584"/>
      <c r="AP1" s="1584"/>
      <c r="AQ1" s="1584"/>
      <c r="AR1" s="1584"/>
      <c r="AS1" s="1584"/>
      <c r="AT1" s="1584"/>
      <c r="AU1" s="1584"/>
      <c r="AV1" s="1584"/>
      <c r="AW1" s="1584"/>
      <c r="AX1" s="1584"/>
      <c r="AY1" s="1584"/>
      <c r="AZ1" s="1584"/>
      <c r="BA1" s="1584"/>
      <c r="BB1" s="1584"/>
      <c r="BC1" s="1584"/>
      <c r="BD1" s="1584"/>
      <c r="BE1" s="3211"/>
      <c r="BF1" s="1586"/>
      <c r="BG1" s="1584"/>
      <c r="BH1" s="1586"/>
      <c r="BI1" s="1587"/>
      <c r="BJ1" s="1584"/>
      <c r="BK1" s="1584"/>
      <c r="BL1" s="1584"/>
      <c r="BM1" s="1584"/>
      <c r="BN1" s="1584"/>
      <c r="BO1" s="1584"/>
      <c r="BP1" s="1584"/>
      <c r="BQ1" s="1584"/>
      <c r="BR1" s="1584"/>
      <c r="BS1" s="1588"/>
      <c r="BT1" s="1588"/>
      <c r="BU1" s="1588"/>
      <c r="BV1" s="1588"/>
      <c r="BW1" s="1588"/>
      <c r="BX1" s="1589"/>
      <c r="BY1" s="1589"/>
      <c r="BZ1" s="1589"/>
      <c r="CA1" s="1590"/>
      <c r="CB1" s="1590"/>
      <c r="CC1" s="1584"/>
      <c r="CD1" s="1584"/>
      <c r="CE1" s="1584"/>
      <c r="CF1" s="1584"/>
      <c r="CG1" s="1584"/>
      <c r="CH1" s="1584"/>
      <c r="CI1" s="1584"/>
      <c r="CJ1" s="1584"/>
      <c r="CK1" s="1584"/>
      <c r="CL1" s="1599" t="inlineStr">
        <is>
          <t>Power 1 Slot</t>
        </is>
      </c>
      <c r="CM1" s="1600" t="inlineStr">
        <is>
          <t>Power 2 Slot</t>
        </is>
      </c>
      <c r="CN1" s="1600" t="inlineStr">
        <is>
          <t>Power 3Slot</t>
        </is>
      </c>
      <c r="CO1" s="1600" t="inlineStr">
        <is>
          <t>Power 4 Slot</t>
        </is>
      </c>
      <c r="CP1" s="1584"/>
      <c r="CQ1" s="1584"/>
      <c r="CR1" s="1584"/>
      <c r="CS1" s="1584"/>
      <c r="CT1" s="1584"/>
      <c r="CU1" s="1584"/>
      <c r="CV1" s="1584"/>
      <c r="CW1" s="1584"/>
      <c r="CX1" s="1584"/>
      <c r="CY1" s="1584"/>
      <c r="CZ1" s="1584"/>
      <c r="DA1" s="1584"/>
      <c r="DB1" s="1584"/>
      <c r="DC1" s="1584"/>
    </row>
    <row r="2" customHeight="1" ht="69.599999999999994" thickBot="1" x14ac:dyDescent="0.25">
      <c r="A2" s="1584"/>
      <c r="B2" s="226" t="inlineStr">
        <is>
          <t xml:space="preserve">Cert.
[EN/FCC/ISED]</t>
        </is>
      </c>
      <c r="C2" s="123" t="inlineStr">
        <is>
          <t>TR</t>
        </is>
      </c>
      <c r="D2" s="123" t="inlineStr">
        <is>
          <t>Test specification</t>
        </is>
      </c>
      <c r="E2" s="123" t="inlineStr">
        <is>
          <t>Version</t>
        </is>
      </c>
      <c r="F2" s="1494" t="inlineStr">
        <is>
          <t>Test case</t>
        </is>
      </c>
      <c r="G2" s="10" t="inlineStr">
        <is>
          <t xml:space="preserve">Module
port</t>
        </is>
      </c>
      <c r="H2" s="1494" t="inlineStr">
        <is>
          <t>Antenna</t>
        </is>
      </c>
      <c r="I2" s="123" t="inlineStr">
        <is>
          <t>TX Configuration</t>
        </is>
      </c>
      <c r="J2" s="9" t="inlineStr">
        <is>
          <t>Technology</t>
        </is>
      </c>
      <c r="K2" s="10"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0" t="inlineStr">
        <is>
          <t>Channel</t>
        </is>
      </c>
      <c r="U2" s="10" t="inlineStr">
        <is>
          <t>Frequency</t>
        </is>
      </c>
      <c r="V2" s="123" t="inlineStr">
        <is>
          <t>Data Rate</t>
        </is>
      </c>
      <c r="W2" s="1489" t="inlineStr">
        <is>
          <t>Duty Cycle (%)</t>
        </is>
      </c>
      <c r="X2" s="10" t="inlineStr">
        <is>
          <t xml:space="preserve">UL
Slots</t>
        </is>
      </c>
      <c r="Y2" s="10" t="inlineStr">
        <is>
          <t xml:space="preserve">Sub
Test
</t>
        </is>
      </c>
      <c r="Z2" s="10"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s="10" t="inlineStr">
        <is>
          <t>Verdict</t>
        </is>
      </c>
      <c r="AH2" s="10" t="inlineStr">
        <is>
          <t xml:space="preserve"> Average Output Power (dBm) </t>
        </is>
      </c>
      <c r="AI2" s="10" t="inlineStr">
        <is>
          <t xml:space="preserve"> Frame Average Output Power (dBm)</t>
        </is>
      </c>
      <c r="AJ2" s="10"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3354" t="inlineStr">
        <is>
          <t>Date (yyyy-mm-dd hh:mm:ss)</t>
        </is>
      </c>
      <c r="BF2" s="3355" t="inlineStr">
        <is>
          <t xml:space="preserve">Test duration
(sec)</t>
        </is>
      </c>
      <c r="BG2" s="3363" t="inlineStr">
        <is>
          <t>Date of Setup</t>
        </is>
      </c>
      <c r="BH2" s="3355" t="inlineStr">
        <is>
          <t xml:space="preserve">Setup duration
(sec)</t>
        </is>
      </c>
      <c r="BI2" s="3357" t="inlineStr">
        <is>
          <t xml:space="preserve">Sample
(S/01-S/02,...)</t>
        </is>
      </c>
      <c r="BJ2" s="3364" t="inlineStr">
        <is>
          <t>Operation Mode</t>
        </is>
      </c>
      <c r="BK2" s="3364" t="inlineStr">
        <is>
          <t>Test Operator</t>
        </is>
      </c>
      <c r="BL2" s="3364" t="inlineStr">
        <is>
          <t>Uncertainty</t>
        </is>
      </c>
      <c r="BM2" s="3357" t="inlineStr">
        <is>
          <t>Room</t>
        </is>
      </c>
      <c r="BN2" s="127" t="inlineStr">
        <is>
          <t>Used Test Equipment</t>
        </is>
      </c>
      <c r="BO2" s="127" t="inlineStr">
        <is>
          <t>Comment</t>
        </is>
      </c>
      <c r="BP2" s="127" t="inlineStr">
        <is>
          <t>Bug tracking link</t>
        </is>
      </c>
      <c r="BQ2" s="127" t="inlineStr">
        <is>
          <t>Result filename</t>
        </is>
      </c>
      <c r="BR2" s="127" t="inlineStr">
        <is>
          <t>Env. Conditions</t>
        </is>
      </c>
      <c r="BT2" s="7537" t="inlineStr">
        <is>
          <t>Channels with maximum and minimum power values for calculation in SAR sheet</t>
        </is>
      </c>
      <c r="BU2" s="7537"/>
      <c r="BV2" s="7537"/>
      <c r="BW2" s="10" t="inlineStr">
        <is>
          <t>Low/ Mid/ High</t>
        </is>
      </c>
      <c r="BX2" s="10" t="inlineStr">
        <is>
          <t>Ch</t>
        </is>
      </c>
      <c r="BY2" s="10" t="inlineStr">
        <is>
          <t>Frq</t>
        </is>
      </c>
      <c r="BZ2" s="10" t="inlineStr">
        <is>
          <t>Value</t>
        </is>
      </c>
      <c r="CA2" s="1597"/>
      <c r="CB2" s="1597"/>
      <c r="CC2" s="1593"/>
      <c r="CD2" s="1593"/>
      <c r="CE2" s="1593"/>
      <c r="CF2" s="1593"/>
      <c r="CG2" s="1593"/>
      <c r="CH2" s="1593"/>
      <c r="CI2" s="1593"/>
      <c r="CJ2" s="1593"/>
      <c r="CK2" s="1593"/>
      <c r="CL2" s="1601">
        <f>10*LOG(8)</f>
        <v/>
      </c>
      <c r="CM2" s="1601">
        <f>10*LOG(8/2)</f>
        <v/>
      </c>
      <c r="CN2" s="1601">
        <f>10*LOG(8/3)</f>
        <v/>
      </c>
      <c r="CO2" s="1602">
        <f>10*LOG(8/4)</f>
        <v/>
      </c>
      <c r="CP2" s="1584"/>
      <c r="CQ2" s="1584"/>
      <c r="CR2" s="1584"/>
      <c r="CS2" s="1584"/>
      <c r="CT2" s="1584"/>
      <c r="CU2" s="1584"/>
      <c r="CV2" s="1584"/>
      <c r="CW2" s="1584"/>
      <c r="CX2" s="1584"/>
      <c r="CY2" s="1584"/>
      <c r="CZ2" s="1584"/>
      <c r="DA2" s="1584"/>
      <c r="DB2" s="1584"/>
      <c r="DC2" s="1584"/>
    </row>
    <row r="3" x14ac:dyDescent="0.2">
      <c r="A3" s="1584"/>
      <c r="B3" s="2870"/>
      <c r="C3" s="3393"/>
      <c r="D3" s="812">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812">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3394"/>
      <c r="G3" s="2870">
        <f>Overview!$E$28</f>
        <v/>
      </c>
      <c r="H3" s="3395"/>
      <c r="I3" s="3396"/>
      <c r="J3" s="2870" t="inlineStr">
        <is>
          <t>GSM</t>
        </is>
      </c>
      <c r="K3" s="2870" t="inlineStr">
        <is>
          <t>900</t>
        </is>
      </c>
      <c r="L3" s="3396"/>
      <c r="M3" s="117"/>
      <c r="N3" s="117"/>
      <c r="O3" s="3397"/>
      <c r="P3" s="6061"/>
      <c r="Q3" s="3397"/>
      <c r="R3" s="3397"/>
      <c r="S3" s="117"/>
      <c r="T3" s="2871">
        <v>975</v>
      </c>
      <c r="U3" s="2871">
        <v>880.2</v>
      </c>
      <c r="V3" s="117"/>
      <c r="W3" s="3398"/>
      <c r="X3" s="2870"/>
      <c r="Y3" s="2824"/>
      <c r="Z3" s="2870"/>
      <c r="AA3" s="3396"/>
      <c r="AB3" s="3396"/>
      <c r="AC3" s="3396"/>
      <c r="AD3" s="3396"/>
      <c r="AE3" s="3396"/>
      <c r="AF3" s="3396"/>
      <c r="AG3" s="3399"/>
      <c r="AH3" s="2964"/>
      <c r="AI3" s="7159"/>
      <c r="AJ3" s="7180">
        <f>AI3+$CL$2</f>
        <v/>
      </c>
      <c r="AK3" s="7146"/>
      <c r="AL3" s="3396"/>
      <c r="AM3" s="117"/>
      <c r="AN3" s="117"/>
      <c r="AO3" s="117"/>
      <c r="AP3" s="117"/>
      <c r="AQ3" s="3400"/>
      <c r="AR3" s="117"/>
      <c r="AS3" s="117"/>
      <c r="AT3" s="3400"/>
      <c r="AU3" s="117"/>
      <c r="AV3" s="117"/>
      <c r="AW3" s="117"/>
      <c r="AX3" s="117"/>
      <c r="AY3" s="117"/>
      <c r="AZ3" s="117"/>
      <c r="BA3" s="117"/>
      <c r="BB3" s="117"/>
      <c r="BC3" s="117"/>
      <c r="BD3" s="117"/>
      <c r="BE3" s="7145">
        <f>MyTimestamp(AI3)</f>
        <v/>
      </c>
      <c r="BF3" s="2825"/>
      <c r="BG3" s="121">
        <f>BE3</f>
        <v/>
      </c>
      <c r="BH3" s="2825"/>
      <c r="BI3" s="2845"/>
      <c r="BJ3" s="117"/>
      <c r="BK3" s="120">
        <f>Overview!$E$7</f>
        <v/>
      </c>
      <c r="BL3" s="117"/>
      <c r="BM3" s="2845"/>
      <c r="BN3" s="812">
        <f>Overview!$P$153</f>
        <v/>
      </c>
      <c r="BO3" s="117"/>
      <c r="BP3" s="117"/>
      <c r="BQ3" s="115"/>
      <c r="BR3" s="1478"/>
      <c r="BS3" s="37"/>
      <c r="BT3" s="234"/>
      <c r="BU3" s="37"/>
      <c r="BV3" s="230"/>
      <c r="BW3" s="228"/>
      <c r="BX3" s="228"/>
      <c r="BY3" s="228"/>
      <c r="BZ3" s="228"/>
      <c r="CA3" s="1597"/>
      <c r="CB3" s="1597"/>
      <c r="CC3" s="1593"/>
      <c r="CD3" s="1593"/>
      <c r="CE3" s="1593"/>
      <c r="CF3" s="1593"/>
      <c r="CG3" s="1593"/>
      <c r="CH3" s="1593"/>
      <c r="CI3" s="1593"/>
      <c r="CJ3" s="1593"/>
      <c r="CK3" s="1593"/>
      <c r="CL3" s="1593"/>
      <c r="CM3" s="1593"/>
      <c r="CN3" s="1593"/>
      <c r="CO3" s="1593"/>
      <c r="CP3" s="1584"/>
      <c r="CQ3" s="1584"/>
      <c r="CR3" s="1584"/>
      <c r="CS3" s="1584"/>
      <c r="CT3" s="1584"/>
      <c r="CU3" s="1584"/>
      <c r="CV3" s="1584"/>
      <c r="CW3" s="1584"/>
      <c r="CX3" s="1584"/>
      <c r="CY3" s="1584"/>
      <c r="CZ3" s="1584"/>
      <c r="DA3" s="1584"/>
      <c r="DB3" s="1584"/>
      <c r="DC3" s="1584"/>
    </row>
    <row r="4" x14ac:dyDescent="0.2">
      <c r="A4" s="1584"/>
      <c r="B4" s="2870"/>
      <c r="C4" s="3393"/>
      <c r="D4" s="812">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812">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3394"/>
      <c r="G4" s="2870">
        <f>Overview!$E$28</f>
        <v/>
      </c>
      <c r="H4" s="3395"/>
      <c r="I4" s="3396"/>
      <c r="J4" s="2870" t="inlineStr">
        <is>
          <t>GSM</t>
        </is>
      </c>
      <c r="K4" s="2870" t="inlineStr">
        <is>
          <t>900</t>
        </is>
      </c>
      <c r="L4" s="3396"/>
      <c r="M4" s="117"/>
      <c r="N4" s="117"/>
      <c r="O4" s="3397"/>
      <c r="P4" s="6061"/>
      <c r="Q4" s="3397"/>
      <c r="R4" s="3397"/>
      <c r="S4" s="117"/>
      <c r="T4" s="2871">
        <v>37</v>
      </c>
      <c r="U4" s="2871">
        <v>897.4</v>
      </c>
      <c r="V4" s="117"/>
      <c r="W4" s="3398"/>
      <c r="X4" s="2870"/>
      <c r="Y4" s="2824"/>
      <c r="Z4" s="2870"/>
      <c r="AA4" s="3396"/>
      <c r="AB4" s="3396"/>
      <c r="AC4" s="3396"/>
      <c r="AD4" s="3396"/>
      <c r="AE4" s="3396"/>
      <c r="AF4" s="3396"/>
      <c r="AG4" s="3399"/>
      <c r="AH4" s="2964"/>
      <c r="AI4" s="7159"/>
      <c r="AJ4" s="7180">
        <f>AI4+$CL$2</f>
        <v/>
      </c>
      <c r="AK4" s="7146"/>
      <c r="AL4" s="3396"/>
      <c r="AM4" s="117"/>
      <c r="AN4" s="117"/>
      <c r="AO4" s="117"/>
      <c r="AP4" s="117"/>
      <c r="AQ4" s="3400"/>
      <c r="AR4" s="117"/>
      <c r="AS4" s="117"/>
      <c r="AT4" s="3400"/>
      <c r="AU4" s="117"/>
      <c r="AV4" s="117"/>
      <c r="AW4" s="117"/>
      <c r="AX4" s="117"/>
      <c r="AY4" s="117"/>
      <c r="AZ4" s="117"/>
      <c r="BA4" s="117"/>
      <c r="BB4" s="117"/>
      <c r="BC4" s="117"/>
      <c r="BD4" s="117"/>
      <c r="BE4" s="7145">
        <f>MyTimestamp(AI4)</f>
        <v/>
      </c>
      <c r="BF4" s="2825"/>
      <c r="BG4" s="121">
        <f>BE4</f>
        <v/>
      </c>
      <c r="BH4" s="2825"/>
      <c r="BI4" s="2845"/>
      <c r="BJ4" s="117"/>
      <c r="BK4" s="120">
        <f>Overview!$E$7</f>
        <v/>
      </c>
      <c r="BL4" s="117"/>
      <c r="BM4" s="2845"/>
      <c r="BN4" s="812">
        <f>Overview!$P$153</f>
        <v/>
      </c>
      <c r="BO4" s="117"/>
      <c r="BP4" s="117"/>
      <c r="BQ4" s="115"/>
      <c r="BR4" s="1478"/>
      <c r="BS4" s="37"/>
      <c r="BT4" s="234"/>
      <c r="BU4" s="37"/>
      <c r="BV4" s="230"/>
      <c r="BW4" s="228"/>
      <c r="BX4" s="228"/>
      <c r="BY4" s="228"/>
      <c r="BZ4" s="228"/>
      <c r="CA4" s="1597"/>
      <c r="CB4" s="1597"/>
      <c r="CC4" s="1593"/>
      <c r="CD4" s="1593"/>
      <c r="CE4" s="1593"/>
      <c r="CF4" s="1593"/>
      <c r="CG4" s="1593"/>
      <c r="CH4" s="1593"/>
      <c r="CI4" s="1593"/>
      <c r="CJ4" s="1593"/>
      <c r="CK4" s="1593"/>
      <c r="CL4" s="1593"/>
      <c r="CM4" s="1593"/>
      <c r="CN4" s="1593"/>
      <c r="CO4" s="1593"/>
      <c r="CP4" s="1584"/>
      <c r="CQ4" s="1584"/>
      <c r="CR4" s="1584"/>
      <c r="CS4" s="1584"/>
      <c r="CT4" s="1584"/>
      <c r="CU4" s="1584"/>
      <c r="CV4" s="1584"/>
      <c r="CW4" s="1584"/>
      <c r="CX4" s="1584"/>
      <c r="CY4" s="1584"/>
      <c r="CZ4" s="1584"/>
      <c r="DA4" s="1584"/>
      <c r="DB4" s="1584"/>
      <c r="DC4" s="1584"/>
    </row>
    <row r="5" x14ac:dyDescent="0.2">
      <c r="A5" s="1584"/>
      <c r="B5" s="2870"/>
      <c r="C5" s="3393"/>
      <c r="D5" s="812">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812">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3394"/>
      <c r="G5" s="2870">
        <f>Overview!$E$28</f>
        <v/>
      </c>
      <c r="H5" s="3395"/>
      <c r="I5" s="3396"/>
      <c r="J5" s="2870" t="inlineStr">
        <is>
          <t>GSM</t>
        </is>
      </c>
      <c r="K5" s="2870" t="inlineStr">
        <is>
          <t>900</t>
        </is>
      </c>
      <c r="L5" s="3396"/>
      <c r="M5" s="117"/>
      <c r="N5" s="117"/>
      <c r="O5" s="3397"/>
      <c r="P5" s="6061"/>
      <c r="Q5" s="3397"/>
      <c r="R5" s="3397"/>
      <c r="S5" s="117"/>
      <c r="T5" s="2871">
        <v>124</v>
      </c>
      <c r="U5" s="2871">
        <v>914.8</v>
      </c>
      <c r="V5" s="117"/>
      <c r="W5" s="3398"/>
      <c r="X5" s="2870"/>
      <c r="Y5" s="2824"/>
      <c r="Z5" s="2870"/>
      <c r="AA5" s="3396"/>
      <c r="AB5" s="3396"/>
      <c r="AC5" s="3396"/>
      <c r="AD5" s="3396"/>
      <c r="AE5" s="3396"/>
      <c r="AF5" s="3396"/>
      <c r="AG5" s="3399"/>
      <c r="AH5" s="2964"/>
      <c r="AI5" s="7159"/>
      <c r="AJ5" s="7180">
        <f>AI5+$CL$2</f>
        <v/>
      </c>
      <c r="AK5" s="7146"/>
      <c r="AL5" s="3396"/>
      <c r="AM5" s="117"/>
      <c r="AN5" s="117"/>
      <c r="AO5" s="117"/>
      <c r="AP5" s="117"/>
      <c r="AQ5" s="3400"/>
      <c r="AR5" s="117"/>
      <c r="AS5" s="117"/>
      <c r="AT5" s="3400"/>
      <c r="AU5" s="117"/>
      <c r="AV5" s="117"/>
      <c r="AW5" s="117"/>
      <c r="AX5" s="117"/>
      <c r="AY5" s="117"/>
      <c r="AZ5" s="117"/>
      <c r="BA5" s="117"/>
      <c r="BB5" s="117"/>
      <c r="BC5" s="117"/>
      <c r="BD5" s="117"/>
      <c r="BE5" s="7145">
        <f>MyTimestamp(AI5)</f>
        <v/>
      </c>
      <c r="BF5" s="2825"/>
      <c r="BG5" s="121">
        <f>BE5</f>
        <v/>
      </c>
      <c r="BH5" s="2825"/>
      <c r="BI5" s="2845"/>
      <c r="BJ5" s="117"/>
      <c r="BK5" s="120">
        <f>Overview!$E$7</f>
        <v/>
      </c>
      <c r="BL5" s="117"/>
      <c r="BM5" s="2845"/>
      <c r="BN5" s="812">
        <f>Overview!$P$153</f>
        <v/>
      </c>
      <c r="BO5" s="117"/>
      <c r="BP5" s="117"/>
      <c r="BQ5" s="115"/>
      <c r="BR5" s="1478"/>
      <c r="BS5" s="37"/>
      <c r="BT5" s="234"/>
      <c r="BU5" s="37"/>
      <c r="BV5" s="230"/>
      <c r="BW5" s="228"/>
      <c r="BX5" s="228"/>
      <c r="BY5" s="228"/>
      <c r="BZ5" s="228"/>
      <c r="CA5" s="1597"/>
      <c r="CB5" s="1597"/>
      <c r="CC5" s="1593"/>
      <c r="CD5" s="1593"/>
      <c r="CE5" s="1593"/>
      <c r="CF5" s="1593"/>
      <c r="CG5" s="1593"/>
      <c r="CH5" s="1593"/>
      <c r="CI5" s="1593"/>
      <c r="CJ5" s="1593"/>
      <c r="CK5" s="1593"/>
      <c r="CL5" s="1593"/>
      <c r="CM5" s="1593"/>
      <c r="CN5" s="1593"/>
      <c r="CO5" s="1593"/>
      <c r="CP5" s="1584"/>
      <c r="CQ5" s="1584"/>
      <c r="CR5" s="1584"/>
      <c r="CS5" s="1584"/>
      <c r="CT5" s="1584"/>
      <c r="CU5" s="1584"/>
      <c r="CV5" s="1584"/>
      <c r="CW5" s="1584"/>
      <c r="CX5" s="1584"/>
      <c r="CY5" s="1584"/>
      <c r="CZ5" s="1584"/>
      <c r="DA5" s="1584"/>
      <c r="DB5" s="1584"/>
      <c r="DC5" s="1584"/>
    </row>
    <row r="6" x14ac:dyDescent="0.2">
      <c r="A6" s="1584"/>
      <c r="B6" s="2876"/>
      <c r="C6" s="3393"/>
      <c r="D6" s="812">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812">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3394"/>
      <c r="G6" s="2876">
        <f>Overview!$E$28</f>
        <v/>
      </c>
      <c r="H6" s="3395"/>
      <c r="I6" s="3396"/>
      <c r="J6" s="2876" t="inlineStr">
        <is>
          <t>GPRS</t>
        </is>
      </c>
      <c r="K6" s="2876" t="inlineStr">
        <is>
          <t>900</t>
        </is>
      </c>
      <c r="L6" s="3396"/>
      <c r="M6" s="117"/>
      <c r="N6" s="117"/>
      <c r="O6" s="3397"/>
      <c r="P6" s="6061"/>
      <c r="Q6" s="3397"/>
      <c r="R6" s="3397"/>
      <c r="S6" s="117"/>
      <c r="T6" s="2877">
        <v>975</v>
      </c>
      <c r="U6" s="2877">
        <v>880.2</v>
      </c>
      <c r="V6" s="117"/>
      <c r="W6" s="3398"/>
      <c r="X6" s="2878">
        <v>1</v>
      </c>
      <c r="Y6" s="2824"/>
      <c r="Z6" s="2876"/>
      <c r="AA6" s="3396"/>
      <c r="AB6" s="3396"/>
      <c r="AC6" s="3396"/>
      <c r="AD6" s="3396"/>
      <c r="AE6" s="3396"/>
      <c r="AF6" s="3396"/>
      <c r="AG6" s="3399"/>
      <c r="AH6" s="2964"/>
      <c r="AI6" s="7157"/>
      <c r="AJ6" s="7183">
        <f>AI6+$CL$2</f>
        <v/>
      </c>
      <c r="AK6" s="7146"/>
      <c r="AL6" s="3396"/>
      <c r="AM6" s="117"/>
      <c r="AN6" s="117"/>
      <c r="AO6" s="117"/>
      <c r="AP6" s="117"/>
      <c r="AQ6" s="3400"/>
      <c r="AR6" s="117"/>
      <c r="AS6" s="117"/>
      <c r="AT6" s="3400"/>
      <c r="AU6" s="117"/>
      <c r="AV6" s="117"/>
      <c r="AW6" s="117"/>
      <c r="AX6" s="117"/>
      <c r="AY6" s="117"/>
      <c r="AZ6" s="117"/>
      <c r="BA6" s="117"/>
      <c r="BB6" s="117"/>
      <c r="BC6" s="117"/>
      <c r="BD6" s="117"/>
      <c r="BE6" s="6942">
        <f>MyTimestamp(AI6)</f>
        <v/>
      </c>
      <c r="BF6" s="2825"/>
      <c r="BG6" s="121">
        <f>BE6</f>
        <v/>
      </c>
      <c r="BH6" s="2825"/>
      <c r="BI6" s="2845"/>
      <c r="BJ6" s="117"/>
      <c r="BK6" s="120">
        <f>Overview!$E$7</f>
        <v/>
      </c>
      <c r="BL6" s="117"/>
      <c r="BM6" s="2845"/>
      <c r="BN6" s="812">
        <f>Overview!$P$153</f>
        <v/>
      </c>
      <c r="BO6" s="117"/>
      <c r="BP6" s="117"/>
      <c r="BQ6" s="115"/>
      <c r="BR6" s="1478"/>
      <c r="BS6" s="37"/>
      <c r="BT6" s="233"/>
      <c r="BU6" s="37"/>
      <c r="BV6" s="230"/>
      <c r="BW6" s="228"/>
      <c r="BX6" s="228"/>
      <c r="BY6" s="228"/>
      <c r="BZ6" s="228"/>
      <c r="CA6" s="1597"/>
      <c r="CB6" s="1597"/>
      <c r="CC6" s="1593"/>
      <c r="CD6" s="1593"/>
      <c r="CE6" s="1593"/>
      <c r="CF6" s="1593"/>
      <c r="CG6" s="1593"/>
      <c r="CH6" s="1593"/>
      <c r="CI6" s="1593"/>
      <c r="CJ6" s="1593"/>
      <c r="CK6" s="1593"/>
      <c r="CL6" s="1593"/>
      <c r="CM6" s="1593"/>
      <c r="CN6" s="1593"/>
      <c r="CO6" s="1593"/>
      <c r="CP6" s="1584"/>
      <c r="CQ6" s="1584"/>
      <c r="CR6" s="1584"/>
      <c r="CS6" s="1584"/>
      <c r="CT6" s="1584"/>
      <c r="CU6" s="1584"/>
      <c r="CV6" s="1584"/>
      <c r="CW6" s="1584"/>
      <c r="CX6" s="1584"/>
      <c r="CY6" s="1584"/>
      <c r="CZ6" s="1584"/>
      <c r="DA6" s="1584"/>
      <c r="DB6" s="1584"/>
      <c r="DC6" s="1584"/>
    </row>
    <row r="7" x14ac:dyDescent="0.2">
      <c r="A7" s="1584"/>
      <c r="B7" s="2876"/>
      <c r="C7" s="3393"/>
      <c r="D7" s="812">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812">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3394"/>
      <c r="G7" s="2876">
        <f>Overview!$E$28</f>
        <v/>
      </c>
      <c r="H7" s="3395"/>
      <c r="I7" s="3396"/>
      <c r="J7" s="2876" t="inlineStr">
        <is>
          <t>GPRS</t>
        </is>
      </c>
      <c r="K7" s="2876" t="inlineStr">
        <is>
          <t>900</t>
        </is>
      </c>
      <c r="L7" s="3396"/>
      <c r="M7" s="117"/>
      <c r="N7" s="117"/>
      <c r="O7" s="3397"/>
      <c r="P7" s="6061"/>
      <c r="Q7" s="3397"/>
      <c r="R7" s="3397"/>
      <c r="S7" s="117"/>
      <c r="T7" s="2877">
        <v>37</v>
      </c>
      <c r="U7" s="2877">
        <v>897.4</v>
      </c>
      <c r="V7" s="117"/>
      <c r="W7" s="3398"/>
      <c r="X7" s="2878">
        <v>1</v>
      </c>
      <c r="Y7" s="2824"/>
      <c r="Z7" s="2876"/>
      <c r="AA7" s="3396"/>
      <c r="AB7" s="3396"/>
      <c r="AC7" s="3396"/>
      <c r="AD7" s="3396"/>
      <c r="AE7" s="3396"/>
      <c r="AF7" s="3396"/>
      <c r="AG7" s="3399"/>
      <c r="AH7" s="2964"/>
      <c r="AI7" s="7157"/>
      <c r="AJ7" s="7183">
        <f>AI7+$CL$2</f>
        <v/>
      </c>
      <c r="AK7" s="7146"/>
      <c r="AL7" s="3396"/>
      <c r="AM7" s="117"/>
      <c r="AN7" s="117"/>
      <c r="AO7" s="117"/>
      <c r="AP7" s="117"/>
      <c r="AQ7" s="3400"/>
      <c r="AR7" s="117"/>
      <c r="AS7" s="117"/>
      <c r="AT7" s="3400"/>
      <c r="AU7" s="117"/>
      <c r="AV7" s="117"/>
      <c r="AW7" s="117"/>
      <c r="AX7" s="117"/>
      <c r="AY7" s="117"/>
      <c r="AZ7" s="117"/>
      <c r="BA7" s="117"/>
      <c r="BB7" s="117"/>
      <c r="BC7" s="117"/>
      <c r="BD7" s="117"/>
      <c r="BE7" s="6942">
        <f>MyTimestamp(AI7)</f>
        <v/>
      </c>
      <c r="BF7" s="2825"/>
      <c r="BG7" s="121">
        <f>BE7</f>
        <v/>
      </c>
      <c r="BH7" s="2825"/>
      <c r="BI7" s="2845"/>
      <c r="BJ7" s="117"/>
      <c r="BK7" s="120">
        <f>Overview!$E$7</f>
        <v/>
      </c>
      <c r="BL7" s="117"/>
      <c r="BM7" s="2845"/>
      <c r="BN7" s="812">
        <f>Overview!$P$153</f>
        <v/>
      </c>
      <c r="BO7" s="117"/>
      <c r="BP7" s="117"/>
      <c r="BQ7" s="115"/>
      <c r="BR7" s="1478"/>
      <c r="BS7" s="37"/>
      <c r="BT7" s="233"/>
      <c r="BU7" s="37"/>
      <c r="BV7" s="230"/>
      <c r="BW7" s="228"/>
      <c r="BX7" s="228"/>
      <c r="BY7" s="228"/>
      <c r="BZ7" s="228"/>
      <c r="CA7" s="1597"/>
      <c r="CB7" s="1597"/>
      <c r="CC7" s="1593"/>
      <c r="CD7" s="1593"/>
      <c r="CE7" s="1593"/>
      <c r="CF7" s="1593"/>
      <c r="CG7" s="1593"/>
      <c r="CH7" s="1593"/>
      <c r="CI7" s="1593"/>
      <c r="CJ7" s="1593"/>
      <c r="CK7" s="1593"/>
      <c r="CL7" s="1593"/>
      <c r="CM7" s="1593"/>
      <c r="CN7" s="1593"/>
      <c r="CO7" s="1593"/>
      <c r="CP7" s="1584"/>
      <c r="CQ7" s="1584"/>
      <c r="CR7" s="1584"/>
      <c r="CS7" s="1584"/>
      <c r="CT7" s="1584"/>
      <c r="CU7" s="1584"/>
      <c r="CV7" s="1584"/>
      <c r="CW7" s="1584"/>
      <c r="CX7" s="1584"/>
      <c r="CY7" s="1584"/>
      <c r="CZ7" s="1584"/>
      <c r="DA7" s="1584"/>
      <c r="DB7" s="1584"/>
      <c r="DC7" s="1584"/>
    </row>
    <row r="8" x14ac:dyDescent="0.2">
      <c r="A8" s="1584"/>
      <c r="B8" s="2876"/>
      <c r="C8" s="3393"/>
      <c r="D8" s="812">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812">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3394"/>
      <c r="G8" s="2876">
        <f>Overview!$E$28</f>
        <v/>
      </c>
      <c r="H8" s="3395"/>
      <c r="I8" s="3396"/>
      <c r="J8" s="2876" t="inlineStr">
        <is>
          <t>GPRS</t>
        </is>
      </c>
      <c r="K8" s="2876" t="inlineStr">
        <is>
          <t>900</t>
        </is>
      </c>
      <c r="L8" s="3396"/>
      <c r="M8" s="117"/>
      <c r="N8" s="117"/>
      <c r="O8" s="3397"/>
      <c r="P8" s="6061"/>
      <c r="Q8" s="3397"/>
      <c r="R8" s="3397"/>
      <c r="S8" s="117"/>
      <c r="T8" s="2877">
        <v>124</v>
      </c>
      <c r="U8" s="2877">
        <v>914.8</v>
      </c>
      <c r="V8" s="117"/>
      <c r="W8" s="3398"/>
      <c r="X8" s="2878">
        <v>1</v>
      </c>
      <c r="Y8" s="2824"/>
      <c r="Z8" s="2876"/>
      <c r="AA8" s="3396"/>
      <c r="AB8" s="3396"/>
      <c r="AC8" s="3396"/>
      <c r="AD8" s="3396"/>
      <c r="AE8" s="3396"/>
      <c r="AF8" s="3396"/>
      <c r="AG8" s="3399"/>
      <c r="AH8" s="2964"/>
      <c r="AI8" s="7157"/>
      <c r="AJ8" s="7183">
        <f>AI8+$CL$2</f>
        <v/>
      </c>
      <c r="AK8" s="7146"/>
      <c r="AL8" s="3396"/>
      <c r="AM8" s="117"/>
      <c r="AN8" s="117"/>
      <c r="AO8" s="117"/>
      <c r="AP8" s="117"/>
      <c r="AQ8" s="3400"/>
      <c r="AR8" s="117"/>
      <c r="AS8" s="117"/>
      <c r="AT8" s="3400"/>
      <c r="AU8" s="117"/>
      <c r="AV8" s="117"/>
      <c r="AW8" s="117"/>
      <c r="AX8" s="117"/>
      <c r="AY8" s="117"/>
      <c r="AZ8" s="117"/>
      <c r="BA8" s="117"/>
      <c r="BB8" s="117"/>
      <c r="BC8" s="117"/>
      <c r="BD8" s="117"/>
      <c r="BE8" s="6942">
        <f>MyTimestamp(AI8)</f>
        <v/>
      </c>
      <c r="BF8" s="2825"/>
      <c r="BG8" s="121">
        <f>BE8</f>
        <v/>
      </c>
      <c r="BH8" s="2825"/>
      <c r="BI8" s="2845"/>
      <c r="BJ8" s="117"/>
      <c r="BK8" s="120">
        <f>Overview!$E$7</f>
        <v/>
      </c>
      <c r="BL8" s="117"/>
      <c r="BM8" s="2845"/>
      <c r="BN8" s="812">
        <f>Overview!$P$153</f>
        <v/>
      </c>
      <c r="BO8" s="117"/>
      <c r="BP8" s="117"/>
      <c r="BQ8" s="115"/>
      <c r="BR8" s="1478"/>
      <c r="BS8" s="37"/>
      <c r="BT8" s="233"/>
      <c r="BU8" s="37"/>
      <c r="BV8" s="230"/>
      <c r="BW8" s="228"/>
      <c r="BX8" s="228"/>
      <c r="BY8" s="228"/>
      <c r="BZ8" s="228"/>
      <c r="CA8" s="1597"/>
      <c r="CB8" s="1597"/>
      <c r="CC8" s="1593"/>
      <c r="CD8" s="1593"/>
      <c r="CE8" s="1593"/>
      <c r="CF8" s="1593"/>
      <c r="CG8" s="1593"/>
      <c r="CH8" s="1593"/>
      <c r="CI8" s="1593"/>
      <c r="CJ8" s="1593"/>
      <c r="CK8" s="1593"/>
      <c r="CL8" s="1593"/>
      <c r="CM8" s="1593"/>
      <c r="CN8" s="1593"/>
      <c r="CO8" s="1593"/>
      <c r="CP8" s="1584"/>
      <c r="CQ8" s="1584"/>
      <c r="CR8" s="1584"/>
      <c r="CS8" s="1584"/>
      <c r="CT8" s="1584"/>
      <c r="CU8" s="1584"/>
      <c r="CV8" s="1584"/>
      <c r="CW8" s="1584"/>
      <c r="CX8" s="1584"/>
      <c r="CY8" s="1584"/>
      <c r="CZ8" s="1584"/>
      <c r="DA8" s="1584"/>
      <c r="DB8" s="1584"/>
      <c r="DC8" s="1584"/>
    </row>
    <row r="9" x14ac:dyDescent="0.2">
      <c r="A9" s="1584"/>
      <c r="B9" s="2876"/>
      <c r="C9" s="3393"/>
      <c r="D9" s="812">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812">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3394"/>
      <c r="G9" s="2876">
        <f>Overview!$E$28</f>
        <v/>
      </c>
      <c r="H9" s="3395"/>
      <c r="I9" s="3396"/>
      <c r="J9" s="2876" t="inlineStr">
        <is>
          <t>GPRS</t>
        </is>
      </c>
      <c r="K9" s="2876" t="inlineStr">
        <is>
          <t>900</t>
        </is>
      </c>
      <c r="L9" s="3396"/>
      <c r="M9" s="117"/>
      <c r="N9" s="117"/>
      <c r="O9" s="3397"/>
      <c r="P9" s="6061"/>
      <c r="Q9" s="3397"/>
      <c r="R9" s="3397"/>
      <c r="S9" s="117"/>
      <c r="T9" s="2877">
        <v>975</v>
      </c>
      <c r="U9" s="2877">
        <v>880.2</v>
      </c>
      <c r="V9" s="117"/>
      <c r="W9" s="3398"/>
      <c r="X9" s="2878">
        <v>2</v>
      </c>
      <c r="Y9" s="2824"/>
      <c r="Z9" s="2876"/>
      <c r="AA9" s="3396"/>
      <c r="AB9" s="3396"/>
      <c r="AC9" s="3396"/>
      <c r="AD9" s="3396"/>
      <c r="AE9" s="3396"/>
      <c r="AF9" s="3396"/>
      <c r="AG9" s="3399"/>
      <c r="AH9" s="2964"/>
      <c r="AI9" s="7157"/>
      <c r="AJ9" s="7183">
        <f>AI9+$CL$2</f>
        <v/>
      </c>
      <c r="AK9" s="7146"/>
      <c r="AL9" s="3396"/>
      <c r="AM9" s="117"/>
      <c r="AN9" s="117"/>
      <c r="AO9" s="117"/>
      <c r="AP9" s="117"/>
      <c r="AQ9" s="3400"/>
      <c r="AR9" s="117"/>
      <c r="AS9" s="117"/>
      <c r="AT9" s="3400"/>
      <c r="AU9" s="117"/>
      <c r="AV9" s="117"/>
      <c r="AW9" s="117"/>
      <c r="AX9" s="117"/>
      <c r="AY9" s="117"/>
      <c r="AZ9" s="117"/>
      <c r="BA9" s="117"/>
      <c r="BB9" s="117"/>
      <c r="BC9" s="117"/>
      <c r="BD9" s="117"/>
      <c r="BE9" s="6942">
        <f>MyTimestamp(AI9)</f>
        <v/>
      </c>
      <c r="BF9" s="2825"/>
      <c r="BG9" s="121">
        <f>BE9</f>
        <v/>
      </c>
      <c r="BH9" s="2825"/>
      <c r="BI9" s="2845"/>
      <c r="BJ9" s="117"/>
      <c r="BK9" s="120">
        <f>Overview!$E$7</f>
        <v/>
      </c>
      <c r="BL9" s="117"/>
      <c r="BM9" s="2845"/>
      <c r="BN9" s="812">
        <f>Overview!$P$153</f>
        <v/>
      </c>
      <c r="BO9" s="117"/>
      <c r="BP9" s="117"/>
      <c r="BQ9" s="115"/>
      <c r="BR9" s="1478"/>
      <c r="BS9" s="37"/>
      <c r="BT9" s="233"/>
      <c r="BU9" s="37"/>
      <c r="BV9" s="230"/>
      <c r="BW9" s="228"/>
      <c r="BX9" s="228"/>
      <c r="BY9" s="228"/>
      <c r="BZ9" s="228"/>
      <c r="CA9" s="1597"/>
      <c r="CB9" s="1597"/>
      <c r="CC9" s="1593"/>
      <c r="CD9" s="1593"/>
      <c r="CE9" s="1593"/>
      <c r="CF9" s="1593"/>
      <c r="CG9" s="1593"/>
      <c r="CH9" s="1593"/>
      <c r="CI9" s="1593"/>
      <c r="CJ9" s="1593"/>
      <c r="CK9" s="1593"/>
      <c r="CL9" s="1593"/>
      <c r="CM9" s="1593"/>
      <c r="CN9" s="1593"/>
      <c r="CO9" s="1593"/>
      <c r="CP9" s="1584"/>
      <c r="CQ9" s="1584"/>
      <c r="CR9" s="1584"/>
      <c r="CS9" s="1584"/>
      <c r="CT9" s="1584"/>
      <c r="CU9" s="1584"/>
      <c r="CV9" s="1584"/>
      <c r="CW9" s="1584"/>
      <c r="CX9" s="1584"/>
      <c r="CY9" s="1584"/>
      <c r="CZ9" s="1584"/>
      <c r="DA9" s="1584"/>
      <c r="DB9" s="1584"/>
      <c r="DC9" s="1584"/>
    </row>
    <row r="10" x14ac:dyDescent="0.2">
      <c r="A10" s="1584"/>
      <c r="B10" s="2876"/>
      <c r="C10" s="3393"/>
      <c r="D10" s="812">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v/>
      </c>
      <c r="E10" s="812">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v/>
      </c>
      <c r="F10" s="3394"/>
      <c r="G10" s="2876">
        <f>Overview!$E$28</f>
        <v/>
      </c>
      <c r="H10" s="3395"/>
      <c r="I10" s="3396"/>
      <c r="J10" s="2876" t="inlineStr">
        <is>
          <t>GPRS</t>
        </is>
      </c>
      <c r="K10" s="2876" t="inlineStr">
        <is>
          <t>900</t>
        </is>
      </c>
      <c r="L10" s="3396"/>
      <c r="M10" s="117"/>
      <c r="N10" s="117"/>
      <c r="O10" s="3397"/>
      <c r="P10" s="6061"/>
      <c r="Q10" s="3397"/>
      <c r="R10" s="3397"/>
      <c r="S10" s="117"/>
      <c r="T10" s="2877">
        <v>37</v>
      </c>
      <c r="U10" s="2877">
        <v>897.4</v>
      </c>
      <c r="V10" s="117"/>
      <c r="W10" s="3398"/>
      <c r="X10" s="2878">
        <v>2</v>
      </c>
      <c r="Y10" s="2824"/>
      <c r="Z10" s="2876"/>
      <c r="AA10" s="3396"/>
      <c r="AB10" s="3396"/>
      <c r="AC10" s="3396"/>
      <c r="AD10" s="3396"/>
      <c r="AE10" s="3396"/>
      <c r="AF10" s="3396"/>
      <c r="AG10" s="3399"/>
      <c r="AH10" s="2964"/>
      <c r="AI10" s="7157"/>
      <c r="AJ10" s="7183">
        <f>AI10+$CL$2</f>
        <v/>
      </c>
      <c r="AK10" s="7146"/>
      <c r="AL10" s="3396"/>
      <c r="AM10" s="117"/>
      <c r="AN10" s="117"/>
      <c r="AO10" s="117"/>
      <c r="AP10" s="117"/>
      <c r="AQ10" s="3400"/>
      <c r="AR10" s="117"/>
      <c r="AS10" s="117"/>
      <c r="AT10" s="3400"/>
      <c r="AU10" s="117"/>
      <c r="AV10" s="117"/>
      <c r="AW10" s="117"/>
      <c r="AX10" s="117"/>
      <c r="AY10" s="117"/>
      <c r="AZ10" s="117"/>
      <c r="BA10" s="117"/>
      <c r="BB10" s="117"/>
      <c r="BC10" s="117"/>
      <c r="BD10" s="117"/>
      <c r="BE10" s="6942">
        <f>MyTimestamp(AI10)</f>
        <v/>
      </c>
      <c r="BF10" s="2825"/>
      <c r="BG10" s="121">
        <f>BE10</f>
        <v/>
      </c>
      <c r="BH10" s="2825"/>
      <c r="BI10" s="2845"/>
      <c r="BJ10" s="117"/>
      <c r="BK10" s="120">
        <f>Overview!$E$7</f>
        <v/>
      </c>
      <c r="BL10" s="117"/>
      <c r="BM10" s="2845"/>
      <c r="BN10" s="812">
        <f>Overview!$P$153</f>
        <v/>
      </c>
      <c r="BO10" s="117"/>
      <c r="BP10" s="117"/>
      <c r="BQ10" s="115"/>
      <c r="BR10" s="1478"/>
      <c r="BS10" s="37"/>
      <c r="BT10" s="233"/>
      <c r="BU10" s="37"/>
      <c r="BV10" s="230"/>
      <c r="BW10" s="228"/>
      <c r="BX10" s="228"/>
      <c r="BY10" s="228"/>
      <c r="BZ10" s="228"/>
      <c r="CA10" s="1597"/>
      <c r="CB10" s="1597"/>
      <c r="CC10" s="1593"/>
      <c r="CD10" s="1593"/>
      <c r="CE10" s="1593"/>
      <c r="CF10" s="1593"/>
      <c r="CG10" s="1593"/>
      <c r="CH10" s="1593"/>
      <c r="CI10" s="1593"/>
      <c r="CJ10" s="1593"/>
      <c r="CK10" s="1593"/>
      <c r="CL10" s="1593"/>
      <c r="CM10" s="1593"/>
      <c r="CN10" s="1593"/>
      <c r="CO10" s="1593"/>
      <c r="CP10" s="1584"/>
      <c r="CQ10" s="1584"/>
      <c r="CR10" s="1584"/>
      <c r="CS10" s="1584"/>
      <c r="CT10" s="1584"/>
      <c r="CU10" s="1584"/>
      <c r="CV10" s="1584"/>
      <c r="CW10" s="1584"/>
      <c r="CX10" s="1584"/>
      <c r="CY10" s="1584"/>
      <c r="CZ10" s="1584"/>
      <c r="DA10" s="1584"/>
      <c r="DB10" s="1584"/>
      <c r="DC10" s="1584"/>
    </row>
    <row r="11" x14ac:dyDescent="0.2">
      <c r="A11" s="1584"/>
      <c r="B11" s="2876"/>
      <c r="C11" s="3393"/>
      <c r="D11" s="812">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v/>
      </c>
      <c r="E11" s="812">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v/>
      </c>
      <c r="F11" s="3394"/>
      <c r="G11" s="2876">
        <f>Overview!$E$28</f>
        <v/>
      </c>
      <c r="H11" s="3395"/>
      <c r="I11" s="3396"/>
      <c r="J11" s="2876" t="inlineStr">
        <is>
          <t>GPRS</t>
        </is>
      </c>
      <c r="K11" s="2876" t="inlineStr">
        <is>
          <t>900</t>
        </is>
      </c>
      <c r="L11" s="3396"/>
      <c r="M11" s="117"/>
      <c r="N11" s="117"/>
      <c r="O11" s="3397"/>
      <c r="P11" s="6061"/>
      <c r="Q11" s="3397"/>
      <c r="R11" s="3397"/>
      <c r="S11" s="117"/>
      <c r="T11" s="2877">
        <v>124</v>
      </c>
      <c r="U11" s="2877">
        <v>914.8</v>
      </c>
      <c r="V11" s="117"/>
      <c r="W11" s="3398"/>
      <c r="X11" s="2878">
        <v>2</v>
      </c>
      <c r="Y11" s="2824"/>
      <c r="Z11" s="2876"/>
      <c r="AA11" s="3396"/>
      <c r="AB11" s="3396"/>
      <c r="AC11" s="3396"/>
      <c r="AD11" s="3396"/>
      <c r="AE11" s="3396"/>
      <c r="AF11" s="3396"/>
      <c r="AG11" s="3399"/>
      <c r="AH11" s="2964"/>
      <c r="AI11" s="7157"/>
      <c r="AJ11" s="7183">
        <f>AI11+$CL$2</f>
        <v/>
      </c>
      <c r="AK11" s="7146"/>
      <c r="AL11" s="3396"/>
      <c r="AM11" s="117"/>
      <c r="AN11" s="117"/>
      <c r="AO11" s="117"/>
      <c r="AP11" s="117"/>
      <c r="AQ11" s="3400"/>
      <c r="AR11" s="117"/>
      <c r="AS11" s="117"/>
      <c r="AT11" s="3400"/>
      <c r="AU11" s="117"/>
      <c r="AV11" s="117"/>
      <c r="AW11" s="117"/>
      <c r="AX11" s="117"/>
      <c r="AY11" s="117"/>
      <c r="AZ11" s="117"/>
      <c r="BA11" s="117"/>
      <c r="BB11" s="117"/>
      <c r="BC11" s="117"/>
      <c r="BD11" s="117"/>
      <c r="BE11" s="6942">
        <f>MyTimestamp(AI11)</f>
        <v/>
      </c>
      <c r="BF11" s="2825"/>
      <c r="BG11" s="121">
        <f>BE11</f>
        <v/>
      </c>
      <c r="BH11" s="2825"/>
      <c r="BI11" s="2845"/>
      <c r="BJ11" s="117"/>
      <c r="BK11" s="120">
        <f>Overview!$E$7</f>
        <v/>
      </c>
      <c r="BL11" s="117"/>
      <c r="BM11" s="2845"/>
      <c r="BN11" s="812">
        <f>Overview!$P$153</f>
        <v/>
      </c>
      <c r="BO11" s="117"/>
      <c r="BP11" s="117"/>
      <c r="BQ11" s="115"/>
      <c r="BR11" s="1478"/>
      <c r="BS11" s="37"/>
      <c r="BT11" s="233"/>
      <c r="BU11" s="37"/>
      <c r="BV11" s="230"/>
      <c r="BW11" s="228"/>
      <c r="BX11" s="228"/>
      <c r="BY11" s="228"/>
      <c r="BZ11" s="228"/>
      <c r="CA11" s="1597"/>
      <c r="CB11" s="1597"/>
      <c r="CC11" s="1593"/>
      <c r="CD11" s="1593"/>
      <c r="CE11" s="1593"/>
      <c r="CF11" s="1593"/>
      <c r="CG11" s="1593"/>
      <c r="CH11" s="1593"/>
      <c r="CI11" s="1593"/>
      <c r="CJ11" s="1593"/>
      <c r="CK11" s="1593"/>
      <c r="CL11" s="1593"/>
      <c r="CM11" s="1593"/>
      <c r="CN11" s="1593"/>
      <c r="CO11" s="1593"/>
      <c r="CP11" s="1584"/>
      <c r="CQ11" s="1584"/>
      <c r="CR11" s="1584"/>
      <c r="CS11" s="1584"/>
      <c r="CT11" s="1584"/>
      <c r="CU11" s="1584"/>
      <c r="CV11" s="1584"/>
      <c r="CW11" s="1584"/>
      <c r="CX11" s="1584"/>
      <c r="CY11" s="1584"/>
      <c r="CZ11" s="1584"/>
      <c r="DA11" s="1584"/>
      <c r="DB11" s="1584"/>
      <c r="DC11" s="1584"/>
    </row>
    <row r="12" x14ac:dyDescent="0.2">
      <c r="A12" s="1584"/>
      <c r="B12" s="2876"/>
      <c r="C12" s="3393"/>
      <c r="D12" s="812">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v/>
      </c>
      <c r="E12" s="812">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v/>
      </c>
      <c r="F12" s="3394"/>
      <c r="G12" s="2876">
        <f>Overview!$E$28</f>
        <v/>
      </c>
      <c r="H12" s="3395"/>
      <c r="I12" s="3396"/>
      <c r="J12" s="2876" t="inlineStr">
        <is>
          <t>GPRS</t>
        </is>
      </c>
      <c r="K12" s="2876" t="inlineStr">
        <is>
          <t>900</t>
        </is>
      </c>
      <c r="L12" s="3396"/>
      <c r="M12" s="117"/>
      <c r="N12" s="117"/>
      <c r="O12" s="3397"/>
      <c r="P12" s="6061"/>
      <c r="Q12" s="3397"/>
      <c r="R12" s="3397"/>
      <c r="S12" s="117"/>
      <c r="T12" s="2877">
        <v>975</v>
      </c>
      <c r="U12" s="2877">
        <v>880.2</v>
      </c>
      <c r="V12" s="117"/>
      <c r="W12" s="3398"/>
      <c r="X12" s="2878">
        <v>3</v>
      </c>
      <c r="Y12" s="2824"/>
      <c r="Z12" s="2876"/>
      <c r="AA12" s="3396"/>
      <c r="AB12" s="3396"/>
      <c r="AC12" s="3396"/>
      <c r="AD12" s="3396"/>
      <c r="AE12" s="3396"/>
      <c r="AF12" s="3396"/>
      <c r="AG12" s="3399"/>
      <c r="AH12" s="2964"/>
      <c r="AI12" s="7157"/>
      <c r="AJ12" s="7183">
        <f>AI12+$CL$2</f>
        <v/>
      </c>
      <c r="AK12" s="7146"/>
      <c r="AL12" s="3396"/>
      <c r="AM12" s="117"/>
      <c r="AN12" s="117"/>
      <c r="AO12" s="117"/>
      <c r="AP12" s="117"/>
      <c r="AQ12" s="3400"/>
      <c r="AR12" s="117"/>
      <c r="AS12" s="117"/>
      <c r="AT12" s="3400"/>
      <c r="AU12" s="117"/>
      <c r="AV12" s="117"/>
      <c r="AW12" s="117"/>
      <c r="AX12" s="117"/>
      <c r="AY12" s="117"/>
      <c r="AZ12" s="117"/>
      <c r="BA12" s="117"/>
      <c r="BB12" s="117"/>
      <c r="BC12" s="117"/>
      <c r="BD12" s="117"/>
      <c r="BE12" s="6942">
        <f>MyTimestamp(AI12)</f>
        <v/>
      </c>
      <c r="BF12" s="2825"/>
      <c r="BG12" s="121">
        <f>BE12</f>
        <v/>
      </c>
      <c r="BH12" s="2825"/>
      <c r="BI12" s="2845"/>
      <c r="BJ12" s="117"/>
      <c r="BK12" s="120">
        <f>Overview!$E$7</f>
        <v/>
      </c>
      <c r="BL12" s="117"/>
      <c r="BM12" s="2845"/>
      <c r="BN12" s="812">
        <f>Overview!$P$153</f>
        <v/>
      </c>
      <c r="BO12" s="117"/>
      <c r="BP12" s="117"/>
      <c r="BQ12" s="115"/>
      <c r="BR12" s="1478"/>
      <c r="BS12" s="37"/>
      <c r="BT12" s="233"/>
      <c r="BU12" s="37"/>
      <c r="BV12" s="230"/>
      <c r="BW12" s="228"/>
      <c r="BX12" s="228"/>
      <c r="BY12" s="228"/>
      <c r="BZ12" s="228"/>
      <c r="CA12" s="1597"/>
      <c r="CB12" s="1597"/>
      <c r="CC12" s="1593"/>
      <c r="CD12" s="1593"/>
      <c r="CE12" s="1593"/>
      <c r="CF12" s="1593"/>
      <c r="CG12" s="1593"/>
      <c r="CH12" s="1593"/>
      <c r="CI12" s="1593"/>
      <c r="CJ12" s="1593"/>
      <c r="CK12" s="1593"/>
      <c r="CL12" s="1593"/>
      <c r="CM12" s="1593"/>
      <c r="CN12" s="1593"/>
      <c r="CO12" s="1593"/>
      <c r="CP12" s="1584"/>
      <c r="CQ12" s="1584"/>
      <c r="CR12" s="1584"/>
      <c r="CS12" s="1584"/>
      <c r="CT12" s="1584"/>
      <c r="CU12" s="1584"/>
      <c r="CV12" s="1584"/>
      <c r="CW12" s="1584"/>
      <c r="CX12" s="1584"/>
      <c r="CY12" s="1584"/>
      <c r="CZ12" s="1584"/>
      <c r="DA12" s="1584"/>
      <c r="DB12" s="1584"/>
      <c r="DC12" s="1584"/>
    </row>
    <row r="13" x14ac:dyDescent="0.2">
      <c r="A13" s="1584"/>
      <c r="B13" s="2876"/>
      <c r="C13" s="3393"/>
      <c r="D13" s="812">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v/>
      </c>
      <c r="E13" s="812">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v/>
      </c>
      <c r="F13" s="3394"/>
      <c r="G13" s="2876">
        <f>Overview!$E$28</f>
        <v/>
      </c>
      <c r="H13" s="3395"/>
      <c r="I13" s="3396"/>
      <c r="J13" s="2876" t="inlineStr">
        <is>
          <t>GPRS</t>
        </is>
      </c>
      <c r="K13" s="2876" t="inlineStr">
        <is>
          <t>900</t>
        </is>
      </c>
      <c r="L13" s="3396"/>
      <c r="M13" s="117"/>
      <c r="N13" s="117"/>
      <c r="O13" s="3397"/>
      <c r="P13" s="6061"/>
      <c r="Q13" s="3397"/>
      <c r="R13" s="3397"/>
      <c r="S13" s="117"/>
      <c r="T13" s="2877">
        <v>37</v>
      </c>
      <c r="U13" s="2877">
        <v>897.4</v>
      </c>
      <c r="V13" s="117"/>
      <c r="W13" s="3398"/>
      <c r="X13" s="2878">
        <v>3</v>
      </c>
      <c r="Y13" s="2824"/>
      <c r="Z13" s="2876"/>
      <c r="AA13" s="3396"/>
      <c r="AB13" s="3396"/>
      <c r="AC13" s="3396"/>
      <c r="AD13" s="3396"/>
      <c r="AE13" s="3396"/>
      <c r="AF13" s="3396"/>
      <c r="AG13" s="3399"/>
      <c r="AH13" s="2964"/>
      <c r="AI13" s="7157"/>
      <c r="AJ13" s="7183">
        <f>AI13+$CL$2</f>
        <v/>
      </c>
      <c r="AK13" s="7146"/>
      <c r="AL13" s="3396"/>
      <c r="AM13" s="117"/>
      <c r="AN13" s="117"/>
      <c r="AO13" s="117"/>
      <c r="AP13" s="117"/>
      <c r="AQ13" s="3400"/>
      <c r="AR13" s="117"/>
      <c r="AS13" s="117"/>
      <c r="AT13" s="3400"/>
      <c r="AU13" s="117"/>
      <c r="AV13" s="117"/>
      <c r="AW13" s="117"/>
      <c r="AX13" s="117"/>
      <c r="AY13" s="117"/>
      <c r="AZ13" s="117"/>
      <c r="BA13" s="117"/>
      <c r="BB13" s="117"/>
      <c r="BC13" s="117"/>
      <c r="BD13" s="117"/>
      <c r="BE13" s="6942">
        <f>MyTimestamp(AI13)</f>
        <v/>
      </c>
      <c r="BF13" s="2825"/>
      <c r="BG13" s="121">
        <f>BE13</f>
        <v/>
      </c>
      <c r="BH13" s="2825"/>
      <c r="BI13" s="2845"/>
      <c r="BJ13" s="117"/>
      <c r="BK13" s="120">
        <f>Overview!$E$7</f>
        <v/>
      </c>
      <c r="BL13" s="117"/>
      <c r="BM13" s="2845"/>
      <c r="BN13" s="812">
        <f>Overview!$P$153</f>
        <v/>
      </c>
      <c r="BO13" s="117"/>
      <c r="BP13" s="117"/>
      <c r="BQ13" s="115"/>
      <c r="BR13" s="1478"/>
      <c r="BS13" s="37"/>
      <c r="BT13" s="233"/>
      <c r="BU13" s="37"/>
      <c r="BV13" s="230"/>
      <c r="BW13" s="228"/>
      <c r="BX13" s="228"/>
      <c r="BY13" s="228"/>
      <c r="BZ13" s="228"/>
      <c r="CA13" s="1597"/>
      <c r="CB13" s="1597"/>
      <c r="CC13" s="1593"/>
      <c r="CD13" s="1593"/>
      <c r="CE13" s="1593"/>
      <c r="CF13" s="1593"/>
      <c r="CG13" s="1593"/>
      <c r="CH13" s="1593"/>
      <c r="CI13" s="1593"/>
      <c r="CJ13" s="1593"/>
      <c r="CK13" s="1593"/>
      <c r="CL13" s="1593"/>
      <c r="CM13" s="1593"/>
      <c r="CN13" s="1593"/>
      <c r="CO13" s="1593"/>
      <c r="CP13" s="1584"/>
      <c r="CQ13" s="1584"/>
      <c r="CR13" s="1584"/>
      <c r="CS13" s="1584"/>
      <c r="CT13" s="1584"/>
      <c r="CU13" s="1584"/>
      <c r="CV13" s="1584"/>
      <c r="CW13" s="1584"/>
      <c r="CX13" s="1584"/>
      <c r="CY13" s="1584"/>
      <c r="CZ13" s="1584"/>
      <c r="DA13" s="1584"/>
      <c r="DB13" s="1584"/>
      <c r="DC13" s="1584"/>
    </row>
    <row r="14" x14ac:dyDescent="0.2">
      <c r="A14" s="1584"/>
      <c r="B14" s="2876"/>
      <c r="C14" s="3393"/>
      <c r="D14" s="812">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v/>
      </c>
      <c r="E14" s="812">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v/>
      </c>
      <c r="F14" s="3394"/>
      <c r="G14" s="2876">
        <f>Overview!$E$28</f>
        <v/>
      </c>
      <c r="H14" s="3395"/>
      <c r="I14" s="3396"/>
      <c r="J14" s="2876" t="inlineStr">
        <is>
          <t>GPRS</t>
        </is>
      </c>
      <c r="K14" s="2876" t="inlineStr">
        <is>
          <t>900</t>
        </is>
      </c>
      <c r="L14" s="3396"/>
      <c r="M14" s="117"/>
      <c r="N14" s="117"/>
      <c r="O14" s="3397"/>
      <c r="P14" s="6061"/>
      <c r="Q14" s="3397"/>
      <c r="R14" s="3397"/>
      <c r="S14" s="117"/>
      <c r="T14" s="2877">
        <v>124</v>
      </c>
      <c r="U14" s="2877">
        <v>914.8</v>
      </c>
      <c r="V14" s="117"/>
      <c r="W14" s="3398"/>
      <c r="X14" s="2878">
        <v>3</v>
      </c>
      <c r="Y14" s="2824"/>
      <c r="Z14" s="2876"/>
      <c r="AA14" s="3396"/>
      <c r="AB14" s="3396"/>
      <c r="AC14" s="3396"/>
      <c r="AD14" s="3396"/>
      <c r="AE14" s="3396"/>
      <c r="AF14" s="3396"/>
      <c r="AG14" s="3399"/>
      <c r="AH14" s="2964"/>
      <c r="AI14" s="7157"/>
      <c r="AJ14" s="7183">
        <f>AI14+$CL$2</f>
        <v/>
      </c>
      <c r="AK14" s="7146"/>
      <c r="AL14" s="3396"/>
      <c r="AM14" s="117"/>
      <c r="AN14" s="117"/>
      <c r="AO14" s="117"/>
      <c r="AP14" s="117"/>
      <c r="AQ14" s="3400"/>
      <c r="AR14" s="117"/>
      <c r="AS14" s="117"/>
      <c r="AT14" s="3400"/>
      <c r="AU14" s="117"/>
      <c r="AV14" s="117"/>
      <c r="AW14" s="117"/>
      <c r="AX14" s="117"/>
      <c r="AY14" s="117"/>
      <c r="AZ14" s="117"/>
      <c r="BA14" s="117"/>
      <c r="BB14" s="117"/>
      <c r="BC14" s="117"/>
      <c r="BD14" s="117"/>
      <c r="BE14" s="6942">
        <f>MyTimestamp(AI14)</f>
        <v/>
      </c>
      <c r="BF14" s="2825"/>
      <c r="BG14" s="121">
        <f>BE14</f>
        <v/>
      </c>
      <c r="BH14" s="2825"/>
      <c r="BI14" s="2845"/>
      <c r="BJ14" s="117"/>
      <c r="BK14" s="120">
        <f>Overview!$E$7</f>
        <v/>
      </c>
      <c r="BL14" s="117"/>
      <c r="BM14" s="2845"/>
      <c r="BN14" s="812">
        <f>Overview!$P$153</f>
        <v/>
      </c>
      <c r="BO14" s="117"/>
      <c r="BP14" s="117"/>
      <c r="BQ14" s="115"/>
      <c r="BR14" s="1478"/>
      <c r="BS14" s="37"/>
      <c r="BT14" s="233"/>
      <c r="BU14" s="37"/>
      <c r="BV14" s="230"/>
      <c r="BW14" s="228"/>
      <c r="BX14" s="228"/>
      <c r="BY14" s="228"/>
      <c r="BZ14" s="228"/>
      <c r="CA14" s="1597"/>
      <c r="CB14" s="1597"/>
      <c r="CC14" s="1593"/>
      <c r="CD14" s="1593"/>
      <c r="CE14" s="1593"/>
      <c r="CF14" s="1593"/>
      <c r="CG14" s="1593"/>
      <c r="CH14" s="1593"/>
      <c r="CI14" s="1593"/>
      <c r="CJ14" s="1593"/>
      <c r="CK14" s="1593"/>
      <c r="CL14" s="1593"/>
      <c r="CM14" s="1593"/>
      <c r="CN14" s="1593"/>
      <c r="CO14" s="1593"/>
      <c r="CP14" s="1584"/>
      <c r="CQ14" s="1584"/>
      <c r="CR14" s="1584"/>
      <c r="CS14" s="1584"/>
      <c r="CT14" s="1584"/>
      <c r="CU14" s="1584"/>
      <c r="CV14" s="1584"/>
      <c r="CW14" s="1584"/>
      <c r="CX14" s="1584"/>
      <c r="CY14" s="1584"/>
      <c r="CZ14" s="1584"/>
      <c r="DA14" s="1584"/>
      <c r="DB14" s="1584"/>
      <c r="DC14" s="1584"/>
    </row>
    <row r="15" x14ac:dyDescent="0.2">
      <c r="A15" s="1584"/>
      <c r="B15" s="2959"/>
      <c r="C15" s="3393"/>
      <c r="D15" s="812">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v/>
      </c>
      <c r="E15" s="812">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v/>
      </c>
      <c r="F15" s="3394"/>
      <c r="G15" s="2960">
        <f>Overview!$E$28</f>
        <v/>
      </c>
      <c r="H15" s="3395"/>
      <c r="I15" s="3396"/>
      <c r="J15" s="2959" t="inlineStr">
        <is>
          <t>WCDMA</t>
        </is>
      </c>
      <c r="K15" s="2960" t="inlineStr">
        <is>
          <t>FDDI</t>
        </is>
      </c>
      <c r="L15" s="3396"/>
      <c r="M15" s="117"/>
      <c r="N15" s="117"/>
      <c r="O15" s="3397"/>
      <c r="P15" s="6061"/>
      <c r="Q15" s="3397"/>
      <c r="R15" s="3397"/>
      <c r="S15" s="117"/>
      <c r="T15" s="2961">
        <v>9612</v>
      </c>
      <c r="U15" s="2962">
        <v>1922.4</v>
      </c>
      <c r="V15" s="117"/>
      <c r="W15" s="3398"/>
      <c r="X15" s="2963"/>
      <c r="Y15" s="2824"/>
      <c r="Z15" s="2824"/>
      <c r="AA15" s="3396"/>
      <c r="AB15" s="3396"/>
      <c r="AC15" s="3396"/>
      <c r="AD15" s="3396"/>
      <c r="AE15" s="3396"/>
      <c r="AF15" s="3396"/>
      <c r="AG15" s="3399"/>
      <c r="AH15" s="7148"/>
      <c r="AI15" s="7161"/>
      <c r="AJ15" s="7207"/>
      <c r="AK15" s="7146"/>
      <c r="AL15" s="3396"/>
      <c r="AM15" s="117"/>
      <c r="AN15" s="117"/>
      <c r="AO15" s="117"/>
      <c r="AP15" s="117"/>
      <c r="AQ15" s="3400"/>
      <c r="AR15" s="117"/>
      <c r="AS15" s="117"/>
      <c r="AT15" s="3400"/>
      <c r="AU15" s="117"/>
      <c r="AV15" s="117"/>
      <c r="AW15" s="117"/>
      <c r="AX15" s="117"/>
      <c r="AY15" s="117"/>
      <c r="AZ15" s="117"/>
      <c r="BA15" s="117"/>
      <c r="BB15" s="117"/>
      <c r="BC15" s="117"/>
      <c r="BD15" s="117"/>
      <c r="BE15" s="6942">
        <f>MyTimestamp(AH15)</f>
        <v/>
      </c>
      <c r="BF15" s="2825"/>
      <c r="BG15" s="121">
        <f>BE15</f>
        <v/>
      </c>
      <c r="BH15" s="2825"/>
      <c r="BI15" s="2845"/>
      <c r="BJ15" s="117"/>
      <c r="BK15" s="120">
        <f>Overview!$E$7</f>
        <v/>
      </c>
      <c r="BL15" s="117"/>
      <c r="BM15" s="2845"/>
      <c r="BN15" s="812">
        <f>Overview!$P$153</f>
        <v/>
      </c>
      <c r="BO15" s="117"/>
      <c r="BP15" s="117"/>
      <c r="BQ15" s="115"/>
      <c r="BR15" s="1478"/>
      <c r="BS15" s="37"/>
      <c r="BT15" s="234"/>
      <c r="BU15" s="37"/>
      <c r="BV15" s="355"/>
      <c r="BW15" s="228"/>
      <c r="BX15" s="228"/>
      <c r="BY15" s="228"/>
      <c r="BZ15" s="228"/>
      <c r="CA15" s="1597"/>
      <c r="CB15" s="1597"/>
      <c r="CC15" s="1593"/>
      <c r="CD15" s="1593"/>
      <c r="CE15" s="1593"/>
      <c r="CF15" s="1593"/>
      <c r="CG15" s="1593"/>
      <c r="CH15" s="1593"/>
      <c r="CI15" s="1593"/>
      <c r="CJ15" s="1593"/>
      <c r="CK15" s="1593"/>
      <c r="CL15" s="1593"/>
      <c r="CM15" s="1593"/>
      <c r="CN15" s="1593"/>
      <c r="CO15" s="1593"/>
      <c r="CP15" s="1584"/>
      <c r="CQ15" s="1584"/>
      <c r="CR15" s="1584"/>
      <c r="CS15" s="1584"/>
      <c r="CT15" s="1584"/>
      <c r="CU15" s="1584"/>
      <c r="CV15" s="1584"/>
      <c r="CW15" s="1584"/>
      <c r="CX15" s="1584"/>
      <c r="CY15" s="1584"/>
      <c r="CZ15" s="1584"/>
      <c r="DA15" s="1584"/>
      <c r="DB15" s="1584"/>
      <c r="DC15" s="1584"/>
    </row>
    <row r="16" x14ac:dyDescent="0.2">
      <c r="A16" s="1584"/>
      <c r="B16" s="2959"/>
      <c r="C16" s="3393"/>
      <c r="D16" s="812">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v/>
      </c>
      <c r="E16" s="812">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v/>
      </c>
      <c r="F16" s="3394"/>
      <c r="G16" s="2960">
        <f>Overview!$E$28</f>
        <v/>
      </c>
      <c r="H16" s="3395"/>
      <c r="I16" s="3396"/>
      <c r="J16" s="2959" t="inlineStr">
        <is>
          <t>WCDMA</t>
        </is>
      </c>
      <c r="K16" s="2960" t="inlineStr">
        <is>
          <t>FDDI</t>
        </is>
      </c>
      <c r="L16" s="3396"/>
      <c r="M16" s="117"/>
      <c r="N16" s="117"/>
      <c r="O16" s="3397"/>
      <c r="P16" s="6061"/>
      <c r="Q16" s="3397"/>
      <c r="R16" s="3397"/>
      <c r="S16" s="117"/>
      <c r="T16" s="2961">
        <v>9750</v>
      </c>
      <c r="U16" s="2962">
        <v>1950</v>
      </c>
      <c r="V16" s="117"/>
      <c r="W16" s="3398"/>
      <c r="X16" s="2963"/>
      <c r="Y16" s="2824"/>
      <c r="Z16" s="2824"/>
      <c r="AA16" s="3396"/>
      <c r="AB16" s="3396"/>
      <c r="AC16" s="3396"/>
      <c r="AD16" s="3396"/>
      <c r="AE16" s="3396"/>
      <c r="AF16" s="3396"/>
      <c r="AG16" s="3399"/>
      <c r="AH16" s="7148"/>
      <c r="AI16" s="7161"/>
      <c r="AJ16" s="7207"/>
      <c r="AK16" s="7146"/>
      <c r="AL16" s="3396"/>
      <c r="AM16" s="117"/>
      <c r="AN16" s="117"/>
      <c r="AO16" s="117"/>
      <c r="AP16" s="117"/>
      <c r="AQ16" s="3400"/>
      <c r="AR16" s="117"/>
      <c r="AS16" s="117"/>
      <c r="AT16" s="3400"/>
      <c r="AU16" s="117"/>
      <c r="AV16" s="117"/>
      <c r="AW16" s="117"/>
      <c r="AX16" s="117"/>
      <c r="AY16" s="117"/>
      <c r="AZ16" s="117"/>
      <c r="BA16" s="117"/>
      <c r="BB16" s="117"/>
      <c r="BC16" s="117"/>
      <c r="BD16" s="117"/>
      <c r="BE16" s="6942">
        <f>MyTimestamp(AH16)</f>
        <v/>
      </c>
      <c r="BF16" s="2825"/>
      <c r="BG16" s="121">
        <f>BE16</f>
        <v/>
      </c>
      <c r="BH16" s="2825"/>
      <c r="BI16" s="2845"/>
      <c r="BJ16" s="117"/>
      <c r="BK16" s="120">
        <f>Overview!$E$7</f>
        <v/>
      </c>
      <c r="BL16" s="117"/>
      <c r="BM16" s="2845"/>
      <c r="BN16" s="812">
        <f>Overview!$P$153</f>
        <v/>
      </c>
      <c r="BO16" s="117"/>
      <c r="BP16" s="117"/>
      <c r="BQ16" s="115"/>
      <c r="BR16" s="1478"/>
      <c r="BS16" s="37"/>
      <c r="BT16" s="234"/>
      <c r="BU16" s="37"/>
      <c r="BV16" s="355"/>
      <c r="BW16" s="228"/>
      <c r="BX16" s="228"/>
      <c r="BY16" s="228"/>
      <c r="BZ16" s="228"/>
      <c r="CA16" s="1597"/>
      <c r="CB16" s="1597"/>
      <c r="CC16" s="1593"/>
      <c r="CD16" s="1593"/>
      <c r="CE16" s="1593"/>
      <c r="CF16" s="1593"/>
      <c r="CG16" s="1593"/>
      <c r="CH16" s="1593"/>
      <c r="CI16" s="1593"/>
      <c r="CJ16" s="1593"/>
      <c r="CK16" s="1593"/>
      <c r="CL16" s="1593"/>
      <c r="CM16" s="1593"/>
      <c r="CN16" s="1593"/>
      <c r="CO16" s="1593"/>
      <c r="CP16" s="1584"/>
      <c r="CQ16" s="1584"/>
      <c r="CR16" s="1584"/>
      <c r="CS16" s="1584"/>
      <c r="CT16" s="1584"/>
      <c r="CU16" s="1584"/>
      <c r="CV16" s="1584"/>
      <c r="CW16" s="1584"/>
      <c r="CX16" s="1584"/>
      <c r="CY16" s="1584"/>
      <c r="CZ16" s="1584"/>
      <c r="DA16" s="1584"/>
      <c r="DB16" s="1584"/>
      <c r="DC16" s="1584"/>
    </row>
    <row r="17" x14ac:dyDescent="0.2">
      <c r="A17" s="1584"/>
      <c r="B17" s="2959"/>
      <c r="C17" s="3393"/>
      <c r="D17" s="812">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v/>
      </c>
      <c r="E17" s="812">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v/>
      </c>
      <c r="F17" s="3394"/>
      <c r="G17" s="2960">
        <f>Overview!$E$28</f>
        <v/>
      </c>
      <c r="H17" s="3395"/>
      <c r="I17" s="3396"/>
      <c r="J17" s="2959" t="inlineStr">
        <is>
          <t>WCDMA</t>
        </is>
      </c>
      <c r="K17" s="2960" t="inlineStr">
        <is>
          <t>FDDI</t>
        </is>
      </c>
      <c r="L17" s="3396"/>
      <c r="M17" s="117"/>
      <c r="N17" s="117"/>
      <c r="O17" s="3397"/>
      <c r="P17" s="6061"/>
      <c r="Q17" s="3397"/>
      <c r="R17" s="3397"/>
      <c r="S17" s="117"/>
      <c r="T17" s="2961">
        <v>9888</v>
      </c>
      <c r="U17" s="2962">
        <v>1977.6</v>
      </c>
      <c r="V17" s="117"/>
      <c r="W17" s="3398"/>
      <c r="X17" s="2963"/>
      <c r="Y17" s="2824"/>
      <c r="Z17" s="2824"/>
      <c r="AA17" s="3396"/>
      <c r="AB17" s="3396"/>
      <c r="AC17" s="3396"/>
      <c r="AD17" s="3396"/>
      <c r="AE17" s="3396"/>
      <c r="AF17" s="3396"/>
      <c r="AG17" s="3399"/>
      <c r="AH17" s="7148"/>
      <c r="AI17" s="7161"/>
      <c r="AJ17" s="7207"/>
      <c r="AK17" s="7146"/>
      <c r="AL17" s="3396"/>
      <c r="AM17" s="117"/>
      <c r="AN17" s="117"/>
      <c r="AO17" s="117"/>
      <c r="AP17" s="117"/>
      <c r="AQ17" s="3400"/>
      <c r="AR17" s="117"/>
      <c r="AS17" s="117"/>
      <c r="AT17" s="3400"/>
      <c r="AU17" s="117"/>
      <c r="AV17" s="117"/>
      <c r="AW17" s="117"/>
      <c r="AX17" s="117"/>
      <c r="AY17" s="117"/>
      <c r="AZ17" s="117"/>
      <c r="BA17" s="117"/>
      <c r="BB17" s="117"/>
      <c r="BC17" s="117"/>
      <c r="BD17" s="117"/>
      <c r="BE17" s="6942">
        <f>MyTimestamp(AH17)</f>
        <v/>
      </c>
      <c r="BF17" s="2825"/>
      <c r="BG17" s="121">
        <f>BE17</f>
        <v/>
      </c>
      <c r="BH17" s="2825"/>
      <c r="BI17" s="2845"/>
      <c r="BJ17" s="117"/>
      <c r="BK17" s="120">
        <f>Overview!$E$7</f>
        <v/>
      </c>
      <c r="BL17" s="117"/>
      <c r="BM17" s="2845"/>
      <c r="BN17" s="812">
        <f>Overview!$P$153</f>
        <v/>
      </c>
      <c r="BO17" s="117"/>
      <c r="BP17" s="117"/>
      <c r="BQ17" s="115"/>
      <c r="BR17" s="1478"/>
      <c r="BS17" s="37"/>
      <c r="BT17" s="234"/>
      <c r="BU17" s="37"/>
      <c r="BV17" s="355"/>
      <c r="BW17" s="228"/>
      <c r="BX17" s="228"/>
      <c r="BY17" s="228"/>
      <c r="BZ17" s="228"/>
      <c r="CA17" s="1597"/>
      <c r="CB17" s="1597"/>
      <c r="CC17" s="1593"/>
      <c r="CD17" s="1593"/>
      <c r="CE17" s="1593"/>
      <c r="CF17" s="1593"/>
      <c r="CG17" s="1593"/>
      <c r="CH17" s="1593"/>
      <c r="CI17" s="1593"/>
      <c r="CJ17" s="1593"/>
      <c r="CK17" s="1593"/>
      <c r="CL17" s="1593"/>
      <c r="CM17" s="1593"/>
      <c r="CN17" s="1593"/>
      <c r="CO17" s="1593"/>
      <c r="CP17" s="1584"/>
      <c r="CQ17" s="1584"/>
      <c r="CR17" s="1584"/>
      <c r="CS17" s="1584"/>
      <c r="CT17" s="1584"/>
      <c r="CU17" s="1584"/>
      <c r="CV17" s="1584"/>
      <c r="CW17" s="1584"/>
      <c r="CX17" s="1584"/>
      <c r="CY17" s="1584"/>
      <c r="CZ17" s="1584"/>
      <c r="DA17" s="1584"/>
      <c r="DB17" s="1584"/>
      <c r="DC17" s="1584"/>
    </row>
  </sheetData>
  <sheetProtection sheet="1" autoFilter="0"/>
  <autoFilter ref="B2:BR17" xr:uid="{00000000-0009-0000-0000-000002000000}"/>
  <mergeCells count="1">
    <mergeCell ref="BT2:BV2"/>
  </mergeCells>
  <conditionalFormatting sqref="AI3">
    <cfRule type="expression" dxfId="251" priority="1759" stopIfTrue="1">
      <formula>IF(AI3&lt;&gt;"",IF(AI3=MAX(AI3:AI5),TRUE,FALSE))</formula>
    </cfRule>
  </conditionalFormatting>
  <conditionalFormatting sqref="AI4:AI17">
    <cfRule type="expression" dxfId="250" priority="1757" stopIfTrue="1">
      <formula>IF(AI4&lt;&gt;"",IF(AI4=MAX(AI3:AI5),TRUE,FALSE))</formula>
    </cfRule>
  </conditionalFormatting>
  <dataValidations disablePrompts="1" count="10">
    <dataValidation type="list" allowBlank="1" showErrorMessage="1" sqref="BP3:BP17" xr:uid="{00000000-0002-0000-0200-000000000000}">
      <formula1>"Yes,No,N/A"</formula1>
    </dataValidation>
    <dataValidation type="list" allowBlank="1" showErrorMessage="1" sqref="AG3:AG17" xr:uid="{00000000-0002-0000-0200-000001000000}">
      <formula1>"F,I,N/A,P"</formula1>
    </dataValidation>
    <dataValidation type="list" allowBlank="1" showErrorMessage="1" sqref="AF3:AF17" xr:uid="{00000000-0002-0000-0200-000002000000}">
      <formula1>"10-g,1-g"</formula1>
    </dataValidation>
    <dataValidation type="decimal" allowBlank="1" showErrorMessage="1" sqref="AA3:AA17 AK3:AK17" xr:uid="{00000000-0002-0000-0200-000004000000}">
      <formula1>0</formula1>
      <formula2>1000</formula2>
    </dataValidation>
    <dataValidation type="decimal" allowBlank="1" showErrorMessage="1" sqref="BD3:BD17" xr:uid="{00000000-0002-0000-0200-000005000000}">
      <formula1>0</formula1>
      <formula2>100</formula2>
    </dataValidation>
    <dataValidation type="decimal" allowBlank="1" showErrorMessage="1" sqref="AE3:AE17" xr:uid="{00000000-0002-0000-0200-000006000000}">
      <formula1>0</formula1>
      <formula2>200</formula2>
    </dataValidation>
    <dataValidation type="decimal" allowBlank="1" showErrorMessage="1" sqref="AQ3:AQ17" xr:uid="{00000000-0002-0000-0200-000007000000}">
      <formula1>2</formula1>
      <formula2>1000</formula2>
    </dataValidation>
    <dataValidation type="decimal" allowBlank="1" showErrorMessage="1" sqref="AS3:AS17 AM3:AN17 AX3:AX17" xr:uid="{00000000-0002-0000-0200-000008000000}">
      <formula1>-100</formula1>
      <formula2>100</formula2>
    </dataValidation>
    <dataValidation allowBlank="1" showErrorMessage="1" sqref="AY2" xr:uid="{00000000-0002-0000-0200-000009000000}"/>
    <dataValidation type="list" allowBlank="1" showErrorMessage="1" sqref="S3:S17" xr:uid="{00000000-0002-0000-0200-00000A000000}">
      <formula1>"1RB Mid,100% RB,50% RB Mid,50% RB High,1RB High,50% RB Low,1RB Low"</formula1>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8">
    <tabColor theme="7" tint="0.59999389629810485"/>
  </sheetPr>
  <dimension ref="A1:DL170"/>
  <sheetViews>
    <sheetView zoomScale="85" zoomScaleNormal="85" workbookViewId="0">
      <pane ySplit="2" topLeftCell="A3" activePane="bottomLeft" state="frozen"/>
      <selection activeCell="B1" sqref="B1"/>
      <selection pane="bottomLeft" activeCell="A3" sqref="A3"/>
    </sheetView>
  </sheetViews>
  <sheetFormatPr baseColWidth="10" defaultColWidth="11.42578125" defaultRowHeight="12.75" x14ac:dyDescent="0.2"/>
  <cols>
    <col min="1" max="1" width="2.5703125" style="37" customWidth="1"/>
    <col min="2" max="2" width="15.85546875" style="37" customWidth="1"/>
    <col min="3" max="3" width="5.5703125" style="37" hidden="1" customWidth="1"/>
    <col min="4" max="4" width="50.7109375" style="37" hidden="1" customWidth="1"/>
    <col min="5" max="5" width="15.42578125" style="37" hidden="1" customWidth="1"/>
    <col min="6" max="6" width="9.5703125" style="165" hidden="1" customWidth="1"/>
    <col min="7" max="7" width="5.42578125" style="37" customWidth="1"/>
    <col min="8" max="9" width="15.42578125" style="37" hidden="1" customWidth="1"/>
    <col min="10" max="10" width="13.42578125" style="37" customWidth="1"/>
    <col min="11" max="11" width="7.5703125" style="37" customWidth="1"/>
    <col min="12" max="12" width="15.42578125" style="37" hidden="1" customWidth="1"/>
    <col min="13" max="13" width="10.42578125" style="37" customWidth="1"/>
    <col min="14" max="14" width="7.85546875" style="37" customWidth="1"/>
    <col min="15" max="15" width="5.85546875" style="1501" customWidth="1"/>
    <col min="16" max="16" width="13.28515625" style="6067" hidden="1" customWidth="1"/>
    <col min="17" max="17" width="10" style="1501" customWidth="1"/>
    <col min="18" max="18" width="7.42578125" style="1501" customWidth="1"/>
    <col min="19" max="19" width="13" style="1501" customWidth="1"/>
    <col min="20" max="20" width="8.5703125" style="37" bestFit="1" customWidth="1"/>
    <col min="21" max="21" width="10.5703125" style="37" customWidth="1"/>
    <col min="22" max="33" width="15.42578125" style="37" hidden="1" customWidth="1"/>
    <col min="34" max="34" width="12.7109375" style="2465" customWidth="1"/>
    <col min="35" max="35" width="22" style="37" hidden="1" customWidth="1"/>
    <col min="36" max="56" width="15.42578125" style="37" hidden="1" customWidth="1"/>
    <col min="57" max="57" width="19.5703125" style="3210" customWidth="1"/>
    <col min="58" max="58" width="10.42578125" style="3328" customWidth="1"/>
    <col min="59" max="59" width="19.5703125" style="1508" hidden="1" customWidth="1"/>
    <col min="60" max="60" width="11.5703125" style="3328" customWidth="1"/>
    <col min="61" max="61" width="11.5703125" style="1501" customWidth="1"/>
    <col min="62" max="64" width="15.42578125" style="37" hidden="1" customWidth="1"/>
    <col min="65" max="65" width="18.85546875" style="37" customWidth="1"/>
    <col min="66" max="70" width="15.42578125" style="37" hidden="1" customWidth="1"/>
    <col min="71" max="71" width="11.28515625" style="5817" customWidth="1"/>
    <col min="72" max="72" width="9.140625" style="1501" customWidth="1"/>
    <col min="73" max="73" width="20.140625" style="37" customWidth="1"/>
    <col min="74" max="74" width="13.5703125" style="37" hidden="1" customWidth="1"/>
    <col min="75" max="75" width="15.5703125" style="37" hidden="1" customWidth="1"/>
    <col min="76" max="76" width="14.42578125" style="37" hidden="1" customWidth="1"/>
    <col min="77" max="81" width="11.42578125" style="37" hidden="1" customWidth="1"/>
    <col min="82" max="106" width="15.5703125" style="37" hidden="1" customWidth="1"/>
    <col min="107" max="107" width="36.42578125" style="37" hidden="1" customWidth="1"/>
    <col min="108" max="112" width="11.42578125" style="1584"/>
    <col min="113" max="114" width="11" style="1584" customWidth="1"/>
    <col min="115" max="116" width="11.42578125" style="1584"/>
    <col min="117" max="16384" width="11.42578125" style="37"/>
  </cols>
  <sheetData>
    <row r="1" customHeight="1" ht="15" x14ac:dyDescent="0.25">
      <c r="A1" s="1584"/>
      <c r="B1" s="1584"/>
      <c r="C1" s="1584"/>
      <c r="D1" s="1584"/>
      <c r="E1" s="1584"/>
      <c r="F1" s="1585"/>
      <c r="G1" s="1584"/>
      <c r="H1" s="1584"/>
      <c r="I1" s="1584"/>
      <c r="J1" s="1584"/>
      <c r="K1" s="1584"/>
      <c r="L1" s="1584"/>
      <c r="M1" s="1584"/>
      <c r="N1" s="1584"/>
      <c r="O1" s="6062"/>
      <c r="P1" s="6064"/>
      <c r="Q1" s="2392"/>
      <c r="R1" s="2392"/>
      <c r="S1" s="2392"/>
      <c r="T1" s="1584"/>
      <c r="U1" s="1584"/>
      <c r="V1" s="1584"/>
      <c r="W1" s="1584"/>
      <c r="X1" s="1584"/>
      <c r="Y1" s="1584"/>
      <c r="Z1" s="1584"/>
      <c r="AA1" s="1584"/>
      <c r="AB1" s="1584"/>
      <c r="AC1" s="1584"/>
      <c r="AD1" s="1584"/>
      <c r="AE1" s="1584"/>
      <c r="AF1" s="1584"/>
      <c r="AG1" s="1584"/>
      <c r="AH1" s="2394"/>
      <c r="AI1" s="1584"/>
      <c r="AJ1" s="1584"/>
      <c r="AK1" s="1584"/>
      <c r="AL1" s="1584"/>
      <c r="AM1" s="1584"/>
      <c r="AN1" s="1584"/>
      <c r="AO1" s="1584"/>
      <c r="AP1" s="1584"/>
      <c r="AQ1" s="1584"/>
      <c r="AR1" s="1584"/>
      <c r="AS1" s="1584"/>
      <c r="AT1" s="1584"/>
      <c r="AU1" s="1584"/>
      <c r="AV1" s="1584"/>
      <c r="AW1" s="1584"/>
      <c r="AX1" s="1584"/>
      <c r="AY1" s="1584"/>
      <c r="AZ1" s="1584"/>
      <c r="BA1" s="1584"/>
      <c r="BB1" s="1584"/>
      <c r="BC1" s="1584"/>
      <c r="BD1" s="1584"/>
      <c r="BE1" s="3209"/>
      <c r="BF1" s="3314"/>
      <c r="BG1" s="1586"/>
      <c r="BH1" s="3314"/>
      <c r="BI1" s="2392"/>
      <c r="BJ1" s="1584"/>
      <c r="BK1" s="1584"/>
      <c r="BL1" s="1584"/>
      <c r="BM1" s="1584"/>
      <c r="BN1" s="1584"/>
      <c r="BO1" s="1584"/>
      <c r="BP1" s="1584"/>
      <c r="BQ1" s="1584"/>
      <c r="BR1" s="1584"/>
      <c r="BS1" s="2393"/>
      <c r="BT1" s="5645"/>
      <c r="BU1" s="1584"/>
      <c r="BZ1" s="2368" t="inlineStr">
        <is>
          <t>AUTOMATION TO SELECT MODE, CH AND FREQ IN SAR SHEET</t>
        </is>
      </c>
      <c r="CG1" s="2367" t="inlineStr">
        <is>
          <t>poner como en 5G</t>
        </is>
      </c>
    </row>
    <row r="2" customHeight="1" ht="75" x14ac:dyDescent="0.2">
      <c r="A2" s="1584"/>
      <c r="B2" s="226" t="inlineStr">
        <is>
          <t xml:space="preserve">Cert.
[EN/
FCC/
ISED]</t>
        </is>
      </c>
      <c r="C2" s="123" t="inlineStr">
        <is>
          <t>TR</t>
        </is>
      </c>
      <c r="D2" s="123" t="inlineStr">
        <is>
          <t>Test specification</t>
        </is>
      </c>
      <c r="E2" s="123" t="inlineStr">
        <is>
          <t>Version</t>
        </is>
      </c>
      <c r="F2" s="1494" t="inlineStr">
        <is>
          <t>Test case</t>
        </is>
      </c>
      <c r="G2" s="2369" t="inlineStr">
        <is>
          <t xml:space="preserve">Module
port</t>
        </is>
      </c>
      <c r="H2" s="123" t="inlineStr">
        <is>
          <t>Antenna</t>
        </is>
      </c>
      <c r="I2" s="123" t="inlineStr">
        <is>
          <t>TX Configuration</t>
        </is>
      </c>
      <c r="J2" s="2369" t="inlineStr">
        <is>
          <t>Tech</t>
        </is>
      </c>
      <c r="K2" s="2369" t="inlineStr">
        <is>
          <t>Band</t>
        </is>
      </c>
      <c r="L2" s="123" t="inlineStr">
        <is>
          <t>SCS (kHz)</t>
        </is>
      </c>
      <c r="M2" s="2369" t="inlineStr">
        <is>
          <t xml:space="preserve">Bandwidth
(MHz)</t>
        </is>
      </c>
      <c r="N2" s="2369" t="inlineStr">
        <is>
          <t>Modulation</t>
        </is>
      </c>
      <c r="O2" s="6063" t="inlineStr">
        <is>
          <t>MPR</t>
        </is>
      </c>
      <c r="P2" s="6063" t="inlineStr">
        <is>
          <t>Narrowband Index</t>
        </is>
      </c>
      <c r="Q2" s="2369" t="inlineStr">
        <is>
          <t>UL RB Allocation</t>
        </is>
      </c>
      <c r="R2" s="2369" t="inlineStr">
        <is>
          <t>UL RB Start</t>
        </is>
      </c>
      <c r="S2" s="2370" t="inlineStr">
        <is>
          <t>Mode</t>
        </is>
      </c>
      <c r="T2" s="2369" t="inlineStr">
        <is>
          <t>Channel</t>
        </is>
      </c>
      <c r="U2" s="2369" t="inlineStr">
        <is>
          <t xml:space="preserve">Frequency
(MHz)</t>
        </is>
      </c>
      <c r="V2" s="123" t="inlineStr">
        <is>
          <t>Data Rate</t>
        </is>
      </c>
      <c r="W2" s="123" t="inlineStr">
        <is>
          <t>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s="3304" t="inlineStr">
        <is>
          <t>Verdict</t>
        </is>
      </c>
      <c r="AH2" s="2395" t="inlineStr">
        <is>
          <t xml:space="preserve"> Average Output Power (dBm) </t>
        </is>
      </c>
      <c r="AI2" s="125" t="inlineStr">
        <is>
          <t>Frame Average Output Power (dBm)</t>
        </is>
      </c>
      <c r="AJ2" s="125" t="inlineStr">
        <is>
          <t>Burst Average Output Power (dBm)</t>
        </is>
      </c>
      <c r="AK2" s="125" t="inlineStr">
        <is>
          <t>Measured Permittivity (ε)</t>
        </is>
      </c>
      <c r="AL2" s="125" t="inlineStr">
        <is>
          <t>Measured Conductivity (σ (S/m))</t>
        </is>
      </c>
      <c r="AM2" s="125" t="inlineStr">
        <is>
          <t>Deviation Permittivity (%)</t>
        </is>
      </c>
      <c r="AN2" s="125" t="inlineStr">
        <is>
          <t>Deviation Conductivity (%)</t>
        </is>
      </c>
      <c r="AO2" s="125" t="inlineStr">
        <is>
          <t>Fast SAR (W/Kg)</t>
        </is>
      </c>
      <c r="AP2" s="125" t="inlineStr">
        <is>
          <t>SAR (W/Kg)</t>
        </is>
      </c>
      <c r="AQ2" s="125" t="inlineStr">
        <is>
          <t>1 W Target SAR (W/Kg)</t>
        </is>
      </c>
      <c r="AR2" s="125" t="inlineStr">
        <is>
          <t>1 W Nor. SAR (W/Kg)</t>
        </is>
      </c>
      <c r="AS2" s="125" t="inlineStr">
        <is>
          <t>Drift (%)</t>
        </is>
      </c>
      <c r="AT2" s="125" t="inlineStr">
        <is>
          <t>Estimated SAR 10-g (W/Kg)</t>
        </is>
      </c>
      <c r="AU2" s="125" t="inlineStr">
        <is>
          <t>SAR 10-g (W/Kg)</t>
        </is>
      </c>
      <c r="AV2" s="125" t="inlineStr">
        <is>
          <t>Estimated SAR 1-g (W/Kg)</t>
        </is>
      </c>
      <c r="AW2" s="125" t="inlineStr">
        <is>
          <t>SAR 1-g (W/Kg)</t>
        </is>
      </c>
      <c r="AX2" s="125" t="inlineStr">
        <is>
          <t>Power Drift (%)</t>
        </is>
      </c>
      <c r="AY2" s="125" t="inlineStr">
        <is>
          <t>Scale factor (-)</t>
        </is>
      </c>
      <c r="AZ2" s="125" t="inlineStr">
        <is>
          <t>Reported SAR 10-g (W/Kg)</t>
        </is>
      </c>
      <c r="BA2" s="125" t="inlineStr">
        <is>
          <t>Reported SAR 1-g (W/Kg)</t>
        </is>
      </c>
      <c r="BB2" s="125" t="inlineStr">
        <is>
          <t>Limit SAR 10-g (W/kg)</t>
        </is>
      </c>
      <c r="BC2" s="125" t="inlineStr">
        <is>
          <t>Limit SAR 1-g (W/kg)</t>
        </is>
      </c>
      <c r="BD2" s="125" t="inlineStr">
        <is>
          <t>Plot No. (-)</t>
        </is>
      </c>
      <c r="BE2" s="3354" t="inlineStr">
        <is>
          <t>Date (yyyy-mm-dd hh:mm:ss)</t>
        </is>
      </c>
      <c r="BF2" s="3355" t="inlineStr">
        <is>
          <t xml:space="preserve">Test duration
(sec)</t>
        </is>
      </c>
      <c r="BG2" s="3356" t="inlineStr">
        <is>
          <t>Date of Setup</t>
        </is>
      </c>
      <c r="BH2" s="3355" t="inlineStr">
        <is>
          <t xml:space="preserve">Setup duration
(sec)</t>
        </is>
      </c>
      <c r="BI2" s="3357" t="inlineStr">
        <is>
          <t xml:space="preserve">Sample
(S/01-S/02,...)</t>
        </is>
      </c>
      <c r="BJ2" s="3305" t="inlineStr">
        <is>
          <t>Operation Mode</t>
        </is>
      </c>
      <c r="BK2" s="3305" t="inlineStr">
        <is>
          <t>Test Operator</t>
        </is>
      </c>
      <c r="BL2" s="3305" t="inlineStr">
        <is>
          <t>Uncertainty</t>
        </is>
      </c>
      <c r="BM2" s="3357" t="inlineStr">
        <is>
          <t>Room</t>
        </is>
      </c>
      <c r="BN2" s="3305" t="inlineStr">
        <is>
          <t>Used Test Equipment</t>
        </is>
      </c>
      <c r="BO2" s="3305" t="inlineStr">
        <is>
          <t>Comment</t>
        </is>
      </c>
      <c r="BP2" s="3305" t="inlineStr">
        <is>
          <t>Bug tracking link</t>
        </is>
      </c>
      <c r="BQ2" s="3305" t="inlineStr">
        <is>
          <t>Result filename</t>
        </is>
      </c>
      <c r="BR2" s="3305" t="inlineStr">
        <is>
          <t>Env. Conditions</t>
        </is>
      </c>
      <c r="BS2" s="5723" t="inlineStr">
        <is>
          <t>No medir QAM</t>
        </is>
      </c>
      <c r="BT2" s="5646" t="inlineStr">
        <is>
          <t xml:space="preserve">No medir
BW</t>
        </is>
      </c>
      <c r="BU2" s="1584"/>
      <c r="BY2" s="2395" t="inlineStr">
        <is>
          <t xml:space="preserve"> Average Output Power (dBm) </t>
        </is>
      </c>
      <c r="BZ2" s="2371" t="inlineStr">
        <is>
          <t>Mode</t>
        </is>
      </c>
      <c r="CA2" s="2371" t="inlineStr">
        <is>
          <t>Channel</t>
        </is>
      </c>
      <c r="CB2" s="2371" t="inlineStr">
        <is>
          <t>Freq</t>
        </is>
      </c>
      <c r="CC2" s="2260" t="inlineStr">
        <is>
          <t>Order Max values</t>
        </is>
      </c>
      <c r="CD2" s="2260" t="inlineStr">
        <is>
          <t>Maximum 1RB of CH low(1)mid(2)high(3)</t>
        </is>
      </c>
      <c r="CE2" s="2261" t="inlineStr">
        <is>
          <t>Corresponding mode</t>
        </is>
      </c>
      <c r="CF2" s="2261" t="inlineStr">
        <is>
          <t>Corresponding ch</t>
        </is>
      </c>
      <c r="CG2" s="2261" t="inlineStr">
        <is>
          <t>Corresponding freq</t>
        </is>
      </c>
      <c r="CH2" s="2262" t="inlineStr">
        <is>
          <t>Ordered 1RB power value</t>
        </is>
      </c>
      <c r="CI2" s="2372" t="inlineStr">
        <is>
          <t>Corresponding mode</t>
        </is>
      </c>
      <c r="CJ2" s="2372" t="inlineStr">
        <is>
          <t>Corresponding ch</t>
        </is>
      </c>
      <c r="CK2" s="2372" t="inlineStr">
        <is>
          <t>Corresponding freq</t>
        </is>
      </c>
      <c r="CL2" s="2260" t="inlineStr">
        <is>
          <t>Order Max values</t>
        </is>
      </c>
      <c r="CM2" s="2260" t="inlineStr">
        <is>
          <t>Maximum 50%RB of CH low(1)mid(2)high(3)</t>
        </is>
      </c>
      <c r="CN2" s="2261" t="inlineStr">
        <is>
          <t>Corresponding mode</t>
        </is>
      </c>
      <c r="CO2" s="2261" t="inlineStr">
        <is>
          <t>Corresponding ch</t>
        </is>
      </c>
      <c r="CP2" s="2261" t="inlineStr">
        <is>
          <t>Corresponding freq</t>
        </is>
      </c>
      <c r="CQ2" s="2262" t="inlineStr">
        <is>
          <t>Ordered 50%RB power value</t>
        </is>
      </c>
      <c r="CR2" s="2372" t="inlineStr">
        <is>
          <t>Corresponding mode</t>
        </is>
      </c>
      <c r="CS2" s="2372" t="inlineStr">
        <is>
          <t>Corresponding ch</t>
        </is>
      </c>
      <c r="CT2" s="2372" t="inlineStr">
        <is>
          <t>Corresponding freq</t>
        </is>
      </c>
      <c r="CU2" s="2260" t="inlineStr">
        <is>
          <t>Order Max values</t>
        </is>
      </c>
      <c r="CV2" s="2260" t="inlineStr">
        <is>
          <t>Maximum 100%RB of CH low(1)mid(2)high(3)</t>
        </is>
      </c>
      <c r="CW2" s="2261" t="inlineStr">
        <is>
          <t>Corresponding mode</t>
        </is>
      </c>
      <c r="CX2" s="2261" t="inlineStr">
        <is>
          <t>Corresponding ch</t>
        </is>
      </c>
      <c r="CY2" s="2261" t="inlineStr">
        <is>
          <t>Corresponding freq</t>
        </is>
      </c>
      <c r="CZ2" s="2262" t="inlineStr">
        <is>
          <t>Ordered 100%RB power value</t>
        </is>
      </c>
      <c r="DA2" s="2372" t="inlineStr">
        <is>
          <t>Corresponding mode</t>
        </is>
      </c>
      <c r="DB2" s="2372" t="inlineStr">
        <is>
          <t>Corresponding ch</t>
        </is>
      </c>
      <c r="DC2" s="2372" t="inlineStr">
        <is>
          <t>Corresponding freq</t>
        </is>
      </c>
    </row>
    <row r="3" customHeight="1" ht="12.75" x14ac:dyDescent="0.2">
      <c r="A3" s="1584"/>
      <c r="B3" s="2385"/>
      <c r="C3" s="3303"/>
      <c r="D3" s="3307">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3307">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672"/>
      <c r="G3" s="2396"/>
      <c r="H3" s="3306"/>
      <c r="I3" s="3306"/>
      <c r="J3" s="2466" t="inlineStr">
        <is>
          <t>LTE</t>
        </is>
      </c>
      <c r="K3" s="2466" t="inlineStr">
        <is>
          <t>FDD1</t>
        </is>
      </c>
      <c r="L3" s="3306"/>
      <c r="M3" s="2466">
        <v>20</v>
      </c>
      <c r="N3" s="2467" t="inlineStr">
        <is>
          <t>QPSK</t>
        </is>
      </c>
      <c r="O3" s="2470"/>
      <c r="P3" s="2470"/>
      <c r="Q3" s="2468">
        <v>1</v>
      </c>
      <c r="R3" s="2469">
        <v>0</v>
      </c>
      <c r="S3" s="2468"/>
      <c r="T3" s="2466">
        <v>18100</v>
      </c>
      <c r="U3" s="2466">
        <v>1930</v>
      </c>
      <c r="V3" s="3306"/>
      <c r="W3" s="3306"/>
      <c r="X3" s="3306"/>
      <c r="Y3" s="3306"/>
      <c r="Z3" s="3306"/>
      <c r="AA3" s="3306"/>
      <c r="AB3" s="3306"/>
      <c r="AC3" s="3306"/>
      <c r="AD3" s="3306"/>
      <c r="AE3" s="3306"/>
      <c r="AF3" s="3306"/>
      <c r="AG3" s="807"/>
      <c r="AH3" s="374"/>
      <c r="AI3" s="3306"/>
      <c r="AJ3" s="3306"/>
      <c r="AK3" s="3306"/>
      <c r="AL3" s="3306"/>
      <c r="AM3" s="3306"/>
      <c r="AN3" s="3306"/>
      <c r="AO3" s="3306"/>
      <c r="AP3" s="3306"/>
      <c r="AQ3" s="3306"/>
      <c r="AR3" s="3306"/>
      <c r="AS3" s="3306"/>
      <c r="AT3" s="3306"/>
      <c r="AU3" s="3306"/>
      <c r="AV3" s="3306"/>
      <c r="AW3" s="3306"/>
      <c r="AX3" s="3306"/>
      <c r="AY3" s="3306"/>
      <c r="AZ3" s="3306"/>
      <c r="BA3" s="3306"/>
      <c r="BB3" s="3306"/>
      <c r="BC3" s="3306"/>
      <c r="BD3" s="3306"/>
      <c r="BE3" s="1565">
        <f>MyTimestamp(AH3)</f>
        <v/>
      </c>
      <c r="BF3" s="3315"/>
      <c r="BG3" s="3316">
        <f>MyTimestamp(AH3)</f>
        <v/>
      </c>
      <c r="BH3" s="3317"/>
      <c r="BI3" s="2471"/>
      <c r="BJ3" s="3306"/>
      <c r="BK3" s="3307"/>
      <c r="BL3" s="3306"/>
      <c r="BM3" s="3367"/>
      <c r="BN3" s="3307"/>
      <c r="BO3" s="3306"/>
      <c r="BP3" s="3306"/>
      <c r="BQ3" s="3306"/>
      <c r="BR3" s="1478"/>
      <c r="BS3" s="5724"/>
      <c r="BT3" s="5647"/>
      <c r="BU3" s="1584"/>
      <c r="BV3" s="38"/>
      <c r="BW3" s="7540"/>
      <c r="BX3" s="7564"/>
      <c r="BY3" s="3313"/>
      <c r="BZ3" s="2373"/>
      <c r="CA3" s="2374"/>
      <c r="CB3" s="2375"/>
      <c r="CC3" s="2376"/>
      <c r="CD3" s="2377"/>
      <c r="CE3" s="2376"/>
      <c r="CF3" s="2376"/>
      <c r="CG3" s="2376"/>
      <c r="CH3" s="2377"/>
      <c r="CI3" s="2377"/>
      <c r="CJ3" s="2377"/>
      <c r="CK3" s="2377"/>
      <c r="CL3" s="2376"/>
      <c r="CM3" s="2377"/>
      <c r="CN3" s="2376"/>
      <c r="CO3" s="2376"/>
      <c r="CP3" s="2376"/>
      <c r="CQ3" s="2377"/>
      <c r="CR3" s="2377"/>
      <c r="CS3" s="2377"/>
      <c r="CT3" s="2377"/>
      <c r="CU3" s="2376"/>
      <c r="CV3" s="2378"/>
      <c r="CW3" s="2376"/>
      <c r="CX3" s="2376"/>
      <c r="CY3" s="2376"/>
      <c r="CZ3" s="2377"/>
      <c r="DA3" s="2377"/>
      <c r="DB3" s="2377"/>
      <c r="DC3" s="2377"/>
    </row>
    <row r="4" customHeight="1" ht="12.75" x14ac:dyDescent="0.2">
      <c r="A4" s="1584"/>
      <c r="B4" s="2385"/>
      <c r="C4" s="3303"/>
      <c r="D4" s="3307">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3307">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672"/>
      <c r="G4" s="2396"/>
      <c r="H4" s="3306"/>
      <c r="I4" s="3306"/>
      <c r="J4" s="2466" t="inlineStr">
        <is>
          <t>LTE</t>
        </is>
      </c>
      <c r="K4" s="2466" t="inlineStr">
        <is>
          <t>FDD1</t>
        </is>
      </c>
      <c r="L4" s="3306"/>
      <c r="M4" s="2466">
        <v>20</v>
      </c>
      <c r="N4" s="2467" t="inlineStr">
        <is>
          <t>QPSK</t>
        </is>
      </c>
      <c r="O4" s="2470"/>
      <c r="P4" s="2470"/>
      <c r="Q4" s="2468">
        <v>1</v>
      </c>
      <c r="R4" s="2469">
        <v>49</v>
      </c>
      <c r="S4" s="2468"/>
      <c r="T4" s="2466">
        <v>18100</v>
      </c>
      <c r="U4" s="2466">
        <v>1930</v>
      </c>
      <c r="V4" s="3306"/>
      <c r="W4" s="3306"/>
      <c r="X4" s="3306"/>
      <c r="Y4" s="3306"/>
      <c r="Z4" s="3306"/>
      <c r="AA4" s="3306"/>
      <c r="AB4" s="3306"/>
      <c r="AC4" s="3306"/>
      <c r="AD4" s="3306"/>
      <c r="AE4" s="3306"/>
      <c r="AF4" s="3306"/>
      <c r="AG4" s="807"/>
      <c r="AH4" s="374"/>
      <c r="AI4" s="3306"/>
      <c r="AJ4" s="3306"/>
      <c r="AK4" s="3306"/>
      <c r="AL4" s="3306"/>
      <c r="AM4" s="3306"/>
      <c r="AN4" s="3306"/>
      <c r="AO4" s="3306"/>
      <c r="AP4" s="3306"/>
      <c r="AQ4" s="3306"/>
      <c r="AR4" s="3306"/>
      <c r="AS4" s="3306"/>
      <c r="AT4" s="3306"/>
      <c r="AU4" s="3306"/>
      <c r="AV4" s="3306"/>
      <c r="AW4" s="3306"/>
      <c r="AX4" s="3306"/>
      <c r="AY4" s="3306"/>
      <c r="AZ4" s="3306"/>
      <c r="BA4" s="3306"/>
      <c r="BB4" s="3306"/>
      <c r="BC4" s="3306"/>
      <c r="BD4" s="3306"/>
      <c r="BE4" s="1565">
        <f>MyTimestamp(AH4)</f>
        <v/>
      </c>
      <c r="BF4" s="3315"/>
      <c r="BG4" s="3316">
        <f>MyTimestamp(AH4)</f>
        <v/>
      </c>
      <c r="BH4" s="3317"/>
      <c r="BI4" s="2471"/>
      <c r="BJ4" s="3306"/>
      <c r="BK4" s="3307"/>
      <c r="BL4" s="3306"/>
      <c r="BM4" s="3367"/>
      <c r="BN4" s="3307"/>
      <c r="BO4" s="3306"/>
      <c r="BP4" s="3306"/>
      <c r="BQ4" s="3306"/>
      <c r="BR4" s="1478"/>
      <c r="BS4" s="5724"/>
      <c r="BT4" s="5647"/>
      <c r="BU4" s="1584"/>
      <c r="BV4" s="38"/>
      <c r="BW4" s="7540"/>
      <c r="BX4" s="7564"/>
      <c r="BY4" s="3313"/>
      <c r="BZ4" s="2373"/>
      <c r="CA4" s="2374"/>
      <c r="CB4" s="2375"/>
      <c r="CC4" s="2376"/>
      <c r="CD4" s="2377"/>
      <c r="CE4" s="2376"/>
      <c r="CF4" s="2376"/>
      <c r="CG4" s="2376"/>
      <c r="CH4" s="2377"/>
      <c r="CI4" s="2377"/>
      <c r="CJ4" s="2377"/>
      <c r="CK4" s="2377"/>
      <c r="CL4" s="2376"/>
      <c r="CM4" s="2377"/>
      <c r="CN4" s="2376"/>
      <c r="CO4" s="2376"/>
      <c r="CP4" s="2376"/>
      <c r="CQ4" s="2377"/>
      <c r="CR4" s="2377"/>
      <c r="CS4" s="2377"/>
      <c r="CT4" s="2377"/>
      <c r="CU4" s="2376"/>
      <c r="CV4" s="2378"/>
      <c r="CW4" s="2376"/>
      <c r="CX4" s="2376"/>
      <c r="CY4" s="2376"/>
      <c r="CZ4" s="2377"/>
      <c r="DA4" s="2377"/>
      <c r="DB4" s="2377"/>
      <c r="DC4" s="2377"/>
    </row>
    <row r="5" customHeight="1" ht="12.75" x14ac:dyDescent="0.2">
      <c r="A5" s="1584"/>
      <c r="B5" s="2385"/>
      <c r="C5" s="3303"/>
      <c r="D5" s="3307">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3307">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672"/>
      <c r="G5" s="2396"/>
      <c r="H5" s="3306"/>
      <c r="I5" s="3306"/>
      <c r="J5" s="2466" t="inlineStr">
        <is>
          <t>LTE</t>
        </is>
      </c>
      <c r="K5" s="2466" t="inlineStr">
        <is>
          <t>FDD1</t>
        </is>
      </c>
      <c r="L5" s="3306"/>
      <c r="M5" s="2466">
        <v>20</v>
      </c>
      <c r="N5" s="2467" t="inlineStr">
        <is>
          <t>QPSK</t>
        </is>
      </c>
      <c r="O5" s="2470"/>
      <c r="P5" s="2470"/>
      <c r="Q5" s="2468">
        <v>1</v>
      </c>
      <c r="R5" s="2469">
        <v>99</v>
      </c>
      <c r="S5" s="2468"/>
      <c r="T5" s="2466">
        <v>18100</v>
      </c>
      <c r="U5" s="2466">
        <v>1930</v>
      </c>
      <c r="V5" s="3306"/>
      <c r="W5" s="3306"/>
      <c r="X5" s="3306"/>
      <c r="Y5" s="3306"/>
      <c r="Z5" s="3306"/>
      <c r="AA5" s="3306"/>
      <c r="AB5" s="3306"/>
      <c r="AC5" s="3306"/>
      <c r="AD5" s="3306"/>
      <c r="AE5" s="3306"/>
      <c r="AF5" s="3306"/>
      <c r="AG5" s="807"/>
      <c r="AH5" s="374"/>
      <c r="AI5" s="3306"/>
      <c r="AJ5" s="3306"/>
      <c r="AK5" s="3306"/>
      <c r="AL5" s="3306"/>
      <c r="AM5" s="3306"/>
      <c r="AN5" s="3306"/>
      <c r="AO5" s="3306"/>
      <c r="AP5" s="3306"/>
      <c r="AQ5" s="3306"/>
      <c r="AR5" s="3306"/>
      <c r="AS5" s="3306"/>
      <c r="AT5" s="3306"/>
      <c r="AU5" s="3306"/>
      <c r="AV5" s="3306"/>
      <c r="AW5" s="3306"/>
      <c r="AX5" s="3306"/>
      <c r="AY5" s="3306"/>
      <c r="AZ5" s="3306"/>
      <c r="BA5" s="3306"/>
      <c r="BB5" s="3306"/>
      <c r="BC5" s="3306"/>
      <c r="BD5" s="3306"/>
      <c r="BE5" s="1565">
        <f>MyTimestamp(AH5)</f>
        <v/>
      </c>
      <c r="BF5" s="3315"/>
      <c r="BG5" s="3316">
        <f>MyTimestamp(AH5)</f>
        <v/>
      </c>
      <c r="BH5" s="3317"/>
      <c r="BI5" s="2471"/>
      <c r="BJ5" s="3306"/>
      <c r="BK5" s="3307"/>
      <c r="BL5" s="3306"/>
      <c r="BM5" s="3367"/>
      <c r="BN5" s="3307"/>
      <c r="BO5" s="3306"/>
      <c r="BP5" s="3306"/>
      <c r="BQ5" s="3306"/>
      <c r="BR5" s="1478"/>
      <c r="BS5" s="5724"/>
      <c r="BT5" s="5647"/>
      <c r="BU5" s="1584"/>
      <c r="BV5" s="38"/>
      <c r="BW5" s="7540"/>
      <c r="BX5" s="7564"/>
      <c r="BY5" s="3313"/>
      <c r="BZ5" s="2373"/>
      <c r="CA5" s="2374"/>
      <c r="CB5" s="2375"/>
      <c r="CC5" s="2376"/>
      <c r="CD5" s="2377"/>
      <c r="CE5" s="2376"/>
      <c r="CF5" s="2376"/>
      <c r="CG5" s="2376"/>
      <c r="CH5" s="2377"/>
      <c r="CI5" s="2377"/>
      <c r="CJ5" s="2377"/>
      <c r="CK5" s="2377"/>
      <c r="CL5" s="2376"/>
      <c r="CM5" s="2377"/>
      <c r="CN5" s="2376"/>
      <c r="CO5" s="2376"/>
      <c r="CP5" s="2376"/>
      <c r="CQ5" s="2377"/>
      <c r="CR5" s="2377"/>
      <c r="CS5" s="2377"/>
      <c r="CT5" s="2377"/>
      <c r="CU5" s="2376"/>
      <c r="CV5" s="2378"/>
      <c r="CW5" s="2376"/>
      <c r="CX5" s="2376"/>
      <c r="CY5" s="2376"/>
      <c r="CZ5" s="2377"/>
      <c r="DA5" s="2377"/>
      <c r="DB5" s="2377"/>
      <c r="DC5" s="2377"/>
    </row>
    <row r="6" customHeight="1" ht="12.75" x14ac:dyDescent="0.2">
      <c r="A6" s="1584"/>
      <c r="B6" s="2385"/>
      <c r="C6" s="3303"/>
      <c r="D6" s="3307">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3307">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672"/>
      <c r="G6" s="2396"/>
      <c r="H6" s="3306"/>
      <c r="I6" s="3306"/>
      <c r="J6" s="2466" t="inlineStr">
        <is>
          <t>LTE</t>
        </is>
      </c>
      <c r="K6" s="2466" t="inlineStr">
        <is>
          <t>FDD1</t>
        </is>
      </c>
      <c r="L6" s="3306"/>
      <c r="M6" s="2466">
        <v>20</v>
      </c>
      <c r="N6" s="2467" t="inlineStr">
        <is>
          <t>QPSK</t>
        </is>
      </c>
      <c r="O6" s="2470"/>
      <c r="P6" s="2470"/>
      <c r="Q6" s="2468">
        <v>50</v>
      </c>
      <c r="R6" s="2469">
        <v>0</v>
      </c>
      <c r="S6" s="2468"/>
      <c r="T6" s="2466">
        <v>18100</v>
      </c>
      <c r="U6" s="2466">
        <v>1930</v>
      </c>
      <c r="V6" s="3306"/>
      <c r="W6" s="3306"/>
      <c r="X6" s="3306"/>
      <c r="Y6" s="3306"/>
      <c r="Z6" s="3306"/>
      <c r="AA6" s="3306"/>
      <c r="AB6" s="3306"/>
      <c r="AC6" s="3306"/>
      <c r="AD6" s="3306"/>
      <c r="AE6" s="3306"/>
      <c r="AF6" s="3306"/>
      <c r="AG6" s="807"/>
      <c r="AH6" s="374"/>
      <c r="AI6" s="3306"/>
      <c r="AJ6" s="3306"/>
      <c r="AK6" s="3306"/>
      <c r="AL6" s="3306"/>
      <c r="AM6" s="3306"/>
      <c r="AN6" s="3306"/>
      <c r="AO6" s="3306"/>
      <c r="AP6" s="3306"/>
      <c r="AQ6" s="3306"/>
      <c r="AR6" s="3306"/>
      <c r="AS6" s="3306"/>
      <c r="AT6" s="3306"/>
      <c r="AU6" s="3306"/>
      <c r="AV6" s="3306"/>
      <c r="AW6" s="3306"/>
      <c r="AX6" s="3306"/>
      <c r="AY6" s="3306"/>
      <c r="AZ6" s="3306"/>
      <c r="BA6" s="3306"/>
      <c r="BB6" s="3306"/>
      <c r="BC6" s="3306"/>
      <c r="BD6" s="3306"/>
      <c r="BE6" s="1565">
        <f>MyTimestamp(AH6)</f>
        <v/>
      </c>
      <c r="BF6" s="3315"/>
      <c r="BG6" s="3316">
        <f>MyTimestamp(AH6)</f>
        <v/>
      </c>
      <c r="BH6" s="3317"/>
      <c r="BI6" s="2471"/>
      <c r="BJ6" s="3306"/>
      <c r="BK6" s="3307"/>
      <c r="BL6" s="3306"/>
      <c r="BM6" s="3367"/>
      <c r="BN6" s="3307"/>
      <c r="BO6" s="3306"/>
      <c r="BP6" s="3306"/>
      <c r="BQ6" s="3306"/>
      <c r="BR6" s="1478"/>
      <c r="BS6" s="5724"/>
      <c r="BT6" s="5647"/>
      <c r="BU6" s="1584"/>
      <c r="BV6" s="38"/>
      <c r="BW6" s="7540"/>
      <c r="BX6" s="7564"/>
      <c r="BY6" s="3313"/>
      <c r="BZ6" s="2373"/>
      <c r="CA6" s="2374"/>
      <c r="CB6" s="2375"/>
      <c r="CC6" s="2376"/>
      <c r="CD6" s="2377"/>
      <c r="CE6" s="2376"/>
      <c r="CF6" s="2376"/>
      <c r="CG6" s="2376"/>
      <c r="CH6" s="2377"/>
      <c r="CI6" s="2377"/>
      <c r="CJ6" s="2377"/>
      <c r="CK6" s="2377"/>
      <c r="CL6" s="2376"/>
      <c r="CM6" s="2377"/>
      <c r="CN6" s="2376"/>
      <c r="CO6" s="2376"/>
      <c r="CP6" s="2376"/>
      <c r="CQ6" s="2377"/>
      <c r="CR6" s="2377"/>
      <c r="CS6" s="2377"/>
      <c r="CT6" s="2377"/>
      <c r="CU6" s="2376"/>
      <c r="CV6" s="2378"/>
      <c r="CW6" s="2376"/>
      <c r="CX6" s="2376"/>
      <c r="CY6" s="2376"/>
      <c r="CZ6" s="2377"/>
      <c r="DA6" s="2377"/>
      <c r="DB6" s="2377"/>
      <c r="DC6" s="2377"/>
    </row>
    <row r="7" customHeight="1" ht="12.75" x14ac:dyDescent="0.2">
      <c r="A7" s="1584"/>
      <c r="B7" s="2385"/>
      <c r="C7" s="3303"/>
      <c r="D7" s="3307">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3307">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672"/>
      <c r="G7" s="2396"/>
      <c r="H7" s="3306"/>
      <c r="I7" s="3306"/>
      <c r="J7" s="2466" t="inlineStr">
        <is>
          <t>LTE</t>
        </is>
      </c>
      <c r="K7" s="2466" t="inlineStr">
        <is>
          <t>FDD1</t>
        </is>
      </c>
      <c r="L7" s="3306"/>
      <c r="M7" s="2466">
        <v>20</v>
      </c>
      <c r="N7" s="2467" t="inlineStr">
        <is>
          <t>QPSK</t>
        </is>
      </c>
      <c r="O7" s="2470"/>
      <c r="P7" s="2470"/>
      <c r="Q7" s="2468">
        <v>50</v>
      </c>
      <c r="R7" s="2469">
        <v>24</v>
      </c>
      <c r="S7" s="2468"/>
      <c r="T7" s="2466">
        <v>18100</v>
      </c>
      <c r="U7" s="2466">
        <v>1930</v>
      </c>
      <c r="V7" s="3306"/>
      <c r="W7" s="3306"/>
      <c r="X7" s="3306"/>
      <c r="Y7" s="3306"/>
      <c r="Z7" s="3306"/>
      <c r="AA7" s="3306"/>
      <c r="AB7" s="3306"/>
      <c r="AC7" s="3306"/>
      <c r="AD7" s="3306"/>
      <c r="AE7" s="3306"/>
      <c r="AF7" s="3306"/>
      <c r="AG7" s="807"/>
      <c r="AH7" s="374"/>
      <c r="AI7" s="3306"/>
      <c r="AJ7" s="3306"/>
      <c r="AK7" s="3306"/>
      <c r="AL7" s="3306"/>
      <c r="AM7" s="3306"/>
      <c r="AN7" s="3306"/>
      <c r="AO7" s="3306"/>
      <c r="AP7" s="3306"/>
      <c r="AQ7" s="3306"/>
      <c r="AR7" s="3306"/>
      <c r="AS7" s="3306"/>
      <c r="AT7" s="3306"/>
      <c r="AU7" s="3306"/>
      <c r="AV7" s="3306"/>
      <c r="AW7" s="3306"/>
      <c r="AX7" s="3306"/>
      <c r="AY7" s="3306"/>
      <c r="AZ7" s="3306"/>
      <c r="BA7" s="3306"/>
      <c r="BB7" s="3306"/>
      <c r="BC7" s="3306"/>
      <c r="BD7" s="3306"/>
      <c r="BE7" s="1565">
        <f>MyTimestamp(AH7)</f>
        <v/>
      </c>
      <c r="BF7" s="3315"/>
      <c r="BG7" s="3316">
        <f>MyTimestamp(AH7)</f>
        <v/>
      </c>
      <c r="BH7" s="3317"/>
      <c r="BI7" s="2471"/>
      <c r="BJ7" s="3306"/>
      <c r="BK7" s="3307"/>
      <c r="BL7" s="3306"/>
      <c r="BM7" s="3367"/>
      <c r="BN7" s="3307"/>
      <c r="BO7" s="3306"/>
      <c r="BP7" s="3306"/>
      <c r="BQ7" s="3306"/>
      <c r="BR7" s="1478"/>
      <c r="BS7" s="5724"/>
      <c r="BT7" s="5647"/>
      <c r="BU7" s="1584"/>
      <c r="BV7" s="38"/>
      <c r="BW7" s="7540"/>
      <c r="BX7" s="7564"/>
      <c r="BY7" s="3313"/>
      <c r="BZ7" s="2373"/>
      <c r="CA7" s="2374"/>
      <c r="CB7" s="2375"/>
      <c r="CC7" s="2376"/>
      <c r="CD7" s="2377"/>
      <c r="CE7" s="2376"/>
      <c r="CF7" s="2376"/>
      <c r="CG7" s="2376"/>
      <c r="CH7" s="2377"/>
      <c r="CI7" s="2377"/>
      <c r="CJ7" s="2377"/>
      <c r="CK7" s="2377"/>
      <c r="CL7" s="2376"/>
      <c r="CM7" s="2377"/>
      <c r="CN7" s="2376"/>
      <c r="CO7" s="2376"/>
      <c r="CP7" s="2376"/>
      <c r="CQ7" s="2377"/>
      <c r="CR7" s="2377"/>
      <c r="CS7" s="2377"/>
      <c r="CT7" s="2377"/>
      <c r="CU7" s="2376"/>
      <c r="CV7" s="2378"/>
      <c r="CW7" s="2376"/>
      <c r="CX7" s="2376"/>
      <c r="CY7" s="2376"/>
      <c r="CZ7" s="2377"/>
      <c r="DA7" s="2377"/>
      <c r="DB7" s="2377"/>
      <c r="DC7" s="2377"/>
    </row>
    <row r="8" customHeight="1" ht="12.75" x14ac:dyDescent="0.2">
      <c r="A8" s="1584"/>
      <c r="B8" s="2385"/>
      <c r="C8" s="3303"/>
      <c r="D8" s="3307">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3307">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672"/>
      <c r="G8" s="2396"/>
      <c r="H8" s="3306"/>
      <c r="I8" s="3306"/>
      <c r="J8" s="2466" t="inlineStr">
        <is>
          <t>LTE</t>
        </is>
      </c>
      <c r="K8" s="2466" t="inlineStr">
        <is>
          <t>FDD1</t>
        </is>
      </c>
      <c r="L8" s="3306"/>
      <c r="M8" s="2466">
        <v>20</v>
      </c>
      <c r="N8" s="2467" t="inlineStr">
        <is>
          <t>QPSK</t>
        </is>
      </c>
      <c r="O8" s="2470"/>
      <c r="P8" s="2470"/>
      <c r="Q8" s="2468">
        <v>50</v>
      </c>
      <c r="R8" s="2469">
        <v>49</v>
      </c>
      <c r="S8" s="2468"/>
      <c r="T8" s="2466">
        <v>18100</v>
      </c>
      <c r="U8" s="2466">
        <v>1930</v>
      </c>
      <c r="V8" s="3306"/>
      <c r="W8" s="3306"/>
      <c r="X8" s="3306"/>
      <c r="Y8" s="3306"/>
      <c r="Z8" s="3306"/>
      <c r="AA8" s="3306"/>
      <c r="AB8" s="3306"/>
      <c r="AC8" s="3306"/>
      <c r="AD8" s="3306"/>
      <c r="AE8" s="3306"/>
      <c r="AF8" s="3306"/>
      <c r="AG8" s="807"/>
      <c r="AH8" s="374"/>
      <c r="AI8" s="3306"/>
      <c r="AJ8" s="3306"/>
      <c r="AK8" s="3306"/>
      <c r="AL8" s="3306"/>
      <c r="AM8" s="3306"/>
      <c r="AN8" s="3306"/>
      <c r="AO8" s="3306"/>
      <c r="AP8" s="3306"/>
      <c r="AQ8" s="3306"/>
      <c r="AR8" s="3306"/>
      <c r="AS8" s="3306"/>
      <c r="AT8" s="3306"/>
      <c r="AU8" s="3306"/>
      <c r="AV8" s="3306"/>
      <c r="AW8" s="3306"/>
      <c r="AX8" s="3306"/>
      <c r="AY8" s="3306"/>
      <c r="AZ8" s="3306"/>
      <c r="BA8" s="3306"/>
      <c r="BB8" s="3306"/>
      <c r="BC8" s="3306"/>
      <c r="BD8" s="3306"/>
      <c r="BE8" s="1565">
        <f>MyTimestamp(AH8)</f>
        <v/>
      </c>
      <c r="BF8" s="3315"/>
      <c r="BG8" s="3316">
        <f>MyTimestamp(AH8)</f>
        <v/>
      </c>
      <c r="BH8" s="3317"/>
      <c r="BI8" s="2471"/>
      <c r="BJ8" s="3306"/>
      <c r="BK8" s="3307"/>
      <c r="BL8" s="3306"/>
      <c r="BM8" s="3367"/>
      <c r="BN8" s="3307"/>
      <c r="BO8" s="3306"/>
      <c r="BP8" s="3306"/>
      <c r="BQ8" s="3306"/>
      <c r="BR8" s="1478"/>
      <c r="BS8" s="5724"/>
      <c r="BT8" s="5647"/>
      <c r="BU8" s="1584"/>
      <c r="BV8" s="38"/>
      <c r="BW8" s="7540"/>
      <c r="BX8" s="7564"/>
      <c r="BY8" s="3313"/>
      <c r="BZ8" s="2373"/>
      <c r="CA8" s="2374"/>
      <c r="CB8" s="2375"/>
      <c r="CC8" s="2376"/>
      <c r="CD8" s="2377"/>
      <c r="CE8" s="2376"/>
      <c r="CF8" s="2376"/>
      <c r="CG8" s="2376"/>
      <c r="CH8" s="2377"/>
      <c r="CI8" s="2377"/>
      <c r="CJ8" s="2377"/>
      <c r="CK8" s="2377"/>
      <c r="CL8" s="2376"/>
      <c r="CM8" s="2377"/>
      <c r="CN8" s="2376"/>
      <c r="CO8" s="2376"/>
      <c r="CP8" s="2376"/>
      <c r="CQ8" s="2377"/>
      <c r="CR8" s="2377"/>
      <c r="CS8" s="2377"/>
      <c r="CT8" s="2377"/>
      <c r="CU8" s="2376"/>
      <c r="CV8" s="2378"/>
      <c r="CW8" s="2376"/>
      <c r="CX8" s="2376"/>
      <c r="CY8" s="2376"/>
      <c r="CZ8" s="2377"/>
      <c r="DA8" s="2377"/>
      <c r="DB8" s="2377"/>
      <c r="DC8" s="2377"/>
    </row>
    <row r="9" customHeight="1" ht="12.75" x14ac:dyDescent="0.2">
      <c r="A9" s="1584"/>
      <c r="B9" s="2385"/>
      <c r="C9" s="3303"/>
      <c r="D9" s="3307">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3307">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672"/>
      <c r="G9" s="2396"/>
      <c r="H9" s="3306"/>
      <c r="I9" s="3306"/>
      <c r="J9" s="2466" t="inlineStr">
        <is>
          <t>LTE</t>
        </is>
      </c>
      <c r="K9" s="2466" t="inlineStr">
        <is>
          <t>FDD1</t>
        </is>
      </c>
      <c r="L9" s="3306"/>
      <c r="M9" s="2466">
        <v>20</v>
      </c>
      <c r="N9" s="2467" t="inlineStr">
        <is>
          <t>QPSK</t>
        </is>
      </c>
      <c r="O9" s="2470"/>
      <c r="P9" s="2470"/>
      <c r="Q9" s="2468">
        <v>100</v>
      </c>
      <c r="R9" s="2469">
        <v>0</v>
      </c>
      <c r="S9" s="2468"/>
      <c r="T9" s="2466">
        <v>18100</v>
      </c>
      <c r="U9" s="2466">
        <v>1930</v>
      </c>
      <c r="V9" s="3306"/>
      <c r="W9" s="3306"/>
      <c r="X9" s="3306"/>
      <c r="Y9" s="3306"/>
      <c r="Z9" s="3306"/>
      <c r="AA9" s="3306"/>
      <c r="AB9" s="3306"/>
      <c r="AC9" s="3306"/>
      <c r="AD9" s="3306"/>
      <c r="AE9" s="3306"/>
      <c r="AF9" s="3306"/>
      <c r="AG9" s="807"/>
      <c r="AH9" s="374"/>
      <c r="AI9" s="3306"/>
      <c r="AJ9" s="3306"/>
      <c r="AK9" s="3306"/>
      <c r="AL9" s="3306"/>
      <c r="AM9" s="3306"/>
      <c r="AN9" s="3306"/>
      <c r="AO9" s="3306"/>
      <c r="AP9" s="3306"/>
      <c r="AQ9" s="3306"/>
      <c r="AR9" s="3306"/>
      <c r="AS9" s="3306"/>
      <c r="AT9" s="3306"/>
      <c r="AU9" s="3306"/>
      <c r="AV9" s="3306"/>
      <c r="AW9" s="3306"/>
      <c r="AX9" s="3306"/>
      <c r="AY9" s="3306"/>
      <c r="AZ9" s="3306"/>
      <c r="BA9" s="3306"/>
      <c r="BB9" s="3306"/>
      <c r="BC9" s="3306"/>
      <c r="BD9" s="3306"/>
      <c r="BE9" s="1565">
        <f>MyTimestamp(AH9)</f>
        <v/>
      </c>
      <c r="BF9" s="3315"/>
      <c r="BG9" s="3316">
        <f>MyTimestamp(AH9)</f>
        <v/>
      </c>
      <c r="BH9" s="3317"/>
      <c r="BI9" s="2471"/>
      <c r="BJ9" s="3306"/>
      <c r="BK9" s="3307"/>
      <c r="BL9" s="3306"/>
      <c r="BM9" s="3367"/>
      <c r="BN9" s="3307"/>
      <c r="BO9" s="3306"/>
      <c r="BP9" s="3306"/>
      <c r="BQ9" s="3306"/>
      <c r="BR9" s="1478"/>
      <c r="BS9" s="5724"/>
      <c r="BT9" s="5647"/>
      <c r="BU9" s="1584"/>
      <c r="BV9" s="38"/>
      <c r="BW9" s="7540"/>
      <c r="BX9" s="7564"/>
      <c r="BY9" s="3313"/>
      <c r="BZ9" s="2373"/>
      <c r="CA9" s="2374"/>
      <c r="CB9" s="2375"/>
      <c r="CC9" s="2376"/>
      <c r="CD9" s="2377"/>
      <c r="CE9" s="2376"/>
      <c r="CF9" s="2376"/>
      <c r="CG9" s="2376"/>
      <c r="CH9" s="2377"/>
      <c r="CI9" s="2377"/>
      <c r="CJ9" s="2377"/>
      <c r="CK9" s="2377"/>
      <c r="CL9" s="2376"/>
      <c r="CM9" s="2377"/>
      <c r="CN9" s="2376"/>
      <c r="CO9" s="2376"/>
      <c r="CP9" s="2376"/>
      <c r="CQ9" s="2377"/>
      <c r="CR9" s="2377"/>
      <c r="CS9" s="2377"/>
      <c r="CT9" s="2377"/>
      <c r="CU9" s="2376"/>
      <c r="CV9" s="2378"/>
      <c r="CW9" s="2376"/>
      <c r="CX9" s="2376"/>
      <c r="CY9" s="2376"/>
      <c r="CZ9" s="2377"/>
      <c r="DA9" s="2377"/>
      <c r="DB9" s="2377"/>
      <c r="DC9" s="2377"/>
    </row>
    <row r="10" customHeight="1" ht="12.75" x14ac:dyDescent="0.2">
      <c r="A10" s="1584"/>
      <c r="B10" s="2385"/>
      <c r="C10" s="3303"/>
      <c r="D10" s="3307">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v/>
      </c>
      <c r="E10" s="3307">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v/>
      </c>
      <c r="F10" s="672"/>
      <c r="G10" s="2396"/>
      <c r="H10" s="3306"/>
      <c r="I10" s="3306"/>
      <c r="J10" s="2466" t="inlineStr">
        <is>
          <t>LTE</t>
        </is>
      </c>
      <c r="K10" s="2466" t="inlineStr">
        <is>
          <t>FDD1</t>
        </is>
      </c>
      <c r="L10" s="3306"/>
      <c r="M10" s="2466">
        <v>20</v>
      </c>
      <c r="N10" s="2467" t="inlineStr">
        <is>
          <t>16QAM</t>
        </is>
      </c>
      <c r="O10" s="2470"/>
      <c r="P10" s="2470"/>
      <c r="Q10" s="2468">
        <v>1</v>
      </c>
      <c r="R10" s="2469">
        <v>0</v>
      </c>
      <c r="S10" s="2468"/>
      <c r="T10" s="2466">
        <v>18100</v>
      </c>
      <c r="U10" s="2466">
        <v>1930</v>
      </c>
      <c r="V10" s="3306"/>
      <c r="W10" s="3306"/>
      <c r="X10" s="3306"/>
      <c r="Y10" s="3306"/>
      <c r="Z10" s="3306"/>
      <c r="AA10" s="3306"/>
      <c r="AB10" s="3306"/>
      <c r="AC10" s="3306"/>
      <c r="AD10" s="3306"/>
      <c r="AE10" s="3306"/>
      <c r="AF10" s="3306"/>
      <c r="AG10" s="807"/>
      <c r="AH10" s="374"/>
      <c r="AI10" s="3306"/>
      <c r="AJ10" s="3306"/>
      <c r="AK10" s="3306"/>
      <c r="AL10" s="3306"/>
      <c r="AM10" s="3306"/>
      <c r="AN10" s="3306"/>
      <c r="AO10" s="3306"/>
      <c r="AP10" s="3306"/>
      <c r="AQ10" s="3306"/>
      <c r="AR10" s="3306"/>
      <c r="AS10" s="3306"/>
      <c r="AT10" s="3306"/>
      <c r="AU10" s="3306"/>
      <c r="AV10" s="3306"/>
      <c r="AW10" s="3306"/>
      <c r="AX10" s="3306"/>
      <c r="AY10" s="3306"/>
      <c r="AZ10" s="3306"/>
      <c r="BA10" s="3306"/>
      <c r="BB10" s="3306"/>
      <c r="BC10" s="3306"/>
      <c r="BD10" s="3306"/>
      <c r="BE10" s="1565">
        <f>MyTimestamp(AH10)</f>
        <v/>
      </c>
      <c r="BF10" s="3315"/>
      <c r="BG10" s="3316">
        <f>MyTimestamp(AH10)</f>
        <v/>
      </c>
      <c r="BH10" s="3317"/>
      <c r="BI10" s="2471"/>
      <c r="BJ10" s="3306"/>
      <c r="BK10" s="3307"/>
      <c r="BL10" s="3306"/>
      <c r="BM10" s="3367"/>
      <c r="BN10" s="3307"/>
      <c r="BO10" s="3306"/>
      <c r="BP10" s="3306"/>
      <c r="BQ10" s="3306"/>
      <c r="BR10" s="1478"/>
      <c r="BS10" s="5724"/>
      <c r="BT10" s="5647"/>
      <c r="BU10" s="1584"/>
      <c r="BV10" s="38"/>
      <c r="BW10" s="7540"/>
      <c r="BX10" s="7564"/>
      <c r="BY10" s="3313"/>
      <c r="BZ10" s="2373"/>
      <c r="CA10" s="2374"/>
      <c r="CB10" s="2375"/>
      <c r="CC10" s="2376"/>
      <c r="CD10" s="2377"/>
      <c r="CE10" s="2376"/>
      <c r="CF10" s="2376"/>
      <c r="CG10" s="2376"/>
      <c r="CH10" s="2377"/>
      <c r="CI10" s="2377"/>
      <c r="CJ10" s="2377"/>
      <c r="CK10" s="2377"/>
      <c r="CL10" s="2376"/>
      <c r="CM10" s="2377"/>
      <c r="CN10" s="2376"/>
      <c r="CO10" s="2376"/>
      <c r="CP10" s="2376"/>
      <c r="CQ10" s="2377"/>
      <c r="CR10" s="2377"/>
      <c r="CS10" s="2377"/>
      <c r="CT10" s="2377"/>
      <c r="CU10" s="2376"/>
      <c r="CV10" s="2378"/>
      <c r="CW10" s="2376"/>
      <c r="CX10" s="2376"/>
      <c r="CY10" s="2376"/>
      <c r="CZ10" s="2377"/>
      <c r="DA10" s="2377"/>
      <c r="DB10" s="2377"/>
      <c r="DC10" s="2377"/>
    </row>
    <row r="11" customHeight="1" ht="12.75" x14ac:dyDescent="0.2">
      <c r="A11" s="1584"/>
      <c r="B11" s="2385"/>
      <c r="C11" s="3303"/>
      <c r="D11" s="3307">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v/>
      </c>
      <c r="E11" s="3307">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v/>
      </c>
      <c r="F11" s="672"/>
      <c r="G11" s="2396"/>
      <c r="H11" s="3306"/>
      <c r="I11" s="3306"/>
      <c r="J11" s="2466" t="inlineStr">
        <is>
          <t>LTE</t>
        </is>
      </c>
      <c r="K11" s="2466" t="inlineStr">
        <is>
          <t>FDD1</t>
        </is>
      </c>
      <c r="L11" s="3306"/>
      <c r="M11" s="2466">
        <v>20</v>
      </c>
      <c r="N11" s="2467" t="inlineStr">
        <is>
          <t>16QAM</t>
        </is>
      </c>
      <c r="O11" s="2470"/>
      <c r="P11" s="2470"/>
      <c r="Q11" s="2468">
        <v>1</v>
      </c>
      <c r="R11" s="2469">
        <v>49</v>
      </c>
      <c r="S11" s="2468"/>
      <c r="T11" s="2466">
        <v>18100</v>
      </c>
      <c r="U11" s="2466">
        <v>1930</v>
      </c>
      <c r="V11" s="3306"/>
      <c r="W11" s="3306"/>
      <c r="X11" s="3306"/>
      <c r="Y11" s="3306"/>
      <c r="Z11" s="3306"/>
      <c r="AA11" s="3306"/>
      <c r="AB11" s="3306"/>
      <c r="AC11" s="3306"/>
      <c r="AD11" s="3306"/>
      <c r="AE11" s="3306"/>
      <c r="AF11" s="3306"/>
      <c r="AG11" s="807"/>
      <c r="AH11" s="374"/>
      <c r="AI11" s="3306"/>
      <c r="AJ11" s="3306"/>
      <c r="AK11" s="3306"/>
      <c r="AL11" s="3306"/>
      <c r="AM11" s="3306"/>
      <c r="AN11" s="3306"/>
      <c r="AO11" s="3306"/>
      <c r="AP11" s="3306"/>
      <c r="AQ11" s="3306"/>
      <c r="AR11" s="3306"/>
      <c r="AS11" s="3306"/>
      <c r="AT11" s="3306"/>
      <c r="AU11" s="3306"/>
      <c r="AV11" s="3306"/>
      <c r="AW11" s="3306"/>
      <c r="AX11" s="3306"/>
      <c r="AY11" s="3306"/>
      <c r="AZ11" s="3306"/>
      <c r="BA11" s="3306"/>
      <c r="BB11" s="3306"/>
      <c r="BC11" s="3306"/>
      <c r="BD11" s="3306"/>
      <c r="BE11" s="1565">
        <f>MyTimestamp(AH11)</f>
        <v/>
      </c>
      <c r="BF11" s="3315"/>
      <c r="BG11" s="3316">
        <f>MyTimestamp(AH11)</f>
        <v/>
      </c>
      <c r="BH11" s="3317"/>
      <c r="BI11" s="2471"/>
      <c r="BJ11" s="3306"/>
      <c r="BK11" s="3307"/>
      <c r="BL11" s="3306"/>
      <c r="BM11" s="3367"/>
      <c r="BN11" s="3307"/>
      <c r="BO11" s="3306"/>
      <c r="BP11" s="3306"/>
      <c r="BQ11" s="3306"/>
      <c r="BR11" s="1478"/>
      <c r="BS11" s="5724"/>
      <c r="BT11" s="5647"/>
      <c r="BU11" s="1584"/>
      <c r="BV11" s="38"/>
      <c r="BW11" s="7540"/>
      <c r="BX11" s="7564"/>
      <c r="BY11" s="3313"/>
      <c r="BZ11" s="2373"/>
      <c r="CA11" s="2374"/>
      <c r="CB11" s="2375"/>
      <c r="CC11" s="2376"/>
      <c r="CD11" s="2377"/>
      <c r="CE11" s="2376"/>
      <c r="CF11" s="2376"/>
      <c r="CG11" s="2376"/>
      <c r="CH11" s="2377"/>
      <c r="CI11" s="2377"/>
      <c r="CJ11" s="2377"/>
      <c r="CK11" s="2377"/>
      <c r="CL11" s="2376"/>
      <c r="CM11" s="2377"/>
      <c r="CN11" s="2376"/>
      <c r="CO11" s="2376"/>
      <c r="CP11" s="2376"/>
      <c r="CQ11" s="2377"/>
      <c r="CR11" s="2377"/>
      <c r="CS11" s="2377"/>
      <c r="CT11" s="2377"/>
      <c r="CU11" s="2376"/>
      <c r="CV11" s="2378"/>
      <c r="CW11" s="2376"/>
      <c r="CX11" s="2376"/>
      <c r="CY11" s="2376"/>
      <c r="CZ11" s="2377"/>
      <c r="DA11" s="2377"/>
      <c r="DB11" s="2377"/>
      <c r="DC11" s="2377"/>
    </row>
    <row r="12" customHeight="1" ht="12.75" x14ac:dyDescent="0.2">
      <c r="A12" s="1584"/>
      <c r="B12" s="2385"/>
      <c r="C12" s="3303"/>
      <c r="D12" s="3307">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v/>
      </c>
      <c r="E12" s="3307">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v/>
      </c>
      <c r="F12" s="672"/>
      <c r="G12" s="2396"/>
      <c r="H12" s="3306"/>
      <c r="I12" s="3306"/>
      <c r="J12" s="2466" t="inlineStr">
        <is>
          <t>LTE</t>
        </is>
      </c>
      <c r="K12" s="2466" t="inlineStr">
        <is>
          <t>FDD1</t>
        </is>
      </c>
      <c r="L12" s="3306"/>
      <c r="M12" s="2466">
        <v>20</v>
      </c>
      <c r="N12" s="2467" t="inlineStr">
        <is>
          <t>16QAM</t>
        </is>
      </c>
      <c r="O12" s="2470"/>
      <c r="P12" s="2470"/>
      <c r="Q12" s="2468">
        <v>1</v>
      </c>
      <c r="R12" s="2469">
        <v>99</v>
      </c>
      <c r="S12" s="2468"/>
      <c r="T12" s="2466">
        <v>18100</v>
      </c>
      <c r="U12" s="2466">
        <v>1930</v>
      </c>
      <c r="V12" s="3306"/>
      <c r="W12" s="3306"/>
      <c r="X12" s="3306"/>
      <c r="Y12" s="3306"/>
      <c r="Z12" s="3306"/>
      <c r="AA12" s="3306"/>
      <c r="AB12" s="3306"/>
      <c r="AC12" s="3306"/>
      <c r="AD12" s="3306"/>
      <c r="AE12" s="3306"/>
      <c r="AF12" s="3306"/>
      <c r="AG12" s="807"/>
      <c r="AH12" s="374"/>
      <c r="AI12" s="3306"/>
      <c r="AJ12" s="3306"/>
      <c r="AK12" s="3306"/>
      <c r="AL12" s="3306"/>
      <c r="AM12" s="3306"/>
      <c r="AN12" s="3306"/>
      <c r="AO12" s="3306"/>
      <c r="AP12" s="3306"/>
      <c r="AQ12" s="3306"/>
      <c r="AR12" s="3306"/>
      <c r="AS12" s="3306"/>
      <c r="AT12" s="3306"/>
      <c r="AU12" s="3306"/>
      <c r="AV12" s="3306"/>
      <c r="AW12" s="3306"/>
      <c r="AX12" s="3306"/>
      <c r="AY12" s="3306"/>
      <c r="AZ12" s="3306"/>
      <c r="BA12" s="3306"/>
      <c r="BB12" s="3306"/>
      <c r="BC12" s="3306"/>
      <c r="BD12" s="3306"/>
      <c r="BE12" s="1565">
        <f>MyTimestamp(AH12)</f>
        <v/>
      </c>
      <c r="BF12" s="3315"/>
      <c r="BG12" s="3316">
        <f>MyTimestamp(AH12)</f>
        <v/>
      </c>
      <c r="BH12" s="3317"/>
      <c r="BI12" s="2471"/>
      <c r="BJ12" s="3306"/>
      <c r="BK12" s="3307"/>
      <c r="BL12" s="3306"/>
      <c r="BM12" s="3367"/>
      <c r="BN12" s="3307"/>
      <c r="BO12" s="3306"/>
      <c r="BP12" s="3306"/>
      <c r="BQ12" s="3306"/>
      <c r="BR12" s="1478"/>
      <c r="BS12" s="5724"/>
      <c r="BT12" s="5647"/>
      <c r="BU12" s="1584"/>
      <c r="BV12" s="38"/>
      <c r="BW12" s="7540"/>
      <c r="BX12" s="7564"/>
      <c r="BY12" s="3313"/>
      <c r="BZ12" s="2373"/>
      <c r="CA12" s="2374"/>
      <c r="CB12" s="2375"/>
      <c r="CC12" s="2376"/>
      <c r="CD12" s="2377"/>
      <c r="CE12" s="2376"/>
      <c r="CF12" s="2376"/>
      <c r="CG12" s="2376"/>
      <c r="CH12" s="2377"/>
      <c r="CI12" s="2377"/>
      <c r="CJ12" s="2377"/>
      <c r="CK12" s="2377"/>
      <c r="CL12" s="2376"/>
      <c r="CM12" s="2377"/>
      <c r="CN12" s="2376"/>
      <c r="CO12" s="2376"/>
      <c r="CP12" s="2376"/>
      <c r="CQ12" s="2377"/>
      <c r="CR12" s="2377"/>
      <c r="CS12" s="2377"/>
      <c r="CT12" s="2377"/>
      <c r="CU12" s="2376"/>
      <c r="CV12" s="2378"/>
      <c r="CW12" s="2376"/>
      <c r="CX12" s="2376"/>
      <c r="CY12" s="2376"/>
      <c r="CZ12" s="2377"/>
      <c r="DA12" s="2377"/>
      <c r="DB12" s="2377"/>
      <c r="DC12" s="2377"/>
    </row>
    <row r="13" customHeight="1" ht="12.75" x14ac:dyDescent="0.2">
      <c r="A13" s="1584"/>
      <c r="B13" s="2385"/>
      <c r="C13" s="3303"/>
      <c r="D13" s="3307">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v/>
      </c>
      <c r="E13" s="3307">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v/>
      </c>
      <c r="F13" s="672"/>
      <c r="G13" s="2396"/>
      <c r="H13" s="3306"/>
      <c r="I13" s="3306"/>
      <c r="J13" s="2466" t="inlineStr">
        <is>
          <t>LTE</t>
        </is>
      </c>
      <c r="K13" s="2466" t="inlineStr">
        <is>
          <t>FDD1</t>
        </is>
      </c>
      <c r="L13" s="3306"/>
      <c r="M13" s="2466">
        <v>20</v>
      </c>
      <c r="N13" s="2467" t="inlineStr">
        <is>
          <t>16QAM</t>
        </is>
      </c>
      <c r="O13" s="2470"/>
      <c r="P13" s="2470"/>
      <c r="Q13" s="2468">
        <v>50</v>
      </c>
      <c r="R13" s="2469">
        <v>0</v>
      </c>
      <c r="S13" s="2468"/>
      <c r="T13" s="2466">
        <v>18100</v>
      </c>
      <c r="U13" s="2466">
        <v>1930</v>
      </c>
      <c r="V13" s="3306"/>
      <c r="W13" s="3306"/>
      <c r="X13" s="3306"/>
      <c r="Y13" s="3306"/>
      <c r="Z13" s="3306"/>
      <c r="AA13" s="3306"/>
      <c r="AB13" s="3306"/>
      <c r="AC13" s="3306"/>
      <c r="AD13" s="3306"/>
      <c r="AE13" s="3306"/>
      <c r="AF13" s="3306"/>
      <c r="AG13" s="807"/>
      <c r="AH13" s="374"/>
      <c r="AI13" s="3306"/>
      <c r="AJ13" s="3306"/>
      <c r="AK13" s="3306"/>
      <c r="AL13" s="3306"/>
      <c r="AM13" s="3306"/>
      <c r="AN13" s="3306"/>
      <c r="AO13" s="3306"/>
      <c r="AP13" s="3306"/>
      <c r="AQ13" s="3306"/>
      <c r="AR13" s="3306"/>
      <c r="AS13" s="3306"/>
      <c r="AT13" s="3306"/>
      <c r="AU13" s="3306"/>
      <c r="AV13" s="3306"/>
      <c r="AW13" s="3306"/>
      <c r="AX13" s="3306"/>
      <c r="AY13" s="3306"/>
      <c r="AZ13" s="3306"/>
      <c r="BA13" s="3306"/>
      <c r="BB13" s="3306"/>
      <c r="BC13" s="3306"/>
      <c r="BD13" s="3306"/>
      <c r="BE13" s="1565">
        <f>MyTimestamp(AH13)</f>
        <v/>
      </c>
      <c r="BF13" s="3315"/>
      <c r="BG13" s="3316">
        <f>MyTimestamp(AH13)</f>
        <v/>
      </c>
      <c r="BH13" s="3317"/>
      <c r="BI13" s="2471"/>
      <c r="BJ13" s="3306"/>
      <c r="BK13" s="3307"/>
      <c r="BL13" s="3306"/>
      <c r="BM13" s="3367"/>
      <c r="BN13" s="3307"/>
      <c r="BO13" s="3306"/>
      <c r="BP13" s="3306"/>
      <c r="BQ13" s="3306"/>
      <c r="BR13" s="1478"/>
      <c r="BS13" s="5724"/>
      <c r="BT13" s="5647"/>
      <c r="BU13" s="1584"/>
      <c r="BV13" s="38"/>
      <c r="BW13" s="7540"/>
      <c r="BX13" s="7564"/>
      <c r="BY13" s="3313"/>
      <c r="BZ13" s="2373"/>
      <c r="CA13" s="2374"/>
      <c r="CB13" s="2375"/>
      <c r="CC13" s="2376"/>
      <c r="CD13" s="2377"/>
      <c r="CE13" s="2376"/>
      <c r="CF13" s="2376"/>
      <c r="CG13" s="2376"/>
      <c r="CH13" s="2377"/>
      <c r="CI13" s="2377"/>
      <c r="CJ13" s="2377"/>
      <c r="CK13" s="2377"/>
      <c r="CL13" s="2376"/>
      <c r="CM13" s="2377"/>
      <c r="CN13" s="2376"/>
      <c r="CO13" s="2376"/>
      <c r="CP13" s="2376"/>
      <c r="CQ13" s="2377"/>
      <c r="CR13" s="2377"/>
      <c r="CS13" s="2377"/>
      <c r="CT13" s="2377"/>
      <c r="CU13" s="2376"/>
      <c r="CV13" s="2378"/>
      <c r="CW13" s="2376"/>
      <c r="CX13" s="2376"/>
      <c r="CY13" s="2376"/>
      <c r="CZ13" s="2377"/>
      <c r="DA13" s="2377"/>
      <c r="DB13" s="2377"/>
      <c r="DC13" s="2377"/>
    </row>
    <row r="14" customHeight="1" ht="12.75" x14ac:dyDescent="0.2">
      <c r="A14" s="1584"/>
      <c r="B14" s="2385"/>
      <c r="C14" s="3303"/>
      <c r="D14" s="3307">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v/>
      </c>
      <c r="E14" s="3307">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v/>
      </c>
      <c r="F14" s="672"/>
      <c r="G14" s="2396"/>
      <c r="H14" s="3306"/>
      <c r="I14" s="3306"/>
      <c r="J14" s="2466" t="inlineStr">
        <is>
          <t>LTE</t>
        </is>
      </c>
      <c r="K14" s="2466" t="inlineStr">
        <is>
          <t>FDD1</t>
        </is>
      </c>
      <c r="L14" s="3306"/>
      <c r="M14" s="2466">
        <v>20</v>
      </c>
      <c r="N14" s="2467" t="inlineStr">
        <is>
          <t>16QAM</t>
        </is>
      </c>
      <c r="O14" s="2470"/>
      <c r="P14" s="2470"/>
      <c r="Q14" s="2468">
        <v>50</v>
      </c>
      <c r="R14" s="2469">
        <v>24</v>
      </c>
      <c r="S14" s="2468"/>
      <c r="T14" s="2466">
        <v>18100</v>
      </c>
      <c r="U14" s="2466">
        <v>1930</v>
      </c>
      <c r="V14" s="3306"/>
      <c r="W14" s="3306"/>
      <c r="X14" s="3306"/>
      <c r="Y14" s="3306"/>
      <c r="Z14" s="3306"/>
      <c r="AA14" s="3306"/>
      <c r="AB14" s="3306"/>
      <c r="AC14" s="3306"/>
      <c r="AD14" s="3306"/>
      <c r="AE14" s="3306"/>
      <c r="AF14" s="3306"/>
      <c r="AG14" s="807"/>
      <c r="AH14" s="374"/>
      <c r="AI14" s="3306"/>
      <c r="AJ14" s="3306"/>
      <c r="AK14" s="3306"/>
      <c r="AL14" s="3306"/>
      <c r="AM14" s="3306"/>
      <c r="AN14" s="3306"/>
      <c r="AO14" s="3306"/>
      <c r="AP14" s="3306"/>
      <c r="AQ14" s="3306"/>
      <c r="AR14" s="3306"/>
      <c r="AS14" s="3306"/>
      <c r="AT14" s="3306"/>
      <c r="AU14" s="3306"/>
      <c r="AV14" s="3306"/>
      <c r="AW14" s="3306"/>
      <c r="AX14" s="3306"/>
      <c r="AY14" s="3306"/>
      <c r="AZ14" s="3306"/>
      <c r="BA14" s="3306"/>
      <c r="BB14" s="3306"/>
      <c r="BC14" s="3306"/>
      <c r="BD14" s="3306"/>
      <c r="BE14" s="1565">
        <f>MyTimestamp(AH14)</f>
        <v/>
      </c>
      <c r="BF14" s="3315"/>
      <c r="BG14" s="3316">
        <f>MyTimestamp(AH14)</f>
        <v/>
      </c>
      <c r="BH14" s="3317"/>
      <c r="BI14" s="2471"/>
      <c r="BJ14" s="3306"/>
      <c r="BK14" s="3307"/>
      <c r="BL14" s="3306"/>
      <c r="BM14" s="3367"/>
      <c r="BN14" s="3307"/>
      <c r="BO14" s="3306"/>
      <c r="BP14" s="3306"/>
      <c r="BQ14" s="3306"/>
      <c r="BR14" s="1478"/>
      <c r="BS14" s="5724"/>
      <c r="BT14" s="5647"/>
      <c r="BU14" s="1584"/>
      <c r="BV14" s="38"/>
      <c r="BW14" s="7540"/>
      <c r="BX14" s="7564"/>
      <c r="BY14" s="3313"/>
      <c r="BZ14" s="2373"/>
      <c r="CA14" s="2374"/>
      <c r="CB14" s="2375"/>
      <c r="CC14" s="2376"/>
      <c r="CD14" s="2377"/>
      <c r="CE14" s="2376"/>
      <c r="CF14" s="2376"/>
      <c r="CG14" s="2376"/>
      <c r="CH14" s="2377"/>
      <c r="CI14" s="2377"/>
      <c r="CJ14" s="2377"/>
      <c r="CK14" s="2377"/>
      <c r="CL14" s="2376"/>
      <c r="CM14" s="2377"/>
      <c r="CN14" s="2376"/>
      <c r="CO14" s="2376"/>
      <c r="CP14" s="2376"/>
      <c r="CQ14" s="2377"/>
      <c r="CR14" s="2377"/>
      <c r="CS14" s="2377"/>
      <c r="CT14" s="2377"/>
      <c r="CU14" s="2376"/>
      <c r="CV14" s="2378"/>
      <c r="CW14" s="2376"/>
      <c r="CX14" s="2376"/>
      <c r="CY14" s="2376"/>
      <c r="CZ14" s="2377"/>
      <c r="DA14" s="2377"/>
      <c r="DB14" s="2377"/>
      <c r="DC14" s="2377"/>
    </row>
    <row r="15" customHeight="1" ht="12.75" x14ac:dyDescent="0.2">
      <c r="A15" s="1584"/>
      <c r="B15" s="2385"/>
      <c r="C15" s="3303"/>
      <c r="D15" s="3307">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v/>
      </c>
      <c r="E15" s="3307">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v/>
      </c>
      <c r="F15" s="672"/>
      <c r="G15" s="2396"/>
      <c r="H15" s="3306"/>
      <c r="I15" s="3306"/>
      <c r="J15" s="2466" t="inlineStr">
        <is>
          <t>LTE</t>
        </is>
      </c>
      <c r="K15" s="2466" t="inlineStr">
        <is>
          <t>FDD1</t>
        </is>
      </c>
      <c r="L15" s="3306"/>
      <c r="M15" s="2466">
        <v>20</v>
      </c>
      <c r="N15" s="2467" t="inlineStr">
        <is>
          <t>16QAM</t>
        </is>
      </c>
      <c r="O15" s="2470"/>
      <c r="P15" s="2470"/>
      <c r="Q15" s="2468">
        <v>50</v>
      </c>
      <c r="R15" s="2469">
        <v>49</v>
      </c>
      <c r="S15" s="2468"/>
      <c r="T15" s="2466">
        <v>18100</v>
      </c>
      <c r="U15" s="2466">
        <v>1930</v>
      </c>
      <c r="V15" s="3306"/>
      <c r="W15" s="3306"/>
      <c r="X15" s="3306"/>
      <c r="Y15" s="3306"/>
      <c r="Z15" s="3306"/>
      <c r="AA15" s="3306"/>
      <c r="AB15" s="3306"/>
      <c r="AC15" s="3306"/>
      <c r="AD15" s="3306"/>
      <c r="AE15" s="3306"/>
      <c r="AF15" s="3306"/>
      <c r="AG15" s="807"/>
      <c r="AH15" s="374"/>
      <c r="AI15" s="3306"/>
      <c r="AJ15" s="3306"/>
      <c r="AK15" s="3306"/>
      <c r="AL15" s="3306"/>
      <c r="AM15" s="3306"/>
      <c r="AN15" s="3306"/>
      <c r="AO15" s="3306"/>
      <c r="AP15" s="3306"/>
      <c r="AQ15" s="3306"/>
      <c r="AR15" s="3306"/>
      <c r="AS15" s="3306"/>
      <c r="AT15" s="3306"/>
      <c r="AU15" s="3306"/>
      <c r="AV15" s="3306"/>
      <c r="AW15" s="3306"/>
      <c r="AX15" s="3306"/>
      <c r="AY15" s="3306"/>
      <c r="AZ15" s="3306"/>
      <c r="BA15" s="3306"/>
      <c r="BB15" s="3306"/>
      <c r="BC15" s="3306"/>
      <c r="BD15" s="3306"/>
      <c r="BE15" s="1565">
        <f>MyTimestamp(AH15)</f>
        <v/>
      </c>
      <c r="BF15" s="3315"/>
      <c r="BG15" s="3316">
        <f>MyTimestamp(AH15)</f>
        <v/>
      </c>
      <c r="BH15" s="3317"/>
      <c r="BI15" s="2471"/>
      <c r="BJ15" s="3306"/>
      <c r="BK15" s="3307"/>
      <c r="BL15" s="3306"/>
      <c r="BM15" s="3367"/>
      <c r="BN15" s="3307"/>
      <c r="BO15" s="3306"/>
      <c r="BP15" s="3306"/>
      <c r="BQ15" s="3306"/>
      <c r="BR15" s="1478"/>
      <c r="BS15" s="5724"/>
      <c r="BT15" s="5647"/>
      <c r="BU15" s="1584"/>
      <c r="BV15" s="38"/>
      <c r="BW15" s="7540"/>
      <c r="BX15" s="7564"/>
      <c r="BY15" s="3313"/>
      <c r="BZ15" s="2373"/>
      <c r="CA15" s="2374"/>
      <c r="CB15" s="2375"/>
      <c r="CC15" s="2376"/>
      <c r="CD15" s="2377"/>
      <c r="CE15" s="2376"/>
      <c r="CF15" s="2376"/>
      <c r="CG15" s="2376"/>
      <c r="CH15" s="2377"/>
      <c r="CI15" s="2377"/>
      <c r="CJ15" s="2377"/>
      <c r="CK15" s="2377"/>
      <c r="CL15" s="2376"/>
      <c r="CM15" s="2377"/>
      <c r="CN15" s="2376"/>
      <c r="CO15" s="2376"/>
      <c r="CP15" s="2376"/>
      <c r="CQ15" s="2377"/>
      <c r="CR15" s="2377"/>
      <c r="CS15" s="2377"/>
      <c r="CT15" s="2377"/>
      <c r="CU15" s="2376"/>
      <c r="CV15" s="2378"/>
      <c r="CW15" s="2376"/>
      <c r="CX15" s="2376"/>
      <c r="CY15" s="2376"/>
      <c r="CZ15" s="2377"/>
      <c r="DA15" s="2377"/>
      <c r="DB15" s="2377"/>
      <c r="DC15" s="2377"/>
    </row>
    <row r="16" customHeight="1" ht="12.75" x14ac:dyDescent="0.2">
      <c r="A16" s="1584"/>
      <c r="B16" s="2385"/>
      <c r="C16" s="3303"/>
      <c r="D16" s="3307">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v/>
      </c>
      <c r="E16" s="3307">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v/>
      </c>
      <c r="F16" s="672"/>
      <c r="G16" s="2396"/>
      <c r="H16" s="3306"/>
      <c r="I16" s="3306"/>
      <c r="J16" s="2466" t="inlineStr">
        <is>
          <t>LTE</t>
        </is>
      </c>
      <c r="K16" s="2466" t="inlineStr">
        <is>
          <t>FDD1</t>
        </is>
      </c>
      <c r="L16" s="3306"/>
      <c r="M16" s="2466">
        <v>20</v>
      </c>
      <c r="N16" s="2467" t="inlineStr">
        <is>
          <t>16QAM</t>
        </is>
      </c>
      <c r="O16" s="2470"/>
      <c r="P16" s="2470"/>
      <c r="Q16" s="2468">
        <v>100</v>
      </c>
      <c r="R16" s="2469">
        <v>0</v>
      </c>
      <c r="S16" s="2468"/>
      <c r="T16" s="2466">
        <v>18100</v>
      </c>
      <c r="U16" s="2466">
        <v>1930</v>
      </c>
      <c r="V16" s="3306"/>
      <c r="W16" s="3306"/>
      <c r="X16" s="3306"/>
      <c r="Y16" s="3306"/>
      <c r="Z16" s="3306"/>
      <c r="AA16" s="3306"/>
      <c r="AB16" s="3306"/>
      <c r="AC16" s="3306"/>
      <c r="AD16" s="3306"/>
      <c r="AE16" s="3306"/>
      <c r="AF16" s="3306"/>
      <c r="AG16" s="807"/>
      <c r="AH16" s="374"/>
      <c r="AI16" s="3306"/>
      <c r="AJ16" s="3306"/>
      <c r="AK16" s="3306"/>
      <c r="AL16" s="3306"/>
      <c r="AM16" s="3306"/>
      <c r="AN16" s="3306"/>
      <c r="AO16" s="3306"/>
      <c r="AP16" s="3306"/>
      <c r="AQ16" s="3306"/>
      <c r="AR16" s="3306"/>
      <c r="AS16" s="3306"/>
      <c r="AT16" s="3306"/>
      <c r="AU16" s="3306"/>
      <c r="AV16" s="3306"/>
      <c r="AW16" s="3306"/>
      <c r="AX16" s="3306"/>
      <c r="AY16" s="3306"/>
      <c r="AZ16" s="3306"/>
      <c r="BA16" s="3306"/>
      <c r="BB16" s="3306"/>
      <c r="BC16" s="3306"/>
      <c r="BD16" s="3306"/>
      <c r="BE16" s="1565">
        <f>MyTimestamp(AH16)</f>
        <v/>
      </c>
      <c r="BF16" s="3315"/>
      <c r="BG16" s="3316">
        <f>MyTimestamp(AH16)</f>
        <v/>
      </c>
      <c r="BH16" s="3317"/>
      <c r="BI16" s="2471"/>
      <c r="BJ16" s="3306"/>
      <c r="BK16" s="3307"/>
      <c r="BL16" s="3306"/>
      <c r="BM16" s="3367"/>
      <c r="BN16" s="3307"/>
      <c r="BO16" s="3306"/>
      <c r="BP16" s="3306"/>
      <c r="BQ16" s="3306"/>
      <c r="BR16" s="1478"/>
      <c r="BS16" s="5724"/>
      <c r="BT16" s="5647"/>
      <c r="BU16" s="1584"/>
      <c r="BV16" s="38"/>
      <c r="BW16" s="7540"/>
      <c r="BX16" s="7564"/>
      <c r="BY16" s="3313"/>
      <c r="BZ16" s="2373"/>
      <c r="CA16" s="2374"/>
      <c r="CB16" s="2375"/>
      <c r="CC16" s="2376"/>
      <c r="CD16" s="2377"/>
      <c r="CE16" s="2376"/>
      <c r="CF16" s="2376"/>
      <c r="CG16" s="2376"/>
      <c r="CH16" s="2377"/>
      <c r="CI16" s="2377"/>
      <c r="CJ16" s="2377"/>
      <c r="CK16" s="2377"/>
      <c r="CL16" s="2376"/>
      <c r="CM16" s="2377"/>
      <c r="CN16" s="2376"/>
      <c r="CO16" s="2376"/>
      <c r="CP16" s="2376"/>
      <c r="CQ16" s="2377"/>
      <c r="CR16" s="2377"/>
      <c r="CS16" s="2377"/>
      <c r="CT16" s="2377"/>
      <c r="CU16" s="2376"/>
      <c r="CV16" s="2378"/>
      <c r="CW16" s="2376"/>
      <c r="CX16" s="2376"/>
      <c r="CY16" s="2376"/>
      <c r="CZ16" s="2377"/>
      <c r="DA16" s="2377"/>
      <c r="DB16" s="2377"/>
      <c r="DC16" s="2377"/>
    </row>
    <row r="17" customHeight="1" ht="12.75" x14ac:dyDescent="0.2">
      <c r="A17" s="1584"/>
      <c r="B17" s="2385"/>
      <c r="C17" s="3303"/>
      <c r="D17" s="3307">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v/>
      </c>
      <c r="E17" s="3307">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v/>
      </c>
      <c r="F17" s="672"/>
      <c r="G17" s="2396"/>
      <c r="H17" s="3306"/>
      <c r="I17" s="3306"/>
      <c r="J17" s="2466" t="inlineStr">
        <is>
          <t>LTE</t>
        </is>
      </c>
      <c r="K17" s="2466" t="inlineStr">
        <is>
          <t>FDD1</t>
        </is>
      </c>
      <c r="L17" s="3306"/>
      <c r="M17" s="2466">
        <v>20</v>
      </c>
      <c r="N17" s="2467" t="inlineStr">
        <is>
          <t>QPSK</t>
        </is>
      </c>
      <c r="O17" s="2470"/>
      <c r="P17" s="2470"/>
      <c r="Q17" s="2468">
        <v>1</v>
      </c>
      <c r="R17" s="2469">
        <v>0</v>
      </c>
      <c r="S17" s="2468"/>
      <c r="T17" s="2466">
        <v>18300</v>
      </c>
      <c r="U17" s="2466">
        <v>1950</v>
      </c>
      <c r="V17" s="3306"/>
      <c r="W17" s="3306"/>
      <c r="X17" s="3306"/>
      <c r="Y17" s="3306"/>
      <c r="Z17" s="3306"/>
      <c r="AA17" s="3306"/>
      <c r="AB17" s="3306"/>
      <c r="AC17" s="3306"/>
      <c r="AD17" s="3306"/>
      <c r="AE17" s="3306"/>
      <c r="AF17" s="3306"/>
      <c r="AG17" s="807"/>
      <c r="AH17" s="374"/>
      <c r="AI17" s="3306"/>
      <c r="AJ17" s="3306"/>
      <c r="AK17" s="3306"/>
      <c r="AL17" s="3306"/>
      <c r="AM17" s="3306"/>
      <c r="AN17" s="3306"/>
      <c r="AO17" s="3306"/>
      <c r="AP17" s="3306"/>
      <c r="AQ17" s="3306"/>
      <c r="AR17" s="3306"/>
      <c r="AS17" s="3306"/>
      <c r="AT17" s="3306"/>
      <c r="AU17" s="3306"/>
      <c r="AV17" s="3306"/>
      <c r="AW17" s="3306"/>
      <c r="AX17" s="3306"/>
      <c r="AY17" s="3306"/>
      <c r="AZ17" s="3306"/>
      <c r="BA17" s="3306"/>
      <c r="BB17" s="3306"/>
      <c r="BC17" s="3306"/>
      <c r="BD17" s="3306"/>
      <c r="BE17" s="1565">
        <f>MyTimestamp(AH17)</f>
        <v/>
      </c>
      <c r="BF17" s="3315"/>
      <c r="BG17" s="3316">
        <f>MyTimestamp(AH17)</f>
        <v/>
      </c>
      <c r="BH17" s="3317"/>
      <c r="BI17" s="2471"/>
      <c r="BJ17" s="3306"/>
      <c r="BK17" s="3307"/>
      <c r="BL17" s="3306"/>
      <c r="BM17" s="3367"/>
      <c r="BN17" s="3307"/>
      <c r="BO17" s="3306"/>
      <c r="BP17" s="3306"/>
      <c r="BQ17" s="3306"/>
      <c r="BR17" s="1478"/>
      <c r="BS17" s="5724"/>
      <c r="BT17" s="5647"/>
      <c r="BU17" s="1584"/>
      <c r="BV17" s="38"/>
      <c r="BW17" s="7540"/>
      <c r="BX17" s="7564"/>
      <c r="BY17" s="3313"/>
      <c r="BZ17" s="2373"/>
      <c r="CA17" s="2374"/>
      <c r="CB17" s="2375"/>
      <c r="CC17" s="2376"/>
      <c r="CD17" s="2377"/>
      <c r="CE17" s="2376"/>
      <c r="CF17" s="2376"/>
      <c r="CG17" s="2376"/>
      <c r="CH17" s="2377"/>
      <c r="CI17" s="2377"/>
      <c r="CJ17" s="2377"/>
      <c r="CK17" s="2377"/>
      <c r="CL17" s="2376"/>
      <c r="CM17" s="2377"/>
      <c r="CN17" s="2376"/>
      <c r="CO17" s="2376"/>
      <c r="CP17" s="2376"/>
      <c r="CQ17" s="2377"/>
      <c r="CR17" s="2377"/>
      <c r="CS17" s="2377"/>
      <c r="CT17" s="2377"/>
      <c r="CU17" s="2376"/>
      <c r="CV17" s="2378"/>
      <c r="CW17" s="2376"/>
      <c r="CX17" s="2376"/>
      <c r="CY17" s="2376"/>
      <c r="CZ17" s="2377"/>
      <c r="DA17" s="2377"/>
      <c r="DB17" s="2377"/>
      <c r="DC17" s="2377"/>
    </row>
    <row r="18" customHeight="1" ht="12.75" x14ac:dyDescent="0.2">
      <c r="A18" s="1584"/>
      <c r="B18" s="2385"/>
      <c r="C18" s="3303"/>
      <c r="D18" s="3307">
        <f>IF(ISNUMBER(FIND("EN",B18)),IF(ISNUMBER(FIND("FCC",B18)),IF(ISNUMBER(FIND("ISED",B18)),CONCATENATE(Overview!$V$10,";",Overview!$S$11,";",Overview!$S$12),CONCATENATE(Overview!$V$10,";",Overview!$S$11)),IF(ISNUMBER(FIND("ISED",B18)),CONCATENATE(Overview!$V$10,";",Overview!$S$12),Overview!$V$10)),IF(ISNUMBER(FIND("FCC",B18)),IF(ISNUMBER(FIND("ISED",B18)),CONCATENATE(Overview!$S$11,";",Overview!$S$12),"IEEE Std 1528™"),Overview!$S$12))</f>
        <v/>
      </c>
      <c r="E18" s="3307">
        <f>IF(ISNUMBER(FIND("EN",B18)),IF(ISNUMBER(FIND("FCC",B18)),IF(ISNUMBER(FIND("ISED",B18)),CONCATENATE(Overview!$AB$10,";",Overview!$Y$11,";",Overview!$Y$12),CONCATENATE(Overview!$AB$10,";",Overview!$Y$11)),IF(ISNUMBER(FIND("ISED",B18)),CONCATENATE(Overview!$AB$10,";",Overview!$Y$12),Overview!$AB$10)),IF(ISNUMBER(FIND("FCC",B18)),IF(ISNUMBER(FIND("ISED",B18)),CONCATENATE(Overview!$Y$11,";",Overview!$Y$12),"IEEE Std 1528™"),Overview!$Y$12))</f>
        <v/>
      </c>
      <c r="F18" s="672"/>
      <c r="G18" s="2396"/>
      <c r="H18" s="3306"/>
      <c r="I18" s="3306"/>
      <c r="J18" s="2466" t="inlineStr">
        <is>
          <t>LTE</t>
        </is>
      </c>
      <c r="K18" s="2466" t="inlineStr">
        <is>
          <t>FDD1</t>
        </is>
      </c>
      <c r="L18" s="3306"/>
      <c r="M18" s="2466">
        <v>20</v>
      </c>
      <c r="N18" s="2467" t="inlineStr">
        <is>
          <t>QPSK</t>
        </is>
      </c>
      <c r="O18" s="2470"/>
      <c r="P18" s="2470"/>
      <c r="Q18" s="2468">
        <v>1</v>
      </c>
      <c r="R18" s="2469">
        <v>49</v>
      </c>
      <c r="S18" s="2468"/>
      <c r="T18" s="2466">
        <v>18300</v>
      </c>
      <c r="U18" s="2466">
        <v>1950</v>
      </c>
      <c r="V18" s="3306"/>
      <c r="W18" s="3306"/>
      <c r="X18" s="3306"/>
      <c r="Y18" s="3306"/>
      <c r="Z18" s="3306"/>
      <c r="AA18" s="3306"/>
      <c r="AB18" s="3306"/>
      <c r="AC18" s="3306"/>
      <c r="AD18" s="3306"/>
      <c r="AE18" s="3306"/>
      <c r="AF18" s="3306"/>
      <c r="AG18" s="807"/>
      <c r="AH18" s="374"/>
      <c r="AI18" s="3306"/>
      <c r="AJ18" s="3306"/>
      <c r="AK18" s="3306"/>
      <c r="AL18" s="3306"/>
      <c r="AM18" s="3306"/>
      <c r="AN18" s="3306"/>
      <c r="AO18" s="3306"/>
      <c r="AP18" s="3306"/>
      <c r="AQ18" s="3306"/>
      <c r="AR18" s="3306"/>
      <c r="AS18" s="3306"/>
      <c r="AT18" s="3306"/>
      <c r="AU18" s="3306"/>
      <c r="AV18" s="3306"/>
      <c r="AW18" s="3306"/>
      <c r="AX18" s="3306"/>
      <c r="AY18" s="3306"/>
      <c r="AZ18" s="3306"/>
      <c r="BA18" s="3306"/>
      <c r="BB18" s="3306"/>
      <c r="BC18" s="3306"/>
      <c r="BD18" s="3306"/>
      <c r="BE18" s="1565">
        <f>MyTimestamp(AH18)</f>
        <v/>
      </c>
      <c r="BF18" s="3315"/>
      <c r="BG18" s="3316">
        <f>MyTimestamp(AH18)</f>
        <v/>
      </c>
      <c r="BH18" s="3317"/>
      <c r="BI18" s="2471"/>
      <c r="BJ18" s="3306"/>
      <c r="BK18" s="3307"/>
      <c r="BL18" s="3306"/>
      <c r="BM18" s="3367"/>
      <c r="BN18" s="3307"/>
      <c r="BO18" s="3306"/>
      <c r="BP18" s="3306"/>
      <c r="BQ18" s="3306"/>
      <c r="BR18" s="1478"/>
      <c r="BS18" s="5724"/>
      <c r="BT18" s="5647"/>
      <c r="BU18" s="1584"/>
      <c r="BV18" s="38"/>
      <c r="BW18" s="7540"/>
      <c r="BX18" s="7564"/>
      <c r="BY18" s="3313"/>
      <c r="BZ18" s="2373"/>
      <c r="CA18" s="2374"/>
      <c r="CB18" s="2375"/>
      <c r="CC18" s="2376"/>
      <c r="CD18" s="2377"/>
      <c r="CE18" s="2376"/>
      <c r="CF18" s="2376"/>
      <c r="CG18" s="2376"/>
      <c r="CH18" s="2377"/>
      <c r="CI18" s="2377"/>
      <c r="CJ18" s="2377"/>
      <c r="CK18" s="2377"/>
      <c r="CL18" s="2376"/>
      <c r="CM18" s="2377"/>
      <c r="CN18" s="2376"/>
      <c r="CO18" s="2376"/>
      <c r="CP18" s="2376"/>
      <c r="CQ18" s="2377"/>
      <c r="CR18" s="2377"/>
      <c r="CS18" s="2377"/>
      <c r="CT18" s="2377"/>
      <c r="CU18" s="2376"/>
      <c r="CV18" s="2378"/>
      <c r="CW18" s="2376"/>
      <c r="CX18" s="2376"/>
      <c r="CY18" s="2376"/>
      <c r="CZ18" s="2377"/>
      <c r="DA18" s="2377"/>
      <c r="DB18" s="2377"/>
      <c r="DC18" s="2377"/>
    </row>
    <row r="19" customHeight="1" ht="12.75" x14ac:dyDescent="0.2">
      <c r="A19" s="1584"/>
      <c r="B19" s="2385"/>
      <c r="C19" s="3303"/>
      <c r="D19" s="3307">
        <f>IF(ISNUMBER(FIND("EN",B19)),IF(ISNUMBER(FIND("FCC",B19)),IF(ISNUMBER(FIND("ISED",B19)),CONCATENATE(Overview!$V$10,";",Overview!$S$11,";",Overview!$S$12),CONCATENATE(Overview!$V$10,";",Overview!$S$11)),IF(ISNUMBER(FIND("ISED",B19)),CONCATENATE(Overview!$V$10,";",Overview!$S$12),Overview!$V$10)),IF(ISNUMBER(FIND("FCC",B19)),IF(ISNUMBER(FIND("ISED",B19)),CONCATENATE(Overview!$S$11,";",Overview!$S$12),"IEEE Std 1528™"),Overview!$S$12))</f>
        <v/>
      </c>
      <c r="E19" s="3307">
        <f>IF(ISNUMBER(FIND("EN",B19)),IF(ISNUMBER(FIND("FCC",B19)),IF(ISNUMBER(FIND("ISED",B19)),CONCATENATE(Overview!$AB$10,";",Overview!$Y$11,";",Overview!$Y$12),CONCATENATE(Overview!$AB$10,";",Overview!$Y$11)),IF(ISNUMBER(FIND("ISED",B19)),CONCATENATE(Overview!$AB$10,";",Overview!$Y$12),Overview!$AB$10)),IF(ISNUMBER(FIND("FCC",B19)),IF(ISNUMBER(FIND("ISED",B19)),CONCATENATE(Overview!$Y$11,";",Overview!$Y$12),"IEEE Std 1528™"),Overview!$Y$12))</f>
        <v/>
      </c>
      <c r="F19" s="672"/>
      <c r="G19" s="2396"/>
      <c r="H19" s="3306"/>
      <c r="I19" s="3306"/>
      <c r="J19" s="2466" t="inlineStr">
        <is>
          <t>LTE</t>
        </is>
      </c>
      <c r="K19" s="2466" t="inlineStr">
        <is>
          <t>FDD1</t>
        </is>
      </c>
      <c r="L19" s="3306"/>
      <c r="M19" s="2466">
        <v>20</v>
      </c>
      <c r="N19" s="2467" t="inlineStr">
        <is>
          <t>QPSK</t>
        </is>
      </c>
      <c r="O19" s="2470"/>
      <c r="P19" s="2470"/>
      <c r="Q19" s="2468">
        <v>1</v>
      </c>
      <c r="R19" s="2469">
        <v>99</v>
      </c>
      <c r="S19" s="2468"/>
      <c r="T19" s="2466">
        <v>18300</v>
      </c>
      <c r="U19" s="2466">
        <v>1950</v>
      </c>
      <c r="V19" s="3306"/>
      <c r="W19" s="3306"/>
      <c r="X19" s="3306"/>
      <c r="Y19" s="3306"/>
      <c r="Z19" s="3306"/>
      <c r="AA19" s="3306"/>
      <c r="AB19" s="3306"/>
      <c r="AC19" s="3306"/>
      <c r="AD19" s="3306"/>
      <c r="AE19" s="3306"/>
      <c r="AF19" s="3306"/>
      <c r="AG19" s="807"/>
      <c r="AH19" s="374"/>
      <c r="AI19" s="3306"/>
      <c r="AJ19" s="3306"/>
      <c r="AK19" s="3306"/>
      <c r="AL19" s="3306"/>
      <c r="AM19" s="3306"/>
      <c r="AN19" s="3306"/>
      <c r="AO19" s="3306"/>
      <c r="AP19" s="3306"/>
      <c r="AQ19" s="3306"/>
      <c r="AR19" s="3306"/>
      <c r="AS19" s="3306"/>
      <c r="AT19" s="3306"/>
      <c r="AU19" s="3306"/>
      <c r="AV19" s="3306"/>
      <c r="AW19" s="3306"/>
      <c r="AX19" s="3306"/>
      <c r="AY19" s="3306"/>
      <c r="AZ19" s="3306"/>
      <c r="BA19" s="3306"/>
      <c r="BB19" s="3306"/>
      <c r="BC19" s="3306"/>
      <c r="BD19" s="3306"/>
      <c r="BE19" s="1565">
        <f>MyTimestamp(AH19)</f>
        <v/>
      </c>
      <c r="BF19" s="3315"/>
      <c r="BG19" s="3316">
        <f>MyTimestamp(AH19)</f>
        <v/>
      </c>
      <c r="BH19" s="3317"/>
      <c r="BI19" s="2471"/>
      <c r="BJ19" s="3306"/>
      <c r="BK19" s="3307"/>
      <c r="BL19" s="3306"/>
      <c r="BM19" s="3367"/>
      <c r="BN19" s="3307"/>
      <c r="BO19" s="3306"/>
      <c r="BP19" s="3306"/>
      <c r="BQ19" s="3306"/>
      <c r="BR19" s="1478"/>
      <c r="BS19" s="5724"/>
      <c r="BT19" s="5647"/>
      <c r="BU19" s="1584"/>
      <c r="BV19" s="38"/>
      <c r="BW19" s="7540"/>
      <c r="BX19" s="7564"/>
      <c r="BY19" s="3313"/>
      <c r="BZ19" s="2373"/>
      <c r="CA19" s="2374"/>
      <c r="CB19" s="2375"/>
      <c r="CC19" s="2376"/>
      <c r="CD19" s="2377"/>
      <c r="CE19" s="2376"/>
      <c r="CF19" s="2376"/>
      <c r="CG19" s="2376"/>
      <c r="CH19" s="2377"/>
      <c r="CI19" s="2377"/>
      <c r="CJ19" s="2377"/>
      <c r="CK19" s="2377"/>
      <c r="CL19" s="2376"/>
      <c r="CM19" s="2377"/>
      <c r="CN19" s="2376"/>
      <c r="CO19" s="2376"/>
      <c r="CP19" s="2376"/>
      <c r="CQ19" s="2377"/>
      <c r="CR19" s="2377"/>
      <c r="CS19" s="2377"/>
      <c r="CT19" s="2377"/>
      <c r="CU19" s="2376"/>
      <c r="CV19" s="2378"/>
      <c r="CW19" s="2376"/>
      <c r="CX19" s="2376"/>
      <c r="CY19" s="2376"/>
      <c r="CZ19" s="2377"/>
      <c r="DA19" s="2377"/>
      <c r="DB19" s="2377"/>
      <c r="DC19" s="2377"/>
    </row>
    <row r="20" customHeight="1" ht="12.75" x14ac:dyDescent="0.2">
      <c r="A20" s="1584"/>
      <c r="B20" s="2385"/>
      <c r="C20" s="3303"/>
      <c r="D20" s="3307">
        <f>IF(ISNUMBER(FIND("EN",B20)),IF(ISNUMBER(FIND("FCC",B20)),IF(ISNUMBER(FIND("ISED",B20)),CONCATENATE(Overview!$V$10,";",Overview!$S$11,";",Overview!$S$12),CONCATENATE(Overview!$V$10,";",Overview!$S$11)),IF(ISNUMBER(FIND("ISED",B20)),CONCATENATE(Overview!$V$10,";",Overview!$S$12),Overview!$V$10)),IF(ISNUMBER(FIND("FCC",B20)),IF(ISNUMBER(FIND("ISED",B20)),CONCATENATE(Overview!$S$11,";",Overview!$S$12),"IEEE Std 1528™"),Overview!$S$12))</f>
        <v/>
      </c>
      <c r="E20" s="3307">
        <f>IF(ISNUMBER(FIND("EN",B20)),IF(ISNUMBER(FIND("FCC",B20)),IF(ISNUMBER(FIND("ISED",B20)),CONCATENATE(Overview!$AB$10,";",Overview!$Y$11,";",Overview!$Y$12),CONCATENATE(Overview!$AB$10,";",Overview!$Y$11)),IF(ISNUMBER(FIND("ISED",B20)),CONCATENATE(Overview!$AB$10,";",Overview!$Y$12),Overview!$AB$10)),IF(ISNUMBER(FIND("FCC",B20)),IF(ISNUMBER(FIND("ISED",B20)),CONCATENATE(Overview!$Y$11,";",Overview!$Y$12),"IEEE Std 1528™"),Overview!$Y$12))</f>
        <v/>
      </c>
      <c r="F20" s="672"/>
      <c r="G20" s="2396"/>
      <c r="H20" s="3306"/>
      <c r="I20" s="3306"/>
      <c r="J20" s="2466" t="inlineStr">
        <is>
          <t>LTE</t>
        </is>
      </c>
      <c r="K20" s="2466" t="inlineStr">
        <is>
          <t>FDD1</t>
        </is>
      </c>
      <c r="L20" s="3306"/>
      <c r="M20" s="2466">
        <v>20</v>
      </c>
      <c r="N20" s="2467" t="inlineStr">
        <is>
          <t>QPSK</t>
        </is>
      </c>
      <c r="O20" s="2470"/>
      <c r="P20" s="2470"/>
      <c r="Q20" s="2468">
        <v>50</v>
      </c>
      <c r="R20" s="2469">
        <v>0</v>
      </c>
      <c r="S20" s="2468"/>
      <c r="T20" s="2466">
        <v>18300</v>
      </c>
      <c r="U20" s="2466">
        <v>1950</v>
      </c>
      <c r="V20" s="3306"/>
      <c r="W20" s="3306"/>
      <c r="X20" s="3306"/>
      <c r="Y20" s="3306"/>
      <c r="Z20" s="3306"/>
      <c r="AA20" s="3306"/>
      <c r="AB20" s="3306"/>
      <c r="AC20" s="3306"/>
      <c r="AD20" s="3306"/>
      <c r="AE20" s="3306"/>
      <c r="AF20" s="3306"/>
      <c r="AG20" s="807"/>
      <c r="AH20" s="374"/>
      <c r="AI20" s="3306"/>
      <c r="AJ20" s="3306"/>
      <c r="AK20" s="3306"/>
      <c r="AL20" s="3306"/>
      <c r="AM20" s="3306"/>
      <c r="AN20" s="3306"/>
      <c r="AO20" s="3306"/>
      <c r="AP20" s="3306"/>
      <c r="AQ20" s="3306"/>
      <c r="AR20" s="3306"/>
      <c r="AS20" s="3306"/>
      <c r="AT20" s="3306"/>
      <c r="AU20" s="3306"/>
      <c r="AV20" s="3306"/>
      <c r="AW20" s="3306"/>
      <c r="AX20" s="3306"/>
      <c r="AY20" s="3306"/>
      <c r="AZ20" s="3306"/>
      <c r="BA20" s="3306"/>
      <c r="BB20" s="3306"/>
      <c r="BC20" s="3306"/>
      <c r="BD20" s="3306"/>
      <c r="BE20" s="1565">
        <f>MyTimestamp(AH20)</f>
        <v/>
      </c>
      <c r="BF20" s="3315"/>
      <c r="BG20" s="3316">
        <f>MyTimestamp(AH20)</f>
        <v/>
      </c>
      <c r="BH20" s="3317"/>
      <c r="BI20" s="2471"/>
      <c r="BJ20" s="3306"/>
      <c r="BK20" s="3307"/>
      <c r="BL20" s="3306"/>
      <c r="BM20" s="3367"/>
      <c r="BN20" s="3307"/>
      <c r="BO20" s="3306"/>
      <c r="BP20" s="3306"/>
      <c r="BQ20" s="3306"/>
      <c r="BR20" s="1478"/>
      <c r="BS20" s="5724"/>
      <c r="BT20" s="5647"/>
      <c r="BU20" s="1584"/>
      <c r="BV20" s="38"/>
      <c r="BW20" s="7540"/>
      <c r="BX20" s="7564"/>
      <c r="BY20" s="3313"/>
      <c r="BZ20" s="2373"/>
      <c r="CA20" s="2374"/>
      <c r="CB20" s="2375"/>
      <c r="CC20" s="2376"/>
      <c r="CD20" s="2377"/>
      <c r="CE20" s="2376"/>
      <c r="CF20" s="2376"/>
      <c r="CG20" s="2376"/>
      <c r="CH20" s="2377"/>
      <c r="CI20" s="2377"/>
      <c r="CJ20" s="2377"/>
      <c r="CK20" s="2377"/>
      <c r="CL20" s="2376"/>
      <c r="CM20" s="2377"/>
      <c r="CN20" s="2376"/>
      <c r="CO20" s="2376"/>
      <c r="CP20" s="2376"/>
      <c r="CQ20" s="2377"/>
      <c r="CR20" s="2377"/>
      <c r="CS20" s="2377"/>
      <c r="CT20" s="2377"/>
      <c r="CU20" s="2376"/>
      <c r="CV20" s="2378"/>
      <c r="CW20" s="2376"/>
      <c r="CX20" s="2376"/>
      <c r="CY20" s="2376"/>
      <c r="CZ20" s="2377"/>
      <c r="DA20" s="2377"/>
      <c r="DB20" s="2377"/>
      <c r="DC20" s="2377"/>
    </row>
    <row r="21" customHeight="1" ht="12.75" x14ac:dyDescent="0.2">
      <c r="A21" s="1584"/>
      <c r="B21" s="2385"/>
      <c r="C21" s="3303"/>
      <c r="D21" s="3307">
        <f>IF(ISNUMBER(FIND("EN",B21)),IF(ISNUMBER(FIND("FCC",B21)),IF(ISNUMBER(FIND("ISED",B21)),CONCATENATE(Overview!$V$10,";",Overview!$S$11,";",Overview!$S$12),CONCATENATE(Overview!$V$10,";",Overview!$S$11)),IF(ISNUMBER(FIND("ISED",B21)),CONCATENATE(Overview!$V$10,";",Overview!$S$12),Overview!$V$10)),IF(ISNUMBER(FIND("FCC",B21)),IF(ISNUMBER(FIND("ISED",B21)),CONCATENATE(Overview!$S$11,";",Overview!$S$12),"IEEE Std 1528™"),Overview!$S$12))</f>
        <v/>
      </c>
      <c r="E21" s="3307">
        <f>IF(ISNUMBER(FIND("EN",B21)),IF(ISNUMBER(FIND("FCC",B21)),IF(ISNUMBER(FIND("ISED",B21)),CONCATENATE(Overview!$AB$10,";",Overview!$Y$11,";",Overview!$Y$12),CONCATENATE(Overview!$AB$10,";",Overview!$Y$11)),IF(ISNUMBER(FIND("ISED",B21)),CONCATENATE(Overview!$AB$10,";",Overview!$Y$12),Overview!$AB$10)),IF(ISNUMBER(FIND("FCC",B21)),IF(ISNUMBER(FIND("ISED",B21)),CONCATENATE(Overview!$Y$11,";",Overview!$Y$12),"IEEE Std 1528™"),Overview!$Y$12))</f>
        <v/>
      </c>
      <c r="F21" s="672"/>
      <c r="G21" s="2396"/>
      <c r="H21" s="3306"/>
      <c r="I21" s="3306"/>
      <c r="J21" s="2466" t="inlineStr">
        <is>
          <t>LTE</t>
        </is>
      </c>
      <c r="K21" s="2466" t="inlineStr">
        <is>
          <t>FDD1</t>
        </is>
      </c>
      <c r="L21" s="3306"/>
      <c r="M21" s="2466">
        <v>20</v>
      </c>
      <c r="N21" s="2467" t="inlineStr">
        <is>
          <t>QPSK</t>
        </is>
      </c>
      <c r="O21" s="2470"/>
      <c r="P21" s="2470"/>
      <c r="Q21" s="2468">
        <v>50</v>
      </c>
      <c r="R21" s="2469">
        <v>24</v>
      </c>
      <c r="S21" s="2468"/>
      <c r="T21" s="2466">
        <v>18300</v>
      </c>
      <c r="U21" s="2466">
        <v>1950</v>
      </c>
      <c r="V21" s="3306"/>
      <c r="W21" s="3306"/>
      <c r="X21" s="3306"/>
      <c r="Y21" s="3306"/>
      <c r="Z21" s="3306"/>
      <c r="AA21" s="3306"/>
      <c r="AB21" s="3306"/>
      <c r="AC21" s="3306"/>
      <c r="AD21" s="3306"/>
      <c r="AE21" s="3306"/>
      <c r="AF21" s="3306"/>
      <c r="AG21" s="807"/>
      <c r="AH21" s="374"/>
      <c r="AI21" s="3306"/>
      <c r="AJ21" s="3306"/>
      <c r="AK21" s="3306"/>
      <c r="AL21" s="3306"/>
      <c r="AM21" s="3306"/>
      <c r="AN21" s="3306"/>
      <c r="AO21" s="3306"/>
      <c r="AP21" s="3306"/>
      <c r="AQ21" s="3306"/>
      <c r="AR21" s="3306"/>
      <c r="AS21" s="3306"/>
      <c r="AT21" s="3306"/>
      <c r="AU21" s="3306"/>
      <c r="AV21" s="3306"/>
      <c r="AW21" s="3306"/>
      <c r="AX21" s="3306"/>
      <c r="AY21" s="3306"/>
      <c r="AZ21" s="3306"/>
      <c r="BA21" s="3306"/>
      <c r="BB21" s="3306"/>
      <c r="BC21" s="3306"/>
      <c r="BD21" s="3306"/>
      <c r="BE21" s="1565">
        <f>MyTimestamp(AH21)</f>
        <v/>
      </c>
      <c r="BF21" s="3315"/>
      <c r="BG21" s="3316">
        <f>MyTimestamp(AH21)</f>
        <v/>
      </c>
      <c r="BH21" s="3317"/>
      <c r="BI21" s="2471"/>
      <c r="BJ21" s="3306"/>
      <c r="BK21" s="3307"/>
      <c r="BL21" s="3306"/>
      <c r="BM21" s="3367"/>
      <c r="BN21" s="3307"/>
      <c r="BO21" s="3306"/>
      <c r="BP21" s="3306"/>
      <c r="BQ21" s="3306"/>
      <c r="BR21" s="1478"/>
      <c r="BS21" s="5724"/>
      <c r="BT21" s="5647"/>
      <c r="BU21" s="1584"/>
      <c r="BV21" s="38"/>
      <c r="BW21" s="7540"/>
      <c r="BX21" s="7564"/>
      <c r="BY21" s="3313"/>
      <c r="BZ21" s="2373"/>
      <c r="CA21" s="2374"/>
      <c r="CB21" s="2375"/>
      <c r="CC21" s="2376"/>
      <c r="CD21" s="2377"/>
      <c r="CE21" s="2376"/>
      <c r="CF21" s="2376"/>
      <c r="CG21" s="2376"/>
      <c r="CH21" s="2377"/>
      <c r="CI21" s="2377"/>
      <c r="CJ21" s="2377"/>
      <c r="CK21" s="2377"/>
      <c r="CL21" s="2376"/>
      <c r="CM21" s="2377"/>
      <c r="CN21" s="2376"/>
      <c r="CO21" s="2376"/>
      <c r="CP21" s="2376"/>
      <c r="CQ21" s="2377"/>
      <c r="CR21" s="2377"/>
      <c r="CS21" s="2377"/>
      <c r="CT21" s="2377"/>
      <c r="CU21" s="2376"/>
      <c r="CV21" s="2378"/>
      <c r="CW21" s="2376"/>
      <c r="CX21" s="2376"/>
      <c r="CY21" s="2376"/>
      <c r="CZ21" s="2377"/>
      <c r="DA21" s="2377"/>
      <c r="DB21" s="2377"/>
      <c r="DC21" s="2377"/>
    </row>
    <row r="22" customHeight="1" ht="12.75" x14ac:dyDescent="0.2">
      <c r="A22" s="1584"/>
      <c r="B22" s="2385"/>
      <c r="C22" s="3303"/>
      <c r="D22" s="3307">
        <f>IF(ISNUMBER(FIND("EN",B22)),IF(ISNUMBER(FIND("FCC",B22)),IF(ISNUMBER(FIND("ISED",B22)),CONCATENATE(Overview!$V$10,";",Overview!$S$11,";",Overview!$S$12),CONCATENATE(Overview!$V$10,";",Overview!$S$11)),IF(ISNUMBER(FIND("ISED",B22)),CONCATENATE(Overview!$V$10,";",Overview!$S$12),Overview!$V$10)),IF(ISNUMBER(FIND("FCC",B22)),IF(ISNUMBER(FIND("ISED",B22)),CONCATENATE(Overview!$S$11,";",Overview!$S$12),"IEEE Std 1528™"),Overview!$S$12))</f>
        <v/>
      </c>
      <c r="E22" s="3307">
        <f>IF(ISNUMBER(FIND("EN",B22)),IF(ISNUMBER(FIND("FCC",B22)),IF(ISNUMBER(FIND("ISED",B22)),CONCATENATE(Overview!$AB$10,";",Overview!$Y$11,";",Overview!$Y$12),CONCATENATE(Overview!$AB$10,";",Overview!$Y$11)),IF(ISNUMBER(FIND("ISED",B22)),CONCATENATE(Overview!$AB$10,";",Overview!$Y$12),Overview!$AB$10)),IF(ISNUMBER(FIND("FCC",B22)),IF(ISNUMBER(FIND("ISED",B22)),CONCATENATE(Overview!$Y$11,";",Overview!$Y$12),"IEEE Std 1528™"),Overview!$Y$12))</f>
        <v/>
      </c>
      <c r="F22" s="672"/>
      <c r="G22" s="2396"/>
      <c r="H22" s="3306"/>
      <c r="I22" s="3306"/>
      <c r="J22" s="2466" t="inlineStr">
        <is>
          <t>LTE</t>
        </is>
      </c>
      <c r="K22" s="2466" t="inlineStr">
        <is>
          <t>FDD1</t>
        </is>
      </c>
      <c r="L22" s="3306"/>
      <c r="M22" s="2466">
        <v>20</v>
      </c>
      <c r="N22" s="2467" t="inlineStr">
        <is>
          <t>QPSK</t>
        </is>
      </c>
      <c r="O22" s="2470"/>
      <c r="P22" s="2470"/>
      <c r="Q22" s="2468">
        <v>50</v>
      </c>
      <c r="R22" s="2469">
        <v>49</v>
      </c>
      <c r="S22" s="2468"/>
      <c r="T22" s="2466">
        <v>18300</v>
      </c>
      <c r="U22" s="2466">
        <v>1950</v>
      </c>
      <c r="V22" s="3306"/>
      <c r="W22" s="3306"/>
      <c r="X22" s="3306"/>
      <c r="Y22" s="3306"/>
      <c r="Z22" s="3306"/>
      <c r="AA22" s="3306"/>
      <c r="AB22" s="3306"/>
      <c r="AC22" s="3306"/>
      <c r="AD22" s="3306"/>
      <c r="AE22" s="3306"/>
      <c r="AF22" s="3306"/>
      <c r="AG22" s="807"/>
      <c r="AH22" s="374"/>
      <c r="AI22" s="3306"/>
      <c r="AJ22" s="3306"/>
      <c r="AK22" s="3306"/>
      <c r="AL22" s="3306"/>
      <c r="AM22" s="3306"/>
      <c r="AN22" s="3306"/>
      <c r="AO22" s="3306"/>
      <c r="AP22" s="3306"/>
      <c r="AQ22" s="3306"/>
      <c r="AR22" s="3306"/>
      <c r="AS22" s="3306"/>
      <c r="AT22" s="3306"/>
      <c r="AU22" s="3306"/>
      <c r="AV22" s="3306"/>
      <c r="AW22" s="3306"/>
      <c r="AX22" s="3306"/>
      <c r="AY22" s="3306"/>
      <c r="AZ22" s="3306"/>
      <c r="BA22" s="3306"/>
      <c r="BB22" s="3306"/>
      <c r="BC22" s="3306"/>
      <c r="BD22" s="3306"/>
      <c r="BE22" s="1565">
        <f>MyTimestamp(AH22)</f>
        <v/>
      </c>
      <c r="BF22" s="3315"/>
      <c r="BG22" s="3316">
        <f>MyTimestamp(AH22)</f>
        <v/>
      </c>
      <c r="BH22" s="3317"/>
      <c r="BI22" s="2471"/>
      <c r="BJ22" s="3306"/>
      <c r="BK22" s="3307"/>
      <c r="BL22" s="3306"/>
      <c r="BM22" s="3367"/>
      <c r="BN22" s="3307"/>
      <c r="BO22" s="3306"/>
      <c r="BP22" s="3306"/>
      <c r="BQ22" s="3306"/>
      <c r="BR22" s="1478"/>
      <c r="BS22" s="5724"/>
      <c r="BT22" s="5647"/>
      <c r="BU22" s="1584"/>
      <c r="BV22" s="38"/>
      <c r="BW22" s="7540"/>
      <c r="BX22" s="7564"/>
      <c r="BY22" s="3313"/>
      <c r="BZ22" s="2373"/>
      <c r="CA22" s="2374"/>
      <c r="CB22" s="2375"/>
      <c r="CC22" s="2376"/>
      <c r="CD22" s="2377"/>
      <c r="CE22" s="2376"/>
      <c r="CF22" s="2376"/>
      <c r="CG22" s="2376"/>
      <c r="CH22" s="2377"/>
      <c r="CI22" s="2377"/>
      <c r="CJ22" s="2377"/>
      <c r="CK22" s="2377"/>
      <c r="CL22" s="2376"/>
      <c r="CM22" s="2377"/>
      <c r="CN22" s="2376"/>
      <c r="CO22" s="2376"/>
      <c r="CP22" s="2376"/>
      <c r="CQ22" s="2377"/>
      <c r="CR22" s="2377"/>
      <c r="CS22" s="2377"/>
      <c r="CT22" s="2377"/>
      <c r="CU22" s="2376"/>
      <c r="CV22" s="2378"/>
      <c r="CW22" s="2376"/>
      <c r="CX22" s="2376"/>
      <c r="CY22" s="2376"/>
      <c r="CZ22" s="2377"/>
      <c r="DA22" s="2377"/>
      <c r="DB22" s="2377"/>
      <c r="DC22" s="2377"/>
    </row>
    <row r="23" customHeight="1" ht="12.75" x14ac:dyDescent="0.2">
      <c r="A23" s="1584"/>
      <c r="B23" s="2385"/>
      <c r="C23" s="3303"/>
      <c r="D23" s="3307">
        <f>IF(ISNUMBER(FIND("EN",B23)),IF(ISNUMBER(FIND("FCC",B23)),IF(ISNUMBER(FIND("ISED",B23)),CONCATENATE(Overview!$V$10,";",Overview!$S$11,";",Overview!$S$12),CONCATENATE(Overview!$V$10,";",Overview!$S$11)),IF(ISNUMBER(FIND("ISED",B23)),CONCATENATE(Overview!$V$10,";",Overview!$S$12),Overview!$V$10)),IF(ISNUMBER(FIND("FCC",B23)),IF(ISNUMBER(FIND("ISED",B23)),CONCATENATE(Overview!$S$11,";",Overview!$S$12),"IEEE Std 1528™"),Overview!$S$12))</f>
        <v/>
      </c>
      <c r="E23" s="3307">
        <f>IF(ISNUMBER(FIND("EN",B23)),IF(ISNUMBER(FIND("FCC",B23)),IF(ISNUMBER(FIND("ISED",B23)),CONCATENATE(Overview!$AB$10,";",Overview!$Y$11,";",Overview!$Y$12),CONCATENATE(Overview!$AB$10,";",Overview!$Y$11)),IF(ISNUMBER(FIND("ISED",B23)),CONCATENATE(Overview!$AB$10,";",Overview!$Y$12),Overview!$AB$10)),IF(ISNUMBER(FIND("FCC",B23)),IF(ISNUMBER(FIND("ISED",B23)),CONCATENATE(Overview!$Y$11,";",Overview!$Y$12),"IEEE Std 1528™"),Overview!$Y$12))</f>
        <v/>
      </c>
      <c r="F23" s="672"/>
      <c r="G23" s="2396"/>
      <c r="H23" s="3306"/>
      <c r="I23" s="3306"/>
      <c r="J23" s="2466" t="inlineStr">
        <is>
          <t>LTE</t>
        </is>
      </c>
      <c r="K23" s="2466" t="inlineStr">
        <is>
          <t>FDD1</t>
        </is>
      </c>
      <c r="L23" s="3306"/>
      <c r="M23" s="2466">
        <v>20</v>
      </c>
      <c r="N23" s="2467" t="inlineStr">
        <is>
          <t>QPSK</t>
        </is>
      </c>
      <c r="O23" s="2470"/>
      <c r="P23" s="2470"/>
      <c r="Q23" s="2468">
        <v>100</v>
      </c>
      <c r="R23" s="2469">
        <v>0</v>
      </c>
      <c r="S23" s="2468"/>
      <c r="T23" s="2466">
        <v>18300</v>
      </c>
      <c r="U23" s="2466">
        <v>1950</v>
      </c>
      <c r="V23" s="3306"/>
      <c r="W23" s="3306"/>
      <c r="X23" s="3306"/>
      <c r="Y23" s="3306"/>
      <c r="Z23" s="3306"/>
      <c r="AA23" s="3306"/>
      <c r="AB23" s="3306"/>
      <c r="AC23" s="3306"/>
      <c r="AD23" s="3306"/>
      <c r="AE23" s="3306"/>
      <c r="AF23" s="3306"/>
      <c r="AG23" s="807"/>
      <c r="AH23" s="374"/>
      <c r="AI23" s="3306"/>
      <c r="AJ23" s="3306"/>
      <c r="AK23" s="3306"/>
      <c r="AL23" s="3306"/>
      <c r="AM23" s="3306"/>
      <c r="AN23" s="3306"/>
      <c r="AO23" s="3306"/>
      <c r="AP23" s="3306"/>
      <c r="AQ23" s="3306"/>
      <c r="AR23" s="3306"/>
      <c r="AS23" s="3306"/>
      <c r="AT23" s="3306"/>
      <c r="AU23" s="3306"/>
      <c r="AV23" s="3306"/>
      <c r="AW23" s="3306"/>
      <c r="AX23" s="3306"/>
      <c r="AY23" s="3306"/>
      <c r="AZ23" s="3306"/>
      <c r="BA23" s="3306"/>
      <c r="BB23" s="3306"/>
      <c r="BC23" s="3306"/>
      <c r="BD23" s="3306"/>
      <c r="BE23" s="1565">
        <f>MyTimestamp(AH23)</f>
        <v/>
      </c>
      <c r="BF23" s="3315"/>
      <c r="BG23" s="3316">
        <f>MyTimestamp(AH23)</f>
        <v/>
      </c>
      <c r="BH23" s="3317"/>
      <c r="BI23" s="2471"/>
      <c r="BJ23" s="3306"/>
      <c r="BK23" s="3307"/>
      <c r="BL23" s="3306"/>
      <c r="BM23" s="3367"/>
      <c r="BN23" s="3307"/>
      <c r="BO23" s="3306"/>
      <c r="BP23" s="3306"/>
      <c r="BQ23" s="3306"/>
      <c r="BR23" s="1478"/>
      <c r="BS23" s="5724"/>
      <c r="BT23" s="5647"/>
      <c r="BU23" s="1584"/>
      <c r="BV23" s="38"/>
      <c r="BW23" s="7540"/>
      <c r="BX23" s="7564"/>
      <c r="BY23" s="3313"/>
      <c r="BZ23" s="2373"/>
      <c r="CA23" s="2374"/>
      <c r="CB23" s="2375"/>
      <c r="CC23" s="2376"/>
      <c r="CD23" s="2377"/>
      <c r="CE23" s="2376"/>
      <c r="CF23" s="2376"/>
      <c r="CG23" s="2376"/>
      <c r="CH23" s="2377"/>
      <c r="CI23" s="2377"/>
      <c r="CJ23" s="2377"/>
      <c r="CK23" s="2377"/>
      <c r="CL23" s="2376"/>
      <c r="CM23" s="2377"/>
      <c r="CN23" s="2376"/>
      <c r="CO23" s="2376"/>
      <c r="CP23" s="2376"/>
      <c r="CQ23" s="2377"/>
      <c r="CR23" s="2377"/>
      <c r="CS23" s="2377"/>
      <c r="CT23" s="2377"/>
      <c r="CU23" s="2376"/>
      <c r="CV23" s="2378"/>
      <c r="CW23" s="2376"/>
      <c r="CX23" s="2376"/>
      <c r="CY23" s="2376"/>
      <c r="CZ23" s="2377"/>
      <c r="DA23" s="2377"/>
      <c r="DB23" s="2377"/>
      <c r="DC23" s="2377"/>
    </row>
    <row r="24" customHeight="1" ht="12.75" x14ac:dyDescent="0.2">
      <c r="A24" s="1584"/>
      <c r="B24" s="2385"/>
      <c r="C24" s="3303"/>
      <c r="D24" s="3307">
        <f>IF(ISNUMBER(FIND("EN",B24)),IF(ISNUMBER(FIND("FCC",B24)),IF(ISNUMBER(FIND("ISED",B24)),CONCATENATE(Overview!$V$10,";",Overview!$S$11,";",Overview!$S$12),CONCATENATE(Overview!$V$10,";",Overview!$S$11)),IF(ISNUMBER(FIND("ISED",B24)),CONCATENATE(Overview!$V$10,";",Overview!$S$12),Overview!$V$10)),IF(ISNUMBER(FIND("FCC",B24)),IF(ISNUMBER(FIND("ISED",B24)),CONCATENATE(Overview!$S$11,";",Overview!$S$12),"IEEE Std 1528™"),Overview!$S$12))</f>
        <v/>
      </c>
      <c r="E24" s="3307">
        <f>IF(ISNUMBER(FIND("EN",B24)),IF(ISNUMBER(FIND("FCC",B24)),IF(ISNUMBER(FIND("ISED",B24)),CONCATENATE(Overview!$AB$10,";",Overview!$Y$11,";",Overview!$Y$12),CONCATENATE(Overview!$AB$10,";",Overview!$Y$11)),IF(ISNUMBER(FIND("ISED",B24)),CONCATENATE(Overview!$AB$10,";",Overview!$Y$12),Overview!$AB$10)),IF(ISNUMBER(FIND("FCC",B24)),IF(ISNUMBER(FIND("ISED",B24)),CONCATENATE(Overview!$Y$11,";",Overview!$Y$12),"IEEE Std 1528™"),Overview!$Y$12))</f>
        <v/>
      </c>
      <c r="F24" s="672"/>
      <c r="G24" s="2396"/>
      <c r="H24" s="3306"/>
      <c r="I24" s="3306"/>
      <c r="J24" s="2466" t="inlineStr">
        <is>
          <t>LTE</t>
        </is>
      </c>
      <c r="K24" s="2466" t="inlineStr">
        <is>
          <t>FDD1</t>
        </is>
      </c>
      <c r="L24" s="3306"/>
      <c r="M24" s="2466">
        <v>20</v>
      </c>
      <c r="N24" s="2467" t="inlineStr">
        <is>
          <t>16QAM</t>
        </is>
      </c>
      <c r="O24" s="2470"/>
      <c r="P24" s="2470"/>
      <c r="Q24" s="2468">
        <v>1</v>
      </c>
      <c r="R24" s="2469">
        <v>0</v>
      </c>
      <c r="S24" s="2468"/>
      <c r="T24" s="2466">
        <v>18300</v>
      </c>
      <c r="U24" s="2466">
        <v>1950</v>
      </c>
      <c r="V24" s="3306"/>
      <c r="W24" s="3306"/>
      <c r="X24" s="3306"/>
      <c r="Y24" s="3306"/>
      <c r="Z24" s="3306"/>
      <c r="AA24" s="3306"/>
      <c r="AB24" s="3306"/>
      <c r="AC24" s="3306"/>
      <c r="AD24" s="3306"/>
      <c r="AE24" s="3306"/>
      <c r="AF24" s="3306"/>
      <c r="AG24" s="807"/>
      <c r="AH24" s="374"/>
      <c r="AI24" s="3306"/>
      <c r="AJ24" s="3306"/>
      <c r="AK24" s="3306"/>
      <c r="AL24" s="3306"/>
      <c r="AM24" s="3306"/>
      <c r="AN24" s="3306"/>
      <c r="AO24" s="3306"/>
      <c r="AP24" s="3306"/>
      <c r="AQ24" s="3306"/>
      <c r="AR24" s="3306"/>
      <c r="AS24" s="3306"/>
      <c r="AT24" s="3306"/>
      <c r="AU24" s="3306"/>
      <c r="AV24" s="3306"/>
      <c r="AW24" s="3306"/>
      <c r="AX24" s="3306"/>
      <c r="AY24" s="3306"/>
      <c r="AZ24" s="3306"/>
      <c r="BA24" s="3306"/>
      <c r="BB24" s="3306"/>
      <c r="BC24" s="3306"/>
      <c r="BD24" s="3306"/>
      <c r="BE24" s="1565">
        <f>MyTimestamp(AH24)</f>
        <v/>
      </c>
      <c r="BF24" s="3315"/>
      <c r="BG24" s="3316">
        <f>MyTimestamp(AH24)</f>
        <v/>
      </c>
      <c r="BH24" s="3317"/>
      <c r="BI24" s="2471"/>
      <c r="BJ24" s="3306"/>
      <c r="BK24" s="3307"/>
      <c r="BL24" s="3306"/>
      <c r="BM24" s="3367"/>
      <c r="BN24" s="3307"/>
      <c r="BO24" s="3306"/>
      <c r="BP24" s="3306"/>
      <c r="BQ24" s="3306"/>
      <c r="BR24" s="1478"/>
      <c r="BS24" s="5724"/>
      <c r="BT24" s="5647"/>
      <c r="BU24" s="1584"/>
      <c r="BV24" s="38"/>
      <c r="BW24" s="7540"/>
      <c r="BX24" s="7564"/>
      <c r="BY24" s="3313"/>
      <c r="BZ24" s="2373"/>
      <c r="CA24" s="2374"/>
      <c r="CB24" s="2375"/>
      <c r="CC24" s="2376"/>
      <c r="CD24" s="2377"/>
      <c r="CE24" s="2376"/>
      <c r="CF24" s="2376"/>
      <c r="CG24" s="2376"/>
      <c r="CH24" s="2377"/>
      <c r="CI24" s="2377"/>
      <c r="CJ24" s="2377"/>
      <c r="CK24" s="2377"/>
      <c r="CL24" s="2376"/>
      <c r="CM24" s="2377"/>
      <c r="CN24" s="2376"/>
      <c r="CO24" s="2376"/>
      <c r="CP24" s="2376"/>
      <c r="CQ24" s="2377"/>
      <c r="CR24" s="2377"/>
      <c r="CS24" s="2377"/>
      <c r="CT24" s="2377"/>
      <c r="CU24" s="2376"/>
      <c r="CV24" s="2378"/>
      <c r="CW24" s="2376"/>
      <c r="CX24" s="2376"/>
      <c r="CY24" s="2376"/>
      <c r="CZ24" s="2377"/>
      <c r="DA24" s="2377"/>
      <c r="DB24" s="2377"/>
      <c r="DC24" s="2377"/>
    </row>
    <row r="25" customHeight="1" ht="12.75" x14ac:dyDescent="0.2">
      <c r="A25" s="1584"/>
      <c r="B25" s="2385"/>
      <c r="C25" s="3303"/>
      <c r="D25" s="3307">
        <f>IF(ISNUMBER(FIND("EN",B25)),IF(ISNUMBER(FIND("FCC",B25)),IF(ISNUMBER(FIND("ISED",B25)),CONCATENATE(Overview!$V$10,";",Overview!$S$11,";",Overview!$S$12),CONCATENATE(Overview!$V$10,";",Overview!$S$11)),IF(ISNUMBER(FIND("ISED",B25)),CONCATENATE(Overview!$V$10,";",Overview!$S$12),Overview!$V$10)),IF(ISNUMBER(FIND("FCC",B25)),IF(ISNUMBER(FIND("ISED",B25)),CONCATENATE(Overview!$S$11,";",Overview!$S$12),"IEEE Std 1528™"),Overview!$S$12))</f>
        <v/>
      </c>
      <c r="E25" s="3307">
        <f>IF(ISNUMBER(FIND("EN",B25)),IF(ISNUMBER(FIND("FCC",B25)),IF(ISNUMBER(FIND("ISED",B25)),CONCATENATE(Overview!$AB$10,";",Overview!$Y$11,";",Overview!$Y$12),CONCATENATE(Overview!$AB$10,";",Overview!$Y$11)),IF(ISNUMBER(FIND("ISED",B25)),CONCATENATE(Overview!$AB$10,";",Overview!$Y$12),Overview!$AB$10)),IF(ISNUMBER(FIND("FCC",B25)),IF(ISNUMBER(FIND("ISED",B25)),CONCATENATE(Overview!$Y$11,";",Overview!$Y$12),"IEEE Std 1528™"),Overview!$Y$12))</f>
        <v/>
      </c>
      <c r="F25" s="672"/>
      <c r="G25" s="2396"/>
      <c r="H25" s="3306"/>
      <c r="I25" s="3306"/>
      <c r="J25" s="2466" t="inlineStr">
        <is>
          <t>LTE</t>
        </is>
      </c>
      <c r="K25" s="2466" t="inlineStr">
        <is>
          <t>FDD1</t>
        </is>
      </c>
      <c r="L25" s="3306"/>
      <c r="M25" s="2466">
        <v>20</v>
      </c>
      <c r="N25" s="2467" t="inlineStr">
        <is>
          <t>16QAM</t>
        </is>
      </c>
      <c r="O25" s="2470"/>
      <c r="P25" s="2470"/>
      <c r="Q25" s="2468">
        <v>1</v>
      </c>
      <c r="R25" s="2469">
        <v>49</v>
      </c>
      <c r="S25" s="2468"/>
      <c r="T25" s="2466">
        <v>18300</v>
      </c>
      <c r="U25" s="2466">
        <v>1950</v>
      </c>
      <c r="V25" s="3306"/>
      <c r="W25" s="3306"/>
      <c r="X25" s="3306"/>
      <c r="Y25" s="3306"/>
      <c r="Z25" s="3306"/>
      <c r="AA25" s="3306"/>
      <c r="AB25" s="3306"/>
      <c r="AC25" s="3306"/>
      <c r="AD25" s="3306"/>
      <c r="AE25" s="3306"/>
      <c r="AF25" s="3306"/>
      <c r="AG25" s="807"/>
      <c r="AH25" s="374"/>
      <c r="AI25" s="3306"/>
      <c r="AJ25" s="3306"/>
      <c r="AK25" s="3306"/>
      <c r="AL25" s="3306"/>
      <c r="AM25" s="3306"/>
      <c r="AN25" s="3306"/>
      <c r="AO25" s="3306"/>
      <c r="AP25" s="3306"/>
      <c r="AQ25" s="3306"/>
      <c r="AR25" s="3306"/>
      <c r="AS25" s="3306"/>
      <c r="AT25" s="3306"/>
      <c r="AU25" s="3306"/>
      <c r="AV25" s="3306"/>
      <c r="AW25" s="3306"/>
      <c r="AX25" s="3306"/>
      <c r="AY25" s="3306"/>
      <c r="AZ25" s="3306"/>
      <c r="BA25" s="3306"/>
      <c r="BB25" s="3306"/>
      <c r="BC25" s="3306"/>
      <c r="BD25" s="3306"/>
      <c r="BE25" s="1565">
        <f>MyTimestamp(AH25)</f>
        <v/>
      </c>
      <c r="BF25" s="3315"/>
      <c r="BG25" s="3316">
        <f>MyTimestamp(AH25)</f>
        <v/>
      </c>
      <c r="BH25" s="3317"/>
      <c r="BI25" s="2471"/>
      <c r="BJ25" s="3306"/>
      <c r="BK25" s="3307"/>
      <c r="BL25" s="3306"/>
      <c r="BM25" s="3367"/>
      <c r="BN25" s="3307"/>
      <c r="BO25" s="3306"/>
      <c r="BP25" s="3306"/>
      <c r="BQ25" s="3306"/>
      <c r="BR25" s="1478"/>
      <c r="BS25" s="5724"/>
      <c r="BT25" s="5647"/>
      <c r="BU25" s="1584"/>
      <c r="BV25" s="38"/>
      <c r="BW25" s="7540"/>
      <c r="BX25" s="7564"/>
      <c r="BY25" s="3313"/>
      <c r="BZ25" s="2373"/>
      <c r="CA25" s="2374"/>
      <c r="CB25" s="2375"/>
      <c r="CC25" s="2376"/>
      <c r="CD25" s="2377"/>
      <c r="CE25" s="2376"/>
      <c r="CF25" s="2376"/>
      <c r="CG25" s="2376"/>
      <c r="CH25" s="2377"/>
      <c r="CI25" s="2377"/>
      <c r="CJ25" s="2377"/>
      <c r="CK25" s="2377"/>
      <c r="CL25" s="2376"/>
      <c r="CM25" s="2377"/>
      <c r="CN25" s="2376"/>
      <c r="CO25" s="2376"/>
      <c r="CP25" s="2376"/>
      <c r="CQ25" s="2377"/>
      <c r="CR25" s="2377"/>
      <c r="CS25" s="2377"/>
      <c r="CT25" s="2377"/>
      <c r="CU25" s="2376"/>
      <c r="CV25" s="2378"/>
      <c r="CW25" s="2376"/>
      <c r="CX25" s="2376"/>
      <c r="CY25" s="2376"/>
      <c r="CZ25" s="2377"/>
      <c r="DA25" s="2377"/>
      <c r="DB25" s="2377"/>
      <c r="DC25" s="2377"/>
    </row>
    <row r="26" customHeight="1" ht="12.75" x14ac:dyDescent="0.2">
      <c r="A26" s="1584"/>
      <c r="B26" s="2385"/>
      <c r="C26" s="3303"/>
      <c r="D26" s="3307">
        <f>IF(ISNUMBER(FIND("EN",B26)),IF(ISNUMBER(FIND("FCC",B26)),IF(ISNUMBER(FIND("ISED",B26)),CONCATENATE(Overview!$V$10,";",Overview!$S$11,";",Overview!$S$12),CONCATENATE(Overview!$V$10,";",Overview!$S$11)),IF(ISNUMBER(FIND("ISED",B26)),CONCATENATE(Overview!$V$10,";",Overview!$S$12),Overview!$V$10)),IF(ISNUMBER(FIND("FCC",B26)),IF(ISNUMBER(FIND("ISED",B26)),CONCATENATE(Overview!$S$11,";",Overview!$S$12),"IEEE Std 1528™"),Overview!$S$12))</f>
        <v/>
      </c>
      <c r="E26" s="3307">
        <f>IF(ISNUMBER(FIND("EN",B26)),IF(ISNUMBER(FIND("FCC",B26)),IF(ISNUMBER(FIND("ISED",B26)),CONCATENATE(Overview!$AB$10,";",Overview!$Y$11,";",Overview!$Y$12),CONCATENATE(Overview!$AB$10,";",Overview!$Y$11)),IF(ISNUMBER(FIND("ISED",B26)),CONCATENATE(Overview!$AB$10,";",Overview!$Y$12),Overview!$AB$10)),IF(ISNUMBER(FIND("FCC",B26)),IF(ISNUMBER(FIND("ISED",B26)),CONCATENATE(Overview!$Y$11,";",Overview!$Y$12),"IEEE Std 1528™"),Overview!$Y$12))</f>
        <v/>
      </c>
      <c r="F26" s="672"/>
      <c r="G26" s="2396"/>
      <c r="H26" s="3306"/>
      <c r="I26" s="3306"/>
      <c r="J26" s="2466" t="inlineStr">
        <is>
          <t>LTE</t>
        </is>
      </c>
      <c r="K26" s="2466" t="inlineStr">
        <is>
          <t>FDD1</t>
        </is>
      </c>
      <c r="L26" s="3306"/>
      <c r="M26" s="2466">
        <v>20</v>
      </c>
      <c r="N26" s="2467" t="inlineStr">
        <is>
          <t>16QAM</t>
        </is>
      </c>
      <c r="O26" s="2470"/>
      <c r="P26" s="2470"/>
      <c r="Q26" s="2468">
        <v>1</v>
      </c>
      <c r="R26" s="2469">
        <v>99</v>
      </c>
      <c r="S26" s="2468"/>
      <c r="T26" s="2466">
        <v>18300</v>
      </c>
      <c r="U26" s="2466">
        <v>1950</v>
      </c>
      <c r="V26" s="3306"/>
      <c r="W26" s="3306"/>
      <c r="X26" s="3306"/>
      <c r="Y26" s="3306"/>
      <c r="Z26" s="3306"/>
      <c r="AA26" s="3306"/>
      <c r="AB26" s="3306"/>
      <c r="AC26" s="3306"/>
      <c r="AD26" s="3306"/>
      <c r="AE26" s="3306"/>
      <c r="AF26" s="3306"/>
      <c r="AG26" s="807"/>
      <c r="AH26" s="374"/>
      <c r="AI26" s="3306"/>
      <c r="AJ26" s="3306"/>
      <c r="AK26" s="3306"/>
      <c r="AL26" s="3306"/>
      <c r="AM26" s="3306"/>
      <c r="AN26" s="3306"/>
      <c r="AO26" s="3306"/>
      <c r="AP26" s="3306"/>
      <c r="AQ26" s="3306"/>
      <c r="AR26" s="3306"/>
      <c r="AS26" s="3306"/>
      <c r="AT26" s="3306"/>
      <c r="AU26" s="3306"/>
      <c r="AV26" s="3306"/>
      <c r="AW26" s="3306"/>
      <c r="AX26" s="3306"/>
      <c r="AY26" s="3306"/>
      <c r="AZ26" s="3306"/>
      <c r="BA26" s="3306"/>
      <c r="BB26" s="3306"/>
      <c r="BC26" s="3306"/>
      <c r="BD26" s="3306"/>
      <c r="BE26" s="1565">
        <f>MyTimestamp(AH26)</f>
        <v/>
      </c>
      <c r="BF26" s="3315"/>
      <c r="BG26" s="3316">
        <f>MyTimestamp(AH26)</f>
        <v/>
      </c>
      <c r="BH26" s="3317"/>
      <c r="BI26" s="2471"/>
      <c r="BJ26" s="3306"/>
      <c r="BK26" s="3307"/>
      <c r="BL26" s="3306"/>
      <c r="BM26" s="3367"/>
      <c r="BN26" s="3307"/>
      <c r="BO26" s="3306"/>
      <c r="BP26" s="3306"/>
      <c r="BQ26" s="3306"/>
      <c r="BR26" s="1478"/>
      <c r="BS26" s="5724"/>
      <c r="BT26" s="5647"/>
      <c r="BU26" s="1584"/>
      <c r="BV26" s="38"/>
      <c r="BW26" s="7540"/>
      <c r="BX26" s="7564"/>
      <c r="BY26" s="3313"/>
      <c r="BZ26" s="2373"/>
      <c r="CA26" s="2374"/>
      <c r="CB26" s="2375"/>
      <c r="CC26" s="2376"/>
      <c r="CD26" s="2377"/>
      <c r="CE26" s="2376"/>
      <c r="CF26" s="2376"/>
      <c r="CG26" s="2376"/>
      <c r="CH26" s="2377"/>
      <c r="CI26" s="2377"/>
      <c r="CJ26" s="2377"/>
      <c r="CK26" s="2377"/>
      <c r="CL26" s="2376"/>
      <c r="CM26" s="2377"/>
      <c r="CN26" s="2376"/>
      <c r="CO26" s="2376"/>
      <c r="CP26" s="2376"/>
      <c r="CQ26" s="2377"/>
      <c r="CR26" s="2377"/>
      <c r="CS26" s="2377"/>
      <c r="CT26" s="2377"/>
      <c r="CU26" s="2376"/>
      <c r="CV26" s="2378"/>
      <c r="CW26" s="2376"/>
      <c r="CX26" s="2376"/>
      <c r="CY26" s="2376"/>
      <c r="CZ26" s="2377"/>
      <c r="DA26" s="2377"/>
      <c r="DB26" s="2377"/>
      <c r="DC26" s="2377"/>
    </row>
    <row r="27" customHeight="1" ht="12.75" x14ac:dyDescent="0.2">
      <c r="A27" s="1584"/>
      <c r="B27" s="2385"/>
      <c r="C27" s="3303"/>
      <c r="D27" s="3307">
        <f>IF(ISNUMBER(FIND("EN",B27)),IF(ISNUMBER(FIND("FCC",B27)),IF(ISNUMBER(FIND("ISED",B27)),CONCATENATE(Overview!$V$10,";",Overview!$S$11,";",Overview!$S$12),CONCATENATE(Overview!$V$10,";",Overview!$S$11)),IF(ISNUMBER(FIND("ISED",B27)),CONCATENATE(Overview!$V$10,";",Overview!$S$12),Overview!$V$10)),IF(ISNUMBER(FIND("FCC",B27)),IF(ISNUMBER(FIND("ISED",B27)),CONCATENATE(Overview!$S$11,";",Overview!$S$12),"IEEE Std 1528™"),Overview!$S$12))</f>
        <v/>
      </c>
      <c r="E27" s="3307">
        <f>IF(ISNUMBER(FIND("EN",B27)),IF(ISNUMBER(FIND("FCC",B27)),IF(ISNUMBER(FIND("ISED",B27)),CONCATENATE(Overview!$AB$10,";",Overview!$Y$11,";",Overview!$Y$12),CONCATENATE(Overview!$AB$10,";",Overview!$Y$11)),IF(ISNUMBER(FIND("ISED",B27)),CONCATENATE(Overview!$AB$10,";",Overview!$Y$12),Overview!$AB$10)),IF(ISNUMBER(FIND("FCC",B27)),IF(ISNUMBER(FIND("ISED",B27)),CONCATENATE(Overview!$Y$11,";",Overview!$Y$12),"IEEE Std 1528™"),Overview!$Y$12))</f>
        <v/>
      </c>
      <c r="F27" s="672"/>
      <c r="G27" s="2396"/>
      <c r="H27" s="3306"/>
      <c r="I27" s="3306"/>
      <c r="J27" s="2466" t="inlineStr">
        <is>
          <t>LTE</t>
        </is>
      </c>
      <c r="K27" s="2466" t="inlineStr">
        <is>
          <t>FDD1</t>
        </is>
      </c>
      <c r="L27" s="3306"/>
      <c r="M27" s="2466">
        <v>20</v>
      </c>
      <c r="N27" s="2467" t="inlineStr">
        <is>
          <t>16QAM</t>
        </is>
      </c>
      <c r="O27" s="2470"/>
      <c r="P27" s="2470"/>
      <c r="Q27" s="2468">
        <v>50</v>
      </c>
      <c r="R27" s="2469">
        <v>0</v>
      </c>
      <c r="S27" s="2468"/>
      <c r="T27" s="2466">
        <v>18300</v>
      </c>
      <c r="U27" s="2466">
        <v>1950</v>
      </c>
      <c r="V27" s="3306"/>
      <c r="W27" s="3306"/>
      <c r="X27" s="3306"/>
      <c r="Y27" s="3306"/>
      <c r="Z27" s="3306"/>
      <c r="AA27" s="3306"/>
      <c r="AB27" s="3306"/>
      <c r="AC27" s="3306"/>
      <c r="AD27" s="3306"/>
      <c r="AE27" s="3306"/>
      <c r="AF27" s="3306"/>
      <c r="AG27" s="807"/>
      <c r="AH27" s="374"/>
      <c r="AI27" s="3306"/>
      <c r="AJ27" s="3306"/>
      <c r="AK27" s="3306"/>
      <c r="AL27" s="3306"/>
      <c r="AM27" s="3306"/>
      <c r="AN27" s="3306"/>
      <c r="AO27" s="3306"/>
      <c r="AP27" s="3306"/>
      <c r="AQ27" s="3306"/>
      <c r="AR27" s="3306"/>
      <c r="AS27" s="3306"/>
      <c r="AT27" s="3306"/>
      <c r="AU27" s="3306"/>
      <c r="AV27" s="3306"/>
      <c r="AW27" s="3306"/>
      <c r="AX27" s="3306"/>
      <c r="AY27" s="3306"/>
      <c r="AZ27" s="3306"/>
      <c r="BA27" s="3306"/>
      <c r="BB27" s="3306"/>
      <c r="BC27" s="3306"/>
      <c r="BD27" s="3306"/>
      <c r="BE27" s="1565">
        <f>MyTimestamp(AH27)</f>
        <v/>
      </c>
      <c r="BF27" s="3315"/>
      <c r="BG27" s="3316">
        <f>MyTimestamp(AH27)</f>
        <v/>
      </c>
      <c r="BH27" s="3317"/>
      <c r="BI27" s="2471"/>
      <c r="BJ27" s="3306"/>
      <c r="BK27" s="3307"/>
      <c r="BL27" s="3306"/>
      <c r="BM27" s="3367"/>
      <c r="BN27" s="3307"/>
      <c r="BO27" s="3306"/>
      <c r="BP27" s="3306"/>
      <c r="BQ27" s="3306"/>
      <c r="BR27" s="1478"/>
      <c r="BS27" s="5724"/>
      <c r="BT27" s="5647"/>
      <c r="BU27" s="1584"/>
      <c r="BV27" s="38"/>
      <c r="BW27" s="7540"/>
      <c r="BX27" s="7564"/>
      <c r="BY27" s="3313"/>
      <c r="BZ27" s="2373"/>
      <c r="CA27" s="2374"/>
      <c r="CB27" s="2375"/>
      <c r="CC27" s="2376"/>
      <c r="CD27" s="2377"/>
      <c r="CE27" s="2376"/>
      <c r="CF27" s="2376"/>
      <c r="CG27" s="2376"/>
      <c r="CH27" s="2377"/>
      <c r="CI27" s="2377"/>
      <c r="CJ27" s="2377"/>
      <c r="CK27" s="2377"/>
      <c r="CL27" s="2376"/>
      <c r="CM27" s="2377"/>
      <c r="CN27" s="2376"/>
      <c r="CO27" s="2376"/>
      <c r="CP27" s="2376"/>
      <c r="CQ27" s="2377"/>
      <c r="CR27" s="2377"/>
      <c r="CS27" s="2377"/>
      <c r="CT27" s="2377"/>
      <c r="CU27" s="2376"/>
      <c r="CV27" s="2378"/>
      <c r="CW27" s="2376"/>
      <c r="CX27" s="2376"/>
      <c r="CY27" s="2376"/>
      <c r="CZ27" s="2377"/>
      <c r="DA27" s="2377"/>
      <c r="DB27" s="2377"/>
      <c r="DC27" s="2377"/>
    </row>
    <row r="28" customHeight="1" ht="12.75" x14ac:dyDescent="0.2">
      <c r="A28" s="1584"/>
      <c r="B28" s="2385"/>
      <c r="C28" s="3303"/>
      <c r="D28" s="3307">
        <f>IF(ISNUMBER(FIND("EN",B28)),IF(ISNUMBER(FIND("FCC",B28)),IF(ISNUMBER(FIND("ISED",B28)),CONCATENATE(Overview!$V$10,";",Overview!$S$11,";",Overview!$S$12),CONCATENATE(Overview!$V$10,";",Overview!$S$11)),IF(ISNUMBER(FIND("ISED",B28)),CONCATENATE(Overview!$V$10,";",Overview!$S$12),Overview!$V$10)),IF(ISNUMBER(FIND("FCC",B28)),IF(ISNUMBER(FIND("ISED",B28)),CONCATENATE(Overview!$S$11,";",Overview!$S$12),"IEEE Std 1528™"),Overview!$S$12))</f>
        <v/>
      </c>
      <c r="E28" s="3307">
        <f>IF(ISNUMBER(FIND("EN",B28)),IF(ISNUMBER(FIND("FCC",B28)),IF(ISNUMBER(FIND("ISED",B28)),CONCATENATE(Overview!$AB$10,";",Overview!$Y$11,";",Overview!$Y$12),CONCATENATE(Overview!$AB$10,";",Overview!$Y$11)),IF(ISNUMBER(FIND("ISED",B28)),CONCATENATE(Overview!$AB$10,";",Overview!$Y$12),Overview!$AB$10)),IF(ISNUMBER(FIND("FCC",B28)),IF(ISNUMBER(FIND("ISED",B28)),CONCATENATE(Overview!$Y$11,";",Overview!$Y$12),"IEEE Std 1528™"),Overview!$Y$12))</f>
        <v/>
      </c>
      <c r="F28" s="672"/>
      <c r="G28" s="2396"/>
      <c r="H28" s="3306"/>
      <c r="I28" s="3306"/>
      <c r="J28" s="2466" t="inlineStr">
        <is>
          <t>LTE</t>
        </is>
      </c>
      <c r="K28" s="2466" t="inlineStr">
        <is>
          <t>FDD1</t>
        </is>
      </c>
      <c r="L28" s="3306"/>
      <c r="M28" s="2466">
        <v>20</v>
      </c>
      <c r="N28" s="2467" t="inlineStr">
        <is>
          <t>16QAM</t>
        </is>
      </c>
      <c r="O28" s="2470"/>
      <c r="P28" s="2470"/>
      <c r="Q28" s="2468">
        <v>50</v>
      </c>
      <c r="R28" s="2469">
        <v>24</v>
      </c>
      <c r="S28" s="2468"/>
      <c r="T28" s="2466">
        <v>18300</v>
      </c>
      <c r="U28" s="2466">
        <v>1950</v>
      </c>
      <c r="V28" s="3306"/>
      <c r="W28" s="3306"/>
      <c r="X28" s="3306"/>
      <c r="Y28" s="3306"/>
      <c r="Z28" s="3306"/>
      <c r="AA28" s="3306"/>
      <c r="AB28" s="3306"/>
      <c r="AC28" s="3306"/>
      <c r="AD28" s="3306"/>
      <c r="AE28" s="3306"/>
      <c r="AF28" s="3306"/>
      <c r="AG28" s="807"/>
      <c r="AH28" s="374"/>
      <c r="AI28" s="3306"/>
      <c r="AJ28" s="3306"/>
      <c r="AK28" s="3306"/>
      <c r="AL28" s="3306"/>
      <c r="AM28" s="3306"/>
      <c r="AN28" s="3306"/>
      <c r="AO28" s="3306"/>
      <c r="AP28" s="3306"/>
      <c r="AQ28" s="3306"/>
      <c r="AR28" s="3306"/>
      <c r="AS28" s="3306"/>
      <c r="AT28" s="3306"/>
      <c r="AU28" s="3306"/>
      <c r="AV28" s="3306"/>
      <c r="AW28" s="3306"/>
      <c r="AX28" s="3306"/>
      <c r="AY28" s="3306"/>
      <c r="AZ28" s="3306"/>
      <c r="BA28" s="3306"/>
      <c r="BB28" s="3306"/>
      <c r="BC28" s="3306"/>
      <c r="BD28" s="3306"/>
      <c r="BE28" s="1565">
        <f>MyTimestamp(AH28)</f>
        <v/>
      </c>
      <c r="BF28" s="3315"/>
      <c r="BG28" s="3316">
        <f>MyTimestamp(AH28)</f>
        <v/>
      </c>
      <c r="BH28" s="3317"/>
      <c r="BI28" s="2471"/>
      <c r="BJ28" s="3306"/>
      <c r="BK28" s="3307"/>
      <c r="BL28" s="3306"/>
      <c r="BM28" s="3367"/>
      <c r="BN28" s="3307"/>
      <c r="BO28" s="3306"/>
      <c r="BP28" s="3306"/>
      <c r="BQ28" s="3306"/>
      <c r="BR28" s="1478"/>
      <c r="BS28" s="5724"/>
      <c r="BT28" s="5647"/>
      <c r="BU28" s="1584"/>
      <c r="BV28" s="38"/>
      <c r="BW28" s="7540"/>
      <c r="BX28" s="7564"/>
      <c r="BY28" s="3313"/>
      <c r="BZ28" s="2373"/>
      <c r="CA28" s="2374"/>
      <c r="CB28" s="2375"/>
      <c r="CC28" s="2376"/>
      <c r="CD28" s="2377"/>
      <c r="CE28" s="2376"/>
      <c r="CF28" s="2376"/>
      <c r="CG28" s="2376"/>
      <c r="CH28" s="2377"/>
      <c r="CI28" s="2377"/>
      <c r="CJ28" s="2377"/>
      <c r="CK28" s="2377"/>
      <c r="CL28" s="2376"/>
      <c r="CM28" s="2377"/>
      <c r="CN28" s="2376"/>
      <c r="CO28" s="2376"/>
      <c r="CP28" s="2376"/>
      <c r="CQ28" s="2377"/>
      <c r="CR28" s="2377"/>
      <c r="CS28" s="2377"/>
      <c r="CT28" s="2377"/>
      <c r="CU28" s="2376"/>
      <c r="CV28" s="2378"/>
      <c r="CW28" s="2376"/>
      <c r="CX28" s="2376"/>
      <c r="CY28" s="2376"/>
      <c r="CZ28" s="2377"/>
      <c r="DA28" s="2377"/>
      <c r="DB28" s="2377"/>
      <c r="DC28" s="2377"/>
    </row>
    <row r="29" customHeight="1" ht="12.75" x14ac:dyDescent="0.2">
      <c r="A29" s="1584"/>
      <c r="B29" s="2385"/>
      <c r="C29" s="3303"/>
      <c r="D29" s="3307">
        <f>IF(ISNUMBER(FIND("EN",B29)),IF(ISNUMBER(FIND("FCC",B29)),IF(ISNUMBER(FIND("ISED",B29)),CONCATENATE(Overview!$V$10,";",Overview!$S$11,";",Overview!$S$12),CONCATENATE(Overview!$V$10,";",Overview!$S$11)),IF(ISNUMBER(FIND("ISED",B29)),CONCATENATE(Overview!$V$10,";",Overview!$S$12),Overview!$V$10)),IF(ISNUMBER(FIND("FCC",B29)),IF(ISNUMBER(FIND("ISED",B29)),CONCATENATE(Overview!$S$11,";",Overview!$S$12),"IEEE Std 1528™"),Overview!$S$12))</f>
        <v/>
      </c>
      <c r="E29" s="3307">
        <f>IF(ISNUMBER(FIND("EN",B29)),IF(ISNUMBER(FIND("FCC",B29)),IF(ISNUMBER(FIND("ISED",B29)),CONCATENATE(Overview!$AB$10,";",Overview!$Y$11,";",Overview!$Y$12),CONCATENATE(Overview!$AB$10,";",Overview!$Y$11)),IF(ISNUMBER(FIND("ISED",B29)),CONCATENATE(Overview!$AB$10,";",Overview!$Y$12),Overview!$AB$10)),IF(ISNUMBER(FIND("FCC",B29)),IF(ISNUMBER(FIND("ISED",B29)),CONCATENATE(Overview!$Y$11,";",Overview!$Y$12),"IEEE Std 1528™"),Overview!$Y$12))</f>
        <v/>
      </c>
      <c r="F29" s="672"/>
      <c r="G29" s="2396"/>
      <c r="H29" s="3306"/>
      <c r="I29" s="3306"/>
      <c r="J29" s="2466" t="inlineStr">
        <is>
          <t>LTE</t>
        </is>
      </c>
      <c r="K29" s="2466" t="inlineStr">
        <is>
          <t>FDD1</t>
        </is>
      </c>
      <c r="L29" s="3306"/>
      <c r="M29" s="2466">
        <v>20</v>
      </c>
      <c r="N29" s="2467" t="inlineStr">
        <is>
          <t>16QAM</t>
        </is>
      </c>
      <c r="O29" s="2470"/>
      <c r="P29" s="2470"/>
      <c r="Q29" s="2468">
        <v>50</v>
      </c>
      <c r="R29" s="2469">
        <v>49</v>
      </c>
      <c r="S29" s="2468"/>
      <c r="T29" s="2466">
        <v>18300</v>
      </c>
      <c r="U29" s="2466">
        <v>1950</v>
      </c>
      <c r="V29" s="3306"/>
      <c r="W29" s="3306"/>
      <c r="X29" s="3306"/>
      <c r="Y29" s="3306"/>
      <c r="Z29" s="3306"/>
      <c r="AA29" s="3306"/>
      <c r="AB29" s="3306"/>
      <c r="AC29" s="3306"/>
      <c r="AD29" s="3306"/>
      <c r="AE29" s="3306"/>
      <c r="AF29" s="3306"/>
      <c r="AG29" s="807"/>
      <c r="AH29" s="374"/>
      <c r="AI29" s="3306"/>
      <c r="AJ29" s="3306"/>
      <c r="AK29" s="3306"/>
      <c r="AL29" s="3306"/>
      <c r="AM29" s="3306"/>
      <c r="AN29" s="3306"/>
      <c r="AO29" s="3306"/>
      <c r="AP29" s="3306"/>
      <c r="AQ29" s="3306"/>
      <c r="AR29" s="3306"/>
      <c r="AS29" s="3306"/>
      <c r="AT29" s="3306"/>
      <c r="AU29" s="3306"/>
      <c r="AV29" s="3306"/>
      <c r="AW29" s="3306"/>
      <c r="AX29" s="3306"/>
      <c r="AY29" s="3306"/>
      <c r="AZ29" s="3306"/>
      <c r="BA29" s="3306"/>
      <c r="BB29" s="3306"/>
      <c r="BC29" s="3306"/>
      <c r="BD29" s="3306"/>
      <c r="BE29" s="1565">
        <f>MyTimestamp(AH29)</f>
        <v/>
      </c>
      <c r="BF29" s="3315"/>
      <c r="BG29" s="3316">
        <f>MyTimestamp(AH29)</f>
        <v/>
      </c>
      <c r="BH29" s="3317"/>
      <c r="BI29" s="2471"/>
      <c r="BJ29" s="3306"/>
      <c r="BK29" s="3307"/>
      <c r="BL29" s="3306"/>
      <c r="BM29" s="3367"/>
      <c r="BN29" s="3307"/>
      <c r="BO29" s="3306"/>
      <c r="BP29" s="3306"/>
      <c r="BQ29" s="3306"/>
      <c r="BR29" s="1478"/>
      <c r="BS29" s="5724"/>
      <c r="BT29" s="5647"/>
      <c r="BU29" s="1584"/>
      <c r="BV29" s="38"/>
      <c r="BW29" s="7540"/>
      <c r="BX29" s="7564"/>
      <c r="BY29" s="3313"/>
      <c r="BZ29" s="2373"/>
      <c r="CA29" s="2374"/>
      <c r="CB29" s="2375"/>
      <c r="CC29" s="2376"/>
      <c r="CD29" s="2377"/>
      <c r="CE29" s="2376"/>
      <c r="CF29" s="2376"/>
      <c r="CG29" s="2376"/>
      <c r="CH29" s="2377"/>
      <c r="CI29" s="2377"/>
      <c r="CJ29" s="2377"/>
      <c r="CK29" s="2377"/>
      <c r="CL29" s="2376"/>
      <c r="CM29" s="2377"/>
      <c r="CN29" s="2376"/>
      <c r="CO29" s="2376"/>
      <c r="CP29" s="2376"/>
      <c r="CQ29" s="2377"/>
      <c r="CR29" s="2377"/>
      <c r="CS29" s="2377"/>
      <c r="CT29" s="2377"/>
      <c r="CU29" s="2376"/>
      <c r="CV29" s="2378"/>
      <c r="CW29" s="2376"/>
      <c r="CX29" s="2376"/>
      <c r="CY29" s="2376"/>
      <c r="CZ29" s="2377"/>
      <c r="DA29" s="2377"/>
      <c r="DB29" s="2377"/>
      <c r="DC29" s="2377"/>
    </row>
    <row r="30" customHeight="1" ht="12.75" x14ac:dyDescent="0.2">
      <c r="A30" s="1584"/>
      <c r="B30" s="2385"/>
      <c r="C30" s="3303"/>
      <c r="D30" s="3307">
        <f>IF(ISNUMBER(FIND("EN",B30)),IF(ISNUMBER(FIND("FCC",B30)),IF(ISNUMBER(FIND("ISED",B30)),CONCATENATE(Overview!$V$10,";",Overview!$S$11,";",Overview!$S$12),CONCATENATE(Overview!$V$10,";",Overview!$S$11)),IF(ISNUMBER(FIND("ISED",B30)),CONCATENATE(Overview!$V$10,";",Overview!$S$12),Overview!$V$10)),IF(ISNUMBER(FIND("FCC",B30)),IF(ISNUMBER(FIND("ISED",B30)),CONCATENATE(Overview!$S$11,";",Overview!$S$12),"IEEE Std 1528™"),Overview!$S$12))</f>
        <v/>
      </c>
      <c r="E30" s="3307">
        <f>IF(ISNUMBER(FIND("EN",B30)),IF(ISNUMBER(FIND("FCC",B30)),IF(ISNUMBER(FIND("ISED",B30)),CONCATENATE(Overview!$AB$10,";",Overview!$Y$11,";",Overview!$Y$12),CONCATENATE(Overview!$AB$10,";",Overview!$Y$11)),IF(ISNUMBER(FIND("ISED",B30)),CONCATENATE(Overview!$AB$10,";",Overview!$Y$12),Overview!$AB$10)),IF(ISNUMBER(FIND("FCC",B30)),IF(ISNUMBER(FIND("ISED",B30)),CONCATENATE(Overview!$Y$11,";",Overview!$Y$12),"IEEE Std 1528™"),Overview!$Y$12))</f>
        <v/>
      </c>
      <c r="F30" s="672"/>
      <c r="G30" s="2396"/>
      <c r="H30" s="3306"/>
      <c r="I30" s="3306"/>
      <c r="J30" s="2466" t="inlineStr">
        <is>
          <t>LTE</t>
        </is>
      </c>
      <c r="K30" s="2466" t="inlineStr">
        <is>
          <t>FDD1</t>
        </is>
      </c>
      <c r="L30" s="3306"/>
      <c r="M30" s="2466">
        <v>20</v>
      </c>
      <c r="N30" s="2467" t="inlineStr">
        <is>
          <t>16QAM</t>
        </is>
      </c>
      <c r="O30" s="2470"/>
      <c r="P30" s="2470"/>
      <c r="Q30" s="2468">
        <v>100</v>
      </c>
      <c r="R30" s="2469">
        <v>0</v>
      </c>
      <c r="S30" s="2468"/>
      <c r="T30" s="2466">
        <v>18300</v>
      </c>
      <c r="U30" s="2466">
        <v>1950</v>
      </c>
      <c r="V30" s="3306"/>
      <c r="W30" s="3306"/>
      <c r="X30" s="3306"/>
      <c r="Y30" s="3306"/>
      <c r="Z30" s="3306"/>
      <c r="AA30" s="3306"/>
      <c r="AB30" s="3306"/>
      <c r="AC30" s="3306"/>
      <c r="AD30" s="3306"/>
      <c r="AE30" s="3306"/>
      <c r="AF30" s="3306"/>
      <c r="AG30" s="807"/>
      <c r="AH30" s="374"/>
      <c r="AI30" s="3306"/>
      <c r="AJ30" s="3306"/>
      <c r="AK30" s="3306"/>
      <c r="AL30" s="3306"/>
      <c r="AM30" s="3306"/>
      <c r="AN30" s="3306"/>
      <c r="AO30" s="3306"/>
      <c r="AP30" s="3306"/>
      <c r="AQ30" s="3306"/>
      <c r="AR30" s="3306"/>
      <c r="AS30" s="3306"/>
      <c r="AT30" s="3306"/>
      <c r="AU30" s="3306"/>
      <c r="AV30" s="3306"/>
      <c r="AW30" s="3306"/>
      <c r="AX30" s="3306"/>
      <c r="AY30" s="3306"/>
      <c r="AZ30" s="3306"/>
      <c r="BA30" s="3306"/>
      <c r="BB30" s="3306"/>
      <c r="BC30" s="3306"/>
      <c r="BD30" s="3306"/>
      <c r="BE30" s="1565">
        <f>MyTimestamp(AH30)</f>
        <v/>
      </c>
      <c r="BF30" s="3315"/>
      <c r="BG30" s="3316">
        <f>MyTimestamp(AH30)</f>
        <v/>
      </c>
      <c r="BH30" s="3317"/>
      <c r="BI30" s="2471"/>
      <c r="BJ30" s="3306"/>
      <c r="BK30" s="3307"/>
      <c r="BL30" s="3306"/>
      <c r="BM30" s="3367"/>
      <c r="BN30" s="3307"/>
      <c r="BO30" s="3306"/>
      <c r="BP30" s="3306"/>
      <c r="BQ30" s="3306"/>
      <c r="BR30" s="1478"/>
      <c r="BS30" s="5724"/>
      <c r="BT30" s="5647"/>
      <c r="BU30" s="1584"/>
      <c r="BV30" s="38"/>
      <c r="BW30" s="7540"/>
      <c r="BX30" s="7564"/>
      <c r="BY30" s="3313"/>
      <c r="BZ30" s="2373"/>
      <c r="CA30" s="2374"/>
      <c r="CB30" s="2375"/>
      <c r="CC30" s="2376"/>
      <c r="CD30" s="2377"/>
      <c r="CE30" s="2376"/>
      <c r="CF30" s="2376"/>
      <c r="CG30" s="2376"/>
      <c r="CH30" s="2377"/>
      <c r="CI30" s="2377"/>
      <c r="CJ30" s="2377"/>
      <c r="CK30" s="2377"/>
      <c r="CL30" s="2376"/>
      <c r="CM30" s="2377"/>
      <c r="CN30" s="2376"/>
      <c r="CO30" s="2376"/>
      <c r="CP30" s="2376"/>
      <c r="CQ30" s="2377"/>
      <c r="CR30" s="2377"/>
      <c r="CS30" s="2377"/>
      <c r="CT30" s="2377"/>
      <c r="CU30" s="2376"/>
      <c r="CV30" s="2378"/>
      <c r="CW30" s="2376"/>
      <c r="CX30" s="2376"/>
      <c r="CY30" s="2376"/>
      <c r="CZ30" s="2377"/>
      <c r="DA30" s="2377"/>
      <c r="DB30" s="2377"/>
      <c r="DC30" s="2377"/>
    </row>
    <row r="31" customHeight="1" ht="12.75" x14ac:dyDescent="0.2">
      <c r="A31" s="1584"/>
      <c r="B31" s="2385"/>
      <c r="C31" s="3303"/>
      <c r="D31" s="3307">
        <f>IF(ISNUMBER(FIND("EN",B31)),IF(ISNUMBER(FIND("FCC",B31)),IF(ISNUMBER(FIND("ISED",B31)),CONCATENATE(Overview!$V$10,";",Overview!$S$11,";",Overview!$S$12),CONCATENATE(Overview!$V$10,";",Overview!$S$11)),IF(ISNUMBER(FIND("ISED",B31)),CONCATENATE(Overview!$V$10,";",Overview!$S$12),Overview!$V$10)),IF(ISNUMBER(FIND("FCC",B31)),IF(ISNUMBER(FIND("ISED",B31)),CONCATENATE(Overview!$S$11,";",Overview!$S$12),"IEEE Std 1528™"),Overview!$S$12))</f>
        <v/>
      </c>
      <c r="E31" s="3307">
        <f>IF(ISNUMBER(FIND("EN",B31)),IF(ISNUMBER(FIND("FCC",B31)),IF(ISNUMBER(FIND("ISED",B31)),CONCATENATE(Overview!$AB$10,";",Overview!$Y$11,";",Overview!$Y$12),CONCATENATE(Overview!$AB$10,";",Overview!$Y$11)),IF(ISNUMBER(FIND("ISED",B31)),CONCATENATE(Overview!$AB$10,";",Overview!$Y$12),Overview!$AB$10)),IF(ISNUMBER(FIND("FCC",B31)),IF(ISNUMBER(FIND("ISED",B31)),CONCATENATE(Overview!$Y$11,";",Overview!$Y$12),"IEEE Std 1528™"),Overview!$Y$12))</f>
        <v/>
      </c>
      <c r="F31" s="672"/>
      <c r="G31" s="2396"/>
      <c r="H31" s="3306"/>
      <c r="I31" s="3306"/>
      <c r="J31" s="2466" t="inlineStr">
        <is>
          <t>LTE</t>
        </is>
      </c>
      <c r="K31" s="2466" t="inlineStr">
        <is>
          <t>FDD1</t>
        </is>
      </c>
      <c r="L31" s="3306"/>
      <c r="M31" s="2466">
        <v>20</v>
      </c>
      <c r="N31" s="2467" t="inlineStr">
        <is>
          <t>QPSK</t>
        </is>
      </c>
      <c r="O31" s="2470"/>
      <c r="P31" s="2470"/>
      <c r="Q31" s="2468">
        <v>1</v>
      </c>
      <c r="R31" s="2469">
        <v>0</v>
      </c>
      <c r="S31" s="2468"/>
      <c r="T31" s="2466">
        <v>18500</v>
      </c>
      <c r="U31" s="2466">
        <v>1970</v>
      </c>
      <c r="V31" s="3306"/>
      <c r="W31" s="3306"/>
      <c r="X31" s="3306"/>
      <c r="Y31" s="3306"/>
      <c r="Z31" s="3306"/>
      <c r="AA31" s="3306"/>
      <c r="AB31" s="3306"/>
      <c r="AC31" s="3306"/>
      <c r="AD31" s="3306"/>
      <c r="AE31" s="3306"/>
      <c r="AF31" s="3306"/>
      <c r="AG31" s="807"/>
      <c r="AH31" s="374"/>
      <c r="AI31" s="3306"/>
      <c r="AJ31" s="3306"/>
      <c r="AK31" s="3306"/>
      <c r="AL31" s="3306"/>
      <c r="AM31" s="3306"/>
      <c r="AN31" s="3306"/>
      <c r="AO31" s="3306"/>
      <c r="AP31" s="3306"/>
      <c r="AQ31" s="3306"/>
      <c r="AR31" s="3306"/>
      <c r="AS31" s="3306"/>
      <c r="AT31" s="3306"/>
      <c r="AU31" s="3306"/>
      <c r="AV31" s="3306"/>
      <c r="AW31" s="3306"/>
      <c r="AX31" s="3306"/>
      <c r="AY31" s="3306"/>
      <c r="AZ31" s="3306"/>
      <c r="BA31" s="3306"/>
      <c r="BB31" s="3306"/>
      <c r="BC31" s="3306"/>
      <c r="BD31" s="3306"/>
      <c r="BE31" s="1565">
        <f>MyTimestamp(AH31)</f>
        <v/>
      </c>
      <c r="BF31" s="3315"/>
      <c r="BG31" s="3316">
        <f>MyTimestamp(AH31)</f>
        <v/>
      </c>
      <c r="BH31" s="3317"/>
      <c r="BI31" s="2471"/>
      <c r="BJ31" s="3306"/>
      <c r="BK31" s="3307"/>
      <c r="BL31" s="3306"/>
      <c r="BM31" s="3367"/>
      <c r="BN31" s="3307"/>
      <c r="BO31" s="3306"/>
      <c r="BP31" s="3306"/>
      <c r="BQ31" s="3306"/>
      <c r="BR31" s="1478"/>
      <c r="BS31" s="5724"/>
      <c r="BT31" s="5647"/>
      <c r="BU31" s="1584"/>
      <c r="BV31" s="38"/>
      <c r="BW31" s="7540"/>
      <c r="BX31" s="7564"/>
      <c r="BY31" s="3313"/>
      <c r="BZ31" s="2373"/>
      <c r="CA31" s="2374"/>
      <c r="CB31" s="2375"/>
      <c r="CC31" s="2376"/>
      <c r="CD31" s="2377"/>
      <c r="CE31" s="2376"/>
      <c r="CF31" s="2376"/>
      <c r="CG31" s="2376"/>
      <c r="CH31" s="2377"/>
      <c r="CI31" s="2377"/>
      <c r="CJ31" s="2377"/>
      <c r="CK31" s="2377"/>
      <c r="CL31" s="2376"/>
      <c r="CM31" s="2377"/>
      <c r="CN31" s="2376"/>
      <c r="CO31" s="2376"/>
      <c r="CP31" s="2376"/>
      <c r="CQ31" s="2377"/>
      <c r="CR31" s="2377"/>
      <c r="CS31" s="2377"/>
      <c r="CT31" s="2377"/>
      <c r="CU31" s="2376"/>
      <c r="CV31" s="2378"/>
      <c r="CW31" s="2376"/>
      <c r="CX31" s="2376"/>
      <c r="CY31" s="2376"/>
      <c r="CZ31" s="2377"/>
      <c r="DA31" s="2377"/>
      <c r="DB31" s="2377"/>
      <c r="DC31" s="2377"/>
    </row>
    <row r="32" customHeight="1" ht="12.75" x14ac:dyDescent="0.2">
      <c r="A32" s="1584"/>
      <c r="B32" s="2385"/>
      <c r="C32" s="3303"/>
      <c r="D32" s="3307">
        <f>IF(ISNUMBER(FIND("EN",B32)),IF(ISNUMBER(FIND("FCC",B32)),IF(ISNUMBER(FIND("ISED",B32)),CONCATENATE(Overview!$V$10,";",Overview!$S$11,";",Overview!$S$12),CONCATENATE(Overview!$V$10,";",Overview!$S$11)),IF(ISNUMBER(FIND("ISED",B32)),CONCATENATE(Overview!$V$10,";",Overview!$S$12),Overview!$V$10)),IF(ISNUMBER(FIND("FCC",B32)),IF(ISNUMBER(FIND("ISED",B32)),CONCATENATE(Overview!$S$11,";",Overview!$S$12),"IEEE Std 1528™"),Overview!$S$12))</f>
        <v/>
      </c>
      <c r="E32" s="3307">
        <f>IF(ISNUMBER(FIND("EN",B32)),IF(ISNUMBER(FIND("FCC",B32)),IF(ISNUMBER(FIND("ISED",B32)),CONCATENATE(Overview!$AB$10,";",Overview!$Y$11,";",Overview!$Y$12),CONCATENATE(Overview!$AB$10,";",Overview!$Y$11)),IF(ISNUMBER(FIND("ISED",B32)),CONCATENATE(Overview!$AB$10,";",Overview!$Y$12),Overview!$AB$10)),IF(ISNUMBER(FIND("FCC",B32)),IF(ISNUMBER(FIND("ISED",B32)),CONCATENATE(Overview!$Y$11,";",Overview!$Y$12),"IEEE Std 1528™"),Overview!$Y$12))</f>
        <v/>
      </c>
      <c r="F32" s="672"/>
      <c r="G32" s="2396"/>
      <c r="H32" s="3306"/>
      <c r="I32" s="3306"/>
      <c r="J32" s="2466" t="inlineStr">
        <is>
          <t>LTE</t>
        </is>
      </c>
      <c r="K32" s="2466" t="inlineStr">
        <is>
          <t>FDD1</t>
        </is>
      </c>
      <c r="L32" s="3306"/>
      <c r="M32" s="2466">
        <v>20</v>
      </c>
      <c r="N32" s="2467" t="inlineStr">
        <is>
          <t>QPSK</t>
        </is>
      </c>
      <c r="O32" s="2470"/>
      <c r="P32" s="2470"/>
      <c r="Q32" s="2468">
        <v>1</v>
      </c>
      <c r="R32" s="2469">
        <v>49</v>
      </c>
      <c r="S32" s="2468"/>
      <c r="T32" s="2466">
        <v>18500</v>
      </c>
      <c r="U32" s="2466">
        <v>1970</v>
      </c>
      <c r="V32" s="3306"/>
      <c r="W32" s="3306"/>
      <c r="X32" s="3306"/>
      <c r="Y32" s="3306"/>
      <c r="Z32" s="3306"/>
      <c r="AA32" s="3306"/>
      <c r="AB32" s="3306"/>
      <c r="AC32" s="3306"/>
      <c r="AD32" s="3306"/>
      <c r="AE32" s="3306"/>
      <c r="AF32" s="3306"/>
      <c r="AG32" s="807"/>
      <c r="AH32" s="374"/>
      <c r="AI32" s="3306"/>
      <c r="AJ32" s="3306"/>
      <c r="AK32" s="3306"/>
      <c r="AL32" s="3306"/>
      <c r="AM32" s="3306"/>
      <c r="AN32" s="3306"/>
      <c r="AO32" s="3306"/>
      <c r="AP32" s="3306"/>
      <c r="AQ32" s="3306"/>
      <c r="AR32" s="3306"/>
      <c r="AS32" s="3306"/>
      <c r="AT32" s="3306"/>
      <c r="AU32" s="3306"/>
      <c r="AV32" s="3306"/>
      <c r="AW32" s="3306"/>
      <c r="AX32" s="3306"/>
      <c r="AY32" s="3306"/>
      <c r="AZ32" s="3306"/>
      <c r="BA32" s="3306"/>
      <c r="BB32" s="3306"/>
      <c r="BC32" s="3306"/>
      <c r="BD32" s="3306"/>
      <c r="BE32" s="1565">
        <f>MyTimestamp(AH32)</f>
        <v/>
      </c>
      <c r="BF32" s="3315"/>
      <c r="BG32" s="3316">
        <f>MyTimestamp(AH32)</f>
        <v/>
      </c>
      <c r="BH32" s="3317"/>
      <c r="BI32" s="2471"/>
      <c r="BJ32" s="3306"/>
      <c r="BK32" s="3307"/>
      <c r="BL32" s="3306"/>
      <c r="BM32" s="3367"/>
      <c r="BN32" s="3307"/>
      <c r="BO32" s="3306"/>
      <c r="BP32" s="3306"/>
      <c r="BQ32" s="3306"/>
      <c r="BR32" s="1478"/>
      <c r="BS32" s="5724"/>
      <c r="BT32" s="5647"/>
      <c r="BU32" s="1584"/>
      <c r="BV32" s="38"/>
      <c r="BW32" s="7540"/>
      <c r="BX32" s="7564"/>
      <c r="BY32" s="3313"/>
      <c r="BZ32" s="2373"/>
      <c r="CA32" s="2374"/>
      <c r="CB32" s="2375"/>
      <c r="CC32" s="2376"/>
      <c r="CD32" s="2377"/>
      <c r="CE32" s="2376"/>
      <c r="CF32" s="2376"/>
      <c r="CG32" s="2376"/>
      <c r="CH32" s="2377"/>
      <c r="CI32" s="2377"/>
      <c r="CJ32" s="2377"/>
      <c r="CK32" s="2377"/>
      <c r="CL32" s="2376"/>
      <c r="CM32" s="2377"/>
      <c r="CN32" s="2376"/>
      <c r="CO32" s="2376"/>
      <c r="CP32" s="2376"/>
      <c r="CQ32" s="2377"/>
      <c r="CR32" s="2377"/>
      <c r="CS32" s="2377"/>
      <c r="CT32" s="2377"/>
      <c r="CU32" s="2376"/>
      <c r="CV32" s="2378"/>
      <c r="CW32" s="2376"/>
      <c r="CX32" s="2376"/>
      <c r="CY32" s="2376"/>
      <c r="CZ32" s="2377"/>
      <c r="DA32" s="2377"/>
      <c r="DB32" s="2377"/>
      <c r="DC32" s="2377"/>
    </row>
    <row r="33" customHeight="1" ht="12.75" x14ac:dyDescent="0.2">
      <c r="A33" s="1584"/>
      <c r="B33" s="2385"/>
      <c r="C33" s="3303"/>
      <c r="D33" s="3307">
        <f>IF(ISNUMBER(FIND("EN",B33)),IF(ISNUMBER(FIND("FCC",B33)),IF(ISNUMBER(FIND("ISED",B33)),CONCATENATE(Overview!$V$10,";",Overview!$S$11,";",Overview!$S$12),CONCATENATE(Overview!$V$10,";",Overview!$S$11)),IF(ISNUMBER(FIND("ISED",B33)),CONCATENATE(Overview!$V$10,";",Overview!$S$12),Overview!$V$10)),IF(ISNUMBER(FIND("FCC",B33)),IF(ISNUMBER(FIND("ISED",B33)),CONCATENATE(Overview!$S$11,";",Overview!$S$12),"IEEE Std 1528™"),Overview!$S$12))</f>
        <v/>
      </c>
      <c r="E33" s="3307">
        <f>IF(ISNUMBER(FIND("EN",B33)),IF(ISNUMBER(FIND("FCC",B33)),IF(ISNUMBER(FIND("ISED",B33)),CONCATENATE(Overview!$AB$10,";",Overview!$Y$11,";",Overview!$Y$12),CONCATENATE(Overview!$AB$10,";",Overview!$Y$11)),IF(ISNUMBER(FIND("ISED",B33)),CONCATENATE(Overview!$AB$10,";",Overview!$Y$12),Overview!$AB$10)),IF(ISNUMBER(FIND("FCC",B33)),IF(ISNUMBER(FIND("ISED",B33)),CONCATENATE(Overview!$Y$11,";",Overview!$Y$12),"IEEE Std 1528™"),Overview!$Y$12))</f>
        <v/>
      </c>
      <c r="F33" s="672"/>
      <c r="G33" s="2396"/>
      <c r="H33" s="3306"/>
      <c r="I33" s="3306"/>
      <c r="J33" s="2466" t="inlineStr">
        <is>
          <t>LTE</t>
        </is>
      </c>
      <c r="K33" s="2466" t="inlineStr">
        <is>
          <t>FDD1</t>
        </is>
      </c>
      <c r="L33" s="3306"/>
      <c r="M33" s="2466">
        <v>20</v>
      </c>
      <c r="N33" s="2467" t="inlineStr">
        <is>
          <t>QPSK</t>
        </is>
      </c>
      <c r="O33" s="2470"/>
      <c r="P33" s="2470"/>
      <c r="Q33" s="2468">
        <v>1</v>
      </c>
      <c r="R33" s="2469">
        <v>99</v>
      </c>
      <c r="S33" s="2468"/>
      <c r="T33" s="2466">
        <v>18500</v>
      </c>
      <c r="U33" s="2466">
        <v>1970</v>
      </c>
      <c r="V33" s="3306"/>
      <c r="W33" s="3306"/>
      <c r="X33" s="3306"/>
      <c r="Y33" s="3306"/>
      <c r="Z33" s="3306"/>
      <c r="AA33" s="3306"/>
      <c r="AB33" s="3306"/>
      <c r="AC33" s="3306"/>
      <c r="AD33" s="3306"/>
      <c r="AE33" s="3306"/>
      <c r="AF33" s="3306"/>
      <c r="AG33" s="807"/>
      <c r="AH33" s="374"/>
      <c r="AI33" s="3306"/>
      <c r="AJ33" s="3306"/>
      <c r="AK33" s="3306"/>
      <c r="AL33" s="3306"/>
      <c r="AM33" s="3306"/>
      <c r="AN33" s="3306"/>
      <c r="AO33" s="3306"/>
      <c r="AP33" s="3306"/>
      <c r="AQ33" s="3306"/>
      <c r="AR33" s="3306"/>
      <c r="AS33" s="3306"/>
      <c r="AT33" s="3306"/>
      <c r="AU33" s="3306"/>
      <c r="AV33" s="3306"/>
      <c r="AW33" s="3306"/>
      <c r="AX33" s="3306"/>
      <c r="AY33" s="3306"/>
      <c r="AZ33" s="3306"/>
      <c r="BA33" s="3306"/>
      <c r="BB33" s="3306"/>
      <c r="BC33" s="3306"/>
      <c r="BD33" s="3306"/>
      <c r="BE33" s="1565">
        <f>MyTimestamp(AH33)</f>
        <v/>
      </c>
      <c r="BF33" s="3315"/>
      <c r="BG33" s="3316">
        <f>MyTimestamp(AH33)</f>
        <v/>
      </c>
      <c r="BH33" s="3317"/>
      <c r="BI33" s="2471"/>
      <c r="BJ33" s="3306"/>
      <c r="BK33" s="3307"/>
      <c r="BL33" s="3306"/>
      <c r="BM33" s="3367"/>
      <c r="BN33" s="3307"/>
      <c r="BO33" s="3306"/>
      <c r="BP33" s="3306"/>
      <c r="BQ33" s="3306"/>
      <c r="BR33" s="1478"/>
      <c r="BS33" s="5724"/>
      <c r="BT33" s="5647"/>
      <c r="BU33" s="1584"/>
      <c r="BV33" s="38"/>
      <c r="BW33" s="7540"/>
      <c r="BX33" s="7564"/>
      <c r="BY33" s="3313"/>
      <c r="BZ33" s="2373"/>
      <c r="CA33" s="2374"/>
      <c r="CB33" s="2375"/>
      <c r="CC33" s="2376"/>
      <c r="CD33" s="2377"/>
      <c r="CE33" s="2376"/>
      <c r="CF33" s="2376"/>
      <c r="CG33" s="2376"/>
      <c r="CH33" s="2377"/>
      <c r="CI33" s="2377"/>
      <c r="CJ33" s="2377"/>
      <c r="CK33" s="2377"/>
      <c r="CL33" s="2376"/>
      <c r="CM33" s="2377"/>
      <c r="CN33" s="2376"/>
      <c r="CO33" s="2376"/>
      <c r="CP33" s="2376"/>
      <c r="CQ33" s="2377"/>
      <c r="CR33" s="2377"/>
      <c r="CS33" s="2377"/>
      <c r="CT33" s="2377"/>
      <c r="CU33" s="2376"/>
      <c r="CV33" s="2378"/>
      <c r="CW33" s="2376"/>
      <c r="CX33" s="2376"/>
      <c r="CY33" s="2376"/>
      <c r="CZ33" s="2377"/>
      <c r="DA33" s="2377"/>
      <c r="DB33" s="2377"/>
      <c r="DC33" s="2377"/>
    </row>
    <row r="34" customHeight="1" ht="12.75" x14ac:dyDescent="0.2">
      <c r="A34" s="1584"/>
      <c r="B34" s="2385"/>
      <c r="C34" s="3303"/>
      <c r="D34" s="3307">
        <f>IF(ISNUMBER(FIND("EN",B34)),IF(ISNUMBER(FIND("FCC",B34)),IF(ISNUMBER(FIND("ISED",B34)),CONCATENATE(Overview!$V$10,";",Overview!$S$11,";",Overview!$S$12),CONCATENATE(Overview!$V$10,";",Overview!$S$11)),IF(ISNUMBER(FIND("ISED",B34)),CONCATENATE(Overview!$V$10,";",Overview!$S$12),Overview!$V$10)),IF(ISNUMBER(FIND("FCC",B34)),IF(ISNUMBER(FIND("ISED",B34)),CONCATENATE(Overview!$S$11,";",Overview!$S$12),"IEEE Std 1528™"),Overview!$S$12))</f>
        <v/>
      </c>
      <c r="E34" s="3307">
        <f>IF(ISNUMBER(FIND("EN",B34)),IF(ISNUMBER(FIND("FCC",B34)),IF(ISNUMBER(FIND("ISED",B34)),CONCATENATE(Overview!$AB$10,";",Overview!$Y$11,";",Overview!$Y$12),CONCATENATE(Overview!$AB$10,";",Overview!$Y$11)),IF(ISNUMBER(FIND("ISED",B34)),CONCATENATE(Overview!$AB$10,";",Overview!$Y$12),Overview!$AB$10)),IF(ISNUMBER(FIND("FCC",B34)),IF(ISNUMBER(FIND("ISED",B34)),CONCATENATE(Overview!$Y$11,";",Overview!$Y$12),"IEEE Std 1528™"),Overview!$Y$12))</f>
        <v/>
      </c>
      <c r="F34" s="672"/>
      <c r="G34" s="2396"/>
      <c r="H34" s="3306"/>
      <c r="I34" s="3306"/>
      <c r="J34" s="2466" t="inlineStr">
        <is>
          <t>LTE</t>
        </is>
      </c>
      <c r="K34" s="2466" t="inlineStr">
        <is>
          <t>FDD1</t>
        </is>
      </c>
      <c r="L34" s="3306"/>
      <c r="M34" s="2466">
        <v>20</v>
      </c>
      <c r="N34" s="2467" t="inlineStr">
        <is>
          <t>QPSK</t>
        </is>
      </c>
      <c r="O34" s="2470"/>
      <c r="P34" s="2470"/>
      <c r="Q34" s="2468">
        <v>50</v>
      </c>
      <c r="R34" s="2469">
        <v>0</v>
      </c>
      <c r="S34" s="2468"/>
      <c r="T34" s="2466">
        <v>18500</v>
      </c>
      <c r="U34" s="2466">
        <v>1970</v>
      </c>
      <c r="V34" s="3306"/>
      <c r="W34" s="3306"/>
      <c r="X34" s="3306"/>
      <c r="Y34" s="3306"/>
      <c r="Z34" s="3306"/>
      <c r="AA34" s="3306"/>
      <c r="AB34" s="3306"/>
      <c r="AC34" s="3306"/>
      <c r="AD34" s="3306"/>
      <c r="AE34" s="3306"/>
      <c r="AF34" s="3306"/>
      <c r="AG34" s="807"/>
      <c r="AH34" s="374"/>
      <c r="AI34" s="3306"/>
      <c r="AJ34" s="3306"/>
      <c r="AK34" s="3306"/>
      <c r="AL34" s="3306"/>
      <c r="AM34" s="3306"/>
      <c r="AN34" s="3306"/>
      <c r="AO34" s="3306"/>
      <c r="AP34" s="3306"/>
      <c r="AQ34" s="3306"/>
      <c r="AR34" s="3306"/>
      <c r="AS34" s="3306"/>
      <c r="AT34" s="3306"/>
      <c r="AU34" s="3306"/>
      <c r="AV34" s="3306"/>
      <c r="AW34" s="3306"/>
      <c r="AX34" s="3306"/>
      <c r="AY34" s="3306"/>
      <c r="AZ34" s="3306"/>
      <c r="BA34" s="3306"/>
      <c r="BB34" s="3306"/>
      <c r="BC34" s="3306"/>
      <c r="BD34" s="3306"/>
      <c r="BE34" s="1565">
        <f>MyTimestamp(AH34)</f>
        <v/>
      </c>
      <c r="BF34" s="3315"/>
      <c r="BG34" s="3316">
        <f>MyTimestamp(AH34)</f>
        <v/>
      </c>
      <c r="BH34" s="3317"/>
      <c r="BI34" s="2471"/>
      <c r="BJ34" s="3306"/>
      <c r="BK34" s="3307"/>
      <c r="BL34" s="3306"/>
      <c r="BM34" s="3367"/>
      <c r="BN34" s="3307"/>
      <c r="BO34" s="3306"/>
      <c r="BP34" s="3306"/>
      <c r="BQ34" s="3306"/>
      <c r="BR34" s="1478"/>
      <c r="BS34" s="5724"/>
      <c r="BT34" s="5647"/>
      <c r="BU34" s="1584"/>
      <c r="BV34" s="38"/>
      <c r="BW34" s="7540"/>
      <c r="BX34" s="7564"/>
      <c r="BY34" s="3313"/>
      <c r="BZ34" s="2373"/>
      <c r="CA34" s="2374"/>
      <c r="CB34" s="2375"/>
      <c r="CC34" s="2376"/>
      <c r="CD34" s="2377"/>
      <c r="CE34" s="2376"/>
      <c r="CF34" s="2376"/>
      <c r="CG34" s="2376"/>
      <c r="CH34" s="2377"/>
      <c r="CI34" s="2377"/>
      <c r="CJ34" s="2377"/>
      <c r="CK34" s="2377"/>
      <c r="CL34" s="2376"/>
      <c r="CM34" s="2377"/>
      <c r="CN34" s="2376"/>
      <c r="CO34" s="2376"/>
      <c r="CP34" s="2376"/>
      <c r="CQ34" s="2377"/>
      <c r="CR34" s="2377"/>
      <c r="CS34" s="2377"/>
      <c r="CT34" s="2377"/>
      <c r="CU34" s="2376"/>
      <c r="CV34" s="2378"/>
      <c r="CW34" s="2376"/>
      <c r="CX34" s="2376"/>
      <c r="CY34" s="2376"/>
      <c r="CZ34" s="2377"/>
      <c r="DA34" s="2377"/>
      <c r="DB34" s="2377"/>
      <c r="DC34" s="2377"/>
    </row>
    <row r="35" customHeight="1" ht="12.75" x14ac:dyDescent="0.2">
      <c r="A35" s="1584"/>
      <c r="B35" s="2385"/>
      <c r="C35" s="3303"/>
      <c r="D35" s="3307">
        <f>IF(ISNUMBER(FIND("EN",B35)),IF(ISNUMBER(FIND("FCC",B35)),IF(ISNUMBER(FIND("ISED",B35)),CONCATENATE(Overview!$V$10,";",Overview!$S$11,";",Overview!$S$12),CONCATENATE(Overview!$V$10,";",Overview!$S$11)),IF(ISNUMBER(FIND("ISED",B35)),CONCATENATE(Overview!$V$10,";",Overview!$S$12),Overview!$V$10)),IF(ISNUMBER(FIND("FCC",B35)),IF(ISNUMBER(FIND("ISED",B35)),CONCATENATE(Overview!$S$11,";",Overview!$S$12),"IEEE Std 1528™"),Overview!$S$12))</f>
        <v/>
      </c>
      <c r="E35" s="3307">
        <f>IF(ISNUMBER(FIND("EN",B35)),IF(ISNUMBER(FIND("FCC",B35)),IF(ISNUMBER(FIND("ISED",B35)),CONCATENATE(Overview!$AB$10,";",Overview!$Y$11,";",Overview!$Y$12),CONCATENATE(Overview!$AB$10,";",Overview!$Y$11)),IF(ISNUMBER(FIND("ISED",B35)),CONCATENATE(Overview!$AB$10,";",Overview!$Y$12),Overview!$AB$10)),IF(ISNUMBER(FIND("FCC",B35)),IF(ISNUMBER(FIND("ISED",B35)),CONCATENATE(Overview!$Y$11,";",Overview!$Y$12),"IEEE Std 1528™"),Overview!$Y$12))</f>
        <v/>
      </c>
      <c r="F35" s="672"/>
      <c r="G35" s="2396"/>
      <c r="H35" s="3306"/>
      <c r="I35" s="3306"/>
      <c r="J35" s="2466" t="inlineStr">
        <is>
          <t>LTE</t>
        </is>
      </c>
      <c r="K35" s="2466" t="inlineStr">
        <is>
          <t>FDD1</t>
        </is>
      </c>
      <c r="L35" s="3306"/>
      <c r="M35" s="2466">
        <v>20</v>
      </c>
      <c r="N35" s="2467" t="inlineStr">
        <is>
          <t>QPSK</t>
        </is>
      </c>
      <c r="O35" s="2470"/>
      <c r="P35" s="2470"/>
      <c r="Q35" s="2468">
        <v>50</v>
      </c>
      <c r="R35" s="2469">
        <v>24</v>
      </c>
      <c r="S35" s="2468"/>
      <c r="T35" s="2466">
        <v>18500</v>
      </c>
      <c r="U35" s="2466">
        <v>1970</v>
      </c>
      <c r="V35" s="3306"/>
      <c r="W35" s="3306"/>
      <c r="X35" s="3306"/>
      <c r="Y35" s="3306"/>
      <c r="Z35" s="3306"/>
      <c r="AA35" s="3306"/>
      <c r="AB35" s="3306"/>
      <c r="AC35" s="3306"/>
      <c r="AD35" s="3306"/>
      <c r="AE35" s="3306"/>
      <c r="AF35" s="3306"/>
      <c r="AG35" s="807"/>
      <c r="AH35" s="374"/>
      <c r="AI35" s="3306"/>
      <c r="AJ35" s="3306"/>
      <c r="AK35" s="3306"/>
      <c r="AL35" s="3306"/>
      <c r="AM35" s="3306"/>
      <c r="AN35" s="3306"/>
      <c r="AO35" s="3306"/>
      <c r="AP35" s="3306"/>
      <c r="AQ35" s="3306"/>
      <c r="AR35" s="3306"/>
      <c r="AS35" s="3306"/>
      <c r="AT35" s="3306"/>
      <c r="AU35" s="3306"/>
      <c r="AV35" s="3306"/>
      <c r="AW35" s="3306"/>
      <c r="AX35" s="3306"/>
      <c r="AY35" s="3306"/>
      <c r="AZ35" s="3306"/>
      <c r="BA35" s="3306"/>
      <c r="BB35" s="3306"/>
      <c r="BC35" s="3306"/>
      <c r="BD35" s="3306"/>
      <c r="BE35" s="1565">
        <f>MyTimestamp(AH35)</f>
        <v/>
      </c>
      <c r="BF35" s="3315"/>
      <c r="BG35" s="3316">
        <f>MyTimestamp(AH35)</f>
        <v/>
      </c>
      <c r="BH35" s="3317"/>
      <c r="BI35" s="2471"/>
      <c r="BJ35" s="3306"/>
      <c r="BK35" s="3307"/>
      <c r="BL35" s="3306"/>
      <c r="BM35" s="3367"/>
      <c r="BN35" s="3307"/>
      <c r="BO35" s="3306"/>
      <c r="BP35" s="3306"/>
      <c r="BQ35" s="3306"/>
      <c r="BR35" s="1478"/>
      <c r="BS35" s="5724"/>
      <c r="BT35" s="5647"/>
      <c r="BU35" s="1584"/>
      <c r="BV35" s="38"/>
      <c r="BW35" s="7540"/>
      <c r="BX35" s="7564"/>
      <c r="BY35" s="3313"/>
      <c r="BZ35" s="2373"/>
      <c r="CA35" s="2374"/>
      <c r="CB35" s="2375"/>
      <c r="CC35" s="2376"/>
      <c r="CD35" s="2377"/>
      <c r="CE35" s="2376"/>
      <c r="CF35" s="2376"/>
      <c r="CG35" s="2376"/>
      <c r="CH35" s="2377"/>
      <c r="CI35" s="2377"/>
      <c r="CJ35" s="2377"/>
      <c r="CK35" s="2377"/>
      <c r="CL35" s="2376"/>
      <c r="CM35" s="2377"/>
      <c r="CN35" s="2376"/>
      <c r="CO35" s="2376"/>
      <c r="CP35" s="2376"/>
      <c r="CQ35" s="2377"/>
      <c r="CR35" s="2377"/>
      <c r="CS35" s="2377"/>
      <c r="CT35" s="2377"/>
      <c r="CU35" s="2376"/>
      <c r="CV35" s="2378"/>
      <c r="CW35" s="2376"/>
      <c r="CX35" s="2376"/>
      <c r="CY35" s="2376"/>
      <c r="CZ35" s="2377"/>
      <c r="DA35" s="2377"/>
      <c r="DB35" s="2377"/>
      <c r="DC35" s="2377"/>
    </row>
    <row r="36" customHeight="1" ht="12.75" x14ac:dyDescent="0.2">
      <c r="A36" s="1584"/>
      <c r="B36" s="2385"/>
      <c r="C36" s="3303"/>
      <c r="D36" s="3307">
        <f>IF(ISNUMBER(FIND("EN",B36)),IF(ISNUMBER(FIND("FCC",B36)),IF(ISNUMBER(FIND("ISED",B36)),CONCATENATE(Overview!$V$10,";",Overview!$S$11,";",Overview!$S$12),CONCATENATE(Overview!$V$10,";",Overview!$S$11)),IF(ISNUMBER(FIND("ISED",B36)),CONCATENATE(Overview!$V$10,";",Overview!$S$12),Overview!$V$10)),IF(ISNUMBER(FIND("FCC",B36)),IF(ISNUMBER(FIND("ISED",B36)),CONCATENATE(Overview!$S$11,";",Overview!$S$12),"IEEE Std 1528™"),Overview!$S$12))</f>
        <v/>
      </c>
      <c r="E36" s="3307">
        <f>IF(ISNUMBER(FIND("EN",B36)),IF(ISNUMBER(FIND("FCC",B36)),IF(ISNUMBER(FIND("ISED",B36)),CONCATENATE(Overview!$AB$10,";",Overview!$Y$11,";",Overview!$Y$12),CONCATENATE(Overview!$AB$10,";",Overview!$Y$11)),IF(ISNUMBER(FIND("ISED",B36)),CONCATENATE(Overview!$AB$10,";",Overview!$Y$12),Overview!$AB$10)),IF(ISNUMBER(FIND("FCC",B36)),IF(ISNUMBER(FIND("ISED",B36)),CONCATENATE(Overview!$Y$11,";",Overview!$Y$12),"IEEE Std 1528™"),Overview!$Y$12))</f>
        <v/>
      </c>
      <c r="F36" s="672"/>
      <c r="G36" s="2396"/>
      <c r="H36" s="3306"/>
      <c r="I36" s="3306"/>
      <c r="J36" s="2466" t="inlineStr">
        <is>
          <t>LTE</t>
        </is>
      </c>
      <c r="K36" s="2466" t="inlineStr">
        <is>
          <t>FDD1</t>
        </is>
      </c>
      <c r="L36" s="3306"/>
      <c r="M36" s="2466">
        <v>20</v>
      </c>
      <c r="N36" s="2467" t="inlineStr">
        <is>
          <t>QPSK</t>
        </is>
      </c>
      <c r="O36" s="2470"/>
      <c r="P36" s="2470"/>
      <c r="Q36" s="2468">
        <v>50</v>
      </c>
      <c r="R36" s="2469">
        <v>49</v>
      </c>
      <c r="S36" s="2468"/>
      <c r="T36" s="2466">
        <v>18500</v>
      </c>
      <c r="U36" s="2466">
        <v>1970</v>
      </c>
      <c r="V36" s="3306"/>
      <c r="W36" s="3306"/>
      <c r="X36" s="3306"/>
      <c r="Y36" s="3306"/>
      <c r="Z36" s="3306"/>
      <c r="AA36" s="3306"/>
      <c r="AB36" s="3306"/>
      <c r="AC36" s="3306"/>
      <c r="AD36" s="3306"/>
      <c r="AE36" s="3306"/>
      <c r="AF36" s="3306"/>
      <c r="AG36" s="807"/>
      <c r="AH36" s="374"/>
      <c r="AI36" s="3306"/>
      <c r="AJ36" s="3306"/>
      <c r="AK36" s="3306"/>
      <c r="AL36" s="3306"/>
      <c r="AM36" s="3306"/>
      <c r="AN36" s="3306"/>
      <c r="AO36" s="3306"/>
      <c r="AP36" s="3306"/>
      <c r="AQ36" s="3306"/>
      <c r="AR36" s="3306"/>
      <c r="AS36" s="3306"/>
      <c r="AT36" s="3306"/>
      <c r="AU36" s="3306"/>
      <c r="AV36" s="3306"/>
      <c r="AW36" s="3306"/>
      <c r="AX36" s="3306"/>
      <c r="AY36" s="3306"/>
      <c r="AZ36" s="3306"/>
      <c r="BA36" s="3306"/>
      <c r="BB36" s="3306"/>
      <c r="BC36" s="3306"/>
      <c r="BD36" s="3306"/>
      <c r="BE36" s="1565">
        <f>MyTimestamp(AH36)</f>
        <v/>
      </c>
      <c r="BF36" s="3315"/>
      <c r="BG36" s="3316">
        <f>MyTimestamp(AH36)</f>
        <v/>
      </c>
      <c r="BH36" s="3317"/>
      <c r="BI36" s="2471"/>
      <c r="BJ36" s="3306"/>
      <c r="BK36" s="3307"/>
      <c r="BL36" s="3306"/>
      <c r="BM36" s="3367"/>
      <c r="BN36" s="3307"/>
      <c r="BO36" s="3306"/>
      <c r="BP36" s="3306"/>
      <c r="BQ36" s="3306"/>
      <c r="BR36" s="1478"/>
      <c r="BS36" s="5724"/>
      <c r="BT36" s="5647"/>
      <c r="BU36" s="1584"/>
      <c r="BV36" s="38"/>
      <c r="BW36" s="7540"/>
      <c r="BX36" s="7564"/>
      <c r="BY36" s="3313"/>
      <c r="BZ36" s="2373"/>
      <c r="CA36" s="2374"/>
      <c r="CB36" s="2375"/>
      <c r="CC36" s="2376"/>
      <c r="CD36" s="2377"/>
      <c r="CE36" s="2376"/>
      <c r="CF36" s="2376"/>
      <c r="CG36" s="2376"/>
      <c r="CH36" s="2377"/>
      <c r="CI36" s="2377"/>
      <c r="CJ36" s="2377"/>
      <c r="CK36" s="2377"/>
      <c r="CL36" s="2376"/>
      <c r="CM36" s="2377"/>
      <c r="CN36" s="2376"/>
      <c r="CO36" s="2376"/>
      <c r="CP36" s="2376"/>
      <c r="CQ36" s="2377"/>
      <c r="CR36" s="2377"/>
      <c r="CS36" s="2377"/>
      <c r="CT36" s="2377"/>
      <c r="CU36" s="2376"/>
      <c r="CV36" s="2378"/>
      <c r="CW36" s="2376"/>
      <c r="CX36" s="2376"/>
      <c r="CY36" s="2376"/>
      <c r="CZ36" s="2377"/>
      <c r="DA36" s="2377"/>
      <c r="DB36" s="2377"/>
      <c r="DC36" s="2377"/>
    </row>
    <row r="37" customHeight="1" ht="12.75" x14ac:dyDescent="0.2">
      <c r="A37" s="1584"/>
      <c r="B37" s="2385"/>
      <c r="C37" s="3303"/>
      <c r="D37" s="3307">
        <f>IF(ISNUMBER(FIND("EN",B37)),IF(ISNUMBER(FIND("FCC",B37)),IF(ISNUMBER(FIND("ISED",B37)),CONCATENATE(Overview!$V$10,";",Overview!$S$11,";",Overview!$S$12),CONCATENATE(Overview!$V$10,";",Overview!$S$11)),IF(ISNUMBER(FIND("ISED",B37)),CONCATENATE(Overview!$V$10,";",Overview!$S$12),Overview!$V$10)),IF(ISNUMBER(FIND("FCC",B37)),IF(ISNUMBER(FIND("ISED",B37)),CONCATENATE(Overview!$S$11,";",Overview!$S$12),"IEEE Std 1528™"),Overview!$S$12))</f>
        <v/>
      </c>
      <c r="E37" s="3307">
        <f>IF(ISNUMBER(FIND("EN",B37)),IF(ISNUMBER(FIND("FCC",B37)),IF(ISNUMBER(FIND("ISED",B37)),CONCATENATE(Overview!$AB$10,";",Overview!$Y$11,";",Overview!$Y$12),CONCATENATE(Overview!$AB$10,";",Overview!$Y$11)),IF(ISNUMBER(FIND("ISED",B37)),CONCATENATE(Overview!$AB$10,";",Overview!$Y$12),Overview!$AB$10)),IF(ISNUMBER(FIND("FCC",B37)),IF(ISNUMBER(FIND("ISED",B37)),CONCATENATE(Overview!$Y$11,";",Overview!$Y$12),"IEEE Std 1528™"),Overview!$Y$12))</f>
        <v/>
      </c>
      <c r="F37" s="672"/>
      <c r="G37" s="2396"/>
      <c r="H37" s="3306"/>
      <c r="I37" s="3306"/>
      <c r="J37" s="2466" t="inlineStr">
        <is>
          <t>LTE</t>
        </is>
      </c>
      <c r="K37" s="2466" t="inlineStr">
        <is>
          <t>FDD1</t>
        </is>
      </c>
      <c r="L37" s="3306"/>
      <c r="M37" s="2466">
        <v>20</v>
      </c>
      <c r="N37" s="2467" t="inlineStr">
        <is>
          <t>QPSK</t>
        </is>
      </c>
      <c r="O37" s="2470"/>
      <c r="P37" s="2470"/>
      <c r="Q37" s="2468">
        <v>100</v>
      </c>
      <c r="R37" s="2469">
        <v>0</v>
      </c>
      <c r="S37" s="2468"/>
      <c r="T37" s="2466">
        <v>18500</v>
      </c>
      <c r="U37" s="2466">
        <v>1970</v>
      </c>
      <c r="V37" s="3306"/>
      <c r="W37" s="3306"/>
      <c r="X37" s="3306"/>
      <c r="Y37" s="3306"/>
      <c r="Z37" s="3306"/>
      <c r="AA37" s="3306"/>
      <c r="AB37" s="3306"/>
      <c r="AC37" s="3306"/>
      <c r="AD37" s="3306"/>
      <c r="AE37" s="3306"/>
      <c r="AF37" s="3306"/>
      <c r="AG37" s="807"/>
      <c r="AH37" s="374"/>
      <c r="AI37" s="3306"/>
      <c r="AJ37" s="3306"/>
      <c r="AK37" s="3306"/>
      <c r="AL37" s="3306"/>
      <c r="AM37" s="3306"/>
      <c r="AN37" s="3306"/>
      <c r="AO37" s="3306"/>
      <c r="AP37" s="3306"/>
      <c r="AQ37" s="3306"/>
      <c r="AR37" s="3306"/>
      <c r="AS37" s="3306"/>
      <c r="AT37" s="3306"/>
      <c r="AU37" s="3306"/>
      <c r="AV37" s="3306"/>
      <c r="AW37" s="3306"/>
      <c r="AX37" s="3306"/>
      <c r="AY37" s="3306"/>
      <c r="AZ37" s="3306"/>
      <c r="BA37" s="3306"/>
      <c r="BB37" s="3306"/>
      <c r="BC37" s="3306"/>
      <c r="BD37" s="3306"/>
      <c r="BE37" s="1565">
        <f>MyTimestamp(AH37)</f>
        <v/>
      </c>
      <c r="BF37" s="3315"/>
      <c r="BG37" s="3316">
        <f>MyTimestamp(AH37)</f>
        <v/>
      </c>
      <c r="BH37" s="3317"/>
      <c r="BI37" s="2471"/>
      <c r="BJ37" s="3306"/>
      <c r="BK37" s="3307"/>
      <c r="BL37" s="3306"/>
      <c r="BM37" s="3367"/>
      <c r="BN37" s="3307"/>
      <c r="BO37" s="3306"/>
      <c r="BP37" s="3306"/>
      <c r="BQ37" s="3306"/>
      <c r="BR37" s="1478"/>
      <c r="BS37" s="5724"/>
      <c r="BT37" s="5647"/>
      <c r="BU37" s="1584"/>
      <c r="BV37" s="38"/>
      <c r="BW37" s="7540"/>
      <c r="BX37" s="7564"/>
      <c r="BY37" s="3313"/>
      <c r="BZ37" s="2373"/>
      <c r="CA37" s="2374"/>
      <c r="CB37" s="2375"/>
      <c r="CC37" s="2376"/>
      <c r="CD37" s="2377"/>
      <c r="CE37" s="2376"/>
      <c r="CF37" s="2376"/>
      <c r="CG37" s="2376"/>
      <c r="CH37" s="2377"/>
      <c r="CI37" s="2377"/>
      <c r="CJ37" s="2377"/>
      <c r="CK37" s="2377"/>
      <c r="CL37" s="2376"/>
      <c r="CM37" s="2377"/>
      <c r="CN37" s="2376"/>
      <c r="CO37" s="2376"/>
      <c r="CP37" s="2376"/>
      <c r="CQ37" s="2377"/>
      <c r="CR37" s="2377"/>
      <c r="CS37" s="2377"/>
      <c r="CT37" s="2377"/>
      <c r="CU37" s="2376"/>
      <c r="CV37" s="2378"/>
      <c r="CW37" s="2376"/>
      <c r="CX37" s="2376"/>
      <c r="CY37" s="2376"/>
      <c r="CZ37" s="2377"/>
      <c r="DA37" s="2377"/>
      <c r="DB37" s="2377"/>
      <c r="DC37" s="2377"/>
    </row>
    <row r="38" customHeight="1" ht="12.75" x14ac:dyDescent="0.2">
      <c r="A38" s="1584"/>
      <c r="B38" s="2385"/>
      <c r="C38" s="3303"/>
      <c r="D38" s="3307">
        <f>IF(ISNUMBER(FIND("EN",B38)),IF(ISNUMBER(FIND("FCC",B38)),IF(ISNUMBER(FIND("ISED",B38)),CONCATENATE(Overview!$V$10,";",Overview!$S$11,";",Overview!$S$12),CONCATENATE(Overview!$V$10,";",Overview!$S$11)),IF(ISNUMBER(FIND("ISED",B38)),CONCATENATE(Overview!$V$10,";",Overview!$S$12),Overview!$V$10)),IF(ISNUMBER(FIND("FCC",B38)),IF(ISNUMBER(FIND("ISED",B38)),CONCATENATE(Overview!$S$11,";",Overview!$S$12),"IEEE Std 1528™"),Overview!$S$12))</f>
        <v/>
      </c>
      <c r="E38" s="3307">
        <f>IF(ISNUMBER(FIND("EN",B38)),IF(ISNUMBER(FIND("FCC",B38)),IF(ISNUMBER(FIND("ISED",B38)),CONCATENATE(Overview!$AB$10,";",Overview!$Y$11,";",Overview!$Y$12),CONCATENATE(Overview!$AB$10,";",Overview!$Y$11)),IF(ISNUMBER(FIND("ISED",B38)),CONCATENATE(Overview!$AB$10,";",Overview!$Y$12),Overview!$AB$10)),IF(ISNUMBER(FIND("FCC",B38)),IF(ISNUMBER(FIND("ISED",B38)),CONCATENATE(Overview!$Y$11,";",Overview!$Y$12),"IEEE Std 1528™"),Overview!$Y$12))</f>
        <v/>
      </c>
      <c r="F38" s="672"/>
      <c r="G38" s="2396"/>
      <c r="H38" s="3306"/>
      <c r="I38" s="3306"/>
      <c r="J38" s="2466" t="inlineStr">
        <is>
          <t>LTE</t>
        </is>
      </c>
      <c r="K38" s="2466" t="inlineStr">
        <is>
          <t>FDD1</t>
        </is>
      </c>
      <c r="L38" s="3306"/>
      <c r="M38" s="2466">
        <v>20</v>
      </c>
      <c r="N38" s="2467" t="inlineStr">
        <is>
          <t>16QAM</t>
        </is>
      </c>
      <c r="O38" s="2470"/>
      <c r="P38" s="2470"/>
      <c r="Q38" s="2468">
        <v>1</v>
      </c>
      <c r="R38" s="2469">
        <v>0</v>
      </c>
      <c r="S38" s="2468"/>
      <c r="T38" s="2466">
        <v>18500</v>
      </c>
      <c r="U38" s="2466">
        <v>1970</v>
      </c>
      <c r="V38" s="3306"/>
      <c r="W38" s="3306"/>
      <c r="X38" s="3306"/>
      <c r="Y38" s="3306"/>
      <c r="Z38" s="3306"/>
      <c r="AA38" s="3306"/>
      <c r="AB38" s="3306"/>
      <c r="AC38" s="3306"/>
      <c r="AD38" s="3306"/>
      <c r="AE38" s="3306"/>
      <c r="AF38" s="3306"/>
      <c r="AG38" s="807"/>
      <c r="AH38" s="374"/>
      <c r="AI38" s="3306"/>
      <c r="AJ38" s="3306"/>
      <c r="AK38" s="3306"/>
      <c r="AL38" s="3306"/>
      <c r="AM38" s="3306"/>
      <c r="AN38" s="3306"/>
      <c r="AO38" s="3306"/>
      <c r="AP38" s="3306"/>
      <c r="AQ38" s="3306"/>
      <c r="AR38" s="3306"/>
      <c r="AS38" s="3306"/>
      <c r="AT38" s="3306"/>
      <c r="AU38" s="3306"/>
      <c r="AV38" s="3306"/>
      <c r="AW38" s="3306"/>
      <c r="AX38" s="3306"/>
      <c r="AY38" s="3306"/>
      <c r="AZ38" s="3306"/>
      <c r="BA38" s="3306"/>
      <c r="BB38" s="3306"/>
      <c r="BC38" s="3306"/>
      <c r="BD38" s="3306"/>
      <c r="BE38" s="1565">
        <f>MyTimestamp(AH38)</f>
        <v/>
      </c>
      <c r="BF38" s="3315"/>
      <c r="BG38" s="3316">
        <f>MyTimestamp(AH38)</f>
        <v/>
      </c>
      <c r="BH38" s="3317"/>
      <c r="BI38" s="2471"/>
      <c r="BJ38" s="3306"/>
      <c r="BK38" s="3307"/>
      <c r="BL38" s="3306"/>
      <c r="BM38" s="3367"/>
      <c r="BN38" s="3307"/>
      <c r="BO38" s="3306"/>
      <c r="BP38" s="3306"/>
      <c r="BQ38" s="3306"/>
      <c r="BR38" s="1478"/>
      <c r="BS38" s="5724"/>
      <c r="BT38" s="5647"/>
      <c r="BU38" s="1584"/>
      <c r="BV38" s="38"/>
      <c r="BW38" s="7540"/>
      <c r="BX38" s="7564"/>
      <c r="BY38" s="3313"/>
      <c r="BZ38" s="2373"/>
      <c r="CA38" s="2374"/>
      <c r="CB38" s="2375"/>
      <c r="CC38" s="2376"/>
      <c r="CD38" s="2377"/>
      <c r="CE38" s="2376"/>
      <c r="CF38" s="2376"/>
      <c r="CG38" s="2376"/>
      <c r="CH38" s="2377"/>
      <c r="CI38" s="2377"/>
      <c r="CJ38" s="2377"/>
      <c r="CK38" s="2377"/>
      <c r="CL38" s="2376"/>
      <c r="CM38" s="2377"/>
      <c r="CN38" s="2376"/>
      <c r="CO38" s="2376"/>
      <c r="CP38" s="2376"/>
      <c r="CQ38" s="2377"/>
      <c r="CR38" s="2377"/>
      <c r="CS38" s="2377"/>
      <c r="CT38" s="2377"/>
      <c r="CU38" s="2376"/>
      <c r="CV38" s="2378"/>
      <c r="CW38" s="2376"/>
      <c r="CX38" s="2376"/>
      <c r="CY38" s="2376"/>
      <c r="CZ38" s="2377"/>
      <c r="DA38" s="2377"/>
      <c r="DB38" s="2377"/>
      <c r="DC38" s="2377"/>
    </row>
    <row r="39" customHeight="1" ht="12.75" x14ac:dyDescent="0.2">
      <c r="A39" s="1584"/>
      <c r="B39" s="2385"/>
      <c r="C39" s="3303"/>
      <c r="D39" s="3307">
        <f>IF(ISNUMBER(FIND("EN",B39)),IF(ISNUMBER(FIND("FCC",B39)),IF(ISNUMBER(FIND("ISED",B39)),CONCATENATE(Overview!$V$10,";",Overview!$S$11,";",Overview!$S$12),CONCATENATE(Overview!$V$10,";",Overview!$S$11)),IF(ISNUMBER(FIND("ISED",B39)),CONCATENATE(Overview!$V$10,";",Overview!$S$12),Overview!$V$10)),IF(ISNUMBER(FIND("FCC",B39)),IF(ISNUMBER(FIND("ISED",B39)),CONCATENATE(Overview!$S$11,";",Overview!$S$12),"IEEE Std 1528™"),Overview!$S$12))</f>
        <v/>
      </c>
      <c r="E39" s="3307">
        <f>IF(ISNUMBER(FIND("EN",B39)),IF(ISNUMBER(FIND("FCC",B39)),IF(ISNUMBER(FIND("ISED",B39)),CONCATENATE(Overview!$AB$10,";",Overview!$Y$11,";",Overview!$Y$12),CONCATENATE(Overview!$AB$10,";",Overview!$Y$11)),IF(ISNUMBER(FIND("ISED",B39)),CONCATENATE(Overview!$AB$10,";",Overview!$Y$12),Overview!$AB$10)),IF(ISNUMBER(FIND("FCC",B39)),IF(ISNUMBER(FIND("ISED",B39)),CONCATENATE(Overview!$Y$11,";",Overview!$Y$12),"IEEE Std 1528™"),Overview!$Y$12))</f>
        <v/>
      </c>
      <c r="F39" s="672"/>
      <c r="G39" s="2396"/>
      <c r="H39" s="3306"/>
      <c r="I39" s="3306"/>
      <c r="J39" s="2466" t="inlineStr">
        <is>
          <t>LTE</t>
        </is>
      </c>
      <c r="K39" s="2466" t="inlineStr">
        <is>
          <t>FDD1</t>
        </is>
      </c>
      <c r="L39" s="3306"/>
      <c r="M39" s="2466">
        <v>20</v>
      </c>
      <c r="N39" s="2467" t="inlineStr">
        <is>
          <t>16QAM</t>
        </is>
      </c>
      <c r="O39" s="2470"/>
      <c r="P39" s="2470"/>
      <c r="Q39" s="2468">
        <v>1</v>
      </c>
      <c r="R39" s="2469">
        <v>49</v>
      </c>
      <c r="S39" s="2468"/>
      <c r="T39" s="2466">
        <v>18500</v>
      </c>
      <c r="U39" s="2466">
        <v>1970</v>
      </c>
      <c r="V39" s="3306"/>
      <c r="W39" s="3306"/>
      <c r="X39" s="3306"/>
      <c r="Y39" s="3306"/>
      <c r="Z39" s="3306"/>
      <c r="AA39" s="3306"/>
      <c r="AB39" s="3306"/>
      <c r="AC39" s="3306"/>
      <c r="AD39" s="3306"/>
      <c r="AE39" s="3306"/>
      <c r="AF39" s="3306"/>
      <c r="AG39" s="807"/>
      <c r="AH39" s="374"/>
      <c r="AI39" s="3306"/>
      <c r="AJ39" s="3306"/>
      <c r="AK39" s="3306"/>
      <c r="AL39" s="3306"/>
      <c r="AM39" s="3306"/>
      <c r="AN39" s="3306"/>
      <c r="AO39" s="3306"/>
      <c r="AP39" s="3306"/>
      <c r="AQ39" s="3306"/>
      <c r="AR39" s="3306"/>
      <c r="AS39" s="3306"/>
      <c r="AT39" s="3306"/>
      <c r="AU39" s="3306"/>
      <c r="AV39" s="3306"/>
      <c r="AW39" s="3306"/>
      <c r="AX39" s="3306"/>
      <c r="AY39" s="3306"/>
      <c r="AZ39" s="3306"/>
      <c r="BA39" s="3306"/>
      <c r="BB39" s="3306"/>
      <c r="BC39" s="3306"/>
      <c r="BD39" s="3306"/>
      <c r="BE39" s="1565">
        <f>MyTimestamp(AH39)</f>
        <v/>
      </c>
      <c r="BF39" s="3315"/>
      <c r="BG39" s="3316">
        <f>MyTimestamp(AH39)</f>
        <v/>
      </c>
      <c r="BH39" s="3317"/>
      <c r="BI39" s="2471"/>
      <c r="BJ39" s="3306"/>
      <c r="BK39" s="3307"/>
      <c r="BL39" s="3306"/>
      <c r="BM39" s="3367"/>
      <c r="BN39" s="3307"/>
      <c r="BO39" s="3306"/>
      <c r="BP39" s="3306"/>
      <c r="BQ39" s="3306"/>
      <c r="BR39" s="1478"/>
      <c r="BS39" s="5724"/>
      <c r="BT39" s="5647"/>
      <c r="BU39" s="1584"/>
      <c r="BV39" s="38"/>
      <c r="BW39" s="7540"/>
      <c r="BX39" s="7564"/>
      <c r="BY39" s="3313"/>
      <c r="BZ39" s="2373"/>
      <c r="CA39" s="2374"/>
      <c r="CB39" s="2375"/>
      <c r="CC39" s="2376"/>
      <c r="CD39" s="2377"/>
      <c r="CE39" s="2376"/>
      <c r="CF39" s="2376"/>
      <c r="CG39" s="2376"/>
      <c r="CH39" s="2377"/>
      <c r="CI39" s="2377"/>
      <c r="CJ39" s="2377"/>
      <c r="CK39" s="2377"/>
      <c r="CL39" s="2376"/>
      <c r="CM39" s="2377"/>
      <c r="CN39" s="2376"/>
      <c r="CO39" s="2376"/>
      <c r="CP39" s="2376"/>
      <c r="CQ39" s="2377"/>
      <c r="CR39" s="2377"/>
      <c r="CS39" s="2377"/>
      <c r="CT39" s="2377"/>
      <c r="CU39" s="2376"/>
      <c r="CV39" s="2378"/>
      <c r="CW39" s="2376"/>
      <c r="CX39" s="2376"/>
      <c r="CY39" s="2376"/>
      <c r="CZ39" s="2377"/>
      <c r="DA39" s="2377"/>
      <c r="DB39" s="2377"/>
      <c r="DC39" s="2377"/>
    </row>
    <row r="40" customHeight="1" ht="12.75" x14ac:dyDescent="0.2">
      <c r="A40" s="1584"/>
      <c r="B40" s="2385"/>
      <c r="C40" s="3303"/>
      <c r="D40" s="3307">
        <f>IF(ISNUMBER(FIND("EN",B40)),IF(ISNUMBER(FIND("FCC",B40)),IF(ISNUMBER(FIND("ISED",B40)),CONCATENATE(Overview!$V$10,";",Overview!$S$11,";",Overview!$S$12),CONCATENATE(Overview!$V$10,";",Overview!$S$11)),IF(ISNUMBER(FIND("ISED",B40)),CONCATENATE(Overview!$V$10,";",Overview!$S$12),Overview!$V$10)),IF(ISNUMBER(FIND("FCC",B40)),IF(ISNUMBER(FIND("ISED",B40)),CONCATENATE(Overview!$S$11,";",Overview!$S$12),"IEEE Std 1528™"),Overview!$S$12))</f>
        <v/>
      </c>
      <c r="E40" s="3307">
        <f>IF(ISNUMBER(FIND("EN",B40)),IF(ISNUMBER(FIND("FCC",B40)),IF(ISNUMBER(FIND("ISED",B40)),CONCATENATE(Overview!$AB$10,";",Overview!$Y$11,";",Overview!$Y$12),CONCATENATE(Overview!$AB$10,";",Overview!$Y$11)),IF(ISNUMBER(FIND("ISED",B40)),CONCATENATE(Overview!$AB$10,";",Overview!$Y$12),Overview!$AB$10)),IF(ISNUMBER(FIND("FCC",B40)),IF(ISNUMBER(FIND("ISED",B40)),CONCATENATE(Overview!$Y$11,";",Overview!$Y$12),"IEEE Std 1528™"),Overview!$Y$12))</f>
        <v/>
      </c>
      <c r="F40" s="672"/>
      <c r="G40" s="2396"/>
      <c r="H40" s="3306"/>
      <c r="I40" s="3306"/>
      <c r="J40" s="2466" t="inlineStr">
        <is>
          <t>LTE</t>
        </is>
      </c>
      <c r="K40" s="2466" t="inlineStr">
        <is>
          <t>FDD1</t>
        </is>
      </c>
      <c r="L40" s="3306"/>
      <c r="M40" s="2466">
        <v>20</v>
      </c>
      <c r="N40" s="2467" t="inlineStr">
        <is>
          <t>16QAM</t>
        </is>
      </c>
      <c r="O40" s="2470"/>
      <c r="P40" s="2470"/>
      <c r="Q40" s="2468">
        <v>1</v>
      </c>
      <c r="R40" s="2469">
        <v>99</v>
      </c>
      <c r="S40" s="2468"/>
      <c r="T40" s="2466">
        <v>18500</v>
      </c>
      <c r="U40" s="2466">
        <v>1970</v>
      </c>
      <c r="V40" s="3306"/>
      <c r="W40" s="3306"/>
      <c r="X40" s="3306"/>
      <c r="Y40" s="3306"/>
      <c r="Z40" s="3306"/>
      <c r="AA40" s="3306"/>
      <c r="AB40" s="3306"/>
      <c r="AC40" s="3306"/>
      <c r="AD40" s="3306"/>
      <c r="AE40" s="3306"/>
      <c r="AF40" s="3306"/>
      <c r="AG40" s="807"/>
      <c r="AH40" s="374"/>
      <c r="AI40" s="3306"/>
      <c r="AJ40" s="3306"/>
      <c r="AK40" s="3306"/>
      <c r="AL40" s="3306"/>
      <c r="AM40" s="3306"/>
      <c r="AN40" s="3306"/>
      <c r="AO40" s="3306"/>
      <c r="AP40" s="3306"/>
      <c r="AQ40" s="3306"/>
      <c r="AR40" s="3306"/>
      <c r="AS40" s="3306"/>
      <c r="AT40" s="3306"/>
      <c r="AU40" s="3306"/>
      <c r="AV40" s="3306"/>
      <c r="AW40" s="3306"/>
      <c r="AX40" s="3306"/>
      <c r="AY40" s="3306"/>
      <c r="AZ40" s="3306"/>
      <c r="BA40" s="3306"/>
      <c r="BB40" s="3306"/>
      <c r="BC40" s="3306"/>
      <c r="BD40" s="3306"/>
      <c r="BE40" s="1565">
        <f>MyTimestamp(AH40)</f>
        <v/>
      </c>
      <c r="BF40" s="3315"/>
      <c r="BG40" s="3316">
        <f>MyTimestamp(AH40)</f>
        <v/>
      </c>
      <c r="BH40" s="3317"/>
      <c r="BI40" s="2471"/>
      <c r="BJ40" s="3306"/>
      <c r="BK40" s="3307"/>
      <c r="BL40" s="3306"/>
      <c r="BM40" s="3367"/>
      <c r="BN40" s="3307"/>
      <c r="BO40" s="3306"/>
      <c r="BP40" s="3306"/>
      <c r="BQ40" s="3306"/>
      <c r="BR40" s="1478"/>
      <c r="BS40" s="5724"/>
      <c r="BT40" s="5647"/>
      <c r="BU40" s="1584"/>
      <c r="BV40" s="38"/>
      <c r="BW40" s="7540"/>
      <c r="BX40" s="7564"/>
      <c r="BY40" s="3313"/>
      <c r="BZ40" s="2373"/>
      <c r="CA40" s="2374"/>
      <c r="CB40" s="2375"/>
      <c r="CC40" s="2376"/>
      <c r="CD40" s="2377"/>
      <c r="CE40" s="2376"/>
      <c r="CF40" s="2376"/>
      <c r="CG40" s="2376"/>
      <c r="CH40" s="2377"/>
      <c r="CI40" s="2377"/>
      <c r="CJ40" s="2377"/>
      <c r="CK40" s="2377"/>
      <c r="CL40" s="2376"/>
      <c r="CM40" s="2377"/>
      <c r="CN40" s="2376"/>
      <c r="CO40" s="2376"/>
      <c r="CP40" s="2376"/>
      <c r="CQ40" s="2377"/>
      <c r="CR40" s="2377"/>
      <c r="CS40" s="2377"/>
      <c r="CT40" s="2377"/>
      <c r="CU40" s="2376"/>
      <c r="CV40" s="2378"/>
      <c r="CW40" s="2376"/>
      <c r="CX40" s="2376"/>
      <c r="CY40" s="2376"/>
      <c r="CZ40" s="2377"/>
      <c r="DA40" s="2377"/>
      <c r="DB40" s="2377"/>
      <c r="DC40" s="2377"/>
    </row>
    <row r="41" customHeight="1" ht="12.75" x14ac:dyDescent="0.2">
      <c r="A41" s="1584"/>
      <c r="B41" s="2385"/>
      <c r="C41" s="3303"/>
      <c r="D41" s="3307">
        <f>IF(ISNUMBER(FIND("EN",B41)),IF(ISNUMBER(FIND("FCC",B41)),IF(ISNUMBER(FIND("ISED",B41)),CONCATENATE(Overview!$V$10,";",Overview!$S$11,";",Overview!$S$12),CONCATENATE(Overview!$V$10,";",Overview!$S$11)),IF(ISNUMBER(FIND("ISED",B41)),CONCATENATE(Overview!$V$10,";",Overview!$S$12),Overview!$V$10)),IF(ISNUMBER(FIND("FCC",B41)),IF(ISNUMBER(FIND("ISED",B41)),CONCATENATE(Overview!$S$11,";",Overview!$S$12),"IEEE Std 1528™"),Overview!$S$12))</f>
        <v/>
      </c>
      <c r="E41" s="3307">
        <f>IF(ISNUMBER(FIND("EN",B41)),IF(ISNUMBER(FIND("FCC",B41)),IF(ISNUMBER(FIND("ISED",B41)),CONCATENATE(Overview!$AB$10,";",Overview!$Y$11,";",Overview!$Y$12),CONCATENATE(Overview!$AB$10,";",Overview!$Y$11)),IF(ISNUMBER(FIND("ISED",B41)),CONCATENATE(Overview!$AB$10,";",Overview!$Y$12),Overview!$AB$10)),IF(ISNUMBER(FIND("FCC",B41)),IF(ISNUMBER(FIND("ISED",B41)),CONCATENATE(Overview!$Y$11,";",Overview!$Y$12),"IEEE Std 1528™"),Overview!$Y$12))</f>
        <v/>
      </c>
      <c r="F41" s="672"/>
      <c r="G41" s="2396"/>
      <c r="H41" s="3306"/>
      <c r="I41" s="3306"/>
      <c r="J41" s="2466" t="inlineStr">
        <is>
          <t>LTE</t>
        </is>
      </c>
      <c r="K41" s="2466" t="inlineStr">
        <is>
          <t>FDD1</t>
        </is>
      </c>
      <c r="L41" s="3306"/>
      <c r="M41" s="2466">
        <v>20</v>
      </c>
      <c r="N41" s="2467" t="inlineStr">
        <is>
          <t>16QAM</t>
        </is>
      </c>
      <c r="O41" s="2470"/>
      <c r="P41" s="2470"/>
      <c r="Q41" s="2468">
        <v>50</v>
      </c>
      <c r="R41" s="2469">
        <v>0</v>
      </c>
      <c r="S41" s="2468"/>
      <c r="T41" s="2466">
        <v>18500</v>
      </c>
      <c r="U41" s="2466">
        <v>1970</v>
      </c>
      <c r="V41" s="3306"/>
      <c r="W41" s="3306"/>
      <c r="X41" s="3306"/>
      <c r="Y41" s="3306"/>
      <c r="Z41" s="3306"/>
      <c r="AA41" s="3306"/>
      <c r="AB41" s="3306"/>
      <c r="AC41" s="3306"/>
      <c r="AD41" s="3306"/>
      <c r="AE41" s="3306"/>
      <c r="AF41" s="3306"/>
      <c r="AG41" s="807"/>
      <c r="AH41" s="374"/>
      <c r="AI41" s="3306"/>
      <c r="AJ41" s="3306"/>
      <c r="AK41" s="3306"/>
      <c r="AL41" s="3306"/>
      <c r="AM41" s="3306"/>
      <c r="AN41" s="3306"/>
      <c r="AO41" s="3306"/>
      <c r="AP41" s="3306"/>
      <c r="AQ41" s="3306"/>
      <c r="AR41" s="3306"/>
      <c r="AS41" s="3306"/>
      <c r="AT41" s="3306"/>
      <c r="AU41" s="3306"/>
      <c r="AV41" s="3306"/>
      <c r="AW41" s="3306"/>
      <c r="AX41" s="3306"/>
      <c r="AY41" s="3306"/>
      <c r="AZ41" s="3306"/>
      <c r="BA41" s="3306"/>
      <c r="BB41" s="3306"/>
      <c r="BC41" s="3306"/>
      <c r="BD41" s="3306"/>
      <c r="BE41" s="1565">
        <f>MyTimestamp(AH41)</f>
        <v/>
      </c>
      <c r="BF41" s="3315"/>
      <c r="BG41" s="3316">
        <f>MyTimestamp(AH41)</f>
        <v/>
      </c>
      <c r="BH41" s="3317"/>
      <c r="BI41" s="2471"/>
      <c r="BJ41" s="3306"/>
      <c r="BK41" s="3307"/>
      <c r="BL41" s="3306"/>
      <c r="BM41" s="3367"/>
      <c r="BN41" s="3307"/>
      <c r="BO41" s="3306"/>
      <c r="BP41" s="3306"/>
      <c r="BQ41" s="3306"/>
      <c r="BR41" s="1478"/>
      <c r="BS41" s="5724"/>
      <c r="BT41" s="5647"/>
      <c r="BU41" s="1584"/>
      <c r="BV41" s="38"/>
      <c r="BW41" s="7540"/>
      <c r="BX41" s="7564"/>
      <c r="BY41" s="3313"/>
      <c r="BZ41" s="2373"/>
      <c r="CA41" s="2374"/>
      <c r="CB41" s="2375"/>
      <c r="CC41" s="2376"/>
      <c r="CD41" s="2377"/>
      <c r="CE41" s="2376"/>
      <c r="CF41" s="2376"/>
      <c r="CG41" s="2376"/>
      <c r="CH41" s="2377"/>
      <c r="CI41" s="2377"/>
      <c r="CJ41" s="2377"/>
      <c r="CK41" s="2377"/>
      <c r="CL41" s="2376"/>
      <c r="CM41" s="2377"/>
      <c r="CN41" s="2376"/>
      <c r="CO41" s="2376"/>
      <c r="CP41" s="2376"/>
      <c r="CQ41" s="2377"/>
      <c r="CR41" s="2377"/>
      <c r="CS41" s="2377"/>
      <c r="CT41" s="2377"/>
      <c r="CU41" s="2376"/>
      <c r="CV41" s="2378"/>
      <c r="CW41" s="2376"/>
      <c r="CX41" s="2376"/>
      <c r="CY41" s="2376"/>
      <c r="CZ41" s="2377"/>
      <c r="DA41" s="2377"/>
      <c r="DB41" s="2377"/>
      <c r="DC41" s="2377"/>
    </row>
    <row r="42" customHeight="1" ht="12.75" x14ac:dyDescent="0.2">
      <c r="A42" s="1584"/>
      <c r="B42" s="2385"/>
      <c r="C42" s="3303"/>
      <c r="D42" s="3307">
        <f>IF(ISNUMBER(FIND("EN",B42)),IF(ISNUMBER(FIND("FCC",B42)),IF(ISNUMBER(FIND("ISED",B42)),CONCATENATE(Overview!$V$10,";",Overview!$S$11,";",Overview!$S$12),CONCATENATE(Overview!$V$10,";",Overview!$S$11)),IF(ISNUMBER(FIND("ISED",B42)),CONCATENATE(Overview!$V$10,";",Overview!$S$12),Overview!$V$10)),IF(ISNUMBER(FIND("FCC",B42)),IF(ISNUMBER(FIND("ISED",B42)),CONCATENATE(Overview!$S$11,";",Overview!$S$12),"IEEE Std 1528™"),Overview!$S$12))</f>
        <v/>
      </c>
      <c r="E42" s="3307">
        <f>IF(ISNUMBER(FIND("EN",B42)),IF(ISNUMBER(FIND("FCC",B42)),IF(ISNUMBER(FIND("ISED",B42)),CONCATENATE(Overview!$AB$10,";",Overview!$Y$11,";",Overview!$Y$12),CONCATENATE(Overview!$AB$10,";",Overview!$Y$11)),IF(ISNUMBER(FIND("ISED",B42)),CONCATENATE(Overview!$AB$10,";",Overview!$Y$12),Overview!$AB$10)),IF(ISNUMBER(FIND("FCC",B42)),IF(ISNUMBER(FIND("ISED",B42)),CONCATENATE(Overview!$Y$11,";",Overview!$Y$12),"IEEE Std 1528™"),Overview!$Y$12))</f>
        <v/>
      </c>
      <c r="F42" s="672"/>
      <c r="G42" s="2396"/>
      <c r="H42" s="3306"/>
      <c r="I42" s="3306"/>
      <c r="J42" s="2466" t="inlineStr">
        <is>
          <t>LTE</t>
        </is>
      </c>
      <c r="K42" s="2466" t="inlineStr">
        <is>
          <t>FDD1</t>
        </is>
      </c>
      <c r="L42" s="3306"/>
      <c r="M42" s="2466">
        <v>20</v>
      </c>
      <c r="N42" s="2467" t="inlineStr">
        <is>
          <t>16QAM</t>
        </is>
      </c>
      <c r="O42" s="2470"/>
      <c r="P42" s="2470"/>
      <c r="Q42" s="2468">
        <v>50</v>
      </c>
      <c r="R42" s="2469">
        <v>24</v>
      </c>
      <c r="S42" s="2468"/>
      <c r="T42" s="2466">
        <v>18500</v>
      </c>
      <c r="U42" s="2466">
        <v>1970</v>
      </c>
      <c r="V42" s="3306"/>
      <c r="W42" s="3306"/>
      <c r="X42" s="3306"/>
      <c r="Y42" s="3306"/>
      <c r="Z42" s="3306"/>
      <c r="AA42" s="3306"/>
      <c r="AB42" s="3306"/>
      <c r="AC42" s="3306"/>
      <c r="AD42" s="3306"/>
      <c r="AE42" s="3306"/>
      <c r="AF42" s="3306"/>
      <c r="AG42" s="807"/>
      <c r="AH42" s="374"/>
      <c r="AI42" s="3306"/>
      <c r="AJ42" s="3306"/>
      <c r="AK42" s="3306"/>
      <c r="AL42" s="3306"/>
      <c r="AM42" s="3306"/>
      <c r="AN42" s="3306"/>
      <c r="AO42" s="3306"/>
      <c r="AP42" s="3306"/>
      <c r="AQ42" s="3306"/>
      <c r="AR42" s="3306"/>
      <c r="AS42" s="3306"/>
      <c r="AT42" s="3306"/>
      <c r="AU42" s="3306"/>
      <c r="AV42" s="3306"/>
      <c r="AW42" s="3306"/>
      <c r="AX42" s="3306"/>
      <c r="AY42" s="3306"/>
      <c r="AZ42" s="3306"/>
      <c r="BA42" s="3306"/>
      <c r="BB42" s="3306"/>
      <c r="BC42" s="3306"/>
      <c r="BD42" s="3306"/>
      <c r="BE42" s="1565">
        <f>MyTimestamp(AH42)</f>
        <v/>
      </c>
      <c r="BF42" s="3315"/>
      <c r="BG42" s="3316">
        <f>MyTimestamp(AH42)</f>
        <v/>
      </c>
      <c r="BH42" s="3317"/>
      <c r="BI42" s="2471"/>
      <c r="BJ42" s="3306"/>
      <c r="BK42" s="3307"/>
      <c r="BL42" s="3306"/>
      <c r="BM42" s="3367"/>
      <c r="BN42" s="3307"/>
      <c r="BO42" s="3306"/>
      <c r="BP42" s="3306"/>
      <c r="BQ42" s="3306"/>
      <c r="BR42" s="1478"/>
      <c r="BS42" s="5724"/>
      <c r="BT42" s="5647"/>
      <c r="BU42" s="1584"/>
      <c r="BV42" s="38"/>
      <c r="BW42" s="7540"/>
      <c r="BX42" s="7564"/>
      <c r="BY42" s="3313"/>
      <c r="BZ42" s="2373"/>
      <c r="CA42" s="2374"/>
      <c r="CB42" s="2375"/>
      <c r="CC42" s="2376"/>
      <c r="CD42" s="2377"/>
      <c r="CE42" s="2376"/>
      <c r="CF42" s="2376"/>
      <c r="CG42" s="2376"/>
      <c r="CH42" s="2377"/>
      <c r="CI42" s="2377"/>
      <c r="CJ42" s="2377"/>
      <c r="CK42" s="2377"/>
      <c r="CL42" s="2376"/>
      <c r="CM42" s="2377"/>
      <c r="CN42" s="2376"/>
      <c r="CO42" s="2376"/>
      <c r="CP42" s="2376"/>
      <c r="CQ42" s="2377"/>
      <c r="CR42" s="2377"/>
      <c r="CS42" s="2377"/>
      <c r="CT42" s="2377"/>
      <c r="CU42" s="2376"/>
      <c r="CV42" s="2378"/>
      <c r="CW42" s="2376"/>
      <c r="CX42" s="2376"/>
      <c r="CY42" s="2376"/>
      <c r="CZ42" s="2377"/>
      <c r="DA42" s="2377"/>
      <c r="DB42" s="2377"/>
      <c r="DC42" s="2377"/>
    </row>
    <row r="43" customHeight="1" ht="12.75" x14ac:dyDescent="0.2">
      <c r="A43" s="1584"/>
      <c r="B43" s="2385"/>
      <c r="C43" s="3303"/>
      <c r="D43" s="3307">
        <f>IF(ISNUMBER(FIND("EN",B43)),IF(ISNUMBER(FIND("FCC",B43)),IF(ISNUMBER(FIND("ISED",B43)),CONCATENATE(Overview!$V$10,";",Overview!$S$11,";",Overview!$S$12),CONCATENATE(Overview!$V$10,";",Overview!$S$11)),IF(ISNUMBER(FIND("ISED",B43)),CONCATENATE(Overview!$V$10,";",Overview!$S$12),Overview!$V$10)),IF(ISNUMBER(FIND("FCC",B43)),IF(ISNUMBER(FIND("ISED",B43)),CONCATENATE(Overview!$S$11,";",Overview!$S$12),"IEEE Std 1528™"),Overview!$S$12))</f>
        <v/>
      </c>
      <c r="E43" s="3307">
        <f>IF(ISNUMBER(FIND("EN",B43)),IF(ISNUMBER(FIND("FCC",B43)),IF(ISNUMBER(FIND("ISED",B43)),CONCATENATE(Overview!$AB$10,";",Overview!$Y$11,";",Overview!$Y$12),CONCATENATE(Overview!$AB$10,";",Overview!$Y$11)),IF(ISNUMBER(FIND("ISED",B43)),CONCATENATE(Overview!$AB$10,";",Overview!$Y$12),Overview!$AB$10)),IF(ISNUMBER(FIND("FCC",B43)),IF(ISNUMBER(FIND("ISED",B43)),CONCATENATE(Overview!$Y$11,";",Overview!$Y$12),"IEEE Std 1528™"),Overview!$Y$12))</f>
        <v/>
      </c>
      <c r="F43" s="672"/>
      <c r="G43" s="2396"/>
      <c r="H43" s="3306"/>
      <c r="I43" s="3306"/>
      <c r="J43" s="2466" t="inlineStr">
        <is>
          <t>LTE</t>
        </is>
      </c>
      <c r="K43" s="2466" t="inlineStr">
        <is>
          <t>FDD1</t>
        </is>
      </c>
      <c r="L43" s="3306"/>
      <c r="M43" s="2466">
        <v>20</v>
      </c>
      <c r="N43" s="2467" t="inlineStr">
        <is>
          <t>16QAM</t>
        </is>
      </c>
      <c r="O43" s="2470"/>
      <c r="P43" s="2470"/>
      <c r="Q43" s="2468">
        <v>50</v>
      </c>
      <c r="R43" s="2469">
        <v>49</v>
      </c>
      <c r="S43" s="2468"/>
      <c r="T43" s="2466">
        <v>18500</v>
      </c>
      <c r="U43" s="2466">
        <v>1970</v>
      </c>
      <c r="V43" s="3306"/>
      <c r="W43" s="3306"/>
      <c r="X43" s="3306"/>
      <c r="Y43" s="3306"/>
      <c r="Z43" s="3306"/>
      <c r="AA43" s="3306"/>
      <c r="AB43" s="3306"/>
      <c r="AC43" s="3306"/>
      <c r="AD43" s="3306"/>
      <c r="AE43" s="3306"/>
      <c r="AF43" s="3306"/>
      <c r="AG43" s="807"/>
      <c r="AH43" s="374"/>
      <c r="AI43" s="3306"/>
      <c r="AJ43" s="3306"/>
      <c r="AK43" s="3306"/>
      <c r="AL43" s="3306"/>
      <c r="AM43" s="3306"/>
      <c r="AN43" s="3306"/>
      <c r="AO43" s="3306"/>
      <c r="AP43" s="3306"/>
      <c r="AQ43" s="3306"/>
      <c r="AR43" s="3306"/>
      <c r="AS43" s="3306"/>
      <c r="AT43" s="3306"/>
      <c r="AU43" s="3306"/>
      <c r="AV43" s="3306"/>
      <c r="AW43" s="3306"/>
      <c r="AX43" s="3306"/>
      <c r="AY43" s="3306"/>
      <c r="AZ43" s="3306"/>
      <c r="BA43" s="3306"/>
      <c r="BB43" s="3306"/>
      <c r="BC43" s="3306"/>
      <c r="BD43" s="3306"/>
      <c r="BE43" s="1565">
        <f>MyTimestamp(AH43)</f>
        <v/>
      </c>
      <c r="BF43" s="3315"/>
      <c r="BG43" s="3316">
        <f>MyTimestamp(AH43)</f>
        <v/>
      </c>
      <c r="BH43" s="3317"/>
      <c r="BI43" s="2471"/>
      <c r="BJ43" s="3306"/>
      <c r="BK43" s="3307"/>
      <c r="BL43" s="3306"/>
      <c r="BM43" s="3367"/>
      <c r="BN43" s="3307"/>
      <c r="BO43" s="3306"/>
      <c r="BP43" s="3306"/>
      <c r="BQ43" s="3306"/>
      <c r="BR43" s="1478"/>
      <c r="BS43" s="5724"/>
      <c r="BT43" s="5647"/>
      <c r="BU43" s="1584"/>
      <c r="BV43" s="38"/>
      <c r="BW43" s="7540"/>
      <c r="BX43" s="7564"/>
      <c r="BY43" s="3313"/>
      <c r="BZ43" s="2373"/>
      <c r="CA43" s="2374"/>
      <c r="CB43" s="2375"/>
      <c r="CC43" s="2376"/>
      <c r="CD43" s="2377"/>
      <c r="CE43" s="2376"/>
      <c r="CF43" s="2376"/>
      <c r="CG43" s="2376"/>
      <c r="CH43" s="2377"/>
      <c r="CI43" s="2377"/>
      <c r="CJ43" s="2377"/>
      <c r="CK43" s="2377"/>
      <c r="CL43" s="2376"/>
      <c r="CM43" s="2377"/>
      <c r="CN43" s="2376"/>
      <c r="CO43" s="2376"/>
      <c r="CP43" s="2376"/>
      <c r="CQ43" s="2377"/>
      <c r="CR43" s="2377"/>
      <c r="CS43" s="2377"/>
      <c r="CT43" s="2377"/>
      <c r="CU43" s="2376"/>
      <c r="CV43" s="2378"/>
      <c r="CW43" s="2376"/>
      <c r="CX43" s="2376"/>
      <c r="CY43" s="2376"/>
      <c r="CZ43" s="2377"/>
      <c r="DA43" s="2377"/>
      <c r="DB43" s="2377"/>
      <c r="DC43" s="2377"/>
    </row>
    <row r="44" customHeight="1" ht="12.75" x14ac:dyDescent="0.2">
      <c r="A44" s="1584"/>
      <c r="B44" s="2385"/>
      <c r="C44" s="3303"/>
      <c r="D44" s="3307">
        <f>IF(ISNUMBER(FIND("EN",B44)),IF(ISNUMBER(FIND("FCC",B44)),IF(ISNUMBER(FIND("ISED",B44)),CONCATENATE(Overview!$V$10,";",Overview!$S$11,";",Overview!$S$12),CONCATENATE(Overview!$V$10,";",Overview!$S$11)),IF(ISNUMBER(FIND("ISED",B44)),CONCATENATE(Overview!$V$10,";",Overview!$S$12),Overview!$V$10)),IF(ISNUMBER(FIND("FCC",B44)),IF(ISNUMBER(FIND("ISED",B44)),CONCATENATE(Overview!$S$11,";",Overview!$S$12),"IEEE Std 1528™"),Overview!$S$12))</f>
        <v/>
      </c>
      <c r="E44" s="3307">
        <f>IF(ISNUMBER(FIND("EN",B44)),IF(ISNUMBER(FIND("FCC",B44)),IF(ISNUMBER(FIND("ISED",B44)),CONCATENATE(Overview!$AB$10,";",Overview!$Y$11,";",Overview!$Y$12),CONCATENATE(Overview!$AB$10,";",Overview!$Y$11)),IF(ISNUMBER(FIND("ISED",B44)),CONCATENATE(Overview!$AB$10,";",Overview!$Y$12),Overview!$AB$10)),IF(ISNUMBER(FIND("FCC",B44)),IF(ISNUMBER(FIND("ISED",B44)),CONCATENATE(Overview!$Y$11,";",Overview!$Y$12),"IEEE Std 1528™"),Overview!$Y$12))</f>
        <v/>
      </c>
      <c r="F44" s="672"/>
      <c r="G44" s="2396"/>
      <c r="H44" s="3306"/>
      <c r="I44" s="3306"/>
      <c r="J44" s="2466" t="inlineStr">
        <is>
          <t>LTE</t>
        </is>
      </c>
      <c r="K44" s="2466" t="inlineStr">
        <is>
          <t>FDD1</t>
        </is>
      </c>
      <c r="L44" s="3306"/>
      <c r="M44" s="2466">
        <v>20</v>
      </c>
      <c r="N44" s="2467" t="inlineStr">
        <is>
          <t>16QAM</t>
        </is>
      </c>
      <c r="O44" s="2470"/>
      <c r="P44" s="2470"/>
      <c r="Q44" s="2468">
        <v>100</v>
      </c>
      <c r="R44" s="2469">
        <v>0</v>
      </c>
      <c r="S44" s="2468"/>
      <c r="T44" s="2466">
        <v>18500</v>
      </c>
      <c r="U44" s="2466">
        <v>1970</v>
      </c>
      <c r="V44" s="3306"/>
      <c r="W44" s="3306"/>
      <c r="X44" s="3306"/>
      <c r="Y44" s="3306"/>
      <c r="Z44" s="3306"/>
      <c r="AA44" s="3306"/>
      <c r="AB44" s="3306"/>
      <c r="AC44" s="3306"/>
      <c r="AD44" s="3306"/>
      <c r="AE44" s="3306"/>
      <c r="AF44" s="3306"/>
      <c r="AG44" s="807"/>
      <c r="AH44" s="374"/>
      <c r="AI44" s="3306"/>
      <c r="AJ44" s="3306"/>
      <c r="AK44" s="3306"/>
      <c r="AL44" s="3306"/>
      <c r="AM44" s="3306"/>
      <c r="AN44" s="3306"/>
      <c r="AO44" s="3306"/>
      <c r="AP44" s="3306"/>
      <c r="AQ44" s="3306"/>
      <c r="AR44" s="3306"/>
      <c r="AS44" s="3306"/>
      <c r="AT44" s="3306"/>
      <c r="AU44" s="3306"/>
      <c r="AV44" s="3306"/>
      <c r="AW44" s="3306"/>
      <c r="AX44" s="3306"/>
      <c r="AY44" s="3306"/>
      <c r="AZ44" s="3306"/>
      <c r="BA44" s="3306"/>
      <c r="BB44" s="3306"/>
      <c r="BC44" s="3306"/>
      <c r="BD44" s="3306"/>
      <c r="BE44" s="1565">
        <f>MyTimestamp(AH44)</f>
        <v/>
      </c>
      <c r="BF44" s="3315"/>
      <c r="BG44" s="3316">
        <f>MyTimestamp(AH44)</f>
        <v/>
      </c>
      <c r="BH44" s="3317"/>
      <c r="BI44" s="2471"/>
      <c r="BJ44" s="3306"/>
      <c r="BK44" s="3307"/>
      <c r="BL44" s="3306"/>
      <c r="BM44" s="3367"/>
      <c r="BN44" s="3307"/>
      <c r="BO44" s="3306"/>
      <c r="BP44" s="3306"/>
      <c r="BQ44" s="3306"/>
      <c r="BR44" s="1478"/>
      <c r="BS44" s="5724"/>
      <c r="BT44" s="5647"/>
      <c r="BU44" s="1584"/>
      <c r="BV44" s="38"/>
      <c r="BW44" s="7540"/>
      <c r="BX44" s="7564"/>
      <c r="BY44" s="3313"/>
      <c r="BZ44" s="2373"/>
      <c r="CA44" s="2374"/>
      <c r="CB44" s="2375"/>
      <c r="CC44" s="2376"/>
      <c r="CD44" s="2377"/>
      <c r="CE44" s="2376"/>
      <c r="CF44" s="2376"/>
      <c r="CG44" s="2376"/>
      <c r="CH44" s="2377"/>
      <c r="CI44" s="2377"/>
      <c r="CJ44" s="2377"/>
      <c r="CK44" s="2377"/>
      <c r="CL44" s="2376"/>
      <c r="CM44" s="2377"/>
      <c r="CN44" s="2376"/>
      <c r="CO44" s="2376"/>
      <c r="CP44" s="2376"/>
      <c r="CQ44" s="2377"/>
      <c r="CR44" s="2377"/>
      <c r="CS44" s="2377"/>
      <c r="CT44" s="2377"/>
      <c r="CU44" s="2376"/>
      <c r="CV44" s="2378"/>
      <c r="CW44" s="2376"/>
      <c r="CX44" s="2376"/>
      <c r="CY44" s="2376"/>
      <c r="CZ44" s="2377"/>
      <c r="DA44" s="2377"/>
      <c r="DB44" s="2377"/>
      <c r="DC44" s="2377"/>
    </row>
    <row r="45" customHeight="1" ht="12.75" x14ac:dyDescent="0.2">
      <c r="A45" s="1584"/>
      <c r="B45" s="2385"/>
      <c r="C45" s="3303"/>
      <c r="D45" s="3307">
        <f>IF(ISNUMBER(FIND("EN",B45)),IF(ISNUMBER(FIND("FCC",B45)),IF(ISNUMBER(FIND("ISED",B45)),CONCATENATE(Overview!$V$10,";",Overview!$S$11,";",Overview!$S$12),CONCATENATE(Overview!$V$10,";",Overview!$S$11)),IF(ISNUMBER(FIND("ISED",B45)),CONCATENATE(Overview!$V$10,";",Overview!$S$12),Overview!$V$10)),IF(ISNUMBER(FIND("FCC",B45)),IF(ISNUMBER(FIND("ISED",B45)),CONCATENATE(Overview!$S$11,";",Overview!$S$12),"IEEE Std 1528™"),Overview!$S$12))</f>
        <v/>
      </c>
      <c r="E45" s="3307">
        <f>IF(ISNUMBER(FIND("EN",B45)),IF(ISNUMBER(FIND("FCC",B45)),IF(ISNUMBER(FIND("ISED",B45)),CONCATENATE(Overview!$AB$10,";",Overview!$Y$11,";",Overview!$Y$12),CONCATENATE(Overview!$AB$10,";",Overview!$Y$11)),IF(ISNUMBER(FIND("ISED",B45)),CONCATENATE(Overview!$AB$10,";",Overview!$Y$12),Overview!$AB$10)),IF(ISNUMBER(FIND("FCC",B45)),IF(ISNUMBER(FIND("ISED",B45)),CONCATENATE(Overview!$Y$11,";",Overview!$Y$12),"IEEE Std 1528™"),Overview!$Y$12))</f>
        <v/>
      </c>
      <c r="F45" s="672"/>
      <c r="G45" s="2396"/>
      <c r="H45" s="3306"/>
      <c r="I45" s="3306"/>
      <c r="J45" s="2466" t="inlineStr">
        <is>
          <t>LTE</t>
        </is>
      </c>
      <c r="K45" s="2466" t="inlineStr">
        <is>
          <t>FDD1</t>
        </is>
      </c>
      <c r="L45" s="3306"/>
      <c r="M45" s="2466">
        <v>15</v>
      </c>
      <c r="N45" s="2467" t="inlineStr">
        <is>
          <t>QPSK</t>
        </is>
      </c>
      <c r="O45" s="2470"/>
      <c r="P45" s="2470"/>
      <c r="Q45" s="2468">
        <v>1</v>
      </c>
      <c r="R45" s="2469">
        <v>0</v>
      </c>
      <c r="S45" s="2468"/>
      <c r="T45" s="2466">
        <v>18075</v>
      </c>
      <c r="U45" s="2466">
        <v>1927.5</v>
      </c>
      <c r="V45" s="3306"/>
      <c r="W45" s="3306"/>
      <c r="X45" s="3306"/>
      <c r="Y45" s="3306"/>
      <c r="Z45" s="3306"/>
      <c r="AA45" s="3306"/>
      <c r="AB45" s="3306"/>
      <c r="AC45" s="3306"/>
      <c r="AD45" s="3306"/>
      <c r="AE45" s="3306"/>
      <c r="AF45" s="3306"/>
      <c r="AG45" s="807"/>
      <c r="AH45" s="374"/>
      <c r="AI45" s="3306"/>
      <c r="AJ45" s="3306"/>
      <c r="AK45" s="3306"/>
      <c r="AL45" s="3306"/>
      <c r="AM45" s="3306"/>
      <c r="AN45" s="3306"/>
      <c r="AO45" s="3306"/>
      <c r="AP45" s="3306"/>
      <c r="AQ45" s="3306"/>
      <c r="AR45" s="3306"/>
      <c r="AS45" s="3306"/>
      <c r="AT45" s="3306"/>
      <c r="AU45" s="3306"/>
      <c r="AV45" s="3306"/>
      <c r="AW45" s="3306"/>
      <c r="AX45" s="3306"/>
      <c r="AY45" s="3306"/>
      <c r="AZ45" s="3306"/>
      <c r="BA45" s="3306"/>
      <c r="BB45" s="3306"/>
      <c r="BC45" s="3306"/>
      <c r="BD45" s="3306"/>
      <c r="BE45" s="1565">
        <f>MyTimestamp(AH45)</f>
        <v/>
      </c>
      <c r="BF45" s="3315"/>
      <c r="BG45" s="3316">
        <f>MyTimestamp(AH45)</f>
        <v/>
      </c>
      <c r="BH45" s="3317"/>
      <c r="BI45" s="2471"/>
      <c r="BJ45" s="3306"/>
      <c r="BK45" s="3307"/>
      <c r="BL45" s="3306"/>
      <c r="BM45" s="3367"/>
      <c r="BN45" s="3307"/>
      <c r="BO45" s="3306"/>
      <c r="BP45" s="3306"/>
      <c r="BQ45" s="3306"/>
      <c r="BR45" s="1478"/>
      <c r="BS45" s="5724"/>
      <c r="BT45" s="5647"/>
      <c r="BU45" s="1584"/>
      <c r="BV45" s="38"/>
      <c r="BW45" s="7540"/>
      <c r="BX45" s="7564"/>
      <c r="BY45" s="3313"/>
      <c r="BZ45" s="2373"/>
      <c r="CA45" s="2374"/>
      <c r="CB45" s="2375"/>
      <c r="CC45" s="2376"/>
      <c r="CD45" s="2377"/>
      <c r="CE45" s="2376"/>
      <c r="CF45" s="2376"/>
      <c r="CG45" s="2376"/>
      <c r="CH45" s="2377"/>
      <c r="CI45" s="2377"/>
      <c r="CJ45" s="2377"/>
      <c r="CK45" s="2377"/>
      <c r="CL45" s="2376"/>
      <c r="CM45" s="2377"/>
      <c r="CN45" s="2376"/>
      <c r="CO45" s="2376"/>
      <c r="CP45" s="2376"/>
      <c r="CQ45" s="2377"/>
      <c r="CR45" s="2377"/>
      <c r="CS45" s="2377"/>
      <c r="CT45" s="2377"/>
      <c r="CU45" s="2376"/>
      <c r="CV45" s="2378"/>
      <c r="CW45" s="2376"/>
      <c r="CX45" s="2376"/>
      <c r="CY45" s="2376"/>
      <c r="CZ45" s="2377"/>
      <c r="DA45" s="2377"/>
      <c r="DB45" s="2377"/>
      <c r="DC45" s="2377"/>
    </row>
    <row r="46" customHeight="1" ht="12.75" x14ac:dyDescent="0.2">
      <c r="A46" s="1584"/>
      <c r="B46" s="2385"/>
      <c r="C46" s="3303"/>
      <c r="D46" s="3307">
        <f>IF(ISNUMBER(FIND("EN",B46)),IF(ISNUMBER(FIND("FCC",B46)),IF(ISNUMBER(FIND("ISED",B46)),CONCATENATE(Overview!$V$10,";",Overview!$S$11,";",Overview!$S$12),CONCATENATE(Overview!$V$10,";",Overview!$S$11)),IF(ISNUMBER(FIND("ISED",B46)),CONCATENATE(Overview!$V$10,";",Overview!$S$12),Overview!$V$10)),IF(ISNUMBER(FIND("FCC",B46)),IF(ISNUMBER(FIND("ISED",B46)),CONCATENATE(Overview!$S$11,";",Overview!$S$12),"IEEE Std 1528™"),Overview!$S$12))</f>
        <v/>
      </c>
      <c r="E46" s="3307">
        <f>IF(ISNUMBER(FIND("EN",B46)),IF(ISNUMBER(FIND("FCC",B46)),IF(ISNUMBER(FIND("ISED",B46)),CONCATENATE(Overview!$AB$10,";",Overview!$Y$11,";",Overview!$Y$12),CONCATENATE(Overview!$AB$10,";",Overview!$Y$11)),IF(ISNUMBER(FIND("ISED",B46)),CONCATENATE(Overview!$AB$10,";",Overview!$Y$12),Overview!$AB$10)),IF(ISNUMBER(FIND("FCC",B46)),IF(ISNUMBER(FIND("ISED",B46)),CONCATENATE(Overview!$Y$11,";",Overview!$Y$12),"IEEE Std 1528™"),Overview!$Y$12))</f>
        <v/>
      </c>
      <c r="F46" s="672"/>
      <c r="G46" s="2396"/>
      <c r="H46" s="3306"/>
      <c r="I46" s="3306"/>
      <c r="J46" s="2466" t="inlineStr">
        <is>
          <t>LTE</t>
        </is>
      </c>
      <c r="K46" s="2466" t="inlineStr">
        <is>
          <t>FDD1</t>
        </is>
      </c>
      <c r="L46" s="3306"/>
      <c r="M46" s="2466">
        <v>15</v>
      </c>
      <c r="N46" s="2467" t="inlineStr">
        <is>
          <t>QPSK</t>
        </is>
      </c>
      <c r="O46" s="2470"/>
      <c r="P46" s="2470"/>
      <c r="Q46" s="2468">
        <v>1</v>
      </c>
      <c r="R46" s="2469">
        <v>37</v>
      </c>
      <c r="S46" s="2468"/>
      <c r="T46" s="2466">
        <v>18075</v>
      </c>
      <c r="U46" s="2466">
        <v>1927.5</v>
      </c>
      <c r="V46" s="3306"/>
      <c r="W46" s="3306"/>
      <c r="X46" s="3306"/>
      <c r="Y46" s="3306"/>
      <c r="Z46" s="3306"/>
      <c r="AA46" s="3306"/>
      <c r="AB46" s="3306"/>
      <c r="AC46" s="3306"/>
      <c r="AD46" s="3306"/>
      <c r="AE46" s="3306"/>
      <c r="AF46" s="3306"/>
      <c r="AG46" s="807"/>
      <c r="AH46" s="374"/>
      <c r="AI46" s="3306"/>
      <c r="AJ46" s="3306"/>
      <c r="AK46" s="3306"/>
      <c r="AL46" s="3306"/>
      <c r="AM46" s="3306"/>
      <c r="AN46" s="3306"/>
      <c r="AO46" s="3306"/>
      <c r="AP46" s="3306"/>
      <c r="AQ46" s="3306"/>
      <c r="AR46" s="3306"/>
      <c r="AS46" s="3306"/>
      <c r="AT46" s="3306"/>
      <c r="AU46" s="3306"/>
      <c r="AV46" s="3306"/>
      <c r="AW46" s="3306"/>
      <c r="AX46" s="3306"/>
      <c r="AY46" s="3306"/>
      <c r="AZ46" s="3306"/>
      <c r="BA46" s="3306"/>
      <c r="BB46" s="3306"/>
      <c r="BC46" s="3306"/>
      <c r="BD46" s="3306"/>
      <c r="BE46" s="1565">
        <f>MyTimestamp(AH46)</f>
        <v/>
      </c>
      <c r="BF46" s="3315"/>
      <c r="BG46" s="3316">
        <f>MyTimestamp(AH46)</f>
        <v/>
      </c>
      <c r="BH46" s="3317"/>
      <c r="BI46" s="2471"/>
      <c r="BJ46" s="3306"/>
      <c r="BK46" s="3307"/>
      <c r="BL46" s="3306"/>
      <c r="BM46" s="3367"/>
      <c r="BN46" s="3307"/>
      <c r="BO46" s="3306"/>
      <c r="BP46" s="3306"/>
      <c r="BQ46" s="3306"/>
      <c r="BR46" s="1478"/>
      <c r="BS46" s="5724"/>
      <c r="BT46" s="5647"/>
      <c r="BU46" s="1584"/>
      <c r="BV46" s="38"/>
      <c r="BW46" s="7540"/>
      <c r="BX46" s="7564"/>
      <c r="BY46" s="3313"/>
      <c r="BZ46" s="2373"/>
      <c r="CA46" s="2374"/>
      <c r="CB46" s="2375"/>
      <c r="CC46" s="2376"/>
      <c r="CD46" s="2377"/>
      <c r="CE46" s="2376"/>
      <c r="CF46" s="2376"/>
      <c r="CG46" s="2376"/>
      <c r="CH46" s="2377"/>
      <c r="CI46" s="2377"/>
      <c r="CJ46" s="2377"/>
      <c r="CK46" s="2377"/>
      <c r="CL46" s="2376"/>
      <c r="CM46" s="2377"/>
      <c r="CN46" s="2376"/>
      <c r="CO46" s="2376"/>
      <c r="CP46" s="2376"/>
      <c r="CQ46" s="2377"/>
      <c r="CR46" s="2377"/>
      <c r="CS46" s="2377"/>
      <c r="CT46" s="2377"/>
      <c r="CU46" s="2376"/>
      <c r="CV46" s="2378"/>
      <c r="CW46" s="2376"/>
      <c r="CX46" s="2376"/>
      <c r="CY46" s="2376"/>
      <c r="CZ46" s="2377"/>
      <c r="DA46" s="2377"/>
      <c r="DB46" s="2377"/>
      <c r="DC46" s="2377"/>
    </row>
    <row r="47" customHeight="1" ht="12.75" x14ac:dyDescent="0.2">
      <c r="A47" s="1584"/>
      <c r="B47" s="2385"/>
      <c r="C47" s="3303"/>
      <c r="D47" s="3307">
        <f>IF(ISNUMBER(FIND("EN",B47)),IF(ISNUMBER(FIND("FCC",B47)),IF(ISNUMBER(FIND("ISED",B47)),CONCATENATE(Overview!$V$10,";",Overview!$S$11,";",Overview!$S$12),CONCATENATE(Overview!$V$10,";",Overview!$S$11)),IF(ISNUMBER(FIND("ISED",B47)),CONCATENATE(Overview!$V$10,";",Overview!$S$12),Overview!$V$10)),IF(ISNUMBER(FIND("FCC",B47)),IF(ISNUMBER(FIND("ISED",B47)),CONCATENATE(Overview!$S$11,";",Overview!$S$12),"IEEE Std 1528™"),Overview!$S$12))</f>
        <v/>
      </c>
      <c r="E47" s="3307">
        <f>IF(ISNUMBER(FIND("EN",B47)),IF(ISNUMBER(FIND("FCC",B47)),IF(ISNUMBER(FIND("ISED",B47)),CONCATENATE(Overview!$AB$10,";",Overview!$Y$11,";",Overview!$Y$12),CONCATENATE(Overview!$AB$10,";",Overview!$Y$11)),IF(ISNUMBER(FIND("ISED",B47)),CONCATENATE(Overview!$AB$10,";",Overview!$Y$12),Overview!$AB$10)),IF(ISNUMBER(FIND("FCC",B47)),IF(ISNUMBER(FIND("ISED",B47)),CONCATENATE(Overview!$Y$11,";",Overview!$Y$12),"IEEE Std 1528™"),Overview!$Y$12))</f>
        <v/>
      </c>
      <c r="F47" s="672"/>
      <c r="G47" s="2396"/>
      <c r="H47" s="3306"/>
      <c r="I47" s="3306"/>
      <c r="J47" s="2466" t="inlineStr">
        <is>
          <t>LTE</t>
        </is>
      </c>
      <c r="K47" s="2466" t="inlineStr">
        <is>
          <t>FDD1</t>
        </is>
      </c>
      <c r="L47" s="3306"/>
      <c r="M47" s="2466">
        <v>15</v>
      </c>
      <c r="N47" s="2467" t="inlineStr">
        <is>
          <t>QPSK</t>
        </is>
      </c>
      <c r="O47" s="2470"/>
      <c r="P47" s="2470"/>
      <c r="Q47" s="2468">
        <v>1</v>
      </c>
      <c r="R47" s="2469">
        <v>74</v>
      </c>
      <c r="S47" s="2468"/>
      <c r="T47" s="2466">
        <v>18075</v>
      </c>
      <c r="U47" s="2466">
        <v>1927.5</v>
      </c>
      <c r="V47" s="3306"/>
      <c r="W47" s="3306"/>
      <c r="X47" s="3306"/>
      <c r="Y47" s="3306"/>
      <c r="Z47" s="3306"/>
      <c r="AA47" s="3306"/>
      <c r="AB47" s="3306"/>
      <c r="AC47" s="3306"/>
      <c r="AD47" s="3306"/>
      <c r="AE47" s="3306"/>
      <c r="AF47" s="3306"/>
      <c r="AG47" s="807"/>
      <c r="AH47" s="374"/>
      <c r="AI47" s="3306"/>
      <c r="AJ47" s="3306"/>
      <c r="AK47" s="3306"/>
      <c r="AL47" s="3306"/>
      <c r="AM47" s="3306"/>
      <c r="AN47" s="3306"/>
      <c r="AO47" s="3306"/>
      <c r="AP47" s="3306"/>
      <c r="AQ47" s="3306"/>
      <c r="AR47" s="3306"/>
      <c r="AS47" s="3306"/>
      <c r="AT47" s="3306"/>
      <c r="AU47" s="3306"/>
      <c r="AV47" s="3306"/>
      <c r="AW47" s="3306"/>
      <c r="AX47" s="3306"/>
      <c r="AY47" s="3306"/>
      <c r="AZ47" s="3306"/>
      <c r="BA47" s="3306"/>
      <c r="BB47" s="3306"/>
      <c r="BC47" s="3306"/>
      <c r="BD47" s="3306"/>
      <c r="BE47" s="1565">
        <f>MyTimestamp(AH47)</f>
        <v/>
      </c>
      <c r="BF47" s="3315"/>
      <c r="BG47" s="3316">
        <f>MyTimestamp(AH47)</f>
        <v/>
      </c>
      <c r="BH47" s="3317"/>
      <c r="BI47" s="2471"/>
      <c r="BJ47" s="3306"/>
      <c r="BK47" s="3307"/>
      <c r="BL47" s="3306"/>
      <c r="BM47" s="3367"/>
      <c r="BN47" s="3307"/>
      <c r="BO47" s="3306"/>
      <c r="BP47" s="3306"/>
      <c r="BQ47" s="3306"/>
      <c r="BR47" s="1478"/>
      <c r="BS47" s="5724"/>
      <c r="BT47" s="5647"/>
      <c r="BU47" s="1584"/>
      <c r="BV47" s="38"/>
      <c r="BW47" s="7540"/>
      <c r="BX47" s="7564"/>
      <c r="BY47" s="3313"/>
      <c r="BZ47" s="2373"/>
      <c r="CA47" s="2374"/>
      <c r="CB47" s="2375"/>
      <c r="CC47" s="2376"/>
      <c r="CD47" s="2377"/>
      <c r="CE47" s="2376"/>
      <c r="CF47" s="2376"/>
      <c r="CG47" s="2376"/>
      <c r="CH47" s="2377"/>
      <c r="CI47" s="2377"/>
      <c r="CJ47" s="2377"/>
      <c r="CK47" s="2377"/>
      <c r="CL47" s="2376"/>
      <c r="CM47" s="2377"/>
      <c r="CN47" s="2376"/>
      <c r="CO47" s="2376"/>
      <c r="CP47" s="2376"/>
      <c r="CQ47" s="2377"/>
      <c r="CR47" s="2377"/>
      <c r="CS47" s="2377"/>
      <c r="CT47" s="2377"/>
      <c r="CU47" s="2376"/>
      <c r="CV47" s="2378"/>
      <c r="CW47" s="2376"/>
      <c r="CX47" s="2376"/>
      <c r="CY47" s="2376"/>
      <c r="CZ47" s="2377"/>
      <c r="DA47" s="2377"/>
      <c r="DB47" s="2377"/>
      <c r="DC47" s="2377"/>
    </row>
    <row r="48" customHeight="1" ht="12.75" x14ac:dyDescent="0.2">
      <c r="A48" s="1584"/>
      <c r="B48" s="2385"/>
      <c r="C48" s="3303"/>
      <c r="D48" s="3307">
        <f>IF(ISNUMBER(FIND("EN",B48)),IF(ISNUMBER(FIND("FCC",B48)),IF(ISNUMBER(FIND("ISED",B48)),CONCATENATE(Overview!$V$10,";",Overview!$S$11,";",Overview!$S$12),CONCATENATE(Overview!$V$10,";",Overview!$S$11)),IF(ISNUMBER(FIND("ISED",B48)),CONCATENATE(Overview!$V$10,";",Overview!$S$12),Overview!$V$10)),IF(ISNUMBER(FIND("FCC",B48)),IF(ISNUMBER(FIND("ISED",B48)),CONCATENATE(Overview!$S$11,";",Overview!$S$12),"IEEE Std 1528™"),Overview!$S$12))</f>
        <v/>
      </c>
      <c r="E48" s="3307">
        <f>IF(ISNUMBER(FIND("EN",B48)),IF(ISNUMBER(FIND("FCC",B48)),IF(ISNUMBER(FIND("ISED",B48)),CONCATENATE(Overview!$AB$10,";",Overview!$Y$11,";",Overview!$Y$12),CONCATENATE(Overview!$AB$10,";",Overview!$Y$11)),IF(ISNUMBER(FIND("ISED",B48)),CONCATENATE(Overview!$AB$10,";",Overview!$Y$12),Overview!$AB$10)),IF(ISNUMBER(FIND("FCC",B48)),IF(ISNUMBER(FIND("ISED",B48)),CONCATENATE(Overview!$Y$11,";",Overview!$Y$12),"IEEE Std 1528™"),Overview!$Y$12))</f>
        <v/>
      </c>
      <c r="F48" s="672"/>
      <c r="G48" s="2396"/>
      <c r="H48" s="3306"/>
      <c r="I48" s="3306"/>
      <c r="J48" s="2466" t="inlineStr">
        <is>
          <t>LTE</t>
        </is>
      </c>
      <c r="K48" s="2466" t="inlineStr">
        <is>
          <t>FDD1</t>
        </is>
      </c>
      <c r="L48" s="3306"/>
      <c r="M48" s="2466">
        <v>15</v>
      </c>
      <c r="N48" s="2467" t="inlineStr">
        <is>
          <t>QPSK</t>
        </is>
      </c>
      <c r="O48" s="2470"/>
      <c r="P48" s="2470"/>
      <c r="Q48" s="2468">
        <v>36</v>
      </c>
      <c r="R48" s="2469">
        <v>0</v>
      </c>
      <c r="S48" s="2468"/>
      <c r="T48" s="2466">
        <v>18075</v>
      </c>
      <c r="U48" s="2466">
        <v>1927.5</v>
      </c>
      <c r="V48" s="3306"/>
      <c r="W48" s="3306"/>
      <c r="X48" s="3306"/>
      <c r="Y48" s="3306"/>
      <c r="Z48" s="3306"/>
      <c r="AA48" s="3306"/>
      <c r="AB48" s="3306"/>
      <c r="AC48" s="3306"/>
      <c r="AD48" s="3306"/>
      <c r="AE48" s="3306"/>
      <c r="AF48" s="3306"/>
      <c r="AG48" s="807"/>
      <c r="AH48" s="374"/>
      <c r="AI48" s="3306"/>
      <c r="AJ48" s="3306"/>
      <c r="AK48" s="3306"/>
      <c r="AL48" s="3306"/>
      <c r="AM48" s="3306"/>
      <c r="AN48" s="3306"/>
      <c r="AO48" s="3306"/>
      <c r="AP48" s="3306"/>
      <c r="AQ48" s="3306"/>
      <c r="AR48" s="3306"/>
      <c r="AS48" s="3306"/>
      <c r="AT48" s="3306"/>
      <c r="AU48" s="3306"/>
      <c r="AV48" s="3306"/>
      <c r="AW48" s="3306"/>
      <c r="AX48" s="3306"/>
      <c r="AY48" s="3306"/>
      <c r="AZ48" s="3306"/>
      <c r="BA48" s="3306"/>
      <c r="BB48" s="3306"/>
      <c r="BC48" s="3306"/>
      <c r="BD48" s="3306"/>
      <c r="BE48" s="1565">
        <f>MyTimestamp(AH48)</f>
        <v/>
      </c>
      <c r="BF48" s="3315"/>
      <c r="BG48" s="3316">
        <f>MyTimestamp(AH48)</f>
        <v/>
      </c>
      <c r="BH48" s="3317"/>
      <c r="BI48" s="2471"/>
      <c r="BJ48" s="3306"/>
      <c r="BK48" s="3307"/>
      <c r="BL48" s="3306"/>
      <c r="BM48" s="3367"/>
      <c r="BN48" s="3307"/>
      <c r="BO48" s="3306"/>
      <c r="BP48" s="3306"/>
      <c r="BQ48" s="3306"/>
      <c r="BR48" s="1478"/>
      <c r="BS48" s="5724"/>
      <c r="BT48" s="5647"/>
      <c r="BU48" s="1584"/>
      <c r="BV48" s="38"/>
      <c r="BW48" s="7540"/>
      <c r="BX48" s="7564"/>
      <c r="BY48" s="3313"/>
      <c r="BZ48" s="2373"/>
      <c r="CA48" s="2374"/>
      <c r="CB48" s="2375"/>
      <c r="CC48" s="2376"/>
      <c r="CD48" s="2377"/>
      <c r="CE48" s="2376"/>
      <c r="CF48" s="2376"/>
      <c r="CG48" s="2376"/>
      <c r="CH48" s="2377"/>
      <c r="CI48" s="2377"/>
      <c r="CJ48" s="2377"/>
      <c r="CK48" s="2377"/>
      <c r="CL48" s="2376"/>
      <c r="CM48" s="2377"/>
      <c r="CN48" s="2376"/>
      <c r="CO48" s="2376"/>
      <c r="CP48" s="2376"/>
      <c r="CQ48" s="2377"/>
      <c r="CR48" s="2377"/>
      <c r="CS48" s="2377"/>
      <c r="CT48" s="2377"/>
      <c r="CU48" s="2376"/>
      <c r="CV48" s="2378"/>
      <c r="CW48" s="2376"/>
      <c r="CX48" s="2376"/>
      <c r="CY48" s="2376"/>
      <c r="CZ48" s="2377"/>
      <c r="DA48" s="2377"/>
      <c r="DB48" s="2377"/>
      <c r="DC48" s="2377"/>
    </row>
    <row r="49" customHeight="1" ht="12.75" x14ac:dyDescent="0.2">
      <c r="A49" s="1584"/>
      <c r="B49" s="2385"/>
      <c r="C49" s="3303"/>
      <c r="D49" s="3307">
        <f>IF(ISNUMBER(FIND("EN",B49)),IF(ISNUMBER(FIND("FCC",B49)),IF(ISNUMBER(FIND("ISED",B49)),CONCATENATE(Overview!$V$10,";",Overview!$S$11,";",Overview!$S$12),CONCATENATE(Overview!$V$10,";",Overview!$S$11)),IF(ISNUMBER(FIND("ISED",B49)),CONCATENATE(Overview!$V$10,";",Overview!$S$12),Overview!$V$10)),IF(ISNUMBER(FIND("FCC",B49)),IF(ISNUMBER(FIND("ISED",B49)),CONCATENATE(Overview!$S$11,";",Overview!$S$12),"IEEE Std 1528™"),Overview!$S$12))</f>
        <v/>
      </c>
      <c r="E49" s="3307">
        <f>IF(ISNUMBER(FIND("EN",B49)),IF(ISNUMBER(FIND("FCC",B49)),IF(ISNUMBER(FIND("ISED",B49)),CONCATENATE(Overview!$AB$10,";",Overview!$Y$11,";",Overview!$Y$12),CONCATENATE(Overview!$AB$10,";",Overview!$Y$11)),IF(ISNUMBER(FIND("ISED",B49)),CONCATENATE(Overview!$AB$10,";",Overview!$Y$12),Overview!$AB$10)),IF(ISNUMBER(FIND("FCC",B49)),IF(ISNUMBER(FIND("ISED",B49)),CONCATENATE(Overview!$Y$11,";",Overview!$Y$12),"IEEE Std 1528™"),Overview!$Y$12))</f>
        <v/>
      </c>
      <c r="F49" s="672"/>
      <c r="G49" s="2396"/>
      <c r="H49" s="3306"/>
      <c r="I49" s="3306"/>
      <c r="J49" s="2466" t="inlineStr">
        <is>
          <t>LTE</t>
        </is>
      </c>
      <c r="K49" s="2466" t="inlineStr">
        <is>
          <t>FDD1</t>
        </is>
      </c>
      <c r="L49" s="3306"/>
      <c r="M49" s="2466">
        <v>15</v>
      </c>
      <c r="N49" s="2467" t="inlineStr">
        <is>
          <t>QPSK</t>
        </is>
      </c>
      <c r="O49" s="2470"/>
      <c r="P49" s="2470"/>
      <c r="Q49" s="2468">
        <v>50</v>
      </c>
      <c r="R49" s="2469">
        <v>18</v>
      </c>
      <c r="S49" s="2468"/>
      <c r="T49" s="2466">
        <v>18075</v>
      </c>
      <c r="U49" s="2466">
        <v>1927.5</v>
      </c>
      <c r="V49" s="3306"/>
      <c r="W49" s="3306"/>
      <c r="X49" s="3306"/>
      <c r="Y49" s="3306"/>
      <c r="Z49" s="3306"/>
      <c r="AA49" s="3306"/>
      <c r="AB49" s="3306"/>
      <c r="AC49" s="3306"/>
      <c r="AD49" s="3306"/>
      <c r="AE49" s="3306"/>
      <c r="AF49" s="3306"/>
      <c r="AG49" s="807"/>
      <c r="AH49" s="374"/>
      <c r="AI49" s="3306"/>
      <c r="AJ49" s="3306"/>
      <c r="AK49" s="3306"/>
      <c r="AL49" s="3306"/>
      <c r="AM49" s="3306"/>
      <c r="AN49" s="3306"/>
      <c r="AO49" s="3306"/>
      <c r="AP49" s="3306"/>
      <c r="AQ49" s="3306"/>
      <c r="AR49" s="3306"/>
      <c r="AS49" s="3306"/>
      <c r="AT49" s="3306"/>
      <c r="AU49" s="3306"/>
      <c r="AV49" s="3306"/>
      <c r="AW49" s="3306"/>
      <c r="AX49" s="3306"/>
      <c r="AY49" s="3306"/>
      <c r="AZ49" s="3306"/>
      <c r="BA49" s="3306"/>
      <c r="BB49" s="3306"/>
      <c r="BC49" s="3306"/>
      <c r="BD49" s="3306"/>
      <c r="BE49" s="1565">
        <f>MyTimestamp(AH49)</f>
        <v/>
      </c>
      <c r="BF49" s="3315"/>
      <c r="BG49" s="3316">
        <f>MyTimestamp(AH49)</f>
        <v/>
      </c>
      <c r="BH49" s="3317"/>
      <c r="BI49" s="2471"/>
      <c r="BJ49" s="3306"/>
      <c r="BK49" s="3307"/>
      <c r="BL49" s="3306"/>
      <c r="BM49" s="3367"/>
      <c r="BN49" s="3307"/>
      <c r="BO49" s="3306"/>
      <c r="BP49" s="3306"/>
      <c r="BQ49" s="3306"/>
      <c r="BR49" s="1478"/>
      <c r="BS49" s="5724"/>
      <c r="BT49" s="5647"/>
      <c r="BU49" s="1584"/>
      <c r="BV49" s="38"/>
      <c r="BW49" s="7540"/>
      <c r="BX49" s="7564"/>
      <c r="BY49" s="3313"/>
      <c r="BZ49" s="2373"/>
      <c r="CA49" s="2374"/>
      <c r="CB49" s="2375"/>
      <c r="CC49" s="2376"/>
      <c r="CD49" s="2377"/>
      <c r="CE49" s="2376"/>
      <c r="CF49" s="2376"/>
      <c r="CG49" s="2376"/>
      <c r="CH49" s="2377"/>
      <c r="CI49" s="2377"/>
      <c r="CJ49" s="2377"/>
      <c r="CK49" s="2377"/>
      <c r="CL49" s="2376"/>
      <c r="CM49" s="2377"/>
      <c r="CN49" s="2376"/>
      <c r="CO49" s="2376"/>
      <c r="CP49" s="2376"/>
      <c r="CQ49" s="2377"/>
      <c r="CR49" s="2377"/>
      <c r="CS49" s="2377"/>
      <c r="CT49" s="2377"/>
      <c r="CU49" s="2376"/>
      <c r="CV49" s="2378"/>
      <c r="CW49" s="2376"/>
      <c r="CX49" s="2376"/>
      <c r="CY49" s="2376"/>
      <c r="CZ49" s="2377"/>
      <c r="DA49" s="2377"/>
      <c r="DB49" s="2377"/>
      <c r="DC49" s="2377"/>
    </row>
    <row r="50" customHeight="1" ht="12.75" x14ac:dyDescent="0.2">
      <c r="A50" s="1584"/>
      <c r="B50" s="2385"/>
      <c r="C50" s="3303"/>
      <c r="D50" s="3307">
        <f>IF(ISNUMBER(FIND("EN",B50)),IF(ISNUMBER(FIND("FCC",B50)),IF(ISNUMBER(FIND("ISED",B50)),CONCATENATE(Overview!$V$10,";",Overview!$S$11,";",Overview!$S$12),CONCATENATE(Overview!$V$10,";",Overview!$S$11)),IF(ISNUMBER(FIND("ISED",B50)),CONCATENATE(Overview!$V$10,";",Overview!$S$12),Overview!$V$10)),IF(ISNUMBER(FIND("FCC",B50)),IF(ISNUMBER(FIND("ISED",B50)),CONCATENATE(Overview!$S$11,";",Overview!$S$12),"IEEE Std 1528™"),Overview!$S$12))</f>
        <v/>
      </c>
      <c r="E50" s="3307">
        <f>IF(ISNUMBER(FIND("EN",B50)),IF(ISNUMBER(FIND("FCC",B50)),IF(ISNUMBER(FIND("ISED",B50)),CONCATENATE(Overview!$AB$10,";",Overview!$Y$11,";",Overview!$Y$12),CONCATENATE(Overview!$AB$10,";",Overview!$Y$11)),IF(ISNUMBER(FIND("ISED",B50)),CONCATENATE(Overview!$AB$10,";",Overview!$Y$12),Overview!$AB$10)),IF(ISNUMBER(FIND("FCC",B50)),IF(ISNUMBER(FIND("ISED",B50)),CONCATENATE(Overview!$Y$11,";",Overview!$Y$12),"IEEE Std 1528™"),Overview!$Y$12))</f>
        <v/>
      </c>
      <c r="F50" s="672"/>
      <c r="G50" s="2396"/>
      <c r="H50" s="3306"/>
      <c r="I50" s="3306"/>
      <c r="J50" s="2466" t="inlineStr">
        <is>
          <t>LTE</t>
        </is>
      </c>
      <c r="K50" s="2466" t="inlineStr">
        <is>
          <t>FDD1</t>
        </is>
      </c>
      <c r="L50" s="3306"/>
      <c r="M50" s="2466">
        <v>15</v>
      </c>
      <c r="N50" s="2467" t="inlineStr">
        <is>
          <t>QPSK</t>
        </is>
      </c>
      <c r="O50" s="2470"/>
      <c r="P50" s="2470"/>
      <c r="Q50" s="2468">
        <v>50</v>
      </c>
      <c r="R50" s="2469">
        <v>39</v>
      </c>
      <c r="S50" s="2468"/>
      <c r="T50" s="2466">
        <v>18075</v>
      </c>
      <c r="U50" s="2466">
        <v>1927.5</v>
      </c>
      <c r="V50" s="3306"/>
      <c r="W50" s="3306"/>
      <c r="X50" s="3306"/>
      <c r="Y50" s="3306"/>
      <c r="Z50" s="3306"/>
      <c r="AA50" s="3306"/>
      <c r="AB50" s="3306"/>
      <c r="AC50" s="3306"/>
      <c r="AD50" s="3306"/>
      <c r="AE50" s="3306"/>
      <c r="AF50" s="3306"/>
      <c r="AG50" s="807"/>
      <c r="AH50" s="374"/>
      <c r="AI50" s="3306"/>
      <c r="AJ50" s="3306"/>
      <c r="AK50" s="3306"/>
      <c r="AL50" s="3306"/>
      <c r="AM50" s="3306"/>
      <c r="AN50" s="3306"/>
      <c r="AO50" s="3306"/>
      <c r="AP50" s="3306"/>
      <c r="AQ50" s="3306"/>
      <c r="AR50" s="3306"/>
      <c r="AS50" s="3306"/>
      <c r="AT50" s="3306"/>
      <c r="AU50" s="3306"/>
      <c r="AV50" s="3306"/>
      <c r="AW50" s="3306"/>
      <c r="AX50" s="3306"/>
      <c r="AY50" s="3306"/>
      <c r="AZ50" s="3306"/>
      <c r="BA50" s="3306"/>
      <c r="BB50" s="3306"/>
      <c r="BC50" s="3306"/>
      <c r="BD50" s="3306"/>
      <c r="BE50" s="1565">
        <f>MyTimestamp(AH50)</f>
        <v/>
      </c>
      <c r="BF50" s="3315"/>
      <c r="BG50" s="3316">
        <f>MyTimestamp(AH50)</f>
        <v/>
      </c>
      <c r="BH50" s="3317"/>
      <c r="BI50" s="2471"/>
      <c r="BJ50" s="3306"/>
      <c r="BK50" s="3307"/>
      <c r="BL50" s="3306"/>
      <c r="BM50" s="3367"/>
      <c r="BN50" s="3307"/>
      <c r="BO50" s="3306"/>
      <c r="BP50" s="3306"/>
      <c r="BQ50" s="3306"/>
      <c r="BR50" s="1478"/>
      <c r="BS50" s="5724"/>
      <c r="BT50" s="5647"/>
      <c r="BU50" s="1584"/>
      <c r="BV50" s="38"/>
      <c r="BW50" s="7540"/>
      <c r="BX50" s="7564"/>
      <c r="BY50" s="3313"/>
      <c r="BZ50" s="2373"/>
      <c r="CA50" s="2374"/>
      <c r="CB50" s="2375"/>
      <c r="CC50" s="2376"/>
      <c r="CD50" s="2377"/>
      <c r="CE50" s="2376"/>
      <c r="CF50" s="2376"/>
      <c r="CG50" s="2376"/>
      <c r="CH50" s="2377"/>
      <c r="CI50" s="2377"/>
      <c r="CJ50" s="2377"/>
      <c r="CK50" s="2377"/>
      <c r="CL50" s="2376"/>
      <c r="CM50" s="2377"/>
      <c r="CN50" s="2376"/>
      <c r="CO50" s="2376"/>
      <c r="CP50" s="2376"/>
      <c r="CQ50" s="2377"/>
      <c r="CR50" s="2377"/>
      <c r="CS50" s="2377"/>
      <c r="CT50" s="2377"/>
      <c r="CU50" s="2376"/>
      <c r="CV50" s="2378"/>
      <c r="CW50" s="2376"/>
      <c r="CX50" s="2376"/>
      <c r="CY50" s="2376"/>
      <c r="CZ50" s="2377"/>
      <c r="DA50" s="2377"/>
      <c r="DB50" s="2377"/>
      <c r="DC50" s="2377"/>
    </row>
    <row r="51" customHeight="1" ht="12.75" x14ac:dyDescent="0.2">
      <c r="A51" s="1584"/>
      <c r="B51" s="2385"/>
      <c r="C51" s="3303"/>
      <c r="D51" s="3307">
        <f>IF(ISNUMBER(FIND("EN",B51)),IF(ISNUMBER(FIND("FCC",B51)),IF(ISNUMBER(FIND("ISED",B51)),CONCATENATE(Overview!$V$10,";",Overview!$S$11,";",Overview!$S$12),CONCATENATE(Overview!$V$10,";",Overview!$S$11)),IF(ISNUMBER(FIND("ISED",B51)),CONCATENATE(Overview!$V$10,";",Overview!$S$12),Overview!$V$10)),IF(ISNUMBER(FIND("FCC",B51)),IF(ISNUMBER(FIND("ISED",B51)),CONCATENATE(Overview!$S$11,";",Overview!$S$12),"IEEE Std 1528™"),Overview!$S$12))</f>
        <v/>
      </c>
      <c r="E51" s="3307">
        <f>IF(ISNUMBER(FIND("EN",B51)),IF(ISNUMBER(FIND("FCC",B51)),IF(ISNUMBER(FIND("ISED",B51)),CONCATENATE(Overview!$AB$10,";",Overview!$Y$11,";",Overview!$Y$12),CONCATENATE(Overview!$AB$10,";",Overview!$Y$11)),IF(ISNUMBER(FIND("ISED",B51)),CONCATENATE(Overview!$AB$10,";",Overview!$Y$12),Overview!$AB$10)),IF(ISNUMBER(FIND("FCC",B51)),IF(ISNUMBER(FIND("ISED",B51)),CONCATENATE(Overview!$Y$11,";",Overview!$Y$12),"IEEE Std 1528™"),Overview!$Y$12))</f>
        <v/>
      </c>
      <c r="F51" s="672"/>
      <c r="G51" s="2396"/>
      <c r="H51" s="3306"/>
      <c r="I51" s="3306"/>
      <c r="J51" s="2466" t="inlineStr">
        <is>
          <t>LTE</t>
        </is>
      </c>
      <c r="K51" s="2466" t="inlineStr">
        <is>
          <t>FDD1</t>
        </is>
      </c>
      <c r="L51" s="3306"/>
      <c r="M51" s="2466">
        <v>15</v>
      </c>
      <c r="N51" s="2467" t="inlineStr">
        <is>
          <t>QPSK</t>
        </is>
      </c>
      <c r="O51" s="2470"/>
      <c r="P51" s="2470"/>
      <c r="Q51" s="2468">
        <v>75</v>
      </c>
      <c r="R51" s="2469">
        <v>0</v>
      </c>
      <c r="S51" s="2468"/>
      <c r="T51" s="2466">
        <v>18075</v>
      </c>
      <c r="U51" s="2466">
        <v>1927.5</v>
      </c>
      <c r="V51" s="3306"/>
      <c r="W51" s="3306"/>
      <c r="X51" s="3306"/>
      <c r="Y51" s="3306"/>
      <c r="Z51" s="3306"/>
      <c r="AA51" s="3306"/>
      <c r="AB51" s="3306"/>
      <c r="AC51" s="3306"/>
      <c r="AD51" s="3306"/>
      <c r="AE51" s="3306"/>
      <c r="AF51" s="3306"/>
      <c r="AG51" s="807"/>
      <c r="AH51" s="374"/>
      <c r="AI51" s="3306"/>
      <c r="AJ51" s="3306"/>
      <c r="AK51" s="3306"/>
      <c r="AL51" s="3306"/>
      <c r="AM51" s="3306"/>
      <c r="AN51" s="3306"/>
      <c r="AO51" s="3306"/>
      <c r="AP51" s="3306"/>
      <c r="AQ51" s="3306"/>
      <c r="AR51" s="3306"/>
      <c r="AS51" s="3306"/>
      <c r="AT51" s="3306"/>
      <c r="AU51" s="3306"/>
      <c r="AV51" s="3306"/>
      <c r="AW51" s="3306"/>
      <c r="AX51" s="3306"/>
      <c r="AY51" s="3306"/>
      <c r="AZ51" s="3306"/>
      <c r="BA51" s="3306"/>
      <c r="BB51" s="3306"/>
      <c r="BC51" s="3306"/>
      <c r="BD51" s="3306"/>
      <c r="BE51" s="1565">
        <f>MyTimestamp(AH51)</f>
        <v/>
      </c>
      <c r="BF51" s="3315"/>
      <c r="BG51" s="3316">
        <f>MyTimestamp(AH51)</f>
        <v/>
      </c>
      <c r="BH51" s="3317"/>
      <c r="BI51" s="2471"/>
      <c r="BJ51" s="3306"/>
      <c r="BK51" s="3307"/>
      <c r="BL51" s="3306"/>
      <c r="BM51" s="3367"/>
      <c r="BN51" s="3307"/>
      <c r="BO51" s="3306"/>
      <c r="BP51" s="3306"/>
      <c r="BQ51" s="3306"/>
      <c r="BR51" s="1478"/>
      <c r="BS51" s="5724"/>
      <c r="BT51" s="5647"/>
      <c r="BU51" s="1584"/>
      <c r="BV51" s="38"/>
      <c r="BW51" s="7540"/>
      <c r="BX51" s="7564"/>
      <c r="BY51" s="3313"/>
      <c r="BZ51" s="2373"/>
      <c r="CA51" s="2374"/>
      <c r="CB51" s="2375"/>
      <c r="CC51" s="2376"/>
      <c r="CD51" s="2377"/>
      <c r="CE51" s="2376"/>
      <c r="CF51" s="2376"/>
      <c r="CG51" s="2376"/>
      <c r="CH51" s="2377"/>
      <c r="CI51" s="2377"/>
      <c r="CJ51" s="2377"/>
      <c r="CK51" s="2377"/>
      <c r="CL51" s="2376"/>
      <c r="CM51" s="2377"/>
      <c r="CN51" s="2376"/>
      <c r="CO51" s="2376"/>
      <c r="CP51" s="2376"/>
      <c r="CQ51" s="2377"/>
      <c r="CR51" s="2377"/>
      <c r="CS51" s="2377"/>
      <c r="CT51" s="2377"/>
      <c r="CU51" s="2376"/>
      <c r="CV51" s="2378"/>
      <c r="CW51" s="2376"/>
      <c r="CX51" s="2376"/>
      <c r="CY51" s="2376"/>
      <c r="CZ51" s="2377"/>
      <c r="DA51" s="2377"/>
      <c r="DB51" s="2377"/>
      <c r="DC51" s="2377"/>
    </row>
    <row r="52" customHeight="1" ht="12.75" x14ac:dyDescent="0.2">
      <c r="A52" s="1584"/>
      <c r="B52" s="2385"/>
      <c r="C52" s="3303"/>
      <c r="D52" s="3307">
        <f>IF(ISNUMBER(FIND("EN",B52)),IF(ISNUMBER(FIND("FCC",B52)),IF(ISNUMBER(FIND("ISED",B52)),CONCATENATE(Overview!$V$10,";",Overview!$S$11,";",Overview!$S$12),CONCATENATE(Overview!$V$10,";",Overview!$S$11)),IF(ISNUMBER(FIND("ISED",B52)),CONCATENATE(Overview!$V$10,";",Overview!$S$12),Overview!$V$10)),IF(ISNUMBER(FIND("FCC",B52)),IF(ISNUMBER(FIND("ISED",B52)),CONCATENATE(Overview!$S$11,";",Overview!$S$12),"IEEE Std 1528™"),Overview!$S$12))</f>
        <v/>
      </c>
      <c r="E52" s="3307">
        <f>IF(ISNUMBER(FIND("EN",B52)),IF(ISNUMBER(FIND("FCC",B52)),IF(ISNUMBER(FIND("ISED",B52)),CONCATENATE(Overview!$AB$10,";",Overview!$Y$11,";",Overview!$Y$12),CONCATENATE(Overview!$AB$10,";",Overview!$Y$11)),IF(ISNUMBER(FIND("ISED",B52)),CONCATENATE(Overview!$AB$10,";",Overview!$Y$12),Overview!$AB$10)),IF(ISNUMBER(FIND("FCC",B52)),IF(ISNUMBER(FIND("ISED",B52)),CONCATENATE(Overview!$Y$11,";",Overview!$Y$12),"IEEE Std 1528™"),Overview!$Y$12))</f>
        <v/>
      </c>
      <c r="F52" s="672"/>
      <c r="G52" s="2396"/>
      <c r="H52" s="3306"/>
      <c r="I52" s="3306"/>
      <c r="J52" s="2466" t="inlineStr">
        <is>
          <t>LTE</t>
        </is>
      </c>
      <c r="K52" s="2466" t="inlineStr">
        <is>
          <t>FDD1</t>
        </is>
      </c>
      <c r="L52" s="3306"/>
      <c r="M52" s="2466">
        <v>15</v>
      </c>
      <c r="N52" s="2467" t="inlineStr">
        <is>
          <t>16QAM</t>
        </is>
      </c>
      <c r="O52" s="2470"/>
      <c r="P52" s="2470"/>
      <c r="Q52" s="2468">
        <v>1</v>
      </c>
      <c r="R52" s="2469">
        <v>0</v>
      </c>
      <c r="S52" s="2468"/>
      <c r="T52" s="2466">
        <v>18075</v>
      </c>
      <c r="U52" s="2466">
        <v>1927.5</v>
      </c>
      <c r="V52" s="3306"/>
      <c r="W52" s="3306"/>
      <c r="X52" s="3306"/>
      <c r="Y52" s="3306"/>
      <c r="Z52" s="3306"/>
      <c r="AA52" s="3306"/>
      <c r="AB52" s="3306"/>
      <c r="AC52" s="3306"/>
      <c r="AD52" s="3306"/>
      <c r="AE52" s="3306"/>
      <c r="AF52" s="3306"/>
      <c r="AG52" s="807"/>
      <c r="AH52" s="374"/>
      <c r="AI52" s="3306"/>
      <c r="AJ52" s="3306"/>
      <c r="AK52" s="3306"/>
      <c r="AL52" s="3306"/>
      <c r="AM52" s="3306"/>
      <c r="AN52" s="3306"/>
      <c r="AO52" s="3306"/>
      <c r="AP52" s="3306"/>
      <c r="AQ52" s="3306"/>
      <c r="AR52" s="3306"/>
      <c r="AS52" s="3306"/>
      <c r="AT52" s="3306"/>
      <c r="AU52" s="3306"/>
      <c r="AV52" s="3306"/>
      <c r="AW52" s="3306"/>
      <c r="AX52" s="3306"/>
      <c r="AY52" s="3306"/>
      <c r="AZ52" s="3306"/>
      <c r="BA52" s="3306"/>
      <c r="BB52" s="3306"/>
      <c r="BC52" s="3306"/>
      <c r="BD52" s="3306"/>
      <c r="BE52" s="1565">
        <f>MyTimestamp(AH52)</f>
        <v/>
      </c>
      <c r="BF52" s="3315"/>
      <c r="BG52" s="3316">
        <f>MyTimestamp(AH52)</f>
        <v/>
      </c>
      <c r="BH52" s="3317"/>
      <c r="BI52" s="2471"/>
      <c r="BJ52" s="3306"/>
      <c r="BK52" s="3307"/>
      <c r="BL52" s="3306"/>
      <c r="BM52" s="3367"/>
      <c r="BN52" s="3307"/>
      <c r="BO52" s="3306"/>
      <c r="BP52" s="3306"/>
      <c r="BQ52" s="3306"/>
      <c r="BR52" s="1478"/>
      <c r="BS52" s="5724"/>
      <c r="BT52" s="5647"/>
      <c r="BU52" s="1584"/>
      <c r="BV52" s="38"/>
      <c r="BW52" s="7540"/>
      <c r="BX52" s="7564"/>
      <c r="BY52" s="3313"/>
      <c r="BZ52" s="2373"/>
      <c r="CA52" s="2374"/>
      <c r="CB52" s="2375"/>
      <c r="CC52" s="2376"/>
      <c r="CD52" s="2377"/>
      <c r="CE52" s="2376"/>
      <c r="CF52" s="2376"/>
      <c r="CG52" s="2376"/>
      <c r="CH52" s="2377"/>
      <c r="CI52" s="2377"/>
      <c r="CJ52" s="2377"/>
      <c r="CK52" s="2377"/>
      <c r="CL52" s="2376"/>
      <c r="CM52" s="2377"/>
      <c r="CN52" s="2376"/>
      <c r="CO52" s="2376"/>
      <c r="CP52" s="2376"/>
      <c r="CQ52" s="2377"/>
      <c r="CR52" s="2377"/>
      <c r="CS52" s="2377"/>
      <c r="CT52" s="2377"/>
      <c r="CU52" s="2376"/>
      <c r="CV52" s="2378"/>
      <c r="CW52" s="2376"/>
      <c r="CX52" s="2376"/>
      <c r="CY52" s="2376"/>
      <c r="CZ52" s="2377"/>
      <c r="DA52" s="2377"/>
      <c r="DB52" s="2377"/>
      <c r="DC52" s="2377"/>
    </row>
    <row r="53" customHeight="1" ht="12.75" x14ac:dyDescent="0.2">
      <c r="A53" s="1584"/>
      <c r="B53" s="2385"/>
      <c r="C53" s="3303"/>
      <c r="D53" s="3307">
        <f>IF(ISNUMBER(FIND("EN",B53)),IF(ISNUMBER(FIND("FCC",B53)),IF(ISNUMBER(FIND("ISED",B53)),CONCATENATE(Overview!$V$10,";",Overview!$S$11,";",Overview!$S$12),CONCATENATE(Overview!$V$10,";",Overview!$S$11)),IF(ISNUMBER(FIND("ISED",B53)),CONCATENATE(Overview!$V$10,";",Overview!$S$12),Overview!$V$10)),IF(ISNUMBER(FIND("FCC",B53)),IF(ISNUMBER(FIND("ISED",B53)),CONCATENATE(Overview!$S$11,";",Overview!$S$12),"IEEE Std 1528™"),Overview!$S$12))</f>
        <v/>
      </c>
      <c r="E53" s="3307">
        <f>IF(ISNUMBER(FIND("EN",B53)),IF(ISNUMBER(FIND("FCC",B53)),IF(ISNUMBER(FIND("ISED",B53)),CONCATENATE(Overview!$AB$10,";",Overview!$Y$11,";",Overview!$Y$12),CONCATENATE(Overview!$AB$10,";",Overview!$Y$11)),IF(ISNUMBER(FIND("ISED",B53)),CONCATENATE(Overview!$AB$10,";",Overview!$Y$12),Overview!$AB$10)),IF(ISNUMBER(FIND("FCC",B53)),IF(ISNUMBER(FIND("ISED",B53)),CONCATENATE(Overview!$Y$11,";",Overview!$Y$12),"IEEE Std 1528™"),Overview!$Y$12))</f>
        <v/>
      </c>
      <c r="F53" s="672"/>
      <c r="G53" s="2396"/>
      <c r="H53" s="3306"/>
      <c r="I53" s="3306"/>
      <c r="J53" s="2466" t="inlineStr">
        <is>
          <t>LTE</t>
        </is>
      </c>
      <c r="K53" s="2466" t="inlineStr">
        <is>
          <t>FDD1</t>
        </is>
      </c>
      <c r="L53" s="3306"/>
      <c r="M53" s="2466">
        <v>15</v>
      </c>
      <c r="N53" s="2467" t="inlineStr">
        <is>
          <t>16QAM</t>
        </is>
      </c>
      <c r="O53" s="2470"/>
      <c r="P53" s="2470"/>
      <c r="Q53" s="2468">
        <v>1</v>
      </c>
      <c r="R53" s="2469">
        <v>37</v>
      </c>
      <c r="S53" s="2468"/>
      <c r="T53" s="2466">
        <v>18075</v>
      </c>
      <c r="U53" s="2466">
        <v>1927.5</v>
      </c>
      <c r="V53" s="3306"/>
      <c r="W53" s="3306"/>
      <c r="X53" s="3306"/>
      <c r="Y53" s="3306"/>
      <c r="Z53" s="3306"/>
      <c r="AA53" s="3306"/>
      <c r="AB53" s="3306"/>
      <c r="AC53" s="3306"/>
      <c r="AD53" s="3306"/>
      <c r="AE53" s="3306"/>
      <c r="AF53" s="3306"/>
      <c r="AG53" s="807"/>
      <c r="AH53" s="374"/>
      <c r="AI53" s="3306"/>
      <c r="AJ53" s="3306"/>
      <c r="AK53" s="3306"/>
      <c r="AL53" s="3306"/>
      <c r="AM53" s="3306"/>
      <c r="AN53" s="3306"/>
      <c r="AO53" s="3306"/>
      <c r="AP53" s="3306"/>
      <c r="AQ53" s="3306"/>
      <c r="AR53" s="3306"/>
      <c r="AS53" s="3306"/>
      <c r="AT53" s="3306"/>
      <c r="AU53" s="3306"/>
      <c r="AV53" s="3306"/>
      <c r="AW53" s="3306"/>
      <c r="AX53" s="3306"/>
      <c r="AY53" s="3306"/>
      <c r="AZ53" s="3306"/>
      <c r="BA53" s="3306"/>
      <c r="BB53" s="3306"/>
      <c r="BC53" s="3306"/>
      <c r="BD53" s="3306"/>
      <c r="BE53" s="1565">
        <f>MyTimestamp(AH53)</f>
        <v/>
      </c>
      <c r="BF53" s="3315"/>
      <c r="BG53" s="3316">
        <f>MyTimestamp(AH53)</f>
        <v/>
      </c>
      <c r="BH53" s="3317"/>
      <c r="BI53" s="2471"/>
      <c r="BJ53" s="3306"/>
      <c r="BK53" s="3307"/>
      <c r="BL53" s="3306"/>
      <c r="BM53" s="3367"/>
      <c r="BN53" s="3307"/>
      <c r="BO53" s="3306"/>
      <c r="BP53" s="3306"/>
      <c r="BQ53" s="3306"/>
      <c r="BR53" s="1478"/>
      <c r="BS53" s="5724"/>
      <c r="BT53" s="5647"/>
      <c r="BU53" s="1584"/>
      <c r="BV53" s="38"/>
      <c r="BW53" s="7540"/>
      <c r="BX53" s="7564"/>
      <c r="BY53" s="3313"/>
      <c r="BZ53" s="2373"/>
      <c r="CA53" s="2374"/>
      <c r="CB53" s="2375"/>
      <c r="CC53" s="2376"/>
      <c r="CD53" s="2377"/>
      <c r="CE53" s="2376"/>
      <c r="CF53" s="2376"/>
      <c r="CG53" s="2376"/>
      <c r="CH53" s="2377"/>
      <c r="CI53" s="2377"/>
      <c r="CJ53" s="2377"/>
      <c r="CK53" s="2377"/>
      <c r="CL53" s="2376"/>
      <c r="CM53" s="2377"/>
      <c r="CN53" s="2376"/>
      <c r="CO53" s="2376"/>
      <c r="CP53" s="2376"/>
      <c r="CQ53" s="2377"/>
      <c r="CR53" s="2377"/>
      <c r="CS53" s="2377"/>
      <c r="CT53" s="2377"/>
      <c r="CU53" s="2376"/>
      <c r="CV53" s="2378"/>
      <c r="CW53" s="2376"/>
      <c r="CX53" s="2376"/>
      <c r="CY53" s="2376"/>
      <c r="CZ53" s="2377"/>
      <c r="DA53" s="2377"/>
      <c r="DB53" s="2377"/>
      <c r="DC53" s="2377"/>
    </row>
    <row r="54" customHeight="1" ht="12.75" x14ac:dyDescent="0.2">
      <c r="A54" s="1584"/>
      <c r="B54" s="2385"/>
      <c r="C54" s="3303"/>
      <c r="D54" s="3307">
        <f>IF(ISNUMBER(FIND("EN",B54)),IF(ISNUMBER(FIND("FCC",B54)),IF(ISNUMBER(FIND("ISED",B54)),CONCATENATE(Overview!$V$10,";",Overview!$S$11,";",Overview!$S$12),CONCATENATE(Overview!$V$10,";",Overview!$S$11)),IF(ISNUMBER(FIND("ISED",B54)),CONCATENATE(Overview!$V$10,";",Overview!$S$12),Overview!$V$10)),IF(ISNUMBER(FIND("FCC",B54)),IF(ISNUMBER(FIND("ISED",B54)),CONCATENATE(Overview!$S$11,";",Overview!$S$12),"IEEE Std 1528™"),Overview!$S$12))</f>
        <v/>
      </c>
      <c r="E54" s="3307">
        <f>IF(ISNUMBER(FIND("EN",B54)),IF(ISNUMBER(FIND("FCC",B54)),IF(ISNUMBER(FIND("ISED",B54)),CONCATENATE(Overview!$AB$10,";",Overview!$Y$11,";",Overview!$Y$12),CONCATENATE(Overview!$AB$10,";",Overview!$Y$11)),IF(ISNUMBER(FIND("ISED",B54)),CONCATENATE(Overview!$AB$10,";",Overview!$Y$12),Overview!$AB$10)),IF(ISNUMBER(FIND("FCC",B54)),IF(ISNUMBER(FIND("ISED",B54)),CONCATENATE(Overview!$Y$11,";",Overview!$Y$12),"IEEE Std 1528™"),Overview!$Y$12))</f>
        <v/>
      </c>
      <c r="F54" s="672"/>
      <c r="G54" s="2396"/>
      <c r="H54" s="3306"/>
      <c r="I54" s="3306"/>
      <c r="J54" s="2466" t="inlineStr">
        <is>
          <t>LTE</t>
        </is>
      </c>
      <c r="K54" s="2466" t="inlineStr">
        <is>
          <t>FDD1</t>
        </is>
      </c>
      <c r="L54" s="3306"/>
      <c r="M54" s="2466">
        <v>15</v>
      </c>
      <c r="N54" s="2467" t="inlineStr">
        <is>
          <t>16QAM</t>
        </is>
      </c>
      <c r="O54" s="2470"/>
      <c r="P54" s="2470"/>
      <c r="Q54" s="2468">
        <v>1</v>
      </c>
      <c r="R54" s="2469">
        <v>74</v>
      </c>
      <c r="S54" s="2468"/>
      <c r="T54" s="2466">
        <v>18075</v>
      </c>
      <c r="U54" s="2466">
        <v>1927.5</v>
      </c>
      <c r="V54" s="3306"/>
      <c r="W54" s="3306"/>
      <c r="X54" s="3306"/>
      <c r="Y54" s="3306"/>
      <c r="Z54" s="3306"/>
      <c r="AA54" s="3306"/>
      <c r="AB54" s="3306"/>
      <c r="AC54" s="3306"/>
      <c r="AD54" s="3306"/>
      <c r="AE54" s="3306"/>
      <c r="AF54" s="3306"/>
      <c r="AG54" s="807"/>
      <c r="AH54" s="374"/>
      <c r="AI54" s="3306"/>
      <c r="AJ54" s="3306"/>
      <c r="AK54" s="3306"/>
      <c r="AL54" s="3306"/>
      <c r="AM54" s="3306"/>
      <c r="AN54" s="3306"/>
      <c r="AO54" s="3306"/>
      <c r="AP54" s="3306"/>
      <c r="AQ54" s="3306"/>
      <c r="AR54" s="3306"/>
      <c r="AS54" s="3306"/>
      <c r="AT54" s="3306"/>
      <c r="AU54" s="3306"/>
      <c r="AV54" s="3306"/>
      <c r="AW54" s="3306"/>
      <c r="AX54" s="3306"/>
      <c r="AY54" s="3306"/>
      <c r="AZ54" s="3306"/>
      <c r="BA54" s="3306"/>
      <c r="BB54" s="3306"/>
      <c r="BC54" s="3306"/>
      <c r="BD54" s="3306"/>
      <c r="BE54" s="1565">
        <f>MyTimestamp(AH54)</f>
        <v/>
      </c>
      <c r="BF54" s="3315"/>
      <c r="BG54" s="3316">
        <f>MyTimestamp(AH54)</f>
        <v/>
      </c>
      <c r="BH54" s="3317"/>
      <c r="BI54" s="2471"/>
      <c r="BJ54" s="3306"/>
      <c r="BK54" s="3307"/>
      <c r="BL54" s="3306"/>
      <c r="BM54" s="3367"/>
      <c r="BN54" s="3307"/>
      <c r="BO54" s="3306"/>
      <c r="BP54" s="3306"/>
      <c r="BQ54" s="3306"/>
      <c r="BR54" s="1478"/>
      <c r="BS54" s="5724"/>
      <c r="BT54" s="5647"/>
      <c r="BU54" s="1584"/>
      <c r="BV54" s="38"/>
      <c r="BW54" s="7540"/>
      <c r="BX54" s="7564"/>
      <c r="BY54" s="3313"/>
      <c r="BZ54" s="2373"/>
      <c r="CA54" s="2374"/>
      <c r="CB54" s="2375"/>
      <c r="CC54" s="2376"/>
      <c r="CD54" s="2377"/>
      <c r="CE54" s="2376"/>
      <c r="CF54" s="2376"/>
      <c r="CG54" s="2376"/>
      <c r="CH54" s="2377"/>
      <c r="CI54" s="2377"/>
      <c r="CJ54" s="2377"/>
      <c r="CK54" s="2377"/>
      <c r="CL54" s="2376"/>
      <c r="CM54" s="2377"/>
      <c r="CN54" s="2376"/>
      <c r="CO54" s="2376"/>
      <c r="CP54" s="2376"/>
      <c r="CQ54" s="2377"/>
      <c r="CR54" s="2377"/>
      <c r="CS54" s="2377"/>
      <c r="CT54" s="2377"/>
      <c r="CU54" s="2376"/>
      <c r="CV54" s="2378"/>
      <c r="CW54" s="2376"/>
      <c r="CX54" s="2376"/>
      <c r="CY54" s="2376"/>
      <c r="CZ54" s="2377"/>
      <c r="DA54" s="2377"/>
      <c r="DB54" s="2377"/>
      <c r="DC54" s="2377"/>
    </row>
    <row r="55" customHeight="1" ht="12.75" x14ac:dyDescent="0.2">
      <c r="A55" s="1584"/>
      <c r="B55" s="2385"/>
      <c r="C55" s="3303"/>
      <c r="D55" s="3307">
        <f>IF(ISNUMBER(FIND("EN",B55)),IF(ISNUMBER(FIND("FCC",B55)),IF(ISNUMBER(FIND("ISED",B55)),CONCATENATE(Overview!$V$10,";",Overview!$S$11,";",Overview!$S$12),CONCATENATE(Overview!$V$10,";",Overview!$S$11)),IF(ISNUMBER(FIND("ISED",B55)),CONCATENATE(Overview!$V$10,";",Overview!$S$12),Overview!$V$10)),IF(ISNUMBER(FIND("FCC",B55)),IF(ISNUMBER(FIND("ISED",B55)),CONCATENATE(Overview!$S$11,";",Overview!$S$12),"IEEE Std 1528™"),Overview!$S$12))</f>
        <v/>
      </c>
      <c r="E55" s="3307">
        <f>IF(ISNUMBER(FIND("EN",B55)),IF(ISNUMBER(FIND("FCC",B55)),IF(ISNUMBER(FIND("ISED",B55)),CONCATENATE(Overview!$AB$10,";",Overview!$Y$11,";",Overview!$Y$12),CONCATENATE(Overview!$AB$10,";",Overview!$Y$11)),IF(ISNUMBER(FIND("ISED",B55)),CONCATENATE(Overview!$AB$10,";",Overview!$Y$12),Overview!$AB$10)),IF(ISNUMBER(FIND("FCC",B55)),IF(ISNUMBER(FIND("ISED",B55)),CONCATENATE(Overview!$Y$11,";",Overview!$Y$12),"IEEE Std 1528™"),Overview!$Y$12))</f>
        <v/>
      </c>
      <c r="F55" s="672"/>
      <c r="G55" s="2396"/>
      <c r="H55" s="3306"/>
      <c r="I55" s="3306"/>
      <c r="J55" s="2466" t="inlineStr">
        <is>
          <t>LTE</t>
        </is>
      </c>
      <c r="K55" s="2466" t="inlineStr">
        <is>
          <t>FDD1</t>
        </is>
      </c>
      <c r="L55" s="3306"/>
      <c r="M55" s="2466">
        <v>15</v>
      </c>
      <c r="N55" s="2467" t="inlineStr">
        <is>
          <t>16QAM</t>
        </is>
      </c>
      <c r="O55" s="2470"/>
      <c r="P55" s="2470"/>
      <c r="Q55" s="2468">
        <v>36</v>
      </c>
      <c r="R55" s="2469">
        <v>0</v>
      </c>
      <c r="S55" s="2468"/>
      <c r="T55" s="2466">
        <v>18075</v>
      </c>
      <c r="U55" s="2466">
        <v>1927.5</v>
      </c>
      <c r="V55" s="3306"/>
      <c r="W55" s="3306"/>
      <c r="X55" s="3306"/>
      <c r="Y55" s="3306"/>
      <c r="Z55" s="3306"/>
      <c r="AA55" s="3306"/>
      <c r="AB55" s="3306"/>
      <c r="AC55" s="3306"/>
      <c r="AD55" s="3306"/>
      <c r="AE55" s="3306"/>
      <c r="AF55" s="3306"/>
      <c r="AG55" s="807"/>
      <c r="AH55" s="374"/>
      <c r="AI55" s="3306"/>
      <c r="AJ55" s="3306"/>
      <c r="AK55" s="3306"/>
      <c r="AL55" s="3306"/>
      <c r="AM55" s="3306"/>
      <c r="AN55" s="3306"/>
      <c r="AO55" s="3306"/>
      <c r="AP55" s="3306"/>
      <c r="AQ55" s="3306"/>
      <c r="AR55" s="3306"/>
      <c r="AS55" s="3306"/>
      <c r="AT55" s="3306"/>
      <c r="AU55" s="3306"/>
      <c r="AV55" s="3306"/>
      <c r="AW55" s="3306"/>
      <c r="AX55" s="3306"/>
      <c r="AY55" s="3306"/>
      <c r="AZ55" s="3306"/>
      <c r="BA55" s="3306"/>
      <c r="BB55" s="3306"/>
      <c r="BC55" s="3306"/>
      <c r="BD55" s="3306"/>
      <c r="BE55" s="1565">
        <f>MyTimestamp(AH55)</f>
        <v/>
      </c>
      <c r="BF55" s="3315"/>
      <c r="BG55" s="3316">
        <f>MyTimestamp(AH55)</f>
        <v/>
      </c>
      <c r="BH55" s="3317"/>
      <c r="BI55" s="2471"/>
      <c r="BJ55" s="3306"/>
      <c r="BK55" s="3307"/>
      <c r="BL55" s="3306"/>
      <c r="BM55" s="3367"/>
      <c r="BN55" s="3307"/>
      <c r="BO55" s="3306"/>
      <c r="BP55" s="3306"/>
      <c r="BQ55" s="3306"/>
      <c r="BR55" s="1478"/>
      <c r="BS55" s="5724"/>
      <c r="BT55" s="5647"/>
      <c r="BU55" s="1584"/>
      <c r="BV55" s="38"/>
      <c r="BW55" s="7540"/>
      <c r="BX55" s="7564"/>
      <c r="BY55" s="3313"/>
      <c r="BZ55" s="2373"/>
      <c r="CA55" s="2374"/>
      <c r="CB55" s="2375"/>
      <c r="CC55" s="2376"/>
      <c r="CD55" s="2377"/>
      <c r="CE55" s="2376"/>
      <c r="CF55" s="2376"/>
      <c r="CG55" s="2376"/>
      <c r="CH55" s="2377"/>
      <c r="CI55" s="2377"/>
      <c r="CJ55" s="2377"/>
      <c r="CK55" s="2377"/>
      <c r="CL55" s="2376"/>
      <c r="CM55" s="2377"/>
      <c r="CN55" s="2376"/>
      <c r="CO55" s="2376"/>
      <c r="CP55" s="2376"/>
      <c r="CQ55" s="2377"/>
      <c r="CR55" s="2377"/>
      <c r="CS55" s="2377"/>
      <c r="CT55" s="2377"/>
      <c r="CU55" s="2376"/>
      <c r="CV55" s="2378"/>
      <c r="CW55" s="2376"/>
      <c r="CX55" s="2376"/>
      <c r="CY55" s="2376"/>
      <c r="CZ55" s="2377"/>
      <c r="DA55" s="2377"/>
      <c r="DB55" s="2377"/>
      <c r="DC55" s="2377"/>
    </row>
    <row r="56" customHeight="1" ht="12.75" x14ac:dyDescent="0.2">
      <c r="A56" s="1584"/>
      <c r="B56" s="2385"/>
      <c r="C56" s="3303"/>
      <c r="D56" s="3307">
        <f>IF(ISNUMBER(FIND("EN",B56)),IF(ISNUMBER(FIND("FCC",B56)),IF(ISNUMBER(FIND("ISED",B56)),CONCATENATE(Overview!$V$10,";",Overview!$S$11,";",Overview!$S$12),CONCATENATE(Overview!$V$10,";",Overview!$S$11)),IF(ISNUMBER(FIND("ISED",B56)),CONCATENATE(Overview!$V$10,";",Overview!$S$12),Overview!$V$10)),IF(ISNUMBER(FIND("FCC",B56)),IF(ISNUMBER(FIND("ISED",B56)),CONCATENATE(Overview!$S$11,";",Overview!$S$12),"IEEE Std 1528™"),Overview!$S$12))</f>
        <v/>
      </c>
      <c r="E56" s="3307">
        <f>IF(ISNUMBER(FIND("EN",B56)),IF(ISNUMBER(FIND("FCC",B56)),IF(ISNUMBER(FIND("ISED",B56)),CONCATENATE(Overview!$AB$10,";",Overview!$Y$11,";",Overview!$Y$12),CONCATENATE(Overview!$AB$10,";",Overview!$Y$11)),IF(ISNUMBER(FIND("ISED",B56)),CONCATENATE(Overview!$AB$10,";",Overview!$Y$12),Overview!$AB$10)),IF(ISNUMBER(FIND("FCC",B56)),IF(ISNUMBER(FIND("ISED",B56)),CONCATENATE(Overview!$Y$11,";",Overview!$Y$12),"IEEE Std 1528™"),Overview!$Y$12))</f>
        <v/>
      </c>
      <c r="F56" s="672"/>
      <c r="G56" s="2396"/>
      <c r="H56" s="3306"/>
      <c r="I56" s="3306"/>
      <c r="J56" s="2466" t="inlineStr">
        <is>
          <t>LTE</t>
        </is>
      </c>
      <c r="K56" s="2466" t="inlineStr">
        <is>
          <t>FDD1</t>
        </is>
      </c>
      <c r="L56" s="3306"/>
      <c r="M56" s="2466">
        <v>15</v>
      </c>
      <c r="N56" s="2467" t="inlineStr">
        <is>
          <t>16QAM</t>
        </is>
      </c>
      <c r="O56" s="2470"/>
      <c r="P56" s="2470"/>
      <c r="Q56" s="2468">
        <v>50</v>
      </c>
      <c r="R56" s="2469">
        <v>18</v>
      </c>
      <c r="S56" s="2468"/>
      <c r="T56" s="2466">
        <v>18075</v>
      </c>
      <c r="U56" s="2466">
        <v>1927.5</v>
      </c>
      <c r="V56" s="3306"/>
      <c r="W56" s="3306"/>
      <c r="X56" s="3306"/>
      <c r="Y56" s="3306"/>
      <c r="Z56" s="3306"/>
      <c r="AA56" s="3306"/>
      <c r="AB56" s="3306"/>
      <c r="AC56" s="3306"/>
      <c r="AD56" s="3306"/>
      <c r="AE56" s="3306"/>
      <c r="AF56" s="3306"/>
      <c r="AG56" s="807"/>
      <c r="AH56" s="374"/>
      <c r="AI56" s="3306"/>
      <c r="AJ56" s="3306"/>
      <c r="AK56" s="3306"/>
      <c r="AL56" s="3306"/>
      <c r="AM56" s="3306"/>
      <c r="AN56" s="3306"/>
      <c r="AO56" s="3306"/>
      <c r="AP56" s="3306"/>
      <c r="AQ56" s="3306"/>
      <c r="AR56" s="3306"/>
      <c r="AS56" s="3306"/>
      <c r="AT56" s="3306"/>
      <c r="AU56" s="3306"/>
      <c r="AV56" s="3306"/>
      <c r="AW56" s="3306"/>
      <c r="AX56" s="3306"/>
      <c r="AY56" s="3306"/>
      <c r="AZ56" s="3306"/>
      <c r="BA56" s="3306"/>
      <c r="BB56" s="3306"/>
      <c r="BC56" s="3306"/>
      <c r="BD56" s="3306"/>
      <c r="BE56" s="1565">
        <f>MyTimestamp(AH56)</f>
        <v/>
      </c>
      <c r="BF56" s="3315"/>
      <c r="BG56" s="3316">
        <f>MyTimestamp(AH56)</f>
        <v/>
      </c>
      <c r="BH56" s="3317"/>
      <c r="BI56" s="2471"/>
      <c r="BJ56" s="3306"/>
      <c r="BK56" s="3307"/>
      <c r="BL56" s="3306"/>
      <c r="BM56" s="3367"/>
      <c r="BN56" s="3307"/>
      <c r="BO56" s="3306"/>
      <c r="BP56" s="3306"/>
      <c r="BQ56" s="3306"/>
      <c r="BR56" s="1478"/>
      <c r="BS56" s="5724"/>
      <c r="BT56" s="5647"/>
      <c r="BU56" s="1584"/>
      <c r="BV56" s="38"/>
      <c r="BW56" s="7540"/>
      <c r="BX56" s="7564"/>
      <c r="BY56" s="3313"/>
      <c r="BZ56" s="2373"/>
      <c r="CA56" s="2374"/>
      <c r="CB56" s="2375"/>
      <c r="CC56" s="2376"/>
      <c r="CD56" s="2377"/>
      <c r="CE56" s="2376"/>
      <c r="CF56" s="2376"/>
      <c r="CG56" s="2376"/>
      <c r="CH56" s="2377"/>
      <c r="CI56" s="2377"/>
      <c r="CJ56" s="2377"/>
      <c r="CK56" s="2377"/>
      <c r="CL56" s="2376"/>
      <c r="CM56" s="2377"/>
      <c r="CN56" s="2376"/>
      <c r="CO56" s="2376"/>
      <c r="CP56" s="2376"/>
      <c r="CQ56" s="2377"/>
      <c r="CR56" s="2377"/>
      <c r="CS56" s="2377"/>
      <c r="CT56" s="2377"/>
      <c r="CU56" s="2376"/>
      <c r="CV56" s="2378"/>
      <c r="CW56" s="2376"/>
      <c r="CX56" s="2376"/>
      <c r="CY56" s="2376"/>
      <c r="CZ56" s="2377"/>
      <c r="DA56" s="2377"/>
      <c r="DB56" s="2377"/>
      <c r="DC56" s="2377"/>
    </row>
    <row r="57" customHeight="1" ht="12.75" x14ac:dyDescent="0.2">
      <c r="A57" s="1584"/>
      <c r="B57" s="2385"/>
      <c r="C57" s="3303"/>
      <c r="D57" s="3307">
        <f>IF(ISNUMBER(FIND("EN",B57)),IF(ISNUMBER(FIND("FCC",B57)),IF(ISNUMBER(FIND("ISED",B57)),CONCATENATE(Overview!$V$10,";",Overview!$S$11,";",Overview!$S$12),CONCATENATE(Overview!$V$10,";",Overview!$S$11)),IF(ISNUMBER(FIND("ISED",B57)),CONCATENATE(Overview!$V$10,";",Overview!$S$12),Overview!$V$10)),IF(ISNUMBER(FIND("FCC",B57)),IF(ISNUMBER(FIND("ISED",B57)),CONCATENATE(Overview!$S$11,";",Overview!$S$12),"IEEE Std 1528™"),Overview!$S$12))</f>
        <v/>
      </c>
      <c r="E57" s="3307">
        <f>IF(ISNUMBER(FIND("EN",B57)),IF(ISNUMBER(FIND("FCC",B57)),IF(ISNUMBER(FIND("ISED",B57)),CONCATENATE(Overview!$AB$10,";",Overview!$Y$11,";",Overview!$Y$12),CONCATENATE(Overview!$AB$10,";",Overview!$Y$11)),IF(ISNUMBER(FIND("ISED",B57)),CONCATENATE(Overview!$AB$10,";",Overview!$Y$12),Overview!$AB$10)),IF(ISNUMBER(FIND("FCC",B57)),IF(ISNUMBER(FIND("ISED",B57)),CONCATENATE(Overview!$Y$11,";",Overview!$Y$12),"IEEE Std 1528™"),Overview!$Y$12))</f>
        <v/>
      </c>
      <c r="F57" s="672"/>
      <c r="G57" s="2396"/>
      <c r="H57" s="3306"/>
      <c r="I57" s="3306"/>
      <c r="J57" s="2466" t="inlineStr">
        <is>
          <t>LTE</t>
        </is>
      </c>
      <c r="K57" s="2466" t="inlineStr">
        <is>
          <t>FDD1</t>
        </is>
      </c>
      <c r="L57" s="3306"/>
      <c r="M57" s="2466">
        <v>15</v>
      </c>
      <c r="N57" s="2467" t="inlineStr">
        <is>
          <t>16QAM</t>
        </is>
      </c>
      <c r="O57" s="2470"/>
      <c r="P57" s="2470"/>
      <c r="Q57" s="2468">
        <v>50</v>
      </c>
      <c r="R57" s="2469">
        <v>39</v>
      </c>
      <c r="S57" s="2468"/>
      <c r="T57" s="2466">
        <v>18075</v>
      </c>
      <c r="U57" s="2466">
        <v>1927.5</v>
      </c>
      <c r="V57" s="3306"/>
      <c r="W57" s="3306"/>
      <c r="X57" s="3306"/>
      <c r="Y57" s="3306"/>
      <c r="Z57" s="3306"/>
      <c r="AA57" s="3306"/>
      <c r="AB57" s="3306"/>
      <c r="AC57" s="3306"/>
      <c r="AD57" s="3306"/>
      <c r="AE57" s="3306"/>
      <c r="AF57" s="3306"/>
      <c r="AG57" s="807"/>
      <c r="AH57" s="374"/>
      <c r="AI57" s="3306"/>
      <c r="AJ57" s="3306"/>
      <c r="AK57" s="3306"/>
      <c r="AL57" s="3306"/>
      <c r="AM57" s="3306"/>
      <c r="AN57" s="3306"/>
      <c r="AO57" s="3306"/>
      <c r="AP57" s="3306"/>
      <c r="AQ57" s="3306"/>
      <c r="AR57" s="3306"/>
      <c r="AS57" s="3306"/>
      <c r="AT57" s="3306"/>
      <c r="AU57" s="3306"/>
      <c r="AV57" s="3306"/>
      <c r="AW57" s="3306"/>
      <c r="AX57" s="3306"/>
      <c r="AY57" s="3306"/>
      <c r="AZ57" s="3306"/>
      <c r="BA57" s="3306"/>
      <c r="BB57" s="3306"/>
      <c r="BC57" s="3306"/>
      <c r="BD57" s="3306"/>
      <c r="BE57" s="1565">
        <f>MyTimestamp(AH57)</f>
        <v/>
      </c>
      <c r="BF57" s="3315"/>
      <c r="BG57" s="3316">
        <f>MyTimestamp(AH57)</f>
        <v/>
      </c>
      <c r="BH57" s="3317"/>
      <c r="BI57" s="2471"/>
      <c r="BJ57" s="3306"/>
      <c r="BK57" s="3307"/>
      <c r="BL57" s="3306"/>
      <c r="BM57" s="3367"/>
      <c r="BN57" s="3307"/>
      <c r="BO57" s="3306"/>
      <c r="BP57" s="3306"/>
      <c r="BQ57" s="3306"/>
      <c r="BR57" s="1478"/>
      <c r="BS57" s="5724"/>
      <c r="BT57" s="5647"/>
      <c r="BU57" s="1584"/>
      <c r="BV57" s="38"/>
      <c r="BW57" s="7540"/>
      <c r="BX57" s="7564"/>
      <c r="BY57" s="3313"/>
      <c r="BZ57" s="2373"/>
      <c r="CA57" s="2374"/>
      <c r="CB57" s="2375"/>
      <c r="CC57" s="2376"/>
      <c r="CD57" s="2377"/>
      <c r="CE57" s="2376"/>
      <c r="CF57" s="2376"/>
      <c r="CG57" s="2376"/>
      <c r="CH57" s="2377"/>
      <c r="CI57" s="2377"/>
      <c r="CJ57" s="2377"/>
      <c r="CK57" s="2377"/>
      <c r="CL57" s="2376"/>
      <c r="CM57" s="2377"/>
      <c r="CN57" s="2376"/>
      <c r="CO57" s="2376"/>
      <c r="CP57" s="2376"/>
      <c r="CQ57" s="2377"/>
      <c r="CR57" s="2377"/>
      <c r="CS57" s="2377"/>
      <c r="CT57" s="2377"/>
      <c r="CU57" s="2376"/>
      <c r="CV57" s="2378"/>
      <c r="CW57" s="2376"/>
      <c r="CX57" s="2376"/>
      <c r="CY57" s="2376"/>
      <c r="CZ57" s="2377"/>
      <c r="DA57" s="2377"/>
      <c r="DB57" s="2377"/>
      <c r="DC57" s="2377"/>
    </row>
    <row r="58" customHeight="1" ht="12.75" x14ac:dyDescent="0.2">
      <c r="A58" s="1584"/>
      <c r="B58" s="2385"/>
      <c r="C58" s="3303"/>
      <c r="D58" s="3307">
        <f>IF(ISNUMBER(FIND("EN",B58)),IF(ISNUMBER(FIND("FCC",B58)),IF(ISNUMBER(FIND("ISED",B58)),CONCATENATE(Overview!$V$10,";",Overview!$S$11,";",Overview!$S$12),CONCATENATE(Overview!$V$10,";",Overview!$S$11)),IF(ISNUMBER(FIND("ISED",B58)),CONCATENATE(Overview!$V$10,";",Overview!$S$12),Overview!$V$10)),IF(ISNUMBER(FIND("FCC",B58)),IF(ISNUMBER(FIND("ISED",B58)),CONCATENATE(Overview!$S$11,";",Overview!$S$12),"IEEE Std 1528™"),Overview!$S$12))</f>
        <v/>
      </c>
      <c r="E58" s="3307">
        <f>IF(ISNUMBER(FIND("EN",B58)),IF(ISNUMBER(FIND("FCC",B58)),IF(ISNUMBER(FIND("ISED",B58)),CONCATENATE(Overview!$AB$10,";",Overview!$Y$11,";",Overview!$Y$12),CONCATENATE(Overview!$AB$10,";",Overview!$Y$11)),IF(ISNUMBER(FIND("ISED",B58)),CONCATENATE(Overview!$AB$10,";",Overview!$Y$12),Overview!$AB$10)),IF(ISNUMBER(FIND("FCC",B58)),IF(ISNUMBER(FIND("ISED",B58)),CONCATENATE(Overview!$Y$11,";",Overview!$Y$12),"IEEE Std 1528™"),Overview!$Y$12))</f>
        <v/>
      </c>
      <c r="F58" s="672"/>
      <c r="G58" s="2396"/>
      <c r="H58" s="3306"/>
      <c r="I58" s="3306"/>
      <c r="J58" s="2466" t="inlineStr">
        <is>
          <t>LTE</t>
        </is>
      </c>
      <c r="K58" s="2466" t="inlineStr">
        <is>
          <t>FDD1</t>
        </is>
      </c>
      <c r="L58" s="3306"/>
      <c r="M58" s="2466">
        <v>15</v>
      </c>
      <c r="N58" s="2467" t="inlineStr">
        <is>
          <t>16QAM</t>
        </is>
      </c>
      <c r="O58" s="2470"/>
      <c r="P58" s="2470"/>
      <c r="Q58" s="2468">
        <v>75</v>
      </c>
      <c r="R58" s="2469">
        <v>0</v>
      </c>
      <c r="S58" s="2468"/>
      <c r="T58" s="2466">
        <v>18075</v>
      </c>
      <c r="U58" s="2466">
        <v>1927.5</v>
      </c>
      <c r="V58" s="3306"/>
      <c r="W58" s="3306"/>
      <c r="X58" s="3306"/>
      <c r="Y58" s="3306"/>
      <c r="Z58" s="3306"/>
      <c r="AA58" s="3306"/>
      <c r="AB58" s="3306"/>
      <c r="AC58" s="3306"/>
      <c r="AD58" s="3306"/>
      <c r="AE58" s="3306"/>
      <c r="AF58" s="3306"/>
      <c r="AG58" s="807"/>
      <c r="AH58" s="374"/>
      <c r="AI58" s="3306"/>
      <c r="AJ58" s="3306"/>
      <c r="AK58" s="3306"/>
      <c r="AL58" s="3306"/>
      <c r="AM58" s="3306"/>
      <c r="AN58" s="3306"/>
      <c r="AO58" s="3306"/>
      <c r="AP58" s="3306"/>
      <c r="AQ58" s="3306"/>
      <c r="AR58" s="3306"/>
      <c r="AS58" s="3306"/>
      <c r="AT58" s="3306"/>
      <c r="AU58" s="3306"/>
      <c r="AV58" s="3306"/>
      <c r="AW58" s="3306"/>
      <c r="AX58" s="3306"/>
      <c r="AY58" s="3306"/>
      <c r="AZ58" s="3306"/>
      <c r="BA58" s="3306"/>
      <c r="BB58" s="3306"/>
      <c r="BC58" s="3306"/>
      <c r="BD58" s="3306"/>
      <c r="BE58" s="1565">
        <f>MyTimestamp(AH58)</f>
        <v/>
      </c>
      <c r="BF58" s="3315"/>
      <c r="BG58" s="3316">
        <f>MyTimestamp(AH58)</f>
        <v/>
      </c>
      <c r="BH58" s="3317"/>
      <c r="BI58" s="2471"/>
      <c r="BJ58" s="3306"/>
      <c r="BK58" s="3307"/>
      <c r="BL58" s="3306"/>
      <c r="BM58" s="3367"/>
      <c r="BN58" s="3307"/>
      <c r="BO58" s="3306"/>
      <c r="BP58" s="3306"/>
      <c r="BQ58" s="3306"/>
      <c r="BR58" s="1478"/>
      <c r="BS58" s="5724"/>
      <c r="BT58" s="5647"/>
      <c r="BU58" s="1584"/>
      <c r="BV58" s="38"/>
      <c r="BW58" s="7540"/>
      <c r="BX58" s="7564"/>
      <c r="BY58" s="3313"/>
      <c r="BZ58" s="2373"/>
      <c r="CA58" s="2374"/>
      <c r="CB58" s="2375"/>
      <c r="CC58" s="2376"/>
      <c r="CD58" s="2377"/>
      <c r="CE58" s="2376"/>
      <c r="CF58" s="2376"/>
      <c r="CG58" s="2376"/>
      <c r="CH58" s="2377"/>
      <c r="CI58" s="2377"/>
      <c r="CJ58" s="2377"/>
      <c r="CK58" s="2377"/>
      <c r="CL58" s="2376"/>
      <c r="CM58" s="2377"/>
      <c r="CN58" s="2376"/>
      <c r="CO58" s="2376"/>
      <c r="CP58" s="2376"/>
      <c r="CQ58" s="2377"/>
      <c r="CR58" s="2377"/>
      <c r="CS58" s="2377"/>
      <c r="CT58" s="2377"/>
      <c r="CU58" s="2376"/>
      <c r="CV58" s="2378"/>
      <c r="CW58" s="2376"/>
      <c r="CX58" s="2376"/>
      <c r="CY58" s="2376"/>
      <c r="CZ58" s="2377"/>
      <c r="DA58" s="2377"/>
      <c r="DB58" s="2377"/>
      <c r="DC58" s="2377"/>
    </row>
    <row r="59" customHeight="1" ht="12.75" x14ac:dyDescent="0.2">
      <c r="A59" s="1584"/>
      <c r="B59" s="2385"/>
      <c r="C59" s="3303"/>
      <c r="D59" s="3307">
        <f>IF(ISNUMBER(FIND("EN",B59)),IF(ISNUMBER(FIND("FCC",B59)),IF(ISNUMBER(FIND("ISED",B59)),CONCATENATE(Overview!$V$10,";",Overview!$S$11,";",Overview!$S$12),CONCATENATE(Overview!$V$10,";",Overview!$S$11)),IF(ISNUMBER(FIND("ISED",B59)),CONCATENATE(Overview!$V$10,";",Overview!$S$12),Overview!$V$10)),IF(ISNUMBER(FIND("FCC",B59)),IF(ISNUMBER(FIND("ISED",B59)),CONCATENATE(Overview!$S$11,";",Overview!$S$12),"IEEE Std 1528™"),Overview!$S$12))</f>
        <v/>
      </c>
      <c r="E59" s="3307">
        <f>IF(ISNUMBER(FIND("EN",B59)),IF(ISNUMBER(FIND("FCC",B59)),IF(ISNUMBER(FIND("ISED",B59)),CONCATENATE(Overview!$AB$10,";",Overview!$Y$11,";",Overview!$Y$12),CONCATENATE(Overview!$AB$10,";",Overview!$Y$11)),IF(ISNUMBER(FIND("ISED",B59)),CONCATENATE(Overview!$AB$10,";",Overview!$Y$12),Overview!$AB$10)),IF(ISNUMBER(FIND("FCC",B59)),IF(ISNUMBER(FIND("ISED",B59)),CONCATENATE(Overview!$Y$11,";",Overview!$Y$12),"IEEE Std 1528™"),Overview!$Y$12))</f>
        <v/>
      </c>
      <c r="F59" s="672"/>
      <c r="G59" s="2396"/>
      <c r="H59" s="3306"/>
      <c r="I59" s="3306"/>
      <c r="J59" s="2466" t="inlineStr">
        <is>
          <t>LTE</t>
        </is>
      </c>
      <c r="K59" s="2466" t="inlineStr">
        <is>
          <t>FDD1</t>
        </is>
      </c>
      <c r="L59" s="3306"/>
      <c r="M59" s="2466">
        <v>15</v>
      </c>
      <c r="N59" s="2467" t="inlineStr">
        <is>
          <t>QPSK</t>
        </is>
      </c>
      <c r="O59" s="2470"/>
      <c r="P59" s="2470"/>
      <c r="Q59" s="2468">
        <v>1</v>
      </c>
      <c r="R59" s="2469">
        <v>0</v>
      </c>
      <c r="S59" s="2468"/>
      <c r="T59" s="2466">
        <v>18300</v>
      </c>
      <c r="U59" s="2466">
        <v>1950</v>
      </c>
      <c r="V59" s="3306"/>
      <c r="W59" s="3306"/>
      <c r="X59" s="3306"/>
      <c r="Y59" s="3306"/>
      <c r="Z59" s="3306"/>
      <c r="AA59" s="3306"/>
      <c r="AB59" s="3306"/>
      <c r="AC59" s="3306"/>
      <c r="AD59" s="3306"/>
      <c r="AE59" s="3306"/>
      <c r="AF59" s="3306"/>
      <c r="AG59" s="807"/>
      <c r="AH59" s="374"/>
      <c r="AI59" s="3306"/>
      <c r="AJ59" s="3306"/>
      <c r="AK59" s="3306"/>
      <c r="AL59" s="3306"/>
      <c r="AM59" s="3306"/>
      <c r="AN59" s="3306"/>
      <c r="AO59" s="3306"/>
      <c r="AP59" s="3306"/>
      <c r="AQ59" s="3306"/>
      <c r="AR59" s="3306"/>
      <c r="AS59" s="3306"/>
      <c r="AT59" s="3306"/>
      <c r="AU59" s="3306"/>
      <c r="AV59" s="3306"/>
      <c r="AW59" s="3306"/>
      <c r="AX59" s="3306"/>
      <c r="AY59" s="3306"/>
      <c r="AZ59" s="3306"/>
      <c r="BA59" s="3306"/>
      <c r="BB59" s="3306"/>
      <c r="BC59" s="3306"/>
      <c r="BD59" s="3306"/>
      <c r="BE59" s="1565">
        <f>MyTimestamp(AH59)</f>
        <v/>
      </c>
      <c r="BF59" s="3315"/>
      <c r="BG59" s="3316">
        <f>MyTimestamp(AH59)</f>
        <v/>
      </c>
      <c r="BH59" s="3317"/>
      <c r="BI59" s="2471"/>
      <c r="BJ59" s="3306"/>
      <c r="BK59" s="3307"/>
      <c r="BL59" s="3306"/>
      <c r="BM59" s="3367"/>
      <c r="BN59" s="3307"/>
      <c r="BO59" s="3306"/>
      <c r="BP59" s="3306"/>
      <c r="BQ59" s="3306"/>
      <c r="BR59" s="1478"/>
      <c r="BS59" s="5724"/>
      <c r="BT59" s="5647"/>
      <c r="BU59" s="1584"/>
      <c r="BV59" s="38"/>
      <c r="BW59" s="7540"/>
      <c r="BX59" s="7564"/>
      <c r="BY59" s="3313"/>
      <c r="BZ59" s="2373"/>
      <c r="CA59" s="2374"/>
      <c r="CB59" s="2375"/>
      <c r="CC59" s="2376"/>
      <c r="CD59" s="2377"/>
      <c r="CE59" s="2376"/>
      <c r="CF59" s="2376"/>
      <c r="CG59" s="2376"/>
      <c r="CH59" s="2377"/>
      <c r="CI59" s="2377"/>
      <c r="CJ59" s="2377"/>
      <c r="CK59" s="2377"/>
      <c r="CL59" s="2376"/>
      <c r="CM59" s="2377"/>
      <c r="CN59" s="2376"/>
      <c r="CO59" s="2376"/>
      <c r="CP59" s="2376"/>
      <c r="CQ59" s="2377"/>
      <c r="CR59" s="2377"/>
      <c r="CS59" s="2377"/>
      <c r="CT59" s="2377"/>
      <c r="CU59" s="2376"/>
      <c r="CV59" s="2378"/>
      <c r="CW59" s="2376"/>
      <c r="CX59" s="2376"/>
      <c r="CY59" s="2376"/>
      <c r="CZ59" s="2377"/>
      <c r="DA59" s="2377"/>
      <c r="DB59" s="2377"/>
      <c r="DC59" s="2377"/>
    </row>
    <row r="60" customHeight="1" ht="12.75" x14ac:dyDescent="0.2">
      <c r="A60" s="1584"/>
      <c r="B60" s="2385"/>
      <c r="C60" s="3303"/>
      <c r="D60" s="3307">
        <f>IF(ISNUMBER(FIND("EN",B60)),IF(ISNUMBER(FIND("FCC",B60)),IF(ISNUMBER(FIND("ISED",B60)),CONCATENATE(Overview!$V$10,";",Overview!$S$11,";",Overview!$S$12),CONCATENATE(Overview!$V$10,";",Overview!$S$11)),IF(ISNUMBER(FIND("ISED",B60)),CONCATENATE(Overview!$V$10,";",Overview!$S$12),Overview!$V$10)),IF(ISNUMBER(FIND("FCC",B60)),IF(ISNUMBER(FIND("ISED",B60)),CONCATENATE(Overview!$S$11,";",Overview!$S$12),"IEEE Std 1528™"),Overview!$S$12))</f>
        <v/>
      </c>
      <c r="E60" s="3307">
        <f>IF(ISNUMBER(FIND("EN",B60)),IF(ISNUMBER(FIND("FCC",B60)),IF(ISNUMBER(FIND("ISED",B60)),CONCATENATE(Overview!$AB$10,";",Overview!$Y$11,";",Overview!$Y$12),CONCATENATE(Overview!$AB$10,";",Overview!$Y$11)),IF(ISNUMBER(FIND("ISED",B60)),CONCATENATE(Overview!$AB$10,";",Overview!$Y$12),Overview!$AB$10)),IF(ISNUMBER(FIND("FCC",B60)),IF(ISNUMBER(FIND("ISED",B60)),CONCATENATE(Overview!$Y$11,";",Overview!$Y$12),"IEEE Std 1528™"),Overview!$Y$12))</f>
        <v/>
      </c>
      <c r="F60" s="672"/>
      <c r="G60" s="2396"/>
      <c r="H60" s="3306"/>
      <c r="I60" s="3306"/>
      <c r="J60" s="2466" t="inlineStr">
        <is>
          <t>LTE</t>
        </is>
      </c>
      <c r="K60" s="2466" t="inlineStr">
        <is>
          <t>FDD1</t>
        </is>
      </c>
      <c r="L60" s="3306"/>
      <c r="M60" s="2466">
        <v>15</v>
      </c>
      <c r="N60" s="2467" t="inlineStr">
        <is>
          <t>QPSK</t>
        </is>
      </c>
      <c r="O60" s="2470"/>
      <c r="P60" s="2470"/>
      <c r="Q60" s="2468">
        <v>1</v>
      </c>
      <c r="R60" s="2469">
        <v>37</v>
      </c>
      <c r="S60" s="2468"/>
      <c r="T60" s="2466">
        <v>18300</v>
      </c>
      <c r="U60" s="2466">
        <v>1950</v>
      </c>
      <c r="V60" s="3306"/>
      <c r="W60" s="3306"/>
      <c r="X60" s="3306"/>
      <c r="Y60" s="3306"/>
      <c r="Z60" s="3306"/>
      <c r="AA60" s="3306"/>
      <c r="AB60" s="3306"/>
      <c r="AC60" s="3306"/>
      <c r="AD60" s="3306"/>
      <c r="AE60" s="3306"/>
      <c r="AF60" s="3306"/>
      <c r="AG60" s="807"/>
      <c r="AH60" s="374"/>
      <c r="AI60" s="3306"/>
      <c r="AJ60" s="3306"/>
      <c r="AK60" s="3306"/>
      <c r="AL60" s="3306"/>
      <c r="AM60" s="3306"/>
      <c r="AN60" s="3306"/>
      <c r="AO60" s="3306"/>
      <c r="AP60" s="3306"/>
      <c r="AQ60" s="3306"/>
      <c r="AR60" s="3306"/>
      <c r="AS60" s="3306"/>
      <c r="AT60" s="3306"/>
      <c r="AU60" s="3306"/>
      <c r="AV60" s="3306"/>
      <c r="AW60" s="3306"/>
      <c r="AX60" s="3306"/>
      <c r="AY60" s="3306"/>
      <c r="AZ60" s="3306"/>
      <c r="BA60" s="3306"/>
      <c r="BB60" s="3306"/>
      <c r="BC60" s="3306"/>
      <c r="BD60" s="3306"/>
      <c r="BE60" s="1565">
        <f>MyTimestamp(AH60)</f>
        <v/>
      </c>
      <c r="BF60" s="3315"/>
      <c r="BG60" s="3316">
        <f>MyTimestamp(AH60)</f>
        <v/>
      </c>
      <c r="BH60" s="3317"/>
      <c r="BI60" s="2471"/>
      <c r="BJ60" s="3306"/>
      <c r="BK60" s="3307"/>
      <c r="BL60" s="3306"/>
      <c r="BM60" s="3367"/>
      <c r="BN60" s="3307"/>
      <c r="BO60" s="3306"/>
      <c r="BP60" s="3306"/>
      <c r="BQ60" s="3306"/>
      <c r="BR60" s="1478"/>
      <c r="BS60" s="5724"/>
      <c r="BT60" s="5647"/>
      <c r="BU60" s="1584"/>
      <c r="BV60" s="38"/>
      <c r="BW60" s="7540"/>
      <c r="BX60" s="7564"/>
      <c r="BY60" s="3313"/>
      <c r="BZ60" s="2373"/>
      <c r="CA60" s="2374"/>
      <c r="CB60" s="2375"/>
      <c r="CC60" s="2376"/>
      <c r="CD60" s="2377"/>
      <c r="CE60" s="2376"/>
      <c r="CF60" s="2376"/>
      <c r="CG60" s="2376"/>
      <c r="CH60" s="2377"/>
      <c r="CI60" s="2377"/>
      <c r="CJ60" s="2377"/>
      <c r="CK60" s="2377"/>
      <c r="CL60" s="2376"/>
      <c r="CM60" s="2377"/>
      <c r="CN60" s="2376"/>
      <c r="CO60" s="2376"/>
      <c r="CP60" s="2376"/>
      <c r="CQ60" s="2377"/>
      <c r="CR60" s="2377"/>
      <c r="CS60" s="2377"/>
      <c r="CT60" s="2377"/>
      <c r="CU60" s="2376"/>
      <c r="CV60" s="2378"/>
      <c r="CW60" s="2376"/>
      <c r="CX60" s="2376"/>
      <c r="CY60" s="2376"/>
      <c r="CZ60" s="2377"/>
      <c r="DA60" s="2377"/>
      <c r="DB60" s="2377"/>
      <c r="DC60" s="2377"/>
    </row>
    <row r="61" customHeight="1" ht="12.75" x14ac:dyDescent="0.2">
      <c r="A61" s="1584"/>
      <c r="B61" s="2385"/>
      <c r="C61" s="3303"/>
      <c r="D61" s="3307">
        <f>IF(ISNUMBER(FIND("EN",B61)),IF(ISNUMBER(FIND("FCC",B61)),IF(ISNUMBER(FIND("ISED",B61)),CONCATENATE(Overview!$V$10,";",Overview!$S$11,";",Overview!$S$12),CONCATENATE(Overview!$V$10,";",Overview!$S$11)),IF(ISNUMBER(FIND("ISED",B61)),CONCATENATE(Overview!$V$10,";",Overview!$S$12),Overview!$V$10)),IF(ISNUMBER(FIND("FCC",B61)),IF(ISNUMBER(FIND("ISED",B61)),CONCATENATE(Overview!$S$11,";",Overview!$S$12),"IEEE Std 1528™"),Overview!$S$12))</f>
        <v/>
      </c>
      <c r="E61" s="3307">
        <f>IF(ISNUMBER(FIND("EN",B61)),IF(ISNUMBER(FIND("FCC",B61)),IF(ISNUMBER(FIND("ISED",B61)),CONCATENATE(Overview!$AB$10,";",Overview!$Y$11,";",Overview!$Y$12),CONCATENATE(Overview!$AB$10,";",Overview!$Y$11)),IF(ISNUMBER(FIND("ISED",B61)),CONCATENATE(Overview!$AB$10,";",Overview!$Y$12),Overview!$AB$10)),IF(ISNUMBER(FIND("FCC",B61)),IF(ISNUMBER(FIND("ISED",B61)),CONCATENATE(Overview!$Y$11,";",Overview!$Y$12),"IEEE Std 1528™"),Overview!$Y$12))</f>
        <v/>
      </c>
      <c r="F61" s="672"/>
      <c r="G61" s="2396"/>
      <c r="H61" s="3306"/>
      <c r="I61" s="3306"/>
      <c r="J61" s="2466" t="inlineStr">
        <is>
          <t>LTE</t>
        </is>
      </c>
      <c r="K61" s="2466" t="inlineStr">
        <is>
          <t>FDD1</t>
        </is>
      </c>
      <c r="L61" s="3306"/>
      <c r="M61" s="2466">
        <v>15</v>
      </c>
      <c r="N61" s="2467" t="inlineStr">
        <is>
          <t>QPSK</t>
        </is>
      </c>
      <c r="O61" s="2470"/>
      <c r="P61" s="2470"/>
      <c r="Q61" s="2468">
        <v>1</v>
      </c>
      <c r="R61" s="2469">
        <v>74</v>
      </c>
      <c r="S61" s="2468"/>
      <c r="T61" s="2466">
        <v>18300</v>
      </c>
      <c r="U61" s="2466">
        <v>1950</v>
      </c>
      <c r="V61" s="3306"/>
      <c r="W61" s="3306"/>
      <c r="X61" s="3306"/>
      <c r="Y61" s="3306"/>
      <c r="Z61" s="3306"/>
      <c r="AA61" s="3306"/>
      <c r="AB61" s="3306"/>
      <c r="AC61" s="3306"/>
      <c r="AD61" s="3306"/>
      <c r="AE61" s="3306"/>
      <c r="AF61" s="3306"/>
      <c r="AG61" s="807"/>
      <c r="AH61" s="374"/>
      <c r="AI61" s="3306"/>
      <c r="AJ61" s="3306"/>
      <c r="AK61" s="3306"/>
      <c r="AL61" s="3306"/>
      <c r="AM61" s="3306"/>
      <c r="AN61" s="3306"/>
      <c r="AO61" s="3306"/>
      <c r="AP61" s="3306"/>
      <c r="AQ61" s="3306"/>
      <c r="AR61" s="3306"/>
      <c r="AS61" s="3306"/>
      <c r="AT61" s="3306"/>
      <c r="AU61" s="3306"/>
      <c r="AV61" s="3306"/>
      <c r="AW61" s="3306"/>
      <c r="AX61" s="3306"/>
      <c r="AY61" s="3306"/>
      <c r="AZ61" s="3306"/>
      <c r="BA61" s="3306"/>
      <c r="BB61" s="3306"/>
      <c r="BC61" s="3306"/>
      <c r="BD61" s="3306"/>
      <c r="BE61" s="1565">
        <f>MyTimestamp(AH61)</f>
        <v/>
      </c>
      <c r="BF61" s="3315"/>
      <c r="BG61" s="3316">
        <f>MyTimestamp(AH61)</f>
        <v/>
      </c>
      <c r="BH61" s="3317"/>
      <c r="BI61" s="2471"/>
      <c r="BJ61" s="3306"/>
      <c r="BK61" s="3307"/>
      <c r="BL61" s="3306"/>
      <c r="BM61" s="3367"/>
      <c r="BN61" s="3307"/>
      <c r="BO61" s="3306"/>
      <c r="BP61" s="3306"/>
      <c r="BQ61" s="3306"/>
      <c r="BR61" s="1478"/>
      <c r="BS61" s="5724"/>
      <c r="BT61" s="5647"/>
      <c r="BU61" s="1584"/>
      <c r="BV61" s="38"/>
      <c r="BW61" s="7540"/>
      <c r="BX61" s="7564"/>
      <c r="BY61" s="3313"/>
      <c r="BZ61" s="2373"/>
      <c r="CA61" s="2374"/>
      <c r="CB61" s="2375"/>
      <c r="CC61" s="2376"/>
      <c r="CD61" s="2377"/>
      <c r="CE61" s="2376"/>
      <c r="CF61" s="2376"/>
      <c r="CG61" s="2376"/>
      <c r="CH61" s="2377"/>
      <c r="CI61" s="2377"/>
      <c r="CJ61" s="2377"/>
      <c r="CK61" s="2377"/>
      <c r="CL61" s="2376"/>
      <c r="CM61" s="2377"/>
      <c r="CN61" s="2376"/>
      <c r="CO61" s="2376"/>
      <c r="CP61" s="2376"/>
      <c r="CQ61" s="2377"/>
      <c r="CR61" s="2377"/>
      <c r="CS61" s="2377"/>
      <c r="CT61" s="2377"/>
      <c r="CU61" s="2376"/>
      <c r="CV61" s="2378"/>
      <c r="CW61" s="2376"/>
      <c r="CX61" s="2376"/>
      <c r="CY61" s="2376"/>
      <c r="CZ61" s="2377"/>
      <c r="DA61" s="2377"/>
      <c r="DB61" s="2377"/>
      <c r="DC61" s="2377"/>
    </row>
    <row r="62" customHeight="1" ht="12.75" x14ac:dyDescent="0.2">
      <c r="A62" s="1584"/>
      <c r="B62" s="2385"/>
      <c r="C62" s="3303"/>
      <c r="D62" s="3307">
        <f>IF(ISNUMBER(FIND("EN",B62)),IF(ISNUMBER(FIND("FCC",B62)),IF(ISNUMBER(FIND("ISED",B62)),CONCATENATE(Overview!$V$10,";",Overview!$S$11,";",Overview!$S$12),CONCATENATE(Overview!$V$10,";",Overview!$S$11)),IF(ISNUMBER(FIND("ISED",B62)),CONCATENATE(Overview!$V$10,";",Overview!$S$12),Overview!$V$10)),IF(ISNUMBER(FIND("FCC",B62)),IF(ISNUMBER(FIND("ISED",B62)),CONCATENATE(Overview!$S$11,";",Overview!$S$12),"IEEE Std 1528™"),Overview!$S$12))</f>
        <v/>
      </c>
      <c r="E62" s="3307">
        <f>IF(ISNUMBER(FIND("EN",B62)),IF(ISNUMBER(FIND("FCC",B62)),IF(ISNUMBER(FIND("ISED",B62)),CONCATENATE(Overview!$AB$10,";",Overview!$Y$11,";",Overview!$Y$12),CONCATENATE(Overview!$AB$10,";",Overview!$Y$11)),IF(ISNUMBER(FIND("ISED",B62)),CONCATENATE(Overview!$AB$10,";",Overview!$Y$12),Overview!$AB$10)),IF(ISNUMBER(FIND("FCC",B62)),IF(ISNUMBER(FIND("ISED",B62)),CONCATENATE(Overview!$Y$11,";",Overview!$Y$12),"IEEE Std 1528™"),Overview!$Y$12))</f>
        <v/>
      </c>
      <c r="F62" s="672"/>
      <c r="G62" s="2396"/>
      <c r="H62" s="3306"/>
      <c r="I62" s="3306"/>
      <c r="J62" s="2466" t="inlineStr">
        <is>
          <t>LTE</t>
        </is>
      </c>
      <c r="K62" s="2466" t="inlineStr">
        <is>
          <t>FDD1</t>
        </is>
      </c>
      <c r="L62" s="3306"/>
      <c r="M62" s="2466">
        <v>15</v>
      </c>
      <c r="N62" s="2467" t="inlineStr">
        <is>
          <t>QPSK</t>
        </is>
      </c>
      <c r="O62" s="2470"/>
      <c r="P62" s="2470"/>
      <c r="Q62" s="2468">
        <v>36</v>
      </c>
      <c r="R62" s="2469">
        <v>0</v>
      </c>
      <c r="S62" s="2468"/>
      <c r="T62" s="2466">
        <v>18300</v>
      </c>
      <c r="U62" s="2466">
        <v>1950</v>
      </c>
      <c r="V62" s="3306"/>
      <c r="W62" s="3306"/>
      <c r="X62" s="3306"/>
      <c r="Y62" s="3306"/>
      <c r="Z62" s="3306"/>
      <c r="AA62" s="3306"/>
      <c r="AB62" s="3306"/>
      <c r="AC62" s="3306"/>
      <c r="AD62" s="3306"/>
      <c r="AE62" s="3306"/>
      <c r="AF62" s="3306"/>
      <c r="AG62" s="807"/>
      <c r="AH62" s="374"/>
      <c r="AI62" s="3306"/>
      <c r="AJ62" s="3306"/>
      <c r="AK62" s="3306"/>
      <c r="AL62" s="3306"/>
      <c r="AM62" s="3306"/>
      <c r="AN62" s="3306"/>
      <c r="AO62" s="3306"/>
      <c r="AP62" s="3306"/>
      <c r="AQ62" s="3306"/>
      <c r="AR62" s="3306"/>
      <c r="AS62" s="3306"/>
      <c r="AT62" s="3306"/>
      <c r="AU62" s="3306"/>
      <c r="AV62" s="3306"/>
      <c r="AW62" s="3306"/>
      <c r="AX62" s="3306"/>
      <c r="AY62" s="3306"/>
      <c r="AZ62" s="3306"/>
      <c r="BA62" s="3306"/>
      <c r="BB62" s="3306"/>
      <c r="BC62" s="3306"/>
      <c r="BD62" s="3306"/>
      <c r="BE62" s="1565">
        <f>MyTimestamp(AH62)</f>
        <v/>
      </c>
      <c r="BF62" s="3315"/>
      <c r="BG62" s="3316">
        <f>MyTimestamp(AH62)</f>
        <v/>
      </c>
      <c r="BH62" s="3317"/>
      <c r="BI62" s="2471"/>
      <c r="BJ62" s="3306"/>
      <c r="BK62" s="3307"/>
      <c r="BL62" s="3306"/>
      <c r="BM62" s="3367"/>
      <c r="BN62" s="3307"/>
      <c r="BO62" s="3306"/>
      <c r="BP62" s="3306"/>
      <c r="BQ62" s="3306"/>
      <c r="BR62" s="1478"/>
      <c r="BS62" s="5724"/>
      <c r="BT62" s="5647"/>
      <c r="BU62" s="1584"/>
      <c r="BV62" s="38"/>
      <c r="BW62" s="7540"/>
      <c r="BX62" s="7564"/>
      <c r="BY62" s="3313"/>
      <c r="BZ62" s="2373"/>
      <c r="CA62" s="2374"/>
      <c r="CB62" s="2375"/>
      <c r="CC62" s="2376"/>
      <c r="CD62" s="2377"/>
      <c r="CE62" s="2376"/>
      <c r="CF62" s="2376"/>
      <c r="CG62" s="2376"/>
      <c r="CH62" s="2377"/>
      <c r="CI62" s="2377"/>
      <c r="CJ62" s="2377"/>
      <c r="CK62" s="2377"/>
      <c r="CL62" s="2376"/>
      <c r="CM62" s="2377"/>
      <c r="CN62" s="2376"/>
      <c r="CO62" s="2376"/>
      <c r="CP62" s="2376"/>
      <c r="CQ62" s="2377"/>
      <c r="CR62" s="2377"/>
      <c r="CS62" s="2377"/>
      <c r="CT62" s="2377"/>
      <c r="CU62" s="2376"/>
      <c r="CV62" s="2378"/>
      <c r="CW62" s="2376"/>
      <c r="CX62" s="2376"/>
      <c r="CY62" s="2376"/>
      <c r="CZ62" s="2377"/>
      <c r="DA62" s="2377"/>
      <c r="DB62" s="2377"/>
      <c r="DC62" s="2377"/>
    </row>
    <row r="63" customHeight="1" ht="12.75" x14ac:dyDescent="0.2">
      <c r="A63" s="1584"/>
      <c r="B63" s="2385"/>
      <c r="C63" s="3303"/>
      <c r="D63" s="3307">
        <f>IF(ISNUMBER(FIND("EN",B63)),IF(ISNUMBER(FIND("FCC",B63)),IF(ISNUMBER(FIND("ISED",B63)),CONCATENATE(Overview!$V$10,";",Overview!$S$11,";",Overview!$S$12),CONCATENATE(Overview!$V$10,";",Overview!$S$11)),IF(ISNUMBER(FIND("ISED",B63)),CONCATENATE(Overview!$V$10,";",Overview!$S$12),Overview!$V$10)),IF(ISNUMBER(FIND("FCC",B63)),IF(ISNUMBER(FIND("ISED",B63)),CONCATENATE(Overview!$S$11,";",Overview!$S$12),"IEEE Std 1528™"),Overview!$S$12))</f>
        <v/>
      </c>
      <c r="E63" s="3307">
        <f>IF(ISNUMBER(FIND("EN",B63)),IF(ISNUMBER(FIND("FCC",B63)),IF(ISNUMBER(FIND("ISED",B63)),CONCATENATE(Overview!$AB$10,";",Overview!$Y$11,";",Overview!$Y$12),CONCATENATE(Overview!$AB$10,";",Overview!$Y$11)),IF(ISNUMBER(FIND("ISED",B63)),CONCATENATE(Overview!$AB$10,";",Overview!$Y$12),Overview!$AB$10)),IF(ISNUMBER(FIND("FCC",B63)),IF(ISNUMBER(FIND("ISED",B63)),CONCATENATE(Overview!$Y$11,";",Overview!$Y$12),"IEEE Std 1528™"),Overview!$Y$12))</f>
        <v/>
      </c>
      <c r="F63" s="672"/>
      <c r="G63" s="2396"/>
      <c r="H63" s="3306"/>
      <c r="I63" s="3306"/>
      <c r="J63" s="2466" t="inlineStr">
        <is>
          <t>LTE</t>
        </is>
      </c>
      <c r="K63" s="2466" t="inlineStr">
        <is>
          <t>FDD1</t>
        </is>
      </c>
      <c r="L63" s="3306"/>
      <c r="M63" s="2466">
        <v>15</v>
      </c>
      <c r="N63" s="2467" t="inlineStr">
        <is>
          <t>QPSK</t>
        </is>
      </c>
      <c r="O63" s="2470"/>
      <c r="P63" s="2470"/>
      <c r="Q63" s="2468">
        <v>50</v>
      </c>
      <c r="R63" s="2469">
        <v>18</v>
      </c>
      <c r="S63" s="2468"/>
      <c r="T63" s="2466">
        <v>18300</v>
      </c>
      <c r="U63" s="2466">
        <v>1950</v>
      </c>
      <c r="V63" s="3306"/>
      <c r="W63" s="3306"/>
      <c r="X63" s="3306"/>
      <c r="Y63" s="3306"/>
      <c r="Z63" s="3306"/>
      <c r="AA63" s="3306"/>
      <c r="AB63" s="3306"/>
      <c r="AC63" s="3306"/>
      <c r="AD63" s="3306"/>
      <c r="AE63" s="3306"/>
      <c r="AF63" s="3306"/>
      <c r="AG63" s="807"/>
      <c r="AH63" s="374"/>
      <c r="AI63" s="3306"/>
      <c r="AJ63" s="3306"/>
      <c r="AK63" s="3306"/>
      <c r="AL63" s="3306"/>
      <c r="AM63" s="3306"/>
      <c r="AN63" s="3306"/>
      <c r="AO63" s="3306"/>
      <c r="AP63" s="3306"/>
      <c r="AQ63" s="3306"/>
      <c r="AR63" s="3306"/>
      <c r="AS63" s="3306"/>
      <c r="AT63" s="3306"/>
      <c r="AU63" s="3306"/>
      <c r="AV63" s="3306"/>
      <c r="AW63" s="3306"/>
      <c r="AX63" s="3306"/>
      <c r="AY63" s="3306"/>
      <c r="AZ63" s="3306"/>
      <c r="BA63" s="3306"/>
      <c r="BB63" s="3306"/>
      <c r="BC63" s="3306"/>
      <c r="BD63" s="3306"/>
      <c r="BE63" s="1565">
        <f>MyTimestamp(AH63)</f>
        <v/>
      </c>
      <c r="BF63" s="3315"/>
      <c r="BG63" s="3316">
        <f>MyTimestamp(AH63)</f>
        <v/>
      </c>
      <c r="BH63" s="3317"/>
      <c r="BI63" s="2471"/>
      <c r="BJ63" s="3306"/>
      <c r="BK63" s="3307"/>
      <c r="BL63" s="3306"/>
      <c r="BM63" s="3367"/>
      <c r="BN63" s="3307"/>
      <c r="BO63" s="3306"/>
      <c r="BP63" s="3306"/>
      <c r="BQ63" s="3306"/>
      <c r="BR63" s="1478"/>
      <c r="BS63" s="5724"/>
      <c r="BT63" s="5647"/>
      <c r="BU63" s="1584"/>
      <c r="BV63" s="38"/>
      <c r="BW63" s="7540"/>
      <c r="BX63" s="7564"/>
      <c r="BY63" s="3313"/>
      <c r="BZ63" s="2373"/>
      <c r="CA63" s="2374"/>
      <c r="CB63" s="2375"/>
      <c r="CC63" s="2376"/>
      <c r="CD63" s="2377"/>
      <c r="CE63" s="2376"/>
      <c r="CF63" s="2376"/>
      <c r="CG63" s="2376"/>
      <c r="CH63" s="2377"/>
      <c r="CI63" s="2377"/>
      <c r="CJ63" s="2377"/>
      <c r="CK63" s="2377"/>
      <c r="CL63" s="2376"/>
      <c r="CM63" s="2377"/>
      <c r="CN63" s="2376"/>
      <c r="CO63" s="2376"/>
      <c r="CP63" s="2376"/>
      <c r="CQ63" s="2377"/>
      <c r="CR63" s="2377"/>
      <c r="CS63" s="2377"/>
      <c r="CT63" s="2377"/>
      <c r="CU63" s="2376"/>
      <c r="CV63" s="2378"/>
      <c r="CW63" s="2376"/>
      <c r="CX63" s="2376"/>
      <c r="CY63" s="2376"/>
      <c r="CZ63" s="2377"/>
      <c r="DA63" s="2377"/>
      <c r="DB63" s="2377"/>
      <c r="DC63" s="2377"/>
    </row>
    <row r="64" customHeight="1" ht="12.75" x14ac:dyDescent="0.2">
      <c r="A64" s="1584"/>
      <c r="B64" s="2385"/>
      <c r="C64" s="3303"/>
      <c r="D64" s="3307">
        <f>IF(ISNUMBER(FIND("EN",B64)),IF(ISNUMBER(FIND("FCC",B64)),IF(ISNUMBER(FIND("ISED",B64)),CONCATENATE(Overview!$V$10,";",Overview!$S$11,";",Overview!$S$12),CONCATENATE(Overview!$V$10,";",Overview!$S$11)),IF(ISNUMBER(FIND("ISED",B64)),CONCATENATE(Overview!$V$10,";",Overview!$S$12),Overview!$V$10)),IF(ISNUMBER(FIND("FCC",B64)),IF(ISNUMBER(FIND("ISED",B64)),CONCATENATE(Overview!$S$11,";",Overview!$S$12),"IEEE Std 1528™"),Overview!$S$12))</f>
        <v/>
      </c>
      <c r="E64" s="3307">
        <f>IF(ISNUMBER(FIND("EN",B64)),IF(ISNUMBER(FIND("FCC",B64)),IF(ISNUMBER(FIND("ISED",B64)),CONCATENATE(Overview!$AB$10,";",Overview!$Y$11,";",Overview!$Y$12),CONCATENATE(Overview!$AB$10,";",Overview!$Y$11)),IF(ISNUMBER(FIND("ISED",B64)),CONCATENATE(Overview!$AB$10,";",Overview!$Y$12),Overview!$AB$10)),IF(ISNUMBER(FIND("FCC",B64)),IF(ISNUMBER(FIND("ISED",B64)),CONCATENATE(Overview!$Y$11,";",Overview!$Y$12),"IEEE Std 1528™"),Overview!$Y$12))</f>
        <v/>
      </c>
      <c r="F64" s="672"/>
      <c r="G64" s="2396"/>
      <c r="H64" s="3306"/>
      <c r="I64" s="3306"/>
      <c r="J64" s="2466" t="inlineStr">
        <is>
          <t>LTE</t>
        </is>
      </c>
      <c r="K64" s="2466" t="inlineStr">
        <is>
          <t>FDD1</t>
        </is>
      </c>
      <c r="L64" s="3306"/>
      <c r="M64" s="2466">
        <v>15</v>
      </c>
      <c r="N64" s="2467" t="inlineStr">
        <is>
          <t>QPSK</t>
        </is>
      </c>
      <c r="O64" s="2470"/>
      <c r="P64" s="2470"/>
      <c r="Q64" s="2468">
        <v>50</v>
      </c>
      <c r="R64" s="2469">
        <v>39</v>
      </c>
      <c r="S64" s="2468"/>
      <c r="T64" s="2466">
        <v>18300</v>
      </c>
      <c r="U64" s="2466">
        <v>1950</v>
      </c>
      <c r="V64" s="3306"/>
      <c r="W64" s="3306"/>
      <c r="X64" s="3306"/>
      <c r="Y64" s="3306"/>
      <c r="Z64" s="3306"/>
      <c r="AA64" s="3306"/>
      <c r="AB64" s="3306"/>
      <c r="AC64" s="3306"/>
      <c r="AD64" s="3306"/>
      <c r="AE64" s="3306"/>
      <c r="AF64" s="3306"/>
      <c r="AG64" s="807"/>
      <c r="AH64" s="374"/>
      <c r="AI64" s="3306"/>
      <c r="AJ64" s="3306"/>
      <c r="AK64" s="3306"/>
      <c r="AL64" s="3306"/>
      <c r="AM64" s="3306"/>
      <c r="AN64" s="3306"/>
      <c r="AO64" s="3306"/>
      <c r="AP64" s="3306"/>
      <c r="AQ64" s="3306"/>
      <c r="AR64" s="3306"/>
      <c r="AS64" s="3306"/>
      <c r="AT64" s="3306"/>
      <c r="AU64" s="3306"/>
      <c r="AV64" s="3306"/>
      <c r="AW64" s="3306"/>
      <c r="AX64" s="3306"/>
      <c r="AY64" s="3306"/>
      <c r="AZ64" s="3306"/>
      <c r="BA64" s="3306"/>
      <c r="BB64" s="3306"/>
      <c r="BC64" s="3306"/>
      <c r="BD64" s="3306"/>
      <c r="BE64" s="1565">
        <f>MyTimestamp(AH64)</f>
        <v/>
      </c>
      <c r="BF64" s="3315"/>
      <c r="BG64" s="3316">
        <f>MyTimestamp(AH64)</f>
        <v/>
      </c>
      <c r="BH64" s="3317"/>
      <c r="BI64" s="2471"/>
      <c r="BJ64" s="3306"/>
      <c r="BK64" s="3307"/>
      <c r="BL64" s="3306"/>
      <c r="BM64" s="3367"/>
      <c r="BN64" s="3307"/>
      <c r="BO64" s="3306"/>
      <c r="BP64" s="3306"/>
      <c r="BQ64" s="3306"/>
      <c r="BR64" s="1478"/>
      <c r="BS64" s="5724"/>
      <c r="BT64" s="5647"/>
      <c r="BU64" s="1584"/>
      <c r="BV64" s="38"/>
      <c r="BW64" s="7540"/>
      <c r="BX64" s="7564"/>
      <c r="BY64" s="3313"/>
      <c r="BZ64" s="2373"/>
      <c r="CA64" s="2374"/>
      <c r="CB64" s="2375"/>
      <c r="CC64" s="2376"/>
      <c r="CD64" s="2377"/>
      <c r="CE64" s="2376"/>
      <c r="CF64" s="2376"/>
      <c r="CG64" s="2376"/>
      <c r="CH64" s="2377"/>
      <c r="CI64" s="2377"/>
      <c r="CJ64" s="2377"/>
      <c r="CK64" s="2377"/>
      <c r="CL64" s="2376"/>
      <c r="CM64" s="2377"/>
      <c r="CN64" s="2376"/>
      <c r="CO64" s="2376"/>
      <c r="CP64" s="2376"/>
      <c r="CQ64" s="2377"/>
      <c r="CR64" s="2377"/>
      <c r="CS64" s="2377"/>
      <c r="CT64" s="2377"/>
      <c r="CU64" s="2376"/>
      <c r="CV64" s="2378"/>
      <c r="CW64" s="2376"/>
      <c r="CX64" s="2376"/>
      <c r="CY64" s="2376"/>
      <c r="CZ64" s="2377"/>
      <c r="DA64" s="2377"/>
      <c r="DB64" s="2377"/>
      <c r="DC64" s="2377"/>
    </row>
    <row r="65" customHeight="1" ht="12.75" x14ac:dyDescent="0.2">
      <c r="A65" s="1584"/>
      <c r="B65" s="2385"/>
      <c r="C65" s="3303"/>
      <c r="D65" s="3307">
        <f>IF(ISNUMBER(FIND("EN",B65)),IF(ISNUMBER(FIND("FCC",B65)),IF(ISNUMBER(FIND("ISED",B65)),CONCATENATE(Overview!$V$10,";",Overview!$S$11,";",Overview!$S$12),CONCATENATE(Overview!$V$10,";",Overview!$S$11)),IF(ISNUMBER(FIND("ISED",B65)),CONCATENATE(Overview!$V$10,";",Overview!$S$12),Overview!$V$10)),IF(ISNUMBER(FIND("FCC",B65)),IF(ISNUMBER(FIND("ISED",B65)),CONCATENATE(Overview!$S$11,";",Overview!$S$12),"IEEE Std 1528™"),Overview!$S$12))</f>
        <v/>
      </c>
      <c r="E65" s="3307">
        <f>IF(ISNUMBER(FIND("EN",B65)),IF(ISNUMBER(FIND("FCC",B65)),IF(ISNUMBER(FIND("ISED",B65)),CONCATENATE(Overview!$AB$10,";",Overview!$Y$11,";",Overview!$Y$12),CONCATENATE(Overview!$AB$10,";",Overview!$Y$11)),IF(ISNUMBER(FIND("ISED",B65)),CONCATENATE(Overview!$AB$10,";",Overview!$Y$12),Overview!$AB$10)),IF(ISNUMBER(FIND("FCC",B65)),IF(ISNUMBER(FIND("ISED",B65)),CONCATENATE(Overview!$Y$11,";",Overview!$Y$12),"IEEE Std 1528™"),Overview!$Y$12))</f>
        <v/>
      </c>
      <c r="F65" s="672"/>
      <c r="G65" s="2396"/>
      <c r="H65" s="3306"/>
      <c r="I65" s="3306"/>
      <c r="J65" s="2466" t="inlineStr">
        <is>
          <t>LTE</t>
        </is>
      </c>
      <c r="K65" s="2466" t="inlineStr">
        <is>
          <t>FDD1</t>
        </is>
      </c>
      <c r="L65" s="3306"/>
      <c r="M65" s="2466">
        <v>15</v>
      </c>
      <c r="N65" s="2467" t="inlineStr">
        <is>
          <t>QPSK</t>
        </is>
      </c>
      <c r="O65" s="2470"/>
      <c r="P65" s="2470"/>
      <c r="Q65" s="2468">
        <v>75</v>
      </c>
      <c r="R65" s="2469">
        <v>0</v>
      </c>
      <c r="S65" s="2468"/>
      <c r="T65" s="2466">
        <v>18300</v>
      </c>
      <c r="U65" s="2466">
        <v>1950</v>
      </c>
      <c r="V65" s="3306"/>
      <c r="W65" s="3306"/>
      <c r="X65" s="3306"/>
      <c r="Y65" s="3306"/>
      <c r="Z65" s="3306"/>
      <c r="AA65" s="3306"/>
      <c r="AB65" s="3306"/>
      <c r="AC65" s="3306"/>
      <c r="AD65" s="3306"/>
      <c r="AE65" s="3306"/>
      <c r="AF65" s="3306"/>
      <c r="AG65" s="807"/>
      <c r="AH65" s="374"/>
      <c r="AI65" s="3306"/>
      <c r="AJ65" s="3306"/>
      <c r="AK65" s="3306"/>
      <c r="AL65" s="3306"/>
      <c r="AM65" s="3306"/>
      <c r="AN65" s="3306"/>
      <c r="AO65" s="3306"/>
      <c r="AP65" s="3306"/>
      <c r="AQ65" s="3306"/>
      <c r="AR65" s="3306"/>
      <c r="AS65" s="3306"/>
      <c r="AT65" s="3306"/>
      <c r="AU65" s="3306"/>
      <c r="AV65" s="3306"/>
      <c r="AW65" s="3306"/>
      <c r="AX65" s="3306"/>
      <c r="AY65" s="3306"/>
      <c r="AZ65" s="3306"/>
      <c r="BA65" s="3306"/>
      <c r="BB65" s="3306"/>
      <c r="BC65" s="3306"/>
      <c r="BD65" s="3306"/>
      <c r="BE65" s="1565">
        <f>MyTimestamp(AH65)</f>
        <v/>
      </c>
      <c r="BF65" s="3315"/>
      <c r="BG65" s="3316">
        <f>MyTimestamp(AH65)</f>
        <v/>
      </c>
      <c r="BH65" s="3317"/>
      <c r="BI65" s="2471"/>
      <c r="BJ65" s="3306"/>
      <c r="BK65" s="3307"/>
      <c r="BL65" s="3306"/>
      <c r="BM65" s="3367"/>
      <c r="BN65" s="3307"/>
      <c r="BO65" s="3306"/>
      <c r="BP65" s="3306"/>
      <c r="BQ65" s="3306"/>
      <c r="BR65" s="1478"/>
      <c r="BS65" s="5724"/>
      <c r="BT65" s="5647"/>
      <c r="BU65" s="1584"/>
      <c r="BV65" s="38"/>
      <c r="BW65" s="7540"/>
      <c r="BX65" s="7564"/>
      <c r="BY65" s="3313"/>
      <c r="BZ65" s="2373"/>
      <c r="CA65" s="2374"/>
      <c r="CB65" s="2375"/>
      <c r="CC65" s="2376"/>
      <c r="CD65" s="2377"/>
      <c r="CE65" s="2376"/>
      <c r="CF65" s="2376"/>
      <c r="CG65" s="2376"/>
      <c r="CH65" s="2377"/>
      <c r="CI65" s="2377"/>
      <c r="CJ65" s="2377"/>
      <c r="CK65" s="2377"/>
      <c r="CL65" s="2376"/>
      <c r="CM65" s="2377"/>
      <c r="CN65" s="2376"/>
      <c r="CO65" s="2376"/>
      <c r="CP65" s="2376"/>
      <c r="CQ65" s="2377"/>
      <c r="CR65" s="2377"/>
      <c r="CS65" s="2377"/>
      <c r="CT65" s="2377"/>
      <c r="CU65" s="2376"/>
      <c r="CV65" s="2378"/>
      <c r="CW65" s="2376"/>
      <c r="CX65" s="2376"/>
      <c r="CY65" s="2376"/>
      <c r="CZ65" s="2377"/>
      <c r="DA65" s="2377"/>
      <c r="DB65" s="2377"/>
      <c r="DC65" s="2377"/>
    </row>
    <row r="66" customHeight="1" ht="12.75" x14ac:dyDescent="0.2">
      <c r="A66" s="1584"/>
      <c r="B66" s="2385"/>
      <c r="C66" s="3303"/>
      <c r="D66" s="3307">
        <f>IF(ISNUMBER(FIND("EN",B66)),IF(ISNUMBER(FIND("FCC",B66)),IF(ISNUMBER(FIND("ISED",B66)),CONCATENATE(Overview!$V$10,";",Overview!$S$11,";",Overview!$S$12),CONCATENATE(Overview!$V$10,";",Overview!$S$11)),IF(ISNUMBER(FIND("ISED",B66)),CONCATENATE(Overview!$V$10,";",Overview!$S$12),Overview!$V$10)),IF(ISNUMBER(FIND("FCC",B66)),IF(ISNUMBER(FIND("ISED",B66)),CONCATENATE(Overview!$S$11,";",Overview!$S$12),"IEEE Std 1528™"),Overview!$S$12))</f>
        <v/>
      </c>
      <c r="E66" s="3307">
        <f>IF(ISNUMBER(FIND("EN",B66)),IF(ISNUMBER(FIND("FCC",B66)),IF(ISNUMBER(FIND("ISED",B66)),CONCATENATE(Overview!$AB$10,";",Overview!$Y$11,";",Overview!$Y$12),CONCATENATE(Overview!$AB$10,";",Overview!$Y$11)),IF(ISNUMBER(FIND("ISED",B66)),CONCATENATE(Overview!$AB$10,";",Overview!$Y$12),Overview!$AB$10)),IF(ISNUMBER(FIND("FCC",B66)),IF(ISNUMBER(FIND("ISED",B66)),CONCATENATE(Overview!$Y$11,";",Overview!$Y$12),"IEEE Std 1528™"),Overview!$Y$12))</f>
        <v/>
      </c>
      <c r="F66" s="672"/>
      <c r="G66" s="2396"/>
      <c r="H66" s="3306"/>
      <c r="I66" s="3306"/>
      <c r="J66" s="2466" t="inlineStr">
        <is>
          <t>LTE</t>
        </is>
      </c>
      <c r="K66" s="2466" t="inlineStr">
        <is>
          <t>FDD1</t>
        </is>
      </c>
      <c r="L66" s="3306"/>
      <c r="M66" s="2466">
        <v>15</v>
      </c>
      <c r="N66" s="2467" t="inlineStr">
        <is>
          <t>16QAM</t>
        </is>
      </c>
      <c r="O66" s="2470"/>
      <c r="P66" s="2470"/>
      <c r="Q66" s="2468">
        <v>1</v>
      </c>
      <c r="R66" s="2469">
        <v>0</v>
      </c>
      <c r="S66" s="2468"/>
      <c r="T66" s="2466">
        <v>18300</v>
      </c>
      <c r="U66" s="2466">
        <v>1950</v>
      </c>
      <c r="V66" s="3306"/>
      <c r="W66" s="3306"/>
      <c r="X66" s="3306"/>
      <c r="Y66" s="3306"/>
      <c r="Z66" s="3306"/>
      <c r="AA66" s="3306"/>
      <c r="AB66" s="3306"/>
      <c r="AC66" s="3306"/>
      <c r="AD66" s="3306"/>
      <c r="AE66" s="3306"/>
      <c r="AF66" s="3306"/>
      <c r="AG66" s="807"/>
      <c r="AH66" s="374"/>
      <c r="AI66" s="3306"/>
      <c r="AJ66" s="3306"/>
      <c r="AK66" s="3306"/>
      <c r="AL66" s="3306"/>
      <c r="AM66" s="3306"/>
      <c r="AN66" s="3306"/>
      <c r="AO66" s="3306"/>
      <c r="AP66" s="3306"/>
      <c r="AQ66" s="3306"/>
      <c r="AR66" s="3306"/>
      <c r="AS66" s="3306"/>
      <c r="AT66" s="3306"/>
      <c r="AU66" s="3306"/>
      <c r="AV66" s="3306"/>
      <c r="AW66" s="3306"/>
      <c r="AX66" s="3306"/>
      <c r="AY66" s="3306"/>
      <c r="AZ66" s="3306"/>
      <c r="BA66" s="3306"/>
      <c r="BB66" s="3306"/>
      <c r="BC66" s="3306"/>
      <c r="BD66" s="3306"/>
      <c r="BE66" s="1565">
        <f>MyTimestamp(AH66)</f>
        <v/>
      </c>
      <c r="BF66" s="3315"/>
      <c r="BG66" s="3316">
        <f>MyTimestamp(AH66)</f>
        <v/>
      </c>
      <c r="BH66" s="3317"/>
      <c r="BI66" s="2471"/>
      <c r="BJ66" s="3306"/>
      <c r="BK66" s="3307"/>
      <c r="BL66" s="3306"/>
      <c r="BM66" s="3367"/>
      <c r="BN66" s="3307"/>
      <c r="BO66" s="3306"/>
      <c r="BP66" s="3306"/>
      <c r="BQ66" s="3306"/>
      <c r="BR66" s="1478"/>
      <c r="BS66" s="5724"/>
      <c r="BT66" s="5647"/>
      <c r="BU66" s="1584"/>
      <c r="BV66" s="38"/>
      <c r="BW66" s="7540"/>
      <c r="BX66" s="7564"/>
      <c r="BY66" s="3313"/>
      <c r="BZ66" s="2373"/>
      <c r="CA66" s="2374"/>
      <c r="CB66" s="2375"/>
      <c r="CC66" s="2376"/>
      <c r="CD66" s="2377"/>
      <c r="CE66" s="2376"/>
      <c r="CF66" s="2376"/>
      <c r="CG66" s="2376"/>
      <c r="CH66" s="2377"/>
      <c r="CI66" s="2377"/>
      <c r="CJ66" s="2377"/>
      <c r="CK66" s="2377"/>
      <c r="CL66" s="2376"/>
      <c r="CM66" s="2377"/>
      <c r="CN66" s="2376"/>
      <c r="CO66" s="2376"/>
      <c r="CP66" s="2376"/>
      <c r="CQ66" s="2377"/>
      <c r="CR66" s="2377"/>
      <c r="CS66" s="2377"/>
      <c r="CT66" s="2377"/>
      <c r="CU66" s="2376"/>
      <c r="CV66" s="2378"/>
      <c r="CW66" s="2376"/>
      <c r="CX66" s="2376"/>
      <c r="CY66" s="2376"/>
      <c r="CZ66" s="2377"/>
      <c r="DA66" s="2377"/>
      <c r="DB66" s="2377"/>
      <c r="DC66" s="2377"/>
    </row>
    <row r="67" customHeight="1" ht="12.75" x14ac:dyDescent="0.2">
      <c r="A67" s="1584"/>
      <c r="B67" s="2385"/>
      <c r="C67" s="3303"/>
      <c r="D67" s="3307">
        <f>IF(ISNUMBER(FIND("EN",B67)),IF(ISNUMBER(FIND("FCC",B67)),IF(ISNUMBER(FIND("ISED",B67)),CONCATENATE(Overview!$V$10,";",Overview!$S$11,";",Overview!$S$12),CONCATENATE(Overview!$V$10,";",Overview!$S$11)),IF(ISNUMBER(FIND("ISED",B67)),CONCATENATE(Overview!$V$10,";",Overview!$S$12),Overview!$V$10)),IF(ISNUMBER(FIND("FCC",B67)),IF(ISNUMBER(FIND("ISED",B67)),CONCATENATE(Overview!$S$11,";",Overview!$S$12),"IEEE Std 1528™"),Overview!$S$12))</f>
        <v/>
      </c>
      <c r="E67" s="3307">
        <f>IF(ISNUMBER(FIND("EN",B67)),IF(ISNUMBER(FIND("FCC",B67)),IF(ISNUMBER(FIND("ISED",B67)),CONCATENATE(Overview!$AB$10,";",Overview!$Y$11,";",Overview!$Y$12),CONCATENATE(Overview!$AB$10,";",Overview!$Y$11)),IF(ISNUMBER(FIND("ISED",B67)),CONCATENATE(Overview!$AB$10,";",Overview!$Y$12),Overview!$AB$10)),IF(ISNUMBER(FIND("FCC",B67)),IF(ISNUMBER(FIND("ISED",B67)),CONCATENATE(Overview!$Y$11,";",Overview!$Y$12),"IEEE Std 1528™"),Overview!$Y$12))</f>
        <v/>
      </c>
      <c r="F67" s="672"/>
      <c r="G67" s="2396"/>
      <c r="H67" s="3306"/>
      <c r="I67" s="3306"/>
      <c r="J67" s="2466" t="inlineStr">
        <is>
          <t>LTE</t>
        </is>
      </c>
      <c r="K67" s="2466" t="inlineStr">
        <is>
          <t>FDD1</t>
        </is>
      </c>
      <c r="L67" s="3306"/>
      <c r="M67" s="2466">
        <v>15</v>
      </c>
      <c r="N67" s="2467" t="inlineStr">
        <is>
          <t>16QAM</t>
        </is>
      </c>
      <c r="O67" s="2470"/>
      <c r="P67" s="2470"/>
      <c r="Q67" s="2468">
        <v>1</v>
      </c>
      <c r="R67" s="2469">
        <v>37</v>
      </c>
      <c r="S67" s="2468"/>
      <c r="T67" s="2466">
        <v>18300</v>
      </c>
      <c r="U67" s="2466">
        <v>1950</v>
      </c>
      <c r="V67" s="3306"/>
      <c r="W67" s="3306"/>
      <c r="X67" s="3306"/>
      <c r="Y67" s="3306"/>
      <c r="Z67" s="3306"/>
      <c r="AA67" s="3306"/>
      <c r="AB67" s="3306"/>
      <c r="AC67" s="3306"/>
      <c r="AD67" s="3306"/>
      <c r="AE67" s="3306"/>
      <c r="AF67" s="3306"/>
      <c r="AG67" s="807"/>
      <c r="AH67" s="374"/>
      <c r="AI67" s="3306"/>
      <c r="AJ67" s="3306"/>
      <c r="AK67" s="3306"/>
      <c r="AL67" s="3306"/>
      <c r="AM67" s="3306"/>
      <c r="AN67" s="3306"/>
      <c r="AO67" s="3306"/>
      <c r="AP67" s="3306"/>
      <c r="AQ67" s="3306"/>
      <c r="AR67" s="3306"/>
      <c r="AS67" s="3306"/>
      <c r="AT67" s="3306"/>
      <c r="AU67" s="3306"/>
      <c r="AV67" s="3306"/>
      <c r="AW67" s="3306"/>
      <c r="AX67" s="3306"/>
      <c r="AY67" s="3306"/>
      <c r="AZ67" s="3306"/>
      <c r="BA67" s="3306"/>
      <c r="BB67" s="3306"/>
      <c r="BC67" s="3306"/>
      <c r="BD67" s="3306"/>
      <c r="BE67" s="1565">
        <f>MyTimestamp(AH67)</f>
        <v/>
      </c>
      <c r="BF67" s="3315"/>
      <c r="BG67" s="3316">
        <f>MyTimestamp(AH67)</f>
        <v/>
      </c>
      <c r="BH67" s="3317"/>
      <c r="BI67" s="2471"/>
      <c r="BJ67" s="3306"/>
      <c r="BK67" s="3307"/>
      <c r="BL67" s="3306"/>
      <c r="BM67" s="3367"/>
      <c r="BN67" s="3307"/>
      <c r="BO67" s="3306"/>
      <c r="BP67" s="3306"/>
      <c r="BQ67" s="3306"/>
      <c r="BR67" s="1478"/>
      <c r="BS67" s="5724"/>
      <c r="BT67" s="5647"/>
      <c r="BU67" s="1584"/>
      <c r="BV67" s="38"/>
      <c r="BW67" s="7540"/>
      <c r="BX67" s="7564"/>
      <c r="BY67" s="3313"/>
      <c r="BZ67" s="2373"/>
      <c r="CA67" s="2374"/>
      <c r="CB67" s="2375"/>
      <c r="CC67" s="2376"/>
      <c r="CD67" s="2377"/>
      <c r="CE67" s="2376"/>
      <c r="CF67" s="2376"/>
      <c r="CG67" s="2376"/>
      <c r="CH67" s="2377"/>
      <c r="CI67" s="2377"/>
      <c r="CJ67" s="2377"/>
      <c r="CK67" s="2377"/>
      <c r="CL67" s="2376"/>
      <c r="CM67" s="2377"/>
      <c r="CN67" s="2376"/>
      <c r="CO67" s="2376"/>
      <c r="CP67" s="2376"/>
      <c r="CQ67" s="2377"/>
      <c r="CR67" s="2377"/>
      <c r="CS67" s="2377"/>
      <c r="CT67" s="2377"/>
      <c r="CU67" s="2376"/>
      <c r="CV67" s="2378"/>
      <c r="CW67" s="2376"/>
      <c r="CX67" s="2376"/>
      <c r="CY67" s="2376"/>
      <c r="CZ67" s="2377"/>
      <c r="DA67" s="2377"/>
      <c r="DB67" s="2377"/>
      <c r="DC67" s="2377"/>
    </row>
    <row r="68" customHeight="1" ht="12.75" x14ac:dyDescent="0.2">
      <c r="A68" s="1584"/>
      <c r="B68" s="2385"/>
      <c r="C68" s="3303"/>
      <c r="D68" s="3307">
        <f>IF(ISNUMBER(FIND("EN",B68)),IF(ISNUMBER(FIND("FCC",B68)),IF(ISNUMBER(FIND("ISED",B68)),CONCATENATE(Overview!$V$10,";",Overview!$S$11,";",Overview!$S$12),CONCATENATE(Overview!$V$10,";",Overview!$S$11)),IF(ISNUMBER(FIND("ISED",B68)),CONCATENATE(Overview!$V$10,";",Overview!$S$12),Overview!$V$10)),IF(ISNUMBER(FIND("FCC",B68)),IF(ISNUMBER(FIND("ISED",B68)),CONCATENATE(Overview!$S$11,";",Overview!$S$12),"IEEE Std 1528™"),Overview!$S$12))</f>
        <v/>
      </c>
      <c r="E68" s="3307">
        <f>IF(ISNUMBER(FIND("EN",B68)),IF(ISNUMBER(FIND("FCC",B68)),IF(ISNUMBER(FIND("ISED",B68)),CONCATENATE(Overview!$AB$10,";",Overview!$Y$11,";",Overview!$Y$12),CONCATENATE(Overview!$AB$10,";",Overview!$Y$11)),IF(ISNUMBER(FIND("ISED",B68)),CONCATENATE(Overview!$AB$10,";",Overview!$Y$12),Overview!$AB$10)),IF(ISNUMBER(FIND("FCC",B68)),IF(ISNUMBER(FIND("ISED",B68)),CONCATENATE(Overview!$Y$11,";",Overview!$Y$12),"IEEE Std 1528™"),Overview!$Y$12))</f>
        <v/>
      </c>
      <c r="F68" s="672"/>
      <c r="G68" s="2396"/>
      <c r="H68" s="3306"/>
      <c r="I68" s="3306"/>
      <c r="J68" s="2466" t="inlineStr">
        <is>
          <t>LTE</t>
        </is>
      </c>
      <c r="K68" s="2466" t="inlineStr">
        <is>
          <t>FDD1</t>
        </is>
      </c>
      <c r="L68" s="3306"/>
      <c r="M68" s="2466">
        <v>15</v>
      </c>
      <c r="N68" s="2467" t="inlineStr">
        <is>
          <t>16QAM</t>
        </is>
      </c>
      <c r="O68" s="2470"/>
      <c r="P68" s="2470"/>
      <c r="Q68" s="2468">
        <v>1</v>
      </c>
      <c r="R68" s="2469">
        <v>74</v>
      </c>
      <c r="S68" s="2468"/>
      <c r="T68" s="2466">
        <v>18300</v>
      </c>
      <c r="U68" s="2466">
        <v>1950</v>
      </c>
      <c r="V68" s="3306"/>
      <c r="W68" s="3306"/>
      <c r="X68" s="3306"/>
      <c r="Y68" s="3306"/>
      <c r="Z68" s="3306"/>
      <c r="AA68" s="3306"/>
      <c r="AB68" s="3306"/>
      <c r="AC68" s="3306"/>
      <c r="AD68" s="3306"/>
      <c r="AE68" s="3306"/>
      <c r="AF68" s="3306"/>
      <c r="AG68" s="807"/>
      <c r="AH68" s="374"/>
      <c r="AI68" s="3306"/>
      <c r="AJ68" s="3306"/>
      <c r="AK68" s="3306"/>
      <c r="AL68" s="3306"/>
      <c r="AM68" s="3306"/>
      <c r="AN68" s="3306"/>
      <c r="AO68" s="3306"/>
      <c r="AP68" s="3306"/>
      <c r="AQ68" s="3306"/>
      <c r="AR68" s="3306"/>
      <c r="AS68" s="3306"/>
      <c r="AT68" s="3306"/>
      <c r="AU68" s="3306"/>
      <c r="AV68" s="3306"/>
      <c r="AW68" s="3306"/>
      <c r="AX68" s="3306"/>
      <c r="AY68" s="3306"/>
      <c r="AZ68" s="3306"/>
      <c r="BA68" s="3306"/>
      <c r="BB68" s="3306"/>
      <c r="BC68" s="3306"/>
      <c r="BD68" s="3306"/>
      <c r="BE68" s="1565">
        <f>MyTimestamp(AH68)</f>
        <v/>
      </c>
      <c r="BF68" s="3315"/>
      <c r="BG68" s="3316">
        <f>MyTimestamp(AH68)</f>
        <v/>
      </c>
      <c r="BH68" s="3317"/>
      <c r="BI68" s="2471"/>
      <c r="BJ68" s="3306"/>
      <c r="BK68" s="3307"/>
      <c r="BL68" s="3306"/>
      <c r="BM68" s="3367"/>
      <c r="BN68" s="3307"/>
      <c r="BO68" s="3306"/>
      <c r="BP68" s="3306"/>
      <c r="BQ68" s="3306"/>
      <c r="BR68" s="1478"/>
      <c r="BS68" s="5724"/>
      <c r="BT68" s="5647"/>
      <c r="BU68" s="1584"/>
      <c r="BV68" s="38"/>
      <c r="BW68" s="7540"/>
      <c r="BX68" s="7564"/>
      <c r="BY68" s="3313"/>
      <c r="BZ68" s="2373"/>
      <c r="CA68" s="2374"/>
      <c r="CB68" s="2375"/>
      <c r="CC68" s="2376"/>
      <c r="CD68" s="2377"/>
      <c r="CE68" s="2376"/>
      <c r="CF68" s="2376"/>
      <c r="CG68" s="2376"/>
      <c r="CH68" s="2377"/>
      <c r="CI68" s="2377"/>
      <c r="CJ68" s="2377"/>
      <c r="CK68" s="2377"/>
      <c r="CL68" s="2376"/>
      <c r="CM68" s="2377"/>
      <c r="CN68" s="2376"/>
      <c r="CO68" s="2376"/>
      <c r="CP68" s="2376"/>
      <c r="CQ68" s="2377"/>
      <c r="CR68" s="2377"/>
      <c r="CS68" s="2377"/>
      <c r="CT68" s="2377"/>
      <c r="CU68" s="2376"/>
      <c r="CV68" s="2378"/>
      <c r="CW68" s="2376"/>
      <c r="CX68" s="2376"/>
      <c r="CY68" s="2376"/>
      <c r="CZ68" s="2377"/>
      <c r="DA68" s="2377"/>
      <c r="DB68" s="2377"/>
      <c r="DC68" s="2377"/>
    </row>
    <row r="69" customHeight="1" ht="12.75" x14ac:dyDescent="0.2">
      <c r="A69" s="1584"/>
      <c r="B69" s="2385"/>
      <c r="C69" s="3303"/>
      <c r="D69" s="3307">
        <f>IF(ISNUMBER(FIND("EN",B69)),IF(ISNUMBER(FIND("FCC",B69)),IF(ISNUMBER(FIND("ISED",B69)),CONCATENATE(Overview!$V$10,";",Overview!$S$11,";",Overview!$S$12),CONCATENATE(Overview!$V$10,";",Overview!$S$11)),IF(ISNUMBER(FIND("ISED",B69)),CONCATENATE(Overview!$V$10,";",Overview!$S$12),Overview!$V$10)),IF(ISNUMBER(FIND("FCC",B69)),IF(ISNUMBER(FIND("ISED",B69)),CONCATENATE(Overview!$S$11,";",Overview!$S$12),"IEEE Std 1528™"),Overview!$S$12))</f>
        <v/>
      </c>
      <c r="E69" s="3307">
        <f>IF(ISNUMBER(FIND("EN",B69)),IF(ISNUMBER(FIND("FCC",B69)),IF(ISNUMBER(FIND("ISED",B69)),CONCATENATE(Overview!$AB$10,";",Overview!$Y$11,";",Overview!$Y$12),CONCATENATE(Overview!$AB$10,";",Overview!$Y$11)),IF(ISNUMBER(FIND("ISED",B69)),CONCATENATE(Overview!$AB$10,";",Overview!$Y$12),Overview!$AB$10)),IF(ISNUMBER(FIND("FCC",B69)),IF(ISNUMBER(FIND("ISED",B69)),CONCATENATE(Overview!$Y$11,";",Overview!$Y$12),"IEEE Std 1528™"),Overview!$Y$12))</f>
        <v/>
      </c>
      <c r="F69" s="672"/>
      <c r="G69" s="2396"/>
      <c r="H69" s="3306"/>
      <c r="I69" s="3306"/>
      <c r="J69" s="2466" t="inlineStr">
        <is>
          <t>LTE</t>
        </is>
      </c>
      <c r="K69" s="2466" t="inlineStr">
        <is>
          <t>FDD1</t>
        </is>
      </c>
      <c r="L69" s="3306"/>
      <c r="M69" s="2466">
        <v>15</v>
      </c>
      <c r="N69" s="2467" t="inlineStr">
        <is>
          <t>16QAM</t>
        </is>
      </c>
      <c r="O69" s="2470"/>
      <c r="P69" s="2470"/>
      <c r="Q69" s="2468">
        <v>36</v>
      </c>
      <c r="R69" s="2469">
        <v>0</v>
      </c>
      <c r="S69" s="2468"/>
      <c r="T69" s="2466">
        <v>18300</v>
      </c>
      <c r="U69" s="2466">
        <v>1950</v>
      </c>
      <c r="V69" s="3306"/>
      <c r="W69" s="3306"/>
      <c r="X69" s="3306"/>
      <c r="Y69" s="3306"/>
      <c r="Z69" s="3306"/>
      <c r="AA69" s="3306"/>
      <c r="AB69" s="3306"/>
      <c r="AC69" s="3306"/>
      <c r="AD69" s="3306"/>
      <c r="AE69" s="3306"/>
      <c r="AF69" s="3306"/>
      <c r="AG69" s="807"/>
      <c r="AH69" s="374"/>
      <c r="AI69" s="3306"/>
      <c r="AJ69" s="3306"/>
      <c r="AK69" s="3306"/>
      <c r="AL69" s="3306"/>
      <c r="AM69" s="3306"/>
      <c r="AN69" s="3306"/>
      <c r="AO69" s="3306"/>
      <c r="AP69" s="3306"/>
      <c r="AQ69" s="3306"/>
      <c r="AR69" s="3306"/>
      <c r="AS69" s="3306"/>
      <c r="AT69" s="3306"/>
      <c r="AU69" s="3306"/>
      <c r="AV69" s="3306"/>
      <c r="AW69" s="3306"/>
      <c r="AX69" s="3306"/>
      <c r="AY69" s="3306"/>
      <c r="AZ69" s="3306"/>
      <c r="BA69" s="3306"/>
      <c r="BB69" s="3306"/>
      <c r="BC69" s="3306"/>
      <c r="BD69" s="3306"/>
      <c r="BE69" s="1565">
        <f>MyTimestamp(AH69)</f>
        <v/>
      </c>
      <c r="BF69" s="3315"/>
      <c r="BG69" s="3316">
        <f>MyTimestamp(AH69)</f>
        <v/>
      </c>
      <c r="BH69" s="3317"/>
      <c r="BI69" s="2471"/>
      <c r="BJ69" s="3306"/>
      <c r="BK69" s="3307"/>
      <c r="BL69" s="3306"/>
      <c r="BM69" s="3367"/>
      <c r="BN69" s="3307"/>
      <c r="BO69" s="3306"/>
      <c r="BP69" s="3306"/>
      <c r="BQ69" s="3306"/>
      <c r="BR69" s="1478"/>
      <c r="BS69" s="5724"/>
      <c r="BT69" s="5647"/>
      <c r="BU69" s="1584"/>
      <c r="BV69" s="38"/>
      <c r="BW69" s="7540"/>
      <c r="BX69" s="7564"/>
      <c r="BY69" s="3313"/>
      <c r="BZ69" s="2373"/>
      <c r="CA69" s="2374"/>
      <c r="CB69" s="2375"/>
      <c r="CC69" s="2376"/>
      <c r="CD69" s="2377"/>
      <c r="CE69" s="2376"/>
      <c r="CF69" s="2376"/>
      <c r="CG69" s="2376"/>
      <c r="CH69" s="2377"/>
      <c r="CI69" s="2377"/>
      <c r="CJ69" s="2377"/>
      <c r="CK69" s="2377"/>
      <c r="CL69" s="2376"/>
      <c r="CM69" s="2377"/>
      <c r="CN69" s="2376"/>
      <c r="CO69" s="2376"/>
      <c r="CP69" s="2376"/>
      <c r="CQ69" s="2377"/>
      <c r="CR69" s="2377"/>
      <c r="CS69" s="2377"/>
      <c r="CT69" s="2377"/>
      <c r="CU69" s="2376"/>
      <c r="CV69" s="2378"/>
      <c r="CW69" s="2376"/>
      <c r="CX69" s="2376"/>
      <c r="CY69" s="2376"/>
      <c r="CZ69" s="2377"/>
      <c r="DA69" s="2377"/>
      <c r="DB69" s="2377"/>
      <c r="DC69" s="2377"/>
    </row>
    <row r="70" customHeight="1" ht="12.75" x14ac:dyDescent="0.2">
      <c r="A70" s="1584"/>
      <c r="B70" s="2385"/>
      <c r="C70" s="3303"/>
      <c r="D70" s="3307">
        <f>IF(ISNUMBER(FIND("EN",B70)),IF(ISNUMBER(FIND("FCC",B70)),IF(ISNUMBER(FIND("ISED",B70)),CONCATENATE(Overview!$V$10,";",Overview!$S$11,";",Overview!$S$12),CONCATENATE(Overview!$V$10,";",Overview!$S$11)),IF(ISNUMBER(FIND("ISED",B70)),CONCATENATE(Overview!$V$10,";",Overview!$S$12),Overview!$V$10)),IF(ISNUMBER(FIND("FCC",B70)),IF(ISNUMBER(FIND("ISED",B70)),CONCATENATE(Overview!$S$11,";",Overview!$S$12),"IEEE Std 1528™"),Overview!$S$12))</f>
        <v/>
      </c>
      <c r="E70" s="3307">
        <f>IF(ISNUMBER(FIND("EN",B70)),IF(ISNUMBER(FIND("FCC",B70)),IF(ISNUMBER(FIND("ISED",B70)),CONCATENATE(Overview!$AB$10,";",Overview!$Y$11,";",Overview!$Y$12),CONCATENATE(Overview!$AB$10,";",Overview!$Y$11)),IF(ISNUMBER(FIND("ISED",B70)),CONCATENATE(Overview!$AB$10,";",Overview!$Y$12),Overview!$AB$10)),IF(ISNUMBER(FIND("FCC",B70)),IF(ISNUMBER(FIND("ISED",B70)),CONCATENATE(Overview!$Y$11,";",Overview!$Y$12),"IEEE Std 1528™"),Overview!$Y$12))</f>
        <v/>
      </c>
      <c r="F70" s="672"/>
      <c r="G70" s="2396"/>
      <c r="H70" s="3306"/>
      <c r="I70" s="3306"/>
      <c r="J70" s="2466" t="inlineStr">
        <is>
          <t>LTE</t>
        </is>
      </c>
      <c r="K70" s="2466" t="inlineStr">
        <is>
          <t>FDD1</t>
        </is>
      </c>
      <c r="L70" s="3306"/>
      <c r="M70" s="2466">
        <v>15</v>
      </c>
      <c r="N70" s="2467" t="inlineStr">
        <is>
          <t>16QAM</t>
        </is>
      </c>
      <c r="O70" s="2470"/>
      <c r="P70" s="2470"/>
      <c r="Q70" s="2468">
        <v>50</v>
      </c>
      <c r="R70" s="2469">
        <v>18</v>
      </c>
      <c r="S70" s="2468"/>
      <c r="T70" s="2466">
        <v>18300</v>
      </c>
      <c r="U70" s="2466">
        <v>1950</v>
      </c>
      <c r="V70" s="3306"/>
      <c r="W70" s="3306"/>
      <c r="X70" s="3306"/>
      <c r="Y70" s="3306"/>
      <c r="Z70" s="3306"/>
      <c r="AA70" s="3306"/>
      <c r="AB70" s="3306"/>
      <c r="AC70" s="3306"/>
      <c r="AD70" s="3306"/>
      <c r="AE70" s="3306"/>
      <c r="AF70" s="3306"/>
      <c r="AG70" s="807"/>
      <c r="AH70" s="374"/>
      <c r="AI70" s="3306"/>
      <c r="AJ70" s="3306"/>
      <c r="AK70" s="3306"/>
      <c r="AL70" s="3306"/>
      <c r="AM70" s="3306"/>
      <c r="AN70" s="3306"/>
      <c r="AO70" s="3306"/>
      <c r="AP70" s="3306"/>
      <c r="AQ70" s="3306"/>
      <c r="AR70" s="3306"/>
      <c r="AS70" s="3306"/>
      <c r="AT70" s="3306"/>
      <c r="AU70" s="3306"/>
      <c r="AV70" s="3306"/>
      <c r="AW70" s="3306"/>
      <c r="AX70" s="3306"/>
      <c r="AY70" s="3306"/>
      <c r="AZ70" s="3306"/>
      <c r="BA70" s="3306"/>
      <c r="BB70" s="3306"/>
      <c r="BC70" s="3306"/>
      <c r="BD70" s="3306"/>
      <c r="BE70" s="1565">
        <f>MyTimestamp(AH70)</f>
        <v/>
      </c>
      <c r="BF70" s="3315"/>
      <c r="BG70" s="3316">
        <f>MyTimestamp(AH70)</f>
        <v/>
      </c>
      <c r="BH70" s="3317"/>
      <c r="BI70" s="2471"/>
      <c r="BJ70" s="3306"/>
      <c r="BK70" s="3307"/>
      <c r="BL70" s="3306"/>
      <c r="BM70" s="3367"/>
      <c r="BN70" s="3307"/>
      <c r="BO70" s="3306"/>
      <c r="BP70" s="3306"/>
      <c r="BQ70" s="3306"/>
      <c r="BR70" s="1478"/>
      <c r="BS70" s="5724"/>
      <c r="BT70" s="5647"/>
      <c r="BU70" s="1584"/>
      <c r="BV70" s="38"/>
      <c r="BW70" s="7540"/>
      <c r="BX70" s="7564"/>
      <c r="BY70" s="3313"/>
      <c r="BZ70" s="2373"/>
      <c r="CA70" s="2374"/>
      <c r="CB70" s="2375"/>
      <c r="CC70" s="2376"/>
      <c r="CD70" s="2377"/>
      <c r="CE70" s="2376"/>
      <c r="CF70" s="2376"/>
      <c r="CG70" s="2376"/>
      <c r="CH70" s="2377"/>
      <c r="CI70" s="2377"/>
      <c r="CJ70" s="2377"/>
      <c r="CK70" s="2377"/>
      <c r="CL70" s="2376"/>
      <c r="CM70" s="2377"/>
      <c r="CN70" s="2376"/>
      <c r="CO70" s="2376"/>
      <c r="CP70" s="2376"/>
      <c r="CQ70" s="2377"/>
      <c r="CR70" s="2377"/>
      <c r="CS70" s="2377"/>
      <c r="CT70" s="2377"/>
      <c r="CU70" s="2376"/>
      <c r="CV70" s="2378"/>
      <c r="CW70" s="2376"/>
      <c r="CX70" s="2376"/>
      <c r="CY70" s="2376"/>
      <c r="CZ70" s="2377"/>
      <c r="DA70" s="2377"/>
      <c r="DB70" s="2377"/>
      <c r="DC70" s="2377"/>
    </row>
    <row r="71" customHeight="1" ht="12.75" x14ac:dyDescent="0.2">
      <c r="A71" s="1584"/>
      <c r="B71" s="2385"/>
      <c r="C71" s="3303"/>
      <c r="D71" s="3307">
        <f>IF(ISNUMBER(FIND("EN",B71)),IF(ISNUMBER(FIND("FCC",B71)),IF(ISNUMBER(FIND("ISED",B71)),CONCATENATE(Overview!$V$10,";",Overview!$S$11,";",Overview!$S$12),CONCATENATE(Overview!$V$10,";",Overview!$S$11)),IF(ISNUMBER(FIND("ISED",B71)),CONCATENATE(Overview!$V$10,";",Overview!$S$12),Overview!$V$10)),IF(ISNUMBER(FIND("FCC",B71)),IF(ISNUMBER(FIND("ISED",B71)),CONCATENATE(Overview!$S$11,";",Overview!$S$12),"IEEE Std 1528™"),Overview!$S$12))</f>
        <v/>
      </c>
      <c r="E71" s="3307">
        <f>IF(ISNUMBER(FIND("EN",B71)),IF(ISNUMBER(FIND("FCC",B71)),IF(ISNUMBER(FIND("ISED",B71)),CONCATENATE(Overview!$AB$10,";",Overview!$Y$11,";",Overview!$Y$12),CONCATENATE(Overview!$AB$10,";",Overview!$Y$11)),IF(ISNUMBER(FIND("ISED",B71)),CONCATENATE(Overview!$AB$10,";",Overview!$Y$12),Overview!$AB$10)),IF(ISNUMBER(FIND("FCC",B71)),IF(ISNUMBER(FIND("ISED",B71)),CONCATENATE(Overview!$Y$11,";",Overview!$Y$12),"IEEE Std 1528™"),Overview!$Y$12))</f>
        <v/>
      </c>
      <c r="F71" s="672"/>
      <c r="G71" s="2396"/>
      <c r="H71" s="3306"/>
      <c r="I71" s="3306"/>
      <c r="J71" s="2466" t="inlineStr">
        <is>
          <t>LTE</t>
        </is>
      </c>
      <c r="K71" s="2466" t="inlineStr">
        <is>
          <t>FDD1</t>
        </is>
      </c>
      <c r="L71" s="3306"/>
      <c r="M71" s="2466">
        <v>15</v>
      </c>
      <c r="N71" s="2467" t="inlineStr">
        <is>
          <t>16QAM</t>
        </is>
      </c>
      <c r="O71" s="2470"/>
      <c r="P71" s="2470"/>
      <c r="Q71" s="2468">
        <v>50</v>
      </c>
      <c r="R71" s="2469">
        <v>39</v>
      </c>
      <c r="S71" s="2468"/>
      <c r="T71" s="2466">
        <v>18300</v>
      </c>
      <c r="U71" s="2466">
        <v>1950</v>
      </c>
      <c r="V71" s="3306"/>
      <c r="W71" s="3306"/>
      <c r="X71" s="3306"/>
      <c r="Y71" s="3306"/>
      <c r="Z71" s="3306"/>
      <c r="AA71" s="3306"/>
      <c r="AB71" s="3306"/>
      <c r="AC71" s="3306"/>
      <c r="AD71" s="3306"/>
      <c r="AE71" s="3306"/>
      <c r="AF71" s="3306"/>
      <c r="AG71" s="807"/>
      <c r="AH71" s="374"/>
      <c r="AI71" s="3306"/>
      <c r="AJ71" s="3306"/>
      <c r="AK71" s="3306"/>
      <c r="AL71" s="3306"/>
      <c r="AM71" s="3306"/>
      <c r="AN71" s="3306"/>
      <c r="AO71" s="3306"/>
      <c r="AP71" s="3306"/>
      <c r="AQ71" s="3306"/>
      <c r="AR71" s="3306"/>
      <c r="AS71" s="3306"/>
      <c r="AT71" s="3306"/>
      <c r="AU71" s="3306"/>
      <c r="AV71" s="3306"/>
      <c r="AW71" s="3306"/>
      <c r="AX71" s="3306"/>
      <c r="AY71" s="3306"/>
      <c r="AZ71" s="3306"/>
      <c r="BA71" s="3306"/>
      <c r="BB71" s="3306"/>
      <c r="BC71" s="3306"/>
      <c r="BD71" s="3306"/>
      <c r="BE71" s="1565">
        <f>MyTimestamp(AH71)</f>
        <v/>
      </c>
      <c r="BF71" s="3315"/>
      <c r="BG71" s="3316">
        <f>MyTimestamp(AH71)</f>
        <v/>
      </c>
      <c r="BH71" s="3317"/>
      <c r="BI71" s="2471"/>
      <c r="BJ71" s="3306"/>
      <c r="BK71" s="3307"/>
      <c r="BL71" s="3306"/>
      <c r="BM71" s="3367"/>
      <c r="BN71" s="3307"/>
      <c r="BO71" s="3306"/>
      <c r="BP71" s="3306"/>
      <c r="BQ71" s="3306"/>
      <c r="BR71" s="1478"/>
      <c r="BS71" s="5724"/>
      <c r="BT71" s="5647"/>
      <c r="BU71" s="1584"/>
      <c r="BV71" s="38"/>
      <c r="BW71" s="7540"/>
      <c r="BX71" s="7564"/>
      <c r="BY71" s="3313"/>
      <c r="BZ71" s="2373"/>
      <c r="CA71" s="2374"/>
      <c r="CB71" s="2375"/>
      <c r="CC71" s="2376"/>
      <c r="CD71" s="2377"/>
      <c r="CE71" s="2376"/>
      <c r="CF71" s="2376"/>
      <c r="CG71" s="2376"/>
      <c r="CH71" s="2377"/>
      <c r="CI71" s="2377"/>
      <c r="CJ71" s="2377"/>
      <c r="CK71" s="2377"/>
      <c r="CL71" s="2376"/>
      <c r="CM71" s="2377"/>
      <c r="CN71" s="2376"/>
      <c r="CO71" s="2376"/>
      <c r="CP71" s="2376"/>
      <c r="CQ71" s="2377"/>
      <c r="CR71" s="2377"/>
      <c r="CS71" s="2377"/>
      <c r="CT71" s="2377"/>
      <c r="CU71" s="2376"/>
      <c r="CV71" s="2378"/>
      <c r="CW71" s="2376"/>
      <c r="CX71" s="2376"/>
      <c r="CY71" s="2376"/>
      <c r="CZ71" s="2377"/>
      <c r="DA71" s="2377"/>
      <c r="DB71" s="2377"/>
      <c r="DC71" s="2377"/>
    </row>
    <row r="72" customHeight="1" ht="12.75" x14ac:dyDescent="0.2">
      <c r="A72" s="1584"/>
      <c r="B72" s="2385"/>
      <c r="C72" s="3303"/>
      <c r="D72" s="3307">
        <f>IF(ISNUMBER(FIND("EN",B72)),IF(ISNUMBER(FIND("FCC",B72)),IF(ISNUMBER(FIND("ISED",B72)),CONCATENATE(Overview!$V$10,";",Overview!$S$11,";",Overview!$S$12),CONCATENATE(Overview!$V$10,";",Overview!$S$11)),IF(ISNUMBER(FIND("ISED",B72)),CONCATENATE(Overview!$V$10,";",Overview!$S$12),Overview!$V$10)),IF(ISNUMBER(FIND("FCC",B72)),IF(ISNUMBER(FIND("ISED",B72)),CONCATENATE(Overview!$S$11,";",Overview!$S$12),"IEEE Std 1528™"),Overview!$S$12))</f>
        <v/>
      </c>
      <c r="E72" s="3307">
        <f>IF(ISNUMBER(FIND("EN",B72)),IF(ISNUMBER(FIND("FCC",B72)),IF(ISNUMBER(FIND("ISED",B72)),CONCATENATE(Overview!$AB$10,";",Overview!$Y$11,";",Overview!$Y$12),CONCATENATE(Overview!$AB$10,";",Overview!$Y$11)),IF(ISNUMBER(FIND("ISED",B72)),CONCATENATE(Overview!$AB$10,";",Overview!$Y$12),Overview!$AB$10)),IF(ISNUMBER(FIND("FCC",B72)),IF(ISNUMBER(FIND("ISED",B72)),CONCATENATE(Overview!$Y$11,";",Overview!$Y$12),"IEEE Std 1528™"),Overview!$Y$12))</f>
        <v/>
      </c>
      <c r="F72" s="672"/>
      <c r="G72" s="2396"/>
      <c r="H72" s="3306"/>
      <c r="I72" s="3306"/>
      <c r="J72" s="2466" t="inlineStr">
        <is>
          <t>LTE</t>
        </is>
      </c>
      <c r="K72" s="2466" t="inlineStr">
        <is>
          <t>FDD1</t>
        </is>
      </c>
      <c r="L72" s="3306"/>
      <c r="M72" s="2466">
        <v>15</v>
      </c>
      <c r="N72" s="2467" t="inlineStr">
        <is>
          <t>16QAM</t>
        </is>
      </c>
      <c r="O72" s="2470"/>
      <c r="P72" s="2470"/>
      <c r="Q72" s="2468">
        <v>75</v>
      </c>
      <c r="R72" s="2469">
        <v>0</v>
      </c>
      <c r="S72" s="2468"/>
      <c r="T72" s="2466">
        <v>18300</v>
      </c>
      <c r="U72" s="2466">
        <v>1950</v>
      </c>
      <c r="V72" s="3306"/>
      <c r="W72" s="3306"/>
      <c r="X72" s="3306"/>
      <c r="Y72" s="3306"/>
      <c r="Z72" s="3306"/>
      <c r="AA72" s="3306"/>
      <c r="AB72" s="3306"/>
      <c r="AC72" s="3306"/>
      <c r="AD72" s="3306"/>
      <c r="AE72" s="3306"/>
      <c r="AF72" s="3306"/>
      <c r="AG72" s="807"/>
      <c r="AH72" s="374"/>
      <c r="AI72" s="3306"/>
      <c r="AJ72" s="3306"/>
      <c r="AK72" s="3306"/>
      <c r="AL72" s="3306"/>
      <c r="AM72" s="3306"/>
      <c r="AN72" s="3306"/>
      <c r="AO72" s="3306"/>
      <c r="AP72" s="3306"/>
      <c r="AQ72" s="3306"/>
      <c r="AR72" s="3306"/>
      <c r="AS72" s="3306"/>
      <c r="AT72" s="3306"/>
      <c r="AU72" s="3306"/>
      <c r="AV72" s="3306"/>
      <c r="AW72" s="3306"/>
      <c r="AX72" s="3306"/>
      <c r="AY72" s="3306"/>
      <c r="AZ72" s="3306"/>
      <c r="BA72" s="3306"/>
      <c r="BB72" s="3306"/>
      <c r="BC72" s="3306"/>
      <c r="BD72" s="3306"/>
      <c r="BE72" s="1565">
        <f>MyTimestamp(AH72)</f>
        <v/>
      </c>
      <c r="BF72" s="3315"/>
      <c r="BG72" s="3316">
        <f>MyTimestamp(AH72)</f>
        <v/>
      </c>
      <c r="BH72" s="3317"/>
      <c r="BI72" s="2471"/>
      <c r="BJ72" s="3306"/>
      <c r="BK72" s="3307"/>
      <c r="BL72" s="3306"/>
      <c r="BM72" s="3367"/>
      <c r="BN72" s="3307"/>
      <c r="BO72" s="3306"/>
      <c r="BP72" s="3306"/>
      <c r="BQ72" s="3306"/>
      <c r="BR72" s="1478"/>
      <c r="BS72" s="5724"/>
      <c r="BT72" s="5647"/>
      <c r="BU72" s="1584"/>
      <c r="BV72" s="38"/>
      <c r="BW72" s="7540"/>
      <c r="BX72" s="7564"/>
      <c r="BY72" s="3313"/>
      <c r="BZ72" s="2373"/>
      <c r="CA72" s="2374"/>
      <c r="CB72" s="2375"/>
      <c r="CC72" s="2376"/>
      <c r="CD72" s="2377"/>
      <c r="CE72" s="2376"/>
      <c r="CF72" s="2376"/>
      <c r="CG72" s="2376"/>
      <c r="CH72" s="2377"/>
      <c r="CI72" s="2377"/>
      <c r="CJ72" s="2377"/>
      <c r="CK72" s="2377"/>
      <c r="CL72" s="2376"/>
      <c r="CM72" s="2377"/>
      <c r="CN72" s="2376"/>
      <c r="CO72" s="2376"/>
      <c r="CP72" s="2376"/>
      <c r="CQ72" s="2377"/>
      <c r="CR72" s="2377"/>
      <c r="CS72" s="2377"/>
      <c r="CT72" s="2377"/>
      <c r="CU72" s="2376"/>
      <c r="CV72" s="2378"/>
      <c r="CW72" s="2376"/>
      <c r="CX72" s="2376"/>
      <c r="CY72" s="2376"/>
      <c r="CZ72" s="2377"/>
      <c r="DA72" s="2377"/>
      <c r="DB72" s="2377"/>
      <c r="DC72" s="2377"/>
    </row>
    <row r="73" customHeight="1" ht="12.75" x14ac:dyDescent="0.2">
      <c r="A73" s="1584"/>
      <c r="B73" s="2385"/>
      <c r="C73" s="3303"/>
      <c r="D73" s="3307">
        <f>IF(ISNUMBER(FIND("EN",B73)),IF(ISNUMBER(FIND("FCC",B73)),IF(ISNUMBER(FIND("ISED",B73)),CONCATENATE(Overview!$V$10,";",Overview!$S$11,";",Overview!$S$12),CONCATENATE(Overview!$V$10,";",Overview!$S$11)),IF(ISNUMBER(FIND("ISED",B73)),CONCATENATE(Overview!$V$10,";",Overview!$S$12),Overview!$V$10)),IF(ISNUMBER(FIND("FCC",B73)),IF(ISNUMBER(FIND("ISED",B73)),CONCATENATE(Overview!$S$11,";",Overview!$S$12),"IEEE Std 1528™"),Overview!$S$12))</f>
        <v/>
      </c>
      <c r="E73" s="3307">
        <f>IF(ISNUMBER(FIND("EN",B73)),IF(ISNUMBER(FIND("FCC",B73)),IF(ISNUMBER(FIND("ISED",B73)),CONCATENATE(Overview!$AB$10,";",Overview!$Y$11,";",Overview!$Y$12),CONCATENATE(Overview!$AB$10,";",Overview!$Y$11)),IF(ISNUMBER(FIND("ISED",B73)),CONCATENATE(Overview!$AB$10,";",Overview!$Y$12),Overview!$AB$10)),IF(ISNUMBER(FIND("FCC",B73)),IF(ISNUMBER(FIND("ISED",B73)),CONCATENATE(Overview!$Y$11,";",Overview!$Y$12),"IEEE Std 1528™"),Overview!$Y$12))</f>
        <v/>
      </c>
      <c r="F73" s="672"/>
      <c r="G73" s="2396"/>
      <c r="H73" s="3306"/>
      <c r="I73" s="3306"/>
      <c r="J73" s="2466" t="inlineStr">
        <is>
          <t>LTE</t>
        </is>
      </c>
      <c r="K73" s="2466" t="inlineStr">
        <is>
          <t>FDD1</t>
        </is>
      </c>
      <c r="L73" s="3306"/>
      <c r="M73" s="2466">
        <v>15</v>
      </c>
      <c r="N73" s="2467" t="inlineStr">
        <is>
          <t>QPSK</t>
        </is>
      </c>
      <c r="O73" s="2470"/>
      <c r="P73" s="2470"/>
      <c r="Q73" s="2468">
        <v>1</v>
      </c>
      <c r="R73" s="2469">
        <v>0</v>
      </c>
      <c r="S73" s="2468"/>
      <c r="T73" s="2466">
        <v>18525</v>
      </c>
      <c r="U73" s="2466">
        <v>1972.5</v>
      </c>
      <c r="V73" s="3306"/>
      <c r="W73" s="3306"/>
      <c r="X73" s="3306"/>
      <c r="Y73" s="3306"/>
      <c r="Z73" s="3306"/>
      <c r="AA73" s="3306"/>
      <c r="AB73" s="3306"/>
      <c r="AC73" s="3306"/>
      <c r="AD73" s="3306"/>
      <c r="AE73" s="3306"/>
      <c r="AF73" s="3306"/>
      <c r="AG73" s="807"/>
      <c r="AH73" s="374"/>
      <c r="AI73" s="3306"/>
      <c r="AJ73" s="3306"/>
      <c r="AK73" s="3306"/>
      <c r="AL73" s="3306"/>
      <c r="AM73" s="3306"/>
      <c r="AN73" s="3306"/>
      <c r="AO73" s="3306"/>
      <c r="AP73" s="3306"/>
      <c r="AQ73" s="3306"/>
      <c r="AR73" s="3306"/>
      <c r="AS73" s="3306"/>
      <c r="AT73" s="3306"/>
      <c r="AU73" s="3306"/>
      <c r="AV73" s="3306"/>
      <c r="AW73" s="3306"/>
      <c r="AX73" s="3306"/>
      <c r="AY73" s="3306"/>
      <c r="AZ73" s="3306"/>
      <c r="BA73" s="3306"/>
      <c r="BB73" s="3306"/>
      <c r="BC73" s="3306"/>
      <c r="BD73" s="3306"/>
      <c r="BE73" s="1565">
        <f>MyTimestamp(AH73)</f>
        <v/>
      </c>
      <c r="BF73" s="3315"/>
      <c r="BG73" s="3316">
        <f>MyTimestamp(AH73)</f>
        <v/>
      </c>
      <c r="BH73" s="3317"/>
      <c r="BI73" s="2471"/>
      <c r="BJ73" s="3306"/>
      <c r="BK73" s="3307"/>
      <c r="BL73" s="3306"/>
      <c r="BM73" s="3367"/>
      <c r="BN73" s="3307"/>
      <c r="BO73" s="3306"/>
      <c r="BP73" s="3306"/>
      <c r="BQ73" s="3306"/>
      <c r="BR73" s="1478"/>
      <c r="BS73" s="5724"/>
      <c r="BT73" s="5647"/>
      <c r="BU73" s="1584"/>
      <c r="BV73" s="38"/>
      <c r="BW73" s="7540"/>
      <c r="BX73" s="7564"/>
      <c r="BY73" s="3313"/>
      <c r="BZ73" s="2373"/>
      <c r="CA73" s="2374"/>
      <c r="CB73" s="2375"/>
      <c r="CC73" s="2376"/>
      <c r="CD73" s="2377"/>
      <c r="CE73" s="2376"/>
      <c r="CF73" s="2376"/>
      <c r="CG73" s="2376"/>
      <c r="CH73" s="2377"/>
      <c r="CI73" s="2377"/>
      <c r="CJ73" s="2377"/>
      <c r="CK73" s="2377"/>
      <c r="CL73" s="2376"/>
      <c r="CM73" s="2377"/>
      <c r="CN73" s="2376"/>
      <c r="CO73" s="2376"/>
      <c r="CP73" s="2376"/>
      <c r="CQ73" s="2377"/>
      <c r="CR73" s="2377"/>
      <c r="CS73" s="2377"/>
      <c r="CT73" s="2377"/>
      <c r="CU73" s="2376"/>
      <c r="CV73" s="2378"/>
      <c r="CW73" s="2376"/>
      <c r="CX73" s="2376"/>
      <c r="CY73" s="2376"/>
      <c r="CZ73" s="2377"/>
      <c r="DA73" s="2377"/>
      <c r="DB73" s="2377"/>
      <c r="DC73" s="2377"/>
    </row>
    <row r="74" customHeight="1" ht="12.75" x14ac:dyDescent="0.2">
      <c r="A74" s="1584"/>
      <c r="B74" s="2385"/>
      <c r="C74" s="3303"/>
      <c r="D74" s="3307">
        <f>IF(ISNUMBER(FIND("EN",B74)),IF(ISNUMBER(FIND("FCC",B74)),IF(ISNUMBER(FIND("ISED",B74)),CONCATENATE(Overview!$V$10,";",Overview!$S$11,";",Overview!$S$12),CONCATENATE(Overview!$V$10,";",Overview!$S$11)),IF(ISNUMBER(FIND("ISED",B74)),CONCATENATE(Overview!$V$10,";",Overview!$S$12),Overview!$V$10)),IF(ISNUMBER(FIND("FCC",B74)),IF(ISNUMBER(FIND("ISED",B74)),CONCATENATE(Overview!$S$11,";",Overview!$S$12),"IEEE Std 1528™"),Overview!$S$12))</f>
        <v/>
      </c>
      <c r="E74" s="3307">
        <f>IF(ISNUMBER(FIND("EN",B74)),IF(ISNUMBER(FIND("FCC",B74)),IF(ISNUMBER(FIND("ISED",B74)),CONCATENATE(Overview!$AB$10,";",Overview!$Y$11,";",Overview!$Y$12),CONCATENATE(Overview!$AB$10,";",Overview!$Y$11)),IF(ISNUMBER(FIND("ISED",B74)),CONCATENATE(Overview!$AB$10,";",Overview!$Y$12),Overview!$AB$10)),IF(ISNUMBER(FIND("FCC",B74)),IF(ISNUMBER(FIND("ISED",B74)),CONCATENATE(Overview!$Y$11,";",Overview!$Y$12),"IEEE Std 1528™"),Overview!$Y$12))</f>
        <v/>
      </c>
      <c r="F74" s="672"/>
      <c r="G74" s="2396"/>
      <c r="H74" s="3306"/>
      <c r="I74" s="3306"/>
      <c r="J74" s="2466" t="inlineStr">
        <is>
          <t>LTE</t>
        </is>
      </c>
      <c r="K74" s="2466" t="inlineStr">
        <is>
          <t>FDD1</t>
        </is>
      </c>
      <c r="L74" s="3306"/>
      <c r="M74" s="2466">
        <v>15</v>
      </c>
      <c r="N74" s="2467" t="inlineStr">
        <is>
          <t>QPSK</t>
        </is>
      </c>
      <c r="O74" s="2470"/>
      <c r="P74" s="2470"/>
      <c r="Q74" s="2468">
        <v>1</v>
      </c>
      <c r="R74" s="2469">
        <v>37</v>
      </c>
      <c r="S74" s="2468"/>
      <c r="T74" s="2466">
        <v>18525</v>
      </c>
      <c r="U74" s="2466">
        <v>1972.5</v>
      </c>
      <c r="V74" s="3306"/>
      <c r="W74" s="3306"/>
      <c r="X74" s="3306"/>
      <c r="Y74" s="3306"/>
      <c r="Z74" s="3306"/>
      <c r="AA74" s="3306"/>
      <c r="AB74" s="3306"/>
      <c r="AC74" s="3306"/>
      <c r="AD74" s="3306"/>
      <c r="AE74" s="3306"/>
      <c r="AF74" s="3306"/>
      <c r="AG74" s="807"/>
      <c r="AH74" s="374"/>
      <c r="AI74" s="3306"/>
      <c r="AJ74" s="3306"/>
      <c r="AK74" s="3306"/>
      <c r="AL74" s="3306"/>
      <c r="AM74" s="3306"/>
      <c r="AN74" s="3306"/>
      <c r="AO74" s="3306"/>
      <c r="AP74" s="3306"/>
      <c r="AQ74" s="3306"/>
      <c r="AR74" s="3306"/>
      <c r="AS74" s="3306"/>
      <c r="AT74" s="3306"/>
      <c r="AU74" s="3306"/>
      <c r="AV74" s="3306"/>
      <c r="AW74" s="3306"/>
      <c r="AX74" s="3306"/>
      <c r="AY74" s="3306"/>
      <c r="AZ74" s="3306"/>
      <c r="BA74" s="3306"/>
      <c r="BB74" s="3306"/>
      <c r="BC74" s="3306"/>
      <c r="BD74" s="3306"/>
      <c r="BE74" s="1565">
        <f>MyTimestamp(AH74)</f>
        <v/>
      </c>
      <c r="BF74" s="3315"/>
      <c r="BG74" s="3316">
        <f>MyTimestamp(AH74)</f>
        <v/>
      </c>
      <c r="BH74" s="3317"/>
      <c r="BI74" s="2471"/>
      <c r="BJ74" s="3306"/>
      <c r="BK74" s="3307"/>
      <c r="BL74" s="3306"/>
      <c r="BM74" s="3367"/>
      <c r="BN74" s="3307"/>
      <c r="BO74" s="3306"/>
      <c r="BP74" s="3306"/>
      <c r="BQ74" s="3306"/>
      <c r="BR74" s="1478"/>
      <c r="BS74" s="5724"/>
      <c r="BT74" s="5647"/>
      <c r="BU74" s="1584"/>
      <c r="BV74" s="38"/>
      <c r="BW74" s="7540"/>
      <c r="BX74" s="7564"/>
      <c r="BY74" s="3313"/>
      <c r="BZ74" s="2373"/>
      <c r="CA74" s="2374"/>
      <c r="CB74" s="2375"/>
      <c r="CC74" s="2376"/>
      <c r="CD74" s="2377"/>
      <c r="CE74" s="2376"/>
      <c r="CF74" s="2376"/>
      <c r="CG74" s="2376"/>
      <c r="CH74" s="2377"/>
      <c r="CI74" s="2377"/>
      <c r="CJ74" s="2377"/>
      <c r="CK74" s="2377"/>
      <c r="CL74" s="2376"/>
      <c r="CM74" s="2377"/>
      <c r="CN74" s="2376"/>
      <c r="CO74" s="2376"/>
      <c r="CP74" s="2376"/>
      <c r="CQ74" s="2377"/>
      <c r="CR74" s="2377"/>
      <c r="CS74" s="2377"/>
      <c r="CT74" s="2377"/>
      <c r="CU74" s="2376"/>
      <c r="CV74" s="2378"/>
      <c r="CW74" s="2376"/>
      <c r="CX74" s="2376"/>
      <c r="CY74" s="2376"/>
      <c r="CZ74" s="2377"/>
      <c r="DA74" s="2377"/>
      <c r="DB74" s="2377"/>
      <c r="DC74" s="2377"/>
    </row>
    <row r="75" customHeight="1" ht="12.75" x14ac:dyDescent="0.2">
      <c r="A75" s="1584"/>
      <c r="B75" s="2385"/>
      <c r="C75" s="3303"/>
      <c r="D75" s="3307">
        <f>IF(ISNUMBER(FIND("EN",B75)),IF(ISNUMBER(FIND("FCC",B75)),IF(ISNUMBER(FIND("ISED",B75)),CONCATENATE(Overview!$V$10,";",Overview!$S$11,";",Overview!$S$12),CONCATENATE(Overview!$V$10,";",Overview!$S$11)),IF(ISNUMBER(FIND("ISED",B75)),CONCATENATE(Overview!$V$10,";",Overview!$S$12),Overview!$V$10)),IF(ISNUMBER(FIND("FCC",B75)),IF(ISNUMBER(FIND("ISED",B75)),CONCATENATE(Overview!$S$11,";",Overview!$S$12),"IEEE Std 1528™"),Overview!$S$12))</f>
        <v/>
      </c>
      <c r="E75" s="3307">
        <f>IF(ISNUMBER(FIND("EN",B75)),IF(ISNUMBER(FIND("FCC",B75)),IF(ISNUMBER(FIND("ISED",B75)),CONCATENATE(Overview!$AB$10,";",Overview!$Y$11,";",Overview!$Y$12),CONCATENATE(Overview!$AB$10,";",Overview!$Y$11)),IF(ISNUMBER(FIND("ISED",B75)),CONCATENATE(Overview!$AB$10,";",Overview!$Y$12),Overview!$AB$10)),IF(ISNUMBER(FIND("FCC",B75)),IF(ISNUMBER(FIND("ISED",B75)),CONCATENATE(Overview!$Y$11,";",Overview!$Y$12),"IEEE Std 1528™"),Overview!$Y$12))</f>
        <v/>
      </c>
      <c r="F75" s="672"/>
      <c r="G75" s="2396"/>
      <c r="H75" s="3306"/>
      <c r="I75" s="3306"/>
      <c r="J75" s="2466" t="inlineStr">
        <is>
          <t>LTE</t>
        </is>
      </c>
      <c r="K75" s="2466" t="inlineStr">
        <is>
          <t>FDD1</t>
        </is>
      </c>
      <c r="L75" s="3306"/>
      <c r="M75" s="2466">
        <v>15</v>
      </c>
      <c r="N75" s="2467" t="inlineStr">
        <is>
          <t>QPSK</t>
        </is>
      </c>
      <c r="O75" s="2470"/>
      <c r="P75" s="2470"/>
      <c r="Q75" s="2468">
        <v>1</v>
      </c>
      <c r="R75" s="2469">
        <v>74</v>
      </c>
      <c r="S75" s="2468"/>
      <c r="T75" s="2466">
        <v>18525</v>
      </c>
      <c r="U75" s="2466">
        <v>1972.5</v>
      </c>
      <c r="V75" s="3306"/>
      <c r="W75" s="3306"/>
      <c r="X75" s="3306"/>
      <c r="Y75" s="3306"/>
      <c r="Z75" s="3306"/>
      <c r="AA75" s="3306"/>
      <c r="AB75" s="3306"/>
      <c r="AC75" s="3306"/>
      <c r="AD75" s="3306"/>
      <c r="AE75" s="3306"/>
      <c r="AF75" s="3306"/>
      <c r="AG75" s="807"/>
      <c r="AH75" s="374"/>
      <c r="AI75" s="3306"/>
      <c r="AJ75" s="3306"/>
      <c r="AK75" s="3306"/>
      <c r="AL75" s="3306"/>
      <c r="AM75" s="3306"/>
      <c r="AN75" s="3306"/>
      <c r="AO75" s="3306"/>
      <c r="AP75" s="3306"/>
      <c r="AQ75" s="3306"/>
      <c r="AR75" s="3306"/>
      <c r="AS75" s="3306"/>
      <c r="AT75" s="3306"/>
      <c r="AU75" s="3306"/>
      <c r="AV75" s="3306"/>
      <c r="AW75" s="3306"/>
      <c r="AX75" s="3306"/>
      <c r="AY75" s="3306"/>
      <c r="AZ75" s="3306"/>
      <c r="BA75" s="3306"/>
      <c r="BB75" s="3306"/>
      <c r="BC75" s="3306"/>
      <c r="BD75" s="3306"/>
      <c r="BE75" s="1565">
        <f>MyTimestamp(AH75)</f>
        <v/>
      </c>
      <c r="BF75" s="3315"/>
      <c r="BG75" s="3316">
        <f>MyTimestamp(AH75)</f>
        <v/>
      </c>
      <c r="BH75" s="3317"/>
      <c r="BI75" s="2471"/>
      <c r="BJ75" s="3306"/>
      <c r="BK75" s="3307"/>
      <c r="BL75" s="3306"/>
      <c r="BM75" s="3367"/>
      <c r="BN75" s="3307"/>
      <c r="BO75" s="3306"/>
      <c r="BP75" s="3306"/>
      <c r="BQ75" s="3306"/>
      <c r="BR75" s="1478"/>
      <c r="BS75" s="5724"/>
      <c r="BT75" s="5647"/>
      <c r="BU75" s="1584"/>
      <c r="BV75" s="38"/>
      <c r="BW75" s="7540"/>
      <c r="BX75" s="7564"/>
      <c r="BY75" s="3313"/>
      <c r="BZ75" s="2373"/>
      <c r="CA75" s="2374"/>
      <c r="CB75" s="2375"/>
      <c r="CC75" s="2376"/>
      <c r="CD75" s="2377"/>
      <c r="CE75" s="2376"/>
      <c r="CF75" s="2376"/>
      <c r="CG75" s="2376"/>
      <c r="CH75" s="2377"/>
      <c r="CI75" s="2377"/>
      <c r="CJ75" s="2377"/>
      <c r="CK75" s="2377"/>
      <c r="CL75" s="2376"/>
      <c r="CM75" s="2377"/>
      <c r="CN75" s="2376"/>
      <c r="CO75" s="2376"/>
      <c r="CP75" s="2376"/>
      <c r="CQ75" s="2377"/>
      <c r="CR75" s="2377"/>
      <c r="CS75" s="2377"/>
      <c r="CT75" s="2377"/>
      <c r="CU75" s="2376"/>
      <c r="CV75" s="2378"/>
      <c r="CW75" s="2376"/>
      <c r="CX75" s="2376"/>
      <c r="CY75" s="2376"/>
      <c r="CZ75" s="2377"/>
      <c r="DA75" s="2377"/>
      <c r="DB75" s="2377"/>
      <c r="DC75" s="2377"/>
    </row>
    <row r="76" customHeight="1" ht="12.75" x14ac:dyDescent="0.2">
      <c r="A76" s="1584"/>
      <c r="B76" s="2385"/>
      <c r="C76" s="3303"/>
      <c r="D76" s="3307">
        <f>IF(ISNUMBER(FIND("EN",B76)),IF(ISNUMBER(FIND("FCC",B76)),IF(ISNUMBER(FIND("ISED",B76)),CONCATENATE(Overview!$V$10,";",Overview!$S$11,";",Overview!$S$12),CONCATENATE(Overview!$V$10,";",Overview!$S$11)),IF(ISNUMBER(FIND("ISED",B76)),CONCATENATE(Overview!$V$10,";",Overview!$S$12),Overview!$V$10)),IF(ISNUMBER(FIND("FCC",B76)),IF(ISNUMBER(FIND("ISED",B76)),CONCATENATE(Overview!$S$11,";",Overview!$S$12),"IEEE Std 1528™"),Overview!$S$12))</f>
        <v/>
      </c>
      <c r="E76" s="3307">
        <f>IF(ISNUMBER(FIND("EN",B76)),IF(ISNUMBER(FIND("FCC",B76)),IF(ISNUMBER(FIND("ISED",B76)),CONCATENATE(Overview!$AB$10,";",Overview!$Y$11,";",Overview!$Y$12),CONCATENATE(Overview!$AB$10,";",Overview!$Y$11)),IF(ISNUMBER(FIND("ISED",B76)),CONCATENATE(Overview!$AB$10,";",Overview!$Y$12),Overview!$AB$10)),IF(ISNUMBER(FIND("FCC",B76)),IF(ISNUMBER(FIND("ISED",B76)),CONCATENATE(Overview!$Y$11,";",Overview!$Y$12),"IEEE Std 1528™"),Overview!$Y$12))</f>
        <v/>
      </c>
      <c r="F76" s="672"/>
      <c r="G76" s="2396"/>
      <c r="H76" s="3306"/>
      <c r="I76" s="3306"/>
      <c r="J76" s="2466" t="inlineStr">
        <is>
          <t>LTE</t>
        </is>
      </c>
      <c r="K76" s="2466" t="inlineStr">
        <is>
          <t>FDD1</t>
        </is>
      </c>
      <c r="L76" s="3306"/>
      <c r="M76" s="2466">
        <v>15</v>
      </c>
      <c r="N76" s="2467" t="inlineStr">
        <is>
          <t>QPSK</t>
        </is>
      </c>
      <c r="O76" s="2470"/>
      <c r="P76" s="2470"/>
      <c r="Q76" s="2468">
        <v>36</v>
      </c>
      <c r="R76" s="2469">
        <v>0</v>
      </c>
      <c r="S76" s="2468"/>
      <c r="T76" s="2466">
        <v>18525</v>
      </c>
      <c r="U76" s="2466">
        <v>1972.5</v>
      </c>
      <c r="V76" s="3306"/>
      <c r="W76" s="3306"/>
      <c r="X76" s="3306"/>
      <c r="Y76" s="3306"/>
      <c r="Z76" s="3306"/>
      <c r="AA76" s="3306"/>
      <c r="AB76" s="3306"/>
      <c r="AC76" s="3306"/>
      <c r="AD76" s="3306"/>
      <c r="AE76" s="3306"/>
      <c r="AF76" s="3306"/>
      <c r="AG76" s="807"/>
      <c r="AH76" s="374"/>
      <c r="AI76" s="3306"/>
      <c r="AJ76" s="3306"/>
      <c r="AK76" s="3306"/>
      <c r="AL76" s="3306"/>
      <c r="AM76" s="3306"/>
      <c r="AN76" s="3306"/>
      <c r="AO76" s="3306"/>
      <c r="AP76" s="3306"/>
      <c r="AQ76" s="3306"/>
      <c r="AR76" s="3306"/>
      <c r="AS76" s="3306"/>
      <c r="AT76" s="3306"/>
      <c r="AU76" s="3306"/>
      <c r="AV76" s="3306"/>
      <c r="AW76" s="3306"/>
      <c r="AX76" s="3306"/>
      <c r="AY76" s="3306"/>
      <c r="AZ76" s="3306"/>
      <c r="BA76" s="3306"/>
      <c r="BB76" s="3306"/>
      <c r="BC76" s="3306"/>
      <c r="BD76" s="3306"/>
      <c r="BE76" s="1565">
        <f>MyTimestamp(AH76)</f>
        <v/>
      </c>
      <c r="BF76" s="3315"/>
      <c r="BG76" s="3316">
        <f>MyTimestamp(AH76)</f>
        <v/>
      </c>
      <c r="BH76" s="3317"/>
      <c r="BI76" s="2471"/>
      <c r="BJ76" s="3306"/>
      <c r="BK76" s="3307"/>
      <c r="BL76" s="3306"/>
      <c r="BM76" s="3367"/>
      <c r="BN76" s="3307"/>
      <c r="BO76" s="3306"/>
      <c r="BP76" s="3306"/>
      <c r="BQ76" s="3306"/>
      <c r="BR76" s="1478"/>
      <c r="BS76" s="5724"/>
      <c r="BT76" s="5647"/>
      <c r="BU76" s="1584"/>
      <c r="BV76" s="38"/>
      <c r="BW76" s="7540"/>
      <c r="BX76" s="7564"/>
      <c r="BY76" s="3313"/>
      <c r="BZ76" s="2373"/>
      <c r="CA76" s="2374"/>
      <c r="CB76" s="2375"/>
      <c r="CC76" s="2376"/>
      <c r="CD76" s="2377"/>
      <c r="CE76" s="2376"/>
      <c r="CF76" s="2376"/>
      <c r="CG76" s="2376"/>
      <c r="CH76" s="2377"/>
      <c r="CI76" s="2377"/>
      <c r="CJ76" s="2377"/>
      <c r="CK76" s="2377"/>
      <c r="CL76" s="2376"/>
      <c r="CM76" s="2377"/>
      <c r="CN76" s="2376"/>
      <c r="CO76" s="2376"/>
      <c r="CP76" s="2376"/>
      <c r="CQ76" s="2377"/>
      <c r="CR76" s="2377"/>
      <c r="CS76" s="2377"/>
      <c r="CT76" s="2377"/>
      <c r="CU76" s="2376"/>
      <c r="CV76" s="2378"/>
      <c r="CW76" s="2376"/>
      <c r="CX76" s="2376"/>
      <c r="CY76" s="2376"/>
      <c r="CZ76" s="2377"/>
      <c r="DA76" s="2377"/>
      <c r="DB76" s="2377"/>
      <c r="DC76" s="2377"/>
    </row>
    <row r="77" customHeight="1" ht="12.75" x14ac:dyDescent="0.2">
      <c r="A77" s="1584"/>
      <c r="B77" s="2385"/>
      <c r="C77" s="3303"/>
      <c r="D77" s="3307">
        <f>IF(ISNUMBER(FIND("EN",B77)),IF(ISNUMBER(FIND("FCC",B77)),IF(ISNUMBER(FIND("ISED",B77)),CONCATENATE(Overview!$V$10,";",Overview!$S$11,";",Overview!$S$12),CONCATENATE(Overview!$V$10,";",Overview!$S$11)),IF(ISNUMBER(FIND("ISED",B77)),CONCATENATE(Overview!$V$10,";",Overview!$S$12),Overview!$V$10)),IF(ISNUMBER(FIND("FCC",B77)),IF(ISNUMBER(FIND("ISED",B77)),CONCATENATE(Overview!$S$11,";",Overview!$S$12),"IEEE Std 1528™"),Overview!$S$12))</f>
        <v/>
      </c>
      <c r="E77" s="3307">
        <f>IF(ISNUMBER(FIND("EN",B77)),IF(ISNUMBER(FIND("FCC",B77)),IF(ISNUMBER(FIND("ISED",B77)),CONCATENATE(Overview!$AB$10,";",Overview!$Y$11,";",Overview!$Y$12),CONCATENATE(Overview!$AB$10,";",Overview!$Y$11)),IF(ISNUMBER(FIND("ISED",B77)),CONCATENATE(Overview!$AB$10,";",Overview!$Y$12),Overview!$AB$10)),IF(ISNUMBER(FIND("FCC",B77)),IF(ISNUMBER(FIND("ISED",B77)),CONCATENATE(Overview!$Y$11,";",Overview!$Y$12),"IEEE Std 1528™"),Overview!$Y$12))</f>
        <v/>
      </c>
      <c r="F77" s="672"/>
      <c r="G77" s="2396"/>
      <c r="H77" s="3306"/>
      <c r="I77" s="3306"/>
      <c r="J77" s="2466" t="inlineStr">
        <is>
          <t>LTE</t>
        </is>
      </c>
      <c r="K77" s="2466" t="inlineStr">
        <is>
          <t>FDD1</t>
        </is>
      </c>
      <c r="L77" s="3306"/>
      <c r="M77" s="2466">
        <v>15</v>
      </c>
      <c r="N77" s="2467" t="inlineStr">
        <is>
          <t>QPSK</t>
        </is>
      </c>
      <c r="O77" s="2470"/>
      <c r="P77" s="2470"/>
      <c r="Q77" s="2468">
        <v>50</v>
      </c>
      <c r="R77" s="2469">
        <v>18</v>
      </c>
      <c r="S77" s="2468"/>
      <c r="T77" s="2466">
        <v>18525</v>
      </c>
      <c r="U77" s="2466">
        <v>1972.5</v>
      </c>
      <c r="V77" s="3306"/>
      <c r="W77" s="3306"/>
      <c r="X77" s="3306"/>
      <c r="Y77" s="3306"/>
      <c r="Z77" s="3306"/>
      <c r="AA77" s="3306"/>
      <c r="AB77" s="3306"/>
      <c r="AC77" s="3306"/>
      <c r="AD77" s="3306"/>
      <c r="AE77" s="3306"/>
      <c r="AF77" s="3306"/>
      <c r="AG77" s="807"/>
      <c r="AH77" s="374"/>
      <c r="AI77" s="3306"/>
      <c r="AJ77" s="3306"/>
      <c r="AK77" s="3306"/>
      <c r="AL77" s="3306"/>
      <c r="AM77" s="3306"/>
      <c r="AN77" s="3306"/>
      <c r="AO77" s="3306"/>
      <c r="AP77" s="3306"/>
      <c r="AQ77" s="3306"/>
      <c r="AR77" s="3306"/>
      <c r="AS77" s="3306"/>
      <c r="AT77" s="3306"/>
      <c r="AU77" s="3306"/>
      <c r="AV77" s="3306"/>
      <c r="AW77" s="3306"/>
      <c r="AX77" s="3306"/>
      <c r="AY77" s="3306"/>
      <c r="AZ77" s="3306"/>
      <c r="BA77" s="3306"/>
      <c r="BB77" s="3306"/>
      <c r="BC77" s="3306"/>
      <c r="BD77" s="3306"/>
      <c r="BE77" s="1565">
        <f>MyTimestamp(AH77)</f>
        <v/>
      </c>
      <c r="BF77" s="3315"/>
      <c r="BG77" s="3316">
        <f>MyTimestamp(AH77)</f>
        <v/>
      </c>
      <c r="BH77" s="3317"/>
      <c r="BI77" s="2471"/>
      <c r="BJ77" s="3306"/>
      <c r="BK77" s="3307"/>
      <c r="BL77" s="3306"/>
      <c r="BM77" s="3367"/>
      <c r="BN77" s="3307"/>
      <c r="BO77" s="3306"/>
      <c r="BP77" s="3306"/>
      <c r="BQ77" s="3306"/>
      <c r="BR77" s="1478"/>
      <c r="BS77" s="5724"/>
      <c r="BT77" s="5647"/>
      <c r="BU77" s="1584"/>
      <c r="BV77" s="38"/>
      <c r="BW77" s="7540"/>
      <c r="BX77" s="7564"/>
      <c r="BY77" s="3313"/>
      <c r="BZ77" s="2373"/>
      <c r="CA77" s="2374"/>
      <c r="CB77" s="2375"/>
      <c r="CC77" s="2376"/>
      <c r="CD77" s="2377"/>
      <c r="CE77" s="2376"/>
      <c r="CF77" s="2376"/>
      <c r="CG77" s="2376"/>
      <c r="CH77" s="2377"/>
      <c r="CI77" s="2377"/>
      <c r="CJ77" s="2377"/>
      <c r="CK77" s="2377"/>
      <c r="CL77" s="2376"/>
      <c r="CM77" s="2377"/>
      <c r="CN77" s="2376"/>
      <c r="CO77" s="2376"/>
      <c r="CP77" s="2376"/>
      <c r="CQ77" s="2377"/>
      <c r="CR77" s="2377"/>
      <c r="CS77" s="2377"/>
      <c r="CT77" s="2377"/>
      <c r="CU77" s="2376"/>
      <c r="CV77" s="2378"/>
      <c r="CW77" s="2376"/>
      <c r="CX77" s="2376"/>
      <c r="CY77" s="2376"/>
      <c r="CZ77" s="2377"/>
      <c r="DA77" s="2377"/>
      <c r="DB77" s="2377"/>
      <c r="DC77" s="2377"/>
    </row>
    <row r="78" customHeight="1" ht="12.75" x14ac:dyDescent="0.2">
      <c r="A78" s="1584"/>
      <c r="B78" s="2385"/>
      <c r="C78" s="3303"/>
      <c r="D78" s="3307">
        <f>IF(ISNUMBER(FIND("EN",B78)),IF(ISNUMBER(FIND("FCC",B78)),IF(ISNUMBER(FIND("ISED",B78)),CONCATENATE(Overview!$V$10,";",Overview!$S$11,";",Overview!$S$12),CONCATENATE(Overview!$V$10,";",Overview!$S$11)),IF(ISNUMBER(FIND("ISED",B78)),CONCATENATE(Overview!$V$10,";",Overview!$S$12),Overview!$V$10)),IF(ISNUMBER(FIND("FCC",B78)),IF(ISNUMBER(FIND("ISED",B78)),CONCATENATE(Overview!$S$11,";",Overview!$S$12),"IEEE Std 1528™"),Overview!$S$12))</f>
        <v/>
      </c>
      <c r="E78" s="3307">
        <f>IF(ISNUMBER(FIND("EN",B78)),IF(ISNUMBER(FIND("FCC",B78)),IF(ISNUMBER(FIND("ISED",B78)),CONCATENATE(Overview!$AB$10,";",Overview!$Y$11,";",Overview!$Y$12),CONCATENATE(Overview!$AB$10,";",Overview!$Y$11)),IF(ISNUMBER(FIND("ISED",B78)),CONCATENATE(Overview!$AB$10,";",Overview!$Y$12),Overview!$AB$10)),IF(ISNUMBER(FIND("FCC",B78)),IF(ISNUMBER(FIND("ISED",B78)),CONCATENATE(Overview!$Y$11,";",Overview!$Y$12),"IEEE Std 1528™"),Overview!$Y$12))</f>
        <v/>
      </c>
      <c r="F78" s="672"/>
      <c r="G78" s="2396"/>
      <c r="H78" s="3306"/>
      <c r="I78" s="3306"/>
      <c r="J78" s="2466" t="inlineStr">
        <is>
          <t>LTE</t>
        </is>
      </c>
      <c r="K78" s="2466" t="inlineStr">
        <is>
          <t>FDD1</t>
        </is>
      </c>
      <c r="L78" s="3306"/>
      <c r="M78" s="2466">
        <v>15</v>
      </c>
      <c r="N78" s="2467" t="inlineStr">
        <is>
          <t>QPSK</t>
        </is>
      </c>
      <c r="O78" s="2470"/>
      <c r="P78" s="2470"/>
      <c r="Q78" s="2468">
        <v>50</v>
      </c>
      <c r="R78" s="2469">
        <v>39</v>
      </c>
      <c r="S78" s="2468"/>
      <c r="T78" s="2466">
        <v>18525</v>
      </c>
      <c r="U78" s="2466">
        <v>1972.5</v>
      </c>
      <c r="V78" s="3306"/>
      <c r="W78" s="3306"/>
      <c r="X78" s="3306"/>
      <c r="Y78" s="3306"/>
      <c r="Z78" s="3306"/>
      <c r="AA78" s="3306"/>
      <c r="AB78" s="3306"/>
      <c r="AC78" s="3306"/>
      <c r="AD78" s="3306"/>
      <c r="AE78" s="3306"/>
      <c r="AF78" s="3306"/>
      <c r="AG78" s="807"/>
      <c r="AH78" s="374"/>
      <c r="AI78" s="3306"/>
      <c r="AJ78" s="3306"/>
      <c r="AK78" s="3306"/>
      <c r="AL78" s="3306"/>
      <c r="AM78" s="3306"/>
      <c r="AN78" s="3306"/>
      <c r="AO78" s="3306"/>
      <c r="AP78" s="3306"/>
      <c r="AQ78" s="3306"/>
      <c r="AR78" s="3306"/>
      <c r="AS78" s="3306"/>
      <c r="AT78" s="3306"/>
      <c r="AU78" s="3306"/>
      <c r="AV78" s="3306"/>
      <c r="AW78" s="3306"/>
      <c r="AX78" s="3306"/>
      <c r="AY78" s="3306"/>
      <c r="AZ78" s="3306"/>
      <c r="BA78" s="3306"/>
      <c r="BB78" s="3306"/>
      <c r="BC78" s="3306"/>
      <c r="BD78" s="3306"/>
      <c r="BE78" s="1565">
        <f>MyTimestamp(AH78)</f>
        <v/>
      </c>
      <c r="BF78" s="3315"/>
      <c r="BG78" s="3316">
        <f>MyTimestamp(AH78)</f>
        <v/>
      </c>
      <c r="BH78" s="3317"/>
      <c r="BI78" s="2471"/>
      <c r="BJ78" s="3306"/>
      <c r="BK78" s="3307"/>
      <c r="BL78" s="3306"/>
      <c r="BM78" s="3367"/>
      <c r="BN78" s="3307"/>
      <c r="BO78" s="3306"/>
      <c r="BP78" s="3306"/>
      <c r="BQ78" s="3306"/>
      <c r="BR78" s="1478"/>
      <c r="BS78" s="5724"/>
      <c r="BT78" s="5647"/>
      <c r="BU78" s="1584"/>
      <c r="BV78" s="38"/>
      <c r="BW78" s="7540"/>
      <c r="BX78" s="7564"/>
      <c r="BY78" s="3313"/>
      <c r="BZ78" s="2373"/>
      <c r="CA78" s="2374"/>
      <c r="CB78" s="2375"/>
      <c r="CC78" s="2376"/>
      <c r="CD78" s="2377"/>
      <c r="CE78" s="2376"/>
      <c r="CF78" s="2376"/>
      <c r="CG78" s="2376"/>
      <c r="CH78" s="2377"/>
      <c r="CI78" s="2377"/>
      <c r="CJ78" s="2377"/>
      <c r="CK78" s="2377"/>
      <c r="CL78" s="2376"/>
      <c r="CM78" s="2377"/>
      <c r="CN78" s="2376"/>
      <c r="CO78" s="2376"/>
      <c r="CP78" s="2376"/>
      <c r="CQ78" s="2377"/>
      <c r="CR78" s="2377"/>
      <c r="CS78" s="2377"/>
      <c r="CT78" s="2377"/>
      <c r="CU78" s="2376"/>
      <c r="CV78" s="2378"/>
      <c r="CW78" s="2376"/>
      <c r="CX78" s="2376"/>
      <c r="CY78" s="2376"/>
      <c r="CZ78" s="2377"/>
      <c r="DA78" s="2377"/>
      <c r="DB78" s="2377"/>
      <c r="DC78" s="2377"/>
    </row>
    <row r="79" customHeight="1" ht="12.75" x14ac:dyDescent="0.2">
      <c r="A79" s="1584"/>
      <c r="B79" s="2385"/>
      <c r="C79" s="3303"/>
      <c r="D79" s="3307">
        <f>IF(ISNUMBER(FIND("EN",B79)),IF(ISNUMBER(FIND("FCC",B79)),IF(ISNUMBER(FIND("ISED",B79)),CONCATENATE(Overview!$V$10,";",Overview!$S$11,";",Overview!$S$12),CONCATENATE(Overview!$V$10,";",Overview!$S$11)),IF(ISNUMBER(FIND("ISED",B79)),CONCATENATE(Overview!$V$10,";",Overview!$S$12),Overview!$V$10)),IF(ISNUMBER(FIND("FCC",B79)),IF(ISNUMBER(FIND("ISED",B79)),CONCATENATE(Overview!$S$11,";",Overview!$S$12),"IEEE Std 1528™"),Overview!$S$12))</f>
        <v/>
      </c>
      <c r="E79" s="3307">
        <f>IF(ISNUMBER(FIND("EN",B79)),IF(ISNUMBER(FIND("FCC",B79)),IF(ISNUMBER(FIND("ISED",B79)),CONCATENATE(Overview!$AB$10,";",Overview!$Y$11,";",Overview!$Y$12),CONCATENATE(Overview!$AB$10,";",Overview!$Y$11)),IF(ISNUMBER(FIND("ISED",B79)),CONCATENATE(Overview!$AB$10,";",Overview!$Y$12),Overview!$AB$10)),IF(ISNUMBER(FIND("FCC",B79)),IF(ISNUMBER(FIND("ISED",B79)),CONCATENATE(Overview!$Y$11,";",Overview!$Y$12),"IEEE Std 1528™"),Overview!$Y$12))</f>
        <v/>
      </c>
      <c r="F79" s="672"/>
      <c r="G79" s="2396"/>
      <c r="H79" s="3306"/>
      <c r="I79" s="3306"/>
      <c r="J79" s="2466" t="inlineStr">
        <is>
          <t>LTE</t>
        </is>
      </c>
      <c r="K79" s="2466" t="inlineStr">
        <is>
          <t>FDD1</t>
        </is>
      </c>
      <c r="L79" s="3306"/>
      <c r="M79" s="2466">
        <v>15</v>
      </c>
      <c r="N79" s="2467" t="inlineStr">
        <is>
          <t>QPSK</t>
        </is>
      </c>
      <c r="O79" s="2470"/>
      <c r="P79" s="2470"/>
      <c r="Q79" s="2468">
        <v>75</v>
      </c>
      <c r="R79" s="2469">
        <v>0</v>
      </c>
      <c r="S79" s="2468"/>
      <c r="T79" s="2466">
        <v>18525</v>
      </c>
      <c r="U79" s="2466">
        <v>1972.5</v>
      </c>
      <c r="V79" s="3306"/>
      <c r="W79" s="3306"/>
      <c r="X79" s="3306"/>
      <c r="Y79" s="3306"/>
      <c r="Z79" s="3306"/>
      <c r="AA79" s="3306"/>
      <c r="AB79" s="3306"/>
      <c r="AC79" s="3306"/>
      <c r="AD79" s="3306"/>
      <c r="AE79" s="3306"/>
      <c r="AF79" s="3306"/>
      <c r="AG79" s="807"/>
      <c r="AH79" s="374"/>
      <c r="AI79" s="3306"/>
      <c r="AJ79" s="3306"/>
      <c r="AK79" s="3306"/>
      <c r="AL79" s="3306"/>
      <c r="AM79" s="3306"/>
      <c r="AN79" s="3306"/>
      <c r="AO79" s="3306"/>
      <c r="AP79" s="3306"/>
      <c r="AQ79" s="3306"/>
      <c r="AR79" s="3306"/>
      <c r="AS79" s="3306"/>
      <c r="AT79" s="3306"/>
      <c r="AU79" s="3306"/>
      <c r="AV79" s="3306"/>
      <c r="AW79" s="3306"/>
      <c r="AX79" s="3306"/>
      <c r="AY79" s="3306"/>
      <c r="AZ79" s="3306"/>
      <c r="BA79" s="3306"/>
      <c r="BB79" s="3306"/>
      <c r="BC79" s="3306"/>
      <c r="BD79" s="3306"/>
      <c r="BE79" s="1565">
        <f>MyTimestamp(AH79)</f>
        <v/>
      </c>
      <c r="BF79" s="3315"/>
      <c r="BG79" s="3316">
        <f>MyTimestamp(AH79)</f>
        <v/>
      </c>
      <c r="BH79" s="3317"/>
      <c r="BI79" s="2471"/>
      <c r="BJ79" s="3306"/>
      <c r="BK79" s="3307"/>
      <c r="BL79" s="3306"/>
      <c r="BM79" s="3367"/>
      <c r="BN79" s="3307"/>
      <c r="BO79" s="3306"/>
      <c r="BP79" s="3306"/>
      <c r="BQ79" s="3306"/>
      <c r="BR79" s="1478"/>
      <c r="BS79" s="5724"/>
      <c r="BT79" s="5647"/>
      <c r="BU79" s="1584"/>
      <c r="BV79" s="38"/>
      <c r="BW79" s="7540"/>
      <c r="BX79" s="7564"/>
      <c r="BY79" s="3313"/>
      <c r="BZ79" s="2373"/>
      <c r="CA79" s="2374"/>
      <c r="CB79" s="2375"/>
      <c r="CC79" s="2376"/>
      <c r="CD79" s="2377"/>
      <c r="CE79" s="2376"/>
      <c r="CF79" s="2376"/>
      <c r="CG79" s="2376"/>
      <c r="CH79" s="2377"/>
      <c r="CI79" s="2377"/>
      <c r="CJ79" s="2377"/>
      <c r="CK79" s="2377"/>
      <c r="CL79" s="2376"/>
      <c r="CM79" s="2377"/>
      <c r="CN79" s="2376"/>
      <c r="CO79" s="2376"/>
      <c r="CP79" s="2376"/>
      <c r="CQ79" s="2377"/>
      <c r="CR79" s="2377"/>
      <c r="CS79" s="2377"/>
      <c r="CT79" s="2377"/>
      <c r="CU79" s="2376"/>
      <c r="CV79" s="2378"/>
      <c r="CW79" s="2376"/>
      <c r="CX79" s="2376"/>
      <c r="CY79" s="2376"/>
      <c r="CZ79" s="2377"/>
      <c r="DA79" s="2377"/>
      <c r="DB79" s="2377"/>
      <c r="DC79" s="2377"/>
    </row>
    <row r="80" customHeight="1" ht="12.75" x14ac:dyDescent="0.2">
      <c r="A80" s="1584"/>
      <c r="B80" s="2385"/>
      <c r="C80" s="3303"/>
      <c r="D80" s="3307">
        <f>IF(ISNUMBER(FIND("EN",B80)),IF(ISNUMBER(FIND("FCC",B80)),IF(ISNUMBER(FIND("ISED",B80)),CONCATENATE(Overview!$V$10,";",Overview!$S$11,";",Overview!$S$12),CONCATENATE(Overview!$V$10,";",Overview!$S$11)),IF(ISNUMBER(FIND("ISED",B80)),CONCATENATE(Overview!$V$10,";",Overview!$S$12),Overview!$V$10)),IF(ISNUMBER(FIND("FCC",B80)),IF(ISNUMBER(FIND("ISED",B80)),CONCATENATE(Overview!$S$11,";",Overview!$S$12),"IEEE Std 1528™"),Overview!$S$12))</f>
        <v/>
      </c>
      <c r="E80" s="3307">
        <f>IF(ISNUMBER(FIND("EN",B80)),IF(ISNUMBER(FIND("FCC",B80)),IF(ISNUMBER(FIND("ISED",B80)),CONCATENATE(Overview!$AB$10,";",Overview!$Y$11,";",Overview!$Y$12),CONCATENATE(Overview!$AB$10,";",Overview!$Y$11)),IF(ISNUMBER(FIND("ISED",B80)),CONCATENATE(Overview!$AB$10,";",Overview!$Y$12),Overview!$AB$10)),IF(ISNUMBER(FIND("FCC",B80)),IF(ISNUMBER(FIND("ISED",B80)),CONCATENATE(Overview!$Y$11,";",Overview!$Y$12),"IEEE Std 1528™"),Overview!$Y$12))</f>
        <v/>
      </c>
      <c r="F80" s="672"/>
      <c r="G80" s="2396"/>
      <c r="H80" s="3306"/>
      <c r="I80" s="3306"/>
      <c r="J80" s="2466" t="inlineStr">
        <is>
          <t>LTE</t>
        </is>
      </c>
      <c r="K80" s="2466" t="inlineStr">
        <is>
          <t>FDD1</t>
        </is>
      </c>
      <c r="L80" s="3306"/>
      <c r="M80" s="2466">
        <v>15</v>
      </c>
      <c r="N80" s="2467" t="inlineStr">
        <is>
          <t>16QAM</t>
        </is>
      </c>
      <c r="O80" s="2470"/>
      <c r="P80" s="2470"/>
      <c r="Q80" s="2468">
        <v>1</v>
      </c>
      <c r="R80" s="2469">
        <v>0</v>
      </c>
      <c r="S80" s="2468"/>
      <c r="T80" s="2466">
        <v>18525</v>
      </c>
      <c r="U80" s="2466">
        <v>1972.5</v>
      </c>
      <c r="V80" s="3306"/>
      <c r="W80" s="3306"/>
      <c r="X80" s="3306"/>
      <c r="Y80" s="3306"/>
      <c r="Z80" s="3306"/>
      <c r="AA80" s="3306"/>
      <c r="AB80" s="3306"/>
      <c r="AC80" s="3306"/>
      <c r="AD80" s="3306"/>
      <c r="AE80" s="3306"/>
      <c r="AF80" s="3306"/>
      <c r="AG80" s="807"/>
      <c r="AH80" s="374"/>
      <c r="AI80" s="3306"/>
      <c r="AJ80" s="3306"/>
      <c r="AK80" s="3306"/>
      <c r="AL80" s="3306"/>
      <c r="AM80" s="3306"/>
      <c r="AN80" s="3306"/>
      <c r="AO80" s="3306"/>
      <c r="AP80" s="3306"/>
      <c r="AQ80" s="3306"/>
      <c r="AR80" s="3306"/>
      <c r="AS80" s="3306"/>
      <c r="AT80" s="3306"/>
      <c r="AU80" s="3306"/>
      <c r="AV80" s="3306"/>
      <c r="AW80" s="3306"/>
      <c r="AX80" s="3306"/>
      <c r="AY80" s="3306"/>
      <c r="AZ80" s="3306"/>
      <c r="BA80" s="3306"/>
      <c r="BB80" s="3306"/>
      <c r="BC80" s="3306"/>
      <c r="BD80" s="3306"/>
      <c r="BE80" s="1565">
        <f>MyTimestamp(AH80)</f>
        <v/>
      </c>
      <c r="BF80" s="3315"/>
      <c r="BG80" s="3316">
        <f>MyTimestamp(AH80)</f>
        <v/>
      </c>
      <c r="BH80" s="3317"/>
      <c r="BI80" s="2471"/>
      <c r="BJ80" s="3306"/>
      <c r="BK80" s="3307"/>
      <c r="BL80" s="3306"/>
      <c r="BM80" s="3367"/>
      <c r="BN80" s="3307"/>
      <c r="BO80" s="3306"/>
      <c r="BP80" s="3306"/>
      <c r="BQ80" s="3306"/>
      <c r="BR80" s="1478"/>
      <c r="BS80" s="5724"/>
      <c r="BT80" s="5647"/>
      <c r="BU80" s="1584"/>
      <c r="BV80" s="38"/>
      <c r="BW80" s="7540"/>
      <c r="BX80" s="7564"/>
      <c r="BY80" s="3313"/>
      <c r="BZ80" s="2373"/>
      <c r="CA80" s="2374"/>
      <c r="CB80" s="2375"/>
      <c r="CC80" s="2376"/>
      <c r="CD80" s="2377"/>
      <c r="CE80" s="2376"/>
      <c r="CF80" s="2376"/>
      <c r="CG80" s="2376"/>
      <c r="CH80" s="2377"/>
      <c r="CI80" s="2377"/>
      <c r="CJ80" s="2377"/>
      <c r="CK80" s="2377"/>
      <c r="CL80" s="2376"/>
      <c r="CM80" s="2377"/>
      <c r="CN80" s="2376"/>
      <c r="CO80" s="2376"/>
      <c r="CP80" s="2376"/>
      <c r="CQ80" s="2377"/>
      <c r="CR80" s="2377"/>
      <c r="CS80" s="2377"/>
      <c r="CT80" s="2377"/>
      <c r="CU80" s="2376"/>
      <c r="CV80" s="2378"/>
      <c r="CW80" s="2376"/>
      <c r="CX80" s="2376"/>
      <c r="CY80" s="2376"/>
      <c r="CZ80" s="2377"/>
      <c r="DA80" s="2377"/>
      <c r="DB80" s="2377"/>
      <c r="DC80" s="2377"/>
    </row>
    <row r="81" customHeight="1" ht="12.75" x14ac:dyDescent="0.2">
      <c r="A81" s="1584"/>
      <c r="B81" s="2385"/>
      <c r="C81" s="3303"/>
      <c r="D81" s="3307">
        <f>IF(ISNUMBER(FIND("EN",B81)),IF(ISNUMBER(FIND("FCC",B81)),IF(ISNUMBER(FIND("ISED",B81)),CONCATENATE(Overview!$V$10,";",Overview!$S$11,";",Overview!$S$12),CONCATENATE(Overview!$V$10,";",Overview!$S$11)),IF(ISNUMBER(FIND("ISED",B81)),CONCATENATE(Overview!$V$10,";",Overview!$S$12),Overview!$V$10)),IF(ISNUMBER(FIND("FCC",B81)),IF(ISNUMBER(FIND("ISED",B81)),CONCATENATE(Overview!$S$11,";",Overview!$S$12),"IEEE Std 1528™"),Overview!$S$12))</f>
        <v/>
      </c>
      <c r="E81" s="3307">
        <f>IF(ISNUMBER(FIND("EN",B81)),IF(ISNUMBER(FIND("FCC",B81)),IF(ISNUMBER(FIND("ISED",B81)),CONCATENATE(Overview!$AB$10,";",Overview!$Y$11,";",Overview!$Y$12),CONCATENATE(Overview!$AB$10,";",Overview!$Y$11)),IF(ISNUMBER(FIND("ISED",B81)),CONCATENATE(Overview!$AB$10,";",Overview!$Y$12),Overview!$AB$10)),IF(ISNUMBER(FIND("FCC",B81)),IF(ISNUMBER(FIND("ISED",B81)),CONCATENATE(Overview!$Y$11,";",Overview!$Y$12),"IEEE Std 1528™"),Overview!$Y$12))</f>
        <v/>
      </c>
      <c r="F81" s="672"/>
      <c r="G81" s="2396"/>
      <c r="H81" s="3306"/>
      <c r="I81" s="3306"/>
      <c r="J81" s="2466" t="inlineStr">
        <is>
          <t>LTE</t>
        </is>
      </c>
      <c r="K81" s="2466" t="inlineStr">
        <is>
          <t>FDD1</t>
        </is>
      </c>
      <c r="L81" s="3306"/>
      <c r="M81" s="2466">
        <v>15</v>
      </c>
      <c r="N81" s="2467" t="inlineStr">
        <is>
          <t>16QAM</t>
        </is>
      </c>
      <c r="O81" s="2470"/>
      <c r="P81" s="2470"/>
      <c r="Q81" s="2468">
        <v>1</v>
      </c>
      <c r="R81" s="2469">
        <v>37</v>
      </c>
      <c r="S81" s="2468"/>
      <c r="T81" s="2466">
        <v>18525</v>
      </c>
      <c r="U81" s="2466">
        <v>1972.5</v>
      </c>
      <c r="V81" s="3306"/>
      <c r="W81" s="3306"/>
      <c r="X81" s="3306"/>
      <c r="Y81" s="3306"/>
      <c r="Z81" s="3306"/>
      <c r="AA81" s="3306"/>
      <c r="AB81" s="3306"/>
      <c r="AC81" s="3306"/>
      <c r="AD81" s="3306"/>
      <c r="AE81" s="3306"/>
      <c r="AF81" s="3306"/>
      <c r="AG81" s="807"/>
      <c r="AH81" s="374"/>
      <c r="AI81" s="3306"/>
      <c r="AJ81" s="3306"/>
      <c r="AK81" s="3306"/>
      <c r="AL81" s="3306"/>
      <c r="AM81" s="3306"/>
      <c r="AN81" s="3306"/>
      <c r="AO81" s="3306"/>
      <c r="AP81" s="3306"/>
      <c r="AQ81" s="3306"/>
      <c r="AR81" s="3306"/>
      <c r="AS81" s="3306"/>
      <c r="AT81" s="3306"/>
      <c r="AU81" s="3306"/>
      <c r="AV81" s="3306"/>
      <c r="AW81" s="3306"/>
      <c r="AX81" s="3306"/>
      <c r="AY81" s="3306"/>
      <c r="AZ81" s="3306"/>
      <c r="BA81" s="3306"/>
      <c r="BB81" s="3306"/>
      <c r="BC81" s="3306"/>
      <c r="BD81" s="3306"/>
      <c r="BE81" s="1565">
        <f>MyTimestamp(AH81)</f>
        <v/>
      </c>
      <c r="BF81" s="3315"/>
      <c r="BG81" s="3316">
        <f>MyTimestamp(AH81)</f>
        <v/>
      </c>
      <c r="BH81" s="3317"/>
      <c r="BI81" s="2471"/>
      <c r="BJ81" s="3306"/>
      <c r="BK81" s="3307"/>
      <c r="BL81" s="3306"/>
      <c r="BM81" s="3367"/>
      <c r="BN81" s="3307"/>
      <c r="BO81" s="3306"/>
      <c r="BP81" s="3306"/>
      <c r="BQ81" s="3306"/>
      <c r="BR81" s="1478"/>
      <c r="BS81" s="5724"/>
      <c r="BT81" s="5647"/>
      <c r="BU81" s="1584"/>
      <c r="BV81" s="38"/>
      <c r="BW81" s="7540"/>
      <c r="BX81" s="7564"/>
      <c r="BY81" s="3313"/>
      <c r="BZ81" s="2373"/>
      <c r="CA81" s="2374"/>
      <c r="CB81" s="2375"/>
      <c r="CC81" s="2376"/>
      <c r="CD81" s="2377"/>
      <c r="CE81" s="2376"/>
      <c r="CF81" s="2376"/>
      <c r="CG81" s="2376"/>
      <c r="CH81" s="2377"/>
      <c r="CI81" s="2377"/>
      <c r="CJ81" s="2377"/>
      <c r="CK81" s="2377"/>
      <c r="CL81" s="2376"/>
      <c r="CM81" s="2377"/>
      <c r="CN81" s="2376"/>
      <c r="CO81" s="2376"/>
      <c r="CP81" s="2376"/>
      <c r="CQ81" s="2377"/>
      <c r="CR81" s="2377"/>
      <c r="CS81" s="2377"/>
      <c r="CT81" s="2377"/>
      <c r="CU81" s="2376"/>
      <c r="CV81" s="2378"/>
      <c r="CW81" s="2376"/>
      <c r="CX81" s="2376"/>
      <c r="CY81" s="2376"/>
      <c r="CZ81" s="2377"/>
      <c r="DA81" s="2377"/>
      <c r="DB81" s="2377"/>
      <c r="DC81" s="2377"/>
    </row>
    <row r="82" customHeight="1" ht="12.75" x14ac:dyDescent="0.2">
      <c r="A82" s="1584"/>
      <c r="B82" s="2385"/>
      <c r="C82" s="3303"/>
      <c r="D82" s="3307">
        <f>IF(ISNUMBER(FIND("EN",B82)),IF(ISNUMBER(FIND("FCC",B82)),IF(ISNUMBER(FIND("ISED",B82)),CONCATENATE(Overview!$V$10,";",Overview!$S$11,";",Overview!$S$12),CONCATENATE(Overview!$V$10,";",Overview!$S$11)),IF(ISNUMBER(FIND("ISED",B82)),CONCATENATE(Overview!$V$10,";",Overview!$S$12),Overview!$V$10)),IF(ISNUMBER(FIND("FCC",B82)),IF(ISNUMBER(FIND("ISED",B82)),CONCATENATE(Overview!$S$11,";",Overview!$S$12),"IEEE Std 1528™"),Overview!$S$12))</f>
        <v/>
      </c>
      <c r="E82" s="3307">
        <f>IF(ISNUMBER(FIND("EN",B82)),IF(ISNUMBER(FIND("FCC",B82)),IF(ISNUMBER(FIND("ISED",B82)),CONCATENATE(Overview!$AB$10,";",Overview!$Y$11,";",Overview!$Y$12),CONCATENATE(Overview!$AB$10,";",Overview!$Y$11)),IF(ISNUMBER(FIND("ISED",B82)),CONCATENATE(Overview!$AB$10,";",Overview!$Y$12),Overview!$AB$10)),IF(ISNUMBER(FIND("FCC",B82)),IF(ISNUMBER(FIND("ISED",B82)),CONCATENATE(Overview!$Y$11,";",Overview!$Y$12),"IEEE Std 1528™"),Overview!$Y$12))</f>
        <v/>
      </c>
      <c r="F82" s="672"/>
      <c r="G82" s="2396"/>
      <c r="H82" s="3306"/>
      <c r="I82" s="3306"/>
      <c r="J82" s="2466" t="inlineStr">
        <is>
          <t>LTE</t>
        </is>
      </c>
      <c r="K82" s="2466" t="inlineStr">
        <is>
          <t>FDD1</t>
        </is>
      </c>
      <c r="L82" s="3306"/>
      <c r="M82" s="2466">
        <v>15</v>
      </c>
      <c r="N82" s="2467" t="inlineStr">
        <is>
          <t>16QAM</t>
        </is>
      </c>
      <c r="O82" s="2470"/>
      <c r="P82" s="2470"/>
      <c r="Q82" s="2468">
        <v>1</v>
      </c>
      <c r="R82" s="2469">
        <v>74</v>
      </c>
      <c r="S82" s="2468"/>
      <c r="T82" s="2466">
        <v>18525</v>
      </c>
      <c r="U82" s="2466">
        <v>1972.5</v>
      </c>
      <c r="V82" s="3306"/>
      <c r="W82" s="3306"/>
      <c r="X82" s="3306"/>
      <c r="Y82" s="3306"/>
      <c r="Z82" s="3306"/>
      <c r="AA82" s="3306"/>
      <c r="AB82" s="3306"/>
      <c r="AC82" s="3306"/>
      <c r="AD82" s="3306"/>
      <c r="AE82" s="3306"/>
      <c r="AF82" s="3306"/>
      <c r="AG82" s="807"/>
      <c r="AH82" s="374"/>
      <c r="AI82" s="3306"/>
      <c r="AJ82" s="3306"/>
      <c r="AK82" s="3306"/>
      <c r="AL82" s="3306"/>
      <c r="AM82" s="3306"/>
      <c r="AN82" s="3306"/>
      <c r="AO82" s="3306"/>
      <c r="AP82" s="3306"/>
      <c r="AQ82" s="3306"/>
      <c r="AR82" s="3306"/>
      <c r="AS82" s="3306"/>
      <c r="AT82" s="3306"/>
      <c r="AU82" s="3306"/>
      <c r="AV82" s="3306"/>
      <c r="AW82" s="3306"/>
      <c r="AX82" s="3306"/>
      <c r="AY82" s="3306"/>
      <c r="AZ82" s="3306"/>
      <c r="BA82" s="3306"/>
      <c r="BB82" s="3306"/>
      <c r="BC82" s="3306"/>
      <c r="BD82" s="3306"/>
      <c r="BE82" s="1565">
        <f>MyTimestamp(AH82)</f>
        <v/>
      </c>
      <c r="BF82" s="3315"/>
      <c r="BG82" s="3316">
        <f>MyTimestamp(AH82)</f>
        <v/>
      </c>
      <c r="BH82" s="3317"/>
      <c r="BI82" s="2471"/>
      <c r="BJ82" s="3306"/>
      <c r="BK82" s="3307"/>
      <c r="BL82" s="3306"/>
      <c r="BM82" s="3367"/>
      <c r="BN82" s="3307"/>
      <c r="BO82" s="3306"/>
      <c r="BP82" s="3306"/>
      <c r="BQ82" s="3306"/>
      <c r="BR82" s="1478"/>
      <c r="BS82" s="5724"/>
      <c r="BT82" s="5647"/>
      <c r="BU82" s="1584"/>
      <c r="BV82" s="38"/>
      <c r="BW82" s="7540"/>
      <c r="BX82" s="7564"/>
      <c r="BY82" s="3313"/>
      <c r="BZ82" s="2373"/>
      <c r="CA82" s="2374"/>
      <c r="CB82" s="2375"/>
      <c r="CC82" s="2376"/>
      <c r="CD82" s="2377"/>
      <c r="CE82" s="2376"/>
      <c r="CF82" s="2376"/>
      <c r="CG82" s="2376"/>
      <c r="CH82" s="2377"/>
      <c r="CI82" s="2377"/>
      <c r="CJ82" s="2377"/>
      <c r="CK82" s="2377"/>
      <c r="CL82" s="2376"/>
      <c r="CM82" s="2377"/>
      <c r="CN82" s="2376"/>
      <c r="CO82" s="2376"/>
      <c r="CP82" s="2376"/>
      <c r="CQ82" s="2377"/>
      <c r="CR82" s="2377"/>
      <c r="CS82" s="2377"/>
      <c r="CT82" s="2377"/>
      <c r="CU82" s="2376"/>
      <c r="CV82" s="2378"/>
      <c r="CW82" s="2376"/>
      <c r="CX82" s="2376"/>
      <c r="CY82" s="2376"/>
      <c r="CZ82" s="2377"/>
      <c r="DA82" s="2377"/>
      <c r="DB82" s="2377"/>
      <c r="DC82" s="2377"/>
    </row>
    <row r="83" customHeight="1" ht="12.75" x14ac:dyDescent="0.2">
      <c r="A83" s="1584"/>
      <c r="B83" s="2385"/>
      <c r="C83" s="3303"/>
      <c r="D83" s="3307">
        <f>IF(ISNUMBER(FIND("EN",B83)),IF(ISNUMBER(FIND("FCC",B83)),IF(ISNUMBER(FIND("ISED",B83)),CONCATENATE(Overview!$V$10,";",Overview!$S$11,";",Overview!$S$12),CONCATENATE(Overview!$V$10,";",Overview!$S$11)),IF(ISNUMBER(FIND("ISED",B83)),CONCATENATE(Overview!$V$10,";",Overview!$S$12),Overview!$V$10)),IF(ISNUMBER(FIND("FCC",B83)),IF(ISNUMBER(FIND("ISED",B83)),CONCATENATE(Overview!$S$11,";",Overview!$S$12),"IEEE Std 1528™"),Overview!$S$12))</f>
        <v/>
      </c>
      <c r="E83" s="3307">
        <f>IF(ISNUMBER(FIND("EN",B83)),IF(ISNUMBER(FIND("FCC",B83)),IF(ISNUMBER(FIND("ISED",B83)),CONCATENATE(Overview!$AB$10,";",Overview!$Y$11,";",Overview!$Y$12),CONCATENATE(Overview!$AB$10,";",Overview!$Y$11)),IF(ISNUMBER(FIND("ISED",B83)),CONCATENATE(Overview!$AB$10,";",Overview!$Y$12),Overview!$AB$10)),IF(ISNUMBER(FIND("FCC",B83)),IF(ISNUMBER(FIND("ISED",B83)),CONCATENATE(Overview!$Y$11,";",Overview!$Y$12),"IEEE Std 1528™"),Overview!$Y$12))</f>
        <v/>
      </c>
      <c r="F83" s="672"/>
      <c r="G83" s="2396"/>
      <c r="H83" s="3306"/>
      <c r="I83" s="3306"/>
      <c r="J83" s="2466" t="inlineStr">
        <is>
          <t>LTE</t>
        </is>
      </c>
      <c r="K83" s="2466" t="inlineStr">
        <is>
          <t>FDD1</t>
        </is>
      </c>
      <c r="L83" s="3306"/>
      <c r="M83" s="2466">
        <v>15</v>
      </c>
      <c r="N83" s="2467" t="inlineStr">
        <is>
          <t>16QAM</t>
        </is>
      </c>
      <c r="O83" s="2470"/>
      <c r="P83" s="2470"/>
      <c r="Q83" s="2468">
        <v>36</v>
      </c>
      <c r="R83" s="2469">
        <v>0</v>
      </c>
      <c r="S83" s="2468"/>
      <c r="T83" s="2466">
        <v>18525</v>
      </c>
      <c r="U83" s="2466">
        <v>1972.5</v>
      </c>
      <c r="V83" s="3306"/>
      <c r="W83" s="3306"/>
      <c r="X83" s="3306"/>
      <c r="Y83" s="3306"/>
      <c r="Z83" s="3306"/>
      <c r="AA83" s="3306"/>
      <c r="AB83" s="3306"/>
      <c r="AC83" s="3306"/>
      <c r="AD83" s="3306"/>
      <c r="AE83" s="3306"/>
      <c r="AF83" s="3306"/>
      <c r="AG83" s="807"/>
      <c r="AH83" s="374"/>
      <c r="AI83" s="3306"/>
      <c r="AJ83" s="3306"/>
      <c r="AK83" s="3306"/>
      <c r="AL83" s="3306"/>
      <c r="AM83" s="3306"/>
      <c r="AN83" s="3306"/>
      <c r="AO83" s="3306"/>
      <c r="AP83" s="3306"/>
      <c r="AQ83" s="3306"/>
      <c r="AR83" s="3306"/>
      <c r="AS83" s="3306"/>
      <c r="AT83" s="3306"/>
      <c r="AU83" s="3306"/>
      <c r="AV83" s="3306"/>
      <c r="AW83" s="3306"/>
      <c r="AX83" s="3306"/>
      <c r="AY83" s="3306"/>
      <c r="AZ83" s="3306"/>
      <c r="BA83" s="3306"/>
      <c r="BB83" s="3306"/>
      <c r="BC83" s="3306"/>
      <c r="BD83" s="3306"/>
      <c r="BE83" s="1565">
        <f>MyTimestamp(AH83)</f>
        <v/>
      </c>
      <c r="BF83" s="3315"/>
      <c r="BG83" s="3316">
        <f>MyTimestamp(AH83)</f>
        <v/>
      </c>
      <c r="BH83" s="3317"/>
      <c r="BI83" s="2471"/>
      <c r="BJ83" s="3306"/>
      <c r="BK83" s="3307"/>
      <c r="BL83" s="3306"/>
      <c r="BM83" s="3367"/>
      <c r="BN83" s="3307"/>
      <c r="BO83" s="3306"/>
      <c r="BP83" s="3306"/>
      <c r="BQ83" s="3306"/>
      <c r="BR83" s="1478"/>
      <c r="BS83" s="5724"/>
      <c r="BT83" s="5647"/>
      <c r="BU83" s="1584"/>
      <c r="BV83" s="38"/>
      <c r="BW83" s="7540"/>
      <c r="BX83" s="7564"/>
      <c r="BY83" s="3313"/>
      <c r="BZ83" s="2373"/>
      <c r="CA83" s="2374"/>
      <c r="CB83" s="2375"/>
      <c r="CC83" s="2376"/>
      <c r="CD83" s="2377"/>
      <c r="CE83" s="2376"/>
      <c r="CF83" s="2376"/>
      <c r="CG83" s="2376"/>
      <c r="CH83" s="2377"/>
      <c r="CI83" s="2377"/>
      <c r="CJ83" s="2377"/>
      <c r="CK83" s="2377"/>
      <c r="CL83" s="2376"/>
      <c r="CM83" s="2377"/>
      <c r="CN83" s="2376"/>
      <c r="CO83" s="2376"/>
      <c r="CP83" s="2376"/>
      <c r="CQ83" s="2377"/>
      <c r="CR83" s="2377"/>
      <c r="CS83" s="2377"/>
      <c r="CT83" s="2377"/>
      <c r="CU83" s="2376"/>
      <c r="CV83" s="2378"/>
      <c r="CW83" s="2376"/>
      <c r="CX83" s="2376"/>
      <c r="CY83" s="2376"/>
      <c r="CZ83" s="2377"/>
      <c r="DA83" s="2377"/>
      <c r="DB83" s="2377"/>
      <c r="DC83" s="2377"/>
    </row>
    <row r="84" customHeight="1" ht="12.75" x14ac:dyDescent="0.2">
      <c r="A84" s="1584"/>
      <c r="B84" s="2385"/>
      <c r="C84" s="3303"/>
      <c r="D84" s="3307">
        <f>IF(ISNUMBER(FIND("EN",B84)),IF(ISNUMBER(FIND("FCC",B84)),IF(ISNUMBER(FIND("ISED",B84)),CONCATENATE(Overview!$V$10,";",Overview!$S$11,";",Overview!$S$12),CONCATENATE(Overview!$V$10,";",Overview!$S$11)),IF(ISNUMBER(FIND("ISED",B84)),CONCATENATE(Overview!$V$10,";",Overview!$S$12),Overview!$V$10)),IF(ISNUMBER(FIND("FCC",B84)),IF(ISNUMBER(FIND("ISED",B84)),CONCATENATE(Overview!$S$11,";",Overview!$S$12),"IEEE Std 1528™"),Overview!$S$12))</f>
        <v/>
      </c>
      <c r="E84" s="3307">
        <f>IF(ISNUMBER(FIND("EN",B84)),IF(ISNUMBER(FIND("FCC",B84)),IF(ISNUMBER(FIND("ISED",B84)),CONCATENATE(Overview!$AB$10,";",Overview!$Y$11,";",Overview!$Y$12),CONCATENATE(Overview!$AB$10,";",Overview!$Y$11)),IF(ISNUMBER(FIND("ISED",B84)),CONCATENATE(Overview!$AB$10,";",Overview!$Y$12),Overview!$AB$10)),IF(ISNUMBER(FIND("FCC",B84)),IF(ISNUMBER(FIND("ISED",B84)),CONCATENATE(Overview!$Y$11,";",Overview!$Y$12),"IEEE Std 1528™"),Overview!$Y$12))</f>
        <v/>
      </c>
      <c r="F84" s="672"/>
      <c r="G84" s="2396"/>
      <c r="H84" s="3306"/>
      <c r="I84" s="3306"/>
      <c r="J84" s="2466" t="inlineStr">
        <is>
          <t>LTE</t>
        </is>
      </c>
      <c r="K84" s="2466" t="inlineStr">
        <is>
          <t>FDD1</t>
        </is>
      </c>
      <c r="L84" s="3306"/>
      <c r="M84" s="2466">
        <v>15</v>
      </c>
      <c r="N84" s="2467" t="inlineStr">
        <is>
          <t>16QAM</t>
        </is>
      </c>
      <c r="O84" s="2470"/>
      <c r="P84" s="2470"/>
      <c r="Q84" s="2468">
        <v>50</v>
      </c>
      <c r="R84" s="2469">
        <v>18</v>
      </c>
      <c r="S84" s="2468"/>
      <c r="T84" s="2466">
        <v>18525</v>
      </c>
      <c r="U84" s="2466">
        <v>1972.5</v>
      </c>
      <c r="V84" s="3306"/>
      <c r="W84" s="3306"/>
      <c r="X84" s="3306"/>
      <c r="Y84" s="3306"/>
      <c r="Z84" s="3306"/>
      <c r="AA84" s="3306"/>
      <c r="AB84" s="3306"/>
      <c r="AC84" s="3306"/>
      <c r="AD84" s="3306"/>
      <c r="AE84" s="3306"/>
      <c r="AF84" s="3306"/>
      <c r="AG84" s="807"/>
      <c r="AH84" s="374"/>
      <c r="AI84" s="3306"/>
      <c r="AJ84" s="3306"/>
      <c r="AK84" s="3306"/>
      <c r="AL84" s="3306"/>
      <c r="AM84" s="3306"/>
      <c r="AN84" s="3306"/>
      <c r="AO84" s="3306"/>
      <c r="AP84" s="3306"/>
      <c r="AQ84" s="3306"/>
      <c r="AR84" s="3306"/>
      <c r="AS84" s="3306"/>
      <c r="AT84" s="3306"/>
      <c r="AU84" s="3306"/>
      <c r="AV84" s="3306"/>
      <c r="AW84" s="3306"/>
      <c r="AX84" s="3306"/>
      <c r="AY84" s="3306"/>
      <c r="AZ84" s="3306"/>
      <c r="BA84" s="3306"/>
      <c r="BB84" s="3306"/>
      <c r="BC84" s="3306"/>
      <c r="BD84" s="3306"/>
      <c r="BE84" s="1565">
        <f>MyTimestamp(AH84)</f>
        <v/>
      </c>
      <c r="BF84" s="3315"/>
      <c r="BG84" s="3316">
        <f>MyTimestamp(AH84)</f>
        <v/>
      </c>
      <c r="BH84" s="3317"/>
      <c r="BI84" s="2471"/>
      <c r="BJ84" s="3306"/>
      <c r="BK84" s="3307"/>
      <c r="BL84" s="3306"/>
      <c r="BM84" s="3367"/>
      <c r="BN84" s="3307"/>
      <c r="BO84" s="3306"/>
      <c r="BP84" s="3306"/>
      <c r="BQ84" s="3306"/>
      <c r="BR84" s="1478"/>
      <c r="BS84" s="5724"/>
      <c r="BT84" s="5647"/>
      <c r="BU84" s="1584"/>
      <c r="BV84" s="38"/>
      <c r="BW84" s="7540"/>
      <c r="BX84" s="7564"/>
      <c r="BY84" s="3313"/>
      <c r="BZ84" s="2373"/>
      <c r="CA84" s="2374"/>
      <c r="CB84" s="2375"/>
      <c r="CC84" s="2376"/>
      <c r="CD84" s="2377"/>
      <c r="CE84" s="2376"/>
      <c r="CF84" s="2376"/>
      <c r="CG84" s="2376"/>
      <c r="CH84" s="2377"/>
      <c r="CI84" s="2377"/>
      <c r="CJ84" s="2377"/>
      <c r="CK84" s="2377"/>
      <c r="CL84" s="2376"/>
      <c r="CM84" s="2377"/>
      <c r="CN84" s="2376"/>
      <c r="CO84" s="2376"/>
      <c r="CP84" s="2376"/>
      <c r="CQ84" s="2377"/>
      <c r="CR84" s="2377"/>
      <c r="CS84" s="2377"/>
      <c r="CT84" s="2377"/>
      <c r="CU84" s="2376"/>
      <c r="CV84" s="2378"/>
      <c r="CW84" s="2376"/>
      <c r="CX84" s="2376"/>
      <c r="CY84" s="2376"/>
      <c r="CZ84" s="2377"/>
      <c r="DA84" s="2377"/>
      <c r="DB84" s="2377"/>
      <c r="DC84" s="2377"/>
    </row>
    <row r="85" customHeight="1" ht="12.75" x14ac:dyDescent="0.2">
      <c r="A85" s="1584"/>
      <c r="B85" s="2385"/>
      <c r="C85" s="3303"/>
      <c r="D85" s="3307">
        <f>IF(ISNUMBER(FIND("EN",B85)),IF(ISNUMBER(FIND("FCC",B85)),IF(ISNUMBER(FIND("ISED",B85)),CONCATENATE(Overview!$V$10,";",Overview!$S$11,";",Overview!$S$12),CONCATENATE(Overview!$V$10,";",Overview!$S$11)),IF(ISNUMBER(FIND("ISED",B85)),CONCATENATE(Overview!$V$10,";",Overview!$S$12),Overview!$V$10)),IF(ISNUMBER(FIND("FCC",B85)),IF(ISNUMBER(FIND("ISED",B85)),CONCATENATE(Overview!$S$11,";",Overview!$S$12),"IEEE Std 1528™"),Overview!$S$12))</f>
        <v/>
      </c>
      <c r="E85" s="3307">
        <f>IF(ISNUMBER(FIND("EN",B85)),IF(ISNUMBER(FIND("FCC",B85)),IF(ISNUMBER(FIND("ISED",B85)),CONCATENATE(Overview!$AB$10,";",Overview!$Y$11,";",Overview!$Y$12),CONCATENATE(Overview!$AB$10,";",Overview!$Y$11)),IF(ISNUMBER(FIND("ISED",B85)),CONCATENATE(Overview!$AB$10,";",Overview!$Y$12),Overview!$AB$10)),IF(ISNUMBER(FIND("FCC",B85)),IF(ISNUMBER(FIND("ISED",B85)),CONCATENATE(Overview!$Y$11,";",Overview!$Y$12),"IEEE Std 1528™"),Overview!$Y$12))</f>
        <v/>
      </c>
      <c r="F85" s="672"/>
      <c r="G85" s="2396"/>
      <c r="H85" s="3306"/>
      <c r="I85" s="3306"/>
      <c r="J85" s="2466" t="inlineStr">
        <is>
          <t>LTE</t>
        </is>
      </c>
      <c r="K85" s="2466" t="inlineStr">
        <is>
          <t>FDD1</t>
        </is>
      </c>
      <c r="L85" s="3306"/>
      <c r="M85" s="2466">
        <v>15</v>
      </c>
      <c r="N85" s="2467" t="inlineStr">
        <is>
          <t>16QAM</t>
        </is>
      </c>
      <c r="O85" s="2470"/>
      <c r="P85" s="2470"/>
      <c r="Q85" s="2468">
        <v>50</v>
      </c>
      <c r="R85" s="2469">
        <v>39</v>
      </c>
      <c r="S85" s="2468"/>
      <c r="T85" s="2466">
        <v>18525</v>
      </c>
      <c r="U85" s="2466">
        <v>1972.5</v>
      </c>
      <c r="V85" s="3306"/>
      <c r="W85" s="3306"/>
      <c r="X85" s="3306"/>
      <c r="Y85" s="3306"/>
      <c r="Z85" s="3306"/>
      <c r="AA85" s="3306"/>
      <c r="AB85" s="3306"/>
      <c r="AC85" s="3306"/>
      <c r="AD85" s="3306"/>
      <c r="AE85" s="3306"/>
      <c r="AF85" s="3306"/>
      <c r="AG85" s="807"/>
      <c r="AH85" s="374"/>
      <c r="AI85" s="3306"/>
      <c r="AJ85" s="3306"/>
      <c r="AK85" s="3306"/>
      <c r="AL85" s="3306"/>
      <c r="AM85" s="3306"/>
      <c r="AN85" s="3306"/>
      <c r="AO85" s="3306"/>
      <c r="AP85" s="3306"/>
      <c r="AQ85" s="3306"/>
      <c r="AR85" s="3306"/>
      <c r="AS85" s="3306"/>
      <c r="AT85" s="3306"/>
      <c r="AU85" s="3306"/>
      <c r="AV85" s="3306"/>
      <c r="AW85" s="3306"/>
      <c r="AX85" s="3306"/>
      <c r="AY85" s="3306"/>
      <c r="AZ85" s="3306"/>
      <c r="BA85" s="3306"/>
      <c r="BB85" s="3306"/>
      <c r="BC85" s="3306"/>
      <c r="BD85" s="3306"/>
      <c r="BE85" s="1565">
        <f>MyTimestamp(AH85)</f>
        <v/>
      </c>
      <c r="BF85" s="3315"/>
      <c r="BG85" s="3316">
        <f>MyTimestamp(AH85)</f>
        <v/>
      </c>
      <c r="BH85" s="3317"/>
      <c r="BI85" s="2471"/>
      <c r="BJ85" s="3306"/>
      <c r="BK85" s="3307"/>
      <c r="BL85" s="3306"/>
      <c r="BM85" s="3367"/>
      <c r="BN85" s="3307"/>
      <c r="BO85" s="3306"/>
      <c r="BP85" s="3306"/>
      <c r="BQ85" s="3306"/>
      <c r="BR85" s="1478"/>
      <c r="BS85" s="5724"/>
      <c r="BT85" s="5647"/>
      <c r="BU85" s="1584"/>
      <c r="BV85" s="38"/>
      <c r="BW85" s="7540"/>
      <c r="BX85" s="7564"/>
      <c r="BY85" s="3313"/>
      <c r="BZ85" s="2373"/>
      <c r="CA85" s="2374"/>
      <c r="CB85" s="2375"/>
      <c r="CC85" s="2376"/>
      <c r="CD85" s="2377"/>
      <c r="CE85" s="2376"/>
      <c r="CF85" s="2376"/>
      <c r="CG85" s="2376"/>
      <c r="CH85" s="2377"/>
      <c r="CI85" s="2377"/>
      <c r="CJ85" s="2377"/>
      <c r="CK85" s="2377"/>
      <c r="CL85" s="2376"/>
      <c r="CM85" s="2377"/>
      <c r="CN85" s="2376"/>
      <c r="CO85" s="2376"/>
      <c r="CP85" s="2376"/>
      <c r="CQ85" s="2377"/>
      <c r="CR85" s="2377"/>
      <c r="CS85" s="2377"/>
      <c r="CT85" s="2377"/>
      <c r="CU85" s="2376"/>
      <c r="CV85" s="2378"/>
      <c r="CW85" s="2376"/>
      <c r="CX85" s="2376"/>
      <c r="CY85" s="2376"/>
      <c r="CZ85" s="2377"/>
      <c r="DA85" s="2377"/>
      <c r="DB85" s="2377"/>
      <c r="DC85" s="2377"/>
    </row>
    <row r="86" customHeight="1" ht="12.75" x14ac:dyDescent="0.2">
      <c r="A86" s="1584"/>
      <c r="B86" s="2385"/>
      <c r="C86" s="3303"/>
      <c r="D86" s="3307">
        <f>IF(ISNUMBER(FIND("EN",B86)),IF(ISNUMBER(FIND("FCC",B86)),IF(ISNUMBER(FIND("ISED",B86)),CONCATENATE(Overview!$V$10,";",Overview!$S$11,";",Overview!$S$12),CONCATENATE(Overview!$V$10,";",Overview!$S$11)),IF(ISNUMBER(FIND("ISED",B86)),CONCATENATE(Overview!$V$10,";",Overview!$S$12),Overview!$V$10)),IF(ISNUMBER(FIND("FCC",B86)),IF(ISNUMBER(FIND("ISED",B86)),CONCATENATE(Overview!$S$11,";",Overview!$S$12),"IEEE Std 1528™"),Overview!$S$12))</f>
        <v/>
      </c>
      <c r="E86" s="3307">
        <f>IF(ISNUMBER(FIND("EN",B86)),IF(ISNUMBER(FIND("FCC",B86)),IF(ISNUMBER(FIND("ISED",B86)),CONCATENATE(Overview!$AB$10,";",Overview!$Y$11,";",Overview!$Y$12),CONCATENATE(Overview!$AB$10,";",Overview!$Y$11)),IF(ISNUMBER(FIND("ISED",B86)),CONCATENATE(Overview!$AB$10,";",Overview!$Y$12),Overview!$AB$10)),IF(ISNUMBER(FIND("FCC",B86)),IF(ISNUMBER(FIND("ISED",B86)),CONCATENATE(Overview!$Y$11,";",Overview!$Y$12),"IEEE Std 1528™"),Overview!$Y$12))</f>
        <v/>
      </c>
      <c r="F86" s="672"/>
      <c r="G86" s="2396"/>
      <c r="H86" s="3306"/>
      <c r="I86" s="3306"/>
      <c r="J86" s="2466" t="inlineStr">
        <is>
          <t>LTE</t>
        </is>
      </c>
      <c r="K86" s="2466" t="inlineStr">
        <is>
          <t>FDD1</t>
        </is>
      </c>
      <c r="L86" s="3306"/>
      <c r="M86" s="2466">
        <v>15</v>
      </c>
      <c r="N86" s="2467" t="inlineStr">
        <is>
          <t>16QAM</t>
        </is>
      </c>
      <c r="O86" s="2470"/>
      <c r="P86" s="2470"/>
      <c r="Q86" s="2468">
        <v>75</v>
      </c>
      <c r="R86" s="2469">
        <v>0</v>
      </c>
      <c r="S86" s="2468"/>
      <c r="T86" s="2466">
        <v>18525</v>
      </c>
      <c r="U86" s="2466">
        <v>1972.5</v>
      </c>
      <c r="V86" s="3306"/>
      <c r="W86" s="3306"/>
      <c r="X86" s="3306"/>
      <c r="Y86" s="3306"/>
      <c r="Z86" s="3306"/>
      <c r="AA86" s="3306"/>
      <c r="AB86" s="3306"/>
      <c r="AC86" s="3306"/>
      <c r="AD86" s="3306"/>
      <c r="AE86" s="3306"/>
      <c r="AF86" s="3306"/>
      <c r="AG86" s="807"/>
      <c r="AH86" s="374"/>
      <c r="AI86" s="3306"/>
      <c r="AJ86" s="3306"/>
      <c r="AK86" s="3306"/>
      <c r="AL86" s="3306"/>
      <c r="AM86" s="3306"/>
      <c r="AN86" s="3306"/>
      <c r="AO86" s="3306"/>
      <c r="AP86" s="3306"/>
      <c r="AQ86" s="3306"/>
      <c r="AR86" s="3306"/>
      <c r="AS86" s="3306"/>
      <c r="AT86" s="3306"/>
      <c r="AU86" s="3306"/>
      <c r="AV86" s="3306"/>
      <c r="AW86" s="3306"/>
      <c r="AX86" s="3306"/>
      <c r="AY86" s="3306"/>
      <c r="AZ86" s="3306"/>
      <c r="BA86" s="3306"/>
      <c r="BB86" s="3306"/>
      <c r="BC86" s="3306"/>
      <c r="BD86" s="3306"/>
      <c r="BE86" s="1565">
        <f>MyTimestamp(AH86)</f>
        <v/>
      </c>
      <c r="BF86" s="3315"/>
      <c r="BG86" s="3316">
        <f>MyTimestamp(AH86)</f>
        <v/>
      </c>
      <c r="BH86" s="3317"/>
      <c r="BI86" s="2471"/>
      <c r="BJ86" s="3306"/>
      <c r="BK86" s="3307"/>
      <c r="BL86" s="3306"/>
      <c r="BM86" s="3367"/>
      <c r="BN86" s="3307"/>
      <c r="BO86" s="3306"/>
      <c r="BP86" s="3306"/>
      <c r="BQ86" s="3306"/>
      <c r="BR86" s="1478"/>
      <c r="BS86" s="5724"/>
      <c r="BT86" s="5647"/>
      <c r="BU86" s="1584"/>
      <c r="BV86" s="38"/>
      <c r="BW86" s="7540"/>
      <c r="BX86" s="7564"/>
      <c r="BY86" s="3313"/>
      <c r="BZ86" s="2373"/>
      <c r="CA86" s="2374"/>
      <c r="CB86" s="2375"/>
      <c r="CC86" s="2376"/>
      <c r="CD86" s="2377"/>
      <c r="CE86" s="2376"/>
      <c r="CF86" s="2376"/>
      <c r="CG86" s="2376"/>
      <c r="CH86" s="2377"/>
      <c r="CI86" s="2377"/>
      <c r="CJ86" s="2377"/>
      <c r="CK86" s="2377"/>
      <c r="CL86" s="2376"/>
      <c r="CM86" s="2377"/>
      <c r="CN86" s="2376"/>
      <c r="CO86" s="2376"/>
      <c r="CP86" s="2376"/>
      <c r="CQ86" s="2377"/>
      <c r="CR86" s="2377"/>
      <c r="CS86" s="2377"/>
      <c r="CT86" s="2377"/>
      <c r="CU86" s="2376"/>
      <c r="CV86" s="2378"/>
      <c r="CW86" s="2376"/>
      <c r="CX86" s="2376"/>
      <c r="CY86" s="2376"/>
      <c r="CZ86" s="2377"/>
      <c r="DA86" s="2377"/>
      <c r="DB86" s="2377"/>
      <c r="DC86" s="2377"/>
    </row>
    <row r="87" customHeight="1" ht="12.75" x14ac:dyDescent="0.2">
      <c r="A87" s="1584"/>
      <c r="B87" s="2385"/>
      <c r="C87" s="3303"/>
      <c r="D87" s="3307">
        <f>IF(ISNUMBER(FIND("EN",B87)),IF(ISNUMBER(FIND("FCC",B87)),IF(ISNUMBER(FIND("ISED",B87)),CONCATENATE(Overview!$V$10,";",Overview!$S$11,";",Overview!$S$12),CONCATENATE(Overview!$V$10,";",Overview!$S$11)),IF(ISNUMBER(FIND("ISED",B87)),CONCATENATE(Overview!$V$10,";",Overview!$S$12),Overview!$V$10)),IF(ISNUMBER(FIND("FCC",B87)),IF(ISNUMBER(FIND("ISED",B87)),CONCATENATE(Overview!$S$11,";",Overview!$S$12),"IEEE Std 1528™"),Overview!$S$12))</f>
        <v/>
      </c>
      <c r="E87" s="3307">
        <f>IF(ISNUMBER(FIND("EN",B87)),IF(ISNUMBER(FIND("FCC",B87)),IF(ISNUMBER(FIND("ISED",B87)),CONCATENATE(Overview!$AB$10,";",Overview!$Y$11,";",Overview!$Y$12),CONCATENATE(Overview!$AB$10,";",Overview!$Y$11)),IF(ISNUMBER(FIND("ISED",B87)),CONCATENATE(Overview!$AB$10,";",Overview!$Y$12),Overview!$AB$10)),IF(ISNUMBER(FIND("FCC",B87)),IF(ISNUMBER(FIND("ISED",B87)),CONCATENATE(Overview!$Y$11,";",Overview!$Y$12),"IEEE Std 1528™"),Overview!$Y$12))</f>
        <v/>
      </c>
      <c r="F87" s="672"/>
      <c r="G87" s="2396"/>
      <c r="H87" s="3306"/>
      <c r="I87" s="3306"/>
      <c r="J87" s="2466" t="inlineStr">
        <is>
          <t>LTE</t>
        </is>
      </c>
      <c r="K87" s="2466" t="inlineStr">
        <is>
          <t>FDD1</t>
        </is>
      </c>
      <c r="L87" s="3306"/>
      <c r="M87" s="2466">
        <v>10</v>
      </c>
      <c r="N87" s="2467" t="inlineStr">
        <is>
          <t>QPSK</t>
        </is>
      </c>
      <c r="O87" s="2470"/>
      <c r="P87" s="2470"/>
      <c r="Q87" s="2468">
        <v>1</v>
      </c>
      <c r="R87" s="2469">
        <v>0</v>
      </c>
      <c r="S87" s="2468"/>
      <c r="T87" s="2466">
        <v>18050</v>
      </c>
      <c r="U87" s="2466">
        <v>1925</v>
      </c>
      <c r="V87" s="3306"/>
      <c r="W87" s="3306"/>
      <c r="X87" s="3306"/>
      <c r="Y87" s="3306"/>
      <c r="Z87" s="3306"/>
      <c r="AA87" s="3306"/>
      <c r="AB87" s="3306"/>
      <c r="AC87" s="3306"/>
      <c r="AD87" s="3306"/>
      <c r="AE87" s="3306"/>
      <c r="AF87" s="3306"/>
      <c r="AG87" s="807"/>
      <c r="AH87" s="374"/>
      <c r="AI87" s="3306"/>
      <c r="AJ87" s="3306"/>
      <c r="AK87" s="3306"/>
      <c r="AL87" s="3306"/>
      <c r="AM87" s="3306"/>
      <c r="AN87" s="3306"/>
      <c r="AO87" s="3306"/>
      <c r="AP87" s="3306"/>
      <c r="AQ87" s="3306"/>
      <c r="AR87" s="3306"/>
      <c r="AS87" s="3306"/>
      <c r="AT87" s="3306"/>
      <c r="AU87" s="3306"/>
      <c r="AV87" s="3306"/>
      <c r="AW87" s="3306"/>
      <c r="AX87" s="3306"/>
      <c r="AY87" s="3306"/>
      <c r="AZ87" s="3306"/>
      <c r="BA87" s="3306"/>
      <c r="BB87" s="3306"/>
      <c r="BC87" s="3306"/>
      <c r="BD87" s="3306"/>
      <c r="BE87" s="1565">
        <f>MyTimestamp(AH87)</f>
        <v/>
      </c>
      <c r="BF87" s="3315"/>
      <c r="BG87" s="3316">
        <f>MyTimestamp(AH87)</f>
        <v/>
      </c>
      <c r="BH87" s="3317"/>
      <c r="BI87" s="2471"/>
      <c r="BJ87" s="3306"/>
      <c r="BK87" s="3307"/>
      <c r="BL87" s="3306"/>
      <c r="BM87" s="3367"/>
      <c r="BN87" s="3307"/>
      <c r="BO87" s="3306"/>
      <c r="BP87" s="3306"/>
      <c r="BQ87" s="3306"/>
      <c r="BR87" s="1478"/>
      <c r="BS87" s="5724"/>
      <c r="BT87" s="5647"/>
      <c r="BU87" s="1584"/>
      <c r="BV87" s="38"/>
      <c r="BW87" s="7540"/>
      <c r="BX87" s="7564"/>
      <c r="BY87" s="3313"/>
      <c r="BZ87" s="2373"/>
      <c r="CA87" s="2374"/>
      <c r="CB87" s="2375"/>
      <c r="CC87" s="2376"/>
      <c r="CD87" s="2377"/>
      <c r="CE87" s="2376"/>
      <c r="CF87" s="2376"/>
      <c r="CG87" s="2376"/>
      <c r="CH87" s="2377"/>
      <c r="CI87" s="2377"/>
      <c r="CJ87" s="2377"/>
      <c r="CK87" s="2377"/>
      <c r="CL87" s="2376"/>
      <c r="CM87" s="2377"/>
      <c r="CN87" s="2376"/>
      <c r="CO87" s="2376"/>
      <c r="CP87" s="2376"/>
      <c r="CQ87" s="2377"/>
      <c r="CR87" s="2377"/>
      <c r="CS87" s="2377"/>
      <c r="CT87" s="2377"/>
      <c r="CU87" s="2376"/>
      <c r="CV87" s="2378"/>
      <c r="CW87" s="2376"/>
      <c r="CX87" s="2376"/>
      <c r="CY87" s="2376"/>
      <c r="CZ87" s="2377"/>
      <c r="DA87" s="2377"/>
      <c r="DB87" s="2377"/>
      <c r="DC87" s="2377"/>
    </row>
    <row r="88" customHeight="1" ht="12.75" x14ac:dyDescent="0.2">
      <c r="A88" s="1584"/>
      <c r="B88" s="2385"/>
      <c r="C88" s="3303"/>
      <c r="D88" s="3307">
        <f>IF(ISNUMBER(FIND("EN",B88)),IF(ISNUMBER(FIND("FCC",B88)),IF(ISNUMBER(FIND("ISED",B88)),CONCATENATE(Overview!$V$10,";",Overview!$S$11,";",Overview!$S$12),CONCATENATE(Overview!$V$10,";",Overview!$S$11)),IF(ISNUMBER(FIND("ISED",B88)),CONCATENATE(Overview!$V$10,";",Overview!$S$12),Overview!$V$10)),IF(ISNUMBER(FIND("FCC",B88)),IF(ISNUMBER(FIND("ISED",B88)),CONCATENATE(Overview!$S$11,";",Overview!$S$12),"IEEE Std 1528™"),Overview!$S$12))</f>
        <v/>
      </c>
      <c r="E88" s="3307">
        <f>IF(ISNUMBER(FIND("EN",B88)),IF(ISNUMBER(FIND("FCC",B88)),IF(ISNUMBER(FIND("ISED",B88)),CONCATENATE(Overview!$AB$10,";",Overview!$Y$11,";",Overview!$Y$12),CONCATENATE(Overview!$AB$10,";",Overview!$Y$11)),IF(ISNUMBER(FIND("ISED",B88)),CONCATENATE(Overview!$AB$10,";",Overview!$Y$12),Overview!$AB$10)),IF(ISNUMBER(FIND("FCC",B88)),IF(ISNUMBER(FIND("ISED",B88)),CONCATENATE(Overview!$Y$11,";",Overview!$Y$12),"IEEE Std 1528™"),Overview!$Y$12))</f>
        <v/>
      </c>
      <c r="F88" s="672"/>
      <c r="G88" s="2396"/>
      <c r="H88" s="3306"/>
      <c r="I88" s="3306"/>
      <c r="J88" s="2466" t="inlineStr">
        <is>
          <t>LTE</t>
        </is>
      </c>
      <c r="K88" s="2466" t="inlineStr">
        <is>
          <t>FDD1</t>
        </is>
      </c>
      <c r="L88" s="3306"/>
      <c r="M88" s="2466">
        <v>10</v>
      </c>
      <c r="N88" s="2467" t="inlineStr">
        <is>
          <t>QPSK</t>
        </is>
      </c>
      <c r="O88" s="2470"/>
      <c r="P88" s="2470"/>
      <c r="Q88" s="2468">
        <v>1</v>
      </c>
      <c r="R88" s="2469">
        <v>24</v>
      </c>
      <c r="S88" s="2468"/>
      <c r="T88" s="2466">
        <v>18050</v>
      </c>
      <c r="U88" s="2466">
        <v>1925</v>
      </c>
      <c r="V88" s="3306"/>
      <c r="W88" s="3306"/>
      <c r="X88" s="3306"/>
      <c r="Y88" s="3306"/>
      <c r="Z88" s="3306"/>
      <c r="AA88" s="3306"/>
      <c r="AB88" s="3306"/>
      <c r="AC88" s="3306"/>
      <c r="AD88" s="3306"/>
      <c r="AE88" s="3306"/>
      <c r="AF88" s="3306"/>
      <c r="AG88" s="807"/>
      <c r="AH88" s="374"/>
      <c r="AI88" s="3306"/>
      <c r="AJ88" s="3306"/>
      <c r="AK88" s="3306"/>
      <c r="AL88" s="3306"/>
      <c r="AM88" s="3306"/>
      <c r="AN88" s="3306"/>
      <c r="AO88" s="3306"/>
      <c r="AP88" s="3306"/>
      <c r="AQ88" s="3306"/>
      <c r="AR88" s="3306"/>
      <c r="AS88" s="3306"/>
      <c r="AT88" s="3306"/>
      <c r="AU88" s="3306"/>
      <c r="AV88" s="3306"/>
      <c r="AW88" s="3306"/>
      <c r="AX88" s="3306"/>
      <c r="AY88" s="3306"/>
      <c r="AZ88" s="3306"/>
      <c r="BA88" s="3306"/>
      <c r="BB88" s="3306"/>
      <c r="BC88" s="3306"/>
      <c r="BD88" s="3306"/>
      <c r="BE88" s="1565">
        <f>MyTimestamp(AH88)</f>
        <v/>
      </c>
      <c r="BF88" s="3315"/>
      <c r="BG88" s="3316">
        <f>MyTimestamp(AH88)</f>
        <v/>
      </c>
      <c r="BH88" s="3317"/>
      <c r="BI88" s="2471"/>
      <c r="BJ88" s="3306"/>
      <c r="BK88" s="3307"/>
      <c r="BL88" s="3306"/>
      <c r="BM88" s="3367"/>
      <c r="BN88" s="3307"/>
      <c r="BO88" s="3306"/>
      <c r="BP88" s="3306"/>
      <c r="BQ88" s="3306"/>
      <c r="BR88" s="1478"/>
      <c r="BS88" s="5724"/>
      <c r="BT88" s="5647"/>
      <c r="BU88" s="1584"/>
      <c r="BV88" s="38"/>
      <c r="BW88" s="7540"/>
      <c r="BX88" s="7564"/>
      <c r="BY88" s="3313"/>
      <c r="BZ88" s="2373"/>
      <c r="CA88" s="2374"/>
      <c r="CB88" s="2375"/>
      <c r="CC88" s="2376"/>
      <c r="CD88" s="2377"/>
      <c r="CE88" s="2376"/>
      <c r="CF88" s="2376"/>
      <c r="CG88" s="2376"/>
      <c r="CH88" s="2377"/>
      <c r="CI88" s="2377"/>
      <c r="CJ88" s="2377"/>
      <c r="CK88" s="2377"/>
      <c r="CL88" s="2376"/>
      <c r="CM88" s="2377"/>
      <c r="CN88" s="2376"/>
      <c r="CO88" s="2376"/>
      <c r="CP88" s="2376"/>
      <c r="CQ88" s="2377"/>
      <c r="CR88" s="2377"/>
      <c r="CS88" s="2377"/>
      <c r="CT88" s="2377"/>
      <c r="CU88" s="2376"/>
      <c r="CV88" s="2378"/>
      <c r="CW88" s="2376"/>
      <c r="CX88" s="2376"/>
      <c r="CY88" s="2376"/>
      <c r="CZ88" s="2377"/>
      <c r="DA88" s="2377"/>
      <c r="DB88" s="2377"/>
      <c r="DC88" s="2377"/>
    </row>
    <row r="89" customHeight="1" ht="12.75" x14ac:dyDescent="0.2">
      <c r="A89" s="1584"/>
      <c r="B89" s="2385"/>
      <c r="C89" s="3303"/>
      <c r="D89" s="3307">
        <f>IF(ISNUMBER(FIND("EN",B89)),IF(ISNUMBER(FIND("FCC",B89)),IF(ISNUMBER(FIND("ISED",B89)),CONCATENATE(Overview!$V$10,";",Overview!$S$11,";",Overview!$S$12),CONCATENATE(Overview!$V$10,";",Overview!$S$11)),IF(ISNUMBER(FIND("ISED",B89)),CONCATENATE(Overview!$V$10,";",Overview!$S$12),Overview!$V$10)),IF(ISNUMBER(FIND("FCC",B89)),IF(ISNUMBER(FIND("ISED",B89)),CONCATENATE(Overview!$S$11,";",Overview!$S$12),"IEEE Std 1528™"),Overview!$S$12))</f>
        <v/>
      </c>
      <c r="E89" s="3307">
        <f>IF(ISNUMBER(FIND("EN",B89)),IF(ISNUMBER(FIND("FCC",B89)),IF(ISNUMBER(FIND("ISED",B89)),CONCATENATE(Overview!$AB$10,";",Overview!$Y$11,";",Overview!$Y$12),CONCATENATE(Overview!$AB$10,";",Overview!$Y$11)),IF(ISNUMBER(FIND("ISED",B89)),CONCATENATE(Overview!$AB$10,";",Overview!$Y$12),Overview!$AB$10)),IF(ISNUMBER(FIND("FCC",B89)),IF(ISNUMBER(FIND("ISED",B89)),CONCATENATE(Overview!$Y$11,";",Overview!$Y$12),"IEEE Std 1528™"),Overview!$Y$12))</f>
        <v/>
      </c>
      <c r="F89" s="672"/>
      <c r="G89" s="2396"/>
      <c r="H89" s="3306"/>
      <c r="I89" s="3306"/>
      <c r="J89" s="2466" t="inlineStr">
        <is>
          <t>LTE</t>
        </is>
      </c>
      <c r="K89" s="2466" t="inlineStr">
        <is>
          <t>FDD1</t>
        </is>
      </c>
      <c r="L89" s="3306"/>
      <c r="M89" s="2466">
        <v>10</v>
      </c>
      <c r="N89" s="2467" t="inlineStr">
        <is>
          <t>QPSK</t>
        </is>
      </c>
      <c r="O89" s="2470"/>
      <c r="P89" s="2470"/>
      <c r="Q89" s="2468">
        <v>1</v>
      </c>
      <c r="R89" s="2469">
        <v>49</v>
      </c>
      <c r="S89" s="2468"/>
      <c r="T89" s="2466">
        <v>18050</v>
      </c>
      <c r="U89" s="2466">
        <v>1925</v>
      </c>
      <c r="V89" s="3306"/>
      <c r="W89" s="3306"/>
      <c r="X89" s="3306"/>
      <c r="Y89" s="3306"/>
      <c r="Z89" s="3306"/>
      <c r="AA89" s="3306"/>
      <c r="AB89" s="3306"/>
      <c r="AC89" s="3306"/>
      <c r="AD89" s="3306"/>
      <c r="AE89" s="3306"/>
      <c r="AF89" s="3306"/>
      <c r="AG89" s="807"/>
      <c r="AH89" s="374"/>
      <c r="AI89" s="3306"/>
      <c r="AJ89" s="3306"/>
      <c r="AK89" s="3306"/>
      <c r="AL89" s="3306"/>
      <c r="AM89" s="3306"/>
      <c r="AN89" s="3306"/>
      <c r="AO89" s="3306"/>
      <c r="AP89" s="3306"/>
      <c r="AQ89" s="3306"/>
      <c r="AR89" s="3306"/>
      <c r="AS89" s="3306"/>
      <c r="AT89" s="3306"/>
      <c r="AU89" s="3306"/>
      <c r="AV89" s="3306"/>
      <c r="AW89" s="3306"/>
      <c r="AX89" s="3306"/>
      <c r="AY89" s="3306"/>
      <c r="AZ89" s="3306"/>
      <c r="BA89" s="3306"/>
      <c r="BB89" s="3306"/>
      <c r="BC89" s="3306"/>
      <c r="BD89" s="3306"/>
      <c r="BE89" s="1565">
        <f>MyTimestamp(AH89)</f>
        <v/>
      </c>
      <c r="BF89" s="3315"/>
      <c r="BG89" s="3316">
        <f>MyTimestamp(AH89)</f>
        <v/>
      </c>
      <c r="BH89" s="3317"/>
      <c r="BI89" s="2471"/>
      <c r="BJ89" s="3306"/>
      <c r="BK89" s="3307"/>
      <c r="BL89" s="3306"/>
      <c r="BM89" s="3367"/>
      <c r="BN89" s="3307"/>
      <c r="BO89" s="3306"/>
      <c r="BP89" s="3306"/>
      <c r="BQ89" s="3306"/>
      <c r="BR89" s="1478"/>
      <c r="BS89" s="5724"/>
      <c r="BT89" s="5647"/>
      <c r="BU89" s="1584"/>
      <c r="BV89" s="38"/>
      <c r="BW89" s="7540"/>
      <c r="BX89" s="7564"/>
      <c r="BY89" s="3313"/>
      <c r="BZ89" s="2373"/>
      <c r="CA89" s="2374"/>
      <c r="CB89" s="2375"/>
      <c r="CC89" s="2376"/>
      <c r="CD89" s="2377"/>
      <c r="CE89" s="2376"/>
      <c r="CF89" s="2376"/>
      <c r="CG89" s="2376"/>
      <c r="CH89" s="2377"/>
      <c r="CI89" s="2377"/>
      <c r="CJ89" s="2377"/>
      <c r="CK89" s="2377"/>
      <c r="CL89" s="2376"/>
      <c r="CM89" s="2377"/>
      <c r="CN89" s="2376"/>
      <c r="CO89" s="2376"/>
      <c r="CP89" s="2376"/>
      <c r="CQ89" s="2377"/>
      <c r="CR89" s="2377"/>
      <c r="CS89" s="2377"/>
      <c r="CT89" s="2377"/>
      <c r="CU89" s="2376"/>
      <c r="CV89" s="2378"/>
      <c r="CW89" s="2376"/>
      <c r="CX89" s="2376"/>
      <c r="CY89" s="2376"/>
      <c r="CZ89" s="2377"/>
      <c r="DA89" s="2377"/>
      <c r="DB89" s="2377"/>
      <c r="DC89" s="2377"/>
    </row>
    <row r="90" customHeight="1" ht="12.75" x14ac:dyDescent="0.2">
      <c r="A90" s="1584"/>
      <c r="B90" s="2385"/>
      <c r="C90" s="3303"/>
      <c r="D90" s="3307">
        <f>IF(ISNUMBER(FIND("EN",B90)),IF(ISNUMBER(FIND("FCC",B90)),IF(ISNUMBER(FIND("ISED",B90)),CONCATENATE(Overview!$V$10,";",Overview!$S$11,";",Overview!$S$12),CONCATENATE(Overview!$V$10,";",Overview!$S$11)),IF(ISNUMBER(FIND("ISED",B90)),CONCATENATE(Overview!$V$10,";",Overview!$S$12),Overview!$V$10)),IF(ISNUMBER(FIND("FCC",B90)),IF(ISNUMBER(FIND("ISED",B90)),CONCATENATE(Overview!$S$11,";",Overview!$S$12),"IEEE Std 1528™"),Overview!$S$12))</f>
        <v/>
      </c>
      <c r="E90" s="3307">
        <f>IF(ISNUMBER(FIND("EN",B90)),IF(ISNUMBER(FIND("FCC",B90)),IF(ISNUMBER(FIND("ISED",B90)),CONCATENATE(Overview!$AB$10,";",Overview!$Y$11,";",Overview!$Y$12),CONCATENATE(Overview!$AB$10,";",Overview!$Y$11)),IF(ISNUMBER(FIND("ISED",B90)),CONCATENATE(Overview!$AB$10,";",Overview!$Y$12),Overview!$AB$10)),IF(ISNUMBER(FIND("FCC",B90)),IF(ISNUMBER(FIND("ISED",B90)),CONCATENATE(Overview!$Y$11,";",Overview!$Y$12),"IEEE Std 1528™"),Overview!$Y$12))</f>
        <v/>
      </c>
      <c r="F90" s="672"/>
      <c r="G90" s="2396"/>
      <c r="H90" s="3306"/>
      <c r="I90" s="3306"/>
      <c r="J90" s="2466" t="inlineStr">
        <is>
          <t>LTE</t>
        </is>
      </c>
      <c r="K90" s="2466" t="inlineStr">
        <is>
          <t>FDD1</t>
        </is>
      </c>
      <c r="L90" s="3306"/>
      <c r="M90" s="2466">
        <v>10</v>
      </c>
      <c r="N90" s="2467" t="inlineStr">
        <is>
          <t>QPSK</t>
        </is>
      </c>
      <c r="O90" s="2470"/>
      <c r="P90" s="2470"/>
      <c r="Q90" s="2468">
        <v>25</v>
      </c>
      <c r="R90" s="2469">
        <v>0</v>
      </c>
      <c r="S90" s="2468"/>
      <c r="T90" s="2466">
        <v>18050</v>
      </c>
      <c r="U90" s="2466">
        <v>1925</v>
      </c>
      <c r="V90" s="3306"/>
      <c r="W90" s="3306"/>
      <c r="X90" s="3306"/>
      <c r="Y90" s="3306"/>
      <c r="Z90" s="3306"/>
      <c r="AA90" s="3306"/>
      <c r="AB90" s="3306"/>
      <c r="AC90" s="3306"/>
      <c r="AD90" s="3306"/>
      <c r="AE90" s="3306"/>
      <c r="AF90" s="3306"/>
      <c r="AG90" s="807"/>
      <c r="AH90" s="374"/>
      <c r="AI90" s="3306"/>
      <c r="AJ90" s="3306"/>
      <c r="AK90" s="3306"/>
      <c r="AL90" s="3306"/>
      <c r="AM90" s="3306"/>
      <c r="AN90" s="3306"/>
      <c r="AO90" s="3306"/>
      <c r="AP90" s="3306"/>
      <c r="AQ90" s="3306"/>
      <c r="AR90" s="3306"/>
      <c r="AS90" s="3306"/>
      <c r="AT90" s="3306"/>
      <c r="AU90" s="3306"/>
      <c r="AV90" s="3306"/>
      <c r="AW90" s="3306"/>
      <c r="AX90" s="3306"/>
      <c r="AY90" s="3306"/>
      <c r="AZ90" s="3306"/>
      <c r="BA90" s="3306"/>
      <c r="BB90" s="3306"/>
      <c r="BC90" s="3306"/>
      <c r="BD90" s="3306"/>
      <c r="BE90" s="1565">
        <f>MyTimestamp(AH90)</f>
        <v/>
      </c>
      <c r="BF90" s="3315"/>
      <c r="BG90" s="3316">
        <f>MyTimestamp(AH90)</f>
        <v/>
      </c>
      <c r="BH90" s="3317"/>
      <c r="BI90" s="2471"/>
      <c r="BJ90" s="3306"/>
      <c r="BK90" s="3307"/>
      <c r="BL90" s="3306"/>
      <c r="BM90" s="3367"/>
      <c r="BN90" s="3307"/>
      <c r="BO90" s="3306"/>
      <c r="BP90" s="3306"/>
      <c r="BQ90" s="3306"/>
      <c r="BR90" s="1478"/>
      <c r="BS90" s="5724"/>
      <c r="BT90" s="5647"/>
      <c r="BU90" s="1584"/>
      <c r="BV90" s="38"/>
      <c r="BW90" s="7540"/>
      <c r="BX90" s="7564"/>
      <c r="BY90" s="3313"/>
      <c r="BZ90" s="2373"/>
      <c r="CA90" s="2374"/>
      <c r="CB90" s="2375"/>
      <c r="CC90" s="2376"/>
      <c r="CD90" s="2377"/>
      <c r="CE90" s="2376"/>
      <c r="CF90" s="2376"/>
      <c r="CG90" s="2376"/>
      <c r="CH90" s="2377"/>
      <c r="CI90" s="2377"/>
      <c r="CJ90" s="2377"/>
      <c r="CK90" s="2377"/>
      <c r="CL90" s="2376"/>
      <c r="CM90" s="2377"/>
      <c r="CN90" s="2376"/>
      <c r="CO90" s="2376"/>
      <c r="CP90" s="2376"/>
      <c r="CQ90" s="2377"/>
      <c r="CR90" s="2377"/>
      <c r="CS90" s="2377"/>
      <c r="CT90" s="2377"/>
      <c r="CU90" s="2376"/>
      <c r="CV90" s="2378"/>
      <c r="CW90" s="2376"/>
      <c r="CX90" s="2376"/>
      <c r="CY90" s="2376"/>
      <c r="CZ90" s="2377"/>
      <c r="DA90" s="2377"/>
      <c r="DB90" s="2377"/>
      <c r="DC90" s="2377"/>
    </row>
    <row r="91" customHeight="1" ht="12.75" x14ac:dyDescent="0.2">
      <c r="A91" s="1584"/>
      <c r="B91" s="2385"/>
      <c r="C91" s="3303"/>
      <c r="D91" s="3307">
        <f>IF(ISNUMBER(FIND("EN",B91)),IF(ISNUMBER(FIND("FCC",B91)),IF(ISNUMBER(FIND("ISED",B91)),CONCATENATE(Overview!$V$10,";",Overview!$S$11,";",Overview!$S$12),CONCATENATE(Overview!$V$10,";",Overview!$S$11)),IF(ISNUMBER(FIND("ISED",B91)),CONCATENATE(Overview!$V$10,";",Overview!$S$12),Overview!$V$10)),IF(ISNUMBER(FIND("FCC",B91)),IF(ISNUMBER(FIND("ISED",B91)),CONCATENATE(Overview!$S$11,";",Overview!$S$12),"IEEE Std 1528™"),Overview!$S$12))</f>
        <v/>
      </c>
      <c r="E91" s="3307">
        <f>IF(ISNUMBER(FIND("EN",B91)),IF(ISNUMBER(FIND("FCC",B91)),IF(ISNUMBER(FIND("ISED",B91)),CONCATENATE(Overview!$AB$10,";",Overview!$Y$11,";",Overview!$Y$12),CONCATENATE(Overview!$AB$10,";",Overview!$Y$11)),IF(ISNUMBER(FIND("ISED",B91)),CONCATENATE(Overview!$AB$10,";",Overview!$Y$12),Overview!$AB$10)),IF(ISNUMBER(FIND("FCC",B91)),IF(ISNUMBER(FIND("ISED",B91)),CONCATENATE(Overview!$Y$11,";",Overview!$Y$12),"IEEE Std 1528™"),Overview!$Y$12))</f>
        <v/>
      </c>
      <c r="F91" s="672"/>
      <c r="G91" s="2396"/>
      <c r="H91" s="3306"/>
      <c r="I91" s="3306"/>
      <c r="J91" s="2466" t="inlineStr">
        <is>
          <t>LTE</t>
        </is>
      </c>
      <c r="K91" s="2466" t="inlineStr">
        <is>
          <t>FDD1</t>
        </is>
      </c>
      <c r="L91" s="3306"/>
      <c r="M91" s="2466">
        <v>10</v>
      </c>
      <c r="N91" s="2467" t="inlineStr">
        <is>
          <t>QPSK</t>
        </is>
      </c>
      <c r="O91" s="2470"/>
      <c r="P91" s="2470"/>
      <c r="Q91" s="2468">
        <v>25</v>
      </c>
      <c r="R91" s="2469">
        <v>12</v>
      </c>
      <c r="S91" s="2468"/>
      <c r="T91" s="2466">
        <v>18050</v>
      </c>
      <c r="U91" s="2466">
        <v>1925</v>
      </c>
      <c r="V91" s="3306"/>
      <c r="W91" s="3306"/>
      <c r="X91" s="3306"/>
      <c r="Y91" s="3306"/>
      <c r="Z91" s="3306"/>
      <c r="AA91" s="3306"/>
      <c r="AB91" s="3306"/>
      <c r="AC91" s="3306"/>
      <c r="AD91" s="3306"/>
      <c r="AE91" s="3306"/>
      <c r="AF91" s="3306"/>
      <c r="AG91" s="807"/>
      <c r="AH91" s="374"/>
      <c r="AI91" s="3306"/>
      <c r="AJ91" s="3306"/>
      <c r="AK91" s="3306"/>
      <c r="AL91" s="3306"/>
      <c r="AM91" s="3306"/>
      <c r="AN91" s="3306"/>
      <c r="AO91" s="3306"/>
      <c r="AP91" s="3306"/>
      <c r="AQ91" s="3306"/>
      <c r="AR91" s="3306"/>
      <c r="AS91" s="3306"/>
      <c r="AT91" s="3306"/>
      <c r="AU91" s="3306"/>
      <c r="AV91" s="3306"/>
      <c r="AW91" s="3306"/>
      <c r="AX91" s="3306"/>
      <c r="AY91" s="3306"/>
      <c r="AZ91" s="3306"/>
      <c r="BA91" s="3306"/>
      <c r="BB91" s="3306"/>
      <c r="BC91" s="3306"/>
      <c r="BD91" s="3306"/>
      <c r="BE91" s="1565">
        <f>MyTimestamp(AH91)</f>
        <v/>
      </c>
      <c r="BF91" s="3315"/>
      <c r="BG91" s="3316">
        <f>MyTimestamp(AH91)</f>
        <v/>
      </c>
      <c r="BH91" s="3317"/>
      <c r="BI91" s="2471"/>
      <c r="BJ91" s="3306"/>
      <c r="BK91" s="3307"/>
      <c r="BL91" s="3306"/>
      <c r="BM91" s="3367"/>
      <c r="BN91" s="3307"/>
      <c r="BO91" s="3306"/>
      <c r="BP91" s="3306"/>
      <c r="BQ91" s="3306"/>
      <c r="BR91" s="1478"/>
      <c r="BS91" s="5724"/>
      <c r="BT91" s="5647"/>
      <c r="BU91" s="1584"/>
      <c r="BV91" s="38"/>
      <c r="BW91" s="7540"/>
      <c r="BX91" s="7564"/>
      <c r="BY91" s="3313"/>
      <c r="BZ91" s="2373"/>
      <c r="CA91" s="2374"/>
      <c r="CB91" s="2375"/>
      <c r="CC91" s="2376"/>
      <c r="CD91" s="2377"/>
      <c r="CE91" s="2376"/>
      <c r="CF91" s="2376"/>
      <c r="CG91" s="2376"/>
      <c r="CH91" s="2377"/>
      <c r="CI91" s="2377"/>
      <c r="CJ91" s="2377"/>
      <c r="CK91" s="2377"/>
      <c r="CL91" s="2376"/>
      <c r="CM91" s="2377"/>
      <c r="CN91" s="2376"/>
      <c r="CO91" s="2376"/>
      <c r="CP91" s="2376"/>
      <c r="CQ91" s="2377"/>
      <c r="CR91" s="2377"/>
      <c r="CS91" s="2377"/>
      <c r="CT91" s="2377"/>
      <c r="CU91" s="2376"/>
      <c r="CV91" s="2378"/>
      <c r="CW91" s="2376"/>
      <c r="CX91" s="2376"/>
      <c r="CY91" s="2376"/>
      <c r="CZ91" s="2377"/>
      <c r="DA91" s="2377"/>
      <c r="DB91" s="2377"/>
      <c r="DC91" s="2377"/>
    </row>
    <row r="92" customHeight="1" ht="12.75" x14ac:dyDescent="0.2">
      <c r="A92" s="1584"/>
      <c r="B92" s="2385"/>
      <c r="C92" s="3303"/>
      <c r="D92" s="3307">
        <f>IF(ISNUMBER(FIND("EN",B92)),IF(ISNUMBER(FIND("FCC",B92)),IF(ISNUMBER(FIND("ISED",B92)),CONCATENATE(Overview!$V$10,";",Overview!$S$11,";",Overview!$S$12),CONCATENATE(Overview!$V$10,";",Overview!$S$11)),IF(ISNUMBER(FIND("ISED",B92)),CONCATENATE(Overview!$V$10,";",Overview!$S$12),Overview!$V$10)),IF(ISNUMBER(FIND("FCC",B92)),IF(ISNUMBER(FIND("ISED",B92)),CONCATENATE(Overview!$S$11,";",Overview!$S$12),"IEEE Std 1528™"),Overview!$S$12))</f>
        <v/>
      </c>
      <c r="E92" s="3307">
        <f>IF(ISNUMBER(FIND("EN",B92)),IF(ISNUMBER(FIND("FCC",B92)),IF(ISNUMBER(FIND("ISED",B92)),CONCATENATE(Overview!$AB$10,";",Overview!$Y$11,";",Overview!$Y$12),CONCATENATE(Overview!$AB$10,";",Overview!$Y$11)),IF(ISNUMBER(FIND("ISED",B92)),CONCATENATE(Overview!$AB$10,";",Overview!$Y$12),Overview!$AB$10)),IF(ISNUMBER(FIND("FCC",B92)),IF(ISNUMBER(FIND("ISED",B92)),CONCATENATE(Overview!$Y$11,";",Overview!$Y$12),"IEEE Std 1528™"),Overview!$Y$12))</f>
        <v/>
      </c>
      <c r="F92" s="672"/>
      <c r="G92" s="2396"/>
      <c r="H92" s="3306"/>
      <c r="I92" s="3306"/>
      <c r="J92" s="2466" t="inlineStr">
        <is>
          <t>LTE</t>
        </is>
      </c>
      <c r="K92" s="2466" t="inlineStr">
        <is>
          <t>FDD1</t>
        </is>
      </c>
      <c r="L92" s="3306"/>
      <c r="M92" s="2466">
        <v>10</v>
      </c>
      <c r="N92" s="2467" t="inlineStr">
        <is>
          <t>QPSK</t>
        </is>
      </c>
      <c r="O92" s="2470"/>
      <c r="P92" s="2470"/>
      <c r="Q92" s="2468">
        <v>25</v>
      </c>
      <c r="R92" s="2469">
        <v>24</v>
      </c>
      <c r="S92" s="2468"/>
      <c r="T92" s="2466">
        <v>18050</v>
      </c>
      <c r="U92" s="2466">
        <v>1925</v>
      </c>
      <c r="V92" s="3306"/>
      <c r="W92" s="3306"/>
      <c r="X92" s="3306"/>
      <c r="Y92" s="3306"/>
      <c r="Z92" s="3306"/>
      <c r="AA92" s="3306"/>
      <c r="AB92" s="3306"/>
      <c r="AC92" s="3306"/>
      <c r="AD92" s="3306"/>
      <c r="AE92" s="3306"/>
      <c r="AF92" s="3306"/>
      <c r="AG92" s="807"/>
      <c r="AH92" s="374"/>
      <c r="AI92" s="3306"/>
      <c r="AJ92" s="3306"/>
      <c r="AK92" s="3306"/>
      <c r="AL92" s="3306"/>
      <c r="AM92" s="3306"/>
      <c r="AN92" s="3306"/>
      <c r="AO92" s="3306"/>
      <c r="AP92" s="3306"/>
      <c r="AQ92" s="3306"/>
      <c r="AR92" s="3306"/>
      <c r="AS92" s="3306"/>
      <c r="AT92" s="3306"/>
      <c r="AU92" s="3306"/>
      <c r="AV92" s="3306"/>
      <c r="AW92" s="3306"/>
      <c r="AX92" s="3306"/>
      <c r="AY92" s="3306"/>
      <c r="AZ92" s="3306"/>
      <c r="BA92" s="3306"/>
      <c r="BB92" s="3306"/>
      <c r="BC92" s="3306"/>
      <c r="BD92" s="3306"/>
      <c r="BE92" s="1565">
        <f>MyTimestamp(AH92)</f>
        <v/>
      </c>
      <c r="BF92" s="3315"/>
      <c r="BG92" s="3316">
        <f>MyTimestamp(AH92)</f>
        <v/>
      </c>
      <c r="BH92" s="3317"/>
      <c r="BI92" s="2471"/>
      <c r="BJ92" s="3306"/>
      <c r="BK92" s="3307"/>
      <c r="BL92" s="3306"/>
      <c r="BM92" s="3367"/>
      <c r="BN92" s="3307"/>
      <c r="BO92" s="3306"/>
      <c r="BP92" s="3306"/>
      <c r="BQ92" s="3306"/>
      <c r="BR92" s="1478"/>
      <c r="BS92" s="5724"/>
      <c r="BT92" s="5647"/>
      <c r="BU92" s="1584"/>
      <c r="BV92" s="38"/>
      <c r="BW92" s="7540"/>
      <c r="BX92" s="7564"/>
      <c r="BY92" s="3313"/>
      <c r="BZ92" s="2373"/>
      <c r="CA92" s="2374"/>
      <c r="CB92" s="2375"/>
      <c r="CC92" s="2376"/>
      <c r="CD92" s="2377"/>
      <c r="CE92" s="2376"/>
      <c r="CF92" s="2376"/>
      <c r="CG92" s="2376"/>
      <c r="CH92" s="2377"/>
      <c r="CI92" s="2377"/>
      <c r="CJ92" s="2377"/>
      <c r="CK92" s="2377"/>
      <c r="CL92" s="2376"/>
      <c r="CM92" s="2377"/>
      <c r="CN92" s="2376"/>
      <c r="CO92" s="2376"/>
      <c r="CP92" s="2376"/>
      <c r="CQ92" s="2377"/>
      <c r="CR92" s="2377"/>
      <c r="CS92" s="2377"/>
      <c r="CT92" s="2377"/>
      <c r="CU92" s="2376"/>
      <c r="CV92" s="2378"/>
      <c r="CW92" s="2376"/>
      <c r="CX92" s="2376"/>
      <c r="CY92" s="2376"/>
      <c r="CZ92" s="2377"/>
      <c r="DA92" s="2377"/>
      <c r="DB92" s="2377"/>
      <c r="DC92" s="2377"/>
    </row>
    <row r="93" customHeight="1" ht="12.75" x14ac:dyDescent="0.2">
      <c r="A93" s="1584"/>
      <c r="B93" s="2385"/>
      <c r="C93" s="3303"/>
      <c r="D93" s="3307">
        <f>IF(ISNUMBER(FIND("EN",B93)),IF(ISNUMBER(FIND("FCC",B93)),IF(ISNUMBER(FIND("ISED",B93)),CONCATENATE(Overview!$V$10,";",Overview!$S$11,";",Overview!$S$12),CONCATENATE(Overview!$V$10,";",Overview!$S$11)),IF(ISNUMBER(FIND("ISED",B93)),CONCATENATE(Overview!$V$10,";",Overview!$S$12),Overview!$V$10)),IF(ISNUMBER(FIND("FCC",B93)),IF(ISNUMBER(FIND("ISED",B93)),CONCATENATE(Overview!$S$11,";",Overview!$S$12),"IEEE Std 1528™"),Overview!$S$12))</f>
        <v/>
      </c>
      <c r="E93" s="3307">
        <f>IF(ISNUMBER(FIND("EN",B93)),IF(ISNUMBER(FIND("FCC",B93)),IF(ISNUMBER(FIND("ISED",B93)),CONCATENATE(Overview!$AB$10,";",Overview!$Y$11,";",Overview!$Y$12),CONCATENATE(Overview!$AB$10,";",Overview!$Y$11)),IF(ISNUMBER(FIND("ISED",B93)),CONCATENATE(Overview!$AB$10,";",Overview!$Y$12),Overview!$AB$10)),IF(ISNUMBER(FIND("FCC",B93)),IF(ISNUMBER(FIND("ISED",B93)),CONCATENATE(Overview!$Y$11,";",Overview!$Y$12),"IEEE Std 1528™"),Overview!$Y$12))</f>
        <v/>
      </c>
      <c r="F93" s="672"/>
      <c r="G93" s="2396"/>
      <c r="H93" s="3306"/>
      <c r="I93" s="3306"/>
      <c r="J93" s="2466" t="inlineStr">
        <is>
          <t>LTE</t>
        </is>
      </c>
      <c r="K93" s="2466" t="inlineStr">
        <is>
          <t>FDD1</t>
        </is>
      </c>
      <c r="L93" s="3306"/>
      <c r="M93" s="2466">
        <v>10</v>
      </c>
      <c r="N93" s="2467" t="inlineStr">
        <is>
          <t>QPSK</t>
        </is>
      </c>
      <c r="O93" s="2470"/>
      <c r="P93" s="2470"/>
      <c r="Q93" s="2468">
        <v>50</v>
      </c>
      <c r="R93" s="2469">
        <v>0</v>
      </c>
      <c r="S93" s="2468"/>
      <c r="T93" s="2466">
        <v>18050</v>
      </c>
      <c r="U93" s="2466">
        <v>1925</v>
      </c>
      <c r="V93" s="3306"/>
      <c r="W93" s="3306"/>
      <c r="X93" s="3306"/>
      <c r="Y93" s="3306"/>
      <c r="Z93" s="3306"/>
      <c r="AA93" s="3306"/>
      <c r="AB93" s="3306"/>
      <c r="AC93" s="3306"/>
      <c r="AD93" s="3306"/>
      <c r="AE93" s="3306"/>
      <c r="AF93" s="3306"/>
      <c r="AG93" s="807"/>
      <c r="AH93" s="374"/>
      <c r="AI93" s="3306"/>
      <c r="AJ93" s="3306"/>
      <c r="AK93" s="3306"/>
      <c r="AL93" s="3306"/>
      <c r="AM93" s="3306"/>
      <c r="AN93" s="3306"/>
      <c r="AO93" s="3306"/>
      <c r="AP93" s="3306"/>
      <c r="AQ93" s="3306"/>
      <c r="AR93" s="3306"/>
      <c r="AS93" s="3306"/>
      <c r="AT93" s="3306"/>
      <c r="AU93" s="3306"/>
      <c r="AV93" s="3306"/>
      <c r="AW93" s="3306"/>
      <c r="AX93" s="3306"/>
      <c r="AY93" s="3306"/>
      <c r="AZ93" s="3306"/>
      <c r="BA93" s="3306"/>
      <c r="BB93" s="3306"/>
      <c r="BC93" s="3306"/>
      <c r="BD93" s="3306"/>
      <c r="BE93" s="1565">
        <f>MyTimestamp(AH93)</f>
        <v/>
      </c>
      <c r="BF93" s="3315"/>
      <c r="BG93" s="3316">
        <f>MyTimestamp(AH93)</f>
        <v/>
      </c>
      <c r="BH93" s="3317"/>
      <c r="BI93" s="2471"/>
      <c r="BJ93" s="3306"/>
      <c r="BK93" s="3307"/>
      <c r="BL93" s="3306"/>
      <c r="BM93" s="3367"/>
      <c r="BN93" s="3307"/>
      <c r="BO93" s="3306"/>
      <c r="BP93" s="3306"/>
      <c r="BQ93" s="3306"/>
      <c r="BR93" s="1478"/>
      <c r="BS93" s="5724"/>
      <c r="BT93" s="5647"/>
      <c r="BU93" s="1584"/>
      <c r="BV93" s="38"/>
      <c r="BW93" s="7540"/>
      <c r="BX93" s="7564"/>
      <c r="BY93" s="3313"/>
      <c r="BZ93" s="2373"/>
      <c r="CA93" s="2374"/>
      <c r="CB93" s="2375"/>
      <c r="CC93" s="2376"/>
      <c r="CD93" s="2377"/>
      <c r="CE93" s="2376"/>
      <c r="CF93" s="2376"/>
      <c r="CG93" s="2376"/>
      <c r="CH93" s="2377"/>
      <c r="CI93" s="2377"/>
      <c r="CJ93" s="2377"/>
      <c r="CK93" s="2377"/>
      <c r="CL93" s="2376"/>
      <c r="CM93" s="2377"/>
      <c r="CN93" s="2376"/>
      <c r="CO93" s="2376"/>
      <c r="CP93" s="2376"/>
      <c r="CQ93" s="2377"/>
      <c r="CR93" s="2377"/>
      <c r="CS93" s="2377"/>
      <c r="CT93" s="2377"/>
      <c r="CU93" s="2376"/>
      <c r="CV93" s="2378"/>
      <c r="CW93" s="2376"/>
      <c r="CX93" s="2376"/>
      <c r="CY93" s="2376"/>
      <c r="CZ93" s="2377"/>
      <c r="DA93" s="2377"/>
      <c r="DB93" s="2377"/>
      <c r="DC93" s="2377"/>
    </row>
    <row r="94" customHeight="1" ht="12.75" x14ac:dyDescent="0.2">
      <c r="A94" s="1584"/>
      <c r="B94" s="2385"/>
      <c r="C94" s="3303"/>
      <c r="D94" s="3307">
        <f>IF(ISNUMBER(FIND("EN",B94)),IF(ISNUMBER(FIND("FCC",B94)),IF(ISNUMBER(FIND("ISED",B94)),CONCATENATE(Overview!$V$10,";",Overview!$S$11,";",Overview!$S$12),CONCATENATE(Overview!$V$10,";",Overview!$S$11)),IF(ISNUMBER(FIND("ISED",B94)),CONCATENATE(Overview!$V$10,";",Overview!$S$12),Overview!$V$10)),IF(ISNUMBER(FIND("FCC",B94)),IF(ISNUMBER(FIND("ISED",B94)),CONCATENATE(Overview!$S$11,";",Overview!$S$12),"IEEE Std 1528™"),Overview!$S$12))</f>
        <v/>
      </c>
      <c r="E94" s="3307">
        <f>IF(ISNUMBER(FIND("EN",B94)),IF(ISNUMBER(FIND("FCC",B94)),IF(ISNUMBER(FIND("ISED",B94)),CONCATENATE(Overview!$AB$10,";",Overview!$Y$11,";",Overview!$Y$12),CONCATENATE(Overview!$AB$10,";",Overview!$Y$11)),IF(ISNUMBER(FIND("ISED",B94)),CONCATENATE(Overview!$AB$10,";",Overview!$Y$12),Overview!$AB$10)),IF(ISNUMBER(FIND("FCC",B94)),IF(ISNUMBER(FIND("ISED",B94)),CONCATENATE(Overview!$Y$11,";",Overview!$Y$12),"IEEE Std 1528™"),Overview!$Y$12))</f>
        <v/>
      </c>
      <c r="F94" s="672"/>
      <c r="G94" s="2396"/>
      <c r="H94" s="3306"/>
      <c r="I94" s="3306"/>
      <c r="J94" s="2466" t="inlineStr">
        <is>
          <t>LTE</t>
        </is>
      </c>
      <c r="K94" s="2466" t="inlineStr">
        <is>
          <t>FDD1</t>
        </is>
      </c>
      <c r="L94" s="3306"/>
      <c r="M94" s="2466">
        <v>10</v>
      </c>
      <c r="N94" s="2467" t="inlineStr">
        <is>
          <t>16QAM</t>
        </is>
      </c>
      <c r="O94" s="2470"/>
      <c r="P94" s="2470"/>
      <c r="Q94" s="2468">
        <v>1</v>
      </c>
      <c r="R94" s="2469">
        <v>0</v>
      </c>
      <c r="S94" s="2468"/>
      <c r="T94" s="2466">
        <v>18050</v>
      </c>
      <c r="U94" s="2466">
        <v>1925</v>
      </c>
      <c r="V94" s="3306"/>
      <c r="W94" s="3306"/>
      <c r="X94" s="3306"/>
      <c r="Y94" s="3306"/>
      <c r="Z94" s="3306"/>
      <c r="AA94" s="3306"/>
      <c r="AB94" s="3306"/>
      <c r="AC94" s="3306"/>
      <c r="AD94" s="3306"/>
      <c r="AE94" s="3306"/>
      <c r="AF94" s="3306"/>
      <c r="AG94" s="807"/>
      <c r="AH94" s="374"/>
      <c r="AI94" s="3306"/>
      <c r="AJ94" s="3306"/>
      <c r="AK94" s="3306"/>
      <c r="AL94" s="3306"/>
      <c r="AM94" s="3306"/>
      <c r="AN94" s="3306"/>
      <c r="AO94" s="3306"/>
      <c r="AP94" s="3306"/>
      <c r="AQ94" s="3306"/>
      <c r="AR94" s="3306"/>
      <c r="AS94" s="3306"/>
      <c r="AT94" s="3306"/>
      <c r="AU94" s="3306"/>
      <c r="AV94" s="3306"/>
      <c r="AW94" s="3306"/>
      <c r="AX94" s="3306"/>
      <c r="AY94" s="3306"/>
      <c r="AZ94" s="3306"/>
      <c r="BA94" s="3306"/>
      <c r="BB94" s="3306"/>
      <c r="BC94" s="3306"/>
      <c r="BD94" s="3306"/>
      <c r="BE94" s="1565">
        <f>MyTimestamp(AH94)</f>
        <v/>
      </c>
      <c r="BF94" s="3315"/>
      <c r="BG94" s="3316">
        <f>MyTimestamp(AH94)</f>
        <v/>
      </c>
      <c r="BH94" s="3317"/>
      <c r="BI94" s="2471"/>
      <c r="BJ94" s="3306"/>
      <c r="BK94" s="3307"/>
      <c r="BL94" s="3306"/>
      <c r="BM94" s="3367"/>
      <c r="BN94" s="3307"/>
      <c r="BO94" s="3306"/>
      <c r="BP94" s="3306"/>
      <c r="BQ94" s="3306"/>
      <c r="BR94" s="1478"/>
      <c r="BS94" s="5724"/>
      <c r="BT94" s="5647"/>
      <c r="BU94" s="1584"/>
      <c r="BV94" s="38"/>
      <c r="BW94" s="7540"/>
      <c r="BX94" s="7564"/>
      <c r="BY94" s="3313"/>
      <c r="BZ94" s="2373"/>
      <c r="CA94" s="2374"/>
      <c r="CB94" s="2375"/>
      <c r="CC94" s="2376"/>
      <c r="CD94" s="2377"/>
      <c r="CE94" s="2376"/>
      <c r="CF94" s="2376"/>
      <c r="CG94" s="2376"/>
      <c r="CH94" s="2377"/>
      <c r="CI94" s="2377"/>
      <c r="CJ94" s="2377"/>
      <c r="CK94" s="2377"/>
      <c r="CL94" s="2376"/>
      <c r="CM94" s="2377"/>
      <c r="CN94" s="2376"/>
      <c r="CO94" s="2376"/>
      <c r="CP94" s="2376"/>
      <c r="CQ94" s="2377"/>
      <c r="CR94" s="2377"/>
      <c r="CS94" s="2377"/>
      <c r="CT94" s="2377"/>
      <c r="CU94" s="2376"/>
      <c r="CV94" s="2378"/>
      <c r="CW94" s="2376"/>
      <c r="CX94" s="2376"/>
      <c r="CY94" s="2376"/>
      <c r="CZ94" s="2377"/>
      <c r="DA94" s="2377"/>
      <c r="DB94" s="2377"/>
      <c r="DC94" s="2377"/>
    </row>
    <row r="95" customHeight="1" ht="12.75" x14ac:dyDescent="0.2">
      <c r="A95" s="1584"/>
      <c r="B95" s="2385"/>
      <c r="C95" s="3303"/>
      <c r="D95" s="3307">
        <f>IF(ISNUMBER(FIND("EN",B95)),IF(ISNUMBER(FIND("FCC",B95)),IF(ISNUMBER(FIND("ISED",B95)),CONCATENATE(Overview!$V$10,";",Overview!$S$11,";",Overview!$S$12),CONCATENATE(Overview!$V$10,";",Overview!$S$11)),IF(ISNUMBER(FIND("ISED",B95)),CONCATENATE(Overview!$V$10,";",Overview!$S$12),Overview!$V$10)),IF(ISNUMBER(FIND("FCC",B95)),IF(ISNUMBER(FIND("ISED",B95)),CONCATENATE(Overview!$S$11,";",Overview!$S$12),"IEEE Std 1528™"),Overview!$S$12))</f>
        <v/>
      </c>
      <c r="E95" s="3307">
        <f>IF(ISNUMBER(FIND("EN",B95)),IF(ISNUMBER(FIND("FCC",B95)),IF(ISNUMBER(FIND("ISED",B95)),CONCATENATE(Overview!$AB$10,";",Overview!$Y$11,";",Overview!$Y$12),CONCATENATE(Overview!$AB$10,";",Overview!$Y$11)),IF(ISNUMBER(FIND("ISED",B95)),CONCATENATE(Overview!$AB$10,";",Overview!$Y$12),Overview!$AB$10)),IF(ISNUMBER(FIND("FCC",B95)),IF(ISNUMBER(FIND("ISED",B95)),CONCATENATE(Overview!$Y$11,";",Overview!$Y$12),"IEEE Std 1528™"),Overview!$Y$12))</f>
        <v/>
      </c>
      <c r="F95" s="672"/>
      <c r="G95" s="2396"/>
      <c r="H95" s="3306"/>
      <c r="I95" s="3306"/>
      <c r="J95" s="2466" t="inlineStr">
        <is>
          <t>LTE</t>
        </is>
      </c>
      <c r="K95" s="2466" t="inlineStr">
        <is>
          <t>FDD1</t>
        </is>
      </c>
      <c r="L95" s="3306"/>
      <c r="M95" s="2466">
        <v>10</v>
      </c>
      <c r="N95" s="2467" t="inlineStr">
        <is>
          <t>16QAM</t>
        </is>
      </c>
      <c r="O95" s="2470"/>
      <c r="P95" s="2470"/>
      <c r="Q95" s="2468">
        <v>1</v>
      </c>
      <c r="R95" s="2469">
        <v>24</v>
      </c>
      <c r="S95" s="2468"/>
      <c r="T95" s="2466">
        <v>18050</v>
      </c>
      <c r="U95" s="2466">
        <v>1925</v>
      </c>
      <c r="V95" s="3306"/>
      <c r="W95" s="3306"/>
      <c r="X95" s="3306"/>
      <c r="Y95" s="3306"/>
      <c r="Z95" s="3306"/>
      <c r="AA95" s="3306"/>
      <c r="AB95" s="3306"/>
      <c r="AC95" s="3306"/>
      <c r="AD95" s="3306"/>
      <c r="AE95" s="3306"/>
      <c r="AF95" s="3306"/>
      <c r="AG95" s="807"/>
      <c r="AH95" s="374"/>
      <c r="AI95" s="3306"/>
      <c r="AJ95" s="3306"/>
      <c r="AK95" s="3306"/>
      <c r="AL95" s="3306"/>
      <c r="AM95" s="3306"/>
      <c r="AN95" s="3306"/>
      <c r="AO95" s="3306"/>
      <c r="AP95" s="3306"/>
      <c r="AQ95" s="3306"/>
      <c r="AR95" s="3306"/>
      <c r="AS95" s="3306"/>
      <c r="AT95" s="3306"/>
      <c r="AU95" s="3306"/>
      <c r="AV95" s="3306"/>
      <c r="AW95" s="3306"/>
      <c r="AX95" s="3306"/>
      <c r="AY95" s="3306"/>
      <c r="AZ95" s="3306"/>
      <c r="BA95" s="3306"/>
      <c r="BB95" s="3306"/>
      <c r="BC95" s="3306"/>
      <c r="BD95" s="3306"/>
      <c r="BE95" s="1565">
        <f>MyTimestamp(AH95)</f>
        <v/>
      </c>
      <c r="BF95" s="3315"/>
      <c r="BG95" s="3316">
        <f>MyTimestamp(AH95)</f>
        <v/>
      </c>
      <c r="BH95" s="3317"/>
      <c r="BI95" s="2471"/>
      <c r="BJ95" s="3306"/>
      <c r="BK95" s="3307"/>
      <c r="BL95" s="3306"/>
      <c r="BM95" s="3367"/>
      <c r="BN95" s="3307"/>
      <c r="BO95" s="3306"/>
      <c r="BP95" s="3306"/>
      <c r="BQ95" s="3306"/>
      <c r="BR95" s="1478"/>
      <c r="BS95" s="5724"/>
      <c r="BT95" s="5647"/>
      <c r="BU95" s="1584"/>
      <c r="BV95" s="38"/>
      <c r="BW95" s="7540"/>
      <c r="BX95" s="7564"/>
      <c r="BY95" s="3313"/>
      <c r="BZ95" s="2373"/>
      <c r="CA95" s="2374"/>
      <c r="CB95" s="2375"/>
      <c r="CC95" s="2376"/>
      <c r="CD95" s="2377"/>
      <c r="CE95" s="2376"/>
      <c r="CF95" s="2376"/>
      <c r="CG95" s="2376"/>
      <c r="CH95" s="2377"/>
      <c r="CI95" s="2377"/>
      <c r="CJ95" s="2377"/>
      <c r="CK95" s="2377"/>
      <c r="CL95" s="2376"/>
      <c r="CM95" s="2377"/>
      <c r="CN95" s="2376"/>
      <c r="CO95" s="2376"/>
      <c r="CP95" s="2376"/>
      <c r="CQ95" s="2377"/>
      <c r="CR95" s="2377"/>
      <c r="CS95" s="2377"/>
      <c r="CT95" s="2377"/>
      <c r="CU95" s="2376"/>
      <c r="CV95" s="2378"/>
      <c r="CW95" s="2376"/>
      <c r="CX95" s="2376"/>
      <c r="CY95" s="2376"/>
      <c r="CZ95" s="2377"/>
      <c r="DA95" s="2377"/>
      <c r="DB95" s="2377"/>
      <c r="DC95" s="2377"/>
    </row>
    <row r="96" customHeight="1" ht="12.75" x14ac:dyDescent="0.2">
      <c r="A96" s="1584"/>
      <c r="B96" s="2385"/>
      <c r="C96" s="3303"/>
      <c r="D96" s="3307">
        <f>IF(ISNUMBER(FIND("EN",B96)),IF(ISNUMBER(FIND("FCC",B96)),IF(ISNUMBER(FIND("ISED",B96)),CONCATENATE(Overview!$V$10,";",Overview!$S$11,";",Overview!$S$12),CONCATENATE(Overview!$V$10,";",Overview!$S$11)),IF(ISNUMBER(FIND("ISED",B96)),CONCATENATE(Overview!$V$10,";",Overview!$S$12),Overview!$V$10)),IF(ISNUMBER(FIND("FCC",B96)),IF(ISNUMBER(FIND("ISED",B96)),CONCATENATE(Overview!$S$11,";",Overview!$S$12),"IEEE Std 1528™"),Overview!$S$12))</f>
        <v/>
      </c>
      <c r="E96" s="3307">
        <f>IF(ISNUMBER(FIND("EN",B96)),IF(ISNUMBER(FIND("FCC",B96)),IF(ISNUMBER(FIND("ISED",B96)),CONCATENATE(Overview!$AB$10,";",Overview!$Y$11,";",Overview!$Y$12),CONCATENATE(Overview!$AB$10,";",Overview!$Y$11)),IF(ISNUMBER(FIND("ISED",B96)),CONCATENATE(Overview!$AB$10,";",Overview!$Y$12),Overview!$AB$10)),IF(ISNUMBER(FIND("FCC",B96)),IF(ISNUMBER(FIND("ISED",B96)),CONCATENATE(Overview!$Y$11,";",Overview!$Y$12),"IEEE Std 1528™"),Overview!$Y$12))</f>
        <v/>
      </c>
      <c r="F96" s="672"/>
      <c r="G96" s="2396"/>
      <c r="H96" s="3306"/>
      <c r="I96" s="3306"/>
      <c r="J96" s="2466" t="inlineStr">
        <is>
          <t>LTE</t>
        </is>
      </c>
      <c r="K96" s="2466" t="inlineStr">
        <is>
          <t>FDD1</t>
        </is>
      </c>
      <c r="L96" s="3306"/>
      <c r="M96" s="2466">
        <v>10</v>
      </c>
      <c r="N96" s="2467" t="inlineStr">
        <is>
          <t>16QAM</t>
        </is>
      </c>
      <c r="O96" s="2470"/>
      <c r="P96" s="2470"/>
      <c r="Q96" s="2468">
        <v>1</v>
      </c>
      <c r="R96" s="2469">
        <v>49</v>
      </c>
      <c r="S96" s="2468"/>
      <c r="T96" s="2466">
        <v>18050</v>
      </c>
      <c r="U96" s="2466">
        <v>1925</v>
      </c>
      <c r="V96" s="3306"/>
      <c r="W96" s="3306"/>
      <c r="X96" s="3306"/>
      <c r="Y96" s="3306"/>
      <c r="Z96" s="3306"/>
      <c r="AA96" s="3306"/>
      <c r="AB96" s="3306"/>
      <c r="AC96" s="3306"/>
      <c r="AD96" s="3306"/>
      <c r="AE96" s="3306"/>
      <c r="AF96" s="3306"/>
      <c r="AG96" s="807"/>
      <c r="AH96" s="374"/>
      <c r="AI96" s="3306"/>
      <c r="AJ96" s="3306"/>
      <c r="AK96" s="3306"/>
      <c r="AL96" s="3306"/>
      <c r="AM96" s="3306"/>
      <c r="AN96" s="3306"/>
      <c r="AO96" s="3306"/>
      <c r="AP96" s="3306"/>
      <c r="AQ96" s="3306"/>
      <c r="AR96" s="3306"/>
      <c r="AS96" s="3306"/>
      <c r="AT96" s="3306"/>
      <c r="AU96" s="3306"/>
      <c r="AV96" s="3306"/>
      <c r="AW96" s="3306"/>
      <c r="AX96" s="3306"/>
      <c r="AY96" s="3306"/>
      <c r="AZ96" s="3306"/>
      <c r="BA96" s="3306"/>
      <c r="BB96" s="3306"/>
      <c r="BC96" s="3306"/>
      <c r="BD96" s="3306"/>
      <c r="BE96" s="1565">
        <f>MyTimestamp(AH96)</f>
        <v/>
      </c>
      <c r="BF96" s="3315"/>
      <c r="BG96" s="3316">
        <f>MyTimestamp(AH96)</f>
        <v/>
      </c>
      <c r="BH96" s="3317"/>
      <c r="BI96" s="2471"/>
      <c r="BJ96" s="3306"/>
      <c r="BK96" s="3307"/>
      <c r="BL96" s="3306"/>
      <c r="BM96" s="3367"/>
      <c r="BN96" s="3307"/>
      <c r="BO96" s="3306"/>
      <c r="BP96" s="3306"/>
      <c r="BQ96" s="3306"/>
      <c r="BR96" s="1478"/>
      <c r="BS96" s="5724"/>
      <c r="BT96" s="5647"/>
      <c r="BU96" s="1584"/>
      <c r="BV96" s="38"/>
      <c r="BW96" s="7540"/>
      <c r="BX96" s="7564"/>
      <c r="BY96" s="3313"/>
      <c r="BZ96" s="2373"/>
      <c r="CA96" s="2374"/>
      <c r="CB96" s="2375"/>
      <c r="CC96" s="2376"/>
      <c r="CD96" s="2377"/>
      <c r="CE96" s="2376"/>
      <c r="CF96" s="2376"/>
      <c r="CG96" s="2376"/>
      <c r="CH96" s="2377"/>
      <c r="CI96" s="2377"/>
      <c r="CJ96" s="2377"/>
      <c r="CK96" s="2377"/>
      <c r="CL96" s="2376"/>
      <c r="CM96" s="2377"/>
      <c r="CN96" s="2376"/>
      <c r="CO96" s="2376"/>
      <c r="CP96" s="2376"/>
      <c r="CQ96" s="2377"/>
      <c r="CR96" s="2377"/>
      <c r="CS96" s="2377"/>
      <c r="CT96" s="2377"/>
      <c r="CU96" s="2376"/>
      <c r="CV96" s="2378"/>
      <c r="CW96" s="2376"/>
      <c r="CX96" s="2376"/>
      <c r="CY96" s="2376"/>
      <c r="CZ96" s="2377"/>
      <c r="DA96" s="2377"/>
      <c r="DB96" s="2377"/>
      <c r="DC96" s="2377"/>
    </row>
    <row r="97" customHeight="1" ht="12.75" x14ac:dyDescent="0.2">
      <c r="A97" s="1584"/>
      <c r="B97" s="2385"/>
      <c r="C97" s="3303"/>
      <c r="D97" s="3307">
        <f>IF(ISNUMBER(FIND("EN",B97)),IF(ISNUMBER(FIND("FCC",B97)),IF(ISNUMBER(FIND("ISED",B97)),CONCATENATE(Overview!$V$10,";",Overview!$S$11,";",Overview!$S$12),CONCATENATE(Overview!$V$10,";",Overview!$S$11)),IF(ISNUMBER(FIND("ISED",B97)),CONCATENATE(Overview!$V$10,";",Overview!$S$12),Overview!$V$10)),IF(ISNUMBER(FIND("FCC",B97)),IF(ISNUMBER(FIND("ISED",B97)),CONCATENATE(Overview!$S$11,";",Overview!$S$12),"IEEE Std 1528™"),Overview!$S$12))</f>
        <v/>
      </c>
      <c r="E97" s="3307">
        <f>IF(ISNUMBER(FIND("EN",B97)),IF(ISNUMBER(FIND("FCC",B97)),IF(ISNUMBER(FIND("ISED",B97)),CONCATENATE(Overview!$AB$10,";",Overview!$Y$11,";",Overview!$Y$12),CONCATENATE(Overview!$AB$10,";",Overview!$Y$11)),IF(ISNUMBER(FIND("ISED",B97)),CONCATENATE(Overview!$AB$10,";",Overview!$Y$12),Overview!$AB$10)),IF(ISNUMBER(FIND("FCC",B97)),IF(ISNUMBER(FIND("ISED",B97)),CONCATENATE(Overview!$Y$11,";",Overview!$Y$12),"IEEE Std 1528™"),Overview!$Y$12))</f>
        <v/>
      </c>
      <c r="F97" s="672"/>
      <c r="G97" s="2396"/>
      <c r="H97" s="3306"/>
      <c r="I97" s="3306"/>
      <c r="J97" s="2466" t="inlineStr">
        <is>
          <t>LTE</t>
        </is>
      </c>
      <c r="K97" s="2466" t="inlineStr">
        <is>
          <t>FDD1</t>
        </is>
      </c>
      <c r="L97" s="3306"/>
      <c r="M97" s="2466">
        <v>10</v>
      </c>
      <c r="N97" s="2467" t="inlineStr">
        <is>
          <t>16QAM</t>
        </is>
      </c>
      <c r="O97" s="2470"/>
      <c r="P97" s="2470"/>
      <c r="Q97" s="2468">
        <v>25</v>
      </c>
      <c r="R97" s="2469">
        <v>0</v>
      </c>
      <c r="S97" s="2468"/>
      <c r="T97" s="2466">
        <v>18050</v>
      </c>
      <c r="U97" s="2466">
        <v>1925</v>
      </c>
      <c r="V97" s="3306"/>
      <c r="W97" s="3306"/>
      <c r="X97" s="3306"/>
      <c r="Y97" s="3306"/>
      <c r="Z97" s="3306"/>
      <c r="AA97" s="3306"/>
      <c r="AB97" s="3306"/>
      <c r="AC97" s="3306"/>
      <c r="AD97" s="3306"/>
      <c r="AE97" s="3306"/>
      <c r="AF97" s="3306"/>
      <c r="AG97" s="807"/>
      <c r="AH97" s="374"/>
      <c r="AI97" s="3306"/>
      <c r="AJ97" s="3306"/>
      <c r="AK97" s="3306"/>
      <c r="AL97" s="3306"/>
      <c r="AM97" s="3306"/>
      <c r="AN97" s="3306"/>
      <c r="AO97" s="3306"/>
      <c r="AP97" s="3306"/>
      <c r="AQ97" s="3306"/>
      <c r="AR97" s="3306"/>
      <c r="AS97" s="3306"/>
      <c r="AT97" s="3306"/>
      <c r="AU97" s="3306"/>
      <c r="AV97" s="3306"/>
      <c r="AW97" s="3306"/>
      <c r="AX97" s="3306"/>
      <c r="AY97" s="3306"/>
      <c r="AZ97" s="3306"/>
      <c r="BA97" s="3306"/>
      <c r="BB97" s="3306"/>
      <c r="BC97" s="3306"/>
      <c r="BD97" s="3306"/>
      <c r="BE97" s="1565">
        <f>MyTimestamp(AH97)</f>
        <v/>
      </c>
      <c r="BF97" s="3315"/>
      <c r="BG97" s="3316">
        <f>MyTimestamp(AH97)</f>
        <v/>
      </c>
      <c r="BH97" s="3317"/>
      <c r="BI97" s="2471"/>
      <c r="BJ97" s="3306"/>
      <c r="BK97" s="3307"/>
      <c r="BL97" s="3306"/>
      <c r="BM97" s="3367"/>
      <c r="BN97" s="3307"/>
      <c r="BO97" s="3306"/>
      <c r="BP97" s="3306"/>
      <c r="BQ97" s="3306"/>
      <c r="BR97" s="1478"/>
      <c r="BS97" s="5724"/>
      <c r="BT97" s="5647"/>
      <c r="BU97" s="1584"/>
      <c r="BV97" s="38"/>
      <c r="BW97" s="7540"/>
      <c r="BX97" s="7564"/>
      <c r="BY97" s="3313"/>
      <c r="BZ97" s="2373"/>
      <c r="CA97" s="2374"/>
      <c r="CB97" s="2375"/>
      <c r="CC97" s="2376"/>
      <c r="CD97" s="2377"/>
      <c r="CE97" s="2376"/>
      <c r="CF97" s="2376"/>
      <c r="CG97" s="2376"/>
      <c r="CH97" s="2377"/>
      <c r="CI97" s="2377"/>
      <c r="CJ97" s="2377"/>
      <c r="CK97" s="2377"/>
      <c r="CL97" s="2376"/>
      <c r="CM97" s="2377"/>
      <c r="CN97" s="2376"/>
      <c r="CO97" s="2376"/>
      <c r="CP97" s="2376"/>
      <c r="CQ97" s="2377"/>
      <c r="CR97" s="2377"/>
      <c r="CS97" s="2377"/>
      <c r="CT97" s="2377"/>
      <c r="CU97" s="2376"/>
      <c r="CV97" s="2378"/>
      <c r="CW97" s="2376"/>
      <c r="CX97" s="2376"/>
      <c r="CY97" s="2376"/>
      <c r="CZ97" s="2377"/>
      <c r="DA97" s="2377"/>
      <c r="DB97" s="2377"/>
      <c r="DC97" s="2377"/>
    </row>
    <row r="98" customHeight="1" ht="12.75" x14ac:dyDescent="0.2">
      <c r="A98" s="1584"/>
      <c r="B98" s="2385"/>
      <c r="C98" s="3303"/>
      <c r="D98" s="3307">
        <f>IF(ISNUMBER(FIND("EN",B98)),IF(ISNUMBER(FIND("FCC",B98)),IF(ISNUMBER(FIND("ISED",B98)),CONCATENATE(Overview!$V$10,";",Overview!$S$11,";",Overview!$S$12),CONCATENATE(Overview!$V$10,";",Overview!$S$11)),IF(ISNUMBER(FIND("ISED",B98)),CONCATENATE(Overview!$V$10,";",Overview!$S$12),Overview!$V$10)),IF(ISNUMBER(FIND("FCC",B98)),IF(ISNUMBER(FIND("ISED",B98)),CONCATENATE(Overview!$S$11,";",Overview!$S$12),"IEEE Std 1528™"),Overview!$S$12))</f>
        <v/>
      </c>
      <c r="E98" s="3307">
        <f>IF(ISNUMBER(FIND("EN",B98)),IF(ISNUMBER(FIND("FCC",B98)),IF(ISNUMBER(FIND("ISED",B98)),CONCATENATE(Overview!$AB$10,";",Overview!$Y$11,";",Overview!$Y$12),CONCATENATE(Overview!$AB$10,";",Overview!$Y$11)),IF(ISNUMBER(FIND("ISED",B98)),CONCATENATE(Overview!$AB$10,";",Overview!$Y$12),Overview!$AB$10)),IF(ISNUMBER(FIND("FCC",B98)),IF(ISNUMBER(FIND("ISED",B98)),CONCATENATE(Overview!$Y$11,";",Overview!$Y$12),"IEEE Std 1528™"),Overview!$Y$12))</f>
        <v/>
      </c>
      <c r="F98" s="672"/>
      <c r="G98" s="2396"/>
      <c r="H98" s="3306"/>
      <c r="I98" s="3306"/>
      <c r="J98" s="2466" t="inlineStr">
        <is>
          <t>LTE</t>
        </is>
      </c>
      <c r="K98" s="2466" t="inlineStr">
        <is>
          <t>FDD1</t>
        </is>
      </c>
      <c r="L98" s="3306"/>
      <c r="M98" s="2466">
        <v>10</v>
      </c>
      <c r="N98" s="2467" t="inlineStr">
        <is>
          <t>16QAM</t>
        </is>
      </c>
      <c r="O98" s="2470"/>
      <c r="P98" s="2470"/>
      <c r="Q98" s="2468">
        <v>25</v>
      </c>
      <c r="R98" s="2469">
        <v>12</v>
      </c>
      <c r="S98" s="2468"/>
      <c r="T98" s="2466">
        <v>18050</v>
      </c>
      <c r="U98" s="2466">
        <v>1925</v>
      </c>
      <c r="V98" s="3306"/>
      <c r="W98" s="3306"/>
      <c r="X98" s="3306"/>
      <c r="Y98" s="3306"/>
      <c r="Z98" s="3306"/>
      <c r="AA98" s="3306"/>
      <c r="AB98" s="3306"/>
      <c r="AC98" s="3306"/>
      <c r="AD98" s="3306"/>
      <c r="AE98" s="3306"/>
      <c r="AF98" s="3306"/>
      <c r="AG98" s="807"/>
      <c r="AH98" s="374"/>
      <c r="AI98" s="3306"/>
      <c r="AJ98" s="3306"/>
      <c r="AK98" s="3306"/>
      <c r="AL98" s="3306"/>
      <c r="AM98" s="3306"/>
      <c r="AN98" s="3306"/>
      <c r="AO98" s="3306"/>
      <c r="AP98" s="3306"/>
      <c r="AQ98" s="3306"/>
      <c r="AR98" s="3306"/>
      <c r="AS98" s="3306"/>
      <c r="AT98" s="3306"/>
      <c r="AU98" s="3306"/>
      <c r="AV98" s="3306"/>
      <c r="AW98" s="3306"/>
      <c r="AX98" s="3306"/>
      <c r="AY98" s="3306"/>
      <c r="AZ98" s="3306"/>
      <c r="BA98" s="3306"/>
      <c r="BB98" s="3306"/>
      <c r="BC98" s="3306"/>
      <c r="BD98" s="3306"/>
      <c r="BE98" s="1565">
        <f>MyTimestamp(AH98)</f>
        <v/>
      </c>
      <c r="BF98" s="3315"/>
      <c r="BG98" s="3316">
        <f>MyTimestamp(AH98)</f>
        <v/>
      </c>
      <c r="BH98" s="3317"/>
      <c r="BI98" s="2471"/>
      <c r="BJ98" s="3306"/>
      <c r="BK98" s="3307"/>
      <c r="BL98" s="3306"/>
      <c r="BM98" s="3367"/>
      <c r="BN98" s="3307"/>
      <c r="BO98" s="3306"/>
      <c r="BP98" s="3306"/>
      <c r="BQ98" s="3306"/>
      <c r="BR98" s="1478"/>
      <c r="BS98" s="5724"/>
      <c r="BT98" s="5647"/>
      <c r="BU98" s="1584"/>
      <c r="BV98" s="38"/>
      <c r="BW98" s="7540"/>
      <c r="BX98" s="7564"/>
      <c r="BY98" s="3313"/>
      <c r="BZ98" s="2373"/>
      <c r="CA98" s="2374"/>
      <c r="CB98" s="2375"/>
      <c r="CC98" s="2376"/>
      <c r="CD98" s="2377"/>
      <c r="CE98" s="2376"/>
      <c r="CF98" s="2376"/>
      <c r="CG98" s="2376"/>
      <c r="CH98" s="2377"/>
      <c r="CI98" s="2377"/>
      <c r="CJ98" s="2377"/>
      <c r="CK98" s="2377"/>
      <c r="CL98" s="2376"/>
      <c r="CM98" s="2377"/>
      <c r="CN98" s="2376"/>
      <c r="CO98" s="2376"/>
      <c r="CP98" s="2376"/>
      <c r="CQ98" s="2377"/>
      <c r="CR98" s="2377"/>
      <c r="CS98" s="2377"/>
      <c r="CT98" s="2377"/>
      <c r="CU98" s="2376"/>
      <c r="CV98" s="2378"/>
      <c r="CW98" s="2376"/>
      <c r="CX98" s="2376"/>
      <c r="CY98" s="2376"/>
      <c r="CZ98" s="2377"/>
      <c r="DA98" s="2377"/>
      <c r="DB98" s="2377"/>
      <c r="DC98" s="2377"/>
    </row>
    <row r="99" customHeight="1" ht="12.75" x14ac:dyDescent="0.2">
      <c r="A99" s="1584"/>
      <c r="B99" s="2385"/>
      <c r="C99" s="3303"/>
      <c r="D99" s="3307">
        <f>IF(ISNUMBER(FIND("EN",B99)),IF(ISNUMBER(FIND("FCC",B99)),IF(ISNUMBER(FIND("ISED",B99)),CONCATENATE(Overview!$V$10,";",Overview!$S$11,";",Overview!$S$12),CONCATENATE(Overview!$V$10,";",Overview!$S$11)),IF(ISNUMBER(FIND("ISED",B99)),CONCATENATE(Overview!$V$10,";",Overview!$S$12),Overview!$V$10)),IF(ISNUMBER(FIND("FCC",B99)),IF(ISNUMBER(FIND("ISED",B99)),CONCATENATE(Overview!$S$11,";",Overview!$S$12),"IEEE Std 1528™"),Overview!$S$12))</f>
        <v/>
      </c>
      <c r="E99" s="3307">
        <f>IF(ISNUMBER(FIND("EN",B99)),IF(ISNUMBER(FIND("FCC",B99)),IF(ISNUMBER(FIND("ISED",B99)),CONCATENATE(Overview!$AB$10,";",Overview!$Y$11,";",Overview!$Y$12),CONCATENATE(Overview!$AB$10,";",Overview!$Y$11)),IF(ISNUMBER(FIND("ISED",B99)),CONCATENATE(Overview!$AB$10,";",Overview!$Y$12),Overview!$AB$10)),IF(ISNUMBER(FIND("FCC",B99)),IF(ISNUMBER(FIND("ISED",B99)),CONCATENATE(Overview!$Y$11,";",Overview!$Y$12),"IEEE Std 1528™"),Overview!$Y$12))</f>
        <v/>
      </c>
      <c r="F99" s="672"/>
      <c r="G99" s="2396"/>
      <c r="H99" s="3306"/>
      <c r="I99" s="3306"/>
      <c r="J99" s="2466" t="inlineStr">
        <is>
          <t>LTE</t>
        </is>
      </c>
      <c r="K99" s="2466" t="inlineStr">
        <is>
          <t>FDD1</t>
        </is>
      </c>
      <c r="L99" s="3306"/>
      <c r="M99" s="2466">
        <v>10</v>
      </c>
      <c r="N99" s="2467" t="inlineStr">
        <is>
          <t>16QAM</t>
        </is>
      </c>
      <c r="O99" s="2470"/>
      <c r="P99" s="2470"/>
      <c r="Q99" s="2468">
        <v>25</v>
      </c>
      <c r="R99" s="2469">
        <v>24</v>
      </c>
      <c r="S99" s="2468"/>
      <c r="T99" s="2466">
        <v>18050</v>
      </c>
      <c r="U99" s="2466">
        <v>1925</v>
      </c>
      <c r="V99" s="3306"/>
      <c r="W99" s="3306"/>
      <c r="X99" s="3306"/>
      <c r="Y99" s="3306"/>
      <c r="Z99" s="3306"/>
      <c r="AA99" s="3306"/>
      <c r="AB99" s="3306"/>
      <c r="AC99" s="3306"/>
      <c r="AD99" s="3306"/>
      <c r="AE99" s="3306"/>
      <c r="AF99" s="3306"/>
      <c r="AG99" s="807"/>
      <c r="AH99" s="374"/>
      <c r="AI99" s="3306"/>
      <c r="AJ99" s="3306"/>
      <c r="AK99" s="3306"/>
      <c r="AL99" s="3306"/>
      <c r="AM99" s="3306"/>
      <c r="AN99" s="3306"/>
      <c r="AO99" s="3306"/>
      <c r="AP99" s="3306"/>
      <c r="AQ99" s="3306"/>
      <c r="AR99" s="3306"/>
      <c r="AS99" s="3306"/>
      <c r="AT99" s="3306"/>
      <c r="AU99" s="3306"/>
      <c r="AV99" s="3306"/>
      <c r="AW99" s="3306"/>
      <c r="AX99" s="3306"/>
      <c r="AY99" s="3306"/>
      <c r="AZ99" s="3306"/>
      <c r="BA99" s="3306"/>
      <c r="BB99" s="3306"/>
      <c r="BC99" s="3306"/>
      <c r="BD99" s="3306"/>
      <c r="BE99" s="1565">
        <f>MyTimestamp(AH99)</f>
        <v/>
      </c>
      <c r="BF99" s="3315"/>
      <c r="BG99" s="3316">
        <f>MyTimestamp(AH99)</f>
        <v/>
      </c>
      <c r="BH99" s="3317"/>
      <c r="BI99" s="2471"/>
      <c r="BJ99" s="3306"/>
      <c r="BK99" s="3307"/>
      <c r="BL99" s="3306"/>
      <c r="BM99" s="3367"/>
      <c r="BN99" s="3307"/>
      <c r="BO99" s="3306"/>
      <c r="BP99" s="3306"/>
      <c r="BQ99" s="3306"/>
      <c r="BR99" s="1478"/>
      <c r="BS99" s="5724"/>
      <c r="BT99" s="5647"/>
      <c r="BU99" s="1584"/>
      <c r="BV99" s="38"/>
      <c r="BW99" s="7540"/>
      <c r="BX99" s="7564"/>
      <c r="BY99" s="3313"/>
      <c r="BZ99" s="2373"/>
      <c r="CA99" s="2374"/>
      <c r="CB99" s="2375"/>
      <c r="CC99" s="2376"/>
      <c r="CD99" s="2377"/>
      <c r="CE99" s="2376"/>
      <c r="CF99" s="2376"/>
      <c r="CG99" s="2376"/>
      <c r="CH99" s="2377"/>
      <c r="CI99" s="2377"/>
      <c r="CJ99" s="2377"/>
      <c r="CK99" s="2377"/>
      <c r="CL99" s="2376"/>
      <c r="CM99" s="2377"/>
      <c r="CN99" s="2376"/>
      <c r="CO99" s="2376"/>
      <c r="CP99" s="2376"/>
      <c r="CQ99" s="2377"/>
      <c r="CR99" s="2377"/>
      <c r="CS99" s="2377"/>
      <c r="CT99" s="2377"/>
      <c r="CU99" s="2376"/>
      <c r="CV99" s="2378"/>
      <c r="CW99" s="2376"/>
      <c r="CX99" s="2376"/>
      <c r="CY99" s="2376"/>
      <c r="CZ99" s="2377"/>
      <c r="DA99" s="2377"/>
      <c r="DB99" s="2377"/>
      <c r="DC99" s="2377"/>
    </row>
    <row r="100" customHeight="1" ht="12.75" x14ac:dyDescent="0.2">
      <c r="A100" s="1584"/>
      <c r="B100" s="2385"/>
      <c r="C100" s="3303"/>
      <c r="D100" s="3307">
        <f>IF(ISNUMBER(FIND("EN",B100)),IF(ISNUMBER(FIND("FCC",B100)),IF(ISNUMBER(FIND("ISED",B100)),CONCATENATE(Overview!$V$10,";",Overview!$S$11,";",Overview!$S$12),CONCATENATE(Overview!$V$10,";",Overview!$S$11)),IF(ISNUMBER(FIND("ISED",B100)),CONCATENATE(Overview!$V$10,";",Overview!$S$12),Overview!$V$10)),IF(ISNUMBER(FIND("FCC",B100)),IF(ISNUMBER(FIND("ISED",B100)),CONCATENATE(Overview!$S$11,";",Overview!$S$12),"IEEE Std 1528™"),Overview!$S$12))</f>
        <v/>
      </c>
      <c r="E100" s="3307">
        <f>IF(ISNUMBER(FIND("EN",B100)),IF(ISNUMBER(FIND("FCC",B100)),IF(ISNUMBER(FIND("ISED",B100)),CONCATENATE(Overview!$AB$10,";",Overview!$Y$11,";",Overview!$Y$12),CONCATENATE(Overview!$AB$10,";",Overview!$Y$11)),IF(ISNUMBER(FIND("ISED",B100)),CONCATENATE(Overview!$AB$10,";",Overview!$Y$12),Overview!$AB$10)),IF(ISNUMBER(FIND("FCC",B100)),IF(ISNUMBER(FIND("ISED",B100)),CONCATENATE(Overview!$Y$11,";",Overview!$Y$12),"IEEE Std 1528™"),Overview!$Y$12))</f>
        <v/>
      </c>
      <c r="F100" s="672"/>
      <c r="G100" s="2396"/>
      <c r="H100" s="3306"/>
      <c r="I100" s="3306"/>
      <c r="J100" s="2466" t="inlineStr">
        <is>
          <t>LTE</t>
        </is>
      </c>
      <c r="K100" s="2466" t="inlineStr">
        <is>
          <t>FDD1</t>
        </is>
      </c>
      <c r="L100" s="3306"/>
      <c r="M100" s="2466">
        <v>10</v>
      </c>
      <c r="N100" s="2467" t="inlineStr">
        <is>
          <t>16QAM</t>
        </is>
      </c>
      <c r="O100" s="2470"/>
      <c r="P100" s="2470"/>
      <c r="Q100" s="2468">
        <v>50</v>
      </c>
      <c r="R100" s="2469">
        <v>0</v>
      </c>
      <c r="S100" s="2468"/>
      <c r="T100" s="2466">
        <v>18050</v>
      </c>
      <c r="U100" s="2466">
        <v>1925</v>
      </c>
      <c r="V100" s="3306"/>
      <c r="W100" s="3306"/>
      <c r="X100" s="3306"/>
      <c r="Y100" s="3306"/>
      <c r="Z100" s="3306"/>
      <c r="AA100" s="3306"/>
      <c r="AB100" s="3306"/>
      <c r="AC100" s="3306"/>
      <c r="AD100" s="3306"/>
      <c r="AE100" s="3306"/>
      <c r="AF100" s="3306"/>
      <c r="AG100" s="807"/>
      <c r="AH100" s="374"/>
      <c r="AI100" s="3306"/>
      <c r="AJ100" s="3306"/>
      <c r="AK100" s="3306"/>
      <c r="AL100" s="3306"/>
      <c r="AM100" s="3306"/>
      <c r="AN100" s="3306"/>
      <c r="AO100" s="3306"/>
      <c r="AP100" s="3306"/>
      <c r="AQ100" s="3306"/>
      <c r="AR100" s="3306"/>
      <c r="AS100" s="3306"/>
      <c r="AT100" s="3306"/>
      <c r="AU100" s="3306"/>
      <c r="AV100" s="3306"/>
      <c r="AW100" s="3306"/>
      <c r="AX100" s="3306"/>
      <c r="AY100" s="3306"/>
      <c r="AZ100" s="3306"/>
      <c r="BA100" s="3306"/>
      <c r="BB100" s="3306"/>
      <c r="BC100" s="3306"/>
      <c r="BD100" s="3306"/>
      <c r="BE100" s="1565">
        <f>MyTimestamp(AH100)</f>
        <v/>
      </c>
      <c r="BF100" s="3315"/>
      <c r="BG100" s="3316">
        <f>MyTimestamp(AH100)</f>
        <v/>
      </c>
      <c r="BH100" s="3317"/>
      <c r="BI100" s="2471"/>
      <c r="BJ100" s="3306"/>
      <c r="BK100" s="3307"/>
      <c r="BL100" s="3306"/>
      <c r="BM100" s="3367"/>
      <c r="BN100" s="3307"/>
      <c r="BO100" s="3306"/>
      <c r="BP100" s="3306"/>
      <c r="BQ100" s="3306"/>
      <c r="BR100" s="1478"/>
      <c r="BS100" s="5724"/>
      <c r="BT100" s="5647"/>
      <c r="BU100" s="1584"/>
      <c r="BV100" s="38"/>
      <c r="BW100" s="7540"/>
      <c r="BX100" s="7564"/>
      <c r="BY100" s="3313"/>
      <c r="BZ100" s="2373"/>
      <c r="CA100" s="2374"/>
      <c r="CB100" s="2375"/>
      <c r="CC100" s="2376"/>
      <c r="CD100" s="2377"/>
      <c r="CE100" s="2376"/>
      <c r="CF100" s="2376"/>
      <c r="CG100" s="2376"/>
      <c r="CH100" s="2377"/>
      <c r="CI100" s="2377"/>
      <c r="CJ100" s="2377"/>
      <c r="CK100" s="2377"/>
      <c r="CL100" s="2376"/>
      <c r="CM100" s="2377"/>
      <c r="CN100" s="2376"/>
      <c r="CO100" s="2376"/>
      <c r="CP100" s="2376"/>
      <c r="CQ100" s="2377"/>
      <c r="CR100" s="2377"/>
      <c r="CS100" s="2377"/>
      <c r="CT100" s="2377"/>
      <c r="CU100" s="2376"/>
      <c r="CV100" s="2378"/>
      <c r="CW100" s="2376"/>
      <c r="CX100" s="2376"/>
      <c r="CY100" s="2376"/>
      <c r="CZ100" s="2377"/>
      <c r="DA100" s="2377"/>
      <c r="DB100" s="2377"/>
      <c r="DC100" s="2377"/>
    </row>
    <row r="101" customHeight="1" ht="12.75" x14ac:dyDescent="0.2">
      <c r="A101" s="1584"/>
      <c r="B101" s="2385"/>
      <c r="C101" s="3303"/>
      <c r="D101" s="3307">
        <f>IF(ISNUMBER(FIND("EN",B101)),IF(ISNUMBER(FIND("FCC",B101)),IF(ISNUMBER(FIND("ISED",B101)),CONCATENATE(Overview!$V$10,";",Overview!$S$11,";",Overview!$S$12),CONCATENATE(Overview!$V$10,";",Overview!$S$11)),IF(ISNUMBER(FIND("ISED",B101)),CONCATENATE(Overview!$V$10,";",Overview!$S$12),Overview!$V$10)),IF(ISNUMBER(FIND("FCC",B101)),IF(ISNUMBER(FIND("ISED",B101)),CONCATENATE(Overview!$S$11,";",Overview!$S$12),"IEEE Std 1528™"),Overview!$S$12))</f>
        <v/>
      </c>
      <c r="E101" s="3307">
        <f>IF(ISNUMBER(FIND("EN",B101)),IF(ISNUMBER(FIND("FCC",B101)),IF(ISNUMBER(FIND("ISED",B101)),CONCATENATE(Overview!$AB$10,";",Overview!$Y$11,";",Overview!$Y$12),CONCATENATE(Overview!$AB$10,";",Overview!$Y$11)),IF(ISNUMBER(FIND("ISED",B101)),CONCATENATE(Overview!$AB$10,";",Overview!$Y$12),Overview!$AB$10)),IF(ISNUMBER(FIND("FCC",B101)),IF(ISNUMBER(FIND("ISED",B101)),CONCATENATE(Overview!$Y$11,";",Overview!$Y$12),"IEEE Std 1528™"),Overview!$Y$12))</f>
        <v/>
      </c>
      <c r="F101" s="672"/>
      <c r="G101" s="2396"/>
      <c r="H101" s="3306"/>
      <c r="I101" s="3306"/>
      <c r="J101" s="2466" t="inlineStr">
        <is>
          <t>LTE</t>
        </is>
      </c>
      <c r="K101" s="2466" t="inlineStr">
        <is>
          <t>FDD1</t>
        </is>
      </c>
      <c r="L101" s="3306"/>
      <c r="M101" s="2466">
        <v>10</v>
      </c>
      <c r="N101" s="2467" t="inlineStr">
        <is>
          <t>QPSK</t>
        </is>
      </c>
      <c r="O101" s="2470"/>
      <c r="P101" s="2470"/>
      <c r="Q101" s="2468">
        <v>1</v>
      </c>
      <c r="R101" s="2469">
        <v>0</v>
      </c>
      <c r="S101" s="2468"/>
      <c r="T101" s="2466">
        <v>18300</v>
      </c>
      <c r="U101" s="2466">
        <v>1950</v>
      </c>
      <c r="V101" s="3306"/>
      <c r="W101" s="3306"/>
      <c r="X101" s="3306"/>
      <c r="Y101" s="3306"/>
      <c r="Z101" s="3306"/>
      <c r="AA101" s="3306"/>
      <c r="AB101" s="3306"/>
      <c r="AC101" s="3306"/>
      <c r="AD101" s="3306"/>
      <c r="AE101" s="3306"/>
      <c r="AF101" s="3306"/>
      <c r="AG101" s="807"/>
      <c r="AH101" s="374"/>
      <c r="AI101" s="3306"/>
      <c r="AJ101" s="3306"/>
      <c r="AK101" s="3306"/>
      <c r="AL101" s="3306"/>
      <c r="AM101" s="3306"/>
      <c r="AN101" s="3306"/>
      <c r="AO101" s="3306"/>
      <c r="AP101" s="3306"/>
      <c r="AQ101" s="3306"/>
      <c r="AR101" s="3306"/>
      <c r="AS101" s="3306"/>
      <c r="AT101" s="3306"/>
      <c r="AU101" s="3306"/>
      <c r="AV101" s="3306"/>
      <c r="AW101" s="3306"/>
      <c r="AX101" s="3306"/>
      <c r="AY101" s="3306"/>
      <c r="AZ101" s="3306"/>
      <c r="BA101" s="3306"/>
      <c r="BB101" s="3306"/>
      <c r="BC101" s="3306"/>
      <c r="BD101" s="3306"/>
      <c r="BE101" s="1565">
        <f>MyTimestamp(AH101)</f>
        <v/>
      </c>
      <c r="BF101" s="3315"/>
      <c r="BG101" s="3316">
        <f>MyTimestamp(AH101)</f>
        <v/>
      </c>
      <c r="BH101" s="3317"/>
      <c r="BI101" s="2471"/>
      <c r="BJ101" s="3306"/>
      <c r="BK101" s="3307"/>
      <c r="BL101" s="3306"/>
      <c r="BM101" s="3367"/>
      <c r="BN101" s="3307"/>
      <c r="BO101" s="3306"/>
      <c r="BP101" s="3306"/>
      <c r="BQ101" s="3306"/>
      <c r="BR101" s="1478"/>
      <c r="BS101" s="5724"/>
      <c r="BT101" s="5647"/>
      <c r="BU101" s="1584"/>
      <c r="BV101" s="38"/>
      <c r="BW101" s="7540"/>
      <c r="BX101" s="7564"/>
      <c r="BY101" s="3313"/>
      <c r="BZ101" s="2373"/>
      <c r="CA101" s="2374"/>
      <c r="CB101" s="2375"/>
      <c r="CC101" s="2376"/>
      <c r="CD101" s="2377"/>
      <c r="CE101" s="2376"/>
      <c r="CF101" s="2376"/>
      <c r="CG101" s="2376"/>
      <c r="CH101" s="2377"/>
      <c r="CI101" s="2377"/>
      <c r="CJ101" s="2377"/>
      <c r="CK101" s="2377"/>
      <c r="CL101" s="2376"/>
      <c r="CM101" s="2377"/>
      <c r="CN101" s="2376"/>
      <c r="CO101" s="2376"/>
      <c r="CP101" s="2376"/>
      <c r="CQ101" s="2377"/>
      <c r="CR101" s="2377"/>
      <c r="CS101" s="2377"/>
      <c r="CT101" s="2377"/>
      <c r="CU101" s="2376"/>
      <c r="CV101" s="2378"/>
      <c r="CW101" s="2376"/>
      <c r="CX101" s="2376"/>
      <c r="CY101" s="2376"/>
      <c r="CZ101" s="2377"/>
      <c r="DA101" s="2377"/>
      <c r="DB101" s="2377"/>
      <c r="DC101" s="2377"/>
    </row>
    <row r="102" customHeight="1" ht="12.75" x14ac:dyDescent="0.2">
      <c r="A102" s="1584"/>
      <c r="B102" s="2385"/>
      <c r="C102" s="3303"/>
      <c r="D102" s="3307">
        <f>IF(ISNUMBER(FIND("EN",B102)),IF(ISNUMBER(FIND("FCC",B102)),IF(ISNUMBER(FIND("ISED",B102)),CONCATENATE(Overview!$V$10,";",Overview!$S$11,";",Overview!$S$12),CONCATENATE(Overview!$V$10,";",Overview!$S$11)),IF(ISNUMBER(FIND("ISED",B102)),CONCATENATE(Overview!$V$10,";",Overview!$S$12),Overview!$V$10)),IF(ISNUMBER(FIND("FCC",B102)),IF(ISNUMBER(FIND("ISED",B102)),CONCATENATE(Overview!$S$11,";",Overview!$S$12),"IEEE Std 1528™"),Overview!$S$12))</f>
        <v/>
      </c>
      <c r="E102" s="3307">
        <f>IF(ISNUMBER(FIND("EN",B102)),IF(ISNUMBER(FIND("FCC",B102)),IF(ISNUMBER(FIND("ISED",B102)),CONCATENATE(Overview!$AB$10,";",Overview!$Y$11,";",Overview!$Y$12),CONCATENATE(Overview!$AB$10,";",Overview!$Y$11)),IF(ISNUMBER(FIND("ISED",B102)),CONCATENATE(Overview!$AB$10,";",Overview!$Y$12),Overview!$AB$10)),IF(ISNUMBER(FIND("FCC",B102)),IF(ISNUMBER(FIND("ISED",B102)),CONCATENATE(Overview!$Y$11,";",Overview!$Y$12),"IEEE Std 1528™"),Overview!$Y$12))</f>
        <v/>
      </c>
      <c r="F102" s="672"/>
      <c r="G102" s="2396"/>
      <c r="H102" s="3306"/>
      <c r="I102" s="3306"/>
      <c r="J102" s="2466" t="inlineStr">
        <is>
          <t>LTE</t>
        </is>
      </c>
      <c r="K102" s="2466" t="inlineStr">
        <is>
          <t>FDD1</t>
        </is>
      </c>
      <c r="L102" s="3306"/>
      <c r="M102" s="2466">
        <v>10</v>
      </c>
      <c r="N102" s="2467" t="inlineStr">
        <is>
          <t>QPSK</t>
        </is>
      </c>
      <c r="O102" s="2470"/>
      <c r="P102" s="2470"/>
      <c r="Q102" s="2468">
        <v>1</v>
      </c>
      <c r="R102" s="2469">
        <v>24</v>
      </c>
      <c r="S102" s="2468"/>
      <c r="T102" s="2466">
        <v>18300</v>
      </c>
      <c r="U102" s="2466">
        <v>1950</v>
      </c>
      <c r="V102" s="3306"/>
      <c r="W102" s="3306"/>
      <c r="X102" s="3306"/>
      <c r="Y102" s="3306"/>
      <c r="Z102" s="3306"/>
      <c r="AA102" s="3306"/>
      <c r="AB102" s="3306"/>
      <c r="AC102" s="3306"/>
      <c r="AD102" s="3306"/>
      <c r="AE102" s="3306"/>
      <c r="AF102" s="3306"/>
      <c r="AG102" s="807"/>
      <c r="AH102" s="374"/>
      <c r="AI102" s="3306"/>
      <c r="AJ102" s="3306"/>
      <c r="AK102" s="3306"/>
      <c r="AL102" s="3306"/>
      <c r="AM102" s="3306"/>
      <c r="AN102" s="3306"/>
      <c r="AO102" s="3306"/>
      <c r="AP102" s="3306"/>
      <c r="AQ102" s="3306"/>
      <c r="AR102" s="3306"/>
      <c r="AS102" s="3306"/>
      <c r="AT102" s="3306"/>
      <c r="AU102" s="3306"/>
      <c r="AV102" s="3306"/>
      <c r="AW102" s="3306"/>
      <c r="AX102" s="3306"/>
      <c r="AY102" s="3306"/>
      <c r="AZ102" s="3306"/>
      <c r="BA102" s="3306"/>
      <c r="BB102" s="3306"/>
      <c r="BC102" s="3306"/>
      <c r="BD102" s="3306"/>
      <c r="BE102" s="1565">
        <f>MyTimestamp(AH102)</f>
        <v/>
      </c>
      <c r="BF102" s="3315"/>
      <c r="BG102" s="3316">
        <f>MyTimestamp(AH102)</f>
        <v/>
      </c>
      <c r="BH102" s="3317"/>
      <c r="BI102" s="2471"/>
      <c r="BJ102" s="3306"/>
      <c r="BK102" s="3307"/>
      <c r="BL102" s="3306"/>
      <c r="BM102" s="3367"/>
      <c r="BN102" s="3307"/>
      <c r="BO102" s="3306"/>
      <c r="BP102" s="3306"/>
      <c r="BQ102" s="3306"/>
      <c r="BR102" s="1478"/>
      <c r="BS102" s="5724"/>
      <c r="BT102" s="5647"/>
      <c r="BU102" s="1584"/>
      <c r="BV102" s="38"/>
      <c r="BW102" s="7540"/>
      <c r="BX102" s="7564"/>
      <c r="BY102" s="3313"/>
      <c r="BZ102" s="2373"/>
      <c r="CA102" s="2374"/>
      <c r="CB102" s="2375"/>
      <c r="CC102" s="2376"/>
      <c r="CD102" s="2377"/>
      <c r="CE102" s="2376"/>
      <c r="CF102" s="2376"/>
      <c r="CG102" s="2376"/>
      <c r="CH102" s="2377"/>
      <c r="CI102" s="2377"/>
      <c r="CJ102" s="2377"/>
      <c r="CK102" s="2377"/>
      <c r="CL102" s="2376"/>
      <c r="CM102" s="2377"/>
      <c r="CN102" s="2376"/>
      <c r="CO102" s="2376"/>
      <c r="CP102" s="2376"/>
      <c r="CQ102" s="2377"/>
      <c r="CR102" s="2377"/>
      <c r="CS102" s="2377"/>
      <c r="CT102" s="2377"/>
      <c r="CU102" s="2376"/>
      <c r="CV102" s="2378"/>
      <c r="CW102" s="2376"/>
      <c r="CX102" s="2376"/>
      <c r="CY102" s="2376"/>
      <c r="CZ102" s="2377"/>
      <c r="DA102" s="2377"/>
      <c r="DB102" s="2377"/>
      <c r="DC102" s="2377"/>
    </row>
    <row r="103" customHeight="1" ht="12.75" x14ac:dyDescent="0.2">
      <c r="A103" s="1584"/>
      <c r="B103" s="2385"/>
      <c r="C103" s="3303"/>
      <c r="D103" s="3307">
        <f>IF(ISNUMBER(FIND("EN",B103)),IF(ISNUMBER(FIND("FCC",B103)),IF(ISNUMBER(FIND("ISED",B103)),CONCATENATE(Overview!$V$10,";",Overview!$S$11,";",Overview!$S$12),CONCATENATE(Overview!$V$10,";",Overview!$S$11)),IF(ISNUMBER(FIND("ISED",B103)),CONCATENATE(Overview!$V$10,";",Overview!$S$12),Overview!$V$10)),IF(ISNUMBER(FIND("FCC",B103)),IF(ISNUMBER(FIND("ISED",B103)),CONCATENATE(Overview!$S$11,";",Overview!$S$12),"IEEE Std 1528™"),Overview!$S$12))</f>
        <v/>
      </c>
      <c r="E103" s="3307">
        <f>IF(ISNUMBER(FIND("EN",B103)),IF(ISNUMBER(FIND("FCC",B103)),IF(ISNUMBER(FIND("ISED",B103)),CONCATENATE(Overview!$AB$10,";",Overview!$Y$11,";",Overview!$Y$12),CONCATENATE(Overview!$AB$10,";",Overview!$Y$11)),IF(ISNUMBER(FIND("ISED",B103)),CONCATENATE(Overview!$AB$10,";",Overview!$Y$12),Overview!$AB$10)),IF(ISNUMBER(FIND("FCC",B103)),IF(ISNUMBER(FIND("ISED",B103)),CONCATENATE(Overview!$Y$11,";",Overview!$Y$12),"IEEE Std 1528™"),Overview!$Y$12))</f>
        <v/>
      </c>
      <c r="F103" s="672"/>
      <c r="G103" s="2396"/>
      <c r="H103" s="3306"/>
      <c r="I103" s="3306"/>
      <c r="J103" s="2466" t="inlineStr">
        <is>
          <t>LTE</t>
        </is>
      </c>
      <c r="K103" s="2466" t="inlineStr">
        <is>
          <t>FDD1</t>
        </is>
      </c>
      <c r="L103" s="3306"/>
      <c r="M103" s="2466">
        <v>10</v>
      </c>
      <c r="N103" s="2467" t="inlineStr">
        <is>
          <t>QPSK</t>
        </is>
      </c>
      <c r="O103" s="2470"/>
      <c r="P103" s="2470"/>
      <c r="Q103" s="2468">
        <v>1</v>
      </c>
      <c r="R103" s="2469">
        <v>49</v>
      </c>
      <c r="S103" s="2468"/>
      <c r="T103" s="2466">
        <v>18300</v>
      </c>
      <c r="U103" s="2466">
        <v>1950</v>
      </c>
      <c r="V103" s="3306"/>
      <c r="W103" s="3306"/>
      <c r="X103" s="3306"/>
      <c r="Y103" s="3306"/>
      <c r="Z103" s="3306"/>
      <c r="AA103" s="3306"/>
      <c r="AB103" s="3306"/>
      <c r="AC103" s="3306"/>
      <c r="AD103" s="3306"/>
      <c r="AE103" s="3306"/>
      <c r="AF103" s="3306"/>
      <c r="AG103" s="807"/>
      <c r="AH103" s="374"/>
      <c r="AI103" s="3306"/>
      <c r="AJ103" s="3306"/>
      <c r="AK103" s="3306"/>
      <c r="AL103" s="3306"/>
      <c r="AM103" s="3306"/>
      <c r="AN103" s="3306"/>
      <c r="AO103" s="3306"/>
      <c r="AP103" s="3306"/>
      <c r="AQ103" s="3306"/>
      <c r="AR103" s="3306"/>
      <c r="AS103" s="3306"/>
      <c r="AT103" s="3306"/>
      <c r="AU103" s="3306"/>
      <c r="AV103" s="3306"/>
      <c r="AW103" s="3306"/>
      <c r="AX103" s="3306"/>
      <c r="AY103" s="3306"/>
      <c r="AZ103" s="3306"/>
      <c r="BA103" s="3306"/>
      <c r="BB103" s="3306"/>
      <c r="BC103" s="3306"/>
      <c r="BD103" s="3306"/>
      <c r="BE103" s="1565">
        <f>MyTimestamp(AH103)</f>
        <v/>
      </c>
      <c r="BF103" s="3315"/>
      <c r="BG103" s="3316">
        <f>MyTimestamp(AH103)</f>
        <v/>
      </c>
      <c r="BH103" s="3317"/>
      <c r="BI103" s="2471"/>
      <c r="BJ103" s="3306"/>
      <c r="BK103" s="3307"/>
      <c r="BL103" s="3306"/>
      <c r="BM103" s="3367"/>
      <c r="BN103" s="3307"/>
      <c r="BO103" s="3306"/>
      <c r="BP103" s="3306"/>
      <c r="BQ103" s="3306"/>
      <c r="BR103" s="1478"/>
      <c r="BS103" s="5724"/>
      <c r="BT103" s="5647"/>
      <c r="BU103" s="1584"/>
      <c r="BV103" s="38"/>
      <c r="BW103" s="7540"/>
      <c r="BX103" s="7564"/>
      <c r="BY103" s="3313"/>
      <c r="BZ103" s="2373"/>
      <c r="CA103" s="2374"/>
      <c r="CB103" s="2375"/>
      <c r="CC103" s="2376"/>
      <c r="CD103" s="2377"/>
      <c r="CE103" s="2376"/>
      <c r="CF103" s="2376"/>
      <c r="CG103" s="2376"/>
      <c r="CH103" s="2377"/>
      <c r="CI103" s="2377"/>
      <c r="CJ103" s="2377"/>
      <c r="CK103" s="2377"/>
      <c r="CL103" s="2376"/>
      <c r="CM103" s="2377"/>
      <c r="CN103" s="2376"/>
      <c r="CO103" s="2376"/>
      <c r="CP103" s="2376"/>
      <c r="CQ103" s="2377"/>
      <c r="CR103" s="2377"/>
      <c r="CS103" s="2377"/>
      <c r="CT103" s="2377"/>
      <c r="CU103" s="2376"/>
      <c r="CV103" s="2378"/>
      <c r="CW103" s="2376"/>
      <c r="CX103" s="2376"/>
      <c r="CY103" s="2376"/>
      <c r="CZ103" s="2377"/>
      <c r="DA103" s="2377"/>
      <c r="DB103" s="2377"/>
      <c r="DC103" s="2377"/>
    </row>
    <row r="104" customHeight="1" ht="12.75" x14ac:dyDescent="0.2">
      <c r="A104" s="1584"/>
      <c r="B104" s="2385"/>
      <c r="C104" s="3303"/>
      <c r="D104" s="3307">
        <f>IF(ISNUMBER(FIND("EN",B104)),IF(ISNUMBER(FIND("FCC",B104)),IF(ISNUMBER(FIND("ISED",B104)),CONCATENATE(Overview!$V$10,";",Overview!$S$11,";",Overview!$S$12),CONCATENATE(Overview!$V$10,";",Overview!$S$11)),IF(ISNUMBER(FIND("ISED",B104)),CONCATENATE(Overview!$V$10,";",Overview!$S$12),Overview!$V$10)),IF(ISNUMBER(FIND("FCC",B104)),IF(ISNUMBER(FIND("ISED",B104)),CONCATENATE(Overview!$S$11,";",Overview!$S$12),"IEEE Std 1528™"),Overview!$S$12))</f>
        <v/>
      </c>
      <c r="E104" s="3307">
        <f>IF(ISNUMBER(FIND("EN",B104)),IF(ISNUMBER(FIND("FCC",B104)),IF(ISNUMBER(FIND("ISED",B104)),CONCATENATE(Overview!$AB$10,";",Overview!$Y$11,";",Overview!$Y$12),CONCATENATE(Overview!$AB$10,";",Overview!$Y$11)),IF(ISNUMBER(FIND("ISED",B104)),CONCATENATE(Overview!$AB$10,";",Overview!$Y$12),Overview!$AB$10)),IF(ISNUMBER(FIND("FCC",B104)),IF(ISNUMBER(FIND("ISED",B104)),CONCATENATE(Overview!$Y$11,";",Overview!$Y$12),"IEEE Std 1528™"),Overview!$Y$12))</f>
        <v/>
      </c>
      <c r="F104" s="672"/>
      <c r="G104" s="2396"/>
      <c r="H104" s="3306"/>
      <c r="I104" s="3306"/>
      <c r="J104" s="2466" t="inlineStr">
        <is>
          <t>LTE</t>
        </is>
      </c>
      <c r="K104" s="2466" t="inlineStr">
        <is>
          <t>FDD1</t>
        </is>
      </c>
      <c r="L104" s="3306"/>
      <c r="M104" s="2466">
        <v>10</v>
      </c>
      <c r="N104" s="2467" t="inlineStr">
        <is>
          <t>QPSK</t>
        </is>
      </c>
      <c r="O104" s="2470"/>
      <c r="P104" s="2470"/>
      <c r="Q104" s="2468">
        <v>25</v>
      </c>
      <c r="R104" s="2469">
        <v>0</v>
      </c>
      <c r="S104" s="2468"/>
      <c r="T104" s="2466">
        <v>18300</v>
      </c>
      <c r="U104" s="2466">
        <v>1950</v>
      </c>
      <c r="V104" s="3306"/>
      <c r="W104" s="3306"/>
      <c r="X104" s="3306"/>
      <c r="Y104" s="3306"/>
      <c r="Z104" s="3306"/>
      <c r="AA104" s="3306"/>
      <c r="AB104" s="3306"/>
      <c r="AC104" s="3306"/>
      <c r="AD104" s="3306"/>
      <c r="AE104" s="3306"/>
      <c r="AF104" s="3306"/>
      <c r="AG104" s="807"/>
      <c r="AH104" s="374"/>
      <c r="AI104" s="3306"/>
      <c r="AJ104" s="3306"/>
      <c r="AK104" s="3306"/>
      <c r="AL104" s="3306"/>
      <c r="AM104" s="3306"/>
      <c r="AN104" s="3306"/>
      <c r="AO104" s="3306"/>
      <c r="AP104" s="3306"/>
      <c r="AQ104" s="3306"/>
      <c r="AR104" s="3306"/>
      <c r="AS104" s="3306"/>
      <c r="AT104" s="3306"/>
      <c r="AU104" s="3306"/>
      <c r="AV104" s="3306"/>
      <c r="AW104" s="3306"/>
      <c r="AX104" s="3306"/>
      <c r="AY104" s="3306"/>
      <c r="AZ104" s="3306"/>
      <c r="BA104" s="3306"/>
      <c r="BB104" s="3306"/>
      <c r="BC104" s="3306"/>
      <c r="BD104" s="3306"/>
      <c r="BE104" s="1565">
        <f>MyTimestamp(AH104)</f>
        <v/>
      </c>
      <c r="BF104" s="3315"/>
      <c r="BG104" s="3316">
        <f>MyTimestamp(AH104)</f>
        <v/>
      </c>
      <c r="BH104" s="3317"/>
      <c r="BI104" s="2471"/>
      <c r="BJ104" s="3306"/>
      <c r="BK104" s="3307"/>
      <c r="BL104" s="3306"/>
      <c r="BM104" s="3367"/>
      <c r="BN104" s="3307"/>
      <c r="BO104" s="3306"/>
      <c r="BP104" s="3306"/>
      <c r="BQ104" s="3306"/>
      <c r="BR104" s="1478"/>
      <c r="BS104" s="5724"/>
      <c r="BT104" s="5647"/>
      <c r="BU104" s="1584"/>
      <c r="BV104" s="38"/>
      <c r="BW104" s="7540"/>
      <c r="BX104" s="7564"/>
      <c r="BY104" s="3313"/>
      <c r="BZ104" s="2373"/>
      <c r="CA104" s="2374"/>
      <c r="CB104" s="2375"/>
      <c r="CC104" s="2376"/>
      <c r="CD104" s="2377"/>
      <c r="CE104" s="2376"/>
      <c r="CF104" s="2376"/>
      <c r="CG104" s="2376"/>
      <c r="CH104" s="2377"/>
      <c r="CI104" s="2377"/>
      <c r="CJ104" s="2377"/>
      <c r="CK104" s="2377"/>
      <c r="CL104" s="2376"/>
      <c r="CM104" s="2377"/>
      <c r="CN104" s="2376"/>
      <c r="CO104" s="2376"/>
      <c r="CP104" s="2376"/>
      <c r="CQ104" s="2377"/>
      <c r="CR104" s="2377"/>
      <c r="CS104" s="2377"/>
      <c r="CT104" s="2377"/>
      <c r="CU104" s="2376"/>
      <c r="CV104" s="2378"/>
      <c r="CW104" s="2376"/>
      <c r="CX104" s="2376"/>
      <c r="CY104" s="2376"/>
      <c r="CZ104" s="2377"/>
      <c r="DA104" s="2377"/>
      <c r="DB104" s="2377"/>
      <c r="DC104" s="2377"/>
    </row>
    <row r="105" customHeight="1" ht="12.75" x14ac:dyDescent="0.2">
      <c r="A105" s="1584"/>
      <c r="B105" s="2385"/>
      <c r="C105" s="3303"/>
      <c r="D105" s="3307">
        <f>IF(ISNUMBER(FIND("EN",B105)),IF(ISNUMBER(FIND("FCC",B105)),IF(ISNUMBER(FIND("ISED",B105)),CONCATENATE(Overview!$V$10,";",Overview!$S$11,";",Overview!$S$12),CONCATENATE(Overview!$V$10,";",Overview!$S$11)),IF(ISNUMBER(FIND("ISED",B105)),CONCATENATE(Overview!$V$10,";",Overview!$S$12),Overview!$V$10)),IF(ISNUMBER(FIND("FCC",B105)),IF(ISNUMBER(FIND("ISED",B105)),CONCATENATE(Overview!$S$11,";",Overview!$S$12),"IEEE Std 1528™"),Overview!$S$12))</f>
        <v/>
      </c>
      <c r="E105" s="3307">
        <f>IF(ISNUMBER(FIND("EN",B105)),IF(ISNUMBER(FIND("FCC",B105)),IF(ISNUMBER(FIND("ISED",B105)),CONCATENATE(Overview!$AB$10,";",Overview!$Y$11,";",Overview!$Y$12),CONCATENATE(Overview!$AB$10,";",Overview!$Y$11)),IF(ISNUMBER(FIND("ISED",B105)),CONCATENATE(Overview!$AB$10,";",Overview!$Y$12),Overview!$AB$10)),IF(ISNUMBER(FIND("FCC",B105)),IF(ISNUMBER(FIND("ISED",B105)),CONCATENATE(Overview!$Y$11,";",Overview!$Y$12),"IEEE Std 1528™"),Overview!$Y$12))</f>
        <v/>
      </c>
      <c r="F105" s="672"/>
      <c r="G105" s="2396"/>
      <c r="H105" s="3306"/>
      <c r="I105" s="3306"/>
      <c r="J105" s="2466" t="inlineStr">
        <is>
          <t>LTE</t>
        </is>
      </c>
      <c r="K105" s="2466" t="inlineStr">
        <is>
          <t>FDD1</t>
        </is>
      </c>
      <c r="L105" s="3306"/>
      <c r="M105" s="2466">
        <v>10</v>
      </c>
      <c r="N105" s="2467" t="inlineStr">
        <is>
          <t>QPSK</t>
        </is>
      </c>
      <c r="O105" s="2470"/>
      <c r="P105" s="2470"/>
      <c r="Q105" s="2468">
        <v>25</v>
      </c>
      <c r="R105" s="2469">
        <v>12</v>
      </c>
      <c r="S105" s="2468"/>
      <c r="T105" s="2466">
        <v>18300</v>
      </c>
      <c r="U105" s="2466">
        <v>1950</v>
      </c>
      <c r="V105" s="3306"/>
      <c r="W105" s="3306"/>
      <c r="X105" s="3306"/>
      <c r="Y105" s="3306"/>
      <c r="Z105" s="3306"/>
      <c r="AA105" s="3306"/>
      <c r="AB105" s="3306"/>
      <c r="AC105" s="3306"/>
      <c r="AD105" s="3306"/>
      <c r="AE105" s="3306"/>
      <c r="AF105" s="3306"/>
      <c r="AG105" s="807"/>
      <c r="AH105" s="374"/>
      <c r="AI105" s="3306"/>
      <c r="AJ105" s="3306"/>
      <c r="AK105" s="3306"/>
      <c r="AL105" s="3306"/>
      <c r="AM105" s="3306"/>
      <c r="AN105" s="3306"/>
      <c r="AO105" s="3306"/>
      <c r="AP105" s="3306"/>
      <c r="AQ105" s="3306"/>
      <c r="AR105" s="3306"/>
      <c r="AS105" s="3306"/>
      <c r="AT105" s="3306"/>
      <c r="AU105" s="3306"/>
      <c r="AV105" s="3306"/>
      <c r="AW105" s="3306"/>
      <c r="AX105" s="3306"/>
      <c r="AY105" s="3306"/>
      <c r="AZ105" s="3306"/>
      <c r="BA105" s="3306"/>
      <c r="BB105" s="3306"/>
      <c r="BC105" s="3306"/>
      <c r="BD105" s="3306"/>
      <c r="BE105" s="1565">
        <f>MyTimestamp(AH105)</f>
        <v/>
      </c>
      <c r="BF105" s="3315"/>
      <c r="BG105" s="3316">
        <f>MyTimestamp(AH105)</f>
        <v/>
      </c>
      <c r="BH105" s="3317"/>
      <c r="BI105" s="2471"/>
      <c r="BJ105" s="3306"/>
      <c r="BK105" s="3307"/>
      <c r="BL105" s="3306"/>
      <c r="BM105" s="3367"/>
      <c r="BN105" s="3307"/>
      <c r="BO105" s="3306"/>
      <c r="BP105" s="3306"/>
      <c r="BQ105" s="3306"/>
      <c r="BR105" s="1478"/>
      <c r="BS105" s="5724"/>
      <c r="BT105" s="5647"/>
      <c r="BU105" s="1584"/>
      <c r="BV105" s="38"/>
      <c r="BW105" s="7540"/>
      <c r="BX105" s="7564"/>
      <c r="BY105" s="3313"/>
      <c r="BZ105" s="2373"/>
      <c r="CA105" s="2374"/>
      <c r="CB105" s="2375"/>
      <c r="CC105" s="2376"/>
      <c r="CD105" s="2377"/>
      <c r="CE105" s="2376"/>
      <c r="CF105" s="2376"/>
      <c r="CG105" s="2376"/>
      <c r="CH105" s="2377"/>
      <c r="CI105" s="2377"/>
      <c r="CJ105" s="2377"/>
      <c r="CK105" s="2377"/>
      <c r="CL105" s="2376"/>
      <c r="CM105" s="2377"/>
      <c r="CN105" s="2376"/>
      <c r="CO105" s="2376"/>
      <c r="CP105" s="2376"/>
      <c r="CQ105" s="2377"/>
      <c r="CR105" s="2377"/>
      <c r="CS105" s="2377"/>
      <c r="CT105" s="2377"/>
      <c r="CU105" s="2376"/>
      <c r="CV105" s="2378"/>
      <c r="CW105" s="2376"/>
      <c r="CX105" s="2376"/>
      <c r="CY105" s="2376"/>
      <c r="CZ105" s="2377"/>
      <c r="DA105" s="2377"/>
      <c r="DB105" s="2377"/>
      <c r="DC105" s="2377"/>
    </row>
    <row r="106" customHeight="1" ht="12.75" x14ac:dyDescent="0.2">
      <c r="A106" s="1584"/>
      <c r="B106" s="2385"/>
      <c r="C106" s="3303"/>
      <c r="D106" s="3307">
        <f>IF(ISNUMBER(FIND("EN",B106)),IF(ISNUMBER(FIND("FCC",B106)),IF(ISNUMBER(FIND("ISED",B106)),CONCATENATE(Overview!$V$10,";",Overview!$S$11,";",Overview!$S$12),CONCATENATE(Overview!$V$10,";",Overview!$S$11)),IF(ISNUMBER(FIND("ISED",B106)),CONCATENATE(Overview!$V$10,";",Overview!$S$12),Overview!$V$10)),IF(ISNUMBER(FIND("FCC",B106)),IF(ISNUMBER(FIND("ISED",B106)),CONCATENATE(Overview!$S$11,";",Overview!$S$12),"IEEE Std 1528™"),Overview!$S$12))</f>
        <v/>
      </c>
      <c r="E106" s="3307">
        <f>IF(ISNUMBER(FIND("EN",B106)),IF(ISNUMBER(FIND("FCC",B106)),IF(ISNUMBER(FIND("ISED",B106)),CONCATENATE(Overview!$AB$10,";",Overview!$Y$11,";",Overview!$Y$12),CONCATENATE(Overview!$AB$10,";",Overview!$Y$11)),IF(ISNUMBER(FIND("ISED",B106)),CONCATENATE(Overview!$AB$10,";",Overview!$Y$12),Overview!$AB$10)),IF(ISNUMBER(FIND("FCC",B106)),IF(ISNUMBER(FIND("ISED",B106)),CONCATENATE(Overview!$Y$11,";",Overview!$Y$12),"IEEE Std 1528™"),Overview!$Y$12))</f>
        <v/>
      </c>
      <c r="F106" s="672"/>
      <c r="G106" s="2396"/>
      <c r="H106" s="3306"/>
      <c r="I106" s="3306"/>
      <c r="J106" s="2466" t="inlineStr">
        <is>
          <t>LTE</t>
        </is>
      </c>
      <c r="K106" s="2466" t="inlineStr">
        <is>
          <t>FDD1</t>
        </is>
      </c>
      <c r="L106" s="3306"/>
      <c r="M106" s="2466">
        <v>10</v>
      </c>
      <c r="N106" s="2467" t="inlineStr">
        <is>
          <t>QPSK</t>
        </is>
      </c>
      <c r="O106" s="2470"/>
      <c r="P106" s="2470"/>
      <c r="Q106" s="2468">
        <v>25</v>
      </c>
      <c r="R106" s="2469">
        <v>24</v>
      </c>
      <c r="S106" s="2468"/>
      <c r="T106" s="2466">
        <v>18300</v>
      </c>
      <c r="U106" s="2466">
        <v>1950</v>
      </c>
      <c r="V106" s="3306"/>
      <c r="W106" s="3306"/>
      <c r="X106" s="3306"/>
      <c r="Y106" s="3306"/>
      <c r="Z106" s="3306"/>
      <c r="AA106" s="3306"/>
      <c r="AB106" s="3306"/>
      <c r="AC106" s="3306"/>
      <c r="AD106" s="3306"/>
      <c r="AE106" s="3306"/>
      <c r="AF106" s="3306"/>
      <c r="AG106" s="807"/>
      <c r="AH106" s="374"/>
      <c r="AI106" s="3306"/>
      <c r="AJ106" s="3306"/>
      <c r="AK106" s="3306"/>
      <c r="AL106" s="3306"/>
      <c r="AM106" s="3306"/>
      <c r="AN106" s="3306"/>
      <c r="AO106" s="3306"/>
      <c r="AP106" s="3306"/>
      <c r="AQ106" s="3306"/>
      <c r="AR106" s="3306"/>
      <c r="AS106" s="3306"/>
      <c r="AT106" s="3306"/>
      <c r="AU106" s="3306"/>
      <c r="AV106" s="3306"/>
      <c r="AW106" s="3306"/>
      <c r="AX106" s="3306"/>
      <c r="AY106" s="3306"/>
      <c r="AZ106" s="3306"/>
      <c r="BA106" s="3306"/>
      <c r="BB106" s="3306"/>
      <c r="BC106" s="3306"/>
      <c r="BD106" s="3306"/>
      <c r="BE106" s="1565">
        <f>MyTimestamp(AH106)</f>
        <v/>
      </c>
      <c r="BF106" s="3315"/>
      <c r="BG106" s="3316">
        <f>MyTimestamp(AH106)</f>
        <v/>
      </c>
      <c r="BH106" s="3317"/>
      <c r="BI106" s="2471"/>
      <c r="BJ106" s="3306"/>
      <c r="BK106" s="3307"/>
      <c r="BL106" s="3306"/>
      <c r="BM106" s="3367"/>
      <c r="BN106" s="3307"/>
      <c r="BO106" s="3306"/>
      <c r="BP106" s="3306"/>
      <c r="BQ106" s="3306"/>
      <c r="BR106" s="1478"/>
      <c r="BS106" s="5724"/>
      <c r="BT106" s="5647"/>
      <c r="BU106" s="1584"/>
      <c r="BV106" s="38"/>
      <c r="BW106" s="7540"/>
      <c r="BX106" s="7564"/>
      <c r="BY106" s="3313"/>
      <c r="BZ106" s="2373"/>
      <c r="CA106" s="2374"/>
      <c r="CB106" s="2375"/>
      <c r="CC106" s="2376"/>
      <c r="CD106" s="2377"/>
      <c r="CE106" s="2376"/>
      <c r="CF106" s="2376"/>
      <c r="CG106" s="2376"/>
      <c r="CH106" s="2377"/>
      <c r="CI106" s="2377"/>
      <c r="CJ106" s="2377"/>
      <c r="CK106" s="2377"/>
      <c r="CL106" s="2376"/>
      <c r="CM106" s="2377"/>
      <c r="CN106" s="2376"/>
      <c r="CO106" s="2376"/>
      <c r="CP106" s="2376"/>
      <c r="CQ106" s="2377"/>
      <c r="CR106" s="2377"/>
      <c r="CS106" s="2377"/>
      <c r="CT106" s="2377"/>
      <c r="CU106" s="2376"/>
      <c r="CV106" s="2378"/>
      <c r="CW106" s="2376"/>
      <c r="CX106" s="2376"/>
      <c r="CY106" s="2376"/>
      <c r="CZ106" s="2377"/>
      <c r="DA106" s="2377"/>
      <c r="DB106" s="2377"/>
      <c r="DC106" s="2377"/>
    </row>
    <row r="107" customHeight="1" ht="12.75" x14ac:dyDescent="0.2">
      <c r="A107" s="1584"/>
      <c r="B107" s="2385"/>
      <c r="C107" s="3303"/>
      <c r="D107" s="3307">
        <f>IF(ISNUMBER(FIND("EN",B107)),IF(ISNUMBER(FIND("FCC",B107)),IF(ISNUMBER(FIND("ISED",B107)),CONCATENATE(Overview!$V$10,";",Overview!$S$11,";",Overview!$S$12),CONCATENATE(Overview!$V$10,";",Overview!$S$11)),IF(ISNUMBER(FIND("ISED",B107)),CONCATENATE(Overview!$V$10,";",Overview!$S$12),Overview!$V$10)),IF(ISNUMBER(FIND("FCC",B107)),IF(ISNUMBER(FIND("ISED",B107)),CONCATENATE(Overview!$S$11,";",Overview!$S$12),"IEEE Std 1528™"),Overview!$S$12))</f>
        <v/>
      </c>
      <c r="E107" s="3307">
        <f>IF(ISNUMBER(FIND("EN",B107)),IF(ISNUMBER(FIND("FCC",B107)),IF(ISNUMBER(FIND("ISED",B107)),CONCATENATE(Overview!$AB$10,";",Overview!$Y$11,";",Overview!$Y$12),CONCATENATE(Overview!$AB$10,";",Overview!$Y$11)),IF(ISNUMBER(FIND("ISED",B107)),CONCATENATE(Overview!$AB$10,";",Overview!$Y$12),Overview!$AB$10)),IF(ISNUMBER(FIND("FCC",B107)),IF(ISNUMBER(FIND("ISED",B107)),CONCATENATE(Overview!$Y$11,";",Overview!$Y$12),"IEEE Std 1528™"),Overview!$Y$12))</f>
        <v/>
      </c>
      <c r="F107" s="672"/>
      <c r="G107" s="2396"/>
      <c r="H107" s="3306"/>
      <c r="I107" s="3306"/>
      <c r="J107" s="2466" t="inlineStr">
        <is>
          <t>LTE</t>
        </is>
      </c>
      <c r="K107" s="2466" t="inlineStr">
        <is>
          <t>FDD1</t>
        </is>
      </c>
      <c r="L107" s="3306"/>
      <c r="M107" s="2466">
        <v>10</v>
      </c>
      <c r="N107" s="2467" t="inlineStr">
        <is>
          <t>QPSK</t>
        </is>
      </c>
      <c r="O107" s="2470"/>
      <c r="P107" s="2470"/>
      <c r="Q107" s="2468">
        <v>50</v>
      </c>
      <c r="R107" s="2469">
        <v>0</v>
      </c>
      <c r="S107" s="2468"/>
      <c r="T107" s="2466">
        <v>18300</v>
      </c>
      <c r="U107" s="2466">
        <v>1950</v>
      </c>
      <c r="V107" s="3306"/>
      <c r="W107" s="3306"/>
      <c r="X107" s="3306"/>
      <c r="Y107" s="3306"/>
      <c r="Z107" s="3306"/>
      <c r="AA107" s="3306"/>
      <c r="AB107" s="3306"/>
      <c r="AC107" s="3306"/>
      <c r="AD107" s="3306"/>
      <c r="AE107" s="3306"/>
      <c r="AF107" s="3306"/>
      <c r="AG107" s="807"/>
      <c r="AH107" s="374"/>
      <c r="AI107" s="3306"/>
      <c r="AJ107" s="3306"/>
      <c r="AK107" s="3306"/>
      <c r="AL107" s="3306"/>
      <c r="AM107" s="3306"/>
      <c r="AN107" s="3306"/>
      <c r="AO107" s="3306"/>
      <c r="AP107" s="3306"/>
      <c r="AQ107" s="3306"/>
      <c r="AR107" s="3306"/>
      <c r="AS107" s="3306"/>
      <c r="AT107" s="3306"/>
      <c r="AU107" s="3306"/>
      <c r="AV107" s="3306"/>
      <c r="AW107" s="3306"/>
      <c r="AX107" s="3306"/>
      <c r="AY107" s="3306"/>
      <c r="AZ107" s="3306"/>
      <c r="BA107" s="3306"/>
      <c r="BB107" s="3306"/>
      <c r="BC107" s="3306"/>
      <c r="BD107" s="3306"/>
      <c r="BE107" s="1565">
        <f>MyTimestamp(AH107)</f>
        <v/>
      </c>
      <c r="BF107" s="3315"/>
      <c r="BG107" s="3316">
        <f>MyTimestamp(AH107)</f>
        <v/>
      </c>
      <c r="BH107" s="3317"/>
      <c r="BI107" s="2471"/>
      <c r="BJ107" s="3306"/>
      <c r="BK107" s="3307"/>
      <c r="BL107" s="3306"/>
      <c r="BM107" s="3367"/>
      <c r="BN107" s="3307"/>
      <c r="BO107" s="3306"/>
      <c r="BP107" s="3306"/>
      <c r="BQ107" s="3306"/>
      <c r="BR107" s="1478"/>
      <c r="BS107" s="5724"/>
      <c r="BT107" s="5647"/>
      <c r="BU107" s="1584"/>
      <c r="BV107" s="38"/>
      <c r="BW107" s="7540"/>
      <c r="BX107" s="7564"/>
      <c r="BY107" s="3313"/>
      <c r="BZ107" s="2373"/>
      <c r="CA107" s="2374"/>
      <c r="CB107" s="2375"/>
      <c r="CC107" s="2376"/>
      <c r="CD107" s="2377"/>
      <c r="CE107" s="2376"/>
      <c r="CF107" s="2376"/>
      <c r="CG107" s="2376"/>
      <c r="CH107" s="2377"/>
      <c r="CI107" s="2377"/>
      <c r="CJ107" s="2377"/>
      <c r="CK107" s="2377"/>
      <c r="CL107" s="2376"/>
      <c r="CM107" s="2377"/>
      <c r="CN107" s="2376"/>
      <c r="CO107" s="2376"/>
      <c r="CP107" s="2376"/>
      <c r="CQ107" s="2377"/>
      <c r="CR107" s="2377"/>
      <c r="CS107" s="2377"/>
      <c r="CT107" s="2377"/>
      <c r="CU107" s="2376"/>
      <c r="CV107" s="2378"/>
      <c r="CW107" s="2376"/>
      <c r="CX107" s="2376"/>
      <c r="CY107" s="2376"/>
      <c r="CZ107" s="2377"/>
      <c r="DA107" s="2377"/>
      <c r="DB107" s="2377"/>
      <c r="DC107" s="2377"/>
    </row>
    <row r="108" customHeight="1" ht="12.75" x14ac:dyDescent="0.2">
      <c r="A108" s="1584"/>
      <c r="B108" s="2385"/>
      <c r="C108" s="3303"/>
      <c r="D108" s="3307">
        <f>IF(ISNUMBER(FIND("EN",B108)),IF(ISNUMBER(FIND("FCC",B108)),IF(ISNUMBER(FIND("ISED",B108)),CONCATENATE(Overview!$V$10,";",Overview!$S$11,";",Overview!$S$12),CONCATENATE(Overview!$V$10,";",Overview!$S$11)),IF(ISNUMBER(FIND("ISED",B108)),CONCATENATE(Overview!$V$10,";",Overview!$S$12),Overview!$V$10)),IF(ISNUMBER(FIND("FCC",B108)),IF(ISNUMBER(FIND("ISED",B108)),CONCATENATE(Overview!$S$11,";",Overview!$S$12),"IEEE Std 1528™"),Overview!$S$12))</f>
        <v/>
      </c>
      <c r="E108" s="3307">
        <f>IF(ISNUMBER(FIND("EN",B108)),IF(ISNUMBER(FIND("FCC",B108)),IF(ISNUMBER(FIND("ISED",B108)),CONCATENATE(Overview!$AB$10,";",Overview!$Y$11,";",Overview!$Y$12),CONCATENATE(Overview!$AB$10,";",Overview!$Y$11)),IF(ISNUMBER(FIND("ISED",B108)),CONCATENATE(Overview!$AB$10,";",Overview!$Y$12),Overview!$AB$10)),IF(ISNUMBER(FIND("FCC",B108)),IF(ISNUMBER(FIND("ISED",B108)),CONCATENATE(Overview!$Y$11,";",Overview!$Y$12),"IEEE Std 1528™"),Overview!$Y$12))</f>
        <v/>
      </c>
      <c r="F108" s="672"/>
      <c r="G108" s="2396"/>
      <c r="H108" s="3306"/>
      <c r="I108" s="3306"/>
      <c r="J108" s="2466" t="inlineStr">
        <is>
          <t>LTE</t>
        </is>
      </c>
      <c r="K108" s="2466" t="inlineStr">
        <is>
          <t>FDD1</t>
        </is>
      </c>
      <c r="L108" s="3306"/>
      <c r="M108" s="2466">
        <v>10</v>
      </c>
      <c r="N108" s="2467" t="inlineStr">
        <is>
          <t>16QAM</t>
        </is>
      </c>
      <c r="O108" s="2470"/>
      <c r="P108" s="2470"/>
      <c r="Q108" s="2468">
        <v>1</v>
      </c>
      <c r="R108" s="2469">
        <v>0</v>
      </c>
      <c r="S108" s="2468"/>
      <c r="T108" s="2466">
        <v>18300</v>
      </c>
      <c r="U108" s="2466">
        <v>1950</v>
      </c>
      <c r="V108" s="3306"/>
      <c r="W108" s="3306"/>
      <c r="X108" s="3306"/>
      <c r="Y108" s="3306"/>
      <c r="Z108" s="3306"/>
      <c r="AA108" s="3306"/>
      <c r="AB108" s="3306"/>
      <c r="AC108" s="3306"/>
      <c r="AD108" s="3306"/>
      <c r="AE108" s="3306"/>
      <c r="AF108" s="3306"/>
      <c r="AG108" s="807"/>
      <c r="AH108" s="374"/>
      <c r="AI108" s="3306"/>
      <c r="AJ108" s="3306"/>
      <c r="AK108" s="3306"/>
      <c r="AL108" s="3306"/>
      <c r="AM108" s="3306"/>
      <c r="AN108" s="3306"/>
      <c r="AO108" s="3306"/>
      <c r="AP108" s="3306"/>
      <c r="AQ108" s="3306"/>
      <c r="AR108" s="3306"/>
      <c r="AS108" s="3306"/>
      <c r="AT108" s="3306"/>
      <c r="AU108" s="3306"/>
      <c r="AV108" s="3306"/>
      <c r="AW108" s="3306"/>
      <c r="AX108" s="3306"/>
      <c r="AY108" s="3306"/>
      <c r="AZ108" s="3306"/>
      <c r="BA108" s="3306"/>
      <c r="BB108" s="3306"/>
      <c r="BC108" s="3306"/>
      <c r="BD108" s="3306"/>
      <c r="BE108" s="1565">
        <f>MyTimestamp(AH108)</f>
        <v/>
      </c>
      <c r="BF108" s="3315"/>
      <c r="BG108" s="3316">
        <f>MyTimestamp(AH108)</f>
        <v/>
      </c>
      <c r="BH108" s="3317"/>
      <c r="BI108" s="2471"/>
      <c r="BJ108" s="3306"/>
      <c r="BK108" s="3307"/>
      <c r="BL108" s="3306"/>
      <c r="BM108" s="3367"/>
      <c r="BN108" s="3307"/>
      <c r="BO108" s="3306"/>
      <c r="BP108" s="3306"/>
      <c r="BQ108" s="3306"/>
      <c r="BR108" s="1478"/>
      <c r="BS108" s="5724"/>
      <c r="BT108" s="5647"/>
      <c r="BU108" s="1584"/>
      <c r="BV108" s="38"/>
      <c r="BW108" s="7540"/>
      <c r="BX108" s="7564"/>
      <c r="BY108" s="3313"/>
      <c r="BZ108" s="2373"/>
      <c r="CA108" s="2374"/>
      <c r="CB108" s="2375"/>
      <c r="CC108" s="2376"/>
      <c r="CD108" s="2377"/>
      <c r="CE108" s="2376"/>
      <c r="CF108" s="2376"/>
      <c r="CG108" s="2376"/>
      <c r="CH108" s="2377"/>
      <c r="CI108" s="2377"/>
      <c r="CJ108" s="2377"/>
      <c r="CK108" s="2377"/>
      <c r="CL108" s="2376"/>
      <c r="CM108" s="2377"/>
      <c r="CN108" s="2376"/>
      <c r="CO108" s="2376"/>
      <c r="CP108" s="2376"/>
      <c r="CQ108" s="2377"/>
      <c r="CR108" s="2377"/>
      <c r="CS108" s="2377"/>
      <c r="CT108" s="2377"/>
      <c r="CU108" s="2376"/>
      <c r="CV108" s="2378"/>
      <c r="CW108" s="2376"/>
      <c r="CX108" s="2376"/>
      <c r="CY108" s="2376"/>
      <c r="CZ108" s="2377"/>
      <c r="DA108" s="2377"/>
      <c r="DB108" s="2377"/>
      <c r="DC108" s="2377"/>
    </row>
    <row r="109" customHeight="1" ht="12.75" x14ac:dyDescent="0.2">
      <c r="A109" s="1584"/>
      <c r="B109" s="2385"/>
      <c r="C109" s="3303"/>
      <c r="D109" s="3307">
        <f>IF(ISNUMBER(FIND("EN",B109)),IF(ISNUMBER(FIND("FCC",B109)),IF(ISNUMBER(FIND("ISED",B109)),CONCATENATE(Overview!$V$10,";",Overview!$S$11,";",Overview!$S$12),CONCATENATE(Overview!$V$10,";",Overview!$S$11)),IF(ISNUMBER(FIND("ISED",B109)),CONCATENATE(Overview!$V$10,";",Overview!$S$12),Overview!$V$10)),IF(ISNUMBER(FIND("FCC",B109)),IF(ISNUMBER(FIND("ISED",B109)),CONCATENATE(Overview!$S$11,";",Overview!$S$12),"IEEE Std 1528™"),Overview!$S$12))</f>
        <v/>
      </c>
      <c r="E109" s="3307">
        <f>IF(ISNUMBER(FIND("EN",B109)),IF(ISNUMBER(FIND("FCC",B109)),IF(ISNUMBER(FIND("ISED",B109)),CONCATENATE(Overview!$AB$10,";",Overview!$Y$11,";",Overview!$Y$12),CONCATENATE(Overview!$AB$10,";",Overview!$Y$11)),IF(ISNUMBER(FIND("ISED",B109)),CONCATENATE(Overview!$AB$10,";",Overview!$Y$12),Overview!$AB$10)),IF(ISNUMBER(FIND("FCC",B109)),IF(ISNUMBER(FIND("ISED",B109)),CONCATENATE(Overview!$Y$11,";",Overview!$Y$12),"IEEE Std 1528™"),Overview!$Y$12))</f>
        <v/>
      </c>
      <c r="F109" s="672"/>
      <c r="G109" s="2396"/>
      <c r="H109" s="3306"/>
      <c r="I109" s="3306"/>
      <c r="J109" s="2466" t="inlineStr">
        <is>
          <t>LTE</t>
        </is>
      </c>
      <c r="K109" s="2466" t="inlineStr">
        <is>
          <t>FDD1</t>
        </is>
      </c>
      <c r="L109" s="3306"/>
      <c r="M109" s="2466">
        <v>10</v>
      </c>
      <c r="N109" s="2467" t="inlineStr">
        <is>
          <t>16QAM</t>
        </is>
      </c>
      <c r="O109" s="2470"/>
      <c r="P109" s="2470"/>
      <c r="Q109" s="2468">
        <v>1</v>
      </c>
      <c r="R109" s="2469">
        <v>24</v>
      </c>
      <c r="S109" s="2468"/>
      <c r="T109" s="2466">
        <v>18300</v>
      </c>
      <c r="U109" s="2466">
        <v>1950</v>
      </c>
      <c r="V109" s="3306"/>
      <c r="W109" s="3306"/>
      <c r="X109" s="3306"/>
      <c r="Y109" s="3306"/>
      <c r="Z109" s="3306"/>
      <c r="AA109" s="3306"/>
      <c r="AB109" s="3306"/>
      <c r="AC109" s="3306"/>
      <c r="AD109" s="3306"/>
      <c r="AE109" s="3306"/>
      <c r="AF109" s="3306"/>
      <c r="AG109" s="807"/>
      <c r="AH109" s="374"/>
      <c r="AI109" s="3306"/>
      <c r="AJ109" s="3306"/>
      <c r="AK109" s="3306"/>
      <c r="AL109" s="3306"/>
      <c r="AM109" s="3306"/>
      <c r="AN109" s="3306"/>
      <c r="AO109" s="3306"/>
      <c r="AP109" s="3306"/>
      <c r="AQ109" s="3306"/>
      <c r="AR109" s="3306"/>
      <c r="AS109" s="3306"/>
      <c r="AT109" s="3306"/>
      <c r="AU109" s="3306"/>
      <c r="AV109" s="3306"/>
      <c r="AW109" s="3306"/>
      <c r="AX109" s="3306"/>
      <c r="AY109" s="3306"/>
      <c r="AZ109" s="3306"/>
      <c r="BA109" s="3306"/>
      <c r="BB109" s="3306"/>
      <c r="BC109" s="3306"/>
      <c r="BD109" s="3306"/>
      <c r="BE109" s="1565">
        <f>MyTimestamp(AH109)</f>
        <v/>
      </c>
      <c r="BF109" s="3315"/>
      <c r="BG109" s="3316">
        <f>MyTimestamp(AH109)</f>
        <v/>
      </c>
      <c r="BH109" s="3317"/>
      <c r="BI109" s="2471"/>
      <c r="BJ109" s="3306"/>
      <c r="BK109" s="3307"/>
      <c r="BL109" s="3306"/>
      <c r="BM109" s="3367"/>
      <c r="BN109" s="3307"/>
      <c r="BO109" s="3306"/>
      <c r="BP109" s="3306"/>
      <c r="BQ109" s="3306"/>
      <c r="BR109" s="1478"/>
      <c r="BS109" s="5724"/>
      <c r="BT109" s="5647"/>
      <c r="BU109" s="1584"/>
      <c r="BV109" s="38"/>
      <c r="BW109" s="7540"/>
      <c r="BX109" s="7564"/>
      <c r="BY109" s="3313"/>
      <c r="BZ109" s="2373"/>
      <c r="CA109" s="2374"/>
      <c r="CB109" s="2375"/>
      <c r="CC109" s="2376"/>
      <c r="CD109" s="2377"/>
      <c r="CE109" s="2376"/>
      <c r="CF109" s="2376"/>
      <c r="CG109" s="2376"/>
      <c r="CH109" s="2377"/>
      <c r="CI109" s="2377"/>
      <c r="CJ109" s="2377"/>
      <c r="CK109" s="2377"/>
      <c r="CL109" s="2376"/>
      <c r="CM109" s="2377"/>
      <c r="CN109" s="2376"/>
      <c r="CO109" s="2376"/>
      <c r="CP109" s="2376"/>
      <c r="CQ109" s="2377"/>
      <c r="CR109" s="2377"/>
      <c r="CS109" s="2377"/>
      <c r="CT109" s="2377"/>
      <c r="CU109" s="2376"/>
      <c r="CV109" s="2378"/>
      <c r="CW109" s="2376"/>
      <c r="CX109" s="2376"/>
      <c r="CY109" s="2376"/>
      <c r="CZ109" s="2377"/>
      <c r="DA109" s="2377"/>
      <c r="DB109" s="2377"/>
      <c r="DC109" s="2377"/>
    </row>
    <row r="110" customHeight="1" ht="12.75" x14ac:dyDescent="0.2">
      <c r="A110" s="1584"/>
      <c r="B110" s="2385"/>
      <c r="C110" s="3303"/>
      <c r="D110" s="3307">
        <f>IF(ISNUMBER(FIND("EN",B110)),IF(ISNUMBER(FIND("FCC",B110)),IF(ISNUMBER(FIND("ISED",B110)),CONCATENATE(Overview!$V$10,";",Overview!$S$11,";",Overview!$S$12),CONCATENATE(Overview!$V$10,";",Overview!$S$11)),IF(ISNUMBER(FIND("ISED",B110)),CONCATENATE(Overview!$V$10,";",Overview!$S$12),Overview!$V$10)),IF(ISNUMBER(FIND("FCC",B110)),IF(ISNUMBER(FIND("ISED",B110)),CONCATENATE(Overview!$S$11,";",Overview!$S$12),"IEEE Std 1528™"),Overview!$S$12))</f>
        <v/>
      </c>
      <c r="E110" s="3307">
        <f>IF(ISNUMBER(FIND("EN",B110)),IF(ISNUMBER(FIND("FCC",B110)),IF(ISNUMBER(FIND("ISED",B110)),CONCATENATE(Overview!$AB$10,";",Overview!$Y$11,";",Overview!$Y$12),CONCATENATE(Overview!$AB$10,";",Overview!$Y$11)),IF(ISNUMBER(FIND("ISED",B110)),CONCATENATE(Overview!$AB$10,";",Overview!$Y$12),Overview!$AB$10)),IF(ISNUMBER(FIND("FCC",B110)),IF(ISNUMBER(FIND("ISED",B110)),CONCATENATE(Overview!$Y$11,";",Overview!$Y$12),"IEEE Std 1528™"),Overview!$Y$12))</f>
        <v/>
      </c>
      <c r="F110" s="672"/>
      <c r="G110" s="2396"/>
      <c r="H110" s="3306"/>
      <c r="I110" s="3306"/>
      <c r="J110" s="2466" t="inlineStr">
        <is>
          <t>LTE</t>
        </is>
      </c>
      <c r="K110" s="2466" t="inlineStr">
        <is>
          <t>FDD1</t>
        </is>
      </c>
      <c r="L110" s="3306"/>
      <c r="M110" s="2466">
        <v>10</v>
      </c>
      <c r="N110" s="2467" t="inlineStr">
        <is>
          <t>16QAM</t>
        </is>
      </c>
      <c r="O110" s="2470"/>
      <c r="P110" s="2470"/>
      <c r="Q110" s="2468">
        <v>1</v>
      </c>
      <c r="R110" s="2469">
        <v>49</v>
      </c>
      <c r="S110" s="2468"/>
      <c r="T110" s="2466">
        <v>18300</v>
      </c>
      <c r="U110" s="2466">
        <v>1950</v>
      </c>
      <c r="V110" s="3306"/>
      <c r="W110" s="3306"/>
      <c r="X110" s="3306"/>
      <c r="Y110" s="3306"/>
      <c r="Z110" s="3306"/>
      <c r="AA110" s="3306"/>
      <c r="AB110" s="3306"/>
      <c r="AC110" s="3306"/>
      <c r="AD110" s="3306"/>
      <c r="AE110" s="3306"/>
      <c r="AF110" s="3306"/>
      <c r="AG110" s="807"/>
      <c r="AH110" s="374"/>
      <c r="AI110" s="3306"/>
      <c r="AJ110" s="3306"/>
      <c r="AK110" s="3306"/>
      <c r="AL110" s="3306"/>
      <c r="AM110" s="3306"/>
      <c r="AN110" s="3306"/>
      <c r="AO110" s="3306"/>
      <c r="AP110" s="3306"/>
      <c r="AQ110" s="3306"/>
      <c r="AR110" s="3306"/>
      <c r="AS110" s="3306"/>
      <c r="AT110" s="3306"/>
      <c r="AU110" s="3306"/>
      <c r="AV110" s="3306"/>
      <c r="AW110" s="3306"/>
      <c r="AX110" s="3306"/>
      <c r="AY110" s="3306"/>
      <c r="AZ110" s="3306"/>
      <c r="BA110" s="3306"/>
      <c r="BB110" s="3306"/>
      <c r="BC110" s="3306"/>
      <c r="BD110" s="3306"/>
      <c r="BE110" s="1565">
        <f>MyTimestamp(AH110)</f>
        <v/>
      </c>
      <c r="BF110" s="3315"/>
      <c r="BG110" s="3316">
        <f>MyTimestamp(AH110)</f>
        <v/>
      </c>
      <c r="BH110" s="3317"/>
      <c r="BI110" s="2471"/>
      <c r="BJ110" s="3306"/>
      <c r="BK110" s="3307"/>
      <c r="BL110" s="3306"/>
      <c r="BM110" s="3367"/>
      <c r="BN110" s="3307"/>
      <c r="BO110" s="3306"/>
      <c r="BP110" s="3306"/>
      <c r="BQ110" s="3306"/>
      <c r="BR110" s="1478"/>
      <c r="BS110" s="5724"/>
      <c r="BT110" s="5647"/>
      <c r="BU110" s="1584"/>
      <c r="BV110" s="38"/>
      <c r="BW110" s="7540"/>
      <c r="BX110" s="7564"/>
      <c r="BY110" s="3313"/>
      <c r="BZ110" s="2373"/>
      <c r="CA110" s="2374"/>
      <c r="CB110" s="2375"/>
      <c r="CC110" s="2376"/>
      <c r="CD110" s="2377"/>
      <c r="CE110" s="2376"/>
      <c r="CF110" s="2376"/>
      <c r="CG110" s="2376"/>
      <c r="CH110" s="2377"/>
      <c r="CI110" s="2377"/>
      <c r="CJ110" s="2377"/>
      <c r="CK110" s="2377"/>
      <c r="CL110" s="2376"/>
      <c r="CM110" s="2377"/>
      <c r="CN110" s="2376"/>
      <c r="CO110" s="2376"/>
      <c r="CP110" s="2376"/>
      <c r="CQ110" s="2377"/>
      <c r="CR110" s="2377"/>
      <c r="CS110" s="2377"/>
      <c r="CT110" s="2377"/>
      <c r="CU110" s="2376"/>
      <c r="CV110" s="2378"/>
      <c r="CW110" s="2376"/>
      <c r="CX110" s="2376"/>
      <c r="CY110" s="2376"/>
      <c r="CZ110" s="2377"/>
      <c r="DA110" s="2377"/>
      <c r="DB110" s="2377"/>
      <c r="DC110" s="2377"/>
    </row>
    <row r="111" customHeight="1" ht="12.75" x14ac:dyDescent="0.2">
      <c r="A111" s="1584"/>
      <c r="B111" s="2385"/>
      <c r="C111" s="3303"/>
      <c r="D111" s="3307">
        <f>IF(ISNUMBER(FIND("EN",B111)),IF(ISNUMBER(FIND("FCC",B111)),IF(ISNUMBER(FIND("ISED",B111)),CONCATENATE(Overview!$V$10,";",Overview!$S$11,";",Overview!$S$12),CONCATENATE(Overview!$V$10,";",Overview!$S$11)),IF(ISNUMBER(FIND("ISED",B111)),CONCATENATE(Overview!$V$10,";",Overview!$S$12),Overview!$V$10)),IF(ISNUMBER(FIND("FCC",B111)),IF(ISNUMBER(FIND("ISED",B111)),CONCATENATE(Overview!$S$11,";",Overview!$S$12),"IEEE Std 1528™"),Overview!$S$12))</f>
        <v/>
      </c>
      <c r="E111" s="3307">
        <f>IF(ISNUMBER(FIND("EN",B111)),IF(ISNUMBER(FIND("FCC",B111)),IF(ISNUMBER(FIND("ISED",B111)),CONCATENATE(Overview!$AB$10,";",Overview!$Y$11,";",Overview!$Y$12),CONCATENATE(Overview!$AB$10,";",Overview!$Y$11)),IF(ISNUMBER(FIND("ISED",B111)),CONCATENATE(Overview!$AB$10,";",Overview!$Y$12),Overview!$AB$10)),IF(ISNUMBER(FIND("FCC",B111)),IF(ISNUMBER(FIND("ISED",B111)),CONCATENATE(Overview!$Y$11,";",Overview!$Y$12),"IEEE Std 1528™"),Overview!$Y$12))</f>
        <v/>
      </c>
      <c r="F111" s="672"/>
      <c r="G111" s="2396"/>
      <c r="H111" s="3306"/>
      <c r="I111" s="3306"/>
      <c r="J111" s="2466" t="inlineStr">
        <is>
          <t>LTE</t>
        </is>
      </c>
      <c r="K111" s="2466" t="inlineStr">
        <is>
          <t>FDD1</t>
        </is>
      </c>
      <c r="L111" s="3306"/>
      <c r="M111" s="2466">
        <v>10</v>
      </c>
      <c r="N111" s="2467" t="inlineStr">
        <is>
          <t>16QAM</t>
        </is>
      </c>
      <c r="O111" s="2470"/>
      <c r="P111" s="2470"/>
      <c r="Q111" s="2468">
        <v>25</v>
      </c>
      <c r="R111" s="2469">
        <v>0</v>
      </c>
      <c r="S111" s="2468"/>
      <c r="T111" s="2466">
        <v>18300</v>
      </c>
      <c r="U111" s="2466">
        <v>1950</v>
      </c>
      <c r="V111" s="3306"/>
      <c r="W111" s="3306"/>
      <c r="X111" s="3306"/>
      <c r="Y111" s="3306"/>
      <c r="Z111" s="3306"/>
      <c r="AA111" s="3306"/>
      <c r="AB111" s="3306"/>
      <c r="AC111" s="3306"/>
      <c r="AD111" s="3306"/>
      <c r="AE111" s="3306"/>
      <c r="AF111" s="3306"/>
      <c r="AG111" s="807"/>
      <c r="AH111" s="374"/>
      <c r="AI111" s="3306"/>
      <c r="AJ111" s="3306"/>
      <c r="AK111" s="3306"/>
      <c r="AL111" s="3306"/>
      <c r="AM111" s="3306"/>
      <c r="AN111" s="3306"/>
      <c r="AO111" s="3306"/>
      <c r="AP111" s="3306"/>
      <c r="AQ111" s="3306"/>
      <c r="AR111" s="3306"/>
      <c r="AS111" s="3306"/>
      <c r="AT111" s="3306"/>
      <c r="AU111" s="3306"/>
      <c r="AV111" s="3306"/>
      <c r="AW111" s="3306"/>
      <c r="AX111" s="3306"/>
      <c r="AY111" s="3306"/>
      <c r="AZ111" s="3306"/>
      <c r="BA111" s="3306"/>
      <c r="BB111" s="3306"/>
      <c r="BC111" s="3306"/>
      <c r="BD111" s="3306"/>
      <c r="BE111" s="1565">
        <f>MyTimestamp(AH111)</f>
        <v/>
      </c>
      <c r="BF111" s="3315"/>
      <c r="BG111" s="3316">
        <f>MyTimestamp(AH111)</f>
        <v/>
      </c>
      <c r="BH111" s="3317"/>
      <c r="BI111" s="2471"/>
      <c r="BJ111" s="3306"/>
      <c r="BK111" s="3307"/>
      <c r="BL111" s="3306"/>
      <c r="BM111" s="3367"/>
      <c r="BN111" s="3307"/>
      <c r="BO111" s="3306"/>
      <c r="BP111" s="3306"/>
      <c r="BQ111" s="3306"/>
      <c r="BR111" s="1478"/>
      <c r="BS111" s="5724"/>
      <c r="BT111" s="5647"/>
      <c r="BU111" s="1584"/>
      <c r="BV111" s="38"/>
      <c r="BW111" s="7540"/>
      <c r="BX111" s="7564"/>
      <c r="BY111" s="3313"/>
      <c r="BZ111" s="2373"/>
      <c r="CA111" s="2374"/>
      <c r="CB111" s="2375"/>
      <c r="CC111" s="2376"/>
      <c r="CD111" s="2377"/>
      <c r="CE111" s="2376"/>
      <c r="CF111" s="2376"/>
      <c r="CG111" s="2376"/>
      <c r="CH111" s="2377"/>
      <c r="CI111" s="2377"/>
      <c r="CJ111" s="2377"/>
      <c r="CK111" s="2377"/>
      <c r="CL111" s="2376"/>
      <c r="CM111" s="2377"/>
      <c r="CN111" s="2376"/>
      <c r="CO111" s="2376"/>
      <c r="CP111" s="2376"/>
      <c r="CQ111" s="2377"/>
      <c r="CR111" s="2377"/>
      <c r="CS111" s="2377"/>
      <c r="CT111" s="2377"/>
      <c r="CU111" s="2376"/>
      <c r="CV111" s="2378"/>
      <c r="CW111" s="2376"/>
      <c r="CX111" s="2376"/>
      <c r="CY111" s="2376"/>
      <c r="CZ111" s="2377"/>
      <c r="DA111" s="2377"/>
      <c r="DB111" s="2377"/>
      <c r="DC111" s="2377"/>
    </row>
    <row r="112" customHeight="1" ht="12.75" x14ac:dyDescent="0.2">
      <c r="A112" s="1584"/>
      <c r="B112" s="2385"/>
      <c r="C112" s="3303"/>
      <c r="D112" s="3307">
        <f>IF(ISNUMBER(FIND("EN",B112)),IF(ISNUMBER(FIND("FCC",B112)),IF(ISNUMBER(FIND("ISED",B112)),CONCATENATE(Overview!$V$10,";",Overview!$S$11,";",Overview!$S$12),CONCATENATE(Overview!$V$10,";",Overview!$S$11)),IF(ISNUMBER(FIND("ISED",B112)),CONCATENATE(Overview!$V$10,";",Overview!$S$12),Overview!$V$10)),IF(ISNUMBER(FIND("FCC",B112)),IF(ISNUMBER(FIND("ISED",B112)),CONCATENATE(Overview!$S$11,";",Overview!$S$12),"IEEE Std 1528™"),Overview!$S$12))</f>
        <v/>
      </c>
      <c r="E112" s="3307">
        <f>IF(ISNUMBER(FIND("EN",B112)),IF(ISNUMBER(FIND("FCC",B112)),IF(ISNUMBER(FIND("ISED",B112)),CONCATENATE(Overview!$AB$10,";",Overview!$Y$11,";",Overview!$Y$12),CONCATENATE(Overview!$AB$10,";",Overview!$Y$11)),IF(ISNUMBER(FIND("ISED",B112)),CONCATENATE(Overview!$AB$10,";",Overview!$Y$12),Overview!$AB$10)),IF(ISNUMBER(FIND("FCC",B112)),IF(ISNUMBER(FIND("ISED",B112)),CONCATENATE(Overview!$Y$11,";",Overview!$Y$12),"IEEE Std 1528™"),Overview!$Y$12))</f>
        <v/>
      </c>
      <c r="F112" s="672"/>
      <c r="G112" s="2396"/>
      <c r="H112" s="3306"/>
      <c r="I112" s="3306"/>
      <c r="J112" s="2466" t="inlineStr">
        <is>
          <t>LTE</t>
        </is>
      </c>
      <c r="K112" s="2466" t="inlineStr">
        <is>
          <t>FDD1</t>
        </is>
      </c>
      <c r="L112" s="3306"/>
      <c r="M112" s="2466">
        <v>10</v>
      </c>
      <c r="N112" s="2467" t="inlineStr">
        <is>
          <t>16QAM</t>
        </is>
      </c>
      <c r="O112" s="2470"/>
      <c r="P112" s="2470"/>
      <c r="Q112" s="2468">
        <v>25</v>
      </c>
      <c r="R112" s="2469">
        <v>12</v>
      </c>
      <c r="S112" s="2468"/>
      <c r="T112" s="2466">
        <v>18300</v>
      </c>
      <c r="U112" s="2466">
        <v>1950</v>
      </c>
      <c r="V112" s="3306"/>
      <c r="W112" s="3306"/>
      <c r="X112" s="3306"/>
      <c r="Y112" s="3306"/>
      <c r="Z112" s="3306"/>
      <c r="AA112" s="3306"/>
      <c r="AB112" s="3306"/>
      <c r="AC112" s="3306"/>
      <c r="AD112" s="3306"/>
      <c r="AE112" s="3306"/>
      <c r="AF112" s="3306"/>
      <c r="AG112" s="807"/>
      <c r="AH112" s="374"/>
      <c r="AI112" s="3306"/>
      <c r="AJ112" s="3306"/>
      <c r="AK112" s="3306"/>
      <c r="AL112" s="3306"/>
      <c r="AM112" s="3306"/>
      <c r="AN112" s="3306"/>
      <c r="AO112" s="3306"/>
      <c r="AP112" s="3306"/>
      <c r="AQ112" s="3306"/>
      <c r="AR112" s="3306"/>
      <c r="AS112" s="3306"/>
      <c r="AT112" s="3306"/>
      <c r="AU112" s="3306"/>
      <c r="AV112" s="3306"/>
      <c r="AW112" s="3306"/>
      <c r="AX112" s="3306"/>
      <c r="AY112" s="3306"/>
      <c r="AZ112" s="3306"/>
      <c r="BA112" s="3306"/>
      <c r="BB112" s="3306"/>
      <c r="BC112" s="3306"/>
      <c r="BD112" s="3306"/>
      <c r="BE112" s="1565">
        <f>MyTimestamp(AH112)</f>
        <v/>
      </c>
      <c r="BF112" s="3315"/>
      <c r="BG112" s="3316">
        <f>MyTimestamp(AH112)</f>
        <v/>
      </c>
      <c r="BH112" s="3317"/>
      <c r="BI112" s="2471"/>
      <c r="BJ112" s="3306"/>
      <c r="BK112" s="3307"/>
      <c r="BL112" s="3306"/>
      <c r="BM112" s="3367"/>
      <c r="BN112" s="3307"/>
      <c r="BO112" s="3306"/>
      <c r="BP112" s="3306"/>
      <c r="BQ112" s="3306"/>
      <c r="BR112" s="1478"/>
      <c r="BS112" s="5724"/>
      <c r="BT112" s="5647"/>
      <c r="BU112" s="1584"/>
      <c r="BV112" s="38"/>
      <c r="BW112" s="7540"/>
      <c r="BX112" s="7564"/>
      <c r="BY112" s="3313"/>
      <c r="BZ112" s="2373"/>
      <c r="CA112" s="2374"/>
      <c r="CB112" s="2375"/>
      <c r="CC112" s="2376"/>
      <c r="CD112" s="2377"/>
      <c r="CE112" s="2376"/>
      <c r="CF112" s="2376"/>
      <c r="CG112" s="2376"/>
      <c r="CH112" s="2377"/>
      <c r="CI112" s="2377"/>
      <c r="CJ112" s="2377"/>
      <c r="CK112" s="2377"/>
      <c r="CL112" s="2376"/>
      <c r="CM112" s="2377"/>
      <c r="CN112" s="2376"/>
      <c r="CO112" s="2376"/>
      <c r="CP112" s="2376"/>
      <c r="CQ112" s="2377"/>
      <c r="CR112" s="2377"/>
      <c r="CS112" s="2377"/>
      <c r="CT112" s="2377"/>
      <c r="CU112" s="2376"/>
      <c r="CV112" s="2378"/>
      <c r="CW112" s="2376"/>
      <c r="CX112" s="2376"/>
      <c r="CY112" s="2376"/>
      <c r="CZ112" s="2377"/>
      <c r="DA112" s="2377"/>
      <c r="DB112" s="2377"/>
      <c r="DC112" s="2377"/>
    </row>
    <row r="113" customHeight="1" ht="12.75" x14ac:dyDescent="0.2">
      <c r="A113" s="1584"/>
      <c r="B113" s="2385"/>
      <c r="C113" s="3303"/>
      <c r="D113" s="3307">
        <f>IF(ISNUMBER(FIND("EN",B113)),IF(ISNUMBER(FIND("FCC",B113)),IF(ISNUMBER(FIND("ISED",B113)),CONCATENATE(Overview!$V$10,";",Overview!$S$11,";",Overview!$S$12),CONCATENATE(Overview!$V$10,";",Overview!$S$11)),IF(ISNUMBER(FIND("ISED",B113)),CONCATENATE(Overview!$V$10,";",Overview!$S$12),Overview!$V$10)),IF(ISNUMBER(FIND("FCC",B113)),IF(ISNUMBER(FIND("ISED",B113)),CONCATENATE(Overview!$S$11,";",Overview!$S$12),"IEEE Std 1528™"),Overview!$S$12))</f>
        <v/>
      </c>
      <c r="E113" s="3307">
        <f>IF(ISNUMBER(FIND("EN",B113)),IF(ISNUMBER(FIND("FCC",B113)),IF(ISNUMBER(FIND("ISED",B113)),CONCATENATE(Overview!$AB$10,";",Overview!$Y$11,";",Overview!$Y$12),CONCATENATE(Overview!$AB$10,";",Overview!$Y$11)),IF(ISNUMBER(FIND("ISED",B113)),CONCATENATE(Overview!$AB$10,";",Overview!$Y$12),Overview!$AB$10)),IF(ISNUMBER(FIND("FCC",B113)),IF(ISNUMBER(FIND("ISED",B113)),CONCATENATE(Overview!$Y$11,";",Overview!$Y$12),"IEEE Std 1528™"),Overview!$Y$12))</f>
        <v/>
      </c>
      <c r="F113" s="672"/>
      <c r="G113" s="2396"/>
      <c r="H113" s="3306"/>
      <c r="I113" s="3306"/>
      <c r="J113" s="2466" t="inlineStr">
        <is>
          <t>LTE</t>
        </is>
      </c>
      <c r="K113" s="2466" t="inlineStr">
        <is>
          <t>FDD1</t>
        </is>
      </c>
      <c r="L113" s="3306"/>
      <c r="M113" s="2466">
        <v>10</v>
      </c>
      <c r="N113" s="2467" t="inlineStr">
        <is>
          <t>16QAM</t>
        </is>
      </c>
      <c r="O113" s="2470"/>
      <c r="P113" s="2470"/>
      <c r="Q113" s="2468">
        <v>25</v>
      </c>
      <c r="R113" s="2469">
        <v>24</v>
      </c>
      <c r="S113" s="2468"/>
      <c r="T113" s="2466">
        <v>18300</v>
      </c>
      <c r="U113" s="2466">
        <v>1950</v>
      </c>
      <c r="V113" s="3306"/>
      <c r="W113" s="3306"/>
      <c r="X113" s="3306"/>
      <c r="Y113" s="3306"/>
      <c r="Z113" s="3306"/>
      <c r="AA113" s="3306"/>
      <c r="AB113" s="3306"/>
      <c r="AC113" s="3306"/>
      <c r="AD113" s="3306"/>
      <c r="AE113" s="3306"/>
      <c r="AF113" s="3306"/>
      <c r="AG113" s="807"/>
      <c r="AH113" s="374"/>
      <c r="AI113" s="3306"/>
      <c r="AJ113" s="3306"/>
      <c r="AK113" s="3306"/>
      <c r="AL113" s="3306"/>
      <c r="AM113" s="3306"/>
      <c r="AN113" s="3306"/>
      <c r="AO113" s="3306"/>
      <c r="AP113" s="3306"/>
      <c r="AQ113" s="3306"/>
      <c r="AR113" s="3306"/>
      <c r="AS113" s="3306"/>
      <c r="AT113" s="3306"/>
      <c r="AU113" s="3306"/>
      <c r="AV113" s="3306"/>
      <c r="AW113" s="3306"/>
      <c r="AX113" s="3306"/>
      <c r="AY113" s="3306"/>
      <c r="AZ113" s="3306"/>
      <c r="BA113" s="3306"/>
      <c r="BB113" s="3306"/>
      <c r="BC113" s="3306"/>
      <c r="BD113" s="3306"/>
      <c r="BE113" s="1565">
        <f>MyTimestamp(AH113)</f>
        <v/>
      </c>
      <c r="BF113" s="3315"/>
      <c r="BG113" s="3316">
        <f>MyTimestamp(AH113)</f>
        <v/>
      </c>
      <c r="BH113" s="3317"/>
      <c r="BI113" s="2471"/>
      <c r="BJ113" s="3306"/>
      <c r="BK113" s="3307"/>
      <c r="BL113" s="3306"/>
      <c r="BM113" s="3367"/>
      <c r="BN113" s="3307"/>
      <c r="BO113" s="3306"/>
      <c r="BP113" s="3306"/>
      <c r="BQ113" s="3306"/>
      <c r="BR113" s="1478"/>
      <c r="BS113" s="5724"/>
      <c r="BT113" s="5647"/>
      <c r="BU113" s="1584"/>
      <c r="BV113" s="38"/>
      <c r="BW113" s="7540"/>
      <c r="BX113" s="7564"/>
      <c r="BY113" s="3313"/>
      <c r="BZ113" s="2373"/>
      <c r="CA113" s="2374"/>
      <c r="CB113" s="2375"/>
      <c r="CC113" s="2376"/>
      <c r="CD113" s="2377"/>
      <c r="CE113" s="2376"/>
      <c r="CF113" s="2376"/>
      <c r="CG113" s="2376"/>
      <c r="CH113" s="2377"/>
      <c r="CI113" s="2377"/>
      <c r="CJ113" s="2377"/>
      <c r="CK113" s="2377"/>
      <c r="CL113" s="2376"/>
      <c r="CM113" s="2377"/>
      <c r="CN113" s="2376"/>
      <c r="CO113" s="2376"/>
      <c r="CP113" s="2376"/>
      <c r="CQ113" s="2377"/>
      <c r="CR113" s="2377"/>
      <c r="CS113" s="2377"/>
      <c r="CT113" s="2377"/>
      <c r="CU113" s="2376"/>
      <c r="CV113" s="2378"/>
      <c r="CW113" s="2376"/>
      <c r="CX113" s="2376"/>
      <c r="CY113" s="2376"/>
      <c r="CZ113" s="2377"/>
      <c r="DA113" s="2377"/>
      <c r="DB113" s="2377"/>
      <c r="DC113" s="2377"/>
    </row>
    <row r="114" customHeight="1" ht="12.75" x14ac:dyDescent="0.2">
      <c r="A114" s="1584"/>
      <c r="B114" s="2385"/>
      <c r="C114" s="3303"/>
      <c r="D114" s="3307">
        <f>IF(ISNUMBER(FIND("EN",B114)),IF(ISNUMBER(FIND("FCC",B114)),IF(ISNUMBER(FIND("ISED",B114)),CONCATENATE(Overview!$V$10,";",Overview!$S$11,";",Overview!$S$12),CONCATENATE(Overview!$V$10,";",Overview!$S$11)),IF(ISNUMBER(FIND("ISED",B114)),CONCATENATE(Overview!$V$10,";",Overview!$S$12),Overview!$V$10)),IF(ISNUMBER(FIND("FCC",B114)),IF(ISNUMBER(FIND("ISED",B114)),CONCATENATE(Overview!$S$11,";",Overview!$S$12),"IEEE Std 1528™"),Overview!$S$12))</f>
        <v/>
      </c>
      <c r="E114" s="3307">
        <f>IF(ISNUMBER(FIND("EN",B114)),IF(ISNUMBER(FIND("FCC",B114)),IF(ISNUMBER(FIND("ISED",B114)),CONCATENATE(Overview!$AB$10,";",Overview!$Y$11,";",Overview!$Y$12),CONCATENATE(Overview!$AB$10,";",Overview!$Y$11)),IF(ISNUMBER(FIND("ISED",B114)),CONCATENATE(Overview!$AB$10,";",Overview!$Y$12),Overview!$AB$10)),IF(ISNUMBER(FIND("FCC",B114)),IF(ISNUMBER(FIND("ISED",B114)),CONCATENATE(Overview!$Y$11,";",Overview!$Y$12),"IEEE Std 1528™"),Overview!$Y$12))</f>
        <v/>
      </c>
      <c r="F114" s="672"/>
      <c r="G114" s="2396"/>
      <c r="H114" s="3306"/>
      <c r="I114" s="3306"/>
      <c r="J114" s="2466" t="inlineStr">
        <is>
          <t>LTE</t>
        </is>
      </c>
      <c r="K114" s="2466" t="inlineStr">
        <is>
          <t>FDD1</t>
        </is>
      </c>
      <c r="L114" s="3306"/>
      <c r="M114" s="2466">
        <v>10</v>
      </c>
      <c r="N114" s="2467" t="inlineStr">
        <is>
          <t>16QAM</t>
        </is>
      </c>
      <c r="O114" s="2470"/>
      <c r="P114" s="2470"/>
      <c r="Q114" s="2468">
        <v>50</v>
      </c>
      <c r="R114" s="2469">
        <v>0</v>
      </c>
      <c r="S114" s="2468"/>
      <c r="T114" s="2466">
        <v>18300</v>
      </c>
      <c r="U114" s="2466">
        <v>1950</v>
      </c>
      <c r="V114" s="3306"/>
      <c r="W114" s="3306"/>
      <c r="X114" s="3306"/>
      <c r="Y114" s="3306"/>
      <c r="Z114" s="3306"/>
      <c r="AA114" s="3306"/>
      <c r="AB114" s="3306"/>
      <c r="AC114" s="3306"/>
      <c r="AD114" s="3306"/>
      <c r="AE114" s="3306"/>
      <c r="AF114" s="3306"/>
      <c r="AG114" s="807"/>
      <c r="AH114" s="374"/>
      <c r="AI114" s="3306"/>
      <c r="AJ114" s="3306"/>
      <c r="AK114" s="3306"/>
      <c r="AL114" s="3306"/>
      <c r="AM114" s="3306"/>
      <c r="AN114" s="3306"/>
      <c r="AO114" s="3306"/>
      <c r="AP114" s="3306"/>
      <c r="AQ114" s="3306"/>
      <c r="AR114" s="3306"/>
      <c r="AS114" s="3306"/>
      <c r="AT114" s="3306"/>
      <c r="AU114" s="3306"/>
      <c r="AV114" s="3306"/>
      <c r="AW114" s="3306"/>
      <c r="AX114" s="3306"/>
      <c r="AY114" s="3306"/>
      <c r="AZ114" s="3306"/>
      <c r="BA114" s="3306"/>
      <c r="BB114" s="3306"/>
      <c r="BC114" s="3306"/>
      <c r="BD114" s="3306"/>
      <c r="BE114" s="1565">
        <f>MyTimestamp(AH114)</f>
        <v/>
      </c>
      <c r="BF114" s="3315"/>
      <c r="BG114" s="3316">
        <f>MyTimestamp(AH114)</f>
        <v/>
      </c>
      <c r="BH114" s="3317"/>
      <c r="BI114" s="2471"/>
      <c r="BJ114" s="3306"/>
      <c r="BK114" s="3307"/>
      <c r="BL114" s="3306"/>
      <c r="BM114" s="3367"/>
      <c r="BN114" s="3307"/>
      <c r="BO114" s="3306"/>
      <c r="BP114" s="3306"/>
      <c r="BQ114" s="3306"/>
      <c r="BR114" s="1478"/>
      <c r="BS114" s="5724"/>
      <c r="BT114" s="5647"/>
      <c r="BU114" s="1584"/>
      <c r="BV114" s="38"/>
      <c r="BW114" s="7540"/>
      <c r="BX114" s="7564"/>
      <c r="BY114" s="3313"/>
      <c r="BZ114" s="2373"/>
      <c r="CA114" s="2374"/>
      <c r="CB114" s="2375"/>
      <c r="CC114" s="2376"/>
      <c r="CD114" s="2377"/>
      <c r="CE114" s="2376"/>
      <c r="CF114" s="2376"/>
      <c r="CG114" s="2376"/>
      <c r="CH114" s="2377"/>
      <c r="CI114" s="2377"/>
      <c r="CJ114" s="2377"/>
      <c r="CK114" s="2377"/>
      <c r="CL114" s="2376"/>
      <c r="CM114" s="2377"/>
      <c r="CN114" s="2376"/>
      <c r="CO114" s="2376"/>
      <c r="CP114" s="2376"/>
      <c r="CQ114" s="2377"/>
      <c r="CR114" s="2377"/>
      <c r="CS114" s="2377"/>
      <c r="CT114" s="2377"/>
      <c r="CU114" s="2376"/>
      <c r="CV114" s="2378"/>
      <c r="CW114" s="2376"/>
      <c r="CX114" s="2376"/>
      <c r="CY114" s="2376"/>
      <c r="CZ114" s="2377"/>
      <c r="DA114" s="2377"/>
      <c r="DB114" s="2377"/>
      <c r="DC114" s="2377"/>
    </row>
    <row r="115" customHeight="1" ht="12.75" x14ac:dyDescent="0.2">
      <c r="A115" s="1584"/>
      <c r="B115" s="2385"/>
      <c r="C115" s="3303"/>
      <c r="D115" s="3307">
        <f>IF(ISNUMBER(FIND("EN",B115)),IF(ISNUMBER(FIND("FCC",B115)),IF(ISNUMBER(FIND("ISED",B115)),CONCATENATE(Overview!$V$10,";",Overview!$S$11,";",Overview!$S$12),CONCATENATE(Overview!$V$10,";",Overview!$S$11)),IF(ISNUMBER(FIND("ISED",B115)),CONCATENATE(Overview!$V$10,";",Overview!$S$12),Overview!$V$10)),IF(ISNUMBER(FIND("FCC",B115)),IF(ISNUMBER(FIND("ISED",B115)),CONCATENATE(Overview!$S$11,";",Overview!$S$12),"IEEE Std 1528™"),Overview!$S$12))</f>
        <v/>
      </c>
      <c r="E115" s="3307">
        <f>IF(ISNUMBER(FIND("EN",B115)),IF(ISNUMBER(FIND("FCC",B115)),IF(ISNUMBER(FIND("ISED",B115)),CONCATENATE(Overview!$AB$10,";",Overview!$Y$11,";",Overview!$Y$12),CONCATENATE(Overview!$AB$10,";",Overview!$Y$11)),IF(ISNUMBER(FIND("ISED",B115)),CONCATENATE(Overview!$AB$10,";",Overview!$Y$12),Overview!$AB$10)),IF(ISNUMBER(FIND("FCC",B115)),IF(ISNUMBER(FIND("ISED",B115)),CONCATENATE(Overview!$Y$11,";",Overview!$Y$12),"IEEE Std 1528™"),Overview!$Y$12))</f>
        <v/>
      </c>
      <c r="F115" s="672"/>
      <c r="G115" s="2396"/>
      <c r="H115" s="3306"/>
      <c r="I115" s="3306"/>
      <c r="J115" s="2466" t="inlineStr">
        <is>
          <t>LTE</t>
        </is>
      </c>
      <c r="K115" s="2466" t="inlineStr">
        <is>
          <t>FDD1</t>
        </is>
      </c>
      <c r="L115" s="3306"/>
      <c r="M115" s="2466">
        <v>10</v>
      </c>
      <c r="N115" s="2467" t="inlineStr">
        <is>
          <t>QPSK</t>
        </is>
      </c>
      <c r="O115" s="2470"/>
      <c r="P115" s="2470"/>
      <c r="Q115" s="2468">
        <v>1</v>
      </c>
      <c r="R115" s="2469">
        <v>0</v>
      </c>
      <c r="S115" s="2468"/>
      <c r="T115" s="2466">
        <v>18550</v>
      </c>
      <c r="U115" s="2466">
        <v>1975</v>
      </c>
      <c r="V115" s="3306"/>
      <c r="W115" s="3306"/>
      <c r="X115" s="3306"/>
      <c r="Y115" s="3306"/>
      <c r="Z115" s="3306"/>
      <c r="AA115" s="3306"/>
      <c r="AB115" s="3306"/>
      <c r="AC115" s="3306"/>
      <c r="AD115" s="3306"/>
      <c r="AE115" s="3306"/>
      <c r="AF115" s="3306"/>
      <c r="AG115" s="807"/>
      <c r="AH115" s="374"/>
      <c r="AI115" s="3306"/>
      <c r="AJ115" s="3306"/>
      <c r="AK115" s="3306"/>
      <c r="AL115" s="3306"/>
      <c r="AM115" s="3306"/>
      <c r="AN115" s="3306"/>
      <c r="AO115" s="3306"/>
      <c r="AP115" s="3306"/>
      <c r="AQ115" s="3306"/>
      <c r="AR115" s="3306"/>
      <c r="AS115" s="3306"/>
      <c r="AT115" s="3306"/>
      <c r="AU115" s="3306"/>
      <c r="AV115" s="3306"/>
      <c r="AW115" s="3306"/>
      <c r="AX115" s="3306"/>
      <c r="AY115" s="3306"/>
      <c r="AZ115" s="3306"/>
      <c r="BA115" s="3306"/>
      <c r="BB115" s="3306"/>
      <c r="BC115" s="3306"/>
      <c r="BD115" s="3306"/>
      <c r="BE115" s="1565">
        <f>MyTimestamp(AH115)</f>
        <v/>
      </c>
      <c r="BF115" s="3315"/>
      <c r="BG115" s="3316">
        <f>MyTimestamp(AH115)</f>
        <v/>
      </c>
      <c r="BH115" s="3317"/>
      <c r="BI115" s="2471"/>
      <c r="BJ115" s="3306"/>
      <c r="BK115" s="3307"/>
      <c r="BL115" s="3306"/>
      <c r="BM115" s="3367"/>
      <c r="BN115" s="3307"/>
      <c r="BO115" s="3306"/>
      <c r="BP115" s="3306"/>
      <c r="BQ115" s="3306"/>
      <c r="BR115" s="1478"/>
      <c r="BS115" s="5724"/>
      <c r="BT115" s="5647"/>
      <c r="BU115" s="1584"/>
      <c r="BV115" s="38"/>
      <c r="BW115" s="7540"/>
      <c r="BX115" s="7564"/>
      <c r="BY115" s="3313"/>
      <c r="BZ115" s="2373"/>
      <c r="CA115" s="2374"/>
      <c r="CB115" s="2375"/>
      <c r="CC115" s="2376"/>
      <c r="CD115" s="2377"/>
      <c r="CE115" s="2376"/>
      <c r="CF115" s="2376"/>
      <c r="CG115" s="2376"/>
      <c r="CH115" s="2377"/>
      <c r="CI115" s="2377"/>
      <c r="CJ115" s="2377"/>
      <c r="CK115" s="2377"/>
      <c r="CL115" s="2376"/>
      <c r="CM115" s="2377"/>
      <c r="CN115" s="2376"/>
      <c r="CO115" s="2376"/>
      <c r="CP115" s="2376"/>
      <c r="CQ115" s="2377"/>
      <c r="CR115" s="2377"/>
      <c r="CS115" s="2377"/>
      <c r="CT115" s="2377"/>
      <c r="CU115" s="2376"/>
      <c r="CV115" s="2378"/>
      <c r="CW115" s="2376"/>
      <c r="CX115" s="2376"/>
      <c r="CY115" s="2376"/>
      <c r="CZ115" s="2377"/>
      <c r="DA115" s="2377"/>
      <c r="DB115" s="2377"/>
      <c r="DC115" s="2377"/>
    </row>
    <row r="116" customHeight="1" ht="12.75" x14ac:dyDescent="0.2">
      <c r="A116" s="1584"/>
      <c r="B116" s="2385"/>
      <c r="C116" s="3303"/>
      <c r="D116" s="3307">
        <f>IF(ISNUMBER(FIND("EN",B116)),IF(ISNUMBER(FIND("FCC",B116)),IF(ISNUMBER(FIND("ISED",B116)),CONCATENATE(Overview!$V$10,";",Overview!$S$11,";",Overview!$S$12),CONCATENATE(Overview!$V$10,";",Overview!$S$11)),IF(ISNUMBER(FIND("ISED",B116)),CONCATENATE(Overview!$V$10,";",Overview!$S$12),Overview!$V$10)),IF(ISNUMBER(FIND("FCC",B116)),IF(ISNUMBER(FIND("ISED",B116)),CONCATENATE(Overview!$S$11,";",Overview!$S$12),"IEEE Std 1528™"),Overview!$S$12))</f>
        <v/>
      </c>
      <c r="E116" s="3307">
        <f>IF(ISNUMBER(FIND("EN",B116)),IF(ISNUMBER(FIND("FCC",B116)),IF(ISNUMBER(FIND("ISED",B116)),CONCATENATE(Overview!$AB$10,";",Overview!$Y$11,";",Overview!$Y$12),CONCATENATE(Overview!$AB$10,";",Overview!$Y$11)),IF(ISNUMBER(FIND("ISED",B116)),CONCATENATE(Overview!$AB$10,";",Overview!$Y$12),Overview!$AB$10)),IF(ISNUMBER(FIND("FCC",B116)),IF(ISNUMBER(FIND("ISED",B116)),CONCATENATE(Overview!$Y$11,";",Overview!$Y$12),"IEEE Std 1528™"),Overview!$Y$12))</f>
        <v/>
      </c>
      <c r="F116" s="672"/>
      <c r="G116" s="2396"/>
      <c r="H116" s="3306"/>
      <c r="I116" s="3306"/>
      <c r="J116" s="2466" t="inlineStr">
        <is>
          <t>LTE</t>
        </is>
      </c>
      <c r="K116" s="2466" t="inlineStr">
        <is>
          <t>FDD1</t>
        </is>
      </c>
      <c r="L116" s="3306"/>
      <c r="M116" s="2466">
        <v>10</v>
      </c>
      <c r="N116" s="2467" t="inlineStr">
        <is>
          <t>QPSK</t>
        </is>
      </c>
      <c r="O116" s="2470"/>
      <c r="P116" s="2470"/>
      <c r="Q116" s="2468">
        <v>1</v>
      </c>
      <c r="R116" s="2469">
        <v>24</v>
      </c>
      <c r="S116" s="2468"/>
      <c r="T116" s="2466">
        <v>18550</v>
      </c>
      <c r="U116" s="2466">
        <v>1975</v>
      </c>
      <c r="V116" s="3306"/>
      <c r="W116" s="3306"/>
      <c r="X116" s="3306"/>
      <c r="Y116" s="3306"/>
      <c r="Z116" s="3306"/>
      <c r="AA116" s="3306"/>
      <c r="AB116" s="3306"/>
      <c r="AC116" s="3306"/>
      <c r="AD116" s="3306"/>
      <c r="AE116" s="3306"/>
      <c r="AF116" s="3306"/>
      <c r="AG116" s="807"/>
      <c r="AH116" s="374"/>
      <c r="AI116" s="3306"/>
      <c r="AJ116" s="3306"/>
      <c r="AK116" s="3306"/>
      <c r="AL116" s="3306"/>
      <c r="AM116" s="3306"/>
      <c r="AN116" s="3306"/>
      <c r="AO116" s="3306"/>
      <c r="AP116" s="3306"/>
      <c r="AQ116" s="3306"/>
      <c r="AR116" s="3306"/>
      <c r="AS116" s="3306"/>
      <c r="AT116" s="3306"/>
      <c r="AU116" s="3306"/>
      <c r="AV116" s="3306"/>
      <c r="AW116" s="3306"/>
      <c r="AX116" s="3306"/>
      <c r="AY116" s="3306"/>
      <c r="AZ116" s="3306"/>
      <c r="BA116" s="3306"/>
      <c r="BB116" s="3306"/>
      <c r="BC116" s="3306"/>
      <c r="BD116" s="3306"/>
      <c r="BE116" s="1565">
        <f>MyTimestamp(AH116)</f>
        <v/>
      </c>
      <c r="BF116" s="3315"/>
      <c r="BG116" s="3316">
        <f>MyTimestamp(AH116)</f>
        <v/>
      </c>
      <c r="BH116" s="3317"/>
      <c r="BI116" s="2471"/>
      <c r="BJ116" s="3306"/>
      <c r="BK116" s="3307"/>
      <c r="BL116" s="3306"/>
      <c r="BM116" s="3367"/>
      <c r="BN116" s="3307"/>
      <c r="BO116" s="3306"/>
      <c r="BP116" s="3306"/>
      <c r="BQ116" s="3306"/>
      <c r="BR116" s="1478"/>
      <c r="BS116" s="5724"/>
      <c r="BT116" s="5647"/>
      <c r="BU116" s="1584"/>
      <c r="BV116" s="38"/>
      <c r="BW116" s="7540"/>
      <c r="BX116" s="7564"/>
      <c r="BY116" s="3313"/>
      <c r="BZ116" s="2373"/>
      <c r="CA116" s="2374"/>
      <c r="CB116" s="2375"/>
      <c r="CC116" s="2376"/>
      <c r="CD116" s="2377"/>
      <c r="CE116" s="2376"/>
      <c r="CF116" s="2376"/>
      <c r="CG116" s="2376"/>
      <c r="CH116" s="2377"/>
      <c r="CI116" s="2377"/>
      <c r="CJ116" s="2377"/>
      <c r="CK116" s="2377"/>
      <c r="CL116" s="2376"/>
      <c r="CM116" s="2377"/>
      <c r="CN116" s="2376"/>
      <c r="CO116" s="2376"/>
      <c r="CP116" s="2376"/>
      <c r="CQ116" s="2377"/>
      <c r="CR116" s="2377"/>
      <c r="CS116" s="2377"/>
      <c r="CT116" s="2377"/>
      <c r="CU116" s="2376"/>
      <c r="CV116" s="2378"/>
      <c r="CW116" s="2376"/>
      <c r="CX116" s="2376"/>
      <c r="CY116" s="2376"/>
      <c r="CZ116" s="2377"/>
      <c r="DA116" s="2377"/>
      <c r="DB116" s="2377"/>
      <c r="DC116" s="2377"/>
    </row>
    <row r="117" customHeight="1" ht="12.75" x14ac:dyDescent="0.2">
      <c r="A117" s="1584"/>
      <c r="B117" s="2385"/>
      <c r="C117" s="3303"/>
      <c r="D117" s="3307">
        <f>IF(ISNUMBER(FIND("EN",B117)),IF(ISNUMBER(FIND("FCC",B117)),IF(ISNUMBER(FIND("ISED",B117)),CONCATENATE(Overview!$V$10,";",Overview!$S$11,";",Overview!$S$12),CONCATENATE(Overview!$V$10,";",Overview!$S$11)),IF(ISNUMBER(FIND("ISED",B117)),CONCATENATE(Overview!$V$10,";",Overview!$S$12),Overview!$V$10)),IF(ISNUMBER(FIND("FCC",B117)),IF(ISNUMBER(FIND("ISED",B117)),CONCATENATE(Overview!$S$11,";",Overview!$S$12),"IEEE Std 1528™"),Overview!$S$12))</f>
        <v/>
      </c>
      <c r="E117" s="3307">
        <f>IF(ISNUMBER(FIND("EN",B117)),IF(ISNUMBER(FIND("FCC",B117)),IF(ISNUMBER(FIND("ISED",B117)),CONCATENATE(Overview!$AB$10,";",Overview!$Y$11,";",Overview!$Y$12),CONCATENATE(Overview!$AB$10,";",Overview!$Y$11)),IF(ISNUMBER(FIND("ISED",B117)),CONCATENATE(Overview!$AB$10,";",Overview!$Y$12),Overview!$AB$10)),IF(ISNUMBER(FIND("FCC",B117)),IF(ISNUMBER(FIND("ISED",B117)),CONCATENATE(Overview!$Y$11,";",Overview!$Y$12),"IEEE Std 1528™"),Overview!$Y$12))</f>
        <v/>
      </c>
      <c r="F117" s="672"/>
      <c r="G117" s="2396"/>
      <c r="H117" s="3306"/>
      <c r="I117" s="3306"/>
      <c r="J117" s="2466" t="inlineStr">
        <is>
          <t>LTE</t>
        </is>
      </c>
      <c r="K117" s="2466" t="inlineStr">
        <is>
          <t>FDD1</t>
        </is>
      </c>
      <c r="L117" s="3306"/>
      <c r="M117" s="2466">
        <v>10</v>
      </c>
      <c r="N117" s="2467" t="inlineStr">
        <is>
          <t>QPSK</t>
        </is>
      </c>
      <c r="O117" s="2470"/>
      <c r="P117" s="2470"/>
      <c r="Q117" s="2468">
        <v>1</v>
      </c>
      <c r="R117" s="2469">
        <v>49</v>
      </c>
      <c r="S117" s="2468"/>
      <c r="T117" s="2466">
        <v>18550</v>
      </c>
      <c r="U117" s="2466">
        <v>1975</v>
      </c>
      <c r="V117" s="3306"/>
      <c r="W117" s="3306"/>
      <c r="X117" s="3306"/>
      <c r="Y117" s="3306"/>
      <c r="Z117" s="3306"/>
      <c r="AA117" s="3306"/>
      <c r="AB117" s="3306"/>
      <c r="AC117" s="3306"/>
      <c r="AD117" s="3306"/>
      <c r="AE117" s="3306"/>
      <c r="AF117" s="3306"/>
      <c r="AG117" s="807"/>
      <c r="AH117" s="374"/>
      <c r="AI117" s="3306"/>
      <c r="AJ117" s="3306"/>
      <c r="AK117" s="3306"/>
      <c r="AL117" s="3306"/>
      <c r="AM117" s="3306"/>
      <c r="AN117" s="3306"/>
      <c r="AO117" s="3306"/>
      <c r="AP117" s="3306"/>
      <c r="AQ117" s="3306"/>
      <c r="AR117" s="3306"/>
      <c r="AS117" s="3306"/>
      <c r="AT117" s="3306"/>
      <c r="AU117" s="3306"/>
      <c r="AV117" s="3306"/>
      <c r="AW117" s="3306"/>
      <c r="AX117" s="3306"/>
      <c r="AY117" s="3306"/>
      <c r="AZ117" s="3306"/>
      <c r="BA117" s="3306"/>
      <c r="BB117" s="3306"/>
      <c r="BC117" s="3306"/>
      <c r="BD117" s="3306"/>
      <c r="BE117" s="1565">
        <f>MyTimestamp(AH117)</f>
        <v/>
      </c>
      <c r="BF117" s="3315"/>
      <c r="BG117" s="3316">
        <f>MyTimestamp(AH117)</f>
        <v/>
      </c>
      <c r="BH117" s="3317"/>
      <c r="BI117" s="2471"/>
      <c r="BJ117" s="3306"/>
      <c r="BK117" s="3307"/>
      <c r="BL117" s="3306"/>
      <c r="BM117" s="3367"/>
      <c r="BN117" s="3307"/>
      <c r="BO117" s="3306"/>
      <c r="BP117" s="3306"/>
      <c r="BQ117" s="3306"/>
      <c r="BR117" s="1478"/>
      <c r="BS117" s="5724"/>
      <c r="BT117" s="5647"/>
      <c r="BU117" s="1584"/>
      <c r="BV117" s="38"/>
      <c r="BW117" s="7540"/>
      <c r="BX117" s="7564"/>
      <c r="BY117" s="3313"/>
      <c r="BZ117" s="2373"/>
      <c r="CA117" s="2374"/>
      <c r="CB117" s="2375"/>
      <c r="CC117" s="2376"/>
      <c r="CD117" s="2377"/>
      <c r="CE117" s="2376"/>
      <c r="CF117" s="2376"/>
      <c r="CG117" s="2376"/>
      <c r="CH117" s="2377"/>
      <c r="CI117" s="2377"/>
      <c r="CJ117" s="2377"/>
      <c r="CK117" s="2377"/>
      <c r="CL117" s="2376"/>
      <c r="CM117" s="2377"/>
      <c r="CN117" s="2376"/>
      <c r="CO117" s="2376"/>
      <c r="CP117" s="2376"/>
      <c r="CQ117" s="2377"/>
      <c r="CR117" s="2377"/>
      <c r="CS117" s="2377"/>
      <c r="CT117" s="2377"/>
      <c r="CU117" s="2376"/>
      <c r="CV117" s="2378"/>
      <c r="CW117" s="2376"/>
      <c r="CX117" s="2376"/>
      <c r="CY117" s="2376"/>
      <c r="CZ117" s="2377"/>
      <c r="DA117" s="2377"/>
      <c r="DB117" s="2377"/>
      <c r="DC117" s="2377"/>
    </row>
    <row r="118" customHeight="1" ht="12.75" x14ac:dyDescent="0.2">
      <c r="A118" s="1584"/>
      <c r="B118" s="2385"/>
      <c r="C118" s="3303"/>
      <c r="D118" s="3307">
        <f>IF(ISNUMBER(FIND("EN",B118)),IF(ISNUMBER(FIND("FCC",B118)),IF(ISNUMBER(FIND("ISED",B118)),CONCATENATE(Overview!$V$10,";",Overview!$S$11,";",Overview!$S$12),CONCATENATE(Overview!$V$10,";",Overview!$S$11)),IF(ISNUMBER(FIND("ISED",B118)),CONCATENATE(Overview!$V$10,";",Overview!$S$12),Overview!$V$10)),IF(ISNUMBER(FIND("FCC",B118)),IF(ISNUMBER(FIND("ISED",B118)),CONCATENATE(Overview!$S$11,";",Overview!$S$12),"IEEE Std 1528™"),Overview!$S$12))</f>
        <v/>
      </c>
      <c r="E118" s="3307">
        <f>IF(ISNUMBER(FIND("EN",B118)),IF(ISNUMBER(FIND("FCC",B118)),IF(ISNUMBER(FIND("ISED",B118)),CONCATENATE(Overview!$AB$10,";",Overview!$Y$11,";",Overview!$Y$12),CONCATENATE(Overview!$AB$10,";",Overview!$Y$11)),IF(ISNUMBER(FIND("ISED",B118)),CONCATENATE(Overview!$AB$10,";",Overview!$Y$12),Overview!$AB$10)),IF(ISNUMBER(FIND("FCC",B118)),IF(ISNUMBER(FIND("ISED",B118)),CONCATENATE(Overview!$Y$11,";",Overview!$Y$12),"IEEE Std 1528™"),Overview!$Y$12))</f>
        <v/>
      </c>
      <c r="F118" s="672"/>
      <c r="G118" s="2396"/>
      <c r="H118" s="3306"/>
      <c r="I118" s="3306"/>
      <c r="J118" s="2466" t="inlineStr">
        <is>
          <t>LTE</t>
        </is>
      </c>
      <c r="K118" s="2466" t="inlineStr">
        <is>
          <t>FDD1</t>
        </is>
      </c>
      <c r="L118" s="3306"/>
      <c r="M118" s="2466">
        <v>10</v>
      </c>
      <c r="N118" s="2467" t="inlineStr">
        <is>
          <t>QPSK</t>
        </is>
      </c>
      <c r="O118" s="2470"/>
      <c r="P118" s="2470"/>
      <c r="Q118" s="2468">
        <v>25</v>
      </c>
      <c r="R118" s="2469">
        <v>0</v>
      </c>
      <c r="S118" s="2468"/>
      <c r="T118" s="2466">
        <v>18550</v>
      </c>
      <c r="U118" s="2466">
        <v>1975</v>
      </c>
      <c r="V118" s="3306"/>
      <c r="W118" s="3306"/>
      <c r="X118" s="3306"/>
      <c r="Y118" s="3306"/>
      <c r="Z118" s="3306"/>
      <c r="AA118" s="3306"/>
      <c r="AB118" s="3306"/>
      <c r="AC118" s="3306"/>
      <c r="AD118" s="3306"/>
      <c r="AE118" s="3306"/>
      <c r="AF118" s="3306"/>
      <c r="AG118" s="807"/>
      <c r="AH118" s="374"/>
      <c r="AI118" s="3306"/>
      <c r="AJ118" s="3306"/>
      <c r="AK118" s="3306"/>
      <c r="AL118" s="3306"/>
      <c r="AM118" s="3306"/>
      <c r="AN118" s="3306"/>
      <c r="AO118" s="3306"/>
      <c r="AP118" s="3306"/>
      <c r="AQ118" s="3306"/>
      <c r="AR118" s="3306"/>
      <c r="AS118" s="3306"/>
      <c r="AT118" s="3306"/>
      <c r="AU118" s="3306"/>
      <c r="AV118" s="3306"/>
      <c r="AW118" s="3306"/>
      <c r="AX118" s="3306"/>
      <c r="AY118" s="3306"/>
      <c r="AZ118" s="3306"/>
      <c r="BA118" s="3306"/>
      <c r="BB118" s="3306"/>
      <c r="BC118" s="3306"/>
      <c r="BD118" s="3306"/>
      <c r="BE118" s="1565">
        <f>MyTimestamp(AH118)</f>
        <v/>
      </c>
      <c r="BF118" s="3315"/>
      <c r="BG118" s="3316">
        <f>MyTimestamp(AH118)</f>
        <v/>
      </c>
      <c r="BH118" s="3317"/>
      <c r="BI118" s="2471"/>
      <c r="BJ118" s="3306"/>
      <c r="BK118" s="3307"/>
      <c r="BL118" s="3306"/>
      <c r="BM118" s="3367"/>
      <c r="BN118" s="3307"/>
      <c r="BO118" s="3306"/>
      <c r="BP118" s="3306"/>
      <c r="BQ118" s="3306"/>
      <c r="BR118" s="1478"/>
      <c r="BS118" s="5724"/>
      <c r="BT118" s="5647"/>
      <c r="BU118" s="1584"/>
      <c r="BV118" s="38"/>
      <c r="BW118" s="7540"/>
      <c r="BX118" s="7564"/>
      <c r="BY118" s="3313"/>
      <c r="BZ118" s="2373"/>
      <c r="CA118" s="2374"/>
      <c r="CB118" s="2375"/>
      <c r="CC118" s="2376"/>
      <c r="CD118" s="2377"/>
      <c r="CE118" s="2376"/>
      <c r="CF118" s="2376"/>
      <c r="CG118" s="2376"/>
      <c r="CH118" s="2377"/>
      <c r="CI118" s="2377"/>
      <c r="CJ118" s="2377"/>
      <c r="CK118" s="2377"/>
      <c r="CL118" s="2376"/>
      <c r="CM118" s="2377"/>
      <c r="CN118" s="2376"/>
      <c r="CO118" s="2376"/>
      <c r="CP118" s="2376"/>
      <c r="CQ118" s="2377"/>
      <c r="CR118" s="2377"/>
      <c r="CS118" s="2377"/>
      <c r="CT118" s="2377"/>
      <c r="CU118" s="2376"/>
      <c r="CV118" s="2378"/>
      <c r="CW118" s="2376"/>
      <c r="CX118" s="2376"/>
      <c r="CY118" s="2376"/>
      <c r="CZ118" s="2377"/>
      <c r="DA118" s="2377"/>
      <c r="DB118" s="2377"/>
      <c r="DC118" s="2377"/>
    </row>
    <row r="119" customHeight="1" ht="12.75" x14ac:dyDescent="0.2">
      <c r="A119" s="1584"/>
      <c r="B119" s="2385"/>
      <c r="C119" s="3303"/>
      <c r="D119" s="3307">
        <f>IF(ISNUMBER(FIND("EN",B119)),IF(ISNUMBER(FIND("FCC",B119)),IF(ISNUMBER(FIND("ISED",B119)),CONCATENATE(Overview!$V$10,";",Overview!$S$11,";",Overview!$S$12),CONCATENATE(Overview!$V$10,";",Overview!$S$11)),IF(ISNUMBER(FIND("ISED",B119)),CONCATENATE(Overview!$V$10,";",Overview!$S$12),Overview!$V$10)),IF(ISNUMBER(FIND("FCC",B119)),IF(ISNUMBER(FIND("ISED",B119)),CONCATENATE(Overview!$S$11,";",Overview!$S$12),"IEEE Std 1528™"),Overview!$S$12))</f>
        <v/>
      </c>
      <c r="E119" s="3307">
        <f>IF(ISNUMBER(FIND("EN",B119)),IF(ISNUMBER(FIND("FCC",B119)),IF(ISNUMBER(FIND("ISED",B119)),CONCATENATE(Overview!$AB$10,";",Overview!$Y$11,";",Overview!$Y$12),CONCATENATE(Overview!$AB$10,";",Overview!$Y$11)),IF(ISNUMBER(FIND("ISED",B119)),CONCATENATE(Overview!$AB$10,";",Overview!$Y$12),Overview!$AB$10)),IF(ISNUMBER(FIND("FCC",B119)),IF(ISNUMBER(FIND("ISED",B119)),CONCATENATE(Overview!$Y$11,";",Overview!$Y$12),"IEEE Std 1528™"),Overview!$Y$12))</f>
        <v/>
      </c>
      <c r="F119" s="672"/>
      <c r="G119" s="2396"/>
      <c r="H119" s="3306"/>
      <c r="I119" s="3306"/>
      <c r="J119" s="2466" t="inlineStr">
        <is>
          <t>LTE</t>
        </is>
      </c>
      <c r="K119" s="2466" t="inlineStr">
        <is>
          <t>FDD1</t>
        </is>
      </c>
      <c r="L119" s="3306"/>
      <c r="M119" s="2466">
        <v>10</v>
      </c>
      <c r="N119" s="2467" t="inlineStr">
        <is>
          <t>QPSK</t>
        </is>
      </c>
      <c r="O119" s="2470"/>
      <c r="P119" s="2470"/>
      <c r="Q119" s="2468">
        <v>25</v>
      </c>
      <c r="R119" s="2469">
        <v>12</v>
      </c>
      <c r="S119" s="2468"/>
      <c r="T119" s="2466">
        <v>18550</v>
      </c>
      <c r="U119" s="2466">
        <v>1975</v>
      </c>
      <c r="V119" s="3306"/>
      <c r="W119" s="3306"/>
      <c r="X119" s="3306"/>
      <c r="Y119" s="3306"/>
      <c r="Z119" s="3306"/>
      <c r="AA119" s="3306"/>
      <c r="AB119" s="3306"/>
      <c r="AC119" s="3306"/>
      <c r="AD119" s="3306"/>
      <c r="AE119" s="3306"/>
      <c r="AF119" s="3306"/>
      <c r="AG119" s="807"/>
      <c r="AH119" s="374"/>
      <c r="AI119" s="3306"/>
      <c r="AJ119" s="3306"/>
      <c r="AK119" s="3306"/>
      <c r="AL119" s="3306"/>
      <c r="AM119" s="3306"/>
      <c r="AN119" s="3306"/>
      <c r="AO119" s="3306"/>
      <c r="AP119" s="3306"/>
      <c r="AQ119" s="3306"/>
      <c r="AR119" s="3306"/>
      <c r="AS119" s="3306"/>
      <c r="AT119" s="3306"/>
      <c r="AU119" s="3306"/>
      <c r="AV119" s="3306"/>
      <c r="AW119" s="3306"/>
      <c r="AX119" s="3306"/>
      <c r="AY119" s="3306"/>
      <c r="AZ119" s="3306"/>
      <c r="BA119" s="3306"/>
      <c r="BB119" s="3306"/>
      <c r="BC119" s="3306"/>
      <c r="BD119" s="3306"/>
      <c r="BE119" s="1565">
        <f>MyTimestamp(AH119)</f>
        <v/>
      </c>
      <c r="BF119" s="3315"/>
      <c r="BG119" s="3316">
        <f>MyTimestamp(AH119)</f>
        <v/>
      </c>
      <c r="BH119" s="3317"/>
      <c r="BI119" s="2471"/>
      <c r="BJ119" s="3306"/>
      <c r="BK119" s="3307"/>
      <c r="BL119" s="3306"/>
      <c r="BM119" s="3367"/>
      <c r="BN119" s="3307"/>
      <c r="BO119" s="3306"/>
      <c r="BP119" s="3306"/>
      <c r="BQ119" s="3306"/>
      <c r="BR119" s="1478"/>
      <c r="BS119" s="5724"/>
      <c r="BT119" s="5647"/>
      <c r="BU119" s="1584"/>
      <c r="BV119" s="38"/>
      <c r="BW119" s="7540"/>
      <c r="BX119" s="7564"/>
      <c r="BY119" s="3313"/>
      <c r="BZ119" s="2373"/>
      <c r="CA119" s="2374"/>
      <c r="CB119" s="2375"/>
      <c r="CC119" s="2376"/>
      <c r="CD119" s="2377"/>
      <c r="CE119" s="2376"/>
      <c r="CF119" s="2376"/>
      <c r="CG119" s="2376"/>
      <c r="CH119" s="2377"/>
      <c r="CI119" s="2377"/>
      <c r="CJ119" s="2377"/>
      <c r="CK119" s="2377"/>
      <c r="CL119" s="2376"/>
      <c r="CM119" s="2377"/>
      <c r="CN119" s="2376"/>
      <c r="CO119" s="2376"/>
      <c r="CP119" s="2376"/>
      <c r="CQ119" s="2377"/>
      <c r="CR119" s="2377"/>
      <c r="CS119" s="2377"/>
      <c r="CT119" s="2377"/>
      <c r="CU119" s="2376"/>
      <c r="CV119" s="2378"/>
      <c r="CW119" s="2376"/>
      <c r="CX119" s="2376"/>
      <c r="CY119" s="2376"/>
      <c r="CZ119" s="2377"/>
      <c r="DA119" s="2377"/>
      <c r="DB119" s="2377"/>
      <c r="DC119" s="2377"/>
    </row>
    <row r="120" customHeight="1" ht="12.75" x14ac:dyDescent="0.2">
      <c r="A120" s="1584"/>
      <c r="B120" s="2385"/>
      <c r="C120" s="3303"/>
      <c r="D120" s="3307">
        <f>IF(ISNUMBER(FIND("EN",B120)),IF(ISNUMBER(FIND("FCC",B120)),IF(ISNUMBER(FIND("ISED",B120)),CONCATENATE(Overview!$V$10,";",Overview!$S$11,";",Overview!$S$12),CONCATENATE(Overview!$V$10,";",Overview!$S$11)),IF(ISNUMBER(FIND("ISED",B120)),CONCATENATE(Overview!$V$10,";",Overview!$S$12),Overview!$V$10)),IF(ISNUMBER(FIND("FCC",B120)),IF(ISNUMBER(FIND("ISED",B120)),CONCATENATE(Overview!$S$11,";",Overview!$S$12),"IEEE Std 1528™"),Overview!$S$12))</f>
        <v/>
      </c>
      <c r="E120" s="3307">
        <f>IF(ISNUMBER(FIND("EN",B120)),IF(ISNUMBER(FIND("FCC",B120)),IF(ISNUMBER(FIND("ISED",B120)),CONCATENATE(Overview!$AB$10,";",Overview!$Y$11,";",Overview!$Y$12),CONCATENATE(Overview!$AB$10,";",Overview!$Y$11)),IF(ISNUMBER(FIND("ISED",B120)),CONCATENATE(Overview!$AB$10,";",Overview!$Y$12),Overview!$AB$10)),IF(ISNUMBER(FIND("FCC",B120)),IF(ISNUMBER(FIND("ISED",B120)),CONCATENATE(Overview!$Y$11,";",Overview!$Y$12),"IEEE Std 1528™"),Overview!$Y$12))</f>
        <v/>
      </c>
      <c r="F120" s="672"/>
      <c r="G120" s="2396"/>
      <c r="H120" s="3306"/>
      <c r="I120" s="3306"/>
      <c r="J120" s="2466" t="inlineStr">
        <is>
          <t>LTE</t>
        </is>
      </c>
      <c r="K120" s="2466" t="inlineStr">
        <is>
          <t>FDD1</t>
        </is>
      </c>
      <c r="L120" s="3306"/>
      <c r="M120" s="2466">
        <v>10</v>
      </c>
      <c r="N120" s="2467" t="inlineStr">
        <is>
          <t>QPSK</t>
        </is>
      </c>
      <c r="O120" s="2470"/>
      <c r="P120" s="2470"/>
      <c r="Q120" s="2468">
        <v>25</v>
      </c>
      <c r="R120" s="2469">
        <v>24</v>
      </c>
      <c r="S120" s="2468"/>
      <c r="T120" s="2466">
        <v>18550</v>
      </c>
      <c r="U120" s="2466">
        <v>1975</v>
      </c>
      <c r="V120" s="3306"/>
      <c r="W120" s="3306"/>
      <c r="X120" s="3306"/>
      <c r="Y120" s="3306"/>
      <c r="Z120" s="3306"/>
      <c r="AA120" s="3306"/>
      <c r="AB120" s="3306"/>
      <c r="AC120" s="3306"/>
      <c r="AD120" s="3306"/>
      <c r="AE120" s="3306"/>
      <c r="AF120" s="3306"/>
      <c r="AG120" s="807"/>
      <c r="AH120" s="374"/>
      <c r="AI120" s="3306"/>
      <c r="AJ120" s="3306"/>
      <c r="AK120" s="3306"/>
      <c r="AL120" s="3306"/>
      <c r="AM120" s="3306"/>
      <c r="AN120" s="3306"/>
      <c r="AO120" s="3306"/>
      <c r="AP120" s="3306"/>
      <c r="AQ120" s="3306"/>
      <c r="AR120" s="3306"/>
      <c r="AS120" s="3306"/>
      <c r="AT120" s="3306"/>
      <c r="AU120" s="3306"/>
      <c r="AV120" s="3306"/>
      <c r="AW120" s="3306"/>
      <c r="AX120" s="3306"/>
      <c r="AY120" s="3306"/>
      <c r="AZ120" s="3306"/>
      <c r="BA120" s="3306"/>
      <c r="BB120" s="3306"/>
      <c r="BC120" s="3306"/>
      <c r="BD120" s="3306"/>
      <c r="BE120" s="1565">
        <f>MyTimestamp(AH120)</f>
        <v/>
      </c>
      <c r="BF120" s="3315"/>
      <c r="BG120" s="3316">
        <f>MyTimestamp(AH120)</f>
        <v/>
      </c>
      <c r="BH120" s="3317"/>
      <c r="BI120" s="2471"/>
      <c r="BJ120" s="3306"/>
      <c r="BK120" s="3307"/>
      <c r="BL120" s="3306"/>
      <c r="BM120" s="3367"/>
      <c r="BN120" s="3307"/>
      <c r="BO120" s="3306"/>
      <c r="BP120" s="3306"/>
      <c r="BQ120" s="3306"/>
      <c r="BR120" s="1478"/>
      <c r="BS120" s="5724"/>
      <c r="BT120" s="5647"/>
      <c r="BU120" s="1584"/>
      <c r="BV120" s="38"/>
      <c r="BW120" s="7540"/>
      <c r="BX120" s="7564"/>
      <c r="BY120" s="3313"/>
      <c r="BZ120" s="2373"/>
      <c r="CA120" s="2374"/>
      <c r="CB120" s="2375"/>
      <c r="CC120" s="2376"/>
      <c r="CD120" s="2377"/>
      <c r="CE120" s="2376"/>
      <c r="CF120" s="2376"/>
      <c r="CG120" s="2376"/>
      <c r="CH120" s="2377"/>
      <c r="CI120" s="2377"/>
      <c r="CJ120" s="2377"/>
      <c r="CK120" s="2377"/>
      <c r="CL120" s="2376"/>
      <c r="CM120" s="2377"/>
      <c r="CN120" s="2376"/>
      <c r="CO120" s="2376"/>
      <c r="CP120" s="2376"/>
      <c r="CQ120" s="2377"/>
      <c r="CR120" s="2377"/>
      <c r="CS120" s="2377"/>
      <c r="CT120" s="2377"/>
      <c r="CU120" s="2376"/>
      <c r="CV120" s="2378"/>
      <c r="CW120" s="2376"/>
      <c r="CX120" s="2376"/>
      <c r="CY120" s="2376"/>
      <c r="CZ120" s="2377"/>
      <c r="DA120" s="2377"/>
      <c r="DB120" s="2377"/>
      <c r="DC120" s="2377"/>
    </row>
    <row r="121" customHeight="1" ht="12.75" x14ac:dyDescent="0.2">
      <c r="A121" s="1584"/>
      <c r="B121" s="2385"/>
      <c r="C121" s="3303"/>
      <c r="D121" s="3307">
        <f>IF(ISNUMBER(FIND("EN",B121)),IF(ISNUMBER(FIND("FCC",B121)),IF(ISNUMBER(FIND("ISED",B121)),CONCATENATE(Overview!$V$10,";",Overview!$S$11,";",Overview!$S$12),CONCATENATE(Overview!$V$10,";",Overview!$S$11)),IF(ISNUMBER(FIND("ISED",B121)),CONCATENATE(Overview!$V$10,";",Overview!$S$12),Overview!$V$10)),IF(ISNUMBER(FIND("FCC",B121)),IF(ISNUMBER(FIND("ISED",B121)),CONCATENATE(Overview!$S$11,";",Overview!$S$12),"IEEE Std 1528™"),Overview!$S$12))</f>
        <v/>
      </c>
      <c r="E121" s="3307">
        <f>IF(ISNUMBER(FIND("EN",B121)),IF(ISNUMBER(FIND("FCC",B121)),IF(ISNUMBER(FIND("ISED",B121)),CONCATENATE(Overview!$AB$10,";",Overview!$Y$11,";",Overview!$Y$12),CONCATENATE(Overview!$AB$10,";",Overview!$Y$11)),IF(ISNUMBER(FIND("ISED",B121)),CONCATENATE(Overview!$AB$10,";",Overview!$Y$12),Overview!$AB$10)),IF(ISNUMBER(FIND("FCC",B121)),IF(ISNUMBER(FIND("ISED",B121)),CONCATENATE(Overview!$Y$11,";",Overview!$Y$12),"IEEE Std 1528™"),Overview!$Y$12))</f>
        <v/>
      </c>
      <c r="F121" s="672"/>
      <c r="G121" s="2396"/>
      <c r="H121" s="3306"/>
      <c r="I121" s="3306"/>
      <c r="J121" s="2466" t="inlineStr">
        <is>
          <t>LTE</t>
        </is>
      </c>
      <c r="K121" s="2466" t="inlineStr">
        <is>
          <t>FDD1</t>
        </is>
      </c>
      <c r="L121" s="3306"/>
      <c r="M121" s="2466">
        <v>10</v>
      </c>
      <c r="N121" s="2467" t="inlineStr">
        <is>
          <t>QPSK</t>
        </is>
      </c>
      <c r="O121" s="2470"/>
      <c r="P121" s="2470"/>
      <c r="Q121" s="2468">
        <v>50</v>
      </c>
      <c r="R121" s="2469">
        <v>0</v>
      </c>
      <c r="S121" s="2468"/>
      <c r="T121" s="2466">
        <v>18550</v>
      </c>
      <c r="U121" s="2466">
        <v>1975</v>
      </c>
      <c r="V121" s="3306"/>
      <c r="W121" s="3306"/>
      <c r="X121" s="3306"/>
      <c r="Y121" s="3306"/>
      <c r="Z121" s="3306"/>
      <c r="AA121" s="3306"/>
      <c r="AB121" s="3306"/>
      <c r="AC121" s="3306"/>
      <c r="AD121" s="3306"/>
      <c r="AE121" s="3306"/>
      <c r="AF121" s="3306"/>
      <c r="AG121" s="807"/>
      <c r="AH121" s="374"/>
      <c r="AI121" s="3306"/>
      <c r="AJ121" s="3306"/>
      <c r="AK121" s="3306"/>
      <c r="AL121" s="3306"/>
      <c r="AM121" s="3306"/>
      <c r="AN121" s="3306"/>
      <c r="AO121" s="3306"/>
      <c r="AP121" s="3306"/>
      <c r="AQ121" s="3306"/>
      <c r="AR121" s="3306"/>
      <c r="AS121" s="3306"/>
      <c r="AT121" s="3306"/>
      <c r="AU121" s="3306"/>
      <c r="AV121" s="3306"/>
      <c r="AW121" s="3306"/>
      <c r="AX121" s="3306"/>
      <c r="AY121" s="3306"/>
      <c r="AZ121" s="3306"/>
      <c r="BA121" s="3306"/>
      <c r="BB121" s="3306"/>
      <c r="BC121" s="3306"/>
      <c r="BD121" s="3306"/>
      <c r="BE121" s="1565">
        <f>MyTimestamp(AH121)</f>
        <v/>
      </c>
      <c r="BF121" s="3315"/>
      <c r="BG121" s="3316">
        <f>MyTimestamp(AH121)</f>
        <v/>
      </c>
      <c r="BH121" s="3317"/>
      <c r="BI121" s="2471"/>
      <c r="BJ121" s="3306"/>
      <c r="BK121" s="3307"/>
      <c r="BL121" s="3306"/>
      <c r="BM121" s="3367"/>
      <c r="BN121" s="3307"/>
      <c r="BO121" s="3306"/>
      <c r="BP121" s="3306"/>
      <c r="BQ121" s="3306"/>
      <c r="BR121" s="1478"/>
      <c r="BS121" s="5724"/>
      <c r="BT121" s="5647"/>
      <c r="BU121" s="1584"/>
      <c r="BV121" s="38"/>
      <c r="BW121" s="7540"/>
      <c r="BX121" s="7564"/>
      <c r="BY121" s="3313"/>
      <c r="BZ121" s="2373"/>
      <c r="CA121" s="2374"/>
      <c r="CB121" s="2375"/>
      <c r="CC121" s="2376"/>
      <c r="CD121" s="2377"/>
      <c r="CE121" s="2376"/>
      <c r="CF121" s="2376"/>
      <c r="CG121" s="2376"/>
      <c r="CH121" s="2377"/>
      <c r="CI121" s="2377"/>
      <c r="CJ121" s="2377"/>
      <c r="CK121" s="2377"/>
      <c r="CL121" s="2376"/>
      <c r="CM121" s="2377"/>
      <c r="CN121" s="2376"/>
      <c r="CO121" s="2376"/>
      <c r="CP121" s="2376"/>
      <c r="CQ121" s="2377"/>
      <c r="CR121" s="2377"/>
      <c r="CS121" s="2377"/>
      <c r="CT121" s="2377"/>
      <c r="CU121" s="2376"/>
      <c r="CV121" s="2378"/>
      <c r="CW121" s="2376"/>
      <c r="CX121" s="2376"/>
      <c r="CY121" s="2376"/>
      <c r="CZ121" s="2377"/>
      <c r="DA121" s="2377"/>
      <c r="DB121" s="2377"/>
      <c r="DC121" s="2377"/>
    </row>
    <row r="122" customHeight="1" ht="12.75" x14ac:dyDescent="0.2">
      <c r="A122" s="1584"/>
      <c r="B122" s="2385"/>
      <c r="C122" s="3303"/>
      <c r="D122" s="3307">
        <f>IF(ISNUMBER(FIND("EN",B122)),IF(ISNUMBER(FIND("FCC",B122)),IF(ISNUMBER(FIND("ISED",B122)),CONCATENATE(Overview!$V$10,";",Overview!$S$11,";",Overview!$S$12),CONCATENATE(Overview!$V$10,";",Overview!$S$11)),IF(ISNUMBER(FIND("ISED",B122)),CONCATENATE(Overview!$V$10,";",Overview!$S$12),Overview!$V$10)),IF(ISNUMBER(FIND("FCC",B122)),IF(ISNUMBER(FIND("ISED",B122)),CONCATENATE(Overview!$S$11,";",Overview!$S$12),"IEEE Std 1528™"),Overview!$S$12))</f>
        <v/>
      </c>
      <c r="E122" s="3307">
        <f>IF(ISNUMBER(FIND("EN",B122)),IF(ISNUMBER(FIND("FCC",B122)),IF(ISNUMBER(FIND("ISED",B122)),CONCATENATE(Overview!$AB$10,";",Overview!$Y$11,";",Overview!$Y$12),CONCATENATE(Overview!$AB$10,";",Overview!$Y$11)),IF(ISNUMBER(FIND("ISED",B122)),CONCATENATE(Overview!$AB$10,";",Overview!$Y$12),Overview!$AB$10)),IF(ISNUMBER(FIND("FCC",B122)),IF(ISNUMBER(FIND("ISED",B122)),CONCATENATE(Overview!$Y$11,";",Overview!$Y$12),"IEEE Std 1528™"),Overview!$Y$12))</f>
        <v/>
      </c>
      <c r="F122" s="672"/>
      <c r="G122" s="2396"/>
      <c r="H122" s="3306"/>
      <c r="I122" s="3306"/>
      <c r="J122" s="2466" t="inlineStr">
        <is>
          <t>LTE</t>
        </is>
      </c>
      <c r="K122" s="2466" t="inlineStr">
        <is>
          <t>FDD1</t>
        </is>
      </c>
      <c r="L122" s="3306"/>
      <c r="M122" s="2466">
        <v>10</v>
      </c>
      <c r="N122" s="2467" t="inlineStr">
        <is>
          <t>16QAM</t>
        </is>
      </c>
      <c r="O122" s="2470"/>
      <c r="P122" s="2470"/>
      <c r="Q122" s="2468">
        <v>1</v>
      </c>
      <c r="R122" s="2469">
        <v>0</v>
      </c>
      <c r="S122" s="2468"/>
      <c r="T122" s="2466">
        <v>18550</v>
      </c>
      <c r="U122" s="2466">
        <v>1975</v>
      </c>
      <c r="V122" s="3306"/>
      <c r="W122" s="3306"/>
      <c r="X122" s="3306"/>
      <c r="Y122" s="3306"/>
      <c r="Z122" s="3306"/>
      <c r="AA122" s="3306"/>
      <c r="AB122" s="3306"/>
      <c r="AC122" s="3306"/>
      <c r="AD122" s="3306"/>
      <c r="AE122" s="3306"/>
      <c r="AF122" s="3306"/>
      <c r="AG122" s="807"/>
      <c r="AH122" s="374"/>
      <c r="AI122" s="3306"/>
      <c r="AJ122" s="3306"/>
      <c r="AK122" s="3306"/>
      <c r="AL122" s="3306"/>
      <c r="AM122" s="3306"/>
      <c r="AN122" s="3306"/>
      <c r="AO122" s="3306"/>
      <c r="AP122" s="3306"/>
      <c r="AQ122" s="3306"/>
      <c r="AR122" s="3306"/>
      <c r="AS122" s="3306"/>
      <c r="AT122" s="3306"/>
      <c r="AU122" s="3306"/>
      <c r="AV122" s="3306"/>
      <c r="AW122" s="3306"/>
      <c r="AX122" s="3306"/>
      <c r="AY122" s="3306"/>
      <c r="AZ122" s="3306"/>
      <c r="BA122" s="3306"/>
      <c r="BB122" s="3306"/>
      <c r="BC122" s="3306"/>
      <c r="BD122" s="3306"/>
      <c r="BE122" s="1565">
        <f>MyTimestamp(AH122)</f>
        <v/>
      </c>
      <c r="BF122" s="3315"/>
      <c r="BG122" s="3316">
        <f>MyTimestamp(AH122)</f>
        <v/>
      </c>
      <c r="BH122" s="3317"/>
      <c r="BI122" s="2471"/>
      <c r="BJ122" s="3306"/>
      <c r="BK122" s="3307"/>
      <c r="BL122" s="3306"/>
      <c r="BM122" s="3367"/>
      <c r="BN122" s="3307"/>
      <c r="BO122" s="3306"/>
      <c r="BP122" s="3306"/>
      <c r="BQ122" s="3306"/>
      <c r="BR122" s="1478"/>
      <c r="BS122" s="5724"/>
      <c r="BT122" s="5647"/>
      <c r="BU122" s="1584"/>
      <c r="BV122" s="38"/>
      <c r="BW122" s="7540"/>
      <c r="BX122" s="7564"/>
      <c r="BY122" s="3313"/>
      <c r="BZ122" s="2373"/>
      <c r="CA122" s="2374"/>
      <c r="CB122" s="2375"/>
      <c r="CC122" s="2376"/>
      <c r="CD122" s="2377"/>
      <c r="CE122" s="2376"/>
      <c r="CF122" s="2376"/>
      <c r="CG122" s="2376"/>
      <c r="CH122" s="2377"/>
      <c r="CI122" s="2377"/>
      <c r="CJ122" s="2377"/>
      <c r="CK122" s="2377"/>
      <c r="CL122" s="2376"/>
      <c r="CM122" s="2377"/>
      <c r="CN122" s="2376"/>
      <c r="CO122" s="2376"/>
      <c r="CP122" s="2376"/>
      <c r="CQ122" s="2377"/>
      <c r="CR122" s="2377"/>
      <c r="CS122" s="2377"/>
      <c r="CT122" s="2377"/>
      <c r="CU122" s="2376"/>
      <c r="CV122" s="2378"/>
      <c r="CW122" s="2376"/>
      <c r="CX122" s="2376"/>
      <c r="CY122" s="2376"/>
      <c r="CZ122" s="2377"/>
      <c r="DA122" s="2377"/>
      <c r="DB122" s="2377"/>
      <c r="DC122" s="2377"/>
    </row>
    <row r="123" customHeight="1" ht="12.75" x14ac:dyDescent="0.2">
      <c r="A123" s="1584"/>
      <c r="B123" s="2385"/>
      <c r="C123" s="3303"/>
      <c r="D123" s="3307">
        <f>IF(ISNUMBER(FIND("EN",B123)),IF(ISNUMBER(FIND("FCC",B123)),IF(ISNUMBER(FIND("ISED",B123)),CONCATENATE(Overview!$V$10,";",Overview!$S$11,";",Overview!$S$12),CONCATENATE(Overview!$V$10,";",Overview!$S$11)),IF(ISNUMBER(FIND("ISED",B123)),CONCATENATE(Overview!$V$10,";",Overview!$S$12),Overview!$V$10)),IF(ISNUMBER(FIND("FCC",B123)),IF(ISNUMBER(FIND("ISED",B123)),CONCATENATE(Overview!$S$11,";",Overview!$S$12),"IEEE Std 1528™"),Overview!$S$12))</f>
        <v/>
      </c>
      <c r="E123" s="3307">
        <f>IF(ISNUMBER(FIND("EN",B123)),IF(ISNUMBER(FIND("FCC",B123)),IF(ISNUMBER(FIND("ISED",B123)),CONCATENATE(Overview!$AB$10,";",Overview!$Y$11,";",Overview!$Y$12),CONCATENATE(Overview!$AB$10,";",Overview!$Y$11)),IF(ISNUMBER(FIND("ISED",B123)),CONCATENATE(Overview!$AB$10,";",Overview!$Y$12),Overview!$AB$10)),IF(ISNUMBER(FIND("FCC",B123)),IF(ISNUMBER(FIND("ISED",B123)),CONCATENATE(Overview!$Y$11,";",Overview!$Y$12),"IEEE Std 1528™"),Overview!$Y$12))</f>
        <v/>
      </c>
      <c r="F123" s="672"/>
      <c r="G123" s="2396"/>
      <c r="H123" s="3306"/>
      <c r="I123" s="3306"/>
      <c r="J123" s="2466" t="inlineStr">
        <is>
          <t>LTE</t>
        </is>
      </c>
      <c r="K123" s="2466" t="inlineStr">
        <is>
          <t>FDD1</t>
        </is>
      </c>
      <c r="L123" s="3306"/>
      <c r="M123" s="2466">
        <v>10</v>
      </c>
      <c r="N123" s="2467" t="inlineStr">
        <is>
          <t>16QAM</t>
        </is>
      </c>
      <c r="O123" s="2470"/>
      <c r="P123" s="2470"/>
      <c r="Q123" s="2468">
        <v>1</v>
      </c>
      <c r="R123" s="2469">
        <v>24</v>
      </c>
      <c r="S123" s="2468"/>
      <c r="T123" s="2466">
        <v>18550</v>
      </c>
      <c r="U123" s="2466">
        <v>1975</v>
      </c>
      <c r="V123" s="3306"/>
      <c r="W123" s="3306"/>
      <c r="X123" s="3306"/>
      <c r="Y123" s="3306"/>
      <c r="Z123" s="3306"/>
      <c r="AA123" s="3306"/>
      <c r="AB123" s="3306"/>
      <c r="AC123" s="3306"/>
      <c r="AD123" s="3306"/>
      <c r="AE123" s="3306"/>
      <c r="AF123" s="3306"/>
      <c r="AG123" s="807"/>
      <c r="AH123" s="374"/>
      <c r="AI123" s="3306"/>
      <c r="AJ123" s="3306"/>
      <c r="AK123" s="3306"/>
      <c r="AL123" s="3306"/>
      <c r="AM123" s="3306"/>
      <c r="AN123" s="3306"/>
      <c r="AO123" s="3306"/>
      <c r="AP123" s="3306"/>
      <c r="AQ123" s="3306"/>
      <c r="AR123" s="3306"/>
      <c r="AS123" s="3306"/>
      <c r="AT123" s="3306"/>
      <c r="AU123" s="3306"/>
      <c r="AV123" s="3306"/>
      <c r="AW123" s="3306"/>
      <c r="AX123" s="3306"/>
      <c r="AY123" s="3306"/>
      <c r="AZ123" s="3306"/>
      <c r="BA123" s="3306"/>
      <c r="BB123" s="3306"/>
      <c r="BC123" s="3306"/>
      <c r="BD123" s="3306"/>
      <c r="BE123" s="1565">
        <f>MyTimestamp(AH123)</f>
        <v/>
      </c>
      <c r="BF123" s="3315"/>
      <c r="BG123" s="3316">
        <f>MyTimestamp(AH123)</f>
        <v/>
      </c>
      <c r="BH123" s="3317"/>
      <c r="BI123" s="2471"/>
      <c r="BJ123" s="3306"/>
      <c r="BK123" s="3307"/>
      <c r="BL123" s="3306"/>
      <c r="BM123" s="3367"/>
      <c r="BN123" s="3307"/>
      <c r="BO123" s="3306"/>
      <c r="BP123" s="3306"/>
      <c r="BQ123" s="3306"/>
      <c r="BR123" s="1478"/>
      <c r="BS123" s="5724"/>
      <c r="BT123" s="5647"/>
      <c r="BU123" s="1584"/>
      <c r="BV123" s="38"/>
      <c r="BW123" s="7540"/>
      <c r="BX123" s="7564"/>
      <c r="BY123" s="3313"/>
      <c r="BZ123" s="2373"/>
      <c r="CA123" s="2374"/>
      <c r="CB123" s="2375"/>
      <c r="CC123" s="2376"/>
      <c r="CD123" s="2377"/>
      <c r="CE123" s="2376"/>
      <c r="CF123" s="2376"/>
      <c r="CG123" s="2376"/>
      <c r="CH123" s="2377"/>
      <c r="CI123" s="2377"/>
      <c r="CJ123" s="2377"/>
      <c r="CK123" s="2377"/>
      <c r="CL123" s="2376"/>
      <c r="CM123" s="2377"/>
      <c r="CN123" s="2376"/>
      <c r="CO123" s="2376"/>
      <c r="CP123" s="2376"/>
      <c r="CQ123" s="2377"/>
      <c r="CR123" s="2377"/>
      <c r="CS123" s="2377"/>
      <c r="CT123" s="2377"/>
      <c r="CU123" s="2376"/>
      <c r="CV123" s="2378"/>
      <c r="CW123" s="2376"/>
      <c r="CX123" s="2376"/>
      <c r="CY123" s="2376"/>
      <c r="CZ123" s="2377"/>
      <c r="DA123" s="2377"/>
      <c r="DB123" s="2377"/>
      <c r="DC123" s="2377"/>
    </row>
    <row r="124" customHeight="1" ht="12.75" x14ac:dyDescent="0.2">
      <c r="A124" s="1584"/>
      <c r="B124" s="2385"/>
      <c r="C124" s="3303"/>
      <c r="D124" s="3307">
        <f>IF(ISNUMBER(FIND("EN",B124)),IF(ISNUMBER(FIND("FCC",B124)),IF(ISNUMBER(FIND("ISED",B124)),CONCATENATE(Overview!$V$10,";",Overview!$S$11,";",Overview!$S$12),CONCATENATE(Overview!$V$10,";",Overview!$S$11)),IF(ISNUMBER(FIND("ISED",B124)),CONCATENATE(Overview!$V$10,";",Overview!$S$12),Overview!$V$10)),IF(ISNUMBER(FIND("FCC",B124)),IF(ISNUMBER(FIND("ISED",B124)),CONCATENATE(Overview!$S$11,";",Overview!$S$12),"IEEE Std 1528™"),Overview!$S$12))</f>
        <v/>
      </c>
      <c r="E124" s="3307">
        <f>IF(ISNUMBER(FIND("EN",B124)),IF(ISNUMBER(FIND("FCC",B124)),IF(ISNUMBER(FIND("ISED",B124)),CONCATENATE(Overview!$AB$10,";",Overview!$Y$11,";",Overview!$Y$12),CONCATENATE(Overview!$AB$10,";",Overview!$Y$11)),IF(ISNUMBER(FIND("ISED",B124)),CONCATENATE(Overview!$AB$10,";",Overview!$Y$12),Overview!$AB$10)),IF(ISNUMBER(FIND("FCC",B124)),IF(ISNUMBER(FIND("ISED",B124)),CONCATENATE(Overview!$Y$11,";",Overview!$Y$12),"IEEE Std 1528™"),Overview!$Y$12))</f>
        <v/>
      </c>
      <c r="F124" s="672"/>
      <c r="G124" s="2396"/>
      <c r="H124" s="3306"/>
      <c r="I124" s="3306"/>
      <c r="J124" s="2466" t="inlineStr">
        <is>
          <t>LTE</t>
        </is>
      </c>
      <c r="K124" s="2466" t="inlineStr">
        <is>
          <t>FDD1</t>
        </is>
      </c>
      <c r="L124" s="3306"/>
      <c r="M124" s="2466">
        <v>10</v>
      </c>
      <c r="N124" s="2467" t="inlineStr">
        <is>
          <t>16QAM</t>
        </is>
      </c>
      <c r="O124" s="2470"/>
      <c r="P124" s="2470"/>
      <c r="Q124" s="2468">
        <v>1</v>
      </c>
      <c r="R124" s="2469">
        <v>49</v>
      </c>
      <c r="S124" s="2468"/>
      <c r="T124" s="2466">
        <v>18550</v>
      </c>
      <c r="U124" s="2466">
        <v>1975</v>
      </c>
      <c r="V124" s="3306"/>
      <c r="W124" s="3306"/>
      <c r="X124" s="3306"/>
      <c r="Y124" s="3306"/>
      <c r="Z124" s="3306"/>
      <c r="AA124" s="3306"/>
      <c r="AB124" s="3306"/>
      <c r="AC124" s="3306"/>
      <c r="AD124" s="3306"/>
      <c r="AE124" s="3306"/>
      <c r="AF124" s="3306"/>
      <c r="AG124" s="807"/>
      <c r="AH124" s="374"/>
      <c r="AI124" s="3306"/>
      <c r="AJ124" s="3306"/>
      <c r="AK124" s="3306"/>
      <c r="AL124" s="3306"/>
      <c r="AM124" s="3306"/>
      <c r="AN124" s="3306"/>
      <c r="AO124" s="3306"/>
      <c r="AP124" s="3306"/>
      <c r="AQ124" s="3306"/>
      <c r="AR124" s="3306"/>
      <c r="AS124" s="3306"/>
      <c r="AT124" s="3306"/>
      <c r="AU124" s="3306"/>
      <c r="AV124" s="3306"/>
      <c r="AW124" s="3306"/>
      <c r="AX124" s="3306"/>
      <c r="AY124" s="3306"/>
      <c r="AZ124" s="3306"/>
      <c r="BA124" s="3306"/>
      <c r="BB124" s="3306"/>
      <c r="BC124" s="3306"/>
      <c r="BD124" s="3306"/>
      <c r="BE124" s="1565">
        <f>MyTimestamp(AH124)</f>
        <v/>
      </c>
      <c r="BF124" s="3315"/>
      <c r="BG124" s="3316">
        <f>MyTimestamp(AH124)</f>
        <v/>
      </c>
      <c r="BH124" s="3317"/>
      <c r="BI124" s="2471"/>
      <c r="BJ124" s="3306"/>
      <c r="BK124" s="3307"/>
      <c r="BL124" s="3306"/>
      <c r="BM124" s="3367"/>
      <c r="BN124" s="3307"/>
      <c r="BO124" s="3306"/>
      <c r="BP124" s="3306"/>
      <c r="BQ124" s="3306"/>
      <c r="BR124" s="1478"/>
      <c r="BS124" s="5724"/>
      <c r="BT124" s="5647"/>
      <c r="BU124" s="1584"/>
      <c r="BV124" s="38"/>
      <c r="BW124" s="7540"/>
      <c r="BX124" s="7564"/>
      <c r="BY124" s="3313"/>
      <c r="BZ124" s="2373"/>
      <c r="CA124" s="2374"/>
      <c r="CB124" s="2375"/>
      <c r="CC124" s="2376"/>
      <c r="CD124" s="2377"/>
      <c r="CE124" s="2376"/>
      <c r="CF124" s="2376"/>
      <c r="CG124" s="2376"/>
      <c r="CH124" s="2377"/>
      <c r="CI124" s="2377"/>
      <c r="CJ124" s="2377"/>
      <c r="CK124" s="2377"/>
      <c r="CL124" s="2376"/>
      <c r="CM124" s="2377"/>
      <c r="CN124" s="2376"/>
      <c r="CO124" s="2376"/>
      <c r="CP124" s="2376"/>
      <c r="CQ124" s="2377"/>
      <c r="CR124" s="2377"/>
      <c r="CS124" s="2377"/>
      <c r="CT124" s="2377"/>
      <c r="CU124" s="2376"/>
      <c r="CV124" s="2378"/>
      <c r="CW124" s="2376"/>
      <c r="CX124" s="2376"/>
      <c r="CY124" s="2376"/>
      <c r="CZ124" s="2377"/>
      <c r="DA124" s="2377"/>
      <c r="DB124" s="2377"/>
      <c r="DC124" s="2377"/>
    </row>
    <row r="125" customHeight="1" ht="12.75" x14ac:dyDescent="0.2">
      <c r="A125" s="1584"/>
      <c r="B125" s="2385"/>
      <c r="C125" s="3303"/>
      <c r="D125" s="3307">
        <f>IF(ISNUMBER(FIND("EN",B125)),IF(ISNUMBER(FIND("FCC",B125)),IF(ISNUMBER(FIND("ISED",B125)),CONCATENATE(Overview!$V$10,";",Overview!$S$11,";",Overview!$S$12),CONCATENATE(Overview!$V$10,";",Overview!$S$11)),IF(ISNUMBER(FIND("ISED",B125)),CONCATENATE(Overview!$V$10,";",Overview!$S$12),Overview!$V$10)),IF(ISNUMBER(FIND("FCC",B125)),IF(ISNUMBER(FIND("ISED",B125)),CONCATENATE(Overview!$S$11,";",Overview!$S$12),"IEEE Std 1528™"),Overview!$S$12))</f>
        <v/>
      </c>
      <c r="E125" s="3307">
        <f>IF(ISNUMBER(FIND("EN",B125)),IF(ISNUMBER(FIND("FCC",B125)),IF(ISNUMBER(FIND("ISED",B125)),CONCATENATE(Overview!$AB$10,";",Overview!$Y$11,";",Overview!$Y$12),CONCATENATE(Overview!$AB$10,";",Overview!$Y$11)),IF(ISNUMBER(FIND("ISED",B125)),CONCATENATE(Overview!$AB$10,";",Overview!$Y$12),Overview!$AB$10)),IF(ISNUMBER(FIND("FCC",B125)),IF(ISNUMBER(FIND("ISED",B125)),CONCATENATE(Overview!$Y$11,";",Overview!$Y$12),"IEEE Std 1528™"),Overview!$Y$12))</f>
        <v/>
      </c>
      <c r="F125" s="672"/>
      <c r="G125" s="2396"/>
      <c r="H125" s="3306"/>
      <c r="I125" s="3306"/>
      <c r="J125" s="2466" t="inlineStr">
        <is>
          <t>LTE</t>
        </is>
      </c>
      <c r="K125" s="2466" t="inlineStr">
        <is>
          <t>FDD1</t>
        </is>
      </c>
      <c r="L125" s="3306"/>
      <c r="M125" s="2466">
        <v>10</v>
      </c>
      <c r="N125" s="2467" t="inlineStr">
        <is>
          <t>16QAM</t>
        </is>
      </c>
      <c r="O125" s="2470"/>
      <c r="P125" s="2470"/>
      <c r="Q125" s="2468">
        <v>25</v>
      </c>
      <c r="R125" s="2469">
        <v>0</v>
      </c>
      <c r="S125" s="2468"/>
      <c r="T125" s="2466">
        <v>18550</v>
      </c>
      <c r="U125" s="2466">
        <v>1975</v>
      </c>
      <c r="V125" s="3306"/>
      <c r="W125" s="3306"/>
      <c r="X125" s="3306"/>
      <c r="Y125" s="3306"/>
      <c r="Z125" s="3306"/>
      <c r="AA125" s="3306"/>
      <c r="AB125" s="3306"/>
      <c r="AC125" s="3306"/>
      <c r="AD125" s="3306"/>
      <c r="AE125" s="3306"/>
      <c r="AF125" s="3306"/>
      <c r="AG125" s="807"/>
      <c r="AH125" s="374"/>
      <c r="AI125" s="3306"/>
      <c r="AJ125" s="3306"/>
      <c r="AK125" s="3306"/>
      <c r="AL125" s="3306"/>
      <c r="AM125" s="3306"/>
      <c r="AN125" s="3306"/>
      <c r="AO125" s="3306"/>
      <c r="AP125" s="3306"/>
      <c r="AQ125" s="3306"/>
      <c r="AR125" s="3306"/>
      <c r="AS125" s="3306"/>
      <c r="AT125" s="3306"/>
      <c r="AU125" s="3306"/>
      <c r="AV125" s="3306"/>
      <c r="AW125" s="3306"/>
      <c r="AX125" s="3306"/>
      <c r="AY125" s="3306"/>
      <c r="AZ125" s="3306"/>
      <c r="BA125" s="3306"/>
      <c r="BB125" s="3306"/>
      <c r="BC125" s="3306"/>
      <c r="BD125" s="3306"/>
      <c r="BE125" s="1565">
        <f>MyTimestamp(AH125)</f>
        <v/>
      </c>
      <c r="BF125" s="3315"/>
      <c r="BG125" s="3316">
        <f>MyTimestamp(AH125)</f>
        <v/>
      </c>
      <c r="BH125" s="3317"/>
      <c r="BI125" s="2471"/>
      <c r="BJ125" s="3306"/>
      <c r="BK125" s="3307"/>
      <c r="BL125" s="3306"/>
      <c r="BM125" s="3367"/>
      <c r="BN125" s="3307"/>
      <c r="BO125" s="3306"/>
      <c r="BP125" s="3306"/>
      <c r="BQ125" s="3306"/>
      <c r="BR125" s="1478"/>
      <c r="BS125" s="5724"/>
      <c r="BT125" s="5647"/>
      <c r="BU125" s="1584"/>
      <c r="BV125" s="38"/>
      <c r="BW125" s="7540"/>
      <c r="BX125" s="7564"/>
      <c r="BY125" s="3313"/>
      <c r="BZ125" s="2373"/>
      <c r="CA125" s="2374"/>
      <c r="CB125" s="2375"/>
      <c r="CC125" s="2376"/>
      <c r="CD125" s="2377"/>
      <c r="CE125" s="2376"/>
      <c r="CF125" s="2376"/>
      <c r="CG125" s="2376"/>
      <c r="CH125" s="2377"/>
      <c r="CI125" s="2377"/>
      <c r="CJ125" s="2377"/>
      <c r="CK125" s="2377"/>
      <c r="CL125" s="2376"/>
      <c r="CM125" s="2377"/>
      <c r="CN125" s="2376"/>
      <c r="CO125" s="2376"/>
      <c r="CP125" s="2376"/>
      <c r="CQ125" s="2377"/>
      <c r="CR125" s="2377"/>
      <c r="CS125" s="2377"/>
      <c r="CT125" s="2377"/>
      <c r="CU125" s="2376"/>
      <c r="CV125" s="2378"/>
      <c r="CW125" s="2376"/>
      <c r="CX125" s="2376"/>
      <c r="CY125" s="2376"/>
      <c r="CZ125" s="2377"/>
      <c r="DA125" s="2377"/>
      <c r="DB125" s="2377"/>
      <c r="DC125" s="2377"/>
    </row>
    <row r="126" customHeight="1" ht="12.75" x14ac:dyDescent="0.2">
      <c r="A126" s="1584"/>
      <c r="B126" s="2385"/>
      <c r="C126" s="3303"/>
      <c r="D126" s="3307">
        <f>IF(ISNUMBER(FIND("EN",B126)),IF(ISNUMBER(FIND("FCC",B126)),IF(ISNUMBER(FIND("ISED",B126)),CONCATENATE(Overview!$V$10,";",Overview!$S$11,";",Overview!$S$12),CONCATENATE(Overview!$V$10,";",Overview!$S$11)),IF(ISNUMBER(FIND("ISED",B126)),CONCATENATE(Overview!$V$10,";",Overview!$S$12),Overview!$V$10)),IF(ISNUMBER(FIND("FCC",B126)),IF(ISNUMBER(FIND("ISED",B126)),CONCATENATE(Overview!$S$11,";",Overview!$S$12),"IEEE Std 1528™"),Overview!$S$12))</f>
        <v/>
      </c>
      <c r="E126" s="3307">
        <f>IF(ISNUMBER(FIND("EN",B126)),IF(ISNUMBER(FIND("FCC",B126)),IF(ISNUMBER(FIND("ISED",B126)),CONCATENATE(Overview!$AB$10,";",Overview!$Y$11,";",Overview!$Y$12),CONCATENATE(Overview!$AB$10,";",Overview!$Y$11)),IF(ISNUMBER(FIND("ISED",B126)),CONCATENATE(Overview!$AB$10,";",Overview!$Y$12),Overview!$AB$10)),IF(ISNUMBER(FIND("FCC",B126)),IF(ISNUMBER(FIND("ISED",B126)),CONCATENATE(Overview!$Y$11,";",Overview!$Y$12),"IEEE Std 1528™"),Overview!$Y$12))</f>
        <v/>
      </c>
      <c r="F126" s="672"/>
      <c r="G126" s="2396"/>
      <c r="H126" s="3306"/>
      <c r="I126" s="3306"/>
      <c r="J126" s="2466" t="inlineStr">
        <is>
          <t>LTE</t>
        </is>
      </c>
      <c r="K126" s="2466" t="inlineStr">
        <is>
          <t>FDD1</t>
        </is>
      </c>
      <c r="L126" s="3306"/>
      <c r="M126" s="2466">
        <v>10</v>
      </c>
      <c r="N126" s="2467" t="inlineStr">
        <is>
          <t>16QAM</t>
        </is>
      </c>
      <c r="O126" s="2470"/>
      <c r="P126" s="2470"/>
      <c r="Q126" s="2468">
        <v>25</v>
      </c>
      <c r="R126" s="2469">
        <v>12</v>
      </c>
      <c r="S126" s="2468"/>
      <c r="T126" s="2466">
        <v>18550</v>
      </c>
      <c r="U126" s="2466">
        <v>1975</v>
      </c>
      <c r="V126" s="3306"/>
      <c r="W126" s="3306"/>
      <c r="X126" s="3306"/>
      <c r="Y126" s="3306"/>
      <c r="Z126" s="3306"/>
      <c r="AA126" s="3306"/>
      <c r="AB126" s="3306"/>
      <c r="AC126" s="3306"/>
      <c r="AD126" s="3306"/>
      <c r="AE126" s="3306"/>
      <c r="AF126" s="3306"/>
      <c r="AG126" s="807"/>
      <c r="AH126" s="374"/>
      <c r="AI126" s="3306"/>
      <c r="AJ126" s="3306"/>
      <c r="AK126" s="3306"/>
      <c r="AL126" s="3306"/>
      <c r="AM126" s="3306"/>
      <c r="AN126" s="3306"/>
      <c r="AO126" s="3306"/>
      <c r="AP126" s="3306"/>
      <c r="AQ126" s="3306"/>
      <c r="AR126" s="3306"/>
      <c r="AS126" s="3306"/>
      <c r="AT126" s="3306"/>
      <c r="AU126" s="3306"/>
      <c r="AV126" s="3306"/>
      <c r="AW126" s="3306"/>
      <c r="AX126" s="3306"/>
      <c r="AY126" s="3306"/>
      <c r="AZ126" s="3306"/>
      <c r="BA126" s="3306"/>
      <c r="BB126" s="3306"/>
      <c r="BC126" s="3306"/>
      <c r="BD126" s="3306"/>
      <c r="BE126" s="1565">
        <f>MyTimestamp(AH126)</f>
        <v/>
      </c>
      <c r="BF126" s="3315"/>
      <c r="BG126" s="3316">
        <f>MyTimestamp(AH126)</f>
        <v/>
      </c>
      <c r="BH126" s="3317"/>
      <c r="BI126" s="2471"/>
      <c r="BJ126" s="3306"/>
      <c r="BK126" s="3307"/>
      <c r="BL126" s="3306"/>
      <c r="BM126" s="3367"/>
      <c r="BN126" s="3307"/>
      <c r="BO126" s="3306"/>
      <c r="BP126" s="3306"/>
      <c r="BQ126" s="3306"/>
      <c r="BR126" s="1478"/>
      <c r="BS126" s="5724"/>
      <c r="BT126" s="5647"/>
      <c r="BU126" s="1584"/>
      <c r="BV126" s="38"/>
      <c r="BW126" s="7540"/>
      <c r="BX126" s="7564"/>
      <c r="BY126" s="3313"/>
      <c r="BZ126" s="2373"/>
      <c r="CA126" s="2374"/>
      <c r="CB126" s="2375"/>
      <c r="CC126" s="2376"/>
      <c r="CD126" s="2377"/>
      <c r="CE126" s="2376"/>
      <c r="CF126" s="2376"/>
      <c r="CG126" s="2376"/>
      <c r="CH126" s="2377"/>
      <c r="CI126" s="2377"/>
      <c r="CJ126" s="2377"/>
      <c r="CK126" s="2377"/>
      <c r="CL126" s="2376"/>
      <c r="CM126" s="2377"/>
      <c r="CN126" s="2376"/>
      <c r="CO126" s="2376"/>
      <c r="CP126" s="2376"/>
      <c r="CQ126" s="2377"/>
      <c r="CR126" s="2377"/>
      <c r="CS126" s="2377"/>
      <c r="CT126" s="2377"/>
      <c r="CU126" s="2376"/>
      <c r="CV126" s="2378"/>
      <c r="CW126" s="2376"/>
      <c r="CX126" s="2376"/>
      <c r="CY126" s="2376"/>
      <c r="CZ126" s="2377"/>
      <c r="DA126" s="2377"/>
      <c r="DB126" s="2377"/>
      <c r="DC126" s="2377"/>
    </row>
    <row r="127" customHeight="1" ht="12.75" x14ac:dyDescent="0.2">
      <c r="A127" s="1584"/>
      <c r="B127" s="2385"/>
      <c r="C127" s="3303"/>
      <c r="D127" s="3307">
        <f>IF(ISNUMBER(FIND("EN",B127)),IF(ISNUMBER(FIND("FCC",B127)),IF(ISNUMBER(FIND("ISED",B127)),CONCATENATE(Overview!$V$10,";",Overview!$S$11,";",Overview!$S$12),CONCATENATE(Overview!$V$10,";",Overview!$S$11)),IF(ISNUMBER(FIND("ISED",B127)),CONCATENATE(Overview!$V$10,";",Overview!$S$12),Overview!$V$10)),IF(ISNUMBER(FIND("FCC",B127)),IF(ISNUMBER(FIND("ISED",B127)),CONCATENATE(Overview!$S$11,";",Overview!$S$12),"IEEE Std 1528™"),Overview!$S$12))</f>
        <v/>
      </c>
      <c r="E127" s="3307">
        <f>IF(ISNUMBER(FIND("EN",B127)),IF(ISNUMBER(FIND("FCC",B127)),IF(ISNUMBER(FIND("ISED",B127)),CONCATENATE(Overview!$AB$10,";",Overview!$Y$11,";",Overview!$Y$12),CONCATENATE(Overview!$AB$10,";",Overview!$Y$11)),IF(ISNUMBER(FIND("ISED",B127)),CONCATENATE(Overview!$AB$10,";",Overview!$Y$12),Overview!$AB$10)),IF(ISNUMBER(FIND("FCC",B127)),IF(ISNUMBER(FIND("ISED",B127)),CONCATENATE(Overview!$Y$11,";",Overview!$Y$12),"IEEE Std 1528™"),Overview!$Y$12))</f>
        <v/>
      </c>
      <c r="F127" s="672"/>
      <c r="G127" s="2396"/>
      <c r="H127" s="3306"/>
      <c r="I127" s="3306"/>
      <c r="J127" s="2466" t="inlineStr">
        <is>
          <t>LTE</t>
        </is>
      </c>
      <c r="K127" s="2466" t="inlineStr">
        <is>
          <t>FDD1</t>
        </is>
      </c>
      <c r="L127" s="3306"/>
      <c r="M127" s="2466">
        <v>10</v>
      </c>
      <c r="N127" s="2467" t="inlineStr">
        <is>
          <t>16QAM</t>
        </is>
      </c>
      <c r="O127" s="2470"/>
      <c r="P127" s="2470"/>
      <c r="Q127" s="2468">
        <v>25</v>
      </c>
      <c r="R127" s="2469">
        <v>24</v>
      </c>
      <c r="S127" s="2468"/>
      <c r="T127" s="2466">
        <v>18550</v>
      </c>
      <c r="U127" s="2466">
        <v>1975</v>
      </c>
      <c r="V127" s="3306"/>
      <c r="W127" s="3306"/>
      <c r="X127" s="3306"/>
      <c r="Y127" s="3306"/>
      <c r="Z127" s="3306"/>
      <c r="AA127" s="3306"/>
      <c r="AB127" s="3306"/>
      <c r="AC127" s="3306"/>
      <c r="AD127" s="3306"/>
      <c r="AE127" s="3306"/>
      <c r="AF127" s="3306"/>
      <c r="AG127" s="807"/>
      <c r="AH127" s="374"/>
      <c r="AI127" s="3306"/>
      <c r="AJ127" s="3306"/>
      <c r="AK127" s="3306"/>
      <c r="AL127" s="3306"/>
      <c r="AM127" s="3306"/>
      <c r="AN127" s="3306"/>
      <c r="AO127" s="3306"/>
      <c r="AP127" s="3306"/>
      <c r="AQ127" s="3306"/>
      <c r="AR127" s="3306"/>
      <c r="AS127" s="3306"/>
      <c r="AT127" s="3306"/>
      <c r="AU127" s="3306"/>
      <c r="AV127" s="3306"/>
      <c r="AW127" s="3306"/>
      <c r="AX127" s="3306"/>
      <c r="AY127" s="3306"/>
      <c r="AZ127" s="3306"/>
      <c r="BA127" s="3306"/>
      <c r="BB127" s="3306"/>
      <c r="BC127" s="3306"/>
      <c r="BD127" s="3306"/>
      <c r="BE127" s="1565">
        <f>MyTimestamp(AH127)</f>
        <v/>
      </c>
      <c r="BF127" s="3315"/>
      <c r="BG127" s="3316">
        <f>MyTimestamp(AH127)</f>
        <v/>
      </c>
      <c r="BH127" s="3317"/>
      <c r="BI127" s="2471"/>
      <c r="BJ127" s="3306"/>
      <c r="BK127" s="3307"/>
      <c r="BL127" s="3306"/>
      <c r="BM127" s="3367"/>
      <c r="BN127" s="3307"/>
      <c r="BO127" s="3306"/>
      <c r="BP127" s="3306"/>
      <c r="BQ127" s="3306"/>
      <c r="BR127" s="1478"/>
      <c r="BS127" s="5724"/>
      <c r="BT127" s="5647"/>
      <c r="BU127" s="1584"/>
      <c r="BV127" s="38"/>
      <c r="BW127" s="7540"/>
      <c r="BX127" s="7564"/>
      <c r="BY127" s="3313"/>
      <c r="BZ127" s="2373"/>
      <c r="CA127" s="2374"/>
      <c r="CB127" s="2375"/>
      <c r="CC127" s="2376"/>
      <c r="CD127" s="2377"/>
      <c r="CE127" s="2376"/>
      <c r="CF127" s="2376"/>
      <c r="CG127" s="2376"/>
      <c r="CH127" s="2377"/>
      <c r="CI127" s="2377"/>
      <c r="CJ127" s="2377"/>
      <c r="CK127" s="2377"/>
      <c r="CL127" s="2376"/>
      <c r="CM127" s="2377"/>
      <c r="CN127" s="2376"/>
      <c r="CO127" s="2376"/>
      <c r="CP127" s="2376"/>
      <c r="CQ127" s="2377"/>
      <c r="CR127" s="2377"/>
      <c r="CS127" s="2377"/>
      <c r="CT127" s="2377"/>
      <c r="CU127" s="2376"/>
      <c r="CV127" s="2378"/>
      <c r="CW127" s="2376"/>
      <c r="CX127" s="2376"/>
      <c r="CY127" s="2376"/>
      <c r="CZ127" s="2377"/>
      <c r="DA127" s="2377"/>
      <c r="DB127" s="2377"/>
      <c r="DC127" s="2377"/>
    </row>
    <row r="128" customHeight="1" ht="12.75" x14ac:dyDescent="0.2">
      <c r="A128" s="1584"/>
      <c r="B128" s="2385"/>
      <c r="C128" s="3303"/>
      <c r="D128" s="3307">
        <f>IF(ISNUMBER(FIND("EN",B128)),IF(ISNUMBER(FIND("FCC",B128)),IF(ISNUMBER(FIND("ISED",B128)),CONCATENATE(Overview!$V$10,";",Overview!$S$11,";",Overview!$S$12),CONCATENATE(Overview!$V$10,";",Overview!$S$11)),IF(ISNUMBER(FIND("ISED",B128)),CONCATENATE(Overview!$V$10,";",Overview!$S$12),Overview!$V$10)),IF(ISNUMBER(FIND("FCC",B128)),IF(ISNUMBER(FIND("ISED",B128)),CONCATENATE(Overview!$S$11,";",Overview!$S$12),"IEEE Std 1528™"),Overview!$S$12))</f>
        <v/>
      </c>
      <c r="E128" s="3307">
        <f>IF(ISNUMBER(FIND("EN",B128)),IF(ISNUMBER(FIND("FCC",B128)),IF(ISNUMBER(FIND("ISED",B128)),CONCATENATE(Overview!$AB$10,";",Overview!$Y$11,";",Overview!$Y$12),CONCATENATE(Overview!$AB$10,";",Overview!$Y$11)),IF(ISNUMBER(FIND("ISED",B128)),CONCATENATE(Overview!$AB$10,";",Overview!$Y$12),Overview!$AB$10)),IF(ISNUMBER(FIND("FCC",B128)),IF(ISNUMBER(FIND("ISED",B128)),CONCATENATE(Overview!$Y$11,";",Overview!$Y$12),"IEEE Std 1528™"),Overview!$Y$12))</f>
        <v/>
      </c>
      <c r="F128" s="672"/>
      <c r="G128" s="2396"/>
      <c r="H128" s="3306"/>
      <c r="I128" s="3306"/>
      <c r="J128" s="2466" t="inlineStr">
        <is>
          <t>LTE</t>
        </is>
      </c>
      <c r="K128" s="2466" t="inlineStr">
        <is>
          <t>FDD1</t>
        </is>
      </c>
      <c r="L128" s="3306"/>
      <c r="M128" s="2466">
        <v>10</v>
      </c>
      <c r="N128" s="2467" t="inlineStr">
        <is>
          <t>16QAM</t>
        </is>
      </c>
      <c r="O128" s="2470"/>
      <c r="P128" s="2470"/>
      <c r="Q128" s="2468">
        <v>50</v>
      </c>
      <c r="R128" s="2469">
        <v>0</v>
      </c>
      <c r="S128" s="2468"/>
      <c r="T128" s="2466">
        <v>18550</v>
      </c>
      <c r="U128" s="2466">
        <v>1975</v>
      </c>
      <c r="V128" s="3306"/>
      <c r="W128" s="3306"/>
      <c r="X128" s="3306"/>
      <c r="Y128" s="3306"/>
      <c r="Z128" s="3306"/>
      <c r="AA128" s="3306"/>
      <c r="AB128" s="3306"/>
      <c r="AC128" s="3306"/>
      <c r="AD128" s="3306"/>
      <c r="AE128" s="3306"/>
      <c r="AF128" s="3306"/>
      <c r="AG128" s="807"/>
      <c r="AH128" s="374"/>
      <c r="AI128" s="3306"/>
      <c r="AJ128" s="3306"/>
      <c r="AK128" s="3306"/>
      <c r="AL128" s="3306"/>
      <c r="AM128" s="3306"/>
      <c r="AN128" s="3306"/>
      <c r="AO128" s="3306"/>
      <c r="AP128" s="3306"/>
      <c r="AQ128" s="3306"/>
      <c r="AR128" s="3306"/>
      <c r="AS128" s="3306"/>
      <c r="AT128" s="3306"/>
      <c r="AU128" s="3306"/>
      <c r="AV128" s="3306"/>
      <c r="AW128" s="3306"/>
      <c r="AX128" s="3306"/>
      <c r="AY128" s="3306"/>
      <c r="AZ128" s="3306"/>
      <c r="BA128" s="3306"/>
      <c r="BB128" s="3306"/>
      <c r="BC128" s="3306"/>
      <c r="BD128" s="3306"/>
      <c r="BE128" s="1565">
        <f>MyTimestamp(AH128)</f>
        <v/>
      </c>
      <c r="BF128" s="3315"/>
      <c r="BG128" s="3316">
        <f>MyTimestamp(AH128)</f>
        <v/>
      </c>
      <c r="BH128" s="3317"/>
      <c r="BI128" s="2471"/>
      <c r="BJ128" s="3306"/>
      <c r="BK128" s="3307"/>
      <c r="BL128" s="3306"/>
      <c r="BM128" s="3367"/>
      <c r="BN128" s="3307"/>
      <c r="BO128" s="3306"/>
      <c r="BP128" s="3306"/>
      <c r="BQ128" s="3306"/>
      <c r="BR128" s="1478"/>
      <c r="BS128" s="5724"/>
      <c r="BT128" s="5647"/>
      <c r="BU128" s="1584"/>
      <c r="BV128" s="38"/>
      <c r="BW128" s="7540"/>
      <c r="BX128" s="7564"/>
      <c r="BY128" s="3313"/>
      <c r="BZ128" s="2373"/>
      <c r="CA128" s="2374"/>
      <c r="CB128" s="2375"/>
      <c r="CC128" s="2376"/>
      <c r="CD128" s="2377"/>
      <c r="CE128" s="2376"/>
      <c r="CF128" s="2376"/>
      <c r="CG128" s="2376"/>
      <c r="CH128" s="2377"/>
      <c r="CI128" s="2377"/>
      <c r="CJ128" s="2377"/>
      <c r="CK128" s="2377"/>
      <c r="CL128" s="2376"/>
      <c r="CM128" s="2377"/>
      <c r="CN128" s="2376"/>
      <c r="CO128" s="2376"/>
      <c r="CP128" s="2376"/>
      <c r="CQ128" s="2377"/>
      <c r="CR128" s="2377"/>
      <c r="CS128" s="2377"/>
      <c r="CT128" s="2377"/>
      <c r="CU128" s="2376"/>
      <c r="CV128" s="2378"/>
      <c r="CW128" s="2376"/>
      <c r="CX128" s="2376"/>
      <c r="CY128" s="2376"/>
      <c r="CZ128" s="2377"/>
      <c r="DA128" s="2377"/>
      <c r="DB128" s="2377"/>
      <c r="DC128" s="2377"/>
    </row>
    <row r="129" customHeight="1" ht="12.75" x14ac:dyDescent="0.2">
      <c r="A129" s="1584"/>
      <c r="B129" s="2385"/>
      <c r="C129" s="3303"/>
      <c r="D129" s="3307">
        <f>IF(ISNUMBER(FIND("EN",B129)),IF(ISNUMBER(FIND("FCC",B129)),IF(ISNUMBER(FIND("ISED",B129)),CONCATENATE(Overview!$V$10,";",Overview!$S$11,";",Overview!$S$12),CONCATENATE(Overview!$V$10,";",Overview!$S$11)),IF(ISNUMBER(FIND("ISED",B129)),CONCATENATE(Overview!$V$10,";",Overview!$S$12),Overview!$V$10)),IF(ISNUMBER(FIND("FCC",B129)),IF(ISNUMBER(FIND("ISED",B129)),CONCATENATE(Overview!$S$11,";",Overview!$S$12),"IEEE Std 1528™"),Overview!$S$12))</f>
        <v/>
      </c>
      <c r="E129" s="3307">
        <f>IF(ISNUMBER(FIND("EN",B129)),IF(ISNUMBER(FIND("FCC",B129)),IF(ISNUMBER(FIND("ISED",B129)),CONCATENATE(Overview!$AB$10,";",Overview!$Y$11,";",Overview!$Y$12),CONCATENATE(Overview!$AB$10,";",Overview!$Y$11)),IF(ISNUMBER(FIND("ISED",B129)),CONCATENATE(Overview!$AB$10,";",Overview!$Y$12),Overview!$AB$10)),IF(ISNUMBER(FIND("FCC",B129)),IF(ISNUMBER(FIND("ISED",B129)),CONCATENATE(Overview!$Y$11,";",Overview!$Y$12),"IEEE Std 1528™"),Overview!$Y$12))</f>
        <v/>
      </c>
      <c r="F129" s="672"/>
      <c r="G129" s="2396"/>
      <c r="H129" s="3306"/>
      <c r="I129" s="3306"/>
      <c r="J129" s="2466" t="inlineStr">
        <is>
          <t>LTE</t>
        </is>
      </c>
      <c r="K129" s="2466" t="inlineStr">
        <is>
          <t>FDD1</t>
        </is>
      </c>
      <c r="L129" s="3306"/>
      <c r="M129" s="2466">
        <v>5</v>
      </c>
      <c r="N129" s="2467" t="inlineStr">
        <is>
          <t>QPSK</t>
        </is>
      </c>
      <c r="O129" s="2470"/>
      <c r="P129" s="2470"/>
      <c r="Q129" s="2468">
        <v>1</v>
      </c>
      <c r="R129" s="2469">
        <v>0</v>
      </c>
      <c r="S129" s="2468"/>
      <c r="T129" s="2466">
        <v>18025</v>
      </c>
      <c r="U129" s="2466">
        <v>1922.5</v>
      </c>
      <c r="V129" s="3306"/>
      <c r="W129" s="3306"/>
      <c r="X129" s="3306"/>
      <c r="Y129" s="3306"/>
      <c r="Z129" s="3306"/>
      <c r="AA129" s="3306"/>
      <c r="AB129" s="3306"/>
      <c r="AC129" s="3306"/>
      <c r="AD129" s="3306"/>
      <c r="AE129" s="3306"/>
      <c r="AF129" s="3306"/>
      <c r="AG129" s="807"/>
      <c r="AH129" s="374"/>
      <c r="AI129" s="3306"/>
      <c r="AJ129" s="3306"/>
      <c r="AK129" s="3306"/>
      <c r="AL129" s="3306"/>
      <c r="AM129" s="3306"/>
      <c r="AN129" s="3306"/>
      <c r="AO129" s="3306"/>
      <c r="AP129" s="3306"/>
      <c r="AQ129" s="3306"/>
      <c r="AR129" s="3306"/>
      <c r="AS129" s="3306"/>
      <c r="AT129" s="3306"/>
      <c r="AU129" s="3306"/>
      <c r="AV129" s="3306"/>
      <c r="AW129" s="3306"/>
      <c r="AX129" s="3306"/>
      <c r="AY129" s="3306"/>
      <c r="AZ129" s="3306"/>
      <c r="BA129" s="3306"/>
      <c r="BB129" s="3306"/>
      <c r="BC129" s="3306"/>
      <c r="BD129" s="3306"/>
      <c r="BE129" s="1565">
        <f>MyTimestamp(AH129)</f>
        <v/>
      </c>
      <c r="BF129" s="3315"/>
      <c r="BG129" s="3316">
        <f>MyTimestamp(AH129)</f>
        <v/>
      </c>
      <c r="BH129" s="3317"/>
      <c r="BI129" s="2471"/>
      <c r="BJ129" s="3306"/>
      <c r="BK129" s="3307"/>
      <c r="BL129" s="3306"/>
      <c r="BM129" s="3367"/>
      <c r="BN129" s="3307"/>
      <c r="BO129" s="3306"/>
      <c r="BP129" s="3306"/>
      <c r="BQ129" s="3306"/>
      <c r="BR129" s="1478"/>
      <c r="BS129" s="5724"/>
      <c r="BT129" s="5647"/>
      <c r="BU129" s="1584"/>
      <c r="BV129" s="38"/>
      <c r="BW129" s="7540"/>
      <c r="BX129" s="7564"/>
      <c r="BY129" s="3313"/>
      <c r="BZ129" s="2373"/>
      <c r="CA129" s="2374"/>
      <c r="CB129" s="2375"/>
      <c r="CC129" s="2376"/>
      <c r="CD129" s="2377"/>
      <c r="CE129" s="2376"/>
      <c r="CF129" s="2376"/>
      <c r="CG129" s="2376"/>
      <c r="CH129" s="2377"/>
      <c r="CI129" s="2377"/>
      <c r="CJ129" s="2377"/>
      <c r="CK129" s="2377"/>
      <c r="CL129" s="2376"/>
      <c r="CM129" s="2377"/>
      <c r="CN129" s="2376"/>
      <c r="CO129" s="2376"/>
      <c r="CP129" s="2376"/>
      <c r="CQ129" s="2377"/>
      <c r="CR129" s="2377"/>
      <c r="CS129" s="2377"/>
      <c r="CT129" s="2377"/>
      <c r="CU129" s="2376"/>
      <c r="CV129" s="2378"/>
      <c r="CW129" s="2376"/>
      <c r="CX129" s="2376"/>
      <c r="CY129" s="2376"/>
      <c r="CZ129" s="2377"/>
      <c r="DA129" s="2377"/>
      <c r="DB129" s="2377"/>
      <c r="DC129" s="2377"/>
    </row>
    <row r="130" customHeight="1" ht="12.75" x14ac:dyDescent="0.2">
      <c r="A130" s="1584"/>
      <c r="B130" s="2385"/>
      <c r="C130" s="3303"/>
      <c r="D130" s="3307">
        <f>IF(ISNUMBER(FIND("EN",B130)),IF(ISNUMBER(FIND("FCC",B130)),IF(ISNUMBER(FIND("ISED",B130)),CONCATENATE(Overview!$V$10,";",Overview!$S$11,";",Overview!$S$12),CONCATENATE(Overview!$V$10,";",Overview!$S$11)),IF(ISNUMBER(FIND("ISED",B130)),CONCATENATE(Overview!$V$10,";",Overview!$S$12),Overview!$V$10)),IF(ISNUMBER(FIND("FCC",B130)),IF(ISNUMBER(FIND("ISED",B130)),CONCATENATE(Overview!$S$11,";",Overview!$S$12),"IEEE Std 1528™"),Overview!$S$12))</f>
        <v/>
      </c>
      <c r="E130" s="3307">
        <f>IF(ISNUMBER(FIND("EN",B130)),IF(ISNUMBER(FIND("FCC",B130)),IF(ISNUMBER(FIND("ISED",B130)),CONCATENATE(Overview!$AB$10,";",Overview!$Y$11,";",Overview!$Y$12),CONCATENATE(Overview!$AB$10,";",Overview!$Y$11)),IF(ISNUMBER(FIND("ISED",B130)),CONCATENATE(Overview!$AB$10,";",Overview!$Y$12),Overview!$AB$10)),IF(ISNUMBER(FIND("FCC",B130)),IF(ISNUMBER(FIND("ISED",B130)),CONCATENATE(Overview!$Y$11,";",Overview!$Y$12),"IEEE Std 1528™"),Overview!$Y$12))</f>
        <v/>
      </c>
      <c r="F130" s="672"/>
      <c r="G130" s="2396"/>
      <c r="H130" s="3306"/>
      <c r="I130" s="3306"/>
      <c r="J130" s="2466" t="inlineStr">
        <is>
          <t>LTE</t>
        </is>
      </c>
      <c r="K130" s="2466" t="inlineStr">
        <is>
          <t>FDD1</t>
        </is>
      </c>
      <c r="L130" s="3306"/>
      <c r="M130" s="2466">
        <v>5</v>
      </c>
      <c r="N130" s="2467" t="inlineStr">
        <is>
          <t>QPSK</t>
        </is>
      </c>
      <c r="O130" s="2470"/>
      <c r="P130" s="2470"/>
      <c r="Q130" s="2468">
        <v>1</v>
      </c>
      <c r="R130" s="2469">
        <v>12</v>
      </c>
      <c r="S130" s="2468"/>
      <c r="T130" s="2466">
        <v>18025</v>
      </c>
      <c r="U130" s="2466">
        <v>1922.5</v>
      </c>
      <c r="V130" s="3306"/>
      <c r="W130" s="3306"/>
      <c r="X130" s="3306"/>
      <c r="Y130" s="3306"/>
      <c r="Z130" s="3306"/>
      <c r="AA130" s="3306"/>
      <c r="AB130" s="3306"/>
      <c r="AC130" s="3306"/>
      <c r="AD130" s="3306"/>
      <c r="AE130" s="3306"/>
      <c r="AF130" s="3306"/>
      <c r="AG130" s="807"/>
      <c r="AH130" s="374"/>
      <c r="AI130" s="3306"/>
      <c r="AJ130" s="3306"/>
      <c r="AK130" s="3306"/>
      <c r="AL130" s="3306"/>
      <c r="AM130" s="3306"/>
      <c r="AN130" s="3306"/>
      <c r="AO130" s="3306"/>
      <c r="AP130" s="3306"/>
      <c r="AQ130" s="3306"/>
      <c r="AR130" s="3306"/>
      <c r="AS130" s="3306"/>
      <c r="AT130" s="3306"/>
      <c r="AU130" s="3306"/>
      <c r="AV130" s="3306"/>
      <c r="AW130" s="3306"/>
      <c r="AX130" s="3306"/>
      <c r="AY130" s="3306"/>
      <c r="AZ130" s="3306"/>
      <c r="BA130" s="3306"/>
      <c r="BB130" s="3306"/>
      <c r="BC130" s="3306"/>
      <c r="BD130" s="3306"/>
      <c r="BE130" s="1565">
        <f>MyTimestamp(AH130)</f>
        <v/>
      </c>
      <c r="BF130" s="3315"/>
      <c r="BG130" s="3316">
        <f>MyTimestamp(AH130)</f>
        <v/>
      </c>
      <c r="BH130" s="3317"/>
      <c r="BI130" s="2471"/>
      <c r="BJ130" s="3306"/>
      <c r="BK130" s="3307"/>
      <c r="BL130" s="3306"/>
      <c r="BM130" s="3367"/>
      <c r="BN130" s="3307"/>
      <c r="BO130" s="3306"/>
      <c r="BP130" s="3306"/>
      <c r="BQ130" s="3306"/>
      <c r="BR130" s="1478"/>
      <c r="BS130" s="5724"/>
      <c r="BT130" s="5647"/>
      <c r="BU130" s="1584"/>
      <c r="BV130" s="38"/>
      <c r="BW130" s="7540"/>
      <c r="BX130" s="7564"/>
      <c r="BY130" s="3313"/>
      <c r="BZ130" s="2373"/>
      <c r="CA130" s="2374"/>
      <c r="CB130" s="2375"/>
      <c r="CC130" s="2376"/>
      <c r="CD130" s="2377"/>
      <c r="CE130" s="2376"/>
      <c r="CF130" s="2376"/>
      <c r="CG130" s="2376"/>
      <c r="CH130" s="2377"/>
      <c r="CI130" s="2377"/>
      <c r="CJ130" s="2377"/>
      <c r="CK130" s="2377"/>
      <c r="CL130" s="2376"/>
      <c r="CM130" s="2377"/>
      <c r="CN130" s="2376"/>
      <c r="CO130" s="2376"/>
      <c r="CP130" s="2376"/>
      <c r="CQ130" s="2377"/>
      <c r="CR130" s="2377"/>
      <c r="CS130" s="2377"/>
      <c r="CT130" s="2377"/>
      <c r="CU130" s="2376"/>
      <c r="CV130" s="2378"/>
      <c r="CW130" s="2376"/>
      <c r="CX130" s="2376"/>
      <c r="CY130" s="2376"/>
      <c r="CZ130" s="2377"/>
      <c r="DA130" s="2377"/>
      <c r="DB130" s="2377"/>
      <c r="DC130" s="2377"/>
    </row>
    <row r="131" customHeight="1" ht="12.75" x14ac:dyDescent="0.2">
      <c r="A131" s="1584"/>
      <c r="B131" s="2385"/>
      <c r="C131" s="3303"/>
      <c r="D131" s="3307">
        <f>IF(ISNUMBER(FIND("EN",B131)),IF(ISNUMBER(FIND("FCC",B131)),IF(ISNUMBER(FIND("ISED",B131)),CONCATENATE(Overview!$V$10,";",Overview!$S$11,";",Overview!$S$12),CONCATENATE(Overview!$V$10,";",Overview!$S$11)),IF(ISNUMBER(FIND("ISED",B131)),CONCATENATE(Overview!$V$10,";",Overview!$S$12),Overview!$V$10)),IF(ISNUMBER(FIND("FCC",B131)),IF(ISNUMBER(FIND("ISED",B131)),CONCATENATE(Overview!$S$11,";",Overview!$S$12),"IEEE Std 1528™"),Overview!$S$12))</f>
        <v/>
      </c>
      <c r="E131" s="3307">
        <f>IF(ISNUMBER(FIND("EN",B131)),IF(ISNUMBER(FIND("FCC",B131)),IF(ISNUMBER(FIND("ISED",B131)),CONCATENATE(Overview!$AB$10,";",Overview!$Y$11,";",Overview!$Y$12),CONCATENATE(Overview!$AB$10,";",Overview!$Y$11)),IF(ISNUMBER(FIND("ISED",B131)),CONCATENATE(Overview!$AB$10,";",Overview!$Y$12),Overview!$AB$10)),IF(ISNUMBER(FIND("FCC",B131)),IF(ISNUMBER(FIND("ISED",B131)),CONCATENATE(Overview!$Y$11,";",Overview!$Y$12),"IEEE Std 1528™"),Overview!$Y$12))</f>
        <v/>
      </c>
      <c r="F131" s="672"/>
      <c r="G131" s="2396"/>
      <c r="H131" s="3306"/>
      <c r="I131" s="3306"/>
      <c r="J131" s="2466" t="inlineStr">
        <is>
          <t>LTE</t>
        </is>
      </c>
      <c r="K131" s="2466" t="inlineStr">
        <is>
          <t>FDD1</t>
        </is>
      </c>
      <c r="L131" s="3306"/>
      <c r="M131" s="2466">
        <v>5</v>
      </c>
      <c r="N131" s="2467" t="inlineStr">
        <is>
          <t>QPSK</t>
        </is>
      </c>
      <c r="O131" s="2470"/>
      <c r="P131" s="2470"/>
      <c r="Q131" s="2468">
        <v>1</v>
      </c>
      <c r="R131" s="2469">
        <v>24</v>
      </c>
      <c r="S131" s="2468"/>
      <c r="T131" s="2466">
        <v>18025</v>
      </c>
      <c r="U131" s="2466">
        <v>1922.5</v>
      </c>
      <c r="V131" s="3306"/>
      <c r="W131" s="3306"/>
      <c r="X131" s="3306"/>
      <c r="Y131" s="3306"/>
      <c r="Z131" s="3306"/>
      <c r="AA131" s="3306"/>
      <c r="AB131" s="3306"/>
      <c r="AC131" s="3306"/>
      <c r="AD131" s="3306"/>
      <c r="AE131" s="3306"/>
      <c r="AF131" s="3306"/>
      <c r="AG131" s="807"/>
      <c r="AH131" s="374"/>
      <c r="AI131" s="3306"/>
      <c r="AJ131" s="3306"/>
      <c r="AK131" s="3306"/>
      <c r="AL131" s="3306"/>
      <c r="AM131" s="3306"/>
      <c r="AN131" s="3306"/>
      <c r="AO131" s="3306"/>
      <c r="AP131" s="3306"/>
      <c r="AQ131" s="3306"/>
      <c r="AR131" s="3306"/>
      <c r="AS131" s="3306"/>
      <c r="AT131" s="3306"/>
      <c r="AU131" s="3306"/>
      <c r="AV131" s="3306"/>
      <c r="AW131" s="3306"/>
      <c r="AX131" s="3306"/>
      <c r="AY131" s="3306"/>
      <c r="AZ131" s="3306"/>
      <c r="BA131" s="3306"/>
      <c r="BB131" s="3306"/>
      <c r="BC131" s="3306"/>
      <c r="BD131" s="3306"/>
      <c r="BE131" s="1565">
        <f>MyTimestamp(AH131)</f>
        <v/>
      </c>
      <c r="BF131" s="3315"/>
      <c r="BG131" s="3316">
        <f>MyTimestamp(AH131)</f>
        <v/>
      </c>
      <c r="BH131" s="3317"/>
      <c r="BI131" s="2471"/>
      <c r="BJ131" s="3306"/>
      <c r="BK131" s="3307"/>
      <c r="BL131" s="3306"/>
      <c r="BM131" s="3367"/>
      <c r="BN131" s="3307"/>
      <c r="BO131" s="3306"/>
      <c r="BP131" s="3306"/>
      <c r="BQ131" s="3306"/>
      <c r="BR131" s="1478"/>
      <c r="BS131" s="5724"/>
      <c r="BT131" s="5647"/>
      <c r="BU131" s="1584"/>
      <c r="BV131" s="38"/>
      <c r="BW131" s="7540"/>
      <c r="BX131" s="7564"/>
      <c r="BY131" s="3313"/>
      <c r="BZ131" s="2373"/>
      <c r="CA131" s="2374"/>
      <c r="CB131" s="2375"/>
      <c r="CC131" s="2376"/>
      <c r="CD131" s="2377"/>
      <c r="CE131" s="2376"/>
      <c r="CF131" s="2376"/>
      <c r="CG131" s="2376"/>
      <c r="CH131" s="2377"/>
      <c r="CI131" s="2377"/>
      <c r="CJ131" s="2377"/>
      <c r="CK131" s="2377"/>
      <c r="CL131" s="2376"/>
      <c r="CM131" s="2377"/>
      <c r="CN131" s="2376"/>
      <c r="CO131" s="2376"/>
      <c r="CP131" s="2376"/>
      <c r="CQ131" s="2377"/>
      <c r="CR131" s="2377"/>
      <c r="CS131" s="2377"/>
      <c r="CT131" s="2377"/>
      <c r="CU131" s="2376"/>
      <c r="CV131" s="2378"/>
      <c r="CW131" s="2376"/>
      <c r="CX131" s="2376"/>
      <c r="CY131" s="2376"/>
      <c r="CZ131" s="2377"/>
      <c r="DA131" s="2377"/>
      <c r="DB131" s="2377"/>
      <c r="DC131" s="2377"/>
    </row>
    <row r="132" customHeight="1" ht="12.75" x14ac:dyDescent="0.2">
      <c r="A132" s="1584"/>
      <c r="B132" s="2385"/>
      <c r="C132" s="3303"/>
      <c r="D132" s="3307">
        <f>IF(ISNUMBER(FIND("EN",B132)),IF(ISNUMBER(FIND("FCC",B132)),IF(ISNUMBER(FIND("ISED",B132)),CONCATENATE(Overview!$V$10,";",Overview!$S$11,";",Overview!$S$12),CONCATENATE(Overview!$V$10,";",Overview!$S$11)),IF(ISNUMBER(FIND("ISED",B132)),CONCATENATE(Overview!$V$10,";",Overview!$S$12),Overview!$V$10)),IF(ISNUMBER(FIND("FCC",B132)),IF(ISNUMBER(FIND("ISED",B132)),CONCATENATE(Overview!$S$11,";",Overview!$S$12),"IEEE Std 1528™"),Overview!$S$12))</f>
        <v/>
      </c>
      <c r="E132" s="3307">
        <f>IF(ISNUMBER(FIND("EN",B132)),IF(ISNUMBER(FIND("FCC",B132)),IF(ISNUMBER(FIND("ISED",B132)),CONCATENATE(Overview!$AB$10,";",Overview!$Y$11,";",Overview!$Y$12),CONCATENATE(Overview!$AB$10,";",Overview!$Y$11)),IF(ISNUMBER(FIND("ISED",B132)),CONCATENATE(Overview!$AB$10,";",Overview!$Y$12),Overview!$AB$10)),IF(ISNUMBER(FIND("FCC",B132)),IF(ISNUMBER(FIND("ISED",B132)),CONCATENATE(Overview!$Y$11,";",Overview!$Y$12),"IEEE Std 1528™"),Overview!$Y$12))</f>
        <v/>
      </c>
      <c r="F132" s="672"/>
      <c r="G132" s="2396"/>
      <c r="H132" s="3306"/>
      <c r="I132" s="3306"/>
      <c r="J132" s="2466" t="inlineStr">
        <is>
          <t>LTE</t>
        </is>
      </c>
      <c r="K132" s="2466" t="inlineStr">
        <is>
          <t>FDD1</t>
        </is>
      </c>
      <c r="L132" s="3306"/>
      <c r="M132" s="2466">
        <v>5</v>
      </c>
      <c r="N132" s="2467" t="inlineStr">
        <is>
          <t>QPSK</t>
        </is>
      </c>
      <c r="O132" s="2470"/>
      <c r="P132" s="2470"/>
      <c r="Q132" s="2468">
        <v>12</v>
      </c>
      <c r="R132" s="2469">
        <v>0</v>
      </c>
      <c r="S132" s="2468"/>
      <c r="T132" s="2466">
        <v>18025</v>
      </c>
      <c r="U132" s="2466">
        <v>1922.5</v>
      </c>
      <c r="V132" s="3306"/>
      <c r="W132" s="3306"/>
      <c r="X132" s="3306"/>
      <c r="Y132" s="3306"/>
      <c r="Z132" s="3306"/>
      <c r="AA132" s="3306"/>
      <c r="AB132" s="3306"/>
      <c r="AC132" s="3306"/>
      <c r="AD132" s="3306"/>
      <c r="AE132" s="3306"/>
      <c r="AF132" s="3306"/>
      <c r="AG132" s="807"/>
      <c r="AH132" s="374"/>
      <c r="AI132" s="3306"/>
      <c r="AJ132" s="3306"/>
      <c r="AK132" s="3306"/>
      <c r="AL132" s="3306"/>
      <c r="AM132" s="3306"/>
      <c r="AN132" s="3306"/>
      <c r="AO132" s="3306"/>
      <c r="AP132" s="3306"/>
      <c r="AQ132" s="3306"/>
      <c r="AR132" s="3306"/>
      <c r="AS132" s="3306"/>
      <c r="AT132" s="3306"/>
      <c r="AU132" s="3306"/>
      <c r="AV132" s="3306"/>
      <c r="AW132" s="3306"/>
      <c r="AX132" s="3306"/>
      <c r="AY132" s="3306"/>
      <c r="AZ132" s="3306"/>
      <c r="BA132" s="3306"/>
      <c r="BB132" s="3306"/>
      <c r="BC132" s="3306"/>
      <c r="BD132" s="3306"/>
      <c r="BE132" s="1565">
        <f>MyTimestamp(AH132)</f>
        <v/>
      </c>
      <c r="BF132" s="3315"/>
      <c r="BG132" s="3316">
        <f>MyTimestamp(AH132)</f>
        <v/>
      </c>
      <c r="BH132" s="3317"/>
      <c r="BI132" s="2471"/>
      <c r="BJ132" s="3306"/>
      <c r="BK132" s="3307"/>
      <c r="BL132" s="3306"/>
      <c r="BM132" s="3367"/>
      <c r="BN132" s="3307"/>
      <c r="BO132" s="3306"/>
      <c r="BP132" s="3306"/>
      <c r="BQ132" s="3306"/>
      <c r="BR132" s="1478"/>
      <c r="BS132" s="5724"/>
      <c r="BT132" s="5647"/>
      <c r="BU132" s="1584"/>
      <c r="BV132" s="38"/>
      <c r="BW132" s="7540"/>
      <c r="BX132" s="7564"/>
      <c r="BY132" s="3313"/>
      <c r="BZ132" s="2373"/>
      <c r="CA132" s="2374"/>
      <c r="CB132" s="2375"/>
      <c r="CC132" s="2376"/>
      <c r="CD132" s="2377"/>
      <c r="CE132" s="2376"/>
      <c r="CF132" s="2376"/>
      <c r="CG132" s="2376"/>
      <c r="CH132" s="2377"/>
      <c r="CI132" s="2377"/>
      <c r="CJ132" s="2377"/>
      <c r="CK132" s="2377"/>
      <c r="CL132" s="2376"/>
      <c r="CM132" s="2377"/>
      <c r="CN132" s="2376"/>
      <c r="CO132" s="2376"/>
      <c r="CP132" s="2376"/>
      <c r="CQ132" s="2377"/>
      <c r="CR132" s="2377"/>
      <c r="CS132" s="2377"/>
      <c r="CT132" s="2377"/>
      <c r="CU132" s="2376"/>
      <c r="CV132" s="2378"/>
      <c r="CW132" s="2376"/>
      <c r="CX132" s="2376"/>
      <c r="CY132" s="2376"/>
      <c r="CZ132" s="2377"/>
      <c r="DA132" s="2377"/>
      <c r="DB132" s="2377"/>
      <c r="DC132" s="2377"/>
    </row>
    <row r="133" customHeight="1" ht="12.75" x14ac:dyDescent="0.2">
      <c r="A133" s="1584"/>
      <c r="B133" s="2385"/>
      <c r="C133" s="3303"/>
      <c r="D133" s="3307">
        <f>IF(ISNUMBER(FIND("EN",B133)),IF(ISNUMBER(FIND("FCC",B133)),IF(ISNUMBER(FIND("ISED",B133)),CONCATENATE(Overview!$V$10,";",Overview!$S$11,";",Overview!$S$12),CONCATENATE(Overview!$V$10,";",Overview!$S$11)),IF(ISNUMBER(FIND("ISED",B133)),CONCATENATE(Overview!$V$10,";",Overview!$S$12),Overview!$V$10)),IF(ISNUMBER(FIND("FCC",B133)),IF(ISNUMBER(FIND("ISED",B133)),CONCATENATE(Overview!$S$11,";",Overview!$S$12),"IEEE Std 1528™"),Overview!$S$12))</f>
        <v/>
      </c>
      <c r="E133" s="3307">
        <f>IF(ISNUMBER(FIND("EN",B133)),IF(ISNUMBER(FIND("FCC",B133)),IF(ISNUMBER(FIND("ISED",B133)),CONCATENATE(Overview!$AB$10,";",Overview!$Y$11,";",Overview!$Y$12),CONCATENATE(Overview!$AB$10,";",Overview!$Y$11)),IF(ISNUMBER(FIND("ISED",B133)),CONCATENATE(Overview!$AB$10,";",Overview!$Y$12),Overview!$AB$10)),IF(ISNUMBER(FIND("FCC",B133)),IF(ISNUMBER(FIND("ISED",B133)),CONCATENATE(Overview!$Y$11,";",Overview!$Y$12),"IEEE Std 1528™"),Overview!$Y$12))</f>
        <v/>
      </c>
      <c r="F133" s="672"/>
      <c r="G133" s="2396"/>
      <c r="H133" s="3306"/>
      <c r="I133" s="3306"/>
      <c r="J133" s="2466" t="inlineStr">
        <is>
          <t>LTE</t>
        </is>
      </c>
      <c r="K133" s="2466" t="inlineStr">
        <is>
          <t>FDD1</t>
        </is>
      </c>
      <c r="L133" s="3306"/>
      <c r="M133" s="2466">
        <v>5</v>
      </c>
      <c r="N133" s="2467" t="inlineStr">
        <is>
          <t>QPSK</t>
        </is>
      </c>
      <c r="O133" s="2470"/>
      <c r="P133" s="2470"/>
      <c r="Q133" s="2468">
        <v>12</v>
      </c>
      <c r="R133" s="2469">
        <v>6</v>
      </c>
      <c r="S133" s="2468"/>
      <c r="T133" s="2466">
        <v>18025</v>
      </c>
      <c r="U133" s="2466">
        <v>1922.5</v>
      </c>
      <c r="V133" s="3306"/>
      <c r="W133" s="3306"/>
      <c r="X133" s="3306"/>
      <c r="Y133" s="3306"/>
      <c r="Z133" s="3306"/>
      <c r="AA133" s="3306"/>
      <c r="AB133" s="3306"/>
      <c r="AC133" s="3306"/>
      <c r="AD133" s="3306"/>
      <c r="AE133" s="3306"/>
      <c r="AF133" s="3306"/>
      <c r="AG133" s="807"/>
      <c r="AH133" s="374"/>
      <c r="AI133" s="3306"/>
      <c r="AJ133" s="3306"/>
      <c r="AK133" s="3306"/>
      <c r="AL133" s="3306"/>
      <c r="AM133" s="3306"/>
      <c r="AN133" s="3306"/>
      <c r="AO133" s="3306"/>
      <c r="AP133" s="3306"/>
      <c r="AQ133" s="3306"/>
      <c r="AR133" s="3306"/>
      <c r="AS133" s="3306"/>
      <c r="AT133" s="3306"/>
      <c r="AU133" s="3306"/>
      <c r="AV133" s="3306"/>
      <c r="AW133" s="3306"/>
      <c r="AX133" s="3306"/>
      <c r="AY133" s="3306"/>
      <c r="AZ133" s="3306"/>
      <c r="BA133" s="3306"/>
      <c r="BB133" s="3306"/>
      <c r="BC133" s="3306"/>
      <c r="BD133" s="3306"/>
      <c r="BE133" s="1565">
        <f>MyTimestamp(AH133)</f>
        <v/>
      </c>
      <c r="BF133" s="3315"/>
      <c r="BG133" s="3316">
        <f>MyTimestamp(AH133)</f>
        <v/>
      </c>
      <c r="BH133" s="3317"/>
      <c r="BI133" s="2471"/>
      <c r="BJ133" s="3306"/>
      <c r="BK133" s="3307"/>
      <c r="BL133" s="3306"/>
      <c r="BM133" s="3367"/>
      <c r="BN133" s="3307"/>
      <c r="BO133" s="3306"/>
      <c r="BP133" s="3306"/>
      <c r="BQ133" s="3306"/>
      <c r="BR133" s="1478"/>
      <c r="BS133" s="5724"/>
      <c r="BT133" s="5647"/>
      <c r="BU133" s="1584"/>
      <c r="BV133" s="38"/>
      <c r="BW133" s="7540"/>
      <c r="BX133" s="7564"/>
      <c r="BY133" s="3313"/>
      <c r="BZ133" s="2373"/>
      <c r="CA133" s="2374"/>
      <c r="CB133" s="2375"/>
      <c r="CC133" s="2376"/>
      <c r="CD133" s="2377"/>
      <c r="CE133" s="2376"/>
      <c r="CF133" s="2376"/>
      <c r="CG133" s="2376"/>
      <c r="CH133" s="2377"/>
      <c r="CI133" s="2377"/>
      <c r="CJ133" s="2377"/>
      <c r="CK133" s="2377"/>
      <c r="CL133" s="2376"/>
      <c r="CM133" s="2377"/>
      <c r="CN133" s="2376"/>
      <c r="CO133" s="2376"/>
      <c r="CP133" s="2376"/>
      <c r="CQ133" s="2377"/>
      <c r="CR133" s="2377"/>
      <c r="CS133" s="2377"/>
      <c r="CT133" s="2377"/>
      <c r="CU133" s="2376"/>
      <c r="CV133" s="2378"/>
      <c r="CW133" s="2376"/>
      <c r="CX133" s="2376"/>
      <c r="CY133" s="2376"/>
      <c r="CZ133" s="2377"/>
      <c r="DA133" s="2377"/>
      <c r="DB133" s="2377"/>
      <c r="DC133" s="2377"/>
    </row>
    <row r="134" customHeight="1" ht="12.75" x14ac:dyDescent="0.2">
      <c r="A134" s="1584"/>
      <c r="B134" s="2385"/>
      <c r="C134" s="3303"/>
      <c r="D134" s="3307">
        <f>IF(ISNUMBER(FIND("EN",B134)),IF(ISNUMBER(FIND("FCC",B134)),IF(ISNUMBER(FIND("ISED",B134)),CONCATENATE(Overview!$V$10,";",Overview!$S$11,";",Overview!$S$12),CONCATENATE(Overview!$V$10,";",Overview!$S$11)),IF(ISNUMBER(FIND("ISED",B134)),CONCATENATE(Overview!$V$10,";",Overview!$S$12),Overview!$V$10)),IF(ISNUMBER(FIND("FCC",B134)),IF(ISNUMBER(FIND("ISED",B134)),CONCATENATE(Overview!$S$11,";",Overview!$S$12),"IEEE Std 1528™"),Overview!$S$12))</f>
        <v/>
      </c>
      <c r="E134" s="3307">
        <f>IF(ISNUMBER(FIND("EN",B134)),IF(ISNUMBER(FIND("FCC",B134)),IF(ISNUMBER(FIND("ISED",B134)),CONCATENATE(Overview!$AB$10,";",Overview!$Y$11,";",Overview!$Y$12),CONCATENATE(Overview!$AB$10,";",Overview!$Y$11)),IF(ISNUMBER(FIND("ISED",B134)),CONCATENATE(Overview!$AB$10,";",Overview!$Y$12),Overview!$AB$10)),IF(ISNUMBER(FIND("FCC",B134)),IF(ISNUMBER(FIND("ISED",B134)),CONCATENATE(Overview!$Y$11,";",Overview!$Y$12),"IEEE Std 1528™"),Overview!$Y$12))</f>
        <v/>
      </c>
      <c r="F134" s="672"/>
      <c r="G134" s="2396"/>
      <c r="H134" s="3306"/>
      <c r="I134" s="3306"/>
      <c r="J134" s="2466" t="inlineStr">
        <is>
          <t>LTE</t>
        </is>
      </c>
      <c r="K134" s="2466" t="inlineStr">
        <is>
          <t>FDD1</t>
        </is>
      </c>
      <c r="L134" s="3306"/>
      <c r="M134" s="2466">
        <v>5</v>
      </c>
      <c r="N134" s="2467" t="inlineStr">
        <is>
          <t>QPSK</t>
        </is>
      </c>
      <c r="O134" s="2470"/>
      <c r="P134" s="2470"/>
      <c r="Q134" s="2468">
        <v>12</v>
      </c>
      <c r="R134" s="2469">
        <v>11</v>
      </c>
      <c r="S134" s="2468"/>
      <c r="T134" s="2466">
        <v>18025</v>
      </c>
      <c r="U134" s="2466">
        <v>1922.5</v>
      </c>
      <c r="V134" s="3306"/>
      <c r="W134" s="3306"/>
      <c r="X134" s="3306"/>
      <c r="Y134" s="3306"/>
      <c r="Z134" s="3306"/>
      <c r="AA134" s="3306"/>
      <c r="AB134" s="3306"/>
      <c r="AC134" s="3306"/>
      <c r="AD134" s="3306"/>
      <c r="AE134" s="3306"/>
      <c r="AF134" s="3306"/>
      <c r="AG134" s="807"/>
      <c r="AH134" s="374"/>
      <c r="AI134" s="3306"/>
      <c r="AJ134" s="3306"/>
      <c r="AK134" s="3306"/>
      <c r="AL134" s="3306"/>
      <c r="AM134" s="3306"/>
      <c r="AN134" s="3306"/>
      <c r="AO134" s="3306"/>
      <c r="AP134" s="3306"/>
      <c r="AQ134" s="3306"/>
      <c r="AR134" s="3306"/>
      <c r="AS134" s="3306"/>
      <c r="AT134" s="3306"/>
      <c r="AU134" s="3306"/>
      <c r="AV134" s="3306"/>
      <c r="AW134" s="3306"/>
      <c r="AX134" s="3306"/>
      <c r="AY134" s="3306"/>
      <c r="AZ134" s="3306"/>
      <c r="BA134" s="3306"/>
      <c r="BB134" s="3306"/>
      <c r="BC134" s="3306"/>
      <c r="BD134" s="3306"/>
      <c r="BE134" s="1565">
        <f>MyTimestamp(AH134)</f>
        <v/>
      </c>
      <c r="BF134" s="3315"/>
      <c r="BG134" s="3316">
        <f>MyTimestamp(AH134)</f>
        <v/>
      </c>
      <c r="BH134" s="3317"/>
      <c r="BI134" s="2471"/>
      <c r="BJ134" s="3306"/>
      <c r="BK134" s="3307"/>
      <c r="BL134" s="3306"/>
      <c r="BM134" s="3367"/>
      <c r="BN134" s="3307"/>
      <c r="BO134" s="3306"/>
      <c r="BP134" s="3306"/>
      <c r="BQ134" s="3306"/>
      <c r="BR134" s="1478"/>
      <c r="BS134" s="5724"/>
      <c r="BT134" s="5647"/>
      <c r="BU134" s="1584"/>
      <c r="BV134" s="38"/>
      <c r="BW134" s="7540"/>
      <c r="BX134" s="7564"/>
      <c r="BY134" s="3313"/>
      <c r="BZ134" s="2373"/>
      <c r="CA134" s="2374"/>
      <c r="CB134" s="2375"/>
      <c r="CC134" s="2376"/>
      <c r="CD134" s="2377"/>
      <c r="CE134" s="2376"/>
      <c r="CF134" s="2376"/>
      <c r="CG134" s="2376"/>
      <c r="CH134" s="2377"/>
      <c r="CI134" s="2377"/>
      <c r="CJ134" s="2377"/>
      <c r="CK134" s="2377"/>
      <c r="CL134" s="2376"/>
      <c r="CM134" s="2377"/>
      <c r="CN134" s="2376"/>
      <c r="CO134" s="2376"/>
      <c r="CP134" s="2376"/>
      <c r="CQ134" s="2377"/>
      <c r="CR134" s="2377"/>
      <c r="CS134" s="2377"/>
      <c r="CT134" s="2377"/>
      <c r="CU134" s="2376"/>
      <c r="CV134" s="2378"/>
      <c r="CW134" s="2376"/>
      <c r="CX134" s="2376"/>
      <c r="CY134" s="2376"/>
      <c r="CZ134" s="2377"/>
      <c r="DA134" s="2377"/>
      <c r="DB134" s="2377"/>
      <c r="DC134" s="2377"/>
    </row>
    <row r="135" customHeight="1" ht="12.75" x14ac:dyDescent="0.2">
      <c r="A135" s="1584"/>
      <c r="B135" s="2385"/>
      <c r="C135" s="3303"/>
      <c r="D135" s="3307">
        <f>IF(ISNUMBER(FIND("EN",B135)),IF(ISNUMBER(FIND("FCC",B135)),IF(ISNUMBER(FIND("ISED",B135)),CONCATENATE(Overview!$V$10,";",Overview!$S$11,";",Overview!$S$12),CONCATENATE(Overview!$V$10,";",Overview!$S$11)),IF(ISNUMBER(FIND("ISED",B135)),CONCATENATE(Overview!$V$10,";",Overview!$S$12),Overview!$V$10)),IF(ISNUMBER(FIND("FCC",B135)),IF(ISNUMBER(FIND("ISED",B135)),CONCATENATE(Overview!$S$11,";",Overview!$S$12),"IEEE Std 1528™"),Overview!$S$12))</f>
        <v/>
      </c>
      <c r="E135" s="3307">
        <f>IF(ISNUMBER(FIND("EN",B135)),IF(ISNUMBER(FIND("FCC",B135)),IF(ISNUMBER(FIND("ISED",B135)),CONCATENATE(Overview!$AB$10,";",Overview!$Y$11,";",Overview!$Y$12),CONCATENATE(Overview!$AB$10,";",Overview!$Y$11)),IF(ISNUMBER(FIND("ISED",B135)),CONCATENATE(Overview!$AB$10,";",Overview!$Y$12),Overview!$AB$10)),IF(ISNUMBER(FIND("FCC",B135)),IF(ISNUMBER(FIND("ISED",B135)),CONCATENATE(Overview!$Y$11,";",Overview!$Y$12),"IEEE Std 1528™"),Overview!$Y$12))</f>
        <v/>
      </c>
      <c r="F135" s="672"/>
      <c r="G135" s="2396"/>
      <c r="H135" s="3306"/>
      <c r="I135" s="3306"/>
      <c r="J135" s="2466" t="inlineStr">
        <is>
          <t>LTE</t>
        </is>
      </c>
      <c r="K135" s="2466" t="inlineStr">
        <is>
          <t>FDD1</t>
        </is>
      </c>
      <c r="L135" s="3306"/>
      <c r="M135" s="2466">
        <v>5</v>
      </c>
      <c r="N135" s="2467" t="inlineStr">
        <is>
          <t>QPSK</t>
        </is>
      </c>
      <c r="O135" s="2470"/>
      <c r="P135" s="2470"/>
      <c r="Q135" s="2468">
        <v>25</v>
      </c>
      <c r="R135" s="2469">
        <v>0</v>
      </c>
      <c r="S135" s="2468"/>
      <c r="T135" s="2466">
        <v>18025</v>
      </c>
      <c r="U135" s="2466">
        <v>1922.5</v>
      </c>
      <c r="V135" s="3306"/>
      <c r="W135" s="3306"/>
      <c r="X135" s="3306"/>
      <c r="Y135" s="3306"/>
      <c r="Z135" s="3306"/>
      <c r="AA135" s="3306"/>
      <c r="AB135" s="3306"/>
      <c r="AC135" s="3306"/>
      <c r="AD135" s="3306"/>
      <c r="AE135" s="3306"/>
      <c r="AF135" s="3306"/>
      <c r="AG135" s="807"/>
      <c r="AH135" s="374"/>
      <c r="AI135" s="3306"/>
      <c r="AJ135" s="3306"/>
      <c r="AK135" s="3306"/>
      <c r="AL135" s="3306"/>
      <c r="AM135" s="3306"/>
      <c r="AN135" s="3306"/>
      <c r="AO135" s="3306"/>
      <c r="AP135" s="3306"/>
      <c r="AQ135" s="3306"/>
      <c r="AR135" s="3306"/>
      <c r="AS135" s="3306"/>
      <c r="AT135" s="3306"/>
      <c r="AU135" s="3306"/>
      <c r="AV135" s="3306"/>
      <c r="AW135" s="3306"/>
      <c r="AX135" s="3306"/>
      <c r="AY135" s="3306"/>
      <c r="AZ135" s="3306"/>
      <c r="BA135" s="3306"/>
      <c r="BB135" s="3306"/>
      <c r="BC135" s="3306"/>
      <c r="BD135" s="3306"/>
      <c r="BE135" s="1565">
        <f>MyTimestamp(AH135)</f>
        <v/>
      </c>
      <c r="BF135" s="3315"/>
      <c r="BG135" s="3316">
        <f>MyTimestamp(AH135)</f>
        <v/>
      </c>
      <c r="BH135" s="3317"/>
      <c r="BI135" s="2471"/>
      <c r="BJ135" s="3306"/>
      <c r="BK135" s="3307"/>
      <c r="BL135" s="3306"/>
      <c r="BM135" s="3367"/>
      <c r="BN135" s="3307"/>
      <c r="BO135" s="3306"/>
      <c r="BP135" s="3306"/>
      <c r="BQ135" s="3306"/>
      <c r="BR135" s="1478"/>
      <c r="BS135" s="5724"/>
      <c r="BT135" s="5647"/>
      <c r="BU135" s="1584"/>
      <c r="BV135" s="38"/>
      <c r="BW135" s="7540"/>
      <c r="BX135" s="7564"/>
      <c r="BY135" s="3313"/>
      <c r="BZ135" s="2373"/>
      <c r="CA135" s="2374"/>
      <c r="CB135" s="2375"/>
      <c r="CC135" s="2376"/>
      <c r="CD135" s="2377"/>
      <c r="CE135" s="2376"/>
      <c r="CF135" s="2376"/>
      <c r="CG135" s="2376"/>
      <c r="CH135" s="2377"/>
      <c r="CI135" s="2377"/>
      <c r="CJ135" s="2377"/>
      <c r="CK135" s="2377"/>
      <c r="CL135" s="2376"/>
      <c r="CM135" s="2377"/>
      <c r="CN135" s="2376"/>
      <c r="CO135" s="2376"/>
      <c r="CP135" s="2376"/>
      <c r="CQ135" s="2377"/>
      <c r="CR135" s="2377"/>
      <c r="CS135" s="2377"/>
      <c r="CT135" s="2377"/>
      <c r="CU135" s="2376"/>
      <c r="CV135" s="2378"/>
      <c r="CW135" s="2376"/>
      <c r="CX135" s="2376"/>
      <c r="CY135" s="2376"/>
      <c r="CZ135" s="2377"/>
      <c r="DA135" s="2377"/>
      <c r="DB135" s="2377"/>
      <c r="DC135" s="2377"/>
    </row>
    <row r="136" customHeight="1" ht="12.75" x14ac:dyDescent="0.2">
      <c r="A136" s="1584"/>
      <c r="B136" s="2385"/>
      <c r="C136" s="3303"/>
      <c r="D136" s="3307">
        <f>IF(ISNUMBER(FIND("EN",B136)),IF(ISNUMBER(FIND("FCC",B136)),IF(ISNUMBER(FIND("ISED",B136)),CONCATENATE(Overview!$V$10,";",Overview!$S$11,";",Overview!$S$12),CONCATENATE(Overview!$V$10,";",Overview!$S$11)),IF(ISNUMBER(FIND("ISED",B136)),CONCATENATE(Overview!$V$10,";",Overview!$S$12),Overview!$V$10)),IF(ISNUMBER(FIND("FCC",B136)),IF(ISNUMBER(FIND("ISED",B136)),CONCATENATE(Overview!$S$11,";",Overview!$S$12),"IEEE Std 1528™"),Overview!$S$12))</f>
        <v/>
      </c>
      <c r="E136" s="3307">
        <f>IF(ISNUMBER(FIND("EN",B136)),IF(ISNUMBER(FIND("FCC",B136)),IF(ISNUMBER(FIND("ISED",B136)),CONCATENATE(Overview!$AB$10,";",Overview!$Y$11,";",Overview!$Y$12),CONCATENATE(Overview!$AB$10,";",Overview!$Y$11)),IF(ISNUMBER(FIND("ISED",B136)),CONCATENATE(Overview!$AB$10,";",Overview!$Y$12),Overview!$AB$10)),IF(ISNUMBER(FIND("FCC",B136)),IF(ISNUMBER(FIND("ISED",B136)),CONCATENATE(Overview!$Y$11,";",Overview!$Y$12),"IEEE Std 1528™"),Overview!$Y$12))</f>
        <v/>
      </c>
      <c r="F136" s="672"/>
      <c r="G136" s="2396"/>
      <c r="H136" s="3306"/>
      <c r="I136" s="3306"/>
      <c r="J136" s="2466" t="inlineStr">
        <is>
          <t>LTE</t>
        </is>
      </c>
      <c r="K136" s="2466" t="inlineStr">
        <is>
          <t>FDD1</t>
        </is>
      </c>
      <c r="L136" s="3306"/>
      <c r="M136" s="2466">
        <v>5</v>
      </c>
      <c r="N136" s="2467" t="inlineStr">
        <is>
          <t>16QAM</t>
        </is>
      </c>
      <c r="O136" s="2470"/>
      <c r="P136" s="2470"/>
      <c r="Q136" s="2468">
        <v>1</v>
      </c>
      <c r="R136" s="2469">
        <v>0</v>
      </c>
      <c r="S136" s="2468"/>
      <c r="T136" s="2466">
        <v>18025</v>
      </c>
      <c r="U136" s="2466">
        <v>1922.5</v>
      </c>
      <c r="V136" s="3306"/>
      <c r="W136" s="3306"/>
      <c r="X136" s="3306"/>
      <c r="Y136" s="3306"/>
      <c r="Z136" s="3306"/>
      <c r="AA136" s="3306"/>
      <c r="AB136" s="3306"/>
      <c r="AC136" s="3306"/>
      <c r="AD136" s="3306"/>
      <c r="AE136" s="3306"/>
      <c r="AF136" s="3306"/>
      <c r="AG136" s="807"/>
      <c r="AH136" s="374"/>
      <c r="AI136" s="3306"/>
      <c r="AJ136" s="3306"/>
      <c r="AK136" s="3306"/>
      <c r="AL136" s="3306"/>
      <c r="AM136" s="3306"/>
      <c r="AN136" s="3306"/>
      <c r="AO136" s="3306"/>
      <c r="AP136" s="3306"/>
      <c r="AQ136" s="3306"/>
      <c r="AR136" s="3306"/>
      <c r="AS136" s="3306"/>
      <c r="AT136" s="3306"/>
      <c r="AU136" s="3306"/>
      <c r="AV136" s="3306"/>
      <c r="AW136" s="3306"/>
      <c r="AX136" s="3306"/>
      <c r="AY136" s="3306"/>
      <c r="AZ136" s="3306"/>
      <c r="BA136" s="3306"/>
      <c r="BB136" s="3306"/>
      <c r="BC136" s="3306"/>
      <c r="BD136" s="3306"/>
      <c r="BE136" s="1565">
        <f>MyTimestamp(AH136)</f>
        <v/>
      </c>
      <c r="BF136" s="3315"/>
      <c r="BG136" s="3316">
        <f>MyTimestamp(AH136)</f>
        <v/>
      </c>
      <c r="BH136" s="3317"/>
      <c r="BI136" s="2471"/>
      <c r="BJ136" s="3306"/>
      <c r="BK136" s="3307"/>
      <c r="BL136" s="3306"/>
      <c r="BM136" s="3367"/>
      <c r="BN136" s="3307"/>
      <c r="BO136" s="3306"/>
      <c r="BP136" s="3306"/>
      <c r="BQ136" s="3306"/>
      <c r="BR136" s="1478"/>
      <c r="BS136" s="5724"/>
      <c r="BT136" s="5647"/>
      <c r="BU136" s="1584"/>
      <c r="BV136" s="38"/>
      <c r="BW136" s="7540"/>
      <c r="BX136" s="7564"/>
      <c r="BY136" s="3313"/>
      <c r="BZ136" s="2373"/>
      <c r="CA136" s="2374"/>
      <c r="CB136" s="2375"/>
      <c r="CC136" s="2376"/>
      <c r="CD136" s="2377"/>
      <c r="CE136" s="2376"/>
      <c r="CF136" s="2376"/>
      <c r="CG136" s="2376"/>
      <c r="CH136" s="2377"/>
      <c r="CI136" s="2377"/>
      <c r="CJ136" s="2377"/>
      <c r="CK136" s="2377"/>
      <c r="CL136" s="2376"/>
      <c r="CM136" s="2377"/>
      <c r="CN136" s="2376"/>
      <c r="CO136" s="2376"/>
      <c r="CP136" s="2376"/>
      <c r="CQ136" s="2377"/>
      <c r="CR136" s="2377"/>
      <c r="CS136" s="2377"/>
      <c r="CT136" s="2377"/>
      <c r="CU136" s="2376"/>
      <c r="CV136" s="2378"/>
      <c r="CW136" s="2376"/>
      <c r="CX136" s="2376"/>
      <c r="CY136" s="2376"/>
      <c r="CZ136" s="2377"/>
      <c r="DA136" s="2377"/>
      <c r="DB136" s="2377"/>
      <c r="DC136" s="2377"/>
    </row>
    <row r="137" customHeight="1" ht="12.75" x14ac:dyDescent="0.2">
      <c r="A137" s="1584"/>
      <c r="B137" s="2385"/>
      <c r="C137" s="3303"/>
      <c r="D137" s="3307">
        <f>IF(ISNUMBER(FIND("EN",B137)),IF(ISNUMBER(FIND("FCC",B137)),IF(ISNUMBER(FIND("ISED",B137)),CONCATENATE(Overview!$V$10,";",Overview!$S$11,";",Overview!$S$12),CONCATENATE(Overview!$V$10,";",Overview!$S$11)),IF(ISNUMBER(FIND("ISED",B137)),CONCATENATE(Overview!$V$10,";",Overview!$S$12),Overview!$V$10)),IF(ISNUMBER(FIND("FCC",B137)),IF(ISNUMBER(FIND("ISED",B137)),CONCATENATE(Overview!$S$11,";",Overview!$S$12),"IEEE Std 1528™"),Overview!$S$12))</f>
        <v/>
      </c>
      <c r="E137" s="3307">
        <f>IF(ISNUMBER(FIND("EN",B137)),IF(ISNUMBER(FIND("FCC",B137)),IF(ISNUMBER(FIND("ISED",B137)),CONCATENATE(Overview!$AB$10,";",Overview!$Y$11,";",Overview!$Y$12),CONCATENATE(Overview!$AB$10,";",Overview!$Y$11)),IF(ISNUMBER(FIND("ISED",B137)),CONCATENATE(Overview!$AB$10,";",Overview!$Y$12),Overview!$AB$10)),IF(ISNUMBER(FIND("FCC",B137)),IF(ISNUMBER(FIND("ISED",B137)),CONCATENATE(Overview!$Y$11,";",Overview!$Y$12),"IEEE Std 1528™"),Overview!$Y$12))</f>
        <v/>
      </c>
      <c r="F137" s="672"/>
      <c r="G137" s="2396"/>
      <c r="H137" s="3306"/>
      <c r="I137" s="3306"/>
      <c r="J137" s="2466" t="inlineStr">
        <is>
          <t>LTE</t>
        </is>
      </c>
      <c r="K137" s="2466" t="inlineStr">
        <is>
          <t>FDD1</t>
        </is>
      </c>
      <c r="L137" s="3306"/>
      <c r="M137" s="2466">
        <v>5</v>
      </c>
      <c r="N137" s="2467" t="inlineStr">
        <is>
          <t>16QAM</t>
        </is>
      </c>
      <c r="O137" s="2470"/>
      <c r="P137" s="2470"/>
      <c r="Q137" s="2468">
        <v>1</v>
      </c>
      <c r="R137" s="2469">
        <v>12</v>
      </c>
      <c r="S137" s="2468"/>
      <c r="T137" s="2466">
        <v>18025</v>
      </c>
      <c r="U137" s="2466">
        <v>1922.5</v>
      </c>
      <c r="V137" s="3306"/>
      <c r="W137" s="3306"/>
      <c r="X137" s="3306"/>
      <c r="Y137" s="3306"/>
      <c r="Z137" s="3306"/>
      <c r="AA137" s="3306"/>
      <c r="AB137" s="3306"/>
      <c r="AC137" s="3306"/>
      <c r="AD137" s="3306"/>
      <c r="AE137" s="3306"/>
      <c r="AF137" s="3306"/>
      <c r="AG137" s="807"/>
      <c r="AH137" s="374"/>
      <c r="AI137" s="3306"/>
      <c r="AJ137" s="3306"/>
      <c r="AK137" s="3306"/>
      <c r="AL137" s="3306"/>
      <c r="AM137" s="3306"/>
      <c r="AN137" s="3306"/>
      <c r="AO137" s="3306"/>
      <c r="AP137" s="3306"/>
      <c r="AQ137" s="3306"/>
      <c r="AR137" s="3306"/>
      <c r="AS137" s="3306"/>
      <c r="AT137" s="3306"/>
      <c r="AU137" s="3306"/>
      <c r="AV137" s="3306"/>
      <c r="AW137" s="3306"/>
      <c r="AX137" s="3306"/>
      <c r="AY137" s="3306"/>
      <c r="AZ137" s="3306"/>
      <c r="BA137" s="3306"/>
      <c r="BB137" s="3306"/>
      <c r="BC137" s="3306"/>
      <c r="BD137" s="3306"/>
      <c r="BE137" s="1565">
        <f>MyTimestamp(AH137)</f>
        <v/>
      </c>
      <c r="BF137" s="3315"/>
      <c r="BG137" s="3316">
        <f>MyTimestamp(AH137)</f>
        <v/>
      </c>
      <c r="BH137" s="3317"/>
      <c r="BI137" s="2471"/>
      <c r="BJ137" s="3306"/>
      <c r="BK137" s="3307"/>
      <c r="BL137" s="3306"/>
      <c r="BM137" s="3367"/>
      <c r="BN137" s="3307"/>
      <c r="BO137" s="3306"/>
      <c r="BP137" s="3306"/>
      <c r="BQ137" s="3306"/>
      <c r="BR137" s="1478"/>
      <c r="BS137" s="5724"/>
      <c r="BT137" s="5647"/>
      <c r="BU137" s="1584"/>
      <c r="BV137" s="38"/>
      <c r="BW137" s="7540"/>
      <c r="BX137" s="7564"/>
      <c r="BY137" s="3313"/>
      <c r="BZ137" s="2373"/>
      <c r="CA137" s="2374"/>
      <c r="CB137" s="2375"/>
      <c r="CC137" s="2376"/>
      <c r="CD137" s="2377"/>
      <c r="CE137" s="2376"/>
      <c r="CF137" s="2376"/>
      <c r="CG137" s="2376"/>
      <c r="CH137" s="2377"/>
      <c r="CI137" s="2377"/>
      <c r="CJ137" s="2377"/>
      <c r="CK137" s="2377"/>
      <c r="CL137" s="2376"/>
      <c r="CM137" s="2377"/>
      <c r="CN137" s="2376"/>
      <c r="CO137" s="2376"/>
      <c r="CP137" s="2376"/>
      <c r="CQ137" s="2377"/>
      <c r="CR137" s="2377"/>
      <c r="CS137" s="2377"/>
      <c r="CT137" s="2377"/>
      <c r="CU137" s="2376"/>
      <c r="CV137" s="2378"/>
      <c r="CW137" s="2376"/>
      <c r="CX137" s="2376"/>
      <c r="CY137" s="2376"/>
      <c r="CZ137" s="2377"/>
      <c r="DA137" s="2377"/>
      <c r="DB137" s="2377"/>
      <c r="DC137" s="2377"/>
    </row>
    <row r="138" customHeight="1" ht="12.75" x14ac:dyDescent="0.2">
      <c r="A138" s="1584"/>
      <c r="B138" s="2385"/>
      <c r="C138" s="3303"/>
      <c r="D138" s="3307">
        <f>IF(ISNUMBER(FIND("EN",B138)),IF(ISNUMBER(FIND("FCC",B138)),IF(ISNUMBER(FIND("ISED",B138)),CONCATENATE(Overview!$V$10,";",Overview!$S$11,";",Overview!$S$12),CONCATENATE(Overview!$V$10,";",Overview!$S$11)),IF(ISNUMBER(FIND("ISED",B138)),CONCATENATE(Overview!$V$10,";",Overview!$S$12),Overview!$V$10)),IF(ISNUMBER(FIND("FCC",B138)),IF(ISNUMBER(FIND("ISED",B138)),CONCATENATE(Overview!$S$11,";",Overview!$S$12),"IEEE Std 1528™"),Overview!$S$12))</f>
        <v/>
      </c>
      <c r="E138" s="3307">
        <f>IF(ISNUMBER(FIND("EN",B138)),IF(ISNUMBER(FIND("FCC",B138)),IF(ISNUMBER(FIND("ISED",B138)),CONCATENATE(Overview!$AB$10,";",Overview!$Y$11,";",Overview!$Y$12),CONCATENATE(Overview!$AB$10,";",Overview!$Y$11)),IF(ISNUMBER(FIND("ISED",B138)),CONCATENATE(Overview!$AB$10,";",Overview!$Y$12),Overview!$AB$10)),IF(ISNUMBER(FIND("FCC",B138)),IF(ISNUMBER(FIND("ISED",B138)),CONCATENATE(Overview!$Y$11,";",Overview!$Y$12),"IEEE Std 1528™"),Overview!$Y$12))</f>
        <v/>
      </c>
      <c r="F138" s="672"/>
      <c r="G138" s="2396"/>
      <c r="H138" s="3306"/>
      <c r="I138" s="3306"/>
      <c r="J138" s="2466" t="inlineStr">
        <is>
          <t>LTE</t>
        </is>
      </c>
      <c r="K138" s="2466" t="inlineStr">
        <is>
          <t>FDD1</t>
        </is>
      </c>
      <c r="L138" s="3306"/>
      <c r="M138" s="2466">
        <v>5</v>
      </c>
      <c r="N138" s="2467" t="inlineStr">
        <is>
          <t>16QAM</t>
        </is>
      </c>
      <c r="O138" s="2470"/>
      <c r="P138" s="2470"/>
      <c r="Q138" s="2468">
        <v>1</v>
      </c>
      <c r="R138" s="2469">
        <v>24</v>
      </c>
      <c r="S138" s="2468"/>
      <c r="T138" s="2466">
        <v>18025</v>
      </c>
      <c r="U138" s="2466">
        <v>1922.5</v>
      </c>
      <c r="V138" s="3306"/>
      <c r="W138" s="3306"/>
      <c r="X138" s="3306"/>
      <c r="Y138" s="3306"/>
      <c r="Z138" s="3306"/>
      <c r="AA138" s="3306"/>
      <c r="AB138" s="3306"/>
      <c r="AC138" s="3306"/>
      <c r="AD138" s="3306"/>
      <c r="AE138" s="3306"/>
      <c r="AF138" s="3306"/>
      <c r="AG138" s="807"/>
      <c r="AH138" s="374"/>
      <c r="AI138" s="3306"/>
      <c r="AJ138" s="3306"/>
      <c r="AK138" s="3306"/>
      <c r="AL138" s="3306"/>
      <c r="AM138" s="3306"/>
      <c r="AN138" s="3306"/>
      <c r="AO138" s="3306"/>
      <c r="AP138" s="3306"/>
      <c r="AQ138" s="3306"/>
      <c r="AR138" s="3306"/>
      <c r="AS138" s="3306"/>
      <c r="AT138" s="3306"/>
      <c r="AU138" s="3306"/>
      <c r="AV138" s="3306"/>
      <c r="AW138" s="3306"/>
      <c r="AX138" s="3306"/>
      <c r="AY138" s="3306"/>
      <c r="AZ138" s="3306"/>
      <c r="BA138" s="3306"/>
      <c r="BB138" s="3306"/>
      <c r="BC138" s="3306"/>
      <c r="BD138" s="3306"/>
      <c r="BE138" s="1565">
        <f>MyTimestamp(AH138)</f>
        <v/>
      </c>
      <c r="BF138" s="3315"/>
      <c r="BG138" s="3316">
        <f>MyTimestamp(AH138)</f>
        <v/>
      </c>
      <c r="BH138" s="3317"/>
      <c r="BI138" s="2471"/>
      <c r="BJ138" s="3306"/>
      <c r="BK138" s="3307"/>
      <c r="BL138" s="3306"/>
      <c r="BM138" s="3367"/>
      <c r="BN138" s="3307"/>
      <c r="BO138" s="3306"/>
      <c r="BP138" s="3306"/>
      <c r="BQ138" s="3306"/>
      <c r="BR138" s="1478"/>
      <c r="BS138" s="5724"/>
      <c r="BT138" s="5647"/>
      <c r="BU138" s="1584"/>
      <c r="BV138" s="38"/>
      <c r="BW138" s="7540"/>
      <c r="BX138" s="7564"/>
      <c r="BY138" s="3313"/>
      <c r="BZ138" s="2373"/>
      <c r="CA138" s="2374"/>
      <c r="CB138" s="2375"/>
      <c r="CC138" s="2376"/>
      <c r="CD138" s="2377"/>
      <c r="CE138" s="2376"/>
      <c r="CF138" s="2376"/>
      <c r="CG138" s="2376"/>
      <c r="CH138" s="2377"/>
      <c r="CI138" s="2377"/>
      <c r="CJ138" s="2377"/>
      <c r="CK138" s="2377"/>
      <c r="CL138" s="2376"/>
      <c r="CM138" s="2377"/>
      <c r="CN138" s="2376"/>
      <c r="CO138" s="2376"/>
      <c r="CP138" s="2376"/>
      <c r="CQ138" s="2377"/>
      <c r="CR138" s="2377"/>
      <c r="CS138" s="2377"/>
      <c r="CT138" s="2377"/>
      <c r="CU138" s="2376"/>
      <c r="CV138" s="2378"/>
      <c r="CW138" s="2376"/>
      <c r="CX138" s="2376"/>
      <c r="CY138" s="2376"/>
      <c r="CZ138" s="2377"/>
      <c r="DA138" s="2377"/>
      <c r="DB138" s="2377"/>
      <c r="DC138" s="2377"/>
    </row>
    <row r="139" customHeight="1" ht="12.75" x14ac:dyDescent="0.2">
      <c r="A139" s="1584"/>
      <c r="B139" s="2385"/>
      <c r="C139" s="3303"/>
      <c r="D139" s="3307">
        <f>IF(ISNUMBER(FIND("EN",B139)),IF(ISNUMBER(FIND("FCC",B139)),IF(ISNUMBER(FIND("ISED",B139)),CONCATENATE(Overview!$V$10,";",Overview!$S$11,";",Overview!$S$12),CONCATENATE(Overview!$V$10,";",Overview!$S$11)),IF(ISNUMBER(FIND("ISED",B139)),CONCATENATE(Overview!$V$10,";",Overview!$S$12),Overview!$V$10)),IF(ISNUMBER(FIND("FCC",B139)),IF(ISNUMBER(FIND("ISED",B139)),CONCATENATE(Overview!$S$11,";",Overview!$S$12),"IEEE Std 1528™"),Overview!$S$12))</f>
        <v/>
      </c>
      <c r="E139" s="3307">
        <f>IF(ISNUMBER(FIND("EN",B139)),IF(ISNUMBER(FIND("FCC",B139)),IF(ISNUMBER(FIND("ISED",B139)),CONCATENATE(Overview!$AB$10,";",Overview!$Y$11,";",Overview!$Y$12),CONCATENATE(Overview!$AB$10,";",Overview!$Y$11)),IF(ISNUMBER(FIND("ISED",B139)),CONCATENATE(Overview!$AB$10,";",Overview!$Y$12),Overview!$AB$10)),IF(ISNUMBER(FIND("FCC",B139)),IF(ISNUMBER(FIND("ISED",B139)),CONCATENATE(Overview!$Y$11,";",Overview!$Y$12),"IEEE Std 1528™"),Overview!$Y$12))</f>
        <v/>
      </c>
      <c r="F139" s="672"/>
      <c r="G139" s="2396"/>
      <c r="H139" s="3306"/>
      <c r="I139" s="3306"/>
      <c r="J139" s="2466" t="inlineStr">
        <is>
          <t>LTE</t>
        </is>
      </c>
      <c r="K139" s="2466" t="inlineStr">
        <is>
          <t>FDD1</t>
        </is>
      </c>
      <c r="L139" s="3306"/>
      <c r="M139" s="2466">
        <v>5</v>
      </c>
      <c r="N139" s="2467" t="inlineStr">
        <is>
          <t>16QAM</t>
        </is>
      </c>
      <c r="O139" s="2470"/>
      <c r="P139" s="2470"/>
      <c r="Q139" s="2468">
        <v>12</v>
      </c>
      <c r="R139" s="2469">
        <v>0</v>
      </c>
      <c r="S139" s="2468"/>
      <c r="T139" s="2466">
        <v>18025</v>
      </c>
      <c r="U139" s="2466">
        <v>1922.5</v>
      </c>
      <c r="V139" s="3306"/>
      <c r="W139" s="3306"/>
      <c r="X139" s="3306"/>
      <c r="Y139" s="3306"/>
      <c r="Z139" s="3306"/>
      <c r="AA139" s="3306"/>
      <c r="AB139" s="3306"/>
      <c r="AC139" s="3306"/>
      <c r="AD139" s="3306"/>
      <c r="AE139" s="3306"/>
      <c r="AF139" s="3306"/>
      <c r="AG139" s="807"/>
      <c r="AH139" s="374"/>
      <c r="AI139" s="3306"/>
      <c r="AJ139" s="3306"/>
      <c r="AK139" s="3306"/>
      <c r="AL139" s="3306"/>
      <c r="AM139" s="3306"/>
      <c r="AN139" s="3306"/>
      <c r="AO139" s="3306"/>
      <c r="AP139" s="3306"/>
      <c r="AQ139" s="3306"/>
      <c r="AR139" s="3306"/>
      <c r="AS139" s="3306"/>
      <c r="AT139" s="3306"/>
      <c r="AU139" s="3306"/>
      <c r="AV139" s="3306"/>
      <c r="AW139" s="3306"/>
      <c r="AX139" s="3306"/>
      <c r="AY139" s="3306"/>
      <c r="AZ139" s="3306"/>
      <c r="BA139" s="3306"/>
      <c r="BB139" s="3306"/>
      <c r="BC139" s="3306"/>
      <c r="BD139" s="3306"/>
      <c r="BE139" s="1565">
        <f>MyTimestamp(AH139)</f>
        <v/>
      </c>
      <c r="BF139" s="3315"/>
      <c r="BG139" s="3316">
        <f>MyTimestamp(AH139)</f>
        <v/>
      </c>
      <c r="BH139" s="3317"/>
      <c r="BI139" s="2471"/>
      <c r="BJ139" s="3306"/>
      <c r="BK139" s="3307"/>
      <c r="BL139" s="3306"/>
      <c r="BM139" s="3367"/>
      <c r="BN139" s="3307"/>
      <c r="BO139" s="3306"/>
      <c r="BP139" s="3306"/>
      <c r="BQ139" s="3306"/>
      <c r="BR139" s="1478"/>
      <c r="BS139" s="5724"/>
      <c r="BT139" s="5647"/>
      <c r="BU139" s="1584"/>
      <c r="BV139" s="38"/>
      <c r="BW139" s="7540"/>
      <c r="BX139" s="7564"/>
      <c r="BY139" s="3313"/>
      <c r="BZ139" s="2373"/>
      <c r="CA139" s="2374"/>
      <c r="CB139" s="2375"/>
      <c r="CC139" s="2376"/>
      <c r="CD139" s="2377"/>
      <c r="CE139" s="2376"/>
      <c r="CF139" s="2376"/>
      <c r="CG139" s="2376"/>
      <c r="CH139" s="2377"/>
      <c r="CI139" s="2377"/>
      <c r="CJ139" s="2377"/>
      <c r="CK139" s="2377"/>
      <c r="CL139" s="2376"/>
      <c r="CM139" s="2377"/>
      <c r="CN139" s="2376"/>
      <c r="CO139" s="2376"/>
      <c r="CP139" s="2376"/>
      <c r="CQ139" s="2377"/>
      <c r="CR139" s="2377"/>
      <c r="CS139" s="2377"/>
      <c r="CT139" s="2377"/>
      <c r="CU139" s="2376"/>
      <c r="CV139" s="2378"/>
      <c r="CW139" s="2376"/>
      <c r="CX139" s="2376"/>
      <c r="CY139" s="2376"/>
      <c r="CZ139" s="2377"/>
      <c r="DA139" s="2377"/>
      <c r="DB139" s="2377"/>
      <c r="DC139" s="2377"/>
    </row>
    <row r="140" customHeight="1" ht="12.75" x14ac:dyDescent="0.2">
      <c r="A140" s="1584"/>
      <c r="B140" s="2385"/>
      <c r="C140" s="3303"/>
      <c r="D140" s="3307">
        <f>IF(ISNUMBER(FIND("EN",B140)),IF(ISNUMBER(FIND("FCC",B140)),IF(ISNUMBER(FIND("ISED",B140)),CONCATENATE(Overview!$V$10,";",Overview!$S$11,";",Overview!$S$12),CONCATENATE(Overview!$V$10,";",Overview!$S$11)),IF(ISNUMBER(FIND("ISED",B140)),CONCATENATE(Overview!$V$10,";",Overview!$S$12),Overview!$V$10)),IF(ISNUMBER(FIND("FCC",B140)),IF(ISNUMBER(FIND("ISED",B140)),CONCATENATE(Overview!$S$11,";",Overview!$S$12),"IEEE Std 1528™"),Overview!$S$12))</f>
        <v/>
      </c>
      <c r="E140" s="3307">
        <f>IF(ISNUMBER(FIND("EN",B140)),IF(ISNUMBER(FIND("FCC",B140)),IF(ISNUMBER(FIND("ISED",B140)),CONCATENATE(Overview!$AB$10,";",Overview!$Y$11,";",Overview!$Y$12),CONCATENATE(Overview!$AB$10,";",Overview!$Y$11)),IF(ISNUMBER(FIND("ISED",B140)),CONCATENATE(Overview!$AB$10,";",Overview!$Y$12),Overview!$AB$10)),IF(ISNUMBER(FIND("FCC",B140)),IF(ISNUMBER(FIND("ISED",B140)),CONCATENATE(Overview!$Y$11,";",Overview!$Y$12),"IEEE Std 1528™"),Overview!$Y$12))</f>
        <v/>
      </c>
      <c r="F140" s="672"/>
      <c r="G140" s="2396"/>
      <c r="H140" s="3306"/>
      <c r="I140" s="3306"/>
      <c r="J140" s="2466" t="inlineStr">
        <is>
          <t>LTE</t>
        </is>
      </c>
      <c r="K140" s="2466" t="inlineStr">
        <is>
          <t>FDD1</t>
        </is>
      </c>
      <c r="L140" s="3306"/>
      <c r="M140" s="2466">
        <v>5</v>
      </c>
      <c r="N140" s="2467" t="inlineStr">
        <is>
          <t>16QAM</t>
        </is>
      </c>
      <c r="O140" s="2470"/>
      <c r="P140" s="2470"/>
      <c r="Q140" s="2468">
        <v>12</v>
      </c>
      <c r="R140" s="2469">
        <v>6</v>
      </c>
      <c r="S140" s="2468"/>
      <c r="T140" s="2466">
        <v>18025</v>
      </c>
      <c r="U140" s="2466">
        <v>1922.5</v>
      </c>
      <c r="V140" s="3306"/>
      <c r="W140" s="3306"/>
      <c r="X140" s="3306"/>
      <c r="Y140" s="3306"/>
      <c r="Z140" s="3306"/>
      <c r="AA140" s="3306"/>
      <c r="AB140" s="3306"/>
      <c r="AC140" s="3306"/>
      <c r="AD140" s="3306"/>
      <c r="AE140" s="3306"/>
      <c r="AF140" s="3306"/>
      <c r="AG140" s="807"/>
      <c r="AH140" s="374"/>
      <c r="AI140" s="3306"/>
      <c r="AJ140" s="3306"/>
      <c r="AK140" s="3306"/>
      <c r="AL140" s="3306"/>
      <c r="AM140" s="3306"/>
      <c r="AN140" s="3306"/>
      <c r="AO140" s="3306"/>
      <c r="AP140" s="3306"/>
      <c r="AQ140" s="3306"/>
      <c r="AR140" s="3306"/>
      <c r="AS140" s="3306"/>
      <c r="AT140" s="3306"/>
      <c r="AU140" s="3306"/>
      <c r="AV140" s="3306"/>
      <c r="AW140" s="3306"/>
      <c r="AX140" s="3306"/>
      <c r="AY140" s="3306"/>
      <c r="AZ140" s="3306"/>
      <c r="BA140" s="3306"/>
      <c r="BB140" s="3306"/>
      <c r="BC140" s="3306"/>
      <c r="BD140" s="3306"/>
      <c r="BE140" s="1565">
        <f>MyTimestamp(AH140)</f>
        <v/>
      </c>
      <c r="BF140" s="3315"/>
      <c r="BG140" s="3316">
        <f>MyTimestamp(AH140)</f>
        <v/>
      </c>
      <c r="BH140" s="3317"/>
      <c r="BI140" s="2471"/>
      <c r="BJ140" s="3306"/>
      <c r="BK140" s="3307"/>
      <c r="BL140" s="3306"/>
      <c r="BM140" s="3367"/>
      <c r="BN140" s="3307"/>
      <c r="BO140" s="3306"/>
      <c r="BP140" s="3306"/>
      <c r="BQ140" s="3306"/>
      <c r="BR140" s="1478"/>
      <c r="BS140" s="5724"/>
      <c r="BT140" s="5647"/>
      <c r="BU140" s="1584"/>
      <c r="BV140" s="38"/>
      <c r="BW140" s="7540"/>
      <c r="BX140" s="7564"/>
      <c r="BY140" s="3313"/>
      <c r="BZ140" s="2373"/>
      <c r="CA140" s="2374"/>
      <c r="CB140" s="2375"/>
      <c r="CC140" s="2376"/>
      <c r="CD140" s="2377"/>
      <c r="CE140" s="2376"/>
      <c r="CF140" s="2376"/>
      <c r="CG140" s="2376"/>
      <c r="CH140" s="2377"/>
      <c r="CI140" s="2377"/>
      <c r="CJ140" s="2377"/>
      <c r="CK140" s="2377"/>
      <c r="CL140" s="2376"/>
      <c r="CM140" s="2377"/>
      <c r="CN140" s="2376"/>
      <c r="CO140" s="2376"/>
      <c r="CP140" s="2376"/>
      <c r="CQ140" s="2377"/>
      <c r="CR140" s="2377"/>
      <c r="CS140" s="2377"/>
      <c r="CT140" s="2377"/>
      <c r="CU140" s="2376"/>
      <c r="CV140" s="2378"/>
      <c r="CW140" s="2376"/>
      <c r="CX140" s="2376"/>
      <c r="CY140" s="2376"/>
      <c r="CZ140" s="2377"/>
      <c r="DA140" s="2377"/>
      <c r="DB140" s="2377"/>
      <c r="DC140" s="2377"/>
    </row>
    <row r="141" customHeight="1" ht="12.75" x14ac:dyDescent="0.2">
      <c r="A141" s="1584"/>
      <c r="B141" s="2385"/>
      <c r="C141" s="3303"/>
      <c r="D141" s="3307">
        <f>IF(ISNUMBER(FIND("EN",B141)),IF(ISNUMBER(FIND("FCC",B141)),IF(ISNUMBER(FIND("ISED",B141)),CONCATENATE(Overview!$V$10,";",Overview!$S$11,";",Overview!$S$12),CONCATENATE(Overview!$V$10,";",Overview!$S$11)),IF(ISNUMBER(FIND("ISED",B141)),CONCATENATE(Overview!$V$10,";",Overview!$S$12),Overview!$V$10)),IF(ISNUMBER(FIND("FCC",B141)),IF(ISNUMBER(FIND("ISED",B141)),CONCATENATE(Overview!$S$11,";",Overview!$S$12),"IEEE Std 1528™"),Overview!$S$12))</f>
        <v/>
      </c>
      <c r="E141" s="3307">
        <f>IF(ISNUMBER(FIND("EN",B141)),IF(ISNUMBER(FIND("FCC",B141)),IF(ISNUMBER(FIND("ISED",B141)),CONCATENATE(Overview!$AB$10,";",Overview!$Y$11,";",Overview!$Y$12),CONCATENATE(Overview!$AB$10,";",Overview!$Y$11)),IF(ISNUMBER(FIND("ISED",B141)),CONCATENATE(Overview!$AB$10,";",Overview!$Y$12),Overview!$AB$10)),IF(ISNUMBER(FIND("FCC",B141)),IF(ISNUMBER(FIND("ISED",B141)),CONCATENATE(Overview!$Y$11,";",Overview!$Y$12),"IEEE Std 1528™"),Overview!$Y$12))</f>
        <v/>
      </c>
      <c r="F141" s="672"/>
      <c r="G141" s="2396"/>
      <c r="H141" s="3306"/>
      <c r="I141" s="3306"/>
      <c r="J141" s="2466" t="inlineStr">
        <is>
          <t>LTE</t>
        </is>
      </c>
      <c r="K141" s="2466" t="inlineStr">
        <is>
          <t>FDD1</t>
        </is>
      </c>
      <c r="L141" s="3306"/>
      <c r="M141" s="2466">
        <v>5</v>
      </c>
      <c r="N141" s="2467" t="inlineStr">
        <is>
          <t>16QAM</t>
        </is>
      </c>
      <c r="O141" s="2470"/>
      <c r="P141" s="2470"/>
      <c r="Q141" s="2468">
        <v>12</v>
      </c>
      <c r="R141" s="2469">
        <v>11</v>
      </c>
      <c r="S141" s="2468"/>
      <c r="T141" s="2466">
        <v>18025</v>
      </c>
      <c r="U141" s="2466">
        <v>1922.5</v>
      </c>
      <c r="V141" s="3306"/>
      <c r="W141" s="3306"/>
      <c r="X141" s="3306"/>
      <c r="Y141" s="3306"/>
      <c r="Z141" s="3306"/>
      <c r="AA141" s="3306"/>
      <c r="AB141" s="3306"/>
      <c r="AC141" s="3306"/>
      <c r="AD141" s="3306"/>
      <c r="AE141" s="3306"/>
      <c r="AF141" s="3306"/>
      <c r="AG141" s="807"/>
      <c r="AH141" s="374"/>
      <c r="AI141" s="3306"/>
      <c r="AJ141" s="3306"/>
      <c r="AK141" s="3306"/>
      <c r="AL141" s="3306"/>
      <c r="AM141" s="3306"/>
      <c r="AN141" s="3306"/>
      <c r="AO141" s="3306"/>
      <c r="AP141" s="3306"/>
      <c r="AQ141" s="3306"/>
      <c r="AR141" s="3306"/>
      <c r="AS141" s="3306"/>
      <c r="AT141" s="3306"/>
      <c r="AU141" s="3306"/>
      <c r="AV141" s="3306"/>
      <c r="AW141" s="3306"/>
      <c r="AX141" s="3306"/>
      <c r="AY141" s="3306"/>
      <c r="AZ141" s="3306"/>
      <c r="BA141" s="3306"/>
      <c r="BB141" s="3306"/>
      <c r="BC141" s="3306"/>
      <c r="BD141" s="3306"/>
      <c r="BE141" s="1565">
        <f>MyTimestamp(AH141)</f>
        <v/>
      </c>
      <c r="BF141" s="3315"/>
      <c r="BG141" s="3316">
        <f>MyTimestamp(AH141)</f>
        <v/>
      </c>
      <c r="BH141" s="3317"/>
      <c r="BI141" s="2471"/>
      <c r="BJ141" s="3306"/>
      <c r="BK141" s="3307"/>
      <c r="BL141" s="3306"/>
      <c r="BM141" s="3367"/>
      <c r="BN141" s="3307"/>
      <c r="BO141" s="3306"/>
      <c r="BP141" s="3306"/>
      <c r="BQ141" s="3306"/>
      <c r="BR141" s="1478"/>
      <c r="BS141" s="5724"/>
      <c r="BT141" s="5647"/>
      <c r="BU141" s="1584"/>
      <c r="BV141" s="38"/>
      <c r="BW141" s="7540"/>
      <c r="BX141" s="7564"/>
      <c r="BY141" s="3313"/>
      <c r="BZ141" s="2373"/>
      <c r="CA141" s="2374"/>
      <c r="CB141" s="2375"/>
      <c r="CC141" s="2376"/>
      <c r="CD141" s="2377"/>
      <c r="CE141" s="2376"/>
      <c r="CF141" s="2376"/>
      <c r="CG141" s="2376"/>
      <c r="CH141" s="2377"/>
      <c r="CI141" s="2377"/>
      <c r="CJ141" s="2377"/>
      <c r="CK141" s="2377"/>
      <c r="CL141" s="2376"/>
      <c r="CM141" s="2377"/>
      <c r="CN141" s="2376"/>
      <c r="CO141" s="2376"/>
      <c r="CP141" s="2376"/>
      <c r="CQ141" s="2377"/>
      <c r="CR141" s="2377"/>
      <c r="CS141" s="2377"/>
      <c r="CT141" s="2377"/>
      <c r="CU141" s="2376"/>
      <c r="CV141" s="2378"/>
      <c r="CW141" s="2376"/>
      <c r="CX141" s="2376"/>
      <c r="CY141" s="2376"/>
      <c r="CZ141" s="2377"/>
      <c r="DA141" s="2377"/>
      <c r="DB141" s="2377"/>
      <c r="DC141" s="2377"/>
    </row>
    <row r="142" customHeight="1" ht="12.75" x14ac:dyDescent="0.2">
      <c r="A142" s="1584"/>
      <c r="B142" s="2385"/>
      <c r="C142" s="3303"/>
      <c r="D142" s="3307">
        <f>IF(ISNUMBER(FIND("EN",B142)),IF(ISNUMBER(FIND("FCC",B142)),IF(ISNUMBER(FIND("ISED",B142)),CONCATENATE(Overview!$V$10,";",Overview!$S$11,";",Overview!$S$12),CONCATENATE(Overview!$V$10,";",Overview!$S$11)),IF(ISNUMBER(FIND("ISED",B142)),CONCATENATE(Overview!$V$10,";",Overview!$S$12),Overview!$V$10)),IF(ISNUMBER(FIND("FCC",B142)),IF(ISNUMBER(FIND("ISED",B142)),CONCATENATE(Overview!$S$11,";",Overview!$S$12),"IEEE Std 1528™"),Overview!$S$12))</f>
        <v/>
      </c>
      <c r="E142" s="3307">
        <f>IF(ISNUMBER(FIND("EN",B142)),IF(ISNUMBER(FIND("FCC",B142)),IF(ISNUMBER(FIND("ISED",B142)),CONCATENATE(Overview!$AB$10,";",Overview!$Y$11,";",Overview!$Y$12),CONCATENATE(Overview!$AB$10,";",Overview!$Y$11)),IF(ISNUMBER(FIND("ISED",B142)),CONCATENATE(Overview!$AB$10,";",Overview!$Y$12),Overview!$AB$10)),IF(ISNUMBER(FIND("FCC",B142)),IF(ISNUMBER(FIND("ISED",B142)),CONCATENATE(Overview!$Y$11,";",Overview!$Y$12),"IEEE Std 1528™"),Overview!$Y$12))</f>
        <v/>
      </c>
      <c r="F142" s="672"/>
      <c r="G142" s="2396"/>
      <c r="H142" s="3306"/>
      <c r="I142" s="3306"/>
      <c r="J142" s="2466" t="inlineStr">
        <is>
          <t>LTE</t>
        </is>
      </c>
      <c r="K142" s="2466" t="inlineStr">
        <is>
          <t>FDD1</t>
        </is>
      </c>
      <c r="L142" s="3306"/>
      <c r="M142" s="2466">
        <v>5</v>
      </c>
      <c r="N142" s="2467" t="inlineStr">
        <is>
          <t>16QAM</t>
        </is>
      </c>
      <c r="O142" s="2470"/>
      <c r="P142" s="2470"/>
      <c r="Q142" s="2468">
        <v>25</v>
      </c>
      <c r="R142" s="2469">
        <v>0</v>
      </c>
      <c r="S142" s="2468"/>
      <c r="T142" s="2466">
        <v>18025</v>
      </c>
      <c r="U142" s="2466">
        <v>1922.5</v>
      </c>
      <c r="V142" s="3306"/>
      <c r="W142" s="3306"/>
      <c r="X142" s="3306"/>
      <c r="Y142" s="3306"/>
      <c r="Z142" s="3306"/>
      <c r="AA142" s="3306"/>
      <c r="AB142" s="3306"/>
      <c r="AC142" s="3306"/>
      <c r="AD142" s="3306"/>
      <c r="AE142" s="3306"/>
      <c r="AF142" s="3306"/>
      <c r="AG142" s="807"/>
      <c r="AH142" s="374"/>
      <c r="AI142" s="3306"/>
      <c r="AJ142" s="3306"/>
      <c r="AK142" s="3306"/>
      <c r="AL142" s="3306"/>
      <c r="AM142" s="3306"/>
      <c r="AN142" s="3306"/>
      <c r="AO142" s="3306"/>
      <c r="AP142" s="3306"/>
      <c r="AQ142" s="3306"/>
      <c r="AR142" s="3306"/>
      <c r="AS142" s="3306"/>
      <c r="AT142" s="3306"/>
      <c r="AU142" s="3306"/>
      <c r="AV142" s="3306"/>
      <c r="AW142" s="3306"/>
      <c r="AX142" s="3306"/>
      <c r="AY142" s="3306"/>
      <c r="AZ142" s="3306"/>
      <c r="BA142" s="3306"/>
      <c r="BB142" s="3306"/>
      <c r="BC142" s="3306"/>
      <c r="BD142" s="3306"/>
      <c r="BE142" s="1565">
        <f>MyTimestamp(AH142)</f>
        <v/>
      </c>
      <c r="BF142" s="3315"/>
      <c r="BG142" s="3316">
        <f>MyTimestamp(AH142)</f>
        <v/>
      </c>
      <c r="BH142" s="3317"/>
      <c r="BI142" s="2471"/>
      <c r="BJ142" s="3306"/>
      <c r="BK142" s="3307"/>
      <c r="BL142" s="3306"/>
      <c r="BM142" s="3367"/>
      <c r="BN142" s="3307"/>
      <c r="BO142" s="3306"/>
      <c r="BP142" s="3306"/>
      <c r="BQ142" s="3306"/>
      <c r="BR142" s="1478"/>
      <c r="BS142" s="5724"/>
      <c r="BT142" s="5647"/>
      <c r="BU142" s="1584"/>
      <c r="BV142" s="38"/>
      <c r="BW142" s="7540"/>
      <c r="BX142" s="7564"/>
      <c r="BY142" s="3313"/>
      <c r="BZ142" s="2373"/>
      <c r="CA142" s="2374"/>
      <c r="CB142" s="2375"/>
      <c r="CC142" s="2376"/>
      <c r="CD142" s="2377"/>
      <c r="CE142" s="2376"/>
      <c r="CF142" s="2376"/>
      <c r="CG142" s="2376"/>
      <c r="CH142" s="2377"/>
      <c r="CI142" s="2377"/>
      <c r="CJ142" s="2377"/>
      <c r="CK142" s="2377"/>
      <c r="CL142" s="2376"/>
      <c r="CM142" s="2377"/>
      <c r="CN142" s="2376"/>
      <c r="CO142" s="2376"/>
      <c r="CP142" s="2376"/>
      <c r="CQ142" s="2377"/>
      <c r="CR142" s="2377"/>
      <c r="CS142" s="2377"/>
      <c r="CT142" s="2377"/>
      <c r="CU142" s="2376"/>
      <c r="CV142" s="2378"/>
      <c r="CW142" s="2376"/>
      <c r="CX142" s="2376"/>
      <c r="CY142" s="2376"/>
      <c r="CZ142" s="2377"/>
      <c r="DA142" s="2377"/>
      <c r="DB142" s="2377"/>
      <c r="DC142" s="2377"/>
    </row>
    <row r="143" customHeight="1" ht="12.75" x14ac:dyDescent="0.2">
      <c r="A143" s="1584"/>
      <c r="B143" s="2385"/>
      <c r="C143" s="3303"/>
      <c r="D143" s="3307">
        <f>IF(ISNUMBER(FIND("EN",B143)),IF(ISNUMBER(FIND("FCC",B143)),IF(ISNUMBER(FIND("ISED",B143)),CONCATENATE(Overview!$V$10,";",Overview!$S$11,";",Overview!$S$12),CONCATENATE(Overview!$V$10,";",Overview!$S$11)),IF(ISNUMBER(FIND("ISED",B143)),CONCATENATE(Overview!$V$10,";",Overview!$S$12),Overview!$V$10)),IF(ISNUMBER(FIND("FCC",B143)),IF(ISNUMBER(FIND("ISED",B143)),CONCATENATE(Overview!$S$11,";",Overview!$S$12),"IEEE Std 1528™"),Overview!$S$12))</f>
        <v/>
      </c>
      <c r="E143" s="3307">
        <f>IF(ISNUMBER(FIND("EN",B143)),IF(ISNUMBER(FIND("FCC",B143)),IF(ISNUMBER(FIND("ISED",B143)),CONCATENATE(Overview!$AB$10,";",Overview!$Y$11,";",Overview!$Y$12),CONCATENATE(Overview!$AB$10,";",Overview!$Y$11)),IF(ISNUMBER(FIND("ISED",B143)),CONCATENATE(Overview!$AB$10,";",Overview!$Y$12),Overview!$AB$10)),IF(ISNUMBER(FIND("FCC",B143)),IF(ISNUMBER(FIND("ISED",B143)),CONCATENATE(Overview!$Y$11,";",Overview!$Y$12),"IEEE Std 1528™"),Overview!$Y$12))</f>
        <v/>
      </c>
      <c r="F143" s="672"/>
      <c r="G143" s="2396"/>
      <c r="H143" s="3306"/>
      <c r="I143" s="3306"/>
      <c r="J143" s="2466" t="inlineStr">
        <is>
          <t>LTE</t>
        </is>
      </c>
      <c r="K143" s="2466" t="inlineStr">
        <is>
          <t>FDD1</t>
        </is>
      </c>
      <c r="L143" s="3306"/>
      <c r="M143" s="2466">
        <v>5</v>
      </c>
      <c r="N143" s="2467" t="inlineStr">
        <is>
          <t>QPSK</t>
        </is>
      </c>
      <c r="O143" s="2470"/>
      <c r="P143" s="2470"/>
      <c r="Q143" s="2468">
        <v>1</v>
      </c>
      <c r="R143" s="2469">
        <v>0</v>
      </c>
      <c r="S143" s="2468"/>
      <c r="T143" s="2466">
        <v>18300</v>
      </c>
      <c r="U143" s="2466">
        <v>1950</v>
      </c>
      <c r="V143" s="3306"/>
      <c r="W143" s="3306"/>
      <c r="X143" s="3306"/>
      <c r="Y143" s="3306"/>
      <c r="Z143" s="3306"/>
      <c r="AA143" s="3306"/>
      <c r="AB143" s="3306"/>
      <c r="AC143" s="3306"/>
      <c r="AD143" s="3306"/>
      <c r="AE143" s="3306"/>
      <c r="AF143" s="3306"/>
      <c r="AG143" s="807"/>
      <c r="AH143" s="374"/>
      <c r="AI143" s="3306"/>
      <c r="AJ143" s="3306"/>
      <c r="AK143" s="3306"/>
      <c r="AL143" s="3306"/>
      <c r="AM143" s="3306"/>
      <c r="AN143" s="3306"/>
      <c r="AO143" s="3306"/>
      <c r="AP143" s="3306"/>
      <c r="AQ143" s="3306"/>
      <c r="AR143" s="3306"/>
      <c r="AS143" s="3306"/>
      <c r="AT143" s="3306"/>
      <c r="AU143" s="3306"/>
      <c r="AV143" s="3306"/>
      <c r="AW143" s="3306"/>
      <c r="AX143" s="3306"/>
      <c r="AY143" s="3306"/>
      <c r="AZ143" s="3306"/>
      <c r="BA143" s="3306"/>
      <c r="BB143" s="3306"/>
      <c r="BC143" s="3306"/>
      <c r="BD143" s="3306"/>
      <c r="BE143" s="1565">
        <f>MyTimestamp(AH143)</f>
        <v/>
      </c>
      <c r="BF143" s="3315"/>
      <c r="BG143" s="3316">
        <f>MyTimestamp(AH143)</f>
        <v/>
      </c>
      <c r="BH143" s="3317"/>
      <c r="BI143" s="2471"/>
      <c r="BJ143" s="3306"/>
      <c r="BK143" s="3307"/>
      <c r="BL143" s="3306"/>
      <c r="BM143" s="3367"/>
      <c r="BN143" s="3307"/>
      <c r="BO143" s="3306"/>
      <c r="BP143" s="3306"/>
      <c r="BQ143" s="3306"/>
      <c r="BR143" s="1478"/>
      <c r="BS143" s="5724"/>
      <c r="BT143" s="5647"/>
      <c r="BU143" s="1584"/>
      <c r="BV143" s="38"/>
      <c r="BW143" s="7540"/>
      <c r="BX143" s="7564"/>
      <c r="BY143" s="3313"/>
      <c r="BZ143" s="2373"/>
      <c r="CA143" s="2374"/>
      <c r="CB143" s="2375"/>
      <c r="CC143" s="2376"/>
      <c r="CD143" s="2377"/>
      <c r="CE143" s="2376"/>
      <c r="CF143" s="2376"/>
      <c r="CG143" s="2376"/>
      <c r="CH143" s="2377"/>
      <c r="CI143" s="2377"/>
      <c r="CJ143" s="2377"/>
      <c r="CK143" s="2377"/>
      <c r="CL143" s="2376"/>
      <c r="CM143" s="2377"/>
      <c r="CN143" s="2376"/>
      <c r="CO143" s="2376"/>
      <c r="CP143" s="2376"/>
      <c r="CQ143" s="2377"/>
      <c r="CR143" s="2377"/>
      <c r="CS143" s="2377"/>
      <c r="CT143" s="2377"/>
      <c r="CU143" s="2376"/>
      <c r="CV143" s="2378"/>
      <c r="CW143" s="2376"/>
      <c r="CX143" s="2376"/>
      <c r="CY143" s="2376"/>
      <c r="CZ143" s="2377"/>
      <c r="DA143" s="2377"/>
      <c r="DB143" s="2377"/>
      <c r="DC143" s="2377"/>
    </row>
    <row r="144" customHeight="1" ht="12.75" x14ac:dyDescent="0.2">
      <c r="A144" s="1584"/>
      <c r="B144" s="2385"/>
      <c r="C144" s="3303"/>
      <c r="D144" s="3307">
        <f>IF(ISNUMBER(FIND("EN",B144)),IF(ISNUMBER(FIND("FCC",B144)),IF(ISNUMBER(FIND("ISED",B144)),CONCATENATE(Overview!$V$10,";",Overview!$S$11,";",Overview!$S$12),CONCATENATE(Overview!$V$10,";",Overview!$S$11)),IF(ISNUMBER(FIND("ISED",B144)),CONCATENATE(Overview!$V$10,";",Overview!$S$12),Overview!$V$10)),IF(ISNUMBER(FIND("FCC",B144)),IF(ISNUMBER(FIND("ISED",B144)),CONCATENATE(Overview!$S$11,";",Overview!$S$12),"IEEE Std 1528™"),Overview!$S$12))</f>
        <v/>
      </c>
      <c r="E144" s="3307">
        <f>IF(ISNUMBER(FIND("EN",B144)),IF(ISNUMBER(FIND("FCC",B144)),IF(ISNUMBER(FIND("ISED",B144)),CONCATENATE(Overview!$AB$10,";",Overview!$Y$11,";",Overview!$Y$12),CONCATENATE(Overview!$AB$10,";",Overview!$Y$11)),IF(ISNUMBER(FIND("ISED",B144)),CONCATENATE(Overview!$AB$10,";",Overview!$Y$12),Overview!$AB$10)),IF(ISNUMBER(FIND("FCC",B144)),IF(ISNUMBER(FIND("ISED",B144)),CONCATENATE(Overview!$Y$11,";",Overview!$Y$12),"IEEE Std 1528™"),Overview!$Y$12))</f>
        <v/>
      </c>
      <c r="F144" s="672"/>
      <c r="G144" s="2396"/>
      <c r="H144" s="3306"/>
      <c r="I144" s="3306"/>
      <c r="J144" s="2466" t="inlineStr">
        <is>
          <t>LTE</t>
        </is>
      </c>
      <c r="K144" s="2466" t="inlineStr">
        <is>
          <t>FDD1</t>
        </is>
      </c>
      <c r="L144" s="3306"/>
      <c r="M144" s="2466">
        <v>5</v>
      </c>
      <c r="N144" s="2467" t="inlineStr">
        <is>
          <t>QPSK</t>
        </is>
      </c>
      <c r="O144" s="2470"/>
      <c r="P144" s="2470"/>
      <c r="Q144" s="2468">
        <v>1</v>
      </c>
      <c r="R144" s="2469">
        <v>12</v>
      </c>
      <c r="S144" s="2468"/>
      <c r="T144" s="2466">
        <v>18300</v>
      </c>
      <c r="U144" s="2466">
        <v>1950</v>
      </c>
      <c r="V144" s="3306"/>
      <c r="W144" s="3306"/>
      <c r="X144" s="3306"/>
      <c r="Y144" s="3306"/>
      <c r="Z144" s="3306"/>
      <c r="AA144" s="3306"/>
      <c r="AB144" s="3306"/>
      <c r="AC144" s="3306"/>
      <c r="AD144" s="3306"/>
      <c r="AE144" s="3306"/>
      <c r="AF144" s="3306"/>
      <c r="AG144" s="807"/>
      <c r="AH144" s="374"/>
      <c r="AI144" s="3306"/>
      <c r="AJ144" s="3306"/>
      <c r="AK144" s="3306"/>
      <c r="AL144" s="3306"/>
      <c r="AM144" s="3306"/>
      <c r="AN144" s="3306"/>
      <c r="AO144" s="3306"/>
      <c r="AP144" s="3306"/>
      <c r="AQ144" s="3306"/>
      <c r="AR144" s="3306"/>
      <c r="AS144" s="3306"/>
      <c r="AT144" s="3306"/>
      <c r="AU144" s="3306"/>
      <c r="AV144" s="3306"/>
      <c r="AW144" s="3306"/>
      <c r="AX144" s="3306"/>
      <c r="AY144" s="3306"/>
      <c r="AZ144" s="3306"/>
      <c r="BA144" s="3306"/>
      <c r="BB144" s="3306"/>
      <c r="BC144" s="3306"/>
      <c r="BD144" s="3306"/>
      <c r="BE144" s="1565">
        <f>MyTimestamp(AH144)</f>
        <v/>
      </c>
      <c r="BF144" s="3315"/>
      <c r="BG144" s="3316">
        <f>MyTimestamp(AH144)</f>
        <v/>
      </c>
      <c r="BH144" s="3317"/>
      <c r="BI144" s="2471"/>
      <c r="BJ144" s="3306"/>
      <c r="BK144" s="3307"/>
      <c r="BL144" s="3306"/>
      <c r="BM144" s="3367"/>
      <c r="BN144" s="3307"/>
      <c r="BO144" s="3306"/>
      <c r="BP144" s="3306"/>
      <c r="BQ144" s="3306"/>
      <c r="BR144" s="1478"/>
      <c r="BS144" s="5724"/>
      <c r="BT144" s="5647"/>
      <c r="BU144" s="1584"/>
      <c r="BV144" s="38"/>
      <c r="BW144" s="7540"/>
      <c r="BX144" s="7564"/>
      <c r="BY144" s="3313"/>
      <c r="BZ144" s="2373"/>
      <c r="CA144" s="2374"/>
      <c r="CB144" s="2375"/>
      <c r="CC144" s="2376"/>
      <c r="CD144" s="2377"/>
      <c r="CE144" s="2376"/>
      <c r="CF144" s="2376"/>
      <c r="CG144" s="2376"/>
      <c r="CH144" s="2377"/>
      <c r="CI144" s="2377"/>
      <c r="CJ144" s="2377"/>
      <c r="CK144" s="2377"/>
      <c r="CL144" s="2376"/>
      <c r="CM144" s="2377"/>
      <c r="CN144" s="2376"/>
      <c r="CO144" s="2376"/>
      <c r="CP144" s="2376"/>
      <c r="CQ144" s="2377"/>
      <c r="CR144" s="2377"/>
      <c r="CS144" s="2377"/>
      <c r="CT144" s="2377"/>
      <c r="CU144" s="2376"/>
      <c r="CV144" s="2378"/>
      <c r="CW144" s="2376"/>
      <c r="CX144" s="2376"/>
      <c r="CY144" s="2376"/>
      <c r="CZ144" s="2377"/>
      <c r="DA144" s="2377"/>
      <c r="DB144" s="2377"/>
      <c r="DC144" s="2377"/>
    </row>
    <row r="145" customHeight="1" ht="12.75" x14ac:dyDescent="0.2">
      <c r="A145" s="1584"/>
      <c r="B145" s="2385"/>
      <c r="C145" s="3303"/>
      <c r="D145" s="3307">
        <f>IF(ISNUMBER(FIND("EN",B145)),IF(ISNUMBER(FIND("FCC",B145)),IF(ISNUMBER(FIND("ISED",B145)),CONCATENATE(Overview!$V$10,";",Overview!$S$11,";",Overview!$S$12),CONCATENATE(Overview!$V$10,";",Overview!$S$11)),IF(ISNUMBER(FIND("ISED",B145)),CONCATENATE(Overview!$V$10,";",Overview!$S$12),Overview!$V$10)),IF(ISNUMBER(FIND("FCC",B145)),IF(ISNUMBER(FIND("ISED",B145)),CONCATENATE(Overview!$S$11,";",Overview!$S$12),"IEEE Std 1528™"),Overview!$S$12))</f>
        <v/>
      </c>
      <c r="E145" s="3307">
        <f>IF(ISNUMBER(FIND("EN",B145)),IF(ISNUMBER(FIND("FCC",B145)),IF(ISNUMBER(FIND("ISED",B145)),CONCATENATE(Overview!$AB$10,";",Overview!$Y$11,";",Overview!$Y$12),CONCATENATE(Overview!$AB$10,";",Overview!$Y$11)),IF(ISNUMBER(FIND("ISED",B145)),CONCATENATE(Overview!$AB$10,";",Overview!$Y$12),Overview!$AB$10)),IF(ISNUMBER(FIND("FCC",B145)),IF(ISNUMBER(FIND("ISED",B145)),CONCATENATE(Overview!$Y$11,";",Overview!$Y$12),"IEEE Std 1528™"),Overview!$Y$12))</f>
        <v/>
      </c>
      <c r="F145" s="672"/>
      <c r="G145" s="2396"/>
      <c r="H145" s="3306"/>
      <c r="I145" s="3306"/>
      <c r="J145" s="2466" t="inlineStr">
        <is>
          <t>LTE</t>
        </is>
      </c>
      <c r="K145" s="2466" t="inlineStr">
        <is>
          <t>FDD1</t>
        </is>
      </c>
      <c r="L145" s="3306"/>
      <c r="M145" s="2466">
        <v>5</v>
      </c>
      <c r="N145" s="2467" t="inlineStr">
        <is>
          <t>QPSK</t>
        </is>
      </c>
      <c r="O145" s="2470"/>
      <c r="P145" s="2470"/>
      <c r="Q145" s="2468">
        <v>1</v>
      </c>
      <c r="R145" s="2469">
        <v>24</v>
      </c>
      <c r="S145" s="2468"/>
      <c r="T145" s="2466">
        <v>18300</v>
      </c>
      <c r="U145" s="2466">
        <v>1950</v>
      </c>
      <c r="V145" s="3306"/>
      <c r="W145" s="3306"/>
      <c r="X145" s="3306"/>
      <c r="Y145" s="3306"/>
      <c r="Z145" s="3306"/>
      <c r="AA145" s="3306"/>
      <c r="AB145" s="3306"/>
      <c r="AC145" s="3306"/>
      <c r="AD145" s="3306"/>
      <c r="AE145" s="3306"/>
      <c r="AF145" s="3306"/>
      <c r="AG145" s="807"/>
      <c r="AH145" s="374"/>
      <c r="AI145" s="3306"/>
      <c r="AJ145" s="3306"/>
      <c r="AK145" s="3306"/>
      <c r="AL145" s="3306"/>
      <c r="AM145" s="3306"/>
      <c r="AN145" s="3306"/>
      <c r="AO145" s="3306"/>
      <c r="AP145" s="3306"/>
      <c r="AQ145" s="3306"/>
      <c r="AR145" s="3306"/>
      <c r="AS145" s="3306"/>
      <c r="AT145" s="3306"/>
      <c r="AU145" s="3306"/>
      <c r="AV145" s="3306"/>
      <c r="AW145" s="3306"/>
      <c r="AX145" s="3306"/>
      <c r="AY145" s="3306"/>
      <c r="AZ145" s="3306"/>
      <c r="BA145" s="3306"/>
      <c r="BB145" s="3306"/>
      <c r="BC145" s="3306"/>
      <c r="BD145" s="3306"/>
      <c r="BE145" s="1565">
        <f>MyTimestamp(AH145)</f>
        <v/>
      </c>
      <c r="BF145" s="3315"/>
      <c r="BG145" s="3316">
        <f>MyTimestamp(AH145)</f>
        <v/>
      </c>
      <c r="BH145" s="3317"/>
      <c r="BI145" s="2471"/>
      <c r="BJ145" s="3306"/>
      <c r="BK145" s="3307"/>
      <c r="BL145" s="3306"/>
      <c r="BM145" s="3367"/>
      <c r="BN145" s="3307"/>
      <c r="BO145" s="3306"/>
      <c r="BP145" s="3306"/>
      <c r="BQ145" s="3306"/>
      <c r="BR145" s="1478"/>
      <c r="BS145" s="5724"/>
      <c r="BT145" s="5647"/>
      <c r="BU145" s="1584"/>
      <c r="BV145" s="38"/>
      <c r="BW145" s="7540"/>
      <c r="BX145" s="7564"/>
      <c r="BY145" s="3313"/>
      <c r="BZ145" s="2373"/>
      <c r="CA145" s="2374"/>
      <c r="CB145" s="2375"/>
      <c r="CC145" s="2376"/>
      <c r="CD145" s="2377"/>
      <c r="CE145" s="2376"/>
      <c r="CF145" s="2376"/>
      <c r="CG145" s="2376"/>
      <c r="CH145" s="2377"/>
      <c r="CI145" s="2377"/>
      <c r="CJ145" s="2377"/>
      <c r="CK145" s="2377"/>
      <c r="CL145" s="2376"/>
      <c r="CM145" s="2377"/>
      <c r="CN145" s="2376"/>
      <c r="CO145" s="2376"/>
      <c r="CP145" s="2376"/>
      <c r="CQ145" s="2377"/>
      <c r="CR145" s="2377"/>
      <c r="CS145" s="2377"/>
      <c r="CT145" s="2377"/>
      <c r="CU145" s="2376"/>
      <c r="CV145" s="2378"/>
      <c r="CW145" s="2376"/>
      <c r="CX145" s="2376"/>
      <c r="CY145" s="2376"/>
      <c r="CZ145" s="2377"/>
      <c r="DA145" s="2377"/>
      <c r="DB145" s="2377"/>
      <c r="DC145" s="2377"/>
    </row>
    <row r="146" customHeight="1" ht="12.75" x14ac:dyDescent="0.2">
      <c r="A146" s="1584"/>
      <c r="B146" s="2385"/>
      <c r="C146" s="3303"/>
      <c r="D146" s="3307">
        <f>IF(ISNUMBER(FIND("EN",B146)),IF(ISNUMBER(FIND("FCC",B146)),IF(ISNUMBER(FIND("ISED",B146)),CONCATENATE(Overview!$V$10,";",Overview!$S$11,";",Overview!$S$12),CONCATENATE(Overview!$V$10,";",Overview!$S$11)),IF(ISNUMBER(FIND("ISED",B146)),CONCATENATE(Overview!$V$10,";",Overview!$S$12),Overview!$V$10)),IF(ISNUMBER(FIND("FCC",B146)),IF(ISNUMBER(FIND("ISED",B146)),CONCATENATE(Overview!$S$11,";",Overview!$S$12),"IEEE Std 1528™"),Overview!$S$12))</f>
        <v/>
      </c>
      <c r="E146" s="3307">
        <f>IF(ISNUMBER(FIND("EN",B146)),IF(ISNUMBER(FIND("FCC",B146)),IF(ISNUMBER(FIND("ISED",B146)),CONCATENATE(Overview!$AB$10,";",Overview!$Y$11,";",Overview!$Y$12),CONCATENATE(Overview!$AB$10,";",Overview!$Y$11)),IF(ISNUMBER(FIND("ISED",B146)),CONCATENATE(Overview!$AB$10,";",Overview!$Y$12),Overview!$AB$10)),IF(ISNUMBER(FIND("FCC",B146)),IF(ISNUMBER(FIND("ISED",B146)),CONCATENATE(Overview!$Y$11,";",Overview!$Y$12),"IEEE Std 1528™"),Overview!$Y$12))</f>
        <v/>
      </c>
      <c r="F146" s="672"/>
      <c r="G146" s="2396"/>
      <c r="H146" s="3306"/>
      <c r="I146" s="3306"/>
      <c r="J146" s="2466" t="inlineStr">
        <is>
          <t>LTE</t>
        </is>
      </c>
      <c r="K146" s="2466" t="inlineStr">
        <is>
          <t>FDD1</t>
        </is>
      </c>
      <c r="L146" s="3306"/>
      <c r="M146" s="2466">
        <v>5</v>
      </c>
      <c r="N146" s="2467" t="inlineStr">
        <is>
          <t>QPSK</t>
        </is>
      </c>
      <c r="O146" s="2470"/>
      <c r="P146" s="2470"/>
      <c r="Q146" s="2468">
        <v>12</v>
      </c>
      <c r="R146" s="2469">
        <v>0</v>
      </c>
      <c r="S146" s="2468"/>
      <c r="T146" s="2466">
        <v>18300</v>
      </c>
      <c r="U146" s="2466">
        <v>1950</v>
      </c>
      <c r="V146" s="3306"/>
      <c r="W146" s="3306"/>
      <c r="X146" s="3306"/>
      <c r="Y146" s="3306"/>
      <c r="Z146" s="3306"/>
      <c r="AA146" s="3306"/>
      <c r="AB146" s="3306"/>
      <c r="AC146" s="3306"/>
      <c r="AD146" s="3306"/>
      <c r="AE146" s="3306"/>
      <c r="AF146" s="3306"/>
      <c r="AG146" s="807"/>
      <c r="AH146" s="374"/>
      <c r="AI146" s="3306"/>
      <c r="AJ146" s="3306"/>
      <c r="AK146" s="3306"/>
      <c r="AL146" s="3306"/>
      <c r="AM146" s="3306"/>
      <c r="AN146" s="3306"/>
      <c r="AO146" s="3306"/>
      <c r="AP146" s="3306"/>
      <c r="AQ146" s="3306"/>
      <c r="AR146" s="3306"/>
      <c r="AS146" s="3306"/>
      <c r="AT146" s="3306"/>
      <c r="AU146" s="3306"/>
      <c r="AV146" s="3306"/>
      <c r="AW146" s="3306"/>
      <c r="AX146" s="3306"/>
      <c r="AY146" s="3306"/>
      <c r="AZ146" s="3306"/>
      <c r="BA146" s="3306"/>
      <c r="BB146" s="3306"/>
      <c r="BC146" s="3306"/>
      <c r="BD146" s="3306"/>
      <c r="BE146" s="1565">
        <f>MyTimestamp(AH146)</f>
        <v/>
      </c>
      <c r="BF146" s="3315"/>
      <c r="BG146" s="3316">
        <f>MyTimestamp(AH146)</f>
        <v/>
      </c>
      <c r="BH146" s="3317"/>
      <c r="BI146" s="2471"/>
      <c r="BJ146" s="3306"/>
      <c r="BK146" s="3307"/>
      <c r="BL146" s="3306"/>
      <c r="BM146" s="3367"/>
      <c r="BN146" s="3307"/>
      <c r="BO146" s="3306"/>
      <c r="BP146" s="3306"/>
      <c r="BQ146" s="3306"/>
      <c r="BR146" s="1478"/>
      <c r="BS146" s="5724"/>
      <c r="BT146" s="5647"/>
      <c r="BU146" s="1584"/>
      <c r="BV146" s="38"/>
      <c r="BW146" s="7540"/>
      <c r="BX146" s="7564"/>
      <c r="BY146" s="3313"/>
      <c r="BZ146" s="2373"/>
      <c r="CA146" s="2374"/>
      <c r="CB146" s="2375"/>
      <c r="CC146" s="2376"/>
      <c r="CD146" s="2377"/>
      <c r="CE146" s="2376"/>
      <c r="CF146" s="2376"/>
      <c r="CG146" s="2376"/>
      <c r="CH146" s="2377"/>
      <c r="CI146" s="2377"/>
      <c r="CJ146" s="2377"/>
      <c r="CK146" s="2377"/>
      <c r="CL146" s="2376"/>
      <c r="CM146" s="2377"/>
      <c r="CN146" s="2376"/>
      <c r="CO146" s="2376"/>
      <c r="CP146" s="2376"/>
      <c r="CQ146" s="2377"/>
      <c r="CR146" s="2377"/>
      <c r="CS146" s="2377"/>
      <c r="CT146" s="2377"/>
      <c r="CU146" s="2376"/>
      <c r="CV146" s="2378"/>
      <c r="CW146" s="2376"/>
      <c r="CX146" s="2376"/>
      <c r="CY146" s="2376"/>
      <c r="CZ146" s="2377"/>
      <c r="DA146" s="2377"/>
      <c r="DB146" s="2377"/>
      <c r="DC146" s="2377"/>
    </row>
    <row r="147" customHeight="1" ht="12.75" x14ac:dyDescent="0.2">
      <c r="A147" s="1584"/>
      <c r="B147" s="2385"/>
      <c r="C147" s="3303"/>
      <c r="D147" s="3307">
        <f>IF(ISNUMBER(FIND("EN",B147)),IF(ISNUMBER(FIND("FCC",B147)),IF(ISNUMBER(FIND("ISED",B147)),CONCATENATE(Overview!$V$10,";",Overview!$S$11,";",Overview!$S$12),CONCATENATE(Overview!$V$10,";",Overview!$S$11)),IF(ISNUMBER(FIND("ISED",B147)),CONCATENATE(Overview!$V$10,";",Overview!$S$12),Overview!$V$10)),IF(ISNUMBER(FIND("FCC",B147)),IF(ISNUMBER(FIND("ISED",B147)),CONCATENATE(Overview!$S$11,";",Overview!$S$12),"IEEE Std 1528™"),Overview!$S$12))</f>
        <v/>
      </c>
      <c r="E147" s="3307">
        <f>IF(ISNUMBER(FIND("EN",B147)),IF(ISNUMBER(FIND("FCC",B147)),IF(ISNUMBER(FIND("ISED",B147)),CONCATENATE(Overview!$AB$10,";",Overview!$Y$11,";",Overview!$Y$12),CONCATENATE(Overview!$AB$10,";",Overview!$Y$11)),IF(ISNUMBER(FIND("ISED",B147)),CONCATENATE(Overview!$AB$10,";",Overview!$Y$12),Overview!$AB$10)),IF(ISNUMBER(FIND("FCC",B147)),IF(ISNUMBER(FIND("ISED",B147)),CONCATENATE(Overview!$Y$11,";",Overview!$Y$12),"IEEE Std 1528™"),Overview!$Y$12))</f>
        <v/>
      </c>
      <c r="F147" s="672"/>
      <c r="G147" s="2396"/>
      <c r="H147" s="3306"/>
      <c r="I147" s="3306"/>
      <c r="J147" s="2466" t="inlineStr">
        <is>
          <t>LTE</t>
        </is>
      </c>
      <c r="K147" s="2466" t="inlineStr">
        <is>
          <t>FDD1</t>
        </is>
      </c>
      <c r="L147" s="3306"/>
      <c r="M147" s="2466">
        <v>5</v>
      </c>
      <c r="N147" s="2467" t="inlineStr">
        <is>
          <t>QPSK</t>
        </is>
      </c>
      <c r="O147" s="2470"/>
      <c r="P147" s="2470"/>
      <c r="Q147" s="2468">
        <v>12</v>
      </c>
      <c r="R147" s="2469">
        <v>6</v>
      </c>
      <c r="S147" s="2468"/>
      <c r="T147" s="2466">
        <v>18300</v>
      </c>
      <c r="U147" s="2466">
        <v>1950</v>
      </c>
      <c r="V147" s="3306"/>
      <c r="W147" s="3306"/>
      <c r="X147" s="3306"/>
      <c r="Y147" s="3306"/>
      <c r="Z147" s="3306"/>
      <c r="AA147" s="3306"/>
      <c r="AB147" s="3306"/>
      <c r="AC147" s="3306"/>
      <c r="AD147" s="3306"/>
      <c r="AE147" s="3306"/>
      <c r="AF147" s="3306"/>
      <c r="AG147" s="807"/>
      <c r="AH147" s="374"/>
      <c r="AI147" s="3306"/>
      <c r="AJ147" s="3306"/>
      <c r="AK147" s="3306"/>
      <c r="AL147" s="3306"/>
      <c r="AM147" s="3306"/>
      <c r="AN147" s="3306"/>
      <c r="AO147" s="3306"/>
      <c r="AP147" s="3306"/>
      <c r="AQ147" s="3306"/>
      <c r="AR147" s="3306"/>
      <c r="AS147" s="3306"/>
      <c r="AT147" s="3306"/>
      <c r="AU147" s="3306"/>
      <c r="AV147" s="3306"/>
      <c r="AW147" s="3306"/>
      <c r="AX147" s="3306"/>
      <c r="AY147" s="3306"/>
      <c r="AZ147" s="3306"/>
      <c r="BA147" s="3306"/>
      <c r="BB147" s="3306"/>
      <c r="BC147" s="3306"/>
      <c r="BD147" s="3306"/>
      <c r="BE147" s="1565">
        <f>MyTimestamp(AH147)</f>
        <v/>
      </c>
      <c r="BF147" s="3315"/>
      <c r="BG147" s="3316">
        <f>MyTimestamp(AH147)</f>
        <v/>
      </c>
      <c r="BH147" s="3317"/>
      <c r="BI147" s="2471"/>
      <c r="BJ147" s="3306"/>
      <c r="BK147" s="3307"/>
      <c r="BL147" s="3306"/>
      <c r="BM147" s="3367"/>
      <c r="BN147" s="3307"/>
      <c r="BO147" s="3306"/>
      <c r="BP147" s="3306"/>
      <c r="BQ147" s="3306"/>
      <c r="BR147" s="1478"/>
      <c r="BS147" s="5724"/>
      <c r="BT147" s="5647"/>
      <c r="BU147" s="1584"/>
      <c r="BV147" s="38"/>
      <c r="BW147" s="7540"/>
      <c r="BX147" s="7564"/>
      <c r="BY147" s="3313"/>
      <c r="BZ147" s="2373"/>
      <c r="CA147" s="2374"/>
      <c r="CB147" s="2375"/>
      <c r="CC147" s="2376"/>
      <c r="CD147" s="2377"/>
      <c r="CE147" s="2376"/>
      <c r="CF147" s="2376"/>
      <c r="CG147" s="2376"/>
      <c r="CH147" s="2377"/>
      <c r="CI147" s="2377"/>
      <c r="CJ147" s="2377"/>
      <c r="CK147" s="2377"/>
      <c r="CL147" s="2376"/>
      <c r="CM147" s="2377"/>
      <c r="CN147" s="2376"/>
      <c r="CO147" s="2376"/>
      <c r="CP147" s="2376"/>
      <c r="CQ147" s="2377"/>
      <c r="CR147" s="2377"/>
      <c r="CS147" s="2377"/>
      <c r="CT147" s="2377"/>
      <c r="CU147" s="2376"/>
      <c r="CV147" s="2378"/>
      <c r="CW147" s="2376"/>
      <c r="CX147" s="2376"/>
      <c r="CY147" s="2376"/>
      <c r="CZ147" s="2377"/>
      <c r="DA147" s="2377"/>
      <c r="DB147" s="2377"/>
      <c r="DC147" s="2377"/>
    </row>
    <row r="148" customHeight="1" ht="12.75" x14ac:dyDescent="0.2">
      <c r="A148" s="1584"/>
      <c r="B148" s="2385"/>
      <c r="C148" s="3303"/>
      <c r="D148" s="3307">
        <f>IF(ISNUMBER(FIND("EN",B148)),IF(ISNUMBER(FIND("FCC",B148)),IF(ISNUMBER(FIND("ISED",B148)),CONCATENATE(Overview!$V$10,";",Overview!$S$11,";",Overview!$S$12),CONCATENATE(Overview!$V$10,";",Overview!$S$11)),IF(ISNUMBER(FIND("ISED",B148)),CONCATENATE(Overview!$V$10,";",Overview!$S$12),Overview!$V$10)),IF(ISNUMBER(FIND("FCC",B148)),IF(ISNUMBER(FIND("ISED",B148)),CONCATENATE(Overview!$S$11,";",Overview!$S$12),"IEEE Std 1528™"),Overview!$S$12))</f>
        <v/>
      </c>
      <c r="E148" s="3307">
        <f>IF(ISNUMBER(FIND("EN",B148)),IF(ISNUMBER(FIND("FCC",B148)),IF(ISNUMBER(FIND("ISED",B148)),CONCATENATE(Overview!$AB$10,";",Overview!$Y$11,";",Overview!$Y$12),CONCATENATE(Overview!$AB$10,";",Overview!$Y$11)),IF(ISNUMBER(FIND("ISED",B148)),CONCATENATE(Overview!$AB$10,";",Overview!$Y$12),Overview!$AB$10)),IF(ISNUMBER(FIND("FCC",B148)),IF(ISNUMBER(FIND("ISED",B148)),CONCATENATE(Overview!$Y$11,";",Overview!$Y$12),"IEEE Std 1528™"),Overview!$Y$12))</f>
        <v/>
      </c>
      <c r="F148" s="672"/>
      <c r="G148" s="2396"/>
      <c r="H148" s="3306"/>
      <c r="I148" s="3306"/>
      <c r="J148" s="2466" t="inlineStr">
        <is>
          <t>LTE</t>
        </is>
      </c>
      <c r="K148" s="2466" t="inlineStr">
        <is>
          <t>FDD1</t>
        </is>
      </c>
      <c r="L148" s="3306"/>
      <c r="M148" s="2466">
        <v>5</v>
      </c>
      <c r="N148" s="2467" t="inlineStr">
        <is>
          <t>QPSK</t>
        </is>
      </c>
      <c r="O148" s="2470"/>
      <c r="P148" s="2470"/>
      <c r="Q148" s="2468">
        <v>12</v>
      </c>
      <c r="R148" s="2469">
        <v>11</v>
      </c>
      <c r="S148" s="2468"/>
      <c r="T148" s="2466">
        <v>18300</v>
      </c>
      <c r="U148" s="2466">
        <v>1950</v>
      </c>
      <c r="V148" s="3306"/>
      <c r="W148" s="3306"/>
      <c r="X148" s="3306"/>
      <c r="Y148" s="3306"/>
      <c r="Z148" s="3306"/>
      <c r="AA148" s="3306"/>
      <c r="AB148" s="3306"/>
      <c r="AC148" s="3306"/>
      <c r="AD148" s="3306"/>
      <c r="AE148" s="3306"/>
      <c r="AF148" s="3306"/>
      <c r="AG148" s="807"/>
      <c r="AH148" s="374"/>
      <c r="AI148" s="3306"/>
      <c r="AJ148" s="3306"/>
      <c r="AK148" s="3306"/>
      <c r="AL148" s="3306"/>
      <c r="AM148" s="3306"/>
      <c r="AN148" s="3306"/>
      <c r="AO148" s="3306"/>
      <c r="AP148" s="3306"/>
      <c r="AQ148" s="3306"/>
      <c r="AR148" s="3306"/>
      <c r="AS148" s="3306"/>
      <c r="AT148" s="3306"/>
      <c r="AU148" s="3306"/>
      <c r="AV148" s="3306"/>
      <c r="AW148" s="3306"/>
      <c r="AX148" s="3306"/>
      <c r="AY148" s="3306"/>
      <c r="AZ148" s="3306"/>
      <c r="BA148" s="3306"/>
      <c r="BB148" s="3306"/>
      <c r="BC148" s="3306"/>
      <c r="BD148" s="3306"/>
      <c r="BE148" s="1565">
        <f>MyTimestamp(AH148)</f>
        <v/>
      </c>
      <c r="BF148" s="3315"/>
      <c r="BG148" s="3316">
        <f>MyTimestamp(AH148)</f>
        <v/>
      </c>
      <c r="BH148" s="3317"/>
      <c r="BI148" s="2471"/>
      <c r="BJ148" s="3306"/>
      <c r="BK148" s="3307"/>
      <c r="BL148" s="3306"/>
      <c r="BM148" s="3367"/>
      <c r="BN148" s="3307"/>
      <c r="BO148" s="3306"/>
      <c r="BP148" s="3306"/>
      <c r="BQ148" s="3306"/>
      <c r="BR148" s="1478"/>
      <c r="BS148" s="5724"/>
      <c r="BT148" s="5647"/>
      <c r="BU148" s="1584"/>
      <c r="BV148" s="38"/>
      <c r="BW148" s="7540"/>
      <c r="BX148" s="7564"/>
      <c r="BY148" s="3313"/>
      <c r="BZ148" s="2373"/>
      <c r="CA148" s="2374"/>
      <c r="CB148" s="2375"/>
      <c r="CC148" s="2376"/>
      <c r="CD148" s="2377"/>
      <c r="CE148" s="2376"/>
      <c r="CF148" s="2376"/>
      <c r="CG148" s="2376"/>
      <c r="CH148" s="2377"/>
      <c r="CI148" s="2377"/>
      <c r="CJ148" s="2377"/>
      <c r="CK148" s="2377"/>
      <c r="CL148" s="2376"/>
      <c r="CM148" s="2377"/>
      <c r="CN148" s="2376"/>
      <c r="CO148" s="2376"/>
      <c r="CP148" s="2376"/>
      <c r="CQ148" s="2377"/>
      <c r="CR148" s="2377"/>
      <c r="CS148" s="2377"/>
      <c r="CT148" s="2377"/>
      <c r="CU148" s="2376"/>
      <c r="CV148" s="2378"/>
      <c r="CW148" s="2376"/>
      <c r="CX148" s="2376"/>
      <c r="CY148" s="2376"/>
      <c r="CZ148" s="2377"/>
      <c r="DA148" s="2377"/>
      <c r="DB148" s="2377"/>
      <c r="DC148" s="2377"/>
    </row>
    <row r="149" customHeight="1" ht="12.75" x14ac:dyDescent="0.2">
      <c r="A149" s="1584"/>
      <c r="B149" s="2385"/>
      <c r="C149" s="3303"/>
      <c r="D149" s="3307">
        <f>IF(ISNUMBER(FIND("EN",B149)),IF(ISNUMBER(FIND("FCC",B149)),IF(ISNUMBER(FIND("ISED",B149)),CONCATENATE(Overview!$V$10,";",Overview!$S$11,";",Overview!$S$12),CONCATENATE(Overview!$V$10,";",Overview!$S$11)),IF(ISNUMBER(FIND("ISED",B149)),CONCATENATE(Overview!$V$10,";",Overview!$S$12),Overview!$V$10)),IF(ISNUMBER(FIND("FCC",B149)),IF(ISNUMBER(FIND("ISED",B149)),CONCATENATE(Overview!$S$11,";",Overview!$S$12),"IEEE Std 1528™"),Overview!$S$12))</f>
        <v/>
      </c>
      <c r="E149" s="3307">
        <f>IF(ISNUMBER(FIND("EN",B149)),IF(ISNUMBER(FIND("FCC",B149)),IF(ISNUMBER(FIND("ISED",B149)),CONCATENATE(Overview!$AB$10,";",Overview!$Y$11,";",Overview!$Y$12),CONCATENATE(Overview!$AB$10,";",Overview!$Y$11)),IF(ISNUMBER(FIND("ISED",B149)),CONCATENATE(Overview!$AB$10,";",Overview!$Y$12),Overview!$AB$10)),IF(ISNUMBER(FIND("FCC",B149)),IF(ISNUMBER(FIND("ISED",B149)),CONCATENATE(Overview!$Y$11,";",Overview!$Y$12),"IEEE Std 1528™"),Overview!$Y$12))</f>
        <v/>
      </c>
      <c r="F149" s="672"/>
      <c r="G149" s="2396"/>
      <c r="H149" s="3306"/>
      <c r="I149" s="3306"/>
      <c r="J149" s="2466" t="inlineStr">
        <is>
          <t>LTE</t>
        </is>
      </c>
      <c r="K149" s="2466" t="inlineStr">
        <is>
          <t>FDD1</t>
        </is>
      </c>
      <c r="L149" s="3306"/>
      <c r="M149" s="2466">
        <v>5</v>
      </c>
      <c r="N149" s="2467" t="inlineStr">
        <is>
          <t>QPSK</t>
        </is>
      </c>
      <c r="O149" s="2470"/>
      <c r="P149" s="2470"/>
      <c r="Q149" s="2468">
        <v>25</v>
      </c>
      <c r="R149" s="2469">
        <v>0</v>
      </c>
      <c r="S149" s="2468"/>
      <c r="T149" s="2466">
        <v>18300</v>
      </c>
      <c r="U149" s="2466">
        <v>1950</v>
      </c>
      <c r="V149" s="3306"/>
      <c r="W149" s="3306"/>
      <c r="X149" s="3306"/>
      <c r="Y149" s="3306"/>
      <c r="Z149" s="3306"/>
      <c r="AA149" s="3306"/>
      <c r="AB149" s="3306"/>
      <c r="AC149" s="3306"/>
      <c r="AD149" s="3306"/>
      <c r="AE149" s="3306"/>
      <c r="AF149" s="3306"/>
      <c r="AG149" s="807"/>
      <c r="AH149" s="374"/>
      <c r="AI149" s="3306"/>
      <c r="AJ149" s="3306"/>
      <c r="AK149" s="3306"/>
      <c r="AL149" s="3306"/>
      <c r="AM149" s="3306"/>
      <c r="AN149" s="3306"/>
      <c r="AO149" s="3306"/>
      <c r="AP149" s="3306"/>
      <c r="AQ149" s="3306"/>
      <c r="AR149" s="3306"/>
      <c r="AS149" s="3306"/>
      <c r="AT149" s="3306"/>
      <c r="AU149" s="3306"/>
      <c r="AV149" s="3306"/>
      <c r="AW149" s="3306"/>
      <c r="AX149" s="3306"/>
      <c r="AY149" s="3306"/>
      <c r="AZ149" s="3306"/>
      <c r="BA149" s="3306"/>
      <c r="BB149" s="3306"/>
      <c r="BC149" s="3306"/>
      <c r="BD149" s="3306"/>
      <c r="BE149" s="1565">
        <f>MyTimestamp(AH149)</f>
        <v/>
      </c>
      <c r="BF149" s="3315"/>
      <c r="BG149" s="3316">
        <f>MyTimestamp(AH149)</f>
        <v/>
      </c>
      <c r="BH149" s="3317"/>
      <c r="BI149" s="2471"/>
      <c r="BJ149" s="3306"/>
      <c r="BK149" s="3307"/>
      <c r="BL149" s="3306"/>
      <c r="BM149" s="3367"/>
      <c r="BN149" s="3307"/>
      <c r="BO149" s="3306"/>
      <c r="BP149" s="3306"/>
      <c r="BQ149" s="3306"/>
      <c r="BR149" s="1478"/>
      <c r="BS149" s="5724"/>
      <c r="BT149" s="5647"/>
      <c r="BU149" s="1584"/>
      <c r="BV149" s="38"/>
      <c r="BW149" s="7540"/>
      <c r="BX149" s="7564"/>
      <c r="BY149" s="3313"/>
      <c r="BZ149" s="2373"/>
      <c r="CA149" s="2374"/>
      <c r="CB149" s="2375"/>
      <c r="CC149" s="2376"/>
      <c r="CD149" s="2377"/>
      <c r="CE149" s="2376"/>
      <c r="CF149" s="2376"/>
      <c r="CG149" s="2376"/>
      <c r="CH149" s="2377"/>
      <c r="CI149" s="2377"/>
      <c r="CJ149" s="2377"/>
      <c r="CK149" s="2377"/>
      <c r="CL149" s="2376"/>
      <c r="CM149" s="2377"/>
      <c r="CN149" s="2376"/>
      <c r="CO149" s="2376"/>
      <c r="CP149" s="2376"/>
      <c r="CQ149" s="2377"/>
      <c r="CR149" s="2377"/>
      <c r="CS149" s="2377"/>
      <c r="CT149" s="2377"/>
      <c r="CU149" s="2376"/>
      <c r="CV149" s="2378"/>
      <c r="CW149" s="2376"/>
      <c r="CX149" s="2376"/>
      <c r="CY149" s="2376"/>
      <c r="CZ149" s="2377"/>
      <c r="DA149" s="2377"/>
      <c r="DB149" s="2377"/>
      <c r="DC149" s="2377"/>
    </row>
    <row r="150" customHeight="1" ht="12.75" x14ac:dyDescent="0.2">
      <c r="A150" s="1584"/>
      <c r="B150" s="2385"/>
      <c r="C150" s="3303"/>
      <c r="D150" s="3307">
        <f>IF(ISNUMBER(FIND("EN",B150)),IF(ISNUMBER(FIND("FCC",B150)),IF(ISNUMBER(FIND("ISED",B150)),CONCATENATE(Overview!$V$10,";",Overview!$S$11,";",Overview!$S$12),CONCATENATE(Overview!$V$10,";",Overview!$S$11)),IF(ISNUMBER(FIND("ISED",B150)),CONCATENATE(Overview!$V$10,";",Overview!$S$12),Overview!$V$10)),IF(ISNUMBER(FIND("FCC",B150)),IF(ISNUMBER(FIND("ISED",B150)),CONCATENATE(Overview!$S$11,";",Overview!$S$12),"IEEE Std 1528™"),Overview!$S$12))</f>
        <v/>
      </c>
      <c r="E150" s="3307">
        <f>IF(ISNUMBER(FIND("EN",B150)),IF(ISNUMBER(FIND("FCC",B150)),IF(ISNUMBER(FIND("ISED",B150)),CONCATENATE(Overview!$AB$10,";",Overview!$Y$11,";",Overview!$Y$12),CONCATENATE(Overview!$AB$10,";",Overview!$Y$11)),IF(ISNUMBER(FIND("ISED",B150)),CONCATENATE(Overview!$AB$10,";",Overview!$Y$12),Overview!$AB$10)),IF(ISNUMBER(FIND("FCC",B150)),IF(ISNUMBER(FIND("ISED",B150)),CONCATENATE(Overview!$Y$11,";",Overview!$Y$12),"IEEE Std 1528™"),Overview!$Y$12))</f>
        <v/>
      </c>
      <c r="F150" s="672"/>
      <c r="G150" s="2396"/>
      <c r="H150" s="3306"/>
      <c r="I150" s="3306"/>
      <c r="J150" s="2466" t="inlineStr">
        <is>
          <t>LTE</t>
        </is>
      </c>
      <c r="K150" s="2466" t="inlineStr">
        <is>
          <t>FDD1</t>
        </is>
      </c>
      <c r="L150" s="3306"/>
      <c r="M150" s="2466">
        <v>5</v>
      </c>
      <c r="N150" s="2467" t="inlineStr">
        <is>
          <t>16QAM</t>
        </is>
      </c>
      <c r="O150" s="2470"/>
      <c r="P150" s="2470"/>
      <c r="Q150" s="2468">
        <v>1</v>
      </c>
      <c r="R150" s="2469">
        <v>0</v>
      </c>
      <c r="S150" s="2468"/>
      <c r="T150" s="2466">
        <v>18300</v>
      </c>
      <c r="U150" s="2466">
        <v>1950</v>
      </c>
      <c r="V150" s="3306"/>
      <c r="W150" s="3306"/>
      <c r="X150" s="3306"/>
      <c r="Y150" s="3306"/>
      <c r="Z150" s="3306"/>
      <c r="AA150" s="3306"/>
      <c r="AB150" s="3306"/>
      <c r="AC150" s="3306"/>
      <c r="AD150" s="3306"/>
      <c r="AE150" s="3306"/>
      <c r="AF150" s="3306"/>
      <c r="AG150" s="807"/>
      <c r="AH150" s="374"/>
      <c r="AI150" s="3306"/>
      <c r="AJ150" s="3306"/>
      <c r="AK150" s="3306"/>
      <c r="AL150" s="3306"/>
      <c r="AM150" s="3306"/>
      <c r="AN150" s="3306"/>
      <c r="AO150" s="3306"/>
      <c r="AP150" s="3306"/>
      <c r="AQ150" s="3306"/>
      <c r="AR150" s="3306"/>
      <c r="AS150" s="3306"/>
      <c r="AT150" s="3306"/>
      <c r="AU150" s="3306"/>
      <c r="AV150" s="3306"/>
      <c r="AW150" s="3306"/>
      <c r="AX150" s="3306"/>
      <c r="AY150" s="3306"/>
      <c r="AZ150" s="3306"/>
      <c r="BA150" s="3306"/>
      <c r="BB150" s="3306"/>
      <c r="BC150" s="3306"/>
      <c r="BD150" s="3306"/>
      <c r="BE150" s="1565">
        <f>MyTimestamp(AH150)</f>
        <v/>
      </c>
      <c r="BF150" s="3315"/>
      <c r="BG150" s="3316">
        <f>MyTimestamp(AH150)</f>
        <v/>
      </c>
      <c r="BH150" s="3317"/>
      <c r="BI150" s="2471"/>
      <c r="BJ150" s="3306"/>
      <c r="BK150" s="3307"/>
      <c r="BL150" s="3306"/>
      <c r="BM150" s="3367"/>
      <c r="BN150" s="3307"/>
      <c r="BO150" s="3306"/>
      <c r="BP150" s="3306"/>
      <c r="BQ150" s="3306"/>
      <c r="BR150" s="1478"/>
      <c r="BS150" s="5724"/>
      <c r="BT150" s="5647"/>
      <c r="BU150" s="1584"/>
      <c r="BV150" s="38"/>
      <c r="BW150" s="7540"/>
      <c r="BX150" s="7564"/>
      <c r="BY150" s="3313"/>
      <c r="BZ150" s="2373"/>
      <c r="CA150" s="2374"/>
      <c r="CB150" s="2375"/>
      <c r="CC150" s="2376"/>
      <c r="CD150" s="2377"/>
      <c r="CE150" s="2376"/>
      <c r="CF150" s="2376"/>
      <c r="CG150" s="2376"/>
      <c r="CH150" s="2377"/>
      <c r="CI150" s="2377"/>
      <c r="CJ150" s="2377"/>
      <c r="CK150" s="2377"/>
      <c r="CL150" s="2376"/>
      <c r="CM150" s="2377"/>
      <c r="CN150" s="2376"/>
      <c r="CO150" s="2376"/>
      <c r="CP150" s="2376"/>
      <c r="CQ150" s="2377"/>
      <c r="CR150" s="2377"/>
      <c r="CS150" s="2377"/>
      <c r="CT150" s="2377"/>
      <c r="CU150" s="2376"/>
      <c r="CV150" s="2378"/>
      <c r="CW150" s="2376"/>
      <c r="CX150" s="2376"/>
      <c r="CY150" s="2376"/>
      <c r="CZ150" s="2377"/>
      <c r="DA150" s="2377"/>
      <c r="DB150" s="2377"/>
      <c r="DC150" s="2377"/>
    </row>
    <row r="151" customHeight="1" ht="12.75" x14ac:dyDescent="0.2">
      <c r="A151" s="1584"/>
      <c r="B151" s="2385"/>
      <c r="C151" s="3303"/>
      <c r="D151" s="3307">
        <f>IF(ISNUMBER(FIND("EN",B151)),IF(ISNUMBER(FIND("FCC",B151)),IF(ISNUMBER(FIND("ISED",B151)),CONCATENATE(Overview!$V$10,";",Overview!$S$11,";",Overview!$S$12),CONCATENATE(Overview!$V$10,";",Overview!$S$11)),IF(ISNUMBER(FIND("ISED",B151)),CONCATENATE(Overview!$V$10,";",Overview!$S$12),Overview!$V$10)),IF(ISNUMBER(FIND("FCC",B151)),IF(ISNUMBER(FIND("ISED",B151)),CONCATENATE(Overview!$S$11,";",Overview!$S$12),"IEEE Std 1528™"),Overview!$S$12))</f>
        <v/>
      </c>
      <c r="E151" s="3307">
        <f>IF(ISNUMBER(FIND("EN",B151)),IF(ISNUMBER(FIND("FCC",B151)),IF(ISNUMBER(FIND("ISED",B151)),CONCATENATE(Overview!$AB$10,";",Overview!$Y$11,";",Overview!$Y$12),CONCATENATE(Overview!$AB$10,";",Overview!$Y$11)),IF(ISNUMBER(FIND("ISED",B151)),CONCATENATE(Overview!$AB$10,";",Overview!$Y$12),Overview!$AB$10)),IF(ISNUMBER(FIND("FCC",B151)),IF(ISNUMBER(FIND("ISED",B151)),CONCATENATE(Overview!$Y$11,";",Overview!$Y$12),"IEEE Std 1528™"),Overview!$Y$12))</f>
        <v/>
      </c>
      <c r="F151" s="672"/>
      <c r="G151" s="2396"/>
      <c r="H151" s="3306"/>
      <c r="I151" s="3306"/>
      <c r="J151" s="2466" t="inlineStr">
        <is>
          <t>LTE</t>
        </is>
      </c>
      <c r="K151" s="2466" t="inlineStr">
        <is>
          <t>FDD1</t>
        </is>
      </c>
      <c r="L151" s="3306"/>
      <c r="M151" s="2466">
        <v>5</v>
      </c>
      <c r="N151" s="2467" t="inlineStr">
        <is>
          <t>16QAM</t>
        </is>
      </c>
      <c r="O151" s="2470"/>
      <c r="P151" s="2470"/>
      <c r="Q151" s="2468">
        <v>1</v>
      </c>
      <c r="R151" s="2469">
        <v>12</v>
      </c>
      <c r="S151" s="2468"/>
      <c r="T151" s="2466">
        <v>18300</v>
      </c>
      <c r="U151" s="2466">
        <v>1950</v>
      </c>
      <c r="V151" s="3306"/>
      <c r="W151" s="3306"/>
      <c r="X151" s="3306"/>
      <c r="Y151" s="3306"/>
      <c r="Z151" s="3306"/>
      <c r="AA151" s="3306"/>
      <c r="AB151" s="3306"/>
      <c r="AC151" s="3306"/>
      <c r="AD151" s="3306"/>
      <c r="AE151" s="3306"/>
      <c r="AF151" s="3306"/>
      <c r="AG151" s="807"/>
      <c r="AH151" s="374"/>
      <c r="AI151" s="3306"/>
      <c r="AJ151" s="3306"/>
      <c r="AK151" s="3306"/>
      <c r="AL151" s="3306"/>
      <c r="AM151" s="3306"/>
      <c r="AN151" s="3306"/>
      <c r="AO151" s="3306"/>
      <c r="AP151" s="3306"/>
      <c r="AQ151" s="3306"/>
      <c r="AR151" s="3306"/>
      <c r="AS151" s="3306"/>
      <c r="AT151" s="3306"/>
      <c r="AU151" s="3306"/>
      <c r="AV151" s="3306"/>
      <c r="AW151" s="3306"/>
      <c r="AX151" s="3306"/>
      <c r="AY151" s="3306"/>
      <c r="AZ151" s="3306"/>
      <c r="BA151" s="3306"/>
      <c r="BB151" s="3306"/>
      <c r="BC151" s="3306"/>
      <c r="BD151" s="3306"/>
      <c r="BE151" s="1565">
        <f>MyTimestamp(AH151)</f>
        <v/>
      </c>
      <c r="BF151" s="3315"/>
      <c r="BG151" s="3316">
        <f>MyTimestamp(AH151)</f>
        <v/>
      </c>
      <c r="BH151" s="3317"/>
      <c r="BI151" s="2471"/>
      <c r="BJ151" s="3306"/>
      <c r="BK151" s="3307"/>
      <c r="BL151" s="3306"/>
      <c r="BM151" s="3367"/>
      <c r="BN151" s="3307"/>
      <c r="BO151" s="3306"/>
      <c r="BP151" s="3306"/>
      <c r="BQ151" s="3306"/>
      <c r="BR151" s="1478"/>
      <c r="BS151" s="5724"/>
      <c r="BT151" s="5647"/>
      <c r="BU151" s="1584"/>
      <c r="BV151" s="38"/>
      <c r="BW151" s="7540"/>
      <c r="BX151" s="7564"/>
      <c r="BY151" s="3313"/>
      <c r="BZ151" s="2373"/>
      <c r="CA151" s="2374"/>
      <c r="CB151" s="2375"/>
      <c r="CC151" s="2376"/>
      <c r="CD151" s="2377"/>
      <c r="CE151" s="2376"/>
      <c r="CF151" s="2376"/>
      <c r="CG151" s="2376"/>
      <c r="CH151" s="2377"/>
      <c r="CI151" s="2377"/>
      <c r="CJ151" s="2377"/>
      <c r="CK151" s="2377"/>
      <c r="CL151" s="2376"/>
      <c r="CM151" s="2377"/>
      <c r="CN151" s="2376"/>
      <c r="CO151" s="2376"/>
      <c r="CP151" s="2376"/>
      <c r="CQ151" s="2377"/>
      <c r="CR151" s="2377"/>
      <c r="CS151" s="2377"/>
      <c r="CT151" s="2377"/>
      <c r="CU151" s="2376"/>
      <c r="CV151" s="2378"/>
      <c r="CW151" s="2376"/>
      <c r="CX151" s="2376"/>
      <c r="CY151" s="2376"/>
      <c r="CZ151" s="2377"/>
      <c r="DA151" s="2377"/>
      <c r="DB151" s="2377"/>
      <c r="DC151" s="2377"/>
    </row>
    <row r="152" customHeight="1" ht="12.75" x14ac:dyDescent="0.2">
      <c r="A152" s="1584"/>
      <c r="B152" s="2385"/>
      <c r="C152" s="3303"/>
      <c r="D152" s="3307">
        <f>IF(ISNUMBER(FIND("EN",B152)),IF(ISNUMBER(FIND("FCC",B152)),IF(ISNUMBER(FIND("ISED",B152)),CONCATENATE(Overview!$V$10,";",Overview!$S$11,";",Overview!$S$12),CONCATENATE(Overview!$V$10,";",Overview!$S$11)),IF(ISNUMBER(FIND("ISED",B152)),CONCATENATE(Overview!$V$10,";",Overview!$S$12),Overview!$V$10)),IF(ISNUMBER(FIND("FCC",B152)),IF(ISNUMBER(FIND("ISED",B152)),CONCATENATE(Overview!$S$11,";",Overview!$S$12),"IEEE Std 1528™"),Overview!$S$12))</f>
        <v/>
      </c>
      <c r="E152" s="3307">
        <f>IF(ISNUMBER(FIND("EN",B152)),IF(ISNUMBER(FIND("FCC",B152)),IF(ISNUMBER(FIND("ISED",B152)),CONCATENATE(Overview!$AB$10,";",Overview!$Y$11,";",Overview!$Y$12),CONCATENATE(Overview!$AB$10,";",Overview!$Y$11)),IF(ISNUMBER(FIND("ISED",B152)),CONCATENATE(Overview!$AB$10,";",Overview!$Y$12),Overview!$AB$10)),IF(ISNUMBER(FIND("FCC",B152)),IF(ISNUMBER(FIND("ISED",B152)),CONCATENATE(Overview!$Y$11,";",Overview!$Y$12),"IEEE Std 1528™"),Overview!$Y$12))</f>
        <v/>
      </c>
      <c r="F152" s="672"/>
      <c r="G152" s="2396"/>
      <c r="H152" s="3306"/>
      <c r="I152" s="3306"/>
      <c r="J152" s="2466" t="inlineStr">
        <is>
          <t>LTE</t>
        </is>
      </c>
      <c r="K152" s="2466" t="inlineStr">
        <is>
          <t>FDD1</t>
        </is>
      </c>
      <c r="L152" s="3306"/>
      <c r="M152" s="2466">
        <v>5</v>
      </c>
      <c r="N152" s="2467" t="inlineStr">
        <is>
          <t>16QAM</t>
        </is>
      </c>
      <c r="O152" s="2470"/>
      <c r="P152" s="2470"/>
      <c r="Q152" s="2468">
        <v>1</v>
      </c>
      <c r="R152" s="2469">
        <v>24</v>
      </c>
      <c r="S152" s="2468"/>
      <c r="T152" s="2466">
        <v>18300</v>
      </c>
      <c r="U152" s="2466">
        <v>1950</v>
      </c>
      <c r="V152" s="3306"/>
      <c r="W152" s="3306"/>
      <c r="X152" s="3306"/>
      <c r="Y152" s="3306"/>
      <c r="Z152" s="3306"/>
      <c r="AA152" s="3306"/>
      <c r="AB152" s="3306"/>
      <c r="AC152" s="3306"/>
      <c r="AD152" s="3306"/>
      <c r="AE152" s="3306"/>
      <c r="AF152" s="3306"/>
      <c r="AG152" s="807"/>
      <c r="AH152" s="374"/>
      <c r="AI152" s="3306"/>
      <c r="AJ152" s="3306"/>
      <c r="AK152" s="3306"/>
      <c r="AL152" s="3306"/>
      <c r="AM152" s="3306"/>
      <c r="AN152" s="3306"/>
      <c r="AO152" s="3306"/>
      <c r="AP152" s="3306"/>
      <c r="AQ152" s="3306"/>
      <c r="AR152" s="3306"/>
      <c r="AS152" s="3306"/>
      <c r="AT152" s="3306"/>
      <c r="AU152" s="3306"/>
      <c r="AV152" s="3306"/>
      <c r="AW152" s="3306"/>
      <c r="AX152" s="3306"/>
      <c r="AY152" s="3306"/>
      <c r="AZ152" s="3306"/>
      <c r="BA152" s="3306"/>
      <c r="BB152" s="3306"/>
      <c r="BC152" s="3306"/>
      <c r="BD152" s="3306"/>
      <c r="BE152" s="1565">
        <f>MyTimestamp(AH152)</f>
        <v/>
      </c>
      <c r="BF152" s="3315"/>
      <c r="BG152" s="3316">
        <f>MyTimestamp(AH152)</f>
        <v/>
      </c>
      <c r="BH152" s="3317"/>
      <c r="BI152" s="2471"/>
      <c r="BJ152" s="3306"/>
      <c r="BK152" s="3307"/>
      <c r="BL152" s="3306"/>
      <c r="BM152" s="3367"/>
      <c r="BN152" s="3307"/>
      <c r="BO152" s="3306"/>
      <c r="BP152" s="3306"/>
      <c r="BQ152" s="3306"/>
      <c r="BR152" s="1478"/>
      <c r="BS152" s="5724"/>
      <c r="BT152" s="5647"/>
      <c r="BU152" s="1584"/>
      <c r="BV152" s="38"/>
      <c r="BW152" s="7540"/>
      <c r="BX152" s="7564"/>
      <c r="BY152" s="3313"/>
      <c r="BZ152" s="2373"/>
      <c r="CA152" s="2374"/>
      <c r="CB152" s="2375"/>
      <c r="CC152" s="2376"/>
      <c r="CD152" s="2377"/>
      <c r="CE152" s="2376"/>
      <c r="CF152" s="2376"/>
      <c r="CG152" s="2376"/>
      <c r="CH152" s="2377"/>
      <c r="CI152" s="2377"/>
      <c r="CJ152" s="2377"/>
      <c r="CK152" s="2377"/>
      <c r="CL152" s="2376"/>
      <c r="CM152" s="2377"/>
      <c r="CN152" s="2376"/>
      <c r="CO152" s="2376"/>
      <c r="CP152" s="2376"/>
      <c r="CQ152" s="2377"/>
      <c r="CR152" s="2377"/>
      <c r="CS152" s="2377"/>
      <c r="CT152" s="2377"/>
      <c r="CU152" s="2376"/>
      <c r="CV152" s="2378"/>
      <c r="CW152" s="2376"/>
      <c r="CX152" s="2376"/>
      <c r="CY152" s="2376"/>
      <c r="CZ152" s="2377"/>
      <c r="DA152" s="2377"/>
      <c r="DB152" s="2377"/>
      <c r="DC152" s="2377"/>
    </row>
    <row r="153" customHeight="1" ht="12.75" x14ac:dyDescent="0.2">
      <c r="A153" s="1584"/>
      <c r="B153" s="2385"/>
      <c r="C153" s="3303"/>
      <c r="D153" s="3307">
        <f>IF(ISNUMBER(FIND("EN",B153)),IF(ISNUMBER(FIND("FCC",B153)),IF(ISNUMBER(FIND("ISED",B153)),CONCATENATE(Overview!$V$10,";",Overview!$S$11,";",Overview!$S$12),CONCATENATE(Overview!$V$10,";",Overview!$S$11)),IF(ISNUMBER(FIND("ISED",B153)),CONCATENATE(Overview!$V$10,";",Overview!$S$12),Overview!$V$10)),IF(ISNUMBER(FIND("FCC",B153)),IF(ISNUMBER(FIND("ISED",B153)),CONCATENATE(Overview!$S$11,";",Overview!$S$12),"IEEE Std 1528™"),Overview!$S$12))</f>
        <v/>
      </c>
      <c r="E153" s="3307">
        <f>IF(ISNUMBER(FIND("EN",B153)),IF(ISNUMBER(FIND("FCC",B153)),IF(ISNUMBER(FIND("ISED",B153)),CONCATENATE(Overview!$AB$10,";",Overview!$Y$11,";",Overview!$Y$12),CONCATENATE(Overview!$AB$10,";",Overview!$Y$11)),IF(ISNUMBER(FIND("ISED",B153)),CONCATENATE(Overview!$AB$10,";",Overview!$Y$12),Overview!$AB$10)),IF(ISNUMBER(FIND("FCC",B153)),IF(ISNUMBER(FIND("ISED",B153)),CONCATENATE(Overview!$Y$11,";",Overview!$Y$12),"IEEE Std 1528™"),Overview!$Y$12))</f>
        <v/>
      </c>
      <c r="F153" s="672"/>
      <c r="G153" s="2396"/>
      <c r="H153" s="3306"/>
      <c r="I153" s="3306"/>
      <c r="J153" s="2466" t="inlineStr">
        <is>
          <t>LTE</t>
        </is>
      </c>
      <c r="K153" s="2466" t="inlineStr">
        <is>
          <t>FDD1</t>
        </is>
      </c>
      <c r="L153" s="3306"/>
      <c r="M153" s="2466">
        <v>5</v>
      </c>
      <c r="N153" s="2467" t="inlineStr">
        <is>
          <t>16QAM</t>
        </is>
      </c>
      <c r="O153" s="2470"/>
      <c r="P153" s="2470"/>
      <c r="Q153" s="2468">
        <v>12</v>
      </c>
      <c r="R153" s="2469">
        <v>0</v>
      </c>
      <c r="S153" s="2468"/>
      <c r="T153" s="2466">
        <v>18300</v>
      </c>
      <c r="U153" s="2466">
        <v>1950</v>
      </c>
      <c r="V153" s="3306"/>
      <c r="W153" s="3306"/>
      <c r="X153" s="3306"/>
      <c r="Y153" s="3306"/>
      <c r="Z153" s="3306"/>
      <c r="AA153" s="3306"/>
      <c r="AB153" s="3306"/>
      <c r="AC153" s="3306"/>
      <c r="AD153" s="3306"/>
      <c r="AE153" s="3306"/>
      <c r="AF153" s="3306"/>
      <c r="AG153" s="807"/>
      <c r="AH153" s="374"/>
      <c r="AI153" s="3306"/>
      <c r="AJ153" s="3306"/>
      <c r="AK153" s="3306"/>
      <c r="AL153" s="3306"/>
      <c r="AM153" s="3306"/>
      <c r="AN153" s="3306"/>
      <c r="AO153" s="3306"/>
      <c r="AP153" s="3306"/>
      <c r="AQ153" s="3306"/>
      <c r="AR153" s="3306"/>
      <c r="AS153" s="3306"/>
      <c r="AT153" s="3306"/>
      <c r="AU153" s="3306"/>
      <c r="AV153" s="3306"/>
      <c r="AW153" s="3306"/>
      <c r="AX153" s="3306"/>
      <c r="AY153" s="3306"/>
      <c r="AZ153" s="3306"/>
      <c r="BA153" s="3306"/>
      <c r="BB153" s="3306"/>
      <c r="BC153" s="3306"/>
      <c r="BD153" s="3306"/>
      <c r="BE153" s="1565">
        <f>MyTimestamp(AH153)</f>
        <v/>
      </c>
      <c r="BF153" s="3315"/>
      <c r="BG153" s="3316">
        <f>MyTimestamp(AH153)</f>
        <v/>
      </c>
      <c r="BH153" s="3317"/>
      <c r="BI153" s="2471"/>
      <c r="BJ153" s="3306"/>
      <c r="BK153" s="3307"/>
      <c r="BL153" s="3306"/>
      <c r="BM153" s="3367"/>
      <c r="BN153" s="3307"/>
      <c r="BO153" s="3306"/>
      <c r="BP153" s="3306"/>
      <c r="BQ153" s="3306"/>
      <c r="BR153" s="1478"/>
      <c r="BS153" s="5724"/>
      <c r="BT153" s="5647"/>
      <c r="BU153" s="1584"/>
      <c r="BV153" s="38"/>
      <c r="BW153" s="7540"/>
      <c r="BX153" s="7564"/>
      <c r="BY153" s="3313"/>
      <c r="BZ153" s="2373"/>
      <c r="CA153" s="2374"/>
      <c r="CB153" s="2375"/>
      <c r="CC153" s="2376"/>
      <c r="CD153" s="2377"/>
      <c r="CE153" s="2376"/>
      <c r="CF153" s="2376"/>
      <c r="CG153" s="2376"/>
      <c r="CH153" s="2377"/>
      <c r="CI153" s="2377"/>
      <c r="CJ153" s="2377"/>
      <c r="CK153" s="2377"/>
      <c r="CL153" s="2376"/>
      <c r="CM153" s="2377"/>
      <c r="CN153" s="2376"/>
      <c r="CO153" s="2376"/>
      <c r="CP153" s="2376"/>
      <c r="CQ153" s="2377"/>
      <c r="CR153" s="2377"/>
      <c r="CS153" s="2377"/>
      <c r="CT153" s="2377"/>
      <c r="CU153" s="2376"/>
      <c r="CV153" s="2378"/>
      <c r="CW153" s="2376"/>
      <c r="CX153" s="2376"/>
      <c r="CY153" s="2376"/>
      <c r="CZ153" s="2377"/>
      <c r="DA153" s="2377"/>
      <c r="DB153" s="2377"/>
      <c r="DC153" s="2377"/>
    </row>
    <row r="154" customHeight="1" ht="12.75" x14ac:dyDescent="0.2">
      <c r="A154" s="1584"/>
      <c r="B154" s="2385"/>
      <c r="C154" s="3303"/>
      <c r="D154" s="3307">
        <f>IF(ISNUMBER(FIND("EN",B154)),IF(ISNUMBER(FIND("FCC",B154)),IF(ISNUMBER(FIND("ISED",B154)),CONCATENATE(Overview!$V$10,";",Overview!$S$11,";",Overview!$S$12),CONCATENATE(Overview!$V$10,";",Overview!$S$11)),IF(ISNUMBER(FIND("ISED",B154)),CONCATENATE(Overview!$V$10,";",Overview!$S$12),Overview!$V$10)),IF(ISNUMBER(FIND("FCC",B154)),IF(ISNUMBER(FIND("ISED",B154)),CONCATENATE(Overview!$S$11,";",Overview!$S$12),"IEEE Std 1528™"),Overview!$S$12))</f>
        <v/>
      </c>
      <c r="E154" s="3307">
        <f>IF(ISNUMBER(FIND("EN",B154)),IF(ISNUMBER(FIND("FCC",B154)),IF(ISNUMBER(FIND("ISED",B154)),CONCATENATE(Overview!$AB$10,";",Overview!$Y$11,";",Overview!$Y$12),CONCATENATE(Overview!$AB$10,";",Overview!$Y$11)),IF(ISNUMBER(FIND("ISED",B154)),CONCATENATE(Overview!$AB$10,";",Overview!$Y$12),Overview!$AB$10)),IF(ISNUMBER(FIND("FCC",B154)),IF(ISNUMBER(FIND("ISED",B154)),CONCATENATE(Overview!$Y$11,";",Overview!$Y$12),"IEEE Std 1528™"),Overview!$Y$12))</f>
        <v/>
      </c>
      <c r="F154" s="672"/>
      <c r="G154" s="2396"/>
      <c r="H154" s="3306"/>
      <c r="I154" s="3306"/>
      <c r="J154" s="2466" t="inlineStr">
        <is>
          <t>LTE</t>
        </is>
      </c>
      <c r="K154" s="2466" t="inlineStr">
        <is>
          <t>FDD1</t>
        </is>
      </c>
      <c r="L154" s="3306"/>
      <c r="M154" s="2466">
        <v>5</v>
      </c>
      <c r="N154" s="2467" t="inlineStr">
        <is>
          <t>16QAM</t>
        </is>
      </c>
      <c r="O154" s="2470"/>
      <c r="P154" s="2470"/>
      <c r="Q154" s="2468">
        <v>12</v>
      </c>
      <c r="R154" s="2469">
        <v>6</v>
      </c>
      <c r="S154" s="2468"/>
      <c r="T154" s="2466">
        <v>18300</v>
      </c>
      <c r="U154" s="2466">
        <v>1950</v>
      </c>
      <c r="V154" s="3306"/>
      <c r="W154" s="3306"/>
      <c r="X154" s="3306"/>
      <c r="Y154" s="3306"/>
      <c r="Z154" s="3306"/>
      <c r="AA154" s="3306"/>
      <c r="AB154" s="3306"/>
      <c r="AC154" s="3306"/>
      <c r="AD154" s="3306"/>
      <c r="AE154" s="3306"/>
      <c r="AF154" s="3306"/>
      <c r="AG154" s="807"/>
      <c r="AH154" s="374"/>
      <c r="AI154" s="3306"/>
      <c r="AJ154" s="3306"/>
      <c r="AK154" s="3306"/>
      <c r="AL154" s="3306"/>
      <c r="AM154" s="3306"/>
      <c r="AN154" s="3306"/>
      <c r="AO154" s="3306"/>
      <c r="AP154" s="3306"/>
      <c r="AQ154" s="3306"/>
      <c r="AR154" s="3306"/>
      <c r="AS154" s="3306"/>
      <c r="AT154" s="3306"/>
      <c r="AU154" s="3306"/>
      <c r="AV154" s="3306"/>
      <c r="AW154" s="3306"/>
      <c r="AX154" s="3306"/>
      <c r="AY154" s="3306"/>
      <c r="AZ154" s="3306"/>
      <c r="BA154" s="3306"/>
      <c r="BB154" s="3306"/>
      <c r="BC154" s="3306"/>
      <c r="BD154" s="3306"/>
      <c r="BE154" s="1565">
        <f>MyTimestamp(AH154)</f>
        <v/>
      </c>
      <c r="BF154" s="3315"/>
      <c r="BG154" s="3316">
        <f>MyTimestamp(AH154)</f>
        <v/>
      </c>
      <c r="BH154" s="3317"/>
      <c r="BI154" s="2471"/>
      <c r="BJ154" s="3306"/>
      <c r="BK154" s="3307"/>
      <c r="BL154" s="3306"/>
      <c r="BM154" s="3367"/>
      <c r="BN154" s="3307"/>
      <c r="BO154" s="3306"/>
      <c r="BP154" s="3306"/>
      <c r="BQ154" s="3306"/>
      <c r="BR154" s="1478"/>
      <c r="BS154" s="5724"/>
      <c r="BT154" s="5647"/>
      <c r="BU154" s="1584"/>
      <c r="BV154" s="38"/>
      <c r="BW154" s="7540"/>
      <c r="BX154" s="7564"/>
      <c r="BY154" s="3313"/>
      <c r="BZ154" s="2373"/>
      <c r="CA154" s="2374"/>
      <c r="CB154" s="2375"/>
      <c r="CC154" s="2376"/>
      <c r="CD154" s="2377"/>
      <c r="CE154" s="2376"/>
      <c r="CF154" s="2376"/>
      <c r="CG154" s="2376"/>
      <c r="CH154" s="2377"/>
      <c r="CI154" s="2377"/>
      <c r="CJ154" s="2377"/>
      <c r="CK154" s="2377"/>
      <c r="CL154" s="2376"/>
      <c r="CM154" s="2377"/>
      <c r="CN154" s="2376"/>
      <c r="CO154" s="2376"/>
      <c r="CP154" s="2376"/>
      <c r="CQ154" s="2377"/>
      <c r="CR154" s="2377"/>
      <c r="CS154" s="2377"/>
      <c r="CT154" s="2377"/>
      <c r="CU154" s="2376"/>
      <c r="CV154" s="2378"/>
      <c r="CW154" s="2376"/>
      <c r="CX154" s="2376"/>
      <c r="CY154" s="2376"/>
      <c r="CZ154" s="2377"/>
      <c r="DA154" s="2377"/>
      <c r="DB154" s="2377"/>
      <c r="DC154" s="2377"/>
    </row>
    <row r="155" customHeight="1" ht="12.75" x14ac:dyDescent="0.2">
      <c r="A155" s="1584"/>
      <c r="B155" s="2385"/>
      <c r="C155" s="3303"/>
      <c r="D155" s="3307">
        <f>IF(ISNUMBER(FIND("EN",B155)),IF(ISNUMBER(FIND("FCC",B155)),IF(ISNUMBER(FIND("ISED",B155)),CONCATENATE(Overview!$V$10,";",Overview!$S$11,";",Overview!$S$12),CONCATENATE(Overview!$V$10,";",Overview!$S$11)),IF(ISNUMBER(FIND("ISED",B155)),CONCATENATE(Overview!$V$10,";",Overview!$S$12),Overview!$V$10)),IF(ISNUMBER(FIND("FCC",B155)),IF(ISNUMBER(FIND("ISED",B155)),CONCATENATE(Overview!$S$11,";",Overview!$S$12),"IEEE Std 1528™"),Overview!$S$12))</f>
        <v/>
      </c>
      <c r="E155" s="3307">
        <f>IF(ISNUMBER(FIND("EN",B155)),IF(ISNUMBER(FIND("FCC",B155)),IF(ISNUMBER(FIND("ISED",B155)),CONCATENATE(Overview!$AB$10,";",Overview!$Y$11,";",Overview!$Y$12),CONCATENATE(Overview!$AB$10,";",Overview!$Y$11)),IF(ISNUMBER(FIND("ISED",B155)),CONCATENATE(Overview!$AB$10,";",Overview!$Y$12),Overview!$AB$10)),IF(ISNUMBER(FIND("FCC",B155)),IF(ISNUMBER(FIND("ISED",B155)),CONCATENATE(Overview!$Y$11,";",Overview!$Y$12),"IEEE Std 1528™"),Overview!$Y$12))</f>
        <v/>
      </c>
      <c r="F155" s="672"/>
      <c r="G155" s="2396"/>
      <c r="H155" s="3306"/>
      <c r="I155" s="3306"/>
      <c r="J155" s="2466" t="inlineStr">
        <is>
          <t>LTE</t>
        </is>
      </c>
      <c r="K155" s="2466" t="inlineStr">
        <is>
          <t>FDD1</t>
        </is>
      </c>
      <c r="L155" s="3306"/>
      <c r="M155" s="2466">
        <v>5</v>
      </c>
      <c r="N155" s="2467" t="inlineStr">
        <is>
          <t>16QAM</t>
        </is>
      </c>
      <c r="O155" s="2470"/>
      <c r="P155" s="2470"/>
      <c r="Q155" s="2468">
        <v>12</v>
      </c>
      <c r="R155" s="2469">
        <v>11</v>
      </c>
      <c r="S155" s="2468"/>
      <c r="T155" s="2466">
        <v>18300</v>
      </c>
      <c r="U155" s="2466">
        <v>1950</v>
      </c>
      <c r="V155" s="3306"/>
      <c r="W155" s="3306"/>
      <c r="X155" s="3306"/>
      <c r="Y155" s="3306"/>
      <c r="Z155" s="3306"/>
      <c r="AA155" s="3306"/>
      <c r="AB155" s="3306"/>
      <c r="AC155" s="3306"/>
      <c r="AD155" s="3306"/>
      <c r="AE155" s="3306"/>
      <c r="AF155" s="3306"/>
      <c r="AG155" s="807"/>
      <c r="AH155" s="374"/>
      <c r="AI155" s="3306"/>
      <c r="AJ155" s="3306"/>
      <c r="AK155" s="3306"/>
      <c r="AL155" s="3306"/>
      <c r="AM155" s="3306"/>
      <c r="AN155" s="3306"/>
      <c r="AO155" s="3306"/>
      <c r="AP155" s="3306"/>
      <c r="AQ155" s="3306"/>
      <c r="AR155" s="3306"/>
      <c r="AS155" s="3306"/>
      <c r="AT155" s="3306"/>
      <c r="AU155" s="3306"/>
      <c r="AV155" s="3306"/>
      <c r="AW155" s="3306"/>
      <c r="AX155" s="3306"/>
      <c r="AY155" s="3306"/>
      <c r="AZ155" s="3306"/>
      <c r="BA155" s="3306"/>
      <c r="BB155" s="3306"/>
      <c r="BC155" s="3306"/>
      <c r="BD155" s="3306"/>
      <c r="BE155" s="1565">
        <f>MyTimestamp(AH155)</f>
        <v/>
      </c>
      <c r="BF155" s="3315"/>
      <c r="BG155" s="3316">
        <f>MyTimestamp(AH155)</f>
        <v/>
      </c>
      <c r="BH155" s="3317"/>
      <c r="BI155" s="2471"/>
      <c r="BJ155" s="3306"/>
      <c r="BK155" s="3307"/>
      <c r="BL155" s="3306"/>
      <c r="BM155" s="3367"/>
      <c r="BN155" s="3307"/>
      <c r="BO155" s="3306"/>
      <c r="BP155" s="3306"/>
      <c r="BQ155" s="3306"/>
      <c r="BR155" s="1478"/>
      <c r="BS155" s="5724"/>
      <c r="BT155" s="5647"/>
      <c r="BU155" s="1584"/>
      <c r="BV155" s="38"/>
      <c r="BW155" s="7540"/>
      <c r="BX155" s="7564"/>
      <c r="BY155" s="3313"/>
      <c r="BZ155" s="2373"/>
      <c r="CA155" s="2374"/>
      <c r="CB155" s="2375"/>
      <c r="CC155" s="2376"/>
      <c r="CD155" s="2377"/>
      <c r="CE155" s="2376"/>
      <c r="CF155" s="2376"/>
      <c r="CG155" s="2376"/>
      <c r="CH155" s="2377"/>
      <c r="CI155" s="2377"/>
      <c r="CJ155" s="2377"/>
      <c r="CK155" s="2377"/>
      <c r="CL155" s="2376"/>
      <c r="CM155" s="2377"/>
      <c r="CN155" s="2376"/>
      <c r="CO155" s="2376"/>
      <c r="CP155" s="2376"/>
      <c r="CQ155" s="2377"/>
      <c r="CR155" s="2377"/>
      <c r="CS155" s="2377"/>
      <c r="CT155" s="2377"/>
      <c r="CU155" s="2376"/>
      <c r="CV155" s="2378"/>
      <c r="CW155" s="2376"/>
      <c r="CX155" s="2376"/>
      <c r="CY155" s="2376"/>
      <c r="CZ155" s="2377"/>
      <c r="DA155" s="2377"/>
      <c r="DB155" s="2377"/>
      <c r="DC155" s="2377"/>
    </row>
    <row r="156" customHeight="1" ht="12.75" x14ac:dyDescent="0.2">
      <c r="A156" s="1584"/>
      <c r="B156" s="2385"/>
      <c r="C156" s="3303"/>
      <c r="D156" s="3307">
        <f>IF(ISNUMBER(FIND("EN",B156)),IF(ISNUMBER(FIND("FCC",B156)),IF(ISNUMBER(FIND("ISED",B156)),CONCATENATE(Overview!$V$10,";",Overview!$S$11,";",Overview!$S$12),CONCATENATE(Overview!$V$10,";",Overview!$S$11)),IF(ISNUMBER(FIND("ISED",B156)),CONCATENATE(Overview!$V$10,";",Overview!$S$12),Overview!$V$10)),IF(ISNUMBER(FIND("FCC",B156)),IF(ISNUMBER(FIND("ISED",B156)),CONCATENATE(Overview!$S$11,";",Overview!$S$12),"IEEE Std 1528™"),Overview!$S$12))</f>
        <v/>
      </c>
      <c r="E156" s="3307">
        <f>IF(ISNUMBER(FIND("EN",B156)),IF(ISNUMBER(FIND("FCC",B156)),IF(ISNUMBER(FIND("ISED",B156)),CONCATENATE(Overview!$AB$10,";",Overview!$Y$11,";",Overview!$Y$12),CONCATENATE(Overview!$AB$10,";",Overview!$Y$11)),IF(ISNUMBER(FIND("ISED",B156)),CONCATENATE(Overview!$AB$10,";",Overview!$Y$12),Overview!$AB$10)),IF(ISNUMBER(FIND("FCC",B156)),IF(ISNUMBER(FIND("ISED",B156)),CONCATENATE(Overview!$Y$11,";",Overview!$Y$12),"IEEE Std 1528™"),Overview!$Y$12))</f>
        <v/>
      </c>
      <c r="F156" s="672"/>
      <c r="G156" s="2396"/>
      <c r="H156" s="3306"/>
      <c r="I156" s="3306"/>
      <c r="J156" s="2466" t="inlineStr">
        <is>
          <t>LTE</t>
        </is>
      </c>
      <c r="K156" s="2466" t="inlineStr">
        <is>
          <t>FDD1</t>
        </is>
      </c>
      <c r="L156" s="3306"/>
      <c r="M156" s="2466">
        <v>5</v>
      </c>
      <c r="N156" s="2467" t="inlineStr">
        <is>
          <t>16QAM</t>
        </is>
      </c>
      <c r="O156" s="2470"/>
      <c r="P156" s="2470"/>
      <c r="Q156" s="2468">
        <v>25</v>
      </c>
      <c r="R156" s="2469">
        <v>0</v>
      </c>
      <c r="S156" s="2468"/>
      <c r="T156" s="2466">
        <v>18300</v>
      </c>
      <c r="U156" s="2466">
        <v>1950</v>
      </c>
      <c r="V156" s="3306"/>
      <c r="W156" s="3306"/>
      <c r="X156" s="3306"/>
      <c r="Y156" s="3306"/>
      <c r="Z156" s="3306"/>
      <c r="AA156" s="3306"/>
      <c r="AB156" s="3306"/>
      <c r="AC156" s="3306"/>
      <c r="AD156" s="3306"/>
      <c r="AE156" s="3306"/>
      <c r="AF156" s="3306"/>
      <c r="AG156" s="807"/>
      <c r="AH156" s="374"/>
      <c r="AI156" s="3306"/>
      <c r="AJ156" s="3306"/>
      <c r="AK156" s="3306"/>
      <c r="AL156" s="3306"/>
      <c r="AM156" s="3306"/>
      <c r="AN156" s="3306"/>
      <c r="AO156" s="3306"/>
      <c r="AP156" s="3306"/>
      <c r="AQ156" s="3306"/>
      <c r="AR156" s="3306"/>
      <c r="AS156" s="3306"/>
      <c r="AT156" s="3306"/>
      <c r="AU156" s="3306"/>
      <c r="AV156" s="3306"/>
      <c r="AW156" s="3306"/>
      <c r="AX156" s="3306"/>
      <c r="AY156" s="3306"/>
      <c r="AZ156" s="3306"/>
      <c r="BA156" s="3306"/>
      <c r="BB156" s="3306"/>
      <c r="BC156" s="3306"/>
      <c r="BD156" s="3306"/>
      <c r="BE156" s="1565">
        <f>MyTimestamp(AH156)</f>
        <v/>
      </c>
      <c r="BF156" s="3315"/>
      <c r="BG156" s="3316">
        <f>MyTimestamp(AH156)</f>
        <v/>
      </c>
      <c r="BH156" s="3317"/>
      <c r="BI156" s="2471"/>
      <c r="BJ156" s="3306"/>
      <c r="BK156" s="3307"/>
      <c r="BL156" s="3306"/>
      <c r="BM156" s="3367"/>
      <c r="BN156" s="3307"/>
      <c r="BO156" s="3306"/>
      <c r="BP156" s="3306"/>
      <c r="BQ156" s="3306"/>
      <c r="BR156" s="1478"/>
      <c r="BS156" s="5724"/>
      <c r="BT156" s="5647"/>
      <c r="BU156" s="1584"/>
      <c r="BV156" s="38"/>
      <c r="BW156" s="7540"/>
      <c r="BX156" s="7564"/>
      <c r="BY156" s="3313"/>
      <c r="BZ156" s="2373"/>
      <c r="CA156" s="2374"/>
      <c r="CB156" s="2375"/>
      <c r="CC156" s="2376"/>
      <c r="CD156" s="2377"/>
      <c r="CE156" s="2376"/>
      <c r="CF156" s="2376"/>
      <c r="CG156" s="2376"/>
      <c r="CH156" s="2377"/>
      <c r="CI156" s="2377"/>
      <c r="CJ156" s="2377"/>
      <c r="CK156" s="2377"/>
      <c r="CL156" s="2376"/>
      <c r="CM156" s="2377"/>
      <c r="CN156" s="2376"/>
      <c r="CO156" s="2376"/>
      <c r="CP156" s="2376"/>
      <c r="CQ156" s="2377"/>
      <c r="CR156" s="2377"/>
      <c r="CS156" s="2377"/>
      <c r="CT156" s="2377"/>
      <c r="CU156" s="2376"/>
      <c r="CV156" s="2378"/>
      <c r="CW156" s="2376"/>
      <c r="CX156" s="2376"/>
      <c r="CY156" s="2376"/>
      <c r="CZ156" s="2377"/>
      <c r="DA156" s="2377"/>
      <c r="DB156" s="2377"/>
      <c r="DC156" s="2377"/>
    </row>
    <row r="157" customHeight="1" ht="12.75" x14ac:dyDescent="0.2">
      <c r="A157" s="1584"/>
      <c r="B157" s="2385"/>
      <c r="C157" s="3303"/>
      <c r="D157" s="3307">
        <f>IF(ISNUMBER(FIND("EN",B157)),IF(ISNUMBER(FIND("FCC",B157)),IF(ISNUMBER(FIND("ISED",B157)),CONCATENATE(Overview!$V$10,";",Overview!$S$11,";",Overview!$S$12),CONCATENATE(Overview!$V$10,";",Overview!$S$11)),IF(ISNUMBER(FIND("ISED",B157)),CONCATENATE(Overview!$V$10,";",Overview!$S$12),Overview!$V$10)),IF(ISNUMBER(FIND("FCC",B157)),IF(ISNUMBER(FIND("ISED",B157)),CONCATENATE(Overview!$S$11,";",Overview!$S$12),"IEEE Std 1528™"),Overview!$S$12))</f>
        <v/>
      </c>
      <c r="E157" s="3307">
        <f>IF(ISNUMBER(FIND("EN",B157)),IF(ISNUMBER(FIND("FCC",B157)),IF(ISNUMBER(FIND("ISED",B157)),CONCATENATE(Overview!$AB$10,";",Overview!$Y$11,";",Overview!$Y$12),CONCATENATE(Overview!$AB$10,";",Overview!$Y$11)),IF(ISNUMBER(FIND("ISED",B157)),CONCATENATE(Overview!$AB$10,";",Overview!$Y$12),Overview!$AB$10)),IF(ISNUMBER(FIND("FCC",B157)),IF(ISNUMBER(FIND("ISED",B157)),CONCATENATE(Overview!$Y$11,";",Overview!$Y$12),"IEEE Std 1528™"),Overview!$Y$12))</f>
        <v/>
      </c>
      <c r="F157" s="672"/>
      <c r="G157" s="2396"/>
      <c r="H157" s="3306"/>
      <c r="I157" s="3306"/>
      <c r="J157" s="2466" t="inlineStr">
        <is>
          <t>LTE</t>
        </is>
      </c>
      <c r="K157" s="2466" t="inlineStr">
        <is>
          <t>FDD1</t>
        </is>
      </c>
      <c r="L157" s="3306"/>
      <c r="M157" s="2466">
        <v>5</v>
      </c>
      <c r="N157" s="2467" t="inlineStr">
        <is>
          <t>QPSK</t>
        </is>
      </c>
      <c r="O157" s="2470"/>
      <c r="P157" s="2470"/>
      <c r="Q157" s="2468">
        <v>1</v>
      </c>
      <c r="R157" s="2469">
        <v>0</v>
      </c>
      <c r="S157" s="2468"/>
      <c r="T157" s="2466">
        <v>18575</v>
      </c>
      <c r="U157" s="2466">
        <v>1977.5</v>
      </c>
      <c r="V157" s="3306"/>
      <c r="W157" s="3306"/>
      <c r="X157" s="3306"/>
      <c r="Y157" s="3306"/>
      <c r="Z157" s="3306"/>
      <c r="AA157" s="3306"/>
      <c r="AB157" s="3306"/>
      <c r="AC157" s="3306"/>
      <c r="AD157" s="3306"/>
      <c r="AE157" s="3306"/>
      <c r="AF157" s="3306"/>
      <c r="AG157" s="807"/>
      <c r="AH157" s="374"/>
      <c r="AI157" s="3306"/>
      <c r="AJ157" s="3306"/>
      <c r="AK157" s="3306"/>
      <c r="AL157" s="3306"/>
      <c r="AM157" s="3306"/>
      <c r="AN157" s="3306"/>
      <c r="AO157" s="3306"/>
      <c r="AP157" s="3306"/>
      <c r="AQ157" s="3306"/>
      <c r="AR157" s="3306"/>
      <c r="AS157" s="3306"/>
      <c r="AT157" s="3306"/>
      <c r="AU157" s="3306"/>
      <c r="AV157" s="3306"/>
      <c r="AW157" s="3306"/>
      <c r="AX157" s="3306"/>
      <c r="AY157" s="3306"/>
      <c r="AZ157" s="3306"/>
      <c r="BA157" s="3306"/>
      <c r="BB157" s="3306"/>
      <c r="BC157" s="3306"/>
      <c r="BD157" s="3306"/>
      <c r="BE157" s="1565">
        <f>MyTimestamp(AH157)</f>
        <v/>
      </c>
      <c r="BF157" s="3315"/>
      <c r="BG157" s="3316">
        <f>MyTimestamp(AH157)</f>
        <v/>
      </c>
      <c r="BH157" s="3317"/>
      <c r="BI157" s="2471"/>
      <c r="BJ157" s="3306"/>
      <c r="BK157" s="3307"/>
      <c r="BL157" s="3306"/>
      <c r="BM157" s="3367"/>
      <c r="BN157" s="3307"/>
      <c r="BO157" s="3306"/>
      <c r="BP157" s="3306"/>
      <c r="BQ157" s="3306"/>
      <c r="BR157" s="1478"/>
      <c r="BS157" s="5724"/>
      <c r="BT157" s="5647"/>
      <c r="BU157" s="1584"/>
      <c r="BV157" s="38"/>
      <c r="BW157" s="7540"/>
      <c r="BX157" s="7564"/>
      <c r="BY157" s="3313"/>
      <c r="BZ157" s="2373"/>
      <c r="CA157" s="2374"/>
      <c r="CB157" s="2375"/>
      <c r="CC157" s="2376"/>
      <c r="CD157" s="2377"/>
      <c r="CE157" s="2376"/>
      <c r="CF157" s="2376"/>
      <c r="CG157" s="2376"/>
      <c r="CH157" s="2377"/>
      <c r="CI157" s="2377"/>
      <c r="CJ157" s="2377"/>
      <c r="CK157" s="2377"/>
      <c r="CL157" s="2376"/>
      <c r="CM157" s="2377"/>
      <c r="CN157" s="2376"/>
      <c r="CO157" s="2376"/>
      <c r="CP157" s="2376"/>
      <c r="CQ157" s="2377"/>
      <c r="CR157" s="2377"/>
      <c r="CS157" s="2377"/>
      <c r="CT157" s="2377"/>
      <c r="CU157" s="2376"/>
      <c r="CV157" s="2378"/>
      <c r="CW157" s="2376"/>
      <c r="CX157" s="2376"/>
      <c r="CY157" s="2376"/>
      <c r="CZ157" s="2377"/>
      <c r="DA157" s="2377"/>
      <c r="DB157" s="2377"/>
      <c r="DC157" s="2377"/>
    </row>
    <row r="158" customHeight="1" ht="12.75" x14ac:dyDescent="0.2">
      <c r="A158" s="1584"/>
      <c r="B158" s="2385"/>
      <c r="C158" s="3303"/>
      <c r="D158" s="3307">
        <f>IF(ISNUMBER(FIND("EN",B158)),IF(ISNUMBER(FIND("FCC",B158)),IF(ISNUMBER(FIND("ISED",B158)),CONCATENATE(Overview!$V$10,";",Overview!$S$11,";",Overview!$S$12),CONCATENATE(Overview!$V$10,";",Overview!$S$11)),IF(ISNUMBER(FIND("ISED",B158)),CONCATENATE(Overview!$V$10,";",Overview!$S$12),Overview!$V$10)),IF(ISNUMBER(FIND("FCC",B158)),IF(ISNUMBER(FIND("ISED",B158)),CONCATENATE(Overview!$S$11,";",Overview!$S$12),"IEEE Std 1528™"),Overview!$S$12))</f>
        <v/>
      </c>
      <c r="E158" s="3307">
        <f>IF(ISNUMBER(FIND("EN",B158)),IF(ISNUMBER(FIND("FCC",B158)),IF(ISNUMBER(FIND("ISED",B158)),CONCATENATE(Overview!$AB$10,";",Overview!$Y$11,";",Overview!$Y$12),CONCATENATE(Overview!$AB$10,";",Overview!$Y$11)),IF(ISNUMBER(FIND("ISED",B158)),CONCATENATE(Overview!$AB$10,";",Overview!$Y$12),Overview!$AB$10)),IF(ISNUMBER(FIND("FCC",B158)),IF(ISNUMBER(FIND("ISED",B158)),CONCATENATE(Overview!$Y$11,";",Overview!$Y$12),"IEEE Std 1528™"),Overview!$Y$12))</f>
        <v/>
      </c>
      <c r="F158" s="672"/>
      <c r="G158" s="2396"/>
      <c r="H158" s="3306"/>
      <c r="I158" s="3306"/>
      <c r="J158" s="2466" t="inlineStr">
        <is>
          <t>LTE</t>
        </is>
      </c>
      <c r="K158" s="2466" t="inlineStr">
        <is>
          <t>FDD1</t>
        </is>
      </c>
      <c r="L158" s="3306"/>
      <c r="M158" s="2466">
        <v>5</v>
      </c>
      <c r="N158" s="2467" t="inlineStr">
        <is>
          <t>QPSK</t>
        </is>
      </c>
      <c r="O158" s="2470"/>
      <c r="P158" s="2470"/>
      <c r="Q158" s="2468">
        <v>1</v>
      </c>
      <c r="R158" s="2469">
        <v>12</v>
      </c>
      <c r="S158" s="2468"/>
      <c r="T158" s="2466">
        <v>18575</v>
      </c>
      <c r="U158" s="2466">
        <v>1977.5</v>
      </c>
      <c r="V158" s="3306"/>
      <c r="W158" s="3306"/>
      <c r="X158" s="3306"/>
      <c r="Y158" s="3306"/>
      <c r="Z158" s="3306"/>
      <c r="AA158" s="3306"/>
      <c r="AB158" s="3306"/>
      <c r="AC158" s="3306"/>
      <c r="AD158" s="3306"/>
      <c r="AE158" s="3306"/>
      <c r="AF158" s="3306"/>
      <c r="AG158" s="807"/>
      <c r="AH158" s="374"/>
      <c r="AI158" s="3306"/>
      <c r="AJ158" s="3306"/>
      <c r="AK158" s="3306"/>
      <c r="AL158" s="3306"/>
      <c r="AM158" s="3306"/>
      <c r="AN158" s="3306"/>
      <c r="AO158" s="3306"/>
      <c r="AP158" s="3306"/>
      <c r="AQ158" s="3306"/>
      <c r="AR158" s="3306"/>
      <c r="AS158" s="3306"/>
      <c r="AT158" s="3306"/>
      <c r="AU158" s="3306"/>
      <c r="AV158" s="3306"/>
      <c r="AW158" s="3306"/>
      <c r="AX158" s="3306"/>
      <c r="AY158" s="3306"/>
      <c r="AZ158" s="3306"/>
      <c r="BA158" s="3306"/>
      <c r="BB158" s="3306"/>
      <c r="BC158" s="3306"/>
      <c r="BD158" s="3306"/>
      <c r="BE158" s="1565">
        <f>MyTimestamp(AH158)</f>
        <v/>
      </c>
      <c r="BF158" s="3315"/>
      <c r="BG158" s="3316">
        <f>MyTimestamp(AH158)</f>
        <v/>
      </c>
      <c r="BH158" s="3317"/>
      <c r="BI158" s="2471"/>
      <c r="BJ158" s="3306"/>
      <c r="BK158" s="3307"/>
      <c r="BL158" s="3306"/>
      <c r="BM158" s="3367"/>
      <c r="BN158" s="3307"/>
      <c r="BO158" s="3306"/>
      <c r="BP158" s="3306"/>
      <c r="BQ158" s="3306"/>
      <c r="BR158" s="1478"/>
      <c r="BS158" s="5724"/>
      <c r="BT158" s="5647"/>
      <c r="BU158" s="1584"/>
      <c r="BV158" s="38"/>
      <c r="BW158" s="7540"/>
      <c r="BX158" s="7564"/>
      <c r="BY158" s="3313"/>
      <c r="BZ158" s="2373"/>
      <c r="CA158" s="2374"/>
      <c r="CB158" s="2375"/>
      <c r="CC158" s="2376"/>
      <c r="CD158" s="2377"/>
      <c r="CE158" s="2376"/>
      <c r="CF158" s="2376"/>
      <c r="CG158" s="2376"/>
      <c r="CH158" s="2377"/>
      <c r="CI158" s="2377"/>
      <c r="CJ158" s="2377"/>
      <c r="CK158" s="2377"/>
      <c r="CL158" s="2376"/>
      <c r="CM158" s="2377"/>
      <c r="CN158" s="2376"/>
      <c r="CO158" s="2376"/>
      <c r="CP158" s="2376"/>
      <c r="CQ158" s="2377"/>
      <c r="CR158" s="2377"/>
      <c r="CS158" s="2377"/>
      <c r="CT158" s="2377"/>
      <c r="CU158" s="2376"/>
      <c r="CV158" s="2378"/>
      <c r="CW158" s="2376"/>
      <c r="CX158" s="2376"/>
      <c r="CY158" s="2376"/>
      <c r="CZ158" s="2377"/>
      <c r="DA158" s="2377"/>
      <c r="DB158" s="2377"/>
      <c r="DC158" s="2377"/>
    </row>
    <row r="159" customHeight="1" ht="12.75" x14ac:dyDescent="0.2">
      <c r="A159" s="1584"/>
      <c r="B159" s="2385"/>
      <c r="C159" s="3303"/>
      <c r="D159" s="3307">
        <f>IF(ISNUMBER(FIND("EN",B159)),IF(ISNUMBER(FIND("FCC",B159)),IF(ISNUMBER(FIND("ISED",B159)),CONCATENATE(Overview!$V$10,";",Overview!$S$11,";",Overview!$S$12),CONCATENATE(Overview!$V$10,";",Overview!$S$11)),IF(ISNUMBER(FIND("ISED",B159)),CONCATENATE(Overview!$V$10,";",Overview!$S$12),Overview!$V$10)),IF(ISNUMBER(FIND("FCC",B159)),IF(ISNUMBER(FIND("ISED",B159)),CONCATENATE(Overview!$S$11,";",Overview!$S$12),"IEEE Std 1528™"),Overview!$S$12))</f>
        <v/>
      </c>
      <c r="E159" s="3307">
        <f>IF(ISNUMBER(FIND("EN",B159)),IF(ISNUMBER(FIND("FCC",B159)),IF(ISNUMBER(FIND("ISED",B159)),CONCATENATE(Overview!$AB$10,";",Overview!$Y$11,";",Overview!$Y$12),CONCATENATE(Overview!$AB$10,";",Overview!$Y$11)),IF(ISNUMBER(FIND("ISED",B159)),CONCATENATE(Overview!$AB$10,";",Overview!$Y$12),Overview!$AB$10)),IF(ISNUMBER(FIND("FCC",B159)),IF(ISNUMBER(FIND("ISED",B159)),CONCATENATE(Overview!$Y$11,";",Overview!$Y$12),"IEEE Std 1528™"),Overview!$Y$12))</f>
        <v/>
      </c>
      <c r="F159" s="672"/>
      <c r="G159" s="2396"/>
      <c r="H159" s="3306"/>
      <c r="I159" s="3306"/>
      <c r="J159" s="2466" t="inlineStr">
        <is>
          <t>LTE</t>
        </is>
      </c>
      <c r="K159" s="2466" t="inlineStr">
        <is>
          <t>FDD1</t>
        </is>
      </c>
      <c r="L159" s="3306"/>
      <c r="M159" s="2466">
        <v>5</v>
      </c>
      <c r="N159" s="2467" t="inlineStr">
        <is>
          <t>QPSK</t>
        </is>
      </c>
      <c r="O159" s="2470"/>
      <c r="P159" s="2470"/>
      <c r="Q159" s="2468">
        <v>1</v>
      </c>
      <c r="R159" s="2469">
        <v>24</v>
      </c>
      <c r="S159" s="2468"/>
      <c r="T159" s="2466">
        <v>18575</v>
      </c>
      <c r="U159" s="2466">
        <v>1977.5</v>
      </c>
      <c r="V159" s="3306"/>
      <c r="W159" s="3306"/>
      <c r="X159" s="3306"/>
      <c r="Y159" s="3306"/>
      <c r="Z159" s="3306"/>
      <c r="AA159" s="3306"/>
      <c r="AB159" s="3306"/>
      <c r="AC159" s="3306"/>
      <c r="AD159" s="3306"/>
      <c r="AE159" s="3306"/>
      <c r="AF159" s="3306"/>
      <c r="AG159" s="807"/>
      <c r="AH159" s="374"/>
      <c r="AI159" s="3306"/>
      <c r="AJ159" s="3306"/>
      <c r="AK159" s="3306"/>
      <c r="AL159" s="3306"/>
      <c r="AM159" s="3306"/>
      <c r="AN159" s="3306"/>
      <c r="AO159" s="3306"/>
      <c r="AP159" s="3306"/>
      <c r="AQ159" s="3306"/>
      <c r="AR159" s="3306"/>
      <c r="AS159" s="3306"/>
      <c r="AT159" s="3306"/>
      <c r="AU159" s="3306"/>
      <c r="AV159" s="3306"/>
      <c r="AW159" s="3306"/>
      <c r="AX159" s="3306"/>
      <c r="AY159" s="3306"/>
      <c r="AZ159" s="3306"/>
      <c r="BA159" s="3306"/>
      <c r="BB159" s="3306"/>
      <c r="BC159" s="3306"/>
      <c r="BD159" s="3306"/>
      <c r="BE159" s="1565">
        <f>MyTimestamp(AH159)</f>
        <v/>
      </c>
      <c r="BF159" s="3315"/>
      <c r="BG159" s="3316">
        <f>MyTimestamp(AH159)</f>
        <v/>
      </c>
      <c r="BH159" s="3317"/>
      <c r="BI159" s="2471"/>
      <c r="BJ159" s="3306"/>
      <c r="BK159" s="3307"/>
      <c r="BL159" s="3306"/>
      <c r="BM159" s="3367"/>
      <c r="BN159" s="3307"/>
      <c r="BO159" s="3306"/>
      <c r="BP159" s="3306"/>
      <c r="BQ159" s="3306"/>
      <c r="BR159" s="1478"/>
      <c r="BS159" s="5724"/>
      <c r="BT159" s="5647"/>
      <c r="BU159" s="1584"/>
      <c r="BV159" s="38"/>
      <c r="BW159" s="7540"/>
      <c r="BX159" s="7564"/>
      <c r="BY159" s="3313"/>
      <c r="BZ159" s="2373"/>
      <c r="CA159" s="2374"/>
      <c r="CB159" s="2375"/>
      <c r="CC159" s="2376"/>
      <c r="CD159" s="2377"/>
      <c r="CE159" s="2376"/>
      <c r="CF159" s="2376"/>
      <c r="CG159" s="2376"/>
      <c r="CH159" s="2377"/>
      <c r="CI159" s="2377"/>
      <c r="CJ159" s="2377"/>
      <c r="CK159" s="2377"/>
      <c r="CL159" s="2376"/>
      <c r="CM159" s="2377"/>
      <c r="CN159" s="2376"/>
      <c r="CO159" s="2376"/>
      <c r="CP159" s="2376"/>
      <c r="CQ159" s="2377"/>
      <c r="CR159" s="2377"/>
      <c r="CS159" s="2377"/>
      <c r="CT159" s="2377"/>
      <c r="CU159" s="2376"/>
      <c r="CV159" s="2378"/>
      <c r="CW159" s="2376"/>
      <c r="CX159" s="2376"/>
      <c r="CY159" s="2376"/>
      <c r="CZ159" s="2377"/>
      <c r="DA159" s="2377"/>
      <c r="DB159" s="2377"/>
      <c r="DC159" s="2377"/>
    </row>
    <row r="160" customHeight="1" ht="12.75" x14ac:dyDescent="0.2">
      <c r="A160" s="1584"/>
      <c r="B160" s="2385"/>
      <c r="C160" s="3303"/>
      <c r="D160" s="3307">
        <f>IF(ISNUMBER(FIND("EN",B160)),IF(ISNUMBER(FIND("FCC",B160)),IF(ISNUMBER(FIND("ISED",B160)),CONCATENATE(Overview!$V$10,";",Overview!$S$11,";",Overview!$S$12),CONCATENATE(Overview!$V$10,";",Overview!$S$11)),IF(ISNUMBER(FIND("ISED",B160)),CONCATENATE(Overview!$V$10,";",Overview!$S$12),Overview!$V$10)),IF(ISNUMBER(FIND("FCC",B160)),IF(ISNUMBER(FIND("ISED",B160)),CONCATENATE(Overview!$S$11,";",Overview!$S$12),"IEEE Std 1528™"),Overview!$S$12))</f>
        <v/>
      </c>
      <c r="E160" s="3307">
        <f>IF(ISNUMBER(FIND("EN",B160)),IF(ISNUMBER(FIND("FCC",B160)),IF(ISNUMBER(FIND("ISED",B160)),CONCATENATE(Overview!$AB$10,";",Overview!$Y$11,";",Overview!$Y$12),CONCATENATE(Overview!$AB$10,";",Overview!$Y$11)),IF(ISNUMBER(FIND("ISED",B160)),CONCATENATE(Overview!$AB$10,";",Overview!$Y$12),Overview!$AB$10)),IF(ISNUMBER(FIND("FCC",B160)),IF(ISNUMBER(FIND("ISED",B160)),CONCATENATE(Overview!$Y$11,";",Overview!$Y$12),"IEEE Std 1528™"),Overview!$Y$12))</f>
        <v/>
      </c>
      <c r="F160" s="672"/>
      <c r="G160" s="2396"/>
      <c r="H160" s="3306"/>
      <c r="I160" s="3306"/>
      <c r="J160" s="2466" t="inlineStr">
        <is>
          <t>LTE</t>
        </is>
      </c>
      <c r="K160" s="2466" t="inlineStr">
        <is>
          <t>FDD1</t>
        </is>
      </c>
      <c r="L160" s="3306"/>
      <c r="M160" s="2466">
        <v>5</v>
      </c>
      <c r="N160" s="2467" t="inlineStr">
        <is>
          <t>QPSK</t>
        </is>
      </c>
      <c r="O160" s="2470"/>
      <c r="P160" s="2470"/>
      <c r="Q160" s="2468">
        <v>12</v>
      </c>
      <c r="R160" s="2469">
        <v>0</v>
      </c>
      <c r="S160" s="2468"/>
      <c r="T160" s="2466">
        <v>18575</v>
      </c>
      <c r="U160" s="2466">
        <v>1977.5</v>
      </c>
      <c r="V160" s="3306"/>
      <c r="W160" s="3306"/>
      <c r="X160" s="3306"/>
      <c r="Y160" s="3306"/>
      <c r="Z160" s="3306"/>
      <c r="AA160" s="3306"/>
      <c r="AB160" s="3306"/>
      <c r="AC160" s="3306"/>
      <c r="AD160" s="3306"/>
      <c r="AE160" s="3306"/>
      <c r="AF160" s="3306"/>
      <c r="AG160" s="807"/>
      <c r="AH160" s="374"/>
      <c r="AI160" s="3306"/>
      <c r="AJ160" s="3306"/>
      <c r="AK160" s="3306"/>
      <c r="AL160" s="3306"/>
      <c r="AM160" s="3306"/>
      <c r="AN160" s="3306"/>
      <c r="AO160" s="3306"/>
      <c r="AP160" s="3306"/>
      <c r="AQ160" s="3306"/>
      <c r="AR160" s="3306"/>
      <c r="AS160" s="3306"/>
      <c r="AT160" s="3306"/>
      <c r="AU160" s="3306"/>
      <c r="AV160" s="3306"/>
      <c r="AW160" s="3306"/>
      <c r="AX160" s="3306"/>
      <c r="AY160" s="3306"/>
      <c r="AZ160" s="3306"/>
      <c r="BA160" s="3306"/>
      <c r="BB160" s="3306"/>
      <c r="BC160" s="3306"/>
      <c r="BD160" s="3306"/>
      <c r="BE160" s="1565">
        <f>MyTimestamp(AH160)</f>
        <v/>
      </c>
      <c r="BF160" s="3315"/>
      <c r="BG160" s="3316">
        <f>MyTimestamp(AH160)</f>
        <v/>
      </c>
      <c r="BH160" s="3317"/>
      <c r="BI160" s="2471"/>
      <c r="BJ160" s="3306"/>
      <c r="BK160" s="3307"/>
      <c r="BL160" s="3306"/>
      <c r="BM160" s="3367"/>
      <c r="BN160" s="3307"/>
      <c r="BO160" s="3306"/>
      <c r="BP160" s="3306"/>
      <c r="BQ160" s="3306"/>
      <c r="BR160" s="1478"/>
      <c r="BS160" s="5724"/>
      <c r="BT160" s="5647"/>
      <c r="BU160" s="1584"/>
      <c r="BV160" s="38"/>
      <c r="BW160" s="7540"/>
      <c r="BX160" s="7564"/>
      <c r="BY160" s="3313"/>
      <c r="BZ160" s="2373"/>
      <c r="CA160" s="2374"/>
      <c r="CB160" s="2375"/>
      <c r="CC160" s="2376"/>
      <c r="CD160" s="2377"/>
      <c r="CE160" s="2376"/>
      <c r="CF160" s="2376"/>
      <c r="CG160" s="2376"/>
      <c r="CH160" s="2377"/>
      <c r="CI160" s="2377"/>
      <c r="CJ160" s="2377"/>
      <c r="CK160" s="2377"/>
      <c r="CL160" s="2376"/>
      <c r="CM160" s="2377"/>
      <c r="CN160" s="2376"/>
      <c r="CO160" s="2376"/>
      <c r="CP160" s="2376"/>
      <c r="CQ160" s="2377"/>
      <c r="CR160" s="2377"/>
      <c r="CS160" s="2377"/>
      <c r="CT160" s="2377"/>
      <c r="CU160" s="2376"/>
      <c r="CV160" s="2378"/>
      <c r="CW160" s="2376"/>
      <c r="CX160" s="2376"/>
      <c r="CY160" s="2376"/>
      <c r="CZ160" s="2377"/>
      <c r="DA160" s="2377"/>
      <c r="DB160" s="2377"/>
      <c r="DC160" s="2377"/>
    </row>
    <row r="161" customHeight="1" ht="12.75" x14ac:dyDescent="0.2">
      <c r="A161" s="1584"/>
      <c r="B161" s="2385"/>
      <c r="C161" s="3303"/>
      <c r="D161" s="3307">
        <f>IF(ISNUMBER(FIND("EN",B161)),IF(ISNUMBER(FIND("FCC",B161)),IF(ISNUMBER(FIND("ISED",B161)),CONCATENATE(Overview!$V$10,";",Overview!$S$11,";",Overview!$S$12),CONCATENATE(Overview!$V$10,";",Overview!$S$11)),IF(ISNUMBER(FIND("ISED",B161)),CONCATENATE(Overview!$V$10,";",Overview!$S$12),Overview!$V$10)),IF(ISNUMBER(FIND("FCC",B161)),IF(ISNUMBER(FIND("ISED",B161)),CONCATENATE(Overview!$S$11,";",Overview!$S$12),"IEEE Std 1528™"),Overview!$S$12))</f>
        <v/>
      </c>
      <c r="E161" s="3307">
        <f>IF(ISNUMBER(FIND("EN",B161)),IF(ISNUMBER(FIND("FCC",B161)),IF(ISNUMBER(FIND("ISED",B161)),CONCATENATE(Overview!$AB$10,";",Overview!$Y$11,";",Overview!$Y$12),CONCATENATE(Overview!$AB$10,";",Overview!$Y$11)),IF(ISNUMBER(FIND("ISED",B161)),CONCATENATE(Overview!$AB$10,";",Overview!$Y$12),Overview!$AB$10)),IF(ISNUMBER(FIND("FCC",B161)),IF(ISNUMBER(FIND("ISED",B161)),CONCATENATE(Overview!$Y$11,";",Overview!$Y$12),"IEEE Std 1528™"),Overview!$Y$12))</f>
        <v/>
      </c>
      <c r="F161" s="672"/>
      <c r="G161" s="2396"/>
      <c r="H161" s="3306"/>
      <c r="I161" s="3306"/>
      <c r="J161" s="2466" t="inlineStr">
        <is>
          <t>LTE</t>
        </is>
      </c>
      <c r="K161" s="2466" t="inlineStr">
        <is>
          <t>FDD1</t>
        </is>
      </c>
      <c r="L161" s="3306"/>
      <c r="M161" s="2466">
        <v>5</v>
      </c>
      <c r="N161" s="2467" t="inlineStr">
        <is>
          <t>QPSK</t>
        </is>
      </c>
      <c r="O161" s="2470"/>
      <c r="P161" s="2470"/>
      <c r="Q161" s="2468">
        <v>12</v>
      </c>
      <c r="R161" s="2469">
        <v>6</v>
      </c>
      <c r="S161" s="2468"/>
      <c r="T161" s="2466">
        <v>18575</v>
      </c>
      <c r="U161" s="2466">
        <v>1977.5</v>
      </c>
      <c r="V161" s="3306"/>
      <c r="W161" s="3306"/>
      <c r="X161" s="3306"/>
      <c r="Y161" s="3306"/>
      <c r="Z161" s="3306"/>
      <c r="AA161" s="3306"/>
      <c r="AB161" s="3306"/>
      <c r="AC161" s="3306"/>
      <c r="AD161" s="3306"/>
      <c r="AE161" s="3306"/>
      <c r="AF161" s="3306"/>
      <c r="AG161" s="807"/>
      <c r="AH161" s="374"/>
      <c r="AI161" s="3306"/>
      <c r="AJ161" s="3306"/>
      <c r="AK161" s="3306"/>
      <c r="AL161" s="3306"/>
      <c r="AM161" s="3306"/>
      <c r="AN161" s="3306"/>
      <c r="AO161" s="3306"/>
      <c r="AP161" s="3306"/>
      <c r="AQ161" s="3306"/>
      <c r="AR161" s="3306"/>
      <c r="AS161" s="3306"/>
      <c r="AT161" s="3306"/>
      <c r="AU161" s="3306"/>
      <c r="AV161" s="3306"/>
      <c r="AW161" s="3306"/>
      <c r="AX161" s="3306"/>
      <c r="AY161" s="3306"/>
      <c r="AZ161" s="3306"/>
      <c r="BA161" s="3306"/>
      <c r="BB161" s="3306"/>
      <c r="BC161" s="3306"/>
      <c r="BD161" s="3306"/>
      <c r="BE161" s="1565">
        <f>MyTimestamp(AH161)</f>
        <v/>
      </c>
      <c r="BF161" s="3315"/>
      <c r="BG161" s="3316">
        <f>MyTimestamp(AH161)</f>
        <v/>
      </c>
      <c r="BH161" s="3317"/>
      <c r="BI161" s="2471"/>
      <c r="BJ161" s="3306"/>
      <c r="BK161" s="3307"/>
      <c r="BL161" s="3306"/>
      <c r="BM161" s="3367"/>
      <c r="BN161" s="3307"/>
      <c r="BO161" s="3306"/>
      <c r="BP161" s="3306"/>
      <c r="BQ161" s="3306"/>
      <c r="BR161" s="1478"/>
      <c r="BS161" s="5724"/>
      <c r="BT161" s="5647"/>
      <c r="BU161" s="1584"/>
      <c r="BV161" s="38"/>
      <c r="BW161" s="7540"/>
      <c r="BX161" s="7564"/>
      <c r="BY161" s="3313"/>
      <c r="BZ161" s="2373"/>
      <c r="CA161" s="2374"/>
      <c r="CB161" s="2375"/>
      <c r="CC161" s="2376"/>
      <c r="CD161" s="2377"/>
      <c r="CE161" s="2376"/>
      <c r="CF161" s="2376"/>
      <c r="CG161" s="2376"/>
      <c r="CH161" s="2377"/>
      <c r="CI161" s="2377"/>
      <c r="CJ161" s="2377"/>
      <c r="CK161" s="2377"/>
      <c r="CL161" s="2376"/>
      <c r="CM161" s="2377"/>
      <c r="CN161" s="2376"/>
      <c r="CO161" s="2376"/>
      <c r="CP161" s="2376"/>
      <c r="CQ161" s="2377"/>
      <c r="CR161" s="2377"/>
      <c r="CS161" s="2377"/>
      <c r="CT161" s="2377"/>
      <c r="CU161" s="2376"/>
      <c r="CV161" s="2378"/>
      <c r="CW161" s="2376"/>
      <c r="CX161" s="2376"/>
      <c r="CY161" s="2376"/>
      <c r="CZ161" s="2377"/>
      <c r="DA161" s="2377"/>
      <c r="DB161" s="2377"/>
      <c r="DC161" s="2377"/>
    </row>
    <row r="162" customHeight="1" ht="12.75" x14ac:dyDescent="0.2">
      <c r="A162" s="1584"/>
      <c r="B162" s="2385"/>
      <c r="C162" s="3303"/>
      <c r="D162" s="3307">
        <f>IF(ISNUMBER(FIND("EN",B162)),IF(ISNUMBER(FIND("FCC",B162)),IF(ISNUMBER(FIND("ISED",B162)),CONCATENATE(Overview!$V$10,";",Overview!$S$11,";",Overview!$S$12),CONCATENATE(Overview!$V$10,";",Overview!$S$11)),IF(ISNUMBER(FIND("ISED",B162)),CONCATENATE(Overview!$V$10,";",Overview!$S$12),Overview!$V$10)),IF(ISNUMBER(FIND("FCC",B162)),IF(ISNUMBER(FIND("ISED",B162)),CONCATENATE(Overview!$S$11,";",Overview!$S$12),"IEEE Std 1528™"),Overview!$S$12))</f>
        <v/>
      </c>
      <c r="E162" s="3307">
        <f>IF(ISNUMBER(FIND("EN",B162)),IF(ISNUMBER(FIND("FCC",B162)),IF(ISNUMBER(FIND("ISED",B162)),CONCATENATE(Overview!$AB$10,";",Overview!$Y$11,";",Overview!$Y$12),CONCATENATE(Overview!$AB$10,";",Overview!$Y$11)),IF(ISNUMBER(FIND("ISED",B162)),CONCATENATE(Overview!$AB$10,";",Overview!$Y$12),Overview!$AB$10)),IF(ISNUMBER(FIND("FCC",B162)),IF(ISNUMBER(FIND("ISED",B162)),CONCATENATE(Overview!$Y$11,";",Overview!$Y$12),"IEEE Std 1528™"),Overview!$Y$12))</f>
        <v/>
      </c>
      <c r="F162" s="672"/>
      <c r="G162" s="2396"/>
      <c r="H162" s="3306"/>
      <c r="I162" s="3306"/>
      <c r="J162" s="2466" t="inlineStr">
        <is>
          <t>LTE</t>
        </is>
      </c>
      <c r="K162" s="2466" t="inlineStr">
        <is>
          <t>FDD1</t>
        </is>
      </c>
      <c r="L162" s="3306"/>
      <c r="M162" s="2466">
        <v>5</v>
      </c>
      <c r="N162" s="2467" t="inlineStr">
        <is>
          <t>QPSK</t>
        </is>
      </c>
      <c r="O162" s="2470"/>
      <c r="P162" s="2470"/>
      <c r="Q162" s="2468">
        <v>12</v>
      </c>
      <c r="R162" s="2469">
        <v>11</v>
      </c>
      <c r="S162" s="2468"/>
      <c r="T162" s="2466">
        <v>18575</v>
      </c>
      <c r="U162" s="2466">
        <v>1977.5</v>
      </c>
      <c r="V162" s="3306"/>
      <c r="W162" s="3306"/>
      <c r="X162" s="3306"/>
      <c r="Y162" s="3306"/>
      <c r="Z162" s="3306"/>
      <c r="AA162" s="3306"/>
      <c r="AB162" s="3306"/>
      <c r="AC162" s="3306"/>
      <c r="AD162" s="3306"/>
      <c r="AE162" s="3306"/>
      <c r="AF162" s="3306"/>
      <c r="AG162" s="807"/>
      <c r="AH162" s="374"/>
      <c r="AI162" s="3306"/>
      <c r="AJ162" s="3306"/>
      <c r="AK162" s="3306"/>
      <c r="AL162" s="3306"/>
      <c r="AM162" s="3306"/>
      <c r="AN162" s="3306"/>
      <c r="AO162" s="3306"/>
      <c r="AP162" s="3306"/>
      <c r="AQ162" s="3306"/>
      <c r="AR162" s="3306"/>
      <c r="AS162" s="3306"/>
      <c r="AT162" s="3306"/>
      <c r="AU162" s="3306"/>
      <c r="AV162" s="3306"/>
      <c r="AW162" s="3306"/>
      <c r="AX162" s="3306"/>
      <c r="AY162" s="3306"/>
      <c r="AZ162" s="3306"/>
      <c r="BA162" s="3306"/>
      <c r="BB162" s="3306"/>
      <c r="BC162" s="3306"/>
      <c r="BD162" s="3306"/>
      <c r="BE162" s="1565">
        <f>MyTimestamp(AH162)</f>
        <v/>
      </c>
      <c r="BF162" s="3315"/>
      <c r="BG162" s="3316">
        <f>MyTimestamp(AH162)</f>
        <v/>
      </c>
      <c r="BH162" s="3317"/>
      <c r="BI162" s="2471"/>
      <c r="BJ162" s="3306"/>
      <c r="BK162" s="3307"/>
      <c r="BL162" s="3306"/>
      <c r="BM162" s="3367"/>
      <c r="BN162" s="3307"/>
      <c r="BO162" s="3306"/>
      <c r="BP162" s="3306"/>
      <c r="BQ162" s="3306"/>
      <c r="BR162" s="1478"/>
      <c r="BS162" s="5724"/>
      <c r="BT162" s="5647"/>
      <c r="BU162" s="1584"/>
      <c r="BV162" s="38"/>
      <c r="BW162" s="7540"/>
      <c r="BX162" s="7564"/>
      <c r="BY162" s="3313"/>
      <c r="BZ162" s="2373"/>
      <c r="CA162" s="2374"/>
      <c r="CB162" s="2375"/>
      <c r="CC162" s="2376"/>
      <c r="CD162" s="2377"/>
      <c r="CE162" s="2376"/>
      <c r="CF162" s="2376"/>
      <c r="CG162" s="2376"/>
      <c r="CH162" s="2377"/>
      <c r="CI162" s="2377"/>
      <c r="CJ162" s="2377"/>
      <c r="CK162" s="2377"/>
      <c r="CL162" s="2376"/>
      <c r="CM162" s="2377"/>
      <c r="CN162" s="2376"/>
      <c r="CO162" s="2376"/>
      <c r="CP162" s="2376"/>
      <c r="CQ162" s="2377"/>
      <c r="CR162" s="2377"/>
      <c r="CS162" s="2377"/>
      <c r="CT162" s="2377"/>
      <c r="CU162" s="2376"/>
      <c r="CV162" s="2378"/>
      <c r="CW162" s="2376"/>
      <c r="CX162" s="2376"/>
      <c r="CY162" s="2376"/>
      <c r="CZ162" s="2377"/>
      <c r="DA162" s="2377"/>
      <c r="DB162" s="2377"/>
      <c r="DC162" s="2377"/>
    </row>
    <row r="163" customHeight="1" ht="12.75" x14ac:dyDescent="0.2">
      <c r="A163" s="1584"/>
      <c r="B163" s="2385"/>
      <c r="C163" s="3303"/>
      <c r="D163" s="3307">
        <f>IF(ISNUMBER(FIND("EN",B163)),IF(ISNUMBER(FIND("FCC",B163)),IF(ISNUMBER(FIND("ISED",B163)),CONCATENATE(Overview!$V$10,";",Overview!$S$11,";",Overview!$S$12),CONCATENATE(Overview!$V$10,";",Overview!$S$11)),IF(ISNUMBER(FIND("ISED",B163)),CONCATENATE(Overview!$V$10,";",Overview!$S$12),Overview!$V$10)),IF(ISNUMBER(FIND("FCC",B163)),IF(ISNUMBER(FIND("ISED",B163)),CONCATENATE(Overview!$S$11,";",Overview!$S$12),"IEEE Std 1528™"),Overview!$S$12))</f>
        <v/>
      </c>
      <c r="E163" s="3307">
        <f>IF(ISNUMBER(FIND("EN",B163)),IF(ISNUMBER(FIND("FCC",B163)),IF(ISNUMBER(FIND("ISED",B163)),CONCATENATE(Overview!$AB$10,";",Overview!$Y$11,";",Overview!$Y$12),CONCATENATE(Overview!$AB$10,";",Overview!$Y$11)),IF(ISNUMBER(FIND("ISED",B163)),CONCATENATE(Overview!$AB$10,";",Overview!$Y$12),Overview!$AB$10)),IF(ISNUMBER(FIND("FCC",B163)),IF(ISNUMBER(FIND("ISED",B163)),CONCATENATE(Overview!$Y$11,";",Overview!$Y$12),"IEEE Std 1528™"),Overview!$Y$12))</f>
        <v/>
      </c>
      <c r="F163" s="672"/>
      <c r="G163" s="2396"/>
      <c r="H163" s="3306"/>
      <c r="I163" s="3306"/>
      <c r="J163" s="2466" t="inlineStr">
        <is>
          <t>LTE</t>
        </is>
      </c>
      <c r="K163" s="2466" t="inlineStr">
        <is>
          <t>FDD1</t>
        </is>
      </c>
      <c r="L163" s="3306"/>
      <c r="M163" s="2466">
        <v>5</v>
      </c>
      <c r="N163" s="2467" t="inlineStr">
        <is>
          <t>QPSK</t>
        </is>
      </c>
      <c r="O163" s="2470"/>
      <c r="P163" s="2470"/>
      <c r="Q163" s="2468">
        <v>25</v>
      </c>
      <c r="R163" s="2469">
        <v>0</v>
      </c>
      <c r="S163" s="2468"/>
      <c r="T163" s="2466">
        <v>18575</v>
      </c>
      <c r="U163" s="2466">
        <v>1977.5</v>
      </c>
      <c r="V163" s="3306"/>
      <c r="W163" s="3306"/>
      <c r="X163" s="3306"/>
      <c r="Y163" s="3306"/>
      <c r="Z163" s="3306"/>
      <c r="AA163" s="3306"/>
      <c r="AB163" s="3306"/>
      <c r="AC163" s="3306"/>
      <c r="AD163" s="3306"/>
      <c r="AE163" s="3306"/>
      <c r="AF163" s="3306"/>
      <c r="AG163" s="807"/>
      <c r="AH163" s="374"/>
      <c r="AI163" s="3306"/>
      <c r="AJ163" s="3306"/>
      <c r="AK163" s="3306"/>
      <c r="AL163" s="3306"/>
      <c r="AM163" s="3306"/>
      <c r="AN163" s="3306"/>
      <c r="AO163" s="3306"/>
      <c r="AP163" s="3306"/>
      <c r="AQ163" s="3306"/>
      <c r="AR163" s="3306"/>
      <c r="AS163" s="3306"/>
      <c r="AT163" s="3306"/>
      <c r="AU163" s="3306"/>
      <c r="AV163" s="3306"/>
      <c r="AW163" s="3306"/>
      <c r="AX163" s="3306"/>
      <c r="AY163" s="3306"/>
      <c r="AZ163" s="3306"/>
      <c r="BA163" s="3306"/>
      <c r="BB163" s="3306"/>
      <c r="BC163" s="3306"/>
      <c r="BD163" s="3306"/>
      <c r="BE163" s="1565">
        <f>MyTimestamp(AH163)</f>
        <v/>
      </c>
      <c r="BF163" s="3315"/>
      <c r="BG163" s="3316">
        <f>MyTimestamp(AH163)</f>
        <v/>
      </c>
      <c r="BH163" s="3317"/>
      <c r="BI163" s="2471"/>
      <c r="BJ163" s="3306"/>
      <c r="BK163" s="3307"/>
      <c r="BL163" s="3306"/>
      <c r="BM163" s="3367"/>
      <c r="BN163" s="3307"/>
      <c r="BO163" s="3306"/>
      <c r="BP163" s="3306"/>
      <c r="BQ163" s="3306"/>
      <c r="BR163" s="1478"/>
      <c r="BS163" s="5724"/>
      <c r="BT163" s="5647"/>
      <c r="BU163" s="1584"/>
      <c r="BV163" s="38"/>
      <c r="BW163" s="7540"/>
      <c r="BX163" s="7564"/>
      <c r="BY163" s="3313"/>
      <c r="BZ163" s="2373"/>
      <c r="CA163" s="2374"/>
      <c r="CB163" s="2375"/>
      <c r="CC163" s="2376"/>
      <c r="CD163" s="2377"/>
      <c r="CE163" s="2376"/>
      <c r="CF163" s="2376"/>
      <c r="CG163" s="2376"/>
      <c r="CH163" s="2377"/>
      <c r="CI163" s="2377"/>
      <c r="CJ163" s="2377"/>
      <c r="CK163" s="2377"/>
      <c r="CL163" s="2376"/>
      <c r="CM163" s="2377"/>
      <c r="CN163" s="2376"/>
      <c r="CO163" s="2376"/>
      <c r="CP163" s="2376"/>
      <c r="CQ163" s="2377"/>
      <c r="CR163" s="2377"/>
      <c r="CS163" s="2377"/>
      <c r="CT163" s="2377"/>
      <c r="CU163" s="2376"/>
      <c r="CV163" s="2378"/>
      <c r="CW163" s="2376"/>
      <c r="CX163" s="2376"/>
      <c r="CY163" s="2376"/>
      <c r="CZ163" s="2377"/>
      <c r="DA163" s="2377"/>
      <c r="DB163" s="2377"/>
      <c r="DC163" s="2377"/>
    </row>
    <row r="164" customHeight="1" ht="12.75" x14ac:dyDescent="0.2">
      <c r="A164" s="1584"/>
      <c r="B164" s="2385"/>
      <c r="C164" s="3303"/>
      <c r="D164" s="3307">
        <f>IF(ISNUMBER(FIND("EN",B164)),IF(ISNUMBER(FIND("FCC",B164)),IF(ISNUMBER(FIND("ISED",B164)),CONCATENATE(Overview!$V$10,";",Overview!$S$11,";",Overview!$S$12),CONCATENATE(Overview!$V$10,";",Overview!$S$11)),IF(ISNUMBER(FIND("ISED",B164)),CONCATENATE(Overview!$V$10,";",Overview!$S$12),Overview!$V$10)),IF(ISNUMBER(FIND("FCC",B164)),IF(ISNUMBER(FIND("ISED",B164)),CONCATENATE(Overview!$S$11,";",Overview!$S$12),"IEEE Std 1528™"),Overview!$S$12))</f>
        <v/>
      </c>
      <c r="E164" s="3307">
        <f>IF(ISNUMBER(FIND("EN",B164)),IF(ISNUMBER(FIND("FCC",B164)),IF(ISNUMBER(FIND("ISED",B164)),CONCATENATE(Overview!$AB$10,";",Overview!$Y$11,";",Overview!$Y$12),CONCATENATE(Overview!$AB$10,";",Overview!$Y$11)),IF(ISNUMBER(FIND("ISED",B164)),CONCATENATE(Overview!$AB$10,";",Overview!$Y$12),Overview!$AB$10)),IF(ISNUMBER(FIND("FCC",B164)),IF(ISNUMBER(FIND("ISED",B164)),CONCATENATE(Overview!$Y$11,";",Overview!$Y$12),"IEEE Std 1528™"),Overview!$Y$12))</f>
        <v/>
      </c>
      <c r="F164" s="672"/>
      <c r="G164" s="2396"/>
      <c r="H164" s="3306"/>
      <c r="I164" s="3306"/>
      <c r="J164" s="2466" t="inlineStr">
        <is>
          <t>LTE</t>
        </is>
      </c>
      <c r="K164" s="2466" t="inlineStr">
        <is>
          <t>FDD1</t>
        </is>
      </c>
      <c r="L164" s="3306"/>
      <c r="M164" s="2466">
        <v>5</v>
      </c>
      <c r="N164" s="2467" t="inlineStr">
        <is>
          <t>16QAM</t>
        </is>
      </c>
      <c r="O164" s="2470"/>
      <c r="P164" s="2470"/>
      <c r="Q164" s="2468">
        <v>1</v>
      </c>
      <c r="R164" s="2469">
        <v>0</v>
      </c>
      <c r="S164" s="2468"/>
      <c r="T164" s="2466">
        <v>18575</v>
      </c>
      <c r="U164" s="2466">
        <v>1977.5</v>
      </c>
      <c r="V164" s="3306"/>
      <c r="W164" s="3306"/>
      <c r="X164" s="3306"/>
      <c r="Y164" s="3306"/>
      <c r="Z164" s="3306"/>
      <c r="AA164" s="3306"/>
      <c r="AB164" s="3306"/>
      <c r="AC164" s="3306"/>
      <c r="AD164" s="3306"/>
      <c r="AE164" s="3306"/>
      <c r="AF164" s="3306"/>
      <c r="AG164" s="807"/>
      <c r="AH164" s="374"/>
      <c r="AI164" s="3306"/>
      <c r="AJ164" s="3306"/>
      <c r="AK164" s="3306"/>
      <c r="AL164" s="3306"/>
      <c r="AM164" s="3306"/>
      <c r="AN164" s="3306"/>
      <c r="AO164" s="3306"/>
      <c r="AP164" s="3306"/>
      <c r="AQ164" s="3306"/>
      <c r="AR164" s="3306"/>
      <c r="AS164" s="3306"/>
      <c r="AT164" s="3306"/>
      <c r="AU164" s="3306"/>
      <c r="AV164" s="3306"/>
      <c r="AW164" s="3306"/>
      <c r="AX164" s="3306"/>
      <c r="AY164" s="3306"/>
      <c r="AZ164" s="3306"/>
      <c r="BA164" s="3306"/>
      <c r="BB164" s="3306"/>
      <c r="BC164" s="3306"/>
      <c r="BD164" s="3306"/>
      <c r="BE164" s="1565">
        <f>MyTimestamp(AH164)</f>
        <v/>
      </c>
      <c r="BF164" s="3315"/>
      <c r="BG164" s="3316">
        <f>MyTimestamp(AH164)</f>
        <v/>
      </c>
      <c r="BH164" s="3317"/>
      <c r="BI164" s="2471"/>
      <c r="BJ164" s="3306"/>
      <c r="BK164" s="3307"/>
      <c r="BL164" s="3306"/>
      <c r="BM164" s="3367"/>
      <c r="BN164" s="3307"/>
      <c r="BO164" s="3306"/>
      <c r="BP164" s="3306"/>
      <c r="BQ164" s="3306"/>
      <c r="BR164" s="1478"/>
      <c r="BS164" s="5724"/>
      <c r="BT164" s="5647"/>
      <c r="BU164" s="1584"/>
      <c r="BV164" s="38"/>
      <c r="BW164" s="7540"/>
      <c r="BX164" s="7564"/>
      <c r="BY164" s="3313"/>
      <c r="BZ164" s="2373"/>
      <c r="CA164" s="2374"/>
      <c r="CB164" s="2375"/>
      <c r="CC164" s="2376"/>
      <c r="CD164" s="2377"/>
      <c r="CE164" s="2376"/>
      <c r="CF164" s="2376"/>
      <c r="CG164" s="2376"/>
      <c r="CH164" s="2377"/>
      <c r="CI164" s="2377"/>
      <c r="CJ164" s="2377"/>
      <c r="CK164" s="2377"/>
      <c r="CL164" s="2376"/>
      <c r="CM164" s="2377"/>
      <c r="CN164" s="2376"/>
      <c r="CO164" s="2376"/>
      <c r="CP164" s="2376"/>
      <c r="CQ164" s="2377"/>
      <c r="CR164" s="2377"/>
      <c r="CS164" s="2377"/>
      <c r="CT164" s="2377"/>
      <c r="CU164" s="2376"/>
      <c r="CV164" s="2378"/>
      <c r="CW164" s="2376"/>
      <c r="CX164" s="2376"/>
      <c r="CY164" s="2376"/>
      <c r="CZ164" s="2377"/>
      <c r="DA164" s="2377"/>
      <c r="DB164" s="2377"/>
      <c r="DC164" s="2377"/>
    </row>
    <row r="165" customHeight="1" ht="12.75" x14ac:dyDescent="0.2">
      <c r="A165" s="1584"/>
      <c r="B165" s="2385"/>
      <c r="C165" s="3303"/>
      <c r="D165" s="3307">
        <f>IF(ISNUMBER(FIND("EN",B165)),IF(ISNUMBER(FIND("FCC",B165)),IF(ISNUMBER(FIND("ISED",B165)),CONCATENATE(Overview!$V$10,";",Overview!$S$11,";",Overview!$S$12),CONCATENATE(Overview!$V$10,";",Overview!$S$11)),IF(ISNUMBER(FIND("ISED",B165)),CONCATENATE(Overview!$V$10,";",Overview!$S$12),Overview!$V$10)),IF(ISNUMBER(FIND("FCC",B165)),IF(ISNUMBER(FIND("ISED",B165)),CONCATENATE(Overview!$S$11,";",Overview!$S$12),"IEEE Std 1528™"),Overview!$S$12))</f>
        <v/>
      </c>
      <c r="E165" s="3307">
        <f>IF(ISNUMBER(FIND("EN",B165)),IF(ISNUMBER(FIND("FCC",B165)),IF(ISNUMBER(FIND("ISED",B165)),CONCATENATE(Overview!$AB$10,";",Overview!$Y$11,";",Overview!$Y$12),CONCATENATE(Overview!$AB$10,";",Overview!$Y$11)),IF(ISNUMBER(FIND("ISED",B165)),CONCATENATE(Overview!$AB$10,";",Overview!$Y$12),Overview!$AB$10)),IF(ISNUMBER(FIND("FCC",B165)),IF(ISNUMBER(FIND("ISED",B165)),CONCATENATE(Overview!$Y$11,";",Overview!$Y$12),"IEEE Std 1528™"),Overview!$Y$12))</f>
        <v/>
      </c>
      <c r="F165" s="672"/>
      <c r="G165" s="2396"/>
      <c r="H165" s="3306"/>
      <c r="I165" s="3306"/>
      <c r="J165" s="2466" t="inlineStr">
        <is>
          <t>LTE</t>
        </is>
      </c>
      <c r="K165" s="2466" t="inlineStr">
        <is>
          <t>FDD1</t>
        </is>
      </c>
      <c r="L165" s="3306"/>
      <c r="M165" s="2466">
        <v>5</v>
      </c>
      <c r="N165" s="2467" t="inlineStr">
        <is>
          <t>16QAM</t>
        </is>
      </c>
      <c r="O165" s="2470"/>
      <c r="P165" s="2470"/>
      <c r="Q165" s="2468">
        <v>1</v>
      </c>
      <c r="R165" s="2469">
        <v>12</v>
      </c>
      <c r="S165" s="2468"/>
      <c r="T165" s="2466">
        <v>18575</v>
      </c>
      <c r="U165" s="2466">
        <v>1977.5</v>
      </c>
      <c r="V165" s="3306"/>
      <c r="W165" s="3306"/>
      <c r="X165" s="3306"/>
      <c r="Y165" s="3306"/>
      <c r="Z165" s="3306"/>
      <c r="AA165" s="3306"/>
      <c r="AB165" s="3306"/>
      <c r="AC165" s="3306"/>
      <c r="AD165" s="3306"/>
      <c r="AE165" s="3306"/>
      <c r="AF165" s="3306"/>
      <c r="AG165" s="807"/>
      <c r="AH165" s="374"/>
      <c r="AI165" s="3306"/>
      <c r="AJ165" s="3306"/>
      <c r="AK165" s="3306"/>
      <c r="AL165" s="3306"/>
      <c r="AM165" s="3306"/>
      <c r="AN165" s="3306"/>
      <c r="AO165" s="3306"/>
      <c r="AP165" s="3306"/>
      <c r="AQ165" s="3306"/>
      <c r="AR165" s="3306"/>
      <c r="AS165" s="3306"/>
      <c r="AT165" s="3306"/>
      <c r="AU165" s="3306"/>
      <c r="AV165" s="3306"/>
      <c r="AW165" s="3306"/>
      <c r="AX165" s="3306"/>
      <c r="AY165" s="3306"/>
      <c r="AZ165" s="3306"/>
      <c r="BA165" s="3306"/>
      <c r="BB165" s="3306"/>
      <c r="BC165" s="3306"/>
      <c r="BD165" s="3306"/>
      <c r="BE165" s="1565">
        <f>MyTimestamp(AH165)</f>
        <v/>
      </c>
      <c r="BF165" s="3315"/>
      <c r="BG165" s="3316">
        <f>MyTimestamp(AH165)</f>
        <v/>
      </c>
      <c r="BH165" s="3317"/>
      <c r="BI165" s="2471"/>
      <c r="BJ165" s="3306"/>
      <c r="BK165" s="3307"/>
      <c r="BL165" s="3306"/>
      <c r="BM165" s="3367"/>
      <c r="BN165" s="3307"/>
      <c r="BO165" s="3306"/>
      <c r="BP165" s="3306"/>
      <c r="BQ165" s="3306"/>
      <c r="BR165" s="1478"/>
      <c r="BS165" s="5724"/>
      <c r="BT165" s="5647"/>
      <c r="BU165" s="1584"/>
      <c r="BV165" s="38"/>
      <c r="BW165" s="7540"/>
      <c r="BX165" s="7564"/>
      <c r="BY165" s="3313"/>
      <c r="BZ165" s="2373"/>
      <c r="CA165" s="2374"/>
      <c r="CB165" s="2375"/>
      <c r="CC165" s="2376"/>
      <c r="CD165" s="2377"/>
      <c r="CE165" s="2376"/>
      <c r="CF165" s="2376"/>
      <c r="CG165" s="2376"/>
      <c r="CH165" s="2377"/>
      <c r="CI165" s="2377"/>
      <c r="CJ165" s="2377"/>
      <c r="CK165" s="2377"/>
      <c r="CL165" s="2376"/>
      <c r="CM165" s="2377"/>
      <c r="CN165" s="2376"/>
      <c r="CO165" s="2376"/>
      <c r="CP165" s="2376"/>
      <c r="CQ165" s="2377"/>
      <c r="CR165" s="2377"/>
      <c r="CS165" s="2377"/>
      <c r="CT165" s="2377"/>
      <c r="CU165" s="2376"/>
      <c r="CV165" s="2378"/>
      <c r="CW165" s="2376"/>
      <c r="CX165" s="2376"/>
      <c r="CY165" s="2376"/>
      <c r="CZ165" s="2377"/>
      <c r="DA165" s="2377"/>
      <c r="DB165" s="2377"/>
      <c r="DC165" s="2377"/>
    </row>
    <row r="166" customHeight="1" ht="12.75" x14ac:dyDescent="0.2">
      <c r="A166" s="1584"/>
      <c r="B166" s="2385"/>
      <c r="C166" s="3303"/>
      <c r="D166" s="3307">
        <f>IF(ISNUMBER(FIND("EN",B166)),IF(ISNUMBER(FIND("FCC",B166)),IF(ISNUMBER(FIND("ISED",B166)),CONCATENATE(Overview!$V$10,";",Overview!$S$11,";",Overview!$S$12),CONCATENATE(Overview!$V$10,";",Overview!$S$11)),IF(ISNUMBER(FIND("ISED",B166)),CONCATENATE(Overview!$V$10,";",Overview!$S$12),Overview!$V$10)),IF(ISNUMBER(FIND("FCC",B166)),IF(ISNUMBER(FIND("ISED",B166)),CONCATENATE(Overview!$S$11,";",Overview!$S$12),"IEEE Std 1528™"),Overview!$S$12))</f>
        <v/>
      </c>
      <c r="E166" s="3307">
        <f>IF(ISNUMBER(FIND("EN",B166)),IF(ISNUMBER(FIND("FCC",B166)),IF(ISNUMBER(FIND("ISED",B166)),CONCATENATE(Overview!$AB$10,";",Overview!$Y$11,";",Overview!$Y$12),CONCATENATE(Overview!$AB$10,";",Overview!$Y$11)),IF(ISNUMBER(FIND("ISED",B166)),CONCATENATE(Overview!$AB$10,";",Overview!$Y$12),Overview!$AB$10)),IF(ISNUMBER(FIND("FCC",B166)),IF(ISNUMBER(FIND("ISED",B166)),CONCATENATE(Overview!$Y$11,";",Overview!$Y$12),"IEEE Std 1528™"),Overview!$Y$12))</f>
        <v/>
      </c>
      <c r="F166" s="672"/>
      <c r="G166" s="2396"/>
      <c r="H166" s="3306"/>
      <c r="I166" s="3306"/>
      <c r="J166" s="2466" t="inlineStr">
        <is>
          <t>LTE</t>
        </is>
      </c>
      <c r="K166" s="2466" t="inlineStr">
        <is>
          <t>FDD1</t>
        </is>
      </c>
      <c r="L166" s="3306"/>
      <c r="M166" s="2466">
        <v>5</v>
      </c>
      <c r="N166" s="2467" t="inlineStr">
        <is>
          <t>16QAM</t>
        </is>
      </c>
      <c r="O166" s="2470"/>
      <c r="P166" s="2470"/>
      <c r="Q166" s="2468">
        <v>1</v>
      </c>
      <c r="R166" s="2469">
        <v>24</v>
      </c>
      <c r="S166" s="2468"/>
      <c r="T166" s="2466">
        <v>18575</v>
      </c>
      <c r="U166" s="2466">
        <v>1977.5</v>
      </c>
      <c r="V166" s="3306"/>
      <c r="W166" s="3306"/>
      <c r="X166" s="3306"/>
      <c r="Y166" s="3306"/>
      <c r="Z166" s="3306"/>
      <c r="AA166" s="3306"/>
      <c r="AB166" s="3306"/>
      <c r="AC166" s="3306"/>
      <c r="AD166" s="3306"/>
      <c r="AE166" s="3306"/>
      <c r="AF166" s="3306"/>
      <c r="AG166" s="807"/>
      <c r="AH166" s="374"/>
      <c r="AI166" s="3306"/>
      <c r="AJ166" s="3306"/>
      <c r="AK166" s="3306"/>
      <c r="AL166" s="3306"/>
      <c r="AM166" s="3306"/>
      <c r="AN166" s="3306"/>
      <c r="AO166" s="3306"/>
      <c r="AP166" s="3306"/>
      <c r="AQ166" s="3306"/>
      <c r="AR166" s="3306"/>
      <c r="AS166" s="3306"/>
      <c r="AT166" s="3306"/>
      <c r="AU166" s="3306"/>
      <c r="AV166" s="3306"/>
      <c r="AW166" s="3306"/>
      <c r="AX166" s="3306"/>
      <c r="AY166" s="3306"/>
      <c r="AZ166" s="3306"/>
      <c r="BA166" s="3306"/>
      <c r="BB166" s="3306"/>
      <c r="BC166" s="3306"/>
      <c r="BD166" s="3306"/>
      <c r="BE166" s="1565">
        <f>MyTimestamp(AH166)</f>
        <v/>
      </c>
      <c r="BF166" s="3315"/>
      <c r="BG166" s="3316">
        <f>MyTimestamp(AH166)</f>
        <v/>
      </c>
      <c r="BH166" s="3317"/>
      <c r="BI166" s="2471"/>
      <c r="BJ166" s="3306"/>
      <c r="BK166" s="3307"/>
      <c r="BL166" s="3306"/>
      <c r="BM166" s="3367"/>
      <c r="BN166" s="3307"/>
      <c r="BO166" s="3306"/>
      <c r="BP166" s="3306"/>
      <c r="BQ166" s="3306"/>
      <c r="BR166" s="1478"/>
      <c r="BS166" s="5724"/>
      <c r="BT166" s="5647"/>
      <c r="BU166" s="1584"/>
      <c r="BV166" s="38"/>
      <c r="BW166" s="7540"/>
      <c r="BX166" s="7564"/>
      <c r="BY166" s="3313"/>
      <c r="BZ166" s="2373"/>
      <c r="CA166" s="2374"/>
      <c r="CB166" s="2375"/>
      <c r="CC166" s="2376"/>
      <c r="CD166" s="2377"/>
      <c r="CE166" s="2376"/>
      <c r="CF166" s="2376"/>
      <c r="CG166" s="2376"/>
      <c r="CH166" s="2377"/>
      <c r="CI166" s="2377"/>
      <c r="CJ166" s="2377"/>
      <c r="CK166" s="2377"/>
      <c r="CL166" s="2376"/>
      <c r="CM166" s="2377"/>
      <c r="CN166" s="2376"/>
      <c r="CO166" s="2376"/>
      <c r="CP166" s="2376"/>
      <c r="CQ166" s="2377"/>
      <c r="CR166" s="2377"/>
      <c r="CS166" s="2377"/>
      <c r="CT166" s="2377"/>
      <c r="CU166" s="2376"/>
      <c r="CV166" s="2378"/>
      <c r="CW166" s="2376"/>
      <c r="CX166" s="2376"/>
      <c r="CY166" s="2376"/>
      <c r="CZ166" s="2377"/>
      <c r="DA166" s="2377"/>
      <c r="DB166" s="2377"/>
      <c r="DC166" s="2377"/>
    </row>
    <row r="167" customHeight="1" ht="12.75" x14ac:dyDescent="0.2">
      <c r="A167" s="1584"/>
      <c r="B167" s="2385"/>
      <c r="C167" s="3303"/>
      <c r="D167" s="3307">
        <f>IF(ISNUMBER(FIND("EN",B167)),IF(ISNUMBER(FIND("FCC",B167)),IF(ISNUMBER(FIND("ISED",B167)),CONCATENATE(Overview!$V$10,";",Overview!$S$11,";",Overview!$S$12),CONCATENATE(Overview!$V$10,";",Overview!$S$11)),IF(ISNUMBER(FIND("ISED",B167)),CONCATENATE(Overview!$V$10,";",Overview!$S$12),Overview!$V$10)),IF(ISNUMBER(FIND("FCC",B167)),IF(ISNUMBER(FIND("ISED",B167)),CONCATENATE(Overview!$S$11,";",Overview!$S$12),"IEEE Std 1528™"),Overview!$S$12))</f>
        <v/>
      </c>
      <c r="E167" s="3307">
        <f>IF(ISNUMBER(FIND("EN",B167)),IF(ISNUMBER(FIND("FCC",B167)),IF(ISNUMBER(FIND("ISED",B167)),CONCATENATE(Overview!$AB$10,";",Overview!$Y$11,";",Overview!$Y$12),CONCATENATE(Overview!$AB$10,";",Overview!$Y$11)),IF(ISNUMBER(FIND("ISED",B167)),CONCATENATE(Overview!$AB$10,";",Overview!$Y$12),Overview!$AB$10)),IF(ISNUMBER(FIND("FCC",B167)),IF(ISNUMBER(FIND("ISED",B167)),CONCATENATE(Overview!$Y$11,";",Overview!$Y$12),"IEEE Std 1528™"),Overview!$Y$12))</f>
        <v/>
      </c>
      <c r="F167" s="672"/>
      <c r="G167" s="2396"/>
      <c r="H167" s="3306"/>
      <c r="I167" s="3306"/>
      <c r="J167" s="2466" t="inlineStr">
        <is>
          <t>LTE</t>
        </is>
      </c>
      <c r="K167" s="2466" t="inlineStr">
        <is>
          <t>FDD1</t>
        </is>
      </c>
      <c r="L167" s="3306"/>
      <c r="M167" s="2466">
        <v>5</v>
      </c>
      <c r="N167" s="2467" t="inlineStr">
        <is>
          <t>16QAM</t>
        </is>
      </c>
      <c r="O167" s="2470"/>
      <c r="P167" s="2470"/>
      <c r="Q167" s="2468">
        <v>12</v>
      </c>
      <c r="R167" s="2469">
        <v>0</v>
      </c>
      <c r="S167" s="2468"/>
      <c r="T167" s="2466">
        <v>18575</v>
      </c>
      <c r="U167" s="2466">
        <v>1977.5</v>
      </c>
      <c r="V167" s="3306"/>
      <c r="W167" s="3306"/>
      <c r="X167" s="3306"/>
      <c r="Y167" s="3306"/>
      <c r="Z167" s="3306"/>
      <c r="AA167" s="3306"/>
      <c r="AB167" s="3306"/>
      <c r="AC167" s="3306"/>
      <c r="AD167" s="3306"/>
      <c r="AE167" s="3306"/>
      <c r="AF167" s="3306"/>
      <c r="AG167" s="807"/>
      <c r="AH167" s="374"/>
      <c r="AI167" s="3306"/>
      <c r="AJ167" s="3306"/>
      <c r="AK167" s="3306"/>
      <c r="AL167" s="3306"/>
      <c r="AM167" s="3306"/>
      <c r="AN167" s="3306"/>
      <c r="AO167" s="3306"/>
      <c r="AP167" s="3306"/>
      <c r="AQ167" s="3306"/>
      <c r="AR167" s="3306"/>
      <c r="AS167" s="3306"/>
      <c r="AT167" s="3306"/>
      <c r="AU167" s="3306"/>
      <c r="AV167" s="3306"/>
      <c r="AW167" s="3306"/>
      <c r="AX167" s="3306"/>
      <c r="AY167" s="3306"/>
      <c r="AZ167" s="3306"/>
      <c r="BA167" s="3306"/>
      <c r="BB167" s="3306"/>
      <c r="BC167" s="3306"/>
      <c r="BD167" s="3306"/>
      <c r="BE167" s="1565">
        <f>MyTimestamp(AH167)</f>
        <v/>
      </c>
      <c r="BF167" s="3315"/>
      <c r="BG167" s="3316">
        <f>MyTimestamp(AH167)</f>
        <v/>
      </c>
      <c r="BH167" s="3317"/>
      <c r="BI167" s="2471"/>
      <c r="BJ167" s="3306"/>
      <c r="BK167" s="3307"/>
      <c r="BL167" s="3306"/>
      <c r="BM167" s="3367"/>
      <c r="BN167" s="3307"/>
      <c r="BO167" s="3306"/>
      <c r="BP167" s="3306"/>
      <c r="BQ167" s="3306"/>
      <c r="BR167" s="1478"/>
      <c r="BS167" s="5724"/>
      <c r="BT167" s="5647"/>
      <c r="BU167" s="1584"/>
      <c r="BV167" s="38"/>
      <c r="BW167" s="7540"/>
      <c r="BX167" s="7564"/>
      <c r="BY167" s="3313"/>
      <c r="BZ167" s="2373"/>
      <c r="CA167" s="2374"/>
      <c r="CB167" s="2375"/>
      <c r="CC167" s="2376"/>
      <c r="CD167" s="2377"/>
      <c r="CE167" s="2376"/>
      <c r="CF167" s="2376"/>
      <c r="CG167" s="2376"/>
      <c r="CH167" s="2377"/>
      <c r="CI167" s="2377"/>
      <c r="CJ167" s="2377"/>
      <c r="CK167" s="2377"/>
      <c r="CL167" s="2376"/>
      <c r="CM167" s="2377"/>
      <c r="CN167" s="2376"/>
      <c r="CO167" s="2376"/>
      <c r="CP167" s="2376"/>
      <c r="CQ167" s="2377"/>
      <c r="CR167" s="2377"/>
      <c r="CS167" s="2377"/>
      <c r="CT167" s="2377"/>
      <c r="CU167" s="2376"/>
      <c r="CV167" s="2378"/>
      <c r="CW167" s="2376"/>
      <c r="CX167" s="2376"/>
      <c r="CY167" s="2376"/>
      <c r="CZ167" s="2377"/>
      <c r="DA167" s="2377"/>
      <c r="DB167" s="2377"/>
      <c r="DC167" s="2377"/>
    </row>
    <row r="168" customHeight="1" ht="12.75" x14ac:dyDescent="0.2">
      <c r="A168" s="1584"/>
      <c r="B168" s="2385"/>
      <c r="C168" s="3303"/>
      <c r="D168" s="3307">
        <f>IF(ISNUMBER(FIND("EN",B168)),IF(ISNUMBER(FIND("FCC",B168)),IF(ISNUMBER(FIND("ISED",B168)),CONCATENATE(Overview!$V$10,";",Overview!$S$11,";",Overview!$S$12),CONCATENATE(Overview!$V$10,";",Overview!$S$11)),IF(ISNUMBER(FIND("ISED",B168)),CONCATENATE(Overview!$V$10,";",Overview!$S$12),Overview!$V$10)),IF(ISNUMBER(FIND("FCC",B168)),IF(ISNUMBER(FIND("ISED",B168)),CONCATENATE(Overview!$S$11,";",Overview!$S$12),"IEEE Std 1528™"),Overview!$S$12))</f>
        <v/>
      </c>
      <c r="E168" s="3307">
        <f>IF(ISNUMBER(FIND("EN",B168)),IF(ISNUMBER(FIND("FCC",B168)),IF(ISNUMBER(FIND("ISED",B168)),CONCATENATE(Overview!$AB$10,";",Overview!$Y$11,";",Overview!$Y$12),CONCATENATE(Overview!$AB$10,";",Overview!$Y$11)),IF(ISNUMBER(FIND("ISED",B168)),CONCATENATE(Overview!$AB$10,";",Overview!$Y$12),Overview!$AB$10)),IF(ISNUMBER(FIND("FCC",B168)),IF(ISNUMBER(FIND("ISED",B168)),CONCATENATE(Overview!$Y$11,";",Overview!$Y$12),"IEEE Std 1528™"),Overview!$Y$12))</f>
        <v/>
      </c>
      <c r="F168" s="672"/>
      <c r="G168" s="2396"/>
      <c r="H168" s="3306"/>
      <c r="I168" s="3306"/>
      <c r="J168" s="2466" t="inlineStr">
        <is>
          <t>LTE</t>
        </is>
      </c>
      <c r="K168" s="2466" t="inlineStr">
        <is>
          <t>FDD1</t>
        </is>
      </c>
      <c r="L168" s="3306"/>
      <c r="M168" s="2466">
        <v>5</v>
      </c>
      <c r="N168" s="2467" t="inlineStr">
        <is>
          <t>16QAM</t>
        </is>
      </c>
      <c r="O168" s="2470"/>
      <c r="P168" s="2470"/>
      <c r="Q168" s="2468">
        <v>12</v>
      </c>
      <c r="R168" s="2469">
        <v>6</v>
      </c>
      <c r="S168" s="2468"/>
      <c r="T168" s="2466">
        <v>18575</v>
      </c>
      <c r="U168" s="2466">
        <v>1977.5</v>
      </c>
      <c r="V168" s="3306"/>
      <c r="W168" s="3306"/>
      <c r="X168" s="3306"/>
      <c r="Y168" s="3306"/>
      <c r="Z168" s="3306"/>
      <c r="AA168" s="3306"/>
      <c r="AB168" s="3306"/>
      <c r="AC168" s="3306"/>
      <c r="AD168" s="3306"/>
      <c r="AE168" s="3306"/>
      <c r="AF168" s="3306"/>
      <c r="AG168" s="807"/>
      <c r="AH168" s="374"/>
      <c r="AI168" s="3306"/>
      <c r="AJ168" s="3306"/>
      <c r="AK168" s="3306"/>
      <c r="AL168" s="3306"/>
      <c r="AM168" s="3306"/>
      <c r="AN168" s="3306"/>
      <c r="AO168" s="3306"/>
      <c r="AP168" s="3306"/>
      <c r="AQ168" s="3306"/>
      <c r="AR168" s="3306"/>
      <c r="AS168" s="3306"/>
      <c r="AT168" s="3306"/>
      <c r="AU168" s="3306"/>
      <c r="AV168" s="3306"/>
      <c r="AW168" s="3306"/>
      <c r="AX168" s="3306"/>
      <c r="AY168" s="3306"/>
      <c r="AZ168" s="3306"/>
      <c r="BA168" s="3306"/>
      <c r="BB168" s="3306"/>
      <c r="BC168" s="3306"/>
      <c r="BD168" s="3306"/>
      <c r="BE168" s="1565">
        <f>MyTimestamp(AH168)</f>
        <v/>
      </c>
      <c r="BF168" s="3315"/>
      <c r="BG168" s="3316">
        <f>MyTimestamp(AH168)</f>
        <v/>
      </c>
      <c r="BH168" s="3317"/>
      <c r="BI168" s="2471"/>
      <c r="BJ168" s="3306"/>
      <c r="BK168" s="3307"/>
      <c r="BL168" s="3306"/>
      <c r="BM168" s="3367"/>
      <c r="BN168" s="3307"/>
      <c r="BO168" s="3306"/>
      <c r="BP168" s="3306"/>
      <c r="BQ168" s="3306"/>
      <c r="BR168" s="1478"/>
      <c r="BS168" s="5724"/>
      <c r="BT168" s="5647"/>
      <c r="BU168" s="1584"/>
      <c r="BV168" s="38"/>
      <c r="BW168" s="7540"/>
      <c r="BX168" s="7564"/>
      <c r="BY168" s="3313"/>
      <c r="BZ168" s="2373"/>
      <c r="CA168" s="2374"/>
      <c r="CB168" s="2375"/>
      <c r="CC168" s="2376"/>
      <c r="CD168" s="2377"/>
      <c r="CE168" s="2376"/>
      <c r="CF168" s="2376"/>
      <c r="CG168" s="2376"/>
      <c r="CH168" s="2377"/>
      <c r="CI168" s="2377"/>
      <c r="CJ168" s="2377"/>
      <c r="CK168" s="2377"/>
      <c r="CL168" s="2376"/>
      <c r="CM168" s="2377"/>
      <c r="CN168" s="2376"/>
      <c r="CO168" s="2376"/>
      <c r="CP168" s="2376"/>
      <c r="CQ168" s="2377"/>
      <c r="CR168" s="2377"/>
      <c r="CS168" s="2377"/>
      <c r="CT168" s="2377"/>
      <c r="CU168" s="2376"/>
      <c r="CV168" s="2378"/>
      <c r="CW168" s="2376"/>
      <c r="CX168" s="2376"/>
      <c r="CY168" s="2376"/>
      <c r="CZ168" s="2377"/>
      <c r="DA168" s="2377"/>
      <c r="DB168" s="2377"/>
      <c r="DC168" s="2377"/>
    </row>
    <row r="169" customHeight="1" ht="12.75" x14ac:dyDescent="0.2">
      <c r="A169" s="1584"/>
      <c r="B169" s="2385"/>
      <c r="C169" s="3303"/>
      <c r="D169" s="3307">
        <f>IF(ISNUMBER(FIND("EN",B169)),IF(ISNUMBER(FIND("FCC",B169)),IF(ISNUMBER(FIND("ISED",B169)),CONCATENATE(Overview!$V$10,";",Overview!$S$11,";",Overview!$S$12),CONCATENATE(Overview!$V$10,";",Overview!$S$11)),IF(ISNUMBER(FIND("ISED",B169)),CONCATENATE(Overview!$V$10,";",Overview!$S$12),Overview!$V$10)),IF(ISNUMBER(FIND("FCC",B169)),IF(ISNUMBER(FIND("ISED",B169)),CONCATENATE(Overview!$S$11,";",Overview!$S$12),"IEEE Std 1528™"),Overview!$S$12))</f>
        <v/>
      </c>
      <c r="E169" s="3307">
        <f>IF(ISNUMBER(FIND("EN",B169)),IF(ISNUMBER(FIND("FCC",B169)),IF(ISNUMBER(FIND("ISED",B169)),CONCATENATE(Overview!$AB$10,";",Overview!$Y$11,";",Overview!$Y$12),CONCATENATE(Overview!$AB$10,";",Overview!$Y$11)),IF(ISNUMBER(FIND("ISED",B169)),CONCATENATE(Overview!$AB$10,";",Overview!$Y$12),Overview!$AB$10)),IF(ISNUMBER(FIND("FCC",B169)),IF(ISNUMBER(FIND("ISED",B169)),CONCATENATE(Overview!$Y$11,";",Overview!$Y$12),"IEEE Std 1528™"),Overview!$Y$12))</f>
        <v/>
      </c>
      <c r="F169" s="672"/>
      <c r="G169" s="2396"/>
      <c r="H169" s="3306"/>
      <c r="I169" s="3306"/>
      <c r="J169" s="2466" t="inlineStr">
        <is>
          <t>LTE</t>
        </is>
      </c>
      <c r="K169" s="2466" t="inlineStr">
        <is>
          <t>FDD1</t>
        </is>
      </c>
      <c r="L169" s="3306"/>
      <c r="M169" s="2466">
        <v>5</v>
      </c>
      <c r="N169" s="2467" t="inlineStr">
        <is>
          <t>16QAM</t>
        </is>
      </c>
      <c r="O169" s="2470"/>
      <c r="P169" s="2470"/>
      <c r="Q169" s="2468">
        <v>12</v>
      </c>
      <c r="R169" s="2469">
        <v>11</v>
      </c>
      <c r="S169" s="2468"/>
      <c r="T169" s="2466">
        <v>18575</v>
      </c>
      <c r="U169" s="2466">
        <v>1977.5</v>
      </c>
      <c r="V169" s="3306"/>
      <c r="W169" s="3306"/>
      <c r="X169" s="3306"/>
      <c r="Y169" s="3306"/>
      <c r="Z169" s="3306"/>
      <c r="AA169" s="3306"/>
      <c r="AB169" s="3306"/>
      <c r="AC169" s="3306"/>
      <c r="AD169" s="3306"/>
      <c r="AE169" s="3306"/>
      <c r="AF169" s="3306"/>
      <c r="AG169" s="807"/>
      <c r="AH169" s="374"/>
      <c r="AI169" s="3306"/>
      <c r="AJ169" s="3306"/>
      <c r="AK169" s="3306"/>
      <c r="AL169" s="3306"/>
      <c r="AM169" s="3306"/>
      <c r="AN169" s="3306"/>
      <c r="AO169" s="3306"/>
      <c r="AP169" s="3306"/>
      <c r="AQ169" s="3306"/>
      <c r="AR169" s="3306"/>
      <c r="AS169" s="3306"/>
      <c r="AT169" s="3306"/>
      <c r="AU169" s="3306"/>
      <c r="AV169" s="3306"/>
      <c r="AW169" s="3306"/>
      <c r="AX169" s="3306"/>
      <c r="AY169" s="3306"/>
      <c r="AZ169" s="3306"/>
      <c r="BA169" s="3306"/>
      <c r="BB169" s="3306"/>
      <c r="BC169" s="3306"/>
      <c r="BD169" s="3306"/>
      <c r="BE169" s="1565">
        <f>MyTimestamp(AH169)</f>
        <v/>
      </c>
      <c r="BF169" s="3315"/>
      <c r="BG169" s="3316">
        <f>MyTimestamp(AH169)</f>
        <v/>
      </c>
      <c r="BH169" s="3317"/>
      <c r="BI169" s="2471"/>
      <c r="BJ169" s="3306"/>
      <c r="BK169" s="3307"/>
      <c r="BL169" s="3306"/>
      <c r="BM169" s="3367"/>
      <c r="BN169" s="3307"/>
      <c r="BO169" s="3306"/>
      <c r="BP169" s="3306"/>
      <c r="BQ169" s="3306"/>
      <c r="BR169" s="1478"/>
      <c r="BS169" s="5724"/>
      <c r="BT169" s="5647"/>
      <c r="BU169" s="1584"/>
      <c r="BV169" s="38"/>
      <c r="BW169" s="7540"/>
      <c r="BX169" s="7564"/>
      <c r="BY169" s="3313"/>
      <c r="BZ169" s="2373"/>
      <c r="CA169" s="2374"/>
      <c r="CB169" s="2375"/>
      <c r="CC169" s="2376"/>
      <c r="CD169" s="2377"/>
      <c r="CE169" s="2376"/>
      <c r="CF169" s="2376"/>
      <c r="CG169" s="2376"/>
      <c r="CH169" s="2377"/>
      <c r="CI169" s="2377"/>
      <c r="CJ169" s="2377"/>
      <c r="CK169" s="2377"/>
      <c r="CL169" s="2376"/>
      <c r="CM169" s="2377"/>
      <c r="CN169" s="2376"/>
      <c r="CO169" s="2376"/>
      <c r="CP169" s="2376"/>
      <c r="CQ169" s="2377"/>
      <c r="CR169" s="2377"/>
      <c r="CS169" s="2377"/>
      <c r="CT169" s="2377"/>
      <c r="CU169" s="2376"/>
      <c r="CV169" s="2378"/>
      <c r="CW169" s="2376"/>
      <c r="CX169" s="2376"/>
      <c r="CY169" s="2376"/>
      <c r="CZ169" s="2377"/>
      <c r="DA169" s="2377"/>
      <c r="DB169" s="2377"/>
      <c r="DC169" s="2377"/>
    </row>
    <row r="170" customHeight="1" ht="12.75" x14ac:dyDescent="0.2">
      <c r="A170" s="1584"/>
      <c r="B170" s="2385"/>
      <c r="C170" s="3303"/>
      <c r="D170" s="3307">
        <f>IF(ISNUMBER(FIND("EN",B170)),IF(ISNUMBER(FIND("FCC",B170)),IF(ISNUMBER(FIND("ISED",B170)),CONCATENATE(Overview!$V$10,";",Overview!$S$11,";",Overview!$S$12),CONCATENATE(Overview!$V$10,";",Overview!$S$11)),IF(ISNUMBER(FIND("ISED",B170)),CONCATENATE(Overview!$V$10,";",Overview!$S$12),Overview!$V$10)),IF(ISNUMBER(FIND("FCC",B170)),IF(ISNUMBER(FIND("ISED",B170)),CONCATENATE(Overview!$S$11,";",Overview!$S$12),"IEEE Std 1528™"),Overview!$S$12))</f>
        <v/>
      </c>
      <c r="E170" s="3307">
        <f>IF(ISNUMBER(FIND("EN",B170)),IF(ISNUMBER(FIND("FCC",B170)),IF(ISNUMBER(FIND("ISED",B170)),CONCATENATE(Overview!$AB$10,";",Overview!$Y$11,";",Overview!$Y$12),CONCATENATE(Overview!$AB$10,";",Overview!$Y$11)),IF(ISNUMBER(FIND("ISED",B170)),CONCATENATE(Overview!$AB$10,";",Overview!$Y$12),Overview!$AB$10)),IF(ISNUMBER(FIND("FCC",B170)),IF(ISNUMBER(FIND("ISED",B170)),CONCATENATE(Overview!$Y$11,";",Overview!$Y$12),"IEEE Std 1528™"),Overview!$Y$12))</f>
        <v/>
      </c>
      <c r="F170" s="672"/>
      <c r="G170" s="2396"/>
      <c r="H170" s="3306"/>
      <c r="I170" s="3306"/>
      <c r="J170" s="2466" t="inlineStr">
        <is>
          <t>LTE</t>
        </is>
      </c>
      <c r="K170" s="2466" t="inlineStr">
        <is>
          <t>FDD1</t>
        </is>
      </c>
      <c r="L170" s="3306"/>
      <c r="M170" s="2466">
        <v>5</v>
      </c>
      <c r="N170" s="2467" t="inlineStr">
        <is>
          <t>16QAM</t>
        </is>
      </c>
      <c r="O170" s="2470"/>
      <c r="P170" s="2470"/>
      <c r="Q170" s="2468">
        <v>25</v>
      </c>
      <c r="R170" s="2469">
        <v>0</v>
      </c>
      <c r="S170" s="2468"/>
      <c r="T170" s="2466">
        <v>18575</v>
      </c>
      <c r="U170" s="2466">
        <v>1977.5</v>
      </c>
      <c r="V170" s="3306"/>
      <c r="W170" s="3306"/>
      <c r="X170" s="3306"/>
      <c r="Y170" s="3306"/>
      <c r="Z170" s="3306"/>
      <c r="AA170" s="3306"/>
      <c r="AB170" s="3306"/>
      <c r="AC170" s="3306"/>
      <c r="AD170" s="3306"/>
      <c r="AE170" s="3306"/>
      <c r="AF170" s="3306"/>
      <c r="AG170" s="807"/>
      <c r="AH170" s="374"/>
      <c r="AI170" s="3306"/>
      <c r="AJ170" s="3306"/>
      <c r="AK170" s="3306"/>
      <c r="AL170" s="3306"/>
      <c r="AM170" s="3306"/>
      <c r="AN170" s="3306"/>
      <c r="AO170" s="3306"/>
      <c r="AP170" s="3306"/>
      <c r="AQ170" s="3306"/>
      <c r="AR170" s="3306"/>
      <c r="AS170" s="3306"/>
      <c r="AT170" s="3306"/>
      <c r="AU170" s="3306"/>
      <c r="AV170" s="3306"/>
      <c r="AW170" s="3306"/>
      <c r="AX170" s="3306"/>
      <c r="AY170" s="3306"/>
      <c r="AZ170" s="3306"/>
      <c r="BA170" s="3306"/>
      <c r="BB170" s="3306"/>
      <c r="BC170" s="3306"/>
      <c r="BD170" s="3306"/>
      <c r="BE170" s="1565">
        <f>MyTimestamp(AH170)</f>
        <v/>
      </c>
      <c r="BF170" s="3315"/>
      <c r="BG170" s="3316">
        <f>MyTimestamp(AH170)</f>
        <v/>
      </c>
      <c r="BH170" s="3317"/>
      <c r="BI170" s="2471"/>
      <c r="BJ170" s="3306"/>
      <c r="BK170" s="3307"/>
      <c r="BL170" s="3306"/>
      <c r="BM170" s="3367"/>
      <c r="BN170" s="3307"/>
      <c r="BO170" s="3306"/>
      <c r="BP170" s="3306"/>
      <c r="BQ170" s="3306"/>
      <c r="BR170" s="1478"/>
      <c r="BS170" s="5724"/>
      <c r="BT170" s="5647"/>
      <c r="BU170" s="1584"/>
      <c r="BV170" s="38"/>
      <c r="BW170" s="7540"/>
      <c r="BX170" s="7564"/>
      <c r="BY170" s="3313"/>
      <c r="BZ170" s="2373"/>
      <c r="CA170" s="2374"/>
      <c r="CB170" s="2375"/>
      <c r="CC170" s="2376"/>
      <c r="CD170" s="2377"/>
      <c r="CE170" s="2376"/>
      <c r="CF170" s="2376"/>
      <c r="CG170" s="2376"/>
      <c r="CH170" s="2377"/>
      <c r="CI170" s="2377"/>
      <c r="CJ170" s="2377"/>
      <c r="CK170" s="2377"/>
      <c r="CL170" s="2376"/>
      <c r="CM170" s="2377"/>
      <c r="CN170" s="2376"/>
      <c r="CO170" s="2376"/>
      <c r="CP170" s="2376"/>
      <c r="CQ170" s="2377"/>
      <c r="CR170" s="2377"/>
      <c r="CS170" s="2377"/>
      <c r="CT170" s="2377"/>
      <c r="CU170" s="2376"/>
      <c r="CV170" s="2378"/>
      <c r="CW170" s="2376"/>
      <c r="CX170" s="2376"/>
      <c r="CY170" s="2376"/>
      <c r="CZ170" s="2377"/>
      <c r="DA170" s="2377"/>
      <c r="DB170" s="2377"/>
      <c r="DC170" s="2377"/>
    </row>
  </sheetData>
  <sheetProtection sheet="1" autoFilter="0"/>
  <autoFilter ref="B2:BT170" xr:uid="{00000000-0009-0000-0000-000003000000}"/>
  <mergeCells count="3740">
    <mergeCell ref="BW17:BX18"/>
    <mergeCell ref="BV18:BV21"/>
    <mergeCell ref="BW19:BX19"/>
    <mergeCell ref="BV23:BV26"/>
    <mergeCell ref="BX23:BX26"/>
    <mergeCell ref="BV28:BV30"/>
    <mergeCell ref="BX28:BX31"/>
    <mergeCell ref="BV9:BV12"/>
    <mergeCell ref="BW9:BX10"/>
    <mergeCell ref="BW11:BX11"/>
    <mergeCell ref="BW12:BX12"/>
    <mergeCell ref="BW13:BX13"/>
    <mergeCell ref="BV14:BV16"/>
    <mergeCell ref="BW14:BX14"/>
    <mergeCell ref="BW15:BX15"/>
    <mergeCell ref="BW3:BX3"/>
    <mergeCell ref="BV4:BV7"/>
    <mergeCell ref="BW4:BX4"/>
    <mergeCell ref="BW5:BX5"/>
    <mergeCell ref="BW6:BX6"/>
    <mergeCell ref="BW7:BX7"/>
    <mergeCell ref="BW185:BX186"/>
    <mergeCell ref="BV186:BV189"/>
    <mergeCell ref="BW187:BX187"/>
    <mergeCell ref="BV191:BV194"/>
    <mergeCell ref="BX191:BX194"/>
    <mergeCell ref="BV196:BV198"/>
    <mergeCell ref="BX196:BX199"/>
    <mergeCell ref="BV177:BV180"/>
    <mergeCell ref="BW177:BX178"/>
    <mergeCell ref="BW179:BX179"/>
    <mergeCell ref="BW180:BX180"/>
    <mergeCell ref="BW181:BX181"/>
    <mergeCell ref="BV182:BV184"/>
    <mergeCell ref="BW182:BX182"/>
    <mergeCell ref="BW183:BX183"/>
    <mergeCell ref="BV32:BV35"/>
    <mergeCell ref="BX33:BX35"/>
    <mergeCell ref="BV37:BV40"/>
    <mergeCell ref="BV42:BV44"/>
    <mergeCell ref="BW171:BX171"/>
    <mergeCell ref="BV172:BV175"/>
    <mergeCell ref="BW172:BX172"/>
    <mergeCell ref="BW173:BX173"/>
    <mergeCell ref="BW174:BX174"/>
    <mergeCell ref="BW175:BX175"/>
    <mergeCell ref="BW353:BX354"/>
    <mergeCell ref="BV354:BV357"/>
    <mergeCell ref="BW355:BX355"/>
    <mergeCell ref="BV359:BV362"/>
    <mergeCell ref="BX359:BX362"/>
    <mergeCell ref="BV364:BV366"/>
    <mergeCell ref="BX364:BX367"/>
    <mergeCell ref="BV345:BV348"/>
    <mergeCell ref="BW345:BX346"/>
    <mergeCell ref="BW347:BX347"/>
    <mergeCell ref="BW348:BX348"/>
    <mergeCell ref="BW349:BX349"/>
    <mergeCell ref="BV350:BV352"/>
    <mergeCell ref="BW350:BX350"/>
    <mergeCell ref="BW351:BX351"/>
    <mergeCell ref="BV200:BV203"/>
    <mergeCell ref="BX201:BX203"/>
    <mergeCell ref="BV205:BV208"/>
    <mergeCell ref="BV210:BV212"/>
    <mergeCell ref="BW339:BX339"/>
    <mergeCell ref="BV340:BV343"/>
    <mergeCell ref="BW340:BX340"/>
    <mergeCell ref="BW341:BX341"/>
    <mergeCell ref="BW342:BX342"/>
    <mergeCell ref="BW343:BX343"/>
    <mergeCell ref="BW521:BX522"/>
    <mergeCell ref="BV522:BV525"/>
    <mergeCell ref="BW523:BX523"/>
    <mergeCell ref="BV527:BV530"/>
    <mergeCell ref="BX527:BX530"/>
    <mergeCell ref="BV532:BV534"/>
    <mergeCell ref="BX532:BX535"/>
    <mergeCell ref="BV513:BV516"/>
    <mergeCell ref="BW513:BX514"/>
    <mergeCell ref="BW515:BX515"/>
    <mergeCell ref="BW516:BX516"/>
    <mergeCell ref="BW517:BX517"/>
    <mergeCell ref="BV518:BV520"/>
    <mergeCell ref="BW518:BX518"/>
    <mergeCell ref="BW519:BX519"/>
    <mergeCell ref="BV368:BV371"/>
    <mergeCell ref="BX369:BX371"/>
    <mergeCell ref="BV373:BV376"/>
    <mergeCell ref="BV378:BV380"/>
    <mergeCell ref="BW507:BX507"/>
    <mergeCell ref="BV508:BV511"/>
    <mergeCell ref="BW508:BX508"/>
    <mergeCell ref="BW509:BX509"/>
    <mergeCell ref="BW510:BX510"/>
    <mergeCell ref="BW511:BX511"/>
    <mergeCell ref="BW689:BX690"/>
    <mergeCell ref="BV690:BV693"/>
    <mergeCell ref="BW691:BX691"/>
    <mergeCell ref="BV695:BV698"/>
    <mergeCell ref="BX695:BX698"/>
    <mergeCell ref="BV700:BV702"/>
    <mergeCell ref="BX700:BX703"/>
    <mergeCell ref="BV681:BV684"/>
    <mergeCell ref="BW681:BX682"/>
    <mergeCell ref="BW683:BX683"/>
    <mergeCell ref="BW684:BX684"/>
    <mergeCell ref="BW685:BX685"/>
    <mergeCell ref="BV686:BV688"/>
    <mergeCell ref="BW686:BX686"/>
    <mergeCell ref="BW687:BX687"/>
    <mergeCell ref="BV536:BV539"/>
    <mergeCell ref="BX537:BX539"/>
    <mergeCell ref="BV541:BV544"/>
    <mergeCell ref="BV546:BV548"/>
    <mergeCell ref="BW675:BX675"/>
    <mergeCell ref="BV676:BV679"/>
    <mergeCell ref="BW676:BX676"/>
    <mergeCell ref="BW677:BX677"/>
    <mergeCell ref="BW678:BX678"/>
    <mergeCell ref="BW679:BX679"/>
    <mergeCell ref="BW941:BX942"/>
    <mergeCell ref="BV942:BV945"/>
    <mergeCell ref="BW943:BX943"/>
    <mergeCell ref="BV947:BV950"/>
    <mergeCell ref="BX947:BX950"/>
    <mergeCell ref="BV952:BV954"/>
    <mergeCell ref="BX952:BX955"/>
    <mergeCell ref="BV933:BV936"/>
    <mergeCell ref="BW933:BX934"/>
    <mergeCell ref="BW935:BX935"/>
    <mergeCell ref="BW936:BX936"/>
    <mergeCell ref="BW937:BX937"/>
    <mergeCell ref="BV938:BV940"/>
    <mergeCell ref="BW938:BX938"/>
    <mergeCell ref="BW939:BX939"/>
    <mergeCell ref="BV704:BV707"/>
    <mergeCell ref="BX705:BX707"/>
    <mergeCell ref="BV709:BV712"/>
    <mergeCell ref="BV714:BV716"/>
    <mergeCell ref="BW927:BX927"/>
    <mergeCell ref="BV928:BV931"/>
    <mergeCell ref="BW928:BX928"/>
    <mergeCell ref="BW929:BX929"/>
    <mergeCell ref="BW930:BX930"/>
    <mergeCell ref="BW931:BX931"/>
    <mergeCell ref="BW1193:BX1194"/>
    <mergeCell ref="BV1194:BV1197"/>
    <mergeCell ref="BW1195:BX1195"/>
    <mergeCell ref="BV1199:BV1202"/>
    <mergeCell ref="BX1199:BX1202"/>
    <mergeCell ref="BV1204:BV1206"/>
    <mergeCell ref="BX1204:BX1207"/>
    <mergeCell ref="BV1185:BV1188"/>
    <mergeCell ref="BW1185:BX1186"/>
    <mergeCell ref="BW1187:BX1187"/>
    <mergeCell ref="BW1188:BX1188"/>
    <mergeCell ref="BW1189:BX1189"/>
    <mergeCell ref="BV1190:BV1192"/>
    <mergeCell ref="BW1190:BX1190"/>
    <mergeCell ref="BW1191:BX1191"/>
    <mergeCell ref="BV956:BV959"/>
    <mergeCell ref="BX957:BX959"/>
    <mergeCell ref="BV961:BV964"/>
    <mergeCell ref="BV966:BV968"/>
    <mergeCell ref="BW1179:BX1179"/>
    <mergeCell ref="BV1180:BV1183"/>
    <mergeCell ref="BW1180:BX1180"/>
    <mergeCell ref="BW1181:BX1181"/>
    <mergeCell ref="BW1182:BX1182"/>
    <mergeCell ref="BW1183:BX1183"/>
    <mergeCell ref="BW1445:BX1446"/>
    <mergeCell ref="BV1446:BV1449"/>
    <mergeCell ref="BW1447:BX1447"/>
    <mergeCell ref="BV1451:BV1454"/>
    <mergeCell ref="BX1451:BX1454"/>
    <mergeCell ref="BV1456:BV1458"/>
    <mergeCell ref="BX1456:BX1459"/>
    <mergeCell ref="BV1437:BV1440"/>
    <mergeCell ref="BW1437:BX1438"/>
    <mergeCell ref="BW1439:BX1439"/>
    <mergeCell ref="BW1440:BX1440"/>
    <mergeCell ref="BW1441:BX1441"/>
    <mergeCell ref="BV1442:BV1444"/>
    <mergeCell ref="BW1442:BX1442"/>
    <mergeCell ref="BW1443:BX1443"/>
    <mergeCell ref="BV1208:BV1211"/>
    <mergeCell ref="BX1209:BX1211"/>
    <mergeCell ref="BV1213:BV1216"/>
    <mergeCell ref="BV1218:BV1220"/>
    <mergeCell ref="BW1431:BX1431"/>
    <mergeCell ref="BV1432:BV1435"/>
    <mergeCell ref="BW1432:BX1432"/>
    <mergeCell ref="BW1433:BX1433"/>
    <mergeCell ref="BW1434:BX1434"/>
    <mergeCell ref="BW1435:BX1435"/>
    <mergeCell ref="BW1697:BX1698"/>
    <mergeCell ref="BV1698:BV1701"/>
    <mergeCell ref="BW1699:BX1699"/>
    <mergeCell ref="BV1703:BV1706"/>
    <mergeCell ref="BX1703:BX1706"/>
    <mergeCell ref="BV1708:BV1710"/>
    <mergeCell ref="BX1708:BX1711"/>
    <mergeCell ref="BV1689:BV1692"/>
    <mergeCell ref="BW1689:BX1690"/>
    <mergeCell ref="BW1691:BX1691"/>
    <mergeCell ref="BW1692:BX1692"/>
    <mergeCell ref="BW1693:BX1693"/>
    <mergeCell ref="BV1694:BV1696"/>
    <mergeCell ref="BW1694:BX1694"/>
    <mergeCell ref="BW1695:BX1695"/>
    <mergeCell ref="BV1460:BV1463"/>
    <mergeCell ref="BX1461:BX1463"/>
    <mergeCell ref="BV1465:BV1468"/>
    <mergeCell ref="BV1470:BV1472"/>
    <mergeCell ref="BW1683:BX1683"/>
    <mergeCell ref="BV1684:BV1687"/>
    <mergeCell ref="BW1684:BX1684"/>
    <mergeCell ref="BW1685:BX1685"/>
    <mergeCell ref="BW1686:BX1686"/>
    <mergeCell ref="BW1687:BX1687"/>
    <mergeCell ref="BW1949:BX1950"/>
    <mergeCell ref="BV1950:BV1953"/>
    <mergeCell ref="BW1951:BX1951"/>
    <mergeCell ref="BV1955:BV1958"/>
    <mergeCell ref="BX1955:BX1958"/>
    <mergeCell ref="BV1960:BV1962"/>
    <mergeCell ref="BX1960:BX1963"/>
    <mergeCell ref="BV1941:BV1944"/>
    <mergeCell ref="BW1941:BX1942"/>
    <mergeCell ref="BW1943:BX1943"/>
    <mergeCell ref="BW1944:BX1944"/>
    <mergeCell ref="BW1945:BX1945"/>
    <mergeCell ref="BV1946:BV1948"/>
    <mergeCell ref="BW1946:BX1946"/>
    <mergeCell ref="BW1947:BX1947"/>
    <mergeCell ref="BV1712:BV1715"/>
    <mergeCell ref="BX1713:BX1715"/>
    <mergeCell ref="BV1717:BV1720"/>
    <mergeCell ref="BV1722:BV1724"/>
    <mergeCell ref="BW1935:BX1935"/>
    <mergeCell ref="BV1936:BV1939"/>
    <mergeCell ref="BW1936:BX1936"/>
    <mergeCell ref="BW1937:BX1937"/>
    <mergeCell ref="BW1938:BX1938"/>
    <mergeCell ref="BW1939:BX1939"/>
    <mergeCell ref="BW2201:BX2202"/>
    <mergeCell ref="BV2202:BV2205"/>
    <mergeCell ref="BW2203:BX2203"/>
    <mergeCell ref="BV2207:BV2210"/>
    <mergeCell ref="BX2207:BX2210"/>
    <mergeCell ref="BV2212:BV2214"/>
    <mergeCell ref="BX2212:BX2215"/>
    <mergeCell ref="BV2193:BV2196"/>
    <mergeCell ref="BW2193:BX2194"/>
    <mergeCell ref="BW2195:BX2195"/>
    <mergeCell ref="BW2196:BX2196"/>
    <mergeCell ref="BW2197:BX2197"/>
    <mergeCell ref="BV2198:BV2200"/>
    <mergeCell ref="BW2198:BX2198"/>
    <mergeCell ref="BW2199:BX2199"/>
    <mergeCell ref="BV1964:BV1967"/>
    <mergeCell ref="BX1965:BX1967"/>
    <mergeCell ref="BV1969:BV1972"/>
    <mergeCell ref="BV1974:BV1976"/>
    <mergeCell ref="BW2187:BX2187"/>
    <mergeCell ref="BV2188:BV2191"/>
    <mergeCell ref="BW2188:BX2188"/>
    <mergeCell ref="BW2189:BX2189"/>
    <mergeCell ref="BW2190:BX2190"/>
    <mergeCell ref="BW2191:BX2191"/>
    <mergeCell ref="BW2453:BX2454"/>
    <mergeCell ref="BV2454:BV2457"/>
    <mergeCell ref="BW2455:BX2455"/>
    <mergeCell ref="BV2459:BV2462"/>
    <mergeCell ref="BX2459:BX2462"/>
    <mergeCell ref="BV2464:BV2466"/>
    <mergeCell ref="BX2464:BX2467"/>
    <mergeCell ref="BV2445:BV2448"/>
    <mergeCell ref="BW2445:BX2446"/>
    <mergeCell ref="BW2447:BX2447"/>
    <mergeCell ref="BW2448:BX2448"/>
    <mergeCell ref="BW2449:BX2449"/>
    <mergeCell ref="BV2450:BV2452"/>
    <mergeCell ref="BW2450:BX2450"/>
    <mergeCell ref="BW2451:BX2451"/>
    <mergeCell ref="BV2216:BV2219"/>
    <mergeCell ref="BX2217:BX2219"/>
    <mergeCell ref="BV2221:BV2224"/>
    <mergeCell ref="BV2226:BV2228"/>
    <mergeCell ref="BW2439:BX2439"/>
    <mergeCell ref="BV2440:BV2443"/>
    <mergeCell ref="BW2440:BX2440"/>
    <mergeCell ref="BW2441:BX2441"/>
    <mergeCell ref="BW2442:BX2442"/>
    <mergeCell ref="BW2443:BX2443"/>
    <mergeCell ref="BW2705:BX2706"/>
    <mergeCell ref="BV2706:BV2709"/>
    <mergeCell ref="BW2707:BX2707"/>
    <mergeCell ref="BV2711:BV2714"/>
    <mergeCell ref="BX2711:BX2714"/>
    <mergeCell ref="BV2716:BV2718"/>
    <mergeCell ref="BX2716:BX2719"/>
    <mergeCell ref="BV2697:BV2700"/>
    <mergeCell ref="BW2697:BX2698"/>
    <mergeCell ref="BW2699:BX2699"/>
    <mergeCell ref="BW2700:BX2700"/>
    <mergeCell ref="BW2701:BX2701"/>
    <mergeCell ref="BV2702:BV2704"/>
    <mergeCell ref="BW2702:BX2702"/>
    <mergeCell ref="BW2703:BX2703"/>
    <mergeCell ref="BV2468:BV2471"/>
    <mergeCell ref="BX2469:BX2471"/>
    <mergeCell ref="BV2473:BV2476"/>
    <mergeCell ref="BV2478:BV2480"/>
    <mergeCell ref="BW2691:BX2691"/>
    <mergeCell ref="BV2692:BV2695"/>
    <mergeCell ref="BW2692:BX2692"/>
    <mergeCell ref="BW2693:BX2693"/>
    <mergeCell ref="BW2694:BX2694"/>
    <mergeCell ref="BW2695:BX2695"/>
    <mergeCell ref="BW2957:BX2958"/>
    <mergeCell ref="BV2958:BV2961"/>
    <mergeCell ref="BW2959:BX2959"/>
    <mergeCell ref="BV2963:BV2966"/>
    <mergeCell ref="BX2963:BX2966"/>
    <mergeCell ref="BV2968:BV2970"/>
    <mergeCell ref="BX2968:BX2971"/>
    <mergeCell ref="BV2949:BV2952"/>
    <mergeCell ref="BW2949:BX2950"/>
    <mergeCell ref="BW2951:BX2951"/>
    <mergeCell ref="BW2952:BX2952"/>
    <mergeCell ref="BW2953:BX2953"/>
    <mergeCell ref="BV2954:BV2956"/>
    <mergeCell ref="BW2954:BX2954"/>
    <mergeCell ref="BW2955:BX2955"/>
    <mergeCell ref="BV2720:BV2723"/>
    <mergeCell ref="BX2721:BX2723"/>
    <mergeCell ref="BV2725:BV2728"/>
    <mergeCell ref="BV2730:BV2732"/>
    <mergeCell ref="BW2943:BX2943"/>
    <mergeCell ref="BV2944:BV2947"/>
    <mergeCell ref="BW2944:BX2944"/>
    <mergeCell ref="BW2945:BX2945"/>
    <mergeCell ref="BW2946:BX2946"/>
    <mergeCell ref="BW2947:BX2947"/>
    <mergeCell ref="BW3209:BX3210"/>
    <mergeCell ref="BV3210:BV3213"/>
    <mergeCell ref="BW3211:BX3211"/>
    <mergeCell ref="BV3215:BV3218"/>
    <mergeCell ref="BX3215:BX3218"/>
    <mergeCell ref="BV3220:BV3222"/>
    <mergeCell ref="BX3220:BX3223"/>
    <mergeCell ref="BV3201:BV3204"/>
    <mergeCell ref="BW3201:BX3202"/>
    <mergeCell ref="BW3203:BX3203"/>
    <mergeCell ref="BW3204:BX3204"/>
    <mergeCell ref="BW3205:BX3205"/>
    <mergeCell ref="BV3206:BV3208"/>
    <mergeCell ref="BW3206:BX3206"/>
    <mergeCell ref="BW3207:BX3207"/>
    <mergeCell ref="BV2972:BV2975"/>
    <mergeCell ref="BX2973:BX2975"/>
    <mergeCell ref="BV2977:BV2980"/>
    <mergeCell ref="BV2982:BV2984"/>
    <mergeCell ref="BW3195:BX3195"/>
    <mergeCell ref="BV3196:BV3199"/>
    <mergeCell ref="BW3196:BX3196"/>
    <mergeCell ref="BW3197:BX3197"/>
    <mergeCell ref="BW3198:BX3198"/>
    <mergeCell ref="BW3199:BX3199"/>
    <mergeCell ref="BW3461:BX3462"/>
    <mergeCell ref="BV3462:BV3465"/>
    <mergeCell ref="BW3463:BX3463"/>
    <mergeCell ref="BV3467:BV3470"/>
    <mergeCell ref="BX3467:BX3470"/>
    <mergeCell ref="BV3472:BV3474"/>
    <mergeCell ref="BX3472:BX3475"/>
    <mergeCell ref="BV3453:BV3456"/>
    <mergeCell ref="BW3453:BX3454"/>
    <mergeCell ref="BW3455:BX3455"/>
    <mergeCell ref="BW3456:BX3456"/>
    <mergeCell ref="BW3457:BX3457"/>
    <mergeCell ref="BV3458:BV3460"/>
    <mergeCell ref="BW3458:BX3458"/>
    <mergeCell ref="BW3459:BX3459"/>
    <mergeCell ref="BV3224:BV3227"/>
    <mergeCell ref="BX3225:BX3227"/>
    <mergeCell ref="BV3229:BV3232"/>
    <mergeCell ref="BV3234:BV3236"/>
    <mergeCell ref="BW3447:BX3447"/>
    <mergeCell ref="BV3448:BV3451"/>
    <mergeCell ref="BW3448:BX3448"/>
    <mergeCell ref="BW3449:BX3449"/>
    <mergeCell ref="BW3450:BX3450"/>
    <mergeCell ref="BW3451:BX3451"/>
    <mergeCell ref="BW3713:BX3714"/>
    <mergeCell ref="BV3714:BV3717"/>
    <mergeCell ref="BW3715:BX3715"/>
    <mergeCell ref="BV3719:BV3722"/>
    <mergeCell ref="BX3719:BX3722"/>
    <mergeCell ref="BV3724:BV3726"/>
    <mergeCell ref="BX3724:BX3727"/>
    <mergeCell ref="BV3705:BV3708"/>
    <mergeCell ref="BW3705:BX3706"/>
    <mergeCell ref="BW3707:BX3707"/>
    <mergeCell ref="BW3708:BX3708"/>
    <mergeCell ref="BW3709:BX3709"/>
    <mergeCell ref="BV3710:BV3712"/>
    <mergeCell ref="BW3710:BX3710"/>
    <mergeCell ref="BW3711:BX3711"/>
    <mergeCell ref="BV3476:BV3479"/>
    <mergeCell ref="BX3477:BX3479"/>
    <mergeCell ref="BV3481:BV3484"/>
    <mergeCell ref="BV3486:BV3488"/>
    <mergeCell ref="BW3699:BX3699"/>
    <mergeCell ref="BV3700:BV3703"/>
    <mergeCell ref="BW3700:BX3700"/>
    <mergeCell ref="BW3701:BX3701"/>
    <mergeCell ref="BW3702:BX3702"/>
    <mergeCell ref="BW3703:BX3703"/>
    <mergeCell ref="BW3881:BX3882"/>
    <mergeCell ref="BV3882:BV3885"/>
    <mergeCell ref="BW3883:BX3883"/>
    <mergeCell ref="BV3887:BV3890"/>
    <mergeCell ref="BX3887:BX3890"/>
    <mergeCell ref="BV3892:BV3894"/>
    <mergeCell ref="BX3892:BX3895"/>
    <mergeCell ref="BV3873:BV3876"/>
    <mergeCell ref="BW3873:BX3874"/>
    <mergeCell ref="BW3875:BX3875"/>
    <mergeCell ref="BW3876:BX3876"/>
    <mergeCell ref="BW3877:BX3877"/>
    <mergeCell ref="BV3878:BV3880"/>
    <mergeCell ref="BW3878:BX3878"/>
    <mergeCell ref="BW3879:BX3879"/>
    <mergeCell ref="BV3728:BV3731"/>
    <mergeCell ref="BX3729:BX3731"/>
    <mergeCell ref="BV3733:BV3736"/>
    <mergeCell ref="BV3738:BV3740"/>
    <mergeCell ref="BW3867:BX3867"/>
    <mergeCell ref="BV3868:BV3871"/>
    <mergeCell ref="BW3868:BX3868"/>
    <mergeCell ref="BW3869:BX3869"/>
    <mergeCell ref="BW3870:BX3870"/>
    <mergeCell ref="BW3871:BX3871"/>
    <mergeCell ref="BW4049:BX4050"/>
    <mergeCell ref="BV4050:BV4053"/>
    <mergeCell ref="BW4051:BX4051"/>
    <mergeCell ref="BV4055:BV4058"/>
    <mergeCell ref="BX4055:BX4058"/>
    <mergeCell ref="BV4060:BV4062"/>
    <mergeCell ref="BX4060:BX4063"/>
    <mergeCell ref="BV4041:BV4044"/>
    <mergeCell ref="BW4041:BX4042"/>
    <mergeCell ref="BW4043:BX4043"/>
    <mergeCell ref="BW4044:BX4044"/>
    <mergeCell ref="BW4045:BX4045"/>
    <mergeCell ref="BV4046:BV4048"/>
    <mergeCell ref="BW4046:BX4046"/>
    <mergeCell ref="BW4047:BX4047"/>
    <mergeCell ref="BV3896:BV3899"/>
    <mergeCell ref="BX3897:BX3899"/>
    <mergeCell ref="BV3901:BV3904"/>
    <mergeCell ref="BV3906:BV3908"/>
    <mergeCell ref="BW4035:BX4035"/>
    <mergeCell ref="BV4036:BV4039"/>
    <mergeCell ref="BW4036:BX4036"/>
    <mergeCell ref="BW4037:BX4037"/>
    <mergeCell ref="BW4038:BX4038"/>
    <mergeCell ref="BW4039:BX4039"/>
    <mergeCell ref="BW4217:BX4218"/>
    <mergeCell ref="BV4218:BV4221"/>
    <mergeCell ref="BW4219:BX4219"/>
    <mergeCell ref="BV4223:BV4226"/>
    <mergeCell ref="BX4223:BX4226"/>
    <mergeCell ref="BV4228:BV4230"/>
    <mergeCell ref="BX4228:BX4231"/>
    <mergeCell ref="BV4209:BV4212"/>
    <mergeCell ref="BW4209:BX4210"/>
    <mergeCell ref="BW4211:BX4211"/>
    <mergeCell ref="BW4212:BX4212"/>
    <mergeCell ref="BW4213:BX4213"/>
    <mergeCell ref="BV4214:BV4216"/>
    <mergeCell ref="BW4214:BX4214"/>
    <mergeCell ref="BW4215:BX4215"/>
    <mergeCell ref="BV4064:BV4067"/>
    <mergeCell ref="BX4065:BX4067"/>
    <mergeCell ref="BV4069:BV4072"/>
    <mergeCell ref="BV4074:BV4076"/>
    <mergeCell ref="BW4203:BX4203"/>
    <mergeCell ref="BV4204:BV4207"/>
    <mergeCell ref="BW4204:BX4204"/>
    <mergeCell ref="BW4205:BX4205"/>
    <mergeCell ref="BW4206:BX4206"/>
    <mergeCell ref="BW4207:BX4207"/>
    <mergeCell ref="BV4377:BV4380"/>
    <mergeCell ref="BW4377:BX4378"/>
    <mergeCell ref="BW4379:BX4379"/>
    <mergeCell ref="BW4380:BX4380"/>
    <mergeCell ref="BW4381:BX4381"/>
    <mergeCell ref="BV4382:BV4384"/>
    <mergeCell ref="BW4382:BX4382"/>
    <mergeCell ref="BW4383:BX4383"/>
    <mergeCell ref="BV4232:BV4235"/>
    <mergeCell ref="BX4233:BX4235"/>
    <mergeCell ref="BV4237:BV4240"/>
    <mergeCell ref="BV4242:BV4244"/>
    <mergeCell ref="BW4371:BX4371"/>
    <mergeCell ref="BV4372:BV4375"/>
    <mergeCell ref="BW4372:BX4372"/>
    <mergeCell ref="BW4373:BX4373"/>
    <mergeCell ref="BW4374:BX4374"/>
    <mergeCell ref="BW4375:BX4375"/>
    <mergeCell ref="BW4441:BX4442"/>
    <mergeCell ref="BW4443:BX4443"/>
    <mergeCell ref="BW4483:BX4483"/>
    <mergeCell ref="BV4484:BV4487"/>
    <mergeCell ref="BW4484:BX4484"/>
    <mergeCell ref="BW4485:BX4485"/>
    <mergeCell ref="BW4486:BX4486"/>
    <mergeCell ref="BW4487:BX4487"/>
    <mergeCell ref="BV4433:BV4436"/>
    <mergeCell ref="BW4433:BX4434"/>
    <mergeCell ref="BW4435:BX4435"/>
    <mergeCell ref="BW4436:BX4436"/>
    <mergeCell ref="BW4437:BX4437"/>
    <mergeCell ref="BV4438:BV4440"/>
    <mergeCell ref="BW4438:BX4438"/>
    <mergeCell ref="BW4439:BX4439"/>
    <mergeCell ref="BW4385:BX4386"/>
    <mergeCell ref="BW4387:BX4387"/>
    <mergeCell ref="BW4427:BX4427"/>
    <mergeCell ref="BV4428:BV4431"/>
    <mergeCell ref="BW4428:BX4428"/>
    <mergeCell ref="BW4429:BX4429"/>
    <mergeCell ref="BW4430:BX4430"/>
    <mergeCell ref="BW4431:BX4431"/>
    <mergeCell ref="BV4545:BV4548"/>
    <mergeCell ref="BW4545:BX4546"/>
    <mergeCell ref="BW4547:BX4547"/>
    <mergeCell ref="BW4548:BX4548"/>
    <mergeCell ref="BW4549:BX4549"/>
    <mergeCell ref="BV4550:BV4552"/>
    <mergeCell ref="BW4550:BX4550"/>
    <mergeCell ref="BW4551:BX4551"/>
    <mergeCell ref="BW4497:BX4498"/>
    <mergeCell ref="BW4499:BX4499"/>
    <mergeCell ref="BW4539:BX4539"/>
    <mergeCell ref="BV4540:BV4543"/>
    <mergeCell ref="BW4540:BX4540"/>
    <mergeCell ref="BW4541:BX4541"/>
    <mergeCell ref="BW4542:BX4542"/>
    <mergeCell ref="BW4543:BX4543"/>
    <mergeCell ref="BV4489:BV4492"/>
    <mergeCell ref="BW4489:BX4490"/>
    <mergeCell ref="BW4491:BX4491"/>
    <mergeCell ref="BW4492:BX4492"/>
    <mergeCell ref="BW4493:BX4493"/>
    <mergeCell ref="BV4494:BV4496"/>
    <mergeCell ref="BW4494:BX4494"/>
    <mergeCell ref="BW4495:BX4495"/>
    <mergeCell ref="BW4609:BX4610"/>
    <mergeCell ref="BV4610:BV4613"/>
    <mergeCell ref="BW4611:BX4611"/>
    <mergeCell ref="BV4615:BV4618"/>
    <mergeCell ref="BX4615:BX4618"/>
    <mergeCell ref="BV4620:BV4622"/>
    <mergeCell ref="BX4620:BX4623"/>
    <mergeCell ref="BV4601:BV4604"/>
    <mergeCell ref="BW4601:BX4602"/>
    <mergeCell ref="BW4603:BX4603"/>
    <mergeCell ref="BW4604:BX4604"/>
    <mergeCell ref="BW4605:BX4605"/>
    <mergeCell ref="BV4606:BV4608"/>
    <mergeCell ref="BW4606:BX4606"/>
    <mergeCell ref="BW4607:BX4607"/>
    <mergeCell ref="BW4553:BX4554"/>
    <mergeCell ref="BW4555:BX4555"/>
    <mergeCell ref="BW4595:BX4595"/>
    <mergeCell ref="BV4596:BV4599"/>
    <mergeCell ref="BW4596:BX4596"/>
    <mergeCell ref="BW4597:BX4597"/>
    <mergeCell ref="BW4598:BX4598"/>
    <mergeCell ref="BW4599:BX4599"/>
    <mergeCell ref="BW4777:BX4778"/>
    <mergeCell ref="BV4778:BV4781"/>
    <mergeCell ref="BW4779:BX4779"/>
    <mergeCell ref="BV4783:BV4786"/>
    <mergeCell ref="BX4783:BX4786"/>
    <mergeCell ref="BV4788:BV4790"/>
    <mergeCell ref="BX4788:BX4791"/>
    <mergeCell ref="BV4769:BV4772"/>
    <mergeCell ref="BW4769:BX4770"/>
    <mergeCell ref="BW4771:BX4771"/>
    <mergeCell ref="BW4772:BX4772"/>
    <mergeCell ref="BW4773:BX4773"/>
    <mergeCell ref="BV4774:BV4776"/>
    <mergeCell ref="BW4774:BX4774"/>
    <mergeCell ref="BW4775:BX4775"/>
    <mergeCell ref="BV4624:BV4627"/>
    <mergeCell ref="BX4625:BX4627"/>
    <mergeCell ref="BV4629:BV4632"/>
    <mergeCell ref="BV4634:BV4636"/>
    <mergeCell ref="BW4763:BX4763"/>
    <mergeCell ref="BV4764:BV4767"/>
    <mergeCell ref="BW4764:BX4764"/>
    <mergeCell ref="BW4765:BX4765"/>
    <mergeCell ref="BW4766:BX4766"/>
    <mergeCell ref="BW4767:BX4767"/>
    <mergeCell ref="BW4945:BX4946"/>
    <mergeCell ref="BV4946:BV4949"/>
    <mergeCell ref="BW4947:BX4947"/>
    <mergeCell ref="BV4951:BV4954"/>
    <mergeCell ref="BX4951:BX4954"/>
    <mergeCell ref="BV4956:BV4958"/>
    <mergeCell ref="BX4956:BX4959"/>
    <mergeCell ref="BV4937:BV4940"/>
    <mergeCell ref="BW4937:BX4938"/>
    <mergeCell ref="BW4939:BX4939"/>
    <mergeCell ref="BW4940:BX4940"/>
    <mergeCell ref="BW4941:BX4941"/>
    <mergeCell ref="BV4942:BV4944"/>
    <mergeCell ref="BW4942:BX4942"/>
    <mergeCell ref="BW4943:BX4943"/>
    <mergeCell ref="BV4792:BV4795"/>
    <mergeCell ref="BX4793:BX4795"/>
    <mergeCell ref="BV4797:BV4800"/>
    <mergeCell ref="BV4802:BV4804"/>
    <mergeCell ref="BW4931:BX4931"/>
    <mergeCell ref="BV4932:BV4935"/>
    <mergeCell ref="BW4932:BX4932"/>
    <mergeCell ref="BW4933:BX4933"/>
    <mergeCell ref="BW4934:BX4934"/>
    <mergeCell ref="BW4935:BX4935"/>
    <mergeCell ref="BW5113:BX5114"/>
    <mergeCell ref="BV5114:BV5117"/>
    <mergeCell ref="BW5115:BX5115"/>
    <mergeCell ref="BV5119:BV5122"/>
    <mergeCell ref="BX5119:BX5122"/>
    <mergeCell ref="BV5124:BV5126"/>
    <mergeCell ref="BX5124:BX5127"/>
    <mergeCell ref="BV5105:BV5108"/>
    <mergeCell ref="BW5105:BX5106"/>
    <mergeCell ref="BW5107:BX5107"/>
    <mergeCell ref="BW5108:BX5108"/>
    <mergeCell ref="BW5109:BX5109"/>
    <mergeCell ref="BV5110:BV5112"/>
    <mergeCell ref="BW5110:BX5110"/>
    <mergeCell ref="BW5111:BX5111"/>
    <mergeCell ref="BV4960:BV4963"/>
    <mergeCell ref="BX4961:BX4963"/>
    <mergeCell ref="BV4965:BV4968"/>
    <mergeCell ref="BV4970:BV4972"/>
    <mergeCell ref="BW5099:BX5099"/>
    <mergeCell ref="BV5100:BV5103"/>
    <mergeCell ref="BW5100:BX5100"/>
    <mergeCell ref="BW5101:BX5101"/>
    <mergeCell ref="BW5102:BX5102"/>
    <mergeCell ref="BW5103:BX5103"/>
    <mergeCell ref="BW5281:BX5282"/>
    <mergeCell ref="BV5282:BV5285"/>
    <mergeCell ref="BW5283:BX5283"/>
    <mergeCell ref="BV5287:BV5290"/>
    <mergeCell ref="BX5287:BX5290"/>
    <mergeCell ref="BV5292:BV5294"/>
    <mergeCell ref="BX5292:BX5295"/>
    <mergeCell ref="BV5273:BV5276"/>
    <mergeCell ref="BW5273:BX5274"/>
    <mergeCell ref="BW5275:BX5275"/>
    <mergeCell ref="BW5276:BX5276"/>
    <mergeCell ref="BW5277:BX5277"/>
    <mergeCell ref="BV5278:BV5280"/>
    <mergeCell ref="BW5278:BX5278"/>
    <mergeCell ref="BW5279:BX5279"/>
    <mergeCell ref="BV5128:BV5131"/>
    <mergeCell ref="BX5129:BX5131"/>
    <mergeCell ref="BV5133:BV5136"/>
    <mergeCell ref="BV5138:BV5140"/>
    <mergeCell ref="BW5267:BX5267"/>
    <mergeCell ref="BV5268:BV5271"/>
    <mergeCell ref="BW5268:BX5268"/>
    <mergeCell ref="BW5269:BX5269"/>
    <mergeCell ref="BW5270:BX5270"/>
    <mergeCell ref="BW5271:BX5271"/>
    <mergeCell ref="BW5449:BX5450"/>
    <mergeCell ref="BV5450:BV5453"/>
    <mergeCell ref="BW5451:BX5451"/>
    <mergeCell ref="BV5455:BV5458"/>
    <mergeCell ref="BX5455:BX5458"/>
    <mergeCell ref="BV5460:BV5462"/>
    <mergeCell ref="BX5460:BX5463"/>
    <mergeCell ref="BV5441:BV5444"/>
    <mergeCell ref="BW5441:BX5442"/>
    <mergeCell ref="BW5443:BX5443"/>
    <mergeCell ref="BW5444:BX5444"/>
    <mergeCell ref="BW5445:BX5445"/>
    <mergeCell ref="BV5446:BV5448"/>
    <mergeCell ref="BW5446:BX5446"/>
    <mergeCell ref="BW5447:BX5447"/>
    <mergeCell ref="BV5296:BV5299"/>
    <mergeCell ref="BX5297:BX5299"/>
    <mergeCell ref="BV5301:BV5304"/>
    <mergeCell ref="BV5306:BV5308"/>
    <mergeCell ref="BW5435:BX5435"/>
    <mergeCell ref="BV5436:BV5439"/>
    <mergeCell ref="BW5436:BX5436"/>
    <mergeCell ref="BW5437:BX5437"/>
    <mergeCell ref="BW5438:BX5438"/>
    <mergeCell ref="BW5439:BX5439"/>
    <mergeCell ref="BW5617:BX5618"/>
    <mergeCell ref="BV5618:BV5621"/>
    <mergeCell ref="BW5619:BX5619"/>
    <mergeCell ref="BV5623:BV5626"/>
    <mergeCell ref="BX5623:BX5626"/>
    <mergeCell ref="BV5628:BV5630"/>
    <mergeCell ref="BX5628:BX5631"/>
    <mergeCell ref="BV5609:BV5612"/>
    <mergeCell ref="BW5609:BX5610"/>
    <mergeCell ref="BW5611:BX5611"/>
    <mergeCell ref="BW5612:BX5612"/>
    <mergeCell ref="BW5613:BX5613"/>
    <mergeCell ref="BV5614:BV5616"/>
    <mergeCell ref="BW5614:BX5614"/>
    <mergeCell ref="BW5615:BX5615"/>
    <mergeCell ref="BV5464:BV5467"/>
    <mergeCell ref="BX5465:BX5467"/>
    <mergeCell ref="BV5469:BV5472"/>
    <mergeCell ref="BV5474:BV5476"/>
    <mergeCell ref="BW5603:BX5603"/>
    <mergeCell ref="BV5604:BV5607"/>
    <mergeCell ref="BW5604:BX5604"/>
    <mergeCell ref="BW5605:BX5605"/>
    <mergeCell ref="BW5606:BX5606"/>
    <mergeCell ref="BW5607:BX5607"/>
    <mergeCell ref="BW5785:BX5786"/>
    <mergeCell ref="BV5786:BV5789"/>
    <mergeCell ref="BW5787:BX5787"/>
    <mergeCell ref="BV5791:BV5794"/>
    <mergeCell ref="BX5791:BX5794"/>
    <mergeCell ref="BV5796:BV5798"/>
    <mergeCell ref="BX5796:BX5799"/>
    <mergeCell ref="BV5777:BV5780"/>
    <mergeCell ref="BW5777:BX5778"/>
    <mergeCell ref="BW5779:BX5779"/>
    <mergeCell ref="BW5780:BX5780"/>
    <mergeCell ref="BW5781:BX5781"/>
    <mergeCell ref="BV5782:BV5784"/>
    <mergeCell ref="BW5782:BX5782"/>
    <mergeCell ref="BW5783:BX5783"/>
    <mergeCell ref="BV5632:BV5635"/>
    <mergeCell ref="BX5633:BX5635"/>
    <mergeCell ref="BV5637:BV5640"/>
    <mergeCell ref="BV5642:BV5644"/>
    <mergeCell ref="BW5771:BX5771"/>
    <mergeCell ref="BV5772:BV5775"/>
    <mergeCell ref="BW5772:BX5772"/>
    <mergeCell ref="BW5773:BX5773"/>
    <mergeCell ref="BW5774:BX5774"/>
    <mergeCell ref="BW5775:BX5775"/>
    <mergeCell ref="BW5953:BX5954"/>
    <mergeCell ref="BV5954:BV5957"/>
    <mergeCell ref="BW5955:BX5955"/>
    <mergeCell ref="BV5959:BV5962"/>
    <mergeCell ref="BX5959:BX5962"/>
    <mergeCell ref="BV5964:BV5966"/>
    <mergeCell ref="BX5964:BX5967"/>
    <mergeCell ref="BV5945:BV5948"/>
    <mergeCell ref="BW5945:BX5946"/>
    <mergeCell ref="BW5947:BX5947"/>
    <mergeCell ref="BW5948:BX5948"/>
    <mergeCell ref="BW5949:BX5949"/>
    <mergeCell ref="BV5950:BV5952"/>
    <mergeCell ref="BW5950:BX5950"/>
    <mergeCell ref="BW5951:BX5951"/>
    <mergeCell ref="BV5800:BV5803"/>
    <mergeCell ref="BX5801:BX5803"/>
    <mergeCell ref="BV5805:BV5808"/>
    <mergeCell ref="BV5810:BV5812"/>
    <mergeCell ref="BW5939:BX5939"/>
    <mergeCell ref="BV5940:BV5943"/>
    <mergeCell ref="BW5940:BX5940"/>
    <mergeCell ref="BW5941:BX5941"/>
    <mergeCell ref="BW5942:BX5942"/>
    <mergeCell ref="BW5943:BX5943"/>
    <mergeCell ref="BW6121:BX6122"/>
    <mergeCell ref="BV6122:BV6125"/>
    <mergeCell ref="BW6123:BX6123"/>
    <mergeCell ref="BV6127:BV6130"/>
    <mergeCell ref="BX6127:BX6130"/>
    <mergeCell ref="BV6132:BV6134"/>
    <mergeCell ref="BX6132:BX6135"/>
    <mergeCell ref="BV6113:BV6116"/>
    <mergeCell ref="BW6113:BX6114"/>
    <mergeCell ref="BW6115:BX6115"/>
    <mergeCell ref="BW6116:BX6116"/>
    <mergeCell ref="BW6117:BX6117"/>
    <mergeCell ref="BV6118:BV6120"/>
    <mergeCell ref="BW6118:BX6118"/>
    <mergeCell ref="BW6119:BX6119"/>
    <mergeCell ref="BV5968:BV5971"/>
    <mergeCell ref="BX5969:BX5971"/>
    <mergeCell ref="BV5973:BV5976"/>
    <mergeCell ref="BV5978:BV5980"/>
    <mergeCell ref="BW6107:BX6107"/>
    <mergeCell ref="BV6108:BV6111"/>
    <mergeCell ref="BW6108:BX6108"/>
    <mergeCell ref="BW6109:BX6109"/>
    <mergeCell ref="BW6110:BX6110"/>
    <mergeCell ref="BW6111:BX6111"/>
    <mergeCell ref="BW6289:BX6290"/>
    <mergeCell ref="BV6290:BV6293"/>
    <mergeCell ref="BW6291:BX6291"/>
    <mergeCell ref="BV6295:BV6298"/>
    <mergeCell ref="BX6295:BX6298"/>
    <mergeCell ref="BV6300:BV6302"/>
    <mergeCell ref="BX6300:BX6303"/>
    <mergeCell ref="BV6281:BV6284"/>
    <mergeCell ref="BW6281:BX6282"/>
    <mergeCell ref="BW6283:BX6283"/>
    <mergeCell ref="BW6284:BX6284"/>
    <mergeCell ref="BW6285:BX6285"/>
    <mergeCell ref="BV6286:BV6288"/>
    <mergeCell ref="BW6286:BX6286"/>
    <mergeCell ref="BW6287:BX6287"/>
    <mergeCell ref="BV6136:BV6139"/>
    <mergeCell ref="BX6137:BX6139"/>
    <mergeCell ref="BV6141:BV6144"/>
    <mergeCell ref="BV6146:BV6148"/>
    <mergeCell ref="BW6275:BX6275"/>
    <mergeCell ref="BV6276:BV6279"/>
    <mergeCell ref="BW6276:BX6276"/>
    <mergeCell ref="BW6277:BX6277"/>
    <mergeCell ref="BW6278:BX6278"/>
    <mergeCell ref="BW6279:BX6279"/>
    <mergeCell ref="BW6457:BX6458"/>
    <mergeCell ref="BV6458:BV6461"/>
    <mergeCell ref="BW6459:BX6459"/>
    <mergeCell ref="BV6463:BV6466"/>
    <mergeCell ref="BX6463:BX6466"/>
    <mergeCell ref="BV6468:BV6470"/>
    <mergeCell ref="BX6468:BX6471"/>
    <mergeCell ref="BV6449:BV6452"/>
    <mergeCell ref="BW6449:BX6450"/>
    <mergeCell ref="BW6451:BX6451"/>
    <mergeCell ref="BW6452:BX6452"/>
    <mergeCell ref="BW6453:BX6453"/>
    <mergeCell ref="BV6454:BV6456"/>
    <mergeCell ref="BW6454:BX6454"/>
    <mergeCell ref="BW6455:BX6455"/>
    <mergeCell ref="BV6304:BV6307"/>
    <mergeCell ref="BX6305:BX6307"/>
    <mergeCell ref="BV6309:BV6312"/>
    <mergeCell ref="BV6314:BV6316"/>
    <mergeCell ref="BW6443:BX6443"/>
    <mergeCell ref="BV6444:BV6447"/>
    <mergeCell ref="BW6444:BX6444"/>
    <mergeCell ref="BW6445:BX6445"/>
    <mergeCell ref="BW6446:BX6446"/>
    <mergeCell ref="BW6447:BX6447"/>
    <mergeCell ref="BW6625:BX6626"/>
    <mergeCell ref="BV6626:BV6629"/>
    <mergeCell ref="BW6627:BX6627"/>
    <mergeCell ref="BV6631:BV6634"/>
    <mergeCell ref="BX6631:BX6634"/>
    <mergeCell ref="BV6636:BV6638"/>
    <mergeCell ref="BX6636:BX6639"/>
    <mergeCell ref="BV6617:BV6620"/>
    <mergeCell ref="BW6617:BX6618"/>
    <mergeCell ref="BW6619:BX6619"/>
    <mergeCell ref="BW6620:BX6620"/>
    <mergeCell ref="BW6621:BX6621"/>
    <mergeCell ref="BV6622:BV6624"/>
    <mergeCell ref="BW6622:BX6622"/>
    <mergeCell ref="BW6623:BX6623"/>
    <mergeCell ref="BV6472:BV6475"/>
    <mergeCell ref="BX6473:BX6475"/>
    <mergeCell ref="BV6477:BV6480"/>
    <mergeCell ref="BV6482:BV6484"/>
    <mergeCell ref="BW6611:BX6611"/>
    <mergeCell ref="BV6612:BV6615"/>
    <mergeCell ref="BW6612:BX6612"/>
    <mergeCell ref="BW6613:BX6613"/>
    <mergeCell ref="BW6614:BX6614"/>
    <mergeCell ref="BW6615:BX6615"/>
    <mergeCell ref="BW6793:BX6794"/>
    <mergeCell ref="BV6794:BV6797"/>
    <mergeCell ref="BW6795:BX6795"/>
    <mergeCell ref="BV6799:BV6802"/>
    <mergeCell ref="BX6799:BX6802"/>
    <mergeCell ref="BV6804:BV6806"/>
    <mergeCell ref="BX6804:BX6807"/>
    <mergeCell ref="BV6785:BV6788"/>
    <mergeCell ref="BW6785:BX6786"/>
    <mergeCell ref="BW6787:BX6787"/>
    <mergeCell ref="BW6788:BX6788"/>
    <mergeCell ref="BW6789:BX6789"/>
    <mergeCell ref="BV6790:BV6792"/>
    <mergeCell ref="BW6790:BX6790"/>
    <mergeCell ref="BW6791:BX6791"/>
    <mergeCell ref="BV6640:BV6643"/>
    <mergeCell ref="BX6641:BX6643"/>
    <mergeCell ref="BV6645:BV6648"/>
    <mergeCell ref="BV6650:BV6652"/>
    <mergeCell ref="BW6779:BX6779"/>
    <mergeCell ref="BV6780:BV6783"/>
    <mergeCell ref="BW6780:BX6780"/>
    <mergeCell ref="BW6781:BX6781"/>
    <mergeCell ref="BW6782:BX6782"/>
    <mergeCell ref="BW6783:BX6783"/>
    <mergeCell ref="BW6961:BX6962"/>
    <mergeCell ref="BV6962:BV6965"/>
    <mergeCell ref="BW6963:BX6963"/>
    <mergeCell ref="BV6967:BV6970"/>
    <mergeCell ref="BX6967:BX6970"/>
    <mergeCell ref="BV6972:BV6974"/>
    <mergeCell ref="BX6972:BX6975"/>
    <mergeCell ref="BV6953:BV6956"/>
    <mergeCell ref="BW6953:BX6954"/>
    <mergeCell ref="BW6955:BX6955"/>
    <mergeCell ref="BW6956:BX6956"/>
    <mergeCell ref="BW6957:BX6957"/>
    <mergeCell ref="BV6958:BV6960"/>
    <mergeCell ref="BW6958:BX6958"/>
    <mergeCell ref="BW6959:BX6959"/>
    <mergeCell ref="BV6808:BV6811"/>
    <mergeCell ref="BX6809:BX6811"/>
    <mergeCell ref="BV6813:BV6816"/>
    <mergeCell ref="BV6818:BV6820"/>
    <mergeCell ref="BW6947:BX6947"/>
    <mergeCell ref="BV6948:BV6951"/>
    <mergeCell ref="BW6948:BX6948"/>
    <mergeCell ref="BW6949:BX6949"/>
    <mergeCell ref="BW6950:BX6950"/>
    <mergeCell ref="BW6951:BX6951"/>
    <mergeCell ref="BW7129:BX7130"/>
    <mergeCell ref="BV7130:BV7133"/>
    <mergeCell ref="BW7131:BX7131"/>
    <mergeCell ref="BV7135:BV7138"/>
    <mergeCell ref="BX7135:BX7138"/>
    <mergeCell ref="BV7140:BV7142"/>
    <mergeCell ref="BX7140:BX7143"/>
    <mergeCell ref="BV7121:BV7124"/>
    <mergeCell ref="BW7121:BX7122"/>
    <mergeCell ref="BW7123:BX7123"/>
    <mergeCell ref="BW7124:BX7124"/>
    <mergeCell ref="BW7125:BX7125"/>
    <mergeCell ref="BV7126:BV7128"/>
    <mergeCell ref="BW7126:BX7126"/>
    <mergeCell ref="BW7127:BX7127"/>
    <mergeCell ref="BV6976:BV6979"/>
    <mergeCell ref="BX6977:BX6979"/>
    <mergeCell ref="BV6981:BV6984"/>
    <mergeCell ref="BV6986:BV6988"/>
    <mergeCell ref="BW7115:BX7115"/>
    <mergeCell ref="BV7116:BV7119"/>
    <mergeCell ref="BW7116:BX7116"/>
    <mergeCell ref="BW7117:BX7117"/>
    <mergeCell ref="BW7118:BX7118"/>
    <mergeCell ref="BW7119:BX7119"/>
    <mergeCell ref="BW7297:BX7298"/>
    <mergeCell ref="BV7298:BV7301"/>
    <mergeCell ref="BW7299:BX7299"/>
    <mergeCell ref="BV7303:BV7306"/>
    <mergeCell ref="BX7303:BX7306"/>
    <mergeCell ref="BV7308:BV7310"/>
    <mergeCell ref="BX7308:BX7311"/>
    <mergeCell ref="BV7289:BV7292"/>
    <mergeCell ref="BW7289:BX7290"/>
    <mergeCell ref="BW7291:BX7291"/>
    <mergeCell ref="BW7292:BX7292"/>
    <mergeCell ref="BW7293:BX7293"/>
    <mergeCell ref="BV7294:BV7296"/>
    <mergeCell ref="BW7294:BX7294"/>
    <mergeCell ref="BW7295:BX7295"/>
    <mergeCell ref="BV7144:BV7147"/>
    <mergeCell ref="BX7145:BX7147"/>
    <mergeCell ref="BV7149:BV7152"/>
    <mergeCell ref="BV7154:BV7156"/>
    <mergeCell ref="BW7283:BX7283"/>
    <mergeCell ref="BV7284:BV7287"/>
    <mergeCell ref="BW7284:BX7284"/>
    <mergeCell ref="BW7285:BX7285"/>
    <mergeCell ref="BW7286:BX7286"/>
    <mergeCell ref="BW7287:BX7287"/>
    <mergeCell ref="BW7381:BX7382"/>
    <mergeCell ref="BV7382:BV7385"/>
    <mergeCell ref="BW7383:BX7383"/>
    <mergeCell ref="BV7387:BV7390"/>
    <mergeCell ref="BX7387:BX7390"/>
    <mergeCell ref="BV7392:BV7394"/>
    <mergeCell ref="BX7392:BX7395"/>
    <mergeCell ref="BV7373:BV7376"/>
    <mergeCell ref="BW7373:BX7374"/>
    <mergeCell ref="BW7375:BX7375"/>
    <mergeCell ref="BW7376:BX7376"/>
    <mergeCell ref="BW7377:BX7377"/>
    <mergeCell ref="BV7378:BV7380"/>
    <mergeCell ref="BW7378:BX7378"/>
    <mergeCell ref="BW7379:BX7379"/>
    <mergeCell ref="BV7312:BV7315"/>
    <mergeCell ref="BX7313:BX7315"/>
    <mergeCell ref="BV7317:BV7320"/>
    <mergeCell ref="BV7322:BV7324"/>
    <mergeCell ref="BW7367:BX7367"/>
    <mergeCell ref="BV7368:BV7371"/>
    <mergeCell ref="BW7368:BX7368"/>
    <mergeCell ref="BW7369:BX7369"/>
    <mergeCell ref="BW7370:BX7370"/>
    <mergeCell ref="BW7371:BX7371"/>
    <mergeCell ref="BW7465:BX7466"/>
    <mergeCell ref="BV7466:BV7469"/>
    <mergeCell ref="BW7467:BX7467"/>
    <mergeCell ref="BV7471:BV7474"/>
    <mergeCell ref="BX7471:BX7474"/>
    <mergeCell ref="BV7476:BV7478"/>
    <mergeCell ref="BX7476:BX7479"/>
    <mergeCell ref="BV7457:BV7460"/>
    <mergeCell ref="BW7457:BX7458"/>
    <mergeCell ref="BW7459:BX7459"/>
    <mergeCell ref="BW7460:BX7460"/>
    <mergeCell ref="BW7461:BX7461"/>
    <mergeCell ref="BV7462:BV7464"/>
    <mergeCell ref="BW7462:BX7462"/>
    <mergeCell ref="BW7463:BX7463"/>
    <mergeCell ref="BV7396:BV7399"/>
    <mergeCell ref="BX7397:BX7399"/>
    <mergeCell ref="BV7401:BV7404"/>
    <mergeCell ref="BV7406:BV7408"/>
    <mergeCell ref="BW7451:BX7451"/>
    <mergeCell ref="BV7452:BV7455"/>
    <mergeCell ref="BW7452:BX7452"/>
    <mergeCell ref="BW7453:BX7453"/>
    <mergeCell ref="BW7454:BX7454"/>
    <mergeCell ref="BW7455:BX7455"/>
    <mergeCell ref="BW7549:BX7550"/>
    <mergeCell ref="BV7550:BV7553"/>
    <mergeCell ref="BW7551:BX7551"/>
    <mergeCell ref="BV7555:BV7558"/>
    <mergeCell ref="BX7555:BX7558"/>
    <mergeCell ref="BV7560:BV7562"/>
    <mergeCell ref="BX7560:BX7563"/>
    <mergeCell ref="BV7541:BV7544"/>
    <mergeCell ref="BW7541:BX7542"/>
    <mergeCell ref="BW7543:BX7543"/>
    <mergeCell ref="BW7544:BX7544"/>
    <mergeCell ref="BW7545:BX7545"/>
    <mergeCell ref="BV7546:BV7548"/>
    <mergeCell ref="BW7546:BX7546"/>
    <mergeCell ref="BW7547:BX7547"/>
    <mergeCell ref="BV7480:BV7483"/>
    <mergeCell ref="BX7481:BX7483"/>
    <mergeCell ref="BV7485:BV7488"/>
    <mergeCell ref="BV7490:BV7492"/>
    <mergeCell ref="BW7535:BX7535"/>
    <mergeCell ref="BV7536:BV7539"/>
    <mergeCell ref="BW7536:BX7536"/>
    <mergeCell ref="BW7537:BX7537"/>
    <mergeCell ref="BW7538:BX7538"/>
    <mergeCell ref="BW7539:BX7539"/>
    <mergeCell ref="BV7625:BV7628"/>
    <mergeCell ref="BW7625:BX7626"/>
    <mergeCell ref="BW7627:BX7627"/>
    <mergeCell ref="BW7628:BX7628"/>
    <mergeCell ref="BW7629:BX7629"/>
    <mergeCell ref="BV7630:BV7632"/>
    <mergeCell ref="BW7630:BX7630"/>
    <mergeCell ref="BW7631:BX7631"/>
    <mergeCell ref="BV7564:BV7567"/>
    <mergeCell ref="BX7565:BX7567"/>
    <mergeCell ref="BV7569:BV7572"/>
    <mergeCell ref="BV7574:BV7576"/>
    <mergeCell ref="BW7619:BX7619"/>
    <mergeCell ref="BV7620:BV7623"/>
    <mergeCell ref="BW7620:BX7620"/>
    <mergeCell ref="BW7621:BX7621"/>
    <mergeCell ref="BW7622:BX7622"/>
    <mergeCell ref="BW7623:BX7623"/>
    <mergeCell ref="BW7773:BX7774"/>
    <mergeCell ref="BW7775:BX7775"/>
    <mergeCell ref="BW7899:BX7899"/>
    <mergeCell ref="BV7900:BV7903"/>
    <mergeCell ref="BW7900:BX7900"/>
    <mergeCell ref="BW7901:BX7901"/>
    <mergeCell ref="BW7902:BX7902"/>
    <mergeCell ref="BW7903:BX7903"/>
    <mergeCell ref="BV7765:BV7768"/>
    <mergeCell ref="BW7765:BX7766"/>
    <mergeCell ref="BW7767:BX7767"/>
    <mergeCell ref="BW7768:BX7768"/>
    <mergeCell ref="BW7769:BX7769"/>
    <mergeCell ref="BV7770:BV7772"/>
    <mergeCell ref="BW7770:BX7770"/>
    <mergeCell ref="BW7771:BX7771"/>
    <mergeCell ref="BW7633:BX7634"/>
    <mergeCell ref="BW7635:BX7635"/>
    <mergeCell ref="BW7759:BX7759"/>
    <mergeCell ref="BV7760:BV7763"/>
    <mergeCell ref="BW7760:BX7760"/>
    <mergeCell ref="BW7761:BX7761"/>
    <mergeCell ref="BW7762:BX7762"/>
    <mergeCell ref="BW7763:BX7763"/>
    <mergeCell ref="BV8045:BV8048"/>
    <mergeCell ref="BW8045:BX8046"/>
    <mergeCell ref="BW8047:BX8047"/>
    <mergeCell ref="BW8048:BX8048"/>
    <mergeCell ref="BW8049:BX8049"/>
    <mergeCell ref="BV8050:BV8052"/>
    <mergeCell ref="BW8050:BX8050"/>
    <mergeCell ref="BW8051:BX8051"/>
    <mergeCell ref="BW7913:BX7914"/>
    <mergeCell ref="BW7915:BX7915"/>
    <mergeCell ref="BW8039:BX8039"/>
    <mergeCell ref="BV8040:BV8043"/>
    <mergeCell ref="BW8040:BX8040"/>
    <mergeCell ref="BW8041:BX8041"/>
    <mergeCell ref="BW8042:BX8042"/>
    <mergeCell ref="BW8043:BX8043"/>
    <mergeCell ref="BV7905:BV7908"/>
    <mergeCell ref="BW7905:BX7906"/>
    <mergeCell ref="BW7907:BX7907"/>
    <mergeCell ref="BW7908:BX7908"/>
    <mergeCell ref="BW7909:BX7909"/>
    <mergeCell ref="BV7910:BV7912"/>
    <mergeCell ref="BW7910:BX7910"/>
    <mergeCell ref="BW7911:BX7911"/>
    <mergeCell ref="BW8193:BX8194"/>
    <mergeCell ref="BW8195:BX8195"/>
    <mergeCell ref="BW8207:BX8207"/>
    <mergeCell ref="BV8208:BV8211"/>
    <mergeCell ref="BW8208:BX8208"/>
    <mergeCell ref="BW8209:BX8209"/>
    <mergeCell ref="BW8210:BX8210"/>
    <mergeCell ref="BW8211:BX8211"/>
    <mergeCell ref="BV8185:BV8188"/>
    <mergeCell ref="BW8185:BX8186"/>
    <mergeCell ref="BW8187:BX8187"/>
    <mergeCell ref="BW8188:BX8188"/>
    <mergeCell ref="BW8189:BX8189"/>
    <mergeCell ref="BV8190:BV8192"/>
    <mergeCell ref="BW8190:BX8190"/>
    <mergeCell ref="BW8191:BX8191"/>
    <mergeCell ref="BW8053:BX8054"/>
    <mergeCell ref="BW8055:BX8055"/>
    <mergeCell ref="BW8179:BX8179"/>
    <mergeCell ref="BV8180:BV8183"/>
    <mergeCell ref="BW8180:BX8180"/>
    <mergeCell ref="BW8181:BX8181"/>
    <mergeCell ref="BW8182:BX8182"/>
    <mergeCell ref="BW8183:BX8183"/>
    <mergeCell ref="BV8241:BV8244"/>
    <mergeCell ref="BW8241:BX8242"/>
    <mergeCell ref="BW8243:BX8243"/>
    <mergeCell ref="BW8244:BX8244"/>
    <mergeCell ref="BW8245:BX8245"/>
    <mergeCell ref="BV8246:BV8248"/>
    <mergeCell ref="BW8246:BX8246"/>
    <mergeCell ref="BW8247:BX8247"/>
    <mergeCell ref="BW8221:BX8222"/>
    <mergeCell ref="BW8223:BX8223"/>
    <mergeCell ref="BW8235:BX8235"/>
    <mergeCell ref="BV8236:BV8239"/>
    <mergeCell ref="BW8236:BX8236"/>
    <mergeCell ref="BW8237:BX8237"/>
    <mergeCell ref="BW8238:BX8238"/>
    <mergeCell ref="BW8239:BX8239"/>
    <mergeCell ref="BV8213:BV8216"/>
    <mergeCell ref="BW8213:BX8214"/>
    <mergeCell ref="BW8215:BX8215"/>
    <mergeCell ref="BW8216:BX8216"/>
    <mergeCell ref="BW8217:BX8217"/>
    <mergeCell ref="BV8218:BV8220"/>
    <mergeCell ref="BW8218:BX8218"/>
    <mergeCell ref="BW8219:BX8219"/>
    <mergeCell ref="BW8277:BX8278"/>
    <mergeCell ref="BW8279:BX8279"/>
    <mergeCell ref="BW8291:BX8291"/>
    <mergeCell ref="BV8292:BV8295"/>
    <mergeCell ref="BW8292:BX8292"/>
    <mergeCell ref="BW8293:BX8293"/>
    <mergeCell ref="BW8294:BX8294"/>
    <mergeCell ref="BW8295:BX8295"/>
    <mergeCell ref="BV8269:BV8272"/>
    <mergeCell ref="BW8269:BX8270"/>
    <mergeCell ref="BW8271:BX8271"/>
    <mergeCell ref="BW8272:BX8272"/>
    <mergeCell ref="BW8273:BX8273"/>
    <mergeCell ref="BV8274:BV8276"/>
    <mergeCell ref="BW8274:BX8274"/>
    <mergeCell ref="BW8275:BX8275"/>
    <mergeCell ref="BW8249:BX8250"/>
    <mergeCell ref="BW8251:BX8251"/>
    <mergeCell ref="BW8263:BX8263"/>
    <mergeCell ref="BV8264:BV8267"/>
    <mergeCell ref="BW8264:BX8264"/>
    <mergeCell ref="BW8265:BX8265"/>
    <mergeCell ref="BW8266:BX8266"/>
    <mergeCell ref="BW8267:BX8267"/>
    <mergeCell ref="BV8325:BV8328"/>
    <mergeCell ref="BW8325:BX8326"/>
    <mergeCell ref="BW8327:BX8327"/>
    <mergeCell ref="BW8328:BX8328"/>
    <mergeCell ref="BW8329:BX8329"/>
    <mergeCell ref="BV8330:BV8332"/>
    <mergeCell ref="BW8330:BX8330"/>
    <mergeCell ref="BW8331:BX8331"/>
    <mergeCell ref="BW8305:BX8306"/>
    <mergeCell ref="BW8307:BX8307"/>
    <mergeCell ref="BW8319:BX8319"/>
    <mergeCell ref="BV8320:BV8323"/>
    <mergeCell ref="BW8320:BX8320"/>
    <mergeCell ref="BW8321:BX8321"/>
    <mergeCell ref="BW8322:BX8322"/>
    <mergeCell ref="BW8323:BX8323"/>
    <mergeCell ref="BV8297:BV8300"/>
    <mergeCell ref="BW8297:BX8298"/>
    <mergeCell ref="BW8299:BX8299"/>
    <mergeCell ref="BW8300:BX8300"/>
    <mergeCell ref="BW8301:BX8301"/>
    <mergeCell ref="BV8302:BV8304"/>
    <mergeCell ref="BW8302:BX8302"/>
    <mergeCell ref="BW8303:BX8303"/>
    <mergeCell ref="BW8361:BX8362"/>
    <mergeCell ref="BW8363:BX8363"/>
    <mergeCell ref="BW8375:BX8375"/>
    <mergeCell ref="BV8376:BV8379"/>
    <mergeCell ref="BW8376:BX8376"/>
    <mergeCell ref="BW8377:BX8377"/>
    <mergeCell ref="BW8378:BX8378"/>
    <mergeCell ref="BW8379:BX8379"/>
    <mergeCell ref="BV8353:BV8356"/>
    <mergeCell ref="BW8353:BX8354"/>
    <mergeCell ref="BW8355:BX8355"/>
    <mergeCell ref="BW8356:BX8356"/>
    <mergeCell ref="BW8357:BX8357"/>
    <mergeCell ref="BV8358:BV8360"/>
    <mergeCell ref="BW8358:BX8358"/>
    <mergeCell ref="BW8359:BX8359"/>
    <mergeCell ref="BW8333:BX8334"/>
    <mergeCell ref="BW8335:BX8335"/>
    <mergeCell ref="BW8347:BX8347"/>
    <mergeCell ref="BV8348:BV8351"/>
    <mergeCell ref="BW8348:BX8348"/>
    <mergeCell ref="BW8349:BX8349"/>
    <mergeCell ref="BW8350:BX8350"/>
    <mergeCell ref="BW8351:BX8351"/>
    <mergeCell ref="BV8409:BV8412"/>
    <mergeCell ref="BW8409:BX8410"/>
    <mergeCell ref="BW8411:BX8411"/>
    <mergeCell ref="BW8412:BX8412"/>
    <mergeCell ref="BW8413:BX8413"/>
    <mergeCell ref="BV8414:BV8416"/>
    <mergeCell ref="BW8414:BX8414"/>
    <mergeCell ref="BW8415:BX8415"/>
    <mergeCell ref="BW8389:BX8390"/>
    <mergeCell ref="BW8391:BX8391"/>
    <mergeCell ref="BW8403:BX8403"/>
    <mergeCell ref="BV8404:BV8407"/>
    <mergeCell ref="BW8404:BX8404"/>
    <mergeCell ref="BW8405:BX8405"/>
    <mergeCell ref="BW8406:BX8406"/>
    <mergeCell ref="BW8407:BX8407"/>
    <mergeCell ref="BV8381:BV8384"/>
    <mergeCell ref="BW8381:BX8382"/>
    <mergeCell ref="BW8383:BX8383"/>
    <mergeCell ref="BW8384:BX8384"/>
    <mergeCell ref="BW8385:BX8385"/>
    <mergeCell ref="BV8386:BV8388"/>
    <mergeCell ref="BW8386:BX8386"/>
    <mergeCell ref="BW8387:BX8387"/>
    <mergeCell ref="BW8445:BX8446"/>
    <mergeCell ref="BW8447:BX8447"/>
    <mergeCell ref="BW8459:BX8459"/>
    <mergeCell ref="BV8460:BV8463"/>
    <mergeCell ref="BW8460:BX8460"/>
    <mergeCell ref="BW8461:BX8461"/>
    <mergeCell ref="BW8462:BX8462"/>
    <mergeCell ref="BW8463:BX8463"/>
    <mergeCell ref="BV8437:BV8440"/>
    <mergeCell ref="BW8437:BX8438"/>
    <mergeCell ref="BW8439:BX8439"/>
    <mergeCell ref="BW8440:BX8440"/>
    <mergeCell ref="BW8441:BX8441"/>
    <mergeCell ref="BV8442:BV8444"/>
    <mergeCell ref="BW8442:BX8442"/>
    <mergeCell ref="BW8443:BX8443"/>
    <mergeCell ref="BW8417:BX8418"/>
    <mergeCell ref="BW8419:BX8419"/>
    <mergeCell ref="BW8431:BX8431"/>
    <mergeCell ref="BV8432:BV8435"/>
    <mergeCell ref="BW8432:BX8432"/>
    <mergeCell ref="BW8433:BX8433"/>
    <mergeCell ref="BW8434:BX8434"/>
    <mergeCell ref="BW8435:BX8435"/>
    <mergeCell ref="BV8493:BV8496"/>
    <mergeCell ref="BW8493:BX8494"/>
    <mergeCell ref="BW8495:BX8495"/>
    <mergeCell ref="BW8496:BX8496"/>
    <mergeCell ref="BW8497:BX8497"/>
    <mergeCell ref="BV8498:BV8500"/>
    <mergeCell ref="BW8498:BX8498"/>
    <mergeCell ref="BW8499:BX8499"/>
    <mergeCell ref="BW8473:BX8474"/>
    <mergeCell ref="BW8475:BX8475"/>
    <mergeCell ref="BW8487:BX8487"/>
    <mergeCell ref="BV8488:BV8491"/>
    <mergeCell ref="BW8488:BX8488"/>
    <mergeCell ref="BW8489:BX8489"/>
    <mergeCell ref="BW8490:BX8490"/>
    <mergeCell ref="BW8491:BX8491"/>
    <mergeCell ref="BV8465:BV8468"/>
    <mergeCell ref="BW8465:BX8466"/>
    <mergeCell ref="BW8467:BX8467"/>
    <mergeCell ref="BW8468:BX8468"/>
    <mergeCell ref="BW8469:BX8469"/>
    <mergeCell ref="BV8470:BV8472"/>
    <mergeCell ref="BW8470:BX8470"/>
    <mergeCell ref="BW8471:BX8471"/>
    <mergeCell ref="BW8529:BX8530"/>
    <mergeCell ref="BV8530:BV8533"/>
    <mergeCell ref="BW8531:BX8531"/>
    <mergeCell ref="BV8535:BV8538"/>
    <mergeCell ref="BX8535:BX8538"/>
    <mergeCell ref="BV8540:BV8542"/>
    <mergeCell ref="BX8540:BX8543"/>
    <mergeCell ref="BV8521:BV8524"/>
    <mergeCell ref="BW8521:BX8522"/>
    <mergeCell ref="BW8523:BX8523"/>
    <mergeCell ref="BW8524:BX8524"/>
    <mergeCell ref="BW8525:BX8525"/>
    <mergeCell ref="BV8526:BV8528"/>
    <mergeCell ref="BW8526:BX8526"/>
    <mergeCell ref="BW8527:BX8527"/>
    <mergeCell ref="BW8501:BX8502"/>
    <mergeCell ref="BW8503:BX8503"/>
    <mergeCell ref="BW8515:BX8515"/>
    <mergeCell ref="BV8516:BV8519"/>
    <mergeCell ref="BW8516:BX8516"/>
    <mergeCell ref="BW8517:BX8517"/>
    <mergeCell ref="BW8518:BX8518"/>
    <mergeCell ref="BW8519:BX8519"/>
    <mergeCell ref="BW8655:BX8656"/>
    <mergeCell ref="BV8656:BV8659"/>
    <mergeCell ref="BW8657:BX8657"/>
    <mergeCell ref="BV8661:BV8664"/>
    <mergeCell ref="BX8661:BX8664"/>
    <mergeCell ref="BV8666:BV8668"/>
    <mergeCell ref="BX8666:BX8669"/>
    <mergeCell ref="BV8647:BV8650"/>
    <mergeCell ref="BW8647:BX8648"/>
    <mergeCell ref="BW8649:BX8649"/>
    <mergeCell ref="BW8650:BX8650"/>
    <mergeCell ref="BW8651:BX8651"/>
    <mergeCell ref="BV8652:BV8654"/>
    <mergeCell ref="BW8652:BX8652"/>
    <mergeCell ref="BW8653:BX8653"/>
    <mergeCell ref="BV8544:BV8547"/>
    <mergeCell ref="BX8545:BX8547"/>
    <mergeCell ref="BV8549:BV8552"/>
    <mergeCell ref="BV8554:BV8556"/>
    <mergeCell ref="BW8641:BX8641"/>
    <mergeCell ref="BV8642:BV8645"/>
    <mergeCell ref="BW8642:BX8642"/>
    <mergeCell ref="BW8643:BX8643"/>
    <mergeCell ref="BW8644:BX8644"/>
    <mergeCell ref="BW8645:BX8645"/>
    <mergeCell ref="BW8781:BX8782"/>
    <mergeCell ref="BV8782:BV8785"/>
    <mergeCell ref="BW8783:BX8783"/>
    <mergeCell ref="BV8787:BV8790"/>
    <mergeCell ref="BX8787:BX8790"/>
    <mergeCell ref="BV8792:BV8794"/>
    <mergeCell ref="BX8792:BX8795"/>
    <mergeCell ref="BV8773:BV8776"/>
    <mergeCell ref="BW8773:BX8774"/>
    <mergeCell ref="BW8775:BX8775"/>
    <mergeCell ref="BW8776:BX8776"/>
    <mergeCell ref="BW8777:BX8777"/>
    <mergeCell ref="BV8778:BV8780"/>
    <mergeCell ref="BW8778:BX8778"/>
    <mergeCell ref="BW8779:BX8779"/>
    <mergeCell ref="BV8670:BV8673"/>
    <mergeCell ref="BX8671:BX8673"/>
    <mergeCell ref="BV8675:BV8678"/>
    <mergeCell ref="BV8680:BV8682"/>
    <mergeCell ref="BW8767:BX8767"/>
    <mergeCell ref="BV8768:BV8771"/>
    <mergeCell ref="BW8768:BX8768"/>
    <mergeCell ref="BW8769:BX8769"/>
    <mergeCell ref="BW8770:BX8770"/>
    <mergeCell ref="BW8771:BX8771"/>
    <mergeCell ref="BW8907:BX8908"/>
    <mergeCell ref="BV8908:BV8911"/>
    <mergeCell ref="BW8909:BX8909"/>
    <mergeCell ref="BV8913:BV8916"/>
    <mergeCell ref="BX8913:BX8916"/>
    <mergeCell ref="BV8918:BV8920"/>
    <mergeCell ref="BX8918:BX8921"/>
    <mergeCell ref="BV8899:BV8902"/>
    <mergeCell ref="BW8899:BX8900"/>
    <mergeCell ref="BW8901:BX8901"/>
    <mergeCell ref="BW8902:BX8902"/>
    <mergeCell ref="BW8903:BX8903"/>
    <mergeCell ref="BV8904:BV8906"/>
    <mergeCell ref="BW8904:BX8904"/>
    <mergeCell ref="BW8905:BX8905"/>
    <mergeCell ref="BV8796:BV8799"/>
    <mergeCell ref="BX8797:BX8799"/>
    <mergeCell ref="BV8801:BV8804"/>
    <mergeCell ref="BV8806:BV8808"/>
    <mergeCell ref="BW8893:BX8893"/>
    <mergeCell ref="BV8894:BV8897"/>
    <mergeCell ref="BW8894:BX8894"/>
    <mergeCell ref="BW8895:BX8895"/>
    <mergeCell ref="BW8896:BX8896"/>
    <mergeCell ref="BW8897:BX8897"/>
    <mergeCell ref="BW9033:BX9034"/>
    <mergeCell ref="BV9034:BV9037"/>
    <mergeCell ref="BW9035:BX9035"/>
    <mergeCell ref="BV9039:BV9042"/>
    <mergeCell ref="BX9039:BX9042"/>
    <mergeCell ref="BV9044:BV9046"/>
    <mergeCell ref="BX9044:BX9047"/>
    <mergeCell ref="BV9025:BV9028"/>
    <mergeCell ref="BW9025:BX9026"/>
    <mergeCell ref="BW9027:BX9027"/>
    <mergeCell ref="BW9028:BX9028"/>
    <mergeCell ref="BW9029:BX9029"/>
    <mergeCell ref="BV9030:BV9032"/>
    <mergeCell ref="BW9030:BX9030"/>
    <mergeCell ref="BW9031:BX9031"/>
    <mergeCell ref="BV8922:BV8925"/>
    <mergeCell ref="BX8923:BX8925"/>
    <mergeCell ref="BV8927:BV8930"/>
    <mergeCell ref="BV8932:BV8934"/>
    <mergeCell ref="BW9019:BX9019"/>
    <mergeCell ref="BV9020:BV9023"/>
    <mergeCell ref="BW9020:BX9020"/>
    <mergeCell ref="BW9021:BX9021"/>
    <mergeCell ref="BW9022:BX9022"/>
    <mergeCell ref="BW9023:BX9023"/>
    <mergeCell ref="BW9159:BX9160"/>
    <mergeCell ref="BV9160:BV9163"/>
    <mergeCell ref="BW9161:BX9161"/>
    <mergeCell ref="BV9165:BV9168"/>
    <mergeCell ref="BX9165:BX9168"/>
    <mergeCell ref="BV9170:BV9172"/>
    <mergeCell ref="BX9170:BX9173"/>
    <mergeCell ref="BV9151:BV9154"/>
    <mergeCell ref="BW9151:BX9152"/>
    <mergeCell ref="BW9153:BX9153"/>
    <mergeCell ref="BW9154:BX9154"/>
    <mergeCell ref="BW9155:BX9155"/>
    <mergeCell ref="BV9156:BV9158"/>
    <mergeCell ref="BW9156:BX9156"/>
    <mergeCell ref="BW9157:BX9157"/>
    <mergeCell ref="BV9048:BV9051"/>
    <mergeCell ref="BX9049:BX9051"/>
    <mergeCell ref="BV9053:BV9056"/>
    <mergeCell ref="BV9058:BV9060"/>
    <mergeCell ref="BW9145:BX9145"/>
    <mergeCell ref="BV9146:BV9149"/>
    <mergeCell ref="BW9146:BX9146"/>
    <mergeCell ref="BW9147:BX9147"/>
    <mergeCell ref="BW9148:BX9148"/>
    <mergeCell ref="BW9149:BX9149"/>
    <mergeCell ref="BW9285:BX9286"/>
    <mergeCell ref="BV9286:BV9289"/>
    <mergeCell ref="BW9287:BX9287"/>
    <mergeCell ref="BV9291:BV9294"/>
    <mergeCell ref="BX9291:BX9294"/>
    <mergeCell ref="BV9296:BV9298"/>
    <mergeCell ref="BX9296:BX9299"/>
    <mergeCell ref="BV9277:BV9280"/>
    <mergeCell ref="BW9277:BX9278"/>
    <mergeCell ref="BW9279:BX9279"/>
    <mergeCell ref="BW9280:BX9280"/>
    <mergeCell ref="BW9281:BX9281"/>
    <mergeCell ref="BV9282:BV9284"/>
    <mergeCell ref="BW9282:BX9282"/>
    <mergeCell ref="BW9283:BX9283"/>
    <mergeCell ref="BV9174:BV9177"/>
    <mergeCell ref="BX9175:BX9177"/>
    <mergeCell ref="BV9179:BV9182"/>
    <mergeCell ref="BV9184:BV9186"/>
    <mergeCell ref="BW9271:BX9271"/>
    <mergeCell ref="BV9272:BV9275"/>
    <mergeCell ref="BW9272:BX9272"/>
    <mergeCell ref="BW9273:BX9273"/>
    <mergeCell ref="BW9274:BX9274"/>
    <mergeCell ref="BW9275:BX9275"/>
    <mergeCell ref="BW9411:BX9412"/>
    <mergeCell ref="BV9412:BV9415"/>
    <mergeCell ref="BW9413:BX9413"/>
    <mergeCell ref="BV9417:BV9420"/>
    <mergeCell ref="BX9417:BX9420"/>
    <mergeCell ref="BV9422:BV9424"/>
    <mergeCell ref="BX9422:BX9425"/>
    <mergeCell ref="BV9403:BV9406"/>
    <mergeCell ref="BW9403:BX9404"/>
    <mergeCell ref="BW9405:BX9405"/>
    <mergeCell ref="BW9406:BX9406"/>
    <mergeCell ref="BW9407:BX9407"/>
    <mergeCell ref="BV9408:BV9410"/>
    <mergeCell ref="BW9408:BX9408"/>
    <mergeCell ref="BW9409:BX9409"/>
    <mergeCell ref="BV9300:BV9303"/>
    <mergeCell ref="BX9301:BX9303"/>
    <mergeCell ref="BV9305:BV9308"/>
    <mergeCell ref="BV9310:BV9312"/>
    <mergeCell ref="BW9397:BX9397"/>
    <mergeCell ref="BV9398:BV9401"/>
    <mergeCell ref="BW9398:BX9398"/>
    <mergeCell ref="BW9399:BX9399"/>
    <mergeCell ref="BW9400:BX9400"/>
    <mergeCell ref="BW9401:BX9401"/>
    <mergeCell ref="BW9537:BX9538"/>
    <mergeCell ref="BV9538:BV9541"/>
    <mergeCell ref="BW9539:BX9539"/>
    <mergeCell ref="BV9543:BV9546"/>
    <mergeCell ref="BX9543:BX9546"/>
    <mergeCell ref="BV9548:BV9550"/>
    <mergeCell ref="BX9548:BX9551"/>
    <mergeCell ref="BV9529:BV9532"/>
    <mergeCell ref="BW9529:BX9530"/>
    <mergeCell ref="BW9531:BX9531"/>
    <mergeCell ref="BW9532:BX9532"/>
    <mergeCell ref="BW9533:BX9533"/>
    <mergeCell ref="BV9534:BV9536"/>
    <mergeCell ref="BW9534:BX9534"/>
    <mergeCell ref="BW9535:BX9535"/>
    <mergeCell ref="BV9426:BV9429"/>
    <mergeCell ref="BX9427:BX9429"/>
    <mergeCell ref="BV9431:BV9434"/>
    <mergeCell ref="BV9436:BV9438"/>
    <mergeCell ref="BW9523:BX9523"/>
    <mergeCell ref="BV9524:BV9527"/>
    <mergeCell ref="BW9524:BX9524"/>
    <mergeCell ref="BW9525:BX9525"/>
    <mergeCell ref="BW9526:BX9526"/>
    <mergeCell ref="BW9527:BX9527"/>
    <mergeCell ref="BW9705:BX9706"/>
    <mergeCell ref="BV9706:BV9709"/>
    <mergeCell ref="BW9707:BX9707"/>
    <mergeCell ref="BV9711:BV9714"/>
    <mergeCell ref="BX9711:BX9714"/>
    <mergeCell ref="BV9716:BV9718"/>
    <mergeCell ref="BX9716:BX9719"/>
    <mergeCell ref="BV9697:BV9700"/>
    <mergeCell ref="BW9697:BX9698"/>
    <mergeCell ref="BW9699:BX9699"/>
    <mergeCell ref="BW9700:BX9700"/>
    <mergeCell ref="BW9701:BX9701"/>
    <mergeCell ref="BV9702:BV9704"/>
    <mergeCell ref="BW9702:BX9702"/>
    <mergeCell ref="BW9703:BX9703"/>
    <mergeCell ref="BV9552:BV9555"/>
    <mergeCell ref="BX9553:BX9555"/>
    <mergeCell ref="BV9557:BV9560"/>
    <mergeCell ref="BV9562:BV9564"/>
    <mergeCell ref="BW9691:BX9691"/>
    <mergeCell ref="BV9692:BV9695"/>
    <mergeCell ref="BW9692:BX9692"/>
    <mergeCell ref="BW9693:BX9693"/>
    <mergeCell ref="BW9694:BX9694"/>
    <mergeCell ref="BW9695:BX9695"/>
    <mergeCell ref="BW9873:BX9874"/>
    <mergeCell ref="BV9874:BV9877"/>
    <mergeCell ref="BW9875:BX9875"/>
    <mergeCell ref="BV9879:BV9882"/>
    <mergeCell ref="BX9879:BX9882"/>
    <mergeCell ref="BV9884:BV9886"/>
    <mergeCell ref="BX9884:BX9887"/>
    <mergeCell ref="BV9865:BV9868"/>
    <mergeCell ref="BW9865:BX9866"/>
    <mergeCell ref="BW9867:BX9867"/>
    <mergeCell ref="BW9868:BX9868"/>
    <mergeCell ref="BW9869:BX9869"/>
    <mergeCell ref="BV9870:BV9872"/>
    <mergeCell ref="BW9870:BX9870"/>
    <mergeCell ref="BW9871:BX9871"/>
    <mergeCell ref="BV9720:BV9723"/>
    <mergeCell ref="BX9721:BX9723"/>
    <mergeCell ref="BV9725:BV9728"/>
    <mergeCell ref="BV9730:BV9732"/>
    <mergeCell ref="BW9859:BX9859"/>
    <mergeCell ref="BV9860:BV9863"/>
    <mergeCell ref="BW9860:BX9860"/>
    <mergeCell ref="BW9861:BX9861"/>
    <mergeCell ref="BW9862:BX9862"/>
    <mergeCell ref="BW9863:BX9863"/>
    <mergeCell ref="BW10041:BX10042"/>
    <mergeCell ref="BV10042:BV10045"/>
    <mergeCell ref="BW10043:BX10043"/>
    <mergeCell ref="BV10047:BV10050"/>
    <mergeCell ref="BX10047:BX10050"/>
    <mergeCell ref="BV10052:BV10054"/>
    <mergeCell ref="BX10052:BX10055"/>
    <mergeCell ref="BV10033:BV10036"/>
    <mergeCell ref="BW10033:BX10034"/>
    <mergeCell ref="BW10035:BX10035"/>
    <mergeCell ref="BW10036:BX10036"/>
    <mergeCell ref="BW10037:BX10037"/>
    <mergeCell ref="BV10038:BV10040"/>
    <mergeCell ref="BW10038:BX10038"/>
    <mergeCell ref="BW10039:BX10039"/>
    <mergeCell ref="BV9888:BV9891"/>
    <mergeCell ref="BX9889:BX9891"/>
    <mergeCell ref="BV9893:BV9896"/>
    <mergeCell ref="BV9898:BV9900"/>
    <mergeCell ref="BW10027:BX10027"/>
    <mergeCell ref="BV10028:BV10031"/>
    <mergeCell ref="BW10028:BX10028"/>
    <mergeCell ref="BW10029:BX10029"/>
    <mergeCell ref="BW10030:BX10030"/>
    <mergeCell ref="BW10031:BX10031"/>
    <mergeCell ref="BV10201:BV10204"/>
    <mergeCell ref="BW10201:BX10202"/>
    <mergeCell ref="BW10203:BX10203"/>
    <mergeCell ref="BW10204:BX10204"/>
    <mergeCell ref="BW10205:BX10205"/>
    <mergeCell ref="BV10206:BV10208"/>
    <mergeCell ref="BW10206:BX10206"/>
    <mergeCell ref="BW10207:BX10207"/>
    <mergeCell ref="BV10056:BV10059"/>
    <mergeCell ref="BX10057:BX10059"/>
    <mergeCell ref="BV10061:BV10064"/>
    <mergeCell ref="BV10066:BV10068"/>
    <mergeCell ref="BW10195:BX10195"/>
    <mergeCell ref="BV10196:BV10199"/>
    <mergeCell ref="BW10196:BX10196"/>
    <mergeCell ref="BW10197:BX10197"/>
    <mergeCell ref="BW10198:BX10198"/>
    <mergeCell ref="BW10199:BX10199"/>
    <mergeCell ref="BW10307:BX10308"/>
    <mergeCell ref="BW10309:BX10309"/>
    <mergeCell ref="BW10391:BX10391"/>
    <mergeCell ref="BV10392:BV10395"/>
    <mergeCell ref="BW10392:BX10392"/>
    <mergeCell ref="BW10393:BX10393"/>
    <mergeCell ref="BW10394:BX10394"/>
    <mergeCell ref="BW10395:BX10395"/>
    <mergeCell ref="BV10299:BV10302"/>
    <mergeCell ref="BW10299:BX10300"/>
    <mergeCell ref="BW10301:BX10301"/>
    <mergeCell ref="BW10302:BX10302"/>
    <mergeCell ref="BW10303:BX10303"/>
    <mergeCell ref="BV10304:BV10306"/>
    <mergeCell ref="BW10304:BX10304"/>
    <mergeCell ref="BW10305:BX10305"/>
    <mergeCell ref="BW10209:BX10210"/>
    <mergeCell ref="BW10211:BX10211"/>
    <mergeCell ref="BW10293:BX10293"/>
    <mergeCell ref="BV10294:BV10297"/>
    <mergeCell ref="BW10294:BX10294"/>
    <mergeCell ref="BW10295:BX10295"/>
    <mergeCell ref="BW10296:BX10296"/>
    <mergeCell ref="BW10297:BX10297"/>
    <mergeCell ref="BV10495:BV10498"/>
    <mergeCell ref="BW10495:BX10496"/>
    <mergeCell ref="BW10497:BX10497"/>
    <mergeCell ref="BW10498:BX10498"/>
    <mergeCell ref="BW10499:BX10499"/>
    <mergeCell ref="BV10500:BV10502"/>
    <mergeCell ref="BW10500:BX10500"/>
    <mergeCell ref="BW10501:BX10501"/>
    <mergeCell ref="BW10405:BX10406"/>
    <mergeCell ref="BW10407:BX10407"/>
    <mergeCell ref="BW10489:BX10489"/>
    <mergeCell ref="BV10490:BV10493"/>
    <mergeCell ref="BW10490:BX10490"/>
    <mergeCell ref="BW10491:BX10491"/>
    <mergeCell ref="BW10492:BX10492"/>
    <mergeCell ref="BW10493:BX10493"/>
    <mergeCell ref="BV10397:BV10400"/>
    <mergeCell ref="BW10397:BX10398"/>
    <mergeCell ref="BW10399:BX10399"/>
    <mergeCell ref="BW10400:BX10400"/>
    <mergeCell ref="BW10401:BX10401"/>
    <mergeCell ref="BV10402:BV10404"/>
    <mergeCell ref="BW10402:BX10402"/>
    <mergeCell ref="BW10403:BX10403"/>
    <mergeCell ref="BW10601:BX10602"/>
    <mergeCell ref="BV10602:BV10605"/>
    <mergeCell ref="BW10603:BX10603"/>
    <mergeCell ref="BV10607:BV10610"/>
    <mergeCell ref="BX10607:BX10610"/>
    <mergeCell ref="BV10612:BV10614"/>
    <mergeCell ref="BX10612:BX10615"/>
    <mergeCell ref="BV10593:BV10596"/>
    <mergeCell ref="BW10593:BX10594"/>
    <mergeCell ref="BW10595:BX10595"/>
    <mergeCell ref="BW10596:BX10596"/>
    <mergeCell ref="BW10597:BX10597"/>
    <mergeCell ref="BV10598:BV10600"/>
    <mergeCell ref="BW10598:BX10598"/>
    <mergeCell ref="BW10599:BX10599"/>
    <mergeCell ref="BW10503:BX10504"/>
    <mergeCell ref="BW10505:BX10505"/>
    <mergeCell ref="BW10587:BX10587"/>
    <mergeCell ref="BV10588:BV10591"/>
    <mergeCell ref="BW10588:BX10588"/>
    <mergeCell ref="BW10589:BX10589"/>
    <mergeCell ref="BW10590:BX10590"/>
    <mergeCell ref="BW10591:BX10591"/>
    <mergeCell ref="BW10769:BX10770"/>
    <mergeCell ref="BV10770:BV10773"/>
    <mergeCell ref="BW10771:BX10771"/>
    <mergeCell ref="BV10775:BV10778"/>
    <mergeCell ref="BX10775:BX10778"/>
    <mergeCell ref="BV10780:BV10782"/>
    <mergeCell ref="BX10780:BX10783"/>
    <mergeCell ref="BV10761:BV10764"/>
    <mergeCell ref="BW10761:BX10762"/>
    <mergeCell ref="BW10763:BX10763"/>
    <mergeCell ref="BW10764:BX10764"/>
    <mergeCell ref="BW10765:BX10765"/>
    <mergeCell ref="BV10766:BV10768"/>
    <mergeCell ref="BW10766:BX10766"/>
    <mergeCell ref="BW10767:BX10767"/>
    <mergeCell ref="BV10616:BV10619"/>
    <mergeCell ref="BX10617:BX10619"/>
    <mergeCell ref="BV10621:BV10624"/>
    <mergeCell ref="BV10626:BV10628"/>
    <mergeCell ref="BW10755:BX10755"/>
    <mergeCell ref="BV10756:BV10759"/>
    <mergeCell ref="BW10756:BX10756"/>
    <mergeCell ref="BW10757:BX10757"/>
    <mergeCell ref="BW10758:BX10758"/>
    <mergeCell ref="BW10759:BX10759"/>
    <mergeCell ref="BW10937:BX10938"/>
    <mergeCell ref="BV10938:BV10941"/>
    <mergeCell ref="BW10939:BX10939"/>
    <mergeCell ref="BV10943:BV10946"/>
    <mergeCell ref="BX10943:BX10946"/>
    <mergeCell ref="BV10948:BV10950"/>
    <mergeCell ref="BX10948:BX10951"/>
    <mergeCell ref="BV10929:BV10932"/>
    <mergeCell ref="BW10929:BX10930"/>
    <mergeCell ref="BW10931:BX10931"/>
    <mergeCell ref="BW10932:BX10932"/>
    <mergeCell ref="BW10933:BX10933"/>
    <mergeCell ref="BV10934:BV10936"/>
    <mergeCell ref="BW10934:BX10934"/>
    <mergeCell ref="BW10935:BX10935"/>
    <mergeCell ref="BV10784:BV10787"/>
    <mergeCell ref="BX10785:BX10787"/>
    <mergeCell ref="BV10789:BV10792"/>
    <mergeCell ref="BV10794:BV10796"/>
    <mergeCell ref="BW10923:BX10923"/>
    <mergeCell ref="BV10924:BV10927"/>
    <mergeCell ref="BW10924:BX10924"/>
    <mergeCell ref="BW10925:BX10925"/>
    <mergeCell ref="BW10926:BX10926"/>
    <mergeCell ref="BW10927:BX10927"/>
    <mergeCell ref="BW11105:BX11106"/>
    <mergeCell ref="BV11106:BV11109"/>
    <mergeCell ref="BW11107:BX11107"/>
    <mergeCell ref="BV11111:BV11114"/>
    <mergeCell ref="BX11111:BX11114"/>
    <mergeCell ref="BV11116:BV11118"/>
    <mergeCell ref="BX11116:BX11119"/>
    <mergeCell ref="BV11097:BV11100"/>
    <mergeCell ref="BW11097:BX11098"/>
    <mergeCell ref="BW11099:BX11099"/>
    <mergeCell ref="BW11100:BX11100"/>
    <mergeCell ref="BW11101:BX11101"/>
    <mergeCell ref="BV11102:BV11104"/>
    <mergeCell ref="BW11102:BX11102"/>
    <mergeCell ref="BW11103:BX11103"/>
    <mergeCell ref="BV10952:BV10955"/>
    <mergeCell ref="BX10953:BX10955"/>
    <mergeCell ref="BV10957:BV10960"/>
    <mergeCell ref="BV10962:BV10964"/>
    <mergeCell ref="BW11091:BX11091"/>
    <mergeCell ref="BV11092:BV11095"/>
    <mergeCell ref="BW11092:BX11092"/>
    <mergeCell ref="BW11093:BX11093"/>
    <mergeCell ref="BW11094:BX11094"/>
    <mergeCell ref="BW11095:BX11095"/>
    <mergeCell ref="BW11273:BX11274"/>
    <mergeCell ref="BV11274:BV11277"/>
    <mergeCell ref="BW11275:BX11275"/>
    <mergeCell ref="BV11279:BV11282"/>
    <mergeCell ref="BX11279:BX11282"/>
    <mergeCell ref="BV11284:BV11286"/>
    <mergeCell ref="BX11284:BX11287"/>
    <mergeCell ref="BV11265:BV11268"/>
    <mergeCell ref="BW11265:BX11266"/>
    <mergeCell ref="BW11267:BX11267"/>
    <mergeCell ref="BW11268:BX11268"/>
    <mergeCell ref="BW11269:BX11269"/>
    <mergeCell ref="BV11270:BV11272"/>
    <mergeCell ref="BW11270:BX11270"/>
    <mergeCell ref="BW11271:BX11271"/>
    <mergeCell ref="BV11120:BV11123"/>
    <mergeCell ref="BX11121:BX11123"/>
    <mergeCell ref="BV11125:BV11128"/>
    <mergeCell ref="BV11130:BV11132"/>
    <mergeCell ref="BW11259:BX11259"/>
    <mergeCell ref="BV11260:BV11263"/>
    <mergeCell ref="BW11260:BX11260"/>
    <mergeCell ref="BW11261:BX11261"/>
    <mergeCell ref="BW11262:BX11262"/>
    <mergeCell ref="BW11263:BX11263"/>
    <mergeCell ref="BW11441:BX11442"/>
    <mergeCell ref="BV11442:BV11445"/>
    <mergeCell ref="BW11443:BX11443"/>
    <mergeCell ref="BV11447:BV11450"/>
    <mergeCell ref="BX11447:BX11450"/>
    <mergeCell ref="BV11452:BV11454"/>
    <mergeCell ref="BX11452:BX11455"/>
    <mergeCell ref="BV11433:BV11436"/>
    <mergeCell ref="BW11433:BX11434"/>
    <mergeCell ref="BW11435:BX11435"/>
    <mergeCell ref="BW11436:BX11436"/>
    <mergeCell ref="BW11437:BX11437"/>
    <mergeCell ref="BV11438:BV11440"/>
    <mergeCell ref="BW11438:BX11438"/>
    <mergeCell ref="BW11439:BX11439"/>
    <mergeCell ref="BV11288:BV11291"/>
    <mergeCell ref="BX11289:BX11291"/>
    <mergeCell ref="BV11293:BV11296"/>
    <mergeCell ref="BV11298:BV11300"/>
    <mergeCell ref="BW11427:BX11427"/>
    <mergeCell ref="BV11428:BV11431"/>
    <mergeCell ref="BW11428:BX11428"/>
    <mergeCell ref="BW11429:BX11429"/>
    <mergeCell ref="BW11430:BX11430"/>
    <mergeCell ref="BW11431:BX11431"/>
    <mergeCell ref="BW11609:BX11610"/>
    <mergeCell ref="BV11610:BV11613"/>
    <mergeCell ref="BW11611:BX11611"/>
    <mergeCell ref="BV11615:BV11618"/>
    <mergeCell ref="BX11615:BX11618"/>
    <mergeCell ref="BV11620:BV11622"/>
    <mergeCell ref="BX11620:BX11623"/>
    <mergeCell ref="BV11601:BV11604"/>
    <mergeCell ref="BW11601:BX11602"/>
    <mergeCell ref="BW11603:BX11603"/>
    <mergeCell ref="BW11604:BX11604"/>
    <mergeCell ref="BW11605:BX11605"/>
    <mergeCell ref="BV11606:BV11608"/>
    <mergeCell ref="BW11606:BX11606"/>
    <mergeCell ref="BW11607:BX11607"/>
    <mergeCell ref="BV11456:BV11459"/>
    <mergeCell ref="BX11457:BX11459"/>
    <mergeCell ref="BV11461:BV11464"/>
    <mergeCell ref="BV11466:BV11468"/>
    <mergeCell ref="BW11595:BX11595"/>
    <mergeCell ref="BV11596:BV11599"/>
    <mergeCell ref="BW11596:BX11596"/>
    <mergeCell ref="BW11597:BX11597"/>
    <mergeCell ref="BW11598:BX11598"/>
    <mergeCell ref="BW11599:BX11599"/>
    <mergeCell ref="BW11777:BX11778"/>
    <mergeCell ref="BV11778:BV11781"/>
    <mergeCell ref="BW11779:BX11779"/>
    <mergeCell ref="BV11783:BV11786"/>
    <mergeCell ref="BX11783:BX11786"/>
    <mergeCell ref="BV11788:BV11790"/>
    <mergeCell ref="BX11788:BX11791"/>
    <mergeCell ref="BV11769:BV11772"/>
    <mergeCell ref="BW11769:BX11770"/>
    <mergeCell ref="BW11771:BX11771"/>
    <mergeCell ref="BW11772:BX11772"/>
    <mergeCell ref="BW11773:BX11773"/>
    <mergeCell ref="BV11774:BV11776"/>
    <mergeCell ref="BW11774:BX11774"/>
    <mergeCell ref="BW11775:BX11775"/>
    <mergeCell ref="BV11624:BV11627"/>
    <mergeCell ref="BX11625:BX11627"/>
    <mergeCell ref="BV11629:BV11632"/>
    <mergeCell ref="BV11634:BV11636"/>
    <mergeCell ref="BW11763:BX11763"/>
    <mergeCell ref="BV11764:BV11767"/>
    <mergeCell ref="BW11764:BX11764"/>
    <mergeCell ref="BW11765:BX11765"/>
    <mergeCell ref="BW11766:BX11766"/>
    <mergeCell ref="BW11767:BX11767"/>
    <mergeCell ref="BW11945:BX11946"/>
    <mergeCell ref="BV11946:BV11949"/>
    <mergeCell ref="BW11947:BX11947"/>
    <mergeCell ref="BV11951:BV11954"/>
    <mergeCell ref="BX11951:BX11954"/>
    <mergeCell ref="BV11956:BV11958"/>
    <mergeCell ref="BX11956:BX11959"/>
    <mergeCell ref="BV11937:BV11940"/>
    <mergeCell ref="BW11937:BX11938"/>
    <mergeCell ref="BW11939:BX11939"/>
    <mergeCell ref="BW11940:BX11940"/>
    <mergeCell ref="BW11941:BX11941"/>
    <mergeCell ref="BV11942:BV11944"/>
    <mergeCell ref="BW11942:BX11942"/>
    <mergeCell ref="BW11943:BX11943"/>
    <mergeCell ref="BV11792:BV11795"/>
    <mergeCell ref="BX11793:BX11795"/>
    <mergeCell ref="BV11797:BV11800"/>
    <mergeCell ref="BV11802:BV11804"/>
    <mergeCell ref="BW11931:BX11931"/>
    <mergeCell ref="BV11932:BV11935"/>
    <mergeCell ref="BW11932:BX11932"/>
    <mergeCell ref="BW11933:BX11933"/>
    <mergeCell ref="BW11934:BX11934"/>
    <mergeCell ref="BW11935:BX11935"/>
    <mergeCell ref="BW12029:BX12030"/>
    <mergeCell ref="BV12030:BV12033"/>
    <mergeCell ref="BW12031:BX12031"/>
    <mergeCell ref="BV12035:BV12038"/>
    <mergeCell ref="BX12035:BX12038"/>
    <mergeCell ref="BV12040:BV12042"/>
    <mergeCell ref="BX12040:BX12043"/>
    <mergeCell ref="BV12021:BV12024"/>
    <mergeCell ref="BW12021:BX12022"/>
    <mergeCell ref="BW12023:BX12023"/>
    <mergeCell ref="BW12024:BX12024"/>
    <mergeCell ref="BW12025:BX12025"/>
    <mergeCell ref="BV12026:BV12028"/>
    <mergeCell ref="BW12026:BX12026"/>
    <mergeCell ref="BW12027:BX12027"/>
    <mergeCell ref="BV11960:BV11963"/>
    <mergeCell ref="BX11961:BX11963"/>
    <mergeCell ref="BV11965:BV11968"/>
    <mergeCell ref="BV11970:BV11972"/>
    <mergeCell ref="BW12015:BX12015"/>
    <mergeCell ref="BV12016:BV12019"/>
    <mergeCell ref="BW12016:BX12016"/>
    <mergeCell ref="BW12017:BX12017"/>
    <mergeCell ref="BW12018:BX12018"/>
    <mergeCell ref="BW12019:BX12019"/>
    <mergeCell ref="BW12113:BX12114"/>
    <mergeCell ref="BV12114:BV12117"/>
    <mergeCell ref="BW12115:BX12115"/>
    <mergeCell ref="BV12119:BV12122"/>
    <mergeCell ref="BX12119:BX12122"/>
    <mergeCell ref="BV12124:BV12126"/>
    <mergeCell ref="BX12124:BX12127"/>
    <mergeCell ref="BV12105:BV12108"/>
    <mergeCell ref="BW12105:BX12106"/>
    <mergeCell ref="BW12107:BX12107"/>
    <mergeCell ref="BW12108:BX12108"/>
    <mergeCell ref="BW12109:BX12109"/>
    <mergeCell ref="BV12110:BV12112"/>
    <mergeCell ref="BW12110:BX12110"/>
    <mergeCell ref="BW12111:BX12111"/>
    <mergeCell ref="BV12044:BV12047"/>
    <mergeCell ref="BX12045:BX12047"/>
    <mergeCell ref="BV12049:BV12052"/>
    <mergeCell ref="BV12054:BV12056"/>
    <mergeCell ref="BW12099:BX12099"/>
    <mergeCell ref="BV12100:BV12103"/>
    <mergeCell ref="BW12100:BX12100"/>
    <mergeCell ref="BW12101:BX12101"/>
    <mergeCell ref="BW12102:BX12102"/>
    <mergeCell ref="BW12103:BX12103"/>
    <mergeCell ref="BW12197:BX12198"/>
    <mergeCell ref="BV12198:BV12201"/>
    <mergeCell ref="BW12199:BX12199"/>
    <mergeCell ref="BV12203:BV12206"/>
    <mergeCell ref="BX12203:BX12206"/>
    <mergeCell ref="BV12208:BV12210"/>
    <mergeCell ref="BX12208:BX12211"/>
    <mergeCell ref="BV12189:BV12192"/>
    <mergeCell ref="BW12189:BX12190"/>
    <mergeCell ref="BW12191:BX12191"/>
    <mergeCell ref="BW12192:BX12192"/>
    <mergeCell ref="BW12193:BX12193"/>
    <mergeCell ref="BV12194:BV12196"/>
    <mergeCell ref="BW12194:BX12194"/>
    <mergeCell ref="BW12195:BX12195"/>
    <mergeCell ref="BV12128:BV12131"/>
    <mergeCell ref="BX12129:BX12131"/>
    <mergeCell ref="BV12133:BV12136"/>
    <mergeCell ref="BV12138:BV12140"/>
    <mergeCell ref="BW12183:BX12183"/>
    <mergeCell ref="BV12184:BV12187"/>
    <mergeCell ref="BW12184:BX12184"/>
    <mergeCell ref="BW12185:BX12185"/>
    <mergeCell ref="BW12186:BX12186"/>
    <mergeCell ref="BW12187:BX12187"/>
    <mergeCell ref="BW12281:BX12282"/>
    <mergeCell ref="BV12282:BV12285"/>
    <mergeCell ref="BW12283:BX12283"/>
    <mergeCell ref="BV12287:BV12290"/>
    <mergeCell ref="BX12287:BX12290"/>
    <mergeCell ref="BV12292:BV12294"/>
    <mergeCell ref="BX12292:BX12295"/>
    <mergeCell ref="BV12273:BV12276"/>
    <mergeCell ref="BW12273:BX12274"/>
    <mergeCell ref="BW12275:BX12275"/>
    <mergeCell ref="BW12276:BX12276"/>
    <mergeCell ref="BW12277:BX12277"/>
    <mergeCell ref="BV12278:BV12280"/>
    <mergeCell ref="BW12278:BX12278"/>
    <mergeCell ref="BW12279:BX12279"/>
    <mergeCell ref="BV12212:BV12215"/>
    <mergeCell ref="BX12213:BX12215"/>
    <mergeCell ref="BV12217:BV12220"/>
    <mergeCell ref="BV12222:BV12224"/>
    <mergeCell ref="BW12267:BX12267"/>
    <mergeCell ref="BV12268:BV12271"/>
    <mergeCell ref="BW12268:BX12268"/>
    <mergeCell ref="BW12269:BX12269"/>
    <mergeCell ref="BW12270:BX12270"/>
    <mergeCell ref="BW12271:BX12271"/>
    <mergeCell ref="BW12533:BX12534"/>
    <mergeCell ref="BV12534:BV12537"/>
    <mergeCell ref="BW12535:BX12535"/>
    <mergeCell ref="BV12539:BV12542"/>
    <mergeCell ref="BX12539:BX12542"/>
    <mergeCell ref="BV12544:BV12546"/>
    <mergeCell ref="BX12544:BX12547"/>
    <mergeCell ref="BV12525:BV12528"/>
    <mergeCell ref="BW12525:BX12526"/>
    <mergeCell ref="BW12527:BX12527"/>
    <mergeCell ref="BW12528:BX12528"/>
    <mergeCell ref="BW12529:BX12529"/>
    <mergeCell ref="BV12530:BV12532"/>
    <mergeCell ref="BW12530:BX12530"/>
    <mergeCell ref="BW12531:BX12531"/>
    <mergeCell ref="BV12296:BV12299"/>
    <mergeCell ref="BX12297:BX12299"/>
    <mergeCell ref="BV12301:BV12304"/>
    <mergeCell ref="BV12306:BV12308"/>
    <mergeCell ref="BW12519:BX12519"/>
    <mergeCell ref="BV12520:BV12523"/>
    <mergeCell ref="BW12520:BX12520"/>
    <mergeCell ref="BW12521:BX12521"/>
    <mergeCell ref="BW12522:BX12522"/>
    <mergeCell ref="BW12523:BX12523"/>
    <mergeCell ref="BW12785:BX12786"/>
    <mergeCell ref="BV12786:BV12789"/>
    <mergeCell ref="BW12787:BX12787"/>
    <mergeCell ref="BV12791:BV12794"/>
    <mergeCell ref="BX12791:BX12794"/>
    <mergeCell ref="BV12796:BV12798"/>
    <mergeCell ref="BX12796:BX12799"/>
    <mergeCell ref="BV12777:BV12780"/>
    <mergeCell ref="BW12777:BX12778"/>
    <mergeCell ref="BW12779:BX12779"/>
    <mergeCell ref="BW12780:BX12780"/>
    <mergeCell ref="BW12781:BX12781"/>
    <mergeCell ref="BV12782:BV12784"/>
    <mergeCell ref="BW12782:BX12782"/>
    <mergeCell ref="BW12783:BX12783"/>
    <mergeCell ref="BV12548:BV12551"/>
    <mergeCell ref="BX12549:BX12551"/>
    <mergeCell ref="BV12553:BV12556"/>
    <mergeCell ref="BV12558:BV12560"/>
    <mergeCell ref="BW12771:BX12771"/>
    <mergeCell ref="BV12772:BV12775"/>
    <mergeCell ref="BW12772:BX12772"/>
    <mergeCell ref="BW12773:BX12773"/>
    <mergeCell ref="BW12774:BX12774"/>
    <mergeCell ref="BW12775:BX12775"/>
    <mergeCell ref="BW13037:BX13038"/>
    <mergeCell ref="BV13038:BV13041"/>
    <mergeCell ref="BW13039:BX13039"/>
    <mergeCell ref="BV13043:BV13046"/>
    <mergeCell ref="BX13043:BX13046"/>
    <mergeCell ref="BV13048:BV13050"/>
    <mergeCell ref="BX13048:BX13051"/>
    <mergeCell ref="BV13029:BV13032"/>
    <mergeCell ref="BW13029:BX13030"/>
    <mergeCell ref="BW13031:BX13031"/>
    <mergeCell ref="BW13032:BX13032"/>
    <mergeCell ref="BW13033:BX13033"/>
    <mergeCell ref="BV13034:BV13036"/>
    <mergeCell ref="BW13034:BX13034"/>
    <mergeCell ref="BW13035:BX13035"/>
    <mergeCell ref="BV12800:BV12803"/>
    <mergeCell ref="BX12801:BX12803"/>
    <mergeCell ref="BV12805:BV12808"/>
    <mergeCell ref="BV12810:BV12812"/>
    <mergeCell ref="BW13023:BX13023"/>
    <mergeCell ref="BV13024:BV13027"/>
    <mergeCell ref="BW13024:BX13024"/>
    <mergeCell ref="BW13025:BX13025"/>
    <mergeCell ref="BW13026:BX13026"/>
    <mergeCell ref="BW13027:BX13027"/>
    <mergeCell ref="BV13281:BV13284"/>
    <mergeCell ref="BW13281:BX13282"/>
    <mergeCell ref="BW13283:BX13283"/>
    <mergeCell ref="BW13284:BX13284"/>
    <mergeCell ref="BW13285:BX13285"/>
    <mergeCell ref="BV13286:BV13288"/>
    <mergeCell ref="BW13286:BX13286"/>
    <mergeCell ref="BW13287:BX13287"/>
    <mergeCell ref="BV13052:BV13055"/>
    <mergeCell ref="BX13053:BX13055"/>
    <mergeCell ref="BV13057:BV13060"/>
    <mergeCell ref="BV13062:BV13064"/>
    <mergeCell ref="BW13275:BX13275"/>
    <mergeCell ref="BV13276:BV13279"/>
    <mergeCell ref="BW13276:BX13276"/>
    <mergeCell ref="BW13277:BX13277"/>
    <mergeCell ref="BW13278:BX13278"/>
    <mergeCell ref="BW13279:BX13279"/>
    <mergeCell ref="BW13471:BX13472"/>
    <mergeCell ref="BW13473:BX13473"/>
    <mergeCell ref="BW13639:BX13639"/>
    <mergeCell ref="BV13640:BV13643"/>
    <mergeCell ref="BW13640:BX13640"/>
    <mergeCell ref="BW13641:BX13641"/>
    <mergeCell ref="BW13642:BX13642"/>
    <mergeCell ref="BW13643:BX13643"/>
    <mergeCell ref="BV13463:BV13466"/>
    <mergeCell ref="BW13463:BX13464"/>
    <mergeCell ref="BW13465:BX13465"/>
    <mergeCell ref="BW13466:BX13466"/>
    <mergeCell ref="BW13467:BX13467"/>
    <mergeCell ref="BV13468:BV13470"/>
    <mergeCell ref="BW13468:BX13468"/>
    <mergeCell ref="BW13469:BX13469"/>
    <mergeCell ref="BW13289:BX13290"/>
    <mergeCell ref="BW13291:BX13291"/>
    <mergeCell ref="BW13457:BX13457"/>
    <mergeCell ref="BV13458:BV13461"/>
    <mergeCell ref="BW13458:BX13458"/>
    <mergeCell ref="BW13459:BX13459"/>
    <mergeCell ref="BW13460:BX13460"/>
    <mergeCell ref="BW13461:BX13461"/>
    <mergeCell ref="BV13827:BV13830"/>
    <mergeCell ref="BW13827:BX13828"/>
    <mergeCell ref="BW13829:BX13829"/>
    <mergeCell ref="BW13830:BX13830"/>
    <mergeCell ref="BW13831:BX13831"/>
    <mergeCell ref="BV13832:BV13834"/>
    <mergeCell ref="BW13832:BX13832"/>
    <mergeCell ref="BW13833:BX13833"/>
    <mergeCell ref="BW13653:BX13654"/>
    <mergeCell ref="BW13655:BX13655"/>
    <mergeCell ref="BW13821:BX13821"/>
    <mergeCell ref="BV13822:BV13825"/>
    <mergeCell ref="BW13822:BX13822"/>
    <mergeCell ref="BW13823:BX13823"/>
    <mergeCell ref="BW13824:BX13824"/>
    <mergeCell ref="BW13825:BX13825"/>
    <mergeCell ref="BV13645:BV13648"/>
    <mergeCell ref="BW13645:BX13646"/>
    <mergeCell ref="BW13647:BX13647"/>
    <mergeCell ref="BW13648:BX13648"/>
    <mergeCell ref="BW13649:BX13649"/>
    <mergeCell ref="BV13650:BV13652"/>
    <mergeCell ref="BW13650:BX13650"/>
    <mergeCell ref="BW13651:BX13651"/>
    <mergeCell ref="BW14017:BX14018"/>
    <mergeCell ref="BV14018:BV14021"/>
    <mergeCell ref="BW14019:BX14019"/>
    <mergeCell ref="BV14023:BV14026"/>
    <mergeCell ref="BX14023:BX14026"/>
    <mergeCell ref="BV14028:BV14030"/>
    <mergeCell ref="BX14028:BX14031"/>
    <mergeCell ref="BV14009:BV14012"/>
    <mergeCell ref="BW14009:BX14010"/>
    <mergeCell ref="BW14011:BX14011"/>
    <mergeCell ref="BW14012:BX14012"/>
    <mergeCell ref="BW14013:BX14013"/>
    <mergeCell ref="BV14014:BV14016"/>
    <mergeCell ref="BW14014:BX14014"/>
    <mergeCell ref="BW14015:BX14015"/>
    <mergeCell ref="BW13835:BX13836"/>
    <mergeCell ref="BW13837:BX13837"/>
    <mergeCell ref="BW14003:BX14003"/>
    <mergeCell ref="BV14004:BV14007"/>
    <mergeCell ref="BW14004:BX14004"/>
    <mergeCell ref="BW14005:BX14005"/>
    <mergeCell ref="BW14006:BX14006"/>
    <mergeCell ref="BW14007:BX14007"/>
    <mergeCell ref="BW14227:BX14228"/>
    <mergeCell ref="BV14228:BV14231"/>
    <mergeCell ref="BW14229:BX14229"/>
    <mergeCell ref="BV14233:BV14236"/>
    <mergeCell ref="BX14233:BX14236"/>
    <mergeCell ref="BV14238:BV14240"/>
    <mergeCell ref="BX14238:BX14241"/>
    <mergeCell ref="BV14219:BV14222"/>
    <mergeCell ref="BW14219:BX14220"/>
    <mergeCell ref="BW14221:BX14221"/>
    <mergeCell ref="BW14222:BX14222"/>
    <mergeCell ref="BW14223:BX14223"/>
    <mergeCell ref="BV14224:BV14226"/>
    <mergeCell ref="BW14224:BX14224"/>
    <mergeCell ref="BW14225:BX14225"/>
    <mergeCell ref="BV14032:BV14035"/>
    <mergeCell ref="BX14033:BX14035"/>
    <mergeCell ref="BV14037:BV14040"/>
    <mergeCell ref="BV14042:BV14044"/>
    <mergeCell ref="BW14213:BX14213"/>
    <mergeCell ref="BV14214:BV14217"/>
    <mergeCell ref="BW14214:BX14214"/>
    <mergeCell ref="BW14215:BX14215"/>
    <mergeCell ref="BW14216:BX14216"/>
    <mergeCell ref="BW14217:BX14217"/>
    <mergeCell ref="BW14437:BX14438"/>
    <mergeCell ref="BV14438:BV14441"/>
    <mergeCell ref="BW14439:BX14439"/>
    <mergeCell ref="BV14443:BV14446"/>
    <mergeCell ref="BX14443:BX14446"/>
    <mergeCell ref="BV14448:BV14450"/>
    <mergeCell ref="BX14448:BX14451"/>
    <mergeCell ref="BV14429:BV14432"/>
    <mergeCell ref="BW14429:BX14430"/>
    <mergeCell ref="BW14431:BX14431"/>
    <mergeCell ref="BW14432:BX14432"/>
    <mergeCell ref="BW14433:BX14433"/>
    <mergeCell ref="BV14434:BV14436"/>
    <mergeCell ref="BW14434:BX14434"/>
    <mergeCell ref="BW14435:BX14435"/>
    <mergeCell ref="BV14242:BV14245"/>
    <mergeCell ref="BX14243:BX14245"/>
    <mergeCell ref="BV14247:BV14250"/>
    <mergeCell ref="BV14252:BV14254"/>
    <mergeCell ref="BW14423:BX14423"/>
    <mergeCell ref="BV14424:BV14427"/>
    <mergeCell ref="BW14424:BX14424"/>
    <mergeCell ref="BW14425:BX14425"/>
    <mergeCell ref="BW14426:BX14426"/>
    <mergeCell ref="BW14427:BX14427"/>
    <mergeCell ref="BW14647:BX14648"/>
    <mergeCell ref="BV14648:BV14651"/>
    <mergeCell ref="BW14649:BX14649"/>
    <mergeCell ref="BV14653:BV14656"/>
    <mergeCell ref="BX14653:BX14656"/>
    <mergeCell ref="BV14658:BV14660"/>
    <mergeCell ref="BX14658:BX14661"/>
    <mergeCell ref="BV14639:BV14642"/>
    <mergeCell ref="BW14639:BX14640"/>
    <mergeCell ref="BW14641:BX14641"/>
    <mergeCell ref="BW14642:BX14642"/>
    <mergeCell ref="BW14643:BX14643"/>
    <mergeCell ref="BV14644:BV14646"/>
    <mergeCell ref="BW14644:BX14644"/>
    <mergeCell ref="BW14645:BX14645"/>
    <mergeCell ref="BV14452:BV14455"/>
    <mergeCell ref="BX14453:BX14455"/>
    <mergeCell ref="BV14457:BV14460"/>
    <mergeCell ref="BV14462:BV14464"/>
    <mergeCell ref="BW14633:BX14633"/>
    <mergeCell ref="BV14634:BV14637"/>
    <mergeCell ref="BW14634:BX14634"/>
    <mergeCell ref="BW14635:BX14635"/>
    <mergeCell ref="BW14636:BX14636"/>
    <mergeCell ref="BW14637:BX14637"/>
    <mergeCell ref="BW14857:BX14858"/>
    <mergeCell ref="BV14858:BV14861"/>
    <mergeCell ref="BW14859:BX14859"/>
    <mergeCell ref="BV14863:BV14866"/>
    <mergeCell ref="BX14863:BX14866"/>
    <mergeCell ref="BV14868:BV14870"/>
    <mergeCell ref="BX14868:BX14871"/>
    <mergeCell ref="BV14849:BV14852"/>
    <mergeCell ref="BW14849:BX14850"/>
    <mergeCell ref="BW14851:BX14851"/>
    <mergeCell ref="BW14852:BX14852"/>
    <mergeCell ref="BW14853:BX14853"/>
    <mergeCell ref="BV14854:BV14856"/>
    <mergeCell ref="BW14854:BX14854"/>
    <mergeCell ref="BW14855:BX14855"/>
    <mergeCell ref="BV14662:BV14665"/>
    <mergeCell ref="BX14663:BX14665"/>
    <mergeCell ref="BV14667:BV14670"/>
    <mergeCell ref="BV14672:BV14674"/>
    <mergeCell ref="BW14843:BX14843"/>
    <mergeCell ref="BV14844:BV14847"/>
    <mergeCell ref="BW14844:BX14844"/>
    <mergeCell ref="BW14845:BX14845"/>
    <mergeCell ref="BW14846:BX14846"/>
    <mergeCell ref="BW14847:BX14847"/>
    <mergeCell ref="BW15067:BX15068"/>
    <mergeCell ref="BV15068:BV15071"/>
    <mergeCell ref="BW15069:BX15069"/>
    <mergeCell ref="BV15073:BV15076"/>
    <mergeCell ref="BX15073:BX15076"/>
    <mergeCell ref="BV15078:BV15080"/>
    <mergeCell ref="BX15078:BX15081"/>
    <mergeCell ref="BV15059:BV15062"/>
    <mergeCell ref="BW15059:BX15060"/>
    <mergeCell ref="BW15061:BX15061"/>
    <mergeCell ref="BW15062:BX15062"/>
    <mergeCell ref="BW15063:BX15063"/>
    <mergeCell ref="BV15064:BV15066"/>
    <mergeCell ref="BW15064:BX15064"/>
    <mergeCell ref="BW15065:BX15065"/>
    <mergeCell ref="BV14872:BV14875"/>
    <mergeCell ref="BX14873:BX14875"/>
    <mergeCell ref="BV14877:BV14880"/>
    <mergeCell ref="BV14882:BV14884"/>
    <mergeCell ref="BW15053:BX15053"/>
    <mergeCell ref="BV15054:BV15057"/>
    <mergeCell ref="BW15054:BX15054"/>
    <mergeCell ref="BW15055:BX15055"/>
    <mergeCell ref="BW15056:BX15056"/>
    <mergeCell ref="BW15057:BX15057"/>
    <mergeCell ref="BW15277:BX15278"/>
    <mergeCell ref="BV15278:BV15281"/>
    <mergeCell ref="BW15279:BX15279"/>
    <mergeCell ref="BV15283:BV15286"/>
    <mergeCell ref="BX15283:BX15286"/>
    <mergeCell ref="BV15288:BV15290"/>
    <mergeCell ref="BX15288:BX15291"/>
    <mergeCell ref="BV15269:BV15272"/>
    <mergeCell ref="BW15269:BX15270"/>
    <mergeCell ref="BW15271:BX15271"/>
    <mergeCell ref="BW15272:BX15272"/>
    <mergeCell ref="BW15273:BX15273"/>
    <mergeCell ref="BV15274:BV15276"/>
    <mergeCell ref="BW15274:BX15274"/>
    <mergeCell ref="BW15275:BX15275"/>
    <mergeCell ref="BV15082:BV15085"/>
    <mergeCell ref="BX15083:BX15085"/>
    <mergeCell ref="BV15087:BV15090"/>
    <mergeCell ref="BV15092:BV15094"/>
    <mergeCell ref="BW15263:BX15263"/>
    <mergeCell ref="BV15264:BV15267"/>
    <mergeCell ref="BW15264:BX15264"/>
    <mergeCell ref="BW15265:BX15265"/>
    <mergeCell ref="BW15266:BX15266"/>
    <mergeCell ref="BW15267:BX15267"/>
    <mergeCell ref="BW15487:BX15488"/>
    <mergeCell ref="BV15488:BV15491"/>
    <mergeCell ref="BW15489:BX15489"/>
    <mergeCell ref="BV15493:BV15496"/>
    <mergeCell ref="BX15493:BX15496"/>
    <mergeCell ref="BV15498:BV15500"/>
    <mergeCell ref="BX15498:BX15501"/>
    <mergeCell ref="BV15479:BV15482"/>
    <mergeCell ref="BW15479:BX15480"/>
    <mergeCell ref="BW15481:BX15481"/>
    <mergeCell ref="BW15482:BX15482"/>
    <mergeCell ref="BW15483:BX15483"/>
    <mergeCell ref="BV15484:BV15486"/>
    <mergeCell ref="BW15484:BX15484"/>
    <mergeCell ref="BW15485:BX15485"/>
    <mergeCell ref="BV15292:BV15295"/>
    <mergeCell ref="BX15293:BX15295"/>
    <mergeCell ref="BV15297:BV15300"/>
    <mergeCell ref="BV15302:BV15304"/>
    <mergeCell ref="BW15473:BX15473"/>
    <mergeCell ref="BV15474:BV15477"/>
    <mergeCell ref="BW15474:BX15474"/>
    <mergeCell ref="BW15475:BX15475"/>
    <mergeCell ref="BW15476:BX15476"/>
    <mergeCell ref="BW15477:BX15477"/>
    <mergeCell ref="BW15697:BX15698"/>
    <mergeCell ref="BW15699:BX15699"/>
    <mergeCell ref="BW15739:BX15739"/>
    <mergeCell ref="BV15740:BV15743"/>
    <mergeCell ref="BW15740:BX15740"/>
    <mergeCell ref="BW15741:BX15741"/>
    <mergeCell ref="BW15742:BX15742"/>
    <mergeCell ref="BW15743:BX15743"/>
    <mergeCell ref="BV15689:BV15692"/>
    <mergeCell ref="BW15689:BX15690"/>
    <mergeCell ref="BW15691:BX15691"/>
    <mergeCell ref="BW15692:BX15692"/>
    <mergeCell ref="BW15693:BX15693"/>
    <mergeCell ref="BV15694:BV15696"/>
    <mergeCell ref="BW15694:BX15694"/>
    <mergeCell ref="BW15695:BX15695"/>
    <mergeCell ref="BV15502:BV15505"/>
    <mergeCell ref="BX15503:BX15505"/>
    <mergeCell ref="BV15507:BV15510"/>
    <mergeCell ref="BV15512:BV15514"/>
    <mergeCell ref="BW15683:BX15683"/>
    <mergeCell ref="BV15684:BV15687"/>
    <mergeCell ref="BW15684:BX15684"/>
    <mergeCell ref="BW15685:BX15685"/>
    <mergeCell ref="BW15686:BX15686"/>
    <mergeCell ref="BW15687:BX15687"/>
    <mergeCell ref="BV15801:BV15804"/>
    <mergeCell ref="BW15801:BX15802"/>
    <mergeCell ref="BW15803:BX15803"/>
    <mergeCell ref="BW15804:BX15804"/>
    <mergeCell ref="BW15805:BX15805"/>
    <mergeCell ref="BV15806:BV15808"/>
    <mergeCell ref="BW15806:BX15806"/>
    <mergeCell ref="BW15807:BX15807"/>
    <mergeCell ref="BW15753:BX15754"/>
    <mergeCell ref="BW15755:BX15755"/>
    <mergeCell ref="BW15795:BX15795"/>
    <mergeCell ref="BV15796:BV15799"/>
    <mergeCell ref="BW15796:BX15796"/>
    <mergeCell ref="BW15797:BX15797"/>
    <mergeCell ref="BW15798:BX15798"/>
    <mergeCell ref="BW15799:BX15799"/>
    <mergeCell ref="BV15745:BV15748"/>
    <mergeCell ref="BW15745:BX15746"/>
    <mergeCell ref="BW15747:BX15747"/>
    <mergeCell ref="BW15748:BX15748"/>
    <mergeCell ref="BW15749:BX15749"/>
    <mergeCell ref="BV15750:BV15752"/>
    <mergeCell ref="BW15750:BX15750"/>
    <mergeCell ref="BW15751:BX15751"/>
    <mergeCell ref="BW15865:BX15866"/>
    <mergeCell ref="BW15867:BX15867"/>
    <mergeCell ref="BW15907:BX15907"/>
    <mergeCell ref="BV15908:BV15911"/>
    <mergeCell ref="BW15908:BX15908"/>
    <mergeCell ref="BW15909:BX15909"/>
    <mergeCell ref="BW15910:BX15910"/>
    <mergeCell ref="BW15911:BX15911"/>
    <mergeCell ref="BV15857:BV15860"/>
    <mergeCell ref="BW15857:BX15858"/>
    <mergeCell ref="BW15859:BX15859"/>
    <mergeCell ref="BW15860:BX15860"/>
    <mergeCell ref="BW15861:BX15861"/>
    <mergeCell ref="BV15862:BV15864"/>
    <mergeCell ref="BW15862:BX15862"/>
    <mergeCell ref="BW15863:BX15863"/>
    <mergeCell ref="BW15809:BX15810"/>
    <mergeCell ref="BW15811:BX15811"/>
    <mergeCell ref="BW15851:BX15851"/>
    <mergeCell ref="BV15852:BV15855"/>
    <mergeCell ref="BW15852:BX15852"/>
    <mergeCell ref="BW15853:BX15853"/>
    <mergeCell ref="BW15854:BX15854"/>
    <mergeCell ref="BW15855:BX15855"/>
    <mergeCell ref="BV16053:BV16056"/>
    <mergeCell ref="BW16053:BX16054"/>
    <mergeCell ref="BW16055:BX16055"/>
    <mergeCell ref="BW16056:BX16056"/>
    <mergeCell ref="BW16057:BX16057"/>
    <mergeCell ref="BV16058:BV16060"/>
    <mergeCell ref="BW16058:BX16058"/>
    <mergeCell ref="BW16059:BX16059"/>
    <mergeCell ref="BW15921:BX15922"/>
    <mergeCell ref="BW15923:BX15923"/>
    <mergeCell ref="BW16047:BX16047"/>
    <mergeCell ref="BV16048:BV16051"/>
    <mergeCell ref="BW16048:BX16048"/>
    <mergeCell ref="BW16049:BX16049"/>
    <mergeCell ref="BW16050:BX16050"/>
    <mergeCell ref="BW16051:BX16051"/>
    <mergeCell ref="BV15913:BV15916"/>
    <mergeCell ref="BW15913:BX15914"/>
    <mergeCell ref="BW15915:BX15915"/>
    <mergeCell ref="BW15916:BX15916"/>
    <mergeCell ref="BW15917:BX15917"/>
    <mergeCell ref="BV15918:BV15920"/>
    <mergeCell ref="BW15918:BX15918"/>
    <mergeCell ref="BW15919:BX15919"/>
    <mergeCell ref="BW16201:BX16202"/>
    <mergeCell ref="BW16203:BX16203"/>
    <mergeCell ref="BW16327:BX16327"/>
    <mergeCell ref="BV16328:BV16331"/>
    <mergeCell ref="BW16328:BX16328"/>
    <mergeCell ref="BW16329:BX16329"/>
    <mergeCell ref="BW16330:BX16330"/>
    <mergeCell ref="BW16331:BX16331"/>
    <mergeCell ref="BV16193:BV16196"/>
    <mergeCell ref="BW16193:BX16194"/>
    <mergeCell ref="BW16195:BX16195"/>
    <mergeCell ref="BW16196:BX16196"/>
    <mergeCell ref="BW16197:BX16197"/>
    <mergeCell ref="BV16198:BV16200"/>
    <mergeCell ref="BW16198:BX16198"/>
    <mergeCell ref="BW16199:BX16199"/>
    <mergeCell ref="BW16061:BX16062"/>
    <mergeCell ref="BW16063:BX16063"/>
    <mergeCell ref="BW16187:BX16187"/>
    <mergeCell ref="BV16188:BV16191"/>
    <mergeCell ref="BW16188:BX16188"/>
    <mergeCell ref="BW16189:BX16189"/>
    <mergeCell ref="BW16190:BX16190"/>
    <mergeCell ref="BW16191:BX16191"/>
    <mergeCell ref="BV16473:BV16476"/>
    <mergeCell ref="BW16473:BX16474"/>
    <mergeCell ref="BW16475:BX16475"/>
    <mergeCell ref="BW16476:BX16476"/>
    <mergeCell ref="BW16477:BX16477"/>
    <mergeCell ref="BV16478:BV16480"/>
    <mergeCell ref="BW16478:BX16478"/>
    <mergeCell ref="BW16479:BX16479"/>
    <mergeCell ref="BW16341:BX16342"/>
    <mergeCell ref="BW16343:BX16343"/>
    <mergeCell ref="BW16467:BX16467"/>
    <mergeCell ref="BV16468:BV16471"/>
    <mergeCell ref="BW16468:BX16468"/>
    <mergeCell ref="BW16469:BX16469"/>
    <mergeCell ref="BW16470:BX16470"/>
    <mergeCell ref="BW16471:BX16471"/>
    <mergeCell ref="BV16333:BV16336"/>
    <mergeCell ref="BW16333:BX16334"/>
    <mergeCell ref="BW16335:BX16335"/>
    <mergeCell ref="BW16336:BX16336"/>
    <mergeCell ref="BW16337:BX16337"/>
    <mergeCell ref="BV16338:BV16340"/>
    <mergeCell ref="BW16338:BX16338"/>
    <mergeCell ref="BW16339:BX16339"/>
    <mergeCell ref="BW16579:BX16580"/>
    <mergeCell ref="BW16581:BX16581"/>
    <mergeCell ref="BW16663:BX16663"/>
    <mergeCell ref="BV16664:BV16667"/>
    <mergeCell ref="BW16664:BX16664"/>
    <mergeCell ref="BW16665:BX16665"/>
    <mergeCell ref="BW16666:BX16666"/>
    <mergeCell ref="BW16667:BX16667"/>
    <mergeCell ref="BV16571:BV16574"/>
    <mergeCell ref="BW16571:BX16572"/>
    <mergeCell ref="BW16573:BX16573"/>
    <mergeCell ref="BW16574:BX16574"/>
    <mergeCell ref="BW16575:BX16575"/>
    <mergeCell ref="BV16576:BV16578"/>
    <mergeCell ref="BW16576:BX16576"/>
    <mergeCell ref="BW16577:BX16577"/>
    <mergeCell ref="BW16481:BX16482"/>
    <mergeCell ref="BW16483:BX16483"/>
    <mergeCell ref="BW16565:BX16565"/>
    <mergeCell ref="BV16566:BV16569"/>
    <mergeCell ref="BW16566:BX16566"/>
    <mergeCell ref="BW16567:BX16567"/>
    <mergeCell ref="BW16568:BX16568"/>
    <mergeCell ref="BW16569:BX16569"/>
    <mergeCell ref="BV16767:BV16770"/>
    <mergeCell ref="BW16767:BX16768"/>
    <mergeCell ref="BW16769:BX16769"/>
    <mergeCell ref="BW16770:BX16770"/>
    <mergeCell ref="BW16771:BX16771"/>
    <mergeCell ref="BV16772:BV16774"/>
    <mergeCell ref="BW16772:BX16772"/>
    <mergeCell ref="BW16773:BX16773"/>
    <mergeCell ref="BW16677:BX16678"/>
    <mergeCell ref="BW16679:BX16679"/>
    <mergeCell ref="BW16761:BX16761"/>
    <mergeCell ref="BV16762:BV16765"/>
    <mergeCell ref="BW16762:BX16762"/>
    <mergeCell ref="BW16763:BX16763"/>
    <mergeCell ref="BW16764:BX16764"/>
    <mergeCell ref="BW16765:BX16765"/>
    <mergeCell ref="BV16669:BV16672"/>
    <mergeCell ref="BW16669:BX16670"/>
    <mergeCell ref="BW16671:BX16671"/>
    <mergeCell ref="BW16672:BX16672"/>
    <mergeCell ref="BW16673:BX16673"/>
    <mergeCell ref="BV16674:BV16676"/>
    <mergeCell ref="BW16674:BX16674"/>
    <mergeCell ref="BW16675:BX16675"/>
    <mergeCell ref="BW16873:BX16874"/>
    <mergeCell ref="BV16874:BV16877"/>
    <mergeCell ref="BW16875:BX16875"/>
    <mergeCell ref="BV16879:BV16882"/>
    <mergeCell ref="BX16879:BX16882"/>
    <mergeCell ref="BV16884:BV16886"/>
    <mergeCell ref="BX16884:BX16887"/>
    <mergeCell ref="BV16865:BV16868"/>
    <mergeCell ref="BW16865:BX16866"/>
    <mergeCell ref="BW16867:BX16867"/>
    <mergeCell ref="BW16868:BX16868"/>
    <mergeCell ref="BW16869:BX16869"/>
    <mergeCell ref="BV16870:BV16872"/>
    <mergeCell ref="BW16870:BX16870"/>
    <mergeCell ref="BW16871:BX16871"/>
    <mergeCell ref="BW16775:BX16776"/>
    <mergeCell ref="BW16777:BX16777"/>
    <mergeCell ref="BW16859:BX16859"/>
    <mergeCell ref="BV16860:BV16863"/>
    <mergeCell ref="BW16860:BX16860"/>
    <mergeCell ref="BW16861:BX16861"/>
    <mergeCell ref="BW16862:BX16862"/>
    <mergeCell ref="BW16863:BX16863"/>
    <mergeCell ref="BW17125:BX17126"/>
    <mergeCell ref="BV17126:BV17129"/>
    <mergeCell ref="BW17127:BX17127"/>
    <mergeCell ref="BV17131:BV17134"/>
    <mergeCell ref="BX17131:BX17134"/>
    <mergeCell ref="BV17136:BV17138"/>
    <mergeCell ref="BX17136:BX17139"/>
    <mergeCell ref="BV17117:BV17120"/>
    <mergeCell ref="BW17117:BX17118"/>
    <mergeCell ref="BW17119:BX17119"/>
    <mergeCell ref="BW17120:BX17120"/>
    <mergeCell ref="BW17121:BX17121"/>
    <mergeCell ref="BV17122:BV17124"/>
    <mergeCell ref="BW17122:BX17122"/>
    <mergeCell ref="BW17123:BX17123"/>
    <mergeCell ref="BV16888:BV16891"/>
    <mergeCell ref="BX16889:BX16891"/>
    <mergeCell ref="BV16893:BV16896"/>
    <mergeCell ref="BV16898:BV16900"/>
    <mergeCell ref="BW17111:BX17111"/>
    <mergeCell ref="BV17112:BV17115"/>
    <mergeCell ref="BW17112:BX17112"/>
    <mergeCell ref="BW17113:BX17113"/>
    <mergeCell ref="BW17114:BX17114"/>
    <mergeCell ref="BW17115:BX17115"/>
    <mergeCell ref="BW17377:BX17378"/>
    <mergeCell ref="BV17378:BV17381"/>
    <mergeCell ref="BW17379:BX17379"/>
    <mergeCell ref="BV17383:BV17386"/>
    <mergeCell ref="BX17383:BX17386"/>
    <mergeCell ref="BV17388:BV17390"/>
    <mergeCell ref="BX17388:BX17391"/>
    <mergeCell ref="BV17369:BV17372"/>
    <mergeCell ref="BW17369:BX17370"/>
    <mergeCell ref="BW17371:BX17371"/>
    <mergeCell ref="BW17372:BX17372"/>
    <mergeCell ref="BW17373:BX17373"/>
    <mergeCell ref="BV17374:BV17376"/>
    <mergeCell ref="BW17374:BX17374"/>
    <mergeCell ref="BW17375:BX17375"/>
    <mergeCell ref="BV17140:BV17143"/>
    <mergeCell ref="BX17141:BX17143"/>
    <mergeCell ref="BV17145:BV17148"/>
    <mergeCell ref="BV17150:BV17152"/>
    <mergeCell ref="BW17363:BX17363"/>
    <mergeCell ref="BV17364:BV17367"/>
    <mergeCell ref="BW17364:BX17364"/>
    <mergeCell ref="BW17365:BX17365"/>
    <mergeCell ref="BW17366:BX17366"/>
    <mergeCell ref="BW17367:BX17367"/>
    <mergeCell ref="BW17629:BX17630"/>
    <mergeCell ref="BV17630:BV17633"/>
    <mergeCell ref="BW17631:BX17631"/>
    <mergeCell ref="BV17635:BV17638"/>
    <mergeCell ref="BX17635:BX17638"/>
    <mergeCell ref="BV17640:BV17642"/>
    <mergeCell ref="BX17640:BX17643"/>
    <mergeCell ref="BV17621:BV17624"/>
    <mergeCell ref="BW17621:BX17622"/>
    <mergeCell ref="BW17623:BX17623"/>
    <mergeCell ref="BW17624:BX17624"/>
    <mergeCell ref="BW17625:BX17625"/>
    <mergeCell ref="BV17626:BV17628"/>
    <mergeCell ref="BW17626:BX17626"/>
    <mergeCell ref="BW17627:BX17627"/>
    <mergeCell ref="BV17392:BV17395"/>
    <mergeCell ref="BX17393:BX17395"/>
    <mergeCell ref="BV17397:BV17400"/>
    <mergeCell ref="BV17402:BV17404"/>
    <mergeCell ref="BW17615:BX17615"/>
    <mergeCell ref="BV17616:BV17619"/>
    <mergeCell ref="BW17616:BX17616"/>
    <mergeCell ref="BW17617:BX17617"/>
    <mergeCell ref="BW17618:BX17618"/>
    <mergeCell ref="BW17619:BX17619"/>
    <mergeCell ref="BW17881:BX17882"/>
    <mergeCell ref="BV17882:BV17885"/>
    <mergeCell ref="BW17883:BX17883"/>
    <mergeCell ref="BV17887:BV17890"/>
    <mergeCell ref="BX17887:BX17890"/>
    <mergeCell ref="BV17892:BV17894"/>
    <mergeCell ref="BX17892:BX17895"/>
    <mergeCell ref="BV17873:BV17876"/>
    <mergeCell ref="BW17873:BX17874"/>
    <mergeCell ref="BW17875:BX17875"/>
    <mergeCell ref="BW17876:BX17876"/>
    <mergeCell ref="BW17877:BX17877"/>
    <mergeCell ref="BV17878:BV17880"/>
    <mergeCell ref="BW17878:BX17878"/>
    <mergeCell ref="BW17879:BX17879"/>
    <mergeCell ref="BV17644:BV17647"/>
    <mergeCell ref="BX17645:BX17647"/>
    <mergeCell ref="BV17649:BV17652"/>
    <mergeCell ref="BV17654:BV17656"/>
    <mergeCell ref="BW17867:BX17867"/>
    <mergeCell ref="BV17868:BV17871"/>
    <mergeCell ref="BW17868:BX17868"/>
    <mergeCell ref="BW17869:BX17869"/>
    <mergeCell ref="BW17870:BX17870"/>
    <mergeCell ref="BW17871:BX17871"/>
    <mergeCell ref="BW18133:BX18134"/>
    <mergeCell ref="BV18134:BV18137"/>
    <mergeCell ref="BW18135:BX18135"/>
    <mergeCell ref="BV18139:BV18142"/>
    <mergeCell ref="BX18139:BX18142"/>
    <mergeCell ref="BV18144:BV18146"/>
    <mergeCell ref="BX18144:BX18147"/>
    <mergeCell ref="BV18125:BV18128"/>
    <mergeCell ref="BW18125:BX18126"/>
    <mergeCell ref="BW18127:BX18127"/>
    <mergeCell ref="BW18128:BX18128"/>
    <mergeCell ref="BW18129:BX18129"/>
    <mergeCell ref="BV18130:BV18132"/>
    <mergeCell ref="BW18130:BX18130"/>
    <mergeCell ref="BW18131:BX18131"/>
    <mergeCell ref="BV17896:BV17899"/>
    <mergeCell ref="BX17897:BX17899"/>
    <mergeCell ref="BV17901:BV17904"/>
    <mergeCell ref="BV17906:BV17908"/>
    <mergeCell ref="BW18119:BX18119"/>
    <mergeCell ref="BV18120:BV18123"/>
    <mergeCell ref="BW18120:BX18120"/>
    <mergeCell ref="BW18121:BX18121"/>
    <mergeCell ref="BW18122:BX18122"/>
    <mergeCell ref="BW18123:BX18123"/>
    <mergeCell ref="BV18377:BV18380"/>
    <mergeCell ref="BW18377:BX18378"/>
    <mergeCell ref="BW18379:BX18379"/>
    <mergeCell ref="BW18380:BX18380"/>
    <mergeCell ref="BW18381:BX18381"/>
    <mergeCell ref="BV18382:BV18384"/>
    <mergeCell ref="BW18382:BX18382"/>
    <mergeCell ref="BW18383:BX18383"/>
    <mergeCell ref="BV18148:BV18151"/>
    <mergeCell ref="BX18149:BX18151"/>
    <mergeCell ref="BV18153:BV18156"/>
    <mergeCell ref="BV18158:BV18160"/>
    <mergeCell ref="BW18371:BX18371"/>
    <mergeCell ref="BV18372:BV18375"/>
    <mergeCell ref="BW18372:BX18372"/>
    <mergeCell ref="BW18373:BX18373"/>
    <mergeCell ref="BW18374:BX18374"/>
    <mergeCell ref="BW18375:BX18375"/>
    <mergeCell ref="BV18400:BV18403"/>
    <mergeCell ref="BX18401:BX18403"/>
    <mergeCell ref="BV18405:BV18408"/>
    <mergeCell ref="BV18410:BV18412"/>
    <mergeCell ref="BW18623:BX18623"/>
    <mergeCell ref="BV18624:BV18627"/>
    <mergeCell ref="BW18624:BX18624"/>
    <mergeCell ref="BW18625:BX18625"/>
    <mergeCell ref="BW18626:BX18626"/>
    <mergeCell ref="BW18627:BX18627"/>
    <mergeCell ref="BW18385:BX18386"/>
    <mergeCell ref="BV18386:BV18389"/>
    <mergeCell ref="BW18387:BX18387"/>
    <mergeCell ref="BV18391:BV18394"/>
    <mergeCell ref="BX18391:BX18394"/>
    <mergeCell ref="BV18396:BV18398"/>
    <mergeCell ref="BX18396:BX18399"/>
    <mergeCell ref="BV18652:BV18655"/>
    <mergeCell ref="BX18653:BX18655"/>
    <mergeCell ref="BV18657:BV18660"/>
    <mergeCell ref="BV18662:BV18664"/>
    <mergeCell ref="BW18637:BX18638"/>
    <mergeCell ref="BV18638:BV18641"/>
    <mergeCell ref="BW18639:BX18639"/>
    <mergeCell ref="BV18643:BV18646"/>
    <mergeCell ref="BX18643:BX18646"/>
    <mergeCell ref="BV18648:BV18650"/>
    <mergeCell ref="BX18648:BX18651"/>
    <mergeCell ref="BV18629:BV18632"/>
    <mergeCell ref="BW18629:BX18630"/>
    <mergeCell ref="BW18631:BX18631"/>
    <mergeCell ref="BW18632:BX18632"/>
    <mergeCell ref="BW18633:BX18633"/>
    <mergeCell ref="BV18634:BV18636"/>
    <mergeCell ref="BW18634:BX18634"/>
    <mergeCell ref="BW18635:BX18635"/>
    <mergeCell ref="BW18875:BX18875"/>
    <mergeCell ref="BV18876:BV18879"/>
    <mergeCell ref="BW18876:BX18876"/>
    <mergeCell ref="BW18877:BX18877"/>
    <mergeCell ref="BW18878:BX18878"/>
    <mergeCell ref="BW18879:BX18879"/>
    <mergeCell ref="BV18881:BV18884"/>
    <mergeCell ref="BW18881:BX18882"/>
    <mergeCell ref="BW18883:BX18883"/>
    <mergeCell ref="BW18884:BX18884"/>
    <mergeCell ref="BW18885:BX18885"/>
    <mergeCell ref="BV18886:BV18888"/>
    <mergeCell ref="BW18886:BX18886"/>
    <mergeCell ref="BW18887:BX18887"/>
    <mergeCell ref="BW18889:BX18890"/>
    <mergeCell ref="BV18890:BV18893"/>
    <mergeCell ref="BW18891:BX18891"/>
    <mergeCell ref="BV18895:BV18898"/>
    <mergeCell ref="BX18895:BX18898"/>
    <mergeCell ref="BV18900:BV18902"/>
    <mergeCell ref="BX18900:BX18903"/>
    <mergeCell ref="BV18904:BV18907"/>
    <mergeCell ref="BX18905:BX18907"/>
    <mergeCell ref="BV18909:BV18912"/>
    <mergeCell ref="BV18914:BV18916"/>
    <mergeCell ref="BW19043:BX19043"/>
    <mergeCell ref="BV19044:BV19047"/>
    <mergeCell ref="BW19044:BX19044"/>
    <mergeCell ref="BW19045:BX19045"/>
    <mergeCell ref="BW19046:BX19046"/>
    <mergeCell ref="BW19047:BX19047"/>
    <mergeCell ref="BV19049:BV19052"/>
    <mergeCell ref="BW19049:BX19050"/>
    <mergeCell ref="BW19051:BX19051"/>
    <mergeCell ref="BW19052:BX19052"/>
    <mergeCell ref="BW19053:BX19053"/>
    <mergeCell ref="BV19054:BV19056"/>
    <mergeCell ref="BW19054:BX19054"/>
    <mergeCell ref="BW19055:BX19055"/>
    <mergeCell ref="BW19057:BX19058"/>
    <mergeCell ref="BV19058:BV19061"/>
    <mergeCell ref="BW19059:BX19059"/>
    <mergeCell ref="BV19063:BV19066"/>
    <mergeCell ref="BX19063:BX19066"/>
    <mergeCell ref="BV19068:BV19070"/>
    <mergeCell ref="BX19068:BX19071"/>
    <mergeCell ref="BV19072:BV19075"/>
    <mergeCell ref="BX19073:BX19075"/>
    <mergeCell ref="BV19077:BV19080"/>
    <mergeCell ref="BV19082:BV19084"/>
    <mergeCell ref="BW19211:BX19211"/>
    <mergeCell ref="BV19212:BV19215"/>
    <mergeCell ref="BW19212:BX19212"/>
    <mergeCell ref="BW19213:BX19213"/>
    <mergeCell ref="BW19214:BX19214"/>
    <mergeCell ref="BW19215:BX19215"/>
    <mergeCell ref="BV19217:BV19220"/>
    <mergeCell ref="BW19217:BX19218"/>
    <mergeCell ref="BW19219:BX19219"/>
    <mergeCell ref="BW19220:BX19220"/>
    <mergeCell ref="BW19221:BX19221"/>
    <mergeCell ref="BV19222:BV19224"/>
    <mergeCell ref="BW19222:BX19222"/>
    <mergeCell ref="BW19223:BX19223"/>
    <mergeCell ref="BW19225:BX19226"/>
    <mergeCell ref="BV19226:BV19229"/>
    <mergeCell ref="BW19227:BX19227"/>
    <mergeCell ref="BV19231:BV19234"/>
    <mergeCell ref="BX19231:BX19234"/>
    <mergeCell ref="BV19236:BV19238"/>
    <mergeCell ref="BX19236:BX19239"/>
    <mergeCell ref="BV19240:BV19243"/>
    <mergeCell ref="BX19241:BX19243"/>
    <mergeCell ref="BV19245:BV19248"/>
    <mergeCell ref="BV19250:BV19252"/>
    <mergeCell ref="BW19379:BX19379"/>
    <mergeCell ref="BV19380:BV19383"/>
    <mergeCell ref="BW19380:BX19380"/>
    <mergeCell ref="BW19381:BX19381"/>
    <mergeCell ref="BW19382:BX19382"/>
    <mergeCell ref="BW19383:BX19383"/>
    <mergeCell ref="BV19385:BV19388"/>
    <mergeCell ref="BW19385:BX19386"/>
    <mergeCell ref="BW19387:BX19387"/>
    <mergeCell ref="BW19388:BX19388"/>
    <mergeCell ref="BW19389:BX19389"/>
    <mergeCell ref="BV19390:BV19392"/>
    <mergeCell ref="BW19390:BX19390"/>
    <mergeCell ref="BW19391:BX19391"/>
    <mergeCell ref="BW19393:BX19394"/>
    <mergeCell ref="BV19394:BV19397"/>
    <mergeCell ref="BW19395:BX19395"/>
    <mergeCell ref="BV19399:BV19402"/>
    <mergeCell ref="BX19399:BX19402"/>
    <mergeCell ref="BV19404:BV19406"/>
    <mergeCell ref="BX19404:BX19407"/>
    <mergeCell ref="BV19408:BV19411"/>
    <mergeCell ref="BX19409:BX19411"/>
    <mergeCell ref="BV19413:BV19416"/>
    <mergeCell ref="BV19418:BV19420"/>
    <mergeCell ref="BW19547:BX19547"/>
    <mergeCell ref="BV19548:BV19551"/>
    <mergeCell ref="BW19548:BX19548"/>
    <mergeCell ref="BW19549:BX19549"/>
    <mergeCell ref="BW19550:BX19550"/>
    <mergeCell ref="BW19551:BX19551"/>
    <mergeCell ref="BV19553:BV19556"/>
    <mergeCell ref="BW19553:BX19554"/>
    <mergeCell ref="BW19555:BX19555"/>
    <mergeCell ref="BW19556:BX19556"/>
    <mergeCell ref="BW19557:BX19557"/>
    <mergeCell ref="BV19558:BV19560"/>
    <mergeCell ref="BW19558:BX19558"/>
    <mergeCell ref="BW19559:BX19559"/>
    <mergeCell ref="BW19561:BX19562"/>
    <mergeCell ref="BV19562:BV19565"/>
    <mergeCell ref="BW19563:BX19563"/>
    <mergeCell ref="BV19567:BV19570"/>
    <mergeCell ref="BX19567:BX19570"/>
    <mergeCell ref="BV19572:BV19574"/>
    <mergeCell ref="BX19572:BX19575"/>
    <mergeCell ref="BV19576:BV19579"/>
    <mergeCell ref="BX19577:BX19579"/>
    <mergeCell ref="BV19581:BV19584"/>
    <mergeCell ref="BV19586:BV19588"/>
    <mergeCell ref="BW19715:BX19715"/>
    <mergeCell ref="BV19716:BV19719"/>
    <mergeCell ref="BW19716:BX19716"/>
    <mergeCell ref="BW19717:BX19717"/>
    <mergeCell ref="BW19718:BX19718"/>
    <mergeCell ref="BW19719:BX19719"/>
    <mergeCell ref="BV19721:BV19724"/>
    <mergeCell ref="BW19721:BX19722"/>
    <mergeCell ref="BW19723:BX19723"/>
    <mergeCell ref="BW19724:BX19724"/>
    <mergeCell ref="BW19725:BX19725"/>
    <mergeCell ref="BV19726:BV19728"/>
    <mergeCell ref="BW19726:BX19726"/>
    <mergeCell ref="BW19727:BX19727"/>
    <mergeCell ref="BW19729:BX19730"/>
    <mergeCell ref="BV19730:BV19733"/>
    <mergeCell ref="BW19731:BX19731"/>
    <mergeCell ref="BV19735:BV19738"/>
    <mergeCell ref="BX19735:BX19738"/>
    <mergeCell ref="BV19740:BV19742"/>
    <mergeCell ref="BX19740:BX19743"/>
    <mergeCell ref="BV19744:BV19747"/>
    <mergeCell ref="BX19745:BX19747"/>
    <mergeCell ref="BV19749:BV19752"/>
    <mergeCell ref="BV19754:BV19756"/>
    <mergeCell ref="BW19883:BX19883"/>
    <mergeCell ref="BV19884:BV19887"/>
    <mergeCell ref="BW19884:BX19884"/>
    <mergeCell ref="BW19885:BX19885"/>
    <mergeCell ref="BW19886:BX19886"/>
    <mergeCell ref="BW19887:BX19887"/>
    <mergeCell ref="BV19889:BV19892"/>
    <mergeCell ref="BW19889:BX19890"/>
    <mergeCell ref="BW19891:BX19891"/>
    <mergeCell ref="BW19892:BX19892"/>
    <mergeCell ref="BW19893:BX19893"/>
    <mergeCell ref="BV19894:BV19896"/>
    <mergeCell ref="BW19894:BX19894"/>
    <mergeCell ref="BW19895:BX19895"/>
    <mergeCell ref="BW19897:BX19898"/>
    <mergeCell ref="BV19898:BV19901"/>
    <mergeCell ref="BW19899:BX19899"/>
    <mergeCell ref="BV19903:BV19906"/>
    <mergeCell ref="BX19903:BX19906"/>
    <mergeCell ref="BV19908:BV19910"/>
    <mergeCell ref="BX19908:BX19911"/>
    <mergeCell ref="BV19912:BV19915"/>
    <mergeCell ref="BX19913:BX19915"/>
    <mergeCell ref="BV19917:BV19920"/>
    <mergeCell ref="BV19922:BV19924"/>
    <mergeCell ref="BW20051:BX20051"/>
    <mergeCell ref="BV20052:BV20055"/>
    <mergeCell ref="BW20052:BX20052"/>
    <mergeCell ref="BW20053:BX20053"/>
    <mergeCell ref="BW20054:BX20054"/>
    <mergeCell ref="BW20055:BX20055"/>
    <mergeCell ref="BV20057:BV20060"/>
    <mergeCell ref="BW20057:BX20058"/>
    <mergeCell ref="BW20059:BX20059"/>
    <mergeCell ref="BW20060:BX20060"/>
    <mergeCell ref="BW20061:BX20061"/>
    <mergeCell ref="BV20062:BV20064"/>
    <mergeCell ref="BW20062:BX20062"/>
    <mergeCell ref="BW20063:BX20063"/>
    <mergeCell ref="BW20065:BX20066"/>
    <mergeCell ref="BV20066:BV20069"/>
    <mergeCell ref="BW20067:BX20067"/>
    <mergeCell ref="BV20071:BV20074"/>
    <mergeCell ref="BX20071:BX20074"/>
    <mergeCell ref="BV20076:BV20078"/>
    <mergeCell ref="BX20076:BX20079"/>
    <mergeCell ref="BV20080:BV20083"/>
    <mergeCell ref="BX20081:BX20083"/>
    <mergeCell ref="BV20085:BV20088"/>
    <mergeCell ref="BV20090:BV20092"/>
    <mergeCell ref="BW20219:BX20219"/>
    <mergeCell ref="BV20220:BV20223"/>
    <mergeCell ref="BW20220:BX20220"/>
    <mergeCell ref="BW20221:BX20221"/>
    <mergeCell ref="BW20222:BX20222"/>
    <mergeCell ref="BW20223:BX20223"/>
    <mergeCell ref="BV20225:BV20228"/>
    <mergeCell ref="BW20225:BX20226"/>
    <mergeCell ref="BW20227:BX20227"/>
    <mergeCell ref="BW20228:BX20228"/>
    <mergeCell ref="BW20229:BX20229"/>
    <mergeCell ref="BV20230:BV20232"/>
    <mergeCell ref="BW20230:BX20230"/>
    <mergeCell ref="BW20231:BX20231"/>
    <mergeCell ref="BW20233:BX20234"/>
    <mergeCell ref="BV20234:BV20237"/>
    <mergeCell ref="BW20235:BX20235"/>
    <mergeCell ref="BV20239:BV20242"/>
    <mergeCell ref="BX20239:BX20242"/>
    <mergeCell ref="BV20244:BV20246"/>
    <mergeCell ref="BX20244:BX20247"/>
    <mergeCell ref="BV20248:BV20251"/>
    <mergeCell ref="BX20249:BX20251"/>
    <mergeCell ref="BV20253:BV20256"/>
    <mergeCell ref="BV20258:BV20260"/>
    <mergeCell ref="BW20387:BX20387"/>
    <mergeCell ref="BV20388:BV20391"/>
    <mergeCell ref="BW20388:BX20388"/>
    <mergeCell ref="BW20389:BX20389"/>
    <mergeCell ref="BW20390:BX20390"/>
    <mergeCell ref="BW20391:BX20391"/>
    <mergeCell ref="BV20393:BV20396"/>
    <mergeCell ref="BW20393:BX20394"/>
    <mergeCell ref="BW20395:BX20395"/>
    <mergeCell ref="BW20396:BX20396"/>
    <mergeCell ref="BW20397:BX20397"/>
    <mergeCell ref="BV20398:BV20400"/>
    <mergeCell ref="BW20398:BX20398"/>
    <mergeCell ref="BW20399:BX20399"/>
    <mergeCell ref="BW20401:BX20402"/>
    <mergeCell ref="BV20402:BV20405"/>
    <mergeCell ref="BW20403:BX20403"/>
    <mergeCell ref="BV20407:BV20410"/>
    <mergeCell ref="BX20407:BX20410"/>
    <mergeCell ref="BV20412:BV20414"/>
    <mergeCell ref="BX20412:BX20415"/>
    <mergeCell ref="BV20416:BV20419"/>
    <mergeCell ref="BX20417:BX20419"/>
    <mergeCell ref="BV20421:BV20424"/>
    <mergeCell ref="BV20426:BV20428"/>
    <mergeCell ref="BW20555:BX20555"/>
    <mergeCell ref="BV20556:BV20559"/>
    <mergeCell ref="BW20556:BX20556"/>
    <mergeCell ref="BW20557:BX20557"/>
    <mergeCell ref="BW20558:BX20558"/>
    <mergeCell ref="BW20559:BX20559"/>
    <mergeCell ref="BV20561:BV20564"/>
    <mergeCell ref="BW20561:BX20562"/>
    <mergeCell ref="BW20563:BX20563"/>
    <mergeCell ref="BW20564:BX20564"/>
    <mergeCell ref="BW20565:BX20565"/>
    <mergeCell ref="BV20566:BV20568"/>
    <mergeCell ref="BW20566:BX20566"/>
    <mergeCell ref="BW20567:BX20567"/>
    <mergeCell ref="BW20569:BX20570"/>
    <mergeCell ref="BV20570:BV20573"/>
    <mergeCell ref="BW20571:BX20571"/>
    <mergeCell ref="BV20575:BV20578"/>
    <mergeCell ref="BX20575:BX20578"/>
    <mergeCell ref="BV20580:BV20582"/>
    <mergeCell ref="BX20580:BX20583"/>
    <mergeCell ref="BV20584:BV20587"/>
    <mergeCell ref="BX20585:BX20587"/>
    <mergeCell ref="BV20589:BV20592"/>
    <mergeCell ref="BV20594:BV20596"/>
    <mergeCell ref="BW20723:BX20723"/>
    <mergeCell ref="BV20724:BV20727"/>
    <mergeCell ref="BW20724:BX20724"/>
    <mergeCell ref="BW20725:BX20725"/>
    <mergeCell ref="BW20726:BX20726"/>
    <mergeCell ref="BW20727:BX20727"/>
    <mergeCell ref="BV20729:BV20732"/>
    <mergeCell ref="BW20729:BX20730"/>
    <mergeCell ref="BW20731:BX20731"/>
    <mergeCell ref="BW20732:BX20732"/>
    <mergeCell ref="BW20733:BX20733"/>
    <mergeCell ref="BV20734:BV20736"/>
    <mergeCell ref="BW20734:BX20734"/>
    <mergeCell ref="BW20735:BX20735"/>
    <mergeCell ref="BW20737:BX20738"/>
    <mergeCell ref="BV20738:BV20741"/>
    <mergeCell ref="BW20739:BX20739"/>
    <mergeCell ref="BV20743:BV20746"/>
    <mergeCell ref="BX20743:BX20746"/>
    <mergeCell ref="BV20748:BV20750"/>
    <mergeCell ref="BX20748:BX20751"/>
    <mergeCell ref="BV20752:BV20755"/>
    <mergeCell ref="BX20753:BX20755"/>
    <mergeCell ref="BV20757:BV20760"/>
    <mergeCell ref="BV20762:BV20764"/>
    <mergeCell ref="BW20891:BX20891"/>
    <mergeCell ref="BV20892:BV20895"/>
    <mergeCell ref="BW20892:BX20892"/>
    <mergeCell ref="BW20893:BX20893"/>
    <mergeCell ref="BW20894:BX20894"/>
    <mergeCell ref="BW20895:BX20895"/>
    <mergeCell ref="BV20897:BV20900"/>
    <mergeCell ref="BW20897:BX20898"/>
    <mergeCell ref="BW20899:BX20899"/>
    <mergeCell ref="BW20900:BX20900"/>
    <mergeCell ref="BW20901:BX20901"/>
    <mergeCell ref="BV20902:BV20904"/>
    <mergeCell ref="BW20902:BX20902"/>
    <mergeCell ref="BW20903:BX20903"/>
    <mergeCell ref="BW20905:BX20906"/>
    <mergeCell ref="BV20906:BV20909"/>
    <mergeCell ref="BW20907:BX20907"/>
    <mergeCell ref="BV20911:BV20914"/>
    <mergeCell ref="BX20911:BX20914"/>
    <mergeCell ref="BV20916:BV20918"/>
    <mergeCell ref="BX20916:BX20919"/>
    <mergeCell ref="BV20920:BV20923"/>
    <mergeCell ref="BX20921:BX20923"/>
    <mergeCell ref="BV20925:BV20928"/>
    <mergeCell ref="BV20930:BV20932"/>
    <mergeCell ref="BW21059:BX21059"/>
    <mergeCell ref="BV21060:BV21063"/>
    <mergeCell ref="BW21060:BX21060"/>
    <mergeCell ref="BW21061:BX21061"/>
    <mergeCell ref="BW21062:BX21062"/>
    <mergeCell ref="BW21063:BX21063"/>
    <mergeCell ref="BV21065:BV21068"/>
    <mergeCell ref="BW21065:BX21066"/>
    <mergeCell ref="BW21067:BX21067"/>
    <mergeCell ref="BW21068:BX21068"/>
    <mergeCell ref="BW21069:BX21069"/>
    <mergeCell ref="BV21070:BV21072"/>
    <mergeCell ref="BW21070:BX21070"/>
    <mergeCell ref="BW21071:BX21071"/>
    <mergeCell ref="BW21073:BX21074"/>
    <mergeCell ref="BV21074:BV21077"/>
    <mergeCell ref="BW21075:BX21075"/>
    <mergeCell ref="BV21079:BV21082"/>
    <mergeCell ref="BX21079:BX21082"/>
    <mergeCell ref="BV21084:BV21086"/>
    <mergeCell ref="BX21084:BX21087"/>
    <mergeCell ref="BV21088:BV21091"/>
    <mergeCell ref="BX21089:BX21091"/>
    <mergeCell ref="BV21093:BV21096"/>
    <mergeCell ref="BV21098:BV21100"/>
    <mergeCell ref="BW21227:BX21227"/>
    <mergeCell ref="BV21228:BV21231"/>
    <mergeCell ref="BW21228:BX21228"/>
    <mergeCell ref="BW21229:BX21229"/>
    <mergeCell ref="BW21230:BX21230"/>
    <mergeCell ref="BW21231:BX21231"/>
    <mergeCell ref="BV21233:BV21236"/>
    <mergeCell ref="BW21233:BX21234"/>
    <mergeCell ref="BW21235:BX21235"/>
    <mergeCell ref="BW21236:BX21236"/>
    <mergeCell ref="BW21237:BX21237"/>
    <mergeCell ref="BV21238:BV21240"/>
    <mergeCell ref="BW21238:BX21238"/>
    <mergeCell ref="BW21239:BX21239"/>
    <mergeCell ref="BW21241:BX21242"/>
    <mergeCell ref="BV21242:BV21245"/>
    <mergeCell ref="BW21243:BX21243"/>
    <mergeCell ref="BV21247:BV21250"/>
    <mergeCell ref="BX21247:BX21250"/>
    <mergeCell ref="BV21252:BV21254"/>
    <mergeCell ref="BX21252:BX21255"/>
    <mergeCell ref="BV21256:BV21259"/>
    <mergeCell ref="BX21257:BX21259"/>
    <mergeCell ref="BV21261:BV21264"/>
    <mergeCell ref="BV21266:BV21268"/>
    <mergeCell ref="BW21395:BX21395"/>
    <mergeCell ref="BV21396:BV21399"/>
    <mergeCell ref="BW21396:BX21396"/>
    <mergeCell ref="BW21397:BX21397"/>
    <mergeCell ref="BW21398:BX21398"/>
    <mergeCell ref="BW21399:BX21399"/>
    <mergeCell ref="BV21401:BV21404"/>
    <mergeCell ref="BW21401:BX21402"/>
    <mergeCell ref="BW21403:BX21403"/>
    <mergeCell ref="BW21404:BX21404"/>
    <mergeCell ref="BW21405:BX21405"/>
    <mergeCell ref="BV21406:BV21408"/>
    <mergeCell ref="BW21406:BX21406"/>
    <mergeCell ref="BW21407:BX21407"/>
    <mergeCell ref="BW21409:BX21410"/>
    <mergeCell ref="BV21410:BV21413"/>
    <mergeCell ref="BW21411:BX21411"/>
    <mergeCell ref="BV21415:BV21418"/>
    <mergeCell ref="BX21415:BX21418"/>
    <mergeCell ref="BV21420:BV21422"/>
    <mergeCell ref="BX21420:BX21423"/>
    <mergeCell ref="BV21424:BV21427"/>
    <mergeCell ref="BX21425:BX21427"/>
    <mergeCell ref="BV21429:BV21432"/>
    <mergeCell ref="BV21434:BV21436"/>
    <mergeCell ref="BW21563:BX21563"/>
    <mergeCell ref="BV21564:BV21567"/>
    <mergeCell ref="BW21564:BX21564"/>
    <mergeCell ref="BW21565:BX21565"/>
    <mergeCell ref="BW21566:BX21566"/>
    <mergeCell ref="BW21567:BX21567"/>
    <mergeCell ref="BV21569:BV21572"/>
    <mergeCell ref="BW21569:BX21570"/>
    <mergeCell ref="BW21571:BX21571"/>
    <mergeCell ref="BW21572:BX21572"/>
    <mergeCell ref="BW21573:BX21573"/>
    <mergeCell ref="BV21574:BV21576"/>
    <mergeCell ref="BW21574:BX21574"/>
    <mergeCell ref="BW21575:BX21575"/>
    <mergeCell ref="BW21577:BX21578"/>
    <mergeCell ref="BV21578:BV21581"/>
    <mergeCell ref="BW21579:BX21579"/>
    <mergeCell ref="BV21583:BV21586"/>
    <mergeCell ref="BX21583:BX21586"/>
    <mergeCell ref="BV21588:BV21590"/>
    <mergeCell ref="BX21588:BX21591"/>
    <mergeCell ref="BV21592:BV21595"/>
    <mergeCell ref="BX21593:BX21595"/>
    <mergeCell ref="BV21597:BV21600"/>
    <mergeCell ref="BV21602:BV21604"/>
    <mergeCell ref="BW21731:BX21731"/>
    <mergeCell ref="BV21732:BV21735"/>
    <mergeCell ref="BW21732:BX21732"/>
    <mergeCell ref="BW21733:BX21733"/>
    <mergeCell ref="BW21734:BX21734"/>
    <mergeCell ref="BW21735:BX21735"/>
    <mergeCell ref="BV21737:BV21740"/>
    <mergeCell ref="BW21737:BX21738"/>
    <mergeCell ref="BW21739:BX21739"/>
    <mergeCell ref="BW21740:BX21740"/>
    <mergeCell ref="BW21741:BX21741"/>
    <mergeCell ref="BV21742:BV21744"/>
    <mergeCell ref="BW21742:BX21742"/>
    <mergeCell ref="BW21743:BX21743"/>
    <mergeCell ref="BW21745:BX21746"/>
    <mergeCell ref="BV21746:BV21749"/>
    <mergeCell ref="BW21747:BX21747"/>
    <mergeCell ref="BV21751:BV21754"/>
    <mergeCell ref="BX21751:BX21754"/>
    <mergeCell ref="BV21756:BV21758"/>
    <mergeCell ref="BX21756:BX21759"/>
    <mergeCell ref="BV21760:BV21763"/>
    <mergeCell ref="BX21761:BX21763"/>
    <mergeCell ref="BV21765:BV21768"/>
    <mergeCell ref="BV21770:BV21772"/>
    <mergeCell ref="BW21899:BX21899"/>
    <mergeCell ref="BV21900:BV21903"/>
    <mergeCell ref="BW21900:BX21900"/>
    <mergeCell ref="BW21901:BX21901"/>
    <mergeCell ref="BW21902:BX21902"/>
    <mergeCell ref="BW21903:BX21903"/>
    <mergeCell ref="BV21905:BV21908"/>
    <mergeCell ref="BW21905:BX21906"/>
    <mergeCell ref="BW21907:BX21907"/>
    <mergeCell ref="BW21908:BX21908"/>
    <mergeCell ref="BW21909:BX21909"/>
    <mergeCell ref="BV21910:BV21912"/>
    <mergeCell ref="BW21910:BX21910"/>
    <mergeCell ref="BW21911:BX21911"/>
    <mergeCell ref="BW21913:BX21914"/>
    <mergeCell ref="BV21914:BV21917"/>
    <mergeCell ref="BW21915:BX21915"/>
    <mergeCell ref="BV21919:BV21922"/>
    <mergeCell ref="BX21919:BX21922"/>
    <mergeCell ref="BV21924:BV21926"/>
    <mergeCell ref="BX21924:BX21927"/>
    <mergeCell ref="BV21928:BV21931"/>
    <mergeCell ref="BX21929:BX21931"/>
    <mergeCell ref="BV21933:BV21936"/>
    <mergeCell ref="BV21938:BV21940"/>
    <mergeCell ref="BW22067:BX22067"/>
    <mergeCell ref="BV22068:BV22071"/>
    <mergeCell ref="BW22068:BX22068"/>
    <mergeCell ref="BW22069:BX22069"/>
    <mergeCell ref="BW22070:BX22070"/>
    <mergeCell ref="BW22071:BX22071"/>
    <mergeCell ref="BV22073:BV22076"/>
    <mergeCell ref="BW22073:BX22074"/>
    <mergeCell ref="BW22075:BX22075"/>
    <mergeCell ref="BW22076:BX22076"/>
    <mergeCell ref="BW22077:BX22077"/>
    <mergeCell ref="BV22078:BV22080"/>
    <mergeCell ref="BW22078:BX22078"/>
    <mergeCell ref="BW22079:BX22079"/>
    <mergeCell ref="BW22081:BX22082"/>
    <mergeCell ref="BV22082:BV22085"/>
    <mergeCell ref="BW22083:BX22083"/>
    <mergeCell ref="BV22087:BV22090"/>
    <mergeCell ref="BX22087:BX22090"/>
    <mergeCell ref="BV22092:BV22094"/>
    <mergeCell ref="BX22092:BX22095"/>
    <mergeCell ref="BV22096:BV22099"/>
    <mergeCell ref="BX22097:BX22099"/>
    <mergeCell ref="BV22101:BV22104"/>
    <mergeCell ref="BV22106:BV22108"/>
    <mergeCell ref="BW22235:BX22235"/>
    <mergeCell ref="BV22236:BV22239"/>
    <mergeCell ref="BW22236:BX22236"/>
    <mergeCell ref="BW22237:BX22237"/>
    <mergeCell ref="BW22238:BX22238"/>
    <mergeCell ref="BW22239:BX22239"/>
    <mergeCell ref="BV22241:BV22244"/>
    <mergeCell ref="BW22241:BX22242"/>
    <mergeCell ref="BW22243:BX22243"/>
    <mergeCell ref="BW22244:BX22244"/>
    <mergeCell ref="BW22245:BX22245"/>
    <mergeCell ref="BV22246:BV22248"/>
    <mergeCell ref="BW22246:BX22246"/>
    <mergeCell ref="BW22247:BX22247"/>
    <mergeCell ref="BW22249:BX22250"/>
    <mergeCell ref="BV22250:BV22253"/>
    <mergeCell ref="BW22251:BX22251"/>
    <mergeCell ref="BV22255:BV22258"/>
    <mergeCell ref="BX22255:BX22258"/>
    <mergeCell ref="BV22260:BV22262"/>
    <mergeCell ref="BX22260:BX22263"/>
    <mergeCell ref="BV22264:BV22267"/>
    <mergeCell ref="BX22265:BX22267"/>
    <mergeCell ref="BV22269:BV22272"/>
    <mergeCell ref="BV22274:BV22276"/>
    <mergeCell ref="BW22403:BX22403"/>
    <mergeCell ref="BV22404:BV22407"/>
    <mergeCell ref="BW22404:BX22404"/>
    <mergeCell ref="BW22405:BX22405"/>
    <mergeCell ref="BW22406:BX22406"/>
    <mergeCell ref="BW22407:BX22407"/>
    <mergeCell ref="BV22409:BV22412"/>
    <mergeCell ref="BW22409:BX22410"/>
    <mergeCell ref="BW22411:BX22411"/>
    <mergeCell ref="BW22412:BX22412"/>
    <mergeCell ref="BW22413:BX22413"/>
    <mergeCell ref="BV22414:BV22416"/>
    <mergeCell ref="BW22414:BX22414"/>
    <mergeCell ref="BW22415:BX22415"/>
    <mergeCell ref="BW22417:BX22418"/>
    <mergeCell ref="BV22418:BV22421"/>
    <mergeCell ref="BW22419:BX22419"/>
    <mergeCell ref="BV22423:BV22426"/>
    <mergeCell ref="BX22423:BX22426"/>
    <mergeCell ref="BV22428:BV22430"/>
    <mergeCell ref="BX22428:BX22431"/>
    <mergeCell ref="BV22432:BV22435"/>
    <mergeCell ref="BX22433:BX22435"/>
    <mergeCell ref="BV22437:BV22440"/>
    <mergeCell ref="BV22442:BV22444"/>
    <mergeCell ref="BW22571:BX22571"/>
    <mergeCell ref="BV22572:BV22575"/>
    <mergeCell ref="BW22572:BX22572"/>
    <mergeCell ref="BW22573:BX22573"/>
    <mergeCell ref="BW22574:BX22574"/>
    <mergeCell ref="BW22575:BX22575"/>
    <mergeCell ref="BV22577:BV22580"/>
    <mergeCell ref="BW22577:BX22578"/>
    <mergeCell ref="BW22579:BX22579"/>
    <mergeCell ref="BW22580:BX22580"/>
    <mergeCell ref="BW22581:BX22581"/>
    <mergeCell ref="BV22582:BV22584"/>
    <mergeCell ref="BW22582:BX22582"/>
    <mergeCell ref="BW22583:BX22583"/>
    <mergeCell ref="BW22585:BX22586"/>
    <mergeCell ref="BV22586:BV22589"/>
    <mergeCell ref="BW22587:BX22587"/>
    <mergeCell ref="BV22591:BV22594"/>
    <mergeCell ref="BX22591:BX22594"/>
    <mergeCell ref="BV22596:BV22598"/>
    <mergeCell ref="BX22596:BX22599"/>
    <mergeCell ref="BV22600:BV22603"/>
    <mergeCell ref="BX22601:BX22603"/>
    <mergeCell ref="BV22605:BV22608"/>
    <mergeCell ref="BV22610:BV22612"/>
    <mergeCell ref="BW22739:BX22739"/>
    <mergeCell ref="BV22740:BV22743"/>
    <mergeCell ref="BW22740:BX22740"/>
    <mergeCell ref="BW22741:BX22741"/>
    <mergeCell ref="BW22742:BX22742"/>
    <mergeCell ref="BW22743:BX22743"/>
    <mergeCell ref="BV22745:BV22748"/>
    <mergeCell ref="BW22745:BX22746"/>
    <mergeCell ref="BW22747:BX22747"/>
    <mergeCell ref="BW22748:BX22748"/>
    <mergeCell ref="BW22749:BX22749"/>
    <mergeCell ref="BV22750:BV22752"/>
    <mergeCell ref="BW22750:BX22750"/>
    <mergeCell ref="BW22751:BX22751"/>
    <mergeCell ref="BW22753:BX22754"/>
    <mergeCell ref="BV22754:BV22757"/>
    <mergeCell ref="BW22755:BX22755"/>
    <mergeCell ref="BV22759:BV22762"/>
    <mergeCell ref="BX22759:BX22762"/>
    <mergeCell ref="BV22764:BV22766"/>
    <mergeCell ref="BX22764:BX22767"/>
    <mergeCell ref="BV22768:BV22771"/>
    <mergeCell ref="BX22769:BX22771"/>
    <mergeCell ref="BV22773:BV22776"/>
    <mergeCell ref="BV22778:BV22780"/>
    <mergeCell ref="BW22907:BX22907"/>
    <mergeCell ref="BV22908:BV22911"/>
    <mergeCell ref="BW22908:BX22908"/>
    <mergeCell ref="BW22909:BX22909"/>
    <mergeCell ref="BW22910:BX22910"/>
    <mergeCell ref="BW22911:BX22911"/>
    <mergeCell ref="BV22913:BV22916"/>
    <mergeCell ref="BW22913:BX22914"/>
    <mergeCell ref="BW22915:BX22915"/>
    <mergeCell ref="BW22916:BX22916"/>
    <mergeCell ref="BW22917:BX22917"/>
    <mergeCell ref="BV22918:BV22920"/>
    <mergeCell ref="BW22918:BX22918"/>
    <mergeCell ref="BW22919:BX22919"/>
    <mergeCell ref="BW22921:BX22922"/>
    <mergeCell ref="BV22922:BV22925"/>
    <mergeCell ref="BW22923:BX22923"/>
    <mergeCell ref="BV22927:BV22930"/>
    <mergeCell ref="BX22927:BX22930"/>
    <mergeCell ref="BV22932:BV22934"/>
    <mergeCell ref="BX22932:BX22935"/>
    <mergeCell ref="BV22936:BV22939"/>
    <mergeCell ref="BX22937:BX22939"/>
    <mergeCell ref="BV22941:BV22944"/>
    <mergeCell ref="BV22946:BV22948"/>
    <mergeCell ref="BW23075:BX23075"/>
    <mergeCell ref="BV23076:BV23079"/>
    <mergeCell ref="BW23076:BX23076"/>
    <mergeCell ref="BW23077:BX23077"/>
    <mergeCell ref="BW23078:BX23078"/>
    <mergeCell ref="BW23079:BX23079"/>
    <mergeCell ref="BV23081:BV23084"/>
    <mergeCell ref="BW23081:BX23082"/>
    <mergeCell ref="BW23083:BX23083"/>
    <mergeCell ref="BW23084:BX23084"/>
    <mergeCell ref="BW23085:BX23085"/>
    <mergeCell ref="BV23086:BV23088"/>
    <mergeCell ref="BW23086:BX23086"/>
    <mergeCell ref="BW23087:BX23087"/>
    <mergeCell ref="BW23089:BX23090"/>
    <mergeCell ref="BV23090:BV23093"/>
    <mergeCell ref="BW23091:BX23091"/>
    <mergeCell ref="BV23095:BV23098"/>
    <mergeCell ref="BX23095:BX23098"/>
    <mergeCell ref="BV23100:BV23102"/>
    <mergeCell ref="BX23100:BX23103"/>
    <mergeCell ref="BV23104:BV23107"/>
    <mergeCell ref="BX23105:BX23107"/>
    <mergeCell ref="BV23109:BV23112"/>
    <mergeCell ref="BV23114:BV23116"/>
    <mergeCell ref="BW23243:BX23243"/>
    <mergeCell ref="BV23244:BV23247"/>
    <mergeCell ref="BW23244:BX23244"/>
    <mergeCell ref="BW23245:BX23245"/>
    <mergeCell ref="BW23246:BX23246"/>
    <mergeCell ref="BW23247:BX23247"/>
    <mergeCell ref="BV23249:BV23252"/>
    <mergeCell ref="BW23249:BX23250"/>
    <mergeCell ref="BW23251:BX23251"/>
    <mergeCell ref="BW23252:BX23252"/>
    <mergeCell ref="BW23253:BX23253"/>
    <mergeCell ref="BV23254:BV23256"/>
    <mergeCell ref="BW23254:BX23254"/>
    <mergeCell ref="BW23255:BX23255"/>
    <mergeCell ref="BW23257:BX23258"/>
    <mergeCell ref="BV23258:BV23261"/>
    <mergeCell ref="BW23259:BX23259"/>
    <mergeCell ref="BV23263:BV23266"/>
    <mergeCell ref="BX23263:BX23266"/>
    <mergeCell ref="BV23268:BV23270"/>
    <mergeCell ref="BX23268:BX23271"/>
    <mergeCell ref="BV23272:BV23275"/>
    <mergeCell ref="BX23273:BX23275"/>
    <mergeCell ref="BV23277:BV23280"/>
    <mergeCell ref="BV23282:BV23284"/>
    <mergeCell ref="BW23411:BX23411"/>
    <mergeCell ref="BV23412:BV23415"/>
    <mergeCell ref="BW23412:BX23412"/>
    <mergeCell ref="BW23413:BX23413"/>
    <mergeCell ref="BW23414:BX23414"/>
    <mergeCell ref="BW23415:BX23415"/>
    <mergeCell ref="BV23417:BV23420"/>
    <mergeCell ref="BW23417:BX23418"/>
    <mergeCell ref="BW23419:BX23419"/>
    <mergeCell ref="BW23420:BX23420"/>
    <mergeCell ref="BW23421:BX23421"/>
    <mergeCell ref="BV23422:BV23424"/>
    <mergeCell ref="BW23422:BX23422"/>
    <mergeCell ref="BW23423:BX23423"/>
    <mergeCell ref="BW23425:BX23426"/>
    <mergeCell ref="BV23426:BV23429"/>
    <mergeCell ref="BW23427:BX23427"/>
    <mergeCell ref="BV23431:BV23434"/>
    <mergeCell ref="BX23431:BX23434"/>
    <mergeCell ref="BV23436:BV23438"/>
    <mergeCell ref="BX23436:BX23439"/>
    <mergeCell ref="BV23440:BV23443"/>
    <mergeCell ref="BX23441:BX23443"/>
    <mergeCell ref="BV23445:BV23448"/>
    <mergeCell ref="BV23450:BV23452"/>
    <mergeCell ref="BW23579:BX23579"/>
    <mergeCell ref="BV23580:BV23583"/>
    <mergeCell ref="BW23580:BX23580"/>
    <mergeCell ref="BW23581:BX23581"/>
    <mergeCell ref="BW23582:BX23582"/>
    <mergeCell ref="BW23583:BX23583"/>
    <mergeCell ref="BV23585:BV23588"/>
    <mergeCell ref="BW23585:BX23586"/>
    <mergeCell ref="BW23587:BX23587"/>
    <mergeCell ref="BW23588:BX23588"/>
    <mergeCell ref="BW23589:BX23589"/>
    <mergeCell ref="BV23590:BV23592"/>
    <mergeCell ref="BW23590:BX23590"/>
    <mergeCell ref="BW23591:BX23591"/>
    <mergeCell ref="BW23593:BX23594"/>
    <mergeCell ref="BV23594:BV23597"/>
    <mergeCell ref="BW23595:BX23595"/>
    <mergeCell ref="BV23599:BV23602"/>
    <mergeCell ref="BX23599:BX23602"/>
    <mergeCell ref="BV23604:BV23606"/>
    <mergeCell ref="BX23604:BX23607"/>
    <mergeCell ref="BV23608:BV23611"/>
    <mergeCell ref="BX23609:BX23611"/>
    <mergeCell ref="BV23613:BV23616"/>
    <mergeCell ref="BV23618:BV23620"/>
    <mergeCell ref="BW23789:BX23789"/>
    <mergeCell ref="BV23790:BV23793"/>
    <mergeCell ref="BW23790:BX23790"/>
    <mergeCell ref="BW23791:BX23791"/>
    <mergeCell ref="BW23792:BX23792"/>
    <mergeCell ref="BW23793:BX23793"/>
    <mergeCell ref="BV23795:BV23798"/>
    <mergeCell ref="BW23795:BX23796"/>
    <mergeCell ref="BW23797:BX23797"/>
    <mergeCell ref="BW23798:BX23798"/>
    <mergeCell ref="BW23799:BX23799"/>
    <mergeCell ref="BV23800:BV23802"/>
    <mergeCell ref="BW23800:BX23800"/>
    <mergeCell ref="BW23801:BX23801"/>
    <mergeCell ref="BW23803:BX23804"/>
    <mergeCell ref="BV23804:BV23807"/>
    <mergeCell ref="BW23805:BX23805"/>
    <mergeCell ref="BV23809:BV23812"/>
    <mergeCell ref="BX23809:BX23812"/>
    <mergeCell ref="BV23814:BV23816"/>
    <mergeCell ref="BX23814:BX23817"/>
    <mergeCell ref="BV23818:BV23821"/>
    <mergeCell ref="BX23819:BX23821"/>
    <mergeCell ref="BV23823:BV23826"/>
    <mergeCell ref="BV23828:BV23830"/>
    <mergeCell ref="BW23999:BX23999"/>
    <mergeCell ref="BV24000:BV24003"/>
    <mergeCell ref="BW24000:BX24000"/>
    <mergeCell ref="BW24001:BX24001"/>
    <mergeCell ref="BW24002:BX24002"/>
    <mergeCell ref="BW24003:BX24003"/>
    <mergeCell ref="BV24005:BV24008"/>
    <mergeCell ref="BW24005:BX24006"/>
    <mergeCell ref="BW24007:BX24007"/>
    <mergeCell ref="BW24008:BX24008"/>
    <mergeCell ref="BW24009:BX24009"/>
    <mergeCell ref="BV24010:BV24012"/>
    <mergeCell ref="BW24010:BX24010"/>
    <mergeCell ref="BW24011:BX24011"/>
    <mergeCell ref="BW24013:BX24014"/>
    <mergeCell ref="BV24014:BV24017"/>
    <mergeCell ref="BW24015:BX24015"/>
    <mergeCell ref="BV24019:BV24022"/>
    <mergeCell ref="BX24019:BX24022"/>
    <mergeCell ref="BV24024:BV24026"/>
    <mergeCell ref="BX24024:BX24027"/>
    <mergeCell ref="BV24028:BV24031"/>
    <mergeCell ref="BX24029:BX24031"/>
    <mergeCell ref="BV24033:BV24036"/>
    <mergeCell ref="BV24038:BV24040"/>
    <mergeCell ref="BW24209:BX24209"/>
    <mergeCell ref="BV24210:BV24213"/>
    <mergeCell ref="BW24210:BX24210"/>
    <mergeCell ref="BW24211:BX24211"/>
    <mergeCell ref="BW24212:BX24212"/>
    <mergeCell ref="BW24213:BX24213"/>
    <mergeCell ref="BV24215:BV24218"/>
    <mergeCell ref="BW24215:BX24216"/>
    <mergeCell ref="BW24217:BX24217"/>
    <mergeCell ref="BW24218:BX24218"/>
    <mergeCell ref="BW24219:BX24219"/>
    <mergeCell ref="BV24220:BV24222"/>
    <mergeCell ref="BW24220:BX24220"/>
    <mergeCell ref="BW24221:BX24221"/>
    <mergeCell ref="BW24223:BX24224"/>
    <mergeCell ref="BV24224:BV24227"/>
    <mergeCell ref="BW24225:BX24225"/>
    <mergeCell ref="BV24229:BV24232"/>
    <mergeCell ref="BX24229:BX24232"/>
    <mergeCell ref="BV24234:BV24236"/>
    <mergeCell ref="BX24234:BX24237"/>
    <mergeCell ref="BV24238:BV24241"/>
    <mergeCell ref="BX24239:BX24241"/>
    <mergeCell ref="BV24243:BV24246"/>
    <mergeCell ref="BV24248:BV24250"/>
    <mergeCell ref="BW24419:BX24419"/>
    <mergeCell ref="BV24420:BV24423"/>
    <mergeCell ref="BW24420:BX24420"/>
    <mergeCell ref="BW24421:BX24421"/>
    <mergeCell ref="BW24422:BX24422"/>
    <mergeCell ref="BW24423:BX24423"/>
    <mergeCell ref="BV24425:BV24428"/>
    <mergeCell ref="BW24425:BX24426"/>
    <mergeCell ref="BW24427:BX24427"/>
    <mergeCell ref="BW24428:BX24428"/>
    <mergeCell ref="BW24429:BX24429"/>
    <mergeCell ref="BV24430:BV24432"/>
    <mergeCell ref="BW24430:BX24430"/>
    <mergeCell ref="BW24431:BX24431"/>
    <mergeCell ref="BW24433:BX24434"/>
    <mergeCell ref="BV24434:BV24437"/>
    <mergeCell ref="BW24435:BX24435"/>
    <mergeCell ref="BV24439:BV24442"/>
    <mergeCell ref="BX24439:BX24442"/>
    <mergeCell ref="BV24444:BV24446"/>
    <mergeCell ref="BX24444:BX24447"/>
    <mergeCell ref="BV24448:BV24451"/>
    <mergeCell ref="BX24449:BX24451"/>
    <mergeCell ref="BV24453:BV24456"/>
    <mergeCell ref="BV24458:BV24460"/>
    <mergeCell ref="BW24671:BX24671"/>
    <mergeCell ref="BV24672:BV24675"/>
    <mergeCell ref="BW24672:BX24672"/>
    <mergeCell ref="BW24673:BX24673"/>
    <mergeCell ref="BW24674:BX24674"/>
    <mergeCell ref="BW24675:BX24675"/>
    <mergeCell ref="BV24677:BV24680"/>
    <mergeCell ref="BW24677:BX24678"/>
    <mergeCell ref="BW24679:BX24679"/>
    <mergeCell ref="BW24680:BX24680"/>
    <mergeCell ref="BW24681:BX24681"/>
    <mergeCell ref="BV24682:BV24684"/>
    <mergeCell ref="BW24682:BX24682"/>
    <mergeCell ref="BW24683:BX24683"/>
    <mergeCell ref="BW24685:BX24686"/>
    <mergeCell ref="BV24686:BV24689"/>
    <mergeCell ref="BW24687:BX24687"/>
    <mergeCell ref="BV24691:BV24694"/>
    <mergeCell ref="BX24691:BX24694"/>
    <mergeCell ref="BV24696:BV24698"/>
    <mergeCell ref="BX24696:BX24699"/>
    <mergeCell ref="BV24700:BV24703"/>
    <mergeCell ref="BX24701:BX24703"/>
    <mergeCell ref="BV24705:BV24708"/>
    <mergeCell ref="BV24710:BV24712"/>
    <mergeCell ref="BW24923:BX24923"/>
    <mergeCell ref="BV24924:BV24927"/>
    <mergeCell ref="BW24924:BX24924"/>
    <mergeCell ref="BW24925:BX24925"/>
    <mergeCell ref="BW24926:BX24926"/>
    <mergeCell ref="BW24927:BX24927"/>
    <mergeCell ref="BV24929:BV24932"/>
    <mergeCell ref="BW24929:BX24930"/>
    <mergeCell ref="BW24931:BX24931"/>
    <mergeCell ref="BW24932:BX24932"/>
    <mergeCell ref="BW24933:BX24933"/>
    <mergeCell ref="BV24934:BV24936"/>
    <mergeCell ref="BW24934:BX24934"/>
    <mergeCell ref="BW24935:BX24935"/>
    <mergeCell ref="BW24937:BX24938"/>
    <mergeCell ref="BV24938:BV24941"/>
    <mergeCell ref="BW24939:BX24939"/>
    <mergeCell ref="BV24943:BV24946"/>
    <mergeCell ref="BX24943:BX24946"/>
    <mergeCell ref="BV24948:BV24950"/>
    <mergeCell ref="BX24948:BX24951"/>
    <mergeCell ref="BV24952:BV24955"/>
    <mergeCell ref="BX24953:BX24955"/>
    <mergeCell ref="BV24957:BV24960"/>
    <mergeCell ref="BV24962:BV24964"/>
    <mergeCell ref="BW25175:BX25175"/>
    <mergeCell ref="BV25176:BV25179"/>
    <mergeCell ref="BW25176:BX25176"/>
    <mergeCell ref="BW25177:BX25177"/>
    <mergeCell ref="BW25178:BX25178"/>
    <mergeCell ref="BW25179:BX25179"/>
    <mergeCell ref="BV25181:BV25184"/>
    <mergeCell ref="BW25181:BX25182"/>
    <mergeCell ref="BW25183:BX25183"/>
    <mergeCell ref="BW25184:BX25184"/>
    <mergeCell ref="BW25185:BX25185"/>
    <mergeCell ref="BV25186:BV25188"/>
    <mergeCell ref="BW25186:BX25186"/>
    <mergeCell ref="BW25187:BX25187"/>
    <mergeCell ref="BW25189:BX25190"/>
    <mergeCell ref="BV25190:BV25193"/>
    <mergeCell ref="BW25191:BX25191"/>
    <mergeCell ref="BV25195:BV25198"/>
    <mergeCell ref="BX25195:BX25198"/>
    <mergeCell ref="BV25200:BV25202"/>
    <mergeCell ref="BX25200:BX25203"/>
    <mergeCell ref="BV25204:BV25207"/>
    <mergeCell ref="BX25205:BX25207"/>
    <mergeCell ref="BV25209:BV25212"/>
    <mergeCell ref="BV25214:BV25216"/>
    <mergeCell ref="BW25427:BX25427"/>
    <mergeCell ref="BV25428:BV25431"/>
    <mergeCell ref="BW25428:BX25428"/>
    <mergeCell ref="BW25429:BX25429"/>
    <mergeCell ref="BW25430:BX25430"/>
    <mergeCell ref="BW25431:BX25431"/>
    <mergeCell ref="BV25433:BV25436"/>
    <mergeCell ref="BW25433:BX25434"/>
    <mergeCell ref="BW25435:BX25435"/>
    <mergeCell ref="BW25436:BX25436"/>
    <mergeCell ref="BW25437:BX25437"/>
    <mergeCell ref="BV25438:BV25440"/>
    <mergeCell ref="BW25438:BX25438"/>
    <mergeCell ref="BW25439:BX25439"/>
    <mergeCell ref="BW25441:BX25442"/>
    <mergeCell ref="BV25442:BV25445"/>
    <mergeCell ref="BW25443:BX25443"/>
    <mergeCell ref="BV25447:BV25450"/>
    <mergeCell ref="BX25447:BX25450"/>
    <mergeCell ref="BV25452:BV25454"/>
    <mergeCell ref="BX25452:BX25455"/>
    <mergeCell ref="BV25456:BV25459"/>
    <mergeCell ref="BX25457:BX25459"/>
    <mergeCell ref="BV25461:BV25464"/>
    <mergeCell ref="BV25466:BV25468"/>
    <mergeCell ref="BW25595:BX25595"/>
    <mergeCell ref="BV25596:BV25599"/>
    <mergeCell ref="BW25596:BX25596"/>
    <mergeCell ref="BW25597:BX25597"/>
    <mergeCell ref="BW25598:BX25598"/>
    <mergeCell ref="BW25599:BX25599"/>
    <mergeCell ref="BV25601:BV25604"/>
    <mergeCell ref="BW25601:BX25602"/>
    <mergeCell ref="BW25603:BX25603"/>
    <mergeCell ref="BW25604:BX25604"/>
    <mergeCell ref="BW25605:BX25605"/>
    <mergeCell ref="BV25606:BV25608"/>
    <mergeCell ref="BW25606:BX25606"/>
    <mergeCell ref="BW25607:BX25607"/>
    <mergeCell ref="BW25609:BX25610"/>
    <mergeCell ref="BV25610:BV25613"/>
    <mergeCell ref="BW25611:BX25611"/>
    <mergeCell ref="BV25615:BV25618"/>
    <mergeCell ref="BX25615:BX25618"/>
    <mergeCell ref="BV25620:BV25622"/>
    <mergeCell ref="BX25620:BX25623"/>
    <mergeCell ref="BV25624:BV25627"/>
    <mergeCell ref="BX25625:BX25627"/>
    <mergeCell ref="BV25629:BV25632"/>
    <mergeCell ref="BV25634:BV25636"/>
    <mergeCell ref="BW25763:BX25763"/>
    <mergeCell ref="BV25764:BV25767"/>
    <mergeCell ref="BW25764:BX25764"/>
    <mergeCell ref="BW25765:BX25765"/>
    <mergeCell ref="BW25766:BX25766"/>
    <mergeCell ref="BW25767:BX25767"/>
    <mergeCell ref="BV25769:BV25772"/>
    <mergeCell ref="BW25769:BX25770"/>
    <mergeCell ref="BW25771:BX25771"/>
    <mergeCell ref="BW25772:BX25772"/>
    <mergeCell ref="BW25773:BX25773"/>
    <mergeCell ref="BV25774:BV25776"/>
    <mergeCell ref="BW25774:BX25774"/>
    <mergeCell ref="BW25775:BX25775"/>
    <mergeCell ref="BW25777:BX25778"/>
    <mergeCell ref="BV25778:BV25781"/>
    <mergeCell ref="BW25779:BX25779"/>
    <mergeCell ref="BV25783:BV25786"/>
    <mergeCell ref="BX25783:BX25786"/>
    <mergeCell ref="BV25788:BV25790"/>
    <mergeCell ref="BX25788:BX25791"/>
    <mergeCell ref="BV25792:BV25795"/>
    <mergeCell ref="BX25793:BX25795"/>
    <mergeCell ref="BV25951:BV25954"/>
    <mergeCell ref="BX25951:BX25954"/>
    <mergeCell ref="BV25956:BV25958"/>
    <mergeCell ref="BX25956:BX25959"/>
    <mergeCell ref="BV25960:BV25963"/>
    <mergeCell ref="BX25961:BX25963"/>
    <mergeCell ref="BV25965:BV25968"/>
    <mergeCell ref="BV25970:BV25972"/>
    <mergeCell ref="BV25797:BV25800"/>
    <mergeCell ref="BV25802:BV25804"/>
    <mergeCell ref="BW25931:BX25931"/>
    <mergeCell ref="BV25932:BV25935"/>
    <mergeCell ref="BW25932:BX25932"/>
    <mergeCell ref="BW25933:BX25933"/>
    <mergeCell ref="BW25934:BX25934"/>
    <mergeCell ref="BW25935:BX25935"/>
    <mergeCell ref="BV25937:BV25940"/>
    <mergeCell ref="BW25937:BX25938"/>
    <mergeCell ref="BW25939:BX25939"/>
    <mergeCell ref="BW25940:BX25940"/>
    <mergeCell ref="BW25941:BX25941"/>
    <mergeCell ref="BV25942:BV25944"/>
    <mergeCell ref="BW25942:BX25942"/>
    <mergeCell ref="BW25943:BX25943"/>
    <mergeCell ref="BW25945:BX25946"/>
    <mergeCell ref="BV25946:BV25949"/>
    <mergeCell ref="BW25947:BX25947"/>
  </mergeCells>
  <dataValidations disablePrompts="1" count="1">
    <dataValidation type="list" allowBlank="1" showErrorMessage="1" sqref="AG3:AG170" xr:uid="{00000000-0002-0000-0300-000000000000}">
      <formula1>"F,I,N/A,P"</formula1>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DO265"/>
  <sheetViews>
    <sheetView zoomScale="85" zoomScaleNormal="85" workbookViewId="0">
      <selection activeCell="AH9" sqref="AH9"/>
    </sheetView>
  </sheetViews>
  <sheetFormatPr baseColWidth="10" defaultColWidth="11.42578125" defaultRowHeight="12.75" x14ac:dyDescent="0.2"/>
  <cols>
    <col min="1" max="1" width="2.5703125" style="3426" customWidth="1"/>
    <col min="2" max="2" width="14" style="3426" customWidth="1"/>
    <col min="3" max="3" width="9.85546875" style="3426" hidden="1" customWidth="1"/>
    <col min="4" max="4" width="36" style="3426" hidden="1" customWidth="1"/>
    <col min="5" max="5" width="20" style="3426" hidden="1" customWidth="1"/>
    <col min="6" max="6" width="8.7109375" style="4906" hidden="1" customWidth="1"/>
    <col min="7" max="7" width="5.42578125" style="3426" customWidth="1"/>
    <col min="8" max="8" width="8.7109375" style="3426" hidden="1" customWidth="1"/>
    <col min="9" max="9" width="10" style="3426" hidden="1" customWidth="1"/>
    <col min="10" max="10" width="13.42578125" style="3426" customWidth="1"/>
    <col min="11" max="11" width="7.5703125" style="3426" customWidth="1"/>
    <col min="12" max="12" width="15.42578125" style="3426" hidden="1" customWidth="1"/>
    <col min="13" max="13" width="10.42578125" style="3426" customWidth="1"/>
    <col min="14" max="14" width="7.85546875" style="3426" customWidth="1"/>
    <col min="15" max="15" width="5.85546875" style="4907" customWidth="1"/>
    <col min="16" max="16" width="12.5703125" style="3426" customWidth="1"/>
    <col min="17" max="17" width="10" style="3426" customWidth="1"/>
    <col min="18" max="18" width="7.42578125" style="3426" customWidth="1"/>
    <col min="19" max="19" width="13" style="3426" customWidth="1"/>
    <col min="20" max="20" width="8.5703125" style="3426" bestFit="1" customWidth="1"/>
    <col min="21" max="21" width="10.5703125" style="3426" customWidth="1"/>
    <col min="22" max="33" width="15.42578125" style="3426" hidden="1" customWidth="1"/>
    <col min="34" max="34" width="17.28515625" style="5643" customWidth="1"/>
    <col min="35" max="56" width="15.42578125" style="3426" hidden="1" customWidth="1"/>
    <col min="57" max="57" width="19.5703125" style="4908" customWidth="1"/>
    <col min="58" max="58" width="10.28515625" style="4909" customWidth="1"/>
    <col min="59" max="59" width="14" style="4909" hidden="1" customWidth="1"/>
    <col min="60" max="60" width="11.5703125" style="4909" customWidth="1"/>
    <col min="61" max="61" width="11.140625" style="3426" customWidth="1"/>
    <col min="62" max="63" width="15.42578125" style="3426" hidden="1" customWidth="1"/>
    <col min="64" max="64" width="9.85546875" style="3426" hidden="1" customWidth="1"/>
    <col min="65" max="65" width="16.7109375" style="3426" customWidth="1"/>
    <col min="66" max="66" width="13.7109375" style="3426" hidden="1" customWidth="1"/>
    <col min="67" max="67" width="11.140625" style="3426" hidden="1" customWidth="1"/>
    <col min="68" max="68" width="8.42578125" style="3426" hidden="1" customWidth="1"/>
    <col min="69" max="69" width="13.7109375" style="3426" hidden="1" customWidth="1"/>
    <col min="70" max="70" width="3.7109375" style="3426" hidden="1" customWidth="1"/>
    <col min="71" max="71" width="8.85546875" style="3426" customWidth="1"/>
    <col min="72" max="72" width="9.140625" style="3426" customWidth="1"/>
    <col min="73" max="73" width="20.140625" style="3426" customWidth="1"/>
    <col min="74" max="74" width="13.5703125" style="3426" hidden="1" customWidth="1"/>
    <col min="75" max="75" width="15.5703125" style="3426" hidden="1" customWidth="1"/>
    <col min="76" max="76" width="14.42578125" style="3426" hidden="1" customWidth="1"/>
    <col min="77" max="81" width="0" style="3426" hidden="1" customWidth="1"/>
    <col min="82" max="107" width="15.5703125" style="3426" hidden="1" customWidth="1"/>
    <col min="108" max="113" width="11.42578125" style="3420"/>
    <col min="114" max="115" width="11" style="3420" customWidth="1"/>
    <col min="116" max="117" width="11.42578125" style="3420"/>
    <col min="118" max="16384" width="11.42578125" style="3426"/>
  </cols>
  <sheetData>
    <row r="1" customFormat="1" customHeight="1" ht="15" s="3420" x14ac:dyDescent="0.25">
      <c r="F1" s="3421"/>
      <c r="O1" s="3422"/>
      <c r="P1" s="3423"/>
      <c r="AH1" s="3424"/>
      <c r="BE1" s="3424"/>
      <c r="BF1" s="3425"/>
      <c r="BG1" s="3425"/>
      <c r="BH1" s="3425"/>
      <c r="BS1" s="2393"/>
      <c r="BT1" s="2393"/>
      <c r="BV1" s="3426"/>
      <c r="BW1" s="3426"/>
      <c r="BX1" s="3426"/>
      <c r="BY1" s="3426"/>
      <c r="BZ1" s="3427" t="inlineStr">
        <is>
          <t>AUTOMATION TO SELECT MODE, CH AND FREQ IN SAR SHEET</t>
        </is>
      </c>
      <c r="CA1" s="3426"/>
      <c r="CB1" s="3426"/>
      <c r="CC1" s="3426"/>
      <c r="CD1" s="3426"/>
      <c r="CE1" s="3426"/>
      <c r="CF1" s="3426"/>
      <c r="CG1" s="2367" t="inlineStr">
        <is>
          <t>poner como en 5G</t>
        </is>
      </c>
      <c r="CH1" s="3426"/>
      <c r="CI1" s="3426"/>
      <c r="CJ1" s="3426"/>
      <c r="CK1" s="3426"/>
      <c r="CL1" s="3426"/>
      <c r="CM1" s="3426"/>
      <c r="CN1" s="3426"/>
      <c r="CO1" s="3426"/>
      <c r="CP1" s="3426"/>
      <c r="CQ1" s="3426"/>
      <c r="CR1" s="3426"/>
      <c r="CS1" s="3426"/>
      <c r="CT1" s="3426"/>
      <c r="CU1" s="3426"/>
      <c r="CV1" s="3426"/>
      <c r="CW1" s="3426"/>
      <c r="CX1" s="3426"/>
      <c r="CY1" s="3426"/>
      <c r="CZ1" s="3426"/>
      <c r="DA1" s="3426"/>
      <c r="DB1" s="3426"/>
      <c r="DC1" s="3426"/>
    </row>
    <row r="2" customFormat="1" customHeight="1" ht="33.75" s="3420" x14ac:dyDescent="0.2">
      <c r="B2" s="3428" t="inlineStr">
        <is>
          <t xml:space="preserve">Cert.
[EN/
FCC/
ISED]</t>
        </is>
      </c>
      <c r="C2" s="3429" t="inlineStr">
        <is>
          <t>TR</t>
        </is>
      </c>
      <c r="D2" s="3429" t="inlineStr">
        <is>
          <t>Test specification</t>
        </is>
      </c>
      <c r="E2" s="3429" t="inlineStr">
        <is>
          <t>Version</t>
        </is>
      </c>
      <c r="F2" s="3430" t="inlineStr">
        <is>
          <t>Test case</t>
        </is>
      </c>
      <c r="G2" s="3431" t="inlineStr">
        <is>
          <t xml:space="preserve">Module
port</t>
        </is>
      </c>
      <c r="H2" s="3429" t="inlineStr">
        <is>
          <t>Antenna</t>
        </is>
      </c>
      <c r="I2" s="3429" t="inlineStr">
        <is>
          <t>TX Configuration</t>
        </is>
      </c>
      <c r="J2" s="3431" t="inlineStr">
        <is>
          <t>Tech</t>
        </is>
      </c>
      <c r="K2" s="3431" t="inlineStr">
        <is>
          <t>Band</t>
        </is>
      </c>
      <c r="L2" s="3429" t="inlineStr">
        <is>
          <t>SCS (kHz)</t>
        </is>
      </c>
      <c r="M2" s="3431" t="inlineStr">
        <is>
          <t xml:space="preserve">Bandwidth
(MHz)</t>
        </is>
      </c>
      <c r="N2" s="3431" t="inlineStr">
        <is>
          <t>Modulation</t>
        </is>
      </c>
      <c r="O2" s="3432" t="inlineStr">
        <is>
          <t>MPR</t>
        </is>
      </c>
      <c r="P2" s="3433" t="inlineStr">
        <is>
          <t>Narrowband Index</t>
        </is>
      </c>
      <c r="Q2" s="3431" t="inlineStr">
        <is>
          <t>UL RB Allocation</t>
        </is>
      </c>
      <c r="R2" s="3431" t="inlineStr">
        <is>
          <t>UL RB Start</t>
        </is>
      </c>
      <c r="S2" s="3434" t="inlineStr">
        <is>
          <t>Mode</t>
        </is>
      </c>
      <c r="T2" s="3431" t="inlineStr">
        <is>
          <t>Channel</t>
        </is>
      </c>
      <c r="U2" s="3431" t="inlineStr">
        <is>
          <t xml:space="preserve">Frequency
(MHz)</t>
        </is>
      </c>
      <c r="V2" s="3429" t="inlineStr">
        <is>
          <t>Data Rate</t>
        </is>
      </c>
      <c r="W2" s="3429" t="inlineStr">
        <is>
          <t>Duty Cycle (%)</t>
        </is>
      </c>
      <c r="X2" s="3429" t="inlineStr">
        <is>
          <t>Uplink Slots</t>
        </is>
      </c>
      <c r="Y2" s="3429" t="inlineStr">
        <is>
          <t>Subtest</t>
        </is>
      </c>
      <c r="Z2" s="3429" t="inlineStr">
        <is>
          <t>PCL</t>
        </is>
      </c>
      <c r="AA2" s="3429" t="inlineStr">
        <is>
          <t>Target Permitivity (ε)</t>
        </is>
      </c>
      <c r="AB2" s="3429" t="inlineStr">
        <is>
          <t>Target Conductivity (σ (S/m))</t>
        </is>
      </c>
      <c r="AC2" s="3429" t="inlineStr">
        <is>
          <t>Exposure Conditions</t>
        </is>
      </c>
      <c r="AD2" s="3429" t="inlineStr">
        <is>
          <t>Position</t>
        </is>
      </c>
      <c r="AE2" s="3429" t="inlineStr">
        <is>
          <t>Distance (mm)</t>
        </is>
      </c>
      <c r="AF2" s="3429" t="inlineStr">
        <is>
          <t>SAR over</t>
        </is>
      </c>
      <c r="AG2" s="5636" t="inlineStr">
        <is>
          <t>Verdict</t>
        </is>
      </c>
      <c r="AH2" s="5641" t="inlineStr">
        <is>
          <t xml:space="preserve"> Average Output Power (dBm) </t>
        </is>
      </c>
      <c r="AI2" s="3435" t="inlineStr">
        <is>
          <t>Frame Average Output Power (dBm)</t>
        </is>
      </c>
      <c r="AJ2" s="3435" t="inlineStr">
        <is>
          <t>Burst Average Output Power (dBm)</t>
        </is>
      </c>
      <c r="AK2" s="3435" t="inlineStr">
        <is>
          <t>Measured Permittivity (ε)</t>
        </is>
      </c>
      <c r="AL2" s="3435" t="inlineStr">
        <is>
          <t>Measured Conductivity (σ (S/m))</t>
        </is>
      </c>
      <c r="AM2" s="3435" t="inlineStr">
        <is>
          <t>Deviation Permittivity (%)</t>
        </is>
      </c>
      <c r="AN2" s="3435" t="inlineStr">
        <is>
          <t>Deviation Conductivity (%)</t>
        </is>
      </c>
      <c r="AO2" s="3435" t="inlineStr">
        <is>
          <t>Fast SAR (W/Kg)</t>
        </is>
      </c>
      <c r="AP2" s="3435" t="inlineStr">
        <is>
          <t>SAR (W/Kg)</t>
        </is>
      </c>
      <c r="AQ2" s="3435" t="inlineStr">
        <is>
          <t>1 W Target SAR (W/Kg)</t>
        </is>
      </c>
      <c r="AR2" s="3435" t="inlineStr">
        <is>
          <t>1 W Nor. SAR (W/Kg)</t>
        </is>
      </c>
      <c r="AS2" s="3435" t="inlineStr">
        <is>
          <t>Drift (%)</t>
        </is>
      </c>
      <c r="AT2" s="3435" t="inlineStr">
        <is>
          <t>Estimated SAR 10-g (W/Kg)</t>
        </is>
      </c>
      <c r="AU2" s="3435" t="inlineStr">
        <is>
          <t>SAR 10-g (W/Kg)</t>
        </is>
      </c>
      <c r="AV2" s="3435" t="inlineStr">
        <is>
          <t>Estimated SAR 1-g (W/Kg)</t>
        </is>
      </c>
      <c r="AW2" s="3435" t="inlineStr">
        <is>
          <t>SAR 1-g (W/Kg)</t>
        </is>
      </c>
      <c r="AX2" s="3435" t="inlineStr">
        <is>
          <t>Power Drift (%)</t>
        </is>
      </c>
      <c r="AY2" s="3435" t="inlineStr">
        <is>
          <t>Scale factor (-)</t>
        </is>
      </c>
      <c r="AZ2" s="3435" t="inlineStr">
        <is>
          <t>Reported SAR 10-g (W/Kg)</t>
        </is>
      </c>
      <c r="BA2" s="3435" t="inlineStr">
        <is>
          <t>Reported SAR 1-g (W/Kg)</t>
        </is>
      </c>
      <c r="BB2" s="3435" t="inlineStr">
        <is>
          <t>Limit SAR 10-g (W/kg)</t>
        </is>
      </c>
      <c r="BC2" s="3435" t="inlineStr">
        <is>
          <t>Limit SAR 1-g (W/kg)</t>
        </is>
      </c>
      <c r="BD2" s="3435" t="inlineStr">
        <is>
          <t>Plot No. (-)</t>
        </is>
      </c>
      <c r="BE2" s="3436" t="inlineStr">
        <is>
          <t>Date (yyyy-mm-dd hh:mm:ss)</t>
        </is>
      </c>
      <c r="BF2" s="3437" t="inlineStr">
        <is>
          <t xml:space="preserve">Test duration
(sec)</t>
        </is>
      </c>
      <c r="BG2" s="3438" t="inlineStr">
        <is>
          <t>Date of Setup</t>
        </is>
      </c>
      <c r="BH2" s="3437" t="inlineStr">
        <is>
          <t xml:space="preserve">Setup duration
(sec)</t>
        </is>
      </c>
      <c r="BI2" s="3439" t="inlineStr">
        <is>
          <t xml:space="preserve">Sample
(S/01-S/02,...)</t>
        </is>
      </c>
      <c r="BJ2" s="3440" t="inlineStr">
        <is>
          <t>Operation Mode</t>
        </is>
      </c>
      <c r="BK2" s="3440" t="inlineStr">
        <is>
          <t>Test Operator</t>
        </is>
      </c>
      <c r="BL2" s="3440" t="inlineStr">
        <is>
          <t>Uncertainty</t>
        </is>
      </c>
      <c r="BM2" s="3439" t="inlineStr">
        <is>
          <t>Room</t>
        </is>
      </c>
      <c r="BN2" s="3440" t="inlineStr">
        <is>
          <t>Used Test Equipment</t>
        </is>
      </c>
      <c r="BO2" s="3440" t="inlineStr">
        <is>
          <t>Comment</t>
        </is>
      </c>
      <c r="BP2" s="3440" t="inlineStr">
        <is>
          <t>Bug tracking link</t>
        </is>
      </c>
      <c r="BQ2" s="3440" t="inlineStr">
        <is>
          <t>Result filename</t>
        </is>
      </c>
      <c r="BR2" s="3440" t="inlineStr">
        <is>
          <t>Env. Conditions</t>
        </is>
      </c>
      <c r="BS2" s="3441" t="inlineStr">
        <is>
          <t>No medir QAM</t>
        </is>
      </c>
      <c r="BT2" s="3441" t="inlineStr">
        <is>
          <t xml:space="preserve">No medir
BW</t>
        </is>
      </c>
      <c r="BV2" s="3426"/>
      <c r="BW2" s="3426"/>
      <c r="BX2" s="3426"/>
      <c r="BY2" s="3442" t="inlineStr">
        <is>
          <t xml:space="preserve"> Average Output Power (dBm) </t>
        </is>
      </c>
      <c r="BZ2" s="3443" t="inlineStr">
        <is>
          <t>Mode</t>
        </is>
      </c>
      <c r="CA2" s="3443" t="inlineStr">
        <is>
          <t>Channel</t>
        </is>
      </c>
      <c r="CB2" s="3443" t="inlineStr">
        <is>
          <t>Freq</t>
        </is>
      </c>
      <c r="CC2" s="3444" t="inlineStr">
        <is>
          <t>Order Max values</t>
        </is>
      </c>
      <c r="CD2" s="3444" t="inlineStr">
        <is>
          <t>Maximum 1RB of CH low(1)mid(2)high(3)</t>
        </is>
      </c>
      <c r="CE2" s="3445" t="inlineStr">
        <is>
          <t>Corresponding mode</t>
        </is>
      </c>
      <c r="CF2" s="3445" t="inlineStr">
        <is>
          <t>Corresponding ch</t>
        </is>
      </c>
      <c r="CG2" s="3445" t="inlineStr">
        <is>
          <t>Corresponding freq</t>
        </is>
      </c>
      <c r="CH2" s="3446" t="inlineStr">
        <is>
          <t>Ordered 1RB power value</t>
        </is>
      </c>
      <c r="CI2" s="3447" t="inlineStr">
        <is>
          <t>Corresponding mode</t>
        </is>
      </c>
      <c r="CJ2" s="3447" t="inlineStr">
        <is>
          <t>Corresponding ch</t>
        </is>
      </c>
      <c r="CK2" s="3447" t="inlineStr">
        <is>
          <t>Corresponding freq</t>
        </is>
      </c>
      <c r="CL2" s="3444" t="inlineStr">
        <is>
          <t>Order Max values</t>
        </is>
      </c>
      <c r="CM2" s="3444" t="inlineStr">
        <is>
          <t>Maximum 50%RB of CH low(1)mid(2)high(3)</t>
        </is>
      </c>
      <c r="CN2" s="3445" t="inlineStr">
        <is>
          <t>Corresponding mode</t>
        </is>
      </c>
      <c r="CO2" s="3445" t="inlineStr">
        <is>
          <t>Corresponding ch</t>
        </is>
      </c>
      <c r="CP2" s="3445" t="inlineStr">
        <is>
          <t>Corresponding freq</t>
        </is>
      </c>
      <c r="CQ2" s="3446" t="inlineStr">
        <is>
          <t>Ordered 50%RB power value</t>
        </is>
      </c>
      <c r="CR2" s="3447" t="inlineStr">
        <is>
          <t>Corresponding mode</t>
        </is>
      </c>
      <c r="CS2" s="3447" t="inlineStr">
        <is>
          <t>Corresponding ch</t>
        </is>
      </c>
      <c r="CT2" s="3447" t="inlineStr">
        <is>
          <t>Corresponding freq</t>
        </is>
      </c>
      <c r="CU2" s="3444" t="inlineStr">
        <is>
          <t>Order Max values</t>
        </is>
      </c>
      <c r="CV2" s="3444" t="inlineStr">
        <is>
          <t>Maximum 100%RB of CH low(1)mid(2)high(3)</t>
        </is>
      </c>
      <c r="CW2" s="3445" t="inlineStr">
        <is>
          <t>Corresponding mode</t>
        </is>
      </c>
      <c r="CX2" s="3445" t="inlineStr">
        <is>
          <t>Corresponding ch</t>
        </is>
      </c>
      <c r="CY2" s="3445" t="inlineStr">
        <is>
          <t>Corresponding freq</t>
        </is>
      </c>
      <c r="CZ2" s="3446" t="inlineStr">
        <is>
          <t>Ordered 100%RB power value</t>
        </is>
      </c>
      <c r="DA2" s="3447" t="inlineStr">
        <is>
          <t>Corresponding mode</t>
        </is>
      </c>
      <c r="DB2" s="3447" t="inlineStr">
        <is>
          <t>Corresponding ch</t>
        </is>
      </c>
      <c r="DC2" s="3447" t="inlineStr">
        <is>
          <t>Corresponding freq</t>
        </is>
      </c>
    </row>
    <row r="3" customFormat="1" customHeight="1" ht="12.75" s="3420" x14ac:dyDescent="0.2">
      <c r="B3" s="3448"/>
      <c r="C3" s="6954"/>
      <c r="D3" s="6089">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6089">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6945"/>
      <c r="G3" s="5446">
        <f>Overview!$E$28</f>
        <v/>
      </c>
      <c r="H3" s="3449"/>
      <c r="I3" s="3449"/>
      <c r="J3" s="3450" t="inlineStr">
        <is>
          <t>Cat M1</t>
        </is>
      </c>
      <c r="K3" s="3450" t="inlineStr">
        <is>
          <t>FDD1</t>
        </is>
      </c>
      <c r="L3" s="3449"/>
      <c r="M3" s="3450">
        <v>20</v>
      </c>
      <c r="N3" s="3451" t="inlineStr">
        <is>
          <t>QPSK</t>
        </is>
      </c>
      <c r="O3" s="3452"/>
      <c r="P3" s="3453">
        <v>0</v>
      </c>
      <c r="Q3" s="3454">
        <v>1</v>
      </c>
      <c r="R3" s="3455">
        <v>0</v>
      </c>
      <c r="S3" s="3455"/>
      <c r="T3" s="3456">
        <v>18100</v>
      </c>
      <c r="U3" s="3456">
        <v>1930</v>
      </c>
      <c r="V3" s="3457"/>
      <c r="W3" s="3457"/>
      <c r="X3" s="3457"/>
      <c r="Y3" s="3457"/>
      <c r="Z3" s="3457"/>
      <c r="AA3" s="3457"/>
      <c r="AB3" s="3457"/>
      <c r="AC3" s="3457"/>
      <c r="AD3" s="3457"/>
      <c r="AE3" s="3457"/>
      <c r="AF3" s="3457"/>
      <c r="AG3" s="5637"/>
      <c r="AH3" s="5644"/>
      <c r="AI3" s="3458"/>
      <c r="AJ3" s="3457"/>
      <c r="AK3" s="3457"/>
      <c r="AL3" s="3457"/>
      <c r="AM3" s="3457"/>
      <c r="AN3" s="3457"/>
      <c r="AO3" s="3457"/>
      <c r="AP3" s="3457"/>
      <c r="AQ3" s="3457"/>
      <c r="AR3" s="3457"/>
      <c r="AS3" s="3457"/>
      <c r="AT3" s="3457"/>
      <c r="AU3" s="3457"/>
      <c r="AV3" s="3457"/>
      <c r="AW3" s="3457"/>
      <c r="AX3" s="3457"/>
      <c r="AY3" s="3457"/>
      <c r="AZ3" s="3457"/>
      <c r="BA3" s="3457"/>
      <c r="BB3" s="3457"/>
      <c r="BC3" s="3457"/>
      <c r="BD3" s="3459"/>
      <c r="BE3" s="3489">
        <f>MyTimestamp(AH3)</f>
        <v/>
      </c>
      <c r="BF3" s="6080"/>
      <c r="BG3" s="6081">
        <f>BE3</f>
        <v/>
      </c>
      <c r="BH3" s="4736"/>
      <c r="BI3" s="3464"/>
      <c r="BJ3" s="3457"/>
      <c r="BK3" s="3465">
        <f>Overview!$E$7</f>
        <v/>
      </c>
      <c r="BL3" s="3457"/>
      <c r="BM3" s="3584"/>
      <c r="BN3" s="3465">
        <f>Overview!$P$153</f>
        <v/>
      </c>
      <c r="BO3" s="3457"/>
      <c r="BP3" s="3457"/>
      <c r="BQ3" s="3457"/>
      <c r="BR3" s="3467"/>
      <c r="BS3" s="3468"/>
      <c r="BT3" s="3469"/>
      <c r="BV3" s="3470"/>
      <c r="BW3" s="7588"/>
      <c r="BX3" s="7589"/>
      <c r="BY3" s="3471"/>
      <c r="BZ3" s="3472"/>
      <c r="CA3" s="3473"/>
      <c r="CB3" s="3474"/>
      <c r="CC3" s="3475"/>
      <c r="CD3" s="3476"/>
      <c r="CE3" s="3477"/>
      <c r="CF3" s="3477"/>
      <c r="CG3" s="3477"/>
      <c r="CH3" s="3478"/>
      <c r="CI3" s="3479"/>
      <c r="CJ3" s="3479"/>
      <c r="CK3" s="3479"/>
      <c r="CL3" s="3475"/>
      <c r="CM3" s="3476"/>
      <c r="CN3" s="3477"/>
      <c r="CO3" s="3477"/>
      <c r="CP3" s="3477"/>
      <c r="CQ3" s="3478"/>
      <c r="CR3" s="3479"/>
      <c r="CS3" s="3479"/>
      <c r="CT3" s="3479"/>
      <c r="CU3" s="3475"/>
      <c r="CV3" s="3480"/>
      <c r="CW3" s="3477"/>
      <c r="CX3" s="3477"/>
      <c r="CY3" s="3477"/>
      <c r="CZ3" s="3478"/>
      <c r="DA3" s="3479"/>
      <c r="DB3" s="3479"/>
      <c r="DC3" s="3479"/>
    </row>
    <row r="4" customFormat="1" customHeight="1" ht="12.75" s="3420" x14ac:dyDescent="0.2">
      <c r="B4" s="3448"/>
      <c r="C4" s="6954"/>
      <c r="D4" s="6089">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6089">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6945"/>
      <c r="G4" s="5446">
        <f>Overview!$E$28</f>
        <v/>
      </c>
      <c r="H4" s="3449"/>
      <c r="I4" s="3449"/>
      <c r="J4" s="3450" t="inlineStr">
        <is>
          <t>Cat M1</t>
        </is>
      </c>
      <c r="K4" s="3450" t="inlineStr">
        <is>
          <t>FDD1</t>
        </is>
      </c>
      <c r="L4" s="3449"/>
      <c r="M4" s="3450">
        <v>20</v>
      </c>
      <c r="N4" s="3451" t="inlineStr">
        <is>
          <t>QPSK</t>
        </is>
      </c>
      <c r="O4" s="3452"/>
      <c r="P4" s="3453">
        <v>0</v>
      </c>
      <c r="Q4" s="3454">
        <v>1</v>
      </c>
      <c r="R4" s="3455">
        <v>5</v>
      </c>
      <c r="S4" s="3455"/>
      <c r="T4" s="3456">
        <v>18100</v>
      </c>
      <c r="U4" s="3456">
        <v>1930</v>
      </c>
      <c r="V4" s="3457"/>
      <c r="W4" s="3457"/>
      <c r="X4" s="3457"/>
      <c r="Y4" s="3457"/>
      <c r="Z4" s="3457"/>
      <c r="AA4" s="3457"/>
      <c r="AB4" s="3457"/>
      <c r="AC4" s="3457"/>
      <c r="AD4" s="3457"/>
      <c r="AE4" s="3457"/>
      <c r="AF4" s="3457"/>
      <c r="AG4" s="5637"/>
      <c r="AH4" s="5644"/>
      <c r="AI4" s="3458"/>
      <c r="AJ4" s="3457"/>
      <c r="AK4" s="3457"/>
      <c r="AL4" s="3457"/>
      <c r="AM4" s="3457"/>
      <c r="AN4" s="3457"/>
      <c r="AO4" s="3457"/>
      <c r="AP4" s="3457"/>
      <c r="AQ4" s="3457"/>
      <c r="AR4" s="3457"/>
      <c r="AS4" s="3457"/>
      <c r="AT4" s="3457"/>
      <c r="AU4" s="3457"/>
      <c r="AV4" s="3457"/>
      <c r="AW4" s="3457"/>
      <c r="AX4" s="3457"/>
      <c r="AY4" s="3457"/>
      <c r="AZ4" s="3457"/>
      <c r="BA4" s="3457"/>
      <c r="BB4" s="3457"/>
      <c r="BC4" s="3457"/>
      <c r="BD4" s="3459"/>
      <c r="BE4" s="3489">
        <f>MyTimestamp(AH4)</f>
        <v/>
      </c>
      <c r="BF4" s="6080"/>
      <c r="BG4" s="6081">
        <f>BE4</f>
        <v/>
      </c>
      <c r="BH4" s="4736"/>
      <c r="BI4" s="3464"/>
      <c r="BJ4" s="3457"/>
      <c r="BK4" s="3465">
        <f>Overview!$E$7</f>
        <v/>
      </c>
      <c r="BL4" s="3457"/>
      <c r="BM4" s="3584"/>
      <c r="BN4" s="3465">
        <f>Overview!$P$153</f>
        <v/>
      </c>
      <c r="BO4" s="3457"/>
      <c r="BP4" s="3457"/>
      <c r="BQ4" s="3457"/>
      <c r="BR4" s="3467"/>
      <c r="BS4" s="3468"/>
      <c r="BT4" s="3469"/>
      <c r="BV4" s="3470"/>
      <c r="BW4" s="7588"/>
      <c r="BX4" s="7589"/>
      <c r="BY4" s="3471"/>
      <c r="BZ4" s="3472"/>
      <c r="CA4" s="3473"/>
      <c r="CB4" s="3474"/>
      <c r="CC4" s="3475"/>
      <c r="CD4" s="3476"/>
      <c r="CE4" s="3477"/>
      <c r="CF4" s="3477"/>
      <c r="CG4" s="3477"/>
      <c r="CH4" s="3478"/>
      <c r="CI4" s="3479"/>
      <c r="CJ4" s="3479"/>
      <c r="CK4" s="3479"/>
      <c r="CL4" s="3475"/>
      <c r="CM4" s="3476"/>
      <c r="CN4" s="3477"/>
      <c r="CO4" s="3477"/>
      <c r="CP4" s="3477"/>
      <c r="CQ4" s="3478"/>
      <c r="CR4" s="3479"/>
      <c r="CS4" s="3479"/>
      <c r="CT4" s="3479"/>
      <c r="CU4" s="3475"/>
      <c r="CV4" s="3480"/>
      <c r="CW4" s="3477"/>
      <c r="CX4" s="3477"/>
      <c r="CY4" s="3477"/>
      <c r="CZ4" s="3478"/>
      <c r="DA4" s="3479"/>
      <c r="DB4" s="3479"/>
      <c r="DC4" s="3479"/>
    </row>
    <row r="5" customFormat="1" customHeight="1" ht="12.75" s="3420" x14ac:dyDescent="0.2">
      <c r="B5" s="3448"/>
      <c r="C5" s="6954"/>
      <c r="D5" s="6089">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6089">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6945"/>
      <c r="G5" s="5446">
        <f>Overview!$E$28</f>
        <v/>
      </c>
      <c r="H5" s="3449"/>
      <c r="I5" s="3449"/>
      <c r="J5" s="3450" t="inlineStr">
        <is>
          <t>Cat M1</t>
        </is>
      </c>
      <c r="K5" s="3450" t="inlineStr">
        <is>
          <t>FDD1</t>
        </is>
      </c>
      <c r="L5" s="3449"/>
      <c r="M5" s="3450">
        <v>20</v>
      </c>
      <c r="N5" s="3451" t="inlineStr">
        <is>
          <t>QPSK</t>
        </is>
      </c>
      <c r="O5" s="3452"/>
      <c r="P5" s="3453">
        <v>7</v>
      </c>
      <c r="Q5" s="3454">
        <v>1</v>
      </c>
      <c r="R5" s="3455">
        <v>0</v>
      </c>
      <c r="S5" s="3455"/>
      <c r="T5" s="3456">
        <v>18100</v>
      </c>
      <c r="U5" s="3456">
        <v>1930</v>
      </c>
      <c r="V5" s="3457"/>
      <c r="W5" s="3457"/>
      <c r="X5" s="3457"/>
      <c r="Y5" s="3457"/>
      <c r="Z5" s="3457"/>
      <c r="AA5" s="3457"/>
      <c r="AB5" s="3457"/>
      <c r="AC5" s="3457"/>
      <c r="AD5" s="3457"/>
      <c r="AE5" s="3457"/>
      <c r="AF5" s="3457"/>
      <c r="AG5" s="5637"/>
      <c r="AH5" s="5644"/>
      <c r="AI5" s="3458"/>
      <c r="AJ5" s="3457"/>
      <c r="AK5" s="3457"/>
      <c r="AL5" s="3457"/>
      <c r="AM5" s="3457"/>
      <c r="AN5" s="3457"/>
      <c r="AO5" s="3457"/>
      <c r="AP5" s="3457"/>
      <c r="AQ5" s="3457"/>
      <c r="AR5" s="3457"/>
      <c r="AS5" s="3457"/>
      <c r="AT5" s="3457"/>
      <c r="AU5" s="3457"/>
      <c r="AV5" s="3457"/>
      <c r="AW5" s="3457"/>
      <c r="AX5" s="3457"/>
      <c r="AY5" s="3457"/>
      <c r="AZ5" s="3457"/>
      <c r="BA5" s="3457"/>
      <c r="BB5" s="3457"/>
      <c r="BC5" s="3457"/>
      <c r="BD5" s="3459"/>
      <c r="BE5" s="3489">
        <f>MyTimestamp(AH5)</f>
        <v/>
      </c>
      <c r="BF5" s="6080"/>
      <c r="BG5" s="6081">
        <f>BE5</f>
        <v/>
      </c>
      <c r="BH5" s="4736"/>
      <c r="BI5" s="3464"/>
      <c r="BJ5" s="3457"/>
      <c r="BK5" s="3465">
        <f>Overview!$E$7</f>
        <v/>
      </c>
      <c r="BL5" s="3457"/>
      <c r="BM5" s="3584"/>
      <c r="BN5" s="3465">
        <f>Overview!$P$153</f>
        <v/>
      </c>
      <c r="BO5" s="3457"/>
      <c r="BP5" s="3457"/>
      <c r="BQ5" s="3457"/>
      <c r="BR5" s="3467"/>
      <c r="BS5" s="3468"/>
      <c r="BT5" s="3469"/>
      <c r="BV5" s="3470"/>
      <c r="BW5" s="7588"/>
      <c r="BX5" s="7589"/>
      <c r="BY5" s="3471"/>
      <c r="BZ5" s="3472"/>
      <c r="CA5" s="3473"/>
      <c r="CB5" s="3474"/>
      <c r="CC5" s="3475"/>
      <c r="CD5" s="3476"/>
      <c r="CE5" s="3477"/>
      <c r="CF5" s="3477"/>
      <c r="CG5" s="3477"/>
      <c r="CH5" s="3478"/>
      <c r="CI5" s="3479"/>
      <c r="CJ5" s="3479"/>
      <c r="CK5" s="3479"/>
      <c r="CL5" s="3475"/>
      <c r="CM5" s="3476"/>
      <c r="CN5" s="3477"/>
      <c r="CO5" s="3477"/>
      <c r="CP5" s="3477"/>
      <c r="CQ5" s="3478"/>
      <c r="CR5" s="3479"/>
      <c r="CS5" s="3479"/>
      <c r="CT5" s="3479"/>
      <c r="CU5" s="3475"/>
      <c r="CV5" s="3480"/>
      <c r="CW5" s="3477"/>
      <c r="CX5" s="3477"/>
      <c r="CY5" s="3477"/>
      <c r="CZ5" s="3478"/>
      <c r="DA5" s="3479"/>
      <c r="DB5" s="3479"/>
      <c r="DC5" s="3479"/>
    </row>
    <row r="6" customFormat="1" customHeight="1" ht="12.75" s="3420" x14ac:dyDescent="0.2">
      <c r="B6" s="3448"/>
      <c r="C6" s="6954"/>
      <c r="D6" s="6089">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6089">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6945"/>
      <c r="G6" s="5446">
        <f>Overview!$E$28</f>
        <v/>
      </c>
      <c r="H6" s="3449"/>
      <c r="I6" s="3449"/>
      <c r="J6" s="3450" t="inlineStr">
        <is>
          <t>Cat M1</t>
        </is>
      </c>
      <c r="K6" s="3450" t="inlineStr">
        <is>
          <t>FDD1</t>
        </is>
      </c>
      <c r="L6" s="3449"/>
      <c r="M6" s="3450">
        <v>20</v>
      </c>
      <c r="N6" s="3451" t="inlineStr">
        <is>
          <t>QPSK</t>
        </is>
      </c>
      <c r="O6" s="3452"/>
      <c r="P6" s="3453">
        <v>7</v>
      </c>
      <c r="Q6" s="3454">
        <v>1</v>
      </c>
      <c r="R6" s="3455">
        <v>5</v>
      </c>
      <c r="S6" s="3455"/>
      <c r="T6" s="3456">
        <v>18100</v>
      </c>
      <c r="U6" s="3456">
        <v>1930</v>
      </c>
      <c r="V6" s="3457"/>
      <c r="W6" s="3457"/>
      <c r="X6" s="3457"/>
      <c r="Y6" s="3457"/>
      <c r="Z6" s="3457"/>
      <c r="AA6" s="3457"/>
      <c r="AB6" s="3457"/>
      <c r="AC6" s="3457"/>
      <c r="AD6" s="3457"/>
      <c r="AE6" s="3457"/>
      <c r="AF6" s="3457"/>
      <c r="AG6" s="5637"/>
      <c r="AH6" s="5644"/>
      <c r="AI6" s="3458"/>
      <c r="AJ6" s="3457"/>
      <c r="AK6" s="3457"/>
      <c r="AL6" s="3457"/>
      <c r="AM6" s="3457"/>
      <c r="AN6" s="3457"/>
      <c r="AO6" s="3457"/>
      <c r="AP6" s="3457"/>
      <c r="AQ6" s="3457"/>
      <c r="AR6" s="3457"/>
      <c r="AS6" s="3457"/>
      <c r="AT6" s="3457"/>
      <c r="AU6" s="3457"/>
      <c r="AV6" s="3457"/>
      <c r="AW6" s="3457"/>
      <c r="AX6" s="3457"/>
      <c r="AY6" s="3457"/>
      <c r="AZ6" s="3457"/>
      <c r="BA6" s="3457"/>
      <c r="BB6" s="3457"/>
      <c r="BC6" s="3457"/>
      <c r="BD6" s="3459"/>
      <c r="BE6" s="3489">
        <f>MyTimestamp(AH6)</f>
        <v/>
      </c>
      <c r="BF6" s="6080"/>
      <c r="BG6" s="6081">
        <f>BE6</f>
        <v/>
      </c>
      <c r="BH6" s="4736"/>
      <c r="BI6" s="3464"/>
      <c r="BJ6" s="3457"/>
      <c r="BK6" s="3465">
        <f>Overview!$E$7</f>
        <v/>
      </c>
      <c r="BL6" s="3457"/>
      <c r="BM6" s="3584"/>
      <c r="BN6" s="3465">
        <f>Overview!$P$153</f>
        <v/>
      </c>
      <c r="BO6" s="3457"/>
      <c r="BP6" s="3457"/>
      <c r="BQ6" s="3457"/>
      <c r="BR6" s="3467"/>
      <c r="BS6" s="3468"/>
      <c r="BT6" s="3469"/>
      <c r="BV6" s="3470"/>
      <c r="BW6" s="7588"/>
      <c r="BX6" s="7589"/>
      <c r="BY6" s="3471"/>
      <c r="BZ6" s="3472"/>
      <c r="CA6" s="3473"/>
      <c r="CB6" s="3474"/>
      <c r="CC6" s="3475"/>
      <c r="CD6" s="3476"/>
      <c r="CE6" s="3477"/>
      <c r="CF6" s="3477"/>
      <c r="CG6" s="3477"/>
      <c r="CH6" s="3478"/>
      <c r="CI6" s="3479"/>
      <c r="CJ6" s="3479"/>
      <c r="CK6" s="3479"/>
      <c r="CL6" s="3475"/>
      <c r="CM6" s="3476"/>
      <c r="CN6" s="3477"/>
      <c r="CO6" s="3477"/>
      <c r="CP6" s="3477"/>
      <c r="CQ6" s="3478"/>
      <c r="CR6" s="3479"/>
      <c r="CS6" s="3479"/>
      <c r="CT6" s="3479"/>
      <c r="CU6" s="3475"/>
      <c r="CV6" s="3480"/>
      <c r="CW6" s="3477"/>
      <c r="CX6" s="3477"/>
      <c r="CY6" s="3477"/>
      <c r="CZ6" s="3478"/>
      <c r="DA6" s="3479"/>
      <c r="DB6" s="3479"/>
      <c r="DC6" s="3479"/>
    </row>
    <row r="7" customFormat="1" customHeight="1" ht="12.75" s="3420" x14ac:dyDescent="0.2">
      <c r="B7" s="3448"/>
      <c r="C7" s="6954"/>
      <c r="D7" s="6089">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6089">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6945"/>
      <c r="G7" s="5446">
        <f>Overview!$E$28</f>
        <v/>
      </c>
      <c r="H7" s="3449"/>
      <c r="I7" s="3449"/>
      <c r="J7" s="3450" t="inlineStr">
        <is>
          <t>Cat M1</t>
        </is>
      </c>
      <c r="K7" s="3450" t="inlineStr">
        <is>
          <t>FDD1</t>
        </is>
      </c>
      <c r="L7" s="3449"/>
      <c r="M7" s="3450">
        <v>20</v>
      </c>
      <c r="N7" s="3451" t="inlineStr">
        <is>
          <t>QPSK</t>
        </is>
      </c>
      <c r="O7" s="3452"/>
      <c r="P7" s="3453">
        <v>15</v>
      </c>
      <c r="Q7" s="3454">
        <v>1</v>
      </c>
      <c r="R7" s="3455">
        <v>0</v>
      </c>
      <c r="S7" s="3455"/>
      <c r="T7" s="3456">
        <v>18100</v>
      </c>
      <c r="U7" s="3456">
        <v>1930</v>
      </c>
      <c r="V7" s="3457"/>
      <c r="W7" s="3457"/>
      <c r="X7" s="3457"/>
      <c r="Y7" s="3457"/>
      <c r="Z7" s="3457"/>
      <c r="AA7" s="3457"/>
      <c r="AB7" s="3457"/>
      <c r="AC7" s="3457"/>
      <c r="AD7" s="3457"/>
      <c r="AE7" s="3457"/>
      <c r="AF7" s="3457"/>
      <c r="AG7" s="5637"/>
      <c r="AH7" s="5644"/>
      <c r="AI7" s="3458"/>
      <c r="AJ7" s="3457"/>
      <c r="AK7" s="3457"/>
      <c r="AL7" s="3457"/>
      <c r="AM7" s="3457"/>
      <c r="AN7" s="3457"/>
      <c r="AO7" s="3457"/>
      <c r="AP7" s="3457"/>
      <c r="AQ7" s="3457"/>
      <c r="AR7" s="3457"/>
      <c r="AS7" s="3457"/>
      <c r="AT7" s="3457"/>
      <c r="AU7" s="3457"/>
      <c r="AV7" s="3457"/>
      <c r="AW7" s="3457"/>
      <c r="AX7" s="3457"/>
      <c r="AY7" s="3457"/>
      <c r="AZ7" s="3457"/>
      <c r="BA7" s="3457"/>
      <c r="BB7" s="3457"/>
      <c r="BC7" s="3457"/>
      <c r="BD7" s="3459"/>
      <c r="BE7" s="3489">
        <f>MyTimestamp(AH7)</f>
        <v/>
      </c>
      <c r="BF7" s="6080"/>
      <c r="BG7" s="6081">
        <f>BE7</f>
        <v/>
      </c>
      <c r="BH7" s="4736"/>
      <c r="BI7" s="3464"/>
      <c r="BJ7" s="3457"/>
      <c r="BK7" s="3465">
        <f>Overview!$E$7</f>
        <v/>
      </c>
      <c r="BL7" s="3457"/>
      <c r="BM7" s="3584"/>
      <c r="BN7" s="3465">
        <f>Overview!$P$153</f>
        <v/>
      </c>
      <c r="BO7" s="3457"/>
      <c r="BP7" s="3457"/>
      <c r="BQ7" s="3457"/>
      <c r="BR7" s="3467"/>
      <c r="BS7" s="3468"/>
      <c r="BT7" s="3469"/>
      <c r="BV7" s="3470"/>
      <c r="BW7" s="7588"/>
      <c r="BX7" s="7589"/>
      <c r="BY7" s="3471"/>
      <c r="BZ7" s="3472"/>
      <c r="CA7" s="3473"/>
      <c r="CB7" s="3474"/>
      <c r="CC7" s="3475"/>
      <c r="CD7" s="3476"/>
      <c r="CE7" s="3477"/>
      <c r="CF7" s="3477"/>
      <c r="CG7" s="3477"/>
      <c r="CH7" s="3478"/>
      <c r="CI7" s="3479"/>
      <c r="CJ7" s="3479"/>
      <c r="CK7" s="3479"/>
      <c r="CL7" s="3475"/>
      <c r="CM7" s="3476"/>
      <c r="CN7" s="3477"/>
      <c r="CO7" s="3477"/>
      <c r="CP7" s="3477"/>
      <c r="CQ7" s="3478"/>
      <c r="CR7" s="3479"/>
      <c r="CS7" s="3479"/>
      <c r="CT7" s="3479"/>
      <c r="CU7" s="3475"/>
      <c r="CV7" s="3480"/>
      <c r="CW7" s="3477"/>
      <c r="CX7" s="3477"/>
      <c r="CY7" s="3477"/>
      <c r="CZ7" s="3478"/>
      <c r="DA7" s="3479"/>
      <c r="DB7" s="3479"/>
      <c r="DC7" s="3479"/>
    </row>
    <row r="8" customFormat="1" customHeight="1" ht="12.75" s="3420" x14ac:dyDescent="0.2">
      <c r="B8" s="3448"/>
      <c r="C8" s="6954"/>
      <c r="D8" s="6089">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6089">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6945"/>
      <c r="G8" s="5446">
        <f>Overview!$E$28</f>
        <v/>
      </c>
      <c r="H8" s="3449"/>
      <c r="I8" s="3449"/>
      <c r="J8" s="3450" t="inlineStr">
        <is>
          <t>Cat M1</t>
        </is>
      </c>
      <c r="K8" s="3450" t="inlineStr">
        <is>
          <t>FDD1</t>
        </is>
      </c>
      <c r="L8" s="3449"/>
      <c r="M8" s="3450">
        <v>20</v>
      </c>
      <c r="N8" s="3451" t="inlineStr">
        <is>
          <t>QPSK</t>
        </is>
      </c>
      <c r="O8" s="3452"/>
      <c r="P8" s="3453">
        <v>15</v>
      </c>
      <c r="Q8" s="3454">
        <v>1</v>
      </c>
      <c r="R8" s="3455">
        <v>5</v>
      </c>
      <c r="S8" s="3455"/>
      <c r="T8" s="3456">
        <v>18100</v>
      </c>
      <c r="U8" s="3456">
        <v>1930</v>
      </c>
      <c r="V8" s="3457"/>
      <c r="W8" s="3457"/>
      <c r="X8" s="3457"/>
      <c r="Y8" s="3457"/>
      <c r="Z8" s="3457"/>
      <c r="AA8" s="3457"/>
      <c r="AB8" s="3457"/>
      <c r="AC8" s="3457"/>
      <c r="AD8" s="3457"/>
      <c r="AE8" s="3457"/>
      <c r="AF8" s="3457"/>
      <c r="AG8" s="5637"/>
      <c r="AH8" s="5644"/>
      <c r="AI8" s="3458"/>
      <c r="AJ8" s="3457"/>
      <c r="AK8" s="3457"/>
      <c r="AL8" s="3457"/>
      <c r="AM8" s="3457"/>
      <c r="AN8" s="3457"/>
      <c r="AO8" s="3457"/>
      <c r="AP8" s="3457"/>
      <c r="AQ8" s="3457"/>
      <c r="AR8" s="3457"/>
      <c r="AS8" s="3457"/>
      <c r="AT8" s="3457"/>
      <c r="AU8" s="3457"/>
      <c r="AV8" s="3457"/>
      <c r="AW8" s="3457"/>
      <c r="AX8" s="3457"/>
      <c r="AY8" s="3457"/>
      <c r="AZ8" s="3457"/>
      <c r="BA8" s="3457"/>
      <c r="BB8" s="3457"/>
      <c r="BC8" s="3457"/>
      <c r="BD8" s="3459"/>
      <c r="BE8" s="3489">
        <f>MyTimestamp(AH8)</f>
        <v/>
      </c>
      <c r="BF8" s="6080"/>
      <c r="BG8" s="6081">
        <f>BE8</f>
        <v/>
      </c>
      <c r="BH8" s="4736"/>
      <c r="BI8" s="3464"/>
      <c r="BJ8" s="3457"/>
      <c r="BK8" s="3465">
        <f>Overview!$E$7</f>
        <v/>
      </c>
      <c r="BL8" s="3457"/>
      <c r="BM8" s="3584"/>
      <c r="BN8" s="3465">
        <f>Overview!$P$153</f>
        <v/>
      </c>
      <c r="BO8" s="3457"/>
      <c r="BP8" s="3457"/>
      <c r="BQ8" s="3457"/>
      <c r="BR8" s="3467"/>
      <c r="BS8" s="3468"/>
      <c r="BT8" s="3469"/>
      <c r="BV8" s="3470"/>
      <c r="BW8" s="7588"/>
      <c r="BX8" s="7589"/>
      <c r="BY8" s="3471"/>
      <c r="BZ8" s="3472"/>
      <c r="CA8" s="3473"/>
      <c r="CB8" s="3474"/>
      <c r="CC8" s="3475"/>
      <c r="CD8" s="3476"/>
      <c r="CE8" s="3477"/>
      <c r="CF8" s="3477"/>
      <c r="CG8" s="3477"/>
      <c r="CH8" s="3478"/>
      <c r="CI8" s="3479"/>
      <c r="CJ8" s="3479"/>
      <c r="CK8" s="3479"/>
      <c r="CL8" s="3475"/>
      <c r="CM8" s="3476"/>
      <c r="CN8" s="3477"/>
      <c r="CO8" s="3477"/>
      <c r="CP8" s="3477"/>
      <c r="CQ8" s="3478"/>
      <c r="CR8" s="3479"/>
      <c r="CS8" s="3479"/>
      <c r="CT8" s="3479"/>
      <c r="CU8" s="3475"/>
      <c r="CV8" s="3480"/>
      <c r="CW8" s="3477"/>
      <c r="CX8" s="3477"/>
      <c r="CY8" s="3477"/>
      <c r="CZ8" s="3478"/>
      <c r="DA8" s="3479"/>
      <c r="DB8" s="3479"/>
      <c r="DC8" s="3479"/>
    </row>
    <row r="9" customFormat="1" customHeight="1" ht="12.75" s="3420" x14ac:dyDescent="0.2">
      <c r="B9" s="3448"/>
      <c r="C9" s="6954"/>
      <c r="D9" s="6089">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6089">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6945"/>
      <c r="G9" s="5446">
        <f>Overview!$E$28</f>
        <v/>
      </c>
      <c r="H9" s="3449"/>
      <c r="I9" s="3449"/>
      <c r="J9" s="3450" t="inlineStr">
        <is>
          <t>Cat M1</t>
        </is>
      </c>
      <c r="K9" s="3450" t="inlineStr">
        <is>
          <t>FDD1</t>
        </is>
      </c>
      <c r="L9" s="3449"/>
      <c r="M9" s="3450">
        <v>20</v>
      </c>
      <c r="N9" s="3451" t="inlineStr">
        <is>
          <t>QPSK</t>
        </is>
      </c>
      <c r="O9" s="3452"/>
      <c r="P9" s="3453">
        <v>0</v>
      </c>
      <c r="Q9" s="3454">
        <v>3</v>
      </c>
      <c r="R9" s="3455">
        <v>0</v>
      </c>
      <c r="S9" s="3455"/>
      <c r="T9" s="3456">
        <v>18100</v>
      </c>
      <c r="U9" s="3456">
        <v>1930</v>
      </c>
      <c r="V9" s="3457"/>
      <c r="W9" s="3457"/>
      <c r="X9" s="3457"/>
      <c r="Y9" s="3457"/>
      <c r="Z9" s="3457"/>
      <c r="AA9" s="3457"/>
      <c r="AB9" s="3457"/>
      <c r="AC9" s="3457"/>
      <c r="AD9" s="3457"/>
      <c r="AE9" s="3457"/>
      <c r="AF9" s="3457"/>
      <c r="AG9" s="5637"/>
      <c r="AH9" s="5644"/>
      <c r="AI9" s="3458"/>
      <c r="AJ9" s="3457"/>
      <c r="AK9" s="3457"/>
      <c r="AL9" s="3457"/>
      <c r="AM9" s="3457"/>
      <c r="AN9" s="3457"/>
      <c r="AO9" s="3457"/>
      <c r="AP9" s="3457"/>
      <c r="AQ9" s="3457"/>
      <c r="AR9" s="3457"/>
      <c r="AS9" s="3457"/>
      <c r="AT9" s="3457"/>
      <c r="AU9" s="3457"/>
      <c r="AV9" s="3457"/>
      <c r="AW9" s="3457"/>
      <c r="AX9" s="3457"/>
      <c r="AY9" s="3457"/>
      <c r="AZ9" s="3457"/>
      <c r="BA9" s="3457"/>
      <c r="BB9" s="3457"/>
      <c r="BC9" s="3457"/>
      <c r="BD9" s="3459"/>
      <c r="BE9" s="3489">
        <f>MyTimestamp(AH9)</f>
        <v/>
      </c>
      <c r="BF9" s="6080"/>
      <c r="BG9" s="6081">
        <f>BE9</f>
        <v/>
      </c>
      <c r="BH9" s="4736"/>
      <c r="BI9" s="3464"/>
      <c r="BJ9" s="3457"/>
      <c r="BK9" s="3465">
        <f>Overview!$E$7</f>
        <v/>
      </c>
      <c r="BL9" s="3457"/>
      <c r="BM9" s="3584"/>
      <c r="BN9" s="3465">
        <f>Overview!$P$153</f>
        <v/>
      </c>
      <c r="BO9" s="3457"/>
      <c r="BP9" s="3457"/>
      <c r="BQ9" s="3457"/>
      <c r="BR9" s="3467"/>
      <c r="BS9" s="3468"/>
      <c r="BT9" s="3469"/>
      <c r="BV9" s="3470"/>
      <c r="BW9" s="7588"/>
      <c r="BX9" s="7589"/>
      <c r="BY9" s="3471"/>
      <c r="BZ9" s="3472"/>
      <c r="CA9" s="3473"/>
      <c r="CB9" s="3474"/>
      <c r="CC9" s="3475"/>
      <c r="CD9" s="3476"/>
      <c r="CE9" s="3477"/>
      <c r="CF9" s="3477"/>
      <c r="CG9" s="3477"/>
      <c r="CH9" s="3478"/>
      <c r="CI9" s="3479"/>
      <c r="CJ9" s="3479"/>
      <c r="CK9" s="3479"/>
      <c r="CL9" s="3475"/>
      <c r="CM9" s="3476"/>
      <c r="CN9" s="3477"/>
      <c r="CO9" s="3477"/>
      <c r="CP9" s="3477"/>
      <c r="CQ9" s="3478"/>
      <c r="CR9" s="3479"/>
      <c r="CS9" s="3479"/>
      <c r="CT9" s="3479"/>
      <c r="CU9" s="3475"/>
      <c r="CV9" s="3480"/>
      <c r="CW9" s="3477"/>
      <c r="CX9" s="3477"/>
      <c r="CY9" s="3477"/>
      <c r="CZ9" s="3478"/>
      <c r="DA9" s="3479"/>
      <c r="DB9" s="3479"/>
      <c r="DC9" s="3479"/>
    </row>
    <row r="10" customFormat="1" customHeight="1" ht="12.75" s="3420" x14ac:dyDescent="0.2">
      <c r="B10" s="3448"/>
      <c r="C10" s="6954"/>
      <c r="D10" s="6089">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v/>
      </c>
      <c r="E10" s="6089">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v/>
      </c>
      <c r="F10" s="6945"/>
      <c r="G10" s="5446">
        <f>Overview!$E$28</f>
        <v/>
      </c>
      <c r="H10" s="3449"/>
      <c r="I10" s="3449"/>
      <c r="J10" s="3450" t="inlineStr">
        <is>
          <t>Cat M1</t>
        </is>
      </c>
      <c r="K10" s="3450" t="inlineStr">
        <is>
          <t>FDD1</t>
        </is>
      </c>
      <c r="L10" s="3449"/>
      <c r="M10" s="3450">
        <v>20</v>
      </c>
      <c r="N10" s="3451" t="inlineStr">
        <is>
          <t>QPSK</t>
        </is>
      </c>
      <c r="O10" s="3452"/>
      <c r="P10" s="3453">
        <v>15</v>
      </c>
      <c r="Q10" s="3454">
        <v>3</v>
      </c>
      <c r="R10" s="3455">
        <v>3</v>
      </c>
      <c r="S10" s="3455"/>
      <c r="T10" s="3456">
        <v>18100</v>
      </c>
      <c r="U10" s="3456">
        <v>1930</v>
      </c>
      <c r="V10" s="3457"/>
      <c r="W10" s="3457"/>
      <c r="X10" s="3457"/>
      <c r="Y10" s="3457"/>
      <c r="Z10" s="3457"/>
      <c r="AA10" s="3457"/>
      <c r="AB10" s="3457"/>
      <c r="AC10" s="3457"/>
      <c r="AD10" s="3457"/>
      <c r="AE10" s="3457"/>
      <c r="AF10" s="3457"/>
      <c r="AG10" s="5637"/>
      <c r="AH10" s="5644"/>
      <c r="AI10" s="3458"/>
      <c r="AJ10" s="3457"/>
      <c r="AK10" s="3457"/>
      <c r="AL10" s="3457"/>
      <c r="AM10" s="3457"/>
      <c r="AN10" s="3457"/>
      <c r="AO10" s="3457"/>
      <c r="AP10" s="3457"/>
      <c r="AQ10" s="3457"/>
      <c r="AR10" s="3457"/>
      <c r="AS10" s="3457"/>
      <c r="AT10" s="3457"/>
      <c r="AU10" s="3457"/>
      <c r="AV10" s="3457"/>
      <c r="AW10" s="3457"/>
      <c r="AX10" s="3457"/>
      <c r="AY10" s="3457"/>
      <c r="AZ10" s="3457"/>
      <c r="BA10" s="3457"/>
      <c r="BB10" s="3457"/>
      <c r="BC10" s="3457"/>
      <c r="BD10" s="3459"/>
      <c r="BE10" s="3489">
        <f>MyTimestamp(AH10)</f>
        <v/>
      </c>
      <c r="BF10" s="6080"/>
      <c r="BG10" s="6081">
        <f>BE10</f>
        <v/>
      </c>
      <c r="BH10" s="4736"/>
      <c r="BI10" s="3464"/>
      <c r="BJ10" s="3457"/>
      <c r="BK10" s="3465">
        <f>Overview!$E$7</f>
        <v/>
      </c>
      <c r="BL10" s="3457"/>
      <c r="BM10" s="3584"/>
      <c r="BN10" s="3465">
        <f>Overview!$P$153</f>
        <v/>
      </c>
      <c r="BO10" s="3457"/>
      <c r="BP10" s="3457"/>
      <c r="BQ10" s="3457"/>
      <c r="BR10" s="3467"/>
      <c r="BS10" s="3468"/>
      <c r="BT10" s="3469"/>
      <c r="BV10" s="3470"/>
      <c r="BW10" s="7588"/>
      <c r="BX10" s="7589"/>
      <c r="BY10" s="3471"/>
      <c r="BZ10" s="3472"/>
      <c r="CA10" s="3473"/>
      <c r="CB10" s="3474"/>
      <c r="CC10" s="3475"/>
      <c r="CD10" s="3476"/>
      <c r="CE10" s="3477"/>
      <c r="CF10" s="3477"/>
      <c r="CG10" s="3477"/>
      <c r="CH10" s="3478"/>
      <c r="CI10" s="3479"/>
      <c r="CJ10" s="3479"/>
      <c r="CK10" s="3479"/>
      <c r="CL10" s="3475"/>
      <c r="CM10" s="3476"/>
      <c r="CN10" s="3477"/>
      <c r="CO10" s="3477"/>
      <c r="CP10" s="3477"/>
      <c r="CQ10" s="3478"/>
      <c r="CR10" s="3479"/>
      <c r="CS10" s="3479"/>
      <c r="CT10" s="3479"/>
      <c r="CU10" s="3475"/>
      <c r="CV10" s="3480"/>
      <c r="CW10" s="3477"/>
      <c r="CX10" s="3477"/>
      <c r="CY10" s="3477"/>
      <c r="CZ10" s="3478"/>
      <c r="DA10" s="3479"/>
      <c r="DB10" s="3479"/>
      <c r="DC10" s="3479"/>
    </row>
    <row r="11" customFormat="1" customHeight="1" ht="12.75" s="3420" x14ac:dyDescent="0.2">
      <c r="B11" s="3448"/>
      <c r="C11" s="6954"/>
      <c r="D11" s="6089">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v/>
      </c>
      <c r="E11" s="6089">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v/>
      </c>
      <c r="F11" s="6945"/>
      <c r="G11" s="5446">
        <f>Overview!$E$28</f>
        <v/>
      </c>
      <c r="H11" s="3449"/>
      <c r="I11" s="3449"/>
      <c r="J11" s="3450" t="inlineStr">
        <is>
          <t>Cat M1</t>
        </is>
      </c>
      <c r="K11" s="3450" t="inlineStr">
        <is>
          <t>FDD1</t>
        </is>
      </c>
      <c r="L11" s="3449"/>
      <c r="M11" s="3450">
        <v>20</v>
      </c>
      <c r="N11" s="3451" t="inlineStr">
        <is>
          <t>QPSK</t>
        </is>
      </c>
      <c r="O11" s="3452"/>
      <c r="P11" s="3453">
        <v>0</v>
      </c>
      <c r="Q11" s="3454">
        <v>6</v>
      </c>
      <c r="R11" s="3455">
        <v>0</v>
      </c>
      <c r="S11" s="3455"/>
      <c r="T11" s="3456">
        <v>18100</v>
      </c>
      <c r="U11" s="3456">
        <v>1930</v>
      </c>
      <c r="V11" s="3457"/>
      <c r="W11" s="3457"/>
      <c r="X11" s="3457"/>
      <c r="Y11" s="3457"/>
      <c r="Z11" s="3457"/>
      <c r="AA11" s="3457"/>
      <c r="AB11" s="3457"/>
      <c r="AC11" s="3457"/>
      <c r="AD11" s="3457"/>
      <c r="AE11" s="3457"/>
      <c r="AF11" s="3457"/>
      <c r="AG11" s="5637"/>
      <c r="AH11" s="5644"/>
      <c r="AI11" s="3458"/>
      <c r="AJ11" s="3457"/>
      <c r="AK11" s="3457"/>
      <c r="AL11" s="3457"/>
      <c r="AM11" s="3457"/>
      <c r="AN11" s="3457"/>
      <c r="AO11" s="3457"/>
      <c r="AP11" s="3457"/>
      <c r="AQ11" s="3457"/>
      <c r="AR11" s="3457"/>
      <c r="AS11" s="3457"/>
      <c r="AT11" s="3457"/>
      <c r="AU11" s="3457"/>
      <c r="AV11" s="3457"/>
      <c r="AW11" s="3457"/>
      <c r="AX11" s="3457"/>
      <c r="AY11" s="3457"/>
      <c r="AZ11" s="3457"/>
      <c r="BA11" s="3457"/>
      <c r="BB11" s="3457"/>
      <c r="BC11" s="3457"/>
      <c r="BD11" s="3459"/>
      <c r="BE11" s="3489">
        <f>MyTimestamp(AH11)</f>
        <v/>
      </c>
      <c r="BF11" s="6080"/>
      <c r="BG11" s="6081">
        <f>BE11</f>
        <v/>
      </c>
      <c r="BH11" s="4736"/>
      <c r="BI11" s="3464"/>
      <c r="BJ11" s="3457"/>
      <c r="BK11" s="3465">
        <f>Overview!$E$7</f>
        <v/>
      </c>
      <c r="BL11" s="3457"/>
      <c r="BM11" s="3584"/>
      <c r="BN11" s="3465">
        <f>Overview!$P$153</f>
        <v/>
      </c>
      <c r="BO11" s="3457"/>
      <c r="BP11" s="3457"/>
      <c r="BQ11" s="3457"/>
      <c r="BR11" s="3467"/>
      <c r="BS11" s="3468"/>
      <c r="BT11" s="3469"/>
      <c r="BV11" s="3470"/>
      <c r="BW11" s="7588"/>
      <c r="BX11" s="7589"/>
      <c r="BY11" s="3471"/>
      <c r="BZ11" s="3472"/>
      <c r="CA11" s="3473"/>
      <c r="CB11" s="3474"/>
      <c r="CC11" s="3475"/>
      <c r="CD11" s="3476"/>
      <c r="CE11" s="3477"/>
      <c r="CF11" s="3477"/>
      <c r="CG11" s="3477"/>
      <c r="CH11" s="3478"/>
      <c r="CI11" s="3479"/>
      <c r="CJ11" s="3479"/>
      <c r="CK11" s="3479"/>
      <c r="CL11" s="3475"/>
      <c r="CM11" s="3476"/>
      <c r="CN11" s="3477"/>
      <c r="CO11" s="3477"/>
      <c r="CP11" s="3477"/>
      <c r="CQ11" s="3478"/>
      <c r="CR11" s="3479"/>
      <c r="CS11" s="3479"/>
      <c r="CT11" s="3479"/>
      <c r="CU11" s="3475"/>
      <c r="CV11" s="3480"/>
      <c r="CW11" s="3477"/>
      <c r="CX11" s="3477"/>
      <c r="CY11" s="3477"/>
      <c r="CZ11" s="3478"/>
      <c r="DA11" s="3479"/>
      <c r="DB11" s="3479"/>
      <c r="DC11" s="3479"/>
    </row>
    <row r="12" customFormat="1" customHeight="1" ht="12.75" s="3420" x14ac:dyDescent="0.2">
      <c r="B12" s="3448"/>
      <c r="C12" s="6954"/>
      <c r="D12" s="6089">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v/>
      </c>
      <c r="E12" s="6089">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v/>
      </c>
      <c r="F12" s="6945"/>
      <c r="G12" s="5446">
        <f>Overview!$E$28</f>
        <v/>
      </c>
      <c r="H12" s="3449"/>
      <c r="I12" s="3449"/>
      <c r="J12" s="3450" t="inlineStr">
        <is>
          <t>Cat M1</t>
        </is>
      </c>
      <c r="K12" s="3450" t="inlineStr">
        <is>
          <t>FDD1</t>
        </is>
      </c>
      <c r="L12" s="3449"/>
      <c r="M12" s="3450">
        <v>20</v>
      </c>
      <c r="N12" s="3451" t="inlineStr">
        <is>
          <t>QPSK</t>
        </is>
      </c>
      <c r="O12" s="3452"/>
      <c r="P12" s="3453">
        <v>15</v>
      </c>
      <c r="Q12" s="3454">
        <v>6</v>
      </c>
      <c r="R12" s="3455">
        <v>0</v>
      </c>
      <c r="S12" s="3455"/>
      <c r="T12" s="3456">
        <v>18100</v>
      </c>
      <c r="U12" s="3456">
        <v>1930</v>
      </c>
      <c r="V12" s="3457"/>
      <c r="W12" s="3457"/>
      <c r="X12" s="3457"/>
      <c r="Y12" s="3457"/>
      <c r="Z12" s="3457"/>
      <c r="AA12" s="3457"/>
      <c r="AB12" s="3457"/>
      <c r="AC12" s="3457"/>
      <c r="AD12" s="3457"/>
      <c r="AE12" s="3457"/>
      <c r="AF12" s="3457"/>
      <c r="AG12" s="5637"/>
      <c r="AH12" s="5644"/>
      <c r="AI12" s="3458"/>
      <c r="AJ12" s="3457"/>
      <c r="AK12" s="3457"/>
      <c r="AL12" s="3457"/>
      <c r="AM12" s="3457"/>
      <c r="AN12" s="3457"/>
      <c r="AO12" s="3457"/>
      <c r="AP12" s="3457"/>
      <c r="AQ12" s="3457"/>
      <c r="AR12" s="3457"/>
      <c r="AS12" s="3457"/>
      <c r="AT12" s="3457"/>
      <c r="AU12" s="3457"/>
      <c r="AV12" s="3457"/>
      <c r="AW12" s="3457"/>
      <c r="AX12" s="3457"/>
      <c r="AY12" s="3457"/>
      <c r="AZ12" s="3457"/>
      <c r="BA12" s="3457"/>
      <c r="BB12" s="3457"/>
      <c r="BC12" s="3457"/>
      <c r="BD12" s="3459"/>
      <c r="BE12" s="3489">
        <f>MyTimestamp(AH12)</f>
        <v/>
      </c>
      <c r="BF12" s="6080"/>
      <c r="BG12" s="6081">
        <f>BE12</f>
        <v/>
      </c>
      <c r="BH12" s="4736"/>
      <c r="BI12" s="3464"/>
      <c r="BJ12" s="3457"/>
      <c r="BK12" s="3465">
        <f>Overview!$E$7</f>
        <v/>
      </c>
      <c r="BL12" s="3457"/>
      <c r="BM12" s="3584"/>
      <c r="BN12" s="3465">
        <f>Overview!$P$153</f>
        <v/>
      </c>
      <c r="BO12" s="3457"/>
      <c r="BP12" s="3457"/>
      <c r="BQ12" s="3457"/>
      <c r="BR12" s="3467"/>
      <c r="BS12" s="3468"/>
      <c r="BT12" s="3469"/>
      <c r="BV12" s="3470"/>
      <c r="BW12" s="7588"/>
      <c r="BX12" s="7589"/>
      <c r="BY12" s="3471"/>
      <c r="BZ12" s="3472"/>
      <c r="CA12" s="3473"/>
      <c r="CB12" s="3474"/>
      <c r="CC12" s="3475"/>
      <c r="CD12" s="3476"/>
      <c r="CE12" s="3477"/>
      <c r="CF12" s="3477"/>
      <c r="CG12" s="3477"/>
      <c r="CH12" s="3478"/>
      <c r="CI12" s="3479"/>
      <c r="CJ12" s="3479"/>
      <c r="CK12" s="3479"/>
      <c r="CL12" s="3475"/>
      <c r="CM12" s="3476"/>
      <c r="CN12" s="3477"/>
      <c r="CO12" s="3477"/>
      <c r="CP12" s="3477"/>
      <c r="CQ12" s="3478"/>
      <c r="CR12" s="3479"/>
      <c r="CS12" s="3479"/>
      <c r="CT12" s="3479"/>
      <c r="CU12" s="3475"/>
      <c r="CV12" s="3480"/>
      <c r="CW12" s="3477"/>
      <c r="CX12" s="3477"/>
      <c r="CY12" s="3477"/>
      <c r="CZ12" s="3478"/>
      <c r="DA12" s="3479"/>
      <c r="DB12" s="3479"/>
      <c r="DC12" s="3479"/>
    </row>
    <row r="13" customFormat="1" customHeight="1" ht="12.75" s="3420" x14ac:dyDescent="0.2">
      <c r="B13" s="3448"/>
      <c r="C13" s="6954"/>
      <c r="D13" s="6089">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v/>
      </c>
      <c r="E13" s="6089">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v/>
      </c>
      <c r="F13" s="6945"/>
      <c r="G13" s="5446">
        <f>Overview!$E$28</f>
        <v/>
      </c>
      <c r="H13" s="3449"/>
      <c r="I13" s="3449"/>
      <c r="J13" s="3450" t="inlineStr">
        <is>
          <t>Cat M1</t>
        </is>
      </c>
      <c r="K13" s="3450" t="inlineStr">
        <is>
          <t>FDD1</t>
        </is>
      </c>
      <c r="L13" s="3449"/>
      <c r="M13" s="3450">
        <v>20</v>
      </c>
      <c r="N13" s="3451" t="inlineStr">
        <is>
          <t>16QAM</t>
        </is>
      </c>
      <c r="O13" s="3452"/>
      <c r="P13" s="3453">
        <v>0</v>
      </c>
      <c r="Q13" s="3454">
        <v>1</v>
      </c>
      <c r="R13" s="3455">
        <v>0</v>
      </c>
      <c r="S13" s="3455"/>
      <c r="T13" s="3456">
        <v>18100</v>
      </c>
      <c r="U13" s="3456">
        <v>1930</v>
      </c>
      <c r="V13" s="3457"/>
      <c r="W13" s="3457"/>
      <c r="X13" s="3457"/>
      <c r="Y13" s="3457"/>
      <c r="Z13" s="3457"/>
      <c r="AA13" s="3457"/>
      <c r="AB13" s="3457"/>
      <c r="AC13" s="3457"/>
      <c r="AD13" s="3457"/>
      <c r="AE13" s="3457"/>
      <c r="AF13" s="3457"/>
      <c r="AG13" s="5637"/>
      <c r="AH13" s="5644"/>
      <c r="AI13" s="3458"/>
      <c r="AJ13" s="3457"/>
      <c r="AK13" s="3457"/>
      <c r="AL13" s="3457"/>
      <c r="AM13" s="3457"/>
      <c r="AN13" s="3457"/>
      <c r="AO13" s="3457"/>
      <c r="AP13" s="3457"/>
      <c r="AQ13" s="3457"/>
      <c r="AR13" s="3457"/>
      <c r="AS13" s="3457"/>
      <c r="AT13" s="3457"/>
      <c r="AU13" s="3457"/>
      <c r="AV13" s="3457"/>
      <c r="AW13" s="3457"/>
      <c r="AX13" s="3457"/>
      <c r="AY13" s="3457"/>
      <c r="AZ13" s="3457"/>
      <c r="BA13" s="3457"/>
      <c r="BB13" s="3457"/>
      <c r="BC13" s="3457"/>
      <c r="BD13" s="3459"/>
      <c r="BE13" s="3489">
        <f>MyTimestamp(AH13)</f>
        <v/>
      </c>
      <c r="BF13" s="6080"/>
      <c r="BG13" s="6081">
        <f>BE13</f>
        <v/>
      </c>
      <c r="BH13" s="4736"/>
      <c r="BI13" s="3464"/>
      <c r="BJ13" s="3457"/>
      <c r="BK13" s="3465">
        <f>Overview!$E$7</f>
        <v/>
      </c>
      <c r="BL13" s="3457"/>
      <c r="BM13" s="3584"/>
      <c r="BN13" s="3465">
        <f>Overview!$P$153</f>
        <v/>
      </c>
      <c r="BO13" s="3457"/>
      <c r="BP13" s="3457"/>
      <c r="BQ13" s="3457"/>
      <c r="BR13" s="3467"/>
      <c r="BS13" s="3468"/>
      <c r="BT13" s="3469"/>
      <c r="BV13" s="3470"/>
      <c r="BW13" s="7588"/>
      <c r="BX13" s="7589"/>
      <c r="BY13" s="3471"/>
      <c r="BZ13" s="3472"/>
      <c r="CA13" s="3473"/>
      <c r="CB13" s="3474"/>
      <c r="CC13" s="3475"/>
      <c r="CD13" s="3476"/>
      <c r="CE13" s="3477"/>
      <c r="CF13" s="3477"/>
      <c r="CG13" s="3477"/>
      <c r="CH13" s="3478"/>
      <c r="CI13" s="3479"/>
      <c r="CJ13" s="3479"/>
      <c r="CK13" s="3479"/>
      <c r="CL13" s="3475"/>
      <c r="CM13" s="3476"/>
      <c r="CN13" s="3477"/>
      <c r="CO13" s="3477"/>
      <c r="CP13" s="3477"/>
      <c r="CQ13" s="3478"/>
      <c r="CR13" s="3479"/>
      <c r="CS13" s="3479"/>
      <c r="CT13" s="3479"/>
      <c r="CU13" s="3475"/>
      <c r="CV13" s="3480"/>
      <c r="CW13" s="3477"/>
      <c r="CX13" s="3477"/>
      <c r="CY13" s="3477"/>
      <c r="CZ13" s="3478"/>
      <c r="DA13" s="3479"/>
      <c r="DB13" s="3479"/>
      <c r="DC13" s="3479"/>
    </row>
    <row r="14" customFormat="1" customHeight="1" ht="12.75" s="3420" x14ac:dyDescent="0.2">
      <c r="B14" s="3448"/>
      <c r="C14" s="6954"/>
      <c r="D14" s="6089">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v/>
      </c>
      <c r="E14" s="6089">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v/>
      </c>
      <c r="F14" s="6945"/>
      <c r="G14" s="5446">
        <f>Overview!$E$28</f>
        <v/>
      </c>
      <c r="H14" s="3449"/>
      <c r="I14" s="3449"/>
      <c r="J14" s="3450" t="inlineStr">
        <is>
          <t>Cat M1</t>
        </is>
      </c>
      <c r="K14" s="3450" t="inlineStr">
        <is>
          <t>FDD1</t>
        </is>
      </c>
      <c r="L14" s="3449"/>
      <c r="M14" s="3450">
        <v>20</v>
      </c>
      <c r="N14" s="3451" t="inlineStr">
        <is>
          <t>16QAM</t>
        </is>
      </c>
      <c r="O14" s="3452"/>
      <c r="P14" s="3453">
        <v>0</v>
      </c>
      <c r="Q14" s="3454">
        <v>1</v>
      </c>
      <c r="R14" s="3455">
        <v>5</v>
      </c>
      <c r="S14" s="3455"/>
      <c r="T14" s="3456">
        <v>18100</v>
      </c>
      <c r="U14" s="3456">
        <v>1930</v>
      </c>
      <c r="V14" s="3457"/>
      <c r="W14" s="3457"/>
      <c r="X14" s="3457"/>
      <c r="Y14" s="3457"/>
      <c r="Z14" s="3457"/>
      <c r="AA14" s="3457"/>
      <c r="AB14" s="3457"/>
      <c r="AC14" s="3457"/>
      <c r="AD14" s="3457"/>
      <c r="AE14" s="3457"/>
      <c r="AF14" s="3457"/>
      <c r="AG14" s="5637"/>
      <c r="AH14" s="5644"/>
      <c r="AI14" s="3458"/>
      <c r="AJ14" s="3457"/>
      <c r="AK14" s="3457"/>
      <c r="AL14" s="3457"/>
      <c r="AM14" s="3457"/>
      <c r="AN14" s="3457"/>
      <c r="AO14" s="3457"/>
      <c r="AP14" s="3457"/>
      <c r="AQ14" s="3457"/>
      <c r="AR14" s="3457"/>
      <c r="AS14" s="3457"/>
      <c r="AT14" s="3457"/>
      <c r="AU14" s="3457"/>
      <c r="AV14" s="3457"/>
      <c r="AW14" s="3457"/>
      <c r="AX14" s="3457"/>
      <c r="AY14" s="3457"/>
      <c r="AZ14" s="3457"/>
      <c r="BA14" s="3457"/>
      <c r="BB14" s="3457"/>
      <c r="BC14" s="3457"/>
      <c r="BD14" s="3459"/>
      <c r="BE14" s="3489">
        <f>MyTimestamp(AH14)</f>
        <v/>
      </c>
      <c r="BF14" s="6080"/>
      <c r="BG14" s="6081">
        <f>BE14</f>
        <v/>
      </c>
      <c r="BH14" s="4736"/>
      <c r="BI14" s="3464"/>
      <c r="BJ14" s="3457"/>
      <c r="BK14" s="3465">
        <f>Overview!$E$7</f>
        <v/>
      </c>
      <c r="BL14" s="3457"/>
      <c r="BM14" s="3584"/>
      <c r="BN14" s="3465">
        <f>Overview!$P$153</f>
        <v/>
      </c>
      <c r="BO14" s="3457"/>
      <c r="BP14" s="3457"/>
      <c r="BQ14" s="3457"/>
      <c r="BR14" s="3467"/>
      <c r="BS14" s="3468"/>
      <c r="BT14" s="3469"/>
      <c r="BV14" s="3470"/>
      <c r="BW14" s="7588"/>
      <c r="BX14" s="7589"/>
      <c r="BY14" s="3471"/>
      <c r="BZ14" s="3472"/>
      <c r="CA14" s="3473"/>
      <c r="CB14" s="3474"/>
      <c r="CC14" s="3475"/>
      <c r="CD14" s="3476"/>
      <c r="CE14" s="3477"/>
      <c r="CF14" s="3477"/>
      <c r="CG14" s="3477"/>
      <c r="CH14" s="3478"/>
      <c r="CI14" s="3479"/>
      <c r="CJ14" s="3479"/>
      <c r="CK14" s="3479"/>
      <c r="CL14" s="3475"/>
      <c r="CM14" s="3476"/>
      <c r="CN14" s="3477"/>
      <c r="CO14" s="3477"/>
      <c r="CP14" s="3477"/>
      <c r="CQ14" s="3478"/>
      <c r="CR14" s="3479"/>
      <c r="CS14" s="3479"/>
      <c r="CT14" s="3479"/>
      <c r="CU14" s="3475"/>
      <c r="CV14" s="3480"/>
      <c r="CW14" s="3477"/>
      <c r="CX14" s="3477"/>
      <c r="CY14" s="3477"/>
      <c r="CZ14" s="3478"/>
      <c r="DA14" s="3479"/>
      <c r="DB14" s="3479"/>
      <c r="DC14" s="3479"/>
    </row>
    <row r="15" customFormat="1" customHeight="1" ht="12.75" s="3420" x14ac:dyDescent="0.2">
      <c r="B15" s="3448"/>
      <c r="C15" s="6954"/>
      <c r="D15" s="6089">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v/>
      </c>
      <c r="E15" s="6089">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v/>
      </c>
      <c r="F15" s="6945"/>
      <c r="G15" s="5446">
        <f>Overview!$E$28</f>
        <v/>
      </c>
      <c r="H15" s="3449"/>
      <c r="I15" s="3449"/>
      <c r="J15" s="3450" t="inlineStr">
        <is>
          <t>Cat M1</t>
        </is>
      </c>
      <c r="K15" s="3450" t="inlineStr">
        <is>
          <t>FDD1</t>
        </is>
      </c>
      <c r="L15" s="3449"/>
      <c r="M15" s="3450">
        <v>20</v>
      </c>
      <c r="N15" s="3451" t="inlineStr">
        <is>
          <t>16QAM</t>
        </is>
      </c>
      <c r="O15" s="3452"/>
      <c r="P15" s="3453">
        <v>7</v>
      </c>
      <c r="Q15" s="3454">
        <v>1</v>
      </c>
      <c r="R15" s="3455">
        <v>0</v>
      </c>
      <c r="S15" s="3455"/>
      <c r="T15" s="3456">
        <v>18100</v>
      </c>
      <c r="U15" s="3456">
        <v>1930</v>
      </c>
      <c r="V15" s="3457"/>
      <c r="W15" s="3457"/>
      <c r="X15" s="3457"/>
      <c r="Y15" s="3457"/>
      <c r="Z15" s="3457"/>
      <c r="AA15" s="3457"/>
      <c r="AB15" s="3457"/>
      <c r="AC15" s="3457"/>
      <c r="AD15" s="3457"/>
      <c r="AE15" s="3457"/>
      <c r="AF15" s="3457"/>
      <c r="AG15" s="5637"/>
      <c r="AH15" s="5644"/>
      <c r="AI15" s="3458"/>
      <c r="AJ15" s="3457"/>
      <c r="AK15" s="3457"/>
      <c r="AL15" s="3457"/>
      <c r="AM15" s="3457"/>
      <c r="AN15" s="3457"/>
      <c r="AO15" s="3457"/>
      <c r="AP15" s="3457"/>
      <c r="AQ15" s="3457"/>
      <c r="AR15" s="3457"/>
      <c r="AS15" s="3457"/>
      <c r="AT15" s="3457"/>
      <c r="AU15" s="3457"/>
      <c r="AV15" s="3457"/>
      <c r="AW15" s="3457"/>
      <c r="AX15" s="3457"/>
      <c r="AY15" s="3457"/>
      <c r="AZ15" s="3457"/>
      <c r="BA15" s="3457"/>
      <c r="BB15" s="3457"/>
      <c r="BC15" s="3457"/>
      <c r="BD15" s="3459"/>
      <c r="BE15" s="3489">
        <f>MyTimestamp(AH15)</f>
        <v/>
      </c>
      <c r="BF15" s="6080"/>
      <c r="BG15" s="6081">
        <f>BE15</f>
        <v/>
      </c>
      <c r="BH15" s="4736"/>
      <c r="BI15" s="3464"/>
      <c r="BJ15" s="3457"/>
      <c r="BK15" s="3465">
        <f>Overview!$E$7</f>
        <v/>
      </c>
      <c r="BL15" s="3457"/>
      <c r="BM15" s="3584"/>
      <c r="BN15" s="3465">
        <f>Overview!$P$153</f>
        <v/>
      </c>
      <c r="BO15" s="3457"/>
      <c r="BP15" s="3457"/>
      <c r="BQ15" s="3457"/>
      <c r="BR15" s="3467"/>
      <c r="BS15" s="3468"/>
      <c r="BT15" s="3469"/>
      <c r="BV15" s="3470"/>
      <c r="BW15" s="7588"/>
      <c r="BX15" s="7589"/>
      <c r="BY15" s="3471"/>
      <c r="BZ15" s="3472"/>
      <c r="CA15" s="3473"/>
      <c r="CB15" s="3474"/>
      <c r="CC15" s="3475"/>
      <c r="CD15" s="3476"/>
      <c r="CE15" s="3477"/>
      <c r="CF15" s="3477"/>
      <c r="CG15" s="3477"/>
      <c r="CH15" s="3478"/>
      <c r="CI15" s="3479"/>
      <c r="CJ15" s="3479"/>
      <c r="CK15" s="3479"/>
      <c r="CL15" s="3475"/>
      <c r="CM15" s="3476"/>
      <c r="CN15" s="3477"/>
      <c r="CO15" s="3477"/>
      <c r="CP15" s="3477"/>
      <c r="CQ15" s="3478"/>
      <c r="CR15" s="3479"/>
      <c r="CS15" s="3479"/>
      <c r="CT15" s="3479"/>
      <c r="CU15" s="3475"/>
      <c r="CV15" s="3480"/>
      <c r="CW15" s="3477"/>
      <c r="CX15" s="3477"/>
      <c r="CY15" s="3477"/>
      <c r="CZ15" s="3478"/>
      <c r="DA15" s="3479"/>
      <c r="DB15" s="3479"/>
      <c r="DC15" s="3479"/>
    </row>
    <row r="16" customFormat="1" customHeight="1" ht="12.75" s="3420" x14ac:dyDescent="0.2">
      <c r="B16" s="3448"/>
      <c r="C16" s="6954"/>
      <c r="D16" s="6089">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v/>
      </c>
      <c r="E16" s="6089">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v/>
      </c>
      <c r="F16" s="6945"/>
      <c r="G16" s="5446">
        <f>Overview!$E$28</f>
        <v/>
      </c>
      <c r="H16" s="3449"/>
      <c r="I16" s="3449"/>
      <c r="J16" s="3450" t="inlineStr">
        <is>
          <t>Cat M1</t>
        </is>
      </c>
      <c r="K16" s="3450" t="inlineStr">
        <is>
          <t>FDD1</t>
        </is>
      </c>
      <c r="L16" s="3449"/>
      <c r="M16" s="3450">
        <v>20</v>
      </c>
      <c r="N16" s="3451" t="inlineStr">
        <is>
          <t>16QAM</t>
        </is>
      </c>
      <c r="O16" s="3452"/>
      <c r="P16" s="3453">
        <v>7</v>
      </c>
      <c r="Q16" s="3454">
        <v>1</v>
      </c>
      <c r="R16" s="3455">
        <v>5</v>
      </c>
      <c r="S16" s="3455"/>
      <c r="T16" s="3456">
        <v>18100</v>
      </c>
      <c r="U16" s="3456">
        <v>1930</v>
      </c>
      <c r="V16" s="3457"/>
      <c r="W16" s="3457"/>
      <c r="X16" s="3457"/>
      <c r="Y16" s="3457"/>
      <c r="Z16" s="3457"/>
      <c r="AA16" s="3457"/>
      <c r="AB16" s="3457"/>
      <c r="AC16" s="3457"/>
      <c r="AD16" s="3457"/>
      <c r="AE16" s="3457"/>
      <c r="AF16" s="3457"/>
      <c r="AG16" s="5637"/>
      <c r="AH16" s="5644"/>
      <c r="AI16" s="3458"/>
      <c r="AJ16" s="3457"/>
      <c r="AK16" s="3457"/>
      <c r="AL16" s="3457"/>
      <c r="AM16" s="3457"/>
      <c r="AN16" s="3457"/>
      <c r="AO16" s="3457"/>
      <c r="AP16" s="3457"/>
      <c r="AQ16" s="3457"/>
      <c r="AR16" s="3457"/>
      <c r="AS16" s="3457"/>
      <c r="AT16" s="3457"/>
      <c r="AU16" s="3457"/>
      <c r="AV16" s="3457"/>
      <c r="AW16" s="3457"/>
      <c r="AX16" s="3457"/>
      <c r="AY16" s="3457"/>
      <c r="AZ16" s="3457"/>
      <c r="BA16" s="3457"/>
      <c r="BB16" s="3457"/>
      <c r="BC16" s="3457"/>
      <c r="BD16" s="3459"/>
      <c r="BE16" s="3489">
        <f>MyTimestamp(AH16)</f>
        <v/>
      </c>
      <c r="BF16" s="6080"/>
      <c r="BG16" s="6081">
        <f>BE16</f>
        <v/>
      </c>
      <c r="BH16" s="4736"/>
      <c r="BI16" s="3464"/>
      <c r="BJ16" s="3457"/>
      <c r="BK16" s="3465">
        <f>Overview!$E$7</f>
        <v/>
      </c>
      <c r="BL16" s="3457"/>
      <c r="BM16" s="3584"/>
      <c r="BN16" s="3465">
        <f>Overview!$P$153</f>
        <v/>
      </c>
      <c r="BO16" s="3457"/>
      <c r="BP16" s="3457"/>
      <c r="BQ16" s="3457"/>
      <c r="BR16" s="3467"/>
      <c r="BS16" s="3468"/>
      <c r="BT16" s="3469"/>
      <c r="BV16" s="3470"/>
      <c r="BW16" s="7588"/>
      <c r="BX16" s="7589"/>
      <c r="BY16" s="3471"/>
      <c r="BZ16" s="3472"/>
      <c r="CA16" s="3473"/>
      <c r="CB16" s="3474"/>
      <c r="CC16" s="3475"/>
      <c r="CD16" s="3476"/>
      <c r="CE16" s="3477"/>
      <c r="CF16" s="3477"/>
      <c r="CG16" s="3477"/>
      <c r="CH16" s="3478"/>
      <c r="CI16" s="3479"/>
      <c r="CJ16" s="3479"/>
      <c r="CK16" s="3479"/>
      <c r="CL16" s="3475"/>
      <c r="CM16" s="3476"/>
      <c r="CN16" s="3477"/>
      <c r="CO16" s="3477"/>
      <c r="CP16" s="3477"/>
      <c r="CQ16" s="3478"/>
      <c r="CR16" s="3479"/>
      <c r="CS16" s="3479"/>
      <c r="CT16" s="3479"/>
      <c r="CU16" s="3475"/>
      <c r="CV16" s="3480"/>
      <c r="CW16" s="3477"/>
      <c r="CX16" s="3477"/>
      <c r="CY16" s="3477"/>
      <c r="CZ16" s="3478"/>
      <c r="DA16" s="3479"/>
      <c r="DB16" s="3479"/>
      <c r="DC16" s="3479"/>
    </row>
    <row r="17" customFormat="1" customHeight="1" ht="12.75" s="3420" x14ac:dyDescent="0.2">
      <c r="B17" s="3448"/>
      <c r="C17" s="6954"/>
      <c r="D17" s="6089">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v/>
      </c>
      <c r="E17" s="6089">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v/>
      </c>
      <c r="F17" s="6945"/>
      <c r="G17" s="5446">
        <f>Overview!$E$28</f>
        <v/>
      </c>
      <c r="H17" s="3449"/>
      <c r="I17" s="3449"/>
      <c r="J17" s="3450" t="inlineStr">
        <is>
          <t>Cat M1</t>
        </is>
      </c>
      <c r="K17" s="3450" t="inlineStr">
        <is>
          <t>FDD1</t>
        </is>
      </c>
      <c r="L17" s="3449"/>
      <c r="M17" s="3450">
        <v>20</v>
      </c>
      <c r="N17" s="3451" t="inlineStr">
        <is>
          <t>16QAM</t>
        </is>
      </c>
      <c r="O17" s="3452"/>
      <c r="P17" s="3453">
        <v>15</v>
      </c>
      <c r="Q17" s="3454">
        <v>1</v>
      </c>
      <c r="R17" s="3455">
        <v>0</v>
      </c>
      <c r="S17" s="3455"/>
      <c r="T17" s="3456">
        <v>18100</v>
      </c>
      <c r="U17" s="3456">
        <v>1930</v>
      </c>
      <c r="V17" s="3457"/>
      <c r="W17" s="3457"/>
      <c r="X17" s="3457"/>
      <c r="Y17" s="3457"/>
      <c r="Z17" s="3457"/>
      <c r="AA17" s="3457"/>
      <c r="AB17" s="3457"/>
      <c r="AC17" s="3457"/>
      <c r="AD17" s="3457"/>
      <c r="AE17" s="3457"/>
      <c r="AF17" s="3457"/>
      <c r="AG17" s="5637"/>
      <c r="AH17" s="5644"/>
      <c r="AI17" s="3458"/>
      <c r="AJ17" s="3457"/>
      <c r="AK17" s="3457"/>
      <c r="AL17" s="3457"/>
      <c r="AM17" s="3457"/>
      <c r="AN17" s="3457"/>
      <c r="AO17" s="3457"/>
      <c r="AP17" s="3457"/>
      <c r="AQ17" s="3457"/>
      <c r="AR17" s="3457"/>
      <c r="AS17" s="3457"/>
      <c r="AT17" s="3457"/>
      <c r="AU17" s="3457"/>
      <c r="AV17" s="3457"/>
      <c r="AW17" s="3457"/>
      <c r="AX17" s="3457"/>
      <c r="AY17" s="3457"/>
      <c r="AZ17" s="3457"/>
      <c r="BA17" s="3457"/>
      <c r="BB17" s="3457"/>
      <c r="BC17" s="3457"/>
      <c r="BD17" s="3459"/>
      <c r="BE17" s="3489">
        <f>MyTimestamp(AH17)</f>
        <v/>
      </c>
      <c r="BF17" s="6080"/>
      <c r="BG17" s="6081">
        <f>BE17</f>
        <v/>
      </c>
      <c r="BH17" s="4736"/>
      <c r="BI17" s="3464"/>
      <c r="BJ17" s="3457"/>
      <c r="BK17" s="3465">
        <f>Overview!$E$7</f>
        <v/>
      </c>
      <c r="BL17" s="3457"/>
      <c r="BM17" s="3584"/>
      <c r="BN17" s="3465">
        <f>Overview!$P$153</f>
        <v/>
      </c>
      <c r="BO17" s="3457"/>
      <c r="BP17" s="3457"/>
      <c r="BQ17" s="3457"/>
      <c r="BR17" s="3467"/>
      <c r="BS17" s="3468"/>
      <c r="BT17" s="3469"/>
      <c r="BV17" s="3470"/>
      <c r="BW17" s="7588"/>
      <c r="BX17" s="7589"/>
      <c r="BY17" s="3471"/>
      <c r="BZ17" s="3472"/>
      <c r="CA17" s="3473"/>
      <c r="CB17" s="3474"/>
      <c r="CC17" s="3475"/>
      <c r="CD17" s="3476"/>
      <c r="CE17" s="3477"/>
      <c r="CF17" s="3477"/>
      <c r="CG17" s="3477"/>
      <c r="CH17" s="3478"/>
      <c r="CI17" s="3479"/>
      <c r="CJ17" s="3479"/>
      <c r="CK17" s="3479"/>
      <c r="CL17" s="3475"/>
      <c r="CM17" s="3476"/>
      <c r="CN17" s="3477"/>
      <c r="CO17" s="3477"/>
      <c r="CP17" s="3477"/>
      <c r="CQ17" s="3478"/>
      <c r="CR17" s="3479"/>
      <c r="CS17" s="3479"/>
      <c r="CT17" s="3479"/>
      <c r="CU17" s="3475"/>
      <c r="CV17" s="3480"/>
      <c r="CW17" s="3477"/>
      <c r="CX17" s="3477"/>
      <c r="CY17" s="3477"/>
      <c r="CZ17" s="3478"/>
      <c r="DA17" s="3479"/>
      <c r="DB17" s="3479"/>
      <c r="DC17" s="3479"/>
    </row>
    <row r="18" customFormat="1" customHeight="1" ht="12.75" s="3420" x14ac:dyDescent="0.2">
      <c r="B18" s="3448"/>
      <c r="C18" s="6954"/>
      <c r="D18" s="6089">
        <f>IF(ISNUMBER(FIND("EN",B18)),IF(ISNUMBER(FIND("FCC",B18)),IF(ISNUMBER(FIND("ISED",B18)),CONCATENATE(Overview!$V$10,";",Overview!$S$11,";",Overview!$S$12),CONCATENATE(Overview!$V$10,";",Overview!$S$11)),IF(ISNUMBER(FIND("ISED",B18)),CONCATENATE(Overview!$V$10,";",Overview!$S$12),Overview!$V$10)),IF(ISNUMBER(FIND("FCC",B18)),IF(ISNUMBER(FIND("ISED",B18)),CONCATENATE(Overview!$S$11,";",Overview!$S$12),"IEEE Std 1528™"),Overview!$S$12))</f>
        <v/>
      </c>
      <c r="E18" s="6089">
        <f>IF(ISNUMBER(FIND("EN",B18)),IF(ISNUMBER(FIND("FCC",B18)),IF(ISNUMBER(FIND("ISED",B18)),CONCATENATE(Overview!$AB$10,";",Overview!$Y$11,";",Overview!$Y$12),CONCATENATE(Overview!$AB$10,";",Overview!$Y$11)),IF(ISNUMBER(FIND("ISED",B18)),CONCATENATE(Overview!$AB$10,";",Overview!$Y$12),Overview!$AB$10)),IF(ISNUMBER(FIND("FCC",B18)),IF(ISNUMBER(FIND("ISED",B18)),CONCATENATE(Overview!$Y$11,";",Overview!$Y$12),"IEEE Std 1528™"),Overview!$Y$12))</f>
        <v/>
      </c>
      <c r="F18" s="6945"/>
      <c r="G18" s="5446">
        <f>Overview!$E$28</f>
        <v/>
      </c>
      <c r="H18" s="3449"/>
      <c r="I18" s="3449"/>
      <c r="J18" s="3450" t="inlineStr">
        <is>
          <t>Cat M1</t>
        </is>
      </c>
      <c r="K18" s="3450" t="inlineStr">
        <is>
          <t>FDD1</t>
        </is>
      </c>
      <c r="L18" s="3449"/>
      <c r="M18" s="3450">
        <v>20</v>
      </c>
      <c r="N18" s="3451" t="inlineStr">
        <is>
          <t>16QAM</t>
        </is>
      </c>
      <c r="O18" s="3452"/>
      <c r="P18" s="3453">
        <v>15</v>
      </c>
      <c r="Q18" s="3454">
        <v>1</v>
      </c>
      <c r="R18" s="3455">
        <v>5</v>
      </c>
      <c r="S18" s="3455"/>
      <c r="T18" s="3456">
        <v>18100</v>
      </c>
      <c r="U18" s="3456">
        <v>1930</v>
      </c>
      <c r="V18" s="3457"/>
      <c r="W18" s="3457"/>
      <c r="X18" s="3457"/>
      <c r="Y18" s="3457"/>
      <c r="Z18" s="3457"/>
      <c r="AA18" s="3457"/>
      <c r="AB18" s="3457"/>
      <c r="AC18" s="3457"/>
      <c r="AD18" s="3457"/>
      <c r="AE18" s="3457"/>
      <c r="AF18" s="3457"/>
      <c r="AG18" s="5637"/>
      <c r="AH18" s="5644"/>
      <c r="AI18" s="3458"/>
      <c r="AJ18" s="3457"/>
      <c r="AK18" s="3457"/>
      <c r="AL18" s="3457"/>
      <c r="AM18" s="3457"/>
      <c r="AN18" s="3457"/>
      <c r="AO18" s="3457"/>
      <c r="AP18" s="3457"/>
      <c r="AQ18" s="3457"/>
      <c r="AR18" s="3457"/>
      <c r="AS18" s="3457"/>
      <c r="AT18" s="3457"/>
      <c r="AU18" s="3457"/>
      <c r="AV18" s="3457"/>
      <c r="AW18" s="3457"/>
      <c r="AX18" s="3457"/>
      <c r="AY18" s="3457"/>
      <c r="AZ18" s="3457"/>
      <c r="BA18" s="3457"/>
      <c r="BB18" s="3457"/>
      <c r="BC18" s="3457"/>
      <c r="BD18" s="3459"/>
      <c r="BE18" s="3489">
        <f>MyTimestamp(AH18)</f>
        <v/>
      </c>
      <c r="BF18" s="6080"/>
      <c r="BG18" s="6081">
        <f>BE18</f>
        <v/>
      </c>
      <c r="BH18" s="4736"/>
      <c r="BI18" s="3464"/>
      <c r="BJ18" s="3457"/>
      <c r="BK18" s="3465">
        <f>Overview!$E$7</f>
        <v/>
      </c>
      <c r="BL18" s="3457"/>
      <c r="BM18" s="3584"/>
      <c r="BN18" s="3465">
        <f>Overview!$P$153</f>
        <v/>
      </c>
      <c r="BO18" s="3457"/>
      <c r="BP18" s="3457"/>
      <c r="BQ18" s="3457"/>
      <c r="BR18" s="3467"/>
      <c r="BS18" s="3468"/>
      <c r="BT18" s="3469"/>
      <c r="BV18" s="3470"/>
      <c r="BW18" s="7588"/>
      <c r="BX18" s="7589"/>
      <c r="BY18" s="3471"/>
      <c r="BZ18" s="3472"/>
      <c r="CA18" s="3473"/>
      <c r="CB18" s="3474"/>
      <c r="CC18" s="3475"/>
      <c r="CD18" s="3476"/>
      <c r="CE18" s="3477"/>
      <c r="CF18" s="3477"/>
      <c r="CG18" s="3477"/>
      <c r="CH18" s="3478"/>
      <c r="CI18" s="3479"/>
      <c r="CJ18" s="3479"/>
      <c r="CK18" s="3479"/>
      <c r="CL18" s="3475"/>
      <c r="CM18" s="3476"/>
      <c r="CN18" s="3477"/>
      <c r="CO18" s="3477"/>
      <c r="CP18" s="3477"/>
      <c r="CQ18" s="3478"/>
      <c r="CR18" s="3479"/>
      <c r="CS18" s="3479"/>
      <c r="CT18" s="3479"/>
      <c r="CU18" s="3475"/>
      <c r="CV18" s="3480"/>
      <c r="CW18" s="3477"/>
      <c r="CX18" s="3477"/>
      <c r="CY18" s="3477"/>
      <c r="CZ18" s="3478"/>
      <c r="DA18" s="3479"/>
      <c r="DB18" s="3479"/>
      <c r="DC18" s="3479"/>
    </row>
    <row r="19" customFormat="1" customHeight="1" ht="12.75" s="3420" x14ac:dyDescent="0.2">
      <c r="B19" s="3448"/>
      <c r="C19" s="6954"/>
      <c r="D19" s="6089">
        <f>IF(ISNUMBER(FIND("EN",B19)),IF(ISNUMBER(FIND("FCC",B19)),IF(ISNUMBER(FIND("ISED",B19)),CONCATENATE(Overview!$V$10,";",Overview!$S$11,";",Overview!$S$12),CONCATENATE(Overview!$V$10,";",Overview!$S$11)),IF(ISNUMBER(FIND("ISED",B19)),CONCATENATE(Overview!$V$10,";",Overview!$S$12),Overview!$V$10)),IF(ISNUMBER(FIND("FCC",B19)),IF(ISNUMBER(FIND("ISED",B19)),CONCATENATE(Overview!$S$11,";",Overview!$S$12),"IEEE Std 1528™"),Overview!$S$12))</f>
        <v/>
      </c>
      <c r="E19" s="6089">
        <f>IF(ISNUMBER(FIND("EN",B19)),IF(ISNUMBER(FIND("FCC",B19)),IF(ISNUMBER(FIND("ISED",B19)),CONCATENATE(Overview!$AB$10,";",Overview!$Y$11,";",Overview!$Y$12),CONCATENATE(Overview!$AB$10,";",Overview!$Y$11)),IF(ISNUMBER(FIND("ISED",B19)),CONCATENATE(Overview!$AB$10,";",Overview!$Y$12),Overview!$AB$10)),IF(ISNUMBER(FIND("FCC",B19)),IF(ISNUMBER(FIND("ISED",B19)),CONCATENATE(Overview!$Y$11,";",Overview!$Y$12),"IEEE Std 1528™"),Overview!$Y$12))</f>
        <v/>
      </c>
      <c r="F19" s="6945"/>
      <c r="G19" s="5446">
        <f>Overview!$E$28</f>
        <v/>
      </c>
      <c r="H19" s="3449"/>
      <c r="I19" s="3449"/>
      <c r="J19" s="3450" t="inlineStr">
        <is>
          <t>Cat M1</t>
        </is>
      </c>
      <c r="K19" s="3450" t="inlineStr">
        <is>
          <t>FDD1</t>
        </is>
      </c>
      <c r="L19" s="3449"/>
      <c r="M19" s="3450">
        <v>20</v>
      </c>
      <c r="N19" s="3451" t="inlineStr">
        <is>
          <t>16QAM</t>
        </is>
      </c>
      <c r="O19" s="3452"/>
      <c r="P19" s="3453">
        <v>0</v>
      </c>
      <c r="Q19" s="3454">
        <v>3</v>
      </c>
      <c r="R19" s="3455">
        <v>0</v>
      </c>
      <c r="S19" s="3455"/>
      <c r="T19" s="3456">
        <v>18100</v>
      </c>
      <c r="U19" s="3456">
        <v>1930</v>
      </c>
      <c r="V19" s="3457"/>
      <c r="W19" s="3457"/>
      <c r="X19" s="3457"/>
      <c r="Y19" s="3457"/>
      <c r="Z19" s="3457"/>
      <c r="AA19" s="3457"/>
      <c r="AB19" s="3457"/>
      <c r="AC19" s="3457"/>
      <c r="AD19" s="3457"/>
      <c r="AE19" s="3457"/>
      <c r="AF19" s="3457"/>
      <c r="AG19" s="5637"/>
      <c r="AH19" s="5644"/>
      <c r="AI19" s="3458"/>
      <c r="AJ19" s="3457"/>
      <c r="AK19" s="3457"/>
      <c r="AL19" s="3457"/>
      <c r="AM19" s="3457"/>
      <c r="AN19" s="3457"/>
      <c r="AO19" s="3457"/>
      <c r="AP19" s="3457"/>
      <c r="AQ19" s="3457"/>
      <c r="AR19" s="3457"/>
      <c r="AS19" s="3457"/>
      <c r="AT19" s="3457"/>
      <c r="AU19" s="3457"/>
      <c r="AV19" s="3457"/>
      <c r="AW19" s="3457"/>
      <c r="AX19" s="3457"/>
      <c r="AY19" s="3457"/>
      <c r="AZ19" s="3457"/>
      <c r="BA19" s="3457"/>
      <c r="BB19" s="3457"/>
      <c r="BC19" s="3457"/>
      <c r="BD19" s="3459"/>
      <c r="BE19" s="3489">
        <f>MyTimestamp(AH19)</f>
        <v/>
      </c>
      <c r="BF19" s="6080"/>
      <c r="BG19" s="6081">
        <f>BE19</f>
        <v/>
      </c>
      <c r="BH19" s="4736"/>
      <c r="BI19" s="3464"/>
      <c r="BJ19" s="3457"/>
      <c r="BK19" s="3465">
        <f>Overview!$E$7</f>
        <v/>
      </c>
      <c r="BL19" s="3457"/>
      <c r="BM19" s="3584"/>
      <c r="BN19" s="3465">
        <f>Overview!$P$153</f>
        <v/>
      </c>
      <c r="BO19" s="3457"/>
      <c r="BP19" s="3457"/>
      <c r="BQ19" s="3457"/>
      <c r="BR19" s="3467"/>
      <c r="BS19" s="3468"/>
      <c r="BT19" s="3469"/>
      <c r="BV19" s="3470"/>
      <c r="BW19" s="7588"/>
      <c r="BX19" s="7589"/>
      <c r="BY19" s="3471"/>
      <c r="BZ19" s="3472"/>
      <c r="CA19" s="3473"/>
      <c r="CB19" s="3474"/>
      <c r="CC19" s="3475"/>
      <c r="CD19" s="3476"/>
      <c r="CE19" s="3477"/>
      <c r="CF19" s="3477"/>
      <c r="CG19" s="3477"/>
      <c r="CH19" s="3478"/>
      <c r="CI19" s="3479"/>
      <c r="CJ19" s="3479"/>
      <c r="CK19" s="3479"/>
      <c r="CL19" s="3475"/>
      <c r="CM19" s="3476"/>
      <c r="CN19" s="3477"/>
      <c r="CO19" s="3477"/>
      <c r="CP19" s="3477"/>
      <c r="CQ19" s="3478"/>
      <c r="CR19" s="3479"/>
      <c r="CS19" s="3479"/>
      <c r="CT19" s="3479"/>
      <c r="CU19" s="3475"/>
      <c r="CV19" s="3480"/>
      <c r="CW19" s="3477"/>
      <c r="CX19" s="3477"/>
      <c r="CY19" s="3477"/>
      <c r="CZ19" s="3478"/>
      <c r="DA19" s="3479"/>
      <c r="DB19" s="3479"/>
      <c r="DC19" s="3479"/>
    </row>
    <row r="20" customFormat="1" customHeight="1" ht="12.75" s="3420" x14ac:dyDescent="0.2">
      <c r="B20" s="3448"/>
      <c r="C20" s="6954"/>
      <c r="D20" s="6089">
        <f>IF(ISNUMBER(FIND("EN",B20)),IF(ISNUMBER(FIND("FCC",B20)),IF(ISNUMBER(FIND("ISED",B20)),CONCATENATE(Overview!$V$10,";",Overview!$S$11,";",Overview!$S$12),CONCATENATE(Overview!$V$10,";",Overview!$S$11)),IF(ISNUMBER(FIND("ISED",B20)),CONCATENATE(Overview!$V$10,";",Overview!$S$12),Overview!$V$10)),IF(ISNUMBER(FIND("FCC",B20)),IF(ISNUMBER(FIND("ISED",B20)),CONCATENATE(Overview!$S$11,";",Overview!$S$12),"IEEE Std 1528™"),Overview!$S$12))</f>
        <v/>
      </c>
      <c r="E20" s="6089">
        <f>IF(ISNUMBER(FIND("EN",B20)),IF(ISNUMBER(FIND("FCC",B20)),IF(ISNUMBER(FIND("ISED",B20)),CONCATENATE(Overview!$AB$10,";",Overview!$Y$11,";",Overview!$Y$12),CONCATENATE(Overview!$AB$10,";",Overview!$Y$11)),IF(ISNUMBER(FIND("ISED",B20)),CONCATENATE(Overview!$AB$10,";",Overview!$Y$12),Overview!$AB$10)),IF(ISNUMBER(FIND("FCC",B20)),IF(ISNUMBER(FIND("ISED",B20)),CONCATENATE(Overview!$Y$11,";",Overview!$Y$12),"IEEE Std 1528™"),Overview!$Y$12))</f>
        <v/>
      </c>
      <c r="F20" s="6945"/>
      <c r="G20" s="5446">
        <f>Overview!$E$28</f>
        <v/>
      </c>
      <c r="H20" s="3449"/>
      <c r="I20" s="3449"/>
      <c r="J20" s="3450" t="inlineStr">
        <is>
          <t>Cat M1</t>
        </is>
      </c>
      <c r="K20" s="3450" t="inlineStr">
        <is>
          <t>FDD1</t>
        </is>
      </c>
      <c r="L20" s="3449"/>
      <c r="M20" s="3450">
        <v>20</v>
      </c>
      <c r="N20" s="3451" t="inlineStr">
        <is>
          <t>16QAM</t>
        </is>
      </c>
      <c r="O20" s="3452"/>
      <c r="P20" s="3453">
        <v>15</v>
      </c>
      <c r="Q20" s="3454">
        <v>3</v>
      </c>
      <c r="R20" s="3455">
        <v>3</v>
      </c>
      <c r="S20" s="3455"/>
      <c r="T20" s="3456">
        <v>18100</v>
      </c>
      <c r="U20" s="3456">
        <v>1930</v>
      </c>
      <c r="V20" s="3457"/>
      <c r="W20" s="3457"/>
      <c r="X20" s="3457"/>
      <c r="Y20" s="3457"/>
      <c r="Z20" s="3457"/>
      <c r="AA20" s="3457"/>
      <c r="AB20" s="3457"/>
      <c r="AC20" s="3457"/>
      <c r="AD20" s="3457"/>
      <c r="AE20" s="3457"/>
      <c r="AF20" s="3457"/>
      <c r="AG20" s="5637"/>
      <c r="AH20" s="5644"/>
      <c r="AI20" s="3458"/>
      <c r="AJ20" s="3457"/>
      <c r="AK20" s="3457"/>
      <c r="AL20" s="3457"/>
      <c r="AM20" s="3457"/>
      <c r="AN20" s="3457"/>
      <c r="AO20" s="3457"/>
      <c r="AP20" s="3457"/>
      <c r="AQ20" s="3457"/>
      <c r="AR20" s="3457"/>
      <c r="AS20" s="3457"/>
      <c r="AT20" s="3457"/>
      <c r="AU20" s="3457"/>
      <c r="AV20" s="3457"/>
      <c r="AW20" s="3457"/>
      <c r="AX20" s="3457"/>
      <c r="AY20" s="3457"/>
      <c r="AZ20" s="3457"/>
      <c r="BA20" s="3457"/>
      <c r="BB20" s="3457"/>
      <c r="BC20" s="3457"/>
      <c r="BD20" s="3459"/>
      <c r="BE20" s="3489">
        <f>MyTimestamp(AH20)</f>
        <v/>
      </c>
      <c r="BF20" s="6080"/>
      <c r="BG20" s="6081">
        <f>BE20</f>
        <v/>
      </c>
      <c r="BH20" s="4736"/>
      <c r="BI20" s="3464"/>
      <c r="BJ20" s="3457"/>
      <c r="BK20" s="3465">
        <f>Overview!$E$7</f>
        <v/>
      </c>
      <c r="BL20" s="3457"/>
      <c r="BM20" s="3584"/>
      <c r="BN20" s="3465">
        <f>Overview!$P$153</f>
        <v/>
      </c>
      <c r="BO20" s="3457"/>
      <c r="BP20" s="3457"/>
      <c r="BQ20" s="3457"/>
      <c r="BR20" s="3467"/>
      <c r="BS20" s="3468"/>
      <c r="BT20" s="3469"/>
      <c r="BV20" s="3470"/>
      <c r="BW20" s="7588"/>
      <c r="BX20" s="7589"/>
      <c r="BY20" s="3471"/>
      <c r="BZ20" s="3472"/>
      <c r="CA20" s="3473"/>
      <c r="CB20" s="3474"/>
      <c r="CC20" s="3475"/>
      <c r="CD20" s="3476"/>
      <c r="CE20" s="3477"/>
      <c r="CF20" s="3477"/>
      <c r="CG20" s="3477"/>
      <c r="CH20" s="3478"/>
      <c r="CI20" s="3479"/>
      <c r="CJ20" s="3479"/>
      <c r="CK20" s="3479"/>
      <c r="CL20" s="3475"/>
      <c r="CM20" s="3476"/>
      <c r="CN20" s="3477"/>
      <c r="CO20" s="3477"/>
      <c r="CP20" s="3477"/>
      <c r="CQ20" s="3478"/>
      <c r="CR20" s="3479"/>
      <c r="CS20" s="3479"/>
      <c r="CT20" s="3479"/>
      <c r="CU20" s="3475"/>
      <c r="CV20" s="3480"/>
      <c r="CW20" s="3477"/>
      <c r="CX20" s="3477"/>
      <c r="CY20" s="3477"/>
      <c r="CZ20" s="3478"/>
      <c r="DA20" s="3479"/>
      <c r="DB20" s="3479"/>
      <c r="DC20" s="3479"/>
    </row>
    <row r="21" customFormat="1" customHeight="1" ht="12.75" s="3420" x14ac:dyDescent="0.2">
      <c r="B21" s="3448"/>
      <c r="C21" s="6954"/>
      <c r="D21" s="6089">
        <f>IF(ISNUMBER(FIND("EN",B21)),IF(ISNUMBER(FIND("FCC",B21)),IF(ISNUMBER(FIND("ISED",B21)),CONCATENATE(Overview!$V$10,";",Overview!$S$11,";",Overview!$S$12),CONCATENATE(Overview!$V$10,";",Overview!$S$11)),IF(ISNUMBER(FIND("ISED",B21)),CONCATENATE(Overview!$V$10,";",Overview!$S$12),Overview!$V$10)),IF(ISNUMBER(FIND("FCC",B21)),IF(ISNUMBER(FIND("ISED",B21)),CONCATENATE(Overview!$S$11,";",Overview!$S$12),"IEEE Std 1528™"),Overview!$S$12))</f>
        <v/>
      </c>
      <c r="E21" s="6089">
        <f>IF(ISNUMBER(FIND("EN",B21)),IF(ISNUMBER(FIND("FCC",B21)),IF(ISNUMBER(FIND("ISED",B21)),CONCATENATE(Overview!$AB$10,";",Overview!$Y$11,";",Overview!$Y$12),CONCATENATE(Overview!$AB$10,";",Overview!$Y$11)),IF(ISNUMBER(FIND("ISED",B21)),CONCATENATE(Overview!$AB$10,";",Overview!$Y$12),Overview!$AB$10)),IF(ISNUMBER(FIND("FCC",B21)),IF(ISNUMBER(FIND("ISED",B21)),CONCATENATE(Overview!$Y$11,";",Overview!$Y$12),"IEEE Std 1528™"),Overview!$Y$12))</f>
        <v/>
      </c>
      <c r="F21" s="6945"/>
      <c r="G21" s="5446">
        <f>Overview!$E$28</f>
        <v/>
      </c>
      <c r="H21" s="3449"/>
      <c r="I21" s="3449"/>
      <c r="J21" s="3450" t="inlineStr">
        <is>
          <t>Cat M1</t>
        </is>
      </c>
      <c r="K21" s="3450" t="inlineStr">
        <is>
          <t>FDD1</t>
        </is>
      </c>
      <c r="L21" s="3449"/>
      <c r="M21" s="3450">
        <v>20</v>
      </c>
      <c r="N21" s="3451" t="inlineStr">
        <is>
          <t>16QAM</t>
        </is>
      </c>
      <c r="O21" s="3452"/>
      <c r="P21" s="3453">
        <v>0</v>
      </c>
      <c r="Q21" s="3454">
        <v>5</v>
      </c>
      <c r="R21" s="3455">
        <v>0</v>
      </c>
      <c r="S21" s="3455"/>
      <c r="T21" s="3456">
        <v>18100</v>
      </c>
      <c r="U21" s="3456">
        <v>1930</v>
      </c>
      <c r="V21" s="3457"/>
      <c r="W21" s="3457"/>
      <c r="X21" s="3457"/>
      <c r="Y21" s="3457"/>
      <c r="Z21" s="3457"/>
      <c r="AA21" s="3457"/>
      <c r="AB21" s="3457"/>
      <c r="AC21" s="3457"/>
      <c r="AD21" s="3457"/>
      <c r="AE21" s="3457"/>
      <c r="AF21" s="3457"/>
      <c r="AG21" s="5637"/>
      <c r="AH21" s="5644"/>
      <c r="AI21" s="3458"/>
      <c r="AJ21" s="3457"/>
      <c r="AK21" s="3457"/>
      <c r="AL21" s="3457"/>
      <c r="AM21" s="3457"/>
      <c r="AN21" s="3457"/>
      <c r="AO21" s="3457"/>
      <c r="AP21" s="3457"/>
      <c r="AQ21" s="3457"/>
      <c r="AR21" s="3457"/>
      <c r="AS21" s="3457"/>
      <c r="AT21" s="3457"/>
      <c r="AU21" s="3457"/>
      <c r="AV21" s="3457"/>
      <c r="AW21" s="3457"/>
      <c r="AX21" s="3457"/>
      <c r="AY21" s="3457"/>
      <c r="AZ21" s="3457"/>
      <c r="BA21" s="3457"/>
      <c r="BB21" s="3457"/>
      <c r="BC21" s="3457"/>
      <c r="BD21" s="3459"/>
      <c r="BE21" s="3489">
        <f>MyTimestamp(AH21)</f>
        <v/>
      </c>
      <c r="BF21" s="6080"/>
      <c r="BG21" s="6081">
        <f>BE21</f>
        <v/>
      </c>
      <c r="BH21" s="4736"/>
      <c r="BI21" s="3464"/>
      <c r="BJ21" s="3457"/>
      <c r="BK21" s="3465">
        <f>Overview!$E$7</f>
        <v/>
      </c>
      <c r="BL21" s="3457"/>
      <c r="BM21" s="3584"/>
      <c r="BN21" s="3465">
        <f>Overview!$P$153</f>
        <v/>
      </c>
      <c r="BO21" s="3457"/>
      <c r="BP21" s="3457"/>
      <c r="BQ21" s="3457"/>
      <c r="BR21" s="3467"/>
      <c r="BS21" s="3468"/>
      <c r="BT21" s="3469"/>
      <c r="BV21" s="3470"/>
      <c r="BW21" s="7588"/>
      <c r="BX21" s="7589"/>
      <c r="BY21" s="3471"/>
      <c r="BZ21" s="3472"/>
      <c r="CA21" s="3473"/>
      <c r="CB21" s="3474"/>
      <c r="CC21" s="3475"/>
      <c r="CD21" s="3476"/>
      <c r="CE21" s="3477"/>
      <c r="CF21" s="3477"/>
      <c r="CG21" s="3477"/>
      <c r="CH21" s="3478"/>
      <c r="CI21" s="3479"/>
      <c r="CJ21" s="3479"/>
      <c r="CK21" s="3479"/>
      <c r="CL21" s="3475"/>
      <c r="CM21" s="3476"/>
      <c r="CN21" s="3477"/>
      <c r="CO21" s="3477"/>
      <c r="CP21" s="3477"/>
      <c r="CQ21" s="3478"/>
      <c r="CR21" s="3479"/>
      <c r="CS21" s="3479"/>
      <c r="CT21" s="3479"/>
      <c r="CU21" s="3475"/>
      <c r="CV21" s="3480"/>
      <c r="CW21" s="3477"/>
      <c r="CX21" s="3477"/>
      <c r="CY21" s="3477"/>
      <c r="CZ21" s="3478"/>
      <c r="DA21" s="3479"/>
      <c r="DB21" s="3479"/>
      <c r="DC21" s="3479"/>
    </row>
    <row r="22" customFormat="1" customHeight="1" ht="12.75" s="3420" x14ac:dyDescent="0.2">
      <c r="B22" s="3448"/>
      <c r="C22" s="6954"/>
      <c r="D22" s="6089">
        <f>IF(ISNUMBER(FIND("EN",B22)),IF(ISNUMBER(FIND("FCC",B22)),IF(ISNUMBER(FIND("ISED",B22)),CONCATENATE(Overview!$V$10,";",Overview!$S$11,";",Overview!$S$12),CONCATENATE(Overview!$V$10,";",Overview!$S$11)),IF(ISNUMBER(FIND("ISED",B22)),CONCATENATE(Overview!$V$10,";",Overview!$S$12),Overview!$V$10)),IF(ISNUMBER(FIND("FCC",B22)),IF(ISNUMBER(FIND("ISED",B22)),CONCATENATE(Overview!$S$11,";",Overview!$S$12),"IEEE Std 1528™"),Overview!$S$12))</f>
        <v/>
      </c>
      <c r="E22" s="6089">
        <f>IF(ISNUMBER(FIND("EN",B22)),IF(ISNUMBER(FIND("FCC",B22)),IF(ISNUMBER(FIND("ISED",B22)),CONCATENATE(Overview!$AB$10,";",Overview!$Y$11,";",Overview!$Y$12),CONCATENATE(Overview!$AB$10,";",Overview!$Y$11)),IF(ISNUMBER(FIND("ISED",B22)),CONCATENATE(Overview!$AB$10,";",Overview!$Y$12),Overview!$AB$10)),IF(ISNUMBER(FIND("FCC",B22)),IF(ISNUMBER(FIND("ISED",B22)),CONCATENATE(Overview!$Y$11,";",Overview!$Y$12),"IEEE Std 1528™"),Overview!$Y$12))</f>
        <v/>
      </c>
      <c r="F22" s="6945"/>
      <c r="G22" s="5446">
        <f>Overview!$E$28</f>
        <v/>
      </c>
      <c r="H22" s="3449"/>
      <c r="I22" s="3449"/>
      <c r="J22" s="3450" t="inlineStr">
        <is>
          <t>Cat M1</t>
        </is>
      </c>
      <c r="K22" s="3450" t="inlineStr">
        <is>
          <t>FDD1</t>
        </is>
      </c>
      <c r="L22" s="3449"/>
      <c r="M22" s="3450">
        <v>20</v>
      </c>
      <c r="N22" s="3451" t="inlineStr">
        <is>
          <t>16QAM</t>
        </is>
      </c>
      <c r="O22" s="3452"/>
      <c r="P22" s="3453">
        <v>15</v>
      </c>
      <c r="Q22" s="3454">
        <v>5</v>
      </c>
      <c r="R22" s="3455">
        <v>0</v>
      </c>
      <c r="S22" s="3455"/>
      <c r="T22" s="3456">
        <v>18100</v>
      </c>
      <c r="U22" s="3456">
        <v>1930</v>
      </c>
      <c r="V22" s="3457"/>
      <c r="W22" s="3457"/>
      <c r="X22" s="3457"/>
      <c r="Y22" s="3457"/>
      <c r="Z22" s="3457"/>
      <c r="AA22" s="3457"/>
      <c r="AB22" s="3457"/>
      <c r="AC22" s="3457"/>
      <c r="AD22" s="3457"/>
      <c r="AE22" s="3457"/>
      <c r="AF22" s="3457"/>
      <c r="AG22" s="5637"/>
      <c r="AH22" s="5644"/>
      <c r="AI22" s="3458"/>
      <c r="AJ22" s="3457"/>
      <c r="AK22" s="3457"/>
      <c r="AL22" s="3457"/>
      <c r="AM22" s="3457"/>
      <c r="AN22" s="3457"/>
      <c r="AO22" s="3457"/>
      <c r="AP22" s="3457"/>
      <c r="AQ22" s="3457"/>
      <c r="AR22" s="3457"/>
      <c r="AS22" s="3457"/>
      <c r="AT22" s="3457"/>
      <c r="AU22" s="3457"/>
      <c r="AV22" s="3457"/>
      <c r="AW22" s="3457"/>
      <c r="AX22" s="3457"/>
      <c r="AY22" s="3457"/>
      <c r="AZ22" s="3457"/>
      <c r="BA22" s="3457"/>
      <c r="BB22" s="3457"/>
      <c r="BC22" s="3457"/>
      <c r="BD22" s="3459"/>
      <c r="BE22" s="3489">
        <f>MyTimestamp(AH22)</f>
        <v/>
      </c>
      <c r="BF22" s="6080"/>
      <c r="BG22" s="6081">
        <f>BE22</f>
        <v/>
      </c>
      <c r="BH22" s="4736"/>
      <c r="BI22" s="3464"/>
      <c r="BJ22" s="3457"/>
      <c r="BK22" s="3465">
        <f>Overview!$E$7</f>
        <v/>
      </c>
      <c r="BL22" s="3457"/>
      <c r="BM22" s="3584"/>
      <c r="BN22" s="3465">
        <f>Overview!$P$153</f>
        <v/>
      </c>
      <c r="BO22" s="3457"/>
      <c r="BP22" s="3457"/>
      <c r="BQ22" s="3457"/>
      <c r="BR22" s="3467"/>
      <c r="BS22" s="3468"/>
      <c r="BT22" s="3469"/>
      <c r="BV22" s="3470"/>
      <c r="BW22" s="7588"/>
      <c r="BX22" s="7589"/>
      <c r="BY22" s="3471"/>
      <c r="BZ22" s="3472"/>
      <c r="CA22" s="3473"/>
      <c r="CB22" s="3474"/>
      <c r="CC22" s="3475"/>
      <c r="CD22" s="3476"/>
      <c r="CE22" s="3477"/>
      <c r="CF22" s="3477"/>
      <c r="CG22" s="3477"/>
      <c r="CH22" s="3478"/>
      <c r="CI22" s="3479"/>
      <c r="CJ22" s="3479"/>
      <c r="CK22" s="3479"/>
      <c r="CL22" s="3475"/>
      <c r="CM22" s="3476"/>
      <c r="CN22" s="3477"/>
      <c r="CO22" s="3477"/>
      <c r="CP22" s="3477"/>
      <c r="CQ22" s="3478"/>
      <c r="CR22" s="3479"/>
      <c r="CS22" s="3479"/>
      <c r="CT22" s="3479"/>
      <c r="CU22" s="3475"/>
      <c r="CV22" s="3480"/>
      <c r="CW22" s="3477"/>
      <c r="CX22" s="3477"/>
      <c r="CY22" s="3477"/>
      <c r="CZ22" s="3478"/>
      <c r="DA22" s="3479"/>
      <c r="DB22" s="3479"/>
      <c r="DC22" s="3479"/>
    </row>
    <row r="23" customFormat="1" customHeight="1" ht="12.75" s="3420" x14ac:dyDescent="0.2">
      <c r="B23" s="3448"/>
      <c r="C23" s="6954"/>
      <c r="D23" s="6089">
        <f>IF(ISNUMBER(FIND("EN",B23)),IF(ISNUMBER(FIND("FCC",B23)),IF(ISNUMBER(FIND("ISED",B23)),CONCATENATE(Overview!$V$10,";",Overview!$S$11,";",Overview!$S$12),CONCATENATE(Overview!$V$10,";",Overview!$S$11)),IF(ISNUMBER(FIND("ISED",B23)),CONCATENATE(Overview!$V$10,";",Overview!$S$12),Overview!$V$10)),IF(ISNUMBER(FIND("FCC",B23)),IF(ISNUMBER(FIND("ISED",B23)),CONCATENATE(Overview!$S$11,";",Overview!$S$12),"IEEE Std 1528™"),Overview!$S$12))</f>
        <v/>
      </c>
      <c r="E23" s="6089">
        <f>IF(ISNUMBER(FIND("EN",B23)),IF(ISNUMBER(FIND("FCC",B23)),IF(ISNUMBER(FIND("ISED",B23)),CONCATENATE(Overview!$AB$10,";",Overview!$Y$11,";",Overview!$Y$12),CONCATENATE(Overview!$AB$10,";",Overview!$Y$11)),IF(ISNUMBER(FIND("ISED",B23)),CONCATENATE(Overview!$AB$10,";",Overview!$Y$12),Overview!$AB$10)),IF(ISNUMBER(FIND("FCC",B23)),IF(ISNUMBER(FIND("ISED",B23)),CONCATENATE(Overview!$Y$11,";",Overview!$Y$12),"IEEE Std 1528™"),Overview!$Y$12))</f>
        <v/>
      </c>
      <c r="F23" s="6945"/>
      <c r="G23" s="5446">
        <f>Overview!$E$28</f>
        <v/>
      </c>
      <c r="H23" s="3449"/>
      <c r="I23" s="3449"/>
      <c r="J23" s="3450" t="inlineStr">
        <is>
          <t>Cat M1</t>
        </is>
      </c>
      <c r="K23" s="3450" t="inlineStr">
        <is>
          <t>FDD1</t>
        </is>
      </c>
      <c r="L23" s="3449"/>
      <c r="M23" s="3450">
        <v>20</v>
      </c>
      <c r="N23" s="3451" t="inlineStr">
        <is>
          <t>QPSK</t>
        </is>
      </c>
      <c r="O23" s="3452"/>
      <c r="P23" s="3453">
        <v>0</v>
      </c>
      <c r="Q23" s="3454">
        <v>1</v>
      </c>
      <c r="R23" s="3455">
        <v>0</v>
      </c>
      <c r="S23" s="3455"/>
      <c r="T23" s="3456">
        <v>18300</v>
      </c>
      <c r="U23" s="3456">
        <v>1950</v>
      </c>
      <c r="V23" s="3457"/>
      <c r="W23" s="3457"/>
      <c r="X23" s="3457"/>
      <c r="Y23" s="3457"/>
      <c r="Z23" s="3457"/>
      <c r="AA23" s="3457"/>
      <c r="AB23" s="3457"/>
      <c r="AC23" s="3457"/>
      <c r="AD23" s="3457"/>
      <c r="AE23" s="3457"/>
      <c r="AF23" s="3457"/>
      <c r="AG23" s="5637"/>
      <c r="AH23" s="5644"/>
      <c r="AI23" s="3458"/>
      <c r="AJ23" s="3457"/>
      <c r="AK23" s="3457"/>
      <c r="AL23" s="3457"/>
      <c r="AM23" s="3457"/>
      <c r="AN23" s="3457"/>
      <c r="AO23" s="3457"/>
      <c r="AP23" s="3457"/>
      <c r="AQ23" s="3457"/>
      <c r="AR23" s="3457"/>
      <c r="AS23" s="3457"/>
      <c r="AT23" s="3457"/>
      <c r="AU23" s="3457"/>
      <c r="AV23" s="3457"/>
      <c r="AW23" s="3457"/>
      <c r="AX23" s="3457"/>
      <c r="AY23" s="3457"/>
      <c r="AZ23" s="3457"/>
      <c r="BA23" s="3457"/>
      <c r="BB23" s="3457"/>
      <c r="BC23" s="3457"/>
      <c r="BD23" s="3459"/>
      <c r="BE23" s="3489">
        <f>MyTimestamp(AH23)</f>
        <v/>
      </c>
      <c r="BF23" s="6080"/>
      <c r="BG23" s="6081">
        <f>BE23</f>
        <v/>
      </c>
      <c r="BH23" s="4736"/>
      <c r="BI23" s="3464"/>
      <c r="BJ23" s="3457"/>
      <c r="BK23" s="3465">
        <f>Overview!$E$7</f>
        <v/>
      </c>
      <c r="BL23" s="3457"/>
      <c r="BM23" s="3584"/>
      <c r="BN23" s="3465">
        <f>Overview!$P$153</f>
        <v/>
      </c>
      <c r="BO23" s="3457" t="inlineStr">
        <is>
          <t>Revisar: la misma frecuencia aparece con varios canales en esta banda (18050 / 18300 / 18525)</t>
        </is>
      </c>
      <c r="BP23" s="3457"/>
      <c r="BQ23" s="3457"/>
      <c r="BR23" s="3467"/>
      <c r="BS23" s="3468"/>
      <c r="BT23" s="3469"/>
      <c r="BV23" s="3470"/>
      <c r="BW23" s="7588"/>
      <c r="BX23" s="7589"/>
      <c r="BY23" s="3471"/>
      <c r="BZ23" s="3472"/>
      <c r="CA23" s="3473"/>
      <c r="CB23" s="3474"/>
      <c r="CC23" s="3475"/>
      <c r="CD23" s="3476"/>
      <c r="CE23" s="3477"/>
      <c r="CF23" s="3477"/>
      <c r="CG23" s="3477"/>
      <c r="CH23" s="3478"/>
      <c r="CI23" s="3479"/>
      <c r="CJ23" s="3479"/>
      <c r="CK23" s="3479"/>
      <c r="CL23" s="3475"/>
      <c r="CM23" s="3476"/>
      <c r="CN23" s="3477"/>
      <c r="CO23" s="3477"/>
      <c r="CP23" s="3477"/>
      <c r="CQ23" s="3478"/>
      <c r="CR23" s="3479"/>
      <c r="CS23" s="3479"/>
      <c r="CT23" s="3479"/>
      <c r="CU23" s="3475"/>
      <c r="CV23" s="3480"/>
      <c r="CW23" s="3477"/>
      <c r="CX23" s="3477"/>
      <c r="CY23" s="3477"/>
      <c r="CZ23" s="3478"/>
      <c r="DA23" s="3479"/>
      <c r="DB23" s="3479"/>
      <c r="DC23" s="3479"/>
    </row>
    <row r="24" customFormat="1" customHeight="1" ht="12.75" s="3420" x14ac:dyDescent="0.2">
      <c r="B24" s="3448"/>
      <c r="C24" s="6954"/>
      <c r="D24" s="6089">
        <f>IF(ISNUMBER(FIND("EN",B24)),IF(ISNUMBER(FIND("FCC",B24)),IF(ISNUMBER(FIND("ISED",B24)),CONCATENATE(Overview!$V$10,";",Overview!$S$11,";",Overview!$S$12),CONCATENATE(Overview!$V$10,";",Overview!$S$11)),IF(ISNUMBER(FIND("ISED",B24)),CONCATENATE(Overview!$V$10,";",Overview!$S$12),Overview!$V$10)),IF(ISNUMBER(FIND("FCC",B24)),IF(ISNUMBER(FIND("ISED",B24)),CONCATENATE(Overview!$S$11,";",Overview!$S$12),"IEEE Std 1528™"),Overview!$S$12))</f>
        <v/>
      </c>
      <c r="E24" s="6089">
        <f>IF(ISNUMBER(FIND("EN",B24)),IF(ISNUMBER(FIND("FCC",B24)),IF(ISNUMBER(FIND("ISED",B24)),CONCATENATE(Overview!$AB$10,";",Overview!$Y$11,";",Overview!$Y$12),CONCATENATE(Overview!$AB$10,";",Overview!$Y$11)),IF(ISNUMBER(FIND("ISED",B24)),CONCATENATE(Overview!$AB$10,";",Overview!$Y$12),Overview!$AB$10)),IF(ISNUMBER(FIND("FCC",B24)),IF(ISNUMBER(FIND("ISED",B24)),CONCATENATE(Overview!$Y$11,";",Overview!$Y$12),"IEEE Std 1528™"),Overview!$Y$12))</f>
        <v/>
      </c>
      <c r="F24" s="6945"/>
      <c r="G24" s="5446">
        <f>Overview!$E$28</f>
        <v/>
      </c>
      <c r="H24" s="3449"/>
      <c r="I24" s="3449"/>
      <c r="J24" s="3450" t="inlineStr">
        <is>
          <t>Cat M1</t>
        </is>
      </c>
      <c r="K24" s="3450" t="inlineStr">
        <is>
          <t>FDD1</t>
        </is>
      </c>
      <c r="L24" s="3449"/>
      <c r="M24" s="3450">
        <v>20</v>
      </c>
      <c r="N24" s="3451" t="inlineStr">
        <is>
          <t>QPSK</t>
        </is>
      </c>
      <c r="O24" s="3452"/>
      <c r="P24" s="3453">
        <v>0</v>
      </c>
      <c r="Q24" s="3454">
        <v>1</v>
      </c>
      <c r="R24" s="3455">
        <v>5</v>
      </c>
      <c r="S24" s="3455"/>
      <c r="T24" s="3456">
        <v>18300</v>
      </c>
      <c r="U24" s="3456">
        <v>1950</v>
      </c>
      <c r="V24" s="3457"/>
      <c r="W24" s="3457"/>
      <c r="X24" s="3457"/>
      <c r="Y24" s="3457"/>
      <c r="Z24" s="3457"/>
      <c r="AA24" s="3457"/>
      <c r="AB24" s="3457"/>
      <c r="AC24" s="3457"/>
      <c r="AD24" s="3457"/>
      <c r="AE24" s="3457"/>
      <c r="AF24" s="3457"/>
      <c r="AG24" s="5637"/>
      <c r="AH24" s="5644"/>
      <c r="AI24" s="3458"/>
      <c r="AJ24" s="3457"/>
      <c r="AK24" s="3457"/>
      <c r="AL24" s="3457"/>
      <c r="AM24" s="3457"/>
      <c r="AN24" s="3457"/>
      <c r="AO24" s="3457"/>
      <c r="AP24" s="3457"/>
      <c r="AQ24" s="3457"/>
      <c r="AR24" s="3457"/>
      <c r="AS24" s="3457"/>
      <c r="AT24" s="3457"/>
      <c r="AU24" s="3457"/>
      <c r="AV24" s="3457"/>
      <c r="AW24" s="3457"/>
      <c r="AX24" s="3457"/>
      <c r="AY24" s="3457"/>
      <c r="AZ24" s="3457"/>
      <c r="BA24" s="3457"/>
      <c r="BB24" s="3457"/>
      <c r="BC24" s="3457"/>
      <c r="BD24" s="3459"/>
      <c r="BE24" s="3489">
        <f>MyTimestamp(AH24)</f>
        <v/>
      </c>
      <c r="BF24" s="6080"/>
      <c r="BG24" s="6081">
        <f>BE24</f>
        <v/>
      </c>
      <c r="BH24" s="4736"/>
      <c r="BI24" s="3464"/>
      <c r="BJ24" s="3457"/>
      <c r="BK24" s="3465">
        <f>Overview!$E$7</f>
        <v/>
      </c>
      <c r="BL24" s="3457"/>
      <c r="BM24" s="3584"/>
      <c r="BN24" s="3465">
        <f>Overview!$P$153</f>
        <v/>
      </c>
      <c r="BO24" s="3457" t="inlineStr">
        <is>
          <t>Revisar: la misma frecuencia aparece con varios canales en esta banda (18050 / 18300 / 18525)</t>
        </is>
      </c>
      <c r="BP24" s="3457"/>
      <c r="BQ24" s="3457"/>
      <c r="BR24" s="3467"/>
      <c r="BS24" s="3468"/>
      <c r="BT24" s="3469"/>
      <c r="BV24" s="3470"/>
      <c r="BW24" s="7588"/>
      <c r="BX24" s="7589"/>
      <c r="BY24" s="3471"/>
      <c r="BZ24" s="3472"/>
      <c r="CA24" s="3473"/>
      <c r="CB24" s="3474"/>
      <c r="CC24" s="3475"/>
      <c r="CD24" s="3476"/>
      <c r="CE24" s="3477"/>
      <c r="CF24" s="3477"/>
      <c r="CG24" s="3477"/>
      <c r="CH24" s="3478"/>
      <c r="CI24" s="3479"/>
      <c r="CJ24" s="3479"/>
      <c r="CK24" s="3479"/>
      <c r="CL24" s="3475"/>
      <c r="CM24" s="3476"/>
      <c r="CN24" s="3477"/>
      <c r="CO24" s="3477"/>
      <c r="CP24" s="3477"/>
      <c r="CQ24" s="3478"/>
      <c r="CR24" s="3479"/>
      <c r="CS24" s="3479"/>
      <c r="CT24" s="3479"/>
      <c r="CU24" s="3475"/>
      <c r="CV24" s="3480"/>
      <c r="CW24" s="3477"/>
      <c r="CX24" s="3477"/>
      <c r="CY24" s="3477"/>
      <c r="CZ24" s="3478"/>
      <c r="DA24" s="3479"/>
      <c r="DB24" s="3479"/>
      <c r="DC24" s="3479"/>
    </row>
    <row r="25" customFormat="1" customHeight="1" ht="12.75" s="3420" x14ac:dyDescent="0.2">
      <c r="B25" s="3448"/>
      <c r="C25" s="6954"/>
      <c r="D25" s="6089">
        <f>IF(ISNUMBER(FIND("EN",B25)),IF(ISNUMBER(FIND("FCC",B25)),IF(ISNUMBER(FIND("ISED",B25)),CONCATENATE(Overview!$V$10,";",Overview!$S$11,";",Overview!$S$12),CONCATENATE(Overview!$V$10,";",Overview!$S$11)),IF(ISNUMBER(FIND("ISED",B25)),CONCATENATE(Overview!$V$10,";",Overview!$S$12),Overview!$V$10)),IF(ISNUMBER(FIND("FCC",B25)),IF(ISNUMBER(FIND("ISED",B25)),CONCATENATE(Overview!$S$11,";",Overview!$S$12),"IEEE Std 1528™"),Overview!$S$12))</f>
        <v/>
      </c>
      <c r="E25" s="6089">
        <f>IF(ISNUMBER(FIND("EN",B25)),IF(ISNUMBER(FIND("FCC",B25)),IF(ISNUMBER(FIND("ISED",B25)),CONCATENATE(Overview!$AB$10,";",Overview!$Y$11,";",Overview!$Y$12),CONCATENATE(Overview!$AB$10,";",Overview!$Y$11)),IF(ISNUMBER(FIND("ISED",B25)),CONCATENATE(Overview!$AB$10,";",Overview!$Y$12),Overview!$AB$10)),IF(ISNUMBER(FIND("FCC",B25)),IF(ISNUMBER(FIND("ISED",B25)),CONCATENATE(Overview!$Y$11,";",Overview!$Y$12),"IEEE Std 1528™"),Overview!$Y$12))</f>
        <v/>
      </c>
      <c r="F25" s="6945"/>
      <c r="G25" s="5446">
        <f>Overview!$E$28</f>
        <v/>
      </c>
      <c r="H25" s="3449"/>
      <c r="I25" s="3449"/>
      <c r="J25" s="3450" t="inlineStr">
        <is>
          <t>Cat M1</t>
        </is>
      </c>
      <c r="K25" s="3450" t="inlineStr">
        <is>
          <t>FDD1</t>
        </is>
      </c>
      <c r="L25" s="3449"/>
      <c r="M25" s="3450">
        <v>20</v>
      </c>
      <c r="N25" s="3451" t="inlineStr">
        <is>
          <t>QPSK</t>
        </is>
      </c>
      <c r="O25" s="3452"/>
      <c r="P25" s="3453">
        <v>7</v>
      </c>
      <c r="Q25" s="3454">
        <v>1</v>
      </c>
      <c r="R25" s="3455">
        <v>0</v>
      </c>
      <c r="S25" s="3455"/>
      <c r="T25" s="3456">
        <v>18300</v>
      </c>
      <c r="U25" s="3456">
        <v>1950</v>
      </c>
      <c r="V25" s="3457"/>
      <c r="W25" s="3457"/>
      <c r="X25" s="3457"/>
      <c r="Y25" s="3457"/>
      <c r="Z25" s="3457"/>
      <c r="AA25" s="3457"/>
      <c r="AB25" s="3457"/>
      <c r="AC25" s="3457"/>
      <c r="AD25" s="3457"/>
      <c r="AE25" s="3457"/>
      <c r="AF25" s="3457"/>
      <c r="AG25" s="5637"/>
      <c r="AH25" s="5644"/>
      <c r="AI25" s="3458"/>
      <c r="AJ25" s="3457"/>
      <c r="AK25" s="3457"/>
      <c r="AL25" s="3457"/>
      <c r="AM25" s="3457"/>
      <c r="AN25" s="3457"/>
      <c r="AO25" s="3457"/>
      <c r="AP25" s="3457"/>
      <c r="AQ25" s="3457"/>
      <c r="AR25" s="3457"/>
      <c r="AS25" s="3457"/>
      <c r="AT25" s="3457"/>
      <c r="AU25" s="3457"/>
      <c r="AV25" s="3457"/>
      <c r="AW25" s="3457"/>
      <c r="AX25" s="3457"/>
      <c r="AY25" s="3457"/>
      <c r="AZ25" s="3457"/>
      <c r="BA25" s="3457"/>
      <c r="BB25" s="3457"/>
      <c r="BC25" s="3457"/>
      <c r="BD25" s="3459"/>
      <c r="BE25" s="3489">
        <f>MyTimestamp(AH25)</f>
        <v/>
      </c>
      <c r="BF25" s="6080"/>
      <c r="BG25" s="6081">
        <f>BE25</f>
        <v/>
      </c>
      <c r="BH25" s="4736"/>
      <c r="BI25" s="3464"/>
      <c r="BJ25" s="3457"/>
      <c r="BK25" s="3465">
        <f>Overview!$E$7</f>
        <v/>
      </c>
      <c r="BL25" s="3457"/>
      <c r="BM25" s="3584"/>
      <c r="BN25" s="3465">
        <f>Overview!$P$153</f>
        <v/>
      </c>
      <c r="BO25" s="3457" t="inlineStr">
        <is>
          <t>Revisar: la misma frecuencia aparece con varios canales en esta banda (18050 / 18300 / 18525)</t>
        </is>
      </c>
      <c r="BP25" s="3457"/>
      <c r="BQ25" s="3457"/>
      <c r="BR25" s="3467"/>
      <c r="BS25" s="3468"/>
      <c r="BT25" s="3469"/>
      <c r="BV25" s="3470"/>
      <c r="BW25" s="7588"/>
      <c r="BX25" s="7589"/>
      <c r="BY25" s="3471"/>
      <c r="BZ25" s="3472"/>
      <c r="CA25" s="3473"/>
      <c r="CB25" s="3474"/>
      <c r="CC25" s="3475"/>
      <c r="CD25" s="3476"/>
      <c r="CE25" s="3477"/>
      <c r="CF25" s="3477"/>
      <c r="CG25" s="3477"/>
      <c r="CH25" s="3478"/>
      <c r="CI25" s="3479"/>
      <c r="CJ25" s="3479"/>
      <c r="CK25" s="3479"/>
      <c r="CL25" s="3475"/>
      <c r="CM25" s="3476"/>
      <c r="CN25" s="3477"/>
      <c r="CO25" s="3477"/>
      <c r="CP25" s="3477"/>
      <c r="CQ25" s="3478"/>
      <c r="CR25" s="3479"/>
      <c r="CS25" s="3479"/>
      <c r="CT25" s="3479"/>
      <c r="CU25" s="3475"/>
      <c r="CV25" s="3480"/>
      <c r="CW25" s="3477"/>
      <c r="CX25" s="3477"/>
      <c r="CY25" s="3477"/>
      <c r="CZ25" s="3478"/>
      <c r="DA25" s="3479"/>
      <c r="DB25" s="3479"/>
      <c r="DC25" s="3479"/>
    </row>
    <row r="26" customFormat="1" customHeight="1" ht="12.75" s="3420" x14ac:dyDescent="0.2">
      <c r="B26" s="3448"/>
      <c r="C26" s="6954"/>
      <c r="D26" s="6089">
        <f>IF(ISNUMBER(FIND("EN",B26)),IF(ISNUMBER(FIND("FCC",B26)),IF(ISNUMBER(FIND("ISED",B26)),CONCATENATE(Overview!$V$10,";",Overview!$S$11,";",Overview!$S$12),CONCATENATE(Overview!$V$10,";",Overview!$S$11)),IF(ISNUMBER(FIND("ISED",B26)),CONCATENATE(Overview!$V$10,";",Overview!$S$12),Overview!$V$10)),IF(ISNUMBER(FIND("FCC",B26)),IF(ISNUMBER(FIND("ISED",B26)),CONCATENATE(Overview!$S$11,";",Overview!$S$12),"IEEE Std 1528™"),Overview!$S$12))</f>
        <v/>
      </c>
      <c r="E26" s="6089">
        <f>IF(ISNUMBER(FIND("EN",B26)),IF(ISNUMBER(FIND("FCC",B26)),IF(ISNUMBER(FIND("ISED",B26)),CONCATENATE(Overview!$AB$10,";",Overview!$Y$11,";",Overview!$Y$12),CONCATENATE(Overview!$AB$10,";",Overview!$Y$11)),IF(ISNUMBER(FIND("ISED",B26)),CONCATENATE(Overview!$AB$10,";",Overview!$Y$12),Overview!$AB$10)),IF(ISNUMBER(FIND("FCC",B26)),IF(ISNUMBER(FIND("ISED",B26)),CONCATENATE(Overview!$Y$11,";",Overview!$Y$12),"IEEE Std 1528™"),Overview!$Y$12))</f>
        <v/>
      </c>
      <c r="F26" s="6945"/>
      <c r="G26" s="5446">
        <f>Overview!$E$28</f>
        <v/>
      </c>
      <c r="H26" s="3449"/>
      <c r="I26" s="3449"/>
      <c r="J26" s="3450" t="inlineStr">
        <is>
          <t>Cat M1</t>
        </is>
      </c>
      <c r="K26" s="3450" t="inlineStr">
        <is>
          <t>FDD1</t>
        </is>
      </c>
      <c r="L26" s="3449"/>
      <c r="M26" s="3450">
        <v>20</v>
      </c>
      <c r="N26" s="3451" t="inlineStr">
        <is>
          <t>QPSK</t>
        </is>
      </c>
      <c r="O26" s="3452"/>
      <c r="P26" s="3453">
        <v>7</v>
      </c>
      <c r="Q26" s="3454">
        <v>1</v>
      </c>
      <c r="R26" s="3455">
        <v>5</v>
      </c>
      <c r="S26" s="3455"/>
      <c r="T26" s="3456">
        <v>18300</v>
      </c>
      <c r="U26" s="3456">
        <v>1950</v>
      </c>
      <c r="V26" s="3457"/>
      <c r="W26" s="3457"/>
      <c r="X26" s="3457"/>
      <c r="Y26" s="3457"/>
      <c r="Z26" s="3457"/>
      <c r="AA26" s="3457"/>
      <c r="AB26" s="3457"/>
      <c r="AC26" s="3457"/>
      <c r="AD26" s="3457"/>
      <c r="AE26" s="3457"/>
      <c r="AF26" s="3457"/>
      <c r="AG26" s="5637"/>
      <c r="AH26" s="5644"/>
      <c r="AI26" s="3458"/>
      <c r="AJ26" s="3457"/>
      <c r="AK26" s="3457"/>
      <c r="AL26" s="3457"/>
      <c r="AM26" s="3457"/>
      <c r="AN26" s="3457"/>
      <c r="AO26" s="3457"/>
      <c r="AP26" s="3457"/>
      <c r="AQ26" s="3457"/>
      <c r="AR26" s="3457"/>
      <c r="AS26" s="3457"/>
      <c r="AT26" s="3457"/>
      <c r="AU26" s="3457"/>
      <c r="AV26" s="3457"/>
      <c r="AW26" s="3457"/>
      <c r="AX26" s="3457"/>
      <c r="AY26" s="3457"/>
      <c r="AZ26" s="3457"/>
      <c r="BA26" s="3457"/>
      <c r="BB26" s="3457"/>
      <c r="BC26" s="3457"/>
      <c r="BD26" s="3459"/>
      <c r="BE26" s="3489">
        <f>MyTimestamp(AH26)</f>
        <v/>
      </c>
      <c r="BF26" s="6080"/>
      <c r="BG26" s="6081">
        <f>BE26</f>
        <v/>
      </c>
      <c r="BH26" s="4736"/>
      <c r="BI26" s="3464"/>
      <c r="BJ26" s="3457"/>
      <c r="BK26" s="3465">
        <f>Overview!$E$7</f>
        <v/>
      </c>
      <c r="BL26" s="3457"/>
      <c r="BM26" s="3584"/>
      <c r="BN26" s="3465">
        <f>Overview!$P$153</f>
        <v/>
      </c>
      <c r="BO26" s="3457" t="inlineStr">
        <is>
          <t>Revisar: la misma frecuencia aparece con varios canales en esta banda (18050 / 18300 / 18525)</t>
        </is>
      </c>
      <c r="BP26" s="3457"/>
      <c r="BQ26" s="3457"/>
      <c r="BR26" s="3467"/>
      <c r="BS26" s="3468"/>
      <c r="BT26" s="3469"/>
      <c r="BV26" s="3470"/>
      <c r="BW26" s="7588"/>
      <c r="BX26" s="7589"/>
      <c r="BY26" s="3471"/>
      <c r="BZ26" s="3472"/>
      <c r="CA26" s="3473"/>
      <c r="CB26" s="3474"/>
      <c r="CC26" s="3475"/>
      <c r="CD26" s="3476"/>
      <c r="CE26" s="3477"/>
      <c r="CF26" s="3477"/>
      <c r="CG26" s="3477"/>
      <c r="CH26" s="3478"/>
      <c r="CI26" s="3479"/>
      <c r="CJ26" s="3479"/>
      <c r="CK26" s="3479"/>
      <c r="CL26" s="3475"/>
      <c r="CM26" s="3476"/>
      <c r="CN26" s="3477"/>
      <c r="CO26" s="3477"/>
      <c r="CP26" s="3477"/>
      <c r="CQ26" s="3478"/>
      <c r="CR26" s="3479"/>
      <c r="CS26" s="3479"/>
      <c r="CT26" s="3479"/>
      <c r="CU26" s="3475"/>
      <c r="CV26" s="3480"/>
      <c r="CW26" s="3477"/>
      <c r="CX26" s="3477"/>
      <c r="CY26" s="3477"/>
      <c r="CZ26" s="3478"/>
      <c r="DA26" s="3479"/>
      <c r="DB26" s="3479"/>
      <c r="DC26" s="3479"/>
    </row>
    <row r="27" customFormat="1" customHeight="1" ht="12.75" s="3420" x14ac:dyDescent="0.2">
      <c r="B27" s="3448"/>
      <c r="C27" s="6954"/>
      <c r="D27" s="6089">
        <f>IF(ISNUMBER(FIND("EN",B27)),IF(ISNUMBER(FIND("FCC",B27)),IF(ISNUMBER(FIND("ISED",B27)),CONCATENATE(Overview!$V$10,";",Overview!$S$11,";",Overview!$S$12),CONCATENATE(Overview!$V$10,";",Overview!$S$11)),IF(ISNUMBER(FIND("ISED",B27)),CONCATENATE(Overview!$V$10,";",Overview!$S$12),Overview!$V$10)),IF(ISNUMBER(FIND("FCC",B27)),IF(ISNUMBER(FIND("ISED",B27)),CONCATENATE(Overview!$S$11,";",Overview!$S$12),"IEEE Std 1528™"),Overview!$S$12))</f>
        <v/>
      </c>
      <c r="E27" s="6089">
        <f>IF(ISNUMBER(FIND("EN",B27)),IF(ISNUMBER(FIND("FCC",B27)),IF(ISNUMBER(FIND("ISED",B27)),CONCATENATE(Overview!$AB$10,";",Overview!$Y$11,";",Overview!$Y$12),CONCATENATE(Overview!$AB$10,";",Overview!$Y$11)),IF(ISNUMBER(FIND("ISED",B27)),CONCATENATE(Overview!$AB$10,";",Overview!$Y$12),Overview!$AB$10)),IF(ISNUMBER(FIND("FCC",B27)),IF(ISNUMBER(FIND("ISED",B27)),CONCATENATE(Overview!$Y$11,";",Overview!$Y$12),"IEEE Std 1528™"),Overview!$Y$12))</f>
        <v/>
      </c>
      <c r="F27" s="6945"/>
      <c r="G27" s="5446">
        <f>Overview!$E$28</f>
        <v/>
      </c>
      <c r="H27" s="3449"/>
      <c r="I27" s="3449"/>
      <c r="J27" s="3450" t="inlineStr">
        <is>
          <t>Cat M1</t>
        </is>
      </c>
      <c r="K27" s="3450" t="inlineStr">
        <is>
          <t>FDD1</t>
        </is>
      </c>
      <c r="L27" s="3449"/>
      <c r="M27" s="3450">
        <v>20</v>
      </c>
      <c r="N27" s="3451" t="inlineStr">
        <is>
          <t>QPSK</t>
        </is>
      </c>
      <c r="O27" s="3452"/>
      <c r="P27" s="3453">
        <v>15</v>
      </c>
      <c r="Q27" s="3454">
        <v>1</v>
      </c>
      <c r="R27" s="3455">
        <v>0</v>
      </c>
      <c r="S27" s="3455"/>
      <c r="T27" s="3456">
        <v>18300</v>
      </c>
      <c r="U27" s="3456">
        <v>1950</v>
      </c>
      <c r="V27" s="3457"/>
      <c r="W27" s="3457"/>
      <c r="X27" s="3457"/>
      <c r="Y27" s="3457"/>
      <c r="Z27" s="3457"/>
      <c r="AA27" s="3457"/>
      <c r="AB27" s="3457"/>
      <c r="AC27" s="3457"/>
      <c r="AD27" s="3457"/>
      <c r="AE27" s="3457"/>
      <c r="AF27" s="3457"/>
      <c r="AG27" s="5637"/>
      <c r="AH27" s="5644"/>
      <c r="AI27" s="3458"/>
      <c r="AJ27" s="3457"/>
      <c r="AK27" s="3457"/>
      <c r="AL27" s="3457"/>
      <c r="AM27" s="3457"/>
      <c r="AN27" s="3457"/>
      <c r="AO27" s="3457"/>
      <c r="AP27" s="3457"/>
      <c r="AQ27" s="3457"/>
      <c r="AR27" s="3457"/>
      <c r="AS27" s="3457"/>
      <c r="AT27" s="3457"/>
      <c r="AU27" s="3457"/>
      <c r="AV27" s="3457"/>
      <c r="AW27" s="3457"/>
      <c r="AX27" s="3457"/>
      <c r="AY27" s="3457"/>
      <c r="AZ27" s="3457"/>
      <c r="BA27" s="3457"/>
      <c r="BB27" s="3457"/>
      <c r="BC27" s="3457"/>
      <c r="BD27" s="3459"/>
      <c r="BE27" s="3489">
        <f>MyTimestamp(AH27)</f>
        <v/>
      </c>
      <c r="BF27" s="6080"/>
      <c r="BG27" s="6081">
        <f>BE27</f>
        <v/>
      </c>
      <c r="BH27" s="4736"/>
      <c r="BI27" s="3464"/>
      <c r="BJ27" s="3457"/>
      <c r="BK27" s="3465">
        <f>Overview!$E$7</f>
        <v/>
      </c>
      <c r="BL27" s="3457"/>
      <c r="BM27" s="3584"/>
      <c r="BN27" s="3465">
        <f>Overview!$P$153</f>
        <v/>
      </c>
      <c r="BO27" s="3457" t="inlineStr">
        <is>
          <t>Revisar: la misma frecuencia aparece con varios canales en esta banda (18050 / 18300 / 18525)</t>
        </is>
      </c>
      <c r="BP27" s="3457"/>
      <c r="BQ27" s="3457"/>
      <c r="BR27" s="3467"/>
      <c r="BS27" s="3468"/>
      <c r="BT27" s="3469"/>
      <c r="BV27" s="3470"/>
      <c r="BW27" s="7588"/>
      <c r="BX27" s="7589"/>
      <c r="BY27" s="3471"/>
      <c r="BZ27" s="3472"/>
      <c r="CA27" s="3473"/>
      <c r="CB27" s="3474"/>
      <c r="CC27" s="3475"/>
      <c r="CD27" s="3476"/>
      <c r="CE27" s="3477"/>
      <c r="CF27" s="3477"/>
      <c r="CG27" s="3477"/>
      <c r="CH27" s="3478"/>
      <c r="CI27" s="3479"/>
      <c r="CJ27" s="3479"/>
      <c r="CK27" s="3479"/>
      <c r="CL27" s="3475"/>
      <c r="CM27" s="3476"/>
      <c r="CN27" s="3477"/>
      <c r="CO27" s="3477"/>
      <c r="CP27" s="3477"/>
      <c r="CQ27" s="3478"/>
      <c r="CR27" s="3479"/>
      <c r="CS27" s="3479"/>
      <c r="CT27" s="3479"/>
      <c r="CU27" s="3475"/>
      <c r="CV27" s="3480"/>
      <c r="CW27" s="3477"/>
      <c r="CX27" s="3477"/>
      <c r="CY27" s="3477"/>
      <c r="CZ27" s="3478"/>
      <c r="DA27" s="3479"/>
      <c r="DB27" s="3479"/>
      <c r="DC27" s="3479"/>
    </row>
    <row r="28" customFormat="1" customHeight="1" ht="12.75" s="3420" x14ac:dyDescent="0.2">
      <c r="B28" s="3448"/>
      <c r="C28" s="6954"/>
      <c r="D28" s="6089">
        <f>IF(ISNUMBER(FIND("EN",B28)),IF(ISNUMBER(FIND("FCC",B28)),IF(ISNUMBER(FIND("ISED",B28)),CONCATENATE(Overview!$V$10,";",Overview!$S$11,";",Overview!$S$12),CONCATENATE(Overview!$V$10,";",Overview!$S$11)),IF(ISNUMBER(FIND("ISED",B28)),CONCATENATE(Overview!$V$10,";",Overview!$S$12),Overview!$V$10)),IF(ISNUMBER(FIND("FCC",B28)),IF(ISNUMBER(FIND("ISED",B28)),CONCATENATE(Overview!$S$11,";",Overview!$S$12),"IEEE Std 1528™"),Overview!$S$12))</f>
        <v/>
      </c>
      <c r="E28" s="6089">
        <f>IF(ISNUMBER(FIND("EN",B28)),IF(ISNUMBER(FIND("FCC",B28)),IF(ISNUMBER(FIND("ISED",B28)),CONCATENATE(Overview!$AB$10,";",Overview!$Y$11,";",Overview!$Y$12),CONCATENATE(Overview!$AB$10,";",Overview!$Y$11)),IF(ISNUMBER(FIND("ISED",B28)),CONCATENATE(Overview!$AB$10,";",Overview!$Y$12),Overview!$AB$10)),IF(ISNUMBER(FIND("FCC",B28)),IF(ISNUMBER(FIND("ISED",B28)),CONCATENATE(Overview!$Y$11,";",Overview!$Y$12),"IEEE Std 1528™"),Overview!$Y$12))</f>
        <v/>
      </c>
      <c r="F28" s="6945"/>
      <c r="G28" s="5446">
        <f>Overview!$E$28</f>
        <v/>
      </c>
      <c r="H28" s="3449"/>
      <c r="I28" s="3449"/>
      <c r="J28" s="3450" t="inlineStr">
        <is>
          <t>Cat M1</t>
        </is>
      </c>
      <c r="K28" s="3450" t="inlineStr">
        <is>
          <t>FDD1</t>
        </is>
      </c>
      <c r="L28" s="3449"/>
      <c r="M28" s="3450">
        <v>20</v>
      </c>
      <c r="N28" s="3451" t="inlineStr">
        <is>
          <t>QPSK</t>
        </is>
      </c>
      <c r="O28" s="3452"/>
      <c r="P28" s="3453">
        <v>15</v>
      </c>
      <c r="Q28" s="3454">
        <v>1</v>
      </c>
      <c r="R28" s="3455">
        <v>5</v>
      </c>
      <c r="S28" s="3455"/>
      <c r="T28" s="3456">
        <v>18300</v>
      </c>
      <c r="U28" s="3456">
        <v>1950</v>
      </c>
      <c r="V28" s="3457"/>
      <c r="W28" s="3457"/>
      <c r="X28" s="3457"/>
      <c r="Y28" s="3457"/>
      <c r="Z28" s="3457"/>
      <c r="AA28" s="3457"/>
      <c r="AB28" s="3457"/>
      <c r="AC28" s="3457"/>
      <c r="AD28" s="3457"/>
      <c r="AE28" s="3457"/>
      <c r="AF28" s="3457"/>
      <c r="AG28" s="5637"/>
      <c r="AH28" s="5644"/>
      <c r="AI28" s="3458"/>
      <c r="AJ28" s="3457"/>
      <c r="AK28" s="3457"/>
      <c r="AL28" s="3457"/>
      <c r="AM28" s="3457"/>
      <c r="AN28" s="3457"/>
      <c r="AO28" s="3457"/>
      <c r="AP28" s="3457"/>
      <c r="AQ28" s="3457"/>
      <c r="AR28" s="3457"/>
      <c r="AS28" s="3457"/>
      <c r="AT28" s="3457"/>
      <c r="AU28" s="3457"/>
      <c r="AV28" s="3457"/>
      <c r="AW28" s="3457"/>
      <c r="AX28" s="3457"/>
      <c r="AY28" s="3457"/>
      <c r="AZ28" s="3457"/>
      <c r="BA28" s="3457"/>
      <c r="BB28" s="3457"/>
      <c r="BC28" s="3457"/>
      <c r="BD28" s="3459"/>
      <c r="BE28" s="3489">
        <f>MyTimestamp(AH28)</f>
        <v/>
      </c>
      <c r="BF28" s="6080"/>
      <c r="BG28" s="6081">
        <f>BE28</f>
        <v/>
      </c>
      <c r="BH28" s="4736"/>
      <c r="BI28" s="3464"/>
      <c r="BJ28" s="3457"/>
      <c r="BK28" s="3465">
        <f>Overview!$E$7</f>
        <v/>
      </c>
      <c r="BL28" s="3457"/>
      <c r="BM28" s="3584"/>
      <c r="BN28" s="3465">
        <f>Overview!$P$153</f>
        <v/>
      </c>
      <c r="BO28" s="3457" t="inlineStr">
        <is>
          <t>Revisar: la misma frecuencia aparece con varios canales en esta banda (18050 / 18300 / 18525)</t>
        </is>
      </c>
      <c r="BP28" s="3457"/>
      <c r="BQ28" s="3457"/>
      <c r="BR28" s="3467"/>
      <c r="BS28" s="3468"/>
      <c r="BT28" s="3469"/>
      <c r="BV28" s="3470"/>
      <c r="BW28" s="7588"/>
      <c r="BX28" s="7589"/>
      <c r="BY28" s="3471"/>
      <c r="BZ28" s="3472"/>
      <c r="CA28" s="3473"/>
      <c r="CB28" s="3474"/>
      <c r="CC28" s="3475"/>
      <c r="CD28" s="3476"/>
      <c r="CE28" s="3477"/>
      <c r="CF28" s="3477"/>
      <c r="CG28" s="3477"/>
      <c r="CH28" s="3478"/>
      <c r="CI28" s="3479"/>
      <c r="CJ28" s="3479"/>
      <c r="CK28" s="3479"/>
      <c r="CL28" s="3475"/>
      <c r="CM28" s="3476"/>
      <c r="CN28" s="3477"/>
      <c r="CO28" s="3477"/>
      <c r="CP28" s="3477"/>
      <c r="CQ28" s="3478"/>
      <c r="CR28" s="3479"/>
      <c r="CS28" s="3479"/>
      <c r="CT28" s="3479"/>
      <c r="CU28" s="3475"/>
      <c r="CV28" s="3480"/>
      <c r="CW28" s="3477"/>
      <c r="CX28" s="3477"/>
      <c r="CY28" s="3477"/>
      <c r="CZ28" s="3478"/>
      <c r="DA28" s="3479"/>
      <c r="DB28" s="3479"/>
      <c r="DC28" s="3479"/>
    </row>
    <row r="29" customFormat="1" customHeight="1" ht="12.75" s="3420" x14ac:dyDescent="0.2">
      <c r="B29" s="3448"/>
      <c r="C29" s="6954"/>
      <c r="D29" s="6089">
        <f>IF(ISNUMBER(FIND("EN",B29)),IF(ISNUMBER(FIND("FCC",B29)),IF(ISNUMBER(FIND("ISED",B29)),CONCATENATE(Overview!$V$10,";",Overview!$S$11,";",Overview!$S$12),CONCATENATE(Overview!$V$10,";",Overview!$S$11)),IF(ISNUMBER(FIND("ISED",B29)),CONCATENATE(Overview!$V$10,";",Overview!$S$12),Overview!$V$10)),IF(ISNUMBER(FIND("FCC",B29)),IF(ISNUMBER(FIND("ISED",B29)),CONCATENATE(Overview!$S$11,";",Overview!$S$12),"IEEE Std 1528™"),Overview!$S$12))</f>
        <v/>
      </c>
      <c r="E29" s="6089">
        <f>IF(ISNUMBER(FIND("EN",B29)),IF(ISNUMBER(FIND("FCC",B29)),IF(ISNUMBER(FIND("ISED",B29)),CONCATENATE(Overview!$AB$10,";",Overview!$Y$11,";",Overview!$Y$12),CONCATENATE(Overview!$AB$10,";",Overview!$Y$11)),IF(ISNUMBER(FIND("ISED",B29)),CONCATENATE(Overview!$AB$10,";",Overview!$Y$12),Overview!$AB$10)),IF(ISNUMBER(FIND("FCC",B29)),IF(ISNUMBER(FIND("ISED",B29)),CONCATENATE(Overview!$Y$11,";",Overview!$Y$12),"IEEE Std 1528™"),Overview!$Y$12))</f>
        <v/>
      </c>
      <c r="F29" s="6945"/>
      <c r="G29" s="5446">
        <f>Overview!$E$28</f>
        <v/>
      </c>
      <c r="H29" s="3449"/>
      <c r="I29" s="3449"/>
      <c r="J29" s="3450" t="inlineStr">
        <is>
          <t>Cat M1</t>
        </is>
      </c>
      <c r="K29" s="3450" t="inlineStr">
        <is>
          <t>FDD1</t>
        </is>
      </c>
      <c r="L29" s="3449"/>
      <c r="M29" s="3450">
        <v>20</v>
      </c>
      <c r="N29" s="3451" t="inlineStr">
        <is>
          <t>QPSK</t>
        </is>
      </c>
      <c r="O29" s="3452"/>
      <c r="P29" s="3453">
        <v>0</v>
      </c>
      <c r="Q29" s="3454">
        <v>3</v>
      </c>
      <c r="R29" s="3455">
        <v>0</v>
      </c>
      <c r="S29" s="3455"/>
      <c r="T29" s="3456">
        <v>18300</v>
      </c>
      <c r="U29" s="3456">
        <v>1950</v>
      </c>
      <c r="V29" s="3457"/>
      <c r="W29" s="3457"/>
      <c r="X29" s="3457"/>
      <c r="Y29" s="3457"/>
      <c r="Z29" s="3457"/>
      <c r="AA29" s="3457"/>
      <c r="AB29" s="3457"/>
      <c r="AC29" s="3457"/>
      <c r="AD29" s="3457"/>
      <c r="AE29" s="3457"/>
      <c r="AF29" s="3457"/>
      <c r="AG29" s="5637"/>
      <c r="AH29" s="5644"/>
      <c r="AI29" s="3458"/>
      <c r="AJ29" s="3457"/>
      <c r="AK29" s="3457"/>
      <c r="AL29" s="3457"/>
      <c r="AM29" s="3457"/>
      <c r="AN29" s="3457"/>
      <c r="AO29" s="3457"/>
      <c r="AP29" s="3457"/>
      <c r="AQ29" s="3457"/>
      <c r="AR29" s="3457"/>
      <c r="AS29" s="3457"/>
      <c r="AT29" s="3457"/>
      <c r="AU29" s="3457"/>
      <c r="AV29" s="3457"/>
      <c r="AW29" s="3457"/>
      <c r="AX29" s="3457"/>
      <c r="AY29" s="3457"/>
      <c r="AZ29" s="3457"/>
      <c r="BA29" s="3457"/>
      <c r="BB29" s="3457"/>
      <c r="BC29" s="3457"/>
      <c r="BD29" s="3459"/>
      <c r="BE29" s="3489">
        <f>MyTimestamp(AH29)</f>
        <v/>
      </c>
      <c r="BF29" s="6080"/>
      <c r="BG29" s="6081">
        <f>BE29</f>
        <v/>
      </c>
      <c r="BH29" s="4736"/>
      <c r="BI29" s="3464"/>
      <c r="BJ29" s="3457"/>
      <c r="BK29" s="3465">
        <f>Overview!$E$7</f>
        <v/>
      </c>
      <c r="BL29" s="3457"/>
      <c r="BM29" s="3584"/>
      <c r="BN29" s="3465">
        <f>Overview!$P$153</f>
        <v/>
      </c>
      <c r="BO29" s="3457" t="inlineStr">
        <is>
          <t>Revisar: la misma frecuencia aparece con varios canales en esta banda (18050 / 18300 / 18525)</t>
        </is>
      </c>
      <c r="BP29" s="3457"/>
      <c r="BQ29" s="3457"/>
      <c r="BR29" s="3467"/>
      <c r="BS29" s="3468"/>
      <c r="BT29" s="3469"/>
      <c r="BV29" s="3470"/>
      <c r="BW29" s="7588"/>
      <c r="BX29" s="7589"/>
      <c r="BY29" s="3471"/>
      <c r="BZ29" s="3472"/>
      <c r="CA29" s="3473"/>
      <c r="CB29" s="3474"/>
      <c r="CC29" s="3475"/>
      <c r="CD29" s="3476"/>
      <c r="CE29" s="3477"/>
      <c r="CF29" s="3477"/>
      <c r="CG29" s="3477"/>
      <c r="CH29" s="3478"/>
      <c r="CI29" s="3479"/>
      <c r="CJ29" s="3479"/>
      <c r="CK29" s="3479"/>
      <c r="CL29" s="3475"/>
      <c r="CM29" s="3476"/>
      <c r="CN29" s="3477"/>
      <c r="CO29" s="3477"/>
      <c r="CP29" s="3477"/>
      <c r="CQ29" s="3478"/>
      <c r="CR29" s="3479"/>
      <c r="CS29" s="3479"/>
      <c r="CT29" s="3479"/>
      <c r="CU29" s="3475"/>
      <c r="CV29" s="3480"/>
      <c r="CW29" s="3477"/>
      <c r="CX29" s="3477"/>
      <c r="CY29" s="3477"/>
      <c r="CZ29" s="3478"/>
      <c r="DA29" s="3479"/>
      <c r="DB29" s="3479"/>
      <c r="DC29" s="3479"/>
    </row>
    <row r="30" customFormat="1" customHeight="1" ht="12.75" s="3420" x14ac:dyDescent="0.2">
      <c r="B30" s="3448"/>
      <c r="C30" s="6954"/>
      <c r="D30" s="6089">
        <f>IF(ISNUMBER(FIND("EN",B30)),IF(ISNUMBER(FIND("FCC",B30)),IF(ISNUMBER(FIND("ISED",B30)),CONCATENATE(Overview!$V$10,";",Overview!$S$11,";",Overview!$S$12),CONCATENATE(Overview!$V$10,";",Overview!$S$11)),IF(ISNUMBER(FIND("ISED",B30)),CONCATENATE(Overview!$V$10,";",Overview!$S$12),Overview!$V$10)),IF(ISNUMBER(FIND("FCC",B30)),IF(ISNUMBER(FIND("ISED",B30)),CONCATENATE(Overview!$S$11,";",Overview!$S$12),"IEEE Std 1528™"),Overview!$S$12))</f>
        <v/>
      </c>
      <c r="E30" s="6089">
        <f>IF(ISNUMBER(FIND("EN",B30)),IF(ISNUMBER(FIND("FCC",B30)),IF(ISNUMBER(FIND("ISED",B30)),CONCATENATE(Overview!$AB$10,";",Overview!$Y$11,";",Overview!$Y$12),CONCATENATE(Overview!$AB$10,";",Overview!$Y$11)),IF(ISNUMBER(FIND("ISED",B30)),CONCATENATE(Overview!$AB$10,";",Overview!$Y$12),Overview!$AB$10)),IF(ISNUMBER(FIND("FCC",B30)),IF(ISNUMBER(FIND("ISED",B30)),CONCATENATE(Overview!$Y$11,";",Overview!$Y$12),"IEEE Std 1528™"),Overview!$Y$12))</f>
        <v/>
      </c>
      <c r="F30" s="6945"/>
      <c r="G30" s="5446">
        <f>Overview!$E$28</f>
        <v/>
      </c>
      <c r="H30" s="3449"/>
      <c r="I30" s="3449"/>
      <c r="J30" s="3450" t="inlineStr">
        <is>
          <t>Cat M1</t>
        </is>
      </c>
      <c r="K30" s="3450" t="inlineStr">
        <is>
          <t>FDD1</t>
        </is>
      </c>
      <c r="L30" s="3449"/>
      <c r="M30" s="3450">
        <v>20</v>
      </c>
      <c r="N30" s="3451" t="inlineStr">
        <is>
          <t>QPSK</t>
        </is>
      </c>
      <c r="O30" s="3452"/>
      <c r="P30" s="3453">
        <v>15</v>
      </c>
      <c r="Q30" s="3454">
        <v>3</v>
      </c>
      <c r="R30" s="3455">
        <v>3</v>
      </c>
      <c r="S30" s="3455"/>
      <c r="T30" s="3456">
        <v>18300</v>
      </c>
      <c r="U30" s="3456">
        <v>1950</v>
      </c>
      <c r="V30" s="3457"/>
      <c r="W30" s="3457"/>
      <c r="X30" s="3457"/>
      <c r="Y30" s="3457"/>
      <c r="Z30" s="3457"/>
      <c r="AA30" s="3457"/>
      <c r="AB30" s="3457"/>
      <c r="AC30" s="3457"/>
      <c r="AD30" s="3457"/>
      <c r="AE30" s="3457"/>
      <c r="AF30" s="3457"/>
      <c r="AG30" s="5637"/>
      <c r="AH30" s="5644"/>
      <c r="AI30" s="3458"/>
      <c r="AJ30" s="3457"/>
      <c r="AK30" s="3457"/>
      <c r="AL30" s="3457"/>
      <c r="AM30" s="3457"/>
      <c r="AN30" s="3457"/>
      <c r="AO30" s="3457"/>
      <c r="AP30" s="3457"/>
      <c r="AQ30" s="3457"/>
      <c r="AR30" s="3457"/>
      <c r="AS30" s="3457"/>
      <c r="AT30" s="3457"/>
      <c r="AU30" s="3457"/>
      <c r="AV30" s="3457"/>
      <c r="AW30" s="3457"/>
      <c r="AX30" s="3457"/>
      <c r="AY30" s="3457"/>
      <c r="AZ30" s="3457"/>
      <c r="BA30" s="3457"/>
      <c r="BB30" s="3457"/>
      <c r="BC30" s="3457"/>
      <c r="BD30" s="3459"/>
      <c r="BE30" s="3489">
        <f>MyTimestamp(AH30)</f>
        <v/>
      </c>
      <c r="BF30" s="6080"/>
      <c r="BG30" s="6081">
        <f>BE30</f>
        <v/>
      </c>
      <c r="BH30" s="4736"/>
      <c r="BI30" s="3464"/>
      <c r="BJ30" s="3457"/>
      <c r="BK30" s="3465">
        <f>Overview!$E$7</f>
        <v/>
      </c>
      <c r="BL30" s="3457"/>
      <c r="BM30" s="3584"/>
      <c r="BN30" s="3465">
        <f>Overview!$P$153</f>
        <v/>
      </c>
      <c r="BO30" s="3457" t="inlineStr">
        <is>
          <t>Revisar: la misma frecuencia aparece con varios canales en esta banda (18050 / 18300 / 18525)</t>
        </is>
      </c>
      <c r="BP30" s="3457"/>
      <c r="BQ30" s="3457"/>
      <c r="BR30" s="3467"/>
      <c r="BS30" s="3468"/>
      <c r="BT30" s="3469"/>
      <c r="BV30" s="3470"/>
      <c r="BW30" s="7588"/>
      <c r="BX30" s="7589"/>
      <c r="BY30" s="3471"/>
      <c r="BZ30" s="3472"/>
      <c r="CA30" s="3473"/>
      <c r="CB30" s="3474"/>
      <c r="CC30" s="3475"/>
      <c r="CD30" s="3476"/>
      <c r="CE30" s="3477"/>
      <c r="CF30" s="3477"/>
      <c r="CG30" s="3477"/>
      <c r="CH30" s="3478"/>
      <c r="CI30" s="3479"/>
      <c r="CJ30" s="3479"/>
      <c r="CK30" s="3479"/>
      <c r="CL30" s="3475"/>
      <c r="CM30" s="3476"/>
      <c r="CN30" s="3477"/>
      <c r="CO30" s="3477"/>
      <c r="CP30" s="3477"/>
      <c r="CQ30" s="3478"/>
      <c r="CR30" s="3479"/>
      <c r="CS30" s="3479"/>
      <c r="CT30" s="3479"/>
      <c r="CU30" s="3475"/>
      <c r="CV30" s="3480"/>
      <c r="CW30" s="3477"/>
      <c r="CX30" s="3477"/>
      <c r="CY30" s="3477"/>
      <c r="CZ30" s="3478"/>
      <c r="DA30" s="3479"/>
      <c r="DB30" s="3479"/>
      <c r="DC30" s="3479"/>
    </row>
    <row r="31" customFormat="1" customHeight="1" ht="12.75" s="3420" x14ac:dyDescent="0.2">
      <c r="B31" s="3448"/>
      <c r="C31" s="6954"/>
      <c r="D31" s="6089">
        <f>IF(ISNUMBER(FIND("EN",B31)),IF(ISNUMBER(FIND("FCC",B31)),IF(ISNUMBER(FIND("ISED",B31)),CONCATENATE(Overview!$V$10,";",Overview!$S$11,";",Overview!$S$12),CONCATENATE(Overview!$V$10,";",Overview!$S$11)),IF(ISNUMBER(FIND("ISED",B31)),CONCATENATE(Overview!$V$10,";",Overview!$S$12),Overview!$V$10)),IF(ISNUMBER(FIND("FCC",B31)),IF(ISNUMBER(FIND("ISED",B31)),CONCATENATE(Overview!$S$11,";",Overview!$S$12),"IEEE Std 1528™"),Overview!$S$12))</f>
        <v/>
      </c>
      <c r="E31" s="6089">
        <f>IF(ISNUMBER(FIND("EN",B31)),IF(ISNUMBER(FIND("FCC",B31)),IF(ISNUMBER(FIND("ISED",B31)),CONCATENATE(Overview!$AB$10,";",Overview!$Y$11,";",Overview!$Y$12),CONCATENATE(Overview!$AB$10,";",Overview!$Y$11)),IF(ISNUMBER(FIND("ISED",B31)),CONCATENATE(Overview!$AB$10,";",Overview!$Y$12),Overview!$AB$10)),IF(ISNUMBER(FIND("FCC",B31)),IF(ISNUMBER(FIND("ISED",B31)),CONCATENATE(Overview!$Y$11,";",Overview!$Y$12),"IEEE Std 1528™"),Overview!$Y$12))</f>
        <v/>
      </c>
      <c r="F31" s="6945"/>
      <c r="G31" s="5446">
        <f>Overview!$E$28</f>
        <v/>
      </c>
      <c r="H31" s="3449"/>
      <c r="I31" s="3449"/>
      <c r="J31" s="3450" t="inlineStr">
        <is>
          <t>Cat M1</t>
        </is>
      </c>
      <c r="K31" s="3450" t="inlineStr">
        <is>
          <t>FDD1</t>
        </is>
      </c>
      <c r="L31" s="3449"/>
      <c r="M31" s="3450">
        <v>20</v>
      </c>
      <c r="N31" s="3451" t="inlineStr">
        <is>
          <t>QPSK</t>
        </is>
      </c>
      <c r="O31" s="3452"/>
      <c r="P31" s="3453">
        <v>0</v>
      </c>
      <c r="Q31" s="3454">
        <v>6</v>
      </c>
      <c r="R31" s="3455">
        <v>0</v>
      </c>
      <c r="S31" s="3455"/>
      <c r="T31" s="3456">
        <v>18300</v>
      </c>
      <c r="U31" s="3456">
        <v>1950</v>
      </c>
      <c r="V31" s="3457"/>
      <c r="W31" s="3457"/>
      <c r="X31" s="3457"/>
      <c r="Y31" s="3457"/>
      <c r="Z31" s="3457"/>
      <c r="AA31" s="3457"/>
      <c r="AB31" s="3457"/>
      <c r="AC31" s="3457"/>
      <c r="AD31" s="3457"/>
      <c r="AE31" s="3457"/>
      <c r="AF31" s="3457"/>
      <c r="AG31" s="5637"/>
      <c r="AH31" s="5644"/>
      <c r="AI31" s="3458"/>
      <c r="AJ31" s="3457"/>
      <c r="AK31" s="3457"/>
      <c r="AL31" s="3457"/>
      <c r="AM31" s="3457"/>
      <c r="AN31" s="3457"/>
      <c r="AO31" s="3457"/>
      <c r="AP31" s="3457"/>
      <c r="AQ31" s="3457"/>
      <c r="AR31" s="3457"/>
      <c r="AS31" s="3457"/>
      <c r="AT31" s="3457"/>
      <c r="AU31" s="3457"/>
      <c r="AV31" s="3457"/>
      <c r="AW31" s="3457"/>
      <c r="AX31" s="3457"/>
      <c r="AY31" s="3457"/>
      <c r="AZ31" s="3457"/>
      <c r="BA31" s="3457"/>
      <c r="BB31" s="3457"/>
      <c r="BC31" s="3457"/>
      <c r="BD31" s="3459"/>
      <c r="BE31" s="3489">
        <f>MyTimestamp(AH31)</f>
        <v/>
      </c>
      <c r="BF31" s="6080"/>
      <c r="BG31" s="6081">
        <f>BE31</f>
        <v/>
      </c>
      <c r="BH31" s="4736"/>
      <c r="BI31" s="3464"/>
      <c r="BJ31" s="3457"/>
      <c r="BK31" s="3465">
        <f>Overview!$E$7</f>
        <v/>
      </c>
      <c r="BL31" s="3457"/>
      <c r="BM31" s="3584"/>
      <c r="BN31" s="3465">
        <f>Overview!$P$153</f>
        <v/>
      </c>
      <c r="BO31" s="3457" t="inlineStr">
        <is>
          <t>Revisar: la misma frecuencia aparece con varios canales en esta banda (18050 / 18300 / 18525)</t>
        </is>
      </c>
      <c r="BP31" s="3457"/>
      <c r="BQ31" s="3457"/>
      <c r="BR31" s="3467"/>
      <c r="BS31" s="3468"/>
      <c r="BT31" s="3469"/>
      <c r="BV31" s="3470"/>
      <c r="BW31" s="7588"/>
      <c r="BX31" s="7589"/>
      <c r="BY31" s="3471"/>
      <c r="BZ31" s="3472"/>
      <c r="CA31" s="3473"/>
      <c r="CB31" s="3474"/>
      <c r="CC31" s="3475"/>
      <c r="CD31" s="3476"/>
      <c r="CE31" s="3477"/>
      <c r="CF31" s="3477"/>
      <c r="CG31" s="3477"/>
      <c r="CH31" s="3478"/>
      <c r="CI31" s="3479"/>
      <c r="CJ31" s="3479"/>
      <c r="CK31" s="3479"/>
      <c r="CL31" s="3475"/>
      <c r="CM31" s="3476"/>
      <c r="CN31" s="3477"/>
      <c r="CO31" s="3477"/>
      <c r="CP31" s="3477"/>
      <c r="CQ31" s="3478"/>
      <c r="CR31" s="3479"/>
      <c r="CS31" s="3479"/>
      <c r="CT31" s="3479"/>
      <c r="CU31" s="3475"/>
      <c r="CV31" s="3480"/>
      <c r="CW31" s="3477"/>
      <c r="CX31" s="3477"/>
      <c r="CY31" s="3477"/>
      <c r="CZ31" s="3478"/>
      <c r="DA31" s="3479"/>
      <c r="DB31" s="3479"/>
      <c r="DC31" s="3479"/>
    </row>
    <row r="32" customFormat="1" customHeight="1" ht="12.75" s="3420" x14ac:dyDescent="0.2">
      <c r="B32" s="3448"/>
      <c r="C32" s="6954"/>
      <c r="D32" s="6089">
        <f>IF(ISNUMBER(FIND("EN",B32)),IF(ISNUMBER(FIND("FCC",B32)),IF(ISNUMBER(FIND("ISED",B32)),CONCATENATE(Overview!$V$10,";",Overview!$S$11,";",Overview!$S$12),CONCATENATE(Overview!$V$10,";",Overview!$S$11)),IF(ISNUMBER(FIND("ISED",B32)),CONCATENATE(Overview!$V$10,";",Overview!$S$12),Overview!$V$10)),IF(ISNUMBER(FIND("FCC",B32)),IF(ISNUMBER(FIND("ISED",B32)),CONCATENATE(Overview!$S$11,";",Overview!$S$12),"IEEE Std 1528™"),Overview!$S$12))</f>
        <v/>
      </c>
      <c r="E32" s="6089">
        <f>IF(ISNUMBER(FIND("EN",B32)),IF(ISNUMBER(FIND("FCC",B32)),IF(ISNUMBER(FIND("ISED",B32)),CONCATENATE(Overview!$AB$10,";",Overview!$Y$11,";",Overview!$Y$12),CONCATENATE(Overview!$AB$10,";",Overview!$Y$11)),IF(ISNUMBER(FIND("ISED",B32)),CONCATENATE(Overview!$AB$10,";",Overview!$Y$12),Overview!$AB$10)),IF(ISNUMBER(FIND("FCC",B32)),IF(ISNUMBER(FIND("ISED",B32)),CONCATENATE(Overview!$Y$11,";",Overview!$Y$12),"IEEE Std 1528™"),Overview!$Y$12))</f>
        <v/>
      </c>
      <c r="F32" s="6945"/>
      <c r="G32" s="5446">
        <f>Overview!$E$28</f>
        <v/>
      </c>
      <c r="H32" s="3449"/>
      <c r="I32" s="3449"/>
      <c r="J32" s="3450" t="inlineStr">
        <is>
          <t>Cat M1</t>
        </is>
      </c>
      <c r="K32" s="3450" t="inlineStr">
        <is>
          <t>FDD1</t>
        </is>
      </c>
      <c r="L32" s="3449"/>
      <c r="M32" s="3450">
        <v>20</v>
      </c>
      <c r="N32" s="3451" t="inlineStr">
        <is>
          <t>QPSK</t>
        </is>
      </c>
      <c r="O32" s="3452"/>
      <c r="P32" s="3453">
        <v>15</v>
      </c>
      <c r="Q32" s="3454">
        <v>6</v>
      </c>
      <c r="R32" s="3455">
        <v>0</v>
      </c>
      <c r="S32" s="3455"/>
      <c r="T32" s="3456">
        <v>18300</v>
      </c>
      <c r="U32" s="3456">
        <v>1950</v>
      </c>
      <c r="V32" s="3457"/>
      <c r="W32" s="3457"/>
      <c r="X32" s="3457"/>
      <c r="Y32" s="3457"/>
      <c r="Z32" s="3457"/>
      <c r="AA32" s="3457"/>
      <c r="AB32" s="3457"/>
      <c r="AC32" s="3457"/>
      <c r="AD32" s="3457"/>
      <c r="AE32" s="3457"/>
      <c r="AF32" s="3457"/>
      <c r="AG32" s="5637"/>
      <c r="AH32" s="5644"/>
      <c r="AI32" s="3458"/>
      <c r="AJ32" s="3457"/>
      <c r="AK32" s="3457"/>
      <c r="AL32" s="3457"/>
      <c r="AM32" s="3457"/>
      <c r="AN32" s="3457"/>
      <c r="AO32" s="3457"/>
      <c r="AP32" s="3457"/>
      <c r="AQ32" s="3457"/>
      <c r="AR32" s="3457"/>
      <c r="AS32" s="3457"/>
      <c r="AT32" s="3457"/>
      <c r="AU32" s="3457"/>
      <c r="AV32" s="3457"/>
      <c r="AW32" s="3457"/>
      <c r="AX32" s="3457"/>
      <c r="AY32" s="3457"/>
      <c r="AZ32" s="3457"/>
      <c r="BA32" s="3457"/>
      <c r="BB32" s="3457"/>
      <c r="BC32" s="3457"/>
      <c r="BD32" s="3459"/>
      <c r="BE32" s="3489">
        <f>MyTimestamp(AH32)</f>
        <v/>
      </c>
      <c r="BF32" s="6080"/>
      <c r="BG32" s="6081">
        <f>BE32</f>
        <v/>
      </c>
      <c r="BH32" s="4736"/>
      <c r="BI32" s="3464"/>
      <c r="BJ32" s="3457"/>
      <c r="BK32" s="3465">
        <f>Overview!$E$7</f>
        <v/>
      </c>
      <c r="BL32" s="3457"/>
      <c r="BM32" s="3584"/>
      <c r="BN32" s="3465">
        <f>Overview!$P$153</f>
        <v/>
      </c>
      <c r="BO32" s="3457" t="inlineStr">
        <is>
          <t>Revisar: la misma frecuencia aparece con varios canales en esta banda (18050 / 18300 / 18525)</t>
        </is>
      </c>
      <c r="BP32" s="3457"/>
      <c r="BQ32" s="3457"/>
      <c r="BR32" s="3467"/>
      <c r="BS32" s="3468"/>
      <c r="BT32" s="3469"/>
      <c r="BV32" s="3470"/>
      <c r="BW32" s="7588"/>
      <c r="BX32" s="7589"/>
      <c r="BY32" s="3471"/>
      <c r="BZ32" s="3472"/>
      <c r="CA32" s="3473"/>
      <c r="CB32" s="3474"/>
      <c r="CC32" s="3475"/>
      <c r="CD32" s="3476"/>
      <c r="CE32" s="3477"/>
      <c r="CF32" s="3477"/>
      <c r="CG32" s="3477"/>
      <c r="CH32" s="3478"/>
      <c r="CI32" s="3479"/>
      <c r="CJ32" s="3479"/>
      <c r="CK32" s="3479"/>
      <c r="CL32" s="3475"/>
      <c r="CM32" s="3476"/>
      <c r="CN32" s="3477"/>
      <c r="CO32" s="3477"/>
      <c r="CP32" s="3477"/>
      <c r="CQ32" s="3478"/>
      <c r="CR32" s="3479"/>
      <c r="CS32" s="3479"/>
      <c r="CT32" s="3479"/>
      <c r="CU32" s="3475"/>
      <c r="CV32" s="3480"/>
      <c r="CW32" s="3477"/>
      <c r="CX32" s="3477"/>
      <c r="CY32" s="3477"/>
      <c r="CZ32" s="3478"/>
      <c r="DA32" s="3479"/>
      <c r="DB32" s="3479"/>
      <c r="DC32" s="3479"/>
    </row>
    <row r="33" customFormat="1" customHeight="1" ht="12.75" s="3420" x14ac:dyDescent="0.2">
      <c r="B33" s="3448"/>
      <c r="C33" s="6954"/>
      <c r="D33" s="6089">
        <f>IF(ISNUMBER(FIND("EN",B33)),IF(ISNUMBER(FIND("FCC",B33)),IF(ISNUMBER(FIND("ISED",B33)),CONCATENATE(Overview!$V$10,";",Overview!$S$11,";",Overview!$S$12),CONCATENATE(Overview!$V$10,";",Overview!$S$11)),IF(ISNUMBER(FIND("ISED",B33)),CONCATENATE(Overview!$V$10,";",Overview!$S$12),Overview!$V$10)),IF(ISNUMBER(FIND("FCC",B33)),IF(ISNUMBER(FIND("ISED",B33)),CONCATENATE(Overview!$S$11,";",Overview!$S$12),"IEEE Std 1528™"),Overview!$S$12))</f>
        <v/>
      </c>
      <c r="E33" s="6089">
        <f>IF(ISNUMBER(FIND("EN",B33)),IF(ISNUMBER(FIND("FCC",B33)),IF(ISNUMBER(FIND("ISED",B33)),CONCATENATE(Overview!$AB$10,";",Overview!$Y$11,";",Overview!$Y$12),CONCATENATE(Overview!$AB$10,";",Overview!$Y$11)),IF(ISNUMBER(FIND("ISED",B33)),CONCATENATE(Overview!$AB$10,";",Overview!$Y$12),Overview!$AB$10)),IF(ISNUMBER(FIND("FCC",B33)),IF(ISNUMBER(FIND("ISED",B33)),CONCATENATE(Overview!$Y$11,";",Overview!$Y$12),"IEEE Std 1528™"),Overview!$Y$12))</f>
        <v/>
      </c>
      <c r="F33" s="6945"/>
      <c r="G33" s="5446">
        <f>Overview!$E$28</f>
        <v/>
      </c>
      <c r="H33" s="3449"/>
      <c r="I33" s="3449"/>
      <c r="J33" s="3450" t="inlineStr">
        <is>
          <t>Cat M1</t>
        </is>
      </c>
      <c r="K33" s="3450" t="inlineStr">
        <is>
          <t>FDD1</t>
        </is>
      </c>
      <c r="L33" s="3449"/>
      <c r="M33" s="3450">
        <v>20</v>
      </c>
      <c r="N33" s="3451" t="inlineStr">
        <is>
          <t>16QAM</t>
        </is>
      </c>
      <c r="O33" s="3452"/>
      <c r="P33" s="3453">
        <v>0</v>
      </c>
      <c r="Q33" s="3454">
        <v>1</v>
      </c>
      <c r="R33" s="3455">
        <v>0</v>
      </c>
      <c r="S33" s="3455"/>
      <c r="T33" s="3456">
        <v>18300</v>
      </c>
      <c r="U33" s="3456">
        <v>1950</v>
      </c>
      <c r="V33" s="3457"/>
      <c r="W33" s="3457"/>
      <c r="X33" s="3457"/>
      <c r="Y33" s="3457"/>
      <c r="Z33" s="3457"/>
      <c r="AA33" s="3457"/>
      <c r="AB33" s="3457"/>
      <c r="AC33" s="3457"/>
      <c r="AD33" s="3457"/>
      <c r="AE33" s="3457"/>
      <c r="AF33" s="3457"/>
      <c r="AG33" s="5637"/>
      <c r="AH33" s="5644"/>
      <c r="AI33" s="3458"/>
      <c r="AJ33" s="3457"/>
      <c r="AK33" s="3457"/>
      <c r="AL33" s="3457"/>
      <c r="AM33" s="3457"/>
      <c r="AN33" s="3457"/>
      <c r="AO33" s="3457"/>
      <c r="AP33" s="3457"/>
      <c r="AQ33" s="3457"/>
      <c r="AR33" s="3457"/>
      <c r="AS33" s="3457"/>
      <c r="AT33" s="3457"/>
      <c r="AU33" s="3457"/>
      <c r="AV33" s="3457"/>
      <c r="AW33" s="3457"/>
      <c r="AX33" s="3457"/>
      <c r="AY33" s="3457"/>
      <c r="AZ33" s="3457"/>
      <c r="BA33" s="3457"/>
      <c r="BB33" s="3457"/>
      <c r="BC33" s="3457"/>
      <c r="BD33" s="3459"/>
      <c r="BE33" s="3489">
        <f>MyTimestamp(AH33)</f>
        <v/>
      </c>
      <c r="BF33" s="6080"/>
      <c r="BG33" s="6081">
        <f>BE33</f>
        <v/>
      </c>
      <c r="BH33" s="4736"/>
      <c r="BI33" s="3464"/>
      <c r="BJ33" s="3457"/>
      <c r="BK33" s="3465">
        <f>Overview!$E$7</f>
        <v/>
      </c>
      <c r="BL33" s="3457"/>
      <c r="BM33" s="3584"/>
      <c r="BN33" s="3465">
        <f>Overview!$P$153</f>
        <v/>
      </c>
      <c r="BO33" s="3457" t="inlineStr">
        <is>
          <t>Revisar: la misma frecuencia aparece con varios canales en esta banda (18050 / 18300 / 18525)</t>
        </is>
      </c>
      <c r="BP33" s="3457"/>
      <c r="BQ33" s="3457"/>
      <c r="BR33" s="3467"/>
      <c r="BS33" s="3468"/>
      <c r="BT33" s="3469"/>
      <c r="BV33" s="3470"/>
      <c r="BW33" s="7588"/>
      <c r="BX33" s="7589"/>
      <c r="BY33" s="3471"/>
      <c r="BZ33" s="3472"/>
      <c r="CA33" s="3473"/>
      <c r="CB33" s="3474"/>
      <c r="CC33" s="3475"/>
      <c r="CD33" s="3476"/>
      <c r="CE33" s="3477"/>
      <c r="CF33" s="3477"/>
      <c r="CG33" s="3477"/>
      <c r="CH33" s="3478"/>
      <c r="CI33" s="3479"/>
      <c r="CJ33" s="3479"/>
      <c r="CK33" s="3479"/>
      <c r="CL33" s="3475"/>
      <c r="CM33" s="3476"/>
      <c r="CN33" s="3477"/>
      <c r="CO33" s="3477"/>
      <c r="CP33" s="3477"/>
      <c r="CQ33" s="3478"/>
      <c r="CR33" s="3479"/>
      <c r="CS33" s="3479"/>
      <c r="CT33" s="3479"/>
      <c r="CU33" s="3475"/>
      <c r="CV33" s="3480"/>
      <c r="CW33" s="3477"/>
      <c r="CX33" s="3477"/>
      <c r="CY33" s="3477"/>
      <c r="CZ33" s="3478"/>
      <c r="DA33" s="3479"/>
      <c r="DB33" s="3479"/>
      <c r="DC33" s="3479"/>
    </row>
    <row r="34" customFormat="1" customHeight="1" ht="12.75" s="3420" x14ac:dyDescent="0.2">
      <c r="B34" s="3448"/>
      <c r="C34" s="6954"/>
      <c r="D34" s="6089">
        <f>IF(ISNUMBER(FIND("EN",B34)),IF(ISNUMBER(FIND("FCC",B34)),IF(ISNUMBER(FIND("ISED",B34)),CONCATENATE(Overview!$V$10,";",Overview!$S$11,";",Overview!$S$12),CONCATENATE(Overview!$V$10,";",Overview!$S$11)),IF(ISNUMBER(FIND("ISED",B34)),CONCATENATE(Overview!$V$10,";",Overview!$S$12),Overview!$V$10)),IF(ISNUMBER(FIND("FCC",B34)),IF(ISNUMBER(FIND("ISED",B34)),CONCATENATE(Overview!$S$11,";",Overview!$S$12),"IEEE Std 1528™"),Overview!$S$12))</f>
        <v/>
      </c>
      <c r="E34" s="6089">
        <f>IF(ISNUMBER(FIND("EN",B34)),IF(ISNUMBER(FIND("FCC",B34)),IF(ISNUMBER(FIND("ISED",B34)),CONCATENATE(Overview!$AB$10,";",Overview!$Y$11,";",Overview!$Y$12),CONCATENATE(Overview!$AB$10,";",Overview!$Y$11)),IF(ISNUMBER(FIND("ISED",B34)),CONCATENATE(Overview!$AB$10,";",Overview!$Y$12),Overview!$AB$10)),IF(ISNUMBER(FIND("FCC",B34)),IF(ISNUMBER(FIND("ISED",B34)),CONCATENATE(Overview!$Y$11,";",Overview!$Y$12),"IEEE Std 1528™"),Overview!$Y$12))</f>
        <v/>
      </c>
      <c r="F34" s="6945"/>
      <c r="G34" s="5446">
        <f>Overview!$E$28</f>
        <v/>
      </c>
      <c r="H34" s="3449"/>
      <c r="I34" s="3449"/>
      <c r="J34" s="3450" t="inlineStr">
        <is>
          <t>Cat M1</t>
        </is>
      </c>
      <c r="K34" s="3450" t="inlineStr">
        <is>
          <t>FDD1</t>
        </is>
      </c>
      <c r="L34" s="3449"/>
      <c r="M34" s="3450">
        <v>20</v>
      </c>
      <c r="N34" s="3451" t="inlineStr">
        <is>
          <t>16QAM</t>
        </is>
      </c>
      <c r="O34" s="3452"/>
      <c r="P34" s="3453">
        <v>0</v>
      </c>
      <c r="Q34" s="3454">
        <v>1</v>
      </c>
      <c r="R34" s="3455">
        <v>5</v>
      </c>
      <c r="S34" s="3455"/>
      <c r="T34" s="3456">
        <v>18300</v>
      </c>
      <c r="U34" s="3456">
        <v>1950</v>
      </c>
      <c r="V34" s="3457"/>
      <c r="W34" s="3457"/>
      <c r="X34" s="3457"/>
      <c r="Y34" s="3457"/>
      <c r="Z34" s="3457"/>
      <c r="AA34" s="3457"/>
      <c r="AB34" s="3457"/>
      <c r="AC34" s="3457"/>
      <c r="AD34" s="3457"/>
      <c r="AE34" s="3457"/>
      <c r="AF34" s="3457"/>
      <c r="AG34" s="5637"/>
      <c r="AH34" s="5644"/>
      <c r="AI34" s="3458"/>
      <c r="AJ34" s="3457"/>
      <c r="AK34" s="3457"/>
      <c r="AL34" s="3457"/>
      <c r="AM34" s="3457"/>
      <c r="AN34" s="3457"/>
      <c r="AO34" s="3457"/>
      <c r="AP34" s="3457"/>
      <c r="AQ34" s="3457"/>
      <c r="AR34" s="3457"/>
      <c r="AS34" s="3457"/>
      <c r="AT34" s="3457"/>
      <c r="AU34" s="3457"/>
      <c r="AV34" s="3457"/>
      <c r="AW34" s="3457"/>
      <c r="AX34" s="3457"/>
      <c r="AY34" s="3457"/>
      <c r="AZ34" s="3457"/>
      <c r="BA34" s="3457"/>
      <c r="BB34" s="3457"/>
      <c r="BC34" s="3457"/>
      <c r="BD34" s="3459"/>
      <c r="BE34" s="3489">
        <f>MyTimestamp(AH34)</f>
        <v/>
      </c>
      <c r="BF34" s="6080"/>
      <c r="BG34" s="6081">
        <f>BE34</f>
        <v/>
      </c>
      <c r="BH34" s="4736"/>
      <c r="BI34" s="3464"/>
      <c r="BJ34" s="3457"/>
      <c r="BK34" s="3465">
        <f>Overview!$E$7</f>
        <v/>
      </c>
      <c r="BL34" s="3457"/>
      <c r="BM34" s="3584"/>
      <c r="BN34" s="3465">
        <f>Overview!$P$153</f>
        <v/>
      </c>
      <c r="BO34" s="3457" t="inlineStr">
        <is>
          <t>Revisar: la misma frecuencia aparece con varios canales en esta banda (18050 / 18300 / 18525)</t>
        </is>
      </c>
      <c r="BP34" s="3457"/>
      <c r="BQ34" s="3457"/>
      <c r="BR34" s="3467"/>
      <c r="BS34" s="3468"/>
      <c r="BT34" s="3469"/>
      <c r="BV34" s="3470"/>
      <c r="BW34" s="7588"/>
      <c r="BX34" s="7589"/>
      <c r="BY34" s="3471"/>
      <c r="BZ34" s="3472"/>
      <c r="CA34" s="3473"/>
      <c r="CB34" s="3474"/>
      <c r="CC34" s="3475"/>
      <c r="CD34" s="3476"/>
      <c r="CE34" s="3477"/>
      <c r="CF34" s="3477"/>
      <c r="CG34" s="3477"/>
      <c r="CH34" s="3478"/>
      <c r="CI34" s="3479"/>
      <c r="CJ34" s="3479"/>
      <c r="CK34" s="3479"/>
      <c r="CL34" s="3475"/>
      <c r="CM34" s="3476"/>
      <c r="CN34" s="3477"/>
      <c r="CO34" s="3477"/>
      <c r="CP34" s="3477"/>
      <c r="CQ34" s="3478"/>
      <c r="CR34" s="3479"/>
      <c r="CS34" s="3479"/>
      <c r="CT34" s="3479"/>
      <c r="CU34" s="3475"/>
      <c r="CV34" s="3480"/>
      <c r="CW34" s="3477"/>
      <c r="CX34" s="3477"/>
      <c r="CY34" s="3477"/>
      <c r="CZ34" s="3478"/>
      <c r="DA34" s="3479"/>
      <c r="DB34" s="3479"/>
      <c r="DC34" s="3479"/>
    </row>
    <row r="35" customFormat="1" customHeight="1" ht="12.75" s="3420" x14ac:dyDescent="0.2">
      <c r="B35" s="3448"/>
      <c r="C35" s="6954"/>
      <c r="D35" s="6089">
        <f>IF(ISNUMBER(FIND("EN",B35)),IF(ISNUMBER(FIND("FCC",B35)),IF(ISNUMBER(FIND("ISED",B35)),CONCATENATE(Overview!$V$10,";",Overview!$S$11,";",Overview!$S$12),CONCATENATE(Overview!$V$10,";",Overview!$S$11)),IF(ISNUMBER(FIND("ISED",B35)),CONCATENATE(Overview!$V$10,";",Overview!$S$12),Overview!$V$10)),IF(ISNUMBER(FIND("FCC",B35)),IF(ISNUMBER(FIND("ISED",B35)),CONCATENATE(Overview!$S$11,";",Overview!$S$12),"IEEE Std 1528™"),Overview!$S$12))</f>
        <v/>
      </c>
      <c r="E35" s="6089">
        <f>IF(ISNUMBER(FIND("EN",B35)),IF(ISNUMBER(FIND("FCC",B35)),IF(ISNUMBER(FIND("ISED",B35)),CONCATENATE(Overview!$AB$10,";",Overview!$Y$11,";",Overview!$Y$12),CONCATENATE(Overview!$AB$10,";",Overview!$Y$11)),IF(ISNUMBER(FIND("ISED",B35)),CONCATENATE(Overview!$AB$10,";",Overview!$Y$12),Overview!$AB$10)),IF(ISNUMBER(FIND("FCC",B35)),IF(ISNUMBER(FIND("ISED",B35)),CONCATENATE(Overview!$Y$11,";",Overview!$Y$12),"IEEE Std 1528™"),Overview!$Y$12))</f>
        <v/>
      </c>
      <c r="F35" s="6945"/>
      <c r="G35" s="5446">
        <f>Overview!$E$28</f>
        <v/>
      </c>
      <c r="H35" s="3449"/>
      <c r="I35" s="3449"/>
      <c r="J35" s="3450" t="inlineStr">
        <is>
          <t>Cat M1</t>
        </is>
      </c>
      <c r="K35" s="3450" t="inlineStr">
        <is>
          <t>FDD1</t>
        </is>
      </c>
      <c r="L35" s="3449"/>
      <c r="M35" s="3450">
        <v>20</v>
      </c>
      <c r="N35" s="3451" t="inlineStr">
        <is>
          <t>16QAM</t>
        </is>
      </c>
      <c r="O35" s="3452"/>
      <c r="P35" s="3453">
        <v>7</v>
      </c>
      <c r="Q35" s="3454">
        <v>1</v>
      </c>
      <c r="R35" s="3455">
        <v>0</v>
      </c>
      <c r="S35" s="3455"/>
      <c r="T35" s="3456">
        <v>18300</v>
      </c>
      <c r="U35" s="3456">
        <v>1950</v>
      </c>
      <c r="V35" s="3457"/>
      <c r="W35" s="3457"/>
      <c r="X35" s="3457"/>
      <c r="Y35" s="3457"/>
      <c r="Z35" s="3457"/>
      <c r="AA35" s="3457"/>
      <c r="AB35" s="3457"/>
      <c r="AC35" s="3457"/>
      <c r="AD35" s="3457"/>
      <c r="AE35" s="3457"/>
      <c r="AF35" s="3457"/>
      <c r="AG35" s="5637"/>
      <c r="AH35" s="5644"/>
      <c r="AI35" s="3458"/>
      <c r="AJ35" s="3457"/>
      <c r="AK35" s="3457"/>
      <c r="AL35" s="3457"/>
      <c r="AM35" s="3457"/>
      <c r="AN35" s="3457"/>
      <c r="AO35" s="3457"/>
      <c r="AP35" s="3457"/>
      <c r="AQ35" s="3457"/>
      <c r="AR35" s="3457"/>
      <c r="AS35" s="3457"/>
      <c r="AT35" s="3457"/>
      <c r="AU35" s="3457"/>
      <c r="AV35" s="3457"/>
      <c r="AW35" s="3457"/>
      <c r="AX35" s="3457"/>
      <c r="AY35" s="3457"/>
      <c r="AZ35" s="3457"/>
      <c r="BA35" s="3457"/>
      <c r="BB35" s="3457"/>
      <c r="BC35" s="3457"/>
      <c r="BD35" s="3459"/>
      <c r="BE35" s="3489">
        <f>MyTimestamp(AH35)</f>
        <v/>
      </c>
      <c r="BF35" s="6080"/>
      <c r="BG35" s="6081">
        <f>BE35</f>
        <v/>
      </c>
      <c r="BH35" s="4736"/>
      <c r="BI35" s="3464"/>
      <c r="BJ35" s="3457"/>
      <c r="BK35" s="3465">
        <f>Overview!$E$7</f>
        <v/>
      </c>
      <c r="BL35" s="3457"/>
      <c r="BM35" s="3584"/>
      <c r="BN35" s="3465">
        <f>Overview!$P$153</f>
        <v/>
      </c>
      <c r="BO35" s="3457" t="inlineStr">
        <is>
          <t>Revisar: la misma frecuencia aparece con varios canales en esta banda (18050 / 18300 / 18525)</t>
        </is>
      </c>
      <c r="BP35" s="3457"/>
      <c r="BQ35" s="3457"/>
      <c r="BR35" s="3467"/>
      <c r="BS35" s="3468"/>
      <c r="BT35" s="3469"/>
      <c r="BV35" s="3470"/>
      <c r="BW35" s="7588"/>
      <c r="BX35" s="7589"/>
      <c r="BY35" s="3471"/>
      <c r="BZ35" s="3472"/>
      <c r="CA35" s="3473"/>
      <c r="CB35" s="3474"/>
      <c r="CC35" s="3475"/>
      <c r="CD35" s="3476"/>
      <c r="CE35" s="3477"/>
      <c r="CF35" s="3477"/>
      <c r="CG35" s="3477"/>
      <c r="CH35" s="3478"/>
      <c r="CI35" s="3479"/>
      <c r="CJ35" s="3479"/>
      <c r="CK35" s="3479"/>
      <c r="CL35" s="3475"/>
      <c r="CM35" s="3476"/>
      <c r="CN35" s="3477"/>
      <c r="CO35" s="3477"/>
      <c r="CP35" s="3477"/>
      <c r="CQ35" s="3478"/>
      <c r="CR35" s="3479"/>
      <c r="CS35" s="3479"/>
      <c r="CT35" s="3479"/>
      <c r="CU35" s="3475"/>
      <c r="CV35" s="3480"/>
      <c r="CW35" s="3477"/>
      <c r="CX35" s="3477"/>
      <c r="CY35" s="3477"/>
      <c r="CZ35" s="3478"/>
      <c r="DA35" s="3479"/>
      <c r="DB35" s="3479"/>
      <c r="DC35" s="3479"/>
    </row>
    <row r="36" customFormat="1" customHeight="1" ht="12.75" s="3420" x14ac:dyDescent="0.2">
      <c r="B36" s="3448"/>
      <c r="C36" s="6954"/>
      <c r="D36" s="6089">
        <f>IF(ISNUMBER(FIND("EN",B36)),IF(ISNUMBER(FIND("FCC",B36)),IF(ISNUMBER(FIND("ISED",B36)),CONCATENATE(Overview!$V$10,";",Overview!$S$11,";",Overview!$S$12),CONCATENATE(Overview!$V$10,";",Overview!$S$11)),IF(ISNUMBER(FIND("ISED",B36)),CONCATENATE(Overview!$V$10,";",Overview!$S$12),Overview!$V$10)),IF(ISNUMBER(FIND("FCC",B36)),IF(ISNUMBER(FIND("ISED",B36)),CONCATENATE(Overview!$S$11,";",Overview!$S$12),"IEEE Std 1528™"),Overview!$S$12))</f>
        <v/>
      </c>
      <c r="E36" s="6089">
        <f>IF(ISNUMBER(FIND("EN",B36)),IF(ISNUMBER(FIND("FCC",B36)),IF(ISNUMBER(FIND("ISED",B36)),CONCATENATE(Overview!$AB$10,";",Overview!$Y$11,";",Overview!$Y$12),CONCATENATE(Overview!$AB$10,";",Overview!$Y$11)),IF(ISNUMBER(FIND("ISED",B36)),CONCATENATE(Overview!$AB$10,";",Overview!$Y$12),Overview!$AB$10)),IF(ISNUMBER(FIND("FCC",B36)),IF(ISNUMBER(FIND("ISED",B36)),CONCATENATE(Overview!$Y$11,";",Overview!$Y$12),"IEEE Std 1528™"),Overview!$Y$12))</f>
        <v/>
      </c>
      <c r="F36" s="6945"/>
      <c r="G36" s="5446">
        <f>Overview!$E$28</f>
        <v/>
      </c>
      <c r="H36" s="3449"/>
      <c r="I36" s="3449"/>
      <c r="J36" s="3450" t="inlineStr">
        <is>
          <t>Cat M1</t>
        </is>
      </c>
      <c r="K36" s="3450" t="inlineStr">
        <is>
          <t>FDD1</t>
        </is>
      </c>
      <c r="L36" s="3449"/>
      <c r="M36" s="3450">
        <v>20</v>
      </c>
      <c r="N36" s="3451" t="inlineStr">
        <is>
          <t>16QAM</t>
        </is>
      </c>
      <c r="O36" s="3452"/>
      <c r="P36" s="3453">
        <v>7</v>
      </c>
      <c r="Q36" s="3454">
        <v>1</v>
      </c>
      <c r="R36" s="3455">
        <v>5</v>
      </c>
      <c r="S36" s="3455"/>
      <c r="T36" s="3456">
        <v>18300</v>
      </c>
      <c r="U36" s="3456">
        <v>1950</v>
      </c>
      <c r="V36" s="3457"/>
      <c r="W36" s="3457"/>
      <c r="X36" s="3457"/>
      <c r="Y36" s="3457"/>
      <c r="Z36" s="3457"/>
      <c r="AA36" s="3457"/>
      <c r="AB36" s="3457"/>
      <c r="AC36" s="3457"/>
      <c r="AD36" s="3457"/>
      <c r="AE36" s="3457"/>
      <c r="AF36" s="3457"/>
      <c r="AG36" s="5637"/>
      <c r="AH36" s="5644"/>
      <c r="AI36" s="3458"/>
      <c r="AJ36" s="3457"/>
      <c r="AK36" s="3457"/>
      <c r="AL36" s="3457"/>
      <c r="AM36" s="3457"/>
      <c r="AN36" s="3457"/>
      <c r="AO36" s="3457"/>
      <c r="AP36" s="3457"/>
      <c r="AQ36" s="3457"/>
      <c r="AR36" s="3457"/>
      <c r="AS36" s="3457"/>
      <c r="AT36" s="3457"/>
      <c r="AU36" s="3457"/>
      <c r="AV36" s="3457"/>
      <c r="AW36" s="3457"/>
      <c r="AX36" s="3457"/>
      <c r="AY36" s="3457"/>
      <c r="AZ36" s="3457"/>
      <c r="BA36" s="3457"/>
      <c r="BB36" s="3457"/>
      <c r="BC36" s="3457"/>
      <c r="BD36" s="3459"/>
      <c r="BE36" s="3489">
        <f>MyTimestamp(AH36)</f>
        <v/>
      </c>
      <c r="BF36" s="6080"/>
      <c r="BG36" s="6081">
        <f>BE36</f>
        <v/>
      </c>
      <c r="BH36" s="4736"/>
      <c r="BI36" s="3464"/>
      <c r="BJ36" s="3457"/>
      <c r="BK36" s="3465">
        <f>Overview!$E$7</f>
        <v/>
      </c>
      <c r="BL36" s="3457"/>
      <c r="BM36" s="3584"/>
      <c r="BN36" s="3465">
        <f>Overview!$P$153</f>
        <v/>
      </c>
      <c r="BO36" s="3457" t="inlineStr">
        <is>
          <t>Revisar: la misma frecuencia aparece con varios canales en esta banda (18050 / 18300 / 18525)</t>
        </is>
      </c>
      <c r="BP36" s="3457"/>
      <c r="BQ36" s="3457"/>
      <c r="BR36" s="3467"/>
      <c r="BS36" s="3468"/>
      <c r="BT36" s="3469"/>
      <c r="BV36" s="3470"/>
      <c r="BW36" s="7588"/>
      <c r="BX36" s="7589"/>
      <c r="BY36" s="3471"/>
      <c r="BZ36" s="3472"/>
      <c r="CA36" s="3473"/>
      <c r="CB36" s="3474"/>
      <c r="CC36" s="3475"/>
      <c r="CD36" s="3476"/>
      <c r="CE36" s="3477"/>
      <c r="CF36" s="3477"/>
      <c r="CG36" s="3477"/>
      <c r="CH36" s="3478"/>
      <c r="CI36" s="3479"/>
      <c r="CJ36" s="3479"/>
      <c r="CK36" s="3479"/>
      <c r="CL36" s="3475"/>
      <c r="CM36" s="3476"/>
      <c r="CN36" s="3477"/>
      <c r="CO36" s="3477"/>
      <c r="CP36" s="3477"/>
      <c r="CQ36" s="3478"/>
      <c r="CR36" s="3479"/>
      <c r="CS36" s="3479"/>
      <c r="CT36" s="3479"/>
      <c r="CU36" s="3475"/>
      <c r="CV36" s="3480"/>
      <c r="CW36" s="3477"/>
      <c r="CX36" s="3477"/>
      <c r="CY36" s="3477"/>
      <c r="CZ36" s="3478"/>
      <c r="DA36" s="3479"/>
      <c r="DB36" s="3479"/>
      <c r="DC36" s="3479"/>
    </row>
    <row r="37" customFormat="1" customHeight="1" ht="12.75" s="3420" x14ac:dyDescent="0.2">
      <c r="B37" s="3448"/>
      <c r="C37" s="6954"/>
      <c r="D37" s="6089">
        <f>IF(ISNUMBER(FIND("EN",B37)),IF(ISNUMBER(FIND("FCC",B37)),IF(ISNUMBER(FIND("ISED",B37)),CONCATENATE(Overview!$V$10,";",Overview!$S$11,";",Overview!$S$12),CONCATENATE(Overview!$V$10,";",Overview!$S$11)),IF(ISNUMBER(FIND("ISED",B37)),CONCATENATE(Overview!$V$10,";",Overview!$S$12),Overview!$V$10)),IF(ISNUMBER(FIND("FCC",B37)),IF(ISNUMBER(FIND("ISED",B37)),CONCATENATE(Overview!$S$11,";",Overview!$S$12),"IEEE Std 1528™"),Overview!$S$12))</f>
        <v/>
      </c>
      <c r="E37" s="6089">
        <f>IF(ISNUMBER(FIND("EN",B37)),IF(ISNUMBER(FIND("FCC",B37)),IF(ISNUMBER(FIND("ISED",B37)),CONCATENATE(Overview!$AB$10,";",Overview!$Y$11,";",Overview!$Y$12),CONCATENATE(Overview!$AB$10,";",Overview!$Y$11)),IF(ISNUMBER(FIND("ISED",B37)),CONCATENATE(Overview!$AB$10,";",Overview!$Y$12),Overview!$AB$10)),IF(ISNUMBER(FIND("FCC",B37)),IF(ISNUMBER(FIND("ISED",B37)),CONCATENATE(Overview!$Y$11,";",Overview!$Y$12),"IEEE Std 1528™"),Overview!$Y$12))</f>
        <v/>
      </c>
      <c r="F37" s="6945"/>
      <c r="G37" s="5446">
        <f>Overview!$E$28</f>
        <v/>
      </c>
      <c r="H37" s="3449"/>
      <c r="I37" s="3449"/>
      <c r="J37" s="3450" t="inlineStr">
        <is>
          <t>Cat M1</t>
        </is>
      </c>
      <c r="K37" s="3450" t="inlineStr">
        <is>
          <t>FDD1</t>
        </is>
      </c>
      <c r="L37" s="3449"/>
      <c r="M37" s="3450">
        <v>20</v>
      </c>
      <c r="N37" s="3451" t="inlineStr">
        <is>
          <t>16QAM</t>
        </is>
      </c>
      <c r="O37" s="3452"/>
      <c r="P37" s="3453">
        <v>15</v>
      </c>
      <c r="Q37" s="3454">
        <v>1</v>
      </c>
      <c r="R37" s="3455">
        <v>0</v>
      </c>
      <c r="S37" s="3455"/>
      <c r="T37" s="3456">
        <v>18300</v>
      </c>
      <c r="U37" s="3456">
        <v>1950</v>
      </c>
      <c r="V37" s="3457"/>
      <c r="W37" s="3457"/>
      <c r="X37" s="3457"/>
      <c r="Y37" s="3457"/>
      <c r="Z37" s="3457"/>
      <c r="AA37" s="3457"/>
      <c r="AB37" s="3457"/>
      <c r="AC37" s="3457"/>
      <c r="AD37" s="3457"/>
      <c r="AE37" s="3457"/>
      <c r="AF37" s="3457"/>
      <c r="AG37" s="5637"/>
      <c r="AH37" s="5644"/>
      <c r="AI37" s="3458"/>
      <c r="AJ37" s="3457"/>
      <c r="AK37" s="3457"/>
      <c r="AL37" s="3457"/>
      <c r="AM37" s="3457"/>
      <c r="AN37" s="3457"/>
      <c r="AO37" s="3457"/>
      <c r="AP37" s="3457"/>
      <c r="AQ37" s="3457"/>
      <c r="AR37" s="3457"/>
      <c r="AS37" s="3457"/>
      <c r="AT37" s="3457"/>
      <c r="AU37" s="3457"/>
      <c r="AV37" s="3457"/>
      <c r="AW37" s="3457"/>
      <c r="AX37" s="3457"/>
      <c r="AY37" s="3457"/>
      <c r="AZ37" s="3457"/>
      <c r="BA37" s="3457"/>
      <c r="BB37" s="3457"/>
      <c r="BC37" s="3457"/>
      <c r="BD37" s="3459"/>
      <c r="BE37" s="3489">
        <f>MyTimestamp(AH37)</f>
        <v/>
      </c>
      <c r="BF37" s="6080"/>
      <c r="BG37" s="6081">
        <f>BE37</f>
        <v/>
      </c>
      <c r="BH37" s="4736"/>
      <c r="BI37" s="3464"/>
      <c r="BJ37" s="3457"/>
      <c r="BK37" s="3465">
        <f>Overview!$E$7</f>
        <v/>
      </c>
      <c r="BL37" s="3457"/>
      <c r="BM37" s="3584"/>
      <c r="BN37" s="3465">
        <f>Overview!$P$153</f>
        <v/>
      </c>
      <c r="BO37" s="3457" t="inlineStr">
        <is>
          <t>Revisar: la misma frecuencia aparece con varios canales en esta banda (18050 / 18300 / 18525)</t>
        </is>
      </c>
      <c r="BP37" s="3457"/>
      <c r="BQ37" s="3457"/>
      <c r="BR37" s="3467"/>
      <c r="BS37" s="3468"/>
      <c r="BT37" s="3469"/>
      <c r="BV37" s="3470"/>
      <c r="BW37" s="7588"/>
      <c r="BX37" s="7589"/>
      <c r="BY37" s="3471"/>
      <c r="BZ37" s="3472"/>
      <c r="CA37" s="3473"/>
      <c r="CB37" s="3474"/>
      <c r="CC37" s="3475"/>
      <c r="CD37" s="3476"/>
      <c r="CE37" s="3477"/>
      <c r="CF37" s="3477"/>
      <c r="CG37" s="3477"/>
      <c r="CH37" s="3478"/>
      <c r="CI37" s="3479"/>
      <c r="CJ37" s="3479"/>
      <c r="CK37" s="3479"/>
      <c r="CL37" s="3475"/>
      <c r="CM37" s="3476"/>
      <c r="CN37" s="3477"/>
      <c r="CO37" s="3477"/>
      <c r="CP37" s="3477"/>
      <c r="CQ37" s="3478"/>
      <c r="CR37" s="3479"/>
      <c r="CS37" s="3479"/>
      <c r="CT37" s="3479"/>
      <c r="CU37" s="3475"/>
      <c r="CV37" s="3480"/>
      <c r="CW37" s="3477"/>
      <c r="CX37" s="3477"/>
      <c r="CY37" s="3477"/>
      <c r="CZ37" s="3478"/>
      <c r="DA37" s="3479"/>
      <c r="DB37" s="3479"/>
      <c r="DC37" s="3479"/>
    </row>
    <row r="38" customFormat="1" customHeight="1" ht="12.75" s="3420" x14ac:dyDescent="0.2">
      <c r="B38" s="3448"/>
      <c r="C38" s="6954"/>
      <c r="D38" s="6089">
        <f>IF(ISNUMBER(FIND("EN",B38)),IF(ISNUMBER(FIND("FCC",B38)),IF(ISNUMBER(FIND("ISED",B38)),CONCATENATE(Overview!$V$10,";",Overview!$S$11,";",Overview!$S$12),CONCATENATE(Overview!$V$10,";",Overview!$S$11)),IF(ISNUMBER(FIND("ISED",B38)),CONCATENATE(Overview!$V$10,";",Overview!$S$12),Overview!$V$10)),IF(ISNUMBER(FIND("FCC",B38)),IF(ISNUMBER(FIND("ISED",B38)),CONCATENATE(Overview!$S$11,";",Overview!$S$12),"IEEE Std 1528™"),Overview!$S$12))</f>
        <v/>
      </c>
      <c r="E38" s="6089">
        <f>IF(ISNUMBER(FIND("EN",B38)),IF(ISNUMBER(FIND("FCC",B38)),IF(ISNUMBER(FIND("ISED",B38)),CONCATENATE(Overview!$AB$10,";",Overview!$Y$11,";",Overview!$Y$12),CONCATENATE(Overview!$AB$10,";",Overview!$Y$11)),IF(ISNUMBER(FIND("ISED",B38)),CONCATENATE(Overview!$AB$10,";",Overview!$Y$12),Overview!$AB$10)),IF(ISNUMBER(FIND("FCC",B38)),IF(ISNUMBER(FIND("ISED",B38)),CONCATENATE(Overview!$Y$11,";",Overview!$Y$12),"IEEE Std 1528™"),Overview!$Y$12))</f>
        <v/>
      </c>
      <c r="F38" s="6945"/>
      <c r="G38" s="5446">
        <f>Overview!$E$28</f>
        <v/>
      </c>
      <c r="H38" s="3449"/>
      <c r="I38" s="3449"/>
      <c r="J38" s="3450" t="inlineStr">
        <is>
          <t>Cat M1</t>
        </is>
      </c>
      <c r="K38" s="3450" t="inlineStr">
        <is>
          <t>FDD1</t>
        </is>
      </c>
      <c r="L38" s="3449"/>
      <c r="M38" s="3450">
        <v>20</v>
      </c>
      <c r="N38" s="3451" t="inlineStr">
        <is>
          <t>16QAM</t>
        </is>
      </c>
      <c r="O38" s="3452"/>
      <c r="P38" s="3453">
        <v>15</v>
      </c>
      <c r="Q38" s="3454">
        <v>1</v>
      </c>
      <c r="R38" s="3455">
        <v>5</v>
      </c>
      <c r="S38" s="3455"/>
      <c r="T38" s="3456">
        <v>18300</v>
      </c>
      <c r="U38" s="3456">
        <v>1950</v>
      </c>
      <c r="V38" s="3457"/>
      <c r="W38" s="3457"/>
      <c r="X38" s="3457"/>
      <c r="Y38" s="3457"/>
      <c r="Z38" s="3457"/>
      <c r="AA38" s="3457"/>
      <c r="AB38" s="3457"/>
      <c r="AC38" s="3457"/>
      <c r="AD38" s="3457"/>
      <c r="AE38" s="3457"/>
      <c r="AF38" s="3457"/>
      <c r="AG38" s="5637"/>
      <c r="AH38" s="5644"/>
      <c r="AI38" s="3458"/>
      <c r="AJ38" s="3457"/>
      <c r="AK38" s="3457"/>
      <c r="AL38" s="3457"/>
      <c r="AM38" s="3457"/>
      <c r="AN38" s="3457"/>
      <c r="AO38" s="3457"/>
      <c r="AP38" s="3457"/>
      <c r="AQ38" s="3457"/>
      <c r="AR38" s="3457"/>
      <c r="AS38" s="3457"/>
      <c r="AT38" s="3457"/>
      <c r="AU38" s="3457"/>
      <c r="AV38" s="3457"/>
      <c r="AW38" s="3457"/>
      <c r="AX38" s="3457"/>
      <c r="AY38" s="3457"/>
      <c r="AZ38" s="3457"/>
      <c r="BA38" s="3457"/>
      <c r="BB38" s="3457"/>
      <c r="BC38" s="3457"/>
      <c r="BD38" s="3459"/>
      <c r="BE38" s="3489">
        <f>MyTimestamp(AH38)</f>
        <v/>
      </c>
      <c r="BF38" s="6080"/>
      <c r="BG38" s="6081">
        <f>BE38</f>
        <v/>
      </c>
      <c r="BH38" s="4736"/>
      <c r="BI38" s="3464"/>
      <c r="BJ38" s="3457"/>
      <c r="BK38" s="3465">
        <f>Overview!$E$7</f>
        <v/>
      </c>
      <c r="BL38" s="3457"/>
      <c r="BM38" s="3584"/>
      <c r="BN38" s="3465">
        <f>Overview!$P$153</f>
        <v/>
      </c>
      <c r="BO38" s="3457" t="inlineStr">
        <is>
          <t>Revisar: la misma frecuencia aparece con varios canales en esta banda (18050 / 18300 / 18525)</t>
        </is>
      </c>
      <c r="BP38" s="3457"/>
      <c r="BQ38" s="3457"/>
      <c r="BR38" s="3467"/>
      <c r="BS38" s="3468"/>
      <c r="BT38" s="3469"/>
      <c r="BV38" s="3470"/>
      <c r="BW38" s="7588"/>
      <c r="BX38" s="7589"/>
      <c r="BY38" s="3471"/>
      <c r="BZ38" s="3472"/>
      <c r="CA38" s="3473"/>
      <c r="CB38" s="3474"/>
      <c r="CC38" s="3475"/>
      <c r="CD38" s="3476"/>
      <c r="CE38" s="3477"/>
      <c r="CF38" s="3477"/>
      <c r="CG38" s="3477"/>
      <c r="CH38" s="3478"/>
      <c r="CI38" s="3479"/>
      <c r="CJ38" s="3479"/>
      <c r="CK38" s="3479"/>
      <c r="CL38" s="3475"/>
      <c r="CM38" s="3476"/>
      <c r="CN38" s="3477"/>
      <c r="CO38" s="3477"/>
      <c r="CP38" s="3477"/>
      <c r="CQ38" s="3478"/>
      <c r="CR38" s="3479"/>
      <c r="CS38" s="3479"/>
      <c r="CT38" s="3479"/>
      <c r="CU38" s="3475"/>
      <c r="CV38" s="3480"/>
      <c r="CW38" s="3477"/>
      <c r="CX38" s="3477"/>
      <c r="CY38" s="3477"/>
      <c r="CZ38" s="3478"/>
      <c r="DA38" s="3479"/>
      <c r="DB38" s="3479"/>
      <c r="DC38" s="3479"/>
    </row>
    <row r="39" customFormat="1" customHeight="1" ht="12.75" s="3420" x14ac:dyDescent="0.2">
      <c r="B39" s="3448"/>
      <c r="C39" s="6954"/>
      <c r="D39" s="6089">
        <f>IF(ISNUMBER(FIND("EN",B39)),IF(ISNUMBER(FIND("FCC",B39)),IF(ISNUMBER(FIND("ISED",B39)),CONCATENATE(Overview!$V$10,";",Overview!$S$11,";",Overview!$S$12),CONCATENATE(Overview!$V$10,";",Overview!$S$11)),IF(ISNUMBER(FIND("ISED",B39)),CONCATENATE(Overview!$V$10,";",Overview!$S$12),Overview!$V$10)),IF(ISNUMBER(FIND("FCC",B39)),IF(ISNUMBER(FIND("ISED",B39)),CONCATENATE(Overview!$S$11,";",Overview!$S$12),"IEEE Std 1528™"),Overview!$S$12))</f>
        <v/>
      </c>
      <c r="E39" s="6089">
        <f>IF(ISNUMBER(FIND("EN",B39)),IF(ISNUMBER(FIND("FCC",B39)),IF(ISNUMBER(FIND("ISED",B39)),CONCATENATE(Overview!$AB$10,";",Overview!$Y$11,";",Overview!$Y$12),CONCATENATE(Overview!$AB$10,";",Overview!$Y$11)),IF(ISNUMBER(FIND("ISED",B39)),CONCATENATE(Overview!$AB$10,";",Overview!$Y$12),Overview!$AB$10)),IF(ISNUMBER(FIND("FCC",B39)),IF(ISNUMBER(FIND("ISED",B39)),CONCATENATE(Overview!$Y$11,";",Overview!$Y$12),"IEEE Std 1528™"),Overview!$Y$12))</f>
        <v/>
      </c>
      <c r="F39" s="6945"/>
      <c r="G39" s="5446">
        <f>Overview!$E$28</f>
        <v/>
      </c>
      <c r="H39" s="3449"/>
      <c r="I39" s="3449"/>
      <c r="J39" s="3450" t="inlineStr">
        <is>
          <t>Cat M1</t>
        </is>
      </c>
      <c r="K39" s="3450" t="inlineStr">
        <is>
          <t>FDD1</t>
        </is>
      </c>
      <c r="L39" s="3449"/>
      <c r="M39" s="3450">
        <v>20</v>
      </c>
      <c r="N39" s="3451" t="inlineStr">
        <is>
          <t>16QAM</t>
        </is>
      </c>
      <c r="O39" s="3452"/>
      <c r="P39" s="3453">
        <v>0</v>
      </c>
      <c r="Q39" s="3454">
        <v>3</v>
      </c>
      <c r="R39" s="3455">
        <v>0</v>
      </c>
      <c r="S39" s="3455"/>
      <c r="T39" s="3456">
        <v>18300</v>
      </c>
      <c r="U39" s="3456">
        <v>1950</v>
      </c>
      <c r="V39" s="3457"/>
      <c r="W39" s="3457"/>
      <c r="X39" s="3457"/>
      <c r="Y39" s="3457"/>
      <c r="Z39" s="3457"/>
      <c r="AA39" s="3457"/>
      <c r="AB39" s="3457"/>
      <c r="AC39" s="3457"/>
      <c r="AD39" s="3457"/>
      <c r="AE39" s="3457"/>
      <c r="AF39" s="3457"/>
      <c r="AG39" s="5637"/>
      <c r="AH39" s="5644"/>
      <c r="AI39" s="3458"/>
      <c r="AJ39" s="3457"/>
      <c r="AK39" s="3457"/>
      <c r="AL39" s="3457"/>
      <c r="AM39" s="3457"/>
      <c r="AN39" s="3457"/>
      <c r="AO39" s="3457"/>
      <c r="AP39" s="3457"/>
      <c r="AQ39" s="3457"/>
      <c r="AR39" s="3457"/>
      <c r="AS39" s="3457"/>
      <c r="AT39" s="3457"/>
      <c r="AU39" s="3457"/>
      <c r="AV39" s="3457"/>
      <c r="AW39" s="3457"/>
      <c r="AX39" s="3457"/>
      <c r="AY39" s="3457"/>
      <c r="AZ39" s="3457"/>
      <c r="BA39" s="3457"/>
      <c r="BB39" s="3457"/>
      <c r="BC39" s="3457"/>
      <c r="BD39" s="3459"/>
      <c r="BE39" s="3489">
        <f>MyTimestamp(AH39)</f>
        <v/>
      </c>
      <c r="BF39" s="6080"/>
      <c r="BG39" s="6081">
        <f>BE39</f>
        <v/>
      </c>
      <c r="BH39" s="4736"/>
      <c r="BI39" s="3464"/>
      <c r="BJ39" s="3457"/>
      <c r="BK39" s="3465">
        <f>Overview!$E$7</f>
        <v/>
      </c>
      <c r="BL39" s="3457"/>
      <c r="BM39" s="3584"/>
      <c r="BN39" s="3465">
        <f>Overview!$P$153</f>
        <v/>
      </c>
      <c r="BO39" s="3457" t="inlineStr">
        <is>
          <t>Revisar: la misma frecuencia aparece con varios canales en esta banda (18050 / 18300 / 18525)</t>
        </is>
      </c>
      <c r="BP39" s="3457"/>
      <c r="BQ39" s="3457"/>
      <c r="BR39" s="3467"/>
      <c r="BS39" s="3468"/>
      <c r="BT39" s="3469"/>
      <c r="BV39" s="3470"/>
      <c r="BW39" s="7588"/>
      <c r="BX39" s="7589"/>
      <c r="BY39" s="3471"/>
      <c r="BZ39" s="3472"/>
      <c r="CA39" s="3473"/>
      <c r="CB39" s="3474"/>
      <c r="CC39" s="3475"/>
      <c r="CD39" s="3476"/>
      <c r="CE39" s="3477"/>
      <c r="CF39" s="3477"/>
      <c r="CG39" s="3477"/>
      <c r="CH39" s="3478"/>
      <c r="CI39" s="3479"/>
      <c r="CJ39" s="3479"/>
      <c r="CK39" s="3479"/>
      <c r="CL39" s="3475"/>
      <c r="CM39" s="3476"/>
      <c r="CN39" s="3477"/>
      <c r="CO39" s="3477"/>
      <c r="CP39" s="3477"/>
      <c r="CQ39" s="3478"/>
      <c r="CR39" s="3479"/>
      <c r="CS39" s="3479"/>
      <c r="CT39" s="3479"/>
      <c r="CU39" s="3475"/>
      <c r="CV39" s="3480"/>
      <c r="CW39" s="3477"/>
      <c r="CX39" s="3477"/>
      <c r="CY39" s="3477"/>
      <c r="CZ39" s="3478"/>
      <c r="DA39" s="3479"/>
      <c r="DB39" s="3479"/>
      <c r="DC39" s="3479"/>
    </row>
    <row r="40" customFormat="1" customHeight="1" ht="12.75" s="3420" x14ac:dyDescent="0.2">
      <c r="B40" s="3448"/>
      <c r="C40" s="6954"/>
      <c r="D40" s="6089">
        <f>IF(ISNUMBER(FIND("EN",B40)),IF(ISNUMBER(FIND("FCC",B40)),IF(ISNUMBER(FIND("ISED",B40)),CONCATENATE(Overview!$V$10,";",Overview!$S$11,";",Overview!$S$12),CONCATENATE(Overview!$V$10,";",Overview!$S$11)),IF(ISNUMBER(FIND("ISED",B40)),CONCATENATE(Overview!$V$10,";",Overview!$S$12),Overview!$V$10)),IF(ISNUMBER(FIND("FCC",B40)),IF(ISNUMBER(FIND("ISED",B40)),CONCATENATE(Overview!$S$11,";",Overview!$S$12),"IEEE Std 1528™"),Overview!$S$12))</f>
        <v/>
      </c>
      <c r="E40" s="6089">
        <f>IF(ISNUMBER(FIND("EN",B40)),IF(ISNUMBER(FIND("FCC",B40)),IF(ISNUMBER(FIND("ISED",B40)),CONCATENATE(Overview!$AB$10,";",Overview!$Y$11,";",Overview!$Y$12),CONCATENATE(Overview!$AB$10,";",Overview!$Y$11)),IF(ISNUMBER(FIND("ISED",B40)),CONCATENATE(Overview!$AB$10,";",Overview!$Y$12),Overview!$AB$10)),IF(ISNUMBER(FIND("FCC",B40)),IF(ISNUMBER(FIND("ISED",B40)),CONCATENATE(Overview!$Y$11,";",Overview!$Y$12),"IEEE Std 1528™"),Overview!$Y$12))</f>
        <v/>
      </c>
      <c r="F40" s="6945"/>
      <c r="G40" s="5446">
        <f>Overview!$E$28</f>
        <v/>
      </c>
      <c r="H40" s="3449"/>
      <c r="I40" s="3449"/>
      <c r="J40" s="3450" t="inlineStr">
        <is>
          <t>Cat M1</t>
        </is>
      </c>
      <c r="K40" s="3450" t="inlineStr">
        <is>
          <t>FDD1</t>
        </is>
      </c>
      <c r="L40" s="3449"/>
      <c r="M40" s="3450">
        <v>20</v>
      </c>
      <c r="N40" s="3451" t="inlineStr">
        <is>
          <t>16QAM</t>
        </is>
      </c>
      <c r="O40" s="3452"/>
      <c r="P40" s="3453">
        <v>15</v>
      </c>
      <c r="Q40" s="3454">
        <v>3</v>
      </c>
      <c r="R40" s="3455">
        <v>3</v>
      </c>
      <c r="S40" s="3455"/>
      <c r="T40" s="3456">
        <v>18300</v>
      </c>
      <c r="U40" s="3456">
        <v>1950</v>
      </c>
      <c r="V40" s="3457"/>
      <c r="W40" s="3457"/>
      <c r="X40" s="3457"/>
      <c r="Y40" s="3457"/>
      <c r="Z40" s="3457"/>
      <c r="AA40" s="3457"/>
      <c r="AB40" s="3457"/>
      <c r="AC40" s="3457"/>
      <c r="AD40" s="3457"/>
      <c r="AE40" s="3457"/>
      <c r="AF40" s="3457"/>
      <c r="AG40" s="5637"/>
      <c r="AH40" s="5644"/>
      <c r="AI40" s="3458"/>
      <c r="AJ40" s="3457"/>
      <c r="AK40" s="3457"/>
      <c r="AL40" s="3457"/>
      <c r="AM40" s="3457"/>
      <c r="AN40" s="3457"/>
      <c r="AO40" s="3457"/>
      <c r="AP40" s="3457"/>
      <c r="AQ40" s="3457"/>
      <c r="AR40" s="3457"/>
      <c r="AS40" s="3457"/>
      <c r="AT40" s="3457"/>
      <c r="AU40" s="3457"/>
      <c r="AV40" s="3457"/>
      <c r="AW40" s="3457"/>
      <c r="AX40" s="3457"/>
      <c r="AY40" s="3457"/>
      <c r="AZ40" s="3457"/>
      <c r="BA40" s="3457"/>
      <c r="BB40" s="3457"/>
      <c r="BC40" s="3457"/>
      <c r="BD40" s="3459"/>
      <c r="BE40" s="3489">
        <f>MyTimestamp(AH40)</f>
        <v/>
      </c>
      <c r="BF40" s="6080"/>
      <c r="BG40" s="6081">
        <f>BE40</f>
        <v/>
      </c>
      <c r="BH40" s="4736"/>
      <c r="BI40" s="3464"/>
      <c r="BJ40" s="3457"/>
      <c r="BK40" s="3465">
        <f>Overview!$E$7</f>
        <v/>
      </c>
      <c r="BL40" s="3457"/>
      <c r="BM40" s="3584"/>
      <c r="BN40" s="3465">
        <f>Overview!$P$153</f>
        <v/>
      </c>
      <c r="BO40" s="3457" t="inlineStr">
        <is>
          <t>Revisar: la misma frecuencia aparece con varios canales en esta banda (18050 / 18300 / 18525)</t>
        </is>
      </c>
      <c r="BP40" s="3457"/>
      <c r="BQ40" s="3457"/>
      <c r="BR40" s="3467"/>
      <c r="BS40" s="3468"/>
      <c r="BT40" s="3469"/>
      <c r="BV40" s="3470"/>
      <c r="BW40" s="7588"/>
      <c r="BX40" s="7589"/>
      <c r="BY40" s="3471"/>
      <c r="BZ40" s="3472"/>
      <c r="CA40" s="3473"/>
      <c r="CB40" s="3474"/>
      <c r="CC40" s="3475"/>
      <c r="CD40" s="3476"/>
      <c r="CE40" s="3477"/>
      <c r="CF40" s="3477"/>
      <c r="CG40" s="3477"/>
      <c r="CH40" s="3478"/>
      <c r="CI40" s="3479"/>
      <c r="CJ40" s="3479"/>
      <c r="CK40" s="3479"/>
      <c r="CL40" s="3475"/>
      <c r="CM40" s="3476"/>
      <c r="CN40" s="3477"/>
      <c r="CO40" s="3477"/>
      <c r="CP40" s="3477"/>
      <c r="CQ40" s="3478"/>
      <c r="CR40" s="3479"/>
      <c r="CS40" s="3479"/>
      <c r="CT40" s="3479"/>
      <c r="CU40" s="3475"/>
      <c r="CV40" s="3480"/>
      <c r="CW40" s="3477"/>
      <c r="CX40" s="3477"/>
      <c r="CY40" s="3477"/>
      <c r="CZ40" s="3478"/>
      <c r="DA40" s="3479"/>
      <c r="DB40" s="3479"/>
      <c r="DC40" s="3479"/>
    </row>
    <row r="41" customFormat="1" customHeight="1" ht="12.75" s="3420" x14ac:dyDescent="0.2">
      <c r="B41" s="3448"/>
      <c r="C41" s="6954"/>
      <c r="D41" s="6089">
        <f>IF(ISNUMBER(FIND("EN",B41)),IF(ISNUMBER(FIND("FCC",B41)),IF(ISNUMBER(FIND("ISED",B41)),CONCATENATE(Overview!$V$10,";",Overview!$S$11,";",Overview!$S$12),CONCATENATE(Overview!$V$10,";",Overview!$S$11)),IF(ISNUMBER(FIND("ISED",B41)),CONCATENATE(Overview!$V$10,";",Overview!$S$12),Overview!$V$10)),IF(ISNUMBER(FIND("FCC",B41)),IF(ISNUMBER(FIND("ISED",B41)),CONCATENATE(Overview!$S$11,";",Overview!$S$12),"IEEE Std 1528™"),Overview!$S$12))</f>
        <v/>
      </c>
      <c r="E41" s="6089">
        <f>IF(ISNUMBER(FIND("EN",B41)),IF(ISNUMBER(FIND("FCC",B41)),IF(ISNUMBER(FIND("ISED",B41)),CONCATENATE(Overview!$AB$10,";",Overview!$Y$11,";",Overview!$Y$12),CONCATENATE(Overview!$AB$10,";",Overview!$Y$11)),IF(ISNUMBER(FIND("ISED",B41)),CONCATENATE(Overview!$AB$10,";",Overview!$Y$12),Overview!$AB$10)),IF(ISNUMBER(FIND("FCC",B41)),IF(ISNUMBER(FIND("ISED",B41)),CONCATENATE(Overview!$Y$11,";",Overview!$Y$12),"IEEE Std 1528™"),Overview!$Y$12))</f>
        <v/>
      </c>
      <c r="F41" s="6945"/>
      <c r="G41" s="5446">
        <f>Overview!$E$28</f>
        <v/>
      </c>
      <c r="H41" s="3449"/>
      <c r="I41" s="3449"/>
      <c r="J41" s="3450" t="inlineStr">
        <is>
          <t>Cat M1</t>
        </is>
      </c>
      <c r="K41" s="3450" t="inlineStr">
        <is>
          <t>FDD1</t>
        </is>
      </c>
      <c r="L41" s="3449"/>
      <c r="M41" s="3450">
        <v>20</v>
      </c>
      <c r="N41" s="3451" t="inlineStr">
        <is>
          <t>16QAM</t>
        </is>
      </c>
      <c r="O41" s="3452"/>
      <c r="P41" s="3453">
        <v>0</v>
      </c>
      <c r="Q41" s="3454">
        <v>5</v>
      </c>
      <c r="R41" s="3455">
        <v>0</v>
      </c>
      <c r="S41" s="3455"/>
      <c r="T41" s="3456">
        <v>18300</v>
      </c>
      <c r="U41" s="3456">
        <v>1950</v>
      </c>
      <c r="V41" s="3457"/>
      <c r="W41" s="3457"/>
      <c r="X41" s="3457"/>
      <c r="Y41" s="3457"/>
      <c r="Z41" s="3457"/>
      <c r="AA41" s="3457"/>
      <c r="AB41" s="3457"/>
      <c r="AC41" s="3457"/>
      <c r="AD41" s="3457"/>
      <c r="AE41" s="3457"/>
      <c r="AF41" s="3457"/>
      <c r="AG41" s="5637"/>
      <c r="AH41" s="5644"/>
      <c r="AI41" s="3458"/>
      <c r="AJ41" s="3457"/>
      <c r="AK41" s="3457"/>
      <c r="AL41" s="3457"/>
      <c r="AM41" s="3457"/>
      <c r="AN41" s="3457"/>
      <c r="AO41" s="3457"/>
      <c r="AP41" s="3457"/>
      <c r="AQ41" s="3457"/>
      <c r="AR41" s="3457"/>
      <c r="AS41" s="3457"/>
      <c r="AT41" s="3457"/>
      <c r="AU41" s="3457"/>
      <c r="AV41" s="3457"/>
      <c r="AW41" s="3457"/>
      <c r="AX41" s="3457"/>
      <c r="AY41" s="3457"/>
      <c r="AZ41" s="3457"/>
      <c r="BA41" s="3457"/>
      <c r="BB41" s="3457"/>
      <c r="BC41" s="3457"/>
      <c r="BD41" s="3459"/>
      <c r="BE41" s="3489">
        <f>MyTimestamp(AH41)</f>
        <v/>
      </c>
      <c r="BF41" s="6080"/>
      <c r="BG41" s="6081">
        <f>BE41</f>
        <v/>
      </c>
      <c r="BH41" s="4736"/>
      <c r="BI41" s="3464"/>
      <c r="BJ41" s="3457"/>
      <c r="BK41" s="3465">
        <f>Overview!$E$7</f>
        <v/>
      </c>
      <c r="BL41" s="3457"/>
      <c r="BM41" s="3584"/>
      <c r="BN41" s="3465">
        <f>Overview!$P$153</f>
        <v/>
      </c>
      <c r="BO41" s="3457" t="inlineStr">
        <is>
          <t>Revisar: la misma frecuencia aparece con varios canales en esta banda (18050 / 18300 / 18525)</t>
        </is>
      </c>
      <c r="BP41" s="3457"/>
      <c r="BQ41" s="3457"/>
      <c r="BR41" s="3467"/>
      <c r="BS41" s="3468"/>
      <c r="BT41" s="3469"/>
      <c r="BV41" s="3470"/>
      <c r="BW41" s="7588"/>
      <c r="BX41" s="7589"/>
      <c r="BY41" s="3471"/>
      <c r="BZ41" s="3472"/>
      <c r="CA41" s="3473"/>
      <c r="CB41" s="3474"/>
      <c r="CC41" s="3475"/>
      <c r="CD41" s="3476"/>
      <c r="CE41" s="3477"/>
      <c r="CF41" s="3477"/>
      <c r="CG41" s="3477"/>
      <c r="CH41" s="3478"/>
      <c r="CI41" s="3479"/>
      <c r="CJ41" s="3479"/>
      <c r="CK41" s="3479"/>
      <c r="CL41" s="3475"/>
      <c r="CM41" s="3476"/>
      <c r="CN41" s="3477"/>
      <c r="CO41" s="3477"/>
      <c r="CP41" s="3477"/>
      <c r="CQ41" s="3478"/>
      <c r="CR41" s="3479"/>
      <c r="CS41" s="3479"/>
      <c r="CT41" s="3479"/>
      <c r="CU41" s="3475"/>
      <c r="CV41" s="3480"/>
      <c r="CW41" s="3477"/>
      <c r="CX41" s="3477"/>
      <c r="CY41" s="3477"/>
      <c r="CZ41" s="3478"/>
      <c r="DA41" s="3479"/>
      <c r="DB41" s="3479"/>
      <c r="DC41" s="3479"/>
    </row>
    <row r="42" customFormat="1" customHeight="1" ht="12.75" s="3420" x14ac:dyDescent="0.2">
      <c r="B42" s="3448"/>
      <c r="C42" s="6954"/>
      <c r="D42" s="6089">
        <f>IF(ISNUMBER(FIND("EN",B42)),IF(ISNUMBER(FIND("FCC",B42)),IF(ISNUMBER(FIND("ISED",B42)),CONCATENATE(Overview!$V$10,";",Overview!$S$11,";",Overview!$S$12),CONCATENATE(Overview!$V$10,";",Overview!$S$11)),IF(ISNUMBER(FIND("ISED",B42)),CONCATENATE(Overview!$V$10,";",Overview!$S$12),Overview!$V$10)),IF(ISNUMBER(FIND("FCC",B42)),IF(ISNUMBER(FIND("ISED",B42)),CONCATENATE(Overview!$S$11,";",Overview!$S$12),"IEEE Std 1528™"),Overview!$S$12))</f>
        <v/>
      </c>
      <c r="E42" s="6089">
        <f>IF(ISNUMBER(FIND("EN",B42)),IF(ISNUMBER(FIND("FCC",B42)),IF(ISNUMBER(FIND("ISED",B42)),CONCATENATE(Overview!$AB$10,";",Overview!$Y$11,";",Overview!$Y$12),CONCATENATE(Overview!$AB$10,";",Overview!$Y$11)),IF(ISNUMBER(FIND("ISED",B42)),CONCATENATE(Overview!$AB$10,";",Overview!$Y$12),Overview!$AB$10)),IF(ISNUMBER(FIND("FCC",B42)),IF(ISNUMBER(FIND("ISED",B42)),CONCATENATE(Overview!$Y$11,";",Overview!$Y$12),"IEEE Std 1528™"),Overview!$Y$12))</f>
        <v/>
      </c>
      <c r="F42" s="6945"/>
      <c r="G42" s="5446">
        <f>Overview!$E$28</f>
        <v/>
      </c>
      <c r="H42" s="3449"/>
      <c r="I42" s="3449"/>
      <c r="J42" s="3450" t="inlineStr">
        <is>
          <t>Cat M1</t>
        </is>
      </c>
      <c r="K42" s="3450" t="inlineStr">
        <is>
          <t>FDD1</t>
        </is>
      </c>
      <c r="L42" s="3449"/>
      <c r="M42" s="3450">
        <v>20</v>
      </c>
      <c r="N42" s="3451" t="inlineStr">
        <is>
          <t>16QAM</t>
        </is>
      </c>
      <c r="O42" s="3452"/>
      <c r="P42" s="3453">
        <v>15</v>
      </c>
      <c r="Q42" s="3454">
        <v>5</v>
      </c>
      <c r="R42" s="3455">
        <v>0</v>
      </c>
      <c r="S42" s="3455"/>
      <c r="T42" s="3456">
        <v>18300</v>
      </c>
      <c r="U42" s="3456">
        <v>1950</v>
      </c>
      <c r="V42" s="3457"/>
      <c r="W42" s="3457"/>
      <c r="X42" s="3457"/>
      <c r="Y42" s="3457"/>
      <c r="Z42" s="3457"/>
      <c r="AA42" s="3457"/>
      <c r="AB42" s="3457"/>
      <c r="AC42" s="3457"/>
      <c r="AD42" s="3457"/>
      <c r="AE42" s="3457"/>
      <c r="AF42" s="3457"/>
      <c r="AG42" s="5637"/>
      <c r="AH42" s="5644"/>
      <c r="AI42" s="3458"/>
      <c r="AJ42" s="3457"/>
      <c r="AK42" s="3457"/>
      <c r="AL42" s="3457"/>
      <c r="AM42" s="3457"/>
      <c r="AN42" s="3457"/>
      <c r="AO42" s="3457"/>
      <c r="AP42" s="3457"/>
      <c r="AQ42" s="3457"/>
      <c r="AR42" s="3457"/>
      <c r="AS42" s="3457"/>
      <c r="AT42" s="3457"/>
      <c r="AU42" s="3457"/>
      <c r="AV42" s="3457"/>
      <c r="AW42" s="3457"/>
      <c r="AX42" s="3457"/>
      <c r="AY42" s="3457"/>
      <c r="AZ42" s="3457"/>
      <c r="BA42" s="3457"/>
      <c r="BB42" s="3457"/>
      <c r="BC42" s="3457"/>
      <c r="BD42" s="3459"/>
      <c r="BE42" s="3489">
        <f>MyTimestamp(AH42)</f>
        <v/>
      </c>
      <c r="BF42" s="6080"/>
      <c r="BG42" s="6081">
        <f>BE42</f>
        <v/>
      </c>
      <c r="BH42" s="4736"/>
      <c r="BI42" s="3464"/>
      <c r="BJ42" s="3457"/>
      <c r="BK42" s="3465">
        <f>Overview!$E$7</f>
        <v/>
      </c>
      <c r="BL42" s="3457"/>
      <c r="BM42" s="3584"/>
      <c r="BN42" s="3465">
        <f>Overview!$P$153</f>
        <v/>
      </c>
      <c r="BO42" s="3457" t="inlineStr">
        <is>
          <t>Revisar: la misma frecuencia aparece con varios canales en esta banda (18050 / 18300 / 18525)</t>
        </is>
      </c>
      <c r="BP42" s="3457"/>
      <c r="BQ42" s="3457"/>
      <c r="BR42" s="3467"/>
      <c r="BS42" s="3468"/>
      <c r="BT42" s="3469"/>
      <c r="BV42" s="3470"/>
      <c r="BW42" s="7588"/>
      <c r="BX42" s="7589"/>
      <c r="BY42" s="3471"/>
      <c r="BZ42" s="3472"/>
      <c r="CA42" s="3473"/>
      <c r="CB42" s="3474"/>
      <c r="CC42" s="3475"/>
      <c r="CD42" s="3476"/>
      <c r="CE42" s="3477"/>
      <c r="CF42" s="3477"/>
      <c r="CG42" s="3477"/>
      <c r="CH42" s="3478"/>
      <c r="CI42" s="3479"/>
      <c r="CJ42" s="3479"/>
      <c r="CK42" s="3479"/>
      <c r="CL42" s="3475"/>
      <c r="CM42" s="3476"/>
      <c r="CN42" s="3477"/>
      <c r="CO42" s="3477"/>
      <c r="CP42" s="3477"/>
      <c r="CQ42" s="3478"/>
      <c r="CR42" s="3479"/>
      <c r="CS42" s="3479"/>
      <c r="CT42" s="3479"/>
      <c r="CU42" s="3475"/>
      <c r="CV42" s="3480"/>
      <c r="CW42" s="3477"/>
      <c r="CX42" s="3477"/>
      <c r="CY42" s="3477"/>
      <c r="CZ42" s="3478"/>
      <c r="DA42" s="3479"/>
      <c r="DB42" s="3479"/>
      <c r="DC42" s="3479"/>
    </row>
    <row r="43" customFormat="1" customHeight="1" ht="12.75" s="3420" x14ac:dyDescent="0.2">
      <c r="B43" s="3448"/>
      <c r="C43" s="6954"/>
      <c r="D43" s="6089">
        <f>IF(ISNUMBER(FIND("EN",B43)),IF(ISNUMBER(FIND("FCC",B43)),IF(ISNUMBER(FIND("ISED",B43)),CONCATENATE(Overview!$V$10,";",Overview!$S$11,";",Overview!$S$12),CONCATENATE(Overview!$V$10,";",Overview!$S$11)),IF(ISNUMBER(FIND("ISED",B43)),CONCATENATE(Overview!$V$10,";",Overview!$S$12),Overview!$V$10)),IF(ISNUMBER(FIND("FCC",B43)),IF(ISNUMBER(FIND("ISED",B43)),CONCATENATE(Overview!$S$11,";",Overview!$S$12),"IEEE Std 1528™"),Overview!$S$12))</f>
        <v/>
      </c>
      <c r="E43" s="6089">
        <f>IF(ISNUMBER(FIND("EN",B43)),IF(ISNUMBER(FIND("FCC",B43)),IF(ISNUMBER(FIND("ISED",B43)),CONCATENATE(Overview!$AB$10,";",Overview!$Y$11,";",Overview!$Y$12),CONCATENATE(Overview!$AB$10,";",Overview!$Y$11)),IF(ISNUMBER(FIND("ISED",B43)),CONCATENATE(Overview!$AB$10,";",Overview!$Y$12),Overview!$AB$10)),IF(ISNUMBER(FIND("FCC",B43)),IF(ISNUMBER(FIND("ISED",B43)),CONCATENATE(Overview!$Y$11,";",Overview!$Y$12),"IEEE Std 1528™"),Overview!$Y$12))</f>
        <v/>
      </c>
      <c r="F43" s="6945"/>
      <c r="G43" s="5446">
        <f>Overview!$E$28</f>
        <v/>
      </c>
      <c r="H43" s="3449"/>
      <c r="I43" s="3449"/>
      <c r="J43" s="3450" t="inlineStr">
        <is>
          <t>Cat M1</t>
        </is>
      </c>
      <c r="K43" s="3450" t="inlineStr">
        <is>
          <t>FDD1</t>
        </is>
      </c>
      <c r="L43" s="3449"/>
      <c r="M43" s="3450">
        <v>20</v>
      </c>
      <c r="N43" s="3451" t="inlineStr">
        <is>
          <t>QPSK</t>
        </is>
      </c>
      <c r="O43" s="3452"/>
      <c r="P43" s="3453">
        <v>0</v>
      </c>
      <c r="Q43" s="3454">
        <v>1</v>
      </c>
      <c r="R43" s="3455">
        <v>0</v>
      </c>
      <c r="S43" s="3455"/>
      <c r="T43" s="3456">
        <v>18500</v>
      </c>
      <c r="U43" s="3456">
        <v>1970</v>
      </c>
      <c r="V43" s="3457"/>
      <c r="W43" s="3457"/>
      <c r="X43" s="3457"/>
      <c r="Y43" s="3457"/>
      <c r="Z43" s="3457"/>
      <c r="AA43" s="3457"/>
      <c r="AB43" s="3457"/>
      <c r="AC43" s="3457"/>
      <c r="AD43" s="3457"/>
      <c r="AE43" s="3457"/>
      <c r="AF43" s="3457"/>
      <c r="AG43" s="5637"/>
      <c r="AH43" s="5644"/>
      <c r="AI43" s="3458"/>
      <c r="AJ43" s="3457"/>
      <c r="AK43" s="3457"/>
      <c r="AL43" s="3457"/>
      <c r="AM43" s="3457"/>
      <c r="AN43" s="3457"/>
      <c r="AO43" s="3457"/>
      <c r="AP43" s="3457"/>
      <c r="AQ43" s="3457"/>
      <c r="AR43" s="3457"/>
      <c r="AS43" s="3457"/>
      <c r="AT43" s="3457"/>
      <c r="AU43" s="3457"/>
      <c r="AV43" s="3457"/>
      <c r="AW43" s="3457"/>
      <c r="AX43" s="3457"/>
      <c r="AY43" s="3457"/>
      <c r="AZ43" s="3457"/>
      <c r="BA43" s="3457"/>
      <c r="BB43" s="3457"/>
      <c r="BC43" s="3457"/>
      <c r="BD43" s="3459"/>
      <c r="BE43" s="3489">
        <f>MyTimestamp(AH43)</f>
        <v/>
      </c>
      <c r="BF43" s="6080"/>
      <c r="BG43" s="6081">
        <f>BE43</f>
        <v/>
      </c>
      <c r="BH43" s="4736"/>
      <c r="BI43" s="3464"/>
      <c r="BJ43" s="3457"/>
      <c r="BK43" s="3465">
        <f>Overview!$E$7</f>
        <v/>
      </c>
      <c r="BL43" s="3457"/>
      <c r="BM43" s="3584"/>
      <c r="BN43" s="3465">
        <f>Overview!$P$153</f>
        <v/>
      </c>
      <c r="BO43" s="3457"/>
      <c r="BP43" s="3457"/>
      <c r="BQ43" s="3457"/>
      <c r="BR43" s="3467"/>
      <c r="BS43" s="3468"/>
      <c r="BT43" s="3469"/>
      <c r="BV43" s="3470"/>
      <c r="BW43" s="7588"/>
      <c r="BX43" s="7589"/>
      <c r="BY43" s="3471"/>
      <c r="BZ43" s="3472"/>
      <c r="CA43" s="3473"/>
      <c r="CB43" s="3474"/>
      <c r="CC43" s="3475"/>
      <c r="CD43" s="3476"/>
      <c r="CE43" s="3477"/>
      <c r="CF43" s="3477"/>
      <c r="CG43" s="3477"/>
      <c r="CH43" s="3478"/>
      <c r="CI43" s="3479"/>
      <c r="CJ43" s="3479"/>
      <c r="CK43" s="3479"/>
      <c r="CL43" s="3475"/>
      <c r="CM43" s="3476"/>
      <c r="CN43" s="3477"/>
      <c r="CO43" s="3477"/>
      <c r="CP43" s="3477"/>
      <c r="CQ43" s="3478"/>
      <c r="CR43" s="3479"/>
      <c r="CS43" s="3479"/>
      <c r="CT43" s="3479"/>
      <c r="CU43" s="3475"/>
      <c r="CV43" s="3480"/>
      <c r="CW43" s="3477"/>
      <c r="CX43" s="3477"/>
      <c r="CY43" s="3477"/>
      <c r="CZ43" s="3478"/>
      <c r="DA43" s="3479"/>
      <c r="DB43" s="3479"/>
      <c r="DC43" s="3479"/>
    </row>
    <row r="44" customFormat="1" customHeight="1" ht="12.75" s="3420" x14ac:dyDescent="0.2">
      <c r="B44" s="3448"/>
      <c r="C44" s="6954"/>
      <c r="D44" s="6089">
        <f>IF(ISNUMBER(FIND("EN",B44)),IF(ISNUMBER(FIND("FCC",B44)),IF(ISNUMBER(FIND("ISED",B44)),CONCATENATE(Overview!$V$10,";",Overview!$S$11,";",Overview!$S$12),CONCATENATE(Overview!$V$10,";",Overview!$S$11)),IF(ISNUMBER(FIND("ISED",B44)),CONCATENATE(Overview!$V$10,";",Overview!$S$12),Overview!$V$10)),IF(ISNUMBER(FIND("FCC",B44)),IF(ISNUMBER(FIND("ISED",B44)),CONCATENATE(Overview!$S$11,";",Overview!$S$12),"IEEE Std 1528™"),Overview!$S$12))</f>
        <v/>
      </c>
      <c r="E44" s="6089">
        <f>IF(ISNUMBER(FIND("EN",B44)),IF(ISNUMBER(FIND("FCC",B44)),IF(ISNUMBER(FIND("ISED",B44)),CONCATENATE(Overview!$AB$10,";",Overview!$Y$11,";",Overview!$Y$12),CONCATENATE(Overview!$AB$10,";",Overview!$Y$11)),IF(ISNUMBER(FIND("ISED",B44)),CONCATENATE(Overview!$AB$10,";",Overview!$Y$12),Overview!$AB$10)),IF(ISNUMBER(FIND("FCC",B44)),IF(ISNUMBER(FIND("ISED",B44)),CONCATENATE(Overview!$Y$11,";",Overview!$Y$12),"IEEE Std 1528™"),Overview!$Y$12))</f>
        <v/>
      </c>
      <c r="F44" s="6945"/>
      <c r="G44" s="5446">
        <f>Overview!$E$28</f>
        <v/>
      </c>
      <c r="H44" s="3449"/>
      <c r="I44" s="3449"/>
      <c r="J44" s="3450" t="inlineStr">
        <is>
          <t>Cat M1</t>
        </is>
      </c>
      <c r="K44" s="3450" t="inlineStr">
        <is>
          <t>FDD1</t>
        </is>
      </c>
      <c r="L44" s="3449"/>
      <c r="M44" s="3450">
        <v>20</v>
      </c>
      <c r="N44" s="3451" t="inlineStr">
        <is>
          <t>QPSK</t>
        </is>
      </c>
      <c r="O44" s="3452"/>
      <c r="P44" s="3453">
        <v>0</v>
      </c>
      <c r="Q44" s="3454">
        <v>1</v>
      </c>
      <c r="R44" s="3455">
        <v>5</v>
      </c>
      <c r="S44" s="3455"/>
      <c r="T44" s="3456">
        <v>18500</v>
      </c>
      <c r="U44" s="3456">
        <v>1970</v>
      </c>
      <c r="V44" s="3457"/>
      <c r="W44" s="3457"/>
      <c r="X44" s="3457"/>
      <c r="Y44" s="3457"/>
      <c r="Z44" s="3457"/>
      <c r="AA44" s="3457"/>
      <c r="AB44" s="3457"/>
      <c r="AC44" s="3457"/>
      <c r="AD44" s="3457"/>
      <c r="AE44" s="3457"/>
      <c r="AF44" s="3457"/>
      <c r="AG44" s="5637"/>
      <c r="AH44" s="5644"/>
      <c r="AI44" s="3458"/>
      <c r="AJ44" s="3457"/>
      <c r="AK44" s="3457"/>
      <c r="AL44" s="3457"/>
      <c r="AM44" s="3457"/>
      <c r="AN44" s="3457"/>
      <c r="AO44" s="3457"/>
      <c r="AP44" s="3457"/>
      <c r="AQ44" s="3457"/>
      <c r="AR44" s="3457"/>
      <c r="AS44" s="3457"/>
      <c r="AT44" s="3457"/>
      <c r="AU44" s="3457"/>
      <c r="AV44" s="3457"/>
      <c r="AW44" s="3457"/>
      <c r="AX44" s="3457"/>
      <c r="AY44" s="3457"/>
      <c r="AZ44" s="3457"/>
      <c r="BA44" s="3457"/>
      <c r="BB44" s="3457"/>
      <c r="BC44" s="3457"/>
      <c r="BD44" s="3459"/>
      <c r="BE44" s="3489">
        <f>MyTimestamp(AH44)</f>
        <v/>
      </c>
      <c r="BF44" s="6080"/>
      <c r="BG44" s="6081">
        <f>BE44</f>
        <v/>
      </c>
      <c r="BH44" s="4736"/>
      <c r="BI44" s="3464"/>
      <c r="BJ44" s="3457"/>
      <c r="BK44" s="3465">
        <f>Overview!$E$7</f>
        <v/>
      </c>
      <c r="BL44" s="3457"/>
      <c r="BM44" s="3584"/>
      <c r="BN44" s="3465">
        <f>Overview!$P$153</f>
        <v/>
      </c>
      <c r="BO44" s="3457"/>
      <c r="BP44" s="3457"/>
      <c r="BQ44" s="3457"/>
      <c r="BR44" s="3467"/>
      <c r="BS44" s="3468"/>
      <c r="BT44" s="3469"/>
      <c r="BV44" s="3470"/>
      <c r="BW44" s="7588"/>
      <c r="BX44" s="7589"/>
      <c r="BY44" s="3471"/>
      <c r="BZ44" s="3472"/>
      <c r="CA44" s="3473"/>
      <c r="CB44" s="3474"/>
      <c r="CC44" s="3475"/>
      <c r="CD44" s="3476"/>
      <c r="CE44" s="3477"/>
      <c r="CF44" s="3477"/>
      <c r="CG44" s="3477"/>
      <c r="CH44" s="3478"/>
      <c r="CI44" s="3479"/>
      <c r="CJ44" s="3479"/>
      <c r="CK44" s="3479"/>
      <c r="CL44" s="3475"/>
      <c r="CM44" s="3476"/>
      <c r="CN44" s="3477"/>
      <c r="CO44" s="3477"/>
      <c r="CP44" s="3477"/>
      <c r="CQ44" s="3478"/>
      <c r="CR44" s="3479"/>
      <c r="CS44" s="3479"/>
      <c r="CT44" s="3479"/>
      <c r="CU44" s="3475"/>
      <c r="CV44" s="3480"/>
      <c r="CW44" s="3477"/>
      <c r="CX44" s="3477"/>
      <c r="CY44" s="3477"/>
      <c r="CZ44" s="3478"/>
      <c r="DA44" s="3479"/>
      <c r="DB44" s="3479"/>
      <c r="DC44" s="3479"/>
    </row>
    <row r="45" customFormat="1" customHeight="1" ht="12.75" s="3420" x14ac:dyDescent="0.2">
      <c r="B45" s="3448"/>
      <c r="C45" s="6954"/>
      <c r="D45" s="6089">
        <f>IF(ISNUMBER(FIND("EN",B45)),IF(ISNUMBER(FIND("FCC",B45)),IF(ISNUMBER(FIND("ISED",B45)),CONCATENATE(Overview!$V$10,";",Overview!$S$11,";",Overview!$S$12),CONCATENATE(Overview!$V$10,";",Overview!$S$11)),IF(ISNUMBER(FIND("ISED",B45)),CONCATENATE(Overview!$V$10,";",Overview!$S$12),Overview!$V$10)),IF(ISNUMBER(FIND("FCC",B45)),IF(ISNUMBER(FIND("ISED",B45)),CONCATENATE(Overview!$S$11,";",Overview!$S$12),"IEEE Std 1528™"),Overview!$S$12))</f>
        <v/>
      </c>
      <c r="E45" s="6089">
        <f>IF(ISNUMBER(FIND("EN",B45)),IF(ISNUMBER(FIND("FCC",B45)),IF(ISNUMBER(FIND("ISED",B45)),CONCATENATE(Overview!$AB$10,";",Overview!$Y$11,";",Overview!$Y$12),CONCATENATE(Overview!$AB$10,";",Overview!$Y$11)),IF(ISNUMBER(FIND("ISED",B45)),CONCATENATE(Overview!$AB$10,";",Overview!$Y$12),Overview!$AB$10)),IF(ISNUMBER(FIND("FCC",B45)),IF(ISNUMBER(FIND("ISED",B45)),CONCATENATE(Overview!$Y$11,";",Overview!$Y$12),"IEEE Std 1528™"),Overview!$Y$12))</f>
        <v/>
      </c>
      <c r="F45" s="6945"/>
      <c r="G45" s="5446">
        <f>Overview!$E$28</f>
        <v/>
      </c>
      <c r="H45" s="3449"/>
      <c r="I45" s="3449"/>
      <c r="J45" s="3450" t="inlineStr">
        <is>
          <t>Cat M1</t>
        </is>
      </c>
      <c r="K45" s="3450" t="inlineStr">
        <is>
          <t>FDD1</t>
        </is>
      </c>
      <c r="L45" s="3449"/>
      <c r="M45" s="3450">
        <v>20</v>
      </c>
      <c r="N45" s="3451" t="inlineStr">
        <is>
          <t>QPSK</t>
        </is>
      </c>
      <c r="O45" s="3452"/>
      <c r="P45" s="3453">
        <v>7</v>
      </c>
      <c r="Q45" s="3454">
        <v>1</v>
      </c>
      <c r="R45" s="3455">
        <v>0</v>
      </c>
      <c r="S45" s="3455"/>
      <c r="T45" s="3456">
        <v>18500</v>
      </c>
      <c r="U45" s="3456">
        <v>1970</v>
      </c>
      <c r="V45" s="3457"/>
      <c r="W45" s="3457"/>
      <c r="X45" s="3457"/>
      <c r="Y45" s="3457"/>
      <c r="Z45" s="3457"/>
      <c r="AA45" s="3457"/>
      <c r="AB45" s="3457"/>
      <c r="AC45" s="3457"/>
      <c r="AD45" s="3457"/>
      <c r="AE45" s="3457"/>
      <c r="AF45" s="3457"/>
      <c r="AG45" s="5637"/>
      <c r="AH45" s="5644"/>
      <c r="AI45" s="3458"/>
      <c r="AJ45" s="3457"/>
      <c r="AK45" s="3457"/>
      <c r="AL45" s="3457"/>
      <c r="AM45" s="3457"/>
      <c r="AN45" s="3457"/>
      <c r="AO45" s="3457"/>
      <c r="AP45" s="3457"/>
      <c r="AQ45" s="3457"/>
      <c r="AR45" s="3457"/>
      <c r="AS45" s="3457"/>
      <c r="AT45" s="3457"/>
      <c r="AU45" s="3457"/>
      <c r="AV45" s="3457"/>
      <c r="AW45" s="3457"/>
      <c r="AX45" s="3457"/>
      <c r="AY45" s="3457"/>
      <c r="AZ45" s="3457"/>
      <c r="BA45" s="3457"/>
      <c r="BB45" s="3457"/>
      <c r="BC45" s="3457"/>
      <c r="BD45" s="3459"/>
      <c r="BE45" s="3489">
        <f>MyTimestamp(AH45)</f>
        <v/>
      </c>
      <c r="BF45" s="6080"/>
      <c r="BG45" s="6081">
        <f>BE45</f>
        <v/>
      </c>
      <c r="BH45" s="4736"/>
      <c r="BI45" s="3464"/>
      <c r="BJ45" s="3457"/>
      <c r="BK45" s="3465">
        <f>Overview!$E$7</f>
        <v/>
      </c>
      <c r="BL45" s="3457"/>
      <c r="BM45" s="3584"/>
      <c r="BN45" s="3465">
        <f>Overview!$P$153</f>
        <v/>
      </c>
      <c r="BO45" s="3457"/>
      <c r="BP45" s="3457"/>
      <c r="BQ45" s="3457"/>
      <c r="BR45" s="3467"/>
      <c r="BS45" s="3468"/>
      <c r="BT45" s="3469"/>
      <c r="BV45" s="3470"/>
      <c r="BW45" s="7588"/>
      <c r="BX45" s="7589"/>
      <c r="BY45" s="3471"/>
      <c r="BZ45" s="3472"/>
      <c r="CA45" s="3473"/>
      <c r="CB45" s="3474"/>
      <c r="CC45" s="3475"/>
      <c r="CD45" s="3476"/>
      <c r="CE45" s="3477"/>
      <c r="CF45" s="3477"/>
      <c r="CG45" s="3477"/>
      <c r="CH45" s="3478"/>
      <c r="CI45" s="3479"/>
      <c r="CJ45" s="3479"/>
      <c r="CK45" s="3479"/>
      <c r="CL45" s="3475"/>
      <c r="CM45" s="3476"/>
      <c r="CN45" s="3477"/>
      <c r="CO45" s="3477"/>
      <c r="CP45" s="3477"/>
      <c r="CQ45" s="3478"/>
      <c r="CR45" s="3479"/>
      <c r="CS45" s="3479"/>
      <c r="CT45" s="3479"/>
      <c r="CU45" s="3475"/>
      <c r="CV45" s="3480"/>
      <c r="CW45" s="3477"/>
      <c r="CX45" s="3477"/>
      <c r="CY45" s="3477"/>
      <c r="CZ45" s="3478"/>
      <c r="DA45" s="3479"/>
      <c r="DB45" s="3479"/>
      <c r="DC45" s="3479"/>
    </row>
    <row r="46" customFormat="1" customHeight="1" ht="12.75" s="3420" x14ac:dyDescent="0.2">
      <c r="B46" s="3448"/>
      <c r="C46" s="6954"/>
      <c r="D46" s="6089">
        <f>IF(ISNUMBER(FIND("EN",B46)),IF(ISNUMBER(FIND("FCC",B46)),IF(ISNUMBER(FIND("ISED",B46)),CONCATENATE(Overview!$V$10,";",Overview!$S$11,";",Overview!$S$12),CONCATENATE(Overview!$V$10,";",Overview!$S$11)),IF(ISNUMBER(FIND("ISED",B46)),CONCATENATE(Overview!$V$10,";",Overview!$S$12),Overview!$V$10)),IF(ISNUMBER(FIND("FCC",B46)),IF(ISNUMBER(FIND("ISED",B46)),CONCATENATE(Overview!$S$11,";",Overview!$S$12),"IEEE Std 1528™"),Overview!$S$12))</f>
        <v/>
      </c>
      <c r="E46" s="6089">
        <f>IF(ISNUMBER(FIND("EN",B46)),IF(ISNUMBER(FIND("FCC",B46)),IF(ISNUMBER(FIND("ISED",B46)),CONCATENATE(Overview!$AB$10,";",Overview!$Y$11,";",Overview!$Y$12),CONCATENATE(Overview!$AB$10,";",Overview!$Y$11)),IF(ISNUMBER(FIND("ISED",B46)),CONCATENATE(Overview!$AB$10,";",Overview!$Y$12),Overview!$AB$10)),IF(ISNUMBER(FIND("FCC",B46)),IF(ISNUMBER(FIND("ISED",B46)),CONCATENATE(Overview!$Y$11,";",Overview!$Y$12),"IEEE Std 1528™"),Overview!$Y$12))</f>
        <v/>
      </c>
      <c r="F46" s="6945"/>
      <c r="G46" s="5446">
        <f>Overview!$E$28</f>
        <v/>
      </c>
      <c r="H46" s="3449"/>
      <c r="I46" s="3449"/>
      <c r="J46" s="3450" t="inlineStr">
        <is>
          <t>Cat M1</t>
        </is>
      </c>
      <c r="K46" s="3450" t="inlineStr">
        <is>
          <t>FDD1</t>
        </is>
      </c>
      <c r="L46" s="3449"/>
      <c r="M46" s="3450">
        <v>20</v>
      </c>
      <c r="N46" s="3451" t="inlineStr">
        <is>
          <t>QPSK</t>
        </is>
      </c>
      <c r="O46" s="3452"/>
      <c r="P46" s="3453">
        <v>7</v>
      </c>
      <c r="Q46" s="3454">
        <v>1</v>
      </c>
      <c r="R46" s="3455">
        <v>5</v>
      </c>
      <c r="S46" s="3455"/>
      <c r="T46" s="3456">
        <v>18500</v>
      </c>
      <c r="U46" s="3456">
        <v>1970</v>
      </c>
      <c r="V46" s="3457"/>
      <c r="W46" s="3457"/>
      <c r="X46" s="3457"/>
      <c r="Y46" s="3457"/>
      <c r="Z46" s="3457"/>
      <c r="AA46" s="3457"/>
      <c r="AB46" s="3457"/>
      <c r="AC46" s="3457"/>
      <c r="AD46" s="3457"/>
      <c r="AE46" s="3457"/>
      <c r="AF46" s="3457"/>
      <c r="AG46" s="5637"/>
      <c r="AH46" s="5644"/>
      <c r="AI46" s="3458"/>
      <c r="AJ46" s="3457"/>
      <c r="AK46" s="3457"/>
      <c r="AL46" s="3457"/>
      <c r="AM46" s="3457"/>
      <c r="AN46" s="3457"/>
      <c r="AO46" s="3457"/>
      <c r="AP46" s="3457"/>
      <c r="AQ46" s="3457"/>
      <c r="AR46" s="3457"/>
      <c r="AS46" s="3457"/>
      <c r="AT46" s="3457"/>
      <c r="AU46" s="3457"/>
      <c r="AV46" s="3457"/>
      <c r="AW46" s="3457"/>
      <c r="AX46" s="3457"/>
      <c r="AY46" s="3457"/>
      <c r="AZ46" s="3457"/>
      <c r="BA46" s="3457"/>
      <c r="BB46" s="3457"/>
      <c r="BC46" s="3457"/>
      <c r="BD46" s="3459"/>
      <c r="BE46" s="3489">
        <f>MyTimestamp(AH46)</f>
        <v/>
      </c>
      <c r="BF46" s="6080"/>
      <c r="BG46" s="6081">
        <f>BE46</f>
        <v/>
      </c>
      <c r="BH46" s="4736"/>
      <c r="BI46" s="3464"/>
      <c r="BJ46" s="3457"/>
      <c r="BK46" s="3465">
        <f>Overview!$E$7</f>
        <v/>
      </c>
      <c r="BL46" s="3457"/>
      <c r="BM46" s="3584"/>
      <c r="BN46" s="3465">
        <f>Overview!$P$153</f>
        <v/>
      </c>
      <c r="BO46" s="3457"/>
      <c r="BP46" s="3457"/>
      <c r="BQ46" s="3457"/>
      <c r="BR46" s="3467"/>
      <c r="BS46" s="3468"/>
      <c r="BT46" s="3469"/>
      <c r="BV46" s="3470"/>
      <c r="BW46" s="7588"/>
      <c r="BX46" s="7589"/>
      <c r="BY46" s="3471"/>
      <c r="BZ46" s="3472"/>
      <c r="CA46" s="3473"/>
      <c r="CB46" s="3474"/>
      <c r="CC46" s="3475"/>
      <c r="CD46" s="3476"/>
      <c r="CE46" s="3477"/>
      <c r="CF46" s="3477"/>
      <c r="CG46" s="3477"/>
      <c r="CH46" s="3478"/>
      <c r="CI46" s="3479"/>
      <c r="CJ46" s="3479"/>
      <c r="CK46" s="3479"/>
      <c r="CL46" s="3475"/>
      <c r="CM46" s="3476"/>
      <c r="CN46" s="3477"/>
      <c r="CO46" s="3477"/>
      <c r="CP46" s="3477"/>
      <c r="CQ46" s="3478"/>
      <c r="CR46" s="3479"/>
      <c r="CS46" s="3479"/>
      <c r="CT46" s="3479"/>
      <c r="CU46" s="3475"/>
      <c r="CV46" s="3480"/>
      <c r="CW46" s="3477"/>
      <c r="CX46" s="3477"/>
      <c r="CY46" s="3477"/>
      <c r="CZ46" s="3478"/>
      <c r="DA46" s="3479"/>
      <c r="DB46" s="3479"/>
      <c r="DC46" s="3479"/>
    </row>
    <row r="47" customFormat="1" customHeight="1" ht="12.75" s="3420" x14ac:dyDescent="0.2">
      <c r="B47" s="3448"/>
      <c r="C47" s="6954"/>
      <c r="D47" s="6089">
        <f>IF(ISNUMBER(FIND("EN",B47)),IF(ISNUMBER(FIND("FCC",B47)),IF(ISNUMBER(FIND("ISED",B47)),CONCATENATE(Overview!$V$10,";",Overview!$S$11,";",Overview!$S$12),CONCATENATE(Overview!$V$10,";",Overview!$S$11)),IF(ISNUMBER(FIND("ISED",B47)),CONCATENATE(Overview!$V$10,";",Overview!$S$12),Overview!$V$10)),IF(ISNUMBER(FIND("FCC",B47)),IF(ISNUMBER(FIND("ISED",B47)),CONCATENATE(Overview!$S$11,";",Overview!$S$12),"IEEE Std 1528™"),Overview!$S$12))</f>
        <v/>
      </c>
      <c r="E47" s="6089">
        <f>IF(ISNUMBER(FIND("EN",B47)),IF(ISNUMBER(FIND("FCC",B47)),IF(ISNUMBER(FIND("ISED",B47)),CONCATENATE(Overview!$AB$10,";",Overview!$Y$11,";",Overview!$Y$12),CONCATENATE(Overview!$AB$10,";",Overview!$Y$11)),IF(ISNUMBER(FIND("ISED",B47)),CONCATENATE(Overview!$AB$10,";",Overview!$Y$12),Overview!$AB$10)),IF(ISNUMBER(FIND("FCC",B47)),IF(ISNUMBER(FIND("ISED",B47)),CONCATENATE(Overview!$Y$11,";",Overview!$Y$12),"IEEE Std 1528™"),Overview!$Y$12))</f>
        <v/>
      </c>
      <c r="F47" s="6945"/>
      <c r="G47" s="5446">
        <f>Overview!$E$28</f>
        <v/>
      </c>
      <c r="H47" s="3449"/>
      <c r="I47" s="3449"/>
      <c r="J47" s="3450" t="inlineStr">
        <is>
          <t>Cat M1</t>
        </is>
      </c>
      <c r="K47" s="3450" t="inlineStr">
        <is>
          <t>FDD1</t>
        </is>
      </c>
      <c r="L47" s="3449"/>
      <c r="M47" s="3450">
        <v>20</v>
      </c>
      <c r="N47" s="3451" t="inlineStr">
        <is>
          <t>QPSK</t>
        </is>
      </c>
      <c r="O47" s="3452"/>
      <c r="P47" s="3453">
        <v>15</v>
      </c>
      <c r="Q47" s="3454">
        <v>1</v>
      </c>
      <c r="R47" s="3455">
        <v>0</v>
      </c>
      <c r="S47" s="3455"/>
      <c r="T47" s="3456">
        <v>18500</v>
      </c>
      <c r="U47" s="3456">
        <v>1970</v>
      </c>
      <c r="V47" s="3457"/>
      <c r="W47" s="3457"/>
      <c r="X47" s="3457"/>
      <c r="Y47" s="3457"/>
      <c r="Z47" s="3457"/>
      <c r="AA47" s="3457"/>
      <c r="AB47" s="3457"/>
      <c r="AC47" s="3457"/>
      <c r="AD47" s="3457"/>
      <c r="AE47" s="3457"/>
      <c r="AF47" s="3457"/>
      <c r="AG47" s="5637"/>
      <c r="AH47" s="5644"/>
      <c r="AI47" s="3458"/>
      <c r="AJ47" s="3457"/>
      <c r="AK47" s="3457"/>
      <c r="AL47" s="3457"/>
      <c r="AM47" s="3457"/>
      <c r="AN47" s="3457"/>
      <c r="AO47" s="3457"/>
      <c r="AP47" s="3457"/>
      <c r="AQ47" s="3457"/>
      <c r="AR47" s="3457"/>
      <c r="AS47" s="3457"/>
      <c r="AT47" s="3457"/>
      <c r="AU47" s="3457"/>
      <c r="AV47" s="3457"/>
      <c r="AW47" s="3457"/>
      <c r="AX47" s="3457"/>
      <c r="AY47" s="3457"/>
      <c r="AZ47" s="3457"/>
      <c r="BA47" s="3457"/>
      <c r="BB47" s="3457"/>
      <c r="BC47" s="3457"/>
      <c r="BD47" s="3459"/>
      <c r="BE47" s="3489">
        <f>MyTimestamp(AH47)</f>
        <v/>
      </c>
      <c r="BF47" s="6080"/>
      <c r="BG47" s="6081">
        <f>BE47</f>
        <v/>
      </c>
      <c r="BH47" s="4736"/>
      <c r="BI47" s="3464"/>
      <c r="BJ47" s="3457"/>
      <c r="BK47" s="3465">
        <f>Overview!$E$7</f>
        <v/>
      </c>
      <c r="BL47" s="3457"/>
      <c r="BM47" s="3584"/>
      <c r="BN47" s="3465">
        <f>Overview!$P$153</f>
        <v/>
      </c>
      <c r="BO47" s="3457"/>
      <c r="BP47" s="3457"/>
      <c r="BQ47" s="3457"/>
      <c r="BR47" s="3467"/>
      <c r="BS47" s="3468"/>
      <c r="BT47" s="3469"/>
      <c r="BV47" s="3470"/>
      <c r="BW47" s="7588"/>
      <c r="BX47" s="7589"/>
      <c r="BY47" s="3471"/>
      <c r="BZ47" s="3472"/>
      <c r="CA47" s="3473"/>
      <c r="CB47" s="3474"/>
      <c r="CC47" s="3475"/>
      <c r="CD47" s="3476"/>
      <c r="CE47" s="3477"/>
      <c r="CF47" s="3477"/>
      <c r="CG47" s="3477"/>
      <c r="CH47" s="3478"/>
      <c r="CI47" s="3479"/>
      <c r="CJ47" s="3479"/>
      <c r="CK47" s="3479"/>
      <c r="CL47" s="3475"/>
      <c r="CM47" s="3476"/>
      <c r="CN47" s="3477"/>
      <c r="CO47" s="3477"/>
      <c r="CP47" s="3477"/>
      <c r="CQ47" s="3478"/>
      <c r="CR47" s="3479"/>
      <c r="CS47" s="3479"/>
      <c r="CT47" s="3479"/>
      <c r="CU47" s="3475"/>
      <c r="CV47" s="3480"/>
      <c r="CW47" s="3477"/>
      <c r="CX47" s="3477"/>
      <c r="CY47" s="3477"/>
      <c r="CZ47" s="3478"/>
      <c r="DA47" s="3479"/>
      <c r="DB47" s="3479"/>
      <c r="DC47" s="3479"/>
    </row>
    <row r="48" customFormat="1" customHeight="1" ht="12.75" s="3420" x14ac:dyDescent="0.2">
      <c r="B48" s="3448"/>
      <c r="C48" s="6954"/>
      <c r="D48" s="6089">
        <f>IF(ISNUMBER(FIND("EN",B48)),IF(ISNUMBER(FIND("FCC",B48)),IF(ISNUMBER(FIND("ISED",B48)),CONCATENATE(Overview!$V$10,";",Overview!$S$11,";",Overview!$S$12),CONCATENATE(Overview!$V$10,";",Overview!$S$11)),IF(ISNUMBER(FIND("ISED",B48)),CONCATENATE(Overview!$V$10,";",Overview!$S$12),Overview!$V$10)),IF(ISNUMBER(FIND("FCC",B48)),IF(ISNUMBER(FIND("ISED",B48)),CONCATENATE(Overview!$S$11,";",Overview!$S$12),"IEEE Std 1528™"),Overview!$S$12))</f>
        <v/>
      </c>
      <c r="E48" s="6089">
        <f>IF(ISNUMBER(FIND("EN",B48)),IF(ISNUMBER(FIND("FCC",B48)),IF(ISNUMBER(FIND("ISED",B48)),CONCATENATE(Overview!$AB$10,";",Overview!$Y$11,";",Overview!$Y$12),CONCATENATE(Overview!$AB$10,";",Overview!$Y$11)),IF(ISNUMBER(FIND("ISED",B48)),CONCATENATE(Overview!$AB$10,";",Overview!$Y$12),Overview!$AB$10)),IF(ISNUMBER(FIND("FCC",B48)),IF(ISNUMBER(FIND("ISED",B48)),CONCATENATE(Overview!$Y$11,";",Overview!$Y$12),"IEEE Std 1528™"),Overview!$Y$12))</f>
        <v/>
      </c>
      <c r="F48" s="6945"/>
      <c r="G48" s="5446">
        <f>Overview!$E$28</f>
        <v/>
      </c>
      <c r="H48" s="3449"/>
      <c r="I48" s="3449"/>
      <c r="J48" s="3450" t="inlineStr">
        <is>
          <t>Cat M1</t>
        </is>
      </c>
      <c r="K48" s="3450" t="inlineStr">
        <is>
          <t>FDD1</t>
        </is>
      </c>
      <c r="L48" s="3449"/>
      <c r="M48" s="3450">
        <v>20</v>
      </c>
      <c r="N48" s="3451" t="inlineStr">
        <is>
          <t>QPSK</t>
        </is>
      </c>
      <c r="O48" s="3452"/>
      <c r="P48" s="3453">
        <v>15</v>
      </c>
      <c r="Q48" s="3454">
        <v>1</v>
      </c>
      <c r="R48" s="3455">
        <v>5</v>
      </c>
      <c r="S48" s="3455"/>
      <c r="T48" s="3456">
        <v>18500</v>
      </c>
      <c r="U48" s="3456">
        <v>1970</v>
      </c>
      <c r="V48" s="3457"/>
      <c r="W48" s="3457"/>
      <c r="X48" s="3457"/>
      <c r="Y48" s="3457"/>
      <c r="Z48" s="3457"/>
      <c r="AA48" s="3457"/>
      <c r="AB48" s="3457"/>
      <c r="AC48" s="3457"/>
      <c r="AD48" s="3457"/>
      <c r="AE48" s="3457"/>
      <c r="AF48" s="3457"/>
      <c r="AG48" s="5637"/>
      <c r="AH48" s="5644"/>
      <c r="AI48" s="3458"/>
      <c r="AJ48" s="3457"/>
      <c r="AK48" s="3457"/>
      <c r="AL48" s="3457"/>
      <c r="AM48" s="3457"/>
      <c r="AN48" s="3457"/>
      <c r="AO48" s="3457"/>
      <c r="AP48" s="3457"/>
      <c r="AQ48" s="3457"/>
      <c r="AR48" s="3457"/>
      <c r="AS48" s="3457"/>
      <c r="AT48" s="3457"/>
      <c r="AU48" s="3457"/>
      <c r="AV48" s="3457"/>
      <c r="AW48" s="3457"/>
      <c r="AX48" s="3457"/>
      <c r="AY48" s="3457"/>
      <c r="AZ48" s="3457"/>
      <c r="BA48" s="3457"/>
      <c r="BB48" s="3457"/>
      <c r="BC48" s="3457"/>
      <c r="BD48" s="3459"/>
      <c r="BE48" s="3489">
        <f>MyTimestamp(AH48)</f>
        <v/>
      </c>
      <c r="BF48" s="6080"/>
      <c r="BG48" s="6081">
        <f>BE48</f>
        <v/>
      </c>
      <c r="BH48" s="4736"/>
      <c r="BI48" s="3464"/>
      <c r="BJ48" s="3457"/>
      <c r="BK48" s="3465">
        <f>Overview!$E$7</f>
        <v/>
      </c>
      <c r="BL48" s="3457"/>
      <c r="BM48" s="3584"/>
      <c r="BN48" s="3465">
        <f>Overview!$P$153</f>
        <v/>
      </c>
      <c r="BO48" s="3457"/>
      <c r="BP48" s="3457"/>
      <c r="BQ48" s="3457"/>
      <c r="BR48" s="3467"/>
      <c r="BS48" s="3468"/>
      <c r="BT48" s="3469"/>
      <c r="BV48" s="3470"/>
      <c r="BW48" s="7588"/>
      <c r="BX48" s="7589"/>
      <c r="BY48" s="3471"/>
      <c r="BZ48" s="3472"/>
      <c r="CA48" s="3473"/>
      <c r="CB48" s="3474"/>
      <c r="CC48" s="3475"/>
      <c r="CD48" s="3476"/>
      <c r="CE48" s="3477"/>
      <c r="CF48" s="3477"/>
      <c r="CG48" s="3477"/>
      <c r="CH48" s="3478"/>
      <c r="CI48" s="3479"/>
      <c r="CJ48" s="3479"/>
      <c r="CK48" s="3479"/>
      <c r="CL48" s="3475"/>
      <c r="CM48" s="3476"/>
      <c r="CN48" s="3477"/>
      <c r="CO48" s="3477"/>
      <c r="CP48" s="3477"/>
      <c r="CQ48" s="3478"/>
      <c r="CR48" s="3479"/>
      <c r="CS48" s="3479"/>
      <c r="CT48" s="3479"/>
      <c r="CU48" s="3475"/>
      <c r="CV48" s="3480"/>
      <c r="CW48" s="3477"/>
      <c r="CX48" s="3477"/>
      <c r="CY48" s="3477"/>
      <c r="CZ48" s="3478"/>
      <c r="DA48" s="3479"/>
      <c r="DB48" s="3479"/>
      <c r="DC48" s="3479"/>
    </row>
    <row r="49" customFormat="1" customHeight="1" ht="12.75" s="3420" x14ac:dyDescent="0.2">
      <c r="B49" s="3448"/>
      <c r="C49" s="6954"/>
      <c r="D49" s="6089">
        <f>IF(ISNUMBER(FIND("EN",B49)),IF(ISNUMBER(FIND("FCC",B49)),IF(ISNUMBER(FIND("ISED",B49)),CONCATENATE(Overview!$V$10,";",Overview!$S$11,";",Overview!$S$12),CONCATENATE(Overview!$V$10,";",Overview!$S$11)),IF(ISNUMBER(FIND("ISED",B49)),CONCATENATE(Overview!$V$10,";",Overview!$S$12),Overview!$V$10)),IF(ISNUMBER(FIND("FCC",B49)),IF(ISNUMBER(FIND("ISED",B49)),CONCATENATE(Overview!$S$11,";",Overview!$S$12),"IEEE Std 1528™"),Overview!$S$12))</f>
        <v/>
      </c>
      <c r="E49" s="6089">
        <f>IF(ISNUMBER(FIND("EN",B49)),IF(ISNUMBER(FIND("FCC",B49)),IF(ISNUMBER(FIND("ISED",B49)),CONCATENATE(Overview!$AB$10,";",Overview!$Y$11,";",Overview!$Y$12),CONCATENATE(Overview!$AB$10,";",Overview!$Y$11)),IF(ISNUMBER(FIND("ISED",B49)),CONCATENATE(Overview!$AB$10,";",Overview!$Y$12),Overview!$AB$10)),IF(ISNUMBER(FIND("FCC",B49)),IF(ISNUMBER(FIND("ISED",B49)),CONCATENATE(Overview!$Y$11,";",Overview!$Y$12),"IEEE Std 1528™"),Overview!$Y$12))</f>
        <v/>
      </c>
      <c r="F49" s="6945"/>
      <c r="G49" s="5446">
        <f>Overview!$E$28</f>
        <v/>
      </c>
      <c r="H49" s="3449"/>
      <c r="I49" s="3449"/>
      <c r="J49" s="3450" t="inlineStr">
        <is>
          <t>Cat M1</t>
        </is>
      </c>
      <c r="K49" s="3450" t="inlineStr">
        <is>
          <t>FDD1</t>
        </is>
      </c>
      <c r="L49" s="3449"/>
      <c r="M49" s="3450">
        <v>20</v>
      </c>
      <c r="N49" s="3451" t="inlineStr">
        <is>
          <t>QPSK</t>
        </is>
      </c>
      <c r="O49" s="3452"/>
      <c r="P49" s="3453">
        <v>0</v>
      </c>
      <c r="Q49" s="3454">
        <v>3</v>
      </c>
      <c r="R49" s="3455">
        <v>0</v>
      </c>
      <c r="S49" s="3455"/>
      <c r="T49" s="3456">
        <v>18500</v>
      </c>
      <c r="U49" s="3456">
        <v>1970</v>
      </c>
      <c r="V49" s="3457"/>
      <c r="W49" s="3457"/>
      <c r="X49" s="3457"/>
      <c r="Y49" s="3457"/>
      <c r="Z49" s="3457"/>
      <c r="AA49" s="3457"/>
      <c r="AB49" s="3457"/>
      <c r="AC49" s="3457"/>
      <c r="AD49" s="3457"/>
      <c r="AE49" s="3457"/>
      <c r="AF49" s="3457"/>
      <c r="AG49" s="5637"/>
      <c r="AH49" s="5644"/>
      <c r="AI49" s="3458"/>
      <c r="AJ49" s="3457"/>
      <c r="AK49" s="3457"/>
      <c r="AL49" s="3457"/>
      <c r="AM49" s="3457"/>
      <c r="AN49" s="3457"/>
      <c r="AO49" s="3457"/>
      <c r="AP49" s="3457"/>
      <c r="AQ49" s="3457"/>
      <c r="AR49" s="3457"/>
      <c r="AS49" s="3457"/>
      <c r="AT49" s="3457"/>
      <c r="AU49" s="3457"/>
      <c r="AV49" s="3457"/>
      <c r="AW49" s="3457"/>
      <c r="AX49" s="3457"/>
      <c r="AY49" s="3457"/>
      <c r="AZ49" s="3457"/>
      <c r="BA49" s="3457"/>
      <c r="BB49" s="3457"/>
      <c r="BC49" s="3457"/>
      <c r="BD49" s="3459"/>
      <c r="BE49" s="3489">
        <f>MyTimestamp(AH49)</f>
        <v/>
      </c>
      <c r="BF49" s="6080"/>
      <c r="BG49" s="6081">
        <f>BE49</f>
        <v/>
      </c>
      <c r="BH49" s="4736"/>
      <c r="BI49" s="3464"/>
      <c r="BJ49" s="3457"/>
      <c r="BK49" s="3465">
        <f>Overview!$E$7</f>
        <v/>
      </c>
      <c r="BL49" s="3457"/>
      <c r="BM49" s="3584"/>
      <c r="BN49" s="3465">
        <f>Overview!$P$153</f>
        <v/>
      </c>
      <c r="BO49" s="3457"/>
      <c r="BP49" s="3457"/>
      <c r="BQ49" s="3457"/>
      <c r="BR49" s="3467"/>
      <c r="BS49" s="3468"/>
      <c r="BT49" s="3469"/>
      <c r="BV49" s="3470"/>
      <c r="BW49" s="7588"/>
      <c r="BX49" s="7589"/>
      <c r="BY49" s="3471"/>
      <c r="BZ49" s="3472"/>
      <c r="CA49" s="3473"/>
      <c r="CB49" s="3474"/>
      <c r="CC49" s="3475"/>
      <c r="CD49" s="3476"/>
      <c r="CE49" s="3477"/>
      <c r="CF49" s="3477"/>
      <c r="CG49" s="3477"/>
      <c r="CH49" s="3478"/>
      <c r="CI49" s="3479"/>
      <c r="CJ49" s="3479"/>
      <c r="CK49" s="3479"/>
      <c r="CL49" s="3475"/>
      <c r="CM49" s="3476"/>
      <c r="CN49" s="3477"/>
      <c r="CO49" s="3477"/>
      <c r="CP49" s="3477"/>
      <c r="CQ49" s="3478"/>
      <c r="CR49" s="3479"/>
      <c r="CS49" s="3479"/>
      <c r="CT49" s="3479"/>
      <c r="CU49" s="3475"/>
      <c r="CV49" s="3480"/>
      <c r="CW49" s="3477"/>
      <c r="CX49" s="3477"/>
      <c r="CY49" s="3477"/>
      <c r="CZ49" s="3478"/>
      <c r="DA49" s="3479"/>
      <c r="DB49" s="3479"/>
      <c r="DC49" s="3479"/>
    </row>
    <row r="50" customFormat="1" customHeight="1" ht="12.75" s="3420" x14ac:dyDescent="0.2">
      <c r="B50" s="3448"/>
      <c r="C50" s="6954"/>
      <c r="D50" s="6089">
        <f>IF(ISNUMBER(FIND("EN",B50)),IF(ISNUMBER(FIND("FCC",B50)),IF(ISNUMBER(FIND("ISED",B50)),CONCATENATE(Overview!$V$10,";",Overview!$S$11,";",Overview!$S$12),CONCATENATE(Overview!$V$10,";",Overview!$S$11)),IF(ISNUMBER(FIND("ISED",B50)),CONCATENATE(Overview!$V$10,";",Overview!$S$12),Overview!$V$10)),IF(ISNUMBER(FIND("FCC",B50)),IF(ISNUMBER(FIND("ISED",B50)),CONCATENATE(Overview!$S$11,";",Overview!$S$12),"IEEE Std 1528™"),Overview!$S$12))</f>
        <v/>
      </c>
      <c r="E50" s="6089">
        <f>IF(ISNUMBER(FIND("EN",B50)),IF(ISNUMBER(FIND("FCC",B50)),IF(ISNUMBER(FIND("ISED",B50)),CONCATENATE(Overview!$AB$10,";",Overview!$Y$11,";",Overview!$Y$12),CONCATENATE(Overview!$AB$10,";",Overview!$Y$11)),IF(ISNUMBER(FIND("ISED",B50)),CONCATENATE(Overview!$AB$10,";",Overview!$Y$12),Overview!$AB$10)),IF(ISNUMBER(FIND("FCC",B50)),IF(ISNUMBER(FIND("ISED",B50)),CONCATENATE(Overview!$Y$11,";",Overview!$Y$12),"IEEE Std 1528™"),Overview!$Y$12))</f>
        <v/>
      </c>
      <c r="F50" s="6945"/>
      <c r="G50" s="5446">
        <f>Overview!$E$28</f>
        <v/>
      </c>
      <c r="H50" s="3449"/>
      <c r="I50" s="3449"/>
      <c r="J50" s="3450" t="inlineStr">
        <is>
          <t>Cat M1</t>
        </is>
      </c>
      <c r="K50" s="3450" t="inlineStr">
        <is>
          <t>FDD1</t>
        </is>
      </c>
      <c r="L50" s="3449"/>
      <c r="M50" s="3450">
        <v>20</v>
      </c>
      <c r="N50" s="3451" t="inlineStr">
        <is>
          <t>QPSK</t>
        </is>
      </c>
      <c r="O50" s="3452"/>
      <c r="P50" s="3453">
        <v>15</v>
      </c>
      <c r="Q50" s="3454">
        <v>3</v>
      </c>
      <c r="R50" s="3455">
        <v>3</v>
      </c>
      <c r="S50" s="3455"/>
      <c r="T50" s="3456">
        <v>18500</v>
      </c>
      <c r="U50" s="3456">
        <v>1970</v>
      </c>
      <c r="V50" s="3457"/>
      <c r="W50" s="3457"/>
      <c r="X50" s="3457"/>
      <c r="Y50" s="3457"/>
      <c r="Z50" s="3457"/>
      <c r="AA50" s="3457"/>
      <c r="AB50" s="3457"/>
      <c r="AC50" s="3457"/>
      <c r="AD50" s="3457"/>
      <c r="AE50" s="3457"/>
      <c r="AF50" s="3457"/>
      <c r="AG50" s="5637"/>
      <c r="AH50" s="5644"/>
      <c r="AI50" s="3458"/>
      <c r="AJ50" s="3457"/>
      <c r="AK50" s="3457"/>
      <c r="AL50" s="3457"/>
      <c r="AM50" s="3457"/>
      <c r="AN50" s="3457"/>
      <c r="AO50" s="3457"/>
      <c r="AP50" s="3457"/>
      <c r="AQ50" s="3457"/>
      <c r="AR50" s="3457"/>
      <c r="AS50" s="3457"/>
      <c r="AT50" s="3457"/>
      <c r="AU50" s="3457"/>
      <c r="AV50" s="3457"/>
      <c r="AW50" s="3457"/>
      <c r="AX50" s="3457"/>
      <c r="AY50" s="3457"/>
      <c r="AZ50" s="3457"/>
      <c r="BA50" s="3457"/>
      <c r="BB50" s="3457"/>
      <c r="BC50" s="3457"/>
      <c r="BD50" s="3459"/>
      <c r="BE50" s="3489">
        <f>MyTimestamp(AH50)</f>
        <v/>
      </c>
      <c r="BF50" s="6080"/>
      <c r="BG50" s="6081">
        <f>BE50</f>
        <v/>
      </c>
      <c r="BH50" s="4736"/>
      <c r="BI50" s="3464"/>
      <c r="BJ50" s="3457"/>
      <c r="BK50" s="3465">
        <f>Overview!$E$7</f>
        <v/>
      </c>
      <c r="BL50" s="3457"/>
      <c r="BM50" s="3584"/>
      <c r="BN50" s="3465">
        <f>Overview!$P$153</f>
        <v/>
      </c>
      <c r="BO50" s="3457"/>
      <c r="BP50" s="3457"/>
      <c r="BQ50" s="3457"/>
      <c r="BR50" s="3467"/>
      <c r="BS50" s="3468"/>
      <c r="BT50" s="3469"/>
      <c r="BV50" s="3470"/>
      <c r="BW50" s="7588"/>
      <c r="BX50" s="7589"/>
      <c r="BY50" s="3471"/>
      <c r="BZ50" s="3472"/>
      <c r="CA50" s="3473"/>
      <c r="CB50" s="3474"/>
      <c r="CC50" s="3475"/>
      <c r="CD50" s="3476"/>
      <c r="CE50" s="3477"/>
      <c r="CF50" s="3477"/>
      <c r="CG50" s="3477"/>
      <c r="CH50" s="3478"/>
      <c r="CI50" s="3479"/>
      <c r="CJ50" s="3479"/>
      <c r="CK50" s="3479"/>
      <c r="CL50" s="3475"/>
      <c r="CM50" s="3476"/>
      <c r="CN50" s="3477"/>
      <c r="CO50" s="3477"/>
      <c r="CP50" s="3477"/>
      <c r="CQ50" s="3478"/>
      <c r="CR50" s="3479"/>
      <c r="CS50" s="3479"/>
      <c r="CT50" s="3479"/>
      <c r="CU50" s="3475"/>
      <c r="CV50" s="3480"/>
      <c r="CW50" s="3477"/>
      <c r="CX50" s="3477"/>
      <c r="CY50" s="3477"/>
      <c r="CZ50" s="3478"/>
      <c r="DA50" s="3479"/>
      <c r="DB50" s="3479"/>
      <c r="DC50" s="3479"/>
    </row>
    <row r="51" customFormat="1" customHeight="1" ht="12.75" s="3420" x14ac:dyDescent="0.2">
      <c r="B51" s="3448"/>
      <c r="C51" s="6954"/>
      <c r="D51" s="6089">
        <f>IF(ISNUMBER(FIND("EN",B51)),IF(ISNUMBER(FIND("FCC",B51)),IF(ISNUMBER(FIND("ISED",B51)),CONCATENATE(Overview!$V$10,";",Overview!$S$11,";",Overview!$S$12),CONCATENATE(Overview!$V$10,";",Overview!$S$11)),IF(ISNUMBER(FIND("ISED",B51)),CONCATENATE(Overview!$V$10,";",Overview!$S$12),Overview!$V$10)),IF(ISNUMBER(FIND("FCC",B51)),IF(ISNUMBER(FIND("ISED",B51)),CONCATENATE(Overview!$S$11,";",Overview!$S$12),"IEEE Std 1528™"),Overview!$S$12))</f>
        <v/>
      </c>
      <c r="E51" s="6089">
        <f>IF(ISNUMBER(FIND("EN",B51)),IF(ISNUMBER(FIND("FCC",B51)),IF(ISNUMBER(FIND("ISED",B51)),CONCATENATE(Overview!$AB$10,";",Overview!$Y$11,";",Overview!$Y$12),CONCATENATE(Overview!$AB$10,";",Overview!$Y$11)),IF(ISNUMBER(FIND("ISED",B51)),CONCATENATE(Overview!$AB$10,";",Overview!$Y$12),Overview!$AB$10)),IF(ISNUMBER(FIND("FCC",B51)),IF(ISNUMBER(FIND("ISED",B51)),CONCATENATE(Overview!$Y$11,";",Overview!$Y$12),"IEEE Std 1528™"),Overview!$Y$12))</f>
        <v/>
      </c>
      <c r="F51" s="6945"/>
      <c r="G51" s="5446">
        <f>Overview!$E$28</f>
        <v/>
      </c>
      <c r="H51" s="3449"/>
      <c r="I51" s="3449"/>
      <c r="J51" s="3450" t="inlineStr">
        <is>
          <t>Cat M1</t>
        </is>
      </c>
      <c r="K51" s="3450" t="inlineStr">
        <is>
          <t>FDD1</t>
        </is>
      </c>
      <c r="L51" s="3449"/>
      <c r="M51" s="3450">
        <v>20</v>
      </c>
      <c r="N51" s="3451" t="inlineStr">
        <is>
          <t>QPSK</t>
        </is>
      </c>
      <c r="O51" s="3452"/>
      <c r="P51" s="3453">
        <v>0</v>
      </c>
      <c r="Q51" s="3454">
        <v>6</v>
      </c>
      <c r="R51" s="3455">
        <v>0</v>
      </c>
      <c r="S51" s="3455"/>
      <c r="T51" s="3456">
        <v>18500</v>
      </c>
      <c r="U51" s="3456">
        <v>1970</v>
      </c>
      <c r="V51" s="3457"/>
      <c r="W51" s="3457"/>
      <c r="X51" s="3457"/>
      <c r="Y51" s="3457"/>
      <c r="Z51" s="3457"/>
      <c r="AA51" s="3457"/>
      <c r="AB51" s="3457"/>
      <c r="AC51" s="3457"/>
      <c r="AD51" s="3457"/>
      <c r="AE51" s="3457"/>
      <c r="AF51" s="3457"/>
      <c r="AG51" s="5637"/>
      <c r="AH51" s="5644"/>
      <c r="AI51" s="3458"/>
      <c r="AJ51" s="3457"/>
      <c r="AK51" s="3457"/>
      <c r="AL51" s="3457"/>
      <c r="AM51" s="3457"/>
      <c r="AN51" s="3457"/>
      <c r="AO51" s="3457"/>
      <c r="AP51" s="3457"/>
      <c r="AQ51" s="3457"/>
      <c r="AR51" s="3457"/>
      <c r="AS51" s="3457"/>
      <c r="AT51" s="3457"/>
      <c r="AU51" s="3457"/>
      <c r="AV51" s="3457"/>
      <c r="AW51" s="3457"/>
      <c r="AX51" s="3457"/>
      <c r="AY51" s="3457"/>
      <c r="AZ51" s="3457"/>
      <c r="BA51" s="3457"/>
      <c r="BB51" s="3457"/>
      <c r="BC51" s="3457"/>
      <c r="BD51" s="3459"/>
      <c r="BE51" s="3489">
        <f>MyTimestamp(AH51)</f>
        <v/>
      </c>
      <c r="BF51" s="6080"/>
      <c r="BG51" s="6081">
        <f>BE51</f>
        <v/>
      </c>
      <c r="BH51" s="4736"/>
      <c r="BI51" s="3464"/>
      <c r="BJ51" s="3457"/>
      <c r="BK51" s="3465">
        <f>Overview!$E$7</f>
        <v/>
      </c>
      <c r="BL51" s="3457"/>
      <c r="BM51" s="3584"/>
      <c r="BN51" s="3465">
        <f>Overview!$P$153</f>
        <v/>
      </c>
      <c r="BO51" s="3457"/>
      <c r="BP51" s="3457"/>
      <c r="BQ51" s="3457"/>
      <c r="BR51" s="3467"/>
      <c r="BS51" s="3468"/>
      <c r="BT51" s="3469"/>
      <c r="BV51" s="3470"/>
      <c r="BW51" s="7588"/>
      <c r="BX51" s="7589"/>
      <c r="BY51" s="3471"/>
      <c r="BZ51" s="3472"/>
      <c r="CA51" s="3473"/>
      <c r="CB51" s="3474"/>
      <c r="CC51" s="3475"/>
      <c r="CD51" s="3476"/>
      <c r="CE51" s="3477"/>
      <c r="CF51" s="3477"/>
      <c r="CG51" s="3477"/>
      <c r="CH51" s="3478"/>
      <c r="CI51" s="3479"/>
      <c r="CJ51" s="3479"/>
      <c r="CK51" s="3479"/>
      <c r="CL51" s="3475"/>
      <c r="CM51" s="3476"/>
      <c r="CN51" s="3477"/>
      <c r="CO51" s="3477"/>
      <c r="CP51" s="3477"/>
      <c r="CQ51" s="3478"/>
      <c r="CR51" s="3479"/>
      <c r="CS51" s="3479"/>
      <c r="CT51" s="3479"/>
      <c r="CU51" s="3475"/>
      <c r="CV51" s="3480"/>
      <c r="CW51" s="3477"/>
      <c r="CX51" s="3477"/>
      <c r="CY51" s="3477"/>
      <c r="CZ51" s="3478"/>
      <c r="DA51" s="3479"/>
      <c r="DB51" s="3479"/>
      <c r="DC51" s="3479"/>
    </row>
    <row r="52" customFormat="1" customHeight="1" ht="12.75" s="3420" x14ac:dyDescent="0.2">
      <c r="B52" s="3448"/>
      <c r="C52" s="6954"/>
      <c r="D52" s="6089">
        <f>IF(ISNUMBER(FIND("EN",B52)),IF(ISNUMBER(FIND("FCC",B52)),IF(ISNUMBER(FIND("ISED",B52)),CONCATENATE(Overview!$V$10,";",Overview!$S$11,";",Overview!$S$12),CONCATENATE(Overview!$V$10,";",Overview!$S$11)),IF(ISNUMBER(FIND("ISED",B52)),CONCATENATE(Overview!$V$10,";",Overview!$S$12),Overview!$V$10)),IF(ISNUMBER(FIND("FCC",B52)),IF(ISNUMBER(FIND("ISED",B52)),CONCATENATE(Overview!$S$11,";",Overview!$S$12),"IEEE Std 1528™"),Overview!$S$12))</f>
        <v/>
      </c>
      <c r="E52" s="6089">
        <f>IF(ISNUMBER(FIND("EN",B52)),IF(ISNUMBER(FIND("FCC",B52)),IF(ISNUMBER(FIND("ISED",B52)),CONCATENATE(Overview!$AB$10,";",Overview!$Y$11,";",Overview!$Y$12),CONCATENATE(Overview!$AB$10,";",Overview!$Y$11)),IF(ISNUMBER(FIND("ISED",B52)),CONCATENATE(Overview!$AB$10,";",Overview!$Y$12),Overview!$AB$10)),IF(ISNUMBER(FIND("FCC",B52)),IF(ISNUMBER(FIND("ISED",B52)),CONCATENATE(Overview!$Y$11,";",Overview!$Y$12),"IEEE Std 1528™"),Overview!$Y$12))</f>
        <v/>
      </c>
      <c r="F52" s="6945"/>
      <c r="G52" s="5446">
        <f>Overview!$E$28</f>
        <v/>
      </c>
      <c r="H52" s="3449"/>
      <c r="I52" s="3449"/>
      <c r="J52" s="3450" t="inlineStr">
        <is>
          <t>Cat M1</t>
        </is>
      </c>
      <c r="K52" s="3450" t="inlineStr">
        <is>
          <t>FDD1</t>
        </is>
      </c>
      <c r="L52" s="3449"/>
      <c r="M52" s="3450">
        <v>20</v>
      </c>
      <c r="N52" s="3451" t="inlineStr">
        <is>
          <t>QPSK</t>
        </is>
      </c>
      <c r="O52" s="3452"/>
      <c r="P52" s="3453">
        <v>15</v>
      </c>
      <c r="Q52" s="3454">
        <v>6</v>
      </c>
      <c r="R52" s="3455">
        <v>0</v>
      </c>
      <c r="S52" s="3455"/>
      <c r="T52" s="3456">
        <v>18500</v>
      </c>
      <c r="U52" s="3456">
        <v>1970</v>
      </c>
      <c r="V52" s="3457"/>
      <c r="W52" s="3457"/>
      <c r="X52" s="3457"/>
      <c r="Y52" s="3457"/>
      <c r="Z52" s="3457"/>
      <c r="AA52" s="3457"/>
      <c r="AB52" s="3457"/>
      <c r="AC52" s="3457"/>
      <c r="AD52" s="3457"/>
      <c r="AE52" s="3457"/>
      <c r="AF52" s="3457"/>
      <c r="AG52" s="5637"/>
      <c r="AH52" s="5644"/>
      <c r="AI52" s="3458"/>
      <c r="AJ52" s="3457"/>
      <c r="AK52" s="3457"/>
      <c r="AL52" s="3457"/>
      <c r="AM52" s="3457"/>
      <c r="AN52" s="3457"/>
      <c r="AO52" s="3457"/>
      <c r="AP52" s="3457"/>
      <c r="AQ52" s="3457"/>
      <c r="AR52" s="3457"/>
      <c r="AS52" s="3457"/>
      <c r="AT52" s="3457"/>
      <c r="AU52" s="3457"/>
      <c r="AV52" s="3457"/>
      <c r="AW52" s="3457"/>
      <c r="AX52" s="3457"/>
      <c r="AY52" s="3457"/>
      <c r="AZ52" s="3457"/>
      <c r="BA52" s="3457"/>
      <c r="BB52" s="3457"/>
      <c r="BC52" s="3457"/>
      <c r="BD52" s="3459"/>
      <c r="BE52" s="3489">
        <f>MyTimestamp(AH52)</f>
        <v/>
      </c>
      <c r="BF52" s="6080"/>
      <c r="BG52" s="6081">
        <f>BE52</f>
        <v/>
      </c>
      <c r="BH52" s="4736"/>
      <c r="BI52" s="3464"/>
      <c r="BJ52" s="3457"/>
      <c r="BK52" s="3465">
        <f>Overview!$E$7</f>
        <v/>
      </c>
      <c r="BL52" s="3457"/>
      <c r="BM52" s="3584"/>
      <c r="BN52" s="3465">
        <f>Overview!$P$153</f>
        <v/>
      </c>
      <c r="BO52" s="3457"/>
      <c r="BP52" s="3457"/>
      <c r="BQ52" s="3457"/>
      <c r="BR52" s="3467"/>
      <c r="BS52" s="3468"/>
      <c r="BT52" s="3469"/>
      <c r="BV52" s="3470"/>
      <c r="BW52" s="7588"/>
      <c r="BX52" s="7589"/>
      <c r="BY52" s="3471"/>
      <c r="BZ52" s="3472"/>
      <c r="CA52" s="3473"/>
      <c r="CB52" s="3474"/>
      <c r="CC52" s="3475"/>
      <c r="CD52" s="3476"/>
      <c r="CE52" s="3477"/>
      <c r="CF52" s="3477"/>
      <c r="CG52" s="3477"/>
      <c r="CH52" s="3478"/>
      <c r="CI52" s="3479"/>
      <c r="CJ52" s="3479"/>
      <c r="CK52" s="3479"/>
      <c r="CL52" s="3475"/>
      <c r="CM52" s="3476"/>
      <c r="CN52" s="3477"/>
      <c r="CO52" s="3477"/>
      <c r="CP52" s="3477"/>
      <c r="CQ52" s="3478"/>
      <c r="CR52" s="3479"/>
      <c r="CS52" s="3479"/>
      <c r="CT52" s="3479"/>
      <c r="CU52" s="3475"/>
      <c r="CV52" s="3480"/>
      <c r="CW52" s="3477"/>
      <c r="CX52" s="3477"/>
      <c r="CY52" s="3477"/>
      <c r="CZ52" s="3478"/>
      <c r="DA52" s="3479"/>
      <c r="DB52" s="3479"/>
      <c r="DC52" s="3479"/>
    </row>
    <row r="53" customFormat="1" customHeight="1" ht="12.75" s="3420" x14ac:dyDescent="0.2">
      <c r="B53" s="3448"/>
      <c r="C53" s="6954"/>
      <c r="D53" s="6089">
        <f>IF(ISNUMBER(FIND("EN",B53)),IF(ISNUMBER(FIND("FCC",B53)),IF(ISNUMBER(FIND("ISED",B53)),CONCATENATE(Overview!$V$10,";",Overview!$S$11,";",Overview!$S$12),CONCATENATE(Overview!$V$10,";",Overview!$S$11)),IF(ISNUMBER(FIND("ISED",B53)),CONCATENATE(Overview!$V$10,";",Overview!$S$12),Overview!$V$10)),IF(ISNUMBER(FIND("FCC",B53)),IF(ISNUMBER(FIND("ISED",B53)),CONCATENATE(Overview!$S$11,";",Overview!$S$12),"IEEE Std 1528™"),Overview!$S$12))</f>
        <v/>
      </c>
      <c r="E53" s="6089">
        <f>IF(ISNUMBER(FIND("EN",B53)),IF(ISNUMBER(FIND("FCC",B53)),IF(ISNUMBER(FIND("ISED",B53)),CONCATENATE(Overview!$AB$10,";",Overview!$Y$11,";",Overview!$Y$12),CONCATENATE(Overview!$AB$10,";",Overview!$Y$11)),IF(ISNUMBER(FIND("ISED",B53)),CONCATENATE(Overview!$AB$10,";",Overview!$Y$12),Overview!$AB$10)),IF(ISNUMBER(FIND("FCC",B53)),IF(ISNUMBER(FIND("ISED",B53)),CONCATENATE(Overview!$Y$11,";",Overview!$Y$12),"IEEE Std 1528™"),Overview!$Y$12))</f>
        <v/>
      </c>
      <c r="F53" s="6945"/>
      <c r="G53" s="5446">
        <f>Overview!$E$28</f>
        <v/>
      </c>
      <c r="H53" s="3449"/>
      <c r="I53" s="3449"/>
      <c r="J53" s="3450" t="inlineStr">
        <is>
          <t>Cat M1</t>
        </is>
      </c>
      <c r="K53" s="3450" t="inlineStr">
        <is>
          <t>FDD1</t>
        </is>
      </c>
      <c r="L53" s="3449"/>
      <c r="M53" s="3450">
        <v>20</v>
      </c>
      <c r="N53" s="3451" t="inlineStr">
        <is>
          <t>16QAM</t>
        </is>
      </c>
      <c r="O53" s="3452"/>
      <c r="P53" s="3453">
        <v>0</v>
      </c>
      <c r="Q53" s="3454">
        <v>1</v>
      </c>
      <c r="R53" s="3455">
        <v>0</v>
      </c>
      <c r="S53" s="3455"/>
      <c r="T53" s="3456">
        <v>18500</v>
      </c>
      <c r="U53" s="3456">
        <v>1970</v>
      </c>
      <c r="V53" s="3457"/>
      <c r="W53" s="3457"/>
      <c r="X53" s="3457"/>
      <c r="Y53" s="3457"/>
      <c r="Z53" s="3457"/>
      <c r="AA53" s="3457"/>
      <c r="AB53" s="3457"/>
      <c r="AC53" s="3457"/>
      <c r="AD53" s="3457"/>
      <c r="AE53" s="3457"/>
      <c r="AF53" s="3457"/>
      <c r="AG53" s="5637"/>
      <c r="AH53" s="5644"/>
      <c r="AI53" s="3458"/>
      <c r="AJ53" s="3457"/>
      <c r="AK53" s="3457"/>
      <c r="AL53" s="3457"/>
      <c r="AM53" s="3457"/>
      <c r="AN53" s="3457"/>
      <c r="AO53" s="3457"/>
      <c r="AP53" s="3457"/>
      <c r="AQ53" s="3457"/>
      <c r="AR53" s="3457"/>
      <c r="AS53" s="3457"/>
      <c r="AT53" s="3457"/>
      <c r="AU53" s="3457"/>
      <c r="AV53" s="3457"/>
      <c r="AW53" s="3457"/>
      <c r="AX53" s="3457"/>
      <c r="AY53" s="3457"/>
      <c r="AZ53" s="3457"/>
      <c r="BA53" s="3457"/>
      <c r="BB53" s="3457"/>
      <c r="BC53" s="3457"/>
      <c r="BD53" s="3459"/>
      <c r="BE53" s="3489">
        <f>MyTimestamp(AH53)</f>
        <v/>
      </c>
      <c r="BF53" s="6080"/>
      <c r="BG53" s="6081">
        <f>BE53</f>
        <v/>
      </c>
      <c r="BH53" s="4736"/>
      <c r="BI53" s="3464"/>
      <c r="BJ53" s="3457"/>
      <c r="BK53" s="3465">
        <f>Overview!$E$7</f>
        <v/>
      </c>
      <c r="BL53" s="3457"/>
      <c r="BM53" s="3584"/>
      <c r="BN53" s="3465">
        <f>Overview!$P$153</f>
        <v/>
      </c>
      <c r="BO53" s="3457"/>
      <c r="BP53" s="3457"/>
      <c r="BQ53" s="3457"/>
      <c r="BR53" s="3467"/>
      <c r="BS53" s="3468"/>
      <c r="BT53" s="3469"/>
      <c r="BV53" s="3470"/>
      <c r="BW53" s="7588"/>
      <c r="BX53" s="7589"/>
      <c r="BY53" s="3471"/>
      <c r="BZ53" s="3472"/>
      <c r="CA53" s="3473"/>
      <c r="CB53" s="3474"/>
      <c r="CC53" s="3475"/>
      <c r="CD53" s="3476"/>
      <c r="CE53" s="3477"/>
      <c r="CF53" s="3477"/>
      <c r="CG53" s="3477"/>
      <c r="CH53" s="3478"/>
      <c r="CI53" s="3479"/>
      <c r="CJ53" s="3479"/>
      <c r="CK53" s="3479"/>
      <c r="CL53" s="3475"/>
      <c r="CM53" s="3476"/>
      <c r="CN53" s="3477"/>
      <c r="CO53" s="3477"/>
      <c r="CP53" s="3477"/>
      <c r="CQ53" s="3478"/>
      <c r="CR53" s="3479"/>
      <c r="CS53" s="3479"/>
      <c r="CT53" s="3479"/>
      <c r="CU53" s="3475"/>
      <c r="CV53" s="3480"/>
      <c r="CW53" s="3477"/>
      <c r="CX53" s="3477"/>
      <c r="CY53" s="3477"/>
      <c r="CZ53" s="3478"/>
      <c r="DA53" s="3479"/>
      <c r="DB53" s="3479"/>
      <c r="DC53" s="3479"/>
    </row>
    <row r="54" customFormat="1" customHeight="1" ht="12.75" s="3420" x14ac:dyDescent="0.2">
      <c r="B54" s="3448"/>
      <c r="C54" s="6954"/>
      <c r="D54" s="6089">
        <f>IF(ISNUMBER(FIND("EN",B54)),IF(ISNUMBER(FIND("FCC",B54)),IF(ISNUMBER(FIND("ISED",B54)),CONCATENATE(Overview!$V$10,";",Overview!$S$11,";",Overview!$S$12),CONCATENATE(Overview!$V$10,";",Overview!$S$11)),IF(ISNUMBER(FIND("ISED",B54)),CONCATENATE(Overview!$V$10,";",Overview!$S$12),Overview!$V$10)),IF(ISNUMBER(FIND("FCC",B54)),IF(ISNUMBER(FIND("ISED",B54)),CONCATENATE(Overview!$S$11,";",Overview!$S$12),"IEEE Std 1528™"),Overview!$S$12))</f>
        <v/>
      </c>
      <c r="E54" s="6089">
        <f>IF(ISNUMBER(FIND("EN",B54)),IF(ISNUMBER(FIND("FCC",B54)),IF(ISNUMBER(FIND("ISED",B54)),CONCATENATE(Overview!$AB$10,";",Overview!$Y$11,";",Overview!$Y$12),CONCATENATE(Overview!$AB$10,";",Overview!$Y$11)),IF(ISNUMBER(FIND("ISED",B54)),CONCATENATE(Overview!$AB$10,";",Overview!$Y$12),Overview!$AB$10)),IF(ISNUMBER(FIND("FCC",B54)),IF(ISNUMBER(FIND("ISED",B54)),CONCATENATE(Overview!$Y$11,";",Overview!$Y$12),"IEEE Std 1528™"),Overview!$Y$12))</f>
        <v/>
      </c>
      <c r="F54" s="6945"/>
      <c r="G54" s="5446">
        <f>Overview!$E$28</f>
        <v/>
      </c>
      <c r="H54" s="3449"/>
      <c r="I54" s="3449"/>
      <c r="J54" s="3450" t="inlineStr">
        <is>
          <t>Cat M1</t>
        </is>
      </c>
      <c r="K54" s="3450" t="inlineStr">
        <is>
          <t>FDD1</t>
        </is>
      </c>
      <c r="L54" s="3449"/>
      <c r="M54" s="3450">
        <v>20</v>
      </c>
      <c r="N54" s="3451" t="inlineStr">
        <is>
          <t>16QAM</t>
        </is>
      </c>
      <c r="O54" s="3452"/>
      <c r="P54" s="3453">
        <v>0</v>
      </c>
      <c r="Q54" s="3454">
        <v>1</v>
      </c>
      <c r="R54" s="3455">
        <v>5</v>
      </c>
      <c r="S54" s="3455"/>
      <c r="T54" s="3456">
        <v>18500</v>
      </c>
      <c r="U54" s="3456">
        <v>1970</v>
      </c>
      <c r="V54" s="3457"/>
      <c r="W54" s="3457"/>
      <c r="X54" s="3457"/>
      <c r="Y54" s="3457"/>
      <c r="Z54" s="3457"/>
      <c r="AA54" s="3457"/>
      <c r="AB54" s="3457"/>
      <c r="AC54" s="3457"/>
      <c r="AD54" s="3457"/>
      <c r="AE54" s="3457"/>
      <c r="AF54" s="3457"/>
      <c r="AG54" s="5637"/>
      <c r="AH54" s="5644"/>
      <c r="AI54" s="3458"/>
      <c r="AJ54" s="3457"/>
      <c r="AK54" s="3457"/>
      <c r="AL54" s="3457"/>
      <c r="AM54" s="3457"/>
      <c r="AN54" s="3457"/>
      <c r="AO54" s="3457"/>
      <c r="AP54" s="3457"/>
      <c r="AQ54" s="3457"/>
      <c r="AR54" s="3457"/>
      <c r="AS54" s="3457"/>
      <c r="AT54" s="3457"/>
      <c r="AU54" s="3457"/>
      <c r="AV54" s="3457"/>
      <c r="AW54" s="3457"/>
      <c r="AX54" s="3457"/>
      <c r="AY54" s="3457"/>
      <c r="AZ54" s="3457"/>
      <c r="BA54" s="3457"/>
      <c r="BB54" s="3457"/>
      <c r="BC54" s="3457"/>
      <c r="BD54" s="3459"/>
      <c r="BE54" s="3489">
        <f>MyTimestamp(AH54)</f>
        <v/>
      </c>
      <c r="BF54" s="6080"/>
      <c r="BG54" s="6081">
        <f>BE54</f>
        <v/>
      </c>
      <c r="BH54" s="4736"/>
      <c r="BI54" s="3464"/>
      <c r="BJ54" s="3457"/>
      <c r="BK54" s="3465">
        <f>Overview!$E$7</f>
        <v/>
      </c>
      <c r="BL54" s="3457"/>
      <c r="BM54" s="3584"/>
      <c r="BN54" s="3465">
        <f>Overview!$P$153</f>
        <v/>
      </c>
      <c r="BO54" s="3457"/>
      <c r="BP54" s="3457"/>
      <c r="BQ54" s="3457"/>
      <c r="BR54" s="3467"/>
      <c r="BS54" s="3468"/>
      <c r="BT54" s="3469"/>
      <c r="BV54" s="3470"/>
      <c r="BW54" s="7588"/>
      <c r="BX54" s="7589"/>
      <c r="BY54" s="3471"/>
      <c r="BZ54" s="3472"/>
      <c r="CA54" s="3473"/>
      <c r="CB54" s="3474"/>
      <c r="CC54" s="3475"/>
      <c r="CD54" s="3476"/>
      <c r="CE54" s="3477"/>
      <c r="CF54" s="3477"/>
      <c r="CG54" s="3477"/>
      <c r="CH54" s="3478"/>
      <c r="CI54" s="3479"/>
      <c r="CJ54" s="3479"/>
      <c r="CK54" s="3479"/>
      <c r="CL54" s="3475"/>
      <c r="CM54" s="3476"/>
      <c r="CN54" s="3477"/>
      <c r="CO54" s="3477"/>
      <c r="CP54" s="3477"/>
      <c r="CQ54" s="3478"/>
      <c r="CR54" s="3479"/>
      <c r="CS54" s="3479"/>
      <c r="CT54" s="3479"/>
      <c r="CU54" s="3475"/>
      <c r="CV54" s="3480"/>
      <c r="CW54" s="3477"/>
      <c r="CX54" s="3477"/>
      <c r="CY54" s="3477"/>
      <c r="CZ54" s="3478"/>
      <c r="DA54" s="3479"/>
      <c r="DB54" s="3479"/>
      <c r="DC54" s="3479"/>
    </row>
    <row r="55" customFormat="1" customHeight="1" ht="12.75" s="3420" x14ac:dyDescent="0.2">
      <c r="B55" s="3448"/>
      <c r="C55" s="6954"/>
      <c r="D55" s="6089">
        <f>IF(ISNUMBER(FIND("EN",B55)),IF(ISNUMBER(FIND("FCC",B55)),IF(ISNUMBER(FIND("ISED",B55)),CONCATENATE(Overview!$V$10,";",Overview!$S$11,";",Overview!$S$12),CONCATENATE(Overview!$V$10,";",Overview!$S$11)),IF(ISNUMBER(FIND("ISED",B55)),CONCATENATE(Overview!$V$10,";",Overview!$S$12),Overview!$V$10)),IF(ISNUMBER(FIND("FCC",B55)),IF(ISNUMBER(FIND("ISED",B55)),CONCATENATE(Overview!$S$11,";",Overview!$S$12),"IEEE Std 1528™"),Overview!$S$12))</f>
        <v/>
      </c>
      <c r="E55" s="6089">
        <f>IF(ISNUMBER(FIND("EN",B55)),IF(ISNUMBER(FIND("FCC",B55)),IF(ISNUMBER(FIND("ISED",B55)),CONCATENATE(Overview!$AB$10,";",Overview!$Y$11,";",Overview!$Y$12),CONCATENATE(Overview!$AB$10,";",Overview!$Y$11)),IF(ISNUMBER(FIND("ISED",B55)),CONCATENATE(Overview!$AB$10,";",Overview!$Y$12),Overview!$AB$10)),IF(ISNUMBER(FIND("FCC",B55)),IF(ISNUMBER(FIND("ISED",B55)),CONCATENATE(Overview!$Y$11,";",Overview!$Y$12),"IEEE Std 1528™"),Overview!$Y$12))</f>
        <v/>
      </c>
      <c r="F55" s="6945"/>
      <c r="G55" s="5446">
        <f>Overview!$E$28</f>
        <v/>
      </c>
      <c r="H55" s="3449"/>
      <c r="I55" s="3449"/>
      <c r="J55" s="3450" t="inlineStr">
        <is>
          <t>Cat M1</t>
        </is>
      </c>
      <c r="K55" s="3450" t="inlineStr">
        <is>
          <t>FDD1</t>
        </is>
      </c>
      <c r="L55" s="3449"/>
      <c r="M55" s="3450">
        <v>20</v>
      </c>
      <c r="N55" s="3451" t="inlineStr">
        <is>
          <t>16QAM</t>
        </is>
      </c>
      <c r="O55" s="3452"/>
      <c r="P55" s="3453">
        <v>7</v>
      </c>
      <c r="Q55" s="3454">
        <v>1</v>
      </c>
      <c r="R55" s="3455">
        <v>0</v>
      </c>
      <c r="S55" s="3455"/>
      <c r="T55" s="3456">
        <v>18500</v>
      </c>
      <c r="U55" s="3456">
        <v>1970</v>
      </c>
      <c r="V55" s="3457"/>
      <c r="W55" s="3457"/>
      <c r="X55" s="3457"/>
      <c r="Y55" s="3457"/>
      <c r="Z55" s="3457"/>
      <c r="AA55" s="3457"/>
      <c r="AB55" s="3457"/>
      <c r="AC55" s="3457"/>
      <c r="AD55" s="3457"/>
      <c r="AE55" s="3457"/>
      <c r="AF55" s="3457"/>
      <c r="AG55" s="5637"/>
      <c r="AH55" s="5644"/>
      <c r="AI55" s="3458"/>
      <c r="AJ55" s="3457"/>
      <c r="AK55" s="3457"/>
      <c r="AL55" s="3457"/>
      <c r="AM55" s="3457"/>
      <c r="AN55" s="3457"/>
      <c r="AO55" s="3457"/>
      <c r="AP55" s="3457"/>
      <c r="AQ55" s="3457"/>
      <c r="AR55" s="3457"/>
      <c r="AS55" s="3457"/>
      <c r="AT55" s="3457"/>
      <c r="AU55" s="3457"/>
      <c r="AV55" s="3457"/>
      <c r="AW55" s="3457"/>
      <c r="AX55" s="3457"/>
      <c r="AY55" s="3457"/>
      <c r="AZ55" s="3457"/>
      <c r="BA55" s="3457"/>
      <c r="BB55" s="3457"/>
      <c r="BC55" s="3457"/>
      <c r="BD55" s="3459"/>
      <c r="BE55" s="3489">
        <f>MyTimestamp(AH55)</f>
        <v/>
      </c>
      <c r="BF55" s="6080"/>
      <c r="BG55" s="6081">
        <f>BE55</f>
        <v/>
      </c>
      <c r="BH55" s="4736"/>
      <c r="BI55" s="3464"/>
      <c r="BJ55" s="3457"/>
      <c r="BK55" s="3465">
        <f>Overview!$E$7</f>
        <v/>
      </c>
      <c r="BL55" s="3457"/>
      <c r="BM55" s="3584"/>
      <c r="BN55" s="3465">
        <f>Overview!$P$153</f>
        <v/>
      </c>
      <c r="BO55" s="3457"/>
      <c r="BP55" s="3457"/>
      <c r="BQ55" s="3457"/>
      <c r="BR55" s="3467"/>
      <c r="BS55" s="3468"/>
      <c r="BT55" s="3469"/>
      <c r="BV55" s="3470"/>
      <c r="BW55" s="7588"/>
      <c r="BX55" s="7589"/>
      <c r="BY55" s="3471"/>
      <c r="BZ55" s="3472"/>
      <c r="CA55" s="3473"/>
      <c r="CB55" s="3474"/>
      <c r="CC55" s="3475"/>
      <c r="CD55" s="3476"/>
      <c r="CE55" s="3477"/>
      <c r="CF55" s="3477"/>
      <c r="CG55" s="3477"/>
      <c r="CH55" s="3478"/>
      <c r="CI55" s="3479"/>
      <c r="CJ55" s="3479"/>
      <c r="CK55" s="3479"/>
      <c r="CL55" s="3475"/>
      <c r="CM55" s="3476"/>
      <c r="CN55" s="3477"/>
      <c r="CO55" s="3477"/>
      <c r="CP55" s="3477"/>
      <c r="CQ55" s="3478"/>
      <c r="CR55" s="3479"/>
      <c r="CS55" s="3479"/>
      <c r="CT55" s="3479"/>
      <c r="CU55" s="3475"/>
      <c r="CV55" s="3480"/>
      <c r="CW55" s="3477"/>
      <c r="CX55" s="3477"/>
      <c r="CY55" s="3477"/>
      <c r="CZ55" s="3478"/>
      <c r="DA55" s="3479"/>
      <c r="DB55" s="3479"/>
      <c r="DC55" s="3479"/>
    </row>
    <row r="56" customFormat="1" customHeight="1" ht="12.75" s="3420" x14ac:dyDescent="0.2">
      <c r="B56" s="3448"/>
      <c r="C56" s="6954"/>
      <c r="D56" s="6089">
        <f>IF(ISNUMBER(FIND("EN",B56)),IF(ISNUMBER(FIND("FCC",B56)),IF(ISNUMBER(FIND("ISED",B56)),CONCATENATE(Overview!$V$10,";",Overview!$S$11,";",Overview!$S$12),CONCATENATE(Overview!$V$10,";",Overview!$S$11)),IF(ISNUMBER(FIND("ISED",B56)),CONCATENATE(Overview!$V$10,";",Overview!$S$12),Overview!$V$10)),IF(ISNUMBER(FIND("FCC",B56)),IF(ISNUMBER(FIND("ISED",B56)),CONCATENATE(Overview!$S$11,";",Overview!$S$12),"IEEE Std 1528™"),Overview!$S$12))</f>
        <v/>
      </c>
      <c r="E56" s="6089">
        <f>IF(ISNUMBER(FIND("EN",B56)),IF(ISNUMBER(FIND("FCC",B56)),IF(ISNUMBER(FIND("ISED",B56)),CONCATENATE(Overview!$AB$10,";",Overview!$Y$11,";",Overview!$Y$12),CONCATENATE(Overview!$AB$10,";",Overview!$Y$11)),IF(ISNUMBER(FIND("ISED",B56)),CONCATENATE(Overview!$AB$10,";",Overview!$Y$12),Overview!$AB$10)),IF(ISNUMBER(FIND("FCC",B56)),IF(ISNUMBER(FIND("ISED",B56)),CONCATENATE(Overview!$Y$11,";",Overview!$Y$12),"IEEE Std 1528™"),Overview!$Y$12))</f>
        <v/>
      </c>
      <c r="F56" s="6945"/>
      <c r="G56" s="5446">
        <f>Overview!$E$28</f>
        <v/>
      </c>
      <c r="H56" s="3449"/>
      <c r="I56" s="3449"/>
      <c r="J56" s="3450" t="inlineStr">
        <is>
          <t>Cat M1</t>
        </is>
      </c>
      <c r="K56" s="3450" t="inlineStr">
        <is>
          <t>FDD1</t>
        </is>
      </c>
      <c r="L56" s="3449"/>
      <c r="M56" s="3450">
        <v>20</v>
      </c>
      <c r="N56" s="3451" t="inlineStr">
        <is>
          <t>16QAM</t>
        </is>
      </c>
      <c r="O56" s="3452"/>
      <c r="P56" s="3453">
        <v>7</v>
      </c>
      <c r="Q56" s="3454">
        <v>1</v>
      </c>
      <c r="R56" s="3455">
        <v>5</v>
      </c>
      <c r="S56" s="3455"/>
      <c r="T56" s="3456">
        <v>18500</v>
      </c>
      <c r="U56" s="3456">
        <v>1970</v>
      </c>
      <c r="V56" s="3457"/>
      <c r="W56" s="3457"/>
      <c r="X56" s="3457"/>
      <c r="Y56" s="3457"/>
      <c r="Z56" s="3457"/>
      <c r="AA56" s="3457"/>
      <c r="AB56" s="3457"/>
      <c r="AC56" s="3457"/>
      <c r="AD56" s="3457"/>
      <c r="AE56" s="3457"/>
      <c r="AF56" s="3457"/>
      <c r="AG56" s="5637"/>
      <c r="AH56" s="5644"/>
      <c r="AI56" s="3458"/>
      <c r="AJ56" s="3457"/>
      <c r="AK56" s="3457"/>
      <c r="AL56" s="3457"/>
      <c r="AM56" s="3457"/>
      <c r="AN56" s="3457"/>
      <c r="AO56" s="3457"/>
      <c r="AP56" s="3457"/>
      <c r="AQ56" s="3457"/>
      <c r="AR56" s="3457"/>
      <c r="AS56" s="3457"/>
      <c r="AT56" s="3457"/>
      <c r="AU56" s="3457"/>
      <c r="AV56" s="3457"/>
      <c r="AW56" s="3457"/>
      <c r="AX56" s="3457"/>
      <c r="AY56" s="3457"/>
      <c r="AZ56" s="3457"/>
      <c r="BA56" s="3457"/>
      <c r="BB56" s="3457"/>
      <c r="BC56" s="3457"/>
      <c r="BD56" s="3459"/>
      <c r="BE56" s="3489">
        <f>MyTimestamp(AH56)</f>
        <v/>
      </c>
      <c r="BF56" s="6080"/>
      <c r="BG56" s="6081">
        <f>BE56</f>
        <v/>
      </c>
      <c r="BH56" s="4736"/>
      <c r="BI56" s="3464"/>
      <c r="BJ56" s="3457"/>
      <c r="BK56" s="3465">
        <f>Overview!$E$7</f>
        <v/>
      </c>
      <c r="BL56" s="3457"/>
      <c r="BM56" s="3584"/>
      <c r="BN56" s="3465">
        <f>Overview!$P$153</f>
        <v/>
      </c>
      <c r="BO56" s="3457"/>
      <c r="BP56" s="3457"/>
      <c r="BQ56" s="3457"/>
      <c r="BR56" s="3467"/>
      <c r="BS56" s="3468"/>
      <c r="BT56" s="3469"/>
      <c r="BV56" s="3470"/>
      <c r="BW56" s="7588"/>
      <c r="BX56" s="7589"/>
      <c r="BY56" s="3471"/>
      <c r="BZ56" s="3472"/>
      <c r="CA56" s="3473"/>
      <c r="CB56" s="3474"/>
      <c r="CC56" s="3475"/>
      <c r="CD56" s="3476"/>
      <c r="CE56" s="3477"/>
      <c r="CF56" s="3477"/>
      <c r="CG56" s="3477"/>
      <c r="CH56" s="3478"/>
      <c r="CI56" s="3479"/>
      <c r="CJ56" s="3479"/>
      <c r="CK56" s="3479"/>
      <c r="CL56" s="3475"/>
      <c r="CM56" s="3476"/>
      <c r="CN56" s="3477"/>
      <c r="CO56" s="3477"/>
      <c r="CP56" s="3477"/>
      <c r="CQ56" s="3478"/>
      <c r="CR56" s="3479"/>
      <c r="CS56" s="3479"/>
      <c r="CT56" s="3479"/>
      <c r="CU56" s="3475"/>
      <c r="CV56" s="3480"/>
      <c r="CW56" s="3477"/>
      <c r="CX56" s="3477"/>
      <c r="CY56" s="3477"/>
      <c r="CZ56" s="3478"/>
      <c r="DA56" s="3479"/>
      <c r="DB56" s="3479"/>
      <c r="DC56" s="3479"/>
    </row>
    <row r="57" customFormat="1" customHeight="1" ht="12.75" s="3420" x14ac:dyDescent="0.2">
      <c r="B57" s="3448"/>
      <c r="C57" s="6954"/>
      <c r="D57" s="6089">
        <f>IF(ISNUMBER(FIND("EN",B57)),IF(ISNUMBER(FIND("FCC",B57)),IF(ISNUMBER(FIND("ISED",B57)),CONCATENATE(Overview!$V$10,";",Overview!$S$11,";",Overview!$S$12),CONCATENATE(Overview!$V$10,";",Overview!$S$11)),IF(ISNUMBER(FIND("ISED",B57)),CONCATENATE(Overview!$V$10,";",Overview!$S$12),Overview!$V$10)),IF(ISNUMBER(FIND("FCC",B57)),IF(ISNUMBER(FIND("ISED",B57)),CONCATENATE(Overview!$S$11,";",Overview!$S$12),"IEEE Std 1528™"),Overview!$S$12))</f>
        <v/>
      </c>
      <c r="E57" s="6089">
        <f>IF(ISNUMBER(FIND("EN",B57)),IF(ISNUMBER(FIND("FCC",B57)),IF(ISNUMBER(FIND("ISED",B57)),CONCATENATE(Overview!$AB$10,";",Overview!$Y$11,";",Overview!$Y$12),CONCATENATE(Overview!$AB$10,";",Overview!$Y$11)),IF(ISNUMBER(FIND("ISED",B57)),CONCATENATE(Overview!$AB$10,";",Overview!$Y$12),Overview!$AB$10)),IF(ISNUMBER(FIND("FCC",B57)),IF(ISNUMBER(FIND("ISED",B57)),CONCATENATE(Overview!$Y$11,";",Overview!$Y$12),"IEEE Std 1528™"),Overview!$Y$12))</f>
        <v/>
      </c>
      <c r="F57" s="6945"/>
      <c r="G57" s="5446">
        <f>Overview!$E$28</f>
        <v/>
      </c>
      <c r="H57" s="3449"/>
      <c r="I57" s="3449"/>
      <c r="J57" s="3450" t="inlineStr">
        <is>
          <t>Cat M1</t>
        </is>
      </c>
      <c r="K57" s="3450" t="inlineStr">
        <is>
          <t>FDD1</t>
        </is>
      </c>
      <c r="L57" s="3449"/>
      <c r="M57" s="3450">
        <v>20</v>
      </c>
      <c r="N57" s="3451" t="inlineStr">
        <is>
          <t>16QAM</t>
        </is>
      </c>
      <c r="O57" s="3452"/>
      <c r="P57" s="3453">
        <v>15</v>
      </c>
      <c r="Q57" s="3454">
        <v>1</v>
      </c>
      <c r="R57" s="3455">
        <v>0</v>
      </c>
      <c r="S57" s="3455"/>
      <c r="T57" s="3456">
        <v>18500</v>
      </c>
      <c r="U57" s="3456">
        <v>1970</v>
      </c>
      <c r="V57" s="3457"/>
      <c r="W57" s="3457"/>
      <c r="X57" s="3457"/>
      <c r="Y57" s="3457"/>
      <c r="Z57" s="3457"/>
      <c r="AA57" s="3457"/>
      <c r="AB57" s="3457"/>
      <c r="AC57" s="3457"/>
      <c r="AD57" s="3457"/>
      <c r="AE57" s="3457"/>
      <c r="AF57" s="3457"/>
      <c r="AG57" s="5637"/>
      <c r="AH57" s="5644"/>
      <c r="AI57" s="3458"/>
      <c r="AJ57" s="3457"/>
      <c r="AK57" s="3457"/>
      <c r="AL57" s="3457"/>
      <c r="AM57" s="3457"/>
      <c r="AN57" s="3457"/>
      <c r="AO57" s="3457"/>
      <c r="AP57" s="3457"/>
      <c r="AQ57" s="3457"/>
      <c r="AR57" s="3457"/>
      <c r="AS57" s="3457"/>
      <c r="AT57" s="3457"/>
      <c r="AU57" s="3457"/>
      <c r="AV57" s="3457"/>
      <c r="AW57" s="3457"/>
      <c r="AX57" s="3457"/>
      <c r="AY57" s="3457"/>
      <c r="AZ57" s="3457"/>
      <c r="BA57" s="3457"/>
      <c r="BB57" s="3457"/>
      <c r="BC57" s="3457"/>
      <c r="BD57" s="3459"/>
      <c r="BE57" s="3489">
        <f>MyTimestamp(AH57)</f>
        <v/>
      </c>
      <c r="BF57" s="6080"/>
      <c r="BG57" s="6081">
        <f>BE57</f>
        <v/>
      </c>
      <c r="BH57" s="4736"/>
      <c r="BI57" s="3464"/>
      <c r="BJ57" s="3457"/>
      <c r="BK57" s="3465">
        <f>Overview!$E$7</f>
        <v/>
      </c>
      <c r="BL57" s="3457"/>
      <c r="BM57" s="3584"/>
      <c r="BN57" s="3465">
        <f>Overview!$P$153</f>
        <v/>
      </c>
      <c r="BO57" s="3457"/>
      <c r="BP57" s="3457"/>
      <c r="BQ57" s="3457"/>
      <c r="BR57" s="3467"/>
      <c r="BS57" s="3468"/>
      <c r="BT57" s="3469"/>
      <c r="BV57" s="3470"/>
      <c r="BW57" s="7588"/>
      <c r="BX57" s="7589"/>
      <c r="BY57" s="3471"/>
      <c r="BZ57" s="3472"/>
      <c r="CA57" s="3473"/>
      <c r="CB57" s="3474"/>
      <c r="CC57" s="3475"/>
      <c r="CD57" s="3476"/>
      <c r="CE57" s="3477"/>
      <c r="CF57" s="3477"/>
      <c r="CG57" s="3477"/>
      <c r="CH57" s="3478"/>
      <c r="CI57" s="3479"/>
      <c r="CJ57" s="3479"/>
      <c r="CK57" s="3479"/>
      <c r="CL57" s="3475"/>
      <c r="CM57" s="3476"/>
      <c r="CN57" s="3477"/>
      <c r="CO57" s="3477"/>
      <c r="CP57" s="3477"/>
      <c r="CQ57" s="3478"/>
      <c r="CR57" s="3479"/>
      <c r="CS57" s="3479"/>
      <c r="CT57" s="3479"/>
      <c r="CU57" s="3475"/>
      <c r="CV57" s="3480"/>
      <c r="CW57" s="3477"/>
      <c r="CX57" s="3477"/>
      <c r="CY57" s="3477"/>
      <c r="CZ57" s="3478"/>
      <c r="DA57" s="3479"/>
      <c r="DB57" s="3479"/>
      <c r="DC57" s="3479"/>
    </row>
    <row r="58" customFormat="1" customHeight="1" ht="12.75" s="3420" x14ac:dyDescent="0.2">
      <c r="B58" s="3448"/>
      <c r="C58" s="6954"/>
      <c r="D58" s="6089">
        <f>IF(ISNUMBER(FIND("EN",B58)),IF(ISNUMBER(FIND("FCC",B58)),IF(ISNUMBER(FIND("ISED",B58)),CONCATENATE(Overview!$V$10,";",Overview!$S$11,";",Overview!$S$12),CONCATENATE(Overview!$V$10,";",Overview!$S$11)),IF(ISNUMBER(FIND("ISED",B58)),CONCATENATE(Overview!$V$10,";",Overview!$S$12),Overview!$V$10)),IF(ISNUMBER(FIND("FCC",B58)),IF(ISNUMBER(FIND("ISED",B58)),CONCATENATE(Overview!$S$11,";",Overview!$S$12),"IEEE Std 1528™"),Overview!$S$12))</f>
        <v/>
      </c>
      <c r="E58" s="6089">
        <f>IF(ISNUMBER(FIND("EN",B58)),IF(ISNUMBER(FIND("FCC",B58)),IF(ISNUMBER(FIND("ISED",B58)),CONCATENATE(Overview!$AB$10,";",Overview!$Y$11,";",Overview!$Y$12),CONCATENATE(Overview!$AB$10,";",Overview!$Y$11)),IF(ISNUMBER(FIND("ISED",B58)),CONCATENATE(Overview!$AB$10,";",Overview!$Y$12),Overview!$AB$10)),IF(ISNUMBER(FIND("FCC",B58)),IF(ISNUMBER(FIND("ISED",B58)),CONCATENATE(Overview!$Y$11,";",Overview!$Y$12),"IEEE Std 1528™"),Overview!$Y$12))</f>
        <v/>
      </c>
      <c r="F58" s="6945"/>
      <c r="G58" s="5446">
        <f>Overview!$E$28</f>
        <v/>
      </c>
      <c r="H58" s="3449"/>
      <c r="I58" s="3449"/>
      <c r="J58" s="3450" t="inlineStr">
        <is>
          <t>Cat M1</t>
        </is>
      </c>
      <c r="K58" s="3450" t="inlineStr">
        <is>
          <t>FDD1</t>
        </is>
      </c>
      <c r="L58" s="3449"/>
      <c r="M58" s="3450">
        <v>20</v>
      </c>
      <c r="N58" s="3451" t="inlineStr">
        <is>
          <t>16QAM</t>
        </is>
      </c>
      <c r="O58" s="3452"/>
      <c r="P58" s="3453">
        <v>15</v>
      </c>
      <c r="Q58" s="3454">
        <v>1</v>
      </c>
      <c r="R58" s="3455">
        <v>5</v>
      </c>
      <c r="S58" s="3455"/>
      <c r="T58" s="3456">
        <v>18500</v>
      </c>
      <c r="U58" s="3456">
        <v>1970</v>
      </c>
      <c r="V58" s="3457"/>
      <c r="W58" s="3457"/>
      <c r="X58" s="3457"/>
      <c r="Y58" s="3457"/>
      <c r="Z58" s="3457"/>
      <c r="AA58" s="3457"/>
      <c r="AB58" s="3457"/>
      <c r="AC58" s="3457"/>
      <c r="AD58" s="3457"/>
      <c r="AE58" s="3457"/>
      <c r="AF58" s="3457"/>
      <c r="AG58" s="5637"/>
      <c r="AH58" s="5644"/>
      <c r="AI58" s="3458"/>
      <c r="AJ58" s="3457"/>
      <c r="AK58" s="3457"/>
      <c r="AL58" s="3457"/>
      <c r="AM58" s="3457"/>
      <c r="AN58" s="3457"/>
      <c r="AO58" s="3457"/>
      <c r="AP58" s="3457"/>
      <c r="AQ58" s="3457"/>
      <c r="AR58" s="3457"/>
      <c r="AS58" s="3457"/>
      <c r="AT58" s="3457"/>
      <c r="AU58" s="3457"/>
      <c r="AV58" s="3457"/>
      <c r="AW58" s="3457"/>
      <c r="AX58" s="3457"/>
      <c r="AY58" s="3457"/>
      <c r="AZ58" s="3457"/>
      <c r="BA58" s="3457"/>
      <c r="BB58" s="3457"/>
      <c r="BC58" s="3457"/>
      <c r="BD58" s="3459"/>
      <c r="BE58" s="3489">
        <f>MyTimestamp(AH58)</f>
        <v/>
      </c>
      <c r="BF58" s="6080"/>
      <c r="BG58" s="6081">
        <f>BE58</f>
        <v/>
      </c>
      <c r="BH58" s="4736"/>
      <c r="BI58" s="3464"/>
      <c r="BJ58" s="3457"/>
      <c r="BK58" s="3465">
        <f>Overview!$E$7</f>
        <v/>
      </c>
      <c r="BL58" s="3457"/>
      <c r="BM58" s="3584"/>
      <c r="BN58" s="3465">
        <f>Overview!$P$153</f>
        <v/>
      </c>
      <c r="BO58" s="3457"/>
      <c r="BP58" s="3457"/>
      <c r="BQ58" s="3457"/>
      <c r="BR58" s="3467"/>
      <c r="BS58" s="3468"/>
      <c r="BT58" s="3469"/>
      <c r="BV58" s="3470"/>
      <c r="BW58" s="7588"/>
      <c r="BX58" s="7589"/>
      <c r="BY58" s="3471"/>
      <c r="BZ58" s="3472"/>
      <c r="CA58" s="3473"/>
      <c r="CB58" s="3474"/>
      <c r="CC58" s="3475"/>
      <c r="CD58" s="3476"/>
      <c r="CE58" s="3477"/>
      <c r="CF58" s="3477"/>
      <c r="CG58" s="3477"/>
      <c r="CH58" s="3478"/>
      <c r="CI58" s="3479"/>
      <c r="CJ58" s="3479"/>
      <c r="CK58" s="3479"/>
      <c r="CL58" s="3475"/>
      <c r="CM58" s="3476"/>
      <c r="CN58" s="3477"/>
      <c r="CO58" s="3477"/>
      <c r="CP58" s="3477"/>
      <c r="CQ58" s="3478"/>
      <c r="CR58" s="3479"/>
      <c r="CS58" s="3479"/>
      <c r="CT58" s="3479"/>
      <c r="CU58" s="3475"/>
      <c r="CV58" s="3480"/>
      <c r="CW58" s="3477"/>
      <c r="CX58" s="3477"/>
      <c r="CY58" s="3477"/>
      <c r="CZ58" s="3478"/>
      <c r="DA58" s="3479"/>
      <c r="DB58" s="3479"/>
      <c r="DC58" s="3479"/>
    </row>
    <row r="59" customFormat="1" customHeight="1" ht="12.75" s="3420" x14ac:dyDescent="0.2">
      <c r="B59" s="3448"/>
      <c r="C59" s="6954"/>
      <c r="D59" s="6089">
        <f>IF(ISNUMBER(FIND("EN",B59)),IF(ISNUMBER(FIND("FCC",B59)),IF(ISNUMBER(FIND("ISED",B59)),CONCATENATE(Overview!$V$10,";",Overview!$S$11,";",Overview!$S$12),CONCATENATE(Overview!$V$10,";",Overview!$S$11)),IF(ISNUMBER(FIND("ISED",B59)),CONCATENATE(Overview!$V$10,";",Overview!$S$12),Overview!$V$10)),IF(ISNUMBER(FIND("FCC",B59)),IF(ISNUMBER(FIND("ISED",B59)),CONCATENATE(Overview!$S$11,";",Overview!$S$12),"IEEE Std 1528™"),Overview!$S$12))</f>
        <v/>
      </c>
      <c r="E59" s="6089">
        <f>IF(ISNUMBER(FIND("EN",B59)),IF(ISNUMBER(FIND("FCC",B59)),IF(ISNUMBER(FIND("ISED",B59)),CONCATENATE(Overview!$AB$10,";",Overview!$Y$11,";",Overview!$Y$12),CONCATENATE(Overview!$AB$10,";",Overview!$Y$11)),IF(ISNUMBER(FIND("ISED",B59)),CONCATENATE(Overview!$AB$10,";",Overview!$Y$12),Overview!$AB$10)),IF(ISNUMBER(FIND("FCC",B59)),IF(ISNUMBER(FIND("ISED",B59)),CONCATENATE(Overview!$Y$11,";",Overview!$Y$12),"IEEE Std 1528™"),Overview!$Y$12))</f>
        <v/>
      </c>
      <c r="F59" s="6945"/>
      <c r="G59" s="5446">
        <f>Overview!$E$28</f>
        <v/>
      </c>
      <c r="H59" s="3449"/>
      <c r="I59" s="3449"/>
      <c r="J59" s="3450" t="inlineStr">
        <is>
          <t>Cat M1</t>
        </is>
      </c>
      <c r="K59" s="3450" t="inlineStr">
        <is>
          <t>FDD1</t>
        </is>
      </c>
      <c r="L59" s="3449"/>
      <c r="M59" s="3450">
        <v>20</v>
      </c>
      <c r="N59" s="3451" t="inlineStr">
        <is>
          <t>16QAM</t>
        </is>
      </c>
      <c r="O59" s="3452"/>
      <c r="P59" s="3453">
        <v>0</v>
      </c>
      <c r="Q59" s="3454">
        <v>3</v>
      </c>
      <c r="R59" s="3455">
        <v>0</v>
      </c>
      <c r="S59" s="3455"/>
      <c r="T59" s="3456">
        <v>18500</v>
      </c>
      <c r="U59" s="3456">
        <v>1970</v>
      </c>
      <c r="V59" s="3457"/>
      <c r="W59" s="3457"/>
      <c r="X59" s="3457"/>
      <c r="Y59" s="3457"/>
      <c r="Z59" s="3457"/>
      <c r="AA59" s="3457"/>
      <c r="AB59" s="3457"/>
      <c r="AC59" s="3457"/>
      <c r="AD59" s="3457"/>
      <c r="AE59" s="3457"/>
      <c r="AF59" s="3457"/>
      <c r="AG59" s="5637"/>
      <c r="AH59" s="5644"/>
      <c r="AI59" s="3458"/>
      <c r="AJ59" s="3457"/>
      <c r="AK59" s="3457"/>
      <c r="AL59" s="3457"/>
      <c r="AM59" s="3457"/>
      <c r="AN59" s="3457"/>
      <c r="AO59" s="3457"/>
      <c r="AP59" s="3457"/>
      <c r="AQ59" s="3457"/>
      <c r="AR59" s="3457"/>
      <c r="AS59" s="3457"/>
      <c r="AT59" s="3457"/>
      <c r="AU59" s="3457"/>
      <c r="AV59" s="3457"/>
      <c r="AW59" s="3457"/>
      <c r="AX59" s="3457"/>
      <c r="AY59" s="3457"/>
      <c r="AZ59" s="3457"/>
      <c r="BA59" s="3457"/>
      <c r="BB59" s="3457"/>
      <c r="BC59" s="3457"/>
      <c r="BD59" s="3459"/>
      <c r="BE59" s="3489">
        <f>MyTimestamp(AH59)</f>
        <v/>
      </c>
      <c r="BF59" s="6080"/>
      <c r="BG59" s="6081">
        <f>BE59</f>
        <v/>
      </c>
      <c r="BH59" s="4736"/>
      <c r="BI59" s="3464"/>
      <c r="BJ59" s="3457"/>
      <c r="BK59" s="3465">
        <f>Overview!$E$7</f>
        <v/>
      </c>
      <c r="BL59" s="3457"/>
      <c r="BM59" s="3584"/>
      <c r="BN59" s="3465">
        <f>Overview!$P$153</f>
        <v/>
      </c>
      <c r="BO59" s="3457"/>
      <c r="BP59" s="3457"/>
      <c r="BQ59" s="3457"/>
      <c r="BR59" s="3467"/>
      <c r="BS59" s="3468"/>
      <c r="BT59" s="3469"/>
      <c r="BV59" s="3470"/>
      <c r="BW59" s="7588"/>
      <c r="BX59" s="7589"/>
      <c r="BY59" s="3471"/>
      <c r="BZ59" s="3472"/>
      <c r="CA59" s="3473"/>
      <c r="CB59" s="3474"/>
      <c r="CC59" s="3475"/>
      <c r="CD59" s="3476"/>
      <c r="CE59" s="3477"/>
      <c r="CF59" s="3477"/>
      <c r="CG59" s="3477"/>
      <c r="CH59" s="3478"/>
      <c r="CI59" s="3479"/>
      <c r="CJ59" s="3479"/>
      <c r="CK59" s="3479"/>
      <c r="CL59" s="3475"/>
      <c r="CM59" s="3476"/>
      <c r="CN59" s="3477"/>
      <c r="CO59" s="3477"/>
      <c r="CP59" s="3477"/>
      <c r="CQ59" s="3478"/>
      <c r="CR59" s="3479"/>
      <c r="CS59" s="3479"/>
      <c r="CT59" s="3479"/>
      <c r="CU59" s="3475"/>
      <c r="CV59" s="3480"/>
      <c r="CW59" s="3477"/>
      <c r="CX59" s="3477"/>
      <c r="CY59" s="3477"/>
      <c r="CZ59" s="3478"/>
      <c r="DA59" s="3479"/>
      <c r="DB59" s="3479"/>
      <c r="DC59" s="3479"/>
    </row>
    <row r="60" customFormat="1" customHeight="1" ht="12.75" s="3420" x14ac:dyDescent="0.2">
      <c r="B60" s="3448"/>
      <c r="C60" s="6954"/>
      <c r="D60" s="6089">
        <f>IF(ISNUMBER(FIND("EN",B60)),IF(ISNUMBER(FIND("FCC",B60)),IF(ISNUMBER(FIND("ISED",B60)),CONCATENATE(Overview!$V$10,";",Overview!$S$11,";",Overview!$S$12),CONCATENATE(Overview!$V$10,";",Overview!$S$11)),IF(ISNUMBER(FIND("ISED",B60)),CONCATENATE(Overview!$V$10,";",Overview!$S$12),Overview!$V$10)),IF(ISNUMBER(FIND("FCC",B60)),IF(ISNUMBER(FIND("ISED",B60)),CONCATENATE(Overview!$S$11,";",Overview!$S$12),"IEEE Std 1528™"),Overview!$S$12))</f>
        <v/>
      </c>
      <c r="E60" s="6089">
        <f>IF(ISNUMBER(FIND("EN",B60)),IF(ISNUMBER(FIND("FCC",B60)),IF(ISNUMBER(FIND("ISED",B60)),CONCATENATE(Overview!$AB$10,";",Overview!$Y$11,";",Overview!$Y$12),CONCATENATE(Overview!$AB$10,";",Overview!$Y$11)),IF(ISNUMBER(FIND("ISED",B60)),CONCATENATE(Overview!$AB$10,";",Overview!$Y$12),Overview!$AB$10)),IF(ISNUMBER(FIND("FCC",B60)),IF(ISNUMBER(FIND("ISED",B60)),CONCATENATE(Overview!$Y$11,";",Overview!$Y$12),"IEEE Std 1528™"),Overview!$Y$12))</f>
        <v/>
      </c>
      <c r="F60" s="6945"/>
      <c r="G60" s="5446">
        <f>Overview!$E$28</f>
        <v/>
      </c>
      <c r="H60" s="3449"/>
      <c r="I60" s="3449"/>
      <c r="J60" s="3450" t="inlineStr">
        <is>
          <t>Cat M1</t>
        </is>
      </c>
      <c r="K60" s="3450" t="inlineStr">
        <is>
          <t>FDD1</t>
        </is>
      </c>
      <c r="L60" s="3449"/>
      <c r="M60" s="3450">
        <v>20</v>
      </c>
      <c r="N60" s="3451" t="inlineStr">
        <is>
          <t>16QAM</t>
        </is>
      </c>
      <c r="O60" s="3452"/>
      <c r="P60" s="3453">
        <v>15</v>
      </c>
      <c r="Q60" s="3454">
        <v>3</v>
      </c>
      <c r="R60" s="3455">
        <v>3</v>
      </c>
      <c r="S60" s="3455"/>
      <c r="T60" s="3456">
        <v>18500</v>
      </c>
      <c r="U60" s="3456">
        <v>1970</v>
      </c>
      <c r="V60" s="3457"/>
      <c r="W60" s="3457"/>
      <c r="X60" s="3457"/>
      <c r="Y60" s="3457"/>
      <c r="Z60" s="3457"/>
      <c r="AA60" s="3457"/>
      <c r="AB60" s="3457"/>
      <c r="AC60" s="3457"/>
      <c r="AD60" s="3457"/>
      <c r="AE60" s="3457"/>
      <c r="AF60" s="3457"/>
      <c r="AG60" s="5637"/>
      <c r="AH60" s="5644"/>
      <c r="AI60" s="3458"/>
      <c r="AJ60" s="3457"/>
      <c r="AK60" s="3457"/>
      <c r="AL60" s="3457"/>
      <c r="AM60" s="3457"/>
      <c r="AN60" s="3457"/>
      <c r="AO60" s="3457"/>
      <c r="AP60" s="3457"/>
      <c r="AQ60" s="3457"/>
      <c r="AR60" s="3457"/>
      <c r="AS60" s="3457"/>
      <c r="AT60" s="3457"/>
      <c r="AU60" s="3457"/>
      <c r="AV60" s="3457"/>
      <c r="AW60" s="3457"/>
      <c r="AX60" s="3457"/>
      <c r="AY60" s="3457"/>
      <c r="AZ60" s="3457"/>
      <c r="BA60" s="3457"/>
      <c r="BB60" s="3457"/>
      <c r="BC60" s="3457"/>
      <c r="BD60" s="3459"/>
      <c r="BE60" s="3489">
        <f>MyTimestamp(AH60)</f>
        <v/>
      </c>
      <c r="BF60" s="6080"/>
      <c r="BG60" s="6081">
        <f>BE60</f>
        <v/>
      </c>
      <c r="BH60" s="4736"/>
      <c r="BI60" s="3464"/>
      <c r="BJ60" s="3457"/>
      <c r="BK60" s="3465">
        <f>Overview!$E$7</f>
        <v/>
      </c>
      <c r="BL60" s="3457"/>
      <c r="BM60" s="3584"/>
      <c r="BN60" s="3465">
        <f>Overview!$P$153</f>
        <v/>
      </c>
      <c r="BO60" s="3457"/>
      <c r="BP60" s="3457"/>
      <c r="BQ60" s="3457"/>
      <c r="BR60" s="3467"/>
      <c r="BS60" s="3468"/>
      <c r="BT60" s="3469"/>
      <c r="BV60" s="3470"/>
      <c r="BW60" s="7588"/>
      <c r="BX60" s="7589"/>
      <c r="BY60" s="3471"/>
      <c r="BZ60" s="3472"/>
      <c r="CA60" s="3473"/>
      <c r="CB60" s="3474"/>
      <c r="CC60" s="3475"/>
      <c r="CD60" s="3476"/>
      <c r="CE60" s="3477"/>
      <c r="CF60" s="3477"/>
      <c r="CG60" s="3477"/>
      <c r="CH60" s="3478"/>
      <c r="CI60" s="3479"/>
      <c r="CJ60" s="3479"/>
      <c r="CK60" s="3479"/>
      <c r="CL60" s="3475"/>
      <c r="CM60" s="3476"/>
      <c r="CN60" s="3477"/>
      <c r="CO60" s="3477"/>
      <c r="CP60" s="3477"/>
      <c r="CQ60" s="3478"/>
      <c r="CR60" s="3479"/>
      <c r="CS60" s="3479"/>
      <c r="CT60" s="3479"/>
      <c r="CU60" s="3475"/>
      <c r="CV60" s="3480"/>
      <c r="CW60" s="3477"/>
      <c r="CX60" s="3477"/>
      <c r="CY60" s="3477"/>
      <c r="CZ60" s="3478"/>
      <c r="DA60" s="3479"/>
      <c r="DB60" s="3479"/>
      <c r="DC60" s="3479"/>
    </row>
    <row r="61" customFormat="1" customHeight="1" ht="12.75" s="3420" x14ac:dyDescent="0.2">
      <c r="B61" s="3448"/>
      <c r="C61" s="6954"/>
      <c r="D61" s="6089">
        <f>IF(ISNUMBER(FIND("EN",B61)),IF(ISNUMBER(FIND("FCC",B61)),IF(ISNUMBER(FIND("ISED",B61)),CONCATENATE(Overview!$V$10,";",Overview!$S$11,";",Overview!$S$12),CONCATENATE(Overview!$V$10,";",Overview!$S$11)),IF(ISNUMBER(FIND("ISED",B61)),CONCATENATE(Overview!$V$10,";",Overview!$S$12),Overview!$V$10)),IF(ISNUMBER(FIND("FCC",B61)),IF(ISNUMBER(FIND("ISED",B61)),CONCATENATE(Overview!$S$11,";",Overview!$S$12),"IEEE Std 1528™"),Overview!$S$12))</f>
        <v/>
      </c>
      <c r="E61" s="6089">
        <f>IF(ISNUMBER(FIND("EN",B61)),IF(ISNUMBER(FIND("FCC",B61)),IF(ISNUMBER(FIND("ISED",B61)),CONCATENATE(Overview!$AB$10,";",Overview!$Y$11,";",Overview!$Y$12),CONCATENATE(Overview!$AB$10,";",Overview!$Y$11)),IF(ISNUMBER(FIND("ISED",B61)),CONCATENATE(Overview!$AB$10,";",Overview!$Y$12),Overview!$AB$10)),IF(ISNUMBER(FIND("FCC",B61)),IF(ISNUMBER(FIND("ISED",B61)),CONCATENATE(Overview!$Y$11,";",Overview!$Y$12),"IEEE Std 1528™"),Overview!$Y$12))</f>
        <v/>
      </c>
      <c r="F61" s="6945"/>
      <c r="G61" s="5446">
        <f>Overview!$E$28</f>
        <v/>
      </c>
      <c r="H61" s="3449"/>
      <c r="I61" s="3449"/>
      <c r="J61" s="3450" t="inlineStr">
        <is>
          <t>Cat M1</t>
        </is>
      </c>
      <c r="K61" s="3450" t="inlineStr">
        <is>
          <t>FDD1</t>
        </is>
      </c>
      <c r="L61" s="3449"/>
      <c r="M61" s="3450">
        <v>20</v>
      </c>
      <c r="N61" s="3451" t="inlineStr">
        <is>
          <t>16QAM</t>
        </is>
      </c>
      <c r="O61" s="3452"/>
      <c r="P61" s="3453">
        <v>0</v>
      </c>
      <c r="Q61" s="3454">
        <v>5</v>
      </c>
      <c r="R61" s="3455">
        <v>0</v>
      </c>
      <c r="S61" s="3455"/>
      <c r="T61" s="3456">
        <v>18500</v>
      </c>
      <c r="U61" s="3456">
        <v>1970</v>
      </c>
      <c r="V61" s="3457"/>
      <c r="W61" s="3457"/>
      <c r="X61" s="3457"/>
      <c r="Y61" s="3457"/>
      <c r="Z61" s="3457"/>
      <c r="AA61" s="3457"/>
      <c r="AB61" s="3457"/>
      <c r="AC61" s="3457"/>
      <c r="AD61" s="3457"/>
      <c r="AE61" s="3457"/>
      <c r="AF61" s="3457"/>
      <c r="AG61" s="5637"/>
      <c r="AH61" s="5644"/>
      <c r="AI61" s="3458"/>
      <c r="AJ61" s="3457"/>
      <c r="AK61" s="3457"/>
      <c r="AL61" s="3457"/>
      <c r="AM61" s="3457"/>
      <c r="AN61" s="3457"/>
      <c r="AO61" s="3457"/>
      <c r="AP61" s="3457"/>
      <c r="AQ61" s="3457"/>
      <c r="AR61" s="3457"/>
      <c r="AS61" s="3457"/>
      <c r="AT61" s="3457"/>
      <c r="AU61" s="3457"/>
      <c r="AV61" s="3457"/>
      <c r="AW61" s="3457"/>
      <c r="AX61" s="3457"/>
      <c r="AY61" s="3457"/>
      <c r="AZ61" s="3457"/>
      <c r="BA61" s="3457"/>
      <c r="BB61" s="3457"/>
      <c r="BC61" s="3457"/>
      <c r="BD61" s="3459"/>
      <c r="BE61" s="3489">
        <f>MyTimestamp(AH61)</f>
        <v/>
      </c>
      <c r="BF61" s="6080"/>
      <c r="BG61" s="6081">
        <f>BE61</f>
        <v/>
      </c>
      <c r="BH61" s="4736"/>
      <c r="BI61" s="3464"/>
      <c r="BJ61" s="3457"/>
      <c r="BK61" s="3465">
        <f>Overview!$E$7</f>
        <v/>
      </c>
      <c r="BL61" s="3457"/>
      <c r="BM61" s="3584"/>
      <c r="BN61" s="3465">
        <f>Overview!$P$153</f>
        <v/>
      </c>
      <c r="BO61" s="3457"/>
      <c r="BP61" s="3457"/>
      <c r="BQ61" s="3457"/>
      <c r="BR61" s="3467"/>
      <c r="BS61" s="3468"/>
      <c r="BT61" s="3469"/>
      <c r="BV61" s="3470"/>
      <c r="BW61" s="7588"/>
      <c r="BX61" s="7589"/>
      <c r="BY61" s="3471"/>
      <c r="BZ61" s="3472"/>
      <c r="CA61" s="3473"/>
      <c r="CB61" s="3474"/>
      <c r="CC61" s="3475"/>
      <c r="CD61" s="3476"/>
      <c r="CE61" s="3477"/>
      <c r="CF61" s="3477"/>
      <c r="CG61" s="3477"/>
      <c r="CH61" s="3478"/>
      <c r="CI61" s="3479"/>
      <c r="CJ61" s="3479"/>
      <c r="CK61" s="3479"/>
      <c r="CL61" s="3475"/>
      <c r="CM61" s="3476"/>
      <c r="CN61" s="3477"/>
      <c r="CO61" s="3477"/>
      <c r="CP61" s="3477"/>
      <c r="CQ61" s="3478"/>
      <c r="CR61" s="3479"/>
      <c r="CS61" s="3479"/>
      <c r="CT61" s="3479"/>
      <c r="CU61" s="3475"/>
      <c r="CV61" s="3480"/>
      <c r="CW61" s="3477"/>
      <c r="CX61" s="3477"/>
      <c r="CY61" s="3477"/>
      <c r="CZ61" s="3478"/>
      <c r="DA61" s="3479"/>
      <c r="DB61" s="3479"/>
      <c r="DC61" s="3479"/>
    </row>
    <row r="62" customFormat="1" customHeight="1" ht="12.75" s="3420" x14ac:dyDescent="0.2">
      <c r="B62" s="3448"/>
      <c r="C62" s="6954"/>
      <c r="D62" s="6089">
        <f>IF(ISNUMBER(FIND("EN",B62)),IF(ISNUMBER(FIND("FCC",B62)),IF(ISNUMBER(FIND("ISED",B62)),CONCATENATE(Overview!$V$10,";",Overview!$S$11,";",Overview!$S$12),CONCATENATE(Overview!$V$10,";",Overview!$S$11)),IF(ISNUMBER(FIND("ISED",B62)),CONCATENATE(Overview!$V$10,";",Overview!$S$12),Overview!$V$10)),IF(ISNUMBER(FIND("FCC",B62)),IF(ISNUMBER(FIND("ISED",B62)),CONCATENATE(Overview!$S$11,";",Overview!$S$12),"IEEE Std 1528™"),Overview!$S$12))</f>
        <v/>
      </c>
      <c r="E62" s="6089">
        <f>IF(ISNUMBER(FIND("EN",B62)),IF(ISNUMBER(FIND("FCC",B62)),IF(ISNUMBER(FIND("ISED",B62)),CONCATENATE(Overview!$AB$10,";",Overview!$Y$11,";",Overview!$Y$12),CONCATENATE(Overview!$AB$10,";",Overview!$Y$11)),IF(ISNUMBER(FIND("ISED",B62)),CONCATENATE(Overview!$AB$10,";",Overview!$Y$12),Overview!$AB$10)),IF(ISNUMBER(FIND("FCC",B62)),IF(ISNUMBER(FIND("ISED",B62)),CONCATENATE(Overview!$Y$11,";",Overview!$Y$12),"IEEE Std 1528™"),Overview!$Y$12))</f>
        <v/>
      </c>
      <c r="F62" s="6945"/>
      <c r="G62" s="5446">
        <f>Overview!$E$28</f>
        <v/>
      </c>
      <c r="H62" s="3449"/>
      <c r="I62" s="3449"/>
      <c r="J62" s="3450" t="inlineStr">
        <is>
          <t>Cat M1</t>
        </is>
      </c>
      <c r="K62" s="3450" t="inlineStr">
        <is>
          <t>FDD1</t>
        </is>
      </c>
      <c r="L62" s="3449"/>
      <c r="M62" s="3450">
        <v>20</v>
      </c>
      <c r="N62" s="3451" t="inlineStr">
        <is>
          <t>16QAM</t>
        </is>
      </c>
      <c r="O62" s="3452"/>
      <c r="P62" s="3453">
        <v>15</v>
      </c>
      <c r="Q62" s="3454">
        <v>5</v>
      </c>
      <c r="R62" s="3455">
        <v>0</v>
      </c>
      <c r="S62" s="3455"/>
      <c r="T62" s="3456">
        <v>18500</v>
      </c>
      <c r="U62" s="3456">
        <v>1970</v>
      </c>
      <c r="V62" s="3457"/>
      <c r="W62" s="3457"/>
      <c r="X62" s="3457"/>
      <c r="Y62" s="3457"/>
      <c r="Z62" s="3457"/>
      <c r="AA62" s="3457"/>
      <c r="AB62" s="3457"/>
      <c r="AC62" s="3457"/>
      <c r="AD62" s="3457"/>
      <c r="AE62" s="3457"/>
      <c r="AF62" s="3457"/>
      <c r="AG62" s="5637"/>
      <c r="AH62" s="5644"/>
      <c r="AI62" s="3458"/>
      <c r="AJ62" s="3457"/>
      <c r="AK62" s="3457"/>
      <c r="AL62" s="3457"/>
      <c r="AM62" s="3457"/>
      <c r="AN62" s="3457"/>
      <c r="AO62" s="3457"/>
      <c r="AP62" s="3457"/>
      <c r="AQ62" s="3457"/>
      <c r="AR62" s="3457"/>
      <c r="AS62" s="3457"/>
      <c r="AT62" s="3457"/>
      <c r="AU62" s="3457"/>
      <c r="AV62" s="3457"/>
      <c r="AW62" s="3457"/>
      <c r="AX62" s="3457"/>
      <c r="AY62" s="3457"/>
      <c r="AZ62" s="3457"/>
      <c r="BA62" s="3457"/>
      <c r="BB62" s="3457"/>
      <c r="BC62" s="3457"/>
      <c r="BD62" s="3459"/>
      <c r="BE62" s="3489">
        <f>MyTimestamp(AH62)</f>
        <v/>
      </c>
      <c r="BF62" s="6080"/>
      <c r="BG62" s="6081">
        <f>BE62</f>
        <v/>
      </c>
      <c r="BH62" s="4736"/>
      <c r="BI62" s="3464"/>
      <c r="BJ62" s="3457"/>
      <c r="BK62" s="3465">
        <f>Overview!$E$7</f>
        <v/>
      </c>
      <c r="BL62" s="3457"/>
      <c r="BM62" s="3584"/>
      <c r="BN62" s="3465">
        <f>Overview!$P$153</f>
        <v/>
      </c>
      <c r="BO62" s="3457"/>
      <c r="BP62" s="3457"/>
      <c r="BQ62" s="3457"/>
      <c r="BR62" s="3467"/>
      <c r="BS62" s="3468"/>
      <c r="BT62" s="3469"/>
      <c r="BV62" s="3470"/>
      <c r="BW62" s="7588"/>
      <c r="BX62" s="7589"/>
      <c r="BY62" s="3471"/>
      <c r="BZ62" s="3472"/>
      <c r="CA62" s="3473"/>
      <c r="CB62" s="3474"/>
      <c r="CC62" s="3475"/>
      <c r="CD62" s="3476"/>
      <c r="CE62" s="3477"/>
      <c r="CF62" s="3477"/>
      <c r="CG62" s="3477"/>
      <c r="CH62" s="3478"/>
      <c r="CI62" s="3479"/>
      <c r="CJ62" s="3479"/>
      <c r="CK62" s="3479"/>
      <c r="CL62" s="3475"/>
      <c r="CM62" s="3476"/>
      <c r="CN62" s="3477"/>
      <c r="CO62" s="3477"/>
      <c r="CP62" s="3477"/>
      <c r="CQ62" s="3478"/>
      <c r="CR62" s="3479"/>
      <c r="CS62" s="3479"/>
      <c r="CT62" s="3479"/>
      <c r="CU62" s="3475"/>
      <c r="CV62" s="3480"/>
      <c r="CW62" s="3477"/>
      <c r="CX62" s="3477"/>
      <c r="CY62" s="3477"/>
      <c r="CZ62" s="3478"/>
      <c r="DA62" s="3479"/>
      <c r="DB62" s="3479"/>
      <c r="DC62" s="3479"/>
    </row>
    <row r="63" customFormat="1" customHeight="1" ht="12.75" s="3420" x14ac:dyDescent="0.2">
      <c r="B63" s="3448"/>
      <c r="C63" s="6954"/>
      <c r="D63" s="6089">
        <f>IF(ISNUMBER(FIND("EN",B63)),IF(ISNUMBER(FIND("FCC",B63)),IF(ISNUMBER(FIND("ISED",B63)),CONCATENATE(Overview!$V$10,";",Overview!$S$11,";",Overview!$S$12),CONCATENATE(Overview!$V$10,";",Overview!$S$11)),IF(ISNUMBER(FIND("ISED",B63)),CONCATENATE(Overview!$V$10,";",Overview!$S$12),Overview!$V$10)),IF(ISNUMBER(FIND("FCC",B63)),IF(ISNUMBER(FIND("ISED",B63)),CONCATENATE(Overview!$S$11,";",Overview!$S$12),"IEEE Std 1528™"),Overview!$S$12))</f>
        <v/>
      </c>
      <c r="E63" s="6089">
        <f>IF(ISNUMBER(FIND("EN",B63)),IF(ISNUMBER(FIND("FCC",B63)),IF(ISNUMBER(FIND("ISED",B63)),CONCATENATE(Overview!$AB$10,";",Overview!$Y$11,";",Overview!$Y$12),CONCATENATE(Overview!$AB$10,";",Overview!$Y$11)),IF(ISNUMBER(FIND("ISED",B63)),CONCATENATE(Overview!$AB$10,";",Overview!$Y$12),Overview!$AB$10)),IF(ISNUMBER(FIND("FCC",B63)),IF(ISNUMBER(FIND("ISED",B63)),CONCATENATE(Overview!$Y$11,";",Overview!$Y$12),"IEEE Std 1528™"),Overview!$Y$12))</f>
        <v/>
      </c>
      <c r="F63" s="6945"/>
      <c r="G63" s="5446">
        <f>Overview!$E$28</f>
        <v/>
      </c>
      <c r="H63" s="3449"/>
      <c r="I63" s="3449"/>
      <c r="J63" s="3450" t="inlineStr">
        <is>
          <t>Cat M1</t>
        </is>
      </c>
      <c r="K63" s="3450" t="inlineStr">
        <is>
          <t>FDD1</t>
        </is>
      </c>
      <c r="L63" s="3449"/>
      <c r="M63" s="3450">
        <v>15</v>
      </c>
      <c r="N63" s="3451" t="inlineStr">
        <is>
          <t>QPSK</t>
        </is>
      </c>
      <c r="O63" s="3452"/>
      <c r="P63" s="3453">
        <v>0</v>
      </c>
      <c r="Q63" s="3454">
        <v>1</v>
      </c>
      <c r="R63" s="3455">
        <v>0</v>
      </c>
      <c r="S63" s="3455"/>
      <c r="T63" s="3456">
        <v>18075</v>
      </c>
      <c r="U63" s="3456">
        <v>1927.5</v>
      </c>
      <c r="V63" s="3457"/>
      <c r="W63" s="3457"/>
      <c r="X63" s="3457"/>
      <c r="Y63" s="3457"/>
      <c r="Z63" s="3457"/>
      <c r="AA63" s="3457"/>
      <c r="AB63" s="3457"/>
      <c r="AC63" s="3457"/>
      <c r="AD63" s="3457"/>
      <c r="AE63" s="3457"/>
      <c r="AF63" s="3457"/>
      <c r="AG63" s="5637"/>
      <c r="AH63" s="5644"/>
      <c r="AI63" s="3458"/>
      <c r="AJ63" s="3457"/>
      <c r="AK63" s="3457"/>
      <c r="AL63" s="3457"/>
      <c r="AM63" s="3457"/>
      <c r="AN63" s="3457"/>
      <c r="AO63" s="3457"/>
      <c r="AP63" s="3457"/>
      <c r="AQ63" s="3457"/>
      <c r="AR63" s="3457"/>
      <c r="AS63" s="3457"/>
      <c r="AT63" s="3457"/>
      <c r="AU63" s="3457"/>
      <c r="AV63" s="3457"/>
      <c r="AW63" s="3457"/>
      <c r="AX63" s="3457"/>
      <c r="AY63" s="3457"/>
      <c r="AZ63" s="3457"/>
      <c r="BA63" s="3457"/>
      <c r="BB63" s="3457"/>
      <c r="BC63" s="3457"/>
      <c r="BD63" s="3459"/>
      <c r="BE63" s="3489">
        <f>MyTimestamp(AH63)</f>
        <v/>
      </c>
      <c r="BF63" s="6080"/>
      <c r="BG63" s="6081">
        <f>BE63</f>
        <v/>
      </c>
      <c r="BH63" s="4736"/>
      <c r="BI63" s="3464"/>
      <c r="BJ63" s="3457"/>
      <c r="BK63" s="3465">
        <f>Overview!$E$7</f>
        <v/>
      </c>
      <c r="BL63" s="3457"/>
      <c r="BM63" s="3584"/>
      <c r="BN63" s="3465">
        <f>Overview!$P$153</f>
        <v/>
      </c>
      <c r="BO63" s="3457"/>
      <c r="BP63" s="3457"/>
      <c r="BQ63" s="3457"/>
      <c r="BR63" s="3467"/>
      <c r="BS63" s="3468"/>
      <c r="BT63" s="3469"/>
      <c r="BV63" s="3470"/>
      <c r="BW63" s="7588"/>
      <c r="BX63" s="7589"/>
      <c r="BY63" s="3471"/>
      <c r="BZ63" s="3472"/>
      <c r="CA63" s="3473"/>
      <c r="CB63" s="3474"/>
      <c r="CC63" s="3475"/>
      <c r="CD63" s="3476"/>
      <c r="CE63" s="3477"/>
      <c r="CF63" s="3477"/>
      <c r="CG63" s="3477"/>
      <c r="CH63" s="3478"/>
      <c r="CI63" s="3479"/>
      <c r="CJ63" s="3479"/>
      <c r="CK63" s="3479"/>
      <c r="CL63" s="3475"/>
      <c r="CM63" s="3476"/>
      <c r="CN63" s="3477"/>
      <c r="CO63" s="3477"/>
      <c r="CP63" s="3477"/>
      <c r="CQ63" s="3478"/>
      <c r="CR63" s="3479"/>
      <c r="CS63" s="3479"/>
      <c r="CT63" s="3479"/>
      <c r="CU63" s="3475"/>
      <c r="CV63" s="3480"/>
      <c r="CW63" s="3477"/>
      <c r="CX63" s="3477"/>
      <c r="CY63" s="3477"/>
      <c r="CZ63" s="3478"/>
      <c r="DA63" s="3479"/>
      <c r="DB63" s="3479"/>
      <c r="DC63" s="3479"/>
    </row>
    <row r="64" customFormat="1" customHeight="1" ht="12.75" s="3420" x14ac:dyDescent="0.2">
      <c r="B64" s="3448"/>
      <c r="C64" s="6954"/>
      <c r="D64" s="6089">
        <f>IF(ISNUMBER(FIND("EN",B64)),IF(ISNUMBER(FIND("FCC",B64)),IF(ISNUMBER(FIND("ISED",B64)),CONCATENATE(Overview!$V$10,";",Overview!$S$11,";",Overview!$S$12),CONCATENATE(Overview!$V$10,";",Overview!$S$11)),IF(ISNUMBER(FIND("ISED",B64)),CONCATENATE(Overview!$V$10,";",Overview!$S$12),Overview!$V$10)),IF(ISNUMBER(FIND("FCC",B64)),IF(ISNUMBER(FIND("ISED",B64)),CONCATENATE(Overview!$S$11,";",Overview!$S$12),"IEEE Std 1528™"),Overview!$S$12))</f>
        <v/>
      </c>
      <c r="E64" s="6089">
        <f>IF(ISNUMBER(FIND("EN",B64)),IF(ISNUMBER(FIND("FCC",B64)),IF(ISNUMBER(FIND("ISED",B64)),CONCATENATE(Overview!$AB$10,";",Overview!$Y$11,";",Overview!$Y$12),CONCATENATE(Overview!$AB$10,";",Overview!$Y$11)),IF(ISNUMBER(FIND("ISED",B64)),CONCATENATE(Overview!$AB$10,";",Overview!$Y$12),Overview!$AB$10)),IF(ISNUMBER(FIND("FCC",B64)),IF(ISNUMBER(FIND("ISED",B64)),CONCATENATE(Overview!$Y$11,";",Overview!$Y$12),"IEEE Std 1528™"),Overview!$Y$12))</f>
        <v/>
      </c>
      <c r="F64" s="6945"/>
      <c r="G64" s="5446">
        <f>Overview!$E$28</f>
        <v/>
      </c>
      <c r="H64" s="3449"/>
      <c r="I64" s="3449"/>
      <c r="J64" s="3450" t="inlineStr">
        <is>
          <t>Cat M1</t>
        </is>
      </c>
      <c r="K64" s="3450" t="inlineStr">
        <is>
          <t>FDD1</t>
        </is>
      </c>
      <c r="L64" s="3449"/>
      <c r="M64" s="3450">
        <v>15</v>
      </c>
      <c r="N64" s="3451" t="inlineStr">
        <is>
          <t>QPSK</t>
        </is>
      </c>
      <c r="O64" s="3452"/>
      <c r="P64" s="3453">
        <v>0</v>
      </c>
      <c r="Q64" s="3454">
        <v>1</v>
      </c>
      <c r="R64" s="3455">
        <v>5</v>
      </c>
      <c r="S64" s="3455"/>
      <c r="T64" s="3456">
        <v>18075</v>
      </c>
      <c r="U64" s="3456">
        <v>1927.5</v>
      </c>
      <c r="V64" s="3457"/>
      <c r="W64" s="3457"/>
      <c r="X64" s="3457"/>
      <c r="Y64" s="3457"/>
      <c r="Z64" s="3457"/>
      <c r="AA64" s="3457"/>
      <c r="AB64" s="3457"/>
      <c r="AC64" s="3457"/>
      <c r="AD64" s="3457"/>
      <c r="AE64" s="3457"/>
      <c r="AF64" s="3457"/>
      <c r="AG64" s="5637"/>
      <c r="AH64" s="5644"/>
      <c r="AI64" s="3458"/>
      <c r="AJ64" s="3457"/>
      <c r="AK64" s="3457"/>
      <c r="AL64" s="3457"/>
      <c r="AM64" s="3457"/>
      <c r="AN64" s="3457"/>
      <c r="AO64" s="3457"/>
      <c r="AP64" s="3457"/>
      <c r="AQ64" s="3457"/>
      <c r="AR64" s="3457"/>
      <c r="AS64" s="3457"/>
      <c r="AT64" s="3457"/>
      <c r="AU64" s="3457"/>
      <c r="AV64" s="3457"/>
      <c r="AW64" s="3457"/>
      <c r="AX64" s="3457"/>
      <c r="AY64" s="3457"/>
      <c r="AZ64" s="3457"/>
      <c r="BA64" s="3457"/>
      <c r="BB64" s="3457"/>
      <c r="BC64" s="3457"/>
      <c r="BD64" s="3459"/>
      <c r="BE64" s="3489">
        <f>MyTimestamp(AH64)</f>
        <v/>
      </c>
      <c r="BF64" s="6080"/>
      <c r="BG64" s="6081">
        <f>BE64</f>
        <v/>
      </c>
      <c r="BH64" s="4736"/>
      <c r="BI64" s="3464"/>
      <c r="BJ64" s="3457"/>
      <c r="BK64" s="3465">
        <f>Overview!$E$7</f>
        <v/>
      </c>
      <c r="BL64" s="3457"/>
      <c r="BM64" s="3584"/>
      <c r="BN64" s="3465">
        <f>Overview!$P$153</f>
        <v/>
      </c>
      <c r="BO64" s="3457"/>
      <c r="BP64" s="3457"/>
      <c r="BQ64" s="3457"/>
      <c r="BR64" s="3467"/>
      <c r="BS64" s="3468"/>
      <c r="BT64" s="3469"/>
      <c r="BV64" s="3470"/>
      <c r="BW64" s="7588"/>
      <c r="BX64" s="7589"/>
      <c r="BY64" s="3471"/>
      <c r="BZ64" s="3472"/>
      <c r="CA64" s="3473"/>
      <c r="CB64" s="3474"/>
      <c r="CC64" s="3475"/>
      <c r="CD64" s="3476"/>
      <c r="CE64" s="3477"/>
      <c r="CF64" s="3477"/>
      <c r="CG64" s="3477"/>
      <c r="CH64" s="3478"/>
      <c r="CI64" s="3479"/>
      <c r="CJ64" s="3479"/>
      <c r="CK64" s="3479"/>
      <c r="CL64" s="3475"/>
      <c r="CM64" s="3476"/>
      <c r="CN64" s="3477"/>
      <c r="CO64" s="3477"/>
      <c r="CP64" s="3477"/>
      <c r="CQ64" s="3478"/>
      <c r="CR64" s="3479"/>
      <c r="CS64" s="3479"/>
      <c r="CT64" s="3479"/>
      <c r="CU64" s="3475"/>
      <c r="CV64" s="3480"/>
      <c r="CW64" s="3477"/>
      <c r="CX64" s="3477"/>
      <c r="CY64" s="3477"/>
      <c r="CZ64" s="3478"/>
      <c r="DA64" s="3479"/>
      <c r="DB64" s="3479"/>
      <c r="DC64" s="3479"/>
    </row>
    <row r="65" customFormat="1" customHeight="1" ht="12.75" s="3420" x14ac:dyDescent="0.2">
      <c r="B65" s="3448"/>
      <c r="C65" s="6954"/>
      <c r="D65" s="6089">
        <f>IF(ISNUMBER(FIND("EN",B65)),IF(ISNUMBER(FIND("FCC",B65)),IF(ISNUMBER(FIND("ISED",B65)),CONCATENATE(Overview!$V$10,";",Overview!$S$11,";",Overview!$S$12),CONCATENATE(Overview!$V$10,";",Overview!$S$11)),IF(ISNUMBER(FIND("ISED",B65)),CONCATENATE(Overview!$V$10,";",Overview!$S$12),Overview!$V$10)),IF(ISNUMBER(FIND("FCC",B65)),IF(ISNUMBER(FIND("ISED",B65)),CONCATENATE(Overview!$S$11,";",Overview!$S$12),"IEEE Std 1528™"),Overview!$S$12))</f>
        <v/>
      </c>
      <c r="E65" s="6089">
        <f>IF(ISNUMBER(FIND("EN",B65)),IF(ISNUMBER(FIND("FCC",B65)),IF(ISNUMBER(FIND("ISED",B65)),CONCATENATE(Overview!$AB$10,";",Overview!$Y$11,";",Overview!$Y$12),CONCATENATE(Overview!$AB$10,";",Overview!$Y$11)),IF(ISNUMBER(FIND("ISED",B65)),CONCATENATE(Overview!$AB$10,";",Overview!$Y$12),Overview!$AB$10)),IF(ISNUMBER(FIND("FCC",B65)),IF(ISNUMBER(FIND("ISED",B65)),CONCATENATE(Overview!$Y$11,";",Overview!$Y$12),"IEEE Std 1528™"),Overview!$Y$12))</f>
        <v/>
      </c>
      <c r="F65" s="6945"/>
      <c r="G65" s="5446">
        <f>Overview!$E$28</f>
        <v/>
      </c>
      <c r="H65" s="3449"/>
      <c r="I65" s="3449"/>
      <c r="J65" s="3450" t="inlineStr">
        <is>
          <t>Cat M1</t>
        </is>
      </c>
      <c r="K65" s="3450" t="inlineStr">
        <is>
          <t>FDD1</t>
        </is>
      </c>
      <c r="L65" s="3449"/>
      <c r="M65" s="3450">
        <v>15</v>
      </c>
      <c r="N65" s="3451" t="inlineStr">
        <is>
          <t>QPSK</t>
        </is>
      </c>
      <c r="O65" s="3452"/>
      <c r="P65" s="3453">
        <v>5</v>
      </c>
      <c r="Q65" s="3454">
        <v>1</v>
      </c>
      <c r="R65" s="3455">
        <v>0</v>
      </c>
      <c r="S65" s="3455"/>
      <c r="T65" s="3456">
        <v>18075</v>
      </c>
      <c r="U65" s="3456">
        <v>1927.5</v>
      </c>
      <c r="V65" s="3457"/>
      <c r="W65" s="3457"/>
      <c r="X65" s="3457"/>
      <c r="Y65" s="3457"/>
      <c r="Z65" s="3457"/>
      <c r="AA65" s="3457"/>
      <c r="AB65" s="3457"/>
      <c r="AC65" s="3457"/>
      <c r="AD65" s="3457"/>
      <c r="AE65" s="3457"/>
      <c r="AF65" s="3457"/>
      <c r="AG65" s="5637"/>
      <c r="AH65" s="5644"/>
      <c r="AI65" s="3458"/>
      <c r="AJ65" s="3457"/>
      <c r="AK65" s="3457"/>
      <c r="AL65" s="3457"/>
      <c r="AM65" s="3457"/>
      <c r="AN65" s="3457"/>
      <c r="AO65" s="3457"/>
      <c r="AP65" s="3457"/>
      <c r="AQ65" s="3457"/>
      <c r="AR65" s="3457"/>
      <c r="AS65" s="3457"/>
      <c r="AT65" s="3457"/>
      <c r="AU65" s="3457"/>
      <c r="AV65" s="3457"/>
      <c r="AW65" s="3457"/>
      <c r="AX65" s="3457"/>
      <c r="AY65" s="3457"/>
      <c r="AZ65" s="3457"/>
      <c r="BA65" s="3457"/>
      <c r="BB65" s="3457"/>
      <c r="BC65" s="3457"/>
      <c r="BD65" s="3459"/>
      <c r="BE65" s="3489">
        <f>MyTimestamp(AH65)</f>
        <v/>
      </c>
      <c r="BF65" s="6080"/>
      <c r="BG65" s="6081">
        <f>BE65</f>
        <v/>
      </c>
      <c r="BH65" s="4736"/>
      <c r="BI65" s="3464"/>
      <c r="BJ65" s="3457"/>
      <c r="BK65" s="3465">
        <f>Overview!$E$7</f>
        <v/>
      </c>
      <c r="BL65" s="3457"/>
      <c r="BM65" s="3584"/>
      <c r="BN65" s="3465">
        <f>Overview!$P$153</f>
        <v/>
      </c>
      <c r="BO65" s="3457"/>
      <c r="BP65" s="3457"/>
      <c r="BQ65" s="3457"/>
      <c r="BR65" s="3467"/>
      <c r="BS65" s="3468"/>
      <c r="BT65" s="3469"/>
      <c r="BV65" s="3470"/>
      <c r="BW65" s="7588"/>
      <c r="BX65" s="7589"/>
      <c r="BY65" s="3471"/>
      <c r="BZ65" s="3472"/>
      <c r="CA65" s="3473"/>
      <c r="CB65" s="3474"/>
      <c r="CC65" s="3475"/>
      <c r="CD65" s="3476"/>
      <c r="CE65" s="3477"/>
      <c r="CF65" s="3477"/>
      <c r="CG65" s="3477"/>
      <c r="CH65" s="3478"/>
      <c r="CI65" s="3479"/>
      <c r="CJ65" s="3479"/>
      <c r="CK65" s="3479"/>
      <c r="CL65" s="3475"/>
      <c r="CM65" s="3476"/>
      <c r="CN65" s="3477"/>
      <c r="CO65" s="3477"/>
      <c r="CP65" s="3477"/>
      <c r="CQ65" s="3478"/>
      <c r="CR65" s="3479"/>
      <c r="CS65" s="3479"/>
      <c r="CT65" s="3479"/>
      <c r="CU65" s="3475"/>
      <c r="CV65" s="3480"/>
      <c r="CW65" s="3477"/>
      <c r="CX65" s="3477"/>
      <c r="CY65" s="3477"/>
      <c r="CZ65" s="3478"/>
      <c r="DA65" s="3479"/>
      <c r="DB65" s="3479"/>
      <c r="DC65" s="3479"/>
    </row>
    <row r="66" customFormat="1" customHeight="1" ht="12.75" s="3420" x14ac:dyDescent="0.2">
      <c r="B66" s="3448"/>
      <c r="C66" s="6954"/>
      <c r="D66" s="6089">
        <f>IF(ISNUMBER(FIND("EN",B66)),IF(ISNUMBER(FIND("FCC",B66)),IF(ISNUMBER(FIND("ISED",B66)),CONCATENATE(Overview!$V$10,";",Overview!$S$11,";",Overview!$S$12),CONCATENATE(Overview!$V$10,";",Overview!$S$11)),IF(ISNUMBER(FIND("ISED",B66)),CONCATENATE(Overview!$V$10,";",Overview!$S$12),Overview!$V$10)),IF(ISNUMBER(FIND("FCC",B66)),IF(ISNUMBER(FIND("ISED",B66)),CONCATENATE(Overview!$S$11,";",Overview!$S$12),"IEEE Std 1528™"),Overview!$S$12))</f>
        <v/>
      </c>
      <c r="E66" s="6089">
        <f>IF(ISNUMBER(FIND("EN",B66)),IF(ISNUMBER(FIND("FCC",B66)),IF(ISNUMBER(FIND("ISED",B66)),CONCATENATE(Overview!$AB$10,";",Overview!$Y$11,";",Overview!$Y$12),CONCATENATE(Overview!$AB$10,";",Overview!$Y$11)),IF(ISNUMBER(FIND("ISED",B66)),CONCATENATE(Overview!$AB$10,";",Overview!$Y$12),Overview!$AB$10)),IF(ISNUMBER(FIND("FCC",B66)),IF(ISNUMBER(FIND("ISED",B66)),CONCATENATE(Overview!$Y$11,";",Overview!$Y$12),"IEEE Std 1528™"),Overview!$Y$12))</f>
        <v/>
      </c>
      <c r="F66" s="6945"/>
      <c r="G66" s="5446">
        <f>Overview!$E$28</f>
        <v/>
      </c>
      <c r="H66" s="3449"/>
      <c r="I66" s="3449"/>
      <c r="J66" s="3450" t="inlineStr">
        <is>
          <t>Cat M1</t>
        </is>
      </c>
      <c r="K66" s="3450" t="inlineStr">
        <is>
          <t>FDD1</t>
        </is>
      </c>
      <c r="L66" s="3449"/>
      <c r="M66" s="3450">
        <v>15</v>
      </c>
      <c r="N66" s="3451" t="inlineStr">
        <is>
          <t>QPSK</t>
        </is>
      </c>
      <c r="O66" s="3452"/>
      <c r="P66" s="3453">
        <v>5</v>
      </c>
      <c r="Q66" s="3454">
        <v>1</v>
      </c>
      <c r="R66" s="3455">
        <v>5</v>
      </c>
      <c r="S66" s="3455"/>
      <c r="T66" s="3456">
        <v>18075</v>
      </c>
      <c r="U66" s="3456">
        <v>1927.5</v>
      </c>
      <c r="V66" s="3457"/>
      <c r="W66" s="3457"/>
      <c r="X66" s="3457"/>
      <c r="Y66" s="3457"/>
      <c r="Z66" s="3457"/>
      <c r="AA66" s="3457"/>
      <c r="AB66" s="3457"/>
      <c r="AC66" s="3457"/>
      <c r="AD66" s="3457"/>
      <c r="AE66" s="3457"/>
      <c r="AF66" s="3457"/>
      <c r="AG66" s="5637"/>
      <c r="AH66" s="5644"/>
      <c r="AI66" s="3458"/>
      <c r="AJ66" s="3457"/>
      <c r="AK66" s="3457"/>
      <c r="AL66" s="3457"/>
      <c r="AM66" s="3457"/>
      <c r="AN66" s="3457"/>
      <c r="AO66" s="3457"/>
      <c r="AP66" s="3457"/>
      <c r="AQ66" s="3457"/>
      <c r="AR66" s="3457"/>
      <c r="AS66" s="3457"/>
      <c r="AT66" s="3457"/>
      <c r="AU66" s="3457"/>
      <c r="AV66" s="3457"/>
      <c r="AW66" s="3457"/>
      <c r="AX66" s="3457"/>
      <c r="AY66" s="3457"/>
      <c r="AZ66" s="3457"/>
      <c r="BA66" s="3457"/>
      <c r="BB66" s="3457"/>
      <c r="BC66" s="3457"/>
      <c r="BD66" s="3459"/>
      <c r="BE66" s="3489">
        <f>MyTimestamp(AH66)</f>
        <v/>
      </c>
      <c r="BF66" s="6080"/>
      <c r="BG66" s="6081">
        <f>BE66</f>
        <v/>
      </c>
      <c r="BH66" s="4736"/>
      <c r="BI66" s="3464"/>
      <c r="BJ66" s="3457"/>
      <c r="BK66" s="3465">
        <f>Overview!$E$7</f>
        <v/>
      </c>
      <c r="BL66" s="3457"/>
      <c r="BM66" s="3584"/>
      <c r="BN66" s="3465">
        <f>Overview!$P$153</f>
        <v/>
      </c>
      <c r="BO66" s="3457"/>
      <c r="BP66" s="3457"/>
      <c r="BQ66" s="3457"/>
      <c r="BR66" s="3467"/>
      <c r="BS66" s="3468"/>
      <c r="BT66" s="3469"/>
      <c r="BV66" s="3470"/>
      <c r="BW66" s="7588"/>
      <c r="BX66" s="7589"/>
      <c r="BY66" s="3471"/>
      <c r="BZ66" s="3472"/>
      <c r="CA66" s="3473"/>
      <c r="CB66" s="3474"/>
      <c r="CC66" s="3475"/>
      <c r="CD66" s="3476"/>
      <c r="CE66" s="3477"/>
      <c r="CF66" s="3477"/>
      <c r="CG66" s="3477"/>
      <c r="CH66" s="3478"/>
      <c r="CI66" s="3479"/>
      <c r="CJ66" s="3479"/>
      <c r="CK66" s="3479"/>
      <c r="CL66" s="3475"/>
      <c r="CM66" s="3476"/>
      <c r="CN66" s="3477"/>
      <c r="CO66" s="3477"/>
      <c r="CP66" s="3477"/>
      <c r="CQ66" s="3478"/>
      <c r="CR66" s="3479"/>
      <c r="CS66" s="3479"/>
      <c r="CT66" s="3479"/>
      <c r="CU66" s="3475"/>
      <c r="CV66" s="3480"/>
      <c r="CW66" s="3477"/>
      <c r="CX66" s="3477"/>
      <c r="CY66" s="3477"/>
      <c r="CZ66" s="3478"/>
      <c r="DA66" s="3479"/>
      <c r="DB66" s="3479"/>
      <c r="DC66" s="3479"/>
    </row>
    <row r="67" customFormat="1" customHeight="1" ht="12.75" s="3420" x14ac:dyDescent="0.2">
      <c r="B67" s="3448"/>
      <c r="C67" s="6954"/>
      <c r="D67" s="6089">
        <f>IF(ISNUMBER(FIND("EN",B67)),IF(ISNUMBER(FIND("FCC",B67)),IF(ISNUMBER(FIND("ISED",B67)),CONCATENATE(Overview!$V$10,";",Overview!$S$11,";",Overview!$S$12),CONCATENATE(Overview!$V$10,";",Overview!$S$11)),IF(ISNUMBER(FIND("ISED",B67)),CONCATENATE(Overview!$V$10,";",Overview!$S$12),Overview!$V$10)),IF(ISNUMBER(FIND("FCC",B67)),IF(ISNUMBER(FIND("ISED",B67)),CONCATENATE(Overview!$S$11,";",Overview!$S$12),"IEEE Std 1528™"),Overview!$S$12))</f>
        <v/>
      </c>
      <c r="E67" s="6089">
        <f>IF(ISNUMBER(FIND("EN",B67)),IF(ISNUMBER(FIND("FCC",B67)),IF(ISNUMBER(FIND("ISED",B67)),CONCATENATE(Overview!$AB$10,";",Overview!$Y$11,";",Overview!$Y$12),CONCATENATE(Overview!$AB$10,";",Overview!$Y$11)),IF(ISNUMBER(FIND("ISED",B67)),CONCATENATE(Overview!$AB$10,";",Overview!$Y$12),Overview!$AB$10)),IF(ISNUMBER(FIND("FCC",B67)),IF(ISNUMBER(FIND("ISED",B67)),CONCATENATE(Overview!$Y$11,";",Overview!$Y$12),"IEEE Std 1528™"),Overview!$Y$12))</f>
        <v/>
      </c>
      <c r="F67" s="6945"/>
      <c r="G67" s="5446">
        <f>Overview!$E$28</f>
        <v/>
      </c>
      <c r="H67" s="3449"/>
      <c r="I67" s="3449"/>
      <c r="J67" s="3450" t="inlineStr">
        <is>
          <t>Cat M1</t>
        </is>
      </c>
      <c r="K67" s="3450" t="inlineStr">
        <is>
          <t>FDD1</t>
        </is>
      </c>
      <c r="L67" s="3449"/>
      <c r="M67" s="3450">
        <v>15</v>
      </c>
      <c r="N67" s="3451" t="inlineStr">
        <is>
          <t>QPSK</t>
        </is>
      </c>
      <c r="O67" s="3452"/>
      <c r="P67" s="3453">
        <v>11</v>
      </c>
      <c r="Q67" s="3454">
        <v>1</v>
      </c>
      <c r="R67" s="3455">
        <v>0</v>
      </c>
      <c r="S67" s="3455"/>
      <c r="T67" s="3456">
        <v>18075</v>
      </c>
      <c r="U67" s="3456">
        <v>1927.5</v>
      </c>
      <c r="V67" s="3457"/>
      <c r="W67" s="3457"/>
      <c r="X67" s="3457"/>
      <c r="Y67" s="3457"/>
      <c r="Z67" s="3457"/>
      <c r="AA67" s="3457"/>
      <c r="AB67" s="3457"/>
      <c r="AC67" s="3457"/>
      <c r="AD67" s="3457"/>
      <c r="AE67" s="3457"/>
      <c r="AF67" s="3457"/>
      <c r="AG67" s="5637"/>
      <c r="AH67" s="5644"/>
      <c r="AI67" s="3458"/>
      <c r="AJ67" s="3457"/>
      <c r="AK67" s="3457"/>
      <c r="AL67" s="3457"/>
      <c r="AM67" s="3457"/>
      <c r="AN67" s="3457"/>
      <c r="AO67" s="3457"/>
      <c r="AP67" s="3457"/>
      <c r="AQ67" s="3457"/>
      <c r="AR67" s="3457"/>
      <c r="AS67" s="3457"/>
      <c r="AT67" s="3457"/>
      <c r="AU67" s="3457"/>
      <c r="AV67" s="3457"/>
      <c r="AW67" s="3457"/>
      <c r="AX67" s="3457"/>
      <c r="AY67" s="3457"/>
      <c r="AZ67" s="3457"/>
      <c r="BA67" s="3457"/>
      <c r="BB67" s="3457"/>
      <c r="BC67" s="3457"/>
      <c r="BD67" s="3459"/>
      <c r="BE67" s="3489">
        <f>MyTimestamp(AH67)</f>
        <v/>
      </c>
      <c r="BF67" s="6080"/>
      <c r="BG67" s="6081">
        <f>BE67</f>
        <v/>
      </c>
      <c r="BH67" s="4736"/>
      <c r="BI67" s="3464"/>
      <c r="BJ67" s="3457"/>
      <c r="BK67" s="3465">
        <f>Overview!$E$7</f>
        <v/>
      </c>
      <c r="BL67" s="3457"/>
      <c r="BM67" s="3584"/>
      <c r="BN67" s="3465">
        <f>Overview!$P$153</f>
        <v/>
      </c>
      <c r="BO67" s="3457"/>
      <c r="BP67" s="3457"/>
      <c r="BQ67" s="3457"/>
      <c r="BR67" s="3467"/>
      <c r="BS67" s="3468"/>
      <c r="BT67" s="3469"/>
      <c r="BV67" s="3470"/>
      <c r="BW67" s="7588"/>
      <c r="BX67" s="7589"/>
      <c r="BY67" s="3471"/>
      <c r="BZ67" s="3472"/>
      <c r="CA67" s="3473"/>
      <c r="CB67" s="3474"/>
      <c r="CC67" s="3475"/>
      <c r="CD67" s="3476"/>
      <c r="CE67" s="3477"/>
      <c r="CF67" s="3477"/>
      <c r="CG67" s="3477"/>
      <c r="CH67" s="3478"/>
      <c r="CI67" s="3479"/>
      <c r="CJ67" s="3479"/>
      <c r="CK67" s="3479"/>
      <c r="CL67" s="3475"/>
      <c r="CM67" s="3476"/>
      <c r="CN67" s="3477"/>
      <c r="CO67" s="3477"/>
      <c r="CP67" s="3477"/>
      <c r="CQ67" s="3478"/>
      <c r="CR67" s="3479"/>
      <c r="CS67" s="3479"/>
      <c r="CT67" s="3479"/>
      <c r="CU67" s="3475"/>
      <c r="CV67" s="3480"/>
      <c r="CW67" s="3477"/>
      <c r="CX67" s="3477"/>
      <c r="CY67" s="3477"/>
      <c r="CZ67" s="3478"/>
      <c r="DA67" s="3479"/>
      <c r="DB67" s="3479"/>
      <c r="DC67" s="3479"/>
    </row>
    <row r="68" customFormat="1" customHeight="1" ht="12.75" s="3420" x14ac:dyDescent="0.2">
      <c r="B68" s="3448"/>
      <c r="C68" s="6954"/>
      <c r="D68" s="6089">
        <f>IF(ISNUMBER(FIND("EN",B68)),IF(ISNUMBER(FIND("FCC",B68)),IF(ISNUMBER(FIND("ISED",B68)),CONCATENATE(Overview!$V$10,";",Overview!$S$11,";",Overview!$S$12),CONCATENATE(Overview!$V$10,";",Overview!$S$11)),IF(ISNUMBER(FIND("ISED",B68)),CONCATENATE(Overview!$V$10,";",Overview!$S$12),Overview!$V$10)),IF(ISNUMBER(FIND("FCC",B68)),IF(ISNUMBER(FIND("ISED",B68)),CONCATENATE(Overview!$S$11,";",Overview!$S$12),"IEEE Std 1528™"),Overview!$S$12))</f>
        <v/>
      </c>
      <c r="E68" s="6089">
        <f>IF(ISNUMBER(FIND("EN",B68)),IF(ISNUMBER(FIND("FCC",B68)),IF(ISNUMBER(FIND("ISED",B68)),CONCATENATE(Overview!$AB$10,";",Overview!$Y$11,";",Overview!$Y$12),CONCATENATE(Overview!$AB$10,";",Overview!$Y$11)),IF(ISNUMBER(FIND("ISED",B68)),CONCATENATE(Overview!$AB$10,";",Overview!$Y$12),Overview!$AB$10)),IF(ISNUMBER(FIND("FCC",B68)),IF(ISNUMBER(FIND("ISED",B68)),CONCATENATE(Overview!$Y$11,";",Overview!$Y$12),"IEEE Std 1528™"),Overview!$Y$12))</f>
        <v/>
      </c>
      <c r="F68" s="6945"/>
      <c r="G68" s="5446">
        <f>Overview!$E$28</f>
        <v/>
      </c>
      <c r="H68" s="3449"/>
      <c r="I68" s="3449"/>
      <c r="J68" s="3450" t="inlineStr">
        <is>
          <t>Cat M1</t>
        </is>
      </c>
      <c r="K68" s="3450" t="inlineStr">
        <is>
          <t>FDD1</t>
        </is>
      </c>
      <c r="L68" s="3449"/>
      <c r="M68" s="3450">
        <v>15</v>
      </c>
      <c r="N68" s="3451" t="inlineStr">
        <is>
          <t>QPSK</t>
        </is>
      </c>
      <c r="O68" s="3452"/>
      <c r="P68" s="3453">
        <v>11</v>
      </c>
      <c r="Q68" s="3454">
        <v>1</v>
      </c>
      <c r="R68" s="3455">
        <v>5</v>
      </c>
      <c r="S68" s="3455"/>
      <c r="T68" s="3456">
        <v>18075</v>
      </c>
      <c r="U68" s="3456">
        <v>1927.5</v>
      </c>
      <c r="V68" s="3457"/>
      <c r="W68" s="3457"/>
      <c r="X68" s="3457"/>
      <c r="Y68" s="3457"/>
      <c r="Z68" s="3457"/>
      <c r="AA68" s="3457"/>
      <c r="AB68" s="3457"/>
      <c r="AC68" s="3457"/>
      <c r="AD68" s="3457"/>
      <c r="AE68" s="3457"/>
      <c r="AF68" s="3457"/>
      <c r="AG68" s="5637"/>
      <c r="AH68" s="5644"/>
      <c r="AI68" s="3458"/>
      <c r="AJ68" s="3457"/>
      <c r="AK68" s="3457"/>
      <c r="AL68" s="3457"/>
      <c r="AM68" s="3457"/>
      <c r="AN68" s="3457"/>
      <c r="AO68" s="3457"/>
      <c r="AP68" s="3457"/>
      <c r="AQ68" s="3457"/>
      <c r="AR68" s="3457"/>
      <c r="AS68" s="3457"/>
      <c r="AT68" s="3457"/>
      <c r="AU68" s="3457"/>
      <c r="AV68" s="3457"/>
      <c r="AW68" s="3457"/>
      <c r="AX68" s="3457"/>
      <c r="AY68" s="3457"/>
      <c r="AZ68" s="3457"/>
      <c r="BA68" s="3457"/>
      <c r="BB68" s="3457"/>
      <c r="BC68" s="3457"/>
      <c r="BD68" s="3459"/>
      <c r="BE68" s="3489">
        <f>MyTimestamp(AH68)</f>
        <v/>
      </c>
      <c r="BF68" s="6080"/>
      <c r="BG68" s="6081">
        <f>BE68</f>
        <v/>
      </c>
      <c r="BH68" s="4736"/>
      <c r="BI68" s="3464"/>
      <c r="BJ68" s="3457"/>
      <c r="BK68" s="3465">
        <f>Overview!$E$7</f>
        <v/>
      </c>
      <c r="BL68" s="3457"/>
      <c r="BM68" s="3584"/>
      <c r="BN68" s="3465">
        <f>Overview!$P$153</f>
        <v/>
      </c>
      <c r="BO68" s="3457"/>
      <c r="BP68" s="3457"/>
      <c r="BQ68" s="3457"/>
      <c r="BR68" s="3467"/>
      <c r="BS68" s="3468"/>
      <c r="BT68" s="3469"/>
      <c r="BV68" s="3470"/>
      <c r="BW68" s="7588"/>
      <c r="BX68" s="7589"/>
      <c r="BY68" s="3471"/>
      <c r="BZ68" s="3472"/>
      <c r="CA68" s="3473"/>
      <c r="CB68" s="3474"/>
      <c r="CC68" s="3475"/>
      <c r="CD68" s="3476"/>
      <c r="CE68" s="3477"/>
      <c r="CF68" s="3477"/>
      <c r="CG68" s="3477"/>
      <c r="CH68" s="3478"/>
      <c r="CI68" s="3479"/>
      <c r="CJ68" s="3479"/>
      <c r="CK68" s="3479"/>
      <c r="CL68" s="3475"/>
      <c r="CM68" s="3476"/>
      <c r="CN68" s="3477"/>
      <c r="CO68" s="3477"/>
      <c r="CP68" s="3477"/>
      <c r="CQ68" s="3478"/>
      <c r="CR68" s="3479"/>
      <c r="CS68" s="3479"/>
      <c r="CT68" s="3479"/>
      <c r="CU68" s="3475"/>
      <c r="CV68" s="3480"/>
      <c r="CW68" s="3477"/>
      <c r="CX68" s="3477"/>
      <c r="CY68" s="3477"/>
      <c r="CZ68" s="3478"/>
      <c r="DA68" s="3479"/>
      <c r="DB68" s="3479"/>
      <c r="DC68" s="3479"/>
    </row>
    <row r="69" customFormat="1" customHeight="1" ht="12.75" s="3420" x14ac:dyDescent="0.2">
      <c r="B69" s="3448"/>
      <c r="C69" s="6954"/>
      <c r="D69" s="6089">
        <f>IF(ISNUMBER(FIND("EN",B69)),IF(ISNUMBER(FIND("FCC",B69)),IF(ISNUMBER(FIND("ISED",B69)),CONCATENATE(Overview!$V$10,";",Overview!$S$11,";",Overview!$S$12),CONCATENATE(Overview!$V$10,";",Overview!$S$11)),IF(ISNUMBER(FIND("ISED",B69)),CONCATENATE(Overview!$V$10,";",Overview!$S$12),Overview!$V$10)),IF(ISNUMBER(FIND("FCC",B69)),IF(ISNUMBER(FIND("ISED",B69)),CONCATENATE(Overview!$S$11,";",Overview!$S$12),"IEEE Std 1528™"),Overview!$S$12))</f>
        <v/>
      </c>
      <c r="E69" s="6089">
        <f>IF(ISNUMBER(FIND("EN",B69)),IF(ISNUMBER(FIND("FCC",B69)),IF(ISNUMBER(FIND("ISED",B69)),CONCATENATE(Overview!$AB$10,";",Overview!$Y$11,";",Overview!$Y$12),CONCATENATE(Overview!$AB$10,";",Overview!$Y$11)),IF(ISNUMBER(FIND("ISED",B69)),CONCATENATE(Overview!$AB$10,";",Overview!$Y$12),Overview!$AB$10)),IF(ISNUMBER(FIND("FCC",B69)),IF(ISNUMBER(FIND("ISED",B69)),CONCATENATE(Overview!$Y$11,";",Overview!$Y$12),"IEEE Std 1528™"),Overview!$Y$12))</f>
        <v/>
      </c>
      <c r="F69" s="6945"/>
      <c r="G69" s="5446">
        <f>Overview!$E$28</f>
        <v/>
      </c>
      <c r="H69" s="3449"/>
      <c r="I69" s="3449"/>
      <c r="J69" s="3450" t="inlineStr">
        <is>
          <t>Cat M1</t>
        </is>
      </c>
      <c r="K69" s="3450" t="inlineStr">
        <is>
          <t>FDD1</t>
        </is>
      </c>
      <c r="L69" s="3449"/>
      <c r="M69" s="3450">
        <v>15</v>
      </c>
      <c r="N69" s="3451" t="inlineStr">
        <is>
          <t>QPSK</t>
        </is>
      </c>
      <c r="O69" s="3452"/>
      <c r="P69" s="3453">
        <v>0</v>
      </c>
      <c r="Q69" s="3454">
        <v>3</v>
      </c>
      <c r="R69" s="3455">
        <v>0</v>
      </c>
      <c r="S69" s="3455"/>
      <c r="T69" s="3456">
        <v>18075</v>
      </c>
      <c r="U69" s="3456">
        <v>1927.5</v>
      </c>
      <c r="V69" s="3457"/>
      <c r="W69" s="3457"/>
      <c r="X69" s="3457"/>
      <c r="Y69" s="3457"/>
      <c r="Z69" s="3457"/>
      <c r="AA69" s="3457"/>
      <c r="AB69" s="3457"/>
      <c r="AC69" s="3457"/>
      <c r="AD69" s="3457"/>
      <c r="AE69" s="3457"/>
      <c r="AF69" s="3457"/>
      <c r="AG69" s="5637"/>
      <c r="AH69" s="5644"/>
      <c r="AI69" s="3458"/>
      <c r="AJ69" s="3457"/>
      <c r="AK69" s="3457"/>
      <c r="AL69" s="3457"/>
      <c r="AM69" s="3457"/>
      <c r="AN69" s="3457"/>
      <c r="AO69" s="3457"/>
      <c r="AP69" s="3457"/>
      <c r="AQ69" s="3457"/>
      <c r="AR69" s="3457"/>
      <c r="AS69" s="3457"/>
      <c r="AT69" s="3457"/>
      <c r="AU69" s="3457"/>
      <c r="AV69" s="3457"/>
      <c r="AW69" s="3457"/>
      <c r="AX69" s="3457"/>
      <c r="AY69" s="3457"/>
      <c r="AZ69" s="3457"/>
      <c r="BA69" s="3457"/>
      <c r="BB69" s="3457"/>
      <c r="BC69" s="3457"/>
      <c r="BD69" s="3459"/>
      <c r="BE69" s="3489">
        <f>MyTimestamp(AH69)</f>
        <v/>
      </c>
      <c r="BF69" s="6080"/>
      <c r="BG69" s="6081">
        <f>BE69</f>
        <v/>
      </c>
      <c r="BH69" s="4736"/>
      <c r="BI69" s="3464"/>
      <c r="BJ69" s="3457"/>
      <c r="BK69" s="3465">
        <f>Overview!$E$7</f>
        <v/>
      </c>
      <c r="BL69" s="3457"/>
      <c r="BM69" s="3584"/>
      <c r="BN69" s="3465">
        <f>Overview!$P$153</f>
        <v/>
      </c>
      <c r="BO69" s="3457"/>
      <c r="BP69" s="3457"/>
      <c r="BQ69" s="3457"/>
      <c r="BR69" s="3467"/>
      <c r="BS69" s="3468"/>
      <c r="BT69" s="3469"/>
      <c r="BV69" s="3470"/>
      <c r="BW69" s="7588"/>
      <c r="BX69" s="7589"/>
      <c r="BY69" s="3471"/>
      <c r="BZ69" s="3472"/>
      <c r="CA69" s="3473"/>
      <c r="CB69" s="3474"/>
      <c r="CC69" s="3475"/>
      <c r="CD69" s="3476"/>
      <c r="CE69" s="3477"/>
      <c r="CF69" s="3477"/>
      <c r="CG69" s="3477"/>
      <c r="CH69" s="3478"/>
      <c r="CI69" s="3479"/>
      <c r="CJ69" s="3479"/>
      <c r="CK69" s="3479"/>
      <c r="CL69" s="3475"/>
      <c r="CM69" s="3476"/>
      <c r="CN69" s="3477"/>
      <c r="CO69" s="3477"/>
      <c r="CP69" s="3477"/>
      <c r="CQ69" s="3478"/>
      <c r="CR69" s="3479"/>
      <c r="CS69" s="3479"/>
      <c r="CT69" s="3479"/>
      <c r="CU69" s="3475"/>
      <c r="CV69" s="3480"/>
      <c r="CW69" s="3477"/>
      <c r="CX69" s="3477"/>
      <c r="CY69" s="3477"/>
      <c r="CZ69" s="3478"/>
      <c r="DA69" s="3479"/>
      <c r="DB69" s="3479"/>
      <c r="DC69" s="3479"/>
    </row>
    <row r="70" customFormat="1" customHeight="1" ht="12.75" s="3420" x14ac:dyDescent="0.2">
      <c r="B70" s="3448"/>
      <c r="C70" s="6954"/>
      <c r="D70" s="6089">
        <f>IF(ISNUMBER(FIND("EN",B70)),IF(ISNUMBER(FIND("FCC",B70)),IF(ISNUMBER(FIND("ISED",B70)),CONCATENATE(Overview!$V$10,";",Overview!$S$11,";",Overview!$S$12),CONCATENATE(Overview!$V$10,";",Overview!$S$11)),IF(ISNUMBER(FIND("ISED",B70)),CONCATENATE(Overview!$V$10,";",Overview!$S$12),Overview!$V$10)),IF(ISNUMBER(FIND("FCC",B70)),IF(ISNUMBER(FIND("ISED",B70)),CONCATENATE(Overview!$S$11,";",Overview!$S$12),"IEEE Std 1528™"),Overview!$S$12))</f>
        <v/>
      </c>
      <c r="E70" s="6089">
        <f>IF(ISNUMBER(FIND("EN",B70)),IF(ISNUMBER(FIND("FCC",B70)),IF(ISNUMBER(FIND("ISED",B70)),CONCATENATE(Overview!$AB$10,";",Overview!$Y$11,";",Overview!$Y$12),CONCATENATE(Overview!$AB$10,";",Overview!$Y$11)),IF(ISNUMBER(FIND("ISED",B70)),CONCATENATE(Overview!$AB$10,";",Overview!$Y$12),Overview!$AB$10)),IF(ISNUMBER(FIND("FCC",B70)),IF(ISNUMBER(FIND("ISED",B70)),CONCATENATE(Overview!$Y$11,";",Overview!$Y$12),"IEEE Std 1528™"),Overview!$Y$12))</f>
        <v/>
      </c>
      <c r="F70" s="6945"/>
      <c r="G70" s="5446">
        <f>Overview!$E$28</f>
        <v/>
      </c>
      <c r="H70" s="3449"/>
      <c r="I70" s="3449"/>
      <c r="J70" s="3450" t="inlineStr">
        <is>
          <t>Cat M1</t>
        </is>
      </c>
      <c r="K70" s="3450" t="inlineStr">
        <is>
          <t>FDD1</t>
        </is>
      </c>
      <c r="L70" s="3449"/>
      <c r="M70" s="3450">
        <v>15</v>
      </c>
      <c r="N70" s="3451" t="inlineStr">
        <is>
          <t>QPSK</t>
        </is>
      </c>
      <c r="O70" s="3452"/>
      <c r="P70" s="3453">
        <v>11</v>
      </c>
      <c r="Q70" s="3454">
        <v>3</v>
      </c>
      <c r="R70" s="3455">
        <v>3</v>
      </c>
      <c r="S70" s="3455"/>
      <c r="T70" s="3456">
        <v>18075</v>
      </c>
      <c r="U70" s="3456">
        <v>1927.5</v>
      </c>
      <c r="V70" s="3457"/>
      <c r="W70" s="3457"/>
      <c r="X70" s="3457"/>
      <c r="Y70" s="3457"/>
      <c r="Z70" s="3457"/>
      <c r="AA70" s="3457"/>
      <c r="AB70" s="3457"/>
      <c r="AC70" s="3457"/>
      <c r="AD70" s="3457"/>
      <c r="AE70" s="3457"/>
      <c r="AF70" s="3457"/>
      <c r="AG70" s="5637"/>
      <c r="AH70" s="5644"/>
      <c r="AI70" s="3458"/>
      <c r="AJ70" s="3457"/>
      <c r="AK70" s="3457"/>
      <c r="AL70" s="3457"/>
      <c r="AM70" s="3457"/>
      <c r="AN70" s="3457"/>
      <c r="AO70" s="3457"/>
      <c r="AP70" s="3457"/>
      <c r="AQ70" s="3457"/>
      <c r="AR70" s="3457"/>
      <c r="AS70" s="3457"/>
      <c r="AT70" s="3457"/>
      <c r="AU70" s="3457"/>
      <c r="AV70" s="3457"/>
      <c r="AW70" s="3457"/>
      <c r="AX70" s="3457"/>
      <c r="AY70" s="3457"/>
      <c r="AZ70" s="3457"/>
      <c r="BA70" s="3457"/>
      <c r="BB70" s="3457"/>
      <c r="BC70" s="3457"/>
      <c r="BD70" s="3459"/>
      <c r="BE70" s="3489">
        <f>MyTimestamp(AH70)</f>
        <v/>
      </c>
      <c r="BF70" s="6080"/>
      <c r="BG70" s="6081">
        <f>BE70</f>
        <v/>
      </c>
      <c r="BH70" s="4736"/>
      <c r="BI70" s="3464"/>
      <c r="BJ70" s="3457"/>
      <c r="BK70" s="3465">
        <f>Overview!$E$7</f>
        <v/>
      </c>
      <c r="BL70" s="3457"/>
      <c r="BM70" s="3584"/>
      <c r="BN70" s="3465">
        <f>Overview!$P$153</f>
        <v/>
      </c>
      <c r="BO70" s="3457"/>
      <c r="BP70" s="3457"/>
      <c r="BQ70" s="3457"/>
      <c r="BR70" s="3467"/>
      <c r="BS70" s="3468"/>
      <c r="BT70" s="3469"/>
      <c r="BV70" s="3470"/>
      <c r="BW70" s="7588"/>
      <c r="BX70" s="7589"/>
      <c r="BY70" s="3471"/>
      <c r="BZ70" s="3472"/>
      <c r="CA70" s="3473"/>
      <c r="CB70" s="3474"/>
      <c r="CC70" s="3475"/>
      <c r="CD70" s="3476"/>
      <c r="CE70" s="3477"/>
      <c r="CF70" s="3477"/>
      <c r="CG70" s="3477"/>
      <c r="CH70" s="3478"/>
      <c r="CI70" s="3479"/>
      <c r="CJ70" s="3479"/>
      <c r="CK70" s="3479"/>
      <c r="CL70" s="3475"/>
      <c r="CM70" s="3476"/>
      <c r="CN70" s="3477"/>
      <c r="CO70" s="3477"/>
      <c r="CP70" s="3477"/>
      <c r="CQ70" s="3478"/>
      <c r="CR70" s="3479"/>
      <c r="CS70" s="3479"/>
      <c r="CT70" s="3479"/>
      <c r="CU70" s="3475"/>
      <c r="CV70" s="3480"/>
      <c r="CW70" s="3477"/>
      <c r="CX70" s="3477"/>
      <c r="CY70" s="3477"/>
      <c r="CZ70" s="3478"/>
      <c r="DA70" s="3479"/>
      <c r="DB70" s="3479"/>
      <c r="DC70" s="3479"/>
    </row>
    <row r="71" customFormat="1" customHeight="1" ht="12.75" s="3420" x14ac:dyDescent="0.2">
      <c r="B71" s="3448"/>
      <c r="C71" s="6954"/>
      <c r="D71" s="6089">
        <f>IF(ISNUMBER(FIND("EN",B71)),IF(ISNUMBER(FIND("FCC",B71)),IF(ISNUMBER(FIND("ISED",B71)),CONCATENATE(Overview!$V$10,";",Overview!$S$11,";",Overview!$S$12),CONCATENATE(Overview!$V$10,";",Overview!$S$11)),IF(ISNUMBER(FIND("ISED",B71)),CONCATENATE(Overview!$V$10,";",Overview!$S$12),Overview!$V$10)),IF(ISNUMBER(FIND("FCC",B71)),IF(ISNUMBER(FIND("ISED",B71)),CONCATENATE(Overview!$S$11,";",Overview!$S$12),"IEEE Std 1528™"),Overview!$S$12))</f>
        <v/>
      </c>
      <c r="E71" s="6089">
        <f>IF(ISNUMBER(FIND("EN",B71)),IF(ISNUMBER(FIND("FCC",B71)),IF(ISNUMBER(FIND("ISED",B71)),CONCATENATE(Overview!$AB$10,";",Overview!$Y$11,";",Overview!$Y$12),CONCATENATE(Overview!$AB$10,";",Overview!$Y$11)),IF(ISNUMBER(FIND("ISED",B71)),CONCATENATE(Overview!$AB$10,";",Overview!$Y$12),Overview!$AB$10)),IF(ISNUMBER(FIND("FCC",B71)),IF(ISNUMBER(FIND("ISED",B71)),CONCATENATE(Overview!$Y$11,";",Overview!$Y$12),"IEEE Std 1528™"),Overview!$Y$12))</f>
        <v/>
      </c>
      <c r="F71" s="6945"/>
      <c r="G71" s="5446">
        <f>Overview!$E$28</f>
        <v/>
      </c>
      <c r="H71" s="3449"/>
      <c r="I71" s="3449"/>
      <c r="J71" s="3450" t="inlineStr">
        <is>
          <t>Cat M1</t>
        </is>
      </c>
      <c r="K71" s="3450" t="inlineStr">
        <is>
          <t>FDD1</t>
        </is>
      </c>
      <c r="L71" s="3449"/>
      <c r="M71" s="3450">
        <v>15</v>
      </c>
      <c r="N71" s="3451" t="inlineStr">
        <is>
          <t>QPSK</t>
        </is>
      </c>
      <c r="O71" s="3452"/>
      <c r="P71" s="3453">
        <v>0</v>
      </c>
      <c r="Q71" s="3454">
        <v>6</v>
      </c>
      <c r="R71" s="3455">
        <v>0</v>
      </c>
      <c r="S71" s="3455"/>
      <c r="T71" s="3456">
        <v>18075</v>
      </c>
      <c r="U71" s="3456">
        <v>1927.5</v>
      </c>
      <c r="V71" s="3457"/>
      <c r="W71" s="3457"/>
      <c r="X71" s="3457"/>
      <c r="Y71" s="3457"/>
      <c r="Z71" s="3457"/>
      <c r="AA71" s="3457"/>
      <c r="AB71" s="3457"/>
      <c r="AC71" s="3457"/>
      <c r="AD71" s="3457"/>
      <c r="AE71" s="3457"/>
      <c r="AF71" s="3457"/>
      <c r="AG71" s="5637"/>
      <c r="AH71" s="5644"/>
      <c r="AI71" s="3458"/>
      <c r="AJ71" s="3457"/>
      <c r="AK71" s="3457"/>
      <c r="AL71" s="3457"/>
      <c r="AM71" s="3457"/>
      <c r="AN71" s="3457"/>
      <c r="AO71" s="3457"/>
      <c r="AP71" s="3457"/>
      <c r="AQ71" s="3457"/>
      <c r="AR71" s="3457"/>
      <c r="AS71" s="3457"/>
      <c r="AT71" s="3457"/>
      <c r="AU71" s="3457"/>
      <c r="AV71" s="3457"/>
      <c r="AW71" s="3457"/>
      <c r="AX71" s="3457"/>
      <c r="AY71" s="3457"/>
      <c r="AZ71" s="3457"/>
      <c r="BA71" s="3457"/>
      <c r="BB71" s="3457"/>
      <c r="BC71" s="3457"/>
      <c r="BD71" s="3459"/>
      <c r="BE71" s="3489">
        <f>MyTimestamp(AH71)</f>
        <v/>
      </c>
      <c r="BF71" s="6080"/>
      <c r="BG71" s="6081">
        <f>BE71</f>
        <v/>
      </c>
      <c r="BH71" s="4736"/>
      <c r="BI71" s="3464"/>
      <c r="BJ71" s="3457"/>
      <c r="BK71" s="3465">
        <f>Overview!$E$7</f>
        <v/>
      </c>
      <c r="BL71" s="3457"/>
      <c r="BM71" s="3584"/>
      <c r="BN71" s="3465">
        <f>Overview!$P$153</f>
        <v/>
      </c>
      <c r="BO71" s="3457"/>
      <c r="BP71" s="3457"/>
      <c r="BQ71" s="3457"/>
      <c r="BR71" s="3467"/>
      <c r="BS71" s="3468"/>
      <c r="BT71" s="3469"/>
      <c r="BV71" s="3470"/>
      <c r="BW71" s="7588"/>
      <c r="BX71" s="7589"/>
      <c r="BY71" s="3471"/>
      <c r="BZ71" s="3472"/>
      <c r="CA71" s="3473"/>
      <c r="CB71" s="3474"/>
      <c r="CC71" s="3475"/>
      <c r="CD71" s="3476"/>
      <c r="CE71" s="3477"/>
      <c r="CF71" s="3477"/>
      <c r="CG71" s="3477"/>
      <c r="CH71" s="3478"/>
      <c r="CI71" s="3479"/>
      <c r="CJ71" s="3479"/>
      <c r="CK71" s="3479"/>
      <c r="CL71" s="3475"/>
      <c r="CM71" s="3476"/>
      <c r="CN71" s="3477"/>
      <c r="CO71" s="3477"/>
      <c r="CP71" s="3477"/>
      <c r="CQ71" s="3478"/>
      <c r="CR71" s="3479"/>
      <c r="CS71" s="3479"/>
      <c r="CT71" s="3479"/>
      <c r="CU71" s="3475"/>
      <c r="CV71" s="3480"/>
      <c r="CW71" s="3477"/>
      <c r="CX71" s="3477"/>
      <c r="CY71" s="3477"/>
      <c r="CZ71" s="3478"/>
      <c r="DA71" s="3479"/>
      <c r="DB71" s="3479"/>
      <c r="DC71" s="3479"/>
    </row>
    <row r="72" customFormat="1" customHeight="1" ht="12.75" s="3420" x14ac:dyDescent="0.2">
      <c r="B72" s="3448"/>
      <c r="C72" s="6954"/>
      <c r="D72" s="6089">
        <f>IF(ISNUMBER(FIND("EN",B72)),IF(ISNUMBER(FIND("FCC",B72)),IF(ISNUMBER(FIND("ISED",B72)),CONCATENATE(Overview!$V$10,";",Overview!$S$11,";",Overview!$S$12),CONCATENATE(Overview!$V$10,";",Overview!$S$11)),IF(ISNUMBER(FIND("ISED",B72)),CONCATENATE(Overview!$V$10,";",Overview!$S$12),Overview!$V$10)),IF(ISNUMBER(FIND("FCC",B72)),IF(ISNUMBER(FIND("ISED",B72)),CONCATENATE(Overview!$S$11,";",Overview!$S$12),"IEEE Std 1528™"),Overview!$S$12))</f>
        <v/>
      </c>
      <c r="E72" s="6089">
        <f>IF(ISNUMBER(FIND("EN",B72)),IF(ISNUMBER(FIND("FCC",B72)),IF(ISNUMBER(FIND("ISED",B72)),CONCATENATE(Overview!$AB$10,";",Overview!$Y$11,";",Overview!$Y$12),CONCATENATE(Overview!$AB$10,";",Overview!$Y$11)),IF(ISNUMBER(FIND("ISED",B72)),CONCATENATE(Overview!$AB$10,";",Overview!$Y$12),Overview!$AB$10)),IF(ISNUMBER(FIND("FCC",B72)),IF(ISNUMBER(FIND("ISED",B72)),CONCATENATE(Overview!$Y$11,";",Overview!$Y$12),"IEEE Std 1528™"),Overview!$Y$12))</f>
        <v/>
      </c>
      <c r="F72" s="6945"/>
      <c r="G72" s="5446">
        <f>Overview!$E$28</f>
        <v/>
      </c>
      <c r="H72" s="3449"/>
      <c r="I72" s="3449"/>
      <c r="J72" s="3450" t="inlineStr">
        <is>
          <t>Cat M1</t>
        </is>
      </c>
      <c r="K72" s="3450" t="inlineStr">
        <is>
          <t>FDD1</t>
        </is>
      </c>
      <c r="L72" s="3449"/>
      <c r="M72" s="3450">
        <v>15</v>
      </c>
      <c r="N72" s="3451" t="inlineStr">
        <is>
          <t>QPSK</t>
        </is>
      </c>
      <c r="O72" s="3452"/>
      <c r="P72" s="3453">
        <v>11</v>
      </c>
      <c r="Q72" s="3454">
        <v>6</v>
      </c>
      <c r="R72" s="3455">
        <v>0</v>
      </c>
      <c r="S72" s="3455"/>
      <c r="T72" s="3456">
        <v>18075</v>
      </c>
      <c r="U72" s="3456">
        <v>1927.5</v>
      </c>
      <c r="V72" s="3457"/>
      <c r="W72" s="3457"/>
      <c r="X72" s="3457"/>
      <c r="Y72" s="3457"/>
      <c r="Z72" s="3457"/>
      <c r="AA72" s="3457"/>
      <c r="AB72" s="3457"/>
      <c r="AC72" s="3457"/>
      <c r="AD72" s="3457"/>
      <c r="AE72" s="3457"/>
      <c r="AF72" s="3457"/>
      <c r="AG72" s="5637"/>
      <c r="AH72" s="5644"/>
      <c r="AI72" s="3458"/>
      <c r="AJ72" s="3457"/>
      <c r="AK72" s="3457"/>
      <c r="AL72" s="3457"/>
      <c r="AM72" s="3457"/>
      <c r="AN72" s="3457"/>
      <c r="AO72" s="3457"/>
      <c r="AP72" s="3457"/>
      <c r="AQ72" s="3457"/>
      <c r="AR72" s="3457"/>
      <c r="AS72" s="3457"/>
      <c r="AT72" s="3457"/>
      <c r="AU72" s="3457"/>
      <c r="AV72" s="3457"/>
      <c r="AW72" s="3457"/>
      <c r="AX72" s="3457"/>
      <c r="AY72" s="3457"/>
      <c r="AZ72" s="3457"/>
      <c r="BA72" s="3457"/>
      <c r="BB72" s="3457"/>
      <c r="BC72" s="3457"/>
      <c r="BD72" s="3459"/>
      <c r="BE72" s="3489">
        <f>MyTimestamp(AH72)</f>
        <v/>
      </c>
      <c r="BF72" s="6080"/>
      <c r="BG72" s="6081">
        <f>BE72</f>
        <v/>
      </c>
      <c r="BH72" s="4736"/>
      <c r="BI72" s="3464"/>
      <c r="BJ72" s="3457"/>
      <c r="BK72" s="3465">
        <f>Overview!$E$7</f>
        <v/>
      </c>
      <c r="BL72" s="3457"/>
      <c r="BM72" s="3584"/>
      <c r="BN72" s="3465">
        <f>Overview!$P$153</f>
        <v/>
      </c>
      <c r="BO72" s="3457"/>
      <c r="BP72" s="3457"/>
      <c r="BQ72" s="3457"/>
      <c r="BR72" s="3467"/>
      <c r="BS72" s="3468"/>
      <c r="BT72" s="3469"/>
      <c r="BV72" s="3470"/>
      <c r="BW72" s="7588"/>
      <c r="BX72" s="7589"/>
      <c r="BY72" s="3471"/>
      <c r="BZ72" s="3472"/>
      <c r="CA72" s="3473"/>
      <c r="CB72" s="3474"/>
      <c r="CC72" s="3475"/>
      <c r="CD72" s="3476"/>
      <c r="CE72" s="3477"/>
      <c r="CF72" s="3477"/>
      <c r="CG72" s="3477"/>
      <c r="CH72" s="3478"/>
      <c r="CI72" s="3479"/>
      <c r="CJ72" s="3479"/>
      <c r="CK72" s="3479"/>
      <c r="CL72" s="3475"/>
      <c r="CM72" s="3476"/>
      <c r="CN72" s="3477"/>
      <c r="CO72" s="3477"/>
      <c r="CP72" s="3477"/>
      <c r="CQ72" s="3478"/>
      <c r="CR72" s="3479"/>
      <c r="CS72" s="3479"/>
      <c r="CT72" s="3479"/>
      <c r="CU72" s="3475"/>
      <c r="CV72" s="3480"/>
      <c r="CW72" s="3477"/>
      <c r="CX72" s="3477"/>
      <c r="CY72" s="3477"/>
      <c r="CZ72" s="3478"/>
      <c r="DA72" s="3479"/>
      <c r="DB72" s="3479"/>
      <c r="DC72" s="3479"/>
    </row>
    <row r="73" customFormat="1" customHeight="1" ht="12.75" s="3420" x14ac:dyDescent="0.2">
      <c r="B73" s="3448"/>
      <c r="C73" s="6954"/>
      <c r="D73" s="6089">
        <f>IF(ISNUMBER(FIND("EN",B73)),IF(ISNUMBER(FIND("FCC",B73)),IF(ISNUMBER(FIND("ISED",B73)),CONCATENATE(Overview!$V$10,";",Overview!$S$11,";",Overview!$S$12),CONCATENATE(Overview!$V$10,";",Overview!$S$11)),IF(ISNUMBER(FIND("ISED",B73)),CONCATENATE(Overview!$V$10,";",Overview!$S$12),Overview!$V$10)),IF(ISNUMBER(FIND("FCC",B73)),IF(ISNUMBER(FIND("ISED",B73)),CONCATENATE(Overview!$S$11,";",Overview!$S$12),"IEEE Std 1528™"),Overview!$S$12))</f>
        <v/>
      </c>
      <c r="E73" s="6089">
        <f>IF(ISNUMBER(FIND("EN",B73)),IF(ISNUMBER(FIND("FCC",B73)),IF(ISNUMBER(FIND("ISED",B73)),CONCATENATE(Overview!$AB$10,";",Overview!$Y$11,";",Overview!$Y$12),CONCATENATE(Overview!$AB$10,";",Overview!$Y$11)),IF(ISNUMBER(FIND("ISED",B73)),CONCATENATE(Overview!$AB$10,";",Overview!$Y$12),Overview!$AB$10)),IF(ISNUMBER(FIND("FCC",B73)),IF(ISNUMBER(FIND("ISED",B73)),CONCATENATE(Overview!$Y$11,";",Overview!$Y$12),"IEEE Std 1528™"),Overview!$Y$12))</f>
        <v/>
      </c>
      <c r="F73" s="6945"/>
      <c r="G73" s="5446">
        <f>Overview!$E$28</f>
        <v/>
      </c>
      <c r="H73" s="3449"/>
      <c r="I73" s="3449"/>
      <c r="J73" s="3450" t="inlineStr">
        <is>
          <t>Cat M1</t>
        </is>
      </c>
      <c r="K73" s="3450" t="inlineStr">
        <is>
          <t>FDD1</t>
        </is>
      </c>
      <c r="L73" s="3449"/>
      <c r="M73" s="3450">
        <v>15</v>
      </c>
      <c r="N73" s="3451" t="inlineStr">
        <is>
          <t>16QAM</t>
        </is>
      </c>
      <c r="O73" s="3452"/>
      <c r="P73" s="3453">
        <v>0</v>
      </c>
      <c r="Q73" s="3454">
        <v>1</v>
      </c>
      <c r="R73" s="3455">
        <v>0</v>
      </c>
      <c r="S73" s="3455"/>
      <c r="T73" s="3456">
        <v>18075</v>
      </c>
      <c r="U73" s="3456">
        <v>1927.5</v>
      </c>
      <c r="V73" s="3457"/>
      <c r="W73" s="3457"/>
      <c r="X73" s="3457"/>
      <c r="Y73" s="3457"/>
      <c r="Z73" s="3457"/>
      <c r="AA73" s="3457"/>
      <c r="AB73" s="3457"/>
      <c r="AC73" s="3457"/>
      <c r="AD73" s="3457"/>
      <c r="AE73" s="3457"/>
      <c r="AF73" s="3457"/>
      <c r="AG73" s="5637"/>
      <c r="AH73" s="5644"/>
      <c r="AI73" s="3458"/>
      <c r="AJ73" s="3457"/>
      <c r="AK73" s="3457"/>
      <c r="AL73" s="3457"/>
      <c r="AM73" s="3457"/>
      <c r="AN73" s="3457"/>
      <c r="AO73" s="3457"/>
      <c r="AP73" s="3457"/>
      <c r="AQ73" s="3457"/>
      <c r="AR73" s="3457"/>
      <c r="AS73" s="3457"/>
      <c r="AT73" s="3457"/>
      <c r="AU73" s="3457"/>
      <c r="AV73" s="3457"/>
      <c r="AW73" s="3457"/>
      <c r="AX73" s="3457"/>
      <c r="AY73" s="3457"/>
      <c r="AZ73" s="3457"/>
      <c r="BA73" s="3457"/>
      <c r="BB73" s="3457"/>
      <c r="BC73" s="3457"/>
      <c r="BD73" s="3459"/>
      <c r="BE73" s="3489">
        <f>MyTimestamp(AH73)</f>
        <v/>
      </c>
      <c r="BF73" s="6080"/>
      <c r="BG73" s="6081">
        <f>BE73</f>
        <v/>
      </c>
      <c r="BH73" s="4736"/>
      <c r="BI73" s="3464"/>
      <c r="BJ73" s="3457"/>
      <c r="BK73" s="3465">
        <f>Overview!$E$7</f>
        <v/>
      </c>
      <c r="BL73" s="3457"/>
      <c r="BM73" s="3584"/>
      <c r="BN73" s="3465">
        <f>Overview!$P$153</f>
        <v/>
      </c>
      <c r="BO73" s="3457"/>
      <c r="BP73" s="3457"/>
      <c r="BQ73" s="3457"/>
      <c r="BR73" s="3467"/>
      <c r="BS73" s="3468"/>
      <c r="BT73" s="3469"/>
      <c r="BV73" s="3470"/>
      <c r="BW73" s="7588"/>
      <c r="BX73" s="7589"/>
      <c r="BY73" s="3471"/>
      <c r="BZ73" s="3472"/>
      <c r="CA73" s="3473"/>
      <c r="CB73" s="3474"/>
      <c r="CC73" s="3475"/>
      <c r="CD73" s="3476"/>
      <c r="CE73" s="3477"/>
      <c r="CF73" s="3477"/>
      <c r="CG73" s="3477"/>
      <c r="CH73" s="3478"/>
      <c r="CI73" s="3479"/>
      <c r="CJ73" s="3479"/>
      <c r="CK73" s="3479"/>
      <c r="CL73" s="3475"/>
      <c r="CM73" s="3476"/>
      <c r="CN73" s="3477"/>
      <c r="CO73" s="3477"/>
      <c r="CP73" s="3477"/>
      <c r="CQ73" s="3478"/>
      <c r="CR73" s="3479"/>
      <c r="CS73" s="3479"/>
      <c r="CT73" s="3479"/>
      <c r="CU73" s="3475"/>
      <c r="CV73" s="3480"/>
      <c r="CW73" s="3477"/>
      <c r="CX73" s="3477"/>
      <c r="CY73" s="3477"/>
      <c r="CZ73" s="3478"/>
      <c r="DA73" s="3479"/>
      <c r="DB73" s="3479"/>
      <c r="DC73" s="3479"/>
    </row>
    <row r="74" customFormat="1" customHeight="1" ht="12.75" s="3420" x14ac:dyDescent="0.2">
      <c r="B74" s="3448"/>
      <c r="C74" s="6954"/>
      <c r="D74" s="6089">
        <f>IF(ISNUMBER(FIND("EN",B74)),IF(ISNUMBER(FIND("FCC",B74)),IF(ISNUMBER(FIND("ISED",B74)),CONCATENATE(Overview!$V$10,";",Overview!$S$11,";",Overview!$S$12),CONCATENATE(Overview!$V$10,";",Overview!$S$11)),IF(ISNUMBER(FIND("ISED",B74)),CONCATENATE(Overview!$V$10,";",Overview!$S$12),Overview!$V$10)),IF(ISNUMBER(FIND("FCC",B74)),IF(ISNUMBER(FIND("ISED",B74)),CONCATENATE(Overview!$S$11,";",Overview!$S$12),"IEEE Std 1528™"),Overview!$S$12))</f>
        <v/>
      </c>
      <c r="E74" s="6089">
        <f>IF(ISNUMBER(FIND("EN",B74)),IF(ISNUMBER(FIND("FCC",B74)),IF(ISNUMBER(FIND("ISED",B74)),CONCATENATE(Overview!$AB$10,";",Overview!$Y$11,";",Overview!$Y$12),CONCATENATE(Overview!$AB$10,";",Overview!$Y$11)),IF(ISNUMBER(FIND("ISED",B74)),CONCATENATE(Overview!$AB$10,";",Overview!$Y$12),Overview!$AB$10)),IF(ISNUMBER(FIND("FCC",B74)),IF(ISNUMBER(FIND("ISED",B74)),CONCATENATE(Overview!$Y$11,";",Overview!$Y$12),"IEEE Std 1528™"),Overview!$Y$12))</f>
        <v/>
      </c>
      <c r="F74" s="6945"/>
      <c r="G74" s="5446">
        <f>Overview!$E$28</f>
        <v/>
      </c>
      <c r="H74" s="3449"/>
      <c r="I74" s="3449"/>
      <c r="J74" s="3450" t="inlineStr">
        <is>
          <t>Cat M1</t>
        </is>
      </c>
      <c r="K74" s="3450" t="inlineStr">
        <is>
          <t>FDD1</t>
        </is>
      </c>
      <c r="L74" s="3449"/>
      <c r="M74" s="3450">
        <v>15</v>
      </c>
      <c r="N74" s="3451" t="inlineStr">
        <is>
          <t>16QAM</t>
        </is>
      </c>
      <c r="O74" s="3452"/>
      <c r="P74" s="3453">
        <v>0</v>
      </c>
      <c r="Q74" s="3454">
        <v>1</v>
      </c>
      <c r="R74" s="3455">
        <v>5</v>
      </c>
      <c r="S74" s="3455"/>
      <c r="T74" s="3456">
        <v>18075</v>
      </c>
      <c r="U74" s="3456">
        <v>1927.5</v>
      </c>
      <c r="V74" s="3457"/>
      <c r="W74" s="3457"/>
      <c r="X74" s="3457"/>
      <c r="Y74" s="3457"/>
      <c r="Z74" s="3457"/>
      <c r="AA74" s="3457"/>
      <c r="AB74" s="3457"/>
      <c r="AC74" s="3457"/>
      <c r="AD74" s="3457"/>
      <c r="AE74" s="3457"/>
      <c r="AF74" s="3457"/>
      <c r="AG74" s="5637"/>
      <c r="AH74" s="5644"/>
      <c r="AI74" s="3458"/>
      <c r="AJ74" s="3457"/>
      <c r="AK74" s="3457"/>
      <c r="AL74" s="3457"/>
      <c r="AM74" s="3457"/>
      <c r="AN74" s="3457"/>
      <c r="AO74" s="3457"/>
      <c r="AP74" s="3457"/>
      <c r="AQ74" s="3457"/>
      <c r="AR74" s="3457"/>
      <c r="AS74" s="3457"/>
      <c r="AT74" s="3457"/>
      <c r="AU74" s="3457"/>
      <c r="AV74" s="3457"/>
      <c r="AW74" s="3457"/>
      <c r="AX74" s="3457"/>
      <c r="AY74" s="3457"/>
      <c r="AZ74" s="3457"/>
      <c r="BA74" s="3457"/>
      <c r="BB74" s="3457"/>
      <c r="BC74" s="3457"/>
      <c r="BD74" s="3459"/>
      <c r="BE74" s="3489">
        <f>MyTimestamp(AH74)</f>
        <v/>
      </c>
      <c r="BF74" s="6080"/>
      <c r="BG74" s="6081">
        <f>BE74</f>
        <v/>
      </c>
      <c r="BH74" s="4736"/>
      <c r="BI74" s="3464"/>
      <c r="BJ74" s="3457"/>
      <c r="BK74" s="3465">
        <f>Overview!$E$7</f>
        <v/>
      </c>
      <c r="BL74" s="3457"/>
      <c r="BM74" s="3584"/>
      <c r="BN74" s="3465">
        <f>Overview!$P$153</f>
        <v/>
      </c>
      <c r="BO74" s="3457"/>
      <c r="BP74" s="3457"/>
      <c r="BQ74" s="3457"/>
      <c r="BR74" s="3467"/>
      <c r="BS74" s="3468"/>
      <c r="BT74" s="3469"/>
      <c r="BV74" s="3470"/>
      <c r="BW74" s="7588"/>
      <c r="BX74" s="7589"/>
      <c r="BY74" s="3471"/>
      <c r="BZ74" s="3472"/>
      <c r="CA74" s="3473"/>
      <c r="CB74" s="3474"/>
      <c r="CC74" s="3475"/>
      <c r="CD74" s="3476"/>
      <c r="CE74" s="3477"/>
      <c r="CF74" s="3477"/>
      <c r="CG74" s="3477"/>
      <c r="CH74" s="3478"/>
      <c r="CI74" s="3479"/>
      <c r="CJ74" s="3479"/>
      <c r="CK74" s="3479"/>
      <c r="CL74" s="3475"/>
      <c r="CM74" s="3476"/>
      <c r="CN74" s="3477"/>
      <c r="CO74" s="3477"/>
      <c r="CP74" s="3477"/>
      <c r="CQ74" s="3478"/>
      <c r="CR74" s="3479"/>
      <c r="CS74" s="3479"/>
      <c r="CT74" s="3479"/>
      <c r="CU74" s="3475"/>
      <c r="CV74" s="3480"/>
      <c r="CW74" s="3477"/>
      <c r="CX74" s="3477"/>
      <c r="CY74" s="3477"/>
      <c r="CZ74" s="3478"/>
      <c r="DA74" s="3479"/>
      <c r="DB74" s="3479"/>
      <c r="DC74" s="3479"/>
    </row>
    <row r="75" customFormat="1" customHeight="1" ht="12.75" s="3420" x14ac:dyDescent="0.2">
      <c r="B75" s="3448"/>
      <c r="C75" s="6954"/>
      <c r="D75" s="6089">
        <f>IF(ISNUMBER(FIND("EN",B75)),IF(ISNUMBER(FIND("FCC",B75)),IF(ISNUMBER(FIND("ISED",B75)),CONCATENATE(Overview!$V$10,";",Overview!$S$11,";",Overview!$S$12),CONCATENATE(Overview!$V$10,";",Overview!$S$11)),IF(ISNUMBER(FIND("ISED",B75)),CONCATENATE(Overview!$V$10,";",Overview!$S$12),Overview!$V$10)),IF(ISNUMBER(FIND("FCC",B75)),IF(ISNUMBER(FIND("ISED",B75)),CONCATENATE(Overview!$S$11,";",Overview!$S$12),"IEEE Std 1528™"),Overview!$S$12))</f>
        <v/>
      </c>
      <c r="E75" s="6089">
        <f>IF(ISNUMBER(FIND("EN",B75)),IF(ISNUMBER(FIND("FCC",B75)),IF(ISNUMBER(FIND("ISED",B75)),CONCATENATE(Overview!$AB$10,";",Overview!$Y$11,";",Overview!$Y$12),CONCATENATE(Overview!$AB$10,";",Overview!$Y$11)),IF(ISNUMBER(FIND("ISED",B75)),CONCATENATE(Overview!$AB$10,";",Overview!$Y$12),Overview!$AB$10)),IF(ISNUMBER(FIND("FCC",B75)),IF(ISNUMBER(FIND("ISED",B75)),CONCATENATE(Overview!$Y$11,";",Overview!$Y$12),"IEEE Std 1528™"),Overview!$Y$12))</f>
        <v/>
      </c>
      <c r="F75" s="6945"/>
      <c r="G75" s="5446">
        <f>Overview!$E$28</f>
        <v/>
      </c>
      <c r="H75" s="3449"/>
      <c r="I75" s="3449"/>
      <c r="J75" s="3450" t="inlineStr">
        <is>
          <t>Cat M1</t>
        </is>
      </c>
      <c r="K75" s="3450" t="inlineStr">
        <is>
          <t>FDD1</t>
        </is>
      </c>
      <c r="L75" s="3449"/>
      <c r="M75" s="3450">
        <v>15</v>
      </c>
      <c r="N75" s="3451" t="inlineStr">
        <is>
          <t>16QAM</t>
        </is>
      </c>
      <c r="O75" s="3452"/>
      <c r="P75" s="3453">
        <v>5</v>
      </c>
      <c r="Q75" s="3454">
        <v>1</v>
      </c>
      <c r="R75" s="3455">
        <v>0</v>
      </c>
      <c r="S75" s="3455"/>
      <c r="T75" s="3456">
        <v>18075</v>
      </c>
      <c r="U75" s="3456">
        <v>1927.5</v>
      </c>
      <c r="V75" s="3457"/>
      <c r="W75" s="3457"/>
      <c r="X75" s="3457"/>
      <c r="Y75" s="3457"/>
      <c r="Z75" s="3457"/>
      <c r="AA75" s="3457"/>
      <c r="AB75" s="3457"/>
      <c r="AC75" s="3457"/>
      <c r="AD75" s="3457"/>
      <c r="AE75" s="3457"/>
      <c r="AF75" s="3457"/>
      <c r="AG75" s="5637"/>
      <c r="AH75" s="5644"/>
      <c r="AI75" s="3458"/>
      <c r="AJ75" s="3457"/>
      <c r="AK75" s="3457"/>
      <c r="AL75" s="3457"/>
      <c r="AM75" s="3457"/>
      <c r="AN75" s="3457"/>
      <c r="AO75" s="3457"/>
      <c r="AP75" s="3457"/>
      <c r="AQ75" s="3457"/>
      <c r="AR75" s="3457"/>
      <c r="AS75" s="3457"/>
      <c r="AT75" s="3457"/>
      <c r="AU75" s="3457"/>
      <c r="AV75" s="3457"/>
      <c r="AW75" s="3457"/>
      <c r="AX75" s="3457"/>
      <c r="AY75" s="3457"/>
      <c r="AZ75" s="3457"/>
      <c r="BA75" s="3457"/>
      <c r="BB75" s="3457"/>
      <c r="BC75" s="3457"/>
      <c r="BD75" s="3459"/>
      <c r="BE75" s="3489">
        <f>MyTimestamp(AH75)</f>
        <v/>
      </c>
      <c r="BF75" s="6080"/>
      <c r="BG75" s="6081">
        <f>BE75</f>
        <v/>
      </c>
      <c r="BH75" s="4736"/>
      <c r="BI75" s="3464"/>
      <c r="BJ75" s="3457"/>
      <c r="BK75" s="3465">
        <f>Overview!$E$7</f>
        <v/>
      </c>
      <c r="BL75" s="3457"/>
      <c r="BM75" s="3584"/>
      <c r="BN75" s="3465">
        <f>Overview!$P$153</f>
        <v/>
      </c>
      <c r="BO75" s="3457"/>
      <c r="BP75" s="3457"/>
      <c r="BQ75" s="3457"/>
      <c r="BR75" s="3467"/>
      <c r="BS75" s="3468"/>
      <c r="BT75" s="3469"/>
      <c r="BV75" s="3470"/>
      <c r="BW75" s="7588"/>
      <c r="BX75" s="7589"/>
      <c r="BY75" s="3471"/>
      <c r="BZ75" s="3472"/>
      <c r="CA75" s="3473"/>
      <c r="CB75" s="3474"/>
      <c r="CC75" s="3475"/>
      <c r="CD75" s="3476"/>
      <c r="CE75" s="3477"/>
      <c r="CF75" s="3477"/>
      <c r="CG75" s="3477"/>
      <c r="CH75" s="3478"/>
      <c r="CI75" s="3479"/>
      <c r="CJ75" s="3479"/>
      <c r="CK75" s="3479"/>
      <c r="CL75" s="3475"/>
      <c r="CM75" s="3476"/>
      <c r="CN75" s="3477"/>
      <c r="CO75" s="3477"/>
      <c r="CP75" s="3477"/>
      <c r="CQ75" s="3478"/>
      <c r="CR75" s="3479"/>
      <c r="CS75" s="3479"/>
      <c r="CT75" s="3479"/>
      <c r="CU75" s="3475"/>
      <c r="CV75" s="3480"/>
      <c r="CW75" s="3477"/>
      <c r="CX75" s="3477"/>
      <c r="CY75" s="3477"/>
      <c r="CZ75" s="3478"/>
      <c r="DA75" s="3479"/>
      <c r="DB75" s="3479"/>
      <c r="DC75" s="3479"/>
    </row>
    <row r="76" customFormat="1" customHeight="1" ht="12.75" s="3420" x14ac:dyDescent="0.2">
      <c r="B76" s="3448"/>
      <c r="C76" s="6954"/>
      <c r="D76" s="6089">
        <f>IF(ISNUMBER(FIND("EN",B76)),IF(ISNUMBER(FIND("FCC",B76)),IF(ISNUMBER(FIND("ISED",B76)),CONCATENATE(Overview!$V$10,";",Overview!$S$11,";",Overview!$S$12),CONCATENATE(Overview!$V$10,";",Overview!$S$11)),IF(ISNUMBER(FIND("ISED",B76)),CONCATENATE(Overview!$V$10,";",Overview!$S$12),Overview!$V$10)),IF(ISNUMBER(FIND("FCC",B76)),IF(ISNUMBER(FIND("ISED",B76)),CONCATENATE(Overview!$S$11,";",Overview!$S$12),"IEEE Std 1528™"),Overview!$S$12))</f>
        <v/>
      </c>
      <c r="E76" s="6089">
        <f>IF(ISNUMBER(FIND("EN",B76)),IF(ISNUMBER(FIND("FCC",B76)),IF(ISNUMBER(FIND("ISED",B76)),CONCATENATE(Overview!$AB$10,";",Overview!$Y$11,";",Overview!$Y$12),CONCATENATE(Overview!$AB$10,";",Overview!$Y$11)),IF(ISNUMBER(FIND("ISED",B76)),CONCATENATE(Overview!$AB$10,";",Overview!$Y$12),Overview!$AB$10)),IF(ISNUMBER(FIND("FCC",B76)),IF(ISNUMBER(FIND("ISED",B76)),CONCATENATE(Overview!$Y$11,";",Overview!$Y$12),"IEEE Std 1528™"),Overview!$Y$12))</f>
        <v/>
      </c>
      <c r="F76" s="6945"/>
      <c r="G76" s="5446">
        <f>Overview!$E$28</f>
        <v/>
      </c>
      <c r="H76" s="3449"/>
      <c r="I76" s="3449"/>
      <c r="J76" s="3450" t="inlineStr">
        <is>
          <t>Cat M1</t>
        </is>
      </c>
      <c r="K76" s="3450" t="inlineStr">
        <is>
          <t>FDD1</t>
        </is>
      </c>
      <c r="L76" s="3449"/>
      <c r="M76" s="3450">
        <v>15</v>
      </c>
      <c r="N76" s="3451" t="inlineStr">
        <is>
          <t>16QAM</t>
        </is>
      </c>
      <c r="O76" s="3452"/>
      <c r="P76" s="3453">
        <v>5</v>
      </c>
      <c r="Q76" s="3454">
        <v>1</v>
      </c>
      <c r="R76" s="3455">
        <v>5</v>
      </c>
      <c r="S76" s="3455"/>
      <c r="T76" s="3456">
        <v>18075</v>
      </c>
      <c r="U76" s="3456">
        <v>1927.5</v>
      </c>
      <c r="V76" s="3457"/>
      <c r="W76" s="3457"/>
      <c r="X76" s="3457"/>
      <c r="Y76" s="3457"/>
      <c r="Z76" s="3457"/>
      <c r="AA76" s="3457"/>
      <c r="AB76" s="3457"/>
      <c r="AC76" s="3457"/>
      <c r="AD76" s="3457"/>
      <c r="AE76" s="3457"/>
      <c r="AF76" s="3457"/>
      <c r="AG76" s="5637"/>
      <c r="AH76" s="5644"/>
      <c r="AI76" s="3458"/>
      <c r="AJ76" s="3457"/>
      <c r="AK76" s="3457"/>
      <c r="AL76" s="3457"/>
      <c r="AM76" s="3457"/>
      <c r="AN76" s="3457"/>
      <c r="AO76" s="3457"/>
      <c r="AP76" s="3457"/>
      <c r="AQ76" s="3457"/>
      <c r="AR76" s="3457"/>
      <c r="AS76" s="3457"/>
      <c r="AT76" s="3457"/>
      <c r="AU76" s="3457"/>
      <c r="AV76" s="3457"/>
      <c r="AW76" s="3457"/>
      <c r="AX76" s="3457"/>
      <c r="AY76" s="3457"/>
      <c r="AZ76" s="3457"/>
      <c r="BA76" s="3457"/>
      <c r="BB76" s="3457"/>
      <c r="BC76" s="3457"/>
      <c r="BD76" s="3459"/>
      <c r="BE76" s="3489">
        <f>MyTimestamp(AH76)</f>
        <v/>
      </c>
      <c r="BF76" s="6080"/>
      <c r="BG76" s="6081">
        <f>BE76</f>
        <v/>
      </c>
      <c r="BH76" s="4736"/>
      <c r="BI76" s="3464"/>
      <c r="BJ76" s="3457"/>
      <c r="BK76" s="3465">
        <f>Overview!$E$7</f>
        <v/>
      </c>
      <c r="BL76" s="3457"/>
      <c r="BM76" s="3584"/>
      <c r="BN76" s="3465">
        <f>Overview!$P$153</f>
        <v/>
      </c>
      <c r="BO76" s="3457"/>
      <c r="BP76" s="3457"/>
      <c r="BQ76" s="3457"/>
      <c r="BR76" s="3467"/>
      <c r="BS76" s="3468"/>
      <c r="BT76" s="3469"/>
      <c r="BV76" s="3470"/>
      <c r="BW76" s="7588"/>
      <c r="BX76" s="7589"/>
      <c r="BY76" s="3471"/>
      <c r="BZ76" s="3472"/>
      <c r="CA76" s="3473"/>
      <c r="CB76" s="3474"/>
      <c r="CC76" s="3475"/>
      <c r="CD76" s="3476"/>
      <c r="CE76" s="3477"/>
      <c r="CF76" s="3477"/>
      <c r="CG76" s="3477"/>
      <c r="CH76" s="3478"/>
      <c r="CI76" s="3479"/>
      <c r="CJ76" s="3479"/>
      <c r="CK76" s="3479"/>
      <c r="CL76" s="3475"/>
      <c r="CM76" s="3476"/>
      <c r="CN76" s="3477"/>
      <c r="CO76" s="3477"/>
      <c r="CP76" s="3477"/>
      <c r="CQ76" s="3478"/>
      <c r="CR76" s="3479"/>
      <c r="CS76" s="3479"/>
      <c r="CT76" s="3479"/>
      <c r="CU76" s="3475"/>
      <c r="CV76" s="3480"/>
      <c r="CW76" s="3477"/>
      <c r="CX76" s="3477"/>
      <c r="CY76" s="3477"/>
      <c r="CZ76" s="3478"/>
      <c r="DA76" s="3479"/>
      <c r="DB76" s="3479"/>
      <c r="DC76" s="3479"/>
    </row>
    <row r="77" customFormat="1" customHeight="1" ht="12.75" s="3420" x14ac:dyDescent="0.2">
      <c r="B77" s="3448"/>
      <c r="C77" s="6954"/>
      <c r="D77" s="6089">
        <f>IF(ISNUMBER(FIND("EN",B77)),IF(ISNUMBER(FIND("FCC",B77)),IF(ISNUMBER(FIND("ISED",B77)),CONCATENATE(Overview!$V$10,";",Overview!$S$11,";",Overview!$S$12),CONCATENATE(Overview!$V$10,";",Overview!$S$11)),IF(ISNUMBER(FIND("ISED",B77)),CONCATENATE(Overview!$V$10,";",Overview!$S$12),Overview!$V$10)),IF(ISNUMBER(FIND("FCC",B77)),IF(ISNUMBER(FIND("ISED",B77)),CONCATENATE(Overview!$S$11,";",Overview!$S$12),"IEEE Std 1528™"),Overview!$S$12))</f>
        <v/>
      </c>
      <c r="E77" s="6089">
        <f>IF(ISNUMBER(FIND("EN",B77)),IF(ISNUMBER(FIND("FCC",B77)),IF(ISNUMBER(FIND("ISED",B77)),CONCATENATE(Overview!$AB$10,";",Overview!$Y$11,";",Overview!$Y$12),CONCATENATE(Overview!$AB$10,";",Overview!$Y$11)),IF(ISNUMBER(FIND("ISED",B77)),CONCATENATE(Overview!$AB$10,";",Overview!$Y$12),Overview!$AB$10)),IF(ISNUMBER(FIND("FCC",B77)),IF(ISNUMBER(FIND("ISED",B77)),CONCATENATE(Overview!$Y$11,";",Overview!$Y$12),"IEEE Std 1528™"),Overview!$Y$12))</f>
        <v/>
      </c>
      <c r="F77" s="6945"/>
      <c r="G77" s="5446">
        <f>Overview!$E$28</f>
        <v/>
      </c>
      <c r="H77" s="3449"/>
      <c r="I77" s="3449"/>
      <c r="J77" s="3450" t="inlineStr">
        <is>
          <t>Cat M1</t>
        </is>
      </c>
      <c r="K77" s="3450" t="inlineStr">
        <is>
          <t>FDD1</t>
        </is>
      </c>
      <c r="L77" s="3449"/>
      <c r="M77" s="3450">
        <v>15</v>
      </c>
      <c r="N77" s="3451" t="inlineStr">
        <is>
          <t>16QAM</t>
        </is>
      </c>
      <c r="O77" s="3452"/>
      <c r="P77" s="3453">
        <v>11</v>
      </c>
      <c r="Q77" s="3454">
        <v>1</v>
      </c>
      <c r="R77" s="3455">
        <v>0</v>
      </c>
      <c r="S77" s="3455"/>
      <c r="T77" s="3456">
        <v>18075</v>
      </c>
      <c r="U77" s="3456">
        <v>1927.5</v>
      </c>
      <c r="V77" s="3457"/>
      <c r="W77" s="3457"/>
      <c r="X77" s="3457"/>
      <c r="Y77" s="3457"/>
      <c r="Z77" s="3457"/>
      <c r="AA77" s="3457"/>
      <c r="AB77" s="3457"/>
      <c r="AC77" s="3457"/>
      <c r="AD77" s="3457"/>
      <c r="AE77" s="3457"/>
      <c r="AF77" s="3457"/>
      <c r="AG77" s="5637"/>
      <c r="AH77" s="5644"/>
      <c r="AI77" s="3458"/>
      <c r="AJ77" s="3457"/>
      <c r="AK77" s="3457"/>
      <c r="AL77" s="3457"/>
      <c r="AM77" s="3457"/>
      <c r="AN77" s="3457"/>
      <c r="AO77" s="3457"/>
      <c r="AP77" s="3457"/>
      <c r="AQ77" s="3457"/>
      <c r="AR77" s="3457"/>
      <c r="AS77" s="3457"/>
      <c r="AT77" s="3457"/>
      <c r="AU77" s="3457"/>
      <c r="AV77" s="3457"/>
      <c r="AW77" s="3457"/>
      <c r="AX77" s="3457"/>
      <c r="AY77" s="3457"/>
      <c r="AZ77" s="3457"/>
      <c r="BA77" s="3457"/>
      <c r="BB77" s="3457"/>
      <c r="BC77" s="3457"/>
      <c r="BD77" s="3459"/>
      <c r="BE77" s="3489">
        <f>MyTimestamp(AH77)</f>
        <v/>
      </c>
      <c r="BF77" s="6080"/>
      <c r="BG77" s="6081">
        <f>BE77</f>
        <v/>
      </c>
      <c r="BH77" s="4736"/>
      <c r="BI77" s="3464"/>
      <c r="BJ77" s="3457"/>
      <c r="BK77" s="3465">
        <f>Overview!$E$7</f>
        <v/>
      </c>
      <c r="BL77" s="3457"/>
      <c r="BM77" s="3584"/>
      <c r="BN77" s="3465">
        <f>Overview!$P$153</f>
        <v/>
      </c>
      <c r="BO77" s="3457"/>
      <c r="BP77" s="3457"/>
      <c r="BQ77" s="3457"/>
      <c r="BR77" s="3467"/>
      <c r="BS77" s="3468"/>
      <c r="BT77" s="3469"/>
      <c r="BV77" s="3470"/>
      <c r="BW77" s="7588"/>
      <c r="BX77" s="7589"/>
      <c r="BY77" s="3471"/>
      <c r="BZ77" s="3472"/>
      <c r="CA77" s="3473"/>
      <c r="CB77" s="3474"/>
      <c r="CC77" s="3475"/>
      <c r="CD77" s="3476"/>
      <c r="CE77" s="3477"/>
      <c r="CF77" s="3477"/>
      <c r="CG77" s="3477"/>
      <c r="CH77" s="3478"/>
      <c r="CI77" s="3479"/>
      <c r="CJ77" s="3479"/>
      <c r="CK77" s="3479"/>
      <c r="CL77" s="3475"/>
      <c r="CM77" s="3476"/>
      <c r="CN77" s="3477"/>
      <c r="CO77" s="3477"/>
      <c r="CP77" s="3477"/>
      <c r="CQ77" s="3478"/>
      <c r="CR77" s="3479"/>
      <c r="CS77" s="3479"/>
      <c r="CT77" s="3479"/>
      <c r="CU77" s="3475"/>
      <c r="CV77" s="3480"/>
      <c r="CW77" s="3477"/>
      <c r="CX77" s="3477"/>
      <c r="CY77" s="3477"/>
      <c r="CZ77" s="3478"/>
      <c r="DA77" s="3479"/>
      <c r="DB77" s="3479"/>
      <c r="DC77" s="3479"/>
    </row>
    <row r="78" customFormat="1" customHeight="1" ht="12.75" s="3420" x14ac:dyDescent="0.2">
      <c r="B78" s="3448"/>
      <c r="C78" s="6954"/>
      <c r="D78" s="6089">
        <f>IF(ISNUMBER(FIND("EN",B78)),IF(ISNUMBER(FIND("FCC",B78)),IF(ISNUMBER(FIND("ISED",B78)),CONCATENATE(Overview!$V$10,";",Overview!$S$11,";",Overview!$S$12),CONCATENATE(Overview!$V$10,";",Overview!$S$11)),IF(ISNUMBER(FIND("ISED",B78)),CONCATENATE(Overview!$V$10,";",Overview!$S$12),Overview!$V$10)),IF(ISNUMBER(FIND("FCC",B78)),IF(ISNUMBER(FIND("ISED",B78)),CONCATENATE(Overview!$S$11,";",Overview!$S$12),"IEEE Std 1528™"),Overview!$S$12))</f>
        <v/>
      </c>
      <c r="E78" s="6089">
        <f>IF(ISNUMBER(FIND("EN",B78)),IF(ISNUMBER(FIND("FCC",B78)),IF(ISNUMBER(FIND("ISED",B78)),CONCATENATE(Overview!$AB$10,";",Overview!$Y$11,";",Overview!$Y$12),CONCATENATE(Overview!$AB$10,";",Overview!$Y$11)),IF(ISNUMBER(FIND("ISED",B78)),CONCATENATE(Overview!$AB$10,";",Overview!$Y$12),Overview!$AB$10)),IF(ISNUMBER(FIND("FCC",B78)),IF(ISNUMBER(FIND("ISED",B78)),CONCATENATE(Overview!$Y$11,";",Overview!$Y$12),"IEEE Std 1528™"),Overview!$Y$12))</f>
        <v/>
      </c>
      <c r="F78" s="6945"/>
      <c r="G78" s="5446">
        <f>Overview!$E$28</f>
        <v/>
      </c>
      <c r="H78" s="3449"/>
      <c r="I78" s="3449"/>
      <c r="J78" s="3450" t="inlineStr">
        <is>
          <t>Cat M1</t>
        </is>
      </c>
      <c r="K78" s="3450" t="inlineStr">
        <is>
          <t>FDD1</t>
        </is>
      </c>
      <c r="L78" s="3449"/>
      <c r="M78" s="3450">
        <v>15</v>
      </c>
      <c r="N78" s="3451" t="inlineStr">
        <is>
          <t>16QAM</t>
        </is>
      </c>
      <c r="O78" s="3452"/>
      <c r="P78" s="3453">
        <v>11</v>
      </c>
      <c r="Q78" s="3454">
        <v>1</v>
      </c>
      <c r="R78" s="3455">
        <v>5</v>
      </c>
      <c r="S78" s="3455"/>
      <c r="T78" s="3456">
        <v>18075</v>
      </c>
      <c r="U78" s="3456">
        <v>1927.5</v>
      </c>
      <c r="V78" s="3457"/>
      <c r="W78" s="3457"/>
      <c r="X78" s="3457"/>
      <c r="Y78" s="3457"/>
      <c r="Z78" s="3457"/>
      <c r="AA78" s="3457"/>
      <c r="AB78" s="3457"/>
      <c r="AC78" s="3457"/>
      <c r="AD78" s="3457"/>
      <c r="AE78" s="3457"/>
      <c r="AF78" s="3457"/>
      <c r="AG78" s="5637"/>
      <c r="AH78" s="5644"/>
      <c r="AI78" s="3458"/>
      <c r="AJ78" s="3457"/>
      <c r="AK78" s="3457"/>
      <c r="AL78" s="3457"/>
      <c r="AM78" s="3457"/>
      <c r="AN78" s="3457"/>
      <c r="AO78" s="3457"/>
      <c r="AP78" s="3457"/>
      <c r="AQ78" s="3457"/>
      <c r="AR78" s="3457"/>
      <c r="AS78" s="3457"/>
      <c r="AT78" s="3457"/>
      <c r="AU78" s="3457"/>
      <c r="AV78" s="3457"/>
      <c r="AW78" s="3457"/>
      <c r="AX78" s="3457"/>
      <c r="AY78" s="3457"/>
      <c r="AZ78" s="3457"/>
      <c r="BA78" s="3457"/>
      <c r="BB78" s="3457"/>
      <c r="BC78" s="3457"/>
      <c r="BD78" s="3459"/>
      <c r="BE78" s="3489">
        <f>MyTimestamp(AH78)</f>
        <v/>
      </c>
      <c r="BF78" s="6080"/>
      <c r="BG78" s="6081">
        <f>BE78</f>
        <v/>
      </c>
      <c r="BH78" s="4736"/>
      <c r="BI78" s="3464"/>
      <c r="BJ78" s="3457"/>
      <c r="BK78" s="3465">
        <f>Overview!$E$7</f>
        <v/>
      </c>
      <c r="BL78" s="3457"/>
      <c r="BM78" s="3584"/>
      <c r="BN78" s="3465">
        <f>Overview!$P$153</f>
        <v/>
      </c>
      <c r="BO78" s="3457"/>
      <c r="BP78" s="3457"/>
      <c r="BQ78" s="3457"/>
      <c r="BR78" s="3467"/>
      <c r="BS78" s="3468"/>
      <c r="BT78" s="3469"/>
      <c r="BV78" s="3470"/>
      <c r="BW78" s="7588"/>
      <c r="BX78" s="7589"/>
      <c r="BY78" s="3471"/>
      <c r="BZ78" s="3472"/>
      <c r="CA78" s="3473"/>
      <c r="CB78" s="3474"/>
      <c r="CC78" s="3475"/>
      <c r="CD78" s="3476"/>
      <c r="CE78" s="3477"/>
      <c r="CF78" s="3477"/>
      <c r="CG78" s="3477"/>
      <c r="CH78" s="3478"/>
      <c r="CI78" s="3479"/>
      <c r="CJ78" s="3479"/>
      <c r="CK78" s="3479"/>
      <c r="CL78" s="3475"/>
      <c r="CM78" s="3476"/>
      <c r="CN78" s="3477"/>
      <c r="CO78" s="3477"/>
      <c r="CP78" s="3477"/>
      <c r="CQ78" s="3478"/>
      <c r="CR78" s="3479"/>
      <c r="CS78" s="3479"/>
      <c r="CT78" s="3479"/>
      <c r="CU78" s="3475"/>
      <c r="CV78" s="3480"/>
      <c r="CW78" s="3477"/>
      <c r="CX78" s="3477"/>
      <c r="CY78" s="3477"/>
      <c r="CZ78" s="3478"/>
      <c r="DA78" s="3479"/>
      <c r="DB78" s="3479"/>
      <c r="DC78" s="3479"/>
    </row>
    <row r="79" customFormat="1" customHeight="1" ht="12.75" s="3420" x14ac:dyDescent="0.2">
      <c r="B79" s="3448"/>
      <c r="C79" s="6954"/>
      <c r="D79" s="6089">
        <f>IF(ISNUMBER(FIND("EN",B79)),IF(ISNUMBER(FIND("FCC",B79)),IF(ISNUMBER(FIND("ISED",B79)),CONCATENATE(Overview!$V$10,";",Overview!$S$11,";",Overview!$S$12),CONCATENATE(Overview!$V$10,";",Overview!$S$11)),IF(ISNUMBER(FIND("ISED",B79)),CONCATENATE(Overview!$V$10,";",Overview!$S$12),Overview!$V$10)),IF(ISNUMBER(FIND("FCC",B79)),IF(ISNUMBER(FIND("ISED",B79)),CONCATENATE(Overview!$S$11,";",Overview!$S$12),"IEEE Std 1528™"),Overview!$S$12))</f>
        <v/>
      </c>
      <c r="E79" s="6089">
        <f>IF(ISNUMBER(FIND("EN",B79)),IF(ISNUMBER(FIND("FCC",B79)),IF(ISNUMBER(FIND("ISED",B79)),CONCATENATE(Overview!$AB$10,";",Overview!$Y$11,";",Overview!$Y$12),CONCATENATE(Overview!$AB$10,";",Overview!$Y$11)),IF(ISNUMBER(FIND("ISED",B79)),CONCATENATE(Overview!$AB$10,";",Overview!$Y$12),Overview!$AB$10)),IF(ISNUMBER(FIND("FCC",B79)),IF(ISNUMBER(FIND("ISED",B79)),CONCATENATE(Overview!$Y$11,";",Overview!$Y$12),"IEEE Std 1528™"),Overview!$Y$12))</f>
        <v/>
      </c>
      <c r="F79" s="6945"/>
      <c r="G79" s="5446">
        <f>Overview!$E$28</f>
        <v/>
      </c>
      <c r="H79" s="3449"/>
      <c r="I79" s="3449"/>
      <c r="J79" s="3450" t="inlineStr">
        <is>
          <t>Cat M1</t>
        </is>
      </c>
      <c r="K79" s="3450" t="inlineStr">
        <is>
          <t>FDD1</t>
        </is>
      </c>
      <c r="L79" s="3449"/>
      <c r="M79" s="3450">
        <v>15</v>
      </c>
      <c r="N79" s="3451" t="inlineStr">
        <is>
          <t>16QAM</t>
        </is>
      </c>
      <c r="O79" s="3452"/>
      <c r="P79" s="3453">
        <v>0</v>
      </c>
      <c r="Q79" s="3454">
        <v>3</v>
      </c>
      <c r="R79" s="3455">
        <v>0</v>
      </c>
      <c r="S79" s="3455"/>
      <c r="T79" s="3456">
        <v>18075</v>
      </c>
      <c r="U79" s="3456">
        <v>1927.5</v>
      </c>
      <c r="V79" s="3457"/>
      <c r="W79" s="3457"/>
      <c r="X79" s="3457"/>
      <c r="Y79" s="3457"/>
      <c r="Z79" s="3457"/>
      <c r="AA79" s="3457"/>
      <c r="AB79" s="3457"/>
      <c r="AC79" s="3457"/>
      <c r="AD79" s="3457"/>
      <c r="AE79" s="3457"/>
      <c r="AF79" s="3457"/>
      <c r="AG79" s="5637"/>
      <c r="AH79" s="5644"/>
      <c r="AI79" s="3458"/>
      <c r="AJ79" s="3457"/>
      <c r="AK79" s="3457"/>
      <c r="AL79" s="3457"/>
      <c r="AM79" s="3457"/>
      <c r="AN79" s="3457"/>
      <c r="AO79" s="3457"/>
      <c r="AP79" s="3457"/>
      <c r="AQ79" s="3457"/>
      <c r="AR79" s="3457"/>
      <c r="AS79" s="3457"/>
      <c r="AT79" s="3457"/>
      <c r="AU79" s="3457"/>
      <c r="AV79" s="3457"/>
      <c r="AW79" s="3457"/>
      <c r="AX79" s="3457"/>
      <c r="AY79" s="3457"/>
      <c r="AZ79" s="3457"/>
      <c r="BA79" s="3457"/>
      <c r="BB79" s="3457"/>
      <c r="BC79" s="3457"/>
      <c r="BD79" s="3459"/>
      <c r="BE79" s="3489">
        <f>MyTimestamp(AH79)</f>
        <v/>
      </c>
      <c r="BF79" s="6080"/>
      <c r="BG79" s="6081">
        <f>BE79</f>
        <v/>
      </c>
      <c r="BH79" s="4736"/>
      <c r="BI79" s="3464"/>
      <c r="BJ79" s="3457"/>
      <c r="BK79" s="3465">
        <f>Overview!$E$7</f>
        <v/>
      </c>
      <c r="BL79" s="3457"/>
      <c r="BM79" s="3584"/>
      <c r="BN79" s="3465">
        <f>Overview!$P$153</f>
        <v/>
      </c>
      <c r="BO79" s="3457"/>
      <c r="BP79" s="3457"/>
      <c r="BQ79" s="3457"/>
      <c r="BR79" s="3467"/>
      <c r="BS79" s="3468"/>
      <c r="BT79" s="3469"/>
      <c r="BV79" s="3470"/>
      <c r="BW79" s="7588"/>
      <c r="BX79" s="7589"/>
      <c r="BY79" s="3471"/>
      <c r="BZ79" s="3472"/>
      <c r="CA79" s="3473"/>
      <c r="CB79" s="3474"/>
      <c r="CC79" s="3475"/>
      <c r="CD79" s="3476"/>
      <c r="CE79" s="3477"/>
      <c r="CF79" s="3477"/>
      <c r="CG79" s="3477"/>
      <c r="CH79" s="3478"/>
      <c r="CI79" s="3479"/>
      <c r="CJ79" s="3479"/>
      <c r="CK79" s="3479"/>
      <c r="CL79" s="3475"/>
      <c r="CM79" s="3476"/>
      <c r="CN79" s="3477"/>
      <c r="CO79" s="3477"/>
      <c r="CP79" s="3477"/>
      <c r="CQ79" s="3478"/>
      <c r="CR79" s="3479"/>
      <c r="CS79" s="3479"/>
      <c r="CT79" s="3479"/>
      <c r="CU79" s="3475"/>
      <c r="CV79" s="3480"/>
      <c r="CW79" s="3477"/>
      <c r="CX79" s="3477"/>
      <c r="CY79" s="3477"/>
      <c r="CZ79" s="3478"/>
      <c r="DA79" s="3479"/>
      <c r="DB79" s="3479"/>
      <c r="DC79" s="3479"/>
    </row>
    <row r="80" customFormat="1" customHeight="1" ht="12.75" s="3420" x14ac:dyDescent="0.2">
      <c r="B80" s="3448"/>
      <c r="C80" s="6954"/>
      <c r="D80" s="6089">
        <f>IF(ISNUMBER(FIND("EN",B80)),IF(ISNUMBER(FIND("FCC",B80)),IF(ISNUMBER(FIND("ISED",B80)),CONCATENATE(Overview!$V$10,";",Overview!$S$11,";",Overview!$S$12),CONCATENATE(Overview!$V$10,";",Overview!$S$11)),IF(ISNUMBER(FIND("ISED",B80)),CONCATENATE(Overview!$V$10,";",Overview!$S$12),Overview!$V$10)),IF(ISNUMBER(FIND("FCC",B80)),IF(ISNUMBER(FIND("ISED",B80)),CONCATENATE(Overview!$S$11,";",Overview!$S$12),"IEEE Std 1528™"),Overview!$S$12))</f>
        <v/>
      </c>
      <c r="E80" s="6089">
        <f>IF(ISNUMBER(FIND("EN",B80)),IF(ISNUMBER(FIND("FCC",B80)),IF(ISNUMBER(FIND("ISED",B80)),CONCATENATE(Overview!$AB$10,";",Overview!$Y$11,";",Overview!$Y$12),CONCATENATE(Overview!$AB$10,";",Overview!$Y$11)),IF(ISNUMBER(FIND("ISED",B80)),CONCATENATE(Overview!$AB$10,";",Overview!$Y$12),Overview!$AB$10)),IF(ISNUMBER(FIND("FCC",B80)),IF(ISNUMBER(FIND("ISED",B80)),CONCATENATE(Overview!$Y$11,";",Overview!$Y$12),"IEEE Std 1528™"),Overview!$Y$12))</f>
        <v/>
      </c>
      <c r="F80" s="6945"/>
      <c r="G80" s="5446">
        <f>Overview!$E$28</f>
        <v/>
      </c>
      <c r="H80" s="3449"/>
      <c r="I80" s="3449"/>
      <c r="J80" s="3450" t="inlineStr">
        <is>
          <t>Cat M1</t>
        </is>
      </c>
      <c r="K80" s="3450" t="inlineStr">
        <is>
          <t>FDD1</t>
        </is>
      </c>
      <c r="L80" s="3449"/>
      <c r="M80" s="3450">
        <v>15</v>
      </c>
      <c r="N80" s="3451" t="inlineStr">
        <is>
          <t>16QAM</t>
        </is>
      </c>
      <c r="O80" s="3452"/>
      <c r="P80" s="3453">
        <v>11</v>
      </c>
      <c r="Q80" s="3454">
        <v>3</v>
      </c>
      <c r="R80" s="3455">
        <v>3</v>
      </c>
      <c r="S80" s="3455"/>
      <c r="T80" s="3456">
        <v>18075</v>
      </c>
      <c r="U80" s="3456">
        <v>1927.5</v>
      </c>
      <c r="V80" s="3457"/>
      <c r="W80" s="3457"/>
      <c r="X80" s="3457"/>
      <c r="Y80" s="3457"/>
      <c r="Z80" s="3457"/>
      <c r="AA80" s="3457"/>
      <c r="AB80" s="3457"/>
      <c r="AC80" s="3457"/>
      <c r="AD80" s="3457"/>
      <c r="AE80" s="3457"/>
      <c r="AF80" s="3457"/>
      <c r="AG80" s="5637"/>
      <c r="AH80" s="5644"/>
      <c r="AI80" s="3458"/>
      <c r="AJ80" s="3457"/>
      <c r="AK80" s="3457"/>
      <c r="AL80" s="3457"/>
      <c r="AM80" s="3457"/>
      <c r="AN80" s="3457"/>
      <c r="AO80" s="3457"/>
      <c r="AP80" s="3457"/>
      <c r="AQ80" s="3457"/>
      <c r="AR80" s="3457"/>
      <c r="AS80" s="3457"/>
      <c r="AT80" s="3457"/>
      <c r="AU80" s="3457"/>
      <c r="AV80" s="3457"/>
      <c r="AW80" s="3457"/>
      <c r="AX80" s="3457"/>
      <c r="AY80" s="3457"/>
      <c r="AZ80" s="3457"/>
      <c r="BA80" s="3457"/>
      <c r="BB80" s="3457"/>
      <c r="BC80" s="3457"/>
      <c r="BD80" s="3459"/>
      <c r="BE80" s="3489">
        <f>MyTimestamp(AH80)</f>
        <v/>
      </c>
      <c r="BF80" s="6080"/>
      <c r="BG80" s="6081">
        <f>BE80</f>
        <v/>
      </c>
      <c r="BH80" s="4736"/>
      <c r="BI80" s="3464"/>
      <c r="BJ80" s="3457"/>
      <c r="BK80" s="3465">
        <f>Overview!$E$7</f>
        <v/>
      </c>
      <c r="BL80" s="3457"/>
      <c r="BM80" s="3584"/>
      <c r="BN80" s="3465">
        <f>Overview!$P$153</f>
        <v/>
      </c>
      <c r="BO80" s="3457"/>
      <c r="BP80" s="3457"/>
      <c r="BQ80" s="3457"/>
      <c r="BR80" s="3467"/>
      <c r="BS80" s="3468"/>
      <c r="BT80" s="3469"/>
      <c r="BV80" s="3470"/>
      <c r="BW80" s="7588"/>
      <c r="BX80" s="7589"/>
      <c r="BY80" s="3471"/>
      <c r="BZ80" s="3472"/>
      <c r="CA80" s="3473"/>
      <c r="CB80" s="3474"/>
      <c r="CC80" s="3475"/>
      <c r="CD80" s="3476"/>
      <c r="CE80" s="3477"/>
      <c r="CF80" s="3477"/>
      <c r="CG80" s="3477"/>
      <c r="CH80" s="3478"/>
      <c r="CI80" s="3479"/>
      <c r="CJ80" s="3479"/>
      <c r="CK80" s="3479"/>
      <c r="CL80" s="3475"/>
      <c r="CM80" s="3476"/>
      <c r="CN80" s="3477"/>
      <c r="CO80" s="3477"/>
      <c r="CP80" s="3477"/>
      <c r="CQ80" s="3478"/>
      <c r="CR80" s="3479"/>
      <c r="CS80" s="3479"/>
      <c r="CT80" s="3479"/>
      <c r="CU80" s="3475"/>
      <c r="CV80" s="3480"/>
      <c r="CW80" s="3477"/>
      <c r="CX80" s="3477"/>
      <c r="CY80" s="3477"/>
      <c r="CZ80" s="3478"/>
      <c r="DA80" s="3479"/>
      <c r="DB80" s="3479"/>
      <c r="DC80" s="3479"/>
    </row>
    <row r="81" customFormat="1" customHeight="1" ht="12.75" s="3420" x14ac:dyDescent="0.2">
      <c r="B81" s="3448"/>
      <c r="C81" s="6954"/>
      <c r="D81" s="6089">
        <f>IF(ISNUMBER(FIND("EN",B81)),IF(ISNUMBER(FIND("FCC",B81)),IF(ISNUMBER(FIND("ISED",B81)),CONCATENATE(Overview!$V$10,";",Overview!$S$11,";",Overview!$S$12),CONCATENATE(Overview!$V$10,";",Overview!$S$11)),IF(ISNUMBER(FIND("ISED",B81)),CONCATENATE(Overview!$V$10,";",Overview!$S$12),Overview!$V$10)),IF(ISNUMBER(FIND("FCC",B81)),IF(ISNUMBER(FIND("ISED",B81)),CONCATENATE(Overview!$S$11,";",Overview!$S$12),"IEEE Std 1528™"),Overview!$S$12))</f>
        <v/>
      </c>
      <c r="E81" s="6089">
        <f>IF(ISNUMBER(FIND("EN",B81)),IF(ISNUMBER(FIND("FCC",B81)),IF(ISNUMBER(FIND("ISED",B81)),CONCATENATE(Overview!$AB$10,";",Overview!$Y$11,";",Overview!$Y$12),CONCATENATE(Overview!$AB$10,";",Overview!$Y$11)),IF(ISNUMBER(FIND("ISED",B81)),CONCATENATE(Overview!$AB$10,";",Overview!$Y$12),Overview!$AB$10)),IF(ISNUMBER(FIND("FCC",B81)),IF(ISNUMBER(FIND("ISED",B81)),CONCATENATE(Overview!$Y$11,";",Overview!$Y$12),"IEEE Std 1528™"),Overview!$Y$12))</f>
        <v/>
      </c>
      <c r="F81" s="6945"/>
      <c r="G81" s="5446">
        <f>Overview!$E$28</f>
        <v/>
      </c>
      <c r="H81" s="3449"/>
      <c r="I81" s="3449"/>
      <c r="J81" s="3450" t="inlineStr">
        <is>
          <t>Cat M1</t>
        </is>
      </c>
      <c r="K81" s="3450" t="inlineStr">
        <is>
          <t>FDD1</t>
        </is>
      </c>
      <c r="L81" s="3449"/>
      <c r="M81" s="3450">
        <v>15</v>
      </c>
      <c r="N81" s="3451" t="inlineStr">
        <is>
          <t>16QAM</t>
        </is>
      </c>
      <c r="O81" s="3452"/>
      <c r="P81" s="3453">
        <v>0</v>
      </c>
      <c r="Q81" s="3454">
        <v>6</v>
      </c>
      <c r="R81" s="3455">
        <v>0</v>
      </c>
      <c r="S81" s="3455"/>
      <c r="T81" s="3456">
        <v>18075</v>
      </c>
      <c r="U81" s="3456">
        <v>1927.5</v>
      </c>
      <c r="V81" s="3457"/>
      <c r="W81" s="3457"/>
      <c r="X81" s="3457"/>
      <c r="Y81" s="3457"/>
      <c r="Z81" s="3457"/>
      <c r="AA81" s="3457"/>
      <c r="AB81" s="3457"/>
      <c r="AC81" s="3457"/>
      <c r="AD81" s="3457"/>
      <c r="AE81" s="3457"/>
      <c r="AF81" s="3457"/>
      <c r="AG81" s="5637"/>
      <c r="AH81" s="5644"/>
      <c r="AI81" s="3458"/>
      <c r="AJ81" s="3457"/>
      <c r="AK81" s="3457"/>
      <c r="AL81" s="3457"/>
      <c r="AM81" s="3457"/>
      <c r="AN81" s="3457"/>
      <c r="AO81" s="3457"/>
      <c r="AP81" s="3457"/>
      <c r="AQ81" s="3457"/>
      <c r="AR81" s="3457"/>
      <c r="AS81" s="3457"/>
      <c r="AT81" s="3457"/>
      <c r="AU81" s="3457"/>
      <c r="AV81" s="3457"/>
      <c r="AW81" s="3457"/>
      <c r="AX81" s="3457"/>
      <c r="AY81" s="3457"/>
      <c r="AZ81" s="3457"/>
      <c r="BA81" s="3457"/>
      <c r="BB81" s="3457"/>
      <c r="BC81" s="3457"/>
      <c r="BD81" s="3459"/>
      <c r="BE81" s="3489">
        <f>MyTimestamp(AH81)</f>
        <v/>
      </c>
      <c r="BF81" s="6080"/>
      <c r="BG81" s="6081">
        <f>BE81</f>
        <v/>
      </c>
      <c r="BH81" s="4736"/>
      <c r="BI81" s="3464"/>
      <c r="BJ81" s="3457"/>
      <c r="BK81" s="3465">
        <f>Overview!$E$7</f>
        <v/>
      </c>
      <c r="BL81" s="3457"/>
      <c r="BM81" s="3584"/>
      <c r="BN81" s="3465">
        <f>Overview!$P$153</f>
        <v/>
      </c>
      <c r="BO81" s="3457"/>
      <c r="BP81" s="3457"/>
      <c r="BQ81" s="3457"/>
      <c r="BR81" s="3467"/>
      <c r="BS81" s="3468"/>
      <c r="BT81" s="3469"/>
      <c r="BV81" s="3470"/>
      <c r="BW81" s="7588"/>
      <c r="BX81" s="7589"/>
      <c r="BY81" s="3471"/>
      <c r="BZ81" s="3472"/>
      <c r="CA81" s="3473"/>
      <c r="CB81" s="3474"/>
      <c r="CC81" s="3475"/>
      <c r="CD81" s="3476"/>
      <c r="CE81" s="3477"/>
      <c r="CF81" s="3477"/>
      <c r="CG81" s="3477"/>
      <c r="CH81" s="3478"/>
      <c r="CI81" s="3479"/>
      <c r="CJ81" s="3479"/>
      <c r="CK81" s="3479"/>
      <c r="CL81" s="3475"/>
      <c r="CM81" s="3476"/>
      <c r="CN81" s="3477"/>
      <c r="CO81" s="3477"/>
      <c r="CP81" s="3477"/>
      <c r="CQ81" s="3478"/>
      <c r="CR81" s="3479"/>
      <c r="CS81" s="3479"/>
      <c r="CT81" s="3479"/>
      <c r="CU81" s="3475"/>
      <c r="CV81" s="3480"/>
      <c r="CW81" s="3477"/>
      <c r="CX81" s="3477"/>
      <c r="CY81" s="3477"/>
      <c r="CZ81" s="3478"/>
      <c r="DA81" s="3479"/>
      <c r="DB81" s="3479"/>
      <c r="DC81" s="3479"/>
    </row>
    <row r="82" customFormat="1" customHeight="1" ht="12.75" s="3420" x14ac:dyDescent="0.2">
      <c r="B82" s="3448"/>
      <c r="C82" s="6954"/>
      <c r="D82" s="6089">
        <f>IF(ISNUMBER(FIND("EN",B82)),IF(ISNUMBER(FIND("FCC",B82)),IF(ISNUMBER(FIND("ISED",B82)),CONCATENATE(Overview!$V$10,";",Overview!$S$11,";",Overview!$S$12),CONCATENATE(Overview!$V$10,";",Overview!$S$11)),IF(ISNUMBER(FIND("ISED",B82)),CONCATENATE(Overview!$V$10,";",Overview!$S$12),Overview!$V$10)),IF(ISNUMBER(FIND("FCC",B82)),IF(ISNUMBER(FIND("ISED",B82)),CONCATENATE(Overview!$S$11,";",Overview!$S$12),"IEEE Std 1528™"),Overview!$S$12))</f>
        <v/>
      </c>
      <c r="E82" s="6089">
        <f>IF(ISNUMBER(FIND("EN",B82)),IF(ISNUMBER(FIND("FCC",B82)),IF(ISNUMBER(FIND("ISED",B82)),CONCATENATE(Overview!$AB$10,";",Overview!$Y$11,";",Overview!$Y$12),CONCATENATE(Overview!$AB$10,";",Overview!$Y$11)),IF(ISNUMBER(FIND("ISED",B82)),CONCATENATE(Overview!$AB$10,";",Overview!$Y$12),Overview!$AB$10)),IF(ISNUMBER(FIND("FCC",B82)),IF(ISNUMBER(FIND("ISED",B82)),CONCATENATE(Overview!$Y$11,";",Overview!$Y$12),"IEEE Std 1528™"),Overview!$Y$12))</f>
        <v/>
      </c>
      <c r="F82" s="6945"/>
      <c r="G82" s="5446">
        <f>Overview!$E$28</f>
        <v/>
      </c>
      <c r="H82" s="3449"/>
      <c r="I82" s="3449"/>
      <c r="J82" s="3450" t="inlineStr">
        <is>
          <t>Cat M1</t>
        </is>
      </c>
      <c r="K82" s="3450" t="inlineStr">
        <is>
          <t>FDD1</t>
        </is>
      </c>
      <c r="L82" s="3449"/>
      <c r="M82" s="3450">
        <v>15</v>
      </c>
      <c r="N82" s="3451" t="inlineStr">
        <is>
          <t>16QAM</t>
        </is>
      </c>
      <c r="O82" s="3452"/>
      <c r="P82" s="3453">
        <v>11</v>
      </c>
      <c r="Q82" s="3454">
        <v>6</v>
      </c>
      <c r="R82" s="3455">
        <v>0</v>
      </c>
      <c r="S82" s="3455"/>
      <c r="T82" s="3456">
        <v>18075</v>
      </c>
      <c r="U82" s="3456">
        <v>1927.5</v>
      </c>
      <c r="V82" s="3457"/>
      <c r="W82" s="3457"/>
      <c r="X82" s="3457"/>
      <c r="Y82" s="3457"/>
      <c r="Z82" s="3457"/>
      <c r="AA82" s="3457"/>
      <c r="AB82" s="3457"/>
      <c r="AC82" s="3457"/>
      <c r="AD82" s="3457"/>
      <c r="AE82" s="3457"/>
      <c r="AF82" s="3457"/>
      <c r="AG82" s="5637"/>
      <c r="AH82" s="5644"/>
      <c r="AI82" s="3458"/>
      <c r="AJ82" s="3457"/>
      <c r="AK82" s="3457"/>
      <c r="AL82" s="3457"/>
      <c r="AM82" s="3457"/>
      <c r="AN82" s="3457"/>
      <c r="AO82" s="3457"/>
      <c r="AP82" s="3457"/>
      <c r="AQ82" s="3457"/>
      <c r="AR82" s="3457"/>
      <c r="AS82" s="3457"/>
      <c r="AT82" s="3457"/>
      <c r="AU82" s="3457"/>
      <c r="AV82" s="3457"/>
      <c r="AW82" s="3457"/>
      <c r="AX82" s="3457"/>
      <c r="AY82" s="3457"/>
      <c r="AZ82" s="3457"/>
      <c r="BA82" s="3457"/>
      <c r="BB82" s="3457"/>
      <c r="BC82" s="3457"/>
      <c r="BD82" s="3459"/>
      <c r="BE82" s="3489">
        <f>MyTimestamp(AH82)</f>
        <v/>
      </c>
      <c r="BF82" s="6080"/>
      <c r="BG82" s="6081">
        <f>BE82</f>
        <v/>
      </c>
      <c r="BH82" s="4736"/>
      <c r="BI82" s="3464"/>
      <c r="BJ82" s="3457"/>
      <c r="BK82" s="3465">
        <f>Overview!$E$7</f>
        <v/>
      </c>
      <c r="BL82" s="3457"/>
      <c r="BM82" s="3584"/>
      <c r="BN82" s="3465">
        <f>Overview!$P$153</f>
        <v/>
      </c>
      <c r="BO82" s="3457"/>
      <c r="BP82" s="3457"/>
      <c r="BQ82" s="3457"/>
      <c r="BR82" s="3467"/>
      <c r="BS82" s="3468"/>
      <c r="BT82" s="3469"/>
      <c r="BV82" s="3470"/>
      <c r="BW82" s="7588"/>
      <c r="BX82" s="7589"/>
      <c r="BY82" s="3471"/>
      <c r="BZ82" s="3472"/>
      <c r="CA82" s="3473"/>
      <c r="CB82" s="3474"/>
      <c r="CC82" s="3475"/>
      <c r="CD82" s="3476"/>
      <c r="CE82" s="3477"/>
      <c r="CF82" s="3477"/>
      <c r="CG82" s="3477"/>
      <c r="CH82" s="3478"/>
      <c r="CI82" s="3479"/>
      <c r="CJ82" s="3479"/>
      <c r="CK82" s="3479"/>
      <c r="CL82" s="3475"/>
      <c r="CM82" s="3476"/>
      <c r="CN82" s="3477"/>
      <c r="CO82" s="3477"/>
      <c r="CP82" s="3477"/>
      <c r="CQ82" s="3478"/>
      <c r="CR82" s="3479"/>
      <c r="CS82" s="3479"/>
      <c r="CT82" s="3479"/>
      <c r="CU82" s="3475"/>
      <c r="CV82" s="3480"/>
      <c r="CW82" s="3477"/>
      <c r="CX82" s="3477"/>
      <c r="CY82" s="3477"/>
      <c r="CZ82" s="3478"/>
      <c r="DA82" s="3479"/>
      <c r="DB82" s="3479"/>
      <c r="DC82" s="3479"/>
    </row>
    <row r="83" customFormat="1" customHeight="1" ht="12.75" s="3420" x14ac:dyDescent="0.2">
      <c r="B83" s="3448"/>
      <c r="C83" s="6954"/>
      <c r="D83" s="6089">
        <f>IF(ISNUMBER(FIND("EN",B83)),IF(ISNUMBER(FIND("FCC",B83)),IF(ISNUMBER(FIND("ISED",B83)),CONCATENATE(Overview!$V$10,";",Overview!$S$11,";",Overview!$S$12),CONCATENATE(Overview!$V$10,";",Overview!$S$11)),IF(ISNUMBER(FIND("ISED",B83)),CONCATENATE(Overview!$V$10,";",Overview!$S$12),Overview!$V$10)),IF(ISNUMBER(FIND("FCC",B83)),IF(ISNUMBER(FIND("ISED",B83)),CONCATENATE(Overview!$S$11,";",Overview!$S$12),"IEEE Std 1528™"),Overview!$S$12))</f>
        <v/>
      </c>
      <c r="E83" s="6089">
        <f>IF(ISNUMBER(FIND("EN",B83)),IF(ISNUMBER(FIND("FCC",B83)),IF(ISNUMBER(FIND("ISED",B83)),CONCATENATE(Overview!$AB$10,";",Overview!$Y$11,";",Overview!$Y$12),CONCATENATE(Overview!$AB$10,";",Overview!$Y$11)),IF(ISNUMBER(FIND("ISED",B83)),CONCATENATE(Overview!$AB$10,";",Overview!$Y$12),Overview!$AB$10)),IF(ISNUMBER(FIND("FCC",B83)),IF(ISNUMBER(FIND("ISED",B83)),CONCATENATE(Overview!$Y$11,";",Overview!$Y$12),"IEEE Std 1528™"),Overview!$Y$12))</f>
        <v/>
      </c>
      <c r="F83" s="6945"/>
      <c r="G83" s="5446">
        <f>Overview!$E$28</f>
        <v/>
      </c>
      <c r="H83" s="3449"/>
      <c r="I83" s="3449"/>
      <c r="J83" s="3450" t="inlineStr">
        <is>
          <t>Cat M1</t>
        </is>
      </c>
      <c r="K83" s="3450" t="inlineStr">
        <is>
          <t>FDD1</t>
        </is>
      </c>
      <c r="L83" s="3449"/>
      <c r="M83" s="3450">
        <v>15</v>
      </c>
      <c r="N83" s="3451" t="inlineStr">
        <is>
          <t>QPSK</t>
        </is>
      </c>
      <c r="O83" s="3452"/>
      <c r="P83" s="3453">
        <v>0</v>
      </c>
      <c r="Q83" s="3454">
        <v>1</v>
      </c>
      <c r="R83" s="3455">
        <v>0</v>
      </c>
      <c r="S83" s="3455"/>
      <c r="T83" s="3456">
        <v>18300</v>
      </c>
      <c r="U83" s="3456">
        <v>1950</v>
      </c>
      <c r="V83" s="3457"/>
      <c r="W83" s="3457"/>
      <c r="X83" s="3457"/>
      <c r="Y83" s="3457"/>
      <c r="Z83" s="3457"/>
      <c r="AA83" s="3457"/>
      <c r="AB83" s="3457"/>
      <c r="AC83" s="3457"/>
      <c r="AD83" s="3457"/>
      <c r="AE83" s="3457"/>
      <c r="AF83" s="3457"/>
      <c r="AG83" s="5637"/>
      <c r="AH83" s="5644"/>
      <c r="AI83" s="3458"/>
      <c r="AJ83" s="3457"/>
      <c r="AK83" s="3457"/>
      <c r="AL83" s="3457"/>
      <c r="AM83" s="3457"/>
      <c r="AN83" s="3457"/>
      <c r="AO83" s="3457"/>
      <c r="AP83" s="3457"/>
      <c r="AQ83" s="3457"/>
      <c r="AR83" s="3457"/>
      <c r="AS83" s="3457"/>
      <c r="AT83" s="3457"/>
      <c r="AU83" s="3457"/>
      <c r="AV83" s="3457"/>
      <c r="AW83" s="3457"/>
      <c r="AX83" s="3457"/>
      <c r="AY83" s="3457"/>
      <c r="AZ83" s="3457"/>
      <c r="BA83" s="3457"/>
      <c r="BB83" s="3457"/>
      <c r="BC83" s="3457"/>
      <c r="BD83" s="3459"/>
      <c r="BE83" s="3489">
        <f>MyTimestamp(AH83)</f>
        <v/>
      </c>
      <c r="BF83" s="6080"/>
      <c r="BG83" s="6081">
        <f>BE83</f>
        <v/>
      </c>
      <c r="BH83" s="4736"/>
      <c r="BI83" s="3464"/>
      <c r="BJ83" s="3457"/>
      <c r="BK83" s="3465">
        <f>Overview!$E$7</f>
        <v/>
      </c>
      <c r="BL83" s="3457"/>
      <c r="BM83" s="3584"/>
      <c r="BN83" s="3465">
        <f>Overview!$P$153</f>
        <v/>
      </c>
      <c r="BO83" s="3457" t="inlineStr">
        <is>
          <t>Revisar: la misma frecuencia aparece con varios canales en esta banda (18050 / 18300 / 18525)</t>
        </is>
      </c>
      <c r="BP83" s="3457"/>
      <c r="BQ83" s="3457"/>
      <c r="BR83" s="3467"/>
      <c r="BS83" s="3468"/>
      <c r="BT83" s="3469"/>
      <c r="BV83" s="3470"/>
      <c r="BW83" s="7588"/>
      <c r="BX83" s="7589"/>
      <c r="BY83" s="3471"/>
      <c r="BZ83" s="3472"/>
      <c r="CA83" s="3473"/>
      <c r="CB83" s="3474"/>
      <c r="CC83" s="3475"/>
      <c r="CD83" s="3476"/>
      <c r="CE83" s="3477"/>
      <c r="CF83" s="3477"/>
      <c r="CG83" s="3477"/>
      <c r="CH83" s="3478"/>
      <c r="CI83" s="3479"/>
      <c r="CJ83" s="3479"/>
      <c r="CK83" s="3479"/>
      <c r="CL83" s="3475"/>
      <c r="CM83" s="3476"/>
      <c r="CN83" s="3477"/>
      <c r="CO83" s="3477"/>
      <c r="CP83" s="3477"/>
      <c r="CQ83" s="3478"/>
      <c r="CR83" s="3479"/>
      <c r="CS83" s="3479"/>
      <c r="CT83" s="3479"/>
      <c r="CU83" s="3475"/>
      <c r="CV83" s="3480"/>
      <c r="CW83" s="3477"/>
      <c r="CX83" s="3477"/>
      <c r="CY83" s="3477"/>
      <c r="CZ83" s="3478"/>
      <c r="DA83" s="3479"/>
      <c r="DB83" s="3479"/>
      <c r="DC83" s="3479"/>
    </row>
    <row r="84" customFormat="1" customHeight="1" ht="12.75" s="3420" x14ac:dyDescent="0.2">
      <c r="B84" s="3448"/>
      <c r="C84" s="6954"/>
      <c r="D84" s="6089">
        <f>IF(ISNUMBER(FIND("EN",B84)),IF(ISNUMBER(FIND("FCC",B84)),IF(ISNUMBER(FIND("ISED",B84)),CONCATENATE(Overview!$V$10,";",Overview!$S$11,";",Overview!$S$12),CONCATENATE(Overview!$V$10,";",Overview!$S$11)),IF(ISNUMBER(FIND("ISED",B84)),CONCATENATE(Overview!$V$10,";",Overview!$S$12),Overview!$V$10)),IF(ISNUMBER(FIND("FCC",B84)),IF(ISNUMBER(FIND("ISED",B84)),CONCATENATE(Overview!$S$11,";",Overview!$S$12),"IEEE Std 1528™"),Overview!$S$12))</f>
        <v/>
      </c>
      <c r="E84" s="6089">
        <f>IF(ISNUMBER(FIND("EN",B84)),IF(ISNUMBER(FIND("FCC",B84)),IF(ISNUMBER(FIND("ISED",B84)),CONCATENATE(Overview!$AB$10,";",Overview!$Y$11,";",Overview!$Y$12),CONCATENATE(Overview!$AB$10,";",Overview!$Y$11)),IF(ISNUMBER(FIND("ISED",B84)),CONCATENATE(Overview!$AB$10,";",Overview!$Y$12),Overview!$AB$10)),IF(ISNUMBER(FIND("FCC",B84)),IF(ISNUMBER(FIND("ISED",B84)),CONCATENATE(Overview!$Y$11,";",Overview!$Y$12),"IEEE Std 1528™"),Overview!$Y$12))</f>
        <v/>
      </c>
      <c r="F84" s="6945"/>
      <c r="G84" s="5446">
        <f>Overview!$E$28</f>
        <v/>
      </c>
      <c r="H84" s="3449"/>
      <c r="I84" s="3449"/>
      <c r="J84" s="3450" t="inlineStr">
        <is>
          <t>Cat M1</t>
        </is>
      </c>
      <c r="K84" s="3450" t="inlineStr">
        <is>
          <t>FDD1</t>
        </is>
      </c>
      <c r="L84" s="3449"/>
      <c r="M84" s="3450">
        <v>15</v>
      </c>
      <c r="N84" s="3451" t="inlineStr">
        <is>
          <t>QPSK</t>
        </is>
      </c>
      <c r="O84" s="3452"/>
      <c r="P84" s="3453">
        <v>0</v>
      </c>
      <c r="Q84" s="3454">
        <v>1</v>
      </c>
      <c r="R84" s="3455">
        <v>5</v>
      </c>
      <c r="S84" s="3455"/>
      <c r="T84" s="3456">
        <v>18300</v>
      </c>
      <c r="U84" s="3456">
        <v>1950</v>
      </c>
      <c r="V84" s="3457"/>
      <c r="W84" s="3457"/>
      <c r="X84" s="3457"/>
      <c r="Y84" s="3457"/>
      <c r="Z84" s="3457"/>
      <c r="AA84" s="3457"/>
      <c r="AB84" s="3457"/>
      <c r="AC84" s="3457"/>
      <c r="AD84" s="3457"/>
      <c r="AE84" s="3457"/>
      <c r="AF84" s="3457"/>
      <c r="AG84" s="5637"/>
      <c r="AH84" s="5644"/>
      <c r="AI84" s="3458"/>
      <c r="AJ84" s="3457"/>
      <c r="AK84" s="3457"/>
      <c r="AL84" s="3457"/>
      <c r="AM84" s="3457"/>
      <c r="AN84" s="3457"/>
      <c r="AO84" s="3457"/>
      <c r="AP84" s="3457"/>
      <c r="AQ84" s="3457"/>
      <c r="AR84" s="3457"/>
      <c r="AS84" s="3457"/>
      <c r="AT84" s="3457"/>
      <c r="AU84" s="3457"/>
      <c r="AV84" s="3457"/>
      <c r="AW84" s="3457"/>
      <c r="AX84" s="3457"/>
      <c r="AY84" s="3457"/>
      <c r="AZ84" s="3457"/>
      <c r="BA84" s="3457"/>
      <c r="BB84" s="3457"/>
      <c r="BC84" s="3457"/>
      <c r="BD84" s="3459"/>
      <c r="BE84" s="3489">
        <f>MyTimestamp(AH84)</f>
        <v/>
      </c>
      <c r="BF84" s="6080"/>
      <c r="BG84" s="6081">
        <f>BE84</f>
        <v/>
      </c>
      <c r="BH84" s="4736"/>
      <c r="BI84" s="3464"/>
      <c r="BJ84" s="3457"/>
      <c r="BK84" s="3465">
        <f>Overview!$E$7</f>
        <v/>
      </c>
      <c r="BL84" s="3457"/>
      <c r="BM84" s="3584"/>
      <c r="BN84" s="3465">
        <f>Overview!$P$153</f>
        <v/>
      </c>
      <c r="BO84" s="3457" t="inlineStr">
        <is>
          <t>Revisar: la misma frecuencia aparece con varios canales en esta banda (18050 / 18300 / 18525)</t>
        </is>
      </c>
      <c r="BP84" s="3457"/>
      <c r="BQ84" s="3457"/>
      <c r="BR84" s="3467"/>
      <c r="BS84" s="3468"/>
      <c r="BT84" s="3469"/>
      <c r="BV84" s="3470"/>
      <c r="BW84" s="7588"/>
      <c r="BX84" s="7589"/>
      <c r="BY84" s="3471"/>
      <c r="BZ84" s="3472"/>
      <c r="CA84" s="3473"/>
      <c r="CB84" s="3474"/>
      <c r="CC84" s="3475"/>
      <c r="CD84" s="3476"/>
      <c r="CE84" s="3477"/>
      <c r="CF84" s="3477"/>
      <c r="CG84" s="3477"/>
      <c r="CH84" s="3478"/>
      <c r="CI84" s="3479"/>
      <c r="CJ84" s="3479"/>
      <c r="CK84" s="3479"/>
      <c r="CL84" s="3475"/>
      <c r="CM84" s="3476"/>
      <c r="CN84" s="3477"/>
      <c r="CO84" s="3477"/>
      <c r="CP84" s="3477"/>
      <c r="CQ84" s="3478"/>
      <c r="CR84" s="3479"/>
      <c r="CS84" s="3479"/>
      <c r="CT84" s="3479"/>
      <c r="CU84" s="3475"/>
      <c r="CV84" s="3480"/>
      <c r="CW84" s="3477"/>
      <c r="CX84" s="3477"/>
      <c r="CY84" s="3477"/>
      <c r="CZ84" s="3478"/>
      <c r="DA84" s="3479"/>
      <c r="DB84" s="3479"/>
      <c r="DC84" s="3479"/>
    </row>
    <row r="85" customFormat="1" customHeight="1" ht="12.75" s="3420" x14ac:dyDescent="0.2">
      <c r="B85" s="3448"/>
      <c r="C85" s="6954"/>
      <c r="D85" s="6089">
        <f>IF(ISNUMBER(FIND("EN",B85)),IF(ISNUMBER(FIND("FCC",B85)),IF(ISNUMBER(FIND("ISED",B85)),CONCATENATE(Overview!$V$10,";",Overview!$S$11,";",Overview!$S$12),CONCATENATE(Overview!$V$10,";",Overview!$S$11)),IF(ISNUMBER(FIND("ISED",B85)),CONCATENATE(Overview!$V$10,";",Overview!$S$12),Overview!$V$10)),IF(ISNUMBER(FIND("FCC",B85)),IF(ISNUMBER(FIND("ISED",B85)),CONCATENATE(Overview!$S$11,";",Overview!$S$12),"IEEE Std 1528™"),Overview!$S$12))</f>
        <v/>
      </c>
      <c r="E85" s="6089">
        <f>IF(ISNUMBER(FIND("EN",B85)),IF(ISNUMBER(FIND("FCC",B85)),IF(ISNUMBER(FIND("ISED",B85)),CONCATENATE(Overview!$AB$10,";",Overview!$Y$11,";",Overview!$Y$12),CONCATENATE(Overview!$AB$10,";",Overview!$Y$11)),IF(ISNUMBER(FIND("ISED",B85)),CONCATENATE(Overview!$AB$10,";",Overview!$Y$12),Overview!$AB$10)),IF(ISNUMBER(FIND("FCC",B85)),IF(ISNUMBER(FIND("ISED",B85)),CONCATENATE(Overview!$Y$11,";",Overview!$Y$12),"IEEE Std 1528™"),Overview!$Y$12))</f>
        <v/>
      </c>
      <c r="F85" s="6945"/>
      <c r="G85" s="5446">
        <f>Overview!$E$28</f>
        <v/>
      </c>
      <c r="H85" s="3449"/>
      <c r="I85" s="3449"/>
      <c r="J85" s="3450" t="inlineStr">
        <is>
          <t>Cat M1</t>
        </is>
      </c>
      <c r="K85" s="3450" t="inlineStr">
        <is>
          <t>FDD1</t>
        </is>
      </c>
      <c r="L85" s="3449"/>
      <c r="M85" s="3450">
        <v>15</v>
      </c>
      <c r="N85" s="3451" t="inlineStr">
        <is>
          <t>QPSK</t>
        </is>
      </c>
      <c r="O85" s="3452"/>
      <c r="P85" s="3453">
        <v>5</v>
      </c>
      <c r="Q85" s="3454">
        <v>1</v>
      </c>
      <c r="R85" s="3455">
        <v>0</v>
      </c>
      <c r="S85" s="3455"/>
      <c r="T85" s="3456">
        <v>18300</v>
      </c>
      <c r="U85" s="3456">
        <v>1950</v>
      </c>
      <c r="V85" s="3457"/>
      <c r="W85" s="3457"/>
      <c r="X85" s="3457"/>
      <c r="Y85" s="3457"/>
      <c r="Z85" s="3457"/>
      <c r="AA85" s="3457"/>
      <c r="AB85" s="3457"/>
      <c r="AC85" s="3457"/>
      <c r="AD85" s="3457"/>
      <c r="AE85" s="3457"/>
      <c r="AF85" s="3457"/>
      <c r="AG85" s="5637"/>
      <c r="AH85" s="5644"/>
      <c r="AI85" s="3458"/>
      <c r="AJ85" s="3457"/>
      <c r="AK85" s="3457"/>
      <c r="AL85" s="3457"/>
      <c r="AM85" s="3457"/>
      <c r="AN85" s="3457"/>
      <c r="AO85" s="3457"/>
      <c r="AP85" s="3457"/>
      <c r="AQ85" s="3457"/>
      <c r="AR85" s="3457"/>
      <c r="AS85" s="3457"/>
      <c r="AT85" s="3457"/>
      <c r="AU85" s="3457"/>
      <c r="AV85" s="3457"/>
      <c r="AW85" s="3457"/>
      <c r="AX85" s="3457"/>
      <c r="AY85" s="3457"/>
      <c r="AZ85" s="3457"/>
      <c r="BA85" s="3457"/>
      <c r="BB85" s="3457"/>
      <c r="BC85" s="3457"/>
      <c r="BD85" s="3459"/>
      <c r="BE85" s="3489">
        <f>MyTimestamp(AH85)</f>
        <v/>
      </c>
      <c r="BF85" s="6080"/>
      <c r="BG85" s="6081">
        <f>BE85</f>
        <v/>
      </c>
      <c r="BH85" s="4736"/>
      <c r="BI85" s="3464"/>
      <c r="BJ85" s="3457"/>
      <c r="BK85" s="3465">
        <f>Overview!$E$7</f>
        <v/>
      </c>
      <c r="BL85" s="3457"/>
      <c r="BM85" s="3584"/>
      <c r="BN85" s="3465">
        <f>Overview!$P$153</f>
        <v/>
      </c>
      <c r="BO85" s="3457" t="inlineStr">
        <is>
          <t>Revisar: la misma frecuencia aparece con varios canales en esta banda (18050 / 18300 / 18525)</t>
        </is>
      </c>
      <c r="BP85" s="3457"/>
      <c r="BQ85" s="3457"/>
      <c r="BR85" s="3467"/>
      <c r="BS85" s="3468"/>
      <c r="BT85" s="3469"/>
      <c r="BV85" s="3470"/>
      <c r="BW85" s="7588"/>
      <c r="BX85" s="7589"/>
      <c r="BY85" s="3471"/>
      <c r="BZ85" s="3472"/>
      <c r="CA85" s="3473"/>
      <c r="CB85" s="3474"/>
      <c r="CC85" s="3475"/>
      <c r="CD85" s="3476"/>
      <c r="CE85" s="3477"/>
      <c r="CF85" s="3477"/>
      <c r="CG85" s="3477"/>
      <c r="CH85" s="3478"/>
      <c r="CI85" s="3479"/>
      <c r="CJ85" s="3479"/>
      <c r="CK85" s="3479"/>
      <c r="CL85" s="3475"/>
      <c r="CM85" s="3476"/>
      <c r="CN85" s="3477"/>
      <c r="CO85" s="3477"/>
      <c r="CP85" s="3477"/>
      <c r="CQ85" s="3478"/>
      <c r="CR85" s="3479"/>
      <c r="CS85" s="3479"/>
      <c r="CT85" s="3479"/>
      <c r="CU85" s="3475"/>
      <c r="CV85" s="3480"/>
      <c r="CW85" s="3477"/>
      <c r="CX85" s="3477"/>
      <c r="CY85" s="3477"/>
      <c r="CZ85" s="3478"/>
      <c r="DA85" s="3479"/>
      <c r="DB85" s="3479"/>
      <c r="DC85" s="3479"/>
    </row>
    <row r="86" customFormat="1" customHeight="1" ht="12.75" s="3420" x14ac:dyDescent="0.2">
      <c r="B86" s="3448"/>
      <c r="C86" s="6954"/>
      <c r="D86" s="6089">
        <f>IF(ISNUMBER(FIND("EN",B86)),IF(ISNUMBER(FIND("FCC",B86)),IF(ISNUMBER(FIND("ISED",B86)),CONCATENATE(Overview!$V$10,";",Overview!$S$11,";",Overview!$S$12),CONCATENATE(Overview!$V$10,";",Overview!$S$11)),IF(ISNUMBER(FIND("ISED",B86)),CONCATENATE(Overview!$V$10,";",Overview!$S$12),Overview!$V$10)),IF(ISNUMBER(FIND("FCC",B86)),IF(ISNUMBER(FIND("ISED",B86)),CONCATENATE(Overview!$S$11,";",Overview!$S$12),"IEEE Std 1528™"),Overview!$S$12))</f>
        <v/>
      </c>
      <c r="E86" s="6089">
        <f>IF(ISNUMBER(FIND("EN",B86)),IF(ISNUMBER(FIND("FCC",B86)),IF(ISNUMBER(FIND("ISED",B86)),CONCATENATE(Overview!$AB$10,";",Overview!$Y$11,";",Overview!$Y$12),CONCATENATE(Overview!$AB$10,";",Overview!$Y$11)),IF(ISNUMBER(FIND("ISED",B86)),CONCATENATE(Overview!$AB$10,";",Overview!$Y$12),Overview!$AB$10)),IF(ISNUMBER(FIND("FCC",B86)),IF(ISNUMBER(FIND("ISED",B86)),CONCATENATE(Overview!$Y$11,";",Overview!$Y$12),"IEEE Std 1528™"),Overview!$Y$12))</f>
        <v/>
      </c>
      <c r="F86" s="6945"/>
      <c r="G86" s="5446">
        <f>Overview!$E$28</f>
        <v/>
      </c>
      <c r="H86" s="3449"/>
      <c r="I86" s="3449"/>
      <c r="J86" s="3450" t="inlineStr">
        <is>
          <t>Cat M1</t>
        </is>
      </c>
      <c r="K86" s="3450" t="inlineStr">
        <is>
          <t>FDD1</t>
        </is>
      </c>
      <c r="L86" s="3449"/>
      <c r="M86" s="3450">
        <v>15</v>
      </c>
      <c r="N86" s="3451" t="inlineStr">
        <is>
          <t>QPSK</t>
        </is>
      </c>
      <c r="O86" s="3452"/>
      <c r="P86" s="3453">
        <v>5</v>
      </c>
      <c r="Q86" s="3454">
        <v>1</v>
      </c>
      <c r="R86" s="3455">
        <v>5</v>
      </c>
      <c r="S86" s="3455"/>
      <c r="T86" s="3456">
        <v>18300</v>
      </c>
      <c r="U86" s="3456">
        <v>1950</v>
      </c>
      <c r="V86" s="3457"/>
      <c r="W86" s="3457"/>
      <c r="X86" s="3457"/>
      <c r="Y86" s="3457"/>
      <c r="Z86" s="3457"/>
      <c r="AA86" s="3457"/>
      <c r="AB86" s="3457"/>
      <c r="AC86" s="3457"/>
      <c r="AD86" s="3457"/>
      <c r="AE86" s="3457"/>
      <c r="AF86" s="3457"/>
      <c r="AG86" s="5637"/>
      <c r="AH86" s="5644"/>
      <c r="AI86" s="3458"/>
      <c r="AJ86" s="3457"/>
      <c r="AK86" s="3457"/>
      <c r="AL86" s="3457"/>
      <c r="AM86" s="3457"/>
      <c r="AN86" s="3457"/>
      <c r="AO86" s="3457"/>
      <c r="AP86" s="3457"/>
      <c r="AQ86" s="3457"/>
      <c r="AR86" s="3457"/>
      <c r="AS86" s="3457"/>
      <c r="AT86" s="3457"/>
      <c r="AU86" s="3457"/>
      <c r="AV86" s="3457"/>
      <c r="AW86" s="3457"/>
      <c r="AX86" s="3457"/>
      <c r="AY86" s="3457"/>
      <c r="AZ86" s="3457"/>
      <c r="BA86" s="3457"/>
      <c r="BB86" s="3457"/>
      <c r="BC86" s="3457"/>
      <c r="BD86" s="3459"/>
      <c r="BE86" s="3489">
        <f>MyTimestamp(AH86)</f>
        <v/>
      </c>
      <c r="BF86" s="6080"/>
      <c r="BG86" s="6081">
        <f>BE86</f>
        <v/>
      </c>
      <c r="BH86" s="4736"/>
      <c r="BI86" s="3464"/>
      <c r="BJ86" s="3457"/>
      <c r="BK86" s="3465">
        <f>Overview!$E$7</f>
        <v/>
      </c>
      <c r="BL86" s="3457"/>
      <c r="BM86" s="3584"/>
      <c r="BN86" s="3465">
        <f>Overview!$P$153</f>
        <v/>
      </c>
      <c r="BO86" s="3457" t="inlineStr">
        <is>
          <t>Revisar: la misma frecuencia aparece con varios canales en esta banda (18050 / 18300 / 18525)</t>
        </is>
      </c>
      <c r="BP86" s="3457"/>
      <c r="BQ86" s="3457"/>
      <c r="BR86" s="3467"/>
      <c r="BS86" s="3468"/>
      <c r="BT86" s="3469"/>
      <c r="BV86" s="3470"/>
      <c r="BW86" s="7588"/>
      <c r="BX86" s="7589"/>
      <c r="BY86" s="3471"/>
      <c r="BZ86" s="3472"/>
      <c r="CA86" s="3473"/>
      <c r="CB86" s="3474"/>
      <c r="CC86" s="3475"/>
      <c r="CD86" s="3476"/>
      <c r="CE86" s="3477"/>
      <c r="CF86" s="3477"/>
      <c r="CG86" s="3477"/>
      <c r="CH86" s="3478"/>
      <c r="CI86" s="3479"/>
      <c r="CJ86" s="3479"/>
      <c r="CK86" s="3479"/>
      <c r="CL86" s="3475"/>
      <c r="CM86" s="3476"/>
      <c r="CN86" s="3477"/>
      <c r="CO86" s="3477"/>
      <c r="CP86" s="3477"/>
      <c r="CQ86" s="3478"/>
      <c r="CR86" s="3479"/>
      <c r="CS86" s="3479"/>
      <c r="CT86" s="3479"/>
      <c r="CU86" s="3475"/>
      <c r="CV86" s="3480"/>
      <c r="CW86" s="3477"/>
      <c r="CX86" s="3477"/>
      <c r="CY86" s="3477"/>
      <c r="CZ86" s="3478"/>
      <c r="DA86" s="3479"/>
      <c r="DB86" s="3479"/>
      <c r="DC86" s="3479"/>
    </row>
    <row r="87" customFormat="1" customHeight="1" ht="12.75" s="3420" x14ac:dyDescent="0.2">
      <c r="B87" s="3448"/>
      <c r="C87" s="6954"/>
      <c r="D87" s="6089">
        <f>IF(ISNUMBER(FIND("EN",B87)),IF(ISNUMBER(FIND("FCC",B87)),IF(ISNUMBER(FIND("ISED",B87)),CONCATENATE(Overview!$V$10,";",Overview!$S$11,";",Overview!$S$12),CONCATENATE(Overview!$V$10,";",Overview!$S$11)),IF(ISNUMBER(FIND("ISED",B87)),CONCATENATE(Overview!$V$10,";",Overview!$S$12),Overview!$V$10)),IF(ISNUMBER(FIND("FCC",B87)),IF(ISNUMBER(FIND("ISED",B87)),CONCATENATE(Overview!$S$11,";",Overview!$S$12),"IEEE Std 1528™"),Overview!$S$12))</f>
        <v/>
      </c>
      <c r="E87" s="6089">
        <f>IF(ISNUMBER(FIND("EN",B87)),IF(ISNUMBER(FIND("FCC",B87)),IF(ISNUMBER(FIND("ISED",B87)),CONCATENATE(Overview!$AB$10,";",Overview!$Y$11,";",Overview!$Y$12),CONCATENATE(Overview!$AB$10,";",Overview!$Y$11)),IF(ISNUMBER(FIND("ISED",B87)),CONCATENATE(Overview!$AB$10,";",Overview!$Y$12),Overview!$AB$10)),IF(ISNUMBER(FIND("FCC",B87)),IF(ISNUMBER(FIND("ISED",B87)),CONCATENATE(Overview!$Y$11,";",Overview!$Y$12),"IEEE Std 1528™"),Overview!$Y$12))</f>
        <v/>
      </c>
      <c r="F87" s="6945"/>
      <c r="G87" s="5446">
        <f>Overview!$E$28</f>
        <v/>
      </c>
      <c r="H87" s="3449"/>
      <c r="I87" s="3449"/>
      <c r="J87" s="3450" t="inlineStr">
        <is>
          <t>Cat M1</t>
        </is>
      </c>
      <c r="K87" s="3450" t="inlineStr">
        <is>
          <t>FDD1</t>
        </is>
      </c>
      <c r="L87" s="3449"/>
      <c r="M87" s="3450">
        <v>15</v>
      </c>
      <c r="N87" s="3451" t="inlineStr">
        <is>
          <t>QPSK</t>
        </is>
      </c>
      <c r="O87" s="3452"/>
      <c r="P87" s="3453">
        <v>11</v>
      </c>
      <c r="Q87" s="3454">
        <v>1</v>
      </c>
      <c r="R87" s="3455">
        <v>0</v>
      </c>
      <c r="S87" s="3455"/>
      <c r="T87" s="3456">
        <v>18300</v>
      </c>
      <c r="U87" s="3456">
        <v>1950</v>
      </c>
      <c r="V87" s="3457"/>
      <c r="W87" s="3457"/>
      <c r="X87" s="3457"/>
      <c r="Y87" s="3457"/>
      <c r="Z87" s="3457"/>
      <c r="AA87" s="3457"/>
      <c r="AB87" s="3457"/>
      <c r="AC87" s="3457"/>
      <c r="AD87" s="3457"/>
      <c r="AE87" s="3457"/>
      <c r="AF87" s="3457"/>
      <c r="AG87" s="5637"/>
      <c r="AH87" s="5644"/>
      <c r="AI87" s="3458"/>
      <c r="AJ87" s="3457"/>
      <c r="AK87" s="3457"/>
      <c r="AL87" s="3457"/>
      <c r="AM87" s="3457"/>
      <c r="AN87" s="3457"/>
      <c r="AO87" s="3457"/>
      <c r="AP87" s="3457"/>
      <c r="AQ87" s="3457"/>
      <c r="AR87" s="3457"/>
      <c r="AS87" s="3457"/>
      <c r="AT87" s="3457"/>
      <c r="AU87" s="3457"/>
      <c r="AV87" s="3457"/>
      <c r="AW87" s="3457"/>
      <c r="AX87" s="3457"/>
      <c r="AY87" s="3457"/>
      <c r="AZ87" s="3457"/>
      <c r="BA87" s="3457"/>
      <c r="BB87" s="3457"/>
      <c r="BC87" s="3457"/>
      <c r="BD87" s="3459"/>
      <c r="BE87" s="3489">
        <f>MyTimestamp(AH87)</f>
        <v/>
      </c>
      <c r="BF87" s="6080"/>
      <c r="BG87" s="6081">
        <f>BE87</f>
        <v/>
      </c>
      <c r="BH87" s="4736"/>
      <c r="BI87" s="3464"/>
      <c r="BJ87" s="3457"/>
      <c r="BK87" s="3465">
        <f>Overview!$E$7</f>
        <v/>
      </c>
      <c r="BL87" s="3457"/>
      <c r="BM87" s="3584"/>
      <c r="BN87" s="3465">
        <f>Overview!$P$153</f>
        <v/>
      </c>
      <c r="BO87" s="3457" t="inlineStr">
        <is>
          <t>Revisar: la misma frecuencia aparece con varios canales en esta banda (18050 / 18300 / 18525)</t>
        </is>
      </c>
      <c r="BP87" s="3457"/>
      <c r="BQ87" s="3457"/>
      <c r="BR87" s="3467"/>
      <c r="BS87" s="3468"/>
      <c r="BT87" s="3469"/>
      <c r="BV87" s="3470"/>
      <c r="BW87" s="7588"/>
      <c r="BX87" s="7589"/>
      <c r="BY87" s="3471"/>
      <c r="BZ87" s="3472"/>
      <c r="CA87" s="3473"/>
      <c r="CB87" s="3474"/>
      <c r="CC87" s="3475"/>
      <c r="CD87" s="3476"/>
      <c r="CE87" s="3477"/>
      <c r="CF87" s="3477"/>
      <c r="CG87" s="3477"/>
      <c r="CH87" s="3478"/>
      <c r="CI87" s="3479"/>
      <c r="CJ87" s="3479"/>
      <c r="CK87" s="3479"/>
      <c r="CL87" s="3475"/>
      <c r="CM87" s="3476"/>
      <c r="CN87" s="3477"/>
      <c r="CO87" s="3477"/>
      <c r="CP87" s="3477"/>
      <c r="CQ87" s="3478"/>
      <c r="CR87" s="3479"/>
      <c r="CS87" s="3479"/>
      <c r="CT87" s="3479"/>
      <c r="CU87" s="3475"/>
      <c r="CV87" s="3480"/>
      <c r="CW87" s="3477"/>
      <c r="CX87" s="3477"/>
      <c r="CY87" s="3477"/>
      <c r="CZ87" s="3478"/>
      <c r="DA87" s="3479"/>
      <c r="DB87" s="3479"/>
      <c r="DC87" s="3479"/>
    </row>
    <row r="88" customFormat="1" customHeight="1" ht="12.75" s="3420" x14ac:dyDescent="0.2">
      <c r="B88" s="3448"/>
      <c r="C88" s="6954"/>
      <c r="D88" s="6089">
        <f>IF(ISNUMBER(FIND("EN",B88)),IF(ISNUMBER(FIND("FCC",B88)),IF(ISNUMBER(FIND("ISED",B88)),CONCATENATE(Overview!$V$10,";",Overview!$S$11,";",Overview!$S$12),CONCATENATE(Overview!$V$10,";",Overview!$S$11)),IF(ISNUMBER(FIND("ISED",B88)),CONCATENATE(Overview!$V$10,";",Overview!$S$12),Overview!$V$10)),IF(ISNUMBER(FIND("FCC",B88)),IF(ISNUMBER(FIND("ISED",B88)),CONCATENATE(Overview!$S$11,";",Overview!$S$12),"IEEE Std 1528™"),Overview!$S$12))</f>
        <v/>
      </c>
      <c r="E88" s="6089">
        <f>IF(ISNUMBER(FIND("EN",B88)),IF(ISNUMBER(FIND("FCC",B88)),IF(ISNUMBER(FIND("ISED",B88)),CONCATENATE(Overview!$AB$10,";",Overview!$Y$11,";",Overview!$Y$12),CONCATENATE(Overview!$AB$10,";",Overview!$Y$11)),IF(ISNUMBER(FIND("ISED",B88)),CONCATENATE(Overview!$AB$10,";",Overview!$Y$12),Overview!$AB$10)),IF(ISNUMBER(FIND("FCC",B88)),IF(ISNUMBER(FIND("ISED",B88)),CONCATENATE(Overview!$Y$11,";",Overview!$Y$12),"IEEE Std 1528™"),Overview!$Y$12))</f>
        <v/>
      </c>
      <c r="F88" s="6945"/>
      <c r="G88" s="5446">
        <f>Overview!$E$28</f>
        <v/>
      </c>
      <c r="H88" s="3449"/>
      <c r="I88" s="3449"/>
      <c r="J88" s="3450" t="inlineStr">
        <is>
          <t>Cat M1</t>
        </is>
      </c>
      <c r="K88" s="3450" t="inlineStr">
        <is>
          <t>FDD1</t>
        </is>
      </c>
      <c r="L88" s="3449"/>
      <c r="M88" s="3450">
        <v>15</v>
      </c>
      <c r="N88" s="3451" t="inlineStr">
        <is>
          <t>QPSK</t>
        </is>
      </c>
      <c r="O88" s="3452"/>
      <c r="P88" s="3453">
        <v>11</v>
      </c>
      <c r="Q88" s="3454">
        <v>1</v>
      </c>
      <c r="R88" s="3455">
        <v>5</v>
      </c>
      <c r="S88" s="3455"/>
      <c r="T88" s="3456">
        <v>18300</v>
      </c>
      <c r="U88" s="3456">
        <v>1950</v>
      </c>
      <c r="V88" s="3457"/>
      <c r="W88" s="3457"/>
      <c r="X88" s="3457"/>
      <c r="Y88" s="3457"/>
      <c r="Z88" s="3457"/>
      <c r="AA88" s="3457"/>
      <c r="AB88" s="3457"/>
      <c r="AC88" s="3457"/>
      <c r="AD88" s="3457"/>
      <c r="AE88" s="3457"/>
      <c r="AF88" s="3457"/>
      <c r="AG88" s="5637"/>
      <c r="AH88" s="5644"/>
      <c r="AI88" s="3458"/>
      <c r="AJ88" s="3457"/>
      <c r="AK88" s="3457"/>
      <c r="AL88" s="3457"/>
      <c r="AM88" s="3457"/>
      <c r="AN88" s="3457"/>
      <c r="AO88" s="3457"/>
      <c r="AP88" s="3457"/>
      <c r="AQ88" s="3457"/>
      <c r="AR88" s="3457"/>
      <c r="AS88" s="3457"/>
      <c r="AT88" s="3457"/>
      <c r="AU88" s="3457"/>
      <c r="AV88" s="3457"/>
      <c r="AW88" s="3457"/>
      <c r="AX88" s="3457"/>
      <c r="AY88" s="3457"/>
      <c r="AZ88" s="3457"/>
      <c r="BA88" s="3457"/>
      <c r="BB88" s="3457"/>
      <c r="BC88" s="3457"/>
      <c r="BD88" s="3459"/>
      <c r="BE88" s="3489">
        <f>MyTimestamp(AH88)</f>
        <v/>
      </c>
      <c r="BF88" s="6080"/>
      <c r="BG88" s="6081">
        <f>BE88</f>
        <v/>
      </c>
      <c r="BH88" s="4736"/>
      <c r="BI88" s="3464"/>
      <c r="BJ88" s="3457"/>
      <c r="BK88" s="3465">
        <f>Overview!$E$7</f>
        <v/>
      </c>
      <c r="BL88" s="3457"/>
      <c r="BM88" s="3584"/>
      <c r="BN88" s="3465">
        <f>Overview!$P$153</f>
        <v/>
      </c>
      <c r="BO88" s="3457" t="inlineStr">
        <is>
          <t>Revisar: la misma frecuencia aparece con varios canales en esta banda (18050 / 18300 / 18525)</t>
        </is>
      </c>
      <c r="BP88" s="3457"/>
      <c r="BQ88" s="3457"/>
      <c r="BR88" s="3467"/>
      <c r="BS88" s="3468"/>
      <c r="BT88" s="3469"/>
      <c r="BV88" s="3470"/>
      <c r="BW88" s="7588"/>
      <c r="BX88" s="7589"/>
      <c r="BY88" s="3471"/>
      <c r="BZ88" s="3472"/>
      <c r="CA88" s="3473"/>
      <c r="CB88" s="3474"/>
      <c r="CC88" s="3475"/>
      <c r="CD88" s="3476"/>
      <c r="CE88" s="3477"/>
      <c r="CF88" s="3477"/>
      <c r="CG88" s="3477"/>
      <c r="CH88" s="3478"/>
      <c r="CI88" s="3479"/>
      <c r="CJ88" s="3479"/>
      <c r="CK88" s="3479"/>
      <c r="CL88" s="3475"/>
      <c r="CM88" s="3476"/>
      <c r="CN88" s="3477"/>
      <c r="CO88" s="3477"/>
      <c r="CP88" s="3477"/>
      <c r="CQ88" s="3478"/>
      <c r="CR88" s="3479"/>
      <c r="CS88" s="3479"/>
      <c r="CT88" s="3479"/>
      <c r="CU88" s="3475"/>
      <c r="CV88" s="3480"/>
      <c r="CW88" s="3477"/>
      <c r="CX88" s="3477"/>
      <c r="CY88" s="3477"/>
      <c r="CZ88" s="3478"/>
      <c r="DA88" s="3479"/>
      <c r="DB88" s="3479"/>
      <c r="DC88" s="3479"/>
    </row>
    <row r="89" customFormat="1" customHeight="1" ht="12.75" s="3420" x14ac:dyDescent="0.2">
      <c r="B89" s="3448"/>
      <c r="C89" s="6954"/>
      <c r="D89" s="6089">
        <f>IF(ISNUMBER(FIND("EN",B89)),IF(ISNUMBER(FIND("FCC",B89)),IF(ISNUMBER(FIND("ISED",B89)),CONCATENATE(Overview!$V$10,";",Overview!$S$11,";",Overview!$S$12),CONCATENATE(Overview!$V$10,";",Overview!$S$11)),IF(ISNUMBER(FIND("ISED",B89)),CONCATENATE(Overview!$V$10,";",Overview!$S$12),Overview!$V$10)),IF(ISNUMBER(FIND("FCC",B89)),IF(ISNUMBER(FIND("ISED",B89)),CONCATENATE(Overview!$S$11,";",Overview!$S$12),"IEEE Std 1528™"),Overview!$S$12))</f>
        <v/>
      </c>
      <c r="E89" s="6089">
        <f>IF(ISNUMBER(FIND("EN",B89)),IF(ISNUMBER(FIND("FCC",B89)),IF(ISNUMBER(FIND("ISED",B89)),CONCATENATE(Overview!$AB$10,";",Overview!$Y$11,";",Overview!$Y$12),CONCATENATE(Overview!$AB$10,";",Overview!$Y$11)),IF(ISNUMBER(FIND("ISED",B89)),CONCATENATE(Overview!$AB$10,";",Overview!$Y$12),Overview!$AB$10)),IF(ISNUMBER(FIND("FCC",B89)),IF(ISNUMBER(FIND("ISED",B89)),CONCATENATE(Overview!$Y$11,";",Overview!$Y$12),"IEEE Std 1528™"),Overview!$Y$12))</f>
        <v/>
      </c>
      <c r="F89" s="6945"/>
      <c r="G89" s="5446">
        <f>Overview!$E$28</f>
        <v/>
      </c>
      <c r="H89" s="3449"/>
      <c r="I89" s="3449"/>
      <c r="J89" s="3450" t="inlineStr">
        <is>
          <t>Cat M1</t>
        </is>
      </c>
      <c r="K89" s="3450" t="inlineStr">
        <is>
          <t>FDD1</t>
        </is>
      </c>
      <c r="L89" s="3449"/>
      <c r="M89" s="3450">
        <v>15</v>
      </c>
      <c r="N89" s="3451" t="inlineStr">
        <is>
          <t>QPSK</t>
        </is>
      </c>
      <c r="O89" s="3452"/>
      <c r="P89" s="3453">
        <v>0</v>
      </c>
      <c r="Q89" s="3454">
        <v>3</v>
      </c>
      <c r="R89" s="3455">
        <v>0</v>
      </c>
      <c r="S89" s="3455"/>
      <c r="T89" s="3456">
        <v>18300</v>
      </c>
      <c r="U89" s="3456">
        <v>1950</v>
      </c>
      <c r="V89" s="3457"/>
      <c r="W89" s="3457"/>
      <c r="X89" s="3457"/>
      <c r="Y89" s="3457"/>
      <c r="Z89" s="3457"/>
      <c r="AA89" s="3457"/>
      <c r="AB89" s="3457"/>
      <c r="AC89" s="3457"/>
      <c r="AD89" s="3457"/>
      <c r="AE89" s="3457"/>
      <c r="AF89" s="3457"/>
      <c r="AG89" s="5637"/>
      <c r="AH89" s="5644"/>
      <c r="AI89" s="3458"/>
      <c r="AJ89" s="3457"/>
      <c r="AK89" s="3457"/>
      <c r="AL89" s="3457"/>
      <c r="AM89" s="3457"/>
      <c r="AN89" s="3457"/>
      <c r="AO89" s="3457"/>
      <c r="AP89" s="3457"/>
      <c r="AQ89" s="3457"/>
      <c r="AR89" s="3457"/>
      <c r="AS89" s="3457"/>
      <c r="AT89" s="3457"/>
      <c r="AU89" s="3457"/>
      <c r="AV89" s="3457"/>
      <c r="AW89" s="3457"/>
      <c r="AX89" s="3457"/>
      <c r="AY89" s="3457"/>
      <c r="AZ89" s="3457"/>
      <c r="BA89" s="3457"/>
      <c r="BB89" s="3457"/>
      <c r="BC89" s="3457"/>
      <c r="BD89" s="3459"/>
      <c r="BE89" s="3489">
        <f>MyTimestamp(AH89)</f>
        <v/>
      </c>
      <c r="BF89" s="6080"/>
      <c r="BG89" s="6081">
        <f>BE89</f>
        <v/>
      </c>
      <c r="BH89" s="4736"/>
      <c r="BI89" s="3464"/>
      <c r="BJ89" s="3457"/>
      <c r="BK89" s="3465">
        <f>Overview!$E$7</f>
        <v/>
      </c>
      <c r="BL89" s="3457"/>
      <c r="BM89" s="3584"/>
      <c r="BN89" s="3465">
        <f>Overview!$P$153</f>
        <v/>
      </c>
      <c r="BO89" s="3457" t="inlineStr">
        <is>
          <t>Revisar: la misma frecuencia aparece con varios canales en esta banda (18050 / 18300 / 18525)</t>
        </is>
      </c>
      <c r="BP89" s="3457"/>
      <c r="BQ89" s="3457"/>
      <c r="BR89" s="3467"/>
      <c r="BS89" s="3468"/>
      <c r="BT89" s="3469"/>
      <c r="BV89" s="3470"/>
      <c r="BW89" s="7588"/>
      <c r="BX89" s="7589"/>
      <c r="BY89" s="3471"/>
      <c r="BZ89" s="3472"/>
      <c r="CA89" s="3473"/>
      <c r="CB89" s="3474"/>
      <c r="CC89" s="3475"/>
      <c r="CD89" s="3476"/>
      <c r="CE89" s="3477"/>
      <c r="CF89" s="3477"/>
      <c r="CG89" s="3477"/>
      <c r="CH89" s="3478"/>
      <c r="CI89" s="3479"/>
      <c r="CJ89" s="3479"/>
      <c r="CK89" s="3479"/>
      <c r="CL89" s="3475"/>
      <c r="CM89" s="3476"/>
      <c r="CN89" s="3477"/>
      <c r="CO89" s="3477"/>
      <c r="CP89" s="3477"/>
      <c r="CQ89" s="3478"/>
      <c r="CR89" s="3479"/>
      <c r="CS89" s="3479"/>
      <c r="CT89" s="3479"/>
      <c r="CU89" s="3475"/>
      <c r="CV89" s="3480"/>
      <c r="CW89" s="3477"/>
      <c r="CX89" s="3477"/>
      <c r="CY89" s="3477"/>
      <c r="CZ89" s="3478"/>
      <c r="DA89" s="3479"/>
      <c r="DB89" s="3479"/>
      <c r="DC89" s="3479"/>
    </row>
    <row r="90" customFormat="1" customHeight="1" ht="12.75" s="3420" x14ac:dyDescent="0.2">
      <c r="B90" s="3448"/>
      <c r="C90" s="6954"/>
      <c r="D90" s="6089">
        <f>IF(ISNUMBER(FIND("EN",B90)),IF(ISNUMBER(FIND("FCC",B90)),IF(ISNUMBER(FIND("ISED",B90)),CONCATENATE(Overview!$V$10,";",Overview!$S$11,";",Overview!$S$12),CONCATENATE(Overview!$V$10,";",Overview!$S$11)),IF(ISNUMBER(FIND("ISED",B90)),CONCATENATE(Overview!$V$10,";",Overview!$S$12),Overview!$V$10)),IF(ISNUMBER(FIND("FCC",B90)),IF(ISNUMBER(FIND("ISED",B90)),CONCATENATE(Overview!$S$11,";",Overview!$S$12),"IEEE Std 1528™"),Overview!$S$12))</f>
        <v/>
      </c>
      <c r="E90" s="6089">
        <f>IF(ISNUMBER(FIND("EN",B90)),IF(ISNUMBER(FIND("FCC",B90)),IF(ISNUMBER(FIND("ISED",B90)),CONCATENATE(Overview!$AB$10,";",Overview!$Y$11,";",Overview!$Y$12),CONCATENATE(Overview!$AB$10,";",Overview!$Y$11)),IF(ISNUMBER(FIND("ISED",B90)),CONCATENATE(Overview!$AB$10,";",Overview!$Y$12),Overview!$AB$10)),IF(ISNUMBER(FIND("FCC",B90)),IF(ISNUMBER(FIND("ISED",B90)),CONCATENATE(Overview!$Y$11,";",Overview!$Y$12),"IEEE Std 1528™"),Overview!$Y$12))</f>
        <v/>
      </c>
      <c r="F90" s="6945"/>
      <c r="G90" s="5446">
        <f>Overview!$E$28</f>
        <v/>
      </c>
      <c r="H90" s="3449"/>
      <c r="I90" s="3449"/>
      <c r="J90" s="3450" t="inlineStr">
        <is>
          <t>Cat M1</t>
        </is>
      </c>
      <c r="K90" s="3450" t="inlineStr">
        <is>
          <t>FDD1</t>
        </is>
      </c>
      <c r="L90" s="3449"/>
      <c r="M90" s="3450">
        <v>15</v>
      </c>
      <c r="N90" s="3451" t="inlineStr">
        <is>
          <t>QPSK</t>
        </is>
      </c>
      <c r="O90" s="3452"/>
      <c r="P90" s="3453">
        <v>11</v>
      </c>
      <c r="Q90" s="3454">
        <v>3</v>
      </c>
      <c r="R90" s="3455">
        <v>3</v>
      </c>
      <c r="S90" s="3455"/>
      <c r="T90" s="3456">
        <v>18300</v>
      </c>
      <c r="U90" s="3456">
        <v>1950</v>
      </c>
      <c r="V90" s="3457"/>
      <c r="W90" s="3457"/>
      <c r="X90" s="3457"/>
      <c r="Y90" s="3457"/>
      <c r="Z90" s="3457"/>
      <c r="AA90" s="3457"/>
      <c r="AB90" s="3457"/>
      <c r="AC90" s="3457"/>
      <c r="AD90" s="3457"/>
      <c r="AE90" s="3457"/>
      <c r="AF90" s="3457"/>
      <c r="AG90" s="5637"/>
      <c r="AH90" s="5644"/>
      <c r="AI90" s="3458"/>
      <c r="AJ90" s="3457"/>
      <c r="AK90" s="3457"/>
      <c r="AL90" s="3457"/>
      <c r="AM90" s="3457"/>
      <c r="AN90" s="3457"/>
      <c r="AO90" s="3457"/>
      <c r="AP90" s="3457"/>
      <c r="AQ90" s="3457"/>
      <c r="AR90" s="3457"/>
      <c r="AS90" s="3457"/>
      <c r="AT90" s="3457"/>
      <c r="AU90" s="3457"/>
      <c r="AV90" s="3457"/>
      <c r="AW90" s="3457"/>
      <c r="AX90" s="3457"/>
      <c r="AY90" s="3457"/>
      <c r="AZ90" s="3457"/>
      <c r="BA90" s="3457"/>
      <c r="BB90" s="3457"/>
      <c r="BC90" s="3457"/>
      <c r="BD90" s="3459"/>
      <c r="BE90" s="3489">
        <f>MyTimestamp(AH90)</f>
        <v/>
      </c>
      <c r="BF90" s="6080"/>
      <c r="BG90" s="6081">
        <f>BE90</f>
        <v/>
      </c>
      <c r="BH90" s="4736"/>
      <c r="BI90" s="3464"/>
      <c r="BJ90" s="3457"/>
      <c r="BK90" s="3465">
        <f>Overview!$E$7</f>
        <v/>
      </c>
      <c r="BL90" s="3457"/>
      <c r="BM90" s="3584"/>
      <c r="BN90" s="3465">
        <f>Overview!$P$153</f>
        <v/>
      </c>
      <c r="BO90" s="3457" t="inlineStr">
        <is>
          <t>Revisar: la misma frecuencia aparece con varios canales en esta banda (18050 / 18300 / 18525)</t>
        </is>
      </c>
      <c r="BP90" s="3457"/>
      <c r="BQ90" s="3457"/>
      <c r="BR90" s="3467"/>
      <c r="BS90" s="3468"/>
      <c r="BT90" s="3469"/>
      <c r="BV90" s="3470"/>
      <c r="BW90" s="7588"/>
      <c r="BX90" s="7589"/>
      <c r="BY90" s="3471"/>
      <c r="BZ90" s="3472"/>
      <c r="CA90" s="3473"/>
      <c r="CB90" s="3474"/>
      <c r="CC90" s="3475"/>
      <c r="CD90" s="3476"/>
      <c r="CE90" s="3477"/>
      <c r="CF90" s="3477"/>
      <c r="CG90" s="3477"/>
      <c r="CH90" s="3478"/>
      <c r="CI90" s="3479"/>
      <c r="CJ90" s="3479"/>
      <c r="CK90" s="3479"/>
      <c r="CL90" s="3475"/>
      <c r="CM90" s="3476"/>
      <c r="CN90" s="3477"/>
      <c r="CO90" s="3477"/>
      <c r="CP90" s="3477"/>
      <c r="CQ90" s="3478"/>
      <c r="CR90" s="3479"/>
      <c r="CS90" s="3479"/>
      <c r="CT90" s="3479"/>
      <c r="CU90" s="3475"/>
      <c r="CV90" s="3480"/>
      <c r="CW90" s="3477"/>
      <c r="CX90" s="3477"/>
      <c r="CY90" s="3477"/>
      <c r="CZ90" s="3478"/>
      <c r="DA90" s="3479"/>
      <c r="DB90" s="3479"/>
      <c r="DC90" s="3479"/>
    </row>
    <row r="91" customFormat="1" customHeight="1" ht="12.75" s="3420" x14ac:dyDescent="0.2">
      <c r="B91" s="3448"/>
      <c r="C91" s="6954"/>
      <c r="D91" s="6089">
        <f>IF(ISNUMBER(FIND("EN",B91)),IF(ISNUMBER(FIND("FCC",B91)),IF(ISNUMBER(FIND("ISED",B91)),CONCATENATE(Overview!$V$10,";",Overview!$S$11,";",Overview!$S$12),CONCATENATE(Overview!$V$10,";",Overview!$S$11)),IF(ISNUMBER(FIND("ISED",B91)),CONCATENATE(Overview!$V$10,";",Overview!$S$12),Overview!$V$10)),IF(ISNUMBER(FIND("FCC",B91)),IF(ISNUMBER(FIND("ISED",B91)),CONCATENATE(Overview!$S$11,";",Overview!$S$12),"IEEE Std 1528™"),Overview!$S$12))</f>
        <v/>
      </c>
      <c r="E91" s="6089">
        <f>IF(ISNUMBER(FIND("EN",B91)),IF(ISNUMBER(FIND("FCC",B91)),IF(ISNUMBER(FIND("ISED",B91)),CONCATENATE(Overview!$AB$10,";",Overview!$Y$11,";",Overview!$Y$12),CONCATENATE(Overview!$AB$10,";",Overview!$Y$11)),IF(ISNUMBER(FIND("ISED",B91)),CONCATENATE(Overview!$AB$10,";",Overview!$Y$12),Overview!$AB$10)),IF(ISNUMBER(FIND("FCC",B91)),IF(ISNUMBER(FIND("ISED",B91)),CONCATENATE(Overview!$Y$11,";",Overview!$Y$12),"IEEE Std 1528™"),Overview!$Y$12))</f>
        <v/>
      </c>
      <c r="F91" s="6945"/>
      <c r="G91" s="5446">
        <f>Overview!$E$28</f>
        <v/>
      </c>
      <c r="H91" s="3449"/>
      <c r="I91" s="3449"/>
      <c r="J91" s="3450" t="inlineStr">
        <is>
          <t>Cat M1</t>
        </is>
      </c>
      <c r="K91" s="3450" t="inlineStr">
        <is>
          <t>FDD1</t>
        </is>
      </c>
      <c r="L91" s="3449"/>
      <c r="M91" s="3450">
        <v>15</v>
      </c>
      <c r="N91" s="3451" t="inlineStr">
        <is>
          <t>QPSK</t>
        </is>
      </c>
      <c r="O91" s="3452"/>
      <c r="P91" s="3453">
        <v>0</v>
      </c>
      <c r="Q91" s="3454">
        <v>6</v>
      </c>
      <c r="R91" s="3455">
        <v>0</v>
      </c>
      <c r="S91" s="3455"/>
      <c r="T91" s="3456">
        <v>18300</v>
      </c>
      <c r="U91" s="3456">
        <v>1950</v>
      </c>
      <c r="V91" s="3457"/>
      <c r="W91" s="3457"/>
      <c r="X91" s="3457"/>
      <c r="Y91" s="3457"/>
      <c r="Z91" s="3457"/>
      <c r="AA91" s="3457"/>
      <c r="AB91" s="3457"/>
      <c r="AC91" s="3457"/>
      <c r="AD91" s="3457"/>
      <c r="AE91" s="3457"/>
      <c r="AF91" s="3457"/>
      <c r="AG91" s="5637"/>
      <c r="AH91" s="5644"/>
      <c r="AI91" s="3458"/>
      <c r="AJ91" s="3457"/>
      <c r="AK91" s="3457"/>
      <c r="AL91" s="3457"/>
      <c r="AM91" s="3457"/>
      <c r="AN91" s="3457"/>
      <c r="AO91" s="3457"/>
      <c r="AP91" s="3457"/>
      <c r="AQ91" s="3457"/>
      <c r="AR91" s="3457"/>
      <c r="AS91" s="3457"/>
      <c r="AT91" s="3457"/>
      <c r="AU91" s="3457"/>
      <c r="AV91" s="3457"/>
      <c r="AW91" s="3457"/>
      <c r="AX91" s="3457"/>
      <c r="AY91" s="3457"/>
      <c r="AZ91" s="3457"/>
      <c r="BA91" s="3457"/>
      <c r="BB91" s="3457"/>
      <c r="BC91" s="3457"/>
      <c r="BD91" s="3459"/>
      <c r="BE91" s="3489">
        <f>MyTimestamp(AH91)</f>
        <v/>
      </c>
      <c r="BF91" s="6080"/>
      <c r="BG91" s="6081">
        <f>BE91</f>
        <v/>
      </c>
      <c r="BH91" s="4736"/>
      <c r="BI91" s="3464"/>
      <c r="BJ91" s="3457"/>
      <c r="BK91" s="3465">
        <f>Overview!$E$7</f>
        <v/>
      </c>
      <c r="BL91" s="3457"/>
      <c r="BM91" s="3584"/>
      <c r="BN91" s="3465">
        <f>Overview!$P$153</f>
        <v/>
      </c>
      <c r="BO91" s="3457" t="inlineStr">
        <is>
          <t>Revisar: la misma frecuencia aparece con varios canales en esta banda (18050 / 18300 / 18525)</t>
        </is>
      </c>
      <c r="BP91" s="3457"/>
      <c r="BQ91" s="3457"/>
      <c r="BR91" s="3467"/>
      <c r="BS91" s="3468"/>
      <c r="BT91" s="3469"/>
      <c r="BV91" s="3470"/>
      <c r="BW91" s="7588"/>
      <c r="BX91" s="7589"/>
      <c r="BY91" s="3471"/>
      <c r="BZ91" s="3472"/>
      <c r="CA91" s="3473"/>
      <c r="CB91" s="3474"/>
      <c r="CC91" s="3475"/>
      <c r="CD91" s="3476"/>
      <c r="CE91" s="3477"/>
      <c r="CF91" s="3477"/>
      <c r="CG91" s="3477"/>
      <c r="CH91" s="3478"/>
      <c r="CI91" s="3479"/>
      <c r="CJ91" s="3479"/>
      <c r="CK91" s="3479"/>
      <c r="CL91" s="3475"/>
      <c r="CM91" s="3476"/>
      <c r="CN91" s="3477"/>
      <c r="CO91" s="3477"/>
      <c r="CP91" s="3477"/>
      <c r="CQ91" s="3478"/>
      <c r="CR91" s="3479"/>
      <c r="CS91" s="3479"/>
      <c r="CT91" s="3479"/>
      <c r="CU91" s="3475"/>
      <c r="CV91" s="3480"/>
      <c r="CW91" s="3477"/>
      <c r="CX91" s="3477"/>
      <c r="CY91" s="3477"/>
      <c r="CZ91" s="3478"/>
      <c r="DA91" s="3479"/>
      <c r="DB91" s="3479"/>
      <c r="DC91" s="3479"/>
    </row>
    <row r="92" customFormat="1" customHeight="1" ht="12.75" s="3420" x14ac:dyDescent="0.2">
      <c r="B92" s="3448"/>
      <c r="C92" s="6954"/>
      <c r="D92" s="6089">
        <f>IF(ISNUMBER(FIND("EN",B92)),IF(ISNUMBER(FIND("FCC",B92)),IF(ISNUMBER(FIND("ISED",B92)),CONCATENATE(Overview!$V$10,";",Overview!$S$11,";",Overview!$S$12),CONCATENATE(Overview!$V$10,";",Overview!$S$11)),IF(ISNUMBER(FIND("ISED",B92)),CONCATENATE(Overview!$V$10,";",Overview!$S$12),Overview!$V$10)),IF(ISNUMBER(FIND("FCC",B92)),IF(ISNUMBER(FIND("ISED",B92)),CONCATENATE(Overview!$S$11,";",Overview!$S$12),"IEEE Std 1528™"),Overview!$S$12))</f>
        <v/>
      </c>
      <c r="E92" s="6089">
        <f>IF(ISNUMBER(FIND("EN",B92)),IF(ISNUMBER(FIND("FCC",B92)),IF(ISNUMBER(FIND("ISED",B92)),CONCATENATE(Overview!$AB$10,";",Overview!$Y$11,";",Overview!$Y$12),CONCATENATE(Overview!$AB$10,";",Overview!$Y$11)),IF(ISNUMBER(FIND("ISED",B92)),CONCATENATE(Overview!$AB$10,";",Overview!$Y$12),Overview!$AB$10)),IF(ISNUMBER(FIND("FCC",B92)),IF(ISNUMBER(FIND("ISED",B92)),CONCATENATE(Overview!$Y$11,";",Overview!$Y$12),"IEEE Std 1528™"),Overview!$Y$12))</f>
        <v/>
      </c>
      <c r="F92" s="6945"/>
      <c r="G92" s="5446">
        <f>Overview!$E$28</f>
        <v/>
      </c>
      <c r="H92" s="3449"/>
      <c r="I92" s="3449"/>
      <c r="J92" s="3450" t="inlineStr">
        <is>
          <t>Cat M1</t>
        </is>
      </c>
      <c r="K92" s="3450" t="inlineStr">
        <is>
          <t>FDD1</t>
        </is>
      </c>
      <c r="L92" s="3449"/>
      <c r="M92" s="3450">
        <v>15</v>
      </c>
      <c r="N92" s="3451" t="inlineStr">
        <is>
          <t>QPSK</t>
        </is>
      </c>
      <c r="O92" s="3452"/>
      <c r="P92" s="3453">
        <v>11</v>
      </c>
      <c r="Q92" s="3454">
        <v>6</v>
      </c>
      <c r="R92" s="3455">
        <v>0</v>
      </c>
      <c r="S92" s="3455"/>
      <c r="T92" s="3456">
        <v>18300</v>
      </c>
      <c r="U92" s="3456">
        <v>1950</v>
      </c>
      <c r="V92" s="3457"/>
      <c r="W92" s="3457"/>
      <c r="X92" s="3457"/>
      <c r="Y92" s="3457"/>
      <c r="Z92" s="3457"/>
      <c r="AA92" s="3457"/>
      <c r="AB92" s="3457"/>
      <c r="AC92" s="3457"/>
      <c r="AD92" s="3457"/>
      <c r="AE92" s="3457"/>
      <c r="AF92" s="3457"/>
      <c r="AG92" s="5637"/>
      <c r="AH92" s="5644"/>
      <c r="AI92" s="3458"/>
      <c r="AJ92" s="3457"/>
      <c r="AK92" s="3457"/>
      <c r="AL92" s="3457"/>
      <c r="AM92" s="3457"/>
      <c r="AN92" s="3457"/>
      <c r="AO92" s="3457"/>
      <c r="AP92" s="3457"/>
      <c r="AQ92" s="3457"/>
      <c r="AR92" s="3457"/>
      <c r="AS92" s="3457"/>
      <c r="AT92" s="3457"/>
      <c r="AU92" s="3457"/>
      <c r="AV92" s="3457"/>
      <c r="AW92" s="3457"/>
      <c r="AX92" s="3457"/>
      <c r="AY92" s="3457"/>
      <c r="AZ92" s="3457"/>
      <c r="BA92" s="3457"/>
      <c r="BB92" s="3457"/>
      <c r="BC92" s="3457"/>
      <c r="BD92" s="3459"/>
      <c r="BE92" s="3489">
        <f>MyTimestamp(AH92)</f>
        <v/>
      </c>
      <c r="BF92" s="6080"/>
      <c r="BG92" s="6081">
        <f>BE92</f>
        <v/>
      </c>
      <c r="BH92" s="4736"/>
      <c r="BI92" s="3464"/>
      <c r="BJ92" s="3457"/>
      <c r="BK92" s="3465">
        <f>Overview!$E$7</f>
        <v/>
      </c>
      <c r="BL92" s="3457"/>
      <c r="BM92" s="3584"/>
      <c r="BN92" s="3465">
        <f>Overview!$P$153</f>
        <v/>
      </c>
      <c r="BO92" s="3457" t="inlineStr">
        <is>
          <t>Revisar: la misma frecuencia aparece con varios canales en esta banda (18050 / 18300 / 18525)</t>
        </is>
      </c>
      <c r="BP92" s="3457"/>
      <c r="BQ92" s="3457"/>
      <c r="BR92" s="3467"/>
      <c r="BS92" s="3468"/>
      <c r="BT92" s="3469"/>
      <c r="BV92" s="3470"/>
      <c r="BW92" s="7588"/>
      <c r="BX92" s="7589"/>
      <c r="BY92" s="3471"/>
      <c r="BZ92" s="3472"/>
      <c r="CA92" s="3473"/>
      <c r="CB92" s="3474"/>
      <c r="CC92" s="3475"/>
      <c r="CD92" s="3476"/>
      <c r="CE92" s="3477"/>
      <c r="CF92" s="3477"/>
      <c r="CG92" s="3477"/>
      <c r="CH92" s="3478"/>
      <c r="CI92" s="3479"/>
      <c r="CJ92" s="3479"/>
      <c r="CK92" s="3479"/>
      <c r="CL92" s="3475"/>
      <c r="CM92" s="3476"/>
      <c r="CN92" s="3477"/>
      <c r="CO92" s="3477"/>
      <c r="CP92" s="3477"/>
      <c r="CQ92" s="3478"/>
      <c r="CR92" s="3479"/>
      <c r="CS92" s="3479"/>
      <c r="CT92" s="3479"/>
      <c r="CU92" s="3475"/>
      <c r="CV92" s="3480"/>
      <c r="CW92" s="3477"/>
      <c r="CX92" s="3477"/>
      <c r="CY92" s="3477"/>
      <c r="CZ92" s="3478"/>
      <c r="DA92" s="3479"/>
      <c r="DB92" s="3479"/>
      <c r="DC92" s="3479"/>
    </row>
    <row r="93" customFormat="1" customHeight="1" ht="12.75" s="3420" x14ac:dyDescent="0.2">
      <c r="B93" s="3448"/>
      <c r="C93" s="6954"/>
      <c r="D93" s="6089">
        <f>IF(ISNUMBER(FIND("EN",B93)),IF(ISNUMBER(FIND("FCC",B93)),IF(ISNUMBER(FIND("ISED",B93)),CONCATENATE(Overview!$V$10,";",Overview!$S$11,";",Overview!$S$12),CONCATENATE(Overview!$V$10,";",Overview!$S$11)),IF(ISNUMBER(FIND("ISED",B93)),CONCATENATE(Overview!$V$10,";",Overview!$S$12),Overview!$V$10)),IF(ISNUMBER(FIND("FCC",B93)),IF(ISNUMBER(FIND("ISED",B93)),CONCATENATE(Overview!$S$11,";",Overview!$S$12),"IEEE Std 1528™"),Overview!$S$12))</f>
        <v/>
      </c>
      <c r="E93" s="6089">
        <f>IF(ISNUMBER(FIND("EN",B93)),IF(ISNUMBER(FIND("FCC",B93)),IF(ISNUMBER(FIND("ISED",B93)),CONCATENATE(Overview!$AB$10,";",Overview!$Y$11,";",Overview!$Y$12),CONCATENATE(Overview!$AB$10,";",Overview!$Y$11)),IF(ISNUMBER(FIND("ISED",B93)),CONCATENATE(Overview!$AB$10,";",Overview!$Y$12),Overview!$AB$10)),IF(ISNUMBER(FIND("FCC",B93)),IF(ISNUMBER(FIND("ISED",B93)),CONCATENATE(Overview!$Y$11,";",Overview!$Y$12),"IEEE Std 1528™"),Overview!$Y$12))</f>
        <v/>
      </c>
      <c r="F93" s="6945"/>
      <c r="G93" s="5446">
        <f>Overview!$E$28</f>
        <v/>
      </c>
      <c r="H93" s="3449"/>
      <c r="I93" s="3449"/>
      <c r="J93" s="3450" t="inlineStr">
        <is>
          <t>Cat M1</t>
        </is>
      </c>
      <c r="K93" s="3450" t="inlineStr">
        <is>
          <t>FDD1</t>
        </is>
      </c>
      <c r="L93" s="3449"/>
      <c r="M93" s="3450">
        <v>15</v>
      </c>
      <c r="N93" s="3451" t="inlineStr">
        <is>
          <t>16QAM</t>
        </is>
      </c>
      <c r="O93" s="3452"/>
      <c r="P93" s="3453">
        <v>0</v>
      </c>
      <c r="Q93" s="3454">
        <v>1</v>
      </c>
      <c r="R93" s="3455">
        <v>0</v>
      </c>
      <c r="S93" s="3455"/>
      <c r="T93" s="3456">
        <v>18300</v>
      </c>
      <c r="U93" s="3456">
        <v>1950</v>
      </c>
      <c r="V93" s="3457"/>
      <c r="W93" s="3457"/>
      <c r="X93" s="3457"/>
      <c r="Y93" s="3457"/>
      <c r="Z93" s="3457"/>
      <c r="AA93" s="3457"/>
      <c r="AB93" s="3457"/>
      <c r="AC93" s="3457"/>
      <c r="AD93" s="3457"/>
      <c r="AE93" s="3457"/>
      <c r="AF93" s="3457"/>
      <c r="AG93" s="5637"/>
      <c r="AH93" s="5644"/>
      <c r="AI93" s="3458"/>
      <c r="AJ93" s="3457"/>
      <c r="AK93" s="3457"/>
      <c r="AL93" s="3457"/>
      <c r="AM93" s="3457"/>
      <c r="AN93" s="3457"/>
      <c r="AO93" s="3457"/>
      <c r="AP93" s="3457"/>
      <c r="AQ93" s="3457"/>
      <c r="AR93" s="3457"/>
      <c r="AS93" s="3457"/>
      <c r="AT93" s="3457"/>
      <c r="AU93" s="3457"/>
      <c r="AV93" s="3457"/>
      <c r="AW93" s="3457"/>
      <c r="AX93" s="3457"/>
      <c r="AY93" s="3457"/>
      <c r="AZ93" s="3457"/>
      <c r="BA93" s="3457"/>
      <c r="BB93" s="3457"/>
      <c r="BC93" s="3457"/>
      <c r="BD93" s="3459"/>
      <c r="BE93" s="3489">
        <f>MyTimestamp(AH93)</f>
        <v/>
      </c>
      <c r="BF93" s="6080"/>
      <c r="BG93" s="6081">
        <f>BE93</f>
        <v/>
      </c>
      <c r="BH93" s="4736"/>
      <c r="BI93" s="3464"/>
      <c r="BJ93" s="3457"/>
      <c r="BK93" s="3465">
        <f>Overview!$E$7</f>
        <v/>
      </c>
      <c r="BL93" s="3457"/>
      <c r="BM93" s="3584"/>
      <c r="BN93" s="3465">
        <f>Overview!$P$153</f>
        <v/>
      </c>
      <c r="BO93" s="3457" t="inlineStr">
        <is>
          <t>Revisar: la misma frecuencia aparece con varios canales en esta banda (18050 / 18300 / 18525)</t>
        </is>
      </c>
      <c r="BP93" s="3457"/>
      <c r="BQ93" s="3457"/>
      <c r="BR93" s="3467"/>
      <c r="BS93" s="3468"/>
      <c r="BT93" s="3469"/>
      <c r="BV93" s="3470"/>
      <c r="BW93" s="7588"/>
      <c r="BX93" s="7589"/>
      <c r="BY93" s="3471"/>
      <c r="BZ93" s="3472"/>
      <c r="CA93" s="3473"/>
      <c r="CB93" s="3474"/>
      <c r="CC93" s="3475"/>
      <c r="CD93" s="3476"/>
      <c r="CE93" s="3477"/>
      <c r="CF93" s="3477"/>
      <c r="CG93" s="3477"/>
      <c r="CH93" s="3478"/>
      <c r="CI93" s="3479"/>
      <c r="CJ93" s="3479"/>
      <c r="CK93" s="3479"/>
      <c r="CL93" s="3475"/>
      <c r="CM93" s="3476"/>
      <c r="CN93" s="3477"/>
      <c r="CO93" s="3477"/>
      <c r="CP93" s="3477"/>
      <c r="CQ93" s="3478"/>
      <c r="CR93" s="3479"/>
      <c r="CS93" s="3479"/>
      <c r="CT93" s="3479"/>
      <c r="CU93" s="3475"/>
      <c r="CV93" s="3480"/>
      <c r="CW93" s="3477"/>
      <c r="CX93" s="3477"/>
      <c r="CY93" s="3477"/>
      <c r="CZ93" s="3478"/>
      <c r="DA93" s="3479"/>
      <c r="DB93" s="3479"/>
      <c r="DC93" s="3479"/>
    </row>
    <row r="94" customFormat="1" customHeight="1" ht="12.75" s="3420" x14ac:dyDescent="0.2">
      <c r="B94" s="3448"/>
      <c r="C94" s="6954"/>
      <c r="D94" s="6089">
        <f>IF(ISNUMBER(FIND("EN",B94)),IF(ISNUMBER(FIND("FCC",B94)),IF(ISNUMBER(FIND("ISED",B94)),CONCATENATE(Overview!$V$10,";",Overview!$S$11,";",Overview!$S$12),CONCATENATE(Overview!$V$10,";",Overview!$S$11)),IF(ISNUMBER(FIND("ISED",B94)),CONCATENATE(Overview!$V$10,";",Overview!$S$12),Overview!$V$10)),IF(ISNUMBER(FIND("FCC",B94)),IF(ISNUMBER(FIND("ISED",B94)),CONCATENATE(Overview!$S$11,";",Overview!$S$12),"IEEE Std 1528™"),Overview!$S$12))</f>
        <v/>
      </c>
      <c r="E94" s="6089">
        <f>IF(ISNUMBER(FIND("EN",B94)),IF(ISNUMBER(FIND("FCC",B94)),IF(ISNUMBER(FIND("ISED",B94)),CONCATENATE(Overview!$AB$10,";",Overview!$Y$11,";",Overview!$Y$12),CONCATENATE(Overview!$AB$10,";",Overview!$Y$11)),IF(ISNUMBER(FIND("ISED",B94)),CONCATENATE(Overview!$AB$10,";",Overview!$Y$12),Overview!$AB$10)),IF(ISNUMBER(FIND("FCC",B94)),IF(ISNUMBER(FIND("ISED",B94)),CONCATENATE(Overview!$Y$11,";",Overview!$Y$12),"IEEE Std 1528™"),Overview!$Y$12))</f>
        <v/>
      </c>
      <c r="F94" s="6945"/>
      <c r="G94" s="5446">
        <f>Overview!$E$28</f>
        <v/>
      </c>
      <c r="H94" s="3449"/>
      <c r="I94" s="3449"/>
      <c r="J94" s="3450" t="inlineStr">
        <is>
          <t>Cat M1</t>
        </is>
      </c>
      <c r="K94" s="3450" t="inlineStr">
        <is>
          <t>FDD1</t>
        </is>
      </c>
      <c r="L94" s="3449"/>
      <c r="M94" s="3450">
        <v>15</v>
      </c>
      <c r="N94" s="3451" t="inlineStr">
        <is>
          <t>16QAM</t>
        </is>
      </c>
      <c r="O94" s="3452"/>
      <c r="P94" s="3453">
        <v>0</v>
      </c>
      <c r="Q94" s="3454">
        <v>1</v>
      </c>
      <c r="R94" s="3455">
        <v>5</v>
      </c>
      <c r="S94" s="3455"/>
      <c r="T94" s="3456">
        <v>18300</v>
      </c>
      <c r="U94" s="3456">
        <v>1950</v>
      </c>
      <c r="V94" s="3457"/>
      <c r="W94" s="3457"/>
      <c r="X94" s="3457"/>
      <c r="Y94" s="3457"/>
      <c r="Z94" s="3457"/>
      <c r="AA94" s="3457"/>
      <c r="AB94" s="3457"/>
      <c r="AC94" s="3457"/>
      <c r="AD94" s="3457"/>
      <c r="AE94" s="3457"/>
      <c r="AF94" s="3457"/>
      <c r="AG94" s="5637"/>
      <c r="AH94" s="5644"/>
      <c r="AI94" s="3458"/>
      <c r="AJ94" s="3457"/>
      <c r="AK94" s="3457"/>
      <c r="AL94" s="3457"/>
      <c r="AM94" s="3457"/>
      <c r="AN94" s="3457"/>
      <c r="AO94" s="3457"/>
      <c r="AP94" s="3457"/>
      <c r="AQ94" s="3457"/>
      <c r="AR94" s="3457"/>
      <c r="AS94" s="3457"/>
      <c r="AT94" s="3457"/>
      <c r="AU94" s="3457"/>
      <c r="AV94" s="3457"/>
      <c r="AW94" s="3457"/>
      <c r="AX94" s="3457"/>
      <c r="AY94" s="3457"/>
      <c r="AZ94" s="3457"/>
      <c r="BA94" s="3457"/>
      <c r="BB94" s="3457"/>
      <c r="BC94" s="3457"/>
      <c r="BD94" s="3459"/>
      <c r="BE94" s="3489">
        <f>MyTimestamp(AH94)</f>
        <v/>
      </c>
      <c r="BF94" s="6080"/>
      <c r="BG94" s="6081">
        <f>BE94</f>
        <v/>
      </c>
      <c r="BH94" s="4736"/>
      <c r="BI94" s="3464"/>
      <c r="BJ94" s="3457"/>
      <c r="BK94" s="3465">
        <f>Overview!$E$7</f>
        <v/>
      </c>
      <c r="BL94" s="3457"/>
      <c r="BM94" s="3584"/>
      <c r="BN94" s="3465">
        <f>Overview!$P$153</f>
        <v/>
      </c>
      <c r="BO94" s="3457" t="inlineStr">
        <is>
          <t>Revisar: la misma frecuencia aparece con varios canales en esta banda (18050 / 18300 / 18525)</t>
        </is>
      </c>
      <c r="BP94" s="3457"/>
      <c r="BQ94" s="3457"/>
      <c r="BR94" s="3467"/>
      <c r="BS94" s="3468"/>
      <c r="BT94" s="3469"/>
      <c r="BV94" s="3470"/>
      <c r="BW94" s="7588"/>
      <c r="BX94" s="7589"/>
      <c r="BY94" s="3471"/>
      <c r="BZ94" s="3472"/>
      <c r="CA94" s="3473"/>
      <c r="CB94" s="3474"/>
      <c r="CC94" s="3475"/>
      <c r="CD94" s="3476"/>
      <c r="CE94" s="3477"/>
      <c r="CF94" s="3477"/>
      <c r="CG94" s="3477"/>
      <c r="CH94" s="3478"/>
      <c r="CI94" s="3479"/>
      <c r="CJ94" s="3479"/>
      <c r="CK94" s="3479"/>
      <c r="CL94" s="3475"/>
      <c r="CM94" s="3476"/>
      <c r="CN94" s="3477"/>
      <c r="CO94" s="3477"/>
      <c r="CP94" s="3477"/>
      <c r="CQ94" s="3478"/>
      <c r="CR94" s="3479"/>
      <c r="CS94" s="3479"/>
      <c r="CT94" s="3479"/>
      <c r="CU94" s="3475"/>
      <c r="CV94" s="3480"/>
      <c r="CW94" s="3477"/>
      <c r="CX94" s="3477"/>
      <c r="CY94" s="3477"/>
      <c r="CZ94" s="3478"/>
      <c r="DA94" s="3479"/>
      <c r="DB94" s="3479"/>
      <c r="DC94" s="3479"/>
    </row>
    <row r="95" customFormat="1" customHeight="1" ht="12.75" s="3420" x14ac:dyDescent="0.2">
      <c r="B95" s="3448"/>
      <c r="C95" s="6954"/>
      <c r="D95" s="6089">
        <f>IF(ISNUMBER(FIND("EN",B95)),IF(ISNUMBER(FIND("FCC",B95)),IF(ISNUMBER(FIND("ISED",B95)),CONCATENATE(Overview!$V$10,";",Overview!$S$11,";",Overview!$S$12),CONCATENATE(Overview!$V$10,";",Overview!$S$11)),IF(ISNUMBER(FIND("ISED",B95)),CONCATENATE(Overview!$V$10,";",Overview!$S$12),Overview!$V$10)),IF(ISNUMBER(FIND("FCC",B95)),IF(ISNUMBER(FIND("ISED",B95)),CONCATENATE(Overview!$S$11,";",Overview!$S$12),"IEEE Std 1528™"),Overview!$S$12))</f>
        <v/>
      </c>
      <c r="E95" s="6089">
        <f>IF(ISNUMBER(FIND("EN",B95)),IF(ISNUMBER(FIND("FCC",B95)),IF(ISNUMBER(FIND("ISED",B95)),CONCATENATE(Overview!$AB$10,";",Overview!$Y$11,";",Overview!$Y$12),CONCATENATE(Overview!$AB$10,";",Overview!$Y$11)),IF(ISNUMBER(FIND("ISED",B95)),CONCATENATE(Overview!$AB$10,";",Overview!$Y$12),Overview!$AB$10)),IF(ISNUMBER(FIND("FCC",B95)),IF(ISNUMBER(FIND("ISED",B95)),CONCATENATE(Overview!$Y$11,";",Overview!$Y$12),"IEEE Std 1528™"),Overview!$Y$12))</f>
        <v/>
      </c>
      <c r="F95" s="6945"/>
      <c r="G95" s="5446">
        <f>Overview!$E$28</f>
        <v/>
      </c>
      <c r="H95" s="3449"/>
      <c r="I95" s="3449"/>
      <c r="J95" s="3450" t="inlineStr">
        <is>
          <t>Cat M1</t>
        </is>
      </c>
      <c r="K95" s="3450" t="inlineStr">
        <is>
          <t>FDD1</t>
        </is>
      </c>
      <c r="L95" s="3449"/>
      <c r="M95" s="3450">
        <v>15</v>
      </c>
      <c r="N95" s="3451" t="inlineStr">
        <is>
          <t>16QAM</t>
        </is>
      </c>
      <c r="O95" s="3452"/>
      <c r="P95" s="3453">
        <v>5</v>
      </c>
      <c r="Q95" s="3454">
        <v>1</v>
      </c>
      <c r="R95" s="3455">
        <v>0</v>
      </c>
      <c r="S95" s="3455"/>
      <c r="T95" s="3456">
        <v>18300</v>
      </c>
      <c r="U95" s="3456">
        <v>1950</v>
      </c>
      <c r="V95" s="3457"/>
      <c r="W95" s="3457"/>
      <c r="X95" s="3457"/>
      <c r="Y95" s="3457"/>
      <c r="Z95" s="3457"/>
      <c r="AA95" s="3457"/>
      <c r="AB95" s="3457"/>
      <c r="AC95" s="3457"/>
      <c r="AD95" s="3457"/>
      <c r="AE95" s="3457"/>
      <c r="AF95" s="3457"/>
      <c r="AG95" s="5637"/>
      <c r="AH95" s="5644"/>
      <c r="AI95" s="3458"/>
      <c r="AJ95" s="3457"/>
      <c r="AK95" s="3457"/>
      <c r="AL95" s="3457"/>
      <c r="AM95" s="3457"/>
      <c r="AN95" s="3457"/>
      <c r="AO95" s="3457"/>
      <c r="AP95" s="3457"/>
      <c r="AQ95" s="3457"/>
      <c r="AR95" s="3457"/>
      <c r="AS95" s="3457"/>
      <c r="AT95" s="3457"/>
      <c r="AU95" s="3457"/>
      <c r="AV95" s="3457"/>
      <c r="AW95" s="3457"/>
      <c r="AX95" s="3457"/>
      <c r="AY95" s="3457"/>
      <c r="AZ95" s="3457"/>
      <c r="BA95" s="3457"/>
      <c r="BB95" s="3457"/>
      <c r="BC95" s="3457"/>
      <c r="BD95" s="3459"/>
      <c r="BE95" s="3489">
        <f>MyTimestamp(AH95)</f>
        <v/>
      </c>
      <c r="BF95" s="6080"/>
      <c r="BG95" s="6081">
        <f>BE95</f>
        <v/>
      </c>
      <c r="BH95" s="4736"/>
      <c r="BI95" s="3464"/>
      <c r="BJ95" s="3457"/>
      <c r="BK95" s="3465">
        <f>Overview!$E$7</f>
        <v/>
      </c>
      <c r="BL95" s="3457"/>
      <c r="BM95" s="3584"/>
      <c r="BN95" s="3465">
        <f>Overview!$P$153</f>
        <v/>
      </c>
      <c r="BO95" s="3457" t="inlineStr">
        <is>
          <t>Revisar: la misma frecuencia aparece con varios canales en esta banda (18050 / 18300 / 18525)</t>
        </is>
      </c>
      <c r="BP95" s="3457"/>
      <c r="BQ95" s="3457"/>
      <c r="BR95" s="3467"/>
      <c r="BS95" s="3468"/>
      <c r="BT95" s="3469"/>
      <c r="BV95" s="3470"/>
      <c r="BW95" s="7588"/>
      <c r="BX95" s="7589"/>
      <c r="BY95" s="3471"/>
      <c r="BZ95" s="3472"/>
      <c r="CA95" s="3473"/>
      <c r="CB95" s="3474"/>
      <c r="CC95" s="3475"/>
      <c r="CD95" s="3476"/>
      <c r="CE95" s="3477"/>
      <c r="CF95" s="3477"/>
      <c r="CG95" s="3477"/>
      <c r="CH95" s="3478"/>
      <c r="CI95" s="3479"/>
      <c r="CJ95" s="3479"/>
      <c r="CK95" s="3479"/>
      <c r="CL95" s="3475"/>
      <c r="CM95" s="3476"/>
      <c r="CN95" s="3477"/>
      <c r="CO95" s="3477"/>
      <c r="CP95" s="3477"/>
      <c r="CQ95" s="3478"/>
      <c r="CR95" s="3479"/>
      <c r="CS95" s="3479"/>
      <c r="CT95" s="3479"/>
      <c r="CU95" s="3475"/>
      <c r="CV95" s="3480"/>
      <c r="CW95" s="3477"/>
      <c r="CX95" s="3477"/>
      <c r="CY95" s="3477"/>
      <c r="CZ95" s="3478"/>
      <c r="DA95" s="3479"/>
      <c r="DB95" s="3479"/>
      <c r="DC95" s="3479"/>
    </row>
    <row r="96" customFormat="1" customHeight="1" ht="12.75" s="3420" x14ac:dyDescent="0.2">
      <c r="B96" s="3448"/>
      <c r="C96" s="6954"/>
      <c r="D96" s="6089">
        <f>IF(ISNUMBER(FIND("EN",B96)),IF(ISNUMBER(FIND("FCC",B96)),IF(ISNUMBER(FIND("ISED",B96)),CONCATENATE(Overview!$V$10,";",Overview!$S$11,";",Overview!$S$12),CONCATENATE(Overview!$V$10,";",Overview!$S$11)),IF(ISNUMBER(FIND("ISED",B96)),CONCATENATE(Overview!$V$10,";",Overview!$S$12),Overview!$V$10)),IF(ISNUMBER(FIND("FCC",B96)),IF(ISNUMBER(FIND("ISED",B96)),CONCATENATE(Overview!$S$11,";",Overview!$S$12),"IEEE Std 1528™"),Overview!$S$12))</f>
        <v/>
      </c>
      <c r="E96" s="6089">
        <f>IF(ISNUMBER(FIND("EN",B96)),IF(ISNUMBER(FIND("FCC",B96)),IF(ISNUMBER(FIND("ISED",B96)),CONCATENATE(Overview!$AB$10,";",Overview!$Y$11,";",Overview!$Y$12),CONCATENATE(Overview!$AB$10,";",Overview!$Y$11)),IF(ISNUMBER(FIND("ISED",B96)),CONCATENATE(Overview!$AB$10,";",Overview!$Y$12),Overview!$AB$10)),IF(ISNUMBER(FIND("FCC",B96)),IF(ISNUMBER(FIND("ISED",B96)),CONCATENATE(Overview!$Y$11,";",Overview!$Y$12),"IEEE Std 1528™"),Overview!$Y$12))</f>
        <v/>
      </c>
      <c r="F96" s="6945"/>
      <c r="G96" s="5446">
        <f>Overview!$E$28</f>
        <v/>
      </c>
      <c r="H96" s="3449"/>
      <c r="I96" s="3449"/>
      <c r="J96" s="3450" t="inlineStr">
        <is>
          <t>Cat M1</t>
        </is>
      </c>
      <c r="K96" s="3450" t="inlineStr">
        <is>
          <t>FDD1</t>
        </is>
      </c>
      <c r="L96" s="3449"/>
      <c r="M96" s="3450">
        <v>15</v>
      </c>
      <c r="N96" s="3451" t="inlineStr">
        <is>
          <t>16QAM</t>
        </is>
      </c>
      <c r="O96" s="3452"/>
      <c r="P96" s="3453">
        <v>5</v>
      </c>
      <c r="Q96" s="3454">
        <v>1</v>
      </c>
      <c r="R96" s="3455">
        <v>5</v>
      </c>
      <c r="S96" s="3455"/>
      <c r="T96" s="3456">
        <v>18300</v>
      </c>
      <c r="U96" s="3456">
        <v>1950</v>
      </c>
      <c r="V96" s="3457"/>
      <c r="W96" s="3457"/>
      <c r="X96" s="3457"/>
      <c r="Y96" s="3457"/>
      <c r="Z96" s="3457"/>
      <c r="AA96" s="3457"/>
      <c r="AB96" s="3457"/>
      <c r="AC96" s="3457"/>
      <c r="AD96" s="3457"/>
      <c r="AE96" s="3457"/>
      <c r="AF96" s="3457"/>
      <c r="AG96" s="5637"/>
      <c r="AH96" s="5644"/>
      <c r="AI96" s="3458"/>
      <c r="AJ96" s="3457"/>
      <c r="AK96" s="3457"/>
      <c r="AL96" s="3457"/>
      <c r="AM96" s="3457"/>
      <c r="AN96" s="3457"/>
      <c r="AO96" s="3457"/>
      <c r="AP96" s="3457"/>
      <c r="AQ96" s="3457"/>
      <c r="AR96" s="3457"/>
      <c r="AS96" s="3457"/>
      <c r="AT96" s="3457"/>
      <c r="AU96" s="3457"/>
      <c r="AV96" s="3457"/>
      <c r="AW96" s="3457"/>
      <c r="AX96" s="3457"/>
      <c r="AY96" s="3457"/>
      <c r="AZ96" s="3457"/>
      <c r="BA96" s="3457"/>
      <c r="BB96" s="3457"/>
      <c r="BC96" s="3457"/>
      <c r="BD96" s="3459"/>
      <c r="BE96" s="3489">
        <f>MyTimestamp(AH96)</f>
        <v/>
      </c>
      <c r="BF96" s="6080"/>
      <c r="BG96" s="6081">
        <f>BE96</f>
        <v/>
      </c>
      <c r="BH96" s="4736"/>
      <c r="BI96" s="3464"/>
      <c r="BJ96" s="3457"/>
      <c r="BK96" s="3465">
        <f>Overview!$E$7</f>
        <v/>
      </c>
      <c r="BL96" s="3457"/>
      <c r="BM96" s="3584"/>
      <c r="BN96" s="3465">
        <f>Overview!$P$153</f>
        <v/>
      </c>
      <c r="BO96" s="3457" t="inlineStr">
        <is>
          <t>Revisar: la misma frecuencia aparece con varios canales en esta banda (18050 / 18300 / 18525)</t>
        </is>
      </c>
      <c r="BP96" s="3457"/>
      <c r="BQ96" s="3457"/>
      <c r="BR96" s="3467"/>
      <c r="BS96" s="3468"/>
      <c r="BT96" s="3469"/>
      <c r="BV96" s="3470"/>
      <c r="BW96" s="7588"/>
      <c r="BX96" s="7589"/>
      <c r="BY96" s="3471"/>
      <c r="BZ96" s="3472"/>
      <c r="CA96" s="3473"/>
      <c r="CB96" s="3474"/>
      <c r="CC96" s="3475"/>
      <c r="CD96" s="3476"/>
      <c r="CE96" s="3477"/>
      <c r="CF96" s="3477"/>
      <c r="CG96" s="3477"/>
      <c r="CH96" s="3478"/>
      <c r="CI96" s="3479"/>
      <c r="CJ96" s="3479"/>
      <c r="CK96" s="3479"/>
      <c r="CL96" s="3475"/>
      <c r="CM96" s="3476"/>
      <c r="CN96" s="3477"/>
      <c r="CO96" s="3477"/>
      <c r="CP96" s="3477"/>
      <c r="CQ96" s="3478"/>
      <c r="CR96" s="3479"/>
      <c r="CS96" s="3479"/>
      <c r="CT96" s="3479"/>
      <c r="CU96" s="3475"/>
      <c r="CV96" s="3480"/>
      <c r="CW96" s="3477"/>
      <c r="CX96" s="3477"/>
      <c r="CY96" s="3477"/>
      <c r="CZ96" s="3478"/>
      <c r="DA96" s="3479"/>
      <c r="DB96" s="3479"/>
      <c r="DC96" s="3479"/>
    </row>
    <row r="97" customFormat="1" customHeight="1" ht="12.75" s="3420" x14ac:dyDescent="0.2">
      <c r="B97" s="3448"/>
      <c r="C97" s="6954"/>
      <c r="D97" s="6089">
        <f>IF(ISNUMBER(FIND("EN",B97)),IF(ISNUMBER(FIND("FCC",B97)),IF(ISNUMBER(FIND("ISED",B97)),CONCATENATE(Overview!$V$10,";",Overview!$S$11,";",Overview!$S$12),CONCATENATE(Overview!$V$10,";",Overview!$S$11)),IF(ISNUMBER(FIND("ISED",B97)),CONCATENATE(Overview!$V$10,";",Overview!$S$12),Overview!$V$10)),IF(ISNUMBER(FIND("FCC",B97)),IF(ISNUMBER(FIND("ISED",B97)),CONCATENATE(Overview!$S$11,";",Overview!$S$12),"IEEE Std 1528™"),Overview!$S$12))</f>
        <v/>
      </c>
      <c r="E97" s="6089">
        <f>IF(ISNUMBER(FIND("EN",B97)),IF(ISNUMBER(FIND("FCC",B97)),IF(ISNUMBER(FIND("ISED",B97)),CONCATENATE(Overview!$AB$10,";",Overview!$Y$11,";",Overview!$Y$12),CONCATENATE(Overview!$AB$10,";",Overview!$Y$11)),IF(ISNUMBER(FIND("ISED",B97)),CONCATENATE(Overview!$AB$10,";",Overview!$Y$12),Overview!$AB$10)),IF(ISNUMBER(FIND("FCC",B97)),IF(ISNUMBER(FIND("ISED",B97)),CONCATENATE(Overview!$Y$11,";",Overview!$Y$12),"IEEE Std 1528™"),Overview!$Y$12))</f>
        <v/>
      </c>
      <c r="F97" s="6945"/>
      <c r="G97" s="5446">
        <f>Overview!$E$28</f>
        <v/>
      </c>
      <c r="H97" s="3449"/>
      <c r="I97" s="3449"/>
      <c r="J97" s="3450" t="inlineStr">
        <is>
          <t>Cat M1</t>
        </is>
      </c>
      <c r="K97" s="3450" t="inlineStr">
        <is>
          <t>FDD1</t>
        </is>
      </c>
      <c r="L97" s="3449"/>
      <c r="M97" s="3450">
        <v>15</v>
      </c>
      <c r="N97" s="3451" t="inlineStr">
        <is>
          <t>16QAM</t>
        </is>
      </c>
      <c r="O97" s="3452"/>
      <c r="P97" s="3453">
        <v>11</v>
      </c>
      <c r="Q97" s="3454">
        <v>1</v>
      </c>
      <c r="R97" s="3455">
        <v>0</v>
      </c>
      <c r="S97" s="3455"/>
      <c r="T97" s="3456">
        <v>18300</v>
      </c>
      <c r="U97" s="3456">
        <v>1950</v>
      </c>
      <c r="V97" s="3457"/>
      <c r="W97" s="3457"/>
      <c r="X97" s="3457"/>
      <c r="Y97" s="3457"/>
      <c r="Z97" s="3457"/>
      <c r="AA97" s="3457"/>
      <c r="AB97" s="3457"/>
      <c r="AC97" s="3457"/>
      <c r="AD97" s="3457"/>
      <c r="AE97" s="3457"/>
      <c r="AF97" s="3457"/>
      <c r="AG97" s="5637"/>
      <c r="AH97" s="5644"/>
      <c r="AI97" s="3458"/>
      <c r="AJ97" s="3457"/>
      <c r="AK97" s="3457"/>
      <c r="AL97" s="3457"/>
      <c r="AM97" s="3457"/>
      <c r="AN97" s="3457"/>
      <c r="AO97" s="3457"/>
      <c r="AP97" s="3457"/>
      <c r="AQ97" s="3457"/>
      <c r="AR97" s="3457"/>
      <c r="AS97" s="3457"/>
      <c r="AT97" s="3457"/>
      <c r="AU97" s="3457"/>
      <c r="AV97" s="3457"/>
      <c r="AW97" s="3457"/>
      <c r="AX97" s="3457"/>
      <c r="AY97" s="3457"/>
      <c r="AZ97" s="3457"/>
      <c r="BA97" s="3457"/>
      <c r="BB97" s="3457"/>
      <c r="BC97" s="3457"/>
      <c r="BD97" s="3459"/>
      <c r="BE97" s="3489">
        <f>MyTimestamp(AH97)</f>
        <v/>
      </c>
      <c r="BF97" s="6080"/>
      <c r="BG97" s="6081">
        <f>BE97</f>
        <v/>
      </c>
      <c r="BH97" s="4736"/>
      <c r="BI97" s="3464"/>
      <c r="BJ97" s="3457"/>
      <c r="BK97" s="3465">
        <f>Overview!$E$7</f>
        <v/>
      </c>
      <c r="BL97" s="3457"/>
      <c r="BM97" s="3584"/>
      <c r="BN97" s="3465">
        <f>Overview!$P$153</f>
        <v/>
      </c>
      <c r="BO97" s="3457" t="inlineStr">
        <is>
          <t>Revisar: la misma frecuencia aparece con varios canales en esta banda (18050 / 18300 / 18525)</t>
        </is>
      </c>
      <c r="BP97" s="3457"/>
      <c r="BQ97" s="3457"/>
      <c r="BR97" s="3467"/>
      <c r="BS97" s="3468"/>
      <c r="BT97" s="3469"/>
      <c r="BV97" s="3470"/>
      <c r="BW97" s="7588"/>
      <c r="BX97" s="7589"/>
      <c r="BY97" s="3471"/>
      <c r="BZ97" s="3472"/>
      <c r="CA97" s="3473"/>
      <c r="CB97" s="3474"/>
      <c r="CC97" s="3475"/>
      <c r="CD97" s="3476"/>
      <c r="CE97" s="3477"/>
      <c r="CF97" s="3477"/>
      <c r="CG97" s="3477"/>
      <c r="CH97" s="3478"/>
      <c r="CI97" s="3479"/>
      <c r="CJ97" s="3479"/>
      <c r="CK97" s="3479"/>
      <c r="CL97" s="3475"/>
      <c r="CM97" s="3476"/>
      <c r="CN97" s="3477"/>
      <c r="CO97" s="3477"/>
      <c r="CP97" s="3477"/>
      <c r="CQ97" s="3478"/>
      <c r="CR97" s="3479"/>
      <c r="CS97" s="3479"/>
      <c r="CT97" s="3479"/>
      <c r="CU97" s="3475"/>
      <c r="CV97" s="3480"/>
      <c r="CW97" s="3477"/>
      <c r="CX97" s="3477"/>
      <c r="CY97" s="3477"/>
      <c r="CZ97" s="3478"/>
      <c r="DA97" s="3479"/>
      <c r="DB97" s="3479"/>
      <c r="DC97" s="3479"/>
    </row>
    <row r="98" customFormat="1" customHeight="1" ht="12.75" s="3420" x14ac:dyDescent="0.2">
      <c r="B98" s="3448"/>
      <c r="C98" s="6954"/>
      <c r="D98" s="6089">
        <f>IF(ISNUMBER(FIND("EN",B98)),IF(ISNUMBER(FIND("FCC",B98)),IF(ISNUMBER(FIND("ISED",B98)),CONCATENATE(Overview!$V$10,";",Overview!$S$11,";",Overview!$S$12),CONCATENATE(Overview!$V$10,";",Overview!$S$11)),IF(ISNUMBER(FIND("ISED",B98)),CONCATENATE(Overview!$V$10,";",Overview!$S$12),Overview!$V$10)),IF(ISNUMBER(FIND("FCC",B98)),IF(ISNUMBER(FIND("ISED",B98)),CONCATENATE(Overview!$S$11,";",Overview!$S$12),"IEEE Std 1528™"),Overview!$S$12))</f>
        <v/>
      </c>
      <c r="E98" s="6089">
        <f>IF(ISNUMBER(FIND("EN",B98)),IF(ISNUMBER(FIND("FCC",B98)),IF(ISNUMBER(FIND("ISED",B98)),CONCATENATE(Overview!$AB$10,";",Overview!$Y$11,";",Overview!$Y$12),CONCATENATE(Overview!$AB$10,";",Overview!$Y$11)),IF(ISNUMBER(FIND("ISED",B98)),CONCATENATE(Overview!$AB$10,";",Overview!$Y$12),Overview!$AB$10)),IF(ISNUMBER(FIND("FCC",B98)),IF(ISNUMBER(FIND("ISED",B98)),CONCATENATE(Overview!$Y$11,";",Overview!$Y$12),"IEEE Std 1528™"),Overview!$Y$12))</f>
        <v/>
      </c>
      <c r="F98" s="6945"/>
      <c r="G98" s="5446">
        <f>Overview!$E$28</f>
        <v/>
      </c>
      <c r="H98" s="3449"/>
      <c r="I98" s="3449"/>
      <c r="J98" s="3450" t="inlineStr">
        <is>
          <t>Cat M1</t>
        </is>
      </c>
      <c r="K98" s="3450" t="inlineStr">
        <is>
          <t>FDD1</t>
        </is>
      </c>
      <c r="L98" s="3449"/>
      <c r="M98" s="3450">
        <v>15</v>
      </c>
      <c r="N98" s="3451" t="inlineStr">
        <is>
          <t>16QAM</t>
        </is>
      </c>
      <c r="O98" s="3452"/>
      <c r="P98" s="3453">
        <v>11</v>
      </c>
      <c r="Q98" s="3454">
        <v>1</v>
      </c>
      <c r="R98" s="3455">
        <v>5</v>
      </c>
      <c r="S98" s="3455"/>
      <c r="T98" s="3456">
        <v>18300</v>
      </c>
      <c r="U98" s="3456">
        <v>1950</v>
      </c>
      <c r="V98" s="3457"/>
      <c r="W98" s="3457"/>
      <c r="X98" s="3457"/>
      <c r="Y98" s="3457"/>
      <c r="Z98" s="3457"/>
      <c r="AA98" s="3457"/>
      <c r="AB98" s="3457"/>
      <c r="AC98" s="3457"/>
      <c r="AD98" s="3457"/>
      <c r="AE98" s="3457"/>
      <c r="AF98" s="3457"/>
      <c r="AG98" s="5637"/>
      <c r="AH98" s="5644"/>
      <c r="AI98" s="3458"/>
      <c r="AJ98" s="3457"/>
      <c r="AK98" s="3457"/>
      <c r="AL98" s="3457"/>
      <c r="AM98" s="3457"/>
      <c r="AN98" s="3457"/>
      <c r="AO98" s="3457"/>
      <c r="AP98" s="3457"/>
      <c r="AQ98" s="3457"/>
      <c r="AR98" s="3457"/>
      <c r="AS98" s="3457"/>
      <c r="AT98" s="3457"/>
      <c r="AU98" s="3457"/>
      <c r="AV98" s="3457"/>
      <c r="AW98" s="3457"/>
      <c r="AX98" s="3457"/>
      <c r="AY98" s="3457"/>
      <c r="AZ98" s="3457"/>
      <c r="BA98" s="3457"/>
      <c r="BB98" s="3457"/>
      <c r="BC98" s="3457"/>
      <c r="BD98" s="3459"/>
      <c r="BE98" s="3489">
        <f>MyTimestamp(AH98)</f>
        <v/>
      </c>
      <c r="BF98" s="6080"/>
      <c r="BG98" s="6081">
        <f>BE98</f>
        <v/>
      </c>
      <c r="BH98" s="4736"/>
      <c r="BI98" s="3464"/>
      <c r="BJ98" s="3457"/>
      <c r="BK98" s="3465">
        <f>Overview!$E$7</f>
        <v/>
      </c>
      <c r="BL98" s="3457"/>
      <c r="BM98" s="3584"/>
      <c r="BN98" s="3465">
        <f>Overview!$P$153</f>
        <v/>
      </c>
      <c r="BO98" s="3457" t="inlineStr">
        <is>
          <t>Revisar: la misma frecuencia aparece con varios canales en esta banda (18050 / 18300 / 18525)</t>
        </is>
      </c>
      <c r="BP98" s="3457"/>
      <c r="BQ98" s="3457"/>
      <c r="BR98" s="3467"/>
      <c r="BS98" s="3468"/>
      <c r="BT98" s="3469"/>
      <c r="BV98" s="3470"/>
      <c r="BW98" s="7588"/>
      <c r="BX98" s="7589"/>
      <c r="BY98" s="3471"/>
      <c r="BZ98" s="3472"/>
      <c r="CA98" s="3473"/>
      <c r="CB98" s="3474"/>
      <c r="CC98" s="3475"/>
      <c r="CD98" s="3476"/>
      <c r="CE98" s="3477"/>
      <c r="CF98" s="3477"/>
      <c r="CG98" s="3477"/>
      <c r="CH98" s="3478"/>
      <c r="CI98" s="3479"/>
      <c r="CJ98" s="3479"/>
      <c r="CK98" s="3479"/>
      <c r="CL98" s="3475"/>
      <c r="CM98" s="3476"/>
      <c r="CN98" s="3477"/>
      <c r="CO98" s="3477"/>
      <c r="CP98" s="3477"/>
      <c r="CQ98" s="3478"/>
      <c r="CR98" s="3479"/>
      <c r="CS98" s="3479"/>
      <c r="CT98" s="3479"/>
      <c r="CU98" s="3475"/>
      <c r="CV98" s="3480"/>
      <c r="CW98" s="3477"/>
      <c r="CX98" s="3477"/>
      <c r="CY98" s="3477"/>
      <c r="CZ98" s="3478"/>
      <c r="DA98" s="3479"/>
      <c r="DB98" s="3479"/>
      <c r="DC98" s="3479"/>
    </row>
    <row r="99" customFormat="1" customHeight="1" ht="12.75" s="3420" x14ac:dyDescent="0.2">
      <c r="B99" s="3448"/>
      <c r="C99" s="6954"/>
      <c r="D99" s="6089">
        <f>IF(ISNUMBER(FIND("EN",B99)),IF(ISNUMBER(FIND("FCC",B99)),IF(ISNUMBER(FIND("ISED",B99)),CONCATENATE(Overview!$V$10,";",Overview!$S$11,";",Overview!$S$12),CONCATENATE(Overview!$V$10,";",Overview!$S$11)),IF(ISNUMBER(FIND("ISED",B99)),CONCATENATE(Overview!$V$10,";",Overview!$S$12),Overview!$V$10)),IF(ISNUMBER(FIND("FCC",B99)),IF(ISNUMBER(FIND("ISED",B99)),CONCATENATE(Overview!$S$11,";",Overview!$S$12),"IEEE Std 1528™"),Overview!$S$12))</f>
        <v/>
      </c>
      <c r="E99" s="6089">
        <f>IF(ISNUMBER(FIND("EN",B99)),IF(ISNUMBER(FIND("FCC",B99)),IF(ISNUMBER(FIND("ISED",B99)),CONCATENATE(Overview!$AB$10,";",Overview!$Y$11,";",Overview!$Y$12),CONCATENATE(Overview!$AB$10,";",Overview!$Y$11)),IF(ISNUMBER(FIND("ISED",B99)),CONCATENATE(Overview!$AB$10,";",Overview!$Y$12),Overview!$AB$10)),IF(ISNUMBER(FIND("FCC",B99)),IF(ISNUMBER(FIND("ISED",B99)),CONCATENATE(Overview!$Y$11,";",Overview!$Y$12),"IEEE Std 1528™"),Overview!$Y$12))</f>
        <v/>
      </c>
      <c r="F99" s="6945"/>
      <c r="G99" s="5446">
        <f>Overview!$E$28</f>
        <v/>
      </c>
      <c r="H99" s="3449"/>
      <c r="I99" s="3449"/>
      <c r="J99" s="3450" t="inlineStr">
        <is>
          <t>Cat M1</t>
        </is>
      </c>
      <c r="K99" s="3450" t="inlineStr">
        <is>
          <t>FDD1</t>
        </is>
      </c>
      <c r="L99" s="3449"/>
      <c r="M99" s="3450">
        <v>15</v>
      </c>
      <c r="N99" s="3451" t="inlineStr">
        <is>
          <t>16QAM</t>
        </is>
      </c>
      <c r="O99" s="3452"/>
      <c r="P99" s="3453">
        <v>0</v>
      </c>
      <c r="Q99" s="3454">
        <v>3</v>
      </c>
      <c r="R99" s="3455">
        <v>0</v>
      </c>
      <c r="S99" s="3455"/>
      <c r="T99" s="3456">
        <v>18300</v>
      </c>
      <c r="U99" s="3456">
        <v>1950</v>
      </c>
      <c r="V99" s="3457"/>
      <c r="W99" s="3457"/>
      <c r="X99" s="3457"/>
      <c r="Y99" s="3457"/>
      <c r="Z99" s="3457"/>
      <c r="AA99" s="3457"/>
      <c r="AB99" s="3457"/>
      <c r="AC99" s="3457"/>
      <c r="AD99" s="3457"/>
      <c r="AE99" s="3457"/>
      <c r="AF99" s="3457"/>
      <c r="AG99" s="5637"/>
      <c r="AH99" s="5644"/>
      <c r="AI99" s="3458"/>
      <c r="AJ99" s="3457"/>
      <c r="AK99" s="3457"/>
      <c r="AL99" s="3457"/>
      <c r="AM99" s="3457"/>
      <c r="AN99" s="3457"/>
      <c r="AO99" s="3457"/>
      <c r="AP99" s="3457"/>
      <c r="AQ99" s="3457"/>
      <c r="AR99" s="3457"/>
      <c r="AS99" s="3457"/>
      <c r="AT99" s="3457"/>
      <c r="AU99" s="3457"/>
      <c r="AV99" s="3457"/>
      <c r="AW99" s="3457"/>
      <c r="AX99" s="3457"/>
      <c r="AY99" s="3457"/>
      <c r="AZ99" s="3457"/>
      <c r="BA99" s="3457"/>
      <c r="BB99" s="3457"/>
      <c r="BC99" s="3457"/>
      <c r="BD99" s="3459"/>
      <c r="BE99" s="3489">
        <f>MyTimestamp(AH99)</f>
        <v/>
      </c>
      <c r="BF99" s="6080"/>
      <c r="BG99" s="6081">
        <f>BE99</f>
        <v/>
      </c>
      <c r="BH99" s="4736"/>
      <c r="BI99" s="3464"/>
      <c r="BJ99" s="3457"/>
      <c r="BK99" s="3465">
        <f>Overview!$E$7</f>
        <v/>
      </c>
      <c r="BL99" s="3457"/>
      <c r="BM99" s="3584"/>
      <c r="BN99" s="3465">
        <f>Overview!$P$153</f>
        <v/>
      </c>
      <c r="BO99" s="3457" t="inlineStr">
        <is>
          <t>Revisar: la misma frecuencia aparece con varios canales en esta banda (18050 / 18300 / 18525)</t>
        </is>
      </c>
      <c r="BP99" s="3457"/>
      <c r="BQ99" s="3457"/>
      <c r="BR99" s="3467"/>
      <c r="BS99" s="3468"/>
      <c r="BT99" s="3469"/>
      <c r="BV99" s="3470"/>
      <c r="BW99" s="7588"/>
      <c r="BX99" s="7589"/>
      <c r="BY99" s="3471"/>
      <c r="BZ99" s="3472"/>
      <c r="CA99" s="3473"/>
      <c r="CB99" s="3474"/>
      <c r="CC99" s="3475"/>
      <c r="CD99" s="3476"/>
      <c r="CE99" s="3477"/>
      <c r="CF99" s="3477"/>
      <c r="CG99" s="3477"/>
      <c r="CH99" s="3478"/>
      <c r="CI99" s="3479"/>
      <c r="CJ99" s="3479"/>
      <c r="CK99" s="3479"/>
      <c r="CL99" s="3475"/>
      <c r="CM99" s="3476"/>
      <c r="CN99" s="3477"/>
      <c r="CO99" s="3477"/>
      <c r="CP99" s="3477"/>
      <c r="CQ99" s="3478"/>
      <c r="CR99" s="3479"/>
      <c r="CS99" s="3479"/>
      <c r="CT99" s="3479"/>
      <c r="CU99" s="3475"/>
      <c r="CV99" s="3480"/>
      <c r="CW99" s="3477"/>
      <c r="CX99" s="3477"/>
      <c r="CY99" s="3477"/>
      <c r="CZ99" s="3478"/>
      <c r="DA99" s="3479"/>
      <c r="DB99" s="3479"/>
      <c r="DC99" s="3479"/>
    </row>
    <row r="100" customFormat="1" customHeight="1" ht="12.75" s="3420" x14ac:dyDescent="0.2">
      <c r="B100" s="3448"/>
      <c r="C100" s="6954"/>
      <c r="D100" s="6089">
        <f>IF(ISNUMBER(FIND("EN",B100)),IF(ISNUMBER(FIND("FCC",B100)),IF(ISNUMBER(FIND("ISED",B100)),CONCATENATE(Overview!$V$10,";",Overview!$S$11,";",Overview!$S$12),CONCATENATE(Overview!$V$10,";",Overview!$S$11)),IF(ISNUMBER(FIND("ISED",B100)),CONCATENATE(Overview!$V$10,";",Overview!$S$12),Overview!$V$10)),IF(ISNUMBER(FIND("FCC",B100)),IF(ISNUMBER(FIND("ISED",B100)),CONCATENATE(Overview!$S$11,";",Overview!$S$12),"IEEE Std 1528™"),Overview!$S$12))</f>
        <v/>
      </c>
      <c r="E100" s="6089">
        <f>IF(ISNUMBER(FIND("EN",B100)),IF(ISNUMBER(FIND("FCC",B100)),IF(ISNUMBER(FIND("ISED",B100)),CONCATENATE(Overview!$AB$10,";",Overview!$Y$11,";",Overview!$Y$12),CONCATENATE(Overview!$AB$10,";",Overview!$Y$11)),IF(ISNUMBER(FIND("ISED",B100)),CONCATENATE(Overview!$AB$10,";",Overview!$Y$12),Overview!$AB$10)),IF(ISNUMBER(FIND("FCC",B100)),IF(ISNUMBER(FIND("ISED",B100)),CONCATENATE(Overview!$Y$11,";",Overview!$Y$12),"IEEE Std 1528™"),Overview!$Y$12))</f>
        <v/>
      </c>
      <c r="F100" s="6945"/>
      <c r="G100" s="5446">
        <f>Overview!$E$28</f>
        <v/>
      </c>
      <c r="H100" s="3449"/>
      <c r="I100" s="3449"/>
      <c r="J100" s="3450" t="inlineStr">
        <is>
          <t>Cat M1</t>
        </is>
      </c>
      <c r="K100" s="3450" t="inlineStr">
        <is>
          <t>FDD1</t>
        </is>
      </c>
      <c r="L100" s="3449"/>
      <c r="M100" s="3450">
        <v>15</v>
      </c>
      <c r="N100" s="3451" t="inlineStr">
        <is>
          <t>16QAM</t>
        </is>
      </c>
      <c r="O100" s="3452"/>
      <c r="P100" s="3453">
        <v>11</v>
      </c>
      <c r="Q100" s="3454">
        <v>3</v>
      </c>
      <c r="R100" s="3455">
        <v>3</v>
      </c>
      <c r="S100" s="3455"/>
      <c r="T100" s="3456">
        <v>18300</v>
      </c>
      <c r="U100" s="3456">
        <v>1950</v>
      </c>
      <c r="V100" s="3457"/>
      <c r="W100" s="3457"/>
      <c r="X100" s="3457"/>
      <c r="Y100" s="3457"/>
      <c r="Z100" s="3457"/>
      <c r="AA100" s="3457"/>
      <c r="AB100" s="3457"/>
      <c r="AC100" s="3457"/>
      <c r="AD100" s="3457"/>
      <c r="AE100" s="3457"/>
      <c r="AF100" s="3457"/>
      <c r="AG100" s="5637"/>
      <c r="AH100" s="5644"/>
      <c r="AI100" s="3458"/>
      <c r="AJ100" s="3457"/>
      <c r="AK100" s="3457"/>
      <c r="AL100" s="3457"/>
      <c r="AM100" s="3457"/>
      <c r="AN100" s="3457"/>
      <c r="AO100" s="3457"/>
      <c r="AP100" s="3457"/>
      <c r="AQ100" s="3457"/>
      <c r="AR100" s="3457"/>
      <c r="AS100" s="3457"/>
      <c r="AT100" s="3457"/>
      <c r="AU100" s="3457"/>
      <c r="AV100" s="3457"/>
      <c r="AW100" s="3457"/>
      <c r="AX100" s="3457"/>
      <c r="AY100" s="3457"/>
      <c r="AZ100" s="3457"/>
      <c r="BA100" s="3457"/>
      <c r="BB100" s="3457"/>
      <c r="BC100" s="3457"/>
      <c r="BD100" s="3459"/>
      <c r="BE100" s="3489">
        <f>MyTimestamp(AH100)</f>
        <v/>
      </c>
      <c r="BF100" s="6080"/>
      <c r="BG100" s="6081">
        <f>BE100</f>
        <v/>
      </c>
      <c r="BH100" s="4736"/>
      <c r="BI100" s="3464"/>
      <c r="BJ100" s="3457"/>
      <c r="BK100" s="3465">
        <f>Overview!$E$7</f>
        <v/>
      </c>
      <c r="BL100" s="3457"/>
      <c r="BM100" s="3584"/>
      <c r="BN100" s="3465">
        <f>Overview!$P$153</f>
        <v/>
      </c>
      <c r="BO100" s="3457" t="inlineStr">
        <is>
          <t>Revisar: la misma frecuencia aparece con varios canales en esta banda (18050 / 18300 / 18525)</t>
        </is>
      </c>
      <c r="BP100" s="3457"/>
      <c r="BQ100" s="3457"/>
      <c r="BR100" s="3467"/>
      <c r="BS100" s="3468"/>
      <c r="BT100" s="3469"/>
      <c r="BV100" s="3470"/>
      <c r="BW100" s="7588"/>
      <c r="BX100" s="7589"/>
      <c r="BY100" s="3471"/>
      <c r="BZ100" s="3472"/>
      <c r="CA100" s="3473"/>
      <c r="CB100" s="3474"/>
      <c r="CC100" s="3475"/>
      <c r="CD100" s="3476"/>
      <c r="CE100" s="3477"/>
      <c r="CF100" s="3477"/>
      <c r="CG100" s="3477"/>
      <c r="CH100" s="3478"/>
      <c r="CI100" s="3479"/>
      <c r="CJ100" s="3479"/>
      <c r="CK100" s="3479"/>
      <c r="CL100" s="3475"/>
      <c r="CM100" s="3476"/>
      <c r="CN100" s="3477"/>
      <c r="CO100" s="3477"/>
      <c r="CP100" s="3477"/>
      <c r="CQ100" s="3478"/>
      <c r="CR100" s="3479"/>
      <c r="CS100" s="3479"/>
      <c r="CT100" s="3479"/>
      <c r="CU100" s="3475"/>
      <c r="CV100" s="3480"/>
      <c r="CW100" s="3477"/>
      <c r="CX100" s="3477"/>
      <c r="CY100" s="3477"/>
      <c r="CZ100" s="3478"/>
      <c r="DA100" s="3479"/>
      <c r="DB100" s="3479"/>
      <c r="DC100" s="3479"/>
    </row>
    <row r="101" customFormat="1" customHeight="1" ht="12.75" s="3420" x14ac:dyDescent="0.2">
      <c r="B101" s="3448"/>
      <c r="C101" s="6954"/>
      <c r="D101" s="6089">
        <f>IF(ISNUMBER(FIND("EN",B101)),IF(ISNUMBER(FIND("FCC",B101)),IF(ISNUMBER(FIND("ISED",B101)),CONCATENATE(Overview!$V$10,";",Overview!$S$11,";",Overview!$S$12),CONCATENATE(Overview!$V$10,";",Overview!$S$11)),IF(ISNUMBER(FIND("ISED",B101)),CONCATENATE(Overview!$V$10,";",Overview!$S$12),Overview!$V$10)),IF(ISNUMBER(FIND("FCC",B101)),IF(ISNUMBER(FIND("ISED",B101)),CONCATENATE(Overview!$S$11,";",Overview!$S$12),"IEEE Std 1528™"),Overview!$S$12))</f>
        <v/>
      </c>
      <c r="E101" s="6089">
        <f>IF(ISNUMBER(FIND("EN",B101)),IF(ISNUMBER(FIND("FCC",B101)),IF(ISNUMBER(FIND("ISED",B101)),CONCATENATE(Overview!$AB$10,";",Overview!$Y$11,";",Overview!$Y$12),CONCATENATE(Overview!$AB$10,";",Overview!$Y$11)),IF(ISNUMBER(FIND("ISED",B101)),CONCATENATE(Overview!$AB$10,";",Overview!$Y$12),Overview!$AB$10)),IF(ISNUMBER(FIND("FCC",B101)),IF(ISNUMBER(FIND("ISED",B101)),CONCATENATE(Overview!$Y$11,";",Overview!$Y$12),"IEEE Std 1528™"),Overview!$Y$12))</f>
        <v/>
      </c>
      <c r="F101" s="6945"/>
      <c r="G101" s="5446">
        <f>Overview!$E$28</f>
        <v/>
      </c>
      <c r="H101" s="3449"/>
      <c r="I101" s="3449"/>
      <c r="J101" s="3450" t="inlineStr">
        <is>
          <t>Cat M1</t>
        </is>
      </c>
      <c r="K101" s="3450" t="inlineStr">
        <is>
          <t>FDD1</t>
        </is>
      </c>
      <c r="L101" s="3449"/>
      <c r="M101" s="3450">
        <v>15</v>
      </c>
      <c r="N101" s="3451" t="inlineStr">
        <is>
          <t>16QAM</t>
        </is>
      </c>
      <c r="O101" s="3452"/>
      <c r="P101" s="3453">
        <v>0</v>
      </c>
      <c r="Q101" s="3454">
        <v>6</v>
      </c>
      <c r="R101" s="3455">
        <v>0</v>
      </c>
      <c r="S101" s="3455"/>
      <c r="T101" s="3456">
        <v>18300</v>
      </c>
      <c r="U101" s="3456">
        <v>1950</v>
      </c>
      <c r="V101" s="3457"/>
      <c r="W101" s="3457"/>
      <c r="X101" s="3457"/>
      <c r="Y101" s="3457"/>
      <c r="Z101" s="3457"/>
      <c r="AA101" s="3457"/>
      <c r="AB101" s="3457"/>
      <c r="AC101" s="3457"/>
      <c r="AD101" s="3457"/>
      <c r="AE101" s="3457"/>
      <c r="AF101" s="3457"/>
      <c r="AG101" s="5637"/>
      <c r="AH101" s="5644"/>
      <c r="AI101" s="3458"/>
      <c r="AJ101" s="3457"/>
      <c r="AK101" s="3457"/>
      <c r="AL101" s="3457"/>
      <c r="AM101" s="3457"/>
      <c r="AN101" s="3457"/>
      <c r="AO101" s="3457"/>
      <c r="AP101" s="3457"/>
      <c r="AQ101" s="3457"/>
      <c r="AR101" s="3457"/>
      <c r="AS101" s="3457"/>
      <c r="AT101" s="3457"/>
      <c r="AU101" s="3457"/>
      <c r="AV101" s="3457"/>
      <c r="AW101" s="3457"/>
      <c r="AX101" s="3457"/>
      <c r="AY101" s="3457"/>
      <c r="AZ101" s="3457"/>
      <c r="BA101" s="3457"/>
      <c r="BB101" s="3457"/>
      <c r="BC101" s="3457"/>
      <c r="BD101" s="3459"/>
      <c r="BE101" s="3489">
        <f>MyTimestamp(AH101)</f>
        <v/>
      </c>
      <c r="BF101" s="6080"/>
      <c r="BG101" s="6081">
        <f>BE101</f>
        <v/>
      </c>
      <c r="BH101" s="4736"/>
      <c r="BI101" s="3464"/>
      <c r="BJ101" s="3457"/>
      <c r="BK101" s="3465">
        <f>Overview!$E$7</f>
        <v/>
      </c>
      <c r="BL101" s="3457"/>
      <c r="BM101" s="3584"/>
      <c r="BN101" s="3465">
        <f>Overview!$P$153</f>
        <v/>
      </c>
      <c r="BO101" s="3457" t="inlineStr">
        <is>
          <t>Revisar: la misma frecuencia aparece con varios canales en esta banda (18050 / 18300 / 18525)</t>
        </is>
      </c>
      <c r="BP101" s="3457"/>
      <c r="BQ101" s="3457"/>
      <c r="BR101" s="3467"/>
      <c r="BS101" s="3468"/>
      <c r="BT101" s="3469"/>
      <c r="BV101" s="3470"/>
      <c r="BW101" s="7588"/>
      <c r="BX101" s="7589"/>
      <c r="BY101" s="3471"/>
      <c r="BZ101" s="3472"/>
      <c r="CA101" s="3473"/>
      <c r="CB101" s="3474"/>
      <c r="CC101" s="3475"/>
      <c r="CD101" s="3476"/>
      <c r="CE101" s="3477"/>
      <c r="CF101" s="3477"/>
      <c r="CG101" s="3477"/>
      <c r="CH101" s="3478"/>
      <c r="CI101" s="3479"/>
      <c r="CJ101" s="3479"/>
      <c r="CK101" s="3479"/>
      <c r="CL101" s="3475"/>
      <c r="CM101" s="3476"/>
      <c r="CN101" s="3477"/>
      <c r="CO101" s="3477"/>
      <c r="CP101" s="3477"/>
      <c r="CQ101" s="3478"/>
      <c r="CR101" s="3479"/>
      <c r="CS101" s="3479"/>
      <c r="CT101" s="3479"/>
      <c r="CU101" s="3475"/>
      <c r="CV101" s="3480"/>
      <c r="CW101" s="3477"/>
      <c r="CX101" s="3477"/>
      <c r="CY101" s="3477"/>
      <c r="CZ101" s="3478"/>
      <c r="DA101" s="3479"/>
      <c r="DB101" s="3479"/>
      <c r="DC101" s="3479"/>
    </row>
    <row r="102" customFormat="1" customHeight="1" ht="12.75" s="3420" x14ac:dyDescent="0.2">
      <c r="B102" s="3448"/>
      <c r="C102" s="6954"/>
      <c r="D102" s="6089">
        <f>IF(ISNUMBER(FIND("EN",B102)),IF(ISNUMBER(FIND("FCC",B102)),IF(ISNUMBER(FIND("ISED",B102)),CONCATENATE(Overview!$V$10,";",Overview!$S$11,";",Overview!$S$12),CONCATENATE(Overview!$V$10,";",Overview!$S$11)),IF(ISNUMBER(FIND("ISED",B102)),CONCATENATE(Overview!$V$10,";",Overview!$S$12),Overview!$V$10)),IF(ISNUMBER(FIND("FCC",B102)),IF(ISNUMBER(FIND("ISED",B102)),CONCATENATE(Overview!$S$11,";",Overview!$S$12),"IEEE Std 1528™"),Overview!$S$12))</f>
        <v/>
      </c>
      <c r="E102" s="6089">
        <f>IF(ISNUMBER(FIND("EN",B102)),IF(ISNUMBER(FIND("FCC",B102)),IF(ISNUMBER(FIND("ISED",B102)),CONCATENATE(Overview!$AB$10,";",Overview!$Y$11,";",Overview!$Y$12),CONCATENATE(Overview!$AB$10,";",Overview!$Y$11)),IF(ISNUMBER(FIND("ISED",B102)),CONCATENATE(Overview!$AB$10,";",Overview!$Y$12),Overview!$AB$10)),IF(ISNUMBER(FIND("FCC",B102)),IF(ISNUMBER(FIND("ISED",B102)),CONCATENATE(Overview!$Y$11,";",Overview!$Y$12),"IEEE Std 1528™"),Overview!$Y$12))</f>
        <v/>
      </c>
      <c r="F102" s="6945"/>
      <c r="G102" s="5446">
        <f>Overview!$E$28</f>
        <v/>
      </c>
      <c r="H102" s="3449"/>
      <c r="I102" s="3449"/>
      <c r="J102" s="3450" t="inlineStr">
        <is>
          <t>Cat M1</t>
        </is>
      </c>
      <c r="K102" s="3450" t="inlineStr">
        <is>
          <t>FDD1</t>
        </is>
      </c>
      <c r="L102" s="3449"/>
      <c r="M102" s="3450">
        <v>15</v>
      </c>
      <c r="N102" s="3451" t="inlineStr">
        <is>
          <t>16QAM</t>
        </is>
      </c>
      <c r="O102" s="3452"/>
      <c r="P102" s="3453">
        <v>11</v>
      </c>
      <c r="Q102" s="3454">
        <v>6</v>
      </c>
      <c r="R102" s="3455">
        <v>0</v>
      </c>
      <c r="S102" s="3455"/>
      <c r="T102" s="3456">
        <v>18300</v>
      </c>
      <c r="U102" s="3456">
        <v>1950</v>
      </c>
      <c r="V102" s="3457"/>
      <c r="W102" s="3457"/>
      <c r="X102" s="3457"/>
      <c r="Y102" s="3457"/>
      <c r="Z102" s="3457"/>
      <c r="AA102" s="3457"/>
      <c r="AB102" s="3457"/>
      <c r="AC102" s="3457"/>
      <c r="AD102" s="3457"/>
      <c r="AE102" s="3457"/>
      <c r="AF102" s="3457"/>
      <c r="AG102" s="5637"/>
      <c r="AH102" s="5644"/>
      <c r="AI102" s="3458"/>
      <c r="AJ102" s="3457"/>
      <c r="AK102" s="3457"/>
      <c r="AL102" s="3457"/>
      <c r="AM102" s="3457"/>
      <c r="AN102" s="3457"/>
      <c r="AO102" s="3457"/>
      <c r="AP102" s="3457"/>
      <c r="AQ102" s="3457"/>
      <c r="AR102" s="3457"/>
      <c r="AS102" s="3457"/>
      <c r="AT102" s="3457"/>
      <c r="AU102" s="3457"/>
      <c r="AV102" s="3457"/>
      <c r="AW102" s="3457"/>
      <c r="AX102" s="3457"/>
      <c r="AY102" s="3457"/>
      <c r="AZ102" s="3457"/>
      <c r="BA102" s="3457"/>
      <c r="BB102" s="3457"/>
      <c r="BC102" s="3457"/>
      <c r="BD102" s="3459"/>
      <c r="BE102" s="3489">
        <f>MyTimestamp(AH102)</f>
        <v/>
      </c>
      <c r="BF102" s="6080"/>
      <c r="BG102" s="6081">
        <f>BE102</f>
        <v/>
      </c>
      <c r="BH102" s="4736"/>
      <c r="BI102" s="3464"/>
      <c r="BJ102" s="3457"/>
      <c r="BK102" s="3465">
        <f>Overview!$E$7</f>
        <v/>
      </c>
      <c r="BL102" s="3457"/>
      <c r="BM102" s="3584"/>
      <c r="BN102" s="3465">
        <f>Overview!$P$153</f>
        <v/>
      </c>
      <c r="BO102" s="3457" t="inlineStr">
        <is>
          <t>Revisar: la misma frecuencia aparece con varios canales en esta banda (18050 / 18300 / 18525)</t>
        </is>
      </c>
      <c r="BP102" s="3457"/>
      <c r="BQ102" s="3457"/>
      <c r="BR102" s="3467"/>
      <c r="BS102" s="3468"/>
      <c r="BT102" s="3469"/>
      <c r="BV102" s="3470"/>
      <c r="BW102" s="7588"/>
      <c r="BX102" s="7589"/>
      <c r="BY102" s="3471"/>
      <c r="BZ102" s="3472"/>
      <c r="CA102" s="3473"/>
      <c r="CB102" s="3474"/>
      <c r="CC102" s="3475"/>
      <c r="CD102" s="3476"/>
      <c r="CE102" s="3477"/>
      <c r="CF102" s="3477"/>
      <c r="CG102" s="3477"/>
      <c r="CH102" s="3478"/>
      <c r="CI102" s="3479"/>
      <c r="CJ102" s="3479"/>
      <c r="CK102" s="3479"/>
      <c r="CL102" s="3475"/>
      <c r="CM102" s="3476"/>
      <c r="CN102" s="3477"/>
      <c r="CO102" s="3477"/>
      <c r="CP102" s="3477"/>
      <c r="CQ102" s="3478"/>
      <c r="CR102" s="3479"/>
      <c r="CS102" s="3479"/>
      <c r="CT102" s="3479"/>
      <c r="CU102" s="3475"/>
      <c r="CV102" s="3480"/>
      <c r="CW102" s="3477"/>
      <c r="CX102" s="3477"/>
      <c r="CY102" s="3477"/>
      <c r="CZ102" s="3478"/>
      <c r="DA102" s="3479"/>
      <c r="DB102" s="3479"/>
      <c r="DC102" s="3479"/>
    </row>
    <row r="103" customFormat="1" customHeight="1" ht="12.75" s="3420" x14ac:dyDescent="0.2">
      <c r="B103" s="3448"/>
      <c r="C103" s="6954"/>
      <c r="D103" s="6089">
        <f>IF(ISNUMBER(FIND("EN",B103)),IF(ISNUMBER(FIND("FCC",B103)),IF(ISNUMBER(FIND("ISED",B103)),CONCATENATE(Overview!$V$10,";",Overview!$S$11,";",Overview!$S$12),CONCATENATE(Overview!$V$10,";",Overview!$S$11)),IF(ISNUMBER(FIND("ISED",B103)),CONCATENATE(Overview!$V$10,";",Overview!$S$12),Overview!$V$10)),IF(ISNUMBER(FIND("FCC",B103)),IF(ISNUMBER(FIND("ISED",B103)),CONCATENATE(Overview!$S$11,";",Overview!$S$12),"IEEE Std 1528™"),Overview!$S$12))</f>
        <v/>
      </c>
      <c r="E103" s="6089">
        <f>IF(ISNUMBER(FIND("EN",B103)),IF(ISNUMBER(FIND("FCC",B103)),IF(ISNUMBER(FIND("ISED",B103)),CONCATENATE(Overview!$AB$10,";",Overview!$Y$11,";",Overview!$Y$12),CONCATENATE(Overview!$AB$10,";",Overview!$Y$11)),IF(ISNUMBER(FIND("ISED",B103)),CONCATENATE(Overview!$AB$10,";",Overview!$Y$12),Overview!$AB$10)),IF(ISNUMBER(FIND("FCC",B103)),IF(ISNUMBER(FIND("ISED",B103)),CONCATENATE(Overview!$Y$11,";",Overview!$Y$12),"IEEE Std 1528™"),Overview!$Y$12))</f>
        <v/>
      </c>
      <c r="F103" s="6945"/>
      <c r="G103" s="5446">
        <f>Overview!$E$28</f>
        <v/>
      </c>
      <c r="H103" s="3449"/>
      <c r="I103" s="3449"/>
      <c r="J103" s="3450" t="inlineStr">
        <is>
          <t>Cat M1</t>
        </is>
      </c>
      <c r="K103" s="3450" t="inlineStr">
        <is>
          <t>FDD1</t>
        </is>
      </c>
      <c r="L103" s="3449"/>
      <c r="M103" s="3450">
        <v>15</v>
      </c>
      <c r="N103" s="3451" t="inlineStr">
        <is>
          <t>QPSK</t>
        </is>
      </c>
      <c r="O103" s="3452"/>
      <c r="P103" s="3453">
        <v>0</v>
      </c>
      <c r="Q103" s="3454">
        <v>1</v>
      </c>
      <c r="R103" s="3455">
        <v>0</v>
      </c>
      <c r="S103" s="3455"/>
      <c r="T103" s="3456">
        <v>18525</v>
      </c>
      <c r="U103" s="3456">
        <v>1972.5</v>
      </c>
      <c r="V103" s="3457"/>
      <c r="W103" s="3457"/>
      <c r="X103" s="3457"/>
      <c r="Y103" s="3457"/>
      <c r="Z103" s="3457"/>
      <c r="AA103" s="3457"/>
      <c r="AB103" s="3457"/>
      <c r="AC103" s="3457"/>
      <c r="AD103" s="3457"/>
      <c r="AE103" s="3457"/>
      <c r="AF103" s="3457"/>
      <c r="AG103" s="5637"/>
      <c r="AH103" s="5644"/>
      <c r="AI103" s="3458"/>
      <c r="AJ103" s="3457"/>
      <c r="AK103" s="3457"/>
      <c r="AL103" s="3457"/>
      <c r="AM103" s="3457"/>
      <c r="AN103" s="3457"/>
      <c r="AO103" s="3457"/>
      <c r="AP103" s="3457"/>
      <c r="AQ103" s="3457"/>
      <c r="AR103" s="3457"/>
      <c r="AS103" s="3457"/>
      <c r="AT103" s="3457"/>
      <c r="AU103" s="3457"/>
      <c r="AV103" s="3457"/>
      <c r="AW103" s="3457"/>
      <c r="AX103" s="3457"/>
      <c r="AY103" s="3457"/>
      <c r="AZ103" s="3457"/>
      <c r="BA103" s="3457"/>
      <c r="BB103" s="3457"/>
      <c r="BC103" s="3457"/>
      <c r="BD103" s="3459"/>
      <c r="BE103" s="3489">
        <f>MyTimestamp(AH103)</f>
        <v/>
      </c>
      <c r="BF103" s="6080"/>
      <c r="BG103" s="6081">
        <f>BE103</f>
        <v/>
      </c>
      <c r="BH103" s="4736"/>
      <c r="BI103" s="3464"/>
      <c r="BJ103" s="3457"/>
      <c r="BK103" s="3465">
        <f>Overview!$E$7</f>
        <v/>
      </c>
      <c r="BL103" s="3457"/>
      <c r="BM103" s="3584"/>
      <c r="BN103" s="3465">
        <f>Overview!$P$153</f>
        <v/>
      </c>
      <c r="BO103" s="3457" t="inlineStr">
        <is>
          <t>Revisar: el mismo canal aparece con varias frecuencias en esta banda (1950 / 1972.5); Revisar: este canal figura con otra frecuencia en otra banda</t>
        </is>
      </c>
      <c r="BP103" s="3457"/>
      <c r="BQ103" s="3457"/>
      <c r="BR103" s="3467"/>
      <c r="BS103" s="3468"/>
      <c r="BT103" s="3469"/>
      <c r="BV103" s="3470"/>
      <c r="BW103" s="7588"/>
      <c r="BX103" s="7589"/>
      <c r="BY103" s="3471"/>
      <c r="BZ103" s="3472"/>
      <c r="CA103" s="3473"/>
      <c r="CB103" s="3474"/>
      <c r="CC103" s="3475"/>
      <c r="CD103" s="3476"/>
      <c r="CE103" s="3477"/>
      <c r="CF103" s="3477"/>
      <c r="CG103" s="3477"/>
      <c r="CH103" s="3478"/>
      <c r="CI103" s="3479"/>
      <c r="CJ103" s="3479"/>
      <c r="CK103" s="3479"/>
      <c r="CL103" s="3475"/>
      <c r="CM103" s="3476"/>
      <c r="CN103" s="3477"/>
      <c r="CO103" s="3477"/>
      <c r="CP103" s="3477"/>
      <c r="CQ103" s="3478"/>
      <c r="CR103" s="3479"/>
      <c r="CS103" s="3479"/>
      <c r="CT103" s="3479"/>
      <c r="CU103" s="3475"/>
      <c r="CV103" s="3480"/>
      <c r="CW103" s="3477"/>
      <c r="CX103" s="3477"/>
      <c r="CY103" s="3477"/>
      <c r="CZ103" s="3478"/>
      <c r="DA103" s="3479"/>
      <c r="DB103" s="3479"/>
      <c r="DC103" s="3479"/>
    </row>
    <row r="104" customFormat="1" customHeight="1" ht="12.75" s="3420" x14ac:dyDescent="0.2">
      <c r="B104" s="3448"/>
      <c r="C104" s="6954"/>
      <c r="D104" s="6089">
        <f>IF(ISNUMBER(FIND("EN",B104)),IF(ISNUMBER(FIND("FCC",B104)),IF(ISNUMBER(FIND("ISED",B104)),CONCATENATE(Overview!$V$10,";",Overview!$S$11,";",Overview!$S$12),CONCATENATE(Overview!$V$10,";",Overview!$S$11)),IF(ISNUMBER(FIND("ISED",B104)),CONCATENATE(Overview!$V$10,";",Overview!$S$12),Overview!$V$10)),IF(ISNUMBER(FIND("FCC",B104)),IF(ISNUMBER(FIND("ISED",B104)),CONCATENATE(Overview!$S$11,";",Overview!$S$12),"IEEE Std 1528™"),Overview!$S$12))</f>
        <v/>
      </c>
      <c r="E104" s="6089">
        <f>IF(ISNUMBER(FIND("EN",B104)),IF(ISNUMBER(FIND("FCC",B104)),IF(ISNUMBER(FIND("ISED",B104)),CONCATENATE(Overview!$AB$10,";",Overview!$Y$11,";",Overview!$Y$12),CONCATENATE(Overview!$AB$10,";",Overview!$Y$11)),IF(ISNUMBER(FIND("ISED",B104)),CONCATENATE(Overview!$AB$10,";",Overview!$Y$12),Overview!$AB$10)),IF(ISNUMBER(FIND("FCC",B104)),IF(ISNUMBER(FIND("ISED",B104)),CONCATENATE(Overview!$Y$11,";",Overview!$Y$12),"IEEE Std 1528™"),Overview!$Y$12))</f>
        <v/>
      </c>
      <c r="F104" s="6945"/>
      <c r="G104" s="5446">
        <f>Overview!$E$28</f>
        <v/>
      </c>
      <c r="H104" s="3449"/>
      <c r="I104" s="3449"/>
      <c r="J104" s="3450" t="inlineStr">
        <is>
          <t>Cat M1</t>
        </is>
      </c>
      <c r="K104" s="3450" t="inlineStr">
        <is>
          <t>FDD1</t>
        </is>
      </c>
      <c r="L104" s="3449"/>
      <c r="M104" s="3450">
        <v>15</v>
      </c>
      <c r="N104" s="3451" t="inlineStr">
        <is>
          <t>QPSK</t>
        </is>
      </c>
      <c r="O104" s="3452"/>
      <c r="P104" s="3453">
        <v>0</v>
      </c>
      <c r="Q104" s="3454">
        <v>1</v>
      </c>
      <c r="R104" s="3455">
        <v>5</v>
      </c>
      <c r="S104" s="3455"/>
      <c r="T104" s="3456">
        <v>18525</v>
      </c>
      <c r="U104" s="3456">
        <v>1972.5</v>
      </c>
      <c r="V104" s="3457"/>
      <c r="W104" s="3457"/>
      <c r="X104" s="3457"/>
      <c r="Y104" s="3457"/>
      <c r="Z104" s="3457"/>
      <c r="AA104" s="3457"/>
      <c r="AB104" s="3457"/>
      <c r="AC104" s="3457"/>
      <c r="AD104" s="3457"/>
      <c r="AE104" s="3457"/>
      <c r="AF104" s="3457"/>
      <c r="AG104" s="5637"/>
      <c r="AH104" s="5644"/>
      <c r="AI104" s="3458"/>
      <c r="AJ104" s="3457"/>
      <c r="AK104" s="3457"/>
      <c r="AL104" s="3457"/>
      <c r="AM104" s="3457"/>
      <c r="AN104" s="3457"/>
      <c r="AO104" s="3457"/>
      <c r="AP104" s="3457"/>
      <c r="AQ104" s="3457"/>
      <c r="AR104" s="3457"/>
      <c r="AS104" s="3457"/>
      <c r="AT104" s="3457"/>
      <c r="AU104" s="3457"/>
      <c r="AV104" s="3457"/>
      <c r="AW104" s="3457"/>
      <c r="AX104" s="3457"/>
      <c r="AY104" s="3457"/>
      <c r="AZ104" s="3457"/>
      <c r="BA104" s="3457"/>
      <c r="BB104" s="3457"/>
      <c r="BC104" s="3457"/>
      <c r="BD104" s="3459"/>
      <c r="BE104" s="3489">
        <f>MyTimestamp(AH104)</f>
        <v/>
      </c>
      <c r="BF104" s="6080"/>
      <c r="BG104" s="6081">
        <f>BE104</f>
        <v/>
      </c>
      <c r="BH104" s="4736"/>
      <c r="BI104" s="3464"/>
      <c r="BJ104" s="3457"/>
      <c r="BK104" s="3465">
        <f>Overview!$E$7</f>
        <v/>
      </c>
      <c r="BL104" s="3457"/>
      <c r="BM104" s="3584"/>
      <c r="BN104" s="3465">
        <f>Overview!$P$153</f>
        <v/>
      </c>
      <c r="BO104" s="3457" t="inlineStr">
        <is>
          <t>Revisar: el mismo canal aparece con varias frecuencias en esta banda (1950 / 1972.5); Revisar: este canal figura con otra frecuencia en otra banda</t>
        </is>
      </c>
      <c r="BP104" s="3457"/>
      <c r="BQ104" s="3457"/>
      <c r="BR104" s="3467"/>
      <c r="BS104" s="3468"/>
      <c r="BT104" s="3469"/>
      <c r="BV104" s="3470"/>
      <c r="BW104" s="7588"/>
      <c r="BX104" s="7589"/>
      <c r="BY104" s="3471"/>
      <c r="BZ104" s="3472"/>
      <c r="CA104" s="3473"/>
      <c r="CB104" s="3474"/>
      <c r="CC104" s="3475"/>
      <c r="CD104" s="3476"/>
      <c r="CE104" s="3477"/>
      <c r="CF104" s="3477"/>
      <c r="CG104" s="3477"/>
      <c r="CH104" s="3478"/>
      <c r="CI104" s="3479"/>
      <c r="CJ104" s="3479"/>
      <c r="CK104" s="3479"/>
      <c r="CL104" s="3475"/>
      <c r="CM104" s="3476"/>
      <c r="CN104" s="3477"/>
      <c r="CO104" s="3477"/>
      <c r="CP104" s="3477"/>
      <c r="CQ104" s="3478"/>
      <c r="CR104" s="3479"/>
      <c r="CS104" s="3479"/>
      <c r="CT104" s="3479"/>
      <c r="CU104" s="3475"/>
      <c r="CV104" s="3480"/>
      <c r="CW104" s="3477"/>
      <c r="CX104" s="3477"/>
      <c r="CY104" s="3477"/>
      <c r="CZ104" s="3478"/>
      <c r="DA104" s="3479"/>
      <c r="DB104" s="3479"/>
      <c r="DC104" s="3479"/>
    </row>
    <row r="105" customFormat="1" customHeight="1" ht="12.75" s="3420" x14ac:dyDescent="0.2">
      <c r="B105" s="3448"/>
      <c r="C105" s="6954"/>
      <c r="D105" s="6089">
        <f>IF(ISNUMBER(FIND("EN",B105)),IF(ISNUMBER(FIND("FCC",B105)),IF(ISNUMBER(FIND("ISED",B105)),CONCATENATE(Overview!$V$10,";",Overview!$S$11,";",Overview!$S$12),CONCATENATE(Overview!$V$10,";",Overview!$S$11)),IF(ISNUMBER(FIND("ISED",B105)),CONCATENATE(Overview!$V$10,";",Overview!$S$12),Overview!$V$10)),IF(ISNUMBER(FIND("FCC",B105)),IF(ISNUMBER(FIND("ISED",B105)),CONCATENATE(Overview!$S$11,";",Overview!$S$12),"IEEE Std 1528™"),Overview!$S$12))</f>
        <v/>
      </c>
      <c r="E105" s="6089">
        <f>IF(ISNUMBER(FIND("EN",B105)),IF(ISNUMBER(FIND("FCC",B105)),IF(ISNUMBER(FIND("ISED",B105)),CONCATENATE(Overview!$AB$10,";",Overview!$Y$11,";",Overview!$Y$12),CONCATENATE(Overview!$AB$10,";",Overview!$Y$11)),IF(ISNUMBER(FIND("ISED",B105)),CONCATENATE(Overview!$AB$10,";",Overview!$Y$12),Overview!$AB$10)),IF(ISNUMBER(FIND("FCC",B105)),IF(ISNUMBER(FIND("ISED",B105)),CONCATENATE(Overview!$Y$11,";",Overview!$Y$12),"IEEE Std 1528™"),Overview!$Y$12))</f>
        <v/>
      </c>
      <c r="F105" s="6945"/>
      <c r="G105" s="5446">
        <f>Overview!$E$28</f>
        <v/>
      </c>
      <c r="H105" s="3449"/>
      <c r="I105" s="3449"/>
      <c r="J105" s="3450" t="inlineStr">
        <is>
          <t>Cat M1</t>
        </is>
      </c>
      <c r="K105" s="3450" t="inlineStr">
        <is>
          <t>FDD1</t>
        </is>
      </c>
      <c r="L105" s="3449"/>
      <c r="M105" s="3450">
        <v>15</v>
      </c>
      <c r="N105" s="3451" t="inlineStr">
        <is>
          <t>QPSK</t>
        </is>
      </c>
      <c r="O105" s="3452"/>
      <c r="P105" s="3453">
        <v>5</v>
      </c>
      <c r="Q105" s="3454">
        <v>1</v>
      </c>
      <c r="R105" s="3455">
        <v>0</v>
      </c>
      <c r="S105" s="3455"/>
      <c r="T105" s="3456">
        <v>18525</v>
      </c>
      <c r="U105" s="3456">
        <v>1972.5</v>
      </c>
      <c r="V105" s="3457"/>
      <c r="W105" s="3457"/>
      <c r="X105" s="3457"/>
      <c r="Y105" s="3457"/>
      <c r="Z105" s="3457"/>
      <c r="AA105" s="3457"/>
      <c r="AB105" s="3457"/>
      <c r="AC105" s="3457"/>
      <c r="AD105" s="3457"/>
      <c r="AE105" s="3457"/>
      <c r="AF105" s="3457"/>
      <c r="AG105" s="5637"/>
      <c r="AH105" s="5644"/>
      <c r="AI105" s="3458"/>
      <c r="AJ105" s="3457"/>
      <c r="AK105" s="3457"/>
      <c r="AL105" s="3457"/>
      <c r="AM105" s="3457"/>
      <c r="AN105" s="3457"/>
      <c r="AO105" s="3457"/>
      <c r="AP105" s="3457"/>
      <c r="AQ105" s="3457"/>
      <c r="AR105" s="3457"/>
      <c r="AS105" s="3457"/>
      <c r="AT105" s="3457"/>
      <c r="AU105" s="3457"/>
      <c r="AV105" s="3457"/>
      <c r="AW105" s="3457"/>
      <c r="AX105" s="3457"/>
      <c r="AY105" s="3457"/>
      <c r="AZ105" s="3457"/>
      <c r="BA105" s="3457"/>
      <c r="BB105" s="3457"/>
      <c r="BC105" s="3457"/>
      <c r="BD105" s="3459"/>
      <c r="BE105" s="3489">
        <f>MyTimestamp(AH105)</f>
        <v/>
      </c>
      <c r="BF105" s="6080"/>
      <c r="BG105" s="6081">
        <f>BE105</f>
        <v/>
      </c>
      <c r="BH105" s="4736"/>
      <c r="BI105" s="3464"/>
      <c r="BJ105" s="3457"/>
      <c r="BK105" s="3465">
        <f>Overview!$E$7</f>
        <v/>
      </c>
      <c r="BL105" s="3457"/>
      <c r="BM105" s="3584"/>
      <c r="BN105" s="3465">
        <f>Overview!$P$153</f>
        <v/>
      </c>
      <c r="BO105" s="3457" t="inlineStr">
        <is>
          <t>Revisar: el mismo canal aparece con varias frecuencias en esta banda (1950 / 1972.5); Revisar: este canal figura con otra frecuencia en otra banda</t>
        </is>
      </c>
      <c r="BP105" s="3457"/>
      <c r="BQ105" s="3457"/>
      <c r="BR105" s="3467"/>
      <c r="BS105" s="3468"/>
      <c r="BT105" s="3469"/>
      <c r="BV105" s="3470"/>
      <c r="BW105" s="7588"/>
      <c r="BX105" s="7589"/>
      <c r="BY105" s="3471"/>
      <c r="BZ105" s="3472"/>
      <c r="CA105" s="3473"/>
      <c r="CB105" s="3474"/>
      <c r="CC105" s="3475"/>
      <c r="CD105" s="3476"/>
      <c r="CE105" s="3477"/>
      <c r="CF105" s="3477"/>
      <c r="CG105" s="3477"/>
      <c r="CH105" s="3478"/>
      <c r="CI105" s="3479"/>
      <c r="CJ105" s="3479"/>
      <c r="CK105" s="3479"/>
      <c r="CL105" s="3475"/>
      <c r="CM105" s="3476"/>
      <c r="CN105" s="3477"/>
      <c r="CO105" s="3477"/>
      <c r="CP105" s="3477"/>
      <c r="CQ105" s="3478"/>
      <c r="CR105" s="3479"/>
      <c r="CS105" s="3479"/>
      <c r="CT105" s="3479"/>
      <c r="CU105" s="3475"/>
      <c r="CV105" s="3480"/>
      <c r="CW105" s="3477"/>
      <c r="CX105" s="3477"/>
      <c r="CY105" s="3477"/>
      <c r="CZ105" s="3478"/>
      <c r="DA105" s="3479"/>
      <c r="DB105" s="3479"/>
      <c r="DC105" s="3479"/>
    </row>
    <row r="106" customFormat="1" customHeight="1" ht="12.75" s="3420" x14ac:dyDescent="0.2">
      <c r="B106" s="3448"/>
      <c r="C106" s="6954"/>
      <c r="D106" s="6089">
        <f>IF(ISNUMBER(FIND("EN",B106)),IF(ISNUMBER(FIND("FCC",B106)),IF(ISNUMBER(FIND("ISED",B106)),CONCATENATE(Overview!$V$10,";",Overview!$S$11,";",Overview!$S$12),CONCATENATE(Overview!$V$10,";",Overview!$S$11)),IF(ISNUMBER(FIND("ISED",B106)),CONCATENATE(Overview!$V$10,";",Overview!$S$12),Overview!$V$10)),IF(ISNUMBER(FIND("FCC",B106)),IF(ISNUMBER(FIND("ISED",B106)),CONCATENATE(Overview!$S$11,";",Overview!$S$12),"IEEE Std 1528™"),Overview!$S$12))</f>
        <v/>
      </c>
      <c r="E106" s="6089">
        <f>IF(ISNUMBER(FIND("EN",B106)),IF(ISNUMBER(FIND("FCC",B106)),IF(ISNUMBER(FIND("ISED",B106)),CONCATENATE(Overview!$AB$10,";",Overview!$Y$11,";",Overview!$Y$12),CONCATENATE(Overview!$AB$10,";",Overview!$Y$11)),IF(ISNUMBER(FIND("ISED",B106)),CONCATENATE(Overview!$AB$10,";",Overview!$Y$12),Overview!$AB$10)),IF(ISNUMBER(FIND("FCC",B106)),IF(ISNUMBER(FIND("ISED",B106)),CONCATENATE(Overview!$Y$11,";",Overview!$Y$12),"IEEE Std 1528™"),Overview!$Y$12))</f>
        <v/>
      </c>
      <c r="F106" s="6945"/>
      <c r="G106" s="5446">
        <f>Overview!$E$28</f>
        <v/>
      </c>
      <c r="H106" s="3449"/>
      <c r="I106" s="3449"/>
      <c r="J106" s="3450" t="inlineStr">
        <is>
          <t>Cat M1</t>
        </is>
      </c>
      <c r="K106" s="3450" t="inlineStr">
        <is>
          <t>FDD1</t>
        </is>
      </c>
      <c r="L106" s="3449"/>
      <c r="M106" s="3450">
        <v>15</v>
      </c>
      <c r="N106" s="3451" t="inlineStr">
        <is>
          <t>QPSK</t>
        </is>
      </c>
      <c r="O106" s="3452"/>
      <c r="P106" s="3453">
        <v>5</v>
      </c>
      <c r="Q106" s="3454">
        <v>1</v>
      </c>
      <c r="R106" s="3455">
        <v>5</v>
      </c>
      <c r="S106" s="3455"/>
      <c r="T106" s="3456">
        <v>18525</v>
      </c>
      <c r="U106" s="3456">
        <v>1972.5</v>
      </c>
      <c r="V106" s="3457"/>
      <c r="W106" s="3457"/>
      <c r="X106" s="3457"/>
      <c r="Y106" s="3457"/>
      <c r="Z106" s="3457"/>
      <c r="AA106" s="3457"/>
      <c r="AB106" s="3457"/>
      <c r="AC106" s="3457"/>
      <c r="AD106" s="3457"/>
      <c r="AE106" s="3457"/>
      <c r="AF106" s="3457"/>
      <c r="AG106" s="5637"/>
      <c r="AH106" s="5644"/>
      <c r="AI106" s="3458"/>
      <c r="AJ106" s="3457"/>
      <c r="AK106" s="3457"/>
      <c r="AL106" s="3457"/>
      <c r="AM106" s="3457"/>
      <c r="AN106" s="3457"/>
      <c r="AO106" s="3457"/>
      <c r="AP106" s="3457"/>
      <c r="AQ106" s="3457"/>
      <c r="AR106" s="3457"/>
      <c r="AS106" s="3457"/>
      <c r="AT106" s="3457"/>
      <c r="AU106" s="3457"/>
      <c r="AV106" s="3457"/>
      <c r="AW106" s="3457"/>
      <c r="AX106" s="3457"/>
      <c r="AY106" s="3457"/>
      <c r="AZ106" s="3457"/>
      <c r="BA106" s="3457"/>
      <c r="BB106" s="3457"/>
      <c r="BC106" s="3457"/>
      <c r="BD106" s="3459"/>
      <c r="BE106" s="3489">
        <f>MyTimestamp(AH106)</f>
        <v/>
      </c>
      <c r="BF106" s="6080"/>
      <c r="BG106" s="6081">
        <f>BE106</f>
        <v/>
      </c>
      <c r="BH106" s="4736"/>
      <c r="BI106" s="3464"/>
      <c r="BJ106" s="3457"/>
      <c r="BK106" s="3465">
        <f>Overview!$E$7</f>
        <v/>
      </c>
      <c r="BL106" s="3457"/>
      <c r="BM106" s="3584"/>
      <c r="BN106" s="3465">
        <f>Overview!$P$153</f>
        <v/>
      </c>
      <c r="BO106" s="3457" t="inlineStr">
        <is>
          <t>Revisar: el mismo canal aparece con varias frecuencias en esta banda (1950 / 1972.5); Revisar: este canal figura con otra frecuencia en otra banda</t>
        </is>
      </c>
      <c r="BP106" s="3457"/>
      <c r="BQ106" s="3457"/>
      <c r="BR106" s="3467"/>
      <c r="BS106" s="3468"/>
      <c r="BT106" s="3469"/>
      <c r="BV106" s="3470"/>
      <c r="BW106" s="7588"/>
      <c r="BX106" s="7589"/>
      <c r="BY106" s="3471"/>
      <c r="BZ106" s="3472"/>
      <c r="CA106" s="3473"/>
      <c r="CB106" s="3474"/>
      <c r="CC106" s="3475"/>
      <c r="CD106" s="3476"/>
      <c r="CE106" s="3477"/>
      <c r="CF106" s="3477"/>
      <c r="CG106" s="3477"/>
      <c r="CH106" s="3478"/>
      <c r="CI106" s="3479"/>
      <c r="CJ106" s="3479"/>
      <c r="CK106" s="3479"/>
      <c r="CL106" s="3475"/>
      <c r="CM106" s="3476"/>
      <c r="CN106" s="3477"/>
      <c r="CO106" s="3477"/>
      <c r="CP106" s="3477"/>
      <c r="CQ106" s="3478"/>
      <c r="CR106" s="3479"/>
      <c r="CS106" s="3479"/>
      <c r="CT106" s="3479"/>
      <c r="CU106" s="3475"/>
      <c r="CV106" s="3480"/>
      <c r="CW106" s="3477"/>
      <c r="CX106" s="3477"/>
      <c r="CY106" s="3477"/>
      <c r="CZ106" s="3478"/>
      <c r="DA106" s="3479"/>
      <c r="DB106" s="3479"/>
      <c r="DC106" s="3479"/>
    </row>
    <row r="107" customFormat="1" customHeight="1" ht="12.75" s="3420" x14ac:dyDescent="0.2">
      <c r="B107" s="3448"/>
      <c r="C107" s="6954"/>
      <c r="D107" s="6089">
        <f>IF(ISNUMBER(FIND("EN",B107)),IF(ISNUMBER(FIND("FCC",B107)),IF(ISNUMBER(FIND("ISED",B107)),CONCATENATE(Overview!$V$10,";",Overview!$S$11,";",Overview!$S$12),CONCATENATE(Overview!$V$10,";",Overview!$S$11)),IF(ISNUMBER(FIND("ISED",B107)),CONCATENATE(Overview!$V$10,";",Overview!$S$12),Overview!$V$10)),IF(ISNUMBER(FIND("FCC",B107)),IF(ISNUMBER(FIND("ISED",B107)),CONCATENATE(Overview!$S$11,";",Overview!$S$12),"IEEE Std 1528™"),Overview!$S$12))</f>
        <v/>
      </c>
      <c r="E107" s="6089">
        <f>IF(ISNUMBER(FIND("EN",B107)),IF(ISNUMBER(FIND("FCC",B107)),IF(ISNUMBER(FIND("ISED",B107)),CONCATENATE(Overview!$AB$10,";",Overview!$Y$11,";",Overview!$Y$12),CONCATENATE(Overview!$AB$10,";",Overview!$Y$11)),IF(ISNUMBER(FIND("ISED",B107)),CONCATENATE(Overview!$AB$10,";",Overview!$Y$12),Overview!$AB$10)),IF(ISNUMBER(FIND("FCC",B107)),IF(ISNUMBER(FIND("ISED",B107)),CONCATENATE(Overview!$Y$11,";",Overview!$Y$12),"IEEE Std 1528™"),Overview!$Y$12))</f>
        <v/>
      </c>
      <c r="F107" s="6945"/>
      <c r="G107" s="5446">
        <f>Overview!$E$28</f>
        <v/>
      </c>
      <c r="H107" s="3449"/>
      <c r="I107" s="3449"/>
      <c r="J107" s="3450" t="inlineStr">
        <is>
          <t>Cat M1</t>
        </is>
      </c>
      <c r="K107" s="3450" t="inlineStr">
        <is>
          <t>FDD1</t>
        </is>
      </c>
      <c r="L107" s="3449"/>
      <c r="M107" s="3450">
        <v>15</v>
      </c>
      <c r="N107" s="3451" t="inlineStr">
        <is>
          <t>QPSK</t>
        </is>
      </c>
      <c r="O107" s="3452"/>
      <c r="P107" s="3453">
        <v>11</v>
      </c>
      <c r="Q107" s="3454">
        <v>1</v>
      </c>
      <c r="R107" s="3455">
        <v>0</v>
      </c>
      <c r="S107" s="3455"/>
      <c r="T107" s="3456">
        <v>18525</v>
      </c>
      <c r="U107" s="3456">
        <v>1972.5</v>
      </c>
      <c r="V107" s="3457"/>
      <c r="W107" s="3457"/>
      <c r="X107" s="3457"/>
      <c r="Y107" s="3457"/>
      <c r="Z107" s="3457"/>
      <c r="AA107" s="3457"/>
      <c r="AB107" s="3457"/>
      <c r="AC107" s="3457"/>
      <c r="AD107" s="3457"/>
      <c r="AE107" s="3457"/>
      <c r="AF107" s="3457"/>
      <c r="AG107" s="5637"/>
      <c r="AH107" s="5644"/>
      <c r="AI107" s="3458"/>
      <c r="AJ107" s="3457"/>
      <c r="AK107" s="3457"/>
      <c r="AL107" s="3457"/>
      <c r="AM107" s="3457"/>
      <c r="AN107" s="3457"/>
      <c r="AO107" s="3457"/>
      <c r="AP107" s="3457"/>
      <c r="AQ107" s="3457"/>
      <c r="AR107" s="3457"/>
      <c r="AS107" s="3457"/>
      <c r="AT107" s="3457"/>
      <c r="AU107" s="3457"/>
      <c r="AV107" s="3457"/>
      <c r="AW107" s="3457"/>
      <c r="AX107" s="3457"/>
      <c r="AY107" s="3457"/>
      <c r="AZ107" s="3457"/>
      <c r="BA107" s="3457"/>
      <c r="BB107" s="3457"/>
      <c r="BC107" s="3457"/>
      <c r="BD107" s="3459"/>
      <c r="BE107" s="3489">
        <f>MyTimestamp(AH107)</f>
        <v/>
      </c>
      <c r="BF107" s="6080"/>
      <c r="BG107" s="6081">
        <f>BE107</f>
        <v/>
      </c>
      <c r="BH107" s="4736"/>
      <c r="BI107" s="3464"/>
      <c r="BJ107" s="3457"/>
      <c r="BK107" s="3465">
        <f>Overview!$E$7</f>
        <v/>
      </c>
      <c r="BL107" s="3457"/>
      <c r="BM107" s="3584"/>
      <c r="BN107" s="3465">
        <f>Overview!$P$153</f>
        <v/>
      </c>
      <c r="BO107" s="3457" t="inlineStr">
        <is>
          <t>Revisar: el mismo canal aparece con varias frecuencias en esta banda (1950 / 1972.5); Revisar: este canal figura con otra frecuencia en otra banda</t>
        </is>
      </c>
      <c r="BP107" s="3457"/>
      <c r="BQ107" s="3457"/>
      <c r="BR107" s="3467"/>
      <c r="BS107" s="3468"/>
      <c r="BT107" s="3469"/>
      <c r="BV107" s="3470"/>
      <c r="BW107" s="7588"/>
      <c r="BX107" s="7589"/>
      <c r="BY107" s="3471"/>
      <c r="BZ107" s="3472"/>
      <c r="CA107" s="3473"/>
      <c r="CB107" s="3474"/>
      <c r="CC107" s="3475"/>
      <c r="CD107" s="3476"/>
      <c r="CE107" s="3477"/>
      <c r="CF107" s="3477"/>
      <c r="CG107" s="3477"/>
      <c r="CH107" s="3478"/>
      <c r="CI107" s="3479"/>
      <c r="CJ107" s="3479"/>
      <c r="CK107" s="3479"/>
      <c r="CL107" s="3475"/>
      <c r="CM107" s="3476"/>
      <c r="CN107" s="3477"/>
      <c r="CO107" s="3477"/>
      <c r="CP107" s="3477"/>
      <c r="CQ107" s="3478"/>
      <c r="CR107" s="3479"/>
      <c r="CS107" s="3479"/>
      <c r="CT107" s="3479"/>
      <c r="CU107" s="3475"/>
      <c r="CV107" s="3480"/>
      <c r="CW107" s="3477"/>
      <c r="CX107" s="3477"/>
      <c r="CY107" s="3477"/>
      <c r="CZ107" s="3478"/>
      <c r="DA107" s="3479"/>
      <c r="DB107" s="3479"/>
      <c r="DC107" s="3479"/>
    </row>
    <row r="108" customFormat="1" customHeight="1" ht="12.75" s="3420" x14ac:dyDescent="0.2">
      <c r="B108" s="3448"/>
      <c r="C108" s="6954"/>
      <c r="D108" s="6089">
        <f>IF(ISNUMBER(FIND("EN",B108)),IF(ISNUMBER(FIND("FCC",B108)),IF(ISNUMBER(FIND("ISED",B108)),CONCATENATE(Overview!$V$10,";",Overview!$S$11,";",Overview!$S$12),CONCATENATE(Overview!$V$10,";",Overview!$S$11)),IF(ISNUMBER(FIND("ISED",B108)),CONCATENATE(Overview!$V$10,";",Overview!$S$12),Overview!$V$10)),IF(ISNUMBER(FIND("FCC",B108)),IF(ISNUMBER(FIND("ISED",B108)),CONCATENATE(Overview!$S$11,";",Overview!$S$12),"IEEE Std 1528™"),Overview!$S$12))</f>
        <v/>
      </c>
      <c r="E108" s="6089">
        <f>IF(ISNUMBER(FIND("EN",B108)),IF(ISNUMBER(FIND("FCC",B108)),IF(ISNUMBER(FIND("ISED",B108)),CONCATENATE(Overview!$AB$10,";",Overview!$Y$11,";",Overview!$Y$12),CONCATENATE(Overview!$AB$10,";",Overview!$Y$11)),IF(ISNUMBER(FIND("ISED",B108)),CONCATENATE(Overview!$AB$10,";",Overview!$Y$12),Overview!$AB$10)),IF(ISNUMBER(FIND("FCC",B108)),IF(ISNUMBER(FIND("ISED",B108)),CONCATENATE(Overview!$Y$11,";",Overview!$Y$12),"IEEE Std 1528™"),Overview!$Y$12))</f>
        <v/>
      </c>
      <c r="F108" s="6945"/>
      <c r="G108" s="5446">
        <f>Overview!$E$28</f>
        <v/>
      </c>
      <c r="H108" s="3449"/>
      <c r="I108" s="3449"/>
      <c r="J108" s="3450" t="inlineStr">
        <is>
          <t>Cat M1</t>
        </is>
      </c>
      <c r="K108" s="3450" t="inlineStr">
        <is>
          <t>FDD1</t>
        </is>
      </c>
      <c r="L108" s="3449"/>
      <c r="M108" s="3450">
        <v>15</v>
      </c>
      <c r="N108" s="3451" t="inlineStr">
        <is>
          <t>QPSK</t>
        </is>
      </c>
      <c r="O108" s="3452"/>
      <c r="P108" s="3453">
        <v>11</v>
      </c>
      <c r="Q108" s="3454">
        <v>1</v>
      </c>
      <c r="R108" s="3455">
        <v>5</v>
      </c>
      <c r="S108" s="3455"/>
      <c r="T108" s="3456">
        <v>18525</v>
      </c>
      <c r="U108" s="3456">
        <v>1972.5</v>
      </c>
      <c r="V108" s="3457"/>
      <c r="W108" s="3457"/>
      <c r="X108" s="3457"/>
      <c r="Y108" s="3457"/>
      <c r="Z108" s="3457"/>
      <c r="AA108" s="3457"/>
      <c r="AB108" s="3457"/>
      <c r="AC108" s="3457"/>
      <c r="AD108" s="3457"/>
      <c r="AE108" s="3457"/>
      <c r="AF108" s="3457"/>
      <c r="AG108" s="5637"/>
      <c r="AH108" s="5644"/>
      <c r="AI108" s="3458"/>
      <c r="AJ108" s="3457"/>
      <c r="AK108" s="3457"/>
      <c r="AL108" s="3457"/>
      <c r="AM108" s="3457"/>
      <c r="AN108" s="3457"/>
      <c r="AO108" s="3457"/>
      <c r="AP108" s="3457"/>
      <c r="AQ108" s="3457"/>
      <c r="AR108" s="3457"/>
      <c r="AS108" s="3457"/>
      <c r="AT108" s="3457"/>
      <c r="AU108" s="3457"/>
      <c r="AV108" s="3457"/>
      <c r="AW108" s="3457"/>
      <c r="AX108" s="3457"/>
      <c r="AY108" s="3457"/>
      <c r="AZ108" s="3457"/>
      <c r="BA108" s="3457"/>
      <c r="BB108" s="3457"/>
      <c r="BC108" s="3457"/>
      <c r="BD108" s="3459"/>
      <c r="BE108" s="3489">
        <f>MyTimestamp(AH108)</f>
        <v/>
      </c>
      <c r="BF108" s="6080"/>
      <c r="BG108" s="6081">
        <f>BE108</f>
        <v/>
      </c>
      <c r="BH108" s="4736"/>
      <c r="BI108" s="3464"/>
      <c r="BJ108" s="3457"/>
      <c r="BK108" s="3465">
        <f>Overview!$E$7</f>
        <v/>
      </c>
      <c r="BL108" s="3457"/>
      <c r="BM108" s="3584"/>
      <c r="BN108" s="3465">
        <f>Overview!$P$153</f>
        <v/>
      </c>
      <c r="BO108" s="3457" t="inlineStr">
        <is>
          <t>Revisar: el mismo canal aparece con varias frecuencias en esta banda (1950 / 1972.5); Revisar: este canal figura con otra frecuencia en otra banda</t>
        </is>
      </c>
      <c r="BP108" s="3457"/>
      <c r="BQ108" s="3457"/>
      <c r="BR108" s="3467"/>
      <c r="BS108" s="3468"/>
      <c r="BT108" s="3469"/>
      <c r="BV108" s="3470"/>
      <c r="BW108" s="7588"/>
      <c r="BX108" s="7589"/>
      <c r="BY108" s="3471"/>
      <c r="BZ108" s="3472"/>
      <c r="CA108" s="3473"/>
      <c r="CB108" s="3474"/>
      <c r="CC108" s="3475"/>
      <c r="CD108" s="3476"/>
      <c r="CE108" s="3477"/>
      <c r="CF108" s="3477"/>
      <c r="CG108" s="3477"/>
      <c r="CH108" s="3478"/>
      <c r="CI108" s="3479"/>
      <c r="CJ108" s="3479"/>
      <c r="CK108" s="3479"/>
      <c r="CL108" s="3475"/>
      <c r="CM108" s="3476"/>
      <c r="CN108" s="3477"/>
      <c r="CO108" s="3477"/>
      <c r="CP108" s="3477"/>
      <c r="CQ108" s="3478"/>
      <c r="CR108" s="3479"/>
      <c r="CS108" s="3479"/>
      <c r="CT108" s="3479"/>
      <c r="CU108" s="3475"/>
      <c r="CV108" s="3480"/>
      <c r="CW108" s="3477"/>
      <c r="CX108" s="3477"/>
      <c r="CY108" s="3477"/>
      <c r="CZ108" s="3478"/>
      <c r="DA108" s="3479"/>
      <c r="DB108" s="3479"/>
      <c r="DC108" s="3479"/>
    </row>
    <row r="109" customFormat="1" customHeight="1" ht="12.75" s="3420" x14ac:dyDescent="0.2">
      <c r="B109" s="3448"/>
      <c r="C109" s="6954"/>
      <c r="D109" s="6089">
        <f>IF(ISNUMBER(FIND("EN",B109)),IF(ISNUMBER(FIND("FCC",B109)),IF(ISNUMBER(FIND("ISED",B109)),CONCATENATE(Overview!$V$10,";",Overview!$S$11,";",Overview!$S$12),CONCATENATE(Overview!$V$10,";",Overview!$S$11)),IF(ISNUMBER(FIND("ISED",B109)),CONCATENATE(Overview!$V$10,";",Overview!$S$12),Overview!$V$10)),IF(ISNUMBER(FIND("FCC",B109)),IF(ISNUMBER(FIND("ISED",B109)),CONCATENATE(Overview!$S$11,";",Overview!$S$12),"IEEE Std 1528™"),Overview!$S$12))</f>
        <v/>
      </c>
      <c r="E109" s="6089">
        <f>IF(ISNUMBER(FIND("EN",B109)),IF(ISNUMBER(FIND("FCC",B109)),IF(ISNUMBER(FIND("ISED",B109)),CONCATENATE(Overview!$AB$10,";",Overview!$Y$11,";",Overview!$Y$12),CONCATENATE(Overview!$AB$10,";",Overview!$Y$11)),IF(ISNUMBER(FIND("ISED",B109)),CONCATENATE(Overview!$AB$10,";",Overview!$Y$12),Overview!$AB$10)),IF(ISNUMBER(FIND("FCC",B109)),IF(ISNUMBER(FIND("ISED",B109)),CONCATENATE(Overview!$Y$11,";",Overview!$Y$12),"IEEE Std 1528™"),Overview!$Y$12))</f>
        <v/>
      </c>
      <c r="F109" s="6945"/>
      <c r="G109" s="5446">
        <f>Overview!$E$28</f>
        <v/>
      </c>
      <c r="H109" s="3449"/>
      <c r="I109" s="3449"/>
      <c r="J109" s="3450" t="inlineStr">
        <is>
          <t>Cat M1</t>
        </is>
      </c>
      <c r="K109" s="3450" t="inlineStr">
        <is>
          <t>FDD1</t>
        </is>
      </c>
      <c r="L109" s="3449"/>
      <c r="M109" s="3450">
        <v>15</v>
      </c>
      <c r="N109" s="3451" t="inlineStr">
        <is>
          <t>QPSK</t>
        </is>
      </c>
      <c r="O109" s="3452"/>
      <c r="P109" s="3453">
        <v>0</v>
      </c>
      <c r="Q109" s="3454">
        <v>3</v>
      </c>
      <c r="R109" s="3455">
        <v>0</v>
      </c>
      <c r="S109" s="3455"/>
      <c r="T109" s="3456">
        <v>18525</v>
      </c>
      <c r="U109" s="3456">
        <v>1972.5</v>
      </c>
      <c r="V109" s="3457"/>
      <c r="W109" s="3457"/>
      <c r="X109" s="3457"/>
      <c r="Y109" s="3457"/>
      <c r="Z109" s="3457"/>
      <c r="AA109" s="3457"/>
      <c r="AB109" s="3457"/>
      <c r="AC109" s="3457"/>
      <c r="AD109" s="3457"/>
      <c r="AE109" s="3457"/>
      <c r="AF109" s="3457"/>
      <c r="AG109" s="5637"/>
      <c r="AH109" s="5644"/>
      <c r="AI109" s="3458"/>
      <c r="AJ109" s="3457"/>
      <c r="AK109" s="3457"/>
      <c r="AL109" s="3457"/>
      <c r="AM109" s="3457"/>
      <c r="AN109" s="3457"/>
      <c r="AO109" s="3457"/>
      <c r="AP109" s="3457"/>
      <c r="AQ109" s="3457"/>
      <c r="AR109" s="3457"/>
      <c r="AS109" s="3457"/>
      <c r="AT109" s="3457"/>
      <c r="AU109" s="3457"/>
      <c r="AV109" s="3457"/>
      <c r="AW109" s="3457"/>
      <c r="AX109" s="3457"/>
      <c r="AY109" s="3457"/>
      <c r="AZ109" s="3457"/>
      <c r="BA109" s="3457"/>
      <c r="BB109" s="3457"/>
      <c r="BC109" s="3457"/>
      <c r="BD109" s="3459"/>
      <c r="BE109" s="3489">
        <f>MyTimestamp(AH109)</f>
        <v/>
      </c>
      <c r="BF109" s="6080"/>
      <c r="BG109" s="6081">
        <f>BE109</f>
        <v/>
      </c>
      <c r="BH109" s="4736"/>
      <c r="BI109" s="3464"/>
      <c r="BJ109" s="3457"/>
      <c r="BK109" s="3465">
        <f>Overview!$E$7</f>
        <v/>
      </c>
      <c r="BL109" s="3457"/>
      <c r="BM109" s="3584"/>
      <c r="BN109" s="3465">
        <f>Overview!$P$153</f>
        <v/>
      </c>
      <c r="BO109" s="3457" t="inlineStr">
        <is>
          <t>Revisar: el mismo canal aparece con varias frecuencias en esta banda (1950 / 1972.5); Revisar: este canal figura con otra frecuencia en otra banda</t>
        </is>
      </c>
      <c r="BP109" s="3457"/>
      <c r="BQ109" s="3457"/>
      <c r="BR109" s="3467"/>
      <c r="BS109" s="3468"/>
      <c r="BT109" s="3469"/>
      <c r="BV109" s="3470"/>
      <c r="BW109" s="7588"/>
      <c r="BX109" s="7589"/>
      <c r="BY109" s="3471"/>
      <c r="BZ109" s="3472"/>
      <c r="CA109" s="3473"/>
      <c r="CB109" s="3474"/>
      <c r="CC109" s="3475"/>
      <c r="CD109" s="3476"/>
      <c r="CE109" s="3477"/>
      <c r="CF109" s="3477"/>
      <c r="CG109" s="3477"/>
      <c r="CH109" s="3478"/>
      <c r="CI109" s="3479"/>
      <c r="CJ109" s="3479"/>
      <c r="CK109" s="3479"/>
      <c r="CL109" s="3475"/>
      <c r="CM109" s="3476"/>
      <c r="CN109" s="3477"/>
      <c r="CO109" s="3477"/>
      <c r="CP109" s="3477"/>
      <c r="CQ109" s="3478"/>
      <c r="CR109" s="3479"/>
      <c r="CS109" s="3479"/>
      <c r="CT109" s="3479"/>
      <c r="CU109" s="3475"/>
      <c r="CV109" s="3480"/>
      <c r="CW109" s="3477"/>
      <c r="CX109" s="3477"/>
      <c r="CY109" s="3477"/>
      <c r="CZ109" s="3478"/>
      <c r="DA109" s="3479"/>
      <c r="DB109" s="3479"/>
      <c r="DC109" s="3479"/>
    </row>
    <row r="110" customFormat="1" customHeight="1" ht="12.75" s="3420" x14ac:dyDescent="0.2">
      <c r="B110" s="3448"/>
      <c r="C110" s="6954"/>
      <c r="D110" s="6089">
        <f>IF(ISNUMBER(FIND("EN",B110)),IF(ISNUMBER(FIND("FCC",B110)),IF(ISNUMBER(FIND("ISED",B110)),CONCATENATE(Overview!$V$10,";",Overview!$S$11,";",Overview!$S$12),CONCATENATE(Overview!$V$10,";",Overview!$S$11)),IF(ISNUMBER(FIND("ISED",B110)),CONCATENATE(Overview!$V$10,";",Overview!$S$12),Overview!$V$10)),IF(ISNUMBER(FIND("FCC",B110)),IF(ISNUMBER(FIND("ISED",B110)),CONCATENATE(Overview!$S$11,";",Overview!$S$12),"IEEE Std 1528™"),Overview!$S$12))</f>
        <v/>
      </c>
      <c r="E110" s="6089">
        <f>IF(ISNUMBER(FIND("EN",B110)),IF(ISNUMBER(FIND("FCC",B110)),IF(ISNUMBER(FIND("ISED",B110)),CONCATENATE(Overview!$AB$10,";",Overview!$Y$11,";",Overview!$Y$12),CONCATENATE(Overview!$AB$10,";",Overview!$Y$11)),IF(ISNUMBER(FIND("ISED",B110)),CONCATENATE(Overview!$AB$10,";",Overview!$Y$12),Overview!$AB$10)),IF(ISNUMBER(FIND("FCC",B110)),IF(ISNUMBER(FIND("ISED",B110)),CONCATENATE(Overview!$Y$11,";",Overview!$Y$12),"IEEE Std 1528™"),Overview!$Y$12))</f>
        <v/>
      </c>
      <c r="F110" s="6945"/>
      <c r="G110" s="5446">
        <f>Overview!$E$28</f>
        <v/>
      </c>
      <c r="H110" s="3449"/>
      <c r="I110" s="3449"/>
      <c r="J110" s="3450" t="inlineStr">
        <is>
          <t>Cat M1</t>
        </is>
      </c>
      <c r="K110" s="3450" t="inlineStr">
        <is>
          <t>FDD1</t>
        </is>
      </c>
      <c r="L110" s="3449"/>
      <c r="M110" s="3450">
        <v>15</v>
      </c>
      <c r="N110" s="3451" t="inlineStr">
        <is>
          <t>QPSK</t>
        </is>
      </c>
      <c r="O110" s="3452"/>
      <c r="P110" s="3453">
        <v>11</v>
      </c>
      <c r="Q110" s="3454">
        <v>3</v>
      </c>
      <c r="R110" s="3455">
        <v>3</v>
      </c>
      <c r="S110" s="3455"/>
      <c r="T110" s="3456">
        <v>18525</v>
      </c>
      <c r="U110" s="3456">
        <v>1972.5</v>
      </c>
      <c r="V110" s="3457"/>
      <c r="W110" s="3457"/>
      <c r="X110" s="3457"/>
      <c r="Y110" s="3457"/>
      <c r="Z110" s="3457"/>
      <c r="AA110" s="3457"/>
      <c r="AB110" s="3457"/>
      <c r="AC110" s="3457"/>
      <c r="AD110" s="3457"/>
      <c r="AE110" s="3457"/>
      <c r="AF110" s="3457"/>
      <c r="AG110" s="5637"/>
      <c r="AH110" s="5644"/>
      <c r="AI110" s="3458"/>
      <c r="AJ110" s="3457"/>
      <c r="AK110" s="3457"/>
      <c r="AL110" s="3457"/>
      <c r="AM110" s="3457"/>
      <c r="AN110" s="3457"/>
      <c r="AO110" s="3457"/>
      <c r="AP110" s="3457"/>
      <c r="AQ110" s="3457"/>
      <c r="AR110" s="3457"/>
      <c r="AS110" s="3457"/>
      <c r="AT110" s="3457"/>
      <c r="AU110" s="3457"/>
      <c r="AV110" s="3457"/>
      <c r="AW110" s="3457"/>
      <c r="AX110" s="3457"/>
      <c r="AY110" s="3457"/>
      <c r="AZ110" s="3457"/>
      <c r="BA110" s="3457"/>
      <c r="BB110" s="3457"/>
      <c r="BC110" s="3457"/>
      <c r="BD110" s="3459"/>
      <c r="BE110" s="3489">
        <f>MyTimestamp(AH110)</f>
        <v/>
      </c>
      <c r="BF110" s="6080"/>
      <c r="BG110" s="6081">
        <f>BE110</f>
        <v/>
      </c>
      <c r="BH110" s="4736"/>
      <c r="BI110" s="3464"/>
      <c r="BJ110" s="3457"/>
      <c r="BK110" s="3465">
        <f>Overview!$E$7</f>
        <v/>
      </c>
      <c r="BL110" s="3457"/>
      <c r="BM110" s="3584"/>
      <c r="BN110" s="3465">
        <f>Overview!$P$153</f>
        <v/>
      </c>
      <c r="BO110" s="3457" t="inlineStr">
        <is>
          <t>Revisar: el mismo canal aparece con varias frecuencias en esta banda (1950 / 1972.5); Revisar: este canal figura con otra frecuencia en otra banda</t>
        </is>
      </c>
      <c r="BP110" s="3457"/>
      <c r="BQ110" s="3457"/>
      <c r="BR110" s="3467"/>
      <c r="BS110" s="3468"/>
      <c r="BT110" s="3469"/>
      <c r="BV110" s="3470"/>
      <c r="BW110" s="7588"/>
      <c r="BX110" s="7589"/>
      <c r="BY110" s="3471"/>
      <c r="BZ110" s="3472"/>
      <c r="CA110" s="3473"/>
      <c r="CB110" s="3474"/>
      <c r="CC110" s="3475"/>
      <c r="CD110" s="3476"/>
      <c r="CE110" s="3477"/>
      <c r="CF110" s="3477"/>
      <c r="CG110" s="3477"/>
      <c r="CH110" s="3478"/>
      <c r="CI110" s="3479"/>
      <c r="CJ110" s="3479"/>
      <c r="CK110" s="3479"/>
      <c r="CL110" s="3475"/>
      <c r="CM110" s="3476"/>
      <c r="CN110" s="3477"/>
      <c r="CO110" s="3477"/>
      <c r="CP110" s="3477"/>
      <c r="CQ110" s="3478"/>
      <c r="CR110" s="3479"/>
      <c r="CS110" s="3479"/>
      <c r="CT110" s="3479"/>
      <c r="CU110" s="3475"/>
      <c r="CV110" s="3480"/>
      <c r="CW110" s="3477"/>
      <c r="CX110" s="3477"/>
      <c r="CY110" s="3477"/>
      <c r="CZ110" s="3478"/>
      <c r="DA110" s="3479"/>
      <c r="DB110" s="3479"/>
      <c r="DC110" s="3479"/>
    </row>
    <row r="111" customFormat="1" customHeight="1" ht="12.75" s="3420" x14ac:dyDescent="0.2">
      <c r="B111" s="3448"/>
      <c r="C111" s="6954"/>
      <c r="D111" s="6089">
        <f>IF(ISNUMBER(FIND("EN",B111)),IF(ISNUMBER(FIND("FCC",B111)),IF(ISNUMBER(FIND("ISED",B111)),CONCATENATE(Overview!$V$10,";",Overview!$S$11,";",Overview!$S$12),CONCATENATE(Overview!$V$10,";",Overview!$S$11)),IF(ISNUMBER(FIND("ISED",B111)),CONCATENATE(Overview!$V$10,";",Overview!$S$12),Overview!$V$10)),IF(ISNUMBER(FIND("FCC",B111)),IF(ISNUMBER(FIND("ISED",B111)),CONCATENATE(Overview!$S$11,";",Overview!$S$12),"IEEE Std 1528™"),Overview!$S$12))</f>
        <v/>
      </c>
      <c r="E111" s="6089">
        <f>IF(ISNUMBER(FIND("EN",B111)),IF(ISNUMBER(FIND("FCC",B111)),IF(ISNUMBER(FIND("ISED",B111)),CONCATENATE(Overview!$AB$10,";",Overview!$Y$11,";",Overview!$Y$12),CONCATENATE(Overview!$AB$10,";",Overview!$Y$11)),IF(ISNUMBER(FIND("ISED",B111)),CONCATENATE(Overview!$AB$10,";",Overview!$Y$12),Overview!$AB$10)),IF(ISNUMBER(FIND("FCC",B111)),IF(ISNUMBER(FIND("ISED",B111)),CONCATENATE(Overview!$Y$11,";",Overview!$Y$12),"IEEE Std 1528™"),Overview!$Y$12))</f>
        <v/>
      </c>
      <c r="F111" s="6945"/>
      <c r="G111" s="5446">
        <f>Overview!$E$28</f>
        <v/>
      </c>
      <c r="H111" s="3449"/>
      <c r="I111" s="3449"/>
      <c r="J111" s="3450" t="inlineStr">
        <is>
          <t>Cat M1</t>
        </is>
      </c>
      <c r="K111" s="3450" t="inlineStr">
        <is>
          <t>FDD1</t>
        </is>
      </c>
      <c r="L111" s="3449"/>
      <c r="M111" s="3450">
        <v>15</v>
      </c>
      <c r="N111" s="3451" t="inlineStr">
        <is>
          <t>QPSK</t>
        </is>
      </c>
      <c r="O111" s="3452"/>
      <c r="P111" s="3453">
        <v>0</v>
      </c>
      <c r="Q111" s="3454">
        <v>6</v>
      </c>
      <c r="R111" s="3455">
        <v>0</v>
      </c>
      <c r="S111" s="3455"/>
      <c r="T111" s="3456">
        <v>18525</v>
      </c>
      <c r="U111" s="3456">
        <v>1972.5</v>
      </c>
      <c r="V111" s="3457"/>
      <c r="W111" s="3457"/>
      <c r="X111" s="3457"/>
      <c r="Y111" s="3457"/>
      <c r="Z111" s="3457"/>
      <c r="AA111" s="3457"/>
      <c r="AB111" s="3457"/>
      <c r="AC111" s="3457"/>
      <c r="AD111" s="3457"/>
      <c r="AE111" s="3457"/>
      <c r="AF111" s="3457"/>
      <c r="AG111" s="5637"/>
      <c r="AH111" s="5644"/>
      <c r="AI111" s="3458"/>
      <c r="AJ111" s="3457"/>
      <c r="AK111" s="3457"/>
      <c r="AL111" s="3457"/>
      <c r="AM111" s="3457"/>
      <c r="AN111" s="3457"/>
      <c r="AO111" s="3457"/>
      <c r="AP111" s="3457"/>
      <c r="AQ111" s="3457"/>
      <c r="AR111" s="3457"/>
      <c r="AS111" s="3457"/>
      <c r="AT111" s="3457"/>
      <c r="AU111" s="3457"/>
      <c r="AV111" s="3457"/>
      <c r="AW111" s="3457"/>
      <c r="AX111" s="3457"/>
      <c r="AY111" s="3457"/>
      <c r="AZ111" s="3457"/>
      <c r="BA111" s="3457"/>
      <c r="BB111" s="3457"/>
      <c r="BC111" s="3457"/>
      <c r="BD111" s="3459"/>
      <c r="BE111" s="3489">
        <f>MyTimestamp(AH111)</f>
        <v/>
      </c>
      <c r="BF111" s="6080"/>
      <c r="BG111" s="6081">
        <f>BE111</f>
        <v/>
      </c>
      <c r="BH111" s="4736"/>
      <c r="BI111" s="3464"/>
      <c r="BJ111" s="3457"/>
      <c r="BK111" s="3465">
        <f>Overview!$E$7</f>
        <v/>
      </c>
      <c r="BL111" s="3457"/>
      <c r="BM111" s="3584"/>
      <c r="BN111" s="3465">
        <f>Overview!$P$153</f>
        <v/>
      </c>
      <c r="BO111" s="3457" t="inlineStr">
        <is>
          <t>Revisar: el mismo canal aparece con varias frecuencias en esta banda (1950 / 1972.5); Revisar: este canal figura con otra frecuencia en otra banda</t>
        </is>
      </c>
      <c r="BP111" s="3457"/>
      <c r="BQ111" s="3457"/>
      <c r="BR111" s="3467"/>
      <c r="BS111" s="3468"/>
      <c r="BT111" s="3469"/>
      <c r="BV111" s="3470"/>
      <c r="BW111" s="7588"/>
      <c r="BX111" s="7589"/>
      <c r="BY111" s="3471"/>
      <c r="BZ111" s="3472"/>
      <c r="CA111" s="3473"/>
      <c r="CB111" s="3474"/>
      <c r="CC111" s="3475"/>
      <c r="CD111" s="3476"/>
      <c r="CE111" s="3477"/>
      <c r="CF111" s="3477"/>
      <c r="CG111" s="3477"/>
      <c r="CH111" s="3478"/>
      <c r="CI111" s="3479"/>
      <c r="CJ111" s="3479"/>
      <c r="CK111" s="3479"/>
      <c r="CL111" s="3475"/>
      <c r="CM111" s="3476"/>
      <c r="CN111" s="3477"/>
      <c r="CO111" s="3477"/>
      <c r="CP111" s="3477"/>
      <c r="CQ111" s="3478"/>
      <c r="CR111" s="3479"/>
      <c r="CS111" s="3479"/>
      <c r="CT111" s="3479"/>
      <c r="CU111" s="3475"/>
      <c r="CV111" s="3480"/>
      <c r="CW111" s="3477"/>
      <c r="CX111" s="3477"/>
      <c r="CY111" s="3477"/>
      <c r="CZ111" s="3478"/>
      <c r="DA111" s="3479"/>
      <c r="DB111" s="3479"/>
      <c r="DC111" s="3479"/>
    </row>
    <row r="112" customFormat="1" customHeight="1" ht="12.75" s="3420" x14ac:dyDescent="0.2">
      <c r="B112" s="3448"/>
      <c r="C112" s="6954"/>
      <c r="D112" s="6089">
        <f>IF(ISNUMBER(FIND("EN",B112)),IF(ISNUMBER(FIND("FCC",B112)),IF(ISNUMBER(FIND("ISED",B112)),CONCATENATE(Overview!$V$10,";",Overview!$S$11,";",Overview!$S$12),CONCATENATE(Overview!$V$10,";",Overview!$S$11)),IF(ISNUMBER(FIND("ISED",B112)),CONCATENATE(Overview!$V$10,";",Overview!$S$12),Overview!$V$10)),IF(ISNUMBER(FIND("FCC",B112)),IF(ISNUMBER(FIND("ISED",B112)),CONCATENATE(Overview!$S$11,";",Overview!$S$12),"IEEE Std 1528™"),Overview!$S$12))</f>
        <v/>
      </c>
      <c r="E112" s="6089">
        <f>IF(ISNUMBER(FIND("EN",B112)),IF(ISNUMBER(FIND("FCC",B112)),IF(ISNUMBER(FIND("ISED",B112)),CONCATENATE(Overview!$AB$10,";",Overview!$Y$11,";",Overview!$Y$12),CONCATENATE(Overview!$AB$10,";",Overview!$Y$11)),IF(ISNUMBER(FIND("ISED",B112)),CONCATENATE(Overview!$AB$10,";",Overview!$Y$12),Overview!$AB$10)),IF(ISNUMBER(FIND("FCC",B112)),IF(ISNUMBER(FIND("ISED",B112)),CONCATENATE(Overview!$Y$11,";",Overview!$Y$12),"IEEE Std 1528™"),Overview!$Y$12))</f>
        <v/>
      </c>
      <c r="F112" s="6945"/>
      <c r="G112" s="5446">
        <f>Overview!$E$28</f>
        <v/>
      </c>
      <c r="H112" s="3449"/>
      <c r="I112" s="3449"/>
      <c r="J112" s="3450" t="inlineStr">
        <is>
          <t>Cat M1</t>
        </is>
      </c>
      <c r="K112" s="3450" t="inlineStr">
        <is>
          <t>FDD1</t>
        </is>
      </c>
      <c r="L112" s="3449"/>
      <c r="M112" s="3450">
        <v>15</v>
      </c>
      <c r="N112" s="3451" t="inlineStr">
        <is>
          <t>QPSK</t>
        </is>
      </c>
      <c r="O112" s="3452"/>
      <c r="P112" s="3453">
        <v>11</v>
      </c>
      <c r="Q112" s="3454">
        <v>6</v>
      </c>
      <c r="R112" s="3455">
        <v>0</v>
      </c>
      <c r="S112" s="3455"/>
      <c r="T112" s="3456">
        <v>18525</v>
      </c>
      <c r="U112" s="3456">
        <v>1972.5</v>
      </c>
      <c r="V112" s="3457"/>
      <c r="W112" s="3457"/>
      <c r="X112" s="3457"/>
      <c r="Y112" s="3457"/>
      <c r="Z112" s="3457"/>
      <c r="AA112" s="3457"/>
      <c r="AB112" s="3457"/>
      <c r="AC112" s="3457"/>
      <c r="AD112" s="3457"/>
      <c r="AE112" s="3457"/>
      <c r="AF112" s="3457"/>
      <c r="AG112" s="5637"/>
      <c r="AH112" s="5644"/>
      <c r="AI112" s="3458"/>
      <c r="AJ112" s="3457"/>
      <c r="AK112" s="3457"/>
      <c r="AL112" s="3457"/>
      <c r="AM112" s="3457"/>
      <c r="AN112" s="3457"/>
      <c r="AO112" s="3457"/>
      <c r="AP112" s="3457"/>
      <c r="AQ112" s="3457"/>
      <c r="AR112" s="3457"/>
      <c r="AS112" s="3457"/>
      <c r="AT112" s="3457"/>
      <c r="AU112" s="3457"/>
      <c r="AV112" s="3457"/>
      <c r="AW112" s="3457"/>
      <c r="AX112" s="3457"/>
      <c r="AY112" s="3457"/>
      <c r="AZ112" s="3457"/>
      <c r="BA112" s="3457"/>
      <c r="BB112" s="3457"/>
      <c r="BC112" s="3457"/>
      <c r="BD112" s="3459"/>
      <c r="BE112" s="3489">
        <f>MyTimestamp(AH112)</f>
        <v/>
      </c>
      <c r="BF112" s="6080"/>
      <c r="BG112" s="6081">
        <f>BE112</f>
        <v/>
      </c>
      <c r="BH112" s="4736"/>
      <c r="BI112" s="3464"/>
      <c r="BJ112" s="3457"/>
      <c r="BK112" s="3465">
        <f>Overview!$E$7</f>
        <v/>
      </c>
      <c r="BL112" s="3457"/>
      <c r="BM112" s="3584"/>
      <c r="BN112" s="3465">
        <f>Overview!$P$153</f>
        <v/>
      </c>
      <c r="BO112" s="3457" t="inlineStr">
        <is>
          <t>Revisar: el mismo canal aparece con varias frecuencias en esta banda (1950 / 1972.5); Revisar: este canal figura con otra frecuencia en otra banda</t>
        </is>
      </c>
      <c r="BP112" s="3457"/>
      <c r="BQ112" s="3457"/>
      <c r="BR112" s="3467"/>
      <c r="BS112" s="3468"/>
      <c r="BT112" s="3469"/>
      <c r="BV112" s="3470"/>
      <c r="BW112" s="7588"/>
      <c r="BX112" s="7589"/>
      <c r="BY112" s="3471"/>
      <c r="BZ112" s="3472"/>
      <c r="CA112" s="3473"/>
      <c r="CB112" s="3474"/>
      <c r="CC112" s="3475"/>
      <c r="CD112" s="3476"/>
      <c r="CE112" s="3477"/>
      <c r="CF112" s="3477"/>
      <c r="CG112" s="3477"/>
      <c r="CH112" s="3478"/>
      <c r="CI112" s="3479"/>
      <c r="CJ112" s="3479"/>
      <c r="CK112" s="3479"/>
      <c r="CL112" s="3475"/>
      <c r="CM112" s="3476"/>
      <c r="CN112" s="3477"/>
      <c r="CO112" s="3477"/>
      <c r="CP112" s="3477"/>
      <c r="CQ112" s="3478"/>
      <c r="CR112" s="3479"/>
      <c r="CS112" s="3479"/>
      <c r="CT112" s="3479"/>
      <c r="CU112" s="3475"/>
      <c r="CV112" s="3480"/>
      <c r="CW112" s="3477"/>
      <c r="CX112" s="3477"/>
      <c r="CY112" s="3477"/>
      <c r="CZ112" s="3478"/>
      <c r="DA112" s="3479"/>
      <c r="DB112" s="3479"/>
      <c r="DC112" s="3479"/>
    </row>
    <row r="113" customFormat="1" customHeight="1" ht="12.75" s="3420" x14ac:dyDescent="0.2">
      <c r="B113" s="3448"/>
      <c r="C113" s="6954"/>
      <c r="D113" s="6089">
        <f>IF(ISNUMBER(FIND("EN",B113)),IF(ISNUMBER(FIND("FCC",B113)),IF(ISNUMBER(FIND("ISED",B113)),CONCATENATE(Overview!$V$10,";",Overview!$S$11,";",Overview!$S$12),CONCATENATE(Overview!$V$10,";",Overview!$S$11)),IF(ISNUMBER(FIND("ISED",B113)),CONCATENATE(Overview!$V$10,";",Overview!$S$12),Overview!$V$10)),IF(ISNUMBER(FIND("FCC",B113)),IF(ISNUMBER(FIND("ISED",B113)),CONCATENATE(Overview!$S$11,";",Overview!$S$12),"IEEE Std 1528™"),Overview!$S$12))</f>
        <v/>
      </c>
      <c r="E113" s="6089">
        <f>IF(ISNUMBER(FIND("EN",B113)),IF(ISNUMBER(FIND("FCC",B113)),IF(ISNUMBER(FIND("ISED",B113)),CONCATENATE(Overview!$AB$10,";",Overview!$Y$11,";",Overview!$Y$12),CONCATENATE(Overview!$AB$10,";",Overview!$Y$11)),IF(ISNUMBER(FIND("ISED",B113)),CONCATENATE(Overview!$AB$10,";",Overview!$Y$12),Overview!$AB$10)),IF(ISNUMBER(FIND("FCC",B113)),IF(ISNUMBER(FIND("ISED",B113)),CONCATENATE(Overview!$Y$11,";",Overview!$Y$12),"IEEE Std 1528™"),Overview!$Y$12))</f>
        <v/>
      </c>
      <c r="F113" s="6945"/>
      <c r="G113" s="5446">
        <f>Overview!$E$28</f>
        <v/>
      </c>
      <c r="H113" s="3449"/>
      <c r="I113" s="3449"/>
      <c r="J113" s="3450" t="inlineStr">
        <is>
          <t>Cat M1</t>
        </is>
      </c>
      <c r="K113" s="3450" t="inlineStr">
        <is>
          <t>FDD1</t>
        </is>
      </c>
      <c r="L113" s="3449"/>
      <c r="M113" s="3450">
        <v>15</v>
      </c>
      <c r="N113" s="3451" t="inlineStr">
        <is>
          <t>16QAM</t>
        </is>
      </c>
      <c r="O113" s="3452"/>
      <c r="P113" s="3453">
        <v>0</v>
      </c>
      <c r="Q113" s="3454">
        <v>1</v>
      </c>
      <c r="R113" s="3455">
        <v>0</v>
      </c>
      <c r="S113" s="3455"/>
      <c r="T113" s="3456">
        <v>18525</v>
      </c>
      <c r="U113" s="3456">
        <v>1972.5</v>
      </c>
      <c r="V113" s="3457"/>
      <c r="W113" s="3457"/>
      <c r="X113" s="3457"/>
      <c r="Y113" s="3457"/>
      <c r="Z113" s="3457"/>
      <c r="AA113" s="3457"/>
      <c r="AB113" s="3457"/>
      <c r="AC113" s="3457"/>
      <c r="AD113" s="3457"/>
      <c r="AE113" s="3457"/>
      <c r="AF113" s="3457"/>
      <c r="AG113" s="5637"/>
      <c r="AH113" s="5644"/>
      <c r="AI113" s="3458"/>
      <c r="AJ113" s="3457"/>
      <c r="AK113" s="3457"/>
      <c r="AL113" s="3457"/>
      <c r="AM113" s="3457"/>
      <c r="AN113" s="3457"/>
      <c r="AO113" s="3457"/>
      <c r="AP113" s="3457"/>
      <c r="AQ113" s="3457"/>
      <c r="AR113" s="3457"/>
      <c r="AS113" s="3457"/>
      <c r="AT113" s="3457"/>
      <c r="AU113" s="3457"/>
      <c r="AV113" s="3457"/>
      <c r="AW113" s="3457"/>
      <c r="AX113" s="3457"/>
      <c r="AY113" s="3457"/>
      <c r="AZ113" s="3457"/>
      <c r="BA113" s="3457"/>
      <c r="BB113" s="3457"/>
      <c r="BC113" s="3457"/>
      <c r="BD113" s="3459"/>
      <c r="BE113" s="3489">
        <f>MyTimestamp(AH113)</f>
        <v/>
      </c>
      <c r="BF113" s="6080"/>
      <c r="BG113" s="6081">
        <f>BE113</f>
        <v/>
      </c>
      <c r="BH113" s="4736"/>
      <c r="BI113" s="3464"/>
      <c r="BJ113" s="3457"/>
      <c r="BK113" s="3465">
        <f>Overview!$E$7</f>
        <v/>
      </c>
      <c r="BL113" s="3457"/>
      <c r="BM113" s="3584"/>
      <c r="BN113" s="3465">
        <f>Overview!$P$153</f>
        <v/>
      </c>
      <c r="BO113" s="3457" t="inlineStr">
        <is>
          <t>Revisar: el mismo canal aparece con varias frecuencias en esta banda (1950 / 1972.5); Revisar: este canal figura con otra frecuencia en otra banda</t>
        </is>
      </c>
      <c r="BP113" s="3457"/>
      <c r="BQ113" s="3457"/>
      <c r="BR113" s="3467"/>
      <c r="BS113" s="3468"/>
      <c r="BT113" s="3469"/>
      <c r="BV113" s="3470"/>
      <c r="BW113" s="7588"/>
      <c r="BX113" s="7589"/>
      <c r="BY113" s="3471"/>
      <c r="BZ113" s="3472"/>
      <c r="CA113" s="3473"/>
      <c r="CB113" s="3474"/>
      <c r="CC113" s="3475"/>
      <c r="CD113" s="3476"/>
      <c r="CE113" s="3477"/>
      <c r="CF113" s="3477"/>
      <c r="CG113" s="3477"/>
      <c r="CH113" s="3478"/>
      <c r="CI113" s="3479"/>
      <c r="CJ113" s="3479"/>
      <c r="CK113" s="3479"/>
      <c r="CL113" s="3475"/>
      <c r="CM113" s="3476"/>
      <c r="CN113" s="3477"/>
      <c r="CO113" s="3477"/>
      <c r="CP113" s="3477"/>
      <c r="CQ113" s="3478"/>
      <c r="CR113" s="3479"/>
      <c r="CS113" s="3479"/>
      <c r="CT113" s="3479"/>
      <c r="CU113" s="3475"/>
      <c r="CV113" s="3480"/>
      <c r="CW113" s="3477"/>
      <c r="CX113" s="3477"/>
      <c r="CY113" s="3477"/>
      <c r="CZ113" s="3478"/>
      <c r="DA113" s="3479"/>
      <c r="DB113" s="3479"/>
      <c r="DC113" s="3479"/>
    </row>
    <row r="114" customFormat="1" customHeight="1" ht="12.75" s="3420" x14ac:dyDescent="0.2">
      <c r="B114" s="3448"/>
      <c r="C114" s="6954"/>
      <c r="D114" s="6089">
        <f>IF(ISNUMBER(FIND("EN",B114)),IF(ISNUMBER(FIND("FCC",B114)),IF(ISNUMBER(FIND("ISED",B114)),CONCATENATE(Overview!$V$10,";",Overview!$S$11,";",Overview!$S$12),CONCATENATE(Overview!$V$10,";",Overview!$S$11)),IF(ISNUMBER(FIND("ISED",B114)),CONCATENATE(Overview!$V$10,";",Overview!$S$12),Overview!$V$10)),IF(ISNUMBER(FIND("FCC",B114)),IF(ISNUMBER(FIND("ISED",B114)),CONCATENATE(Overview!$S$11,";",Overview!$S$12),"IEEE Std 1528™"),Overview!$S$12))</f>
        <v/>
      </c>
      <c r="E114" s="6089">
        <f>IF(ISNUMBER(FIND("EN",B114)),IF(ISNUMBER(FIND("FCC",B114)),IF(ISNUMBER(FIND("ISED",B114)),CONCATENATE(Overview!$AB$10,";",Overview!$Y$11,";",Overview!$Y$12),CONCATENATE(Overview!$AB$10,";",Overview!$Y$11)),IF(ISNUMBER(FIND("ISED",B114)),CONCATENATE(Overview!$AB$10,";",Overview!$Y$12),Overview!$AB$10)),IF(ISNUMBER(FIND("FCC",B114)),IF(ISNUMBER(FIND("ISED",B114)),CONCATENATE(Overview!$Y$11,";",Overview!$Y$12),"IEEE Std 1528™"),Overview!$Y$12))</f>
        <v/>
      </c>
      <c r="F114" s="6945"/>
      <c r="G114" s="5446">
        <f>Overview!$E$28</f>
        <v/>
      </c>
      <c r="H114" s="3449"/>
      <c r="I114" s="3449"/>
      <c r="J114" s="3450" t="inlineStr">
        <is>
          <t>Cat M1</t>
        </is>
      </c>
      <c r="K114" s="3450" t="inlineStr">
        <is>
          <t>FDD1</t>
        </is>
      </c>
      <c r="L114" s="3449"/>
      <c r="M114" s="3450">
        <v>15</v>
      </c>
      <c r="N114" s="3451" t="inlineStr">
        <is>
          <t>16QAM</t>
        </is>
      </c>
      <c r="O114" s="3452"/>
      <c r="P114" s="3453">
        <v>0</v>
      </c>
      <c r="Q114" s="3454">
        <v>1</v>
      </c>
      <c r="R114" s="3455">
        <v>5</v>
      </c>
      <c r="S114" s="3455"/>
      <c r="T114" s="3456">
        <v>18525</v>
      </c>
      <c r="U114" s="3456">
        <v>1972.5</v>
      </c>
      <c r="V114" s="3457"/>
      <c r="W114" s="3457"/>
      <c r="X114" s="3457"/>
      <c r="Y114" s="3457"/>
      <c r="Z114" s="3457"/>
      <c r="AA114" s="3457"/>
      <c r="AB114" s="3457"/>
      <c r="AC114" s="3457"/>
      <c r="AD114" s="3457"/>
      <c r="AE114" s="3457"/>
      <c r="AF114" s="3457"/>
      <c r="AG114" s="5637"/>
      <c r="AH114" s="5644"/>
      <c r="AI114" s="3458"/>
      <c r="AJ114" s="3457"/>
      <c r="AK114" s="3457"/>
      <c r="AL114" s="3457"/>
      <c r="AM114" s="3457"/>
      <c r="AN114" s="3457"/>
      <c r="AO114" s="3457"/>
      <c r="AP114" s="3457"/>
      <c r="AQ114" s="3457"/>
      <c r="AR114" s="3457"/>
      <c r="AS114" s="3457"/>
      <c r="AT114" s="3457"/>
      <c r="AU114" s="3457"/>
      <c r="AV114" s="3457"/>
      <c r="AW114" s="3457"/>
      <c r="AX114" s="3457"/>
      <c r="AY114" s="3457"/>
      <c r="AZ114" s="3457"/>
      <c r="BA114" s="3457"/>
      <c r="BB114" s="3457"/>
      <c r="BC114" s="3457"/>
      <c r="BD114" s="3459"/>
      <c r="BE114" s="3489">
        <f>MyTimestamp(AH114)</f>
        <v/>
      </c>
      <c r="BF114" s="6080"/>
      <c r="BG114" s="6081">
        <f>BE114</f>
        <v/>
      </c>
      <c r="BH114" s="4736"/>
      <c r="BI114" s="3464"/>
      <c r="BJ114" s="3457"/>
      <c r="BK114" s="3465">
        <f>Overview!$E$7</f>
        <v/>
      </c>
      <c r="BL114" s="3457"/>
      <c r="BM114" s="3584"/>
      <c r="BN114" s="3465">
        <f>Overview!$P$153</f>
        <v/>
      </c>
      <c r="BO114" s="3457" t="inlineStr">
        <is>
          <t>Revisar: el mismo canal aparece con varias frecuencias en esta banda (1950 / 1972.5); Revisar: este canal figura con otra frecuencia en otra banda</t>
        </is>
      </c>
      <c r="BP114" s="3457"/>
      <c r="BQ114" s="3457"/>
      <c r="BR114" s="3467"/>
      <c r="BS114" s="3468"/>
      <c r="BT114" s="3469"/>
      <c r="BV114" s="3470"/>
      <c r="BW114" s="7588"/>
      <c r="BX114" s="7589"/>
      <c r="BY114" s="3471"/>
      <c r="BZ114" s="3472"/>
      <c r="CA114" s="3473"/>
      <c r="CB114" s="3474"/>
      <c r="CC114" s="3475"/>
      <c r="CD114" s="3476"/>
      <c r="CE114" s="3477"/>
      <c r="CF114" s="3477"/>
      <c r="CG114" s="3477"/>
      <c r="CH114" s="3478"/>
      <c r="CI114" s="3479"/>
      <c r="CJ114" s="3479"/>
      <c r="CK114" s="3479"/>
      <c r="CL114" s="3475"/>
      <c r="CM114" s="3476"/>
      <c r="CN114" s="3477"/>
      <c r="CO114" s="3477"/>
      <c r="CP114" s="3477"/>
      <c r="CQ114" s="3478"/>
      <c r="CR114" s="3479"/>
      <c r="CS114" s="3479"/>
      <c r="CT114" s="3479"/>
      <c r="CU114" s="3475"/>
      <c r="CV114" s="3480"/>
      <c r="CW114" s="3477"/>
      <c r="CX114" s="3477"/>
      <c r="CY114" s="3477"/>
      <c r="CZ114" s="3478"/>
      <c r="DA114" s="3479"/>
      <c r="DB114" s="3479"/>
      <c r="DC114" s="3479"/>
    </row>
    <row r="115" customFormat="1" customHeight="1" ht="12.75" s="3420" x14ac:dyDescent="0.2">
      <c r="B115" s="3448"/>
      <c r="C115" s="6954"/>
      <c r="D115" s="6089">
        <f>IF(ISNUMBER(FIND("EN",B115)),IF(ISNUMBER(FIND("FCC",B115)),IF(ISNUMBER(FIND("ISED",B115)),CONCATENATE(Overview!$V$10,";",Overview!$S$11,";",Overview!$S$12),CONCATENATE(Overview!$V$10,";",Overview!$S$11)),IF(ISNUMBER(FIND("ISED",B115)),CONCATENATE(Overview!$V$10,";",Overview!$S$12),Overview!$V$10)),IF(ISNUMBER(FIND("FCC",B115)),IF(ISNUMBER(FIND("ISED",B115)),CONCATENATE(Overview!$S$11,";",Overview!$S$12),"IEEE Std 1528™"),Overview!$S$12))</f>
        <v/>
      </c>
      <c r="E115" s="6089">
        <f>IF(ISNUMBER(FIND("EN",B115)),IF(ISNUMBER(FIND("FCC",B115)),IF(ISNUMBER(FIND("ISED",B115)),CONCATENATE(Overview!$AB$10,";",Overview!$Y$11,";",Overview!$Y$12),CONCATENATE(Overview!$AB$10,";",Overview!$Y$11)),IF(ISNUMBER(FIND("ISED",B115)),CONCATENATE(Overview!$AB$10,";",Overview!$Y$12),Overview!$AB$10)),IF(ISNUMBER(FIND("FCC",B115)),IF(ISNUMBER(FIND("ISED",B115)),CONCATENATE(Overview!$Y$11,";",Overview!$Y$12),"IEEE Std 1528™"),Overview!$Y$12))</f>
        <v/>
      </c>
      <c r="F115" s="6945"/>
      <c r="G115" s="5446">
        <f>Overview!$E$28</f>
        <v/>
      </c>
      <c r="H115" s="3449"/>
      <c r="I115" s="3449"/>
      <c r="J115" s="3450" t="inlineStr">
        <is>
          <t>Cat M1</t>
        </is>
      </c>
      <c r="K115" s="3450" t="inlineStr">
        <is>
          <t>FDD1</t>
        </is>
      </c>
      <c r="L115" s="3449"/>
      <c r="M115" s="3450">
        <v>15</v>
      </c>
      <c r="N115" s="3451" t="inlineStr">
        <is>
          <t>16QAM</t>
        </is>
      </c>
      <c r="O115" s="3452"/>
      <c r="P115" s="3453">
        <v>5</v>
      </c>
      <c r="Q115" s="3454">
        <v>1</v>
      </c>
      <c r="R115" s="3455">
        <v>0</v>
      </c>
      <c r="S115" s="3455"/>
      <c r="T115" s="3456">
        <v>18525</v>
      </c>
      <c r="U115" s="3456">
        <v>1972.5</v>
      </c>
      <c r="V115" s="3457"/>
      <c r="W115" s="3457"/>
      <c r="X115" s="3457"/>
      <c r="Y115" s="3457"/>
      <c r="Z115" s="3457"/>
      <c r="AA115" s="3457"/>
      <c r="AB115" s="3457"/>
      <c r="AC115" s="3457"/>
      <c r="AD115" s="3457"/>
      <c r="AE115" s="3457"/>
      <c r="AF115" s="3457"/>
      <c r="AG115" s="5637"/>
      <c r="AH115" s="5644"/>
      <c r="AI115" s="3458"/>
      <c r="AJ115" s="3457"/>
      <c r="AK115" s="3457"/>
      <c r="AL115" s="3457"/>
      <c r="AM115" s="3457"/>
      <c r="AN115" s="3457"/>
      <c r="AO115" s="3457"/>
      <c r="AP115" s="3457"/>
      <c r="AQ115" s="3457"/>
      <c r="AR115" s="3457"/>
      <c r="AS115" s="3457"/>
      <c r="AT115" s="3457"/>
      <c r="AU115" s="3457"/>
      <c r="AV115" s="3457"/>
      <c r="AW115" s="3457"/>
      <c r="AX115" s="3457"/>
      <c r="AY115" s="3457"/>
      <c r="AZ115" s="3457"/>
      <c r="BA115" s="3457"/>
      <c r="BB115" s="3457"/>
      <c r="BC115" s="3457"/>
      <c r="BD115" s="3459"/>
      <c r="BE115" s="3489">
        <f>MyTimestamp(AH115)</f>
        <v/>
      </c>
      <c r="BF115" s="6080"/>
      <c r="BG115" s="6081">
        <f>BE115</f>
        <v/>
      </c>
      <c r="BH115" s="4736"/>
      <c r="BI115" s="3464"/>
      <c r="BJ115" s="3457"/>
      <c r="BK115" s="3465">
        <f>Overview!$E$7</f>
        <v/>
      </c>
      <c r="BL115" s="3457"/>
      <c r="BM115" s="3584"/>
      <c r="BN115" s="3465">
        <f>Overview!$P$153</f>
        <v/>
      </c>
      <c r="BO115" s="3457" t="inlineStr">
        <is>
          <t>Revisar: el mismo canal aparece con varias frecuencias en esta banda (1950 / 1972.5); Revisar: este canal figura con otra frecuencia en otra banda</t>
        </is>
      </c>
      <c r="BP115" s="3457"/>
      <c r="BQ115" s="3457"/>
      <c r="BR115" s="3467"/>
      <c r="BS115" s="3468"/>
      <c r="BT115" s="3469"/>
      <c r="BV115" s="3470"/>
      <c r="BW115" s="7588"/>
      <c r="BX115" s="7589"/>
      <c r="BY115" s="3471"/>
      <c r="BZ115" s="3472"/>
      <c r="CA115" s="3473"/>
      <c r="CB115" s="3474"/>
      <c r="CC115" s="3475"/>
      <c r="CD115" s="3476"/>
      <c r="CE115" s="3477"/>
      <c r="CF115" s="3477"/>
      <c r="CG115" s="3477"/>
      <c r="CH115" s="3478"/>
      <c r="CI115" s="3479"/>
      <c r="CJ115" s="3479"/>
      <c r="CK115" s="3479"/>
      <c r="CL115" s="3475"/>
      <c r="CM115" s="3476"/>
      <c r="CN115" s="3477"/>
      <c r="CO115" s="3477"/>
      <c r="CP115" s="3477"/>
      <c r="CQ115" s="3478"/>
      <c r="CR115" s="3479"/>
      <c r="CS115" s="3479"/>
      <c r="CT115" s="3479"/>
      <c r="CU115" s="3475"/>
      <c r="CV115" s="3480"/>
      <c r="CW115" s="3477"/>
      <c r="CX115" s="3477"/>
      <c r="CY115" s="3477"/>
      <c r="CZ115" s="3478"/>
      <c r="DA115" s="3479"/>
      <c r="DB115" s="3479"/>
      <c r="DC115" s="3479"/>
    </row>
    <row r="116" customFormat="1" customHeight="1" ht="12.75" s="3420" x14ac:dyDescent="0.2">
      <c r="B116" s="3448"/>
      <c r="C116" s="6954"/>
      <c r="D116" s="6089">
        <f>IF(ISNUMBER(FIND("EN",B116)),IF(ISNUMBER(FIND("FCC",B116)),IF(ISNUMBER(FIND("ISED",B116)),CONCATENATE(Overview!$V$10,";",Overview!$S$11,";",Overview!$S$12),CONCATENATE(Overview!$V$10,";",Overview!$S$11)),IF(ISNUMBER(FIND("ISED",B116)),CONCATENATE(Overview!$V$10,";",Overview!$S$12),Overview!$V$10)),IF(ISNUMBER(FIND("FCC",B116)),IF(ISNUMBER(FIND("ISED",B116)),CONCATENATE(Overview!$S$11,";",Overview!$S$12),"IEEE Std 1528™"),Overview!$S$12))</f>
        <v/>
      </c>
      <c r="E116" s="6089">
        <f>IF(ISNUMBER(FIND("EN",B116)),IF(ISNUMBER(FIND("FCC",B116)),IF(ISNUMBER(FIND("ISED",B116)),CONCATENATE(Overview!$AB$10,";",Overview!$Y$11,";",Overview!$Y$12),CONCATENATE(Overview!$AB$10,";",Overview!$Y$11)),IF(ISNUMBER(FIND("ISED",B116)),CONCATENATE(Overview!$AB$10,";",Overview!$Y$12),Overview!$AB$10)),IF(ISNUMBER(FIND("FCC",B116)),IF(ISNUMBER(FIND("ISED",B116)),CONCATENATE(Overview!$Y$11,";",Overview!$Y$12),"IEEE Std 1528™"),Overview!$Y$12))</f>
        <v/>
      </c>
      <c r="F116" s="6945"/>
      <c r="G116" s="5446">
        <f>Overview!$E$28</f>
        <v/>
      </c>
      <c r="H116" s="3449"/>
      <c r="I116" s="3449"/>
      <c r="J116" s="3450" t="inlineStr">
        <is>
          <t>Cat M1</t>
        </is>
      </c>
      <c r="K116" s="3450" t="inlineStr">
        <is>
          <t>FDD1</t>
        </is>
      </c>
      <c r="L116" s="3449"/>
      <c r="M116" s="3450">
        <v>15</v>
      </c>
      <c r="N116" s="3451" t="inlineStr">
        <is>
          <t>16QAM</t>
        </is>
      </c>
      <c r="O116" s="3452"/>
      <c r="P116" s="3453">
        <v>5</v>
      </c>
      <c r="Q116" s="3454">
        <v>1</v>
      </c>
      <c r="R116" s="3455">
        <v>5</v>
      </c>
      <c r="S116" s="3455"/>
      <c r="T116" s="3456">
        <v>18525</v>
      </c>
      <c r="U116" s="3456">
        <v>1972.5</v>
      </c>
      <c r="V116" s="3457"/>
      <c r="W116" s="3457"/>
      <c r="X116" s="3457"/>
      <c r="Y116" s="3457"/>
      <c r="Z116" s="3457"/>
      <c r="AA116" s="3457"/>
      <c r="AB116" s="3457"/>
      <c r="AC116" s="3457"/>
      <c r="AD116" s="3457"/>
      <c r="AE116" s="3457"/>
      <c r="AF116" s="3457"/>
      <c r="AG116" s="5637"/>
      <c r="AH116" s="5644"/>
      <c r="AI116" s="3458"/>
      <c r="AJ116" s="3457"/>
      <c r="AK116" s="3457"/>
      <c r="AL116" s="3457"/>
      <c r="AM116" s="3457"/>
      <c r="AN116" s="3457"/>
      <c r="AO116" s="3457"/>
      <c r="AP116" s="3457"/>
      <c r="AQ116" s="3457"/>
      <c r="AR116" s="3457"/>
      <c r="AS116" s="3457"/>
      <c r="AT116" s="3457"/>
      <c r="AU116" s="3457"/>
      <c r="AV116" s="3457"/>
      <c r="AW116" s="3457"/>
      <c r="AX116" s="3457"/>
      <c r="AY116" s="3457"/>
      <c r="AZ116" s="3457"/>
      <c r="BA116" s="3457"/>
      <c r="BB116" s="3457"/>
      <c r="BC116" s="3457"/>
      <c r="BD116" s="3459"/>
      <c r="BE116" s="3489">
        <f>MyTimestamp(AH116)</f>
        <v/>
      </c>
      <c r="BF116" s="6080"/>
      <c r="BG116" s="6081">
        <f>BE116</f>
        <v/>
      </c>
      <c r="BH116" s="4736"/>
      <c r="BI116" s="3464"/>
      <c r="BJ116" s="3457"/>
      <c r="BK116" s="3465">
        <f>Overview!$E$7</f>
        <v/>
      </c>
      <c r="BL116" s="3457"/>
      <c r="BM116" s="3584"/>
      <c r="BN116" s="3465">
        <f>Overview!$P$153</f>
        <v/>
      </c>
      <c r="BO116" s="3457" t="inlineStr">
        <is>
          <t>Revisar: el mismo canal aparece con varias frecuencias en esta banda (1950 / 1972.5); Revisar: este canal figura con otra frecuencia en otra banda</t>
        </is>
      </c>
      <c r="BP116" s="3457"/>
      <c r="BQ116" s="3457"/>
      <c r="BR116" s="3467"/>
      <c r="BS116" s="3468"/>
      <c r="BT116" s="3469"/>
      <c r="BV116" s="3470"/>
      <c r="BW116" s="7588"/>
      <c r="BX116" s="7589"/>
      <c r="BY116" s="3471"/>
      <c r="BZ116" s="3472"/>
      <c r="CA116" s="3473"/>
      <c r="CB116" s="3474"/>
      <c r="CC116" s="3475"/>
      <c r="CD116" s="3476"/>
      <c r="CE116" s="3477"/>
      <c r="CF116" s="3477"/>
      <c r="CG116" s="3477"/>
      <c r="CH116" s="3478"/>
      <c r="CI116" s="3479"/>
      <c r="CJ116" s="3479"/>
      <c r="CK116" s="3479"/>
      <c r="CL116" s="3475"/>
      <c r="CM116" s="3476"/>
      <c r="CN116" s="3477"/>
      <c r="CO116" s="3477"/>
      <c r="CP116" s="3477"/>
      <c r="CQ116" s="3478"/>
      <c r="CR116" s="3479"/>
      <c r="CS116" s="3479"/>
      <c r="CT116" s="3479"/>
      <c r="CU116" s="3475"/>
      <c r="CV116" s="3480"/>
      <c r="CW116" s="3477"/>
      <c r="CX116" s="3477"/>
      <c r="CY116" s="3477"/>
      <c r="CZ116" s="3478"/>
      <c r="DA116" s="3479"/>
      <c r="DB116" s="3479"/>
      <c r="DC116" s="3479"/>
    </row>
    <row r="117" customFormat="1" customHeight="1" ht="12.75" s="3420" x14ac:dyDescent="0.2">
      <c r="B117" s="3448"/>
      <c r="C117" s="6954"/>
      <c r="D117" s="6089">
        <f>IF(ISNUMBER(FIND("EN",B117)),IF(ISNUMBER(FIND("FCC",B117)),IF(ISNUMBER(FIND("ISED",B117)),CONCATENATE(Overview!$V$10,";",Overview!$S$11,";",Overview!$S$12),CONCATENATE(Overview!$V$10,";",Overview!$S$11)),IF(ISNUMBER(FIND("ISED",B117)),CONCATENATE(Overview!$V$10,";",Overview!$S$12),Overview!$V$10)),IF(ISNUMBER(FIND("FCC",B117)),IF(ISNUMBER(FIND("ISED",B117)),CONCATENATE(Overview!$S$11,";",Overview!$S$12),"IEEE Std 1528™"),Overview!$S$12))</f>
        <v/>
      </c>
      <c r="E117" s="6089">
        <f>IF(ISNUMBER(FIND("EN",B117)),IF(ISNUMBER(FIND("FCC",B117)),IF(ISNUMBER(FIND("ISED",B117)),CONCATENATE(Overview!$AB$10,";",Overview!$Y$11,";",Overview!$Y$12),CONCATENATE(Overview!$AB$10,";",Overview!$Y$11)),IF(ISNUMBER(FIND("ISED",B117)),CONCATENATE(Overview!$AB$10,";",Overview!$Y$12),Overview!$AB$10)),IF(ISNUMBER(FIND("FCC",B117)),IF(ISNUMBER(FIND("ISED",B117)),CONCATENATE(Overview!$Y$11,";",Overview!$Y$12),"IEEE Std 1528™"),Overview!$Y$12))</f>
        <v/>
      </c>
      <c r="F117" s="6945"/>
      <c r="G117" s="5446">
        <f>Overview!$E$28</f>
        <v/>
      </c>
      <c r="H117" s="3449"/>
      <c r="I117" s="3449"/>
      <c r="J117" s="3450" t="inlineStr">
        <is>
          <t>Cat M1</t>
        </is>
      </c>
      <c r="K117" s="3450" t="inlineStr">
        <is>
          <t>FDD1</t>
        </is>
      </c>
      <c r="L117" s="3449"/>
      <c r="M117" s="3450">
        <v>15</v>
      </c>
      <c r="N117" s="3451" t="inlineStr">
        <is>
          <t>16QAM</t>
        </is>
      </c>
      <c r="O117" s="3452"/>
      <c r="P117" s="3453">
        <v>11</v>
      </c>
      <c r="Q117" s="3454">
        <v>1</v>
      </c>
      <c r="R117" s="3455">
        <v>0</v>
      </c>
      <c r="S117" s="3455"/>
      <c r="T117" s="3456">
        <v>18525</v>
      </c>
      <c r="U117" s="3456">
        <v>1972.5</v>
      </c>
      <c r="V117" s="3457"/>
      <c r="W117" s="3457"/>
      <c r="X117" s="3457"/>
      <c r="Y117" s="3457"/>
      <c r="Z117" s="3457"/>
      <c r="AA117" s="3457"/>
      <c r="AB117" s="3457"/>
      <c r="AC117" s="3457"/>
      <c r="AD117" s="3457"/>
      <c r="AE117" s="3457"/>
      <c r="AF117" s="3457"/>
      <c r="AG117" s="5637"/>
      <c r="AH117" s="5644"/>
      <c r="AI117" s="3458"/>
      <c r="AJ117" s="3457"/>
      <c r="AK117" s="3457"/>
      <c r="AL117" s="3457"/>
      <c r="AM117" s="3457"/>
      <c r="AN117" s="3457"/>
      <c r="AO117" s="3457"/>
      <c r="AP117" s="3457"/>
      <c r="AQ117" s="3457"/>
      <c r="AR117" s="3457"/>
      <c r="AS117" s="3457"/>
      <c r="AT117" s="3457"/>
      <c r="AU117" s="3457"/>
      <c r="AV117" s="3457"/>
      <c r="AW117" s="3457"/>
      <c r="AX117" s="3457"/>
      <c r="AY117" s="3457"/>
      <c r="AZ117" s="3457"/>
      <c r="BA117" s="3457"/>
      <c r="BB117" s="3457"/>
      <c r="BC117" s="3457"/>
      <c r="BD117" s="3459"/>
      <c r="BE117" s="3489">
        <f>MyTimestamp(AH117)</f>
        <v/>
      </c>
      <c r="BF117" s="6080"/>
      <c r="BG117" s="6081">
        <f>BE117</f>
        <v/>
      </c>
      <c r="BH117" s="4736"/>
      <c r="BI117" s="3464"/>
      <c r="BJ117" s="3457"/>
      <c r="BK117" s="3465">
        <f>Overview!$E$7</f>
        <v/>
      </c>
      <c r="BL117" s="3457"/>
      <c r="BM117" s="3584"/>
      <c r="BN117" s="3465">
        <f>Overview!$P$153</f>
        <v/>
      </c>
      <c r="BO117" s="3457" t="inlineStr">
        <is>
          <t>Revisar: el mismo canal aparece con varias frecuencias en esta banda (1950 / 1972.5); Revisar: este canal figura con otra frecuencia en otra banda</t>
        </is>
      </c>
      <c r="BP117" s="3457"/>
      <c r="BQ117" s="3457"/>
      <c r="BR117" s="3467"/>
      <c r="BS117" s="3468"/>
      <c r="BT117" s="3469"/>
      <c r="BV117" s="3470"/>
      <c r="BW117" s="7588"/>
      <c r="BX117" s="7589"/>
      <c r="BY117" s="3471"/>
      <c r="BZ117" s="3472"/>
      <c r="CA117" s="3473"/>
      <c r="CB117" s="3474"/>
      <c r="CC117" s="3475"/>
      <c r="CD117" s="3476"/>
      <c r="CE117" s="3477"/>
      <c r="CF117" s="3477"/>
      <c r="CG117" s="3477"/>
      <c r="CH117" s="3478"/>
      <c r="CI117" s="3479"/>
      <c r="CJ117" s="3479"/>
      <c r="CK117" s="3479"/>
      <c r="CL117" s="3475"/>
      <c r="CM117" s="3476"/>
      <c r="CN117" s="3477"/>
      <c r="CO117" s="3477"/>
      <c r="CP117" s="3477"/>
      <c r="CQ117" s="3478"/>
      <c r="CR117" s="3479"/>
      <c r="CS117" s="3479"/>
      <c r="CT117" s="3479"/>
      <c r="CU117" s="3475"/>
      <c r="CV117" s="3480"/>
      <c r="CW117" s="3477"/>
      <c r="CX117" s="3477"/>
      <c r="CY117" s="3477"/>
      <c r="CZ117" s="3478"/>
      <c r="DA117" s="3479"/>
      <c r="DB117" s="3479"/>
      <c r="DC117" s="3479"/>
    </row>
    <row r="118" customFormat="1" customHeight="1" ht="12.75" s="3420" x14ac:dyDescent="0.2">
      <c r="B118" s="3448"/>
      <c r="C118" s="6954"/>
      <c r="D118" s="6089">
        <f>IF(ISNUMBER(FIND("EN",B118)),IF(ISNUMBER(FIND("FCC",B118)),IF(ISNUMBER(FIND("ISED",B118)),CONCATENATE(Overview!$V$10,";",Overview!$S$11,";",Overview!$S$12),CONCATENATE(Overview!$V$10,";",Overview!$S$11)),IF(ISNUMBER(FIND("ISED",B118)),CONCATENATE(Overview!$V$10,";",Overview!$S$12),Overview!$V$10)),IF(ISNUMBER(FIND("FCC",B118)),IF(ISNUMBER(FIND("ISED",B118)),CONCATENATE(Overview!$S$11,";",Overview!$S$12),"IEEE Std 1528™"),Overview!$S$12))</f>
        <v/>
      </c>
      <c r="E118" s="6089">
        <f>IF(ISNUMBER(FIND("EN",B118)),IF(ISNUMBER(FIND("FCC",B118)),IF(ISNUMBER(FIND("ISED",B118)),CONCATENATE(Overview!$AB$10,";",Overview!$Y$11,";",Overview!$Y$12),CONCATENATE(Overview!$AB$10,";",Overview!$Y$11)),IF(ISNUMBER(FIND("ISED",B118)),CONCATENATE(Overview!$AB$10,";",Overview!$Y$12),Overview!$AB$10)),IF(ISNUMBER(FIND("FCC",B118)),IF(ISNUMBER(FIND("ISED",B118)),CONCATENATE(Overview!$Y$11,";",Overview!$Y$12),"IEEE Std 1528™"),Overview!$Y$12))</f>
        <v/>
      </c>
      <c r="F118" s="6945"/>
      <c r="G118" s="5446">
        <f>Overview!$E$28</f>
        <v/>
      </c>
      <c r="H118" s="3449"/>
      <c r="I118" s="3449"/>
      <c r="J118" s="3450" t="inlineStr">
        <is>
          <t>Cat M1</t>
        </is>
      </c>
      <c r="K118" s="3450" t="inlineStr">
        <is>
          <t>FDD1</t>
        </is>
      </c>
      <c r="L118" s="3449"/>
      <c r="M118" s="3450">
        <v>15</v>
      </c>
      <c r="N118" s="3451" t="inlineStr">
        <is>
          <t>16QAM</t>
        </is>
      </c>
      <c r="O118" s="3452"/>
      <c r="P118" s="3453">
        <v>11</v>
      </c>
      <c r="Q118" s="3454">
        <v>1</v>
      </c>
      <c r="R118" s="3455">
        <v>5</v>
      </c>
      <c r="S118" s="3455"/>
      <c r="T118" s="3456">
        <v>18525</v>
      </c>
      <c r="U118" s="3456">
        <v>1972.5</v>
      </c>
      <c r="V118" s="3457"/>
      <c r="W118" s="3457"/>
      <c r="X118" s="3457"/>
      <c r="Y118" s="3457"/>
      <c r="Z118" s="3457"/>
      <c r="AA118" s="3457"/>
      <c r="AB118" s="3457"/>
      <c r="AC118" s="3457"/>
      <c r="AD118" s="3457"/>
      <c r="AE118" s="3457"/>
      <c r="AF118" s="3457"/>
      <c r="AG118" s="5637"/>
      <c r="AH118" s="5644"/>
      <c r="AI118" s="3458"/>
      <c r="AJ118" s="3457"/>
      <c r="AK118" s="3457"/>
      <c r="AL118" s="3457"/>
      <c r="AM118" s="3457"/>
      <c r="AN118" s="3457"/>
      <c r="AO118" s="3457"/>
      <c r="AP118" s="3457"/>
      <c r="AQ118" s="3457"/>
      <c r="AR118" s="3457"/>
      <c r="AS118" s="3457"/>
      <c r="AT118" s="3457"/>
      <c r="AU118" s="3457"/>
      <c r="AV118" s="3457"/>
      <c r="AW118" s="3457"/>
      <c r="AX118" s="3457"/>
      <c r="AY118" s="3457"/>
      <c r="AZ118" s="3457"/>
      <c r="BA118" s="3457"/>
      <c r="BB118" s="3457"/>
      <c r="BC118" s="3457"/>
      <c r="BD118" s="3459"/>
      <c r="BE118" s="3489">
        <f>MyTimestamp(AH118)</f>
        <v/>
      </c>
      <c r="BF118" s="6080"/>
      <c r="BG118" s="6081">
        <f>BE118</f>
        <v/>
      </c>
      <c r="BH118" s="4736"/>
      <c r="BI118" s="3464"/>
      <c r="BJ118" s="3457"/>
      <c r="BK118" s="3465">
        <f>Overview!$E$7</f>
        <v/>
      </c>
      <c r="BL118" s="3457"/>
      <c r="BM118" s="3584"/>
      <c r="BN118" s="3465">
        <f>Overview!$P$153</f>
        <v/>
      </c>
      <c r="BO118" s="3457" t="inlineStr">
        <is>
          <t>Revisar: el mismo canal aparece con varias frecuencias en esta banda (1950 / 1972.5); Revisar: este canal figura con otra frecuencia en otra banda</t>
        </is>
      </c>
      <c r="BP118" s="3457"/>
      <c r="BQ118" s="3457"/>
      <c r="BR118" s="3467"/>
      <c r="BS118" s="3468"/>
      <c r="BT118" s="3469"/>
      <c r="BV118" s="3470"/>
      <c r="BW118" s="7588"/>
      <c r="BX118" s="7589"/>
      <c r="BY118" s="3471"/>
      <c r="BZ118" s="3472"/>
      <c r="CA118" s="3473"/>
      <c r="CB118" s="3474"/>
      <c r="CC118" s="3475"/>
      <c r="CD118" s="3476"/>
      <c r="CE118" s="3477"/>
      <c r="CF118" s="3477"/>
      <c r="CG118" s="3477"/>
      <c r="CH118" s="3478"/>
      <c r="CI118" s="3479"/>
      <c r="CJ118" s="3479"/>
      <c r="CK118" s="3479"/>
      <c r="CL118" s="3475"/>
      <c r="CM118" s="3476"/>
      <c r="CN118" s="3477"/>
      <c r="CO118" s="3477"/>
      <c r="CP118" s="3477"/>
      <c r="CQ118" s="3478"/>
      <c r="CR118" s="3479"/>
      <c r="CS118" s="3479"/>
      <c r="CT118" s="3479"/>
      <c r="CU118" s="3475"/>
      <c r="CV118" s="3480"/>
      <c r="CW118" s="3477"/>
      <c r="CX118" s="3477"/>
      <c r="CY118" s="3477"/>
      <c r="CZ118" s="3478"/>
      <c r="DA118" s="3479"/>
      <c r="DB118" s="3479"/>
      <c r="DC118" s="3479"/>
    </row>
    <row r="119" customFormat="1" customHeight="1" ht="12.75" s="3420" x14ac:dyDescent="0.2">
      <c r="B119" s="3448"/>
      <c r="C119" s="6954"/>
      <c r="D119" s="6089">
        <f>IF(ISNUMBER(FIND("EN",B119)),IF(ISNUMBER(FIND("FCC",B119)),IF(ISNUMBER(FIND("ISED",B119)),CONCATENATE(Overview!$V$10,";",Overview!$S$11,";",Overview!$S$12),CONCATENATE(Overview!$V$10,";",Overview!$S$11)),IF(ISNUMBER(FIND("ISED",B119)),CONCATENATE(Overview!$V$10,";",Overview!$S$12),Overview!$V$10)),IF(ISNUMBER(FIND("FCC",B119)),IF(ISNUMBER(FIND("ISED",B119)),CONCATENATE(Overview!$S$11,";",Overview!$S$12),"IEEE Std 1528™"),Overview!$S$12))</f>
        <v/>
      </c>
      <c r="E119" s="6089">
        <f>IF(ISNUMBER(FIND("EN",B119)),IF(ISNUMBER(FIND("FCC",B119)),IF(ISNUMBER(FIND("ISED",B119)),CONCATENATE(Overview!$AB$10,";",Overview!$Y$11,";",Overview!$Y$12),CONCATENATE(Overview!$AB$10,";",Overview!$Y$11)),IF(ISNUMBER(FIND("ISED",B119)),CONCATENATE(Overview!$AB$10,";",Overview!$Y$12),Overview!$AB$10)),IF(ISNUMBER(FIND("FCC",B119)),IF(ISNUMBER(FIND("ISED",B119)),CONCATENATE(Overview!$Y$11,";",Overview!$Y$12),"IEEE Std 1528™"),Overview!$Y$12))</f>
        <v/>
      </c>
      <c r="F119" s="6945"/>
      <c r="G119" s="5446">
        <f>Overview!$E$28</f>
        <v/>
      </c>
      <c r="H119" s="3449"/>
      <c r="I119" s="3449"/>
      <c r="J119" s="3450" t="inlineStr">
        <is>
          <t>Cat M1</t>
        </is>
      </c>
      <c r="K119" s="3450" t="inlineStr">
        <is>
          <t>FDD1</t>
        </is>
      </c>
      <c r="L119" s="3449"/>
      <c r="M119" s="3450">
        <v>15</v>
      </c>
      <c r="N119" s="3451" t="inlineStr">
        <is>
          <t>16QAM</t>
        </is>
      </c>
      <c r="O119" s="3452"/>
      <c r="P119" s="3453">
        <v>0</v>
      </c>
      <c r="Q119" s="3454">
        <v>3</v>
      </c>
      <c r="R119" s="3455">
        <v>0</v>
      </c>
      <c r="S119" s="3455"/>
      <c r="T119" s="3456">
        <v>18525</v>
      </c>
      <c r="U119" s="3456">
        <v>1972.5</v>
      </c>
      <c r="V119" s="3457"/>
      <c r="W119" s="3457"/>
      <c r="X119" s="3457"/>
      <c r="Y119" s="3457"/>
      <c r="Z119" s="3457"/>
      <c r="AA119" s="3457"/>
      <c r="AB119" s="3457"/>
      <c r="AC119" s="3457"/>
      <c r="AD119" s="3457"/>
      <c r="AE119" s="3457"/>
      <c r="AF119" s="3457"/>
      <c r="AG119" s="5637"/>
      <c r="AH119" s="5644"/>
      <c r="AI119" s="3458"/>
      <c r="AJ119" s="3457"/>
      <c r="AK119" s="3457"/>
      <c r="AL119" s="3457"/>
      <c r="AM119" s="3457"/>
      <c r="AN119" s="3457"/>
      <c r="AO119" s="3457"/>
      <c r="AP119" s="3457"/>
      <c r="AQ119" s="3457"/>
      <c r="AR119" s="3457"/>
      <c r="AS119" s="3457"/>
      <c r="AT119" s="3457"/>
      <c r="AU119" s="3457"/>
      <c r="AV119" s="3457"/>
      <c r="AW119" s="3457"/>
      <c r="AX119" s="3457"/>
      <c r="AY119" s="3457"/>
      <c r="AZ119" s="3457"/>
      <c r="BA119" s="3457"/>
      <c r="BB119" s="3457"/>
      <c r="BC119" s="3457"/>
      <c r="BD119" s="3459"/>
      <c r="BE119" s="3489">
        <f>MyTimestamp(AH119)</f>
        <v/>
      </c>
      <c r="BF119" s="6080"/>
      <c r="BG119" s="6081">
        <f>BE119</f>
        <v/>
      </c>
      <c r="BH119" s="4736"/>
      <c r="BI119" s="3464"/>
      <c r="BJ119" s="3457"/>
      <c r="BK119" s="3465">
        <f>Overview!$E$7</f>
        <v/>
      </c>
      <c r="BL119" s="3457"/>
      <c r="BM119" s="3584"/>
      <c r="BN119" s="3465">
        <f>Overview!$P$153</f>
        <v/>
      </c>
      <c r="BO119" s="3457" t="inlineStr">
        <is>
          <t>Revisar: el mismo canal aparece con varias frecuencias en esta banda (1950 / 1972.5); Revisar: este canal figura con otra frecuencia en otra banda</t>
        </is>
      </c>
      <c r="BP119" s="3457"/>
      <c r="BQ119" s="3457"/>
      <c r="BR119" s="3467"/>
      <c r="BS119" s="3468"/>
      <c r="BT119" s="3469"/>
      <c r="BV119" s="3470"/>
      <c r="BW119" s="7588"/>
      <c r="BX119" s="7589"/>
      <c r="BY119" s="3471"/>
      <c r="BZ119" s="3472"/>
      <c r="CA119" s="3473"/>
      <c r="CB119" s="3474"/>
      <c r="CC119" s="3475"/>
      <c r="CD119" s="3476"/>
      <c r="CE119" s="3477"/>
      <c r="CF119" s="3477"/>
      <c r="CG119" s="3477"/>
      <c r="CH119" s="3478"/>
      <c r="CI119" s="3479"/>
      <c r="CJ119" s="3479"/>
      <c r="CK119" s="3479"/>
      <c r="CL119" s="3475"/>
      <c r="CM119" s="3476"/>
      <c r="CN119" s="3477"/>
      <c r="CO119" s="3477"/>
      <c r="CP119" s="3477"/>
      <c r="CQ119" s="3478"/>
      <c r="CR119" s="3479"/>
      <c r="CS119" s="3479"/>
      <c r="CT119" s="3479"/>
      <c r="CU119" s="3475"/>
      <c r="CV119" s="3480"/>
      <c r="CW119" s="3477"/>
      <c r="CX119" s="3477"/>
      <c r="CY119" s="3477"/>
      <c r="CZ119" s="3478"/>
      <c r="DA119" s="3479"/>
      <c r="DB119" s="3479"/>
      <c r="DC119" s="3479"/>
    </row>
    <row r="120" customFormat="1" customHeight="1" ht="12.75" s="3420" x14ac:dyDescent="0.2">
      <c r="B120" s="3448"/>
      <c r="C120" s="6954"/>
      <c r="D120" s="6089">
        <f>IF(ISNUMBER(FIND("EN",B120)),IF(ISNUMBER(FIND("FCC",B120)),IF(ISNUMBER(FIND("ISED",B120)),CONCATENATE(Overview!$V$10,";",Overview!$S$11,";",Overview!$S$12),CONCATENATE(Overview!$V$10,";",Overview!$S$11)),IF(ISNUMBER(FIND("ISED",B120)),CONCATENATE(Overview!$V$10,";",Overview!$S$12),Overview!$V$10)),IF(ISNUMBER(FIND("FCC",B120)),IF(ISNUMBER(FIND("ISED",B120)),CONCATENATE(Overview!$S$11,";",Overview!$S$12),"IEEE Std 1528™"),Overview!$S$12))</f>
        <v/>
      </c>
      <c r="E120" s="6089">
        <f>IF(ISNUMBER(FIND("EN",B120)),IF(ISNUMBER(FIND("FCC",B120)),IF(ISNUMBER(FIND("ISED",B120)),CONCATENATE(Overview!$AB$10,";",Overview!$Y$11,";",Overview!$Y$12),CONCATENATE(Overview!$AB$10,";",Overview!$Y$11)),IF(ISNUMBER(FIND("ISED",B120)),CONCATENATE(Overview!$AB$10,";",Overview!$Y$12),Overview!$AB$10)),IF(ISNUMBER(FIND("FCC",B120)),IF(ISNUMBER(FIND("ISED",B120)),CONCATENATE(Overview!$Y$11,";",Overview!$Y$12),"IEEE Std 1528™"),Overview!$Y$12))</f>
        <v/>
      </c>
      <c r="F120" s="6945"/>
      <c r="G120" s="5446">
        <f>Overview!$E$28</f>
        <v/>
      </c>
      <c r="H120" s="3449"/>
      <c r="I120" s="3449"/>
      <c r="J120" s="3450" t="inlineStr">
        <is>
          <t>Cat M1</t>
        </is>
      </c>
      <c r="K120" s="3450" t="inlineStr">
        <is>
          <t>FDD1</t>
        </is>
      </c>
      <c r="L120" s="3449"/>
      <c r="M120" s="3450">
        <v>15</v>
      </c>
      <c r="N120" s="3451" t="inlineStr">
        <is>
          <t>16QAM</t>
        </is>
      </c>
      <c r="O120" s="3452"/>
      <c r="P120" s="3453">
        <v>11</v>
      </c>
      <c r="Q120" s="3454">
        <v>3</v>
      </c>
      <c r="R120" s="3455">
        <v>3</v>
      </c>
      <c r="S120" s="3455"/>
      <c r="T120" s="3456">
        <v>18525</v>
      </c>
      <c r="U120" s="3456">
        <v>1972.5</v>
      </c>
      <c r="V120" s="3457"/>
      <c r="W120" s="3457"/>
      <c r="X120" s="3457"/>
      <c r="Y120" s="3457"/>
      <c r="Z120" s="3457"/>
      <c r="AA120" s="3457"/>
      <c r="AB120" s="3457"/>
      <c r="AC120" s="3457"/>
      <c r="AD120" s="3457"/>
      <c r="AE120" s="3457"/>
      <c r="AF120" s="3457"/>
      <c r="AG120" s="5637"/>
      <c r="AH120" s="5644"/>
      <c r="AI120" s="3458"/>
      <c r="AJ120" s="3457"/>
      <c r="AK120" s="3457"/>
      <c r="AL120" s="3457"/>
      <c r="AM120" s="3457"/>
      <c r="AN120" s="3457"/>
      <c r="AO120" s="3457"/>
      <c r="AP120" s="3457"/>
      <c r="AQ120" s="3457"/>
      <c r="AR120" s="3457"/>
      <c r="AS120" s="3457"/>
      <c r="AT120" s="3457"/>
      <c r="AU120" s="3457"/>
      <c r="AV120" s="3457"/>
      <c r="AW120" s="3457"/>
      <c r="AX120" s="3457"/>
      <c r="AY120" s="3457"/>
      <c r="AZ120" s="3457"/>
      <c r="BA120" s="3457"/>
      <c r="BB120" s="3457"/>
      <c r="BC120" s="3457"/>
      <c r="BD120" s="3459"/>
      <c r="BE120" s="3489">
        <f>MyTimestamp(AH120)</f>
        <v/>
      </c>
      <c r="BF120" s="6080"/>
      <c r="BG120" s="6081">
        <f>BE120</f>
        <v/>
      </c>
      <c r="BH120" s="4736"/>
      <c r="BI120" s="3464"/>
      <c r="BJ120" s="3457"/>
      <c r="BK120" s="3465">
        <f>Overview!$E$7</f>
        <v/>
      </c>
      <c r="BL120" s="3457"/>
      <c r="BM120" s="3584"/>
      <c r="BN120" s="3465">
        <f>Overview!$P$153</f>
        <v/>
      </c>
      <c r="BO120" s="3457" t="inlineStr">
        <is>
          <t>Revisar: el mismo canal aparece con varias frecuencias en esta banda (1950 / 1972.5); Revisar: este canal figura con otra frecuencia en otra banda</t>
        </is>
      </c>
      <c r="BP120" s="3457"/>
      <c r="BQ120" s="3457"/>
      <c r="BR120" s="3467"/>
      <c r="BS120" s="3468"/>
      <c r="BT120" s="3469"/>
      <c r="BV120" s="3470"/>
      <c r="BW120" s="7588"/>
      <c r="BX120" s="7589"/>
      <c r="BY120" s="3471"/>
      <c r="BZ120" s="3472"/>
      <c r="CA120" s="3473"/>
      <c r="CB120" s="3474"/>
      <c r="CC120" s="3475"/>
      <c r="CD120" s="3476"/>
      <c r="CE120" s="3477"/>
      <c r="CF120" s="3477"/>
      <c r="CG120" s="3477"/>
      <c r="CH120" s="3478"/>
      <c r="CI120" s="3479"/>
      <c r="CJ120" s="3479"/>
      <c r="CK120" s="3479"/>
      <c r="CL120" s="3475"/>
      <c r="CM120" s="3476"/>
      <c r="CN120" s="3477"/>
      <c r="CO120" s="3477"/>
      <c r="CP120" s="3477"/>
      <c r="CQ120" s="3478"/>
      <c r="CR120" s="3479"/>
      <c r="CS120" s="3479"/>
      <c r="CT120" s="3479"/>
      <c r="CU120" s="3475"/>
      <c r="CV120" s="3480"/>
      <c r="CW120" s="3477"/>
      <c r="CX120" s="3477"/>
      <c r="CY120" s="3477"/>
      <c r="CZ120" s="3478"/>
      <c r="DA120" s="3479"/>
      <c r="DB120" s="3479"/>
      <c r="DC120" s="3479"/>
    </row>
    <row r="121" customFormat="1" customHeight="1" ht="12.75" s="3420" x14ac:dyDescent="0.2">
      <c r="B121" s="3448"/>
      <c r="C121" s="6954"/>
      <c r="D121" s="6089">
        <f>IF(ISNUMBER(FIND("EN",B121)),IF(ISNUMBER(FIND("FCC",B121)),IF(ISNUMBER(FIND("ISED",B121)),CONCATENATE(Overview!$V$10,";",Overview!$S$11,";",Overview!$S$12),CONCATENATE(Overview!$V$10,";",Overview!$S$11)),IF(ISNUMBER(FIND("ISED",B121)),CONCATENATE(Overview!$V$10,";",Overview!$S$12),Overview!$V$10)),IF(ISNUMBER(FIND("FCC",B121)),IF(ISNUMBER(FIND("ISED",B121)),CONCATENATE(Overview!$S$11,";",Overview!$S$12),"IEEE Std 1528™"),Overview!$S$12))</f>
        <v/>
      </c>
      <c r="E121" s="6089">
        <f>IF(ISNUMBER(FIND("EN",B121)),IF(ISNUMBER(FIND("FCC",B121)),IF(ISNUMBER(FIND("ISED",B121)),CONCATENATE(Overview!$AB$10,";",Overview!$Y$11,";",Overview!$Y$12),CONCATENATE(Overview!$AB$10,";",Overview!$Y$11)),IF(ISNUMBER(FIND("ISED",B121)),CONCATENATE(Overview!$AB$10,";",Overview!$Y$12),Overview!$AB$10)),IF(ISNUMBER(FIND("FCC",B121)),IF(ISNUMBER(FIND("ISED",B121)),CONCATENATE(Overview!$Y$11,";",Overview!$Y$12),"IEEE Std 1528™"),Overview!$Y$12))</f>
        <v/>
      </c>
      <c r="F121" s="6945"/>
      <c r="G121" s="5446">
        <f>Overview!$E$28</f>
        <v/>
      </c>
      <c r="H121" s="3449"/>
      <c r="I121" s="3449"/>
      <c r="J121" s="3450" t="inlineStr">
        <is>
          <t>Cat M1</t>
        </is>
      </c>
      <c r="K121" s="3450" t="inlineStr">
        <is>
          <t>FDD1</t>
        </is>
      </c>
      <c r="L121" s="3449"/>
      <c r="M121" s="3450">
        <v>15</v>
      </c>
      <c r="N121" s="3451" t="inlineStr">
        <is>
          <t>16QAM</t>
        </is>
      </c>
      <c r="O121" s="3452"/>
      <c r="P121" s="3453">
        <v>0</v>
      </c>
      <c r="Q121" s="3454">
        <v>6</v>
      </c>
      <c r="R121" s="3455">
        <v>0</v>
      </c>
      <c r="S121" s="3455"/>
      <c r="T121" s="3456">
        <v>18525</v>
      </c>
      <c r="U121" s="3456">
        <v>1972.5</v>
      </c>
      <c r="V121" s="3457"/>
      <c r="W121" s="3457"/>
      <c r="X121" s="3457"/>
      <c r="Y121" s="3457"/>
      <c r="Z121" s="3457"/>
      <c r="AA121" s="3457"/>
      <c r="AB121" s="3457"/>
      <c r="AC121" s="3457"/>
      <c r="AD121" s="3457"/>
      <c r="AE121" s="3457"/>
      <c r="AF121" s="3457"/>
      <c r="AG121" s="5637"/>
      <c r="AH121" s="5644"/>
      <c r="AI121" s="3458"/>
      <c r="AJ121" s="3457"/>
      <c r="AK121" s="3457"/>
      <c r="AL121" s="3457"/>
      <c r="AM121" s="3457"/>
      <c r="AN121" s="3457"/>
      <c r="AO121" s="3457"/>
      <c r="AP121" s="3457"/>
      <c r="AQ121" s="3457"/>
      <c r="AR121" s="3457"/>
      <c r="AS121" s="3457"/>
      <c r="AT121" s="3457"/>
      <c r="AU121" s="3457"/>
      <c r="AV121" s="3457"/>
      <c r="AW121" s="3457"/>
      <c r="AX121" s="3457"/>
      <c r="AY121" s="3457"/>
      <c r="AZ121" s="3457"/>
      <c r="BA121" s="3457"/>
      <c r="BB121" s="3457"/>
      <c r="BC121" s="3457"/>
      <c r="BD121" s="3459"/>
      <c r="BE121" s="3489">
        <f>MyTimestamp(AH121)</f>
        <v/>
      </c>
      <c r="BF121" s="6080"/>
      <c r="BG121" s="6081">
        <f>BE121</f>
        <v/>
      </c>
      <c r="BH121" s="4736"/>
      <c r="BI121" s="3464"/>
      <c r="BJ121" s="3457"/>
      <c r="BK121" s="3465">
        <f>Overview!$E$7</f>
        <v/>
      </c>
      <c r="BL121" s="3457"/>
      <c r="BM121" s="3584"/>
      <c r="BN121" s="3465">
        <f>Overview!$P$153</f>
        <v/>
      </c>
      <c r="BO121" s="3457" t="inlineStr">
        <is>
          <t>Revisar: el mismo canal aparece con varias frecuencias en esta banda (1950 / 1972.5); Revisar: este canal figura con otra frecuencia en otra banda</t>
        </is>
      </c>
      <c r="BP121" s="3457"/>
      <c r="BQ121" s="3457"/>
      <c r="BR121" s="3467"/>
      <c r="BS121" s="3468"/>
      <c r="BT121" s="3469"/>
      <c r="BV121" s="3470"/>
      <c r="BW121" s="7588"/>
      <c r="BX121" s="7589"/>
      <c r="BY121" s="3471"/>
      <c r="BZ121" s="3472"/>
      <c r="CA121" s="3473"/>
      <c r="CB121" s="3474"/>
      <c r="CC121" s="3475"/>
      <c r="CD121" s="3476"/>
      <c r="CE121" s="3477"/>
      <c r="CF121" s="3477"/>
      <c r="CG121" s="3477"/>
      <c r="CH121" s="3478"/>
      <c r="CI121" s="3479"/>
      <c r="CJ121" s="3479"/>
      <c r="CK121" s="3479"/>
      <c r="CL121" s="3475"/>
      <c r="CM121" s="3476"/>
      <c r="CN121" s="3477"/>
      <c r="CO121" s="3477"/>
      <c r="CP121" s="3477"/>
      <c r="CQ121" s="3478"/>
      <c r="CR121" s="3479"/>
      <c r="CS121" s="3479"/>
      <c r="CT121" s="3479"/>
      <c r="CU121" s="3475"/>
      <c r="CV121" s="3480"/>
      <c r="CW121" s="3477"/>
      <c r="CX121" s="3477"/>
      <c r="CY121" s="3477"/>
      <c r="CZ121" s="3478"/>
      <c r="DA121" s="3479"/>
      <c r="DB121" s="3479"/>
      <c r="DC121" s="3479"/>
    </row>
    <row r="122" customFormat="1" customHeight="1" ht="12.75" s="3420" x14ac:dyDescent="0.2">
      <c r="B122" s="3448"/>
      <c r="C122" s="6954"/>
      <c r="D122" s="6089">
        <f>IF(ISNUMBER(FIND("EN",B122)),IF(ISNUMBER(FIND("FCC",B122)),IF(ISNUMBER(FIND("ISED",B122)),CONCATENATE(Overview!$V$10,";",Overview!$S$11,";",Overview!$S$12),CONCATENATE(Overview!$V$10,";",Overview!$S$11)),IF(ISNUMBER(FIND("ISED",B122)),CONCATENATE(Overview!$V$10,";",Overview!$S$12),Overview!$V$10)),IF(ISNUMBER(FIND("FCC",B122)),IF(ISNUMBER(FIND("ISED",B122)),CONCATENATE(Overview!$S$11,";",Overview!$S$12),"IEEE Std 1528™"),Overview!$S$12))</f>
        <v/>
      </c>
      <c r="E122" s="6089">
        <f>IF(ISNUMBER(FIND("EN",B122)),IF(ISNUMBER(FIND("FCC",B122)),IF(ISNUMBER(FIND("ISED",B122)),CONCATENATE(Overview!$AB$10,";",Overview!$Y$11,";",Overview!$Y$12),CONCATENATE(Overview!$AB$10,";",Overview!$Y$11)),IF(ISNUMBER(FIND("ISED",B122)),CONCATENATE(Overview!$AB$10,";",Overview!$Y$12),Overview!$AB$10)),IF(ISNUMBER(FIND("FCC",B122)),IF(ISNUMBER(FIND("ISED",B122)),CONCATENATE(Overview!$Y$11,";",Overview!$Y$12),"IEEE Std 1528™"),Overview!$Y$12))</f>
        <v/>
      </c>
      <c r="F122" s="6945"/>
      <c r="G122" s="5446">
        <f>Overview!$E$28</f>
        <v/>
      </c>
      <c r="H122" s="3449"/>
      <c r="I122" s="3449"/>
      <c r="J122" s="3450" t="inlineStr">
        <is>
          <t>Cat M1</t>
        </is>
      </c>
      <c r="K122" s="3450" t="inlineStr">
        <is>
          <t>FDD1</t>
        </is>
      </c>
      <c r="L122" s="3449"/>
      <c r="M122" s="3450">
        <v>15</v>
      </c>
      <c r="N122" s="3451" t="inlineStr">
        <is>
          <t>16QAM</t>
        </is>
      </c>
      <c r="O122" s="3452"/>
      <c r="P122" s="3453">
        <v>11</v>
      </c>
      <c r="Q122" s="3454">
        <v>6</v>
      </c>
      <c r="R122" s="3455">
        <v>0</v>
      </c>
      <c r="S122" s="3455"/>
      <c r="T122" s="3456">
        <v>18525</v>
      </c>
      <c r="U122" s="3456">
        <v>1972.5</v>
      </c>
      <c r="V122" s="3457"/>
      <c r="W122" s="3457"/>
      <c r="X122" s="3457"/>
      <c r="Y122" s="3457"/>
      <c r="Z122" s="3457"/>
      <c r="AA122" s="3457"/>
      <c r="AB122" s="3457"/>
      <c r="AC122" s="3457"/>
      <c r="AD122" s="3457"/>
      <c r="AE122" s="3457"/>
      <c r="AF122" s="3457"/>
      <c r="AG122" s="5637"/>
      <c r="AH122" s="5644"/>
      <c r="AI122" s="3458"/>
      <c r="AJ122" s="3457"/>
      <c r="AK122" s="3457"/>
      <c r="AL122" s="3457"/>
      <c r="AM122" s="3457"/>
      <c r="AN122" s="3457"/>
      <c r="AO122" s="3457"/>
      <c r="AP122" s="3457"/>
      <c r="AQ122" s="3457"/>
      <c r="AR122" s="3457"/>
      <c r="AS122" s="3457"/>
      <c r="AT122" s="3457"/>
      <c r="AU122" s="3457"/>
      <c r="AV122" s="3457"/>
      <c r="AW122" s="3457"/>
      <c r="AX122" s="3457"/>
      <c r="AY122" s="3457"/>
      <c r="AZ122" s="3457"/>
      <c r="BA122" s="3457"/>
      <c r="BB122" s="3457"/>
      <c r="BC122" s="3457"/>
      <c r="BD122" s="3459"/>
      <c r="BE122" s="3489">
        <f>MyTimestamp(AH122)</f>
        <v/>
      </c>
      <c r="BF122" s="6080"/>
      <c r="BG122" s="6081">
        <f>BE122</f>
        <v/>
      </c>
      <c r="BH122" s="4736"/>
      <c r="BI122" s="3464"/>
      <c r="BJ122" s="3457"/>
      <c r="BK122" s="3465">
        <f>Overview!$E$7</f>
        <v/>
      </c>
      <c r="BL122" s="3457"/>
      <c r="BM122" s="3584"/>
      <c r="BN122" s="3465">
        <f>Overview!$P$153</f>
        <v/>
      </c>
      <c r="BO122" s="3457" t="inlineStr">
        <is>
          <t>Revisar: el mismo canal aparece con varias frecuencias en esta banda (1950 / 1972.5); Revisar: este canal figura con otra frecuencia en otra banda</t>
        </is>
      </c>
      <c r="BP122" s="3457"/>
      <c r="BQ122" s="3457"/>
      <c r="BR122" s="3467"/>
      <c r="BS122" s="3468"/>
      <c r="BT122" s="3469"/>
      <c r="BV122" s="3470"/>
      <c r="BW122" s="7588"/>
      <c r="BX122" s="7589"/>
      <c r="BY122" s="3471"/>
      <c r="BZ122" s="3472"/>
      <c r="CA122" s="3473"/>
      <c r="CB122" s="3474"/>
      <c r="CC122" s="3475"/>
      <c r="CD122" s="3476"/>
      <c r="CE122" s="3477"/>
      <c r="CF122" s="3477"/>
      <c r="CG122" s="3477"/>
      <c r="CH122" s="3478"/>
      <c r="CI122" s="3479"/>
      <c r="CJ122" s="3479"/>
      <c r="CK122" s="3479"/>
      <c r="CL122" s="3475"/>
      <c r="CM122" s="3476"/>
      <c r="CN122" s="3477"/>
      <c r="CO122" s="3477"/>
      <c r="CP122" s="3477"/>
      <c r="CQ122" s="3478"/>
      <c r="CR122" s="3479"/>
      <c r="CS122" s="3479"/>
      <c r="CT122" s="3479"/>
      <c r="CU122" s="3475"/>
      <c r="CV122" s="3480"/>
      <c r="CW122" s="3477"/>
      <c r="CX122" s="3477"/>
      <c r="CY122" s="3477"/>
      <c r="CZ122" s="3478"/>
      <c r="DA122" s="3479"/>
      <c r="DB122" s="3479"/>
      <c r="DC122" s="3479"/>
    </row>
    <row r="123" customFormat="1" customHeight="1" ht="12.75" s="3420" x14ac:dyDescent="0.2">
      <c r="B123" s="3448"/>
      <c r="C123" s="6954"/>
      <c r="D123" s="6089">
        <f>IF(ISNUMBER(FIND("EN",B123)),IF(ISNUMBER(FIND("FCC",B123)),IF(ISNUMBER(FIND("ISED",B123)),CONCATENATE(Overview!$V$10,";",Overview!$S$11,";",Overview!$S$12),CONCATENATE(Overview!$V$10,";",Overview!$S$11)),IF(ISNUMBER(FIND("ISED",B123)),CONCATENATE(Overview!$V$10,";",Overview!$S$12),Overview!$V$10)),IF(ISNUMBER(FIND("FCC",B123)),IF(ISNUMBER(FIND("ISED",B123)),CONCATENATE(Overview!$S$11,";",Overview!$S$12),"IEEE Std 1528™"),Overview!$S$12))</f>
        <v/>
      </c>
      <c r="E123" s="6089">
        <f>IF(ISNUMBER(FIND("EN",B123)),IF(ISNUMBER(FIND("FCC",B123)),IF(ISNUMBER(FIND("ISED",B123)),CONCATENATE(Overview!$AB$10,";",Overview!$Y$11,";",Overview!$Y$12),CONCATENATE(Overview!$AB$10,";",Overview!$Y$11)),IF(ISNUMBER(FIND("ISED",B123)),CONCATENATE(Overview!$AB$10,";",Overview!$Y$12),Overview!$AB$10)),IF(ISNUMBER(FIND("FCC",B123)),IF(ISNUMBER(FIND("ISED",B123)),CONCATENATE(Overview!$Y$11,";",Overview!$Y$12),"IEEE Std 1528™"),Overview!$Y$12))</f>
        <v/>
      </c>
      <c r="F123" s="6945"/>
      <c r="G123" s="5446">
        <f>Overview!$E$28</f>
        <v/>
      </c>
      <c r="H123" s="3449"/>
      <c r="I123" s="3449"/>
      <c r="J123" s="3450" t="inlineStr">
        <is>
          <t>Cat M1</t>
        </is>
      </c>
      <c r="K123" s="3450" t="inlineStr">
        <is>
          <t>FDD1</t>
        </is>
      </c>
      <c r="L123" s="3449"/>
      <c r="M123" s="3450">
        <v>10</v>
      </c>
      <c r="N123" s="3451" t="inlineStr">
        <is>
          <t>QPSK</t>
        </is>
      </c>
      <c r="O123" s="3452"/>
      <c r="P123" s="3453">
        <v>0</v>
      </c>
      <c r="Q123" s="3454">
        <v>1</v>
      </c>
      <c r="R123" s="3455">
        <v>0</v>
      </c>
      <c r="S123" s="3455"/>
      <c r="T123" s="3456">
        <v>18050</v>
      </c>
      <c r="U123" s="3456">
        <v>1925</v>
      </c>
      <c r="V123" s="3457"/>
      <c r="W123" s="3457"/>
      <c r="X123" s="3457"/>
      <c r="Y123" s="3457"/>
      <c r="Z123" s="3457"/>
      <c r="AA123" s="3457"/>
      <c r="AB123" s="3457"/>
      <c r="AC123" s="3457"/>
      <c r="AD123" s="3457"/>
      <c r="AE123" s="3457"/>
      <c r="AF123" s="3457"/>
      <c r="AG123" s="5637"/>
      <c r="AH123" s="5644"/>
      <c r="AI123" s="3458"/>
      <c r="AJ123" s="3457"/>
      <c r="AK123" s="3457"/>
      <c r="AL123" s="3457"/>
      <c r="AM123" s="3457"/>
      <c r="AN123" s="3457"/>
      <c r="AO123" s="3457"/>
      <c r="AP123" s="3457"/>
      <c r="AQ123" s="3457"/>
      <c r="AR123" s="3457"/>
      <c r="AS123" s="3457"/>
      <c r="AT123" s="3457"/>
      <c r="AU123" s="3457"/>
      <c r="AV123" s="3457"/>
      <c r="AW123" s="3457"/>
      <c r="AX123" s="3457"/>
      <c r="AY123" s="3457"/>
      <c r="AZ123" s="3457"/>
      <c r="BA123" s="3457"/>
      <c r="BB123" s="3457"/>
      <c r="BC123" s="3457"/>
      <c r="BD123" s="3459"/>
      <c r="BE123" s="3489">
        <f>MyTimestamp(AH123)</f>
        <v/>
      </c>
      <c r="BF123" s="6080"/>
      <c r="BG123" s="6081">
        <f>BE123</f>
        <v/>
      </c>
      <c r="BH123" s="4736"/>
      <c r="BI123" s="3464"/>
      <c r="BJ123" s="3457"/>
      <c r="BK123" s="3465">
        <f>Overview!$E$7</f>
        <v/>
      </c>
      <c r="BL123" s="3457"/>
      <c r="BM123" s="3584"/>
      <c r="BN123" s="3465">
        <f>Overview!$P$153</f>
        <v/>
      </c>
      <c r="BO123" s="3457" t="inlineStr">
        <is>
          <t>Revisar: el mismo canal aparece con varias frecuencias en esta banda (1925 / 1950); Revisar: este canal figura con otra frecuencia en otra banda</t>
        </is>
      </c>
      <c r="BP123" s="3457"/>
      <c r="BQ123" s="3457"/>
      <c r="BR123" s="3467"/>
      <c r="BS123" s="3468"/>
      <c r="BT123" s="3469"/>
      <c r="BV123" s="3470"/>
      <c r="BW123" s="7588"/>
      <c r="BX123" s="7589"/>
      <c r="BY123" s="3471"/>
      <c r="BZ123" s="3472"/>
      <c r="CA123" s="3473"/>
      <c r="CB123" s="3474"/>
      <c r="CC123" s="3475"/>
      <c r="CD123" s="3476"/>
      <c r="CE123" s="3477"/>
      <c r="CF123" s="3477"/>
      <c r="CG123" s="3477"/>
      <c r="CH123" s="3478"/>
      <c r="CI123" s="3479"/>
      <c r="CJ123" s="3479"/>
      <c r="CK123" s="3479"/>
      <c r="CL123" s="3475"/>
      <c r="CM123" s="3476"/>
      <c r="CN123" s="3477"/>
      <c r="CO123" s="3477"/>
      <c r="CP123" s="3477"/>
      <c r="CQ123" s="3478"/>
      <c r="CR123" s="3479"/>
      <c r="CS123" s="3479"/>
      <c r="CT123" s="3479"/>
      <c r="CU123" s="3475"/>
      <c r="CV123" s="3480"/>
      <c r="CW123" s="3477"/>
      <c r="CX123" s="3477"/>
      <c r="CY123" s="3477"/>
      <c r="CZ123" s="3478"/>
      <c r="DA123" s="3479"/>
      <c r="DB123" s="3479"/>
      <c r="DC123" s="3479"/>
    </row>
    <row r="124" customFormat="1" customHeight="1" ht="12.75" s="3420" x14ac:dyDescent="0.2">
      <c r="B124" s="3448"/>
      <c r="C124" s="6954"/>
      <c r="D124" s="6089">
        <f>IF(ISNUMBER(FIND("EN",B124)),IF(ISNUMBER(FIND("FCC",B124)),IF(ISNUMBER(FIND("ISED",B124)),CONCATENATE(Overview!$V$10,";",Overview!$S$11,";",Overview!$S$12),CONCATENATE(Overview!$V$10,";",Overview!$S$11)),IF(ISNUMBER(FIND("ISED",B124)),CONCATENATE(Overview!$V$10,";",Overview!$S$12),Overview!$V$10)),IF(ISNUMBER(FIND("FCC",B124)),IF(ISNUMBER(FIND("ISED",B124)),CONCATENATE(Overview!$S$11,";",Overview!$S$12),"IEEE Std 1528™"),Overview!$S$12))</f>
        <v/>
      </c>
      <c r="E124" s="6089">
        <f>IF(ISNUMBER(FIND("EN",B124)),IF(ISNUMBER(FIND("FCC",B124)),IF(ISNUMBER(FIND("ISED",B124)),CONCATENATE(Overview!$AB$10,";",Overview!$Y$11,";",Overview!$Y$12),CONCATENATE(Overview!$AB$10,";",Overview!$Y$11)),IF(ISNUMBER(FIND("ISED",B124)),CONCATENATE(Overview!$AB$10,";",Overview!$Y$12),Overview!$AB$10)),IF(ISNUMBER(FIND("FCC",B124)),IF(ISNUMBER(FIND("ISED",B124)),CONCATENATE(Overview!$Y$11,";",Overview!$Y$12),"IEEE Std 1528™"),Overview!$Y$12))</f>
        <v/>
      </c>
      <c r="F124" s="6945"/>
      <c r="G124" s="5446">
        <f>Overview!$E$28</f>
        <v/>
      </c>
      <c r="H124" s="3449"/>
      <c r="I124" s="3449"/>
      <c r="J124" s="3450" t="inlineStr">
        <is>
          <t>Cat M1</t>
        </is>
      </c>
      <c r="K124" s="3450" t="inlineStr">
        <is>
          <t>FDD1</t>
        </is>
      </c>
      <c r="L124" s="3449"/>
      <c r="M124" s="3450">
        <v>10</v>
      </c>
      <c r="N124" s="3451" t="inlineStr">
        <is>
          <t>QPSK</t>
        </is>
      </c>
      <c r="O124" s="3452"/>
      <c r="P124" s="3453">
        <v>0</v>
      </c>
      <c r="Q124" s="3454">
        <v>1</v>
      </c>
      <c r="R124" s="3455">
        <v>5</v>
      </c>
      <c r="S124" s="3455"/>
      <c r="T124" s="3456">
        <v>18050</v>
      </c>
      <c r="U124" s="3456">
        <v>1925</v>
      </c>
      <c r="V124" s="3457"/>
      <c r="W124" s="3457"/>
      <c r="X124" s="3457"/>
      <c r="Y124" s="3457"/>
      <c r="Z124" s="3457"/>
      <c r="AA124" s="3457"/>
      <c r="AB124" s="3457"/>
      <c r="AC124" s="3457"/>
      <c r="AD124" s="3457"/>
      <c r="AE124" s="3457"/>
      <c r="AF124" s="3457"/>
      <c r="AG124" s="5637"/>
      <c r="AH124" s="5644"/>
      <c r="AI124" s="3458"/>
      <c r="AJ124" s="3457"/>
      <c r="AK124" s="3457"/>
      <c r="AL124" s="3457"/>
      <c r="AM124" s="3457"/>
      <c r="AN124" s="3457"/>
      <c r="AO124" s="3457"/>
      <c r="AP124" s="3457"/>
      <c r="AQ124" s="3457"/>
      <c r="AR124" s="3457"/>
      <c r="AS124" s="3457"/>
      <c r="AT124" s="3457"/>
      <c r="AU124" s="3457"/>
      <c r="AV124" s="3457"/>
      <c r="AW124" s="3457"/>
      <c r="AX124" s="3457"/>
      <c r="AY124" s="3457"/>
      <c r="AZ124" s="3457"/>
      <c r="BA124" s="3457"/>
      <c r="BB124" s="3457"/>
      <c r="BC124" s="3457"/>
      <c r="BD124" s="3459"/>
      <c r="BE124" s="3489">
        <f>MyTimestamp(AH124)</f>
        <v/>
      </c>
      <c r="BF124" s="6080"/>
      <c r="BG124" s="6081">
        <f>BE124</f>
        <v/>
      </c>
      <c r="BH124" s="4736"/>
      <c r="BI124" s="3464"/>
      <c r="BJ124" s="3457"/>
      <c r="BK124" s="3465">
        <f>Overview!$E$7</f>
        <v/>
      </c>
      <c r="BL124" s="3457"/>
      <c r="BM124" s="3584"/>
      <c r="BN124" s="3465">
        <f>Overview!$P$153</f>
        <v/>
      </c>
      <c r="BO124" s="3457" t="inlineStr">
        <is>
          <t>Revisar: el mismo canal aparece con varias frecuencias en esta banda (1925 / 1950); Revisar: este canal figura con otra frecuencia en otra banda</t>
        </is>
      </c>
      <c r="BP124" s="3457"/>
      <c r="BQ124" s="3457"/>
      <c r="BR124" s="3467"/>
      <c r="BS124" s="3468"/>
      <c r="BT124" s="3469"/>
      <c r="BV124" s="3470"/>
      <c r="BW124" s="7588"/>
      <c r="BX124" s="7589"/>
      <c r="BY124" s="3471"/>
      <c r="BZ124" s="3472"/>
      <c r="CA124" s="3473"/>
      <c r="CB124" s="3474"/>
      <c r="CC124" s="3475"/>
      <c r="CD124" s="3476"/>
      <c r="CE124" s="3477"/>
      <c r="CF124" s="3477"/>
      <c r="CG124" s="3477"/>
      <c r="CH124" s="3478"/>
      <c r="CI124" s="3479"/>
      <c r="CJ124" s="3479"/>
      <c r="CK124" s="3479"/>
      <c r="CL124" s="3475"/>
      <c r="CM124" s="3476"/>
      <c r="CN124" s="3477"/>
      <c r="CO124" s="3477"/>
      <c r="CP124" s="3477"/>
      <c r="CQ124" s="3478"/>
      <c r="CR124" s="3479"/>
      <c r="CS124" s="3479"/>
      <c r="CT124" s="3479"/>
      <c r="CU124" s="3475"/>
      <c r="CV124" s="3480"/>
      <c r="CW124" s="3477"/>
      <c r="CX124" s="3477"/>
      <c r="CY124" s="3477"/>
      <c r="CZ124" s="3478"/>
      <c r="DA124" s="3479"/>
      <c r="DB124" s="3479"/>
      <c r="DC124" s="3479"/>
    </row>
    <row r="125" customFormat="1" customHeight="1" ht="12.75" s="3420" x14ac:dyDescent="0.2">
      <c r="B125" s="3448"/>
      <c r="C125" s="6954"/>
      <c r="D125" s="6089">
        <f>IF(ISNUMBER(FIND("EN",B125)),IF(ISNUMBER(FIND("FCC",B125)),IF(ISNUMBER(FIND("ISED",B125)),CONCATENATE(Overview!$V$10,";",Overview!$S$11,";",Overview!$S$12),CONCATENATE(Overview!$V$10,";",Overview!$S$11)),IF(ISNUMBER(FIND("ISED",B125)),CONCATENATE(Overview!$V$10,";",Overview!$S$12),Overview!$V$10)),IF(ISNUMBER(FIND("FCC",B125)),IF(ISNUMBER(FIND("ISED",B125)),CONCATENATE(Overview!$S$11,";",Overview!$S$12),"IEEE Std 1528™"),Overview!$S$12))</f>
        <v/>
      </c>
      <c r="E125" s="6089">
        <f>IF(ISNUMBER(FIND("EN",B125)),IF(ISNUMBER(FIND("FCC",B125)),IF(ISNUMBER(FIND("ISED",B125)),CONCATENATE(Overview!$AB$10,";",Overview!$Y$11,";",Overview!$Y$12),CONCATENATE(Overview!$AB$10,";",Overview!$Y$11)),IF(ISNUMBER(FIND("ISED",B125)),CONCATENATE(Overview!$AB$10,";",Overview!$Y$12),Overview!$AB$10)),IF(ISNUMBER(FIND("FCC",B125)),IF(ISNUMBER(FIND("ISED",B125)),CONCATENATE(Overview!$Y$11,";",Overview!$Y$12),"IEEE Std 1528™"),Overview!$Y$12))</f>
        <v/>
      </c>
      <c r="F125" s="6945"/>
      <c r="G125" s="5446">
        <f>Overview!$E$28</f>
        <v/>
      </c>
      <c r="H125" s="3449"/>
      <c r="I125" s="3449"/>
      <c r="J125" s="3450" t="inlineStr">
        <is>
          <t>Cat M1</t>
        </is>
      </c>
      <c r="K125" s="3450" t="inlineStr">
        <is>
          <t>FDD1</t>
        </is>
      </c>
      <c r="L125" s="3449"/>
      <c r="M125" s="3450">
        <v>10</v>
      </c>
      <c r="N125" s="3451" t="inlineStr">
        <is>
          <t>QPSK</t>
        </is>
      </c>
      <c r="O125" s="3452"/>
      <c r="P125" s="3453">
        <v>3</v>
      </c>
      <c r="Q125" s="3454">
        <v>1</v>
      </c>
      <c r="R125" s="3455">
        <v>0</v>
      </c>
      <c r="S125" s="3455"/>
      <c r="T125" s="3456">
        <v>18050</v>
      </c>
      <c r="U125" s="3456">
        <v>1925</v>
      </c>
      <c r="V125" s="3457"/>
      <c r="W125" s="3457"/>
      <c r="X125" s="3457"/>
      <c r="Y125" s="3457"/>
      <c r="Z125" s="3457"/>
      <c r="AA125" s="3457"/>
      <c r="AB125" s="3457"/>
      <c r="AC125" s="3457"/>
      <c r="AD125" s="3457"/>
      <c r="AE125" s="3457"/>
      <c r="AF125" s="3457"/>
      <c r="AG125" s="5637"/>
      <c r="AH125" s="5644"/>
      <c r="AI125" s="3458"/>
      <c r="AJ125" s="3457"/>
      <c r="AK125" s="3457"/>
      <c r="AL125" s="3457"/>
      <c r="AM125" s="3457"/>
      <c r="AN125" s="3457"/>
      <c r="AO125" s="3457"/>
      <c r="AP125" s="3457"/>
      <c r="AQ125" s="3457"/>
      <c r="AR125" s="3457"/>
      <c r="AS125" s="3457"/>
      <c r="AT125" s="3457"/>
      <c r="AU125" s="3457"/>
      <c r="AV125" s="3457"/>
      <c r="AW125" s="3457"/>
      <c r="AX125" s="3457"/>
      <c r="AY125" s="3457"/>
      <c r="AZ125" s="3457"/>
      <c r="BA125" s="3457"/>
      <c r="BB125" s="3457"/>
      <c r="BC125" s="3457"/>
      <c r="BD125" s="3459"/>
      <c r="BE125" s="3489">
        <f>MyTimestamp(AH125)</f>
        <v/>
      </c>
      <c r="BF125" s="6080"/>
      <c r="BG125" s="6081">
        <f>BE125</f>
        <v/>
      </c>
      <c r="BH125" s="4736"/>
      <c r="BI125" s="3464"/>
      <c r="BJ125" s="3457"/>
      <c r="BK125" s="3465">
        <f>Overview!$E$7</f>
        <v/>
      </c>
      <c r="BL125" s="3457"/>
      <c r="BM125" s="3584"/>
      <c r="BN125" s="3465">
        <f>Overview!$P$153</f>
        <v/>
      </c>
      <c r="BO125" s="3457" t="inlineStr">
        <is>
          <t>Revisar: el mismo canal aparece con varias frecuencias en esta banda (1925 / 1950); Revisar: este canal figura con otra frecuencia en otra banda</t>
        </is>
      </c>
      <c r="BP125" s="3457"/>
      <c r="BQ125" s="3457"/>
      <c r="BR125" s="3467"/>
      <c r="BS125" s="3468"/>
      <c r="BT125" s="3469"/>
      <c r="BV125" s="3470"/>
      <c r="BW125" s="7588"/>
      <c r="BX125" s="7589"/>
      <c r="BY125" s="3471"/>
      <c r="BZ125" s="3472"/>
      <c r="CA125" s="3473"/>
      <c r="CB125" s="3474"/>
      <c r="CC125" s="3475"/>
      <c r="CD125" s="3476"/>
      <c r="CE125" s="3477"/>
      <c r="CF125" s="3477"/>
      <c r="CG125" s="3477"/>
      <c r="CH125" s="3478"/>
      <c r="CI125" s="3479"/>
      <c r="CJ125" s="3479"/>
      <c r="CK125" s="3479"/>
      <c r="CL125" s="3475"/>
      <c r="CM125" s="3476"/>
      <c r="CN125" s="3477"/>
      <c r="CO125" s="3477"/>
      <c r="CP125" s="3477"/>
      <c r="CQ125" s="3478"/>
      <c r="CR125" s="3479"/>
      <c r="CS125" s="3479"/>
      <c r="CT125" s="3479"/>
      <c r="CU125" s="3475"/>
      <c r="CV125" s="3480"/>
      <c r="CW125" s="3477"/>
      <c r="CX125" s="3477"/>
      <c r="CY125" s="3477"/>
      <c r="CZ125" s="3478"/>
      <c r="DA125" s="3479"/>
      <c r="DB125" s="3479"/>
      <c r="DC125" s="3479"/>
    </row>
    <row r="126" customFormat="1" customHeight="1" ht="12.75" s="3420" x14ac:dyDescent="0.2">
      <c r="B126" s="3448"/>
      <c r="C126" s="6954"/>
      <c r="D126" s="6089">
        <f>IF(ISNUMBER(FIND("EN",B126)),IF(ISNUMBER(FIND("FCC",B126)),IF(ISNUMBER(FIND("ISED",B126)),CONCATENATE(Overview!$V$10,";",Overview!$S$11,";",Overview!$S$12),CONCATENATE(Overview!$V$10,";",Overview!$S$11)),IF(ISNUMBER(FIND("ISED",B126)),CONCATENATE(Overview!$V$10,";",Overview!$S$12),Overview!$V$10)),IF(ISNUMBER(FIND("FCC",B126)),IF(ISNUMBER(FIND("ISED",B126)),CONCATENATE(Overview!$S$11,";",Overview!$S$12),"IEEE Std 1528™"),Overview!$S$12))</f>
        <v/>
      </c>
      <c r="E126" s="6089">
        <f>IF(ISNUMBER(FIND("EN",B126)),IF(ISNUMBER(FIND("FCC",B126)),IF(ISNUMBER(FIND("ISED",B126)),CONCATENATE(Overview!$AB$10,";",Overview!$Y$11,";",Overview!$Y$12),CONCATENATE(Overview!$AB$10,";",Overview!$Y$11)),IF(ISNUMBER(FIND("ISED",B126)),CONCATENATE(Overview!$AB$10,";",Overview!$Y$12),Overview!$AB$10)),IF(ISNUMBER(FIND("FCC",B126)),IF(ISNUMBER(FIND("ISED",B126)),CONCATENATE(Overview!$Y$11,";",Overview!$Y$12),"IEEE Std 1528™"),Overview!$Y$12))</f>
        <v/>
      </c>
      <c r="F126" s="6945"/>
      <c r="G126" s="5446">
        <f>Overview!$E$28</f>
        <v/>
      </c>
      <c r="H126" s="3449"/>
      <c r="I126" s="3449"/>
      <c r="J126" s="3450" t="inlineStr">
        <is>
          <t>Cat M1</t>
        </is>
      </c>
      <c r="K126" s="3450" t="inlineStr">
        <is>
          <t>FDD1</t>
        </is>
      </c>
      <c r="L126" s="3449"/>
      <c r="M126" s="3450">
        <v>10</v>
      </c>
      <c r="N126" s="3451" t="inlineStr">
        <is>
          <t>QPSK</t>
        </is>
      </c>
      <c r="O126" s="3452"/>
      <c r="P126" s="3453">
        <v>3</v>
      </c>
      <c r="Q126" s="3454">
        <v>1</v>
      </c>
      <c r="R126" s="3455">
        <v>5</v>
      </c>
      <c r="S126" s="3455"/>
      <c r="T126" s="3456">
        <v>18050</v>
      </c>
      <c r="U126" s="3456">
        <v>1925</v>
      </c>
      <c r="V126" s="3457"/>
      <c r="W126" s="3457"/>
      <c r="X126" s="3457"/>
      <c r="Y126" s="3457"/>
      <c r="Z126" s="3457"/>
      <c r="AA126" s="3457"/>
      <c r="AB126" s="3457"/>
      <c r="AC126" s="3457"/>
      <c r="AD126" s="3457"/>
      <c r="AE126" s="3457"/>
      <c r="AF126" s="3457"/>
      <c r="AG126" s="5637"/>
      <c r="AH126" s="5644"/>
      <c r="AI126" s="3458"/>
      <c r="AJ126" s="3457"/>
      <c r="AK126" s="3457"/>
      <c r="AL126" s="3457"/>
      <c r="AM126" s="3457"/>
      <c r="AN126" s="3457"/>
      <c r="AO126" s="3457"/>
      <c r="AP126" s="3457"/>
      <c r="AQ126" s="3457"/>
      <c r="AR126" s="3457"/>
      <c r="AS126" s="3457"/>
      <c r="AT126" s="3457"/>
      <c r="AU126" s="3457"/>
      <c r="AV126" s="3457"/>
      <c r="AW126" s="3457"/>
      <c r="AX126" s="3457"/>
      <c r="AY126" s="3457"/>
      <c r="AZ126" s="3457"/>
      <c r="BA126" s="3457"/>
      <c r="BB126" s="3457"/>
      <c r="BC126" s="3457"/>
      <c r="BD126" s="3459"/>
      <c r="BE126" s="3489">
        <f>MyTimestamp(AH126)</f>
        <v/>
      </c>
      <c r="BF126" s="6080"/>
      <c r="BG126" s="6081">
        <f>BE126</f>
        <v/>
      </c>
      <c r="BH126" s="4736"/>
      <c r="BI126" s="3464"/>
      <c r="BJ126" s="3457"/>
      <c r="BK126" s="3465">
        <f>Overview!$E$7</f>
        <v/>
      </c>
      <c r="BL126" s="3457"/>
      <c r="BM126" s="3584"/>
      <c r="BN126" s="3465">
        <f>Overview!$P$153</f>
        <v/>
      </c>
      <c r="BO126" s="3457" t="inlineStr">
        <is>
          <t>Revisar: el mismo canal aparece con varias frecuencias en esta banda (1925 / 1950); Revisar: este canal figura con otra frecuencia en otra banda</t>
        </is>
      </c>
      <c r="BP126" s="3457"/>
      <c r="BQ126" s="3457"/>
      <c r="BR126" s="3467"/>
      <c r="BS126" s="3468"/>
      <c r="BT126" s="3469"/>
      <c r="BV126" s="3470"/>
      <c r="BW126" s="7588"/>
      <c r="BX126" s="7589"/>
      <c r="BY126" s="3471"/>
      <c r="BZ126" s="3472"/>
      <c r="CA126" s="3473"/>
      <c r="CB126" s="3474"/>
      <c r="CC126" s="3475"/>
      <c r="CD126" s="3476"/>
      <c r="CE126" s="3477"/>
      <c r="CF126" s="3477"/>
      <c r="CG126" s="3477"/>
      <c r="CH126" s="3478"/>
      <c r="CI126" s="3479"/>
      <c r="CJ126" s="3479"/>
      <c r="CK126" s="3479"/>
      <c r="CL126" s="3475"/>
      <c r="CM126" s="3476"/>
      <c r="CN126" s="3477"/>
      <c r="CO126" s="3477"/>
      <c r="CP126" s="3477"/>
      <c r="CQ126" s="3478"/>
      <c r="CR126" s="3479"/>
      <c r="CS126" s="3479"/>
      <c r="CT126" s="3479"/>
      <c r="CU126" s="3475"/>
      <c r="CV126" s="3480"/>
      <c r="CW126" s="3477"/>
      <c r="CX126" s="3477"/>
      <c r="CY126" s="3477"/>
      <c r="CZ126" s="3478"/>
      <c r="DA126" s="3479"/>
      <c r="DB126" s="3479"/>
      <c r="DC126" s="3479"/>
    </row>
    <row r="127" customFormat="1" customHeight="1" ht="12.75" s="3420" x14ac:dyDescent="0.2">
      <c r="B127" s="3448"/>
      <c r="C127" s="6954"/>
      <c r="D127" s="6089">
        <f>IF(ISNUMBER(FIND("EN",B127)),IF(ISNUMBER(FIND("FCC",B127)),IF(ISNUMBER(FIND("ISED",B127)),CONCATENATE(Overview!$V$10,";",Overview!$S$11,";",Overview!$S$12),CONCATENATE(Overview!$V$10,";",Overview!$S$11)),IF(ISNUMBER(FIND("ISED",B127)),CONCATENATE(Overview!$V$10,";",Overview!$S$12),Overview!$V$10)),IF(ISNUMBER(FIND("FCC",B127)),IF(ISNUMBER(FIND("ISED",B127)),CONCATENATE(Overview!$S$11,";",Overview!$S$12),"IEEE Std 1528™"),Overview!$S$12))</f>
        <v/>
      </c>
      <c r="E127" s="6089">
        <f>IF(ISNUMBER(FIND("EN",B127)),IF(ISNUMBER(FIND("FCC",B127)),IF(ISNUMBER(FIND("ISED",B127)),CONCATENATE(Overview!$AB$10,";",Overview!$Y$11,";",Overview!$Y$12),CONCATENATE(Overview!$AB$10,";",Overview!$Y$11)),IF(ISNUMBER(FIND("ISED",B127)),CONCATENATE(Overview!$AB$10,";",Overview!$Y$12),Overview!$AB$10)),IF(ISNUMBER(FIND("FCC",B127)),IF(ISNUMBER(FIND("ISED",B127)),CONCATENATE(Overview!$Y$11,";",Overview!$Y$12),"IEEE Std 1528™"),Overview!$Y$12))</f>
        <v/>
      </c>
      <c r="F127" s="6945"/>
      <c r="G127" s="5446">
        <f>Overview!$E$28</f>
        <v/>
      </c>
      <c r="H127" s="3449"/>
      <c r="I127" s="3449"/>
      <c r="J127" s="3450" t="inlineStr">
        <is>
          <t>Cat M1</t>
        </is>
      </c>
      <c r="K127" s="3450" t="inlineStr">
        <is>
          <t>FDD1</t>
        </is>
      </c>
      <c r="L127" s="3449"/>
      <c r="M127" s="3450">
        <v>10</v>
      </c>
      <c r="N127" s="3451" t="inlineStr">
        <is>
          <t>QPSK</t>
        </is>
      </c>
      <c r="O127" s="3452"/>
      <c r="P127" s="3453">
        <v>7</v>
      </c>
      <c r="Q127" s="3454">
        <v>1</v>
      </c>
      <c r="R127" s="3455">
        <v>0</v>
      </c>
      <c r="S127" s="3455"/>
      <c r="T127" s="3456">
        <v>18050</v>
      </c>
      <c r="U127" s="3456">
        <v>1925</v>
      </c>
      <c r="V127" s="3457"/>
      <c r="W127" s="3457"/>
      <c r="X127" s="3457"/>
      <c r="Y127" s="3457"/>
      <c r="Z127" s="3457"/>
      <c r="AA127" s="3457"/>
      <c r="AB127" s="3457"/>
      <c r="AC127" s="3457"/>
      <c r="AD127" s="3457"/>
      <c r="AE127" s="3457"/>
      <c r="AF127" s="3457"/>
      <c r="AG127" s="5637"/>
      <c r="AH127" s="5644"/>
      <c r="AI127" s="3458"/>
      <c r="AJ127" s="3457"/>
      <c r="AK127" s="3457"/>
      <c r="AL127" s="3457"/>
      <c r="AM127" s="3457"/>
      <c r="AN127" s="3457"/>
      <c r="AO127" s="3457"/>
      <c r="AP127" s="3457"/>
      <c r="AQ127" s="3457"/>
      <c r="AR127" s="3457"/>
      <c r="AS127" s="3457"/>
      <c r="AT127" s="3457"/>
      <c r="AU127" s="3457"/>
      <c r="AV127" s="3457"/>
      <c r="AW127" s="3457"/>
      <c r="AX127" s="3457"/>
      <c r="AY127" s="3457"/>
      <c r="AZ127" s="3457"/>
      <c r="BA127" s="3457"/>
      <c r="BB127" s="3457"/>
      <c r="BC127" s="3457"/>
      <c r="BD127" s="3459"/>
      <c r="BE127" s="3489">
        <f>MyTimestamp(AH127)</f>
        <v/>
      </c>
      <c r="BF127" s="6080"/>
      <c r="BG127" s="6081">
        <f>BE127</f>
        <v/>
      </c>
      <c r="BH127" s="4736"/>
      <c r="BI127" s="3464"/>
      <c r="BJ127" s="3457"/>
      <c r="BK127" s="3465">
        <f>Overview!$E$7</f>
        <v/>
      </c>
      <c r="BL127" s="3457"/>
      <c r="BM127" s="3584"/>
      <c r="BN127" s="3465">
        <f>Overview!$P$153</f>
        <v/>
      </c>
      <c r="BO127" s="3457" t="inlineStr">
        <is>
          <t>Revisar: el mismo canal aparece con varias frecuencias en esta banda (1925 / 1950); Revisar: este canal figura con otra frecuencia en otra banda</t>
        </is>
      </c>
      <c r="BP127" s="3457"/>
      <c r="BQ127" s="3457"/>
      <c r="BR127" s="3467"/>
      <c r="BS127" s="3468"/>
      <c r="BT127" s="3469"/>
      <c r="BV127" s="3470"/>
      <c r="BW127" s="7588"/>
      <c r="BX127" s="7589"/>
      <c r="BY127" s="3471"/>
      <c r="BZ127" s="3472"/>
      <c r="CA127" s="3473"/>
      <c r="CB127" s="3474"/>
      <c r="CC127" s="3475"/>
      <c r="CD127" s="3476"/>
      <c r="CE127" s="3477"/>
      <c r="CF127" s="3477"/>
      <c r="CG127" s="3477"/>
      <c r="CH127" s="3478"/>
      <c r="CI127" s="3479"/>
      <c r="CJ127" s="3479"/>
      <c r="CK127" s="3479"/>
      <c r="CL127" s="3475"/>
      <c r="CM127" s="3476"/>
      <c r="CN127" s="3477"/>
      <c r="CO127" s="3477"/>
      <c r="CP127" s="3477"/>
      <c r="CQ127" s="3478"/>
      <c r="CR127" s="3479"/>
      <c r="CS127" s="3479"/>
      <c r="CT127" s="3479"/>
      <c r="CU127" s="3475"/>
      <c r="CV127" s="3480"/>
      <c r="CW127" s="3477"/>
      <c r="CX127" s="3477"/>
      <c r="CY127" s="3477"/>
      <c r="CZ127" s="3478"/>
      <c r="DA127" s="3479"/>
      <c r="DB127" s="3479"/>
      <c r="DC127" s="3479"/>
    </row>
    <row r="128" customFormat="1" customHeight="1" ht="12.75" s="3420" x14ac:dyDescent="0.2">
      <c r="B128" s="3448"/>
      <c r="C128" s="6954"/>
      <c r="D128" s="6089">
        <f>IF(ISNUMBER(FIND("EN",B128)),IF(ISNUMBER(FIND("FCC",B128)),IF(ISNUMBER(FIND("ISED",B128)),CONCATENATE(Overview!$V$10,";",Overview!$S$11,";",Overview!$S$12),CONCATENATE(Overview!$V$10,";",Overview!$S$11)),IF(ISNUMBER(FIND("ISED",B128)),CONCATENATE(Overview!$V$10,";",Overview!$S$12),Overview!$V$10)),IF(ISNUMBER(FIND("FCC",B128)),IF(ISNUMBER(FIND("ISED",B128)),CONCATENATE(Overview!$S$11,";",Overview!$S$12),"IEEE Std 1528™"),Overview!$S$12))</f>
        <v/>
      </c>
      <c r="E128" s="6089">
        <f>IF(ISNUMBER(FIND("EN",B128)),IF(ISNUMBER(FIND("FCC",B128)),IF(ISNUMBER(FIND("ISED",B128)),CONCATENATE(Overview!$AB$10,";",Overview!$Y$11,";",Overview!$Y$12),CONCATENATE(Overview!$AB$10,";",Overview!$Y$11)),IF(ISNUMBER(FIND("ISED",B128)),CONCATENATE(Overview!$AB$10,";",Overview!$Y$12),Overview!$AB$10)),IF(ISNUMBER(FIND("FCC",B128)),IF(ISNUMBER(FIND("ISED",B128)),CONCATENATE(Overview!$Y$11,";",Overview!$Y$12),"IEEE Std 1528™"),Overview!$Y$12))</f>
        <v/>
      </c>
      <c r="F128" s="6945"/>
      <c r="G128" s="5446">
        <f>Overview!$E$28</f>
        <v/>
      </c>
      <c r="H128" s="3449"/>
      <c r="I128" s="3449"/>
      <c r="J128" s="3450" t="inlineStr">
        <is>
          <t>Cat M1</t>
        </is>
      </c>
      <c r="K128" s="3450" t="inlineStr">
        <is>
          <t>FDD1</t>
        </is>
      </c>
      <c r="L128" s="3449"/>
      <c r="M128" s="3450">
        <v>10</v>
      </c>
      <c r="N128" s="3451" t="inlineStr">
        <is>
          <t>QPSK</t>
        </is>
      </c>
      <c r="O128" s="3452"/>
      <c r="P128" s="3453">
        <v>7</v>
      </c>
      <c r="Q128" s="3454">
        <v>1</v>
      </c>
      <c r="R128" s="3455">
        <v>5</v>
      </c>
      <c r="S128" s="3455"/>
      <c r="T128" s="3456">
        <v>18050</v>
      </c>
      <c r="U128" s="3456">
        <v>1925</v>
      </c>
      <c r="V128" s="3457"/>
      <c r="W128" s="3457"/>
      <c r="X128" s="3457"/>
      <c r="Y128" s="3457"/>
      <c r="Z128" s="3457"/>
      <c r="AA128" s="3457"/>
      <c r="AB128" s="3457"/>
      <c r="AC128" s="3457"/>
      <c r="AD128" s="3457"/>
      <c r="AE128" s="3457"/>
      <c r="AF128" s="3457"/>
      <c r="AG128" s="5637"/>
      <c r="AH128" s="5644"/>
      <c r="AI128" s="3458"/>
      <c r="AJ128" s="3457"/>
      <c r="AK128" s="3457"/>
      <c r="AL128" s="3457"/>
      <c r="AM128" s="3457"/>
      <c r="AN128" s="3457"/>
      <c r="AO128" s="3457"/>
      <c r="AP128" s="3457"/>
      <c r="AQ128" s="3457"/>
      <c r="AR128" s="3457"/>
      <c r="AS128" s="3457"/>
      <c r="AT128" s="3457"/>
      <c r="AU128" s="3457"/>
      <c r="AV128" s="3457"/>
      <c r="AW128" s="3457"/>
      <c r="AX128" s="3457"/>
      <c r="AY128" s="3457"/>
      <c r="AZ128" s="3457"/>
      <c r="BA128" s="3457"/>
      <c r="BB128" s="3457"/>
      <c r="BC128" s="3457"/>
      <c r="BD128" s="3459"/>
      <c r="BE128" s="3489">
        <f>MyTimestamp(AH128)</f>
        <v/>
      </c>
      <c r="BF128" s="6080"/>
      <c r="BG128" s="6081">
        <f>BE128</f>
        <v/>
      </c>
      <c r="BH128" s="4736"/>
      <c r="BI128" s="3464"/>
      <c r="BJ128" s="3457"/>
      <c r="BK128" s="3465">
        <f>Overview!$E$7</f>
        <v/>
      </c>
      <c r="BL128" s="3457"/>
      <c r="BM128" s="3584"/>
      <c r="BN128" s="3465">
        <f>Overview!$P$153</f>
        <v/>
      </c>
      <c r="BO128" s="3457" t="inlineStr">
        <is>
          <t>Revisar: el mismo canal aparece con varias frecuencias en esta banda (1925 / 1950); Revisar: este canal figura con otra frecuencia en otra banda</t>
        </is>
      </c>
      <c r="BP128" s="3457"/>
      <c r="BQ128" s="3457"/>
      <c r="BR128" s="3467"/>
      <c r="BS128" s="3468"/>
      <c r="BT128" s="3469"/>
      <c r="BV128" s="3470"/>
      <c r="BW128" s="7588"/>
      <c r="BX128" s="7589"/>
      <c r="BY128" s="3471"/>
      <c r="BZ128" s="3472"/>
      <c r="CA128" s="3473"/>
      <c r="CB128" s="3474"/>
      <c r="CC128" s="3475"/>
      <c r="CD128" s="3476"/>
      <c r="CE128" s="3477"/>
      <c r="CF128" s="3477"/>
      <c r="CG128" s="3477"/>
      <c r="CH128" s="3478"/>
      <c r="CI128" s="3479"/>
      <c r="CJ128" s="3479"/>
      <c r="CK128" s="3479"/>
      <c r="CL128" s="3475"/>
      <c r="CM128" s="3476"/>
      <c r="CN128" s="3477"/>
      <c r="CO128" s="3477"/>
      <c r="CP128" s="3477"/>
      <c r="CQ128" s="3478"/>
      <c r="CR128" s="3479"/>
      <c r="CS128" s="3479"/>
      <c r="CT128" s="3479"/>
      <c r="CU128" s="3475"/>
      <c r="CV128" s="3480"/>
      <c r="CW128" s="3477"/>
      <c r="CX128" s="3477"/>
      <c r="CY128" s="3477"/>
      <c r="CZ128" s="3478"/>
      <c r="DA128" s="3479"/>
      <c r="DB128" s="3479"/>
      <c r="DC128" s="3479"/>
    </row>
    <row r="129" customFormat="1" customHeight="1" ht="12.75" s="3420" x14ac:dyDescent="0.2">
      <c r="B129" s="3448"/>
      <c r="C129" s="6954"/>
      <c r="D129" s="6089">
        <f>IF(ISNUMBER(FIND("EN",B129)),IF(ISNUMBER(FIND("FCC",B129)),IF(ISNUMBER(FIND("ISED",B129)),CONCATENATE(Overview!$V$10,";",Overview!$S$11,";",Overview!$S$12),CONCATENATE(Overview!$V$10,";",Overview!$S$11)),IF(ISNUMBER(FIND("ISED",B129)),CONCATENATE(Overview!$V$10,";",Overview!$S$12),Overview!$V$10)),IF(ISNUMBER(FIND("FCC",B129)),IF(ISNUMBER(FIND("ISED",B129)),CONCATENATE(Overview!$S$11,";",Overview!$S$12),"IEEE Std 1528™"),Overview!$S$12))</f>
        <v/>
      </c>
      <c r="E129" s="6089">
        <f>IF(ISNUMBER(FIND("EN",B129)),IF(ISNUMBER(FIND("FCC",B129)),IF(ISNUMBER(FIND("ISED",B129)),CONCATENATE(Overview!$AB$10,";",Overview!$Y$11,";",Overview!$Y$12),CONCATENATE(Overview!$AB$10,";",Overview!$Y$11)),IF(ISNUMBER(FIND("ISED",B129)),CONCATENATE(Overview!$AB$10,";",Overview!$Y$12),Overview!$AB$10)),IF(ISNUMBER(FIND("FCC",B129)),IF(ISNUMBER(FIND("ISED",B129)),CONCATENATE(Overview!$Y$11,";",Overview!$Y$12),"IEEE Std 1528™"),Overview!$Y$12))</f>
        <v/>
      </c>
      <c r="F129" s="6945"/>
      <c r="G129" s="5446">
        <f>Overview!$E$28</f>
        <v/>
      </c>
      <c r="H129" s="3449"/>
      <c r="I129" s="3449"/>
      <c r="J129" s="3450" t="inlineStr">
        <is>
          <t>Cat M1</t>
        </is>
      </c>
      <c r="K129" s="3450" t="inlineStr">
        <is>
          <t>FDD1</t>
        </is>
      </c>
      <c r="L129" s="3449"/>
      <c r="M129" s="3450">
        <v>10</v>
      </c>
      <c r="N129" s="3451" t="inlineStr">
        <is>
          <t>QPSK</t>
        </is>
      </c>
      <c r="O129" s="3452"/>
      <c r="P129" s="3453">
        <v>0</v>
      </c>
      <c r="Q129" s="3454">
        <v>4</v>
      </c>
      <c r="R129" s="3455">
        <v>0</v>
      </c>
      <c r="S129" s="3455"/>
      <c r="T129" s="3456">
        <v>18050</v>
      </c>
      <c r="U129" s="3456">
        <v>1925</v>
      </c>
      <c r="V129" s="3457"/>
      <c r="W129" s="3457"/>
      <c r="X129" s="3457"/>
      <c r="Y129" s="3457"/>
      <c r="Z129" s="3457"/>
      <c r="AA129" s="3457"/>
      <c r="AB129" s="3457"/>
      <c r="AC129" s="3457"/>
      <c r="AD129" s="3457"/>
      <c r="AE129" s="3457"/>
      <c r="AF129" s="3457"/>
      <c r="AG129" s="5637"/>
      <c r="AH129" s="5644"/>
      <c r="AI129" s="3458"/>
      <c r="AJ129" s="3457"/>
      <c r="AK129" s="3457"/>
      <c r="AL129" s="3457"/>
      <c r="AM129" s="3457"/>
      <c r="AN129" s="3457"/>
      <c r="AO129" s="3457"/>
      <c r="AP129" s="3457"/>
      <c r="AQ129" s="3457"/>
      <c r="AR129" s="3457"/>
      <c r="AS129" s="3457"/>
      <c r="AT129" s="3457"/>
      <c r="AU129" s="3457"/>
      <c r="AV129" s="3457"/>
      <c r="AW129" s="3457"/>
      <c r="AX129" s="3457"/>
      <c r="AY129" s="3457"/>
      <c r="AZ129" s="3457"/>
      <c r="BA129" s="3457"/>
      <c r="BB129" s="3457"/>
      <c r="BC129" s="3457"/>
      <c r="BD129" s="3459"/>
      <c r="BE129" s="3489">
        <f>MyTimestamp(AH129)</f>
        <v/>
      </c>
      <c r="BF129" s="6080"/>
      <c r="BG129" s="6081">
        <f>BE129</f>
        <v/>
      </c>
      <c r="BH129" s="4736"/>
      <c r="BI129" s="3464"/>
      <c r="BJ129" s="3457"/>
      <c r="BK129" s="3465">
        <f>Overview!$E$7</f>
        <v/>
      </c>
      <c r="BL129" s="3457"/>
      <c r="BM129" s="3584"/>
      <c r="BN129" s="3465">
        <f>Overview!$P$153</f>
        <v/>
      </c>
      <c r="BO129" s="3457" t="inlineStr">
        <is>
          <t>Revisar: el mismo canal aparece con varias frecuencias en esta banda (1925 / 1950); Revisar: este canal figura con otra frecuencia en otra banda</t>
        </is>
      </c>
      <c r="BP129" s="3457"/>
      <c r="BQ129" s="3457"/>
      <c r="BR129" s="3467"/>
      <c r="BS129" s="3468"/>
      <c r="BT129" s="3469"/>
      <c r="BV129" s="3470"/>
      <c r="BW129" s="7588"/>
      <c r="BX129" s="7589"/>
      <c r="BY129" s="3471"/>
      <c r="BZ129" s="3472"/>
      <c r="CA129" s="3473"/>
      <c r="CB129" s="3474"/>
      <c r="CC129" s="3475"/>
      <c r="CD129" s="3476"/>
      <c r="CE129" s="3477"/>
      <c r="CF129" s="3477"/>
      <c r="CG129" s="3477"/>
      <c r="CH129" s="3478"/>
      <c r="CI129" s="3479"/>
      <c r="CJ129" s="3479"/>
      <c r="CK129" s="3479"/>
      <c r="CL129" s="3475"/>
      <c r="CM129" s="3476"/>
      <c r="CN129" s="3477"/>
      <c r="CO129" s="3477"/>
      <c r="CP129" s="3477"/>
      <c r="CQ129" s="3478"/>
      <c r="CR129" s="3479"/>
      <c r="CS129" s="3479"/>
      <c r="CT129" s="3479"/>
      <c r="CU129" s="3475"/>
      <c r="CV129" s="3480"/>
      <c r="CW129" s="3477"/>
      <c r="CX129" s="3477"/>
      <c r="CY129" s="3477"/>
      <c r="CZ129" s="3478"/>
      <c r="DA129" s="3479"/>
      <c r="DB129" s="3479"/>
      <c r="DC129" s="3479"/>
    </row>
    <row r="130" customFormat="1" customHeight="1" ht="12.75" s="3420" x14ac:dyDescent="0.2">
      <c r="B130" s="3448"/>
      <c r="C130" s="6954"/>
      <c r="D130" s="6089">
        <f>IF(ISNUMBER(FIND("EN",B130)),IF(ISNUMBER(FIND("FCC",B130)),IF(ISNUMBER(FIND("ISED",B130)),CONCATENATE(Overview!$V$10,";",Overview!$S$11,";",Overview!$S$12),CONCATENATE(Overview!$V$10,";",Overview!$S$11)),IF(ISNUMBER(FIND("ISED",B130)),CONCATENATE(Overview!$V$10,";",Overview!$S$12),Overview!$V$10)),IF(ISNUMBER(FIND("FCC",B130)),IF(ISNUMBER(FIND("ISED",B130)),CONCATENATE(Overview!$S$11,";",Overview!$S$12),"IEEE Std 1528™"),Overview!$S$12))</f>
        <v/>
      </c>
      <c r="E130" s="6089">
        <f>IF(ISNUMBER(FIND("EN",B130)),IF(ISNUMBER(FIND("FCC",B130)),IF(ISNUMBER(FIND("ISED",B130)),CONCATENATE(Overview!$AB$10,";",Overview!$Y$11,";",Overview!$Y$12),CONCATENATE(Overview!$AB$10,";",Overview!$Y$11)),IF(ISNUMBER(FIND("ISED",B130)),CONCATENATE(Overview!$AB$10,";",Overview!$Y$12),Overview!$AB$10)),IF(ISNUMBER(FIND("FCC",B130)),IF(ISNUMBER(FIND("ISED",B130)),CONCATENATE(Overview!$Y$11,";",Overview!$Y$12),"IEEE Std 1528™"),Overview!$Y$12))</f>
        <v/>
      </c>
      <c r="F130" s="6945"/>
      <c r="G130" s="5446">
        <f>Overview!$E$28</f>
        <v/>
      </c>
      <c r="H130" s="3449"/>
      <c r="I130" s="3449"/>
      <c r="J130" s="3450" t="inlineStr">
        <is>
          <t>Cat M1</t>
        </is>
      </c>
      <c r="K130" s="3450" t="inlineStr">
        <is>
          <t>FDD1</t>
        </is>
      </c>
      <c r="L130" s="3449"/>
      <c r="M130" s="3450">
        <v>10</v>
      </c>
      <c r="N130" s="3451" t="inlineStr">
        <is>
          <t>QPSK</t>
        </is>
      </c>
      <c r="O130" s="3452"/>
      <c r="P130" s="3453">
        <v>7</v>
      </c>
      <c r="Q130" s="3454">
        <v>4</v>
      </c>
      <c r="R130" s="3455">
        <v>2</v>
      </c>
      <c r="S130" s="3455"/>
      <c r="T130" s="3456">
        <v>18050</v>
      </c>
      <c r="U130" s="3456">
        <v>1925</v>
      </c>
      <c r="V130" s="3457"/>
      <c r="W130" s="3457"/>
      <c r="X130" s="3457"/>
      <c r="Y130" s="3457"/>
      <c r="Z130" s="3457"/>
      <c r="AA130" s="3457"/>
      <c r="AB130" s="3457"/>
      <c r="AC130" s="3457"/>
      <c r="AD130" s="3457"/>
      <c r="AE130" s="3457"/>
      <c r="AF130" s="3457"/>
      <c r="AG130" s="5637"/>
      <c r="AH130" s="5644"/>
      <c r="AI130" s="3458"/>
      <c r="AJ130" s="3457"/>
      <c r="AK130" s="3457"/>
      <c r="AL130" s="3457"/>
      <c r="AM130" s="3457"/>
      <c r="AN130" s="3457"/>
      <c r="AO130" s="3457"/>
      <c r="AP130" s="3457"/>
      <c r="AQ130" s="3457"/>
      <c r="AR130" s="3457"/>
      <c r="AS130" s="3457"/>
      <c r="AT130" s="3457"/>
      <c r="AU130" s="3457"/>
      <c r="AV130" s="3457"/>
      <c r="AW130" s="3457"/>
      <c r="AX130" s="3457"/>
      <c r="AY130" s="3457"/>
      <c r="AZ130" s="3457"/>
      <c r="BA130" s="3457"/>
      <c r="BB130" s="3457"/>
      <c r="BC130" s="3457"/>
      <c r="BD130" s="3459"/>
      <c r="BE130" s="3489">
        <f>MyTimestamp(AH130)</f>
        <v/>
      </c>
      <c r="BF130" s="6080"/>
      <c r="BG130" s="6081">
        <f>BE130</f>
        <v/>
      </c>
      <c r="BH130" s="4736"/>
      <c r="BI130" s="3464"/>
      <c r="BJ130" s="3457"/>
      <c r="BK130" s="3465">
        <f>Overview!$E$7</f>
        <v/>
      </c>
      <c r="BL130" s="3457"/>
      <c r="BM130" s="3584"/>
      <c r="BN130" s="3465">
        <f>Overview!$P$153</f>
        <v/>
      </c>
      <c r="BO130" s="3457" t="inlineStr">
        <is>
          <t>Revisar: el mismo canal aparece con varias frecuencias en esta banda (1925 / 1950); Revisar: este canal figura con otra frecuencia en otra banda</t>
        </is>
      </c>
      <c r="BP130" s="3457"/>
      <c r="BQ130" s="3457"/>
      <c r="BR130" s="3467"/>
      <c r="BS130" s="3468"/>
      <c r="BT130" s="3469"/>
      <c r="BV130" s="3470"/>
      <c r="BW130" s="7588"/>
      <c r="BX130" s="7589"/>
      <c r="BY130" s="3471"/>
      <c r="BZ130" s="3472"/>
      <c r="CA130" s="3473"/>
      <c r="CB130" s="3474"/>
      <c r="CC130" s="3475"/>
      <c r="CD130" s="3476"/>
      <c r="CE130" s="3477"/>
      <c r="CF130" s="3477"/>
      <c r="CG130" s="3477"/>
      <c r="CH130" s="3478"/>
      <c r="CI130" s="3479"/>
      <c r="CJ130" s="3479"/>
      <c r="CK130" s="3479"/>
      <c r="CL130" s="3475"/>
      <c r="CM130" s="3476"/>
      <c r="CN130" s="3477"/>
      <c r="CO130" s="3477"/>
      <c r="CP130" s="3477"/>
      <c r="CQ130" s="3478"/>
      <c r="CR130" s="3479"/>
      <c r="CS130" s="3479"/>
      <c r="CT130" s="3479"/>
      <c r="CU130" s="3475"/>
      <c r="CV130" s="3480"/>
      <c r="CW130" s="3477"/>
      <c r="CX130" s="3477"/>
      <c r="CY130" s="3477"/>
      <c r="CZ130" s="3478"/>
      <c r="DA130" s="3479"/>
      <c r="DB130" s="3479"/>
      <c r="DC130" s="3479"/>
    </row>
    <row r="131" customFormat="1" customHeight="1" ht="12.75" s="3420" x14ac:dyDescent="0.2">
      <c r="B131" s="3448"/>
      <c r="C131" s="6954"/>
      <c r="D131" s="6089">
        <f>IF(ISNUMBER(FIND("EN",B131)),IF(ISNUMBER(FIND("FCC",B131)),IF(ISNUMBER(FIND("ISED",B131)),CONCATENATE(Overview!$V$10,";",Overview!$S$11,";",Overview!$S$12),CONCATENATE(Overview!$V$10,";",Overview!$S$11)),IF(ISNUMBER(FIND("ISED",B131)),CONCATENATE(Overview!$V$10,";",Overview!$S$12),Overview!$V$10)),IF(ISNUMBER(FIND("FCC",B131)),IF(ISNUMBER(FIND("ISED",B131)),CONCATENATE(Overview!$S$11,";",Overview!$S$12),"IEEE Std 1528™"),Overview!$S$12))</f>
        <v/>
      </c>
      <c r="E131" s="6089">
        <f>IF(ISNUMBER(FIND("EN",B131)),IF(ISNUMBER(FIND("FCC",B131)),IF(ISNUMBER(FIND("ISED",B131)),CONCATENATE(Overview!$AB$10,";",Overview!$Y$11,";",Overview!$Y$12),CONCATENATE(Overview!$AB$10,";",Overview!$Y$11)),IF(ISNUMBER(FIND("ISED",B131)),CONCATENATE(Overview!$AB$10,";",Overview!$Y$12),Overview!$AB$10)),IF(ISNUMBER(FIND("FCC",B131)),IF(ISNUMBER(FIND("ISED",B131)),CONCATENATE(Overview!$Y$11,";",Overview!$Y$12),"IEEE Std 1528™"),Overview!$Y$12))</f>
        <v/>
      </c>
      <c r="F131" s="6945"/>
      <c r="G131" s="5446">
        <f>Overview!$E$28</f>
        <v/>
      </c>
      <c r="H131" s="3449"/>
      <c r="I131" s="3449"/>
      <c r="J131" s="3450" t="inlineStr">
        <is>
          <t>Cat M1</t>
        </is>
      </c>
      <c r="K131" s="3450" t="inlineStr">
        <is>
          <t>FDD1</t>
        </is>
      </c>
      <c r="L131" s="3449"/>
      <c r="M131" s="3450">
        <v>10</v>
      </c>
      <c r="N131" s="3451" t="inlineStr">
        <is>
          <t>QPSK</t>
        </is>
      </c>
      <c r="O131" s="3452"/>
      <c r="P131" s="3453">
        <v>0</v>
      </c>
      <c r="Q131" s="3454">
        <v>6</v>
      </c>
      <c r="R131" s="3455">
        <v>0</v>
      </c>
      <c r="S131" s="3455"/>
      <c r="T131" s="3456">
        <v>18050</v>
      </c>
      <c r="U131" s="3456">
        <v>1925</v>
      </c>
      <c r="V131" s="3457"/>
      <c r="W131" s="3457"/>
      <c r="X131" s="3457"/>
      <c r="Y131" s="3457"/>
      <c r="Z131" s="3457"/>
      <c r="AA131" s="3457"/>
      <c r="AB131" s="3457"/>
      <c r="AC131" s="3457"/>
      <c r="AD131" s="3457"/>
      <c r="AE131" s="3457"/>
      <c r="AF131" s="3457"/>
      <c r="AG131" s="5637"/>
      <c r="AH131" s="5644"/>
      <c r="AI131" s="3458"/>
      <c r="AJ131" s="3457"/>
      <c r="AK131" s="3457"/>
      <c r="AL131" s="3457"/>
      <c r="AM131" s="3457"/>
      <c r="AN131" s="3457"/>
      <c r="AO131" s="3457"/>
      <c r="AP131" s="3457"/>
      <c r="AQ131" s="3457"/>
      <c r="AR131" s="3457"/>
      <c r="AS131" s="3457"/>
      <c r="AT131" s="3457"/>
      <c r="AU131" s="3457"/>
      <c r="AV131" s="3457"/>
      <c r="AW131" s="3457"/>
      <c r="AX131" s="3457"/>
      <c r="AY131" s="3457"/>
      <c r="AZ131" s="3457"/>
      <c r="BA131" s="3457"/>
      <c r="BB131" s="3457"/>
      <c r="BC131" s="3457"/>
      <c r="BD131" s="3459"/>
      <c r="BE131" s="3489">
        <f>MyTimestamp(AH131)</f>
        <v/>
      </c>
      <c r="BF131" s="6080"/>
      <c r="BG131" s="6081">
        <f>BE131</f>
        <v/>
      </c>
      <c r="BH131" s="4736"/>
      <c r="BI131" s="3464"/>
      <c r="BJ131" s="3457"/>
      <c r="BK131" s="3465">
        <f>Overview!$E$7</f>
        <v/>
      </c>
      <c r="BL131" s="3457"/>
      <c r="BM131" s="3584"/>
      <c r="BN131" s="3465">
        <f>Overview!$P$153</f>
        <v/>
      </c>
      <c r="BO131" s="3457" t="inlineStr">
        <is>
          <t>Revisar: el mismo canal aparece con varias frecuencias en esta banda (1925 / 1950); Revisar: este canal figura con otra frecuencia en otra banda</t>
        </is>
      </c>
      <c r="BP131" s="3457"/>
      <c r="BQ131" s="3457"/>
      <c r="BR131" s="3467"/>
      <c r="BS131" s="3468"/>
      <c r="BT131" s="3469"/>
      <c r="BV131" s="3470"/>
      <c r="BW131" s="7588"/>
      <c r="BX131" s="7589"/>
      <c r="BY131" s="3471"/>
      <c r="BZ131" s="3472"/>
      <c r="CA131" s="3473"/>
      <c r="CB131" s="3474"/>
      <c r="CC131" s="3475"/>
      <c r="CD131" s="3476"/>
      <c r="CE131" s="3477"/>
      <c r="CF131" s="3477"/>
      <c r="CG131" s="3477"/>
      <c r="CH131" s="3478"/>
      <c r="CI131" s="3479"/>
      <c r="CJ131" s="3479"/>
      <c r="CK131" s="3479"/>
      <c r="CL131" s="3475"/>
      <c r="CM131" s="3476"/>
      <c r="CN131" s="3477"/>
      <c r="CO131" s="3477"/>
      <c r="CP131" s="3477"/>
      <c r="CQ131" s="3478"/>
      <c r="CR131" s="3479"/>
      <c r="CS131" s="3479"/>
      <c r="CT131" s="3479"/>
      <c r="CU131" s="3475"/>
      <c r="CV131" s="3480"/>
      <c r="CW131" s="3477"/>
      <c r="CX131" s="3477"/>
      <c r="CY131" s="3477"/>
      <c r="CZ131" s="3478"/>
      <c r="DA131" s="3479"/>
      <c r="DB131" s="3479"/>
      <c r="DC131" s="3479"/>
    </row>
    <row r="132" customFormat="1" customHeight="1" ht="12.75" s="3420" x14ac:dyDescent="0.2">
      <c r="B132" s="3448"/>
      <c r="C132" s="6954"/>
      <c r="D132" s="6089">
        <f>IF(ISNUMBER(FIND("EN",B132)),IF(ISNUMBER(FIND("FCC",B132)),IF(ISNUMBER(FIND("ISED",B132)),CONCATENATE(Overview!$V$10,";",Overview!$S$11,";",Overview!$S$12),CONCATENATE(Overview!$V$10,";",Overview!$S$11)),IF(ISNUMBER(FIND("ISED",B132)),CONCATENATE(Overview!$V$10,";",Overview!$S$12),Overview!$V$10)),IF(ISNUMBER(FIND("FCC",B132)),IF(ISNUMBER(FIND("ISED",B132)),CONCATENATE(Overview!$S$11,";",Overview!$S$12),"IEEE Std 1528™"),Overview!$S$12))</f>
        <v/>
      </c>
      <c r="E132" s="6089">
        <f>IF(ISNUMBER(FIND("EN",B132)),IF(ISNUMBER(FIND("FCC",B132)),IF(ISNUMBER(FIND("ISED",B132)),CONCATENATE(Overview!$AB$10,";",Overview!$Y$11,";",Overview!$Y$12),CONCATENATE(Overview!$AB$10,";",Overview!$Y$11)),IF(ISNUMBER(FIND("ISED",B132)),CONCATENATE(Overview!$AB$10,";",Overview!$Y$12),Overview!$AB$10)),IF(ISNUMBER(FIND("FCC",B132)),IF(ISNUMBER(FIND("ISED",B132)),CONCATENATE(Overview!$Y$11,";",Overview!$Y$12),"IEEE Std 1528™"),Overview!$Y$12))</f>
        <v/>
      </c>
      <c r="F132" s="6945"/>
      <c r="G132" s="5446">
        <f>Overview!$E$28</f>
        <v/>
      </c>
      <c r="H132" s="3449"/>
      <c r="I132" s="3449"/>
      <c r="J132" s="3450" t="inlineStr">
        <is>
          <t>Cat M1</t>
        </is>
      </c>
      <c r="K132" s="3450" t="inlineStr">
        <is>
          <t>FDD1</t>
        </is>
      </c>
      <c r="L132" s="3449"/>
      <c r="M132" s="3450">
        <v>10</v>
      </c>
      <c r="N132" s="3451" t="inlineStr">
        <is>
          <t>QPSK</t>
        </is>
      </c>
      <c r="O132" s="3452"/>
      <c r="P132" s="3453">
        <v>7</v>
      </c>
      <c r="Q132" s="3454">
        <v>6</v>
      </c>
      <c r="R132" s="3455">
        <v>0</v>
      </c>
      <c r="S132" s="3455"/>
      <c r="T132" s="3456">
        <v>18050</v>
      </c>
      <c r="U132" s="3456">
        <v>1925</v>
      </c>
      <c r="V132" s="3457"/>
      <c r="W132" s="3457"/>
      <c r="X132" s="3457"/>
      <c r="Y132" s="3457"/>
      <c r="Z132" s="3457"/>
      <c r="AA132" s="3457"/>
      <c r="AB132" s="3457"/>
      <c r="AC132" s="3457"/>
      <c r="AD132" s="3457"/>
      <c r="AE132" s="3457"/>
      <c r="AF132" s="3457"/>
      <c r="AG132" s="5637"/>
      <c r="AH132" s="5644"/>
      <c r="AI132" s="3458"/>
      <c r="AJ132" s="3457"/>
      <c r="AK132" s="3457"/>
      <c r="AL132" s="3457"/>
      <c r="AM132" s="3457"/>
      <c r="AN132" s="3457"/>
      <c r="AO132" s="3457"/>
      <c r="AP132" s="3457"/>
      <c r="AQ132" s="3457"/>
      <c r="AR132" s="3457"/>
      <c r="AS132" s="3457"/>
      <c r="AT132" s="3457"/>
      <c r="AU132" s="3457"/>
      <c r="AV132" s="3457"/>
      <c r="AW132" s="3457"/>
      <c r="AX132" s="3457"/>
      <c r="AY132" s="3457"/>
      <c r="AZ132" s="3457"/>
      <c r="BA132" s="3457"/>
      <c r="BB132" s="3457"/>
      <c r="BC132" s="3457"/>
      <c r="BD132" s="3459"/>
      <c r="BE132" s="3489">
        <f>MyTimestamp(AH132)</f>
        <v/>
      </c>
      <c r="BF132" s="6080"/>
      <c r="BG132" s="6081">
        <f>BE132</f>
        <v/>
      </c>
      <c r="BH132" s="4736"/>
      <c r="BI132" s="3464"/>
      <c r="BJ132" s="3457"/>
      <c r="BK132" s="3465">
        <f>Overview!$E$7</f>
        <v/>
      </c>
      <c r="BL132" s="3457"/>
      <c r="BM132" s="3584"/>
      <c r="BN132" s="3465">
        <f>Overview!$P$153</f>
        <v/>
      </c>
      <c r="BO132" s="3457" t="inlineStr">
        <is>
          <t>Revisar: el mismo canal aparece con varias frecuencias en esta banda (1925 / 1950); Revisar: este canal figura con otra frecuencia en otra banda</t>
        </is>
      </c>
      <c r="BP132" s="3457"/>
      <c r="BQ132" s="3457"/>
      <c r="BR132" s="3467"/>
      <c r="BS132" s="3468"/>
      <c r="BT132" s="3469"/>
      <c r="BV132" s="3470"/>
      <c r="BW132" s="7588"/>
      <c r="BX132" s="7589"/>
      <c r="BY132" s="3471"/>
      <c r="BZ132" s="3472"/>
      <c r="CA132" s="3473"/>
      <c r="CB132" s="3474"/>
      <c r="CC132" s="3475"/>
      <c r="CD132" s="3476"/>
      <c r="CE132" s="3477"/>
      <c r="CF132" s="3477"/>
      <c r="CG132" s="3477"/>
      <c r="CH132" s="3478"/>
      <c r="CI132" s="3479"/>
      <c r="CJ132" s="3479"/>
      <c r="CK132" s="3479"/>
      <c r="CL132" s="3475"/>
      <c r="CM132" s="3476"/>
      <c r="CN132" s="3477"/>
      <c r="CO132" s="3477"/>
      <c r="CP132" s="3477"/>
      <c r="CQ132" s="3478"/>
      <c r="CR132" s="3479"/>
      <c r="CS132" s="3479"/>
      <c r="CT132" s="3479"/>
      <c r="CU132" s="3475"/>
      <c r="CV132" s="3480"/>
      <c r="CW132" s="3477"/>
      <c r="CX132" s="3477"/>
      <c r="CY132" s="3477"/>
      <c r="CZ132" s="3478"/>
      <c r="DA132" s="3479"/>
      <c r="DB132" s="3479"/>
      <c r="DC132" s="3479"/>
    </row>
    <row r="133" customFormat="1" customHeight="1" ht="12.75" s="3420" x14ac:dyDescent="0.2">
      <c r="B133" s="3448"/>
      <c r="C133" s="6954"/>
      <c r="D133" s="6089">
        <f>IF(ISNUMBER(FIND("EN",B133)),IF(ISNUMBER(FIND("FCC",B133)),IF(ISNUMBER(FIND("ISED",B133)),CONCATENATE(Overview!$V$10,";",Overview!$S$11,";",Overview!$S$12),CONCATENATE(Overview!$V$10,";",Overview!$S$11)),IF(ISNUMBER(FIND("ISED",B133)),CONCATENATE(Overview!$V$10,";",Overview!$S$12),Overview!$V$10)),IF(ISNUMBER(FIND("FCC",B133)),IF(ISNUMBER(FIND("ISED",B133)),CONCATENATE(Overview!$S$11,";",Overview!$S$12),"IEEE Std 1528™"),Overview!$S$12))</f>
        <v/>
      </c>
      <c r="E133" s="6089">
        <f>IF(ISNUMBER(FIND("EN",B133)),IF(ISNUMBER(FIND("FCC",B133)),IF(ISNUMBER(FIND("ISED",B133)),CONCATENATE(Overview!$AB$10,";",Overview!$Y$11,";",Overview!$Y$12),CONCATENATE(Overview!$AB$10,";",Overview!$Y$11)),IF(ISNUMBER(FIND("ISED",B133)),CONCATENATE(Overview!$AB$10,";",Overview!$Y$12),Overview!$AB$10)),IF(ISNUMBER(FIND("FCC",B133)),IF(ISNUMBER(FIND("ISED",B133)),CONCATENATE(Overview!$Y$11,";",Overview!$Y$12),"IEEE Std 1528™"),Overview!$Y$12))</f>
        <v/>
      </c>
      <c r="F133" s="6945"/>
      <c r="G133" s="5446">
        <f>Overview!$E$28</f>
        <v/>
      </c>
      <c r="H133" s="3449"/>
      <c r="I133" s="3449"/>
      <c r="J133" s="3450" t="inlineStr">
        <is>
          <t>Cat M1</t>
        </is>
      </c>
      <c r="K133" s="3450" t="inlineStr">
        <is>
          <t>FDD1</t>
        </is>
      </c>
      <c r="L133" s="3449"/>
      <c r="M133" s="3450">
        <v>10</v>
      </c>
      <c r="N133" s="3451" t="inlineStr">
        <is>
          <t>16QAM</t>
        </is>
      </c>
      <c r="O133" s="3452"/>
      <c r="P133" s="3453">
        <v>0</v>
      </c>
      <c r="Q133" s="3454">
        <v>1</v>
      </c>
      <c r="R133" s="3455">
        <v>0</v>
      </c>
      <c r="S133" s="3455"/>
      <c r="T133" s="3456">
        <v>18050</v>
      </c>
      <c r="U133" s="3456">
        <v>1925</v>
      </c>
      <c r="V133" s="3457"/>
      <c r="W133" s="3457"/>
      <c r="X133" s="3457"/>
      <c r="Y133" s="3457"/>
      <c r="Z133" s="3457"/>
      <c r="AA133" s="3457"/>
      <c r="AB133" s="3457"/>
      <c r="AC133" s="3457"/>
      <c r="AD133" s="3457"/>
      <c r="AE133" s="3457"/>
      <c r="AF133" s="3457"/>
      <c r="AG133" s="5637"/>
      <c r="AH133" s="5644"/>
      <c r="AI133" s="3458"/>
      <c r="AJ133" s="3457"/>
      <c r="AK133" s="3457"/>
      <c r="AL133" s="3457"/>
      <c r="AM133" s="3457"/>
      <c r="AN133" s="3457"/>
      <c r="AO133" s="3457"/>
      <c r="AP133" s="3457"/>
      <c r="AQ133" s="3457"/>
      <c r="AR133" s="3457"/>
      <c r="AS133" s="3457"/>
      <c r="AT133" s="3457"/>
      <c r="AU133" s="3457"/>
      <c r="AV133" s="3457"/>
      <c r="AW133" s="3457"/>
      <c r="AX133" s="3457"/>
      <c r="AY133" s="3457"/>
      <c r="AZ133" s="3457"/>
      <c r="BA133" s="3457"/>
      <c r="BB133" s="3457"/>
      <c r="BC133" s="3457"/>
      <c r="BD133" s="3459"/>
      <c r="BE133" s="3489">
        <f>MyTimestamp(AH133)</f>
        <v/>
      </c>
      <c r="BF133" s="6080"/>
      <c r="BG133" s="6081">
        <f>BE133</f>
        <v/>
      </c>
      <c r="BH133" s="4736"/>
      <c r="BI133" s="3464"/>
      <c r="BJ133" s="3457"/>
      <c r="BK133" s="3465">
        <f>Overview!$E$7</f>
        <v/>
      </c>
      <c r="BL133" s="3457"/>
      <c r="BM133" s="3584"/>
      <c r="BN133" s="3465">
        <f>Overview!$P$153</f>
        <v/>
      </c>
      <c r="BO133" s="3457" t="inlineStr">
        <is>
          <t>Revisar: el mismo canal aparece con varias frecuencias en esta banda (1925 / 1950); Revisar: este canal figura con otra frecuencia en otra banda</t>
        </is>
      </c>
      <c r="BP133" s="3457"/>
      <c r="BQ133" s="3457"/>
      <c r="BR133" s="3467"/>
      <c r="BS133" s="3468"/>
      <c r="BT133" s="3469"/>
      <c r="BV133" s="3470"/>
      <c r="BW133" s="7588"/>
      <c r="BX133" s="7589"/>
      <c r="BY133" s="3471"/>
      <c r="BZ133" s="3472"/>
      <c r="CA133" s="3473"/>
      <c r="CB133" s="3474"/>
      <c r="CC133" s="3475"/>
      <c r="CD133" s="3476"/>
      <c r="CE133" s="3477"/>
      <c r="CF133" s="3477"/>
      <c r="CG133" s="3477"/>
      <c r="CH133" s="3478"/>
      <c r="CI133" s="3479"/>
      <c r="CJ133" s="3479"/>
      <c r="CK133" s="3479"/>
      <c r="CL133" s="3475"/>
      <c r="CM133" s="3476"/>
      <c r="CN133" s="3477"/>
      <c r="CO133" s="3477"/>
      <c r="CP133" s="3477"/>
      <c r="CQ133" s="3478"/>
      <c r="CR133" s="3479"/>
      <c r="CS133" s="3479"/>
      <c r="CT133" s="3479"/>
      <c r="CU133" s="3475"/>
      <c r="CV133" s="3480"/>
      <c r="CW133" s="3477"/>
      <c r="CX133" s="3477"/>
      <c r="CY133" s="3477"/>
      <c r="CZ133" s="3478"/>
      <c r="DA133" s="3479"/>
      <c r="DB133" s="3479"/>
      <c r="DC133" s="3479"/>
    </row>
    <row r="134" customFormat="1" customHeight="1" ht="12.75" s="3420" x14ac:dyDescent="0.2">
      <c r="B134" s="3448"/>
      <c r="C134" s="6954"/>
      <c r="D134" s="6089">
        <f>IF(ISNUMBER(FIND("EN",B134)),IF(ISNUMBER(FIND("FCC",B134)),IF(ISNUMBER(FIND("ISED",B134)),CONCATENATE(Overview!$V$10,";",Overview!$S$11,";",Overview!$S$12),CONCATENATE(Overview!$V$10,";",Overview!$S$11)),IF(ISNUMBER(FIND("ISED",B134)),CONCATENATE(Overview!$V$10,";",Overview!$S$12),Overview!$V$10)),IF(ISNUMBER(FIND("FCC",B134)),IF(ISNUMBER(FIND("ISED",B134)),CONCATENATE(Overview!$S$11,";",Overview!$S$12),"IEEE Std 1528™"),Overview!$S$12))</f>
        <v/>
      </c>
      <c r="E134" s="6089">
        <f>IF(ISNUMBER(FIND("EN",B134)),IF(ISNUMBER(FIND("FCC",B134)),IF(ISNUMBER(FIND("ISED",B134)),CONCATENATE(Overview!$AB$10,";",Overview!$Y$11,";",Overview!$Y$12),CONCATENATE(Overview!$AB$10,";",Overview!$Y$11)),IF(ISNUMBER(FIND("ISED",B134)),CONCATENATE(Overview!$AB$10,";",Overview!$Y$12),Overview!$AB$10)),IF(ISNUMBER(FIND("FCC",B134)),IF(ISNUMBER(FIND("ISED",B134)),CONCATENATE(Overview!$Y$11,";",Overview!$Y$12),"IEEE Std 1528™"),Overview!$Y$12))</f>
        <v/>
      </c>
      <c r="F134" s="6945"/>
      <c r="G134" s="5446">
        <f>Overview!$E$28</f>
        <v/>
      </c>
      <c r="H134" s="3449"/>
      <c r="I134" s="3449"/>
      <c r="J134" s="3450" t="inlineStr">
        <is>
          <t>Cat M1</t>
        </is>
      </c>
      <c r="K134" s="3450" t="inlineStr">
        <is>
          <t>FDD1</t>
        </is>
      </c>
      <c r="L134" s="3449"/>
      <c r="M134" s="3450">
        <v>10</v>
      </c>
      <c r="N134" s="3451" t="inlineStr">
        <is>
          <t>16QAM</t>
        </is>
      </c>
      <c r="O134" s="3452"/>
      <c r="P134" s="3453">
        <v>0</v>
      </c>
      <c r="Q134" s="3454">
        <v>1</v>
      </c>
      <c r="R134" s="3455">
        <v>5</v>
      </c>
      <c r="S134" s="3455"/>
      <c r="T134" s="3456">
        <v>18050</v>
      </c>
      <c r="U134" s="3456">
        <v>1925</v>
      </c>
      <c r="V134" s="3457"/>
      <c r="W134" s="3457"/>
      <c r="X134" s="3457"/>
      <c r="Y134" s="3457"/>
      <c r="Z134" s="3457"/>
      <c r="AA134" s="3457"/>
      <c r="AB134" s="3457"/>
      <c r="AC134" s="3457"/>
      <c r="AD134" s="3457"/>
      <c r="AE134" s="3457"/>
      <c r="AF134" s="3457"/>
      <c r="AG134" s="5637"/>
      <c r="AH134" s="5644"/>
      <c r="AI134" s="3458"/>
      <c r="AJ134" s="3457"/>
      <c r="AK134" s="3457"/>
      <c r="AL134" s="3457"/>
      <c r="AM134" s="3457"/>
      <c r="AN134" s="3457"/>
      <c r="AO134" s="3457"/>
      <c r="AP134" s="3457"/>
      <c r="AQ134" s="3457"/>
      <c r="AR134" s="3457"/>
      <c r="AS134" s="3457"/>
      <c r="AT134" s="3457"/>
      <c r="AU134" s="3457"/>
      <c r="AV134" s="3457"/>
      <c r="AW134" s="3457"/>
      <c r="AX134" s="3457"/>
      <c r="AY134" s="3457"/>
      <c r="AZ134" s="3457"/>
      <c r="BA134" s="3457"/>
      <c r="BB134" s="3457"/>
      <c r="BC134" s="3457"/>
      <c r="BD134" s="3459"/>
      <c r="BE134" s="3489">
        <f>MyTimestamp(AH134)</f>
        <v/>
      </c>
      <c r="BF134" s="6080"/>
      <c r="BG134" s="6081">
        <f>BE134</f>
        <v/>
      </c>
      <c r="BH134" s="4736"/>
      <c r="BI134" s="3464"/>
      <c r="BJ134" s="3457"/>
      <c r="BK134" s="3465">
        <f>Overview!$E$7</f>
        <v/>
      </c>
      <c r="BL134" s="3457"/>
      <c r="BM134" s="3584"/>
      <c r="BN134" s="3465">
        <f>Overview!$P$153</f>
        <v/>
      </c>
      <c r="BO134" s="3457" t="inlineStr">
        <is>
          <t>Revisar: el mismo canal aparece con varias frecuencias en esta banda (1925 / 1950); Revisar: este canal figura con otra frecuencia en otra banda</t>
        </is>
      </c>
      <c r="BP134" s="3457"/>
      <c r="BQ134" s="3457"/>
      <c r="BR134" s="3467"/>
      <c r="BS134" s="3468"/>
      <c r="BT134" s="3469"/>
      <c r="BV134" s="3470"/>
      <c r="BW134" s="7588"/>
      <c r="BX134" s="7589"/>
      <c r="BY134" s="3471"/>
      <c r="BZ134" s="3472"/>
      <c r="CA134" s="3473"/>
      <c r="CB134" s="3474"/>
      <c r="CC134" s="3475"/>
      <c r="CD134" s="3476"/>
      <c r="CE134" s="3477"/>
      <c r="CF134" s="3477"/>
      <c r="CG134" s="3477"/>
      <c r="CH134" s="3478"/>
      <c r="CI134" s="3479"/>
      <c r="CJ134" s="3479"/>
      <c r="CK134" s="3479"/>
      <c r="CL134" s="3475"/>
      <c r="CM134" s="3476"/>
      <c r="CN134" s="3477"/>
      <c r="CO134" s="3477"/>
      <c r="CP134" s="3477"/>
      <c r="CQ134" s="3478"/>
      <c r="CR134" s="3479"/>
      <c r="CS134" s="3479"/>
      <c r="CT134" s="3479"/>
      <c r="CU134" s="3475"/>
      <c r="CV134" s="3480"/>
      <c r="CW134" s="3477"/>
      <c r="CX134" s="3477"/>
      <c r="CY134" s="3477"/>
      <c r="CZ134" s="3478"/>
      <c r="DA134" s="3479"/>
      <c r="DB134" s="3479"/>
      <c r="DC134" s="3479"/>
    </row>
    <row r="135" customFormat="1" customHeight="1" ht="12.75" s="3420" x14ac:dyDescent="0.2">
      <c r="B135" s="3448"/>
      <c r="C135" s="6954"/>
      <c r="D135" s="6089">
        <f>IF(ISNUMBER(FIND("EN",B135)),IF(ISNUMBER(FIND("FCC",B135)),IF(ISNUMBER(FIND("ISED",B135)),CONCATENATE(Overview!$V$10,";",Overview!$S$11,";",Overview!$S$12),CONCATENATE(Overview!$V$10,";",Overview!$S$11)),IF(ISNUMBER(FIND("ISED",B135)),CONCATENATE(Overview!$V$10,";",Overview!$S$12),Overview!$V$10)),IF(ISNUMBER(FIND("FCC",B135)),IF(ISNUMBER(FIND("ISED",B135)),CONCATENATE(Overview!$S$11,";",Overview!$S$12),"IEEE Std 1528™"),Overview!$S$12))</f>
        <v/>
      </c>
      <c r="E135" s="6089">
        <f>IF(ISNUMBER(FIND("EN",B135)),IF(ISNUMBER(FIND("FCC",B135)),IF(ISNUMBER(FIND("ISED",B135)),CONCATENATE(Overview!$AB$10,";",Overview!$Y$11,";",Overview!$Y$12),CONCATENATE(Overview!$AB$10,";",Overview!$Y$11)),IF(ISNUMBER(FIND("ISED",B135)),CONCATENATE(Overview!$AB$10,";",Overview!$Y$12),Overview!$AB$10)),IF(ISNUMBER(FIND("FCC",B135)),IF(ISNUMBER(FIND("ISED",B135)),CONCATENATE(Overview!$Y$11,";",Overview!$Y$12),"IEEE Std 1528™"),Overview!$Y$12))</f>
        <v/>
      </c>
      <c r="F135" s="6945"/>
      <c r="G135" s="5446">
        <f>Overview!$E$28</f>
        <v/>
      </c>
      <c r="H135" s="3449"/>
      <c r="I135" s="3449"/>
      <c r="J135" s="3450" t="inlineStr">
        <is>
          <t>Cat M1</t>
        </is>
      </c>
      <c r="K135" s="3450" t="inlineStr">
        <is>
          <t>FDD1</t>
        </is>
      </c>
      <c r="L135" s="3449"/>
      <c r="M135" s="3450">
        <v>10</v>
      </c>
      <c r="N135" s="3451" t="inlineStr">
        <is>
          <t>16QAM</t>
        </is>
      </c>
      <c r="O135" s="3452"/>
      <c r="P135" s="3453">
        <v>3</v>
      </c>
      <c r="Q135" s="3454">
        <v>1</v>
      </c>
      <c r="R135" s="3455">
        <v>0</v>
      </c>
      <c r="S135" s="3455"/>
      <c r="T135" s="3456">
        <v>18050</v>
      </c>
      <c r="U135" s="3456">
        <v>1925</v>
      </c>
      <c r="V135" s="3457"/>
      <c r="W135" s="3457"/>
      <c r="X135" s="3457"/>
      <c r="Y135" s="3457"/>
      <c r="Z135" s="3457"/>
      <c r="AA135" s="3457"/>
      <c r="AB135" s="3457"/>
      <c r="AC135" s="3457"/>
      <c r="AD135" s="3457"/>
      <c r="AE135" s="3457"/>
      <c r="AF135" s="3457"/>
      <c r="AG135" s="5637"/>
      <c r="AH135" s="5644"/>
      <c r="AI135" s="3458"/>
      <c r="AJ135" s="3457"/>
      <c r="AK135" s="3457"/>
      <c r="AL135" s="3457"/>
      <c r="AM135" s="3457"/>
      <c r="AN135" s="3457"/>
      <c r="AO135" s="3457"/>
      <c r="AP135" s="3457"/>
      <c r="AQ135" s="3457"/>
      <c r="AR135" s="3457"/>
      <c r="AS135" s="3457"/>
      <c r="AT135" s="3457"/>
      <c r="AU135" s="3457"/>
      <c r="AV135" s="3457"/>
      <c r="AW135" s="3457"/>
      <c r="AX135" s="3457"/>
      <c r="AY135" s="3457"/>
      <c r="AZ135" s="3457"/>
      <c r="BA135" s="3457"/>
      <c r="BB135" s="3457"/>
      <c r="BC135" s="3457"/>
      <c r="BD135" s="3459"/>
      <c r="BE135" s="3489">
        <f>MyTimestamp(AH135)</f>
        <v/>
      </c>
      <c r="BF135" s="6080"/>
      <c r="BG135" s="6081">
        <f>BE135</f>
        <v/>
      </c>
      <c r="BH135" s="4736"/>
      <c r="BI135" s="3464"/>
      <c r="BJ135" s="3457"/>
      <c r="BK135" s="3465">
        <f>Overview!$E$7</f>
        <v/>
      </c>
      <c r="BL135" s="3457"/>
      <c r="BM135" s="3584"/>
      <c r="BN135" s="3465">
        <f>Overview!$P$153</f>
        <v/>
      </c>
      <c r="BO135" s="3457" t="inlineStr">
        <is>
          <t>Revisar: el mismo canal aparece con varias frecuencias en esta banda (1925 / 1950); Revisar: este canal figura con otra frecuencia en otra banda</t>
        </is>
      </c>
      <c r="BP135" s="3457"/>
      <c r="BQ135" s="3457"/>
      <c r="BR135" s="3467"/>
      <c r="BS135" s="3468"/>
      <c r="BT135" s="3469"/>
      <c r="BV135" s="3470"/>
      <c r="BW135" s="7588"/>
      <c r="BX135" s="7589"/>
      <c r="BY135" s="3471"/>
      <c r="BZ135" s="3472"/>
      <c r="CA135" s="3473"/>
      <c r="CB135" s="3474"/>
      <c r="CC135" s="3475"/>
      <c r="CD135" s="3476"/>
      <c r="CE135" s="3477"/>
      <c r="CF135" s="3477"/>
      <c r="CG135" s="3477"/>
      <c r="CH135" s="3478"/>
      <c r="CI135" s="3479"/>
      <c r="CJ135" s="3479"/>
      <c r="CK135" s="3479"/>
      <c r="CL135" s="3475"/>
      <c r="CM135" s="3476"/>
      <c r="CN135" s="3477"/>
      <c r="CO135" s="3477"/>
      <c r="CP135" s="3477"/>
      <c r="CQ135" s="3478"/>
      <c r="CR135" s="3479"/>
      <c r="CS135" s="3479"/>
      <c r="CT135" s="3479"/>
      <c r="CU135" s="3475"/>
      <c r="CV135" s="3480"/>
      <c r="CW135" s="3477"/>
      <c r="CX135" s="3477"/>
      <c r="CY135" s="3477"/>
      <c r="CZ135" s="3478"/>
      <c r="DA135" s="3479"/>
      <c r="DB135" s="3479"/>
      <c r="DC135" s="3479"/>
    </row>
    <row r="136" customFormat="1" customHeight="1" ht="12.75" s="3420" x14ac:dyDescent="0.2">
      <c r="B136" s="3448"/>
      <c r="C136" s="6954"/>
      <c r="D136" s="6089">
        <f>IF(ISNUMBER(FIND("EN",B136)),IF(ISNUMBER(FIND("FCC",B136)),IF(ISNUMBER(FIND("ISED",B136)),CONCATENATE(Overview!$V$10,";",Overview!$S$11,";",Overview!$S$12),CONCATENATE(Overview!$V$10,";",Overview!$S$11)),IF(ISNUMBER(FIND("ISED",B136)),CONCATENATE(Overview!$V$10,";",Overview!$S$12),Overview!$V$10)),IF(ISNUMBER(FIND("FCC",B136)),IF(ISNUMBER(FIND("ISED",B136)),CONCATENATE(Overview!$S$11,";",Overview!$S$12),"IEEE Std 1528™"),Overview!$S$12))</f>
        <v/>
      </c>
      <c r="E136" s="6089">
        <f>IF(ISNUMBER(FIND("EN",B136)),IF(ISNUMBER(FIND("FCC",B136)),IF(ISNUMBER(FIND("ISED",B136)),CONCATENATE(Overview!$AB$10,";",Overview!$Y$11,";",Overview!$Y$12),CONCATENATE(Overview!$AB$10,";",Overview!$Y$11)),IF(ISNUMBER(FIND("ISED",B136)),CONCATENATE(Overview!$AB$10,";",Overview!$Y$12),Overview!$AB$10)),IF(ISNUMBER(FIND("FCC",B136)),IF(ISNUMBER(FIND("ISED",B136)),CONCATENATE(Overview!$Y$11,";",Overview!$Y$12),"IEEE Std 1528™"),Overview!$Y$12))</f>
        <v/>
      </c>
      <c r="F136" s="6945"/>
      <c r="G136" s="5446">
        <f>Overview!$E$28</f>
        <v/>
      </c>
      <c r="H136" s="3449"/>
      <c r="I136" s="3449"/>
      <c r="J136" s="3450" t="inlineStr">
        <is>
          <t>Cat M1</t>
        </is>
      </c>
      <c r="K136" s="3450" t="inlineStr">
        <is>
          <t>FDD1</t>
        </is>
      </c>
      <c r="L136" s="3449"/>
      <c r="M136" s="3450">
        <v>10</v>
      </c>
      <c r="N136" s="3451" t="inlineStr">
        <is>
          <t>16QAM</t>
        </is>
      </c>
      <c r="O136" s="3452"/>
      <c r="P136" s="3453">
        <v>3</v>
      </c>
      <c r="Q136" s="3454">
        <v>1</v>
      </c>
      <c r="R136" s="3455">
        <v>5</v>
      </c>
      <c r="S136" s="3455"/>
      <c r="T136" s="3456">
        <v>18050</v>
      </c>
      <c r="U136" s="3456">
        <v>1925</v>
      </c>
      <c r="V136" s="3457"/>
      <c r="W136" s="3457"/>
      <c r="X136" s="3457"/>
      <c r="Y136" s="3457"/>
      <c r="Z136" s="3457"/>
      <c r="AA136" s="3457"/>
      <c r="AB136" s="3457"/>
      <c r="AC136" s="3457"/>
      <c r="AD136" s="3457"/>
      <c r="AE136" s="3457"/>
      <c r="AF136" s="3457"/>
      <c r="AG136" s="5637"/>
      <c r="AH136" s="5644"/>
      <c r="AI136" s="3458"/>
      <c r="AJ136" s="3457"/>
      <c r="AK136" s="3457"/>
      <c r="AL136" s="3457"/>
      <c r="AM136" s="3457"/>
      <c r="AN136" s="3457"/>
      <c r="AO136" s="3457"/>
      <c r="AP136" s="3457"/>
      <c r="AQ136" s="3457"/>
      <c r="AR136" s="3457"/>
      <c r="AS136" s="3457"/>
      <c r="AT136" s="3457"/>
      <c r="AU136" s="3457"/>
      <c r="AV136" s="3457"/>
      <c r="AW136" s="3457"/>
      <c r="AX136" s="3457"/>
      <c r="AY136" s="3457"/>
      <c r="AZ136" s="3457"/>
      <c r="BA136" s="3457"/>
      <c r="BB136" s="3457"/>
      <c r="BC136" s="3457"/>
      <c r="BD136" s="3459"/>
      <c r="BE136" s="3489">
        <f>MyTimestamp(AH136)</f>
        <v/>
      </c>
      <c r="BF136" s="6080"/>
      <c r="BG136" s="6081">
        <f>BE136</f>
        <v/>
      </c>
      <c r="BH136" s="4736"/>
      <c r="BI136" s="3464"/>
      <c r="BJ136" s="3457"/>
      <c r="BK136" s="3465">
        <f>Overview!$E$7</f>
        <v/>
      </c>
      <c r="BL136" s="3457"/>
      <c r="BM136" s="3584"/>
      <c r="BN136" s="3465">
        <f>Overview!$P$153</f>
        <v/>
      </c>
      <c r="BO136" s="3457" t="inlineStr">
        <is>
          <t>Revisar: el mismo canal aparece con varias frecuencias en esta banda (1925 / 1950); Revisar: este canal figura con otra frecuencia en otra banda</t>
        </is>
      </c>
      <c r="BP136" s="3457"/>
      <c r="BQ136" s="3457"/>
      <c r="BR136" s="3467"/>
      <c r="BS136" s="3468"/>
      <c r="BT136" s="3469"/>
      <c r="BV136" s="3470"/>
      <c r="BW136" s="7588"/>
      <c r="BX136" s="7589"/>
      <c r="BY136" s="3471"/>
      <c r="BZ136" s="3472"/>
      <c r="CA136" s="3473"/>
      <c r="CB136" s="3474"/>
      <c r="CC136" s="3475"/>
      <c r="CD136" s="3476"/>
      <c r="CE136" s="3477"/>
      <c r="CF136" s="3477"/>
      <c r="CG136" s="3477"/>
      <c r="CH136" s="3478"/>
      <c r="CI136" s="3479"/>
      <c r="CJ136" s="3479"/>
      <c r="CK136" s="3479"/>
      <c r="CL136" s="3475"/>
      <c r="CM136" s="3476"/>
      <c r="CN136" s="3477"/>
      <c r="CO136" s="3477"/>
      <c r="CP136" s="3477"/>
      <c r="CQ136" s="3478"/>
      <c r="CR136" s="3479"/>
      <c r="CS136" s="3479"/>
      <c r="CT136" s="3479"/>
      <c r="CU136" s="3475"/>
      <c r="CV136" s="3480"/>
      <c r="CW136" s="3477"/>
      <c r="CX136" s="3477"/>
      <c r="CY136" s="3477"/>
      <c r="CZ136" s="3478"/>
      <c r="DA136" s="3479"/>
      <c r="DB136" s="3479"/>
      <c r="DC136" s="3479"/>
    </row>
    <row r="137" customFormat="1" customHeight="1" ht="12.75" s="3420" x14ac:dyDescent="0.2">
      <c r="B137" s="3448"/>
      <c r="C137" s="6954"/>
      <c r="D137" s="6089">
        <f>IF(ISNUMBER(FIND("EN",B137)),IF(ISNUMBER(FIND("FCC",B137)),IF(ISNUMBER(FIND("ISED",B137)),CONCATENATE(Overview!$V$10,";",Overview!$S$11,";",Overview!$S$12),CONCATENATE(Overview!$V$10,";",Overview!$S$11)),IF(ISNUMBER(FIND("ISED",B137)),CONCATENATE(Overview!$V$10,";",Overview!$S$12),Overview!$V$10)),IF(ISNUMBER(FIND("FCC",B137)),IF(ISNUMBER(FIND("ISED",B137)),CONCATENATE(Overview!$S$11,";",Overview!$S$12),"IEEE Std 1528™"),Overview!$S$12))</f>
        <v/>
      </c>
      <c r="E137" s="6089">
        <f>IF(ISNUMBER(FIND("EN",B137)),IF(ISNUMBER(FIND("FCC",B137)),IF(ISNUMBER(FIND("ISED",B137)),CONCATENATE(Overview!$AB$10,";",Overview!$Y$11,";",Overview!$Y$12),CONCATENATE(Overview!$AB$10,";",Overview!$Y$11)),IF(ISNUMBER(FIND("ISED",B137)),CONCATENATE(Overview!$AB$10,";",Overview!$Y$12),Overview!$AB$10)),IF(ISNUMBER(FIND("FCC",B137)),IF(ISNUMBER(FIND("ISED",B137)),CONCATENATE(Overview!$Y$11,";",Overview!$Y$12),"IEEE Std 1528™"),Overview!$Y$12))</f>
        <v/>
      </c>
      <c r="F137" s="6945"/>
      <c r="G137" s="5446">
        <f>Overview!$E$28</f>
        <v/>
      </c>
      <c r="H137" s="3449"/>
      <c r="I137" s="3449"/>
      <c r="J137" s="3450" t="inlineStr">
        <is>
          <t>Cat M1</t>
        </is>
      </c>
      <c r="K137" s="3450" t="inlineStr">
        <is>
          <t>FDD1</t>
        </is>
      </c>
      <c r="L137" s="3449"/>
      <c r="M137" s="3450">
        <v>10</v>
      </c>
      <c r="N137" s="3451" t="inlineStr">
        <is>
          <t>16QAM</t>
        </is>
      </c>
      <c r="O137" s="3452"/>
      <c r="P137" s="3453">
        <v>7</v>
      </c>
      <c r="Q137" s="3454">
        <v>1</v>
      </c>
      <c r="R137" s="3455">
        <v>0</v>
      </c>
      <c r="S137" s="3455"/>
      <c r="T137" s="3456">
        <v>18050</v>
      </c>
      <c r="U137" s="3456">
        <v>1925</v>
      </c>
      <c r="V137" s="3457"/>
      <c r="W137" s="3457"/>
      <c r="X137" s="3457"/>
      <c r="Y137" s="3457"/>
      <c r="Z137" s="3457"/>
      <c r="AA137" s="3457"/>
      <c r="AB137" s="3457"/>
      <c r="AC137" s="3457"/>
      <c r="AD137" s="3457"/>
      <c r="AE137" s="3457"/>
      <c r="AF137" s="3457"/>
      <c r="AG137" s="5637"/>
      <c r="AH137" s="5644"/>
      <c r="AI137" s="3458"/>
      <c r="AJ137" s="3457"/>
      <c r="AK137" s="3457"/>
      <c r="AL137" s="3457"/>
      <c r="AM137" s="3457"/>
      <c r="AN137" s="3457"/>
      <c r="AO137" s="3457"/>
      <c r="AP137" s="3457"/>
      <c r="AQ137" s="3457"/>
      <c r="AR137" s="3457"/>
      <c r="AS137" s="3457"/>
      <c r="AT137" s="3457"/>
      <c r="AU137" s="3457"/>
      <c r="AV137" s="3457"/>
      <c r="AW137" s="3457"/>
      <c r="AX137" s="3457"/>
      <c r="AY137" s="3457"/>
      <c r="AZ137" s="3457"/>
      <c r="BA137" s="3457"/>
      <c r="BB137" s="3457"/>
      <c r="BC137" s="3457"/>
      <c r="BD137" s="3459"/>
      <c r="BE137" s="3489">
        <f>MyTimestamp(AH137)</f>
        <v/>
      </c>
      <c r="BF137" s="6080"/>
      <c r="BG137" s="6081">
        <f>BE137</f>
        <v/>
      </c>
      <c r="BH137" s="4736"/>
      <c r="BI137" s="3464"/>
      <c r="BJ137" s="3457"/>
      <c r="BK137" s="3465">
        <f>Overview!$E$7</f>
        <v/>
      </c>
      <c r="BL137" s="3457"/>
      <c r="BM137" s="3584"/>
      <c r="BN137" s="3465">
        <f>Overview!$P$153</f>
        <v/>
      </c>
      <c r="BO137" s="3457" t="inlineStr">
        <is>
          <t>Revisar: el mismo canal aparece con varias frecuencias en esta banda (1925 / 1950); Revisar: este canal figura con otra frecuencia en otra banda</t>
        </is>
      </c>
      <c r="BP137" s="3457"/>
      <c r="BQ137" s="3457"/>
      <c r="BR137" s="3467"/>
      <c r="BS137" s="3468"/>
      <c r="BT137" s="3469"/>
      <c r="BV137" s="3470"/>
      <c r="BW137" s="7588"/>
      <c r="BX137" s="7589"/>
      <c r="BY137" s="3471"/>
      <c r="BZ137" s="3472"/>
      <c r="CA137" s="3473"/>
      <c r="CB137" s="3474"/>
      <c r="CC137" s="3475"/>
      <c r="CD137" s="3476"/>
      <c r="CE137" s="3477"/>
      <c r="CF137" s="3477"/>
      <c r="CG137" s="3477"/>
      <c r="CH137" s="3478"/>
      <c r="CI137" s="3479"/>
      <c r="CJ137" s="3479"/>
      <c r="CK137" s="3479"/>
      <c r="CL137" s="3475"/>
      <c r="CM137" s="3476"/>
      <c r="CN137" s="3477"/>
      <c r="CO137" s="3477"/>
      <c r="CP137" s="3477"/>
      <c r="CQ137" s="3478"/>
      <c r="CR137" s="3479"/>
      <c r="CS137" s="3479"/>
      <c r="CT137" s="3479"/>
      <c r="CU137" s="3475"/>
      <c r="CV137" s="3480"/>
      <c r="CW137" s="3477"/>
      <c r="CX137" s="3477"/>
      <c r="CY137" s="3477"/>
      <c r="CZ137" s="3478"/>
      <c r="DA137" s="3479"/>
      <c r="DB137" s="3479"/>
      <c r="DC137" s="3479"/>
    </row>
    <row r="138" customFormat="1" customHeight="1" ht="12.75" s="3420" x14ac:dyDescent="0.2">
      <c r="B138" s="3448"/>
      <c r="C138" s="6954"/>
      <c r="D138" s="6089">
        <f>IF(ISNUMBER(FIND("EN",B138)),IF(ISNUMBER(FIND("FCC",B138)),IF(ISNUMBER(FIND("ISED",B138)),CONCATENATE(Overview!$V$10,";",Overview!$S$11,";",Overview!$S$12),CONCATENATE(Overview!$V$10,";",Overview!$S$11)),IF(ISNUMBER(FIND("ISED",B138)),CONCATENATE(Overview!$V$10,";",Overview!$S$12),Overview!$V$10)),IF(ISNUMBER(FIND("FCC",B138)),IF(ISNUMBER(FIND("ISED",B138)),CONCATENATE(Overview!$S$11,";",Overview!$S$12),"IEEE Std 1528™"),Overview!$S$12))</f>
        <v/>
      </c>
      <c r="E138" s="6089">
        <f>IF(ISNUMBER(FIND("EN",B138)),IF(ISNUMBER(FIND("FCC",B138)),IF(ISNUMBER(FIND("ISED",B138)),CONCATENATE(Overview!$AB$10,";",Overview!$Y$11,";",Overview!$Y$12),CONCATENATE(Overview!$AB$10,";",Overview!$Y$11)),IF(ISNUMBER(FIND("ISED",B138)),CONCATENATE(Overview!$AB$10,";",Overview!$Y$12),Overview!$AB$10)),IF(ISNUMBER(FIND("FCC",B138)),IF(ISNUMBER(FIND("ISED",B138)),CONCATENATE(Overview!$Y$11,";",Overview!$Y$12),"IEEE Std 1528™"),Overview!$Y$12))</f>
        <v/>
      </c>
      <c r="F138" s="6945"/>
      <c r="G138" s="5446">
        <f>Overview!$E$28</f>
        <v/>
      </c>
      <c r="H138" s="3449"/>
      <c r="I138" s="3449"/>
      <c r="J138" s="3450" t="inlineStr">
        <is>
          <t>Cat M1</t>
        </is>
      </c>
      <c r="K138" s="3450" t="inlineStr">
        <is>
          <t>FDD1</t>
        </is>
      </c>
      <c r="L138" s="3449"/>
      <c r="M138" s="3450">
        <v>10</v>
      </c>
      <c r="N138" s="3451" t="inlineStr">
        <is>
          <t>16QAM</t>
        </is>
      </c>
      <c r="O138" s="3452"/>
      <c r="P138" s="3453">
        <v>7</v>
      </c>
      <c r="Q138" s="3454">
        <v>1</v>
      </c>
      <c r="R138" s="3455">
        <v>5</v>
      </c>
      <c r="S138" s="3455"/>
      <c r="T138" s="3456">
        <v>18050</v>
      </c>
      <c r="U138" s="3456">
        <v>1925</v>
      </c>
      <c r="V138" s="3457"/>
      <c r="W138" s="3457"/>
      <c r="X138" s="3457"/>
      <c r="Y138" s="3457"/>
      <c r="Z138" s="3457"/>
      <c r="AA138" s="3457"/>
      <c r="AB138" s="3457"/>
      <c r="AC138" s="3457"/>
      <c r="AD138" s="3457"/>
      <c r="AE138" s="3457"/>
      <c r="AF138" s="3457"/>
      <c r="AG138" s="5637"/>
      <c r="AH138" s="5644"/>
      <c r="AI138" s="3458"/>
      <c r="AJ138" s="3457"/>
      <c r="AK138" s="3457"/>
      <c r="AL138" s="3457"/>
      <c r="AM138" s="3457"/>
      <c r="AN138" s="3457"/>
      <c r="AO138" s="3457"/>
      <c r="AP138" s="3457"/>
      <c r="AQ138" s="3457"/>
      <c r="AR138" s="3457"/>
      <c r="AS138" s="3457"/>
      <c r="AT138" s="3457"/>
      <c r="AU138" s="3457"/>
      <c r="AV138" s="3457"/>
      <c r="AW138" s="3457"/>
      <c r="AX138" s="3457"/>
      <c r="AY138" s="3457"/>
      <c r="AZ138" s="3457"/>
      <c r="BA138" s="3457"/>
      <c r="BB138" s="3457"/>
      <c r="BC138" s="3457"/>
      <c r="BD138" s="3459"/>
      <c r="BE138" s="3489">
        <f>MyTimestamp(AH138)</f>
        <v/>
      </c>
      <c r="BF138" s="6080"/>
      <c r="BG138" s="6081">
        <f>BE138</f>
        <v/>
      </c>
      <c r="BH138" s="4736"/>
      <c r="BI138" s="3464"/>
      <c r="BJ138" s="3457"/>
      <c r="BK138" s="3465">
        <f>Overview!$E$7</f>
        <v/>
      </c>
      <c r="BL138" s="3457"/>
      <c r="BM138" s="3584"/>
      <c r="BN138" s="3465">
        <f>Overview!$P$153</f>
        <v/>
      </c>
      <c r="BO138" s="3457" t="inlineStr">
        <is>
          <t>Revisar: el mismo canal aparece con varias frecuencias en esta banda (1925 / 1950); Revisar: este canal figura con otra frecuencia en otra banda</t>
        </is>
      </c>
      <c r="BP138" s="3457"/>
      <c r="BQ138" s="3457"/>
      <c r="BR138" s="3467"/>
      <c r="BS138" s="3468"/>
      <c r="BT138" s="3469"/>
      <c r="BV138" s="3470"/>
      <c r="BW138" s="7588"/>
      <c r="BX138" s="7589"/>
      <c r="BY138" s="3471"/>
      <c r="BZ138" s="3472"/>
      <c r="CA138" s="3473"/>
      <c r="CB138" s="3474"/>
      <c r="CC138" s="3475"/>
      <c r="CD138" s="3476"/>
      <c r="CE138" s="3477"/>
      <c r="CF138" s="3477"/>
      <c r="CG138" s="3477"/>
      <c r="CH138" s="3478"/>
      <c r="CI138" s="3479"/>
      <c r="CJ138" s="3479"/>
      <c r="CK138" s="3479"/>
      <c r="CL138" s="3475"/>
      <c r="CM138" s="3476"/>
      <c r="CN138" s="3477"/>
      <c r="CO138" s="3477"/>
      <c r="CP138" s="3477"/>
      <c r="CQ138" s="3478"/>
      <c r="CR138" s="3479"/>
      <c r="CS138" s="3479"/>
      <c r="CT138" s="3479"/>
      <c r="CU138" s="3475"/>
      <c r="CV138" s="3480"/>
      <c r="CW138" s="3477"/>
      <c r="CX138" s="3477"/>
      <c r="CY138" s="3477"/>
      <c r="CZ138" s="3478"/>
      <c r="DA138" s="3479"/>
      <c r="DB138" s="3479"/>
      <c r="DC138" s="3479"/>
    </row>
    <row r="139" customFormat="1" customHeight="1" ht="12.75" s="3420" x14ac:dyDescent="0.2">
      <c r="B139" s="3448"/>
      <c r="C139" s="6954"/>
      <c r="D139" s="6089">
        <f>IF(ISNUMBER(FIND("EN",B139)),IF(ISNUMBER(FIND("FCC",B139)),IF(ISNUMBER(FIND("ISED",B139)),CONCATENATE(Overview!$V$10,";",Overview!$S$11,";",Overview!$S$12),CONCATENATE(Overview!$V$10,";",Overview!$S$11)),IF(ISNUMBER(FIND("ISED",B139)),CONCATENATE(Overview!$V$10,";",Overview!$S$12),Overview!$V$10)),IF(ISNUMBER(FIND("FCC",B139)),IF(ISNUMBER(FIND("ISED",B139)),CONCATENATE(Overview!$S$11,";",Overview!$S$12),"IEEE Std 1528™"),Overview!$S$12))</f>
        <v/>
      </c>
      <c r="E139" s="6089">
        <f>IF(ISNUMBER(FIND("EN",B139)),IF(ISNUMBER(FIND("FCC",B139)),IF(ISNUMBER(FIND("ISED",B139)),CONCATENATE(Overview!$AB$10,";",Overview!$Y$11,";",Overview!$Y$12),CONCATENATE(Overview!$AB$10,";",Overview!$Y$11)),IF(ISNUMBER(FIND("ISED",B139)),CONCATENATE(Overview!$AB$10,";",Overview!$Y$12),Overview!$AB$10)),IF(ISNUMBER(FIND("FCC",B139)),IF(ISNUMBER(FIND("ISED",B139)),CONCATENATE(Overview!$Y$11,";",Overview!$Y$12),"IEEE Std 1528™"),Overview!$Y$12))</f>
        <v/>
      </c>
      <c r="F139" s="6945"/>
      <c r="G139" s="5446">
        <f>Overview!$E$28</f>
        <v/>
      </c>
      <c r="H139" s="3449"/>
      <c r="I139" s="3449"/>
      <c r="J139" s="3450" t="inlineStr">
        <is>
          <t>Cat M1</t>
        </is>
      </c>
      <c r="K139" s="3450" t="inlineStr">
        <is>
          <t>FDD1</t>
        </is>
      </c>
      <c r="L139" s="3449"/>
      <c r="M139" s="3450">
        <v>10</v>
      </c>
      <c r="N139" s="3451" t="inlineStr">
        <is>
          <t>16QAM</t>
        </is>
      </c>
      <c r="O139" s="3452"/>
      <c r="P139" s="3453">
        <v>0</v>
      </c>
      <c r="Q139" s="3454">
        <v>4</v>
      </c>
      <c r="R139" s="3455">
        <v>0</v>
      </c>
      <c r="S139" s="3455"/>
      <c r="T139" s="3456">
        <v>18050</v>
      </c>
      <c r="U139" s="3456">
        <v>1925</v>
      </c>
      <c r="V139" s="3457"/>
      <c r="W139" s="3457"/>
      <c r="X139" s="3457"/>
      <c r="Y139" s="3457"/>
      <c r="Z139" s="3457"/>
      <c r="AA139" s="3457"/>
      <c r="AB139" s="3457"/>
      <c r="AC139" s="3457"/>
      <c r="AD139" s="3457"/>
      <c r="AE139" s="3457"/>
      <c r="AF139" s="3457"/>
      <c r="AG139" s="5637"/>
      <c r="AH139" s="5644"/>
      <c r="AI139" s="3458"/>
      <c r="AJ139" s="3457"/>
      <c r="AK139" s="3457"/>
      <c r="AL139" s="3457"/>
      <c r="AM139" s="3457"/>
      <c r="AN139" s="3457"/>
      <c r="AO139" s="3457"/>
      <c r="AP139" s="3457"/>
      <c r="AQ139" s="3457"/>
      <c r="AR139" s="3457"/>
      <c r="AS139" s="3457"/>
      <c r="AT139" s="3457"/>
      <c r="AU139" s="3457"/>
      <c r="AV139" s="3457"/>
      <c r="AW139" s="3457"/>
      <c r="AX139" s="3457"/>
      <c r="AY139" s="3457"/>
      <c r="AZ139" s="3457"/>
      <c r="BA139" s="3457"/>
      <c r="BB139" s="3457"/>
      <c r="BC139" s="3457"/>
      <c r="BD139" s="3459"/>
      <c r="BE139" s="3489">
        <f>MyTimestamp(AH139)</f>
        <v/>
      </c>
      <c r="BF139" s="6080"/>
      <c r="BG139" s="6081">
        <f>BE139</f>
        <v/>
      </c>
      <c r="BH139" s="4736"/>
      <c r="BI139" s="3464"/>
      <c r="BJ139" s="3457"/>
      <c r="BK139" s="3465">
        <f>Overview!$E$7</f>
        <v/>
      </c>
      <c r="BL139" s="3457"/>
      <c r="BM139" s="3584"/>
      <c r="BN139" s="3465">
        <f>Overview!$P$153</f>
        <v/>
      </c>
      <c r="BO139" s="3457" t="inlineStr">
        <is>
          <t>Revisar: el mismo canal aparece con varias frecuencias en esta banda (1925 / 1950); Revisar: este canal figura con otra frecuencia en otra banda</t>
        </is>
      </c>
      <c r="BP139" s="3457"/>
      <c r="BQ139" s="3457"/>
      <c r="BR139" s="3467"/>
      <c r="BS139" s="3468"/>
      <c r="BT139" s="3469"/>
      <c r="BV139" s="3470"/>
      <c r="BW139" s="7588"/>
      <c r="BX139" s="7589"/>
      <c r="BY139" s="3471"/>
      <c r="BZ139" s="3472"/>
      <c r="CA139" s="3473"/>
      <c r="CB139" s="3474"/>
      <c r="CC139" s="3475"/>
      <c r="CD139" s="3476"/>
      <c r="CE139" s="3477"/>
      <c r="CF139" s="3477"/>
      <c r="CG139" s="3477"/>
      <c r="CH139" s="3478"/>
      <c r="CI139" s="3479"/>
      <c r="CJ139" s="3479"/>
      <c r="CK139" s="3479"/>
      <c r="CL139" s="3475"/>
      <c r="CM139" s="3476"/>
      <c r="CN139" s="3477"/>
      <c r="CO139" s="3477"/>
      <c r="CP139" s="3477"/>
      <c r="CQ139" s="3478"/>
      <c r="CR139" s="3479"/>
      <c r="CS139" s="3479"/>
      <c r="CT139" s="3479"/>
      <c r="CU139" s="3475"/>
      <c r="CV139" s="3480"/>
      <c r="CW139" s="3477"/>
      <c r="CX139" s="3477"/>
      <c r="CY139" s="3477"/>
      <c r="CZ139" s="3478"/>
      <c r="DA139" s="3479"/>
      <c r="DB139" s="3479"/>
      <c r="DC139" s="3479"/>
    </row>
    <row r="140" customFormat="1" customHeight="1" ht="12.75" s="3420" x14ac:dyDescent="0.2">
      <c r="B140" s="3448"/>
      <c r="C140" s="6954"/>
      <c r="D140" s="6089">
        <f>IF(ISNUMBER(FIND("EN",B140)),IF(ISNUMBER(FIND("FCC",B140)),IF(ISNUMBER(FIND("ISED",B140)),CONCATENATE(Overview!$V$10,";",Overview!$S$11,";",Overview!$S$12),CONCATENATE(Overview!$V$10,";",Overview!$S$11)),IF(ISNUMBER(FIND("ISED",B140)),CONCATENATE(Overview!$V$10,";",Overview!$S$12),Overview!$V$10)),IF(ISNUMBER(FIND("FCC",B140)),IF(ISNUMBER(FIND("ISED",B140)),CONCATENATE(Overview!$S$11,";",Overview!$S$12),"IEEE Std 1528™"),Overview!$S$12))</f>
        <v/>
      </c>
      <c r="E140" s="6089">
        <f>IF(ISNUMBER(FIND("EN",B140)),IF(ISNUMBER(FIND("FCC",B140)),IF(ISNUMBER(FIND("ISED",B140)),CONCATENATE(Overview!$AB$10,";",Overview!$Y$11,";",Overview!$Y$12),CONCATENATE(Overview!$AB$10,";",Overview!$Y$11)),IF(ISNUMBER(FIND("ISED",B140)),CONCATENATE(Overview!$AB$10,";",Overview!$Y$12),Overview!$AB$10)),IF(ISNUMBER(FIND("FCC",B140)),IF(ISNUMBER(FIND("ISED",B140)),CONCATENATE(Overview!$Y$11,";",Overview!$Y$12),"IEEE Std 1528™"),Overview!$Y$12))</f>
        <v/>
      </c>
      <c r="F140" s="6945"/>
      <c r="G140" s="5446">
        <f>Overview!$E$28</f>
        <v/>
      </c>
      <c r="H140" s="3449"/>
      <c r="I140" s="3449"/>
      <c r="J140" s="3450" t="inlineStr">
        <is>
          <t>Cat M1</t>
        </is>
      </c>
      <c r="K140" s="3450" t="inlineStr">
        <is>
          <t>FDD1</t>
        </is>
      </c>
      <c r="L140" s="3449"/>
      <c r="M140" s="3450">
        <v>10</v>
      </c>
      <c r="N140" s="3451" t="inlineStr">
        <is>
          <t>16QAM</t>
        </is>
      </c>
      <c r="O140" s="3452"/>
      <c r="P140" s="3453">
        <v>7</v>
      </c>
      <c r="Q140" s="3454">
        <v>4</v>
      </c>
      <c r="R140" s="3455">
        <v>2</v>
      </c>
      <c r="S140" s="3455"/>
      <c r="T140" s="3456">
        <v>18050</v>
      </c>
      <c r="U140" s="3456">
        <v>1925</v>
      </c>
      <c r="V140" s="3457"/>
      <c r="W140" s="3457"/>
      <c r="X140" s="3457"/>
      <c r="Y140" s="3457"/>
      <c r="Z140" s="3457"/>
      <c r="AA140" s="3457"/>
      <c r="AB140" s="3457"/>
      <c r="AC140" s="3457"/>
      <c r="AD140" s="3457"/>
      <c r="AE140" s="3457"/>
      <c r="AF140" s="3457"/>
      <c r="AG140" s="5637"/>
      <c r="AH140" s="5644"/>
      <c r="AI140" s="3458"/>
      <c r="AJ140" s="3457"/>
      <c r="AK140" s="3457"/>
      <c r="AL140" s="3457"/>
      <c r="AM140" s="3457"/>
      <c r="AN140" s="3457"/>
      <c r="AO140" s="3457"/>
      <c r="AP140" s="3457"/>
      <c r="AQ140" s="3457"/>
      <c r="AR140" s="3457"/>
      <c r="AS140" s="3457"/>
      <c r="AT140" s="3457"/>
      <c r="AU140" s="3457"/>
      <c r="AV140" s="3457"/>
      <c r="AW140" s="3457"/>
      <c r="AX140" s="3457"/>
      <c r="AY140" s="3457"/>
      <c r="AZ140" s="3457"/>
      <c r="BA140" s="3457"/>
      <c r="BB140" s="3457"/>
      <c r="BC140" s="3457"/>
      <c r="BD140" s="3459"/>
      <c r="BE140" s="3489">
        <f>MyTimestamp(AH140)</f>
        <v/>
      </c>
      <c r="BF140" s="6080"/>
      <c r="BG140" s="6081">
        <f>BE140</f>
        <v/>
      </c>
      <c r="BH140" s="4736"/>
      <c r="BI140" s="3464"/>
      <c r="BJ140" s="3457"/>
      <c r="BK140" s="3465">
        <f>Overview!$E$7</f>
        <v/>
      </c>
      <c r="BL140" s="3457"/>
      <c r="BM140" s="3584"/>
      <c r="BN140" s="3465">
        <f>Overview!$P$153</f>
        <v/>
      </c>
      <c r="BO140" s="3457" t="inlineStr">
        <is>
          <t>Revisar: el mismo canal aparece con varias frecuencias en esta banda (1925 / 1950); Revisar: este canal figura con otra frecuencia en otra banda</t>
        </is>
      </c>
      <c r="BP140" s="3457"/>
      <c r="BQ140" s="3457"/>
      <c r="BR140" s="3467"/>
      <c r="BS140" s="3468"/>
      <c r="BT140" s="3469"/>
      <c r="BV140" s="3470"/>
      <c r="BW140" s="7588"/>
      <c r="BX140" s="7589"/>
      <c r="BY140" s="3471"/>
      <c r="BZ140" s="3472"/>
      <c r="CA140" s="3473"/>
      <c r="CB140" s="3474"/>
      <c r="CC140" s="3475"/>
      <c r="CD140" s="3476"/>
      <c r="CE140" s="3477"/>
      <c r="CF140" s="3477"/>
      <c r="CG140" s="3477"/>
      <c r="CH140" s="3478"/>
      <c r="CI140" s="3479"/>
      <c r="CJ140" s="3479"/>
      <c r="CK140" s="3479"/>
      <c r="CL140" s="3475"/>
      <c r="CM140" s="3476"/>
      <c r="CN140" s="3477"/>
      <c r="CO140" s="3477"/>
      <c r="CP140" s="3477"/>
      <c r="CQ140" s="3478"/>
      <c r="CR140" s="3479"/>
      <c r="CS140" s="3479"/>
      <c r="CT140" s="3479"/>
      <c r="CU140" s="3475"/>
      <c r="CV140" s="3480"/>
      <c r="CW140" s="3477"/>
      <c r="CX140" s="3477"/>
      <c r="CY140" s="3477"/>
      <c r="CZ140" s="3478"/>
      <c r="DA140" s="3479"/>
      <c r="DB140" s="3479"/>
      <c r="DC140" s="3479"/>
    </row>
    <row r="141" customFormat="1" customHeight="1" ht="12.75" s="3420" x14ac:dyDescent="0.2">
      <c r="B141" s="3448"/>
      <c r="C141" s="6954"/>
      <c r="D141" s="6089">
        <f>IF(ISNUMBER(FIND("EN",B141)),IF(ISNUMBER(FIND("FCC",B141)),IF(ISNUMBER(FIND("ISED",B141)),CONCATENATE(Overview!$V$10,";",Overview!$S$11,";",Overview!$S$12),CONCATENATE(Overview!$V$10,";",Overview!$S$11)),IF(ISNUMBER(FIND("ISED",B141)),CONCATENATE(Overview!$V$10,";",Overview!$S$12),Overview!$V$10)),IF(ISNUMBER(FIND("FCC",B141)),IF(ISNUMBER(FIND("ISED",B141)),CONCATENATE(Overview!$S$11,";",Overview!$S$12),"IEEE Std 1528™"),Overview!$S$12))</f>
        <v/>
      </c>
      <c r="E141" s="6089">
        <f>IF(ISNUMBER(FIND("EN",B141)),IF(ISNUMBER(FIND("FCC",B141)),IF(ISNUMBER(FIND("ISED",B141)),CONCATENATE(Overview!$AB$10,";",Overview!$Y$11,";",Overview!$Y$12),CONCATENATE(Overview!$AB$10,";",Overview!$Y$11)),IF(ISNUMBER(FIND("ISED",B141)),CONCATENATE(Overview!$AB$10,";",Overview!$Y$12),Overview!$AB$10)),IF(ISNUMBER(FIND("FCC",B141)),IF(ISNUMBER(FIND("ISED",B141)),CONCATENATE(Overview!$Y$11,";",Overview!$Y$12),"IEEE Std 1528™"),Overview!$Y$12))</f>
        <v/>
      </c>
      <c r="F141" s="6945"/>
      <c r="G141" s="5446">
        <f>Overview!$E$28</f>
        <v/>
      </c>
      <c r="H141" s="3449"/>
      <c r="I141" s="3449"/>
      <c r="J141" s="3450" t="inlineStr">
        <is>
          <t>Cat M1</t>
        </is>
      </c>
      <c r="K141" s="3450" t="inlineStr">
        <is>
          <t>FDD1</t>
        </is>
      </c>
      <c r="L141" s="3449"/>
      <c r="M141" s="3450">
        <v>10</v>
      </c>
      <c r="N141" s="3451" t="inlineStr">
        <is>
          <t>16QAM</t>
        </is>
      </c>
      <c r="O141" s="3452"/>
      <c r="P141" s="3453">
        <v>0</v>
      </c>
      <c r="Q141" s="3454">
        <v>6</v>
      </c>
      <c r="R141" s="3455">
        <v>0</v>
      </c>
      <c r="S141" s="3455"/>
      <c r="T141" s="3456">
        <v>18050</v>
      </c>
      <c r="U141" s="3456">
        <v>1925</v>
      </c>
      <c r="V141" s="3457"/>
      <c r="W141" s="3457"/>
      <c r="X141" s="3457"/>
      <c r="Y141" s="3457"/>
      <c r="Z141" s="3457"/>
      <c r="AA141" s="3457"/>
      <c r="AB141" s="3457"/>
      <c r="AC141" s="3457"/>
      <c r="AD141" s="3457"/>
      <c r="AE141" s="3457"/>
      <c r="AF141" s="3457"/>
      <c r="AG141" s="5637"/>
      <c r="AH141" s="5644"/>
      <c r="AI141" s="3458"/>
      <c r="AJ141" s="3457"/>
      <c r="AK141" s="3457"/>
      <c r="AL141" s="3457"/>
      <c r="AM141" s="3457"/>
      <c r="AN141" s="3457"/>
      <c r="AO141" s="3457"/>
      <c r="AP141" s="3457"/>
      <c r="AQ141" s="3457"/>
      <c r="AR141" s="3457"/>
      <c r="AS141" s="3457"/>
      <c r="AT141" s="3457"/>
      <c r="AU141" s="3457"/>
      <c r="AV141" s="3457"/>
      <c r="AW141" s="3457"/>
      <c r="AX141" s="3457"/>
      <c r="AY141" s="3457"/>
      <c r="AZ141" s="3457"/>
      <c r="BA141" s="3457"/>
      <c r="BB141" s="3457"/>
      <c r="BC141" s="3457"/>
      <c r="BD141" s="3459"/>
      <c r="BE141" s="3489">
        <f>MyTimestamp(AH141)</f>
        <v/>
      </c>
      <c r="BF141" s="6080"/>
      <c r="BG141" s="6081">
        <f>BE141</f>
        <v/>
      </c>
      <c r="BH141" s="4736"/>
      <c r="BI141" s="3464"/>
      <c r="BJ141" s="3457"/>
      <c r="BK141" s="3465">
        <f>Overview!$E$7</f>
        <v/>
      </c>
      <c r="BL141" s="3457"/>
      <c r="BM141" s="3584"/>
      <c r="BN141" s="3465">
        <f>Overview!$P$153</f>
        <v/>
      </c>
      <c r="BO141" s="3457" t="inlineStr">
        <is>
          <t>Revisar: el mismo canal aparece con varias frecuencias en esta banda (1925 / 1950); Revisar: este canal figura con otra frecuencia en otra banda</t>
        </is>
      </c>
      <c r="BP141" s="3457"/>
      <c r="BQ141" s="3457"/>
      <c r="BR141" s="3467"/>
      <c r="BS141" s="3468"/>
      <c r="BT141" s="3469"/>
      <c r="BV141" s="3470"/>
      <c r="BW141" s="7588"/>
      <c r="BX141" s="7589"/>
      <c r="BY141" s="3471"/>
      <c r="BZ141" s="3472"/>
      <c r="CA141" s="3473"/>
      <c r="CB141" s="3474"/>
      <c r="CC141" s="3475"/>
      <c r="CD141" s="3476"/>
      <c r="CE141" s="3477"/>
      <c r="CF141" s="3477"/>
      <c r="CG141" s="3477"/>
      <c r="CH141" s="3478"/>
      <c r="CI141" s="3479"/>
      <c r="CJ141" s="3479"/>
      <c r="CK141" s="3479"/>
      <c r="CL141" s="3475"/>
      <c r="CM141" s="3476"/>
      <c r="CN141" s="3477"/>
      <c r="CO141" s="3477"/>
      <c r="CP141" s="3477"/>
      <c r="CQ141" s="3478"/>
      <c r="CR141" s="3479"/>
      <c r="CS141" s="3479"/>
      <c r="CT141" s="3479"/>
      <c r="CU141" s="3475"/>
      <c r="CV141" s="3480"/>
      <c r="CW141" s="3477"/>
      <c r="CX141" s="3477"/>
      <c r="CY141" s="3477"/>
      <c r="CZ141" s="3478"/>
      <c r="DA141" s="3479"/>
      <c r="DB141" s="3479"/>
      <c r="DC141" s="3479"/>
    </row>
    <row r="142" customFormat="1" customHeight="1" ht="12.75" s="3420" x14ac:dyDescent="0.2">
      <c r="B142" s="3448"/>
      <c r="C142" s="6954"/>
      <c r="D142" s="6089">
        <f>IF(ISNUMBER(FIND("EN",B142)),IF(ISNUMBER(FIND("FCC",B142)),IF(ISNUMBER(FIND("ISED",B142)),CONCATENATE(Overview!$V$10,";",Overview!$S$11,";",Overview!$S$12),CONCATENATE(Overview!$V$10,";",Overview!$S$11)),IF(ISNUMBER(FIND("ISED",B142)),CONCATENATE(Overview!$V$10,";",Overview!$S$12),Overview!$V$10)),IF(ISNUMBER(FIND("FCC",B142)),IF(ISNUMBER(FIND("ISED",B142)),CONCATENATE(Overview!$S$11,";",Overview!$S$12),"IEEE Std 1528™"),Overview!$S$12))</f>
        <v/>
      </c>
      <c r="E142" s="6089">
        <f>IF(ISNUMBER(FIND("EN",B142)),IF(ISNUMBER(FIND("FCC",B142)),IF(ISNUMBER(FIND("ISED",B142)),CONCATENATE(Overview!$AB$10,";",Overview!$Y$11,";",Overview!$Y$12),CONCATENATE(Overview!$AB$10,";",Overview!$Y$11)),IF(ISNUMBER(FIND("ISED",B142)),CONCATENATE(Overview!$AB$10,";",Overview!$Y$12),Overview!$AB$10)),IF(ISNUMBER(FIND("FCC",B142)),IF(ISNUMBER(FIND("ISED",B142)),CONCATENATE(Overview!$Y$11,";",Overview!$Y$12),"IEEE Std 1528™"),Overview!$Y$12))</f>
        <v/>
      </c>
      <c r="F142" s="6945"/>
      <c r="G142" s="5446">
        <f>Overview!$E$28</f>
        <v/>
      </c>
      <c r="H142" s="3449"/>
      <c r="I142" s="3449"/>
      <c r="J142" s="3450" t="inlineStr">
        <is>
          <t>Cat M1</t>
        </is>
      </c>
      <c r="K142" s="3450" t="inlineStr">
        <is>
          <t>FDD1</t>
        </is>
      </c>
      <c r="L142" s="3449"/>
      <c r="M142" s="3450">
        <v>10</v>
      </c>
      <c r="N142" s="3451" t="inlineStr">
        <is>
          <t>16QAM</t>
        </is>
      </c>
      <c r="O142" s="3452"/>
      <c r="P142" s="3453">
        <v>7</v>
      </c>
      <c r="Q142" s="3454">
        <v>6</v>
      </c>
      <c r="R142" s="3455">
        <v>0</v>
      </c>
      <c r="S142" s="3455"/>
      <c r="T142" s="3456">
        <v>18050</v>
      </c>
      <c r="U142" s="3456">
        <v>1925</v>
      </c>
      <c r="V142" s="3457"/>
      <c r="W142" s="3457"/>
      <c r="X142" s="3457"/>
      <c r="Y142" s="3457"/>
      <c r="Z142" s="3457"/>
      <c r="AA142" s="3457"/>
      <c r="AB142" s="3457"/>
      <c r="AC142" s="3457"/>
      <c r="AD142" s="3457"/>
      <c r="AE142" s="3457"/>
      <c r="AF142" s="3457"/>
      <c r="AG142" s="5637"/>
      <c r="AH142" s="5644"/>
      <c r="AI142" s="3458"/>
      <c r="AJ142" s="3457"/>
      <c r="AK142" s="3457"/>
      <c r="AL142" s="3457"/>
      <c r="AM142" s="3457"/>
      <c r="AN142" s="3457"/>
      <c r="AO142" s="3457"/>
      <c r="AP142" s="3457"/>
      <c r="AQ142" s="3457"/>
      <c r="AR142" s="3457"/>
      <c r="AS142" s="3457"/>
      <c r="AT142" s="3457"/>
      <c r="AU142" s="3457"/>
      <c r="AV142" s="3457"/>
      <c r="AW142" s="3457"/>
      <c r="AX142" s="3457"/>
      <c r="AY142" s="3457"/>
      <c r="AZ142" s="3457"/>
      <c r="BA142" s="3457"/>
      <c r="BB142" s="3457"/>
      <c r="BC142" s="3457"/>
      <c r="BD142" s="3459"/>
      <c r="BE142" s="3489">
        <f>MyTimestamp(AH142)</f>
        <v/>
      </c>
      <c r="BF142" s="6080"/>
      <c r="BG142" s="6081">
        <f>BE142</f>
        <v/>
      </c>
      <c r="BH142" s="4736"/>
      <c r="BI142" s="3464"/>
      <c r="BJ142" s="3457"/>
      <c r="BK142" s="3465">
        <f>Overview!$E$7</f>
        <v/>
      </c>
      <c r="BL142" s="3457"/>
      <c r="BM142" s="3584"/>
      <c r="BN142" s="3465">
        <f>Overview!$P$153</f>
        <v/>
      </c>
      <c r="BO142" s="3457" t="inlineStr">
        <is>
          <t>Revisar: el mismo canal aparece con varias frecuencias en esta banda (1925 / 1950); Revisar: este canal figura con otra frecuencia en otra banda</t>
        </is>
      </c>
      <c r="BP142" s="3457"/>
      <c r="BQ142" s="3457"/>
      <c r="BR142" s="3467"/>
      <c r="BS142" s="3468"/>
      <c r="BT142" s="3469"/>
      <c r="BV142" s="3470"/>
      <c r="BW142" s="7588"/>
      <c r="BX142" s="7589"/>
      <c r="BY142" s="3471"/>
      <c r="BZ142" s="3472"/>
      <c r="CA142" s="3473"/>
      <c r="CB142" s="3474"/>
      <c r="CC142" s="3475"/>
      <c r="CD142" s="3476"/>
      <c r="CE142" s="3477"/>
      <c r="CF142" s="3477"/>
      <c r="CG142" s="3477"/>
      <c r="CH142" s="3478"/>
      <c r="CI142" s="3479"/>
      <c r="CJ142" s="3479"/>
      <c r="CK142" s="3479"/>
      <c r="CL142" s="3475"/>
      <c r="CM142" s="3476"/>
      <c r="CN142" s="3477"/>
      <c r="CO142" s="3477"/>
      <c r="CP142" s="3477"/>
      <c r="CQ142" s="3478"/>
      <c r="CR142" s="3479"/>
      <c r="CS142" s="3479"/>
      <c r="CT142" s="3479"/>
      <c r="CU142" s="3475"/>
      <c r="CV142" s="3480"/>
      <c r="CW142" s="3477"/>
      <c r="CX142" s="3477"/>
      <c r="CY142" s="3477"/>
      <c r="CZ142" s="3478"/>
      <c r="DA142" s="3479"/>
      <c r="DB142" s="3479"/>
      <c r="DC142" s="3479"/>
    </row>
    <row r="143" customFormat="1" customHeight="1" ht="12.75" s="3420" x14ac:dyDescent="0.2">
      <c r="B143" s="3448"/>
      <c r="C143" s="6954"/>
      <c r="D143" s="6089">
        <f>IF(ISNUMBER(FIND("EN",B143)),IF(ISNUMBER(FIND("FCC",B143)),IF(ISNUMBER(FIND("ISED",B143)),CONCATENATE(Overview!$V$10,";",Overview!$S$11,";",Overview!$S$12),CONCATENATE(Overview!$V$10,";",Overview!$S$11)),IF(ISNUMBER(FIND("ISED",B143)),CONCATENATE(Overview!$V$10,";",Overview!$S$12),Overview!$V$10)),IF(ISNUMBER(FIND("FCC",B143)),IF(ISNUMBER(FIND("ISED",B143)),CONCATENATE(Overview!$S$11,";",Overview!$S$12),"IEEE Std 1528™"),Overview!$S$12))</f>
        <v/>
      </c>
      <c r="E143" s="6089">
        <f>IF(ISNUMBER(FIND("EN",B143)),IF(ISNUMBER(FIND("FCC",B143)),IF(ISNUMBER(FIND("ISED",B143)),CONCATENATE(Overview!$AB$10,";",Overview!$Y$11,";",Overview!$Y$12),CONCATENATE(Overview!$AB$10,";",Overview!$Y$11)),IF(ISNUMBER(FIND("ISED",B143)),CONCATENATE(Overview!$AB$10,";",Overview!$Y$12),Overview!$AB$10)),IF(ISNUMBER(FIND("FCC",B143)),IF(ISNUMBER(FIND("ISED",B143)),CONCATENATE(Overview!$Y$11,";",Overview!$Y$12),"IEEE Std 1528™"),Overview!$Y$12))</f>
        <v/>
      </c>
      <c r="F143" s="6945"/>
      <c r="G143" s="5446">
        <f>Overview!$E$28</f>
        <v/>
      </c>
      <c r="H143" s="3449"/>
      <c r="I143" s="3449"/>
      <c r="J143" s="3450" t="inlineStr">
        <is>
          <t>Cat M1</t>
        </is>
      </c>
      <c r="K143" s="3450" t="inlineStr">
        <is>
          <t>FDD1</t>
        </is>
      </c>
      <c r="L143" s="3449"/>
      <c r="M143" s="3450">
        <v>10</v>
      </c>
      <c r="N143" s="3451" t="inlineStr">
        <is>
          <t>QPSK</t>
        </is>
      </c>
      <c r="O143" s="3452"/>
      <c r="P143" s="3453">
        <v>0</v>
      </c>
      <c r="Q143" s="3454">
        <v>1</v>
      </c>
      <c r="R143" s="3455">
        <v>0</v>
      </c>
      <c r="S143" s="3455"/>
      <c r="T143" s="3456">
        <v>18300</v>
      </c>
      <c r="U143" s="3456">
        <v>1950</v>
      </c>
      <c r="V143" s="3457"/>
      <c r="W143" s="3457"/>
      <c r="X143" s="3457"/>
      <c r="Y143" s="3457"/>
      <c r="Z143" s="3457"/>
      <c r="AA143" s="3457"/>
      <c r="AB143" s="3457"/>
      <c r="AC143" s="3457"/>
      <c r="AD143" s="3457"/>
      <c r="AE143" s="3457"/>
      <c r="AF143" s="3457"/>
      <c r="AG143" s="5637"/>
      <c r="AH143" s="5644"/>
      <c r="AI143" s="3458"/>
      <c r="AJ143" s="3457"/>
      <c r="AK143" s="3457"/>
      <c r="AL143" s="3457"/>
      <c r="AM143" s="3457"/>
      <c r="AN143" s="3457"/>
      <c r="AO143" s="3457"/>
      <c r="AP143" s="3457"/>
      <c r="AQ143" s="3457"/>
      <c r="AR143" s="3457"/>
      <c r="AS143" s="3457"/>
      <c r="AT143" s="3457"/>
      <c r="AU143" s="3457"/>
      <c r="AV143" s="3457"/>
      <c r="AW143" s="3457"/>
      <c r="AX143" s="3457"/>
      <c r="AY143" s="3457"/>
      <c r="AZ143" s="3457"/>
      <c r="BA143" s="3457"/>
      <c r="BB143" s="3457"/>
      <c r="BC143" s="3457"/>
      <c r="BD143" s="3459"/>
      <c r="BE143" s="3489">
        <f>MyTimestamp(AH143)</f>
        <v/>
      </c>
      <c r="BF143" s="6080"/>
      <c r="BG143" s="6081">
        <f>BE143</f>
        <v/>
      </c>
      <c r="BH143" s="4736"/>
      <c r="BI143" s="3464"/>
      <c r="BJ143" s="3457"/>
      <c r="BK143" s="3465">
        <f>Overview!$E$7</f>
        <v/>
      </c>
      <c r="BL143" s="3457"/>
      <c r="BM143" s="3584"/>
      <c r="BN143" s="3465">
        <f>Overview!$P$153</f>
        <v/>
      </c>
      <c r="BO143" s="3457" t="inlineStr">
        <is>
          <t>Revisar: la misma frecuencia aparece con varios canales en esta banda (18050 / 18300 / 18525)</t>
        </is>
      </c>
      <c r="BP143" s="3457"/>
      <c r="BQ143" s="3457"/>
      <c r="BR143" s="3467"/>
      <c r="BS143" s="3468"/>
      <c r="BT143" s="3469"/>
      <c r="BV143" s="3470"/>
      <c r="BW143" s="7588"/>
      <c r="BX143" s="7589"/>
      <c r="BY143" s="3471"/>
      <c r="BZ143" s="3472"/>
      <c r="CA143" s="3473"/>
      <c r="CB143" s="3474"/>
      <c r="CC143" s="3475"/>
      <c r="CD143" s="3476"/>
      <c r="CE143" s="3477"/>
      <c r="CF143" s="3477"/>
      <c r="CG143" s="3477"/>
      <c r="CH143" s="3478"/>
      <c r="CI143" s="3479"/>
      <c r="CJ143" s="3479"/>
      <c r="CK143" s="3479"/>
      <c r="CL143" s="3475"/>
      <c r="CM143" s="3476"/>
      <c r="CN143" s="3477"/>
      <c r="CO143" s="3477"/>
      <c r="CP143" s="3477"/>
      <c r="CQ143" s="3478"/>
      <c r="CR143" s="3479"/>
      <c r="CS143" s="3479"/>
      <c r="CT143" s="3479"/>
      <c r="CU143" s="3475"/>
      <c r="CV143" s="3480"/>
      <c r="CW143" s="3477"/>
      <c r="CX143" s="3477"/>
      <c r="CY143" s="3477"/>
      <c r="CZ143" s="3478"/>
      <c r="DA143" s="3479"/>
      <c r="DB143" s="3479"/>
      <c r="DC143" s="3479"/>
    </row>
    <row r="144" customFormat="1" customHeight="1" ht="12.75" s="3420" x14ac:dyDescent="0.2">
      <c r="B144" s="3448"/>
      <c r="C144" s="6954"/>
      <c r="D144" s="6089">
        <f>IF(ISNUMBER(FIND("EN",B144)),IF(ISNUMBER(FIND("FCC",B144)),IF(ISNUMBER(FIND("ISED",B144)),CONCATENATE(Overview!$V$10,";",Overview!$S$11,";",Overview!$S$12),CONCATENATE(Overview!$V$10,";",Overview!$S$11)),IF(ISNUMBER(FIND("ISED",B144)),CONCATENATE(Overview!$V$10,";",Overview!$S$12),Overview!$V$10)),IF(ISNUMBER(FIND("FCC",B144)),IF(ISNUMBER(FIND("ISED",B144)),CONCATENATE(Overview!$S$11,";",Overview!$S$12),"IEEE Std 1528™"),Overview!$S$12))</f>
        <v/>
      </c>
      <c r="E144" s="6089">
        <f>IF(ISNUMBER(FIND("EN",B144)),IF(ISNUMBER(FIND("FCC",B144)),IF(ISNUMBER(FIND("ISED",B144)),CONCATENATE(Overview!$AB$10,";",Overview!$Y$11,";",Overview!$Y$12),CONCATENATE(Overview!$AB$10,";",Overview!$Y$11)),IF(ISNUMBER(FIND("ISED",B144)),CONCATENATE(Overview!$AB$10,";",Overview!$Y$12),Overview!$AB$10)),IF(ISNUMBER(FIND("FCC",B144)),IF(ISNUMBER(FIND("ISED",B144)),CONCATENATE(Overview!$Y$11,";",Overview!$Y$12),"IEEE Std 1528™"),Overview!$Y$12))</f>
        <v/>
      </c>
      <c r="F144" s="6945"/>
      <c r="G144" s="5446">
        <f>Overview!$E$28</f>
        <v/>
      </c>
      <c r="H144" s="3449"/>
      <c r="I144" s="3449"/>
      <c r="J144" s="3450" t="inlineStr">
        <is>
          <t>Cat M1</t>
        </is>
      </c>
      <c r="K144" s="3450" t="inlineStr">
        <is>
          <t>FDD1</t>
        </is>
      </c>
      <c r="L144" s="3449"/>
      <c r="M144" s="3450">
        <v>10</v>
      </c>
      <c r="N144" s="3451" t="inlineStr">
        <is>
          <t>QPSK</t>
        </is>
      </c>
      <c r="O144" s="3452"/>
      <c r="P144" s="3453">
        <v>0</v>
      </c>
      <c r="Q144" s="3454">
        <v>1</v>
      </c>
      <c r="R144" s="3455">
        <v>5</v>
      </c>
      <c r="S144" s="3455"/>
      <c r="T144" s="3456">
        <v>18300</v>
      </c>
      <c r="U144" s="3456">
        <v>1950</v>
      </c>
      <c r="V144" s="3457"/>
      <c r="W144" s="3457"/>
      <c r="X144" s="3457"/>
      <c r="Y144" s="3457"/>
      <c r="Z144" s="3457"/>
      <c r="AA144" s="3457"/>
      <c r="AB144" s="3457"/>
      <c r="AC144" s="3457"/>
      <c r="AD144" s="3457"/>
      <c r="AE144" s="3457"/>
      <c r="AF144" s="3457"/>
      <c r="AG144" s="5637"/>
      <c r="AH144" s="5644"/>
      <c r="AI144" s="3458"/>
      <c r="AJ144" s="3457"/>
      <c r="AK144" s="3457"/>
      <c r="AL144" s="3457"/>
      <c r="AM144" s="3457"/>
      <c r="AN144" s="3457"/>
      <c r="AO144" s="3457"/>
      <c r="AP144" s="3457"/>
      <c r="AQ144" s="3457"/>
      <c r="AR144" s="3457"/>
      <c r="AS144" s="3457"/>
      <c r="AT144" s="3457"/>
      <c r="AU144" s="3457"/>
      <c r="AV144" s="3457"/>
      <c r="AW144" s="3457"/>
      <c r="AX144" s="3457"/>
      <c r="AY144" s="3457"/>
      <c r="AZ144" s="3457"/>
      <c r="BA144" s="3457"/>
      <c r="BB144" s="3457"/>
      <c r="BC144" s="3457"/>
      <c r="BD144" s="3459"/>
      <c r="BE144" s="3489">
        <f>MyTimestamp(AH144)</f>
        <v/>
      </c>
      <c r="BF144" s="6080"/>
      <c r="BG144" s="6081">
        <f>BE144</f>
        <v/>
      </c>
      <c r="BH144" s="4736"/>
      <c r="BI144" s="3464"/>
      <c r="BJ144" s="3457"/>
      <c r="BK144" s="3465">
        <f>Overview!$E$7</f>
        <v/>
      </c>
      <c r="BL144" s="3457"/>
      <c r="BM144" s="3584"/>
      <c r="BN144" s="3465">
        <f>Overview!$P$153</f>
        <v/>
      </c>
      <c r="BO144" s="3457" t="inlineStr">
        <is>
          <t>Revisar: la misma frecuencia aparece con varios canales en esta banda (18050 / 18300 / 18525)</t>
        </is>
      </c>
      <c r="BP144" s="3457"/>
      <c r="BQ144" s="3457"/>
      <c r="BR144" s="3467"/>
      <c r="BS144" s="3468"/>
      <c r="BT144" s="3469"/>
      <c r="BV144" s="3470"/>
      <c r="BW144" s="7588"/>
      <c r="BX144" s="7589"/>
      <c r="BY144" s="3471"/>
      <c r="BZ144" s="3472"/>
      <c r="CA144" s="3473"/>
      <c r="CB144" s="3474"/>
      <c r="CC144" s="3475"/>
      <c r="CD144" s="3476"/>
      <c r="CE144" s="3477"/>
      <c r="CF144" s="3477"/>
      <c r="CG144" s="3477"/>
      <c r="CH144" s="3478"/>
      <c r="CI144" s="3479"/>
      <c r="CJ144" s="3479"/>
      <c r="CK144" s="3479"/>
      <c r="CL144" s="3475"/>
      <c r="CM144" s="3476"/>
      <c r="CN144" s="3477"/>
      <c r="CO144" s="3477"/>
      <c r="CP144" s="3477"/>
      <c r="CQ144" s="3478"/>
      <c r="CR144" s="3479"/>
      <c r="CS144" s="3479"/>
      <c r="CT144" s="3479"/>
      <c r="CU144" s="3475"/>
      <c r="CV144" s="3480"/>
      <c r="CW144" s="3477"/>
      <c r="CX144" s="3477"/>
      <c r="CY144" s="3477"/>
      <c r="CZ144" s="3478"/>
      <c r="DA144" s="3479"/>
      <c r="DB144" s="3479"/>
      <c r="DC144" s="3479"/>
    </row>
    <row r="145" customFormat="1" customHeight="1" ht="12.75" s="3420" x14ac:dyDescent="0.2">
      <c r="B145" s="3448"/>
      <c r="C145" s="6954"/>
      <c r="D145" s="6089">
        <f>IF(ISNUMBER(FIND("EN",B145)),IF(ISNUMBER(FIND("FCC",B145)),IF(ISNUMBER(FIND("ISED",B145)),CONCATENATE(Overview!$V$10,";",Overview!$S$11,";",Overview!$S$12),CONCATENATE(Overview!$V$10,";",Overview!$S$11)),IF(ISNUMBER(FIND("ISED",B145)),CONCATENATE(Overview!$V$10,";",Overview!$S$12),Overview!$V$10)),IF(ISNUMBER(FIND("FCC",B145)),IF(ISNUMBER(FIND("ISED",B145)),CONCATENATE(Overview!$S$11,";",Overview!$S$12),"IEEE Std 1528™"),Overview!$S$12))</f>
        <v/>
      </c>
      <c r="E145" s="6089">
        <f>IF(ISNUMBER(FIND("EN",B145)),IF(ISNUMBER(FIND("FCC",B145)),IF(ISNUMBER(FIND("ISED",B145)),CONCATENATE(Overview!$AB$10,";",Overview!$Y$11,";",Overview!$Y$12),CONCATENATE(Overview!$AB$10,";",Overview!$Y$11)),IF(ISNUMBER(FIND("ISED",B145)),CONCATENATE(Overview!$AB$10,";",Overview!$Y$12),Overview!$AB$10)),IF(ISNUMBER(FIND("FCC",B145)),IF(ISNUMBER(FIND("ISED",B145)),CONCATENATE(Overview!$Y$11,";",Overview!$Y$12),"IEEE Std 1528™"),Overview!$Y$12))</f>
        <v/>
      </c>
      <c r="F145" s="6945"/>
      <c r="G145" s="5446">
        <f>Overview!$E$28</f>
        <v/>
      </c>
      <c r="H145" s="3449"/>
      <c r="I145" s="3449"/>
      <c r="J145" s="3450" t="inlineStr">
        <is>
          <t>Cat M1</t>
        </is>
      </c>
      <c r="K145" s="3450" t="inlineStr">
        <is>
          <t>FDD1</t>
        </is>
      </c>
      <c r="L145" s="3449"/>
      <c r="M145" s="3450">
        <v>10</v>
      </c>
      <c r="N145" s="3451" t="inlineStr">
        <is>
          <t>QPSK</t>
        </is>
      </c>
      <c r="O145" s="3452"/>
      <c r="P145" s="3453">
        <v>3</v>
      </c>
      <c r="Q145" s="3454">
        <v>1</v>
      </c>
      <c r="R145" s="3455">
        <v>0</v>
      </c>
      <c r="S145" s="3455"/>
      <c r="T145" s="3456">
        <v>18300</v>
      </c>
      <c r="U145" s="3456">
        <v>1950</v>
      </c>
      <c r="V145" s="3457"/>
      <c r="W145" s="3457"/>
      <c r="X145" s="3457"/>
      <c r="Y145" s="3457"/>
      <c r="Z145" s="3457"/>
      <c r="AA145" s="3457"/>
      <c r="AB145" s="3457"/>
      <c r="AC145" s="3457"/>
      <c r="AD145" s="3457"/>
      <c r="AE145" s="3457"/>
      <c r="AF145" s="3457"/>
      <c r="AG145" s="5637"/>
      <c r="AH145" s="5644"/>
      <c r="AI145" s="3458"/>
      <c r="AJ145" s="3457"/>
      <c r="AK145" s="3457"/>
      <c r="AL145" s="3457"/>
      <c r="AM145" s="3457"/>
      <c r="AN145" s="3457"/>
      <c r="AO145" s="3457"/>
      <c r="AP145" s="3457"/>
      <c r="AQ145" s="3457"/>
      <c r="AR145" s="3457"/>
      <c r="AS145" s="3457"/>
      <c r="AT145" s="3457"/>
      <c r="AU145" s="3457"/>
      <c r="AV145" s="3457"/>
      <c r="AW145" s="3457"/>
      <c r="AX145" s="3457"/>
      <c r="AY145" s="3457"/>
      <c r="AZ145" s="3457"/>
      <c r="BA145" s="3457"/>
      <c r="BB145" s="3457"/>
      <c r="BC145" s="3457"/>
      <c r="BD145" s="3459"/>
      <c r="BE145" s="3489">
        <f>MyTimestamp(AH145)</f>
        <v/>
      </c>
      <c r="BF145" s="6080"/>
      <c r="BG145" s="6081">
        <f>BE145</f>
        <v/>
      </c>
      <c r="BH145" s="4736"/>
      <c r="BI145" s="3464"/>
      <c r="BJ145" s="3457"/>
      <c r="BK145" s="3465">
        <f>Overview!$E$7</f>
        <v/>
      </c>
      <c r="BL145" s="3457"/>
      <c r="BM145" s="3584"/>
      <c r="BN145" s="3465">
        <f>Overview!$P$153</f>
        <v/>
      </c>
      <c r="BO145" s="3457" t="inlineStr">
        <is>
          <t>Revisar: la misma frecuencia aparece con varios canales en esta banda (18050 / 18300 / 18525)</t>
        </is>
      </c>
      <c r="BP145" s="3457"/>
      <c r="BQ145" s="3457"/>
      <c r="BR145" s="3467"/>
      <c r="BS145" s="3468"/>
      <c r="BT145" s="3469"/>
      <c r="BV145" s="3470"/>
      <c r="BW145" s="7588"/>
      <c r="BX145" s="7589"/>
      <c r="BY145" s="3471"/>
      <c r="BZ145" s="3472"/>
      <c r="CA145" s="3473"/>
      <c r="CB145" s="3474"/>
      <c r="CC145" s="3475"/>
      <c r="CD145" s="3476"/>
      <c r="CE145" s="3477"/>
      <c r="CF145" s="3477"/>
      <c r="CG145" s="3477"/>
      <c r="CH145" s="3478"/>
      <c r="CI145" s="3479"/>
      <c r="CJ145" s="3479"/>
      <c r="CK145" s="3479"/>
      <c r="CL145" s="3475"/>
      <c r="CM145" s="3476"/>
      <c r="CN145" s="3477"/>
      <c r="CO145" s="3477"/>
      <c r="CP145" s="3477"/>
      <c r="CQ145" s="3478"/>
      <c r="CR145" s="3479"/>
      <c r="CS145" s="3479"/>
      <c r="CT145" s="3479"/>
      <c r="CU145" s="3475"/>
      <c r="CV145" s="3480"/>
      <c r="CW145" s="3477"/>
      <c r="CX145" s="3477"/>
      <c r="CY145" s="3477"/>
      <c r="CZ145" s="3478"/>
      <c r="DA145" s="3479"/>
      <c r="DB145" s="3479"/>
      <c r="DC145" s="3479"/>
    </row>
    <row r="146" customFormat="1" customHeight="1" ht="12.75" s="3420" x14ac:dyDescent="0.2">
      <c r="B146" s="3448"/>
      <c r="C146" s="6954"/>
      <c r="D146" s="6089">
        <f>IF(ISNUMBER(FIND("EN",B146)),IF(ISNUMBER(FIND("FCC",B146)),IF(ISNUMBER(FIND("ISED",B146)),CONCATENATE(Overview!$V$10,";",Overview!$S$11,";",Overview!$S$12),CONCATENATE(Overview!$V$10,";",Overview!$S$11)),IF(ISNUMBER(FIND("ISED",B146)),CONCATENATE(Overview!$V$10,";",Overview!$S$12),Overview!$V$10)),IF(ISNUMBER(FIND("FCC",B146)),IF(ISNUMBER(FIND("ISED",B146)),CONCATENATE(Overview!$S$11,";",Overview!$S$12),"IEEE Std 1528™"),Overview!$S$12))</f>
        <v/>
      </c>
      <c r="E146" s="6089">
        <f>IF(ISNUMBER(FIND("EN",B146)),IF(ISNUMBER(FIND("FCC",B146)),IF(ISNUMBER(FIND("ISED",B146)),CONCATENATE(Overview!$AB$10,";",Overview!$Y$11,";",Overview!$Y$12),CONCATENATE(Overview!$AB$10,";",Overview!$Y$11)),IF(ISNUMBER(FIND("ISED",B146)),CONCATENATE(Overview!$AB$10,";",Overview!$Y$12),Overview!$AB$10)),IF(ISNUMBER(FIND("FCC",B146)),IF(ISNUMBER(FIND("ISED",B146)),CONCATENATE(Overview!$Y$11,";",Overview!$Y$12),"IEEE Std 1528™"),Overview!$Y$12))</f>
        <v/>
      </c>
      <c r="F146" s="6945"/>
      <c r="G146" s="5446">
        <f>Overview!$E$28</f>
        <v/>
      </c>
      <c r="H146" s="3449"/>
      <c r="I146" s="3449"/>
      <c r="J146" s="3450" t="inlineStr">
        <is>
          <t>Cat M1</t>
        </is>
      </c>
      <c r="K146" s="3450" t="inlineStr">
        <is>
          <t>FDD1</t>
        </is>
      </c>
      <c r="L146" s="3449"/>
      <c r="M146" s="3450">
        <v>10</v>
      </c>
      <c r="N146" s="3451" t="inlineStr">
        <is>
          <t>QPSK</t>
        </is>
      </c>
      <c r="O146" s="3452"/>
      <c r="P146" s="3453">
        <v>3</v>
      </c>
      <c r="Q146" s="3454">
        <v>1</v>
      </c>
      <c r="R146" s="3455">
        <v>5</v>
      </c>
      <c r="S146" s="3455"/>
      <c r="T146" s="3456">
        <v>18300</v>
      </c>
      <c r="U146" s="3456">
        <v>1950</v>
      </c>
      <c r="V146" s="3457"/>
      <c r="W146" s="3457"/>
      <c r="X146" s="3457"/>
      <c r="Y146" s="3457"/>
      <c r="Z146" s="3457"/>
      <c r="AA146" s="3457"/>
      <c r="AB146" s="3457"/>
      <c r="AC146" s="3457"/>
      <c r="AD146" s="3457"/>
      <c r="AE146" s="3457"/>
      <c r="AF146" s="3457"/>
      <c r="AG146" s="5637"/>
      <c r="AH146" s="5644"/>
      <c r="AI146" s="3458"/>
      <c r="AJ146" s="3457"/>
      <c r="AK146" s="3457"/>
      <c r="AL146" s="3457"/>
      <c r="AM146" s="3457"/>
      <c r="AN146" s="3457"/>
      <c r="AO146" s="3457"/>
      <c r="AP146" s="3457"/>
      <c r="AQ146" s="3457"/>
      <c r="AR146" s="3457"/>
      <c r="AS146" s="3457"/>
      <c r="AT146" s="3457"/>
      <c r="AU146" s="3457"/>
      <c r="AV146" s="3457"/>
      <c r="AW146" s="3457"/>
      <c r="AX146" s="3457"/>
      <c r="AY146" s="3457"/>
      <c r="AZ146" s="3457"/>
      <c r="BA146" s="3457"/>
      <c r="BB146" s="3457"/>
      <c r="BC146" s="3457"/>
      <c r="BD146" s="3459"/>
      <c r="BE146" s="3489">
        <f>MyTimestamp(AH146)</f>
        <v/>
      </c>
      <c r="BF146" s="6080"/>
      <c r="BG146" s="6081">
        <f>BE146</f>
        <v/>
      </c>
      <c r="BH146" s="4736"/>
      <c r="BI146" s="3464"/>
      <c r="BJ146" s="3457"/>
      <c r="BK146" s="3465">
        <f>Overview!$E$7</f>
        <v/>
      </c>
      <c r="BL146" s="3457"/>
      <c r="BM146" s="3584"/>
      <c r="BN146" s="3465">
        <f>Overview!$P$153</f>
        <v/>
      </c>
      <c r="BO146" s="3457" t="inlineStr">
        <is>
          <t>Revisar: la misma frecuencia aparece con varios canales en esta banda (18050 / 18300 / 18525)</t>
        </is>
      </c>
      <c r="BP146" s="3457"/>
      <c r="BQ146" s="3457"/>
      <c r="BR146" s="3467"/>
      <c r="BS146" s="3468"/>
      <c r="BT146" s="3469"/>
      <c r="BV146" s="3470"/>
      <c r="BW146" s="7588"/>
      <c r="BX146" s="7589"/>
      <c r="BY146" s="3471"/>
      <c r="BZ146" s="3472"/>
      <c r="CA146" s="3473"/>
      <c r="CB146" s="3474"/>
      <c r="CC146" s="3475"/>
      <c r="CD146" s="3476"/>
      <c r="CE146" s="3477"/>
      <c r="CF146" s="3477"/>
      <c r="CG146" s="3477"/>
      <c r="CH146" s="3478"/>
      <c r="CI146" s="3479"/>
      <c r="CJ146" s="3479"/>
      <c r="CK146" s="3479"/>
      <c r="CL146" s="3475"/>
      <c r="CM146" s="3476"/>
      <c r="CN146" s="3477"/>
      <c r="CO146" s="3477"/>
      <c r="CP146" s="3477"/>
      <c r="CQ146" s="3478"/>
      <c r="CR146" s="3479"/>
      <c r="CS146" s="3479"/>
      <c r="CT146" s="3479"/>
      <c r="CU146" s="3475"/>
      <c r="CV146" s="3480"/>
      <c r="CW146" s="3477"/>
      <c r="CX146" s="3477"/>
      <c r="CY146" s="3477"/>
      <c r="CZ146" s="3478"/>
      <c r="DA146" s="3479"/>
      <c r="DB146" s="3479"/>
      <c r="DC146" s="3479"/>
    </row>
    <row r="147" customFormat="1" customHeight="1" ht="12.75" s="3420" x14ac:dyDescent="0.2">
      <c r="B147" s="3448"/>
      <c r="C147" s="6954"/>
      <c r="D147" s="6089">
        <f>IF(ISNUMBER(FIND("EN",B147)),IF(ISNUMBER(FIND("FCC",B147)),IF(ISNUMBER(FIND("ISED",B147)),CONCATENATE(Overview!$V$10,";",Overview!$S$11,";",Overview!$S$12),CONCATENATE(Overview!$V$10,";",Overview!$S$11)),IF(ISNUMBER(FIND("ISED",B147)),CONCATENATE(Overview!$V$10,";",Overview!$S$12),Overview!$V$10)),IF(ISNUMBER(FIND("FCC",B147)),IF(ISNUMBER(FIND("ISED",B147)),CONCATENATE(Overview!$S$11,";",Overview!$S$12),"IEEE Std 1528™"),Overview!$S$12))</f>
        <v/>
      </c>
      <c r="E147" s="6089">
        <f>IF(ISNUMBER(FIND("EN",B147)),IF(ISNUMBER(FIND("FCC",B147)),IF(ISNUMBER(FIND("ISED",B147)),CONCATENATE(Overview!$AB$10,";",Overview!$Y$11,";",Overview!$Y$12),CONCATENATE(Overview!$AB$10,";",Overview!$Y$11)),IF(ISNUMBER(FIND("ISED",B147)),CONCATENATE(Overview!$AB$10,";",Overview!$Y$12),Overview!$AB$10)),IF(ISNUMBER(FIND("FCC",B147)),IF(ISNUMBER(FIND("ISED",B147)),CONCATENATE(Overview!$Y$11,";",Overview!$Y$12),"IEEE Std 1528™"),Overview!$Y$12))</f>
        <v/>
      </c>
      <c r="F147" s="6945"/>
      <c r="G147" s="5446">
        <f>Overview!$E$28</f>
        <v/>
      </c>
      <c r="H147" s="3449"/>
      <c r="I147" s="3449"/>
      <c r="J147" s="3450" t="inlineStr">
        <is>
          <t>Cat M1</t>
        </is>
      </c>
      <c r="K147" s="3450" t="inlineStr">
        <is>
          <t>FDD1</t>
        </is>
      </c>
      <c r="L147" s="3449"/>
      <c r="M147" s="3450">
        <v>10</v>
      </c>
      <c r="N147" s="3451" t="inlineStr">
        <is>
          <t>QPSK</t>
        </is>
      </c>
      <c r="O147" s="3452"/>
      <c r="P147" s="3453">
        <v>7</v>
      </c>
      <c r="Q147" s="3454">
        <v>1</v>
      </c>
      <c r="R147" s="3455">
        <v>0</v>
      </c>
      <c r="S147" s="3455"/>
      <c r="T147" s="3456">
        <v>18300</v>
      </c>
      <c r="U147" s="3456">
        <v>1950</v>
      </c>
      <c r="V147" s="3457"/>
      <c r="W147" s="3457"/>
      <c r="X147" s="3457"/>
      <c r="Y147" s="3457"/>
      <c r="Z147" s="3457"/>
      <c r="AA147" s="3457"/>
      <c r="AB147" s="3457"/>
      <c r="AC147" s="3457"/>
      <c r="AD147" s="3457"/>
      <c r="AE147" s="3457"/>
      <c r="AF147" s="3457"/>
      <c r="AG147" s="5637"/>
      <c r="AH147" s="5644"/>
      <c r="AI147" s="3458"/>
      <c r="AJ147" s="3457"/>
      <c r="AK147" s="3457"/>
      <c r="AL147" s="3457"/>
      <c r="AM147" s="3457"/>
      <c r="AN147" s="3457"/>
      <c r="AO147" s="3457"/>
      <c r="AP147" s="3457"/>
      <c r="AQ147" s="3457"/>
      <c r="AR147" s="3457"/>
      <c r="AS147" s="3457"/>
      <c r="AT147" s="3457"/>
      <c r="AU147" s="3457"/>
      <c r="AV147" s="3457"/>
      <c r="AW147" s="3457"/>
      <c r="AX147" s="3457"/>
      <c r="AY147" s="3457"/>
      <c r="AZ147" s="3457"/>
      <c r="BA147" s="3457"/>
      <c r="BB147" s="3457"/>
      <c r="BC147" s="3457"/>
      <c r="BD147" s="3459"/>
      <c r="BE147" s="3489">
        <f>MyTimestamp(AH147)</f>
        <v/>
      </c>
      <c r="BF147" s="6080"/>
      <c r="BG147" s="6081">
        <f>BE147</f>
        <v/>
      </c>
      <c r="BH147" s="4736"/>
      <c r="BI147" s="3464"/>
      <c r="BJ147" s="3457"/>
      <c r="BK147" s="3465">
        <f>Overview!$E$7</f>
        <v/>
      </c>
      <c r="BL147" s="3457"/>
      <c r="BM147" s="3584"/>
      <c r="BN147" s="3465">
        <f>Overview!$P$153</f>
        <v/>
      </c>
      <c r="BO147" s="3457" t="inlineStr">
        <is>
          <t>Revisar: la misma frecuencia aparece con varios canales en esta banda (18050 / 18300 / 18525)</t>
        </is>
      </c>
      <c r="BP147" s="3457"/>
      <c r="BQ147" s="3457"/>
      <c r="BR147" s="3467"/>
      <c r="BS147" s="3468"/>
      <c r="BT147" s="3469"/>
      <c r="BV147" s="3470"/>
      <c r="BW147" s="7588"/>
      <c r="BX147" s="7589"/>
      <c r="BY147" s="3471"/>
      <c r="BZ147" s="3472"/>
      <c r="CA147" s="3473"/>
      <c r="CB147" s="3474"/>
      <c r="CC147" s="3475"/>
      <c r="CD147" s="3476"/>
      <c r="CE147" s="3477"/>
      <c r="CF147" s="3477"/>
      <c r="CG147" s="3477"/>
      <c r="CH147" s="3478"/>
      <c r="CI147" s="3479"/>
      <c r="CJ147" s="3479"/>
      <c r="CK147" s="3479"/>
      <c r="CL147" s="3475"/>
      <c r="CM147" s="3476"/>
      <c r="CN147" s="3477"/>
      <c r="CO147" s="3477"/>
      <c r="CP147" s="3477"/>
      <c r="CQ147" s="3478"/>
      <c r="CR147" s="3479"/>
      <c r="CS147" s="3479"/>
      <c r="CT147" s="3479"/>
      <c r="CU147" s="3475"/>
      <c r="CV147" s="3480"/>
      <c r="CW147" s="3477"/>
      <c r="CX147" s="3477"/>
      <c r="CY147" s="3477"/>
      <c r="CZ147" s="3478"/>
      <c r="DA147" s="3479"/>
      <c r="DB147" s="3479"/>
      <c r="DC147" s="3479"/>
    </row>
    <row r="148" customFormat="1" customHeight="1" ht="12.75" s="3420" x14ac:dyDescent="0.2">
      <c r="B148" s="3448"/>
      <c r="C148" s="6954"/>
      <c r="D148" s="6089">
        <f>IF(ISNUMBER(FIND("EN",B148)),IF(ISNUMBER(FIND("FCC",B148)),IF(ISNUMBER(FIND("ISED",B148)),CONCATENATE(Overview!$V$10,";",Overview!$S$11,";",Overview!$S$12),CONCATENATE(Overview!$V$10,";",Overview!$S$11)),IF(ISNUMBER(FIND("ISED",B148)),CONCATENATE(Overview!$V$10,";",Overview!$S$12),Overview!$V$10)),IF(ISNUMBER(FIND("FCC",B148)),IF(ISNUMBER(FIND("ISED",B148)),CONCATENATE(Overview!$S$11,";",Overview!$S$12),"IEEE Std 1528™"),Overview!$S$12))</f>
        <v/>
      </c>
      <c r="E148" s="6089">
        <f>IF(ISNUMBER(FIND("EN",B148)),IF(ISNUMBER(FIND("FCC",B148)),IF(ISNUMBER(FIND("ISED",B148)),CONCATENATE(Overview!$AB$10,";",Overview!$Y$11,";",Overview!$Y$12),CONCATENATE(Overview!$AB$10,";",Overview!$Y$11)),IF(ISNUMBER(FIND("ISED",B148)),CONCATENATE(Overview!$AB$10,";",Overview!$Y$12),Overview!$AB$10)),IF(ISNUMBER(FIND("FCC",B148)),IF(ISNUMBER(FIND("ISED",B148)),CONCATENATE(Overview!$Y$11,";",Overview!$Y$12),"IEEE Std 1528™"),Overview!$Y$12))</f>
        <v/>
      </c>
      <c r="F148" s="6945"/>
      <c r="G148" s="5446">
        <f>Overview!$E$28</f>
        <v/>
      </c>
      <c r="H148" s="3449"/>
      <c r="I148" s="3449"/>
      <c r="J148" s="3450" t="inlineStr">
        <is>
          <t>Cat M1</t>
        </is>
      </c>
      <c r="K148" s="3450" t="inlineStr">
        <is>
          <t>FDD1</t>
        </is>
      </c>
      <c r="L148" s="3449"/>
      <c r="M148" s="3450">
        <v>10</v>
      </c>
      <c r="N148" s="3451" t="inlineStr">
        <is>
          <t>QPSK</t>
        </is>
      </c>
      <c r="O148" s="3452"/>
      <c r="P148" s="3453">
        <v>7</v>
      </c>
      <c r="Q148" s="3454">
        <v>1</v>
      </c>
      <c r="R148" s="3455">
        <v>5</v>
      </c>
      <c r="S148" s="3455"/>
      <c r="T148" s="3456">
        <v>18300</v>
      </c>
      <c r="U148" s="3456">
        <v>1950</v>
      </c>
      <c r="V148" s="3457"/>
      <c r="W148" s="3457"/>
      <c r="X148" s="3457"/>
      <c r="Y148" s="3457"/>
      <c r="Z148" s="3457"/>
      <c r="AA148" s="3457"/>
      <c r="AB148" s="3457"/>
      <c r="AC148" s="3457"/>
      <c r="AD148" s="3457"/>
      <c r="AE148" s="3457"/>
      <c r="AF148" s="3457"/>
      <c r="AG148" s="5637"/>
      <c r="AH148" s="5644"/>
      <c r="AI148" s="3458"/>
      <c r="AJ148" s="3457"/>
      <c r="AK148" s="3457"/>
      <c r="AL148" s="3457"/>
      <c r="AM148" s="3457"/>
      <c r="AN148" s="3457"/>
      <c r="AO148" s="3457"/>
      <c r="AP148" s="3457"/>
      <c r="AQ148" s="3457"/>
      <c r="AR148" s="3457"/>
      <c r="AS148" s="3457"/>
      <c r="AT148" s="3457"/>
      <c r="AU148" s="3457"/>
      <c r="AV148" s="3457"/>
      <c r="AW148" s="3457"/>
      <c r="AX148" s="3457"/>
      <c r="AY148" s="3457"/>
      <c r="AZ148" s="3457"/>
      <c r="BA148" s="3457"/>
      <c r="BB148" s="3457"/>
      <c r="BC148" s="3457"/>
      <c r="BD148" s="3459"/>
      <c r="BE148" s="3489">
        <f>MyTimestamp(AH148)</f>
        <v/>
      </c>
      <c r="BF148" s="6080"/>
      <c r="BG148" s="6081">
        <f>BE148</f>
        <v/>
      </c>
      <c r="BH148" s="4736"/>
      <c r="BI148" s="3464"/>
      <c r="BJ148" s="3457"/>
      <c r="BK148" s="3465">
        <f>Overview!$E$7</f>
        <v/>
      </c>
      <c r="BL148" s="3457"/>
      <c r="BM148" s="3584"/>
      <c r="BN148" s="3465">
        <f>Overview!$P$153</f>
        <v/>
      </c>
      <c r="BO148" s="3457" t="inlineStr">
        <is>
          <t>Revisar: la misma frecuencia aparece con varios canales en esta banda (18050 / 18300 / 18525)</t>
        </is>
      </c>
      <c r="BP148" s="3457"/>
      <c r="BQ148" s="3457"/>
      <c r="BR148" s="3467"/>
      <c r="BS148" s="3468"/>
      <c r="BT148" s="3469"/>
      <c r="BV148" s="3470"/>
      <c r="BW148" s="7588"/>
      <c r="BX148" s="7589"/>
      <c r="BY148" s="3471"/>
      <c r="BZ148" s="3472"/>
      <c r="CA148" s="3473"/>
      <c r="CB148" s="3474"/>
      <c r="CC148" s="3475"/>
      <c r="CD148" s="3476"/>
      <c r="CE148" s="3477"/>
      <c r="CF148" s="3477"/>
      <c r="CG148" s="3477"/>
      <c r="CH148" s="3478"/>
      <c r="CI148" s="3479"/>
      <c r="CJ148" s="3479"/>
      <c r="CK148" s="3479"/>
      <c r="CL148" s="3475"/>
      <c r="CM148" s="3476"/>
      <c r="CN148" s="3477"/>
      <c r="CO148" s="3477"/>
      <c r="CP148" s="3477"/>
      <c r="CQ148" s="3478"/>
      <c r="CR148" s="3479"/>
      <c r="CS148" s="3479"/>
      <c r="CT148" s="3479"/>
      <c r="CU148" s="3475"/>
      <c r="CV148" s="3480"/>
      <c r="CW148" s="3477"/>
      <c r="CX148" s="3477"/>
      <c r="CY148" s="3477"/>
      <c r="CZ148" s="3478"/>
      <c r="DA148" s="3479"/>
      <c r="DB148" s="3479"/>
      <c r="DC148" s="3479"/>
    </row>
    <row r="149" customFormat="1" customHeight="1" ht="12.75" s="3420" x14ac:dyDescent="0.2">
      <c r="B149" s="3448"/>
      <c r="C149" s="6954"/>
      <c r="D149" s="6089">
        <f>IF(ISNUMBER(FIND("EN",B149)),IF(ISNUMBER(FIND("FCC",B149)),IF(ISNUMBER(FIND("ISED",B149)),CONCATENATE(Overview!$V$10,";",Overview!$S$11,";",Overview!$S$12),CONCATENATE(Overview!$V$10,";",Overview!$S$11)),IF(ISNUMBER(FIND("ISED",B149)),CONCATENATE(Overview!$V$10,";",Overview!$S$12),Overview!$V$10)),IF(ISNUMBER(FIND("FCC",B149)),IF(ISNUMBER(FIND("ISED",B149)),CONCATENATE(Overview!$S$11,";",Overview!$S$12),"IEEE Std 1528™"),Overview!$S$12))</f>
        <v/>
      </c>
      <c r="E149" s="6089">
        <f>IF(ISNUMBER(FIND("EN",B149)),IF(ISNUMBER(FIND("FCC",B149)),IF(ISNUMBER(FIND("ISED",B149)),CONCATENATE(Overview!$AB$10,";",Overview!$Y$11,";",Overview!$Y$12),CONCATENATE(Overview!$AB$10,";",Overview!$Y$11)),IF(ISNUMBER(FIND("ISED",B149)),CONCATENATE(Overview!$AB$10,";",Overview!$Y$12),Overview!$AB$10)),IF(ISNUMBER(FIND("FCC",B149)),IF(ISNUMBER(FIND("ISED",B149)),CONCATENATE(Overview!$Y$11,";",Overview!$Y$12),"IEEE Std 1528™"),Overview!$Y$12))</f>
        <v/>
      </c>
      <c r="F149" s="6945"/>
      <c r="G149" s="5446">
        <f>Overview!$E$28</f>
        <v/>
      </c>
      <c r="H149" s="3449"/>
      <c r="I149" s="3449"/>
      <c r="J149" s="3450" t="inlineStr">
        <is>
          <t>Cat M1</t>
        </is>
      </c>
      <c r="K149" s="3450" t="inlineStr">
        <is>
          <t>FDD1</t>
        </is>
      </c>
      <c r="L149" s="3449"/>
      <c r="M149" s="3450">
        <v>10</v>
      </c>
      <c r="N149" s="3451" t="inlineStr">
        <is>
          <t>QPSK</t>
        </is>
      </c>
      <c r="O149" s="3452"/>
      <c r="P149" s="3453">
        <v>0</v>
      </c>
      <c r="Q149" s="3454">
        <v>4</v>
      </c>
      <c r="R149" s="3455">
        <v>0</v>
      </c>
      <c r="S149" s="3455"/>
      <c r="T149" s="3456">
        <v>18300</v>
      </c>
      <c r="U149" s="3456">
        <v>1950</v>
      </c>
      <c r="V149" s="3457"/>
      <c r="W149" s="3457"/>
      <c r="X149" s="3457"/>
      <c r="Y149" s="3457"/>
      <c r="Z149" s="3457"/>
      <c r="AA149" s="3457"/>
      <c r="AB149" s="3457"/>
      <c r="AC149" s="3457"/>
      <c r="AD149" s="3457"/>
      <c r="AE149" s="3457"/>
      <c r="AF149" s="3457"/>
      <c r="AG149" s="5637"/>
      <c r="AH149" s="5644"/>
      <c r="AI149" s="3458"/>
      <c r="AJ149" s="3457"/>
      <c r="AK149" s="3457"/>
      <c r="AL149" s="3457"/>
      <c r="AM149" s="3457"/>
      <c r="AN149" s="3457"/>
      <c r="AO149" s="3457"/>
      <c r="AP149" s="3457"/>
      <c r="AQ149" s="3457"/>
      <c r="AR149" s="3457"/>
      <c r="AS149" s="3457"/>
      <c r="AT149" s="3457"/>
      <c r="AU149" s="3457"/>
      <c r="AV149" s="3457"/>
      <c r="AW149" s="3457"/>
      <c r="AX149" s="3457"/>
      <c r="AY149" s="3457"/>
      <c r="AZ149" s="3457"/>
      <c r="BA149" s="3457"/>
      <c r="BB149" s="3457"/>
      <c r="BC149" s="3457"/>
      <c r="BD149" s="3459"/>
      <c r="BE149" s="3489">
        <f>MyTimestamp(AH149)</f>
        <v/>
      </c>
      <c r="BF149" s="6080"/>
      <c r="BG149" s="6081">
        <f>BE149</f>
        <v/>
      </c>
      <c r="BH149" s="4736"/>
      <c r="BI149" s="3464"/>
      <c r="BJ149" s="3457"/>
      <c r="BK149" s="3465">
        <f>Overview!$E$7</f>
        <v/>
      </c>
      <c r="BL149" s="3457"/>
      <c r="BM149" s="3584"/>
      <c r="BN149" s="3465">
        <f>Overview!$P$153</f>
        <v/>
      </c>
      <c r="BO149" s="3457" t="inlineStr">
        <is>
          <t>Revisar: la misma frecuencia aparece con varios canales en esta banda (18050 / 18300 / 18525)</t>
        </is>
      </c>
      <c r="BP149" s="3457"/>
      <c r="BQ149" s="3457"/>
      <c r="BR149" s="3467"/>
      <c r="BS149" s="3468"/>
      <c r="BT149" s="3469"/>
      <c r="BV149" s="3470"/>
      <c r="BW149" s="7588"/>
      <c r="BX149" s="7589"/>
      <c r="BY149" s="3471"/>
      <c r="BZ149" s="3472"/>
      <c r="CA149" s="3473"/>
      <c r="CB149" s="3474"/>
      <c r="CC149" s="3475"/>
      <c r="CD149" s="3476"/>
      <c r="CE149" s="3477"/>
      <c r="CF149" s="3477"/>
      <c r="CG149" s="3477"/>
      <c r="CH149" s="3478"/>
      <c r="CI149" s="3479"/>
      <c r="CJ149" s="3479"/>
      <c r="CK149" s="3479"/>
      <c r="CL149" s="3475"/>
      <c r="CM149" s="3476"/>
      <c r="CN149" s="3477"/>
      <c r="CO149" s="3477"/>
      <c r="CP149" s="3477"/>
      <c r="CQ149" s="3478"/>
      <c r="CR149" s="3479"/>
      <c r="CS149" s="3479"/>
      <c r="CT149" s="3479"/>
      <c r="CU149" s="3475"/>
      <c r="CV149" s="3480"/>
      <c r="CW149" s="3477"/>
      <c r="CX149" s="3477"/>
      <c r="CY149" s="3477"/>
      <c r="CZ149" s="3478"/>
      <c r="DA149" s="3479"/>
      <c r="DB149" s="3479"/>
      <c r="DC149" s="3479"/>
    </row>
    <row r="150" customFormat="1" customHeight="1" ht="12.75" s="3420" x14ac:dyDescent="0.2">
      <c r="B150" s="3448"/>
      <c r="C150" s="6954"/>
      <c r="D150" s="6089">
        <f>IF(ISNUMBER(FIND("EN",B150)),IF(ISNUMBER(FIND("FCC",B150)),IF(ISNUMBER(FIND("ISED",B150)),CONCATENATE(Overview!$V$10,";",Overview!$S$11,";",Overview!$S$12),CONCATENATE(Overview!$V$10,";",Overview!$S$11)),IF(ISNUMBER(FIND("ISED",B150)),CONCATENATE(Overview!$V$10,";",Overview!$S$12),Overview!$V$10)),IF(ISNUMBER(FIND("FCC",B150)),IF(ISNUMBER(FIND("ISED",B150)),CONCATENATE(Overview!$S$11,";",Overview!$S$12),"IEEE Std 1528™"),Overview!$S$12))</f>
        <v/>
      </c>
      <c r="E150" s="6089">
        <f>IF(ISNUMBER(FIND("EN",B150)),IF(ISNUMBER(FIND("FCC",B150)),IF(ISNUMBER(FIND("ISED",B150)),CONCATENATE(Overview!$AB$10,";",Overview!$Y$11,";",Overview!$Y$12),CONCATENATE(Overview!$AB$10,";",Overview!$Y$11)),IF(ISNUMBER(FIND("ISED",B150)),CONCATENATE(Overview!$AB$10,";",Overview!$Y$12),Overview!$AB$10)),IF(ISNUMBER(FIND("FCC",B150)),IF(ISNUMBER(FIND("ISED",B150)),CONCATENATE(Overview!$Y$11,";",Overview!$Y$12),"IEEE Std 1528™"),Overview!$Y$12))</f>
        <v/>
      </c>
      <c r="F150" s="6945"/>
      <c r="G150" s="5446">
        <f>Overview!$E$28</f>
        <v/>
      </c>
      <c r="H150" s="3449"/>
      <c r="I150" s="3449"/>
      <c r="J150" s="3450" t="inlineStr">
        <is>
          <t>Cat M1</t>
        </is>
      </c>
      <c r="K150" s="3450" t="inlineStr">
        <is>
          <t>FDD1</t>
        </is>
      </c>
      <c r="L150" s="3449"/>
      <c r="M150" s="3450">
        <v>10</v>
      </c>
      <c r="N150" s="3451" t="inlineStr">
        <is>
          <t>QPSK</t>
        </is>
      </c>
      <c r="O150" s="3452"/>
      <c r="P150" s="3453">
        <v>7</v>
      </c>
      <c r="Q150" s="3454">
        <v>4</v>
      </c>
      <c r="R150" s="3455">
        <v>2</v>
      </c>
      <c r="S150" s="3455"/>
      <c r="T150" s="3456">
        <v>18300</v>
      </c>
      <c r="U150" s="3456">
        <v>1950</v>
      </c>
      <c r="V150" s="3457"/>
      <c r="W150" s="3457"/>
      <c r="X150" s="3457"/>
      <c r="Y150" s="3457"/>
      <c r="Z150" s="3457"/>
      <c r="AA150" s="3457"/>
      <c r="AB150" s="3457"/>
      <c r="AC150" s="3457"/>
      <c r="AD150" s="3457"/>
      <c r="AE150" s="3457"/>
      <c r="AF150" s="3457"/>
      <c r="AG150" s="5637"/>
      <c r="AH150" s="5644"/>
      <c r="AI150" s="3458"/>
      <c r="AJ150" s="3457"/>
      <c r="AK150" s="3457"/>
      <c r="AL150" s="3457"/>
      <c r="AM150" s="3457"/>
      <c r="AN150" s="3457"/>
      <c r="AO150" s="3457"/>
      <c r="AP150" s="3457"/>
      <c r="AQ150" s="3457"/>
      <c r="AR150" s="3457"/>
      <c r="AS150" s="3457"/>
      <c r="AT150" s="3457"/>
      <c r="AU150" s="3457"/>
      <c r="AV150" s="3457"/>
      <c r="AW150" s="3457"/>
      <c r="AX150" s="3457"/>
      <c r="AY150" s="3457"/>
      <c r="AZ150" s="3457"/>
      <c r="BA150" s="3457"/>
      <c r="BB150" s="3457"/>
      <c r="BC150" s="3457"/>
      <c r="BD150" s="3459"/>
      <c r="BE150" s="3489">
        <f>MyTimestamp(AH150)</f>
        <v/>
      </c>
      <c r="BF150" s="6080"/>
      <c r="BG150" s="6081">
        <f>BE150</f>
        <v/>
      </c>
      <c r="BH150" s="4736"/>
      <c r="BI150" s="3464"/>
      <c r="BJ150" s="3457"/>
      <c r="BK150" s="3465">
        <f>Overview!$E$7</f>
        <v/>
      </c>
      <c r="BL150" s="3457"/>
      <c r="BM150" s="3584"/>
      <c r="BN150" s="3465">
        <f>Overview!$P$153</f>
        <v/>
      </c>
      <c r="BO150" s="3457" t="inlineStr">
        <is>
          <t>Revisar: la misma frecuencia aparece con varios canales en esta banda (18050 / 18300 / 18525)</t>
        </is>
      </c>
      <c r="BP150" s="3457"/>
      <c r="BQ150" s="3457"/>
      <c r="BR150" s="3467"/>
      <c r="BS150" s="3468"/>
      <c r="BT150" s="3469"/>
      <c r="BV150" s="3470"/>
      <c r="BW150" s="7588"/>
      <c r="BX150" s="7589"/>
      <c r="BY150" s="3471"/>
      <c r="BZ150" s="3472"/>
      <c r="CA150" s="3473"/>
      <c r="CB150" s="3474"/>
      <c r="CC150" s="3475"/>
      <c r="CD150" s="3476"/>
      <c r="CE150" s="3477"/>
      <c r="CF150" s="3477"/>
      <c r="CG150" s="3477"/>
      <c r="CH150" s="3478"/>
      <c r="CI150" s="3479"/>
      <c r="CJ150" s="3479"/>
      <c r="CK150" s="3479"/>
      <c r="CL150" s="3475"/>
      <c r="CM150" s="3476"/>
      <c r="CN150" s="3477"/>
      <c r="CO150" s="3477"/>
      <c r="CP150" s="3477"/>
      <c r="CQ150" s="3478"/>
      <c r="CR150" s="3479"/>
      <c r="CS150" s="3479"/>
      <c r="CT150" s="3479"/>
      <c r="CU150" s="3475"/>
      <c r="CV150" s="3480"/>
      <c r="CW150" s="3477"/>
      <c r="CX150" s="3477"/>
      <c r="CY150" s="3477"/>
      <c r="CZ150" s="3478"/>
      <c r="DA150" s="3479"/>
      <c r="DB150" s="3479"/>
      <c r="DC150" s="3479"/>
    </row>
    <row r="151" customFormat="1" customHeight="1" ht="12.75" s="3420" x14ac:dyDescent="0.2">
      <c r="B151" s="3448"/>
      <c r="C151" s="6954"/>
      <c r="D151" s="6089">
        <f>IF(ISNUMBER(FIND("EN",B151)),IF(ISNUMBER(FIND("FCC",B151)),IF(ISNUMBER(FIND("ISED",B151)),CONCATENATE(Overview!$V$10,";",Overview!$S$11,";",Overview!$S$12),CONCATENATE(Overview!$V$10,";",Overview!$S$11)),IF(ISNUMBER(FIND("ISED",B151)),CONCATENATE(Overview!$V$10,";",Overview!$S$12),Overview!$V$10)),IF(ISNUMBER(FIND("FCC",B151)),IF(ISNUMBER(FIND("ISED",B151)),CONCATENATE(Overview!$S$11,";",Overview!$S$12),"IEEE Std 1528™"),Overview!$S$12))</f>
        <v/>
      </c>
      <c r="E151" s="6089">
        <f>IF(ISNUMBER(FIND("EN",B151)),IF(ISNUMBER(FIND("FCC",B151)),IF(ISNUMBER(FIND("ISED",B151)),CONCATENATE(Overview!$AB$10,";",Overview!$Y$11,";",Overview!$Y$12),CONCATENATE(Overview!$AB$10,";",Overview!$Y$11)),IF(ISNUMBER(FIND("ISED",B151)),CONCATENATE(Overview!$AB$10,";",Overview!$Y$12),Overview!$AB$10)),IF(ISNUMBER(FIND("FCC",B151)),IF(ISNUMBER(FIND("ISED",B151)),CONCATENATE(Overview!$Y$11,";",Overview!$Y$12),"IEEE Std 1528™"),Overview!$Y$12))</f>
        <v/>
      </c>
      <c r="F151" s="6945"/>
      <c r="G151" s="5446">
        <f>Overview!$E$28</f>
        <v/>
      </c>
      <c r="H151" s="3449"/>
      <c r="I151" s="3449"/>
      <c r="J151" s="3450" t="inlineStr">
        <is>
          <t>Cat M1</t>
        </is>
      </c>
      <c r="K151" s="3450" t="inlineStr">
        <is>
          <t>FDD1</t>
        </is>
      </c>
      <c r="L151" s="3449"/>
      <c r="M151" s="3450">
        <v>10</v>
      </c>
      <c r="N151" s="3451" t="inlineStr">
        <is>
          <t>QPSK</t>
        </is>
      </c>
      <c r="O151" s="3452"/>
      <c r="P151" s="3453">
        <v>0</v>
      </c>
      <c r="Q151" s="3454">
        <v>6</v>
      </c>
      <c r="R151" s="3455">
        <v>0</v>
      </c>
      <c r="S151" s="3455"/>
      <c r="T151" s="3456">
        <v>18300</v>
      </c>
      <c r="U151" s="3456">
        <v>1950</v>
      </c>
      <c r="V151" s="3457"/>
      <c r="W151" s="3457"/>
      <c r="X151" s="3457"/>
      <c r="Y151" s="3457"/>
      <c r="Z151" s="3457"/>
      <c r="AA151" s="3457"/>
      <c r="AB151" s="3457"/>
      <c r="AC151" s="3457"/>
      <c r="AD151" s="3457"/>
      <c r="AE151" s="3457"/>
      <c r="AF151" s="3457"/>
      <c r="AG151" s="5637"/>
      <c r="AH151" s="5644"/>
      <c r="AI151" s="3458"/>
      <c r="AJ151" s="3457"/>
      <c r="AK151" s="3457"/>
      <c r="AL151" s="3457"/>
      <c r="AM151" s="3457"/>
      <c r="AN151" s="3457"/>
      <c r="AO151" s="3457"/>
      <c r="AP151" s="3457"/>
      <c r="AQ151" s="3457"/>
      <c r="AR151" s="3457"/>
      <c r="AS151" s="3457"/>
      <c r="AT151" s="3457"/>
      <c r="AU151" s="3457"/>
      <c r="AV151" s="3457"/>
      <c r="AW151" s="3457"/>
      <c r="AX151" s="3457"/>
      <c r="AY151" s="3457"/>
      <c r="AZ151" s="3457"/>
      <c r="BA151" s="3457"/>
      <c r="BB151" s="3457"/>
      <c r="BC151" s="3457"/>
      <c r="BD151" s="3459"/>
      <c r="BE151" s="3489">
        <f>MyTimestamp(AH151)</f>
        <v/>
      </c>
      <c r="BF151" s="6080"/>
      <c r="BG151" s="6081">
        <f>BE151</f>
        <v/>
      </c>
      <c r="BH151" s="4736"/>
      <c r="BI151" s="3464"/>
      <c r="BJ151" s="3457"/>
      <c r="BK151" s="3465">
        <f>Overview!$E$7</f>
        <v/>
      </c>
      <c r="BL151" s="3457"/>
      <c r="BM151" s="3584"/>
      <c r="BN151" s="3465">
        <f>Overview!$P$153</f>
        <v/>
      </c>
      <c r="BO151" s="3457" t="inlineStr">
        <is>
          <t>Revisar: la misma frecuencia aparece con varios canales en esta banda (18050 / 18300 / 18525)</t>
        </is>
      </c>
      <c r="BP151" s="3457"/>
      <c r="BQ151" s="3457"/>
      <c r="BR151" s="3467"/>
      <c r="BS151" s="3468"/>
      <c r="BT151" s="3469"/>
      <c r="BV151" s="3470"/>
      <c r="BW151" s="7588"/>
      <c r="BX151" s="7589"/>
      <c r="BY151" s="3471"/>
      <c r="BZ151" s="3472"/>
      <c r="CA151" s="3473"/>
      <c r="CB151" s="3474"/>
      <c r="CC151" s="3475"/>
      <c r="CD151" s="3476"/>
      <c r="CE151" s="3477"/>
      <c r="CF151" s="3477"/>
      <c r="CG151" s="3477"/>
      <c r="CH151" s="3478"/>
      <c r="CI151" s="3479"/>
      <c r="CJ151" s="3479"/>
      <c r="CK151" s="3479"/>
      <c r="CL151" s="3475"/>
      <c r="CM151" s="3476"/>
      <c r="CN151" s="3477"/>
      <c r="CO151" s="3477"/>
      <c r="CP151" s="3477"/>
      <c r="CQ151" s="3478"/>
      <c r="CR151" s="3479"/>
      <c r="CS151" s="3479"/>
      <c r="CT151" s="3479"/>
      <c r="CU151" s="3475"/>
      <c r="CV151" s="3480"/>
      <c r="CW151" s="3477"/>
      <c r="CX151" s="3477"/>
      <c r="CY151" s="3477"/>
      <c r="CZ151" s="3478"/>
      <c r="DA151" s="3479"/>
      <c r="DB151" s="3479"/>
      <c r="DC151" s="3479"/>
    </row>
    <row r="152" customFormat="1" customHeight="1" ht="12.75" s="3420" x14ac:dyDescent="0.2">
      <c r="B152" s="3448"/>
      <c r="C152" s="6954"/>
      <c r="D152" s="6089">
        <f>IF(ISNUMBER(FIND("EN",B152)),IF(ISNUMBER(FIND("FCC",B152)),IF(ISNUMBER(FIND("ISED",B152)),CONCATENATE(Overview!$V$10,";",Overview!$S$11,";",Overview!$S$12),CONCATENATE(Overview!$V$10,";",Overview!$S$11)),IF(ISNUMBER(FIND("ISED",B152)),CONCATENATE(Overview!$V$10,";",Overview!$S$12),Overview!$V$10)),IF(ISNUMBER(FIND("FCC",B152)),IF(ISNUMBER(FIND("ISED",B152)),CONCATENATE(Overview!$S$11,";",Overview!$S$12),"IEEE Std 1528™"),Overview!$S$12))</f>
        <v/>
      </c>
      <c r="E152" s="6089">
        <f>IF(ISNUMBER(FIND("EN",B152)),IF(ISNUMBER(FIND("FCC",B152)),IF(ISNUMBER(FIND("ISED",B152)),CONCATENATE(Overview!$AB$10,";",Overview!$Y$11,";",Overview!$Y$12),CONCATENATE(Overview!$AB$10,";",Overview!$Y$11)),IF(ISNUMBER(FIND("ISED",B152)),CONCATENATE(Overview!$AB$10,";",Overview!$Y$12),Overview!$AB$10)),IF(ISNUMBER(FIND("FCC",B152)),IF(ISNUMBER(FIND("ISED",B152)),CONCATENATE(Overview!$Y$11,";",Overview!$Y$12),"IEEE Std 1528™"),Overview!$Y$12))</f>
        <v/>
      </c>
      <c r="F152" s="6945"/>
      <c r="G152" s="5446">
        <f>Overview!$E$28</f>
        <v/>
      </c>
      <c r="H152" s="3449"/>
      <c r="I152" s="3449"/>
      <c r="J152" s="3450" t="inlineStr">
        <is>
          <t>Cat M1</t>
        </is>
      </c>
      <c r="K152" s="3450" t="inlineStr">
        <is>
          <t>FDD1</t>
        </is>
      </c>
      <c r="L152" s="3449"/>
      <c r="M152" s="3450">
        <v>10</v>
      </c>
      <c r="N152" s="3451" t="inlineStr">
        <is>
          <t>QPSK</t>
        </is>
      </c>
      <c r="O152" s="3452"/>
      <c r="P152" s="3453">
        <v>7</v>
      </c>
      <c r="Q152" s="3454">
        <v>6</v>
      </c>
      <c r="R152" s="3455">
        <v>0</v>
      </c>
      <c r="S152" s="3455"/>
      <c r="T152" s="3456">
        <v>18300</v>
      </c>
      <c r="U152" s="3456">
        <v>1950</v>
      </c>
      <c r="V152" s="3457"/>
      <c r="W152" s="3457"/>
      <c r="X152" s="3457"/>
      <c r="Y152" s="3457"/>
      <c r="Z152" s="3457"/>
      <c r="AA152" s="3457"/>
      <c r="AB152" s="3457"/>
      <c r="AC152" s="3457"/>
      <c r="AD152" s="3457"/>
      <c r="AE152" s="3457"/>
      <c r="AF152" s="3457"/>
      <c r="AG152" s="5637"/>
      <c r="AH152" s="5644"/>
      <c r="AI152" s="3458"/>
      <c r="AJ152" s="3457"/>
      <c r="AK152" s="3457"/>
      <c r="AL152" s="3457"/>
      <c r="AM152" s="3457"/>
      <c r="AN152" s="3457"/>
      <c r="AO152" s="3457"/>
      <c r="AP152" s="3457"/>
      <c r="AQ152" s="3457"/>
      <c r="AR152" s="3457"/>
      <c r="AS152" s="3457"/>
      <c r="AT152" s="3457"/>
      <c r="AU152" s="3457"/>
      <c r="AV152" s="3457"/>
      <c r="AW152" s="3457"/>
      <c r="AX152" s="3457"/>
      <c r="AY152" s="3457"/>
      <c r="AZ152" s="3457"/>
      <c r="BA152" s="3457"/>
      <c r="BB152" s="3457"/>
      <c r="BC152" s="3457"/>
      <c r="BD152" s="3459"/>
      <c r="BE152" s="3489">
        <f>MyTimestamp(AH152)</f>
        <v/>
      </c>
      <c r="BF152" s="6080"/>
      <c r="BG152" s="6081">
        <f>BE152</f>
        <v/>
      </c>
      <c r="BH152" s="4736"/>
      <c r="BI152" s="3464"/>
      <c r="BJ152" s="3457"/>
      <c r="BK152" s="3465">
        <f>Overview!$E$7</f>
        <v/>
      </c>
      <c r="BL152" s="3457"/>
      <c r="BM152" s="3584"/>
      <c r="BN152" s="3465">
        <f>Overview!$P$153</f>
        <v/>
      </c>
      <c r="BO152" s="3457" t="inlineStr">
        <is>
          <t>Revisar: la misma frecuencia aparece con varios canales en esta banda (18050 / 18300 / 18525)</t>
        </is>
      </c>
      <c r="BP152" s="3457"/>
      <c r="BQ152" s="3457"/>
      <c r="BR152" s="3467"/>
      <c r="BS152" s="3468"/>
      <c r="BT152" s="3469"/>
      <c r="BV152" s="3470"/>
      <c r="BW152" s="7588"/>
      <c r="BX152" s="7589"/>
      <c r="BY152" s="3471"/>
      <c r="BZ152" s="3472"/>
      <c r="CA152" s="3473"/>
      <c r="CB152" s="3474"/>
      <c r="CC152" s="3475"/>
      <c r="CD152" s="3476"/>
      <c r="CE152" s="3477"/>
      <c r="CF152" s="3477"/>
      <c r="CG152" s="3477"/>
      <c r="CH152" s="3478"/>
      <c r="CI152" s="3479"/>
      <c r="CJ152" s="3479"/>
      <c r="CK152" s="3479"/>
      <c r="CL152" s="3475"/>
      <c r="CM152" s="3476"/>
      <c r="CN152" s="3477"/>
      <c r="CO152" s="3477"/>
      <c r="CP152" s="3477"/>
      <c r="CQ152" s="3478"/>
      <c r="CR152" s="3479"/>
      <c r="CS152" s="3479"/>
      <c r="CT152" s="3479"/>
      <c r="CU152" s="3475"/>
      <c r="CV152" s="3480"/>
      <c r="CW152" s="3477"/>
      <c r="CX152" s="3477"/>
      <c r="CY152" s="3477"/>
      <c r="CZ152" s="3478"/>
      <c r="DA152" s="3479"/>
      <c r="DB152" s="3479"/>
      <c r="DC152" s="3479"/>
    </row>
    <row r="153" customFormat="1" customHeight="1" ht="12.75" s="3420" x14ac:dyDescent="0.2">
      <c r="B153" s="3448"/>
      <c r="C153" s="6954"/>
      <c r="D153" s="6089">
        <f>IF(ISNUMBER(FIND("EN",B153)),IF(ISNUMBER(FIND("FCC",B153)),IF(ISNUMBER(FIND("ISED",B153)),CONCATENATE(Overview!$V$10,";",Overview!$S$11,";",Overview!$S$12),CONCATENATE(Overview!$V$10,";",Overview!$S$11)),IF(ISNUMBER(FIND("ISED",B153)),CONCATENATE(Overview!$V$10,";",Overview!$S$12),Overview!$V$10)),IF(ISNUMBER(FIND("FCC",B153)),IF(ISNUMBER(FIND("ISED",B153)),CONCATENATE(Overview!$S$11,";",Overview!$S$12),"IEEE Std 1528™"),Overview!$S$12))</f>
        <v/>
      </c>
      <c r="E153" s="6089">
        <f>IF(ISNUMBER(FIND("EN",B153)),IF(ISNUMBER(FIND("FCC",B153)),IF(ISNUMBER(FIND("ISED",B153)),CONCATENATE(Overview!$AB$10,";",Overview!$Y$11,";",Overview!$Y$12),CONCATENATE(Overview!$AB$10,";",Overview!$Y$11)),IF(ISNUMBER(FIND("ISED",B153)),CONCATENATE(Overview!$AB$10,";",Overview!$Y$12),Overview!$AB$10)),IF(ISNUMBER(FIND("FCC",B153)),IF(ISNUMBER(FIND("ISED",B153)),CONCATENATE(Overview!$Y$11,";",Overview!$Y$12),"IEEE Std 1528™"),Overview!$Y$12))</f>
        <v/>
      </c>
      <c r="F153" s="6945"/>
      <c r="G153" s="5446">
        <f>Overview!$E$28</f>
        <v/>
      </c>
      <c r="H153" s="3449"/>
      <c r="I153" s="3449"/>
      <c r="J153" s="3450" t="inlineStr">
        <is>
          <t>Cat M1</t>
        </is>
      </c>
      <c r="K153" s="3450" t="inlineStr">
        <is>
          <t>FDD1</t>
        </is>
      </c>
      <c r="L153" s="3449"/>
      <c r="M153" s="3450">
        <v>10</v>
      </c>
      <c r="N153" s="3451" t="inlineStr">
        <is>
          <t>16QAM</t>
        </is>
      </c>
      <c r="O153" s="3452"/>
      <c r="P153" s="3453">
        <v>0</v>
      </c>
      <c r="Q153" s="3454">
        <v>1</v>
      </c>
      <c r="R153" s="3455">
        <v>0</v>
      </c>
      <c r="S153" s="3455"/>
      <c r="T153" s="3456">
        <v>18300</v>
      </c>
      <c r="U153" s="3456">
        <v>1950</v>
      </c>
      <c r="V153" s="3457"/>
      <c r="W153" s="3457"/>
      <c r="X153" s="3457"/>
      <c r="Y153" s="3457"/>
      <c r="Z153" s="3457"/>
      <c r="AA153" s="3457"/>
      <c r="AB153" s="3457"/>
      <c r="AC153" s="3457"/>
      <c r="AD153" s="3457"/>
      <c r="AE153" s="3457"/>
      <c r="AF153" s="3457"/>
      <c r="AG153" s="5637"/>
      <c r="AH153" s="5644"/>
      <c r="AI153" s="3458"/>
      <c r="AJ153" s="3457"/>
      <c r="AK153" s="3457"/>
      <c r="AL153" s="3457"/>
      <c r="AM153" s="3457"/>
      <c r="AN153" s="3457"/>
      <c r="AO153" s="3457"/>
      <c r="AP153" s="3457"/>
      <c r="AQ153" s="3457"/>
      <c r="AR153" s="3457"/>
      <c r="AS153" s="3457"/>
      <c r="AT153" s="3457"/>
      <c r="AU153" s="3457"/>
      <c r="AV153" s="3457"/>
      <c r="AW153" s="3457"/>
      <c r="AX153" s="3457"/>
      <c r="AY153" s="3457"/>
      <c r="AZ153" s="3457"/>
      <c r="BA153" s="3457"/>
      <c r="BB153" s="3457"/>
      <c r="BC153" s="3457"/>
      <c r="BD153" s="3459"/>
      <c r="BE153" s="3489">
        <f>MyTimestamp(AH153)</f>
        <v/>
      </c>
      <c r="BF153" s="6080"/>
      <c r="BG153" s="6081">
        <f>BE153</f>
        <v/>
      </c>
      <c r="BH153" s="4736"/>
      <c r="BI153" s="3464"/>
      <c r="BJ153" s="3457"/>
      <c r="BK153" s="3465">
        <f>Overview!$E$7</f>
        <v/>
      </c>
      <c r="BL153" s="3457"/>
      <c r="BM153" s="3584"/>
      <c r="BN153" s="3465">
        <f>Overview!$P$153</f>
        <v/>
      </c>
      <c r="BO153" s="3457" t="inlineStr">
        <is>
          <t>Revisar: la misma frecuencia aparece con varios canales en esta banda (18050 / 18300 / 18525)</t>
        </is>
      </c>
      <c r="BP153" s="3457"/>
      <c r="BQ153" s="3457"/>
      <c r="BR153" s="3467"/>
      <c r="BS153" s="3468"/>
      <c r="BT153" s="3469"/>
      <c r="BV153" s="3470"/>
      <c r="BW153" s="7588"/>
      <c r="BX153" s="7589"/>
      <c r="BY153" s="3471"/>
      <c r="BZ153" s="3472"/>
      <c r="CA153" s="3473"/>
      <c r="CB153" s="3474"/>
      <c r="CC153" s="3475"/>
      <c r="CD153" s="3476"/>
      <c r="CE153" s="3477"/>
      <c r="CF153" s="3477"/>
      <c r="CG153" s="3477"/>
      <c r="CH153" s="3478"/>
      <c r="CI153" s="3479"/>
      <c r="CJ153" s="3479"/>
      <c r="CK153" s="3479"/>
      <c r="CL153" s="3475"/>
      <c r="CM153" s="3476"/>
      <c r="CN153" s="3477"/>
      <c r="CO153" s="3477"/>
      <c r="CP153" s="3477"/>
      <c r="CQ153" s="3478"/>
      <c r="CR153" s="3479"/>
      <c r="CS153" s="3479"/>
      <c r="CT153" s="3479"/>
      <c r="CU153" s="3475"/>
      <c r="CV153" s="3480"/>
      <c r="CW153" s="3477"/>
      <c r="CX153" s="3477"/>
      <c r="CY153" s="3477"/>
      <c r="CZ153" s="3478"/>
      <c r="DA153" s="3479"/>
      <c r="DB153" s="3479"/>
      <c r="DC153" s="3479"/>
    </row>
    <row r="154" customFormat="1" customHeight="1" ht="12.75" s="3420" x14ac:dyDescent="0.2">
      <c r="B154" s="3448"/>
      <c r="C154" s="6954"/>
      <c r="D154" s="6089">
        <f>IF(ISNUMBER(FIND("EN",B154)),IF(ISNUMBER(FIND("FCC",B154)),IF(ISNUMBER(FIND("ISED",B154)),CONCATENATE(Overview!$V$10,";",Overview!$S$11,";",Overview!$S$12),CONCATENATE(Overview!$V$10,";",Overview!$S$11)),IF(ISNUMBER(FIND("ISED",B154)),CONCATENATE(Overview!$V$10,";",Overview!$S$12),Overview!$V$10)),IF(ISNUMBER(FIND("FCC",B154)),IF(ISNUMBER(FIND("ISED",B154)),CONCATENATE(Overview!$S$11,";",Overview!$S$12),"IEEE Std 1528™"),Overview!$S$12))</f>
        <v/>
      </c>
      <c r="E154" s="6089">
        <f>IF(ISNUMBER(FIND("EN",B154)),IF(ISNUMBER(FIND("FCC",B154)),IF(ISNUMBER(FIND("ISED",B154)),CONCATENATE(Overview!$AB$10,";",Overview!$Y$11,";",Overview!$Y$12),CONCATENATE(Overview!$AB$10,";",Overview!$Y$11)),IF(ISNUMBER(FIND("ISED",B154)),CONCATENATE(Overview!$AB$10,";",Overview!$Y$12),Overview!$AB$10)),IF(ISNUMBER(FIND("FCC",B154)),IF(ISNUMBER(FIND("ISED",B154)),CONCATENATE(Overview!$Y$11,";",Overview!$Y$12),"IEEE Std 1528™"),Overview!$Y$12))</f>
        <v/>
      </c>
      <c r="F154" s="6945"/>
      <c r="G154" s="5446">
        <f>Overview!$E$28</f>
        <v/>
      </c>
      <c r="H154" s="3449"/>
      <c r="I154" s="3449"/>
      <c r="J154" s="3450" t="inlineStr">
        <is>
          <t>Cat M1</t>
        </is>
      </c>
      <c r="K154" s="3450" t="inlineStr">
        <is>
          <t>FDD1</t>
        </is>
      </c>
      <c r="L154" s="3449"/>
      <c r="M154" s="3450">
        <v>10</v>
      </c>
      <c r="N154" s="3451" t="inlineStr">
        <is>
          <t>16QAM</t>
        </is>
      </c>
      <c r="O154" s="3452"/>
      <c r="P154" s="3453">
        <v>0</v>
      </c>
      <c r="Q154" s="3454">
        <v>1</v>
      </c>
      <c r="R154" s="3455">
        <v>5</v>
      </c>
      <c r="S154" s="3455"/>
      <c r="T154" s="3456">
        <v>18300</v>
      </c>
      <c r="U154" s="3456">
        <v>1950</v>
      </c>
      <c r="V154" s="3457"/>
      <c r="W154" s="3457"/>
      <c r="X154" s="3457"/>
      <c r="Y154" s="3457"/>
      <c r="Z154" s="3457"/>
      <c r="AA154" s="3457"/>
      <c r="AB154" s="3457"/>
      <c r="AC154" s="3457"/>
      <c r="AD154" s="3457"/>
      <c r="AE154" s="3457"/>
      <c r="AF154" s="3457"/>
      <c r="AG154" s="5637"/>
      <c r="AH154" s="5644"/>
      <c r="AI154" s="3458"/>
      <c r="AJ154" s="3457"/>
      <c r="AK154" s="3457"/>
      <c r="AL154" s="3457"/>
      <c r="AM154" s="3457"/>
      <c r="AN154" s="3457"/>
      <c r="AO154" s="3457"/>
      <c r="AP154" s="3457"/>
      <c r="AQ154" s="3457"/>
      <c r="AR154" s="3457"/>
      <c r="AS154" s="3457"/>
      <c r="AT154" s="3457"/>
      <c r="AU154" s="3457"/>
      <c r="AV154" s="3457"/>
      <c r="AW154" s="3457"/>
      <c r="AX154" s="3457"/>
      <c r="AY154" s="3457"/>
      <c r="AZ154" s="3457"/>
      <c r="BA154" s="3457"/>
      <c r="BB154" s="3457"/>
      <c r="BC154" s="3457"/>
      <c r="BD154" s="3459"/>
      <c r="BE154" s="3489">
        <f>MyTimestamp(AH154)</f>
        <v/>
      </c>
      <c r="BF154" s="6080"/>
      <c r="BG154" s="6081">
        <f>BE154</f>
        <v/>
      </c>
      <c r="BH154" s="4736"/>
      <c r="BI154" s="3464"/>
      <c r="BJ154" s="3457"/>
      <c r="BK154" s="3465">
        <f>Overview!$E$7</f>
        <v/>
      </c>
      <c r="BL154" s="3457"/>
      <c r="BM154" s="3584"/>
      <c r="BN154" s="3465">
        <f>Overview!$P$153</f>
        <v/>
      </c>
      <c r="BO154" s="3457" t="inlineStr">
        <is>
          <t>Revisar: la misma frecuencia aparece con varios canales en esta banda (18050 / 18300 / 18525)</t>
        </is>
      </c>
      <c r="BP154" s="3457"/>
      <c r="BQ154" s="3457"/>
      <c r="BR154" s="3467"/>
      <c r="BS154" s="3468"/>
      <c r="BT154" s="3469"/>
      <c r="BV154" s="3470"/>
      <c r="BW154" s="7588"/>
      <c r="BX154" s="7589"/>
      <c r="BY154" s="3471"/>
      <c r="BZ154" s="3472"/>
      <c r="CA154" s="3473"/>
      <c r="CB154" s="3474"/>
      <c r="CC154" s="3475"/>
      <c r="CD154" s="3476"/>
      <c r="CE154" s="3477"/>
      <c r="CF154" s="3477"/>
      <c r="CG154" s="3477"/>
      <c r="CH154" s="3478"/>
      <c r="CI154" s="3479"/>
      <c r="CJ154" s="3479"/>
      <c r="CK154" s="3479"/>
      <c r="CL154" s="3475"/>
      <c r="CM154" s="3476"/>
      <c r="CN154" s="3477"/>
      <c r="CO154" s="3477"/>
      <c r="CP154" s="3477"/>
      <c r="CQ154" s="3478"/>
      <c r="CR154" s="3479"/>
      <c r="CS154" s="3479"/>
      <c r="CT154" s="3479"/>
      <c r="CU154" s="3475"/>
      <c r="CV154" s="3480"/>
      <c r="CW154" s="3477"/>
      <c r="CX154" s="3477"/>
      <c r="CY154" s="3477"/>
      <c r="CZ154" s="3478"/>
      <c r="DA154" s="3479"/>
      <c r="DB154" s="3479"/>
      <c r="DC154" s="3479"/>
    </row>
    <row r="155" customFormat="1" customHeight="1" ht="12.75" s="3420" x14ac:dyDescent="0.2">
      <c r="B155" s="3448"/>
      <c r="C155" s="6954"/>
      <c r="D155" s="6089">
        <f>IF(ISNUMBER(FIND("EN",B155)),IF(ISNUMBER(FIND("FCC",B155)),IF(ISNUMBER(FIND("ISED",B155)),CONCATENATE(Overview!$V$10,";",Overview!$S$11,";",Overview!$S$12),CONCATENATE(Overview!$V$10,";",Overview!$S$11)),IF(ISNUMBER(FIND("ISED",B155)),CONCATENATE(Overview!$V$10,";",Overview!$S$12),Overview!$V$10)),IF(ISNUMBER(FIND("FCC",B155)),IF(ISNUMBER(FIND("ISED",B155)),CONCATENATE(Overview!$S$11,";",Overview!$S$12),"IEEE Std 1528™"),Overview!$S$12))</f>
        <v/>
      </c>
      <c r="E155" s="6089">
        <f>IF(ISNUMBER(FIND("EN",B155)),IF(ISNUMBER(FIND("FCC",B155)),IF(ISNUMBER(FIND("ISED",B155)),CONCATENATE(Overview!$AB$10,";",Overview!$Y$11,";",Overview!$Y$12),CONCATENATE(Overview!$AB$10,";",Overview!$Y$11)),IF(ISNUMBER(FIND("ISED",B155)),CONCATENATE(Overview!$AB$10,";",Overview!$Y$12),Overview!$AB$10)),IF(ISNUMBER(FIND("FCC",B155)),IF(ISNUMBER(FIND("ISED",B155)),CONCATENATE(Overview!$Y$11,";",Overview!$Y$12),"IEEE Std 1528™"),Overview!$Y$12))</f>
        <v/>
      </c>
      <c r="F155" s="6945"/>
      <c r="G155" s="5446">
        <f>Overview!$E$28</f>
        <v/>
      </c>
      <c r="H155" s="3449"/>
      <c r="I155" s="3449"/>
      <c r="J155" s="3450" t="inlineStr">
        <is>
          <t>Cat M1</t>
        </is>
      </c>
      <c r="K155" s="3450" t="inlineStr">
        <is>
          <t>FDD1</t>
        </is>
      </c>
      <c r="L155" s="3449"/>
      <c r="M155" s="3450">
        <v>10</v>
      </c>
      <c r="N155" s="3451" t="inlineStr">
        <is>
          <t>16QAM</t>
        </is>
      </c>
      <c r="O155" s="3452"/>
      <c r="P155" s="3453">
        <v>3</v>
      </c>
      <c r="Q155" s="3454">
        <v>1</v>
      </c>
      <c r="R155" s="3455">
        <v>0</v>
      </c>
      <c r="S155" s="3455"/>
      <c r="T155" s="3456">
        <v>18300</v>
      </c>
      <c r="U155" s="3456">
        <v>1950</v>
      </c>
      <c r="V155" s="3457"/>
      <c r="W155" s="3457"/>
      <c r="X155" s="3457"/>
      <c r="Y155" s="3457"/>
      <c r="Z155" s="3457"/>
      <c r="AA155" s="3457"/>
      <c r="AB155" s="3457"/>
      <c r="AC155" s="3457"/>
      <c r="AD155" s="3457"/>
      <c r="AE155" s="3457"/>
      <c r="AF155" s="3457"/>
      <c r="AG155" s="5637"/>
      <c r="AH155" s="5644"/>
      <c r="AI155" s="3458"/>
      <c r="AJ155" s="3457"/>
      <c r="AK155" s="3457"/>
      <c r="AL155" s="3457"/>
      <c r="AM155" s="3457"/>
      <c r="AN155" s="3457"/>
      <c r="AO155" s="3457"/>
      <c r="AP155" s="3457"/>
      <c r="AQ155" s="3457"/>
      <c r="AR155" s="3457"/>
      <c r="AS155" s="3457"/>
      <c r="AT155" s="3457"/>
      <c r="AU155" s="3457"/>
      <c r="AV155" s="3457"/>
      <c r="AW155" s="3457"/>
      <c r="AX155" s="3457"/>
      <c r="AY155" s="3457"/>
      <c r="AZ155" s="3457"/>
      <c r="BA155" s="3457"/>
      <c r="BB155" s="3457"/>
      <c r="BC155" s="3457"/>
      <c r="BD155" s="3459"/>
      <c r="BE155" s="3489">
        <f>MyTimestamp(AH155)</f>
        <v/>
      </c>
      <c r="BF155" s="6080"/>
      <c r="BG155" s="6081">
        <f>BE155</f>
        <v/>
      </c>
      <c r="BH155" s="4736"/>
      <c r="BI155" s="3464"/>
      <c r="BJ155" s="3457"/>
      <c r="BK155" s="3465">
        <f>Overview!$E$7</f>
        <v/>
      </c>
      <c r="BL155" s="3457"/>
      <c r="BM155" s="3584"/>
      <c r="BN155" s="3465">
        <f>Overview!$P$153</f>
        <v/>
      </c>
      <c r="BO155" s="3457" t="inlineStr">
        <is>
          <t>Revisar: la misma frecuencia aparece con varios canales en esta banda (18050 / 18300 / 18525)</t>
        </is>
      </c>
      <c r="BP155" s="3457"/>
      <c r="BQ155" s="3457"/>
      <c r="BR155" s="3467"/>
      <c r="BS155" s="3468"/>
      <c r="BT155" s="3469"/>
      <c r="BV155" s="3470"/>
      <c r="BW155" s="7588"/>
      <c r="BX155" s="7589"/>
      <c r="BY155" s="3471"/>
      <c r="BZ155" s="3472"/>
      <c r="CA155" s="3473"/>
      <c r="CB155" s="3474"/>
      <c r="CC155" s="3475"/>
      <c r="CD155" s="3476"/>
      <c r="CE155" s="3477"/>
      <c r="CF155" s="3477"/>
      <c r="CG155" s="3477"/>
      <c r="CH155" s="3478"/>
      <c r="CI155" s="3479"/>
      <c r="CJ155" s="3479"/>
      <c r="CK155" s="3479"/>
      <c r="CL155" s="3475"/>
      <c r="CM155" s="3476"/>
      <c r="CN155" s="3477"/>
      <c r="CO155" s="3477"/>
      <c r="CP155" s="3477"/>
      <c r="CQ155" s="3478"/>
      <c r="CR155" s="3479"/>
      <c r="CS155" s="3479"/>
      <c r="CT155" s="3479"/>
      <c r="CU155" s="3475"/>
      <c r="CV155" s="3480"/>
      <c r="CW155" s="3477"/>
      <c r="CX155" s="3477"/>
      <c r="CY155" s="3477"/>
      <c r="CZ155" s="3478"/>
      <c r="DA155" s="3479"/>
      <c r="DB155" s="3479"/>
      <c r="DC155" s="3479"/>
    </row>
    <row r="156" customFormat="1" customHeight="1" ht="12.75" s="3420" x14ac:dyDescent="0.2">
      <c r="B156" s="3448"/>
      <c r="C156" s="6954"/>
      <c r="D156" s="6089">
        <f>IF(ISNUMBER(FIND("EN",B156)),IF(ISNUMBER(FIND("FCC",B156)),IF(ISNUMBER(FIND("ISED",B156)),CONCATENATE(Overview!$V$10,";",Overview!$S$11,";",Overview!$S$12),CONCATENATE(Overview!$V$10,";",Overview!$S$11)),IF(ISNUMBER(FIND("ISED",B156)),CONCATENATE(Overview!$V$10,";",Overview!$S$12),Overview!$V$10)),IF(ISNUMBER(FIND("FCC",B156)),IF(ISNUMBER(FIND("ISED",B156)),CONCATENATE(Overview!$S$11,";",Overview!$S$12),"IEEE Std 1528™"),Overview!$S$12))</f>
        <v/>
      </c>
      <c r="E156" s="6089">
        <f>IF(ISNUMBER(FIND("EN",B156)),IF(ISNUMBER(FIND("FCC",B156)),IF(ISNUMBER(FIND("ISED",B156)),CONCATENATE(Overview!$AB$10,";",Overview!$Y$11,";",Overview!$Y$12),CONCATENATE(Overview!$AB$10,";",Overview!$Y$11)),IF(ISNUMBER(FIND("ISED",B156)),CONCATENATE(Overview!$AB$10,";",Overview!$Y$12),Overview!$AB$10)),IF(ISNUMBER(FIND("FCC",B156)),IF(ISNUMBER(FIND("ISED",B156)),CONCATENATE(Overview!$Y$11,";",Overview!$Y$12),"IEEE Std 1528™"),Overview!$Y$12))</f>
        <v/>
      </c>
      <c r="F156" s="6945"/>
      <c r="G156" s="5446">
        <f>Overview!$E$28</f>
        <v/>
      </c>
      <c r="H156" s="3449"/>
      <c r="I156" s="3449"/>
      <c r="J156" s="3450" t="inlineStr">
        <is>
          <t>Cat M1</t>
        </is>
      </c>
      <c r="K156" s="3450" t="inlineStr">
        <is>
          <t>FDD1</t>
        </is>
      </c>
      <c r="L156" s="3449"/>
      <c r="M156" s="3450">
        <v>10</v>
      </c>
      <c r="N156" s="3451" t="inlineStr">
        <is>
          <t>16QAM</t>
        </is>
      </c>
      <c r="O156" s="3452"/>
      <c r="P156" s="3453">
        <v>3</v>
      </c>
      <c r="Q156" s="3454">
        <v>1</v>
      </c>
      <c r="R156" s="3455">
        <v>5</v>
      </c>
      <c r="S156" s="3455"/>
      <c r="T156" s="3456">
        <v>18300</v>
      </c>
      <c r="U156" s="3456">
        <v>1950</v>
      </c>
      <c r="V156" s="3457"/>
      <c r="W156" s="3457"/>
      <c r="X156" s="3457"/>
      <c r="Y156" s="3457"/>
      <c r="Z156" s="3457"/>
      <c r="AA156" s="3457"/>
      <c r="AB156" s="3457"/>
      <c r="AC156" s="3457"/>
      <c r="AD156" s="3457"/>
      <c r="AE156" s="3457"/>
      <c r="AF156" s="3457"/>
      <c r="AG156" s="5637"/>
      <c r="AH156" s="5644"/>
      <c r="AI156" s="3458"/>
      <c r="AJ156" s="3457"/>
      <c r="AK156" s="3457"/>
      <c r="AL156" s="3457"/>
      <c r="AM156" s="3457"/>
      <c r="AN156" s="3457"/>
      <c r="AO156" s="3457"/>
      <c r="AP156" s="3457"/>
      <c r="AQ156" s="3457"/>
      <c r="AR156" s="3457"/>
      <c r="AS156" s="3457"/>
      <c r="AT156" s="3457"/>
      <c r="AU156" s="3457"/>
      <c r="AV156" s="3457"/>
      <c r="AW156" s="3457"/>
      <c r="AX156" s="3457"/>
      <c r="AY156" s="3457"/>
      <c r="AZ156" s="3457"/>
      <c r="BA156" s="3457"/>
      <c r="BB156" s="3457"/>
      <c r="BC156" s="3457"/>
      <c r="BD156" s="3459"/>
      <c r="BE156" s="3489">
        <f>MyTimestamp(AH156)</f>
        <v/>
      </c>
      <c r="BF156" s="6080"/>
      <c r="BG156" s="6081">
        <f>BE156</f>
        <v/>
      </c>
      <c r="BH156" s="4736"/>
      <c r="BI156" s="3464"/>
      <c r="BJ156" s="3457"/>
      <c r="BK156" s="3465">
        <f>Overview!$E$7</f>
        <v/>
      </c>
      <c r="BL156" s="3457"/>
      <c r="BM156" s="3584"/>
      <c r="BN156" s="3465">
        <f>Overview!$P$153</f>
        <v/>
      </c>
      <c r="BO156" s="3457" t="inlineStr">
        <is>
          <t>Revisar: la misma frecuencia aparece con varios canales en esta banda (18050 / 18300 / 18525)</t>
        </is>
      </c>
      <c r="BP156" s="3457"/>
      <c r="BQ156" s="3457"/>
      <c r="BR156" s="3467"/>
      <c r="BS156" s="3468"/>
      <c r="BT156" s="3469"/>
      <c r="BV156" s="3470"/>
      <c r="BW156" s="7588"/>
      <c r="BX156" s="7589"/>
      <c r="BY156" s="3471"/>
      <c r="BZ156" s="3472"/>
      <c r="CA156" s="3473"/>
      <c r="CB156" s="3474"/>
      <c r="CC156" s="3475"/>
      <c r="CD156" s="3476"/>
      <c r="CE156" s="3477"/>
      <c r="CF156" s="3477"/>
      <c r="CG156" s="3477"/>
      <c r="CH156" s="3478"/>
      <c r="CI156" s="3479"/>
      <c r="CJ156" s="3479"/>
      <c r="CK156" s="3479"/>
      <c r="CL156" s="3475"/>
      <c r="CM156" s="3476"/>
      <c r="CN156" s="3477"/>
      <c r="CO156" s="3477"/>
      <c r="CP156" s="3477"/>
      <c r="CQ156" s="3478"/>
      <c r="CR156" s="3479"/>
      <c r="CS156" s="3479"/>
      <c r="CT156" s="3479"/>
      <c r="CU156" s="3475"/>
      <c r="CV156" s="3480"/>
      <c r="CW156" s="3477"/>
      <c r="CX156" s="3477"/>
      <c r="CY156" s="3477"/>
      <c r="CZ156" s="3478"/>
      <c r="DA156" s="3479"/>
      <c r="DB156" s="3479"/>
      <c r="DC156" s="3479"/>
    </row>
    <row r="157" customFormat="1" customHeight="1" ht="12.75" s="3420" x14ac:dyDescent="0.2">
      <c r="B157" s="3448"/>
      <c r="C157" s="6954"/>
      <c r="D157" s="6089">
        <f>IF(ISNUMBER(FIND("EN",B157)),IF(ISNUMBER(FIND("FCC",B157)),IF(ISNUMBER(FIND("ISED",B157)),CONCATENATE(Overview!$V$10,";",Overview!$S$11,";",Overview!$S$12),CONCATENATE(Overview!$V$10,";",Overview!$S$11)),IF(ISNUMBER(FIND("ISED",B157)),CONCATENATE(Overview!$V$10,";",Overview!$S$12),Overview!$V$10)),IF(ISNUMBER(FIND("FCC",B157)),IF(ISNUMBER(FIND("ISED",B157)),CONCATENATE(Overview!$S$11,";",Overview!$S$12),"IEEE Std 1528™"),Overview!$S$12))</f>
        <v/>
      </c>
      <c r="E157" s="6089">
        <f>IF(ISNUMBER(FIND("EN",B157)),IF(ISNUMBER(FIND("FCC",B157)),IF(ISNUMBER(FIND("ISED",B157)),CONCATENATE(Overview!$AB$10,";",Overview!$Y$11,";",Overview!$Y$12),CONCATENATE(Overview!$AB$10,";",Overview!$Y$11)),IF(ISNUMBER(FIND("ISED",B157)),CONCATENATE(Overview!$AB$10,";",Overview!$Y$12),Overview!$AB$10)),IF(ISNUMBER(FIND("FCC",B157)),IF(ISNUMBER(FIND("ISED",B157)),CONCATENATE(Overview!$Y$11,";",Overview!$Y$12),"IEEE Std 1528™"),Overview!$Y$12))</f>
        <v/>
      </c>
      <c r="F157" s="6945"/>
      <c r="G157" s="5446">
        <f>Overview!$E$28</f>
        <v/>
      </c>
      <c r="H157" s="3449"/>
      <c r="I157" s="3449"/>
      <c r="J157" s="3450" t="inlineStr">
        <is>
          <t>Cat M1</t>
        </is>
      </c>
      <c r="K157" s="3450" t="inlineStr">
        <is>
          <t>FDD1</t>
        </is>
      </c>
      <c r="L157" s="3449"/>
      <c r="M157" s="3450">
        <v>10</v>
      </c>
      <c r="N157" s="3451" t="inlineStr">
        <is>
          <t>16QAM</t>
        </is>
      </c>
      <c r="O157" s="3452"/>
      <c r="P157" s="3453">
        <v>7</v>
      </c>
      <c r="Q157" s="3454">
        <v>1</v>
      </c>
      <c r="R157" s="3455">
        <v>0</v>
      </c>
      <c r="S157" s="3455"/>
      <c r="T157" s="3456">
        <v>18300</v>
      </c>
      <c r="U157" s="3456">
        <v>1950</v>
      </c>
      <c r="V157" s="3457"/>
      <c r="W157" s="3457"/>
      <c r="X157" s="3457"/>
      <c r="Y157" s="3457"/>
      <c r="Z157" s="3457"/>
      <c r="AA157" s="3457"/>
      <c r="AB157" s="3457"/>
      <c r="AC157" s="3457"/>
      <c r="AD157" s="3457"/>
      <c r="AE157" s="3457"/>
      <c r="AF157" s="3457"/>
      <c r="AG157" s="5637"/>
      <c r="AH157" s="5644"/>
      <c r="AI157" s="3458"/>
      <c r="AJ157" s="3457"/>
      <c r="AK157" s="3457"/>
      <c r="AL157" s="3457"/>
      <c r="AM157" s="3457"/>
      <c r="AN157" s="3457"/>
      <c r="AO157" s="3457"/>
      <c r="AP157" s="3457"/>
      <c r="AQ157" s="3457"/>
      <c r="AR157" s="3457"/>
      <c r="AS157" s="3457"/>
      <c r="AT157" s="3457"/>
      <c r="AU157" s="3457"/>
      <c r="AV157" s="3457"/>
      <c r="AW157" s="3457"/>
      <c r="AX157" s="3457"/>
      <c r="AY157" s="3457"/>
      <c r="AZ157" s="3457"/>
      <c r="BA157" s="3457"/>
      <c r="BB157" s="3457"/>
      <c r="BC157" s="3457"/>
      <c r="BD157" s="3459"/>
      <c r="BE157" s="3489">
        <f>MyTimestamp(AH157)</f>
        <v/>
      </c>
      <c r="BF157" s="6080"/>
      <c r="BG157" s="6081">
        <f>BE157</f>
        <v/>
      </c>
      <c r="BH157" s="4736"/>
      <c r="BI157" s="3464"/>
      <c r="BJ157" s="3457"/>
      <c r="BK157" s="3465">
        <f>Overview!$E$7</f>
        <v/>
      </c>
      <c r="BL157" s="3457"/>
      <c r="BM157" s="3584"/>
      <c r="BN157" s="3465">
        <f>Overview!$P$153</f>
        <v/>
      </c>
      <c r="BO157" s="3457" t="inlineStr">
        <is>
          <t>Revisar: la misma frecuencia aparece con varios canales en esta banda (18050 / 18300 / 18525)</t>
        </is>
      </c>
      <c r="BP157" s="3457"/>
      <c r="BQ157" s="3457"/>
      <c r="BR157" s="3467"/>
      <c r="BS157" s="3468"/>
      <c r="BT157" s="3469"/>
      <c r="BV157" s="3470"/>
      <c r="BW157" s="7588"/>
      <c r="BX157" s="7589"/>
      <c r="BY157" s="3471"/>
      <c r="BZ157" s="3472"/>
      <c r="CA157" s="3473"/>
      <c r="CB157" s="3474"/>
      <c r="CC157" s="3475"/>
      <c r="CD157" s="3476"/>
      <c r="CE157" s="3477"/>
      <c r="CF157" s="3477"/>
      <c r="CG157" s="3477"/>
      <c r="CH157" s="3478"/>
      <c r="CI157" s="3479"/>
      <c r="CJ157" s="3479"/>
      <c r="CK157" s="3479"/>
      <c r="CL157" s="3475"/>
      <c r="CM157" s="3476"/>
      <c r="CN157" s="3477"/>
      <c r="CO157" s="3477"/>
      <c r="CP157" s="3477"/>
      <c r="CQ157" s="3478"/>
      <c r="CR157" s="3479"/>
      <c r="CS157" s="3479"/>
      <c r="CT157" s="3479"/>
      <c r="CU157" s="3475"/>
      <c r="CV157" s="3480"/>
      <c r="CW157" s="3477"/>
      <c r="CX157" s="3477"/>
      <c r="CY157" s="3477"/>
      <c r="CZ157" s="3478"/>
      <c r="DA157" s="3479"/>
      <c r="DB157" s="3479"/>
      <c r="DC157" s="3479"/>
    </row>
    <row r="158" customFormat="1" customHeight="1" ht="12.75" s="3420" x14ac:dyDescent="0.2">
      <c r="B158" s="3448"/>
      <c r="C158" s="6954"/>
      <c r="D158" s="6089">
        <f>IF(ISNUMBER(FIND("EN",B158)),IF(ISNUMBER(FIND("FCC",B158)),IF(ISNUMBER(FIND("ISED",B158)),CONCATENATE(Overview!$V$10,";",Overview!$S$11,";",Overview!$S$12),CONCATENATE(Overview!$V$10,";",Overview!$S$11)),IF(ISNUMBER(FIND("ISED",B158)),CONCATENATE(Overview!$V$10,";",Overview!$S$12),Overview!$V$10)),IF(ISNUMBER(FIND("FCC",B158)),IF(ISNUMBER(FIND("ISED",B158)),CONCATENATE(Overview!$S$11,";",Overview!$S$12),"IEEE Std 1528™"),Overview!$S$12))</f>
        <v/>
      </c>
      <c r="E158" s="6089">
        <f>IF(ISNUMBER(FIND("EN",B158)),IF(ISNUMBER(FIND("FCC",B158)),IF(ISNUMBER(FIND("ISED",B158)),CONCATENATE(Overview!$AB$10,";",Overview!$Y$11,";",Overview!$Y$12),CONCATENATE(Overview!$AB$10,";",Overview!$Y$11)),IF(ISNUMBER(FIND("ISED",B158)),CONCATENATE(Overview!$AB$10,";",Overview!$Y$12),Overview!$AB$10)),IF(ISNUMBER(FIND("FCC",B158)),IF(ISNUMBER(FIND("ISED",B158)),CONCATENATE(Overview!$Y$11,";",Overview!$Y$12),"IEEE Std 1528™"),Overview!$Y$12))</f>
        <v/>
      </c>
      <c r="F158" s="6945"/>
      <c r="G158" s="5446">
        <f>Overview!$E$28</f>
        <v/>
      </c>
      <c r="H158" s="3449"/>
      <c r="I158" s="3449"/>
      <c r="J158" s="3450" t="inlineStr">
        <is>
          <t>Cat M1</t>
        </is>
      </c>
      <c r="K158" s="3450" t="inlineStr">
        <is>
          <t>FDD1</t>
        </is>
      </c>
      <c r="L158" s="3449"/>
      <c r="M158" s="3450">
        <v>10</v>
      </c>
      <c r="N158" s="3451" t="inlineStr">
        <is>
          <t>16QAM</t>
        </is>
      </c>
      <c r="O158" s="3452"/>
      <c r="P158" s="3453">
        <v>7</v>
      </c>
      <c r="Q158" s="3454">
        <v>1</v>
      </c>
      <c r="R158" s="3455">
        <v>5</v>
      </c>
      <c r="S158" s="3455"/>
      <c r="T158" s="3456">
        <v>18300</v>
      </c>
      <c r="U158" s="3456">
        <v>1950</v>
      </c>
      <c r="V158" s="3457"/>
      <c r="W158" s="3457"/>
      <c r="X158" s="3457"/>
      <c r="Y158" s="3457"/>
      <c r="Z158" s="3457"/>
      <c r="AA158" s="3457"/>
      <c r="AB158" s="3457"/>
      <c r="AC158" s="3457"/>
      <c r="AD158" s="3457"/>
      <c r="AE158" s="3457"/>
      <c r="AF158" s="3457"/>
      <c r="AG158" s="5637"/>
      <c r="AH158" s="5644"/>
      <c r="AI158" s="3458"/>
      <c r="AJ158" s="3457"/>
      <c r="AK158" s="3457"/>
      <c r="AL158" s="3457"/>
      <c r="AM158" s="3457"/>
      <c r="AN158" s="3457"/>
      <c r="AO158" s="3457"/>
      <c r="AP158" s="3457"/>
      <c r="AQ158" s="3457"/>
      <c r="AR158" s="3457"/>
      <c r="AS158" s="3457"/>
      <c r="AT158" s="3457"/>
      <c r="AU158" s="3457"/>
      <c r="AV158" s="3457"/>
      <c r="AW158" s="3457"/>
      <c r="AX158" s="3457"/>
      <c r="AY158" s="3457"/>
      <c r="AZ158" s="3457"/>
      <c r="BA158" s="3457"/>
      <c r="BB158" s="3457"/>
      <c r="BC158" s="3457"/>
      <c r="BD158" s="3459"/>
      <c r="BE158" s="3489">
        <f>MyTimestamp(AH158)</f>
        <v/>
      </c>
      <c r="BF158" s="6080"/>
      <c r="BG158" s="6081">
        <f>BE158</f>
        <v/>
      </c>
      <c r="BH158" s="4736"/>
      <c r="BI158" s="3464"/>
      <c r="BJ158" s="3457"/>
      <c r="BK158" s="3465">
        <f>Overview!$E$7</f>
        <v/>
      </c>
      <c r="BL158" s="3457"/>
      <c r="BM158" s="3584"/>
      <c r="BN158" s="3465">
        <f>Overview!$P$153</f>
        <v/>
      </c>
      <c r="BO158" s="3457" t="inlineStr">
        <is>
          <t>Revisar: la misma frecuencia aparece con varios canales en esta banda (18050 / 18300 / 18525)</t>
        </is>
      </c>
      <c r="BP158" s="3457"/>
      <c r="BQ158" s="3457"/>
      <c r="BR158" s="3467"/>
      <c r="BS158" s="3468"/>
      <c r="BT158" s="3469"/>
      <c r="BV158" s="3470"/>
      <c r="BW158" s="7588"/>
      <c r="BX158" s="7589"/>
      <c r="BY158" s="3471"/>
      <c r="BZ158" s="3472"/>
      <c r="CA158" s="3473"/>
      <c r="CB158" s="3474"/>
      <c r="CC158" s="3475"/>
      <c r="CD158" s="3476"/>
      <c r="CE158" s="3477"/>
      <c r="CF158" s="3477"/>
      <c r="CG158" s="3477"/>
      <c r="CH158" s="3478"/>
      <c r="CI158" s="3479"/>
      <c r="CJ158" s="3479"/>
      <c r="CK158" s="3479"/>
      <c r="CL158" s="3475"/>
      <c r="CM158" s="3476"/>
      <c r="CN158" s="3477"/>
      <c r="CO158" s="3477"/>
      <c r="CP158" s="3477"/>
      <c r="CQ158" s="3478"/>
      <c r="CR158" s="3479"/>
      <c r="CS158" s="3479"/>
      <c r="CT158" s="3479"/>
      <c r="CU158" s="3475"/>
      <c r="CV158" s="3480"/>
      <c r="CW158" s="3477"/>
      <c r="CX158" s="3477"/>
      <c r="CY158" s="3477"/>
      <c r="CZ158" s="3478"/>
      <c r="DA158" s="3479"/>
      <c r="DB158" s="3479"/>
      <c r="DC158" s="3479"/>
    </row>
    <row r="159" customFormat="1" customHeight="1" ht="12.75" s="3420" x14ac:dyDescent="0.2">
      <c r="B159" s="3448"/>
      <c r="C159" s="6954"/>
      <c r="D159" s="6089">
        <f>IF(ISNUMBER(FIND("EN",B159)),IF(ISNUMBER(FIND("FCC",B159)),IF(ISNUMBER(FIND("ISED",B159)),CONCATENATE(Overview!$V$10,";",Overview!$S$11,";",Overview!$S$12),CONCATENATE(Overview!$V$10,";",Overview!$S$11)),IF(ISNUMBER(FIND("ISED",B159)),CONCATENATE(Overview!$V$10,";",Overview!$S$12),Overview!$V$10)),IF(ISNUMBER(FIND("FCC",B159)),IF(ISNUMBER(FIND("ISED",B159)),CONCATENATE(Overview!$S$11,";",Overview!$S$12),"IEEE Std 1528™"),Overview!$S$12))</f>
        <v/>
      </c>
      <c r="E159" s="6089">
        <f>IF(ISNUMBER(FIND("EN",B159)),IF(ISNUMBER(FIND("FCC",B159)),IF(ISNUMBER(FIND("ISED",B159)),CONCATENATE(Overview!$AB$10,";",Overview!$Y$11,";",Overview!$Y$12),CONCATENATE(Overview!$AB$10,";",Overview!$Y$11)),IF(ISNUMBER(FIND("ISED",B159)),CONCATENATE(Overview!$AB$10,";",Overview!$Y$12),Overview!$AB$10)),IF(ISNUMBER(FIND("FCC",B159)),IF(ISNUMBER(FIND("ISED",B159)),CONCATENATE(Overview!$Y$11,";",Overview!$Y$12),"IEEE Std 1528™"),Overview!$Y$12))</f>
        <v/>
      </c>
      <c r="F159" s="6945"/>
      <c r="G159" s="5446">
        <f>Overview!$E$28</f>
        <v/>
      </c>
      <c r="H159" s="3449"/>
      <c r="I159" s="3449"/>
      <c r="J159" s="3450" t="inlineStr">
        <is>
          <t>Cat M1</t>
        </is>
      </c>
      <c r="K159" s="3450" t="inlineStr">
        <is>
          <t>FDD1</t>
        </is>
      </c>
      <c r="L159" s="3449"/>
      <c r="M159" s="3450">
        <v>10</v>
      </c>
      <c r="N159" s="3451" t="inlineStr">
        <is>
          <t>16QAM</t>
        </is>
      </c>
      <c r="O159" s="3452"/>
      <c r="P159" s="3453">
        <v>0</v>
      </c>
      <c r="Q159" s="3454">
        <v>4</v>
      </c>
      <c r="R159" s="3455">
        <v>0</v>
      </c>
      <c r="S159" s="3455"/>
      <c r="T159" s="3456">
        <v>18300</v>
      </c>
      <c r="U159" s="3456">
        <v>1950</v>
      </c>
      <c r="V159" s="3457"/>
      <c r="W159" s="3457"/>
      <c r="X159" s="3457"/>
      <c r="Y159" s="3457"/>
      <c r="Z159" s="3457"/>
      <c r="AA159" s="3457"/>
      <c r="AB159" s="3457"/>
      <c r="AC159" s="3457"/>
      <c r="AD159" s="3457"/>
      <c r="AE159" s="3457"/>
      <c r="AF159" s="3457"/>
      <c r="AG159" s="5637"/>
      <c r="AH159" s="5644"/>
      <c r="AI159" s="3458"/>
      <c r="AJ159" s="3457"/>
      <c r="AK159" s="3457"/>
      <c r="AL159" s="3457"/>
      <c r="AM159" s="3457"/>
      <c r="AN159" s="3457"/>
      <c r="AO159" s="3457"/>
      <c r="AP159" s="3457"/>
      <c r="AQ159" s="3457"/>
      <c r="AR159" s="3457"/>
      <c r="AS159" s="3457"/>
      <c r="AT159" s="3457"/>
      <c r="AU159" s="3457"/>
      <c r="AV159" s="3457"/>
      <c r="AW159" s="3457"/>
      <c r="AX159" s="3457"/>
      <c r="AY159" s="3457"/>
      <c r="AZ159" s="3457"/>
      <c r="BA159" s="3457"/>
      <c r="BB159" s="3457"/>
      <c r="BC159" s="3457"/>
      <c r="BD159" s="3459"/>
      <c r="BE159" s="3489">
        <f>MyTimestamp(AH159)</f>
        <v/>
      </c>
      <c r="BF159" s="6080"/>
      <c r="BG159" s="6081">
        <f>BE159</f>
        <v/>
      </c>
      <c r="BH159" s="4736"/>
      <c r="BI159" s="3464"/>
      <c r="BJ159" s="3457"/>
      <c r="BK159" s="3465">
        <f>Overview!$E$7</f>
        <v/>
      </c>
      <c r="BL159" s="3457"/>
      <c r="BM159" s="3584"/>
      <c r="BN159" s="3465">
        <f>Overview!$P$153</f>
        <v/>
      </c>
      <c r="BO159" s="3457" t="inlineStr">
        <is>
          <t>Revisar: la misma frecuencia aparece con varios canales en esta banda (18050 / 18300 / 18525)</t>
        </is>
      </c>
      <c r="BP159" s="3457"/>
      <c r="BQ159" s="3457"/>
      <c r="BR159" s="3467"/>
      <c r="BS159" s="3468"/>
      <c r="BT159" s="3469"/>
      <c r="BV159" s="3470"/>
      <c r="BW159" s="7588"/>
      <c r="BX159" s="7589"/>
      <c r="BY159" s="3471"/>
      <c r="BZ159" s="3472"/>
      <c r="CA159" s="3473"/>
      <c r="CB159" s="3474"/>
      <c r="CC159" s="3475"/>
      <c r="CD159" s="3476"/>
      <c r="CE159" s="3477"/>
      <c r="CF159" s="3477"/>
      <c r="CG159" s="3477"/>
      <c r="CH159" s="3478"/>
      <c r="CI159" s="3479"/>
      <c r="CJ159" s="3479"/>
      <c r="CK159" s="3479"/>
      <c r="CL159" s="3475"/>
      <c r="CM159" s="3476"/>
      <c r="CN159" s="3477"/>
      <c r="CO159" s="3477"/>
      <c r="CP159" s="3477"/>
      <c r="CQ159" s="3478"/>
      <c r="CR159" s="3479"/>
      <c r="CS159" s="3479"/>
      <c r="CT159" s="3479"/>
      <c r="CU159" s="3475"/>
      <c r="CV159" s="3480"/>
      <c r="CW159" s="3477"/>
      <c r="CX159" s="3477"/>
      <c r="CY159" s="3477"/>
      <c r="CZ159" s="3478"/>
      <c r="DA159" s="3479"/>
      <c r="DB159" s="3479"/>
      <c r="DC159" s="3479"/>
    </row>
    <row r="160" customFormat="1" customHeight="1" ht="12.75" s="3420" x14ac:dyDescent="0.2">
      <c r="B160" s="3448"/>
      <c r="C160" s="6954"/>
      <c r="D160" s="6089">
        <f>IF(ISNUMBER(FIND("EN",B160)),IF(ISNUMBER(FIND("FCC",B160)),IF(ISNUMBER(FIND("ISED",B160)),CONCATENATE(Overview!$V$10,";",Overview!$S$11,";",Overview!$S$12),CONCATENATE(Overview!$V$10,";",Overview!$S$11)),IF(ISNUMBER(FIND("ISED",B160)),CONCATENATE(Overview!$V$10,";",Overview!$S$12),Overview!$V$10)),IF(ISNUMBER(FIND("FCC",B160)),IF(ISNUMBER(FIND("ISED",B160)),CONCATENATE(Overview!$S$11,";",Overview!$S$12),"IEEE Std 1528™"),Overview!$S$12))</f>
        <v/>
      </c>
      <c r="E160" s="6089">
        <f>IF(ISNUMBER(FIND("EN",B160)),IF(ISNUMBER(FIND("FCC",B160)),IF(ISNUMBER(FIND("ISED",B160)),CONCATENATE(Overview!$AB$10,";",Overview!$Y$11,";",Overview!$Y$12),CONCATENATE(Overview!$AB$10,";",Overview!$Y$11)),IF(ISNUMBER(FIND("ISED",B160)),CONCATENATE(Overview!$AB$10,";",Overview!$Y$12),Overview!$AB$10)),IF(ISNUMBER(FIND("FCC",B160)),IF(ISNUMBER(FIND("ISED",B160)),CONCATENATE(Overview!$Y$11,";",Overview!$Y$12),"IEEE Std 1528™"),Overview!$Y$12))</f>
        <v/>
      </c>
      <c r="F160" s="6945"/>
      <c r="G160" s="5446">
        <f>Overview!$E$28</f>
        <v/>
      </c>
      <c r="H160" s="3449"/>
      <c r="I160" s="3449"/>
      <c r="J160" s="3450" t="inlineStr">
        <is>
          <t>Cat M1</t>
        </is>
      </c>
      <c r="K160" s="3450" t="inlineStr">
        <is>
          <t>FDD1</t>
        </is>
      </c>
      <c r="L160" s="3449"/>
      <c r="M160" s="3450">
        <v>10</v>
      </c>
      <c r="N160" s="3451" t="inlineStr">
        <is>
          <t>16QAM</t>
        </is>
      </c>
      <c r="O160" s="3452"/>
      <c r="P160" s="3453">
        <v>7</v>
      </c>
      <c r="Q160" s="3454">
        <v>4</v>
      </c>
      <c r="R160" s="3455">
        <v>2</v>
      </c>
      <c r="S160" s="3455"/>
      <c r="T160" s="3456">
        <v>18300</v>
      </c>
      <c r="U160" s="3456">
        <v>1950</v>
      </c>
      <c r="V160" s="3457"/>
      <c r="W160" s="3457"/>
      <c r="X160" s="3457"/>
      <c r="Y160" s="3457"/>
      <c r="Z160" s="3457"/>
      <c r="AA160" s="3457"/>
      <c r="AB160" s="3457"/>
      <c r="AC160" s="3457"/>
      <c r="AD160" s="3457"/>
      <c r="AE160" s="3457"/>
      <c r="AF160" s="3457"/>
      <c r="AG160" s="5637"/>
      <c r="AH160" s="5644"/>
      <c r="AI160" s="3458"/>
      <c r="AJ160" s="3457"/>
      <c r="AK160" s="3457"/>
      <c r="AL160" s="3457"/>
      <c r="AM160" s="3457"/>
      <c r="AN160" s="3457"/>
      <c r="AO160" s="3457"/>
      <c r="AP160" s="3457"/>
      <c r="AQ160" s="3457"/>
      <c r="AR160" s="3457"/>
      <c r="AS160" s="3457"/>
      <c r="AT160" s="3457"/>
      <c r="AU160" s="3457"/>
      <c r="AV160" s="3457"/>
      <c r="AW160" s="3457"/>
      <c r="AX160" s="3457"/>
      <c r="AY160" s="3457"/>
      <c r="AZ160" s="3457"/>
      <c r="BA160" s="3457"/>
      <c r="BB160" s="3457"/>
      <c r="BC160" s="3457"/>
      <c r="BD160" s="3459"/>
      <c r="BE160" s="3489">
        <f>MyTimestamp(AH160)</f>
        <v/>
      </c>
      <c r="BF160" s="6080"/>
      <c r="BG160" s="6081">
        <f>BE160</f>
        <v/>
      </c>
      <c r="BH160" s="4736"/>
      <c r="BI160" s="3464"/>
      <c r="BJ160" s="3457"/>
      <c r="BK160" s="3465">
        <f>Overview!$E$7</f>
        <v/>
      </c>
      <c r="BL160" s="3457"/>
      <c r="BM160" s="3584"/>
      <c r="BN160" s="3465">
        <f>Overview!$P$153</f>
        <v/>
      </c>
      <c r="BO160" s="3457" t="inlineStr">
        <is>
          <t>Revisar: la misma frecuencia aparece con varios canales en esta banda (18050 / 18300 / 18525)</t>
        </is>
      </c>
      <c r="BP160" s="3457"/>
      <c r="BQ160" s="3457"/>
      <c r="BR160" s="3467"/>
      <c r="BS160" s="3468"/>
      <c r="BT160" s="3469"/>
      <c r="BV160" s="3470"/>
      <c r="BW160" s="7588"/>
      <c r="BX160" s="7589"/>
      <c r="BY160" s="3471"/>
      <c r="BZ160" s="3472"/>
      <c r="CA160" s="3473"/>
      <c r="CB160" s="3474"/>
      <c r="CC160" s="3475"/>
      <c r="CD160" s="3476"/>
      <c r="CE160" s="3477"/>
      <c r="CF160" s="3477"/>
      <c r="CG160" s="3477"/>
      <c r="CH160" s="3478"/>
      <c r="CI160" s="3479"/>
      <c r="CJ160" s="3479"/>
      <c r="CK160" s="3479"/>
      <c r="CL160" s="3475"/>
      <c r="CM160" s="3476"/>
      <c r="CN160" s="3477"/>
      <c r="CO160" s="3477"/>
      <c r="CP160" s="3477"/>
      <c r="CQ160" s="3478"/>
      <c r="CR160" s="3479"/>
      <c r="CS160" s="3479"/>
      <c r="CT160" s="3479"/>
      <c r="CU160" s="3475"/>
      <c r="CV160" s="3480"/>
      <c r="CW160" s="3477"/>
      <c r="CX160" s="3477"/>
      <c r="CY160" s="3477"/>
      <c r="CZ160" s="3478"/>
      <c r="DA160" s="3479"/>
      <c r="DB160" s="3479"/>
      <c r="DC160" s="3479"/>
    </row>
    <row r="161" customFormat="1" customHeight="1" ht="12.75" s="3420" x14ac:dyDescent="0.2">
      <c r="B161" s="3448"/>
      <c r="C161" s="6954"/>
      <c r="D161" s="6089">
        <f>IF(ISNUMBER(FIND("EN",B161)),IF(ISNUMBER(FIND("FCC",B161)),IF(ISNUMBER(FIND("ISED",B161)),CONCATENATE(Overview!$V$10,";",Overview!$S$11,";",Overview!$S$12),CONCATENATE(Overview!$V$10,";",Overview!$S$11)),IF(ISNUMBER(FIND("ISED",B161)),CONCATENATE(Overview!$V$10,";",Overview!$S$12),Overview!$V$10)),IF(ISNUMBER(FIND("FCC",B161)),IF(ISNUMBER(FIND("ISED",B161)),CONCATENATE(Overview!$S$11,";",Overview!$S$12),"IEEE Std 1528™"),Overview!$S$12))</f>
        <v/>
      </c>
      <c r="E161" s="6089">
        <f>IF(ISNUMBER(FIND("EN",B161)),IF(ISNUMBER(FIND("FCC",B161)),IF(ISNUMBER(FIND("ISED",B161)),CONCATENATE(Overview!$AB$10,";",Overview!$Y$11,";",Overview!$Y$12),CONCATENATE(Overview!$AB$10,";",Overview!$Y$11)),IF(ISNUMBER(FIND("ISED",B161)),CONCATENATE(Overview!$AB$10,";",Overview!$Y$12),Overview!$AB$10)),IF(ISNUMBER(FIND("FCC",B161)),IF(ISNUMBER(FIND("ISED",B161)),CONCATENATE(Overview!$Y$11,";",Overview!$Y$12),"IEEE Std 1528™"),Overview!$Y$12))</f>
        <v/>
      </c>
      <c r="F161" s="6945"/>
      <c r="G161" s="5446">
        <f>Overview!$E$28</f>
        <v/>
      </c>
      <c r="H161" s="3449"/>
      <c r="I161" s="3449"/>
      <c r="J161" s="3450" t="inlineStr">
        <is>
          <t>Cat M1</t>
        </is>
      </c>
      <c r="K161" s="3450" t="inlineStr">
        <is>
          <t>FDD1</t>
        </is>
      </c>
      <c r="L161" s="3449"/>
      <c r="M161" s="3450">
        <v>10</v>
      </c>
      <c r="N161" s="3451" t="inlineStr">
        <is>
          <t>16QAM</t>
        </is>
      </c>
      <c r="O161" s="3452"/>
      <c r="P161" s="3453">
        <v>0</v>
      </c>
      <c r="Q161" s="3454">
        <v>6</v>
      </c>
      <c r="R161" s="3455">
        <v>0</v>
      </c>
      <c r="S161" s="3455"/>
      <c r="T161" s="3456">
        <v>18300</v>
      </c>
      <c r="U161" s="3456">
        <v>1950</v>
      </c>
      <c r="V161" s="3457"/>
      <c r="W161" s="3457"/>
      <c r="X161" s="3457"/>
      <c r="Y161" s="3457"/>
      <c r="Z161" s="3457"/>
      <c r="AA161" s="3457"/>
      <c r="AB161" s="3457"/>
      <c r="AC161" s="3457"/>
      <c r="AD161" s="3457"/>
      <c r="AE161" s="3457"/>
      <c r="AF161" s="3457"/>
      <c r="AG161" s="5637"/>
      <c r="AH161" s="5644"/>
      <c r="AI161" s="3458"/>
      <c r="AJ161" s="3457"/>
      <c r="AK161" s="3457"/>
      <c r="AL161" s="3457"/>
      <c r="AM161" s="3457"/>
      <c r="AN161" s="3457"/>
      <c r="AO161" s="3457"/>
      <c r="AP161" s="3457"/>
      <c r="AQ161" s="3457"/>
      <c r="AR161" s="3457"/>
      <c r="AS161" s="3457"/>
      <c r="AT161" s="3457"/>
      <c r="AU161" s="3457"/>
      <c r="AV161" s="3457"/>
      <c r="AW161" s="3457"/>
      <c r="AX161" s="3457"/>
      <c r="AY161" s="3457"/>
      <c r="AZ161" s="3457"/>
      <c r="BA161" s="3457"/>
      <c r="BB161" s="3457"/>
      <c r="BC161" s="3457"/>
      <c r="BD161" s="3459"/>
      <c r="BE161" s="3489">
        <f>MyTimestamp(AH161)</f>
        <v/>
      </c>
      <c r="BF161" s="6080"/>
      <c r="BG161" s="6081">
        <f>BE161</f>
        <v/>
      </c>
      <c r="BH161" s="4736"/>
      <c r="BI161" s="3464"/>
      <c r="BJ161" s="3457"/>
      <c r="BK161" s="3465">
        <f>Overview!$E$7</f>
        <v/>
      </c>
      <c r="BL161" s="3457"/>
      <c r="BM161" s="3584"/>
      <c r="BN161" s="3465">
        <f>Overview!$P$153</f>
        <v/>
      </c>
      <c r="BO161" s="3457" t="inlineStr">
        <is>
          <t>Revisar: la misma frecuencia aparece con varios canales en esta banda (18050 / 18300 / 18525)</t>
        </is>
      </c>
      <c r="BP161" s="3457"/>
      <c r="BQ161" s="3457"/>
      <c r="BR161" s="3467"/>
      <c r="BS161" s="3468"/>
      <c r="BT161" s="3469"/>
      <c r="BV161" s="3470"/>
      <c r="BW161" s="7588"/>
      <c r="BX161" s="7589"/>
      <c r="BY161" s="3471"/>
      <c r="BZ161" s="3472"/>
      <c r="CA161" s="3473"/>
      <c r="CB161" s="3474"/>
      <c r="CC161" s="3475"/>
      <c r="CD161" s="3476"/>
      <c r="CE161" s="3477"/>
      <c r="CF161" s="3477"/>
      <c r="CG161" s="3477"/>
      <c r="CH161" s="3478"/>
      <c r="CI161" s="3479"/>
      <c r="CJ161" s="3479"/>
      <c r="CK161" s="3479"/>
      <c r="CL161" s="3475"/>
      <c r="CM161" s="3476"/>
      <c r="CN161" s="3477"/>
      <c r="CO161" s="3477"/>
      <c r="CP161" s="3477"/>
      <c r="CQ161" s="3478"/>
      <c r="CR161" s="3479"/>
      <c r="CS161" s="3479"/>
      <c r="CT161" s="3479"/>
      <c r="CU161" s="3475"/>
      <c r="CV161" s="3480"/>
      <c r="CW161" s="3477"/>
      <c r="CX161" s="3477"/>
      <c r="CY161" s="3477"/>
      <c r="CZ161" s="3478"/>
      <c r="DA161" s="3479"/>
      <c r="DB161" s="3479"/>
      <c r="DC161" s="3479"/>
    </row>
    <row r="162" customFormat="1" customHeight="1" ht="12.75" s="3420" x14ac:dyDescent="0.2">
      <c r="B162" s="3448"/>
      <c r="C162" s="6954"/>
      <c r="D162" s="6089">
        <f>IF(ISNUMBER(FIND("EN",B162)),IF(ISNUMBER(FIND("FCC",B162)),IF(ISNUMBER(FIND("ISED",B162)),CONCATENATE(Overview!$V$10,";",Overview!$S$11,";",Overview!$S$12),CONCATENATE(Overview!$V$10,";",Overview!$S$11)),IF(ISNUMBER(FIND("ISED",B162)),CONCATENATE(Overview!$V$10,";",Overview!$S$12),Overview!$V$10)),IF(ISNUMBER(FIND("FCC",B162)),IF(ISNUMBER(FIND("ISED",B162)),CONCATENATE(Overview!$S$11,";",Overview!$S$12),"IEEE Std 1528™"),Overview!$S$12))</f>
        <v/>
      </c>
      <c r="E162" s="6089">
        <f>IF(ISNUMBER(FIND("EN",B162)),IF(ISNUMBER(FIND("FCC",B162)),IF(ISNUMBER(FIND("ISED",B162)),CONCATENATE(Overview!$AB$10,";",Overview!$Y$11,";",Overview!$Y$12),CONCATENATE(Overview!$AB$10,";",Overview!$Y$11)),IF(ISNUMBER(FIND("ISED",B162)),CONCATENATE(Overview!$AB$10,";",Overview!$Y$12),Overview!$AB$10)),IF(ISNUMBER(FIND("FCC",B162)),IF(ISNUMBER(FIND("ISED",B162)),CONCATENATE(Overview!$Y$11,";",Overview!$Y$12),"IEEE Std 1528™"),Overview!$Y$12))</f>
        <v/>
      </c>
      <c r="F162" s="6945"/>
      <c r="G162" s="5446">
        <f>Overview!$E$28</f>
        <v/>
      </c>
      <c r="H162" s="3449"/>
      <c r="I162" s="3449"/>
      <c r="J162" s="3450" t="inlineStr">
        <is>
          <t>Cat M1</t>
        </is>
      </c>
      <c r="K162" s="3450" t="inlineStr">
        <is>
          <t>FDD1</t>
        </is>
      </c>
      <c r="L162" s="3449"/>
      <c r="M162" s="3450">
        <v>10</v>
      </c>
      <c r="N162" s="3451" t="inlineStr">
        <is>
          <t>16QAM</t>
        </is>
      </c>
      <c r="O162" s="3452"/>
      <c r="P162" s="3453">
        <v>7</v>
      </c>
      <c r="Q162" s="3454">
        <v>6</v>
      </c>
      <c r="R162" s="3455">
        <v>0</v>
      </c>
      <c r="S162" s="3455"/>
      <c r="T162" s="3456">
        <v>18300</v>
      </c>
      <c r="U162" s="3456">
        <v>1950</v>
      </c>
      <c r="V162" s="3457"/>
      <c r="W162" s="3457"/>
      <c r="X162" s="3457"/>
      <c r="Y162" s="3457"/>
      <c r="Z162" s="3457"/>
      <c r="AA162" s="3457"/>
      <c r="AB162" s="3457"/>
      <c r="AC162" s="3457"/>
      <c r="AD162" s="3457"/>
      <c r="AE162" s="3457"/>
      <c r="AF162" s="3457"/>
      <c r="AG162" s="5637"/>
      <c r="AH162" s="5644"/>
      <c r="AI162" s="3458"/>
      <c r="AJ162" s="3457"/>
      <c r="AK162" s="3457"/>
      <c r="AL162" s="3457"/>
      <c r="AM162" s="3457"/>
      <c r="AN162" s="3457"/>
      <c r="AO162" s="3457"/>
      <c r="AP162" s="3457"/>
      <c r="AQ162" s="3457"/>
      <c r="AR162" s="3457"/>
      <c r="AS162" s="3457"/>
      <c r="AT162" s="3457"/>
      <c r="AU162" s="3457"/>
      <c r="AV162" s="3457"/>
      <c r="AW162" s="3457"/>
      <c r="AX162" s="3457"/>
      <c r="AY162" s="3457"/>
      <c r="AZ162" s="3457"/>
      <c r="BA162" s="3457"/>
      <c r="BB162" s="3457"/>
      <c r="BC162" s="3457"/>
      <c r="BD162" s="3459"/>
      <c r="BE162" s="3489">
        <f>MyTimestamp(AH162)</f>
        <v/>
      </c>
      <c r="BF162" s="6080"/>
      <c r="BG162" s="6081">
        <f>BE162</f>
        <v/>
      </c>
      <c r="BH162" s="4736"/>
      <c r="BI162" s="3464"/>
      <c r="BJ162" s="3457"/>
      <c r="BK162" s="3465">
        <f>Overview!$E$7</f>
        <v/>
      </c>
      <c r="BL162" s="3457"/>
      <c r="BM162" s="3584"/>
      <c r="BN162" s="3465">
        <f>Overview!$P$153</f>
        <v/>
      </c>
      <c r="BO162" s="3457" t="inlineStr">
        <is>
          <t>Revisar: la misma frecuencia aparece con varios canales en esta banda (18050 / 18300 / 18525)</t>
        </is>
      </c>
      <c r="BP162" s="3457"/>
      <c r="BQ162" s="3457"/>
      <c r="BR162" s="3467"/>
      <c r="BS162" s="3468"/>
      <c r="BT162" s="3469"/>
      <c r="BV162" s="3470"/>
      <c r="BW162" s="7588"/>
      <c r="BX162" s="7589"/>
      <c r="BY162" s="3471"/>
      <c r="BZ162" s="3472"/>
      <c r="CA162" s="3473"/>
      <c r="CB162" s="3474"/>
      <c r="CC162" s="3475"/>
      <c r="CD162" s="3476"/>
      <c r="CE162" s="3477"/>
      <c r="CF162" s="3477"/>
      <c r="CG162" s="3477"/>
      <c r="CH162" s="3478"/>
      <c r="CI162" s="3479"/>
      <c r="CJ162" s="3479"/>
      <c r="CK162" s="3479"/>
      <c r="CL162" s="3475"/>
      <c r="CM162" s="3476"/>
      <c r="CN162" s="3477"/>
      <c r="CO162" s="3477"/>
      <c r="CP162" s="3477"/>
      <c r="CQ162" s="3478"/>
      <c r="CR162" s="3479"/>
      <c r="CS162" s="3479"/>
      <c r="CT162" s="3479"/>
      <c r="CU162" s="3475"/>
      <c r="CV162" s="3480"/>
      <c r="CW162" s="3477"/>
      <c r="CX162" s="3477"/>
      <c r="CY162" s="3477"/>
      <c r="CZ162" s="3478"/>
      <c r="DA162" s="3479"/>
      <c r="DB162" s="3479"/>
      <c r="DC162" s="3479"/>
    </row>
    <row r="163" customFormat="1" customHeight="1" ht="12.75" s="3420" x14ac:dyDescent="0.2">
      <c r="B163" s="3448"/>
      <c r="C163" s="6954"/>
      <c r="D163" s="6089">
        <f>IF(ISNUMBER(FIND("EN",B163)),IF(ISNUMBER(FIND("FCC",B163)),IF(ISNUMBER(FIND("ISED",B163)),CONCATENATE(Overview!$V$10,";",Overview!$S$11,";",Overview!$S$12),CONCATENATE(Overview!$V$10,";",Overview!$S$11)),IF(ISNUMBER(FIND("ISED",B163)),CONCATENATE(Overview!$V$10,";",Overview!$S$12),Overview!$V$10)),IF(ISNUMBER(FIND("FCC",B163)),IF(ISNUMBER(FIND("ISED",B163)),CONCATENATE(Overview!$S$11,";",Overview!$S$12),"IEEE Std 1528™"),Overview!$S$12))</f>
        <v/>
      </c>
      <c r="E163" s="6089">
        <f>IF(ISNUMBER(FIND("EN",B163)),IF(ISNUMBER(FIND("FCC",B163)),IF(ISNUMBER(FIND("ISED",B163)),CONCATENATE(Overview!$AB$10,";",Overview!$Y$11,";",Overview!$Y$12),CONCATENATE(Overview!$AB$10,";",Overview!$Y$11)),IF(ISNUMBER(FIND("ISED",B163)),CONCATENATE(Overview!$AB$10,";",Overview!$Y$12),Overview!$AB$10)),IF(ISNUMBER(FIND("FCC",B163)),IF(ISNUMBER(FIND("ISED",B163)),CONCATENATE(Overview!$Y$11,";",Overview!$Y$12),"IEEE Std 1528™"),Overview!$Y$12))</f>
        <v/>
      </c>
      <c r="F163" s="6945"/>
      <c r="G163" s="5446">
        <f>Overview!$E$28</f>
        <v/>
      </c>
      <c r="H163" s="3449"/>
      <c r="I163" s="3449"/>
      <c r="J163" s="3450" t="inlineStr">
        <is>
          <t>Cat M1</t>
        </is>
      </c>
      <c r="K163" s="3450" t="inlineStr">
        <is>
          <t>FDD1</t>
        </is>
      </c>
      <c r="L163" s="3449"/>
      <c r="M163" s="3450">
        <v>10</v>
      </c>
      <c r="N163" s="3451" t="inlineStr">
        <is>
          <t>QPSK</t>
        </is>
      </c>
      <c r="O163" s="3452"/>
      <c r="P163" s="3453">
        <v>0</v>
      </c>
      <c r="Q163" s="3454">
        <v>1</v>
      </c>
      <c r="R163" s="3455">
        <v>0</v>
      </c>
      <c r="S163" s="3455"/>
      <c r="T163" s="3456">
        <v>18550</v>
      </c>
      <c r="U163" s="3456">
        <v>1975</v>
      </c>
      <c r="V163" s="3457"/>
      <c r="W163" s="3457"/>
      <c r="X163" s="3457"/>
      <c r="Y163" s="3457"/>
      <c r="Z163" s="3457"/>
      <c r="AA163" s="3457"/>
      <c r="AB163" s="3457"/>
      <c r="AC163" s="3457"/>
      <c r="AD163" s="3457"/>
      <c r="AE163" s="3457"/>
      <c r="AF163" s="3457"/>
      <c r="AG163" s="5637"/>
      <c r="AH163" s="5644"/>
      <c r="AI163" s="3458"/>
      <c r="AJ163" s="3457"/>
      <c r="AK163" s="3457"/>
      <c r="AL163" s="3457"/>
      <c r="AM163" s="3457"/>
      <c r="AN163" s="3457"/>
      <c r="AO163" s="3457"/>
      <c r="AP163" s="3457"/>
      <c r="AQ163" s="3457"/>
      <c r="AR163" s="3457"/>
      <c r="AS163" s="3457"/>
      <c r="AT163" s="3457"/>
      <c r="AU163" s="3457"/>
      <c r="AV163" s="3457"/>
      <c r="AW163" s="3457"/>
      <c r="AX163" s="3457"/>
      <c r="AY163" s="3457"/>
      <c r="AZ163" s="3457"/>
      <c r="BA163" s="3457"/>
      <c r="BB163" s="3457"/>
      <c r="BC163" s="3457"/>
      <c r="BD163" s="3459"/>
      <c r="BE163" s="3489">
        <f>MyTimestamp(AH163)</f>
        <v/>
      </c>
      <c r="BF163" s="6080"/>
      <c r="BG163" s="6081">
        <f>BE163</f>
        <v/>
      </c>
      <c r="BH163" s="4736"/>
      <c r="BI163" s="3464"/>
      <c r="BJ163" s="3457"/>
      <c r="BK163" s="3465">
        <f>Overview!$E$7</f>
        <v/>
      </c>
      <c r="BL163" s="3457"/>
      <c r="BM163" s="3584"/>
      <c r="BN163" s="3465">
        <f>Overview!$P$153</f>
        <v/>
      </c>
      <c r="BO163" s="3457"/>
      <c r="BP163" s="3457"/>
      <c r="BQ163" s="3457"/>
      <c r="BR163" s="3467"/>
      <c r="BS163" s="3468"/>
      <c r="BT163" s="3469"/>
      <c r="BV163" s="3470"/>
      <c r="BW163" s="7588"/>
      <c r="BX163" s="7589"/>
      <c r="BY163" s="3471"/>
      <c r="BZ163" s="3472"/>
      <c r="CA163" s="3473"/>
      <c r="CB163" s="3474"/>
      <c r="CC163" s="3475"/>
      <c r="CD163" s="3476"/>
      <c r="CE163" s="3477"/>
      <c r="CF163" s="3477"/>
      <c r="CG163" s="3477"/>
      <c r="CH163" s="3478"/>
      <c r="CI163" s="3479"/>
      <c r="CJ163" s="3479"/>
      <c r="CK163" s="3479"/>
      <c r="CL163" s="3475"/>
      <c r="CM163" s="3476"/>
      <c r="CN163" s="3477"/>
      <c r="CO163" s="3477"/>
      <c r="CP163" s="3477"/>
      <c r="CQ163" s="3478"/>
      <c r="CR163" s="3479"/>
      <c r="CS163" s="3479"/>
      <c r="CT163" s="3479"/>
      <c r="CU163" s="3475"/>
      <c r="CV163" s="3480"/>
      <c r="CW163" s="3477"/>
      <c r="CX163" s="3477"/>
      <c r="CY163" s="3477"/>
      <c r="CZ163" s="3478"/>
      <c r="DA163" s="3479"/>
      <c r="DB163" s="3479"/>
      <c r="DC163" s="3479"/>
    </row>
    <row r="164" customFormat="1" customHeight="1" ht="12.75" s="3420" x14ac:dyDescent="0.2">
      <c r="B164" s="3448"/>
      <c r="C164" s="6954"/>
      <c r="D164" s="6089">
        <f>IF(ISNUMBER(FIND("EN",B164)),IF(ISNUMBER(FIND("FCC",B164)),IF(ISNUMBER(FIND("ISED",B164)),CONCATENATE(Overview!$V$10,";",Overview!$S$11,";",Overview!$S$12),CONCATENATE(Overview!$V$10,";",Overview!$S$11)),IF(ISNUMBER(FIND("ISED",B164)),CONCATENATE(Overview!$V$10,";",Overview!$S$12),Overview!$V$10)),IF(ISNUMBER(FIND("FCC",B164)),IF(ISNUMBER(FIND("ISED",B164)),CONCATENATE(Overview!$S$11,";",Overview!$S$12),"IEEE Std 1528™"),Overview!$S$12))</f>
        <v/>
      </c>
      <c r="E164" s="6089">
        <f>IF(ISNUMBER(FIND("EN",B164)),IF(ISNUMBER(FIND("FCC",B164)),IF(ISNUMBER(FIND("ISED",B164)),CONCATENATE(Overview!$AB$10,";",Overview!$Y$11,";",Overview!$Y$12),CONCATENATE(Overview!$AB$10,";",Overview!$Y$11)),IF(ISNUMBER(FIND("ISED",B164)),CONCATENATE(Overview!$AB$10,";",Overview!$Y$12),Overview!$AB$10)),IF(ISNUMBER(FIND("FCC",B164)),IF(ISNUMBER(FIND("ISED",B164)),CONCATENATE(Overview!$Y$11,";",Overview!$Y$12),"IEEE Std 1528™"),Overview!$Y$12))</f>
        <v/>
      </c>
      <c r="F164" s="6945"/>
      <c r="G164" s="5446">
        <f>Overview!$E$28</f>
        <v/>
      </c>
      <c r="H164" s="3449"/>
      <c r="I164" s="3449"/>
      <c r="J164" s="3450" t="inlineStr">
        <is>
          <t>Cat M1</t>
        </is>
      </c>
      <c r="K164" s="3450" t="inlineStr">
        <is>
          <t>FDD1</t>
        </is>
      </c>
      <c r="L164" s="3449"/>
      <c r="M164" s="3450">
        <v>10</v>
      </c>
      <c r="N164" s="3451" t="inlineStr">
        <is>
          <t>QPSK</t>
        </is>
      </c>
      <c r="O164" s="3452"/>
      <c r="P164" s="3453">
        <v>0</v>
      </c>
      <c r="Q164" s="3454">
        <v>1</v>
      </c>
      <c r="R164" s="3455">
        <v>5</v>
      </c>
      <c r="S164" s="3455"/>
      <c r="T164" s="3456">
        <v>18550</v>
      </c>
      <c r="U164" s="3456">
        <v>1975</v>
      </c>
      <c r="V164" s="3457"/>
      <c r="W164" s="3457"/>
      <c r="X164" s="3457"/>
      <c r="Y164" s="3457"/>
      <c r="Z164" s="3457"/>
      <c r="AA164" s="3457"/>
      <c r="AB164" s="3457"/>
      <c r="AC164" s="3457"/>
      <c r="AD164" s="3457"/>
      <c r="AE164" s="3457"/>
      <c r="AF164" s="3457"/>
      <c r="AG164" s="5637"/>
      <c r="AH164" s="5644"/>
      <c r="AI164" s="3458"/>
      <c r="AJ164" s="3457"/>
      <c r="AK164" s="3457"/>
      <c r="AL164" s="3457"/>
      <c r="AM164" s="3457"/>
      <c r="AN164" s="3457"/>
      <c r="AO164" s="3457"/>
      <c r="AP164" s="3457"/>
      <c r="AQ164" s="3457"/>
      <c r="AR164" s="3457"/>
      <c r="AS164" s="3457"/>
      <c r="AT164" s="3457"/>
      <c r="AU164" s="3457"/>
      <c r="AV164" s="3457"/>
      <c r="AW164" s="3457"/>
      <c r="AX164" s="3457"/>
      <c r="AY164" s="3457"/>
      <c r="AZ164" s="3457"/>
      <c r="BA164" s="3457"/>
      <c r="BB164" s="3457"/>
      <c r="BC164" s="3457"/>
      <c r="BD164" s="3459"/>
      <c r="BE164" s="3489">
        <f>MyTimestamp(AH164)</f>
        <v/>
      </c>
      <c r="BF164" s="6080"/>
      <c r="BG164" s="6081">
        <f>BE164</f>
        <v/>
      </c>
      <c r="BH164" s="4736"/>
      <c r="BI164" s="3464"/>
      <c r="BJ164" s="3457"/>
      <c r="BK164" s="3465">
        <f>Overview!$E$7</f>
        <v/>
      </c>
      <c r="BL164" s="3457"/>
      <c r="BM164" s="3584"/>
      <c r="BN164" s="3465">
        <f>Overview!$P$153</f>
        <v/>
      </c>
      <c r="BO164" s="3457"/>
      <c r="BP164" s="3457"/>
      <c r="BQ164" s="3457"/>
      <c r="BR164" s="3467"/>
      <c r="BS164" s="3468"/>
      <c r="BT164" s="3469"/>
      <c r="BV164" s="3470"/>
      <c r="BW164" s="7588"/>
      <c r="BX164" s="7589"/>
      <c r="BY164" s="3471"/>
      <c r="BZ164" s="3472"/>
      <c r="CA164" s="3473"/>
      <c r="CB164" s="3474"/>
      <c r="CC164" s="3475"/>
      <c r="CD164" s="3476"/>
      <c r="CE164" s="3477"/>
      <c r="CF164" s="3477"/>
      <c r="CG164" s="3477"/>
      <c r="CH164" s="3478"/>
      <c r="CI164" s="3479"/>
      <c r="CJ164" s="3479"/>
      <c r="CK164" s="3479"/>
      <c r="CL164" s="3475"/>
      <c r="CM164" s="3476"/>
      <c r="CN164" s="3477"/>
      <c r="CO164" s="3477"/>
      <c r="CP164" s="3477"/>
      <c r="CQ164" s="3478"/>
      <c r="CR164" s="3479"/>
      <c r="CS164" s="3479"/>
      <c r="CT164" s="3479"/>
      <c r="CU164" s="3475"/>
      <c r="CV164" s="3480"/>
      <c r="CW164" s="3477"/>
      <c r="CX164" s="3477"/>
      <c r="CY164" s="3477"/>
      <c r="CZ164" s="3478"/>
      <c r="DA164" s="3479"/>
      <c r="DB164" s="3479"/>
      <c r="DC164" s="3479"/>
    </row>
    <row r="165" customFormat="1" customHeight="1" ht="12.75" s="3420" x14ac:dyDescent="0.2">
      <c r="B165" s="3448"/>
      <c r="C165" s="6954"/>
      <c r="D165" s="6089">
        <f>IF(ISNUMBER(FIND("EN",B165)),IF(ISNUMBER(FIND("FCC",B165)),IF(ISNUMBER(FIND("ISED",B165)),CONCATENATE(Overview!$V$10,";",Overview!$S$11,";",Overview!$S$12),CONCATENATE(Overview!$V$10,";",Overview!$S$11)),IF(ISNUMBER(FIND("ISED",B165)),CONCATENATE(Overview!$V$10,";",Overview!$S$12),Overview!$V$10)),IF(ISNUMBER(FIND("FCC",B165)),IF(ISNUMBER(FIND("ISED",B165)),CONCATENATE(Overview!$S$11,";",Overview!$S$12),"IEEE Std 1528™"),Overview!$S$12))</f>
        <v/>
      </c>
      <c r="E165" s="6089">
        <f>IF(ISNUMBER(FIND("EN",B165)),IF(ISNUMBER(FIND("FCC",B165)),IF(ISNUMBER(FIND("ISED",B165)),CONCATENATE(Overview!$AB$10,";",Overview!$Y$11,";",Overview!$Y$12),CONCATENATE(Overview!$AB$10,";",Overview!$Y$11)),IF(ISNUMBER(FIND("ISED",B165)),CONCATENATE(Overview!$AB$10,";",Overview!$Y$12),Overview!$AB$10)),IF(ISNUMBER(FIND("FCC",B165)),IF(ISNUMBER(FIND("ISED",B165)),CONCATENATE(Overview!$Y$11,";",Overview!$Y$12),"IEEE Std 1528™"),Overview!$Y$12))</f>
        <v/>
      </c>
      <c r="F165" s="6945"/>
      <c r="G165" s="5446">
        <f>Overview!$E$28</f>
        <v/>
      </c>
      <c r="H165" s="3449"/>
      <c r="I165" s="3449"/>
      <c r="J165" s="3450" t="inlineStr">
        <is>
          <t>Cat M1</t>
        </is>
      </c>
      <c r="K165" s="3450" t="inlineStr">
        <is>
          <t>FDD1</t>
        </is>
      </c>
      <c r="L165" s="3449"/>
      <c r="M165" s="3450">
        <v>10</v>
      </c>
      <c r="N165" s="3451" t="inlineStr">
        <is>
          <t>QPSK</t>
        </is>
      </c>
      <c r="O165" s="3452"/>
      <c r="P165" s="3453">
        <v>3</v>
      </c>
      <c r="Q165" s="3454">
        <v>1</v>
      </c>
      <c r="R165" s="3455">
        <v>0</v>
      </c>
      <c r="S165" s="3455"/>
      <c r="T165" s="3456">
        <v>18550</v>
      </c>
      <c r="U165" s="3456">
        <v>1975</v>
      </c>
      <c r="V165" s="3457"/>
      <c r="W165" s="3457"/>
      <c r="X165" s="3457"/>
      <c r="Y165" s="3457"/>
      <c r="Z165" s="3457"/>
      <c r="AA165" s="3457"/>
      <c r="AB165" s="3457"/>
      <c r="AC165" s="3457"/>
      <c r="AD165" s="3457"/>
      <c r="AE165" s="3457"/>
      <c r="AF165" s="3457"/>
      <c r="AG165" s="5637"/>
      <c r="AH165" s="5644"/>
      <c r="AI165" s="3458"/>
      <c r="AJ165" s="3457"/>
      <c r="AK165" s="3457"/>
      <c r="AL165" s="3457"/>
      <c r="AM165" s="3457"/>
      <c r="AN165" s="3457"/>
      <c r="AO165" s="3457"/>
      <c r="AP165" s="3457"/>
      <c r="AQ165" s="3457"/>
      <c r="AR165" s="3457"/>
      <c r="AS165" s="3457"/>
      <c r="AT165" s="3457"/>
      <c r="AU165" s="3457"/>
      <c r="AV165" s="3457"/>
      <c r="AW165" s="3457"/>
      <c r="AX165" s="3457"/>
      <c r="AY165" s="3457"/>
      <c r="AZ165" s="3457"/>
      <c r="BA165" s="3457"/>
      <c r="BB165" s="3457"/>
      <c r="BC165" s="3457"/>
      <c r="BD165" s="3459"/>
      <c r="BE165" s="3489">
        <f>MyTimestamp(AH165)</f>
        <v/>
      </c>
      <c r="BF165" s="6080"/>
      <c r="BG165" s="6081">
        <f>BE165</f>
        <v/>
      </c>
      <c r="BH165" s="4736"/>
      <c r="BI165" s="3464"/>
      <c r="BJ165" s="3457"/>
      <c r="BK165" s="3465">
        <f>Overview!$E$7</f>
        <v/>
      </c>
      <c r="BL165" s="3457"/>
      <c r="BM165" s="3584"/>
      <c r="BN165" s="3465">
        <f>Overview!$P$153</f>
        <v/>
      </c>
      <c r="BO165" s="3457"/>
      <c r="BP165" s="3457"/>
      <c r="BQ165" s="3457"/>
      <c r="BR165" s="3467"/>
      <c r="BS165" s="3468"/>
      <c r="BT165" s="3469"/>
      <c r="BV165" s="3470"/>
      <c r="BW165" s="7588"/>
      <c r="BX165" s="7589"/>
      <c r="BY165" s="3471"/>
      <c r="BZ165" s="3472"/>
      <c r="CA165" s="3473"/>
      <c r="CB165" s="3474"/>
      <c r="CC165" s="3475"/>
      <c r="CD165" s="3476"/>
      <c r="CE165" s="3477"/>
      <c r="CF165" s="3477"/>
      <c r="CG165" s="3477"/>
      <c r="CH165" s="3478"/>
      <c r="CI165" s="3479"/>
      <c r="CJ165" s="3479"/>
      <c r="CK165" s="3479"/>
      <c r="CL165" s="3475"/>
      <c r="CM165" s="3476"/>
      <c r="CN165" s="3477"/>
      <c r="CO165" s="3477"/>
      <c r="CP165" s="3477"/>
      <c r="CQ165" s="3478"/>
      <c r="CR165" s="3479"/>
      <c r="CS165" s="3479"/>
      <c r="CT165" s="3479"/>
      <c r="CU165" s="3475"/>
      <c r="CV165" s="3480"/>
      <c r="CW165" s="3477"/>
      <c r="CX165" s="3477"/>
      <c r="CY165" s="3477"/>
      <c r="CZ165" s="3478"/>
      <c r="DA165" s="3479"/>
      <c r="DB165" s="3479"/>
      <c r="DC165" s="3479"/>
    </row>
    <row r="166" customFormat="1" customHeight="1" ht="12.75" s="3420" x14ac:dyDescent="0.2">
      <c r="B166" s="3448"/>
      <c r="C166" s="6954"/>
      <c r="D166" s="6089">
        <f>IF(ISNUMBER(FIND("EN",B166)),IF(ISNUMBER(FIND("FCC",B166)),IF(ISNUMBER(FIND("ISED",B166)),CONCATENATE(Overview!$V$10,";",Overview!$S$11,";",Overview!$S$12),CONCATENATE(Overview!$V$10,";",Overview!$S$11)),IF(ISNUMBER(FIND("ISED",B166)),CONCATENATE(Overview!$V$10,";",Overview!$S$12),Overview!$V$10)),IF(ISNUMBER(FIND("FCC",B166)),IF(ISNUMBER(FIND("ISED",B166)),CONCATENATE(Overview!$S$11,";",Overview!$S$12),"IEEE Std 1528™"),Overview!$S$12))</f>
        <v/>
      </c>
      <c r="E166" s="6089">
        <f>IF(ISNUMBER(FIND("EN",B166)),IF(ISNUMBER(FIND("FCC",B166)),IF(ISNUMBER(FIND("ISED",B166)),CONCATENATE(Overview!$AB$10,";",Overview!$Y$11,";",Overview!$Y$12),CONCATENATE(Overview!$AB$10,";",Overview!$Y$11)),IF(ISNUMBER(FIND("ISED",B166)),CONCATENATE(Overview!$AB$10,";",Overview!$Y$12),Overview!$AB$10)),IF(ISNUMBER(FIND("FCC",B166)),IF(ISNUMBER(FIND("ISED",B166)),CONCATENATE(Overview!$Y$11,";",Overview!$Y$12),"IEEE Std 1528™"),Overview!$Y$12))</f>
        <v/>
      </c>
      <c r="F166" s="6945"/>
      <c r="G166" s="5446">
        <f>Overview!$E$28</f>
        <v/>
      </c>
      <c r="H166" s="3449"/>
      <c r="I166" s="3449"/>
      <c r="J166" s="3450" t="inlineStr">
        <is>
          <t>Cat M1</t>
        </is>
      </c>
      <c r="K166" s="3450" t="inlineStr">
        <is>
          <t>FDD1</t>
        </is>
      </c>
      <c r="L166" s="3449"/>
      <c r="M166" s="3450">
        <v>10</v>
      </c>
      <c r="N166" s="3451" t="inlineStr">
        <is>
          <t>QPSK</t>
        </is>
      </c>
      <c r="O166" s="3452"/>
      <c r="P166" s="3453">
        <v>3</v>
      </c>
      <c r="Q166" s="3454">
        <v>1</v>
      </c>
      <c r="R166" s="3455">
        <v>5</v>
      </c>
      <c r="S166" s="3455"/>
      <c r="T166" s="3456">
        <v>18550</v>
      </c>
      <c r="U166" s="3456">
        <v>1975</v>
      </c>
      <c r="V166" s="3457"/>
      <c r="W166" s="3457"/>
      <c r="X166" s="3457"/>
      <c r="Y166" s="3457"/>
      <c r="Z166" s="3457"/>
      <c r="AA166" s="3457"/>
      <c r="AB166" s="3457"/>
      <c r="AC166" s="3457"/>
      <c r="AD166" s="3457"/>
      <c r="AE166" s="3457"/>
      <c r="AF166" s="3457"/>
      <c r="AG166" s="5637"/>
      <c r="AH166" s="5644"/>
      <c r="AI166" s="3458"/>
      <c r="AJ166" s="3457"/>
      <c r="AK166" s="3457"/>
      <c r="AL166" s="3457"/>
      <c r="AM166" s="3457"/>
      <c r="AN166" s="3457"/>
      <c r="AO166" s="3457"/>
      <c r="AP166" s="3457"/>
      <c r="AQ166" s="3457"/>
      <c r="AR166" s="3457"/>
      <c r="AS166" s="3457"/>
      <c r="AT166" s="3457"/>
      <c r="AU166" s="3457"/>
      <c r="AV166" s="3457"/>
      <c r="AW166" s="3457"/>
      <c r="AX166" s="3457"/>
      <c r="AY166" s="3457"/>
      <c r="AZ166" s="3457"/>
      <c r="BA166" s="3457"/>
      <c r="BB166" s="3457"/>
      <c r="BC166" s="3457"/>
      <c r="BD166" s="3459"/>
      <c r="BE166" s="3489">
        <f>MyTimestamp(AH166)</f>
        <v/>
      </c>
      <c r="BF166" s="6080"/>
      <c r="BG166" s="6081">
        <f>BE166</f>
        <v/>
      </c>
      <c r="BH166" s="4736"/>
      <c r="BI166" s="3464"/>
      <c r="BJ166" s="3457"/>
      <c r="BK166" s="3465">
        <f>Overview!$E$7</f>
        <v/>
      </c>
      <c r="BL166" s="3457"/>
      <c r="BM166" s="3584"/>
      <c r="BN166" s="3465">
        <f>Overview!$P$153</f>
        <v/>
      </c>
      <c r="BO166" s="3457"/>
      <c r="BP166" s="3457"/>
      <c r="BQ166" s="3457"/>
      <c r="BR166" s="3467"/>
      <c r="BS166" s="3468"/>
      <c r="BT166" s="3469"/>
      <c r="BV166" s="3470"/>
      <c r="BW166" s="7588"/>
      <c r="BX166" s="7589"/>
      <c r="BY166" s="3471"/>
      <c r="BZ166" s="3472"/>
      <c r="CA166" s="3473"/>
      <c r="CB166" s="3474"/>
      <c r="CC166" s="3475"/>
      <c r="CD166" s="3476"/>
      <c r="CE166" s="3477"/>
      <c r="CF166" s="3477"/>
      <c r="CG166" s="3477"/>
      <c r="CH166" s="3478"/>
      <c r="CI166" s="3479"/>
      <c r="CJ166" s="3479"/>
      <c r="CK166" s="3479"/>
      <c r="CL166" s="3475"/>
      <c r="CM166" s="3476"/>
      <c r="CN166" s="3477"/>
      <c r="CO166" s="3477"/>
      <c r="CP166" s="3477"/>
      <c r="CQ166" s="3478"/>
      <c r="CR166" s="3479"/>
      <c r="CS166" s="3479"/>
      <c r="CT166" s="3479"/>
      <c r="CU166" s="3475"/>
      <c r="CV166" s="3480"/>
      <c r="CW166" s="3477"/>
      <c r="CX166" s="3477"/>
      <c r="CY166" s="3477"/>
      <c r="CZ166" s="3478"/>
      <c r="DA166" s="3479"/>
      <c r="DB166" s="3479"/>
      <c r="DC166" s="3479"/>
    </row>
    <row r="167" customFormat="1" customHeight="1" ht="12.75" s="3420" x14ac:dyDescent="0.2">
      <c r="B167" s="3448"/>
      <c r="C167" s="6954"/>
      <c r="D167" s="6089">
        <f>IF(ISNUMBER(FIND("EN",B167)),IF(ISNUMBER(FIND("FCC",B167)),IF(ISNUMBER(FIND("ISED",B167)),CONCATENATE(Overview!$V$10,";",Overview!$S$11,";",Overview!$S$12),CONCATENATE(Overview!$V$10,";",Overview!$S$11)),IF(ISNUMBER(FIND("ISED",B167)),CONCATENATE(Overview!$V$10,";",Overview!$S$12),Overview!$V$10)),IF(ISNUMBER(FIND("FCC",B167)),IF(ISNUMBER(FIND("ISED",B167)),CONCATENATE(Overview!$S$11,";",Overview!$S$12),"IEEE Std 1528™"),Overview!$S$12))</f>
        <v/>
      </c>
      <c r="E167" s="6089">
        <f>IF(ISNUMBER(FIND("EN",B167)),IF(ISNUMBER(FIND("FCC",B167)),IF(ISNUMBER(FIND("ISED",B167)),CONCATENATE(Overview!$AB$10,";",Overview!$Y$11,";",Overview!$Y$12),CONCATENATE(Overview!$AB$10,";",Overview!$Y$11)),IF(ISNUMBER(FIND("ISED",B167)),CONCATENATE(Overview!$AB$10,";",Overview!$Y$12),Overview!$AB$10)),IF(ISNUMBER(FIND("FCC",B167)),IF(ISNUMBER(FIND("ISED",B167)),CONCATENATE(Overview!$Y$11,";",Overview!$Y$12),"IEEE Std 1528™"),Overview!$Y$12))</f>
        <v/>
      </c>
      <c r="F167" s="6945"/>
      <c r="G167" s="5446">
        <f>Overview!$E$28</f>
        <v/>
      </c>
      <c r="H167" s="3449"/>
      <c r="I167" s="3449"/>
      <c r="J167" s="3450" t="inlineStr">
        <is>
          <t>Cat M1</t>
        </is>
      </c>
      <c r="K167" s="3450" t="inlineStr">
        <is>
          <t>FDD1</t>
        </is>
      </c>
      <c r="L167" s="3449"/>
      <c r="M167" s="3450">
        <v>10</v>
      </c>
      <c r="N167" s="3451" t="inlineStr">
        <is>
          <t>QPSK</t>
        </is>
      </c>
      <c r="O167" s="3452"/>
      <c r="P167" s="3453">
        <v>7</v>
      </c>
      <c r="Q167" s="3454">
        <v>1</v>
      </c>
      <c r="R167" s="3455">
        <v>0</v>
      </c>
      <c r="S167" s="3455"/>
      <c r="T167" s="3456">
        <v>18550</v>
      </c>
      <c r="U167" s="3456">
        <v>1975</v>
      </c>
      <c r="V167" s="3457"/>
      <c r="W167" s="3457"/>
      <c r="X167" s="3457"/>
      <c r="Y167" s="3457"/>
      <c r="Z167" s="3457"/>
      <c r="AA167" s="3457"/>
      <c r="AB167" s="3457"/>
      <c r="AC167" s="3457"/>
      <c r="AD167" s="3457"/>
      <c r="AE167" s="3457"/>
      <c r="AF167" s="3457"/>
      <c r="AG167" s="5637"/>
      <c r="AH167" s="5644"/>
      <c r="AI167" s="3458"/>
      <c r="AJ167" s="3457"/>
      <c r="AK167" s="3457"/>
      <c r="AL167" s="3457"/>
      <c r="AM167" s="3457"/>
      <c r="AN167" s="3457"/>
      <c r="AO167" s="3457"/>
      <c r="AP167" s="3457"/>
      <c r="AQ167" s="3457"/>
      <c r="AR167" s="3457"/>
      <c r="AS167" s="3457"/>
      <c r="AT167" s="3457"/>
      <c r="AU167" s="3457"/>
      <c r="AV167" s="3457"/>
      <c r="AW167" s="3457"/>
      <c r="AX167" s="3457"/>
      <c r="AY167" s="3457"/>
      <c r="AZ167" s="3457"/>
      <c r="BA167" s="3457"/>
      <c r="BB167" s="3457"/>
      <c r="BC167" s="3457"/>
      <c r="BD167" s="3459"/>
      <c r="BE167" s="3489">
        <f>MyTimestamp(AH167)</f>
        <v/>
      </c>
      <c r="BF167" s="6080"/>
      <c r="BG167" s="6081">
        <f>BE167</f>
        <v/>
      </c>
      <c r="BH167" s="4736"/>
      <c r="BI167" s="3464"/>
      <c r="BJ167" s="3457"/>
      <c r="BK167" s="3465">
        <f>Overview!$E$7</f>
        <v/>
      </c>
      <c r="BL167" s="3457"/>
      <c r="BM167" s="3584"/>
      <c r="BN167" s="3465">
        <f>Overview!$P$153</f>
        <v/>
      </c>
      <c r="BO167" s="3457"/>
      <c r="BP167" s="3457"/>
      <c r="BQ167" s="3457"/>
      <c r="BR167" s="3467"/>
      <c r="BS167" s="3468"/>
      <c r="BT167" s="3469"/>
      <c r="BV167" s="3470"/>
      <c r="BW167" s="7588"/>
      <c r="BX167" s="7589"/>
      <c r="BY167" s="3471"/>
      <c r="BZ167" s="3472"/>
      <c r="CA167" s="3473"/>
      <c r="CB167" s="3474"/>
      <c r="CC167" s="3475"/>
      <c r="CD167" s="3476"/>
      <c r="CE167" s="3477"/>
      <c r="CF167" s="3477"/>
      <c r="CG167" s="3477"/>
      <c r="CH167" s="3478"/>
      <c r="CI167" s="3479"/>
      <c r="CJ167" s="3479"/>
      <c r="CK167" s="3479"/>
      <c r="CL167" s="3475"/>
      <c r="CM167" s="3476"/>
      <c r="CN167" s="3477"/>
      <c r="CO167" s="3477"/>
      <c r="CP167" s="3477"/>
      <c r="CQ167" s="3478"/>
      <c r="CR167" s="3479"/>
      <c r="CS167" s="3479"/>
      <c r="CT167" s="3479"/>
      <c r="CU167" s="3475"/>
      <c r="CV167" s="3480"/>
      <c r="CW167" s="3477"/>
      <c r="CX167" s="3477"/>
      <c r="CY167" s="3477"/>
      <c r="CZ167" s="3478"/>
      <c r="DA167" s="3479"/>
      <c r="DB167" s="3479"/>
      <c r="DC167" s="3479"/>
    </row>
    <row r="168" customFormat="1" customHeight="1" ht="12.75" s="3420" x14ac:dyDescent="0.2">
      <c r="B168" s="3448"/>
      <c r="C168" s="6954"/>
      <c r="D168" s="6089">
        <f>IF(ISNUMBER(FIND("EN",B168)),IF(ISNUMBER(FIND("FCC",B168)),IF(ISNUMBER(FIND("ISED",B168)),CONCATENATE(Overview!$V$10,";",Overview!$S$11,";",Overview!$S$12),CONCATENATE(Overview!$V$10,";",Overview!$S$11)),IF(ISNUMBER(FIND("ISED",B168)),CONCATENATE(Overview!$V$10,";",Overview!$S$12),Overview!$V$10)),IF(ISNUMBER(FIND("FCC",B168)),IF(ISNUMBER(FIND("ISED",B168)),CONCATENATE(Overview!$S$11,";",Overview!$S$12),"IEEE Std 1528™"),Overview!$S$12))</f>
        <v/>
      </c>
      <c r="E168" s="6089">
        <f>IF(ISNUMBER(FIND("EN",B168)),IF(ISNUMBER(FIND("FCC",B168)),IF(ISNUMBER(FIND("ISED",B168)),CONCATENATE(Overview!$AB$10,";",Overview!$Y$11,";",Overview!$Y$12),CONCATENATE(Overview!$AB$10,";",Overview!$Y$11)),IF(ISNUMBER(FIND("ISED",B168)),CONCATENATE(Overview!$AB$10,";",Overview!$Y$12),Overview!$AB$10)),IF(ISNUMBER(FIND("FCC",B168)),IF(ISNUMBER(FIND("ISED",B168)),CONCATENATE(Overview!$Y$11,";",Overview!$Y$12),"IEEE Std 1528™"),Overview!$Y$12))</f>
        <v/>
      </c>
      <c r="F168" s="6945"/>
      <c r="G168" s="5446">
        <f>Overview!$E$28</f>
        <v/>
      </c>
      <c r="H168" s="3449"/>
      <c r="I168" s="3449"/>
      <c r="J168" s="3450" t="inlineStr">
        <is>
          <t>Cat M1</t>
        </is>
      </c>
      <c r="K168" s="3450" t="inlineStr">
        <is>
          <t>FDD1</t>
        </is>
      </c>
      <c r="L168" s="3449"/>
      <c r="M168" s="3450">
        <v>10</v>
      </c>
      <c r="N168" s="3451" t="inlineStr">
        <is>
          <t>QPSK</t>
        </is>
      </c>
      <c r="O168" s="3452"/>
      <c r="P168" s="3453">
        <v>7</v>
      </c>
      <c r="Q168" s="3454">
        <v>1</v>
      </c>
      <c r="R168" s="3455">
        <v>5</v>
      </c>
      <c r="S168" s="3455"/>
      <c r="T168" s="3456">
        <v>18550</v>
      </c>
      <c r="U168" s="3456">
        <v>1975</v>
      </c>
      <c r="V168" s="3457"/>
      <c r="W168" s="3457"/>
      <c r="X168" s="3457"/>
      <c r="Y168" s="3457"/>
      <c r="Z168" s="3457"/>
      <c r="AA168" s="3457"/>
      <c r="AB168" s="3457"/>
      <c r="AC168" s="3457"/>
      <c r="AD168" s="3457"/>
      <c r="AE168" s="3457"/>
      <c r="AF168" s="3457"/>
      <c r="AG168" s="5637"/>
      <c r="AH168" s="5644"/>
      <c r="AI168" s="3458"/>
      <c r="AJ168" s="3457"/>
      <c r="AK168" s="3457"/>
      <c r="AL168" s="3457"/>
      <c r="AM168" s="3457"/>
      <c r="AN168" s="3457"/>
      <c r="AO168" s="3457"/>
      <c r="AP168" s="3457"/>
      <c r="AQ168" s="3457"/>
      <c r="AR168" s="3457"/>
      <c r="AS168" s="3457"/>
      <c r="AT168" s="3457"/>
      <c r="AU168" s="3457"/>
      <c r="AV168" s="3457"/>
      <c r="AW168" s="3457"/>
      <c r="AX168" s="3457"/>
      <c r="AY168" s="3457"/>
      <c r="AZ168" s="3457"/>
      <c r="BA168" s="3457"/>
      <c r="BB168" s="3457"/>
      <c r="BC168" s="3457"/>
      <c r="BD168" s="3459"/>
      <c r="BE168" s="3489">
        <f>MyTimestamp(AH168)</f>
        <v/>
      </c>
      <c r="BF168" s="6080"/>
      <c r="BG168" s="6081">
        <f>BE168</f>
        <v/>
      </c>
      <c r="BH168" s="4736"/>
      <c r="BI168" s="3464"/>
      <c r="BJ168" s="3457"/>
      <c r="BK168" s="3465">
        <f>Overview!$E$7</f>
        <v/>
      </c>
      <c r="BL168" s="3457"/>
      <c r="BM168" s="3584"/>
      <c r="BN168" s="3465">
        <f>Overview!$P$153</f>
        <v/>
      </c>
      <c r="BO168" s="3457"/>
      <c r="BP168" s="3457"/>
      <c r="BQ168" s="3457"/>
      <c r="BR168" s="3467"/>
      <c r="BS168" s="3468"/>
      <c r="BT168" s="3469"/>
      <c r="BV168" s="3470"/>
      <c r="BW168" s="7588"/>
      <c r="BX168" s="7589"/>
      <c r="BY168" s="3471"/>
      <c r="BZ168" s="3472"/>
      <c r="CA168" s="3473"/>
      <c r="CB168" s="3474"/>
      <c r="CC168" s="3475"/>
      <c r="CD168" s="3476"/>
      <c r="CE168" s="3477"/>
      <c r="CF168" s="3477"/>
      <c r="CG168" s="3477"/>
      <c r="CH168" s="3478"/>
      <c r="CI168" s="3479"/>
      <c r="CJ168" s="3479"/>
      <c r="CK168" s="3479"/>
      <c r="CL168" s="3475"/>
      <c r="CM168" s="3476"/>
      <c r="CN168" s="3477"/>
      <c r="CO168" s="3477"/>
      <c r="CP168" s="3477"/>
      <c r="CQ168" s="3478"/>
      <c r="CR168" s="3479"/>
      <c r="CS168" s="3479"/>
      <c r="CT168" s="3479"/>
      <c r="CU168" s="3475"/>
      <c r="CV168" s="3480"/>
      <c r="CW168" s="3477"/>
      <c r="CX168" s="3477"/>
      <c r="CY168" s="3477"/>
      <c r="CZ168" s="3478"/>
      <c r="DA168" s="3479"/>
      <c r="DB168" s="3479"/>
      <c r="DC168" s="3479"/>
    </row>
    <row r="169" customFormat="1" customHeight="1" ht="12.75" s="3420" x14ac:dyDescent="0.2">
      <c r="B169" s="3448"/>
      <c r="C169" s="6954"/>
      <c r="D169" s="6089">
        <f>IF(ISNUMBER(FIND("EN",B169)),IF(ISNUMBER(FIND("FCC",B169)),IF(ISNUMBER(FIND("ISED",B169)),CONCATENATE(Overview!$V$10,";",Overview!$S$11,";",Overview!$S$12),CONCATENATE(Overview!$V$10,";",Overview!$S$11)),IF(ISNUMBER(FIND("ISED",B169)),CONCATENATE(Overview!$V$10,";",Overview!$S$12),Overview!$V$10)),IF(ISNUMBER(FIND("FCC",B169)),IF(ISNUMBER(FIND("ISED",B169)),CONCATENATE(Overview!$S$11,";",Overview!$S$12),"IEEE Std 1528™"),Overview!$S$12))</f>
        <v/>
      </c>
      <c r="E169" s="6089">
        <f>IF(ISNUMBER(FIND("EN",B169)),IF(ISNUMBER(FIND("FCC",B169)),IF(ISNUMBER(FIND("ISED",B169)),CONCATENATE(Overview!$AB$10,";",Overview!$Y$11,";",Overview!$Y$12),CONCATENATE(Overview!$AB$10,";",Overview!$Y$11)),IF(ISNUMBER(FIND("ISED",B169)),CONCATENATE(Overview!$AB$10,";",Overview!$Y$12),Overview!$AB$10)),IF(ISNUMBER(FIND("FCC",B169)),IF(ISNUMBER(FIND("ISED",B169)),CONCATENATE(Overview!$Y$11,";",Overview!$Y$12),"IEEE Std 1528™"),Overview!$Y$12))</f>
        <v/>
      </c>
      <c r="F169" s="6945"/>
      <c r="G169" s="5446">
        <f>Overview!$E$28</f>
        <v/>
      </c>
      <c r="H169" s="3449"/>
      <c r="I169" s="3449"/>
      <c r="J169" s="3450" t="inlineStr">
        <is>
          <t>Cat M1</t>
        </is>
      </c>
      <c r="K169" s="3450" t="inlineStr">
        <is>
          <t>FDD1</t>
        </is>
      </c>
      <c r="L169" s="3449"/>
      <c r="M169" s="3450">
        <v>10</v>
      </c>
      <c r="N169" s="3451" t="inlineStr">
        <is>
          <t>QPSK</t>
        </is>
      </c>
      <c r="O169" s="3452"/>
      <c r="P169" s="3453">
        <v>0</v>
      </c>
      <c r="Q169" s="3454">
        <v>4</v>
      </c>
      <c r="R169" s="3455">
        <v>0</v>
      </c>
      <c r="S169" s="3455"/>
      <c r="T169" s="3456">
        <v>18550</v>
      </c>
      <c r="U169" s="3456">
        <v>1975</v>
      </c>
      <c r="V169" s="3457"/>
      <c r="W169" s="3457"/>
      <c r="X169" s="3457"/>
      <c r="Y169" s="3457"/>
      <c r="Z169" s="3457"/>
      <c r="AA169" s="3457"/>
      <c r="AB169" s="3457"/>
      <c r="AC169" s="3457"/>
      <c r="AD169" s="3457"/>
      <c r="AE169" s="3457"/>
      <c r="AF169" s="3457"/>
      <c r="AG169" s="5637"/>
      <c r="AH169" s="5644"/>
      <c r="AI169" s="3458"/>
      <c r="AJ169" s="3457"/>
      <c r="AK169" s="3457"/>
      <c r="AL169" s="3457"/>
      <c r="AM169" s="3457"/>
      <c r="AN169" s="3457"/>
      <c r="AO169" s="3457"/>
      <c r="AP169" s="3457"/>
      <c r="AQ169" s="3457"/>
      <c r="AR169" s="3457"/>
      <c r="AS169" s="3457"/>
      <c r="AT169" s="3457"/>
      <c r="AU169" s="3457"/>
      <c r="AV169" s="3457"/>
      <c r="AW169" s="3457"/>
      <c r="AX169" s="3457"/>
      <c r="AY169" s="3457"/>
      <c r="AZ169" s="3457"/>
      <c r="BA169" s="3457"/>
      <c r="BB169" s="3457"/>
      <c r="BC169" s="3457"/>
      <c r="BD169" s="3459"/>
      <c r="BE169" s="3489">
        <f>MyTimestamp(AH169)</f>
        <v/>
      </c>
      <c r="BF169" s="6080"/>
      <c r="BG169" s="6081">
        <f>BE169</f>
        <v/>
      </c>
      <c r="BH169" s="4736"/>
      <c r="BI169" s="3464"/>
      <c r="BJ169" s="3457"/>
      <c r="BK169" s="3465">
        <f>Overview!$E$7</f>
        <v/>
      </c>
      <c r="BL169" s="3457"/>
      <c r="BM169" s="3584"/>
      <c r="BN169" s="3465">
        <f>Overview!$P$153</f>
        <v/>
      </c>
      <c r="BO169" s="3457"/>
      <c r="BP169" s="3457"/>
      <c r="BQ169" s="3457"/>
      <c r="BR169" s="3467"/>
      <c r="BS169" s="3468"/>
      <c r="BT169" s="3469"/>
      <c r="BV169" s="3470"/>
      <c r="BW169" s="7588"/>
      <c r="BX169" s="7589"/>
      <c r="BY169" s="3471"/>
      <c r="BZ169" s="3472"/>
      <c r="CA169" s="3473"/>
      <c r="CB169" s="3474"/>
      <c r="CC169" s="3475"/>
      <c r="CD169" s="3476"/>
      <c r="CE169" s="3477"/>
      <c r="CF169" s="3477"/>
      <c r="CG169" s="3477"/>
      <c r="CH169" s="3478"/>
      <c r="CI169" s="3479"/>
      <c r="CJ169" s="3479"/>
      <c r="CK169" s="3479"/>
      <c r="CL169" s="3475"/>
      <c r="CM169" s="3476"/>
      <c r="CN169" s="3477"/>
      <c r="CO169" s="3477"/>
      <c r="CP169" s="3477"/>
      <c r="CQ169" s="3478"/>
      <c r="CR169" s="3479"/>
      <c r="CS169" s="3479"/>
      <c r="CT169" s="3479"/>
      <c r="CU169" s="3475"/>
      <c r="CV169" s="3480"/>
      <c r="CW169" s="3477"/>
      <c r="CX169" s="3477"/>
      <c r="CY169" s="3477"/>
      <c r="CZ169" s="3478"/>
      <c r="DA169" s="3479"/>
      <c r="DB169" s="3479"/>
      <c r="DC169" s="3479"/>
    </row>
    <row r="170" customFormat="1" customHeight="1" ht="12.75" s="3420" x14ac:dyDescent="0.2">
      <c r="B170" s="3448"/>
      <c r="C170" s="6954"/>
      <c r="D170" s="6089">
        <f>IF(ISNUMBER(FIND("EN",B170)),IF(ISNUMBER(FIND("FCC",B170)),IF(ISNUMBER(FIND("ISED",B170)),CONCATENATE(Overview!$V$10,";",Overview!$S$11,";",Overview!$S$12),CONCATENATE(Overview!$V$10,";",Overview!$S$11)),IF(ISNUMBER(FIND("ISED",B170)),CONCATENATE(Overview!$V$10,";",Overview!$S$12),Overview!$V$10)),IF(ISNUMBER(FIND("FCC",B170)),IF(ISNUMBER(FIND("ISED",B170)),CONCATENATE(Overview!$S$11,";",Overview!$S$12),"IEEE Std 1528™"),Overview!$S$12))</f>
        <v/>
      </c>
      <c r="E170" s="6089">
        <f>IF(ISNUMBER(FIND("EN",B170)),IF(ISNUMBER(FIND("FCC",B170)),IF(ISNUMBER(FIND("ISED",B170)),CONCATENATE(Overview!$AB$10,";",Overview!$Y$11,";",Overview!$Y$12),CONCATENATE(Overview!$AB$10,";",Overview!$Y$11)),IF(ISNUMBER(FIND("ISED",B170)),CONCATENATE(Overview!$AB$10,";",Overview!$Y$12),Overview!$AB$10)),IF(ISNUMBER(FIND("FCC",B170)),IF(ISNUMBER(FIND("ISED",B170)),CONCATENATE(Overview!$Y$11,";",Overview!$Y$12),"IEEE Std 1528™"),Overview!$Y$12))</f>
        <v/>
      </c>
      <c r="F170" s="6945"/>
      <c r="G170" s="5446">
        <f>Overview!$E$28</f>
        <v/>
      </c>
      <c r="H170" s="3449"/>
      <c r="I170" s="3449"/>
      <c r="J170" s="3450" t="inlineStr">
        <is>
          <t>Cat M1</t>
        </is>
      </c>
      <c r="K170" s="3450" t="inlineStr">
        <is>
          <t>FDD1</t>
        </is>
      </c>
      <c r="L170" s="3449"/>
      <c r="M170" s="3450">
        <v>10</v>
      </c>
      <c r="N170" s="3451" t="inlineStr">
        <is>
          <t>QPSK</t>
        </is>
      </c>
      <c r="O170" s="3452"/>
      <c r="P170" s="3453">
        <v>7</v>
      </c>
      <c r="Q170" s="3454">
        <v>4</v>
      </c>
      <c r="R170" s="3455">
        <v>2</v>
      </c>
      <c r="S170" s="3455"/>
      <c r="T170" s="3456">
        <v>18550</v>
      </c>
      <c r="U170" s="3456">
        <v>1975</v>
      </c>
      <c r="V170" s="3457"/>
      <c r="W170" s="3457"/>
      <c r="X170" s="3457"/>
      <c r="Y170" s="3457"/>
      <c r="Z170" s="3457"/>
      <c r="AA170" s="3457"/>
      <c r="AB170" s="3457"/>
      <c r="AC170" s="3457"/>
      <c r="AD170" s="3457"/>
      <c r="AE170" s="3457"/>
      <c r="AF170" s="3457"/>
      <c r="AG170" s="5637"/>
      <c r="AH170" s="5644"/>
      <c r="AI170" s="3458"/>
      <c r="AJ170" s="3457"/>
      <c r="AK170" s="3457"/>
      <c r="AL170" s="3457"/>
      <c r="AM170" s="3457"/>
      <c r="AN170" s="3457"/>
      <c r="AO170" s="3457"/>
      <c r="AP170" s="3457"/>
      <c r="AQ170" s="3457"/>
      <c r="AR170" s="3457"/>
      <c r="AS170" s="3457"/>
      <c r="AT170" s="3457"/>
      <c r="AU170" s="3457"/>
      <c r="AV170" s="3457"/>
      <c r="AW170" s="3457"/>
      <c r="AX170" s="3457"/>
      <c r="AY170" s="3457"/>
      <c r="AZ170" s="3457"/>
      <c r="BA170" s="3457"/>
      <c r="BB170" s="3457"/>
      <c r="BC170" s="3457"/>
      <c r="BD170" s="3459"/>
      <c r="BE170" s="3489">
        <f>MyTimestamp(AH170)</f>
        <v/>
      </c>
      <c r="BF170" s="6080"/>
      <c r="BG170" s="6081">
        <f>BE170</f>
        <v/>
      </c>
      <c r="BH170" s="4736"/>
      <c r="BI170" s="3464"/>
      <c r="BJ170" s="3457"/>
      <c r="BK170" s="3465">
        <f>Overview!$E$7</f>
        <v/>
      </c>
      <c r="BL170" s="3457"/>
      <c r="BM170" s="3584"/>
      <c r="BN170" s="3465">
        <f>Overview!$P$153</f>
        <v/>
      </c>
      <c r="BO170" s="3457"/>
      <c r="BP170" s="3457"/>
      <c r="BQ170" s="3457"/>
      <c r="BR170" s="3467"/>
      <c r="BS170" s="3468"/>
      <c r="BT170" s="3469"/>
      <c r="BV170" s="3470"/>
      <c r="BW170" s="7588"/>
      <c r="BX170" s="7589"/>
      <c r="BY170" s="3471"/>
      <c r="BZ170" s="3472"/>
      <c r="CA170" s="3473"/>
      <c r="CB170" s="3474"/>
      <c r="CC170" s="3475"/>
      <c r="CD170" s="3476"/>
      <c r="CE170" s="3477"/>
      <c r="CF170" s="3477"/>
      <c r="CG170" s="3477"/>
      <c r="CH170" s="3478"/>
      <c r="CI170" s="3479"/>
      <c r="CJ170" s="3479"/>
      <c r="CK170" s="3479"/>
      <c r="CL170" s="3475"/>
      <c r="CM170" s="3476"/>
      <c r="CN170" s="3477"/>
      <c r="CO170" s="3477"/>
      <c r="CP170" s="3477"/>
      <c r="CQ170" s="3478"/>
      <c r="CR170" s="3479"/>
      <c r="CS170" s="3479"/>
      <c r="CT170" s="3479"/>
      <c r="CU170" s="3475"/>
      <c r="CV170" s="3480"/>
      <c r="CW170" s="3477"/>
      <c r="CX170" s="3477"/>
      <c r="CY170" s="3477"/>
      <c r="CZ170" s="3478"/>
      <c r="DA170" s="3479"/>
      <c r="DB170" s="3479"/>
      <c r="DC170" s="3479"/>
    </row>
    <row r="171" customFormat="1" customHeight="1" ht="12.75" s="3420" x14ac:dyDescent="0.2">
      <c r="B171" s="3448"/>
      <c r="C171" s="6954"/>
      <c r="D171" s="6089">
        <f>IF(ISNUMBER(FIND("EN",B171)),IF(ISNUMBER(FIND("FCC",B171)),IF(ISNUMBER(FIND("ISED",B171)),CONCATENATE(Overview!$V$10,";",Overview!$S$11,";",Overview!$S$12),CONCATENATE(Overview!$V$10,";",Overview!$S$11)),IF(ISNUMBER(FIND("ISED",B171)),CONCATENATE(Overview!$V$10,";",Overview!$S$12),Overview!$V$10)),IF(ISNUMBER(FIND("FCC",B171)),IF(ISNUMBER(FIND("ISED",B171)),CONCATENATE(Overview!$S$11,";",Overview!$S$12),"IEEE Std 1528™"),Overview!$S$12))</f>
        <v/>
      </c>
      <c r="E171" s="6089">
        <f>IF(ISNUMBER(FIND("EN",B171)),IF(ISNUMBER(FIND("FCC",B171)),IF(ISNUMBER(FIND("ISED",B171)),CONCATENATE(Overview!$AB$10,";",Overview!$Y$11,";",Overview!$Y$12),CONCATENATE(Overview!$AB$10,";",Overview!$Y$11)),IF(ISNUMBER(FIND("ISED",B171)),CONCATENATE(Overview!$AB$10,";",Overview!$Y$12),Overview!$AB$10)),IF(ISNUMBER(FIND("FCC",B171)),IF(ISNUMBER(FIND("ISED",B171)),CONCATENATE(Overview!$Y$11,";",Overview!$Y$12),"IEEE Std 1528™"),Overview!$Y$12))</f>
        <v/>
      </c>
      <c r="F171" s="6945"/>
      <c r="G171" s="5446">
        <f>Overview!$E$28</f>
        <v/>
      </c>
      <c r="H171" s="3449"/>
      <c r="I171" s="3449"/>
      <c r="J171" s="3450" t="inlineStr">
        <is>
          <t>Cat M1</t>
        </is>
      </c>
      <c r="K171" s="3450" t="inlineStr">
        <is>
          <t>FDD1</t>
        </is>
      </c>
      <c r="L171" s="3449"/>
      <c r="M171" s="3450">
        <v>10</v>
      </c>
      <c r="N171" s="3451" t="inlineStr">
        <is>
          <t>QPSK</t>
        </is>
      </c>
      <c r="O171" s="3452"/>
      <c r="P171" s="3453">
        <v>0</v>
      </c>
      <c r="Q171" s="3454">
        <v>6</v>
      </c>
      <c r="R171" s="3455">
        <v>0</v>
      </c>
      <c r="S171" s="3455"/>
      <c r="T171" s="3456">
        <v>18550</v>
      </c>
      <c r="U171" s="3456">
        <v>1975</v>
      </c>
      <c r="V171" s="3457"/>
      <c r="W171" s="3457"/>
      <c r="X171" s="3457"/>
      <c r="Y171" s="3457"/>
      <c r="Z171" s="3457"/>
      <c r="AA171" s="3457"/>
      <c r="AB171" s="3457"/>
      <c r="AC171" s="3457"/>
      <c r="AD171" s="3457"/>
      <c r="AE171" s="3457"/>
      <c r="AF171" s="3457"/>
      <c r="AG171" s="5637"/>
      <c r="AH171" s="5644"/>
      <c r="AI171" s="3458"/>
      <c r="AJ171" s="3457"/>
      <c r="AK171" s="3457"/>
      <c r="AL171" s="3457"/>
      <c r="AM171" s="3457"/>
      <c r="AN171" s="3457"/>
      <c r="AO171" s="3457"/>
      <c r="AP171" s="3457"/>
      <c r="AQ171" s="3457"/>
      <c r="AR171" s="3457"/>
      <c r="AS171" s="3457"/>
      <c r="AT171" s="3457"/>
      <c r="AU171" s="3457"/>
      <c r="AV171" s="3457"/>
      <c r="AW171" s="3457"/>
      <c r="AX171" s="3457"/>
      <c r="AY171" s="3457"/>
      <c r="AZ171" s="3457"/>
      <c r="BA171" s="3457"/>
      <c r="BB171" s="3457"/>
      <c r="BC171" s="3457"/>
      <c r="BD171" s="3459"/>
      <c r="BE171" s="3489">
        <f>MyTimestamp(AH171)</f>
        <v/>
      </c>
      <c r="BF171" s="6080"/>
      <c r="BG171" s="6081">
        <f>BE171</f>
        <v/>
      </c>
      <c r="BH171" s="4736"/>
      <c r="BI171" s="3464"/>
      <c r="BJ171" s="3457"/>
      <c r="BK171" s="3465">
        <f>Overview!$E$7</f>
        <v/>
      </c>
      <c r="BL171" s="3457"/>
      <c r="BM171" s="3584"/>
      <c r="BN171" s="3465">
        <f>Overview!$P$153</f>
        <v/>
      </c>
      <c r="BO171" s="3457"/>
      <c r="BP171" s="3457"/>
      <c r="BQ171" s="3457"/>
      <c r="BR171" s="3467"/>
      <c r="BS171" s="3468"/>
      <c r="BT171" s="3469"/>
      <c r="BV171" s="3470"/>
      <c r="BW171" s="7588"/>
      <c r="BX171" s="7589"/>
      <c r="BY171" s="3471"/>
      <c r="BZ171" s="3472"/>
      <c r="CA171" s="3473"/>
      <c r="CB171" s="3474"/>
      <c r="CC171" s="3475"/>
      <c r="CD171" s="3476"/>
      <c r="CE171" s="3477"/>
      <c r="CF171" s="3477"/>
      <c r="CG171" s="3477"/>
      <c r="CH171" s="3478"/>
      <c r="CI171" s="3479"/>
      <c r="CJ171" s="3479"/>
      <c r="CK171" s="3479"/>
      <c r="CL171" s="3475"/>
      <c r="CM171" s="3476"/>
      <c r="CN171" s="3477"/>
      <c r="CO171" s="3477"/>
      <c r="CP171" s="3477"/>
      <c r="CQ171" s="3478"/>
      <c r="CR171" s="3479"/>
      <c r="CS171" s="3479"/>
      <c r="CT171" s="3479"/>
      <c r="CU171" s="3475"/>
      <c r="CV171" s="3480"/>
      <c r="CW171" s="3477"/>
      <c r="CX171" s="3477"/>
      <c r="CY171" s="3477"/>
      <c r="CZ171" s="3478"/>
      <c r="DA171" s="3479"/>
      <c r="DB171" s="3479"/>
      <c r="DC171" s="3479"/>
    </row>
    <row r="172" customFormat="1" customHeight="1" ht="12.75" s="3420" x14ac:dyDescent="0.2">
      <c r="B172" s="3448"/>
      <c r="C172" s="6954"/>
      <c r="D172" s="6089">
        <f>IF(ISNUMBER(FIND("EN",B172)),IF(ISNUMBER(FIND("FCC",B172)),IF(ISNUMBER(FIND("ISED",B172)),CONCATENATE(Overview!$V$10,";",Overview!$S$11,";",Overview!$S$12),CONCATENATE(Overview!$V$10,";",Overview!$S$11)),IF(ISNUMBER(FIND("ISED",B172)),CONCATENATE(Overview!$V$10,";",Overview!$S$12),Overview!$V$10)),IF(ISNUMBER(FIND("FCC",B172)),IF(ISNUMBER(FIND("ISED",B172)),CONCATENATE(Overview!$S$11,";",Overview!$S$12),"IEEE Std 1528™"),Overview!$S$12))</f>
        <v/>
      </c>
      <c r="E172" s="6089">
        <f>IF(ISNUMBER(FIND("EN",B172)),IF(ISNUMBER(FIND("FCC",B172)),IF(ISNUMBER(FIND("ISED",B172)),CONCATENATE(Overview!$AB$10,";",Overview!$Y$11,";",Overview!$Y$12),CONCATENATE(Overview!$AB$10,";",Overview!$Y$11)),IF(ISNUMBER(FIND("ISED",B172)),CONCATENATE(Overview!$AB$10,";",Overview!$Y$12),Overview!$AB$10)),IF(ISNUMBER(FIND("FCC",B172)),IF(ISNUMBER(FIND("ISED",B172)),CONCATENATE(Overview!$Y$11,";",Overview!$Y$12),"IEEE Std 1528™"),Overview!$Y$12))</f>
        <v/>
      </c>
      <c r="F172" s="6945"/>
      <c r="G172" s="5446">
        <f>Overview!$E$28</f>
        <v/>
      </c>
      <c r="H172" s="3449"/>
      <c r="I172" s="3449"/>
      <c r="J172" s="3450" t="inlineStr">
        <is>
          <t>Cat M1</t>
        </is>
      </c>
      <c r="K172" s="3450" t="inlineStr">
        <is>
          <t>FDD1</t>
        </is>
      </c>
      <c r="L172" s="3449"/>
      <c r="M172" s="3450">
        <v>10</v>
      </c>
      <c r="N172" s="3451" t="inlineStr">
        <is>
          <t>QPSK</t>
        </is>
      </c>
      <c r="O172" s="3452"/>
      <c r="P172" s="3453">
        <v>7</v>
      </c>
      <c r="Q172" s="3454">
        <v>6</v>
      </c>
      <c r="R172" s="3455">
        <v>0</v>
      </c>
      <c r="S172" s="3455"/>
      <c r="T172" s="3456">
        <v>18550</v>
      </c>
      <c r="U172" s="3456">
        <v>1975</v>
      </c>
      <c r="V172" s="3457"/>
      <c r="W172" s="3457"/>
      <c r="X172" s="3457"/>
      <c r="Y172" s="3457"/>
      <c r="Z172" s="3457"/>
      <c r="AA172" s="3457"/>
      <c r="AB172" s="3457"/>
      <c r="AC172" s="3457"/>
      <c r="AD172" s="3457"/>
      <c r="AE172" s="3457"/>
      <c r="AF172" s="3457"/>
      <c r="AG172" s="5637"/>
      <c r="AH172" s="5644"/>
      <c r="AI172" s="3458"/>
      <c r="AJ172" s="3457"/>
      <c r="AK172" s="3457"/>
      <c r="AL172" s="3457"/>
      <c r="AM172" s="3457"/>
      <c r="AN172" s="3457"/>
      <c r="AO172" s="3457"/>
      <c r="AP172" s="3457"/>
      <c r="AQ172" s="3457"/>
      <c r="AR172" s="3457"/>
      <c r="AS172" s="3457"/>
      <c r="AT172" s="3457"/>
      <c r="AU172" s="3457"/>
      <c r="AV172" s="3457"/>
      <c r="AW172" s="3457"/>
      <c r="AX172" s="3457"/>
      <c r="AY172" s="3457"/>
      <c r="AZ172" s="3457"/>
      <c r="BA172" s="3457"/>
      <c r="BB172" s="3457"/>
      <c r="BC172" s="3457"/>
      <c r="BD172" s="3459"/>
      <c r="BE172" s="3489">
        <f>MyTimestamp(AH172)</f>
        <v/>
      </c>
      <c r="BF172" s="6080"/>
      <c r="BG172" s="6081">
        <f>BE172</f>
        <v/>
      </c>
      <c r="BH172" s="4736"/>
      <c r="BI172" s="3464"/>
      <c r="BJ172" s="3457"/>
      <c r="BK172" s="3465">
        <f>Overview!$E$7</f>
        <v/>
      </c>
      <c r="BL172" s="3457"/>
      <c r="BM172" s="3584"/>
      <c r="BN172" s="3465">
        <f>Overview!$P$153</f>
        <v/>
      </c>
      <c r="BO172" s="3457"/>
      <c r="BP172" s="3457"/>
      <c r="BQ172" s="3457"/>
      <c r="BR172" s="3467"/>
      <c r="BS172" s="3468"/>
      <c r="BT172" s="3469"/>
      <c r="BV172" s="3470"/>
      <c r="BW172" s="7588"/>
      <c r="BX172" s="7589"/>
      <c r="BY172" s="3471"/>
      <c r="BZ172" s="3472"/>
      <c r="CA172" s="3473"/>
      <c r="CB172" s="3474"/>
      <c r="CC172" s="3475"/>
      <c r="CD172" s="3476"/>
      <c r="CE172" s="3477"/>
      <c r="CF172" s="3477"/>
      <c r="CG172" s="3477"/>
      <c r="CH172" s="3478"/>
      <c r="CI172" s="3479"/>
      <c r="CJ172" s="3479"/>
      <c r="CK172" s="3479"/>
      <c r="CL172" s="3475"/>
      <c r="CM172" s="3476"/>
      <c r="CN172" s="3477"/>
      <c r="CO172" s="3477"/>
      <c r="CP172" s="3477"/>
      <c r="CQ172" s="3478"/>
      <c r="CR172" s="3479"/>
      <c r="CS172" s="3479"/>
      <c r="CT172" s="3479"/>
      <c r="CU172" s="3475"/>
      <c r="CV172" s="3480"/>
      <c r="CW172" s="3477"/>
      <c r="CX172" s="3477"/>
      <c r="CY172" s="3477"/>
      <c r="CZ172" s="3478"/>
      <c r="DA172" s="3479"/>
      <c r="DB172" s="3479"/>
      <c r="DC172" s="3479"/>
    </row>
    <row r="173" customFormat="1" customHeight="1" ht="12.75" s="3420" x14ac:dyDescent="0.2">
      <c r="B173" s="3448"/>
      <c r="C173" s="6954"/>
      <c r="D173" s="6089">
        <f>IF(ISNUMBER(FIND("EN",B173)),IF(ISNUMBER(FIND("FCC",B173)),IF(ISNUMBER(FIND("ISED",B173)),CONCATENATE(Overview!$V$10,";",Overview!$S$11,";",Overview!$S$12),CONCATENATE(Overview!$V$10,";",Overview!$S$11)),IF(ISNUMBER(FIND("ISED",B173)),CONCATENATE(Overview!$V$10,";",Overview!$S$12),Overview!$V$10)),IF(ISNUMBER(FIND("FCC",B173)),IF(ISNUMBER(FIND("ISED",B173)),CONCATENATE(Overview!$S$11,";",Overview!$S$12),"IEEE Std 1528™"),Overview!$S$12))</f>
        <v/>
      </c>
      <c r="E173" s="6089">
        <f>IF(ISNUMBER(FIND("EN",B173)),IF(ISNUMBER(FIND("FCC",B173)),IF(ISNUMBER(FIND("ISED",B173)),CONCATENATE(Overview!$AB$10,";",Overview!$Y$11,";",Overview!$Y$12),CONCATENATE(Overview!$AB$10,";",Overview!$Y$11)),IF(ISNUMBER(FIND("ISED",B173)),CONCATENATE(Overview!$AB$10,";",Overview!$Y$12),Overview!$AB$10)),IF(ISNUMBER(FIND("FCC",B173)),IF(ISNUMBER(FIND("ISED",B173)),CONCATENATE(Overview!$Y$11,";",Overview!$Y$12),"IEEE Std 1528™"),Overview!$Y$12))</f>
        <v/>
      </c>
      <c r="F173" s="6945"/>
      <c r="G173" s="5446">
        <f>Overview!$E$28</f>
        <v/>
      </c>
      <c r="H173" s="3449"/>
      <c r="I173" s="3449"/>
      <c r="J173" s="3450" t="inlineStr">
        <is>
          <t>Cat M1</t>
        </is>
      </c>
      <c r="K173" s="3450" t="inlineStr">
        <is>
          <t>FDD1</t>
        </is>
      </c>
      <c r="L173" s="3449"/>
      <c r="M173" s="3450">
        <v>10</v>
      </c>
      <c r="N173" s="3451" t="inlineStr">
        <is>
          <t>16QAM</t>
        </is>
      </c>
      <c r="O173" s="3452"/>
      <c r="P173" s="3453">
        <v>0</v>
      </c>
      <c r="Q173" s="3454">
        <v>1</v>
      </c>
      <c r="R173" s="3455">
        <v>0</v>
      </c>
      <c r="S173" s="3455"/>
      <c r="T173" s="3456">
        <v>18550</v>
      </c>
      <c r="U173" s="3456">
        <v>1975</v>
      </c>
      <c r="V173" s="3457"/>
      <c r="W173" s="3457"/>
      <c r="X173" s="3457"/>
      <c r="Y173" s="3457"/>
      <c r="Z173" s="3457"/>
      <c r="AA173" s="3457"/>
      <c r="AB173" s="3457"/>
      <c r="AC173" s="3457"/>
      <c r="AD173" s="3457"/>
      <c r="AE173" s="3457"/>
      <c r="AF173" s="3457"/>
      <c r="AG173" s="5637"/>
      <c r="AH173" s="5644"/>
      <c r="AI173" s="3458"/>
      <c r="AJ173" s="3457"/>
      <c r="AK173" s="3457"/>
      <c r="AL173" s="3457"/>
      <c r="AM173" s="3457"/>
      <c r="AN173" s="3457"/>
      <c r="AO173" s="3457"/>
      <c r="AP173" s="3457"/>
      <c r="AQ173" s="3457"/>
      <c r="AR173" s="3457"/>
      <c r="AS173" s="3457"/>
      <c r="AT173" s="3457"/>
      <c r="AU173" s="3457"/>
      <c r="AV173" s="3457"/>
      <c r="AW173" s="3457"/>
      <c r="AX173" s="3457"/>
      <c r="AY173" s="3457"/>
      <c r="AZ173" s="3457"/>
      <c r="BA173" s="3457"/>
      <c r="BB173" s="3457"/>
      <c r="BC173" s="3457"/>
      <c r="BD173" s="3459"/>
      <c r="BE173" s="3489">
        <f>MyTimestamp(AH173)</f>
        <v/>
      </c>
      <c r="BF173" s="6080"/>
      <c r="BG173" s="6081">
        <f>BE173</f>
        <v/>
      </c>
      <c r="BH173" s="4736"/>
      <c r="BI173" s="3464"/>
      <c r="BJ173" s="3457"/>
      <c r="BK173" s="3465">
        <f>Overview!$E$7</f>
        <v/>
      </c>
      <c r="BL173" s="3457"/>
      <c r="BM173" s="3584"/>
      <c r="BN173" s="3465">
        <f>Overview!$P$153</f>
        <v/>
      </c>
      <c r="BO173" s="3457"/>
      <c r="BP173" s="3457"/>
      <c r="BQ173" s="3457"/>
      <c r="BR173" s="3467"/>
      <c r="BS173" s="3468"/>
      <c r="BT173" s="3469"/>
      <c r="BV173" s="3470"/>
      <c r="BW173" s="7588"/>
      <c r="BX173" s="7589"/>
      <c r="BY173" s="3471"/>
      <c r="BZ173" s="3472"/>
      <c r="CA173" s="3473"/>
      <c r="CB173" s="3474"/>
      <c r="CC173" s="3475"/>
      <c r="CD173" s="3476"/>
      <c r="CE173" s="3477"/>
      <c r="CF173" s="3477"/>
      <c r="CG173" s="3477"/>
      <c r="CH173" s="3478"/>
      <c r="CI173" s="3479"/>
      <c r="CJ173" s="3479"/>
      <c r="CK173" s="3479"/>
      <c r="CL173" s="3475"/>
      <c r="CM173" s="3476"/>
      <c r="CN173" s="3477"/>
      <c r="CO173" s="3477"/>
      <c r="CP173" s="3477"/>
      <c r="CQ173" s="3478"/>
      <c r="CR173" s="3479"/>
      <c r="CS173" s="3479"/>
      <c r="CT173" s="3479"/>
      <c r="CU173" s="3475"/>
      <c r="CV173" s="3480"/>
      <c r="CW173" s="3477"/>
      <c r="CX173" s="3477"/>
      <c r="CY173" s="3477"/>
      <c r="CZ173" s="3478"/>
      <c r="DA173" s="3479"/>
      <c r="DB173" s="3479"/>
      <c r="DC173" s="3479"/>
    </row>
    <row r="174" customFormat="1" customHeight="1" ht="12.75" s="3420" x14ac:dyDescent="0.2">
      <c r="B174" s="3448"/>
      <c r="C174" s="6954"/>
      <c r="D174" s="6089">
        <f>IF(ISNUMBER(FIND("EN",B174)),IF(ISNUMBER(FIND("FCC",B174)),IF(ISNUMBER(FIND("ISED",B174)),CONCATENATE(Overview!$V$10,";",Overview!$S$11,";",Overview!$S$12),CONCATENATE(Overview!$V$10,";",Overview!$S$11)),IF(ISNUMBER(FIND("ISED",B174)),CONCATENATE(Overview!$V$10,";",Overview!$S$12),Overview!$V$10)),IF(ISNUMBER(FIND("FCC",B174)),IF(ISNUMBER(FIND("ISED",B174)),CONCATENATE(Overview!$S$11,";",Overview!$S$12),"IEEE Std 1528™"),Overview!$S$12))</f>
        <v/>
      </c>
      <c r="E174" s="6089">
        <f>IF(ISNUMBER(FIND("EN",B174)),IF(ISNUMBER(FIND("FCC",B174)),IF(ISNUMBER(FIND("ISED",B174)),CONCATENATE(Overview!$AB$10,";",Overview!$Y$11,";",Overview!$Y$12),CONCATENATE(Overview!$AB$10,";",Overview!$Y$11)),IF(ISNUMBER(FIND("ISED",B174)),CONCATENATE(Overview!$AB$10,";",Overview!$Y$12),Overview!$AB$10)),IF(ISNUMBER(FIND("FCC",B174)),IF(ISNUMBER(FIND("ISED",B174)),CONCATENATE(Overview!$Y$11,";",Overview!$Y$12),"IEEE Std 1528™"),Overview!$Y$12))</f>
        <v/>
      </c>
      <c r="F174" s="6945"/>
      <c r="G174" s="5446">
        <f>Overview!$E$28</f>
        <v/>
      </c>
      <c r="H174" s="3449"/>
      <c r="I174" s="3449"/>
      <c r="J174" s="3450" t="inlineStr">
        <is>
          <t>Cat M1</t>
        </is>
      </c>
      <c r="K174" s="3450" t="inlineStr">
        <is>
          <t>FDD1</t>
        </is>
      </c>
      <c r="L174" s="3449"/>
      <c r="M174" s="3450">
        <v>10</v>
      </c>
      <c r="N174" s="3451" t="inlineStr">
        <is>
          <t>16QAM</t>
        </is>
      </c>
      <c r="O174" s="3452"/>
      <c r="P174" s="3453">
        <v>0</v>
      </c>
      <c r="Q174" s="3454">
        <v>1</v>
      </c>
      <c r="R174" s="3455">
        <v>5</v>
      </c>
      <c r="S174" s="3455"/>
      <c r="T174" s="3456">
        <v>18550</v>
      </c>
      <c r="U174" s="3456">
        <v>1975</v>
      </c>
      <c r="V174" s="3457"/>
      <c r="W174" s="3457"/>
      <c r="X174" s="3457"/>
      <c r="Y174" s="3457"/>
      <c r="Z174" s="3457"/>
      <c r="AA174" s="3457"/>
      <c r="AB174" s="3457"/>
      <c r="AC174" s="3457"/>
      <c r="AD174" s="3457"/>
      <c r="AE174" s="3457"/>
      <c r="AF174" s="3457"/>
      <c r="AG174" s="5637"/>
      <c r="AH174" s="5644"/>
      <c r="AI174" s="3458"/>
      <c r="AJ174" s="3457"/>
      <c r="AK174" s="3457"/>
      <c r="AL174" s="3457"/>
      <c r="AM174" s="3457"/>
      <c r="AN174" s="3457"/>
      <c r="AO174" s="3457"/>
      <c r="AP174" s="3457"/>
      <c r="AQ174" s="3457"/>
      <c r="AR174" s="3457"/>
      <c r="AS174" s="3457"/>
      <c r="AT174" s="3457"/>
      <c r="AU174" s="3457"/>
      <c r="AV174" s="3457"/>
      <c r="AW174" s="3457"/>
      <c r="AX174" s="3457"/>
      <c r="AY174" s="3457"/>
      <c r="AZ174" s="3457"/>
      <c r="BA174" s="3457"/>
      <c r="BB174" s="3457"/>
      <c r="BC174" s="3457"/>
      <c r="BD174" s="3459"/>
      <c r="BE174" s="3489">
        <f>MyTimestamp(AH174)</f>
        <v/>
      </c>
      <c r="BF174" s="6080"/>
      <c r="BG174" s="6081">
        <f>BE174</f>
        <v/>
      </c>
      <c r="BH174" s="4736"/>
      <c r="BI174" s="3464"/>
      <c r="BJ174" s="3457"/>
      <c r="BK174" s="3465">
        <f>Overview!$E$7</f>
        <v/>
      </c>
      <c r="BL174" s="3457"/>
      <c r="BM174" s="3584"/>
      <c r="BN174" s="3465">
        <f>Overview!$P$153</f>
        <v/>
      </c>
      <c r="BO174" s="3457"/>
      <c r="BP174" s="3457"/>
      <c r="BQ174" s="3457"/>
      <c r="BR174" s="3467"/>
      <c r="BS174" s="3468"/>
      <c r="BT174" s="3469"/>
      <c r="BV174" s="3470"/>
      <c r="BW174" s="7588"/>
      <c r="BX174" s="7589"/>
      <c r="BY174" s="3471"/>
      <c r="BZ174" s="3472"/>
      <c r="CA174" s="3473"/>
      <c r="CB174" s="3474"/>
      <c r="CC174" s="3475"/>
      <c r="CD174" s="3476"/>
      <c r="CE174" s="3477"/>
      <c r="CF174" s="3477"/>
      <c r="CG174" s="3477"/>
      <c r="CH174" s="3478"/>
      <c r="CI174" s="3479"/>
      <c r="CJ174" s="3479"/>
      <c r="CK174" s="3479"/>
      <c r="CL174" s="3475"/>
      <c r="CM174" s="3476"/>
      <c r="CN174" s="3477"/>
      <c r="CO174" s="3477"/>
      <c r="CP174" s="3477"/>
      <c r="CQ174" s="3478"/>
      <c r="CR174" s="3479"/>
      <c r="CS174" s="3479"/>
      <c r="CT174" s="3479"/>
      <c r="CU174" s="3475"/>
      <c r="CV174" s="3480"/>
      <c r="CW174" s="3477"/>
      <c r="CX174" s="3477"/>
      <c r="CY174" s="3477"/>
      <c r="CZ174" s="3478"/>
      <c r="DA174" s="3479"/>
      <c r="DB174" s="3479"/>
      <c r="DC174" s="3479"/>
    </row>
    <row r="175" customFormat="1" customHeight="1" ht="12.75" s="3420" x14ac:dyDescent="0.2">
      <c r="B175" s="3448"/>
      <c r="C175" s="6954"/>
      <c r="D175" s="6089">
        <f>IF(ISNUMBER(FIND("EN",B175)),IF(ISNUMBER(FIND("FCC",B175)),IF(ISNUMBER(FIND("ISED",B175)),CONCATENATE(Overview!$V$10,";",Overview!$S$11,";",Overview!$S$12),CONCATENATE(Overview!$V$10,";",Overview!$S$11)),IF(ISNUMBER(FIND("ISED",B175)),CONCATENATE(Overview!$V$10,";",Overview!$S$12),Overview!$V$10)),IF(ISNUMBER(FIND("FCC",B175)),IF(ISNUMBER(FIND("ISED",B175)),CONCATENATE(Overview!$S$11,";",Overview!$S$12),"IEEE Std 1528™"),Overview!$S$12))</f>
        <v/>
      </c>
      <c r="E175" s="6089">
        <f>IF(ISNUMBER(FIND("EN",B175)),IF(ISNUMBER(FIND("FCC",B175)),IF(ISNUMBER(FIND("ISED",B175)),CONCATENATE(Overview!$AB$10,";",Overview!$Y$11,";",Overview!$Y$12),CONCATENATE(Overview!$AB$10,";",Overview!$Y$11)),IF(ISNUMBER(FIND("ISED",B175)),CONCATENATE(Overview!$AB$10,";",Overview!$Y$12),Overview!$AB$10)),IF(ISNUMBER(FIND("FCC",B175)),IF(ISNUMBER(FIND("ISED",B175)),CONCATENATE(Overview!$Y$11,";",Overview!$Y$12),"IEEE Std 1528™"),Overview!$Y$12))</f>
        <v/>
      </c>
      <c r="F175" s="6945"/>
      <c r="G175" s="5446">
        <f>Overview!$E$28</f>
        <v/>
      </c>
      <c r="H175" s="3449"/>
      <c r="I175" s="3449"/>
      <c r="J175" s="3450" t="inlineStr">
        <is>
          <t>Cat M1</t>
        </is>
      </c>
      <c r="K175" s="3450" t="inlineStr">
        <is>
          <t>FDD1</t>
        </is>
      </c>
      <c r="L175" s="3449"/>
      <c r="M175" s="3450">
        <v>10</v>
      </c>
      <c r="N175" s="3451" t="inlineStr">
        <is>
          <t>16QAM</t>
        </is>
      </c>
      <c r="O175" s="3452"/>
      <c r="P175" s="3453">
        <v>3</v>
      </c>
      <c r="Q175" s="3454">
        <v>1</v>
      </c>
      <c r="R175" s="3455">
        <v>0</v>
      </c>
      <c r="S175" s="3455"/>
      <c r="T175" s="3456">
        <v>18550</v>
      </c>
      <c r="U175" s="3456">
        <v>1975</v>
      </c>
      <c r="V175" s="3457"/>
      <c r="W175" s="3457"/>
      <c r="X175" s="3457"/>
      <c r="Y175" s="3457"/>
      <c r="Z175" s="3457"/>
      <c r="AA175" s="3457"/>
      <c r="AB175" s="3457"/>
      <c r="AC175" s="3457"/>
      <c r="AD175" s="3457"/>
      <c r="AE175" s="3457"/>
      <c r="AF175" s="3457"/>
      <c r="AG175" s="5637"/>
      <c r="AH175" s="5644"/>
      <c r="AI175" s="3458"/>
      <c r="AJ175" s="3457"/>
      <c r="AK175" s="3457"/>
      <c r="AL175" s="3457"/>
      <c r="AM175" s="3457"/>
      <c r="AN175" s="3457"/>
      <c r="AO175" s="3457"/>
      <c r="AP175" s="3457"/>
      <c r="AQ175" s="3457"/>
      <c r="AR175" s="3457"/>
      <c r="AS175" s="3457"/>
      <c r="AT175" s="3457"/>
      <c r="AU175" s="3457"/>
      <c r="AV175" s="3457"/>
      <c r="AW175" s="3457"/>
      <c r="AX175" s="3457"/>
      <c r="AY175" s="3457"/>
      <c r="AZ175" s="3457"/>
      <c r="BA175" s="3457"/>
      <c r="BB175" s="3457"/>
      <c r="BC175" s="3457"/>
      <c r="BD175" s="3459"/>
      <c r="BE175" s="3489">
        <f>MyTimestamp(AH175)</f>
        <v/>
      </c>
      <c r="BF175" s="6080"/>
      <c r="BG175" s="6081">
        <f>BE175</f>
        <v/>
      </c>
      <c r="BH175" s="4736"/>
      <c r="BI175" s="3464"/>
      <c r="BJ175" s="3457"/>
      <c r="BK175" s="3465">
        <f>Overview!$E$7</f>
        <v/>
      </c>
      <c r="BL175" s="3457"/>
      <c r="BM175" s="3584"/>
      <c r="BN175" s="3465">
        <f>Overview!$P$153</f>
        <v/>
      </c>
      <c r="BO175" s="3457"/>
      <c r="BP175" s="3457"/>
      <c r="BQ175" s="3457"/>
      <c r="BR175" s="3467"/>
      <c r="BS175" s="3468"/>
      <c r="BT175" s="3469"/>
      <c r="BV175" s="3470"/>
      <c r="BW175" s="7588"/>
      <c r="BX175" s="7589"/>
      <c r="BY175" s="3471"/>
      <c r="BZ175" s="3472"/>
      <c r="CA175" s="3473"/>
      <c r="CB175" s="3474"/>
      <c r="CC175" s="3475"/>
      <c r="CD175" s="3476"/>
      <c r="CE175" s="3477"/>
      <c r="CF175" s="3477"/>
      <c r="CG175" s="3477"/>
      <c r="CH175" s="3478"/>
      <c r="CI175" s="3479"/>
      <c r="CJ175" s="3479"/>
      <c r="CK175" s="3479"/>
      <c r="CL175" s="3475"/>
      <c r="CM175" s="3476"/>
      <c r="CN175" s="3477"/>
      <c r="CO175" s="3477"/>
      <c r="CP175" s="3477"/>
      <c r="CQ175" s="3478"/>
      <c r="CR175" s="3479"/>
      <c r="CS175" s="3479"/>
      <c r="CT175" s="3479"/>
      <c r="CU175" s="3475"/>
      <c r="CV175" s="3480"/>
      <c r="CW175" s="3477"/>
      <c r="CX175" s="3477"/>
      <c r="CY175" s="3477"/>
      <c r="CZ175" s="3478"/>
      <c r="DA175" s="3479"/>
      <c r="DB175" s="3479"/>
      <c r="DC175" s="3479"/>
    </row>
    <row r="176" customFormat="1" customHeight="1" ht="12.75" s="3420" x14ac:dyDescent="0.2">
      <c r="B176" s="3448"/>
      <c r="C176" s="6954"/>
      <c r="D176" s="6089">
        <f>IF(ISNUMBER(FIND("EN",B176)),IF(ISNUMBER(FIND("FCC",B176)),IF(ISNUMBER(FIND("ISED",B176)),CONCATENATE(Overview!$V$10,";",Overview!$S$11,";",Overview!$S$12),CONCATENATE(Overview!$V$10,";",Overview!$S$11)),IF(ISNUMBER(FIND("ISED",B176)),CONCATENATE(Overview!$V$10,";",Overview!$S$12),Overview!$V$10)),IF(ISNUMBER(FIND("FCC",B176)),IF(ISNUMBER(FIND("ISED",B176)),CONCATENATE(Overview!$S$11,";",Overview!$S$12),"IEEE Std 1528™"),Overview!$S$12))</f>
        <v/>
      </c>
      <c r="E176" s="6089">
        <f>IF(ISNUMBER(FIND("EN",B176)),IF(ISNUMBER(FIND("FCC",B176)),IF(ISNUMBER(FIND("ISED",B176)),CONCATENATE(Overview!$AB$10,";",Overview!$Y$11,";",Overview!$Y$12),CONCATENATE(Overview!$AB$10,";",Overview!$Y$11)),IF(ISNUMBER(FIND("ISED",B176)),CONCATENATE(Overview!$AB$10,";",Overview!$Y$12),Overview!$AB$10)),IF(ISNUMBER(FIND("FCC",B176)),IF(ISNUMBER(FIND("ISED",B176)),CONCATENATE(Overview!$Y$11,";",Overview!$Y$12),"IEEE Std 1528™"),Overview!$Y$12))</f>
        <v/>
      </c>
      <c r="F176" s="6945"/>
      <c r="G176" s="5446">
        <f>Overview!$E$28</f>
        <v/>
      </c>
      <c r="H176" s="3449"/>
      <c r="I176" s="3449"/>
      <c r="J176" s="3450" t="inlineStr">
        <is>
          <t>Cat M1</t>
        </is>
      </c>
      <c r="K176" s="3450" t="inlineStr">
        <is>
          <t>FDD1</t>
        </is>
      </c>
      <c r="L176" s="3449"/>
      <c r="M176" s="3450">
        <v>10</v>
      </c>
      <c r="N176" s="3451" t="inlineStr">
        <is>
          <t>16QAM</t>
        </is>
      </c>
      <c r="O176" s="3452"/>
      <c r="P176" s="3453">
        <v>3</v>
      </c>
      <c r="Q176" s="3454">
        <v>1</v>
      </c>
      <c r="R176" s="3455">
        <v>5</v>
      </c>
      <c r="S176" s="3455"/>
      <c r="T176" s="3456">
        <v>18550</v>
      </c>
      <c r="U176" s="3456">
        <v>1975</v>
      </c>
      <c r="V176" s="3457"/>
      <c r="W176" s="3457"/>
      <c r="X176" s="3457"/>
      <c r="Y176" s="3457"/>
      <c r="Z176" s="3457"/>
      <c r="AA176" s="3457"/>
      <c r="AB176" s="3457"/>
      <c r="AC176" s="3457"/>
      <c r="AD176" s="3457"/>
      <c r="AE176" s="3457"/>
      <c r="AF176" s="3457"/>
      <c r="AG176" s="5637"/>
      <c r="AH176" s="5644"/>
      <c r="AI176" s="3458"/>
      <c r="AJ176" s="3457"/>
      <c r="AK176" s="3457"/>
      <c r="AL176" s="3457"/>
      <c r="AM176" s="3457"/>
      <c r="AN176" s="3457"/>
      <c r="AO176" s="3457"/>
      <c r="AP176" s="3457"/>
      <c r="AQ176" s="3457"/>
      <c r="AR176" s="3457"/>
      <c r="AS176" s="3457"/>
      <c r="AT176" s="3457"/>
      <c r="AU176" s="3457"/>
      <c r="AV176" s="3457"/>
      <c r="AW176" s="3457"/>
      <c r="AX176" s="3457"/>
      <c r="AY176" s="3457"/>
      <c r="AZ176" s="3457"/>
      <c r="BA176" s="3457"/>
      <c r="BB176" s="3457"/>
      <c r="BC176" s="3457"/>
      <c r="BD176" s="3459"/>
      <c r="BE176" s="3489">
        <f>MyTimestamp(AH176)</f>
        <v/>
      </c>
      <c r="BF176" s="6080"/>
      <c r="BG176" s="6081">
        <f>BE176</f>
        <v/>
      </c>
      <c r="BH176" s="4736"/>
      <c r="BI176" s="3464"/>
      <c r="BJ176" s="3457"/>
      <c r="BK176" s="3465">
        <f>Overview!$E$7</f>
        <v/>
      </c>
      <c r="BL176" s="3457"/>
      <c r="BM176" s="3584"/>
      <c r="BN176" s="3465">
        <f>Overview!$P$153</f>
        <v/>
      </c>
      <c r="BO176" s="3457"/>
      <c r="BP176" s="3457"/>
      <c r="BQ176" s="3457"/>
      <c r="BR176" s="3467"/>
      <c r="BS176" s="3468"/>
      <c r="BT176" s="3469"/>
      <c r="BV176" s="3470"/>
      <c r="BW176" s="7588"/>
      <c r="BX176" s="7589"/>
      <c r="BY176" s="3471"/>
      <c r="BZ176" s="3472"/>
      <c r="CA176" s="3473"/>
      <c r="CB176" s="3474"/>
      <c r="CC176" s="3475"/>
      <c r="CD176" s="3476"/>
      <c r="CE176" s="3477"/>
      <c r="CF176" s="3477"/>
      <c r="CG176" s="3477"/>
      <c r="CH176" s="3478"/>
      <c r="CI176" s="3479"/>
      <c r="CJ176" s="3479"/>
      <c r="CK176" s="3479"/>
      <c r="CL176" s="3475"/>
      <c r="CM176" s="3476"/>
      <c r="CN176" s="3477"/>
      <c r="CO176" s="3477"/>
      <c r="CP176" s="3477"/>
      <c r="CQ176" s="3478"/>
      <c r="CR176" s="3479"/>
      <c r="CS176" s="3479"/>
      <c r="CT176" s="3479"/>
      <c r="CU176" s="3475"/>
      <c r="CV176" s="3480"/>
      <c r="CW176" s="3477"/>
      <c r="CX176" s="3477"/>
      <c r="CY176" s="3477"/>
      <c r="CZ176" s="3478"/>
      <c r="DA176" s="3479"/>
      <c r="DB176" s="3479"/>
      <c r="DC176" s="3479"/>
    </row>
    <row r="177" customFormat="1" customHeight="1" ht="12.75" s="3420" x14ac:dyDescent="0.2">
      <c r="B177" s="3448"/>
      <c r="C177" s="6954"/>
      <c r="D177" s="6089">
        <f>IF(ISNUMBER(FIND("EN",B177)),IF(ISNUMBER(FIND("FCC",B177)),IF(ISNUMBER(FIND("ISED",B177)),CONCATENATE(Overview!$V$10,";",Overview!$S$11,";",Overview!$S$12),CONCATENATE(Overview!$V$10,";",Overview!$S$11)),IF(ISNUMBER(FIND("ISED",B177)),CONCATENATE(Overview!$V$10,";",Overview!$S$12),Overview!$V$10)),IF(ISNUMBER(FIND("FCC",B177)),IF(ISNUMBER(FIND("ISED",B177)),CONCATENATE(Overview!$S$11,";",Overview!$S$12),"IEEE Std 1528™"),Overview!$S$12))</f>
        <v/>
      </c>
      <c r="E177" s="6089">
        <f>IF(ISNUMBER(FIND("EN",B177)),IF(ISNUMBER(FIND("FCC",B177)),IF(ISNUMBER(FIND("ISED",B177)),CONCATENATE(Overview!$AB$10,";",Overview!$Y$11,";",Overview!$Y$12),CONCATENATE(Overview!$AB$10,";",Overview!$Y$11)),IF(ISNUMBER(FIND("ISED",B177)),CONCATENATE(Overview!$AB$10,";",Overview!$Y$12),Overview!$AB$10)),IF(ISNUMBER(FIND("FCC",B177)),IF(ISNUMBER(FIND("ISED",B177)),CONCATENATE(Overview!$Y$11,";",Overview!$Y$12),"IEEE Std 1528™"),Overview!$Y$12))</f>
        <v/>
      </c>
      <c r="F177" s="6945"/>
      <c r="G177" s="5446">
        <f>Overview!$E$28</f>
        <v/>
      </c>
      <c r="H177" s="3449"/>
      <c r="I177" s="3449"/>
      <c r="J177" s="3450" t="inlineStr">
        <is>
          <t>Cat M1</t>
        </is>
      </c>
      <c r="K177" s="3450" t="inlineStr">
        <is>
          <t>FDD1</t>
        </is>
      </c>
      <c r="L177" s="3449"/>
      <c r="M177" s="3450">
        <v>10</v>
      </c>
      <c r="N177" s="3451" t="inlineStr">
        <is>
          <t>16QAM</t>
        </is>
      </c>
      <c r="O177" s="3452"/>
      <c r="P177" s="3453">
        <v>7</v>
      </c>
      <c r="Q177" s="3454">
        <v>1</v>
      </c>
      <c r="R177" s="3455">
        <v>0</v>
      </c>
      <c r="S177" s="3455"/>
      <c r="T177" s="3456">
        <v>18550</v>
      </c>
      <c r="U177" s="3456">
        <v>1975</v>
      </c>
      <c r="V177" s="3457"/>
      <c r="W177" s="3457"/>
      <c r="X177" s="3457"/>
      <c r="Y177" s="3457"/>
      <c r="Z177" s="3457"/>
      <c r="AA177" s="3457"/>
      <c r="AB177" s="3457"/>
      <c r="AC177" s="3457"/>
      <c r="AD177" s="3457"/>
      <c r="AE177" s="3457"/>
      <c r="AF177" s="3457"/>
      <c r="AG177" s="5637"/>
      <c r="AH177" s="5644"/>
      <c r="AI177" s="3458"/>
      <c r="AJ177" s="3457"/>
      <c r="AK177" s="3457"/>
      <c r="AL177" s="3457"/>
      <c r="AM177" s="3457"/>
      <c r="AN177" s="3457"/>
      <c r="AO177" s="3457"/>
      <c r="AP177" s="3457"/>
      <c r="AQ177" s="3457"/>
      <c r="AR177" s="3457"/>
      <c r="AS177" s="3457"/>
      <c r="AT177" s="3457"/>
      <c r="AU177" s="3457"/>
      <c r="AV177" s="3457"/>
      <c r="AW177" s="3457"/>
      <c r="AX177" s="3457"/>
      <c r="AY177" s="3457"/>
      <c r="AZ177" s="3457"/>
      <c r="BA177" s="3457"/>
      <c r="BB177" s="3457"/>
      <c r="BC177" s="3457"/>
      <c r="BD177" s="3459"/>
      <c r="BE177" s="3489">
        <f>MyTimestamp(AH177)</f>
        <v/>
      </c>
      <c r="BF177" s="6080"/>
      <c r="BG177" s="6081">
        <f>BE177</f>
        <v/>
      </c>
      <c r="BH177" s="4736"/>
      <c r="BI177" s="3464"/>
      <c r="BJ177" s="3457"/>
      <c r="BK177" s="3465">
        <f>Overview!$E$7</f>
        <v/>
      </c>
      <c r="BL177" s="3457"/>
      <c r="BM177" s="3584"/>
      <c r="BN177" s="3465">
        <f>Overview!$P$153</f>
        <v/>
      </c>
      <c r="BO177" s="3457"/>
      <c r="BP177" s="3457"/>
      <c r="BQ177" s="3457"/>
      <c r="BR177" s="3467"/>
      <c r="BS177" s="3468"/>
      <c r="BT177" s="3469"/>
      <c r="BV177" s="3470"/>
      <c r="BW177" s="7588"/>
      <c r="BX177" s="7589"/>
      <c r="BY177" s="3471"/>
      <c r="BZ177" s="3472"/>
      <c r="CA177" s="3473"/>
      <c r="CB177" s="3474"/>
      <c r="CC177" s="3475"/>
      <c r="CD177" s="3476"/>
      <c r="CE177" s="3477"/>
      <c r="CF177" s="3477"/>
      <c r="CG177" s="3477"/>
      <c r="CH177" s="3478"/>
      <c r="CI177" s="3479"/>
      <c r="CJ177" s="3479"/>
      <c r="CK177" s="3479"/>
      <c r="CL177" s="3475"/>
      <c r="CM177" s="3476"/>
      <c r="CN177" s="3477"/>
      <c r="CO177" s="3477"/>
      <c r="CP177" s="3477"/>
      <c r="CQ177" s="3478"/>
      <c r="CR177" s="3479"/>
      <c r="CS177" s="3479"/>
      <c r="CT177" s="3479"/>
      <c r="CU177" s="3475"/>
      <c r="CV177" s="3480"/>
      <c r="CW177" s="3477"/>
      <c r="CX177" s="3477"/>
      <c r="CY177" s="3477"/>
      <c r="CZ177" s="3478"/>
      <c r="DA177" s="3479"/>
      <c r="DB177" s="3479"/>
      <c r="DC177" s="3479"/>
    </row>
    <row r="178" customFormat="1" customHeight="1" ht="12.75" s="3420" x14ac:dyDescent="0.2">
      <c r="B178" s="3448"/>
      <c r="C178" s="6954"/>
      <c r="D178" s="6089">
        <f>IF(ISNUMBER(FIND("EN",B178)),IF(ISNUMBER(FIND("FCC",B178)),IF(ISNUMBER(FIND("ISED",B178)),CONCATENATE(Overview!$V$10,";",Overview!$S$11,";",Overview!$S$12),CONCATENATE(Overview!$V$10,";",Overview!$S$11)),IF(ISNUMBER(FIND("ISED",B178)),CONCATENATE(Overview!$V$10,";",Overview!$S$12),Overview!$V$10)),IF(ISNUMBER(FIND("FCC",B178)),IF(ISNUMBER(FIND("ISED",B178)),CONCATENATE(Overview!$S$11,";",Overview!$S$12),"IEEE Std 1528™"),Overview!$S$12))</f>
        <v/>
      </c>
      <c r="E178" s="6089">
        <f>IF(ISNUMBER(FIND("EN",B178)),IF(ISNUMBER(FIND("FCC",B178)),IF(ISNUMBER(FIND("ISED",B178)),CONCATENATE(Overview!$AB$10,";",Overview!$Y$11,";",Overview!$Y$12),CONCATENATE(Overview!$AB$10,";",Overview!$Y$11)),IF(ISNUMBER(FIND("ISED",B178)),CONCATENATE(Overview!$AB$10,";",Overview!$Y$12),Overview!$AB$10)),IF(ISNUMBER(FIND("FCC",B178)),IF(ISNUMBER(FIND("ISED",B178)),CONCATENATE(Overview!$Y$11,";",Overview!$Y$12),"IEEE Std 1528™"),Overview!$Y$12))</f>
        <v/>
      </c>
      <c r="F178" s="6945"/>
      <c r="G178" s="5446">
        <f>Overview!$E$28</f>
        <v/>
      </c>
      <c r="H178" s="3449"/>
      <c r="I178" s="3449"/>
      <c r="J178" s="3450" t="inlineStr">
        <is>
          <t>Cat M1</t>
        </is>
      </c>
      <c r="K178" s="3450" t="inlineStr">
        <is>
          <t>FDD1</t>
        </is>
      </c>
      <c r="L178" s="3449"/>
      <c r="M178" s="3450">
        <v>10</v>
      </c>
      <c r="N178" s="3451" t="inlineStr">
        <is>
          <t>16QAM</t>
        </is>
      </c>
      <c r="O178" s="3452"/>
      <c r="P178" s="3453">
        <v>7</v>
      </c>
      <c r="Q178" s="3454">
        <v>1</v>
      </c>
      <c r="R178" s="3455">
        <v>5</v>
      </c>
      <c r="S178" s="3455"/>
      <c r="T178" s="3456">
        <v>18550</v>
      </c>
      <c r="U178" s="3456">
        <v>1975</v>
      </c>
      <c r="V178" s="3457"/>
      <c r="W178" s="3457"/>
      <c r="X178" s="3457"/>
      <c r="Y178" s="3457"/>
      <c r="Z178" s="3457"/>
      <c r="AA178" s="3457"/>
      <c r="AB178" s="3457"/>
      <c r="AC178" s="3457"/>
      <c r="AD178" s="3457"/>
      <c r="AE178" s="3457"/>
      <c r="AF178" s="3457"/>
      <c r="AG178" s="5637"/>
      <c r="AH178" s="5644"/>
      <c r="AI178" s="3458"/>
      <c r="AJ178" s="3457"/>
      <c r="AK178" s="3457"/>
      <c r="AL178" s="3457"/>
      <c r="AM178" s="3457"/>
      <c r="AN178" s="3457"/>
      <c r="AO178" s="3457"/>
      <c r="AP178" s="3457"/>
      <c r="AQ178" s="3457"/>
      <c r="AR178" s="3457"/>
      <c r="AS178" s="3457"/>
      <c r="AT178" s="3457"/>
      <c r="AU178" s="3457"/>
      <c r="AV178" s="3457"/>
      <c r="AW178" s="3457"/>
      <c r="AX178" s="3457"/>
      <c r="AY178" s="3457"/>
      <c r="AZ178" s="3457"/>
      <c r="BA178" s="3457"/>
      <c r="BB178" s="3457"/>
      <c r="BC178" s="3457"/>
      <c r="BD178" s="3459"/>
      <c r="BE178" s="3489">
        <f>MyTimestamp(AH178)</f>
        <v/>
      </c>
      <c r="BF178" s="6080"/>
      <c r="BG178" s="6081">
        <f>BE178</f>
        <v/>
      </c>
      <c r="BH178" s="4736"/>
      <c r="BI178" s="3464"/>
      <c r="BJ178" s="3457"/>
      <c r="BK178" s="3465">
        <f>Overview!$E$7</f>
        <v/>
      </c>
      <c r="BL178" s="3457"/>
      <c r="BM178" s="3584"/>
      <c r="BN178" s="3465">
        <f>Overview!$P$153</f>
        <v/>
      </c>
      <c r="BO178" s="3457"/>
      <c r="BP178" s="3457"/>
      <c r="BQ178" s="3457"/>
      <c r="BR178" s="3467"/>
      <c r="BS178" s="3468"/>
      <c r="BT178" s="3469"/>
      <c r="BV178" s="3470"/>
      <c r="BW178" s="7588"/>
      <c r="BX178" s="7589"/>
      <c r="BY178" s="3471"/>
      <c r="BZ178" s="3472"/>
      <c r="CA178" s="3473"/>
      <c r="CB178" s="3474"/>
      <c r="CC178" s="3475"/>
      <c r="CD178" s="3476"/>
      <c r="CE178" s="3477"/>
      <c r="CF178" s="3477"/>
      <c r="CG178" s="3477"/>
      <c r="CH178" s="3478"/>
      <c r="CI178" s="3479"/>
      <c r="CJ178" s="3479"/>
      <c r="CK178" s="3479"/>
      <c r="CL178" s="3475"/>
      <c r="CM178" s="3476"/>
      <c r="CN178" s="3477"/>
      <c r="CO178" s="3477"/>
      <c r="CP178" s="3477"/>
      <c r="CQ178" s="3478"/>
      <c r="CR178" s="3479"/>
      <c r="CS178" s="3479"/>
      <c r="CT178" s="3479"/>
      <c r="CU178" s="3475"/>
      <c r="CV178" s="3480"/>
      <c r="CW178" s="3477"/>
      <c r="CX178" s="3477"/>
      <c r="CY178" s="3477"/>
      <c r="CZ178" s="3478"/>
      <c r="DA178" s="3479"/>
      <c r="DB178" s="3479"/>
      <c r="DC178" s="3479"/>
    </row>
    <row r="179" customFormat="1" customHeight="1" ht="12.75" s="3420" x14ac:dyDescent="0.2">
      <c r="B179" s="3448"/>
      <c r="C179" s="6954"/>
      <c r="D179" s="6089">
        <f>IF(ISNUMBER(FIND("EN",B179)),IF(ISNUMBER(FIND("FCC",B179)),IF(ISNUMBER(FIND("ISED",B179)),CONCATENATE(Overview!$V$10,";",Overview!$S$11,";",Overview!$S$12),CONCATENATE(Overview!$V$10,";",Overview!$S$11)),IF(ISNUMBER(FIND("ISED",B179)),CONCATENATE(Overview!$V$10,";",Overview!$S$12),Overview!$V$10)),IF(ISNUMBER(FIND("FCC",B179)),IF(ISNUMBER(FIND("ISED",B179)),CONCATENATE(Overview!$S$11,";",Overview!$S$12),"IEEE Std 1528™"),Overview!$S$12))</f>
        <v/>
      </c>
      <c r="E179" s="6089">
        <f>IF(ISNUMBER(FIND("EN",B179)),IF(ISNUMBER(FIND("FCC",B179)),IF(ISNUMBER(FIND("ISED",B179)),CONCATENATE(Overview!$AB$10,";",Overview!$Y$11,";",Overview!$Y$12),CONCATENATE(Overview!$AB$10,";",Overview!$Y$11)),IF(ISNUMBER(FIND("ISED",B179)),CONCATENATE(Overview!$AB$10,";",Overview!$Y$12),Overview!$AB$10)),IF(ISNUMBER(FIND("FCC",B179)),IF(ISNUMBER(FIND("ISED",B179)),CONCATENATE(Overview!$Y$11,";",Overview!$Y$12),"IEEE Std 1528™"),Overview!$Y$12))</f>
        <v/>
      </c>
      <c r="F179" s="6945"/>
      <c r="G179" s="5446">
        <f>Overview!$E$28</f>
        <v/>
      </c>
      <c r="H179" s="3449"/>
      <c r="I179" s="3449"/>
      <c r="J179" s="3450" t="inlineStr">
        <is>
          <t>Cat M1</t>
        </is>
      </c>
      <c r="K179" s="3450" t="inlineStr">
        <is>
          <t>FDD1</t>
        </is>
      </c>
      <c r="L179" s="3449"/>
      <c r="M179" s="3450">
        <v>10</v>
      </c>
      <c r="N179" s="3451" t="inlineStr">
        <is>
          <t>16QAM</t>
        </is>
      </c>
      <c r="O179" s="3452"/>
      <c r="P179" s="3453">
        <v>0</v>
      </c>
      <c r="Q179" s="3454">
        <v>4</v>
      </c>
      <c r="R179" s="3455">
        <v>0</v>
      </c>
      <c r="S179" s="3455"/>
      <c r="T179" s="3456">
        <v>18550</v>
      </c>
      <c r="U179" s="3456">
        <v>1975</v>
      </c>
      <c r="V179" s="3457"/>
      <c r="W179" s="3457"/>
      <c r="X179" s="3457"/>
      <c r="Y179" s="3457"/>
      <c r="Z179" s="3457"/>
      <c r="AA179" s="3457"/>
      <c r="AB179" s="3457"/>
      <c r="AC179" s="3457"/>
      <c r="AD179" s="3457"/>
      <c r="AE179" s="3457"/>
      <c r="AF179" s="3457"/>
      <c r="AG179" s="5637"/>
      <c r="AH179" s="5644"/>
      <c r="AI179" s="3458"/>
      <c r="AJ179" s="3457"/>
      <c r="AK179" s="3457"/>
      <c r="AL179" s="3457"/>
      <c r="AM179" s="3457"/>
      <c r="AN179" s="3457"/>
      <c r="AO179" s="3457"/>
      <c r="AP179" s="3457"/>
      <c r="AQ179" s="3457"/>
      <c r="AR179" s="3457"/>
      <c r="AS179" s="3457"/>
      <c r="AT179" s="3457"/>
      <c r="AU179" s="3457"/>
      <c r="AV179" s="3457"/>
      <c r="AW179" s="3457"/>
      <c r="AX179" s="3457"/>
      <c r="AY179" s="3457"/>
      <c r="AZ179" s="3457"/>
      <c r="BA179" s="3457"/>
      <c r="BB179" s="3457"/>
      <c r="BC179" s="3457"/>
      <c r="BD179" s="3459"/>
      <c r="BE179" s="3489">
        <f>MyTimestamp(AH179)</f>
        <v/>
      </c>
      <c r="BF179" s="6080"/>
      <c r="BG179" s="6081">
        <f>BE179</f>
        <v/>
      </c>
      <c r="BH179" s="4736"/>
      <c r="BI179" s="3464"/>
      <c r="BJ179" s="3457"/>
      <c r="BK179" s="3465">
        <f>Overview!$E$7</f>
        <v/>
      </c>
      <c r="BL179" s="3457"/>
      <c r="BM179" s="3584"/>
      <c r="BN179" s="3465">
        <f>Overview!$P$153</f>
        <v/>
      </c>
      <c r="BO179" s="3457"/>
      <c r="BP179" s="3457"/>
      <c r="BQ179" s="3457"/>
      <c r="BR179" s="3467"/>
      <c r="BS179" s="3468"/>
      <c r="BT179" s="3469"/>
      <c r="BV179" s="3470"/>
      <c r="BW179" s="7588"/>
      <c r="BX179" s="7589"/>
      <c r="BY179" s="3471"/>
      <c r="BZ179" s="3472"/>
      <c r="CA179" s="3473"/>
      <c r="CB179" s="3474"/>
      <c r="CC179" s="3475"/>
      <c r="CD179" s="3476"/>
      <c r="CE179" s="3477"/>
      <c r="CF179" s="3477"/>
      <c r="CG179" s="3477"/>
      <c r="CH179" s="3478"/>
      <c r="CI179" s="3479"/>
      <c r="CJ179" s="3479"/>
      <c r="CK179" s="3479"/>
      <c r="CL179" s="3475"/>
      <c r="CM179" s="3476"/>
      <c r="CN179" s="3477"/>
      <c r="CO179" s="3477"/>
      <c r="CP179" s="3477"/>
      <c r="CQ179" s="3478"/>
      <c r="CR179" s="3479"/>
      <c r="CS179" s="3479"/>
      <c r="CT179" s="3479"/>
      <c r="CU179" s="3475"/>
      <c r="CV179" s="3480"/>
      <c r="CW179" s="3477"/>
      <c r="CX179" s="3477"/>
      <c r="CY179" s="3477"/>
      <c r="CZ179" s="3478"/>
      <c r="DA179" s="3479"/>
      <c r="DB179" s="3479"/>
      <c r="DC179" s="3479"/>
    </row>
    <row r="180" customFormat="1" customHeight="1" ht="12.75" s="3420" x14ac:dyDescent="0.2">
      <c r="B180" s="3448"/>
      <c r="C180" s="6954"/>
      <c r="D180" s="6089">
        <f>IF(ISNUMBER(FIND("EN",B180)),IF(ISNUMBER(FIND("FCC",B180)),IF(ISNUMBER(FIND("ISED",B180)),CONCATENATE(Overview!$V$10,";",Overview!$S$11,";",Overview!$S$12),CONCATENATE(Overview!$V$10,";",Overview!$S$11)),IF(ISNUMBER(FIND("ISED",B180)),CONCATENATE(Overview!$V$10,";",Overview!$S$12),Overview!$V$10)),IF(ISNUMBER(FIND("FCC",B180)),IF(ISNUMBER(FIND("ISED",B180)),CONCATENATE(Overview!$S$11,";",Overview!$S$12),"IEEE Std 1528™"),Overview!$S$12))</f>
        <v/>
      </c>
      <c r="E180" s="6089">
        <f>IF(ISNUMBER(FIND("EN",B180)),IF(ISNUMBER(FIND("FCC",B180)),IF(ISNUMBER(FIND("ISED",B180)),CONCATENATE(Overview!$AB$10,";",Overview!$Y$11,";",Overview!$Y$12),CONCATENATE(Overview!$AB$10,";",Overview!$Y$11)),IF(ISNUMBER(FIND("ISED",B180)),CONCATENATE(Overview!$AB$10,";",Overview!$Y$12),Overview!$AB$10)),IF(ISNUMBER(FIND("FCC",B180)),IF(ISNUMBER(FIND("ISED",B180)),CONCATENATE(Overview!$Y$11,";",Overview!$Y$12),"IEEE Std 1528™"),Overview!$Y$12))</f>
        <v/>
      </c>
      <c r="F180" s="6945"/>
      <c r="G180" s="5446">
        <f>Overview!$E$28</f>
        <v/>
      </c>
      <c r="H180" s="3449"/>
      <c r="I180" s="3449"/>
      <c r="J180" s="3450" t="inlineStr">
        <is>
          <t>Cat M1</t>
        </is>
      </c>
      <c r="K180" s="3450" t="inlineStr">
        <is>
          <t>FDD1</t>
        </is>
      </c>
      <c r="L180" s="3449"/>
      <c r="M180" s="3450">
        <v>10</v>
      </c>
      <c r="N180" s="3451" t="inlineStr">
        <is>
          <t>16QAM</t>
        </is>
      </c>
      <c r="O180" s="3452"/>
      <c r="P180" s="3453">
        <v>7</v>
      </c>
      <c r="Q180" s="3454">
        <v>4</v>
      </c>
      <c r="R180" s="3455">
        <v>2</v>
      </c>
      <c r="S180" s="3455"/>
      <c r="T180" s="3456">
        <v>18550</v>
      </c>
      <c r="U180" s="3456">
        <v>1975</v>
      </c>
      <c r="V180" s="3457"/>
      <c r="W180" s="3457"/>
      <c r="X180" s="3457"/>
      <c r="Y180" s="3457"/>
      <c r="Z180" s="3457"/>
      <c r="AA180" s="3457"/>
      <c r="AB180" s="3457"/>
      <c r="AC180" s="3457"/>
      <c r="AD180" s="3457"/>
      <c r="AE180" s="3457"/>
      <c r="AF180" s="3457"/>
      <c r="AG180" s="5637"/>
      <c r="AH180" s="5644"/>
      <c r="AI180" s="3458"/>
      <c r="AJ180" s="3457"/>
      <c r="AK180" s="3457"/>
      <c r="AL180" s="3457"/>
      <c r="AM180" s="3457"/>
      <c r="AN180" s="3457"/>
      <c r="AO180" s="3457"/>
      <c r="AP180" s="3457"/>
      <c r="AQ180" s="3457"/>
      <c r="AR180" s="3457"/>
      <c r="AS180" s="3457"/>
      <c r="AT180" s="3457"/>
      <c r="AU180" s="3457"/>
      <c r="AV180" s="3457"/>
      <c r="AW180" s="3457"/>
      <c r="AX180" s="3457"/>
      <c r="AY180" s="3457"/>
      <c r="AZ180" s="3457"/>
      <c r="BA180" s="3457"/>
      <c r="BB180" s="3457"/>
      <c r="BC180" s="3457"/>
      <c r="BD180" s="3459"/>
      <c r="BE180" s="3489">
        <f>MyTimestamp(AH180)</f>
        <v/>
      </c>
      <c r="BF180" s="6080"/>
      <c r="BG180" s="6081">
        <f>BE180</f>
        <v/>
      </c>
      <c r="BH180" s="4736"/>
      <c r="BI180" s="3464"/>
      <c r="BJ180" s="3457"/>
      <c r="BK180" s="3465">
        <f>Overview!$E$7</f>
        <v/>
      </c>
      <c r="BL180" s="3457"/>
      <c r="BM180" s="3584"/>
      <c r="BN180" s="3465">
        <f>Overview!$P$153</f>
        <v/>
      </c>
      <c r="BO180" s="3457"/>
      <c r="BP180" s="3457"/>
      <c r="BQ180" s="3457"/>
      <c r="BR180" s="3467"/>
      <c r="BS180" s="3468"/>
      <c r="BT180" s="3469"/>
      <c r="BV180" s="3470"/>
      <c r="BW180" s="7588"/>
      <c r="BX180" s="7589"/>
      <c r="BY180" s="3471"/>
      <c r="BZ180" s="3472"/>
      <c r="CA180" s="3473"/>
      <c r="CB180" s="3474"/>
      <c r="CC180" s="3475"/>
      <c r="CD180" s="3476"/>
      <c r="CE180" s="3477"/>
      <c r="CF180" s="3477"/>
      <c r="CG180" s="3477"/>
      <c r="CH180" s="3478"/>
      <c r="CI180" s="3479"/>
      <c r="CJ180" s="3479"/>
      <c r="CK180" s="3479"/>
      <c r="CL180" s="3475"/>
      <c r="CM180" s="3476"/>
      <c r="CN180" s="3477"/>
      <c r="CO180" s="3477"/>
      <c r="CP180" s="3477"/>
      <c r="CQ180" s="3478"/>
      <c r="CR180" s="3479"/>
      <c r="CS180" s="3479"/>
      <c r="CT180" s="3479"/>
      <c r="CU180" s="3475"/>
      <c r="CV180" s="3480"/>
      <c r="CW180" s="3477"/>
      <c r="CX180" s="3477"/>
      <c r="CY180" s="3477"/>
      <c r="CZ180" s="3478"/>
      <c r="DA180" s="3479"/>
      <c r="DB180" s="3479"/>
      <c r="DC180" s="3479"/>
    </row>
    <row r="181" customFormat="1" customHeight="1" ht="12.75" s="3420" x14ac:dyDescent="0.2">
      <c r="B181" s="3448"/>
      <c r="C181" s="6954"/>
      <c r="D181" s="6089">
        <f>IF(ISNUMBER(FIND("EN",B181)),IF(ISNUMBER(FIND("FCC",B181)),IF(ISNUMBER(FIND("ISED",B181)),CONCATENATE(Overview!$V$10,";",Overview!$S$11,";",Overview!$S$12),CONCATENATE(Overview!$V$10,";",Overview!$S$11)),IF(ISNUMBER(FIND("ISED",B181)),CONCATENATE(Overview!$V$10,";",Overview!$S$12),Overview!$V$10)),IF(ISNUMBER(FIND("FCC",B181)),IF(ISNUMBER(FIND("ISED",B181)),CONCATENATE(Overview!$S$11,";",Overview!$S$12),"IEEE Std 1528™"),Overview!$S$12))</f>
        <v/>
      </c>
      <c r="E181" s="6089">
        <f>IF(ISNUMBER(FIND("EN",B181)),IF(ISNUMBER(FIND("FCC",B181)),IF(ISNUMBER(FIND("ISED",B181)),CONCATENATE(Overview!$AB$10,";",Overview!$Y$11,";",Overview!$Y$12),CONCATENATE(Overview!$AB$10,";",Overview!$Y$11)),IF(ISNUMBER(FIND("ISED",B181)),CONCATENATE(Overview!$AB$10,";",Overview!$Y$12),Overview!$AB$10)),IF(ISNUMBER(FIND("FCC",B181)),IF(ISNUMBER(FIND("ISED",B181)),CONCATENATE(Overview!$Y$11,";",Overview!$Y$12),"IEEE Std 1528™"),Overview!$Y$12))</f>
        <v/>
      </c>
      <c r="F181" s="6945"/>
      <c r="G181" s="5446">
        <f>Overview!$E$28</f>
        <v/>
      </c>
      <c r="H181" s="3449"/>
      <c r="I181" s="3449"/>
      <c r="J181" s="3450" t="inlineStr">
        <is>
          <t>Cat M1</t>
        </is>
      </c>
      <c r="K181" s="3450" t="inlineStr">
        <is>
          <t>FDD1</t>
        </is>
      </c>
      <c r="L181" s="3449"/>
      <c r="M181" s="3450">
        <v>10</v>
      </c>
      <c r="N181" s="3451" t="inlineStr">
        <is>
          <t>16QAM</t>
        </is>
      </c>
      <c r="O181" s="3452"/>
      <c r="P181" s="3453">
        <v>0</v>
      </c>
      <c r="Q181" s="3454">
        <v>6</v>
      </c>
      <c r="R181" s="3455">
        <v>0</v>
      </c>
      <c r="S181" s="3455"/>
      <c r="T181" s="3456">
        <v>18550</v>
      </c>
      <c r="U181" s="3456">
        <v>1975</v>
      </c>
      <c r="V181" s="3457"/>
      <c r="W181" s="3457"/>
      <c r="X181" s="3457"/>
      <c r="Y181" s="3457"/>
      <c r="Z181" s="3457"/>
      <c r="AA181" s="3457"/>
      <c r="AB181" s="3457"/>
      <c r="AC181" s="3457"/>
      <c r="AD181" s="3457"/>
      <c r="AE181" s="3457"/>
      <c r="AF181" s="3457"/>
      <c r="AG181" s="5637"/>
      <c r="AH181" s="5644"/>
      <c r="AI181" s="3458"/>
      <c r="AJ181" s="3457"/>
      <c r="AK181" s="3457"/>
      <c r="AL181" s="3457"/>
      <c r="AM181" s="3457"/>
      <c r="AN181" s="3457"/>
      <c r="AO181" s="3457"/>
      <c r="AP181" s="3457"/>
      <c r="AQ181" s="3457"/>
      <c r="AR181" s="3457"/>
      <c r="AS181" s="3457"/>
      <c r="AT181" s="3457"/>
      <c r="AU181" s="3457"/>
      <c r="AV181" s="3457"/>
      <c r="AW181" s="3457"/>
      <c r="AX181" s="3457"/>
      <c r="AY181" s="3457"/>
      <c r="AZ181" s="3457"/>
      <c r="BA181" s="3457"/>
      <c r="BB181" s="3457"/>
      <c r="BC181" s="3457"/>
      <c r="BD181" s="3459"/>
      <c r="BE181" s="3489">
        <f>MyTimestamp(AH181)</f>
        <v/>
      </c>
      <c r="BF181" s="6080"/>
      <c r="BG181" s="6081">
        <f>BE181</f>
        <v/>
      </c>
      <c r="BH181" s="4736"/>
      <c r="BI181" s="3464"/>
      <c r="BJ181" s="3457"/>
      <c r="BK181" s="3465">
        <f>Overview!$E$7</f>
        <v/>
      </c>
      <c r="BL181" s="3457"/>
      <c r="BM181" s="3584"/>
      <c r="BN181" s="3465">
        <f>Overview!$P$153</f>
        <v/>
      </c>
      <c r="BO181" s="3457"/>
      <c r="BP181" s="3457"/>
      <c r="BQ181" s="3457"/>
      <c r="BR181" s="3467"/>
      <c r="BS181" s="3468"/>
      <c r="BT181" s="3469"/>
      <c r="BV181" s="3470"/>
      <c r="BW181" s="7588"/>
      <c r="BX181" s="7589"/>
      <c r="BY181" s="3471"/>
      <c r="BZ181" s="3472"/>
      <c r="CA181" s="3473"/>
      <c r="CB181" s="3474"/>
      <c r="CC181" s="3475"/>
      <c r="CD181" s="3476"/>
      <c r="CE181" s="3477"/>
      <c r="CF181" s="3477"/>
      <c r="CG181" s="3477"/>
      <c r="CH181" s="3478"/>
      <c r="CI181" s="3479"/>
      <c r="CJ181" s="3479"/>
      <c r="CK181" s="3479"/>
      <c r="CL181" s="3475"/>
      <c r="CM181" s="3476"/>
      <c r="CN181" s="3477"/>
      <c r="CO181" s="3477"/>
      <c r="CP181" s="3477"/>
      <c r="CQ181" s="3478"/>
      <c r="CR181" s="3479"/>
      <c r="CS181" s="3479"/>
      <c r="CT181" s="3479"/>
      <c r="CU181" s="3475"/>
      <c r="CV181" s="3480"/>
      <c r="CW181" s="3477"/>
      <c r="CX181" s="3477"/>
      <c r="CY181" s="3477"/>
      <c r="CZ181" s="3478"/>
      <c r="DA181" s="3479"/>
      <c r="DB181" s="3479"/>
      <c r="DC181" s="3479"/>
    </row>
    <row r="182" customFormat="1" customHeight="1" ht="12.75" s="3420" x14ac:dyDescent="0.2">
      <c r="B182" s="3448"/>
      <c r="C182" s="6954"/>
      <c r="D182" s="6089">
        <f>IF(ISNUMBER(FIND("EN",B182)),IF(ISNUMBER(FIND("FCC",B182)),IF(ISNUMBER(FIND("ISED",B182)),CONCATENATE(Overview!$V$10,";",Overview!$S$11,";",Overview!$S$12),CONCATENATE(Overview!$V$10,";",Overview!$S$11)),IF(ISNUMBER(FIND("ISED",B182)),CONCATENATE(Overview!$V$10,";",Overview!$S$12),Overview!$V$10)),IF(ISNUMBER(FIND("FCC",B182)),IF(ISNUMBER(FIND("ISED",B182)),CONCATENATE(Overview!$S$11,";",Overview!$S$12),"IEEE Std 1528™"),Overview!$S$12))</f>
        <v/>
      </c>
      <c r="E182" s="6089">
        <f>IF(ISNUMBER(FIND("EN",B182)),IF(ISNUMBER(FIND("FCC",B182)),IF(ISNUMBER(FIND("ISED",B182)),CONCATENATE(Overview!$AB$10,";",Overview!$Y$11,";",Overview!$Y$12),CONCATENATE(Overview!$AB$10,";",Overview!$Y$11)),IF(ISNUMBER(FIND("ISED",B182)),CONCATENATE(Overview!$AB$10,";",Overview!$Y$12),Overview!$AB$10)),IF(ISNUMBER(FIND("FCC",B182)),IF(ISNUMBER(FIND("ISED",B182)),CONCATENATE(Overview!$Y$11,";",Overview!$Y$12),"IEEE Std 1528™"),Overview!$Y$12))</f>
        <v/>
      </c>
      <c r="F182" s="6945"/>
      <c r="G182" s="5446">
        <f>Overview!$E$28</f>
        <v/>
      </c>
      <c r="H182" s="3449"/>
      <c r="I182" s="3449"/>
      <c r="J182" s="3450" t="inlineStr">
        <is>
          <t>Cat M1</t>
        </is>
      </c>
      <c r="K182" s="3450" t="inlineStr">
        <is>
          <t>FDD1</t>
        </is>
      </c>
      <c r="L182" s="3449"/>
      <c r="M182" s="3450">
        <v>10</v>
      </c>
      <c r="N182" s="3451" t="inlineStr">
        <is>
          <t>16QAM</t>
        </is>
      </c>
      <c r="O182" s="3452"/>
      <c r="P182" s="3453">
        <v>7</v>
      </c>
      <c r="Q182" s="3454">
        <v>6</v>
      </c>
      <c r="R182" s="3455">
        <v>0</v>
      </c>
      <c r="S182" s="3455"/>
      <c r="T182" s="3456">
        <v>18550</v>
      </c>
      <c r="U182" s="3456">
        <v>1975</v>
      </c>
      <c r="V182" s="3457"/>
      <c r="W182" s="3457"/>
      <c r="X182" s="3457"/>
      <c r="Y182" s="3457"/>
      <c r="Z182" s="3457"/>
      <c r="AA182" s="3457"/>
      <c r="AB182" s="3457"/>
      <c r="AC182" s="3457"/>
      <c r="AD182" s="3457"/>
      <c r="AE182" s="3457"/>
      <c r="AF182" s="3457"/>
      <c r="AG182" s="5637"/>
      <c r="AH182" s="5644"/>
      <c r="AI182" s="3458"/>
      <c r="AJ182" s="3457"/>
      <c r="AK182" s="3457"/>
      <c r="AL182" s="3457"/>
      <c r="AM182" s="3457"/>
      <c r="AN182" s="3457"/>
      <c r="AO182" s="3457"/>
      <c r="AP182" s="3457"/>
      <c r="AQ182" s="3457"/>
      <c r="AR182" s="3457"/>
      <c r="AS182" s="3457"/>
      <c r="AT182" s="3457"/>
      <c r="AU182" s="3457"/>
      <c r="AV182" s="3457"/>
      <c r="AW182" s="3457"/>
      <c r="AX182" s="3457"/>
      <c r="AY182" s="3457"/>
      <c r="AZ182" s="3457"/>
      <c r="BA182" s="3457"/>
      <c r="BB182" s="3457"/>
      <c r="BC182" s="3457"/>
      <c r="BD182" s="3459"/>
      <c r="BE182" s="3489">
        <f>MyTimestamp(AH182)</f>
        <v/>
      </c>
      <c r="BF182" s="6080"/>
      <c r="BG182" s="6081">
        <f>BE182</f>
        <v/>
      </c>
      <c r="BH182" s="4736"/>
      <c r="BI182" s="3464"/>
      <c r="BJ182" s="3457"/>
      <c r="BK182" s="3465">
        <f>Overview!$E$7</f>
        <v/>
      </c>
      <c r="BL182" s="3457"/>
      <c r="BM182" s="3584"/>
      <c r="BN182" s="3465">
        <f>Overview!$P$153</f>
        <v/>
      </c>
      <c r="BO182" s="3457"/>
      <c r="BP182" s="3457"/>
      <c r="BQ182" s="3457"/>
      <c r="BR182" s="3467"/>
      <c r="BS182" s="3468"/>
      <c r="BT182" s="3469"/>
      <c r="BV182" s="3470"/>
      <c r="BW182" s="7588"/>
      <c r="BX182" s="7589"/>
      <c r="BY182" s="3471"/>
      <c r="BZ182" s="3472"/>
      <c r="CA182" s="3473"/>
      <c r="CB182" s="3474"/>
      <c r="CC182" s="3475"/>
      <c r="CD182" s="3476"/>
      <c r="CE182" s="3477"/>
      <c r="CF182" s="3477"/>
      <c r="CG182" s="3477"/>
      <c r="CH182" s="3478"/>
      <c r="CI182" s="3479"/>
      <c r="CJ182" s="3479"/>
      <c r="CK182" s="3479"/>
      <c r="CL182" s="3475"/>
      <c r="CM182" s="3476"/>
      <c r="CN182" s="3477"/>
      <c r="CO182" s="3477"/>
      <c r="CP182" s="3477"/>
      <c r="CQ182" s="3478"/>
      <c r="CR182" s="3479"/>
      <c r="CS182" s="3479"/>
      <c r="CT182" s="3479"/>
      <c r="CU182" s="3475"/>
      <c r="CV182" s="3480"/>
      <c r="CW182" s="3477"/>
      <c r="CX182" s="3477"/>
      <c r="CY182" s="3477"/>
      <c r="CZ182" s="3478"/>
      <c r="DA182" s="3479"/>
      <c r="DB182" s="3479"/>
      <c r="DC182" s="3479"/>
    </row>
    <row r="183" customFormat="1" customHeight="1" ht="12.75" s="3420" x14ac:dyDescent="0.2">
      <c r="B183" s="3448"/>
      <c r="C183" s="6954"/>
      <c r="D183" s="6089">
        <f>IF(ISNUMBER(FIND("EN",B183)),IF(ISNUMBER(FIND("FCC",B183)),IF(ISNUMBER(FIND("ISED",B183)),CONCATENATE(Overview!$V$10,";",Overview!$S$11,";",Overview!$S$12),CONCATENATE(Overview!$V$10,";",Overview!$S$11)),IF(ISNUMBER(FIND("ISED",B183)),CONCATENATE(Overview!$V$10,";",Overview!$S$12),Overview!$V$10)),IF(ISNUMBER(FIND("FCC",B183)),IF(ISNUMBER(FIND("ISED",B183)),CONCATENATE(Overview!$S$11,";",Overview!$S$12),"IEEE Std 1528™"),Overview!$S$12))</f>
        <v/>
      </c>
      <c r="E183" s="6089">
        <f>IF(ISNUMBER(FIND("EN",B183)),IF(ISNUMBER(FIND("FCC",B183)),IF(ISNUMBER(FIND("ISED",B183)),CONCATENATE(Overview!$AB$10,";",Overview!$Y$11,";",Overview!$Y$12),CONCATENATE(Overview!$AB$10,";",Overview!$Y$11)),IF(ISNUMBER(FIND("ISED",B183)),CONCATENATE(Overview!$AB$10,";",Overview!$Y$12),Overview!$AB$10)),IF(ISNUMBER(FIND("FCC",B183)),IF(ISNUMBER(FIND("ISED",B183)),CONCATENATE(Overview!$Y$11,";",Overview!$Y$12),"IEEE Std 1528™"),Overview!$Y$12))</f>
        <v/>
      </c>
      <c r="F183" s="6945"/>
      <c r="G183" s="5446">
        <f>Overview!$E$28</f>
        <v/>
      </c>
      <c r="H183" s="3449"/>
      <c r="I183" s="3449"/>
      <c r="J183" s="3450" t="inlineStr">
        <is>
          <t>Cat M1</t>
        </is>
      </c>
      <c r="K183" s="3450" t="inlineStr">
        <is>
          <t>FDD1</t>
        </is>
      </c>
      <c r="L183" s="3449"/>
      <c r="M183" s="3450">
        <v>5</v>
      </c>
      <c r="N183" s="3451" t="inlineStr">
        <is>
          <t>QPSK</t>
        </is>
      </c>
      <c r="O183" s="3452"/>
      <c r="P183" s="3453">
        <v>0</v>
      </c>
      <c r="Q183" s="3454">
        <v>1</v>
      </c>
      <c r="R183" s="3455">
        <v>0</v>
      </c>
      <c r="S183" s="3455"/>
      <c r="T183" s="3456">
        <v>18025</v>
      </c>
      <c r="U183" s="3456">
        <v>1922.5</v>
      </c>
      <c r="V183" s="3457"/>
      <c r="W183" s="3457"/>
      <c r="X183" s="3457"/>
      <c r="Y183" s="3457"/>
      <c r="Z183" s="3457"/>
      <c r="AA183" s="3457"/>
      <c r="AB183" s="3457"/>
      <c r="AC183" s="3457"/>
      <c r="AD183" s="3457"/>
      <c r="AE183" s="3457"/>
      <c r="AF183" s="3457"/>
      <c r="AG183" s="5637"/>
      <c r="AH183" s="5644"/>
      <c r="AI183" s="3458"/>
      <c r="AJ183" s="3457"/>
      <c r="AK183" s="3457"/>
      <c r="AL183" s="3457"/>
      <c r="AM183" s="3457"/>
      <c r="AN183" s="3457"/>
      <c r="AO183" s="3457"/>
      <c r="AP183" s="3457"/>
      <c r="AQ183" s="3457"/>
      <c r="AR183" s="3457"/>
      <c r="AS183" s="3457"/>
      <c r="AT183" s="3457"/>
      <c r="AU183" s="3457"/>
      <c r="AV183" s="3457"/>
      <c r="AW183" s="3457"/>
      <c r="AX183" s="3457"/>
      <c r="AY183" s="3457"/>
      <c r="AZ183" s="3457"/>
      <c r="BA183" s="3457"/>
      <c r="BB183" s="3457"/>
      <c r="BC183" s="3457"/>
      <c r="BD183" s="3459"/>
      <c r="BE183" s="3489">
        <f>MyTimestamp(AH183)</f>
        <v/>
      </c>
      <c r="BF183" s="6080"/>
      <c r="BG183" s="6081">
        <f>BE183</f>
        <v/>
      </c>
      <c r="BH183" s="4736"/>
      <c r="BI183" s="3464"/>
      <c r="BJ183" s="3457"/>
      <c r="BK183" s="3465">
        <f>Overview!$E$7</f>
        <v/>
      </c>
      <c r="BL183" s="3457"/>
      <c r="BM183" s="3584"/>
      <c r="BN183" s="3465">
        <f>Overview!$P$153</f>
        <v/>
      </c>
      <c r="BO183" s="3457"/>
      <c r="BP183" s="3457"/>
      <c r="BQ183" s="3457"/>
      <c r="BR183" s="3467"/>
      <c r="BS183" s="3468"/>
      <c r="BT183" s="3469"/>
      <c r="BV183" s="3470"/>
      <c r="BW183" s="7588"/>
      <c r="BX183" s="7589"/>
      <c r="BY183" s="3471"/>
      <c r="BZ183" s="3472"/>
      <c r="CA183" s="3473"/>
      <c r="CB183" s="3474"/>
      <c r="CC183" s="3475"/>
      <c r="CD183" s="3476"/>
      <c r="CE183" s="3477"/>
      <c r="CF183" s="3477"/>
      <c r="CG183" s="3477"/>
      <c r="CH183" s="3478"/>
      <c r="CI183" s="3479"/>
      <c r="CJ183" s="3479"/>
      <c r="CK183" s="3479"/>
      <c r="CL183" s="3475"/>
      <c r="CM183" s="3476"/>
      <c r="CN183" s="3477"/>
      <c r="CO183" s="3477"/>
      <c r="CP183" s="3477"/>
      <c r="CQ183" s="3478"/>
      <c r="CR183" s="3479"/>
      <c r="CS183" s="3479"/>
      <c r="CT183" s="3479"/>
      <c r="CU183" s="3475"/>
      <c r="CV183" s="3480"/>
      <c r="CW183" s="3477"/>
      <c r="CX183" s="3477"/>
      <c r="CY183" s="3477"/>
      <c r="CZ183" s="3478"/>
      <c r="DA183" s="3479"/>
      <c r="DB183" s="3479"/>
      <c r="DC183" s="3479"/>
    </row>
    <row r="184" customFormat="1" customHeight="1" ht="12.75" s="3420" x14ac:dyDescent="0.2">
      <c r="B184" s="3448"/>
      <c r="C184" s="6954"/>
      <c r="D184" s="6089">
        <f>IF(ISNUMBER(FIND("EN",B184)),IF(ISNUMBER(FIND("FCC",B184)),IF(ISNUMBER(FIND("ISED",B184)),CONCATENATE(Overview!$V$10,";",Overview!$S$11,";",Overview!$S$12),CONCATENATE(Overview!$V$10,";",Overview!$S$11)),IF(ISNUMBER(FIND("ISED",B184)),CONCATENATE(Overview!$V$10,";",Overview!$S$12),Overview!$V$10)),IF(ISNUMBER(FIND("FCC",B184)),IF(ISNUMBER(FIND("ISED",B184)),CONCATENATE(Overview!$S$11,";",Overview!$S$12),"IEEE Std 1528™"),Overview!$S$12))</f>
        <v/>
      </c>
      <c r="E184" s="6089">
        <f>IF(ISNUMBER(FIND("EN",B184)),IF(ISNUMBER(FIND("FCC",B184)),IF(ISNUMBER(FIND("ISED",B184)),CONCATENATE(Overview!$AB$10,";",Overview!$Y$11,";",Overview!$Y$12),CONCATENATE(Overview!$AB$10,";",Overview!$Y$11)),IF(ISNUMBER(FIND("ISED",B184)),CONCATENATE(Overview!$AB$10,";",Overview!$Y$12),Overview!$AB$10)),IF(ISNUMBER(FIND("FCC",B184)),IF(ISNUMBER(FIND("ISED",B184)),CONCATENATE(Overview!$Y$11,";",Overview!$Y$12),"IEEE Std 1528™"),Overview!$Y$12))</f>
        <v/>
      </c>
      <c r="F184" s="6945"/>
      <c r="G184" s="5446">
        <f>Overview!$E$28</f>
        <v/>
      </c>
      <c r="H184" s="3449"/>
      <c r="I184" s="3449"/>
      <c r="J184" s="3450" t="inlineStr">
        <is>
          <t>Cat M1</t>
        </is>
      </c>
      <c r="K184" s="3450" t="inlineStr">
        <is>
          <t>FDD1</t>
        </is>
      </c>
      <c r="L184" s="3449"/>
      <c r="M184" s="3450">
        <v>5</v>
      </c>
      <c r="N184" s="3451" t="inlineStr">
        <is>
          <t>QPSK</t>
        </is>
      </c>
      <c r="O184" s="3452"/>
      <c r="P184" s="3453">
        <v>0</v>
      </c>
      <c r="Q184" s="3454">
        <v>1</v>
      </c>
      <c r="R184" s="3455">
        <v>5</v>
      </c>
      <c r="S184" s="3455"/>
      <c r="T184" s="3456">
        <v>18025</v>
      </c>
      <c r="U184" s="3456">
        <v>1922.5</v>
      </c>
      <c r="V184" s="3457"/>
      <c r="W184" s="3457"/>
      <c r="X184" s="3457"/>
      <c r="Y184" s="3457"/>
      <c r="Z184" s="3457"/>
      <c r="AA184" s="3457"/>
      <c r="AB184" s="3457"/>
      <c r="AC184" s="3457"/>
      <c r="AD184" s="3457"/>
      <c r="AE184" s="3457"/>
      <c r="AF184" s="3457"/>
      <c r="AG184" s="5637"/>
      <c r="AH184" s="5644"/>
      <c r="AI184" s="3458"/>
      <c r="AJ184" s="3457"/>
      <c r="AK184" s="3457"/>
      <c r="AL184" s="3457"/>
      <c r="AM184" s="3457"/>
      <c r="AN184" s="3457"/>
      <c r="AO184" s="3457"/>
      <c r="AP184" s="3457"/>
      <c r="AQ184" s="3457"/>
      <c r="AR184" s="3457"/>
      <c r="AS184" s="3457"/>
      <c r="AT184" s="3457"/>
      <c r="AU184" s="3457"/>
      <c r="AV184" s="3457"/>
      <c r="AW184" s="3457"/>
      <c r="AX184" s="3457"/>
      <c r="AY184" s="3457"/>
      <c r="AZ184" s="3457"/>
      <c r="BA184" s="3457"/>
      <c r="BB184" s="3457"/>
      <c r="BC184" s="3457"/>
      <c r="BD184" s="3459"/>
      <c r="BE184" s="3489">
        <f>MyTimestamp(AH184)</f>
        <v/>
      </c>
      <c r="BF184" s="6080"/>
      <c r="BG184" s="6081">
        <f>BE184</f>
        <v/>
      </c>
      <c r="BH184" s="4736"/>
      <c r="BI184" s="3464"/>
      <c r="BJ184" s="3457"/>
      <c r="BK184" s="3465">
        <f>Overview!$E$7</f>
        <v/>
      </c>
      <c r="BL184" s="3457"/>
      <c r="BM184" s="3584"/>
      <c r="BN184" s="3465">
        <f>Overview!$P$153</f>
        <v/>
      </c>
      <c r="BO184" s="3457"/>
      <c r="BP184" s="3457"/>
      <c r="BQ184" s="3457"/>
      <c r="BR184" s="3467"/>
      <c r="BS184" s="3468"/>
      <c r="BT184" s="3469"/>
      <c r="BV184" s="3470"/>
      <c r="BW184" s="7588"/>
      <c r="BX184" s="7589"/>
      <c r="BY184" s="3471"/>
      <c r="BZ184" s="3472"/>
      <c r="CA184" s="3473"/>
      <c r="CB184" s="3474"/>
      <c r="CC184" s="3475"/>
      <c r="CD184" s="3476"/>
      <c r="CE184" s="3477"/>
      <c r="CF184" s="3477"/>
      <c r="CG184" s="3477"/>
      <c r="CH184" s="3478"/>
      <c r="CI184" s="3479"/>
      <c r="CJ184" s="3479"/>
      <c r="CK184" s="3479"/>
      <c r="CL184" s="3475"/>
      <c r="CM184" s="3476"/>
      <c r="CN184" s="3477"/>
      <c r="CO184" s="3477"/>
      <c r="CP184" s="3477"/>
      <c r="CQ184" s="3478"/>
      <c r="CR184" s="3479"/>
      <c r="CS184" s="3479"/>
      <c r="CT184" s="3479"/>
      <c r="CU184" s="3475"/>
      <c r="CV184" s="3480"/>
      <c r="CW184" s="3477"/>
      <c r="CX184" s="3477"/>
      <c r="CY184" s="3477"/>
      <c r="CZ184" s="3478"/>
      <c r="DA184" s="3479"/>
      <c r="DB184" s="3479"/>
      <c r="DC184" s="3479"/>
    </row>
    <row r="185" customFormat="1" customHeight="1" ht="12.75" s="3420" x14ac:dyDescent="0.2">
      <c r="B185" s="3448"/>
      <c r="C185" s="6954"/>
      <c r="D185" s="6089">
        <f>IF(ISNUMBER(FIND("EN",B185)),IF(ISNUMBER(FIND("FCC",B185)),IF(ISNUMBER(FIND("ISED",B185)),CONCATENATE(Overview!$V$10,";",Overview!$S$11,";",Overview!$S$12),CONCATENATE(Overview!$V$10,";",Overview!$S$11)),IF(ISNUMBER(FIND("ISED",B185)),CONCATENATE(Overview!$V$10,";",Overview!$S$12),Overview!$V$10)),IF(ISNUMBER(FIND("FCC",B185)),IF(ISNUMBER(FIND("ISED",B185)),CONCATENATE(Overview!$S$11,";",Overview!$S$12),"IEEE Std 1528™"),Overview!$S$12))</f>
        <v/>
      </c>
      <c r="E185" s="6089">
        <f>IF(ISNUMBER(FIND("EN",B185)),IF(ISNUMBER(FIND("FCC",B185)),IF(ISNUMBER(FIND("ISED",B185)),CONCATENATE(Overview!$AB$10,";",Overview!$Y$11,";",Overview!$Y$12),CONCATENATE(Overview!$AB$10,";",Overview!$Y$11)),IF(ISNUMBER(FIND("ISED",B185)),CONCATENATE(Overview!$AB$10,";",Overview!$Y$12),Overview!$AB$10)),IF(ISNUMBER(FIND("FCC",B185)),IF(ISNUMBER(FIND("ISED",B185)),CONCATENATE(Overview!$Y$11,";",Overview!$Y$12),"IEEE Std 1528™"),Overview!$Y$12))</f>
        <v/>
      </c>
      <c r="F185" s="6945"/>
      <c r="G185" s="5446">
        <f>Overview!$E$28</f>
        <v/>
      </c>
      <c r="H185" s="3449"/>
      <c r="I185" s="3449"/>
      <c r="J185" s="3450" t="inlineStr">
        <is>
          <t>Cat M1</t>
        </is>
      </c>
      <c r="K185" s="3450" t="inlineStr">
        <is>
          <t>FDD1</t>
        </is>
      </c>
      <c r="L185" s="3449"/>
      <c r="M185" s="3450">
        <v>5</v>
      </c>
      <c r="N185" s="3451" t="inlineStr">
        <is>
          <t>QPSK</t>
        </is>
      </c>
      <c r="O185" s="3452"/>
      <c r="P185" s="3453">
        <v>1</v>
      </c>
      <c r="Q185" s="3454">
        <v>1</v>
      </c>
      <c r="R185" s="3455">
        <v>0</v>
      </c>
      <c r="S185" s="3455"/>
      <c r="T185" s="3456">
        <v>18025</v>
      </c>
      <c r="U185" s="3456">
        <v>1922.5</v>
      </c>
      <c r="V185" s="3457"/>
      <c r="W185" s="3457"/>
      <c r="X185" s="3457"/>
      <c r="Y185" s="3457"/>
      <c r="Z185" s="3457"/>
      <c r="AA185" s="3457"/>
      <c r="AB185" s="3457"/>
      <c r="AC185" s="3457"/>
      <c r="AD185" s="3457"/>
      <c r="AE185" s="3457"/>
      <c r="AF185" s="3457"/>
      <c r="AG185" s="5637"/>
      <c r="AH185" s="5644"/>
      <c r="AI185" s="3458"/>
      <c r="AJ185" s="3457"/>
      <c r="AK185" s="3457"/>
      <c r="AL185" s="3457"/>
      <c r="AM185" s="3457"/>
      <c r="AN185" s="3457"/>
      <c r="AO185" s="3457"/>
      <c r="AP185" s="3457"/>
      <c r="AQ185" s="3457"/>
      <c r="AR185" s="3457"/>
      <c r="AS185" s="3457"/>
      <c r="AT185" s="3457"/>
      <c r="AU185" s="3457"/>
      <c r="AV185" s="3457"/>
      <c r="AW185" s="3457"/>
      <c r="AX185" s="3457"/>
      <c r="AY185" s="3457"/>
      <c r="AZ185" s="3457"/>
      <c r="BA185" s="3457"/>
      <c r="BB185" s="3457"/>
      <c r="BC185" s="3457"/>
      <c r="BD185" s="3459"/>
      <c r="BE185" s="3489">
        <f>MyTimestamp(AH185)</f>
        <v/>
      </c>
      <c r="BF185" s="6080"/>
      <c r="BG185" s="6081">
        <f>BE185</f>
        <v/>
      </c>
      <c r="BH185" s="4736"/>
      <c r="BI185" s="3464"/>
      <c r="BJ185" s="3457"/>
      <c r="BK185" s="3465">
        <f>Overview!$E$7</f>
        <v/>
      </c>
      <c r="BL185" s="3457"/>
      <c r="BM185" s="3584"/>
      <c r="BN185" s="3465">
        <f>Overview!$P$153</f>
        <v/>
      </c>
      <c r="BO185" s="3457"/>
      <c r="BP185" s="3457"/>
      <c r="BQ185" s="3457"/>
      <c r="BR185" s="3467"/>
      <c r="BS185" s="3468"/>
      <c r="BT185" s="3469"/>
      <c r="BV185" s="3470"/>
      <c r="BW185" s="7588"/>
      <c r="BX185" s="7589"/>
      <c r="BY185" s="3471"/>
      <c r="BZ185" s="3472"/>
      <c r="CA185" s="3473"/>
      <c r="CB185" s="3474"/>
      <c r="CC185" s="3475"/>
      <c r="CD185" s="3476"/>
      <c r="CE185" s="3477"/>
      <c r="CF185" s="3477"/>
      <c r="CG185" s="3477"/>
      <c r="CH185" s="3478"/>
      <c r="CI185" s="3479"/>
      <c r="CJ185" s="3479"/>
      <c r="CK185" s="3479"/>
      <c r="CL185" s="3475"/>
      <c r="CM185" s="3476"/>
      <c r="CN185" s="3477"/>
      <c r="CO185" s="3477"/>
      <c r="CP185" s="3477"/>
      <c r="CQ185" s="3478"/>
      <c r="CR185" s="3479"/>
      <c r="CS185" s="3479"/>
      <c r="CT185" s="3479"/>
      <c r="CU185" s="3475"/>
      <c r="CV185" s="3480"/>
      <c r="CW185" s="3477"/>
      <c r="CX185" s="3477"/>
      <c r="CY185" s="3477"/>
      <c r="CZ185" s="3478"/>
      <c r="DA185" s="3479"/>
      <c r="DB185" s="3479"/>
      <c r="DC185" s="3479"/>
    </row>
    <row r="186" customFormat="1" customHeight="1" ht="12.75" s="3420" x14ac:dyDescent="0.2">
      <c r="B186" s="3448"/>
      <c r="C186" s="6954"/>
      <c r="D186" s="6089">
        <f>IF(ISNUMBER(FIND("EN",B186)),IF(ISNUMBER(FIND("FCC",B186)),IF(ISNUMBER(FIND("ISED",B186)),CONCATENATE(Overview!$V$10,";",Overview!$S$11,";",Overview!$S$12),CONCATENATE(Overview!$V$10,";",Overview!$S$11)),IF(ISNUMBER(FIND("ISED",B186)),CONCATENATE(Overview!$V$10,";",Overview!$S$12),Overview!$V$10)),IF(ISNUMBER(FIND("FCC",B186)),IF(ISNUMBER(FIND("ISED",B186)),CONCATENATE(Overview!$S$11,";",Overview!$S$12),"IEEE Std 1528™"),Overview!$S$12))</f>
        <v/>
      </c>
      <c r="E186" s="6089">
        <f>IF(ISNUMBER(FIND("EN",B186)),IF(ISNUMBER(FIND("FCC",B186)),IF(ISNUMBER(FIND("ISED",B186)),CONCATENATE(Overview!$AB$10,";",Overview!$Y$11,";",Overview!$Y$12),CONCATENATE(Overview!$AB$10,";",Overview!$Y$11)),IF(ISNUMBER(FIND("ISED",B186)),CONCATENATE(Overview!$AB$10,";",Overview!$Y$12),Overview!$AB$10)),IF(ISNUMBER(FIND("FCC",B186)),IF(ISNUMBER(FIND("ISED",B186)),CONCATENATE(Overview!$Y$11,";",Overview!$Y$12),"IEEE Std 1528™"),Overview!$Y$12))</f>
        <v/>
      </c>
      <c r="F186" s="6945"/>
      <c r="G186" s="5446">
        <f>Overview!$E$28</f>
        <v/>
      </c>
      <c r="H186" s="3449"/>
      <c r="I186" s="3449"/>
      <c r="J186" s="3450" t="inlineStr">
        <is>
          <t>Cat M1</t>
        </is>
      </c>
      <c r="K186" s="3450" t="inlineStr">
        <is>
          <t>FDD1</t>
        </is>
      </c>
      <c r="L186" s="3449"/>
      <c r="M186" s="3450">
        <v>5</v>
      </c>
      <c r="N186" s="3451" t="inlineStr">
        <is>
          <t>QPSK</t>
        </is>
      </c>
      <c r="O186" s="3452"/>
      <c r="P186" s="3453">
        <v>1</v>
      </c>
      <c r="Q186" s="3454">
        <v>1</v>
      </c>
      <c r="R186" s="3455">
        <v>5</v>
      </c>
      <c r="S186" s="3455"/>
      <c r="T186" s="3456">
        <v>18025</v>
      </c>
      <c r="U186" s="3456">
        <v>1922.5</v>
      </c>
      <c r="V186" s="3457"/>
      <c r="W186" s="3457"/>
      <c r="X186" s="3457"/>
      <c r="Y186" s="3457"/>
      <c r="Z186" s="3457"/>
      <c r="AA186" s="3457"/>
      <c r="AB186" s="3457"/>
      <c r="AC186" s="3457"/>
      <c r="AD186" s="3457"/>
      <c r="AE186" s="3457"/>
      <c r="AF186" s="3457"/>
      <c r="AG186" s="5637"/>
      <c r="AH186" s="5644"/>
      <c r="AI186" s="3458"/>
      <c r="AJ186" s="3457"/>
      <c r="AK186" s="3457"/>
      <c r="AL186" s="3457"/>
      <c r="AM186" s="3457"/>
      <c r="AN186" s="3457"/>
      <c r="AO186" s="3457"/>
      <c r="AP186" s="3457"/>
      <c r="AQ186" s="3457"/>
      <c r="AR186" s="3457"/>
      <c r="AS186" s="3457"/>
      <c r="AT186" s="3457"/>
      <c r="AU186" s="3457"/>
      <c r="AV186" s="3457"/>
      <c r="AW186" s="3457"/>
      <c r="AX186" s="3457"/>
      <c r="AY186" s="3457"/>
      <c r="AZ186" s="3457"/>
      <c r="BA186" s="3457"/>
      <c r="BB186" s="3457"/>
      <c r="BC186" s="3457"/>
      <c r="BD186" s="3459"/>
      <c r="BE186" s="3489">
        <f>MyTimestamp(AH186)</f>
        <v/>
      </c>
      <c r="BF186" s="6080"/>
      <c r="BG186" s="6081">
        <f>BE186</f>
        <v/>
      </c>
      <c r="BH186" s="4736"/>
      <c r="BI186" s="3464"/>
      <c r="BJ186" s="3457"/>
      <c r="BK186" s="3465">
        <f>Overview!$E$7</f>
        <v/>
      </c>
      <c r="BL186" s="3457"/>
      <c r="BM186" s="3584"/>
      <c r="BN186" s="3465">
        <f>Overview!$P$153</f>
        <v/>
      </c>
      <c r="BO186" s="3457"/>
      <c r="BP186" s="3457"/>
      <c r="BQ186" s="3457"/>
      <c r="BR186" s="3467"/>
      <c r="BS186" s="3468"/>
      <c r="BT186" s="3469"/>
      <c r="BV186" s="3470"/>
      <c r="BW186" s="7588"/>
      <c r="BX186" s="7589"/>
      <c r="BY186" s="3471"/>
      <c r="BZ186" s="3472"/>
      <c r="CA186" s="3473"/>
      <c r="CB186" s="3474"/>
      <c r="CC186" s="3475"/>
      <c r="CD186" s="3476"/>
      <c r="CE186" s="3477"/>
      <c r="CF186" s="3477"/>
      <c r="CG186" s="3477"/>
      <c r="CH186" s="3478"/>
      <c r="CI186" s="3479"/>
      <c r="CJ186" s="3479"/>
      <c r="CK186" s="3479"/>
      <c r="CL186" s="3475"/>
      <c r="CM186" s="3476"/>
      <c r="CN186" s="3477"/>
      <c r="CO186" s="3477"/>
      <c r="CP186" s="3477"/>
      <c r="CQ186" s="3478"/>
      <c r="CR186" s="3479"/>
      <c r="CS186" s="3479"/>
      <c r="CT186" s="3479"/>
      <c r="CU186" s="3475"/>
      <c r="CV186" s="3480"/>
      <c r="CW186" s="3477"/>
      <c r="CX186" s="3477"/>
      <c r="CY186" s="3477"/>
      <c r="CZ186" s="3478"/>
      <c r="DA186" s="3479"/>
      <c r="DB186" s="3479"/>
      <c r="DC186" s="3479"/>
    </row>
    <row r="187" customFormat="1" customHeight="1" ht="12.75" s="3420" x14ac:dyDescent="0.2">
      <c r="B187" s="3448"/>
      <c r="C187" s="6954"/>
      <c r="D187" s="6089">
        <f>IF(ISNUMBER(FIND("EN",B187)),IF(ISNUMBER(FIND("FCC",B187)),IF(ISNUMBER(FIND("ISED",B187)),CONCATENATE(Overview!$V$10,";",Overview!$S$11,";",Overview!$S$12),CONCATENATE(Overview!$V$10,";",Overview!$S$11)),IF(ISNUMBER(FIND("ISED",B187)),CONCATENATE(Overview!$V$10,";",Overview!$S$12),Overview!$V$10)),IF(ISNUMBER(FIND("FCC",B187)),IF(ISNUMBER(FIND("ISED",B187)),CONCATENATE(Overview!$S$11,";",Overview!$S$12),"IEEE Std 1528™"),Overview!$S$12))</f>
        <v/>
      </c>
      <c r="E187" s="6089">
        <f>IF(ISNUMBER(FIND("EN",B187)),IF(ISNUMBER(FIND("FCC",B187)),IF(ISNUMBER(FIND("ISED",B187)),CONCATENATE(Overview!$AB$10,";",Overview!$Y$11,";",Overview!$Y$12),CONCATENATE(Overview!$AB$10,";",Overview!$Y$11)),IF(ISNUMBER(FIND("ISED",B187)),CONCATENATE(Overview!$AB$10,";",Overview!$Y$12),Overview!$AB$10)),IF(ISNUMBER(FIND("FCC",B187)),IF(ISNUMBER(FIND("ISED",B187)),CONCATENATE(Overview!$Y$11,";",Overview!$Y$12),"IEEE Std 1528™"),Overview!$Y$12))</f>
        <v/>
      </c>
      <c r="F187" s="6945"/>
      <c r="G187" s="5446">
        <f>Overview!$E$28</f>
        <v/>
      </c>
      <c r="H187" s="3449"/>
      <c r="I187" s="3449"/>
      <c r="J187" s="3450" t="inlineStr">
        <is>
          <t>Cat M1</t>
        </is>
      </c>
      <c r="K187" s="3450" t="inlineStr">
        <is>
          <t>FDD1</t>
        </is>
      </c>
      <c r="L187" s="3449"/>
      <c r="M187" s="3450">
        <v>5</v>
      </c>
      <c r="N187" s="3451" t="inlineStr">
        <is>
          <t>QPSK</t>
        </is>
      </c>
      <c r="O187" s="3452"/>
      <c r="P187" s="3453">
        <v>3</v>
      </c>
      <c r="Q187" s="3454">
        <v>1</v>
      </c>
      <c r="R187" s="3455">
        <v>0</v>
      </c>
      <c r="S187" s="3455"/>
      <c r="T187" s="3456">
        <v>18025</v>
      </c>
      <c r="U187" s="3456">
        <v>1922.5</v>
      </c>
      <c r="V187" s="3457"/>
      <c r="W187" s="3457"/>
      <c r="X187" s="3457"/>
      <c r="Y187" s="3457"/>
      <c r="Z187" s="3457"/>
      <c r="AA187" s="3457"/>
      <c r="AB187" s="3457"/>
      <c r="AC187" s="3457"/>
      <c r="AD187" s="3457"/>
      <c r="AE187" s="3457"/>
      <c r="AF187" s="3457"/>
      <c r="AG187" s="5637"/>
      <c r="AH187" s="5644"/>
      <c r="AI187" s="3458"/>
      <c r="AJ187" s="3457"/>
      <c r="AK187" s="3457"/>
      <c r="AL187" s="3457"/>
      <c r="AM187" s="3457"/>
      <c r="AN187" s="3457"/>
      <c r="AO187" s="3457"/>
      <c r="AP187" s="3457"/>
      <c r="AQ187" s="3457"/>
      <c r="AR187" s="3457"/>
      <c r="AS187" s="3457"/>
      <c r="AT187" s="3457"/>
      <c r="AU187" s="3457"/>
      <c r="AV187" s="3457"/>
      <c r="AW187" s="3457"/>
      <c r="AX187" s="3457"/>
      <c r="AY187" s="3457"/>
      <c r="AZ187" s="3457"/>
      <c r="BA187" s="3457"/>
      <c r="BB187" s="3457"/>
      <c r="BC187" s="3457"/>
      <c r="BD187" s="3459"/>
      <c r="BE187" s="3489">
        <f>MyTimestamp(AH187)</f>
        <v/>
      </c>
      <c r="BF187" s="6080"/>
      <c r="BG187" s="6081">
        <f>BE187</f>
        <v/>
      </c>
      <c r="BH187" s="4736"/>
      <c r="BI187" s="3464"/>
      <c r="BJ187" s="3457"/>
      <c r="BK187" s="3465">
        <f>Overview!$E$7</f>
        <v/>
      </c>
      <c r="BL187" s="3457"/>
      <c r="BM187" s="3584"/>
      <c r="BN187" s="3465">
        <f>Overview!$P$153</f>
        <v/>
      </c>
      <c r="BO187" s="3457"/>
      <c r="BP187" s="3457"/>
      <c r="BQ187" s="3457"/>
      <c r="BR187" s="3467"/>
      <c r="BS187" s="3468"/>
      <c r="BT187" s="3469"/>
      <c r="BV187" s="3470"/>
      <c r="BW187" s="7588"/>
      <c r="BX187" s="7589"/>
      <c r="BY187" s="3471"/>
      <c r="BZ187" s="3472"/>
      <c r="CA187" s="3473"/>
      <c r="CB187" s="3474"/>
      <c r="CC187" s="3475"/>
      <c r="CD187" s="3476"/>
      <c r="CE187" s="3477"/>
      <c r="CF187" s="3477"/>
      <c r="CG187" s="3477"/>
      <c r="CH187" s="3478"/>
      <c r="CI187" s="3479"/>
      <c r="CJ187" s="3479"/>
      <c r="CK187" s="3479"/>
      <c r="CL187" s="3475"/>
      <c r="CM187" s="3476"/>
      <c r="CN187" s="3477"/>
      <c r="CO187" s="3477"/>
      <c r="CP187" s="3477"/>
      <c r="CQ187" s="3478"/>
      <c r="CR187" s="3479"/>
      <c r="CS187" s="3479"/>
      <c r="CT187" s="3479"/>
      <c r="CU187" s="3475"/>
      <c r="CV187" s="3480"/>
      <c r="CW187" s="3477"/>
      <c r="CX187" s="3477"/>
      <c r="CY187" s="3477"/>
      <c r="CZ187" s="3478"/>
      <c r="DA187" s="3479"/>
      <c r="DB187" s="3479"/>
      <c r="DC187" s="3479"/>
    </row>
    <row r="188" customFormat="1" customHeight="1" ht="12.75" s="3420" x14ac:dyDescent="0.2">
      <c r="B188" s="3448"/>
      <c r="C188" s="6954"/>
      <c r="D188" s="6089">
        <f>IF(ISNUMBER(FIND("EN",B188)),IF(ISNUMBER(FIND("FCC",B188)),IF(ISNUMBER(FIND("ISED",B188)),CONCATENATE(Overview!$V$10,";",Overview!$S$11,";",Overview!$S$12),CONCATENATE(Overview!$V$10,";",Overview!$S$11)),IF(ISNUMBER(FIND("ISED",B188)),CONCATENATE(Overview!$V$10,";",Overview!$S$12),Overview!$V$10)),IF(ISNUMBER(FIND("FCC",B188)),IF(ISNUMBER(FIND("ISED",B188)),CONCATENATE(Overview!$S$11,";",Overview!$S$12),"IEEE Std 1528™"),Overview!$S$12))</f>
        <v/>
      </c>
      <c r="E188" s="6089">
        <f>IF(ISNUMBER(FIND("EN",B188)),IF(ISNUMBER(FIND("FCC",B188)),IF(ISNUMBER(FIND("ISED",B188)),CONCATENATE(Overview!$AB$10,";",Overview!$Y$11,";",Overview!$Y$12),CONCATENATE(Overview!$AB$10,";",Overview!$Y$11)),IF(ISNUMBER(FIND("ISED",B188)),CONCATENATE(Overview!$AB$10,";",Overview!$Y$12),Overview!$AB$10)),IF(ISNUMBER(FIND("FCC",B188)),IF(ISNUMBER(FIND("ISED",B188)),CONCATENATE(Overview!$Y$11,";",Overview!$Y$12),"IEEE Std 1528™"),Overview!$Y$12))</f>
        <v/>
      </c>
      <c r="F188" s="6945"/>
      <c r="G188" s="5446">
        <f>Overview!$E$28</f>
        <v/>
      </c>
      <c r="H188" s="3449"/>
      <c r="I188" s="3449"/>
      <c r="J188" s="3450" t="inlineStr">
        <is>
          <t>Cat M1</t>
        </is>
      </c>
      <c r="K188" s="3450" t="inlineStr">
        <is>
          <t>FDD1</t>
        </is>
      </c>
      <c r="L188" s="3449"/>
      <c r="M188" s="3450">
        <v>5</v>
      </c>
      <c r="N188" s="3451" t="inlineStr">
        <is>
          <t>QPSK</t>
        </is>
      </c>
      <c r="O188" s="3452"/>
      <c r="P188" s="3453">
        <v>3</v>
      </c>
      <c r="Q188" s="3454">
        <v>1</v>
      </c>
      <c r="R188" s="3455">
        <v>5</v>
      </c>
      <c r="S188" s="3455"/>
      <c r="T188" s="3456">
        <v>18025</v>
      </c>
      <c r="U188" s="3456">
        <v>1922.5</v>
      </c>
      <c r="V188" s="3457"/>
      <c r="W188" s="3457"/>
      <c r="X188" s="3457"/>
      <c r="Y188" s="3457"/>
      <c r="Z188" s="3457"/>
      <c r="AA188" s="3457"/>
      <c r="AB188" s="3457"/>
      <c r="AC188" s="3457"/>
      <c r="AD188" s="3457"/>
      <c r="AE188" s="3457"/>
      <c r="AF188" s="3457"/>
      <c r="AG188" s="5637"/>
      <c r="AH188" s="5644"/>
      <c r="AI188" s="3458"/>
      <c r="AJ188" s="3457"/>
      <c r="AK188" s="3457"/>
      <c r="AL188" s="3457"/>
      <c r="AM188" s="3457"/>
      <c r="AN188" s="3457"/>
      <c r="AO188" s="3457"/>
      <c r="AP188" s="3457"/>
      <c r="AQ188" s="3457"/>
      <c r="AR188" s="3457"/>
      <c r="AS188" s="3457"/>
      <c r="AT188" s="3457"/>
      <c r="AU188" s="3457"/>
      <c r="AV188" s="3457"/>
      <c r="AW188" s="3457"/>
      <c r="AX188" s="3457"/>
      <c r="AY188" s="3457"/>
      <c r="AZ188" s="3457"/>
      <c r="BA188" s="3457"/>
      <c r="BB188" s="3457"/>
      <c r="BC188" s="3457"/>
      <c r="BD188" s="3459"/>
      <c r="BE188" s="3489">
        <f>MyTimestamp(AH188)</f>
        <v/>
      </c>
      <c r="BF188" s="6080"/>
      <c r="BG188" s="6081">
        <f>BE188</f>
        <v/>
      </c>
      <c r="BH188" s="4736"/>
      <c r="BI188" s="3464"/>
      <c r="BJ188" s="3457"/>
      <c r="BK188" s="3465">
        <f>Overview!$E$7</f>
        <v/>
      </c>
      <c r="BL188" s="3457"/>
      <c r="BM188" s="3584"/>
      <c r="BN188" s="3465">
        <f>Overview!$P$153</f>
        <v/>
      </c>
      <c r="BO188" s="3457"/>
      <c r="BP188" s="3457"/>
      <c r="BQ188" s="3457"/>
      <c r="BR188" s="3467"/>
      <c r="BS188" s="3468"/>
      <c r="BT188" s="3469"/>
      <c r="BV188" s="3470"/>
      <c r="BW188" s="7588"/>
      <c r="BX188" s="7589"/>
      <c r="BY188" s="3471"/>
      <c r="BZ188" s="3472"/>
      <c r="CA188" s="3473"/>
      <c r="CB188" s="3474"/>
      <c r="CC188" s="3475"/>
      <c r="CD188" s="3476"/>
      <c r="CE188" s="3477"/>
      <c r="CF188" s="3477"/>
      <c r="CG188" s="3477"/>
      <c r="CH188" s="3478"/>
      <c r="CI188" s="3479"/>
      <c r="CJ188" s="3479"/>
      <c r="CK188" s="3479"/>
      <c r="CL188" s="3475"/>
      <c r="CM188" s="3476"/>
      <c r="CN188" s="3477"/>
      <c r="CO188" s="3477"/>
      <c r="CP188" s="3477"/>
      <c r="CQ188" s="3478"/>
      <c r="CR188" s="3479"/>
      <c r="CS188" s="3479"/>
      <c r="CT188" s="3479"/>
      <c r="CU188" s="3475"/>
      <c r="CV188" s="3480"/>
      <c r="CW188" s="3477"/>
      <c r="CX188" s="3477"/>
      <c r="CY188" s="3477"/>
      <c r="CZ188" s="3478"/>
      <c r="DA188" s="3479"/>
      <c r="DB188" s="3479"/>
      <c r="DC188" s="3479"/>
    </row>
    <row r="189" customFormat="1" customHeight="1" ht="12.75" s="3420" x14ac:dyDescent="0.2">
      <c r="B189" s="3448"/>
      <c r="C189" s="6954"/>
      <c r="D189" s="6089">
        <f>IF(ISNUMBER(FIND("EN",B189)),IF(ISNUMBER(FIND("FCC",B189)),IF(ISNUMBER(FIND("ISED",B189)),CONCATENATE(Overview!$V$10,";",Overview!$S$11,";",Overview!$S$12),CONCATENATE(Overview!$V$10,";",Overview!$S$11)),IF(ISNUMBER(FIND("ISED",B189)),CONCATENATE(Overview!$V$10,";",Overview!$S$12),Overview!$V$10)),IF(ISNUMBER(FIND("FCC",B189)),IF(ISNUMBER(FIND("ISED",B189)),CONCATENATE(Overview!$S$11,";",Overview!$S$12),"IEEE Std 1528™"),Overview!$S$12))</f>
        <v/>
      </c>
      <c r="E189" s="6089">
        <f>IF(ISNUMBER(FIND("EN",B189)),IF(ISNUMBER(FIND("FCC",B189)),IF(ISNUMBER(FIND("ISED",B189)),CONCATENATE(Overview!$AB$10,";",Overview!$Y$11,";",Overview!$Y$12),CONCATENATE(Overview!$AB$10,";",Overview!$Y$11)),IF(ISNUMBER(FIND("ISED",B189)),CONCATENATE(Overview!$AB$10,";",Overview!$Y$12),Overview!$AB$10)),IF(ISNUMBER(FIND("FCC",B189)),IF(ISNUMBER(FIND("ISED",B189)),CONCATENATE(Overview!$Y$11,";",Overview!$Y$12),"IEEE Std 1528™"),Overview!$Y$12))</f>
        <v/>
      </c>
      <c r="F189" s="6945"/>
      <c r="G189" s="5446">
        <f>Overview!$E$28</f>
        <v/>
      </c>
      <c r="H189" s="3449"/>
      <c r="I189" s="3449"/>
      <c r="J189" s="3450" t="inlineStr">
        <is>
          <t>Cat M1</t>
        </is>
      </c>
      <c r="K189" s="3450" t="inlineStr">
        <is>
          <t>FDD1</t>
        </is>
      </c>
      <c r="L189" s="3449"/>
      <c r="M189" s="3450">
        <v>5</v>
      </c>
      <c r="N189" s="3451" t="inlineStr">
        <is>
          <t>QPSK</t>
        </is>
      </c>
      <c r="O189" s="3452"/>
      <c r="P189" s="3453">
        <v>0</v>
      </c>
      <c r="Q189" s="3454">
        <v>3</v>
      </c>
      <c r="R189" s="3455">
        <v>0</v>
      </c>
      <c r="S189" s="3455"/>
      <c r="T189" s="3456">
        <v>18025</v>
      </c>
      <c r="U189" s="3456">
        <v>1922.5</v>
      </c>
      <c r="V189" s="3457"/>
      <c r="W189" s="3457"/>
      <c r="X189" s="3457"/>
      <c r="Y189" s="3457"/>
      <c r="Z189" s="3457"/>
      <c r="AA189" s="3457"/>
      <c r="AB189" s="3457"/>
      <c r="AC189" s="3457"/>
      <c r="AD189" s="3457"/>
      <c r="AE189" s="3457"/>
      <c r="AF189" s="3457"/>
      <c r="AG189" s="5637"/>
      <c r="AH189" s="5644"/>
      <c r="AI189" s="3458"/>
      <c r="AJ189" s="3457"/>
      <c r="AK189" s="3457"/>
      <c r="AL189" s="3457"/>
      <c r="AM189" s="3457"/>
      <c r="AN189" s="3457"/>
      <c r="AO189" s="3457"/>
      <c r="AP189" s="3457"/>
      <c r="AQ189" s="3457"/>
      <c r="AR189" s="3457"/>
      <c r="AS189" s="3457"/>
      <c r="AT189" s="3457"/>
      <c r="AU189" s="3457"/>
      <c r="AV189" s="3457"/>
      <c r="AW189" s="3457"/>
      <c r="AX189" s="3457"/>
      <c r="AY189" s="3457"/>
      <c r="AZ189" s="3457"/>
      <c r="BA189" s="3457"/>
      <c r="BB189" s="3457"/>
      <c r="BC189" s="3457"/>
      <c r="BD189" s="3459"/>
      <c r="BE189" s="3489">
        <f>MyTimestamp(AH189)</f>
        <v/>
      </c>
      <c r="BF189" s="6080"/>
      <c r="BG189" s="6081">
        <f>BE189</f>
        <v/>
      </c>
      <c r="BH189" s="4736"/>
      <c r="BI189" s="3464"/>
      <c r="BJ189" s="3457"/>
      <c r="BK189" s="3465">
        <f>Overview!$E$7</f>
        <v/>
      </c>
      <c r="BL189" s="3457"/>
      <c r="BM189" s="3584"/>
      <c r="BN189" s="3465">
        <f>Overview!$P$153</f>
        <v/>
      </c>
      <c r="BO189" s="3457"/>
      <c r="BP189" s="3457"/>
      <c r="BQ189" s="3457"/>
      <c r="BR189" s="3467"/>
      <c r="BS189" s="3468"/>
      <c r="BT189" s="3469"/>
      <c r="BV189" s="3470"/>
      <c r="BW189" s="7588"/>
      <c r="BX189" s="7589"/>
      <c r="BY189" s="3471"/>
      <c r="BZ189" s="3472"/>
      <c r="CA189" s="3473"/>
      <c r="CB189" s="3474"/>
      <c r="CC189" s="3475"/>
      <c r="CD189" s="3476"/>
      <c r="CE189" s="3477"/>
      <c r="CF189" s="3477"/>
      <c r="CG189" s="3477"/>
      <c r="CH189" s="3478"/>
      <c r="CI189" s="3479"/>
      <c r="CJ189" s="3479"/>
      <c r="CK189" s="3479"/>
      <c r="CL189" s="3475"/>
      <c r="CM189" s="3476"/>
      <c r="CN189" s="3477"/>
      <c r="CO189" s="3477"/>
      <c r="CP189" s="3477"/>
      <c r="CQ189" s="3478"/>
      <c r="CR189" s="3479"/>
      <c r="CS189" s="3479"/>
      <c r="CT189" s="3479"/>
      <c r="CU189" s="3475"/>
      <c r="CV189" s="3480"/>
      <c r="CW189" s="3477"/>
      <c r="CX189" s="3477"/>
      <c r="CY189" s="3477"/>
      <c r="CZ189" s="3478"/>
      <c r="DA189" s="3479"/>
      <c r="DB189" s="3479"/>
      <c r="DC189" s="3479"/>
    </row>
    <row r="190" customFormat="1" customHeight="1" ht="12.75" s="3420" x14ac:dyDescent="0.2">
      <c r="B190" s="3448"/>
      <c r="C190" s="6954"/>
      <c r="D190" s="6089">
        <f>IF(ISNUMBER(FIND("EN",B190)),IF(ISNUMBER(FIND("FCC",B190)),IF(ISNUMBER(FIND("ISED",B190)),CONCATENATE(Overview!$V$10,";",Overview!$S$11,";",Overview!$S$12),CONCATENATE(Overview!$V$10,";",Overview!$S$11)),IF(ISNUMBER(FIND("ISED",B190)),CONCATENATE(Overview!$V$10,";",Overview!$S$12),Overview!$V$10)),IF(ISNUMBER(FIND("FCC",B190)),IF(ISNUMBER(FIND("ISED",B190)),CONCATENATE(Overview!$S$11,";",Overview!$S$12),"IEEE Std 1528™"),Overview!$S$12))</f>
        <v/>
      </c>
      <c r="E190" s="6089">
        <f>IF(ISNUMBER(FIND("EN",B190)),IF(ISNUMBER(FIND("FCC",B190)),IF(ISNUMBER(FIND("ISED",B190)),CONCATENATE(Overview!$AB$10,";",Overview!$Y$11,";",Overview!$Y$12),CONCATENATE(Overview!$AB$10,";",Overview!$Y$11)),IF(ISNUMBER(FIND("ISED",B190)),CONCATENATE(Overview!$AB$10,";",Overview!$Y$12),Overview!$AB$10)),IF(ISNUMBER(FIND("FCC",B190)),IF(ISNUMBER(FIND("ISED",B190)),CONCATENATE(Overview!$Y$11,";",Overview!$Y$12),"IEEE Std 1528™"),Overview!$Y$12))</f>
        <v/>
      </c>
      <c r="F190" s="6945"/>
      <c r="G190" s="5446">
        <f>Overview!$E$28</f>
        <v/>
      </c>
      <c r="H190" s="3449"/>
      <c r="I190" s="3449"/>
      <c r="J190" s="3450" t="inlineStr">
        <is>
          <t>Cat M1</t>
        </is>
      </c>
      <c r="K190" s="3450" t="inlineStr">
        <is>
          <t>FDD1</t>
        </is>
      </c>
      <c r="L190" s="3449"/>
      <c r="M190" s="3450">
        <v>5</v>
      </c>
      <c r="N190" s="3451" t="inlineStr">
        <is>
          <t>QPSK</t>
        </is>
      </c>
      <c r="O190" s="3452"/>
      <c r="P190" s="3453">
        <v>3</v>
      </c>
      <c r="Q190" s="3454">
        <v>3</v>
      </c>
      <c r="R190" s="3455">
        <v>3</v>
      </c>
      <c r="S190" s="3455"/>
      <c r="T190" s="3456">
        <v>18025</v>
      </c>
      <c r="U190" s="3456">
        <v>1922.5</v>
      </c>
      <c r="V190" s="3457"/>
      <c r="W190" s="3457"/>
      <c r="X190" s="3457"/>
      <c r="Y190" s="3457"/>
      <c r="Z190" s="3457"/>
      <c r="AA190" s="3457"/>
      <c r="AB190" s="3457"/>
      <c r="AC190" s="3457"/>
      <c r="AD190" s="3457"/>
      <c r="AE190" s="3457"/>
      <c r="AF190" s="3457"/>
      <c r="AG190" s="5637"/>
      <c r="AH190" s="5644"/>
      <c r="AI190" s="3458"/>
      <c r="AJ190" s="3457"/>
      <c r="AK190" s="3457"/>
      <c r="AL190" s="3457"/>
      <c r="AM190" s="3457"/>
      <c r="AN190" s="3457"/>
      <c r="AO190" s="3457"/>
      <c r="AP190" s="3457"/>
      <c r="AQ190" s="3457"/>
      <c r="AR190" s="3457"/>
      <c r="AS190" s="3457"/>
      <c r="AT190" s="3457"/>
      <c r="AU190" s="3457"/>
      <c r="AV190" s="3457"/>
      <c r="AW190" s="3457"/>
      <c r="AX190" s="3457"/>
      <c r="AY190" s="3457"/>
      <c r="AZ190" s="3457"/>
      <c r="BA190" s="3457"/>
      <c r="BB190" s="3457"/>
      <c r="BC190" s="3457"/>
      <c r="BD190" s="3459"/>
      <c r="BE190" s="3489">
        <f>MyTimestamp(AH190)</f>
        <v/>
      </c>
      <c r="BF190" s="6080"/>
      <c r="BG190" s="6081">
        <f>BE190</f>
        <v/>
      </c>
      <c r="BH190" s="4736"/>
      <c r="BI190" s="3464"/>
      <c r="BJ190" s="3457"/>
      <c r="BK190" s="3465">
        <f>Overview!$E$7</f>
        <v/>
      </c>
      <c r="BL190" s="3457"/>
      <c r="BM190" s="3584"/>
      <c r="BN190" s="3465">
        <f>Overview!$P$153</f>
        <v/>
      </c>
      <c r="BO190" s="3457"/>
      <c r="BP190" s="3457"/>
      <c r="BQ190" s="3457"/>
      <c r="BR190" s="3467"/>
      <c r="BS190" s="3468"/>
      <c r="BT190" s="3469"/>
      <c r="BV190" s="3470"/>
      <c r="BW190" s="7588"/>
      <c r="BX190" s="7589"/>
      <c r="BY190" s="3471"/>
      <c r="BZ190" s="3472"/>
      <c r="CA190" s="3473"/>
      <c r="CB190" s="3474"/>
      <c r="CC190" s="3475"/>
      <c r="CD190" s="3476"/>
      <c r="CE190" s="3477"/>
      <c r="CF190" s="3477"/>
      <c r="CG190" s="3477"/>
      <c r="CH190" s="3478"/>
      <c r="CI190" s="3479"/>
      <c r="CJ190" s="3479"/>
      <c r="CK190" s="3479"/>
      <c r="CL190" s="3475"/>
      <c r="CM190" s="3476"/>
      <c r="CN190" s="3477"/>
      <c r="CO190" s="3477"/>
      <c r="CP190" s="3477"/>
      <c r="CQ190" s="3478"/>
      <c r="CR190" s="3479"/>
      <c r="CS190" s="3479"/>
      <c r="CT190" s="3479"/>
      <c r="CU190" s="3475"/>
      <c r="CV190" s="3480"/>
      <c r="CW190" s="3477"/>
      <c r="CX190" s="3477"/>
      <c r="CY190" s="3477"/>
      <c r="CZ190" s="3478"/>
      <c r="DA190" s="3479"/>
      <c r="DB190" s="3479"/>
      <c r="DC190" s="3479"/>
    </row>
    <row r="191" customFormat="1" customHeight="1" ht="12.75" s="3420" x14ac:dyDescent="0.2">
      <c r="B191" s="3448"/>
      <c r="C191" s="6954"/>
      <c r="D191" s="6089">
        <f>IF(ISNUMBER(FIND("EN",B191)),IF(ISNUMBER(FIND("FCC",B191)),IF(ISNUMBER(FIND("ISED",B191)),CONCATENATE(Overview!$V$10,";",Overview!$S$11,";",Overview!$S$12),CONCATENATE(Overview!$V$10,";",Overview!$S$11)),IF(ISNUMBER(FIND("ISED",B191)),CONCATENATE(Overview!$V$10,";",Overview!$S$12),Overview!$V$10)),IF(ISNUMBER(FIND("FCC",B191)),IF(ISNUMBER(FIND("ISED",B191)),CONCATENATE(Overview!$S$11,";",Overview!$S$12),"IEEE Std 1528™"),Overview!$S$12))</f>
        <v/>
      </c>
      <c r="E191" s="6089">
        <f>IF(ISNUMBER(FIND("EN",B191)),IF(ISNUMBER(FIND("FCC",B191)),IF(ISNUMBER(FIND("ISED",B191)),CONCATENATE(Overview!$AB$10,";",Overview!$Y$11,";",Overview!$Y$12),CONCATENATE(Overview!$AB$10,";",Overview!$Y$11)),IF(ISNUMBER(FIND("ISED",B191)),CONCATENATE(Overview!$AB$10,";",Overview!$Y$12),Overview!$AB$10)),IF(ISNUMBER(FIND("FCC",B191)),IF(ISNUMBER(FIND("ISED",B191)),CONCATENATE(Overview!$Y$11,";",Overview!$Y$12),"IEEE Std 1528™"),Overview!$Y$12))</f>
        <v/>
      </c>
      <c r="F191" s="6945"/>
      <c r="G191" s="5446">
        <f>Overview!$E$28</f>
        <v/>
      </c>
      <c r="H191" s="3449"/>
      <c r="I191" s="3449"/>
      <c r="J191" s="3450" t="inlineStr">
        <is>
          <t>Cat M1</t>
        </is>
      </c>
      <c r="K191" s="3450" t="inlineStr">
        <is>
          <t>FDD1</t>
        </is>
      </c>
      <c r="L191" s="3449"/>
      <c r="M191" s="3450">
        <v>5</v>
      </c>
      <c r="N191" s="3451" t="inlineStr">
        <is>
          <t>QPSK</t>
        </is>
      </c>
      <c r="O191" s="3452"/>
      <c r="P191" s="3453">
        <v>0</v>
      </c>
      <c r="Q191" s="3454">
        <v>6</v>
      </c>
      <c r="R191" s="3455">
        <v>0</v>
      </c>
      <c r="S191" s="3455"/>
      <c r="T191" s="3456">
        <v>18025</v>
      </c>
      <c r="U191" s="3456">
        <v>1922.5</v>
      </c>
      <c r="V191" s="3457"/>
      <c r="W191" s="3457"/>
      <c r="X191" s="3457"/>
      <c r="Y191" s="3457"/>
      <c r="Z191" s="3457"/>
      <c r="AA191" s="3457"/>
      <c r="AB191" s="3457"/>
      <c r="AC191" s="3457"/>
      <c r="AD191" s="3457"/>
      <c r="AE191" s="3457"/>
      <c r="AF191" s="3457"/>
      <c r="AG191" s="5637"/>
      <c r="AH191" s="5644"/>
      <c r="AI191" s="3458"/>
      <c r="AJ191" s="3457"/>
      <c r="AK191" s="3457"/>
      <c r="AL191" s="3457"/>
      <c r="AM191" s="3457"/>
      <c r="AN191" s="3457"/>
      <c r="AO191" s="3457"/>
      <c r="AP191" s="3457"/>
      <c r="AQ191" s="3457"/>
      <c r="AR191" s="3457"/>
      <c r="AS191" s="3457"/>
      <c r="AT191" s="3457"/>
      <c r="AU191" s="3457"/>
      <c r="AV191" s="3457"/>
      <c r="AW191" s="3457"/>
      <c r="AX191" s="3457"/>
      <c r="AY191" s="3457"/>
      <c r="AZ191" s="3457"/>
      <c r="BA191" s="3457"/>
      <c r="BB191" s="3457"/>
      <c r="BC191" s="3457"/>
      <c r="BD191" s="3459"/>
      <c r="BE191" s="3489">
        <f>MyTimestamp(AH191)</f>
        <v/>
      </c>
      <c r="BF191" s="6080"/>
      <c r="BG191" s="6081">
        <f>BE191</f>
        <v/>
      </c>
      <c r="BH191" s="4736"/>
      <c r="BI191" s="3464"/>
      <c r="BJ191" s="3457"/>
      <c r="BK191" s="3465">
        <f>Overview!$E$7</f>
        <v/>
      </c>
      <c r="BL191" s="3457"/>
      <c r="BM191" s="3584"/>
      <c r="BN191" s="3465">
        <f>Overview!$P$153</f>
        <v/>
      </c>
      <c r="BO191" s="3457"/>
      <c r="BP191" s="3457"/>
      <c r="BQ191" s="3457"/>
      <c r="BR191" s="3467"/>
      <c r="BS191" s="3468"/>
      <c r="BT191" s="3469"/>
      <c r="BV191" s="3470"/>
      <c r="BW191" s="7588"/>
      <c r="BX191" s="7589"/>
      <c r="BY191" s="3471"/>
      <c r="BZ191" s="3472"/>
      <c r="CA191" s="3473"/>
      <c r="CB191" s="3474"/>
      <c r="CC191" s="3475"/>
      <c r="CD191" s="3476"/>
      <c r="CE191" s="3477"/>
      <c r="CF191" s="3477"/>
      <c r="CG191" s="3477"/>
      <c r="CH191" s="3478"/>
      <c r="CI191" s="3479"/>
      <c r="CJ191" s="3479"/>
      <c r="CK191" s="3479"/>
      <c r="CL191" s="3475"/>
      <c r="CM191" s="3476"/>
      <c r="CN191" s="3477"/>
      <c r="CO191" s="3477"/>
      <c r="CP191" s="3477"/>
      <c r="CQ191" s="3478"/>
      <c r="CR191" s="3479"/>
      <c r="CS191" s="3479"/>
      <c r="CT191" s="3479"/>
      <c r="CU191" s="3475"/>
      <c r="CV191" s="3480"/>
      <c r="CW191" s="3477"/>
      <c r="CX191" s="3477"/>
      <c r="CY191" s="3477"/>
      <c r="CZ191" s="3478"/>
      <c r="DA191" s="3479"/>
      <c r="DB191" s="3479"/>
      <c r="DC191" s="3479"/>
    </row>
    <row r="192" customFormat="1" customHeight="1" ht="12.75" s="3420" x14ac:dyDescent="0.2">
      <c r="B192" s="3448"/>
      <c r="C192" s="6954"/>
      <c r="D192" s="6089">
        <f>IF(ISNUMBER(FIND("EN",B192)),IF(ISNUMBER(FIND("FCC",B192)),IF(ISNUMBER(FIND("ISED",B192)),CONCATENATE(Overview!$V$10,";",Overview!$S$11,";",Overview!$S$12),CONCATENATE(Overview!$V$10,";",Overview!$S$11)),IF(ISNUMBER(FIND("ISED",B192)),CONCATENATE(Overview!$V$10,";",Overview!$S$12),Overview!$V$10)),IF(ISNUMBER(FIND("FCC",B192)),IF(ISNUMBER(FIND("ISED",B192)),CONCATENATE(Overview!$S$11,";",Overview!$S$12),"IEEE Std 1528™"),Overview!$S$12))</f>
        <v/>
      </c>
      <c r="E192" s="6089">
        <f>IF(ISNUMBER(FIND("EN",B192)),IF(ISNUMBER(FIND("FCC",B192)),IF(ISNUMBER(FIND("ISED",B192)),CONCATENATE(Overview!$AB$10,";",Overview!$Y$11,";",Overview!$Y$12),CONCATENATE(Overview!$AB$10,";",Overview!$Y$11)),IF(ISNUMBER(FIND("ISED",B192)),CONCATENATE(Overview!$AB$10,";",Overview!$Y$12),Overview!$AB$10)),IF(ISNUMBER(FIND("FCC",B192)),IF(ISNUMBER(FIND("ISED",B192)),CONCATENATE(Overview!$Y$11,";",Overview!$Y$12),"IEEE Std 1528™"),Overview!$Y$12))</f>
        <v/>
      </c>
      <c r="F192" s="6945"/>
      <c r="G192" s="5446">
        <f>Overview!$E$28</f>
        <v/>
      </c>
      <c r="H192" s="3449"/>
      <c r="I192" s="3449"/>
      <c r="J192" s="3450" t="inlineStr">
        <is>
          <t>Cat M1</t>
        </is>
      </c>
      <c r="K192" s="3450" t="inlineStr">
        <is>
          <t>FDD1</t>
        </is>
      </c>
      <c r="L192" s="3449"/>
      <c r="M192" s="3450">
        <v>5</v>
      </c>
      <c r="N192" s="3451" t="inlineStr">
        <is>
          <t>QPSK</t>
        </is>
      </c>
      <c r="O192" s="3452"/>
      <c r="P192" s="3453">
        <v>1</v>
      </c>
      <c r="Q192" s="3454">
        <v>6</v>
      </c>
      <c r="R192" s="3455">
        <v>0</v>
      </c>
      <c r="S192" s="3455"/>
      <c r="T192" s="3456">
        <v>18025</v>
      </c>
      <c r="U192" s="3456">
        <v>1922.5</v>
      </c>
      <c r="V192" s="3457"/>
      <c r="W192" s="3457"/>
      <c r="X192" s="3457"/>
      <c r="Y192" s="3457"/>
      <c r="Z192" s="3457"/>
      <c r="AA192" s="3457"/>
      <c r="AB192" s="3457"/>
      <c r="AC192" s="3457"/>
      <c r="AD192" s="3457"/>
      <c r="AE192" s="3457"/>
      <c r="AF192" s="3457"/>
      <c r="AG192" s="5637"/>
      <c r="AH192" s="5644"/>
      <c r="AI192" s="3458"/>
      <c r="AJ192" s="3457"/>
      <c r="AK192" s="3457"/>
      <c r="AL192" s="3457"/>
      <c r="AM192" s="3457"/>
      <c r="AN192" s="3457"/>
      <c r="AO192" s="3457"/>
      <c r="AP192" s="3457"/>
      <c r="AQ192" s="3457"/>
      <c r="AR192" s="3457"/>
      <c r="AS192" s="3457"/>
      <c r="AT192" s="3457"/>
      <c r="AU192" s="3457"/>
      <c r="AV192" s="3457"/>
      <c r="AW192" s="3457"/>
      <c r="AX192" s="3457"/>
      <c r="AY192" s="3457"/>
      <c r="AZ192" s="3457"/>
      <c r="BA192" s="3457"/>
      <c r="BB192" s="3457"/>
      <c r="BC192" s="3457"/>
      <c r="BD192" s="3459"/>
      <c r="BE192" s="3489">
        <f>MyTimestamp(AH192)</f>
        <v/>
      </c>
      <c r="BF192" s="6080"/>
      <c r="BG192" s="6081">
        <f>BE192</f>
        <v/>
      </c>
      <c r="BH192" s="4736"/>
      <c r="BI192" s="3464"/>
      <c r="BJ192" s="3457"/>
      <c r="BK192" s="3465">
        <f>Overview!$E$7</f>
        <v/>
      </c>
      <c r="BL192" s="3457"/>
      <c r="BM192" s="3584"/>
      <c r="BN192" s="3465">
        <f>Overview!$P$153</f>
        <v/>
      </c>
      <c r="BO192" s="3457"/>
      <c r="BP192" s="3457"/>
      <c r="BQ192" s="3457"/>
      <c r="BR192" s="3467"/>
      <c r="BS192" s="3468"/>
      <c r="BT192" s="3469"/>
      <c r="BV192" s="3470"/>
      <c r="BW192" s="7588"/>
      <c r="BX192" s="7589"/>
      <c r="BY192" s="3471"/>
      <c r="BZ192" s="3472"/>
      <c r="CA192" s="3473"/>
      <c r="CB192" s="3474"/>
      <c r="CC192" s="3475"/>
      <c r="CD192" s="3476"/>
      <c r="CE192" s="3477"/>
      <c r="CF192" s="3477"/>
      <c r="CG192" s="3477"/>
      <c r="CH192" s="3478"/>
      <c r="CI192" s="3479"/>
      <c r="CJ192" s="3479"/>
      <c r="CK192" s="3479"/>
      <c r="CL192" s="3475"/>
      <c r="CM192" s="3476"/>
      <c r="CN192" s="3477"/>
      <c r="CO192" s="3477"/>
      <c r="CP192" s="3477"/>
      <c r="CQ192" s="3478"/>
      <c r="CR192" s="3479"/>
      <c r="CS192" s="3479"/>
      <c r="CT192" s="3479"/>
      <c r="CU192" s="3475"/>
      <c r="CV192" s="3480"/>
      <c r="CW192" s="3477"/>
      <c r="CX192" s="3477"/>
      <c r="CY192" s="3477"/>
      <c r="CZ192" s="3478"/>
      <c r="DA192" s="3479"/>
      <c r="DB192" s="3479"/>
      <c r="DC192" s="3479"/>
    </row>
    <row r="193" customFormat="1" customHeight="1" ht="12.75" s="3420" x14ac:dyDescent="0.2">
      <c r="B193" s="3448"/>
      <c r="C193" s="6954"/>
      <c r="D193" s="6089">
        <f>IF(ISNUMBER(FIND("EN",B193)),IF(ISNUMBER(FIND("FCC",B193)),IF(ISNUMBER(FIND("ISED",B193)),CONCATENATE(Overview!$V$10,";",Overview!$S$11,";",Overview!$S$12),CONCATENATE(Overview!$V$10,";",Overview!$S$11)),IF(ISNUMBER(FIND("ISED",B193)),CONCATENATE(Overview!$V$10,";",Overview!$S$12),Overview!$V$10)),IF(ISNUMBER(FIND("FCC",B193)),IF(ISNUMBER(FIND("ISED",B193)),CONCATENATE(Overview!$S$11,";",Overview!$S$12),"IEEE Std 1528™"),Overview!$S$12))</f>
        <v/>
      </c>
      <c r="E193" s="6089">
        <f>IF(ISNUMBER(FIND("EN",B193)),IF(ISNUMBER(FIND("FCC",B193)),IF(ISNUMBER(FIND("ISED",B193)),CONCATENATE(Overview!$AB$10,";",Overview!$Y$11,";",Overview!$Y$12),CONCATENATE(Overview!$AB$10,";",Overview!$Y$11)),IF(ISNUMBER(FIND("ISED",B193)),CONCATENATE(Overview!$AB$10,";",Overview!$Y$12),Overview!$AB$10)),IF(ISNUMBER(FIND("FCC",B193)),IF(ISNUMBER(FIND("ISED",B193)),CONCATENATE(Overview!$Y$11,";",Overview!$Y$12),"IEEE Std 1528™"),Overview!$Y$12))</f>
        <v/>
      </c>
      <c r="F193" s="6945"/>
      <c r="G193" s="5446">
        <f>Overview!$E$28</f>
        <v/>
      </c>
      <c r="H193" s="3449"/>
      <c r="I193" s="3449"/>
      <c r="J193" s="3450" t="inlineStr">
        <is>
          <t>Cat M1</t>
        </is>
      </c>
      <c r="K193" s="3450" t="inlineStr">
        <is>
          <t>FDD1</t>
        </is>
      </c>
      <c r="L193" s="3449"/>
      <c r="M193" s="3450">
        <v>5</v>
      </c>
      <c r="N193" s="3451" t="inlineStr">
        <is>
          <t>QPSK</t>
        </is>
      </c>
      <c r="O193" s="3452"/>
      <c r="P193" s="3453">
        <v>3</v>
      </c>
      <c r="Q193" s="3454">
        <v>6</v>
      </c>
      <c r="R193" s="3455">
        <v>0</v>
      </c>
      <c r="S193" s="3455"/>
      <c r="T193" s="3456">
        <v>18025</v>
      </c>
      <c r="U193" s="3456">
        <v>1922.5</v>
      </c>
      <c r="V193" s="3457"/>
      <c r="W193" s="3457"/>
      <c r="X193" s="3457"/>
      <c r="Y193" s="3457"/>
      <c r="Z193" s="3457"/>
      <c r="AA193" s="3457"/>
      <c r="AB193" s="3457"/>
      <c r="AC193" s="3457"/>
      <c r="AD193" s="3457"/>
      <c r="AE193" s="3457"/>
      <c r="AF193" s="3457"/>
      <c r="AG193" s="5637"/>
      <c r="AH193" s="5644"/>
      <c r="AI193" s="3458"/>
      <c r="AJ193" s="3457"/>
      <c r="AK193" s="3457"/>
      <c r="AL193" s="3457"/>
      <c r="AM193" s="3457"/>
      <c r="AN193" s="3457"/>
      <c r="AO193" s="3457"/>
      <c r="AP193" s="3457"/>
      <c r="AQ193" s="3457"/>
      <c r="AR193" s="3457"/>
      <c r="AS193" s="3457"/>
      <c r="AT193" s="3457"/>
      <c r="AU193" s="3457"/>
      <c r="AV193" s="3457"/>
      <c r="AW193" s="3457"/>
      <c r="AX193" s="3457"/>
      <c r="AY193" s="3457"/>
      <c r="AZ193" s="3457"/>
      <c r="BA193" s="3457"/>
      <c r="BB193" s="3457"/>
      <c r="BC193" s="3457"/>
      <c r="BD193" s="3459"/>
      <c r="BE193" s="3489">
        <f>MyTimestamp(AH193)</f>
        <v/>
      </c>
      <c r="BF193" s="6080"/>
      <c r="BG193" s="6081">
        <f>BE193</f>
        <v/>
      </c>
      <c r="BH193" s="4736"/>
      <c r="BI193" s="3464"/>
      <c r="BJ193" s="3457"/>
      <c r="BK193" s="3465">
        <f>Overview!$E$7</f>
        <v/>
      </c>
      <c r="BL193" s="3457"/>
      <c r="BM193" s="3584"/>
      <c r="BN193" s="3465">
        <f>Overview!$P$153</f>
        <v/>
      </c>
      <c r="BO193" s="3457"/>
      <c r="BP193" s="3457"/>
      <c r="BQ193" s="3457"/>
      <c r="BR193" s="3467"/>
      <c r="BS193" s="3468"/>
      <c r="BT193" s="3469"/>
      <c r="BV193" s="3470"/>
      <c r="BW193" s="7588"/>
      <c r="BX193" s="7589"/>
      <c r="BY193" s="3471"/>
      <c r="BZ193" s="3472"/>
      <c r="CA193" s="3473"/>
      <c r="CB193" s="3474"/>
      <c r="CC193" s="3475"/>
      <c r="CD193" s="3476"/>
      <c r="CE193" s="3477"/>
      <c r="CF193" s="3477"/>
      <c r="CG193" s="3477"/>
      <c r="CH193" s="3478"/>
      <c r="CI193" s="3479"/>
      <c r="CJ193" s="3479"/>
      <c r="CK193" s="3479"/>
      <c r="CL193" s="3475"/>
      <c r="CM193" s="3476"/>
      <c r="CN193" s="3477"/>
      <c r="CO193" s="3477"/>
      <c r="CP193" s="3477"/>
      <c r="CQ193" s="3478"/>
      <c r="CR193" s="3479"/>
      <c r="CS193" s="3479"/>
      <c r="CT193" s="3479"/>
      <c r="CU193" s="3475"/>
      <c r="CV193" s="3480"/>
      <c r="CW193" s="3477"/>
      <c r="CX193" s="3477"/>
      <c r="CY193" s="3477"/>
      <c r="CZ193" s="3478"/>
      <c r="DA193" s="3479"/>
      <c r="DB193" s="3479"/>
      <c r="DC193" s="3479"/>
    </row>
    <row r="194" customFormat="1" customHeight="1" ht="12.75" s="3420" x14ac:dyDescent="0.2">
      <c r="B194" s="3448"/>
      <c r="C194" s="6954"/>
      <c r="D194" s="6089">
        <f>IF(ISNUMBER(FIND("EN",B194)),IF(ISNUMBER(FIND("FCC",B194)),IF(ISNUMBER(FIND("ISED",B194)),CONCATENATE(Overview!$V$10,";",Overview!$S$11,";",Overview!$S$12),CONCATENATE(Overview!$V$10,";",Overview!$S$11)),IF(ISNUMBER(FIND("ISED",B194)),CONCATENATE(Overview!$V$10,";",Overview!$S$12),Overview!$V$10)),IF(ISNUMBER(FIND("FCC",B194)),IF(ISNUMBER(FIND("ISED",B194)),CONCATENATE(Overview!$S$11,";",Overview!$S$12),"IEEE Std 1528™"),Overview!$S$12))</f>
        <v/>
      </c>
      <c r="E194" s="6089">
        <f>IF(ISNUMBER(FIND("EN",B194)),IF(ISNUMBER(FIND("FCC",B194)),IF(ISNUMBER(FIND("ISED",B194)),CONCATENATE(Overview!$AB$10,";",Overview!$Y$11,";",Overview!$Y$12),CONCATENATE(Overview!$AB$10,";",Overview!$Y$11)),IF(ISNUMBER(FIND("ISED",B194)),CONCATENATE(Overview!$AB$10,";",Overview!$Y$12),Overview!$AB$10)),IF(ISNUMBER(FIND("FCC",B194)),IF(ISNUMBER(FIND("ISED",B194)),CONCATENATE(Overview!$Y$11,";",Overview!$Y$12),"IEEE Std 1528™"),Overview!$Y$12))</f>
        <v/>
      </c>
      <c r="F194" s="6945"/>
      <c r="G194" s="5446">
        <f>Overview!$E$28</f>
        <v/>
      </c>
      <c r="H194" s="3449"/>
      <c r="I194" s="3449"/>
      <c r="J194" s="3450" t="inlineStr">
        <is>
          <t>Cat M1</t>
        </is>
      </c>
      <c r="K194" s="3450" t="inlineStr">
        <is>
          <t>FDD1</t>
        </is>
      </c>
      <c r="L194" s="3449"/>
      <c r="M194" s="3450">
        <v>5</v>
      </c>
      <c r="N194" s="3451" t="inlineStr">
        <is>
          <t>16QAM</t>
        </is>
      </c>
      <c r="O194" s="3452"/>
      <c r="P194" s="3453">
        <v>0</v>
      </c>
      <c r="Q194" s="3454">
        <v>1</v>
      </c>
      <c r="R194" s="3455">
        <v>0</v>
      </c>
      <c r="S194" s="3455"/>
      <c r="T194" s="3456">
        <v>18025</v>
      </c>
      <c r="U194" s="3456">
        <v>1922.5</v>
      </c>
      <c r="V194" s="3457"/>
      <c r="W194" s="3457"/>
      <c r="X194" s="3457"/>
      <c r="Y194" s="3457"/>
      <c r="Z194" s="3457"/>
      <c r="AA194" s="3457"/>
      <c r="AB194" s="3457"/>
      <c r="AC194" s="3457"/>
      <c r="AD194" s="3457"/>
      <c r="AE194" s="3457"/>
      <c r="AF194" s="3457"/>
      <c r="AG194" s="5637"/>
      <c r="AH194" s="5644"/>
      <c r="AI194" s="3458"/>
      <c r="AJ194" s="3457"/>
      <c r="AK194" s="3457"/>
      <c r="AL194" s="3457"/>
      <c r="AM194" s="3457"/>
      <c r="AN194" s="3457"/>
      <c r="AO194" s="3457"/>
      <c r="AP194" s="3457"/>
      <c r="AQ194" s="3457"/>
      <c r="AR194" s="3457"/>
      <c r="AS194" s="3457"/>
      <c r="AT194" s="3457"/>
      <c r="AU194" s="3457"/>
      <c r="AV194" s="3457"/>
      <c r="AW194" s="3457"/>
      <c r="AX194" s="3457"/>
      <c r="AY194" s="3457"/>
      <c r="AZ194" s="3457"/>
      <c r="BA194" s="3457"/>
      <c r="BB194" s="3457"/>
      <c r="BC194" s="3457"/>
      <c r="BD194" s="3459"/>
      <c r="BE194" s="3489">
        <f>MyTimestamp(AH194)</f>
        <v/>
      </c>
      <c r="BF194" s="6080"/>
      <c r="BG194" s="6081">
        <f>BE194</f>
        <v/>
      </c>
      <c r="BH194" s="4736"/>
      <c r="BI194" s="3464"/>
      <c r="BJ194" s="3457"/>
      <c r="BK194" s="3465">
        <f>Overview!$E$7</f>
        <v/>
      </c>
      <c r="BL194" s="3457"/>
      <c r="BM194" s="3584"/>
      <c r="BN194" s="3465">
        <f>Overview!$P$153</f>
        <v/>
      </c>
      <c r="BO194" s="3457"/>
      <c r="BP194" s="3457"/>
      <c r="BQ194" s="3457"/>
      <c r="BR194" s="3467"/>
      <c r="BS194" s="3468"/>
      <c r="BT194" s="3469"/>
      <c r="BV194" s="3470"/>
      <c r="BW194" s="7588"/>
      <c r="BX194" s="7589"/>
      <c r="BY194" s="3471"/>
      <c r="BZ194" s="3472"/>
      <c r="CA194" s="3473"/>
      <c r="CB194" s="3474"/>
      <c r="CC194" s="3475"/>
      <c r="CD194" s="3476"/>
      <c r="CE194" s="3477"/>
      <c r="CF194" s="3477"/>
      <c r="CG194" s="3477"/>
      <c r="CH194" s="3478"/>
      <c r="CI194" s="3479"/>
      <c r="CJ194" s="3479"/>
      <c r="CK194" s="3479"/>
      <c r="CL194" s="3475"/>
      <c r="CM194" s="3476"/>
      <c r="CN194" s="3477"/>
      <c r="CO194" s="3477"/>
      <c r="CP194" s="3477"/>
      <c r="CQ194" s="3478"/>
      <c r="CR194" s="3479"/>
      <c r="CS194" s="3479"/>
      <c r="CT194" s="3479"/>
      <c r="CU194" s="3475"/>
      <c r="CV194" s="3480"/>
      <c r="CW194" s="3477"/>
      <c r="CX194" s="3477"/>
      <c r="CY194" s="3477"/>
      <c r="CZ194" s="3478"/>
      <c r="DA194" s="3479"/>
      <c r="DB194" s="3479"/>
      <c r="DC194" s="3479"/>
    </row>
    <row r="195" customFormat="1" customHeight="1" ht="12.75" s="3420" x14ac:dyDescent="0.2">
      <c r="B195" s="3448"/>
      <c r="C195" s="6954"/>
      <c r="D195" s="6089">
        <f>IF(ISNUMBER(FIND("EN",B195)),IF(ISNUMBER(FIND("FCC",B195)),IF(ISNUMBER(FIND("ISED",B195)),CONCATENATE(Overview!$V$10,";",Overview!$S$11,";",Overview!$S$12),CONCATENATE(Overview!$V$10,";",Overview!$S$11)),IF(ISNUMBER(FIND("ISED",B195)),CONCATENATE(Overview!$V$10,";",Overview!$S$12),Overview!$V$10)),IF(ISNUMBER(FIND("FCC",B195)),IF(ISNUMBER(FIND("ISED",B195)),CONCATENATE(Overview!$S$11,";",Overview!$S$12),"IEEE Std 1528™"),Overview!$S$12))</f>
        <v/>
      </c>
      <c r="E195" s="6089">
        <f>IF(ISNUMBER(FIND("EN",B195)),IF(ISNUMBER(FIND("FCC",B195)),IF(ISNUMBER(FIND("ISED",B195)),CONCATENATE(Overview!$AB$10,";",Overview!$Y$11,";",Overview!$Y$12),CONCATENATE(Overview!$AB$10,";",Overview!$Y$11)),IF(ISNUMBER(FIND("ISED",B195)),CONCATENATE(Overview!$AB$10,";",Overview!$Y$12),Overview!$AB$10)),IF(ISNUMBER(FIND("FCC",B195)),IF(ISNUMBER(FIND("ISED",B195)),CONCATENATE(Overview!$Y$11,";",Overview!$Y$12),"IEEE Std 1528™"),Overview!$Y$12))</f>
        <v/>
      </c>
      <c r="F195" s="6945"/>
      <c r="G195" s="5446">
        <f>Overview!$E$28</f>
        <v/>
      </c>
      <c r="H195" s="3449"/>
      <c r="I195" s="3449"/>
      <c r="J195" s="3450" t="inlineStr">
        <is>
          <t>Cat M1</t>
        </is>
      </c>
      <c r="K195" s="3450" t="inlineStr">
        <is>
          <t>FDD1</t>
        </is>
      </c>
      <c r="L195" s="3449"/>
      <c r="M195" s="3450">
        <v>5</v>
      </c>
      <c r="N195" s="3451" t="inlineStr">
        <is>
          <t>16QAM</t>
        </is>
      </c>
      <c r="O195" s="3452"/>
      <c r="P195" s="3453">
        <v>0</v>
      </c>
      <c r="Q195" s="3454">
        <v>1</v>
      </c>
      <c r="R195" s="3455">
        <v>5</v>
      </c>
      <c r="S195" s="3455"/>
      <c r="T195" s="3456">
        <v>18025</v>
      </c>
      <c r="U195" s="3456">
        <v>1922.5</v>
      </c>
      <c r="V195" s="3457"/>
      <c r="W195" s="3457"/>
      <c r="X195" s="3457"/>
      <c r="Y195" s="3457"/>
      <c r="Z195" s="3457"/>
      <c r="AA195" s="3457"/>
      <c r="AB195" s="3457"/>
      <c r="AC195" s="3457"/>
      <c r="AD195" s="3457"/>
      <c r="AE195" s="3457"/>
      <c r="AF195" s="3457"/>
      <c r="AG195" s="5637"/>
      <c r="AH195" s="5644"/>
      <c r="AI195" s="3458"/>
      <c r="AJ195" s="3457"/>
      <c r="AK195" s="3457"/>
      <c r="AL195" s="3457"/>
      <c r="AM195" s="3457"/>
      <c r="AN195" s="3457"/>
      <c r="AO195" s="3457"/>
      <c r="AP195" s="3457"/>
      <c r="AQ195" s="3457"/>
      <c r="AR195" s="3457"/>
      <c r="AS195" s="3457"/>
      <c r="AT195" s="3457"/>
      <c r="AU195" s="3457"/>
      <c r="AV195" s="3457"/>
      <c r="AW195" s="3457"/>
      <c r="AX195" s="3457"/>
      <c r="AY195" s="3457"/>
      <c r="AZ195" s="3457"/>
      <c r="BA195" s="3457"/>
      <c r="BB195" s="3457"/>
      <c r="BC195" s="3457"/>
      <c r="BD195" s="3459"/>
      <c r="BE195" s="3489">
        <f>MyTimestamp(AH195)</f>
        <v/>
      </c>
      <c r="BF195" s="6080"/>
      <c r="BG195" s="6081">
        <f>BE195</f>
        <v/>
      </c>
      <c r="BH195" s="4736"/>
      <c r="BI195" s="3464"/>
      <c r="BJ195" s="3457"/>
      <c r="BK195" s="3465">
        <f>Overview!$E$7</f>
        <v/>
      </c>
      <c r="BL195" s="3457"/>
      <c r="BM195" s="3584"/>
      <c r="BN195" s="3465">
        <f>Overview!$P$153</f>
        <v/>
      </c>
      <c r="BO195" s="3457"/>
      <c r="BP195" s="3457"/>
      <c r="BQ195" s="3457"/>
      <c r="BR195" s="3467"/>
      <c r="BS195" s="3468"/>
      <c r="BT195" s="3469"/>
      <c r="BV195" s="3470"/>
      <c r="BW195" s="7588"/>
      <c r="BX195" s="7589"/>
      <c r="BY195" s="3471"/>
      <c r="BZ195" s="3472"/>
      <c r="CA195" s="3473"/>
      <c r="CB195" s="3474"/>
      <c r="CC195" s="3475"/>
      <c r="CD195" s="3476"/>
      <c r="CE195" s="3477"/>
      <c r="CF195" s="3477"/>
      <c r="CG195" s="3477"/>
      <c r="CH195" s="3478"/>
      <c r="CI195" s="3479"/>
      <c r="CJ195" s="3479"/>
      <c r="CK195" s="3479"/>
      <c r="CL195" s="3475"/>
      <c r="CM195" s="3476"/>
      <c r="CN195" s="3477"/>
      <c r="CO195" s="3477"/>
      <c r="CP195" s="3477"/>
      <c r="CQ195" s="3478"/>
      <c r="CR195" s="3479"/>
      <c r="CS195" s="3479"/>
      <c r="CT195" s="3479"/>
      <c r="CU195" s="3475"/>
      <c r="CV195" s="3480"/>
      <c r="CW195" s="3477"/>
      <c r="CX195" s="3477"/>
      <c r="CY195" s="3477"/>
      <c r="CZ195" s="3478"/>
      <c r="DA195" s="3479"/>
      <c r="DB195" s="3479"/>
      <c r="DC195" s="3479"/>
    </row>
    <row r="196" customFormat="1" customHeight="1" ht="12.75" s="3420" x14ac:dyDescent="0.2">
      <c r="B196" s="3448"/>
      <c r="C196" s="6954"/>
      <c r="D196" s="6089">
        <f>IF(ISNUMBER(FIND("EN",B196)),IF(ISNUMBER(FIND("FCC",B196)),IF(ISNUMBER(FIND("ISED",B196)),CONCATENATE(Overview!$V$10,";",Overview!$S$11,";",Overview!$S$12),CONCATENATE(Overview!$V$10,";",Overview!$S$11)),IF(ISNUMBER(FIND("ISED",B196)),CONCATENATE(Overview!$V$10,";",Overview!$S$12),Overview!$V$10)),IF(ISNUMBER(FIND("FCC",B196)),IF(ISNUMBER(FIND("ISED",B196)),CONCATENATE(Overview!$S$11,";",Overview!$S$12),"IEEE Std 1528™"),Overview!$S$12))</f>
        <v/>
      </c>
      <c r="E196" s="6089">
        <f>IF(ISNUMBER(FIND("EN",B196)),IF(ISNUMBER(FIND("FCC",B196)),IF(ISNUMBER(FIND("ISED",B196)),CONCATENATE(Overview!$AB$10,";",Overview!$Y$11,";",Overview!$Y$12),CONCATENATE(Overview!$AB$10,";",Overview!$Y$11)),IF(ISNUMBER(FIND("ISED",B196)),CONCATENATE(Overview!$AB$10,";",Overview!$Y$12),Overview!$AB$10)),IF(ISNUMBER(FIND("FCC",B196)),IF(ISNUMBER(FIND("ISED",B196)),CONCATENATE(Overview!$Y$11,";",Overview!$Y$12),"IEEE Std 1528™"),Overview!$Y$12))</f>
        <v/>
      </c>
      <c r="F196" s="6945"/>
      <c r="G196" s="5446">
        <f>Overview!$E$28</f>
        <v/>
      </c>
      <c r="H196" s="3449"/>
      <c r="I196" s="3449"/>
      <c r="J196" s="3450" t="inlineStr">
        <is>
          <t>Cat M1</t>
        </is>
      </c>
      <c r="K196" s="3450" t="inlineStr">
        <is>
          <t>FDD1</t>
        </is>
      </c>
      <c r="L196" s="3449"/>
      <c r="M196" s="3450">
        <v>5</v>
      </c>
      <c r="N196" s="3451" t="inlineStr">
        <is>
          <t>16QAM</t>
        </is>
      </c>
      <c r="O196" s="3452"/>
      <c r="P196" s="3453">
        <v>1</v>
      </c>
      <c r="Q196" s="3454">
        <v>1</v>
      </c>
      <c r="R196" s="3455">
        <v>0</v>
      </c>
      <c r="S196" s="3455"/>
      <c r="T196" s="3456">
        <v>18025</v>
      </c>
      <c r="U196" s="3456">
        <v>1922.5</v>
      </c>
      <c r="V196" s="3457"/>
      <c r="W196" s="3457"/>
      <c r="X196" s="3457"/>
      <c r="Y196" s="3457"/>
      <c r="Z196" s="3457"/>
      <c r="AA196" s="3457"/>
      <c r="AB196" s="3457"/>
      <c r="AC196" s="3457"/>
      <c r="AD196" s="3457"/>
      <c r="AE196" s="3457"/>
      <c r="AF196" s="3457"/>
      <c r="AG196" s="5637"/>
      <c r="AH196" s="5644"/>
      <c r="AI196" s="3458"/>
      <c r="AJ196" s="3457"/>
      <c r="AK196" s="3457"/>
      <c r="AL196" s="3457"/>
      <c r="AM196" s="3457"/>
      <c r="AN196" s="3457"/>
      <c r="AO196" s="3457"/>
      <c r="AP196" s="3457"/>
      <c r="AQ196" s="3457"/>
      <c r="AR196" s="3457"/>
      <c r="AS196" s="3457"/>
      <c r="AT196" s="3457"/>
      <c r="AU196" s="3457"/>
      <c r="AV196" s="3457"/>
      <c r="AW196" s="3457"/>
      <c r="AX196" s="3457"/>
      <c r="AY196" s="3457"/>
      <c r="AZ196" s="3457"/>
      <c r="BA196" s="3457"/>
      <c r="BB196" s="3457"/>
      <c r="BC196" s="3457"/>
      <c r="BD196" s="3459"/>
      <c r="BE196" s="3489">
        <f>MyTimestamp(AH196)</f>
        <v/>
      </c>
      <c r="BF196" s="6080"/>
      <c r="BG196" s="6081">
        <f>BE196</f>
        <v/>
      </c>
      <c r="BH196" s="4736"/>
      <c r="BI196" s="3464"/>
      <c r="BJ196" s="3457"/>
      <c r="BK196" s="3465">
        <f>Overview!$E$7</f>
        <v/>
      </c>
      <c r="BL196" s="3457"/>
      <c r="BM196" s="3584"/>
      <c r="BN196" s="3465">
        <f>Overview!$P$153</f>
        <v/>
      </c>
      <c r="BO196" s="3457"/>
      <c r="BP196" s="3457"/>
      <c r="BQ196" s="3457"/>
      <c r="BR196" s="3467"/>
      <c r="BS196" s="3468"/>
      <c r="BT196" s="3469"/>
      <c r="BV196" s="3470"/>
      <c r="BW196" s="7588"/>
      <c r="BX196" s="7589"/>
      <c r="BY196" s="3471"/>
      <c r="BZ196" s="3472"/>
      <c r="CA196" s="3473"/>
      <c r="CB196" s="3474"/>
      <c r="CC196" s="3475"/>
      <c r="CD196" s="3476"/>
      <c r="CE196" s="3477"/>
      <c r="CF196" s="3477"/>
      <c r="CG196" s="3477"/>
      <c r="CH196" s="3478"/>
      <c r="CI196" s="3479"/>
      <c r="CJ196" s="3479"/>
      <c r="CK196" s="3479"/>
      <c r="CL196" s="3475"/>
      <c r="CM196" s="3476"/>
      <c r="CN196" s="3477"/>
      <c r="CO196" s="3477"/>
      <c r="CP196" s="3477"/>
      <c r="CQ196" s="3478"/>
      <c r="CR196" s="3479"/>
      <c r="CS196" s="3479"/>
      <c r="CT196" s="3479"/>
      <c r="CU196" s="3475"/>
      <c r="CV196" s="3480"/>
      <c r="CW196" s="3477"/>
      <c r="CX196" s="3477"/>
      <c r="CY196" s="3477"/>
      <c r="CZ196" s="3478"/>
      <c r="DA196" s="3479"/>
      <c r="DB196" s="3479"/>
      <c r="DC196" s="3479"/>
    </row>
    <row r="197" customFormat="1" customHeight="1" ht="12.75" s="3420" x14ac:dyDescent="0.2">
      <c r="B197" s="3448"/>
      <c r="C197" s="6954"/>
      <c r="D197" s="6089">
        <f>IF(ISNUMBER(FIND("EN",B197)),IF(ISNUMBER(FIND("FCC",B197)),IF(ISNUMBER(FIND("ISED",B197)),CONCATENATE(Overview!$V$10,";",Overview!$S$11,";",Overview!$S$12),CONCATENATE(Overview!$V$10,";",Overview!$S$11)),IF(ISNUMBER(FIND("ISED",B197)),CONCATENATE(Overview!$V$10,";",Overview!$S$12),Overview!$V$10)),IF(ISNUMBER(FIND("FCC",B197)),IF(ISNUMBER(FIND("ISED",B197)),CONCATENATE(Overview!$S$11,";",Overview!$S$12),"IEEE Std 1528™"),Overview!$S$12))</f>
        <v/>
      </c>
      <c r="E197" s="6089">
        <f>IF(ISNUMBER(FIND("EN",B197)),IF(ISNUMBER(FIND("FCC",B197)),IF(ISNUMBER(FIND("ISED",B197)),CONCATENATE(Overview!$AB$10,";",Overview!$Y$11,";",Overview!$Y$12),CONCATENATE(Overview!$AB$10,";",Overview!$Y$11)),IF(ISNUMBER(FIND("ISED",B197)),CONCATENATE(Overview!$AB$10,";",Overview!$Y$12),Overview!$AB$10)),IF(ISNUMBER(FIND("FCC",B197)),IF(ISNUMBER(FIND("ISED",B197)),CONCATENATE(Overview!$Y$11,";",Overview!$Y$12),"IEEE Std 1528™"),Overview!$Y$12))</f>
        <v/>
      </c>
      <c r="F197" s="6945"/>
      <c r="G197" s="5446">
        <f>Overview!$E$28</f>
        <v/>
      </c>
      <c r="H197" s="3449"/>
      <c r="I197" s="3449"/>
      <c r="J197" s="3450" t="inlineStr">
        <is>
          <t>Cat M1</t>
        </is>
      </c>
      <c r="K197" s="3450" t="inlineStr">
        <is>
          <t>FDD1</t>
        </is>
      </c>
      <c r="L197" s="3449"/>
      <c r="M197" s="3450">
        <v>5</v>
      </c>
      <c r="N197" s="3451" t="inlineStr">
        <is>
          <t>16QAM</t>
        </is>
      </c>
      <c r="O197" s="3452"/>
      <c r="P197" s="3453">
        <v>1</v>
      </c>
      <c r="Q197" s="3454">
        <v>1</v>
      </c>
      <c r="R197" s="3455">
        <v>5</v>
      </c>
      <c r="S197" s="3455"/>
      <c r="T197" s="3456">
        <v>18025</v>
      </c>
      <c r="U197" s="3456">
        <v>1922.5</v>
      </c>
      <c r="V197" s="3457"/>
      <c r="W197" s="3457"/>
      <c r="X197" s="3457"/>
      <c r="Y197" s="3457"/>
      <c r="Z197" s="3457"/>
      <c r="AA197" s="3457"/>
      <c r="AB197" s="3457"/>
      <c r="AC197" s="3457"/>
      <c r="AD197" s="3457"/>
      <c r="AE197" s="3457"/>
      <c r="AF197" s="3457"/>
      <c r="AG197" s="5637"/>
      <c r="AH197" s="5644"/>
      <c r="AI197" s="3458"/>
      <c r="AJ197" s="3457"/>
      <c r="AK197" s="3457"/>
      <c r="AL197" s="3457"/>
      <c r="AM197" s="3457"/>
      <c r="AN197" s="3457"/>
      <c r="AO197" s="3457"/>
      <c r="AP197" s="3457"/>
      <c r="AQ197" s="3457"/>
      <c r="AR197" s="3457"/>
      <c r="AS197" s="3457"/>
      <c r="AT197" s="3457"/>
      <c r="AU197" s="3457"/>
      <c r="AV197" s="3457"/>
      <c r="AW197" s="3457"/>
      <c r="AX197" s="3457"/>
      <c r="AY197" s="3457"/>
      <c r="AZ197" s="3457"/>
      <c r="BA197" s="3457"/>
      <c r="BB197" s="3457"/>
      <c r="BC197" s="3457"/>
      <c r="BD197" s="3459"/>
      <c r="BE197" s="3489">
        <f>MyTimestamp(AH197)</f>
        <v/>
      </c>
      <c r="BF197" s="6080"/>
      <c r="BG197" s="6081">
        <f>BE197</f>
        <v/>
      </c>
      <c r="BH197" s="4736"/>
      <c r="BI197" s="3464"/>
      <c r="BJ197" s="3457"/>
      <c r="BK197" s="3465">
        <f>Overview!$E$7</f>
        <v/>
      </c>
      <c r="BL197" s="3457"/>
      <c r="BM197" s="3584"/>
      <c r="BN197" s="3465">
        <f>Overview!$P$153</f>
        <v/>
      </c>
      <c r="BO197" s="3457"/>
      <c r="BP197" s="3457"/>
      <c r="BQ197" s="3457"/>
      <c r="BR197" s="3467"/>
      <c r="BS197" s="3468"/>
      <c r="BT197" s="3469"/>
      <c r="BV197" s="3470"/>
      <c r="BW197" s="7588"/>
      <c r="BX197" s="7589"/>
      <c r="BY197" s="3471"/>
      <c r="BZ197" s="3472"/>
      <c r="CA197" s="3473"/>
      <c r="CB197" s="3474"/>
      <c r="CC197" s="3475"/>
      <c r="CD197" s="3476"/>
      <c r="CE197" s="3477"/>
      <c r="CF197" s="3477"/>
      <c r="CG197" s="3477"/>
      <c r="CH197" s="3478"/>
      <c r="CI197" s="3479"/>
      <c r="CJ197" s="3479"/>
      <c r="CK197" s="3479"/>
      <c r="CL197" s="3475"/>
      <c r="CM197" s="3476"/>
      <c r="CN197" s="3477"/>
      <c r="CO197" s="3477"/>
      <c r="CP197" s="3477"/>
      <c r="CQ197" s="3478"/>
      <c r="CR197" s="3479"/>
      <c r="CS197" s="3479"/>
      <c r="CT197" s="3479"/>
      <c r="CU197" s="3475"/>
      <c r="CV197" s="3480"/>
      <c r="CW197" s="3477"/>
      <c r="CX197" s="3477"/>
      <c r="CY197" s="3477"/>
      <c r="CZ197" s="3478"/>
      <c r="DA197" s="3479"/>
      <c r="DB197" s="3479"/>
      <c r="DC197" s="3479"/>
    </row>
    <row r="198" customFormat="1" customHeight="1" ht="12.75" s="3420" x14ac:dyDescent="0.2">
      <c r="B198" s="3448"/>
      <c r="C198" s="6954"/>
      <c r="D198" s="6089">
        <f>IF(ISNUMBER(FIND("EN",B198)),IF(ISNUMBER(FIND("FCC",B198)),IF(ISNUMBER(FIND("ISED",B198)),CONCATENATE(Overview!$V$10,";",Overview!$S$11,";",Overview!$S$12),CONCATENATE(Overview!$V$10,";",Overview!$S$11)),IF(ISNUMBER(FIND("ISED",B198)),CONCATENATE(Overview!$V$10,";",Overview!$S$12),Overview!$V$10)),IF(ISNUMBER(FIND("FCC",B198)),IF(ISNUMBER(FIND("ISED",B198)),CONCATENATE(Overview!$S$11,";",Overview!$S$12),"IEEE Std 1528™"),Overview!$S$12))</f>
        <v/>
      </c>
      <c r="E198" s="6089">
        <f>IF(ISNUMBER(FIND("EN",B198)),IF(ISNUMBER(FIND("FCC",B198)),IF(ISNUMBER(FIND("ISED",B198)),CONCATENATE(Overview!$AB$10,";",Overview!$Y$11,";",Overview!$Y$12),CONCATENATE(Overview!$AB$10,";",Overview!$Y$11)),IF(ISNUMBER(FIND("ISED",B198)),CONCATENATE(Overview!$AB$10,";",Overview!$Y$12),Overview!$AB$10)),IF(ISNUMBER(FIND("FCC",B198)),IF(ISNUMBER(FIND("ISED",B198)),CONCATENATE(Overview!$Y$11,";",Overview!$Y$12),"IEEE Std 1528™"),Overview!$Y$12))</f>
        <v/>
      </c>
      <c r="F198" s="6945"/>
      <c r="G198" s="5446">
        <f>Overview!$E$28</f>
        <v/>
      </c>
      <c r="H198" s="3449"/>
      <c r="I198" s="3449"/>
      <c r="J198" s="3450" t="inlineStr">
        <is>
          <t>Cat M1</t>
        </is>
      </c>
      <c r="K198" s="3450" t="inlineStr">
        <is>
          <t>FDD1</t>
        </is>
      </c>
      <c r="L198" s="3449"/>
      <c r="M198" s="3450">
        <v>5</v>
      </c>
      <c r="N198" s="3451" t="inlineStr">
        <is>
          <t>16QAM</t>
        </is>
      </c>
      <c r="O198" s="3452"/>
      <c r="P198" s="3453">
        <v>3</v>
      </c>
      <c r="Q198" s="3454">
        <v>1</v>
      </c>
      <c r="R198" s="3455">
        <v>0</v>
      </c>
      <c r="S198" s="3455"/>
      <c r="T198" s="3456">
        <v>18025</v>
      </c>
      <c r="U198" s="3456">
        <v>1922.5</v>
      </c>
      <c r="V198" s="3457"/>
      <c r="W198" s="3457"/>
      <c r="X198" s="3457"/>
      <c r="Y198" s="3457"/>
      <c r="Z198" s="3457"/>
      <c r="AA198" s="3457"/>
      <c r="AB198" s="3457"/>
      <c r="AC198" s="3457"/>
      <c r="AD198" s="3457"/>
      <c r="AE198" s="3457"/>
      <c r="AF198" s="3457"/>
      <c r="AG198" s="5637"/>
      <c r="AH198" s="5644"/>
      <c r="AI198" s="3458"/>
      <c r="AJ198" s="3457"/>
      <c r="AK198" s="3457"/>
      <c r="AL198" s="3457"/>
      <c r="AM198" s="3457"/>
      <c r="AN198" s="3457"/>
      <c r="AO198" s="3457"/>
      <c r="AP198" s="3457"/>
      <c r="AQ198" s="3457"/>
      <c r="AR198" s="3457"/>
      <c r="AS198" s="3457"/>
      <c r="AT198" s="3457"/>
      <c r="AU198" s="3457"/>
      <c r="AV198" s="3457"/>
      <c r="AW198" s="3457"/>
      <c r="AX198" s="3457"/>
      <c r="AY198" s="3457"/>
      <c r="AZ198" s="3457"/>
      <c r="BA198" s="3457"/>
      <c r="BB198" s="3457"/>
      <c r="BC198" s="3457"/>
      <c r="BD198" s="3459"/>
      <c r="BE198" s="3489">
        <f>MyTimestamp(AH198)</f>
        <v/>
      </c>
      <c r="BF198" s="6080"/>
      <c r="BG198" s="6081">
        <f>BE198</f>
        <v/>
      </c>
      <c r="BH198" s="4736"/>
      <c r="BI198" s="3464"/>
      <c r="BJ198" s="3457"/>
      <c r="BK198" s="3465">
        <f>Overview!$E$7</f>
        <v/>
      </c>
      <c r="BL198" s="3457"/>
      <c r="BM198" s="3584"/>
      <c r="BN198" s="3465">
        <f>Overview!$P$153</f>
        <v/>
      </c>
      <c r="BO198" s="3457"/>
      <c r="BP198" s="3457"/>
      <c r="BQ198" s="3457"/>
      <c r="BR198" s="3467"/>
      <c r="BS198" s="3468"/>
      <c r="BT198" s="3469"/>
      <c r="BV198" s="3470"/>
      <c r="BW198" s="7588"/>
      <c r="BX198" s="7589"/>
      <c r="BY198" s="3471"/>
      <c r="BZ198" s="3472"/>
      <c r="CA198" s="3473"/>
      <c r="CB198" s="3474"/>
      <c r="CC198" s="3475"/>
      <c r="CD198" s="3476"/>
      <c r="CE198" s="3477"/>
      <c r="CF198" s="3477"/>
      <c r="CG198" s="3477"/>
      <c r="CH198" s="3478"/>
      <c r="CI198" s="3479"/>
      <c r="CJ198" s="3479"/>
      <c r="CK198" s="3479"/>
      <c r="CL198" s="3475"/>
      <c r="CM198" s="3476"/>
      <c r="CN198" s="3477"/>
      <c r="CO198" s="3477"/>
      <c r="CP198" s="3477"/>
      <c r="CQ198" s="3478"/>
      <c r="CR198" s="3479"/>
      <c r="CS198" s="3479"/>
      <c r="CT198" s="3479"/>
      <c r="CU198" s="3475"/>
      <c r="CV198" s="3480"/>
      <c r="CW198" s="3477"/>
      <c r="CX198" s="3477"/>
      <c r="CY198" s="3477"/>
      <c r="CZ198" s="3478"/>
      <c r="DA198" s="3479"/>
      <c r="DB198" s="3479"/>
      <c r="DC198" s="3479"/>
    </row>
    <row r="199" customFormat="1" customHeight="1" ht="12.75" s="3420" x14ac:dyDescent="0.2">
      <c r="B199" s="3448"/>
      <c r="C199" s="6954"/>
      <c r="D199" s="6089">
        <f>IF(ISNUMBER(FIND("EN",B199)),IF(ISNUMBER(FIND("FCC",B199)),IF(ISNUMBER(FIND("ISED",B199)),CONCATENATE(Overview!$V$10,";",Overview!$S$11,";",Overview!$S$12),CONCATENATE(Overview!$V$10,";",Overview!$S$11)),IF(ISNUMBER(FIND("ISED",B199)),CONCATENATE(Overview!$V$10,";",Overview!$S$12),Overview!$V$10)),IF(ISNUMBER(FIND("FCC",B199)),IF(ISNUMBER(FIND("ISED",B199)),CONCATENATE(Overview!$S$11,";",Overview!$S$12),"IEEE Std 1528™"),Overview!$S$12))</f>
        <v/>
      </c>
      <c r="E199" s="6089">
        <f>IF(ISNUMBER(FIND("EN",B199)),IF(ISNUMBER(FIND("FCC",B199)),IF(ISNUMBER(FIND("ISED",B199)),CONCATENATE(Overview!$AB$10,";",Overview!$Y$11,";",Overview!$Y$12),CONCATENATE(Overview!$AB$10,";",Overview!$Y$11)),IF(ISNUMBER(FIND("ISED",B199)),CONCATENATE(Overview!$AB$10,";",Overview!$Y$12),Overview!$AB$10)),IF(ISNUMBER(FIND("FCC",B199)),IF(ISNUMBER(FIND("ISED",B199)),CONCATENATE(Overview!$Y$11,";",Overview!$Y$12),"IEEE Std 1528™"),Overview!$Y$12))</f>
        <v/>
      </c>
      <c r="F199" s="6945"/>
      <c r="G199" s="5446">
        <f>Overview!$E$28</f>
        <v/>
      </c>
      <c r="H199" s="3449"/>
      <c r="I199" s="3449"/>
      <c r="J199" s="3450" t="inlineStr">
        <is>
          <t>Cat M1</t>
        </is>
      </c>
      <c r="K199" s="3450" t="inlineStr">
        <is>
          <t>FDD1</t>
        </is>
      </c>
      <c r="L199" s="3449"/>
      <c r="M199" s="3450">
        <v>5</v>
      </c>
      <c r="N199" s="3451" t="inlineStr">
        <is>
          <t>16QAM</t>
        </is>
      </c>
      <c r="O199" s="3452"/>
      <c r="P199" s="3453">
        <v>3</v>
      </c>
      <c r="Q199" s="3454">
        <v>1</v>
      </c>
      <c r="R199" s="3455">
        <v>5</v>
      </c>
      <c r="S199" s="3455"/>
      <c r="T199" s="3456">
        <v>18025</v>
      </c>
      <c r="U199" s="3456">
        <v>1922.5</v>
      </c>
      <c r="V199" s="3457"/>
      <c r="W199" s="3457"/>
      <c r="X199" s="3457"/>
      <c r="Y199" s="3457"/>
      <c r="Z199" s="3457"/>
      <c r="AA199" s="3457"/>
      <c r="AB199" s="3457"/>
      <c r="AC199" s="3457"/>
      <c r="AD199" s="3457"/>
      <c r="AE199" s="3457"/>
      <c r="AF199" s="3457"/>
      <c r="AG199" s="5637"/>
      <c r="AH199" s="5644"/>
      <c r="AI199" s="3458"/>
      <c r="AJ199" s="3457"/>
      <c r="AK199" s="3457"/>
      <c r="AL199" s="3457"/>
      <c r="AM199" s="3457"/>
      <c r="AN199" s="3457"/>
      <c r="AO199" s="3457"/>
      <c r="AP199" s="3457"/>
      <c r="AQ199" s="3457"/>
      <c r="AR199" s="3457"/>
      <c r="AS199" s="3457"/>
      <c r="AT199" s="3457"/>
      <c r="AU199" s="3457"/>
      <c r="AV199" s="3457"/>
      <c r="AW199" s="3457"/>
      <c r="AX199" s="3457"/>
      <c r="AY199" s="3457"/>
      <c r="AZ199" s="3457"/>
      <c r="BA199" s="3457"/>
      <c r="BB199" s="3457"/>
      <c r="BC199" s="3457"/>
      <c r="BD199" s="3459"/>
      <c r="BE199" s="3489">
        <f>MyTimestamp(AH199)</f>
        <v/>
      </c>
      <c r="BF199" s="6080"/>
      <c r="BG199" s="6081">
        <f>BE199</f>
        <v/>
      </c>
      <c r="BH199" s="4736"/>
      <c r="BI199" s="3464"/>
      <c r="BJ199" s="3457"/>
      <c r="BK199" s="3465">
        <f>Overview!$E$7</f>
        <v/>
      </c>
      <c r="BL199" s="3457"/>
      <c r="BM199" s="3584"/>
      <c r="BN199" s="3465">
        <f>Overview!$P$153</f>
        <v/>
      </c>
      <c r="BO199" s="3457"/>
      <c r="BP199" s="3457"/>
      <c r="BQ199" s="3457"/>
      <c r="BR199" s="3467"/>
      <c r="BS199" s="3468"/>
      <c r="BT199" s="3469"/>
      <c r="BV199" s="3470"/>
      <c r="BW199" s="7588"/>
      <c r="BX199" s="7589"/>
      <c r="BY199" s="3471"/>
      <c r="BZ199" s="3472"/>
      <c r="CA199" s="3473"/>
      <c r="CB199" s="3474"/>
      <c r="CC199" s="3475"/>
      <c r="CD199" s="3476"/>
      <c r="CE199" s="3477"/>
      <c r="CF199" s="3477"/>
      <c r="CG199" s="3477"/>
      <c r="CH199" s="3478"/>
      <c r="CI199" s="3479"/>
      <c r="CJ199" s="3479"/>
      <c r="CK199" s="3479"/>
      <c r="CL199" s="3475"/>
      <c r="CM199" s="3476"/>
      <c r="CN199" s="3477"/>
      <c r="CO199" s="3477"/>
      <c r="CP199" s="3477"/>
      <c r="CQ199" s="3478"/>
      <c r="CR199" s="3479"/>
      <c r="CS199" s="3479"/>
      <c r="CT199" s="3479"/>
      <c r="CU199" s="3475"/>
      <c r="CV199" s="3480"/>
      <c r="CW199" s="3477"/>
      <c r="CX199" s="3477"/>
      <c r="CY199" s="3477"/>
      <c r="CZ199" s="3478"/>
      <c r="DA199" s="3479"/>
      <c r="DB199" s="3479"/>
      <c r="DC199" s="3479"/>
    </row>
    <row r="200" customFormat="1" customHeight="1" ht="12.75" s="3420" x14ac:dyDescent="0.2">
      <c r="B200" s="3448"/>
      <c r="C200" s="6954"/>
      <c r="D200" s="6089">
        <f>IF(ISNUMBER(FIND("EN",B200)),IF(ISNUMBER(FIND("FCC",B200)),IF(ISNUMBER(FIND("ISED",B200)),CONCATENATE(Overview!$V$10,";",Overview!$S$11,";",Overview!$S$12),CONCATENATE(Overview!$V$10,";",Overview!$S$11)),IF(ISNUMBER(FIND("ISED",B200)),CONCATENATE(Overview!$V$10,";",Overview!$S$12),Overview!$V$10)),IF(ISNUMBER(FIND("FCC",B200)),IF(ISNUMBER(FIND("ISED",B200)),CONCATENATE(Overview!$S$11,";",Overview!$S$12),"IEEE Std 1528™"),Overview!$S$12))</f>
        <v/>
      </c>
      <c r="E200" s="6089">
        <f>IF(ISNUMBER(FIND("EN",B200)),IF(ISNUMBER(FIND("FCC",B200)),IF(ISNUMBER(FIND("ISED",B200)),CONCATENATE(Overview!$AB$10,";",Overview!$Y$11,";",Overview!$Y$12),CONCATENATE(Overview!$AB$10,";",Overview!$Y$11)),IF(ISNUMBER(FIND("ISED",B200)),CONCATENATE(Overview!$AB$10,";",Overview!$Y$12),Overview!$AB$10)),IF(ISNUMBER(FIND("FCC",B200)),IF(ISNUMBER(FIND("ISED",B200)),CONCATENATE(Overview!$Y$11,";",Overview!$Y$12),"IEEE Std 1528™"),Overview!$Y$12))</f>
        <v/>
      </c>
      <c r="F200" s="6945"/>
      <c r="G200" s="5446">
        <f>Overview!$E$28</f>
        <v/>
      </c>
      <c r="H200" s="3449"/>
      <c r="I200" s="3449"/>
      <c r="J200" s="3450" t="inlineStr">
        <is>
          <t>Cat M1</t>
        </is>
      </c>
      <c r="K200" s="3450" t="inlineStr">
        <is>
          <t>FDD1</t>
        </is>
      </c>
      <c r="L200" s="3449"/>
      <c r="M200" s="3450">
        <v>5</v>
      </c>
      <c r="N200" s="3451" t="inlineStr">
        <is>
          <t>16QAM</t>
        </is>
      </c>
      <c r="O200" s="3452"/>
      <c r="P200" s="3453">
        <v>0</v>
      </c>
      <c r="Q200" s="3454">
        <v>3</v>
      </c>
      <c r="R200" s="3455">
        <v>0</v>
      </c>
      <c r="S200" s="3455"/>
      <c r="T200" s="3456">
        <v>18025</v>
      </c>
      <c r="U200" s="3456">
        <v>1922.5</v>
      </c>
      <c r="V200" s="3457"/>
      <c r="W200" s="3457"/>
      <c r="X200" s="3457"/>
      <c r="Y200" s="3457"/>
      <c r="Z200" s="3457"/>
      <c r="AA200" s="3457"/>
      <c r="AB200" s="3457"/>
      <c r="AC200" s="3457"/>
      <c r="AD200" s="3457"/>
      <c r="AE200" s="3457"/>
      <c r="AF200" s="3457"/>
      <c r="AG200" s="5637"/>
      <c r="AH200" s="5644"/>
      <c r="AI200" s="3458"/>
      <c r="AJ200" s="3457"/>
      <c r="AK200" s="3457"/>
      <c r="AL200" s="3457"/>
      <c r="AM200" s="3457"/>
      <c r="AN200" s="3457"/>
      <c r="AO200" s="3457"/>
      <c r="AP200" s="3457"/>
      <c r="AQ200" s="3457"/>
      <c r="AR200" s="3457"/>
      <c r="AS200" s="3457"/>
      <c r="AT200" s="3457"/>
      <c r="AU200" s="3457"/>
      <c r="AV200" s="3457"/>
      <c r="AW200" s="3457"/>
      <c r="AX200" s="3457"/>
      <c r="AY200" s="3457"/>
      <c r="AZ200" s="3457"/>
      <c r="BA200" s="3457"/>
      <c r="BB200" s="3457"/>
      <c r="BC200" s="3457"/>
      <c r="BD200" s="3459"/>
      <c r="BE200" s="3489">
        <f>MyTimestamp(AH200)</f>
        <v/>
      </c>
      <c r="BF200" s="6080"/>
      <c r="BG200" s="6081">
        <f>BE200</f>
        <v/>
      </c>
      <c r="BH200" s="4736"/>
      <c r="BI200" s="3464"/>
      <c r="BJ200" s="3457"/>
      <c r="BK200" s="3465">
        <f>Overview!$E$7</f>
        <v/>
      </c>
      <c r="BL200" s="3457"/>
      <c r="BM200" s="3584"/>
      <c r="BN200" s="3465">
        <f>Overview!$P$153</f>
        <v/>
      </c>
      <c r="BO200" s="3457"/>
      <c r="BP200" s="3457"/>
      <c r="BQ200" s="3457"/>
      <c r="BR200" s="3467"/>
      <c r="BS200" s="3468"/>
      <c r="BT200" s="3469"/>
      <c r="BV200" s="3470"/>
      <c r="BW200" s="7588"/>
      <c r="BX200" s="7589"/>
      <c r="BY200" s="3471"/>
      <c r="BZ200" s="3472"/>
      <c r="CA200" s="3473"/>
      <c r="CB200" s="3474"/>
      <c r="CC200" s="3475"/>
      <c r="CD200" s="3476"/>
      <c r="CE200" s="3477"/>
      <c r="CF200" s="3477"/>
      <c r="CG200" s="3477"/>
      <c r="CH200" s="3478"/>
      <c r="CI200" s="3479"/>
      <c r="CJ200" s="3479"/>
      <c r="CK200" s="3479"/>
      <c r="CL200" s="3475"/>
      <c r="CM200" s="3476"/>
      <c r="CN200" s="3477"/>
      <c r="CO200" s="3477"/>
      <c r="CP200" s="3477"/>
      <c r="CQ200" s="3478"/>
      <c r="CR200" s="3479"/>
      <c r="CS200" s="3479"/>
      <c r="CT200" s="3479"/>
      <c r="CU200" s="3475"/>
      <c r="CV200" s="3480"/>
      <c r="CW200" s="3477"/>
      <c r="CX200" s="3477"/>
      <c r="CY200" s="3477"/>
      <c r="CZ200" s="3478"/>
      <c r="DA200" s="3479"/>
      <c r="DB200" s="3479"/>
      <c r="DC200" s="3479"/>
    </row>
    <row r="201" customFormat="1" customHeight="1" ht="12.75" s="3420" x14ac:dyDescent="0.2">
      <c r="B201" s="3448"/>
      <c r="C201" s="6954"/>
      <c r="D201" s="6089">
        <f>IF(ISNUMBER(FIND("EN",B201)),IF(ISNUMBER(FIND("FCC",B201)),IF(ISNUMBER(FIND("ISED",B201)),CONCATENATE(Overview!$V$10,";",Overview!$S$11,";",Overview!$S$12),CONCATENATE(Overview!$V$10,";",Overview!$S$11)),IF(ISNUMBER(FIND("ISED",B201)),CONCATENATE(Overview!$V$10,";",Overview!$S$12),Overview!$V$10)),IF(ISNUMBER(FIND("FCC",B201)),IF(ISNUMBER(FIND("ISED",B201)),CONCATENATE(Overview!$S$11,";",Overview!$S$12),"IEEE Std 1528™"),Overview!$S$12))</f>
        <v/>
      </c>
      <c r="E201" s="6089">
        <f>IF(ISNUMBER(FIND("EN",B201)),IF(ISNUMBER(FIND("FCC",B201)),IF(ISNUMBER(FIND("ISED",B201)),CONCATENATE(Overview!$AB$10,";",Overview!$Y$11,";",Overview!$Y$12),CONCATENATE(Overview!$AB$10,";",Overview!$Y$11)),IF(ISNUMBER(FIND("ISED",B201)),CONCATENATE(Overview!$AB$10,";",Overview!$Y$12),Overview!$AB$10)),IF(ISNUMBER(FIND("FCC",B201)),IF(ISNUMBER(FIND("ISED",B201)),CONCATENATE(Overview!$Y$11,";",Overview!$Y$12),"IEEE Std 1528™"),Overview!$Y$12))</f>
        <v/>
      </c>
      <c r="F201" s="6945"/>
      <c r="G201" s="5446">
        <f>Overview!$E$28</f>
        <v/>
      </c>
      <c r="H201" s="3449"/>
      <c r="I201" s="3449"/>
      <c r="J201" s="3450" t="inlineStr">
        <is>
          <t>Cat M1</t>
        </is>
      </c>
      <c r="K201" s="3450" t="inlineStr">
        <is>
          <t>FDD1</t>
        </is>
      </c>
      <c r="L201" s="3449"/>
      <c r="M201" s="3450">
        <v>5</v>
      </c>
      <c r="N201" s="3451" t="inlineStr">
        <is>
          <t>16QAM</t>
        </is>
      </c>
      <c r="O201" s="3452"/>
      <c r="P201" s="3453">
        <v>3</v>
      </c>
      <c r="Q201" s="3454">
        <v>3</v>
      </c>
      <c r="R201" s="3455">
        <v>3</v>
      </c>
      <c r="S201" s="3455"/>
      <c r="T201" s="3456">
        <v>18025</v>
      </c>
      <c r="U201" s="3456">
        <v>1922.5</v>
      </c>
      <c r="V201" s="3457"/>
      <c r="W201" s="3457"/>
      <c r="X201" s="3457"/>
      <c r="Y201" s="3457"/>
      <c r="Z201" s="3457"/>
      <c r="AA201" s="3457"/>
      <c r="AB201" s="3457"/>
      <c r="AC201" s="3457"/>
      <c r="AD201" s="3457"/>
      <c r="AE201" s="3457"/>
      <c r="AF201" s="3457"/>
      <c r="AG201" s="5637"/>
      <c r="AH201" s="5644"/>
      <c r="AI201" s="3458"/>
      <c r="AJ201" s="3457"/>
      <c r="AK201" s="3457"/>
      <c r="AL201" s="3457"/>
      <c r="AM201" s="3457"/>
      <c r="AN201" s="3457"/>
      <c r="AO201" s="3457"/>
      <c r="AP201" s="3457"/>
      <c r="AQ201" s="3457"/>
      <c r="AR201" s="3457"/>
      <c r="AS201" s="3457"/>
      <c r="AT201" s="3457"/>
      <c r="AU201" s="3457"/>
      <c r="AV201" s="3457"/>
      <c r="AW201" s="3457"/>
      <c r="AX201" s="3457"/>
      <c r="AY201" s="3457"/>
      <c r="AZ201" s="3457"/>
      <c r="BA201" s="3457"/>
      <c r="BB201" s="3457"/>
      <c r="BC201" s="3457"/>
      <c r="BD201" s="3459"/>
      <c r="BE201" s="3489">
        <f>MyTimestamp(AH201)</f>
        <v/>
      </c>
      <c r="BF201" s="6080"/>
      <c r="BG201" s="6081">
        <f>BE201</f>
        <v/>
      </c>
      <c r="BH201" s="4736"/>
      <c r="BI201" s="3464"/>
      <c r="BJ201" s="3457"/>
      <c r="BK201" s="3465">
        <f>Overview!$E$7</f>
        <v/>
      </c>
      <c r="BL201" s="3457"/>
      <c r="BM201" s="3584"/>
      <c r="BN201" s="3465">
        <f>Overview!$P$153</f>
        <v/>
      </c>
      <c r="BO201" s="3457"/>
      <c r="BP201" s="3457"/>
      <c r="BQ201" s="3457"/>
      <c r="BR201" s="3467"/>
      <c r="BS201" s="3468"/>
      <c r="BT201" s="3469"/>
      <c r="BV201" s="3470"/>
      <c r="BW201" s="7588"/>
      <c r="BX201" s="7589"/>
      <c r="BY201" s="3471"/>
      <c r="BZ201" s="3472"/>
      <c r="CA201" s="3473"/>
      <c r="CB201" s="3474"/>
      <c r="CC201" s="3475"/>
      <c r="CD201" s="3476"/>
      <c r="CE201" s="3477"/>
      <c r="CF201" s="3477"/>
      <c r="CG201" s="3477"/>
      <c r="CH201" s="3478"/>
      <c r="CI201" s="3479"/>
      <c r="CJ201" s="3479"/>
      <c r="CK201" s="3479"/>
      <c r="CL201" s="3475"/>
      <c r="CM201" s="3476"/>
      <c r="CN201" s="3477"/>
      <c r="CO201" s="3477"/>
      <c r="CP201" s="3477"/>
      <c r="CQ201" s="3478"/>
      <c r="CR201" s="3479"/>
      <c r="CS201" s="3479"/>
      <c r="CT201" s="3479"/>
      <c r="CU201" s="3475"/>
      <c r="CV201" s="3480"/>
      <c r="CW201" s="3477"/>
      <c r="CX201" s="3477"/>
      <c r="CY201" s="3477"/>
      <c r="CZ201" s="3478"/>
      <c r="DA201" s="3479"/>
      <c r="DB201" s="3479"/>
      <c r="DC201" s="3479"/>
    </row>
    <row r="202" customFormat="1" customHeight="1" ht="12.75" s="3420" x14ac:dyDescent="0.2">
      <c r="B202" s="3448"/>
      <c r="C202" s="6954"/>
      <c r="D202" s="6089">
        <f>IF(ISNUMBER(FIND("EN",B202)),IF(ISNUMBER(FIND("FCC",B202)),IF(ISNUMBER(FIND("ISED",B202)),CONCATENATE(Overview!$V$10,";",Overview!$S$11,";",Overview!$S$12),CONCATENATE(Overview!$V$10,";",Overview!$S$11)),IF(ISNUMBER(FIND("ISED",B202)),CONCATENATE(Overview!$V$10,";",Overview!$S$12),Overview!$V$10)),IF(ISNUMBER(FIND("FCC",B202)),IF(ISNUMBER(FIND("ISED",B202)),CONCATENATE(Overview!$S$11,";",Overview!$S$12),"IEEE Std 1528™"),Overview!$S$12))</f>
        <v/>
      </c>
      <c r="E202" s="6089">
        <f>IF(ISNUMBER(FIND("EN",B202)),IF(ISNUMBER(FIND("FCC",B202)),IF(ISNUMBER(FIND("ISED",B202)),CONCATENATE(Overview!$AB$10,";",Overview!$Y$11,";",Overview!$Y$12),CONCATENATE(Overview!$AB$10,";",Overview!$Y$11)),IF(ISNUMBER(FIND("ISED",B202)),CONCATENATE(Overview!$AB$10,";",Overview!$Y$12),Overview!$AB$10)),IF(ISNUMBER(FIND("FCC",B202)),IF(ISNUMBER(FIND("ISED",B202)),CONCATENATE(Overview!$Y$11,";",Overview!$Y$12),"IEEE Std 1528™"),Overview!$Y$12))</f>
        <v/>
      </c>
      <c r="F202" s="6945"/>
      <c r="G202" s="5446">
        <f>Overview!$E$28</f>
        <v/>
      </c>
      <c r="H202" s="3449"/>
      <c r="I202" s="3449"/>
      <c r="J202" s="3450" t="inlineStr">
        <is>
          <t>Cat M1</t>
        </is>
      </c>
      <c r="K202" s="3450" t="inlineStr">
        <is>
          <t>FDD1</t>
        </is>
      </c>
      <c r="L202" s="3449"/>
      <c r="M202" s="3450">
        <v>5</v>
      </c>
      <c r="N202" s="3451" t="inlineStr">
        <is>
          <t>16QAM</t>
        </is>
      </c>
      <c r="O202" s="3452"/>
      <c r="P202" s="3453">
        <v>0</v>
      </c>
      <c r="Q202" s="3454">
        <v>6</v>
      </c>
      <c r="R202" s="3455">
        <v>0</v>
      </c>
      <c r="S202" s="3455"/>
      <c r="T202" s="3456">
        <v>18025</v>
      </c>
      <c r="U202" s="3456">
        <v>1922.5</v>
      </c>
      <c r="V202" s="3457"/>
      <c r="W202" s="3457"/>
      <c r="X202" s="3457"/>
      <c r="Y202" s="3457"/>
      <c r="Z202" s="3457"/>
      <c r="AA202" s="3457"/>
      <c r="AB202" s="3457"/>
      <c r="AC202" s="3457"/>
      <c r="AD202" s="3457"/>
      <c r="AE202" s="3457"/>
      <c r="AF202" s="3457"/>
      <c r="AG202" s="5637"/>
      <c r="AH202" s="5644"/>
      <c r="AI202" s="3458"/>
      <c r="AJ202" s="3457"/>
      <c r="AK202" s="3457"/>
      <c r="AL202" s="3457"/>
      <c r="AM202" s="3457"/>
      <c r="AN202" s="3457"/>
      <c r="AO202" s="3457"/>
      <c r="AP202" s="3457"/>
      <c r="AQ202" s="3457"/>
      <c r="AR202" s="3457"/>
      <c r="AS202" s="3457"/>
      <c r="AT202" s="3457"/>
      <c r="AU202" s="3457"/>
      <c r="AV202" s="3457"/>
      <c r="AW202" s="3457"/>
      <c r="AX202" s="3457"/>
      <c r="AY202" s="3457"/>
      <c r="AZ202" s="3457"/>
      <c r="BA202" s="3457"/>
      <c r="BB202" s="3457"/>
      <c r="BC202" s="3457"/>
      <c r="BD202" s="3459"/>
      <c r="BE202" s="3489">
        <f>MyTimestamp(AH202)</f>
        <v/>
      </c>
      <c r="BF202" s="6080"/>
      <c r="BG202" s="6081">
        <f>BE202</f>
        <v/>
      </c>
      <c r="BH202" s="4736"/>
      <c r="BI202" s="3464"/>
      <c r="BJ202" s="3457"/>
      <c r="BK202" s="3465">
        <f>Overview!$E$7</f>
        <v/>
      </c>
      <c r="BL202" s="3457"/>
      <c r="BM202" s="3584"/>
      <c r="BN202" s="3465">
        <f>Overview!$P$153</f>
        <v/>
      </c>
      <c r="BO202" s="3457"/>
      <c r="BP202" s="3457"/>
      <c r="BQ202" s="3457"/>
      <c r="BR202" s="3467"/>
      <c r="BS202" s="3468"/>
      <c r="BT202" s="3469"/>
      <c r="BV202" s="3470"/>
      <c r="BW202" s="7588"/>
      <c r="BX202" s="7589"/>
      <c r="BY202" s="3471"/>
      <c r="BZ202" s="3472"/>
      <c r="CA202" s="3473"/>
      <c r="CB202" s="3474"/>
      <c r="CC202" s="3475"/>
      <c r="CD202" s="3476"/>
      <c r="CE202" s="3477"/>
      <c r="CF202" s="3477"/>
      <c r="CG202" s="3477"/>
      <c r="CH202" s="3478"/>
      <c r="CI202" s="3479"/>
      <c r="CJ202" s="3479"/>
      <c r="CK202" s="3479"/>
      <c r="CL202" s="3475"/>
      <c r="CM202" s="3476"/>
      <c r="CN202" s="3477"/>
      <c r="CO202" s="3477"/>
      <c r="CP202" s="3477"/>
      <c r="CQ202" s="3478"/>
      <c r="CR202" s="3479"/>
      <c r="CS202" s="3479"/>
      <c r="CT202" s="3479"/>
      <c r="CU202" s="3475"/>
      <c r="CV202" s="3480"/>
      <c r="CW202" s="3477"/>
      <c r="CX202" s="3477"/>
      <c r="CY202" s="3477"/>
      <c r="CZ202" s="3478"/>
      <c r="DA202" s="3479"/>
      <c r="DB202" s="3479"/>
      <c r="DC202" s="3479"/>
    </row>
    <row r="203" customFormat="1" customHeight="1" ht="12.75" s="3420" x14ac:dyDescent="0.2">
      <c r="B203" s="3448"/>
      <c r="C203" s="6954"/>
      <c r="D203" s="6089">
        <f>IF(ISNUMBER(FIND("EN",B203)),IF(ISNUMBER(FIND("FCC",B203)),IF(ISNUMBER(FIND("ISED",B203)),CONCATENATE(Overview!$V$10,";",Overview!$S$11,";",Overview!$S$12),CONCATENATE(Overview!$V$10,";",Overview!$S$11)),IF(ISNUMBER(FIND("ISED",B203)),CONCATENATE(Overview!$V$10,";",Overview!$S$12),Overview!$V$10)),IF(ISNUMBER(FIND("FCC",B203)),IF(ISNUMBER(FIND("ISED",B203)),CONCATENATE(Overview!$S$11,";",Overview!$S$12),"IEEE Std 1528™"),Overview!$S$12))</f>
        <v/>
      </c>
      <c r="E203" s="6089">
        <f>IF(ISNUMBER(FIND("EN",B203)),IF(ISNUMBER(FIND("FCC",B203)),IF(ISNUMBER(FIND("ISED",B203)),CONCATENATE(Overview!$AB$10,";",Overview!$Y$11,";",Overview!$Y$12),CONCATENATE(Overview!$AB$10,";",Overview!$Y$11)),IF(ISNUMBER(FIND("ISED",B203)),CONCATENATE(Overview!$AB$10,";",Overview!$Y$12),Overview!$AB$10)),IF(ISNUMBER(FIND("FCC",B203)),IF(ISNUMBER(FIND("ISED",B203)),CONCATENATE(Overview!$Y$11,";",Overview!$Y$12),"IEEE Std 1528™"),Overview!$Y$12))</f>
        <v/>
      </c>
      <c r="F203" s="6945"/>
      <c r="G203" s="5446">
        <f>Overview!$E$28</f>
        <v/>
      </c>
      <c r="H203" s="3449"/>
      <c r="I203" s="3449"/>
      <c r="J203" s="3450" t="inlineStr">
        <is>
          <t>Cat M1</t>
        </is>
      </c>
      <c r="K203" s="3450" t="inlineStr">
        <is>
          <t>FDD1</t>
        </is>
      </c>
      <c r="L203" s="3449"/>
      <c r="M203" s="3450">
        <v>5</v>
      </c>
      <c r="N203" s="3451" t="inlineStr">
        <is>
          <t>16QAM</t>
        </is>
      </c>
      <c r="O203" s="3452"/>
      <c r="P203" s="3453">
        <v>1</v>
      </c>
      <c r="Q203" s="3454">
        <v>6</v>
      </c>
      <c r="R203" s="3455">
        <v>0</v>
      </c>
      <c r="S203" s="3455"/>
      <c r="T203" s="3456">
        <v>18025</v>
      </c>
      <c r="U203" s="3456">
        <v>1922.5</v>
      </c>
      <c r="V203" s="3457"/>
      <c r="W203" s="3457"/>
      <c r="X203" s="3457"/>
      <c r="Y203" s="3457"/>
      <c r="Z203" s="3457"/>
      <c r="AA203" s="3457"/>
      <c r="AB203" s="3457"/>
      <c r="AC203" s="3457"/>
      <c r="AD203" s="3457"/>
      <c r="AE203" s="3457"/>
      <c r="AF203" s="3457"/>
      <c r="AG203" s="5637"/>
      <c r="AH203" s="5644"/>
      <c r="AI203" s="3458"/>
      <c r="AJ203" s="3457"/>
      <c r="AK203" s="3457"/>
      <c r="AL203" s="3457"/>
      <c r="AM203" s="3457"/>
      <c r="AN203" s="3457"/>
      <c r="AO203" s="3457"/>
      <c r="AP203" s="3457"/>
      <c r="AQ203" s="3457"/>
      <c r="AR203" s="3457"/>
      <c r="AS203" s="3457"/>
      <c r="AT203" s="3457"/>
      <c r="AU203" s="3457"/>
      <c r="AV203" s="3457"/>
      <c r="AW203" s="3457"/>
      <c r="AX203" s="3457"/>
      <c r="AY203" s="3457"/>
      <c r="AZ203" s="3457"/>
      <c r="BA203" s="3457"/>
      <c r="BB203" s="3457"/>
      <c r="BC203" s="3457"/>
      <c r="BD203" s="3459"/>
      <c r="BE203" s="3489">
        <f>MyTimestamp(AH203)</f>
        <v/>
      </c>
      <c r="BF203" s="6080"/>
      <c r="BG203" s="6081">
        <f>BE203</f>
        <v/>
      </c>
      <c r="BH203" s="4736"/>
      <c r="BI203" s="3464"/>
      <c r="BJ203" s="3457"/>
      <c r="BK203" s="3465">
        <f>Overview!$E$7</f>
        <v/>
      </c>
      <c r="BL203" s="3457"/>
      <c r="BM203" s="3584"/>
      <c r="BN203" s="3465">
        <f>Overview!$P$153</f>
        <v/>
      </c>
      <c r="BO203" s="3457"/>
      <c r="BP203" s="3457"/>
      <c r="BQ203" s="3457"/>
      <c r="BR203" s="3467"/>
      <c r="BS203" s="3468"/>
      <c r="BT203" s="3469"/>
      <c r="BV203" s="3470"/>
      <c r="BW203" s="7588"/>
      <c r="BX203" s="7589"/>
      <c r="BY203" s="3471"/>
      <c r="BZ203" s="3472"/>
      <c r="CA203" s="3473"/>
      <c r="CB203" s="3474"/>
      <c r="CC203" s="3475"/>
      <c r="CD203" s="3476"/>
      <c r="CE203" s="3477"/>
      <c r="CF203" s="3477"/>
      <c r="CG203" s="3477"/>
      <c r="CH203" s="3478"/>
      <c r="CI203" s="3479"/>
      <c r="CJ203" s="3479"/>
      <c r="CK203" s="3479"/>
      <c r="CL203" s="3475"/>
      <c r="CM203" s="3476"/>
      <c r="CN203" s="3477"/>
      <c r="CO203" s="3477"/>
      <c r="CP203" s="3477"/>
      <c r="CQ203" s="3478"/>
      <c r="CR203" s="3479"/>
      <c r="CS203" s="3479"/>
      <c r="CT203" s="3479"/>
      <c r="CU203" s="3475"/>
      <c r="CV203" s="3480"/>
      <c r="CW203" s="3477"/>
      <c r="CX203" s="3477"/>
      <c r="CY203" s="3477"/>
      <c r="CZ203" s="3478"/>
      <c r="DA203" s="3479"/>
      <c r="DB203" s="3479"/>
      <c r="DC203" s="3479"/>
    </row>
    <row r="204" customFormat="1" customHeight="1" ht="12.75" s="3420" x14ac:dyDescent="0.2">
      <c r="B204" s="3448"/>
      <c r="C204" s="6954"/>
      <c r="D204" s="6089">
        <f>IF(ISNUMBER(FIND("EN",B204)),IF(ISNUMBER(FIND("FCC",B204)),IF(ISNUMBER(FIND("ISED",B204)),CONCATENATE(Overview!$V$10,";",Overview!$S$11,";",Overview!$S$12),CONCATENATE(Overview!$V$10,";",Overview!$S$11)),IF(ISNUMBER(FIND("ISED",B204)),CONCATENATE(Overview!$V$10,";",Overview!$S$12),Overview!$V$10)),IF(ISNUMBER(FIND("FCC",B204)),IF(ISNUMBER(FIND("ISED",B204)),CONCATENATE(Overview!$S$11,";",Overview!$S$12),"IEEE Std 1528™"),Overview!$S$12))</f>
        <v/>
      </c>
      <c r="E204" s="6089">
        <f>IF(ISNUMBER(FIND("EN",B204)),IF(ISNUMBER(FIND("FCC",B204)),IF(ISNUMBER(FIND("ISED",B204)),CONCATENATE(Overview!$AB$10,";",Overview!$Y$11,";",Overview!$Y$12),CONCATENATE(Overview!$AB$10,";",Overview!$Y$11)),IF(ISNUMBER(FIND("ISED",B204)),CONCATENATE(Overview!$AB$10,";",Overview!$Y$12),Overview!$AB$10)),IF(ISNUMBER(FIND("FCC",B204)),IF(ISNUMBER(FIND("ISED",B204)),CONCATENATE(Overview!$Y$11,";",Overview!$Y$12),"IEEE Std 1528™"),Overview!$Y$12))</f>
        <v/>
      </c>
      <c r="F204" s="6945"/>
      <c r="G204" s="5446">
        <f>Overview!$E$28</f>
        <v/>
      </c>
      <c r="H204" s="3449"/>
      <c r="I204" s="3449"/>
      <c r="J204" s="3450" t="inlineStr">
        <is>
          <t>Cat M1</t>
        </is>
      </c>
      <c r="K204" s="3450" t="inlineStr">
        <is>
          <t>FDD1</t>
        </is>
      </c>
      <c r="L204" s="3449"/>
      <c r="M204" s="3450">
        <v>5</v>
      </c>
      <c r="N204" s="3451" t="inlineStr">
        <is>
          <t>16QAM</t>
        </is>
      </c>
      <c r="O204" s="3452"/>
      <c r="P204" s="3453">
        <v>3</v>
      </c>
      <c r="Q204" s="3454">
        <v>6</v>
      </c>
      <c r="R204" s="3455">
        <v>0</v>
      </c>
      <c r="S204" s="3455"/>
      <c r="T204" s="3456">
        <v>18025</v>
      </c>
      <c r="U204" s="3456">
        <v>1922.5</v>
      </c>
      <c r="V204" s="3457"/>
      <c r="W204" s="3457"/>
      <c r="X204" s="3457"/>
      <c r="Y204" s="3457"/>
      <c r="Z204" s="3457"/>
      <c r="AA204" s="3457"/>
      <c r="AB204" s="3457"/>
      <c r="AC204" s="3457"/>
      <c r="AD204" s="3457"/>
      <c r="AE204" s="3457"/>
      <c r="AF204" s="3457"/>
      <c r="AG204" s="5637"/>
      <c r="AH204" s="5644"/>
      <c r="AI204" s="3458"/>
      <c r="AJ204" s="3457"/>
      <c r="AK204" s="3457"/>
      <c r="AL204" s="3457"/>
      <c r="AM204" s="3457"/>
      <c r="AN204" s="3457"/>
      <c r="AO204" s="3457"/>
      <c r="AP204" s="3457"/>
      <c r="AQ204" s="3457"/>
      <c r="AR204" s="3457"/>
      <c r="AS204" s="3457"/>
      <c r="AT204" s="3457"/>
      <c r="AU204" s="3457"/>
      <c r="AV204" s="3457"/>
      <c r="AW204" s="3457"/>
      <c r="AX204" s="3457"/>
      <c r="AY204" s="3457"/>
      <c r="AZ204" s="3457"/>
      <c r="BA204" s="3457"/>
      <c r="BB204" s="3457"/>
      <c r="BC204" s="3457"/>
      <c r="BD204" s="3459"/>
      <c r="BE204" s="3489">
        <f>MyTimestamp(AH204)</f>
        <v/>
      </c>
      <c r="BF204" s="6080"/>
      <c r="BG204" s="6081">
        <f>BE204</f>
        <v/>
      </c>
      <c r="BH204" s="4736"/>
      <c r="BI204" s="3464"/>
      <c r="BJ204" s="3457"/>
      <c r="BK204" s="3465">
        <f>Overview!$E$7</f>
        <v/>
      </c>
      <c r="BL204" s="3457"/>
      <c r="BM204" s="3584"/>
      <c r="BN204" s="3465">
        <f>Overview!$P$153</f>
        <v/>
      </c>
      <c r="BO204" s="3457"/>
      <c r="BP204" s="3457"/>
      <c r="BQ204" s="3457"/>
      <c r="BR204" s="3467"/>
      <c r="BS204" s="3468"/>
      <c r="BT204" s="3469"/>
      <c r="BV204" s="3470"/>
      <c r="BW204" s="7588"/>
      <c r="BX204" s="7589"/>
      <c r="BY204" s="3471"/>
      <c r="BZ204" s="3472"/>
      <c r="CA204" s="3473"/>
      <c r="CB204" s="3474"/>
      <c r="CC204" s="3475"/>
      <c r="CD204" s="3476"/>
      <c r="CE204" s="3477"/>
      <c r="CF204" s="3477"/>
      <c r="CG204" s="3477"/>
      <c r="CH204" s="3478"/>
      <c r="CI204" s="3479"/>
      <c r="CJ204" s="3479"/>
      <c r="CK204" s="3479"/>
      <c r="CL204" s="3475"/>
      <c r="CM204" s="3476"/>
      <c r="CN204" s="3477"/>
      <c r="CO204" s="3477"/>
      <c r="CP204" s="3477"/>
      <c r="CQ204" s="3478"/>
      <c r="CR204" s="3479"/>
      <c r="CS204" s="3479"/>
      <c r="CT204" s="3479"/>
      <c r="CU204" s="3475"/>
      <c r="CV204" s="3480"/>
      <c r="CW204" s="3477"/>
      <c r="CX204" s="3477"/>
      <c r="CY204" s="3477"/>
      <c r="CZ204" s="3478"/>
      <c r="DA204" s="3479"/>
      <c r="DB204" s="3479"/>
      <c r="DC204" s="3479"/>
    </row>
    <row r="205" customFormat="1" customHeight="1" ht="12.75" s="3420" x14ac:dyDescent="0.2">
      <c r="B205" s="3448"/>
      <c r="C205" s="6954"/>
      <c r="D205" s="6089">
        <f>IF(ISNUMBER(FIND("EN",B205)),IF(ISNUMBER(FIND("FCC",B205)),IF(ISNUMBER(FIND("ISED",B205)),CONCATENATE(Overview!$V$10,";",Overview!$S$11,";",Overview!$S$12),CONCATENATE(Overview!$V$10,";",Overview!$S$11)),IF(ISNUMBER(FIND("ISED",B205)),CONCATENATE(Overview!$V$10,";",Overview!$S$12),Overview!$V$10)),IF(ISNUMBER(FIND("FCC",B205)),IF(ISNUMBER(FIND("ISED",B205)),CONCATENATE(Overview!$S$11,";",Overview!$S$12),"IEEE Std 1528™"),Overview!$S$12))</f>
        <v/>
      </c>
      <c r="E205" s="6089">
        <f>IF(ISNUMBER(FIND("EN",B205)),IF(ISNUMBER(FIND("FCC",B205)),IF(ISNUMBER(FIND("ISED",B205)),CONCATENATE(Overview!$AB$10,";",Overview!$Y$11,";",Overview!$Y$12),CONCATENATE(Overview!$AB$10,";",Overview!$Y$11)),IF(ISNUMBER(FIND("ISED",B205)),CONCATENATE(Overview!$AB$10,";",Overview!$Y$12),Overview!$AB$10)),IF(ISNUMBER(FIND("FCC",B205)),IF(ISNUMBER(FIND("ISED",B205)),CONCATENATE(Overview!$Y$11,";",Overview!$Y$12),"IEEE Std 1528™"),Overview!$Y$12))</f>
        <v/>
      </c>
      <c r="F205" s="6945"/>
      <c r="G205" s="5446">
        <f>Overview!$E$28</f>
        <v/>
      </c>
      <c r="H205" s="3449"/>
      <c r="I205" s="3449"/>
      <c r="J205" s="3450" t="inlineStr">
        <is>
          <t>Cat M1</t>
        </is>
      </c>
      <c r="K205" s="3450" t="inlineStr">
        <is>
          <t>FDD1</t>
        </is>
      </c>
      <c r="L205" s="3449"/>
      <c r="M205" s="3450">
        <v>5</v>
      </c>
      <c r="N205" s="3451" t="inlineStr">
        <is>
          <t>QPSK</t>
        </is>
      </c>
      <c r="O205" s="3452"/>
      <c r="P205" s="3453">
        <v>0</v>
      </c>
      <c r="Q205" s="3454">
        <v>1</v>
      </c>
      <c r="R205" s="3455">
        <v>0</v>
      </c>
      <c r="S205" s="3455"/>
      <c r="T205" s="3456">
        <v>18300</v>
      </c>
      <c r="U205" s="3456">
        <v>1950</v>
      </c>
      <c r="V205" s="3457"/>
      <c r="W205" s="3457"/>
      <c r="X205" s="3457"/>
      <c r="Y205" s="3457"/>
      <c r="Z205" s="3457"/>
      <c r="AA205" s="3457"/>
      <c r="AB205" s="3457"/>
      <c r="AC205" s="3457"/>
      <c r="AD205" s="3457"/>
      <c r="AE205" s="3457"/>
      <c r="AF205" s="3457"/>
      <c r="AG205" s="5637"/>
      <c r="AH205" s="5644"/>
      <c r="AI205" s="3458"/>
      <c r="AJ205" s="3457"/>
      <c r="AK205" s="3457"/>
      <c r="AL205" s="3457"/>
      <c r="AM205" s="3457"/>
      <c r="AN205" s="3457"/>
      <c r="AO205" s="3457"/>
      <c r="AP205" s="3457"/>
      <c r="AQ205" s="3457"/>
      <c r="AR205" s="3457"/>
      <c r="AS205" s="3457"/>
      <c r="AT205" s="3457"/>
      <c r="AU205" s="3457"/>
      <c r="AV205" s="3457"/>
      <c r="AW205" s="3457"/>
      <c r="AX205" s="3457"/>
      <c r="AY205" s="3457"/>
      <c r="AZ205" s="3457"/>
      <c r="BA205" s="3457"/>
      <c r="BB205" s="3457"/>
      <c r="BC205" s="3457"/>
      <c r="BD205" s="3459"/>
      <c r="BE205" s="3489">
        <f>MyTimestamp(AH205)</f>
        <v/>
      </c>
      <c r="BF205" s="6080"/>
      <c r="BG205" s="6081">
        <f>BE205</f>
        <v/>
      </c>
      <c r="BH205" s="4736"/>
      <c r="BI205" s="3464"/>
      <c r="BJ205" s="3457"/>
      <c r="BK205" s="3465">
        <f>Overview!$E$7</f>
        <v/>
      </c>
      <c r="BL205" s="3457"/>
      <c r="BM205" s="3584"/>
      <c r="BN205" s="3465">
        <f>Overview!$P$153</f>
        <v/>
      </c>
      <c r="BO205" s="3457" t="inlineStr">
        <is>
          <t>Revisar: la misma frecuencia aparece con varios canales en esta banda (18050 / 18300 / 18525)</t>
        </is>
      </c>
      <c r="BP205" s="3457"/>
      <c r="BQ205" s="3457"/>
      <c r="BR205" s="3467"/>
      <c r="BS205" s="3468"/>
      <c r="BT205" s="3469"/>
      <c r="BV205" s="3470"/>
      <c r="BW205" s="7588"/>
      <c r="BX205" s="7589"/>
      <c r="BY205" s="3471"/>
      <c r="BZ205" s="3472"/>
      <c r="CA205" s="3473"/>
      <c r="CB205" s="3474"/>
      <c r="CC205" s="3475"/>
      <c r="CD205" s="3476"/>
      <c r="CE205" s="3477"/>
      <c r="CF205" s="3477"/>
      <c r="CG205" s="3477"/>
      <c r="CH205" s="3478"/>
      <c r="CI205" s="3479"/>
      <c r="CJ205" s="3479"/>
      <c r="CK205" s="3479"/>
      <c r="CL205" s="3475"/>
      <c r="CM205" s="3476"/>
      <c r="CN205" s="3477"/>
      <c r="CO205" s="3477"/>
      <c r="CP205" s="3477"/>
      <c r="CQ205" s="3478"/>
      <c r="CR205" s="3479"/>
      <c r="CS205" s="3479"/>
      <c r="CT205" s="3479"/>
      <c r="CU205" s="3475"/>
      <c r="CV205" s="3480"/>
      <c r="CW205" s="3477"/>
      <c r="CX205" s="3477"/>
      <c r="CY205" s="3477"/>
      <c r="CZ205" s="3478"/>
      <c r="DA205" s="3479"/>
      <c r="DB205" s="3479"/>
      <c r="DC205" s="3479"/>
    </row>
    <row r="206" customFormat="1" customHeight="1" ht="12.75" s="3420" x14ac:dyDescent="0.2">
      <c r="B206" s="3448"/>
      <c r="C206" s="6954"/>
      <c r="D206" s="6089">
        <f>IF(ISNUMBER(FIND("EN",B206)),IF(ISNUMBER(FIND("FCC",B206)),IF(ISNUMBER(FIND("ISED",B206)),CONCATENATE(Overview!$V$10,";",Overview!$S$11,";",Overview!$S$12),CONCATENATE(Overview!$V$10,";",Overview!$S$11)),IF(ISNUMBER(FIND("ISED",B206)),CONCATENATE(Overview!$V$10,";",Overview!$S$12),Overview!$V$10)),IF(ISNUMBER(FIND("FCC",B206)),IF(ISNUMBER(FIND("ISED",B206)),CONCATENATE(Overview!$S$11,";",Overview!$S$12),"IEEE Std 1528™"),Overview!$S$12))</f>
        <v/>
      </c>
      <c r="E206" s="6089">
        <f>IF(ISNUMBER(FIND("EN",B206)),IF(ISNUMBER(FIND("FCC",B206)),IF(ISNUMBER(FIND("ISED",B206)),CONCATENATE(Overview!$AB$10,";",Overview!$Y$11,";",Overview!$Y$12),CONCATENATE(Overview!$AB$10,";",Overview!$Y$11)),IF(ISNUMBER(FIND("ISED",B206)),CONCATENATE(Overview!$AB$10,";",Overview!$Y$12),Overview!$AB$10)),IF(ISNUMBER(FIND("FCC",B206)),IF(ISNUMBER(FIND("ISED",B206)),CONCATENATE(Overview!$Y$11,";",Overview!$Y$12),"IEEE Std 1528™"),Overview!$Y$12))</f>
        <v/>
      </c>
      <c r="F206" s="6945"/>
      <c r="G206" s="5446">
        <f>Overview!$E$28</f>
        <v/>
      </c>
      <c r="H206" s="3449"/>
      <c r="I206" s="3449"/>
      <c r="J206" s="3450" t="inlineStr">
        <is>
          <t>Cat M1</t>
        </is>
      </c>
      <c r="K206" s="3450" t="inlineStr">
        <is>
          <t>FDD1</t>
        </is>
      </c>
      <c r="L206" s="3449"/>
      <c r="M206" s="3450">
        <v>5</v>
      </c>
      <c r="N206" s="3451" t="inlineStr">
        <is>
          <t>QPSK</t>
        </is>
      </c>
      <c r="O206" s="3452"/>
      <c r="P206" s="3453">
        <v>0</v>
      </c>
      <c r="Q206" s="3454">
        <v>1</v>
      </c>
      <c r="R206" s="3455">
        <v>5</v>
      </c>
      <c r="S206" s="3455"/>
      <c r="T206" s="3456">
        <v>18300</v>
      </c>
      <c r="U206" s="3456">
        <v>1950</v>
      </c>
      <c r="V206" s="3457"/>
      <c r="W206" s="3457"/>
      <c r="X206" s="3457"/>
      <c r="Y206" s="3457"/>
      <c r="Z206" s="3457"/>
      <c r="AA206" s="3457"/>
      <c r="AB206" s="3457"/>
      <c r="AC206" s="3457"/>
      <c r="AD206" s="3457"/>
      <c r="AE206" s="3457"/>
      <c r="AF206" s="3457"/>
      <c r="AG206" s="5637"/>
      <c r="AH206" s="5644"/>
      <c r="AI206" s="3458"/>
      <c r="AJ206" s="3457"/>
      <c r="AK206" s="3457"/>
      <c r="AL206" s="3457"/>
      <c r="AM206" s="3457"/>
      <c r="AN206" s="3457"/>
      <c r="AO206" s="3457"/>
      <c r="AP206" s="3457"/>
      <c r="AQ206" s="3457"/>
      <c r="AR206" s="3457"/>
      <c r="AS206" s="3457"/>
      <c r="AT206" s="3457"/>
      <c r="AU206" s="3457"/>
      <c r="AV206" s="3457"/>
      <c r="AW206" s="3457"/>
      <c r="AX206" s="3457"/>
      <c r="AY206" s="3457"/>
      <c r="AZ206" s="3457"/>
      <c r="BA206" s="3457"/>
      <c r="BB206" s="3457"/>
      <c r="BC206" s="3457"/>
      <c r="BD206" s="3459"/>
      <c r="BE206" s="3489">
        <f>MyTimestamp(AH206)</f>
        <v/>
      </c>
      <c r="BF206" s="6080"/>
      <c r="BG206" s="6081">
        <f>BE206</f>
        <v/>
      </c>
      <c r="BH206" s="4736"/>
      <c r="BI206" s="3464"/>
      <c r="BJ206" s="3457"/>
      <c r="BK206" s="3465">
        <f>Overview!$E$7</f>
        <v/>
      </c>
      <c r="BL206" s="3457"/>
      <c r="BM206" s="3584"/>
      <c r="BN206" s="3465">
        <f>Overview!$P$153</f>
        <v/>
      </c>
      <c r="BO206" s="3457" t="inlineStr">
        <is>
          <t>Revisar: la misma frecuencia aparece con varios canales en esta banda (18050 / 18300 / 18525)</t>
        </is>
      </c>
      <c r="BP206" s="3457"/>
      <c r="BQ206" s="3457"/>
      <c r="BR206" s="3467"/>
      <c r="BS206" s="3468"/>
      <c r="BT206" s="3469"/>
      <c r="BV206" s="3470"/>
      <c r="BW206" s="7588"/>
      <c r="BX206" s="7589"/>
      <c r="BY206" s="3471"/>
      <c r="BZ206" s="3472"/>
      <c r="CA206" s="3473"/>
      <c r="CB206" s="3474"/>
      <c r="CC206" s="3475"/>
      <c r="CD206" s="3476"/>
      <c r="CE206" s="3477"/>
      <c r="CF206" s="3477"/>
      <c r="CG206" s="3477"/>
      <c r="CH206" s="3478"/>
      <c r="CI206" s="3479"/>
      <c r="CJ206" s="3479"/>
      <c r="CK206" s="3479"/>
      <c r="CL206" s="3475"/>
      <c r="CM206" s="3476"/>
      <c r="CN206" s="3477"/>
      <c r="CO206" s="3477"/>
      <c r="CP206" s="3477"/>
      <c r="CQ206" s="3478"/>
      <c r="CR206" s="3479"/>
      <c r="CS206" s="3479"/>
      <c r="CT206" s="3479"/>
      <c r="CU206" s="3475"/>
      <c r="CV206" s="3480"/>
      <c r="CW206" s="3477"/>
      <c r="CX206" s="3477"/>
      <c r="CY206" s="3477"/>
      <c r="CZ206" s="3478"/>
      <c r="DA206" s="3479"/>
      <c r="DB206" s="3479"/>
      <c r="DC206" s="3479"/>
    </row>
    <row r="207" customFormat="1" customHeight="1" ht="12.75" s="3420" x14ac:dyDescent="0.2">
      <c r="B207" s="3448"/>
      <c r="C207" s="6954"/>
      <c r="D207" s="6089">
        <f>IF(ISNUMBER(FIND("EN",B207)),IF(ISNUMBER(FIND("FCC",B207)),IF(ISNUMBER(FIND("ISED",B207)),CONCATENATE(Overview!$V$10,";",Overview!$S$11,";",Overview!$S$12),CONCATENATE(Overview!$V$10,";",Overview!$S$11)),IF(ISNUMBER(FIND("ISED",B207)),CONCATENATE(Overview!$V$10,";",Overview!$S$12),Overview!$V$10)),IF(ISNUMBER(FIND("FCC",B207)),IF(ISNUMBER(FIND("ISED",B207)),CONCATENATE(Overview!$S$11,";",Overview!$S$12),"IEEE Std 1528™"),Overview!$S$12))</f>
        <v/>
      </c>
      <c r="E207" s="6089">
        <f>IF(ISNUMBER(FIND("EN",B207)),IF(ISNUMBER(FIND("FCC",B207)),IF(ISNUMBER(FIND("ISED",B207)),CONCATENATE(Overview!$AB$10,";",Overview!$Y$11,";",Overview!$Y$12),CONCATENATE(Overview!$AB$10,";",Overview!$Y$11)),IF(ISNUMBER(FIND("ISED",B207)),CONCATENATE(Overview!$AB$10,";",Overview!$Y$12),Overview!$AB$10)),IF(ISNUMBER(FIND("FCC",B207)),IF(ISNUMBER(FIND("ISED",B207)),CONCATENATE(Overview!$Y$11,";",Overview!$Y$12),"IEEE Std 1528™"),Overview!$Y$12))</f>
        <v/>
      </c>
      <c r="F207" s="6945"/>
      <c r="G207" s="5446">
        <f>Overview!$E$28</f>
        <v/>
      </c>
      <c r="H207" s="3449"/>
      <c r="I207" s="3449"/>
      <c r="J207" s="3450" t="inlineStr">
        <is>
          <t>Cat M1</t>
        </is>
      </c>
      <c r="K207" s="3450" t="inlineStr">
        <is>
          <t>FDD1</t>
        </is>
      </c>
      <c r="L207" s="3449"/>
      <c r="M207" s="3450">
        <v>5</v>
      </c>
      <c r="N207" s="3451" t="inlineStr">
        <is>
          <t>QPSK</t>
        </is>
      </c>
      <c r="O207" s="3452"/>
      <c r="P207" s="3453">
        <v>1</v>
      </c>
      <c r="Q207" s="3454">
        <v>1</v>
      </c>
      <c r="R207" s="3455">
        <v>0</v>
      </c>
      <c r="S207" s="3455"/>
      <c r="T207" s="3456">
        <v>18300</v>
      </c>
      <c r="U207" s="3456">
        <v>1950</v>
      </c>
      <c r="V207" s="3457"/>
      <c r="W207" s="3457"/>
      <c r="X207" s="3457"/>
      <c r="Y207" s="3457"/>
      <c r="Z207" s="3457"/>
      <c r="AA207" s="3457"/>
      <c r="AB207" s="3457"/>
      <c r="AC207" s="3457"/>
      <c r="AD207" s="3457"/>
      <c r="AE207" s="3457"/>
      <c r="AF207" s="3457"/>
      <c r="AG207" s="5637"/>
      <c r="AH207" s="5644"/>
      <c r="AI207" s="3458"/>
      <c r="AJ207" s="3457"/>
      <c r="AK207" s="3457"/>
      <c r="AL207" s="3457"/>
      <c r="AM207" s="3457"/>
      <c r="AN207" s="3457"/>
      <c r="AO207" s="3457"/>
      <c r="AP207" s="3457"/>
      <c r="AQ207" s="3457"/>
      <c r="AR207" s="3457"/>
      <c r="AS207" s="3457"/>
      <c r="AT207" s="3457"/>
      <c r="AU207" s="3457"/>
      <c r="AV207" s="3457"/>
      <c r="AW207" s="3457"/>
      <c r="AX207" s="3457"/>
      <c r="AY207" s="3457"/>
      <c r="AZ207" s="3457"/>
      <c r="BA207" s="3457"/>
      <c r="BB207" s="3457"/>
      <c r="BC207" s="3457"/>
      <c r="BD207" s="3459"/>
      <c r="BE207" s="3489">
        <f>MyTimestamp(AH207)</f>
        <v/>
      </c>
      <c r="BF207" s="6080"/>
      <c r="BG207" s="6081">
        <f>BE207</f>
        <v/>
      </c>
      <c r="BH207" s="4736"/>
      <c r="BI207" s="3464"/>
      <c r="BJ207" s="3457"/>
      <c r="BK207" s="3465">
        <f>Overview!$E$7</f>
        <v/>
      </c>
      <c r="BL207" s="3457"/>
      <c r="BM207" s="3584"/>
      <c r="BN207" s="3465">
        <f>Overview!$P$153</f>
        <v/>
      </c>
      <c r="BO207" s="3457" t="inlineStr">
        <is>
          <t>Revisar: la misma frecuencia aparece con varios canales en esta banda (18050 / 18300 / 18525)</t>
        </is>
      </c>
      <c r="BP207" s="3457"/>
      <c r="BQ207" s="3457"/>
      <c r="BR207" s="3467"/>
      <c r="BS207" s="3468"/>
      <c r="BT207" s="3469"/>
      <c r="BV207" s="3470"/>
      <c r="BW207" s="7588"/>
      <c r="BX207" s="7589"/>
      <c r="BY207" s="3471"/>
      <c r="BZ207" s="3472"/>
      <c r="CA207" s="3473"/>
      <c r="CB207" s="3474"/>
      <c r="CC207" s="3475"/>
      <c r="CD207" s="3476"/>
      <c r="CE207" s="3477"/>
      <c r="CF207" s="3477"/>
      <c r="CG207" s="3477"/>
      <c r="CH207" s="3478"/>
      <c r="CI207" s="3479"/>
      <c r="CJ207" s="3479"/>
      <c r="CK207" s="3479"/>
      <c r="CL207" s="3475"/>
      <c r="CM207" s="3476"/>
      <c r="CN207" s="3477"/>
      <c r="CO207" s="3477"/>
      <c r="CP207" s="3477"/>
      <c r="CQ207" s="3478"/>
      <c r="CR207" s="3479"/>
      <c r="CS207" s="3479"/>
      <c r="CT207" s="3479"/>
      <c r="CU207" s="3475"/>
      <c r="CV207" s="3480"/>
      <c r="CW207" s="3477"/>
      <c r="CX207" s="3477"/>
      <c r="CY207" s="3477"/>
      <c r="CZ207" s="3478"/>
      <c r="DA207" s="3479"/>
      <c r="DB207" s="3479"/>
      <c r="DC207" s="3479"/>
    </row>
    <row r="208" customFormat="1" customHeight="1" ht="12.75" s="3420" x14ac:dyDescent="0.2">
      <c r="B208" s="3448"/>
      <c r="C208" s="6954"/>
      <c r="D208" s="6089">
        <f>IF(ISNUMBER(FIND("EN",B208)),IF(ISNUMBER(FIND("FCC",B208)),IF(ISNUMBER(FIND("ISED",B208)),CONCATENATE(Overview!$V$10,";",Overview!$S$11,";",Overview!$S$12),CONCATENATE(Overview!$V$10,";",Overview!$S$11)),IF(ISNUMBER(FIND("ISED",B208)),CONCATENATE(Overview!$V$10,";",Overview!$S$12),Overview!$V$10)),IF(ISNUMBER(FIND("FCC",B208)),IF(ISNUMBER(FIND("ISED",B208)),CONCATENATE(Overview!$S$11,";",Overview!$S$12),"IEEE Std 1528™"),Overview!$S$12))</f>
        <v/>
      </c>
      <c r="E208" s="6089">
        <f>IF(ISNUMBER(FIND("EN",B208)),IF(ISNUMBER(FIND("FCC",B208)),IF(ISNUMBER(FIND("ISED",B208)),CONCATENATE(Overview!$AB$10,";",Overview!$Y$11,";",Overview!$Y$12),CONCATENATE(Overview!$AB$10,";",Overview!$Y$11)),IF(ISNUMBER(FIND("ISED",B208)),CONCATENATE(Overview!$AB$10,";",Overview!$Y$12),Overview!$AB$10)),IF(ISNUMBER(FIND("FCC",B208)),IF(ISNUMBER(FIND("ISED",B208)),CONCATENATE(Overview!$Y$11,";",Overview!$Y$12),"IEEE Std 1528™"),Overview!$Y$12))</f>
        <v/>
      </c>
      <c r="F208" s="6945"/>
      <c r="G208" s="5446">
        <f>Overview!$E$28</f>
        <v/>
      </c>
      <c r="H208" s="3449"/>
      <c r="I208" s="3449"/>
      <c r="J208" s="3450" t="inlineStr">
        <is>
          <t>Cat M1</t>
        </is>
      </c>
      <c r="K208" s="3450" t="inlineStr">
        <is>
          <t>FDD1</t>
        </is>
      </c>
      <c r="L208" s="3449"/>
      <c r="M208" s="3450">
        <v>5</v>
      </c>
      <c r="N208" s="3451" t="inlineStr">
        <is>
          <t>QPSK</t>
        </is>
      </c>
      <c r="O208" s="3452"/>
      <c r="P208" s="3453">
        <v>1</v>
      </c>
      <c r="Q208" s="3454">
        <v>1</v>
      </c>
      <c r="R208" s="3455">
        <v>5</v>
      </c>
      <c r="S208" s="3455"/>
      <c r="T208" s="3456">
        <v>18300</v>
      </c>
      <c r="U208" s="3456">
        <v>1950</v>
      </c>
      <c r="V208" s="3457"/>
      <c r="W208" s="3457"/>
      <c r="X208" s="3457"/>
      <c r="Y208" s="3457"/>
      <c r="Z208" s="3457"/>
      <c r="AA208" s="3457"/>
      <c r="AB208" s="3457"/>
      <c r="AC208" s="3457"/>
      <c r="AD208" s="3457"/>
      <c r="AE208" s="3457"/>
      <c r="AF208" s="3457"/>
      <c r="AG208" s="5637"/>
      <c r="AH208" s="5644"/>
      <c r="AI208" s="3458"/>
      <c r="AJ208" s="3457"/>
      <c r="AK208" s="3457"/>
      <c r="AL208" s="3457"/>
      <c r="AM208" s="3457"/>
      <c r="AN208" s="3457"/>
      <c r="AO208" s="3457"/>
      <c r="AP208" s="3457"/>
      <c r="AQ208" s="3457"/>
      <c r="AR208" s="3457"/>
      <c r="AS208" s="3457"/>
      <c r="AT208" s="3457"/>
      <c r="AU208" s="3457"/>
      <c r="AV208" s="3457"/>
      <c r="AW208" s="3457"/>
      <c r="AX208" s="3457"/>
      <c r="AY208" s="3457"/>
      <c r="AZ208" s="3457"/>
      <c r="BA208" s="3457"/>
      <c r="BB208" s="3457"/>
      <c r="BC208" s="3457"/>
      <c r="BD208" s="3459"/>
      <c r="BE208" s="3489">
        <f>MyTimestamp(AH208)</f>
        <v/>
      </c>
      <c r="BF208" s="6080"/>
      <c r="BG208" s="6081">
        <f>BE208</f>
        <v/>
      </c>
      <c r="BH208" s="4736"/>
      <c r="BI208" s="3464"/>
      <c r="BJ208" s="3457"/>
      <c r="BK208" s="3465">
        <f>Overview!$E$7</f>
        <v/>
      </c>
      <c r="BL208" s="3457"/>
      <c r="BM208" s="3584"/>
      <c r="BN208" s="3465">
        <f>Overview!$P$153</f>
        <v/>
      </c>
      <c r="BO208" s="3457" t="inlineStr">
        <is>
          <t>Revisar: la misma frecuencia aparece con varios canales en esta banda (18050 / 18300 / 18525)</t>
        </is>
      </c>
      <c r="BP208" s="3457"/>
      <c r="BQ208" s="3457"/>
      <c r="BR208" s="3467"/>
      <c r="BS208" s="3468"/>
      <c r="BT208" s="3469"/>
      <c r="BV208" s="3470"/>
      <c r="BW208" s="7588"/>
      <c r="BX208" s="7589"/>
      <c r="BY208" s="3471"/>
      <c r="BZ208" s="3472"/>
      <c r="CA208" s="3473"/>
      <c r="CB208" s="3474"/>
      <c r="CC208" s="3475"/>
      <c r="CD208" s="3476"/>
      <c r="CE208" s="3477"/>
      <c r="CF208" s="3477"/>
      <c r="CG208" s="3477"/>
      <c r="CH208" s="3478"/>
      <c r="CI208" s="3479"/>
      <c r="CJ208" s="3479"/>
      <c r="CK208" s="3479"/>
      <c r="CL208" s="3475"/>
      <c r="CM208" s="3476"/>
      <c r="CN208" s="3477"/>
      <c r="CO208" s="3477"/>
      <c r="CP208" s="3477"/>
      <c r="CQ208" s="3478"/>
      <c r="CR208" s="3479"/>
      <c r="CS208" s="3479"/>
      <c r="CT208" s="3479"/>
      <c r="CU208" s="3475"/>
      <c r="CV208" s="3480"/>
      <c r="CW208" s="3477"/>
      <c r="CX208" s="3477"/>
      <c r="CY208" s="3477"/>
      <c r="CZ208" s="3478"/>
      <c r="DA208" s="3479"/>
      <c r="DB208" s="3479"/>
      <c r="DC208" s="3479"/>
    </row>
    <row r="209" customFormat="1" customHeight="1" ht="12.75" s="3420" x14ac:dyDescent="0.2">
      <c r="B209" s="3448"/>
      <c r="C209" s="6954"/>
      <c r="D209" s="6089">
        <f>IF(ISNUMBER(FIND("EN",B209)),IF(ISNUMBER(FIND("FCC",B209)),IF(ISNUMBER(FIND("ISED",B209)),CONCATENATE(Overview!$V$10,";",Overview!$S$11,";",Overview!$S$12),CONCATENATE(Overview!$V$10,";",Overview!$S$11)),IF(ISNUMBER(FIND("ISED",B209)),CONCATENATE(Overview!$V$10,";",Overview!$S$12),Overview!$V$10)),IF(ISNUMBER(FIND("FCC",B209)),IF(ISNUMBER(FIND("ISED",B209)),CONCATENATE(Overview!$S$11,";",Overview!$S$12),"IEEE Std 1528™"),Overview!$S$12))</f>
        <v/>
      </c>
      <c r="E209" s="6089">
        <f>IF(ISNUMBER(FIND("EN",B209)),IF(ISNUMBER(FIND("FCC",B209)),IF(ISNUMBER(FIND("ISED",B209)),CONCATENATE(Overview!$AB$10,";",Overview!$Y$11,";",Overview!$Y$12),CONCATENATE(Overview!$AB$10,";",Overview!$Y$11)),IF(ISNUMBER(FIND("ISED",B209)),CONCATENATE(Overview!$AB$10,";",Overview!$Y$12),Overview!$AB$10)),IF(ISNUMBER(FIND("FCC",B209)),IF(ISNUMBER(FIND("ISED",B209)),CONCATENATE(Overview!$Y$11,";",Overview!$Y$12),"IEEE Std 1528™"),Overview!$Y$12))</f>
        <v/>
      </c>
      <c r="F209" s="6945"/>
      <c r="G209" s="5446">
        <f>Overview!$E$28</f>
        <v/>
      </c>
      <c r="H209" s="3449"/>
      <c r="I209" s="3449"/>
      <c r="J209" s="3450" t="inlineStr">
        <is>
          <t>Cat M1</t>
        </is>
      </c>
      <c r="K209" s="3450" t="inlineStr">
        <is>
          <t>FDD1</t>
        </is>
      </c>
      <c r="L209" s="3449"/>
      <c r="M209" s="3450">
        <v>5</v>
      </c>
      <c r="N209" s="3451" t="inlineStr">
        <is>
          <t>QPSK</t>
        </is>
      </c>
      <c r="O209" s="3452"/>
      <c r="P209" s="3453">
        <v>3</v>
      </c>
      <c r="Q209" s="3454">
        <v>1</v>
      </c>
      <c r="R209" s="3455">
        <v>0</v>
      </c>
      <c r="S209" s="3455"/>
      <c r="T209" s="3456">
        <v>18300</v>
      </c>
      <c r="U209" s="3456">
        <v>1950</v>
      </c>
      <c r="V209" s="3457"/>
      <c r="W209" s="3457"/>
      <c r="X209" s="3457"/>
      <c r="Y209" s="3457"/>
      <c r="Z209" s="3457"/>
      <c r="AA209" s="3457"/>
      <c r="AB209" s="3457"/>
      <c r="AC209" s="3457"/>
      <c r="AD209" s="3457"/>
      <c r="AE209" s="3457"/>
      <c r="AF209" s="3457"/>
      <c r="AG209" s="5637"/>
      <c r="AH209" s="5644"/>
      <c r="AI209" s="3458"/>
      <c r="AJ209" s="3457"/>
      <c r="AK209" s="3457"/>
      <c r="AL209" s="3457"/>
      <c r="AM209" s="3457"/>
      <c r="AN209" s="3457"/>
      <c r="AO209" s="3457"/>
      <c r="AP209" s="3457"/>
      <c r="AQ209" s="3457"/>
      <c r="AR209" s="3457"/>
      <c r="AS209" s="3457"/>
      <c r="AT209" s="3457"/>
      <c r="AU209" s="3457"/>
      <c r="AV209" s="3457"/>
      <c r="AW209" s="3457"/>
      <c r="AX209" s="3457"/>
      <c r="AY209" s="3457"/>
      <c r="AZ209" s="3457"/>
      <c r="BA209" s="3457"/>
      <c r="BB209" s="3457"/>
      <c r="BC209" s="3457"/>
      <c r="BD209" s="3459"/>
      <c r="BE209" s="3489">
        <f>MyTimestamp(AH209)</f>
        <v/>
      </c>
      <c r="BF209" s="6080"/>
      <c r="BG209" s="6081">
        <f>BE209</f>
        <v/>
      </c>
      <c r="BH209" s="4736"/>
      <c r="BI209" s="3464"/>
      <c r="BJ209" s="3457"/>
      <c r="BK209" s="3465">
        <f>Overview!$E$7</f>
        <v/>
      </c>
      <c r="BL209" s="3457"/>
      <c r="BM209" s="3584"/>
      <c r="BN209" s="3465">
        <f>Overview!$P$153</f>
        <v/>
      </c>
      <c r="BO209" s="3457" t="inlineStr">
        <is>
          <t>Revisar: la misma frecuencia aparece con varios canales en esta banda (18050 / 18300 / 18525)</t>
        </is>
      </c>
      <c r="BP209" s="3457"/>
      <c r="BQ209" s="3457"/>
      <c r="BR209" s="3467"/>
      <c r="BS209" s="3468"/>
      <c r="BT209" s="3469"/>
      <c r="BV209" s="3470"/>
      <c r="BW209" s="7588"/>
      <c r="BX209" s="7589"/>
      <c r="BY209" s="3471"/>
      <c r="BZ209" s="3472"/>
      <c r="CA209" s="3473"/>
      <c r="CB209" s="3474"/>
      <c r="CC209" s="3475"/>
      <c r="CD209" s="3476"/>
      <c r="CE209" s="3477"/>
      <c r="CF209" s="3477"/>
      <c r="CG209" s="3477"/>
      <c r="CH209" s="3478"/>
      <c r="CI209" s="3479"/>
      <c r="CJ209" s="3479"/>
      <c r="CK209" s="3479"/>
      <c r="CL209" s="3475"/>
      <c r="CM209" s="3476"/>
      <c r="CN209" s="3477"/>
      <c r="CO209" s="3477"/>
      <c r="CP209" s="3477"/>
      <c r="CQ209" s="3478"/>
      <c r="CR209" s="3479"/>
      <c r="CS209" s="3479"/>
      <c r="CT209" s="3479"/>
      <c r="CU209" s="3475"/>
      <c r="CV209" s="3480"/>
      <c r="CW209" s="3477"/>
      <c r="CX209" s="3477"/>
      <c r="CY209" s="3477"/>
      <c r="CZ209" s="3478"/>
      <c r="DA209" s="3479"/>
      <c r="DB209" s="3479"/>
      <c r="DC209" s="3479"/>
    </row>
    <row r="210" customFormat="1" customHeight="1" ht="12.75" s="3420" x14ac:dyDescent="0.2">
      <c r="B210" s="3448"/>
      <c r="C210" s="6954"/>
      <c r="D210" s="6089">
        <f>IF(ISNUMBER(FIND("EN",B210)),IF(ISNUMBER(FIND("FCC",B210)),IF(ISNUMBER(FIND("ISED",B210)),CONCATENATE(Overview!$V$10,";",Overview!$S$11,";",Overview!$S$12),CONCATENATE(Overview!$V$10,";",Overview!$S$11)),IF(ISNUMBER(FIND("ISED",B210)),CONCATENATE(Overview!$V$10,";",Overview!$S$12),Overview!$V$10)),IF(ISNUMBER(FIND("FCC",B210)),IF(ISNUMBER(FIND("ISED",B210)),CONCATENATE(Overview!$S$11,";",Overview!$S$12),"IEEE Std 1528™"),Overview!$S$12))</f>
        <v/>
      </c>
      <c r="E210" s="6089">
        <f>IF(ISNUMBER(FIND("EN",B210)),IF(ISNUMBER(FIND("FCC",B210)),IF(ISNUMBER(FIND("ISED",B210)),CONCATENATE(Overview!$AB$10,";",Overview!$Y$11,";",Overview!$Y$12),CONCATENATE(Overview!$AB$10,";",Overview!$Y$11)),IF(ISNUMBER(FIND("ISED",B210)),CONCATENATE(Overview!$AB$10,";",Overview!$Y$12),Overview!$AB$10)),IF(ISNUMBER(FIND("FCC",B210)),IF(ISNUMBER(FIND("ISED",B210)),CONCATENATE(Overview!$Y$11,";",Overview!$Y$12),"IEEE Std 1528™"),Overview!$Y$12))</f>
        <v/>
      </c>
      <c r="F210" s="6945"/>
      <c r="G210" s="5446">
        <f>Overview!$E$28</f>
        <v/>
      </c>
      <c r="H210" s="3449"/>
      <c r="I210" s="3449"/>
      <c r="J210" s="3450" t="inlineStr">
        <is>
          <t>Cat M1</t>
        </is>
      </c>
      <c r="K210" s="3450" t="inlineStr">
        <is>
          <t>FDD1</t>
        </is>
      </c>
      <c r="L210" s="3449"/>
      <c r="M210" s="3450">
        <v>5</v>
      </c>
      <c r="N210" s="3451" t="inlineStr">
        <is>
          <t>QPSK</t>
        </is>
      </c>
      <c r="O210" s="3452"/>
      <c r="P210" s="3453">
        <v>3</v>
      </c>
      <c r="Q210" s="3454">
        <v>1</v>
      </c>
      <c r="R210" s="3455">
        <v>5</v>
      </c>
      <c r="S210" s="3455"/>
      <c r="T210" s="3456">
        <v>18300</v>
      </c>
      <c r="U210" s="3456">
        <v>1950</v>
      </c>
      <c r="V210" s="3457"/>
      <c r="W210" s="3457"/>
      <c r="X210" s="3457"/>
      <c r="Y210" s="3457"/>
      <c r="Z210" s="3457"/>
      <c r="AA210" s="3457"/>
      <c r="AB210" s="3457"/>
      <c r="AC210" s="3457"/>
      <c r="AD210" s="3457"/>
      <c r="AE210" s="3457"/>
      <c r="AF210" s="3457"/>
      <c r="AG210" s="5637"/>
      <c r="AH210" s="5644"/>
      <c r="AI210" s="3458"/>
      <c r="AJ210" s="3457"/>
      <c r="AK210" s="3457"/>
      <c r="AL210" s="3457"/>
      <c r="AM210" s="3457"/>
      <c r="AN210" s="3457"/>
      <c r="AO210" s="3457"/>
      <c r="AP210" s="3457"/>
      <c r="AQ210" s="3457"/>
      <c r="AR210" s="3457"/>
      <c r="AS210" s="3457"/>
      <c r="AT210" s="3457"/>
      <c r="AU210" s="3457"/>
      <c r="AV210" s="3457"/>
      <c r="AW210" s="3457"/>
      <c r="AX210" s="3457"/>
      <c r="AY210" s="3457"/>
      <c r="AZ210" s="3457"/>
      <c r="BA210" s="3457"/>
      <c r="BB210" s="3457"/>
      <c r="BC210" s="3457"/>
      <c r="BD210" s="3459"/>
      <c r="BE210" s="3489">
        <f>MyTimestamp(AH210)</f>
        <v/>
      </c>
      <c r="BF210" s="6080"/>
      <c r="BG210" s="6081">
        <f>BE210</f>
        <v/>
      </c>
      <c r="BH210" s="4736"/>
      <c r="BI210" s="3464"/>
      <c r="BJ210" s="3457"/>
      <c r="BK210" s="3465">
        <f>Overview!$E$7</f>
        <v/>
      </c>
      <c r="BL210" s="3457"/>
      <c r="BM210" s="3584"/>
      <c r="BN210" s="3465">
        <f>Overview!$P$153</f>
        <v/>
      </c>
      <c r="BO210" s="3457" t="inlineStr">
        <is>
          <t>Revisar: la misma frecuencia aparece con varios canales en esta banda (18050 / 18300 / 18525)</t>
        </is>
      </c>
      <c r="BP210" s="3457"/>
      <c r="BQ210" s="3457"/>
      <c r="BR210" s="3467"/>
      <c r="BS210" s="3468"/>
      <c r="BT210" s="3469"/>
      <c r="BV210" s="3470"/>
      <c r="BW210" s="7588"/>
      <c r="BX210" s="7589"/>
      <c r="BY210" s="3471"/>
      <c r="BZ210" s="3472"/>
      <c r="CA210" s="3473"/>
      <c r="CB210" s="3474"/>
      <c r="CC210" s="3475"/>
      <c r="CD210" s="3476"/>
      <c r="CE210" s="3477"/>
      <c r="CF210" s="3477"/>
      <c r="CG210" s="3477"/>
      <c r="CH210" s="3478"/>
      <c r="CI210" s="3479"/>
      <c r="CJ210" s="3479"/>
      <c r="CK210" s="3479"/>
      <c r="CL210" s="3475"/>
      <c r="CM210" s="3476"/>
      <c r="CN210" s="3477"/>
      <c r="CO210" s="3477"/>
      <c r="CP210" s="3477"/>
      <c r="CQ210" s="3478"/>
      <c r="CR210" s="3479"/>
      <c r="CS210" s="3479"/>
      <c r="CT210" s="3479"/>
      <c r="CU210" s="3475"/>
      <c r="CV210" s="3480"/>
      <c r="CW210" s="3477"/>
      <c r="CX210" s="3477"/>
      <c r="CY210" s="3477"/>
      <c r="CZ210" s="3478"/>
      <c r="DA210" s="3479"/>
      <c r="DB210" s="3479"/>
      <c r="DC210" s="3479"/>
    </row>
    <row r="211" customFormat="1" customHeight="1" ht="12.75" s="3420" x14ac:dyDescent="0.2">
      <c r="B211" s="3448"/>
      <c r="C211" s="6954"/>
      <c r="D211" s="6089">
        <f>IF(ISNUMBER(FIND("EN",B211)),IF(ISNUMBER(FIND("FCC",B211)),IF(ISNUMBER(FIND("ISED",B211)),CONCATENATE(Overview!$V$10,";",Overview!$S$11,";",Overview!$S$12),CONCATENATE(Overview!$V$10,";",Overview!$S$11)),IF(ISNUMBER(FIND("ISED",B211)),CONCATENATE(Overview!$V$10,";",Overview!$S$12),Overview!$V$10)),IF(ISNUMBER(FIND("FCC",B211)),IF(ISNUMBER(FIND("ISED",B211)),CONCATENATE(Overview!$S$11,";",Overview!$S$12),"IEEE Std 1528™"),Overview!$S$12))</f>
        <v/>
      </c>
      <c r="E211" s="6089">
        <f>IF(ISNUMBER(FIND("EN",B211)),IF(ISNUMBER(FIND("FCC",B211)),IF(ISNUMBER(FIND("ISED",B211)),CONCATENATE(Overview!$AB$10,";",Overview!$Y$11,";",Overview!$Y$12),CONCATENATE(Overview!$AB$10,";",Overview!$Y$11)),IF(ISNUMBER(FIND("ISED",B211)),CONCATENATE(Overview!$AB$10,";",Overview!$Y$12),Overview!$AB$10)),IF(ISNUMBER(FIND("FCC",B211)),IF(ISNUMBER(FIND("ISED",B211)),CONCATENATE(Overview!$Y$11,";",Overview!$Y$12),"IEEE Std 1528™"),Overview!$Y$12))</f>
        <v/>
      </c>
      <c r="F211" s="6945"/>
      <c r="G211" s="5446">
        <f>Overview!$E$28</f>
        <v/>
      </c>
      <c r="H211" s="3449"/>
      <c r="I211" s="3449"/>
      <c r="J211" s="3450" t="inlineStr">
        <is>
          <t>Cat M1</t>
        </is>
      </c>
      <c r="K211" s="3450" t="inlineStr">
        <is>
          <t>FDD1</t>
        </is>
      </c>
      <c r="L211" s="3449"/>
      <c r="M211" s="3450">
        <v>5</v>
      </c>
      <c r="N211" s="3451" t="inlineStr">
        <is>
          <t>QPSK</t>
        </is>
      </c>
      <c r="O211" s="3452"/>
      <c r="P211" s="3453">
        <v>0</v>
      </c>
      <c r="Q211" s="3454">
        <v>3</v>
      </c>
      <c r="R211" s="3455">
        <v>0</v>
      </c>
      <c r="S211" s="3455"/>
      <c r="T211" s="3456">
        <v>18300</v>
      </c>
      <c r="U211" s="3456">
        <v>1950</v>
      </c>
      <c r="V211" s="3457"/>
      <c r="W211" s="3457"/>
      <c r="X211" s="3457"/>
      <c r="Y211" s="3457"/>
      <c r="Z211" s="3457"/>
      <c r="AA211" s="3457"/>
      <c r="AB211" s="3457"/>
      <c r="AC211" s="3457"/>
      <c r="AD211" s="3457"/>
      <c r="AE211" s="3457"/>
      <c r="AF211" s="3457"/>
      <c r="AG211" s="5637"/>
      <c r="AH211" s="5644"/>
      <c r="AI211" s="3458"/>
      <c r="AJ211" s="3457"/>
      <c r="AK211" s="3457"/>
      <c r="AL211" s="3457"/>
      <c r="AM211" s="3457"/>
      <c r="AN211" s="3457"/>
      <c r="AO211" s="3457"/>
      <c r="AP211" s="3457"/>
      <c r="AQ211" s="3457"/>
      <c r="AR211" s="3457"/>
      <c r="AS211" s="3457"/>
      <c r="AT211" s="3457"/>
      <c r="AU211" s="3457"/>
      <c r="AV211" s="3457"/>
      <c r="AW211" s="3457"/>
      <c r="AX211" s="3457"/>
      <c r="AY211" s="3457"/>
      <c r="AZ211" s="3457"/>
      <c r="BA211" s="3457"/>
      <c r="BB211" s="3457"/>
      <c r="BC211" s="3457"/>
      <c r="BD211" s="3459"/>
      <c r="BE211" s="3489">
        <f>MyTimestamp(AH211)</f>
        <v/>
      </c>
      <c r="BF211" s="6080"/>
      <c r="BG211" s="6081">
        <f>BE211</f>
        <v/>
      </c>
      <c r="BH211" s="4736"/>
      <c r="BI211" s="3464"/>
      <c r="BJ211" s="3457"/>
      <c r="BK211" s="3465">
        <f>Overview!$E$7</f>
        <v/>
      </c>
      <c r="BL211" s="3457"/>
      <c r="BM211" s="3584"/>
      <c r="BN211" s="3465">
        <f>Overview!$P$153</f>
        <v/>
      </c>
      <c r="BO211" s="3457" t="inlineStr">
        <is>
          <t>Revisar: la misma frecuencia aparece con varios canales en esta banda (18050 / 18300 / 18525)</t>
        </is>
      </c>
      <c r="BP211" s="3457"/>
      <c r="BQ211" s="3457"/>
      <c r="BR211" s="3467"/>
      <c r="BS211" s="3468"/>
      <c r="BT211" s="3469"/>
      <c r="BV211" s="3470"/>
      <c r="BW211" s="7588"/>
      <c r="BX211" s="7589"/>
      <c r="BY211" s="3471"/>
      <c r="BZ211" s="3472"/>
      <c r="CA211" s="3473"/>
      <c r="CB211" s="3474"/>
      <c r="CC211" s="3475"/>
      <c r="CD211" s="3476"/>
      <c r="CE211" s="3477"/>
      <c r="CF211" s="3477"/>
      <c r="CG211" s="3477"/>
      <c r="CH211" s="3478"/>
      <c r="CI211" s="3479"/>
      <c r="CJ211" s="3479"/>
      <c r="CK211" s="3479"/>
      <c r="CL211" s="3475"/>
      <c r="CM211" s="3476"/>
      <c r="CN211" s="3477"/>
      <c r="CO211" s="3477"/>
      <c r="CP211" s="3477"/>
      <c r="CQ211" s="3478"/>
      <c r="CR211" s="3479"/>
      <c r="CS211" s="3479"/>
      <c r="CT211" s="3479"/>
      <c r="CU211" s="3475"/>
      <c r="CV211" s="3480"/>
      <c r="CW211" s="3477"/>
      <c r="CX211" s="3477"/>
      <c r="CY211" s="3477"/>
      <c r="CZ211" s="3478"/>
      <c r="DA211" s="3479"/>
      <c r="DB211" s="3479"/>
      <c r="DC211" s="3479"/>
    </row>
    <row r="212" customFormat="1" customHeight="1" ht="12.75" s="3420" x14ac:dyDescent="0.2">
      <c r="B212" s="3448"/>
      <c r="C212" s="6954"/>
      <c r="D212" s="6089">
        <f>IF(ISNUMBER(FIND("EN",B212)),IF(ISNUMBER(FIND("FCC",B212)),IF(ISNUMBER(FIND("ISED",B212)),CONCATENATE(Overview!$V$10,";",Overview!$S$11,";",Overview!$S$12),CONCATENATE(Overview!$V$10,";",Overview!$S$11)),IF(ISNUMBER(FIND("ISED",B212)),CONCATENATE(Overview!$V$10,";",Overview!$S$12),Overview!$V$10)),IF(ISNUMBER(FIND("FCC",B212)),IF(ISNUMBER(FIND("ISED",B212)),CONCATENATE(Overview!$S$11,";",Overview!$S$12),"IEEE Std 1528™"),Overview!$S$12))</f>
        <v/>
      </c>
      <c r="E212" s="6089">
        <f>IF(ISNUMBER(FIND("EN",B212)),IF(ISNUMBER(FIND("FCC",B212)),IF(ISNUMBER(FIND("ISED",B212)),CONCATENATE(Overview!$AB$10,";",Overview!$Y$11,";",Overview!$Y$12),CONCATENATE(Overview!$AB$10,";",Overview!$Y$11)),IF(ISNUMBER(FIND("ISED",B212)),CONCATENATE(Overview!$AB$10,";",Overview!$Y$12),Overview!$AB$10)),IF(ISNUMBER(FIND("FCC",B212)),IF(ISNUMBER(FIND("ISED",B212)),CONCATENATE(Overview!$Y$11,";",Overview!$Y$12),"IEEE Std 1528™"),Overview!$Y$12))</f>
        <v/>
      </c>
      <c r="F212" s="6945"/>
      <c r="G212" s="5446">
        <f>Overview!$E$28</f>
        <v/>
      </c>
      <c r="H212" s="3449"/>
      <c r="I212" s="3449"/>
      <c r="J212" s="3450" t="inlineStr">
        <is>
          <t>Cat M1</t>
        </is>
      </c>
      <c r="K212" s="3450" t="inlineStr">
        <is>
          <t>FDD1</t>
        </is>
      </c>
      <c r="L212" s="3449"/>
      <c r="M212" s="3450">
        <v>5</v>
      </c>
      <c r="N212" s="3451" t="inlineStr">
        <is>
          <t>QPSK</t>
        </is>
      </c>
      <c r="O212" s="3452"/>
      <c r="P212" s="3453">
        <v>3</v>
      </c>
      <c r="Q212" s="3454">
        <v>3</v>
      </c>
      <c r="R212" s="3455">
        <v>3</v>
      </c>
      <c r="S212" s="3455"/>
      <c r="T212" s="3456">
        <v>18300</v>
      </c>
      <c r="U212" s="3456">
        <v>1950</v>
      </c>
      <c r="V212" s="3457"/>
      <c r="W212" s="3457"/>
      <c r="X212" s="3457"/>
      <c r="Y212" s="3457"/>
      <c r="Z212" s="3457"/>
      <c r="AA212" s="3457"/>
      <c r="AB212" s="3457"/>
      <c r="AC212" s="3457"/>
      <c r="AD212" s="3457"/>
      <c r="AE212" s="3457"/>
      <c r="AF212" s="3457"/>
      <c r="AG212" s="5637"/>
      <c r="AH212" s="5644"/>
      <c r="AI212" s="3458"/>
      <c r="AJ212" s="3457"/>
      <c r="AK212" s="3457"/>
      <c r="AL212" s="3457"/>
      <c r="AM212" s="3457"/>
      <c r="AN212" s="3457"/>
      <c r="AO212" s="3457"/>
      <c r="AP212" s="3457"/>
      <c r="AQ212" s="3457"/>
      <c r="AR212" s="3457"/>
      <c r="AS212" s="3457"/>
      <c r="AT212" s="3457"/>
      <c r="AU212" s="3457"/>
      <c r="AV212" s="3457"/>
      <c r="AW212" s="3457"/>
      <c r="AX212" s="3457"/>
      <c r="AY212" s="3457"/>
      <c r="AZ212" s="3457"/>
      <c r="BA212" s="3457"/>
      <c r="BB212" s="3457"/>
      <c r="BC212" s="3457"/>
      <c r="BD212" s="3459"/>
      <c r="BE212" s="3489">
        <f>MyTimestamp(AH212)</f>
        <v/>
      </c>
      <c r="BF212" s="6080"/>
      <c r="BG212" s="6081">
        <f>BE212</f>
        <v/>
      </c>
      <c r="BH212" s="4736"/>
      <c r="BI212" s="3464"/>
      <c r="BJ212" s="3457"/>
      <c r="BK212" s="3465">
        <f>Overview!$E$7</f>
        <v/>
      </c>
      <c r="BL212" s="3457"/>
      <c r="BM212" s="3584"/>
      <c r="BN212" s="3465">
        <f>Overview!$P$153</f>
        <v/>
      </c>
      <c r="BO212" s="3457" t="inlineStr">
        <is>
          <t>Revisar: la misma frecuencia aparece con varios canales en esta banda (18050 / 18300 / 18525)</t>
        </is>
      </c>
      <c r="BP212" s="3457"/>
      <c r="BQ212" s="3457"/>
      <c r="BR212" s="3467"/>
      <c r="BS212" s="3468"/>
      <c r="BT212" s="3469"/>
      <c r="BV212" s="3470"/>
      <c r="BW212" s="7588"/>
      <c r="BX212" s="7589"/>
      <c r="BY212" s="3471"/>
      <c r="BZ212" s="3472"/>
      <c r="CA212" s="3473"/>
      <c r="CB212" s="3474"/>
      <c r="CC212" s="3475"/>
      <c r="CD212" s="3476"/>
      <c r="CE212" s="3477"/>
      <c r="CF212" s="3477"/>
      <c r="CG212" s="3477"/>
      <c r="CH212" s="3478"/>
      <c r="CI212" s="3479"/>
      <c r="CJ212" s="3479"/>
      <c r="CK212" s="3479"/>
      <c r="CL212" s="3475"/>
      <c r="CM212" s="3476"/>
      <c r="CN212" s="3477"/>
      <c r="CO212" s="3477"/>
      <c r="CP212" s="3477"/>
      <c r="CQ212" s="3478"/>
      <c r="CR212" s="3479"/>
      <c r="CS212" s="3479"/>
      <c r="CT212" s="3479"/>
      <c r="CU212" s="3475"/>
      <c r="CV212" s="3480"/>
      <c r="CW212" s="3477"/>
      <c r="CX212" s="3477"/>
      <c r="CY212" s="3477"/>
      <c r="CZ212" s="3478"/>
      <c r="DA212" s="3479"/>
      <c r="DB212" s="3479"/>
      <c r="DC212" s="3479"/>
    </row>
    <row r="213" customFormat="1" customHeight="1" ht="12.75" s="3420" x14ac:dyDescent="0.2">
      <c r="B213" s="3448"/>
      <c r="C213" s="6954"/>
      <c r="D213" s="6089">
        <f>IF(ISNUMBER(FIND("EN",B213)),IF(ISNUMBER(FIND("FCC",B213)),IF(ISNUMBER(FIND("ISED",B213)),CONCATENATE(Overview!$V$10,";",Overview!$S$11,";",Overview!$S$12),CONCATENATE(Overview!$V$10,";",Overview!$S$11)),IF(ISNUMBER(FIND("ISED",B213)),CONCATENATE(Overview!$V$10,";",Overview!$S$12),Overview!$V$10)),IF(ISNUMBER(FIND("FCC",B213)),IF(ISNUMBER(FIND("ISED",B213)),CONCATENATE(Overview!$S$11,";",Overview!$S$12),"IEEE Std 1528™"),Overview!$S$12))</f>
        <v/>
      </c>
      <c r="E213" s="6089">
        <f>IF(ISNUMBER(FIND("EN",B213)),IF(ISNUMBER(FIND("FCC",B213)),IF(ISNUMBER(FIND("ISED",B213)),CONCATENATE(Overview!$AB$10,";",Overview!$Y$11,";",Overview!$Y$12),CONCATENATE(Overview!$AB$10,";",Overview!$Y$11)),IF(ISNUMBER(FIND("ISED",B213)),CONCATENATE(Overview!$AB$10,";",Overview!$Y$12),Overview!$AB$10)),IF(ISNUMBER(FIND("FCC",B213)),IF(ISNUMBER(FIND("ISED",B213)),CONCATENATE(Overview!$Y$11,";",Overview!$Y$12),"IEEE Std 1528™"),Overview!$Y$12))</f>
        <v/>
      </c>
      <c r="F213" s="6945"/>
      <c r="G213" s="5446">
        <f>Overview!$E$28</f>
        <v/>
      </c>
      <c r="H213" s="3449"/>
      <c r="I213" s="3449"/>
      <c r="J213" s="3450" t="inlineStr">
        <is>
          <t>Cat M1</t>
        </is>
      </c>
      <c r="K213" s="3450" t="inlineStr">
        <is>
          <t>FDD1</t>
        </is>
      </c>
      <c r="L213" s="3449"/>
      <c r="M213" s="3450">
        <v>5</v>
      </c>
      <c r="N213" s="3451" t="inlineStr">
        <is>
          <t>QPSK</t>
        </is>
      </c>
      <c r="O213" s="3452"/>
      <c r="P213" s="3453">
        <v>0</v>
      </c>
      <c r="Q213" s="3454">
        <v>6</v>
      </c>
      <c r="R213" s="3455">
        <v>0</v>
      </c>
      <c r="S213" s="3455"/>
      <c r="T213" s="3456">
        <v>18300</v>
      </c>
      <c r="U213" s="3456">
        <v>1950</v>
      </c>
      <c r="V213" s="3457"/>
      <c r="W213" s="3457"/>
      <c r="X213" s="3457"/>
      <c r="Y213" s="3457"/>
      <c r="Z213" s="3457"/>
      <c r="AA213" s="3457"/>
      <c r="AB213" s="3457"/>
      <c r="AC213" s="3457"/>
      <c r="AD213" s="3457"/>
      <c r="AE213" s="3457"/>
      <c r="AF213" s="3457"/>
      <c r="AG213" s="5637"/>
      <c r="AH213" s="5644"/>
      <c r="AI213" s="3458"/>
      <c r="AJ213" s="3457"/>
      <c r="AK213" s="3457"/>
      <c r="AL213" s="3457"/>
      <c r="AM213" s="3457"/>
      <c r="AN213" s="3457"/>
      <c r="AO213" s="3457"/>
      <c r="AP213" s="3457"/>
      <c r="AQ213" s="3457"/>
      <c r="AR213" s="3457"/>
      <c r="AS213" s="3457"/>
      <c r="AT213" s="3457"/>
      <c r="AU213" s="3457"/>
      <c r="AV213" s="3457"/>
      <c r="AW213" s="3457"/>
      <c r="AX213" s="3457"/>
      <c r="AY213" s="3457"/>
      <c r="AZ213" s="3457"/>
      <c r="BA213" s="3457"/>
      <c r="BB213" s="3457"/>
      <c r="BC213" s="3457"/>
      <c r="BD213" s="3459"/>
      <c r="BE213" s="3489">
        <f>MyTimestamp(AH213)</f>
        <v/>
      </c>
      <c r="BF213" s="6080"/>
      <c r="BG213" s="6081">
        <f>BE213</f>
        <v/>
      </c>
      <c r="BH213" s="4736"/>
      <c r="BI213" s="3464"/>
      <c r="BJ213" s="3457"/>
      <c r="BK213" s="3465">
        <f>Overview!$E$7</f>
        <v/>
      </c>
      <c r="BL213" s="3457"/>
      <c r="BM213" s="3584"/>
      <c r="BN213" s="3465">
        <f>Overview!$P$153</f>
        <v/>
      </c>
      <c r="BO213" s="3457" t="inlineStr">
        <is>
          <t>Revisar: la misma frecuencia aparece con varios canales en esta banda (18050 / 18300 / 18525)</t>
        </is>
      </c>
      <c r="BP213" s="3457"/>
      <c r="BQ213" s="3457"/>
      <c r="BR213" s="3467"/>
      <c r="BS213" s="3468"/>
      <c r="BT213" s="3469"/>
      <c r="BV213" s="3470"/>
      <c r="BW213" s="7588"/>
      <c r="BX213" s="7589"/>
      <c r="BY213" s="3471"/>
      <c r="BZ213" s="3472"/>
      <c r="CA213" s="3473"/>
      <c r="CB213" s="3474"/>
      <c r="CC213" s="3475"/>
      <c r="CD213" s="3476"/>
      <c r="CE213" s="3477"/>
      <c r="CF213" s="3477"/>
      <c r="CG213" s="3477"/>
      <c r="CH213" s="3478"/>
      <c r="CI213" s="3479"/>
      <c r="CJ213" s="3479"/>
      <c r="CK213" s="3479"/>
      <c r="CL213" s="3475"/>
      <c r="CM213" s="3476"/>
      <c r="CN213" s="3477"/>
      <c r="CO213" s="3477"/>
      <c r="CP213" s="3477"/>
      <c r="CQ213" s="3478"/>
      <c r="CR213" s="3479"/>
      <c r="CS213" s="3479"/>
      <c r="CT213" s="3479"/>
      <c r="CU213" s="3475"/>
      <c r="CV213" s="3480"/>
      <c r="CW213" s="3477"/>
      <c r="CX213" s="3477"/>
      <c r="CY213" s="3477"/>
      <c r="CZ213" s="3478"/>
      <c r="DA213" s="3479"/>
      <c r="DB213" s="3479"/>
      <c r="DC213" s="3479"/>
    </row>
    <row r="214" customFormat="1" customHeight="1" ht="12.75" s="3420" x14ac:dyDescent="0.2">
      <c r="B214" s="3448"/>
      <c r="C214" s="6954"/>
      <c r="D214" s="6089">
        <f>IF(ISNUMBER(FIND("EN",B214)),IF(ISNUMBER(FIND("FCC",B214)),IF(ISNUMBER(FIND("ISED",B214)),CONCATENATE(Overview!$V$10,";",Overview!$S$11,";",Overview!$S$12),CONCATENATE(Overview!$V$10,";",Overview!$S$11)),IF(ISNUMBER(FIND("ISED",B214)),CONCATENATE(Overview!$V$10,";",Overview!$S$12),Overview!$V$10)),IF(ISNUMBER(FIND("FCC",B214)),IF(ISNUMBER(FIND("ISED",B214)),CONCATENATE(Overview!$S$11,";",Overview!$S$12),"IEEE Std 1528™"),Overview!$S$12))</f>
        <v/>
      </c>
      <c r="E214" s="6089">
        <f>IF(ISNUMBER(FIND("EN",B214)),IF(ISNUMBER(FIND("FCC",B214)),IF(ISNUMBER(FIND("ISED",B214)),CONCATENATE(Overview!$AB$10,";",Overview!$Y$11,";",Overview!$Y$12),CONCATENATE(Overview!$AB$10,";",Overview!$Y$11)),IF(ISNUMBER(FIND("ISED",B214)),CONCATENATE(Overview!$AB$10,";",Overview!$Y$12),Overview!$AB$10)),IF(ISNUMBER(FIND("FCC",B214)),IF(ISNUMBER(FIND("ISED",B214)),CONCATENATE(Overview!$Y$11,";",Overview!$Y$12),"IEEE Std 1528™"),Overview!$Y$12))</f>
        <v/>
      </c>
      <c r="F214" s="6945"/>
      <c r="G214" s="5446">
        <f>Overview!$E$28</f>
        <v/>
      </c>
      <c r="H214" s="3449"/>
      <c r="I214" s="3449"/>
      <c r="J214" s="3450" t="inlineStr">
        <is>
          <t>Cat M1</t>
        </is>
      </c>
      <c r="K214" s="3450" t="inlineStr">
        <is>
          <t>FDD1</t>
        </is>
      </c>
      <c r="L214" s="3449"/>
      <c r="M214" s="3450">
        <v>5</v>
      </c>
      <c r="N214" s="3451" t="inlineStr">
        <is>
          <t>QPSK</t>
        </is>
      </c>
      <c r="O214" s="3452"/>
      <c r="P214" s="3453">
        <v>1</v>
      </c>
      <c r="Q214" s="3454">
        <v>6</v>
      </c>
      <c r="R214" s="3455">
        <v>0</v>
      </c>
      <c r="S214" s="3455"/>
      <c r="T214" s="3456">
        <v>18300</v>
      </c>
      <c r="U214" s="3456">
        <v>1950</v>
      </c>
      <c r="V214" s="3457"/>
      <c r="W214" s="3457"/>
      <c r="X214" s="3457"/>
      <c r="Y214" s="3457"/>
      <c r="Z214" s="3457"/>
      <c r="AA214" s="3457"/>
      <c r="AB214" s="3457"/>
      <c r="AC214" s="3457"/>
      <c r="AD214" s="3457"/>
      <c r="AE214" s="3457"/>
      <c r="AF214" s="3457"/>
      <c r="AG214" s="5637"/>
      <c r="AH214" s="5644"/>
      <c r="AI214" s="3458"/>
      <c r="AJ214" s="3457"/>
      <c r="AK214" s="3457"/>
      <c r="AL214" s="3457"/>
      <c r="AM214" s="3457"/>
      <c r="AN214" s="3457"/>
      <c r="AO214" s="3457"/>
      <c r="AP214" s="3457"/>
      <c r="AQ214" s="3457"/>
      <c r="AR214" s="3457"/>
      <c r="AS214" s="3457"/>
      <c r="AT214" s="3457"/>
      <c r="AU214" s="3457"/>
      <c r="AV214" s="3457"/>
      <c r="AW214" s="3457"/>
      <c r="AX214" s="3457"/>
      <c r="AY214" s="3457"/>
      <c r="AZ214" s="3457"/>
      <c r="BA214" s="3457"/>
      <c r="BB214" s="3457"/>
      <c r="BC214" s="3457"/>
      <c r="BD214" s="3459"/>
      <c r="BE214" s="3489">
        <f>MyTimestamp(AH214)</f>
        <v/>
      </c>
      <c r="BF214" s="6080"/>
      <c r="BG214" s="6081">
        <f>BE214</f>
        <v/>
      </c>
      <c r="BH214" s="4736"/>
      <c r="BI214" s="3464"/>
      <c r="BJ214" s="3457"/>
      <c r="BK214" s="3465">
        <f>Overview!$E$7</f>
        <v/>
      </c>
      <c r="BL214" s="3457"/>
      <c r="BM214" s="3584"/>
      <c r="BN214" s="3465">
        <f>Overview!$P$153</f>
        <v/>
      </c>
      <c r="BO214" s="3457" t="inlineStr">
        <is>
          <t>Revisar: la misma frecuencia aparece con varios canales en esta banda (18050 / 18300 / 18525)</t>
        </is>
      </c>
      <c r="BP214" s="3457"/>
      <c r="BQ214" s="3457"/>
      <c r="BR214" s="3467"/>
      <c r="BS214" s="3468"/>
      <c r="BT214" s="3469"/>
      <c r="BV214" s="3470"/>
      <c r="BW214" s="7588"/>
      <c r="BX214" s="7589"/>
      <c r="BY214" s="3471"/>
      <c r="BZ214" s="3472"/>
      <c r="CA214" s="3473"/>
      <c r="CB214" s="3474"/>
      <c r="CC214" s="3475"/>
      <c r="CD214" s="3476"/>
      <c r="CE214" s="3477"/>
      <c r="CF214" s="3477"/>
      <c r="CG214" s="3477"/>
      <c r="CH214" s="3478"/>
      <c r="CI214" s="3479"/>
      <c r="CJ214" s="3479"/>
      <c r="CK214" s="3479"/>
      <c r="CL214" s="3475"/>
      <c r="CM214" s="3476"/>
      <c r="CN214" s="3477"/>
      <c r="CO214" s="3477"/>
      <c r="CP214" s="3477"/>
      <c r="CQ214" s="3478"/>
      <c r="CR214" s="3479"/>
      <c r="CS214" s="3479"/>
      <c r="CT214" s="3479"/>
      <c r="CU214" s="3475"/>
      <c r="CV214" s="3480"/>
      <c r="CW214" s="3477"/>
      <c r="CX214" s="3477"/>
      <c r="CY214" s="3477"/>
      <c r="CZ214" s="3478"/>
      <c r="DA214" s="3479"/>
      <c r="DB214" s="3479"/>
      <c r="DC214" s="3479"/>
    </row>
    <row r="215" customFormat="1" customHeight="1" ht="12.75" s="3420" x14ac:dyDescent="0.2">
      <c r="B215" s="3448"/>
      <c r="C215" s="6954"/>
      <c r="D215" s="6089">
        <f>IF(ISNUMBER(FIND("EN",B215)),IF(ISNUMBER(FIND("FCC",B215)),IF(ISNUMBER(FIND("ISED",B215)),CONCATENATE(Overview!$V$10,";",Overview!$S$11,";",Overview!$S$12),CONCATENATE(Overview!$V$10,";",Overview!$S$11)),IF(ISNUMBER(FIND("ISED",B215)),CONCATENATE(Overview!$V$10,";",Overview!$S$12),Overview!$V$10)),IF(ISNUMBER(FIND("FCC",B215)),IF(ISNUMBER(FIND("ISED",B215)),CONCATENATE(Overview!$S$11,";",Overview!$S$12),"IEEE Std 1528™"),Overview!$S$12))</f>
        <v/>
      </c>
      <c r="E215" s="6089">
        <f>IF(ISNUMBER(FIND("EN",B215)),IF(ISNUMBER(FIND("FCC",B215)),IF(ISNUMBER(FIND("ISED",B215)),CONCATENATE(Overview!$AB$10,";",Overview!$Y$11,";",Overview!$Y$12),CONCATENATE(Overview!$AB$10,";",Overview!$Y$11)),IF(ISNUMBER(FIND("ISED",B215)),CONCATENATE(Overview!$AB$10,";",Overview!$Y$12),Overview!$AB$10)),IF(ISNUMBER(FIND("FCC",B215)),IF(ISNUMBER(FIND("ISED",B215)),CONCATENATE(Overview!$Y$11,";",Overview!$Y$12),"IEEE Std 1528™"),Overview!$Y$12))</f>
        <v/>
      </c>
      <c r="F215" s="6945"/>
      <c r="G215" s="5446">
        <f>Overview!$E$28</f>
        <v/>
      </c>
      <c r="H215" s="3449"/>
      <c r="I215" s="3449"/>
      <c r="J215" s="3450" t="inlineStr">
        <is>
          <t>Cat M1</t>
        </is>
      </c>
      <c r="K215" s="3450" t="inlineStr">
        <is>
          <t>FDD1</t>
        </is>
      </c>
      <c r="L215" s="3449"/>
      <c r="M215" s="3450">
        <v>5</v>
      </c>
      <c r="N215" s="3451" t="inlineStr">
        <is>
          <t>QPSK</t>
        </is>
      </c>
      <c r="O215" s="3452"/>
      <c r="P215" s="3453">
        <v>3</v>
      </c>
      <c r="Q215" s="3454">
        <v>6</v>
      </c>
      <c r="R215" s="3455">
        <v>0</v>
      </c>
      <c r="S215" s="3455"/>
      <c r="T215" s="3456">
        <v>18300</v>
      </c>
      <c r="U215" s="3456">
        <v>1950</v>
      </c>
      <c r="V215" s="3457"/>
      <c r="W215" s="3457"/>
      <c r="X215" s="3457"/>
      <c r="Y215" s="3457"/>
      <c r="Z215" s="3457"/>
      <c r="AA215" s="3457"/>
      <c r="AB215" s="3457"/>
      <c r="AC215" s="3457"/>
      <c r="AD215" s="3457"/>
      <c r="AE215" s="3457"/>
      <c r="AF215" s="3457"/>
      <c r="AG215" s="5637"/>
      <c r="AH215" s="5644"/>
      <c r="AI215" s="3458"/>
      <c r="AJ215" s="3457"/>
      <c r="AK215" s="3457"/>
      <c r="AL215" s="3457"/>
      <c r="AM215" s="3457"/>
      <c r="AN215" s="3457"/>
      <c r="AO215" s="3457"/>
      <c r="AP215" s="3457"/>
      <c r="AQ215" s="3457"/>
      <c r="AR215" s="3457"/>
      <c r="AS215" s="3457"/>
      <c r="AT215" s="3457"/>
      <c r="AU215" s="3457"/>
      <c r="AV215" s="3457"/>
      <c r="AW215" s="3457"/>
      <c r="AX215" s="3457"/>
      <c r="AY215" s="3457"/>
      <c r="AZ215" s="3457"/>
      <c r="BA215" s="3457"/>
      <c r="BB215" s="3457"/>
      <c r="BC215" s="3457"/>
      <c r="BD215" s="3459"/>
      <c r="BE215" s="3489">
        <f>MyTimestamp(AH215)</f>
        <v/>
      </c>
      <c r="BF215" s="6080"/>
      <c r="BG215" s="6081">
        <f>BE215</f>
        <v/>
      </c>
      <c r="BH215" s="4736"/>
      <c r="BI215" s="3464"/>
      <c r="BJ215" s="3457"/>
      <c r="BK215" s="3465">
        <f>Overview!$E$7</f>
        <v/>
      </c>
      <c r="BL215" s="3457"/>
      <c r="BM215" s="3584"/>
      <c r="BN215" s="3465">
        <f>Overview!$P$153</f>
        <v/>
      </c>
      <c r="BO215" s="3457" t="inlineStr">
        <is>
          <t>Revisar: la misma frecuencia aparece con varios canales en esta banda (18050 / 18300 / 18525)</t>
        </is>
      </c>
      <c r="BP215" s="3457"/>
      <c r="BQ215" s="3457"/>
      <c r="BR215" s="3467"/>
      <c r="BS215" s="3468"/>
      <c r="BT215" s="3469"/>
      <c r="BV215" s="3470"/>
      <c r="BW215" s="7588"/>
      <c r="BX215" s="7589"/>
      <c r="BY215" s="3471"/>
      <c r="BZ215" s="3472"/>
      <c r="CA215" s="3473"/>
      <c r="CB215" s="3474"/>
      <c r="CC215" s="3475"/>
      <c r="CD215" s="3476"/>
      <c r="CE215" s="3477"/>
      <c r="CF215" s="3477"/>
      <c r="CG215" s="3477"/>
      <c r="CH215" s="3478"/>
      <c r="CI215" s="3479"/>
      <c r="CJ215" s="3479"/>
      <c r="CK215" s="3479"/>
      <c r="CL215" s="3475"/>
      <c r="CM215" s="3476"/>
      <c r="CN215" s="3477"/>
      <c r="CO215" s="3477"/>
      <c r="CP215" s="3477"/>
      <c r="CQ215" s="3478"/>
      <c r="CR215" s="3479"/>
      <c r="CS215" s="3479"/>
      <c r="CT215" s="3479"/>
      <c r="CU215" s="3475"/>
      <c r="CV215" s="3480"/>
      <c r="CW215" s="3477"/>
      <c r="CX215" s="3477"/>
      <c r="CY215" s="3477"/>
      <c r="CZ215" s="3478"/>
      <c r="DA215" s="3479"/>
      <c r="DB215" s="3479"/>
      <c r="DC215" s="3479"/>
    </row>
    <row r="216" customFormat="1" customHeight="1" ht="12.75" s="3420" x14ac:dyDescent="0.2">
      <c r="B216" s="3448"/>
      <c r="C216" s="6954"/>
      <c r="D216" s="6089">
        <f>IF(ISNUMBER(FIND("EN",B216)),IF(ISNUMBER(FIND("FCC",B216)),IF(ISNUMBER(FIND("ISED",B216)),CONCATENATE(Overview!$V$10,";",Overview!$S$11,";",Overview!$S$12),CONCATENATE(Overview!$V$10,";",Overview!$S$11)),IF(ISNUMBER(FIND("ISED",B216)),CONCATENATE(Overview!$V$10,";",Overview!$S$12),Overview!$V$10)),IF(ISNUMBER(FIND("FCC",B216)),IF(ISNUMBER(FIND("ISED",B216)),CONCATENATE(Overview!$S$11,";",Overview!$S$12),"IEEE Std 1528™"),Overview!$S$12))</f>
        <v/>
      </c>
      <c r="E216" s="6089">
        <f>IF(ISNUMBER(FIND("EN",B216)),IF(ISNUMBER(FIND("FCC",B216)),IF(ISNUMBER(FIND("ISED",B216)),CONCATENATE(Overview!$AB$10,";",Overview!$Y$11,";",Overview!$Y$12),CONCATENATE(Overview!$AB$10,";",Overview!$Y$11)),IF(ISNUMBER(FIND("ISED",B216)),CONCATENATE(Overview!$AB$10,";",Overview!$Y$12),Overview!$AB$10)),IF(ISNUMBER(FIND("FCC",B216)),IF(ISNUMBER(FIND("ISED",B216)),CONCATENATE(Overview!$Y$11,";",Overview!$Y$12),"IEEE Std 1528™"),Overview!$Y$12))</f>
        <v/>
      </c>
      <c r="F216" s="6945"/>
      <c r="G216" s="5446">
        <f>Overview!$E$28</f>
        <v/>
      </c>
      <c r="H216" s="3449"/>
      <c r="I216" s="3449"/>
      <c r="J216" s="3450" t="inlineStr">
        <is>
          <t>Cat M1</t>
        </is>
      </c>
      <c r="K216" s="3450" t="inlineStr">
        <is>
          <t>FDD1</t>
        </is>
      </c>
      <c r="L216" s="3449"/>
      <c r="M216" s="3450">
        <v>5</v>
      </c>
      <c r="N216" s="3451" t="inlineStr">
        <is>
          <t>16QAM</t>
        </is>
      </c>
      <c r="O216" s="3452"/>
      <c r="P216" s="3453">
        <v>0</v>
      </c>
      <c r="Q216" s="3454">
        <v>1</v>
      </c>
      <c r="R216" s="3455">
        <v>0</v>
      </c>
      <c r="S216" s="3455"/>
      <c r="T216" s="3456">
        <v>18300</v>
      </c>
      <c r="U216" s="3456">
        <v>1950</v>
      </c>
      <c r="V216" s="3457"/>
      <c r="W216" s="3457"/>
      <c r="X216" s="3457"/>
      <c r="Y216" s="3457"/>
      <c r="Z216" s="3457"/>
      <c r="AA216" s="3457"/>
      <c r="AB216" s="3457"/>
      <c r="AC216" s="3457"/>
      <c r="AD216" s="3457"/>
      <c r="AE216" s="3457"/>
      <c r="AF216" s="3457"/>
      <c r="AG216" s="5637"/>
      <c r="AH216" s="5644"/>
      <c r="AI216" s="3458"/>
      <c r="AJ216" s="3457"/>
      <c r="AK216" s="3457"/>
      <c r="AL216" s="3457"/>
      <c r="AM216" s="3457"/>
      <c r="AN216" s="3457"/>
      <c r="AO216" s="3457"/>
      <c r="AP216" s="3457"/>
      <c r="AQ216" s="3457"/>
      <c r="AR216" s="3457"/>
      <c r="AS216" s="3457"/>
      <c r="AT216" s="3457"/>
      <c r="AU216" s="3457"/>
      <c r="AV216" s="3457"/>
      <c r="AW216" s="3457"/>
      <c r="AX216" s="3457"/>
      <c r="AY216" s="3457"/>
      <c r="AZ216" s="3457"/>
      <c r="BA216" s="3457"/>
      <c r="BB216" s="3457"/>
      <c r="BC216" s="3457"/>
      <c r="BD216" s="3459"/>
      <c r="BE216" s="3489">
        <f>MyTimestamp(AH216)</f>
        <v/>
      </c>
      <c r="BF216" s="6080"/>
      <c r="BG216" s="6081">
        <f>BE216</f>
        <v/>
      </c>
      <c r="BH216" s="4736"/>
      <c r="BI216" s="3464"/>
      <c r="BJ216" s="3457"/>
      <c r="BK216" s="3465">
        <f>Overview!$E$7</f>
        <v/>
      </c>
      <c r="BL216" s="3457"/>
      <c r="BM216" s="3584"/>
      <c r="BN216" s="3465">
        <f>Overview!$P$153</f>
        <v/>
      </c>
      <c r="BO216" s="3457" t="inlineStr">
        <is>
          <t>Revisar: la misma frecuencia aparece con varios canales en esta banda (18050 / 18300 / 18525)</t>
        </is>
      </c>
      <c r="BP216" s="3457"/>
      <c r="BQ216" s="3457"/>
      <c r="BR216" s="3467"/>
      <c r="BS216" s="3468"/>
      <c r="BT216" s="3469"/>
      <c r="BV216" s="3470"/>
      <c r="BW216" s="7588"/>
      <c r="BX216" s="7589"/>
      <c r="BY216" s="3471"/>
      <c r="BZ216" s="3472"/>
      <c r="CA216" s="3473"/>
      <c r="CB216" s="3474"/>
      <c r="CC216" s="3475"/>
      <c r="CD216" s="3476"/>
      <c r="CE216" s="3477"/>
      <c r="CF216" s="3477"/>
      <c r="CG216" s="3477"/>
      <c r="CH216" s="3478"/>
      <c r="CI216" s="3479"/>
      <c r="CJ216" s="3479"/>
      <c r="CK216" s="3479"/>
      <c r="CL216" s="3475"/>
      <c r="CM216" s="3476"/>
      <c r="CN216" s="3477"/>
      <c r="CO216" s="3477"/>
      <c r="CP216" s="3477"/>
      <c r="CQ216" s="3478"/>
      <c r="CR216" s="3479"/>
      <c r="CS216" s="3479"/>
      <c r="CT216" s="3479"/>
      <c r="CU216" s="3475"/>
      <c r="CV216" s="3480"/>
      <c r="CW216" s="3477"/>
      <c r="CX216" s="3477"/>
      <c r="CY216" s="3477"/>
      <c r="CZ216" s="3478"/>
      <c r="DA216" s="3479"/>
      <c r="DB216" s="3479"/>
      <c r="DC216" s="3479"/>
    </row>
    <row r="217" customFormat="1" customHeight="1" ht="12.75" s="3420" x14ac:dyDescent="0.2">
      <c r="B217" s="3448"/>
      <c r="C217" s="6954"/>
      <c r="D217" s="6089">
        <f>IF(ISNUMBER(FIND("EN",B217)),IF(ISNUMBER(FIND("FCC",B217)),IF(ISNUMBER(FIND("ISED",B217)),CONCATENATE(Overview!$V$10,";",Overview!$S$11,";",Overview!$S$12),CONCATENATE(Overview!$V$10,";",Overview!$S$11)),IF(ISNUMBER(FIND("ISED",B217)),CONCATENATE(Overview!$V$10,";",Overview!$S$12),Overview!$V$10)),IF(ISNUMBER(FIND("FCC",B217)),IF(ISNUMBER(FIND("ISED",B217)),CONCATENATE(Overview!$S$11,";",Overview!$S$12),"IEEE Std 1528™"),Overview!$S$12))</f>
        <v/>
      </c>
      <c r="E217" s="6089">
        <f>IF(ISNUMBER(FIND("EN",B217)),IF(ISNUMBER(FIND("FCC",B217)),IF(ISNUMBER(FIND("ISED",B217)),CONCATENATE(Overview!$AB$10,";",Overview!$Y$11,";",Overview!$Y$12),CONCATENATE(Overview!$AB$10,";",Overview!$Y$11)),IF(ISNUMBER(FIND("ISED",B217)),CONCATENATE(Overview!$AB$10,";",Overview!$Y$12),Overview!$AB$10)),IF(ISNUMBER(FIND("FCC",B217)),IF(ISNUMBER(FIND("ISED",B217)),CONCATENATE(Overview!$Y$11,";",Overview!$Y$12),"IEEE Std 1528™"),Overview!$Y$12))</f>
        <v/>
      </c>
      <c r="F217" s="6945"/>
      <c r="G217" s="5446">
        <f>Overview!$E$28</f>
        <v/>
      </c>
      <c r="H217" s="3449"/>
      <c r="I217" s="3449"/>
      <c r="J217" s="3450" t="inlineStr">
        <is>
          <t>Cat M1</t>
        </is>
      </c>
      <c r="K217" s="3450" t="inlineStr">
        <is>
          <t>FDD1</t>
        </is>
      </c>
      <c r="L217" s="3449"/>
      <c r="M217" s="3450">
        <v>5</v>
      </c>
      <c r="N217" s="3451" t="inlineStr">
        <is>
          <t>16QAM</t>
        </is>
      </c>
      <c r="O217" s="3452"/>
      <c r="P217" s="3453">
        <v>0</v>
      </c>
      <c r="Q217" s="3454">
        <v>1</v>
      </c>
      <c r="R217" s="3455">
        <v>5</v>
      </c>
      <c r="S217" s="3455"/>
      <c r="T217" s="3456">
        <v>18300</v>
      </c>
      <c r="U217" s="3456">
        <v>1950</v>
      </c>
      <c r="V217" s="3457"/>
      <c r="W217" s="3457"/>
      <c r="X217" s="3457"/>
      <c r="Y217" s="3457"/>
      <c r="Z217" s="3457"/>
      <c r="AA217" s="3457"/>
      <c r="AB217" s="3457"/>
      <c r="AC217" s="3457"/>
      <c r="AD217" s="3457"/>
      <c r="AE217" s="3457"/>
      <c r="AF217" s="3457"/>
      <c r="AG217" s="5637"/>
      <c r="AH217" s="5644"/>
      <c r="AI217" s="3458"/>
      <c r="AJ217" s="3457"/>
      <c r="AK217" s="3457"/>
      <c r="AL217" s="3457"/>
      <c r="AM217" s="3457"/>
      <c r="AN217" s="3457"/>
      <c r="AO217" s="3457"/>
      <c r="AP217" s="3457"/>
      <c r="AQ217" s="3457"/>
      <c r="AR217" s="3457"/>
      <c r="AS217" s="3457"/>
      <c r="AT217" s="3457"/>
      <c r="AU217" s="3457"/>
      <c r="AV217" s="3457"/>
      <c r="AW217" s="3457"/>
      <c r="AX217" s="3457"/>
      <c r="AY217" s="3457"/>
      <c r="AZ217" s="3457"/>
      <c r="BA217" s="3457"/>
      <c r="BB217" s="3457"/>
      <c r="BC217" s="3457"/>
      <c r="BD217" s="3459"/>
      <c r="BE217" s="3489">
        <f>MyTimestamp(AH217)</f>
        <v/>
      </c>
      <c r="BF217" s="6080"/>
      <c r="BG217" s="6081">
        <f>BE217</f>
        <v/>
      </c>
      <c r="BH217" s="4736"/>
      <c r="BI217" s="3464"/>
      <c r="BJ217" s="3457"/>
      <c r="BK217" s="3465">
        <f>Overview!$E$7</f>
        <v/>
      </c>
      <c r="BL217" s="3457"/>
      <c r="BM217" s="3584"/>
      <c r="BN217" s="3465">
        <f>Overview!$P$153</f>
        <v/>
      </c>
      <c r="BO217" s="3457" t="inlineStr">
        <is>
          <t>Revisar: la misma frecuencia aparece con varios canales en esta banda (18050 / 18300 / 18525)</t>
        </is>
      </c>
      <c r="BP217" s="3457"/>
      <c r="BQ217" s="3457"/>
      <c r="BR217" s="3467"/>
      <c r="BS217" s="3468"/>
      <c r="BT217" s="3469"/>
      <c r="BV217" s="3470"/>
      <c r="BW217" s="7588"/>
      <c r="BX217" s="7589"/>
      <c r="BY217" s="3471"/>
      <c r="BZ217" s="3472"/>
      <c r="CA217" s="3473"/>
      <c r="CB217" s="3474"/>
      <c r="CC217" s="3475"/>
      <c r="CD217" s="3476"/>
      <c r="CE217" s="3477"/>
      <c r="CF217" s="3477"/>
      <c r="CG217" s="3477"/>
      <c r="CH217" s="3478"/>
      <c r="CI217" s="3479"/>
      <c r="CJ217" s="3479"/>
      <c r="CK217" s="3479"/>
      <c r="CL217" s="3475"/>
      <c r="CM217" s="3476"/>
      <c r="CN217" s="3477"/>
      <c r="CO217" s="3477"/>
      <c r="CP217" s="3477"/>
      <c r="CQ217" s="3478"/>
      <c r="CR217" s="3479"/>
      <c r="CS217" s="3479"/>
      <c r="CT217" s="3479"/>
      <c r="CU217" s="3475"/>
      <c r="CV217" s="3480"/>
      <c r="CW217" s="3477"/>
      <c r="CX217" s="3477"/>
      <c r="CY217" s="3477"/>
      <c r="CZ217" s="3478"/>
      <c r="DA217" s="3479"/>
      <c r="DB217" s="3479"/>
      <c r="DC217" s="3479"/>
    </row>
    <row r="218" customFormat="1" customHeight="1" ht="12.75" s="3420" x14ac:dyDescent="0.2">
      <c r="B218" s="3448"/>
      <c r="C218" s="6954"/>
      <c r="D218" s="6089">
        <f>IF(ISNUMBER(FIND("EN",B218)),IF(ISNUMBER(FIND("FCC",B218)),IF(ISNUMBER(FIND("ISED",B218)),CONCATENATE(Overview!$V$10,";",Overview!$S$11,";",Overview!$S$12),CONCATENATE(Overview!$V$10,";",Overview!$S$11)),IF(ISNUMBER(FIND("ISED",B218)),CONCATENATE(Overview!$V$10,";",Overview!$S$12),Overview!$V$10)),IF(ISNUMBER(FIND("FCC",B218)),IF(ISNUMBER(FIND("ISED",B218)),CONCATENATE(Overview!$S$11,";",Overview!$S$12),"IEEE Std 1528™"),Overview!$S$12))</f>
        <v/>
      </c>
      <c r="E218" s="6089">
        <f>IF(ISNUMBER(FIND("EN",B218)),IF(ISNUMBER(FIND("FCC",B218)),IF(ISNUMBER(FIND("ISED",B218)),CONCATENATE(Overview!$AB$10,";",Overview!$Y$11,";",Overview!$Y$12),CONCATENATE(Overview!$AB$10,";",Overview!$Y$11)),IF(ISNUMBER(FIND("ISED",B218)),CONCATENATE(Overview!$AB$10,";",Overview!$Y$12),Overview!$AB$10)),IF(ISNUMBER(FIND("FCC",B218)),IF(ISNUMBER(FIND("ISED",B218)),CONCATENATE(Overview!$Y$11,";",Overview!$Y$12),"IEEE Std 1528™"),Overview!$Y$12))</f>
        <v/>
      </c>
      <c r="F218" s="6945"/>
      <c r="G218" s="5446">
        <f>Overview!$E$28</f>
        <v/>
      </c>
      <c r="H218" s="3449"/>
      <c r="I218" s="3449"/>
      <c r="J218" s="3450" t="inlineStr">
        <is>
          <t>Cat M1</t>
        </is>
      </c>
      <c r="K218" s="3450" t="inlineStr">
        <is>
          <t>FDD1</t>
        </is>
      </c>
      <c r="L218" s="3449"/>
      <c r="M218" s="3450">
        <v>5</v>
      </c>
      <c r="N218" s="3451" t="inlineStr">
        <is>
          <t>16QAM</t>
        </is>
      </c>
      <c r="O218" s="3452"/>
      <c r="P218" s="3453">
        <v>1</v>
      </c>
      <c r="Q218" s="3454">
        <v>1</v>
      </c>
      <c r="R218" s="3455">
        <v>0</v>
      </c>
      <c r="S218" s="3455"/>
      <c r="T218" s="3456">
        <v>18300</v>
      </c>
      <c r="U218" s="3456">
        <v>1950</v>
      </c>
      <c r="V218" s="3457"/>
      <c r="W218" s="3457"/>
      <c r="X218" s="3457"/>
      <c r="Y218" s="3457"/>
      <c r="Z218" s="3457"/>
      <c r="AA218" s="3457"/>
      <c r="AB218" s="3457"/>
      <c r="AC218" s="3457"/>
      <c r="AD218" s="3457"/>
      <c r="AE218" s="3457"/>
      <c r="AF218" s="3457"/>
      <c r="AG218" s="5637"/>
      <c r="AH218" s="5644"/>
      <c r="AI218" s="3458"/>
      <c r="AJ218" s="3457"/>
      <c r="AK218" s="3457"/>
      <c r="AL218" s="3457"/>
      <c r="AM218" s="3457"/>
      <c r="AN218" s="3457"/>
      <c r="AO218" s="3457"/>
      <c r="AP218" s="3457"/>
      <c r="AQ218" s="3457"/>
      <c r="AR218" s="3457"/>
      <c r="AS218" s="3457"/>
      <c r="AT218" s="3457"/>
      <c r="AU218" s="3457"/>
      <c r="AV218" s="3457"/>
      <c r="AW218" s="3457"/>
      <c r="AX218" s="3457"/>
      <c r="AY218" s="3457"/>
      <c r="AZ218" s="3457"/>
      <c r="BA218" s="3457"/>
      <c r="BB218" s="3457"/>
      <c r="BC218" s="3457"/>
      <c r="BD218" s="3459"/>
      <c r="BE218" s="3489">
        <f>MyTimestamp(AH218)</f>
        <v/>
      </c>
      <c r="BF218" s="6080"/>
      <c r="BG218" s="6081">
        <f>BE218</f>
        <v/>
      </c>
      <c r="BH218" s="4736"/>
      <c r="BI218" s="3464"/>
      <c r="BJ218" s="3457"/>
      <c r="BK218" s="3465">
        <f>Overview!$E$7</f>
        <v/>
      </c>
      <c r="BL218" s="3457"/>
      <c r="BM218" s="3584"/>
      <c r="BN218" s="3465">
        <f>Overview!$P$153</f>
        <v/>
      </c>
      <c r="BO218" s="3457" t="inlineStr">
        <is>
          <t>Revisar: la misma frecuencia aparece con varios canales en esta banda (18050 / 18300 / 18525)</t>
        </is>
      </c>
      <c r="BP218" s="3457"/>
      <c r="BQ218" s="3457"/>
      <c r="BR218" s="3467"/>
      <c r="BS218" s="3468"/>
      <c r="BT218" s="3469"/>
      <c r="BV218" s="3470"/>
      <c r="BW218" s="7588"/>
      <c r="BX218" s="7589"/>
      <c r="BY218" s="3471"/>
      <c r="BZ218" s="3472"/>
      <c r="CA218" s="3473"/>
      <c r="CB218" s="3474"/>
      <c r="CC218" s="3475"/>
      <c r="CD218" s="3476"/>
      <c r="CE218" s="3477"/>
      <c r="CF218" s="3477"/>
      <c r="CG218" s="3477"/>
      <c r="CH218" s="3478"/>
      <c r="CI218" s="3479"/>
      <c r="CJ218" s="3479"/>
      <c r="CK218" s="3479"/>
      <c r="CL218" s="3475"/>
      <c r="CM218" s="3476"/>
      <c r="CN218" s="3477"/>
      <c r="CO218" s="3477"/>
      <c r="CP218" s="3477"/>
      <c r="CQ218" s="3478"/>
      <c r="CR218" s="3479"/>
      <c r="CS218" s="3479"/>
      <c r="CT218" s="3479"/>
      <c r="CU218" s="3475"/>
      <c r="CV218" s="3480"/>
      <c r="CW218" s="3477"/>
      <c r="CX218" s="3477"/>
      <c r="CY218" s="3477"/>
      <c r="CZ218" s="3478"/>
      <c r="DA218" s="3479"/>
      <c r="DB218" s="3479"/>
      <c r="DC218" s="3479"/>
    </row>
    <row r="219" customFormat="1" customHeight="1" ht="12.75" s="3420" x14ac:dyDescent="0.2">
      <c r="B219" s="3448"/>
      <c r="C219" s="6954"/>
      <c r="D219" s="6089">
        <f>IF(ISNUMBER(FIND("EN",B219)),IF(ISNUMBER(FIND("FCC",B219)),IF(ISNUMBER(FIND("ISED",B219)),CONCATENATE(Overview!$V$10,";",Overview!$S$11,";",Overview!$S$12),CONCATENATE(Overview!$V$10,";",Overview!$S$11)),IF(ISNUMBER(FIND("ISED",B219)),CONCATENATE(Overview!$V$10,";",Overview!$S$12),Overview!$V$10)),IF(ISNUMBER(FIND("FCC",B219)),IF(ISNUMBER(FIND("ISED",B219)),CONCATENATE(Overview!$S$11,";",Overview!$S$12),"IEEE Std 1528™"),Overview!$S$12))</f>
        <v/>
      </c>
      <c r="E219" s="6089">
        <f>IF(ISNUMBER(FIND("EN",B219)),IF(ISNUMBER(FIND("FCC",B219)),IF(ISNUMBER(FIND("ISED",B219)),CONCATENATE(Overview!$AB$10,";",Overview!$Y$11,";",Overview!$Y$12),CONCATENATE(Overview!$AB$10,";",Overview!$Y$11)),IF(ISNUMBER(FIND("ISED",B219)),CONCATENATE(Overview!$AB$10,";",Overview!$Y$12),Overview!$AB$10)),IF(ISNUMBER(FIND("FCC",B219)),IF(ISNUMBER(FIND("ISED",B219)),CONCATENATE(Overview!$Y$11,";",Overview!$Y$12),"IEEE Std 1528™"),Overview!$Y$12))</f>
        <v/>
      </c>
      <c r="F219" s="6945"/>
      <c r="G219" s="5446">
        <f>Overview!$E$28</f>
        <v/>
      </c>
      <c r="H219" s="3449"/>
      <c r="I219" s="3449"/>
      <c r="J219" s="3450" t="inlineStr">
        <is>
          <t>Cat M1</t>
        </is>
      </c>
      <c r="K219" s="3450" t="inlineStr">
        <is>
          <t>FDD1</t>
        </is>
      </c>
      <c r="L219" s="3449"/>
      <c r="M219" s="3450">
        <v>5</v>
      </c>
      <c r="N219" s="3451" t="inlineStr">
        <is>
          <t>16QAM</t>
        </is>
      </c>
      <c r="O219" s="3452"/>
      <c r="P219" s="3453">
        <v>1</v>
      </c>
      <c r="Q219" s="3454">
        <v>1</v>
      </c>
      <c r="R219" s="3455">
        <v>5</v>
      </c>
      <c r="S219" s="3455"/>
      <c r="T219" s="3456">
        <v>18300</v>
      </c>
      <c r="U219" s="3456">
        <v>1950</v>
      </c>
      <c r="V219" s="3457"/>
      <c r="W219" s="3457"/>
      <c r="X219" s="3457"/>
      <c r="Y219" s="3457"/>
      <c r="Z219" s="3457"/>
      <c r="AA219" s="3457"/>
      <c r="AB219" s="3457"/>
      <c r="AC219" s="3457"/>
      <c r="AD219" s="3457"/>
      <c r="AE219" s="3457"/>
      <c r="AF219" s="3457"/>
      <c r="AG219" s="5637"/>
      <c r="AH219" s="5644"/>
      <c r="AI219" s="3458"/>
      <c r="AJ219" s="3457"/>
      <c r="AK219" s="3457"/>
      <c r="AL219" s="3457"/>
      <c r="AM219" s="3457"/>
      <c r="AN219" s="3457"/>
      <c r="AO219" s="3457"/>
      <c r="AP219" s="3457"/>
      <c r="AQ219" s="3457"/>
      <c r="AR219" s="3457"/>
      <c r="AS219" s="3457"/>
      <c r="AT219" s="3457"/>
      <c r="AU219" s="3457"/>
      <c r="AV219" s="3457"/>
      <c r="AW219" s="3457"/>
      <c r="AX219" s="3457"/>
      <c r="AY219" s="3457"/>
      <c r="AZ219" s="3457"/>
      <c r="BA219" s="3457"/>
      <c r="BB219" s="3457"/>
      <c r="BC219" s="3457"/>
      <c r="BD219" s="3459"/>
      <c r="BE219" s="3489">
        <f>MyTimestamp(AH219)</f>
        <v/>
      </c>
      <c r="BF219" s="6080"/>
      <c r="BG219" s="6081">
        <f>BE219</f>
        <v/>
      </c>
      <c r="BH219" s="4736"/>
      <c r="BI219" s="3464"/>
      <c r="BJ219" s="3457"/>
      <c r="BK219" s="3465">
        <f>Overview!$E$7</f>
        <v/>
      </c>
      <c r="BL219" s="3457"/>
      <c r="BM219" s="3584"/>
      <c r="BN219" s="3465">
        <f>Overview!$P$153</f>
        <v/>
      </c>
      <c r="BO219" s="3457" t="inlineStr">
        <is>
          <t>Revisar: la misma frecuencia aparece con varios canales en esta banda (18050 / 18300 / 18525)</t>
        </is>
      </c>
      <c r="BP219" s="3457"/>
      <c r="BQ219" s="3457"/>
      <c r="BR219" s="3467"/>
      <c r="BS219" s="3468"/>
      <c r="BT219" s="3469"/>
      <c r="BV219" s="3470"/>
      <c r="BW219" s="7588"/>
      <c r="BX219" s="7589"/>
      <c r="BY219" s="3471"/>
      <c r="BZ219" s="3472"/>
      <c r="CA219" s="3473"/>
      <c r="CB219" s="3474"/>
      <c r="CC219" s="3475"/>
      <c r="CD219" s="3476"/>
      <c r="CE219" s="3477"/>
      <c r="CF219" s="3477"/>
      <c r="CG219" s="3477"/>
      <c r="CH219" s="3478"/>
      <c r="CI219" s="3479"/>
      <c r="CJ219" s="3479"/>
      <c r="CK219" s="3479"/>
      <c r="CL219" s="3475"/>
      <c r="CM219" s="3476"/>
      <c r="CN219" s="3477"/>
      <c r="CO219" s="3477"/>
      <c r="CP219" s="3477"/>
      <c r="CQ219" s="3478"/>
      <c r="CR219" s="3479"/>
      <c r="CS219" s="3479"/>
      <c r="CT219" s="3479"/>
      <c r="CU219" s="3475"/>
      <c r="CV219" s="3480"/>
      <c r="CW219" s="3477"/>
      <c r="CX219" s="3477"/>
      <c r="CY219" s="3477"/>
      <c r="CZ219" s="3478"/>
      <c r="DA219" s="3479"/>
      <c r="DB219" s="3479"/>
      <c r="DC219" s="3479"/>
    </row>
    <row r="220" customFormat="1" customHeight="1" ht="12.75" s="3420" x14ac:dyDescent="0.2">
      <c r="B220" s="3448"/>
      <c r="C220" s="6954"/>
      <c r="D220" s="6089">
        <f>IF(ISNUMBER(FIND("EN",B220)),IF(ISNUMBER(FIND("FCC",B220)),IF(ISNUMBER(FIND("ISED",B220)),CONCATENATE(Overview!$V$10,";",Overview!$S$11,";",Overview!$S$12),CONCATENATE(Overview!$V$10,";",Overview!$S$11)),IF(ISNUMBER(FIND("ISED",B220)),CONCATENATE(Overview!$V$10,";",Overview!$S$12),Overview!$V$10)),IF(ISNUMBER(FIND("FCC",B220)),IF(ISNUMBER(FIND("ISED",B220)),CONCATENATE(Overview!$S$11,";",Overview!$S$12),"IEEE Std 1528™"),Overview!$S$12))</f>
        <v/>
      </c>
      <c r="E220" s="6089">
        <f>IF(ISNUMBER(FIND("EN",B220)),IF(ISNUMBER(FIND("FCC",B220)),IF(ISNUMBER(FIND("ISED",B220)),CONCATENATE(Overview!$AB$10,";",Overview!$Y$11,";",Overview!$Y$12),CONCATENATE(Overview!$AB$10,";",Overview!$Y$11)),IF(ISNUMBER(FIND("ISED",B220)),CONCATENATE(Overview!$AB$10,";",Overview!$Y$12),Overview!$AB$10)),IF(ISNUMBER(FIND("FCC",B220)),IF(ISNUMBER(FIND("ISED",B220)),CONCATENATE(Overview!$Y$11,";",Overview!$Y$12),"IEEE Std 1528™"),Overview!$Y$12))</f>
        <v/>
      </c>
      <c r="F220" s="6945"/>
      <c r="G220" s="5446">
        <f>Overview!$E$28</f>
        <v/>
      </c>
      <c r="H220" s="3449"/>
      <c r="I220" s="3449"/>
      <c r="J220" s="3450" t="inlineStr">
        <is>
          <t>Cat M1</t>
        </is>
      </c>
      <c r="K220" s="3450" t="inlineStr">
        <is>
          <t>FDD1</t>
        </is>
      </c>
      <c r="L220" s="3449"/>
      <c r="M220" s="3450">
        <v>5</v>
      </c>
      <c r="N220" s="3451" t="inlineStr">
        <is>
          <t>16QAM</t>
        </is>
      </c>
      <c r="O220" s="3452"/>
      <c r="P220" s="3453">
        <v>3</v>
      </c>
      <c r="Q220" s="3454">
        <v>1</v>
      </c>
      <c r="R220" s="3455">
        <v>0</v>
      </c>
      <c r="S220" s="3455"/>
      <c r="T220" s="3456">
        <v>18300</v>
      </c>
      <c r="U220" s="3456">
        <v>1950</v>
      </c>
      <c r="V220" s="3457"/>
      <c r="W220" s="3457"/>
      <c r="X220" s="3457"/>
      <c r="Y220" s="3457"/>
      <c r="Z220" s="3457"/>
      <c r="AA220" s="3457"/>
      <c r="AB220" s="3457"/>
      <c r="AC220" s="3457"/>
      <c r="AD220" s="3457"/>
      <c r="AE220" s="3457"/>
      <c r="AF220" s="3457"/>
      <c r="AG220" s="5637"/>
      <c r="AH220" s="5644"/>
      <c r="AI220" s="3458"/>
      <c r="AJ220" s="3457"/>
      <c r="AK220" s="3457"/>
      <c r="AL220" s="3457"/>
      <c r="AM220" s="3457"/>
      <c r="AN220" s="3457"/>
      <c r="AO220" s="3457"/>
      <c r="AP220" s="3457"/>
      <c r="AQ220" s="3457"/>
      <c r="AR220" s="3457"/>
      <c r="AS220" s="3457"/>
      <c r="AT220" s="3457"/>
      <c r="AU220" s="3457"/>
      <c r="AV220" s="3457"/>
      <c r="AW220" s="3457"/>
      <c r="AX220" s="3457"/>
      <c r="AY220" s="3457"/>
      <c r="AZ220" s="3457"/>
      <c r="BA220" s="3457"/>
      <c r="BB220" s="3457"/>
      <c r="BC220" s="3457"/>
      <c r="BD220" s="3459"/>
      <c r="BE220" s="3489">
        <f>MyTimestamp(AH220)</f>
        <v/>
      </c>
      <c r="BF220" s="6080"/>
      <c r="BG220" s="6081">
        <f>BE220</f>
        <v/>
      </c>
      <c r="BH220" s="4736"/>
      <c r="BI220" s="3464"/>
      <c r="BJ220" s="3457"/>
      <c r="BK220" s="3465">
        <f>Overview!$E$7</f>
        <v/>
      </c>
      <c r="BL220" s="3457"/>
      <c r="BM220" s="3584"/>
      <c r="BN220" s="3465">
        <f>Overview!$P$153</f>
        <v/>
      </c>
      <c r="BO220" s="3457" t="inlineStr">
        <is>
          <t>Revisar: la misma frecuencia aparece con varios canales en esta banda (18050 / 18300 / 18525)</t>
        </is>
      </c>
      <c r="BP220" s="3457"/>
      <c r="BQ220" s="3457"/>
      <c r="BR220" s="3467"/>
      <c r="BS220" s="3468"/>
      <c r="BT220" s="3469"/>
      <c r="BV220" s="3470"/>
      <c r="BW220" s="7588"/>
      <c r="BX220" s="7589"/>
      <c r="BY220" s="3471"/>
      <c r="BZ220" s="3472"/>
      <c r="CA220" s="3473"/>
      <c r="CB220" s="3474"/>
      <c r="CC220" s="3475"/>
      <c r="CD220" s="3476"/>
      <c r="CE220" s="3477"/>
      <c r="CF220" s="3477"/>
      <c r="CG220" s="3477"/>
      <c r="CH220" s="3478"/>
      <c r="CI220" s="3479"/>
      <c r="CJ220" s="3479"/>
      <c r="CK220" s="3479"/>
      <c r="CL220" s="3475"/>
      <c r="CM220" s="3476"/>
      <c r="CN220" s="3477"/>
      <c r="CO220" s="3477"/>
      <c r="CP220" s="3477"/>
      <c r="CQ220" s="3478"/>
      <c r="CR220" s="3479"/>
      <c r="CS220" s="3479"/>
      <c r="CT220" s="3479"/>
      <c r="CU220" s="3475"/>
      <c r="CV220" s="3480"/>
      <c r="CW220" s="3477"/>
      <c r="CX220" s="3477"/>
      <c r="CY220" s="3477"/>
      <c r="CZ220" s="3478"/>
      <c r="DA220" s="3479"/>
      <c r="DB220" s="3479"/>
      <c r="DC220" s="3479"/>
    </row>
    <row r="221" customFormat="1" customHeight="1" ht="12.75" s="3420" x14ac:dyDescent="0.2">
      <c r="B221" s="3448"/>
      <c r="C221" s="6954"/>
      <c r="D221" s="6089">
        <f>IF(ISNUMBER(FIND("EN",B221)),IF(ISNUMBER(FIND("FCC",B221)),IF(ISNUMBER(FIND("ISED",B221)),CONCATENATE(Overview!$V$10,";",Overview!$S$11,";",Overview!$S$12),CONCATENATE(Overview!$V$10,";",Overview!$S$11)),IF(ISNUMBER(FIND("ISED",B221)),CONCATENATE(Overview!$V$10,";",Overview!$S$12),Overview!$V$10)),IF(ISNUMBER(FIND("FCC",B221)),IF(ISNUMBER(FIND("ISED",B221)),CONCATENATE(Overview!$S$11,";",Overview!$S$12),"IEEE Std 1528™"),Overview!$S$12))</f>
        <v/>
      </c>
      <c r="E221" s="6089">
        <f>IF(ISNUMBER(FIND("EN",B221)),IF(ISNUMBER(FIND("FCC",B221)),IF(ISNUMBER(FIND("ISED",B221)),CONCATENATE(Overview!$AB$10,";",Overview!$Y$11,";",Overview!$Y$12),CONCATENATE(Overview!$AB$10,";",Overview!$Y$11)),IF(ISNUMBER(FIND("ISED",B221)),CONCATENATE(Overview!$AB$10,";",Overview!$Y$12),Overview!$AB$10)),IF(ISNUMBER(FIND("FCC",B221)),IF(ISNUMBER(FIND("ISED",B221)),CONCATENATE(Overview!$Y$11,";",Overview!$Y$12),"IEEE Std 1528™"),Overview!$Y$12))</f>
        <v/>
      </c>
      <c r="F221" s="6945"/>
      <c r="G221" s="5446">
        <f>Overview!$E$28</f>
        <v/>
      </c>
      <c r="H221" s="3449"/>
      <c r="I221" s="3449"/>
      <c r="J221" s="3450" t="inlineStr">
        <is>
          <t>Cat M1</t>
        </is>
      </c>
      <c r="K221" s="3450" t="inlineStr">
        <is>
          <t>FDD1</t>
        </is>
      </c>
      <c r="L221" s="3449"/>
      <c r="M221" s="3450">
        <v>5</v>
      </c>
      <c r="N221" s="3451" t="inlineStr">
        <is>
          <t>16QAM</t>
        </is>
      </c>
      <c r="O221" s="3452"/>
      <c r="P221" s="3453">
        <v>3</v>
      </c>
      <c r="Q221" s="3454">
        <v>1</v>
      </c>
      <c r="R221" s="3455">
        <v>5</v>
      </c>
      <c r="S221" s="3455"/>
      <c r="T221" s="3456">
        <v>18300</v>
      </c>
      <c r="U221" s="3456">
        <v>1950</v>
      </c>
      <c r="V221" s="3457"/>
      <c r="W221" s="3457"/>
      <c r="X221" s="3457"/>
      <c r="Y221" s="3457"/>
      <c r="Z221" s="3457"/>
      <c r="AA221" s="3457"/>
      <c r="AB221" s="3457"/>
      <c r="AC221" s="3457"/>
      <c r="AD221" s="3457"/>
      <c r="AE221" s="3457"/>
      <c r="AF221" s="3457"/>
      <c r="AG221" s="5637"/>
      <c r="AH221" s="5644"/>
      <c r="AI221" s="3458"/>
      <c r="AJ221" s="3457"/>
      <c r="AK221" s="3457"/>
      <c r="AL221" s="3457"/>
      <c r="AM221" s="3457"/>
      <c r="AN221" s="3457"/>
      <c r="AO221" s="3457"/>
      <c r="AP221" s="3457"/>
      <c r="AQ221" s="3457"/>
      <c r="AR221" s="3457"/>
      <c r="AS221" s="3457"/>
      <c r="AT221" s="3457"/>
      <c r="AU221" s="3457"/>
      <c r="AV221" s="3457"/>
      <c r="AW221" s="3457"/>
      <c r="AX221" s="3457"/>
      <c r="AY221" s="3457"/>
      <c r="AZ221" s="3457"/>
      <c r="BA221" s="3457"/>
      <c r="BB221" s="3457"/>
      <c r="BC221" s="3457"/>
      <c r="BD221" s="3459"/>
      <c r="BE221" s="3489">
        <f>MyTimestamp(AH221)</f>
        <v/>
      </c>
      <c r="BF221" s="6080"/>
      <c r="BG221" s="6081">
        <f>BE221</f>
        <v/>
      </c>
      <c r="BH221" s="4736"/>
      <c r="BI221" s="3464"/>
      <c r="BJ221" s="3457"/>
      <c r="BK221" s="3465">
        <f>Overview!$E$7</f>
        <v/>
      </c>
      <c r="BL221" s="3457"/>
      <c r="BM221" s="3584"/>
      <c r="BN221" s="3465">
        <f>Overview!$P$153</f>
        <v/>
      </c>
      <c r="BO221" s="3457" t="inlineStr">
        <is>
          <t>Revisar: la misma frecuencia aparece con varios canales en esta banda (18050 / 18300 / 18525)</t>
        </is>
      </c>
      <c r="BP221" s="3457"/>
      <c r="BQ221" s="3457"/>
      <c r="BR221" s="3467"/>
      <c r="BS221" s="3468"/>
      <c r="BT221" s="3469"/>
      <c r="BV221" s="3470"/>
      <c r="BW221" s="7588"/>
      <c r="BX221" s="7589"/>
      <c r="BY221" s="3471"/>
      <c r="BZ221" s="3472"/>
      <c r="CA221" s="3473"/>
      <c r="CB221" s="3474"/>
      <c r="CC221" s="3475"/>
      <c r="CD221" s="3476"/>
      <c r="CE221" s="3477"/>
      <c r="CF221" s="3477"/>
      <c r="CG221" s="3477"/>
      <c r="CH221" s="3478"/>
      <c r="CI221" s="3479"/>
      <c r="CJ221" s="3479"/>
      <c r="CK221" s="3479"/>
      <c r="CL221" s="3475"/>
      <c r="CM221" s="3476"/>
      <c r="CN221" s="3477"/>
      <c r="CO221" s="3477"/>
      <c r="CP221" s="3477"/>
      <c r="CQ221" s="3478"/>
      <c r="CR221" s="3479"/>
      <c r="CS221" s="3479"/>
      <c r="CT221" s="3479"/>
      <c r="CU221" s="3475"/>
      <c r="CV221" s="3480"/>
      <c r="CW221" s="3477"/>
      <c r="CX221" s="3477"/>
      <c r="CY221" s="3477"/>
      <c r="CZ221" s="3478"/>
      <c r="DA221" s="3479"/>
      <c r="DB221" s="3479"/>
      <c r="DC221" s="3479"/>
    </row>
    <row r="222" customFormat="1" customHeight="1" ht="12.75" s="3420" x14ac:dyDescent="0.2">
      <c r="B222" s="3448"/>
      <c r="C222" s="6954"/>
      <c r="D222" s="6089">
        <f>IF(ISNUMBER(FIND("EN",B222)),IF(ISNUMBER(FIND("FCC",B222)),IF(ISNUMBER(FIND("ISED",B222)),CONCATENATE(Overview!$V$10,";",Overview!$S$11,";",Overview!$S$12),CONCATENATE(Overview!$V$10,";",Overview!$S$11)),IF(ISNUMBER(FIND("ISED",B222)),CONCATENATE(Overview!$V$10,";",Overview!$S$12),Overview!$V$10)),IF(ISNUMBER(FIND("FCC",B222)),IF(ISNUMBER(FIND("ISED",B222)),CONCATENATE(Overview!$S$11,";",Overview!$S$12),"IEEE Std 1528™"),Overview!$S$12))</f>
        <v/>
      </c>
      <c r="E222" s="6089">
        <f>IF(ISNUMBER(FIND("EN",B222)),IF(ISNUMBER(FIND("FCC",B222)),IF(ISNUMBER(FIND("ISED",B222)),CONCATENATE(Overview!$AB$10,";",Overview!$Y$11,";",Overview!$Y$12),CONCATENATE(Overview!$AB$10,";",Overview!$Y$11)),IF(ISNUMBER(FIND("ISED",B222)),CONCATENATE(Overview!$AB$10,";",Overview!$Y$12),Overview!$AB$10)),IF(ISNUMBER(FIND("FCC",B222)),IF(ISNUMBER(FIND("ISED",B222)),CONCATENATE(Overview!$Y$11,";",Overview!$Y$12),"IEEE Std 1528™"),Overview!$Y$12))</f>
        <v/>
      </c>
      <c r="F222" s="6945"/>
      <c r="G222" s="5446">
        <f>Overview!$E$28</f>
        <v/>
      </c>
      <c r="H222" s="3449"/>
      <c r="I222" s="3449"/>
      <c r="J222" s="3450" t="inlineStr">
        <is>
          <t>Cat M1</t>
        </is>
      </c>
      <c r="K222" s="3450" t="inlineStr">
        <is>
          <t>FDD1</t>
        </is>
      </c>
      <c r="L222" s="3449"/>
      <c r="M222" s="3450">
        <v>5</v>
      </c>
      <c r="N222" s="3451" t="inlineStr">
        <is>
          <t>16QAM</t>
        </is>
      </c>
      <c r="O222" s="3452"/>
      <c r="P222" s="3453">
        <v>0</v>
      </c>
      <c r="Q222" s="3454">
        <v>3</v>
      </c>
      <c r="R222" s="3455">
        <v>0</v>
      </c>
      <c r="S222" s="3455"/>
      <c r="T222" s="3456">
        <v>18300</v>
      </c>
      <c r="U222" s="3456">
        <v>1950</v>
      </c>
      <c r="V222" s="3457"/>
      <c r="W222" s="3457"/>
      <c r="X222" s="3457"/>
      <c r="Y222" s="3457"/>
      <c r="Z222" s="3457"/>
      <c r="AA222" s="3457"/>
      <c r="AB222" s="3457"/>
      <c r="AC222" s="3457"/>
      <c r="AD222" s="3457"/>
      <c r="AE222" s="3457"/>
      <c r="AF222" s="3457"/>
      <c r="AG222" s="5637"/>
      <c r="AH222" s="5644"/>
      <c r="AI222" s="3458"/>
      <c r="AJ222" s="3457"/>
      <c r="AK222" s="3457"/>
      <c r="AL222" s="3457"/>
      <c r="AM222" s="3457"/>
      <c r="AN222" s="3457"/>
      <c r="AO222" s="3457"/>
      <c r="AP222" s="3457"/>
      <c r="AQ222" s="3457"/>
      <c r="AR222" s="3457"/>
      <c r="AS222" s="3457"/>
      <c r="AT222" s="3457"/>
      <c r="AU222" s="3457"/>
      <c r="AV222" s="3457"/>
      <c r="AW222" s="3457"/>
      <c r="AX222" s="3457"/>
      <c r="AY222" s="3457"/>
      <c r="AZ222" s="3457"/>
      <c r="BA222" s="3457"/>
      <c r="BB222" s="3457"/>
      <c r="BC222" s="3457"/>
      <c r="BD222" s="3459"/>
      <c r="BE222" s="3489">
        <f>MyTimestamp(AH222)</f>
        <v/>
      </c>
      <c r="BF222" s="6080"/>
      <c r="BG222" s="6081">
        <f>BE222</f>
        <v/>
      </c>
      <c r="BH222" s="4736"/>
      <c r="BI222" s="3464"/>
      <c r="BJ222" s="3457"/>
      <c r="BK222" s="3465">
        <f>Overview!$E$7</f>
        <v/>
      </c>
      <c r="BL222" s="3457"/>
      <c r="BM222" s="3584"/>
      <c r="BN222" s="3465">
        <f>Overview!$P$153</f>
        <v/>
      </c>
      <c r="BO222" s="3457" t="inlineStr">
        <is>
          <t>Revisar: la misma frecuencia aparece con varios canales en esta banda (18050 / 18300 / 18525)</t>
        </is>
      </c>
      <c r="BP222" s="3457"/>
      <c r="BQ222" s="3457"/>
      <c r="BR222" s="3467"/>
      <c r="BS222" s="3468"/>
      <c r="BT222" s="3469"/>
      <c r="BV222" s="3470"/>
      <c r="BW222" s="7588"/>
      <c r="BX222" s="7589"/>
      <c r="BY222" s="3471"/>
      <c r="BZ222" s="3472"/>
      <c r="CA222" s="3473"/>
      <c r="CB222" s="3474"/>
      <c r="CC222" s="3475"/>
      <c r="CD222" s="3476"/>
      <c r="CE222" s="3477"/>
      <c r="CF222" s="3477"/>
      <c r="CG222" s="3477"/>
      <c r="CH222" s="3478"/>
      <c r="CI222" s="3479"/>
      <c r="CJ222" s="3479"/>
      <c r="CK222" s="3479"/>
      <c r="CL222" s="3475"/>
      <c r="CM222" s="3476"/>
      <c r="CN222" s="3477"/>
      <c r="CO222" s="3477"/>
      <c r="CP222" s="3477"/>
      <c r="CQ222" s="3478"/>
      <c r="CR222" s="3479"/>
      <c r="CS222" s="3479"/>
      <c r="CT222" s="3479"/>
      <c r="CU222" s="3475"/>
      <c r="CV222" s="3480"/>
      <c r="CW222" s="3477"/>
      <c r="CX222" s="3477"/>
      <c r="CY222" s="3477"/>
      <c r="CZ222" s="3478"/>
      <c r="DA222" s="3479"/>
      <c r="DB222" s="3479"/>
      <c r="DC222" s="3479"/>
    </row>
    <row r="223" customFormat="1" customHeight="1" ht="12.75" s="3420" x14ac:dyDescent="0.2">
      <c r="B223" s="3448"/>
      <c r="C223" s="6954"/>
      <c r="D223" s="6089">
        <f>IF(ISNUMBER(FIND("EN",B223)),IF(ISNUMBER(FIND("FCC",B223)),IF(ISNUMBER(FIND("ISED",B223)),CONCATENATE(Overview!$V$10,";",Overview!$S$11,";",Overview!$S$12),CONCATENATE(Overview!$V$10,";",Overview!$S$11)),IF(ISNUMBER(FIND("ISED",B223)),CONCATENATE(Overview!$V$10,";",Overview!$S$12),Overview!$V$10)),IF(ISNUMBER(FIND("FCC",B223)),IF(ISNUMBER(FIND("ISED",B223)),CONCATENATE(Overview!$S$11,";",Overview!$S$12),"IEEE Std 1528™"),Overview!$S$12))</f>
        <v/>
      </c>
      <c r="E223" s="6089">
        <f>IF(ISNUMBER(FIND("EN",B223)),IF(ISNUMBER(FIND("FCC",B223)),IF(ISNUMBER(FIND("ISED",B223)),CONCATENATE(Overview!$AB$10,";",Overview!$Y$11,";",Overview!$Y$12),CONCATENATE(Overview!$AB$10,";",Overview!$Y$11)),IF(ISNUMBER(FIND("ISED",B223)),CONCATENATE(Overview!$AB$10,";",Overview!$Y$12),Overview!$AB$10)),IF(ISNUMBER(FIND("FCC",B223)),IF(ISNUMBER(FIND("ISED",B223)),CONCATENATE(Overview!$Y$11,";",Overview!$Y$12),"IEEE Std 1528™"),Overview!$Y$12))</f>
        <v/>
      </c>
      <c r="F223" s="6945"/>
      <c r="G223" s="5446">
        <f>Overview!$E$28</f>
        <v/>
      </c>
      <c r="H223" s="3449"/>
      <c r="I223" s="3449"/>
      <c r="J223" s="3450" t="inlineStr">
        <is>
          <t>Cat M1</t>
        </is>
      </c>
      <c r="K223" s="3450" t="inlineStr">
        <is>
          <t>FDD1</t>
        </is>
      </c>
      <c r="L223" s="3449"/>
      <c r="M223" s="3450">
        <v>5</v>
      </c>
      <c r="N223" s="3451" t="inlineStr">
        <is>
          <t>16QAM</t>
        </is>
      </c>
      <c r="O223" s="3452"/>
      <c r="P223" s="3453">
        <v>3</v>
      </c>
      <c r="Q223" s="3454">
        <v>3</v>
      </c>
      <c r="R223" s="3455">
        <v>3</v>
      </c>
      <c r="S223" s="3455"/>
      <c r="T223" s="3456">
        <v>18300</v>
      </c>
      <c r="U223" s="3456">
        <v>1950</v>
      </c>
      <c r="V223" s="3457"/>
      <c r="W223" s="3457"/>
      <c r="X223" s="3457"/>
      <c r="Y223" s="3457"/>
      <c r="Z223" s="3457"/>
      <c r="AA223" s="3457"/>
      <c r="AB223" s="3457"/>
      <c r="AC223" s="3457"/>
      <c r="AD223" s="3457"/>
      <c r="AE223" s="3457"/>
      <c r="AF223" s="3457"/>
      <c r="AG223" s="5637"/>
      <c r="AH223" s="5644"/>
      <c r="AI223" s="3458"/>
      <c r="AJ223" s="3457"/>
      <c r="AK223" s="3457"/>
      <c r="AL223" s="3457"/>
      <c r="AM223" s="3457"/>
      <c r="AN223" s="3457"/>
      <c r="AO223" s="3457"/>
      <c r="AP223" s="3457"/>
      <c r="AQ223" s="3457"/>
      <c r="AR223" s="3457"/>
      <c r="AS223" s="3457"/>
      <c r="AT223" s="3457"/>
      <c r="AU223" s="3457"/>
      <c r="AV223" s="3457"/>
      <c r="AW223" s="3457"/>
      <c r="AX223" s="3457"/>
      <c r="AY223" s="3457"/>
      <c r="AZ223" s="3457"/>
      <c r="BA223" s="3457"/>
      <c r="BB223" s="3457"/>
      <c r="BC223" s="3457"/>
      <c r="BD223" s="3459"/>
      <c r="BE223" s="3489">
        <f>MyTimestamp(AH223)</f>
        <v/>
      </c>
      <c r="BF223" s="6080"/>
      <c r="BG223" s="6081">
        <f>BE223</f>
        <v/>
      </c>
      <c r="BH223" s="4736"/>
      <c r="BI223" s="3464"/>
      <c r="BJ223" s="3457"/>
      <c r="BK223" s="3465">
        <f>Overview!$E$7</f>
        <v/>
      </c>
      <c r="BL223" s="3457"/>
      <c r="BM223" s="3584"/>
      <c r="BN223" s="3465">
        <f>Overview!$P$153</f>
        <v/>
      </c>
      <c r="BO223" s="3457" t="inlineStr">
        <is>
          <t>Revisar: la misma frecuencia aparece con varios canales en esta banda (18050 / 18300 / 18525)</t>
        </is>
      </c>
      <c r="BP223" s="3457"/>
      <c r="BQ223" s="3457"/>
      <c r="BR223" s="3467"/>
      <c r="BS223" s="3468"/>
      <c r="BT223" s="3469"/>
      <c r="BV223" s="3470"/>
      <c r="BW223" s="7588"/>
      <c r="BX223" s="7589"/>
      <c r="BY223" s="3471"/>
      <c r="BZ223" s="3472"/>
      <c r="CA223" s="3473"/>
      <c r="CB223" s="3474"/>
      <c r="CC223" s="3475"/>
      <c r="CD223" s="3476"/>
      <c r="CE223" s="3477"/>
      <c r="CF223" s="3477"/>
      <c r="CG223" s="3477"/>
      <c r="CH223" s="3478"/>
      <c r="CI223" s="3479"/>
      <c r="CJ223" s="3479"/>
      <c r="CK223" s="3479"/>
      <c r="CL223" s="3475"/>
      <c r="CM223" s="3476"/>
      <c r="CN223" s="3477"/>
      <c r="CO223" s="3477"/>
      <c r="CP223" s="3477"/>
      <c r="CQ223" s="3478"/>
      <c r="CR223" s="3479"/>
      <c r="CS223" s="3479"/>
      <c r="CT223" s="3479"/>
      <c r="CU223" s="3475"/>
      <c r="CV223" s="3480"/>
      <c r="CW223" s="3477"/>
      <c r="CX223" s="3477"/>
      <c r="CY223" s="3477"/>
      <c r="CZ223" s="3478"/>
      <c r="DA223" s="3479"/>
      <c r="DB223" s="3479"/>
      <c r="DC223" s="3479"/>
    </row>
    <row r="224" customFormat="1" customHeight="1" ht="12.75" s="3420" x14ac:dyDescent="0.2">
      <c r="B224" s="3448"/>
      <c r="C224" s="6954"/>
      <c r="D224" s="6089">
        <f>IF(ISNUMBER(FIND("EN",B224)),IF(ISNUMBER(FIND("FCC",B224)),IF(ISNUMBER(FIND("ISED",B224)),CONCATENATE(Overview!$V$10,";",Overview!$S$11,";",Overview!$S$12),CONCATENATE(Overview!$V$10,";",Overview!$S$11)),IF(ISNUMBER(FIND("ISED",B224)),CONCATENATE(Overview!$V$10,";",Overview!$S$12),Overview!$V$10)),IF(ISNUMBER(FIND("FCC",B224)),IF(ISNUMBER(FIND("ISED",B224)),CONCATENATE(Overview!$S$11,";",Overview!$S$12),"IEEE Std 1528™"),Overview!$S$12))</f>
        <v/>
      </c>
      <c r="E224" s="6089">
        <f>IF(ISNUMBER(FIND("EN",B224)),IF(ISNUMBER(FIND("FCC",B224)),IF(ISNUMBER(FIND("ISED",B224)),CONCATENATE(Overview!$AB$10,";",Overview!$Y$11,";",Overview!$Y$12),CONCATENATE(Overview!$AB$10,";",Overview!$Y$11)),IF(ISNUMBER(FIND("ISED",B224)),CONCATENATE(Overview!$AB$10,";",Overview!$Y$12),Overview!$AB$10)),IF(ISNUMBER(FIND("FCC",B224)),IF(ISNUMBER(FIND("ISED",B224)),CONCATENATE(Overview!$Y$11,";",Overview!$Y$12),"IEEE Std 1528™"),Overview!$Y$12))</f>
        <v/>
      </c>
      <c r="F224" s="6945"/>
      <c r="G224" s="5446">
        <f>Overview!$E$28</f>
        <v/>
      </c>
      <c r="H224" s="3449"/>
      <c r="I224" s="3449"/>
      <c r="J224" s="3450" t="inlineStr">
        <is>
          <t>Cat M1</t>
        </is>
      </c>
      <c r="K224" s="3450" t="inlineStr">
        <is>
          <t>FDD1</t>
        </is>
      </c>
      <c r="L224" s="3449"/>
      <c r="M224" s="3450">
        <v>5</v>
      </c>
      <c r="N224" s="3451" t="inlineStr">
        <is>
          <t>16QAM</t>
        </is>
      </c>
      <c r="O224" s="3452"/>
      <c r="P224" s="3453">
        <v>0</v>
      </c>
      <c r="Q224" s="3454">
        <v>6</v>
      </c>
      <c r="R224" s="3455">
        <v>0</v>
      </c>
      <c r="S224" s="3455"/>
      <c r="T224" s="3456">
        <v>18300</v>
      </c>
      <c r="U224" s="3456">
        <v>1950</v>
      </c>
      <c r="V224" s="3457"/>
      <c r="W224" s="3457"/>
      <c r="X224" s="3457"/>
      <c r="Y224" s="3457"/>
      <c r="Z224" s="3457"/>
      <c r="AA224" s="3457"/>
      <c r="AB224" s="3457"/>
      <c r="AC224" s="3457"/>
      <c r="AD224" s="3457"/>
      <c r="AE224" s="3457"/>
      <c r="AF224" s="3457"/>
      <c r="AG224" s="5637"/>
      <c r="AH224" s="5644"/>
      <c r="AI224" s="3458"/>
      <c r="AJ224" s="3457"/>
      <c r="AK224" s="3457"/>
      <c r="AL224" s="3457"/>
      <c r="AM224" s="3457"/>
      <c r="AN224" s="3457"/>
      <c r="AO224" s="3457"/>
      <c r="AP224" s="3457"/>
      <c r="AQ224" s="3457"/>
      <c r="AR224" s="3457"/>
      <c r="AS224" s="3457"/>
      <c r="AT224" s="3457"/>
      <c r="AU224" s="3457"/>
      <c r="AV224" s="3457"/>
      <c r="AW224" s="3457"/>
      <c r="AX224" s="3457"/>
      <c r="AY224" s="3457"/>
      <c r="AZ224" s="3457"/>
      <c r="BA224" s="3457"/>
      <c r="BB224" s="3457"/>
      <c r="BC224" s="3457"/>
      <c r="BD224" s="3459"/>
      <c r="BE224" s="3489">
        <f>MyTimestamp(AH224)</f>
        <v/>
      </c>
      <c r="BF224" s="6080"/>
      <c r="BG224" s="6081">
        <f>BE224</f>
        <v/>
      </c>
      <c r="BH224" s="4736"/>
      <c r="BI224" s="3464"/>
      <c r="BJ224" s="3457"/>
      <c r="BK224" s="3465">
        <f>Overview!$E$7</f>
        <v/>
      </c>
      <c r="BL224" s="3457"/>
      <c r="BM224" s="3584"/>
      <c r="BN224" s="3465">
        <f>Overview!$P$153</f>
        <v/>
      </c>
      <c r="BO224" s="3457" t="inlineStr">
        <is>
          <t>Revisar: la misma frecuencia aparece con varios canales en esta banda (18050 / 18300 / 18525)</t>
        </is>
      </c>
      <c r="BP224" s="3457"/>
      <c r="BQ224" s="3457"/>
      <c r="BR224" s="3467"/>
      <c r="BS224" s="3468"/>
      <c r="BT224" s="3469"/>
      <c r="BV224" s="3470"/>
      <c r="BW224" s="7588"/>
      <c r="BX224" s="7589"/>
      <c r="BY224" s="3471"/>
      <c r="BZ224" s="3472"/>
      <c r="CA224" s="3473"/>
      <c r="CB224" s="3474"/>
      <c r="CC224" s="3475"/>
      <c r="CD224" s="3476"/>
      <c r="CE224" s="3477"/>
      <c r="CF224" s="3477"/>
      <c r="CG224" s="3477"/>
      <c r="CH224" s="3478"/>
      <c r="CI224" s="3479"/>
      <c r="CJ224" s="3479"/>
      <c r="CK224" s="3479"/>
      <c r="CL224" s="3475"/>
      <c r="CM224" s="3476"/>
      <c r="CN224" s="3477"/>
      <c r="CO224" s="3477"/>
      <c r="CP224" s="3477"/>
      <c r="CQ224" s="3478"/>
      <c r="CR224" s="3479"/>
      <c r="CS224" s="3479"/>
      <c r="CT224" s="3479"/>
      <c r="CU224" s="3475"/>
      <c r="CV224" s="3480"/>
      <c r="CW224" s="3477"/>
      <c r="CX224" s="3477"/>
      <c r="CY224" s="3477"/>
      <c r="CZ224" s="3478"/>
      <c r="DA224" s="3479"/>
      <c r="DB224" s="3479"/>
      <c r="DC224" s="3479"/>
    </row>
    <row r="225" customFormat="1" customHeight="1" ht="12.75" s="3420" x14ac:dyDescent="0.2">
      <c r="B225" s="3448"/>
      <c r="C225" s="6954"/>
      <c r="D225" s="6089">
        <f>IF(ISNUMBER(FIND("EN",B225)),IF(ISNUMBER(FIND("FCC",B225)),IF(ISNUMBER(FIND("ISED",B225)),CONCATENATE(Overview!$V$10,";",Overview!$S$11,";",Overview!$S$12),CONCATENATE(Overview!$V$10,";",Overview!$S$11)),IF(ISNUMBER(FIND("ISED",B225)),CONCATENATE(Overview!$V$10,";",Overview!$S$12),Overview!$V$10)),IF(ISNUMBER(FIND("FCC",B225)),IF(ISNUMBER(FIND("ISED",B225)),CONCATENATE(Overview!$S$11,";",Overview!$S$12),"IEEE Std 1528™"),Overview!$S$12))</f>
        <v/>
      </c>
      <c r="E225" s="6089">
        <f>IF(ISNUMBER(FIND("EN",B225)),IF(ISNUMBER(FIND("FCC",B225)),IF(ISNUMBER(FIND("ISED",B225)),CONCATENATE(Overview!$AB$10,";",Overview!$Y$11,";",Overview!$Y$12),CONCATENATE(Overview!$AB$10,";",Overview!$Y$11)),IF(ISNUMBER(FIND("ISED",B225)),CONCATENATE(Overview!$AB$10,";",Overview!$Y$12),Overview!$AB$10)),IF(ISNUMBER(FIND("FCC",B225)),IF(ISNUMBER(FIND("ISED",B225)),CONCATENATE(Overview!$Y$11,";",Overview!$Y$12),"IEEE Std 1528™"),Overview!$Y$12))</f>
        <v/>
      </c>
      <c r="F225" s="6945"/>
      <c r="G225" s="5446">
        <f>Overview!$E$28</f>
        <v/>
      </c>
      <c r="H225" s="3449"/>
      <c r="I225" s="3449"/>
      <c r="J225" s="3450" t="inlineStr">
        <is>
          <t>Cat M1</t>
        </is>
      </c>
      <c r="K225" s="3450" t="inlineStr">
        <is>
          <t>FDD1</t>
        </is>
      </c>
      <c r="L225" s="3449"/>
      <c r="M225" s="3450">
        <v>5</v>
      </c>
      <c r="N225" s="3451" t="inlineStr">
        <is>
          <t>16QAM</t>
        </is>
      </c>
      <c r="O225" s="3452"/>
      <c r="P225" s="3453">
        <v>1</v>
      </c>
      <c r="Q225" s="3454">
        <v>6</v>
      </c>
      <c r="R225" s="3455">
        <v>0</v>
      </c>
      <c r="S225" s="3455"/>
      <c r="T225" s="3456">
        <v>18300</v>
      </c>
      <c r="U225" s="3456">
        <v>1950</v>
      </c>
      <c r="V225" s="3457"/>
      <c r="W225" s="3457"/>
      <c r="X225" s="3457"/>
      <c r="Y225" s="3457"/>
      <c r="Z225" s="3457"/>
      <c r="AA225" s="3457"/>
      <c r="AB225" s="3457"/>
      <c r="AC225" s="3457"/>
      <c r="AD225" s="3457"/>
      <c r="AE225" s="3457"/>
      <c r="AF225" s="3457"/>
      <c r="AG225" s="5637"/>
      <c r="AH225" s="5644"/>
      <c r="AI225" s="3458"/>
      <c r="AJ225" s="3457"/>
      <c r="AK225" s="3457"/>
      <c r="AL225" s="3457"/>
      <c r="AM225" s="3457"/>
      <c r="AN225" s="3457"/>
      <c r="AO225" s="3457"/>
      <c r="AP225" s="3457"/>
      <c r="AQ225" s="3457"/>
      <c r="AR225" s="3457"/>
      <c r="AS225" s="3457"/>
      <c r="AT225" s="3457"/>
      <c r="AU225" s="3457"/>
      <c r="AV225" s="3457"/>
      <c r="AW225" s="3457"/>
      <c r="AX225" s="3457"/>
      <c r="AY225" s="3457"/>
      <c r="AZ225" s="3457"/>
      <c r="BA225" s="3457"/>
      <c r="BB225" s="3457"/>
      <c r="BC225" s="3457"/>
      <c r="BD225" s="3459"/>
      <c r="BE225" s="3489">
        <f>MyTimestamp(AH225)</f>
        <v/>
      </c>
      <c r="BF225" s="6080"/>
      <c r="BG225" s="6081">
        <f>BE225</f>
        <v/>
      </c>
      <c r="BH225" s="4736"/>
      <c r="BI225" s="3464"/>
      <c r="BJ225" s="3457"/>
      <c r="BK225" s="3465">
        <f>Overview!$E$7</f>
        <v/>
      </c>
      <c r="BL225" s="3457"/>
      <c r="BM225" s="3584"/>
      <c r="BN225" s="3465">
        <f>Overview!$P$153</f>
        <v/>
      </c>
      <c r="BO225" s="3457" t="inlineStr">
        <is>
          <t>Revisar: la misma frecuencia aparece con varios canales en esta banda (18050 / 18300 / 18525)</t>
        </is>
      </c>
      <c r="BP225" s="3457"/>
      <c r="BQ225" s="3457"/>
      <c r="BR225" s="3467"/>
      <c r="BS225" s="3468"/>
      <c r="BT225" s="3469"/>
      <c r="BV225" s="3470"/>
      <c r="BW225" s="7588"/>
      <c r="BX225" s="7589"/>
      <c r="BY225" s="3471"/>
      <c r="BZ225" s="3472"/>
      <c r="CA225" s="3473"/>
      <c r="CB225" s="3474"/>
      <c r="CC225" s="3475"/>
      <c r="CD225" s="3476"/>
      <c r="CE225" s="3477"/>
      <c r="CF225" s="3477"/>
      <c r="CG225" s="3477"/>
      <c r="CH225" s="3478"/>
      <c r="CI225" s="3479"/>
      <c r="CJ225" s="3479"/>
      <c r="CK225" s="3479"/>
      <c r="CL225" s="3475"/>
      <c r="CM225" s="3476"/>
      <c r="CN225" s="3477"/>
      <c r="CO225" s="3477"/>
      <c r="CP225" s="3477"/>
      <c r="CQ225" s="3478"/>
      <c r="CR225" s="3479"/>
      <c r="CS225" s="3479"/>
      <c r="CT225" s="3479"/>
      <c r="CU225" s="3475"/>
      <c r="CV225" s="3480"/>
      <c r="CW225" s="3477"/>
      <c r="CX225" s="3477"/>
      <c r="CY225" s="3477"/>
      <c r="CZ225" s="3478"/>
      <c r="DA225" s="3479"/>
      <c r="DB225" s="3479"/>
      <c r="DC225" s="3479"/>
    </row>
    <row r="226" customFormat="1" customHeight="1" ht="12.75" s="3420" x14ac:dyDescent="0.2">
      <c r="B226" s="3448"/>
      <c r="C226" s="6954"/>
      <c r="D226" s="6089">
        <f>IF(ISNUMBER(FIND("EN",B226)),IF(ISNUMBER(FIND("FCC",B226)),IF(ISNUMBER(FIND("ISED",B226)),CONCATENATE(Overview!$V$10,";",Overview!$S$11,";",Overview!$S$12),CONCATENATE(Overview!$V$10,";",Overview!$S$11)),IF(ISNUMBER(FIND("ISED",B226)),CONCATENATE(Overview!$V$10,";",Overview!$S$12),Overview!$V$10)),IF(ISNUMBER(FIND("FCC",B226)),IF(ISNUMBER(FIND("ISED",B226)),CONCATENATE(Overview!$S$11,";",Overview!$S$12),"IEEE Std 1528™"),Overview!$S$12))</f>
        <v/>
      </c>
      <c r="E226" s="6089">
        <f>IF(ISNUMBER(FIND("EN",B226)),IF(ISNUMBER(FIND("FCC",B226)),IF(ISNUMBER(FIND("ISED",B226)),CONCATENATE(Overview!$AB$10,";",Overview!$Y$11,";",Overview!$Y$12),CONCATENATE(Overview!$AB$10,";",Overview!$Y$11)),IF(ISNUMBER(FIND("ISED",B226)),CONCATENATE(Overview!$AB$10,";",Overview!$Y$12),Overview!$AB$10)),IF(ISNUMBER(FIND("FCC",B226)),IF(ISNUMBER(FIND("ISED",B226)),CONCATENATE(Overview!$Y$11,";",Overview!$Y$12),"IEEE Std 1528™"),Overview!$Y$12))</f>
        <v/>
      </c>
      <c r="F226" s="6945"/>
      <c r="G226" s="5446">
        <f>Overview!$E$28</f>
        <v/>
      </c>
      <c r="H226" s="3449"/>
      <c r="I226" s="3449"/>
      <c r="J226" s="3450" t="inlineStr">
        <is>
          <t>Cat M1</t>
        </is>
      </c>
      <c r="K226" s="3450" t="inlineStr">
        <is>
          <t>FDD1</t>
        </is>
      </c>
      <c r="L226" s="3449"/>
      <c r="M226" s="3450">
        <v>5</v>
      </c>
      <c r="N226" s="3451" t="inlineStr">
        <is>
          <t>16QAM</t>
        </is>
      </c>
      <c r="O226" s="3452"/>
      <c r="P226" s="3453">
        <v>3</v>
      </c>
      <c r="Q226" s="3454">
        <v>6</v>
      </c>
      <c r="R226" s="3455">
        <v>0</v>
      </c>
      <c r="S226" s="3455"/>
      <c r="T226" s="3456">
        <v>18300</v>
      </c>
      <c r="U226" s="3456">
        <v>1950</v>
      </c>
      <c r="V226" s="3457"/>
      <c r="W226" s="3457"/>
      <c r="X226" s="3457"/>
      <c r="Y226" s="3457"/>
      <c r="Z226" s="3457"/>
      <c r="AA226" s="3457"/>
      <c r="AB226" s="3457"/>
      <c r="AC226" s="3457"/>
      <c r="AD226" s="3457"/>
      <c r="AE226" s="3457"/>
      <c r="AF226" s="3457"/>
      <c r="AG226" s="5637"/>
      <c r="AH226" s="5644"/>
      <c r="AI226" s="3458"/>
      <c r="AJ226" s="3457"/>
      <c r="AK226" s="3457"/>
      <c r="AL226" s="3457"/>
      <c r="AM226" s="3457"/>
      <c r="AN226" s="3457"/>
      <c r="AO226" s="3457"/>
      <c r="AP226" s="3457"/>
      <c r="AQ226" s="3457"/>
      <c r="AR226" s="3457"/>
      <c r="AS226" s="3457"/>
      <c r="AT226" s="3457"/>
      <c r="AU226" s="3457"/>
      <c r="AV226" s="3457"/>
      <c r="AW226" s="3457"/>
      <c r="AX226" s="3457"/>
      <c r="AY226" s="3457"/>
      <c r="AZ226" s="3457"/>
      <c r="BA226" s="3457"/>
      <c r="BB226" s="3457"/>
      <c r="BC226" s="3457"/>
      <c r="BD226" s="3459"/>
      <c r="BE226" s="3489">
        <f>MyTimestamp(AH226)</f>
        <v/>
      </c>
      <c r="BF226" s="6080"/>
      <c r="BG226" s="6081">
        <f>BE226</f>
        <v/>
      </c>
      <c r="BH226" s="4736"/>
      <c r="BI226" s="3464"/>
      <c r="BJ226" s="3457"/>
      <c r="BK226" s="3465">
        <f>Overview!$E$7</f>
        <v/>
      </c>
      <c r="BL226" s="3457"/>
      <c r="BM226" s="3584"/>
      <c r="BN226" s="3465">
        <f>Overview!$P$153</f>
        <v/>
      </c>
      <c r="BO226" s="3457" t="inlineStr">
        <is>
          <t>Revisar: la misma frecuencia aparece con varios canales en esta banda (18050 / 18300 / 18525)</t>
        </is>
      </c>
      <c r="BP226" s="3457"/>
      <c r="BQ226" s="3457"/>
      <c r="BR226" s="3467"/>
      <c r="BS226" s="3468"/>
      <c r="BT226" s="3469"/>
      <c r="BV226" s="3470"/>
      <c r="BW226" s="7588"/>
      <c r="BX226" s="7589"/>
      <c r="BY226" s="3471"/>
      <c r="BZ226" s="3472"/>
      <c r="CA226" s="3473"/>
      <c r="CB226" s="3474"/>
      <c r="CC226" s="3475"/>
      <c r="CD226" s="3476"/>
      <c r="CE226" s="3477"/>
      <c r="CF226" s="3477"/>
      <c r="CG226" s="3477"/>
      <c r="CH226" s="3478"/>
      <c r="CI226" s="3479"/>
      <c r="CJ226" s="3479"/>
      <c r="CK226" s="3479"/>
      <c r="CL226" s="3475"/>
      <c r="CM226" s="3476"/>
      <c r="CN226" s="3477"/>
      <c r="CO226" s="3477"/>
      <c r="CP226" s="3477"/>
      <c r="CQ226" s="3478"/>
      <c r="CR226" s="3479"/>
      <c r="CS226" s="3479"/>
      <c r="CT226" s="3479"/>
      <c r="CU226" s="3475"/>
      <c r="CV226" s="3480"/>
      <c r="CW226" s="3477"/>
      <c r="CX226" s="3477"/>
      <c r="CY226" s="3477"/>
      <c r="CZ226" s="3478"/>
      <c r="DA226" s="3479"/>
      <c r="DB226" s="3479"/>
      <c r="DC226" s="3479"/>
    </row>
    <row r="227" customFormat="1" customHeight="1" ht="12.75" s="3420" x14ac:dyDescent="0.2">
      <c r="B227" s="3448"/>
      <c r="C227" s="6954"/>
      <c r="D227" s="6089">
        <f>IF(ISNUMBER(FIND("EN",B227)),IF(ISNUMBER(FIND("FCC",B227)),IF(ISNUMBER(FIND("ISED",B227)),CONCATENATE(Overview!$V$10,";",Overview!$S$11,";",Overview!$S$12),CONCATENATE(Overview!$V$10,";",Overview!$S$11)),IF(ISNUMBER(FIND("ISED",B227)),CONCATENATE(Overview!$V$10,";",Overview!$S$12),Overview!$V$10)),IF(ISNUMBER(FIND("FCC",B227)),IF(ISNUMBER(FIND("ISED",B227)),CONCATENATE(Overview!$S$11,";",Overview!$S$12),"IEEE Std 1528™"),Overview!$S$12))</f>
        <v/>
      </c>
      <c r="E227" s="6089">
        <f>IF(ISNUMBER(FIND("EN",B227)),IF(ISNUMBER(FIND("FCC",B227)),IF(ISNUMBER(FIND("ISED",B227)),CONCATENATE(Overview!$AB$10,";",Overview!$Y$11,";",Overview!$Y$12),CONCATENATE(Overview!$AB$10,";",Overview!$Y$11)),IF(ISNUMBER(FIND("ISED",B227)),CONCATENATE(Overview!$AB$10,";",Overview!$Y$12),Overview!$AB$10)),IF(ISNUMBER(FIND("FCC",B227)),IF(ISNUMBER(FIND("ISED",B227)),CONCATENATE(Overview!$Y$11,";",Overview!$Y$12),"IEEE Std 1528™"),Overview!$Y$12))</f>
        <v/>
      </c>
      <c r="F227" s="6945"/>
      <c r="G227" s="5446">
        <f>Overview!$E$28</f>
        <v/>
      </c>
      <c r="H227" s="3449"/>
      <c r="I227" s="3449"/>
      <c r="J227" s="3450" t="inlineStr">
        <is>
          <t>Cat M1</t>
        </is>
      </c>
      <c r="K227" s="3450" t="inlineStr">
        <is>
          <t>FDD1</t>
        </is>
      </c>
      <c r="L227" s="3449"/>
      <c r="M227" s="3450">
        <v>5</v>
      </c>
      <c r="N227" s="3451" t="inlineStr">
        <is>
          <t>QPSK</t>
        </is>
      </c>
      <c r="O227" s="3452"/>
      <c r="P227" s="3453">
        <v>0</v>
      </c>
      <c r="Q227" s="3454">
        <v>1</v>
      </c>
      <c r="R227" s="3455">
        <v>0</v>
      </c>
      <c r="S227" s="3455"/>
      <c r="T227" s="3456">
        <v>18575</v>
      </c>
      <c r="U227" s="3456">
        <v>1977.5</v>
      </c>
      <c r="V227" s="3457"/>
      <c r="W227" s="3457"/>
      <c r="X227" s="3457"/>
      <c r="Y227" s="3457"/>
      <c r="Z227" s="3457"/>
      <c r="AA227" s="3457"/>
      <c r="AB227" s="3457"/>
      <c r="AC227" s="3457"/>
      <c r="AD227" s="3457"/>
      <c r="AE227" s="3457"/>
      <c r="AF227" s="3457"/>
      <c r="AG227" s="5637"/>
      <c r="AH227" s="5644"/>
      <c r="AI227" s="3458"/>
      <c r="AJ227" s="3457"/>
      <c r="AK227" s="3457"/>
      <c r="AL227" s="3457"/>
      <c r="AM227" s="3457"/>
      <c r="AN227" s="3457"/>
      <c r="AO227" s="3457"/>
      <c r="AP227" s="3457"/>
      <c r="AQ227" s="3457"/>
      <c r="AR227" s="3457"/>
      <c r="AS227" s="3457"/>
      <c r="AT227" s="3457"/>
      <c r="AU227" s="3457"/>
      <c r="AV227" s="3457"/>
      <c r="AW227" s="3457"/>
      <c r="AX227" s="3457"/>
      <c r="AY227" s="3457"/>
      <c r="AZ227" s="3457"/>
      <c r="BA227" s="3457"/>
      <c r="BB227" s="3457"/>
      <c r="BC227" s="3457"/>
      <c r="BD227" s="3459"/>
      <c r="BE227" s="3489">
        <f>MyTimestamp(AH227)</f>
        <v/>
      </c>
      <c r="BF227" s="6080"/>
      <c r="BG227" s="6081">
        <f>BE227</f>
        <v/>
      </c>
      <c r="BH227" s="4736"/>
      <c r="BI227" s="3464"/>
      <c r="BJ227" s="3457"/>
      <c r="BK227" s="3465">
        <f>Overview!$E$7</f>
        <v/>
      </c>
      <c r="BL227" s="3457"/>
      <c r="BM227" s="3584"/>
      <c r="BN227" s="3465">
        <f>Overview!$P$153</f>
        <v/>
      </c>
      <c r="BO227" s="3457"/>
      <c r="BP227" s="3457"/>
      <c r="BQ227" s="3457"/>
      <c r="BR227" s="3467"/>
      <c r="BS227" s="3468"/>
      <c r="BT227" s="3469"/>
      <c r="BV227" s="3470"/>
      <c r="BW227" s="7588"/>
      <c r="BX227" s="7589"/>
      <c r="BY227" s="3471"/>
      <c r="BZ227" s="3472"/>
      <c r="CA227" s="3473"/>
      <c r="CB227" s="3474"/>
      <c r="CC227" s="3475"/>
      <c r="CD227" s="3476"/>
      <c r="CE227" s="3477"/>
      <c r="CF227" s="3477"/>
      <c r="CG227" s="3477"/>
      <c r="CH227" s="3478"/>
      <c r="CI227" s="3479"/>
      <c r="CJ227" s="3479"/>
      <c r="CK227" s="3479"/>
      <c r="CL227" s="3475"/>
      <c r="CM227" s="3476"/>
      <c r="CN227" s="3477"/>
      <c r="CO227" s="3477"/>
      <c r="CP227" s="3477"/>
      <c r="CQ227" s="3478"/>
      <c r="CR227" s="3479"/>
      <c r="CS227" s="3479"/>
      <c r="CT227" s="3479"/>
      <c r="CU227" s="3475"/>
      <c r="CV227" s="3480"/>
      <c r="CW227" s="3477"/>
      <c r="CX227" s="3477"/>
      <c r="CY227" s="3477"/>
      <c r="CZ227" s="3478"/>
      <c r="DA227" s="3479"/>
      <c r="DB227" s="3479"/>
      <c r="DC227" s="3479"/>
    </row>
    <row r="228" customFormat="1" customHeight="1" ht="12.75" s="3420" x14ac:dyDescent="0.2">
      <c r="B228" s="3448"/>
      <c r="C228" s="6954"/>
      <c r="D228" s="6089">
        <f>IF(ISNUMBER(FIND("EN",B228)),IF(ISNUMBER(FIND("FCC",B228)),IF(ISNUMBER(FIND("ISED",B228)),CONCATENATE(Overview!$V$10,";",Overview!$S$11,";",Overview!$S$12),CONCATENATE(Overview!$V$10,";",Overview!$S$11)),IF(ISNUMBER(FIND("ISED",B228)),CONCATENATE(Overview!$V$10,";",Overview!$S$12),Overview!$V$10)),IF(ISNUMBER(FIND("FCC",B228)),IF(ISNUMBER(FIND("ISED",B228)),CONCATENATE(Overview!$S$11,";",Overview!$S$12),"IEEE Std 1528™"),Overview!$S$12))</f>
        <v/>
      </c>
      <c r="E228" s="6089">
        <f>IF(ISNUMBER(FIND("EN",B228)),IF(ISNUMBER(FIND("FCC",B228)),IF(ISNUMBER(FIND("ISED",B228)),CONCATENATE(Overview!$AB$10,";",Overview!$Y$11,";",Overview!$Y$12),CONCATENATE(Overview!$AB$10,";",Overview!$Y$11)),IF(ISNUMBER(FIND("ISED",B228)),CONCATENATE(Overview!$AB$10,";",Overview!$Y$12),Overview!$AB$10)),IF(ISNUMBER(FIND("FCC",B228)),IF(ISNUMBER(FIND("ISED",B228)),CONCATENATE(Overview!$Y$11,";",Overview!$Y$12),"IEEE Std 1528™"),Overview!$Y$12))</f>
        <v/>
      </c>
      <c r="F228" s="6945"/>
      <c r="G228" s="5446">
        <f>Overview!$E$28</f>
        <v/>
      </c>
      <c r="H228" s="3449"/>
      <c r="I228" s="3449"/>
      <c r="J228" s="3450" t="inlineStr">
        <is>
          <t>Cat M1</t>
        </is>
      </c>
      <c r="K228" s="3450" t="inlineStr">
        <is>
          <t>FDD1</t>
        </is>
      </c>
      <c r="L228" s="3449"/>
      <c r="M228" s="3450">
        <v>5</v>
      </c>
      <c r="N228" s="3451" t="inlineStr">
        <is>
          <t>QPSK</t>
        </is>
      </c>
      <c r="O228" s="3452"/>
      <c r="P228" s="3453">
        <v>0</v>
      </c>
      <c r="Q228" s="3454">
        <v>1</v>
      </c>
      <c r="R228" s="3455">
        <v>5</v>
      </c>
      <c r="S228" s="3455"/>
      <c r="T228" s="3456">
        <v>18575</v>
      </c>
      <c r="U228" s="3456">
        <v>1977.5</v>
      </c>
      <c r="V228" s="3457"/>
      <c r="W228" s="3457"/>
      <c r="X228" s="3457"/>
      <c r="Y228" s="3457"/>
      <c r="Z228" s="3457"/>
      <c r="AA228" s="3457"/>
      <c r="AB228" s="3457"/>
      <c r="AC228" s="3457"/>
      <c r="AD228" s="3457"/>
      <c r="AE228" s="3457"/>
      <c r="AF228" s="3457"/>
      <c r="AG228" s="5637"/>
      <c r="AH228" s="5644"/>
      <c r="AI228" s="3458"/>
      <c r="AJ228" s="3457"/>
      <c r="AK228" s="3457"/>
      <c r="AL228" s="3457"/>
      <c r="AM228" s="3457"/>
      <c r="AN228" s="3457"/>
      <c r="AO228" s="3457"/>
      <c r="AP228" s="3457"/>
      <c r="AQ228" s="3457"/>
      <c r="AR228" s="3457"/>
      <c r="AS228" s="3457"/>
      <c r="AT228" s="3457"/>
      <c r="AU228" s="3457"/>
      <c r="AV228" s="3457"/>
      <c r="AW228" s="3457"/>
      <c r="AX228" s="3457"/>
      <c r="AY228" s="3457"/>
      <c r="AZ228" s="3457"/>
      <c r="BA228" s="3457"/>
      <c r="BB228" s="3457"/>
      <c r="BC228" s="3457"/>
      <c r="BD228" s="3459"/>
      <c r="BE228" s="3489">
        <f>MyTimestamp(AH228)</f>
        <v/>
      </c>
      <c r="BF228" s="6080"/>
      <c r="BG228" s="6081">
        <f>BE228</f>
        <v/>
      </c>
      <c r="BH228" s="4736"/>
      <c r="BI228" s="3464"/>
      <c r="BJ228" s="3457"/>
      <c r="BK228" s="3465">
        <f>Overview!$E$7</f>
        <v/>
      </c>
      <c r="BL228" s="3457"/>
      <c r="BM228" s="3584"/>
      <c r="BN228" s="3465">
        <f>Overview!$P$153</f>
        <v/>
      </c>
      <c r="BO228" s="3457"/>
      <c r="BP228" s="3457"/>
      <c r="BQ228" s="3457"/>
      <c r="BR228" s="3467"/>
      <c r="BS228" s="3468"/>
      <c r="BT228" s="3469"/>
      <c r="BV228" s="3470"/>
      <c r="BW228" s="7588"/>
      <c r="BX228" s="7589"/>
      <c r="BY228" s="3471"/>
      <c r="BZ228" s="3472"/>
      <c r="CA228" s="3473"/>
      <c r="CB228" s="3474"/>
      <c r="CC228" s="3475"/>
      <c r="CD228" s="3476"/>
      <c r="CE228" s="3477"/>
      <c r="CF228" s="3477"/>
      <c r="CG228" s="3477"/>
      <c r="CH228" s="3478"/>
      <c r="CI228" s="3479"/>
      <c r="CJ228" s="3479"/>
      <c r="CK228" s="3479"/>
      <c r="CL228" s="3475"/>
      <c r="CM228" s="3476"/>
      <c r="CN228" s="3477"/>
      <c r="CO228" s="3477"/>
      <c r="CP228" s="3477"/>
      <c r="CQ228" s="3478"/>
      <c r="CR228" s="3479"/>
      <c r="CS228" s="3479"/>
      <c r="CT228" s="3479"/>
      <c r="CU228" s="3475"/>
      <c r="CV228" s="3480"/>
      <c r="CW228" s="3477"/>
      <c r="CX228" s="3477"/>
      <c r="CY228" s="3477"/>
      <c r="CZ228" s="3478"/>
      <c r="DA228" s="3479"/>
      <c r="DB228" s="3479"/>
      <c r="DC228" s="3479"/>
    </row>
    <row r="229" customFormat="1" customHeight="1" ht="12.75" s="3420" x14ac:dyDescent="0.2">
      <c r="B229" s="3448"/>
      <c r="C229" s="6954"/>
      <c r="D229" s="6089">
        <f>IF(ISNUMBER(FIND("EN",B229)),IF(ISNUMBER(FIND("FCC",B229)),IF(ISNUMBER(FIND("ISED",B229)),CONCATENATE(Overview!$V$10,";",Overview!$S$11,";",Overview!$S$12),CONCATENATE(Overview!$V$10,";",Overview!$S$11)),IF(ISNUMBER(FIND("ISED",B229)),CONCATENATE(Overview!$V$10,";",Overview!$S$12),Overview!$V$10)),IF(ISNUMBER(FIND("FCC",B229)),IF(ISNUMBER(FIND("ISED",B229)),CONCATENATE(Overview!$S$11,";",Overview!$S$12),"IEEE Std 1528™"),Overview!$S$12))</f>
        <v/>
      </c>
      <c r="E229" s="6089">
        <f>IF(ISNUMBER(FIND("EN",B229)),IF(ISNUMBER(FIND("FCC",B229)),IF(ISNUMBER(FIND("ISED",B229)),CONCATENATE(Overview!$AB$10,";",Overview!$Y$11,";",Overview!$Y$12),CONCATENATE(Overview!$AB$10,";",Overview!$Y$11)),IF(ISNUMBER(FIND("ISED",B229)),CONCATENATE(Overview!$AB$10,";",Overview!$Y$12),Overview!$AB$10)),IF(ISNUMBER(FIND("FCC",B229)),IF(ISNUMBER(FIND("ISED",B229)),CONCATENATE(Overview!$Y$11,";",Overview!$Y$12),"IEEE Std 1528™"),Overview!$Y$12))</f>
        <v/>
      </c>
      <c r="F229" s="6945"/>
      <c r="G229" s="5446">
        <f>Overview!$E$28</f>
        <v/>
      </c>
      <c r="H229" s="3449"/>
      <c r="I229" s="3449"/>
      <c r="J229" s="3450" t="inlineStr">
        <is>
          <t>Cat M1</t>
        </is>
      </c>
      <c r="K229" s="3450" t="inlineStr">
        <is>
          <t>FDD1</t>
        </is>
      </c>
      <c r="L229" s="3449"/>
      <c r="M229" s="3450">
        <v>5</v>
      </c>
      <c r="N229" s="3451" t="inlineStr">
        <is>
          <t>QPSK</t>
        </is>
      </c>
      <c r="O229" s="3452"/>
      <c r="P229" s="3453">
        <v>1</v>
      </c>
      <c r="Q229" s="3454">
        <v>1</v>
      </c>
      <c r="R229" s="3455">
        <v>0</v>
      </c>
      <c r="S229" s="3455"/>
      <c r="T229" s="3456">
        <v>18575</v>
      </c>
      <c r="U229" s="3456">
        <v>1977.5</v>
      </c>
      <c r="V229" s="3457"/>
      <c r="W229" s="3457"/>
      <c r="X229" s="3457"/>
      <c r="Y229" s="3457"/>
      <c r="Z229" s="3457"/>
      <c r="AA229" s="3457"/>
      <c r="AB229" s="3457"/>
      <c r="AC229" s="3457"/>
      <c r="AD229" s="3457"/>
      <c r="AE229" s="3457"/>
      <c r="AF229" s="3457"/>
      <c r="AG229" s="5637"/>
      <c r="AH229" s="5644"/>
      <c r="AI229" s="3458"/>
      <c r="AJ229" s="3457"/>
      <c r="AK229" s="3457"/>
      <c r="AL229" s="3457"/>
      <c r="AM229" s="3457"/>
      <c r="AN229" s="3457"/>
      <c r="AO229" s="3457"/>
      <c r="AP229" s="3457"/>
      <c r="AQ229" s="3457"/>
      <c r="AR229" s="3457"/>
      <c r="AS229" s="3457"/>
      <c r="AT229" s="3457"/>
      <c r="AU229" s="3457"/>
      <c r="AV229" s="3457"/>
      <c r="AW229" s="3457"/>
      <c r="AX229" s="3457"/>
      <c r="AY229" s="3457"/>
      <c r="AZ229" s="3457"/>
      <c r="BA229" s="3457"/>
      <c r="BB229" s="3457"/>
      <c r="BC229" s="3457"/>
      <c r="BD229" s="3459"/>
      <c r="BE229" s="3489">
        <f>MyTimestamp(AH229)</f>
        <v/>
      </c>
      <c r="BF229" s="6080"/>
      <c r="BG229" s="6081">
        <f>BE229</f>
        <v/>
      </c>
      <c r="BH229" s="4736"/>
      <c r="BI229" s="3464"/>
      <c r="BJ229" s="3457"/>
      <c r="BK229" s="3465">
        <f>Overview!$E$7</f>
        <v/>
      </c>
      <c r="BL229" s="3457"/>
      <c r="BM229" s="3584"/>
      <c r="BN229" s="3465">
        <f>Overview!$P$153</f>
        <v/>
      </c>
      <c r="BO229" s="3457"/>
      <c r="BP229" s="3457"/>
      <c r="BQ229" s="3457"/>
      <c r="BR229" s="3467"/>
      <c r="BS229" s="3468"/>
      <c r="BT229" s="3469"/>
      <c r="BV229" s="3470"/>
      <c r="BW229" s="7588"/>
      <c r="BX229" s="7589"/>
      <c r="BY229" s="3471"/>
      <c r="BZ229" s="3472"/>
      <c r="CA229" s="3473"/>
      <c r="CB229" s="3474"/>
      <c r="CC229" s="3475"/>
      <c r="CD229" s="3476"/>
      <c r="CE229" s="3477"/>
      <c r="CF229" s="3477"/>
      <c r="CG229" s="3477"/>
      <c r="CH229" s="3478"/>
      <c r="CI229" s="3479"/>
      <c r="CJ229" s="3479"/>
      <c r="CK229" s="3479"/>
      <c r="CL229" s="3475"/>
      <c r="CM229" s="3476"/>
      <c r="CN229" s="3477"/>
      <c r="CO229" s="3477"/>
      <c r="CP229" s="3477"/>
      <c r="CQ229" s="3478"/>
      <c r="CR229" s="3479"/>
      <c r="CS229" s="3479"/>
      <c r="CT229" s="3479"/>
      <c r="CU229" s="3475"/>
      <c r="CV229" s="3480"/>
      <c r="CW229" s="3477"/>
      <c r="CX229" s="3477"/>
      <c r="CY229" s="3477"/>
      <c r="CZ229" s="3478"/>
      <c r="DA229" s="3479"/>
      <c r="DB229" s="3479"/>
      <c r="DC229" s="3479"/>
    </row>
    <row r="230" customFormat="1" customHeight="1" ht="12.75" s="3420" x14ac:dyDescent="0.2">
      <c r="B230" s="3448"/>
      <c r="C230" s="6954"/>
      <c r="D230" s="6089">
        <f>IF(ISNUMBER(FIND("EN",B230)),IF(ISNUMBER(FIND("FCC",B230)),IF(ISNUMBER(FIND("ISED",B230)),CONCATENATE(Overview!$V$10,";",Overview!$S$11,";",Overview!$S$12),CONCATENATE(Overview!$V$10,";",Overview!$S$11)),IF(ISNUMBER(FIND("ISED",B230)),CONCATENATE(Overview!$V$10,";",Overview!$S$12),Overview!$V$10)),IF(ISNUMBER(FIND("FCC",B230)),IF(ISNUMBER(FIND("ISED",B230)),CONCATENATE(Overview!$S$11,";",Overview!$S$12),"IEEE Std 1528™"),Overview!$S$12))</f>
        <v/>
      </c>
      <c r="E230" s="6089">
        <f>IF(ISNUMBER(FIND("EN",B230)),IF(ISNUMBER(FIND("FCC",B230)),IF(ISNUMBER(FIND("ISED",B230)),CONCATENATE(Overview!$AB$10,";",Overview!$Y$11,";",Overview!$Y$12),CONCATENATE(Overview!$AB$10,";",Overview!$Y$11)),IF(ISNUMBER(FIND("ISED",B230)),CONCATENATE(Overview!$AB$10,";",Overview!$Y$12),Overview!$AB$10)),IF(ISNUMBER(FIND("FCC",B230)),IF(ISNUMBER(FIND("ISED",B230)),CONCATENATE(Overview!$Y$11,";",Overview!$Y$12),"IEEE Std 1528™"),Overview!$Y$12))</f>
        <v/>
      </c>
      <c r="F230" s="6945"/>
      <c r="G230" s="5446">
        <f>Overview!$E$28</f>
        <v/>
      </c>
      <c r="H230" s="3449"/>
      <c r="I230" s="3449"/>
      <c r="J230" s="3450" t="inlineStr">
        <is>
          <t>Cat M1</t>
        </is>
      </c>
      <c r="K230" s="3450" t="inlineStr">
        <is>
          <t>FDD1</t>
        </is>
      </c>
      <c r="L230" s="3449"/>
      <c r="M230" s="3450">
        <v>5</v>
      </c>
      <c r="N230" s="3451" t="inlineStr">
        <is>
          <t>QPSK</t>
        </is>
      </c>
      <c r="O230" s="3452"/>
      <c r="P230" s="3453">
        <v>1</v>
      </c>
      <c r="Q230" s="3454">
        <v>1</v>
      </c>
      <c r="R230" s="3455">
        <v>5</v>
      </c>
      <c r="S230" s="3455"/>
      <c r="T230" s="3456">
        <v>18575</v>
      </c>
      <c r="U230" s="3456">
        <v>1977.5</v>
      </c>
      <c r="V230" s="3457"/>
      <c r="W230" s="3457"/>
      <c r="X230" s="3457"/>
      <c r="Y230" s="3457"/>
      <c r="Z230" s="3457"/>
      <c r="AA230" s="3457"/>
      <c r="AB230" s="3457"/>
      <c r="AC230" s="3457"/>
      <c r="AD230" s="3457"/>
      <c r="AE230" s="3457"/>
      <c r="AF230" s="3457"/>
      <c r="AG230" s="5637"/>
      <c r="AH230" s="5644"/>
      <c r="AI230" s="3458"/>
      <c r="AJ230" s="3457"/>
      <c r="AK230" s="3457"/>
      <c r="AL230" s="3457"/>
      <c r="AM230" s="3457"/>
      <c r="AN230" s="3457"/>
      <c r="AO230" s="3457"/>
      <c r="AP230" s="3457"/>
      <c r="AQ230" s="3457"/>
      <c r="AR230" s="3457"/>
      <c r="AS230" s="3457"/>
      <c r="AT230" s="3457"/>
      <c r="AU230" s="3457"/>
      <c r="AV230" s="3457"/>
      <c r="AW230" s="3457"/>
      <c r="AX230" s="3457"/>
      <c r="AY230" s="3457"/>
      <c r="AZ230" s="3457"/>
      <c r="BA230" s="3457"/>
      <c r="BB230" s="3457"/>
      <c r="BC230" s="3457"/>
      <c r="BD230" s="3459"/>
      <c r="BE230" s="3489">
        <f>MyTimestamp(AH230)</f>
        <v/>
      </c>
      <c r="BF230" s="6080"/>
      <c r="BG230" s="6081">
        <f>BE230</f>
        <v/>
      </c>
      <c r="BH230" s="4736"/>
      <c r="BI230" s="3464"/>
      <c r="BJ230" s="3457"/>
      <c r="BK230" s="3465">
        <f>Overview!$E$7</f>
        <v/>
      </c>
      <c r="BL230" s="3457"/>
      <c r="BM230" s="3584"/>
      <c r="BN230" s="3465">
        <f>Overview!$P$153</f>
        <v/>
      </c>
      <c r="BO230" s="3457"/>
      <c r="BP230" s="3457"/>
      <c r="BQ230" s="3457"/>
      <c r="BR230" s="3467"/>
      <c r="BS230" s="3468"/>
      <c r="BT230" s="3469"/>
      <c r="BV230" s="3470"/>
      <c r="BW230" s="7588"/>
      <c r="BX230" s="7589"/>
      <c r="BY230" s="3471"/>
      <c r="BZ230" s="3472"/>
      <c r="CA230" s="3473"/>
      <c r="CB230" s="3474"/>
      <c r="CC230" s="3475"/>
      <c r="CD230" s="3476"/>
      <c r="CE230" s="3477"/>
      <c r="CF230" s="3477"/>
      <c r="CG230" s="3477"/>
      <c r="CH230" s="3478"/>
      <c r="CI230" s="3479"/>
      <c r="CJ230" s="3479"/>
      <c r="CK230" s="3479"/>
      <c r="CL230" s="3475"/>
      <c r="CM230" s="3476"/>
      <c r="CN230" s="3477"/>
      <c r="CO230" s="3477"/>
      <c r="CP230" s="3477"/>
      <c r="CQ230" s="3478"/>
      <c r="CR230" s="3479"/>
      <c r="CS230" s="3479"/>
      <c r="CT230" s="3479"/>
      <c r="CU230" s="3475"/>
      <c r="CV230" s="3480"/>
      <c r="CW230" s="3477"/>
      <c r="CX230" s="3477"/>
      <c r="CY230" s="3477"/>
      <c r="CZ230" s="3478"/>
      <c r="DA230" s="3479"/>
      <c r="DB230" s="3479"/>
      <c r="DC230" s="3479"/>
    </row>
    <row r="231" customFormat="1" customHeight="1" ht="12.75" s="3420" x14ac:dyDescent="0.2">
      <c r="B231" s="3448"/>
      <c r="C231" s="6954"/>
      <c r="D231" s="6089">
        <f>IF(ISNUMBER(FIND("EN",B231)),IF(ISNUMBER(FIND("FCC",B231)),IF(ISNUMBER(FIND("ISED",B231)),CONCATENATE(Overview!$V$10,";",Overview!$S$11,";",Overview!$S$12),CONCATENATE(Overview!$V$10,";",Overview!$S$11)),IF(ISNUMBER(FIND("ISED",B231)),CONCATENATE(Overview!$V$10,";",Overview!$S$12),Overview!$V$10)),IF(ISNUMBER(FIND("FCC",B231)),IF(ISNUMBER(FIND("ISED",B231)),CONCATENATE(Overview!$S$11,";",Overview!$S$12),"IEEE Std 1528™"),Overview!$S$12))</f>
        <v/>
      </c>
      <c r="E231" s="6089">
        <f>IF(ISNUMBER(FIND("EN",B231)),IF(ISNUMBER(FIND("FCC",B231)),IF(ISNUMBER(FIND("ISED",B231)),CONCATENATE(Overview!$AB$10,";",Overview!$Y$11,";",Overview!$Y$12),CONCATENATE(Overview!$AB$10,";",Overview!$Y$11)),IF(ISNUMBER(FIND("ISED",B231)),CONCATENATE(Overview!$AB$10,";",Overview!$Y$12),Overview!$AB$10)),IF(ISNUMBER(FIND("FCC",B231)),IF(ISNUMBER(FIND("ISED",B231)),CONCATENATE(Overview!$Y$11,";",Overview!$Y$12),"IEEE Std 1528™"),Overview!$Y$12))</f>
        <v/>
      </c>
      <c r="F231" s="6945"/>
      <c r="G231" s="5446">
        <f>Overview!$E$28</f>
        <v/>
      </c>
      <c r="H231" s="3449"/>
      <c r="I231" s="3449"/>
      <c r="J231" s="3450" t="inlineStr">
        <is>
          <t>Cat M1</t>
        </is>
      </c>
      <c r="K231" s="3450" t="inlineStr">
        <is>
          <t>FDD1</t>
        </is>
      </c>
      <c r="L231" s="3449"/>
      <c r="M231" s="3450">
        <v>5</v>
      </c>
      <c r="N231" s="3451" t="inlineStr">
        <is>
          <t>QPSK</t>
        </is>
      </c>
      <c r="O231" s="3452"/>
      <c r="P231" s="3453">
        <v>3</v>
      </c>
      <c r="Q231" s="3454">
        <v>1</v>
      </c>
      <c r="R231" s="3455">
        <v>0</v>
      </c>
      <c r="S231" s="3455"/>
      <c r="T231" s="3456">
        <v>18575</v>
      </c>
      <c r="U231" s="3456">
        <v>1977.5</v>
      </c>
      <c r="V231" s="3457"/>
      <c r="W231" s="3457"/>
      <c r="X231" s="3457"/>
      <c r="Y231" s="3457"/>
      <c r="Z231" s="3457"/>
      <c r="AA231" s="3457"/>
      <c r="AB231" s="3457"/>
      <c r="AC231" s="3457"/>
      <c r="AD231" s="3457"/>
      <c r="AE231" s="3457"/>
      <c r="AF231" s="3457"/>
      <c r="AG231" s="5637"/>
      <c r="AH231" s="5644"/>
      <c r="AI231" s="3458"/>
      <c r="AJ231" s="3457"/>
      <c r="AK231" s="3457"/>
      <c r="AL231" s="3457"/>
      <c r="AM231" s="3457"/>
      <c r="AN231" s="3457"/>
      <c r="AO231" s="3457"/>
      <c r="AP231" s="3457"/>
      <c r="AQ231" s="3457"/>
      <c r="AR231" s="3457"/>
      <c r="AS231" s="3457"/>
      <c r="AT231" s="3457"/>
      <c r="AU231" s="3457"/>
      <c r="AV231" s="3457"/>
      <c r="AW231" s="3457"/>
      <c r="AX231" s="3457"/>
      <c r="AY231" s="3457"/>
      <c r="AZ231" s="3457"/>
      <c r="BA231" s="3457"/>
      <c r="BB231" s="3457"/>
      <c r="BC231" s="3457"/>
      <c r="BD231" s="3459"/>
      <c r="BE231" s="3489">
        <f>MyTimestamp(AH231)</f>
        <v/>
      </c>
      <c r="BF231" s="6080"/>
      <c r="BG231" s="6081">
        <f>BE231</f>
        <v/>
      </c>
      <c r="BH231" s="4736"/>
      <c r="BI231" s="3464"/>
      <c r="BJ231" s="3457"/>
      <c r="BK231" s="3465">
        <f>Overview!$E$7</f>
        <v/>
      </c>
      <c r="BL231" s="3457"/>
      <c r="BM231" s="3584"/>
      <c r="BN231" s="3465">
        <f>Overview!$P$153</f>
        <v/>
      </c>
      <c r="BO231" s="3457"/>
      <c r="BP231" s="3457"/>
      <c r="BQ231" s="3457"/>
      <c r="BR231" s="3467"/>
      <c r="BS231" s="3468"/>
      <c r="BT231" s="3469"/>
      <c r="BV231" s="3470"/>
      <c r="BW231" s="7588"/>
      <c r="BX231" s="7589"/>
      <c r="BY231" s="3471"/>
      <c r="BZ231" s="3472"/>
      <c r="CA231" s="3473"/>
      <c r="CB231" s="3474"/>
      <c r="CC231" s="3475"/>
      <c r="CD231" s="3476"/>
      <c r="CE231" s="3477"/>
      <c r="CF231" s="3477"/>
      <c r="CG231" s="3477"/>
      <c r="CH231" s="3478"/>
      <c r="CI231" s="3479"/>
      <c r="CJ231" s="3479"/>
      <c r="CK231" s="3479"/>
      <c r="CL231" s="3475"/>
      <c r="CM231" s="3476"/>
      <c r="CN231" s="3477"/>
      <c r="CO231" s="3477"/>
      <c r="CP231" s="3477"/>
      <c r="CQ231" s="3478"/>
      <c r="CR231" s="3479"/>
      <c r="CS231" s="3479"/>
      <c r="CT231" s="3479"/>
      <c r="CU231" s="3475"/>
      <c r="CV231" s="3480"/>
      <c r="CW231" s="3477"/>
      <c r="CX231" s="3477"/>
      <c r="CY231" s="3477"/>
      <c r="CZ231" s="3478"/>
      <c r="DA231" s="3479"/>
      <c r="DB231" s="3479"/>
      <c r="DC231" s="3479"/>
    </row>
    <row r="232" customFormat="1" customHeight="1" ht="12.75" s="3420" x14ac:dyDescent="0.2">
      <c r="B232" s="3448"/>
      <c r="C232" s="6954"/>
      <c r="D232" s="6089">
        <f>IF(ISNUMBER(FIND("EN",B232)),IF(ISNUMBER(FIND("FCC",B232)),IF(ISNUMBER(FIND("ISED",B232)),CONCATENATE(Overview!$V$10,";",Overview!$S$11,";",Overview!$S$12),CONCATENATE(Overview!$V$10,";",Overview!$S$11)),IF(ISNUMBER(FIND("ISED",B232)),CONCATENATE(Overview!$V$10,";",Overview!$S$12),Overview!$V$10)),IF(ISNUMBER(FIND("FCC",B232)),IF(ISNUMBER(FIND("ISED",B232)),CONCATENATE(Overview!$S$11,";",Overview!$S$12),"IEEE Std 1528™"),Overview!$S$12))</f>
        <v/>
      </c>
      <c r="E232" s="6089">
        <f>IF(ISNUMBER(FIND("EN",B232)),IF(ISNUMBER(FIND("FCC",B232)),IF(ISNUMBER(FIND("ISED",B232)),CONCATENATE(Overview!$AB$10,";",Overview!$Y$11,";",Overview!$Y$12),CONCATENATE(Overview!$AB$10,";",Overview!$Y$11)),IF(ISNUMBER(FIND("ISED",B232)),CONCATENATE(Overview!$AB$10,";",Overview!$Y$12),Overview!$AB$10)),IF(ISNUMBER(FIND("FCC",B232)),IF(ISNUMBER(FIND("ISED",B232)),CONCATENATE(Overview!$Y$11,";",Overview!$Y$12),"IEEE Std 1528™"),Overview!$Y$12))</f>
        <v/>
      </c>
      <c r="F232" s="6945"/>
      <c r="G232" s="5446">
        <f>Overview!$E$28</f>
        <v/>
      </c>
      <c r="H232" s="3449"/>
      <c r="I232" s="3449"/>
      <c r="J232" s="3450" t="inlineStr">
        <is>
          <t>Cat M1</t>
        </is>
      </c>
      <c r="K232" s="3450" t="inlineStr">
        <is>
          <t>FDD1</t>
        </is>
      </c>
      <c r="L232" s="3449"/>
      <c r="M232" s="3450">
        <v>5</v>
      </c>
      <c r="N232" s="3451" t="inlineStr">
        <is>
          <t>QPSK</t>
        </is>
      </c>
      <c r="O232" s="3452"/>
      <c r="P232" s="3453">
        <v>3</v>
      </c>
      <c r="Q232" s="3454">
        <v>1</v>
      </c>
      <c r="R232" s="3455">
        <v>5</v>
      </c>
      <c r="S232" s="3455"/>
      <c r="T232" s="3456">
        <v>18575</v>
      </c>
      <c r="U232" s="3456">
        <v>1977.5</v>
      </c>
      <c r="V232" s="3457"/>
      <c r="W232" s="3457"/>
      <c r="X232" s="3457"/>
      <c r="Y232" s="3457"/>
      <c r="Z232" s="3457"/>
      <c r="AA232" s="3457"/>
      <c r="AB232" s="3457"/>
      <c r="AC232" s="3457"/>
      <c r="AD232" s="3457"/>
      <c r="AE232" s="3457"/>
      <c r="AF232" s="3457"/>
      <c r="AG232" s="5637"/>
      <c r="AH232" s="5644"/>
      <c r="AI232" s="3458"/>
      <c r="AJ232" s="3457"/>
      <c r="AK232" s="3457"/>
      <c r="AL232" s="3457"/>
      <c r="AM232" s="3457"/>
      <c r="AN232" s="3457"/>
      <c r="AO232" s="3457"/>
      <c r="AP232" s="3457"/>
      <c r="AQ232" s="3457"/>
      <c r="AR232" s="3457"/>
      <c r="AS232" s="3457"/>
      <c r="AT232" s="3457"/>
      <c r="AU232" s="3457"/>
      <c r="AV232" s="3457"/>
      <c r="AW232" s="3457"/>
      <c r="AX232" s="3457"/>
      <c r="AY232" s="3457"/>
      <c r="AZ232" s="3457"/>
      <c r="BA232" s="3457"/>
      <c r="BB232" s="3457"/>
      <c r="BC232" s="3457"/>
      <c r="BD232" s="3459"/>
      <c r="BE232" s="3489">
        <f>MyTimestamp(AH232)</f>
        <v/>
      </c>
      <c r="BF232" s="6080"/>
      <c r="BG232" s="6081">
        <f>BE232</f>
        <v/>
      </c>
      <c r="BH232" s="4736"/>
      <c r="BI232" s="3464"/>
      <c r="BJ232" s="3457"/>
      <c r="BK232" s="3465">
        <f>Overview!$E$7</f>
        <v/>
      </c>
      <c r="BL232" s="3457"/>
      <c r="BM232" s="3584"/>
      <c r="BN232" s="3465">
        <f>Overview!$P$153</f>
        <v/>
      </c>
      <c r="BO232" s="3457"/>
      <c r="BP232" s="3457"/>
      <c r="BQ232" s="3457"/>
      <c r="BR232" s="3467"/>
      <c r="BS232" s="3468"/>
      <c r="BT232" s="3469"/>
      <c r="BV232" s="3470"/>
      <c r="BW232" s="7588"/>
      <c r="BX232" s="7589"/>
      <c r="BY232" s="3471"/>
      <c r="BZ232" s="3472"/>
      <c r="CA232" s="3473"/>
      <c r="CB232" s="3474"/>
      <c r="CC232" s="3475"/>
      <c r="CD232" s="3476"/>
      <c r="CE232" s="3477"/>
      <c r="CF232" s="3477"/>
      <c r="CG232" s="3477"/>
      <c r="CH232" s="3478"/>
      <c r="CI232" s="3479"/>
      <c r="CJ232" s="3479"/>
      <c r="CK232" s="3479"/>
      <c r="CL232" s="3475"/>
      <c r="CM232" s="3476"/>
      <c r="CN232" s="3477"/>
      <c r="CO232" s="3477"/>
      <c r="CP232" s="3477"/>
      <c r="CQ232" s="3478"/>
      <c r="CR232" s="3479"/>
      <c r="CS232" s="3479"/>
      <c r="CT232" s="3479"/>
      <c r="CU232" s="3475"/>
      <c r="CV232" s="3480"/>
      <c r="CW232" s="3477"/>
      <c r="CX232" s="3477"/>
      <c r="CY232" s="3477"/>
      <c r="CZ232" s="3478"/>
      <c r="DA232" s="3479"/>
      <c r="DB232" s="3479"/>
      <c r="DC232" s="3479"/>
    </row>
    <row r="233" customFormat="1" customHeight="1" ht="12.75" s="3420" x14ac:dyDescent="0.2">
      <c r="B233" s="3448"/>
      <c r="C233" s="6954"/>
      <c r="D233" s="6089">
        <f>IF(ISNUMBER(FIND("EN",B233)),IF(ISNUMBER(FIND("FCC",B233)),IF(ISNUMBER(FIND("ISED",B233)),CONCATENATE(Overview!$V$10,";",Overview!$S$11,";",Overview!$S$12),CONCATENATE(Overview!$V$10,";",Overview!$S$11)),IF(ISNUMBER(FIND("ISED",B233)),CONCATENATE(Overview!$V$10,";",Overview!$S$12),Overview!$V$10)),IF(ISNUMBER(FIND("FCC",B233)),IF(ISNUMBER(FIND("ISED",B233)),CONCATENATE(Overview!$S$11,";",Overview!$S$12),"IEEE Std 1528™"),Overview!$S$12))</f>
        <v/>
      </c>
      <c r="E233" s="6089">
        <f>IF(ISNUMBER(FIND("EN",B233)),IF(ISNUMBER(FIND("FCC",B233)),IF(ISNUMBER(FIND("ISED",B233)),CONCATENATE(Overview!$AB$10,";",Overview!$Y$11,";",Overview!$Y$12),CONCATENATE(Overview!$AB$10,";",Overview!$Y$11)),IF(ISNUMBER(FIND("ISED",B233)),CONCATENATE(Overview!$AB$10,";",Overview!$Y$12),Overview!$AB$10)),IF(ISNUMBER(FIND("FCC",B233)),IF(ISNUMBER(FIND("ISED",B233)),CONCATENATE(Overview!$Y$11,";",Overview!$Y$12),"IEEE Std 1528™"),Overview!$Y$12))</f>
        <v/>
      </c>
      <c r="F233" s="6945"/>
      <c r="G233" s="5446">
        <f>Overview!$E$28</f>
        <v/>
      </c>
      <c r="H233" s="3449"/>
      <c r="I233" s="3449"/>
      <c r="J233" s="3450" t="inlineStr">
        <is>
          <t>Cat M1</t>
        </is>
      </c>
      <c r="K233" s="3450" t="inlineStr">
        <is>
          <t>FDD1</t>
        </is>
      </c>
      <c r="L233" s="3449"/>
      <c r="M233" s="3450">
        <v>5</v>
      </c>
      <c r="N233" s="3451" t="inlineStr">
        <is>
          <t>QPSK</t>
        </is>
      </c>
      <c r="O233" s="3452"/>
      <c r="P233" s="3453">
        <v>0</v>
      </c>
      <c r="Q233" s="3454">
        <v>3</v>
      </c>
      <c r="R233" s="3455">
        <v>0</v>
      </c>
      <c r="S233" s="3455"/>
      <c r="T233" s="3456">
        <v>18575</v>
      </c>
      <c r="U233" s="3456">
        <v>1977.5</v>
      </c>
      <c r="V233" s="3457"/>
      <c r="W233" s="3457"/>
      <c r="X233" s="3457"/>
      <c r="Y233" s="3457"/>
      <c r="Z233" s="3457"/>
      <c r="AA233" s="3457"/>
      <c r="AB233" s="3457"/>
      <c r="AC233" s="3457"/>
      <c r="AD233" s="3457"/>
      <c r="AE233" s="3457"/>
      <c r="AF233" s="3457"/>
      <c r="AG233" s="5637"/>
      <c r="AH233" s="5644"/>
      <c r="AI233" s="3458"/>
      <c r="AJ233" s="3457"/>
      <c r="AK233" s="3457"/>
      <c r="AL233" s="3457"/>
      <c r="AM233" s="3457"/>
      <c r="AN233" s="3457"/>
      <c r="AO233" s="3457"/>
      <c r="AP233" s="3457"/>
      <c r="AQ233" s="3457"/>
      <c r="AR233" s="3457"/>
      <c r="AS233" s="3457"/>
      <c r="AT233" s="3457"/>
      <c r="AU233" s="3457"/>
      <c r="AV233" s="3457"/>
      <c r="AW233" s="3457"/>
      <c r="AX233" s="3457"/>
      <c r="AY233" s="3457"/>
      <c r="AZ233" s="3457"/>
      <c r="BA233" s="3457"/>
      <c r="BB233" s="3457"/>
      <c r="BC233" s="3457"/>
      <c r="BD233" s="3459"/>
      <c r="BE233" s="3489">
        <f>MyTimestamp(AH233)</f>
        <v/>
      </c>
      <c r="BF233" s="6080"/>
      <c r="BG233" s="6081">
        <f>BE233</f>
        <v/>
      </c>
      <c r="BH233" s="4736"/>
      <c r="BI233" s="3464"/>
      <c r="BJ233" s="3457"/>
      <c r="BK233" s="3465">
        <f>Overview!$E$7</f>
        <v/>
      </c>
      <c r="BL233" s="3457"/>
      <c r="BM233" s="3584"/>
      <c r="BN233" s="3465">
        <f>Overview!$P$153</f>
        <v/>
      </c>
      <c r="BO233" s="3457"/>
      <c r="BP233" s="3457"/>
      <c r="BQ233" s="3457"/>
      <c r="BR233" s="3467"/>
      <c r="BS233" s="3468"/>
      <c r="BT233" s="3469"/>
      <c r="BV233" s="3470"/>
      <c r="BW233" s="7588"/>
      <c r="BX233" s="7589"/>
      <c r="BY233" s="3471"/>
      <c r="BZ233" s="3472"/>
      <c r="CA233" s="3473"/>
      <c r="CB233" s="3474"/>
      <c r="CC233" s="3475"/>
      <c r="CD233" s="3476"/>
      <c r="CE233" s="3477"/>
      <c r="CF233" s="3477"/>
      <c r="CG233" s="3477"/>
      <c r="CH233" s="3478"/>
      <c r="CI233" s="3479"/>
      <c r="CJ233" s="3479"/>
      <c r="CK233" s="3479"/>
      <c r="CL233" s="3475"/>
      <c r="CM233" s="3476"/>
      <c r="CN233" s="3477"/>
      <c r="CO233" s="3477"/>
      <c r="CP233" s="3477"/>
      <c r="CQ233" s="3478"/>
      <c r="CR233" s="3479"/>
      <c r="CS233" s="3479"/>
      <c r="CT233" s="3479"/>
      <c r="CU233" s="3475"/>
      <c r="CV233" s="3480"/>
      <c r="CW233" s="3477"/>
      <c r="CX233" s="3477"/>
      <c r="CY233" s="3477"/>
      <c r="CZ233" s="3478"/>
      <c r="DA233" s="3479"/>
      <c r="DB233" s="3479"/>
      <c r="DC233" s="3479"/>
    </row>
    <row r="234" customFormat="1" customHeight="1" ht="12.75" s="3420" x14ac:dyDescent="0.2">
      <c r="B234" s="3448"/>
      <c r="C234" s="6954"/>
      <c r="D234" s="6089">
        <f>IF(ISNUMBER(FIND("EN",B234)),IF(ISNUMBER(FIND("FCC",B234)),IF(ISNUMBER(FIND("ISED",B234)),CONCATENATE(Overview!$V$10,";",Overview!$S$11,";",Overview!$S$12),CONCATENATE(Overview!$V$10,";",Overview!$S$11)),IF(ISNUMBER(FIND("ISED",B234)),CONCATENATE(Overview!$V$10,";",Overview!$S$12),Overview!$V$10)),IF(ISNUMBER(FIND("FCC",B234)),IF(ISNUMBER(FIND("ISED",B234)),CONCATENATE(Overview!$S$11,";",Overview!$S$12),"IEEE Std 1528™"),Overview!$S$12))</f>
        <v/>
      </c>
      <c r="E234" s="6089">
        <f>IF(ISNUMBER(FIND("EN",B234)),IF(ISNUMBER(FIND("FCC",B234)),IF(ISNUMBER(FIND("ISED",B234)),CONCATENATE(Overview!$AB$10,";",Overview!$Y$11,";",Overview!$Y$12),CONCATENATE(Overview!$AB$10,";",Overview!$Y$11)),IF(ISNUMBER(FIND("ISED",B234)),CONCATENATE(Overview!$AB$10,";",Overview!$Y$12),Overview!$AB$10)),IF(ISNUMBER(FIND("FCC",B234)),IF(ISNUMBER(FIND("ISED",B234)),CONCATENATE(Overview!$Y$11,";",Overview!$Y$12),"IEEE Std 1528™"),Overview!$Y$12))</f>
        <v/>
      </c>
      <c r="F234" s="6945"/>
      <c r="G234" s="5446">
        <f>Overview!$E$28</f>
        <v/>
      </c>
      <c r="H234" s="3449"/>
      <c r="I234" s="3449"/>
      <c r="J234" s="3450" t="inlineStr">
        <is>
          <t>Cat M1</t>
        </is>
      </c>
      <c r="K234" s="3450" t="inlineStr">
        <is>
          <t>FDD1</t>
        </is>
      </c>
      <c r="L234" s="3449"/>
      <c r="M234" s="3450">
        <v>5</v>
      </c>
      <c r="N234" s="3451" t="inlineStr">
        <is>
          <t>QPSK</t>
        </is>
      </c>
      <c r="O234" s="3452"/>
      <c r="P234" s="3453">
        <v>3</v>
      </c>
      <c r="Q234" s="3454">
        <v>3</v>
      </c>
      <c r="R234" s="3455">
        <v>3</v>
      </c>
      <c r="S234" s="3455"/>
      <c r="T234" s="3456">
        <v>18575</v>
      </c>
      <c r="U234" s="3456">
        <v>1977.5</v>
      </c>
      <c r="V234" s="3457"/>
      <c r="W234" s="3457"/>
      <c r="X234" s="3457"/>
      <c r="Y234" s="3457"/>
      <c r="Z234" s="3457"/>
      <c r="AA234" s="3457"/>
      <c r="AB234" s="3457"/>
      <c r="AC234" s="3457"/>
      <c r="AD234" s="3457"/>
      <c r="AE234" s="3457"/>
      <c r="AF234" s="3457"/>
      <c r="AG234" s="5637"/>
      <c r="AH234" s="5644"/>
      <c r="AI234" s="3458"/>
      <c r="AJ234" s="3457"/>
      <c r="AK234" s="3457"/>
      <c r="AL234" s="3457"/>
      <c r="AM234" s="3457"/>
      <c r="AN234" s="3457"/>
      <c r="AO234" s="3457"/>
      <c r="AP234" s="3457"/>
      <c r="AQ234" s="3457"/>
      <c r="AR234" s="3457"/>
      <c r="AS234" s="3457"/>
      <c r="AT234" s="3457"/>
      <c r="AU234" s="3457"/>
      <c r="AV234" s="3457"/>
      <c r="AW234" s="3457"/>
      <c r="AX234" s="3457"/>
      <c r="AY234" s="3457"/>
      <c r="AZ234" s="3457"/>
      <c r="BA234" s="3457"/>
      <c r="BB234" s="3457"/>
      <c r="BC234" s="3457"/>
      <c r="BD234" s="3459"/>
      <c r="BE234" s="3489">
        <f>MyTimestamp(AH234)</f>
        <v/>
      </c>
      <c r="BF234" s="6080"/>
      <c r="BG234" s="6081">
        <f>BE234</f>
        <v/>
      </c>
      <c r="BH234" s="4736"/>
      <c r="BI234" s="3464"/>
      <c r="BJ234" s="3457"/>
      <c r="BK234" s="3465">
        <f>Overview!$E$7</f>
        <v/>
      </c>
      <c r="BL234" s="3457"/>
      <c r="BM234" s="3584"/>
      <c r="BN234" s="3465">
        <f>Overview!$P$153</f>
        <v/>
      </c>
      <c r="BO234" s="3457"/>
      <c r="BP234" s="3457"/>
      <c r="BQ234" s="3457"/>
      <c r="BR234" s="3467"/>
      <c r="BS234" s="3468"/>
      <c r="BT234" s="3469"/>
      <c r="BV234" s="3470"/>
      <c r="BW234" s="7588"/>
      <c r="BX234" s="7589"/>
      <c r="BY234" s="3471"/>
      <c r="BZ234" s="3472"/>
      <c r="CA234" s="3473"/>
      <c r="CB234" s="3474"/>
      <c r="CC234" s="3475"/>
      <c r="CD234" s="3476"/>
      <c r="CE234" s="3477"/>
      <c r="CF234" s="3477"/>
      <c r="CG234" s="3477"/>
      <c r="CH234" s="3478"/>
      <c r="CI234" s="3479"/>
      <c r="CJ234" s="3479"/>
      <c r="CK234" s="3479"/>
      <c r="CL234" s="3475"/>
      <c r="CM234" s="3476"/>
      <c r="CN234" s="3477"/>
      <c r="CO234" s="3477"/>
      <c r="CP234" s="3477"/>
      <c r="CQ234" s="3478"/>
      <c r="CR234" s="3479"/>
      <c r="CS234" s="3479"/>
      <c r="CT234" s="3479"/>
      <c r="CU234" s="3475"/>
      <c r="CV234" s="3480"/>
      <c r="CW234" s="3477"/>
      <c r="CX234" s="3477"/>
      <c r="CY234" s="3477"/>
      <c r="CZ234" s="3478"/>
      <c r="DA234" s="3479"/>
      <c r="DB234" s="3479"/>
      <c r="DC234" s="3479"/>
    </row>
    <row r="235" customFormat="1" customHeight="1" ht="12.75" s="3420" x14ac:dyDescent="0.2">
      <c r="B235" s="3448"/>
      <c r="C235" s="6954"/>
      <c r="D235" s="6089">
        <f>IF(ISNUMBER(FIND("EN",B235)),IF(ISNUMBER(FIND("FCC",B235)),IF(ISNUMBER(FIND("ISED",B235)),CONCATENATE(Overview!$V$10,";",Overview!$S$11,";",Overview!$S$12),CONCATENATE(Overview!$V$10,";",Overview!$S$11)),IF(ISNUMBER(FIND("ISED",B235)),CONCATENATE(Overview!$V$10,";",Overview!$S$12),Overview!$V$10)),IF(ISNUMBER(FIND("FCC",B235)),IF(ISNUMBER(FIND("ISED",B235)),CONCATENATE(Overview!$S$11,";",Overview!$S$12),"IEEE Std 1528™"),Overview!$S$12))</f>
        <v/>
      </c>
      <c r="E235" s="6089">
        <f>IF(ISNUMBER(FIND("EN",B235)),IF(ISNUMBER(FIND("FCC",B235)),IF(ISNUMBER(FIND("ISED",B235)),CONCATENATE(Overview!$AB$10,";",Overview!$Y$11,";",Overview!$Y$12),CONCATENATE(Overview!$AB$10,";",Overview!$Y$11)),IF(ISNUMBER(FIND("ISED",B235)),CONCATENATE(Overview!$AB$10,";",Overview!$Y$12),Overview!$AB$10)),IF(ISNUMBER(FIND("FCC",B235)),IF(ISNUMBER(FIND("ISED",B235)),CONCATENATE(Overview!$Y$11,";",Overview!$Y$12),"IEEE Std 1528™"),Overview!$Y$12))</f>
        <v/>
      </c>
      <c r="F235" s="6945"/>
      <c r="G235" s="5446">
        <f>Overview!$E$28</f>
        <v/>
      </c>
      <c r="H235" s="3449"/>
      <c r="I235" s="3449"/>
      <c r="J235" s="3450" t="inlineStr">
        <is>
          <t>Cat M1</t>
        </is>
      </c>
      <c r="K235" s="3450" t="inlineStr">
        <is>
          <t>FDD1</t>
        </is>
      </c>
      <c r="L235" s="3449"/>
      <c r="M235" s="3450">
        <v>5</v>
      </c>
      <c r="N235" s="3451" t="inlineStr">
        <is>
          <t>QPSK</t>
        </is>
      </c>
      <c r="O235" s="3452"/>
      <c r="P235" s="3453">
        <v>0</v>
      </c>
      <c r="Q235" s="3454">
        <v>6</v>
      </c>
      <c r="R235" s="3455">
        <v>0</v>
      </c>
      <c r="S235" s="3455"/>
      <c r="T235" s="3456">
        <v>18575</v>
      </c>
      <c r="U235" s="3456">
        <v>1977.5</v>
      </c>
      <c r="V235" s="3457"/>
      <c r="W235" s="3457"/>
      <c r="X235" s="3457"/>
      <c r="Y235" s="3457"/>
      <c r="Z235" s="3457"/>
      <c r="AA235" s="3457"/>
      <c r="AB235" s="3457"/>
      <c r="AC235" s="3457"/>
      <c r="AD235" s="3457"/>
      <c r="AE235" s="3457"/>
      <c r="AF235" s="3457"/>
      <c r="AG235" s="5637"/>
      <c r="AH235" s="5644"/>
      <c r="AI235" s="3458"/>
      <c r="AJ235" s="3457"/>
      <c r="AK235" s="3457"/>
      <c r="AL235" s="3457"/>
      <c r="AM235" s="3457"/>
      <c r="AN235" s="3457"/>
      <c r="AO235" s="3457"/>
      <c r="AP235" s="3457"/>
      <c r="AQ235" s="3457"/>
      <c r="AR235" s="3457"/>
      <c r="AS235" s="3457"/>
      <c r="AT235" s="3457"/>
      <c r="AU235" s="3457"/>
      <c r="AV235" s="3457"/>
      <c r="AW235" s="3457"/>
      <c r="AX235" s="3457"/>
      <c r="AY235" s="3457"/>
      <c r="AZ235" s="3457"/>
      <c r="BA235" s="3457"/>
      <c r="BB235" s="3457"/>
      <c r="BC235" s="3457"/>
      <c r="BD235" s="3459"/>
      <c r="BE235" s="3489">
        <f>MyTimestamp(AH235)</f>
        <v/>
      </c>
      <c r="BF235" s="6080"/>
      <c r="BG235" s="6081">
        <f>BE235</f>
        <v/>
      </c>
      <c r="BH235" s="4736"/>
      <c r="BI235" s="3464"/>
      <c r="BJ235" s="3457"/>
      <c r="BK235" s="3465">
        <f>Overview!$E$7</f>
        <v/>
      </c>
      <c r="BL235" s="3457"/>
      <c r="BM235" s="3584"/>
      <c r="BN235" s="3465">
        <f>Overview!$P$153</f>
        <v/>
      </c>
      <c r="BO235" s="3457"/>
      <c r="BP235" s="3457"/>
      <c r="BQ235" s="3457"/>
      <c r="BR235" s="3467"/>
      <c r="BS235" s="3468"/>
      <c r="BT235" s="3469"/>
      <c r="BV235" s="3470"/>
      <c r="BW235" s="7588"/>
      <c r="BX235" s="7589"/>
      <c r="BY235" s="3471"/>
      <c r="BZ235" s="3472"/>
      <c r="CA235" s="3473"/>
      <c r="CB235" s="3474"/>
      <c r="CC235" s="3475"/>
      <c r="CD235" s="3476"/>
      <c r="CE235" s="3477"/>
      <c r="CF235" s="3477"/>
      <c r="CG235" s="3477"/>
      <c r="CH235" s="3478"/>
      <c r="CI235" s="3479"/>
      <c r="CJ235" s="3479"/>
      <c r="CK235" s="3479"/>
      <c r="CL235" s="3475"/>
      <c r="CM235" s="3476"/>
      <c r="CN235" s="3477"/>
      <c r="CO235" s="3477"/>
      <c r="CP235" s="3477"/>
      <c r="CQ235" s="3478"/>
      <c r="CR235" s="3479"/>
      <c r="CS235" s="3479"/>
      <c r="CT235" s="3479"/>
      <c r="CU235" s="3475"/>
      <c r="CV235" s="3480"/>
      <c r="CW235" s="3477"/>
      <c r="CX235" s="3477"/>
      <c r="CY235" s="3477"/>
      <c r="CZ235" s="3478"/>
      <c r="DA235" s="3479"/>
      <c r="DB235" s="3479"/>
      <c r="DC235" s="3479"/>
    </row>
    <row r="236" customFormat="1" customHeight="1" ht="12.75" s="3420" x14ac:dyDescent="0.2">
      <c r="B236" s="3448"/>
      <c r="C236" s="6954"/>
      <c r="D236" s="6089">
        <f>IF(ISNUMBER(FIND("EN",B236)),IF(ISNUMBER(FIND("FCC",B236)),IF(ISNUMBER(FIND("ISED",B236)),CONCATENATE(Overview!$V$10,";",Overview!$S$11,";",Overview!$S$12),CONCATENATE(Overview!$V$10,";",Overview!$S$11)),IF(ISNUMBER(FIND("ISED",B236)),CONCATENATE(Overview!$V$10,";",Overview!$S$12),Overview!$V$10)),IF(ISNUMBER(FIND("FCC",B236)),IF(ISNUMBER(FIND("ISED",B236)),CONCATENATE(Overview!$S$11,";",Overview!$S$12),"IEEE Std 1528™"),Overview!$S$12))</f>
        <v/>
      </c>
      <c r="E236" s="6089">
        <f>IF(ISNUMBER(FIND("EN",B236)),IF(ISNUMBER(FIND("FCC",B236)),IF(ISNUMBER(FIND("ISED",B236)),CONCATENATE(Overview!$AB$10,";",Overview!$Y$11,";",Overview!$Y$12),CONCATENATE(Overview!$AB$10,";",Overview!$Y$11)),IF(ISNUMBER(FIND("ISED",B236)),CONCATENATE(Overview!$AB$10,";",Overview!$Y$12),Overview!$AB$10)),IF(ISNUMBER(FIND("FCC",B236)),IF(ISNUMBER(FIND("ISED",B236)),CONCATENATE(Overview!$Y$11,";",Overview!$Y$12),"IEEE Std 1528™"),Overview!$Y$12))</f>
        <v/>
      </c>
      <c r="F236" s="6945"/>
      <c r="G236" s="5446">
        <f>Overview!$E$28</f>
        <v/>
      </c>
      <c r="H236" s="3449"/>
      <c r="I236" s="3449"/>
      <c r="J236" s="3450" t="inlineStr">
        <is>
          <t>Cat M1</t>
        </is>
      </c>
      <c r="K236" s="3450" t="inlineStr">
        <is>
          <t>FDD1</t>
        </is>
      </c>
      <c r="L236" s="3449"/>
      <c r="M236" s="3450">
        <v>5</v>
      </c>
      <c r="N236" s="3451" t="inlineStr">
        <is>
          <t>QPSK</t>
        </is>
      </c>
      <c r="O236" s="3452"/>
      <c r="P236" s="3453">
        <v>1</v>
      </c>
      <c r="Q236" s="3454">
        <v>6</v>
      </c>
      <c r="R236" s="3455">
        <v>0</v>
      </c>
      <c r="S236" s="3455"/>
      <c r="T236" s="3456">
        <v>18575</v>
      </c>
      <c r="U236" s="3456">
        <v>1977.5</v>
      </c>
      <c r="V236" s="3457"/>
      <c r="W236" s="3457"/>
      <c r="X236" s="3457"/>
      <c r="Y236" s="3457"/>
      <c r="Z236" s="3457"/>
      <c r="AA236" s="3457"/>
      <c r="AB236" s="3457"/>
      <c r="AC236" s="3457"/>
      <c r="AD236" s="3457"/>
      <c r="AE236" s="3457"/>
      <c r="AF236" s="3457"/>
      <c r="AG236" s="5637"/>
      <c r="AH236" s="5644"/>
      <c r="AI236" s="3458"/>
      <c r="AJ236" s="3457"/>
      <c r="AK236" s="3457"/>
      <c r="AL236" s="3457"/>
      <c r="AM236" s="3457"/>
      <c r="AN236" s="3457"/>
      <c r="AO236" s="3457"/>
      <c r="AP236" s="3457"/>
      <c r="AQ236" s="3457"/>
      <c r="AR236" s="3457"/>
      <c r="AS236" s="3457"/>
      <c r="AT236" s="3457"/>
      <c r="AU236" s="3457"/>
      <c r="AV236" s="3457"/>
      <c r="AW236" s="3457"/>
      <c r="AX236" s="3457"/>
      <c r="AY236" s="3457"/>
      <c r="AZ236" s="3457"/>
      <c r="BA236" s="3457"/>
      <c r="BB236" s="3457"/>
      <c r="BC236" s="3457"/>
      <c r="BD236" s="3459"/>
      <c r="BE236" s="3489">
        <f>MyTimestamp(AH236)</f>
        <v/>
      </c>
      <c r="BF236" s="6080"/>
      <c r="BG236" s="6081">
        <f>BE236</f>
        <v/>
      </c>
      <c r="BH236" s="4736"/>
      <c r="BI236" s="3464"/>
      <c r="BJ236" s="3457"/>
      <c r="BK236" s="3465">
        <f>Overview!$E$7</f>
        <v/>
      </c>
      <c r="BL236" s="3457"/>
      <c r="BM236" s="3584"/>
      <c r="BN236" s="3465">
        <f>Overview!$P$153</f>
        <v/>
      </c>
      <c r="BO236" s="3457"/>
      <c r="BP236" s="3457"/>
      <c r="BQ236" s="3457"/>
      <c r="BR236" s="3467"/>
      <c r="BS236" s="3468"/>
      <c r="BT236" s="3469"/>
      <c r="BV236" s="3470"/>
      <c r="BW236" s="7588"/>
      <c r="BX236" s="7589"/>
      <c r="BY236" s="3471"/>
      <c r="BZ236" s="3472"/>
      <c r="CA236" s="3473"/>
      <c r="CB236" s="3474"/>
      <c r="CC236" s="3475"/>
      <c r="CD236" s="3476"/>
      <c r="CE236" s="3477"/>
      <c r="CF236" s="3477"/>
      <c r="CG236" s="3477"/>
      <c r="CH236" s="3478"/>
      <c r="CI236" s="3479"/>
      <c r="CJ236" s="3479"/>
      <c r="CK236" s="3479"/>
      <c r="CL236" s="3475"/>
      <c r="CM236" s="3476"/>
      <c r="CN236" s="3477"/>
      <c r="CO236" s="3477"/>
      <c r="CP236" s="3477"/>
      <c r="CQ236" s="3478"/>
      <c r="CR236" s="3479"/>
      <c r="CS236" s="3479"/>
      <c r="CT236" s="3479"/>
      <c r="CU236" s="3475"/>
      <c r="CV236" s="3480"/>
      <c r="CW236" s="3477"/>
      <c r="CX236" s="3477"/>
      <c r="CY236" s="3477"/>
      <c r="CZ236" s="3478"/>
      <c r="DA236" s="3479"/>
      <c r="DB236" s="3479"/>
      <c r="DC236" s="3479"/>
    </row>
    <row r="237" customFormat="1" customHeight="1" ht="12.75" s="3420" x14ac:dyDescent="0.2">
      <c r="B237" s="3448"/>
      <c r="C237" s="6954"/>
      <c r="D237" s="6089">
        <f>IF(ISNUMBER(FIND("EN",B237)),IF(ISNUMBER(FIND("FCC",B237)),IF(ISNUMBER(FIND("ISED",B237)),CONCATENATE(Overview!$V$10,";",Overview!$S$11,";",Overview!$S$12),CONCATENATE(Overview!$V$10,";",Overview!$S$11)),IF(ISNUMBER(FIND("ISED",B237)),CONCATENATE(Overview!$V$10,";",Overview!$S$12),Overview!$V$10)),IF(ISNUMBER(FIND("FCC",B237)),IF(ISNUMBER(FIND("ISED",B237)),CONCATENATE(Overview!$S$11,";",Overview!$S$12),"IEEE Std 1528™"),Overview!$S$12))</f>
        <v/>
      </c>
      <c r="E237" s="6089">
        <f>IF(ISNUMBER(FIND("EN",B237)),IF(ISNUMBER(FIND("FCC",B237)),IF(ISNUMBER(FIND("ISED",B237)),CONCATENATE(Overview!$AB$10,";",Overview!$Y$11,";",Overview!$Y$12),CONCATENATE(Overview!$AB$10,";",Overview!$Y$11)),IF(ISNUMBER(FIND("ISED",B237)),CONCATENATE(Overview!$AB$10,";",Overview!$Y$12),Overview!$AB$10)),IF(ISNUMBER(FIND("FCC",B237)),IF(ISNUMBER(FIND("ISED",B237)),CONCATENATE(Overview!$Y$11,";",Overview!$Y$12),"IEEE Std 1528™"),Overview!$Y$12))</f>
        <v/>
      </c>
      <c r="F237" s="6945"/>
      <c r="G237" s="5446">
        <f>Overview!$E$28</f>
        <v/>
      </c>
      <c r="H237" s="3449"/>
      <c r="I237" s="3449"/>
      <c r="J237" s="3450" t="inlineStr">
        <is>
          <t>Cat M1</t>
        </is>
      </c>
      <c r="K237" s="3450" t="inlineStr">
        <is>
          <t>FDD1</t>
        </is>
      </c>
      <c r="L237" s="3449"/>
      <c r="M237" s="3450">
        <v>5</v>
      </c>
      <c r="N237" s="3451" t="inlineStr">
        <is>
          <t>QPSK</t>
        </is>
      </c>
      <c r="O237" s="3452"/>
      <c r="P237" s="3453">
        <v>3</v>
      </c>
      <c r="Q237" s="3454">
        <v>6</v>
      </c>
      <c r="R237" s="3455">
        <v>0</v>
      </c>
      <c r="S237" s="3455"/>
      <c r="T237" s="3456">
        <v>18575</v>
      </c>
      <c r="U237" s="3456">
        <v>1977.5</v>
      </c>
      <c r="V237" s="3457"/>
      <c r="W237" s="3457"/>
      <c r="X237" s="3457"/>
      <c r="Y237" s="3457"/>
      <c r="Z237" s="3457"/>
      <c r="AA237" s="3457"/>
      <c r="AB237" s="3457"/>
      <c r="AC237" s="3457"/>
      <c r="AD237" s="3457"/>
      <c r="AE237" s="3457"/>
      <c r="AF237" s="3457"/>
      <c r="AG237" s="5637"/>
      <c r="AH237" s="5644"/>
      <c r="AI237" s="3458"/>
      <c r="AJ237" s="3457"/>
      <c r="AK237" s="3457"/>
      <c r="AL237" s="3457"/>
      <c r="AM237" s="3457"/>
      <c r="AN237" s="3457"/>
      <c r="AO237" s="3457"/>
      <c r="AP237" s="3457"/>
      <c r="AQ237" s="3457"/>
      <c r="AR237" s="3457"/>
      <c r="AS237" s="3457"/>
      <c r="AT237" s="3457"/>
      <c r="AU237" s="3457"/>
      <c r="AV237" s="3457"/>
      <c r="AW237" s="3457"/>
      <c r="AX237" s="3457"/>
      <c r="AY237" s="3457"/>
      <c r="AZ237" s="3457"/>
      <c r="BA237" s="3457"/>
      <c r="BB237" s="3457"/>
      <c r="BC237" s="3457"/>
      <c r="BD237" s="3459"/>
      <c r="BE237" s="3489">
        <f>MyTimestamp(AH237)</f>
        <v/>
      </c>
      <c r="BF237" s="6080"/>
      <c r="BG237" s="6081">
        <f>BE237</f>
        <v/>
      </c>
      <c r="BH237" s="4736"/>
      <c r="BI237" s="3464"/>
      <c r="BJ237" s="3457"/>
      <c r="BK237" s="3465">
        <f>Overview!$E$7</f>
        <v/>
      </c>
      <c r="BL237" s="3457"/>
      <c r="BM237" s="3584"/>
      <c r="BN237" s="3465">
        <f>Overview!$P$153</f>
        <v/>
      </c>
      <c r="BO237" s="3457"/>
      <c r="BP237" s="3457"/>
      <c r="BQ237" s="3457"/>
      <c r="BR237" s="3467"/>
      <c r="BS237" s="3468"/>
      <c r="BT237" s="3469"/>
      <c r="BV237" s="3470"/>
      <c r="BW237" s="7588"/>
      <c r="BX237" s="7589"/>
      <c r="BY237" s="3471"/>
      <c r="BZ237" s="3472"/>
      <c r="CA237" s="3473"/>
      <c r="CB237" s="3474"/>
      <c r="CC237" s="3475"/>
      <c r="CD237" s="3476"/>
      <c r="CE237" s="3477"/>
      <c r="CF237" s="3477"/>
      <c r="CG237" s="3477"/>
      <c r="CH237" s="3478"/>
      <c r="CI237" s="3479"/>
      <c r="CJ237" s="3479"/>
      <c r="CK237" s="3479"/>
      <c r="CL237" s="3475"/>
      <c r="CM237" s="3476"/>
      <c r="CN237" s="3477"/>
      <c r="CO237" s="3477"/>
      <c r="CP237" s="3477"/>
      <c r="CQ237" s="3478"/>
      <c r="CR237" s="3479"/>
      <c r="CS237" s="3479"/>
      <c r="CT237" s="3479"/>
      <c r="CU237" s="3475"/>
      <c r="CV237" s="3480"/>
      <c r="CW237" s="3477"/>
      <c r="CX237" s="3477"/>
      <c r="CY237" s="3477"/>
      <c r="CZ237" s="3478"/>
      <c r="DA237" s="3479"/>
      <c r="DB237" s="3479"/>
      <c r="DC237" s="3479"/>
    </row>
    <row r="238" customFormat="1" customHeight="1" ht="12.75" s="3420" x14ac:dyDescent="0.2">
      <c r="B238" s="3448"/>
      <c r="C238" s="6954"/>
      <c r="D238" s="6089">
        <f>IF(ISNUMBER(FIND("EN",B238)),IF(ISNUMBER(FIND("FCC",B238)),IF(ISNUMBER(FIND("ISED",B238)),CONCATENATE(Overview!$V$10,";",Overview!$S$11,";",Overview!$S$12),CONCATENATE(Overview!$V$10,";",Overview!$S$11)),IF(ISNUMBER(FIND("ISED",B238)),CONCATENATE(Overview!$V$10,";",Overview!$S$12),Overview!$V$10)),IF(ISNUMBER(FIND("FCC",B238)),IF(ISNUMBER(FIND("ISED",B238)),CONCATENATE(Overview!$S$11,";",Overview!$S$12),"IEEE Std 1528™"),Overview!$S$12))</f>
        <v/>
      </c>
      <c r="E238" s="6089">
        <f>IF(ISNUMBER(FIND("EN",B238)),IF(ISNUMBER(FIND("FCC",B238)),IF(ISNUMBER(FIND("ISED",B238)),CONCATENATE(Overview!$AB$10,";",Overview!$Y$11,";",Overview!$Y$12),CONCATENATE(Overview!$AB$10,";",Overview!$Y$11)),IF(ISNUMBER(FIND("ISED",B238)),CONCATENATE(Overview!$AB$10,";",Overview!$Y$12),Overview!$AB$10)),IF(ISNUMBER(FIND("FCC",B238)),IF(ISNUMBER(FIND("ISED",B238)),CONCATENATE(Overview!$Y$11,";",Overview!$Y$12),"IEEE Std 1528™"),Overview!$Y$12))</f>
        <v/>
      </c>
      <c r="F238" s="6945"/>
      <c r="G238" s="5446">
        <f>Overview!$E$28</f>
        <v/>
      </c>
      <c r="H238" s="3449"/>
      <c r="I238" s="3449"/>
      <c r="J238" s="3450" t="inlineStr">
        <is>
          <t>Cat M1</t>
        </is>
      </c>
      <c r="K238" s="3450" t="inlineStr">
        <is>
          <t>FDD1</t>
        </is>
      </c>
      <c r="L238" s="3449"/>
      <c r="M238" s="3450">
        <v>5</v>
      </c>
      <c r="N238" s="3451" t="inlineStr">
        <is>
          <t>16QAM</t>
        </is>
      </c>
      <c r="O238" s="3452"/>
      <c r="P238" s="3453">
        <v>0</v>
      </c>
      <c r="Q238" s="3454">
        <v>1</v>
      </c>
      <c r="R238" s="3455">
        <v>0</v>
      </c>
      <c r="S238" s="3455"/>
      <c r="T238" s="3456">
        <v>18575</v>
      </c>
      <c r="U238" s="3456">
        <v>1977.5</v>
      </c>
      <c r="V238" s="3457"/>
      <c r="W238" s="3457"/>
      <c r="X238" s="3457"/>
      <c r="Y238" s="3457"/>
      <c r="Z238" s="3457"/>
      <c r="AA238" s="3457"/>
      <c r="AB238" s="3457"/>
      <c r="AC238" s="3457"/>
      <c r="AD238" s="3457"/>
      <c r="AE238" s="3457"/>
      <c r="AF238" s="3457"/>
      <c r="AG238" s="5637"/>
      <c r="AH238" s="5644"/>
      <c r="AI238" s="3458"/>
      <c r="AJ238" s="3457"/>
      <c r="AK238" s="3457"/>
      <c r="AL238" s="3457"/>
      <c r="AM238" s="3457"/>
      <c r="AN238" s="3457"/>
      <c r="AO238" s="3457"/>
      <c r="AP238" s="3457"/>
      <c r="AQ238" s="3457"/>
      <c r="AR238" s="3457"/>
      <c r="AS238" s="3457"/>
      <c r="AT238" s="3457"/>
      <c r="AU238" s="3457"/>
      <c r="AV238" s="3457"/>
      <c r="AW238" s="3457"/>
      <c r="AX238" s="3457"/>
      <c r="AY238" s="3457"/>
      <c r="AZ238" s="3457"/>
      <c r="BA238" s="3457"/>
      <c r="BB238" s="3457"/>
      <c r="BC238" s="3457"/>
      <c r="BD238" s="3459"/>
      <c r="BE238" s="3489">
        <f>MyTimestamp(AH238)</f>
        <v/>
      </c>
      <c r="BF238" s="6080"/>
      <c r="BG238" s="6081">
        <f>BE238</f>
        <v/>
      </c>
      <c r="BH238" s="4736"/>
      <c r="BI238" s="3464"/>
      <c r="BJ238" s="3457"/>
      <c r="BK238" s="3465">
        <f>Overview!$E$7</f>
        <v/>
      </c>
      <c r="BL238" s="3457"/>
      <c r="BM238" s="3584"/>
      <c r="BN238" s="3465">
        <f>Overview!$P$153</f>
        <v/>
      </c>
      <c r="BO238" s="3457"/>
      <c r="BP238" s="3457"/>
      <c r="BQ238" s="3457"/>
      <c r="BR238" s="3467"/>
      <c r="BS238" s="3468"/>
      <c r="BT238" s="3469"/>
      <c r="BV238" s="3470"/>
      <c r="BW238" s="7588"/>
      <c r="BX238" s="7589"/>
      <c r="BY238" s="3471"/>
      <c r="BZ238" s="3472"/>
      <c r="CA238" s="3473"/>
      <c r="CB238" s="3474"/>
      <c r="CC238" s="3475"/>
      <c r="CD238" s="3476"/>
      <c r="CE238" s="3477"/>
      <c r="CF238" s="3477"/>
      <c r="CG238" s="3477"/>
      <c r="CH238" s="3478"/>
      <c r="CI238" s="3479"/>
      <c r="CJ238" s="3479"/>
      <c r="CK238" s="3479"/>
      <c r="CL238" s="3475"/>
      <c r="CM238" s="3476"/>
      <c r="CN238" s="3477"/>
      <c r="CO238" s="3477"/>
      <c r="CP238" s="3477"/>
      <c r="CQ238" s="3478"/>
      <c r="CR238" s="3479"/>
      <c r="CS238" s="3479"/>
      <c r="CT238" s="3479"/>
      <c r="CU238" s="3475"/>
      <c r="CV238" s="3480"/>
      <c r="CW238" s="3477"/>
      <c r="CX238" s="3477"/>
      <c r="CY238" s="3477"/>
      <c r="CZ238" s="3478"/>
      <c r="DA238" s="3479"/>
      <c r="DB238" s="3479"/>
      <c r="DC238" s="3479"/>
    </row>
    <row r="239" customFormat="1" customHeight="1" ht="12.75" s="3420" x14ac:dyDescent="0.2">
      <c r="B239" s="3448"/>
      <c r="C239" s="6954"/>
      <c r="D239" s="6089">
        <f>IF(ISNUMBER(FIND("EN",B239)),IF(ISNUMBER(FIND("FCC",B239)),IF(ISNUMBER(FIND("ISED",B239)),CONCATENATE(Overview!$V$10,";",Overview!$S$11,";",Overview!$S$12),CONCATENATE(Overview!$V$10,";",Overview!$S$11)),IF(ISNUMBER(FIND("ISED",B239)),CONCATENATE(Overview!$V$10,";",Overview!$S$12),Overview!$V$10)),IF(ISNUMBER(FIND("FCC",B239)),IF(ISNUMBER(FIND("ISED",B239)),CONCATENATE(Overview!$S$11,";",Overview!$S$12),"IEEE Std 1528™"),Overview!$S$12))</f>
        <v/>
      </c>
      <c r="E239" s="6089">
        <f>IF(ISNUMBER(FIND("EN",B239)),IF(ISNUMBER(FIND("FCC",B239)),IF(ISNUMBER(FIND("ISED",B239)),CONCATENATE(Overview!$AB$10,";",Overview!$Y$11,";",Overview!$Y$12),CONCATENATE(Overview!$AB$10,";",Overview!$Y$11)),IF(ISNUMBER(FIND("ISED",B239)),CONCATENATE(Overview!$AB$10,";",Overview!$Y$12),Overview!$AB$10)),IF(ISNUMBER(FIND("FCC",B239)),IF(ISNUMBER(FIND("ISED",B239)),CONCATENATE(Overview!$Y$11,";",Overview!$Y$12),"IEEE Std 1528™"),Overview!$Y$12))</f>
        <v/>
      </c>
      <c r="F239" s="6945"/>
      <c r="G239" s="5446">
        <f>Overview!$E$28</f>
        <v/>
      </c>
      <c r="H239" s="3449"/>
      <c r="I239" s="3449"/>
      <c r="J239" s="3450" t="inlineStr">
        <is>
          <t>Cat M1</t>
        </is>
      </c>
      <c r="K239" s="3450" t="inlineStr">
        <is>
          <t>FDD1</t>
        </is>
      </c>
      <c r="L239" s="3449"/>
      <c r="M239" s="3450">
        <v>5</v>
      </c>
      <c r="N239" s="3451" t="inlineStr">
        <is>
          <t>16QAM</t>
        </is>
      </c>
      <c r="O239" s="3452"/>
      <c r="P239" s="3453">
        <v>0</v>
      </c>
      <c r="Q239" s="3454">
        <v>1</v>
      </c>
      <c r="R239" s="3455">
        <v>5</v>
      </c>
      <c r="S239" s="3455"/>
      <c r="T239" s="3456">
        <v>18575</v>
      </c>
      <c r="U239" s="3456">
        <v>1977.5</v>
      </c>
      <c r="V239" s="3457"/>
      <c r="W239" s="3457"/>
      <c r="X239" s="3457"/>
      <c r="Y239" s="3457"/>
      <c r="Z239" s="3457"/>
      <c r="AA239" s="3457"/>
      <c r="AB239" s="3457"/>
      <c r="AC239" s="3457"/>
      <c r="AD239" s="3457"/>
      <c r="AE239" s="3457"/>
      <c r="AF239" s="3457"/>
      <c r="AG239" s="5637"/>
      <c r="AH239" s="5644"/>
      <c r="AI239" s="3458"/>
      <c r="AJ239" s="3457"/>
      <c r="AK239" s="3457"/>
      <c r="AL239" s="3457"/>
      <c r="AM239" s="3457"/>
      <c r="AN239" s="3457"/>
      <c r="AO239" s="3457"/>
      <c r="AP239" s="3457"/>
      <c r="AQ239" s="3457"/>
      <c r="AR239" s="3457"/>
      <c r="AS239" s="3457"/>
      <c r="AT239" s="3457"/>
      <c r="AU239" s="3457"/>
      <c r="AV239" s="3457"/>
      <c r="AW239" s="3457"/>
      <c r="AX239" s="3457"/>
      <c r="AY239" s="3457"/>
      <c r="AZ239" s="3457"/>
      <c r="BA239" s="3457"/>
      <c r="BB239" s="3457"/>
      <c r="BC239" s="3457"/>
      <c r="BD239" s="3459"/>
      <c r="BE239" s="3489">
        <f>MyTimestamp(AH239)</f>
        <v/>
      </c>
      <c r="BF239" s="6080"/>
      <c r="BG239" s="6081">
        <f>BE239</f>
        <v/>
      </c>
      <c r="BH239" s="4736"/>
      <c r="BI239" s="3464"/>
      <c r="BJ239" s="3457"/>
      <c r="BK239" s="3465">
        <f>Overview!$E$7</f>
        <v/>
      </c>
      <c r="BL239" s="3457"/>
      <c r="BM239" s="3584"/>
      <c r="BN239" s="3465">
        <f>Overview!$P$153</f>
        <v/>
      </c>
      <c r="BO239" s="3457"/>
      <c r="BP239" s="3457"/>
      <c r="BQ239" s="3457"/>
      <c r="BR239" s="3467"/>
      <c r="BS239" s="3468"/>
      <c r="BT239" s="3469"/>
      <c r="BV239" s="3470"/>
      <c r="BW239" s="7588"/>
      <c r="BX239" s="7589"/>
      <c r="BY239" s="3471"/>
      <c r="BZ239" s="3472"/>
      <c r="CA239" s="3473"/>
      <c r="CB239" s="3474"/>
      <c r="CC239" s="3475"/>
      <c r="CD239" s="3476"/>
      <c r="CE239" s="3477"/>
      <c r="CF239" s="3477"/>
      <c r="CG239" s="3477"/>
      <c r="CH239" s="3478"/>
      <c r="CI239" s="3479"/>
      <c r="CJ239" s="3479"/>
      <c r="CK239" s="3479"/>
      <c r="CL239" s="3475"/>
      <c r="CM239" s="3476"/>
      <c r="CN239" s="3477"/>
      <c r="CO239" s="3477"/>
      <c r="CP239" s="3477"/>
      <c r="CQ239" s="3478"/>
      <c r="CR239" s="3479"/>
      <c r="CS239" s="3479"/>
      <c r="CT239" s="3479"/>
      <c r="CU239" s="3475"/>
      <c r="CV239" s="3480"/>
      <c r="CW239" s="3477"/>
      <c r="CX239" s="3477"/>
      <c r="CY239" s="3477"/>
      <c r="CZ239" s="3478"/>
      <c r="DA239" s="3479"/>
      <c r="DB239" s="3479"/>
      <c r="DC239" s="3479"/>
    </row>
    <row r="240" customFormat="1" customHeight="1" ht="12.75" s="3420" x14ac:dyDescent="0.2">
      <c r="B240" s="3448"/>
      <c r="C240" s="6954"/>
      <c r="D240" s="6089">
        <f>IF(ISNUMBER(FIND("EN",B240)),IF(ISNUMBER(FIND("FCC",B240)),IF(ISNUMBER(FIND("ISED",B240)),CONCATENATE(Overview!$V$10,";",Overview!$S$11,";",Overview!$S$12),CONCATENATE(Overview!$V$10,";",Overview!$S$11)),IF(ISNUMBER(FIND("ISED",B240)),CONCATENATE(Overview!$V$10,";",Overview!$S$12),Overview!$V$10)),IF(ISNUMBER(FIND("FCC",B240)),IF(ISNUMBER(FIND("ISED",B240)),CONCATENATE(Overview!$S$11,";",Overview!$S$12),"IEEE Std 1528™"),Overview!$S$12))</f>
        <v/>
      </c>
      <c r="E240" s="6089">
        <f>IF(ISNUMBER(FIND("EN",B240)),IF(ISNUMBER(FIND("FCC",B240)),IF(ISNUMBER(FIND("ISED",B240)),CONCATENATE(Overview!$AB$10,";",Overview!$Y$11,";",Overview!$Y$12),CONCATENATE(Overview!$AB$10,";",Overview!$Y$11)),IF(ISNUMBER(FIND("ISED",B240)),CONCATENATE(Overview!$AB$10,";",Overview!$Y$12),Overview!$AB$10)),IF(ISNUMBER(FIND("FCC",B240)),IF(ISNUMBER(FIND("ISED",B240)),CONCATENATE(Overview!$Y$11,";",Overview!$Y$12),"IEEE Std 1528™"),Overview!$Y$12))</f>
        <v/>
      </c>
      <c r="F240" s="6945"/>
      <c r="G240" s="5446">
        <f>Overview!$E$28</f>
        <v/>
      </c>
      <c r="H240" s="3449"/>
      <c r="I240" s="3449"/>
      <c r="J240" s="3450" t="inlineStr">
        <is>
          <t>Cat M1</t>
        </is>
      </c>
      <c r="K240" s="3450" t="inlineStr">
        <is>
          <t>FDD1</t>
        </is>
      </c>
      <c r="L240" s="3449"/>
      <c r="M240" s="3450">
        <v>5</v>
      </c>
      <c r="N240" s="3451" t="inlineStr">
        <is>
          <t>16QAM</t>
        </is>
      </c>
      <c r="O240" s="3452"/>
      <c r="P240" s="3453">
        <v>1</v>
      </c>
      <c r="Q240" s="3454">
        <v>1</v>
      </c>
      <c r="R240" s="3455">
        <v>0</v>
      </c>
      <c r="S240" s="3455"/>
      <c r="T240" s="3456">
        <v>18575</v>
      </c>
      <c r="U240" s="3456">
        <v>1977.5</v>
      </c>
      <c r="V240" s="3457"/>
      <c r="W240" s="3457"/>
      <c r="X240" s="3457"/>
      <c r="Y240" s="3457"/>
      <c r="Z240" s="3457"/>
      <c r="AA240" s="3457"/>
      <c r="AB240" s="3457"/>
      <c r="AC240" s="3457"/>
      <c r="AD240" s="3457"/>
      <c r="AE240" s="3457"/>
      <c r="AF240" s="3457"/>
      <c r="AG240" s="5637"/>
      <c r="AH240" s="5644"/>
      <c r="AI240" s="3458"/>
      <c r="AJ240" s="3457"/>
      <c r="AK240" s="3457"/>
      <c r="AL240" s="3457"/>
      <c r="AM240" s="3457"/>
      <c r="AN240" s="3457"/>
      <c r="AO240" s="3457"/>
      <c r="AP240" s="3457"/>
      <c r="AQ240" s="3457"/>
      <c r="AR240" s="3457"/>
      <c r="AS240" s="3457"/>
      <c r="AT240" s="3457"/>
      <c r="AU240" s="3457"/>
      <c r="AV240" s="3457"/>
      <c r="AW240" s="3457"/>
      <c r="AX240" s="3457"/>
      <c r="AY240" s="3457"/>
      <c r="AZ240" s="3457"/>
      <c r="BA240" s="3457"/>
      <c r="BB240" s="3457"/>
      <c r="BC240" s="3457"/>
      <c r="BD240" s="3459"/>
      <c r="BE240" s="3489">
        <f>MyTimestamp(AH240)</f>
        <v/>
      </c>
      <c r="BF240" s="6080"/>
      <c r="BG240" s="6081">
        <f>BE240</f>
        <v/>
      </c>
      <c r="BH240" s="4736"/>
      <c r="BI240" s="3464"/>
      <c r="BJ240" s="3457"/>
      <c r="BK240" s="3465">
        <f>Overview!$E$7</f>
        <v/>
      </c>
      <c r="BL240" s="3457"/>
      <c r="BM240" s="3584"/>
      <c r="BN240" s="3465">
        <f>Overview!$P$153</f>
        <v/>
      </c>
      <c r="BO240" s="3457"/>
      <c r="BP240" s="3457"/>
      <c r="BQ240" s="3457"/>
      <c r="BR240" s="3467"/>
      <c r="BS240" s="3468"/>
      <c r="BT240" s="3469"/>
      <c r="BV240" s="3470"/>
      <c r="BW240" s="7588"/>
      <c r="BX240" s="7589"/>
      <c r="BY240" s="3471"/>
      <c r="BZ240" s="3472"/>
      <c r="CA240" s="3473"/>
      <c r="CB240" s="3474"/>
      <c r="CC240" s="3475"/>
      <c r="CD240" s="3476"/>
      <c r="CE240" s="3477"/>
      <c r="CF240" s="3477"/>
      <c r="CG240" s="3477"/>
      <c r="CH240" s="3478"/>
      <c r="CI240" s="3479"/>
      <c r="CJ240" s="3479"/>
      <c r="CK240" s="3479"/>
      <c r="CL240" s="3475"/>
      <c r="CM240" s="3476"/>
      <c r="CN240" s="3477"/>
      <c r="CO240" s="3477"/>
      <c r="CP240" s="3477"/>
      <c r="CQ240" s="3478"/>
      <c r="CR240" s="3479"/>
      <c r="CS240" s="3479"/>
      <c r="CT240" s="3479"/>
      <c r="CU240" s="3475"/>
      <c r="CV240" s="3480"/>
      <c r="CW240" s="3477"/>
      <c r="CX240" s="3477"/>
      <c r="CY240" s="3477"/>
      <c r="CZ240" s="3478"/>
      <c r="DA240" s="3479"/>
      <c r="DB240" s="3479"/>
      <c r="DC240" s="3479"/>
    </row>
    <row r="241" customFormat="1" customHeight="1" ht="12.75" s="3420" x14ac:dyDescent="0.2">
      <c r="B241" s="3448"/>
      <c r="C241" s="6954"/>
      <c r="D241" s="6089">
        <f>IF(ISNUMBER(FIND("EN",B241)),IF(ISNUMBER(FIND("FCC",B241)),IF(ISNUMBER(FIND("ISED",B241)),CONCATENATE(Overview!$V$10,";",Overview!$S$11,";",Overview!$S$12),CONCATENATE(Overview!$V$10,";",Overview!$S$11)),IF(ISNUMBER(FIND("ISED",B241)),CONCATENATE(Overview!$V$10,";",Overview!$S$12),Overview!$V$10)),IF(ISNUMBER(FIND("FCC",B241)),IF(ISNUMBER(FIND("ISED",B241)),CONCATENATE(Overview!$S$11,";",Overview!$S$12),"IEEE Std 1528™"),Overview!$S$12))</f>
        <v/>
      </c>
      <c r="E241" s="6089">
        <f>IF(ISNUMBER(FIND("EN",B241)),IF(ISNUMBER(FIND("FCC",B241)),IF(ISNUMBER(FIND("ISED",B241)),CONCATENATE(Overview!$AB$10,";",Overview!$Y$11,";",Overview!$Y$12),CONCATENATE(Overview!$AB$10,";",Overview!$Y$11)),IF(ISNUMBER(FIND("ISED",B241)),CONCATENATE(Overview!$AB$10,";",Overview!$Y$12),Overview!$AB$10)),IF(ISNUMBER(FIND("FCC",B241)),IF(ISNUMBER(FIND("ISED",B241)),CONCATENATE(Overview!$Y$11,";",Overview!$Y$12),"IEEE Std 1528™"),Overview!$Y$12))</f>
        <v/>
      </c>
      <c r="F241" s="6945"/>
      <c r="G241" s="5446">
        <f>Overview!$E$28</f>
        <v/>
      </c>
      <c r="H241" s="3449"/>
      <c r="I241" s="3449"/>
      <c r="J241" s="3450" t="inlineStr">
        <is>
          <t>Cat M1</t>
        </is>
      </c>
      <c r="K241" s="3450" t="inlineStr">
        <is>
          <t>FDD1</t>
        </is>
      </c>
      <c r="L241" s="3449"/>
      <c r="M241" s="3450">
        <v>5</v>
      </c>
      <c r="N241" s="3451" t="inlineStr">
        <is>
          <t>16QAM</t>
        </is>
      </c>
      <c r="O241" s="3452"/>
      <c r="P241" s="3453">
        <v>1</v>
      </c>
      <c r="Q241" s="3454">
        <v>1</v>
      </c>
      <c r="R241" s="3455">
        <v>5</v>
      </c>
      <c r="S241" s="3455"/>
      <c r="T241" s="3456">
        <v>18575</v>
      </c>
      <c r="U241" s="3456">
        <v>1977.5</v>
      </c>
      <c r="V241" s="3457"/>
      <c r="W241" s="3457"/>
      <c r="X241" s="3457"/>
      <c r="Y241" s="3457"/>
      <c r="Z241" s="3457"/>
      <c r="AA241" s="3457"/>
      <c r="AB241" s="3457"/>
      <c r="AC241" s="3457"/>
      <c r="AD241" s="3457"/>
      <c r="AE241" s="3457"/>
      <c r="AF241" s="3457"/>
      <c r="AG241" s="5637"/>
      <c r="AH241" s="5644"/>
      <c r="AI241" s="3458"/>
      <c r="AJ241" s="3457"/>
      <c r="AK241" s="3457"/>
      <c r="AL241" s="3457"/>
      <c r="AM241" s="3457"/>
      <c r="AN241" s="3457"/>
      <c r="AO241" s="3457"/>
      <c r="AP241" s="3457"/>
      <c r="AQ241" s="3457"/>
      <c r="AR241" s="3457"/>
      <c r="AS241" s="3457"/>
      <c r="AT241" s="3457"/>
      <c r="AU241" s="3457"/>
      <c r="AV241" s="3457"/>
      <c r="AW241" s="3457"/>
      <c r="AX241" s="3457"/>
      <c r="AY241" s="3457"/>
      <c r="AZ241" s="3457"/>
      <c r="BA241" s="3457"/>
      <c r="BB241" s="3457"/>
      <c r="BC241" s="3457"/>
      <c r="BD241" s="3459"/>
      <c r="BE241" s="3489">
        <f>MyTimestamp(AH241)</f>
        <v/>
      </c>
      <c r="BF241" s="6080"/>
      <c r="BG241" s="6081">
        <f>BE241</f>
        <v/>
      </c>
      <c r="BH241" s="4736"/>
      <c r="BI241" s="3464"/>
      <c r="BJ241" s="3457"/>
      <c r="BK241" s="3465">
        <f>Overview!$E$7</f>
        <v/>
      </c>
      <c r="BL241" s="3457"/>
      <c r="BM241" s="3584"/>
      <c r="BN241" s="3465">
        <f>Overview!$P$153</f>
        <v/>
      </c>
      <c r="BO241" s="3457"/>
      <c r="BP241" s="3457"/>
      <c r="BQ241" s="3457"/>
      <c r="BR241" s="3467"/>
      <c r="BS241" s="3468"/>
      <c r="BT241" s="3469"/>
      <c r="BV241" s="3470"/>
      <c r="BW241" s="7588"/>
      <c r="BX241" s="7589"/>
      <c r="BY241" s="3471"/>
      <c r="BZ241" s="3472"/>
      <c r="CA241" s="3473"/>
      <c r="CB241" s="3474"/>
      <c r="CC241" s="3475"/>
      <c r="CD241" s="3476"/>
      <c r="CE241" s="3477"/>
      <c r="CF241" s="3477"/>
      <c r="CG241" s="3477"/>
      <c r="CH241" s="3478"/>
      <c r="CI241" s="3479"/>
      <c r="CJ241" s="3479"/>
      <c r="CK241" s="3479"/>
      <c r="CL241" s="3475"/>
      <c r="CM241" s="3476"/>
      <c r="CN241" s="3477"/>
      <c r="CO241" s="3477"/>
      <c r="CP241" s="3477"/>
      <c r="CQ241" s="3478"/>
      <c r="CR241" s="3479"/>
      <c r="CS241" s="3479"/>
      <c r="CT241" s="3479"/>
      <c r="CU241" s="3475"/>
      <c r="CV241" s="3480"/>
      <c r="CW241" s="3477"/>
      <c r="CX241" s="3477"/>
      <c r="CY241" s="3477"/>
      <c r="CZ241" s="3478"/>
      <c r="DA241" s="3479"/>
      <c r="DB241" s="3479"/>
      <c r="DC241" s="3479"/>
    </row>
    <row r="242" customFormat="1" customHeight="1" ht="12.75" s="3420" x14ac:dyDescent="0.2">
      <c r="B242" s="3448"/>
      <c r="C242" s="6954"/>
      <c r="D242" s="6089">
        <f>IF(ISNUMBER(FIND("EN",B242)),IF(ISNUMBER(FIND("FCC",B242)),IF(ISNUMBER(FIND("ISED",B242)),CONCATENATE(Overview!$V$10,";",Overview!$S$11,";",Overview!$S$12),CONCATENATE(Overview!$V$10,";",Overview!$S$11)),IF(ISNUMBER(FIND("ISED",B242)),CONCATENATE(Overview!$V$10,";",Overview!$S$12),Overview!$V$10)),IF(ISNUMBER(FIND("FCC",B242)),IF(ISNUMBER(FIND("ISED",B242)),CONCATENATE(Overview!$S$11,";",Overview!$S$12),"IEEE Std 1528™"),Overview!$S$12))</f>
        <v/>
      </c>
      <c r="E242" s="6089">
        <f>IF(ISNUMBER(FIND("EN",B242)),IF(ISNUMBER(FIND("FCC",B242)),IF(ISNUMBER(FIND("ISED",B242)),CONCATENATE(Overview!$AB$10,";",Overview!$Y$11,";",Overview!$Y$12),CONCATENATE(Overview!$AB$10,";",Overview!$Y$11)),IF(ISNUMBER(FIND("ISED",B242)),CONCATENATE(Overview!$AB$10,";",Overview!$Y$12),Overview!$AB$10)),IF(ISNUMBER(FIND("FCC",B242)),IF(ISNUMBER(FIND("ISED",B242)),CONCATENATE(Overview!$Y$11,";",Overview!$Y$12),"IEEE Std 1528™"),Overview!$Y$12))</f>
        <v/>
      </c>
      <c r="F242" s="6945"/>
      <c r="G242" s="5446">
        <f>Overview!$E$28</f>
        <v/>
      </c>
      <c r="H242" s="3449"/>
      <c r="I242" s="3449"/>
      <c r="J242" s="3450" t="inlineStr">
        <is>
          <t>Cat M1</t>
        </is>
      </c>
      <c r="K242" s="3450" t="inlineStr">
        <is>
          <t>FDD1</t>
        </is>
      </c>
      <c r="L242" s="3449"/>
      <c r="M242" s="3450">
        <v>5</v>
      </c>
      <c r="N242" s="3451" t="inlineStr">
        <is>
          <t>16QAM</t>
        </is>
      </c>
      <c r="O242" s="3452"/>
      <c r="P242" s="3453">
        <v>3</v>
      </c>
      <c r="Q242" s="3454">
        <v>1</v>
      </c>
      <c r="R242" s="3455">
        <v>0</v>
      </c>
      <c r="S242" s="3455"/>
      <c r="T242" s="3456">
        <v>18575</v>
      </c>
      <c r="U242" s="3456">
        <v>1977.5</v>
      </c>
      <c r="V242" s="3457"/>
      <c r="W242" s="3457"/>
      <c r="X242" s="3457"/>
      <c r="Y242" s="3457"/>
      <c r="Z242" s="3457"/>
      <c r="AA242" s="3457"/>
      <c r="AB242" s="3457"/>
      <c r="AC242" s="3457"/>
      <c r="AD242" s="3457"/>
      <c r="AE242" s="3457"/>
      <c r="AF242" s="3457"/>
      <c r="AG242" s="5637"/>
      <c r="AH242" s="5644"/>
      <c r="AI242" s="3458"/>
      <c r="AJ242" s="3457"/>
      <c r="AK242" s="3457"/>
      <c r="AL242" s="3457"/>
      <c r="AM242" s="3457"/>
      <c r="AN242" s="3457"/>
      <c r="AO242" s="3457"/>
      <c r="AP242" s="3457"/>
      <c r="AQ242" s="3457"/>
      <c r="AR242" s="3457"/>
      <c r="AS242" s="3457"/>
      <c r="AT242" s="3457"/>
      <c r="AU242" s="3457"/>
      <c r="AV242" s="3457"/>
      <c r="AW242" s="3457"/>
      <c r="AX242" s="3457"/>
      <c r="AY242" s="3457"/>
      <c r="AZ242" s="3457"/>
      <c r="BA242" s="3457"/>
      <c r="BB242" s="3457"/>
      <c r="BC242" s="3457"/>
      <c r="BD242" s="3459"/>
      <c r="BE242" s="3489">
        <f>MyTimestamp(AH242)</f>
        <v/>
      </c>
      <c r="BF242" s="6080"/>
      <c r="BG242" s="6081">
        <f>BE242</f>
        <v/>
      </c>
      <c r="BH242" s="4736"/>
      <c r="BI242" s="3464"/>
      <c r="BJ242" s="3457"/>
      <c r="BK242" s="3465">
        <f>Overview!$E$7</f>
        <v/>
      </c>
      <c r="BL242" s="3457"/>
      <c r="BM242" s="3584"/>
      <c r="BN242" s="3465">
        <f>Overview!$P$153</f>
        <v/>
      </c>
      <c r="BO242" s="3457"/>
      <c r="BP242" s="3457"/>
      <c r="BQ242" s="3457"/>
      <c r="BR242" s="3467"/>
      <c r="BS242" s="3468"/>
      <c r="BT242" s="3469"/>
      <c r="BV242" s="3470"/>
      <c r="BW242" s="7588"/>
      <c r="BX242" s="7589"/>
      <c r="BY242" s="3471"/>
      <c r="BZ242" s="3472"/>
      <c r="CA242" s="3473"/>
      <c r="CB242" s="3474"/>
      <c r="CC242" s="3475"/>
      <c r="CD242" s="3476"/>
      <c r="CE242" s="3477"/>
      <c r="CF242" s="3477"/>
      <c r="CG242" s="3477"/>
      <c r="CH242" s="3478"/>
      <c r="CI242" s="3479"/>
      <c r="CJ242" s="3479"/>
      <c r="CK242" s="3479"/>
      <c r="CL242" s="3475"/>
      <c r="CM242" s="3476"/>
      <c r="CN242" s="3477"/>
      <c r="CO242" s="3477"/>
      <c r="CP242" s="3477"/>
      <c r="CQ242" s="3478"/>
      <c r="CR242" s="3479"/>
      <c r="CS242" s="3479"/>
      <c r="CT242" s="3479"/>
      <c r="CU242" s="3475"/>
      <c r="CV242" s="3480"/>
      <c r="CW242" s="3477"/>
      <c r="CX242" s="3477"/>
      <c r="CY242" s="3477"/>
      <c r="CZ242" s="3478"/>
      <c r="DA242" s="3479"/>
      <c r="DB242" s="3479"/>
      <c r="DC242" s="3479"/>
    </row>
    <row r="243" customFormat="1" customHeight="1" ht="12.75" s="3420" x14ac:dyDescent="0.2">
      <c r="B243" s="3448"/>
      <c r="C243" s="6954"/>
      <c r="D243" s="6089">
        <f>IF(ISNUMBER(FIND("EN",B243)),IF(ISNUMBER(FIND("FCC",B243)),IF(ISNUMBER(FIND("ISED",B243)),CONCATENATE(Overview!$V$10,";",Overview!$S$11,";",Overview!$S$12),CONCATENATE(Overview!$V$10,";",Overview!$S$11)),IF(ISNUMBER(FIND("ISED",B243)),CONCATENATE(Overview!$V$10,";",Overview!$S$12),Overview!$V$10)),IF(ISNUMBER(FIND("FCC",B243)),IF(ISNUMBER(FIND("ISED",B243)),CONCATENATE(Overview!$S$11,";",Overview!$S$12),"IEEE Std 1528™"),Overview!$S$12))</f>
        <v/>
      </c>
      <c r="E243" s="6089">
        <f>IF(ISNUMBER(FIND("EN",B243)),IF(ISNUMBER(FIND("FCC",B243)),IF(ISNUMBER(FIND("ISED",B243)),CONCATENATE(Overview!$AB$10,";",Overview!$Y$11,";",Overview!$Y$12),CONCATENATE(Overview!$AB$10,";",Overview!$Y$11)),IF(ISNUMBER(FIND("ISED",B243)),CONCATENATE(Overview!$AB$10,";",Overview!$Y$12),Overview!$AB$10)),IF(ISNUMBER(FIND("FCC",B243)),IF(ISNUMBER(FIND("ISED",B243)),CONCATENATE(Overview!$Y$11,";",Overview!$Y$12),"IEEE Std 1528™"),Overview!$Y$12))</f>
        <v/>
      </c>
      <c r="F243" s="6945"/>
      <c r="G243" s="5446">
        <f>Overview!$E$28</f>
        <v/>
      </c>
      <c r="H243" s="3449"/>
      <c r="I243" s="3449"/>
      <c r="J243" s="3450" t="inlineStr">
        <is>
          <t>Cat M1</t>
        </is>
      </c>
      <c r="K243" s="3450" t="inlineStr">
        <is>
          <t>FDD1</t>
        </is>
      </c>
      <c r="L243" s="3449"/>
      <c r="M243" s="3450">
        <v>5</v>
      </c>
      <c r="N243" s="3451" t="inlineStr">
        <is>
          <t>16QAM</t>
        </is>
      </c>
      <c r="O243" s="3452"/>
      <c r="P243" s="3453">
        <v>3</v>
      </c>
      <c r="Q243" s="3454">
        <v>1</v>
      </c>
      <c r="R243" s="3455">
        <v>5</v>
      </c>
      <c r="S243" s="3455"/>
      <c r="T243" s="3456">
        <v>18575</v>
      </c>
      <c r="U243" s="3456">
        <v>1977.5</v>
      </c>
      <c r="V243" s="3457"/>
      <c r="W243" s="3457"/>
      <c r="X243" s="3457"/>
      <c r="Y243" s="3457"/>
      <c r="Z243" s="3457"/>
      <c r="AA243" s="3457"/>
      <c r="AB243" s="3457"/>
      <c r="AC243" s="3457"/>
      <c r="AD243" s="3457"/>
      <c r="AE243" s="3457"/>
      <c r="AF243" s="3457"/>
      <c r="AG243" s="5637"/>
      <c r="AH243" s="5644"/>
      <c r="AI243" s="3458"/>
      <c r="AJ243" s="3457"/>
      <c r="AK243" s="3457"/>
      <c r="AL243" s="3457"/>
      <c r="AM243" s="3457"/>
      <c r="AN243" s="3457"/>
      <c r="AO243" s="3457"/>
      <c r="AP243" s="3457"/>
      <c r="AQ243" s="3457"/>
      <c r="AR243" s="3457"/>
      <c r="AS243" s="3457"/>
      <c r="AT243" s="3457"/>
      <c r="AU243" s="3457"/>
      <c r="AV243" s="3457"/>
      <c r="AW243" s="3457"/>
      <c r="AX243" s="3457"/>
      <c r="AY243" s="3457"/>
      <c r="AZ243" s="3457"/>
      <c r="BA243" s="3457"/>
      <c r="BB243" s="3457"/>
      <c r="BC243" s="3457"/>
      <c r="BD243" s="3459"/>
      <c r="BE243" s="3489">
        <f>MyTimestamp(AH243)</f>
        <v/>
      </c>
      <c r="BF243" s="6080"/>
      <c r="BG243" s="6081">
        <f>BE243</f>
        <v/>
      </c>
      <c r="BH243" s="4736"/>
      <c r="BI243" s="3464"/>
      <c r="BJ243" s="3457"/>
      <c r="BK243" s="3465">
        <f>Overview!$E$7</f>
        <v/>
      </c>
      <c r="BL243" s="3457"/>
      <c r="BM243" s="3584"/>
      <c r="BN243" s="3465">
        <f>Overview!$P$153</f>
        <v/>
      </c>
      <c r="BO243" s="3457"/>
      <c r="BP243" s="3457"/>
      <c r="BQ243" s="3457"/>
      <c r="BR243" s="3467"/>
      <c r="BS243" s="3468"/>
      <c r="BT243" s="3469"/>
      <c r="BV243" s="3470"/>
      <c r="BW243" s="7588"/>
      <c r="BX243" s="7589"/>
      <c r="BY243" s="3471"/>
      <c r="BZ243" s="3472"/>
      <c r="CA243" s="3473"/>
      <c r="CB243" s="3474"/>
      <c r="CC243" s="3475"/>
      <c r="CD243" s="3476"/>
      <c r="CE243" s="3477"/>
      <c r="CF243" s="3477"/>
      <c r="CG243" s="3477"/>
      <c r="CH243" s="3478"/>
      <c r="CI243" s="3479"/>
      <c r="CJ243" s="3479"/>
      <c r="CK243" s="3479"/>
      <c r="CL243" s="3475"/>
      <c r="CM243" s="3476"/>
      <c r="CN243" s="3477"/>
      <c r="CO243" s="3477"/>
      <c r="CP243" s="3477"/>
      <c r="CQ243" s="3478"/>
      <c r="CR243" s="3479"/>
      <c r="CS243" s="3479"/>
      <c r="CT243" s="3479"/>
      <c r="CU243" s="3475"/>
      <c r="CV243" s="3480"/>
      <c r="CW243" s="3477"/>
      <c r="CX243" s="3477"/>
      <c r="CY243" s="3477"/>
      <c r="CZ243" s="3478"/>
      <c r="DA243" s="3479"/>
      <c r="DB243" s="3479"/>
      <c r="DC243" s="3479"/>
    </row>
    <row r="244" customFormat="1" customHeight="1" ht="12.75" s="3420" x14ac:dyDescent="0.2">
      <c r="B244" s="3448"/>
      <c r="C244" s="6954"/>
      <c r="D244" s="6089">
        <f>IF(ISNUMBER(FIND("EN",B244)),IF(ISNUMBER(FIND("FCC",B244)),IF(ISNUMBER(FIND("ISED",B244)),CONCATENATE(Overview!$V$10,";",Overview!$S$11,";",Overview!$S$12),CONCATENATE(Overview!$V$10,";",Overview!$S$11)),IF(ISNUMBER(FIND("ISED",B244)),CONCATENATE(Overview!$V$10,";",Overview!$S$12),Overview!$V$10)),IF(ISNUMBER(FIND("FCC",B244)),IF(ISNUMBER(FIND("ISED",B244)),CONCATENATE(Overview!$S$11,";",Overview!$S$12),"IEEE Std 1528™"),Overview!$S$12))</f>
        <v/>
      </c>
      <c r="E244" s="6089">
        <f>IF(ISNUMBER(FIND("EN",B244)),IF(ISNUMBER(FIND("FCC",B244)),IF(ISNUMBER(FIND("ISED",B244)),CONCATENATE(Overview!$AB$10,";",Overview!$Y$11,";",Overview!$Y$12),CONCATENATE(Overview!$AB$10,";",Overview!$Y$11)),IF(ISNUMBER(FIND("ISED",B244)),CONCATENATE(Overview!$AB$10,";",Overview!$Y$12),Overview!$AB$10)),IF(ISNUMBER(FIND("FCC",B244)),IF(ISNUMBER(FIND("ISED",B244)),CONCATENATE(Overview!$Y$11,";",Overview!$Y$12),"IEEE Std 1528™"),Overview!$Y$12))</f>
        <v/>
      </c>
      <c r="F244" s="6945"/>
      <c r="G244" s="5446">
        <f>Overview!$E$28</f>
        <v/>
      </c>
      <c r="H244" s="3449"/>
      <c r="I244" s="3449"/>
      <c r="J244" s="3450" t="inlineStr">
        <is>
          <t>Cat M1</t>
        </is>
      </c>
      <c r="K244" s="3450" t="inlineStr">
        <is>
          <t>FDD1</t>
        </is>
      </c>
      <c r="L244" s="3449"/>
      <c r="M244" s="3450">
        <v>5</v>
      </c>
      <c r="N244" s="3451" t="inlineStr">
        <is>
          <t>16QAM</t>
        </is>
      </c>
      <c r="O244" s="3452"/>
      <c r="P244" s="3453">
        <v>0</v>
      </c>
      <c r="Q244" s="3454">
        <v>3</v>
      </c>
      <c r="R244" s="3455">
        <v>0</v>
      </c>
      <c r="S244" s="3455"/>
      <c r="T244" s="3456">
        <v>18575</v>
      </c>
      <c r="U244" s="3456">
        <v>1977.5</v>
      </c>
      <c r="V244" s="3457"/>
      <c r="W244" s="3457"/>
      <c r="X244" s="3457"/>
      <c r="Y244" s="3457"/>
      <c r="Z244" s="3457"/>
      <c r="AA244" s="3457"/>
      <c r="AB244" s="3457"/>
      <c r="AC244" s="3457"/>
      <c r="AD244" s="3457"/>
      <c r="AE244" s="3457"/>
      <c r="AF244" s="3457"/>
      <c r="AG244" s="5637"/>
      <c r="AH244" s="5644"/>
      <c r="AI244" s="3458"/>
      <c r="AJ244" s="3457"/>
      <c r="AK244" s="3457"/>
      <c r="AL244" s="3457"/>
      <c r="AM244" s="3457"/>
      <c r="AN244" s="3457"/>
      <c r="AO244" s="3457"/>
      <c r="AP244" s="3457"/>
      <c r="AQ244" s="3457"/>
      <c r="AR244" s="3457"/>
      <c r="AS244" s="3457"/>
      <c r="AT244" s="3457"/>
      <c r="AU244" s="3457"/>
      <c r="AV244" s="3457"/>
      <c r="AW244" s="3457"/>
      <c r="AX244" s="3457"/>
      <c r="AY244" s="3457"/>
      <c r="AZ244" s="3457"/>
      <c r="BA244" s="3457"/>
      <c r="BB244" s="3457"/>
      <c r="BC244" s="3457"/>
      <c r="BD244" s="3459"/>
      <c r="BE244" s="3489">
        <f>MyTimestamp(AH244)</f>
        <v/>
      </c>
      <c r="BF244" s="6080"/>
      <c r="BG244" s="6081">
        <f>BE244</f>
        <v/>
      </c>
      <c r="BH244" s="4736"/>
      <c r="BI244" s="3464"/>
      <c r="BJ244" s="3457"/>
      <c r="BK244" s="3465">
        <f>Overview!$E$7</f>
        <v/>
      </c>
      <c r="BL244" s="3457"/>
      <c r="BM244" s="3584"/>
      <c r="BN244" s="3465">
        <f>Overview!$P$153</f>
        <v/>
      </c>
      <c r="BO244" s="3457"/>
      <c r="BP244" s="3457"/>
      <c r="BQ244" s="3457"/>
      <c r="BR244" s="3467"/>
      <c r="BS244" s="3468"/>
      <c r="BT244" s="3469"/>
      <c r="BV244" s="3470"/>
      <c r="BW244" s="7588"/>
      <c r="BX244" s="7589"/>
      <c r="BY244" s="3471"/>
      <c r="BZ244" s="3472"/>
      <c r="CA244" s="3473"/>
      <c r="CB244" s="3474"/>
      <c r="CC244" s="3475"/>
      <c r="CD244" s="3476"/>
      <c r="CE244" s="3477"/>
      <c r="CF244" s="3477"/>
      <c r="CG244" s="3477"/>
      <c r="CH244" s="3478"/>
      <c r="CI244" s="3479"/>
      <c r="CJ244" s="3479"/>
      <c r="CK244" s="3479"/>
      <c r="CL244" s="3475"/>
      <c r="CM244" s="3476"/>
      <c r="CN244" s="3477"/>
      <c r="CO244" s="3477"/>
      <c r="CP244" s="3477"/>
      <c r="CQ244" s="3478"/>
      <c r="CR244" s="3479"/>
      <c r="CS244" s="3479"/>
      <c r="CT244" s="3479"/>
      <c r="CU244" s="3475"/>
      <c r="CV244" s="3480"/>
      <c r="CW244" s="3477"/>
      <c r="CX244" s="3477"/>
      <c r="CY244" s="3477"/>
      <c r="CZ244" s="3478"/>
      <c r="DA244" s="3479"/>
      <c r="DB244" s="3479"/>
      <c r="DC244" s="3479"/>
    </row>
    <row r="245" customFormat="1" customHeight="1" ht="12.75" s="3420" x14ac:dyDescent="0.2">
      <c r="B245" s="3448"/>
      <c r="C245" s="6954"/>
      <c r="D245" s="6089">
        <f>IF(ISNUMBER(FIND("EN",B245)),IF(ISNUMBER(FIND("FCC",B245)),IF(ISNUMBER(FIND("ISED",B245)),CONCATENATE(Overview!$V$10,";",Overview!$S$11,";",Overview!$S$12),CONCATENATE(Overview!$V$10,";",Overview!$S$11)),IF(ISNUMBER(FIND("ISED",B245)),CONCATENATE(Overview!$V$10,";",Overview!$S$12),Overview!$V$10)),IF(ISNUMBER(FIND("FCC",B245)),IF(ISNUMBER(FIND("ISED",B245)),CONCATENATE(Overview!$S$11,";",Overview!$S$12),"IEEE Std 1528™"),Overview!$S$12))</f>
        <v/>
      </c>
      <c r="E245" s="6089">
        <f>IF(ISNUMBER(FIND("EN",B245)),IF(ISNUMBER(FIND("FCC",B245)),IF(ISNUMBER(FIND("ISED",B245)),CONCATENATE(Overview!$AB$10,";",Overview!$Y$11,";",Overview!$Y$12),CONCATENATE(Overview!$AB$10,";",Overview!$Y$11)),IF(ISNUMBER(FIND("ISED",B245)),CONCATENATE(Overview!$AB$10,";",Overview!$Y$12),Overview!$AB$10)),IF(ISNUMBER(FIND("FCC",B245)),IF(ISNUMBER(FIND("ISED",B245)),CONCATENATE(Overview!$Y$11,";",Overview!$Y$12),"IEEE Std 1528™"),Overview!$Y$12))</f>
        <v/>
      </c>
      <c r="F245" s="6945"/>
      <c r="G245" s="5446">
        <f>Overview!$E$28</f>
        <v/>
      </c>
      <c r="H245" s="3449"/>
      <c r="I245" s="3449"/>
      <c r="J245" s="3450" t="inlineStr">
        <is>
          <t>Cat M1</t>
        </is>
      </c>
      <c r="K245" s="3450" t="inlineStr">
        <is>
          <t>FDD1</t>
        </is>
      </c>
      <c r="L245" s="3449"/>
      <c r="M245" s="3450">
        <v>5</v>
      </c>
      <c r="N245" s="3451" t="inlineStr">
        <is>
          <t>16QAM</t>
        </is>
      </c>
      <c r="O245" s="3452"/>
      <c r="P245" s="3453">
        <v>3</v>
      </c>
      <c r="Q245" s="3454">
        <v>3</v>
      </c>
      <c r="R245" s="3455">
        <v>3</v>
      </c>
      <c r="S245" s="3455"/>
      <c r="T245" s="3456">
        <v>18575</v>
      </c>
      <c r="U245" s="3456">
        <v>1977.5</v>
      </c>
      <c r="V245" s="3457"/>
      <c r="W245" s="3457"/>
      <c r="X245" s="3457"/>
      <c r="Y245" s="3457"/>
      <c r="Z245" s="3457"/>
      <c r="AA245" s="3457"/>
      <c r="AB245" s="3457"/>
      <c r="AC245" s="3457"/>
      <c r="AD245" s="3457"/>
      <c r="AE245" s="3457"/>
      <c r="AF245" s="3457"/>
      <c r="AG245" s="5637"/>
      <c r="AH245" s="5644"/>
      <c r="AI245" s="3458"/>
      <c r="AJ245" s="3457"/>
      <c r="AK245" s="3457"/>
      <c r="AL245" s="3457"/>
      <c r="AM245" s="3457"/>
      <c r="AN245" s="3457"/>
      <c r="AO245" s="3457"/>
      <c r="AP245" s="3457"/>
      <c r="AQ245" s="3457"/>
      <c r="AR245" s="3457"/>
      <c r="AS245" s="3457"/>
      <c r="AT245" s="3457"/>
      <c r="AU245" s="3457"/>
      <c r="AV245" s="3457"/>
      <c r="AW245" s="3457"/>
      <c r="AX245" s="3457"/>
      <c r="AY245" s="3457"/>
      <c r="AZ245" s="3457"/>
      <c r="BA245" s="3457"/>
      <c r="BB245" s="3457"/>
      <c r="BC245" s="3457"/>
      <c r="BD245" s="3459"/>
      <c r="BE245" s="3489">
        <f>MyTimestamp(AH245)</f>
        <v/>
      </c>
      <c r="BF245" s="6080"/>
      <c r="BG245" s="6081">
        <f>BE245</f>
        <v/>
      </c>
      <c r="BH245" s="4736"/>
      <c r="BI245" s="3464"/>
      <c r="BJ245" s="3457"/>
      <c r="BK245" s="3465">
        <f>Overview!$E$7</f>
        <v/>
      </c>
      <c r="BL245" s="3457"/>
      <c r="BM245" s="3584"/>
      <c r="BN245" s="3465">
        <f>Overview!$P$153</f>
        <v/>
      </c>
      <c r="BO245" s="3457"/>
      <c r="BP245" s="3457"/>
      <c r="BQ245" s="3457"/>
      <c r="BR245" s="3467"/>
      <c r="BS245" s="3468"/>
      <c r="BT245" s="3469"/>
      <c r="BV245" s="3470"/>
      <c r="BW245" s="7588"/>
      <c r="BX245" s="7589"/>
      <c r="BY245" s="3471"/>
      <c r="BZ245" s="3472"/>
      <c r="CA245" s="3473"/>
      <c r="CB245" s="3474"/>
      <c r="CC245" s="3475"/>
      <c r="CD245" s="3476"/>
      <c r="CE245" s="3477"/>
      <c r="CF245" s="3477"/>
      <c r="CG245" s="3477"/>
      <c r="CH245" s="3478"/>
      <c r="CI245" s="3479"/>
      <c r="CJ245" s="3479"/>
      <c r="CK245" s="3479"/>
      <c r="CL245" s="3475"/>
      <c r="CM245" s="3476"/>
      <c r="CN245" s="3477"/>
      <c r="CO245" s="3477"/>
      <c r="CP245" s="3477"/>
      <c r="CQ245" s="3478"/>
      <c r="CR245" s="3479"/>
      <c r="CS245" s="3479"/>
      <c r="CT245" s="3479"/>
      <c r="CU245" s="3475"/>
      <c r="CV245" s="3480"/>
      <c r="CW245" s="3477"/>
      <c r="CX245" s="3477"/>
      <c r="CY245" s="3477"/>
      <c r="CZ245" s="3478"/>
      <c r="DA245" s="3479"/>
      <c r="DB245" s="3479"/>
      <c r="DC245" s="3479"/>
    </row>
    <row r="246" customFormat="1" customHeight="1" ht="12.75" s="3420" x14ac:dyDescent="0.2">
      <c r="B246" s="3448"/>
      <c r="C246" s="6954"/>
      <c r="D246" s="6089">
        <f>IF(ISNUMBER(FIND("EN",B246)),IF(ISNUMBER(FIND("FCC",B246)),IF(ISNUMBER(FIND("ISED",B246)),CONCATENATE(Overview!$V$10,";",Overview!$S$11,";",Overview!$S$12),CONCATENATE(Overview!$V$10,";",Overview!$S$11)),IF(ISNUMBER(FIND("ISED",B246)),CONCATENATE(Overview!$V$10,";",Overview!$S$12),Overview!$V$10)),IF(ISNUMBER(FIND("FCC",B246)),IF(ISNUMBER(FIND("ISED",B246)),CONCATENATE(Overview!$S$11,";",Overview!$S$12),"IEEE Std 1528™"),Overview!$S$12))</f>
        <v/>
      </c>
      <c r="E246" s="6089">
        <f>IF(ISNUMBER(FIND("EN",B246)),IF(ISNUMBER(FIND("FCC",B246)),IF(ISNUMBER(FIND("ISED",B246)),CONCATENATE(Overview!$AB$10,";",Overview!$Y$11,";",Overview!$Y$12),CONCATENATE(Overview!$AB$10,";",Overview!$Y$11)),IF(ISNUMBER(FIND("ISED",B246)),CONCATENATE(Overview!$AB$10,";",Overview!$Y$12),Overview!$AB$10)),IF(ISNUMBER(FIND("FCC",B246)),IF(ISNUMBER(FIND("ISED",B246)),CONCATENATE(Overview!$Y$11,";",Overview!$Y$12),"IEEE Std 1528™"),Overview!$Y$12))</f>
        <v/>
      </c>
      <c r="F246" s="6945"/>
      <c r="G246" s="5446">
        <f>Overview!$E$28</f>
        <v/>
      </c>
      <c r="H246" s="3449"/>
      <c r="I246" s="3449"/>
      <c r="J246" s="3450" t="inlineStr">
        <is>
          <t>Cat M1</t>
        </is>
      </c>
      <c r="K246" s="3450" t="inlineStr">
        <is>
          <t>FDD1</t>
        </is>
      </c>
      <c r="L246" s="3449"/>
      <c r="M246" s="3450">
        <v>5</v>
      </c>
      <c r="N246" s="3451" t="inlineStr">
        <is>
          <t>16QAM</t>
        </is>
      </c>
      <c r="O246" s="3452"/>
      <c r="P246" s="3453">
        <v>0</v>
      </c>
      <c r="Q246" s="3454">
        <v>6</v>
      </c>
      <c r="R246" s="3455">
        <v>0</v>
      </c>
      <c r="S246" s="3455"/>
      <c r="T246" s="3456">
        <v>18575</v>
      </c>
      <c r="U246" s="3456">
        <v>1977.5</v>
      </c>
      <c r="V246" s="3457"/>
      <c r="W246" s="3457"/>
      <c r="X246" s="3457"/>
      <c r="Y246" s="3457"/>
      <c r="Z246" s="3457"/>
      <c r="AA246" s="3457"/>
      <c r="AB246" s="3457"/>
      <c r="AC246" s="3457"/>
      <c r="AD246" s="3457"/>
      <c r="AE246" s="3457"/>
      <c r="AF246" s="3457"/>
      <c r="AG246" s="5637"/>
      <c r="AH246" s="5644"/>
      <c r="AI246" s="3458"/>
      <c r="AJ246" s="3457"/>
      <c r="AK246" s="3457"/>
      <c r="AL246" s="3457"/>
      <c r="AM246" s="3457"/>
      <c r="AN246" s="3457"/>
      <c r="AO246" s="3457"/>
      <c r="AP246" s="3457"/>
      <c r="AQ246" s="3457"/>
      <c r="AR246" s="3457"/>
      <c r="AS246" s="3457"/>
      <c r="AT246" s="3457"/>
      <c r="AU246" s="3457"/>
      <c r="AV246" s="3457"/>
      <c r="AW246" s="3457"/>
      <c r="AX246" s="3457"/>
      <c r="AY246" s="3457"/>
      <c r="AZ246" s="3457"/>
      <c r="BA246" s="3457"/>
      <c r="BB246" s="3457"/>
      <c r="BC246" s="3457"/>
      <c r="BD246" s="3459"/>
      <c r="BE246" s="3489">
        <f>MyTimestamp(AH246)</f>
        <v/>
      </c>
      <c r="BF246" s="6080"/>
      <c r="BG246" s="6081">
        <f>BE246</f>
        <v/>
      </c>
      <c r="BH246" s="4736"/>
      <c r="BI246" s="3464"/>
      <c r="BJ246" s="3457"/>
      <c r="BK246" s="3465">
        <f>Overview!$E$7</f>
        <v/>
      </c>
      <c r="BL246" s="3457"/>
      <c r="BM246" s="3584"/>
      <c r="BN246" s="3465">
        <f>Overview!$P$153</f>
        <v/>
      </c>
      <c r="BO246" s="3457"/>
      <c r="BP246" s="3457"/>
      <c r="BQ246" s="3457"/>
      <c r="BR246" s="3467"/>
      <c r="BS246" s="3468"/>
      <c r="BT246" s="3469"/>
      <c r="BV246" s="3470"/>
      <c r="BW246" s="7588"/>
      <c r="BX246" s="7589"/>
      <c r="BY246" s="3471"/>
      <c r="BZ246" s="3472"/>
      <c r="CA246" s="3473"/>
      <c r="CB246" s="3474"/>
      <c r="CC246" s="3475"/>
      <c r="CD246" s="3476"/>
      <c r="CE246" s="3477"/>
      <c r="CF246" s="3477"/>
      <c r="CG246" s="3477"/>
      <c r="CH246" s="3478"/>
      <c r="CI246" s="3479"/>
      <c r="CJ246" s="3479"/>
      <c r="CK246" s="3479"/>
      <c r="CL246" s="3475"/>
      <c r="CM246" s="3476"/>
      <c r="CN246" s="3477"/>
      <c r="CO246" s="3477"/>
      <c r="CP246" s="3477"/>
      <c r="CQ246" s="3478"/>
      <c r="CR246" s="3479"/>
      <c r="CS246" s="3479"/>
      <c r="CT246" s="3479"/>
      <c r="CU246" s="3475"/>
      <c r="CV246" s="3480"/>
      <c r="CW246" s="3477"/>
      <c r="CX246" s="3477"/>
      <c r="CY246" s="3477"/>
      <c r="CZ246" s="3478"/>
      <c r="DA246" s="3479"/>
      <c r="DB246" s="3479"/>
      <c r="DC246" s="3479"/>
    </row>
    <row r="247" customFormat="1" customHeight="1" ht="12.75" s="3420" x14ac:dyDescent="0.2">
      <c r="B247" s="3448"/>
      <c r="C247" s="6954"/>
      <c r="D247" s="6089">
        <f>IF(ISNUMBER(FIND("EN",B247)),IF(ISNUMBER(FIND("FCC",B247)),IF(ISNUMBER(FIND("ISED",B247)),CONCATENATE(Overview!$V$10,";",Overview!$S$11,";",Overview!$S$12),CONCATENATE(Overview!$V$10,";",Overview!$S$11)),IF(ISNUMBER(FIND("ISED",B247)),CONCATENATE(Overview!$V$10,";",Overview!$S$12),Overview!$V$10)),IF(ISNUMBER(FIND("FCC",B247)),IF(ISNUMBER(FIND("ISED",B247)),CONCATENATE(Overview!$S$11,";",Overview!$S$12),"IEEE Std 1528™"),Overview!$S$12))</f>
        <v/>
      </c>
      <c r="E247" s="6089">
        <f>IF(ISNUMBER(FIND("EN",B247)),IF(ISNUMBER(FIND("FCC",B247)),IF(ISNUMBER(FIND("ISED",B247)),CONCATENATE(Overview!$AB$10,";",Overview!$Y$11,";",Overview!$Y$12),CONCATENATE(Overview!$AB$10,";",Overview!$Y$11)),IF(ISNUMBER(FIND("ISED",B247)),CONCATENATE(Overview!$AB$10,";",Overview!$Y$12),Overview!$AB$10)),IF(ISNUMBER(FIND("FCC",B247)),IF(ISNUMBER(FIND("ISED",B247)),CONCATENATE(Overview!$Y$11,";",Overview!$Y$12),"IEEE Std 1528™"),Overview!$Y$12))</f>
        <v/>
      </c>
      <c r="F247" s="6945"/>
      <c r="G247" s="5446">
        <f>Overview!$E$28</f>
        <v/>
      </c>
      <c r="H247" s="3449"/>
      <c r="I247" s="3449"/>
      <c r="J247" s="3450" t="inlineStr">
        <is>
          <t>Cat M1</t>
        </is>
      </c>
      <c r="K247" s="3450" t="inlineStr">
        <is>
          <t>FDD1</t>
        </is>
      </c>
      <c r="L247" s="3449"/>
      <c r="M247" s="3450">
        <v>5</v>
      </c>
      <c r="N247" s="3451" t="inlineStr">
        <is>
          <t>16QAM</t>
        </is>
      </c>
      <c r="O247" s="3452"/>
      <c r="P247" s="3453">
        <v>1</v>
      </c>
      <c r="Q247" s="3454">
        <v>6</v>
      </c>
      <c r="R247" s="3455">
        <v>0</v>
      </c>
      <c r="S247" s="3455"/>
      <c r="T247" s="3456">
        <v>18575</v>
      </c>
      <c r="U247" s="3456">
        <v>1977.5</v>
      </c>
      <c r="V247" s="3457"/>
      <c r="W247" s="3457"/>
      <c r="X247" s="3457"/>
      <c r="Y247" s="3457"/>
      <c r="Z247" s="3457"/>
      <c r="AA247" s="3457"/>
      <c r="AB247" s="3457"/>
      <c r="AC247" s="3457"/>
      <c r="AD247" s="3457"/>
      <c r="AE247" s="3457"/>
      <c r="AF247" s="3457"/>
      <c r="AG247" s="5637"/>
      <c r="AH247" s="5644"/>
      <c r="AI247" s="3458"/>
      <c r="AJ247" s="3457"/>
      <c r="AK247" s="3457"/>
      <c r="AL247" s="3457"/>
      <c r="AM247" s="3457"/>
      <c r="AN247" s="3457"/>
      <c r="AO247" s="3457"/>
      <c r="AP247" s="3457"/>
      <c r="AQ247" s="3457"/>
      <c r="AR247" s="3457"/>
      <c r="AS247" s="3457"/>
      <c r="AT247" s="3457"/>
      <c r="AU247" s="3457"/>
      <c r="AV247" s="3457"/>
      <c r="AW247" s="3457"/>
      <c r="AX247" s="3457"/>
      <c r="AY247" s="3457"/>
      <c r="AZ247" s="3457"/>
      <c r="BA247" s="3457"/>
      <c r="BB247" s="3457"/>
      <c r="BC247" s="3457"/>
      <c r="BD247" s="3459"/>
      <c r="BE247" s="3489">
        <f>MyTimestamp(AH247)</f>
        <v/>
      </c>
      <c r="BF247" s="6080"/>
      <c r="BG247" s="6081">
        <f>BE247</f>
        <v/>
      </c>
      <c r="BH247" s="4736"/>
      <c r="BI247" s="3464"/>
      <c r="BJ247" s="3457"/>
      <c r="BK247" s="3465">
        <f>Overview!$E$7</f>
        <v/>
      </c>
      <c r="BL247" s="3457"/>
      <c r="BM247" s="3584"/>
      <c r="BN247" s="3465">
        <f>Overview!$P$153</f>
        <v/>
      </c>
      <c r="BO247" s="3457"/>
      <c r="BP247" s="3457"/>
      <c r="BQ247" s="3457"/>
      <c r="BR247" s="3467"/>
      <c r="BS247" s="3468"/>
      <c r="BT247" s="3469"/>
      <c r="BV247" s="3470"/>
      <c r="BW247" s="7588"/>
      <c r="BX247" s="7589"/>
      <c r="BY247" s="3471"/>
      <c r="BZ247" s="3472"/>
      <c r="CA247" s="3473"/>
      <c r="CB247" s="3474"/>
      <c r="CC247" s="3475"/>
      <c r="CD247" s="3476"/>
      <c r="CE247" s="3477"/>
      <c r="CF247" s="3477"/>
      <c r="CG247" s="3477"/>
      <c r="CH247" s="3478"/>
      <c r="CI247" s="3479"/>
      <c r="CJ247" s="3479"/>
      <c r="CK247" s="3479"/>
      <c r="CL247" s="3475"/>
      <c r="CM247" s="3476"/>
      <c r="CN247" s="3477"/>
      <c r="CO247" s="3477"/>
      <c r="CP247" s="3477"/>
      <c r="CQ247" s="3478"/>
      <c r="CR247" s="3479"/>
      <c r="CS247" s="3479"/>
      <c r="CT247" s="3479"/>
      <c r="CU247" s="3475"/>
      <c r="CV247" s="3480"/>
      <c r="CW247" s="3477"/>
      <c r="CX247" s="3477"/>
      <c r="CY247" s="3477"/>
      <c r="CZ247" s="3478"/>
      <c r="DA247" s="3479"/>
      <c r="DB247" s="3479"/>
      <c r="DC247" s="3479"/>
    </row>
    <row r="248" customFormat="1" customHeight="1" ht="12.75" s="3420" x14ac:dyDescent="0.2">
      <c r="B248" s="3448"/>
      <c r="C248" s="6954"/>
      <c r="D248" s="6089">
        <f>IF(ISNUMBER(FIND("EN",B248)),IF(ISNUMBER(FIND("FCC",B248)),IF(ISNUMBER(FIND("ISED",B248)),CONCATENATE(Overview!$V$10,";",Overview!$S$11,";",Overview!$S$12),CONCATENATE(Overview!$V$10,";",Overview!$S$11)),IF(ISNUMBER(FIND("ISED",B248)),CONCATENATE(Overview!$V$10,";",Overview!$S$12),Overview!$V$10)),IF(ISNUMBER(FIND("FCC",B248)),IF(ISNUMBER(FIND("ISED",B248)),CONCATENATE(Overview!$S$11,";",Overview!$S$12),"IEEE Std 1528™"),Overview!$S$12))</f>
        <v/>
      </c>
      <c r="E248" s="6089">
        <f>IF(ISNUMBER(FIND("EN",B248)),IF(ISNUMBER(FIND("FCC",B248)),IF(ISNUMBER(FIND("ISED",B248)),CONCATENATE(Overview!$AB$10,";",Overview!$Y$11,";",Overview!$Y$12),CONCATENATE(Overview!$AB$10,";",Overview!$Y$11)),IF(ISNUMBER(FIND("ISED",B248)),CONCATENATE(Overview!$AB$10,";",Overview!$Y$12),Overview!$AB$10)),IF(ISNUMBER(FIND("FCC",B248)),IF(ISNUMBER(FIND("ISED",B248)),CONCATENATE(Overview!$Y$11,";",Overview!$Y$12),"IEEE Std 1528™"),Overview!$Y$12))</f>
        <v/>
      </c>
      <c r="F248" s="6945"/>
      <c r="G248" s="5446">
        <f>Overview!$E$28</f>
        <v/>
      </c>
      <c r="H248" s="3449"/>
      <c r="I248" s="3449"/>
      <c r="J248" s="3450" t="inlineStr">
        <is>
          <t>Cat M1</t>
        </is>
      </c>
      <c r="K248" s="3450" t="inlineStr">
        <is>
          <t>FDD1</t>
        </is>
      </c>
      <c r="L248" s="3449"/>
      <c r="M248" s="3450">
        <v>5</v>
      </c>
      <c r="N248" s="3451" t="inlineStr">
        <is>
          <t>16QAM</t>
        </is>
      </c>
      <c r="O248" s="3452"/>
      <c r="P248" s="3453">
        <v>3</v>
      </c>
      <c r="Q248" s="3454">
        <v>6</v>
      </c>
      <c r="R248" s="3455">
        <v>0</v>
      </c>
      <c r="S248" s="3455"/>
      <c r="T248" s="3456">
        <v>18575</v>
      </c>
      <c r="U248" s="3456">
        <v>1977.5</v>
      </c>
      <c r="V248" s="3457"/>
      <c r="W248" s="3457"/>
      <c r="X248" s="3457"/>
      <c r="Y248" s="3457"/>
      <c r="Z248" s="3457"/>
      <c r="AA248" s="3457"/>
      <c r="AB248" s="3457"/>
      <c r="AC248" s="3457"/>
      <c r="AD248" s="3457"/>
      <c r="AE248" s="3457"/>
      <c r="AF248" s="3457"/>
      <c r="AG248" s="5637"/>
      <c r="AH248" s="5644"/>
      <c r="AI248" s="3458"/>
      <c r="AJ248" s="3457"/>
      <c r="AK248" s="3457"/>
      <c r="AL248" s="3457"/>
      <c r="AM248" s="3457"/>
      <c r="AN248" s="3457"/>
      <c r="AO248" s="3457"/>
      <c r="AP248" s="3457"/>
      <c r="AQ248" s="3457"/>
      <c r="AR248" s="3457"/>
      <c r="AS248" s="3457"/>
      <c r="AT248" s="3457"/>
      <c r="AU248" s="3457"/>
      <c r="AV248" s="3457"/>
      <c r="AW248" s="3457"/>
      <c r="AX248" s="3457"/>
      <c r="AY248" s="3457"/>
      <c r="AZ248" s="3457"/>
      <c r="BA248" s="3457"/>
      <c r="BB248" s="3457"/>
      <c r="BC248" s="3457"/>
      <c r="BD248" s="3459"/>
      <c r="BE248" s="3489">
        <f>MyTimestamp(AH248)</f>
        <v/>
      </c>
      <c r="BF248" s="6080"/>
      <c r="BG248" s="6081">
        <f>BE248</f>
        <v/>
      </c>
      <c r="BH248" s="4736"/>
      <c r="BI248" s="3464"/>
      <c r="BJ248" s="3457"/>
      <c r="BK248" s="3465">
        <f>Overview!$E$7</f>
        <v/>
      </c>
      <c r="BL248" s="3457"/>
      <c r="BM248" s="3584"/>
      <c r="BN248" s="3465">
        <f>Overview!$P$153</f>
        <v/>
      </c>
      <c r="BO248" s="3457"/>
      <c r="BP248" s="3457"/>
      <c r="BQ248" s="3457"/>
      <c r="BR248" s="3467"/>
      <c r="BS248" s="3468"/>
      <c r="BT248" s="3469"/>
      <c r="BV248" s="3470"/>
      <c r="BW248" s="7588"/>
      <c r="BX248" s="7589"/>
      <c r="BY248" s="3471"/>
      <c r="BZ248" s="3472"/>
      <c r="CA248" s="3473"/>
      <c r="CB248" s="3474"/>
      <c r="CC248" s="3475"/>
      <c r="CD248" s="3476"/>
      <c r="CE248" s="3477"/>
      <c r="CF248" s="3477"/>
      <c r="CG248" s="3477"/>
      <c r="CH248" s="3478"/>
      <c r="CI248" s="3479"/>
      <c r="CJ248" s="3479"/>
      <c r="CK248" s="3479"/>
      <c r="CL248" s="3475"/>
      <c r="CM248" s="3476"/>
      <c r="CN248" s="3477"/>
      <c r="CO248" s="3477"/>
      <c r="CP248" s="3477"/>
      <c r="CQ248" s="3478"/>
      <c r="CR248" s="3479"/>
      <c r="CS248" s="3479"/>
      <c r="CT248" s="3479"/>
      <c r="CU248" s="3475"/>
      <c r="CV248" s="3480"/>
      <c r="CW248" s="3477"/>
      <c r="CX248" s="3477"/>
      <c r="CY248" s="3477"/>
      <c r="CZ248" s="3478"/>
      <c r="DA248" s="3479"/>
      <c r="DB248" s="3479"/>
      <c r="DC248" s="3479"/>
    </row>
    <row r="249" customFormat="1" customHeight="1" ht="12.75" s="3420" x14ac:dyDescent="0.2">
      <c r="B249" s="3448"/>
      <c r="C249" s="6954"/>
      <c r="D249" s="6089">
        <f>IF(ISNUMBER(FIND("EN",B249)),IF(ISNUMBER(FIND("FCC",B249)),IF(ISNUMBER(FIND("ISED",B249)),CONCATENATE(Overview!$V$10,";",Overview!$S$11,";",Overview!$S$12),CONCATENATE(Overview!$V$10,";",Overview!$S$11)),IF(ISNUMBER(FIND("ISED",B249)),CONCATENATE(Overview!$V$10,";",Overview!$S$12),Overview!$V$10)),IF(ISNUMBER(FIND("FCC",B249)),IF(ISNUMBER(FIND("ISED",B249)),CONCATENATE(Overview!$S$11,";",Overview!$S$12),"IEEE Std 1528™"),Overview!$S$12))</f>
        <v/>
      </c>
      <c r="E249" s="6089">
        <f>IF(ISNUMBER(FIND("EN",B249)),IF(ISNUMBER(FIND("FCC",B249)),IF(ISNUMBER(FIND("ISED",B249)),CONCATENATE(Overview!$AB$10,";",Overview!$Y$11,";",Overview!$Y$12),CONCATENATE(Overview!$AB$10,";",Overview!$Y$11)),IF(ISNUMBER(FIND("ISED",B249)),CONCATENATE(Overview!$AB$10,";",Overview!$Y$12),Overview!$AB$10)),IF(ISNUMBER(FIND("FCC",B249)),IF(ISNUMBER(FIND("ISED",B249)),CONCATENATE(Overview!$Y$11,";",Overview!$Y$12),"IEEE Std 1528™"),Overview!$Y$12))</f>
        <v/>
      </c>
      <c r="F249" s="6945"/>
      <c r="G249" s="5446">
        <f>Overview!$E$28</f>
        <v/>
      </c>
      <c r="H249" s="3449"/>
      <c r="I249" s="3449"/>
      <c r="J249" s="3450" t="inlineStr">
        <is>
          <t>Cat M1</t>
        </is>
      </c>
      <c r="K249" s="3450" t="inlineStr">
        <is>
          <t>FDD1</t>
        </is>
      </c>
      <c r="L249" s="3449"/>
      <c r="M249" s="3450">
        <v>15</v>
      </c>
      <c r="N249" s="3451" t="inlineStr">
        <is>
          <t>QPSK</t>
        </is>
      </c>
      <c r="O249" s="3452"/>
      <c r="P249" s="3453">
        <v>0</v>
      </c>
      <c r="Q249" s="3454">
        <v>1</v>
      </c>
      <c r="R249" s="3455">
        <v>0</v>
      </c>
      <c r="S249" s="3455"/>
      <c r="T249" s="3456">
        <v>18525</v>
      </c>
      <c r="U249" s="3456">
        <v>1950</v>
      </c>
      <c r="V249" s="3457"/>
      <c r="W249" s="3457"/>
      <c r="X249" s="3457"/>
      <c r="Y249" s="3457"/>
      <c r="Z249" s="3457"/>
      <c r="AA249" s="3457"/>
      <c r="AB249" s="3457"/>
      <c r="AC249" s="3457"/>
      <c r="AD249" s="3457"/>
      <c r="AE249" s="3457"/>
      <c r="AF249" s="3457"/>
      <c r="AG249" s="5637"/>
      <c r="AH249" s="5644"/>
      <c r="AI249" s="3458"/>
      <c r="AJ249" s="3457"/>
      <c r="AK249" s="3457"/>
      <c r="AL249" s="3457"/>
      <c r="AM249" s="3457"/>
      <c r="AN249" s="3457"/>
      <c r="AO249" s="3457"/>
      <c r="AP249" s="3457"/>
      <c r="AQ249" s="3457"/>
      <c r="AR249" s="3457"/>
      <c r="AS249" s="3457"/>
      <c r="AT249" s="3457"/>
      <c r="AU249" s="3457"/>
      <c r="AV249" s="3457"/>
      <c r="AW249" s="3457"/>
      <c r="AX249" s="3457"/>
      <c r="AY249" s="3457"/>
      <c r="AZ249" s="3457"/>
      <c r="BA249" s="3457"/>
      <c r="BB249" s="3457"/>
      <c r="BC249" s="3457"/>
      <c r="BD249" s="3459"/>
      <c r="BE249" s="3489">
        <f>MyTimestamp(AH249)</f>
        <v/>
      </c>
      <c r="BF249" s="6080"/>
      <c r="BG249" s="6081">
        <f>BE249</f>
        <v/>
      </c>
      <c r="BH249" s="4736"/>
      <c r="BI249" s="3464"/>
      <c r="BJ249" s="3457"/>
      <c r="BK249" s="3465">
        <f>Overview!$E$7</f>
        <v/>
      </c>
      <c r="BL249" s="3457"/>
      <c r="BM249" s="3584"/>
      <c r="BN249" s="3465">
        <f>Overview!$P$153</f>
        <v/>
      </c>
      <c r="BO249" s="3457" t="inlineStr">
        <is>
          <t>Revisar: el mismo canal aparece con varias frecuencias en esta banda (1950 / 1972.5); Revisar: la misma frecuencia aparece con varios canales en esta banda (18050 / 18300 / 18525); Revisar: este canal figura con otra frecuencia en otra banda</t>
        </is>
      </c>
      <c r="BP249" s="3457"/>
      <c r="BQ249" s="3457"/>
      <c r="BR249" s="3467"/>
      <c r="BS249" s="3468"/>
      <c r="BT249" s="3469"/>
      <c r="BV249" s="3470"/>
      <c r="BW249" s="7588"/>
      <c r="BX249" s="7589"/>
      <c r="BY249" s="3471"/>
      <c r="BZ249" s="3472"/>
      <c r="CA249" s="3473"/>
      <c r="CB249" s="3474"/>
      <c r="CC249" s="3475"/>
      <c r="CD249" s="3476"/>
      <c r="CE249" s="3477"/>
      <c r="CF249" s="3477"/>
      <c r="CG249" s="3477"/>
      <c r="CH249" s="3478"/>
      <c r="CI249" s="3479"/>
      <c r="CJ249" s="3479"/>
      <c r="CK249" s="3479"/>
      <c r="CL249" s="3475"/>
      <c r="CM249" s="3476"/>
      <c r="CN249" s="3477"/>
      <c r="CO249" s="3477"/>
      <c r="CP249" s="3477"/>
      <c r="CQ249" s="3478"/>
      <c r="CR249" s="3479"/>
      <c r="CS249" s="3479"/>
      <c r="CT249" s="3479"/>
      <c r="CU249" s="3475"/>
      <c r="CV249" s="3480"/>
      <c r="CW249" s="3477"/>
      <c r="CX249" s="3477"/>
      <c r="CY249" s="3477"/>
      <c r="CZ249" s="3478"/>
      <c r="DA249" s="3479"/>
      <c r="DB249" s="3479"/>
      <c r="DC249" s="3479"/>
    </row>
    <row r="250" customFormat="1" customHeight="1" ht="12.75" s="3420" x14ac:dyDescent="0.2">
      <c r="B250" s="3448"/>
      <c r="C250" s="6954"/>
      <c r="D250" s="6089">
        <f>IF(ISNUMBER(FIND("EN",B250)),IF(ISNUMBER(FIND("FCC",B250)),IF(ISNUMBER(FIND("ISED",B250)),CONCATENATE(Overview!$V$10,";",Overview!$S$11,";",Overview!$S$12),CONCATENATE(Overview!$V$10,";",Overview!$S$11)),IF(ISNUMBER(FIND("ISED",B250)),CONCATENATE(Overview!$V$10,";",Overview!$S$12),Overview!$V$10)),IF(ISNUMBER(FIND("FCC",B250)),IF(ISNUMBER(FIND("ISED",B250)),CONCATENATE(Overview!$S$11,";",Overview!$S$12),"IEEE Std 1528™"),Overview!$S$12))</f>
        <v/>
      </c>
      <c r="E250" s="6089">
        <f>IF(ISNUMBER(FIND("EN",B250)),IF(ISNUMBER(FIND("FCC",B250)),IF(ISNUMBER(FIND("ISED",B250)),CONCATENATE(Overview!$AB$10,";",Overview!$Y$11,";",Overview!$Y$12),CONCATENATE(Overview!$AB$10,";",Overview!$Y$11)),IF(ISNUMBER(FIND("ISED",B250)),CONCATENATE(Overview!$AB$10,";",Overview!$Y$12),Overview!$AB$10)),IF(ISNUMBER(FIND("FCC",B250)),IF(ISNUMBER(FIND("ISED",B250)),CONCATENATE(Overview!$Y$11,";",Overview!$Y$12),"IEEE Std 1528™"),Overview!$Y$12))</f>
        <v/>
      </c>
      <c r="F250" s="6945"/>
      <c r="G250" s="5446">
        <f>Overview!$E$28</f>
        <v/>
      </c>
      <c r="H250" s="3449"/>
      <c r="I250" s="3449"/>
      <c r="J250" s="3450" t="inlineStr">
        <is>
          <t>Cat M1</t>
        </is>
      </c>
      <c r="K250" s="3450" t="inlineStr">
        <is>
          <t>FDD1</t>
        </is>
      </c>
      <c r="L250" s="3449"/>
      <c r="M250" s="3450">
        <v>15</v>
      </c>
      <c r="N250" s="3451" t="inlineStr">
        <is>
          <t>QPSK</t>
        </is>
      </c>
      <c r="O250" s="3452"/>
      <c r="P250" s="3453">
        <v>0</v>
      </c>
      <c r="Q250" s="3454">
        <v>1</v>
      </c>
      <c r="R250" s="3455">
        <v>5</v>
      </c>
      <c r="S250" s="3455"/>
      <c r="T250" s="3456">
        <v>18525</v>
      </c>
      <c r="U250" s="3456">
        <v>1950</v>
      </c>
      <c r="V250" s="3457"/>
      <c r="W250" s="3457"/>
      <c r="X250" s="3457"/>
      <c r="Y250" s="3457"/>
      <c r="Z250" s="3457"/>
      <c r="AA250" s="3457"/>
      <c r="AB250" s="3457"/>
      <c r="AC250" s="3457"/>
      <c r="AD250" s="3457"/>
      <c r="AE250" s="3457"/>
      <c r="AF250" s="3457"/>
      <c r="AG250" s="5637"/>
      <c r="AH250" s="5644"/>
      <c r="AI250" s="3458"/>
      <c r="AJ250" s="3457"/>
      <c r="AK250" s="3457"/>
      <c r="AL250" s="3457"/>
      <c r="AM250" s="3457"/>
      <c r="AN250" s="3457"/>
      <c r="AO250" s="3457"/>
      <c r="AP250" s="3457"/>
      <c r="AQ250" s="3457"/>
      <c r="AR250" s="3457"/>
      <c r="AS250" s="3457"/>
      <c r="AT250" s="3457"/>
      <c r="AU250" s="3457"/>
      <c r="AV250" s="3457"/>
      <c r="AW250" s="3457"/>
      <c r="AX250" s="3457"/>
      <c r="AY250" s="3457"/>
      <c r="AZ250" s="3457"/>
      <c r="BA250" s="3457"/>
      <c r="BB250" s="3457"/>
      <c r="BC250" s="3457"/>
      <c r="BD250" s="3459"/>
      <c r="BE250" s="3489">
        <f>MyTimestamp(AH250)</f>
        <v/>
      </c>
      <c r="BF250" s="6080"/>
      <c r="BG250" s="6081">
        <f>BE250</f>
        <v/>
      </c>
      <c r="BH250" s="4736"/>
      <c r="BI250" s="3464"/>
      <c r="BJ250" s="3457"/>
      <c r="BK250" s="3465">
        <f>Overview!$E$7</f>
        <v/>
      </c>
      <c r="BL250" s="3457"/>
      <c r="BM250" s="3584"/>
      <c r="BN250" s="3465">
        <f>Overview!$P$153</f>
        <v/>
      </c>
      <c r="BO250" s="3457" t="inlineStr">
        <is>
          <t>Revisar: el mismo canal aparece con varias frecuencias en esta banda (1950 / 1972.5); Revisar: la misma frecuencia aparece con varios canales en esta banda (18050 / 18300 / 18525); Revisar: este canal figura con otra frecuencia en otra banda</t>
        </is>
      </c>
      <c r="BP250" s="3457"/>
      <c r="BQ250" s="3457"/>
      <c r="BR250" s="3467"/>
      <c r="BS250" s="3468"/>
      <c r="BT250" s="3469"/>
      <c r="BV250" s="3470"/>
      <c r="BW250" s="7588"/>
      <c r="BX250" s="7589"/>
      <c r="BY250" s="3471"/>
      <c r="BZ250" s="3472"/>
      <c r="CA250" s="3473"/>
      <c r="CB250" s="3474"/>
      <c r="CC250" s="3475"/>
      <c r="CD250" s="3476"/>
      <c r="CE250" s="3477"/>
      <c r="CF250" s="3477"/>
      <c r="CG250" s="3477"/>
      <c r="CH250" s="3478"/>
      <c r="CI250" s="3479"/>
      <c r="CJ250" s="3479"/>
      <c r="CK250" s="3479"/>
      <c r="CL250" s="3475"/>
      <c r="CM250" s="3476"/>
      <c r="CN250" s="3477"/>
      <c r="CO250" s="3477"/>
      <c r="CP250" s="3477"/>
      <c r="CQ250" s="3478"/>
      <c r="CR250" s="3479"/>
      <c r="CS250" s="3479"/>
      <c r="CT250" s="3479"/>
      <c r="CU250" s="3475"/>
      <c r="CV250" s="3480"/>
      <c r="CW250" s="3477"/>
      <c r="CX250" s="3477"/>
      <c r="CY250" s="3477"/>
      <c r="CZ250" s="3478"/>
      <c r="DA250" s="3479"/>
      <c r="DB250" s="3479"/>
      <c r="DC250" s="3479"/>
    </row>
    <row r="251" customFormat="1" customHeight="1" ht="12.75" s="3420" x14ac:dyDescent="0.2">
      <c r="B251" s="3448"/>
      <c r="C251" s="6954"/>
      <c r="D251" s="6089">
        <f>IF(ISNUMBER(FIND("EN",B251)),IF(ISNUMBER(FIND("FCC",B251)),IF(ISNUMBER(FIND("ISED",B251)),CONCATENATE(Overview!$V$10,";",Overview!$S$11,";",Overview!$S$12),CONCATENATE(Overview!$V$10,";",Overview!$S$11)),IF(ISNUMBER(FIND("ISED",B251)),CONCATENATE(Overview!$V$10,";",Overview!$S$12),Overview!$V$10)),IF(ISNUMBER(FIND("FCC",B251)),IF(ISNUMBER(FIND("ISED",B251)),CONCATENATE(Overview!$S$11,";",Overview!$S$12),"IEEE Std 1528™"),Overview!$S$12))</f>
        <v/>
      </c>
      <c r="E251" s="6089">
        <f>IF(ISNUMBER(FIND("EN",B251)),IF(ISNUMBER(FIND("FCC",B251)),IF(ISNUMBER(FIND("ISED",B251)),CONCATENATE(Overview!$AB$10,";",Overview!$Y$11,";",Overview!$Y$12),CONCATENATE(Overview!$AB$10,";",Overview!$Y$11)),IF(ISNUMBER(FIND("ISED",B251)),CONCATENATE(Overview!$AB$10,";",Overview!$Y$12),Overview!$AB$10)),IF(ISNUMBER(FIND("FCC",B251)),IF(ISNUMBER(FIND("ISED",B251)),CONCATENATE(Overview!$Y$11,";",Overview!$Y$12),"IEEE Std 1528™"),Overview!$Y$12))</f>
        <v/>
      </c>
      <c r="F251" s="6945"/>
      <c r="G251" s="5446">
        <f>Overview!$E$28</f>
        <v/>
      </c>
      <c r="H251" s="3449"/>
      <c r="I251" s="3449"/>
      <c r="J251" s="3450" t="inlineStr">
        <is>
          <t>Cat M1</t>
        </is>
      </c>
      <c r="K251" s="3450" t="inlineStr">
        <is>
          <t>FDD1</t>
        </is>
      </c>
      <c r="L251" s="3449"/>
      <c r="M251" s="3450">
        <v>15</v>
      </c>
      <c r="N251" s="3451" t="inlineStr">
        <is>
          <t>QPSK</t>
        </is>
      </c>
      <c r="O251" s="3452"/>
      <c r="P251" s="3453">
        <v>5</v>
      </c>
      <c r="Q251" s="3454">
        <v>1</v>
      </c>
      <c r="R251" s="3455">
        <v>0</v>
      </c>
      <c r="S251" s="3455"/>
      <c r="T251" s="3456">
        <v>18525</v>
      </c>
      <c r="U251" s="3456">
        <v>1950</v>
      </c>
      <c r="V251" s="3457"/>
      <c r="W251" s="3457"/>
      <c r="X251" s="3457"/>
      <c r="Y251" s="3457"/>
      <c r="Z251" s="3457"/>
      <c r="AA251" s="3457"/>
      <c r="AB251" s="3457"/>
      <c r="AC251" s="3457"/>
      <c r="AD251" s="3457"/>
      <c r="AE251" s="3457"/>
      <c r="AF251" s="3457"/>
      <c r="AG251" s="5637"/>
      <c r="AH251" s="5644"/>
      <c r="AI251" s="3458"/>
      <c r="AJ251" s="3457"/>
      <c r="AK251" s="3457"/>
      <c r="AL251" s="3457"/>
      <c r="AM251" s="3457"/>
      <c r="AN251" s="3457"/>
      <c r="AO251" s="3457"/>
      <c r="AP251" s="3457"/>
      <c r="AQ251" s="3457"/>
      <c r="AR251" s="3457"/>
      <c r="AS251" s="3457"/>
      <c r="AT251" s="3457"/>
      <c r="AU251" s="3457"/>
      <c r="AV251" s="3457"/>
      <c r="AW251" s="3457"/>
      <c r="AX251" s="3457"/>
      <c r="AY251" s="3457"/>
      <c r="AZ251" s="3457"/>
      <c r="BA251" s="3457"/>
      <c r="BB251" s="3457"/>
      <c r="BC251" s="3457"/>
      <c r="BD251" s="3459"/>
      <c r="BE251" s="3489">
        <f>MyTimestamp(AH251)</f>
        <v/>
      </c>
      <c r="BF251" s="6080"/>
      <c r="BG251" s="6081">
        <f>BE251</f>
        <v/>
      </c>
      <c r="BH251" s="4736"/>
      <c r="BI251" s="3464"/>
      <c r="BJ251" s="3457"/>
      <c r="BK251" s="3465">
        <f>Overview!$E$7</f>
        <v/>
      </c>
      <c r="BL251" s="3457"/>
      <c r="BM251" s="3584"/>
      <c r="BN251" s="3465">
        <f>Overview!$P$153</f>
        <v/>
      </c>
      <c r="BO251" s="3457" t="inlineStr">
        <is>
          <t>Revisar: el mismo canal aparece con varias frecuencias en esta banda (1950 / 1972.5); Revisar: la misma frecuencia aparece con varios canales en esta banda (18050 / 18300 / 18525); Revisar: este canal figura con otra frecuencia en otra banda</t>
        </is>
      </c>
      <c r="BP251" s="3457"/>
      <c r="BQ251" s="3457"/>
      <c r="BR251" s="3467"/>
      <c r="BS251" s="3468"/>
      <c r="BT251" s="3469"/>
      <c r="BV251" s="3470"/>
      <c r="BW251" s="7588"/>
      <c r="BX251" s="7589"/>
      <c r="BY251" s="3471"/>
      <c r="BZ251" s="3472"/>
      <c r="CA251" s="3473"/>
      <c r="CB251" s="3474"/>
      <c r="CC251" s="3475"/>
      <c r="CD251" s="3476"/>
      <c r="CE251" s="3477"/>
      <c r="CF251" s="3477"/>
      <c r="CG251" s="3477"/>
      <c r="CH251" s="3478"/>
      <c r="CI251" s="3479"/>
      <c r="CJ251" s="3479"/>
      <c r="CK251" s="3479"/>
      <c r="CL251" s="3475"/>
      <c r="CM251" s="3476"/>
      <c r="CN251" s="3477"/>
      <c r="CO251" s="3477"/>
      <c r="CP251" s="3477"/>
      <c r="CQ251" s="3478"/>
      <c r="CR251" s="3479"/>
      <c r="CS251" s="3479"/>
      <c r="CT251" s="3479"/>
      <c r="CU251" s="3475"/>
      <c r="CV251" s="3480"/>
      <c r="CW251" s="3477"/>
      <c r="CX251" s="3477"/>
      <c r="CY251" s="3477"/>
      <c r="CZ251" s="3478"/>
      <c r="DA251" s="3479"/>
      <c r="DB251" s="3479"/>
      <c r="DC251" s="3479"/>
    </row>
    <row r="252" customFormat="1" customHeight="1" ht="12.75" s="3420" x14ac:dyDescent="0.2">
      <c r="B252" s="3448"/>
      <c r="C252" s="6954"/>
      <c r="D252" s="6089">
        <f>IF(ISNUMBER(FIND("EN",B252)),IF(ISNUMBER(FIND("FCC",B252)),IF(ISNUMBER(FIND("ISED",B252)),CONCATENATE(Overview!$V$10,";",Overview!$S$11,";",Overview!$S$12),CONCATENATE(Overview!$V$10,";",Overview!$S$11)),IF(ISNUMBER(FIND("ISED",B252)),CONCATENATE(Overview!$V$10,";",Overview!$S$12),Overview!$V$10)),IF(ISNUMBER(FIND("FCC",B252)),IF(ISNUMBER(FIND("ISED",B252)),CONCATENATE(Overview!$S$11,";",Overview!$S$12),"IEEE Std 1528™"),Overview!$S$12))</f>
        <v/>
      </c>
      <c r="E252" s="6089">
        <f>IF(ISNUMBER(FIND("EN",B252)),IF(ISNUMBER(FIND("FCC",B252)),IF(ISNUMBER(FIND("ISED",B252)),CONCATENATE(Overview!$AB$10,";",Overview!$Y$11,";",Overview!$Y$12),CONCATENATE(Overview!$AB$10,";",Overview!$Y$11)),IF(ISNUMBER(FIND("ISED",B252)),CONCATENATE(Overview!$AB$10,";",Overview!$Y$12),Overview!$AB$10)),IF(ISNUMBER(FIND("FCC",B252)),IF(ISNUMBER(FIND("ISED",B252)),CONCATENATE(Overview!$Y$11,";",Overview!$Y$12),"IEEE Std 1528™"),Overview!$Y$12))</f>
        <v/>
      </c>
      <c r="F252" s="6945"/>
      <c r="G252" s="5446">
        <f>Overview!$E$28</f>
        <v/>
      </c>
      <c r="H252" s="3449"/>
      <c r="I252" s="3449"/>
      <c r="J252" s="3450" t="inlineStr">
        <is>
          <t>Cat M1</t>
        </is>
      </c>
      <c r="K252" s="3450" t="inlineStr">
        <is>
          <t>FDD1</t>
        </is>
      </c>
      <c r="L252" s="3449"/>
      <c r="M252" s="3450">
        <v>15</v>
      </c>
      <c r="N252" s="3451" t="inlineStr">
        <is>
          <t>QPSK</t>
        </is>
      </c>
      <c r="O252" s="3452"/>
      <c r="P252" s="3453">
        <v>5</v>
      </c>
      <c r="Q252" s="3454">
        <v>1</v>
      </c>
      <c r="R252" s="3455">
        <v>5</v>
      </c>
      <c r="S252" s="3455"/>
      <c r="T252" s="3456">
        <v>18525</v>
      </c>
      <c r="U252" s="3456">
        <v>1950</v>
      </c>
      <c r="V252" s="3457"/>
      <c r="W252" s="3457"/>
      <c r="X252" s="3457"/>
      <c r="Y252" s="3457"/>
      <c r="Z252" s="3457"/>
      <c r="AA252" s="3457"/>
      <c r="AB252" s="3457"/>
      <c r="AC252" s="3457"/>
      <c r="AD252" s="3457"/>
      <c r="AE252" s="3457"/>
      <c r="AF252" s="3457"/>
      <c r="AG252" s="5637"/>
      <c r="AH252" s="5644"/>
      <c r="AI252" s="3458"/>
      <c r="AJ252" s="3457"/>
      <c r="AK252" s="3457"/>
      <c r="AL252" s="3457"/>
      <c r="AM252" s="3457"/>
      <c r="AN252" s="3457"/>
      <c r="AO252" s="3457"/>
      <c r="AP252" s="3457"/>
      <c r="AQ252" s="3457"/>
      <c r="AR252" s="3457"/>
      <c r="AS252" s="3457"/>
      <c r="AT252" s="3457"/>
      <c r="AU252" s="3457"/>
      <c r="AV252" s="3457"/>
      <c r="AW252" s="3457"/>
      <c r="AX252" s="3457"/>
      <c r="AY252" s="3457"/>
      <c r="AZ252" s="3457"/>
      <c r="BA252" s="3457"/>
      <c r="BB252" s="3457"/>
      <c r="BC252" s="3457"/>
      <c r="BD252" s="3459"/>
      <c r="BE252" s="3489">
        <f>MyTimestamp(AH252)</f>
        <v/>
      </c>
      <c r="BF252" s="6080"/>
      <c r="BG252" s="6081">
        <f>BE252</f>
        <v/>
      </c>
      <c r="BH252" s="4736"/>
      <c r="BI252" s="3464"/>
      <c r="BJ252" s="3457"/>
      <c r="BK252" s="3465">
        <f>Overview!$E$7</f>
        <v/>
      </c>
      <c r="BL252" s="3457"/>
      <c r="BM252" s="3584"/>
      <c r="BN252" s="3465">
        <f>Overview!$P$153</f>
        <v/>
      </c>
      <c r="BO252" s="3457" t="inlineStr">
        <is>
          <t>Revisar: el mismo canal aparece con varias frecuencias en esta banda (1950 / 1972.5); Revisar: la misma frecuencia aparece con varios canales en esta banda (18050 / 18300 / 18525); Revisar: este canal figura con otra frecuencia en otra banda</t>
        </is>
      </c>
      <c r="BP252" s="3457"/>
      <c r="BQ252" s="3457"/>
      <c r="BR252" s="3467"/>
      <c r="BS252" s="3468"/>
      <c r="BT252" s="3469"/>
      <c r="BV252" s="3470"/>
      <c r="BW252" s="7588"/>
      <c r="BX252" s="7589"/>
      <c r="BY252" s="3471"/>
      <c r="BZ252" s="3472"/>
      <c r="CA252" s="3473"/>
      <c r="CB252" s="3474"/>
      <c r="CC252" s="3475"/>
      <c r="CD252" s="3476"/>
      <c r="CE252" s="3477"/>
      <c r="CF252" s="3477"/>
      <c r="CG252" s="3477"/>
      <c r="CH252" s="3478"/>
      <c r="CI252" s="3479"/>
      <c r="CJ252" s="3479"/>
      <c r="CK252" s="3479"/>
      <c r="CL252" s="3475"/>
      <c r="CM252" s="3476"/>
      <c r="CN252" s="3477"/>
      <c r="CO252" s="3477"/>
      <c r="CP252" s="3477"/>
      <c r="CQ252" s="3478"/>
      <c r="CR252" s="3479"/>
      <c r="CS252" s="3479"/>
      <c r="CT252" s="3479"/>
      <c r="CU252" s="3475"/>
      <c r="CV252" s="3480"/>
      <c r="CW252" s="3477"/>
      <c r="CX252" s="3477"/>
      <c r="CY252" s="3477"/>
      <c r="CZ252" s="3478"/>
      <c r="DA252" s="3479"/>
      <c r="DB252" s="3479"/>
      <c r="DC252" s="3479"/>
    </row>
    <row r="253" customFormat="1" customHeight="1" ht="12.75" s="3420" x14ac:dyDescent="0.2">
      <c r="B253" s="3448"/>
      <c r="C253" s="6954"/>
      <c r="D253" s="6089">
        <f>IF(ISNUMBER(FIND("EN",B253)),IF(ISNUMBER(FIND("FCC",B253)),IF(ISNUMBER(FIND("ISED",B253)),CONCATENATE(Overview!$V$10,";",Overview!$S$11,";",Overview!$S$12),CONCATENATE(Overview!$V$10,";",Overview!$S$11)),IF(ISNUMBER(FIND("ISED",B253)),CONCATENATE(Overview!$V$10,";",Overview!$S$12),Overview!$V$10)),IF(ISNUMBER(FIND("FCC",B253)),IF(ISNUMBER(FIND("ISED",B253)),CONCATENATE(Overview!$S$11,";",Overview!$S$12),"IEEE Std 1528™"),Overview!$S$12))</f>
        <v/>
      </c>
      <c r="E253" s="6089">
        <f>IF(ISNUMBER(FIND("EN",B253)),IF(ISNUMBER(FIND("FCC",B253)),IF(ISNUMBER(FIND("ISED",B253)),CONCATENATE(Overview!$AB$10,";",Overview!$Y$11,";",Overview!$Y$12),CONCATENATE(Overview!$AB$10,";",Overview!$Y$11)),IF(ISNUMBER(FIND("ISED",B253)),CONCATENATE(Overview!$AB$10,";",Overview!$Y$12),Overview!$AB$10)),IF(ISNUMBER(FIND("FCC",B253)),IF(ISNUMBER(FIND("ISED",B253)),CONCATENATE(Overview!$Y$11,";",Overview!$Y$12),"IEEE Std 1528™"),Overview!$Y$12))</f>
        <v/>
      </c>
      <c r="F253" s="6945"/>
      <c r="G253" s="5446">
        <f>Overview!$E$28</f>
        <v/>
      </c>
      <c r="H253" s="3449"/>
      <c r="I253" s="3449"/>
      <c r="J253" s="3450" t="inlineStr">
        <is>
          <t>Cat M1</t>
        </is>
      </c>
      <c r="K253" s="3450" t="inlineStr">
        <is>
          <t>FDD1</t>
        </is>
      </c>
      <c r="L253" s="3449"/>
      <c r="M253" s="3450">
        <v>15</v>
      </c>
      <c r="N253" s="3451" t="inlineStr">
        <is>
          <t>QPSK</t>
        </is>
      </c>
      <c r="O253" s="3452"/>
      <c r="P253" s="3453">
        <v>11</v>
      </c>
      <c r="Q253" s="3454">
        <v>1</v>
      </c>
      <c r="R253" s="3455">
        <v>5</v>
      </c>
      <c r="S253" s="3455"/>
      <c r="T253" s="3456">
        <v>18050</v>
      </c>
      <c r="U253" s="3456">
        <v>1950</v>
      </c>
      <c r="V253" s="3457"/>
      <c r="W253" s="3457"/>
      <c r="X253" s="3457"/>
      <c r="Y253" s="3457"/>
      <c r="Z253" s="3457"/>
      <c r="AA253" s="3457"/>
      <c r="AB253" s="3457"/>
      <c r="AC253" s="3457"/>
      <c r="AD253" s="3457"/>
      <c r="AE253" s="3457"/>
      <c r="AF253" s="3457"/>
      <c r="AG253" s="5637"/>
      <c r="AH253" s="5644"/>
      <c r="AI253" s="3458"/>
      <c r="AJ253" s="3457"/>
      <c r="AK253" s="3457"/>
      <c r="AL253" s="3457"/>
      <c r="AM253" s="3457"/>
      <c r="AN253" s="3457"/>
      <c r="AO253" s="3457"/>
      <c r="AP253" s="3457"/>
      <c r="AQ253" s="3457"/>
      <c r="AR253" s="3457"/>
      <c r="AS253" s="3457"/>
      <c r="AT253" s="3457"/>
      <c r="AU253" s="3457"/>
      <c r="AV253" s="3457"/>
      <c r="AW253" s="3457"/>
      <c r="AX253" s="3457"/>
      <c r="AY253" s="3457"/>
      <c r="AZ253" s="3457"/>
      <c r="BA253" s="3457"/>
      <c r="BB253" s="3457"/>
      <c r="BC253" s="3457"/>
      <c r="BD253" s="3459"/>
      <c r="BE253" s="3489">
        <f>MyTimestamp(AH253)</f>
        <v/>
      </c>
      <c r="BF253" s="6080"/>
      <c r="BG253" s="6081">
        <f>BE253</f>
        <v/>
      </c>
      <c r="BH253" s="4736"/>
      <c r="BI253" s="3464"/>
      <c r="BJ253" s="3457"/>
      <c r="BK253" s="3465">
        <f>Overview!$E$7</f>
        <v/>
      </c>
      <c r="BL253" s="3457"/>
      <c r="BM253" s="3584"/>
      <c r="BN253" s="3465">
        <f>Overview!$P$153</f>
        <v/>
      </c>
      <c r="BO253" s="3457" t="inlineStr">
        <is>
          <t>Revisar: el mismo canal aparece con varias frecuencias en esta banda (1925 / 1950); Revisar: la misma frecuencia aparece con varios canales en esta banda (18050 / 18300 / 18525); Revisar: este canal figura con otra frecuencia en otra banda</t>
        </is>
      </c>
      <c r="BP253" s="3457"/>
      <c r="BQ253" s="3457"/>
      <c r="BR253" s="3467"/>
      <c r="BS253" s="3468"/>
      <c r="BT253" s="3469"/>
      <c r="BV253" s="3470"/>
      <c r="BW253" s="7588"/>
      <c r="BX253" s="7589"/>
      <c r="BY253" s="3471"/>
      <c r="BZ253" s="3472"/>
      <c r="CA253" s="3473"/>
      <c r="CB253" s="3474"/>
      <c r="CC253" s="3475"/>
      <c r="CD253" s="3476"/>
      <c r="CE253" s="3477"/>
      <c r="CF253" s="3477"/>
      <c r="CG253" s="3477"/>
      <c r="CH253" s="3478"/>
      <c r="CI253" s="3479"/>
      <c r="CJ253" s="3479"/>
      <c r="CK253" s="3479"/>
      <c r="CL253" s="3475"/>
      <c r="CM253" s="3476"/>
      <c r="CN253" s="3477"/>
      <c r="CO253" s="3477"/>
      <c r="CP253" s="3477"/>
      <c r="CQ253" s="3478"/>
      <c r="CR253" s="3479"/>
      <c r="CS253" s="3479"/>
      <c r="CT253" s="3479"/>
      <c r="CU253" s="3475"/>
      <c r="CV253" s="3480"/>
      <c r="CW253" s="3477"/>
      <c r="CX253" s="3477"/>
      <c r="CY253" s="3477"/>
      <c r="CZ253" s="3478"/>
      <c r="DA253" s="3479"/>
      <c r="DB253" s="3479"/>
      <c r="DC253" s="3479"/>
    </row>
    <row r="254" customFormat="1" customHeight="1" ht="12.75" s="3420" x14ac:dyDescent="0.2">
      <c r="B254" s="3448"/>
      <c r="C254" s="6954"/>
      <c r="D254" s="6089">
        <f>IF(ISNUMBER(FIND("EN",B254)),IF(ISNUMBER(FIND("FCC",B254)),IF(ISNUMBER(FIND("ISED",B254)),CONCATENATE(Overview!$V$10,";",Overview!$S$11,";",Overview!$S$12),CONCATENATE(Overview!$V$10,";",Overview!$S$11)),IF(ISNUMBER(FIND("ISED",B254)),CONCATENATE(Overview!$V$10,";",Overview!$S$12),Overview!$V$10)),IF(ISNUMBER(FIND("FCC",B254)),IF(ISNUMBER(FIND("ISED",B254)),CONCATENATE(Overview!$S$11,";",Overview!$S$12),"IEEE Std 1528™"),Overview!$S$12))</f>
        <v/>
      </c>
      <c r="E254" s="6089">
        <f>IF(ISNUMBER(FIND("EN",B254)),IF(ISNUMBER(FIND("FCC",B254)),IF(ISNUMBER(FIND("ISED",B254)),CONCATENATE(Overview!$AB$10,";",Overview!$Y$11,";",Overview!$Y$12),CONCATENATE(Overview!$AB$10,";",Overview!$Y$11)),IF(ISNUMBER(FIND("ISED",B254)),CONCATENATE(Overview!$AB$10,";",Overview!$Y$12),Overview!$AB$10)),IF(ISNUMBER(FIND("FCC",B254)),IF(ISNUMBER(FIND("ISED",B254)),CONCATENATE(Overview!$Y$11,";",Overview!$Y$12),"IEEE Std 1528™"),Overview!$Y$12))</f>
        <v/>
      </c>
      <c r="F254" s="6945"/>
      <c r="G254" s="5446">
        <f>Overview!$E$28</f>
        <v/>
      </c>
      <c r="H254" s="3449"/>
      <c r="I254" s="3449"/>
      <c r="J254" s="3450" t="inlineStr">
        <is>
          <t>Cat M1</t>
        </is>
      </c>
      <c r="K254" s="3450" t="inlineStr">
        <is>
          <t>FDD1</t>
        </is>
      </c>
      <c r="L254" s="3449"/>
      <c r="M254" s="3450">
        <v>15</v>
      </c>
      <c r="N254" s="3451" t="inlineStr">
        <is>
          <t>QPSK</t>
        </is>
      </c>
      <c r="O254" s="3452"/>
      <c r="P254" s="3453">
        <v>0</v>
      </c>
      <c r="Q254" s="3454">
        <v>3</v>
      </c>
      <c r="R254" s="3455">
        <v>0</v>
      </c>
      <c r="S254" s="3455"/>
      <c r="T254" s="3456">
        <v>18050</v>
      </c>
      <c r="U254" s="3456">
        <v>1950</v>
      </c>
      <c r="V254" s="3457"/>
      <c r="W254" s="3457"/>
      <c r="X254" s="3457"/>
      <c r="Y254" s="3457"/>
      <c r="Z254" s="3457"/>
      <c r="AA254" s="3457"/>
      <c r="AB254" s="3457"/>
      <c r="AC254" s="3457"/>
      <c r="AD254" s="3457"/>
      <c r="AE254" s="3457"/>
      <c r="AF254" s="3457"/>
      <c r="AG254" s="5637"/>
      <c r="AH254" s="5644"/>
      <c r="AI254" s="3458"/>
      <c r="AJ254" s="3457"/>
      <c r="AK254" s="3457"/>
      <c r="AL254" s="3457"/>
      <c r="AM254" s="3457"/>
      <c r="AN254" s="3457"/>
      <c r="AO254" s="3457"/>
      <c r="AP254" s="3457"/>
      <c r="AQ254" s="3457"/>
      <c r="AR254" s="3457"/>
      <c r="AS254" s="3457"/>
      <c r="AT254" s="3457"/>
      <c r="AU254" s="3457"/>
      <c r="AV254" s="3457"/>
      <c r="AW254" s="3457"/>
      <c r="AX254" s="3457"/>
      <c r="AY254" s="3457"/>
      <c r="AZ254" s="3457"/>
      <c r="BA254" s="3457"/>
      <c r="BB254" s="3457"/>
      <c r="BC254" s="3457"/>
      <c r="BD254" s="3459"/>
      <c r="BE254" s="3489">
        <f>MyTimestamp(AH254)</f>
        <v/>
      </c>
      <c r="BF254" s="6080"/>
      <c r="BG254" s="6081">
        <f>BE254</f>
        <v/>
      </c>
      <c r="BH254" s="4736"/>
      <c r="BI254" s="3464"/>
      <c r="BJ254" s="3457"/>
      <c r="BK254" s="3465">
        <f>Overview!$E$7</f>
        <v/>
      </c>
      <c r="BL254" s="3457"/>
      <c r="BM254" s="3584"/>
      <c r="BN254" s="3465">
        <f>Overview!$P$153</f>
        <v/>
      </c>
      <c r="BO254" s="3457" t="inlineStr">
        <is>
          <t>Revisar: el mismo canal aparece con varias frecuencias en esta banda (1925 / 1950); Revisar: la misma frecuencia aparece con varios canales en esta banda (18050 / 18300 / 18525); Revisar: este canal figura con otra frecuencia en otra banda</t>
        </is>
      </c>
      <c r="BP254" s="3457"/>
      <c r="BQ254" s="3457"/>
      <c r="BR254" s="3467"/>
      <c r="BS254" s="3468"/>
      <c r="BT254" s="3469"/>
      <c r="BV254" s="3470"/>
      <c r="BW254" s="7588"/>
      <c r="BX254" s="7589"/>
      <c r="BY254" s="3471"/>
      <c r="BZ254" s="3472"/>
      <c r="CA254" s="3473"/>
      <c r="CB254" s="3474"/>
      <c r="CC254" s="3475"/>
      <c r="CD254" s="3476"/>
      <c r="CE254" s="3477"/>
      <c r="CF254" s="3477"/>
      <c r="CG254" s="3477"/>
      <c r="CH254" s="3478"/>
      <c r="CI254" s="3479"/>
      <c r="CJ254" s="3479"/>
      <c r="CK254" s="3479"/>
      <c r="CL254" s="3475"/>
      <c r="CM254" s="3476"/>
      <c r="CN254" s="3477"/>
      <c r="CO254" s="3477"/>
      <c r="CP254" s="3477"/>
      <c r="CQ254" s="3478"/>
      <c r="CR254" s="3479"/>
      <c r="CS254" s="3479"/>
      <c r="CT254" s="3479"/>
      <c r="CU254" s="3475"/>
      <c r="CV254" s="3480"/>
      <c r="CW254" s="3477"/>
      <c r="CX254" s="3477"/>
      <c r="CY254" s="3477"/>
      <c r="CZ254" s="3478"/>
      <c r="DA254" s="3479"/>
      <c r="DB254" s="3479"/>
      <c r="DC254" s="3479"/>
    </row>
    <row r="255" customFormat="1" customHeight="1" ht="12.75" s="3420" x14ac:dyDescent="0.2">
      <c r="B255" s="3448"/>
      <c r="C255" s="6954"/>
      <c r="D255" s="6089">
        <f>IF(ISNUMBER(FIND("EN",B255)),IF(ISNUMBER(FIND("FCC",B255)),IF(ISNUMBER(FIND("ISED",B255)),CONCATENATE(Overview!$V$10,";",Overview!$S$11,";",Overview!$S$12),CONCATENATE(Overview!$V$10,";",Overview!$S$11)),IF(ISNUMBER(FIND("ISED",B255)),CONCATENATE(Overview!$V$10,";",Overview!$S$12),Overview!$V$10)),IF(ISNUMBER(FIND("FCC",B255)),IF(ISNUMBER(FIND("ISED",B255)),CONCATENATE(Overview!$S$11,";",Overview!$S$12),"IEEE Std 1528™"),Overview!$S$12))</f>
        <v/>
      </c>
      <c r="E255" s="6089">
        <f>IF(ISNUMBER(FIND("EN",B255)),IF(ISNUMBER(FIND("FCC",B255)),IF(ISNUMBER(FIND("ISED",B255)),CONCATENATE(Overview!$AB$10,";",Overview!$Y$11,";",Overview!$Y$12),CONCATENATE(Overview!$AB$10,";",Overview!$Y$11)),IF(ISNUMBER(FIND("ISED",B255)),CONCATENATE(Overview!$AB$10,";",Overview!$Y$12),Overview!$AB$10)),IF(ISNUMBER(FIND("FCC",B255)),IF(ISNUMBER(FIND("ISED",B255)),CONCATENATE(Overview!$Y$11,";",Overview!$Y$12),"IEEE Std 1528™"),Overview!$Y$12))</f>
        <v/>
      </c>
      <c r="F255" s="6945"/>
      <c r="G255" s="5446">
        <f>Overview!$E$28</f>
        <v/>
      </c>
      <c r="H255" s="3449"/>
      <c r="I255" s="3449"/>
      <c r="J255" s="3450" t="inlineStr">
        <is>
          <t>Cat M1</t>
        </is>
      </c>
      <c r="K255" s="3450" t="inlineStr">
        <is>
          <t>FDD1</t>
        </is>
      </c>
      <c r="L255" s="3449"/>
      <c r="M255" s="3450">
        <v>15</v>
      </c>
      <c r="N255" s="3451" t="inlineStr">
        <is>
          <t>QPSK</t>
        </is>
      </c>
      <c r="O255" s="3452"/>
      <c r="P255" s="3453">
        <v>11</v>
      </c>
      <c r="Q255" s="3454">
        <v>3</v>
      </c>
      <c r="R255" s="3455">
        <v>3</v>
      </c>
      <c r="S255" s="3455"/>
      <c r="T255" s="3456">
        <v>18050</v>
      </c>
      <c r="U255" s="3456">
        <v>1950</v>
      </c>
      <c r="V255" s="3457"/>
      <c r="W255" s="3457"/>
      <c r="X255" s="3457"/>
      <c r="Y255" s="3457"/>
      <c r="Z255" s="3457"/>
      <c r="AA255" s="3457"/>
      <c r="AB255" s="3457"/>
      <c r="AC255" s="3457"/>
      <c r="AD255" s="3457"/>
      <c r="AE255" s="3457"/>
      <c r="AF255" s="3457"/>
      <c r="AG255" s="5637"/>
      <c r="AH255" s="5644"/>
      <c r="AI255" s="3458"/>
      <c r="AJ255" s="3457"/>
      <c r="AK255" s="3457"/>
      <c r="AL255" s="3457"/>
      <c r="AM255" s="3457"/>
      <c r="AN255" s="3457"/>
      <c r="AO255" s="3457"/>
      <c r="AP255" s="3457"/>
      <c r="AQ255" s="3457"/>
      <c r="AR255" s="3457"/>
      <c r="AS255" s="3457"/>
      <c r="AT255" s="3457"/>
      <c r="AU255" s="3457"/>
      <c r="AV255" s="3457"/>
      <c r="AW255" s="3457"/>
      <c r="AX255" s="3457"/>
      <c r="AY255" s="3457"/>
      <c r="AZ255" s="3457"/>
      <c r="BA255" s="3457"/>
      <c r="BB255" s="3457"/>
      <c r="BC255" s="3457"/>
      <c r="BD255" s="3459"/>
      <c r="BE255" s="3489">
        <f>MyTimestamp(AH255)</f>
        <v/>
      </c>
      <c r="BF255" s="6080"/>
      <c r="BG255" s="6081">
        <f>BE255</f>
        <v/>
      </c>
      <c r="BH255" s="4736"/>
      <c r="BI255" s="3464"/>
      <c r="BJ255" s="3457"/>
      <c r="BK255" s="3465">
        <f>Overview!$E$7</f>
        <v/>
      </c>
      <c r="BL255" s="3457"/>
      <c r="BM255" s="3584"/>
      <c r="BN255" s="3465">
        <f>Overview!$P$153</f>
        <v/>
      </c>
      <c r="BO255" s="3457" t="inlineStr">
        <is>
          <t>Revisar: el mismo canal aparece con varias frecuencias en esta banda (1925 / 1950); Revisar: la misma frecuencia aparece con varios canales en esta banda (18050 / 18300 / 18525); Revisar: este canal figura con otra frecuencia en otra banda</t>
        </is>
      </c>
      <c r="BP255" s="3457"/>
      <c r="BQ255" s="3457"/>
      <c r="BR255" s="3467"/>
      <c r="BS255" s="3468"/>
      <c r="BT255" s="3469"/>
      <c r="BV255" s="3470"/>
      <c r="BW255" s="7588"/>
      <c r="BX255" s="7589"/>
      <c r="BY255" s="3471"/>
      <c r="BZ255" s="3472"/>
      <c r="CA255" s="3473"/>
      <c r="CB255" s="3474"/>
      <c r="CC255" s="3475"/>
      <c r="CD255" s="3476"/>
      <c r="CE255" s="3477"/>
      <c r="CF255" s="3477"/>
      <c r="CG255" s="3477"/>
      <c r="CH255" s="3478"/>
      <c r="CI255" s="3479"/>
      <c r="CJ255" s="3479"/>
      <c r="CK255" s="3479"/>
      <c r="CL255" s="3475"/>
      <c r="CM255" s="3476"/>
      <c r="CN255" s="3477"/>
      <c r="CO255" s="3477"/>
      <c r="CP255" s="3477"/>
      <c r="CQ255" s="3478"/>
      <c r="CR255" s="3479"/>
      <c r="CS255" s="3479"/>
      <c r="CT255" s="3479"/>
      <c r="CU255" s="3475"/>
      <c r="CV255" s="3480"/>
      <c r="CW255" s="3477"/>
      <c r="CX255" s="3477"/>
      <c r="CY255" s="3477"/>
      <c r="CZ255" s="3478"/>
      <c r="DA255" s="3479"/>
      <c r="DB255" s="3479"/>
      <c r="DC255" s="3479"/>
    </row>
    <row r="256" customFormat="1" customHeight="1" ht="12.75" s="3420" x14ac:dyDescent="0.2">
      <c r="B256" s="3448"/>
      <c r="C256" s="6954"/>
      <c r="D256" s="6089">
        <f>IF(ISNUMBER(FIND("EN",B256)),IF(ISNUMBER(FIND("FCC",B256)),IF(ISNUMBER(FIND("ISED",B256)),CONCATENATE(Overview!$V$10,";",Overview!$S$11,";",Overview!$S$12),CONCATENATE(Overview!$V$10,";",Overview!$S$11)),IF(ISNUMBER(FIND("ISED",B256)),CONCATENATE(Overview!$V$10,";",Overview!$S$12),Overview!$V$10)),IF(ISNUMBER(FIND("FCC",B256)),IF(ISNUMBER(FIND("ISED",B256)),CONCATENATE(Overview!$S$11,";",Overview!$S$12),"IEEE Std 1528™"),Overview!$S$12))</f>
        <v/>
      </c>
      <c r="E256" s="6089">
        <f>IF(ISNUMBER(FIND("EN",B256)),IF(ISNUMBER(FIND("FCC",B256)),IF(ISNUMBER(FIND("ISED",B256)),CONCATENATE(Overview!$AB$10,";",Overview!$Y$11,";",Overview!$Y$12),CONCATENATE(Overview!$AB$10,";",Overview!$Y$11)),IF(ISNUMBER(FIND("ISED",B256)),CONCATENATE(Overview!$AB$10,";",Overview!$Y$12),Overview!$AB$10)),IF(ISNUMBER(FIND("FCC",B256)),IF(ISNUMBER(FIND("ISED",B256)),CONCATENATE(Overview!$Y$11,";",Overview!$Y$12),"IEEE Std 1528™"),Overview!$Y$12))</f>
        <v/>
      </c>
      <c r="F256" s="6945"/>
      <c r="G256" s="5446">
        <f>Overview!$E$28</f>
        <v/>
      </c>
      <c r="H256" s="3449"/>
      <c r="I256" s="3449"/>
      <c r="J256" s="3450" t="inlineStr">
        <is>
          <t>Cat M1</t>
        </is>
      </c>
      <c r="K256" s="3450" t="inlineStr">
        <is>
          <t>FDD1</t>
        </is>
      </c>
      <c r="L256" s="3449"/>
      <c r="M256" s="3450">
        <v>15</v>
      </c>
      <c r="N256" s="3451" t="inlineStr">
        <is>
          <t>QPSK</t>
        </is>
      </c>
      <c r="O256" s="3452"/>
      <c r="P256" s="3453">
        <v>0</v>
      </c>
      <c r="Q256" s="3454">
        <v>6</v>
      </c>
      <c r="R256" s="3455">
        <v>0</v>
      </c>
      <c r="S256" s="3455"/>
      <c r="T256" s="3456">
        <v>18050</v>
      </c>
      <c r="U256" s="3456">
        <v>1950</v>
      </c>
      <c r="V256" s="3457"/>
      <c r="W256" s="3457"/>
      <c r="X256" s="3457"/>
      <c r="Y256" s="3457"/>
      <c r="Z256" s="3457"/>
      <c r="AA256" s="3457"/>
      <c r="AB256" s="3457"/>
      <c r="AC256" s="3457"/>
      <c r="AD256" s="3457"/>
      <c r="AE256" s="3457"/>
      <c r="AF256" s="3457"/>
      <c r="AG256" s="5637"/>
      <c r="AH256" s="5644"/>
      <c r="AI256" s="3458"/>
      <c r="AJ256" s="3457"/>
      <c r="AK256" s="3457"/>
      <c r="AL256" s="3457"/>
      <c r="AM256" s="3457"/>
      <c r="AN256" s="3457"/>
      <c r="AO256" s="3457"/>
      <c r="AP256" s="3457"/>
      <c r="AQ256" s="3457"/>
      <c r="AR256" s="3457"/>
      <c r="AS256" s="3457"/>
      <c r="AT256" s="3457"/>
      <c r="AU256" s="3457"/>
      <c r="AV256" s="3457"/>
      <c r="AW256" s="3457"/>
      <c r="AX256" s="3457"/>
      <c r="AY256" s="3457"/>
      <c r="AZ256" s="3457"/>
      <c r="BA256" s="3457"/>
      <c r="BB256" s="3457"/>
      <c r="BC256" s="3457"/>
      <c r="BD256" s="3459"/>
      <c r="BE256" s="3489">
        <f>MyTimestamp(AH256)</f>
        <v/>
      </c>
      <c r="BF256" s="6080"/>
      <c r="BG256" s="6081">
        <f>BE256</f>
        <v/>
      </c>
      <c r="BH256" s="4736"/>
      <c r="BI256" s="3464"/>
      <c r="BJ256" s="3457"/>
      <c r="BK256" s="3465">
        <f>Overview!$E$7</f>
        <v/>
      </c>
      <c r="BL256" s="3457"/>
      <c r="BM256" s="3584"/>
      <c r="BN256" s="3465">
        <f>Overview!$P$153</f>
        <v/>
      </c>
      <c r="BO256" s="3457" t="inlineStr">
        <is>
          <t>Revisar: el mismo canal aparece con varias frecuencias en esta banda (1925 / 1950); Revisar: la misma frecuencia aparece con varios canales en esta banda (18050 / 18300 / 18525); Revisar: este canal figura con otra frecuencia en otra banda</t>
        </is>
      </c>
      <c r="BP256" s="3457"/>
      <c r="BQ256" s="3457"/>
      <c r="BR256" s="3467"/>
      <c r="BS256" s="3468"/>
      <c r="BT256" s="3469"/>
      <c r="BV256" s="3470"/>
      <c r="BW256" s="7588"/>
      <c r="BX256" s="7589"/>
      <c r="BY256" s="3471"/>
      <c r="BZ256" s="3472"/>
      <c r="CA256" s="3473"/>
      <c r="CB256" s="3474"/>
      <c r="CC256" s="3475"/>
      <c r="CD256" s="3476"/>
      <c r="CE256" s="3477"/>
      <c r="CF256" s="3477"/>
      <c r="CG256" s="3477"/>
      <c r="CH256" s="3478"/>
      <c r="CI256" s="3479"/>
      <c r="CJ256" s="3479"/>
      <c r="CK256" s="3479"/>
      <c r="CL256" s="3475"/>
      <c r="CM256" s="3476"/>
      <c r="CN256" s="3477"/>
      <c r="CO256" s="3477"/>
      <c r="CP256" s="3477"/>
      <c r="CQ256" s="3478"/>
      <c r="CR256" s="3479"/>
      <c r="CS256" s="3479"/>
      <c r="CT256" s="3479"/>
      <c r="CU256" s="3475"/>
      <c r="CV256" s="3480"/>
      <c r="CW256" s="3477"/>
      <c r="CX256" s="3477"/>
      <c r="CY256" s="3477"/>
      <c r="CZ256" s="3478"/>
      <c r="DA256" s="3479"/>
      <c r="DB256" s="3479"/>
      <c r="DC256" s="3479"/>
    </row>
    <row r="257" customFormat="1" customHeight="1" ht="12.75" s="3420" x14ac:dyDescent="0.2">
      <c r="B257" s="3448"/>
      <c r="C257" s="6954"/>
      <c r="D257" s="6089">
        <f>IF(ISNUMBER(FIND("EN",B257)),IF(ISNUMBER(FIND("FCC",B257)),IF(ISNUMBER(FIND("ISED",B257)),CONCATENATE(Overview!$V$10,";",Overview!$S$11,";",Overview!$S$12),CONCATENATE(Overview!$V$10,";",Overview!$S$11)),IF(ISNUMBER(FIND("ISED",B257)),CONCATENATE(Overview!$V$10,";",Overview!$S$12),Overview!$V$10)),IF(ISNUMBER(FIND("FCC",B257)),IF(ISNUMBER(FIND("ISED",B257)),CONCATENATE(Overview!$S$11,";",Overview!$S$12),"IEEE Std 1528™"),Overview!$S$12))</f>
        <v/>
      </c>
      <c r="E257" s="6089">
        <f>IF(ISNUMBER(FIND("EN",B257)),IF(ISNUMBER(FIND("FCC",B257)),IF(ISNUMBER(FIND("ISED",B257)),CONCATENATE(Overview!$AB$10,";",Overview!$Y$11,";",Overview!$Y$12),CONCATENATE(Overview!$AB$10,";",Overview!$Y$11)),IF(ISNUMBER(FIND("ISED",B257)),CONCATENATE(Overview!$AB$10,";",Overview!$Y$12),Overview!$AB$10)),IF(ISNUMBER(FIND("FCC",B257)),IF(ISNUMBER(FIND("ISED",B257)),CONCATENATE(Overview!$Y$11,";",Overview!$Y$12),"IEEE Std 1528™"),Overview!$Y$12))</f>
        <v/>
      </c>
      <c r="F257" s="6945"/>
      <c r="G257" s="5446">
        <f>Overview!$E$28</f>
        <v/>
      </c>
      <c r="H257" s="3449"/>
      <c r="I257" s="3449"/>
      <c r="J257" s="3450" t="inlineStr">
        <is>
          <t>Cat M1</t>
        </is>
      </c>
      <c r="K257" s="3450" t="inlineStr">
        <is>
          <t>FDD1</t>
        </is>
      </c>
      <c r="L257" s="3449"/>
      <c r="M257" s="3450">
        <v>15</v>
      </c>
      <c r="N257" s="3451" t="inlineStr">
        <is>
          <t>QPSK</t>
        </is>
      </c>
      <c r="O257" s="3452"/>
      <c r="P257" s="3453">
        <v>11</v>
      </c>
      <c r="Q257" s="3454">
        <v>6</v>
      </c>
      <c r="R257" s="3455">
        <v>0</v>
      </c>
      <c r="S257" s="3455"/>
      <c r="T257" s="3456">
        <v>18050</v>
      </c>
      <c r="U257" s="3456">
        <v>1950</v>
      </c>
      <c r="V257" s="3457"/>
      <c r="W257" s="3457"/>
      <c r="X257" s="3457"/>
      <c r="Y257" s="3457"/>
      <c r="Z257" s="3457"/>
      <c r="AA257" s="3457"/>
      <c r="AB257" s="3457"/>
      <c r="AC257" s="3457"/>
      <c r="AD257" s="3457"/>
      <c r="AE257" s="3457"/>
      <c r="AF257" s="3457"/>
      <c r="AG257" s="5637"/>
      <c r="AH257" s="5644"/>
      <c r="AI257" s="3458"/>
      <c r="AJ257" s="3457"/>
      <c r="AK257" s="3457"/>
      <c r="AL257" s="3457"/>
      <c r="AM257" s="3457"/>
      <c r="AN257" s="3457"/>
      <c r="AO257" s="3457"/>
      <c r="AP257" s="3457"/>
      <c r="AQ257" s="3457"/>
      <c r="AR257" s="3457"/>
      <c r="AS257" s="3457"/>
      <c r="AT257" s="3457"/>
      <c r="AU257" s="3457"/>
      <c r="AV257" s="3457"/>
      <c r="AW257" s="3457"/>
      <c r="AX257" s="3457"/>
      <c r="AY257" s="3457"/>
      <c r="AZ257" s="3457"/>
      <c r="BA257" s="3457"/>
      <c r="BB257" s="3457"/>
      <c r="BC257" s="3457"/>
      <c r="BD257" s="3459"/>
      <c r="BE257" s="3489">
        <f>MyTimestamp(AH257)</f>
        <v/>
      </c>
      <c r="BF257" s="6080"/>
      <c r="BG257" s="6081">
        <f>BE257</f>
        <v/>
      </c>
      <c r="BH257" s="4736"/>
      <c r="BI257" s="3464"/>
      <c r="BJ257" s="3457"/>
      <c r="BK257" s="3465">
        <f>Overview!$E$7</f>
        <v/>
      </c>
      <c r="BL257" s="3457"/>
      <c r="BM257" s="3584"/>
      <c r="BN257" s="3465">
        <f>Overview!$P$153</f>
        <v/>
      </c>
      <c r="BO257" s="3457" t="inlineStr">
        <is>
          <t>Revisar: el mismo canal aparece con varias frecuencias en esta banda (1925 / 1950); Revisar: la misma frecuencia aparece con varios canales en esta banda (18050 / 18300 / 18525); Revisar: este canal figura con otra frecuencia en otra banda</t>
        </is>
      </c>
      <c r="BP257" s="3457"/>
      <c r="BQ257" s="3457"/>
      <c r="BR257" s="3467"/>
      <c r="BS257" s="3468"/>
      <c r="BT257" s="3469"/>
      <c r="BV257" s="3470"/>
      <c r="BW257" s="7588"/>
      <c r="BX257" s="7589"/>
      <c r="BY257" s="3471"/>
      <c r="BZ257" s="3472"/>
      <c r="CA257" s="3473"/>
      <c r="CB257" s="3474"/>
      <c r="CC257" s="3475"/>
      <c r="CD257" s="3476"/>
      <c r="CE257" s="3477"/>
      <c r="CF257" s="3477"/>
      <c r="CG257" s="3477"/>
      <c r="CH257" s="3478"/>
      <c r="CI257" s="3479"/>
      <c r="CJ257" s="3479"/>
      <c r="CK257" s="3479"/>
      <c r="CL257" s="3475"/>
      <c r="CM257" s="3476"/>
      <c r="CN257" s="3477"/>
      <c r="CO257" s="3477"/>
      <c r="CP257" s="3477"/>
      <c r="CQ257" s="3478"/>
      <c r="CR257" s="3479"/>
      <c r="CS257" s="3479"/>
      <c r="CT257" s="3479"/>
      <c r="CU257" s="3475"/>
      <c r="CV257" s="3480"/>
      <c r="CW257" s="3477"/>
      <c r="CX257" s="3477"/>
      <c r="CY257" s="3477"/>
      <c r="CZ257" s="3478"/>
      <c r="DA257" s="3479"/>
      <c r="DB257" s="3479"/>
      <c r="DC257" s="3479"/>
    </row>
    <row r="258" customFormat="1" customHeight="1" ht="12.75" s="3420" x14ac:dyDescent="0.2">
      <c r="B258" s="3448"/>
      <c r="C258" s="6954"/>
      <c r="D258" s="6089">
        <f>IF(ISNUMBER(FIND("EN",B258)),IF(ISNUMBER(FIND("FCC",B258)),IF(ISNUMBER(FIND("ISED",B258)),CONCATENATE(Overview!$V$10,";",Overview!$S$11,";",Overview!$S$12),CONCATENATE(Overview!$V$10,";",Overview!$S$11)),IF(ISNUMBER(FIND("ISED",B258)),CONCATENATE(Overview!$V$10,";",Overview!$S$12),Overview!$V$10)),IF(ISNUMBER(FIND("FCC",B258)),IF(ISNUMBER(FIND("ISED",B258)),CONCATENATE(Overview!$S$11,";",Overview!$S$12),"IEEE Std 1528™"),Overview!$S$12))</f>
        <v/>
      </c>
      <c r="E258" s="6089">
        <f>IF(ISNUMBER(FIND("EN",B258)),IF(ISNUMBER(FIND("FCC",B258)),IF(ISNUMBER(FIND("ISED",B258)),CONCATENATE(Overview!$AB$10,";",Overview!$Y$11,";",Overview!$Y$12),CONCATENATE(Overview!$AB$10,";",Overview!$Y$11)),IF(ISNUMBER(FIND("ISED",B258)),CONCATENATE(Overview!$AB$10,";",Overview!$Y$12),Overview!$AB$10)),IF(ISNUMBER(FIND("FCC",B258)),IF(ISNUMBER(FIND("ISED",B258)),CONCATENATE(Overview!$Y$11,";",Overview!$Y$12),"IEEE Std 1528™"),Overview!$Y$12))</f>
        <v/>
      </c>
      <c r="F258" s="6945"/>
      <c r="G258" s="5446">
        <f>Overview!$E$28</f>
        <v/>
      </c>
      <c r="H258" s="3449"/>
      <c r="I258" s="3449"/>
      <c r="J258" s="3450" t="inlineStr">
        <is>
          <t>Cat M1</t>
        </is>
      </c>
      <c r="K258" s="3450" t="inlineStr">
        <is>
          <t>FDD1</t>
        </is>
      </c>
      <c r="L258" s="3449"/>
      <c r="M258" s="3450">
        <v>15</v>
      </c>
      <c r="N258" s="3451" t="inlineStr">
        <is>
          <t>16QAM</t>
        </is>
      </c>
      <c r="O258" s="3452"/>
      <c r="P258" s="3453">
        <v>0</v>
      </c>
      <c r="Q258" s="3454">
        <v>1</v>
      </c>
      <c r="R258" s="3455">
        <v>0</v>
      </c>
      <c r="S258" s="3455"/>
      <c r="T258" s="3456">
        <v>18050</v>
      </c>
      <c r="U258" s="3456">
        <v>1950</v>
      </c>
      <c r="V258" s="3457"/>
      <c r="W258" s="3457"/>
      <c r="X258" s="3457"/>
      <c r="Y258" s="3457"/>
      <c r="Z258" s="3457"/>
      <c r="AA258" s="3457"/>
      <c r="AB258" s="3457"/>
      <c r="AC258" s="3457"/>
      <c r="AD258" s="3457"/>
      <c r="AE258" s="3457"/>
      <c r="AF258" s="3457"/>
      <c r="AG258" s="5637"/>
      <c r="AH258" s="5644"/>
      <c r="AI258" s="3458"/>
      <c r="AJ258" s="3457"/>
      <c r="AK258" s="3457"/>
      <c r="AL258" s="3457"/>
      <c r="AM258" s="3457"/>
      <c r="AN258" s="3457"/>
      <c r="AO258" s="3457"/>
      <c r="AP258" s="3457"/>
      <c r="AQ258" s="3457"/>
      <c r="AR258" s="3457"/>
      <c r="AS258" s="3457"/>
      <c r="AT258" s="3457"/>
      <c r="AU258" s="3457"/>
      <c r="AV258" s="3457"/>
      <c r="AW258" s="3457"/>
      <c r="AX258" s="3457"/>
      <c r="AY258" s="3457"/>
      <c r="AZ258" s="3457"/>
      <c r="BA258" s="3457"/>
      <c r="BB258" s="3457"/>
      <c r="BC258" s="3457"/>
      <c r="BD258" s="3459"/>
      <c r="BE258" s="3489">
        <f>MyTimestamp(AH258)</f>
        <v/>
      </c>
      <c r="BF258" s="6080"/>
      <c r="BG258" s="6081">
        <f>BE258</f>
        <v/>
      </c>
      <c r="BH258" s="4736"/>
      <c r="BI258" s="3464"/>
      <c r="BJ258" s="3457"/>
      <c r="BK258" s="3465">
        <f>Overview!$E$7</f>
        <v/>
      </c>
      <c r="BL258" s="3457"/>
      <c r="BM258" s="3584"/>
      <c r="BN258" s="3465">
        <f>Overview!$P$153</f>
        <v/>
      </c>
      <c r="BO258" s="3457" t="inlineStr">
        <is>
          <t>Revisar: el mismo canal aparece con varias frecuencias en esta banda (1925 / 1950); Revisar: la misma frecuencia aparece con varios canales en esta banda (18050 / 18300 / 18525); Revisar: este canal figura con otra frecuencia en otra banda</t>
        </is>
      </c>
      <c r="BP258" s="3457"/>
      <c r="BQ258" s="3457"/>
      <c r="BR258" s="3467"/>
      <c r="BS258" s="3468"/>
      <c r="BT258" s="3469"/>
      <c r="BV258" s="3470"/>
      <c r="BW258" s="7588"/>
      <c r="BX258" s="7589"/>
      <c r="BY258" s="3471"/>
      <c r="BZ258" s="3472"/>
      <c r="CA258" s="3473"/>
      <c r="CB258" s="3474"/>
      <c r="CC258" s="3475"/>
      <c r="CD258" s="3476"/>
      <c r="CE258" s="3477"/>
      <c r="CF258" s="3477"/>
      <c r="CG258" s="3477"/>
      <c r="CH258" s="3478"/>
      <c r="CI258" s="3479"/>
      <c r="CJ258" s="3479"/>
      <c r="CK258" s="3479"/>
      <c r="CL258" s="3475"/>
      <c r="CM258" s="3476"/>
      <c r="CN258" s="3477"/>
      <c r="CO258" s="3477"/>
      <c r="CP258" s="3477"/>
      <c r="CQ258" s="3478"/>
      <c r="CR258" s="3479"/>
      <c r="CS258" s="3479"/>
      <c r="CT258" s="3479"/>
      <c r="CU258" s="3475"/>
      <c r="CV258" s="3480"/>
      <c r="CW258" s="3477"/>
      <c r="CX258" s="3477"/>
      <c r="CY258" s="3477"/>
      <c r="CZ258" s="3478"/>
      <c r="DA258" s="3479"/>
      <c r="DB258" s="3479"/>
      <c r="DC258" s="3479"/>
    </row>
    <row r="259" customFormat="1" customHeight="1" ht="12.75" s="3420" x14ac:dyDescent="0.2">
      <c r="B259" s="3448"/>
      <c r="C259" s="6954"/>
      <c r="D259" s="6089">
        <f>IF(ISNUMBER(FIND("EN",B259)),IF(ISNUMBER(FIND("FCC",B259)),IF(ISNUMBER(FIND("ISED",B259)),CONCATENATE(Overview!$V$10,";",Overview!$S$11,";",Overview!$S$12),CONCATENATE(Overview!$V$10,";",Overview!$S$11)),IF(ISNUMBER(FIND("ISED",B259)),CONCATENATE(Overview!$V$10,";",Overview!$S$12),Overview!$V$10)),IF(ISNUMBER(FIND("FCC",B259)),IF(ISNUMBER(FIND("ISED",B259)),CONCATENATE(Overview!$S$11,";",Overview!$S$12),"IEEE Std 1528™"),Overview!$S$12))</f>
        <v/>
      </c>
      <c r="E259" s="6089">
        <f>IF(ISNUMBER(FIND("EN",B259)),IF(ISNUMBER(FIND("FCC",B259)),IF(ISNUMBER(FIND("ISED",B259)),CONCATENATE(Overview!$AB$10,";",Overview!$Y$11,";",Overview!$Y$12),CONCATENATE(Overview!$AB$10,";",Overview!$Y$11)),IF(ISNUMBER(FIND("ISED",B259)),CONCATENATE(Overview!$AB$10,";",Overview!$Y$12),Overview!$AB$10)),IF(ISNUMBER(FIND("FCC",B259)),IF(ISNUMBER(FIND("ISED",B259)),CONCATENATE(Overview!$Y$11,";",Overview!$Y$12),"IEEE Std 1528™"),Overview!$Y$12))</f>
        <v/>
      </c>
      <c r="F259" s="6945"/>
      <c r="G259" s="5446">
        <f>Overview!$E$28</f>
        <v/>
      </c>
      <c r="H259" s="3449"/>
      <c r="I259" s="3449"/>
      <c r="J259" s="3450" t="inlineStr">
        <is>
          <t>Cat M1</t>
        </is>
      </c>
      <c r="K259" s="3450" t="inlineStr">
        <is>
          <t>FDD1</t>
        </is>
      </c>
      <c r="L259" s="3449"/>
      <c r="M259" s="3450">
        <v>15</v>
      </c>
      <c r="N259" s="3451" t="inlineStr">
        <is>
          <t>16QAM</t>
        </is>
      </c>
      <c r="O259" s="3452"/>
      <c r="P259" s="3453">
        <v>0</v>
      </c>
      <c r="Q259" s="3454">
        <v>1</v>
      </c>
      <c r="R259" s="3455">
        <v>5</v>
      </c>
      <c r="S259" s="3455"/>
      <c r="T259" s="3456">
        <v>18050</v>
      </c>
      <c r="U259" s="3456">
        <v>1950</v>
      </c>
      <c r="V259" s="3457"/>
      <c r="W259" s="3457"/>
      <c r="X259" s="3457"/>
      <c r="Y259" s="3457"/>
      <c r="Z259" s="3457"/>
      <c r="AA259" s="3457"/>
      <c r="AB259" s="3457"/>
      <c r="AC259" s="3457"/>
      <c r="AD259" s="3457"/>
      <c r="AE259" s="3457"/>
      <c r="AF259" s="3457"/>
      <c r="AG259" s="5637"/>
      <c r="AH259" s="5644"/>
      <c r="AI259" s="3458"/>
      <c r="AJ259" s="3457"/>
      <c r="AK259" s="3457"/>
      <c r="AL259" s="3457"/>
      <c r="AM259" s="3457"/>
      <c r="AN259" s="3457"/>
      <c r="AO259" s="3457"/>
      <c r="AP259" s="3457"/>
      <c r="AQ259" s="3457"/>
      <c r="AR259" s="3457"/>
      <c r="AS259" s="3457"/>
      <c r="AT259" s="3457"/>
      <c r="AU259" s="3457"/>
      <c r="AV259" s="3457"/>
      <c r="AW259" s="3457"/>
      <c r="AX259" s="3457"/>
      <c r="AY259" s="3457"/>
      <c r="AZ259" s="3457"/>
      <c r="BA259" s="3457"/>
      <c r="BB259" s="3457"/>
      <c r="BC259" s="3457"/>
      <c r="BD259" s="3459"/>
      <c r="BE259" s="3489">
        <f>MyTimestamp(AH259)</f>
        <v/>
      </c>
      <c r="BF259" s="6080"/>
      <c r="BG259" s="6081">
        <f>BE259</f>
        <v/>
      </c>
      <c r="BH259" s="4736"/>
      <c r="BI259" s="3464"/>
      <c r="BJ259" s="3457"/>
      <c r="BK259" s="3465">
        <f>Overview!$E$7</f>
        <v/>
      </c>
      <c r="BL259" s="3457"/>
      <c r="BM259" s="3584"/>
      <c r="BN259" s="3465">
        <f>Overview!$P$153</f>
        <v/>
      </c>
      <c r="BO259" s="3457" t="inlineStr">
        <is>
          <t>Revisar: el mismo canal aparece con varias frecuencias en esta banda (1925 / 1950); Revisar: la misma frecuencia aparece con varios canales en esta banda (18050 / 18300 / 18525); Revisar: este canal figura con otra frecuencia en otra banda</t>
        </is>
      </c>
      <c r="BP259" s="3457"/>
      <c r="BQ259" s="3457"/>
      <c r="BR259" s="3467"/>
      <c r="BS259" s="3468"/>
      <c r="BT259" s="3469"/>
      <c r="BV259" s="3470"/>
      <c r="BW259" s="7588"/>
      <c r="BX259" s="7589"/>
      <c r="BY259" s="3471"/>
      <c r="BZ259" s="3472"/>
      <c r="CA259" s="3473"/>
      <c r="CB259" s="3474"/>
      <c r="CC259" s="3475"/>
      <c r="CD259" s="3476"/>
      <c r="CE259" s="3477"/>
      <c r="CF259" s="3477"/>
      <c r="CG259" s="3477"/>
      <c r="CH259" s="3478"/>
      <c r="CI259" s="3479"/>
      <c r="CJ259" s="3479"/>
      <c r="CK259" s="3479"/>
      <c r="CL259" s="3475"/>
      <c r="CM259" s="3476"/>
      <c r="CN259" s="3477"/>
      <c r="CO259" s="3477"/>
      <c r="CP259" s="3477"/>
      <c r="CQ259" s="3478"/>
      <c r="CR259" s="3479"/>
      <c r="CS259" s="3479"/>
      <c r="CT259" s="3479"/>
      <c r="CU259" s="3475"/>
      <c r="CV259" s="3480"/>
      <c r="CW259" s="3477"/>
      <c r="CX259" s="3477"/>
      <c r="CY259" s="3477"/>
      <c r="CZ259" s="3478"/>
      <c r="DA259" s="3479"/>
      <c r="DB259" s="3479"/>
      <c r="DC259" s="3479"/>
    </row>
    <row r="260" customFormat="1" customHeight="1" ht="12.75" s="3420" x14ac:dyDescent="0.2">
      <c r="B260" s="3448"/>
      <c r="C260" s="6954"/>
      <c r="D260" s="6089">
        <f>IF(ISNUMBER(FIND("EN",B260)),IF(ISNUMBER(FIND("FCC",B260)),IF(ISNUMBER(FIND("ISED",B260)),CONCATENATE(Overview!$V$10,";",Overview!$S$11,";",Overview!$S$12),CONCATENATE(Overview!$V$10,";",Overview!$S$11)),IF(ISNUMBER(FIND("ISED",B260)),CONCATENATE(Overview!$V$10,";",Overview!$S$12),Overview!$V$10)),IF(ISNUMBER(FIND("FCC",B260)),IF(ISNUMBER(FIND("ISED",B260)),CONCATENATE(Overview!$S$11,";",Overview!$S$12),"IEEE Std 1528™"),Overview!$S$12))</f>
        <v/>
      </c>
      <c r="E260" s="6089">
        <f>IF(ISNUMBER(FIND("EN",B260)),IF(ISNUMBER(FIND("FCC",B260)),IF(ISNUMBER(FIND("ISED",B260)),CONCATENATE(Overview!$AB$10,";",Overview!$Y$11,";",Overview!$Y$12),CONCATENATE(Overview!$AB$10,";",Overview!$Y$11)),IF(ISNUMBER(FIND("ISED",B260)),CONCATENATE(Overview!$AB$10,";",Overview!$Y$12),Overview!$AB$10)),IF(ISNUMBER(FIND("FCC",B260)),IF(ISNUMBER(FIND("ISED",B260)),CONCATENATE(Overview!$Y$11,";",Overview!$Y$12),"IEEE Std 1528™"),Overview!$Y$12))</f>
        <v/>
      </c>
      <c r="F260" s="6945"/>
      <c r="G260" s="5446">
        <f>Overview!$E$28</f>
        <v/>
      </c>
      <c r="H260" s="3449"/>
      <c r="I260" s="3449"/>
      <c r="J260" s="3450" t="inlineStr">
        <is>
          <t>Cat M1</t>
        </is>
      </c>
      <c r="K260" s="3450" t="inlineStr">
        <is>
          <t>FDD1</t>
        </is>
      </c>
      <c r="L260" s="3449"/>
      <c r="M260" s="3450">
        <v>15</v>
      </c>
      <c r="N260" s="3451" t="inlineStr">
        <is>
          <t>16QAM</t>
        </is>
      </c>
      <c r="O260" s="3452"/>
      <c r="P260" s="3453">
        <v>5</v>
      </c>
      <c r="Q260" s="3454">
        <v>1</v>
      </c>
      <c r="R260" s="3455">
        <v>0</v>
      </c>
      <c r="S260" s="3455"/>
      <c r="T260" s="3456">
        <v>18050</v>
      </c>
      <c r="U260" s="3456">
        <v>1950</v>
      </c>
      <c r="V260" s="3457"/>
      <c r="W260" s="3457"/>
      <c r="X260" s="3457"/>
      <c r="Y260" s="3457"/>
      <c r="Z260" s="3457"/>
      <c r="AA260" s="3457"/>
      <c r="AB260" s="3457"/>
      <c r="AC260" s="3457"/>
      <c r="AD260" s="3457"/>
      <c r="AE260" s="3457"/>
      <c r="AF260" s="3457"/>
      <c r="AG260" s="5637"/>
      <c r="AH260" s="5644"/>
      <c r="AI260" s="3458"/>
      <c r="AJ260" s="3457"/>
      <c r="AK260" s="3457"/>
      <c r="AL260" s="3457"/>
      <c r="AM260" s="3457"/>
      <c r="AN260" s="3457"/>
      <c r="AO260" s="3457"/>
      <c r="AP260" s="3457"/>
      <c r="AQ260" s="3457"/>
      <c r="AR260" s="3457"/>
      <c r="AS260" s="3457"/>
      <c r="AT260" s="3457"/>
      <c r="AU260" s="3457"/>
      <c r="AV260" s="3457"/>
      <c r="AW260" s="3457"/>
      <c r="AX260" s="3457"/>
      <c r="AY260" s="3457"/>
      <c r="AZ260" s="3457"/>
      <c r="BA260" s="3457"/>
      <c r="BB260" s="3457"/>
      <c r="BC260" s="3457"/>
      <c r="BD260" s="3459"/>
      <c r="BE260" s="3489">
        <f>MyTimestamp(AH260)</f>
        <v/>
      </c>
      <c r="BF260" s="6080"/>
      <c r="BG260" s="6081">
        <f>BE260</f>
        <v/>
      </c>
      <c r="BH260" s="4736"/>
      <c r="BI260" s="3464"/>
      <c r="BJ260" s="3457"/>
      <c r="BK260" s="3465">
        <f>Overview!$E$7</f>
        <v/>
      </c>
      <c r="BL260" s="3457"/>
      <c r="BM260" s="3584"/>
      <c r="BN260" s="3465">
        <f>Overview!$P$153</f>
        <v/>
      </c>
      <c r="BO260" s="3457" t="inlineStr">
        <is>
          <t>Revisar: el mismo canal aparece con varias frecuencias en esta banda (1925 / 1950); Revisar: la misma frecuencia aparece con varios canales en esta banda (18050 / 18300 / 18525); Revisar: este canal figura con otra frecuencia en otra banda</t>
        </is>
      </c>
      <c r="BP260" s="3457"/>
      <c r="BQ260" s="3457"/>
      <c r="BR260" s="3467"/>
      <c r="BS260" s="3468"/>
      <c r="BT260" s="3469"/>
      <c r="BV260" s="3470"/>
      <c r="BW260" s="7588"/>
      <c r="BX260" s="7589"/>
      <c r="BY260" s="3471"/>
      <c r="BZ260" s="3472"/>
      <c r="CA260" s="3473"/>
      <c r="CB260" s="3474"/>
      <c r="CC260" s="3475"/>
      <c r="CD260" s="3476"/>
      <c r="CE260" s="3477"/>
      <c r="CF260" s="3477"/>
      <c r="CG260" s="3477"/>
      <c r="CH260" s="3478"/>
      <c r="CI260" s="3479"/>
      <c r="CJ260" s="3479"/>
      <c r="CK260" s="3479"/>
      <c r="CL260" s="3475"/>
      <c r="CM260" s="3476"/>
      <c r="CN260" s="3477"/>
      <c r="CO260" s="3477"/>
      <c r="CP260" s="3477"/>
      <c r="CQ260" s="3478"/>
      <c r="CR260" s="3479"/>
      <c r="CS260" s="3479"/>
      <c r="CT260" s="3479"/>
      <c r="CU260" s="3475"/>
      <c r="CV260" s="3480"/>
      <c r="CW260" s="3477"/>
      <c r="CX260" s="3477"/>
      <c r="CY260" s="3477"/>
      <c r="CZ260" s="3478"/>
      <c r="DA260" s="3479"/>
      <c r="DB260" s="3479"/>
      <c r="DC260" s="3479"/>
    </row>
    <row r="261" customFormat="1" customHeight="1" ht="12.75" s="3420" x14ac:dyDescent="0.2">
      <c r="B261" s="3448"/>
      <c r="C261" s="6954"/>
      <c r="D261" s="6089">
        <f>IF(ISNUMBER(FIND("EN",B261)),IF(ISNUMBER(FIND("FCC",B261)),IF(ISNUMBER(FIND("ISED",B261)),CONCATENATE(Overview!$V$10,";",Overview!$S$11,";",Overview!$S$12),CONCATENATE(Overview!$V$10,";",Overview!$S$11)),IF(ISNUMBER(FIND("ISED",B261)),CONCATENATE(Overview!$V$10,";",Overview!$S$12),Overview!$V$10)),IF(ISNUMBER(FIND("FCC",B261)),IF(ISNUMBER(FIND("ISED",B261)),CONCATENATE(Overview!$S$11,";",Overview!$S$12),"IEEE Std 1528™"),Overview!$S$12))</f>
        <v/>
      </c>
      <c r="E261" s="6089">
        <f>IF(ISNUMBER(FIND("EN",B261)),IF(ISNUMBER(FIND("FCC",B261)),IF(ISNUMBER(FIND("ISED",B261)),CONCATENATE(Overview!$AB$10,";",Overview!$Y$11,";",Overview!$Y$12),CONCATENATE(Overview!$AB$10,";",Overview!$Y$11)),IF(ISNUMBER(FIND("ISED",B261)),CONCATENATE(Overview!$AB$10,";",Overview!$Y$12),Overview!$AB$10)),IF(ISNUMBER(FIND("FCC",B261)),IF(ISNUMBER(FIND("ISED",B261)),CONCATENATE(Overview!$Y$11,";",Overview!$Y$12),"IEEE Std 1528™"),Overview!$Y$12))</f>
        <v/>
      </c>
      <c r="F261" s="6945"/>
      <c r="G261" s="5446">
        <f>Overview!$E$28</f>
        <v/>
      </c>
      <c r="H261" s="3449"/>
      <c r="I261" s="3449"/>
      <c r="J261" s="3450" t="inlineStr">
        <is>
          <t>Cat M1</t>
        </is>
      </c>
      <c r="K261" s="3450" t="inlineStr">
        <is>
          <t>FDD1</t>
        </is>
      </c>
      <c r="L261" s="3449"/>
      <c r="M261" s="3450">
        <v>15</v>
      </c>
      <c r="N261" s="3451" t="inlineStr">
        <is>
          <t>16QAM</t>
        </is>
      </c>
      <c r="O261" s="3452"/>
      <c r="P261" s="3453">
        <v>5</v>
      </c>
      <c r="Q261" s="3454">
        <v>1</v>
      </c>
      <c r="R261" s="3455">
        <v>5</v>
      </c>
      <c r="S261" s="3455"/>
      <c r="T261" s="3456">
        <v>18050</v>
      </c>
      <c r="U261" s="3456">
        <v>1950</v>
      </c>
      <c r="V261" s="3457"/>
      <c r="W261" s="3457"/>
      <c r="X261" s="3457"/>
      <c r="Y261" s="3457"/>
      <c r="Z261" s="3457"/>
      <c r="AA261" s="3457"/>
      <c r="AB261" s="3457"/>
      <c r="AC261" s="3457"/>
      <c r="AD261" s="3457"/>
      <c r="AE261" s="3457"/>
      <c r="AF261" s="3457"/>
      <c r="AG261" s="5637"/>
      <c r="AH261" s="5644"/>
      <c r="AI261" s="3458"/>
      <c r="AJ261" s="3457"/>
      <c r="AK261" s="3457"/>
      <c r="AL261" s="3457"/>
      <c r="AM261" s="3457"/>
      <c r="AN261" s="3457"/>
      <c r="AO261" s="3457"/>
      <c r="AP261" s="3457"/>
      <c r="AQ261" s="3457"/>
      <c r="AR261" s="3457"/>
      <c r="AS261" s="3457"/>
      <c r="AT261" s="3457"/>
      <c r="AU261" s="3457"/>
      <c r="AV261" s="3457"/>
      <c r="AW261" s="3457"/>
      <c r="AX261" s="3457"/>
      <c r="AY261" s="3457"/>
      <c r="AZ261" s="3457"/>
      <c r="BA261" s="3457"/>
      <c r="BB261" s="3457"/>
      <c r="BC261" s="3457"/>
      <c r="BD261" s="3459"/>
      <c r="BE261" s="3489">
        <f>MyTimestamp(AH261)</f>
        <v/>
      </c>
      <c r="BF261" s="6080"/>
      <c r="BG261" s="6081">
        <f>BE261</f>
        <v/>
      </c>
      <c r="BH261" s="4736"/>
      <c r="BI261" s="3464"/>
      <c r="BJ261" s="3457"/>
      <c r="BK261" s="3465">
        <f>Overview!$E$7</f>
        <v/>
      </c>
      <c r="BL261" s="3457"/>
      <c r="BM261" s="3584"/>
      <c r="BN261" s="3465">
        <f>Overview!$P$153</f>
        <v/>
      </c>
      <c r="BO261" s="3457" t="inlineStr">
        <is>
          <t>Revisar: el mismo canal aparece con varias frecuencias en esta banda (1925 / 1950); Revisar: la misma frecuencia aparece con varios canales en esta banda (18050 / 18300 / 18525); Revisar: este canal figura con otra frecuencia en otra banda</t>
        </is>
      </c>
      <c r="BP261" s="3457"/>
      <c r="BQ261" s="3457"/>
      <c r="BR261" s="3467"/>
      <c r="BS261" s="3468"/>
      <c r="BT261" s="3469"/>
      <c r="BV261" s="3470"/>
      <c r="BW261" s="7588"/>
      <c r="BX261" s="7589"/>
      <c r="BY261" s="3471"/>
      <c r="BZ261" s="3472"/>
      <c r="CA261" s="3473"/>
      <c r="CB261" s="3474"/>
      <c r="CC261" s="3475"/>
      <c r="CD261" s="3476"/>
      <c r="CE261" s="3477"/>
      <c r="CF261" s="3477"/>
      <c r="CG261" s="3477"/>
      <c r="CH261" s="3478"/>
      <c r="CI261" s="3479"/>
      <c r="CJ261" s="3479"/>
      <c r="CK261" s="3479"/>
      <c r="CL261" s="3475"/>
      <c r="CM261" s="3476"/>
      <c r="CN261" s="3477"/>
      <c r="CO261" s="3477"/>
      <c r="CP261" s="3477"/>
      <c r="CQ261" s="3478"/>
      <c r="CR261" s="3479"/>
      <c r="CS261" s="3479"/>
      <c r="CT261" s="3479"/>
      <c r="CU261" s="3475"/>
      <c r="CV261" s="3480"/>
      <c r="CW261" s="3477"/>
      <c r="CX261" s="3477"/>
      <c r="CY261" s="3477"/>
      <c r="CZ261" s="3478"/>
      <c r="DA261" s="3479"/>
      <c r="DB261" s="3479"/>
      <c r="DC261" s="3479"/>
    </row>
    <row r="262" customFormat="1" customHeight="1" ht="12.75" s="3420" x14ac:dyDescent="0.2">
      <c r="B262" s="3448"/>
      <c r="C262" s="6954"/>
      <c r="D262" s="6089">
        <f>IF(ISNUMBER(FIND("EN",B262)),IF(ISNUMBER(FIND("FCC",B262)),IF(ISNUMBER(FIND("ISED",B262)),CONCATENATE(Overview!$V$10,";",Overview!$S$11,";",Overview!$S$12),CONCATENATE(Overview!$V$10,";",Overview!$S$11)),IF(ISNUMBER(FIND("ISED",B262)),CONCATENATE(Overview!$V$10,";",Overview!$S$12),Overview!$V$10)),IF(ISNUMBER(FIND("FCC",B262)),IF(ISNUMBER(FIND("ISED",B262)),CONCATENATE(Overview!$S$11,";",Overview!$S$12),"IEEE Std 1528™"),Overview!$S$12))</f>
        <v/>
      </c>
      <c r="E262" s="6089">
        <f>IF(ISNUMBER(FIND("EN",B262)),IF(ISNUMBER(FIND("FCC",B262)),IF(ISNUMBER(FIND("ISED",B262)),CONCATENATE(Overview!$AB$10,";",Overview!$Y$11,";",Overview!$Y$12),CONCATENATE(Overview!$AB$10,";",Overview!$Y$11)),IF(ISNUMBER(FIND("ISED",B262)),CONCATENATE(Overview!$AB$10,";",Overview!$Y$12),Overview!$AB$10)),IF(ISNUMBER(FIND("FCC",B262)),IF(ISNUMBER(FIND("ISED",B262)),CONCATENATE(Overview!$Y$11,";",Overview!$Y$12),"IEEE Std 1528™"),Overview!$Y$12))</f>
        <v/>
      </c>
      <c r="F262" s="6945"/>
      <c r="G262" s="5446">
        <f>Overview!$E$28</f>
        <v/>
      </c>
      <c r="H262" s="3449"/>
      <c r="I262" s="3449"/>
      <c r="J262" s="3450" t="inlineStr">
        <is>
          <t>Cat M1</t>
        </is>
      </c>
      <c r="K262" s="3450" t="inlineStr">
        <is>
          <t>FDD1</t>
        </is>
      </c>
      <c r="L262" s="3449"/>
      <c r="M262" s="3450">
        <v>15</v>
      </c>
      <c r="N262" s="3451" t="inlineStr">
        <is>
          <t>16QAM</t>
        </is>
      </c>
      <c r="O262" s="3452"/>
      <c r="P262" s="3453">
        <v>11</v>
      </c>
      <c r="Q262" s="3454">
        <v>1</v>
      </c>
      <c r="R262" s="3455">
        <v>0</v>
      </c>
      <c r="S262" s="3455"/>
      <c r="T262" s="3456">
        <v>18050</v>
      </c>
      <c r="U262" s="3456">
        <v>1950</v>
      </c>
      <c r="V262" s="3457"/>
      <c r="W262" s="3457"/>
      <c r="X262" s="3457"/>
      <c r="Y262" s="3457"/>
      <c r="Z262" s="3457"/>
      <c r="AA262" s="3457"/>
      <c r="AB262" s="3457"/>
      <c r="AC262" s="3457"/>
      <c r="AD262" s="3457"/>
      <c r="AE262" s="3457"/>
      <c r="AF262" s="3457"/>
      <c r="AG262" s="5637"/>
      <c r="AH262" s="5644"/>
      <c r="AI262" s="3458"/>
      <c r="AJ262" s="3457"/>
      <c r="AK262" s="3457"/>
      <c r="AL262" s="3457"/>
      <c r="AM262" s="3457"/>
      <c r="AN262" s="3457"/>
      <c r="AO262" s="3457"/>
      <c r="AP262" s="3457"/>
      <c r="AQ262" s="3457"/>
      <c r="AR262" s="3457"/>
      <c r="AS262" s="3457"/>
      <c r="AT262" s="3457"/>
      <c r="AU262" s="3457"/>
      <c r="AV262" s="3457"/>
      <c r="AW262" s="3457"/>
      <c r="AX262" s="3457"/>
      <c r="AY262" s="3457"/>
      <c r="AZ262" s="3457"/>
      <c r="BA262" s="3457"/>
      <c r="BB262" s="3457"/>
      <c r="BC262" s="3457"/>
      <c r="BD262" s="3459"/>
      <c r="BE262" s="3489">
        <f>MyTimestamp(AH262)</f>
        <v/>
      </c>
      <c r="BF262" s="6080"/>
      <c r="BG262" s="6081">
        <f>BE262</f>
        <v/>
      </c>
      <c r="BH262" s="4736"/>
      <c r="BI262" s="3464"/>
      <c r="BJ262" s="3457"/>
      <c r="BK262" s="3465">
        <f>Overview!$E$7</f>
        <v/>
      </c>
      <c r="BL262" s="3457"/>
      <c r="BM262" s="3584"/>
      <c r="BN262" s="3465">
        <f>Overview!$P$153</f>
        <v/>
      </c>
      <c r="BO262" s="3457" t="inlineStr">
        <is>
          <t>Revisar: el mismo canal aparece con varias frecuencias en esta banda (1925 / 1950); Revisar: la misma frecuencia aparece con varios canales en esta banda (18050 / 18300 / 18525); Revisar: este canal figura con otra frecuencia en otra banda</t>
        </is>
      </c>
      <c r="BP262" s="3457"/>
      <c r="BQ262" s="3457"/>
      <c r="BR262" s="3467"/>
      <c r="BS262" s="3468"/>
      <c r="BT262" s="3469"/>
      <c r="BV262" s="3470"/>
      <c r="BW262" s="7588"/>
      <c r="BX262" s="7589"/>
      <c r="BY262" s="3471"/>
      <c r="BZ262" s="3472"/>
      <c r="CA262" s="3473"/>
      <c r="CB262" s="3474"/>
      <c r="CC262" s="3475"/>
      <c r="CD262" s="3476"/>
      <c r="CE262" s="3477"/>
      <c r="CF262" s="3477"/>
      <c r="CG262" s="3477"/>
      <c r="CH262" s="3478"/>
      <c r="CI262" s="3479"/>
      <c r="CJ262" s="3479"/>
      <c r="CK262" s="3479"/>
      <c r="CL262" s="3475"/>
      <c r="CM262" s="3476"/>
      <c r="CN262" s="3477"/>
      <c r="CO262" s="3477"/>
      <c r="CP262" s="3477"/>
      <c r="CQ262" s="3478"/>
      <c r="CR262" s="3479"/>
      <c r="CS262" s="3479"/>
      <c r="CT262" s="3479"/>
      <c r="CU262" s="3475"/>
      <c r="CV262" s="3480"/>
      <c r="CW262" s="3477"/>
      <c r="CX262" s="3477"/>
      <c r="CY262" s="3477"/>
      <c r="CZ262" s="3478"/>
      <c r="DA262" s="3479"/>
      <c r="DB262" s="3479"/>
      <c r="DC262" s="3479"/>
    </row>
    <row r="263" customFormat="1" customHeight="1" ht="12.75" s="3420" x14ac:dyDescent="0.2">
      <c r="B263" s="3448"/>
      <c r="C263" s="6954"/>
      <c r="D263" s="6089">
        <f>IF(ISNUMBER(FIND("EN",B263)),IF(ISNUMBER(FIND("FCC",B263)),IF(ISNUMBER(FIND("ISED",B263)),CONCATENATE(Overview!$V$10,";",Overview!$S$11,";",Overview!$S$12),CONCATENATE(Overview!$V$10,";",Overview!$S$11)),IF(ISNUMBER(FIND("ISED",B263)),CONCATENATE(Overview!$V$10,";",Overview!$S$12),Overview!$V$10)),IF(ISNUMBER(FIND("FCC",B263)),IF(ISNUMBER(FIND("ISED",B263)),CONCATENATE(Overview!$S$11,";",Overview!$S$12),"IEEE Std 1528™"),Overview!$S$12))</f>
        <v/>
      </c>
      <c r="E263" s="6089">
        <f>IF(ISNUMBER(FIND("EN",B263)),IF(ISNUMBER(FIND("FCC",B263)),IF(ISNUMBER(FIND("ISED",B263)),CONCATENATE(Overview!$AB$10,";",Overview!$Y$11,";",Overview!$Y$12),CONCATENATE(Overview!$AB$10,";",Overview!$Y$11)),IF(ISNUMBER(FIND("ISED",B263)),CONCATENATE(Overview!$AB$10,";",Overview!$Y$12),Overview!$AB$10)),IF(ISNUMBER(FIND("FCC",B263)),IF(ISNUMBER(FIND("ISED",B263)),CONCATENATE(Overview!$Y$11,";",Overview!$Y$12),"IEEE Std 1528™"),Overview!$Y$12))</f>
        <v/>
      </c>
      <c r="F263" s="6945"/>
      <c r="G263" s="5446">
        <f>Overview!$E$28</f>
        <v/>
      </c>
      <c r="H263" s="3449"/>
      <c r="I263" s="3449"/>
      <c r="J263" s="3450" t="inlineStr">
        <is>
          <t>Cat M1</t>
        </is>
      </c>
      <c r="K263" s="3450" t="inlineStr">
        <is>
          <t>FDD1</t>
        </is>
      </c>
      <c r="L263" s="3449"/>
      <c r="M263" s="3450">
        <v>15</v>
      </c>
      <c r="N263" s="3451" t="inlineStr">
        <is>
          <t>16QAM</t>
        </is>
      </c>
      <c r="O263" s="3452"/>
      <c r="P263" s="3453">
        <v>11</v>
      </c>
      <c r="Q263" s="3454">
        <v>1</v>
      </c>
      <c r="R263" s="3455">
        <v>5</v>
      </c>
      <c r="S263" s="3455"/>
      <c r="T263" s="3456">
        <v>18050</v>
      </c>
      <c r="U263" s="3456">
        <v>1950</v>
      </c>
      <c r="V263" s="3457"/>
      <c r="W263" s="3457"/>
      <c r="X263" s="3457"/>
      <c r="Y263" s="3457"/>
      <c r="Z263" s="3457"/>
      <c r="AA263" s="3457"/>
      <c r="AB263" s="3457"/>
      <c r="AC263" s="3457"/>
      <c r="AD263" s="3457"/>
      <c r="AE263" s="3457"/>
      <c r="AF263" s="3457"/>
      <c r="AG263" s="5637"/>
      <c r="AH263" s="5644"/>
      <c r="AI263" s="3458"/>
      <c r="AJ263" s="3457"/>
      <c r="AK263" s="3457"/>
      <c r="AL263" s="3457"/>
      <c r="AM263" s="3457"/>
      <c r="AN263" s="3457"/>
      <c r="AO263" s="3457"/>
      <c r="AP263" s="3457"/>
      <c r="AQ263" s="3457"/>
      <c r="AR263" s="3457"/>
      <c r="AS263" s="3457"/>
      <c r="AT263" s="3457"/>
      <c r="AU263" s="3457"/>
      <c r="AV263" s="3457"/>
      <c r="AW263" s="3457"/>
      <c r="AX263" s="3457"/>
      <c r="AY263" s="3457"/>
      <c r="AZ263" s="3457"/>
      <c r="BA263" s="3457"/>
      <c r="BB263" s="3457"/>
      <c r="BC263" s="3457"/>
      <c r="BD263" s="3459"/>
      <c r="BE263" s="3489">
        <f>MyTimestamp(AH263)</f>
        <v/>
      </c>
      <c r="BF263" s="6080"/>
      <c r="BG263" s="6081">
        <f>BE263</f>
        <v/>
      </c>
      <c r="BH263" s="4736"/>
      <c r="BI263" s="3464"/>
      <c r="BJ263" s="3457"/>
      <c r="BK263" s="3465">
        <f>Overview!$E$7</f>
        <v/>
      </c>
      <c r="BL263" s="3457"/>
      <c r="BM263" s="3584"/>
      <c r="BN263" s="3465">
        <f>Overview!$P$153</f>
        <v/>
      </c>
      <c r="BO263" s="3457" t="inlineStr">
        <is>
          <t>Revisar: el mismo canal aparece con varias frecuencias en esta banda (1925 / 1950); Revisar: la misma frecuencia aparece con varios canales en esta banda (18050 / 18300 / 18525); Revisar: este canal figura con otra frecuencia en otra banda</t>
        </is>
      </c>
      <c r="BP263" s="3457"/>
      <c r="BQ263" s="3457"/>
      <c r="BR263" s="3467"/>
      <c r="BS263" s="3468"/>
      <c r="BT263" s="3469"/>
      <c r="BV263" s="3470"/>
      <c r="BW263" s="7588"/>
      <c r="BX263" s="7589"/>
      <c r="BY263" s="3471"/>
      <c r="BZ263" s="3472"/>
      <c r="CA263" s="3473"/>
      <c r="CB263" s="3474"/>
      <c r="CC263" s="3475"/>
      <c r="CD263" s="3476"/>
      <c r="CE263" s="3477"/>
      <c r="CF263" s="3477"/>
      <c r="CG263" s="3477"/>
      <c r="CH263" s="3478"/>
      <c r="CI263" s="3479"/>
      <c r="CJ263" s="3479"/>
      <c r="CK263" s="3479"/>
      <c r="CL263" s="3475"/>
      <c r="CM263" s="3476"/>
      <c r="CN263" s="3477"/>
      <c r="CO263" s="3477"/>
      <c r="CP263" s="3477"/>
      <c r="CQ263" s="3478"/>
      <c r="CR263" s="3479"/>
      <c r="CS263" s="3479"/>
      <c r="CT263" s="3479"/>
      <c r="CU263" s="3475"/>
      <c r="CV263" s="3480"/>
      <c r="CW263" s="3477"/>
      <c r="CX263" s="3477"/>
      <c r="CY263" s="3477"/>
      <c r="CZ263" s="3478"/>
      <c r="DA263" s="3479"/>
      <c r="DB263" s="3479"/>
      <c r="DC263" s="3479"/>
    </row>
    <row r="264" customFormat="1" customHeight="1" ht="12.75" s="3420" x14ac:dyDescent="0.2">
      <c r="B264" s="3448"/>
      <c r="C264" s="6954"/>
      <c r="D264" s="6089">
        <f>IF(ISNUMBER(FIND("EN",B264)),IF(ISNUMBER(FIND("FCC",B264)),IF(ISNUMBER(FIND("ISED",B264)),CONCATENATE(Overview!$V$10,";",Overview!$S$11,";",Overview!$S$12),CONCATENATE(Overview!$V$10,";",Overview!$S$11)),IF(ISNUMBER(FIND("ISED",B264)),CONCATENATE(Overview!$V$10,";",Overview!$S$12),Overview!$V$10)),IF(ISNUMBER(FIND("FCC",B264)),IF(ISNUMBER(FIND("ISED",B264)),CONCATENATE(Overview!$S$11,";",Overview!$S$12),"IEEE Std 1528™"),Overview!$S$12))</f>
        <v/>
      </c>
      <c r="E264" s="6089">
        <f>IF(ISNUMBER(FIND("EN",B264)),IF(ISNUMBER(FIND("FCC",B264)),IF(ISNUMBER(FIND("ISED",B264)),CONCATENATE(Overview!$AB$10,";",Overview!$Y$11,";",Overview!$Y$12),CONCATENATE(Overview!$AB$10,";",Overview!$Y$11)),IF(ISNUMBER(FIND("ISED",B264)),CONCATENATE(Overview!$AB$10,";",Overview!$Y$12),Overview!$AB$10)),IF(ISNUMBER(FIND("FCC",B264)),IF(ISNUMBER(FIND("ISED",B264)),CONCATENATE(Overview!$Y$11,";",Overview!$Y$12),"IEEE Std 1528™"),Overview!$Y$12))</f>
        <v/>
      </c>
      <c r="F264" s="6945"/>
      <c r="G264" s="5446">
        <f>Overview!$E$28</f>
        <v/>
      </c>
      <c r="H264" s="3449"/>
      <c r="I264" s="3449"/>
      <c r="J264" s="3450" t="inlineStr">
        <is>
          <t>Cat M1</t>
        </is>
      </c>
      <c r="K264" s="3450" t="inlineStr">
        <is>
          <t>FDD1</t>
        </is>
      </c>
      <c r="L264" s="3449"/>
      <c r="M264" s="3450">
        <v>15</v>
      </c>
      <c r="N264" s="3451" t="inlineStr">
        <is>
          <t>16QAM</t>
        </is>
      </c>
      <c r="O264" s="3452"/>
      <c r="P264" s="3453">
        <v>0</v>
      </c>
      <c r="Q264" s="3454">
        <v>3</v>
      </c>
      <c r="R264" s="3455">
        <v>0</v>
      </c>
      <c r="S264" s="3455"/>
      <c r="T264" s="3456">
        <v>18050</v>
      </c>
      <c r="U264" s="3456">
        <v>1950</v>
      </c>
      <c r="V264" s="3457"/>
      <c r="W264" s="3457"/>
      <c r="X264" s="3457"/>
      <c r="Y264" s="3457"/>
      <c r="Z264" s="3457"/>
      <c r="AA264" s="3457"/>
      <c r="AB264" s="3457"/>
      <c r="AC264" s="3457"/>
      <c r="AD264" s="3457"/>
      <c r="AE264" s="3457"/>
      <c r="AF264" s="3457"/>
      <c r="AG264" s="5637"/>
      <c r="AH264" s="5644"/>
      <c r="AI264" s="3458"/>
      <c r="AJ264" s="3457"/>
      <c r="AK264" s="3457"/>
      <c r="AL264" s="3457"/>
      <c r="AM264" s="3457"/>
      <c r="AN264" s="3457"/>
      <c r="AO264" s="3457"/>
      <c r="AP264" s="3457"/>
      <c r="AQ264" s="3457"/>
      <c r="AR264" s="3457"/>
      <c r="AS264" s="3457"/>
      <c r="AT264" s="3457"/>
      <c r="AU264" s="3457"/>
      <c r="AV264" s="3457"/>
      <c r="AW264" s="3457"/>
      <c r="AX264" s="3457"/>
      <c r="AY264" s="3457"/>
      <c r="AZ264" s="3457"/>
      <c r="BA264" s="3457"/>
      <c r="BB264" s="3457"/>
      <c r="BC264" s="3457"/>
      <c r="BD264" s="3459"/>
      <c r="BE264" s="3489">
        <f>MyTimestamp(AH264)</f>
        <v/>
      </c>
      <c r="BF264" s="6080"/>
      <c r="BG264" s="6081">
        <f>BE264</f>
        <v/>
      </c>
      <c r="BH264" s="4736"/>
      <c r="BI264" s="3464"/>
      <c r="BJ264" s="3457"/>
      <c r="BK264" s="3465">
        <f>Overview!$E$7</f>
        <v/>
      </c>
      <c r="BL264" s="3457"/>
      <c r="BM264" s="3584"/>
      <c r="BN264" s="3465">
        <f>Overview!$P$153</f>
        <v/>
      </c>
      <c r="BO264" s="3457" t="inlineStr">
        <is>
          <t>Revisar: el mismo canal aparece con varias frecuencias en esta banda (1925 / 1950); Revisar: la misma frecuencia aparece con varios canales en esta banda (18050 / 18300 / 18525); Revisar: este canal figura con otra frecuencia en otra banda</t>
        </is>
      </c>
      <c r="BP264" s="3457"/>
      <c r="BQ264" s="3457"/>
      <c r="BR264" s="3467"/>
      <c r="BS264" s="3468"/>
      <c r="BT264" s="3469"/>
      <c r="BV264" s="3470"/>
      <c r="BW264" s="7588"/>
      <c r="BX264" s="7589"/>
      <c r="BY264" s="3471"/>
      <c r="BZ264" s="3472"/>
      <c r="CA264" s="3473"/>
      <c r="CB264" s="3474"/>
      <c r="CC264" s="3475"/>
      <c r="CD264" s="3476"/>
      <c r="CE264" s="3477"/>
      <c r="CF264" s="3477"/>
      <c r="CG264" s="3477"/>
      <c r="CH264" s="3478"/>
      <c r="CI264" s="3479"/>
      <c r="CJ264" s="3479"/>
      <c r="CK264" s="3479"/>
      <c r="CL264" s="3475"/>
      <c r="CM264" s="3476"/>
      <c r="CN264" s="3477"/>
      <c r="CO264" s="3477"/>
      <c r="CP264" s="3477"/>
      <c r="CQ264" s="3478"/>
      <c r="CR264" s="3479"/>
      <c r="CS264" s="3479"/>
      <c r="CT264" s="3479"/>
      <c r="CU264" s="3475"/>
      <c r="CV264" s="3480"/>
      <c r="CW264" s="3477"/>
      <c r="CX264" s="3477"/>
      <c r="CY264" s="3477"/>
      <c r="CZ264" s="3478"/>
      <c r="DA264" s="3479"/>
      <c r="DB264" s="3479"/>
      <c r="DC264" s="3479"/>
    </row>
    <row r="265" customFormat="1" customHeight="1" ht="12.75" s="3420" x14ac:dyDescent="0.2">
      <c r="B265" s="3448"/>
      <c r="C265" s="6954"/>
      <c r="D265" s="6089">
        <f>IF(ISNUMBER(FIND("EN",B265)),IF(ISNUMBER(FIND("FCC",B265)),IF(ISNUMBER(FIND("ISED",B265)),CONCATENATE(Overview!$V$10,";",Overview!$S$11,";",Overview!$S$12),CONCATENATE(Overview!$V$10,";",Overview!$S$11)),IF(ISNUMBER(FIND("ISED",B265)),CONCATENATE(Overview!$V$10,";",Overview!$S$12),Overview!$V$10)),IF(ISNUMBER(FIND("FCC",B265)),IF(ISNUMBER(FIND("ISED",B265)),CONCATENATE(Overview!$S$11,";",Overview!$S$12),"IEEE Std 1528™"),Overview!$S$12))</f>
        <v/>
      </c>
      <c r="E265" s="6089">
        <f>IF(ISNUMBER(FIND("EN",B265)),IF(ISNUMBER(FIND("FCC",B265)),IF(ISNUMBER(FIND("ISED",B265)),CONCATENATE(Overview!$AB$10,";",Overview!$Y$11,";",Overview!$Y$12),CONCATENATE(Overview!$AB$10,";",Overview!$Y$11)),IF(ISNUMBER(FIND("ISED",B265)),CONCATENATE(Overview!$AB$10,";",Overview!$Y$12),Overview!$AB$10)),IF(ISNUMBER(FIND("FCC",B265)),IF(ISNUMBER(FIND("ISED",B265)),CONCATENATE(Overview!$Y$11,";",Overview!$Y$12),"IEEE Std 1528™"),Overview!$Y$12))</f>
        <v/>
      </c>
      <c r="F265" s="6945"/>
      <c r="G265" s="5446">
        <f>Overview!$E$28</f>
        <v/>
      </c>
      <c r="H265" s="3449"/>
      <c r="I265" s="3449"/>
      <c r="J265" s="3450" t="inlineStr">
        <is>
          <t>Cat M1</t>
        </is>
      </c>
      <c r="K265" s="3450" t="inlineStr">
        <is>
          <t>FDD1</t>
        </is>
      </c>
      <c r="L265" s="3449"/>
      <c r="M265" s="3450">
        <v>15</v>
      </c>
      <c r="N265" s="3451" t="inlineStr">
        <is>
          <t>16QAM</t>
        </is>
      </c>
      <c r="O265" s="3452"/>
      <c r="P265" s="3453">
        <v>11</v>
      </c>
      <c r="Q265" s="3454">
        <v>3</v>
      </c>
      <c r="R265" s="3455">
        <v>3</v>
      </c>
      <c r="S265" s="3455"/>
      <c r="T265" s="3456">
        <v>18050</v>
      </c>
      <c r="U265" s="3456">
        <v>1950</v>
      </c>
      <c r="V265" s="3457"/>
      <c r="W265" s="3457"/>
      <c r="X265" s="3457"/>
      <c r="Y265" s="3457"/>
      <c r="Z265" s="3457"/>
      <c r="AA265" s="3457"/>
      <c r="AB265" s="3457"/>
      <c r="AC265" s="3457"/>
      <c r="AD265" s="3457"/>
      <c r="AE265" s="3457"/>
      <c r="AF265" s="3457"/>
      <c r="AG265" s="5637"/>
      <c r="AH265" s="5644"/>
      <c r="AI265" s="3458"/>
      <c r="AJ265" s="3457"/>
      <c r="AK265" s="3457"/>
      <c r="AL265" s="3457"/>
      <c r="AM265" s="3457"/>
      <c r="AN265" s="3457"/>
      <c r="AO265" s="3457"/>
      <c r="AP265" s="3457"/>
      <c r="AQ265" s="3457"/>
      <c r="AR265" s="3457"/>
      <c r="AS265" s="3457"/>
      <c r="AT265" s="3457"/>
      <c r="AU265" s="3457"/>
      <c r="AV265" s="3457"/>
      <c r="AW265" s="3457"/>
      <c r="AX265" s="3457"/>
      <c r="AY265" s="3457"/>
      <c r="AZ265" s="3457"/>
      <c r="BA265" s="3457"/>
      <c r="BB265" s="3457"/>
      <c r="BC265" s="3457"/>
      <c r="BD265" s="3459"/>
      <c r="BE265" s="3489">
        <f>MyTimestamp(AH265)</f>
        <v/>
      </c>
      <c r="BF265" s="6080"/>
      <c r="BG265" s="6081">
        <f>BE265</f>
        <v/>
      </c>
      <c r="BH265" s="4736"/>
      <c r="BI265" s="3464"/>
      <c r="BJ265" s="3457"/>
      <c r="BK265" s="3465">
        <f>Overview!$E$7</f>
        <v/>
      </c>
      <c r="BL265" s="3457"/>
      <c r="BM265" s="3584"/>
      <c r="BN265" s="3465">
        <f>Overview!$P$153</f>
        <v/>
      </c>
      <c r="BO265" s="3457" t="inlineStr">
        <is>
          <t>Revisar: el mismo canal aparece con varias frecuencias en esta banda (1925 / 1950); Revisar: la misma frecuencia aparece con varios canales en esta banda (18050 / 18300 / 18525); Revisar: este canal figura con otra frecuencia en otra banda</t>
        </is>
      </c>
      <c r="BP265" s="3457"/>
      <c r="BQ265" s="3457"/>
      <c r="BR265" s="3467"/>
      <c r="BS265" s="3468"/>
      <c r="BT265" s="3469"/>
      <c r="BV265" s="3470"/>
      <c r="BW265" s="7588"/>
      <c r="BX265" s="7589"/>
      <c r="BY265" s="3471"/>
      <c r="BZ265" s="3472"/>
      <c r="CA265" s="3473"/>
      <c r="CB265" s="3474"/>
      <c r="CC265" s="3475"/>
      <c r="CD265" s="3476"/>
      <c r="CE265" s="3477"/>
      <c r="CF265" s="3477"/>
      <c r="CG265" s="3477"/>
      <c r="CH265" s="3478"/>
      <c r="CI265" s="3479"/>
      <c r="CJ265" s="3479"/>
      <c r="CK265" s="3479"/>
      <c r="CL265" s="3475"/>
      <c r="CM265" s="3476"/>
      <c r="CN265" s="3477"/>
      <c r="CO265" s="3477"/>
      <c r="CP265" s="3477"/>
      <c r="CQ265" s="3478"/>
      <c r="CR265" s="3479"/>
      <c r="CS265" s="3479"/>
      <c r="CT265" s="3479"/>
      <c r="CU265" s="3475"/>
      <c r="CV265" s="3480"/>
      <c r="CW265" s="3477"/>
      <c r="CX265" s="3477"/>
      <c r="CY265" s="3477"/>
      <c r="CZ265" s="3478"/>
      <c r="DA265" s="3479"/>
      <c r="DB265" s="3479"/>
      <c r="DC265" s="3479"/>
    </row>
  </sheetData>
  <sheetProtection sheet="1" autoFilter="0"/>
  <autoFilter ref="B2:BT265" xr:uid="{00000000-0009-0000-0000-000004000000}"/>
  <mergeCells count="15280">
    <mergeCell ref="BV32:BV35"/>
    <mergeCell ref="BX33:BX35"/>
    <mergeCell ref="BV37:BV40"/>
    <mergeCell ref="BV42:BV44"/>
    <mergeCell ref="BW63:BX63"/>
    <mergeCell ref="BV64:BV67"/>
    <mergeCell ref="BW64:BX64"/>
    <mergeCell ref="BW65:BX65"/>
    <mergeCell ref="BW66:BX66"/>
    <mergeCell ref="BW67:BX67"/>
    <mergeCell ref="BW17:BX18"/>
    <mergeCell ref="BV18:BV21"/>
    <mergeCell ref="BW19:BX19"/>
    <mergeCell ref="BV23:BV26"/>
    <mergeCell ref="BX23:BX26"/>
    <mergeCell ref="BV28:BV30"/>
    <mergeCell ref="BX28:BX31"/>
    <mergeCell ref="BV9:BV12"/>
    <mergeCell ref="BW9:BX10"/>
    <mergeCell ref="BW11:BX11"/>
    <mergeCell ref="BW12:BX12"/>
    <mergeCell ref="BW13:BX13"/>
    <mergeCell ref="BV14:BV16"/>
    <mergeCell ref="BW14:BX14"/>
    <mergeCell ref="BW15:BX15"/>
    <mergeCell ref="BW3:BX3"/>
    <mergeCell ref="BV4:BV7"/>
    <mergeCell ref="BW4:BX4"/>
    <mergeCell ref="BW5:BX5"/>
    <mergeCell ref="BW6:BX6"/>
    <mergeCell ref="BW7:BX7"/>
    <mergeCell ref="BW137:BX138"/>
    <mergeCell ref="BV138:BV141"/>
    <mergeCell ref="BW139:BX139"/>
    <mergeCell ref="BV143:BV146"/>
    <mergeCell ref="BX143:BX146"/>
    <mergeCell ref="BV148:BV150"/>
    <mergeCell ref="BX148:BX151"/>
    <mergeCell ref="BV129:BV132"/>
    <mergeCell ref="BW129:BX130"/>
    <mergeCell ref="BW131:BX131"/>
    <mergeCell ref="BW132:BX132"/>
    <mergeCell ref="BW133:BX133"/>
    <mergeCell ref="BV134:BV136"/>
    <mergeCell ref="BW134:BX134"/>
    <mergeCell ref="BW135:BX135"/>
    <mergeCell ref="BV92:BV95"/>
    <mergeCell ref="BX93:BX95"/>
    <mergeCell ref="BV97:BV100"/>
    <mergeCell ref="BV102:BV104"/>
    <mergeCell ref="BW123:BX123"/>
    <mergeCell ref="BV124:BV127"/>
    <mergeCell ref="BW124:BX124"/>
    <mergeCell ref="BW125:BX125"/>
    <mergeCell ref="BW126:BX126"/>
    <mergeCell ref="BW127:BX127"/>
    <mergeCell ref="BW77:BX78"/>
    <mergeCell ref="BV78:BV81"/>
    <mergeCell ref="BW79:BX79"/>
    <mergeCell ref="BV83:BV86"/>
    <mergeCell ref="BX83:BX86"/>
    <mergeCell ref="BV88:BV90"/>
    <mergeCell ref="BX88:BX91"/>
    <mergeCell ref="BV69:BV72"/>
    <mergeCell ref="BW69:BX70"/>
    <mergeCell ref="BW71:BX71"/>
    <mergeCell ref="BW72:BX72"/>
    <mergeCell ref="BW73:BX73"/>
    <mergeCell ref="BV74:BV76"/>
    <mergeCell ref="BW74:BX74"/>
    <mergeCell ref="BW75:BX75"/>
    <mergeCell ref="BV212:BV215"/>
    <mergeCell ref="BX213:BX215"/>
    <mergeCell ref="BV217:BV220"/>
    <mergeCell ref="BV222:BV224"/>
    <mergeCell ref="BW249:BX249"/>
    <mergeCell ref="BV250:BV253"/>
    <mergeCell ref="BW250:BX250"/>
    <mergeCell ref="BW251:BX251"/>
    <mergeCell ref="BW252:BX252"/>
    <mergeCell ref="BW253:BX253"/>
    <mergeCell ref="BW197:BX198"/>
    <mergeCell ref="BV198:BV201"/>
    <mergeCell ref="BW199:BX199"/>
    <mergeCell ref="BV203:BV206"/>
    <mergeCell ref="BX203:BX206"/>
    <mergeCell ref="BV208:BV210"/>
    <mergeCell ref="BX208:BX211"/>
    <mergeCell ref="BV189:BV192"/>
    <mergeCell ref="BW189:BX190"/>
    <mergeCell ref="BW191:BX191"/>
    <mergeCell ref="BW192:BX192"/>
    <mergeCell ref="BW193:BX193"/>
    <mergeCell ref="BV194:BV196"/>
    <mergeCell ref="BW194:BX194"/>
    <mergeCell ref="BW195:BX195"/>
    <mergeCell ref="BV152:BV155"/>
    <mergeCell ref="BX153:BX155"/>
    <mergeCell ref="BV157:BV160"/>
    <mergeCell ref="BV162:BV164"/>
    <mergeCell ref="BW183:BX183"/>
    <mergeCell ref="BV184:BV187"/>
    <mergeCell ref="BW184:BX184"/>
    <mergeCell ref="BW185:BX185"/>
    <mergeCell ref="BW186:BX186"/>
    <mergeCell ref="BW187:BX187"/>
    <mergeCell ref="BW323:BX324"/>
    <mergeCell ref="BV324:BV327"/>
    <mergeCell ref="BW325:BX325"/>
    <mergeCell ref="BV329:BV332"/>
    <mergeCell ref="BX329:BX332"/>
    <mergeCell ref="BV334:BV336"/>
    <mergeCell ref="BX334:BX337"/>
    <mergeCell ref="BV315:BV318"/>
    <mergeCell ref="BW315:BX316"/>
    <mergeCell ref="BW317:BX317"/>
    <mergeCell ref="BW318:BX318"/>
    <mergeCell ref="BW319:BX319"/>
    <mergeCell ref="BV320:BV322"/>
    <mergeCell ref="BW320:BX320"/>
    <mergeCell ref="BW321:BX321"/>
    <mergeCell ref="BV278:BV281"/>
    <mergeCell ref="BX279:BX281"/>
    <mergeCell ref="BV283:BV286"/>
    <mergeCell ref="BV288:BV290"/>
    <mergeCell ref="BW309:BX309"/>
    <mergeCell ref="BV310:BV313"/>
    <mergeCell ref="BW310:BX310"/>
    <mergeCell ref="BW311:BX311"/>
    <mergeCell ref="BW312:BX312"/>
    <mergeCell ref="BW313:BX313"/>
    <mergeCell ref="BW263:BX264"/>
    <mergeCell ref="BV264:BV267"/>
    <mergeCell ref="BW265:BX265"/>
    <mergeCell ref="BV269:BV272"/>
    <mergeCell ref="BX269:BX272"/>
    <mergeCell ref="BV274:BV276"/>
    <mergeCell ref="BX274:BX277"/>
    <mergeCell ref="BV255:BV258"/>
    <mergeCell ref="BW255:BX256"/>
    <mergeCell ref="BW257:BX257"/>
    <mergeCell ref="BW258:BX258"/>
    <mergeCell ref="BW259:BX259"/>
    <mergeCell ref="BV260:BV262"/>
    <mergeCell ref="BW260:BX260"/>
    <mergeCell ref="BW261:BX261"/>
    <mergeCell ref="BV398:BV401"/>
    <mergeCell ref="BX399:BX401"/>
    <mergeCell ref="BV403:BV406"/>
    <mergeCell ref="BV408:BV410"/>
    <mergeCell ref="BW429:BX429"/>
    <mergeCell ref="BV430:BV433"/>
    <mergeCell ref="BW430:BX430"/>
    <mergeCell ref="BW431:BX431"/>
    <mergeCell ref="BW432:BX432"/>
    <mergeCell ref="BW433:BX433"/>
    <mergeCell ref="BW383:BX384"/>
    <mergeCell ref="BV384:BV387"/>
    <mergeCell ref="BW385:BX385"/>
    <mergeCell ref="BV389:BV392"/>
    <mergeCell ref="BX389:BX392"/>
    <mergeCell ref="BV394:BV396"/>
    <mergeCell ref="BX394:BX397"/>
    <mergeCell ref="BV375:BV378"/>
    <mergeCell ref="BW375:BX376"/>
    <mergeCell ref="BW377:BX377"/>
    <mergeCell ref="BW378:BX378"/>
    <mergeCell ref="BW379:BX379"/>
    <mergeCell ref="BV380:BV382"/>
    <mergeCell ref="BW380:BX380"/>
    <mergeCell ref="BW381:BX381"/>
    <mergeCell ref="BV338:BV341"/>
    <mergeCell ref="BX339:BX341"/>
    <mergeCell ref="BV343:BV346"/>
    <mergeCell ref="BV348:BV350"/>
    <mergeCell ref="BW369:BX369"/>
    <mergeCell ref="BV370:BV373"/>
    <mergeCell ref="BW370:BX370"/>
    <mergeCell ref="BW371:BX371"/>
    <mergeCell ref="BW372:BX372"/>
    <mergeCell ref="BW373:BX373"/>
    <mergeCell ref="BW509:BX510"/>
    <mergeCell ref="BV510:BV513"/>
    <mergeCell ref="BW511:BX511"/>
    <mergeCell ref="BV515:BV518"/>
    <mergeCell ref="BX515:BX518"/>
    <mergeCell ref="BV520:BV522"/>
    <mergeCell ref="BX520:BX523"/>
    <mergeCell ref="BV501:BV504"/>
    <mergeCell ref="BW501:BX502"/>
    <mergeCell ref="BW503:BX503"/>
    <mergeCell ref="BW504:BX504"/>
    <mergeCell ref="BW505:BX505"/>
    <mergeCell ref="BV506:BV508"/>
    <mergeCell ref="BW506:BX506"/>
    <mergeCell ref="BW507:BX507"/>
    <mergeCell ref="BV458:BV461"/>
    <mergeCell ref="BX459:BX461"/>
    <mergeCell ref="BV463:BV466"/>
    <mergeCell ref="BV468:BV470"/>
    <mergeCell ref="BW495:BX495"/>
    <mergeCell ref="BV496:BV499"/>
    <mergeCell ref="BW496:BX496"/>
    <mergeCell ref="BW497:BX497"/>
    <mergeCell ref="BW498:BX498"/>
    <mergeCell ref="BW499:BX499"/>
    <mergeCell ref="BW443:BX444"/>
    <mergeCell ref="BV444:BV447"/>
    <mergeCell ref="BW445:BX445"/>
    <mergeCell ref="BV449:BV452"/>
    <mergeCell ref="BX449:BX452"/>
    <mergeCell ref="BV454:BV456"/>
    <mergeCell ref="BX454:BX457"/>
    <mergeCell ref="BV435:BV438"/>
    <mergeCell ref="BW435:BX436"/>
    <mergeCell ref="BW437:BX437"/>
    <mergeCell ref="BW438:BX438"/>
    <mergeCell ref="BW439:BX439"/>
    <mergeCell ref="BV440:BV442"/>
    <mergeCell ref="BW440:BX440"/>
    <mergeCell ref="BW441:BX441"/>
    <mergeCell ref="BV584:BV587"/>
    <mergeCell ref="BX585:BX587"/>
    <mergeCell ref="BV589:BV592"/>
    <mergeCell ref="BV594:BV596"/>
    <mergeCell ref="BW615:BX615"/>
    <mergeCell ref="BV616:BV619"/>
    <mergeCell ref="BW616:BX616"/>
    <mergeCell ref="BW617:BX617"/>
    <mergeCell ref="BW618:BX618"/>
    <mergeCell ref="BW619:BX619"/>
    <mergeCell ref="BW569:BX570"/>
    <mergeCell ref="BV570:BV573"/>
    <mergeCell ref="BW571:BX571"/>
    <mergeCell ref="BV575:BV578"/>
    <mergeCell ref="BX575:BX578"/>
    <mergeCell ref="BV580:BV582"/>
    <mergeCell ref="BX580:BX583"/>
    <mergeCell ref="BV561:BV564"/>
    <mergeCell ref="BW561:BX562"/>
    <mergeCell ref="BW563:BX563"/>
    <mergeCell ref="BW564:BX564"/>
    <mergeCell ref="BW565:BX565"/>
    <mergeCell ref="BV566:BV568"/>
    <mergeCell ref="BW566:BX566"/>
    <mergeCell ref="BW567:BX567"/>
    <mergeCell ref="BV524:BV527"/>
    <mergeCell ref="BX525:BX527"/>
    <mergeCell ref="BV529:BV532"/>
    <mergeCell ref="BV534:BV536"/>
    <mergeCell ref="BW555:BX555"/>
    <mergeCell ref="BV556:BV559"/>
    <mergeCell ref="BW556:BX556"/>
    <mergeCell ref="BW557:BX557"/>
    <mergeCell ref="BW558:BX558"/>
    <mergeCell ref="BW559:BX559"/>
    <mergeCell ref="BW689:BX690"/>
    <mergeCell ref="BV690:BV693"/>
    <mergeCell ref="BW691:BX691"/>
    <mergeCell ref="BV695:BV698"/>
    <mergeCell ref="BX695:BX698"/>
    <mergeCell ref="BV700:BV702"/>
    <mergeCell ref="BX700:BX703"/>
    <mergeCell ref="BV681:BV684"/>
    <mergeCell ref="BW681:BX682"/>
    <mergeCell ref="BW683:BX683"/>
    <mergeCell ref="BW684:BX684"/>
    <mergeCell ref="BW685:BX685"/>
    <mergeCell ref="BV686:BV688"/>
    <mergeCell ref="BW686:BX686"/>
    <mergeCell ref="BW687:BX687"/>
    <mergeCell ref="BV644:BV647"/>
    <mergeCell ref="BX645:BX647"/>
    <mergeCell ref="BV649:BV652"/>
    <mergeCell ref="BV654:BV656"/>
    <mergeCell ref="BW675:BX675"/>
    <mergeCell ref="BV676:BV679"/>
    <mergeCell ref="BW676:BX676"/>
    <mergeCell ref="BW677:BX677"/>
    <mergeCell ref="BW678:BX678"/>
    <mergeCell ref="BW679:BX679"/>
    <mergeCell ref="BW629:BX630"/>
    <mergeCell ref="BV630:BV633"/>
    <mergeCell ref="BW631:BX631"/>
    <mergeCell ref="BV635:BV638"/>
    <mergeCell ref="BX635:BX638"/>
    <mergeCell ref="BV640:BV642"/>
    <mergeCell ref="BX640:BX643"/>
    <mergeCell ref="BV621:BV624"/>
    <mergeCell ref="BW621:BX622"/>
    <mergeCell ref="BW623:BX623"/>
    <mergeCell ref="BW624:BX624"/>
    <mergeCell ref="BW625:BX625"/>
    <mergeCell ref="BV626:BV628"/>
    <mergeCell ref="BW626:BX626"/>
    <mergeCell ref="BW627:BX627"/>
    <mergeCell ref="BV770:BV773"/>
    <mergeCell ref="BX771:BX773"/>
    <mergeCell ref="BV775:BV778"/>
    <mergeCell ref="BV780:BV782"/>
    <mergeCell ref="BW801:BX801"/>
    <mergeCell ref="BV802:BV805"/>
    <mergeCell ref="BW802:BX802"/>
    <mergeCell ref="BW803:BX803"/>
    <mergeCell ref="BW804:BX804"/>
    <mergeCell ref="BW805:BX805"/>
    <mergeCell ref="BW755:BX756"/>
    <mergeCell ref="BV756:BV759"/>
    <mergeCell ref="BW757:BX757"/>
    <mergeCell ref="BV761:BV764"/>
    <mergeCell ref="BX761:BX764"/>
    <mergeCell ref="BV766:BV768"/>
    <mergeCell ref="BX766:BX769"/>
    <mergeCell ref="BV747:BV750"/>
    <mergeCell ref="BW747:BX748"/>
    <mergeCell ref="BW749:BX749"/>
    <mergeCell ref="BW750:BX750"/>
    <mergeCell ref="BW751:BX751"/>
    <mergeCell ref="BV752:BV754"/>
    <mergeCell ref="BW752:BX752"/>
    <mergeCell ref="BW753:BX753"/>
    <mergeCell ref="BV704:BV707"/>
    <mergeCell ref="BX705:BX707"/>
    <mergeCell ref="BV709:BV712"/>
    <mergeCell ref="BV714:BV716"/>
    <mergeCell ref="BW741:BX741"/>
    <mergeCell ref="BV742:BV745"/>
    <mergeCell ref="BW742:BX742"/>
    <mergeCell ref="BW743:BX743"/>
    <mergeCell ref="BW744:BX744"/>
    <mergeCell ref="BW745:BX745"/>
    <mergeCell ref="BW875:BX876"/>
    <mergeCell ref="BV876:BV879"/>
    <mergeCell ref="BW877:BX877"/>
    <mergeCell ref="BV881:BV884"/>
    <mergeCell ref="BX881:BX884"/>
    <mergeCell ref="BV886:BV888"/>
    <mergeCell ref="BX886:BX889"/>
    <mergeCell ref="BV867:BV870"/>
    <mergeCell ref="BW867:BX868"/>
    <mergeCell ref="BW869:BX869"/>
    <mergeCell ref="BW870:BX870"/>
    <mergeCell ref="BW871:BX871"/>
    <mergeCell ref="BV872:BV874"/>
    <mergeCell ref="BW872:BX872"/>
    <mergeCell ref="BW873:BX873"/>
    <mergeCell ref="BV830:BV833"/>
    <mergeCell ref="BX831:BX833"/>
    <mergeCell ref="BV835:BV838"/>
    <mergeCell ref="BV840:BV842"/>
    <mergeCell ref="BW861:BX861"/>
    <mergeCell ref="BV862:BV865"/>
    <mergeCell ref="BW862:BX862"/>
    <mergeCell ref="BW863:BX863"/>
    <mergeCell ref="BW864:BX864"/>
    <mergeCell ref="BW865:BX865"/>
    <mergeCell ref="BW815:BX816"/>
    <mergeCell ref="BV816:BV819"/>
    <mergeCell ref="BW817:BX817"/>
    <mergeCell ref="BV821:BV824"/>
    <mergeCell ref="BX821:BX824"/>
    <mergeCell ref="BV826:BV828"/>
    <mergeCell ref="BX826:BX829"/>
    <mergeCell ref="BV807:BV810"/>
    <mergeCell ref="BW807:BX808"/>
    <mergeCell ref="BW809:BX809"/>
    <mergeCell ref="BW810:BX810"/>
    <mergeCell ref="BW811:BX811"/>
    <mergeCell ref="BV812:BV814"/>
    <mergeCell ref="BW812:BX812"/>
    <mergeCell ref="BW813:BX813"/>
    <mergeCell ref="BV950:BV953"/>
    <mergeCell ref="BX951:BX953"/>
    <mergeCell ref="BV955:BV958"/>
    <mergeCell ref="BV960:BV962"/>
    <mergeCell ref="BW987:BX987"/>
    <mergeCell ref="BV988:BV991"/>
    <mergeCell ref="BW988:BX988"/>
    <mergeCell ref="BW989:BX989"/>
    <mergeCell ref="BW990:BX990"/>
    <mergeCell ref="BW991:BX991"/>
    <mergeCell ref="BW935:BX936"/>
    <mergeCell ref="BV936:BV939"/>
    <mergeCell ref="BW937:BX937"/>
    <mergeCell ref="BV941:BV944"/>
    <mergeCell ref="BX941:BX944"/>
    <mergeCell ref="BV946:BV948"/>
    <mergeCell ref="BX946:BX949"/>
    <mergeCell ref="BV927:BV930"/>
    <mergeCell ref="BW927:BX928"/>
    <mergeCell ref="BW929:BX929"/>
    <mergeCell ref="BW930:BX930"/>
    <mergeCell ref="BW931:BX931"/>
    <mergeCell ref="BV932:BV934"/>
    <mergeCell ref="BW932:BX932"/>
    <mergeCell ref="BW933:BX933"/>
    <mergeCell ref="BV890:BV893"/>
    <mergeCell ref="BX891:BX893"/>
    <mergeCell ref="BV895:BV898"/>
    <mergeCell ref="BV900:BV902"/>
    <mergeCell ref="BW921:BX921"/>
    <mergeCell ref="BV922:BV925"/>
    <mergeCell ref="BW922:BX922"/>
    <mergeCell ref="BW923:BX923"/>
    <mergeCell ref="BW924:BX924"/>
    <mergeCell ref="BW925:BX925"/>
    <mergeCell ref="BW1061:BX1062"/>
    <mergeCell ref="BV1062:BV1065"/>
    <mergeCell ref="BW1063:BX1063"/>
    <mergeCell ref="BV1067:BV1070"/>
    <mergeCell ref="BX1067:BX1070"/>
    <mergeCell ref="BV1072:BV1074"/>
    <mergeCell ref="BX1072:BX1075"/>
    <mergeCell ref="BV1053:BV1056"/>
    <mergeCell ref="BW1053:BX1054"/>
    <mergeCell ref="BW1055:BX1055"/>
    <mergeCell ref="BW1056:BX1056"/>
    <mergeCell ref="BW1057:BX1057"/>
    <mergeCell ref="BV1058:BV1060"/>
    <mergeCell ref="BW1058:BX1058"/>
    <mergeCell ref="BW1059:BX1059"/>
    <mergeCell ref="BV1016:BV1019"/>
    <mergeCell ref="BX1017:BX1019"/>
    <mergeCell ref="BV1021:BV1024"/>
    <mergeCell ref="BV1026:BV1028"/>
    <mergeCell ref="BW1047:BX1047"/>
    <mergeCell ref="BV1048:BV1051"/>
    <mergeCell ref="BW1048:BX1048"/>
    <mergeCell ref="BW1049:BX1049"/>
    <mergeCell ref="BW1050:BX1050"/>
    <mergeCell ref="BW1051:BX1051"/>
    <mergeCell ref="BW1001:BX1002"/>
    <mergeCell ref="BV1002:BV1005"/>
    <mergeCell ref="BW1003:BX1003"/>
    <mergeCell ref="BV1007:BV1010"/>
    <mergeCell ref="BX1007:BX1010"/>
    <mergeCell ref="BV1012:BV1014"/>
    <mergeCell ref="BX1012:BX1015"/>
    <mergeCell ref="BV993:BV996"/>
    <mergeCell ref="BW993:BX994"/>
    <mergeCell ref="BW995:BX995"/>
    <mergeCell ref="BW996:BX996"/>
    <mergeCell ref="BW997:BX997"/>
    <mergeCell ref="BV998:BV1000"/>
    <mergeCell ref="BW998:BX998"/>
    <mergeCell ref="BW999:BX999"/>
    <mergeCell ref="BV1136:BV1139"/>
    <mergeCell ref="BX1137:BX1139"/>
    <mergeCell ref="BV1141:BV1144"/>
    <mergeCell ref="BV1146:BV1148"/>
    <mergeCell ref="BW1167:BX1167"/>
    <mergeCell ref="BV1168:BV1171"/>
    <mergeCell ref="BW1168:BX1168"/>
    <mergeCell ref="BW1169:BX1169"/>
    <mergeCell ref="BW1170:BX1170"/>
    <mergeCell ref="BW1171:BX1171"/>
    <mergeCell ref="BW1121:BX1122"/>
    <mergeCell ref="BV1122:BV1125"/>
    <mergeCell ref="BW1123:BX1123"/>
    <mergeCell ref="BV1127:BV1130"/>
    <mergeCell ref="BX1127:BX1130"/>
    <mergeCell ref="BV1132:BV1134"/>
    <mergeCell ref="BX1132:BX1135"/>
    <mergeCell ref="BV1113:BV1116"/>
    <mergeCell ref="BW1113:BX1114"/>
    <mergeCell ref="BW1115:BX1115"/>
    <mergeCell ref="BW1116:BX1116"/>
    <mergeCell ref="BW1117:BX1117"/>
    <mergeCell ref="BV1118:BV1120"/>
    <mergeCell ref="BW1118:BX1118"/>
    <mergeCell ref="BW1119:BX1119"/>
    <mergeCell ref="BV1076:BV1079"/>
    <mergeCell ref="BX1077:BX1079"/>
    <mergeCell ref="BV1081:BV1084"/>
    <mergeCell ref="BV1086:BV1088"/>
    <mergeCell ref="BW1107:BX1107"/>
    <mergeCell ref="BV1108:BV1111"/>
    <mergeCell ref="BW1108:BX1108"/>
    <mergeCell ref="BW1109:BX1109"/>
    <mergeCell ref="BW1110:BX1110"/>
    <mergeCell ref="BW1111:BX1111"/>
    <mergeCell ref="BV1239:BV1242"/>
    <mergeCell ref="BW1239:BX1240"/>
    <mergeCell ref="BW1241:BX1241"/>
    <mergeCell ref="BW1242:BX1242"/>
    <mergeCell ref="BW1243:BX1243"/>
    <mergeCell ref="BV1244:BV1246"/>
    <mergeCell ref="BW1244:BX1244"/>
    <mergeCell ref="BW1245:BX1245"/>
    <mergeCell ref="BV1196:BV1199"/>
    <mergeCell ref="BX1197:BX1199"/>
    <mergeCell ref="BV1201:BV1204"/>
    <mergeCell ref="BV1206:BV1208"/>
    <mergeCell ref="BW1233:BX1233"/>
    <mergeCell ref="BV1234:BV1237"/>
    <mergeCell ref="BW1234:BX1234"/>
    <mergeCell ref="BW1235:BX1235"/>
    <mergeCell ref="BW1236:BX1236"/>
    <mergeCell ref="BW1237:BX1237"/>
    <mergeCell ref="BW1181:BX1182"/>
    <mergeCell ref="BV1182:BV1185"/>
    <mergeCell ref="BW1183:BX1183"/>
    <mergeCell ref="BV1187:BV1190"/>
    <mergeCell ref="BX1187:BX1190"/>
    <mergeCell ref="BV1192:BV1194"/>
    <mergeCell ref="BX1192:BX1195"/>
    <mergeCell ref="BV1173:BV1176"/>
    <mergeCell ref="BW1173:BX1174"/>
    <mergeCell ref="BW1175:BX1175"/>
    <mergeCell ref="BW1176:BX1176"/>
    <mergeCell ref="BW1177:BX1177"/>
    <mergeCell ref="BV1178:BV1180"/>
    <mergeCell ref="BW1178:BX1178"/>
    <mergeCell ref="BW1179:BX1179"/>
    <mergeCell ref="BV1306:BV1309"/>
    <mergeCell ref="BW1306:BX1306"/>
    <mergeCell ref="BW1307:BX1307"/>
    <mergeCell ref="BW1308:BX1308"/>
    <mergeCell ref="BW1309:BX1309"/>
    <mergeCell ref="BV1311:BV1314"/>
    <mergeCell ref="BW1311:BX1312"/>
    <mergeCell ref="BW1313:BX1313"/>
    <mergeCell ref="BW1314:BX1314"/>
    <mergeCell ref="BW1291:BX1291"/>
    <mergeCell ref="BW1292:BX1292"/>
    <mergeCell ref="BW1293:BX1293"/>
    <mergeCell ref="BW1295:BX1296"/>
    <mergeCell ref="BW1297:BX1297"/>
    <mergeCell ref="BW1305:BX1305"/>
    <mergeCell ref="BW1283:BX1283"/>
    <mergeCell ref="BW1284:BX1284"/>
    <mergeCell ref="BW1285:BX1285"/>
    <mergeCell ref="BW1287:BX1288"/>
    <mergeCell ref="BW1289:BX1289"/>
    <mergeCell ref="BW1290:BX1290"/>
    <mergeCell ref="BV1262:BV1265"/>
    <mergeCell ref="BX1263:BX1265"/>
    <mergeCell ref="BV1267:BV1270"/>
    <mergeCell ref="BV1272:BV1274"/>
    <mergeCell ref="BW1281:BX1281"/>
    <mergeCell ref="BW1282:BX1282"/>
    <mergeCell ref="BW1247:BX1248"/>
    <mergeCell ref="BV1248:BV1251"/>
    <mergeCell ref="BW1249:BX1249"/>
    <mergeCell ref="BV1253:BV1256"/>
    <mergeCell ref="BX1253:BX1256"/>
    <mergeCell ref="BV1258:BV1260"/>
    <mergeCell ref="BX1258:BX1261"/>
    <mergeCell ref="BW1379:BX1380"/>
    <mergeCell ref="BV1380:BV1383"/>
    <mergeCell ref="BW1381:BX1381"/>
    <mergeCell ref="BV1385:BV1388"/>
    <mergeCell ref="BX1385:BX1388"/>
    <mergeCell ref="BV1390:BV1392"/>
    <mergeCell ref="BX1390:BX1393"/>
    <mergeCell ref="BV1371:BV1374"/>
    <mergeCell ref="BW1371:BX1372"/>
    <mergeCell ref="BW1373:BX1373"/>
    <mergeCell ref="BW1374:BX1374"/>
    <mergeCell ref="BW1375:BX1375"/>
    <mergeCell ref="BV1376:BV1378"/>
    <mergeCell ref="BW1376:BX1376"/>
    <mergeCell ref="BW1377:BX1377"/>
    <mergeCell ref="BV1339:BV1342"/>
    <mergeCell ref="BV1344:BV1346"/>
    <mergeCell ref="BW1365:BX1365"/>
    <mergeCell ref="BV1366:BV1369"/>
    <mergeCell ref="BW1366:BX1366"/>
    <mergeCell ref="BW1367:BX1367"/>
    <mergeCell ref="BW1368:BX1368"/>
    <mergeCell ref="BW1369:BX1369"/>
    <mergeCell ref="BV1325:BV1328"/>
    <mergeCell ref="BX1325:BX1328"/>
    <mergeCell ref="BV1330:BV1332"/>
    <mergeCell ref="BX1330:BX1333"/>
    <mergeCell ref="BV1334:BV1337"/>
    <mergeCell ref="BX1335:BX1337"/>
    <mergeCell ref="BW1315:BX1315"/>
    <mergeCell ref="BV1316:BV1318"/>
    <mergeCell ref="BW1316:BX1316"/>
    <mergeCell ref="BW1317:BX1317"/>
    <mergeCell ref="BW1319:BX1320"/>
    <mergeCell ref="BV1320:BV1323"/>
    <mergeCell ref="BW1321:BX1321"/>
    <mergeCell ref="BV1454:BV1457"/>
    <mergeCell ref="BX1455:BX1457"/>
    <mergeCell ref="BV1459:BV1462"/>
    <mergeCell ref="BV1464:BV1466"/>
    <mergeCell ref="BW1485:BX1485"/>
    <mergeCell ref="BV1486:BV1489"/>
    <mergeCell ref="BW1486:BX1486"/>
    <mergeCell ref="BW1487:BX1487"/>
    <mergeCell ref="BW1488:BX1488"/>
    <mergeCell ref="BW1489:BX1489"/>
    <mergeCell ref="BW1439:BX1440"/>
    <mergeCell ref="BV1440:BV1443"/>
    <mergeCell ref="BW1441:BX1441"/>
    <mergeCell ref="BV1445:BV1448"/>
    <mergeCell ref="BX1445:BX1448"/>
    <mergeCell ref="BV1450:BV1452"/>
    <mergeCell ref="BX1450:BX1453"/>
    <mergeCell ref="BV1431:BV1434"/>
    <mergeCell ref="BW1431:BX1432"/>
    <mergeCell ref="BW1433:BX1433"/>
    <mergeCell ref="BW1434:BX1434"/>
    <mergeCell ref="BW1435:BX1435"/>
    <mergeCell ref="BV1436:BV1438"/>
    <mergeCell ref="BW1436:BX1436"/>
    <mergeCell ref="BW1437:BX1437"/>
    <mergeCell ref="BV1394:BV1397"/>
    <mergeCell ref="BX1395:BX1397"/>
    <mergeCell ref="BV1399:BV1402"/>
    <mergeCell ref="BV1404:BV1406"/>
    <mergeCell ref="BW1425:BX1425"/>
    <mergeCell ref="BV1426:BV1429"/>
    <mergeCell ref="BW1426:BX1426"/>
    <mergeCell ref="BW1427:BX1427"/>
    <mergeCell ref="BW1428:BX1428"/>
    <mergeCell ref="BW1429:BX1429"/>
    <mergeCell ref="BV1557:BV1560"/>
    <mergeCell ref="BW1557:BX1558"/>
    <mergeCell ref="BW1559:BX1559"/>
    <mergeCell ref="BW1560:BX1560"/>
    <mergeCell ref="BW1561:BX1561"/>
    <mergeCell ref="BV1562:BV1564"/>
    <mergeCell ref="BW1562:BX1562"/>
    <mergeCell ref="BW1563:BX1563"/>
    <mergeCell ref="BV1514:BV1517"/>
    <mergeCell ref="BX1515:BX1517"/>
    <mergeCell ref="BV1519:BV1522"/>
    <mergeCell ref="BV1524:BV1526"/>
    <mergeCell ref="BW1551:BX1551"/>
    <mergeCell ref="BV1552:BV1555"/>
    <mergeCell ref="BW1552:BX1552"/>
    <mergeCell ref="BW1553:BX1553"/>
    <mergeCell ref="BW1554:BX1554"/>
    <mergeCell ref="BW1555:BX1555"/>
    <mergeCell ref="BW1499:BX1500"/>
    <mergeCell ref="BV1500:BV1503"/>
    <mergeCell ref="BW1501:BX1501"/>
    <mergeCell ref="BV1505:BV1508"/>
    <mergeCell ref="BX1505:BX1508"/>
    <mergeCell ref="BV1510:BV1512"/>
    <mergeCell ref="BX1510:BX1513"/>
    <mergeCell ref="BV1491:BV1494"/>
    <mergeCell ref="BW1491:BX1492"/>
    <mergeCell ref="BW1493:BX1493"/>
    <mergeCell ref="BW1494:BX1494"/>
    <mergeCell ref="BW1495:BX1495"/>
    <mergeCell ref="BV1496:BV1498"/>
    <mergeCell ref="BW1496:BX1496"/>
    <mergeCell ref="BW1497:BX1497"/>
    <mergeCell ref="BV1624:BV1627"/>
    <mergeCell ref="BW1624:BX1624"/>
    <mergeCell ref="BW1625:BX1625"/>
    <mergeCell ref="BW1626:BX1626"/>
    <mergeCell ref="BW1627:BX1627"/>
    <mergeCell ref="BV1629:BV1632"/>
    <mergeCell ref="BW1629:BX1630"/>
    <mergeCell ref="BW1631:BX1631"/>
    <mergeCell ref="BW1632:BX1632"/>
    <mergeCell ref="BW1609:BX1609"/>
    <mergeCell ref="BW1610:BX1610"/>
    <mergeCell ref="BW1611:BX1611"/>
    <mergeCell ref="BW1613:BX1614"/>
    <mergeCell ref="BW1615:BX1615"/>
    <mergeCell ref="BW1623:BX1623"/>
    <mergeCell ref="BW1601:BX1601"/>
    <mergeCell ref="BW1602:BX1602"/>
    <mergeCell ref="BW1603:BX1603"/>
    <mergeCell ref="BW1605:BX1606"/>
    <mergeCell ref="BW1607:BX1607"/>
    <mergeCell ref="BW1608:BX1608"/>
    <mergeCell ref="BV1580:BV1583"/>
    <mergeCell ref="BX1581:BX1583"/>
    <mergeCell ref="BV1585:BV1588"/>
    <mergeCell ref="BV1590:BV1592"/>
    <mergeCell ref="BW1599:BX1599"/>
    <mergeCell ref="BW1600:BX1600"/>
    <mergeCell ref="BW1565:BX1566"/>
    <mergeCell ref="BV1566:BV1569"/>
    <mergeCell ref="BW1567:BX1567"/>
    <mergeCell ref="BV1571:BV1574"/>
    <mergeCell ref="BX1571:BX1574"/>
    <mergeCell ref="BV1576:BV1578"/>
    <mergeCell ref="BX1576:BX1579"/>
    <mergeCell ref="BW1697:BX1698"/>
    <mergeCell ref="BV1698:BV1701"/>
    <mergeCell ref="BW1699:BX1699"/>
    <mergeCell ref="BV1703:BV1706"/>
    <mergeCell ref="BX1703:BX1706"/>
    <mergeCell ref="BV1708:BV1710"/>
    <mergeCell ref="BX1708:BX1711"/>
    <mergeCell ref="BV1689:BV1692"/>
    <mergeCell ref="BW1689:BX1690"/>
    <mergeCell ref="BW1691:BX1691"/>
    <mergeCell ref="BW1692:BX1692"/>
    <mergeCell ref="BW1693:BX1693"/>
    <mergeCell ref="BV1694:BV1696"/>
    <mergeCell ref="BW1694:BX1694"/>
    <mergeCell ref="BW1695:BX1695"/>
    <mergeCell ref="BV1657:BV1660"/>
    <mergeCell ref="BV1662:BV1664"/>
    <mergeCell ref="BW1683:BX1683"/>
    <mergeCell ref="BV1684:BV1687"/>
    <mergeCell ref="BW1684:BX1684"/>
    <mergeCell ref="BW1685:BX1685"/>
    <mergeCell ref="BW1686:BX1686"/>
    <mergeCell ref="BW1687:BX1687"/>
    <mergeCell ref="BV1643:BV1646"/>
    <mergeCell ref="BX1643:BX1646"/>
    <mergeCell ref="BV1648:BV1650"/>
    <mergeCell ref="BX1648:BX1651"/>
    <mergeCell ref="BV1652:BV1655"/>
    <mergeCell ref="BX1653:BX1655"/>
    <mergeCell ref="BW1633:BX1633"/>
    <mergeCell ref="BV1634:BV1636"/>
    <mergeCell ref="BW1634:BX1634"/>
    <mergeCell ref="BW1635:BX1635"/>
    <mergeCell ref="BW1637:BX1638"/>
    <mergeCell ref="BV1638:BV1641"/>
    <mergeCell ref="BW1639:BX1639"/>
    <mergeCell ref="BV1772:BV1775"/>
    <mergeCell ref="BX1773:BX1775"/>
    <mergeCell ref="BV1777:BV1780"/>
    <mergeCell ref="BV1782:BV1784"/>
    <mergeCell ref="BW1803:BX1803"/>
    <mergeCell ref="BV1804:BV1807"/>
    <mergeCell ref="BW1804:BX1804"/>
    <mergeCell ref="BW1805:BX1805"/>
    <mergeCell ref="BW1806:BX1806"/>
    <mergeCell ref="BW1807:BX1807"/>
    <mergeCell ref="BW1757:BX1758"/>
    <mergeCell ref="BV1758:BV1761"/>
    <mergeCell ref="BW1759:BX1759"/>
    <mergeCell ref="BV1763:BV1766"/>
    <mergeCell ref="BX1763:BX1766"/>
    <mergeCell ref="BV1768:BV1770"/>
    <mergeCell ref="BX1768:BX1771"/>
    <mergeCell ref="BV1749:BV1752"/>
    <mergeCell ref="BW1749:BX1750"/>
    <mergeCell ref="BW1751:BX1751"/>
    <mergeCell ref="BW1752:BX1752"/>
    <mergeCell ref="BW1753:BX1753"/>
    <mergeCell ref="BV1754:BV1756"/>
    <mergeCell ref="BW1754:BX1754"/>
    <mergeCell ref="BW1755:BX1755"/>
    <mergeCell ref="BV1712:BV1715"/>
    <mergeCell ref="BX1713:BX1715"/>
    <mergeCell ref="BV1717:BV1720"/>
    <mergeCell ref="BV1722:BV1724"/>
    <mergeCell ref="BW1743:BX1743"/>
    <mergeCell ref="BV1744:BV1747"/>
    <mergeCell ref="BW1744:BX1744"/>
    <mergeCell ref="BW1745:BX1745"/>
    <mergeCell ref="BW1746:BX1746"/>
    <mergeCell ref="BW1747:BX1747"/>
    <mergeCell ref="BV1875:BV1878"/>
    <mergeCell ref="BW1875:BX1876"/>
    <mergeCell ref="BW1877:BX1877"/>
    <mergeCell ref="BW1878:BX1878"/>
    <mergeCell ref="BW1879:BX1879"/>
    <mergeCell ref="BV1880:BV1882"/>
    <mergeCell ref="BW1880:BX1880"/>
    <mergeCell ref="BW1881:BX1881"/>
    <mergeCell ref="BV1832:BV1835"/>
    <mergeCell ref="BX1833:BX1835"/>
    <mergeCell ref="BV1837:BV1840"/>
    <mergeCell ref="BV1842:BV1844"/>
    <mergeCell ref="BW1869:BX1869"/>
    <mergeCell ref="BV1870:BV1873"/>
    <mergeCell ref="BW1870:BX1870"/>
    <mergeCell ref="BW1871:BX1871"/>
    <mergeCell ref="BW1872:BX1872"/>
    <mergeCell ref="BW1873:BX1873"/>
    <mergeCell ref="BW1817:BX1818"/>
    <mergeCell ref="BV1818:BV1821"/>
    <mergeCell ref="BW1819:BX1819"/>
    <mergeCell ref="BV1823:BV1826"/>
    <mergeCell ref="BX1823:BX1826"/>
    <mergeCell ref="BV1828:BV1830"/>
    <mergeCell ref="BX1828:BX1831"/>
    <mergeCell ref="BV1809:BV1812"/>
    <mergeCell ref="BW1809:BX1810"/>
    <mergeCell ref="BW1811:BX1811"/>
    <mergeCell ref="BW1812:BX1812"/>
    <mergeCell ref="BW1813:BX1813"/>
    <mergeCell ref="BV1814:BV1816"/>
    <mergeCell ref="BW1814:BX1814"/>
    <mergeCell ref="BW1815:BX1815"/>
    <mergeCell ref="BV1942:BV1945"/>
    <mergeCell ref="BW1942:BX1942"/>
    <mergeCell ref="BW1943:BX1943"/>
    <mergeCell ref="BW1944:BX1944"/>
    <mergeCell ref="BW1945:BX1945"/>
    <mergeCell ref="BV1947:BV1950"/>
    <mergeCell ref="BW1947:BX1948"/>
    <mergeCell ref="BW1949:BX1949"/>
    <mergeCell ref="BW1950:BX1950"/>
    <mergeCell ref="BW1927:BX1927"/>
    <mergeCell ref="BW1928:BX1928"/>
    <mergeCell ref="BW1929:BX1929"/>
    <mergeCell ref="BW1931:BX1932"/>
    <mergeCell ref="BW1933:BX1933"/>
    <mergeCell ref="BW1941:BX1941"/>
    <mergeCell ref="BW1919:BX1919"/>
    <mergeCell ref="BW1920:BX1920"/>
    <mergeCell ref="BW1921:BX1921"/>
    <mergeCell ref="BW1923:BX1924"/>
    <mergeCell ref="BW1925:BX1925"/>
    <mergeCell ref="BW1926:BX1926"/>
    <mergeCell ref="BV1898:BV1901"/>
    <mergeCell ref="BX1899:BX1901"/>
    <mergeCell ref="BV1903:BV1906"/>
    <mergeCell ref="BV1908:BV1910"/>
    <mergeCell ref="BW1917:BX1917"/>
    <mergeCell ref="BW1918:BX1918"/>
    <mergeCell ref="BW1883:BX1884"/>
    <mergeCell ref="BV1884:BV1887"/>
    <mergeCell ref="BW1885:BX1885"/>
    <mergeCell ref="BV1889:BV1892"/>
    <mergeCell ref="BX1889:BX1892"/>
    <mergeCell ref="BV1894:BV1896"/>
    <mergeCell ref="BX1894:BX1897"/>
    <mergeCell ref="BW2015:BX2016"/>
    <mergeCell ref="BV2016:BV2019"/>
    <mergeCell ref="BW2017:BX2017"/>
    <mergeCell ref="BV2021:BV2024"/>
    <mergeCell ref="BX2021:BX2024"/>
    <mergeCell ref="BV2026:BV2028"/>
    <mergeCell ref="BX2026:BX2029"/>
    <mergeCell ref="BV2007:BV2010"/>
    <mergeCell ref="BW2007:BX2008"/>
    <mergeCell ref="BW2009:BX2009"/>
    <mergeCell ref="BW2010:BX2010"/>
    <mergeCell ref="BW2011:BX2011"/>
    <mergeCell ref="BV2012:BV2014"/>
    <mergeCell ref="BW2012:BX2012"/>
    <mergeCell ref="BW2013:BX2013"/>
    <mergeCell ref="BV1975:BV1978"/>
    <mergeCell ref="BV1980:BV1982"/>
    <mergeCell ref="BW2001:BX2001"/>
    <mergeCell ref="BV2002:BV2005"/>
    <mergeCell ref="BW2002:BX2002"/>
    <mergeCell ref="BW2003:BX2003"/>
    <mergeCell ref="BW2004:BX2004"/>
    <mergeCell ref="BW2005:BX2005"/>
    <mergeCell ref="BV1961:BV1964"/>
    <mergeCell ref="BX1961:BX1964"/>
    <mergeCell ref="BV1966:BV1968"/>
    <mergeCell ref="BX1966:BX1969"/>
    <mergeCell ref="BV1970:BV1973"/>
    <mergeCell ref="BX1971:BX1973"/>
    <mergeCell ref="BW1951:BX1951"/>
    <mergeCell ref="BV1952:BV1954"/>
    <mergeCell ref="BW1952:BX1952"/>
    <mergeCell ref="BW1953:BX1953"/>
    <mergeCell ref="BW1955:BX1956"/>
    <mergeCell ref="BV1956:BV1959"/>
    <mergeCell ref="BW1957:BX1957"/>
    <mergeCell ref="BV2090:BV2093"/>
    <mergeCell ref="BX2091:BX2093"/>
    <mergeCell ref="BV2095:BV2098"/>
    <mergeCell ref="BV2100:BV2102"/>
    <mergeCell ref="BW2121:BX2121"/>
    <mergeCell ref="BV2122:BV2125"/>
    <mergeCell ref="BW2122:BX2122"/>
    <mergeCell ref="BW2123:BX2123"/>
    <mergeCell ref="BW2124:BX2124"/>
    <mergeCell ref="BW2125:BX2125"/>
    <mergeCell ref="BW2075:BX2076"/>
    <mergeCell ref="BV2076:BV2079"/>
    <mergeCell ref="BW2077:BX2077"/>
    <mergeCell ref="BV2081:BV2084"/>
    <mergeCell ref="BX2081:BX2084"/>
    <mergeCell ref="BV2086:BV2088"/>
    <mergeCell ref="BX2086:BX2089"/>
    <mergeCell ref="BV2067:BV2070"/>
    <mergeCell ref="BW2067:BX2068"/>
    <mergeCell ref="BW2069:BX2069"/>
    <mergeCell ref="BW2070:BX2070"/>
    <mergeCell ref="BW2071:BX2071"/>
    <mergeCell ref="BV2072:BV2074"/>
    <mergeCell ref="BW2072:BX2072"/>
    <mergeCell ref="BW2073:BX2073"/>
    <mergeCell ref="BV2030:BV2033"/>
    <mergeCell ref="BX2031:BX2033"/>
    <mergeCell ref="BV2035:BV2038"/>
    <mergeCell ref="BV2040:BV2042"/>
    <mergeCell ref="BW2061:BX2061"/>
    <mergeCell ref="BV2062:BV2065"/>
    <mergeCell ref="BW2062:BX2062"/>
    <mergeCell ref="BW2063:BX2063"/>
    <mergeCell ref="BW2064:BX2064"/>
    <mergeCell ref="BW2065:BX2065"/>
    <mergeCell ref="BV2193:BV2196"/>
    <mergeCell ref="BW2193:BX2194"/>
    <mergeCell ref="BW2195:BX2195"/>
    <mergeCell ref="BW2196:BX2196"/>
    <mergeCell ref="BW2197:BX2197"/>
    <mergeCell ref="BV2198:BV2200"/>
    <mergeCell ref="BW2198:BX2198"/>
    <mergeCell ref="BW2199:BX2199"/>
    <mergeCell ref="BV2150:BV2153"/>
    <mergeCell ref="BX2151:BX2153"/>
    <mergeCell ref="BV2155:BV2158"/>
    <mergeCell ref="BV2160:BV2162"/>
    <mergeCell ref="BW2187:BX2187"/>
    <mergeCell ref="BV2188:BV2191"/>
    <mergeCell ref="BW2188:BX2188"/>
    <mergeCell ref="BW2189:BX2189"/>
    <mergeCell ref="BW2190:BX2190"/>
    <mergeCell ref="BW2191:BX2191"/>
    <mergeCell ref="BW2135:BX2136"/>
    <mergeCell ref="BV2136:BV2139"/>
    <mergeCell ref="BW2137:BX2137"/>
    <mergeCell ref="BV2141:BV2144"/>
    <mergeCell ref="BX2141:BX2144"/>
    <mergeCell ref="BV2146:BV2148"/>
    <mergeCell ref="BX2146:BX2149"/>
    <mergeCell ref="BV2127:BV2130"/>
    <mergeCell ref="BW2127:BX2128"/>
    <mergeCell ref="BW2129:BX2129"/>
    <mergeCell ref="BW2130:BX2130"/>
    <mergeCell ref="BW2131:BX2131"/>
    <mergeCell ref="BV2132:BV2134"/>
    <mergeCell ref="BW2132:BX2132"/>
    <mergeCell ref="BW2133:BX2133"/>
    <mergeCell ref="BV2260:BV2263"/>
    <mergeCell ref="BW2260:BX2260"/>
    <mergeCell ref="BW2261:BX2261"/>
    <mergeCell ref="BW2262:BX2262"/>
    <mergeCell ref="BW2263:BX2263"/>
    <mergeCell ref="BV2265:BV2268"/>
    <mergeCell ref="BW2265:BX2266"/>
    <mergeCell ref="BW2267:BX2267"/>
    <mergeCell ref="BW2268:BX2268"/>
    <mergeCell ref="BW2245:BX2245"/>
    <mergeCell ref="BW2246:BX2246"/>
    <mergeCell ref="BW2247:BX2247"/>
    <mergeCell ref="BW2249:BX2250"/>
    <mergeCell ref="BW2251:BX2251"/>
    <mergeCell ref="BW2259:BX2259"/>
    <mergeCell ref="BW2237:BX2237"/>
    <mergeCell ref="BW2238:BX2238"/>
    <mergeCell ref="BW2239:BX2239"/>
    <mergeCell ref="BW2241:BX2242"/>
    <mergeCell ref="BW2243:BX2243"/>
    <mergeCell ref="BW2244:BX2244"/>
    <mergeCell ref="BV2216:BV2219"/>
    <mergeCell ref="BX2217:BX2219"/>
    <mergeCell ref="BV2221:BV2224"/>
    <mergeCell ref="BV2226:BV2228"/>
    <mergeCell ref="BW2235:BX2235"/>
    <mergeCell ref="BW2236:BX2236"/>
    <mergeCell ref="BW2201:BX2202"/>
    <mergeCell ref="BV2202:BV2205"/>
    <mergeCell ref="BW2203:BX2203"/>
    <mergeCell ref="BV2207:BV2210"/>
    <mergeCell ref="BX2207:BX2210"/>
    <mergeCell ref="BV2212:BV2214"/>
    <mergeCell ref="BX2212:BX2215"/>
    <mergeCell ref="BW2333:BX2334"/>
    <mergeCell ref="BV2334:BV2337"/>
    <mergeCell ref="BW2335:BX2335"/>
    <mergeCell ref="BV2339:BV2342"/>
    <mergeCell ref="BX2339:BX2342"/>
    <mergeCell ref="BV2344:BV2346"/>
    <mergeCell ref="BX2344:BX2347"/>
    <mergeCell ref="BV2325:BV2328"/>
    <mergeCell ref="BW2325:BX2326"/>
    <mergeCell ref="BW2327:BX2327"/>
    <mergeCell ref="BW2328:BX2328"/>
    <mergeCell ref="BW2329:BX2329"/>
    <mergeCell ref="BV2330:BV2332"/>
    <mergeCell ref="BW2330:BX2330"/>
    <mergeCell ref="BW2331:BX2331"/>
    <mergeCell ref="BV2293:BV2296"/>
    <mergeCell ref="BV2298:BV2300"/>
    <mergeCell ref="BW2319:BX2319"/>
    <mergeCell ref="BV2320:BV2323"/>
    <mergeCell ref="BW2320:BX2320"/>
    <mergeCell ref="BW2321:BX2321"/>
    <mergeCell ref="BW2322:BX2322"/>
    <mergeCell ref="BW2323:BX2323"/>
    <mergeCell ref="BV2279:BV2282"/>
    <mergeCell ref="BX2279:BX2282"/>
    <mergeCell ref="BV2284:BV2286"/>
    <mergeCell ref="BX2284:BX2287"/>
    <mergeCell ref="BV2288:BV2291"/>
    <mergeCell ref="BX2289:BX2291"/>
    <mergeCell ref="BW2269:BX2269"/>
    <mergeCell ref="BV2270:BV2272"/>
    <mergeCell ref="BW2270:BX2270"/>
    <mergeCell ref="BW2271:BX2271"/>
    <mergeCell ref="BW2273:BX2274"/>
    <mergeCell ref="BV2274:BV2277"/>
    <mergeCell ref="BW2275:BX2275"/>
    <mergeCell ref="BV2408:BV2411"/>
    <mergeCell ref="BX2409:BX2411"/>
    <mergeCell ref="BV2413:BV2416"/>
    <mergeCell ref="BV2418:BV2420"/>
    <mergeCell ref="BW2439:BX2439"/>
    <mergeCell ref="BV2440:BV2443"/>
    <mergeCell ref="BW2440:BX2440"/>
    <mergeCell ref="BW2441:BX2441"/>
    <mergeCell ref="BW2442:BX2442"/>
    <mergeCell ref="BW2443:BX2443"/>
    <mergeCell ref="BW2393:BX2394"/>
    <mergeCell ref="BV2394:BV2397"/>
    <mergeCell ref="BW2395:BX2395"/>
    <mergeCell ref="BV2399:BV2402"/>
    <mergeCell ref="BX2399:BX2402"/>
    <mergeCell ref="BV2404:BV2406"/>
    <mergeCell ref="BX2404:BX2407"/>
    <mergeCell ref="BV2385:BV2388"/>
    <mergeCell ref="BW2385:BX2386"/>
    <mergeCell ref="BW2387:BX2387"/>
    <mergeCell ref="BW2388:BX2388"/>
    <mergeCell ref="BW2389:BX2389"/>
    <mergeCell ref="BV2390:BV2392"/>
    <mergeCell ref="BW2390:BX2390"/>
    <mergeCell ref="BW2391:BX2391"/>
    <mergeCell ref="BV2348:BV2351"/>
    <mergeCell ref="BX2349:BX2351"/>
    <mergeCell ref="BV2353:BV2356"/>
    <mergeCell ref="BV2358:BV2360"/>
    <mergeCell ref="BW2379:BX2379"/>
    <mergeCell ref="BV2380:BV2383"/>
    <mergeCell ref="BW2380:BX2380"/>
    <mergeCell ref="BW2381:BX2381"/>
    <mergeCell ref="BW2382:BX2382"/>
    <mergeCell ref="BW2383:BX2383"/>
    <mergeCell ref="BV2511:BV2514"/>
    <mergeCell ref="BW2511:BX2512"/>
    <mergeCell ref="BW2513:BX2513"/>
    <mergeCell ref="BW2514:BX2514"/>
    <mergeCell ref="BW2515:BX2515"/>
    <mergeCell ref="BV2516:BV2518"/>
    <mergeCell ref="BW2516:BX2516"/>
    <mergeCell ref="BW2517:BX2517"/>
    <mergeCell ref="BV2468:BV2471"/>
    <mergeCell ref="BX2469:BX2471"/>
    <mergeCell ref="BV2473:BV2476"/>
    <mergeCell ref="BV2478:BV2480"/>
    <mergeCell ref="BW2505:BX2505"/>
    <mergeCell ref="BV2506:BV2509"/>
    <mergeCell ref="BW2506:BX2506"/>
    <mergeCell ref="BW2507:BX2507"/>
    <mergeCell ref="BW2508:BX2508"/>
    <mergeCell ref="BW2509:BX2509"/>
    <mergeCell ref="BW2453:BX2454"/>
    <mergeCell ref="BV2454:BV2457"/>
    <mergeCell ref="BW2455:BX2455"/>
    <mergeCell ref="BV2459:BV2462"/>
    <mergeCell ref="BX2459:BX2462"/>
    <mergeCell ref="BV2464:BV2466"/>
    <mergeCell ref="BX2464:BX2467"/>
    <mergeCell ref="BV2445:BV2448"/>
    <mergeCell ref="BW2445:BX2446"/>
    <mergeCell ref="BW2447:BX2447"/>
    <mergeCell ref="BW2448:BX2448"/>
    <mergeCell ref="BW2449:BX2449"/>
    <mergeCell ref="BV2450:BV2452"/>
    <mergeCell ref="BW2450:BX2450"/>
    <mergeCell ref="BW2451:BX2451"/>
    <mergeCell ref="BV2578:BV2581"/>
    <mergeCell ref="BW2578:BX2578"/>
    <mergeCell ref="BW2579:BX2579"/>
    <mergeCell ref="BW2580:BX2580"/>
    <mergeCell ref="BW2581:BX2581"/>
    <mergeCell ref="BV2583:BV2586"/>
    <mergeCell ref="BW2583:BX2584"/>
    <mergeCell ref="BW2585:BX2585"/>
    <mergeCell ref="BW2586:BX2586"/>
    <mergeCell ref="BW2563:BX2563"/>
    <mergeCell ref="BW2564:BX2564"/>
    <mergeCell ref="BW2565:BX2565"/>
    <mergeCell ref="BW2567:BX2568"/>
    <mergeCell ref="BW2569:BX2569"/>
    <mergeCell ref="BW2577:BX2577"/>
    <mergeCell ref="BW2555:BX2555"/>
    <mergeCell ref="BW2556:BX2556"/>
    <mergeCell ref="BW2557:BX2557"/>
    <mergeCell ref="BW2559:BX2560"/>
    <mergeCell ref="BW2561:BX2561"/>
    <mergeCell ref="BW2562:BX2562"/>
    <mergeCell ref="BV2534:BV2537"/>
    <mergeCell ref="BX2535:BX2537"/>
    <mergeCell ref="BV2539:BV2542"/>
    <mergeCell ref="BV2544:BV2546"/>
    <mergeCell ref="BW2553:BX2553"/>
    <mergeCell ref="BW2554:BX2554"/>
    <mergeCell ref="BW2519:BX2520"/>
    <mergeCell ref="BV2520:BV2523"/>
    <mergeCell ref="BW2521:BX2521"/>
    <mergeCell ref="BV2525:BV2528"/>
    <mergeCell ref="BX2525:BX2528"/>
    <mergeCell ref="BV2530:BV2532"/>
    <mergeCell ref="BX2530:BX2533"/>
    <mergeCell ref="BW2651:BX2652"/>
    <mergeCell ref="BV2652:BV2655"/>
    <mergeCell ref="BW2653:BX2653"/>
    <mergeCell ref="BV2657:BV2660"/>
    <mergeCell ref="BX2657:BX2660"/>
    <mergeCell ref="BV2662:BV2664"/>
    <mergeCell ref="BX2662:BX2665"/>
    <mergeCell ref="BV2643:BV2646"/>
    <mergeCell ref="BW2643:BX2644"/>
    <mergeCell ref="BW2645:BX2645"/>
    <mergeCell ref="BW2646:BX2646"/>
    <mergeCell ref="BW2647:BX2647"/>
    <mergeCell ref="BV2648:BV2650"/>
    <mergeCell ref="BW2648:BX2648"/>
    <mergeCell ref="BW2649:BX2649"/>
    <mergeCell ref="BV2611:BV2614"/>
    <mergeCell ref="BV2616:BV2618"/>
    <mergeCell ref="BW2637:BX2637"/>
    <mergeCell ref="BV2638:BV2641"/>
    <mergeCell ref="BW2638:BX2638"/>
    <mergeCell ref="BW2639:BX2639"/>
    <mergeCell ref="BW2640:BX2640"/>
    <mergeCell ref="BW2641:BX2641"/>
    <mergeCell ref="BV2597:BV2600"/>
    <mergeCell ref="BX2597:BX2600"/>
    <mergeCell ref="BV2602:BV2604"/>
    <mergeCell ref="BX2602:BX2605"/>
    <mergeCell ref="BV2606:BV2609"/>
    <mergeCell ref="BX2607:BX2609"/>
    <mergeCell ref="BW2587:BX2587"/>
    <mergeCell ref="BV2588:BV2590"/>
    <mergeCell ref="BW2588:BX2588"/>
    <mergeCell ref="BW2589:BX2589"/>
    <mergeCell ref="BW2591:BX2592"/>
    <mergeCell ref="BV2592:BV2595"/>
    <mergeCell ref="BW2593:BX2593"/>
    <mergeCell ref="BV2726:BV2729"/>
    <mergeCell ref="BX2727:BX2729"/>
    <mergeCell ref="BV2731:BV2734"/>
    <mergeCell ref="BV2736:BV2738"/>
    <mergeCell ref="BW2757:BX2757"/>
    <mergeCell ref="BV2758:BV2761"/>
    <mergeCell ref="BW2758:BX2758"/>
    <mergeCell ref="BW2759:BX2759"/>
    <mergeCell ref="BW2760:BX2760"/>
    <mergeCell ref="BW2761:BX2761"/>
    <mergeCell ref="BW2711:BX2712"/>
    <mergeCell ref="BV2712:BV2715"/>
    <mergeCell ref="BW2713:BX2713"/>
    <mergeCell ref="BV2717:BV2720"/>
    <mergeCell ref="BX2717:BX2720"/>
    <mergeCell ref="BV2722:BV2724"/>
    <mergeCell ref="BX2722:BX2725"/>
    <mergeCell ref="BV2703:BV2706"/>
    <mergeCell ref="BW2703:BX2704"/>
    <mergeCell ref="BW2705:BX2705"/>
    <mergeCell ref="BW2706:BX2706"/>
    <mergeCell ref="BW2707:BX2707"/>
    <mergeCell ref="BV2708:BV2710"/>
    <mergeCell ref="BW2708:BX2708"/>
    <mergeCell ref="BW2709:BX2709"/>
    <mergeCell ref="BV2666:BV2669"/>
    <mergeCell ref="BX2667:BX2669"/>
    <mergeCell ref="BV2671:BV2674"/>
    <mergeCell ref="BV2676:BV2678"/>
    <mergeCell ref="BW2697:BX2697"/>
    <mergeCell ref="BV2698:BV2701"/>
    <mergeCell ref="BW2698:BX2698"/>
    <mergeCell ref="BW2699:BX2699"/>
    <mergeCell ref="BW2700:BX2700"/>
    <mergeCell ref="BW2701:BX2701"/>
    <mergeCell ref="BV2829:BV2832"/>
    <mergeCell ref="BW2829:BX2830"/>
    <mergeCell ref="BW2831:BX2831"/>
    <mergeCell ref="BW2832:BX2832"/>
    <mergeCell ref="BW2833:BX2833"/>
    <mergeCell ref="BV2834:BV2836"/>
    <mergeCell ref="BW2834:BX2834"/>
    <mergeCell ref="BW2835:BX2835"/>
    <mergeCell ref="BV2786:BV2789"/>
    <mergeCell ref="BX2787:BX2789"/>
    <mergeCell ref="BV2791:BV2794"/>
    <mergeCell ref="BV2796:BV2798"/>
    <mergeCell ref="BW2823:BX2823"/>
    <mergeCell ref="BV2824:BV2827"/>
    <mergeCell ref="BW2824:BX2824"/>
    <mergeCell ref="BW2825:BX2825"/>
    <mergeCell ref="BW2826:BX2826"/>
    <mergeCell ref="BW2827:BX2827"/>
    <mergeCell ref="BW2771:BX2772"/>
    <mergeCell ref="BV2772:BV2775"/>
    <mergeCell ref="BW2773:BX2773"/>
    <mergeCell ref="BV2777:BV2780"/>
    <mergeCell ref="BX2777:BX2780"/>
    <mergeCell ref="BV2782:BV2784"/>
    <mergeCell ref="BX2782:BX2785"/>
    <mergeCell ref="BV2763:BV2766"/>
    <mergeCell ref="BW2763:BX2764"/>
    <mergeCell ref="BW2765:BX2765"/>
    <mergeCell ref="BW2766:BX2766"/>
    <mergeCell ref="BW2767:BX2767"/>
    <mergeCell ref="BV2768:BV2770"/>
    <mergeCell ref="BW2768:BX2768"/>
    <mergeCell ref="BW2769:BX2769"/>
    <mergeCell ref="BV2896:BV2899"/>
    <mergeCell ref="BW2896:BX2896"/>
    <mergeCell ref="BW2897:BX2897"/>
    <mergeCell ref="BW2898:BX2898"/>
    <mergeCell ref="BW2899:BX2899"/>
    <mergeCell ref="BV2901:BV2904"/>
    <mergeCell ref="BW2901:BX2902"/>
    <mergeCell ref="BW2903:BX2903"/>
    <mergeCell ref="BW2904:BX2904"/>
    <mergeCell ref="BW2881:BX2881"/>
    <mergeCell ref="BW2882:BX2882"/>
    <mergeCell ref="BW2883:BX2883"/>
    <mergeCell ref="BW2885:BX2886"/>
    <mergeCell ref="BW2887:BX2887"/>
    <mergeCell ref="BW2895:BX2895"/>
    <mergeCell ref="BW2873:BX2873"/>
    <mergeCell ref="BW2874:BX2874"/>
    <mergeCell ref="BW2875:BX2875"/>
    <mergeCell ref="BW2877:BX2878"/>
    <mergeCell ref="BW2879:BX2879"/>
    <mergeCell ref="BW2880:BX2880"/>
    <mergeCell ref="BV2852:BV2855"/>
    <mergeCell ref="BX2853:BX2855"/>
    <mergeCell ref="BV2857:BV2860"/>
    <mergeCell ref="BV2862:BV2864"/>
    <mergeCell ref="BW2871:BX2871"/>
    <mergeCell ref="BW2872:BX2872"/>
    <mergeCell ref="BW2837:BX2838"/>
    <mergeCell ref="BV2838:BV2841"/>
    <mergeCell ref="BW2839:BX2839"/>
    <mergeCell ref="BV2843:BV2846"/>
    <mergeCell ref="BX2843:BX2846"/>
    <mergeCell ref="BV2848:BV2850"/>
    <mergeCell ref="BX2848:BX2851"/>
    <mergeCell ref="BW2969:BX2970"/>
    <mergeCell ref="BV2970:BV2973"/>
    <mergeCell ref="BW2971:BX2971"/>
    <mergeCell ref="BV2975:BV2978"/>
    <mergeCell ref="BX2975:BX2978"/>
    <mergeCell ref="BV2980:BV2982"/>
    <mergeCell ref="BX2980:BX2983"/>
    <mergeCell ref="BV2961:BV2964"/>
    <mergeCell ref="BW2961:BX2962"/>
    <mergeCell ref="BW2963:BX2963"/>
    <mergeCell ref="BW2964:BX2964"/>
    <mergeCell ref="BW2965:BX2965"/>
    <mergeCell ref="BV2966:BV2968"/>
    <mergeCell ref="BW2966:BX2966"/>
    <mergeCell ref="BW2967:BX2967"/>
    <mergeCell ref="BV2929:BV2932"/>
    <mergeCell ref="BV2934:BV2936"/>
    <mergeCell ref="BW2955:BX2955"/>
    <mergeCell ref="BV2956:BV2959"/>
    <mergeCell ref="BW2956:BX2956"/>
    <mergeCell ref="BW2957:BX2957"/>
    <mergeCell ref="BW2958:BX2958"/>
    <mergeCell ref="BW2959:BX2959"/>
    <mergeCell ref="BV2915:BV2918"/>
    <mergeCell ref="BX2915:BX2918"/>
    <mergeCell ref="BV2920:BV2922"/>
    <mergeCell ref="BX2920:BX2923"/>
    <mergeCell ref="BV2924:BV2927"/>
    <mergeCell ref="BX2925:BX2927"/>
    <mergeCell ref="BW2905:BX2905"/>
    <mergeCell ref="BV2906:BV2908"/>
    <mergeCell ref="BW2906:BX2906"/>
    <mergeCell ref="BW2907:BX2907"/>
    <mergeCell ref="BW2909:BX2910"/>
    <mergeCell ref="BV2910:BV2913"/>
    <mergeCell ref="BW2911:BX2911"/>
    <mergeCell ref="BV3044:BV3047"/>
    <mergeCell ref="BX3045:BX3047"/>
    <mergeCell ref="BV3049:BV3052"/>
    <mergeCell ref="BV3054:BV3056"/>
    <mergeCell ref="BW3075:BX3075"/>
    <mergeCell ref="BV3076:BV3079"/>
    <mergeCell ref="BW3076:BX3076"/>
    <mergeCell ref="BW3077:BX3077"/>
    <mergeCell ref="BW3078:BX3078"/>
    <mergeCell ref="BW3079:BX3079"/>
    <mergeCell ref="BW3029:BX3030"/>
    <mergeCell ref="BV3030:BV3033"/>
    <mergeCell ref="BW3031:BX3031"/>
    <mergeCell ref="BV3035:BV3038"/>
    <mergeCell ref="BX3035:BX3038"/>
    <mergeCell ref="BV3040:BV3042"/>
    <mergeCell ref="BX3040:BX3043"/>
    <mergeCell ref="BV3021:BV3024"/>
    <mergeCell ref="BW3021:BX3022"/>
    <mergeCell ref="BW3023:BX3023"/>
    <mergeCell ref="BW3024:BX3024"/>
    <mergeCell ref="BW3025:BX3025"/>
    <mergeCell ref="BV3026:BV3028"/>
    <mergeCell ref="BW3026:BX3026"/>
    <mergeCell ref="BW3027:BX3027"/>
    <mergeCell ref="BV2984:BV2987"/>
    <mergeCell ref="BX2985:BX2987"/>
    <mergeCell ref="BV2989:BV2992"/>
    <mergeCell ref="BV2994:BV2996"/>
    <mergeCell ref="BW3015:BX3015"/>
    <mergeCell ref="BV3016:BV3019"/>
    <mergeCell ref="BW3016:BX3016"/>
    <mergeCell ref="BW3017:BX3017"/>
    <mergeCell ref="BW3018:BX3018"/>
    <mergeCell ref="BW3019:BX3019"/>
    <mergeCell ref="BV3147:BV3150"/>
    <mergeCell ref="BW3147:BX3148"/>
    <mergeCell ref="BW3149:BX3149"/>
    <mergeCell ref="BW3150:BX3150"/>
    <mergeCell ref="BW3151:BX3151"/>
    <mergeCell ref="BV3152:BV3154"/>
    <mergeCell ref="BW3152:BX3152"/>
    <mergeCell ref="BW3153:BX3153"/>
    <mergeCell ref="BV3104:BV3107"/>
    <mergeCell ref="BX3105:BX3107"/>
    <mergeCell ref="BV3109:BV3112"/>
    <mergeCell ref="BV3114:BV3116"/>
    <mergeCell ref="BW3141:BX3141"/>
    <mergeCell ref="BV3142:BV3145"/>
    <mergeCell ref="BW3142:BX3142"/>
    <mergeCell ref="BW3143:BX3143"/>
    <mergeCell ref="BW3144:BX3144"/>
    <mergeCell ref="BW3145:BX3145"/>
    <mergeCell ref="BW3089:BX3090"/>
    <mergeCell ref="BV3090:BV3093"/>
    <mergeCell ref="BW3091:BX3091"/>
    <mergeCell ref="BV3095:BV3098"/>
    <mergeCell ref="BX3095:BX3098"/>
    <mergeCell ref="BV3100:BV3102"/>
    <mergeCell ref="BX3100:BX3103"/>
    <mergeCell ref="BV3081:BV3084"/>
    <mergeCell ref="BW3081:BX3082"/>
    <mergeCell ref="BW3083:BX3083"/>
    <mergeCell ref="BW3084:BX3084"/>
    <mergeCell ref="BW3085:BX3085"/>
    <mergeCell ref="BV3086:BV3088"/>
    <mergeCell ref="BW3086:BX3086"/>
    <mergeCell ref="BW3087:BX3087"/>
    <mergeCell ref="BV3214:BV3217"/>
    <mergeCell ref="BW3214:BX3214"/>
    <mergeCell ref="BW3215:BX3215"/>
    <mergeCell ref="BW3216:BX3216"/>
    <mergeCell ref="BW3217:BX3217"/>
    <mergeCell ref="BV3219:BV3222"/>
    <mergeCell ref="BW3219:BX3220"/>
    <mergeCell ref="BW3221:BX3221"/>
    <mergeCell ref="BW3222:BX3222"/>
    <mergeCell ref="BW3199:BX3199"/>
    <mergeCell ref="BW3200:BX3200"/>
    <mergeCell ref="BW3201:BX3201"/>
    <mergeCell ref="BW3203:BX3204"/>
    <mergeCell ref="BW3205:BX3205"/>
    <mergeCell ref="BW3213:BX3213"/>
    <mergeCell ref="BW3191:BX3191"/>
    <mergeCell ref="BW3192:BX3192"/>
    <mergeCell ref="BW3193:BX3193"/>
    <mergeCell ref="BW3195:BX3196"/>
    <mergeCell ref="BW3197:BX3197"/>
    <mergeCell ref="BW3198:BX3198"/>
    <mergeCell ref="BV3170:BV3173"/>
    <mergeCell ref="BX3171:BX3173"/>
    <mergeCell ref="BV3175:BV3178"/>
    <mergeCell ref="BV3180:BV3182"/>
    <mergeCell ref="BW3189:BX3189"/>
    <mergeCell ref="BW3190:BX3190"/>
    <mergeCell ref="BW3155:BX3156"/>
    <mergeCell ref="BV3156:BV3159"/>
    <mergeCell ref="BW3157:BX3157"/>
    <mergeCell ref="BV3161:BV3164"/>
    <mergeCell ref="BX3161:BX3164"/>
    <mergeCell ref="BV3166:BV3168"/>
    <mergeCell ref="BX3166:BX3169"/>
    <mergeCell ref="BW3287:BX3288"/>
    <mergeCell ref="BV3288:BV3291"/>
    <mergeCell ref="BW3289:BX3289"/>
    <mergeCell ref="BV3293:BV3296"/>
    <mergeCell ref="BX3293:BX3296"/>
    <mergeCell ref="BV3298:BV3300"/>
    <mergeCell ref="BX3298:BX3301"/>
    <mergeCell ref="BV3279:BV3282"/>
    <mergeCell ref="BW3279:BX3280"/>
    <mergeCell ref="BW3281:BX3281"/>
    <mergeCell ref="BW3282:BX3282"/>
    <mergeCell ref="BW3283:BX3283"/>
    <mergeCell ref="BV3284:BV3286"/>
    <mergeCell ref="BW3284:BX3284"/>
    <mergeCell ref="BW3285:BX3285"/>
    <mergeCell ref="BV3247:BV3250"/>
    <mergeCell ref="BV3252:BV3254"/>
    <mergeCell ref="BW3273:BX3273"/>
    <mergeCell ref="BV3274:BV3277"/>
    <mergeCell ref="BW3274:BX3274"/>
    <mergeCell ref="BW3275:BX3275"/>
    <mergeCell ref="BW3276:BX3276"/>
    <mergeCell ref="BW3277:BX3277"/>
    <mergeCell ref="BV3233:BV3236"/>
    <mergeCell ref="BX3233:BX3236"/>
    <mergeCell ref="BV3238:BV3240"/>
    <mergeCell ref="BX3238:BX3241"/>
    <mergeCell ref="BV3242:BV3245"/>
    <mergeCell ref="BX3243:BX3245"/>
    <mergeCell ref="BW3223:BX3223"/>
    <mergeCell ref="BV3224:BV3226"/>
    <mergeCell ref="BW3224:BX3224"/>
    <mergeCell ref="BW3225:BX3225"/>
    <mergeCell ref="BW3227:BX3228"/>
    <mergeCell ref="BV3228:BV3231"/>
    <mergeCell ref="BW3229:BX3229"/>
    <mergeCell ref="BV3362:BV3365"/>
    <mergeCell ref="BX3363:BX3365"/>
    <mergeCell ref="BV3367:BV3370"/>
    <mergeCell ref="BV3372:BV3374"/>
    <mergeCell ref="BW3393:BX3393"/>
    <mergeCell ref="BV3394:BV3397"/>
    <mergeCell ref="BW3394:BX3394"/>
    <mergeCell ref="BW3395:BX3395"/>
    <mergeCell ref="BW3396:BX3396"/>
    <mergeCell ref="BW3397:BX3397"/>
    <mergeCell ref="BW3347:BX3348"/>
    <mergeCell ref="BV3348:BV3351"/>
    <mergeCell ref="BW3349:BX3349"/>
    <mergeCell ref="BV3353:BV3356"/>
    <mergeCell ref="BX3353:BX3356"/>
    <mergeCell ref="BV3358:BV3360"/>
    <mergeCell ref="BX3358:BX3361"/>
    <mergeCell ref="BV3339:BV3342"/>
    <mergeCell ref="BW3339:BX3340"/>
    <mergeCell ref="BW3341:BX3341"/>
    <mergeCell ref="BW3342:BX3342"/>
    <mergeCell ref="BW3343:BX3343"/>
    <mergeCell ref="BV3344:BV3346"/>
    <mergeCell ref="BW3344:BX3344"/>
    <mergeCell ref="BW3345:BX3345"/>
    <mergeCell ref="BV3302:BV3305"/>
    <mergeCell ref="BX3303:BX3305"/>
    <mergeCell ref="BV3307:BV3310"/>
    <mergeCell ref="BV3312:BV3314"/>
    <mergeCell ref="BW3333:BX3333"/>
    <mergeCell ref="BV3334:BV3337"/>
    <mergeCell ref="BW3334:BX3334"/>
    <mergeCell ref="BW3335:BX3335"/>
    <mergeCell ref="BW3336:BX3336"/>
    <mergeCell ref="BW3337:BX3337"/>
    <mergeCell ref="BV3465:BV3468"/>
    <mergeCell ref="BW3465:BX3466"/>
    <mergeCell ref="BW3467:BX3467"/>
    <mergeCell ref="BW3468:BX3468"/>
    <mergeCell ref="BW3469:BX3469"/>
    <mergeCell ref="BV3470:BV3472"/>
    <mergeCell ref="BW3470:BX3470"/>
    <mergeCell ref="BW3471:BX3471"/>
    <mergeCell ref="BV3422:BV3425"/>
    <mergeCell ref="BX3423:BX3425"/>
    <mergeCell ref="BV3427:BV3430"/>
    <mergeCell ref="BV3432:BV3434"/>
    <mergeCell ref="BW3459:BX3459"/>
    <mergeCell ref="BV3460:BV3463"/>
    <mergeCell ref="BW3460:BX3460"/>
    <mergeCell ref="BW3461:BX3461"/>
    <mergeCell ref="BW3462:BX3462"/>
    <mergeCell ref="BW3463:BX3463"/>
    <mergeCell ref="BW3407:BX3408"/>
    <mergeCell ref="BV3408:BV3411"/>
    <mergeCell ref="BW3409:BX3409"/>
    <mergeCell ref="BV3413:BV3416"/>
    <mergeCell ref="BX3413:BX3416"/>
    <mergeCell ref="BV3418:BV3420"/>
    <mergeCell ref="BX3418:BX3421"/>
    <mergeCell ref="BV3399:BV3402"/>
    <mergeCell ref="BW3399:BX3400"/>
    <mergeCell ref="BW3401:BX3401"/>
    <mergeCell ref="BW3402:BX3402"/>
    <mergeCell ref="BW3403:BX3403"/>
    <mergeCell ref="BV3404:BV3406"/>
    <mergeCell ref="BW3404:BX3404"/>
    <mergeCell ref="BW3405:BX3405"/>
    <mergeCell ref="BV3532:BV3535"/>
    <mergeCell ref="BW3532:BX3532"/>
    <mergeCell ref="BW3533:BX3533"/>
    <mergeCell ref="BW3534:BX3534"/>
    <mergeCell ref="BW3535:BX3535"/>
    <mergeCell ref="BV3537:BV3540"/>
    <mergeCell ref="BW3537:BX3538"/>
    <mergeCell ref="BW3539:BX3539"/>
    <mergeCell ref="BW3540:BX3540"/>
    <mergeCell ref="BW3517:BX3517"/>
    <mergeCell ref="BW3518:BX3518"/>
    <mergeCell ref="BW3519:BX3519"/>
    <mergeCell ref="BW3521:BX3522"/>
    <mergeCell ref="BW3523:BX3523"/>
    <mergeCell ref="BW3531:BX3531"/>
    <mergeCell ref="BW3509:BX3509"/>
    <mergeCell ref="BW3510:BX3510"/>
    <mergeCell ref="BW3511:BX3511"/>
    <mergeCell ref="BW3513:BX3514"/>
    <mergeCell ref="BW3515:BX3515"/>
    <mergeCell ref="BW3516:BX3516"/>
    <mergeCell ref="BV3488:BV3491"/>
    <mergeCell ref="BX3489:BX3491"/>
    <mergeCell ref="BV3493:BV3496"/>
    <mergeCell ref="BV3498:BV3500"/>
    <mergeCell ref="BW3507:BX3507"/>
    <mergeCell ref="BW3508:BX3508"/>
    <mergeCell ref="BW3473:BX3474"/>
    <mergeCell ref="BV3474:BV3477"/>
    <mergeCell ref="BW3475:BX3475"/>
    <mergeCell ref="BV3479:BV3482"/>
    <mergeCell ref="BX3479:BX3482"/>
    <mergeCell ref="BV3484:BV3486"/>
    <mergeCell ref="BX3484:BX3487"/>
    <mergeCell ref="BV3580:BV3583"/>
    <mergeCell ref="BX3581:BX3583"/>
    <mergeCell ref="BV3585:BV3588"/>
    <mergeCell ref="BV3590:BV3592"/>
    <mergeCell ref="BW3611:BX3611"/>
    <mergeCell ref="BV3612:BV3615"/>
    <mergeCell ref="BW3612:BX3612"/>
    <mergeCell ref="BW3613:BX3613"/>
    <mergeCell ref="BW3614:BX3614"/>
    <mergeCell ref="BW3615:BX3615"/>
    <mergeCell ref="BW3565:BX3566"/>
    <mergeCell ref="BV3566:BV3569"/>
    <mergeCell ref="BW3567:BX3567"/>
    <mergeCell ref="BV3571:BV3574"/>
    <mergeCell ref="BX3571:BX3574"/>
    <mergeCell ref="BV3576:BV3578"/>
    <mergeCell ref="BX3576:BX3579"/>
    <mergeCell ref="BV3557:BV3560"/>
    <mergeCell ref="BW3557:BX3558"/>
    <mergeCell ref="BW3559:BX3559"/>
    <mergeCell ref="BW3560:BX3560"/>
    <mergeCell ref="BW3561:BX3561"/>
    <mergeCell ref="BV3562:BV3564"/>
    <mergeCell ref="BW3562:BX3562"/>
    <mergeCell ref="BW3563:BX3563"/>
    <mergeCell ref="BW3551:BX3551"/>
    <mergeCell ref="BV3552:BV3555"/>
    <mergeCell ref="BW3552:BX3552"/>
    <mergeCell ref="BW3553:BX3553"/>
    <mergeCell ref="BW3554:BX3554"/>
    <mergeCell ref="BW3555:BX3555"/>
    <mergeCell ref="BW3541:BX3541"/>
    <mergeCell ref="BV3542:BV3545"/>
    <mergeCell ref="BW3542:BX3542"/>
    <mergeCell ref="BW3543:BX3543"/>
    <mergeCell ref="BW3545:BX3546"/>
    <mergeCell ref="BW3547:BX3547"/>
    <mergeCell ref="BV3677:BV3680"/>
    <mergeCell ref="BW3677:BX3678"/>
    <mergeCell ref="BW3679:BX3679"/>
    <mergeCell ref="BW3680:BX3680"/>
    <mergeCell ref="BW3681:BX3681"/>
    <mergeCell ref="BV3682:BV3684"/>
    <mergeCell ref="BW3682:BX3682"/>
    <mergeCell ref="BW3683:BX3683"/>
    <mergeCell ref="BV3640:BV3643"/>
    <mergeCell ref="BX3641:BX3643"/>
    <mergeCell ref="BV3645:BV3648"/>
    <mergeCell ref="BV3650:BV3652"/>
    <mergeCell ref="BW3671:BX3671"/>
    <mergeCell ref="BV3672:BV3675"/>
    <mergeCell ref="BW3672:BX3672"/>
    <mergeCell ref="BW3673:BX3673"/>
    <mergeCell ref="BW3674:BX3674"/>
    <mergeCell ref="BW3675:BX3675"/>
    <mergeCell ref="BW3625:BX3626"/>
    <mergeCell ref="BV3626:BV3629"/>
    <mergeCell ref="BW3627:BX3627"/>
    <mergeCell ref="BV3631:BV3634"/>
    <mergeCell ref="BX3631:BX3634"/>
    <mergeCell ref="BV3636:BV3638"/>
    <mergeCell ref="BX3636:BX3639"/>
    <mergeCell ref="BV3617:BV3620"/>
    <mergeCell ref="BW3617:BX3618"/>
    <mergeCell ref="BW3619:BX3619"/>
    <mergeCell ref="BW3620:BX3620"/>
    <mergeCell ref="BW3621:BX3621"/>
    <mergeCell ref="BV3622:BV3624"/>
    <mergeCell ref="BW3622:BX3622"/>
    <mergeCell ref="BW3623:BX3623"/>
    <mergeCell ref="BV3766:BV3769"/>
    <mergeCell ref="BX3767:BX3769"/>
    <mergeCell ref="BV3771:BV3774"/>
    <mergeCell ref="BV3776:BV3778"/>
    <mergeCell ref="BW3785:BX3785"/>
    <mergeCell ref="BW3786:BX3786"/>
    <mergeCell ref="BW3751:BX3752"/>
    <mergeCell ref="BV3752:BV3755"/>
    <mergeCell ref="BW3753:BX3753"/>
    <mergeCell ref="BV3757:BV3760"/>
    <mergeCell ref="BX3757:BX3760"/>
    <mergeCell ref="BV3762:BV3764"/>
    <mergeCell ref="BX3762:BX3765"/>
    <mergeCell ref="BV3743:BV3746"/>
    <mergeCell ref="BW3743:BX3744"/>
    <mergeCell ref="BW3745:BX3745"/>
    <mergeCell ref="BW3746:BX3746"/>
    <mergeCell ref="BW3747:BX3747"/>
    <mergeCell ref="BV3748:BV3750"/>
    <mergeCell ref="BW3748:BX3748"/>
    <mergeCell ref="BW3749:BX3749"/>
    <mergeCell ref="BV3700:BV3703"/>
    <mergeCell ref="BX3701:BX3703"/>
    <mergeCell ref="BV3705:BV3708"/>
    <mergeCell ref="BV3710:BV3712"/>
    <mergeCell ref="BW3737:BX3737"/>
    <mergeCell ref="BV3738:BV3741"/>
    <mergeCell ref="BW3738:BX3738"/>
    <mergeCell ref="BW3739:BX3739"/>
    <mergeCell ref="BW3740:BX3740"/>
    <mergeCell ref="BW3741:BX3741"/>
    <mergeCell ref="BW3685:BX3686"/>
    <mergeCell ref="BV3686:BV3689"/>
    <mergeCell ref="BW3687:BX3687"/>
    <mergeCell ref="BV3691:BV3694"/>
    <mergeCell ref="BX3691:BX3694"/>
    <mergeCell ref="BV3696:BV3698"/>
    <mergeCell ref="BX3696:BX3699"/>
    <mergeCell ref="BW3829:BX3829"/>
    <mergeCell ref="BV3830:BV3833"/>
    <mergeCell ref="BW3830:BX3830"/>
    <mergeCell ref="BW3831:BX3831"/>
    <mergeCell ref="BW3832:BX3832"/>
    <mergeCell ref="BW3833:BX3833"/>
    <mergeCell ref="BW3819:BX3819"/>
    <mergeCell ref="BV3820:BV3823"/>
    <mergeCell ref="BW3820:BX3820"/>
    <mergeCell ref="BW3821:BX3821"/>
    <mergeCell ref="BW3823:BX3824"/>
    <mergeCell ref="BW3825:BX3825"/>
    <mergeCell ref="BV3810:BV3813"/>
    <mergeCell ref="BW3810:BX3810"/>
    <mergeCell ref="BW3811:BX3811"/>
    <mergeCell ref="BW3812:BX3812"/>
    <mergeCell ref="BW3813:BX3813"/>
    <mergeCell ref="BV3815:BV3818"/>
    <mergeCell ref="BW3815:BX3816"/>
    <mergeCell ref="BW3817:BX3817"/>
    <mergeCell ref="BW3818:BX3818"/>
    <mergeCell ref="BW3795:BX3795"/>
    <mergeCell ref="BW3796:BX3796"/>
    <mergeCell ref="BW3797:BX3797"/>
    <mergeCell ref="BW3799:BX3800"/>
    <mergeCell ref="BW3801:BX3801"/>
    <mergeCell ref="BW3809:BX3809"/>
    <mergeCell ref="BW3787:BX3787"/>
    <mergeCell ref="BW3788:BX3788"/>
    <mergeCell ref="BW3789:BX3789"/>
    <mergeCell ref="BW3791:BX3792"/>
    <mergeCell ref="BW3793:BX3793"/>
    <mergeCell ref="BW3794:BX3794"/>
    <mergeCell ref="BW3903:BX3904"/>
    <mergeCell ref="BV3904:BV3907"/>
    <mergeCell ref="BW3905:BX3905"/>
    <mergeCell ref="BV3909:BV3912"/>
    <mergeCell ref="BX3909:BX3912"/>
    <mergeCell ref="BV3914:BV3916"/>
    <mergeCell ref="BX3914:BX3917"/>
    <mergeCell ref="BV3895:BV3898"/>
    <mergeCell ref="BW3895:BX3896"/>
    <mergeCell ref="BW3897:BX3897"/>
    <mergeCell ref="BW3898:BX3898"/>
    <mergeCell ref="BW3899:BX3899"/>
    <mergeCell ref="BV3900:BV3902"/>
    <mergeCell ref="BW3900:BX3900"/>
    <mergeCell ref="BW3901:BX3901"/>
    <mergeCell ref="BV3858:BV3861"/>
    <mergeCell ref="BX3859:BX3861"/>
    <mergeCell ref="BV3863:BV3866"/>
    <mergeCell ref="BV3868:BV3870"/>
    <mergeCell ref="BW3889:BX3889"/>
    <mergeCell ref="BV3890:BV3893"/>
    <mergeCell ref="BW3890:BX3890"/>
    <mergeCell ref="BW3891:BX3891"/>
    <mergeCell ref="BW3892:BX3892"/>
    <mergeCell ref="BW3893:BX3893"/>
    <mergeCell ref="BW3843:BX3844"/>
    <mergeCell ref="BV3844:BV3847"/>
    <mergeCell ref="BW3845:BX3845"/>
    <mergeCell ref="BV3849:BV3852"/>
    <mergeCell ref="BX3849:BX3852"/>
    <mergeCell ref="BV3854:BV3856"/>
    <mergeCell ref="BX3854:BX3857"/>
    <mergeCell ref="BV3835:BV3838"/>
    <mergeCell ref="BW3835:BX3836"/>
    <mergeCell ref="BW3837:BX3837"/>
    <mergeCell ref="BW3838:BX3838"/>
    <mergeCell ref="BW3839:BX3839"/>
    <mergeCell ref="BV3840:BV3842"/>
    <mergeCell ref="BW3840:BX3840"/>
    <mergeCell ref="BW3841:BX3841"/>
    <mergeCell ref="BV3978:BV3981"/>
    <mergeCell ref="BX3979:BX3981"/>
    <mergeCell ref="BV3983:BV3986"/>
    <mergeCell ref="BV3988:BV3990"/>
    <mergeCell ref="BW4015:BX4015"/>
    <mergeCell ref="BV4016:BV4019"/>
    <mergeCell ref="BW4016:BX4016"/>
    <mergeCell ref="BW4017:BX4017"/>
    <mergeCell ref="BW4018:BX4018"/>
    <mergeCell ref="BW4019:BX4019"/>
    <mergeCell ref="BW3963:BX3964"/>
    <mergeCell ref="BV3964:BV3967"/>
    <mergeCell ref="BW3965:BX3965"/>
    <mergeCell ref="BV3969:BV3972"/>
    <mergeCell ref="BX3969:BX3972"/>
    <mergeCell ref="BV3974:BV3976"/>
    <mergeCell ref="BX3974:BX3977"/>
    <mergeCell ref="BV3955:BV3958"/>
    <mergeCell ref="BW3955:BX3956"/>
    <mergeCell ref="BW3957:BX3957"/>
    <mergeCell ref="BW3958:BX3958"/>
    <mergeCell ref="BW3959:BX3959"/>
    <mergeCell ref="BV3960:BV3962"/>
    <mergeCell ref="BW3960:BX3960"/>
    <mergeCell ref="BW3961:BX3961"/>
    <mergeCell ref="BV3918:BV3921"/>
    <mergeCell ref="BX3919:BX3921"/>
    <mergeCell ref="BV3923:BV3926"/>
    <mergeCell ref="BV3928:BV3930"/>
    <mergeCell ref="BW3949:BX3949"/>
    <mergeCell ref="BV3950:BV3953"/>
    <mergeCell ref="BW3950:BX3950"/>
    <mergeCell ref="BW3951:BX3951"/>
    <mergeCell ref="BW3952:BX3952"/>
    <mergeCell ref="BW3953:BX3953"/>
    <mergeCell ref="BW4073:BX4073"/>
    <mergeCell ref="BW4074:BX4074"/>
    <mergeCell ref="BW4075:BX4075"/>
    <mergeCell ref="BW4077:BX4078"/>
    <mergeCell ref="BW4079:BX4079"/>
    <mergeCell ref="BW4087:BX4087"/>
    <mergeCell ref="BW4065:BX4065"/>
    <mergeCell ref="BW4066:BX4066"/>
    <mergeCell ref="BW4067:BX4067"/>
    <mergeCell ref="BW4069:BX4070"/>
    <mergeCell ref="BW4071:BX4071"/>
    <mergeCell ref="BW4072:BX4072"/>
    <mergeCell ref="BV4044:BV4047"/>
    <mergeCell ref="BX4045:BX4047"/>
    <mergeCell ref="BV4049:BV4052"/>
    <mergeCell ref="BV4054:BV4056"/>
    <mergeCell ref="BW4063:BX4063"/>
    <mergeCell ref="BW4064:BX4064"/>
    <mergeCell ref="BW4029:BX4030"/>
    <mergeCell ref="BV4030:BV4033"/>
    <mergeCell ref="BW4031:BX4031"/>
    <mergeCell ref="BV4035:BV4038"/>
    <mergeCell ref="BX4035:BX4038"/>
    <mergeCell ref="BV4040:BV4042"/>
    <mergeCell ref="BX4040:BX4043"/>
    <mergeCell ref="BV4021:BV4024"/>
    <mergeCell ref="BW4021:BX4022"/>
    <mergeCell ref="BW4023:BX4023"/>
    <mergeCell ref="BW4024:BX4024"/>
    <mergeCell ref="BW4025:BX4025"/>
    <mergeCell ref="BV4026:BV4028"/>
    <mergeCell ref="BW4026:BX4026"/>
    <mergeCell ref="BW4027:BX4027"/>
    <mergeCell ref="BW4121:BX4122"/>
    <mergeCell ref="BV4122:BV4125"/>
    <mergeCell ref="BW4123:BX4123"/>
    <mergeCell ref="BV4127:BV4130"/>
    <mergeCell ref="BX4127:BX4130"/>
    <mergeCell ref="BV4132:BV4134"/>
    <mergeCell ref="BX4132:BX4135"/>
    <mergeCell ref="BV4113:BV4116"/>
    <mergeCell ref="BW4113:BX4114"/>
    <mergeCell ref="BW4115:BX4115"/>
    <mergeCell ref="BW4116:BX4116"/>
    <mergeCell ref="BW4117:BX4117"/>
    <mergeCell ref="BV4118:BV4120"/>
    <mergeCell ref="BW4118:BX4118"/>
    <mergeCell ref="BW4119:BX4119"/>
    <mergeCell ref="BW4107:BX4107"/>
    <mergeCell ref="BV4108:BV4111"/>
    <mergeCell ref="BW4108:BX4108"/>
    <mergeCell ref="BW4109:BX4109"/>
    <mergeCell ref="BW4110:BX4110"/>
    <mergeCell ref="BW4111:BX4111"/>
    <mergeCell ref="BW4097:BX4097"/>
    <mergeCell ref="BV4098:BV4101"/>
    <mergeCell ref="BW4098:BX4098"/>
    <mergeCell ref="BW4099:BX4099"/>
    <mergeCell ref="BW4101:BX4102"/>
    <mergeCell ref="BW4103:BX4103"/>
    <mergeCell ref="BV4088:BV4091"/>
    <mergeCell ref="BW4088:BX4088"/>
    <mergeCell ref="BW4089:BX4089"/>
    <mergeCell ref="BW4090:BX4090"/>
    <mergeCell ref="BW4091:BX4091"/>
    <mergeCell ref="BV4093:BV4096"/>
    <mergeCell ref="BW4093:BX4094"/>
    <mergeCell ref="BW4095:BX4095"/>
    <mergeCell ref="BW4096:BX4096"/>
    <mergeCell ref="BV4196:BV4199"/>
    <mergeCell ref="BX4197:BX4199"/>
    <mergeCell ref="BV4201:BV4204"/>
    <mergeCell ref="BV4206:BV4208"/>
    <mergeCell ref="BW4227:BX4227"/>
    <mergeCell ref="BV4228:BV4231"/>
    <mergeCell ref="BW4228:BX4228"/>
    <mergeCell ref="BW4229:BX4229"/>
    <mergeCell ref="BW4230:BX4230"/>
    <mergeCell ref="BW4231:BX4231"/>
    <mergeCell ref="BW4181:BX4182"/>
    <mergeCell ref="BV4182:BV4185"/>
    <mergeCell ref="BW4183:BX4183"/>
    <mergeCell ref="BV4187:BV4190"/>
    <mergeCell ref="BX4187:BX4190"/>
    <mergeCell ref="BV4192:BV4194"/>
    <mergeCell ref="BX4192:BX4195"/>
    <mergeCell ref="BV4173:BV4176"/>
    <mergeCell ref="BW4173:BX4174"/>
    <mergeCell ref="BW4175:BX4175"/>
    <mergeCell ref="BW4176:BX4176"/>
    <mergeCell ref="BW4177:BX4177"/>
    <mergeCell ref="BV4178:BV4180"/>
    <mergeCell ref="BW4178:BX4178"/>
    <mergeCell ref="BW4179:BX4179"/>
    <mergeCell ref="BV4136:BV4139"/>
    <mergeCell ref="BX4137:BX4139"/>
    <mergeCell ref="BV4141:BV4144"/>
    <mergeCell ref="BV4146:BV4148"/>
    <mergeCell ref="BW4167:BX4167"/>
    <mergeCell ref="BV4168:BV4171"/>
    <mergeCell ref="BW4168:BX4168"/>
    <mergeCell ref="BW4169:BX4169"/>
    <mergeCell ref="BW4170:BX4170"/>
    <mergeCell ref="BW4171:BX4171"/>
    <mergeCell ref="BV4299:BV4302"/>
    <mergeCell ref="BW4299:BX4300"/>
    <mergeCell ref="BW4301:BX4301"/>
    <mergeCell ref="BW4302:BX4302"/>
    <mergeCell ref="BW4303:BX4303"/>
    <mergeCell ref="BV4304:BV4306"/>
    <mergeCell ref="BW4304:BX4304"/>
    <mergeCell ref="BW4305:BX4305"/>
    <mergeCell ref="BV4256:BV4259"/>
    <mergeCell ref="BX4257:BX4259"/>
    <mergeCell ref="BV4261:BV4264"/>
    <mergeCell ref="BV4266:BV4268"/>
    <mergeCell ref="BW4293:BX4293"/>
    <mergeCell ref="BV4294:BV4297"/>
    <mergeCell ref="BW4294:BX4294"/>
    <mergeCell ref="BW4295:BX4295"/>
    <mergeCell ref="BW4296:BX4296"/>
    <mergeCell ref="BW4297:BX4297"/>
    <mergeCell ref="BW4241:BX4242"/>
    <mergeCell ref="BV4242:BV4245"/>
    <mergeCell ref="BW4243:BX4243"/>
    <mergeCell ref="BV4247:BV4250"/>
    <mergeCell ref="BX4247:BX4250"/>
    <mergeCell ref="BV4252:BV4254"/>
    <mergeCell ref="BX4252:BX4255"/>
    <mergeCell ref="BV4233:BV4236"/>
    <mergeCell ref="BW4233:BX4234"/>
    <mergeCell ref="BW4235:BX4235"/>
    <mergeCell ref="BW4236:BX4236"/>
    <mergeCell ref="BW4237:BX4237"/>
    <mergeCell ref="BV4238:BV4240"/>
    <mergeCell ref="BW4238:BX4238"/>
    <mergeCell ref="BW4239:BX4239"/>
    <mergeCell ref="BV4366:BV4369"/>
    <mergeCell ref="BW4366:BX4366"/>
    <mergeCell ref="BW4367:BX4367"/>
    <mergeCell ref="BW4368:BX4368"/>
    <mergeCell ref="BW4369:BX4369"/>
    <mergeCell ref="BV4371:BV4374"/>
    <mergeCell ref="BW4371:BX4372"/>
    <mergeCell ref="BW4373:BX4373"/>
    <mergeCell ref="BW4374:BX4374"/>
    <mergeCell ref="BW4351:BX4351"/>
    <mergeCell ref="BW4352:BX4352"/>
    <mergeCell ref="BW4353:BX4353"/>
    <mergeCell ref="BW4355:BX4356"/>
    <mergeCell ref="BW4357:BX4357"/>
    <mergeCell ref="BW4365:BX4365"/>
    <mergeCell ref="BW4343:BX4343"/>
    <mergeCell ref="BW4344:BX4344"/>
    <mergeCell ref="BW4345:BX4345"/>
    <mergeCell ref="BW4347:BX4348"/>
    <mergeCell ref="BW4349:BX4349"/>
    <mergeCell ref="BW4350:BX4350"/>
    <mergeCell ref="BV4322:BV4325"/>
    <mergeCell ref="BX4323:BX4325"/>
    <mergeCell ref="BV4327:BV4330"/>
    <mergeCell ref="BV4332:BV4334"/>
    <mergeCell ref="BW4341:BX4341"/>
    <mergeCell ref="BW4342:BX4342"/>
    <mergeCell ref="BW4307:BX4308"/>
    <mergeCell ref="BV4308:BV4311"/>
    <mergeCell ref="BW4309:BX4309"/>
    <mergeCell ref="BV4313:BV4316"/>
    <mergeCell ref="BX4313:BX4316"/>
    <mergeCell ref="BV4318:BV4320"/>
    <mergeCell ref="BX4318:BX4321"/>
    <mergeCell ref="BV4414:BV4417"/>
    <mergeCell ref="BX4415:BX4417"/>
    <mergeCell ref="BV4419:BV4422"/>
    <mergeCell ref="BV4424:BV4426"/>
    <mergeCell ref="BW4445:BX4445"/>
    <mergeCell ref="BV4446:BV4449"/>
    <mergeCell ref="BW4446:BX4446"/>
    <mergeCell ref="BW4447:BX4447"/>
    <mergeCell ref="BW4448:BX4448"/>
    <mergeCell ref="BW4449:BX4449"/>
    <mergeCell ref="BW4399:BX4400"/>
    <mergeCell ref="BV4400:BV4403"/>
    <mergeCell ref="BW4401:BX4401"/>
    <mergeCell ref="BV4405:BV4408"/>
    <mergeCell ref="BX4405:BX4408"/>
    <mergeCell ref="BV4410:BV4412"/>
    <mergeCell ref="BX4410:BX4413"/>
    <mergeCell ref="BV4391:BV4394"/>
    <mergeCell ref="BW4391:BX4392"/>
    <mergeCell ref="BW4393:BX4393"/>
    <mergeCell ref="BW4394:BX4394"/>
    <mergeCell ref="BW4395:BX4395"/>
    <mergeCell ref="BV4396:BV4398"/>
    <mergeCell ref="BW4396:BX4396"/>
    <mergeCell ref="BW4397:BX4397"/>
    <mergeCell ref="BW4385:BX4385"/>
    <mergeCell ref="BV4386:BV4389"/>
    <mergeCell ref="BW4386:BX4386"/>
    <mergeCell ref="BW4387:BX4387"/>
    <mergeCell ref="BW4388:BX4388"/>
    <mergeCell ref="BW4389:BX4389"/>
    <mergeCell ref="BW4375:BX4375"/>
    <mergeCell ref="BV4376:BV4379"/>
    <mergeCell ref="BW4376:BX4376"/>
    <mergeCell ref="BW4377:BX4377"/>
    <mergeCell ref="BW4379:BX4380"/>
    <mergeCell ref="BW4381:BX4381"/>
    <mergeCell ref="BV4511:BV4514"/>
    <mergeCell ref="BW4511:BX4512"/>
    <mergeCell ref="BW4513:BX4513"/>
    <mergeCell ref="BW4514:BX4514"/>
    <mergeCell ref="BW4515:BX4515"/>
    <mergeCell ref="BV4516:BV4518"/>
    <mergeCell ref="BW4516:BX4516"/>
    <mergeCell ref="BW4517:BX4517"/>
    <mergeCell ref="BV4474:BV4477"/>
    <mergeCell ref="BX4475:BX4477"/>
    <mergeCell ref="BV4479:BV4482"/>
    <mergeCell ref="BV4484:BV4486"/>
    <mergeCell ref="BW4505:BX4505"/>
    <mergeCell ref="BV4506:BV4509"/>
    <mergeCell ref="BW4506:BX4506"/>
    <mergeCell ref="BW4507:BX4507"/>
    <mergeCell ref="BW4508:BX4508"/>
    <mergeCell ref="BW4509:BX4509"/>
    <mergeCell ref="BW4459:BX4460"/>
    <mergeCell ref="BV4460:BV4463"/>
    <mergeCell ref="BW4461:BX4461"/>
    <mergeCell ref="BV4465:BV4468"/>
    <mergeCell ref="BX4465:BX4468"/>
    <mergeCell ref="BV4470:BV4472"/>
    <mergeCell ref="BX4470:BX4473"/>
    <mergeCell ref="BV4451:BV4454"/>
    <mergeCell ref="BW4451:BX4452"/>
    <mergeCell ref="BW4453:BX4453"/>
    <mergeCell ref="BW4454:BX4454"/>
    <mergeCell ref="BW4455:BX4455"/>
    <mergeCell ref="BV4456:BV4458"/>
    <mergeCell ref="BW4456:BX4456"/>
    <mergeCell ref="BW4457:BX4457"/>
    <mergeCell ref="BV4600:BV4603"/>
    <mergeCell ref="BX4601:BX4603"/>
    <mergeCell ref="BV4605:BV4608"/>
    <mergeCell ref="BV4610:BV4612"/>
    <mergeCell ref="BW4619:BX4619"/>
    <mergeCell ref="BW4620:BX4620"/>
    <mergeCell ref="BW4585:BX4586"/>
    <mergeCell ref="BV4586:BV4589"/>
    <mergeCell ref="BW4587:BX4587"/>
    <mergeCell ref="BV4591:BV4594"/>
    <mergeCell ref="BX4591:BX4594"/>
    <mergeCell ref="BV4596:BV4598"/>
    <mergeCell ref="BX4596:BX4599"/>
    <mergeCell ref="BV4577:BV4580"/>
    <mergeCell ref="BW4577:BX4578"/>
    <mergeCell ref="BW4579:BX4579"/>
    <mergeCell ref="BW4580:BX4580"/>
    <mergeCell ref="BW4581:BX4581"/>
    <mergeCell ref="BV4582:BV4584"/>
    <mergeCell ref="BW4582:BX4582"/>
    <mergeCell ref="BW4583:BX4583"/>
    <mergeCell ref="BV4534:BV4537"/>
    <mergeCell ref="BX4535:BX4537"/>
    <mergeCell ref="BV4539:BV4542"/>
    <mergeCell ref="BV4544:BV4546"/>
    <mergeCell ref="BW4571:BX4571"/>
    <mergeCell ref="BV4572:BV4575"/>
    <mergeCell ref="BW4572:BX4572"/>
    <mergeCell ref="BW4573:BX4573"/>
    <mergeCell ref="BW4574:BX4574"/>
    <mergeCell ref="BW4575:BX4575"/>
    <mergeCell ref="BW4519:BX4520"/>
    <mergeCell ref="BV4520:BV4523"/>
    <mergeCell ref="BW4521:BX4521"/>
    <mergeCell ref="BV4525:BV4528"/>
    <mergeCell ref="BX4525:BX4528"/>
    <mergeCell ref="BV4530:BV4532"/>
    <mergeCell ref="BX4530:BX4533"/>
    <mergeCell ref="BV4663:BV4666"/>
    <mergeCell ref="BX4663:BX4666"/>
    <mergeCell ref="BV4668:BV4670"/>
    <mergeCell ref="BX4668:BX4671"/>
    <mergeCell ref="BV4672:BV4675"/>
    <mergeCell ref="BX4673:BX4675"/>
    <mergeCell ref="BW4653:BX4653"/>
    <mergeCell ref="BV4654:BV4656"/>
    <mergeCell ref="BW4654:BX4654"/>
    <mergeCell ref="BW4655:BX4655"/>
    <mergeCell ref="BW4657:BX4658"/>
    <mergeCell ref="BV4658:BV4661"/>
    <mergeCell ref="BW4659:BX4659"/>
    <mergeCell ref="BV4644:BV4647"/>
    <mergeCell ref="BW4644:BX4644"/>
    <mergeCell ref="BW4645:BX4645"/>
    <mergeCell ref="BW4646:BX4646"/>
    <mergeCell ref="BW4647:BX4647"/>
    <mergeCell ref="BV4649:BV4652"/>
    <mergeCell ref="BW4649:BX4650"/>
    <mergeCell ref="BW4651:BX4651"/>
    <mergeCell ref="BW4652:BX4652"/>
    <mergeCell ref="BW4629:BX4629"/>
    <mergeCell ref="BW4630:BX4630"/>
    <mergeCell ref="BW4631:BX4631"/>
    <mergeCell ref="BW4633:BX4634"/>
    <mergeCell ref="BW4635:BX4635"/>
    <mergeCell ref="BW4643:BX4643"/>
    <mergeCell ref="BW4621:BX4621"/>
    <mergeCell ref="BW4622:BX4622"/>
    <mergeCell ref="BW4623:BX4623"/>
    <mergeCell ref="BW4625:BX4626"/>
    <mergeCell ref="BW4627:BX4627"/>
    <mergeCell ref="BW4628:BX4628"/>
    <mergeCell ref="BV4732:BV4735"/>
    <mergeCell ref="BX4733:BX4735"/>
    <mergeCell ref="BV4737:BV4740"/>
    <mergeCell ref="BV4742:BV4744"/>
    <mergeCell ref="BW4769:BX4769"/>
    <mergeCell ref="BV4770:BV4773"/>
    <mergeCell ref="BW4770:BX4770"/>
    <mergeCell ref="BW4771:BX4771"/>
    <mergeCell ref="BW4772:BX4772"/>
    <mergeCell ref="BW4773:BX4773"/>
    <mergeCell ref="BW4717:BX4718"/>
    <mergeCell ref="BV4718:BV4721"/>
    <mergeCell ref="BW4719:BX4719"/>
    <mergeCell ref="BV4723:BV4726"/>
    <mergeCell ref="BX4723:BX4726"/>
    <mergeCell ref="BV4728:BV4730"/>
    <mergeCell ref="BX4728:BX4731"/>
    <mergeCell ref="BV4709:BV4712"/>
    <mergeCell ref="BW4709:BX4710"/>
    <mergeCell ref="BW4711:BX4711"/>
    <mergeCell ref="BW4712:BX4712"/>
    <mergeCell ref="BW4713:BX4713"/>
    <mergeCell ref="BV4714:BV4716"/>
    <mergeCell ref="BW4714:BX4714"/>
    <mergeCell ref="BW4715:BX4715"/>
    <mergeCell ref="BV4677:BV4680"/>
    <mergeCell ref="BV4682:BV4684"/>
    <mergeCell ref="BW4703:BX4703"/>
    <mergeCell ref="BV4704:BV4707"/>
    <mergeCell ref="BW4704:BX4704"/>
    <mergeCell ref="BW4705:BX4705"/>
    <mergeCell ref="BW4706:BX4706"/>
    <mergeCell ref="BW4707:BX4707"/>
    <mergeCell ref="BW4827:BX4827"/>
    <mergeCell ref="BW4828:BX4828"/>
    <mergeCell ref="BW4829:BX4829"/>
    <mergeCell ref="BW4831:BX4832"/>
    <mergeCell ref="BW4833:BX4833"/>
    <mergeCell ref="BW4841:BX4841"/>
    <mergeCell ref="BW4819:BX4819"/>
    <mergeCell ref="BW4820:BX4820"/>
    <mergeCell ref="BW4821:BX4821"/>
    <mergeCell ref="BW4823:BX4824"/>
    <mergeCell ref="BW4825:BX4825"/>
    <mergeCell ref="BW4826:BX4826"/>
    <mergeCell ref="BV4798:BV4801"/>
    <mergeCell ref="BX4799:BX4801"/>
    <mergeCell ref="BV4803:BV4806"/>
    <mergeCell ref="BV4808:BV4810"/>
    <mergeCell ref="BW4817:BX4817"/>
    <mergeCell ref="BW4818:BX4818"/>
    <mergeCell ref="BW4783:BX4784"/>
    <mergeCell ref="BV4784:BV4787"/>
    <mergeCell ref="BW4785:BX4785"/>
    <mergeCell ref="BV4789:BV4792"/>
    <mergeCell ref="BX4789:BX4792"/>
    <mergeCell ref="BV4794:BV4796"/>
    <mergeCell ref="BX4794:BX4797"/>
    <mergeCell ref="BV4775:BV4778"/>
    <mergeCell ref="BW4775:BX4776"/>
    <mergeCell ref="BW4777:BX4777"/>
    <mergeCell ref="BW4778:BX4778"/>
    <mergeCell ref="BW4779:BX4779"/>
    <mergeCell ref="BV4780:BV4782"/>
    <mergeCell ref="BW4780:BX4780"/>
    <mergeCell ref="BW4781:BX4781"/>
    <mergeCell ref="BV4907:BV4910"/>
    <mergeCell ref="BW4907:BX4908"/>
    <mergeCell ref="BW4909:BX4909"/>
    <mergeCell ref="BW4910:BX4910"/>
    <mergeCell ref="BW4911:BX4911"/>
    <mergeCell ref="BV4912:BV4914"/>
    <mergeCell ref="BW4912:BX4912"/>
    <mergeCell ref="BW4913:BX4913"/>
    <mergeCell ref="BV4875:BV4878"/>
    <mergeCell ref="BV4880:BV4882"/>
    <mergeCell ref="BW4901:BX4901"/>
    <mergeCell ref="BV4902:BV4905"/>
    <mergeCell ref="BW4902:BX4902"/>
    <mergeCell ref="BW4903:BX4903"/>
    <mergeCell ref="BW4904:BX4904"/>
    <mergeCell ref="BW4905:BX4905"/>
    <mergeCell ref="BV4861:BV4864"/>
    <mergeCell ref="BX4861:BX4864"/>
    <mergeCell ref="BV4866:BV4868"/>
    <mergeCell ref="BX4866:BX4869"/>
    <mergeCell ref="BV4870:BV4873"/>
    <mergeCell ref="BX4871:BX4873"/>
    <mergeCell ref="BW4851:BX4851"/>
    <mergeCell ref="BV4852:BV4854"/>
    <mergeCell ref="BW4852:BX4852"/>
    <mergeCell ref="BW4853:BX4853"/>
    <mergeCell ref="BW4855:BX4856"/>
    <mergeCell ref="BV4856:BV4859"/>
    <mergeCell ref="BW4857:BX4857"/>
    <mergeCell ref="BV4842:BV4845"/>
    <mergeCell ref="BW4842:BX4842"/>
    <mergeCell ref="BW4843:BX4843"/>
    <mergeCell ref="BW4844:BX4844"/>
    <mergeCell ref="BW4845:BX4845"/>
    <mergeCell ref="BV4847:BV4850"/>
    <mergeCell ref="BW4847:BX4848"/>
    <mergeCell ref="BW4849:BX4849"/>
    <mergeCell ref="BW4850:BX4850"/>
    <mergeCell ref="BV4996:BV4999"/>
    <mergeCell ref="BX4997:BX4999"/>
    <mergeCell ref="BV5001:BV5004"/>
    <mergeCell ref="BV5006:BV5008"/>
    <mergeCell ref="BW5015:BX5015"/>
    <mergeCell ref="BW5016:BX5016"/>
    <mergeCell ref="BW4981:BX4982"/>
    <mergeCell ref="BV4982:BV4985"/>
    <mergeCell ref="BW4983:BX4983"/>
    <mergeCell ref="BV4987:BV4990"/>
    <mergeCell ref="BX4987:BX4990"/>
    <mergeCell ref="BV4992:BV4994"/>
    <mergeCell ref="BX4992:BX4995"/>
    <mergeCell ref="BV4973:BV4976"/>
    <mergeCell ref="BW4973:BX4974"/>
    <mergeCell ref="BW4975:BX4975"/>
    <mergeCell ref="BW4976:BX4976"/>
    <mergeCell ref="BW4977:BX4977"/>
    <mergeCell ref="BV4978:BV4980"/>
    <mergeCell ref="BW4978:BX4978"/>
    <mergeCell ref="BW4979:BX4979"/>
    <mergeCell ref="BV4930:BV4933"/>
    <mergeCell ref="BX4931:BX4933"/>
    <mergeCell ref="BV4935:BV4938"/>
    <mergeCell ref="BV4940:BV4942"/>
    <mergeCell ref="BW4967:BX4967"/>
    <mergeCell ref="BV4968:BV4971"/>
    <mergeCell ref="BW4968:BX4968"/>
    <mergeCell ref="BW4969:BX4969"/>
    <mergeCell ref="BW4970:BX4970"/>
    <mergeCell ref="BW4971:BX4971"/>
    <mergeCell ref="BW4915:BX4916"/>
    <mergeCell ref="BV4916:BV4919"/>
    <mergeCell ref="BW4917:BX4917"/>
    <mergeCell ref="BV4921:BV4924"/>
    <mergeCell ref="BX4921:BX4924"/>
    <mergeCell ref="BV4926:BV4928"/>
    <mergeCell ref="BX4926:BX4929"/>
    <mergeCell ref="BV5059:BV5062"/>
    <mergeCell ref="BX5059:BX5062"/>
    <mergeCell ref="BV5064:BV5066"/>
    <mergeCell ref="BX5064:BX5067"/>
    <mergeCell ref="BV5068:BV5071"/>
    <mergeCell ref="BX5069:BX5071"/>
    <mergeCell ref="BW5049:BX5049"/>
    <mergeCell ref="BV5050:BV5052"/>
    <mergeCell ref="BW5050:BX5050"/>
    <mergeCell ref="BW5051:BX5051"/>
    <mergeCell ref="BW5053:BX5054"/>
    <mergeCell ref="BV5054:BV5057"/>
    <mergeCell ref="BW5055:BX5055"/>
    <mergeCell ref="BV5040:BV5043"/>
    <mergeCell ref="BW5040:BX5040"/>
    <mergeCell ref="BW5041:BX5041"/>
    <mergeCell ref="BW5042:BX5042"/>
    <mergeCell ref="BW5043:BX5043"/>
    <mergeCell ref="BV5045:BV5048"/>
    <mergeCell ref="BW5045:BX5046"/>
    <mergeCell ref="BW5047:BX5047"/>
    <mergeCell ref="BW5048:BX5048"/>
    <mergeCell ref="BW5025:BX5025"/>
    <mergeCell ref="BW5026:BX5026"/>
    <mergeCell ref="BW5027:BX5027"/>
    <mergeCell ref="BW5029:BX5030"/>
    <mergeCell ref="BW5031:BX5031"/>
    <mergeCell ref="BW5039:BX5039"/>
    <mergeCell ref="BW5017:BX5017"/>
    <mergeCell ref="BW5018:BX5018"/>
    <mergeCell ref="BW5019:BX5019"/>
    <mergeCell ref="BW5021:BX5022"/>
    <mergeCell ref="BW5023:BX5023"/>
    <mergeCell ref="BW5024:BX5024"/>
    <mergeCell ref="BV5128:BV5131"/>
    <mergeCell ref="BX5129:BX5131"/>
    <mergeCell ref="BV5133:BV5136"/>
    <mergeCell ref="BV5138:BV5140"/>
    <mergeCell ref="BW5165:BX5165"/>
    <mergeCell ref="BV5166:BV5169"/>
    <mergeCell ref="BW5166:BX5166"/>
    <mergeCell ref="BW5167:BX5167"/>
    <mergeCell ref="BW5168:BX5168"/>
    <mergeCell ref="BW5169:BX5169"/>
    <mergeCell ref="BW5113:BX5114"/>
    <mergeCell ref="BV5114:BV5117"/>
    <mergeCell ref="BW5115:BX5115"/>
    <mergeCell ref="BV5119:BV5122"/>
    <mergeCell ref="BX5119:BX5122"/>
    <mergeCell ref="BV5124:BV5126"/>
    <mergeCell ref="BX5124:BX5127"/>
    <mergeCell ref="BV5105:BV5108"/>
    <mergeCell ref="BW5105:BX5106"/>
    <mergeCell ref="BW5107:BX5107"/>
    <mergeCell ref="BW5108:BX5108"/>
    <mergeCell ref="BW5109:BX5109"/>
    <mergeCell ref="BV5110:BV5112"/>
    <mergeCell ref="BW5110:BX5110"/>
    <mergeCell ref="BW5111:BX5111"/>
    <mergeCell ref="BV5073:BV5076"/>
    <mergeCell ref="BV5078:BV5080"/>
    <mergeCell ref="BW5099:BX5099"/>
    <mergeCell ref="BV5100:BV5103"/>
    <mergeCell ref="BW5100:BX5100"/>
    <mergeCell ref="BW5101:BX5101"/>
    <mergeCell ref="BW5102:BX5102"/>
    <mergeCell ref="BW5103:BX5103"/>
    <mergeCell ref="BW5223:BX5223"/>
    <mergeCell ref="BW5224:BX5224"/>
    <mergeCell ref="BW5225:BX5225"/>
    <mergeCell ref="BW5227:BX5228"/>
    <mergeCell ref="BW5229:BX5229"/>
    <mergeCell ref="BW5237:BX5237"/>
    <mergeCell ref="BW5215:BX5215"/>
    <mergeCell ref="BW5216:BX5216"/>
    <mergeCell ref="BW5217:BX5217"/>
    <mergeCell ref="BW5219:BX5220"/>
    <mergeCell ref="BW5221:BX5221"/>
    <mergeCell ref="BW5222:BX5222"/>
    <mergeCell ref="BV5194:BV5197"/>
    <mergeCell ref="BX5195:BX5197"/>
    <mergeCell ref="BV5199:BV5202"/>
    <mergeCell ref="BV5204:BV5206"/>
    <mergeCell ref="BW5213:BX5213"/>
    <mergeCell ref="BW5214:BX5214"/>
    <mergeCell ref="BW5179:BX5180"/>
    <mergeCell ref="BV5180:BV5183"/>
    <mergeCell ref="BW5181:BX5181"/>
    <mergeCell ref="BV5185:BV5188"/>
    <mergeCell ref="BX5185:BX5188"/>
    <mergeCell ref="BV5190:BV5192"/>
    <mergeCell ref="BX5190:BX5193"/>
    <mergeCell ref="BV5171:BV5174"/>
    <mergeCell ref="BW5171:BX5172"/>
    <mergeCell ref="BW5173:BX5173"/>
    <mergeCell ref="BW5174:BX5174"/>
    <mergeCell ref="BW5175:BX5175"/>
    <mergeCell ref="BV5176:BV5178"/>
    <mergeCell ref="BW5176:BX5176"/>
    <mergeCell ref="BW5177:BX5177"/>
    <mergeCell ref="BV5303:BV5306"/>
    <mergeCell ref="BW5303:BX5304"/>
    <mergeCell ref="BW5305:BX5305"/>
    <mergeCell ref="BW5306:BX5306"/>
    <mergeCell ref="BW5307:BX5307"/>
    <mergeCell ref="BV5308:BV5310"/>
    <mergeCell ref="BW5308:BX5308"/>
    <mergeCell ref="BW5309:BX5309"/>
    <mergeCell ref="BV5271:BV5274"/>
    <mergeCell ref="BV5276:BV5278"/>
    <mergeCell ref="BW5297:BX5297"/>
    <mergeCell ref="BV5298:BV5301"/>
    <mergeCell ref="BW5298:BX5298"/>
    <mergeCell ref="BW5299:BX5299"/>
    <mergeCell ref="BW5300:BX5300"/>
    <mergeCell ref="BW5301:BX5301"/>
    <mergeCell ref="BV5257:BV5260"/>
    <mergeCell ref="BX5257:BX5260"/>
    <mergeCell ref="BV5262:BV5264"/>
    <mergeCell ref="BX5262:BX5265"/>
    <mergeCell ref="BV5266:BV5269"/>
    <mergeCell ref="BX5267:BX5269"/>
    <mergeCell ref="BW5247:BX5247"/>
    <mergeCell ref="BV5248:BV5250"/>
    <mergeCell ref="BW5248:BX5248"/>
    <mergeCell ref="BW5249:BX5249"/>
    <mergeCell ref="BW5251:BX5252"/>
    <mergeCell ref="BV5252:BV5255"/>
    <mergeCell ref="BW5253:BX5253"/>
    <mergeCell ref="BV5238:BV5241"/>
    <mergeCell ref="BW5238:BX5238"/>
    <mergeCell ref="BW5239:BX5239"/>
    <mergeCell ref="BW5240:BX5240"/>
    <mergeCell ref="BW5241:BX5241"/>
    <mergeCell ref="BV5243:BV5246"/>
    <mergeCell ref="BW5243:BX5244"/>
    <mergeCell ref="BW5245:BX5245"/>
    <mergeCell ref="BW5246:BX5246"/>
    <mergeCell ref="BV5392:BV5395"/>
    <mergeCell ref="BX5393:BX5395"/>
    <mergeCell ref="BV5397:BV5400"/>
    <mergeCell ref="BV5402:BV5404"/>
    <mergeCell ref="BW5411:BX5411"/>
    <mergeCell ref="BW5412:BX5412"/>
    <mergeCell ref="BW5377:BX5378"/>
    <mergeCell ref="BV5378:BV5381"/>
    <mergeCell ref="BW5379:BX5379"/>
    <mergeCell ref="BV5383:BV5386"/>
    <mergeCell ref="BX5383:BX5386"/>
    <mergeCell ref="BV5388:BV5390"/>
    <mergeCell ref="BX5388:BX5391"/>
    <mergeCell ref="BV5369:BV5372"/>
    <mergeCell ref="BW5369:BX5370"/>
    <mergeCell ref="BW5371:BX5371"/>
    <mergeCell ref="BW5372:BX5372"/>
    <mergeCell ref="BW5373:BX5373"/>
    <mergeCell ref="BV5374:BV5376"/>
    <mergeCell ref="BW5374:BX5374"/>
    <mergeCell ref="BW5375:BX5375"/>
    <mergeCell ref="BV5326:BV5329"/>
    <mergeCell ref="BX5327:BX5329"/>
    <mergeCell ref="BV5331:BV5334"/>
    <mergeCell ref="BV5336:BV5338"/>
    <mergeCell ref="BW5363:BX5363"/>
    <mergeCell ref="BV5364:BV5367"/>
    <mergeCell ref="BW5364:BX5364"/>
    <mergeCell ref="BW5365:BX5365"/>
    <mergeCell ref="BW5366:BX5366"/>
    <mergeCell ref="BW5367:BX5367"/>
    <mergeCell ref="BW5311:BX5312"/>
    <mergeCell ref="BV5312:BV5315"/>
    <mergeCell ref="BW5313:BX5313"/>
    <mergeCell ref="BV5317:BV5320"/>
    <mergeCell ref="BX5317:BX5320"/>
    <mergeCell ref="BV5322:BV5324"/>
    <mergeCell ref="BX5322:BX5325"/>
    <mergeCell ref="BV5455:BV5458"/>
    <mergeCell ref="BX5455:BX5458"/>
    <mergeCell ref="BV5460:BV5462"/>
    <mergeCell ref="BX5460:BX5463"/>
    <mergeCell ref="BV5464:BV5467"/>
    <mergeCell ref="BX5465:BX5467"/>
    <mergeCell ref="BW5445:BX5445"/>
    <mergeCell ref="BV5446:BV5448"/>
    <mergeCell ref="BW5446:BX5446"/>
    <mergeCell ref="BW5447:BX5447"/>
    <mergeCell ref="BW5449:BX5450"/>
    <mergeCell ref="BV5450:BV5453"/>
    <mergeCell ref="BW5451:BX5451"/>
    <mergeCell ref="BV5436:BV5439"/>
    <mergeCell ref="BW5436:BX5436"/>
    <mergeCell ref="BW5437:BX5437"/>
    <mergeCell ref="BW5438:BX5438"/>
    <mergeCell ref="BW5439:BX5439"/>
    <mergeCell ref="BV5441:BV5444"/>
    <mergeCell ref="BW5441:BX5442"/>
    <mergeCell ref="BW5443:BX5443"/>
    <mergeCell ref="BW5444:BX5444"/>
    <mergeCell ref="BW5421:BX5421"/>
    <mergeCell ref="BW5422:BX5422"/>
    <mergeCell ref="BW5423:BX5423"/>
    <mergeCell ref="BW5425:BX5426"/>
    <mergeCell ref="BW5427:BX5427"/>
    <mergeCell ref="BW5435:BX5435"/>
    <mergeCell ref="BW5413:BX5413"/>
    <mergeCell ref="BW5414:BX5414"/>
    <mergeCell ref="BW5415:BX5415"/>
    <mergeCell ref="BW5417:BX5418"/>
    <mergeCell ref="BW5419:BX5419"/>
    <mergeCell ref="BW5420:BX5420"/>
    <mergeCell ref="BV5524:BV5527"/>
    <mergeCell ref="BX5525:BX5527"/>
    <mergeCell ref="BV5529:BV5532"/>
    <mergeCell ref="BV5534:BV5536"/>
    <mergeCell ref="BW5561:BX5561"/>
    <mergeCell ref="BV5562:BV5565"/>
    <mergeCell ref="BW5562:BX5562"/>
    <mergeCell ref="BW5563:BX5563"/>
    <mergeCell ref="BW5564:BX5564"/>
    <mergeCell ref="BW5565:BX5565"/>
    <mergeCell ref="BW5509:BX5510"/>
    <mergeCell ref="BV5510:BV5513"/>
    <mergeCell ref="BW5511:BX5511"/>
    <mergeCell ref="BV5515:BV5518"/>
    <mergeCell ref="BX5515:BX5518"/>
    <mergeCell ref="BV5520:BV5522"/>
    <mergeCell ref="BX5520:BX5523"/>
    <mergeCell ref="BV5501:BV5504"/>
    <mergeCell ref="BW5501:BX5502"/>
    <mergeCell ref="BW5503:BX5503"/>
    <mergeCell ref="BW5504:BX5504"/>
    <mergeCell ref="BW5505:BX5505"/>
    <mergeCell ref="BV5506:BV5508"/>
    <mergeCell ref="BW5506:BX5506"/>
    <mergeCell ref="BW5507:BX5507"/>
    <mergeCell ref="BV5469:BV5472"/>
    <mergeCell ref="BV5474:BV5476"/>
    <mergeCell ref="BW5495:BX5495"/>
    <mergeCell ref="BV5496:BV5499"/>
    <mergeCell ref="BW5496:BX5496"/>
    <mergeCell ref="BW5497:BX5497"/>
    <mergeCell ref="BW5498:BX5498"/>
    <mergeCell ref="BW5499:BX5499"/>
    <mergeCell ref="BW5635:BX5636"/>
    <mergeCell ref="BV5636:BV5639"/>
    <mergeCell ref="BW5637:BX5637"/>
    <mergeCell ref="BV5641:BV5644"/>
    <mergeCell ref="BX5641:BX5644"/>
    <mergeCell ref="BV5646:BV5648"/>
    <mergeCell ref="BX5646:BX5649"/>
    <mergeCell ref="BV5627:BV5630"/>
    <mergeCell ref="BW5627:BX5628"/>
    <mergeCell ref="BW5629:BX5629"/>
    <mergeCell ref="BW5630:BX5630"/>
    <mergeCell ref="BW5631:BX5631"/>
    <mergeCell ref="BV5632:BV5634"/>
    <mergeCell ref="BW5632:BX5632"/>
    <mergeCell ref="BW5633:BX5633"/>
    <mergeCell ref="BV5590:BV5593"/>
    <mergeCell ref="BX5591:BX5593"/>
    <mergeCell ref="BV5595:BV5598"/>
    <mergeCell ref="BV5600:BV5602"/>
    <mergeCell ref="BW5621:BX5621"/>
    <mergeCell ref="BV5622:BV5625"/>
    <mergeCell ref="BW5622:BX5622"/>
    <mergeCell ref="BW5623:BX5623"/>
    <mergeCell ref="BW5624:BX5624"/>
    <mergeCell ref="BW5625:BX5625"/>
    <mergeCell ref="BW5575:BX5576"/>
    <mergeCell ref="BV5576:BV5579"/>
    <mergeCell ref="BW5577:BX5577"/>
    <mergeCell ref="BV5581:BV5584"/>
    <mergeCell ref="BX5581:BX5584"/>
    <mergeCell ref="BV5586:BV5588"/>
    <mergeCell ref="BX5586:BX5589"/>
    <mergeCell ref="BV5567:BV5570"/>
    <mergeCell ref="BW5567:BX5568"/>
    <mergeCell ref="BW5569:BX5569"/>
    <mergeCell ref="BW5570:BX5570"/>
    <mergeCell ref="BW5571:BX5571"/>
    <mergeCell ref="BV5572:BV5574"/>
    <mergeCell ref="BW5572:BX5572"/>
    <mergeCell ref="BW5573:BX5573"/>
    <mergeCell ref="BV5716:BV5719"/>
    <mergeCell ref="BX5717:BX5719"/>
    <mergeCell ref="BV5721:BV5724"/>
    <mergeCell ref="BV5726:BV5728"/>
    <mergeCell ref="BW5747:BX5747"/>
    <mergeCell ref="BV5748:BV5751"/>
    <mergeCell ref="BW5748:BX5748"/>
    <mergeCell ref="BW5749:BX5749"/>
    <mergeCell ref="BW5750:BX5750"/>
    <mergeCell ref="BW5751:BX5751"/>
    <mergeCell ref="BW5701:BX5702"/>
    <mergeCell ref="BV5702:BV5705"/>
    <mergeCell ref="BW5703:BX5703"/>
    <mergeCell ref="BV5707:BV5710"/>
    <mergeCell ref="BX5707:BX5710"/>
    <mergeCell ref="BV5712:BV5714"/>
    <mergeCell ref="BX5712:BX5715"/>
    <mergeCell ref="BV5693:BV5696"/>
    <mergeCell ref="BW5693:BX5694"/>
    <mergeCell ref="BW5695:BX5695"/>
    <mergeCell ref="BW5696:BX5696"/>
    <mergeCell ref="BW5697:BX5697"/>
    <mergeCell ref="BV5698:BV5700"/>
    <mergeCell ref="BW5698:BX5698"/>
    <mergeCell ref="BW5699:BX5699"/>
    <mergeCell ref="BV5650:BV5653"/>
    <mergeCell ref="BX5651:BX5653"/>
    <mergeCell ref="BV5655:BV5658"/>
    <mergeCell ref="BV5660:BV5662"/>
    <mergeCell ref="BW5687:BX5687"/>
    <mergeCell ref="BV5688:BV5691"/>
    <mergeCell ref="BW5688:BX5688"/>
    <mergeCell ref="BW5689:BX5689"/>
    <mergeCell ref="BW5690:BX5690"/>
    <mergeCell ref="BW5691:BX5691"/>
    <mergeCell ref="BW5827:BX5828"/>
    <mergeCell ref="BV5828:BV5831"/>
    <mergeCell ref="BW5829:BX5829"/>
    <mergeCell ref="BV5833:BV5836"/>
    <mergeCell ref="BX5833:BX5836"/>
    <mergeCell ref="BV5838:BV5840"/>
    <mergeCell ref="BX5838:BX5841"/>
    <mergeCell ref="BV5819:BV5822"/>
    <mergeCell ref="BW5819:BX5820"/>
    <mergeCell ref="BW5821:BX5821"/>
    <mergeCell ref="BW5822:BX5822"/>
    <mergeCell ref="BW5823:BX5823"/>
    <mergeCell ref="BV5824:BV5826"/>
    <mergeCell ref="BW5824:BX5824"/>
    <mergeCell ref="BW5825:BX5825"/>
    <mergeCell ref="BV5776:BV5779"/>
    <mergeCell ref="BX5777:BX5779"/>
    <mergeCell ref="BV5781:BV5784"/>
    <mergeCell ref="BV5786:BV5788"/>
    <mergeCell ref="BW5813:BX5813"/>
    <mergeCell ref="BV5814:BV5817"/>
    <mergeCell ref="BW5814:BX5814"/>
    <mergeCell ref="BW5815:BX5815"/>
    <mergeCell ref="BW5816:BX5816"/>
    <mergeCell ref="BW5817:BX5817"/>
    <mergeCell ref="BW5761:BX5762"/>
    <mergeCell ref="BV5762:BV5765"/>
    <mergeCell ref="BW5763:BX5763"/>
    <mergeCell ref="BV5767:BV5770"/>
    <mergeCell ref="BX5767:BX5770"/>
    <mergeCell ref="BV5772:BV5774"/>
    <mergeCell ref="BX5772:BX5775"/>
    <mergeCell ref="BV5753:BV5756"/>
    <mergeCell ref="BW5753:BX5754"/>
    <mergeCell ref="BW5755:BX5755"/>
    <mergeCell ref="BW5756:BX5756"/>
    <mergeCell ref="BW5757:BX5757"/>
    <mergeCell ref="BV5758:BV5760"/>
    <mergeCell ref="BW5758:BX5758"/>
    <mergeCell ref="BW5759:BX5759"/>
    <mergeCell ref="BV5902:BV5905"/>
    <mergeCell ref="BX5903:BX5905"/>
    <mergeCell ref="BV5907:BV5910"/>
    <mergeCell ref="BV5912:BV5914"/>
    <mergeCell ref="BW5939:BX5939"/>
    <mergeCell ref="BV5940:BV5943"/>
    <mergeCell ref="BW5940:BX5940"/>
    <mergeCell ref="BW5941:BX5941"/>
    <mergeCell ref="BW5942:BX5942"/>
    <mergeCell ref="BW5943:BX5943"/>
    <mergeCell ref="BW5887:BX5888"/>
    <mergeCell ref="BV5888:BV5891"/>
    <mergeCell ref="BW5889:BX5889"/>
    <mergeCell ref="BV5893:BV5896"/>
    <mergeCell ref="BX5893:BX5896"/>
    <mergeCell ref="BV5898:BV5900"/>
    <mergeCell ref="BX5898:BX5901"/>
    <mergeCell ref="BV5879:BV5882"/>
    <mergeCell ref="BW5879:BX5880"/>
    <mergeCell ref="BW5881:BX5881"/>
    <mergeCell ref="BW5882:BX5882"/>
    <mergeCell ref="BW5883:BX5883"/>
    <mergeCell ref="BV5884:BV5886"/>
    <mergeCell ref="BW5884:BX5884"/>
    <mergeCell ref="BW5885:BX5885"/>
    <mergeCell ref="BV5842:BV5845"/>
    <mergeCell ref="BX5843:BX5845"/>
    <mergeCell ref="BV5847:BV5850"/>
    <mergeCell ref="BV5852:BV5854"/>
    <mergeCell ref="BW5873:BX5873"/>
    <mergeCell ref="BV5874:BV5877"/>
    <mergeCell ref="BW5874:BX5874"/>
    <mergeCell ref="BW5875:BX5875"/>
    <mergeCell ref="BW5876:BX5876"/>
    <mergeCell ref="BW5877:BX5877"/>
    <mergeCell ref="BW6013:BX6014"/>
    <mergeCell ref="BV6014:BV6017"/>
    <mergeCell ref="BW6015:BX6015"/>
    <mergeCell ref="BV6019:BV6022"/>
    <mergeCell ref="BX6019:BX6022"/>
    <mergeCell ref="BV6024:BV6026"/>
    <mergeCell ref="BX6024:BX6027"/>
    <mergeCell ref="BV6005:BV6008"/>
    <mergeCell ref="BW6005:BX6006"/>
    <mergeCell ref="BW6007:BX6007"/>
    <mergeCell ref="BW6008:BX6008"/>
    <mergeCell ref="BW6009:BX6009"/>
    <mergeCell ref="BV6010:BV6012"/>
    <mergeCell ref="BW6010:BX6010"/>
    <mergeCell ref="BW6011:BX6011"/>
    <mergeCell ref="BV5968:BV5971"/>
    <mergeCell ref="BX5969:BX5971"/>
    <mergeCell ref="BV5973:BV5976"/>
    <mergeCell ref="BV5978:BV5980"/>
    <mergeCell ref="BW5999:BX5999"/>
    <mergeCell ref="BV6000:BV6003"/>
    <mergeCell ref="BW6000:BX6000"/>
    <mergeCell ref="BW6001:BX6001"/>
    <mergeCell ref="BW6002:BX6002"/>
    <mergeCell ref="BW6003:BX6003"/>
    <mergeCell ref="BW5953:BX5954"/>
    <mergeCell ref="BV5954:BV5957"/>
    <mergeCell ref="BW5955:BX5955"/>
    <mergeCell ref="BV5959:BV5962"/>
    <mergeCell ref="BX5959:BX5962"/>
    <mergeCell ref="BV5964:BV5966"/>
    <mergeCell ref="BX5964:BX5967"/>
    <mergeCell ref="BV5945:BV5948"/>
    <mergeCell ref="BW5945:BX5946"/>
    <mergeCell ref="BW5947:BX5947"/>
    <mergeCell ref="BW5948:BX5948"/>
    <mergeCell ref="BW5949:BX5949"/>
    <mergeCell ref="BV5950:BV5952"/>
    <mergeCell ref="BW5950:BX5950"/>
    <mergeCell ref="BW5951:BX5951"/>
    <mergeCell ref="BV6088:BV6091"/>
    <mergeCell ref="BX6089:BX6091"/>
    <mergeCell ref="BV6093:BV6096"/>
    <mergeCell ref="BV6098:BV6100"/>
    <mergeCell ref="BW6119:BX6119"/>
    <mergeCell ref="BV6120:BV6123"/>
    <mergeCell ref="BW6120:BX6120"/>
    <mergeCell ref="BW6121:BX6121"/>
    <mergeCell ref="BW6122:BX6122"/>
    <mergeCell ref="BW6123:BX6123"/>
    <mergeCell ref="BW6073:BX6074"/>
    <mergeCell ref="BV6074:BV6077"/>
    <mergeCell ref="BW6075:BX6075"/>
    <mergeCell ref="BV6079:BV6082"/>
    <mergeCell ref="BX6079:BX6082"/>
    <mergeCell ref="BV6084:BV6086"/>
    <mergeCell ref="BX6084:BX6087"/>
    <mergeCell ref="BV6065:BV6068"/>
    <mergeCell ref="BW6065:BX6066"/>
    <mergeCell ref="BW6067:BX6067"/>
    <mergeCell ref="BW6068:BX6068"/>
    <mergeCell ref="BW6069:BX6069"/>
    <mergeCell ref="BV6070:BV6072"/>
    <mergeCell ref="BW6070:BX6070"/>
    <mergeCell ref="BW6071:BX6071"/>
    <mergeCell ref="BV6028:BV6031"/>
    <mergeCell ref="BX6029:BX6031"/>
    <mergeCell ref="BV6033:BV6036"/>
    <mergeCell ref="BV6038:BV6040"/>
    <mergeCell ref="BW6059:BX6059"/>
    <mergeCell ref="BV6060:BV6063"/>
    <mergeCell ref="BW6060:BX6060"/>
    <mergeCell ref="BW6061:BX6061"/>
    <mergeCell ref="BW6062:BX6062"/>
    <mergeCell ref="BW6063:BX6063"/>
    <mergeCell ref="BW6199:BX6200"/>
    <mergeCell ref="BV6200:BV6203"/>
    <mergeCell ref="BW6201:BX6201"/>
    <mergeCell ref="BV6205:BV6208"/>
    <mergeCell ref="BX6205:BX6208"/>
    <mergeCell ref="BV6210:BV6212"/>
    <mergeCell ref="BX6210:BX6213"/>
    <mergeCell ref="BV6191:BV6194"/>
    <mergeCell ref="BW6191:BX6192"/>
    <mergeCell ref="BW6193:BX6193"/>
    <mergeCell ref="BW6194:BX6194"/>
    <mergeCell ref="BW6195:BX6195"/>
    <mergeCell ref="BV6196:BV6198"/>
    <mergeCell ref="BW6196:BX6196"/>
    <mergeCell ref="BW6197:BX6197"/>
    <mergeCell ref="BV6148:BV6151"/>
    <mergeCell ref="BX6149:BX6151"/>
    <mergeCell ref="BV6153:BV6156"/>
    <mergeCell ref="BV6158:BV6160"/>
    <mergeCell ref="BW6185:BX6185"/>
    <mergeCell ref="BV6186:BV6189"/>
    <mergeCell ref="BW6186:BX6186"/>
    <mergeCell ref="BW6187:BX6187"/>
    <mergeCell ref="BW6188:BX6188"/>
    <mergeCell ref="BW6189:BX6189"/>
    <mergeCell ref="BW6133:BX6134"/>
    <mergeCell ref="BV6134:BV6137"/>
    <mergeCell ref="BW6135:BX6135"/>
    <mergeCell ref="BV6139:BV6142"/>
    <mergeCell ref="BX6139:BX6142"/>
    <mergeCell ref="BV6144:BV6146"/>
    <mergeCell ref="BX6144:BX6147"/>
    <mergeCell ref="BV6125:BV6128"/>
    <mergeCell ref="BW6125:BX6126"/>
    <mergeCell ref="BW6127:BX6127"/>
    <mergeCell ref="BW6128:BX6128"/>
    <mergeCell ref="BW6129:BX6129"/>
    <mergeCell ref="BV6130:BV6132"/>
    <mergeCell ref="BW6130:BX6130"/>
    <mergeCell ref="BW6131:BX6131"/>
    <mergeCell ref="BV6274:BV6277"/>
    <mergeCell ref="BX6275:BX6277"/>
    <mergeCell ref="BV6279:BV6282"/>
    <mergeCell ref="BV6284:BV6286"/>
    <mergeCell ref="BW6305:BX6305"/>
    <mergeCell ref="BV6306:BV6309"/>
    <mergeCell ref="BW6306:BX6306"/>
    <mergeCell ref="BW6307:BX6307"/>
    <mergeCell ref="BW6308:BX6308"/>
    <mergeCell ref="BW6309:BX6309"/>
    <mergeCell ref="BW6259:BX6260"/>
    <mergeCell ref="BV6260:BV6263"/>
    <mergeCell ref="BW6261:BX6261"/>
    <mergeCell ref="BV6265:BV6268"/>
    <mergeCell ref="BX6265:BX6268"/>
    <mergeCell ref="BV6270:BV6272"/>
    <mergeCell ref="BX6270:BX6273"/>
    <mergeCell ref="BV6251:BV6254"/>
    <mergeCell ref="BW6251:BX6252"/>
    <mergeCell ref="BW6253:BX6253"/>
    <mergeCell ref="BW6254:BX6254"/>
    <mergeCell ref="BW6255:BX6255"/>
    <mergeCell ref="BV6256:BV6258"/>
    <mergeCell ref="BW6256:BX6256"/>
    <mergeCell ref="BW6257:BX6257"/>
    <mergeCell ref="BV6214:BV6217"/>
    <mergeCell ref="BX6215:BX6217"/>
    <mergeCell ref="BV6219:BV6222"/>
    <mergeCell ref="BV6224:BV6226"/>
    <mergeCell ref="BW6245:BX6245"/>
    <mergeCell ref="BV6246:BV6249"/>
    <mergeCell ref="BW6246:BX6246"/>
    <mergeCell ref="BW6247:BX6247"/>
    <mergeCell ref="BW6248:BX6248"/>
    <mergeCell ref="BW6249:BX6249"/>
    <mergeCell ref="BW6379:BX6380"/>
    <mergeCell ref="BV6380:BV6383"/>
    <mergeCell ref="BW6381:BX6381"/>
    <mergeCell ref="BV6385:BV6388"/>
    <mergeCell ref="BX6385:BX6388"/>
    <mergeCell ref="BV6390:BV6392"/>
    <mergeCell ref="BX6390:BX6393"/>
    <mergeCell ref="BV6371:BV6374"/>
    <mergeCell ref="BW6371:BX6372"/>
    <mergeCell ref="BW6373:BX6373"/>
    <mergeCell ref="BW6374:BX6374"/>
    <mergeCell ref="BW6375:BX6375"/>
    <mergeCell ref="BV6376:BV6378"/>
    <mergeCell ref="BW6376:BX6376"/>
    <mergeCell ref="BW6377:BX6377"/>
    <mergeCell ref="BV6334:BV6337"/>
    <mergeCell ref="BX6335:BX6337"/>
    <mergeCell ref="BV6339:BV6342"/>
    <mergeCell ref="BV6344:BV6346"/>
    <mergeCell ref="BW6365:BX6365"/>
    <mergeCell ref="BV6366:BV6369"/>
    <mergeCell ref="BW6366:BX6366"/>
    <mergeCell ref="BW6367:BX6367"/>
    <mergeCell ref="BW6368:BX6368"/>
    <mergeCell ref="BW6369:BX6369"/>
    <mergeCell ref="BW6319:BX6320"/>
    <mergeCell ref="BV6320:BV6323"/>
    <mergeCell ref="BW6321:BX6321"/>
    <mergeCell ref="BV6325:BV6328"/>
    <mergeCell ref="BX6325:BX6328"/>
    <mergeCell ref="BV6330:BV6332"/>
    <mergeCell ref="BX6330:BX6333"/>
    <mergeCell ref="BV6311:BV6314"/>
    <mergeCell ref="BW6311:BX6312"/>
    <mergeCell ref="BW6313:BX6313"/>
    <mergeCell ref="BW6314:BX6314"/>
    <mergeCell ref="BW6315:BX6315"/>
    <mergeCell ref="BV6316:BV6318"/>
    <mergeCell ref="BW6316:BX6316"/>
    <mergeCell ref="BW6317:BX6317"/>
    <mergeCell ref="BV6460:BV6463"/>
    <mergeCell ref="BX6461:BX6463"/>
    <mergeCell ref="BV6465:BV6468"/>
    <mergeCell ref="BV6470:BV6472"/>
    <mergeCell ref="BW6491:BX6491"/>
    <mergeCell ref="BV6492:BV6495"/>
    <mergeCell ref="BW6492:BX6492"/>
    <mergeCell ref="BW6493:BX6493"/>
    <mergeCell ref="BW6494:BX6494"/>
    <mergeCell ref="BW6495:BX6495"/>
    <mergeCell ref="BW6445:BX6446"/>
    <mergeCell ref="BV6446:BV6449"/>
    <mergeCell ref="BW6447:BX6447"/>
    <mergeCell ref="BV6451:BV6454"/>
    <mergeCell ref="BX6451:BX6454"/>
    <mergeCell ref="BV6456:BV6458"/>
    <mergeCell ref="BX6456:BX6459"/>
    <mergeCell ref="BV6437:BV6440"/>
    <mergeCell ref="BW6437:BX6438"/>
    <mergeCell ref="BW6439:BX6439"/>
    <mergeCell ref="BW6440:BX6440"/>
    <mergeCell ref="BW6441:BX6441"/>
    <mergeCell ref="BV6442:BV6444"/>
    <mergeCell ref="BW6442:BX6442"/>
    <mergeCell ref="BW6443:BX6443"/>
    <mergeCell ref="BV6394:BV6397"/>
    <mergeCell ref="BX6395:BX6397"/>
    <mergeCell ref="BV6399:BV6402"/>
    <mergeCell ref="BV6404:BV6406"/>
    <mergeCell ref="BW6431:BX6431"/>
    <mergeCell ref="BV6432:BV6435"/>
    <mergeCell ref="BW6432:BX6432"/>
    <mergeCell ref="BW6433:BX6433"/>
    <mergeCell ref="BW6434:BX6434"/>
    <mergeCell ref="BW6435:BX6435"/>
    <mergeCell ref="BW6565:BX6566"/>
    <mergeCell ref="BV6566:BV6569"/>
    <mergeCell ref="BW6567:BX6567"/>
    <mergeCell ref="BV6571:BV6574"/>
    <mergeCell ref="BX6571:BX6574"/>
    <mergeCell ref="BV6576:BV6578"/>
    <mergeCell ref="BX6576:BX6579"/>
    <mergeCell ref="BV6557:BV6560"/>
    <mergeCell ref="BW6557:BX6558"/>
    <mergeCell ref="BW6559:BX6559"/>
    <mergeCell ref="BW6560:BX6560"/>
    <mergeCell ref="BW6561:BX6561"/>
    <mergeCell ref="BV6562:BV6564"/>
    <mergeCell ref="BW6562:BX6562"/>
    <mergeCell ref="BW6563:BX6563"/>
    <mergeCell ref="BV6520:BV6523"/>
    <mergeCell ref="BX6521:BX6523"/>
    <mergeCell ref="BV6525:BV6528"/>
    <mergeCell ref="BV6530:BV6532"/>
    <mergeCell ref="BW6551:BX6551"/>
    <mergeCell ref="BV6552:BV6555"/>
    <mergeCell ref="BW6552:BX6552"/>
    <mergeCell ref="BW6553:BX6553"/>
    <mergeCell ref="BW6554:BX6554"/>
    <mergeCell ref="BW6555:BX6555"/>
    <mergeCell ref="BW6505:BX6506"/>
    <mergeCell ref="BV6506:BV6509"/>
    <mergeCell ref="BW6507:BX6507"/>
    <mergeCell ref="BV6511:BV6514"/>
    <mergeCell ref="BX6511:BX6514"/>
    <mergeCell ref="BV6516:BV6518"/>
    <mergeCell ref="BX6516:BX6519"/>
    <mergeCell ref="BV6497:BV6500"/>
    <mergeCell ref="BW6497:BX6498"/>
    <mergeCell ref="BW6499:BX6499"/>
    <mergeCell ref="BW6500:BX6500"/>
    <mergeCell ref="BW6501:BX6501"/>
    <mergeCell ref="BV6502:BV6504"/>
    <mergeCell ref="BW6502:BX6502"/>
    <mergeCell ref="BW6503:BX6503"/>
    <mergeCell ref="BV6640:BV6643"/>
    <mergeCell ref="BX6641:BX6643"/>
    <mergeCell ref="BV6645:BV6648"/>
    <mergeCell ref="BV6650:BV6652"/>
    <mergeCell ref="BW6677:BX6677"/>
    <mergeCell ref="BV6678:BV6681"/>
    <mergeCell ref="BW6678:BX6678"/>
    <mergeCell ref="BW6679:BX6679"/>
    <mergeCell ref="BW6680:BX6680"/>
    <mergeCell ref="BW6681:BX6681"/>
    <mergeCell ref="BW6625:BX6626"/>
    <mergeCell ref="BV6626:BV6629"/>
    <mergeCell ref="BW6627:BX6627"/>
    <mergeCell ref="BV6631:BV6634"/>
    <mergeCell ref="BX6631:BX6634"/>
    <mergeCell ref="BV6636:BV6638"/>
    <mergeCell ref="BX6636:BX6639"/>
    <mergeCell ref="BV6617:BV6620"/>
    <mergeCell ref="BW6617:BX6618"/>
    <mergeCell ref="BW6619:BX6619"/>
    <mergeCell ref="BW6620:BX6620"/>
    <mergeCell ref="BW6621:BX6621"/>
    <mergeCell ref="BV6622:BV6624"/>
    <mergeCell ref="BW6622:BX6622"/>
    <mergeCell ref="BW6623:BX6623"/>
    <mergeCell ref="BV6580:BV6583"/>
    <mergeCell ref="BX6581:BX6583"/>
    <mergeCell ref="BV6585:BV6588"/>
    <mergeCell ref="BV6590:BV6592"/>
    <mergeCell ref="BW6611:BX6611"/>
    <mergeCell ref="BV6612:BV6615"/>
    <mergeCell ref="BW6612:BX6612"/>
    <mergeCell ref="BW6613:BX6613"/>
    <mergeCell ref="BW6614:BX6614"/>
    <mergeCell ref="BW6615:BX6615"/>
    <mergeCell ref="BW6751:BX6752"/>
    <mergeCell ref="BV6752:BV6755"/>
    <mergeCell ref="BW6753:BX6753"/>
    <mergeCell ref="BV6757:BV6760"/>
    <mergeCell ref="BX6757:BX6760"/>
    <mergeCell ref="BV6762:BV6764"/>
    <mergeCell ref="BX6762:BX6765"/>
    <mergeCell ref="BV6743:BV6746"/>
    <mergeCell ref="BW6743:BX6744"/>
    <mergeCell ref="BW6745:BX6745"/>
    <mergeCell ref="BW6746:BX6746"/>
    <mergeCell ref="BW6747:BX6747"/>
    <mergeCell ref="BV6748:BV6750"/>
    <mergeCell ref="BW6748:BX6748"/>
    <mergeCell ref="BW6749:BX6749"/>
    <mergeCell ref="BV6706:BV6709"/>
    <mergeCell ref="BX6707:BX6709"/>
    <mergeCell ref="BV6711:BV6714"/>
    <mergeCell ref="BV6716:BV6718"/>
    <mergeCell ref="BW6737:BX6737"/>
    <mergeCell ref="BV6738:BV6741"/>
    <mergeCell ref="BW6738:BX6738"/>
    <mergeCell ref="BW6739:BX6739"/>
    <mergeCell ref="BW6740:BX6740"/>
    <mergeCell ref="BW6741:BX6741"/>
    <mergeCell ref="BW6691:BX6692"/>
    <mergeCell ref="BV6692:BV6695"/>
    <mergeCell ref="BW6693:BX6693"/>
    <mergeCell ref="BV6697:BV6700"/>
    <mergeCell ref="BX6697:BX6700"/>
    <mergeCell ref="BV6702:BV6704"/>
    <mergeCell ref="BX6702:BX6705"/>
    <mergeCell ref="BV6683:BV6686"/>
    <mergeCell ref="BW6683:BX6684"/>
    <mergeCell ref="BW6685:BX6685"/>
    <mergeCell ref="BW6686:BX6686"/>
    <mergeCell ref="BW6687:BX6687"/>
    <mergeCell ref="BV6688:BV6690"/>
    <mergeCell ref="BW6688:BX6688"/>
    <mergeCell ref="BW6689:BX6689"/>
    <mergeCell ref="BV6826:BV6829"/>
    <mergeCell ref="BX6827:BX6829"/>
    <mergeCell ref="BV6831:BV6834"/>
    <mergeCell ref="BV6836:BV6838"/>
    <mergeCell ref="BW6857:BX6857"/>
    <mergeCell ref="BV6858:BV6861"/>
    <mergeCell ref="BW6858:BX6858"/>
    <mergeCell ref="BW6859:BX6859"/>
    <mergeCell ref="BW6860:BX6860"/>
    <mergeCell ref="BW6861:BX6861"/>
    <mergeCell ref="BW6811:BX6812"/>
    <mergeCell ref="BV6812:BV6815"/>
    <mergeCell ref="BW6813:BX6813"/>
    <mergeCell ref="BV6817:BV6820"/>
    <mergeCell ref="BX6817:BX6820"/>
    <mergeCell ref="BV6822:BV6824"/>
    <mergeCell ref="BX6822:BX6825"/>
    <mergeCell ref="BV6803:BV6806"/>
    <mergeCell ref="BW6803:BX6804"/>
    <mergeCell ref="BW6805:BX6805"/>
    <mergeCell ref="BW6806:BX6806"/>
    <mergeCell ref="BW6807:BX6807"/>
    <mergeCell ref="BV6808:BV6810"/>
    <mergeCell ref="BW6808:BX6808"/>
    <mergeCell ref="BW6809:BX6809"/>
    <mergeCell ref="BV6766:BV6769"/>
    <mergeCell ref="BX6767:BX6769"/>
    <mergeCell ref="BV6771:BV6774"/>
    <mergeCell ref="BV6776:BV6778"/>
    <mergeCell ref="BW6797:BX6797"/>
    <mergeCell ref="BV6798:BV6801"/>
    <mergeCell ref="BW6798:BX6798"/>
    <mergeCell ref="BW6799:BX6799"/>
    <mergeCell ref="BW6800:BX6800"/>
    <mergeCell ref="BW6801:BX6801"/>
    <mergeCell ref="BW6937:BX6938"/>
    <mergeCell ref="BV6938:BV6941"/>
    <mergeCell ref="BW6939:BX6939"/>
    <mergeCell ref="BV6943:BV6946"/>
    <mergeCell ref="BX6943:BX6946"/>
    <mergeCell ref="BV6948:BV6950"/>
    <mergeCell ref="BX6948:BX6951"/>
    <mergeCell ref="BV6929:BV6932"/>
    <mergeCell ref="BW6929:BX6930"/>
    <mergeCell ref="BW6931:BX6931"/>
    <mergeCell ref="BW6932:BX6932"/>
    <mergeCell ref="BW6933:BX6933"/>
    <mergeCell ref="BV6934:BV6936"/>
    <mergeCell ref="BW6934:BX6934"/>
    <mergeCell ref="BW6935:BX6935"/>
    <mergeCell ref="BV6886:BV6889"/>
    <mergeCell ref="BX6887:BX6889"/>
    <mergeCell ref="BV6891:BV6894"/>
    <mergeCell ref="BV6896:BV6898"/>
    <mergeCell ref="BW6923:BX6923"/>
    <mergeCell ref="BV6924:BV6927"/>
    <mergeCell ref="BW6924:BX6924"/>
    <mergeCell ref="BW6925:BX6925"/>
    <mergeCell ref="BW6926:BX6926"/>
    <mergeCell ref="BW6927:BX6927"/>
    <mergeCell ref="BW6871:BX6872"/>
    <mergeCell ref="BV6872:BV6875"/>
    <mergeCell ref="BW6873:BX6873"/>
    <mergeCell ref="BV6877:BV6880"/>
    <mergeCell ref="BX6877:BX6880"/>
    <mergeCell ref="BV6882:BV6884"/>
    <mergeCell ref="BX6882:BX6885"/>
    <mergeCell ref="BV6863:BV6866"/>
    <mergeCell ref="BW6863:BX6864"/>
    <mergeCell ref="BW6865:BX6865"/>
    <mergeCell ref="BW6866:BX6866"/>
    <mergeCell ref="BW6867:BX6867"/>
    <mergeCell ref="BV6868:BV6870"/>
    <mergeCell ref="BW6868:BX6868"/>
    <mergeCell ref="BW6869:BX6869"/>
    <mergeCell ref="BV7012:BV7015"/>
    <mergeCell ref="BX7013:BX7015"/>
    <mergeCell ref="BV7017:BV7020"/>
    <mergeCell ref="BV7022:BV7024"/>
    <mergeCell ref="BW7049:BX7049"/>
    <mergeCell ref="BV7050:BV7053"/>
    <mergeCell ref="BW7050:BX7050"/>
    <mergeCell ref="BW7051:BX7051"/>
    <mergeCell ref="BW7052:BX7052"/>
    <mergeCell ref="BW7053:BX7053"/>
    <mergeCell ref="BW6997:BX6998"/>
    <mergeCell ref="BV6998:BV7001"/>
    <mergeCell ref="BW6999:BX6999"/>
    <mergeCell ref="BV7003:BV7006"/>
    <mergeCell ref="BX7003:BX7006"/>
    <mergeCell ref="BV7008:BV7010"/>
    <mergeCell ref="BX7008:BX7011"/>
    <mergeCell ref="BV6989:BV6992"/>
    <mergeCell ref="BW6989:BX6990"/>
    <mergeCell ref="BW6991:BX6991"/>
    <mergeCell ref="BW6992:BX6992"/>
    <mergeCell ref="BW6993:BX6993"/>
    <mergeCell ref="BV6994:BV6996"/>
    <mergeCell ref="BW6994:BX6994"/>
    <mergeCell ref="BW6995:BX6995"/>
    <mergeCell ref="BV6952:BV6955"/>
    <mergeCell ref="BX6953:BX6955"/>
    <mergeCell ref="BV6957:BV6960"/>
    <mergeCell ref="BV6962:BV6964"/>
    <mergeCell ref="BW6983:BX6983"/>
    <mergeCell ref="BV6984:BV6987"/>
    <mergeCell ref="BW6984:BX6984"/>
    <mergeCell ref="BW6985:BX6985"/>
    <mergeCell ref="BW6986:BX6986"/>
    <mergeCell ref="BW6987:BX6987"/>
    <mergeCell ref="BW7107:BX7107"/>
    <mergeCell ref="BW7108:BX7108"/>
    <mergeCell ref="BW7109:BX7109"/>
    <mergeCell ref="BW7111:BX7112"/>
    <mergeCell ref="BW7113:BX7113"/>
    <mergeCell ref="BW7121:BX7121"/>
    <mergeCell ref="BW7099:BX7099"/>
    <mergeCell ref="BW7100:BX7100"/>
    <mergeCell ref="BW7101:BX7101"/>
    <mergeCell ref="BW7103:BX7104"/>
    <mergeCell ref="BW7105:BX7105"/>
    <mergeCell ref="BW7106:BX7106"/>
    <mergeCell ref="BV7078:BV7081"/>
    <mergeCell ref="BX7079:BX7081"/>
    <mergeCell ref="BV7083:BV7086"/>
    <mergeCell ref="BV7088:BV7090"/>
    <mergeCell ref="BW7097:BX7097"/>
    <mergeCell ref="BW7098:BX7098"/>
    <mergeCell ref="BW7063:BX7064"/>
    <mergeCell ref="BV7064:BV7067"/>
    <mergeCell ref="BW7065:BX7065"/>
    <mergeCell ref="BV7069:BV7072"/>
    <mergeCell ref="BX7069:BX7072"/>
    <mergeCell ref="BV7074:BV7076"/>
    <mergeCell ref="BX7074:BX7077"/>
    <mergeCell ref="BV7055:BV7058"/>
    <mergeCell ref="BW7055:BX7056"/>
    <mergeCell ref="BW7057:BX7057"/>
    <mergeCell ref="BW7058:BX7058"/>
    <mergeCell ref="BW7059:BX7059"/>
    <mergeCell ref="BV7060:BV7062"/>
    <mergeCell ref="BW7060:BX7060"/>
    <mergeCell ref="BW7061:BX7061"/>
    <mergeCell ref="BV7187:BV7190"/>
    <mergeCell ref="BW7187:BX7188"/>
    <mergeCell ref="BW7189:BX7189"/>
    <mergeCell ref="BW7190:BX7190"/>
    <mergeCell ref="BW7191:BX7191"/>
    <mergeCell ref="BV7192:BV7194"/>
    <mergeCell ref="BW7192:BX7192"/>
    <mergeCell ref="BW7193:BX7193"/>
    <mergeCell ref="BV7155:BV7158"/>
    <mergeCell ref="BV7160:BV7162"/>
    <mergeCell ref="BW7181:BX7181"/>
    <mergeCell ref="BV7182:BV7185"/>
    <mergeCell ref="BW7182:BX7182"/>
    <mergeCell ref="BW7183:BX7183"/>
    <mergeCell ref="BW7184:BX7184"/>
    <mergeCell ref="BW7185:BX7185"/>
    <mergeCell ref="BV7141:BV7144"/>
    <mergeCell ref="BX7141:BX7144"/>
    <mergeCell ref="BV7146:BV7148"/>
    <mergeCell ref="BX7146:BX7149"/>
    <mergeCell ref="BV7150:BV7153"/>
    <mergeCell ref="BX7151:BX7153"/>
    <mergeCell ref="BW7131:BX7131"/>
    <mergeCell ref="BV7132:BV7134"/>
    <mergeCell ref="BW7132:BX7132"/>
    <mergeCell ref="BW7133:BX7133"/>
    <mergeCell ref="BW7135:BX7136"/>
    <mergeCell ref="BV7136:BV7139"/>
    <mergeCell ref="BW7137:BX7137"/>
    <mergeCell ref="BV7122:BV7125"/>
    <mergeCell ref="BW7122:BX7122"/>
    <mergeCell ref="BW7123:BX7123"/>
    <mergeCell ref="BW7124:BX7124"/>
    <mergeCell ref="BW7125:BX7125"/>
    <mergeCell ref="BV7127:BV7130"/>
    <mergeCell ref="BW7127:BX7128"/>
    <mergeCell ref="BW7129:BX7129"/>
    <mergeCell ref="BW7130:BX7130"/>
    <mergeCell ref="BV7276:BV7279"/>
    <mergeCell ref="BX7277:BX7279"/>
    <mergeCell ref="BV7281:BV7284"/>
    <mergeCell ref="BV7286:BV7288"/>
    <mergeCell ref="BW7295:BX7295"/>
    <mergeCell ref="BW7296:BX7296"/>
    <mergeCell ref="BW7261:BX7262"/>
    <mergeCell ref="BV7262:BV7265"/>
    <mergeCell ref="BW7263:BX7263"/>
    <mergeCell ref="BV7267:BV7270"/>
    <mergeCell ref="BX7267:BX7270"/>
    <mergeCell ref="BV7272:BV7274"/>
    <mergeCell ref="BX7272:BX7275"/>
    <mergeCell ref="BV7253:BV7256"/>
    <mergeCell ref="BW7253:BX7254"/>
    <mergeCell ref="BW7255:BX7255"/>
    <mergeCell ref="BW7256:BX7256"/>
    <mergeCell ref="BW7257:BX7257"/>
    <mergeCell ref="BV7258:BV7260"/>
    <mergeCell ref="BW7258:BX7258"/>
    <mergeCell ref="BW7259:BX7259"/>
    <mergeCell ref="BV7210:BV7213"/>
    <mergeCell ref="BX7211:BX7213"/>
    <mergeCell ref="BV7215:BV7218"/>
    <mergeCell ref="BV7220:BV7222"/>
    <mergeCell ref="BW7247:BX7247"/>
    <mergeCell ref="BV7248:BV7251"/>
    <mergeCell ref="BW7248:BX7248"/>
    <mergeCell ref="BW7249:BX7249"/>
    <mergeCell ref="BW7250:BX7250"/>
    <mergeCell ref="BW7251:BX7251"/>
    <mergeCell ref="BW7195:BX7196"/>
    <mergeCell ref="BV7196:BV7199"/>
    <mergeCell ref="BW7197:BX7197"/>
    <mergeCell ref="BV7201:BV7204"/>
    <mergeCell ref="BX7201:BX7204"/>
    <mergeCell ref="BV7206:BV7208"/>
    <mergeCell ref="BX7206:BX7209"/>
    <mergeCell ref="BV7339:BV7342"/>
    <mergeCell ref="BX7339:BX7342"/>
    <mergeCell ref="BV7344:BV7346"/>
    <mergeCell ref="BX7344:BX7347"/>
    <mergeCell ref="BV7348:BV7351"/>
    <mergeCell ref="BX7349:BX7351"/>
    <mergeCell ref="BW7329:BX7329"/>
    <mergeCell ref="BV7330:BV7332"/>
    <mergeCell ref="BW7330:BX7330"/>
    <mergeCell ref="BW7331:BX7331"/>
    <mergeCell ref="BW7333:BX7334"/>
    <mergeCell ref="BV7334:BV7337"/>
    <mergeCell ref="BW7335:BX7335"/>
    <mergeCell ref="BV7320:BV7323"/>
    <mergeCell ref="BW7320:BX7320"/>
    <mergeCell ref="BW7321:BX7321"/>
    <mergeCell ref="BW7322:BX7322"/>
    <mergeCell ref="BW7323:BX7323"/>
    <mergeCell ref="BV7325:BV7328"/>
    <mergeCell ref="BW7325:BX7326"/>
    <mergeCell ref="BW7327:BX7327"/>
    <mergeCell ref="BW7328:BX7328"/>
    <mergeCell ref="BW7305:BX7305"/>
    <mergeCell ref="BW7306:BX7306"/>
    <mergeCell ref="BW7307:BX7307"/>
    <mergeCell ref="BW7309:BX7310"/>
    <mergeCell ref="BW7311:BX7311"/>
    <mergeCell ref="BW7319:BX7319"/>
    <mergeCell ref="BW7297:BX7297"/>
    <mergeCell ref="BW7298:BX7298"/>
    <mergeCell ref="BW7299:BX7299"/>
    <mergeCell ref="BW7301:BX7302"/>
    <mergeCell ref="BW7303:BX7303"/>
    <mergeCell ref="BW7304:BX7304"/>
    <mergeCell ref="BV7408:BV7411"/>
    <mergeCell ref="BX7409:BX7411"/>
    <mergeCell ref="BV7413:BV7416"/>
    <mergeCell ref="BV7418:BV7420"/>
    <mergeCell ref="BW7445:BX7445"/>
    <mergeCell ref="BV7446:BV7449"/>
    <mergeCell ref="BW7446:BX7446"/>
    <mergeCell ref="BW7447:BX7447"/>
    <mergeCell ref="BW7448:BX7448"/>
    <mergeCell ref="BW7449:BX7449"/>
    <mergeCell ref="BW7393:BX7394"/>
    <mergeCell ref="BV7394:BV7397"/>
    <mergeCell ref="BW7395:BX7395"/>
    <mergeCell ref="BV7399:BV7402"/>
    <mergeCell ref="BX7399:BX7402"/>
    <mergeCell ref="BV7404:BV7406"/>
    <mergeCell ref="BX7404:BX7407"/>
    <mergeCell ref="BV7385:BV7388"/>
    <mergeCell ref="BW7385:BX7386"/>
    <mergeCell ref="BW7387:BX7387"/>
    <mergeCell ref="BW7388:BX7388"/>
    <mergeCell ref="BW7389:BX7389"/>
    <mergeCell ref="BV7390:BV7392"/>
    <mergeCell ref="BW7390:BX7390"/>
    <mergeCell ref="BW7391:BX7391"/>
    <mergeCell ref="BV7353:BV7356"/>
    <mergeCell ref="BV7358:BV7360"/>
    <mergeCell ref="BW7379:BX7379"/>
    <mergeCell ref="BV7380:BV7383"/>
    <mergeCell ref="BW7380:BX7380"/>
    <mergeCell ref="BW7381:BX7381"/>
    <mergeCell ref="BW7382:BX7382"/>
    <mergeCell ref="BW7383:BX7383"/>
    <mergeCell ref="BW7503:BX7503"/>
    <mergeCell ref="BW7504:BX7504"/>
    <mergeCell ref="BW7505:BX7505"/>
    <mergeCell ref="BW7507:BX7508"/>
    <mergeCell ref="BW7509:BX7509"/>
    <mergeCell ref="BW7517:BX7517"/>
    <mergeCell ref="BW7495:BX7495"/>
    <mergeCell ref="BW7496:BX7496"/>
    <mergeCell ref="BW7497:BX7497"/>
    <mergeCell ref="BW7499:BX7500"/>
    <mergeCell ref="BW7501:BX7501"/>
    <mergeCell ref="BW7502:BX7502"/>
    <mergeCell ref="BV7474:BV7477"/>
    <mergeCell ref="BX7475:BX7477"/>
    <mergeCell ref="BV7479:BV7482"/>
    <mergeCell ref="BV7484:BV7486"/>
    <mergeCell ref="BW7493:BX7493"/>
    <mergeCell ref="BW7494:BX7494"/>
    <mergeCell ref="BW7459:BX7460"/>
    <mergeCell ref="BV7460:BV7463"/>
    <mergeCell ref="BW7461:BX7461"/>
    <mergeCell ref="BV7465:BV7468"/>
    <mergeCell ref="BX7465:BX7468"/>
    <mergeCell ref="BV7470:BV7472"/>
    <mergeCell ref="BX7470:BX7473"/>
    <mergeCell ref="BV7451:BV7454"/>
    <mergeCell ref="BW7451:BX7452"/>
    <mergeCell ref="BW7453:BX7453"/>
    <mergeCell ref="BW7454:BX7454"/>
    <mergeCell ref="BW7455:BX7455"/>
    <mergeCell ref="BV7456:BV7458"/>
    <mergeCell ref="BW7456:BX7456"/>
    <mergeCell ref="BW7457:BX7457"/>
    <mergeCell ref="BV7583:BV7586"/>
    <mergeCell ref="BW7583:BX7584"/>
    <mergeCell ref="BW7585:BX7585"/>
    <mergeCell ref="BW7586:BX7586"/>
    <mergeCell ref="BW7587:BX7587"/>
    <mergeCell ref="BV7588:BV7590"/>
    <mergeCell ref="BW7588:BX7588"/>
    <mergeCell ref="BW7589:BX7589"/>
    <mergeCell ref="BV7551:BV7554"/>
    <mergeCell ref="BV7556:BV7558"/>
    <mergeCell ref="BW7577:BX7577"/>
    <mergeCell ref="BV7578:BV7581"/>
    <mergeCell ref="BW7578:BX7578"/>
    <mergeCell ref="BW7579:BX7579"/>
    <mergeCell ref="BW7580:BX7580"/>
    <mergeCell ref="BW7581:BX7581"/>
    <mergeCell ref="BV7537:BV7540"/>
    <mergeCell ref="BX7537:BX7540"/>
    <mergeCell ref="BV7542:BV7544"/>
    <mergeCell ref="BX7542:BX7545"/>
    <mergeCell ref="BV7546:BV7549"/>
    <mergeCell ref="BX7547:BX7549"/>
    <mergeCell ref="BW7527:BX7527"/>
    <mergeCell ref="BV7528:BV7530"/>
    <mergeCell ref="BW7528:BX7528"/>
    <mergeCell ref="BW7529:BX7529"/>
    <mergeCell ref="BW7531:BX7532"/>
    <mergeCell ref="BV7532:BV7535"/>
    <mergeCell ref="BW7533:BX7533"/>
    <mergeCell ref="BV7518:BV7521"/>
    <mergeCell ref="BW7518:BX7518"/>
    <mergeCell ref="BW7519:BX7519"/>
    <mergeCell ref="BW7520:BX7520"/>
    <mergeCell ref="BW7521:BX7521"/>
    <mergeCell ref="BV7523:BV7526"/>
    <mergeCell ref="BW7523:BX7524"/>
    <mergeCell ref="BW7525:BX7525"/>
    <mergeCell ref="BW7526:BX7526"/>
    <mergeCell ref="BV7672:BV7675"/>
    <mergeCell ref="BX7673:BX7675"/>
    <mergeCell ref="BV7677:BV7680"/>
    <mergeCell ref="BV7682:BV7684"/>
    <mergeCell ref="BW7691:BX7691"/>
    <mergeCell ref="BW7692:BX7692"/>
    <mergeCell ref="BW7657:BX7658"/>
    <mergeCell ref="BV7658:BV7661"/>
    <mergeCell ref="BW7659:BX7659"/>
    <mergeCell ref="BV7663:BV7666"/>
    <mergeCell ref="BX7663:BX7666"/>
    <mergeCell ref="BV7668:BV7670"/>
    <mergeCell ref="BX7668:BX7671"/>
    <mergeCell ref="BV7649:BV7652"/>
    <mergeCell ref="BW7649:BX7650"/>
    <mergeCell ref="BW7651:BX7651"/>
    <mergeCell ref="BW7652:BX7652"/>
    <mergeCell ref="BW7653:BX7653"/>
    <mergeCell ref="BV7654:BV7656"/>
    <mergeCell ref="BW7654:BX7654"/>
    <mergeCell ref="BW7655:BX7655"/>
    <mergeCell ref="BV7606:BV7609"/>
    <mergeCell ref="BX7607:BX7609"/>
    <mergeCell ref="BV7611:BV7614"/>
    <mergeCell ref="BV7616:BV7618"/>
    <mergeCell ref="BW7643:BX7643"/>
    <mergeCell ref="BV7644:BV7647"/>
    <mergeCell ref="BW7644:BX7644"/>
    <mergeCell ref="BW7645:BX7645"/>
    <mergeCell ref="BW7646:BX7646"/>
    <mergeCell ref="BW7647:BX7647"/>
    <mergeCell ref="BW7591:BX7592"/>
    <mergeCell ref="BV7592:BV7595"/>
    <mergeCell ref="BW7593:BX7593"/>
    <mergeCell ref="BV7597:BV7600"/>
    <mergeCell ref="BX7597:BX7600"/>
    <mergeCell ref="BV7602:BV7604"/>
    <mergeCell ref="BX7602:BX7605"/>
    <mergeCell ref="BV7735:BV7738"/>
    <mergeCell ref="BX7735:BX7738"/>
    <mergeCell ref="BV7740:BV7742"/>
    <mergeCell ref="BX7740:BX7743"/>
    <mergeCell ref="BV7744:BV7747"/>
    <mergeCell ref="BX7745:BX7747"/>
    <mergeCell ref="BW7725:BX7725"/>
    <mergeCell ref="BV7726:BV7728"/>
    <mergeCell ref="BW7726:BX7726"/>
    <mergeCell ref="BW7727:BX7727"/>
    <mergeCell ref="BW7729:BX7730"/>
    <mergeCell ref="BV7730:BV7733"/>
    <mergeCell ref="BW7731:BX7731"/>
    <mergeCell ref="BV7716:BV7719"/>
    <mergeCell ref="BW7716:BX7716"/>
    <mergeCell ref="BW7717:BX7717"/>
    <mergeCell ref="BW7718:BX7718"/>
    <mergeCell ref="BW7719:BX7719"/>
    <mergeCell ref="BV7721:BV7724"/>
    <mergeCell ref="BW7721:BX7722"/>
    <mergeCell ref="BW7723:BX7723"/>
    <mergeCell ref="BW7724:BX7724"/>
    <mergeCell ref="BW7701:BX7701"/>
    <mergeCell ref="BW7702:BX7702"/>
    <mergeCell ref="BW7703:BX7703"/>
    <mergeCell ref="BW7705:BX7706"/>
    <mergeCell ref="BW7707:BX7707"/>
    <mergeCell ref="BW7715:BX7715"/>
    <mergeCell ref="BW7693:BX7693"/>
    <mergeCell ref="BW7694:BX7694"/>
    <mergeCell ref="BW7695:BX7695"/>
    <mergeCell ref="BW7697:BX7698"/>
    <mergeCell ref="BW7699:BX7699"/>
    <mergeCell ref="BW7700:BX7700"/>
    <mergeCell ref="BV7804:BV7807"/>
    <mergeCell ref="BX7805:BX7807"/>
    <mergeCell ref="BV7809:BV7812"/>
    <mergeCell ref="BV7814:BV7816"/>
    <mergeCell ref="BW7835:BX7835"/>
    <mergeCell ref="BV7836:BV7839"/>
    <mergeCell ref="BW7836:BX7836"/>
    <mergeCell ref="BW7837:BX7837"/>
    <mergeCell ref="BW7838:BX7838"/>
    <mergeCell ref="BW7839:BX7839"/>
    <mergeCell ref="BW7789:BX7790"/>
    <mergeCell ref="BV7790:BV7793"/>
    <mergeCell ref="BW7791:BX7791"/>
    <mergeCell ref="BV7795:BV7798"/>
    <mergeCell ref="BX7795:BX7798"/>
    <mergeCell ref="BV7800:BV7802"/>
    <mergeCell ref="BX7800:BX7803"/>
    <mergeCell ref="BV7781:BV7784"/>
    <mergeCell ref="BW7781:BX7782"/>
    <mergeCell ref="BW7783:BX7783"/>
    <mergeCell ref="BW7784:BX7784"/>
    <mergeCell ref="BW7785:BX7785"/>
    <mergeCell ref="BV7786:BV7788"/>
    <mergeCell ref="BW7786:BX7786"/>
    <mergeCell ref="BW7787:BX7787"/>
    <mergeCell ref="BV7749:BV7752"/>
    <mergeCell ref="BV7754:BV7756"/>
    <mergeCell ref="BW7775:BX7775"/>
    <mergeCell ref="BV7776:BV7779"/>
    <mergeCell ref="BW7776:BX7776"/>
    <mergeCell ref="BW7777:BX7777"/>
    <mergeCell ref="BW7778:BX7778"/>
    <mergeCell ref="BW7779:BX7779"/>
    <mergeCell ref="BW7909:BX7910"/>
    <mergeCell ref="BV7910:BV7913"/>
    <mergeCell ref="BW7911:BX7911"/>
    <mergeCell ref="BV7915:BV7918"/>
    <mergeCell ref="BX7915:BX7918"/>
    <mergeCell ref="BV7920:BV7922"/>
    <mergeCell ref="BX7920:BX7923"/>
    <mergeCell ref="BV7901:BV7904"/>
    <mergeCell ref="BW7901:BX7902"/>
    <mergeCell ref="BW7903:BX7903"/>
    <mergeCell ref="BW7904:BX7904"/>
    <mergeCell ref="BW7905:BX7905"/>
    <mergeCell ref="BV7906:BV7908"/>
    <mergeCell ref="BW7906:BX7906"/>
    <mergeCell ref="BW7907:BX7907"/>
    <mergeCell ref="BV7864:BV7867"/>
    <mergeCell ref="BX7865:BX7867"/>
    <mergeCell ref="BV7869:BV7872"/>
    <mergeCell ref="BV7874:BV7876"/>
    <mergeCell ref="BW7895:BX7895"/>
    <mergeCell ref="BV7896:BV7899"/>
    <mergeCell ref="BW7896:BX7896"/>
    <mergeCell ref="BW7897:BX7897"/>
    <mergeCell ref="BW7898:BX7898"/>
    <mergeCell ref="BW7899:BX7899"/>
    <mergeCell ref="BW7849:BX7850"/>
    <mergeCell ref="BV7850:BV7853"/>
    <mergeCell ref="BW7851:BX7851"/>
    <mergeCell ref="BV7855:BV7858"/>
    <mergeCell ref="BX7855:BX7858"/>
    <mergeCell ref="BV7860:BV7862"/>
    <mergeCell ref="BX7860:BX7863"/>
    <mergeCell ref="BV7841:BV7844"/>
    <mergeCell ref="BW7841:BX7842"/>
    <mergeCell ref="BW7843:BX7843"/>
    <mergeCell ref="BW7844:BX7844"/>
    <mergeCell ref="BW7845:BX7845"/>
    <mergeCell ref="BV7846:BV7848"/>
    <mergeCell ref="BW7846:BX7846"/>
    <mergeCell ref="BW7847:BX7847"/>
    <mergeCell ref="BV7990:BV7993"/>
    <mergeCell ref="BX7991:BX7993"/>
    <mergeCell ref="BV7995:BV7998"/>
    <mergeCell ref="BV8000:BV8002"/>
    <mergeCell ref="BW8021:BX8021"/>
    <mergeCell ref="BV8022:BV8025"/>
    <mergeCell ref="BW8022:BX8022"/>
    <mergeCell ref="BW8023:BX8023"/>
    <mergeCell ref="BW8024:BX8024"/>
    <mergeCell ref="BW8025:BX8025"/>
    <mergeCell ref="BW7975:BX7976"/>
    <mergeCell ref="BV7976:BV7979"/>
    <mergeCell ref="BW7977:BX7977"/>
    <mergeCell ref="BV7981:BV7984"/>
    <mergeCell ref="BX7981:BX7984"/>
    <mergeCell ref="BV7986:BV7988"/>
    <mergeCell ref="BX7986:BX7989"/>
    <mergeCell ref="BV7967:BV7970"/>
    <mergeCell ref="BW7967:BX7968"/>
    <mergeCell ref="BW7969:BX7969"/>
    <mergeCell ref="BW7970:BX7970"/>
    <mergeCell ref="BW7971:BX7971"/>
    <mergeCell ref="BV7972:BV7974"/>
    <mergeCell ref="BW7972:BX7972"/>
    <mergeCell ref="BW7973:BX7973"/>
    <mergeCell ref="BV7924:BV7927"/>
    <mergeCell ref="BX7925:BX7927"/>
    <mergeCell ref="BV7929:BV7932"/>
    <mergeCell ref="BV7934:BV7936"/>
    <mergeCell ref="BW7961:BX7961"/>
    <mergeCell ref="BV7962:BV7965"/>
    <mergeCell ref="BW7962:BX7962"/>
    <mergeCell ref="BW7963:BX7963"/>
    <mergeCell ref="BW7964:BX7964"/>
    <mergeCell ref="BW7965:BX7965"/>
    <mergeCell ref="BW8095:BX8096"/>
    <mergeCell ref="BV8096:BV8099"/>
    <mergeCell ref="BW8097:BX8097"/>
    <mergeCell ref="BV8101:BV8104"/>
    <mergeCell ref="BX8101:BX8104"/>
    <mergeCell ref="BV8106:BV8108"/>
    <mergeCell ref="BX8106:BX8109"/>
    <mergeCell ref="BV8087:BV8090"/>
    <mergeCell ref="BW8087:BX8088"/>
    <mergeCell ref="BW8089:BX8089"/>
    <mergeCell ref="BW8090:BX8090"/>
    <mergeCell ref="BW8091:BX8091"/>
    <mergeCell ref="BV8092:BV8094"/>
    <mergeCell ref="BW8092:BX8092"/>
    <mergeCell ref="BW8093:BX8093"/>
    <mergeCell ref="BV8050:BV8053"/>
    <mergeCell ref="BX8051:BX8053"/>
    <mergeCell ref="BV8055:BV8058"/>
    <mergeCell ref="BV8060:BV8062"/>
    <mergeCell ref="BW8081:BX8081"/>
    <mergeCell ref="BV8082:BV8085"/>
    <mergeCell ref="BW8082:BX8082"/>
    <mergeCell ref="BW8083:BX8083"/>
    <mergeCell ref="BW8084:BX8084"/>
    <mergeCell ref="BW8085:BX8085"/>
    <mergeCell ref="BW8035:BX8036"/>
    <mergeCell ref="BV8036:BV8039"/>
    <mergeCell ref="BW8037:BX8037"/>
    <mergeCell ref="BV8041:BV8044"/>
    <mergeCell ref="BX8041:BX8044"/>
    <mergeCell ref="BV8046:BV8048"/>
    <mergeCell ref="BX8046:BX8049"/>
    <mergeCell ref="BV8027:BV8030"/>
    <mergeCell ref="BW8027:BX8028"/>
    <mergeCell ref="BW8029:BX8029"/>
    <mergeCell ref="BW8030:BX8030"/>
    <mergeCell ref="BW8031:BX8031"/>
    <mergeCell ref="BV8032:BV8034"/>
    <mergeCell ref="BW8032:BX8032"/>
    <mergeCell ref="BW8033:BX8033"/>
    <mergeCell ref="BV8170:BV8173"/>
    <mergeCell ref="BX8171:BX8173"/>
    <mergeCell ref="BV8175:BV8178"/>
    <mergeCell ref="BV8180:BV8182"/>
    <mergeCell ref="BW8207:BX8207"/>
    <mergeCell ref="BV8208:BV8211"/>
    <mergeCell ref="BW8208:BX8208"/>
    <mergeCell ref="BW8209:BX8209"/>
    <mergeCell ref="BW8210:BX8210"/>
    <mergeCell ref="BW8211:BX8211"/>
    <mergeCell ref="BW8155:BX8156"/>
    <mergeCell ref="BV8156:BV8159"/>
    <mergeCell ref="BW8157:BX8157"/>
    <mergeCell ref="BV8161:BV8164"/>
    <mergeCell ref="BX8161:BX8164"/>
    <mergeCell ref="BV8166:BV8168"/>
    <mergeCell ref="BX8166:BX8169"/>
    <mergeCell ref="BV8147:BV8150"/>
    <mergeCell ref="BW8147:BX8148"/>
    <mergeCell ref="BW8149:BX8149"/>
    <mergeCell ref="BW8150:BX8150"/>
    <mergeCell ref="BW8151:BX8151"/>
    <mergeCell ref="BV8152:BV8154"/>
    <mergeCell ref="BW8152:BX8152"/>
    <mergeCell ref="BW8153:BX8153"/>
    <mergeCell ref="BV8110:BV8113"/>
    <mergeCell ref="BX8111:BX8113"/>
    <mergeCell ref="BV8115:BV8118"/>
    <mergeCell ref="BV8120:BV8122"/>
    <mergeCell ref="BW8141:BX8141"/>
    <mergeCell ref="BV8142:BV8145"/>
    <mergeCell ref="BW8142:BX8142"/>
    <mergeCell ref="BW8143:BX8143"/>
    <mergeCell ref="BW8144:BX8144"/>
    <mergeCell ref="BW8145:BX8145"/>
    <mergeCell ref="BW8281:BX8282"/>
    <mergeCell ref="BV8282:BV8285"/>
    <mergeCell ref="BW8283:BX8283"/>
    <mergeCell ref="BV8287:BV8290"/>
    <mergeCell ref="BX8287:BX8290"/>
    <mergeCell ref="BV8292:BV8294"/>
    <mergeCell ref="BX8292:BX8295"/>
    <mergeCell ref="BV8273:BV8276"/>
    <mergeCell ref="BW8273:BX8274"/>
    <mergeCell ref="BW8275:BX8275"/>
    <mergeCell ref="BW8276:BX8276"/>
    <mergeCell ref="BW8277:BX8277"/>
    <mergeCell ref="BV8278:BV8280"/>
    <mergeCell ref="BW8278:BX8278"/>
    <mergeCell ref="BW8279:BX8279"/>
    <mergeCell ref="BV8236:BV8239"/>
    <mergeCell ref="BX8237:BX8239"/>
    <mergeCell ref="BV8241:BV8244"/>
    <mergeCell ref="BV8246:BV8248"/>
    <mergeCell ref="BW8267:BX8267"/>
    <mergeCell ref="BV8268:BV8271"/>
    <mergeCell ref="BW8268:BX8268"/>
    <mergeCell ref="BW8269:BX8269"/>
    <mergeCell ref="BW8270:BX8270"/>
    <mergeCell ref="BW8271:BX8271"/>
    <mergeCell ref="BW8221:BX8222"/>
    <mergeCell ref="BV8222:BV8225"/>
    <mergeCell ref="BW8223:BX8223"/>
    <mergeCell ref="BV8227:BV8230"/>
    <mergeCell ref="BX8227:BX8230"/>
    <mergeCell ref="BV8232:BV8234"/>
    <mergeCell ref="BX8232:BX8235"/>
    <mergeCell ref="BV8213:BV8216"/>
    <mergeCell ref="BW8213:BX8214"/>
    <mergeCell ref="BW8215:BX8215"/>
    <mergeCell ref="BW8216:BX8216"/>
    <mergeCell ref="BW8217:BX8217"/>
    <mergeCell ref="BV8218:BV8220"/>
    <mergeCell ref="BW8218:BX8218"/>
    <mergeCell ref="BW8219:BX8219"/>
    <mergeCell ref="BV8356:BV8359"/>
    <mergeCell ref="BX8357:BX8359"/>
    <mergeCell ref="BV8361:BV8364"/>
    <mergeCell ref="BV8366:BV8368"/>
    <mergeCell ref="BW8387:BX8387"/>
    <mergeCell ref="BV8388:BV8391"/>
    <mergeCell ref="BW8388:BX8388"/>
    <mergeCell ref="BW8389:BX8389"/>
    <mergeCell ref="BW8390:BX8390"/>
    <mergeCell ref="BW8391:BX8391"/>
    <mergeCell ref="BW8341:BX8342"/>
    <mergeCell ref="BV8342:BV8345"/>
    <mergeCell ref="BW8343:BX8343"/>
    <mergeCell ref="BV8347:BV8350"/>
    <mergeCell ref="BX8347:BX8350"/>
    <mergeCell ref="BV8352:BV8354"/>
    <mergeCell ref="BX8352:BX8355"/>
    <mergeCell ref="BV8333:BV8336"/>
    <mergeCell ref="BW8333:BX8334"/>
    <mergeCell ref="BW8335:BX8335"/>
    <mergeCell ref="BW8336:BX8336"/>
    <mergeCell ref="BW8337:BX8337"/>
    <mergeCell ref="BV8338:BV8340"/>
    <mergeCell ref="BW8338:BX8338"/>
    <mergeCell ref="BW8339:BX8339"/>
    <mergeCell ref="BV8296:BV8299"/>
    <mergeCell ref="BX8297:BX8299"/>
    <mergeCell ref="BV8301:BV8304"/>
    <mergeCell ref="BV8306:BV8308"/>
    <mergeCell ref="BW8327:BX8327"/>
    <mergeCell ref="BV8328:BV8331"/>
    <mergeCell ref="BW8328:BX8328"/>
    <mergeCell ref="BW8329:BX8329"/>
    <mergeCell ref="BW8330:BX8330"/>
    <mergeCell ref="BW8331:BX8331"/>
    <mergeCell ref="BW8467:BX8468"/>
    <mergeCell ref="BV8468:BV8471"/>
    <mergeCell ref="BW8469:BX8469"/>
    <mergeCell ref="BV8473:BV8476"/>
    <mergeCell ref="BX8473:BX8476"/>
    <mergeCell ref="BV8478:BV8480"/>
    <mergeCell ref="BX8478:BX8481"/>
    <mergeCell ref="BV8459:BV8462"/>
    <mergeCell ref="BW8459:BX8460"/>
    <mergeCell ref="BW8461:BX8461"/>
    <mergeCell ref="BW8462:BX8462"/>
    <mergeCell ref="BW8463:BX8463"/>
    <mergeCell ref="BV8464:BV8466"/>
    <mergeCell ref="BW8464:BX8464"/>
    <mergeCell ref="BW8465:BX8465"/>
    <mergeCell ref="BV8416:BV8419"/>
    <mergeCell ref="BX8417:BX8419"/>
    <mergeCell ref="BV8421:BV8424"/>
    <mergeCell ref="BV8426:BV8428"/>
    <mergeCell ref="BW8453:BX8453"/>
    <mergeCell ref="BV8454:BV8457"/>
    <mergeCell ref="BW8454:BX8454"/>
    <mergeCell ref="BW8455:BX8455"/>
    <mergeCell ref="BW8456:BX8456"/>
    <mergeCell ref="BW8457:BX8457"/>
    <mergeCell ref="BW8401:BX8402"/>
    <mergeCell ref="BV8402:BV8405"/>
    <mergeCell ref="BW8403:BX8403"/>
    <mergeCell ref="BV8407:BV8410"/>
    <mergeCell ref="BX8407:BX8410"/>
    <mergeCell ref="BV8412:BV8414"/>
    <mergeCell ref="BX8412:BX8415"/>
    <mergeCell ref="BV8393:BV8396"/>
    <mergeCell ref="BW8393:BX8394"/>
    <mergeCell ref="BW8395:BX8395"/>
    <mergeCell ref="BW8396:BX8396"/>
    <mergeCell ref="BW8397:BX8397"/>
    <mergeCell ref="BV8398:BV8400"/>
    <mergeCell ref="BW8398:BX8398"/>
    <mergeCell ref="BW8399:BX8399"/>
    <mergeCell ref="BV8542:BV8545"/>
    <mergeCell ref="BX8543:BX8545"/>
    <mergeCell ref="BV8547:BV8550"/>
    <mergeCell ref="BV8552:BV8554"/>
    <mergeCell ref="BW8573:BX8573"/>
    <mergeCell ref="BV8574:BV8577"/>
    <mergeCell ref="BW8574:BX8574"/>
    <mergeCell ref="BW8575:BX8575"/>
    <mergeCell ref="BW8576:BX8576"/>
    <mergeCell ref="BW8577:BX8577"/>
    <mergeCell ref="BW8527:BX8528"/>
    <mergeCell ref="BV8528:BV8531"/>
    <mergeCell ref="BW8529:BX8529"/>
    <mergeCell ref="BV8533:BV8536"/>
    <mergeCell ref="BX8533:BX8536"/>
    <mergeCell ref="BV8538:BV8540"/>
    <mergeCell ref="BX8538:BX8541"/>
    <mergeCell ref="BV8519:BV8522"/>
    <mergeCell ref="BW8519:BX8520"/>
    <mergeCell ref="BW8521:BX8521"/>
    <mergeCell ref="BW8522:BX8522"/>
    <mergeCell ref="BW8523:BX8523"/>
    <mergeCell ref="BV8524:BV8526"/>
    <mergeCell ref="BW8524:BX8524"/>
    <mergeCell ref="BW8525:BX8525"/>
    <mergeCell ref="BV8482:BV8485"/>
    <mergeCell ref="BX8483:BX8485"/>
    <mergeCell ref="BV8487:BV8490"/>
    <mergeCell ref="BV8492:BV8494"/>
    <mergeCell ref="BW8513:BX8513"/>
    <mergeCell ref="BV8514:BV8517"/>
    <mergeCell ref="BW8514:BX8514"/>
    <mergeCell ref="BW8515:BX8515"/>
    <mergeCell ref="BW8516:BX8516"/>
    <mergeCell ref="BW8517:BX8517"/>
    <mergeCell ref="BW8647:BX8648"/>
    <mergeCell ref="BV8648:BV8651"/>
    <mergeCell ref="BW8649:BX8649"/>
    <mergeCell ref="BV8653:BV8656"/>
    <mergeCell ref="BX8653:BX8656"/>
    <mergeCell ref="BV8658:BV8660"/>
    <mergeCell ref="BX8658:BX8661"/>
    <mergeCell ref="BV8639:BV8642"/>
    <mergeCell ref="BW8639:BX8640"/>
    <mergeCell ref="BW8641:BX8641"/>
    <mergeCell ref="BW8642:BX8642"/>
    <mergeCell ref="BW8643:BX8643"/>
    <mergeCell ref="BV8644:BV8646"/>
    <mergeCell ref="BW8644:BX8644"/>
    <mergeCell ref="BW8645:BX8645"/>
    <mergeCell ref="BV8602:BV8605"/>
    <mergeCell ref="BX8603:BX8605"/>
    <mergeCell ref="BV8607:BV8610"/>
    <mergeCell ref="BV8612:BV8614"/>
    <mergeCell ref="BW8633:BX8633"/>
    <mergeCell ref="BV8634:BV8637"/>
    <mergeCell ref="BW8634:BX8634"/>
    <mergeCell ref="BW8635:BX8635"/>
    <mergeCell ref="BW8636:BX8636"/>
    <mergeCell ref="BW8637:BX8637"/>
    <mergeCell ref="BW8587:BX8588"/>
    <mergeCell ref="BV8588:BV8591"/>
    <mergeCell ref="BW8589:BX8589"/>
    <mergeCell ref="BV8593:BV8596"/>
    <mergeCell ref="BX8593:BX8596"/>
    <mergeCell ref="BV8598:BV8600"/>
    <mergeCell ref="BX8598:BX8601"/>
    <mergeCell ref="BV8579:BV8582"/>
    <mergeCell ref="BW8579:BX8580"/>
    <mergeCell ref="BW8581:BX8581"/>
    <mergeCell ref="BW8582:BX8582"/>
    <mergeCell ref="BW8583:BX8583"/>
    <mergeCell ref="BV8584:BV8586"/>
    <mergeCell ref="BW8584:BX8584"/>
    <mergeCell ref="BW8585:BX8585"/>
    <mergeCell ref="BV8728:BV8731"/>
    <mergeCell ref="BX8729:BX8731"/>
    <mergeCell ref="BV8733:BV8736"/>
    <mergeCell ref="BV8738:BV8740"/>
    <mergeCell ref="BW8759:BX8759"/>
    <mergeCell ref="BV8760:BV8763"/>
    <mergeCell ref="BW8760:BX8760"/>
    <mergeCell ref="BW8761:BX8761"/>
    <mergeCell ref="BW8762:BX8762"/>
    <mergeCell ref="BW8763:BX8763"/>
    <mergeCell ref="BW8713:BX8714"/>
    <mergeCell ref="BV8714:BV8717"/>
    <mergeCell ref="BW8715:BX8715"/>
    <mergeCell ref="BV8719:BV8722"/>
    <mergeCell ref="BX8719:BX8722"/>
    <mergeCell ref="BV8724:BV8726"/>
    <mergeCell ref="BX8724:BX8727"/>
    <mergeCell ref="BV8705:BV8708"/>
    <mergeCell ref="BW8705:BX8706"/>
    <mergeCell ref="BW8707:BX8707"/>
    <mergeCell ref="BW8708:BX8708"/>
    <mergeCell ref="BW8709:BX8709"/>
    <mergeCell ref="BV8710:BV8712"/>
    <mergeCell ref="BW8710:BX8710"/>
    <mergeCell ref="BW8711:BX8711"/>
    <mergeCell ref="BV8662:BV8665"/>
    <mergeCell ref="BX8663:BX8665"/>
    <mergeCell ref="BV8667:BV8670"/>
    <mergeCell ref="BV8672:BV8674"/>
    <mergeCell ref="BW8699:BX8699"/>
    <mergeCell ref="BV8700:BV8703"/>
    <mergeCell ref="BW8700:BX8700"/>
    <mergeCell ref="BW8701:BX8701"/>
    <mergeCell ref="BW8702:BX8702"/>
    <mergeCell ref="BW8703:BX8703"/>
    <mergeCell ref="BW8833:BX8834"/>
    <mergeCell ref="BV8834:BV8837"/>
    <mergeCell ref="BW8835:BX8835"/>
    <mergeCell ref="BV8839:BV8842"/>
    <mergeCell ref="BX8839:BX8842"/>
    <mergeCell ref="BV8844:BV8846"/>
    <mergeCell ref="BX8844:BX8847"/>
    <mergeCell ref="BV8825:BV8828"/>
    <mergeCell ref="BW8825:BX8826"/>
    <mergeCell ref="BW8827:BX8827"/>
    <mergeCell ref="BW8828:BX8828"/>
    <mergeCell ref="BW8829:BX8829"/>
    <mergeCell ref="BV8830:BV8832"/>
    <mergeCell ref="BW8830:BX8830"/>
    <mergeCell ref="BW8831:BX8831"/>
    <mergeCell ref="BV8788:BV8791"/>
    <mergeCell ref="BX8789:BX8791"/>
    <mergeCell ref="BV8793:BV8796"/>
    <mergeCell ref="BV8798:BV8800"/>
    <mergeCell ref="BW8819:BX8819"/>
    <mergeCell ref="BV8820:BV8823"/>
    <mergeCell ref="BW8820:BX8820"/>
    <mergeCell ref="BW8821:BX8821"/>
    <mergeCell ref="BW8822:BX8822"/>
    <mergeCell ref="BW8823:BX8823"/>
    <mergeCell ref="BW8773:BX8774"/>
    <mergeCell ref="BV8774:BV8777"/>
    <mergeCell ref="BW8775:BX8775"/>
    <mergeCell ref="BV8779:BV8782"/>
    <mergeCell ref="BX8779:BX8782"/>
    <mergeCell ref="BV8784:BV8786"/>
    <mergeCell ref="BX8784:BX8787"/>
    <mergeCell ref="BV8765:BV8768"/>
    <mergeCell ref="BW8765:BX8766"/>
    <mergeCell ref="BW8767:BX8767"/>
    <mergeCell ref="BW8768:BX8768"/>
    <mergeCell ref="BW8769:BX8769"/>
    <mergeCell ref="BV8770:BV8772"/>
    <mergeCell ref="BW8770:BX8770"/>
    <mergeCell ref="BW8771:BX8771"/>
    <mergeCell ref="BV8908:BV8911"/>
    <mergeCell ref="BX8909:BX8911"/>
    <mergeCell ref="BV8913:BV8916"/>
    <mergeCell ref="BV8918:BV8920"/>
    <mergeCell ref="BW8945:BX8945"/>
    <mergeCell ref="BV8946:BV8949"/>
    <mergeCell ref="BW8946:BX8946"/>
    <mergeCell ref="BW8947:BX8947"/>
    <mergeCell ref="BW8948:BX8948"/>
    <mergeCell ref="BW8949:BX8949"/>
    <mergeCell ref="BW8893:BX8894"/>
    <mergeCell ref="BV8894:BV8897"/>
    <mergeCell ref="BW8895:BX8895"/>
    <mergeCell ref="BV8899:BV8902"/>
    <mergeCell ref="BX8899:BX8902"/>
    <mergeCell ref="BV8904:BV8906"/>
    <mergeCell ref="BX8904:BX8907"/>
    <mergeCell ref="BV8885:BV8888"/>
    <mergeCell ref="BW8885:BX8886"/>
    <mergeCell ref="BW8887:BX8887"/>
    <mergeCell ref="BW8888:BX8888"/>
    <mergeCell ref="BW8889:BX8889"/>
    <mergeCell ref="BV8890:BV8892"/>
    <mergeCell ref="BW8890:BX8890"/>
    <mergeCell ref="BW8891:BX8891"/>
    <mergeCell ref="BV8848:BV8851"/>
    <mergeCell ref="BX8849:BX8851"/>
    <mergeCell ref="BV8853:BV8856"/>
    <mergeCell ref="BV8858:BV8860"/>
    <mergeCell ref="BW8879:BX8879"/>
    <mergeCell ref="BV8880:BV8883"/>
    <mergeCell ref="BW8880:BX8880"/>
    <mergeCell ref="BW8881:BX8881"/>
    <mergeCell ref="BW8882:BX8882"/>
    <mergeCell ref="BW8883:BX8883"/>
    <mergeCell ref="BW9019:BX9020"/>
    <mergeCell ref="BV9020:BV9023"/>
    <mergeCell ref="BW9021:BX9021"/>
    <mergeCell ref="BV9025:BV9028"/>
    <mergeCell ref="BX9025:BX9028"/>
    <mergeCell ref="BV9030:BV9032"/>
    <mergeCell ref="BX9030:BX9033"/>
    <mergeCell ref="BV9011:BV9014"/>
    <mergeCell ref="BW9011:BX9012"/>
    <mergeCell ref="BW9013:BX9013"/>
    <mergeCell ref="BW9014:BX9014"/>
    <mergeCell ref="BW9015:BX9015"/>
    <mergeCell ref="BV9016:BV9018"/>
    <mergeCell ref="BW9016:BX9016"/>
    <mergeCell ref="BW9017:BX9017"/>
    <mergeCell ref="BV8974:BV8977"/>
    <mergeCell ref="BX8975:BX8977"/>
    <mergeCell ref="BV8979:BV8982"/>
    <mergeCell ref="BV8984:BV8986"/>
    <mergeCell ref="BW9005:BX9005"/>
    <mergeCell ref="BV9006:BV9009"/>
    <mergeCell ref="BW9006:BX9006"/>
    <mergeCell ref="BW9007:BX9007"/>
    <mergeCell ref="BW9008:BX9008"/>
    <mergeCell ref="BW9009:BX9009"/>
    <mergeCell ref="BW8959:BX8960"/>
    <mergeCell ref="BV8960:BV8963"/>
    <mergeCell ref="BW8961:BX8961"/>
    <mergeCell ref="BV8965:BV8968"/>
    <mergeCell ref="BX8965:BX8968"/>
    <mergeCell ref="BV8970:BV8972"/>
    <mergeCell ref="BX8970:BX8973"/>
    <mergeCell ref="BV8951:BV8954"/>
    <mergeCell ref="BW8951:BX8952"/>
    <mergeCell ref="BW8953:BX8953"/>
    <mergeCell ref="BW8954:BX8954"/>
    <mergeCell ref="BW8955:BX8955"/>
    <mergeCell ref="BV8956:BV8958"/>
    <mergeCell ref="BW8956:BX8956"/>
    <mergeCell ref="BW8957:BX8957"/>
    <mergeCell ref="BV9094:BV9097"/>
    <mergeCell ref="BX9095:BX9097"/>
    <mergeCell ref="BV9099:BV9102"/>
    <mergeCell ref="BV9104:BV9106"/>
    <mergeCell ref="BW9125:BX9125"/>
    <mergeCell ref="BV9126:BV9129"/>
    <mergeCell ref="BW9126:BX9126"/>
    <mergeCell ref="BW9127:BX9127"/>
    <mergeCell ref="BW9128:BX9128"/>
    <mergeCell ref="BW9129:BX9129"/>
    <mergeCell ref="BW9079:BX9080"/>
    <mergeCell ref="BV9080:BV9083"/>
    <mergeCell ref="BW9081:BX9081"/>
    <mergeCell ref="BV9085:BV9088"/>
    <mergeCell ref="BX9085:BX9088"/>
    <mergeCell ref="BV9090:BV9092"/>
    <mergeCell ref="BX9090:BX9093"/>
    <mergeCell ref="BV9071:BV9074"/>
    <mergeCell ref="BW9071:BX9072"/>
    <mergeCell ref="BW9073:BX9073"/>
    <mergeCell ref="BW9074:BX9074"/>
    <mergeCell ref="BW9075:BX9075"/>
    <mergeCell ref="BV9076:BV9078"/>
    <mergeCell ref="BW9076:BX9076"/>
    <mergeCell ref="BW9077:BX9077"/>
    <mergeCell ref="BV9034:BV9037"/>
    <mergeCell ref="BX9035:BX9037"/>
    <mergeCell ref="BV9039:BV9042"/>
    <mergeCell ref="BV9044:BV9046"/>
    <mergeCell ref="BW9065:BX9065"/>
    <mergeCell ref="BV9066:BV9069"/>
    <mergeCell ref="BW9066:BX9066"/>
    <mergeCell ref="BW9067:BX9067"/>
    <mergeCell ref="BW9068:BX9068"/>
    <mergeCell ref="BW9069:BX9069"/>
    <mergeCell ref="BW9205:BX9206"/>
    <mergeCell ref="BV9206:BV9209"/>
    <mergeCell ref="BW9207:BX9207"/>
    <mergeCell ref="BV9211:BV9214"/>
    <mergeCell ref="BX9211:BX9214"/>
    <mergeCell ref="BV9216:BV9218"/>
    <mergeCell ref="BX9216:BX9219"/>
    <mergeCell ref="BV9197:BV9200"/>
    <mergeCell ref="BW9197:BX9198"/>
    <mergeCell ref="BW9199:BX9199"/>
    <mergeCell ref="BW9200:BX9200"/>
    <mergeCell ref="BW9201:BX9201"/>
    <mergeCell ref="BV9202:BV9204"/>
    <mergeCell ref="BW9202:BX9202"/>
    <mergeCell ref="BW9203:BX9203"/>
    <mergeCell ref="BV9154:BV9157"/>
    <mergeCell ref="BX9155:BX9157"/>
    <mergeCell ref="BV9159:BV9162"/>
    <mergeCell ref="BV9164:BV9166"/>
    <mergeCell ref="BW9191:BX9191"/>
    <mergeCell ref="BV9192:BV9195"/>
    <mergeCell ref="BW9192:BX9192"/>
    <mergeCell ref="BW9193:BX9193"/>
    <mergeCell ref="BW9194:BX9194"/>
    <mergeCell ref="BW9195:BX9195"/>
    <mergeCell ref="BW9139:BX9140"/>
    <mergeCell ref="BV9140:BV9143"/>
    <mergeCell ref="BW9141:BX9141"/>
    <mergeCell ref="BV9145:BV9148"/>
    <mergeCell ref="BX9145:BX9148"/>
    <mergeCell ref="BV9150:BV9152"/>
    <mergeCell ref="BX9150:BX9153"/>
    <mergeCell ref="BV9131:BV9134"/>
    <mergeCell ref="BW9131:BX9132"/>
    <mergeCell ref="BW9133:BX9133"/>
    <mergeCell ref="BW9134:BX9134"/>
    <mergeCell ref="BW9135:BX9135"/>
    <mergeCell ref="BV9136:BV9138"/>
    <mergeCell ref="BW9136:BX9136"/>
    <mergeCell ref="BW9137:BX9137"/>
    <mergeCell ref="BV9280:BV9283"/>
    <mergeCell ref="BX9281:BX9283"/>
    <mergeCell ref="BV9285:BV9288"/>
    <mergeCell ref="BV9290:BV9292"/>
    <mergeCell ref="BW9311:BX9311"/>
    <mergeCell ref="BV9312:BV9315"/>
    <mergeCell ref="BW9312:BX9312"/>
    <mergeCell ref="BW9313:BX9313"/>
    <mergeCell ref="BW9314:BX9314"/>
    <mergeCell ref="BW9315:BX9315"/>
    <mergeCell ref="BW9265:BX9266"/>
    <mergeCell ref="BV9266:BV9269"/>
    <mergeCell ref="BW9267:BX9267"/>
    <mergeCell ref="BV9271:BV9274"/>
    <mergeCell ref="BX9271:BX9274"/>
    <mergeCell ref="BV9276:BV9278"/>
    <mergeCell ref="BX9276:BX9279"/>
    <mergeCell ref="BV9257:BV9260"/>
    <mergeCell ref="BW9257:BX9258"/>
    <mergeCell ref="BW9259:BX9259"/>
    <mergeCell ref="BW9260:BX9260"/>
    <mergeCell ref="BW9261:BX9261"/>
    <mergeCell ref="BV9262:BV9264"/>
    <mergeCell ref="BW9262:BX9262"/>
    <mergeCell ref="BW9263:BX9263"/>
    <mergeCell ref="BV9220:BV9223"/>
    <mergeCell ref="BX9221:BX9223"/>
    <mergeCell ref="BV9225:BV9228"/>
    <mergeCell ref="BV9230:BV9232"/>
    <mergeCell ref="BW9251:BX9251"/>
    <mergeCell ref="BV9252:BV9255"/>
    <mergeCell ref="BW9252:BX9252"/>
    <mergeCell ref="BW9253:BX9253"/>
    <mergeCell ref="BW9254:BX9254"/>
    <mergeCell ref="BW9255:BX9255"/>
    <mergeCell ref="BW9385:BX9386"/>
    <mergeCell ref="BV9386:BV9389"/>
    <mergeCell ref="BW9387:BX9387"/>
    <mergeCell ref="BV9391:BV9394"/>
    <mergeCell ref="BX9391:BX9394"/>
    <mergeCell ref="BV9396:BV9398"/>
    <mergeCell ref="BX9396:BX9399"/>
    <mergeCell ref="BV9377:BV9380"/>
    <mergeCell ref="BW9377:BX9378"/>
    <mergeCell ref="BW9379:BX9379"/>
    <mergeCell ref="BW9380:BX9380"/>
    <mergeCell ref="BW9381:BX9381"/>
    <mergeCell ref="BV9382:BV9384"/>
    <mergeCell ref="BW9382:BX9382"/>
    <mergeCell ref="BW9383:BX9383"/>
    <mergeCell ref="BV9340:BV9343"/>
    <mergeCell ref="BX9341:BX9343"/>
    <mergeCell ref="BV9345:BV9348"/>
    <mergeCell ref="BV9350:BV9352"/>
    <mergeCell ref="BW9371:BX9371"/>
    <mergeCell ref="BV9372:BV9375"/>
    <mergeCell ref="BW9372:BX9372"/>
    <mergeCell ref="BW9373:BX9373"/>
    <mergeCell ref="BW9374:BX9374"/>
    <mergeCell ref="BW9375:BX9375"/>
    <mergeCell ref="BW9325:BX9326"/>
    <mergeCell ref="BV9326:BV9329"/>
    <mergeCell ref="BW9327:BX9327"/>
    <mergeCell ref="BV9331:BV9334"/>
    <mergeCell ref="BX9331:BX9334"/>
    <mergeCell ref="BV9336:BV9338"/>
    <mergeCell ref="BX9336:BX9339"/>
    <mergeCell ref="BV9317:BV9320"/>
    <mergeCell ref="BW9317:BX9318"/>
    <mergeCell ref="BW9319:BX9319"/>
    <mergeCell ref="BW9320:BX9320"/>
    <mergeCell ref="BW9321:BX9321"/>
    <mergeCell ref="BV9322:BV9324"/>
    <mergeCell ref="BW9322:BX9322"/>
    <mergeCell ref="BW9323:BX9323"/>
    <mergeCell ref="BV9466:BV9469"/>
    <mergeCell ref="BX9467:BX9469"/>
    <mergeCell ref="BV9471:BV9474"/>
    <mergeCell ref="BV9476:BV9478"/>
    <mergeCell ref="BW9497:BX9497"/>
    <mergeCell ref="BV9498:BV9501"/>
    <mergeCell ref="BW9498:BX9498"/>
    <mergeCell ref="BW9499:BX9499"/>
    <mergeCell ref="BW9500:BX9500"/>
    <mergeCell ref="BW9501:BX9501"/>
    <mergeCell ref="BW9451:BX9452"/>
    <mergeCell ref="BV9452:BV9455"/>
    <mergeCell ref="BW9453:BX9453"/>
    <mergeCell ref="BV9457:BV9460"/>
    <mergeCell ref="BX9457:BX9460"/>
    <mergeCell ref="BV9462:BV9464"/>
    <mergeCell ref="BX9462:BX9465"/>
    <mergeCell ref="BV9443:BV9446"/>
    <mergeCell ref="BW9443:BX9444"/>
    <mergeCell ref="BW9445:BX9445"/>
    <mergeCell ref="BW9446:BX9446"/>
    <mergeCell ref="BW9447:BX9447"/>
    <mergeCell ref="BV9448:BV9450"/>
    <mergeCell ref="BW9448:BX9448"/>
    <mergeCell ref="BW9449:BX9449"/>
    <mergeCell ref="BV9400:BV9403"/>
    <mergeCell ref="BX9401:BX9403"/>
    <mergeCell ref="BV9405:BV9408"/>
    <mergeCell ref="BV9410:BV9412"/>
    <mergeCell ref="BW9437:BX9437"/>
    <mergeCell ref="BV9438:BV9441"/>
    <mergeCell ref="BW9438:BX9438"/>
    <mergeCell ref="BW9439:BX9439"/>
    <mergeCell ref="BW9440:BX9440"/>
    <mergeCell ref="BW9441:BX9441"/>
    <mergeCell ref="BW9571:BX9572"/>
    <mergeCell ref="BV9572:BV9575"/>
    <mergeCell ref="BW9573:BX9573"/>
    <mergeCell ref="BV9577:BV9580"/>
    <mergeCell ref="BX9577:BX9580"/>
    <mergeCell ref="BV9582:BV9584"/>
    <mergeCell ref="BX9582:BX9585"/>
    <mergeCell ref="BV9563:BV9566"/>
    <mergeCell ref="BW9563:BX9564"/>
    <mergeCell ref="BW9565:BX9565"/>
    <mergeCell ref="BW9566:BX9566"/>
    <mergeCell ref="BW9567:BX9567"/>
    <mergeCell ref="BV9568:BV9570"/>
    <mergeCell ref="BW9568:BX9568"/>
    <mergeCell ref="BW9569:BX9569"/>
    <mergeCell ref="BV9526:BV9529"/>
    <mergeCell ref="BX9527:BX9529"/>
    <mergeCell ref="BV9531:BV9534"/>
    <mergeCell ref="BV9536:BV9538"/>
    <mergeCell ref="BW9557:BX9557"/>
    <mergeCell ref="BV9558:BV9561"/>
    <mergeCell ref="BW9558:BX9558"/>
    <mergeCell ref="BW9559:BX9559"/>
    <mergeCell ref="BW9560:BX9560"/>
    <mergeCell ref="BW9561:BX9561"/>
    <mergeCell ref="BW9511:BX9512"/>
    <mergeCell ref="BV9512:BV9515"/>
    <mergeCell ref="BW9513:BX9513"/>
    <mergeCell ref="BV9517:BV9520"/>
    <mergeCell ref="BX9517:BX9520"/>
    <mergeCell ref="BV9522:BV9524"/>
    <mergeCell ref="BX9522:BX9525"/>
    <mergeCell ref="BV9503:BV9506"/>
    <mergeCell ref="BW9503:BX9504"/>
    <mergeCell ref="BW9505:BX9505"/>
    <mergeCell ref="BW9506:BX9506"/>
    <mergeCell ref="BW9507:BX9507"/>
    <mergeCell ref="BV9508:BV9510"/>
    <mergeCell ref="BW9508:BX9508"/>
    <mergeCell ref="BW9509:BX9509"/>
    <mergeCell ref="BV9646:BV9649"/>
    <mergeCell ref="BX9647:BX9649"/>
    <mergeCell ref="BV9651:BV9654"/>
    <mergeCell ref="BV9656:BV9658"/>
    <mergeCell ref="BW9683:BX9683"/>
    <mergeCell ref="BV9684:BV9687"/>
    <mergeCell ref="BW9684:BX9684"/>
    <mergeCell ref="BW9685:BX9685"/>
    <mergeCell ref="BW9686:BX9686"/>
    <mergeCell ref="BW9687:BX9687"/>
    <mergeCell ref="BW9631:BX9632"/>
    <mergeCell ref="BV9632:BV9635"/>
    <mergeCell ref="BW9633:BX9633"/>
    <mergeCell ref="BV9637:BV9640"/>
    <mergeCell ref="BX9637:BX9640"/>
    <mergeCell ref="BV9642:BV9644"/>
    <mergeCell ref="BX9642:BX9645"/>
    <mergeCell ref="BV9623:BV9626"/>
    <mergeCell ref="BW9623:BX9624"/>
    <mergeCell ref="BW9625:BX9625"/>
    <mergeCell ref="BW9626:BX9626"/>
    <mergeCell ref="BW9627:BX9627"/>
    <mergeCell ref="BV9628:BV9630"/>
    <mergeCell ref="BW9628:BX9628"/>
    <mergeCell ref="BW9629:BX9629"/>
    <mergeCell ref="BV9586:BV9589"/>
    <mergeCell ref="BX9587:BX9589"/>
    <mergeCell ref="BV9591:BV9594"/>
    <mergeCell ref="BV9596:BV9598"/>
    <mergeCell ref="BW9617:BX9617"/>
    <mergeCell ref="BV9618:BV9621"/>
    <mergeCell ref="BW9618:BX9618"/>
    <mergeCell ref="BW9619:BX9619"/>
    <mergeCell ref="BW9620:BX9620"/>
    <mergeCell ref="BW9621:BX9621"/>
    <mergeCell ref="BW9757:BX9758"/>
    <mergeCell ref="BV9758:BV9761"/>
    <mergeCell ref="BW9759:BX9759"/>
    <mergeCell ref="BV9763:BV9766"/>
    <mergeCell ref="BX9763:BX9766"/>
    <mergeCell ref="BV9768:BV9770"/>
    <mergeCell ref="BX9768:BX9771"/>
    <mergeCell ref="BV9749:BV9752"/>
    <mergeCell ref="BW9749:BX9750"/>
    <mergeCell ref="BW9751:BX9751"/>
    <mergeCell ref="BW9752:BX9752"/>
    <mergeCell ref="BW9753:BX9753"/>
    <mergeCell ref="BV9754:BV9756"/>
    <mergeCell ref="BW9754:BX9754"/>
    <mergeCell ref="BW9755:BX9755"/>
    <mergeCell ref="BV9712:BV9715"/>
    <mergeCell ref="BX9713:BX9715"/>
    <mergeCell ref="BV9717:BV9720"/>
    <mergeCell ref="BV9722:BV9724"/>
    <mergeCell ref="BW9743:BX9743"/>
    <mergeCell ref="BV9744:BV9747"/>
    <mergeCell ref="BW9744:BX9744"/>
    <mergeCell ref="BW9745:BX9745"/>
    <mergeCell ref="BW9746:BX9746"/>
    <mergeCell ref="BW9747:BX9747"/>
    <mergeCell ref="BW9697:BX9698"/>
    <mergeCell ref="BV9698:BV9701"/>
    <mergeCell ref="BW9699:BX9699"/>
    <mergeCell ref="BV9703:BV9706"/>
    <mergeCell ref="BX9703:BX9706"/>
    <mergeCell ref="BV9708:BV9710"/>
    <mergeCell ref="BX9708:BX9711"/>
    <mergeCell ref="BV9689:BV9692"/>
    <mergeCell ref="BW9689:BX9690"/>
    <mergeCell ref="BW9691:BX9691"/>
    <mergeCell ref="BW9692:BX9692"/>
    <mergeCell ref="BW9693:BX9693"/>
    <mergeCell ref="BV9694:BV9696"/>
    <mergeCell ref="BW9694:BX9694"/>
    <mergeCell ref="BW9695:BX9695"/>
    <mergeCell ref="BV9838:BV9841"/>
    <mergeCell ref="BX9839:BX9841"/>
    <mergeCell ref="BV9843:BV9846"/>
    <mergeCell ref="BV9848:BV9850"/>
    <mergeCell ref="BW9869:BX9869"/>
    <mergeCell ref="BV9870:BV9873"/>
    <mergeCell ref="BW9870:BX9870"/>
    <mergeCell ref="BW9871:BX9871"/>
    <mergeCell ref="BW9872:BX9872"/>
    <mergeCell ref="BW9873:BX9873"/>
    <mergeCell ref="BW9823:BX9824"/>
    <mergeCell ref="BV9824:BV9827"/>
    <mergeCell ref="BW9825:BX9825"/>
    <mergeCell ref="BV9829:BV9832"/>
    <mergeCell ref="BX9829:BX9832"/>
    <mergeCell ref="BV9834:BV9836"/>
    <mergeCell ref="BX9834:BX9837"/>
    <mergeCell ref="BV9815:BV9818"/>
    <mergeCell ref="BW9815:BX9816"/>
    <mergeCell ref="BW9817:BX9817"/>
    <mergeCell ref="BW9818:BX9818"/>
    <mergeCell ref="BW9819:BX9819"/>
    <mergeCell ref="BV9820:BV9822"/>
    <mergeCell ref="BW9820:BX9820"/>
    <mergeCell ref="BW9821:BX9821"/>
    <mergeCell ref="BV9772:BV9775"/>
    <mergeCell ref="BX9773:BX9775"/>
    <mergeCell ref="BV9777:BV9780"/>
    <mergeCell ref="BV9782:BV9784"/>
    <mergeCell ref="BW9809:BX9809"/>
    <mergeCell ref="BV9810:BV9813"/>
    <mergeCell ref="BW9810:BX9810"/>
    <mergeCell ref="BW9811:BX9811"/>
    <mergeCell ref="BW9812:BX9812"/>
    <mergeCell ref="BW9813:BX9813"/>
    <mergeCell ref="BW9949:BX9950"/>
    <mergeCell ref="BV9950:BV9953"/>
    <mergeCell ref="BW9951:BX9951"/>
    <mergeCell ref="BV9955:BV9958"/>
    <mergeCell ref="BX9955:BX9958"/>
    <mergeCell ref="BV9960:BV9962"/>
    <mergeCell ref="BX9960:BX9963"/>
    <mergeCell ref="BV9941:BV9944"/>
    <mergeCell ref="BW9941:BX9942"/>
    <mergeCell ref="BW9943:BX9943"/>
    <mergeCell ref="BW9944:BX9944"/>
    <mergeCell ref="BW9945:BX9945"/>
    <mergeCell ref="BV9946:BV9948"/>
    <mergeCell ref="BW9946:BX9946"/>
    <mergeCell ref="BW9947:BX9947"/>
    <mergeCell ref="BV9898:BV9901"/>
    <mergeCell ref="BX9899:BX9901"/>
    <mergeCell ref="BV9903:BV9906"/>
    <mergeCell ref="BV9908:BV9910"/>
    <mergeCell ref="BW9935:BX9935"/>
    <mergeCell ref="BV9936:BV9939"/>
    <mergeCell ref="BW9936:BX9936"/>
    <mergeCell ref="BW9937:BX9937"/>
    <mergeCell ref="BW9938:BX9938"/>
    <mergeCell ref="BW9939:BX9939"/>
    <mergeCell ref="BW9883:BX9884"/>
    <mergeCell ref="BV9884:BV9887"/>
    <mergeCell ref="BW9885:BX9885"/>
    <mergeCell ref="BV9889:BV9892"/>
    <mergeCell ref="BX9889:BX9892"/>
    <mergeCell ref="BV9894:BV9896"/>
    <mergeCell ref="BX9894:BX9897"/>
    <mergeCell ref="BV9875:BV9878"/>
    <mergeCell ref="BW9875:BX9876"/>
    <mergeCell ref="BW9877:BX9877"/>
    <mergeCell ref="BW9878:BX9878"/>
    <mergeCell ref="BW9879:BX9879"/>
    <mergeCell ref="BV9880:BV9882"/>
    <mergeCell ref="BW9880:BX9880"/>
    <mergeCell ref="BW9881:BX9881"/>
    <mergeCell ref="BV10024:BV10027"/>
    <mergeCell ref="BX10025:BX10027"/>
    <mergeCell ref="BV10029:BV10032"/>
    <mergeCell ref="BV10034:BV10036"/>
    <mergeCell ref="BW10061:BX10061"/>
    <mergeCell ref="BV10062:BV10065"/>
    <mergeCell ref="BW10062:BX10062"/>
    <mergeCell ref="BW10063:BX10063"/>
    <mergeCell ref="BW10064:BX10064"/>
    <mergeCell ref="BW10065:BX10065"/>
    <mergeCell ref="BW10009:BX10010"/>
    <mergeCell ref="BV10010:BV10013"/>
    <mergeCell ref="BW10011:BX10011"/>
    <mergeCell ref="BV10015:BV10018"/>
    <mergeCell ref="BX10015:BX10018"/>
    <mergeCell ref="BV10020:BV10022"/>
    <mergeCell ref="BX10020:BX10023"/>
    <mergeCell ref="BV10001:BV10004"/>
    <mergeCell ref="BW10001:BX10002"/>
    <mergeCell ref="BW10003:BX10003"/>
    <mergeCell ref="BW10004:BX10004"/>
    <mergeCell ref="BW10005:BX10005"/>
    <mergeCell ref="BV10006:BV10008"/>
    <mergeCell ref="BW10006:BX10006"/>
    <mergeCell ref="BW10007:BX10007"/>
    <mergeCell ref="BV9964:BV9967"/>
    <mergeCell ref="BX9965:BX9967"/>
    <mergeCell ref="BV9969:BV9972"/>
    <mergeCell ref="BV9974:BV9976"/>
    <mergeCell ref="BW9995:BX9995"/>
    <mergeCell ref="BV9996:BV9999"/>
    <mergeCell ref="BW9996:BX9996"/>
    <mergeCell ref="BW9997:BX9997"/>
    <mergeCell ref="BW9998:BX9998"/>
    <mergeCell ref="BW9999:BX9999"/>
    <mergeCell ref="BW10135:BX10136"/>
    <mergeCell ref="BV10136:BV10139"/>
    <mergeCell ref="BW10137:BX10137"/>
    <mergeCell ref="BV10141:BV10144"/>
    <mergeCell ref="BX10141:BX10144"/>
    <mergeCell ref="BV10146:BV10148"/>
    <mergeCell ref="BX10146:BX10149"/>
    <mergeCell ref="BV10127:BV10130"/>
    <mergeCell ref="BW10127:BX10128"/>
    <mergeCell ref="BW10129:BX10129"/>
    <mergeCell ref="BW10130:BX10130"/>
    <mergeCell ref="BW10131:BX10131"/>
    <mergeCell ref="BV10132:BV10134"/>
    <mergeCell ref="BW10132:BX10132"/>
    <mergeCell ref="BW10133:BX10133"/>
    <mergeCell ref="BV10090:BV10093"/>
    <mergeCell ref="BX10091:BX10093"/>
    <mergeCell ref="BV10095:BV10098"/>
    <mergeCell ref="BV10100:BV10102"/>
    <mergeCell ref="BW10121:BX10121"/>
    <mergeCell ref="BV10122:BV10125"/>
    <mergeCell ref="BW10122:BX10122"/>
    <mergeCell ref="BW10123:BX10123"/>
    <mergeCell ref="BW10124:BX10124"/>
    <mergeCell ref="BW10125:BX10125"/>
    <mergeCell ref="BW10075:BX10076"/>
    <mergeCell ref="BV10076:BV10079"/>
    <mergeCell ref="BW10077:BX10077"/>
    <mergeCell ref="BV10081:BV10084"/>
    <mergeCell ref="BX10081:BX10084"/>
    <mergeCell ref="BV10086:BV10088"/>
    <mergeCell ref="BX10086:BX10089"/>
    <mergeCell ref="BV10067:BV10070"/>
    <mergeCell ref="BW10067:BX10068"/>
    <mergeCell ref="BW10069:BX10069"/>
    <mergeCell ref="BW10070:BX10070"/>
    <mergeCell ref="BW10071:BX10071"/>
    <mergeCell ref="BV10072:BV10074"/>
    <mergeCell ref="BW10072:BX10072"/>
    <mergeCell ref="BW10073:BX10073"/>
    <mergeCell ref="BV10213:BV10216"/>
    <mergeCell ref="BW10213:BX10214"/>
    <mergeCell ref="BW10215:BX10215"/>
    <mergeCell ref="BW10216:BX10216"/>
    <mergeCell ref="BW10217:BX10217"/>
    <mergeCell ref="BV10218:BV10220"/>
    <mergeCell ref="BW10218:BX10218"/>
    <mergeCell ref="BW10219:BX10219"/>
    <mergeCell ref="BW10203:BX10203"/>
    <mergeCell ref="BW10207:BX10207"/>
    <mergeCell ref="BV10208:BV10211"/>
    <mergeCell ref="BW10208:BX10208"/>
    <mergeCell ref="BW10209:BX10209"/>
    <mergeCell ref="BW10210:BX10210"/>
    <mergeCell ref="BW10211:BX10211"/>
    <mergeCell ref="BV10193:BV10196"/>
    <mergeCell ref="BW10193:BX10194"/>
    <mergeCell ref="BW10195:BX10195"/>
    <mergeCell ref="BW10196:BX10196"/>
    <mergeCell ref="BW10197:BX10197"/>
    <mergeCell ref="BV10198:BV10201"/>
    <mergeCell ref="BW10198:BX10198"/>
    <mergeCell ref="BW10199:BX10199"/>
    <mergeCell ref="BW10201:BX10202"/>
    <mergeCell ref="BV10150:BV10153"/>
    <mergeCell ref="BX10151:BX10153"/>
    <mergeCell ref="BV10155:BV10158"/>
    <mergeCell ref="BV10160:BV10162"/>
    <mergeCell ref="BW10187:BX10187"/>
    <mergeCell ref="BV10188:BV10191"/>
    <mergeCell ref="BW10188:BX10188"/>
    <mergeCell ref="BW10189:BX10189"/>
    <mergeCell ref="BW10190:BX10190"/>
    <mergeCell ref="BW10191:BX10191"/>
    <mergeCell ref="BV10302:BV10305"/>
    <mergeCell ref="BX10303:BX10305"/>
    <mergeCell ref="BV10307:BV10310"/>
    <mergeCell ref="BV10312:BV10314"/>
    <mergeCell ref="BW10321:BX10321"/>
    <mergeCell ref="BW10322:BX10322"/>
    <mergeCell ref="BW10287:BX10288"/>
    <mergeCell ref="BV10288:BV10291"/>
    <mergeCell ref="BW10289:BX10289"/>
    <mergeCell ref="BV10293:BV10296"/>
    <mergeCell ref="BX10293:BX10296"/>
    <mergeCell ref="BV10298:BV10300"/>
    <mergeCell ref="BX10298:BX10301"/>
    <mergeCell ref="BV10279:BV10282"/>
    <mergeCell ref="BW10279:BX10280"/>
    <mergeCell ref="BW10281:BX10281"/>
    <mergeCell ref="BW10282:BX10282"/>
    <mergeCell ref="BW10283:BX10283"/>
    <mergeCell ref="BV10284:BV10286"/>
    <mergeCell ref="BW10284:BX10284"/>
    <mergeCell ref="BW10285:BX10285"/>
    <mergeCell ref="BV10236:BV10239"/>
    <mergeCell ref="BX10237:BX10239"/>
    <mergeCell ref="BV10241:BV10244"/>
    <mergeCell ref="BV10246:BV10248"/>
    <mergeCell ref="BW10273:BX10273"/>
    <mergeCell ref="BV10274:BV10277"/>
    <mergeCell ref="BW10274:BX10274"/>
    <mergeCell ref="BW10275:BX10275"/>
    <mergeCell ref="BW10276:BX10276"/>
    <mergeCell ref="BW10277:BX10277"/>
    <mergeCell ref="BW10221:BX10222"/>
    <mergeCell ref="BV10222:BV10225"/>
    <mergeCell ref="BW10223:BX10223"/>
    <mergeCell ref="BV10227:BV10230"/>
    <mergeCell ref="BX10227:BX10230"/>
    <mergeCell ref="BV10232:BV10234"/>
    <mergeCell ref="BX10232:BX10235"/>
    <mergeCell ref="BW10365:BX10365"/>
    <mergeCell ref="BV10366:BV10369"/>
    <mergeCell ref="BW10366:BX10366"/>
    <mergeCell ref="BW10367:BX10367"/>
    <mergeCell ref="BW10368:BX10368"/>
    <mergeCell ref="BW10369:BX10369"/>
    <mergeCell ref="BW10355:BX10355"/>
    <mergeCell ref="BV10356:BV10359"/>
    <mergeCell ref="BW10356:BX10356"/>
    <mergeCell ref="BW10357:BX10357"/>
    <mergeCell ref="BW10359:BX10360"/>
    <mergeCell ref="BW10361:BX10361"/>
    <mergeCell ref="BV10346:BV10349"/>
    <mergeCell ref="BW10346:BX10346"/>
    <mergeCell ref="BW10347:BX10347"/>
    <mergeCell ref="BW10348:BX10348"/>
    <mergeCell ref="BW10349:BX10349"/>
    <mergeCell ref="BV10351:BV10354"/>
    <mergeCell ref="BW10351:BX10352"/>
    <mergeCell ref="BW10353:BX10353"/>
    <mergeCell ref="BW10354:BX10354"/>
    <mergeCell ref="BW10331:BX10331"/>
    <mergeCell ref="BW10332:BX10332"/>
    <mergeCell ref="BW10333:BX10333"/>
    <mergeCell ref="BW10335:BX10336"/>
    <mergeCell ref="BW10337:BX10337"/>
    <mergeCell ref="BW10345:BX10345"/>
    <mergeCell ref="BW10323:BX10323"/>
    <mergeCell ref="BW10324:BX10324"/>
    <mergeCell ref="BW10325:BX10325"/>
    <mergeCell ref="BW10327:BX10328"/>
    <mergeCell ref="BW10329:BX10329"/>
    <mergeCell ref="BW10330:BX10330"/>
    <mergeCell ref="BV10437:BV10440"/>
    <mergeCell ref="BW10437:BX10438"/>
    <mergeCell ref="BW10439:BX10439"/>
    <mergeCell ref="BW10440:BX10440"/>
    <mergeCell ref="BW10441:BX10441"/>
    <mergeCell ref="BV10442:BV10444"/>
    <mergeCell ref="BW10442:BX10442"/>
    <mergeCell ref="BW10443:BX10443"/>
    <mergeCell ref="BV10394:BV10397"/>
    <mergeCell ref="BX10395:BX10397"/>
    <mergeCell ref="BV10399:BV10402"/>
    <mergeCell ref="BV10404:BV10406"/>
    <mergeCell ref="BW10431:BX10431"/>
    <mergeCell ref="BV10432:BV10435"/>
    <mergeCell ref="BW10432:BX10432"/>
    <mergeCell ref="BW10433:BX10433"/>
    <mergeCell ref="BW10434:BX10434"/>
    <mergeCell ref="BW10435:BX10435"/>
    <mergeCell ref="BW10379:BX10380"/>
    <mergeCell ref="BV10380:BV10383"/>
    <mergeCell ref="BW10381:BX10381"/>
    <mergeCell ref="BV10385:BV10388"/>
    <mergeCell ref="BX10385:BX10388"/>
    <mergeCell ref="BV10390:BV10392"/>
    <mergeCell ref="BX10390:BX10393"/>
    <mergeCell ref="BV10371:BV10374"/>
    <mergeCell ref="BW10371:BX10372"/>
    <mergeCell ref="BW10373:BX10373"/>
    <mergeCell ref="BW10374:BX10374"/>
    <mergeCell ref="BW10375:BX10375"/>
    <mergeCell ref="BV10376:BV10378"/>
    <mergeCell ref="BW10376:BX10376"/>
    <mergeCell ref="BW10377:BX10377"/>
    <mergeCell ref="BV10504:BV10507"/>
    <mergeCell ref="BW10504:BX10504"/>
    <mergeCell ref="BW10505:BX10505"/>
    <mergeCell ref="BW10506:BX10506"/>
    <mergeCell ref="BW10507:BX10507"/>
    <mergeCell ref="BV10509:BV10512"/>
    <mergeCell ref="BW10509:BX10510"/>
    <mergeCell ref="BW10511:BX10511"/>
    <mergeCell ref="BW10512:BX10512"/>
    <mergeCell ref="BW10489:BX10489"/>
    <mergeCell ref="BW10490:BX10490"/>
    <mergeCell ref="BW10491:BX10491"/>
    <mergeCell ref="BW10493:BX10494"/>
    <mergeCell ref="BW10495:BX10495"/>
    <mergeCell ref="BW10503:BX10503"/>
    <mergeCell ref="BW10481:BX10481"/>
    <mergeCell ref="BW10482:BX10482"/>
    <mergeCell ref="BW10483:BX10483"/>
    <mergeCell ref="BW10485:BX10486"/>
    <mergeCell ref="BW10487:BX10487"/>
    <mergeCell ref="BW10488:BX10488"/>
    <mergeCell ref="BV10460:BV10463"/>
    <mergeCell ref="BX10461:BX10463"/>
    <mergeCell ref="BV10465:BV10468"/>
    <mergeCell ref="BV10470:BV10472"/>
    <mergeCell ref="BW10479:BX10479"/>
    <mergeCell ref="BW10480:BX10480"/>
    <mergeCell ref="BW10445:BX10446"/>
    <mergeCell ref="BV10446:BV10449"/>
    <mergeCell ref="BW10447:BX10447"/>
    <mergeCell ref="BV10451:BV10454"/>
    <mergeCell ref="BX10451:BX10454"/>
    <mergeCell ref="BV10456:BV10458"/>
    <mergeCell ref="BX10456:BX10459"/>
    <mergeCell ref="BV10552:BV10555"/>
    <mergeCell ref="BX10553:BX10555"/>
    <mergeCell ref="BV10557:BV10560"/>
    <mergeCell ref="BV10562:BV10564"/>
    <mergeCell ref="BW10589:BX10589"/>
    <mergeCell ref="BV10590:BV10593"/>
    <mergeCell ref="BW10590:BX10590"/>
    <mergeCell ref="BW10591:BX10591"/>
    <mergeCell ref="BW10592:BX10592"/>
    <mergeCell ref="BW10593:BX10593"/>
    <mergeCell ref="BW10537:BX10538"/>
    <mergeCell ref="BV10538:BV10541"/>
    <mergeCell ref="BW10539:BX10539"/>
    <mergeCell ref="BV10543:BV10546"/>
    <mergeCell ref="BX10543:BX10546"/>
    <mergeCell ref="BV10548:BV10550"/>
    <mergeCell ref="BX10548:BX10551"/>
    <mergeCell ref="BV10529:BV10532"/>
    <mergeCell ref="BW10529:BX10530"/>
    <mergeCell ref="BW10531:BX10531"/>
    <mergeCell ref="BW10532:BX10532"/>
    <mergeCell ref="BW10533:BX10533"/>
    <mergeCell ref="BV10534:BV10536"/>
    <mergeCell ref="BW10534:BX10534"/>
    <mergeCell ref="BW10535:BX10535"/>
    <mergeCell ref="BW10523:BX10523"/>
    <mergeCell ref="BV10524:BV10527"/>
    <mergeCell ref="BW10524:BX10524"/>
    <mergeCell ref="BW10525:BX10525"/>
    <mergeCell ref="BW10526:BX10526"/>
    <mergeCell ref="BW10527:BX10527"/>
    <mergeCell ref="BW10513:BX10513"/>
    <mergeCell ref="BV10514:BV10517"/>
    <mergeCell ref="BW10514:BX10514"/>
    <mergeCell ref="BW10515:BX10515"/>
    <mergeCell ref="BW10517:BX10518"/>
    <mergeCell ref="BW10519:BX10519"/>
    <mergeCell ref="BW10647:BX10647"/>
    <mergeCell ref="BW10648:BX10648"/>
    <mergeCell ref="BW10649:BX10649"/>
    <mergeCell ref="BW10651:BX10652"/>
    <mergeCell ref="BW10653:BX10653"/>
    <mergeCell ref="BW10661:BX10661"/>
    <mergeCell ref="BW10639:BX10639"/>
    <mergeCell ref="BW10640:BX10640"/>
    <mergeCell ref="BW10641:BX10641"/>
    <mergeCell ref="BW10643:BX10644"/>
    <mergeCell ref="BW10645:BX10645"/>
    <mergeCell ref="BW10646:BX10646"/>
    <mergeCell ref="BV10618:BV10621"/>
    <mergeCell ref="BX10619:BX10621"/>
    <mergeCell ref="BV10623:BV10626"/>
    <mergeCell ref="BV10628:BV10630"/>
    <mergeCell ref="BW10637:BX10637"/>
    <mergeCell ref="BW10638:BX10638"/>
    <mergeCell ref="BW10603:BX10604"/>
    <mergeCell ref="BV10604:BV10607"/>
    <mergeCell ref="BW10605:BX10605"/>
    <mergeCell ref="BV10609:BV10612"/>
    <mergeCell ref="BX10609:BX10612"/>
    <mergeCell ref="BV10614:BV10616"/>
    <mergeCell ref="BX10614:BX10617"/>
    <mergeCell ref="BV10595:BV10598"/>
    <mergeCell ref="BW10595:BX10596"/>
    <mergeCell ref="BW10597:BX10597"/>
    <mergeCell ref="BW10598:BX10598"/>
    <mergeCell ref="BW10599:BX10599"/>
    <mergeCell ref="BV10600:BV10602"/>
    <mergeCell ref="BW10600:BX10600"/>
    <mergeCell ref="BW10601:BX10601"/>
    <mergeCell ref="BW10695:BX10696"/>
    <mergeCell ref="BV10696:BV10699"/>
    <mergeCell ref="BW10697:BX10697"/>
    <mergeCell ref="BV10701:BV10704"/>
    <mergeCell ref="BX10701:BX10704"/>
    <mergeCell ref="BV10706:BV10708"/>
    <mergeCell ref="BX10706:BX10709"/>
    <mergeCell ref="BV10687:BV10690"/>
    <mergeCell ref="BW10687:BX10688"/>
    <mergeCell ref="BW10689:BX10689"/>
    <mergeCell ref="BW10690:BX10690"/>
    <mergeCell ref="BW10691:BX10691"/>
    <mergeCell ref="BV10692:BV10694"/>
    <mergeCell ref="BW10692:BX10692"/>
    <mergeCell ref="BW10693:BX10693"/>
    <mergeCell ref="BW10681:BX10681"/>
    <mergeCell ref="BV10682:BV10685"/>
    <mergeCell ref="BW10682:BX10682"/>
    <mergeCell ref="BW10683:BX10683"/>
    <mergeCell ref="BW10684:BX10684"/>
    <mergeCell ref="BW10685:BX10685"/>
    <mergeCell ref="BW10671:BX10671"/>
    <mergeCell ref="BV10672:BV10675"/>
    <mergeCell ref="BW10672:BX10672"/>
    <mergeCell ref="BW10673:BX10673"/>
    <mergeCell ref="BW10675:BX10676"/>
    <mergeCell ref="BW10677:BX10677"/>
    <mergeCell ref="BV10662:BV10665"/>
    <mergeCell ref="BW10662:BX10662"/>
    <mergeCell ref="BW10663:BX10663"/>
    <mergeCell ref="BW10664:BX10664"/>
    <mergeCell ref="BW10665:BX10665"/>
    <mergeCell ref="BV10667:BV10670"/>
    <mergeCell ref="BW10667:BX10668"/>
    <mergeCell ref="BW10669:BX10669"/>
    <mergeCell ref="BW10670:BX10670"/>
    <mergeCell ref="BW10797:BX10797"/>
    <mergeCell ref="BW10798:BX10798"/>
    <mergeCell ref="BW10799:BX10799"/>
    <mergeCell ref="BW10801:BX10802"/>
    <mergeCell ref="BW10803:BX10803"/>
    <mergeCell ref="BW10804:BX10804"/>
    <mergeCell ref="BV10776:BV10779"/>
    <mergeCell ref="BX10777:BX10779"/>
    <mergeCell ref="BV10781:BV10784"/>
    <mergeCell ref="BV10786:BV10788"/>
    <mergeCell ref="BW10795:BX10795"/>
    <mergeCell ref="BW10796:BX10796"/>
    <mergeCell ref="BW10761:BX10762"/>
    <mergeCell ref="BV10762:BV10765"/>
    <mergeCell ref="BW10763:BX10763"/>
    <mergeCell ref="BV10767:BV10770"/>
    <mergeCell ref="BX10767:BX10770"/>
    <mergeCell ref="BV10772:BV10774"/>
    <mergeCell ref="BX10772:BX10775"/>
    <mergeCell ref="BV10753:BV10756"/>
    <mergeCell ref="BW10753:BX10754"/>
    <mergeCell ref="BW10755:BX10755"/>
    <mergeCell ref="BW10756:BX10756"/>
    <mergeCell ref="BW10757:BX10757"/>
    <mergeCell ref="BV10758:BV10760"/>
    <mergeCell ref="BW10758:BX10758"/>
    <mergeCell ref="BW10759:BX10759"/>
    <mergeCell ref="BV10710:BV10713"/>
    <mergeCell ref="BX10711:BX10713"/>
    <mergeCell ref="BV10715:BV10718"/>
    <mergeCell ref="BV10720:BV10722"/>
    <mergeCell ref="BW10747:BX10747"/>
    <mergeCell ref="BV10748:BV10751"/>
    <mergeCell ref="BW10748:BX10748"/>
    <mergeCell ref="BW10749:BX10749"/>
    <mergeCell ref="BW10750:BX10750"/>
    <mergeCell ref="BW10751:BX10751"/>
    <mergeCell ref="BV10845:BV10848"/>
    <mergeCell ref="BW10845:BX10846"/>
    <mergeCell ref="BW10847:BX10847"/>
    <mergeCell ref="BW10848:BX10848"/>
    <mergeCell ref="BW10849:BX10849"/>
    <mergeCell ref="BV10850:BV10853"/>
    <mergeCell ref="BW10850:BX10850"/>
    <mergeCell ref="BW10851:BX10851"/>
    <mergeCell ref="BW10853:BX10854"/>
    <mergeCell ref="BW10839:BX10839"/>
    <mergeCell ref="BV10840:BV10843"/>
    <mergeCell ref="BW10840:BX10840"/>
    <mergeCell ref="BW10841:BX10841"/>
    <mergeCell ref="BW10842:BX10842"/>
    <mergeCell ref="BW10843:BX10843"/>
    <mergeCell ref="BW10829:BX10829"/>
    <mergeCell ref="BV10830:BV10833"/>
    <mergeCell ref="BW10830:BX10830"/>
    <mergeCell ref="BW10831:BX10831"/>
    <mergeCell ref="BW10833:BX10834"/>
    <mergeCell ref="BW10835:BX10835"/>
    <mergeCell ref="BV10820:BV10823"/>
    <mergeCell ref="BW10820:BX10820"/>
    <mergeCell ref="BW10821:BX10821"/>
    <mergeCell ref="BW10822:BX10822"/>
    <mergeCell ref="BW10823:BX10823"/>
    <mergeCell ref="BV10825:BV10828"/>
    <mergeCell ref="BW10825:BX10826"/>
    <mergeCell ref="BW10827:BX10827"/>
    <mergeCell ref="BW10828:BX10828"/>
    <mergeCell ref="BW10805:BX10805"/>
    <mergeCell ref="BW10806:BX10806"/>
    <mergeCell ref="BW10807:BX10807"/>
    <mergeCell ref="BW10809:BX10810"/>
    <mergeCell ref="BW10811:BX10811"/>
    <mergeCell ref="BW10819:BX10819"/>
    <mergeCell ref="BW10897:BX10897"/>
    <mergeCell ref="BW10903:BX10903"/>
    <mergeCell ref="BV10904:BV10907"/>
    <mergeCell ref="BW10904:BX10904"/>
    <mergeCell ref="BW10905:BX10905"/>
    <mergeCell ref="BW10906:BX10906"/>
    <mergeCell ref="BW10907:BX10907"/>
    <mergeCell ref="BV10887:BV10890"/>
    <mergeCell ref="BW10887:BX10888"/>
    <mergeCell ref="BW10889:BX10889"/>
    <mergeCell ref="BW10890:BX10890"/>
    <mergeCell ref="BW10891:BX10891"/>
    <mergeCell ref="BV10892:BV10895"/>
    <mergeCell ref="BW10892:BX10892"/>
    <mergeCell ref="BW10893:BX10893"/>
    <mergeCell ref="BW10895:BX10896"/>
    <mergeCell ref="BW10877:BX10877"/>
    <mergeCell ref="BW10881:BX10881"/>
    <mergeCell ref="BV10882:BV10885"/>
    <mergeCell ref="BW10882:BX10882"/>
    <mergeCell ref="BW10883:BX10883"/>
    <mergeCell ref="BW10884:BX10884"/>
    <mergeCell ref="BW10885:BX10885"/>
    <mergeCell ref="BV10867:BV10870"/>
    <mergeCell ref="BW10867:BX10868"/>
    <mergeCell ref="BW10869:BX10869"/>
    <mergeCell ref="BW10870:BX10870"/>
    <mergeCell ref="BW10871:BX10871"/>
    <mergeCell ref="BV10872:BV10875"/>
    <mergeCell ref="BW10872:BX10872"/>
    <mergeCell ref="BW10873:BX10873"/>
    <mergeCell ref="BW10875:BX10876"/>
    <mergeCell ref="BW10855:BX10855"/>
    <mergeCell ref="BW10861:BX10861"/>
    <mergeCell ref="BV10862:BV10865"/>
    <mergeCell ref="BW10862:BX10862"/>
    <mergeCell ref="BW10863:BX10863"/>
    <mergeCell ref="BW10864:BX10864"/>
    <mergeCell ref="BW10865:BX10865"/>
    <mergeCell ref="BV10951:BV10954"/>
    <mergeCell ref="BW10951:BX10952"/>
    <mergeCell ref="BW10953:BX10953"/>
    <mergeCell ref="BW10954:BX10954"/>
    <mergeCell ref="BW10955:BX10955"/>
    <mergeCell ref="BV10956:BV10959"/>
    <mergeCell ref="BW10956:BX10956"/>
    <mergeCell ref="BW10957:BX10957"/>
    <mergeCell ref="BW10959:BX10960"/>
    <mergeCell ref="BW10939:BX10939"/>
    <mergeCell ref="BW10945:BX10945"/>
    <mergeCell ref="BV10946:BV10949"/>
    <mergeCell ref="BW10946:BX10946"/>
    <mergeCell ref="BW10947:BX10947"/>
    <mergeCell ref="BW10948:BX10948"/>
    <mergeCell ref="BW10949:BX10949"/>
    <mergeCell ref="BV10929:BV10932"/>
    <mergeCell ref="BW10929:BX10930"/>
    <mergeCell ref="BW10931:BX10931"/>
    <mergeCell ref="BW10932:BX10932"/>
    <mergeCell ref="BW10933:BX10933"/>
    <mergeCell ref="BV10934:BV10937"/>
    <mergeCell ref="BW10934:BX10934"/>
    <mergeCell ref="BW10935:BX10935"/>
    <mergeCell ref="BW10937:BX10938"/>
    <mergeCell ref="BW10919:BX10919"/>
    <mergeCell ref="BW10923:BX10923"/>
    <mergeCell ref="BV10924:BV10927"/>
    <mergeCell ref="BW10924:BX10924"/>
    <mergeCell ref="BW10925:BX10925"/>
    <mergeCell ref="BW10926:BX10926"/>
    <mergeCell ref="BW10927:BX10927"/>
    <mergeCell ref="BV10909:BV10912"/>
    <mergeCell ref="BW10909:BX10910"/>
    <mergeCell ref="BW10911:BX10911"/>
    <mergeCell ref="BW10912:BX10912"/>
    <mergeCell ref="BW10913:BX10913"/>
    <mergeCell ref="BV10914:BV10917"/>
    <mergeCell ref="BW10914:BX10914"/>
    <mergeCell ref="BW10915:BX10915"/>
    <mergeCell ref="BW10917:BX10918"/>
    <mergeCell ref="BW11003:BX11003"/>
    <mergeCell ref="BW11007:BX11007"/>
    <mergeCell ref="BV11008:BV11011"/>
    <mergeCell ref="BW11008:BX11008"/>
    <mergeCell ref="BW11009:BX11009"/>
    <mergeCell ref="BW11010:BX11010"/>
    <mergeCell ref="BW11011:BX11011"/>
    <mergeCell ref="BV10993:BV10996"/>
    <mergeCell ref="BW10993:BX10994"/>
    <mergeCell ref="BW10995:BX10995"/>
    <mergeCell ref="BW10996:BX10996"/>
    <mergeCell ref="BW10997:BX10997"/>
    <mergeCell ref="BV10998:BV11001"/>
    <mergeCell ref="BW10998:BX10998"/>
    <mergeCell ref="BW10999:BX10999"/>
    <mergeCell ref="BW11001:BX11002"/>
    <mergeCell ref="BW10981:BX10981"/>
    <mergeCell ref="BW10987:BX10987"/>
    <mergeCell ref="BV10988:BV10991"/>
    <mergeCell ref="BW10988:BX10988"/>
    <mergeCell ref="BW10989:BX10989"/>
    <mergeCell ref="BW10990:BX10990"/>
    <mergeCell ref="BW10991:BX10991"/>
    <mergeCell ref="BV10971:BV10974"/>
    <mergeCell ref="BW10971:BX10972"/>
    <mergeCell ref="BW10973:BX10973"/>
    <mergeCell ref="BW10974:BX10974"/>
    <mergeCell ref="BW10975:BX10975"/>
    <mergeCell ref="BV10976:BV10979"/>
    <mergeCell ref="BW10976:BX10976"/>
    <mergeCell ref="BW10977:BX10977"/>
    <mergeCell ref="BW10979:BX10980"/>
    <mergeCell ref="BW10961:BX10961"/>
    <mergeCell ref="BW10965:BX10965"/>
    <mergeCell ref="BV10966:BV10969"/>
    <mergeCell ref="BW10966:BX10966"/>
    <mergeCell ref="BW10967:BX10967"/>
    <mergeCell ref="BW10968:BX10968"/>
    <mergeCell ref="BW10969:BX10969"/>
    <mergeCell ref="BV11055:BV11058"/>
    <mergeCell ref="BW11055:BX11056"/>
    <mergeCell ref="BW11057:BX11057"/>
    <mergeCell ref="BW11058:BX11058"/>
    <mergeCell ref="BW11059:BX11059"/>
    <mergeCell ref="BV11060:BV11063"/>
    <mergeCell ref="BW11060:BX11060"/>
    <mergeCell ref="BW11061:BX11061"/>
    <mergeCell ref="BW11063:BX11064"/>
    <mergeCell ref="BW11045:BX11045"/>
    <mergeCell ref="BW11049:BX11049"/>
    <mergeCell ref="BV11050:BV11053"/>
    <mergeCell ref="BW11050:BX11050"/>
    <mergeCell ref="BW11051:BX11051"/>
    <mergeCell ref="BW11052:BX11052"/>
    <mergeCell ref="BW11053:BX11053"/>
    <mergeCell ref="BV11035:BV11038"/>
    <mergeCell ref="BW11035:BX11036"/>
    <mergeCell ref="BW11037:BX11037"/>
    <mergeCell ref="BW11038:BX11038"/>
    <mergeCell ref="BW11039:BX11039"/>
    <mergeCell ref="BV11040:BV11043"/>
    <mergeCell ref="BW11040:BX11040"/>
    <mergeCell ref="BW11041:BX11041"/>
    <mergeCell ref="BW11043:BX11044"/>
    <mergeCell ref="BW11023:BX11023"/>
    <mergeCell ref="BW11029:BX11029"/>
    <mergeCell ref="BV11030:BV11033"/>
    <mergeCell ref="BW11030:BX11030"/>
    <mergeCell ref="BW11031:BX11031"/>
    <mergeCell ref="BW11032:BX11032"/>
    <mergeCell ref="BW11033:BX11033"/>
    <mergeCell ref="BV11013:BV11016"/>
    <mergeCell ref="BW11013:BX11014"/>
    <mergeCell ref="BW11015:BX11015"/>
    <mergeCell ref="BW11016:BX11016"/>
    <mergeCell ref="BW11017:BX11017"/>
    <mergeCell ref="BV11018:BV11021"/>
    <mergeCell ref="BW11018:BX11018"/>
    <mergeCell ref="BW11019:BX11019"/>
    <mergeCell ref="BW11021:BX11022"/>
    <mergeCell ref="BW11107:BX11107"/>
    <mergeCell ref="BW11113:BX11113"/>
    <mergeCell ref="BV11114:BV11117"/>
    <mergeCell ref="BW11114:BX11114"/>
    <mergeCell ref="BW11115:BX11115"/>
    <mergeCell ref="BW11116:BX11116"/>
    <mergeCell ref="BW11117:BX11117"/>
    <mergeCell ref="BV11097:BV11100"/>
    <mergeCell ref="BW11097:BX11098"/>
    <mergeCell ref="BW11099:BX11099"/>
    <mergeCell ref="BW11100:BX11100"/>
    <mergeCell ref="BW11101:BX11101"/>
    <mergeCell ref="BV11102:BV11105"/>
    <mergeCell ref="BW11102:BX11102"/>
    <mergeCell ref="BW11103:BX11103"/>
    <mergeCell ref="BW11105:BX11106"/>
    <mergeCell ref="BW11087:BX11087"/>
    <mergeCell ref="BW11091:BX11091"/>
    <mergeCell ref="BV11092:BV11095"/>
    <mergeCell ref="BW11092:BX11092"/>
    <mergeCell ref="BW11093:BX11093"/>
    <mergeCell ref="BW11094:BX11094"/>
    <mergeCell ref="BW11095:BX11095"/>
    <mergeCell ref="BV11077:BV11080"/>
    <mergeCell ref="BW11077:BX11078"/>
    <mergeCell ref="BW11079:BX11079"/>
    <mergeCell ref="BW11080:BX11080"/>
    <mergeCell ref="BW11081:BX11081"/>
    <mergeCell ref="BV11082:BV11085"/>
    <mergeCell ref="BW11082:BX11082"/>
    <mergeCell ref="BW11083:BX11083"/>
    <mergeCell ref="BW11085:BX11086"/>
    <mergeCell ref="BW11065:BX11065"/>
    <mergeCell ref="BW11071:BX11071"/>
    <mergeCell ref="BV11072:BV11075"/>
    <mergeCell ref="BW11072:BX11072"/>
    <mergeCell ref="BW11073:BX11073"/>
    <mergeCell ref="BW11074:BX11074"/>
    <mergeCell ref="BW11075:BX11075"/>
    <mergeCell ref="BV11161:BV11164"/>
    <mergeCell ref="BW11161:BX11162"/>
    <mergeCell ref="BW11163:BX11163"/>
    <mergeCell ref="BW11164:BX11164"/>
    <mergeCell ref="BW11165:BX11165"/>
    <mergeCell ref="BV11166:BV11169"/>
    <mergeCell ref="BW11166:BX11166"/>
    <mergeCell ref="BW11167:BX11167"/>
    <mergeCell ref="BW11169:BX11170"/>
    <mergeCell ref="BW11149:BX11149"/>
    <mergeCell ref="BW11155:BX11155"/>
    <mergeCell ref="BV11156:BV11159"/>
    <mergeCell ref="BW11156:BX11156"/>
    <mergeCell ref="BW11157:BX11157"/>
    <mergeCell ref="BW11158:BX11158"/>
    <mergeCell ref="BW11159:BX11159"/>
    <mergeCell ref="BV11139:BV11142"/>
    <mergeCell ref="BW11139:BX11140"/>
    <mergeCell ref="BW11141:BX11141"/>
    <mergeCell ref="BW11142:BX11142"/>
    <mergeCell ref="BW11143:BX11143"/>
    <mergeCell ref="BV11144:BV11147"/>
    <mergeCell ref="BW11144:BX11144"/>
    <mergeCell ref="BW11145:BX11145"/>
    <mergeCell ref="BW11147:BX11148"/>
    <mergeCell ref="BW11129:BX11129"/>
    <mergeCell ref="BW11133:BX11133"/>
    <mergeCell ref="BV11134:BV11137"/>
    <mergeCell ref="BW11134:BX11134"/>
    <mergeCell ref="BW11135:BX11135"/>
    <mergeCell ref="BW11136:BX11136"/>
    <mergeCell ref="BW11137:BX11137"/>
    <mergeCell ref="BV11119:BV11122"/>
    <mergeCell ref="BW11119:BX11120"/>
    <mergeCell ref="BW11121:BX11121"/>
    <mergeCell ref="BW11122:BX11122"/>
    <mergeCell ref="BW11123:BX11123"/>
    <mergeCell ref="BV11124:BV11127"/>
    <mergeCell ref="BW11124:BX11124"/>
    <mergeCell ref="BW11125:BX11125"/>
    <mergeCell ref="BW11127:BX11128"/>
    <mergeCell ref="BW11213:BX11213"/>
    <mergeCell ref="BW11217:BX11217"/>
    <mergeCell ref="BV11218:BV11221"/>
    <mergeCell ref="BW11218:BX11218"/>
    <mergeCell ref="BW11219:BX11219"/>
    <mergeCell ref="BW11220:BX11220"/>
    <mergeCell ref="BW11221:BX11221"/>
    <mergeCell ref="BV11203:BV11206"/>
    <mergeCell ref="BW11203:BX11204"/>
    <mergeCell ref="BW11205:BX11205"/>
    <mergeCell ref="BW11206:BX11206"/>
    <mergeCell ref="BW11207:BX11207"/>
    <mergeCell ref="BV11208:BV11211"/>
    <mergeCell ref="BW11208:BX11208"/>
    <mergeCell ref="BW11209:BX11209"/>
    <mergeCell ref="BW11211:BX11212"/>
    <mergeCell ref="BW11191:BX11191"/>
    <mergeCell ref="BW11197:BX11197"/>
    <mergeCell ref="BV11198:BV11201"/>
    <mergeCell ref="BW11198:BX11198"/>
    <mergeCell ref="BW11199:BX11199"/>
    <mergeCell ref="BW11200:BX11200"/>
    <mergeCell ref="BW11201:BX11201"/>
    <mergeCell ref="BV11181:BV11184"/>
    <mergeCell ref="BW11181:BX11182"/>
    <mergeCell ref="BW11183:BX11183"/>
    <mergeCell ref="BW11184:BX11184"/>
    <mergeCell ref="BW11185:BX11185"/>
    <mergeCell ref="BV11186:BV11189"/>
    <mergeCell ref="BW11186:BX11186"/>
    <mergeCell ref="BW11187:BX11187"/>
    <mergeCell ref="BW11189:BX11190"/>
    <mergeCell ref="BW11171:BX11171"/>
    <mergeCell ref="BW11175:BX11175"/>
    <mergeCell ref="BV11176:BV11179"/>
    <mergeCell ref="BW11176:BX11176"/>
    <mergeCell ref="BW11177:BX11177"/>
    <mergeCell ref="BW11178:BX11178"/>
    <mergeCell ref="BW11179:BX11179"/>
    <mergeCell ref="BV11265:BV11268"/>
    <mergeCell ref="BW11265:BX11266"/>
    <mergeCell ref="BW11267:BX11267"/>
    <mergeCell ref="BW11268:BX11268"/>
    <mergeCell ref="BW11269:BX11269"/>
    <mergeCell ref="BV11270:BV11273"/>
    <mergeCell ref="BW11270:BX11270"/>
    <mergeCell ref="BW11271:BX11271"/>
    <mergeCell ref="BW11273:BX11274"/>
    <mergeCell ref="BW11255:BX11255"/>
    <mergeCell ref="BW11259:BX11259"/>
    <mergeCell ref="BV11260:BV11263"/>
    <mergeCell ref="BW11260:BX11260"/>
    <mergeCell ref="BW11261:BX11261"/>
    <mergeCell ref="BW11262:BX11262"/>
    <mergeCell ref="BW11263:BX11263"/>
    <mergeCell ref="BV11245:BV11248"/>
    <mergeCell ref="BW11245:BX11246"/>
    <mergeCell ref="BW11247:BX11247"/>
    <mergeCell ref="BW11248:BX11248"/>
    <mergeCell ref="BW11249:BX11249"/>
    <mergeCell ref="BV11250:BV11253"/>
    <mergeCell ref="BW11250:BX11250"/>
    <mergeCell ref="BW11251:BX11251"/>
    <mergeCell ref="BW11253:BX11254"/>
    <mergeCell ref="BW11233:BX11233"/>
    <mergeCell ref="BW11239:BX11239"/>
    <mergeCell ref="BV11240:BV11243"/>
    <mergeCell ref="BW11240:BX11240"/>
    <mergeCell ref="BW11241:BX11241"/>
    <mergeCell ref="BW11242:BX11242"/>
    <mergeCell ref="BW11243:BX11243"/>
    <mergeCell ref="BV11223:BV11226"/>
    <mergeCell ref="BW11223:BX11224"/>
    <mergeCell ref="BW11225:BX11225"/>
    <mergeCell ref="BW11226:BX11226"/>
    <mergeCell ref="BW11227:BX11227"/>
    <mergeCell ref="BV11228:BV11231"/>
    <mergeCell ref="BW11228:BX11228"/>
    <mergeCell ref="BW11229:BX11229"/>
    <mergeCell ref="BW11231:BX11232"/>
    <mergeCell ref="BW11317:BX11317"/>
    <mergeCell ref="BW11323:BX11323"/>
    <mergeCell ref="BV11324:BV11327"/>
    <mergeCell ref="BW11324:BX11324"/>
    <mergeCell ref="BW11325:BX11325"/>
    <mergeCell ref="BW11326:BX11326"/>
    <mergeCell ref="BW11327:BX11327"/>
    <mergeCell ref="BV11307:BV11310"/>
    <mergeCell ref="BW11307:BX11308"/>
    <mergeCell ref="BW11309:BX11309"/>
    <mergeCell ref="BW11310:BX11310"/>
    <mergeCell ref="BW11311:BX11311"/>
    <mergeCell ref="BV11312:BV11315"/>
    <mergeCell ref="BW11312:BX11312"/>
    <mergeCell ref="BW11313:BX11313"/>
    <mergeCell ref="BW11315:BX11316"/>
    <mergeCell ref="BW11297:BX11297"/>
    <mergeCell ref="BW11301:BX11301"/>
    <mergeCell ref="BV11302:BV11305"/>
    <mergeCell ref="BW11302:BX11302"/>
    <mergeCell ref="BW11303:BX11303"/>
    <mergeCell ref="BW11304:BX11304"/>
    <mergeCell ref="BW11305:BX11305"/>
    <mergeCell ref="BV11287:BV11290"/>
    <mergeCell ref="BW11287:BX11288"/>
    <mergeCell ref="BW11289:BX11289"/>
    <mergeCell ref="BW11290:BX11290"/>
    <mergeCell ref="BW11291:BX11291"/>
    <mergeCell ref="BV11292:BV11295"/>
    <mergeCell ref="BW11292:BX11292"/>
    <mergeCell ref="BW11293:BX11293"/>
    <mergeCell ref="BW11295:BX11296"/>
    <mergeCell ref="BW11275:BX11275"/>
    <mergeCell ref="BW11281:BX11281"/>
    <mergeCell ref="BV11282:BV11285"/>
    <mergeCell ref="BW11282:BX11282"/>
    <mergeCell ref="BW11283:BX11283"/>
    <mergeCell ref="BW11284:BX11284"/>
    <mergeCell ref="BW11285:BX11285"/>
    <mergeCell ref="BW11397:BX11398"/>
    <mergeCell ref="BV11398:BV11401"/>
    <mergeCell ref="BW11399:BX11399"/>
    <mergeCell ref="BV11403:BV11406"/>
    <mergeCell ref="BX11403:BX11406"/>
    <mergeCell ref="BV11408:BV11410"/>
    <mergeCell ref="BX11408:BX11411"/>
    <mergeCell ref="BV11389:BV11392"/>
    <mergeCell ref="BW11389:BX11390"/>
    <mergeCell ref="BW11391:BX11391"/>
    <mergeCell ref="BW11392:BX11392"/>
    <mergeCell ref="BW11393:BX11393"/>
    <mergeCell ref="BV11394:BV11396"/>
    <mergeCell ref="BW11394:BX11394"/>
    <mergeCell ref="BW11395:BX11395"/>
    <mergeCell ref="BV11352:BV11355"/>
    <mergeCell ref="BX11353:BX11355"/>
    <mergeCell ref="BV11357:BV11360"/>
    <mergeCell ref="BV11362:BV11364"/>
    <mergeCell ref="BW11383:BX11383"/>
    <mergeCell ref="BV11384:BV11387"/>
    <mergeCell ref="BW11384:BX11384"/>
    <mergeCell ref="BW11385:BX11385"/>
    <mergeCell ref="BW11386:BX11386"/>
    <mergeCell ref="BW11387:BX11387"/>
    <mergeCell ref="BW11337:BX11338"/>
    <mergeCell ref="BV11338:BV11341"/>
    <mergeCell ref="BW11339:BX11339"/>
    <mergeCell ref="BV11343:BV11346"/>
    <mergeCell ref="BX11343:BX11346"/>
    <mergeCell ref="BV11348:BV11350"/>
    <mergeCell ref="BX11348:BX11351"/>
    <mergeCell ref="BV11329:BV11332"/>
    <mergeCell ref="BW11329:BX11330"/>
    <mergeCell ref="BW11331:BX11331"/>
    <mergeCell ref="BW11332:BX11332"/>
    <mergeCell ref="BW11333:BX11333"/>
    <mergeCell ref="BV11334:BV11336"/>
    <mergeCell ref="BW11334:BX11334"/>
    <mergeCell ref="BW11335:BX11335"/>
    <mergeCell ref="BV11472:BV11475"/>
    <mergeCell ref="BX11473:BX11475"/>
    <mergeCell ref="BV11477:BV11480"/>
    <mergeCell ref="BV11482:BV11484"/>
    <mergeCell ref="BW11509:BX11509"/>
    <mergeCell ref="BV11510:BV11513"/>
    <mergeCell ref="BW11510:BX11510"/>
    <mergeCell ref="BW11511:BX11511"/>
    <mergeCell ref="BW11512:BX11512"/>
    <mergeCell ref="BW11513:BX11513"/>
    <mergeCell ref="BW11457:BX11458"/>
    <mergeCell ref="BV11458:BV11461"/>
    <mergeCell ref="BW11459:BX11459"/>
    <mergeCell ref="BV11463:BV11466"/>
    <mergeCell ref="BX11463:BX11466"/>
    <mergeCell ref="BV11468:BV11470"/>
    <mergeCell ref="BX11468:BX11471"/>
    <mergeCell ref="BV11449:BV11452"/>
    <mergeCell ref="BW11449:BX11450"/>
    <mergeCell ref="BW11451:BX11451"/>
    <mergeCell ref="BW11452:BX11452"/>
    <mergeCell ref="BW11453:BX11453"/>
    <mergeCell ref="BV11454:BV11456"/>
    <mergeCell ref="BW11454:BX11454"/>
    <mergeCell ref="BW11455:BX11455"/>
    <mergeCell ref="BV11412:BV11415"/>
    <mergeCell ref="BX11413:BX11415"/>
    <mergeCell ref="BV11417:BV11420"/>
    <mergeCell ref="BV11422:BV11424"/>
    <mergeCell ref="BW11443:BX11443"/>
    <mergeCell ref="BV11444:BV11447"/>
    <mergeCell ref="BW11444:BX11444"/>
    <mergeCell ref="BW11445:BX11445"/>
    <mergeCell ref="BW11446:BX11446"/>
    <mergeCell ref="BW11447:BX11447"/>
    <mergeCell ref="BW11583:BX11584"/>
    <mergeCell ref="BV11584:BV11587"/>
    <mergeCell ref="BW11585:BX11585"/>
    <mergeCell ref="BV11589:BV11592"/>
    <mergeCell ref="BX11589:BX11592"/>
    <mergeCell ref="BV11594:BV11596"/>
    <mergeCell ref="BX11594:BX11597"/>
    <mergeCell ref="BV11575:BV11578"/>
    <mergeCell ref="BW11575:BX11576"/>
    <mergeCell ref="BW11577:BX11577"/>
    <mergeCell ref="BW11578:BX11578"/>
    <mergeCell ref="BW11579:BX11579"/>
    <mergeCell ref="BV11580:BV11582"/>
    <mergeCell ref="BW11580:BX11580"/>
    <mergeCell ref="BW11581:BX11581"/>
    <mergeCell ref="BV11538:BV11541"/>
    <mergeCell ref="BX11539:BX11541"/>
    <mergeCell ref="BV11543:BV11546"/>
    <mergeCell ref="BV11548:BV11550"/>
    <mergeCell ref="BW11569:BX11569"/>
    <mergeCell ref="BV11570:BV11573"/>
    <mergeCell ref="BW11570:BX11570"/>
    <mergeCell ref="BW11571:BX11571"/>
    <mergeCell ref="BW11572:BX11572"/>
    <mergeCell ref="BW11573:BX11573"/>
    <mergeCell ref="BW11523:BX11524"/>
    <mergeCell ref="BV11524:BV11527"/>
    <mergeCell ref="BW11525:BX11525"/>
    <mergeCell ref="BV11529:BV11532"/>
    <mergeCell ref="BX11529:BX11532"/>
    <mergeCell ref="BV11534:BV11536"/>
    <mergeCell ref="BX11534:BX11537"/>
    <mergeCell ref="BV11515:BV11518"/>
    <mergeCell ref="BW11515:BX11516"/>
    <mergeCell ref="BW11517:BX11517"/>
    <mergeCell ref="BW11518:BX11518"/>
    <mergeCell ref="BW11519:BX11519"/>
    <mergeCell ref="BV11520:BV11522"/>
    <mergeCell ref="BW11520:BX11520"/>
    <mergeCell ref="BW11521:BX11521"/>
    <mergeCell ref="BV11658:BV11661"/>
    <mergeCell ref="BX11659:BX11661"/>
    <mergeCell ref="BV11663:BV11666"/>
    <mergeCell ref="BV11668:BV11670"/>
    <mergeCell ref="BW11695:BX11695"/>
    <mergeCell ref="BV11696:BV11699"/>
    <mergeCell ref="BW11696:BX11696"/>
    <mergeCell ref="BW11697:BX11697"/>
    <mergeCell ref="BW11698:BX11698"/>
    <mergeCell ref="BW11699:BX11699"/>
    <mergeCell ref="BW11643:BX11644"/>
    <mergeCell ref="BV11644:BV11647"/>
    <mergeCell ref="BW11645:BX11645"/>
    <mergeCell ref="BV11649:BV11652"/>
    <mergeCell ref="BX11649:BX11652"/>
    <mergeCell ref="BV11654:BV11656"/>
    <mergeCell ref="BX11654:BX11657"/>
    <mergeCell ref="BV11635:BV11638"/>
    <mergeCell ref="BW11635:BX11636"/>
    <mergeCell ref="BW11637:BX11637"/>
    <mergeCell ref="BW11638:BX11638"/>
    <mergeCell ref="BW11639:BX11639"/>
    <mergeCell ref="BV11640:BV11642"/>
    <mergeCell ref="BW11640:BX11640"/>
    <mergeCell ref="BW11641:BX11641"/>
    <mergeCell ref="BV11598:BV11601"/>
    <mergeCell ref="BX11599:BX11601"/>
    <mergeCell ref="BV11603:BV11606"/>
    <mergeCell ref="BV11608:BV11610"/>
    <mergeCell ref="BW11629:BX11629"/>
    <mergeCell ref="BV11630:BV11633"/>
    <mergeCell ref="BW11630:BX11630"/>
    <mergeCell ref="BW11631:BX11631"/>
    <mergeCell ref="BW11632:BX11632"/>
    <mergeCell ref="BW11633:BX11633"/>
    <mergeCell ref="BW11769:BX11770"/>
    <mergeCell ref="BV11770:BV11773"/>
    <mergeCell ref="BW11771:BX11771"/>
    <mergeCell ref="BV11775:BV11778"/>
    <mergeCell ref="BX11775:BX11778"/>
    <mergeCell ref="BV11780:BV11782"/>
    <mergeCell ref="BX11780:BX11783"/>
    <mergeCell ref="BV11761:BV11764"/>
    <mergeCell ref="BW11761:BX11762"/>
    <mergeCell ref="BW11763:BX11763"/>
    <mergeCell ref="BW11764:BX11764"/>
    <mergeCell ref="BW11765:BX11765"/>
    <mergeCell ref="BV11766:BV11768"/>
    <mergeCell ref="BW11766:BX11766"/>
    <mergeCell ref="BW11767:BX11767"/>
    <mergeCell ref="BV11724:BV11727"/>
    <mergeCell ref="BX11725:BX11727"/>
    <mergeCell ref="BV11729:BV11732"/>
    <mergeCell ref="BV11734:BV11736"/>
    <mergeCell ref="BW11755:BX11755"/>
    <mergeCell ref="BV11756:BV11759"/>
    <mergeCell ref="BW11756:BX11756"/>
    <mergeCell ref="BW11757:BX11757"/>
    <mergeCell ref="BW11758:BX11758"/>
    <mergeCell ref="BW11759:BX11759"/>
    <mergeCell ref="BW11709:BX11710"/>
    <mergeCell ref="BV11710:BV11713"/>
    <mergeCell ref="BW11711:BX11711"/>
    <mergeCell ref="BV11715:BV11718"/>
    <mergeCell ref="BX11715:BX11718"/>
    <mergeCell ref="BV11720:BV11722"/>
    <mergeCell ref="BX11720:BX11723"/>
    <mergeCell ref="BV11701:BV11704"/>
    <mergeCell ref="BW11701:BX11702"/>
    <mergeCell ref="BW11703:BX11703"/>
    <mergeCell ref="BW11704:BX11704"/>
    <mergeCell ref="BW11705:BX11705"/>
    <mergeCell ref="BV11706:BV11708"/>
    <mergeCell ref="BW11706:BX11706"/>
    <mergeCell ref="BW11707:BX11707"/>
    <mergeCell ref="BV11844:BV11847"/>
    <mergeCell ref="BX11845:BX11847"/>
    <mergeCell ref="BV11849:BV11852"/>
    <mergeCell ref="BV11854:BV11856"/>
    <mergeCell ref="BW11881:BX11881"/>
    <mergeCell ref="BV11882:BV11885"/>
    <mergeCell ref="BW11882:BX11882"/>
    <mergeCell ref="BW11883:BX11883"/>
    <mergeCell ref="BW11884:BX11884"/>
    <mergeCell ref="BW11885:BX11885"/>
    <mergeCell ref="BW11829:BX11830"/>
    <mergeCell ref="BV11830:BV11833"/>
    <mergeCell ref="BW11831:BX11831"/>
    <mergeCell ref="BV11835:BV11838"/>
    <mergeCell ref="BX11835:BX11838"/>
    <mergeCell ref="BV11840:BV11842"/>
    <mergeCell ref="BX11840:BX11843"/>
    <mergeCell ref="BV11821:BV11824"/>
    <mergeCell ref="BW11821:BX11822"/>
    <mergeCell ref="BW11823:BX11823"/>
    <mergeCell ref="BW11824:BX11824"/>
    <mergeCell ref="BW11825:BX11825"/>
    <mergeCell ref="BV11826:BV11828"/>
    <mergeCell ref="BW11826:BX11826"/>
    <mergeCell ref="BW11827:BX11827"/>
    <mergeCell ref="BV11784:BV11787"/>
    <mergeCell ref="BX11785:BX11787"/>
    <mergeCell ref="BV11789:BV11792"/>
    <mergeCell ref="BV11794:BV11796"/>
    <mergeCell ref="BW11815:BX11815"/>
    <mergeCell ref="BV11816:BV11819"/>
    <mergeCell ref="BW11816:BX11816"/>
    <mergeCell ref="BW11817:BX11817"/>
    <mergeCell ref="BW11818:BX11818"/>
    <mergeCell ref="BW11819:BX11819"/>
    <mergeCell ref="BW11955:BX11956"/>
    <mergeCell ref="BV11956:BV11959"/>
    <mergeCell ref="BW11957:BX11957"/>
    <mergeCell ref="BV11961:BV11964"/>
    <mergeCell ref="BX11961:BX11964"/>
    <mergeCell ref="BV11966:BV11968"/>
    <mergeCell ref="BX11966:BX11969"/>
    <mergeCell ref="BV11947:BV11950"/>
    <mergeCell ref="BW11947:BX11948"/>
    <mergeCell ref="BW11949:BX11949"/>
    <mergeCell ref="BW11950:BX11950"/>
    <mergeCell ref="BW11951:BX11951"/>
    <mergeCell ref="BV11952:BV11954"/>
    <mergeCell ref="BW11952:BX11952"/>
    <mergeCell ref="BW11953:BX11953"/>
    <mergeCell ref="BV11910:BV11913"/>
    <mergeCell ref="BX11911:BX11913"/>
    <mergeCell ref="BV11915:BV11918"/>
    <mergeCell ref="BV11920:BV11922"/>
    <mergeCell ref="BW11941:BX11941"/>
    <mergeCell ref="BV11942:BV11945"/>
    <mergeCell ref="BW11942:BX11942"/>
    <mergeCell ref="BW11943:BX11943"/>
    <mergeCell ref="BW11944:BX11944"/>
    <mergeCell ref="BW11945:BX11945"/>
    <mergeCell ref="BW11895:BX11896"/>
    <mergeCell ref="BV11896:BV11899"/>
    <mergeCell ref="BW11897:BX11897"/>
    <mergeCell ref="BV11901:BV11904"/>
    <mergeCell ref="BX11901:BX11904"/>
    <mergeCell ref="BV11906:BV11908"/>
    <mergeCell ref="BX11906:BX11909"/>
    <mergeCell ref="BV11887:BV11890"/>
    <mergeCell ref="BW11887:BX11888"/>
    <mergeCell ref="BW11889:BX11889"/>
    <mergeCell ref="BW11890:BX11890"/>
    <mergeCell ref="BW11891:BX11891"/>
    <mergeCell ref="BV11892:BV11894"/>
    <mergeCell ref="BW11892:BX11892"/>
    <mergeCell ref="BW11893:BX11893"/>
    <mergeCell ref="BV12030:BV12033"/>
    <mergeCell ref="BX12031:BX12033"/>
    <mergeCell ref="BV12035:BV12038"/>
    <mergeCell ref="BV12040:BV12042"/>
    <mergeCell ref="BW12067:BX12067"/>
    <mergeCell ref="BV12068:BV12071"/>
    <mergeCell ref="BW12068:BX12068"/>
    <mergeCell ref="BW12069:BX12069"/>
    <mergeCell ref="BW12070:BX12070"/>
    <mergeCell ref="BW12071:BX12071"/>
    <mergeCell ref="BW12015:BX12016"/>
    <mergeCell ref="BV12016:BV12019"/>
    <mergeCell ref="BW12017:BX12017"/>
    <mergeCell ref="BV12021:BV12024"/>
    <mergeCell ref="BX12021:BX12024"/>
    <mergeCell ref="BV12026:BV12028"/>
    <mergeCell ref="BX12026:BX12029"/>
    <mergeCell ref="BV12007:BV12010"/>
    <mergeCell ref="BW12007:BX12008"/>
    <mergeCell ref="BW12009:BX12009"/>
    <mergeCell ref="BW12010:BX12010"/>
    <mergeCell ref="BW12011:BX12011"/>
    <mergeCell ref="BV12012:BV12014"/>
    <mergeCell ref="BW12012:BX12012"/>
    <mergeCell ref="BW12013:BX12013"/>
    <mergeCell ref="BV11970:BV11973"/>
    <mergeCell ref="BX11971:BX11973"/>
    <mergeCell ref="BV11975:BV11978"/>
    <mergeCell ref="BV11980:BV11982"/>
    <mergeCell ref="BW12001:BX12001"/>
    <mergeCell ref="BV12002:BV12005"/>
    <mergeCell ref="BW12002:BX12002"/>
    <mergeCell ref="BW12003:BX12003"/>
    <mergeCell ref="BW12004:BX12004"/>
    <mergeCell ref="BW12005:BX12005"/>
    <mergeCell ref="BW12141:BX12142"/>
    <mergeCell ref="BV12142:BV12145"/>
    <mergeCell ref="BW12143:BX12143"/>
    <mergeCell ref="BV12147:BV12150"/>
    <mergeCell ref="BX12147:BX12150"/>
    <mergeCell ref="BV12152:BV12154"/>
    <mergeCell ref="BX12152:BX12155"/>
    <mergeCell ref="BV12133:BV12136"/>
    <mergeCell ref="BW12133:BX12134"/>
    <mergeCell ref="BW12135:BX12135"/>
    <mergeCell ref="BW12136:BX12136"/>
    <mergeCell ref="BW12137:BX12137"/>
    <mergeCell ref="BV12138:BV12140"/>
    <mergeCell ref="BW12138:BX12138"/>
    <mergeCell ref="BW12139:BX12139"/>
    <mergeCell ref="BV12096:BV12099"/>
    <mergeCell ref="BX12097:BX12099"/>
    <mergeCell ref="BV12101:BV12104"/>
    <mergeCell ref="BV12106:BV12108"/>
    <mergeCell ref="BW12127:BX12127"/>
    <mergeCell ref="BV12128:BV12131"/>
    <mergeCell ref="BW12128:BX12128"/>
    <mergeCell ref="BW12129:BX12129"/>
    <mergeCell ref="BW12130:BX12130"/>
    <mergeCell ref="BW12131:BX12131"/>
    <mergeCell ref="BW12081:BX12082"/>
    <mergeCell ref="BV12082:BV12085"/>
    <mergeCell ref="BW12083:BX12083"/>
    <mergeCell ref="BV12087:BV12090"/>
    <mergeCell ref="BX12087:BX12090"/>
    <mergeCell ref="BV12092:BV12094"/>
    <mergeCell ref="BX12092:BX12095"/>
    <mergeCell ref="BV12073:BV12076"/>
    <mergeCell ref="BW12073:BX12074"/>
    <mergeCell ref="BW12075:BX12075"/>
    <mergeCell ref="BW12076:BX12076"/>
    <mergeCell ref="BW12077:BX12077"/>
    <mergeCell ref="BV12078:BV12080"/>
    <mergeCell ref="BW12078:BX12078"/>
    <mergeCell ref="BW12079:BX12079"/>
    <mergeCell ref="BV12216:BV12219"/>
    <mergeCell ref="BX12217:BX12219"/>
    <mergeCell ref="BV12221:BV12224"/>
    <mergeCell ref="BV12226:BV12228"/>
    <mergeCell ref="BW12253:BX12253"/>
    <mergeCell ref="BV12254:BV12257"/>
    <mergeCell ref="BW12254:BX12254"/>
    <mergeCell ref="BW12255:BX12255"/>
    <mergeCell ref="BW12256:BX12256"/>
    <mergeCell ref="BW12257:BX12257"/>
    <mergeCell ref="BW12201:BX12202"/>
    <mergeCell ref="BV12202:BV12205"/>
    <mergeCell ref="BW12203:BX12203"/>
    <mergeCell ref="BV12207:BV12210"/>
    <mergeCell ref="BX12207:BX12210"/>
    <mergeCell ref="BV12212:BV12214"/>
    <mergeCell ref="BX12212:BX12215"/>
    <mergeCell ref="BV12193:BV12196"/>
    <mergeCell ref="BW12193:BX12194"/>
    <mergeCell ref="BW12195:BX12195"/>
    <mergeCell ref="BW12196:BX12196"/>
    <mergeCell ref="BW12197:BX12197"/>
    <mergeCell ref="BV12198:BV12200"/>
    <mergeCell ref="BW12198:BX12198"/>
    <mergeCell ref="BW12199:BX12199"/>
    <mergeCell ref="BV12156:BV12159"/>
    <mergeCell ref="BX12157:BX12159"/>
    <mergeCell ref="BV12161:BV12164"/>
    <mergeCell ref="BV12166:BV12168"/>
    <mergeCell ref="BW12187:BX12187"/>
    <mergeCell ref="BV12188:BV12191"/>
    <mergeCell ref="BW12188:BX12188"/>
    <mergeCell ref="BW12189:BX12189"/>
    <mergeCell ref="BW12190:BX12190"/>
    <mergeCell ref="BW12191:BX12191"/>
    <mergeCell ref="BW12327:BX12328"/>
    <mergeCell ref="BV12328:BV12331"/>
    <mergeCell ref="BW12329:BX12329"/>
    <mergeCell ref="BV12333:BV12336"/>
    <mergeCell ref="BX12333:BX12336"/>
    <mergeCell ref="BV12338:BV12340"/>
    <mergeCell ref="BX12338:BX12341"/>
    <mergeCell ref="BV12319:BV12322"/>
    <mergeCell ref="BW12319:BX12320"/>
    <mergeCell ref="BW12321:BX12321"/>
    <mergeCell ref="BW12322:BX12322"/>
    <mergeCell ref="BW12323:BX12323"/>
    <mergeCell ref="BV12324:BV12326"/>
    <mergeCell ref="BW12324:BX12324"/>
    <mergeCell ref="BW12325:BX12325"/>
    <mergeCell ref="BV12282:BV12285"/>
    <mergeCell ref="BX12283:BX12285"/>
    <mergeCell ref="BV12287:BV12290"/>
    <mergeCell ref="BV12292:BV12294"/>
    <mergeCell ref="BW12313:BX12313"/>
    <mergeCell ref="BV12314:BV12317"/>
    <mergeCell ref="BW12314:BX12314"/>
    <mergeCell ref="BW12315:BX12315"/>
    <mergeCell ref="BW12316:BX12316"/>
    <mergeCell ref="BW12317:BX12317"/>
    <mergeCell ref="BW12267:BX12268"/>
    <mergeCell ref="BV12268:BV12271"/>
    <mergeCell ref="BW12269:BX12269"/>
    <mergeCell ref="BV12273:BV12276"/>
    <mergeCell ref="BX12273:BX12276"/>
    <mergeCell ref="BV12278:BV12280"/>
    <mergeCell ref="BX12278:BX12281"/>
    <mergeCell ref="BV12259:BV12262"/>
    <mergeCell ref="BW12259:BX12260"/>
    <mergeCell ref="BW12261:BX12261"/>
    <mergeCell ref="BW12262:BX12262"/>
    <mergeCell ref="BW12263:BX12263"/>
    <mergeCell ref="BV12264:BV12266"/>
    <mergeCell ref="BW12264:BX12264"/>
    <mergeCell ref="BW12265:BX12265"/>
    <mergeCell ref="BV12402:BV12405"/>
    <mergeCell ref="BX12403:BX12405"/>
    <mergeCell ref="BV12407:BV12410"/>
    <mergeCell ref="BV12412:BV12414"/>
    <mergeCell ref="BW12439:BX12439"/>
    <mergeCell ref="BV12440:BV12443"/>
    <mergeCell ref="BW12440:BX12440"/>
    <mergeCell ref="BW12441:BX12441"/>
    <mergeCell ref="BW12442:BX12442"/>
    <mergeCell ref="BW12443:BX12443"/>
    <mergeCell ref="BW12387:BX12388"/>
    <mergeCell ref="BV12388:BV12391"/>
    <mergeCell ref="BW12389:BX12389"/>
    <mergeCell ref="BV12393:BV12396"/>
    <mergeCell ref="BX12393:BX12396"/>
    <mergeCell ref="BV12398:BV12400"/>
    <mergeCell ref="BX12398:BX12401"/>
    <mergeCell ref="BV12379:BV12382"/>
    <mergeCell ref="BW12379:BX12380"/>
    <mergeCell ref="BW12381:BX12381"/>
    <mergeCell ref="BW12382:BX12382"/>
    <mergeCell ref="BW12383:BX12383"/>
    <mergeCell ref="BV12384:BV12386"/>
    <mergeCell ref="BW12384:BX12384"/>
    <mergeCell ref="BW12385:BX12385"/>
    <mergeCell ref="BV12342:BV12345"/>
    <mergeCell ref="BX12343:BX12345"/>
    <mergeCell ref="BV12347:BV12350"/>
    <mergeCell ref="BV12352:BV12354"/>
    <mergeCell ref="BW12373:BX12373"/>
    <mergeCell ref="BV12374:BV12377"/>
    <mergeCell ref="BW12374:BX12374"/>
    <mergeCell ref="BW12375:BX12375"/>
    <mergeCell ref="BW12376:BX12376"/>
    <mergeCell ref="BW12377:BX12377"/>
    <mergeCell ref="BW12513:BX12514"/>
    <mergeCell ref="BV12514:BV12517"/>
    <mergeCell ref="BW12515:BX12515"/>
    <mergeCell ref="BV12519:BV12522"/>
    <mergeCell ref="BX12519:BX12522"/>
    <mergeCell ref="BV12524:BV12526"/>
    <mergeCell ref="BX12524:BX12527"/>
    <mergeCell ref="BV12505:BV12508"/>
    <mergeCell ref="BW12505:BX12506"/>
    <mergeCell ref="BW12507:BX12507"/>
    <mergeCell ref="BW12508:BX12508"/>
    <mergeCell ref="BW12509:BX12509"/>
    <mergeCell ref="BV12510:BV12512"/>
    <mergeCell ref="BW12510:BX12510"/>
    <mergeCell ref="BW12511:BX12511"/>
    <mergeCell ref="BV12468:BV12471"/>
    <mergeCell ref="BX12469:BX12471"/>
    <mergeCell ref="BV12473:BV12476"/>
    <mergeCell ref="BV12478:BV12480"/>
    <mergeCell ref="BW12499:BX12499"/>
    <mergeCell ref="BV12500:BV12503"/>
    <mergeCell ref="BW12500:BX12500"/>
    <mergeCell ref="BW12501:BX12501"/>
    <mergeCell ref="BW12502:BX12502"/>
    <mergeCell ref="BW12503:BX12503"/>
    <mergeCell ref="BW12453:BX12454"/>
    <mergeCell ref="BV12454:BV12457"/>
    <mergeCell ref="BW12455:BX12455"/>
    <mergeCell ref="BV12459:BV12462"/>
    <mergeCell ref="BX12459:BX12462"/>
    <mergeCell ref="BV12464:BV12466"/>
    <mergeCell ref="BX12464:BX12467"/>
    <mergeCell ref="BV12445:BV12448"/>
    <mergeCell ref="BW12445:BX12446"/>
    <mergeCell ref="BW12447:BX12447"/>
    <mergeCell ref="BW12448:BX12448"/>
    <mergeCell ref="BW12449:BX12449"/>
    <mergeCell ref="BV12450:BV12452"/>
    <mergeCell ref="BW12450:BX12450"/>
    <mergeCell ref="BW12451:BX12451"/>
    <mergeCell ref="BV12588:BV12591"/>
    <mergeCell ref="BX12589:BX12591"/>
    <mergeCell ref="BV12593:BV12596"/>
    <mergeCell ref="BV12598:BV12600"/>
    <mergeCell ref="BW12625:BX12625"/>
    <mergeCell ref="BV12626:BV12629"/>
    <mergeCell ref="BW12626:BX12626"/>
    <mergeCell ref="BW12627:BX12627"/>
    <mergeCell ref="BW12628:BX12628"/>
    <mergeCell ref="BW12629:BX12629"/>
    <mergeCell ref="BW12573:BX12574"/>
    <mergeCell ref="BV12574:BV12577"/>
    <mergeCell ref="BW12575:BX12575"/>
    <mergeCell ref="BV12579:BV12582"/>
    <mergeCell ref="BX12579:BX12582"/>
    <mergeCell ref="BV12584:BV12586"/>
    <mergeCell ref="BX12584:BX12587"/>
    <mergeCell ref="BV12565:BV12568"/>
    <mergeCell ref="BW12565:BX12566"/>
    <mergeCell ref="BW12567:BX12567"/>
    <mergeCell ref="BW12568:BX12568"/>
    <mergeCell ref="BW12569:BX12569"/>
    <mergeCell ref="BV12570:BV12572"/>
    <mergeCell ref="BW12570:BX12570"/>
    <mergeCell ref="BW12571:BX12571"/>
    <mergeCell ref="BV12528:BV12531"/>
    <mergeCell ref="BX12529:BX12531"/>
    <mergeCell ref="BV12533:BV12536"/>
    <mergeCell ref="BV12538:BV12540"/>
    <mergeCell ref="BW12559:BX12559"/>
    <mergeCell ref="BV12560:BV12563"/>
    <mergeCell ref="BW12560:BX12560"/>
    <mergeCell ref="BW12561:BX12561"/>
    <mergeCell ref="BW12562:BX12562"/>
    <mergeCell ref="BW12563:BX12563"/>
    <mergeCell ref="BW12699:BX12700"/>
    <mergeCell ref="BV12700:BV12703"/>
    <mergeCell ref="BW12701:BX12701"/>
    <mergeCell ref="BV12705:BV12708"/>
    <mergeCell ref="BX12705:BX12708"/>
    <mergeCell ref="BV12710:BV12712"/>
    <mergeCell ref="BX12710:BX12713"/>
    <mergeCell ref="BV12691:BV12694"/>
    <mergeCell ref="BW12691:BX12692"/>
    <mergeCell ref="BW12693:BX12693"/>
    <mergeCell ref="BW12694:BX12694"/>
    <mergeCell ref="BW12695:BX12695"/>
    <mergeCell ref="BV12696:BV12698"/>
    <mergeCell ref="BW12696:BX12696"/>
    <mergeCell ref="BW12697:BX12697"/>
    <mergeCell ref="BV12654:BV12657"/>
    <mergeCell ref="BX12655:BX12657"/>
    <mergeCell ref="BV12659:BV12662"/>
    <mergeCell ref="BV12664:BV12666"/>
    <mergeCell ref="BW12685:BX12685"/>
    <mergeCell ref="BV12686:BV12689"/>
    <mergeCell ref="BW12686:BX12686"/>
    <mergeCell ref="BW12687:BX12687"/>
    <mergeCell ref="BW12688:BX12688"/>
    <mergeCell ref="BW12689:BX12689"/>
    <mergeCell ref="BW12639:BX12640"/>
    <mergeCell ref="BV12640:BV12643"/>
    <mergeCell ref="BW12641:BX12641"/>
    <mergeCell ref="BV12645:BV12648"/>
    <mergeCell ref="BX12645:BX12648"/>
    <mergeCell ref="BV12650:BV12652"/>
    <mergeCell ref="BX12650:BX12653"/>
    <mergeCell ref="BV12631:BV12634"/>
    <mergeCell ref="BW12631:BX12632"/>
    <mergeCell ref="BW12633:BX12633"/>
    <mergeCell ref="BW12634:BX12634"/>
    <mergeCell ref="BW12635:BX12635"/>
    <mergeCell ref="BV12636:BV12638"/>
    <mergeCell ref="BW12636:BX12636"/>
    <mergeCell ref="BW12637:BX12637"/>
    <mergeCell ref="BV12774:BV12777"/>
    <mergeCell ref="BX12775:BX12777"/>
    <mergeCell ref="BV12779:BV12782"/>
    <mergeCell ref="BV12784:BV12786"/>
    <mergeCell ref="BW12811:BX12811"/>
    <mergeCell ref="BV12812:BV12815"/>
    <mergeCell ref="BW12812:BX12812"/>
    <mergeCell ref="BW12813:BX12813"/>
    <mergeCell ref="BW12814:BX12814"/>
    <mergeCell ref="BW12815:BX12815"/>
    <mergeCell ref="BW12759:BX12760"/>
    <mergeCell ref="BV12760:BV12763"/>
    <mergeCell ref="BW12761:BX12761"/>
    <mergeCell ref="BV12765:BV12768"/>
    <mergeCell ref="BX12765:BX12768"/>
    <mergeCell ref="BV12770:BV12772"/>
    <mergeCell ref="BX12770:BX12773"/>
    <mergeCell ref="BV12751:BV12754"/>
    <mergeCell ref="BW12751:BX12752"/>
    <mergeCell ref="BW12753:BX12753"/>
    <mergeCell ref="BW12754:BX12754"/>
    <mergeCell ref="BW12755:BX12755"/>
    <mergeCell ref="BV12756:BV12758"/>
    <mergeCell ref="BW12756:BX12756"/>
    <mergeCell ref="BW12757:BX12757"/>
    <mergeCell ref="BV12714:BV12717"/>
    <mergeCell ref="BX12715:BX12717"/>
    <mergeCell ref="BV12719:BV12722"/>
    <mergeCell ref="BV12724:BV12726"/>
    <mergeCell ref="BW12745:BX12745"/>
    <mergeCell ref="BV12746:BV12749"/>
    <mergeCell ref="BW12746:BX12746"/>
    <mergeCell ref="BW12747:BX12747"/>
    <mergeCell ref="BW12748:BX12748"/>
    <mergeCell ref="BW12749:BX12749"/>
    <mergeCell ref="BW12885:BX12886"/>
    <mergeCell ref="BV12886:BV12889"/>
    <mergeCell ref="BW12887:BX12887"/>
    <mergeCell ref="BV12891:BV12894"/>
    <mergeCell ref="BX12891:BX12894"/>
    <mergeCell ref="BV12896:BV12898"/>
    <mergeCell ref="BX12896:BX12899"/>
    <mergeCell ref="BV12877:BV12880"/>
    <mergeCell ref="BW12877:BX12878"/>
    <mergeCell ref="BW12879:BX12879"/>
    <mergeCell ref="BW12880:BX12880"/>
    <mergeCell ref="BW12881:BX12881"/>
    <mergeCell ref="BV12882:BV12884"/>
    <mergeCell ref="BW12882:BX12882"/>
    <mergeCell ref="BW12883:BX12883"/>
    <mergeCell ref="BV12840:BV12843"/>
    <mergeCell ref="BX12841:BX12843"/>
    <mergeCell ref="BV12845:BV12848"/>
    <mergeCell ref="BV12850:BV12852"/>
    <mergeCell ref="BW12871:BX12871"/>
    <mergeCell ref="BV12872:BV12875"/>
    <mergeCell ref="BW12872:BX12872"/>
    <mergeCell ref="BW12873:BX12873"/>
    <mergeCell ref="BW12874:BX12874"/>
    <mergeCell ref="BW12875:BX12875"/>
    <mergeCell ref="BW12825:BX12826"/>
    <mergeCell ref="BV12826:BV12829"/>
    <mergeCell ref="BW12827:BX12827"/>
    <mergeCell ref="BV12831:BV12834"/>
    <mergeCell ref="BX12831:BX12834"/>
    <mergeCell ref="BV12836:BV12838"/>
    <mergeCell ref="BX12836:BX12839"/>
    <mergeCell ref="BV12817:BV12820"/>
    <mergeCell ref="BW12817:BX12818"/>
    <mergeCell ref="BW12819:BX12819"/>
    <mergeCell ref="BW12820:BX12820"/>
    <mergeCell ref="BW12821:BX12821"/>
    <mergeCell ref="BV12822:BV12824"/>
    <mergeCell ref="BW12822:BX12822"/>
    <mergeCell ref="BW12823:BX12823"/>
    <mergeCell ref="BV12960:BV12963"/>
    <mergeCell ref="BX12961:BX12963"/>
    <mergeCell ref="BV12965:BV12968"/>
    <mergeCell ref="BV12970:BV12972"/>
    <mergeCell ref="BW12991:BX12991"/>
    <mergeCell ref="BV12992:BV12995"/>
    <mergeCell ref="BW12992:BX12992"/>
    <mergeCell ref="BW12993:BX12993"/>
    <mergeCell ref="BW12994:BX12994"/>
    <mergeCell ref="BW12995:BX12995"/>
    <mergeCell ref="BW12945:BX12946"/>
    <mergeCell ref="BV12946:BV12949"/>
    <mergeCell ref="BW12947:BX12947"/>
    <mergeCell ref="BV12951:BV12954"/>
    <mergeCell ref="BX12951:BX12954"/>
    <mergeCell ref="BV12956:BV12958"/>
    <mergeCell ref="BX12956:BX12959"/>
    <mergeCell ref="BV12937:BV12940"/>
    <mergeCell ref="BW12937:BX12938"/>
    <mergeCell ref="BW12939:BX12939"/>
    <mergeCell ref="BW12940:BX12940"/>
    <mergeCell ref="BW12941:BX12941"/>
    <mergeCell ref="BV12942:BV12944"/>
    <mergeCell ref="BW12942:BX12942"/>
    <mergeCell ref="BW12943:BX12943"/>
    <mergeCell ref="BV12900:BV12903"/>
    <mergeCell ref="BX12901:BX12903"/>
    <mergeCell ref="BV12905:BV12908"/>
    <mergeCell ref="BV12910:BV12912"/>
    <mergeCell ref="BW12931:BX12931"/>
    <mergeCell ref="BV12932:BV12935"/>
    <mergeCell ref="BW12932:BX12932"/>
    <mergeCell ref="BW12933:BX12933"/>
    <mergeCell ref="BW12934:BX12934"/>
    <mergeCell ref="BW12935:BX12935"/>
    <mergeCell ref="BW13071:BX13072"/>
    <mergeCell ref="BV13072:BV13075"/>
    <mergeCell ref="BW13073:BX13073"/>
    <mergeCell ref="BV13077:BV13080"/>
    <mergeCell ref="BX13077:BX13080"/>
    <mergeCell ref="BV13082:BV13084"/>
    <mergeCell ref="BX13082:BX13085"/>
    <mergeCell ref="BV13063:BV13066"/>
    <mergeCell ref="BW13063:BX13064"/>
    <mergeCell ref="BW13065:BX13065"/>
    <mergeCell ref="BW13066:BX13066"/>
    <mergeCell ref="BW13067:BX13067"/>
    <mergeCell ref="BV13068:BV13070"/>
    <mergeCell ref="BW13068:BX13068"/>
    <mergeCell ref="BW13069:BX13069"/>
    <mergeCell ref="BV13020:BV13023"/>
    <mergeCell ref="BX13021:BX13023"/>
    <mergeCell ref="BV13025:BV13028"/>
    <mergeCell ref="BV13030:BV13032"/>
    <mergeCell ref="BW13057:BX13057"/>
    <mergeCell ref="BV13058:BV13061"/>
    <mergeCell ref="BW13058:BX13058"/>
    <mergeCell ref="BW13059:BX13059"/>
    <mergeCell ref="BW13060:BX13060"/>
    <mergeCell ref="BW13061:BX13061"/>
    <mergeCell ref="BW13005:BX13006"/>
    <mergeCell ref="BV13006:BV13009"/>
    <mergeCell ref="BW13007:BX13007"/>
    <mergeCell ref="BV13011:BV13014"/>
    <mergeCell ref="BX13011:BX13014"/>
    <mergeCell ref="BV13016:BV13018"/>
    <mergeCell ref="BX13016:BX13019"/>
    <mergeCell ref="BV12997:BV13000"/>
    <mergeCell ref="BW12997:BX12998"/>
    <mergeCell ref="BW12999:BX12999"/>
    <mergeCell ref="BW13000:BX13000"/>
    <mergeCell ref="BW13001:BX13001"/>
    <mergeCell ref="BV13002:BV13004"/>
    <mergeCell ref="BW13002:BX13002"/>
    <mergeCell ref="BW13003:BX13003"/>
    <mergeCell ref="BV13146:BV13149"/>
    <mergeCell ref="BX13147:BX13149"/>
    <mergeCell ref="BV13151:BV13154"/>
    <mergeCell ref="BV13156:BV13158"/>
    <mergeCell ref="BW13177:BX13177"/>
    <mergeCell ref="BV13178:BV13181"/>
    <mergeCell ref="BW13178:BX13178"/>
    <mergeCell ref="BW13179:BX13179"/>
    <mergeCell ref="BW13180:BX13180"/>
    <mergeCell ref="BW13181:BX13181"/>
    <mergeCell ref="BW13131:BX13132"/>
    <mergeCell ref="BV13132:BV13135"/>
    <mergeCell ref="BW13133:BX13133"/>
    <mergeCell ref="BV13137:BV13140"/>
    <mergeCell ref="BX13137:BX13140"/>
    <mergeCell ref="BV13142:BV13144"/>
    <mergeCell ref="BX13142:BX13145"/>
    <mergeCell ref="BV13123:BV13126"/>
    <mergeCell ref="BW13123:BX13124"/>
    <mergeCell ref="BW13125:BX13125"/>
    <mergeCell ref="BW13126:BX13126"/>
    <mergeCell ref="BW13127:BX13127"/>
    <mergeCell ref="BV13128:BV13130"/>
    <mergeCell ref="BW13128:BX13128"/>
    <mergeCell ref="BW13129:BX13129"/>
    <mergeCell ref="BV13086:BV13089"/>
    <mergeCell ref="BX13087:BX13089"/>
    <mergeCell ref="BV13091:BV13094"/>
    <mergeCell ref="BV13096:BV13098"/>
    <mergeCell ref="BW13117:BX13117"/>
    <mergeCell ref="BV13118:BV13121"/>
    <mergeCell ref="BW13118:BX13118"/>
    <mergeCell ref="BW13119:BX13119"/>
    <mergeCell ref="BW13120:BX13120"/>
    <mergeCell ref="BW13121:BX13121"/>
    <mergeCell ref="BW13251:BX13252"/>
    <mergeCell ref="BV13252:BV13255"/>
    <mergeCell ref="BW13253:BX13253"/>
    <mergeCell ref="BV13257:BV13260"/>
    <mergeCell ref="BX13257:BX13260"/>
    <mergeCell ref="BV13262:BV13264"/>
    <mergeCell ref="BX13262:BX13265"/>
    <mergeCell ref="BV13243:BV13246"/>
    <mergeCell ref="BW13243:BX13244"/>
    <mergeCell ref="BW13245:BX13245"/>
    <mergeCell ref="BW13246:BX13246"/>
    <mergeCell ref="BW13247:BX13247"/>
    <mergeCell ref="BV13248:BV13250"/>
    <mergeCell ref="BW13248:BX13248"/>
    <mergeCell ref="BW13249:BX13249"/>
    <mergeCell ref="BV13206:BV13209"/>
    <mergeCell ref="BX13207:BX13209"/>
    <mergeCell ref="BV13211:BV13214"/>
    <mergeCell ref="BV13216:BV13218"/>
    <mergeCell ref="BW13237:BX13237"/>
    <mergeCell ref="BV13238:BV13241"/>
    <mergeCell ref="BW13238:BX13238"/>
    <mergeCell ref="BW13239:BX13239"/>
    <mergeCell ref="BW13240:BX13240"/>
    <mergeCell ref="BW13241:BX13241"/>
    <mergeCell ref="BW13191:BX13192"/>
    <mergeCell ref="BV13192:BV13195"/>
    <mergeCell ref="BW13193:BX13193"/>
    <mergeCell ref="BV13197:BV13200"/>
    <mergeCell ref="BX13197:BX13200"/>
    <mergeCell ref="BV13202:BV13204"/>
    <mergeCell ref="BX13202:BX13205"/>
    <mergeCell ref="BV13183:BV13186"/>
    <mergeCell ref="BW13183:BX13184"/>
    <mergeCell ref="BW13185:BX13185"/>
    <mergeCell ref="BW13186:BX13186"/>
    <mergeCell ref="BW13187:BX13187"/>
    <mergeCell ref="BV13188:BV13190"/>
    <mergeCell ref="BW13188:BX13188"/>
    <mergeCell ref="BW13189:BX13189"/>
    <mergeCell ref="BV13332:BV13335"/>
    <mergeCell ref="BX13333:BX13335"/>
    <mergeCell ref="BV13337:BV13340"/>
    <mergeCell ref="BV13342:BV13344"/>
    <mergeCell ref="BW13363:BX13363"/>
    <mergeCell ref="BV13364:BV13367"/>
    <mergeCell ref="BW13364:BX13364"/>
    <mergeCell ref="BW13365:BX13365"/>
    <mergeCell ref="BW13366:BX13366"/>
    <mergeCell ref="BW13367:BX13367"/>
    <mergeCell ref="BW13317:BX13318"/>
    <mergeCell ref="BV13318:BV13321"/>
    <mergeCell ref="BW13319:BX13319"/>
    <mergeCell ref="BV13323:BV13326"/>
    <mergeCell ref="BX13323:BX13326"/>
    <mergeCell ref="BV13328:BV13330"/>
    <mergeCell ref="BX13328:BX13331"/>
    <mergeCell ref="BV13309:BV13312"/>
    <mergeCell ref="BW13309:BX13310"/>
    <mergeCell ref="BW13311:BX13311"/>
    <mergeCell ref="BW13312:BX13312"/>
    <mergeCell ref="BW13313:BX13313"/>
    <mergeCell ref="BV13314:BV13316"/>
    <mergeCell ref="BW13314:BX13314"/>
    <mergeCell ref="BW13315:BX13315"/>
    <mergeCell ref="BV13266:BV13269"/>
    <mergeCell ref="BX13267:BX13269"/>
    <mergeCell ref="BV13271:BV13274"/>
    <mergeCell ref="BV13276:BV13278"/>
    <mergeCell ref="BW13303:BX13303"/>
    <mergeCell ref="BV13304:BV13307"/>
    <mergeCell ref="BW13304:BX13304"/>
    <mergeCell ref="BW13305:BX13305"/>
    <mergeCell ref="BW13306:BX13306"/>
    <mergeCell ref="BW13307:BX13307"/>
    <mergeCell ref="BW13437:BX13438"/>
    <mergeCell ref="BV13438:BV13441"/>
    <mergeCell ref="BW13439:BX13439"/>
    <mergeCell ref="BV13443:BV13446"/>
    <mergeCell ref="BX13443:BX13446"/>
    <mergeCell ref="BV13448:BV13450"/>
    <mergeCell ref="BX13448:BX13451"/>
    <mergeCell ref="BV13429:BV13432"/>
    <mergeCell ref="BW13429:BX13430"/>
    <mergeCell ref="BW13431:BX13431"/>
    <mergeCell ref="BW13432:BX13432"/>
    <mergeCell ref="BW13433:BX13433"/>
    <mergeCell ref="BV13434:BV13436"/>
    <mergeCell ref="BW13434:BX13434"/>
    <mergeCell ref="BW13435:BX13435"/>
    <mergeCell ref="BV13392:BV13395"/>
    <mergeCell ref="BX13393:BX13395"/>
    <mergeCell ref="BV13397:BV13400"/>
    <mergeCell ref="BV13402:BV13404"/>
    <mergeCell ref="BW13423:BX13423"/>
    <mergeCell ref="BV13424:BV13427"/>
    <mergeCell ref="BW13424:BX13424"/>
    <mergeCell ref="BW13425:BX13425"/>
    <mergeCell ref="BW13426:BX13426"/>
    <mergeCell ref="BW13427:BX13427"/>
    <mergeCell ref="BW13377:BX13378"/>
    <mergeCell ref="BV13378:BV13381"/>
    <mergeCell ref="BW13379:BX13379"/>
    <mergeCell ref="BV13383:BV13386"/>
    <mergeCell ref="BX13383:BX13386"/>
    <mergeCell ref="BV13388:BV13390"/>
    <mergeCell ref="BX13388:BX13391"/>
    <mergeCell ref="BV13369:BV13372"/>
    <mergeCell ref="BW13369:BX13370"/>
    <mergeCell ref="BW13371:BX13371"/>
    <mergeCell ref="BW13372:BX13372"/>
    <mergeCell ref="BW13373:BX13373"/>
    <mergeCell ref="BV13374:BV13376"/>
    <mergeCell ref="BW13374:BX13374"/>
    <mergeCell ref="BW13375:BX13375"/>
    <mergeCell ref="BV13512:BV13515"/>
    <mergeCell ref="BX13513:BX13515"/>
    <mergeCell ref="BV13517:BV13520"/>
    <mergeCell ref="BV13522:BV13524"/>
    <mergeCell ref="BW13549:BX13549"/>
    <mergeCell ref="BV13550:BV13553"/>
    <mergeCell ref="BW13550:BX13550"/>
    <mergeCell ref="BW13551:BX13551"/>
    <mergeCell ref="BW13552:BX13552"/>
    <mergeCell ref="BW13553:BX13553"/>
    <mergeCell ref="BW13497:BX13498"/>
    <mergeCell ref="BV13498:BV13501"/>
    <mergeCell ref="BW13499:BX13499"/>
    <mergeCell ref="BV13503:BV13506"/>
    <mergeCell ref="BX13503:BX13506"/>
    <mergeCell ref="BV13508:BV13510"/>
    <mergeCell ref="BX13508:BX13511"/>
    <mergeCell ref="BV13489:BV13492"/>
    <mergeCell ref="BW13489:BX13490"/>
    <mergeCell ref="BW13491:BX13491"/>
    <mergeCell ref="BW13492:BX13492"/>
    <mergeCell ref="BW13493:BX13493"/>
    <mergeCell ref="BV13494:BV13496"/>
    <mergeCell ref="BW13494:BX13494"/>
    <mergeCell ref="BW13495:BX13495"/>
    <mergeCell ref="BV13452:BV13455"/>
    <mergeCell ref="BX13453:BX13455"/>
    <mergeCell ref="BV13457:BV13460"/>
    <mergeCell ref="BV13462:BV13464"/>
    <mergeCell ref="BW13483:BX13483"/>
    <mergeCell ref="BV13484:BV13487"/>
    <mergeCell ref="BW13484:BX13484"/>
    <mergeCell ref="BW13485:BX13485"/>
    <mergeCell ref="BW13486:BX13486"/>
    <mergeCell ref="BW13487:BX13487"/>
    <mergeCell ref="BW13623:BX13624"/>
    <mergeCell ref="BV13624:BV13627"/>
    <mergeCell ref="BW13625:BX13625"/>
    <mergeCell ref="BV13629:BV13632"/>
    <mergeCell ref="BX13629:BX13632"/>
    <mergeCell ref="BV13634:BV13636"/>
    <mergeCell ref="BX13634:BX13637"/>
    <mergeCell ref="BV13615:BV13618"/>
    <mergeCell ref="BW13615:BX13616"/>
    <mergeCell ref="BW13617:BX13617"/>
    <mergeCell ref="BW13618:BX13618"/>
    <mergeCell ref="BW13619:BX13619"/>
    <mergeCell ref="BV13620:BV13622"/>
    <mergeCell ref="BW13620:BX13620"/>
    <mergeCell ref="BW13621:BX13621"/>
    <mergeCell ref="BV13578:BV13581"/>
    <mergeCell ref="BX13579:BX13581"/>
    <mergeCell ref="BV13583:BV13586"/>
    <mergeCell ref="BV13588:BV13590"/>
    <mergeCell ref="BW13609:BX13609"/>
    <mergeCell ref="BV13610:BV13613"/>
    <mergeCell ref="BW13610:BX13610"/>
    <mergeCell ref="BW13611:BX13611"/>
    <mergeCell ref="BW13612:BX13612"/>
    <mergeCell ref="BW13613:BX13613"/>
    <mergeCell ref="BW13563:BX13564"/>
    <mergeCell ref="BV13564:BV13567"/>
    <mergeCell ref="BW13565:BX13565"/>
    <mergeCell ref="BV13569:BV13572"/>
    <mergeCell ref="BX13569:BX13572"/>
    <mergeCell ref="BV13574:BV13576"/>
    <mergeCell ref="BX13574:BX13577"/>
    <mergeCell ref="BV13555:BV13558"/>
    <mergeCell ref="BW13555:BX13556"/>
    <mergeCell ref="BW13557:BX13557"/>
    <mergeCell ref="BW13558:BX13558"/>
    <mergeCell ref="BW13559:BX13559"/>
    <mergeCell ref="BV13560:BV13562"/>
    <mergeCell ref="BW13560:BX13560"/>
    <mergeCell ref="BW13561:BX13561"/>
    <mergeCell ref="BV13698:BV13701"/>
    <mergeCell ref="BX13699:BX13701"/>
    <mergeCell ref="BV13703:BV13706"/>
    <mergeCell ref="BV13708:BV13710"/>
    <mergeCell ref="BW13729:BX13729"/>
    <mergeCell ref="BV13730:BV13733"/>
    <mergeCell ref="BW13730:BX13730"/>
    <mergeCell ref="BW13731:BX13731"/>
    <mergeCell ref="BW13732:BX13732"/>
    <mergeCell ref="BW13733:BX13733"/>
    <mergeCell ref="BW13683:BX13684"/>
    <mergeCell ref="BV13684:BV13687"/>
    <mergeCell ref="BW13685:BX13685"/>
    <mergeCell ref="BV13689:BV13692"/>
    <mergeCell ref="BX13689:BX13692"/>
    <mergeCell ref="BV13694:BV13696"/>
    <mergeCell ref="BX13694:BX13697"/>
    <mergeCell ref="BV13675:BV13678"/>
    <mergeCell ref="BW13675:BX13676"/>
    <mergeCell ref="BW13677:BX13677"/>
    <mergeCell ref="BW13678:BX13678"/>
    <mergeCell ref="BW13679:BX13679"/>
    <mergeCell ref="BV13680:BV13682"/>
    <mergeCell ref="BW13680:BX13680"/>
    <mergeCell ref="BW13681:BX13681"/>
    <mergeCell ref="BV13638:BV13641"/>
    <mergeCell ref="BX13639:BX13641"/>
    <mergeCell ref="BV13643:BV13646"/>
    <mergeCell ref="BV13648:BV13650"/>
    <mergeCell ref="BW13669:BX13669"/>
    <mergeCell ref="BV13670:BV13673"/>
    <mergeCell ref="BW13670:BX13670"/>
    <mergeCell ref="BW13671:BX13671"/>
    <mergeCell ref="BW13672:BX13672"/>
    <mergeCell ref="BW13673:BX13673"/>
    <mergeCell ref="BW13809:BX13810"/>
    <mergeCell ref="BV13810:BV13813"/>
    <mergeCell ref="BW13811:BX13811"/>
    <mergeCell ref="BV13815:BV13818"/>
    <mergeCell ref="BX13815:BX13818"/>
    <mergeCell ref="BV13820:BV13822"/>
    <mergeCell ref="BX13820:BX13823"/>
    <mergeCell ref="BV13801:BV13804"/>
    <mergeCell ref="BW13801:BX13802"/>
    <mergeCell ref="BW13803:BX13803"/>
    <mergeCell ref="BW13804:BX13804"/>
    <mergeCell ref="BW13805:BX13805"/>
    <mergeCell ref="BV13806:BV13808"/>
    <mergeCell ref="BW13806:BX13806"/>
    <mergeCell ref="BW13807:BX13807"/>
    <mergeCell ref="BV13758:BV13761"/>
    <mergeCell ref="BX13759:BX13761"/>
    <mergeCell ref="BV13763:BV13766"/>
    <mergeCell ref="BV13768:BV13770"/>
    <mergeCell ref="BW13795:BX13795"/>
    <mergeCell ref="BV13796:BV13799"/>
    <mergeCell ref="BW13796:BX13796"/>
    <mergeCell ref="BW13797:BX13797"/>
    <mergeCell ref="BW13798:BX13798"/>
    <mergeCell ref="BW13799:BX13799"/>
    <mergeCell ref="BW13743:BX13744"/>
    <mergeCell ref="BV13744:BV13747"/>
    <mergeCell ref="BW13745:BX13745"/>
    <mergeCell ref="BV13749:BV13752"/>
    <mergeCell ref="BX13749:BX13752"/>
    <mergeCell ref="BV13754:BV13756"/>
    <mergeCell ref="BX13754:BX13757"/>
    <mergeCell ref="BV13735:BV13738"/>
    <mergeCell ref="BW13735:BX13736"/>
    <mergeCell ref="BW13737:BX13737"/>
    <mergeCell ref="BW13738:BX13738"/>
    <mergeCell ref="BW13739:BX13739"/>
    <mergeCell ref="BV13740:BV13742"/>
    <mergeCell ref="BW13740:BX13740"/>
    <mergeCell ref="BW13741:BX13741"/>
    <mergeCell ref="BV13884:BV13887"/>
    <mergeCell ref="BX13885:BX13887"/>
    <mergeCell ref="BV13889:BV13892"/>
    <mergeCell ref="BV13894:BV13896"/>
    <mergeCell ref="BW13915:BX13915"/>
    <mergeCell ref="BV13916:BV13919"/>
    <mergeCell ref="BW13916:BX13916"/>
    <mergeCell ref="BW13917:BX13917"/>
    <mergeCell ref="BW13918:BX13918"/>
    <mergeCell ref="BW13919:BX13919"/>
    <mergeCell ref="BW13869:BX13870"/>
    <mergeCell ref="BV13870:BV13873"/>
    <mergeCell ref="BW13871:BX13871"/>
    <mergeCell ref="BV13875:BV13878"/>
    <mergeCell ref="BX13875:BX13878"/>
    <mergeCell ref="BV13880:BV13882"/>
    <mergeCell ref="BX13880:BX13883"/>
    <mergeCell ref="BV13861:BV13864"/>
    <mergeCell ref="BW13861:BX13862"/>
    <mergeCell ref="BW13863:BX13863"/>
    <mergeCell ref="BW13864:BX13864"/>
    <mergeCell ref="BW13865:BX13865"/>
    <mergeCell ref="BV13866:BV13868"/>
    <mergeCell ref="BW13866:BX13866"/>
    <mergeCell ref="BW13867:BX13867"/>
    <mergeCell ref="BV13824:BV13827"/>
    <mergeCell ref="BX13825:BX13827"/>
    <mergeCell ref="BV13829:BV13832"/>
    <mergeCell ref="BV13834:BV13836"/>
    <mergeCell ref="BW13855:BX13855"/>
    <mergeCell ref="BV13856:BV13859"/>
    <mergeCell ref="BW13856:BX13856"/>
    <mergeCell ref="BW13857:BX13857"/>
    <mergeCell ref="BW13858:BX13858"/>
    <mergeCell ref="BW13859:BX13859"/>
    <mergeCell ref="BW13995:BX13996"/>
    <mergeCell ref="BV13996:BV13999"/>
    <mergeCell ref="BW13997:BX13997"/>
    <mergeCell ref="BV14001:BV14004"/>
    <mergeCell ref="BX14001:BX14004"/>
    <mergeCell ref="BV14006:BV14008"/>
    <mergeCell ref="BX14006:BX14009"/>
    <mergeCell ref="BV13987:BV13990"/>
    <mergeCell ref="BW13987:BX13988"/>
    <mergeCell ref="BW13989:BX13989"/>
    <mergeCell ref="BW13990:BX13990"/>
    <mergeCell ref="BW13991:BX13991"/>
    <mergeCell ref="BV13992:BV13994"/>
    <mergeCell ref="BW13992:BX13992"/>
    <mergeCell ref="BW13993:BX13993"/>
    <mergeCell ref="BV13944:BV13947"/>
    <mergeCell ref="BX13945:BX13947"/>
    <mergeCell ref="BV13949:BV13952"/>
    <mergeCell ref="BV13954:BV13956"/>
    <mergeCell ref="BW13981:BX13981"/>
    <mergeCell ref="BV13982:BV13985"/>
    <mergeCell ref="BW13982:BX13982"/>
    <mergeCell ref="BW13983:BX13983"/>
    <mergeCell ref="BW13984:BX13984"/>
    <mergeCell ref="BW13985:BX13985"/>
    <mergeCell ref="BW13929:BX13930"/>
    <mergeCell ref="BV13930:BV13933"/>
    <mergeCell ref="BW13931:BX13931"/>
    <mergeCell ref="BV13935:BV13938"/>
    <mergeCell ref="BX13935:BX13938"/>
    <mergeCell ref="BV13940:BV13942"/>
    <mergeCell ref="BX13940:BX13943"/>
    <mergeCell ref="BV13921:BV13924"/>
    <mergeCell ref="BW13921:BX13922"/>
    <mergeCell ref="BW13923:BX13923"/>
    <mergeCell ref="BW13924:BX13924"/>
    <mergeCell ref="BW13925:BX13925"/>
    <mergeCell ref="BV13926:BV13928"/>
    <mergeCell ref="BW13926:BX13926"/>
    <mergeCell ref="BW13927:BX13927"/>
    <mergeCell ref="BV14070:BV14073"/>
    <mergeCell ref="BX14071:BX14073"/>
    <mergeCell ref="BV14075:BV14078"/>
    <mergeCell ref="BV14080:BV14082"/>
    <mergeCell ref="BW14101:BX14101"/>
    <mergeCell ref="BV14102:BV14105"/>
    <mergeCell ref="BW14102:BX14102"/>
    <mergeCell ref="BW14103:BX14103"/>
    <mergeCell ref="BW14104:BX14104"/>
    <mergeCell ref="BW14105:BX14105"/>
    <mergeCell ref="BW14055:BX14056"/>
    <mergeCell ref="BV14056:BV14059"/>
    <mergeCell ref="BW14057:BX14057"/>
    <mergeCell ref="BV14061:BV14064"/>
    <mergeCell ref="BX14061:BX14064"/>
    <mergeCell ref="BV14066:BV14068"/>
    <mergeCell ref="BX14066:BX14069"/>
    <mergeCell ref="BV14047:BV14050"/>
    <mergeCell ref="BW14047:BX14048"/>
    <mergeCell ref="BW14049:BX14049"/>
    <mergeCell ref="BW14050:BX14050"/>
    <mergeCell ref="BW14051:BX14051"/>
    <mergeCell ref="BV14052:BV14054"/>
    <mergeCell ref="BW14052:BX14052"/>
    <mergeCell ref="BW14053:BX14053"/>
    <mergeCell ref="BV14010:BV14013"/>
    <mergeCell ref="BX14011:BX14013"/>
    <mergeCell ref="BV14015:BV14018"/>
    <mergeCell ref="BV14020:BV14022"/>
    <mergeCell ref="BW14041:BX14041"/>
    <mergeCell ref="BV14042:BV14045"/>
    <mergeCell ref="BW14042:BX14042"/>
    <mergeCell ref="BW14043:BX14043"/>
    <mergeCell ref="BW14044:BX14044"/>
    <mergeCell ref="BW14045:BX14045"/>
    <mergeCell ref="BW14181:BX14182"/>
    <mergeCell ref="BV14182:BV14185"/>
    <mergeCell ref="BW14183:BX14183"/>
    <mergeCell ref="BV14187:BV14190"/>
    <mergeCell ref="BX14187:BX14190"/>
    <mergeCell ref="BV14192:BV14194"/>
    <mergeCell ref="BX14192:BX14195"/>
    <mergeCell ref="BV14173:BV14176"/>
    <mergeCell ref="BW14173:BX14174"/>
    <mergeCell ref="BW14175:BX14175"/>
    <mergeCell ref="BW14176:BX14176"/>
    <mergeCell ref="BW14177:BX14177"/>
    <mergeCell ref="BV14178:BV14180"/>
    <mergeCell ref="BW14178:BX14178"/>
    <mergeCell ref="BW14179:BX14179"/>
    <mergeCell ref="BV14130:BV14133"/>
    <mergeCell ref="BX14131:BX14133"/>
    <mergeCell ref="BV14135:BV14138"/>
    <mergeCell ref="BV14140:BV14142"/>
    <mergeCell ref="BW14167:BX14167"/>
    <mergeCell ref="BV14168:BV14171"/>
    <mergeCell ref="BW14168:BX14168"/>
    <mergeCell ref="BW14169:BX14169"/>
    <mergeCell ref="BW14170:BX14170"/>
    <mergeCell ref="BW14171:BX14171"/>
    <mergeCell ref="BW14115:BX14116"/>
    <mergeCell ref="BV14116:BV14119"/>
    <mergeCell ref="BW14117:BX14117"/>
    <mergeCell ref="BV14121:BV14124"/>
    <mergeCell ref="BX14121:BX14124"/>
    <mergeCell ref="BV14126:BV14128"/>
    <mergeCell ref="BX14126:BX14129"/>
    <mergeCell ref="BV14107:BV14110"/>
    <mergeCell ref="BW14107:BX14108"/>
    <mergeCell ref="BW14109:BX14109"/>
    <mergeCell ref="BW14110:BX14110"/>
    <mergeCell ref="BW14111:BX14111"/>
    <mergeCell ref="BV14112:BV14114"/>
    <mergeCell ref="BW14112:BX14112"/>
    <mergeCell ref="BW14113:BX14113"/>
    <mergeCell ref="BV14256:BV14259"/>
    <mergeCell ref="BX14257:BX14259"/>
    <mergeCell ref="BV14261:BV14264"/>
    <mergeCell ref="BV14266:BV14268"/>
    <mergeCell ref="BW14287:BX14287"/>
    <mergeCell ref="BV14288:BV14291"/>
    <mergeCell ref="BW14288:BX14288"/>
    <mergeCell ref="BW14289:BX14289"/>
    <mergeCell ref="BW14290:BX14290"/>
    <mergeCell ref="BW14291:BX14291"/>
    <mergeCell ref="BW14241:BX14242"/>
    <mergeCell ref="BV14242:BV14245"/>
    <mergeCell ref="BW14243:BX14243"/>
    <mergeCell ref="BV14247:BV14250"/>
    <mergeCell ref="BX14247:BX14250"/>
    <mergeCell ref="BV14252:BV14254"/>
    <mergeCell ref="BX14252:BX14255"/>
    <mergeCell ref="BV14233:BV14236"/>
    <mergeCell ref="BW14233:BX14234"/>
    <mergeCell ref="BW14235:BX14235"/>
    <mergeCell ref="BW14236:BX14236"/>
    <mergeCell ref="BW14237:BX14237"/>
    <mergeCell ref="BV14238:BV14240"/>
    <mergeCell ref="BW14238:BX14238"/>
    <mergeCell ref="BW14239:BX14239"/>
    <mergeCell ref="BV14196:BV14199"/>
    <mergeCell ref="BX14197:BX14199"/>
    <mergeCell ref="BV14201:BV14204"/>
    <mergeCell ref="BV14206:BV14208"/>
    <mergeCell ref="BW14227:BX14227"/>
    <mergeCell ref="BV14228:BV14231"/>
    <mergeCell ref="BW14228:BX14228"/>
    <mergeCell ref="BW14229:BX14229"/>
    <mergeCell ref="BW14230:BX14230"/>
    <mergeCell ref="BW14231:BX14231"/>
    <mergeCell ref="BW14367:BX14368"/>
    <mergeCell ref="BV14368:BV14371"/>
    <mergeCell ref="BW14369:BX14369"/>
    <mergeCell ref="BV14373:BV14376"/>
    <mergeCell ref="BX14373:BX14376"/>
    <mergeCell ref="BV14378:BV14380"/>
    <mergeCell ref="BX14378:BX14381"/>
    <mergeCell ref="BV14359:BV14362"/>
    <mergeCell ref="BW14359:BX14360"/>
    <mergeCell ref="BW14361:BX14361"/>
    <mergeCell ref="BW14362:BX14362"/>
    <mergeCell ref="BW14363:BX14363"/>
    <mergeCell ref="BV14364:BV14366"/>
    <mergeCell ref="BW14364:BX14364"/>
    <mergeCell ref="BW14365:BX14365"/>
    <mergeCell ref="BV14316:BV14319"/>
    <mergeCell ref="BX14317:BX14319"/>
    <mergeCell ref="BV14321:BV14324"/>
    <mergeCell ref="BV14326:BV14328"/>
    <mergeCell ref="BW14353:BX14353"/>
    <mergeCell ref="BV14354:BV14357"/>
    <mergeCell ref="BW14354:BX14354"/>
    <mergeCell ref="BW14355:BX14355"/>
    <mergeCell ref="BW14356:BX14356"/>
    <mergeCell ref="BW14357:BX14357"/>
    <mergeCell ref="BW14301:BX14302"/>
    <mergeCell ref="BV14302:BV14305"/>
    <mergeCell ref="BW14303:BX14303"/>
    <mergeCell ref="BV14307:BV14310"/>
    <mergeCell ref="BX14307:BX14310"/>
    <mergeCell ref="BV14312:BV14314"/>
    <mergeCell ref="BX14312:BX14315"/>
    <mergeCell ref="BV14293:BV14296"/>
    <mergeCell ref="BW14293:BX14294"/>
    <mergeCell ref="BW14295:BX14295"/>
    <mergeCell ref="BW14296:BX14296"/>
    <mergeCell ref="BW14297:BX14297"/>
    <mergeCell ref="BV14298:BV14300"/>
    <mergeCell ref="BW14298:BX14298"/>
    <mergeCell ref="BW14299:BX14299"/>
    <mergeCell ref="BV14442:BV14445"/>
    <mergeCell ref="BX14443:BX14445"/>
    <mergeCell ref="BV14447:BV14450"/>
    <mergeCell ref="BV14452:BV14454"/>
    <mergeCell ref="BW14473:BX14473"/>
    <mergeCell ref="BV14474:BV14477"/>
    <mergeCell ref="BW14474:BX14474"/>
    <mergeCell ref="BW14475:BX14475"/>
    <mergeCell ref="BW14476:BX14476"/>
    <mergeCell ref="BW14477:BX14477"/>
    <mergeCell ref="BW14427:BX14428"/>
    <mergeCell ref="BV14428:BV14431"/>
    <mergeCell ref="BW14429:BX14429"/>
    <mergeCell ref="BV14433:BV14436"/>
    <mergeCell ref="BX14433:BX14436"/>
    <mergeCell ref="BV14438:BV14440"/>
    <mergeCell ref="BX14438:BX14441"/>
    <mergeCell ref="BV14419:BV14422"/>
    <mergeCell ref="BW14419:BX14420"/>
    <mergeCell ref="BW14421:BX14421"/>
    <mergeCell ref="BW14422:BX14422"/>
    <mergeCell ref="BW14423:BX14423"/>
    <mergeCell ref="BV14424:BV14426"/>
    <mergeCell ref="BW14424:BX14424"/>
    <mergeCell ref="BW14425:BX14425"/>
    <mergeCell ref="BV14382:BV14385"/>
    <mergeCell ref="BX14383:BX14385"/>
    <mergeCell ref="BV14387:BV14390"/>
    <mergeCell ref="BV14392:BV14394"/>
    <mergeCell ref="BW14413:BX14413"/>
    <mergeCell ref="BV14414:BV14417"/>
    <mergeCell ref="BW14414:BX14414"/>
    <mergeCell ref="BW14415:BX14415"/>
    <mergeCell ref="BW14416:BX14416"/>
    <mergeCell ref="BW14417:BX14417"/>
    <mergeCell ref="BW14553:BX14554"/>
    <mergeCell ref="BV14554:BV14557"/>
    <mergeCell ref="BW14555:BX14555"/>
    <mergeCell ref="BV14559:BV14562"/>
    <mergeCell ref="BX14559:BX14562"/>
    <mergeCell ref="BV14564:BV14566"/>
    <mergeCell ref="BX14564:BX14567"/>
    <mergeCell ref="BV14545:BV14548"/>
    <mergeCell ref="BW14545:BX14546"/>
    <mergeCell ref="BW14547:BX14547"/>
    <mergeCell ref="BW14548:BX14548"/>
    <mergeCell ref="BW14549:BX14549"/>
    <mergeCell ref="BV14550:BV14552"/>
    <mergeCell ref="BW14550:BX14550"/>
    <mergeCell ref="BW14551:BX14551"/>
    <mergeCell ref="BV14502:BV14505"/>
    <mergeCell ref="BX14503:BX14505"/>
    <mergeCell ref="BV14507:BV14510"/>
    <mergeCell ref="BV14512:BV14514"/>
    <mergeCell ref="BW14539:BX14539"/>
    <mergeCell ref="BV14540:BV14543"/>
    <mergeCell ref="BW14540:BX14540"/>
    <mergeCell ref="BW14541:BX14541"/>
    <mergeCell ref="BW14542:BX14542"/>
    <mergeCell ref="BW14543:BX14543"/>
    <mergeCell ref="BW14487:BX14488"/>
    <mergeCell ref="BV14488:BV14491"/>
    <mergeCell ref="BW14489:BX14489"/>
    <mergeCell ref="BV14493:BV14496"/>
    <mergeCell ref="BX14493:BX14496"/>
    <mergeCell ref="BV14498:BV14500"/>
    <mergeCell ref="BX14498:BX14501"/>
    <mergeCell ref="BV14479:BV14482"/>
    <mergeCell ref="BW14479:BX14480"/>
    <mergeCell ref="BW14481:BX14481"/>
    <mergeCell ref="BW14482:BX14482"/>
    <mergeCell ref="BW14483:BX14483"/>
    <mergeCell ref="BV14484:BV14486"/>
    <mergeCell ref="BW14484:BX14484"/>
    <mergeCell ref="BW14485:BX14485"/>
    <mergeCell ref="BV14628:BV14631"/>
    <mergeCell ref="BX14629:BX14631"/>
    <mergeCell ref="BV14633:BV14636"/>
    <mergeCell ref="BV14638:BV14640"/>
    <mergeCell ref="BW14659:BX14659"/>
    <mergeCell ref="BV14660:BV14663"/>
    <mergeCell ref="BW14660:BX14660"/>
    <mergeCell ref="BW14661:BX14661"/>
    <mergeCell ref="BW14662:BX14662"/>
    <mergeCell ref="BW14663:BX14663"/>
    <mergeCell ref="BW14613:BX14614"/>
    <mergeCell ref="BV14614:BV14617"/>
    <mergeCell ref="BW14615:BX14615"/>
    <mergeCell ref="BV14619:BV14622"/>
    <mergeCell ref="BX14619:BX14622"/>
    <mergeCell ref="BV14624:BV14626"/>
    <mergeCell ref="BX14624:BX14627"/>
    <mergeCell ref="BV14605:BV14608"/>
    <mergeCell ref="BW14605:BX14606"/>
    <mergeCell ref="BW14607:BX14607"/>
    <mergeCell ref="BW14608:BX14608"/>
    <mergeCell ref="BW14609:BX14609"/>
    <mergeCell ref="BV14610:BV14612"/>
    <mergeCell ref="BW14610:BX14610"/>
    <mergeCell ref="BW14611:BX14611"/>
    <mergeCell ref="BV14568:BV14571"/>
    <mergeCell ref="BX14569:BX14571"/>
    <mergeCell ref="BV14573:BV14576"/>
    <mergeCell ref="BV14578:BV14580"/>
    <mergeCell ref="BW14599:BX14599"/>
    <mergeCell ref="BV14600:BV14603"/>
    <mergeCell ref="BW14600:BX14600"/>
    <mergeCell ref="BW14601:BX14601"/>
    <mergeCell ref="BW14602:BX14602"/>
    <mergeCell ref="BW14603:BX14603"/>
    <mergeCell ref="BW14733:BX14734"/>
    <mergeCell ref="BV14734:BV14737"/>
    <mergeCell ref="BW14735:BX14735"/>
    <mergeCell ref="BV14739:BV14742"/>
    <mergeCell ref="BX14739:BX14742"/>
    <mergeCell ref="BV14744:BV14746"/>
    <mergeCell ref="BX14744:BX14747"/>
    <mergeCell ref="BV14725:BV14728"/>
    <mergeCell ref="BW14725:BX14726"/>
    <mergeCell ref="BW14727:BX14727"/>
    <mergeCell ref="BW14728:BX14728"/>
    <mergeCell ref="BW14729:BX14729"/>
    <mergeCell ref="BV14730:BV14732"/>
    <mergeCell ref="BW14730:BX14730"/>
    <mergeCell ref="BW14731:BX14731"/>
    <mergeCell ref="BV14688:BV14691"/>
    <mergeCell ref="BX14689:BX14691"/>
    <mergeCell ref="BV14693:BV14696"/>
    <mergeCell ref="BV14698:BV14700"/>
    <mergeCell ref="BW14719:BX14719"/>
    <mergeCell ref="BV14720:BV14723"/>
    <mergeCell ref="BW14720:BX14720"/>
    <mergeCell ref="BW14721:BX14721"/>
    <mergeCell ref="BW14722:BX14722"/>
    <mergeCell ref="BW14723:BX14723"/>
    <mergeCell ref="BW14673:BX14674"/>
    <mergeCell ref="BV14674:BV14677"/>
    <mergeCell ref="BW14675:BX14675"/>
    <mergeCell ref="BV14679:BV14682"/>
    <mergeCell ref="BX14679:BX14682"/>
    <mergeCell ref="BV14684:BV14686"/>
    <mergeCell ref="BX14684:BX14687"/>
    <mergeCell ref="BV14665:BV14668"/>
    <mergeCell ref="BW14665:BX14666"/>
    <mergeCell ref="BW14667:BX14667"/>
    <mergeCell ref="BW14668:BX14668"/>
    <mergeCell ref="BW14669:BX14669"/>
    <mergeCell ref="BV14670:BV14672"/>
    <mergeCell ref="BW14670:BX14670"/>
    <mergeCell ref="BW14671:BX14671"/>
    <mergeCell ref="BV14814:BV14817"/>
    <mergeCell ref="BX14815:BX14817"/>
    <mergeCell ref="BV14819:BV14822"/>
    <mergeCell ref="BV14824:BV14826"/>
    <mergeCell ref="BW14845:BX14845"/>
    <mergeCell ref="BV14846:BV14849"/>
    <mergeCell ref="BW14846:BX14846"/>
    <mergeCell ref="BW14847:BX14847"/>
    <mergeCell ref="BW14848:BX14848"/>
    <mergeCell ref="BW14849:BX14849"/>
    <mergeCell ref="BW14799:BX14800"/>
    <mergeCell ref="BV14800:BV14803"/>
    <mergeCell ref="BW14801:BX14801"/>
    <mergeCell ref="BV14805:BV14808"/>
    <mergeCell ref="BX14805:BX14808"/>
    <mergeCell ref="BV14810:BV14812"/>
    <mergeCell ref="BX14810:BX14813"/>
    <mergeCell ref="BV14791:BV14794"/>
    <mergeCell ref="BW14791:BX14792"/>
    <mergeCell ref="BW14793:BX14793"/>
    <mergeCell ref="BW14794:BX14794"/>
    <mergeCell ref="BW14795:BX14795"/>
    <mergeCell ref="BV14796:BV14798"/>
    <mergeCell ref="BW14796:BX14796"/>
    <mergeCell ref="BW14797:BX14797"/>
    <mergeCell ref="BV14748:BV14751"/>
    <mergeCell ref="BX14749:BX14751"/>
    <mergeCell ref="BV14753:BV14756"/>
    <mergeCell ref="BV14758:BV14760"/>
    <mergeCell ref="BW14785:BX14785"/>
    <mergeCell ref="BV14786:BV14789"/>
    <mergeCell ref="BW14786:BX14786"/>
    <mergeCell ref="BW14787:BX14787"/>
    <mergeCell ref="BW14788:BX14788"/>
    <mergeCell ref="BW14789:BX14789"/>
    <mergeCell ref="BW14919:BX14920"/>
    <mergeCell ref="BV14920:BV14923"/>
    <mergeCell ref="BW14921:BX14921"/>
    <mergeCell ref="BV14925:BV14928"/>
    <mergeCell ref="BX14925:BX14928"/>
    <mergeCell ref="BV14930:BV14932"/>
    <mergeCell ref="BX14930:BX14933"/>
    <mergeCell ref="BV14911:BV14914"/>
    <mergeCell ref="BW14911:BX14912"/>
    <mergeCell ref="BW14913:BX14913"/>
    <mergeCell ref="BW14914:BX14914"/>
    <mergeCell ref="BW14915:BX14915"/>
    <mergeCell ref="BV14916:BV14918"/>
    <mergeCell ref="BW14916:BX14916"/>
    <mergeCell ref="BW14917:BX14917"/>
    <mergeCell ref="BV14874:BV14877"/>
    <mergeCell ref="BX14875:BX14877"/>
    <mergeCell ref="BV14879:BV14882"/>
    <mergeCell ref="BV14884:BV14886"/>
    <mergeCell ref="BW14905:BX14905"/>
    <mergeCell ref="BV14906:BV14909"/>
    <mergeCell ref="BW14906:BX14906"/>
    <mergeCell ref="BW14907:BX14907"/>
    <mergeCell ref="BW14908:BX14908"/>
    <mergeCell ref="BW14909:BX14909"/>
    <mergeCell ref="BW14859:BX14860"/>
    <mergeCell ref="BV14860:BV14863"/>
    <mergeCell ref="BW14861:BX14861"/>
    <mergeCell ref="BV14865:BV14868"/>
    <mergeCell ref="BX14865:BX14868"/>
    <mergeCell ref="BV14870:BV14872"/>
    <mergeCell ref="BX14870:BX14873"/>
    <mergeCell ref="BV14851:BV14854"/>
    <mergeCell ref="BW14851:BX14852"/>
    <mergeCell ref="BW14853:BX14853"/>
    <mergeCell ref="BW14854:BX14854"/>
    <mergeCell ref="BW14855:BX14855"/>
    <mergeCell ref="BV14856:BV14858"/>
    <mergeCell ref="BW14856:BX14856"/>
    <mergeCell ref="BW14857:BX14857"/>
    <mergeCell ref="BV14994:BV14997"/>
    <mergeCell ref="BX14995:BX14997"/>
    <mergeCell ref="BV14999:BV15002"/>
    <mergeCell ref="BV15004:BV15006"/>
    <mergeCell ref="BW15031:BX15031"/>
    <mergeCell ref="BV15032:BV15035"/>
    <mergeCell ref="BW15032:BX15032"/>
    <mergeCell ref="BW15033:BX15033"/>
    <mergeCell ref="BW15034:BX15034"/>
    <mergeCell ref="BW15035:BX15035"/>
    <mergeCell ref="BW14979:BX14980"/>
    <mergeCell ref="BV14980:BV14983"/>
    <mergeCell ref="BW14981:BX14981"/>
    <mergeCell ref="BV14985:BV14988"/>
    <mergeCell ref="BX14985:BX14988"/>
    <mergeCell ref="BV14990:BV14992"/>
    <mergeCell ref="BX14990:BX14993"/>
    <mergeCell ref="BV14971:BV14974"/>
    <mergeCell ref="BW14971:BX14972"/>
    <mergeCell ref="BW14973:BX14973"/>
    <mergeCell ref="BW14974:BX14974"/>
    <mergeCell ref="BW14975:BX14975"/>
    <mergeCell ref="BV14976:BV14978"/>
    <mergeCell ref="BW14976:BX14976"/>
    <mergeCell ref="BW14977:BX14977"/>
    <mergeCell ref="BV14934:BV14937"/>
    <mergeCell ref="BX14935:BX14937"/>
    <mergeCell ref="BV14939:BV14942"/>
    <mergeCell ref="BV14944:BV14946"/>
    <mergeCell ref="BW14965:BX14965"/>
    <mergeCell ref="BV14966:BV14969"/>
    <mergeCell ref="BW14966:BX14966"/>
    <mergeCell ref="BW14967:BX14967"/>
    <mergeCell ref="BW14968:BX14968"/>
    <mergeCell ref="BW14969:BX14969"/>
    <mergeCell ref="BW15105:BX15106"/>
    <mergeCell ref="BV15106:BV15109"/>
    <mergeCell ref="BW15107:BX15107"/>
    <mergeCell ref="BV15111:BV15114"/>
    <mergeCell ref="BX15111:BX15114"/>
    <mergeCell ref="BV15116:BV15118"/>
    <mergeCell ref="BX15116:BX15119"/>
    <mergeCell ref="BV15097:BV15100"/>
    <mergeCell ref="BW15097:BX15098"/>
    <mergeCell ref="BW15099:BX15099"/>
    <mergeCell ref="BW15100:BX15100"/>
    <mergeCell ref="BW15101:BX15101"/>
    <mergeCell ref="BV15102:BV15104"/>
    <mergeCell ref="BW15102:BX15102"/>
    <mergeCell ref="BW15103:BX15103"/>
    <mergeCell ref="BV15060:BV15063"/>
    <mergeCell ref="BX15061:BX15063"/>
    <mergeCell ref="BV15065:BV15068"/>
    <mergeCell ref="BV15070:BV15072"/>
    <mergeCell ref="BW15091:BX15091"/>
    <mergeCell ref="BV15092:BV15095"/>
    <mergeCell ref="BW15092:BX15092"/>
    <mergeCell ref="BW15093:BX15093"/>
    <mergeCell ref="BW15094:BX15094"/>
    <mergeCell ref="BW15095:BX15095"/>
    <mergeCell ref="BW15045:BX15046"/>
    <mergeCell ref="BV15046:BV15049"/>
    <mergeCell ref="BW15047:BX15047"/>
    <mergeCell ref="BV15051:BV15054"/>
    <mergeCell ref="BX15051:BX15054"/>
    <mergeCell ref="BV15056:BV15058"/>
    <mergeCell ref="BX15056:BX15059"/>
    <mergeCell ref="BV15037:BV15040"/>
    <mergeCell ref="BW15037:BX15038"/>
    <mergeCell ref="BW15039:BX15039"/>
    <mergeCell ref="BW15040:BX15040"/>
    <mergeCell ref="BW15041:BX15041"/>
    <mergeCell ref="BV15042:BV15044"/>
    <mergeCell ref="BW15042:BX15042"/>
    <mergeCell ref="BW15043:BX15043"/>
    <mergeCell ref="BV15180:BV15183"/>
    <mergeCell ref="BX15181:BX15183"/>
    <mergeCell ref="BV15185:BV15188"/>
    <mergeCell ref="BV15190:BV15192"/>
    <mergeCell ref="BW15211:BX15211"/>
    <mergeCell ref="BV15212:BV15215"/>
    <mergeCell ref="BW15212:BX15212"/>
    <mergeCell ref="BW15213:BX15213"/>
    <mergeCell ref="BW15214:BX15214"/>
    <mergeCell ref="BW15215:BX15215"/>
    <mergeCell ref="BW15165:BX15166"/>
    <mergeCell ref="BV15166:BV15169"/>
    <mergeCell ref="BW15167:BX15167"/>
    <mergeCell ref="BV15171:BV15174"/>
    <mergeCell ref="BX15171:BX15174"/>
    <mergeCell ref="BV15176:BV15178"/>
    <mergeCell ref="BX15176:BX15179"/>
    <mergeCell ref="BV15157:BV15160"/>
    <mergeCell ref="BW15157:BX15158"/>
    <mergeCell ref="BW15159:BX15159"/>
    <mergeCell ref="BW15160:BX15160"/>
    <mergeCell ref="BW15161:BX15161"/>
    <mergeCell ref="BV15162:BV15164"/>
    <mergeCell ref="BW15162:BX15162"/>
    <mergeCell ref="BW15163:BX15163"/>
    <mergeCell ref="BV15120:BV15123"/>
    <mergeCell ref="BX15121:BX15123"/>
    <mergeCell ref="BV15125:BV15128"/>
    <mergeCell ref="BV15130:BV15132"/>
    <mergeCell ref="BW15151:BX15151"/>
    <mergeCell ref="BV15152:BV15155"/>
    <mergeCell ref="BW15152:BX15152"/>
    <mergeCell ref="BW15153:BX15153"/>
    <mergeCell ref="BW15154:BX15154"/>
    <mergeCell ref="BW15155:BX15155"/>
    <mergeCell ref="BW15291:BX15292"/>
    <mergeCell ref="BV15292:BV15295"/>
    <mergeCell ref="BW15293:BX15293"/>
    <mergeCell ref="BV15297:BV15300"/>
    <mergeCell ref="BX15297:BX15300"/>
    <mergeCell ref="BV15302:BV15304"/>
    <mergeCell ref="BX15302:BX15305"/>
    <mergeCell ref="BV15283:BV15286"/>
    <mergeCell ref="BW15283:BX15284"/>
    <mergeCell ref="BW15285:BX15285"/>
    <mergeCell ref="BW15286:BX15286"/>
    <mergeCell ref="BW15287:BX15287"/>
    <mergeCell ref="BV15288:BV15290"/>
    <mergeCell ref="BW15288:BX15288"/>
    <mergeCell ref="BW15289:BX15289"/>
    <mergeCell ref="BV15240:BV15243"/>
    <mergeCell ref="BX15241:BX15243"/>
    <mergeCell ref="BV15245:BV15248"/>
    <mergeCell ref="BV15250:BV15252"/>
    <mergeCell ref="BW15277:BX15277"/>
    <mergeCell ref="BV15278:BV15281"/>
    <mergeCell ref="BW15278:BX15278"/>
    <mergeCell ref="BW15279:BX15279"/>
    <mergeCell ref="BW15280:BX15280"/>
    <mergeCell ref="BW15281:BX15281"/>
    <mergeCell ref="BW15225:BX15226"/>
    <mergeCell ref="BV15226:BV15229"/>
    <mergeCell ref="BW15227:BX15227"/>
    <mergeCell ref="BV15231:BV15234"/>
    <mergeCell ref="BX15231:BX15234"/>
    <mergeCell ref="BV15236:BV15238"/>
    <mergeCell ref="BX15236:BX15239"/>
    <mergeCell ref="BV15217:BV15220"/>
    <mergeCell ref="BW15217:BX15218"/>
    <mergeCell ref="BW15219:BX15219"/>
    <mergeCell ref="BW15220:BX15220"/>
    <mergeCell ref="BW15221:BX15221"/>
    <mergeCell ref="BV15222:BV15224"/>
    <mergeCell ref="BW15222:BX15222"/>
    <mergeCell ref="BW15223:BX15223"/>
    <mergeCell ref="BV15366:BV15369"/>
    <mergeCell ref="BX15367:BX15369"/>
    <mergeCell ref="BV15371:BV15374"/>
    <mergeCell ref="BV15376:BV15378"/>
    <mergeCell ref="BW15397:BX15397"/>
    <mergeCell ref="BV15398:BV15401"/>
    <mergeCell ref="BW15398:BX15398"/>
    <mergeCell ref="BW15399:BX15399"/>
    <mergeCell ref="BW15400:BX15400"/>
    <mergeCell ref="BW15401:BX15401"/>
    <mergeCell ref="BW15351:BX15352"/>
    <mergeCell ref="BV15352:BV15355"/>
    <mergeCell ref="BW15353:BX15353"/>
    <mergeCell ref="BV15357:BV15360"/>
    <mergeCell ref="BX15357:BX15360"/>
    <mergeCell ref="BV15362:BV15364"/>
    <mergeCell ref="BX15362:BX15365"/>
    <mergeCell ref="BV15343:BV15346"/>
    <mergeCell ref="BW15343:BX15344"/>
    <mergeCell ref="BW15345:BX15345"/>
    <mergeCell ref="BW15346:BX15346"/>
    <mergeCell ref="BW15347:BX15347"/>
    <mergeCell ref="BV15348:BV15350"/>
    <mergeCell ref="BW15348:BX15348"/>
    <mergeCell ref="BW15349:BX15349"/>
    <mergeCell ref="BV15306:BV15309"/>
    <mergeCell ref="BX15307:BX15309"/>
    <mergeCell ref="BV15311:BV15314"/>
    <mergeCell ref="BV15316:BV15318"/>
    <mergeCell ref="BW15337:BX15337"/>
    <mergeCell ref="BV15338:BV15341"/>
    <mergeCell ref="BW15338:BX15338"/>
    <mergeCell ref="BW15339:BX15339"/>
    <mergeCell ref="BW15340:BX15340"/>
    <mergeCell ref="BW15341:BX15341"/>
    <mergeCell ref="BW15471:BX15472"/>
    <mergeCell ref="BV15472:BV15475"/>
    <mergeCell ref="BW15473:BX15473"/>
    <mergeCell ref="BV15477:BV15480"/>
    <mergeCell ref="BX15477:BX15480"/>
    <mergeCell ref="BV15482:BV15484"/>
    <mergeCell ref="BX15482:BX15485"/>
    <mergeCell ref="BV15463:BV15466"/>
    <mergeCell ref="BW15463:BX15464"/>
    <mergeCell ref="BW15465:BX15465"/>
    <mergeCell ref="BW15466:BX15466"/>
    <mergeCell ref="BW15467:BX15467"/>
    <mergeCell ref="BV15468:BV15470"/>
    <mergeCell ref="BW15468:BX15468"/>
    <mergeCell ref="BW15469:BX15469"/>
    <mergeCell ref="BV15426:BV15429"/>
    <mergeCell ref="BX15427:BX15429"/>
    <mergeCell ref="BV15431:BV15434"/>
    <mergeCell ref="BV15436:BV15438"/>
    <mergeCell ref="BW15457:BX15457"/>
    <mergeCell ref="BV15458:BV15461"/>
    <mergeCell ref="BW15458:BX15458"/>
    <mergeCell ref="BW15459:BX15459"/>
    <mergeCell ref="BW15460:BX15460"/>
    <mergeCell ref="BW15461:BX15461"/>
    <mergeCell ref="BW15411:BX15412"/>
    <mergeCell ref="BV15412:BV15415"/>
    <mergeCell ref="BW15413:BX15413"/>
    <mergeCell ref="BV15417:BV15420"/>
    <mergeCell ref="BX15417:BX15420"/>
    <mergeCell ref="BV15422:BV15424"/>
    <mergeCell ref="BX15422:BX15425"/>
    <mergeCell ref="BV15403:BV15406"/>
    <mergeCell ref="BW15403:BX15404"/>
    <mergeCell ref="BW15405:BX15405"/>
    <mergeCell ref="BW15406:BX15406"/>
    <mergeCell ref="BW15407:BX15407"/>
    <mergeCell ref="BV15408:BV15410"/>
    <mergeCell ref="BW15408:BX15408"/>
    <mergeCell ref="BW15409:BX15409"/>
    <mergeCell ref="BV15552:BV15555"/>
    <mergeCell ref="BX15553:BX15555"/>
    <mergeCell ref="BV15557:BV15560"/>
    <mergeCell ref="BV15562:BV15564"/>
    <mergeCell ref="BW15583:BX15583"/>
    <mergeCell ref="BV15584:BV15587"/>
    <mergeCell ref="BW15584:BX15584"/>
    <mergeCell ref="BW15585:BX15585"/>
    <mergeCell ref="BW15586:BX15586"/>
    <mergeCell ref="BW15587:BX15587"/>
    <mergeCell ref="BW15537:BX15538"/>
    <mergeCell ref="BV15538:BV15541"/>
    <mergeCell ref="BW15539:BX15539"/>
    <mergeCell ref="BV15543:BV15546"/>
    <mergeCell ref="BX15543:BX15546"/>
    <mergeCell ref="BV15548:BV15550"/>
    <mergeCell ref="BX15548:BX15551"/>
    <mergeCell ref="BV15529:BV15532"/>
    <mergeCell ref="BW15529:BX15530"/>
    <mergeCell ref="BW15531:BX15531"/>
    <mergeCell ref="BW15532:BX15532"/>
    <mergeCell ref="BW15533:BX15533"/>
    <mergeCell ref="BV15534:BV15536"/>
    <mergeCell ref="BW15534:BX15534"/>
    <mergeCell ref="BW15535:BX15535"/>
    <mergeCell ref="BV15486:BV15489"/>
    <mergeCell ref="BX15487:BX15489"/>
    <mergeCell ref="BV15491:BV15494"/>
    <mergeCell ref="BV15496:BV15498"/>
    <mergeCell ref="BW15523:BX15523"/>
    <mergeCell ref="BV15524:BV15527"/>
    <mergeCell ref="BW15524:BX15524"/>
    <mergeCell ref="BW15525:BX15525"/>
    <mergeCell ref="BW15526:BX15526"/>
    <mergeCell ref="BW15527:BX15527"/>
    <mergeCell ref="BV15655:BV15658"/>
    <mergeCell ref="BW15655:BX15656"/>
    <mergeCell ref="BW15657:BX15657"/>
    <mergeCell ref="BW15658:BX15658"/>
    <mergeCell ref="BW15659:BX15659"/>
    <mergeCell ref="BV15660:BV15662"/>
    <mergeCell ref="BW15660:BX15660"/>
    <mergeCell ref="BW15661:BX15661"/>
    <mergeCell ref="BV15612:BV15615"/>
    <mergeCell ref="BX15613:BX15615"/>
    <mergeCell ref="BV15617:BV15620"/>
    <mergeCell ref="BV15622:BV15624"/>
    <mergeCell ref="BW15649:BX15649"/>
    <mergeCell ref="BV15650:BV15653"/>
    <mergeCell ref="BW15650:BX15650"/>
    <mergeCell ref="BW15651:BX15651"/>
    <mergeCell ref="BW15652:BX15652"/>
    <mergeCell ref="BW15653:BX15653"/>
    <mergeCell ref="BW15597:BX15598"/>
    <mergeCell ref="BV15598:BV15601"/>
    <mergeCell ref="BW15599:BX15599"/>
    <mergeCell ref="BV15603:BV15606"/>
    <mergeCell ref="BX15603:BX15606"/>
    <mergeCell ref="BV15608:BV15610"/>
    <mergeCell ref="BX15608:BX15611"/>
    <mergeCell ref="BV15589:BV15592"/>
    <mergeCell ref="BW15589:BX15590"/>
    <mergeCell ref="BW15591:BX15591"/>
    <mergeCell ref="BW15592:BX15592"/>
    <mergeCell ref="BW15593:BX15593"/>
    <mergeCell ref="BV15594:BV15596"/>
    <mergeCell ref="BW15594:BX15594"/>
    <mergeCell ref="BW15595:BX15595"/>
    <mergeCell ref="BV15722:BV15725"/>
    <mergeCell ref="BW15722:BX15722"/>
    <mergeCell ref="BW15723:BX15723"/>
    <mergeCell ref="BW15724:BX15724"/>
    <mergeCell ref="BW15725:BX15725"/>
    <mergeCell ref="BV15727:BV15730"/>
    <mergeCell ref="BW15727:BX15728"/>
    <mergeCell ref="BW15729:BX15729"/>
    <mergeCell ref="BW15730:BX15730"/>
    <mergeCell ref="BW15707:BX15707"/>
    <mergeCell ref="BW15708:BX15708"/>
    <mergeCell ref="BW15709:BX15709"/>
    <mergeCell ref="BW15711:BX15712"/>
    <mergeCell ref="BW15713:BX15713"/>
    <mergeCell ref="BW15721:BX15721"/>
    <mergeCell ref="BW15699:BX15699"/>
    <mergeCell ref="BW15700:BX15700"/>
    <mergeCell ref="BW15701:BX15701"/>
    <mergeCell ref="BW15703:BX15704"/>
    <mergeCell ref="BW15705:BX15705"/>
    <mergeCell ref="BW15706:BX15706"/>
    <mergeCell ref="BV15678:BV15681"/>
    <mergeCell ref="BX15679:BX15681"/>
    <mergeCell ref="BV15683:BV15686"/>
    <mergeCell ref="BV15688:BV15690"/>
    <mergeCell ref="BW15697:BX15697"/>
    <mergeCell ref="BW15698:BX15698"/>
    <mergeCell ref="BW15663:BX15664"/>
    <mergeCell ref="BV15664:BV15667"/>
    <mergeCell ref="BW15665:BX15665"/>
    <mergeCell ref="BV15669:BV15672"/>
    <mergeCell ref="BX15669:BX15672"/>
    <mergeCell ref="BV15674:BV15676"/>
    <mergeCell ref="BX15674:BX15677"/>
    <mergeCell ref="BW15795:BX15796"/>
    <mergeCell ref="BV15796:BV15799"/>
    <mergeCell ref="BW15797:BX15797"/>
    <mergeCell ref="BV15801:BV15804"/>
    <mergeCell ref="BX15801:BX15804"/>
    <mergeCell ref="BV15806:BV15808"/>
    <mergeCell ref="BX15806:BX15809"/>
    <mergeCell ref="BV15787:BV15790"/>
    <mergeCell ref="BW15787:BX15788"/>
    <mergeCell ref="BW15789:BX15789"/>
    <mergeCell ref="BW15790:BX15790"/>
    <mergeCell ref="BW15791:BX15791"/>
    <mergeCell ref="BV15792:BV15794"/>
    <mergeCell ref="BW15792:BX15792"/>
    <mergeCell ref="BW15793:BX15793"/>
    <mergeCell ref="BV15755:BV15758"/>
    <mergeCell ref="BV15760:BV15762"/>
    <mergeCell ref="BW15781:BX15781"/>
    <mergeCell ref="BV15782:BV15785"/>
    <mergeCell ref="BW15782:BX15782"/>
    <mergeCell ref="BW15783:BX15783"/>
    <mergeCell ref="BW15784:BX15784"/>
    <mergeCell ref="BW15785:BX15785"/>
    <mergeCell ref="BV15741:BV15744"/>
    <mergeCell ref="BX15741:BX15744"/>
    <mergeCell ref="BV15746:BV15748"/>
    <mergeCell ref="BX15746:BX15749"/>
    <mergeCell ref="BV15750:BV15753"/>
    <mergeCell ref="BX15751:BX15753"/>
    <mergeCell ref="BW15731:BX15731"/>
    <mergeCell ref="BV15732:BV15734"/>
    <mergeCell ref="BW15732:BX15732"/>
    <mergeCell ref="BW15733:BX15733"/>
    <mergeCell ref="BW15735:BX15736"/>
    <mergeCell ref="BV15736:BV15739"/>
    <mergeCell ref="BW15737:BX15737"/>
    <mergeCell ref="BW15897:BX15897"/>
    <mergeCell ref="BW15898:BX15898"/>
    <mergeCell ref="BW15899:BX15899"/>
    <mergeCell ref="BW15901:BX15902"/>
    <mergeCell ref="BW15903:BX15903"/>
    <mergeCell ref="BW15904:BX15904"/>
    <mergeCell ref="BV15876:BV15879"/>
    <mergeCell ref="BX15877:BX15879"/>
    <mergeCell ref="BV15881:BV15884"/>
    <mergeCell ref="BV15886:BV15888"/>
    <mergeCell ref="BW15895:BX15895"/>
    <mergeCell ref="BW15896:BX15896"/>
    <mergeCell ref="BW15861:BX15862"/>
    <mergeCell ref="BV15862:BV15865"/>
    <mergeCell ref="BW15863:BX15863"/>
    <mergeCell ref="BV15867:BV15870"/>
    <mergeCell ref="BX15867:BX15870"/>
    <mergeCell ref="BV15872:BV15874"/>
    <mergeCell ref="BX15872:BX15875"/>
    <mergeCell ref="BV15853:BV15856"/>
    <mergeCell ref="BW15853:BX15854"/>
    <mergeCell ref="BW15855:BX15855"/>
    <mergeCell ref="BW15856:BX15856"/>
    <mergeCell ref="BW15857:BX15857"/>
    <mergeCell ref="BV15858:BV15860"/>
    <mergeCell ref="BW15858:BX15858"/>
    <mergeCell ref="BW15859:BX15859"/>
    <mergeCell ref="BV15810:BV15813"/>
    <mergeCell ref="BX15811:BX15813"/>
    <mergeCell ref="BV15815:BV15818"/>
    <mergeCell ref="BV15820:BV15822"/>
    <mergeCell ref="BW15847:BX15847"/>
    <mergeCell ref="BV15848:BV15851"/>
    <mergeCell ref="BW15848:BX15848"/>
    <mergeCell ref="BW15849:BX15849"/>
    <mergeCell ref="BW15850:BX15850"/>
    <mergeCell ref="BW15851:BX15851"/>
    <mergeCell ref="BV15953:BV15956"/>
    <mergeCell ref="BV15958:BV15960"/>
    <mergeCell ref="BW15979:BX15979"/>
    <mergeCell ref="BV15980:BV15983"/>
    <mergeCell ref="BW15980:BX15980"/>
    <mergeCell ref="BW15981:BX15981"/>
    <mergeCell ref="BW15982:BX15982"/>
    <mergeCell ref="BW15983:BX15983"/>
    <mergeCell ref="BV15939:BV15942"/>
    <mergeCell ref="BX15939:BX15942"/>
    <mergeCell ref="BV15944:BV15946"/>
    <mergeCell ref="BX15944:BX15947"/>
    <mergeCell ref="BV15948:BV15951"/>
    <mergeCell ref="BX15949:BX15951"/>
    <mergeCell ref="BW15929:BX15929"/>
    <mergeCell ref="BV15930:BV15932"/>
    <mergeCell ref="BW15930:BX15930"/>
    <mergeCell ref="BW15931:BX15931"/>
    <mergeCell ref="BW15933:BX15934"/>
    <mergeCell ref="BV15934:BV15937"/>
    <mergeCell ref="BW15935:BX15935"/>
    <mergeCell ref="BV15920:BV15923"/>
    <mergeCell ref="BW15920:BX15920"/>
    <mergeCell ref="BW15921:BX15921"/>
    <mergeCell ref="BW15922:BX15922"/>
    <mergeCell ref="BW15923:BX15923"/>
    <mergeCell ref="BV15925:BV15928"/>
    <mergeCell ref="BW15925:BX15926"/>
    <mergeCell ref="BW15927:BX15927"/>
    <mergeCell ref="BW15928:BX15928"/>
    <mergeCell ref="BW15905:BX15905"/>
    <mergeCell ref="BW15906:BX15906"/>
    <mergeCell ref="BW15907:BX15907"/>
    <mergeCell ref="BW15909:BX15910"/>
    <mergeCell ref="BW15911:BX15911"/>
    <mergeCell ref="BW15919:BX15919"/>
    <mergeCell ref="BV16051:BV16054"/>
    <mergeCell ref="BW16051:BX16052"/>
    <mergeCell ref="BW16053:BX16053"/>
    <mergeCell ref="BW16054:BX16054"/>
    <mergeCell ref="BW16055:BX16055"/>
    <mergeCell ref="BV16056:BV16058"/>
    <mergeCell ref="BW16056:BX16056"/>
    <mergeCell ref="BW16057:BX16057"/>
    <mergeCell ref="BV16008:BV16011"/>
    <mergeCell ref="BX16009:BX16011"/>
    <mergeCell ref="BV16013:BV16016"/>
    <mergeCell ref="BV16018:BV16020"/>
    <mergeCell ref="BW16045:BX16045"/>
    <mergeCell ref="BV16046:BV16049"/>
    <mergeCell ref="BW16046:BX16046"/>
    <mergeCell ref="BW16047:BX16047"/>
    <mergeCell ref="BW16048:BX16048"/>
    <mergeCell ref="BW16049:BX16049"/>
    <mergeCell ref="BW15993:BX15994"/>
    <mergeCell ref="BV15994:BV15997"/>
    <mergeCell ref="BW15995:BX15995"/>
    <mergeCell ref="BV15999:BV16002"/>
    <mergeCell ref="BX15999:BX16002"/>
    <mergeCell ref="BV16004:BV16006"/>
    <mergeCell ref="BX16004:BX16007"/>
    <mergeCell ref="BV15985:BV15988"/>
    <mergeCell ref="BW15985:BX15986"/>
    <mergeCell ref="BW15987:BX15987"/>
    <mergeCell ref="BW15988:BX15988"/>
    <mergeCell ref="BW15989:BX15989"/>
    <mergeCell ref="BV15990:BV15992"/>
    <mergeCell ref="BW15990:BX15990"/>
    <mergeCell ref="BW15991:BX15991"/>
    <mergeCell ref="BV16118:BV16121"/>
    <mergeCell ref="BW16118:BX16118"/>
    <mergeCell ref="BW16119:BX16119"/>
    <mergeCell ref="BW16120:BX16120"/>
    <mergeCell ref="BW16121:BX16121"/>
    <mergeCell ref="BV16123:BV16126"/>
    <mergeCell ref="BW16123:BX16124"/>
    <mergeCell ref="BW16125:BX16125"/>
    <mergeCell ref="BW16126:BX16126"/>
    <mergeCell ref="BW16103:BX16103"/>
    <mergeCell ref="BW16104:BX16104"/>
    <mergeCell ref="BW16105:BX16105"/>
    <mergeCell ref="BW16107:BX16108"/>
    <mergeCell ref="BW16109:BX16109"/>
    <mergeCell ref="BW16117:BX16117"/>
    <mergeCell ref="BW16095:BX16095"/>
    <mergeCell ref="BW16096:BX16096"/>
    <mergeCell ref="BW16097:BX16097"/>
    <mergeCell ref="BW16099:BX16100"/>
    <mergeCell ref="BW16101:BX16101"/>
    <mergeCell ref="BW16102:BX16102"/>
    <mergeCell ref="BV16074:BV16077"/>
    <mergeCell ref="BX16075:BX16077"/>
    <mergeCell ref="BV16079:BV16082"/>
    <mergeCell ref="BV16084:BV16086"/>
    <mergeCell ref="BW16093:BX16093"/>
    <mergeCell ref="BW16094:BX16094"/>
    <mergeCell ref="BW16059:BX16060"/>
    <mergeCell ref="BV16060:BV16063"/>
    <mergeCell ref="BW16061:BX16061"/>
    <mergeCell ref="BV16065:BV16068"/>
    <mergeCell ref="BX16065:BX16068"/>
    <mergeCell ref="BV16070:BV16072"/>
    <mergeCell ref="BX16070:BX16073"/>
    <mergeCell ref="BW16191:BX16192"/>
    <mergeCell ref="BV16192:BV16195"/>
    <mergeCell ref="BW16193:BX16193"/>
    <mergeCell ref="BV16197:BV16200"/>
    <mergeCell ref="BX16197:BX16200"/>
    <mergeCell ref="BV16202:BV16204"/>
    <mergeCell ref="BX16202:BX16205"/>
    <mergeCell ref="BV16183:BV16186"/>
    <mergeCell ref="BW16183:BX16184"/>
    <mergeCell ref="BW16185:BX16185"/>
    <mergeCell ref="BW16186:BX16186"/>
    <mergeCell ref="BW16187:BX16187"/>
    <mergeCell ref="BV16188:BV16190"/>
    <mergeCell ref="BW16188:BX16188"/>
    <mergeCell ref="BW16189:BX16189"/>
    <mergeCell ref="BV16151:BV16154"/>
    <mergeCell ref="BV16156:BV16158"/>
    <mergeCell ref="BW16177:BX16177"/>
    <mergeCell ref="BV16178:BV16181"/>
    <mergeCell ref="BW16178:BX16178"/>
    <mergeCell ref="BW16179:BX16179"/>
    <mergeCell ref="BW16180:BX16180"/>
    <mergeCell ref="BW16181:BX16181"/>
    <mergeCell ref="BV16137:BV16140"/>
    <mergeCell ref="BX16137:BX16140"/>
    <mergeCell ref="BV16142:BV16144"/>
    <mergeCell ref="BX16142:BX16145"/>
    <mergeCell ref="BV16146:BV16149"/>
    <mergeCell ref="BX16147:BX16149"/>
    <mergeCell ref="BW16127:BX16127"/>
    <mergeCell ref="BV16128:BV16130"/>
    <mergeCell ref="BW16128:BX16128"/>
    <mergeCell ref="BW16129:BX16129"/>
    <mergeCell ref="BW16131:BX16132"/>
    <mergeCell ref="BV16132:BV16135"/>
    <mergeCell ref="BW16133:BX16133"/>
    <mergeCell ref="BW16293:BX16293"/>
    <mergeCell ref="BW16294:BX16294"/>
    <mergeCell ref="BW16295:BX16295"/>
    <mergeCell ref="BW16297:BX16298"/>
    <mergeCell ref="BW16299:BX16299"/>
    <mergeCell ref="BW16300:BX16300"/>
    <mergeCell ref="BV16272:BV16275"/>
    <mergeCell ref="BX16273:BX16275"/>
    <mergeCell ref="BV16277:BV16280"/>
    <mergeCell ref="BV16282:BV16284"/>
    <mergeCell ref="BW16291:BX16291"/>
    <mergeCell ref="BW16292:BX16292"/>
    <mergeCell ref="BW16257:BX16258"/>
    <mergeCell ref="BV16258:BV16261"/>
    <mergeCell ref="BW16259:BX16259"/>
    <mergeCell ref="BV16263:BV16266"/>
    <mergeCell ref="BX16263:BX16266"/>
    <mergeCell ref="BV16268:BV16270"/>
    <mergeCell ref="BX16268:BX16271"/>
    <mergeCell ref="BV16249:BV16252"/>
    <mergeCell ref="BW16249:BX16250"/>
    <mergeCell ref="BW16251:BX16251"/>
    <mergeCell ref="BW16252:BX16252"/>
    <mergeCell ref="BW16253:BX16253"/>
    <mergeCell ref="BV16254:BV16256"/>
    <mergeCell ref="BW16254:BX16254"/>
    <mergeCell ref="BW16255:BX16255"/>
    <mergeCell ref="BV16206:BV16209"/>
    <mergeCell ref="BX16207:BX16209"/>
    <mergeCell ref="BV16211:BV16214"/>
    <mergeCell ref="BV16216:BV16218"/>
    <mergeCell ref="BW16243:BX16243"/>
    <mergeCell ref="BV16244:BV16247"/>
    <mergeCell ref="BW16244:BX16244"/>
    <mergeCell ref="BW16245:BX16245"/>
    <mergeCell ref="BW16246:BX16246"/>
    <mergeCell ref="BW16247:BX16247"/>
    <mergeCell ref="BV16349:BV16352"/>
    <mergeCell ref="BV16354:BV16356"/>
    <mergeCell ref="BW16375:BX16375"/>
    <mergeCell ref="BV16376:BV16379"/>
    <mergeCell ref="BW16376:BX16376"/>
    <mergeCell ref="BW16377:BX16377"/>
    <mergeCell ref="BW16378:BX16378"/>
    <mergeCell ref="BW16379:BX16379"/>
    <mergeCell ref="BV16335:BV16338"/>
    <mergeCell ref="BX16335:BX16338"/>
    <mergeCell ref="BV16340:BV16342"/>
    <mergeCell ref="BX16340:BX16343"/>
    <mergeCell ref="BV16344:BV16347"/>
    <mergeCell ref="BX16345:BX16347"/>
    <mergeCell ref="BW16325:BX16325"/>
    <mergeCell ref="BV16326:BV16328"/>
    <mergeCell ref="BW16326:BX16326"/>
    <mergeCell ref="BW16327:BX16327"/>
    <mergeCell ref="BW16329:BX16330"/>
    <mergeCell ref="BV16330:BV16333"/>
    <mergeCell ref="BW16331:BX16331"/>
    <mergeCell ref="BV16316:BV16319"/>
    <mergeCell ref="BW16316:BX16316"/>
    <mergeCell ref="BW16317:BX16317"/>
    <mergeCell ref="BW16318:BX16318"/>
    <mergeCell ref="BW16319:BX16319"/>
    <mergeCell ref="BV16321:BV16324"/>
    <mergeCell ref="BW16321:BX16322"/>
    <mergeCell ref="BW16323:BX16323"/>
    <mergeCell ref="BW16324:BX16324"/>
    <mergeCell ref="BW16301:BX16301"/>
    <mergeCell ref="BW16302:BX16302"/>
    <mergeCell ref="BW16303:BX16303"/>
    <mergeCell ref="BW16305:BX16306"/>
    <mergeCell ref="BW16307:BX16307"/>
    <mergeCell ref="BW16315:BX16315"/>
    <mergeCell ref="BW16455:BX16456"/>
    <mergeCell ref="BV16456:BV16459"/>
    <mergeCell ref="BW16457:BX16457"/>
    <mergeCell ref="BV16461:BV16464"/>
    <mergeCell ref="BX16461:BX16464"/>
    <mergeCell ref="BV16466:BV16468"/>
    <mergeCell ref="BX16466:BX16469"/>
    <mergeCell ref="BV16447:BV16450"/>
    <mergeCell ref="BW16447:BX16448"/>
    <mergeCell ref="BW16449:BX16449"/>
    <mergeCell ref="BW16450:BX16450"/>
    <mergeCell ref="BW16451:BX16451"/>
    <mergeCell ref="BV16452:BV16454"/>
    <mergeCell ref="BW16452:BX16452"/>
    <mergeCell ref="BW16453:BX16453"/>
    <mergeCell ref="BV16404:BV16407"/>
    <mergeCell ref="BX16405:BX16407"/>
    <mergeCell ref="BV16409:BV16412"/>
    <mergeCell ref="BV16414:BV16416"/>
    <mergeCell ref="BW16441:BX16441"/>
    <mergeCell ref="BV16442:BV16445"/>
    <mergeCell ref="BW16442:BX16442"/>
    <mergeCell ref="BW16443:BX16443"/>
    <mergeCell ref="BW16444:BX16444"/>
    <mergeCell ref="BW16445:BX16445"/>
    <mergeCell ref="BW16389:BX16390"/>
    <mergeCell ref="BV16390:BV16393"/>
    <mergeCell ref="BW16391:BX16391"/>
    <mergeCell ref="BV16395:BV16398"/>
    <mergeCell ref="BX16395:BX16398"/>
    <mergeCell ref="BV16400:BV16402"/>
    <mergeCell ref="BX16400:BX16403"/>
    <mergeCell ref="BV16381:BV16384"/>
    <mergeCell ref="BW16381:BX16382"/>
    <mergeCell ref="BW16383:BX16383"/>
    <mergeCell ref="BW16384:BX16384"/>
    <mergeCell ref="BW16385:BX16385"/>
    <mergeCell ref="BV16386:BV16388"/>
    <mergeCell ref="BW16386:BX16386"/>
    <mergeCell ref="BW16387:BX16387"/>
    <mergeCell ref="BV16530:BV16533"/>
    <mergeCell ref="BX16531:BX16533"/>
    <mergeCell ref="BV16535:BV16538"/>
    <mergeCell ref="BV16540:BV16542"/>
    <mergeCell ref="BW16567:BX16567"/>
    <mergeCell ref="BV16568:BV16571"/>
    <mergeCell ref="BW16568:BX16568"/>
    <mergeCell ref="BW16569:BX16569"/>
    <mergeCell ref="BW16570:BX16570"/>
    <mergeCell ref="BW16571:BX16571"/>
    <mergeCell ref="BW16515:BX16516"/>
    <mergeCell ref="BV16516:BV16519"/>
    <mergeCell ref="BW16517:BX16517"/>
    <mergeCell ref="BV16521:BV16524"/>
    <mergeCell ref="BX16521:BX16524"/>
    <mergeCell ref="BV16526:BV16528"/>
    <mergeCell ref="BX16526:BX16529"/>
    <mergeCell ref="BV16507:BV16510"/>
    <mergeCell ref="BW16507:BX16508"/>
    <mergeCell ref="BW16509:BX16509"/>
    <mergeCell ref="BW16510:BX16510"/>
    <mergeCell ref="BW16511:BX16511"/>
    <mergeCell ref="BV16512:BV16514"/>
    <mergeCell ref="BW16512:BX16512"/>
    <mergeCell ref="BW16513:BX16513"/>
    <mergeCell ref="BV16470:BV16473"/>
    <mergeCell ref="BX16471:BX16473"/>
    <mergeCell ref="BV16475:BV16478"/>
    <mergeCell ref="BV16480:BV16482"/>
    <mergeCell ref="BW16501:BX16501"/>
    <mergeCell ref="BV16502:BV16505"/>
    <mergeCell ref="BW16502:BX16502"/>
    <mergeCell ref="BW16503:BX16503"/>
    <mergeCell ref="BW16504:BX16504"/>
    <mergeCell ref="BW16505:BX16505"/>
    <mergeCell ref="BW16641:BX16642"/>
    <mergeCell ref="BV16642:BV16645"/>
    <mergeCell ref="BW16643:BX16643"/>
    <mergeCell ref="BV16647:BV16650"/>
    <mergeCell ref="BX16647:BX16650"/>
    <mergeCell ref="BV16652:BV16654"/>
    <mergeCell ref="BX16652:BX16655"/>
    <mergeCell ref="BV16633:BV16636"/>
    <mergeCell ref="BW16633:BX16634"/>
    <mergeCell ref="BW16635:BX16635"/>
    <mergeCell ref="BW16636:BX16636"/>
    <mergeCell ref="BW16637:BX16637"/>
    <mergeCell ref="BV16638:BV16640"/>
    <mergeCell ref="BW16638:BX16638"/>
    <mergeCell ref="BW16639:BX16639"/>
    <mergeCell ref="BV16596:BV16599"/>
    <mergeCell ref="BX16597:BX16599"/>
    <mergeCell ref="BV16601:BV16604"/>
    <mergeCell ref="BV16606:BV16608"/>
    <mergeCell ref="BW16627:BX16627"/>
    <mergeCell ref="BV16628:BV16631"/>
    <mergeCell ref="BW16628:BX16628"/>
    <mergeCell ref="BW16629:BX16629"/>
    <mergeCell ref="BW16630:BX16630"/>
    <mergeCell ref="BW16631:BX16631"/>
    <mergeCell ref="BW16581:BX16582"/>
    <mergeCell ref="BV16582:BV16585"/>
    <mergeCell ref="BW16583:BX16583"/>
    <mergeCell ref="BV16587:BV16590"/>
    <mergeCell ref="BX16587:BX16590"/>
    <mergeCell ref="BV16592:BV16594"/>
    <mergeCell ref="BX16592:BX16595"/>
    <mergeCell ref="BV16573:BV16576"/>
    <mergeCell ref="BW16573:BX16574"/>
    <mergeCell ref="BW16575:BX16575"/>
    <mergeCell ref="BW16576:BX16576"/>
    <mergeCell ref="BW16577:BX16577"/>
    <mergeCell ref="BV16578:BV16580"/>
    <mergeCell ref="BW16578:BX16578"/>
    <mergeCell ref="BW16579:BX16579"/>
    <mergeCell ref="BV16722:BV16725"/>
    <mergeCell ref="BX16723:BX16725"/>
    <mergeCell ref="BV16727:BV16730"/>
    <mergeCell ref="BV16732:BV16734"/>
    <mergeCell ref="BW16753:BX16753"/>
    <mergeCell ref="BV16754:BV16757"/>
    <mergeCell ref="BW16754:BX16754"/>
    <mergeCell ref="BW16755:BX16755"/>
    <mergeCell ref="BW16756:BX16756"/>
    <mergeCell ref="BW16757:BX16757"/>
    <mergeCell ref="BW16707:BX16708"/>
    <mergeCell ref="BV16708:BV16711"/>
    <mergeCell ref="BW16709:BX16709"/>
    <mergeCell ref="BV16713:BV16716"/>
    <mergeCell ref="BX16713:BX16716"/>
    <mergeCell ref="BV16718:BV16720"/>
    <mergeCell ref="BX16718:BX16721"/>
    <mergeCell ref="BV16699:BV16702"/>
    <mergeCell ref="BW16699:BX16700"/>
    <mergeCell ref="BW16701:BX16701"/>
    <mergeCell ref="BW16702:BX16702"/>
    <mergeCell ref="BW16703:BX16703"/>
    <mergeCell ref="BV16704:BV16706"/>
    <mergeCell ref="BW16704:BX16704"/>
    <mergeCell ref="BW16705:BX16705"/>
    <mergeCell ref="BV16656:BV16659"/>
    <mergeCell ref="BX16657:BX16659"/>
    <mergeCell ref="BV16661:BV16664"/>
    <mergeCell ref="BV16666:BV16668"/>
    <mergeCell ref="BW16693:BX16693"/>
    <mergeCell ref="BV16694:BV16697"/>
    <mergeCell ref="BW16694:BX16694"/>
    <mergeCell ref="BW16695:BX16695"/>
    <mergeCell ref="BW16696:BX16696"/>
    <mergeCell ref="BW16697:BX16697"/>
    <mergeCell ref="BW16833:BX16834"/>
    <mergeCell ref="BV16834:BV16837"/>
    <mergeCell ref="BW16835:BX16835"/>
    <mergeCell ref="BV16839:BV16842"/>
    <mergeCell ref="BX16839:BX16842"/>
    <mergeCell ref="BV16844:BV16846"/>
    <mergeCell ref="BX16844:BX16847"/>
    <mergeCell ref="BV16825:BV16828"/>
    <mergeCell ref="BW16825:BX16826"/>
    <mergeCell ref="BW16827:BX16827"/>
    <mergeCell ref="BW16828:BX16828"/>
    <mergeCell ref="BW16829:BX16829"/>
    <mergeCell ref="BV16830:BV16832"/>
    <mergeCell ref="BW16830:BX16830"/>
    <mergeCell ref="BW16831:BX16831"/>
    <mergeCell ref="BV16782:BV16785"/>
    <mergeCell ref="BX16783:BX16785"/>
    <mergeCell ref="BV16787:BV16790"/>
    <mergeCell ref="BV16792:BV16794"/>
    <mergeCell ref="BW16819:BX16819"/>
    <mergeCell ref="BV16820:BV16823"/>
    <mergeCell ref="BW16820:BX16820"/>
    <mergeCell ref="BW16821:BX16821"/>
    <mergeCell ref="BW16822:BX16822"/>
    <mergeCell ref="BW16823:BX16823"/>
    <mergeCell ref="BW16767:BX16768"/>
    <mergeCell ref="BV16768:BV16771"/>
    <mergeCell ref="BW16769:BX16769"/>
    <mergeCell ref="BV16773:BV16776"/>
    <mergeCell ref="BX16773:BX16776"/>
    <mergeCell ref="BV16778:BV16780"/>
    <mergeCell ref="BX16778:BX16781"/>
    <mergeCell ref="BV16759:BV16762"/>
    <mergeCell ref="BW16759:BX16760"/>
    <mergeCell ref="BW16761:BX16761"/>
    <mergeCell ref="BW16762:BX16762"/>
    <mergeCell ref="BW16763:BX16763"/>
    <mergeCell ref="BV16764:BV16766"/>
    <mergeCell ref="BW16764:BX16764"/>
    <mergeCell ref="BW16765:BX16765"/>
    <mergeCell ref="BV16908:BV16911"/>
    <mergeCell ref="BX16909:BX16911"/>
    <mergeCell ref="BV16913:BV16916"/>
    <mergeCell ref="BV16918:BV16920"/>
    <mergeCell ref="BW16939:BX16939"/>
    <mergeCell ref="BV16940:BV16943"/>
    <mergeCell ref="BW16940:BX16940"/>
    <mergeCell ref="BW16941:BX16941"/>
    <mergeCell ref="BW16942:BX16942"/>
    <mergeCell ref="BW16943:BX16943"/>
    <mergeCell ref="BW16893:BX16894"/>
    <mergeCell ref="BV16894:BV16897"/>
    <mergeCell ref="BW16895:BX16895"/>
    <mergeCell ref="BV16899:BV16902"/>
    <mergeCell ref="BX16899:BX16902"/>
    <mergeCell ref="BV16904:BV16906"/>
    <mergeCell ref="BX16904:BX16907"/>
    <mergeCell ref="BV16885:BV16888"/>
    <mergeCell ref="BW16885:BX16886"/>
    <mergeCell ref="BW16887:BX16887"/>
    <mergeCell ref="BW16888:BX16888"/>
    <mergeCell ref="BW16889:BX16889"/>
    <mergeCell ref="BV16890:BV16892"/>
    <mergeCell ref="BW16890:BX16890"/>
    <mergeCell ref="BW16891:BX16891"/>
    <mergeCell ref="BV16848:BV16851"/>
    <mergeCell ref="BX16849:BX16851"/>
    <mergeCell ref="BV16853:BV16856"/>
    <mergeCell ref="BV16858:BV16860"/>
    <mergeCell ref="BW16879:BX16879"/>
    <mergeCell ref="BV16880:BV16883"/>
    <mergeCell ref="BW16880:BX16880"/>
    <mergeCell ref="BW16881:BX16881"/>
    <mergeCell ref="BW16882:BX16882"/>
    <mergeCell ref="BW16883:BX16883"/>
    <mergeCell ref="BV17005:BV17008"/>
    <mergeCell ref="BW17005:BX17006"/>
    <mergeCell ref="BW17007:BX17007"/>
    <mergeCell ref="BW17008:BX17008"/>
    <mergeCell ref="BW17009:BX17009"/>
    <mergeCell ref="BV17010:BV17012"/>
    <mergeCell ref="BW17010:BX17010"/>
    <mergeCell ref="BW17011:BX17011"/>
    <mergeCell ref="BV16968:BV16971"/>
    <mergeCell ref="BX16969:BX16971"/>
    <mergeCell ref="BV16973:BV16976"/>
    <mergeCell ref="BV16978:BV16980"/>
    <mergeCell ref="BW16999:BX16999"/>
    <mergeCell ref="BV17000:BV17003"/>
    <mergeCell ref="BW17000:BX17000"/>
    <mergeCell ref="BW17001:BX17001"/>
    <mergeCell ref="BW17002:BX17002"/>
    <mergeCell ref="BW17003:BX17003"/>
    <mergeCell ref="BW16953:BX16954"/>
    <mergeCell ref="BV16954:BV16957"/>
    <mergeCell ref="BW16955:BX16955"/>
    <mergeCell ref="BV16959:BV16962"/>
    <mergeCell ref="BX16959:BX16962"/>
    <mergeCell ref="BV16964:BV16966"/>
    <mergeCell ref="BX16964:BX16967"/>
    <mergeCell ref="BV16945:BV16948"/>
    <mergeCell ref="BW16945:BX16946"/>
    <mergeCell ref="BW16947:BX16947"/>
    <mergeCell ref="BW16948:BX16948"/>
    <mergeCell ref="BW16949:BX16949"/>
    <mergeCell ref="BV16950:BV16952"/>
    <mergeCell ref="BW16950:BX16950"/>
    <mergeCell ref="BW16951:BX16951"/>
    <mergeCell ref="BV17094:BV17097"/>
    <mergeCell ref="BX17095:BX17097"/>
    <mergeCell ref="BV17099:BV17102"/>
    <mergeCell ref="BV17104:BV17106"/>
    <mergeCell ref="BW17113:BX17113"/>
    <mergeCell ref="BW17114:BX17114"/>
    <mergeCell ref="BW17079:BX17080"/>
    <mergeCell ref="BV17080:BV17083"/>
    <mergeCell ref="BW17081:BX17081"/>
    <mergeCell ref="BV17085:BV17088"/>
    <mergeCell ref="BX17085:BX17088"/>
    <mergeCell ref="BV17090:BV17092"/>
    <mergeCell ref="BX17090:BX17093"/>
    <mergeCell ref="BV17071:BV17074"/>
    <mergeCell ref="BW17071:BX17072"/>
    <mergeCell ref="BW17073:BX17073"/>
    <mergeCell ref="BW17074:BX17074"/>
    <mergeCell ref="BW17075:BX17075"/>
    <mergeCell ref="BV17076:BV17078"/>
    <mergeCell ref="BW17076:BX17076"/>
    <mergeCell ref="BW17077:BX17077"/>
    <mergeCell ref="BV17028:BV17031"/>
    <mergeCell ref="BX17029:BX17031"/>
    <mergeCell ref="BV17033:BV17036"/>
    <mergeCell ref="BV17038:BV17040"/>
    <mergeCell ref="BW17065:BX17065"/>
    <mergeCell ref="BV17066:BV17069"/>
    <mergeCell ref="BW17066:BX17066"/>
    <mergeCell ref="BW17067:BX17067"/>
    <mergeCell ref="BW17068:BX17068"/>
    <mergeCell ref="BW17069:BX17069"/>
    <mergeCell ref="BW17013:BX17014"/>
    <mergeCell ref="BV17014:BV17017"/>
    <mergeCell ref="BW17015:BX17015"/>
    <mergeCell ref="BV17019:BV17022"/>
    <mergeCell ref="BX17019:BX17022"/>
    <mergeCell ref="BV17024:BV17026"/>
    <mergeCell ref="BX17024:BX17027"/>
    <mergeCell ref="BV17157:BV17160"/>
    <mergeCell ref="BX17157:BX17160"/>
    <mergeCell ref="BV17162:BV17164"/>
    <mergeCell ref="BX17162:BX17165"/>
    <mergeCell ref="BV17166:BV17169"/>
    <mergeCell ref="BX17167:BX17169"/>
    <mergeCell ref="BW17147:BX17147"/>
    <mergeCell ref="BV17148:BV17150"/>
    <mergeCell ref="BW17148:BX17148"/>
    <mergeCell ref="BW17149:BX17149"/>
    <mergeCell ref="BW17151:BX17152"/>
    <mergeCell ref="BV17152:BV17155"/>
    <mergeCell ref="BW17153:BX17153"/>
    <mergeCell ref="BV17138:BV17141"/>
    <mergeCell ref="BW17138:BX17138"/>
    <mergeCell ref="BW17139:BX17139"/>
    <mergeCell ref="BW17140:BX17140"/>
    <mergeCell ref="BW17141:BX17141"/>
    <mergeCell ref="BV17143:BV17146"/>
    <mergeCell ref="BW17143:BX17144"/>
    <mergeCell ref="BW17145:BX17145"/>
    <mergeCell ref="BW17146:BX17146"/>
    <mergeCell ref="BW17123:BX17123"/>
    <mergeCell ref="BW17124:BX17124"/>
    <mergeCell ref="BW17125:BX17125"/>
    <mergeCell ref="BW17127:BX17128"/>
    <mergeCell ref="BW17129:BX17129"/>
    <mergeCell ref="BW17137:BX17137"/>
    <mergeCell ref="BW17115:BX17115"/>
    <mergeCell ref="BW17116:BX17116"/>
    <mergeCell ref="BW17117:BX17117"/>
    <mergeCell ref="BW17119:BX17120"/>
    <mergeCell ref="BW17121:BX17121"/>
    <mergeCell ref="BW17122:BX17122"/>
    <mergeCell ref="BV17226:BV17229"/>
    <mergeCell ref="BX17227:BX17229"/>
    <mergeCell ref="BV17231:BV17234"/>
    <mergeCell ref="BV17236:BV17238"/>
    <mergeCell ref="BW17257:BX17257"/>
    <mergeCell ref="BV17258:BV17261"/>
    <mergeCell ref="BW17258:BX17258"/>
    <mergeCell ref="BW17259:BX17259"/>
    <mergeCell ref="BW17260:BX17260"/>
    <mergeCell ref="BW17261:BX17261"/>
    <mergeCell ref="BW17211:BX17212"/>
    <mergeCell ref="BV17212:BV17215"/>
    <mergeCell ref="BW17213:BX17213"/>
    <mergeCell ref="BV17217:BV17220"/>
    <mergeCell ref="BX17217:BX17220"/>
    <mergeCell ref="BV17222:BV17224"/>
    <mergeCell ref="BX17222:BX17225"/>
    <mergeCell ref="BV17203:BV17206"/>
    <mergeCell ref="BW17203:BX17204"/>
    <mergeCell ref="BW17205:BX17205"/>
    <mergeCell ref="BW17206:BX17206"/>
    <mergeCell ref="BW17207:BX17207"/>
    <mergeCell ref="BV17208:BV17210"/>
    <mergeCell ref="BW17208:BX17208"/>
    <mergeCell ref="BW17209:BX17209"/>
    <mergeCell ref="BV17171:BV17174"/>
    <mergeCell ref="BV17176:BV17178"/>
    <mergeCell ref="BW17197:BX17197"/>
    <mergeCell ref="BV17198:BV17201"/>
    <mergeCell ref="BW17198:BX17198"/>
    <mergeCell ref="BW17199:BX17199"/>
    <mergeCell ref="BW17200:BX17200"/>
    <mergeCell ref="BW17201:BX17201"/>
    <mergeCell ref="BV17323:BV17326"/>
    <mergeCell ref="BW17323:BX17324"/>
    <mergeCell ref="BW17325:BX17325"/>
    <mergeCell ref="BW17326:BX17326"/>
    <mergeCell ref="BW17327:BX17327"/>
    <mergeCell ref="BV17328:BV17330"/>
    <mergeCell ref="BW17328:BX17328"/>
    <mergeCell ref="BW17329:BX17329"/>
    <mergeCell ref="BV17286:BV17289"/>
    <mergeCell ref="BX17287:BX17289"/>
    <mergeCell ref="BV17291:BV17294"/>
    <mergeCell ref="BV17296:BV17298"/>
    <mergeCell ref="BW17317:BX17317"/>
    <mergeCell ref="BV17318:BV17321"/>
    <mergeCell ref="BW17318:BX17318"/>
    <mergeCell ref="BW17319:BX17319"/>
    <mergeCell ref="BW17320:BX17320"/>
    <mergeCell ref="BW17321:BX17321"/>
    <mergeCell ref="BW17271:BX17272"/>
    <mergeCell ref="BV17272:BV17275"/>
    <mergeCell ref="BW17273:BX17273"/>
    <mergeCell ref="BV17277:BV17280"/>
    <mergeCell ref="BX17277:BX17280"/>
    <mergeCell ref="BV17282:BV17284"/>
    <mergeCell ref="BX17282:BX17285"/>
    <mergeCell ref="BV17263:BV17266"/>
    <mergeCell ref="BW17263:BX17264"/>
    <mergeCell ref="BW17265:BX17265"/>
    <mergeCell ref="BW17266:BX17266"/>
    <mergeCell ref="BW17267:BX17267"/>
    <mergeCell ref="BV17268:BV17270"/>
    <mergeCell ref="BW17268:BX17268"/>
    <mergeCell ref="BW17269:BX17269"/>
    <mergeCell ref="BV17412:BV17415"/>
    <mergeCell ref="BX17413:BX17415"/>
    <mergeCell ref="BV17417:BV17420"/>
    <mergeCell ref="BV17422:BV17424"/>
    <mergeCell ref="BW17431:BX17431"/>
    <mergeCell ref="BW17432:BX17432"/>
    <mergeCell ref="BW17397:BX17398"/>
    <mergeCell ref="BV17398:BV17401"/>
    <mergeCell ref="BW17399:BX17399"/>
    <mergeCell ref="BV17403:BV17406"/>
    <mergeCell ref="BX17403:BX17406"/>
    <mergeCell ref="BV17408:BV17410"/>
    <mergeCell ref="BX17408:BX17411"/>
    <mergeCell ref="BV17389:BV17392"/>
    <mergeCell ref="BW17389:BX17390"/>
    <mergeCell ref="BW17391:BX17391"/>
    <mergeCell ref="BW17392:BX17392"/>
    <mergeCell ref="BW17393:BX17393"/>
    <mergeCell ref="BV17394:BV17396"/>
    <mergeCell ref="BW17394:BX17394"/>
    <mergeCell ref="BW17395:BX17395"/>
    <mergeCell ref="BV17346:BV17349"/>
    <mergeCell ref="BX17347:BX17349"/>
    <mergeCell ref="BV17351:BV17354"/>
    <mergeCell ref="BV17356:BV17358"/>
    <mergeCell ref="BW17383:BX17383"/>
    <mergeCell ref="BV17384:BV17387"/>
    <mergeCell ref="BW17384:BX17384"/>
    <mergeCell ref="BW17385:BX17385"/>
    <mergeCell ref="BW17386:BX17386"/>
    <mergeCell ref="BW17387:BX17387"/>
    <mergeCell ref="BW17331:BX17332"/>
    <mergeCell ref="BV17332:BV17335"/>
    <mergeCell ref="BW17333:BX17333"/>
    <mergeCell ref="BV17337:BV17340"/>
    <mergeCell ref="BX17337:BX17340"/>
    <mergeCell ref="BV17342:BV17344"/>
    <mergeCell ref="BX17342:BX17345"/>
    <mergeCell ref="BV17475:BV17478"/>
    <mergeCell ref="BX17475:BX17478"/>
    <mergeCell ref="BV17480:BV17482"/>
    <mergeCell ref="BX17480:BX17483"/>
    <mergeCell ref="BV17484:BV17487"/>
    <mergeCell ref="BX17485:BX17487"/>
    <mergeCell ref="BW17465:BX17465"/>
    <mergeCell ref="BV17466:BV17468"/>
    <mergeCell ref="BW17466:BX17466"/>
    <mergeCell ref="BW17467:BX17467"/>
    <mergeCell ref="BW17469:BX17470"/>
    <mergeCell ref="BV17470:BV17473"/>
    <mergeCell ref="BW17471:BX17471"/>
    <mergeCell ref="BV17456:BV17459"/>
    <mergeCell ref="BW17456:BX17456"/>
    <mergeCell ref="BW17457:BX17457"/>
    <mergeCell ref="BW17458:BX17458"/>
    <mergeCell ref="BW17459:BX17459"/>
    <mergeCell ref="BV17461:BV17464"/>
    <mergeCell ref="BW17461:BX17462"/>
    <mergeCell ref="BW17463:BX17463"/>
    <mergeCell ref="BW17464:BX17464"/>
    <mergeCell ref="BW17441:BX17441"/>
    <mergeCell ref="BW17442:BX17442"/>
    <mergeCell ref="BW17443:BX17443"/>
    <mergeCell ref="BW17445:BX17446"/>
    <mergeCell ref="BW17447:BX17447"/>
    <mergeCell ref="BW17455:BX17455"/>
    <mergeCell ref="BW17433:BX17433"/>
    <mergeCell ref="BW17434:BX17434"/>
    <mergeCell ref="BW17435:BX17435"/>
    <mergeCell ref="BW17437:BX17438"/>
    <mergeCell ref="BW17439:BX17439"/>
    <mergeCell ref="BW17440:BX17440"/>
    <mergeCell ref="BV17544:BV17547"/>
    <mergeCell ref="BX17545:BX17547"/>
    <mergeCell ref="BV17549:BV17552"/>
    <mergeCell ref="BV17554:BV17556"/>
    <mergeCell ref="BW17575:BX17575"/>
    <mergeCell ref="BV17576:BV17579"/>
    <mergeCell ref="BW17576:BX17576"/>
    <mergeCell ref="BW17577:BX17577"/>
    <mergeCell ref="BW17578:BX17578"/>
    <mergeCell ref="BW17579:BX17579"/>
    <mergeCell ref="BW17529:BX17530"/>
    <mergeCell ref="BV17530:BV17533"/>
    <mergeCell ref="BW17531:BX17531"/>
    <mergeCell ref="BV17535:BV17538"/>
    <mergeCell ref="BX17535:BX17538"/>
    <mergeCell ref="BV17540:BV17542"/>
    <mergeCell ref="BX17540:BX17543"/>
    <mergeCell ref="BV17521:BV17524"/>
    <mergeCell ref="BW17521:BX17522"/>
    <mergeCell ref="BW17523:BX17523"/>
    <mergeCell ref="BW17524:BX17524"/>
    <mergeCell ref="BW17525:BX17525"/>
    <mergeCell ref="BV17526:BV17528"/>
    <mergeCell ref="BW17526:BX17526"/>
    <mergeCell ref="BW17527:BX17527"/>
    <mergeCell ref="BV17489:BV17492"/>
    <mergeCell ref="BV17494:BV17496"/>
    <mergeCell ref="BW17515:BX17515"/>
    <mergeCell ref="BV17516:BV17519"/>
    <mergeCell ref="BW17516:BX17516"/>
    <mergeCell ref="BW17517:BX17517"/>
    <mergeCell ref="BW17518:BX17518"/>
    <mergeCell ref="BW17519:BX17519"/>
    <mergeCell ref="BV17641:BV17644"/>
    <mergeCell ref="BW17641:BX17642"/>
    <mergeCell ref="BW17643:BX17643"/>
    <mergeCell ref="BW17644:BX17644"/>
    <mergeCell ref="BW17645:BX17645"/>
    <mergeCell ref="BV17646:BV17648"/>
    <mergeCell ref="BW17646:BX17646"/>
    <mergeCell ref="BW17647:BX17647"/>
    <mergeCell ref="BV17604:BV17607"/>
    <mergeCell ref="BX17605:BX17607"/>
    <mergeCell ref="BV17609:BV17612"/>
    <mergeCell ref="BV17614:BV17616"/>
    <mergeCell ref="BW17635:BX17635"/>
    <mergeCell ref="BV17636:BV17639"/>
    <mergeCell ref="BW17636:BX17636"/>
    <mergeCell ref="BW17637:BX17637"/>
    <mergeCell ref="BW17638:BX17638"/>
    <mergeCell ref="BW17639:BX17639"/>
    <mergeCell ref="BW17589:BX17590"/>
    <mergeCell ref="BV17590:BV17593"/>
    <mergeCell ref="BW17591:BX17591"/>
    <mergeCell ref="BV17595:BV17598"/>
    <mergeCell ref="BX17595:BX17598"/>
    <mergeCell ref="BV17600:BV17602"/>
    <mergeCell ref="BX17600:BX17603"/>
    <mergeCell ref="BV17581:BV17584"/>
    <mergeCell ref="BW17581:BX17582"/>
    <mergeCell ref="BW17583:BX17583"/>
    <mergeCell ref="BW17584:BX17584"/>
    <mergeCell ref="BW17585:BX17585"/>
    <mergeCell ref="BV17586:BV17588"/>
    <mergeCell ref="BW17586:BX17586"/>
    <mergeCell ref="BW17587:BX17587"/>
    <mergeCell ref="BV17730:BV17733"/>
    <mergeCell ref="BX17731:BX17733"/>
    <mergeCell ref="BV17735:BV17738"/>
    <mergeCell ref="BV17740:BV17742"/>
    <mergeCell ref="BW17749:BX17749"/>
    <mergeCell ref="BW17750:BX17750"/>
    <mergeCell ref="BW17715:BX17716"/>
    <mergeCell ref="BV17716:BV17719"/>
    <mergeCell ref="BW17717:BX17717"/>
    <mergeCell ref="BV17721:BV17724"/>
    <mergeCell ref="BX17721:BX17724"/>
    <mergeCell ref="BV17726:BV17728"/>
    <mergeCell ref="BX17726:BX17729"/>
    <mergeCell ref="BV17707:BV17710"/>
    <mergeCell ref="BW17707:BX17708"/>
    <mergeCell ref="BW17709:BX17709"/>
    <mergeCell ref="BW17710:BX17710"/>
    <mergeCell ref="BW17711:BX17711"/>
    <mergeCell ref="BV17712:BV17714"/>
    <mergeCell ref="BW17712:BX17712"/>
    <mergeCell ref="BW17713:BX17713"/>
    <mergeCell ref="BV17664:BV17667"/>
    <mergeCell ref="BX17665:BX17667"/>
    <mergeCell ref="BV17669:BV17672"/>
    <mergeCell ref="BV17674:BV17676"/>
    <mergeCell ref="BW17701:BX17701"/>
    <mergeCell ref="BV17702:BV17705"/>
    <mergeCell ref="BW17702:BX17702"/>
    <mergeCell ref="BW17703:BX17703"/>
    <mergeCell ref="BW17704:BX17704"/>
    <mergeCell ref="BW17705:BX17705"/>
    <mergeCell ref="BW17649:BX17650"/>
    <mergeCell ref="BV17650:BV17653"/>
    <mergeCell ref="BW17651:BX17651"/>
    <mergeCell ref="BV17655:BV17658"/>
    <mergeCell ref="BX17655:BX17658"/>
    <mergeCell ref="BV17660:BV17662"/>
    <mergeCell ref="BX17660:BX17663"/>
    <mergeCell ref="BV17793:BV17796"/>
    <mergeCell ref="BX17793:BX17796"/>
    <mergeCell ref="BV17798:BV17800"/>
    <mergeCell ref="BX17798:BX17801"/>
    <mergeCell ref="BV17802:BV17805"/>
    <mergeCell ref="BX17803:BX17805"/>
    <mergeCell ref="BW17783:BX17783"/>
    <mergeCell ref="BV17784:BV17786"/>
    <mergeCell ref="BW17784:BX17784"/>
    <mergeCell ref="BW17785:BX17785"/>
    <mergeCell ref="BW17787:BX17788"/>
    <mergeCell ref="BV17788:BV17791"/>
    <mergeCell ref="BW17789:BX17789"/>
    <mergeCell ref="BV17774:BV17777"/>
    <mergeCell ref="BW17774:BX17774"/>
    <mergeCell ref="BW17775:BX17775"/>
    <mergeCell ref="BW17776:BX17776"/>
    <mergeCell ref="BW17777:BX17777"/>
    <mergeCell ref="BV17779:BV17782"/>
    <mergeCell ref="BW17779:BX17780"/>
    <mergeCell ref="BW17781:BX17781"/>
    <mergeCell ref="BW17782:BX17782"/>
    <mergeCell ref="BW17759:BX17759"/>
    <mergeCell ref="BW17760:BX17760"/>
    <mergeCell ref="BW17761:BX17761"/>
    <mergeCell ref="BW17763:BX17764"/>
    <mergeCell ref="BW17765:BX17765"/>
    <mergeCell ref="BW17773:BX17773"/>
    <mergeCell ref="BW17751:BX17751"/>
    <mergeCell ref="BW17752:BX17752"/>
    <mergeCell ref="BW17753:BX17753"/>
    <mergeCell ref="BW17755:BX17756"/>
    <mergeCell ref="BW17757:BX17757"/>
    <mergeCell ref="BW17758:BX17758"/>
    <mergeCell ref="BV17862:BV17865"/>
    <mergeCell ref="BX17863:BX17865"/>
    <mergeCell ref="BV17867:BV17870"/>
    <mergeCell ref="BV17872:BV17874"/>
    <mergeCell ref="BW17893:BX17893"/>
    <mergeCell ref="BV17894:BV17897"/>
    <mergeCell ref="BW17894:BX17894"/>
    <mergeCell ref="BW17895:BX17895"/>
    <mergeCell ref="BW17896:BX17896"/>
    <mergeCell ref="BW17897:BX17897"/>
    <mergeCell ref="BW17847:BX17848"/>
    <mergeCell ref="BV17848:BV17851"/>
    <mergeCell ref="BW17849:BX17849"/>
    <mergeCell ref="BV17853:BV17856"/>
    <mergeCell ref="BX17853:BX17856"/>
    <mergeCell ref="BV17858:BV17860"/>
    <mergeCell ref="BX17858:BX17861"/>
    <mergeCell ref="BV17839:BV17842"/>
    <mergeCell ref="BW17839:BX17840"/>
    <mergeCell ref="BW17841:BX17841"/>
    <mergeCell ref="BW17842:BX17842"/>
    <mergeCell ref="BW17843:BX17843"/>
    <mergeCell ref="BV17844:BV17846"/>
    <mergeCell ref="BW17844:BX17844"/>
    <mergeCell ref="BW17845:BX17845"/>
    <mergeCell ref="BV17807:BV17810"/>
    <mergeCell ref="BV17812:BV17814"/>
    <mergeCell ref="BW17833:BX17833"/>
    <mergeCell ref="BV17834:BV17837"/>
    <mergeCell ref="BW17834:BX17834"/>
    <mergeCell ref="BW17835:BX17835"/>
    <mergeCell ref="BW17836:BX17836"/>
    <mergeCell ref="BW17837:BX17837"/>
    <mergeCell ref="BV17959:BV17962"/>
    <mergeCell ref="BW17959:BX17960"/>
    <mergeCell ref="BW17961:BX17961"/>
    <mergeCell ref="BW17962:BX17962"/>
    <mergeCell ref="BW17963:BX17963"/>
    <mergeCell ref="BV17964:BV17966"/>
    <mergeCell ref="BW17964:BX17964"/>
    <mergeCell ref="BW17965:BX17965"/>
    <mergeCell ref="BV17922:BV17925"/>
    <mergeCell ref="BX17923:BX17925"/>
    <mergeCell ref="BV17927:BV17930"/>
    <mergeCell ref="BV17932:BV17934"/>
    <mergeCell ref="BW17953:BX17953"/>
    <mergeCell ref="BV17954:BV17957"/>
    <mergeCell ref="BW17954:BX17954"/>
    <mergeCell ref="BW17955:BX17955"/>
    <mergeCell ref="BW17956:BX17956"/>
    <mergeCell ref="BW17957:BX17957"/>
    <mergeCell ref="BW17907:BX17908"/>
    <mergeCell ref="BV17908:BV17911"/>
    <mergeCell ref="BW17909:BX17909"/>
    <mergeCell ref="BV17913:BV17916"/>
    <mergeCell ref="BX17913:BX17916"/>
    <mergeCell ref="BV17918:BV17920"/>
    <mergeCell ref="BX17918:BX17921"/>
    <mergeCell ref="BV17899:BV17902"/>
    <mergeCell ref="BW17899:BX17900"/>
    <mergeCell ref="BW17901:BX17901"/>
    <mergeCell ref="BW17902:BX17902"/>
    <mergeCell ref="BW17903:BX17903"/>
    <mergeCell ref="BV17904:BV17906"/>
    <mergeCell ref="BW17904:BX17904"/>
    <mergeCell ref="BW17905:BX17905"/>
    <mergeCell ref="BV18048:BV18051"/>
    <mergeCell ref="BX18049:BX18051"/>
    <mergeCell ref="BV18053:BV18056"/>
    <mergeCell ref="BV18058:BV18060"/>
    <mergeCell ref="BW18067:BX18067"/>
    <mergeCell ref="BW18068:BX18068"/>
    <mergeCell ref="BW18033:BX18034"/>
    <mergeCell ref="BV18034:BV18037"/>
    <mergeCell ref="BW18035:BX18035"/>
    <mergeCell ref="BV18039:BV18042"/>
    <mergeCell ref="BX18039:BX18042"/>
    <mergeCell ref="BV18044:BV18046"/>
    <mergeCell ref="BX18044:BX18047"/>
    <mergeCell ref="BV18025:BV18028"/>
    <mergeCell ref="BW18025:BX18026"/>
    <mergeCell ref="BW18027:BX18027"/>
    <mergeCell ref="BW18028:BX18028"/>
    <mergeCell ref="BW18029:BX18029"/>
    <mergeCell ref="BV18030:BV18032"/>
    <mergeCell ref="BW18030:BX18030"/>
    <mergeCell ref="BW18031:BX18031"/>
    <mergeCell ref="BV17982:BV17985"/>
    <mergeCell ref="BX17983:BX17985"/>
    <mergeCell ref="BV17987:BV17990"/>
    <mergeCell ref="BV17992:BV17994"/>
    <mergeCell ref="BW18019:BX18019"/>
    <mergeCell ref="BV18020:BV18023"/>
    <mergeCell ref="BW18020:BX18020"/>
    <mergeCell ref="BW18021:BX18021"/>
    <mergeCell ref="BW18022:BX18022"/>
    <mergeCell ref="BW18023:BX18023"/>
    <mergeCell ref="BW17967:BX17968"/>
    <mergeCell ref="BV17968:BV17971"/>
    <mergeCell ref="BW17969:BX17969"/>
    <mergeCell ref="BV17973:BV17976"/>
    <mergeCell ref="BX17973:BX17976"/>
    <mergeCell ref="BV17978:BV17980"/>
    <mergeCell ref="BX17978:BX17981"/>
    <mergeCell ref="BW18111:BX18111"/>
    <mergeCell ref="BV18112:BV18115"/>
    <mergeCell ref="BW18112:BX18112"/>
    <mergeCell ref="BW18113:BX18113"/>
    <mergeCell ref="BW18114:BX18114"/>
    <mergeCell ref="BW18115:BX18115"/>
    <mergeCell ref="BW18101:BX18101"/>
    <mergeCell ref="BV18102:BV18105"/>
    <mergeCell ref="BW18102:BX18102"/>
    <mergeCell ref="BW18103:BX18103"/>
    <mergeCell ref="BW18105:BX18106"/>
    <mergeCell ref="BW18107:BX18107"/>
    <mergeCell ref="BV18092:BV18095"/>
    <mergeCell ref="BW18092:BX18092"/>
    <mergeCell ref="BW18093:BX18093"/>
    <mergeCell ref="BW18094:BX18094"/>
    <mergeCell ref="BW18095:BX18095"/>
    <mergeCell ref="BV18097:BV18100"/>
    <mergeCell ref="BW18097:BX18098"/>
    <mergeCell ref="BW18099:BX18099"/>
    <mergeCell ref="BW18100:BX18100"/>
    <mergeCell ref="BW18077:BX18077"/>
    <mergeCell ref="BW18078:BX18078"/>
    <mergeCell ref="BW18079:BX18079"/>
    <mergeCell ref="BW18081:BX18082"/>
    <mergeCell ref="BW18083:BX18083"/>
    <mergeCell ref="BW18091:BX18091"/>
    <mergeCell ref="BW18069:BX18069"/>
    <mergeCell ref="BW18070:BX18070"/>
    <mergeCell ref="BW18071:BX18071"/>
    <mergeCell ref="BW18073:BX18074"/>
    <mergeCell ref="BW18075:BX18075"/>
    <mergeCell ref="BW18076:BX18076"/>
    <mergeCell ref="BV18177:BV18180"/>
    <mergeCell ref="BW18177:BX18178"/>
    <mergeCell ref="BW18179:BX18179"/>
    <mergeCell ref="BW18180:BX18180"/>
    <mergeCell ref="BW18181:BX18181"/>
    <mergeCell ref="BV18182:BV18184"/>
    <mergeCell ref="BW18182:BX18182"/>
    <mergeCell ref="BW18183:BX18183"/>
    <mergeCell ref="BV18140:BV18143"/>
    <mergeCell ref="BX18141:BX18143"/>
    <mergeCell ref="BV18145:BV18148"/>
    <mergeCell ref="BV18150:BV18152"/>
    <mergeCell ref="BW18171:BX18171"/>
    <mergeCell ref="BV18172:BV18175"/>
    <mergeCell ref="BW18172:BX18172"/>
    <mergeCell ref="BW18173:BX18173"/>
    <mergeCell ref="BW18174:BX18174"/>
    <mergeCell ref="BW18175:BX18175"/>
    <mergeCell ref="BW18125:BX18126"/>
    <mergeCell ref="BV18126:BV18129"/>
    <mergeCell ref="BW18127:BX18127"/>
    <mergeCell ref="BV18131:BV18134"/>
    <mergeCell ref="BX18131:BX18134"/>
    <mergeCell ref="BV18136:BV18138"/>
    <mergeCell ref="BX18136:BX18139"/>
    <mergeCell ref="BV18117:BV18120"/>
    <mergeCell ref="BW18117:BX18118"/>
    <mergeCell ref="BW18119:BX18119"/>
    <mergeCell ref="BW18120:BX18120"/>
    <mergeCell ref="BW18121:BX18121"/>
    <mergeCell ref="BV18122:BV18124"/>
    <mergeCell ref="BW18122:BX18122"/>
    <mergeCell ref="BW18123:BX18123"/>
    <mergeCell ref="BV18266:BV18269"/>
    <mergeCell ref="BX18267:BX18269"/>
    <mergeCell ref="BV18271:BV18274"/>
    <mergeCell ref="BV18276:BV18278"/>
    <mergeCell ref="BW18285:BX18285"/>
    <mergeCell ref="BW18286:BX18286"/>
    <mergeCell ref="BW18251:BX18252"/>
    <mergeCell ref="BV18252:BV18255"/>
    <mergeCell ref="BW18253:BX18253"/>
    <mergeCell ref="BV18257:BV18260"/>
    <mergeCell ref="BX18257:BX18260"/>
    <mergeCell ref="BV18262:BV18264"/>
    <mergeCell ref="BX18262:BX18265"/>
    <mergeCell ref="BV18243:BV18246"/>
    <mergeCell ref="BW18243:BX18244"/>
    <mergeCell ref="BW18245:BX18245"/>
    <mergeCell ref="BW18246:BX18246"/>
    <mergeCell ref="BW18247:BX18247"/>
    <mergeCell ref="BV18248:BV18250"/>
    <mergeCell ref="BW18248:BX18248"/>
    <mergeCell ref="BW18249:BX18249"/>
    <mergeCell ref="BV18200:BV18203"/>
    <mergeCell ref="BX18201:BX18203"/>
    <mergeCell ref="BV18205:BV18208"/>
    <mergeCell ref="BV18210:BV18212"/>
    <mergeCell ref="BW18237:BX18237"/>
    <mergeCell ref="BV18238:BV18241"/>
    <mergeCell ref="BW18238:BX18238"/>
    <mergeCell ref="BW18239:BX18239"/>
    <mergeCell ref="BW18240:BX18240"/>
    <mergeCell ref="BW18241:BX18241"/>
    <mergeCell ref="BW18185:BX18186"/>
    <mergeCell ref="BV18186:BV18189"/>
    <mergeCell ref="BW18187:BX18187"/>
    <mergeCell ref="BV18191:BV18194"/>
    <mergeCell ref="BX18191:BX18194"/>
    <mergeCell ref="BV18196:BV18198"/>
    <mergeCell ref="BX18196:BX18199"/>
    <mergeCell ref="BW18329:BX18329"/>
    <mergeCell ref="BV18330:BV18333"/>
    <mergeCell ref="BW18330:BX18330"/>
    <mergeCell ref="BW18331:BX18331"/>
    <mergeCell ref="BW18332:BX18332"/>
    <mergeCell ref="BW18333:BX18333"/>
    <mergeCell ref="BW18319:BX18319"/>
    <mergeCell ref="BV18320:BV18323"/>
    <mergeCell ref="BW18320:BX18320"/>
    <mergeCell ref="BW18321:BX18321"/>
    <mergeCell ref="BW18323:BX18324"/>
    <mergeCell ref="BW18325:BX18325"/>
    <mergeCell ref="BV18310:BV18313"/>
    <mergeCell ref="BW18310:BX18310"/>
    <mergeCell ref="BW18311:BX18311"/>
    <mergeCell ref="BW18312:BX18312"/>
    <mergeCell ref="BW18313:BX18313"/>
    <mergeCell ref="BV18315:BV18318"/>
    <mergeCell ref="BW18315:BX18316"/>
    <mergeCell ref="BW18317:BX18317"/>
    <mergeCell ref="BW18318:BX18318"/>
    <mergeCell ref="BW18295:BX18295"/>
    <mergeCell ref="BW18296:BX18296"/>
    <mergeCell ref="BW18297:BX18297"/>
    <mergeCell ref="BW18299:BX18300"/>
    <mergeCell ref="BW18301:BX18301"/>
    <mergeCell ref="BW18309:BX18309"/>
    <mergeCell ref="BW18287:BX18287"/>
    <mergeCell ref="BW18288:BX18288"/>
    <mergeCell ref="BW18289:BX18289"/>
    <mergeCell ref="BW18291:BX18292"/>
    <mergeCell ref="BW18293:BX18293"/>
    <mergeCell ref="BW18294:BX18294"/>
    <mergeCell ref="BV18395:BV18398"/>
    <mergeCell ref="BW18395:BX18396"/>
    <mergeCell ref="BW18397:BX18397"/>
    <mergeCell ref="BW18398:BX18398"/>
    <mergeCell ref="BW18399:BX18399"/>
    <mergeCell ref="BV18400:BV18402"/>
    <mergeCell ref="BW18400:BX18400"/>
    <mergeCell ref="BW18401:BX18401"/>
    <mergeCell ref="BV18358:BV18361"/>
    <mergeCell ref="BX18359:BX18361"/>
    <mergeCell ref="BV18363:BV18366"/>
    <mergeCell ref="BV18368:BV18370"/>
    <mergeCell ref="BW18389:BX18389"/>
    <mergeCell ref="BV18390:BV18393"/>
    <mergeCell ref="BW18390:BX18390"/>
    <mergeCell ref="BW18391:BX18391"/>
    <mergeCell ref="BW18392:BX18392"/>
    <mergeCell ref="BW18393:BX18393"/>
    <mergeCell ref="BW18343:BX18344"/>
    <mergeCell ref="BV18344:BV18347"/>
    <mergeCell ref="BW18345:BX18345"/>
    <mergeCell ref="BV18349:BV18352"/>
    <mergeCell ref="BX18349:BX18352"/>
    <mergeCell ref="BV18354:BV18356"/>
    <mergeCell ref="BX18354:BX18357"/>
    <mergeCell ref="BV18335:BV18338"/>
    <mergeCell ref="BW18335:BX18336"/>
    <mergeCell ref="BW18337:BX18337"/>
    <mergeCell ref="BW18338:BX18338"/>
    <mergeCell ref="BW18339:BX18339"/>
    <mergeCell ref="BV18340:BV18342"/>
    <mergeCell ref="BW18340:BX18340"/>
    <mergeCell ref="BW18341:BX18341"/>
    <mergeCell ref="BV18484:BV18487"/>
    <mergeCell ref="BX18485:BX18487"/>
    <mergeCell ref="BV18489:BV18492"/>
    <mergeCell ref="BV18494:BV18496"/>
    <mergeCell ref="BW18503:BX18503"/>
    <mergeCell ref="BW18504:BX18504"/>
    <mergeCell ref="BW18469:BX18470"/>
    <mergeCell ref="BV18470:BV18473"/>
    <mergeCell ref="BW18471:BX18471"/>
    <mergeCell ref="BV18475:BV18478"/>
    <mergeCell ref="BX18475:BX18478"/>
    <mergeCell ref="BV18480:BV18482"/>
    <mergeCell ref="BX18480:BX18483"/>
    <mergeCell ref="BV18461:BV18464"/>
    <mergeCell ref="BW18461:BX18462"/>
    <mergeCell ref="BW18463:BX18463"/>
    <mergeCell ref="BW18464:BX18464"/>
    <mergeCell ref="BW18465:BX18465"/>
    <mergeCell ref="BV18466:BV18468"/>
    <mergeCell ref="BW18466:BX18466"/>
    <mergeCell ref="BW18467:BX18467"/>
    <mergeCell ref="BV18418:BV18421"/>
    <mergeCell ref="BX18419:BX18421"/>
    <mergeCell ref="BV18423:BV18426"/>
    <mergeCell ref="BV18428:BV18430"/>
    <mergeCell ref="BW18455:BX18455"/>
    <mergeCell ref="BV18456:BV18459"/>
    <mergeCell ref="BW18456:BX18456"/>
    <mergeCell ref="BW18457:BX18457"/>
    <mergeCell ref="BW18458:BX18458"/>
    <mergeCell ref="BW18459:BX18459"/>
    <mergeCell ref="BW18403:BX18404"/>
    <mergeCell ref="BV18404:BV18407"/>
    <mergeCell ref="BW18405:BX18405"/>
    <mergeCell ref="BV18409:BV18412"/>
    <mergeCell ref="BX18409:BX18412"/>
    <mergeCell ref="BV18414:BV18416"/>
    <mergeCell ref="BX18414:BX18417"/>
    <mergeCell ref="BW18547:BX18547"/>
    <mergeCell ref="BV18548:BV18551"/>
    <mergeCell ref="BW18548:BX18548"/>
    <mergeCell ref="BW18549:BX18549"/>
    <mergeCell ref="BW18550:BX18550"/>
    <mergeCell ref="BW18551:BX18551"/>
    <mergeCell ref="BW18537:BX18537"/>
    <mergeCell ref="BV18538:BV18541"/>
    <mergeCell ref="BW18538:BX18538"/>
    <mergeCell ref="BW18539:BX18539"/>
    <mergeCell ref="BW18541:BX18542"/>
    <mergeCell ref="BW18543:BX18543"/>
    <mergeCell ref="BV18528:BV18531"/>
    <mergeCell ref="BW18528:BX18528"/>
    <mergeCell ref="BW18529:BX18529"/>
    <mergeCell ref="BW18530:BX18530"/>
    <mergeCell ref="BW18531:BX18531"/>
    <mergeCell ref="BV18533:BV18536"/>
    <mergeCell ref="BW18533:BX18534"/>
    <mergeCell ref="BW18535:BX18535"/>
    <mergeCell ref="BW18536:BX18536"/>
    <mergeCell ref="BW18513:BX18513"/>
    <mergeCell ref="BW18514:BX18514"/>
    <mergeCell ref="BW18515:BX18515"/>
    <mergeCell ref="BW18517:BX18518"/>
    <mergeCell ref="BW18519:BX18519"/>
    <mergeCell ref="BW18527:BX18527"/>
    <mergeCell ref="BW18505:BX18505"/>
    <mergeCell ref="BW18506:BX18506"/>
    <mergeCell ref="BW18507:BX18507"/>
    <mergeCell ref="BW18509:BX18510"/>
    <mergeCell ref="BW18511:BX18511"/>
    <mergeCell ref="BW18512:BX18512"/>
    <mergeCell ref="BV18613:BV18616"/>
    <mergeCell ref="BW18613:BX18614"/>
    <mergeCell ref="BW18615:BX18615"/>
    <mergeCell ref="BW18616:BX18616"/>
    <mergeCell ref="BW18617:BX18617"/>
    <mergeCell ref="BV18618:BV18620"/>
    <mergeCell ref="BW18618:BX18618"/>
    <mergeCell ref="BW18619:BX18619"/>
    <mergeCell ref="BV18576:BV18579"/>
    <mergeCell ref="BX18577:BX18579"/>
    <mergeCell ref="BV18581:BV18584"/>
    <mergeCell ref="BV18586:BV18588"/>
    <mergeCell ref="BW18607:BX18607"/>
    <mergeCell ref="BV18608:BV18611"/>
    <mergeCell ref="BW18608:BX18608"/>
    <mergeCell ref="BW18609:BX18609"/>
    <mergeCell ref="BW18610:BX18610"/>
    <mergeCell ref="BW18611:BX18611"/>
    <mergeCell ref="BW18561:BX18562"/>
    <mergeCell ref="BV18562:BV18565"/>
    <mergeCell ref="BW18563:BX18563"/>
    <mergeCell ref="BV18567:BV18570"/>
    <mergeCell ref="BX18567:BX18570"/>
    <mergeCell ref="BV18572:BV18574"/>
    <mergeCell ref="BX18572:BX18575"/>
    <mergeCell ref="BV18553:BV18556"/>
    <mergeCell ref="BW18553:BX18554"/>
    <mergeCell ref="BW18555:BX18555"/>
    <mergeCell ref="BW18556:BX18556"/>
    <mergeCell ref="BW18557:BX18557"/>
    <mergeCell ref="BV18558:BV18560"/>
    <mergeCell ref="BW18558:BX18558"/>
    <mergeCell ref="BW18559:BX18559"/>
    <mergeCell ref="BV18702:BV18705"/>
    <mergeCell ref="BX18703:BX18705"/>
    <mergeCell ref="BV18707:BV18710"/>
    <mergeCell ref="BV18712:BV18714"/>
    <mergeCell ref="BW18721:BX18721"/>
    <mergeCell ref="BW18722:BX18722"/>
    <mergeCell ref="BW18687:BX18688"/>
    <mergeCell ref="BV18688:BV18691"/>
    <mergeCell ref="BW18689:BX18689"/>
    <mergeCell ref="BV18693:BV18696"/>
    <mergeCell ref="BX18693:BX18696"/>
    <mergeCell ref="BV18698:BV18700"/>
    <mergeCell ref="BX18698:BX18701"/>
    <mergeCell ref="BV18679:BV18682"/>
    <mergeCell ref="BW18679:BX18680"/>
    <mergeCell ref="BW18681:BX18681"/>
    <mergeCell ref="BW18682:BX18682"/>
    <mergeCell ref="BW18683:BX18683"/>
    <mergeCell ref="BV18684:BV18686"/>
    <mergeCell ref="BW18684:BX18684"/>
    <mergeCell ref="BW18685:BX18685"/>
    <mergeCell ref="BV18636:BV18639"/>
    <mergeCell ref="BX18637:BX18639"/>
    <mergeCell ref="BV18641:BV18644"/>
    <mergeCell ref="BV18646:BV18648"/>
    <mergeCell ref="BW18673:BX18673"/>
    <mergeCell ref="BV18674:BV18677"/>
    <mergeCell ref="BW18674:BX18674"/>
    <mergeCell ref="BW18675:BX18675"/>
    <mergeCell ref="BW18676:BX18676"/>
    <mergeCell ref="BW18677:BX18677"/>
    <mergeCell ref="BW18621:BX18622"/>
    <mergeCell ref="BV18622:BV18625"/>
    <mergeCell ref="BW18623:BX18623"/>
    <mergeCell ref="BV18627:BV18630"/>
    <mergeCell ref="BX18627:BX18630"/>
    <mergeCell ref="BV18632:BV18634"/>
    <mergeCell ref="BX18632:BX18635"/>
    <mergeCell ref="BW18765:BX18765"/>
    <mergeCell ref="BV18766:BV18769"/>
    <mergeCell ref="BW18766:BX18766"/>
    <mergeCell ref="BW18767:BX18767"/>
    <mergeCell ref="BW18768:BX18768"/>
    <mergeCell ref="BW18769:BX18769"/>
    <mergeCell ref="BW18755:BX18755"/>
    <mergeCell ref="BV18756:BV18759"/>
    <mergeCell ref="BW18756:BX18756"/>
    <mergeCell ref="BW18757:BX18757"/>
    <mergeCell ref="BW18759:BX18760"/>
    <mergeCell ref="BW18761:BX18761"/>
    <mergeCell ref="BV18746:BV18749"/>
    <mergeCell ref="BW18746:BX18746"/>
    <mergeCell ref="BW18747:BX18747"/>
    <mergeCell ref="BW18748:BX18748"/>
    <mergeCell ref="BW18749:BX18749"/>
    <mergeCell ref="BV18751:BV18754"/>
    <mergeCell ref="BW18751:BX18752"/>
    <mergeCell ref="BW18753:BX18753"/>
    <mergeCell ref="BW18754:BX18754"/>
    <mergeCell ref="BW18731:BX18731"/>
    <mergeCell ref="BW18732:BX18732"/>
    <mergeCell ref="BW18733:BX18733"/>
    <mergeCell ref="BW18735:BX18736"/>
    <mergeCell ref="BW18737:BX18737"/>
    <mergeCell ref="BW18745:BX18745"/>
    <mergeCell ref="BW18723:BX18723"/>
    <mergeCell ref="BW18724:BX18724"/>
    <mergeCell ref="BW18725:BX18725"/>
    <mergeCell ref="BW18727:BX18728"/>
    <mergeCell ref="BW18729:BX18729"/>
    <mergeCell ref="BW18730:BX18730"/>
    <mergeCell ref="BW18839:BX18840"/>
    <mergeCell ref="BV18840:BV18843"/>
    <mergeCell ref="BW18841:BX18841"/>
    <mergeCell ref="BV18845:BV18848"/>
    <mergeCell ref="BX18845:BX18848"/>
    <mergeCell ref="BV18850:BV18852"/>
    <mergeCell ref="BX18850:BX18853"/>
    <mergeCell ref="BV18831:BV18834"/>
    <mergeCell ref="BW18831:BX18832"/>
    <mergeCell ref="BW18833:BX18833"/>
    <mergeCell ref="BW18834:BX18834"/>
    <mergeCell ref="BW18835:BX18835"/>
    <mergeCell ref="BV18836:BV18838"/>
    <mergeCell ref="BW18836:BX18836"/>
    <mergeCell ref="BW18837:BX18837"/>
    <mergeCell ref="BV18794:BV18797"/>
    <mergeCell ref="BX18795:BX18797"/>
    <mergeCell ref="BV18799:BV18802"/>
    <mergeCell ref="BV18804:BV18806"/>
    <mergeCell ref="BW18825:BX18825"/>
    <mergeCell ref="BV18826:BV18829"/>
    <mergeCell ref="BW18826:BX18826"/>
    <mergeCell ref="BW18827:BX18827"/>
    <mergeCell ref="BW18828:BX18828"/>
    <mergeCell ref="BW18829:BX18829"/>
    <mergeCell ref="BW18779:BX18780"/>
    <mergeCell ref="BV18780:BV18783"/>
    <mergeCell ref="BW18781:BX18781"/>
    <mergeCell ref="BV18785:BV18788"/>
    <mergeCell ref="BX18785:BX18788"/>
    <mergeCell ref="BV18790:BV18792"/>
    <mergeCell ref="BX18790:BX18793"/>
    <mergeCell ref="BV18771:BV18774"/>
    <mergeCell ref="BW18771:BX18772"/>
    <mergeCell ref="BW18773:BX18773"/>
    <mergeCell ref="BW18774:BX18774"/>
    <mergeCell ref="BW18775:BX18775"/>
    <mergeCell ref="BV18776:BV18778"/>
    <mergeCell ref="BW18776:BX18776"/>
    <mergeCell ref="BW18777:BX18777"/>
    <mergeCell ref="BW18941:BX18941"/>
    <mergeCell ref="BW18942:BX18942"/>
    <mergeCell ref="BW18943:BX18943"/>
    <mergeCell ref="BW18945:BX18946"/>
    <mergeCell ref="BW18947:BX18947"/>
    <mergeCell ref="BW18948:BX18948"/>
    <mergeCell ref="BV18920:BV18923"/>
    <mergeCell ref="BX18921:BX18923"/>
    <mergeCell ref="BV18925:BV18928"/>
    <mergeCell ref="BV18930:BV18932"/>
    <mergeCell ref="BW18939:BX18939"/>
    <mergeCell ref="BW18940:BX18940"/>
    <mergeCell ref="BW18905:BX18906"/>
    <mergeCell ref="BV18906:BV18909"/>
    <mergeCell ref="BW18907:BX18907"/>
    <mergeCell ref="BV18911:BV18914"/>
    <mergeCell ref="BX18911:BX18914"/>
    <mergeCell ref="BV18916:BV18918"/>
    <mergeCell ref="BX18916:BX18919"/>
    <mergeCell ref="BV18897:BV18900"/>
    <mergeCell ref="BW18897:BX18898"/>
    <mergeCell ref="BW18899:BX18899"/>
    <mergeCell ref="BW18900:BX18900"/>
    <mergeCell ref="BW18901:BX18901"/>
    <mergeCell ref="BV18902:BV18904"/>
    <mergeCell ref="BW18902:BX18902"/>
    <mergeCell ref="BW18903:BX18903"/>
    <mergeCell ref="BV18854:BV18857"/>
    <mergeCell ref="BX18855:BX18857"/>
    <mergeCell ref="BV18859:BV18862"/>
    <mergeCell ref="BV18864:BV18866"/>
    <mergeCell ref="BW18891:BX18891"/>
    <mergeCell ref="BV18892:BV18895"/>
    <mergeCell ref="BW18892:BX18892"/>
    <mergeCell ref="BW18893:BX18893"/>
    <mergeCell ref="BW18894:BX18894"/>
    <mergeCell ref="BW18895:BX18895"/>
    <mergeCell ref="BV18997:BV19000"/>
    <mergeCell ref="BV19002:BV19004"/>
    <mergeCell ref="BW19023:BX19023"/>
    <mergeCell ref="BV19024:BV19027"/>
    <mergeCell ref="BW19024:BX19024"/>
    <mergeCell ref="BW19025:BX19025"/>
    <mergeCell ref="BW19026:BX19026"/>
    <mergeCell ref="BW19027:BX19027"/>
    <mergeCell ref="BV18983:BV18986"/>
    <mergeCell ref="BX18983:BX18986"/>
    <mergeCell ref="BV18988:BV18990"/>
    <mergeCell ref="BX18988:BX18991"/>
    <mergeCell ref="BV18992:BV18995"/>
    <mergeCell ref="BX18993:BX18995"/>
    <mergeCell ref="BW18973:BX18973"/>
    <mergeCell ref="BV18974:BV18976"/>
    <mergeCell ref="BW18974:BX18974"/>
    <mergeCell ref="BW18975:BX18975"/>
    <mergeCell ref="BW18977:BX18978"/>
    <mergeCell ref="BV18978:BV18981"/>
    <mergeCell ref="BW18979:BX18979"/>
    <mergeCell ref="BV18964:BV18967"/>
    <mergeCell ref="BW18964:BX18964"/>
    <mergeCell ref="BW18965:BX18965"/>
    <mergeCell ref="BW18966:BX18966"/>
    <mergeCell ref="BW18967:BX18967"/>
    <mergeCell ref="BV18969:BV18972"/>
    <mergeCell ref="BW18969:BX18970"/>
    <mergeCell ref="BW18971:BX18971"/>
    <mergeCell ref="BW18972:BX18972"/>
    <mergeCell ref="BW18949:BX18949"/>
    <mergeCell ref="BW18950:BX18950"/>
    <mergeCell ref="BW18951:BX18951"/>
    <mergeCell ref="BW18953:BX18954"/>
    <mergeCell ref="BW18955:BX18955"/>
    <mergeCell ref="BW18963:BX18963"/>
    <mergeCell ref="BW19097:BX19098"/>
    <mergeCell ref="BV19098:BV19101"/>
    <mergeCell ref="BW19099:BX19099"/>
    <mergeCell ref="BV19103:BV19106"/>
    <mergeCell ref="BX19103:BX19106"/>
    <mergeCell ref="BV19108:BV19110"/>
    <mergeCell ref="BX19108:BX19111"/>
    <mergeCell ref="BV19089:BV19092"/>
    <mergeCell ref="BW19089:BX19090"/>
    <mergeCell ref="BW19091:BX19091"/>
    <mergeCell ref="BW19092:BX19092"/>
    <mergeCell ref="BW19093:BX19093"/>
    <mergeCell ref="BV19094:BV19096"/>
    <mergeCell ref="BW19094:BX19094"/>
    <mergeCell ref="BW19095:BX19095"/>
    <mergeCell ref="BV19052:BV19055"/>
    <mergeCell ref="BX19053:BX19055"/>
    <mergeCell ref="BV19057:BV19060"/>
    <mergeCell ref="BV19062:BV19064"/>
    <mergeCell ref="BW19083:BX19083"/>
    <mergeCell ref="BV19084:BV19087"/>
    <mergeCell ref="BW19084:BX19084"/>
    <mergeCell ref="BW19085:BX19085"/>
    <mergeCell ref="BW19086:BX19086"/>
    <mergeCell ref="BW19087:BX19087"/>
    <mergeCell ref="BW19037:BX19038"/>
    <mergeCell ref="BV19038:BV19041"/>
    <mergeCell ref="BW19039:BX19039"/>
    <mergeCell ref="BV19043:BV19046"/>
    <mergeCell ref="BX19043:BX19046"/>
    <mergeCell ref="BV19048:BV19050"/>
    <mergeCell ref="BX19048:BX19051"/>
    <mergeCell ref="BV19029:BV19032"/>
    <mergeCell ref="BW19029:BX19030"/>
    <mergeCell ref="BW19031:BX19031"/>
    <mergeCell ref="BW19032:BX19032"/>
    <mergeCell ref="BW19033:BX19033"/>
    <mergeCell ref="BV19034:BV19036"/>
    <mergeCell ref="BW19034:BX19034"/>
    <mergeCell ref="BW19035:BX19035"/>
    <mergeCell ref="BW19199:BX19199"/>
    <mergeCell ref="BW19200:BX19200"/>
    <mergeCell ref="BW19201:BX19201"/>
    <mergeCell ref="BW19203:BX19204"/>
    <mergeCell ref="BW19205:BX19205"/>
    <mergeCell ref="BW19206:BX19206"/>
    <mergeCell ref="BV19178:BV19181"/>
    <mergeCell ref="BX19179:BX19181"/>
    <mergeCell ref="BV19183:BV19186"/>
    <mergeCell ref="BV19188:BV19190"/>
    <mergeCell ref="BW19197:BX19197"/>
    <mergeCell ref="BW19198:BX19198"/>
    <mergeCell ref="BW19163:BX19164"/>
    <mergeCell ref="BV19164:BV19167"/>
    <mergeCell ref="BW19165:BX19165"/>
    <mergeCell ref="BV19169:BV19172"/>
    <mergeCell ref="BX19169:BX19172"/>
    <mergeCell ref="BV19174:BV19176"/>
    <mergeCell ref="BX19174:BX19177"/>
    <mergeCell ref="BV19155:BV19158"/>
    <mergeCell ref="BW19155:BX19156"/>
    <mergeCell ref="BW19157:BX19157"/>
    <mergeCell ref="BW19158:BX19158"/>
    <mergeCell ref="BW19159:BX19159"/>
    <mergeCell ref="BV19160:BV19162"/>
    <mergeCell ref="BW19160:BX19160"/>
    <mergeCell ref="BW19161:BX19161"/>
    <mergeCell ref="BV19112:BV19115"/>
    <mergeCell ref="BX19113:BX19115"/>
    <mergeCell ref="BV19117:BV19120"/>
    <mergeCell ref="BV19122:BV19124"/>
    <mergeCell ref="BW19149:BX19149"/>
    <mergeCell ref="BV19150:BV19153"/>
    <mergeCell ref="BW19150:BX19150"/>
    <mergeCell ref="BW19151:BX19151"/>
    <mergeCell ref="BW19152:BX19152"/>
    <mergeCell ref="BW19153:BX19153"/>
    <mergeCell ref="BV19255:BV19258"/>
    <mergeCell ref="BV19260:BV19262"/>
    <mergeCell ref="BW19281:BX19281"/>
    <mergeCell ref="BV19282:BV19285"/>
    <mergeCell ref="BW19282:BX19282"/>
    <mergeCell ref="BW19283:BX19283"/>
    <mergeCell ref="BW19284:BX19284"/>
    <mergeCell ref="BW19285:BX19285"/>
    <mergeCell ref="BV19241:BV19244"/>
    <mergeCell ref="BX19241:BX19244"/>
    <mergeCell ref="BV19246:BV19248"/>
    <mergeCell ref="BX19246:BX19249"/>
    <mergeCell ref="BV19250:BV19253"/>
    <mergeCell ref="BX19251:BX19253"/>
    <mergeCell ref="BW19231:BX19231"/>
    <mergeCell ref="BV19232:BV19234"/>
    <mergeCell ref="BW19232:BX19232"/>
    <mergeCell ref="BW19233:BX19233"/>
    <mergeCell ref="BW19235:BX19236"/>
    <mergeCell ref="BV19236:BV19239"/>
    <mergeCell ref="BW19237:BX19237"/>
    <mergeCell ref="BV19222:BV19225"/>
    <mergeCell ref="BW19222:BX19222"/>
    <mergeCell ref="BW19223:BX19223"/>
    <mergeCell ref="BW19224:BX19224"/>
    <mergeCell ref="BW19225:BX19225"/>
    <mergeCell ref="BV19227:BV19230"/>
    <mergeCell ref="BW19227:BX19228"/>
    <mergeCell ref="BW19229:BX19229"/>
    <mergeCell ref="BW19230:BX19230"/>
    <mergeCell ref="BW19207:BX19207"/>
    <mergeCell ref="BW19208:BX19208"/>
    <mergeCell ref="BW19209:BX19209"/>
    <mergeCell ref="BW19211:BX19212"/>
    <mergeCell ref="BW19213:BX19213"/>
    <mergeCell ref="BW19221:BX19221"/>
    <mergeCell ref="BW19355:BX19356"/>
    <mergeCell ref="BV19356:BV19359"/>
    <mergeCell ref="BW19357:BX19357"/>
    <mergeCell ref="BV19361:BV19364"/>
    <mergeCell ref="BX19361:BX19364"/>
    <mergeCell ref="BV19366:BV19368"/>
    <mergeCell ref="BX19366:BX19369"/>
    <mergeCell ref="BV19347:BV19350"/>
    <mergeCell ref="BW19347:BX19348"/>
    <mergeCell ref="BW19349:BX19349"/>
    <mergeCell ref="BW19350:BX19350"/>
    <mergeCell ref="BW19351:BX19351"/>
    <mergeCell ref="BV19352:BV19354"/>
    <mergeCell ref="BW19352:BX19352"/>
    <mergeCell ref="BW19353:BX19353"/>
    <mergeCell ref="BV19310:BV19313"/>
    <mergeCell ref="BX19311:BX19313"/>
    <mergeCell ref="BV19315:BV19318"/>
    <mergeCell ref="BV19320:BV19322"/>
    <mergeCell ref="BW19341:BX19341"/>
    <mergeCell ref="BV19342:BV19345"/>
    <mergeCell ref="BW19342:BX19342"/>
    <mergeCell ref="BW19343:BX19343"/>
    <mergeCell ref="BW19344:BX19344"/>
    <mergeCell ref="BW19345:BX19345"/>
    <mergeCell ref="BW19295:BX19296"/>
    <mergeCell ref="BV19296:BV19299"/>
    <mergeCell ref="BW19297:BX19297"/>
    <mergeCell ref="BV19301:BV19304"/>
    <mergeCell ref="BX19301:BX19304"/>
    <mergeCell ref="BV19306:BV19308"/>
    <mergeCell ref="BX19306:BX19309"/>
    <mergeCell ref="BV19287:BV19290"/>
    <mergeCell ref="BW19287:BX19288"/>
    <mergeCell ref="BW19289:BX19289"/>
    <mergeCell ref="BW19290:BX19290"/>
    <mergeCell ref="BW19291:BX19291"/>
    <mergeCell ref="BV19292:BV19294"/>
    <mergeCell ref="BW19292:BX19292"/>
    <mergeCell ref="BW19293:BX19293"/>
    <mergeCell ref="BW19457:BX19457"/>
    <mergeCell ref="BW19458:BX19458"/>
    <mergeCell ref="BW19459:BX19459"/>
    <mergeCell ref="BW19461:BX19462"/>
    <mergeCell ref="BW19463:BX19463"/>
    <mergeCell ref="BW19464:BX19464"/>
    <mergeCell ref="BV19436:BV19439"/>
    <mergeCell ref="BX19437:BX19439"/>
    <mergeCell ref="BV19441:BV19444"/>
    <mergeCell ref="BV19446:BV19448"/>
    <mergeCell ref="BW19455:BX19455"/>
    <mergeCell ref="BW19456:BX19456"/>
    <mergeCell ref="BW19421:BX19422"/>
    <mergeCell ref="BV19422:BV19425"/>
    <mergeCell ref="BW19423:BX19423"/>
    <mergeCell ref="BV19427:BV19430"/>
    <mergeCell ref="BX19427:BX19430"/>
    <mergeCell ref="BV19432:BV19434"/>
    <mergeCell ref="BX19432:BX19435"/>
    <mergeCell ref="BV19413:BV19416"/>
    <mergeCell ref="BW19413:BX19414"/>
    <mergeCell ref="BW19415:BX19415"/>
    <mergeCell ref="BW19416:BX19416"/>
    <mergeCell ref="BW19417:BX19417"/>
    <mergeCell ref="BV19418:BV19420"/>
    <mergeCell ref="BW19418:BX19418"/>
    <mergeCell ref="BW19419:BX19419"/>
    <mergeCell ref="BV19370:BV19373"/>
    <mergeCell ref="BX19371:BX19373"/>
    <mergeCell ref="BV19375:BV19378"/>
    <mergeCell ref="BV19380:BV19382"/>
    <mergeCell ref="BW19407:BX19407"/>
    <mergeCell ref="BV19408:BV19411"/>
    <mergeCell ref="BW19408:BX19408"/>
    <mergeCell ref="BW19409:BX19409"/>
    <mergeCell ref="BW19410:BX19410"/>
    <mergeCell ref="BW19411:BX19411"/>
    <mergeCell ref="BV19513:BV19516"/>
    <mergeCell ref="BV19518:BV19520"/>
    <mergeCell ref="BW19539:BX19539"/>
    <mergeCell ref="BV19540:BV19543"/>
    <mergeCell ref="BW19540:BX19540"/>
    <mergeCell ref="BW19541:BX19541"/>
    <mergeCell ref="BW19542:BX19542"/>
    <mergeCell ref="BW19543:BX19543"/>
    <mergeCell ref="BV19499:BV19502"/>
    <mergeCell ref="BX19499:BX19502"/>
    <mergeCell ref="BV19504:BV19506"/>
    <mergeCell ref="BX19504:BX19507"/>
    <mergeCell ref="BV19508:BV19511"/>
    <mergeCell ref="BX19509:BX19511"/>
    <mergeCell ref="BW19489:BX19489"/>
    <mergeCell ref="BV19490:BV19492"/>
    <mergeCell ref="BW19490:BX19490"/>
    <mergeCell ref="BW19491:BX19491"/>
    <mergeCell ref="BW19493:BX19494"/>
    <mergeCell ref="BV19494:BV19497"/>
    <mergeCell ref="BW19495:BX19495"/>
    <mergeCell ref="BV19480:BV19483"/>
    <mergeCell ref="BW19480:BX19480"/>
    <mergeCell ref="BW19481:BX19481"/>
    <mergeCell ref="BW19482:BX19482"/>
    <mergeCell ref="BW19483:BX19483"/>
    <mergeCell ref="BV19485:BV19488"/>
    <mergeCell ref="BW19485:BX19486"/>
    <mergeCell ref="BW19487:BX19487"/>
    <mergeCell ref="BW19488:BX19488"/>
    <mergeCell ref="BW19465:BX19465"/>
    <mergeCell ref="BW19466:BX19466"/>
    <mergeCell ref="BW19467:BX19467"/>
    <mergeCell ref="BW19469:BX19470"/>
    <mergeCell ref="BW19471:BX19471"/>
    <mergeCell ref="BW19479:BX19479"/>
    <mergeCell ref="BW19613:BX19614"/>
    <mergeCell ref="BV19614:BV19617"/>
    <mergeCell ref="BW19615:BX19615"/>
    <mergeCell ref="BV19619:BV19622"/>
    <mergeCell ref="BX19619:BX19622"/>
    <mergeCell ref="BV19624:BV19626"/>
    <mergeCell ref="BX19624:BX19627"/>
    <mergeCell ref="BV19605:BV19608"/>
    <mergeCell ref="BW19605:BX19606"/>
    <mergeCell ref="BW19607:BX19607"/>
    <mergeCell ref="BW19608:BX19608"/>
    <mergeCell ref="BW19609:BX19609"/>
    <mergeCell ref="BV19610:BV19612"/>
    <mergeCell ref="BW19610:BX19610"/>
    <mergeCell ref="BW19611:BX19611"/>
    <mergeCell ref="BV19568:BV19571"/>
    <mergeCell ref="BX19569:BX19571"/>
    <mergeCell ref="BV19573:BV19576"/>
    <mergeCell ref="BV19578:BV19580"/>
    <mergeCell ref="BW19599:BX19599"/>
    <mergeCell ref="BV19600:BV19603"/>
    <mergeCell ref="BW19600:BX19600"/>
    <mergeCell ref="BW19601:BX19601"/>
    <mergeCell ref="BW19602:BX19602"/>
    <mergeCell ref="BW19603:BX19603"/>
    <mergeCell ref="BW19553:BX19554"/>
    <mergeCell ref="BV19554:BV19557"/>
    <mergeCell ref="BW19555:BX19555"/>
    <mergeCell ref="BV19559:BV19562"/>
    <mergeCell ref="BX19559:BX19562"/>
    <mergeCell ref="BV19564:BV19566"/>
    <mergeCell ref="BX19564:BX19567"/>
    <mergeCell ref="BV19545:BV19548"/>
    <mergeCell ref="BW19545:BX19546"/>
    <mergeCell ref="BW19547:BX19547"/>
    <mergeCell ref="BW19548:BX19548"/>
    <mergeCell ref="BW19549:BX19549"/>
    <mergeCell ref="BV19550:BV19552"/>
    <mergeCell ref="BW19550:BX19550"/>
    <mergeCell ref="BW19551:BX19551"/>
    <mergeCell ref="BW19715:BX19715"/>
    <mergeCell ref="BW19716:BX19716"/>
    <mergeCell ref="BW19717:BX19717"/>
    <mergeCell ref="BW19719:BX19720"/>
    <mergeCell ref="BW19721:BX19721"/>
    <mergeCell ref="BW19722:BX19722"/>
    <mergeCell ref="BV19694:BV19697"/>
    <mergeCell ref="BX19695:BX19697"/>
    <mergeCell ref="BV19699:BV19702"/>
    <mergeCell ref="BV19704:BV19706"/>
    <mergeCell ref="BW19713:BX19713"/>
    <mergeCell ref="BW19714:BX19714"/>
    <mergeCell ref="BW19679:BX19680"/>
    <mergeCell ref="BV19680:BV19683"/>
    <mergeCell ref="BW19681:BX19681"/>
    <mergeCell ref="BV19685:BV19688"/>
    <mergeCell ref="BX19685:BX19688"/>
    <mergeCell ref="BV19690:BV19692"/>
    <mergeCell ref="BX19690:BX19693"/>
    <mergeCell ref="BV19671:BV19674"/>
    <mergeCell ref="BW19671:BX19672"/>
    <mergeCell ref="BW19673:BX19673"/>
    <mergeCell ref="BW19674:BX19674"/>
    <mergeCell ref="BW19675:BX19675"/>
    <mergeCell ref="BV19676:BV19678"/>
    <mergeCell ref="BW19676:BX19676"/>
    <mergeCell ref="BW19677:BX19677"/>
    <mergeCell ref="BV19628:BV19631"/>
    <mergeCell ref="BX19629:BX19631"/>
    <mergeCell ref="BV19633:BV19636"/>
    <mergeCell ref="BV19638:BV19640"/>
    <mergeCell ref="BW19665:BX19665"/>
    <mergeCell ref="BV19666:BV19669"/>
    <mergeCell ref="BW19666:BX19666"/>
    <mergeCell ref="BW19667:BX19667"/>
    <mergeCell ref="BW19668:BX19668"/>
    <mergeCell ref="BW19669:BX19669"/>
    <mergeCell ref="BV19771:BV19774"/>
    <mergeCell ref="BV19776:BV19778"/>
    <mergeCell ref="BW19797:BX19797"/>
    <mergeCell ref="BV19798:BV19801"/>
    <mergeCell ref="BW19798:BX19798"/>
    <mergeCell ref="BW19799:BX19799"/>
    <mergeCell ref="BW19800:BX19800"/>
    <mergeCell ref="BW19801:BX19801"/>
    <mergeCell ref="BV19757:BV19760"/>
    <mergeCell ref="BX19757:BX19760"/>
    <mergeCell ref="BV19762:BV19764"/>
    <mergeCell ref="BX19762:BX19765"/>
    <mergeCell ref="BV19766:BV19769"/>
    <mergeCell ref="BX19767:BX19769"/>
    <mergeCell ref="BW19747:BX19747"/>
    <mergeCell ref="BV19748:BV19750"/>
    <mergeCell ref="BW19748:BX19748"/>
    <mergeCell ref="BW19749:BX19749"/>
    <mergeCell ref="BW19751:BX19752"/>
    <mergeCell ref="BV19752:BV19755"/>
    <mergeCell ref="BW19753:BX19753"/>
    <mergeCell ref="BV19738:BV19741"/>
    <mergeCell ref="BW19738:BX19738"/>
    <mergeCell ref="BW19739:BX19739"/>
    <mergeCell ref="BW19740:BX19740"/>
    <mergeCell ref="BW19741:BX19741"/>
    <mergeCell ref="BV19743:BV19746"/>
    <mergeCell ref="BW19743:BX19744"/>
    <mergeCell ref="BW19745:BX19745"/>
    <mergeCell ref="BW19746:BX19746"/>
    <mergeCell ref="BW19723:BX19723"/>
    <mergeCell ref="BW19724:BX19724"/>
    <mergeCell ref="BW19725:BX19725"/>
    <mergeCell ref="BW19727:BX19728"/>
    <mergeCell ref="BW19729:BX19729"/>
    <mergeCell ref="BW19737:BX19737"/>
    <mergeCell ref="BV19863:BV19866"/>
    <mergeCell ref="BW19863:BX19864"/>
    <mergeCell ref="BW19865:BX19865"/>
    <mergeCell ref="BW19866:BX19866"/>
    <mergeCell ref="BW19867:BX19867"/>
    <mergeCell ref="BV19868:BV19870"/>
    <mergeCell ref="BW19868:BX19868"/>
    <mergeCell ref="BW19869:BX19869"/>
    <mergeCell ref="BV19826:BV19829"/>
    <mergeCell ref="BX19827:BX19829"/>
    <mergeCell ref="BV19831:BV19834"/>
    <mergeCell ref="BV19836:BV19838"/>
    <mergeCell ref="BW19857:BX19857"/>
    <mergeCell ref="BV19858:BV19861"/>
    <mergeCell ref="BW19858:BX19858"/>
    <mergeCell ref="BW19859:BX19859"/>
    <mergeCell ref="BW19860:BX19860"/>
    <mergeCell ref="BW19861:BX19861"/>
    <mergeCell ref="BW19811:BX19812"/>
    <mergeCell ref="BV19812:BV19815"/>
    <mergeCell ref="BW19813:BX19813"/>
    <mergeCell ref="BV19817:BV19820"/>
    <mergeCell ref="BX19817:BX19820"/>
    <mergeCell ref="BV19822:BV19824"/>
    <mergeCell ref="BX19822:BX19825"/>
    <mergeCell ref="BV19803:BV19806"/>
    <mergeCell ref="BW19803:BX19804"/>
    <mergeCell ref="BW19805:BX19805"/>
    <mergeCell ref="BW19806:BX19806"/>
    <mergeCell ref="BW19807:BX19807"/>
    <mergeCell ref="BV19808:BV19810"/>
    <mergeCell ref="BW19808:BX19808"/>
    <mergeCell ref="BW19809:BX19809"/>
    <mergeCell ref="BV19952:BV19955"/>
    <mergeCell ref="BX19953:BX19955"/>
    <mergeCell ref="BV19957:BV19960"/>
    <mergeCell ref="BV19962:BV19964"/>
    <mergeCell ref="BW19971:BX19971"/>
    <mergeCell ref="BW19972:BX19972"/>
    <mergeCell ref="BW19937:BX19938"/>
    <mergeCell ref="BV19938:BV19941"/>
    <mergeCell ref="BW19939:BX19939"/>
    <mergeCell ref="BV19943:BV19946"/>
    <mergeCell ref="BX19943:BX19946"/>
    <mergeCell ref="BV19948:BV19950"/>
    <mergeCell ref="BX19948:BX19951"/>
    <mergeCell ref="BV19929:BV19932"/>
    <mergeCell ref="BW19929:BX19930"/>
    <mergeCell ref="BW19931:BX19931"/>
    <mergeCell ref="BW19932:BX19932"/>
    <mergeCell ref="BW19933:BX19933"/>
    <mergeCell ref="BV19934:BV19936"/>
    <mergeCell ref="BW19934:BX19934"/>
    <mergeCell ref="BW19935:BX19935"/>
    <mergeCell ref="BV19886:BV19889"/>
    <mergeCell ref="BX19887:BX19889"/>
    <mergeCell ref="BV19891:BV19894"/>
    <mergeCell ref="BV19896:BV19898"/>
    <mergeCell ref="BW19923:BX19923"/>
    <mergeCell ref="BV19924:BV19927"/>
    <mergeCell ref="BW19924:BX19924"/>
    <mergeCell ref="BW19925:BX19925"/>
    <mergeCell ref="BW19926:BX19926"/>
    <mergeCell ref="BW19927:BX19927"/>
    <mergeCell ref="BW19871:BX19872"/>
    <mergeCell ref="BV19872:BV19875"/>
    <mergeCell ref="BW19873:BX19873"/>
    <mergeCell ref="BV19877:BV19880"/>
    <mergeCell ref="BX19877:BX19880"/>
    <mergeCell ref="BV19882:BV19884"/>
    <mergeCell ref="BX19882:BX19885"/>
    <mergeCell ref="BV20015:BV20018"/>
    <mergeCell ref="BX20015:BX20018"/>
    <mergeCell ref="BV20020:BV20022"/>
    <mergeCell ref="BX20020:BX20023"/>
    <mergeCell ref="BV20024:BV20027"/>
    <mergeCell ref="BX20025:BX20027"/>
    <mergeCell ref="BW20005:BX20005"/>
    <mergeCell ref="BV20006:BV20008"/>
    <mergeCell ref="BW20006:BX20006"/>
    <mergeCell ref="BW20007:BX20007"/>
    <mergeCell ref="BW20009:BX20010"/>
    <mergeCell ref="BV20010:BV20013"/>
    <mergeCell ref="BW20011:BX20011"/>
    <mergeCell ref="BV19996:BV19999"/>
    <mergeCell ref="BW19996:BX19996"/>
    <mergeCell ref="BW19997:BX19997"/>
    <mergeCell ref="BW19998:BX19998"/>
    <mergeCell ref="BW19999:BX19999"/>
    <mergeCell ref="BV20001:BV20004"/>
    <mergeCell ref="BW20001:BX20002"/>
    <mergeCell ref="BW20003:BX20003"/>
    <mergeCell ref="BW20004:BX20004"/>
    <mergeCell ref="BW19981:BX19981"/>
    <mergeCell ref="BW19982:BX19982"/>
    <mergeCell ref="BW19983:BX19983"/>
    <mergeCell ref="BW19985:BX19986"/>
    <mergeCell ref="BW19987:BX19987"/>
    <mergeCell ref="BW19995:BX19995"/>
    <mergeCell ref="BW19973:BX19973"/>
    <mergeCell ref="BW19974:BX19974"/>
    <mergeCell ref="BW19975:BX19975"/>
    <mergeCell ref="BW19977:BX19978"/>
    <mergeCell ref="BW19979:BX19979"/>
    <mergeCell ref="BW19980:BX19980"/>
    <mergeCell ref="BV20084:BV20087"/>
    <mergeCell ref="BX20085:BX20087"/>
    <mergeCell ref="BV20089:BV20092"/>
    <mergeCell ref="BV20094:BV20096"/>
    <mergeCell ref="BW20115:BX20115"/>
    <mergeCell ref="BV20116:BV20119"/>
    <mergeCell ref="BW20116:BX20116"/>
    <mergeCell ref="BW20117:BX20117"/>
    <mergeCell ref="BW20118:BX20118"/>
    <mergeCell ref="BW20119:BX20119"/>
    <mergeCell ref="BW20069:BX20070"/>
    <mergeCell ref="BV20070:BV20073"/>
    <mergeCell ref="BW20071:BX20071"/>
    <mergeCell ref="BV20075:BV20078"/>
    <mergeCell ref="BX20075:BX20078"/>
    <mergeCell ref="BV20080:BV20082"/>
    <mergeCell ref="BX20080:BX20083"/>
    <mergeCell ref="BV20061:BV20064"/>
    <mergeCell ref="BW20061:BX20062"/>
    <mergeCell ref="BW20063:BX20063"/>
    <mergeCell ref="BW20064:BX20064"/>
    <mergeCell ref="BW20065:BX20065"/>
    <mergeCell ref="BV20066:BV20068"/>
    <mergeCell ref="BW20066:BX20066"/>
    <mergeCell ref="BW20067:BX20067"/>
    <mergeCell ref="BV20029:BV20032"/>
    <mergeCell ref="BV20034:BV20036"/>
    <mergeCell ref="BW20055:BX20055"/>
    <mergeCell ref="BV20056:BV20059"/>
    <mergeCell ref="BW20056:BX20056"/>
    <mergeCell ref="BW20057:BX20057"/>
    <mergeCell ref="BW20058:BX20058"/>
    <mergeCell ref="BW20059:BX20059"/>
    <mergeCell ref="BW20189:BX20190"/>
    <mergeCell ref="BV20190:BV20193"/>
    <mergeCell ref="BW20191:BX20191"/>
    <mergeCell ref="BV20195:BV20198"/>
    <mergeCell ref="BX20195:BX20198"/>
    <mergeCell ref="BV20200:BV20202"/>
    <mergeCell ref="BX20200:BX20203"/>
    <mergeCell ref="BV20181:BV20184"/>
    <mergeCell ref="BW20181:BX20182"/>
    <mergeCell ref="BW20183:BX20183"/>
    <mergeCell ref="BW20184:BX20184"/>
    <mergeCell ref="BW20185:BX20185"/>
    <mergeCell ref="BV20186:BV20188"/>
    <mergeCell ref="BW20186:BX20186"/>
    <mergeCell ref="BW20187:BX20187"/>
    <mergeCell ref="BV20144:BV20147"/>
    <mergeCell ref="BX20145:BX20147"/>
    <mergeCell ref="BV20149:BV20152"/>
    <mergeCell ref="BV20154:BV20156"/>
    <mergeCell ref="BW20175:BX20175"/>
    <mergeCell ref="BV20176:BV20179"/>
    <mergeCell ref="BW20176:BX20176"/>
    <mergeCell ref="BW20177:BX20177"/>
    <mergeCell ref="BW20178:BX20178"/>
    <mergeCell ref="BW20179:BX20179"/>
    <mergeCell ref="BW20129:BX20130"/>
    <mergeCell ref="BV20130:BV20133"/>
    <mergeCell ref="BW20131:BX20131"/>
    <mergeCell ref="BV20135:BV20138"/>
    <mergeCell ref="BX20135:BX20138"/>
    <mergeCell ref="BV20140:BV20142"/>
    <mergeCell ref="BX20140:BX20143"/>
    <mergeCell ref="BV20121:BV20124"/>
    <mergeCell ref="BW20121:BX20122"/>
    <mergeCell ref="BW20123:BX20123"/>
    <mergeCell ref="BW20124:BX20124"/>
    <mergeCell ref="BW20125:BX20125"/>
    <mergeCell ref="BV20126:BV20128"/>
    <mergeCell ref="BW20126:BX20126"/>
    <mergeCell ref="BW20127:BX20127"/>
    <mergeCell ref="BV20270:BV20273"/>
    <mergeCell ref="BX20271:BX20273"/>
    <mergeCell ref="BV20275:BV20278"/>
    <mergeCell ref="BV20280:BV20282"/>
    <mergeCell ref="BW20289:BX20289"/>
    <mergeCell ref="BV20290:BV20293"/>
    <mergeCell ref="BW20290:BX20290"/>
    <mergeCell ref="BW20291:BX20291"/>
    <mergeCell ref="BW20292:BX20292"/>
    <mergeCell ref="BW20293:BX20293"/>
    <mergeCell ref="BW20255:BX20256"/>
    <mergeCell ref="BV20256:BV20259"/>
    <mergeCell ref="BW20257:BX20257"/>
    <mergeCell ref="BV20261:BV20264"/>
    <mergeCell ref="BX20261:BX20264"/>
    <mergeCell ref="BV20266:BV20268"/>
    <mergeCell ref="BX20266:BX20269"/>
    <mergeCell ref="BV20247:BV20250"/>
    <mergeCell ref="BW20247:BX20248"/>
    <mergeCell ref="BW20249:BX20249"/>
    <mergeCell ref="BW20250:BX20250"/>
    <mergeCell ref="BW20251:BX20251"/>
    <mergeCell ref="BV20252:BV20254"/>
    <mergeCell ref="BW20252:BX20252"/>
    <mergeCell ref="BW20253:BX20253"/>
    <mergeCell ref="BV20204:BV20207"/>
    <mergeCell ref="BX20205:BX20207"/>
    <mergeCell ref="BV20209:BV20212"/>
    <mergeCell ref="BV20214:BV20216"/>
    <mergeCell ref="BW20241:BX20241"/>
    <mergeCell ref="BV20242:BV20245"/>
    <mergeCell ref="BW20242:BX20242"/>
    <mergeCell ref="BW20243:BX20243"/>
    <mergeCell ref="BW20244:BX20244"/>
    <mergeCell ref="BW20245:BX20245"/>
    <mergeCell ref="BW20363:BX20364"/>
    <mergeCell ref="BV20364:BV20367"/>
    <mergeCell ref="BW20365:BX20365"/>
    <mergeCell ref="BV20369:BV20372"/>
    <mergeCell ref="BX20369:BX20372"/>
    <mergeCell ref="BV20374:BV20376"/>
    <mergeCell ref="BX20374:BX20377"/>
    <mergeCell ref="BV20355:BV20358"/>
    <mergeCell ref="BW20355:BX20356"/>
    <mergeCell ref="BW20357:BX20357"/>
    <mergeCell ref="BW20358:BX20358"/>
    <mergeCell ref="BW20359:BX20359"/>
    <mergeCell ref="BV20360:BV20362"/>
    <mergeCell ref="BW20360:BX20360"/>
    <mergeCell ref="BW20361:BX20361"/>
    <mergeCell ref="BV20318:BV20321"/>
    <mergeCell ref="BX20319:BX20321"/>
    <mergeCell ref="BV20323:BV20326"/>
    <mergeCell ref="BV20328:BV20330"/>
    <mergeCell ref="BW20349:BX20349"/>
    <mergeCell ref="BV20350:BV20353"/>
    <mergeCell ref="BW20350:BX20350"/>
    <mergeCell ref="BW20351:BX20351"/>
    <mergeCell ref="BW20352:BX20352"/>
    <mergeCell ref="BW20353:BX20353"/>
    <mergeCell ref="BW20303:BX20304"/>
    <mergeCell ref="BV20304:BV20307"/>
    <mergeCell ref="BW20305:BX20305"/>
    <mergeCell ref="BV20309:BV20312"/>
    <mergeCell ref="BX20309:BX20312"/>
    <mergeCell ref="BV20314:BV20316"/>
    <mergeCell ref="BX20314:BX20317"/>
    <mergeCell ref="BV20295:BV20298"/>
    <mergeCell ref="BW20295:BX20296"/>
    <mergeCell ref="BW20297:BX20297"/>
    <mergeCell ref="BW20298:BX20298"/>
    <mergeCell ref="BW20299:BX20299"/>
    <mergeCell ref="BV20300:BV20302"/>
    <mergeCell ref="BW20300:BX20300"/>
    <mergeCell ref="BW20301:BX20301"/>
    <mergeCell ref="BV20438:BV20441"/>
    <mergeCell ref="BX20439:BX20441"/>
    <mergeCell ref="BV20443:BV20446"/>
    <mergeCell ref="BV20448:BV20450"/>
    <mergeCell ref="BW20469:BX20469"/>
    <mergeCell ref="BV20470:BV20473"/>
    <mergeCell ref="BW20470:BX20470"/>
    <mergeCell ref="BW20471:BX20471"/>
    <mergeCell ref="BW20472:BX20472"/>
    <mergeCell ref="BW20473:BX20473"/>
    <mergeCell ref="BW20423:BX20424"/>
    <mergeCell ref="BV20424:BV20427"/>
    <mergeCell ref="BW20425:BX20425"/>
    <mergeCell ref="BV20429:BV20432"/>
    <mergeCell ref="BX20429:BX20432"/>
    <mergeCell ref="BV20434:BV20436"/>
    <mergeCell ref="BX20434:BX20437"/>
    <mergeCell ref="BV20415:BV20418"/>
    <mergeCell ref="BW20415:BX20416"/>
    <mergeCell ref="BW20417:BX20417"/>
    <mergeCell ref="BW20418:BX20418"/>
    <mergeCell ref="BW20419:BX20419"/>
    <mergeCell ref="BV20420:BV20422"/>
    <mergeCell ref="BW20420:BX20420"/>
    <mergeCell ref="BW20421:BX20421"/>
    <mergeCell ref="BV20378:BV20381"/>
    <mergeCell ref="BX20379:BX20381"/>
    <mergeCell ref="BV20383:BV20386"/>
    <mergeCell ref="BV20388:BV20390"/>
    <mergeCell ref="BW20409:BX20409"/>
    <mergeCell ref="BV20410:BV20413"/>
    <mergeCell ref="BW20410:BX20410"/>
    <mergeCell ref="BW20411:BX20411"/>
    <mergeCell ref="BW20412:BX20412"/>
    <mergeCell ref="BW20413:BX20413"/>
    <mergeCell ref="BW20549:BX20550"/>
    <mergeCell ref="BV20550:BV20553"/>
    <mergeCell ref="BW20551:BX20551"/>
    <mergeCell ref="BV20555:BV20558"/>
    <mergeCell ref="BX20555:BX20558"/>
    <mergeCell ref="BV20560:BV20562"/>
    <mergeCell ref="BX20560:BX20563"/>
    <mergeCell ref="BV20541:BV20544"/>
    <mergeCell ref="BW20541:BX20542"/>
    <mergeCell ref="BW20543:BX20543"/>
    <mergeCell ref="BW20544:BX20544"/>
    <mergeCell ref="BW20545:BX20545"/>
    <mergeCell ref="BV20546:BV20548"/>
    <mergeCell ref="BW20546:BX20546"/>
    <mergeCell ref="BW20547:BX20547"/>
    <mergeCell ref="BV20498:BV20501"/>
    <mergeCell ref="BX20499:BX20501"/>
    <mergeCell ref="BV20503:BV20506"/>
    <mergeCell ref="BV20508:BV20510"/>
    <mergeCell ref="BW20535:BX20535"/>
    <mergeCell ref="BV20536:BV20539"/>
    <mergeCell ref="BW20536:BX20536"/>
    <mergeCell ref="BW20537:BX20537"/>
    <mergeCell ref="BW20538:BX20538"/>
    <mergeCell ref="BW20539:BX20539"/>
    <mergeCell ref="BW20483:BX20484"/>
    <mergeCell ref="BV20484:BV20487"/>
    <mergeCell ref="BW20485:BX20485"/>
    <mergeCell ref="BV20489:BV20492"/>
    <mergeCell ref="BX20489:BX20492"/>
    <mergeCell ref="BV20494:BV20496"/>
    <mergeCell ref="BX20494:BX20497"/>
    <mergeCell ref="BV20475:BV20478"/>
    <mergeCell ref="BW20475:BX20476"/>
    <mergeCell ref="BW20477:BX20477"/>
    <mergeCell ref="BW20478:BX20478"/>
    <mergeCell ref="BW20479:BX20479"/>
    <mergeCell ref="BV20480:BV20482"/>
    <mergeCell ref="BW20480:BX20480"/>
    <mergeCell ref="BW20481:BX20481"/>
    <mergeCell ref="BV20612:BV20615"/>
    <mergeCell ref="BX20613:BX20615"/>
    <mergeCell ref="BV20617:BV20620"/>
    <mergeCell ref="BV20622:BV20624"/>
    <mergeCell ref="BW20643:BX20643"/>
    <mergeCell ref="BV20644:BV20647"/>
    <mergeCell ref="BW20644:BX20644"/>
    <mergeCell ref="BW20645:BX20645"/>
    <mergeCell ref="BW20646:BX20646"/>
    <mergeCell ref="BW20647:BX20647"/>
    <mergeCell ref="BW20597:BX20598"/>
    <mergeCell ref="BV20598:BV20601"/>
    <mergeCell ref="BW20599:BX20599"/>
    <mergeCell ref="BV20603:BV20606"/>
    <mergeCell ref="BX20603:BX20606"/>
    <mergeCell ref="BV20608:BV20610"/>
    <mergeCell ref="BX20608:BX20611"/>
    <mergeCell ref="BV20589:BV20592"/>
    <mergeCell ref="BW20589:BX20590"/>
    <mergeCell ref="BW20591:BX20591"/>
    <mergeCell ref="BW20592:BX20592"/>
    <mergeCell ref="BW20593:BX20593"/>
    <mergeCell ref="BV20594:BV20596"/>
    <mergeCell ref="BW20594:BX20594"/>
    <mergeCell ref="BW20595:BX20595"/>
    <mergeCell ref="BV20564:BV20567"/>
    <mergeCell ref="BX20565:BX20567"/>
    <mergeCell ref="BV20569:BV20572"/>
    <mergeCell ref="BV20574:BV20576"/>
    <mergeCell ref="BW20583:BX20583"/>
    <mergeCell ref="BV20584:BV20587"/>
    <mergeCell ref="BW20584:BX20584"/>
    <mergeCell ref="BW20585:BX20585"/>
    <mergeCell ref="BW20586:BX20586"/>
    <mergeCell ref="BW20587:BX20587"/>
    <mergeCell ref="BW20717:BX20718"/>
    <mergeCell ref="BV20718:BV20721"/>
    <mergeCell ref="BW20719:BX20719"/>
    <mergeCell ref="BV20723:BV20726"/>
    <mergeCell ref="BX20723:BX20726"/>
    <mergeCell ref="BV20728:BV20730"/>
    <mergeCell ref="BX20728:BX20731"/>
    <mergeCell ref="BV20709:BV20712"/>
    <mergeCell ref="BW20709:BX20710"/>
    <mergeCell ref="BW20711:BX20711"/>
    <mergeCell ref="BW20712:BX20712"/>
    <mergeCell ref="BW20713:BX20713"/>
    <mergeCell ref="BV20714:BV20716"/>
    <mergeCell ref="BW20714:BX20714"/>
    <mergeCell ref="BW20715:BX20715"/>
    <mergeCell ref="BV20672:BV20675"/>
    <mergeCell ref="BX20673:BX20675"/>
    <mergeCell ref="BV20677:BV20680"/>
    <mergeCell ref="BV20682:BV20684"/>
    <mergeCell ref="BW20703:BX20703"/>
    <mergeCell ref="BV20704:BV20707"/>
    <mergeCell ref="BW20704:BX20704"/>
    <mergeCell ref="BW20705:BX20705"/>
    <mergeCell ref="BW20706:BX20706"/>
    <mergeCell ref="BW20707:BX20707"/>
    <mergeCell ref="BW20657:BX20658"/>
    <mergeCell ref="BV20658:BV20661"/>
    <mergeCell ref="BW20659:BX20659"/>
    <mergeCell ref="BV20663:BV20666"/>
    <mergeCell ref="BX20663:BX20666"/>
    <mergeCell ref="BV20668:BV20670"/>
    <mergeCell ref="BX20668:BX20671"/>
    <mergeCell ref="BV20649:BV20652"/>
    <mergeCell ref="BW20649:BX20650"/>
    <mergeCell ref="BW20651:BX20651"/>
    <mergeCell ref="BW20652:BX20652"/>
    <mergeCell ref="BW20653:BX20653"/>
    <mergeCell ref="BV20654:BV20656"/>
    <mergeCell ref="BW20654:BX20654"/>
    <mergeCell ref="BW20655:BX20655"/>
    <mergeCell ref="BV20792:BV20795"/>
    <mergeCell ref="BX20793:BX20795"/>
    <mergeCell ref="BV20797:BV20800"/>
    <mergeCell ref="BV20802:BV20804"/>
    <mergeCell ref="BW20829:BX20829"/>
    <mergeCell ref="BV20830:BV20833"/>
    <mergeCell ref="BW20830:BX20830"/>
    <mergeCell ref="BW20831:BX20831"/>
    <mergeCell ref="BW20832:BX20832"/>
    <mergeCell ref="BW20833:BX20833"/>
    <mergeCell ref="BW20777:BX20778"/>
    <mergeCell ref="BV20778:BV20781"/>
    <mergeCell ref="BW20779:BX20779"/>
    <mergeCell ref="BV20783:BV20786"/>
    <mergeCell ref="BX20783:BX20786"/>
    <mergeCell ref="BV20788:BV20790"/>
    <mergeCell ref="BX20788:BX20791"/>
    <mergeCell ref="BV20769:BV20772"/>
    <mergeCell ref="BW20769:BX20770"/>
    <mergeCell ref="BW20771:BX20771"/>
    <mergeCell ref="BW20772:BX20772"/>
    <mergeCell ref="BW20773:BX20773"/>
    <mergeCell ref="BV20774:BV20776"/>
    <mergeCell ref="BW20774:BX20774"/>
    <mergeCell ref="BW20775:BX20775"/>
    <mergeCell ref="BV20732:BV20735"/>
    <mergeCell ref="BX20733:BX20735"/>
    <mergeCell ref="BV20737:BV20740"/>
    <mergeCell ref="BV20742:BV20744"/>
    <mergeCell ref="BW20763:BX20763"/>
    <mergeCell ref="BV20764:BV20767"/>
    <mergeCell ref="BW20764:BX20764"/>
    <mergeCell ref="BW20765:BX20765"/>
    <mergeCell ref="BW20766:BX20766"/>
    <mergeCell ref="BW20767:BX20767"/>
    <mergeCell ref="BW20891:BX20892"/>
    <mergeCell ref="BV20892:BV20895"/>
    <mergeCell ref="BW20893:BX20893"/>
    <mergeCell ref="BV20897:BV20900"/>
    <mergeCell ref="BX20897:BX20900"/>
    <mergeCell ref="BV20902:BV20904"/>
    <mergeCell ref="BX20902:BX20905"/>
    <mergeCell ref="BV20883:BV20886"/>
    <mergeCell ref="BW20883:BX20884"/>
    <mergeCell ref="BW20885:BX20885"/>
    <mergeCell ref="BW20886:BX20886"/>
    <mergeCell ref="BW20887:BX20887"/>
    <mergeCell ref="BV20888:BV20890"/>
    <mergeCell ref="BW20888:BX20888"/>
    <mergeCell ref="BW20889:BX20889"/>
    <mergeCell ref="BV20858:BV20861"/>
    <mergeCell ref="BX20859:BX20861"/>
    <mergeCell ref="BV20863:BV20866"/>
    <mergeCell ref="BV20868:BV20870"/>
    <mergeCell ref="BW20877:BX20877"/>
    <mergeCell ref="BV20878:BV20881"/>
    <mergeCell ref="BW20878:BX20878"/>
    <mergeCell ref="BW20879:BX20879"/>
    <mergeCell ref="BW20880:BX20880"/>
    <mergeCell ref="BW20881:BX20881"/>
    <mergeCell ref="BW20843:BX20844"/>
    <mergeCell ref="BV20844:BV20847"/>
    <mergeCell ref="BW20845:BX20845"/>
    <mergeCell ref="BV20849:BV20852"/>
    <mergeCell ref="BX20849:BX20852"/>
    <mergeCell ref="BV20854:BV20856"/>
    <mergeCell ref="BX20854:BX20857"/>
    <mergeCell ref="BV20835:BV20838"/>
    <mergeCell ref="BW20835:BX20836"/>
    <mergeCell ref="BW20837:BX20837"/>
    <mergeCell ref="BW20838:BX20838"/>
    <mergeCell ref="BW20839:BX20839"/>
    <mergeCell ref="BV20840:BV20842"/>
    <mergeCell ref="BW20840:BX20840"/>
    <mergeCell ref="BW20841:BX20841"/>
    <mergeCell ref="BV20966:BV20969"/>
    <mergeCell ref="BX20967:BX20969"/>
    <mergeCell ref="BV20971:BV20974"/>
    <mergeCell ref="BV20976:BV20978"/>
    <mergeCell ref="BW20997:BX20997"/>
    <mergeCell ref="BV20998:BV21001"/>
    <mergeCell ref="BW20998:BX20998"/>
    <mergeCell ref="BW20999:BX20999"/>
    <mergeCell ref="BW21000:BX21000"/>
    <mergeCell ref="BW21001:BX21001"/>
    <mergeCell ref="BW20951:BX20952"/>
    <mergeCell ref="BV20952:BV20955"/>
    <mergeCell ref="BW20953:BX20953"/>
    <mergeCell ref="BV20957:BV20960"/>
    <mergeCell ref="BX20957:BX20960"/>
    <mergeCell ref="BV20962:BV20964"/>
    <mergeCell ref="BX20962:BX20965"/>
    <mergeCell ref="BV20943:BV20946"/>
    <mergeCell ref="BW20943:BX20944"/>
    <mergeCell ref="BW20945:BX20945"/>
    <mergeCell ref="BW20946:BX20946"/>
    <mergeCell ref="BW20947:BX20947"/>
    <mergeCell ref="BV20948:BV20950"/>
    <mergeCell ref="BW20948:BX20948"/>
    <mergeCell ref="BW20949:BX20949"/>
    <mergeCell ref="BV20906:BV20909"/>
    <mergeCell ref="BX20907:BX20909"/>
    <mergeCell ref="BV20911:BV20914"/>
    <mergeCell ref="BV20916:BV20918"/>
    <mergeCell ref="BW20937:BX20937"/>
    <mergeCell ref="BV20938:BV20941"/>
    <mergeCell ref="BW20938:BX20938"/>
    <mergeCell ref="BW20939:BX20939"/>
    <mergeCell ref="BW20940:BX20940"/>
    <mergeCell ref="BW20941:BX20941"/>
    <mergeCell ref="BW21071:BX21072"/>
    <mergeCell ref="BV21072:BV21075"/>
    <mergeCell ref="BW21073:BX21073"/>
    <mergeCell ref="BV21077:BV21080"/>
    <mergeCell ref="BX21077:BX21080"/>
    <mergeCell ref="BV21082:BV21084"/>
    <mergeCell ref="BX21082:BX21085"/>
    <mergeCell ref="BV21063:BV21066"/>
    <mergeCell ref="BW21063:BX21064"/>
    <mergeCell ref="BW21065:BX21065"/>
    <mergeCell ref="BW21066:BX21066"/>
    <mergeCell ref="BW21067:BX21067"/>
    <mergeCell ref="BV21068:BV21070"/>
    <mergeCell ref="BW21068:BX21068"/>
    <mergeCell ref="BW21069:BX21069"/>
    <mergeCell ref="BV21026:BV21029"/>
    <mergeCell ref="BX21027:BX21029"/>
    <mergeCell ref="BV21031:BV21034"/>
    <mergeCell ref="BV21036:BV21038"/>
    <mergeCell ref="BW21057:BX21057"/>
    <mergeCell ref="BV21058:BV21061"/>
    <mergeCell ref="BW21058:BX21058"/>
    <mergeCell ref="BW21059:BX21059"/>
    <mergeCell ref="BW21060:BX21060"/>
    <mergeCell ref="BW21061:BX21061"/>
    <mergeCell ref="BW21011:BX21012"/>
    <mergeCell ref="BV21012:BV21015"/>
    <mergeCell ref="BW21013:BX21013"/>
    <mergeCell ref="BV21017:BV21020"/>
    <mergeCell ref="BX21017:BX21020"/>
    <mergeCell ref="BV21022:BV21024"/>
    <mergeCell ref="BX21022:BX21025"/>
    <mergeCell ref="BV21003:BV21006"/>
    <mergeCell ref="BW21003:BX21004"/>
    <mergeCell ref="BW21005:BX21005"/>
    <mergeCell ref="BW21006:BX21006"/>
    <mergeCell ref="BW21007:BX21007"/>
    <mergeCell ref="BV21008:BV21010"/>
    <mergeCell ref="BW21008:BX21008"/>
    <mergeCell ref="BW21009:BX21009"/>
    <mergeCell ref="BV21152:BV21155"/>
    <mergeCell ref="BX21153:BX21155"/>
    <mergeCell ref="BV21157:BV21160"/>
    <mergeCell ref="BV21162:BV21164"/>
    <mergeCell ref="BW21171:BX21171"/>
    <mergeCell ref="BV21172:BV21175"/>
    <mergeCell ref="BW21172:BX21172"/>
    <mergeCell ref="BW21173:BX21173"/>
    <mergeCell ref="BW21174:BX21174"/>
    <mergeCell ref="BW21175:BX21175"/>
    <mergeCell ref="BW21137:BX21138"/>
    <mergeCell ref="BV21138:BV21141"/>
    <mergeCell ref="BW21139:BX21139"/>
    <mergeCell ref="BV21143:BV21146"/>
    <mergeCell ref="BX21143:BX21146"/>
    <mergeCell ref="BV21148:BV21150"/>
    <mergeCell ref="BX21148:BX21151"/>
    <mergeCell ref="BV21129:BV21132"/>
    <mergeCell ref="BW21129:BX21130"/>
    <mergeCell ref="BW21131:BX21131"/>
    <mergeCell ref="BW21132:BX21132"/>
    <mergeCell ref="BW21133:BX21133"/>
    <mergeCell ref="BV21134:BV21136"/>
    <mergeCell ref="BW21134:BX21134"/>
    <mergeCell ref="BW21135:BX21135"/>
    <mergeCell ref="BV21086:BV21089"/>
    <mergeCell ref="BX21087:BX21089"/>
    <mergeCell ref="BV21091:BV21094"/>
    <mergeCell ref="BV21096:BV21098"/>
    <mergeCell ref="BW21123:BX21123"/>
    <mergeCell ref="BV21124:BV21127"/>
    <mergeCell ref="BW21124:BX21124"/>
    <mergeCell ref="BW21125:BX21125"/>
    <mergeCell ref="BW21126:BX21126"/>
    <mergeCell ref="BW21127:BX21127"/>
    <mergeCell ref="BV21220:BV21223"/>
    <mergeCell ref="BX21221:BX21223"/>
    <mergeCell ref="BV21225:BV21228"/>
    <mergeCell ref="BV21230:BV21232"/>
    <mergeCell ref="BW21257:BX21257"/>
    <mergeCell ref="BV21258:BV21261"/>
    <mergeCell ref="BW21258:BX21258"/>
    <mergeCell ref="BW21259:BX21259"/>
    <mergeCell ref="BW21260:BX21260"/>
    <mergeCell ref="BW21261:BX21261"/>
    <mergeCell ref="BW21205:BX21206"/>
    <mergeCell ref="BV21206:BV21209"/>
    <mergeCell ref="BW21207:BX21207"/>
    <mergeCell ref="BV21211:BV21214"/>
    <mergeCell ref="BX21211:BX21214"/>
    <mergeCell ref="BV21216:BV21218"/>
    <mergeCell ref="BX21216:BX21219"/>
    <mergeCell ref="BV21197:BV21200"/>
    <mergeCell ref="BW21197:BX21198"/>
    <mergeCell ref="BW21199:BX21199"/>
    <mergeCell ref="BW21200:BX21200"/>
    <mergeCell ref="BW21201:BX21201"/>
    <mergeCell ref="BV21202:BV21204"/>
    <mergeCell ref="BW21202:BX21202"/>
    <mergeCell ref="BW21203:BX21203"/>
    <mergeCell ref="BW21187:BX21187"/>
    <mergeCell ref="BW21191:BX21191"/>
    <mergeCell ref="BV21192:BV21195"/>
    <mergeCell ref="BW21192:BX21192"/>
    <mergeCell ref="BW21193:BX21193"/>
    <mergeCell ref="BW21194:BX21194"/>
    <mergeCell ref="BW21195:BX21195"/>
    <mergeCell ref="BV21177:BV21180"/>
    <mergeCell ref="BW21177:BX21178"/>
    <mergeCell ref="BW21179:BX21179"/>
    <mergeCell ref="BW21180:BX21180"/>
    <mergeCell ref="BW21181:BX21181"/>
    <mergeCell ref="BV21182:BV21185"/>
    <mergeCell ref="BW21182:BX21182"/>
    <mergeCell ref="BW21183:BX21183"/>
    <mergeCell ref="BW21185:BX21186"/>
    <mergeCell ref="BV21306:BV21309"/>
    <mergeCell ref="BX21307:BX21309"/>
    <mergeCell ref="BV21311:BV21314"/>
    <mergeCell ref="BV21316:BV21318"/>
    <mergeCell ref="BW21343:BX21343"/>
    <mergeCell ref="BV21344:BV21347"/>
    <mergeCell ref="BW21344:BX21344"/>
    <mergeCell ref="BW21345:BX21345"/>
    <mergeCell ref="BW21346:BX21346"/>
    <mergeCell ref="BW21347:BX21347"/>
    <mergeCell ref="BW21291:BX21292"/>
    <mergeCell ref="BV21292:BV21295"/>
    <mergeCell ref="BW21293:BX21293"/>
    <mergeCell ref="BV21297:BV21300"/>
    <mergeCell ref="BX21297:BX21300"/>
    <mergeCell ref="BV21302:BV21304"/>
    <mergeCell ref="BX21302:BX21305"/>
    <mergeCell ref="BV21283:BV21286"/>
    <mergeCell ref="BW21283:BX21284"/>
    <mergeCell ref="BW21285:BX21285"/>
    <mergeCell ref="BW21286:BX21286"/>
    <mergeCell ref="BW21287:BX21287"/>
    <mergeCell ref="BV21288:BV21290"/>
    <mergeCell ref="BW21288:BX21288"/>
    <mergeCell ref="BW21289:BX21289"/>
    <mergeCell ref="BW21273:BX21273"/>
    <mergeCell ref="BW21277:BX21277"/>
    <mergeCell ref="BV21278:BV21281"/>
    <mergeCell ref="BW21278:BX21278"/>
    <mergeCell ref="BW21279:BX21279"/>
    <mergeCell ref="BW21280:BX21280"/>
    <mergeCell ref="BW21281:BX21281"/>
    <mergeCell ref="BV21263:BV21266"/>
    <mergeCell ref="BW21263:BX21264"/>
    <mergeCell ref="BW21265:BX21265"/>
    <mergeCell ref="BW21266:BX21266"/>
    <mergeCell ref="BW21267:BX21267"/>
    <mergeCell ref="BV21268:BV21271"/>
    <mergeCell ref="BW21268:BX21268"/>
    <mergeCell ref="BW21269:BX21269"/>
    <mergeCell ref="BW21271:BX21272"/>
    <mergeCell ref="BV21392:BV21395"/>
    <mergeCell ref="BX21393:BX21395"/>
    <mergeCell ref="BV21397:BV21400"/>
    <mergeCell ref="BV21402:BV21404"/>
    <mergeCell ref="BW21429:BX21429"/>
    <mergeCell ref="BV21430:BV21433"/>
    <mergeCell ref="BW21430:BX21430"/>
    <mergeCell ref="BW21431:BX21431"/>
    <mergeCell ref="BW21432:BX21432"/>
    <mergeCell ref="BW21433:BX21433"/>
    <mergeCell ref="BW21377:BX21378"/>
    <mergeCell ref="BV21378:BV21381"/>
    <mergeCell ref="BW21379:BX21379"/>
    <mergeCell ref="BV21383:BV21386"/>
    <mergeCell ref="BX21383:BX21386"/>
    <mergeCell ref="BV21388:BV21390"/>
    <mergeCell ref="BX21388:BX21391"/>
    <mergeCell ref="BV21369:BV21372"/>
    <mergeCell ref="BW21369:BX21370"/>
    <mergeCell ref="BW21371:BX21371"/>
    <mergeCell ref="BW21372:BX21372"/>
    <mergeCell ref="BW21373:BX21373"/>
    <mergeCell ref="BV21374:BV21376"/>
    <mergeCell ref="BW21374:BX21374"/>
    <mergeCell ref="BW21375:BX21375"/>
    <mergeCell ref="BW21359:BX21359"/>
    <mergeCell ref="BW21363:BX21363"/>
    <mergeCell ref="BV21364:BV21367"/>
    <mergeCell ref="BW21364:BX21364"/>
    <mergeCell ref="BW21365:BX21365"/>
    <mergeCell ref="BW21366:BX21366"/>
    <mergeCell ref="BW21367:BX21367"/>
    <mergeCell ref="BV21349:BV21352"/>
    <mergeCell ref="BW21349:BX21350"/>
    <mergeCell ref="BW21351:BX21351"/>
    <mergeCell ref="BW21352:BX21352"/>
    <mergeCell ref="BW21353:BX21353"/>
    <mergeCell ref="BV21354:BV21357"/>
    <mergeCell ref="BW21354:BX21354"/>
    <mergeCell ref="BW21355:BX21355"/>
    <mergeCell ref="BW21357:BX21358"/>
    <mergeCell ref="BV21478:BV21481"/>
    <mergeCell ref="BX21479:BX21481"/>
    <mergeCell ref="BV21483:BV21486"/>
    <mergeCell ref="BV21488:BV21490"/>
    <mergeCell ref="BW21515:BX21515"/>
    <mergeCell ref="BV21516:BV21519"/>
    <mergeCell ref="BW21516:BX21516"/>
    <mergeCell ref="BW21517:BX21517"/>
    <mergeCell ref="BW21518:BX21518"/>
    <mergeCell ref="BW21519:BX21519"/>
    <mergeCell ref="BW21463:BX21464"/>
    <mergeCell ref="BV21464:BV21467"/>
    <mergeCell ref="BW21465:BX21465"/>
    <mergeCell ref="BV21469:BV21472"/>
    <mergeCell ref="BX21469:BX21472"/>
    <mergeCell ref="BV21474:BV21476"/>
    <mergeCell ref="BX21474:BX21477"/>
    <mergeCell ref="BV21455:BV21458"/>
    <mergeCell ref="BW21455:BX21456"/>
    <mergeCell ref="BW21457:BX21457"/>
    <mergeCell ref="BW21458:BX21458"/>
    <mergeCell ref="BW21459:BX21459"/>
    <mergeCell ref="BV21460:BV21462"/>
    <mergeCell ref="BW21460:BX21460"/>
    <mergeCell ref="BW21461:BX21461"/>
    <mergeCell ref="BW21445:BX21445"/>
    <mergeCell ref="BW21449:BX21449"/>
    <mergeCell ref="BV21450:BV21453"/>
    <mergeCell ref="BW21450:BX21450"/>
    <mergeCell ref="BW21451:BX21451"/>
    <mergeCell ref="BW21452:BX21452"/>
    <mergeCell ref="BW21453:BX21453"/>
    <mergeCell ref="BV21435:BV21438"/>
    <mergeCell ref="BW21435:BX21436"/>
    <mergeCell ref="BW21437:BX21437"/>
    <mergeCell ref="BW21438:BX21438"/>
    <mergeCell ref="BW21439:BX21439"/>
    <mergeCell ref="BV21440:BV21443"/>
    <mergeCell ref="BW21440:BX21440"/>
    <mergeCell ref="BW21441:BX21441"/>
    <mergeCell ref="BW21443:BX21444"/>
    <mergeCell ref="BW21589:BX21590"/>
    <mergeCell ref="BV21590:BV21593"/>
    <mergeCell ref="BW21591:BX21591"/>
    <mergeCell ref="BV21595:BV21598"/>
    <mergeCell ref="BX21595:BX21598"/>
    <mergeCell ref="BV21600:BV21602"/>
    <mergeCell ref="BX21600:BX21603"/>
    <mergeCell ref="BV21581:BV21584"/>
    <mergeCell ref="BW21581:BX21582"/>
    <mergeCell ref="BW21583:BX21583"/>
    <mergeCell ref="BW21584:BX21584"/>
    <mergeCell ref="BW21585:BX21585"/>
    <mergeCell ref="BV21586:BV21588"/>
    <mergeCell ref="BW21586:BX21586"/>
    <mergeCell ref="BW21587:BX21587"/>
    <mergeCell ref="BV21544:BV21547"/>
    <mergeCell ref="BX21545:BX21547"/>
    <mergeCell ref="BV21549:BV21552"/>
    <mergeCell ref="BV21554:BV21556"/>
    <mergeCell ref="BW21575:BX21575"/>
    <mergeCell ref="BV21576:BV21579"/>
    <mergeCell ref="BW21576:BX21576"/>
    <mergeCell ref="BW21577:BX21577"/>
    <mergeCell ref="BW21578:BX21578"/>
    <mergeCell ref="BW21579:BX21579"/>
    <mergeCell ref="BW21529:BX21530"/>
    <mergeCell ref="BV21530:BV21533"/>
    <mergeCell ref="BW21531:BX21531"/>
    <mergeCell ref="BV21535:BV21538"/>
    <mergeCell ref="BX21535:BX21538"/>
    <mergeCell ref="BV21540:BV21542"/>
    <mergeCell ref="BX21540:BX21543"/>
    <mergeCell ref="BV21521:BV21524"/>
    <mergeCell ref="BW21521:BX21522"/>
    <mergeCell ref="BW21523:BX21523"/>
    <mergeCell ref="BW21524:BX21524"/>
    <mergeCell ref="BW21525:BX21525"/>
    <mergeCell ref="BV21526:BV21528"/>
    <mergeCell ref="BW21526:BX21526"/>
    <mergeCell ref="BW21527:BX21527"/>
    <mergeCell ref="BV21664:BV21667"/>
    <mergeCell ref="BX21665:BX21667"/>
    <mergeCell ref="BV21669:BV21672"/>
    <mergeCell ref="BV21674:BV21676"/>
    <mergeCell ref="BW21695:BX21695"/>
    <mergeCell ref="BV21696:BV21699"/>
    <mergeCell ref="BW21696:BX21696"/>
    <mergeCell ref="BW21697:BX21697"/>
    <mergeCell ref="BW21698:BX21698"/>
    <mergeCell ref="BW21699:BX21699"/>
    <mergeCell ref="BW21649:BX21650"/>
    <mergeCell ref="BV21650:BV21653"/>
    <mergeCell ref="BW21651:BX21651"/>
    <mergeCell ref="BV21655:BV21658"/>
    <mergeCell ref="BX21655:BX21658"/>
    <mergeCell ref="BV21660:BV21662"/>
    <mergeCell ref="BX21660:BX21663"/>
    <mergeCell ref="BV21641:BV21644"/>
    <mergeCell ref="BW21641:BX21642"/>
    <mergeCell ref="BW21643:BX21643"/>
    <mergeCell ref="BW21644:BX21644"/>
    <mergeCell ref="BW21645:BX21645"/>
    <mergeCell ref="BV21646:BV21648"/>
    <mergeCell ref="BW21646:BX21646"/>
    <mergeCell ref="BW21647:BX21647"/>
    <mergeCell ref="BV21604:BV21607"/>
    <mergeCell ref="BX21605:BX21607"/>
    <mergeCell ref="BV21609:BV21612"/>
    <mergeCell ref="BV21614:BV21616"/>
    <mergeCell ref="BW21635:BX21635"/>
    <mergeCell ref="BV21636:BV21639"/>
    <mergeCell ref="BW21636:BX21636"/>
    <mergeCell ref="BW21637:BX21637"/>
    <mergeCell ref="BW21638:BX21638"/>
    <mergeCell ref="BW21639:BX21639"/>
    <mergeCell ref="BV21767:BV21770"/>
    <mergeCell ref="BW21767:BX21768"/>
    <mergeCell ref="BW21769:BX21769"/>
    <mergeCell ref="BW21770:BX21770"/>
    <mergeCell ref="BW21771:BX21771"/>
    <mergeCell ref="BV21772:BV21774"/>
    <mergeCell ref="BW21772:BX21772"/>
    <mergeCell ref="BW21773:BX21773"/>
    <mergeCell ref="BV21724:BV21727"/>
    <mergeCell ref="BX21725:BX21727"/>
    <mergeCell ref="BV21729:BV21732"/>
    <mergeCell ref="BV21734:BV21736"/>
    <mergeCell ref="BW21761:BX21761"/>
    <mergeCell ref="BV21762:BV21765"/>
    <mergeCell ref="BW21762:BX21762"/>
    <mergeCell ref="BW21763:BX21763"/>
    <mergeCell ref="BW21764:BX21764"/>
    <mergeCell ref="BW21765:BX21765"/>
    <mergeCell ref="BW21709:BX21710"/>
    <mergeCell ref="BV21710:BV21713"/>
    <mergeCell ref="BW21711:BX21711"/>
    <mergeCell ref="BV21715:BV21718"/>
    <mergeCell ref="BX21715:BX21718"/>
    <mergeCell ref="BV21720:BV21722"/>
    <mergeCell ref="BX21720:BX21723"/>
    <mergeCell ref="BV21701:BV21704"/>
    <mergeCell ref="BW21701:BX21702"/>
    <mergeCell ref="BW21703:BX21703"/>
    <mergeCell ref="BW21704:BX21704"/>
    <mergeCell ref="BW21705:BX21705"/>
    <mergeCell ref="BV21706:BV21708"/>
    <mergeCell ref="BW21706:BX21706"/>
    <mergeCell ref="BW21707:BX21707"/>
    <mergeCell ref="BV21834:BV21837"/>
    <mergeCell ref="BW21834:BX21834"/>
    <mergeCell ref="BW21835:BX21835"/>
    <mergeCell ref="BW21836:BX21836"/>
    <mergeCell ref="BW21837:BX21837"/>
    <mergeCell ref="BV21839:BV21842"/>
    <mergeCell ref="BW21839:BX21840"/>
    <mergeCell ref="BW21841:BX21841"/>
    <mergeCell ref="BW21842:BX21842"/>
    <mergeCell ref="BW21819:BX21819"/>
    <mergeCell ref="BW21820:BX21820"/>
    <mergeCell ref="BW21821:BX21821"/>
    <mergeCell ref="BW21823:BX21824"/>
    <mergeCell ref="BW21825:BX21825"/>
    <mergeCell ref="BW21833:BX21833"/>
    <mergeCell ref="BW21811:BX21811"/>
    <mergeCell ref="BW21812:BX21812"/>
    <mergeCell ref="BW21813:BX21813"/>
    <mergeCell ref="BW21815:BX21816"/>
    <mergeCell ref="BW21817:BX21817"/>
    <mergeCell ref="BW21818:BX21818"/>
    <mergeCell ref="BV21790:BV21793"/>
    <mergeCell ref="BX21791:BX21793"/>
    <mergeCell ref="BV21795:BV21798"/>
    <mergeCell ref="BV21800:BV21802"/>
    <mergeCell ref="BW21809:BX21809"/>
    <mergeCell ref="BW21810:BX21810"/>
    <mergeCell ref="BW21775:BX21776"/>
    <mergeCell ref="BV21776:BV21779"/>
    <mergeCell ref="BW21777:BX21777"/>
    <mergeCell ref="BV21781:BV21784"/>
    <mergeCell ref="BX21781:BX21784"/>
    <mergeCell ref="BV21786:BV21788"/>
    <mergeCell ref="BX21786:BX21789"/>
    <mergeCell ref="BW21907:BX21908"/>
    <mergeCell ref="BV21908:BV21911"/>
    <mergeCell ref="BW21909:BX21909"/>
    <mergeCell ref="BV21913:BV21916"/>
    <mergeCell ref="BX21913:BX21916"/>
    <mergeCell ref="BV21918:BV21920"/>
    <mergeCell ref="BX21918:BX21921"/>
    <mergeCell ref="BV21899:BV21902"/>
    <mergeCell ref="BW21899:BX21900"/>
    <mergeCell ref="BW21901:BX21901"/>
    <mergeCell ref="BW21902:BX21902"/>
    <mergeCell ref="BW21903:BX21903"/>
    <mergeCell ref="BV21904:BV21906"/>
    <mergeCell ref="BW21904:BX21904"/>
    <mergeCell ref="BW21905:BX21905"/>
    <mergeCell ref="BV21867:BV21870"/>
    <mergeCell ref="BV21872:BV21874"/>
    <mergeCell ref="BW21893:BX21893"/>
    <mergeCell ref="BV21894:BV21897"/>
    <mergeCell ref="BW21894:BX21894"/>
    <mergeCell ref="BW21895:BX21895"/>
    <mergeCell ref="BW21896:BX21896"/>
    <mergeCell ref="BW21897:BX21897"/>
    <mergeCell ref="BV21853:BV21856"/>
    <mergeCell ref="BX21853:BX21856"/>
    <mergeCell ref="BV21858:BV21860"/>
    <mergeCell ref="BX21858:BX21861"/>
    <mergeCell ref="BV21862:BV21865"/>
    <mergeCell ref="BX21863:BX21865"/>
    <mergeCell ref="BW21843:BX21843"/>
    <mergeCell ref="BV21844:BV21846"/>
    <mergeCell ref="BW21844:BX21844"/>
    <mergeCell ref="BW21845:BX21845"/>
    <mergeCell ref="BW21847:BX21848"/>
    <mergeCell ref="BV21848:BV21851"/>
    <mergeCell ref="BW21849:BX21849"/>
    <mergeCell ref="BV21982:BV21985"/>
    <mergeCell ref="BX21983:BX21985"/>
    <mergeCell ref="BV21987:BV21990"/>
    <mergeCell ref="BV21992:BV21994"/>
    <mergeCell ref="BW22013:BX22013"/>
    <mergeCell ref="BV22014:BV22017"/>
    <mergeCell ref="BW22014:BX22014"/>
    <mergeCell ref="BW22015:BX22015"/>
    <mergeCell ref="BW22016:BX22016"/>
    <mergeCell ref="BW22017:BX22017"/>
    <mergeCell ref="BW21967:BX21968"/>
    <mergeCell ref="BV21968:BV21971"/>
    <mergeCell ref="BW21969:BX21969"/>
    <mergeCell ref="BV21973:BV21976"/>
    <mergeCell ref="BX21973:BX21976"/>
    <mergeCell ref="BV21978:BV21980"/>
    <mergeCell ref="BX21978:BX21981"/>
    <mergeCell ref="BV21959:BV21962"/>
    <mergeCell ref="BW21959:BX21960"/>
    <mergeCell ref="BW21961:BX21961"/>
    <mergeCell ref="BW21962:BX21962"/>
    <mergeCell ref="BW21963:BX21963"/>
    <mergeCell ref="BV21964:BV21966"/>
    <mergeCell ref="BW21964:BX21964"/>
    <mergeCell ref="BW21965:BX21965"/>
    <mergeCell ref="BV21922:BV21925"/>
    <mergeCell ref="BX21923:BX21925"/>
    <mergeCell ref="BV21927:BV21930"/>
    <mergeCell ref="BV21932:BV21934"/>
    <mergeCell ref="BW21953:BX21953"/>
    <mergeCell ref="BV21954:BV21957"/>
    <mergeCell ref="BW21954:BX21954"/>
    <mergeCell ref="BW21955:BX21955"/>
    <mergeCell ref="BW21956:BX21956"/>
    <mergeCell ref="BW21957:BX21957"/>
    <mergeCell ref="BV22085:BV22088"/>
    <mergeCell ref="BW22085:BX22086"/>
    <mergeCell ref="BW22087:BX22087"/>
    <mergeCell ref="BW22088:BX22088"/>
    <mergeCell ref="BW22089:BX22089"/>
    <mergeCell ref="BV22090:BV22092"/>
    <mergeCell ref="BW22090:BX22090"/>
    <mergeCell ref="BW22091:BX22091"/>
    <mergeCell ref="BV22042:BV22045"/>
    <mergeCell ref="BX22043:BX22045"/>
    <mergeCell ref="BV22047:BV22050"/>
    <mergeCell ref="BV22052:BV22054"/>
    <mergeCell ref="BW22079:BX22079"/>
    <mergeCell ref="BV22080:BV22083"/>
    <mergeCell ref="BW22080:BX22080"/>
    <mergeCell ref="BW22081:BX22081"/>
    <mergeCell ref="BW22082:BX22082"/>
    <mergeCell ref="BW22083:BX22083"/>
    <mergeCell ref="BW22027:BX22028"/>
    <mergeCell ref="BV22028:BV22031"/>
    <mergeCell ref="BW22029:BX22029"/>
    <mergeCell ref="BV22033:BV22036"/>
    <mergeCell ref="BX22033:BX22036"/>
    <mergeCell ref="BV22038:BV22040"/>
    <mergeCell ref="BX22038:BX22041"/>
    <mergeCell ref="BV22019:BV22022"/>
    <mergeCell ref="BW22019:BX22020"/>
    <mergeCell ref="BW22021:BX22021"/>
    <mergeCell ref="BW22022:BX22022"/>
    <mergeCell ref="BW22023:BX22023"/>
    <mergeCell ref="BV22024:BV22026"/>
    <mergeCell ref="BW22024:BX22024"/>
    <mergeCell ref="BW22025:BX22025"/>
    <mergeCell ref="BV22152:BV22155"/>
    <mergeCell ref="BW22152:BX22152"/>
    <mergeCell ref="BW22153:BX22153"/>
    <mergeCell ref="BW22154:BX22154"/>
    <mergeCell ref="BW22155:BX22155"/>
    <mergeCell ref="BV22157:BV22160"/>
    <mergeCell ref="BW22157:BX22158"/>
    <mergeCell ref="BW22159:BX22159"/>
    <mergeCell ref="BW22160:BX22160"/>
    <mergeCell ref="BW22137:BX22137"/>
    <mergeCell ref="BW22138:BX22138"/>
    <mergeCell ref="BW22139:BX22139"/>
    <mergeCell ref="BW22141:BX22142"/>
    <mergeCell ref="BW22143:BX22143"/>
    <mergeCell ref="BW22151:BX22151"/>
    <mergeCell ref="BW22129:BX22129"/>
    <mergeCell ref="BW22130:BX22130"/>
    <mergeCell ref="BW22131:BX22131"/>
    <mergeCell ref="BW22133:BX22134"/>
    <mergeCell ref="BW22135:BX22135"/>
    <mergeCell ref="BW22136:BX22136"/>
    <mergeCell ref="BV22108:BV22111"/>
    <mergeCell ref="BX22109:BX22111"/>
    <mergeCell ref="BV22113:BV22116"/>
    <mergeCell ref="BV22118:BV22120"/>
    <mergeCell ref="BW22127:BX22127"/>
    <mergeCell ref="BW22128:BX22128"/>
    <mergeCell ref="BW22093:BX22094"/>
    <mergeCell ref="BV22094:BV22097"/>
    <mergeCell ref="BW22095:BX22095"/>
    <mergeCell ref="BV22099:BV22102"/>
    <mergeCell ref="BX22099:BX22102"/>
    <mergeCell ref="BV22104:BV22106"/>
    <mergeCell ref="BX22104:BX22107"/>
    <mergeCell ref="BW22225:BX22226"/>
    <mergeCell ref="BV22226:BV22229"/>
    <mergeCell ref="BW22227:BX22227"/>
    <mergeCell ref="BV22231:BV22234"/>
    <mergeCell ref="BX22231:BX22234"/>
    <mergeCell ref="BV22236:BV22238"/>
    <mergeCell ref="BX22236:BX22239"/>
    <mergeCell ref="BV22217:BV22220"/>
    <mergeCell ref="BW22217:BX22218"/>
    <mergeCell ref="BW22219:BX22219"/>
    <mergeCell ref="BW22220:BX22220"/>
    <mergeCell ref="BW22221:BX22221"/>
    <mergeCell ref="BV22222:BV22224"/>
    <mergeCell ref="BW22222:BX22222"/>
    <mergeCell ref="BW22223:BX22223"/>
    <mergeCell ref="BV22185:BV22188"/>
    <mergeCell ref="BV22190:BV22192"/>
    <mergeCell ref="BW22211:BX22211"/>
    <mergeCell ref="BV22212:BV22215"/>
    <mergeCell ref="BW22212:BX22212"/>
    <mergeCell ref="BW22213:BX22213"/>
    <mergeCell ref="BW22214:BX22214"/>
    <mergeCell ref="BW22215:BX22215"/>
    <mergeCell ref="BV22171:BV22174"/>
    <mergeCell ref="BX22171:BX22174"/>
    <mergeCell ref="BV22176:BV22178"/>
    <mergeCell ref="BX22176:BX22179"/>
    <mergeCell ref="BV22180:BV22183"/>
    <mergeCell ref="BX22181:BX22183"/>
    <mergeCell ref="BW22161:BX22161"/>
    <mergeCell ref="BV22162:BV22164"/>
    <mergeCell ref="BW22162:BX22162"/>
    <mergeCell ref="BW22163:BX22163"/>
    <mergeCell ref="BW22165:BX22166"/>
    <mergeCell ref="BV22166:BV22169"/>
    <mergeCell ref="BW22167:BX22167"/>
    <mergeCell ref="BV22300:BV22303"/>
    <mergeCell ref="BX22301:BX22303"/>
    <mergeCell ref="BV22305:BV22308"/>
    <mergeCell ref="BV22310:BV22312"/>
    <mergeCell ref="BW22331:BX22331"/>
    <mergeCell ref="BV22332:BV22335"/>
    <mergeCell ref="BW22332:BX22332"/>
    <mergeCell ref="BW22333:BX22333"/>
    <mergeCell ref="BW22334:BX22334"/>
    <mergeCell ref="BW22335:BX22335"/>
    <mergeCell ref="BW22285:BX22286"/>
    <mergeCell ref="BV22286:BV22289"/>
    <mergeCell ref="BW22287:BX22287"/>
    <mergeCell ref="BV22291:BV22294"/>
    <mergeCell ref="BX22291:BX22294"/>
    <mergeCell ref="BV22296:BV22298"/>
    <mergeCell ref="BX22296:BX22299"/>
    <mergeCell ref="BV22277:BV22280"/>
    <mergeCell ref="BW22277:BX22278"/>
    <mergeCell ref="BW22279:BX22279"/>
    <mergeCell ref="BW22280:BX22280"/>
    <mergeCell ref="BW22281:BX22281"/>
    <mergeCell ref="BV22282:BV22284"/>
    <mergeCell ref="BW22282:BX22282"/>
    <mergeCell ref="BW22283:BX22283"/>
    <mergeCell ref="BV22240:BV22243"/>
    <mergeCell ref="BX22241:BX22243"/>
    <mergeCell ref="BV22245:BV22248"/>
    <mergeCell ref="BV22250:BV22252"/>
    <mergeCell ref="BW22271:BX22271"/>
    <mergeCell ref="BV22272:BV22275"/>
    <mergeCell ref="BW22272:BX22272"/>
    <mergeCell ref="BW22273:BX22273"/>
    <mergeCell ref="BW22274:BX22274"/>
    <mergeCell ref="BW22275:BX22275"/>
    <mergeCell ref="BV22403:BV22406"/>
    <mergeCell ref="BW22403:BX22404"/>
    <mergeCell ref="BW22405:BX22405"/>
    <mergeCell ref="BW22406:BX22406"/>
    <mergeCell ref="BW22407:BX22407"/>
    <mergeCell ref="BV22408:BV22410"/>
    <mergeCell ref="BW22408:BX22408"/>
    <mergeCell ref="BW22409:BX22409"/>
    <mergeCell ref="BV22360:BV22363"/>
    <mergeCell ref="BX22361:BX22363"/>
    <mergeCell ref="BV22365:BV22368"/>
    <mergeCell ref="BV22370:BV22372"/>
    <mergeCell ref="BW22397:BX22397"/>
    <mergeCell ref="BV22398:BV22401"/>
    <mergeCell ref="BW22398:BX22398"/>
    <mergeCell ref="BW22399:BX22399"/>
    <mergeCell ref="BW22400:BX22400"/>
    <mergeCell ref="BW22401:BX22401"/>
    <mergeCell ref="BW22345:BX22346"/>
    <mergeCell ref="BV22346:BV22349"/>
    <mergeCell ref="BW22347:BX22347"/>
    <mergeCell ref="BV22351:BV22354"/>
    <mergeCell ref="BX22351:BX22354"/>
    <mergeCell ref="BV22356:BV22358"/>
    <mergeCell ref="BX22356:BX22359"/>
    <mergeCell ref="BV22337:BV22340"/>
    <mergeCell ref="BW22337:BX22338"/>
    <mergeCell ref="BW22339:BX22339"/>
    <mergeCell ref="BW22340:BX22340"/>
    <mergeCell ref="BW22341:BX22341"/>
    <mergeCell ref="BV22342:BV22344"/>
    <mergeCell ref="BW22342:BX22342"/>
    <mergeCell ref="BW22343:BX22343"/>
    <mergeCell ref="BV22470:BV22473"/>
    <mergeCell ref="BW22470:BX22470"/>
    <mergeCell ref="BW22471:BX22471"/>
    <mergeCell ref="BW22472:BX22472"/>
    <mergeCell ref="BW22473:BX22473"/>
    <mergeCell ref="BV22475:BV22478"/>
    <mergeCell ref="BW22475:BX22476"/>
    <mergeCell ref="BW22477:BX22477"/>
    <mergeCell ref="BW22478:BX22478"/>
    <mergeCell ref="BW22455:BX22455"/>
    <mergeCell ref="BW22456:BX22456"/>
    <mergeCell ref="BW22457:BX22457"/>
    <mergeCell ref="BW22459:BX22460"/>
    <mergeCell ref="BW22461:BX22461"/>
    <mergeCell ref="BW22469:BX22469"/>
    <mergeCell ref="BW22447:BX22447"/>
    <mergeCell ref="BW22448:BX22448"/>
    <mergeCell ref="BW22449:BX22449"/>
    <mergeCell ref="BW22451:BX22452"/>
    <mergeCell ref="BW22453:BX22453"/>
    <mergeCell ref="BW22454:BX22454"/>
    <mergeCell ref="BV22426:BV22429"/>
    <mergeCell ref="BX22427:BX22429"/>
    <mergeCell ref="BV22431:BV22434"/>
    <mergeCell ref="BV22436:BV22438"/>
    <mergeCell ref="BW22445:BX22445"/>
    <mergeCell ref="BW22446:BX22446"/>
    <mergeCell ref="BW22411:BX22412"/>
    <mergeCell ref="BV22412:BV22415"/>
    <mergeCell ref="BW22413:BX22413"/>
    <mergeCell ref="BV22417:BV22420"/>
    <mergeCell ref="BX22417:BX22420"/>
    <mergeCell ref="BV22422:BV22424"/>
    <mergeCell ref="BX22422:BX22425"/>
    <mergeCell ref="BW22543:BX22544"/>
    <mergeCell ref="BV22544:BV22547"/>
    <mergeCell ref="BW22545:BX22545"/>
    <mergeCell ref="BV22549:BV22552"/>
    <mergeCell ref="BX22549:BX22552"/>
    <mergeCell ref="BV22554:BV22556"/>
    <mergeCell ref="BX22554:BX22557"/>
    <mergeCell ref="BV22535:BV22538"/>
    <mergeCell ref="BW22535:BX22536"/>
    <mergeCell ref="BW22537:BX22537"/>
    <mergeCell ref="BW22538:BX22538"/>
    <mergeCell ref="BW22539:BX22539"/>
    <mergeCell ref="BV22540:BV22542"/>
    <mergeCell ref="BW22540:BX22540"/>
    <mergeCell ref="BW22541:BX22541"/>
    <mergeCell ref="BV22503:BV22506"/>
    <mergeCell ref="BV22508:BV22510"/>
    <mergeCell ref="BW22529:BX22529"/>
    <mergeCell ref="BV22530:BV22533"/>
    <mergeCell ref="BW22530:BX22530"/>
    <mergeCell ref="BW22531:BX22531"/>
    <mergeCell ref="BW22532:BX22532"/>
    <mergeCell ref="BW22533:BX22533"/>
    <mergeCell ref="BV22489:BV22492"/>
    <mergeCell ref="BX22489:BX22492"/>
    <mergeCell ref="BV22494:BV22496"/>
    <mergeCell ref="BX22494:BX22497"/>
    <mergeCell ref="BV22498:BV22501"/>
    <mergeCell ref="BX22499:BX22501"/>
    <mergeCell ref="BW22479:BX22479"/>
    <mergeCell ref="BV22480:BV22482"/>
    <mergeCell ref="BW22480:BX22480"/>
    <mergeCell ref="BW22481:BX22481"/>
    <mergeCell ref="BW22483:BX22484"/>
    <mergeCell ref="BV22484:BV22487"/>
    <mergeCell ref="BW22485:BX22485"/>
    <mergeCell ref="BV22618:BV22621"/>
    <mergeCell ref="BX22619:BX22621"/>
    <mergeCell ref="BV22623:BV22626"/>
    <mergeCell ref="BV22628:BV22630"/>
    <mergeCell ref="BW22649:BX22649"/>
    <mergeCell ref="BV22650:BV22653"/>
    <mergeCell ref="BW22650:BX22650"/>
    <mergeCell ref="BW22651:BX22651"/>
    <mergeCell ref="BW22652:BX22652"/>
    <mergeCell ref="BW22653:BX22653"/>
    <mergeCell ref="BW22603:BX22604"/>
    <mergeCell ref="BV22604:BV22607"/>
    <mergeCell ref="BW22605:BX22605"/>
    <mergeCell ref="BV22609:BV22612"/>
    <mergeCell ref="BX22609:BX22612"/>
    <mergeCell ref="BV22614:BV22616"/>
    <mergeCell ref="BX22614:BX22617"/>
    <mergeCell ref="BV22595:BV22598"/>
    <mergeCell ref="BW22595:BX22596"/>
    <mergeCell ref="BW22597:BX22597"/>
    <mergeCell ref="BW22598:BX22598"/>
    <mergeCell ref="BW22599:BX22599"/>
    <mergeCell ref="BV22600:BV22602"/>
    <mergeCell ref="BW22600:BX22600"/>
    <mergeCell ref="BW22601:BX22601"/>
    <mergeCell ref="BV22558:BV22561"/>
    <mergeCell ref="BX22559:BX22561"/>
    <mergeCell ref="BV22563:BV22566"/>
    <mergeCell ref="BV22568:BV22570"/>
    <mergeCell ref="BW22589:BX22589"/>
    <mergeCell ref="BV22590:BV22593"/>
    <mergeCell ref="BW22590:BX22590"/>
    <mergeCell ref="BW22591:BX22591"/>
    <mergeCell ref="BW22592:BX22592"/>
    <mergeCell ref="BW22593:BX22593"/>
    <mergeCell ref="BV22721:BV22724"/>
    <mergeCell ref="BW22721:BX22722"/>
    <mergeCell ref="BW22723:BX22723"/>
    <mergeCell ref="BW22724:BX22724"/>
    <mergeCell ref="BW22725:BX22725"/>
    <mergeCell ref="BV22726:BV22728"/>
    <mergeCell ref="BW22726:BX22726"/>
    <mergeCell ref="BW22727:BX22727"/>
    <mergeCell ref="BV22678:BV22681"/>
    <mergeCell ref="BX22679:BX22681"/>
    <mergeCell ref="BV22683:BV22686"/>
    <mergeCell ref="BV22688:BV22690"/>
    <mergeCell ref="BW22715:BX22715"/>
    <mergeCell ref="BV22716:BV22719"/>
    <mergeCell ref="BW22716:BX22716"/>
    <mergeCell ref="BW22717:BX22717"/>
    <mergeCell ref="BW22718:BX22718"/>
    <mergeCell ref="BW22719:BX22719"/>
    <mergeCell ref="BW22663:BX22664"/>
    <mergeCell ref="BV22664:BV22667"/>
    <mergeCell ref="BW22665:BX22665"/>
    <mergeCell ref="BV22669:BV22672"/>
    <mergeCell ref="BX22669:BX22672"/>
    <mergeCell ref="BV22674:BV22676"/>
    <mergeCell ref="BX22674:BX22677"/>
    <mergeCell ref="BV22655:BV22658"/>
    <mergeCell ref="BW22655:BX22656"/>
    <mergeCell ref="BW22657:BX22657"/>
    <mergeCell ref="BW22658:BX22658"/>
    <mergeCell ref="BW22659:BX22659"/>
    <mergeCell ref="BV22660:BV22662"/>
    <mergeCell ref="BW22660:BX22660"/>
    <mergeCell ref="BW22661:BX22661"/>
    <mergeCell ref="BV22788:BV22791"/>
    <mergeCell ref="BW22788:BX22788"/>
    <mergeCell ref="BW22789:BX22789"/>
    <mergeCell ref="BW22790:BX22790"/>
    <mergeCell ref="BW22791:BX22791"/>
    <mergeCell ref="BV22793:BV22796"/>
    <mergeCell ref="BW22793:BX22794"/>
    <mergeCell ref="BW22795:BX22795"/>
    <mergeCell ref="BW22796:BX22796"/>
    <mergeCell ref="BW22773:BX22773"/>
    <mergeCell ref="BW22774:BX22774"/>
    <mergeCell ref="BW22775:BX22775"/>
    <mergeCell ref="BW22777:BX22778"/>
    <mergeCell ref="BW22779:BX22779"/>
    <mergeCell ref="BW22787:BX22787"/>
    <mergeCell ref="BW22765:BX22765"/>
    <mergeCell ref="BW22766:BX22766"/>
    <mergeCell ref="BW22767:BX22767"/>
    <mergeCell ref="BW22769:BX22770"/>
    <mergeCell ref="BW22771:BX22771"/>
    <mergeCell ref="BW22772:BX22772"/>
    <mergeCell ref="BV22744:BV22747"/>
    <mergeCell ref="BX22745:BX22747"/>
    <mergeCell ref="BV22749:BV22752"/>
    <mergeCell ref="BV22754:BV22756"/>
    <mergeCell ref="BW22763:BX22763"/>
    <mergeCell ref="BW22764:BX22764"/>
    <mergeCell ref="BW22729:BX22730"/>
    <mergeCell ref="BV22730:BV22733"/>
    <mergeCell ref="BW22731:BX22731"/>
    <mergeCell ref="BV22735:BV22738"/>
    <mergeCell ref="BX22735:BX22738"/>
    <mergeCell ref="BV22740:BV22742"/>
    <mergeCell ref="BX22740:BX22743"/>
    <mergeCell ref="BW22861:BX22862"/>
    <mergeCell ref="BV22862:BV22865"/>
    <mergeCell ref="BW22863:BX22863"/>
    <mergeCell ref="BV22867:BV22870"/>
    <mergeCell ref="BX22867:BX22870"/>
    <mergeCell ref="BV22872:BV22874"/>
    <mergeCell ref="BX22872:BX22875"/>
    <mergeCell ref="BV22853:BV22856"/>
    <mergeCell ref="BW22853:BX22854"/>
    <mergeCell ref="BW22855:BX22855"/>
    <mergeCell ref="BW22856:BX22856"/>
    <mergeCell ref="BW22857:BX22857"/>
    <mergeCell ref="BV22858:BV22860"/>
    <mergeCell ref="BW22858:BX22858"/>
    <mergeCell ref="BW22859:BX22859"/>
    <mergeCell ref="BV22821:BV22824"/>
    <mergeCell ref="BV22826:BV22828"/>
    <mergeCell ref="BW22847:BX22847"/>
    <mergeCell ref="BV22848:BV22851"/>
    <mergeCell ref="BW22848:BX22848"/>
    <mergeCell ref="BW22849:BX22849"/>
    <mergeCell ref="BW22850:BX22850"/>
    <mergeCell ref="BW22851:BX22851"/>
    <mergeCell ref="BV22807:BV22810"/>
    <mergeCell ref="BX22807:BX22810"/>
    <mergeCell ref="BV22812:BV22814"/>
    <mergeCell ref="BX22812:BX22815"/>
    <mergeCell ref="BV22816:BV22819"/>
    <mergeCell ref="BX22817:BX22819"/>
    <mergeCell ref="BW22797:BX22797"/>
    <mergeCell ref="BV22798:BV22800"/>
    <mergeCell ref="BW22798:BX22798"/>
    <mergeCell ref="BW22799:BX22799"/>
    <mergeCell ref="BW22801:BX22802"/>
    <mergeCell ref="BV22802:BV22805"/>
    <mergeCell ref="BW22803:BX22803"/>
    <mergeCell ref="BV22936:BV22939"/>
    <mergeCell ref="BX22937:BX22939"/>
    <mergeCell ref="BV22941:BV22944"/>
    <mergeCell ref="BV22946:BV22948"/>
    <mergeCell ref="BW22967:BX22967"/>
    <mergeCell ref="BV22968:BV22971"/>
    <mergeCell ref="BW22968:BX22968"/>
    <mergeCell ref="BW22969:BX22969"/>
    <mergeCell ref="BW22970:BX22970"/>
    <mergeCell ref="BW22971:BX22971"/>
    <mergeCell ref="BW22921:BX22922"/>
    <mergeCell ref="BV22922:BV22925"/>
    <mergeCell ref="BW22923:BX22923"/>
    <mergeCell ref="BV22927:BV22930"/>
    <mergeCell ref="BX22927:BX22930"/>
    <mergeCell ref="BV22932:BV22934"/>
    <mergeCell ref="BX22932:BX22935"/>
    <mergeCell ref="BV22913:BV22916"/>
    <mergeCell ref="BW22913:BX22914"/>
    <mergeCell ref="BW22915:BX22915"/>
    <mergeCell ref="BW22916:BX22916"/>
    <mergeCell ref="BW22917:BX22917"/>
    <mergeCell ref="BV22918:BV22920"/>
    <mergeCell ref="BW22918:BX22918"/>
    <mergeCell ref="BW22919:BX22919"/>
    <mergeCell ref="BV22876:BV22879"/>
    <mergeCell ref="BX22877:BX22879"/>
    <mergeCell ref="BV22881:BV22884"/>
    <mergeCell ref="BV22886:BV22888"/>
    <mergeCell ref="BW22907:BX22907"/>
    <mergeCell ref="BV22908:BV22911"/>
    <mergeCell ref="BW22908:BX22908"/>
    <mergeCell ref="BW22909:BX22909"/>
    <mergeCell ref="BW22910:BX22910"/>
    <mergeCell ref="BW22911:BX22911"/>
    <mergeCell ref="BW23047:BX23048"/>
    <mergeCell ref="BV23048:BV23051"/>
    <mergeCell ref="BW23049:BX23049"/>
    <mergeCell ref="BV23053:BV23056"/>
    <mergeCell ref="BX23053:BX23056"/>
    <mergeCell ref="BV23058:BV23060"/>
    <mergeCell ref="BX23058:BX23061"/>
    <mergeCell ref="BV23039:BV23042"/>
    <mergeCell ref="BW23039:BX23040"/>
    <mergeCell ref="BW23041:BX23041"/>
    <mergeCell ref="BW23042:BX23042"/>
    <mergeCell ref="BW23043:BX23043"/>
    <mergeCell ref="BV23044:BV23046"/>
    <mergeCell ref="BW23044:BX23044"/>
    <mergeCell ref="BW23045:BX23045"/>
    <mergeCell ref="BV22996:BV22999"/>
    <mergeCell ref="BX22997:BX22999"/>
    <mergeCell ref="BV23001:BV23004"/>
    <mergeCell ref="BV23006:BV23008"/>
    <mergeCell ref="BW23033:BX23033"/>
    <mergeCell ref="BV23034:BV23037"/>
    <mergeCell ref="BW23034:BX23034"/>
    <mergeCell ref="BW23035:BX23035"/>
    <mergeCell ref="BW23036:BX23036"/>
    <mergeCell ref="BW23037:BX23037"/>
    <mergeCell ref="BW22981:BX22982"/>
    <mergeCell ref="BV22982:BV22985"/>
    <mergeCell ref="BW22983:BX22983"/>
    <mergeCell ref="BV22987:BV22990"/>
    <mergeCell ref="BX22987:BX22990"/>
    <mergeCell ref="BV22992:BV22994"/>
    <mergeCell ref="BX22992:BX22995"/>
    <mergeCell ref="BV22973:BV22976"/>
    <mergeCell ref="BW22973:BX22974"/>
    <mergeCell ref="BW22975:BX22975"/>
    <mergeCell ref="BW22976:BX22976"/>
    <mergeCell ref="BW22977:BX22977"/>
    <mergeCell ref="BV22978:BV22980"/>
    <mergeCell ref="BW22978:BX22978"/>
    <mergeCell ref="BW22979:BX22979"/>
    <mergeCell ref="BV23122:BV23125"/>
    <mergeCell ref="BX23123:BX23125"/>
    <mergeCell ref="BV23127:BV23130"/>
    <mergeCell ref="BV23132:BV23134"/>
    <mergeCell ref="BW23153:BX23153"/>
    <mergeCell ref="BV23154:BV23157"/>
    <mergeCell ref="BW23154:BX23154"/>
    <mergeCell ref="BW23155:BX23155"/>
    <mergeCell ref="BW23156:BX23156"/>
    <mergeCell ref="BW23157:BX23157"/>
    <mergeCell ref="BW23107:BX23108"/>
    <mergeCell ref="BV23108:BV23111"/>
    <mergeCell ref="BW23109:BX23109"/>
    <mergeCell ref="BV23113:BV23116"/>
    <mergeCell ref="BX23113:BX23116"/>
    <mergeCell ref="BV23118:BV23120"/>
    <mergeCell ref="BX23118:BX23121"/>
    <mergeCell ref="BV23099:BV23102"/>
    <mergeCell ref="BW23099:BX23100"/>
    <mergeCell ref="BW23101:BX23101"/>
    <mergeCell ref="BW23102:BX23102"/>
    <mergeCell ref="BW23103:BX23103"/>
    <mergeCell ref="BV23104:BV23106"/>
    <mergeCell ref="BW23104:BX23104"/>
    <mergeCell ref="BW23105:BX23105"/>
    <mergeCell ref="BV23062:BV23065"/>
    <mergeCell ref="BX23063:BX23065"/>
    <mergeCell ref="BV23067:BV23070"/>
    <mergeCell ref="BV23072:BV23074"/>
    <mergeCell ref="BW23093:BX23093"/>
    <mergeCell ref="BV23094:BV23097"/>
    <mergeCell ref="BW23094:BX23094"/>
    <mergeCell ref="BW23095:BX23095"/>
    <mergeCell ref="BW23096:BX23096"/>
    <mergeCell ref="BW23097:BX23097"/>
    <mergeCell ref="BW23227:BX23228"/>
    <mergeCell ref="BV23228:BV23231"/>
    <mergeCell ref="BW23229:BX23229"/>
    <mergeCell ref="BV23233:BV23236"/>
    <mergeCell ref="BX23233:BX23236"/>
    <mergeCell ref="BV23238:BV23240"/>
    <mergeCell ref="BX23238:BX23241"/>
    <mergeCell ref="BV23219:BV23222"/>
    <mergeCell ref="BW23219:BX23220"/>
    <mergeCell ref="BW23221:BX23221"/>
    <mergeCell ref="BW23222:BX23222"/>
    <mergeCell ref="BW23223:BX23223"/>
    <mergeCell ref="BV23224:BV23226"/>
    <mergeCell ref="BW23224:BX23224"/>
    <mergeCell ref="BW23225:BX23225"/>
    <mergeCell ref="BV23182:BV23185"/>
    <mergeCell ref="BX23183:BX23185"/>
    <mergeCell ref="BV23187:BV23190"/>
    <mergeCell ref="BV23192:BV23194"/>
    <mergeCell ref="BW23213:BX23213"/>
    <mergeCell ref="BV23214:BV23217"/>
    <mergeCell ref="BW23214:BX23214"/>
    <mergeCell ref="BW23215:BX23215"/>
    <mergeCell ref="BW23216:BX23216"/>
    <mergeCell ref="BW23217:BX23217"/>
    <mergeCell ref="BW23167:BX23168"/>
    <mergeCell ref="BV23168:BV23171"/>
    <mergeCell ref="BW23169:BX23169"/>
    <mergeCell ref="BV23173:BV23176"/>
    <mergeCell ref="BX23173:BX23176"/>
    <mergeCell ref="BV23178:BV23180"/>
    <mergeCell ref="BX23178:BX23181"/>
    <mergeCell ref="BV23159:BV23162"/>
    <mergeCell ref="BW23159:BX23160"/>
    <mergeCell ref="BW23161:BX23161"/>
    <mergeCell ref="BW23162:BX23162"/>
    <mergeCell ref="BW23163:BX23163"/>
    <mergeCell ref="BV23164:BV23166"/>
    <mergeCell ref="BW23164:BX23164"/>
    <mergeCell ref="BW23165:BX23165"/>
    <mergeCell ref="BV23308:BV23311"/>
    <mergeCell ref="BX23309:BX23311"/>
    <mergeCell ref="BV23313:BV23316"/>
    <mergeCell ref="BV23318:BV23320"/>
    <mergeCell ref="BW23339:BX23339"/>
    <mergeCell ref="BV23340:BV23343"/>
    <mergeCell ref="BW23340:BX23340"/>
    <mergeCell ref="BW23341:BX23341"/>
    <mergeCell ref="BW23342:BX23342"/>
    <mergeCell ref="BW23343:BX23343"/>
    <mergeCell ref="BW23293:BX23294"/>
    <mergeCell ref="BV23294:BV23297"/>
    <mergeCell ref="BW23295:BX23295"/>
    <mergeCell ref="BV23299:BV23302"/>
    <mergeCell ref="BX23299:BX23302"/>
    <mergeCell ref="BV23304:BV23306"/>
    <mergeCell ref="BX23304:BX23307"/>
    <mergeCell ref="BV23285:BV23288"/>
    <mergeCell ref="BW23285:BX23286"/>
    <mergeCell ref="BW23287:BX23287"/>
    <mergeCell ref="BW23288:BX23288"/>
    <mergeCell ref="BW23289:BX23289"/>
    <mergeCell ref="BV23290:BV23292"/>
    <mergeCell ref="BW23290:BX23290"/>
    <mergeCell ref="BW23291:BX23291"/>
    <mergeCell ref="BV23242:BV23245"/>
    <mergeCell ref="BX23243:BX23245"/>
    <mergeCell ref="BV23247:BV23250"/>
    <mergeCell ref="BV23252:BV23254"/>
    <mergeCell ref="BW23279:BX23279"/>
    <mergeCell ref="BV23280:BV23283"/>
    <mergeCell ref="BW23280:BX23280"/>
    <mergeCell ref="BW23281:BX23281"/>
    <mergeCell ref="BW23282:BX23282"/>
    <mergeCell ref="BW23283:BX23283"/>
    <mergeCell ref="BW23413:BX23414"/>
    <mergeCell ref="BV23414:BV23417"/>
    <mergeCell ref="BW23415:BX23415"/>
    <mergeCell ref="BV23419:BV23422"/>
    <mergeCell ref="BX23419:BX23422"/>
    <mergeCell ref="BV23424:BV23426"/>
    <mergeCell ref="BX23424:BX23427"/>
    <mergeCell ref="BV23405:BV23408"/>
    <mergeCell ref="BW23405:BX23406"/>
    <mergeCell ref="BW23407:BX23407"/>
    <mergeCell ref="BW23408:BX23408"/>
    <mergeCell ref="BW23409:BX23409"/>
    <mergeCell ref="BV23410:BV23412"/>
    <mergeCell ref="BW23410:BX23410"/>
    <mergeCell ref="BW23411:BX23411"/>
    <mergeCell ref="BV23368:BV23371"/>
    <mergeCell ref="BX23369:BX23371"/>
    <mergeCell ref="BV23373:BV23376"/>
    <mergeCell ref="BV23378:BV23380"/>
    <mergeCell ref="BW23399:BX23399"/>
    <mergeCell ref="BV23400:BV23403"/>
    <mergeCell ref="BW23400:BX23400"/>
    <mergeCell ref="BW23401:BX23401"/>
    <mergeCell ref="BW23402:BX23402"/>
    <mergeCell ref="BW23403:BX23403"/>
    <mergeCell ref="BW23353:BX23354"/>
    <mergeCell ref="BV23354:BV23357"/>
    <mergeCell ref="BW23355:BX23355"/>
    <mergeCell ref="BV23359:BV23362"/>
    <mergeCell ref="BX23359:BX23362"/>
    <mergeCell ref="BV23364:BV23366"/>
    <mergeCell ref="BX23364:BX23367"/>
    <mergeCell ref="BV23345:BV23348"/>
    <mergeCell ref="BW23345:BX23346"/>
    <mergeCell ref="BW23347:BX23347"/>
    <mergeCell ref="BW23348:BX23348"/>
    <mergeCell ref="BW23349:BX23349"/>
    <mergeCell ref="BV23350:BV23352"/>
    <mergeCell ref="BW23350:BX23350"/>
    <mergeCell ref="BW23351:BX23351"/>
    <mergeCell ref="BV23488:BV23491"/>
    <mergeCell ref="BX23489:BX23491"/>
    <mergeCell ref="BV23493:BV23496"/>
    <mergeCell ref="BV23498:BV23500"/>
    <mergeCell ref="BW23525:BX23525"/>
    <mergeCell ref="BV23526:BV23529"/>
    <mergeCell ref="BW23526:BX23526"/>
    <mergeCell ref="BW23527:BX23527"/>
    <mergeCell ref="BW23528:BX23528"/>
    <mergeCell ref="BW23529:BX23529"/>
    <mergeCell ref="BW23473:BX23474"/>
    <mergeCell ref="BV23474:BV23477"/>
    <mergeCell ref="BW23475:BX23475"/>
    <mergeCell ref="BV23479:BV23482"/>
    <mergeCell ref="BX23479:BX23482"/>
    <mergeCell ref="BV23484:BV23486"/>
    <mergeCell ref="BX23484:BX23487"/>
    <mergeCell ref="BV23465:BV23468"/>
    <mergeCell ref="BW23465:BX23466"/>
    <mergeCell ref="BW23467:BX23467"/>
    <mergeCell ref="BW23468:BX23468"/>
    <mergeCell ref="BW23469:BX23469"/>
    <mergeCell ref="BV23470:BV23472"/>
    <mergeCell ref="BW23470:BX23470"/>
    <mergeCell ref="BW23471:BX23471"/>
    <mergeCell ref="BV23428:BV23431"/>
    <mergeCell ref="BX23429:BX23431"/>
    <mergeCell ref="BV23433:BV23436"/>
    <mergeCell ref="BV23438:BV23440"/>
    <mergeCell ref="BW23459:BX23459"/>
    <mergeCell ref="BV23460:BV23463"/>
    <mergeCell ref="BW23460:BX23460"/>
    <mergeCell ref="BW23461:BX23461"/>
    <mergeCell ref="BW23462:BX23462"/>
    <mergeCell ref="BW23463:BX23463"/>
    <mergeCell ref="BW23599:BX23600"/>
    <mergeCell ref="BV23600:BV23603"/>
    <mergeCell ref="BW23601:BX23601"/>
    <mergeCell ref="BV23605:BV23608"/>
    <mergeCell ref="BX23605:BX23608"/>
    <mergeCell ref="BV23610:BV23612"/>
    <mergeCell ref="BX23610:BX23613"/>
    <mergeCell ref="BV23591:BV23594"/>
    <mergeCell ref="BW23591:BX23592"/>
    <mergeCell ref="BW23593:BX23593"/>
    <mergeCell ref="BW23594:BX23594"/>
    <mergeCell ref="BW23595:BX23595"/>
    <mergeCell ref="BV23596:BV23598"/>
    <mergeCell ref="BW23596:BX23596"/>
    <mergeCell ref="BW23597:BX23597"/>
    <mergeCell ref="BV23554:BV23557"/>
    <mergeCell ref="BX23555:BX23557"/>
    <mergeCell ref="BV23559:BV23562"/>
    <mergeCell ref="BV23564:BV23566"/>
    <mergeCell ref="BW23585:BX23585"/>
    <mergeCell ref="BV23586:BV23589"/>
    <mergeCell ref="BW23586:BX23586"/>
    <mergeCell ref="BW23587:BX23587"/>
    <mergeCell ref="BW23588:BX23588"/>
    <mergeCell ref="BW23589:BX23589"/>
    <mergeCell ref="BW23539:BX23540"/>
    <mergeCell ref="BV23540:BV23543"/>
    <mergeCell ref="BW23541:BX23541"/>
    <mergeCell ref="BV23545:BV23548"/>
    <mergeCell ref="BX23545:BX23548"/>
    <mergeCell ref="BV23550:BV23552"/>
    <mergeCell ref="BX23550:BX23553"/>
    <mergeCell ref="BV23531:BV23534"/>
    <mergeCell ref="BW23531:BX23532"/>
    <mergeCell ref="BW23533:BX23533"/>
    <mergeCell ref="BW23534:BX23534"/>
    <mergeCell ref="BW23535:BX23535"/>
    <mergeCell ref="BV23536:BV23538"/>
    <mergeCell ref="BW23536:BX23536"/>
    <mergeCell ref="BW23537:BX23537"/>
    <mergeCell ref="BV23674:BV23677"/>
    <mergeCell ref="BX23675:BX23677"/>
    <mergeCell ref="BV23679:BV23682"/>
    <mergeCell ref="BV23684:BV23686"/>
    <mergeCell ref="BW23705:BX23705"/>
    <mergeCell ref="BV23706:BV23709"/>
    <mergeCell ref="BW23706:BX23706"/>
    <mergeCell ref="BW23707:BX23707"/>
    <mergeCell ref="BW23708:BX23708"/>
    <mergeCell ref="BW23709:BX23709"/>
    <mergeCell ref="BW23659:BX23660"/>
    <mergeCell ref="BV23660:BV23663"/>
    <mergeCell ref="BW23661:BX23661"/>
    <mergeCell ref="BV23665:BV23668"/>
    <mergeCell ref="BX23665:BX23668"/>
    <mergeCell ref="BV23670:BV23672"/>
    <mergeCell ref="BX23670:BX23673"/>
    <mergeCell ref="BV23651:BV23654"/>
    <mergeCell ref="BW23651:BX23652"/>
    <mergeCell ref="BW23653:BX23653"/>
    <mergeCell ref="BW23654:BX23654"/>
    <mergeCell ref="BW23655:BX23655"/>
    <mergeCell ref="BV23656:BV23658"/>
    <mergeCell ref="BW23656:BX23656"/>
    <mergeCell ref="BW23657:BX23657"/>
    <mergeCell ref="BV23614:BV23617"/>
    <mergeCell ref="BX23615:BX23617"/>
    <mergeCell ref="BV23619:BV23622"/>
    <mergeCell ref="BV23624:BV23626"/>
    <mergeCell ref="BW23645:BX23645"/>
    <mergeCell ref="BV23646:BV23649"/>
    <mergeCell ref="BW23646:BX23646"/>
    <mergeCell ref="BW23647:BX23647"/>
    <mergeCell ref="BW23648:BX23648"/>
    <mergeCell ref="BW23649:BX23649"/>
    <mergeCell ref="BW23785:BX23786"/>
    <mergeCell ref="BV23786:BV23789"/>
    <mergeCell ref="BW23787:BX23787"/>
    <mergeCell ref="BV23791:BV23794"/>
    <mergeCell ref="BX23791:BX23794"/>
    <mergeCell ref="BV23796:BV23798"/>
    <mergeCell ref="BX23796:BX23799"/>
    <mergeCell ref="BV23777:BV23780"/>
    <mergeCell ref="BW23777:BX23778"/>
    <mergeCell ref="BW23779:BX23779"/>
    <mergeCell ref="BW23780:BX23780"/>
    <mergeCell ref="BW23781:BX23781"/>
    <mergeCell ref="BV23782:BV23784"/>
    <mergeCell ref="BW23782:BX23782"/>
    <mergeCell ref="BW23783:BX23783"/>
    <mergeCell ref="BV23734:BV23737"/>
    <mergeCell ref="BX23735:BX23737"/>
    <mergeCell ref="BV23739:BV23742"/>
    <mergeCell ref="BV23744:BV23746"/>
    <mergeCell ref="BW23771:BX23771"/>
    <mergeCell ref="BV23772:BV23775"/>
    <mergeCell ref="BW23772:BX23772"/>
    <mergeCell ref="BW23773:BX23773"/>
    <mergeCell ref="BW23774:BX23774"/>
    <mergeCell ref="BW23775:BX23775"/>
    <mergeCell ref="BW23719:BX23720"/>
    <mergeCell ref="BV23720:BV23723"/>
    <mergeCell ref="BW23721:BX23721"/>
    <mergeCell ref="BV23725:BV23728"/>
    <mergeCell ref="BX23725:BX23728"/>
    <mergeCell ref="BV23730:BV23732"/>
    <mergeCell ref="BX23730:BX23733"/>
    <mergeCell ref="BV23711:BV23714"/>
    <mergeCell ref="BW23711:BX23712"/>
    <mergeCell ref="BW23713:BX23713"/>
    <mergeCell ref="BW23714:BX23714"/>
    <mergeCell ref="BW23715:BX23715"/>
    <mergeCell ref="BV23716:BV23718"/>
    <mergeCell ref="BW23716:BX23716"/>
    <mergeCell ref="BW23717:BX23717"/>
    <mergeCell ref="BV23860:BV23863"/>
    <mergeCell ref="BX23861:BX23863"/>
    <mergeCell ref="BV23865:BV23868"/>
    <mergeCell ref="BV23870:BV23872"/>
    <mergeCell ref="BW23891:BX23891"/>
    <mergeCell ref="BV23892:BV23895"/>
    <mergeCell ref="BW23892:BX23892"/>
    <mergeCell ref="BW23893:BX23893"/>
    <mergeCell ref="BW23894:BX23894"/>
    <mergeCell ref="BW23895:BX23895"/>
    <mergeCell ref="BW23845:BX23846"/>
    <mergeCell ref="BV23846:BV23849"/>
    <mergeCell ref="BW23847:BX23847"/>
    <mergeCell ref="BV23851:BV23854"/>
    <mergeCell ref="BX23851:BX23854"/>
    <mergeCell ref="BV23856:BV23858"/>
    <mergeCell ref="BX23856:BX23859"/>
    <mergeCell ref="BV23837:BV23840"/>
    <mergeCell ref="BW23837:BX23838"/>
    <mergeCell ref="BW23839:BX23839"/>
    <mergeCell ref="BW23840:BX23840"/>
    <mergeCell ref="BW23841:BX23841"/>
    <mergeCell ref="BV23842:BV23844"/>
    <mergeCell ref="BW23842:BX23842"/>
    <mergeCell ref="BW23843:BX23843"/>
    <mergeCell ref="BV23800:BV23803"/>
    <mergeCell ref="BX23801:BX23803"/>
    <mergeCell ref="BV23805:BV23808"/>
    <mergeCell ref="BV23810:BV23812"/>
    <mergeCell ref="BW23831:BX23831"/>
    <mergeCell ref="BV23832:BV23835"/>
    <mergeCell ref="BW23832:BX23832"/>
    <mergeCell ref="BW23833:BX23833"/>
    <mergeCell ref="BW23834:BX23834"/>
    <mergeCell ref="BW23835:BX23835"/>
    <mergeCell ref="BW23965:BX23966"/>
    <mergeCell ref="BV23966:BV23969"/>
    <mergeCell ref="BW23967:BX23967"/>
    <mergeCell ref="BV23971:BV23974"/>
    <mergeCell ref="BX23971:BX23974"/>
    <mergeCell ref="BV23976:BV23978"/>
    <mergeCell ref="BX23976:BX23979"/>
    <mergeCell ref="BV23957:BV23960"/>
    <mergeCell ref="BW23957:BX23958"/>
    <mergeCell ref="BW23959:BX23959"/>
    <mergeCell ref="BW23960:BX23960"/>
    <mergeCell ref="BW23961:BX23961"/>
    <mergeCell ref="BV23962:BV23964"/>
    <mergeCell ref="BW23962:BX23962"/>
    <mergeCell ref="BW23963:BX23963"/>
    <mergeCell ref="BV23920:BV23923"/>
    <mergeCell ref="BX23921:BX23923"/>
    <mergeCell ref="BV23925:BV23928"/>
    <mergeCell ref="BV23930:BV23932"/>
    <mergeCell ref="BW23951:BX23951"/>
    <mergeCell ref="BV23952:BV23955"/>
    <mergeCell ref="BW23952:BX23952"/>
    <mergeCell ref="BW23953:BX23953"/>
    <mergeCell ref="BW23954:BX23954"/>
    <mergeCell ref="BW23955:BX23955"/>
    <mergeCell ref="BW23905:BX23906"/>
    <mergeCell ref="BV23906:BV23909"/>
    <mergeCell ref="BW23907:BX23907"/>
    <mergeCell ref="BV23911:BV23914"/>
    <mergeCell ref="BX23911:BX23914"/>
    <mergeCell ref="BV23916:BV23918"/>
    <mergeCell ref="BX23916:BX23919"/>
    <mergeCell ref="BV23897:BV23900"/>
    <mergeCell ref="BW23897:BX23898"/>
    <mergeCell ref="BW23899:BX23899"/>
    <mergeCell ref="BW23900:BX23900"/>
    <mergeCell ref="BW23901:BX23901"/>
    <mergeCell ref="BV23902:BV23904"/>
    <mergeCell ref="BW23902:BX23902"/>
    <mergeCell ref="BW23903:BX23903"/>
    <mergeCell ref="BV24046:BV24049"/>
    <mergeCell ref="BX24047:BX24049"/>
    <mergeCell ref="BV24051:BV24054"/>
    <mergeCell ref="BV24056:BV24058"/>
    <mergeCell ref="BW24077:BX24077"/>
    <mergeCell ref="BV24078:BV24081"/>
    <mergeCell ref="BW24078:BX24078"/>
    <mergeCell ref="BW24079:BX24079"/>
    <mergeCell ref="BW24080:BX24080"/>
    <mergeCell ref="BW24081:BX24081"/>
    <mergeCell ref="BW24031:BX24032"/>
    <mergeCell ref="BV24032:BV24035"/>
    <mergeCell ref="BW24033:BX24033"/>
    <mergeCell ref="BV24037:BV24040"/>
    <mergeCell ref="BX24037:BX24040"/>
    <mergeCell ref="BV24042:BV24044"/>
    <mergeCell ref="BX24042:BX24045"/>
    <mergeCell ref="BV24023:BV24026"/>
    <mergeCell ref="BW24023:BX24024"/>
    <mergeCell ref="BW24025:BX24025"/>
    <mergeCell ref="BW24026:BX24026"/>
    <mergeCell ref="BW24027:BX24027"/>
    <mergeCell ref="BV24028:BV24030"/>
    <mergeCell ref="BW24028:BX24028"/>
    <mergeCell ref="BW24029:BX24029"/>
    <mergeCell ref="BV23980:BV23983"/>
    <mergeCell ref="BX23981:BX23983"/>
    <mergeCell ref="BV23985:BV23988"/>
    <mergeCell ref="BV23990:BV23992"/>
    <mergeCell ref="BW24017:BX24017"/>
    <mergeCell ref="BV24018:BV24021"/>
    <mergeCell ref="BW24018:BX24018"/>
    <mergeCell ref="BW24019:BX24019"/>
    <mergeCell ref="BW24020:BX24020"/>
    <mergeCell ref="BW24021:BX24021"/>
    <mergeCell ref="BW24151:BX24152"/>
    <mergeCell ref="BV24152:BV24155"/>
    <mergeCell ref="BW24153:BX24153"/>
    <mergeCell ref="BV24157:BV24160"/>
    <mergeCell ref="BX24157:BX24160"/>
    <mergeCell ref="BV24162:BV24164"/>
    <mergeCell ref="BX24162:BX24165"/>
    <mergeCell ref="BV24143:BV24146"/>
    <mergeCell ref="BW24143:BX24144"/>
    <mergeCell ref="BW24145:BX24145"/>
    <mergeCell ref="BW24146:BX24146"/>
    <mergeCell ref="BW24147:BX24147"/>
    <mergeCell ref="BV24148:BV24150"/>
    <mergeCell ref="BW24148:BX24148"/>
    <mergeCell ref="BW24149:BX24149"/>
    <mergeCell ref="BV24106:BV24109"/>
    <mergeCell ref="BX24107:BX24109"/>
    <mergeCell ref="BV24111:BV24114"/>
    <mergeCell ref="BV24116:BV24118"/>
    <mergeCell ref="BW24137:BX24137"/>
    <mergeCell ref="BV24138:BV24141"/>
    <mergeCell ref="BW24138:BX24138"/>
    <mergeCell ref="BW24139:BX24139"/>
    <mergeCell ref="BW24140:BX24140"/>
    <mergeCell ref="BW24141:BX24141"/>
    <mergeCell ref="BW24091:BX24092"/>
    <mergeCell ref="BV24092:BV24095"/>
    <mergeCell ref="BW24093:BX24093"/>
    <mergeCell ref="BV24097:BV24100"/>
    <mergeCell ref="BX24097:BX24100"/>
    <mergeCell ref="BV24102:BV24104"/>
    <mergeCell ref="BX24102:BX24105"/>
    <mergeCell ref="BV24083:BV24086"/>
    <mergeCell ref="BW24083:BX24084"/>
    <mergeCell ref="BW24085:BX24085"/>
    <mergeCell ref="BW24086:BX24086"/>
    <mergeCell ref="BW24087:BX24087"/>
    <mergeCell ref="BV24088:BV24090"/>
    <mergeCell ref="BW24088:BX24088"/>
    <mergeCell ref="BW24089:BX24089"/>
    <mergeCell ref="BV24226:BV24229"/>
    <mergeCell ref="BX24227:BX24229"/>
    <mergeCell ref="BV24231:BV24234"/>
    <mergeCell ref="BV24236:BV24238"/>
    <mergeCell ref="BW24263:BX24263"/>
    <mergeCell ref="BV24264:BV24267"/>
    <mergeCell ref="BW24264:BX24264"/>
    <mergeCell ref="BW24265:BX24265"/>
    <mergeCell ref="BW24266:BX24266"/>
    <mergeCell ref="BW24267:BX24267"/>
    <mergeCell ref="BW24211:BX24212"/>
    <mergeCell ref="BV24212:BV24215"/>
    <mergeCell ref="BW24213:BX24213"/>
    <mergeCell ref="BV24217:BV24220"/>
    <mergeCell ref="BX24217:BX24220"/>
    <mergeCell ref="BV24222:BV24224"/>
    <mergeCell ref="BX24222:BX24225"/>
    <mergeCell ref="BV24203:BV24206"/>
    <mergeCell ref="BW24203:BX24204"/>
    <mergeCell ref="BW24205:BX24205"/>
    <mergeCell ref="BW24206:BX24206"/>
    <mergeCell ref="BW24207:BX24207"/>
    <mergeCell ref="BV24208:BV24210"/>
    <mergeCell ref="BW24208:BX24208"/>
    <mergeCell ref="BW24209:BX24209"/>
    <mergeCell ref="BV24166:BV24169"/>
    <mergeCell ref="BX24167:BX24169"/>
    <mergeCell ref="BV24171:BV24174"/>
    <mergeCell ref="BV24176:BV24178"/>
    <mergeCell ref="BW24197:BX24197"/>
    <mergeCell ref="BV24198:BV24201"/>
    <mergeCell ref="BW24198:BX24198"/>
    <mergeCell ref="BW24199:BX24199"/>
    <mergeCell ref="BW24200:BX24200"/>
    <mergeCell ref="BW24201:BX24201"/>
    <mergeCell ref="BW24337:BX24338"/>
    <mergeCell ref="BV24338:BV24341"/>
    <mergeCell ref="BW24339:BX24339"/>
    <mergeCell ref="BV24343:BV24346"/>
    <mergeCell ref="BX24343:BX24346"/>
    <mergeCell ref="BV24348:BV24350"/>
    <mergeCell ref="BX24348:BX24351"/>
    <mergeCell ref="BV24329:BV24332"/>
    <mergeCell ref="BW24329:BX24330"/>
    <mergeCell ref="BW24331:BX24331"/>
    <mergeCell ref="BW24332:BX24332"/>
    <mergeCell ref="BW24333:BX24333"/>
    <mergeCell ref="BV24334:BV24336"/>
    <mergeCell ref="BW24334:BX24334"/>
    <mergeCell ref="BW24335:BX24335"/>
    <mergeCell ref="BV24292:BV24295"/>
    <mergeCell ref="BX24293:BX24295"/>
    <mergeCell ref="BV24297:BV24300"/>
    <mergeCell ref="BV24302:BV24304"/>
    <mergeCell ref="BW24323:BX24323"/>
    <mergeCell ref="BV24324:BV24327"/>
    <mergeCell ref="BW24324:BX24324"/>
    <mergeCell ref="BW24325:BX24325"/>
    <mergeCell ref="BW24326:BX24326"/>
    <mergeCell ref="BW24327:BX24327"/>
    <mergeCell ref="BW24277:BX24278"/>
    <mergeCell ref="BV24278:BV24281"/>
    <mergeCell ref="BW24279:BX24279"/>
    <mergeCell ref="BV24283:BV24286"/>
    <mergeCell ref="BX24283:BX24286"/>
    <mergeCell ref="BV24288:BV24290"/>
    <mergeCell ref="BX24288:BX24291"/>
    <mergeCell ref="BV24269:BV24272"/>
    <mergeCell ref="BW24269:BX24270"/>
    <mergeCell ref="BW24271:BX24271"/>
    <mergeCell ref="BW24272:BX24272"/>
    <mergeCell ref="BW24273:BX24273"/>
    <mergeCell ref="BV24274:BV24276"/>
    <mergeCell ref="BW24274:BX24274"/>
    <mergeCell ref="BW24275:BX24275"/>
    <mergeCell ref="BV24412:BV24415"/>
    <mergeCell ref="BX24413:BX24415"/>
    <mergeCell ref="BV24417:BV24420"/>
    <mergeCell ref="BV24422:BV24424"/>
    <mergeCell ref="BW24443:BX24443"/>
    <mergeCell ref="BV24444:BV24447"/>
    <mergeCell ref="BW24444:BX24444"/>
    <mergeCell ref="BW24445:BX24445"/>
    <mergeCell ref="BW24446:BX24446"/>
    <mergeCell ref="BW24447:BX24447"/>
    <mergeCell ref="BW24397:BX24398"/>
    <mergeCell ref="BV24398:BV24401"/>
    <mergeCell ref="BW24399:BX24399"/>
    <mergeCell ref="BV24403:BV24406"/>
    <mergeCell ref="BX24403:BX24406"/>
    <mergeCell ref="BV24408:BV24410"/>
    <mergeCell ref="BX24408:BX24411"/>
    <mergeCell ref="BV24389:BV24392"/>
    <mergeCell ref="BW24389:BX24390"/>
    <mergeCell ref="BW24391:BX24391"/>
    <mergeCell ref="BW24392:BX24392"/>
    <mergeCell ref="BW24393:BX24393"/>
    <mergeCell ref="BV24394:BV24396"/>
    <mergeCell ref="BW24394:BX24394"/>
    <mergeCell ref="BW24395:BX24395"/>
    <mergeCell ref="BV24352:BV24355"/>
    <mergeCell ref="BX24353:BX24355"/>
    <mergeCell ref="BV24357:BV24360"/>
    <mergeCell ref="BV24362:BV24364"/>
    <mergeCell ref="BW24383:BX24383"/>
    <mergeCell ref="BV24384:BV24387"/>
    <mergeCell ref="BW24384:BX24384"/>
    <mergeCell ref="BW24385:BX24385"/>
    <mergeCell ref="BW24386:BX24386"/>
    <mergeCell ref="BW24387:BX24387"/>
    <mergeCell ref="BW24523:BX24524"/>
    <mergeCell ref="BV24524:BV24527"/>
    <mergeCell ref="BW24525:BX24525"/>
    <mergeCell ref="BV24529:BV24532"/>
    <mergeCell ref="BX24529:BX24532"/>
    <mergeCell ref="BV24534:BV24536"/>
    <mergeCell ref="BX24534:BX24537"/>
    <mergeCell ref="BV24515:BV24518"/>
    <mergeCell ref="BW24515:BX24516"/>
    <mergeCell ref="BW24517:BX24517"/>
    <mergeCell ref="BW24518:BX24518"/>
    <mergeCell ref="BW24519:BX24519"/>
    <mergeCell ref="BV24520:BV24522"/>
    <mergeCell ref="BW24520:BX24520"/>
    <mergeCell ref="BW24521:BX24521"/>
    <mergeCell ref="BV24472:BV24475"/>
    <mergeCell ref="BX24473:BX24475"/>
    <mergeCell ref="BV24477:BV24480"/>
    <mergeCell ref="BV24482:BV24484"/>
    <mergeCell ref="BW24509:BX24509"/>
    <mergeCell ref="BV24510:BV24513"/>
    <mergeCell ref="BW24510:BX24510"/>
    <mergeCell ref="BW24511:BX24511"/>
    <mergeCell ref="BW24512:BX24512"/>
    <mergeCell ref="BW24513:BX24513"/>
    <mergeCell ref="BW24457:BX24458"/>
    <mergeCell ref="BV24458:BV24461"/>
    <mergeCell ref="BW24459:BX24459"/>
    <mergeCell ref="BV24463:BV24466"/>
    <mergeCell ref="BX24463:BX24466"/>
    <mergeCell ref="BV24468:BV24470"/>
    <mergeCell ref="BX24468:BX24471"/>
    <mergeCell ref="BV24449:BV24452"/>
    <mergeCell ref="BW24449:BX24450"/>
    <mergeCell ref="BW24451:BX24451"/>
    <mergeCell ref="BW24452:BX24452"/>
    <mergeCell ref="BW24453:BX24453"/>
    <mergeCell ref="BV24454:BV24456"/>
    <mergeCell ref="BW24454:BX24454"/>
    <mergeCell ref="BW24455:BX24455"/>
    <mergeCell ref="BV24598:BV24601"/>
    <mergeCell ref="BX24599:BX24601"/>
    <mergeCell ref="BV24603:BV24606"/>
    <mergeCell ref="BV24608:BV24610"/>
    <mergeCell ref="BW24629:BX24629"/>
    <mergeCell ref="BV24630:BV24633"/>
    <mergeCell ref="BW24630:BX24630"/>
    <mergeCell ref="BW24631:BX24631"/>
    <mergeCell ref="BW24632:BX24632"/>
    <mergeCell ref="BW24633:BX24633"/>
    <mergeCell ref="BW24583:BX24584"/>
    <mergeCell ref="BV24584:BV24587"/>
    <mergeCell ref="BW24585:BX24585"/>
    <mergeCell ref="BV24589:BV24592"/>
    <mergeCell ref="BX24589:BX24592"/>
    <mergeCell ref="BV24594:BV24596"/>
    <mergeCell ref="BX24594:BX24597"/>
    <mergeCell ref="BV24575:BV24578"/>
    <mergeCell ref="BW24575:BX24576"/>
    <mergeCell ref="BW24577:BX24577"/>
    <mergeCell ref="BW24578:BX24578"/>
    <mergeCell ref="BW24579:BX24579"/>
    <mergeCell ref="BV24580:BV24582"/>
    <mergeCell ref="BW24580:BX24580"/>
    <mergeCell ref="BW24581:BX24581"/>
    <mergeCell ref="BV24538:BV24541"/>
    <mergeCell ref="BX24539:BX24541"/>
    <mergeCell ref="BV24543:BV24546"/>
    <mergeCell ref="BV24548:BV24550"/>
    <mergeCell ref="BW24569:BX24569"/>
    <mergeCell ref="BV24570:BV24573"/>
    <mergeCell ref="BW24570:BX24570"/>
    <mergeCell ref="BW24571:BX24571"/>
    <mergeCell ref="BW24572:BX24572"/>
    <mergeCell ref="BW24573:BX24573"/>
    <mergeCell ref="BV24695:BV24698"/>
    <mergeCell ref="BW24695:BX24696"/>
    <mergeCell ref="BW24697:BX24697"/>
    <mergeCell ref="BW24698:BX24698"/>
    <mergeCell ref="BW24699:BX24699"/>
    <mergeCell ref="BV24700:BV24702"/>
    <mergeCell ref="BW24700:BX24700"/>
    <mergeCell ref="BW24701:BX24701"/>
    <mergeCell ref="BV24658:BV24661"/>
    <mergeCell ref="BX24659:BX24661"/>
    <mergeCell ref="BV24663:BV24666"/>
    <mergeCell ref="BV24668:BV24670"/>
    <mergeCell ref="BW24689:BX24689"/>
    <mergeCell ref="BV24690:BV24693"/>
    <mergeCell ref="BW24690:BX24690"/>
    <mergeCell ref="BW24691:BX24691"/>
    <mergeCell ref="BW24692:BX24692"/>
    <mergeCell ref="BW24693:BX24693"/>
    <mergeCell ref="BW24643:BX24644"/>
    <mergeCell ref="BV24644:BV24647"/>
    <mergeCell ref="BW24645:BX24645"/>
    <mergeCell ref="BV24649:BV24652"/>
    <mergeCell ref="BX24649:BX24652"/>
    <mergeCell ref="BV24654:BV24656"/>
    <mergeCell ref="BX24654:BX24657"/>
    <mergeCell ref="BV24635:BV24638"/>
    <mergeCell ref="BW24635:BX24636"/>
    <mergeCell ref="BW24637:BX24637"/>
    <mergeCell ref="BW24638:BX24638"/>
    <mergeCell ref="BW24639:BX24639"/>
    <mergeCell ref="BV24640:BV24642"/>
    <mergeCell ref="BW24640:BX24640"/>
    <mergeCell ref="BW24641:BX24641"/>
    <mergeCell ref="BW24771:BX24771"/>
    <mergeCell ref="BW24775:BX24775"/>
    <mergeCell ref="BV24776:BV24779"/>
    <mergeCell ref="BW24776:BX24776"/>
    <mergeCell ref="BW24777:BX24777"/>
    <mergeCell ref="BW24778:BX24778"/>
    <mergeCell ref="BW24779:BX24779"/>
    <mergeCell ref="BV24761:BV24764"/>
    <mergeCell ref="BW24761:BX24762"/>
    <mergeCell ref="BW24763:BX24763"/>
    <mergeCell ref="BW24764:BX24764"/>
    <mergeCell ref="BW24765:BX24765"/>
    <mergeCell ref="BV24766:BV24769"/>
    <mergeCell ref="BW24766:BX24766"/>
    <mergeCell ref="BW24767:BX24767"/>
    <mergeCell ref="BW24769:BX24770"/>
    <mergeCell ref="BV24718:BV24721"/>
    <mergeCell ref="BX24719:BX24721"/>
    <mergeCell ref="BV24723:BV24726"/>
    <mergeCell ref="BV24728:BV24730"/>
    <mergeCell ref="BW24755:BX24755"/>
    <mergeCell ref="BV24756:BV24759"/>
    <mergeCell ref="BW24756:BX24756"/>
    <mergeCell ref="BW24757:BX24757"/>
    <mergeCell ref="BW24758:BX24758"/>
    <mergeCell ref="BW24759:BX24759"/>
    <mergeCell ref="BW24703:BX24704"/>
    <mergeCell ref="BV24704:BV24707"/>
    <mergeCell ref="BW24705:BX24705"/>
    <mergeCell ref="BV24709:BV24712"/>
    <mergeCell ref="BX24709:BX24712"/>
    <mergeCell ref="BV24714:BV24716"/>
    <mergeCell ref="BX24714:BX24717"/>
    <mergeCell ref="BV24841:BV24844"/>
    <mergeCell ref="BW24841:BX24842"/>
    <mergeCell ref="BW24843:BX24843"/>
    <mergeCell ref="BW24844:BX24844"/>
    <mergeCell ref="BW24845:BX24845"/>
    <mergeCell ref="BV24846:BV24848"/>
    <mergeCell ref="BW24846:BX24846"/>
    <mergeCell ref="BW24847:BX24847"/>
    <mergeCell ref="BV24804:BV24807"/>
    <mergeCell ref="BX24805:BX24807"/>
    <mergeCell ref="BV24809:BV24812"/>
    <mergeCell ref="BV24814:BV24816"/>
    <mergeCell ref="BW24835:BX24835"/>
    <mergeCell ref="BV24836:BV24839"/>
    <mergeCell ref="BW24836:BX24836"/>
    <mergeCell ref="BW24837:BX24837"/>
    <mergeCell ref="BW24838:BX24838"/>
    <mergeCell ref="BW24839:BX24839"/>
    <mergeCell ref="BW24789:BX24790"/>
    <mergeCell ref="BV24790:BV24793"/>
    <mergeCell ref="BW24791:BX24791"/>
    <mergeCell ref="BV24795:BV24798"/>
    <mergeCell ref="BX24795:BX24798"/>
    <mergeCell ref="BV24800:BV24802"/>
    <mergeCell ref="BX24800:BX24803"/>
    <mergeCell ref="BV24781:BV24784"/>
    <mergeCell ref="BW24781:BX24782"/>
    <mergeCell ref="BW24783:BX24783"/>
    <mergeCell ref="BW24784:BX24784"/>
    <mergeCell ref="BW24785:BX24785"/>
    <mergeCell ref="BV24786:BV24788"/>
    <mergeCell ref="BW24786:BX24786"/>
    <mergeCell ref="BW24787:BX24787"/>
    <mergeCell ref="BW24917:BX24917"/>
    <mergeCell ref="BW24921:BX24921"/>
    <mergeCell ref="BV24922:BV24925"/>
    <mergeCell ref="BW24922:BX24922"/>
    <mergeCell ref="BW24923:BX24923"/>
    <mergeCell ref="BW24924:BX24924"/>
    <mergeCell ref="BW24925:BX24925"/>
    <mergeCell ref="BV24907:BV24910"/>
    <mergeCell ref="BW24907:BX24908"/>
    <mergeCell ref="BW24909:BX24909"/>
    <mergeCell ref="BW24910:BX24910"/>
    <mergeCell ref="BW24911:BX24911"/>
    <mergeCell ref="BV24912:BV24915"/>
    <mergeCell ref="BW24912:BX24912"/>
    <mergeCell ref="BW24913:BX24913"/>
    <mergeCell ref="BW24915:BX24916"/>
    <mergeCell ref="BV24864:BV24867"/>
    <mergeCell ref="BX24865:BX24867"/>
    <mergeCell ref="BV24869:BV24872"/>
    <mergeCell ref="BV24874:BV24876"/>
    <mergeCell ref="BW24901:BX24901"/>
    <mergeCell ref="BV24902:BV24905"/>
    <mergeCell ref="BW24902:BX24902"/>
    <mergeCell ref="BW24903:BX24903"/>
    <mergeCell ref="BW24904:BX24904"/>
    <mergeCell ref="BW24905:BX24905"/>
    <mergeCell ref="BW24849:BX24850"/>
    <mergeCell ref="BV24850:BV24853"/>
    <mergeCell ref="BW24851:BX24851"/>
    <mergeCell ref="BV24855:BV24858"/>
    <mergeCell ref="BX24855:BX24858"/>
    <mergeCell ref="BV24860:BV24862"/>
    <mergeCell ref="BX24860:BX24863"/>
    <mergeCell ref="BW24995:BX24996"/>
    <mergeCell ref="BV24996:BV24999"/>
    <mergeCell ref="BW24997:BX24997"/>
    <mergeCell ref="BV25001:BV25004"/>
    <mergeCell ref="BX25001:BX25004"/>
    <mergeCell ref="BV25006:BV25008"/>
    <mergeCell ref="BX25006:BX25009"/>
    <mergeCell ref="BV24987:BV24990"/>
    <mergeCell ref="BW24987:BX24988"/>
    <mergeCell ref="BW24989:BX24989"/>
    <mergeCell ref="BW24990:BX24990"/>
    <mergeCell ref="BW24991:BX24991"/>
    <mergeCell ref="BV24992:BV24994"/>
    <mergeCell ref="BW24992:BX24992"/>
    <mergeCell ref="BW24993:BX24993"/>
    <mergeCell ref="BV24950:BV24953"/>
    <mergeCell ref="BX24951:BX24953"/>
    <mergeCell ref="BV24955:BV24958"/>
    <mergeCell ref="BV24960:BV24962"/>
    <mergeCell ref="BW24981:BX24981"/>
    <mergeCell ref="BV24982:BV24985"/>
    <mergeCell ref="BW24982:BX24982"/>
    <mergeCell ref="BW24983:BX24983"/>
    <mergeCell ref="BW24984:BX24984"/>
    <mergeCell ref="BW24985:BX24985"/>
    <mergeCell ref="BW24935:BX24936"/>
    <mergeCell ref="BV24936:BV24939"/>
    <mergeCell ref="BW24937:BX24937"/>
    <mergeCell ref="BV24941:BV24944"/>
    <mergeCell ref="BX24941:BX24944"/>
    <mergeCell ref="BV24946:BV24948"/>
    <mergeCell ref="BX24946:BX24949"/>
    <mergeCell ref="BV24927:BV24930"/>
    <mergeCell ref="BW24927:BX24928"/>
    <mergeCell ref="BW24929:BX24929"/>
    <mergeCell ref="BW24930:BX24930"/>
    <mergeCell ref="BW24931:BX24931"/>
    <mergeCell ref="BV24932:BV24934"/>
    <mergeCell ref="BW24932:BX24932"/>
    <mergeCell ref="BW24933:BX24933"/>
    <mergeCell ref="BW25081:BX25082"/>
    <mergeCell ref="BV25082:BV25085"/>
    <mergeCell ref="BW25083:BX25083"/>
    <mergeCell ref="BV25087:BV25090"/>
    <mergeCell ref="BX25087:BX25090"/>
    <mergeCell ref="BV25092:BV25094"/>
    <mergeCell ref="BX25092:BX25095"/>
    <mergeCell ref="BV25073:BV25076"/>
    <mergeCell ref="BW25073:BX25074"/>
    <mergeCell ref="BW25075:BX25075"/>
    <mergeCell ref="BW25076:BX25076"/>
    <mergeCell ref="BW25077:BX25077"/>
    <mergeCell ref="BV25078:BV25080"/>
    <mergeCell ref="BW25078:BX25078"/>
    <mergeCell ref="BW25079:BX25079"/>
    <mergeCell ref="BW25063:BX25063"/>
    <mergeCell ref="BW25067:BX25067"/>
    <mergeCell ref="BV25068:BV25071"/>
    <mergeCell ref="BW25068:BX25068"/>
    <mergeCell ref="BW25069:BX25069"/>
    <mergeCell ref="BW25070:BX25070"/>
    <mergeCell ref="BW25071:BX25071"/>
    <mergeCell ref="BV25053:BV25056"/>
    <mergeCell ref="BW25053:BX25054"/>
    <mergeCell ref="BW25055:BX25055"/>
    <mergeCell ref="BW25056:BX25056"/>
    <mergeCell ref="BW25057:BX25057"/>
    <mergeCell ref="BV25058:BV25061"/>
    <mergeCell ref="BW25058:BX25058"/>
    <mergeCell ref="BW25059:BX25059"/>
    <mergeCell ref="BW25061:BX25062"/>
    <mergeCell ref="BV25010:BV25013"/>
    <mergeCell ref="BX25011:BX25013"/>
    <mergeCell ref="BV25015:BV25018"/>
    <mergeCell ref="BV25020:BV25022"/>
    <mergeCell ref="BW25047:BX25047"/>
    <mergeCell ref="BV25048:BV25051"/>
    <mergeCell ref="BW25048:BX25048"/>
    <mergeCell ref="BW25049:BX25049"/>
    <mergeCell ref="BW25050:BX25050"/>
    <mergeCell ref="BW25051:BX25051"/>
    <mergeCell ref="BV25156:BV25159"/>
    <mergeCell ref="BX25157:BX25159"/>
    <mergeCell ref="BV25161:BV25164"/>
    <mergeCell ref="BV25166:BV25168"/>
    <mergeCell ref="BW25193:BX25193"/>
    <mergeCell ref="BV25194:BV25197"/>
    <mergeCell ref="BW25194:BX25194"/>
    <mergeCell ref="BW25195:BX25195"/>
    <mergeCell ref="BW25196:BX25196"/>
    <mergeCell ref="BW25197:BX25197"/>
    <mergeCell ref="BW25141:BX25142"/>
    <mergeCell ref="BV25142:BV25145"/>
    <mergeCell ref="BW25143:BX25143"/>
    <mergeCell ref="BV25147:BV25150"/>
    <mergeCell ref="BX25147:BX25150"/>
    <mergeCell ref="BV25152:BV25154"/>
    <mergeCell ref="BX25152:BX25155"/>
    <mergeCell ref="BV25133:BV25136"/>
    <mergeCell ref="BW25133:BX25134"/>
    <mergeCell ref="BW25135:BX25135"/>
    <mergeCell ref="BW25136:BX25136"/>
    <mergeCell ref="BW25137:BX25137"/>
    <mergeCell ref="BV25138:BV25140"/>
    <mergeCell ref="BW25138:BX25138"/>
    <mergeCell ref="BW25139:BX25139"/>
    <mergeCell ref="BV25096:BV25099"/>
    <mergeCell ref="BX25097:BX25099"/>
    <mergeCell ref="BV25101:BV25104"/>
    <mergeCell ref="BV25106:BV25108"/>
    <mergeCell ref="BW25127:BX25127"/>
    <mergeCell ref="BV25128:BV25131"/>
    <mergeCell ref="BW25128:BX25128"/>
    <mergeCell ref="BW25129:BX25129"/>
    <mergeCell ref="BW25130:BX25130"/>
    <mergeCell ref="BW25131:BX25131"/>
    <mergeCell ref="BV25242:BV25245"/>
    <mergeCell ref="BX25243:BX25245"/>
    <mergeCell ref="BV25247:BV25250"/>
    <mergeCell ref="BV25252:BV25254"/>
    <mergeCell ref="BW25273:BX25273"/>
    <mergeCell ref="BV25274:BV25277"/>
    <mergeCell ref="BW25274:BX25274"/>
    <mergeCell ref="BW25275:BX25275"/>
    <mergeCell ref="BW25276:BX25276"/>
    <mergeCell ref="BW25277:BX25277"/>
    <mergeCell ref="BW25227:BX25228"/>
    <mergeCell ref="BV25228:BV25231"/>
    <mergeCell ref="BW25229:BX25229"/>
    <mergeCell ref="BV25233:BV25236"/>
    <mergeCell ref="BX25233:BX25236"/>
    <mergeCell ref="BV25238:BV25240"/>
    <mergeCell ref="BX25238:BX25241"/>
    <mergeCell ref="BV25219:BV25222"/>
    <mergeCell ref="BW25219:BX25220"/>
    <mergeCell ref="BW25221:BX25221"/>
    <mergeCell ref="BW25222:BX25222"/>
    <mergeCell ref="BW25223:BX25223"/>
    <mergeCell ref="BV25224:BV25226"/>
    <mergeCell ref="BW25224:BX25224"/>
    <mergeCell ref="BW25225:BX25225"/>
    <mergeCell ref="BW25209:BX25209"/>
    <mergeCell ref="BW25213:BX25213"/>
    <mergeCell ref="BV25214:BV25217"/>
    <mergeCell ref="BW25214:BX25214"/>
    <mergeCell ref="BW25215:BX25215"/>
    <mergeCell ref="BW25216:BX25216"/>
    <mergeCell ref="BW25217:BX25217"/>
    <mergeCell ref="BV25199:BV25202"/>
    <mergeCell ref="BW25199:BX25200"/>
    <mergeCell ref="BW25201:BX25201"/>
    <mergeCell ref="BW25202:BX25202"/>
    <mergeCell ref="BW25203:BX25203"/>
    <mergeCell ref="BV25204:BV25207"/>
    <mergeCell ref="BW25204:BX25204"/>
    <mergeCell ref="BW25205:BX25205"/>
    <mergeCell ref="BW25207:BX25208"/>
    <mergeCell ref="BW25353:BX25354"/>
    <mergeCell ref="BV25354:BV25357"/>
    <mergeCell ref="BW25355:BX25355"/>
    <mergeCell ref="BV25359:BV25362"/>
    <mergeCell ref="BX25359:BX25362"/>
    <mergeCell ref="BV25364:BV25366"/>
    <mergeCell ref="BX25364:BX25367"/>
    <mergeCell ref="BV25345:BV25348"/>
    <mergeCell ref="BW25345:BX25346"/>
    <mergeCell ref="BW25347:BX25347"/>
    <mergeCell ref="BW25348:BX25348"/>
    <mergeCell ref="BW25349:BX25349"/>
    <mergeCell ref="BV25350:BV25352"/>
    <mergeCell ref="BW25350:BX25350"/>
    <mergeCell ref="BW25351:BX25351"/>
    <mergeCell ref="BV25302:BV25305"/>
    <mergeCell ref="BX25303:BX25305"/>
    <mergeCell ref="BV25307:BV25310"/>
    <mergeCell ref="BV25312:BV25314"/>
    <mergeCell ref="BW25339:BX25339"/>
    <mergeCell ref="BV25340:BV25343"/>
    <mergeCell ref="BW25340:BX25340"/>
    <mergeCell ref="BW25341:BX25341"/>
    <mergeCell ref="BW25342:BX25342"/>
    <mergeCell ref="BW25343:BX25343"/>
    <mergeCell ref="BW25287:BX25288"/>
    <mergeCell ref="BV25288:BV25291"/>
    <mergeCell ref="BW25289:BX25289"/>
    <mergeCell ref="BV25293:BV25296"/>
    <mergeCell ref="BX25293:BX25296"/>
    <mergeCell ref="BV25298:BV25300"/>
    <mergeCell ref="BX25298:BX25301"/>
    <mergeCell ref="BV25279:BV25282"/>
    <mergeCell ref="BW25279:BX25280"/>
    <mergeCell ref="BW25281:BX25281"/>
    <mergeCell ref="BW25282:BX25282"/>
    <mergeCell ref="BW25283:BX25283"/>
    <mergeCell ref="BV25284:BV25286"/>
    <mergeCell ref="BW25284:BX25284"/>
    <mergeCell ref="BW25285:BX25285"/>
    <mergeCell ref="BV25428:BV25431"/>
    <mergeCell ref="BX25429:BX25431"/>
    <mergeCell ref="BV25433:BV25436"/>
    <mergeCell ref="BV25438:BV25440"/>
    <mergeCell ref="BW25459:BX25459"/>
    <mergeCell ref="BV25460:BV25463"/>
    <mergeCell ref="BW25460:BX25460"/>
    <mergeCell ref="BW25461:BX25461"/>
    <mergeCell ref="BW25462:BX25462"/>
    <mergeCell ref="BW25463:BX25463"/>
    <mergeCell ref="BW25413:BX25414"/>
    <mergeCell ref="BV25414:BV25417"/>
    <mergeCell ref="BW25415:BX25415"/>
    <mergeCell ref="BV25419:BV25422"/>
    <mergeCell ref="BX25419:BX25422"/>
    <mergeCell ref="BV25424:BV25426"/>
    <mergeCell ref="BX25424:BX25427"/>
    <mergeCell ref="BV25405:BV25408"/>
    <mergeCell ref="BW25405:BX25406"/>
    <mergeCell ref="BW25407:BX25407"/>
    <mergeCell ref="BW25408:BX25408"/>
    <mergeCell ref="BW25409:BX25409"/>
    <mergeCell ref="BV25410:BV25412"/>
    <mergeCell ref="BW25410:BX25410"/>
    <mergeCell ref="BW25411:BX25411"/>
    <mergeCell ref="BV25368:BV25371"/>
    <mergeCell ref="BX25369:BX25371"/>
    <mergeCell ref="BV25373:BV25376"/>
    <mergeCell ref="BV25378:BV25380"/>
    <mergeCell ref="BW25399:BX25399"/>
    <mergeCell ref="BV25400:BV25403"/>
    <mergeCell ref="BW25400:BX25400"/>
    <mergeCell ref="BW25401:BX25401"/>
    <mergeCell ref="BW25402:BX25402"/>
    <mergeCell ref="BW25403:BX25403"/>
    <mergeCell ref="BV25525:BV25528"/>
    <mergeCell ref="BW25525:BX25526"/>
    <mergeCell ref="BW25527:BX25527"/>
    <mergeCell ref="BW25528:BX25528"/>
    <mergeCell ref="BW25529:BX25529"/>
    <mergeCell ref="BV25530:BV25532"/>
    <mergeCell ref="BW25530:BX25530"/>
    <mergeCell ref="BW25531:BX25531"/>
    <mergeCell ref="BV25488:BV25491"/>
    <mergeCell ref="BX25489:BX25491"/>
    <mergeCell ref="BV25493:BV25496"/>
    <mergeCell ref="BV25498:BV25500"/>
    <mergeCell ref="BW25519:BX25519"/>
    <mergeCell ref="BV25520:BV25523"/>
    <mergeCell ref="BW25520:BX25520"/>
    <mergeCell ref="BW25521:BX25521"/>
    <mergeCell ref="BW25522:BX25522"/>
    <mergeCell ref="BW25523:BX25523"/>
    <mergeCell ref="BW25473:BX25474"/>
    <mergeCell ref="BV25474:BV25477"/>
    <mergeCell ref="BW25475:BX25475"/>
    <mergeCell ref="BV25479:BV25482"/>
    <mergeCell ref="BX25479:BX25482"/>
    <mergeCell ref="BV25484:BV25486"/>
    <mergeCell ref="BX25484:BX25487"/>
    <mergeCell ref="BV25465:BV25468"/>
    <mergeCell ref="BW25465:BX25466"/>
    <mergeCell ref="BW25467:BX25467"/>
    <mergeCell ref="BW25468:BX25468"/>
    <mergeCell ref="BW25469:BX25469"/>
    <mergeCell ref="BV25470:BV25472"/>
    <mergeCell ref="BW25470:BX25470"/>
    <mergeCell ref="BW25471:BX25471"/>
    <mergeCell ref="BV25614:BV25617"/>
    <mergeCell ref="BX25615:BX25617"/>
    <mergeCell ref="BV25619:BV25622"/>
    <mergeCell ref="BV25624:BV25626"/>
    <mergeCell ref="BW25633:BX25633"/>
    <mergeCell ref="BW25634:BX25634"/>
    <mergeCell ref="BW25599:BX25600"/>
    <mergeCell ref="BV25600:BV25603"/>
    <mergeCell ref="BW25601:BX25601"/>
    <mergeCell ref="BV25605:BV25608"/>
    <mergeCell ref="BX25605:BX25608"/>
    <mergeCell ref="BV25610:BV25612"/>
    <mergeCell ref="BX25610:BX25613"/>
    <mergeCell ref="BV25591:BV25594"/>
    <mergeCell ref="BW25591:BX25592"/>
    <mergeCell ref="BW25593:BX25593"/>
    <mergeCell ref="BW25594:BX25594"/>
    <mergeCell ref="BW25595:BX25595"/>
    <mergeCell ref="BV25596:BV25598"/>
    <mergeCell ref="BW25596:BX25596"/>
    <mergeCell ref="BW25597:BX25597"/>
    <mergeCell ref="BV25548:BV25551"/>
    <mergeCell ref="BX25549:BX25551"/>
    <mergeCell ref="BV25553:BV25556"/>
    <mergeCell ref="BV25558:BV25560"/>
    <mergeCell ref="BW25585:BX25585"/>
    <mergeCell ref="BV25586:BV25589"/>
    <mergeCell ref="BW25586:BX25586"/>
    <mergeCell ref="BW25587:BX25587"/>
    <mergeCell ref="BW25588:BX25588"/>
    <mergeCell ref="BW25589:BX25589"/>
    <mergeCell ref="BW25533:BX25534"/>
    <mergeCell ref="BV25534:BV25537"/>
    <mergeCell ref="BW25535:BX25535"/>
    <mergeCell ref="BV25539:BV25542"/>
    <mergeCell ref="BX25539:BX25542"/>
    <mergeCell ref="BV25544:BV25546"/>
    <mergeCell ref="BX25544:BX25547"/>
    <mergeCell ref="BV25677:BV25680"/>
    <mergeCell ref="BX25677:BX25680"/>
    <mergeCell ref="BV25682:BV25684"/>
    <mergeCell ref="BX25682:BX25685"/>
    <mergeCell ref="BV25686:BV25689"/>
    <mergeCell ref="BX25687:BX25689"/>
    <mergeCell ref="BW25667:BX25667"/>
    <mergeCell ref="BV25668:BV25670"/>
    <mergeCell ref="BW25668:BX25668"/>
    <mergeCell ref="BW25669:BX25669"/>
    <mergeCell ref="BW25671:BX25672"/>
    <mergeCell ref="BV25672:BV25675"/>
    <mergeCell ref="BW25673:BX25673"/>
    <mergeCell ref="BV25658:BV25661"/>
    <mergeCell ref="BW25658:BX25658"/>
    <mergeCell ref="BW25659:BX25659"/>
    <mergeCell ref="BW25660:BX25660"/>
    <mergeCell ref="BW25661:BX25661"/>
    <mergeCell ref="BV25663:BV25666"/>
    <mergeCell ref="BW25663:BX25664"/>
    <mergeCell ref="BW25665:BX25665"/>
    <mergeCell ref="BW25666:BX25666"/>
    <mergeCell ref="BW25643:BX25643"/>
    <mergeCell ref="BW25644:BX25644"/>
    <mergeCell ref="BW25645:BX25645"/>
    <mergeCell ref="BW25647:BX25648"/>
    <mergeCell ref="BW25649:BX25649"/>
    <mergeCell ref="BW25657:BX25657"/>
    <mergeCell ref="BW25635:BX25635"/>
    <mergeCell ref="BW25636:BX25636"/>
    <mergeCell ref="BW25637:BX25637"/>
    <mergeCell ref="BW25639:BX25640"/>
    <mergeCell ref="BW25641:BX25641"/>
    <mergeCell ref="BW25642:BX25642"/>
    <mergeCell ref="BV25746:BV25749"/>
    <mergeCell ref="BX25747:BX25749"/>
    <mergeCell ref="BV25751:BV25754"/>
    <mergeCell ref="BV25756:BV25758"/>
    <mergeCell ref="BW25777:BX25777"/>
    <mergeCell ref="BV25778:BV25781"/>
    <mergeCell ref="BW25778:BX25778"/>
    <mergeCell ref="BW25779:BX25779"/>
    <mergeCell ref="BW25780:BX25780"/>
    <mergeCell ref="BW25781:BX25781"/>
    <mergeCell ref="BW25731:BX25732"/>
    <mergeCell ref="BV25732:BV25735"/>
    <mergeCell ref="BW25733:BX25733"/>
    <mergeCell ref="BV25737:BV25740"/>
    <mergeCell ref="BX25737:BX25740"/>
    <mergeCell ref="BV25742:BV25744"/>
    <mergeCell ref="BX25742:BX25745"/>
    <mergeCell ref="BV25723:BV25726"/>
    <mergeCell ref="BW25723:BX25724"/>
    <mergeCell ref="BW25725:BX25725"/>
    <mergeCell ref="BW25726:BX25726"/>
    <mergeCell ref="BW25727:BX25727"/>
    <mergeCell ref="BV25728:BV25730"/>
    <mergeCell ref="BW25728:BX25728"/>
    <mergeCell ref="BW25729:BX25729"/>
    <mergeCell ref="BV25691:BV25694"/>
    <mergeCell ref="BV25696:BV25698"/>
    <mergeCell ref="BW25717:BX25717"/>
    <mergeCell ref="BV25718:BV25721"/>
    <mergeCell ref="BW25718:BX25718"/>
    <mergeCell ref="BW25719:BX25719"/>
    <mergeCell ref="BW25720:BX25720"/>
    <mergeCell ref="BW25721:BX25721"/>
    <mergeCell ref="BV25843:BV25846"/>
    <mergeCell ref="BW25843:BX25844"/>
    <mergeCell ref="BW25845:BX25845"/>
    <mergeCell ref="BW25846:BX25846"/>
    <mergeCell ref="BW25847:BX25847"/>
    <mergeCell ref="BV25848:BV25850"/>
    <mergeCell ref="BW25848:BX25848"/>
    <mergeCell ref="BW25849:BX25849"/>
    <mergeCell ref="BV25806:BV25809"/>
    <mergeCell ref="BX25807:BX25809"/>
    <mergeCell ref="BV25811:BV25814"/>
    <mergeCell ref="BV25816:BV25818"/>
    <mergeCell ref="BW25837:BX25837"/>
    <mergeCell ref="BV25838:BV25841"/>
    <mergeCell ref="BW25838:BX25838"/>
    <mergeCell ref="BW25839:BX25839"/>
    <mergeCell ref="BW25840:BX25840"/>
    <mergeCell ref="BW25841:BX25841"/>
    <mergeCell ref="BW25791:BX25792"/>
    <mergeCell ref="BV25792:BV25795"/>
    <mergeCell ref="BW25793:BX25793"/>
    <mergeCell ref="BV25797:BV25800"/>
    <mergeCell ref="BX25797:BX25800"/>
    <mergeCell ref="BV25802:BV25804"/>
    <mergeCell ref="BX25802:BX25805"/>
    <mergeCell ref="BV25783:BV25786"/>
    <mergeCell ref="BW25783:BX25784"/>
    <mergeCell ref="BW25785:BX25785"/>
    <mergeCell ref="BW25786:BX25786"/>
    <mergeCell ref="BW25787:BX25787"/>
    <mergeCell ref="BV25788:BV25790"/>
    <mergeCell ref="BW25788:BX25788"/>
    <mergeCell ref="BW25789:BX25789"/>
    <mergeCell ref="BV25932:BV25935"/>
    <mergeCell ref="BX25933:BX25935"/>
    <mergeCell ref="BV25937:BV25940"/>
    <mergeCell ref="BV25942:BV25944"/>
    <mergeCell ref="BW25951:BX25951"/>
    <mergeCell ref="BW25952:BX25952"/>
    <mergeCell ref="BW25917:BX25918"/>
    <mergeCell ref="BV25918:BV25921"/>
    <mergeCell ref="BW25919:BX25919"/>
    <mergeCell ref="BV25923:BV25926"/>
    <mergeCell ref="BX25923:BX25926"/>
    <mergeCell ref="BV25928:BV25930"/>
    <mergeCell ref="BX25928:BX25931"/>
    <mergeCell ref="BV25909:BV25912"/>
    <mergeCell ref="BW25909:BX25910"/>
    <mergeCell ref="BW25911:BX25911"/>
    <mergeCell ref="BW25912:BX25912"/>
    <mergeCell ref="BW25913:BX25913"/>
    <mergeCell ref="BV25914:BV25916"/>
    <mergeCell ref="BW25914:BX25914"/>
    <mergeCell ref="BW25915:BX25915"/>
    <mergeCell ref="BV25866:BV25869"/>
    <mergeCell ref="BX25867:BX25869"/>
    <mergeCell ref="BV25871:BV25874"/>
    <mergeCell ref="BV25876:BV25878"/>
    <mergeCell ref="BW25903:BX25903"/>
    <mergeCell ref="BV25904:BV25907"/>
    <mergeCell ref="BW25904:BX25904"/>
    <mergeCell ref="BW25905:BX25905"/>
    <mergeCell ref="BW25906:BX25906"/>
    <mergeCell ref="BW25907:BX25907"/>
    <mergeCell ref="BW25851:BX25852"/>
    <mergeCell ref="BV25852:BV25855"/>
    <mergeCell ref="BW25853:BX25853"/>
    <mergeCell ref="BV25857:BV25860"/>
    <mergeCell ref="BX25857:BX25860"/>
    <mergeCell ref="BV25862:BV25864"/>
    <mergeCell ref="BX25862:BX25865"/>
    <mergeCell ref="BV25995:BV25998"/>
    <mergeCell ref="BX25995:BX25998"/>
    <mergeCell ref="BV26000:BV26002"/>
    <mergeCell ref="BX26000:BX26003"/>
    <mergeCell ref="BV26004:BV26007"/>
    <mergeCell ref="BX26005:BX26007"/>
    <mergeCell ref="BW25985:BX25985"/>
    <mergeCell ref="BV25986:BV25988"/>
    <mergeCell ref="BW25986:BX25986"/>
    <mergeCell ref="BW25987:BX25987"/>
    <mergeCell ref="BW25989:BX25990"/>
    <mergeCell ref="BV25990:BV25993"/>
    <mergeCell ref="BW25991:BX25991"/>
    <mergeCell ref="BV25976:BV25979"/>
    <mergeCell ref="BW25976:BX25976"/>
    <mergeCell ref="BW25977:BX25977"/>
    <mergeCell ref="BW25978:BX25978"/>
    <mergeCell ref="BW25979:BX25979"/>
    <mergeCell ref="BV25981:BV25984"/>
    <mergeCell ref="BW25981:BX25982"/>
    <mergeCell ref="BW25983:BX25983"/>
    <mergeCell ref="BW25984:BX25984"/>
    <mergeCell ref="BW25961:BX25961"/>
    <mergeCell ref="BW25962:BX25962"/>
    <mergeCell ref="BW25963:BX25963"/>
    <mergeCell ref="BW25965:BX25966"/>
    <mergeCell ref="BW25967:BX25967"/>
    <mergeCell ref="BW25975:BX25975"/>
    <mergeCell ref="BW25953:BX25953"/>
    <mergeCell ref="BW25954:BX25954"/>
    <mergeCell ref="BW25955:BX25955"/>
    <mergeCell ref="BW25957:BX25958"/>
    <mergeCell ref="BW25959:BX25959"/>
    <mergeCell ref="BW25960:BX25960"/>
    <mergeCell ref="BV26064:BV26067"/>
    <mergeCell ref="BX26065:BX26067"/>
    <mergeCell ref="BV26069:BV26072"/>
    <mergeCell ref="BV26074:BV26076"/>
    <mergeCell ref="BW26095:BX26095"/>
    <mergeCell ref="BV26096:BV26099"/>
    <mergeCell ref="BW26096:BX26096"/>
    <mergeCell ref="BW26097:BX26097"/>
    <mergeCell ref="BW26098:BX26098"/>
    <mergeCell ref="BW26099:BX26099"/>
    <mergeCell ref="BW26049:BX26050"/>
    <mergeCell ref="BV26050:BV26053"/>
    <mergeCell ref="BW26051:BX26051"/>
    <mergeCell ref="BV26055:BV26058"/>
    <mergeCell ref="BX26055:BX26058"/>
    <mergeCell ref="BV26060:BV26062"/>
    <mergeCell ref="BX26060:BX26063"/>
    <mergeCell ref="BV26041:BV26044"/>
    <mergeCell ref="BW26041:BX26042"/>
    <mergeCell ref="BW26043:BX26043"/>
    <mergeCell ref="BW26044:BX26044"/>
    <mergeCell ref="BW26045:BX26045"/>
    <mergeCell ref="BV26046:BV26048"/>
    <mergeCell ref="BW26046:BX26046"/>
    <mergeCell ref="BW26047:BX26047"/>
    <mergeCell ref="BV26009:BV26012"/>
    <mergeCell ref="BV26014:BV26016"/>
    <mergeCell ref="BW26035:BX26035"/>
    <mergeCell ref="BV26036:BV26039"/>
    <mergeCell ref="BW26036:BX26036"/>
    <mergeCell ref="BW26037:BX26037"/>
    <mergeCell ref="BW26038:BX26038"/>
    <mergeCell ref="BW26039:BX26039"/>
    <mergeCell ref="BV26161:BV26164"/>
    <mergeCell ref="BW26161:BX26162"/>
    <mergeCell ref="BW26163:BX26163"/>
    <mergeCell ref="BW26164:BX26164"/>
    <mergeCell ref="BW26165:BX26165"/>
    <mergeCell ref="BV26166:BV26168"/>
    <mergeCell ref="BW26166:BX26166"/>
    <mergeCell ref="BW26167:BX26167"/>
    <mergeCell ref="BV26124:BV26127"/>
    <mergeCell ref="BX26125:BX26127"/>
    <mergeCell ref="BV26129:BV26132"/>
    <mergeCell ref="BV26134:BV26136"/>
    <mergeCell ref="BW26155:BX26155"/>
    <mergeCell ref="BV26156:BV26159"/>
    <mergeCell ref="BW26156:BX26156"/>
    <mergeCell ref="BW26157:BX26157"/>
    <mergeCell ref="BW26158:BX26158"/>
    <mergeCell ref="BW26159:BX26159"/>
    <mergeCell ref="BW26109:BX26110"/>
    <mergeCell ref="BV26110:BV26113"/>
    <mergeCell ref="BW26111:BX26111"/>
    <mergeCell ref="BV26115:BV26118"/>
    <mergeCell ref="BX26115:BX26118"/>
    <mergeCell ref="BV26120:BV26122"/>
    <mergeCell ref="BX26120:BX26123"/>
    <mergeCell ref="BV26101:BV26104"/>
    <mergeCell ref="BW26101:BX26102"/>
    <mergeCell ref="BW26103:BX26103"/>
    <mergeCell ref="BW26104:BX26104"/>
    <mergeCell ref="BW26105:BX26105"/>
    <mergeCell ref="BV26106:BV26108"/>
    <mergeCell ref="BW26106:BX26106"/>
    <mergeCell ref="BW26107:BX26107"/>
    <mergeCell ref="BV26250:BV26253"/>
    <mergeCell ref="BX26251:BX26253"/>
    <mergeCell ref="BV26255:BV26258"/>
    <mergeCell ref="BV26260:BV26262"/>
    <mergeCell ref="BW26269:BX26269"/>
    <mergeCell ref="BW26270:BX26270"/>
    <mergeCell ref="BW26235:BX26236"/>
    <mergeCell ref="BV26236:BV26239"/>
    <mergeCell ref="BW26237:BX26237"/>
    <mergeCell ref="BV26241:BV26244"/>
    <mergeCell ref="BX26241:BX26244"/>
    <mergeCell ref="BV26246:BV26248"/>
    <mergeCell ref="BX26246:BX26249"/>
    <mergeCell ref="BV26227:BV26230"/>
    <mergeCell ref="BW26227:BX26228"/>
    <mergeCell ref="BW26229:BX26229"/>
    <mergeCell ref="BW26230:BX26230"/>
    <mergeCell ref="BW26231:BX26231"/>
    <mergeCell ref="BV26232:BV26234"/>
    <mergeCell ref="BW26232:BX26232"/>
    <mergeCell ref="BW26233:BX26233"/>
    <mergeCell ref="BV26184:BV26187"/>
    <mergeCell ref="BX26185:BX26187"/>
    <mergeCell ref="BV26189:BV26192"/>
    <mergeCell ref="BV26194:BV26196"/>
    <mergeCell ref="BW26221:BX26221"/>
    <mergeCell ref="BV26222:BV26225"/>
    <mergeCell ref="BW26222:BX26222"/>
    <mergeCell ref="BW26223:BX26223"/>
    <mergeCell ref="BW26224:BX26224"/>
    <mergeCell ref="BW26225:BX26225"/>
    <mergeCell ref="BW26169:BX26170"/>
    <mergeCell ref="BV26170:BV26173"/>
    <mergeCell ref="BW26171:BX26171"/>
    <mergeCell ref="BV26175:BV26178"/>
    <mergeCell ref="BX26175:BX26178"/>
    <mergeCell ref="BV26180:BV26182"/>
    <mergeCell ref="BX26180:BX26183"/>
    <mergeCell ref="BV26313:BV26316"/>
    <mergeCell ref="BX26313:BX26316"/>
    <mergeCell ref="BV26318:BV26320"/>
    <mergeCell ref="BX26318:BX26321"/>
    <mergeCell ref="BV26322:BV26325"/>
    <mergeCell ref="BX26323:BX26325"/>
    <mergeCell ref="BW26303:BX26303"/>
    <mergeCell ref="BV26304:BV26306"/>
    <mergeCell ref="BW26304:BX26304"/>
    <mergeCell ref="BW26305:BX26305"/>
    <mergeCell ref="BW26307:BX26308"/>
    <mergeCell ref="BV26308:BV26311"/>
    <mergeCell ref="BW26309:BX26309"/>
    <mergeCell ref="BV26294:BV26297"/>
    <mergeCell ref="BW26294:BX26294"/>
    <mergeCell ref="BW26295:BX26295"/>
    <mergeCell ref="BW26296:BX26296"/>
    <mergeCell ref="BW26297:BX26297"/>
    <mergeCell ref="BV26299:BV26302"/>
    <mergeCell ref="BW26299:BX26300"/>
    <mergeCell ref="BW26301:BX26301"/>
    <mergeCell ref="BW26302:BX26302"/>
    <mergeCell ref="BW26279:BX26279"/>
    <mergeCell ref="BW26280:BX26280"/>
    <mergeCell ref="BW26281:BX26281"/>
    <mergeCell ref="BW26283:BX26284"/>
    <mergeCell ref="BW26285:BX26285"/>
    <mergeCell ref="BW26293:BX26293"/>
    <mergeCell ref="BW26271:BX26271"/>
    <mergeCell ref="BW26272:BX26272"/>
    <mergeCell ref="BW26273:BX26273"/>
    <mergeCell ref="BW26275:BX26276"/>
    <mergeCell ref="BW26277:BX26277"/>
    <mergeCell ref="BW26278:BX26278"/>
    <mergeCell ref="BV26382:BV26385"/>
    <mergeCell ref="BX26383:BX26385"/>
    <mergeCell ref="BV26387:BV26390"/>
    <mergeCell ref="BV26392:BV26394"/>
    <mergeCell ref="BW26413:BX26413"/>
    <mergeCell ref="BV26414:BV26417"/>
    <mergeCell ref="BW26414:BX26414"/>
    <mergeCell ref="BW26415:BX26415"/>
    <mergeCell ref="BW26416:BX26416"/>
    <mergeCell ref="BW26417:BX26417"/>
    <mergeCell ref="BW26367:BX26368"/>
    <mergeCell ref="BV26368:BV26371"/>
    <mergeCell ref="BW26369:BX26369"/>
    <mergeCell ref="BV26373:BV26376"/>
    <mergeCell ref="BX26373:BX26376"/>
    <mergeCell ref="BV26378:BV26380"/>
    <mergeCell ref="BX26378:BX26381"/>
    <mergeCell ref="BV26359:BV26362"/>
    <mergeCell ref="BW26359:BX26360"/>
    <mergeCell ref="BW26361:BX26361"/>
    <mergeCell ref="BW26362:BX26362"/>
    <mergeCell ref="BW26363:BX26363"/>
    <mergeCell ref="BV26364:BV26366"/>
    <mergeCell ref="BW26364:BX26364"/>
    <mergeCell ref="BW26365:BX26365"/>
    <mergeCell ref="BV26327:BV26330"/>
    <mergeCell ref="BV26332:BV26334"/>
    <mergeCell ref="BW26353:BX26353"/>
    <mergeCell ref="BV26354:BV26357"/>
    <mergeCell ref="BW26354:BX26354"/>
    <mergeCell ref="BW26355:BX26355"/>
    <mergeCell ref="BW26356:BX26356"/>
    <mergeCell ref="BW26357:BX26357"/>
    <mergeCell ref="BV26479:BV26482"/>
    <mergeCell ref="BW26479:BX26480"/>
    <mergeCell ref="BW26481:BX26481"/>
    <mergeCell ref="BW26482:BX26482"/>
    <mergeCell ref="BW26483:BX26483"/>
    <mergeCell ref="BV26484:BV26486"/>
    <mergeCell ref="BW26484:BX26484"/>
    <mergeCell ref="BW26485:BX26485"/>
    <mergeCell ref="BV26442:BV26445"/>
    <mergeCell ref="BX26443:BX26445"/>
    <mergeCell ref="BV26447:BV26450"/>
    <mergeCell ref="BV26452:BV26454"/>
    <mergeCell ref="BW26473:BX26473"/>
    <mergeCell ref="BV26474:BV26477"/>
    <mergeCell ref="BW26474:BX26474"/>
    <mergeCell ref="BW26475:BX26475"/>
    <mergeCell ref="BW26476:BX26476"/>
    <mergeCell ref="BW26477:BX26477"/>
    <mergeCell ref="BW26427:BX26428"/>
    <mergeCell ref="BV26428:BV26431"/>
    <mergeCell ref="BW26429:BX26429"/>
    <mergeCell ref="BV26433:BV26436"/>
    <mergeCell ref="BX26433:BX26436"/>
    <mergeCell ref="BV26438:BV26440"/>
    <mergeCell ref="BX26438:BX26441"/>
    <mergeCell ref="BV26419:BV26422"/>
    <mergeCell ref="BW26419:BX26420"/>
    <mergeCell ref="BW26421:BX26421"/>
    <mergeCell ref="BW26422:BX26422"/>
    <mergeCell ref="BW26423:BX26423"/>
    <mergeCell ref="BV26424:BV26426"/>
    <mergeCell ref="BW26424:BX26424"/>
    <mergeCell ref="BW26425:BX26425"/>
    <mergeCell ref="BV26568:BV26571"/>
    <mergeCell ref="BX26569:BX26571"/>
    <mergeCell ref="BV26573:BV26576"/>
    <mergeCell ref="BV26578:BV26580"/>
    <mergeCell ref="BW26587:BX26587"/>
    <mergeCell ref="BW26588:BX26588"/>
    <mergeCell ref="BW26553:BX26554"/>
    <mergeCell ref="BV26554:BV26557"/>
    <mergeCell ref="BW26555:BX26555"/>
    <mergeCell ref="BV26559:BV26562"/>
    <mergeCell ref="BX26559:BX26562"/>
    <mergeCell ref="BV26564:BV26566"/>
    <mergeCell ref="BX26564:BX26567"/>
    <mergeCell ref="BV26545:BV26548"/>
    <mergeCell ref="BW26545:BX26546"/>
    <mergeCell ref="BW26547:BX26547"/>
    <mergeCell ref="BW26548:BX26548"/>
    <mergeCell ref="BW26549:BX26549"/>
    <mergeCell ref="BV26550:BV26552"/>
    <mergeCell ref="BW26550:BX26550"/>
    <mergeCell ref="BW26551:BX26551"/>
    <mergeCell ref="BV26502:BV26505"/>
    <mergeCell ref="BX26503:BX26505"/>
    <mergeCell ref="BV26507:BV26510"/>
    <mergeCell ref="BV26512:BV26514"/>
    <mergeCell ref="BW26539:BX26539"/>
    <mergeCell ref="BV26540:BV26543"/>
    <mergeCell ref="BW26540:BX26540"/>
    <mergeCell ref="BW26541:BX26541"/>
    <mergeCell ref="BW26542:BX26542"/>
    <mergeCell ref="BW26543:BX26543"/>
    <mergeCell ref="BW26487:BX26488"/>
    <mergeCell ref="BV26488:BV26491"/>
    <mergeCell ref="BW26489:BX26489"/>
    <mergeCell ref="BV26493:BV26496"/>
    <mergeCell ref="BX26493:BX26496"/>
    <mergeCell ref="BV26498:BV26500"/>
    <mergeCell ref="BX26498:BX26501"/>
    <mergeCell ref="BV26631:BV26634"/>
    <mergeCell ref="BX26631:BX26634"/>
    <mergeCell ref="BV26636:BV26638"/>
    <mergeCell ref="BX26636:BX26639"/>
    <mergeCell ref="BV26640:BV26643"/>
    <mergeCell ref="BX26641:BX26643"/>
    <mergeCell ref="BW26621:BX26621"/>
    <mergeCell ref="BV26622:BV26624"/>
    <mergeCell ref="BW26622:BX26622"/>
    <mergeCell ref="BW26623:BX26623"/>
    <mergeCell ref="BW26625:BX26626"/>
    <mergeCell ref="BV26626:BV26629"/>
    <mergeCell ref="BW26627:BX26627"/>
    <mergeCell ref="BV26612:BV26615"/>
    <mergeCell ref="BW26612:BX26612"/>
    <mergeCell ref="BW26613:BX26613"/>
    <mergeCell ref="BW26614:BX26614"/>
    <mergeCell ref="BW26615:BX26615"/>
    <mergeCell ref="BV26617:BV26620"/>
    <mergeCell ref="BW26617:BX26618"/>
    <mergeCell ref="BW26619:BX26619"/>
    <mergeCell ref="BW26620:BX26620"/>
    <mergeCell ref="BW26597:BX26597"/>
    <mergeCell ref="BW26598:BX26598"/>
    <mergeCell ref="BW26599:BX26599"/>
    <mergeCell ref="BW26601:BX26602"/>
    <mergeCell ref="BW26603:BX26603"/>
    <mergeCell ref="BW26611:BX26611"/>
    <mergeCell ref="BW26589:BX26589"/>
    <mergeCell ref="BW26590:BX26590"/>
    <mergeCell ref="BW26591:BX26591"/>
    <mergeCell ref="BW26593:BX26594"/>
    <mergeCell ref="BW26595:BX26595"/>
    <mergeCell ref="BW26596:BX26596"/>
    <mergeCell ref="BV26700:BV26703"/>
    <mergeCell ref="BX26701:BX26703"/>
    <mergeCell ref="BV26705:BV26708"/>
    <mergeCell ref="BV26710:BV26712"/>
    <mergeCell ref="BW26731:BX26731"/>
    <mergeCell ref="BV26732:BV26735"/>
    <mergeCell ref="BW26732:BX26732"/>
    <mergeCell ref="BW26733:BX26733"/>
    <mergeCell ref="BW26734:BX26734"/>
    <mergeCell ref="BW26735:BX26735"/>
    <mergeCell ref="BW26685:BX26686"/>
    <mergeCell ref="BV26686:BV26689"/>
    <mergeCell ref="BW26687:BX26687"/>
    <mergeCell ref="BV26691:BV26694"/>
    <mergeCell ref="BX26691:BX26694"/>
    <mergeCell ref="BV26696:BV26698"/>
    <mergeCell ref="BX26696:BX26699"/>
    <mergeCell ref="BV26677:BV26680"/>
    <mergeCell ref="BW26677:BX26678"/>
    <mergeCell ref="BW26679:BX26679"/>
    <mergeCell ref="BW26680:BX26680"/>
    <mergeCell ref="BW26681:BX26681"/>
    <mergeCell ref="BV26682:BV26684"/>
    <mergeCell ref="BW26682:BX26682"/>
    <mergeCell ref="BW26683:BX26683"/>
    <mergeCell ref="BV26645:BV26648"/>
    <mergeCell ref="BV26650:BV26652"/>
    <mergeCell ref="BW26671:BX26671"/>
    <mergeCell ref="BV26672:BV26675"/>
    <mergeCell ref="BW26672:BX26672"/>
    <mergeCell ref="BW26673:BX26673"/>
    <mergeCell ref="BW26674:BX26674"/>
    <mergeCell ref="BW26675:BX26675"/>
    <mergeCell ref="BV26797:BV26800"/>
    <mergeCell ref="BW26797:BX26798"/>
    <mergeCell ref="BW26799:BX26799"/>
    <mergeCell ref="BW26800:BX26800"/>
    <mergeCell ref="BW26801:BX26801"/>
    <mergeCell ref="BV26802:BV26804"/>
    <mergeCell ref="BW26802:BX26802"/>
    <mergeCell ref="BW26803:BX26803"/>
    <mergeCell ref="BV26760:BV26763"/>
    <mergeCell ref="BX26761:BX26763"/>
    <mergeCell ref="BV26765:BV26768"/>
    <mergeCell ref="BV26770:BV26772"/>
    <mergeCell ref="BW26791:BX26791"/>
    <mergeCell ref="BV26792:BV26795"/>
    <mergeCell ref="BW26792:BX26792"/>
    <mergeCell ref="BW26793:BX26793"/>
    <mergeCell ref="BW26794:BX26794"/>
    <mergeCell ref="BW26795:BX26795"/>
    <mergeCell ref="BW26745:BX26746"/>
    <mergeCell ref="BV26746:BV26749"/>
    <mergeCell ref="BW26747:BX26747"/>
    <mergeCell ref="BV26751:BV26754"/>
    <mergeCell ref="BX26751:BX26754"/>
    <mergeCell ref="BV26756:BV26758"/>
    <mergeCell ref="BX26756:BX26759"/>
    <mergeCell ref="BV26737:BV26740"/>
    <mergeCell ref="BW26737:BX26738"/>
    <mergeCell ref="BW26739:BX26739"/>
    <mergeCell ref="BW26740:BX26740"/>
    <mergeCell ref="BW26741:BX26741"/>
    <mergeCell ref="BV26742:BV26744"/>
    <mergeCell ref="BW26742:BX26742"/>
    <mergeCell ref="BW26743:BX26743"/>
    <mergeCell ref="BV26886:BV26889"/>
    <mergeCell ref="BX26887:BX26889"/>
    <mergeCell ref="BV26891:BV26894"/>
    <mergeCell ref="BV26896:BV26898"/>
    <mergeCell ref="BW26905:BX26905"/>
    <mergeCell ref="BW26906:BX26906"/>
    <mergeCell ref="BW26871:BX26872"/>
    <mergeCell ref="BV26872:BV26875"/>
    <mergeCell ref="BW26873:BX26873"/>
    <mergeCell ref="BV26877:BV26880"/>
    <mergeCell ref="BX26877:BX26880"/>
    <mergeCell ref="BV26882:BV26884"/>
    <mergeCell ref="BX26882:BX26885"/>
    <mergeCell ref="BV26863:BV26866"/>
    <mergeCell ref="BW26863:BX26864"/>
    <mergeCell ref="BW26865:BX26865"/>
    <mergeCell ref="BW26866:BX26866"/>
    <mergeCell ref="BW26867:BX26867"/>
    <mergeCell ref="BV26868:BV26870"/>
    <mergeCell ref="BW26868:BX26868"/>
    <mergeCell ref="BW26869:BX26869"/>
    <mergeCell ref="BV26820:BV26823"/>
    <mergeCell ref="BX26821:BX26823"/>
    <mergeCell ref="BV26825:BV26828"/>
    <mergeCell ref="BV26830:BV26832"/>
    <mergeCell ref="BW26857:BX26857"/>
    <mergeCell ref="BV26858:BV26861"/>
    <mergeCell ref="BW26858:BX26858"/>
    <mergeCell ref="BW26859:BX26859"/>
    <mergeCell ref="BW26860:BX26860"/>
    <mergeCell ref="BW26861:BX26861"/>
    <mergeCell ref="BW26805:BX26806"/>
    <mergeCell ref="BV26806:BV26809"/>
    <mergeCell ref="BW26807:BX26807"/>
    <mergeCell ref="BV26811:BV26814"/>
    <mergeCell ref="BX26811:BX26814"/>
    <mergeCell ref="BV26816:BV26818"/>
    <mergeCell ref="BX26816:BX26819"/>
    <mergeCell ref="BV26949:BV26952"/>
    <mergeCell ref="BX26949:BX26952"/>
    <mergeCell ref="BV26954:BV26956"/>
    <mergeCell ref="BX26954:BX26957"/>
    <mergeCell ref="BV26958:BV26961"/>
    <mergeCell ref="BX26959:BX26961"/>
    <mergeCell ref="BW26939:BX26939"/>
    <mergeCell ref="BV26940:BV26942"/>
    <mergeCell ref="BW26940:BX26940"/>
    <mergeCell ref="BW26941:BX26941"/>
    <mergeCell ref="BW26943:BX26944"/>
    <mergeCell ref="BV26944:BV26947"/>
    <mergeCell ref="BW26945:BX26945"/>
    <mergeCell ref="BV26930:BV26933"/>
    <mergeCell ref="BW26930:BX26930"/>
    <mergeCell ref="BW26931:BX26931"/>
    <mergeCell ref="BW26932:BX26932"/>
    <mergeCell ref="BW26933:BX26933"/>
    <mergeCell ref="BV26935:BV26938"/>
    <mergeCell ref="BW26935:BX26936"/>
    <mergeCell ref="BW26937:BX26937"/>
    <mergeCell ref="BW26938:BX26938"/>
    <mergeCell ref="BW26915:BX26915"/>
    <mergeCell ref="BW26916:BX26916"/>
    <mergeCell ref="BW26917:BX26917"/>
    <mergeCell ref="BW26919:BX26920"/>
    <mergeCell ref="BW26921:BX26921"/>
    <mergeCell ref="BW26929:BX26929"/>
    <mergeCell ref="BW26907:BX26907"/>
    <mergeCell ref="BW26908:BX26908"/>
    <mergeCell ref="BW26909:BX26909"/>
    <mergeCell ref="BW26911:BX26912"/>
    <mergeCell ref="BW26913:BX26913"/>
    <mergeCell ref="BW26914:BX26914"/>
    <mergeCell ref="BV27018:BV27021"/>
    <mergeCell ref="BX27019:BX27021"/>
    <mergeCell ref="BV27023:BV27026"/>
    <mergeCell ref="BV27028:BV27030"/>
    <mergeCell ref="BW27049:BX27049"/>
    <mergeCell ref="BV27050:BV27053"/>
    <mergeCell ref="BW27050:BX27050"/>
    <mergeCell ref="BW27051:BX27051"/>
    <mergeCell ref="BW27052:BX27052"/>
    <mergeCell ref="BW27053:BX27053"/>
    <mergeCell ref="BW27003:BX27004"/>
    <mergeCell ref="BV27004:BV27007"/>
    <mergeCell ref="BW27005:BX27005"/>
    <mergeCell ref="BV27009:BV27012"/>
    <mergeCell ref="BX27009:BX27012"/>
    <mergeCell ref="BV27014:BV27016"/>
    <mergeCell ref="BX27014:BX27017"/>
    <mergeCell ref="BV26995:BV26998"/>
    <mergeCell ref="BW26995:BX26996"/>
    <mergeCell ref="BW26997:BX26997"/>
    <mergeCell ref="BW26998:BX26998"/>
    <mergeCell ref="BW26999:BX26999"/>
    <mergeCell ref="BV27000:BV27002"/>
    <mergeCell ref="BW27000:BX27000"/>
    <mergeCell ref="BW27001:BX27001"/>
    <mergeCell ref="BV26963:BV26966"/>
    <mergeCell ref="BV26968:BV26970"/>
    <mergeCell ref="BW26989:BX26989"/>
    <mergeCell ref="BV26990:BV26993"/>
    <mergeCell ref="BW26990:BX26990"/>
    <mergeCell ref="BW26991:BX26991"/>
    <mergeCell ref="BW26992:BX26992"/>
    <mergeCell ref="BW26993:BX26993"/>
    <mergeCell ref="BV27115:BV27118"/>
    <mergeCell ref="BW27115:BX27116"/>
    <mergeCell ref="BW27117:BX27117"/>
    <mergeCell ref="BW27118:BX27118"/>
    <mergeCell ref="BW27119:BX27119"/>
    <mergeCell ref="BV27120:BV27122"/>
    <mergeCell ref="BW27120:BX27120"/>
    <mergeCell ref="BW27121:BX27121"/>
    <mergeCell ref="BV27078:BV27081"/>
    <mergeCell ref="BX27079:BX27081"/>
    <mergeCell ref="BV27083:BV27086"/>
    <mergeCell ref="BV27088:BV27090"/>
    <mergeCell ref="BW27109:BX27109"/>
    <mergeCell ref="BV27110:BV27113"/>
    <mergeCell ref="BW27110:BX27110"/>
    <mergeCell ref="BW27111:BX27111"/>
    <mergeCell ref="BW27112:BX27112"/>
    <mergeCell ref="BW27113:BX27113"/>
    <mergeCell ref="BW27063:BX27064"/>
    <mergeCell ref="BV27064:BV27067"/>
    <mergeCell ref="BW27065:BX27065"/>
    <mergeCell ref="BV27069:BV27072"/>
    <mergeCell ref="BX27069:BX27072"/>
    <mergeCell ref="BV27074:BV27076"/>
    <mergeCell ref="BX27074:BX27077"/>
    <mergeCell ref="BV27055:BV27058"/>
    <mergeCell ref="BW27055:BX27056"/>
    <mergeCell ref="BW27057:BX27057"/>
    <mergeCell ref="BW27058:BX27058"/>
    <mergeCell ref="BW27059:BX27059"/>
    <mergeCell ref="BV27060:BV27062"/>
    <mergeCell ref="BW27060:BX27060"/>
    <mergeCell ref="BW27061:BX27061"/>
    <mergeCell ref="BV27204:BV27207"/>
    <mergeCell ref="BX27205:BX27207"/>
    <mergeCell ref="BV27209:BV27212"/>
    <mergeCell ref="BV27214:BV27216"/>
    <mergeCell ref="BW27223:BX27223"/>
    <mergeCell ref="BW27224:BX27224"/>
    <mergeCell ref="BW27189:BX27190"/>
    <mergeCell ref="BV27190:BV27193"/>
    <mergeCell ref="BW27191:BX27191"/>
    <mergeCell ref="BV27195:BV27198"/>
    <mergeCell ref="BX27195:BX27198"/>
    <mergeCell ref="BV27200:BV27202"/>
    <mergeCell ref="BX27200:BX27203"/>
    <mergeCell ref="BV27181:BV27184"/>
    <mergeCell ref="BW27181:BX27182"/>
    <mergeCell ref="BW27183:BX27183"/>
    <mergeCell ref="BW27184:BX27184"/>
    <mergeCell ref="BW27185:BX27185"/>
    <mergeCell ref="BV27186:BV27188"/>
    <mergeCell ref="BW27186:BX27186"/>
    <mergeCell ref="BW27187:BX27187"/>
    <mergeCell ref="BV27138:BV27141"/>
    <mergeCell ref="BX27139:BX27141"/>
    <mergeCell ref="BV27143:BV27146"/>
    <mergeCell ref="BV27148:BV27150"/>
    <mergeCell ref="BW27175:BX27175"/>
    <mergeCell ref="BV27176:BV27179"/>
    <mergeCell ref="BW27176:BX27176"/>
    <mergeCell ref="BW27177:BX27177"/>
    <mergeCell ref="BW27178:BX27178"/>
    <mergeCell ref="BW27179:BX27179"/>
    <mergeCell ref="BW27123:BX27124"/>
    <mergeCell ref="BV27124:BV27127"/>
    <mergeCell ref="BW27125:BX27125"/>
    <mergeCell ref="BV27129:BV27132"/>
    <mergeCell ref="BX27129:BX27132"/>
    <mergeCell ref="BV27134:BV27136"/>
    <mergeCell ref="BX27134:BX27137"/>
    <mergeCell ref="BV27267:BV27270"/>
    <mergeCell ref="BX27267:BX27270"/>
    <mergeCell ref="BV27272:BV27274"/>
    <mergeCell ref="BX27272:BX27275"/>
    <mergeCell ref="BV27276:BV27279"/>
    <mergeCell ref="BX27277:BX27279"/>
    <mergeCell ref="BW27257:BX27257"/>
    <mergeCell ref="BV27258:BV27260"/>
    <mergeCell ref="BW27258:BX27258"/>
    <mergeCell ref="BW27259:BX27259"/>
    <mergeCell ref="BW27261:BX27262"/>
    <mergeCell ref="BV27262:BV27265"/>
    <mergeCell ref="BW27263:BX27263"/>
    <mergeCell ref="BV27248:BV27251"/>
    <mergeCell ref="BW27248:BX27248"/>
    <mergeCell ref="BW27249:BX27249"/>
    <mergeCell ref="BW27250:BX27250"/>
    <mergeCell ref="BW27251:BX27251"/>
    <mergeCell ref="BV27253:BV27256"/>
    <mergeCell ref="BW27253:BX27254"/>
    <mergeCell ref="BW27255:BX27255"/>
    <mergeCell ref="BW27256:BX27256"/>
    <mergeCell ref="BW27233:BX27233"/>
    <mergeCell ref="BW27234:BX27234"/>
    <mergeCell ref="BW27235:BX27235"/>
    <mergeCell ref="BW27237:BX27238"/>
    <mergeCell ref="BW27239:BX27239"/>
    <mergeCell ref="BW27247:BX27247"/>
    <mergeCell ref="BW27225:BX27225"/>
    <mergeCell ref="BW27226:BX27226"/>
    <mergeCell ref="BW27227:BX27227"/>
    <mergeCell ref="BW27229:BX27230"/>
    <mergeCell ref="BW27231:BX27231"/>
    <mergeCell ref="BW27232:BX27232"/>
    <mergeCell ref="BV27336:BV27339"/>
    <mergeCell ref="BX27337:BX27339"/>
    <mergeCell ref="BV27341:BV27344"/>
    <mergeCell ref="BV27346:BV27348"/>
    <mergeCell ref="BW27367:BX27367"/>
    <mergeCell ref="BV27368:BV27371"/>
    <mergeCell ref="BW27368:BX27368"/>
    <mergeCell ref="BW27369:BX27369"/>
    <mergeCell ref="BW27370:BX27370"/>
    <mergeCell ref="BW27371:BX27371"/>
    <mergeCell ref="BW27321:BX27322"/>
    <mergeCell ref="BV27322:BV27325"/>
    <mergeCell ref="BW27323:BX27323"/>
    <mergeCell ref="BV27327:BV27330"/>
    <mergeCell ref="BX27327:BX27330"/>
    <mergeCell ref="BV27332:BV27334"/>
    <mergeCell ref="BX27332:BX27335"/>
    <mergeCell ref="BV27313:BV27316"/>
    <mergeCell ref="BW27313:BX27314"/>
    <mergeCell ref="BW27315:BX27315"/>
    <mergeCell ref="BW27316:BX27316"/>
    <mergeCell ref="BW27317:BX27317"/>
    <mergeCell ref="BV27318:BV27320"/>
    <mergeCell ref="BW27318:BX27318"/>
    <mergeCell ref="BW27319:BX27319"/>
    <mergeCell ref="BV27281:BV27284"/>
    <mergeCell ref="BV27286:BV27288"/>
    <mergeCell ref="BW27307:BX27307"/>
    <mergeCell ref="BV27308:BV27311"/>
    <mergeCell ref="BW27308:BX27308"/>
    <mergeCell ref="BW27309:BX27309"/>
    <mergeCell ref="BW27310:BX27310"/>
    <mergeCell ref="BW27311:BX27311"/>
    <mergeCell ref="BV27433:BV27436"/>
    <mergeCell ref="BW27433:BX27434"/>
    <mergeCell ref="BW27435:BX27435"/>
    <mergeCell ref="BW27436:BX27436"/>
    <mergeCell ref="BW27437:BX27437"/>
    <mergeCell ref="BV27438:BV27440"/>
    <mergeCell ref="BW27438:BX27438"/>
    <mergeCell ref="BW27439:BX27439"/>
    <mergeCell ref="BV27396:BV27399"/>
    <mergeCell ref="BX27397:BX27399"/>
    <mergeCell ref="BV27401:BV27404"/>
    <mergeCell ref="BV27406:BV27408"/>
    <mergeCell ref="BW27427:BX27427"/>
    <mergeCell ref="BV27428:BV27431"/>
    <mergeCell ref="BW27428:BX27428"/>
    <mergeCell ref="BW27429:BX27429"/>
    <mergeCell ref="BW27430:BX27430"/>
    <mergeCell ref="BW27431:BX27431"/>
    <mergeCell ref="BW27381:BX27382"/>
    <mergeCell ref="BV27382:BV27385"/>
    <mergeCell ref="BW27383:BX27383"/>
    <mergeCell ref="BV27387:BV27390"/>
    <mergeCell ref="BX27387:BX27390"/>
    <mergeCell ref="BV27392:BV27394"/>
    <mergeCell ref="BX27392:BX27395"/>
    <mergeCell ref="BV27373:BV27376"/>
    <mergeCell ref="BW27373:BX27374"/>
    <mergeCell ref="BW27375:BX27375"/>
    <mergeCell ref="BW27376:BX27376"/>
    <mergeCell ref="BW27377:BX27377"/>
    <mergeCell ref="BV27378:BV27380"/>
    <mergeCell ref="BW27378:BX27378"/>
    <mergeCell ref="BW27379:BX27379"/>
    <mergeCell ref="BV27522:BV27525"/>
    <mergeCell ref="BX27523:BX27525"/>
    <mergeCell ref="BV27527:BV27530"/>
    <mergeCell ref="BV27532:BV27534"/>
    <mergeCell ref="BW27541:BX27541"/>
    <mergeCell ref="BW27542:BX27542"/>
    <mergeCell ref="BW27507:BX27508"/>
    <mergeCell ref="BV27508:BV27511"/>
    <mergeCell ref="BW27509:BX27509"/>
    <mergeCell ref="BV27513:BV27516"/>
    <mergeCell ref="BX27513:BX27516"/>
    <mergeCell ref="BV27518:BV27520"/>
    <mergeCell ref="BX27518:BX27521"/>
    <mergeCell ref="BV27499:BV27502"/>
    <mergeCell ref="BW27499:BX27500"/>
    <mergeCell ref="BW27501:BX27501"/>
    <mergeCell ref="BW27502:BX27502"/>
    <mergeCell ref="BW27503:BX27503"/>
    <mergeCell ref="BV27504:BV27506"/>
    <mergeCell ref="BW27504:BX27504"/>
    <mergeCell ref="BW27505:BX27505"/>
    <mergeCell ref="BV27456:BV27459"/>
    <mergeCell ref="BX27457:BX27459"/>
    <mergeCell ref="BV27461:BV27464"/>
    <mergeCell ref="BV27466:BV27468"/>
    <mergeCell ref="BW27493:BX27493"/>
    <mergeCell ref="BV27494:BV27497"/>
    <mergeCell ref="BW27494:BX27494"/>
    <mergeCell ref="BW27495:BX27495"/>
    <mergeCell ref="BW27496:BX27496"/>
    <mergeCell ref="BW27497:BX27497"/>
    <mergeCell ref="BW27441:BX27442"/>
    <mergeCell ref="BV27442:BV27445"/>
    <mergeCell ref="BW27443:BX27443"/>
    <mergeCell ref="BV27447:BV27450"/>
    <mergeCell ref="BX27447:BX27450"/>
    <mergeCell ref="BV27452:BV27454"/>
    <mergeCell ref="BX27452:BX27455"/>
    <mergeCell ref="BV27585:BV27588"/>
    <mergeCell ref="BX27585:BX27588"/>
    <mergeCell ref="BV27590:BV27592"/>
    <mergeCell ref="BX27590:BX27593"/>
    <mergeCell ref="BV27594:BV27597"/>
    <mergeCell ref="BX27595:BX27597"/>
    <mergeCell ref="BW27575:BX27575"/>
    <mergeCell ref="BV27576:BV27578"/>
    <mergeCell ref="BW27576:BX27576"/>
    <mergeCell ref="BW27577:BX27577"/>
    <mergeCell ref="BW27579:BX27580"/>
    <mergeCell ref="BV27580:BV27583"/>
    <mergeCell ref="BW27581:BX27581"/>
    <mergeCell ref="BV27566:BV27569"/>
    <mergeCell ref="BW27566:BX27566"/>
    <mergeCell ref="BW27567:BX27567"/>
    <mergeCell ref="BW27568:BX27568"/>
    <mergeCell ref="BW27569:BX27569"/>
    <mergeCell ref="BV27571:BV27574"/>
    <mergeCell ref="BW27571:BX27572"/>
    <mergeCell ref="BW27573:BX27573"/>
    <mergeCell ref="BW27574:BX27574"/>
    <mergeCell ref="BW27551:BX27551"/>
    <mergeCell ref="BW27552:BX27552"/>
    <mergeCell ref="BW27553:BX27553"/>
    <mergeCell ref="BW27555:BX27556"/>
    <mergeCell ref="BW27557:BX27557"/>
    <mergeCell ref="BW27565:BX27565"/>
    <mergeCell ref="BW27543:BX27543"/>
    <mergeCell ref="BW27544:BX27544"/>
    <mergeCell ref="BW27545:BX27545"/>
    <mergeCell ref="BW27547:BX27548"/>
    <mergeCell ref="BW27549:BX27549"/>
    <mergeCell ref="BW27550:BX27550"/>
    <mergeCell ref="BV27654:BV27657"/>
    <mergeCell ref="BX27655:BX27657"/>
    <mergeCell ref="BV27659:BV27662"/>
    <mergeCell ref="BV27664:BV27666"/>
    <mergeCell ref="BW27685:BX27685"/>
    <mergeCell ref="BV27686:BV27689"/>
    <mergeCell ref="BW27686:BX27686"/>
    <mergeCell ref="BW27687:BX27687"/>
    <mergeCell ref="BW27688:BX27688"/>
    <mergeCell ref="BW27689:BX27689"/>
    <mergeCell ref="BW27639:BX27640"/>
    <mergeCell ref="BV27640:BV27643"/>
    <mergeCell ref="BW27641:BX27641"/>
    <mergeCell ref="BV27645:BV27648"/>
    <mergeCell ref="BX27645:BX27648"/>
    <mergeCell ref="BV27650:BV27652"/>
    <mergeCell ref="BX27650:BX27653"/>
    <mergeCell ref="BV27631:BV27634"/>
    <mergeCell ref="BW27631:BX27632"/>
    <mergeCell ref="BW27633:BX27633"/>
    <mergeCell ref="BW27634:BX27634"/>
    <mergeCell ref="BW27635:BX27635"/>
    <mergeCell ref="BV27636:BV27638"/>
    <mergeCell ref="BW27636:BX27636"/>
    <mergeCell ref="BW27637:BX27637"/>
    <mergeCell ref="BV27599:BV27602"/>
    <mergeCell ref="BV27604:BV27606"/>
    <mergeCell ref="BW27625:BX27625"/>
    <mergeCell ref="BV27626:BV27629"/>
    <mergeCell ref="BW27626:BX27626"/>
    <mergeCell ref="BW27627:BX27627"/>
    <mergeCell ref="BW27628:BX27628"/>
    <mergeCell ref="BW27629:BX27629"/>
    <mergeCell ref="BV27751:BV27754"/>
    <mergeCell ref="BW27751:BX27752"/>
    <mergeCell ref="BW27753:BX27753"/>
    <mergeCell ref="BW27754:BX27754"/>
    <mergeCell ref="BW27755:BX27755"/>
    <mergeCell ref="BV27756:BV27758"/>
    <mergeCell ref="BW27756:BX27756"/>
    <mergeCell ref="BW27757:BX27757"/>
    <mergeCell ref="BV27714:BV27717"/>
    <mergeCell ref="BX27715:BX27717"/>
    <mergeCell ref="BV27719:BV27722"/>
    <mergeCell ref="BV27724:BV27726"/>
    <mergeCell ref="BW27745:BX27745"/>
    <mergeCell ref="BV27746:BV27749"/>
    <mergeCell ref="BW27746:BX27746"/>
    <mergeCell ref="BW27747:BX27747"/>
    <mergeCell ref="BW27748:BX27748"/>
    <mergeCell ref="BW27749:BX27749"/>
    <mergeCell ref="BW27699:BX27700"/>
    <mergeCell ref="BV27700:BV27703"/>
    <mergeCell ref="BW27701:BX27701"/>
    <mergeCell ref="BV27705:BV27708"/>
    <mergeCell ref="BX27705:BX27708"/>
    <mergeCell ref="BV27710:BV27712"/>
    <mergeCell ref="BX27710:BX27713"/>
    <mergeCell ref="BV27691:BV27694"/>
    <mergeCell ref="BW27691:BX27692"/>
    <mergeCell ref="BW27693:BX27693"/>
    <mergeCell ref="BW27694:BX27694"/>
    <mergeCell ref="BW27695:BX27695"/>
    <mergeCell ref="BV27696:BV27698"/>
    <mergeCell ref="BW27696:BX27696"/>
    <mergeCell ref="BW27697:BX27697"/>
    <mergeCell ref="BV27840:BV27843"/>
    <mergeCell ref="BX27841:BX27843"/>
    <mergeCell ref="BV27845:BV27848"/>
    <mergeCell ref="BV27850:BV27852"/>
    <mergeCell ref="BW27859:BX27859"/>
    <mergeCell ref="BW27860:BX27860"/>
    <mergeCell ref="BW27825:BX27826"/>
    <mergeCell ref="BV27826:BV27829"/>
    <mergeCell ref="BW27827:BX27827"/>
    <mergeCell ref="BV27831:BV27834"/>
    <mergeCell ref="BX27831:BX27834"/>
    <mergeCell ref="BV27836:BV27838"/>
    <mergeCell ref="BX27836:BX27839"/>
    <mergeCell ref="BV27817:BV27820"/>
    <mergeCell ref="BW27817:BX27818"/>
    <mergeCell ref="BW27819:BX27819"/>
    <mergeCell ref="BW27820:BX27820"/>
    <mergeCell ref="BW27821:BX27821"/>
    <mergeCell ref="BV27822:BV27824"/>
    <mergeCell ref="BW27822:BX27822"/>
    <mergeCell ref="BW27823:BX27823"/>
    <mergeCell ref="BV27774:BV27777"/>
    <mergeCell ref="BX27775:BX27777"/>
    <mergeCell ref="BV27779:BV27782"/>
    <mergeCell ref="BV27784:BV27786"/>
    <mergeCell ref="BW27811:BX27811"/>
    <mergeCell ref="BV27812:BV27815"/>
    <mergeCell ref="BW27812:BX27812"/>
    <mergeCell ref="BW27813:BX27813"/>
    <mergeCell ref="BW27814:BX27814"/>
    <mergeCell ref="BW27815:BX27815"/>
    <mergeCell ref="BW27759:BX27760"/>
    <mergeCell ref="BV27760:BV27763"/>
    <mergeCell ref="BW27761:BX27761"/>
    <mergeCell ref="BV27765:BV27768"/>
    <mergeCell ref="BX27765:BX27768"/>
    <mergeCell ref="BV27770:BV27772"/>
    <mergeCell ref="BX27770:BX27773"/>
    <mergeCell ref="BV27903:BV27906"/>
    <mergeCell ref="BX27903:BX27906"/>
    <mergeCell ref="BV27908:BV27910"/>
    <mergeCell ref="BX27908:BX27911"/>
    <mergeCell ref="BV27912:BV27915"/>
    <mergeCell ref="BX27913:BX27915"/>
    <mergeCell ref="BW27893:BX27893"/>
    <mergeCell ref="BV27894:BV27896"/>
    <mergeCell ref="BW27894:BX27894"/>
    <mergeCell ref="BW27895:BX27895"/>
    <mergeCell ref="BW27897:BX27898"/>
    <mergeCell ref="BV27898:BV27901"/>
    <mergeCell ref="BW27899:BX27899"/>
    <mergeCell ref="BV27884:BV27887"/>
    <mergeCell ref="BW27884:BX27884"/>
    <mergeCell ref="BW27885:BX27885"/>
    <mergeCell ref="BW27886:BX27886"/>
    <mergeCell ref="BW27887:BX27887"/>
    <mergeCell ref="BV27889:BV27892"/>
    <mergeCell ref="BW27889:BX27890"/>
    <mergeCell ref="BW27891:BX27891"/>
    <mergeCell ref="BW27892:BX27892"/>
    <mergeCell ref="BW27869:BX27869"/>
    <mergeCell ref="BW27870:BX27870"/>
    <mergeCell ref="BW27871:BX27871"/>
    <mergeCell ref="BW27873:BX27874"/>
    <mergeCell ref="BW27875:BX27875"/>
    <mergeCell ref="BW27883:BX27883"/>
    <mergeCell ref="BW27861:BX27861"/>
    <mergeCell ref="BW27862:BX27862"/>
    <mergeCell ref="BW27863:BX27863"/>
    <mergeCell ref="BW27865:BX27866"/>
    <mergeCell ref="BW27867:BX27867"/>
    <mergeCell ref="BW27868:BX27868"/>
    <mergeCell ref="BV27972:BV27975"/>
    <mergeCell ref="BX27973:BX27975"/>
    <mergeCell ref="BV27977:BV27980"/>
    <mergeCell ref="BV27982:BV27984"/>
    <mergeCell ref="BW28003:BX28003"/>
    <mergeCell ref="BV28004:BV28007"/>
    <mergeCell ref="BW28004:BX28004"/>
    <mergeCell ref="BW28005:BX28005"/>
    <mergeCell ref="BW28006:BX28006"/>
    <mergeCell ref="BW28007:BX28007"/>
    <mergeCell ref="BW27957:BX27958"/>
    <mergeCell ref="BV27958:BV27961"/>
    <mergeCell ref="BW27959:BX27959"/>
    <mergeCell ref="BV27963:BV27966"/>
    <mergeCell ref="BX27963:BX27966"/>
    <mergeCell ref="BV27968:BV27970"/>
    <mergeCell ref="BX27968:BX27971"/>
    <mergeCell ref="BV27949:BV27952"/>
    <mergeCell ref="BW27949:BX27950"/>
    <mergeCell ref="BW27951:BX27951"/>
    <mergeCell ref="BW27952:BX27952"/>
    <mergeCell ref="BW27953:BX27953"/>
    <mergeCell ref="BV27954:BV27956"/>
    <mergeCell ref="BW27954:BX27954"/>
    <mergeCell ref="BW27955:BX27955"/>
    <mergeCell ref="BV27917:BV27920"/>
    <mergeCell ref="BV27922:BV27924"/>
    <mergeCell ref="BW27943:BX27943"/>
    <mergeCell ref="BV27944:BV27947"/>
    <mergeCell ref="BW27944:BX27944"/>
    <mergeCell ref="BW27945:BX27945"/>
    <mergeCell ref="BW27946:BX27946"/>
    <mergeCell ref="BW27947:BX27947"/>
    <mergeCell ref="BW28077:BX28078"/>
    <mergeCell ref="BV28078:BV28081"/>
    <mergeCell ref="BW28079:BX28079"/>
    <mergeCell ref="BV28083:BV28086"/>
    <mergeCell ref="BX28083:BX28086"/>
    <mergeCell ref="BV28088:BV28090"/>
    <mergeCell ref="BX28088:BX28091"/>
    <mergeCell ref="BV28069:BV28072"/>
    <mergeCell ref="BW28069:BX28070"/>
    <mergeCell ref="BW28071:BX28071"/>
    <mergeCell ref="BW28072:BX28072"/>
    <mergeCell ref="BW28073:BX28073"/>
    <mergeCell ref="BV28074:BV28076"/>
    <mergeCell ref="BW28074:BX28074"/>
    <mergeCell ref="BW28075:BX28075"/>
    <mergeCell ref="BV28032:BV28035"/>
    <mergeCell ref="BX28033:BX28035"/>
    <mergeCell ref="BV28037:BV28040"/>
    <mergeCell ref="BV28042:BV28044"/>
    <mergeCell ref="BW28063:BX28063"/>
    <mergeCell ref="BV28064:BV28067"/>
    <mergeCell ref="BW28064:BX28064"/>
    <mergeCell ref="BW28065:BX28065"/>
    <mergeCell ref="BW28066:BX28066"/>
    <mergeCell ref="BW28067:BX28067"/>
    <mergeCell ref="BW28017:BX28018"/>
    <mergeCell ref="BV28018:BV28021"/>
    <mergeCell ref="BW28019:BX28019"/>
    <mergeCell ref="BV28023:BV28026"/>
    <mergeCell ref="BX28023:BX28026"/>
    <mergeCell ref="BV28028:BV28030"/>
    <mergeCell ref="BX28028:BX28031"/>
    <mergeCell ref="BV28009:BV28012"/>
    <mergeCell ref="BW28009:BX28010"/>
    <mergeCell ref="BW28011:BX28011"/>
    <mergeCell ref="BW28012:BX28012"/>
    <mergeCell ref="BW28013:BX28013"/>
    <mergeCell ref="BV28014:BV28016"/>
    <mergeCell ref="BW28014:BX28014"/>
    <mergeCell ref="BW28015:BX28015"/>
    <mergeCell ref="BV28158:BV28161"/>
    <mergeCell ref="BX28159:BX28161"/>
    <mergeCell ref="BV28163:BV28166"/>
    <mergeCell ref="BV28168:BV28170"/>
    <mergeCell ref="BW28189:BX28189"/>
    <mergeCell ref="BV28190:BV28193"/>
    <mergeCell ref="BW28190:BX28190"/>
    <mergeCell ref="BW28191:BX28191"/>
    <mergeCell ref="BW28192:BX28192"/>
    <mergeCell ref="BW28193:BX28193"/>
    <mergeCell ref="BW28143:BX28144"/>
    <mergeCell ref="BV28144:BV28147"/>
    <mergeCell ref="BW28145:BX28145"/>
    <mergeCell ref="BV28149:BV28152"/>
    <mergeCell ref="BX28149:BX28152"/>
    <mergeCell ref="BV28154:BV28156"/>
    <mergeCell ref="BX28154:BX28157"/>
    <mergeCell ref="BV28135:BV28138"/>
    <mergeCell ref="BW28135:BX28136"/>
    <mergeCell ref="BW28137:BX28137"/>
    <mergeCell ref="BW28138:BX28138"/>
    <mergeCell ref="BW28139:BX28139"/>
    <mergeCell ref="BV28140:BV28142"/>
    <mergeCell ref="BW28140:BX28140"/>
    <mergeCell ref="BW28141:BX28141"/>
    <mergeCell ref="BV28092:BV28095"/>
    <mergeCell ref="BX28093:BX28095"/>
    <mergeCell ref="BV28097:BV28100"/>
    <mergeCell ref="BV28102:BV28104"/>
    <mergeCell ref="BW28129:BX28129"/>
    <mergeCell ref="BV28130:BV28133"/>
    <mergeCell ref="BW28130:BX28130"/>
    <mergeCell ref="BW28131:BX28131"/>
    <mergeCell ref="BW28132:BX28132"/>
    <mergeCell ref="BW28133:BX28133"/>
    <mergeCell ref="BW28263:BX28264"/>
    <mergeCell ref="BV28264:BV28267"/>
    <mergeCell ref="BW28265:BX28265"/>
    <mergeCell ref="BV28269:BV28272"/>
    <mergeCell ref="BX28269:BX28272"/>
    <mergeCell ref="BV28274:BV28276"/>
    <mergeCell ref="BX28274:BX28277"/>
    <mergeCell ref="BV28255:BV28258"/>
    <mergeCell ref="BW28255:BX28256"/>
    <mergeCell ref="BW28257:BX28257"/>
    <mergeCell ref="BW28258:BX28258"/>
    <mergeCell ref="BW28259:BX28259"/>
    <mergeCell ref="BV28260:BV28262"/>
    <mergeCell ref="BW28260:BX28260"/>
    <mergeCell ref="BW28261:BX28261"/>
    <mergeCell ref="BV28218:BV28221"/>
    <mergeCell ref="BX28219:BX28221"/>
    <mergeCell ref="BV28223:BV28226"/>
    <mergeCell ref="BV28228:BV28230"/>
    <mergeCell ref="BW28249:BX28249"/>
    <mergeCell ref="BV28250:BV28253"/>
    <mergeCell ref="BW28250:BX28250"/>
    <mergeCell ref="BW28251:BX28251"/>
    <mergeCell ref="BW28252:BX28252"/>
    <mergeCell ref="BW28253:BX28253"/>
    <mergeCell ref="BW28203:BX28204"/>
    <mergeCell ref="BV28204:BV28207"/>
    <mergeCell ref="BW28205:BX28205"/>
    <mergeCell ref="BV28209:BV28212"/>
    <mergeCell ref="BX28209:BX28212"/>
    <mergeCell ref="BV28214:BV28216"/>
    <mergeCell ref="BX28214:BX28217"/>
    <mergeCell ref="BV28195:BV28198"/>
    <mergeCell ref="BW28195:BX28196"/>
    <mergeCell ref="BW28197:BX28197"/>
    <mergeCell ref="BW28198:BX28198"/>
    <mergeCell ref="BW28199:BX28199"/>
    <mergeCell ref="BV28200:BV28202"/>
    <mergeCell ref="BW28200:BX28200"/>
    <mergeCell ref="BW28201:BX28201"/>
    <mergeCell ref="BV28338:BV28341"/>
    <mergeCell ref="BX28339:BX28341"/>
    <mergeCell ref="BV28343:BV28346"/>
    <mergeCell ref="BV28348:BV28350"/>
    <mergeCell ref="BW28375:BX28375"/>
    <mergeCell ref="BV28376:BV28379"/>
    <mergeCell ref="BW28376:BX28376"/>
    <mergeCell ref="BW28377:BX28377"/>
    <mergeCell ref="BW28378:BX28378"/>
    <mergeCell ref="BW28379:BX28379"/>
    <mergeCell ref="BW28323:BX28324"/>
    <mergeCell ref="BV28324:BV28327"/>
    <mergeCell ref="BW28325:BX28325"/>
    <mergeCell ref="BV28329:BV28332"/>
    <mergeCell ref="BX28329:BX28332"/>
    <mergeCell ref="BV28334:BV28336"/>
    <mergeCell ref="BX28334:BX28337"/>
    <mergeCell ref="BV28315:BV28318"/>
    <mergeCell ref="BW28315:BX28316"/>
    <mergeCell ref="BW28317:BX28317"/>
    <mergeCell ref="BW28318:BX28318"/>
    <mergeCell ref="BW28319:BX28319"/>
    <mergeCell ref="BV28320:BV28322"/>
    <mergeCell ref="BW28320:BX28320"/>
    <mergeCell ref="BW28321:BX28321"/>
    <mergeCell ref="BV28278:BV28281"/>
    <mergeCell ref="BX28279:BX28281"/>
    <mergeCell ref="BV28283:BV28286"/>
    <mergeCell ref="BV28288:BV28290"/>
    <mergeCell ref="BW28309:BX28309"/>
    <mergeCell ref="BV28310:BV28313"/>
    <mergeCell ref="BW28310:BX28310"/>
    <mergeCell ref="BW28311:BX28311"/>
    <mergeCell ref="BW28312:BX28312"/>
    <mergeCell ref="BW28313:BX28313"/>
    <mergeCell ref="BW28449:BX28450"/>
    <mergeCell ref="BV28450:BV28453"/>
    <mergeCell ref="BW28451:BX28451"/>
    <mergeCell ref="BV28455:BV28458"/>
    <mergeCell ref="BX28455:BX28458"/>
    <mergeCell ref="BV28460:BV28462"/>
    <mergeCell ref="BX28460:BX28463"/>
    <mergeCell ref="BV28441:BV28444"/>
    <mergeCell ref="BW28441:BX28442"/>
    <mergeCell ref="BW28443:BX28443"/>
    <mergeCell ref="BW28444:BX28444"/>
    <mergeCell ref="BW28445:BX28445"/>
    <mergeCell ref="BV28446:BV28448"/>
    <mergeCell ref="BW28446:BX28446"/>
    <mergeCell ref="BW28447:BX28447"/>
    <mergeCell ref="BV28404:BV28407"/>
    <mergeCell ref="BX28405:BX28407"/>
    <mergeCell ref="BV28409:BV28412"/>
    <mergeCell ref="BV28414:BV28416"/>
    <mergeCell ref="BW28435:BX28435"/>
    <mergeCell ref="BV28436:BV28439"/>
    <mergeCell ref="BW28436:BX28436"/>
    <mergeCell ref="BW28437:BX28437"/>
    <mergeCell ref="BW28438:BX28438"/>
    <mergeCell ref="BW28439:BX28439"/>
    <mergeCell ref="BW28389:BX28390"/>
    <mergeCell ref="BV28390:BV28393"/>
    <mergeCell ref="BW28391:BX28391"/>
    <mergeCell ref="BV28395:BV28398"/>
    <mergeCell ref="BX28395:BX28398"/>
    <mergeCell ref="BV28400:BV28402"/>
    <mergeCell ref="BX28400:BX28403"/>
    <mergeCell ref="BV28381:BV28384"/>
    <mergeCell ref="BW28381:BX28382"/>
    <mergeCell ref="BW28383:BX28383"/>
    <mergeCell ref="BW28384:BX28384"/>
    <mergeCell ref="BW28385:BX28385"/>
    <mergeCell ref="BV28386:BV28388"/>
    <mergeCell ref="BW28386:BX28386"/>
    <mergeCell ref="BW28387:BX28387"/>
    <mergeCell ref="BV28524:BV28527"/>
    <mergeCell ref="BX28525:BX28527"/>
    <mergeCell ref="BV28529:BV28532"/>
    <mergeCell ref="BV28534:BV28536"/>
    <mergeCell ref="BW28555:BX28555"/>
    <mergeCell ref="BV28556:BV28559"/>
    <mergeCell ref="BW28556:BX28556"/>
    <mergeCell ref="BW28557:BX28557"/>
    <mergeCell ref="BW28558:BX28558"/>
    <mergeCell ref="BW28559:BX28559"/>
    <mergeCell ref="BW28509:BX28510"/>
    <mergeCell ref="BV28510:BV28513"/>
    <mergeCell ref="BW28511:BX28511"/>
    <mergeCell ref="BV28515:BV28518"/>
    <mergeCell ref="BX28515:BX28518"/>
    <mergeCell ref="BV28520:BV28522"/>
    <mergeCell ref="BX28520:BX28523"/>
    <mergeCell ref="BV28501:BV28504"/>
    <mergeCell ref="BW28501:BX28502"/>
    <mergeCell ref="BW28503:BX28503"/>
    <mergeCell ref="BW28504:BX28504"/>
    <mergeCell ref="BW28505:BX28505"/>
    <mergeCell ref="BV28506:BV28508"/>
    <mergeCell ref="BW28506:BX28506"/>
    <mergeCell ref="BW28507:BX28507"/>
    <mergeCell ref="BV28464:BV28467"/>
    <mergeCell ref="BX28465:BX28467"/>
    <mergeCell ref="BV28469:BV28472"/>
    <mergeCell ref="BV28474:BV28476"/>
    <mergeCell ref="BW28495:BX28495"/>
    <mergeCell ref="BV28496:BV28499"/>
    <mergeCell ref="BW28496:BX28496"/>
    <mergeCell ref="BW28497:BX28497"/>
    <mergeCell ref="BW28498:BX28498"/>
    <mergeCell ref="BW28499:BX28499"/>
    <mergeCell ref="BW28635:BX28636"/>
    <mergeCell ref="BV28636:BV28639"/>
    <mergeCell ref="BW28637:BX28637"/>
    <mergeCell ref="BV28641:BV28644"/>
    <mergeCell ref="BX28641:BX28644"/>
    <mergeCell ref="BV28646:BV28648"/>
    <mergeCell ref="BX28646:BX28649"/>
    <mergeCell ref="BV28627:BV28630"/>
    <mergeCell ref="BW28627:BX28628"/>
    <mergeCell ref="BW28629:BX28629"/>
    <mergeCell ref="BW28630:BX28630"/>
    <mergeCell ref="BW28631:BX28631"/>
    <mergeCell ref="BV28632:BV28634"/>
    <mergeCell ref="BW28632:BX28632"/>
    <mergeCell ref="BW28633:BX28633"/>
    <mergeCell ref="BV28584:BV28587"/>
    <mergeCell ref="BX28585:BX28587"/>
    <mergeCell ref="BV28589:BV28592"/>
    <mergeCell ref="BV28594:BV28596"/>
    <mergeCell ref="BW28621:BX28621"/>
    <mergeCell ref="BV28622:BV28625"/>
    <mergeCell ref="BW28622:BX28622"/>
    <mergeCell ref="BW28623:BX28623"/>
    <mergeCell ref="BW28624:BX28624"/>
    <mergeCell ref="BW28625:BX28625"/>
    <mergeCell ref="BW28569:BX28570"/>
    <mergeCell ref="BV28570:BV28573"/>
    <mergeCell ref="BW28571:BX28571"/>
    <mergeCell ref="BV28575:BV28578"/>
    <mergeCell ref="BX28575:BX28578"/>
    <mergeCell ref="BV28580:BV28582"/>
    <mergeCell ref="BX28580:BX28583"/>
    <mergeCell ref="BV28561:BV28564"/>
    <mergeCell ref="BW28561:BX28562"/>
    <mergeCell ref="BW28563:BX28563"/>
    <mergeCell ref="BW28564:BX28564"/>
    <mergeCell ref="BW28565:BX28565"/>
    <mergeCell ref="BV28566:BV28568"/>
    <mergeCell ref="BW28566:BX28566"/>
    <mergeCell ref="BW28567:BX28567"/>
    <mergeCell ref="BV28710:BV28713"/>
    <mergeCell ref="BX28711:BX28713"/>
    <mergeCell ref="BV28715:BV28718"/>
    <mergeCell ref="BV28720:BV28722"/>
    <mergeCell ref="BW28741:BX28741"/>
    <mergeCell ref="BV28742:BV28745"/>
    <mergeCell ref="BW28742:BX28742"/>
    <mergeCell ref="BW28743:BX28743"/>
    <mergeCell ref="BW28744:BX28744"/>
    <mergeCell ref="BW28745:BX28745"/>
    <mergeCell ref="BW28695:BX28696"/>
    <mergeCell ref="BV28696:BV28699"/>
    <mergeCell ref="BW28697:BX28697"/>
    <mergeCell ref="BV28701:BV28704"/>
    <mergeCell ref="BX28701:BX28704"/>
    <mergeCell ref="BV28706:BV28708"/>
    <mergeCell ref="BX28706:BX28709"/>
    <mergeCell ref="BV28687:BV28690"/>
    <mergeCell ref="BW28687:BX28688"/>
    <mergeCell ref="BW28689:BX28689"/>
    <mergeCell ref="BW28690:BX28690"/>
    <mergeCell ref="BW28691:BX28691"/>
    <mergeCell ref="BV28692:BV28694"/>
    <mergeCell ref="BW28692:BX28692"/>
    <mergeCell ref="BW28693:BX28693"/>
    <mergeCell ref="BV28650:BV28653"/>
    <mergeCell ref="BX28651:BX28653"/>
    <mergeCell ref="BV28655:BV28658"/>
    <mergeCell ref="BV28660:BV28662"/>
    <mergeCell ref="BW28681:BX28681"/>
    <mergeCell ref="BV28682:BV28685"/>
    <mergeCell ref="BW28682:BX28682"/>
    <mergeCell ref="BW28683:BX28683"/>
    <mergeCell ref="BW28684:BX28684"/>
    <mergeCell ref="BW28685:BX28685"/>
    <mergeCell ref="BW28815:BX28816"/>
    <mergeCell ref="BV28816:BV28819"/>
    <mergeCell ref="BW28817:BX28817"/>
    <mergeCell ref="BV28821:BV28824"/>
    <mergeCell ref="BX28821:BX28824"/>
    <mergeCell ref="BV28826:BV28828"/>
    <mergeCell ref="BX28826:BX28829"/>
    <mergeCell ref="BV28807:BV28810"/>
    <mergeCell ref="BW28807:BX28808"/>
    <mergeCell ref="BW28809:BX28809"/>
    <mergeCell ref="BW28810:BX28810"/>
    <mergeCell ref="BW28811:BX28811"/>
    <mergeCell ref="BV28812:BV28814"/>
    <mergeCell ref="BW28812:BX28812"/>
    <mergeCell ref="BW28813:BX28813"/>
    <mergeCell ref="BV28770:BV28773"/>
    <mergeCell ref="BX28771:BX28773"/>
    <mergeCell ref="BV28775:BV28778"/>
    <mergeCell ref="BV28780:BV28782"/>
    <mergeCell ref="BW28801:BX28801"/>
    <mergeCell ref="BV28802:BV28805"/>
    <mergeCell ref="BW28802:BX28802"/>
    <mergeCell ref="BW28803:BX28803"/>
    <mergeCell ref="BW28804:BX28804"/>
    <mergeCell ref="BW28805:BX28805"/>
    <mergeCell ref="BW28755:BX28756"/>
    <mergeCell ref="BV28756:BV28759"/>
    <mergeCell ref="BW28757:BX28757"/>
    <mergeCell ref="BV28761:BV28764"/>
    <mergeCell ref="BX28761:BX28764"/>
    <mergeCell ref="BV28766:BV28768"/>
    <mergeCell ref="BX28766:BX28769"/>
    <mergeCell ref="BV28747:BV28750"/>
    <mergeCell ref="BW28747:BX28748"/>
    <mergeCell ref="BW28749:BX28749"/>
    <mergeCell ref="BW28750:BX28750"/>
    <mergeCell ref="BW28751:BX28751"/>
    <mergeCell ref="BV28752:BV28754"/>
    <mergeCell ref="BW28752:BX28752"/>
    <mergeCell ref="BW28753:BX28753"/>
    <mergeCell ref="BV28896:BV28899"/>
    <mergeCell ref="BX28897:BX28899"/>
    <mergeCell ref="BV28901:BV28904"/>
    <mergeCell ref="BV28906:BV28908"/>
    <mergeCell ref="BW28927:BX28927"/>
    <mergeCell ref="BV28928:BV28931"/>
    <mergeCell ref="BW28928:BX28928"/>
    <mergeCell ref="BW28929:BX28929"/>
    <mergeCell ref="BW28930:BX28930"/>
    <mergeCell ref="BW28931:BX28931"/>
    <mergeCell ref="BW28881:BX28882"/>
    <mergeCell ref="BV28882:BV28885"/>
    <mergeCell ref="BW28883:BX28883"/>
    <mergeCell ref="BV28887:BV28890"/>
    <mergeCell ref="BX28887:BX28890"/>
    <mergeCell ref="BV28892:BV28894"/>
    <mergeCell ref="BX28892:BX28895"/>
    <mergeCell ref="BV28873:BV28876"/>
    <mergeCell ref="BW28873:BX28874"/>
    <mergeCell ref="BW28875:BX28875"/>
    <mergeCell ref="BW28876:BX28876"/>
    <mergeCell ref="BW28877:BX28877"/>
    <mergeCell ref="BV28878:BV28880"/>
    <mergeCell ref="BW28878:BX28878"/>
    <mergeCell ref="BW28879:BX28879"/>
    <mergeCell ref="BV28830:BV28833"/>
    <mergeCell ref="BX28831:BX28833"/>
    <mergeCell ref="BV28835:BV28838"/>
    <mergeCell ref="BV28840:BV28842"/>
    <mergeCell ref="BW28867:BX28867"/>
    <mergeCell ref="BV28868:BV28871"/>
    <mergeCell ref="BW28868:BX28868"/>
    <mergeCell ref="BW28869:BX28869"/>
    <mergeCell ref="BW28870:BX28870"/>
    <mergeCell ref="BW28871:BX28871"/>
    <mergeCell ref="BW29001:BX29002"/>
    <mergeCell ref="BV29002:BV29005"/>
    <mergeCell ref="BW29003:BX29003"/>
    <mergeCell ref="BV29007:BV29010"/>
    <mergeCell ref="BX29007:BX29010"/>
    <mergeCell ref="BV29012:BV29014"/>
    <mergeCell ref="BX29012:BX29015"/>
    <mergeCell ref="BV28993:BV28996"/>
    <mergeCell ref="BW28993:BX28994"/>
    <mergeCell ref="BW28995:BX28995"/>
    <mergeCell ref="BW28996:BX28996"/>
    <mergeCell ref="BW28997:BX28997"/>
    <mergeCell ref="BV28998:BV29000"/>
    <mergeCell ref="BW28998:BX28998"/>
    <mergeCell ref="BW28999:BX28999"/>
    <mergeCell ref="BV28956:BV28959"/>
    <mergeCell ref="BX28957:BX28959"/>
    <mergeCell ref="BV28961:BV28964"/>
    <mergeCell ref="BV28966:BV28968"/>
    <mergeCell ref="BW28987:BX28987"/>
    <mergeCell ref="BV28988:BV28991"/>
    <mergeCell ref="BW28988:BX28988"/>
    <mergeCell ref="BW28989:BX28989"/>
    <mergeCell ref="BW28990:BX28990"/>
    <mergeCell ref="BW28991:BX28991"/>
    <mergeCell ref="BW28941:BX28942"/>
    <mergeCell ref="BV28942:BV28945"/>
    <mergeCell ref="BW28943:BX28943"/>
    <mergeCell ref="BV28947:BV28950"/>
    <mergeCell ref="BX28947:BX28950"/>
    <mergeCell ref="BV28952:BV28954"/>
    <mergeCell ref="BX28952:BX28955"/>
    <mergeCell ref="BV28933:BV28936"/>
    <mergeCell ref="BW28933:BX28934"/>
    <mergeCell ref="BW28935:BX28935"/>
    <mergeCell ref="BW28936:BX28936"/>
    <mergeCell ref="BW28937:BX28937"/>
    <mergeCell ref="BV28938:BV28940"/>
    <mergeCell ref="BW28938:BX28938"/>
    <mergeCell ref="BW28939:BX28939"/>
    <mergeCell ref="BV29076:BV29079"/>
    <mergeCell ref="BX29077:BX29079"/>
    <mergeCell ref="BV29081:BV29084"/>
    <mergeCell ref="BV29086:BV29088"/>
    <mergeCell ref="BW29113:BX29113"/>
    <mergeCell ref="BV29114:BV29117"/>
    <mergeCell ref="BW29114:BX29114"/>
    <mergeCell ref="BW29115:BX29115"/>
    <mergeCell ref="BW29116:BX29116"/>
    <mergeCell ref="BW29117:BX29117"/>
    <mergeCell ref="BW29061:BX29062"/>
    <mergeCell ref="BV29062:BV29065"/>
    <mergeCell ref="BW29063:BX29063"/>
    <mergeCell ref="BV29067:BV29070"/>
    <mergeCell ref="BX29067:BX29070"/>
    <mergeCell ref="BV29072:BV29074"/>
    <mergeCell ref="BX29072:BX29075"/>
    <mergeCell ref="BV29053:BV29056"/>
    <mergeCell ref="BW29053:BX29054"/>
    <mergeCell ref="BW29055:BX29055"/>
    <mergeCell ref="BW29056:BX29056"/>
    <mergeCell ref="BW29057:BX29057"/>
    <mergeCell ref="BV29058:BV29060"/>
    <mergeCell ref="BW29058:BX29058"/>
    <mergeCell ref="BW29059:BX29059"/>
    <mergeCell ref="BV29016:BV29019"/>
    <mergeCell ref="BX29017:BX29019"/>
    <mergeCell ref="BV29021:BV29024"/>
    <mergeCell ref="BV29026:BV29028"/>
    <mergeCell ref="BW29047:BX29047"/>
    <mergeCell ref="BV29048:BV29051"/>
    <mergeCell ref="BW29048:BX29048"/>
    <mergeCell ref="BW29049:BX29049"/>
    <mergeCell ref="BW29050:BX29050"/>
    <mergeCell ref="BW29051:BX29051"/>
    <mergeCell ref="BW29187:BX29188"/>
    <mergeCell ref="BV29188:BV29191"/>
    <mergeCell ref="BW29189:BX29189"/>
    <mergeCell ref="BV29193:BV29196"/>
    <mergeCell ref="BX29193:BX29196"/>
    <mergeCell ref="BV29198:BV29200"/>
    <mergeCell ref="BX29198:BX29201"/>
    <mergeCell ref="BV29179:BV29182"/>
    <mergeCell ref="BW29179:BX29180"/>
    <mergeCell ref="BW29181:BX29181"/>
    <mergeCell ref="BW29182:BX29182"/>
    <mergeCell ref="BW29183:BX29183"/>
    <mergeCell ref="BV29184:BV29186"/>
    <mergeCell ref="BW29184:BX29184"/>
    <mergeCell ref="BW29185:BX29185"/>
    <mergeCell ref="BV29142:BV29145"/>
    <mergeCell ref="BX29143:BX29145"/>
    <mergeCell ref="BV29147:BV29150"/>
    <mergeCell ref="BV29152:BV29154"/>
    <mergeCell ref="BW29173:BX29173"/>
    <mergeCell ref="BV29174:BV29177"/>
    <mergeCell ref="BW29174:BX29174"/>
    <mergeCell ref="BW29175:BX29175"/>
    <mergeCell ref="BW29176:BX29176"/>
    <mergeCell ref="BW29177:BX29177"/>
    <mergeCell ref="BW29127:BX29128"/>
    <mergeCell ref="BV29128:BV29131"/>
    <mergeCell ref="BW29129:BX29129"/>
    <mergeCell ref="BV29133:BV29136"/>
    <mergeCell ref="BX29133:BX29136"/>
    <mergeCell ref="BV29138:BV29140"/>
    <mergeCell ref="BX29138:BX29141"/>
    <mergeCell ref="BV29119:BV29122"/>
    <mergeCell ref="BW29119:BX29120"/>
    <mergeCell ref="BW29121:BX29121"/>
    <mergeCell ref="BW29122:BX29122"/>
    <mergeCell ref="BW29123:BX29123"/>
    <mergeCell ref="BV29124:BV29126"/>
    <mergeCell ref="BW29124:BX29124"/>
    <mergeCell ref="BW29125:BX29125"/>
    <mergeCell ref="BV29262:BV29265"/>
    <mergeCell ref="BX29263:BX29265"/>
    <mergeCell ref="BV29267:BV29270"/>
    <mergeCell ref="BV29272:BV29274"/>
    <mergeCell ref="BW29293:BX29293"/>
    <mergeCell ref="BV29294:BV29297"/>
    <mergeCell ref="BW29294:BX29294"/>
    <mergeCell ref="BW29295:BX29295"/>
    <mergeCell ref="BW29296:BX29296"/>
    <mergeCell ref="BW29297:BX29297"/>
    <mergeCell ref="BW29247:BX29248"/>
    <mergeCell ref="BV29248:BV29251"/>
    <mergeCell ref="BW29249:BX29249"/>
    <mergeCell ref="BV29253:BV29256"/>
    <mergeCell ref="BX29253:BX29256"/>
    <mergeCell ref="BV29258:BV29260"/>
    <mergeCell ref="BX29258:BX29261"/>
    <mergeCell ref="BV29239:BV29242"/>
    <mergeCell ref="BW29239:BX29240"/>
    <mergeCell ref="BW29241:BX29241"/>
    <mergeCell ref="BW29242:BX29242"/>
    <mergeCell ref="BW29243:BX29243"/>
    <mergeCell ref="BV29244:BV29246"/>
    <mergeCell ref="BW29244:BX29244"/>
    <mergeCell ref="BW29245:BX29245"/>
    <mergeCell ref="BV29202:BV29205"/>
    <mergeCell ref="BX29203:BX29205"/>
    <mergeCell ref="BV29207:BV29210"/>
    <mergeCell ref="BV29212:BV29214"/>
    <mergeCell ref="BW29233:BX29233"/>
    <mergeCell ref="BV29234:BV29237"/>
    <mergeCell ref="BW29234:BX29234"/>
    <mergeCell ref="BW29235:BX29235"/>
    <mergeCell ref="BW29236:BX29236"/>
    <mergeCell ref="BW29237:BX29237"/>
    <mergeCell ref="BW29373:BX29374"/>
    <mergeCell ref="BV29374:BV29377"/>
    <mergeCell ref="BW29375:BX29375"/>
    <mergeCell ref="BV29379:BV29382"/>
    <mergeCell ref="BX29379:BX29382"/>
    <mergeCell ref="BV29384:BV29386"/>
    <mergeCell ref="BX29384:BX29387"/>
    <mergeCell ref="BV29365:BV29368"/>
    <mergeCell ref="BW29365:BX29366"/>
    <mergeCell ref="BW29367:BX29367"/>
    <mergeCell ref="BW29368:BX29368"/>
    <mergeCell ref="BW29369:BX29369"/>
    <mergeCell ref="BV29370:BV29372"/>
    <mergeCell ref="BW29370:BX29370"/>
    <mergeCell ref="BW29371:BX29371"/>
    <mergeCell ref="BV29322:BV29325"/>
    <mergeCell ref="BX29323:BX29325"/>
    <mergeCell ref="BV29327:BV29330"/>
    <mergeCell ref="BV29332:BV29334"/>
    <mergeCell ref="BW29359:BX29359"/>
    <mergeCell ref="BV29360:BV29363"/>
    <mergeCell ref="BW29360:BX29360"/>
    <mergeCell ref="BW29361:BX29361"/>
    <mergeCell ref="BW29362:BX29362"/>
    <mergeCell ref="BW29363:BX29363"/>
    <mergeCell ref="BW29307:BX29308"/>
    <mergeCell ref="BV29308:BV29311"/>
    <mergeCell ref="BW29309:BX29309"/>
    <mergeCell ref="BV29313:BV29316"/>
    <mergeCell ref="BX29313:BX29316"/>
    <mergeCell ref="BV29318:BV29320"/>
    <mergeCell ref="BX29318:BX29321"/>
    <mergeCell ref="BV29299:BV29302"/>
    <mergeCell ref="BW29299:BX29300"/>
    <mergeCell ref="BW29301:BX29301"/>
    <mergeCell ref="BW29302:BX29302"/>
    <mergeCell ref="BW29303:BX29303"/>
    <mergeCell ref="BV29304:BV29306"/>
    <mergeCell ref="BW29304:BX29304"/>
    <mergeCell ref="BW29305:BX29305"/>
    <mergeCell ref="BV29448:BV29451"/>
    <mergeCell ref="BX29449:BX29451"/>
    <mergeCell ref="BV29453:BV29456"/>
    <mergeCell ref="BV29458:BV29460"/>
    <mergeCell ref="BW29479:BX29479"/>
    <mergeCell ref="BV29480:BV29483"/>
    <mergeCell ref="BW29480:BX29480"/>
    <mergeCell ref="BW29481:BX29481"/>
    <mergeCell ref="BW29482:BX29482"/>
    <mergeCell ref="BW29483:BX29483"/>
    <mergeCell ref="BW29433:BX29434"/>
    <mergeCell ref="BV29434:BV29437"/>
    <mergeCell ref="BW29435:BX29435"/>
    <mergeCell ref="BV29439:BV29442"/>
    <mergeCell ref="BX29439:BX29442"/>
    <mergeCell ref="BV29444:BV29446"/>
    <mergeCell ref="BX29444:BX29447"/>
    <mergeCell ref="BV29425:BV29428"/>
    <mergeCell ref="BW29425:BX29426"/>
    <mergeCell ref="BW29427:BX29427"/>
    <mergeCell ref="BW29428:BX29428"/>
    <mergeCell ref="BW29429:BX29429"/>
    <mergeCell ref="BV29430:BV29432"/>
    <mergeCell ref="BW29430:BX29430"/>
    <mergeCell ref="BW29431:BX29431"/>
    <mergeCell ref="BV29388:BV29391"/>
    <mergeCell ref="BX29389:BX29391"/>
    <mergeCell ref="BV29393:BV29396"/>
    <mergeCell ref="BV29398:BV29400"/>
    <mergeCell ref="BW29419:BX29419"/>
    <mergeCell ref="BV29420:BV29423"/>
    <mergeCell ref="BW29420:BX29420"/>
    <mergeCell ref="BW29421:BX29421"/>
    <mergeCell ref="BW29422:BX29422"/>
    <mergeCell ref="BW29423:BX29423"/>
    <mergeCell ref="BW29553:BX29554"/>
    <mergeCell ref="BV29554:BV29557"/>
    <mergeCell ref="BW29555:BX29555"/>
    <mergeCell ref="BV29559:BV29562"/>
    <mergeCell ref="BX29559:BX29562"/>
    <mergeCell ref="BV29564:BV29566"/>
    <mergeCell ref="BX29564:BX29567"/>
    <mergeCell ref="BV29545:BV29548"/>
    <mergeCell ref="BW29545:BX29546"/>
    <mergeCell ref="BW29547:BX29547"/>
    <mergeCell ref="BW29548:BX29548"/>
    <mergeCell ref="BW29549:BX29549"/>
    <mergeCell ref="BV29550:BV29552"/>
    <mergeCell ref="BW29550:BX29550"/>
    <mergeCell ref="BW29551:BX29551"/>
    <mergeCell ref="BV29508:BV29511"/>
    <mergeCell ref="BX29509:BX29511"/>
    <mergeCell ref="BV29513:BV29516"/>
    <mergeCell ref="BV29518:BV29520"/>
    <mergeCell ref="BW29539:BX29539"/>
    <mergeCell ref="BV29540:BV29543"/>
    <mergeCell ref="BW29540:BX29540"/>
    <mergeCell ref="BW29541:BX29541"/>
    <mergeCell ref="BW29542:BX29542"/>
    <mergeCell ref="BW29543:BX29543"/>
    <mergeCell ref="BW29493:BX29494"/>
    <mergeCell ref="BV29494:BV29497"/>
    <mergeCell ref="BW29495:BX29495"/>
    <mergeCell ref="BV29499:BV29502"/>
    <mergeCell ref="BX29499:BX29502"/>
    <mergeCell ref="BV29504:BV29506"/>
    <mergeCell ref="BX29504:BX29507"/>
    <mergeCell ref="BV29485:BV29488"/>
    <mergeCell ref="BW29485:BX29486"/>
    <mergeCell ref="BW29487:BX29487"/>
    <mergeCell ref="BW29488:BX29488"/>
    <mergeCell ref="BW29489:BX29489"/>
    <mergeCell ref="BV29490:BV29492"/>
    <mergeCell ref="BW29490:BX29490"/>
    <mergeCell ref="BW29491:BX29491"/>
    <mergeCell ref="BV29634:BV29637"/>
    <mergeCell ref="BX29635:BX29637"/>
    <mergeCell ref="BV29639:BV29642"/>
    <mergeCell ref="BV29644:BV29646"/>
    <mergeCell ref="BW29665:BX29665"/>
    <mergeCell ref="BV29666:BV29669"/>
    <mergeCell ref="BW29666:BX29666"/>
    <mergeCell ref="BW29667:BX29667"/>
    <mergeCell ref="BW29668:BX29668"/>
    <mergeCell ref="BW29669:BX29669"/>
    <mergeCell ref="BW29619:BX29620"/>
    <mergeCell ref="BV29620:BV29623"/>
    <mergeCell ref="BW29621:BX29621"/>
    <mergeCell ref="BV29625:BV29628"/>
    <mergeCell ref="BX29625:BX29628"/>
    <mergeCell ref="BV29630:BV29632"/>
    <mergeCell ref="BX29630:BX29633"/>
    <mergeCell ref="BV29611:BV29614"/>
    <mergeCell ref="BW29611:BX29612"/>
    <mergeCell ref="BW29613:BX29613"/>
    <mergeCell ref="BW29614:BX29614"/>
    <mergeCell ref="BW29615:BX29615"/>
    <mergeCell ref="BV29616:BV29618"/>
    <mergeCell ref="BW29616:BX29616"/>
    <mergeCell ref="BW29617:BX29617"/>
    <mergeCell ref="BV29568:BV29571"/>
    <mergeCell ref="BX29569:BX29571"/>
    <mergeCell ref="BV29573:BV29576"/>
    <mergeCell ref="BV29578:BV29580"/>
    <mergeCell ref="BW29605:BX29605"/>
    <mergeCell ref="BV29606:BV29609"/>
    <mergeCell ref="BW29606:BX29606"/>
    <mergeCell ref="BW29607:BX29607"/>
    <mergeCell ref="BW29608:BX29608"/>
    <mergeCell ref="BW29609:BX29609"/>
    <mergeCell ref="BW29739:BX29740"/>
    <mergeCell ref="BV29740:BV29743"/>
    <mergeCell ref="BW29741:BX29741"/>
    <mergeCell ref="BV29745:BV29748"/>
    <mergeCell ref="BX29745:BX29748"/>
    <mergeCell ref="BV29750:BV29752"/>
    <mergeCell ref="BX29750:BX29753"/>
    <mergeCell ref="BV29731:BV29734"/>
    <mergeCell ref="BW29731:BX29732"/>
    <mergeCell ref="BW29733:BX29733"/>
    <mergeCell ref="BW29734:BX29734"/>
    <mergeCell ref="BW29735:BX29735"/>
    <mergeCell ref="BV29736:BV29738"/>
    <mergeCell ref="BW29736:BX29736"/>
    <mergeCell ref="BW29737:BX29737"/>
    <mergeCell ref="BV29694:BV29697"/>
    <mergeCell ref="BX29695:BX29697"/>
    <mergeCell ref="BV29699:BV29702"/>
    <mergeCell ref="BV29704:BV29706"/>
    <mergeCell ref="BW29725:BX29725"/>
    <mergeCell ref="BV29726:BV29729"/>
    <mergeCell ref="BW29726:BX29726"/>
    <mergeCell ref="BW29727:BX29727"/>
    <mergeCell ref="BW29728:BX29728"/>
    <mergeCell ref="BW29729:BX29729"/>
    <mergeCell ref="BW29679:BX29680"/>
    <mergeCell ref="BV29680:BV29683"/>
    <mergeCell ref="BW29681:BX29681"/>
    <mergeCell ref="BV29685:BV29688"/>
    <mergeCell ref="BX29685:BX29688"/>
    <mergeCell ref="BV29690:BV29692"/>
    <mergeCell ref="BX29690:BX29693"/>
    <mergeCell ref="BV29671:BV29674"/>
    <mergeCell ref="BW29671:BX29672"/>
    <mergeCell ref="BW29673:BX29673"/>
    <mergeCell ref="BW29674:BX29674"/>
    <mergeCell ref="BW29675:BX29675"/>
    <mergeCell ref="BV29676:BV29678"/>
    <mergeCell ref="BW29676:BX29676"/>
    <mergeCell ref="BW29677:BX29677"/>
    <mergeCell ref="BV29814:BV29817"/>
    <mergeCell ref="BX29815:BX29817"/>
    <mergeCell ref="BV29819:BV29822"/>
    <mergeCell ref="BV29824:BV29826"/>
    <mergeCell ref="BW29851:BX29851"/>
    <mergeCell ref="BV29852:BV29855"/>
    <mergeCell ref="BW29852:BX29852"/>
    <mergeCell ref="BW29853:BX29853"/>
    <mergeCell ref="BW29854:BX29854"/>
    <mergeCell ref="BW29855:BX29855"/>
    <mergeCell ref="BW29799:BX29800"/>
    <mergeCell ref="BV29800:BV29803"/>
    <mergeCell ref="BW29801:BX29801"/>
    <mergeCell ref="BV29805:BV29808"/>
    <mergeCell ref="BX29805:BX29808"/>
    <mergeCell ref="BV29810:BV29812"/>
    <mergeCell ref="BX29810:BX29813"/>
    <mergeCell ref="BV29791:BV29794"/>
    <mergeCell ref="BW29791:BX29792"/>
    <mergeCell ref="BW29793:BX29793"/>
    <mergeCell ref="BW29794:BX29794"/>
    <mergeCell ref="BW29795:BX29795"/>
    <mergeCell ref="BV29796:BV29798"/>
    <mergeCell ref="BW29796:BX29796"/>
    <mergeCell ref="BW29797:BX29797"/>
    <mergeCell ref="BV29754:BV29757"/>
    <mergeCell ref="BX29755:BX29757"/>
    <mergeCell ref="BV29759:BV29762"/>
    <mergeCell ref="BV29764:BV29766"/>
    <mergeCell ref="BW29785:BX29785"/>
    <mergeCell ref="BV29786:BV29789"/>
    <mergeCell ref="BW29786:BX29786"/>
    <mergeCell ref="BW29787:BX29787"/>
    <mergeCell ref="BW29788:BX29788"/>
    <mergeCell ref="BW29789:BX29789"/>
    <mergeCell ref="BW29925:BX29926"/>
    <mergeCell ref="BV29926:BV29929"/>
    <mergeCell ref="BW29927:BX29927"/>
    <mergeCell ref="BV29931:BV29934"/>
    <mergeCell ref="BX29931:BX29934"/>
    <mergeCell ref="BV29936:BV29938"/>
    <mergeCell ref="BX29936:BX29939"/>
    <mergeCell ref="BV29917:BV29920"/>
    <mergeCell ref="BW29917:BX29918"/>
    <mergeCell ref="BW29919:BX29919"/>
    <mergeCell ref="BW29920:BX29920"/>
    <mergeCell ref="BW29921:BX29921"/>
    <mergeCell ref="BV29922:BV29924"/>
    <mergeCell ref="BW29922:BX29922"/>
    <mergeCell ref="BW29923:BX29923"/>
    <mergeCell ref="BV29880:BV29883"/>
    <mergeCell ref="BX29881:BX29883"/>
    <mergeCell ref="BV29885:BV29888"/>
    <mergeCell ref="BV29890:BV29892"/>
    <mergeCell ref="BW29911:BX29911"/>
    <mergeCell ref="BV29912:BV29915"/>
    <mergeCell ref="BW29912:BX29912"/>
    <mergeCell ref="BW29913:BX29913"/>
    <mergeCell ref="BW29914:BX29914"/>
    <mergeCell ref="BW29915:BX29915"/>
    <mergeCell ref="BW29865:BX29866"/>
    <mergeCell ref="BV29866:BV29869"/>
    <mergeCell ref="BW29867:BX29867"/>
    <mergeCell ref="BV29871:BV29874"/>
    <mergeCell ref="BX29871:BX29874"/>
    <mergeCell ref="BV29876:BV29878"/>
    <mergeCell ref="BX29876:BX29879"/>
    <mergeCell ref="BV29857:BV29860"/>
    <mergeCell ref="BW29857:BX29858"/>
    <mergeCell ref="BW29859:BX29859"/>
    <mergeCell ref="BW29860:BX29860"/>
    <mergeCell ref="BW29861:BX29861"/>
    <mergeCell ref="BV29862:BV29864"/>
    <mergeCell ref="BW29862:BX29862"/>
    <mergeCell ref="BW29863:BX29863"/>
    <mergeCell ref="BV30000:BV30003"/>
    <mergeCell ref="BX30001:BX30003"/>
    <mergeCell ref="BV30005:BV30008"/>
    <mergeCell ref="BV30010:BV30012"/>
    <mergeCell ref="BW30031:BX30031"/>
    <mergeCell ref="BV30032:BV30035"/>
    <mergeCell ref="BW30032:BX30032"/>
    <mergeCell ref="BW30033:BX30033"/>
    <mergeCell ref="BW30034:BX30034"/>
    <mergeCell ref="BW30035:BX30035"/>
    <mergeCell ref="BW29985:BX29986"/>
    <mergeCell ref="BV29986:BV29989"/>
    <mergeCell ref="BW29987:BX29987"/>
    <mergeCell ref="BV29991:BV29994"/>
    <mergeCell ref="BX29991:BX29994"/>
    <mergeCell ref="BV29996:BV29998"/>
    <mergeCell ref="BX29996:BX29999"/>
    <mergeCell ref="BV29977:BV29980"/>
    <mergeCell ref="BW29977:BX29978"/>
    <mergeCell ref="BW29979:BX29979"/>
    <mergeCell ref="BW29980:BX29980"/>
    <mergeCell ref="BW29981:BX29981"/>
    <mergeCell ref="BV29982:BV29984"/>
    <mergeCell ref="BW29982:BX29982"/>
    <mergeCell ref="BW29983:BX29983"/>
    <mergeCell ref="BV29940:BV29943"/>
    <mergeCell ref="BX29941:BX29943"/>
    <mergeCell ref="BV29945:BV29948"/>
    <mergeCell ref="BV29950:BV29952"/>
    <mergeCell ref="BW29971:BX29971"/>
    <mergeCell ref="BV29972:BV29975"/>
    <mergeCell ref="BW29972:BX29972"/>
    <mergeCell ref="BW29973:BX29973"/>
    <mergeCell ref="BW29974:BX29974"/>
    <mergeCell ref="BW29975:BX29975"/>
    <mergeCell ref="BW30111:BX30112"/>
    <mergeCell ref="BV30112:BV30115"/>
    <mergeCell ref="BW30113:BX30113"/>
    <mergeCell ref="BV30117:BV30120"/>
    <mergeCell ref="BX30117:BX30120"/>
    <mergeCell ref="BV30122:BV30124"/>
    <mergeCell ref="BX30122:BX30125"/>
    <mergeCell ref="BV30103:BV30106"/>
    <mergeCell ref="BW30103:BX30104"/>
    <mergeCell ref="BW30105:BX30105"/>
    <mergeCell ref="BW30106:BX30106"/>
    <mergeCell ref="BW30107:BX30107"/>
    <mergeCell ref="BV30108:BV30110"/>
    <mergeCell ref="BW30108:BX30108"/>
    <mergeCell ref="BW30109:BX30109"/>
    <mergeCell ref="BV30060:BV30063"/>
    <mergeCell ref="BX30061:BX30063"/>
    <mergeCell ref="BV30065:BV30068"/>
    <mergeCell ref="BV30070:BV30072"/>
    <mergeCell ref="BW30097:BX30097"/>
    <mergeCell ref="BV30098:BV30101"/>
    <mergeCell ref="BW30098:BX30098"/>
    <mergeCell ref="BW30099:BX30099"/>
    <mergeCell ref="BW30100:BX30100"/>
    <mergeCell ref="BW30101:BX30101"/>
    <mergeCell ref="BW30045:BX30046"/>
    <mergeCell ref="BV30046:BV30049"/>
    <mergeCell ref="BW30047:BX30047"/>
    <mergeCell ref="BV30051:BV30054"/>
    <mergeCell ref="BX30051:BX30054"/>
    <mergeCell ref="BV30056:BV30058"/>
    <mergeCell ref="BX30056:BX30059"/>
    <mergeCell ref="BV30037:BV30040"/>
    <mergeCell ref="BW30037:BX30038"/>
    <mergeCell ref="BW30039:BX30039"/>
    <mergeCell ref="BW30040:BX30040"/>
    <mergeCell ref="BW30041:BX30041"/>
    <mergeCell ref="BV30042:BV30044"/>
    <mergeCell ref="BW30042:BX30042"/>
    <mergeCell ref="BW30043:BX30043"/>
    <mergeCell ref="BV30186:BV30189"/>
    <mergeCell ref="BX30187:BX30189"/>
    <mergeCell ref="BV30191:BV30194"/>
    <mergeCell ref="BV30196:BV30198"/>
    <mergeCell ref="BW30217:BX30217"/>
    <mergeCell ref="BV30218:BV30221"/>
    <mergeCell ref="BW30218:BX30218"/>
    <mergeCell ref="BW30219:BX30219"/>
    <mergeCell ref="BW30220:BX30220"/>
    <mergeCell ref="BW30221:BX30221"/>
    <mergeCell ref="BW30171:BX30172"/>
    <mergeCell ref="BV30172:BV30175"/>
    <mergeCell ref="BW30173:BX30173"/>
    <mergeCell ref="BV30177:BV30180"/>
    <mergeCell ref="BX30177:BX30180"/>
    <mergeCell ref="BV30182:BV30184"/>
    <mergeCell ref="BX30182:BX30185"/>
    <mergeCell ref="BV30163:BV30166"/>
    <mergeCell ref="BW30163:BX30164"/>
    <mergeCell ref="BW30165:BX30165"/>
    <mergeCell ref="BW30166:BX30166"/>
    <mergeCell ref="BW30167:BX30167"/>
    <mergeCell ref="BV30168:BV30170"/>
    <mergeCell ref="BW30168:BX30168"/>
    <mergeCell ref="BW30169:BX30169"/>
    <mergeCell ref="BV30126:BV30129"/>
    <mergeCell ref="BX30127:BX30129"/>
    <mergeCell ref="BV30131:BV30134"/>
    <mergeCell ref="BV30136:BV30138"/>
    <mergeCell ref="BW30157:BX30157"/>
    <mergeCell ref="BV30158:BV30161"/>
    <mergeCell ref="BW30158:BX30158"/>
    <mergeCell ref="BW30159:BX30159"/>
    <mergeCell ref="BW30160:BX30160"/>
    <mergeCell ref="BW30161:BX30161"/>
    <mergeCell ref="BW30291:BX30292"/>
    <mergeCell ref="BV30292:BV30295"/>
    <mergeCell ref="BW30293:BX30293"/>
    <mergeCell ref="BV30297:BV30300"/>
    <mergeCell ref="BX30297:BX30300"/>
    <mergeCell ref="BV30302:BV30304"/>
    <mergeCell ref="BX30302:BX30305"/>
    <mergeCell ref="BV30283:BV30286"/>
    <mergeCell ref="BW30283:BX30284"/>
    <mergeCell ref="BW30285:BX30285"/>
    <mergeCell ref="BW30286:BX30286"/>
    <mergeCell ref="BW30287:BX30287"/>
    <mergeCell ref="BV30288:BV30290"/>
    <mergeCell ref="BW30288:BX30288"/>
    <mergeCell ref="BW30289:BX30289"/>
    <mergeCell ref="BV30246:BV30249"/>
    <mergeCell ref="BX30247:BX30249"/>
    <mergeCell ref="BV30251:BV30254"/>
    <mergeCell ref="BV30256:BV30258"/>
    <mergeCell ref="BW30277:BX30277"/>
    <mergeCell ref="BV30278:BV30281"/>
    <mergeCell ref="BW30278:BX30278"/>
    <mergeCell ref="BW30279:BX30279"/>
    <mergeCell ref="BW30280:BX30280"/>
    <mergeCell ref="BW30281:BX30281"/>
    <mergeCell ref="BW30231:BX30232"/>
    <mergeCell ref="BV30232:BV30235"/>
    <mergeCell ref="BW30233:BX30233"/>
    <mergeCell ref="BV30237:BV30240"/>
    <mergeCell ref="BX30237:BX30240"/>
    <mergeCell ref="BV30242:BV30244"/>
    <mergeCell ref="BX30242:BX30245"/>
    <mergeCell ref="BV30223:BV30226"/>
    <mergeCell ref="BW30223:BX30224"/>
    <mergeCell ref="BW30225:BX30225"/>
    <mergeCell ref="BW30226:BX30226"/>
    <mergeCell ref="BW30227:BX30227"/>
    <mergeCell ref="BV30228:BV30230"/>
    <mergeCell ref="BW30228:BX30228"/>
    <mergeCell ref="BW30229:BX30229"/>
    <mergeCell ref="BV30372:BV30375"/>
    <mergeCell ref="BX30373:BX30375"/>
    <mergeCell ref="BV30377:BV30380"/>
    <mergeCell ref="BV30382:BV30384"/>
    <mergeCell ref="BW30403:BX30403"/>
    <mergeCell ref="BV30404:BV30407"/>
    <mergeCell ref="BW30404:BX30404"/>
    <mergeCell ref="BW30405:BX30405"/>
    <mergeCell ref="BW30406:BX30406"/>
    <mergeCell ref="BW30407:BX30407"/>
    <mergeCell ref="BW30357:BX30358"/>
    <mergeCell ref="BV30358:BV30361"/>
    <mergeCell ref="BW30359:BX30359"/>
    <mergeCell ref="BV30363:BV30366"/>
    <mergeCell ref="BX30363:BX30366"/>
    <mergeCell ref="BV30368:BV30370"/>
    <mergeCell ref="BX30368:BX30371"/>
    <mergeCell ref="BV30349:BV30352"/>
    <mergeCell ref="BW30349:BX30350"/>
    <mergeCell ref="BW30351:BX30351"/>
    <mergeCell ref="BW30352:BX30352"/>
    <mergeCell ref="BW30353:BX30353"/>
    <mergeCell ref="BV30354:BV30356"/>
    <mergeCell ref="BW30354:BX30354"/>
    <mergeCell ref="BW30355:BX30355"/>
    <mergeCell ref="BV30306:BV30309"/>
    <mergeCell ref="BX30307:BX30309"/>
    <mergeCell ref="BV30311:BV30314"/>
    <mergeCell ref="BV30316:BV30318"/>
    <mergeCell ref="BW30343:BX30343"/>
    <mergeCell ref="BV30344:BV30347"/>
    <mergeCell ref="BW30344:BX30344"/>
    <mergeCell ref="BW30345:BX30345"/>
    <mergeCell ref="BW30346:BX30346"/>
    <mergeCell ref="BW30347:BX30347"/>
    <mergeCell ref="BW30477:BX30478"/>
    <mergeCell ref="BV30478:BV30481"/>
    <mergeCell ref="BW30479:BX30479"/>
    <mergeCell ref="BV30483:BV30486"/>
    <mergeCell ref="BX30483:BX30486"/>
    <mergeCell ref="BV30488:BV30490"/>
    <mergeCell ref="BX30488:BX30491"/>
    <mergeCell ref="BV30469:BV30472"/>
    <mergeCell ref="BW30469:BX30470"/>
    <mergeCell ref="BW30471:BX30471"/>
    <mergeCell ref="BW30472:BX30472"/>
    <mergeCell ref="BW30473:BX30473"/>
    <mergeCell ref="BV30474:BV30476"/>
    <mergeCell ref="BW30474:BX30474"/>
    <mergeCell ref="BW30475:BX30475"/>
    <mergeCell ref="BV30432:BV30435"/>
    <mergeCell ref="BX30433:BX30435"/>
    <mergeCell ref="BV30437:BV30440"/>
    <mergeCell ref="BV30442:BV30444"/>
    <mergeCell ref="BW30463:BX30463"/>
    <mergeCell ref="BV30464:BV30467"/>
    <mergeCell ref="BW30464:BX30464"/>
    <mergeCell ref="BW30465:BX30465"/>
    <mergeCell ref="BW30466:BX30466"/>
    <mergeCell ref="BW30467:BX30467"/>
    <mergeCell ref="BW30417:BX30418"/>
    <mergeCell ref="BV30418:BV30421"/>
    <mergeCell ref="BW30419:BX30419"/>
    <mergeCell ref="BV30423:BV30426"/>
    <mergeCell ref="BX30423:BX30426"/>
    <mergeCell ref="BV30428:BV30430"/>
    <mergeCell ref="BX30428:BX30431"/>
    <mergeCell ref="BV30409:BV30412"/>
    <mergeCell ref="BW30409:BX30410"/>
    <mergeCell ref="BW30411:BX30411"/>
    <mergeCell ref="BW30412:BX30412"/>
    <mergeCell ref="BW30413:BX30413"/>
    <mergeCell ref="BV30414:BV30416"/>
    <mergeCell ref="BW30414:BX30414"/>
    <mergeCell ref="BW30415:BX30415"/>
    <mergeCell ref="BV30552:BV30555"/>
    <mergeCell ref="BX30553:BX30555"/>
    <mergeCell ref="BV30557:BV30560"/>
    <mergeCell ref="BV30562:BV30564"/>
    <mergeCell ref="BW30589:BX30589"/>
    <mergeCell ref="BV30590:BV30593"/>
    <mergeCell ref="BW30590:BX30590"/>
    <mergeCell ref="BW30591:BX30591"/>
    <mergeCell ref="BW30592:BX30592"/>
    <mergeCell ref="BW30593:BX30593"/>
    <mergeCell ref="BW30537:BX30538"/>
    <mergeCell ref="BV30538:BV30541"/>
    <mergeCell ref="BW30539:BX30539"/>
    <mergeCell ref="BV30543:BV30546"/>
    <mergeCell ref="BX30543:BX30546"/>
    <mergeCell ref="BV30548:BV30550"/>
    <mergeCell ref="BX30548:BX30551"/>
    <mergeCell ref="BV30529:BV30532"/>
    <mergeCell ref="BW30529:BX30530"/>
    <mergeCell ref="BW30531:BX30531"/>
    <mergeCell ref="BW30532:BX30532"/>
    <mergeCell ref="BW30533:BX30533"/>
    <mergeCell ref="BV30534:BV30536"/>
    <mergeCell ref="BW30534:BX30534"/>
    <mergeCell ref="BW30535:BX30535"/>
    <mergeCell ref="BV30492:BV30495"/>
    <mergeCell ref="BX30493:BX30495"/>
    <mergeCell ref="BV30497:BV30500"/>
    <mergeCell ref="BV30502:BV30504"/>
    <mergeCell ref="BW30523:BX30523"/>
    <mergeCell ref="BV30524:BV30527"/>
    <mergeCell ref="BW30524:BX30524"/>
    <mergeCell ref="BW30525:BX30525"/>
    <mergeCell ref="BW30526:BX30526"/>
    <mergeCell ref="BW30527:BX30527"/>
    <mergeCell ref="BW30663:BX30664"/>
    <mergeCell ref="BV30664:BV30667"/>
    <mergeCell ref="BW30665:BX30665"/>
    <mergeCell ref="BV30669:BV30672"/>
    <mergeCell ref="BX30669:BX30672"/>
    <mergeCell ref="BV30674:BV30676"/>
    <mergeCell ref="BX30674:BX30677"/>
    <mergeCell ref="BV30655:BV30658"/>
    <mergeCell ref="BW30655:BX30656"/>
    <mergeCell ref="BW30657:BX30657"/>
    <mergeCell ref="BW30658:BX30658"/>
    <mergeCell ref="BW30659:BX30659"/>
    <mergeCell ref="BV30660:BV30662"/>
    <mergeCell ref="BW30660:BX30660"/>
    <mergeCell ref="BW30661:BX30661"/>
    <mergeCell ref="BV30618:BV30621"/>
    <mergeCell ref="BX30619:BX30621"/>
    <mergeCell ref="BV30623:BV30626"/>
    <mergeCell ref="BV30628:BV30630"/>
    <mergeCell ref="BW30649:BX30649"/>
    <mergeCell ref="BV30650:BV30653"/>
    <mergeCell ref="BW30650:BX30650"/>
    <mergeCell ref="BW30651:BX30651"/>
    <mergeCell ref="BW30652:BX30652"/>
    <mergeCell ref="BW30653:BX30653"/>
    <mergeCell ref="BW30603:BX30604"/>
    <mergeCell ref="BV30604:BV30607"/>
    <mergeCell ref="BW30605:BX30605"/>
    <mergeCell ref="BV30609:BV30612"/>
    <mergeCell ref="BX30609:BX30612"/>
    <mergeCell ref="BV30614:BV30616"/>
    <mergeCell ref="BX30614:BX30617"/>
    <mergeCell ref="BV30595:BV30598"/>
    <mergeCell ref="BW30595:BX30596"/>
    <mergeCell ref="BW30597:BX30597"/>
    <mergeCell ref="BW30598:BX30598"/>
    <mergeCell ref="BW30599:BX30599"/>
    <mergeCell ref="BV30600:BV30602"/>
    <mergeCell ref="BW30600:BX30600"/>
    <mergeCell ref="BW30601:BX30601"/>
    <mergeCell ref="BV30738:BV30741"/>
    <mergeCell ref="BX30739:BX30741"/>
    <mergeCell ref="BV30743:BV30746"/>
    <mergeCell ref="BV30748:BV30750"/>
    <mergeCell ref="BW30769:BX30769"/>
    <mergeCell ref="BV30770:BV30773"/>
    <mergeCell ref="BW30770:BX30770"/>
    <mergeCell ref="BW30771:BX30771"/>
    <mergeCell ref="BW30772:BX30772"/>
    <mergeCell ref="BW30773:BX30773"/>
    <mergeCell ref="BW30723:BX30724"/>
    <mergeCell ref="BV30724:BV30727"/>
    <mergeCell ref="BW30725:BX30725"/>
    <mergeCell ref="BV30729:BV30732"/>
    <mergeCell ref="BX30729:BX30732"/>
    <mergeCell ref="BV30734:BV30736"/>
    <mergeCell ref="BX30734:BX30737"/>
    <mergeCell ref="BV30715:BV30718"/>
    <mergeCell ref="BW30715:BX30716"/>
    <mergeCell ref="BW30717:BX30717"/>
    <mergeCell ref="BW30718:BX30718"/>
    <mergeCell ref="BW30719:BX30719"/>
    <mergeCell ref="BV30720:BV30722"/>
    <mergeCell ref="BW30720:BX30720"/>
    <mergeCell ref="BW30721:BX30721"/>
    <mergeCell ref="BV30678:BV30681"/>
    <mergeCell ref="BX30679:BX30681"/>
    <mergeCell ref="BV30683:BV30686"/>
    <mergeCell ref="BV30688:BV30690"/>
    <mergeCell ref="BW30709:BX30709"/>
    <mergeCell ref="BV30710:BV30713"/>
    <mergeCell ref="BW30710:BX30710"/>
    <mergeCell ref="BW30711:BX30711"/>
    <mergeCell ref="BW30712:BX30712"/>
    <mergeCell ref="BW30713:BX30713"/>
    <mergeCell ref="BW30849:BX30850"/>
    <mergeCell ref="BV30850:BV30853"/>
    <mergeCell ref="BW30851:BX30851"/>
    <mergeCell ref="BV30855:BV30858"/>
    <mergeCell ref="BX30855:BX30858"/>
    <mergeCell ref="BV30860:BV30862"/>
    <mergeCell ref="BX30860:BX30863"/>
    <mergeCell ref="BV30841:BV30844"/>
    <mergeCell ref="BW30841:BX30842"/>
    <mergeCell ref="BW30843:BX30843"/>
    <mergeCell ref="BW30844:BX30844"/>
    <mergeCell ref="BW30845:BX30845"/>
    <mergeCell ref="BV30846:BV30848"/>
    <mergeCell ref="BW30846:BX30846"/>
    <mergeCell ref="BW30847:BX30847"/>
    <mergeCell ref="BV30798:BV30801"/>
    <mergeCell ref="BX30799:BX30801"/>
    <mergeCell ref="BV30803:BV30806"/>
    <mergeCell ref="BV30808:BV30810"/>
    <mergeCell ref="BW30835:BX30835"/>
    <mergeCell ref="BV30836:BV30839"/>
    <mergeCell ref="BW30836:BX30836"/>
    <mergeCell ref="BW30837:BX30837"/>
    <mergeCell ref="BW30838:BX30838"/>
    <mergeCell ref="BW30839:BX30839"/>
    <mergeCell ref="BW30783:BX30784"/>
    <mergeCell ref="BV30784:BV30787"/>
    <mergeCell ref="BW30785:BX30785"/>
    <mergeCell ref="BV30789:BV30792"/>
    <mergeCell ref="BX30789:BX30792"/>
    <mergeCell ref="BV30794:BV30796"/>
    <mergeCell ref="BX30794:BX30797"/>
    <mergeCell ref="BV30775:BV30778"/>
    <mergeCell ref="BW30775:BX30776"/>
    <mergeCell ref="BW30777:BX30777"/>
    <mergeCell ref="BW30778:BX30778"/>
    <mergeCell ref="BW30779:BX30779"/>
    <mergeCell ref="BV30780:BV30782"/>
    <mergeCell ref="BW30780:BX30780"/>
    <mergeCell ref="BW30781:BX30781"/>
    <mergeCell ref="BV30924:BV30927"/>
    <mergeCell ref="BX30925:BX30927"/>
    <mergeCell ref="BV30929:BV30932"/>
    <mergeCell ref="BV30934:BV30936"/>
    <mergeCell ref="BW30955:BX30955"/>
    <mergeCell ref="BV30956:BV30959"/>
    <mergeCell ref="BW30956:BX30956"/>
    <mergeCell ref="BW30957:BX30957"/>
    <mergeCell ref="BW30958:BX30958"/>
    <mergeCell ref="BW30959:BX30959"/>
    <mergeCell ref="BW30909:BX30910"/>
    <mergeCell ref="BV30910:BV30913"/>
    <mergeCell ref="BW30911:BX30911"/>
    <mergeCell ref="BV30915:BV30918"/>
    <mergeCell ref="BX30915:BX30918"/>
    <mergeCell ref="BV30920:BV30922"/>
    <mergeCell ref="BX30920:BX30923"/>
    <mergeCell ref="BV30901:BV30904"/>
    <mergeCell ref="BW30901:BX30902"/>
    <mergeCell ref="BW30903:BX30903"/>
    <mergeCell ref="BW30904:BX30904"/>
    <mergeCell ref="BW30905:BX30905"/>
    <mergeCell ref="BV30906:BV30908"/>
    <mergeCell ref="BW30906:BX30906"/>
    <mergeCell ref="BW30907:BX30907"/>
    <mergeCell ref="BV30864:BV30867"/>
    <mergeCell ref="BX30865:BX30867"/>
    <mergeCell ref="BV30869:BV30872"/>
    <mergeCell ref="BV30874:BV30876"/>
    <mergeCell ref="BW30895:BX30895"/>
    <mergeCell ref="BV30896:BV30899"/>
    <mergeCell ref="BW30896:BX30896"/>
    <mergeCell ref="BW30897:BX30897"/>
    <mergeCell ref="BW30898:BX30898"/>
    <mergeCell ref="BW30899:BX30899"/>
    <mergeCell ref="BW31029:BX31030"/>
    <mergeCell ref="BV31030:BV31033"/>
    <mergeCell ref="BW31031:BX31031"/>
    <mergeCell ref="BV31035:BV31038"/>
    <mergeCell ref="BX31035:BX31038"/>
    <mergeCell ref="BV31040:BV31042"/>
    <mergeCell ref="BX31040:BX31043"/>
    <mergeCell ref="BV31021:BV31024"/>
    <mergeCell ref="BW31021:BX31022"/>
    <mergeCell ref="BW31023:BX31023"/>
    <mergeCell ref="BW31024:BX31024"/>
    <mergeCell ref="BW31025:BX31025"/>
    <mergeCell ref="BV31026:BV31028"/>
    <mergeCell ref="BW31026:BX31026"/>
    <mergeCell ref="BW31027:BX31027"/>
    <mergeCell ref="BV30984:BV30987"/>
    <mergeCell ref="BX30985:BX30987"/>
    <mergeCell ref="BV30989:BV30992"/>
    <mergeCell ref="BV30994:BV30996"/>
    <mergeCell ref="BW31015:BX31015"/>
    <mergeCell ref="BV31016:BV31019"/>
    <mergeCell ref="BW31016:BX31016"/>
    <mergeCell ref="BW31017:BX31017"/>
    <mergeCell ref="BW31018:BX31018"/>
    <mergeCell ref="BW31019:BX31019"/>
    <mergeCell ref="BW30969:BX30970"/>
    <mergeCell ref="BV30970:BV30973"/>
    <mergeCell ref="BW30971:BX30971"/>
    <mergeCell ref="BV30975:BV30978"/>
    <mergeCell ref="BX30975:BX30978"/>
    <mergeCell ref="BV30980:BV30982"/>
    <mergeCell ref="BX30980:BX30983"/>
    <mergeCell ref="BV30961:BV30964"/>
    <mergeCell ref="BW30961:BX30962"/>
    <mergeCell ref="BW30963:BX30963"/>
    <mergeCell ref="BW30964:BX30964"/>
    <mergeCell ref="BW30965:BX30965"/>
    <mergeCell ref="BV30966:BV30968"/>
    <mergeCell ref="BW30966:BX30966"/>
    <mergeCell ref="BW30967:BX30967"/>
    <mergeCell ref="BV31110:BV31113"/>
    <mergeCell ref="BX31111:BX31113"/>
    <mergeCell ref="BV31115:BV31118"/>
    <mergeCell ref="BV31120:BV31122"/>
    <mergeCell ref="BW31141:BX31141"/>
    <mergeCell ref="BV31142:BV31145"/>
    <mergeCell ref="BW31142:BX31142"/>
    <mergeCell ref="BW31143:BX31143"/>
    <mergeCell ref="BW31144:BX31144"/>
    <mergeCell ref="BW31145:BX31145"/>
    <mergeCell ref="BW31095:BX31096"/>
    <mergeCell ref="BV31096:BV31099"/>
    <mergeCell ref="BW31097:BX31097"/>
    <mergeCell ref="BV31101:BV31104"/>
    <mergeCell ref="BX31101:BX31104"/>
    <mergeCell ref="BV31106:BV31108"/>
    <mergeCell ref="BX31106:BX31109"/>
    <mergeCell ref="BV31087:BV31090"/>
    <mergeCell ref="BW31087:BX31088"/>
    <mergeCell ref="BW31089:BX31089"/>
    <mergeCell ref="BW31090:BX31090"/>
    <mergeCell ref="BW31091:BX31091"/>
    <mergeCell ref="BV31092:BV31094"/>
    <mergeCell ref="BW31092:BX31092"/>
    <mergeCell ref="BW31093:BX31093"/>
    <mergeCell ref="BV31044:BV31047"/>
    <mergeCell ref="BX31045:BX31047"/>
    <mergeCell ref="BV31049:BV31052"/>
    <mergeCell ref="BV31054:BV31056"/>
    <mergeCell ref="BW31081:BX31081"/>
    <mergeCell ref="BV31082:BV31085"/>
    <mergeCell ref="BW31082:BX31082"/>
    <mergeCell ref="BW31083:BX31083"/>
    <mergeCell ref="BW31084:BX31084"/>
    <mergeCell ref="BW31085:BX31085"/>
    <mergeCell ref="BW31215:BX31216"/>
    <mergeCell ref="BV31216:BV31219"/>
    <mergeCell ref="BW31217:BX31217"/>
    <mergeCell ref="BV31221:BV31224"/>
    <mergeCell ref="BX31221:BX31224"/>
    <mergeCell ref="BV31226:BV31228"/>
    <mergeCell ref="BX31226:BX31229"/>
    <mergeCell ref="BV31207:BV31210"/>
    <mergeCell ref="BW31207:BX31208"/>
    <mergeCell ref="BW31209:BX31209"/>
    <mergeCell ref="BW31210:BX31210"/>
    <mergeCell ref="BW31211:BX31211"/>
    <mergeCell ref="BV31212:BV31214"/>
    <mergeCell ref="BW31212:BX31212"/>
    <mergeCell ref="BW31213:BX31213"/>
    <mergeCell ref="BV31170:BV31173"/>
    <mergeCell ref="BX31171:BX31173"/>
    <mergeCell ref="BV31175:BV31178"/>
    <mergeCell ref="BV31180:BV31182"/>
    <mergeCell ref="BW31201:BX31201"/>
    <mergeCell ref="BV31202:BV31205"/>
    <mergeCell ref="BW31202:BX31202"/>
    <mergeCell ref="BW31203:BX31203"/>
    <mergeCell ref="BW31204:BX31204"/>
    <mergeCell ref="BW31205:BX31205"/>
    <mergeCell ref="BW31155:BX31156"/>
    <mergeCell ref="BV31156:BV31159"/>
    <mergeCell ref="BW31157:BX31157"/>
    <mergeCell ref="BV31161:BV31164"/>
    <mergeCell ref="BX31161:BX31164"/>
    <mergeCell ref="BV31166:BV31168"/>
    <mergeCell ref="BX31166:BX31169"/>
    <mergeCell ref="BV31147:BV31150"/>
    <mergeCell ref="BW31147:BX31148"/>
    <mergeCell ref="BW31149:BX31149"/>
    <mergeCell ref="BW31150:BX31150"/>
    <mergeCell ref="BW31151:BX31151"/>
    <mergeCell ref="BV31152:BV31154"/>
    <mergeCell ref="BW31152:BX31152"/>
    <mergeCell ref="BW31153:BX31153"/>
    <mergeCell ref="BV31290:BV31293"/>
    <mergeCell ref="BX31291:BX31293"/>
    <mergeCell ref="BV31295:BV31298"/>
    <mergeCell ref="BV31300:BV31302"/>
    <mergeCell ref="BW31327:BX31327"/>
    <mergeCell ref="BV31328:BV31331"/>
    <mergeCell ref="BW31328:BX31328"/>
    <mergeCell ref="BW31329:BX31329"/>
    <mergeCell ref="BW31330:BX31330"/>
    <mergeCell ref="BW31331:BX31331"/>
    <mergeCell ref="BW31275:BX31276"/>
    <mergeCell ref="BV31276:BV31279"/>
    <mergeCell ref="BW31277:BX31277"/>
    <mergeCell ref="BV31281:BV31284"/>
    <mergeCell ref="BX31281:BX31284"/>
    <mergeCell ref="BV31286:BV31288"/>
    <mergeCell ref="BX31286:BX31289"/>
    <mergeCell ref="BV31267:BV31270"/>
    <mergeCell ref="BW31267:BX31268"/>
    <mergeCell ref="BW31269:BX31269"/>
    <mergeCell ref="BW31270:BX31270"/>
    <mergeCell ref="BW31271:BX31271"/>
    <mergeCell ref="BV31272:BV31274"/>
    <mergeCell ref="BW31272:BX31272"/>
    <mergeCell ref="BW31273:BX31273"/>
    <mergeCell ref="BV31230:BV31233"/>
    <mergeCell ref="BX31231:BX31233"/>
    <mergeCell ref="BV31235:BV31238"/>
    <mergeCell ref="BV31240:BV31242"/>
    <mergeCell ref="BW31261:BX31261"/>
    <mergeCell ref="BV31262:BV31265"/>
    <mergeCell ref="BW31262:BX31262"/>
    <mergeCell ref="BW31263:BX31263"/>
    <mergeCell ref="BW31264:BX31264"/>
    <mergeCell ref="BW31265:BX31265"/>
    <mergeCell ref="BW31401:BX31402"/>
    <mergeCell ref="BV31402:BV31405"/>
    <mergeCell ref="BW31403:BX31403"/>
    <mergeCell ref="BV31407:BV31410"/>
    <mergeCell ref="BX31407:BX31410"/>
    <mergeCell ref="BV31412:BV31414"/>
    <mergeCell ref="BX31412:BX31415"/>
    <mergeCell ref="BV31393:BV31396"/>
    <mergeCell ref="BW31393:BX31394"/>
    <mergeCell ref="BW31395:BX31395"/>
    <mergeCell ref="BW31396:BX31396"/>
    <mergeCell ref="BW31397:BX31397"/>
    <mergeCell ref="BV31398:BV31400"/>
    <mergeCell ref="BW31398:BX31398"/>
    <mergeCell ref="BW31399:BX31399"/>
    <mergeCell ref="BV31356:BV31359"/>
    <mergeCell ref="BX31357:BX31359"/>
    <mergeCell ref="BV31361:BV31364"/>
    <mergeCell ref="BV31366:BV31368"/>
    <mergeCell ref="BW31387:BX31387"/>
    <mergeCell ref="BV31388:BV31391"/>
    <mergeCell ref="BW31388:BX31388"/>
    <mergeCell ref="BW31389:BX31389"/>
    <mergeCell ref="BW31390:BX31390"/>
    <mergeCell ref="BW31391:BX31391"/>
    <mergeCell ref="BW31341:BX31342"/>
    <mergeCell ref="BV31342:BV31345"/>
    <mergeCell ref="BW31343:BX31343"/>
    <mergeCell ref="BV31347:BV31350"/>
    <mergeCell ref="BX31347:BX31350"/>
    <mergeCell ref="BV31352:BV31354"/>
    <mergeCell ref="BX31352:BX31355"/>
    <mergeCell ref="BV31333:BV31336"/>
    <mergeCell ref="BW31333:BX31334"/>
    <mergeCell ref="BW31335:BX31335"/>
    <mergeCell ref="BW31336:BX31336"/>
    <mergeCell ref="BW31337:BX31337"/>
    <mergeCell ref="BV31338:BV31340"/>
    <mergeCell ref="BW31338:BX31338"/>
    <mergeCell ref="BW31339:BX31339"/>
    <mergeCell ref="BV31476:BV31479"/>
    <mergeCell ref="BX31477:BX31479"/>
    <mergeCell ref="BV31481:BV31484"/>
    <mergeCell ref="BV31486:BV31488"/>
    <mergeCell ref="BW31507:BX31507"/>
    <mergeCell ref="BV31508:BV31511"/>
    <mergeCell ref="BW31508:BX31508"/>
    <mergeCell ref="BW31509:BX31509"/>
    <mergeCell ref="BW31510:BX31510"/>
    <mergeCell ref="BW31511:BX31511"/>
    <mergeCell ref="BW31461:BX31462"/>
    <mergeCell ref="BV31462:BV31465"/>
    <mergeCell ref="BW31463:BX31463"/>
    <mergeCell ref="BV31467:BV31470"/>
    <mergeCell ref="BX31467:BX31470"/>
    <mergeCell ref="BV31472:BV31474"/>
    <mergeCell ref="BX31472:BX31475"/>
    <mergeCell ref="BV31453:BV31456"/>
    <mergeCell ref="BW31453:BX31454"/>
    <mergeCell ref="BW31455:BX31455"/>
    <mergeCell ref="BW31456:BX31456"/>
    <mergeCell ref="BW31457:BX31457"/>
    <mergeCell ref="BV31458:BV31460"/>
    <mergeCell ref="BW31458:BX31458"/>
    <mergeCell ref="BW31459:BX31459"/>
    <mergeCell ref="BV31416:BV31419"/>
    <mergeCell ref="BX31417:BX31419"/>
    <mergeCell ref="BV31421:BV31424"/>
    <mergeCell ref="BV31426:BV31428"/>
    <mergeCell ref="BW31447:BX31447"/>
    <mergeCell ref="BV31448:BV31451"/>
    <mergeCell ref="BW31448:BX31448"/>
    <mergeCell ref="BW31449:BX31449"/>
    <mergeCell ref="BW31450:BX31450"/>
    <mergeCell ref="BW31451:BX31451"/>
    <mergeCell ref="BW31587:BX31588"/>
    <mergeCell ref="BV31588:BV31591"/>
    <mergeCell ref="BW31589:BX31589"/>
    <mergeCell ref="BV31593:BV31596"/>
    <mergeCell ref="BX31593:BX31596"/>
    <mergeCell ref="BV31598:BV31600"/>
    <mergeCell ref="BX31598:BX31601"/>
    <mergeCell ref="BV31579:BV31582"/>
    <mergeCell ref="BW31579:BX31580"/>
    <mergeCell ref="BW31581:BX31581"/>
    <mergeCell ref="BW31582:BX31582"/>
    <mergeCell ref="BW31583:BX31583"/>
    <mergeCell ref="BV31584:BV31586"/>
    <mergeCell ref="BW31584:BX31584"/>
    <mergeCell ref="BW31585:BX31585"/>
    <mergeCell ref="BV31536:BV31539"/>
    <mergeCell ref="BX31537:BX31539"/>
    <mergeCell ref="BV31541:BV31544"/>
    <mergeCell ref="BV31546:BV31548"/>
    <mergeCell ref="BW31573:BX31573"/>
    <mergeCell ref="BV31574:BV31577"/>
    <mergeCell ref="BW31574:BX31574"/>
    <mergeCell ref="BW31575:BX31575"/>
    <mergeCell ref="BW31576:BX31576"/>
    <mergeCell ref="BW31577:BX31577"/>
    <mergeCell ref="BW31521:BX31522"/>
    <mergeCell ref="BV31522:BV31525"/>
    <mergeCell ref="BW31523:BX31523"/>
    <mergeCell ref="BV31527:BV31530"/>
    <mergeCell ref="BX31527:BX31530"/>
    <mergeCell ref="BV31532:BV31534"/>
    <mergeCell ref="BX31532:BX31535"/>
    <mergeCell ref="BV31513:BV31516"/>
    <mergeCell ref="BW31513:BX31514"/>
    <mergeCell ref="BW31515:BX31515"/>
    <mergeCell ref="BW31516:BX31516"/>
    <mergeCell ref="BW31517:BX31517"/>
    <mergeCell ref="BV31518:BV31520"/>
    <mergeCell ref="BW31518:BX31518"/>
    <mergeCell ref="BW31519:BX31519"/>
    <mergeCell ref="BV31662:BV31665"/>
    <mergeCell ref="BX31663:BX31665"/>
    <mergeCell ref="BV31667:BV31670"/>
    <mergeCell ref="BV31672:BV31674"/>
    <mergeCell ref="BW31693:BX31693"/>
    <mergeCell ref="BV31694:BV31697"/>
    <mergeCell ref="BW31694:BX31694"/>
    <mergeCell ref="BW31695:BX31695"/>
    <mergeCell ref="BW31696:BX31696"/>
    <mergeCell ref="BW31697:BX31697"/>
    <mergeCell ref="BW31647:BX31648"/>
    <mergeCell ref="BV31648:BV31651"/>
    <mergeCell ref="BW31649:BX31649"/>
    <mergeCell ref="BV31653:BV31656"/>
    <mergeCell ref="BX31653:BX31656"/>
    <mergeCell ref="BV31658:BV31660"/>
    <mergeCell ref="BX31658:BX31661"/>
    <mergeCell ref="BV31639:BV31642"/>
    <mergeCell ref="BW31639:BX31640"/>
    <mergeCell ref="BW31641:BX31641"/>
    <mergeCell ref="BW31642:BX31642"/>
    <mergeCell ref="BW31643:BX31643"/>
    <mergeCell ref="BV31644:BV31646"/>
    <mergeCell ref="BW31644:BX31644"/>
    <mergeCell ref="BW31645:BX31645"/>
    <mergeCell ref="BV31602:BV31605"/>
    <mergeCell ref="BX31603:BX31605"/>
    <mergeCell ref="BV31607:BV31610"/>
    <mergeCell ref="BV31612:BV31614"/>
    <mergeCell ref="BW31633:BX31633"/>
    <mergeCell ref="BV31634:BV31637"/>
    <mergeCell ref="BW31634:BX31634"/>
    <mergeCell ref="BW31635:BX31635"/>
    <mergeCell ref="BW31636:BX31636"/>
    <mergeCell ref="BW31637:BX31637"/>
    <mergeCell ref="BW31767:BX31768"/>
    <mergeCell ref="BV31768:BV31771"/>
    <mergeCell ref="BW31769:BX31769"/>
    <mergeCell ref="BV31773:BV31776"/>
    <mergeCell ref="BX31773:BX31776"/>
    <mergeCell ref="BV31778:BV31780"/>
    <mergeCell ref="BX31778:BX31781"/>
    <mergeCell ref="BV31759:BV31762"/>
    <mergeCell ref="BW31759:BX31760"/>
    <mergeCell ref="BW31761:BX31761"/>
    <mergeCell ref="BW31762:BX31762"/>
    <mergeCell ref="BW31763:BX31763"/>
    <mergeCell ref="BV31764:BV31766"/>
    <mergeCell ref="BW31764:BX31764"/>
    <mergeCell ref="BW31765:BX31765"/>
    <mergeCell ref="BV31722:BV31725"/>
    <mergeCell ref="BX31723:BX31725"/>
    <mergeCell ref="BV31727:BV31730"/>
    <mergeCell ref="BV31732:BV31734"/>
    <mergeCell ref="BW31753:BX31753"/>
    <mergeCell ref="BV31754:BV31757"/>
    <mergeCell ref="BW31754:BX31754"/>
    <mergeCell ref="BW31755:BX31755"/>
    <mergeCell ref="BW31756:BX31756"/>
    <mergeCell ref="BW31757:BX31757"/>
    <mergeCell ref="BW31707:BX31708"/>
    <mergeCell ref="BV31708:BV31711"/>
    <mergeCell ref="BW31709:BX31709"/>
    <mergeCell ref="BV31713:BV31716"/>
    <mergeCell ref="BX31713:BX31716"/>
    <mergeCell ref="BV31718:BV31720"/>
    <mergeCell ref="BX31718:BX31721"/>
    <mergeCell ref="BV31699:BV31702"/>
    <mergeCell ref="BW31699:BX31700"/>
    <mergeCell ref="BW31701:BX31701"/>
    <mergeCell ref="BW31702:BX31702"/>
    <mergeCell ref="BW31703:BX31703"/>
    <mergeCell ref="BV31704:BV31706"/>
    <mergeCell ref="BW31704:BX31704"/>
    <mergeCell ref="BW31705:BX31705"/>
    <mergeCell ref="BV31848:BV31851"/>
    <mergeCell ref="BX31849:BX31851"/>
    <mergeCell ref="BV31853:BV31856"/>
    <mergeCell ref="BV31858:BV31860"/>
    <mergeCell ref="BW31879:BX31879"/>
    <mergeCell ref="BV31880:BV31883"/>
    <mergeCell ref="BW31880:BX31880"/>
    <mergeCell ref="BW31881:BX31881"/>
    <mergeCell ref="BW31882:BX31882"/>
    <mergeCell ref="BW31883:BX31883"/>
    <mergeCell ref="BW31833:BX31834"/>
    <mergeCell ref="BV31834:BV31837"/>
    <mergeCell ref="BW31835:BX31835"/>
    <mergeCell ref="BV31839:BV31842"/>
    <mergeCell ref="BX31839:BX31842"/>
    <mergeCell ref="BV31844:BV31846"/>
    <mergeCell ref="BX31844:BX31847"/>
    <mergeCell ref="BV31825:BV31828"/>
    <mergeCell ref="BW31825:BX31826"/>
    <mergeCell ref="BW31827:BX31827"/>
    <mergeCell ref="BW31828:BX31828"/>
    <mergeCell ref="BW31829:BX31829"/>
    <mergeCell ref="BV31830:BV31832"/>
    <mergeCell ref="BW31830:BX31830"/>
    <mergeCell ref="BW31831:BX31831"/>
    <mergeCell ref="BV31782:BV31785"/>
    <mergeCell ref="BX31783:BX31785"/>
    <mergeCell ref="BV31787:BV31790"/>
    <mergeCell ref="BV31792:BV31794"/>
    <mergeCell ref="BW31819:BX31819"/>
    <mergeCell ref="BV31820:BV31823"/>
    <mergeCell ref="BW31820:BX31820"/>
    <mergeCell ref="BW31821:BX31821"/>
    <mergeCell ref="BW31822:BX31822"/>
    <mergeCell ref="BW31823:BX31823"/>
    <mergeCell ref="BW31953:BX31954"/>
    <mergeCell ref="BV31954:BV31957"/>
    <mergeCell ref="BW31955:BX31955"/>
    <mergeCell ref="BV31959:BV31962"/>
    <mergeCell ref="BX31959:BX31962"/>
    <mergeCell ref="BV31964:BV31966"/>
    <mergeCell ref="BX31964:BX31967"/>
    <mergeCell ref="BV31945:BV31948"/>
    <mergeCell ref="BW31945:BX31946"/>
    <mergeCell ref="BW31947:BX31947"/>
    <mergeCell ref="BW31948:BX31948"/>
    <mergeCell ref="BW31949:BX31949"/>
    <mergeCell ref="BV31950:BV31952"/>
    <mergeCell ref="BW31950:BX31950"/>
    <mergeCell ref="BW31951:BX31951"/>
    <mergeCell ref="BV31908:BV31911"/>
    <mergeCell ref="BX31909:BX31911"/>
    <mergeCell ref="BV31913:BV31916"/>
    <mergeCell ref="BV31918:BV31920"/>
    <mergeCell ref="BW31939:BX31939"/>
    <mergeCell ref="BV31940:BV31943"/>
    <mergeCell ref="BW31940:BX31940"/>
    <mergeCell ref="BW31941:BX31941"/>
    <mergeCell ref="BW31942:BX31942"/>
    <mergeCell ref="BW31943:BX31943"/>
    <mergeCell ref="BW31893:BX31894"/>
    <mergeCell ref="BV31894:BV31897"/>
    <mergeCell ref="BW31895:BX31895"/>
    <mergeCell ref="BV31899:BV31902"/>
    <mergeCell ref="BX31899:BX31902"/>
    <mergeCell ref="BV31904:BV31906"/>
    <mergeCell ref="BX31904:BX31907"/>
    <mergeCell ref="BV31885:BV31888"/>
    <mergeCell ref="BW31885:BX31886"/>
    <mergeCell ref="BW31887:BX31887"/>
    <mergeCell ref="BW31888:BX31888"/>
    <mergeCell ref="BW31889:BX31889"/>
    <mergeCell ref="BV31890:BV31892"/>
    <mergeCell ref="BW31890:BX31890"/>
    <mergeCell ref="BW31891:BX31891"/>
    <mergeCell ref="BV32028:BV32031"/>
    <mergeCell ref="BX32029:BX32031"/>
    <mergeCell ref="BV32033:BV32036"/>
    <mergeCell ref="BV32038:BV32040"/>
    <mergeCell ref="BW32065:BX32065"/>
    <mergeCell ref="BV32066:BV32069"/>
    <mergeCell ref="BW32066:BX32066"/>
    <mergeCell ref="BW32067:BX32067"/>
    <mergeCell ref="BW32068:BX32068"/>
    <mergeCell ref="BW32069:BX32069"/>
    <mergeCell ref="BW32013:BX32014"/>
    <mergeCell ref="BV32014:BV32017"/>
    <mergeCell ref="BW32015:BX32015"/>
    <mergeCell ref="BV32019:BV32022"/>
    <mergeCell ref="BX32019:BX32022"/>
    <mergeCell ref="BV32024:BV32026"/>
    <mergeCell ref="BX32024:BX32027"/>
    <mergeCell ref="BV32005:BV32008"/>
    <mergeCell ref="BW32005:BX32006"/>
    <mergeCell ref="BW32007:BX32007"/>
    <mergeCell ref="BW32008:BX32008"/>
    <mergeCell ref="BW32009:BX32009"/>
    <mergeCell ref="BV32010:BV32012"/>
    <mergeCell ref="BW32010:BX32010"/>
    <mergeCell ref="BW32011:BX32011"/>
    <mergeCell ref="BV31968:BV31971"/>
    <mergeCell ref="BX31969:BX31971"/>
    <mergeCell ref="BV31973:BV31976"/>
    <mergeCell ref="BV31978:BV31980"/>
    <mergeCell ref="BW31999:BX31999"/>
    <mergeCell ref="BV32000:BV32003"/>
    <mergeCell ref="BW32000:BX32000"/>
    <mergeCell ref="BW32001:BX32001"/>
    <mergeCell ref="BW32002:BX32002"/>
    <mergeCell ref="BW32003:BX32003"/>
    <mergeCell ref="BW32139:BX32140"/>
    <mergeCell ref="BV32140:BV32143"/>
    <mergeCell ref="BW32141:BX32141"/>
    <mergeCell ref="BV32145:BV32148"/>
    <mergeCell ref="BX32145:BX32148"/>
    <mergeCell ref="BV32150:BV32152"/>
    <mergeCell ref="BX32150:BX32153"/>
    <mergeCell ref="BV32131:BV32134"/>
    <mergeCell ref="BW32131:BX32132"/>
    <mergeCell ref="BW32133:BX32133"/>
    <mergeCell ref="BW32134:BX32134"/>
    <mergeCell ref="BW32135:BX32135"/>
    <mergeCell ref="BV32136:BV32138"/>
    <mergeCell ref="BW32136:BX32136"/>
    <mergeCell ref="BW32137:BX32137"/>
    <mergeCell ref="BV32094:BV32097"/>
    <mergeCell ref="BX32095:BX32097"/>
    <mergeCell ref="BV32099:BV32102"/>
    <mergeCell ref="BV32104:BV32106"/>
    <mergeCell ref="BW32125:BX32125"/>
    <mergeCell ref="BV32126:BV32129"/>
    <mergeCell ref="BW32126:BX32126"/>
    <mergeCell ref="BW32127:BX32127"/>
    <mergeCell ref="BW32128:BX32128"/>
    <mergeCell ref="BW32129:BX32129"/>
    <mergeCell ref="BW32079:BX32080"/>
    <mergeCell ref="BV32080:BV32083"/>
    <mergeCell ref="BW32081:BX32081"/>
    <mergeCell ref="BV32085:BV32088"/>
    <mergeCell ref="BX32085:BX32088"/>
    <mergeCell ref="BV32090:BV32092"/>
    <mergeCell ref="BX32090:BX32093"/>
    <mergeCell ref="BV32071:BV32074"/>
    <mergeCell ref="BW32071:BX32072"/>
    <mergeCell ref="BW32073:BX32073"/>
    <mergeCell ref="BW32074:BX32074"/>
    <mergeCell ref="BW32075:BX32075"/>
    <mergeCell ref="BV32076:BV32078"/>
    <mergeCell ref="BW32076:BX32076"/>
    <mergeCell ref="BW32077:BX32077"/>
    <mergeCell ref="BV32214:BV32217"/>
    <mergeCell ref="BX32215:BX32217"/>
    <mergeCell ref="BV32219:BV32222"/>
    <mergeCell ref="BV32224:BV32226"/>
    <mergeCell ref="BW32245:BX32245"/>
    <mergeCell ref="BV32246:BV32249"/>
    <mergeCell ref="BW32246:BX32246"/>
    <mergeCell ref="BW32247:BX32247"/>
    <mergeCell ref="BW32248:BX32248"/>
    <mergeCell ref="BW32249:BX32249"/>
    <mergeCell ref="BW32199:BX32200"/>
    <mergeCell ref="BV32200:BV32203"/>
    <mergeCell ref="BW32201:BX32201"/>
    <mergeCell ref="BV32205:BV32208"/>
    <mergeCell ref="BX32205:BX32208"/>
    <mergeCell ref="BV32210:BV32212"/>
    <mergeCell ref="BX32210:BX32213"/>
    <mergeCell ref="BV32191:BV32194"/>
    <mergeCell ref="BW32191:BX32192"/>
    <mergeCell ref="BW32193:BX32193"/>
    <mergeCell ref="BW32194:BX32194"/>
    <mergeCell ref="BW32195:BX32195"/>
    <mergeCell ref="BV32196:BV32198"/>
    <mergeCell ref="BW32196:BX32196"/>
    <mergeCell ref="BW32197:BX32197"/>
    <mergeCell ref="BV32154:BV32157"/>
    <mergeCell ref="BX32155:BX32157"/>
    <mergeCell ref="BV32159:BV32162"/>
    <mergeCell ref="BV32164:BV32166"/>
    <mergeCell ref="BW32185:BX32185"/>
    <mergeCell ref="BV32186:BV32189"/>
    <mergeCell ref="BW32186:BX32186"/>
    <mergeCell ref="BW32187:BX32187"/>
    <mergeCell ref="BW32188:BX32188"/>
    <mergeCell ref="BW32189:BX32189"/>
    <mergeCell ref="BW32325:BX32326"/>
    <mergeCell ref="BV32326:BV32329"/>
    <mergeCell ref="BW32327:BX32327"/>
    <mergeCell ref="BV32331:BV32334"/>
    <mergeCell ref="BX32331:BX32334"/>
    <mergeCell ref="BV32336:BV32338"/>
    <mergeCell ref="BX32336:BX32339"/>
    <mergeCell ref="BV32317:BV32320"/>
    <mergeCell ref="BW32317:BX32318"/>
    <mergeCell ref="BW32319:BX32319"/>
    <mergeCell ref="BW32320:BX32320"/>
    <mergeCell ref="BW32321:BX32321"/>
    <mergeCell ref="BV32322:BV32324"/>
    <mergeCell ref="BW32322:BX32322"/>
    <mergeCell ref="BW32323:BX32323"/>
    <mergeCell ref="BV32274:BV32277"/>
    <mergeCell ref="BX32275:BX32277"/>
    <mergeCell ref="BV32279:BV32282"/>
    <mergeCell ref="BV32284:BV32286"/>
    <mergeCell ref="BW32311:BX32311"/>
    <mergeCell ref="BV32312:BV32315"/>
    <mergeCell ref="BW32312:BX32312"/>
    <mergeCell ref="BW32313:BX32313"/>
    <mergeCell ref="BW32314:BX32314"/>
    <mergeCell ref="BW32315:BX32315"/>
    <mergeCell ref="BW32259:BX32260"/>
    <mergeCell ref="BV32260:BV32263"/>
    <mergeCell ref="BW32261:BX32261"/>
    <mergeCell ref="BV32265:BV32268"/>
    <mergeCell ref="BX32265:BX32268"/>
    <mergeCell ref="BV32270:BV32272"/>
    <mergeCell ref="BX32270:BX32273"/>
    <mergeCell ref="BV32251:BV32254"/>
    <mergeCell ref="BW32251:BX32252"/>
    <mergeCell ref="BW32253:BX32253"/>
    <mergeCell ref="BW32254:BX32254"/>
    <mergeCell ref="BW32255:BX32255"/>
    <mergeCell ref="BV32256:BV32258"/>
    <mergeCell ref="BW32256:BX32256"/>
    <mergeCell ref="BW32257:BX32257"/>
    <mergeCell ref="BV32400:BV32403"/>
    <mergeCell ref="BX32401:BX32403"/>
    <mergeCell ref="BV32405:BV32408"/>
    <mergeCell ref="BV32410:BV32412"/>
    <mergeCell ref="BW32431:BX32431"/>
    <mergeCell ref="BV32432:BV32435"/>
    <mergeCell ref="BW32432:BX32432"/>
    <mergeCell ref="BW32433:BX32433"/>
    <mergeCell ref="BW32434:BX32434"/>
    <mergeCell ref="BW32435:BX32435"/>
    <mergeCell ref="BW32385:BX32386"/>
    <mergeCell ref="BV32386:BV32389"/>
    <mergeCell ref="BW32387:BX32387"/>
    <mergeCell ref="BV32391:BV32394"/>
    <mergeCell ref="BX32391:BX32394"/>
    <mergeCell ref="BV32396:BV32398"/>
    <mergeCell ref="BX32396:BX32399"/>
    <mergeCell ref="BV32377:BV32380"/>
    <mergeCell ref="BW32377:BX32378"/>
    <mergeCell ref="BW32379:BX32379"/>
    <mergeCell ref="BW32380:BX32380"/>
    <mergeCell ref="BW32381:BX32381"/>
    <mergeCell ref="BV32382:BV32384"/>
    <mergeCell ref="BW32382:BX32382"/>
    <mergeCell ref="BW32383:BX32383"/>
    <mergeCell ref="BV32340:BV32343"/>
    <mergeCell ref="BX32341:BX32343"/>
    <mergeCell ref="BV32345:BV32348"/>
    <mergeCell ref="BV32350:BV32352"/>
    <mergeCell ref="BW32371:BX32371"/>
    <mergeCell ref="BV32372:BV32375"/>
    <mergeCell ref="BW32372:BX32372"/>
    <mergeCell ref="BW32373:BX32373"/>
    <mergeCell ref="BW32374:BX32374"/>
    <mergeCell ref="BW32375:BX32375"/>
    <mergeCell ref="BW32505:BX32506"/>
    <mergeCell ref="BV32506:BV32509"/>
    <mergeCell ref="BW32507:BX32507"/>
    <mergeCell ref="BV32511:BV32514"/>
    <mergeCell ref="BX32511:BX32514"/>
    <mergeCell ref="BV32516:BV32518"/>
    <mergeCell ref="BX32516:BX32519"/>
    <mergeCell ref="BV32497:BV32500"/>
    <mergeCell ref="BW32497:BX32498"/>
    <mergeCell ref="BW32499:BX32499"/>
    <mergeCell ref="BW32500:BX32500"/>
    <mergeCell ref="BW32501:BX32501"/>
    <mergeCell ref="BV32502:BV32504"/>
    <mergeCell ref="BW32502:BX32502"/>
    <mergeCell ref="BW32503:BX32503"/>
    <mergeCell ref="BV32460:BV32463"/>
    <mergeCell ref="BX32461:BX32463"/>
    <mergeCell ref="BV32465:BV32468"/>
    <mergeCell ref="BV32470:BV32472"/>
    <mergeCell ref="BW32491:BX32491"/>
    <mergeCell ref="BV32492:BV32495"/>
    <mergeCell ref="BW32492:BX32492"/>
    <mergeCell ref="BW32493:BX32493"/>
    <mergeCell ref="BW32494:BX32494"/>
    <mergeCell ref="BW32495:BX32495"/>
    <mergeCell ref="BW32445:BX32446"/>
    <mergeCell ref="BV32446:BV32449"/>
    <mergeCell ref="BW32447:BX32447"/>
    <mergeCell ref="BV32451:BV32454"/>
    <mergeCell ref="BX32451:BX32454"/>
    <mergeCell ref="BV32456:BV32458"/>
    <mergeCell ref="BX32456:BX32459"/>
    <mergeCell ref="BV32437:BV32440"/>
    <mergeCell ref="BW32437:BX32438"/>
    <mergeCell ref="BW32439:BX32439"/>
    <mergeCell ref="BW32440:BX32440"/>
    <mergeCell ref="BW32441:BX32441"/>
    <mergeCell ref="BV32442:BV32444"/>
    <mergeCell ref="BW32442:BX32442"/>
    <mergeCell ref="BW32443:BX32443"/>
    <mergeCell ref="BV32586:BV32589"/>
    <mergeCell ref="BX32587:BX32589"/>
    <mergeCell ref="BV32591:BV32594"/>
    <mergeCell ref="BV32596:BV32598"/>
    <mergeCell ref="BW32617:BX32617"/>
    <mergeCell ref="BV32618:BV32621"/>
    <mergeCell ref="BW32618:BX32618"/>
    <mergeCell ref="BW32619:BX32619"/>
    <mergeCell ref="BW32620:BX32620"/>
    <mergeCell ref="BW32621:BX32621"/>
    <mergeCell ref="BW32571:BX32572"/>
    <mergeCell ref="BV32572:BV32575"/>
    <mergeCell ref="BW32573:BX32573"/>
    <mergeCell ref="BV32577:BV32580"/>
    <mergeCell ref="BX32577:BX32580"/>
    <mergeCell ref="BV32582:BV32584"/>
    <mergeCell ref="BX32582:BX32585"/>
    <mergeCell ref="BV32563:BV32566"/>
    <mergeCell ref="BW32563:BX32564"/>
    <mergeCell ref="BW32565:BX32565"/>
    <mergeCell ref="BW32566:BX32566"/>
    <mergeCell ref="BW32567:BX32567"/>
    <mergeCell ref="BV32568:BV32570"/>
    <mergeCell ref="BW32568:BX32568"/>
    <mergeCell ref="BW32569:BX32569"/>
    <mergeCell ref="BV32520:BV32523"/>
    <mergeCell ref="BX32521:BX32523"/>
    <mergeCell ref="BV32525:BV32528"/>
    <mergeCell ref="BV32530:BV32532"/>
    <mergeCell ref="BW32557:BX32557"/>
    <mergeCell ref="BV32558:BV32561"/>
    <mergeCell ref="BW32558:BX32558"/>
    <mergeCell ref="BW32559:BX32559"/>
    <mergeCell ref="BW32560:BX32560"/>
    <mergeCell ref="BW32561:BX32561"/>
    <mergeCell ref="BW32691:BX32692"/>
    <mergeCell ref="BV32692:BV32695"/>
    <mergeCell ref="BW32693:BX32693"/>
    <mergeCell ref="BV32697:BV32700"/>
    <mergeCell ref="BX32697:BX32700"/>
    <mergeCell ref="BV32702:BV32704"/>
    <mergeCell ref="BX32702:BX32705"/>
    <mergeCell ref="BV32683:BV32686"/>
    <mergeCell ref="BW32683:BX32684"/>
    <mergeCell ref="BW32685:BX32685"/>
    <mergeCell ref="BW32686:BX32686"/>
    <mergeCell ref="BW32687:BX32687"/>
    <mergeCell ref="BV32688:BV32690"/>
    <mergeCell ref="BW32688:BX32688"/>
    <mergeCell ref="BW32689:BX32689"/>
    <mergeCell ref="BV32646:BV32649"/>
    <mergeCell ref="BX32647:BX32649"/>
    <mergeCell ref="BV32651:BV32654"/>
    <mergeCell ref="BV32656:BV32658"/>
    <mergeCell ref="BW32677:BX32677"/>
    <mergeCell ref="BV32678:BV32681"/>
    <mergeCell ref="BW32678:BX32678"/>
    <mergeCell ref="BW32679:BX32679"/>
    <mergeCell ref="BW32680:BX32680"/>
    <mergeCell ref="BW32681:BX32681"/>
    <mergeCell ref="BW32631:BX32632"/>
    <mergeCell ref="BV32632:BV32635"/>
    <mergeCell ref="BW32633:BX32633"/>
    <mergeCell ref="BV32637:BV32640"/>
    <mergeCell ref="BX32637:BX32640"/>
    <mergeCell ref="BV32642:BV32644"/>
    <mergeCell ref="BX32642:BX32645"/>
    <mergeCell ref="BV32623:BV32626"/>
    <mergeCell ref="BW32623:BX32624"/>
    <mergeCell ref="BW32625:BX32625"/>
    <mergeCell ref="BW32626:BX32626"/>
    <mergeCell ref="BW32627:BX32627"/>
    <mergeCell ref="BV32628:BV32630"/>
    <mergeCell ref="BW32628:BX32628"/>
    <mergeCell ref="BW32629:BX32629"/>
    <mergeCell ref="BV32766:BV32769"/>
    <mergeCell ref="BX32767:BX32769"/>
    <mergeCell ref="BV32771:BV32774"/>
    <mergeCell ref="BV32776:BV32778"/>
    <mergeCell ref="BW32803:BX32803"/>
    <mergeCell ref="BV32804:BV32807"/>
    <mergeCell ref="BW32804:BX32804"/>
    <mergeCell ref="BW32805:BX32805"/>
    <mergeCell ref="BW32806:BX32806"/>
    <mergeCell ref="BW32807:BX32807"/>
    <mergeCell ref="BW32751:BX32752"/>
    <mergeCell ref="BV32752:BV32755"/>
    <mergeCell ref="BW32753:BX32753"/>
    <mergeCell ref="BV32757:BV32760"/>
    <mergeCell ref="BX32757:BX32760"/>
    <mergeCell ref="BV32762:BV32764"/>
    <mergeCell ref="BX32762:BX32765"/>
    <mergeCell ref="BV32743:BV32746"/>
    <mergeCell ref="BW32743:BX32744"/>
    <mergeCell ref="BW32745:BX32745"/>
    <mergeCell ref="BW32746:BX32746"/>
    <mergeCell ref="BW32747:BX32747"/>
    <mergeCell ref="BV32748:BV32750"/>
    <mergeCell ref="BW32748:BX32748"/>
    <mergeCell ref="BW32749:BX32749"/>
    <mergeCell ref="BV32706:BV32709"/>
    <mergeCell ref="BX32707:BX32709"/>
    <mergeCell ref="BV32711:BV32714"/>
    <mergeCell ref="BV32716:BV32718"/>
    <mergeCell ref="BW32737:BX32737"/>
    <mergeCell ref="BV32738:BV32741"/>
    <mergeCell ref="BW32738:BX32738"/>
    <mergeCell ref="BW32739:BX32739"/>
    <mergeCell ref="BW32740:BX32740"/>
    <mergeCell ref="BW32741:BX32741"/>
    <mergeCell ref="BW32877:BX32878"/>
    <mergeCell ref="BV32878:BV32881"/>
    <mergeCell ref="BW32879:BX32879"/>
    <mergeCell ref="BV32883:BV32886"/>
    <mergeCell ref="BX32883:BX32886"/>
    <mergeCell ref="BV32888:BV32890"/>
    <mergeCell ref="BX32888:BX32891"/>
    <mergeCell ref="BV32869:BV32872"/>
    <mergeCell ref="BW32869:BX32870"/>
    <mergeCell ref="BW32871:BX32871"/>
    <mergeCell ref="BW32872:BX32872"/>
    <mergeCell ref="BW32873:BX32873"/>
    <mergeCell ref="BV32874:BV32876"/>
    <mergeCell ref="BW32874:BX32874"/>
    <mergeCell ref="BW32875:BX32875"/>
    <mergeCell ref="BV32832:BV32835"/>
    <mergeCell ref="BX32833:BX32835"/>
    <mergeCell ref="BV32837:BV32840"/>
    <mergeCell ref="BV32842:BV32844"/>
    <mergeCell ref="BW32863:BX32863"/>
    <mergeCell ref="BV32864:BV32867"/>
    <mergeCell ref="BW32864:BX32864"/>
    <mergeCell ref="BW32865:BX32865"/>
    <mergeCell ref="BW32866:BX32866"/>
    <mergeCell ref="BW32867:BX32867"/>
    <mergeCell ref="BW32817:BX32818"/>
    <mergeCell ref="BV32818:BV32821"/>
    <mergeCell ref="BW32819:BX32819"/>
    <mergeCell ref="BV32823:BV32826"/>
    <mergeCell ref="BX32823:BX32826"/>
    <mergeCell ref="BV32828:BV32830"/>
    <mergeCell ref="BX32828:BX32831"/>
    <mergeCell ref="BV32809:BV32812"/>
    <mergeCell ref="BW32809:BX32810"/>
    <mergeCell ref="BW32811:BX32811"/>
    <mergeCell ref="BW32812:BX32812"/>
    <mergeCell ref="BW32813:BX32813"/>
    <mergeCell ref="BV32814:BV32816"/>
    <mergeCell ref="BW32814:BX32814"/>
    <mergeCell ref="BW32815:BX32815"/>
    <mergeCell ref="BV32952:BV32955"/>
    <mergeCell ref="BX32953:BX32955"/>
    <mergeCell ref="BV32957:BV32960"/>
    <mergeCell ref="BV32962:BV32964"/>
    <mergeCell ref="BW32983:BX32983"/>
    <mergeCell ref="BV32984:BV32987"/>
    <mergeCell ref="BW32984:BX32984"/>
    <mergeCell ref="BW32985:BX32985"/>
    <mergeCell ref="BW32986:BX32986"/>
    <mergeCell ref="BW32987:BX32987"/>
    <mergeCell ref="BW32937:BX32938"/>
    <mergeCell ref="BV32938:BV32941"/>
    <mergeCell ref="BW32939:BX32939"/>
    <mergeCell ref="BV32943:BV32946"/>
    <mergeCell ref="BX32943:BX32946"/>
    <mergeCell ref="BV32948:BV32950"/>
    <mergeCell ref="BX32948:BX32951"/>
    <mergeCell ref="BV32929:BV32932"/>
    <mergeCell ref="BW32929:BX32930"/>
    <mergeCell ref="BW32931:BX32931"/>
    <mergeCell ref="BW32932:BX32932"/>
    <mergeCell ref="BW32933:BX32933"/>
    <mergeCell ref="BV32934:BV32936"/>
    <mergeCell ref="BW32934:BX32934"/>
    <mergeCell ref="BW32935:BX32935"/>
    <mergeCell ref="BV32892:BV32895"/>
    <mergeCell ref="BX32893:BX32895"/>
    <mergeCell ref="BV32897:BV32900"/>
    <mergeCell ref="BV32902:BV32904"/>
    <mergeCell ref="BW32923:BX32923"/>
    <mergeCell ref="BV32924:BV32927"/>
    <mergeCell ref="BW32924:BX32924"/>
    <mergeCell ref="BW32925:BX32925"/>
    <mergeCell ref="BW32926:BX32926"/>
    <mergeCell ref="BW32927:BX32927"/>
    <mergeCell ref="BW33063:BX33064"/>
    <mergeCell ref="BV33064:BV33067"/>
    <mergeCell ref="BW33065:BX33065"/>
    <mergeCell ref="BV33069:BV33072"/>
    <mergeCell ref="BX33069:BX33072"/>
    <mergeCell ref="BV33074:BV33076"/>
    <mergeCell ref="BX33074:BX33077"/>
    <mergeCell ref="BV33055:BV33058"/>
    <mergeCell ref="BW33055:BX33056"/>
    <mergeCell ref="BW33057:BX33057"/>
    <mergeCell ref="BW33058:BX33058"/>
    <mergeCell ref="BW33059:BX33059"/>
    <mergeCell ref="BV33060:BV33062"/>
    <mergeCell ref="BW33060:BX33060"/>
    <mergeCell ref="BW33061:BX33061"/>
    <mergeCell ref="BV33012:BV33015"/>
    <mergeCell ref="BX33013:BX33015"/>
    <mergeCell ref="BV33017:BV33020"/>
    <mergeCell ref="BV33022:BV33024"/>
    <mergeCell ref="BW33049:BX33049"/>
    <mergeCell ref="BV33050:BV33053"/>
    <mergeCell ref="BW33050:BX33050"/>
    <mergeCell ref="BW33051:BX33051"/>
    <mergeCell ref="BW33052:BX33052"/>
    <mergeCell ref="BW33053:BX33053"/>
    <mergeCell ref="BW32997:BX32998"/>
    <mergeCell ref="BV32998:BV33001"/>
    <mergeCell ref="BW32999:BX32999"/>
    <mergeCell ref="BV33003:BV33006"/>
    <mergeCell ref="BX33003:BX33006"/>
    <mergeCell ref="BV33008:BV33010"/>
    <mergeCell ref="BX33008:BX33011"/>
    <mergeCell ref="BV32989:BV32992"/>
    <mergeCell ref="BW32989:BX32990"/>
    <mergeCell ref="BW32991:BX32991"/>
    <mergeCell ref="BW32992:BX32992"/>
    <mergeCell ref="BW32993:BX32993"/>
    <mergeCell ref="BV32994:BV32996"/>
    <mergeCell ref="BW32994:BX32994"/>
    <mergeCell ref="BW32995:BX32995"/>
    <mergeCell ref="BV33138:BV33141"/>
    <mergeCell ref="BX33139:BX33141"/>
    <mergeCell ref="BV33143:BV33146"/>
    <mergeCell ref="BV33148:BV33150"/>
    <mergeCell ref="BW33169:BX33169"/>
    <mergeCell ref="BV33170:BV33173"/>
    <mergeCell ref="BW33170:BX33170"/>
    <mergeCell ref="BW33171:BX33171"/>
    <mergeCell ref="BW33172:BX33172"/>
    <mergeCell ref="BW33173:BX33173"/>
    <mergeCell ref="BW33123:BX33124"/>
    <mergeCell ref="BV33124:BV33127"/>
    <mergeCell ref="BW33125:BX33125"/>
    <mergeCell ref="BV33129:BV33132"/>
    <mergeCell ref="BX33129:BX33132"/>
    <mergeCell ref="BV33134:BV33136"/>
    <mergeCell ref="BX33134:BX33137"/>
    <mergeCell ref="BV33115:BV33118"/>
    <mergeCell ref="BW33115:BX33116"/>
    <mergeCell ref="BW33117:BX33117"/>
    <mergeCell ref="BW33118:BX33118"/>
    <mergeCell ref="BW33119:BX33119"/>
    <mergeCell ref="BV33120:BV33122"/>
    <mergeCell ref="BW33120:BX33120"/>
    <mergeCell ref="BW33121:BX33121"/>
    <mergeCell ref="BV33078:BV33081"/>
    <mergeCell ref="BX33079:BX33081"/>
    <mergeCell ref="BV33083:BV33086"/>
    <mergeCell ref="BV33088:BV33090"/>
    <mergeCell ref="BW33109:BX33109"/>
    <mergeCell ref="BV33110:BV33113"/>
    <mergeCell ref="BW33110:BX33110"/>
    <mergeCell ref="BW33111:BX33111"/>
    <mergeCell ref="BW33112:BX33112"/>
    <mergeCell ref="BW33113:BX33113"/>
    <mergeCell ref="BW33243:BX33244"/>
    <mergeCell ref="BV33244:BV33247"/>
    <mergeCell ref="BW33245:BX33245"/>
    <mergeCell ref="BV33249:BV33252"/>
    <mergeCell ref="BX33249:BX33252"/>
    <mergeCell ref="BV33254:BV33256"/>
    <mergeCell ref="BX33254:BX33257"/>
    <mergeCell ref="BV33235:BV33238"/>
    <mergeCell ref="BW33235:BX33236"/>
    <mergeCell ref="BW33237:BX33237"/>
    <mergeCell ref="BW33238:BX33238"/>
    <mergeCell ref="BW33239:BX33239"/>
    <mergeCell ref="BV33240:BV33242"/>
    <mergeCell ref="BW33240:BX33240"/>
    <mergeCell ref="BW33241:BX33241"/>
    <mergeCell ref="BV33198:BV33201"/>
    <mergeCell ref="BX33199:BX33201"/>
    <mergeCell ref="BV33203:BV33206"/>
    <mergeCell ref="BV33208:BV33210"/>
    <mergeCell ref="BW33229:BX33229"/>
    <mergeCell ref="BV33230:BV33233"/>
    <mergeCell ref="BW33230:BX33230"/>
    <mergeCell ref="BW33231:BX33231"/>
    <mergeCell ref="BW33232:BX33232"/>
    <mergeCell ref="BW33233:BX33233"/>
    <mergeCell ref="BW33183:BX33184"/>
    <mergeCell ref="BV33184:BV33187"/>
    <mergeCell ref="BW33185:BX33185"/>
    <mergeCell ref="BV33189:BV33192"/>
    <mergeCell ref="BX33189:BX33192"/>
    <mergeCell ref="BV33194:BV33196"/>
    <mergeCell ref="BX33194:BX33197"/>
    <mergeCell ref="BV33175:BV33178"/>
    <mergeCell ref="BW33175:BX33176"/>
    <mergeCell ref="BW33177:BX33177"/>
    <mergeCell ref="BW33178:BX33178"/>
    <mergeCell ref="BW33179:BX33179"/>
    <mergeCell ref="BV33180:BV33182"/>
    <mergeCell ref="BW33180:BX33180"/>
    <mergeCell ref="BW33181:BX33181"/>
    <mergeCell ref="BV33324:BV33327"/>
    <mergeCell ref="BX33325:BX33327"/>
    <mergeCell ref="BV33329:BV33332"/>
    <mergeCell ref="BV33334:BV33336"/>
    <mergeCell ref="BW33355:BX33355"/>
    <mergeCell ref="BV33356:BV33359"/>
    <mergeCell ref="BW33356:BX33356"/>
    <mergeCell ref="BW33357:BX33357"/>
    <mergeCell ref="BW33358:BX33358"/>
    <mergeCell ref="BW33359:BX33359"/>
    <mergeCell ref="BW33309:BX33310"/>
    <mergeCell ref="BV33310:BV33313"/>
    <mergeCell ref="BW33311:BX33311"/>
    <mergeCell ref="BV33315:BV33318"/>
    <mergeCell ref="BX33315:BX33318"/>
    <mergeCell ref="BV33320:BV33322"/>
    <mergeCell ref="BX33320:BX33323"/>
    <mergeCell ref="BV33301:BV33304"/>
    <mergeCell ref="BW33301:BX33302"/>
    <mergeCell ref="BW33303:BX33303"/>
    <mergeCell ref="BW33304:BX33304"/>
    <mergeCell ref="BW33305:BX33305"/>
    <mergeCell ref="BV33306:BV33308"/>
    <mergeCell ref="BW33306:BX33306"/>
    <mergeCell ref="BW33307:BX33307"/>
    <mergeCell ref="BV33258:BV33261"/>
    <mergeCell ref="BX33259:BX33261"/>
    <mergeCell ref="BV33263:BV33266"/>
    <mergeCell ref="BV33268:BV33270"/>
    <mergeCell ref="BW33295:BX33295"/>
    <mergeCell ref="BV33296:BV33299"/>
    <mergeCell ref="BW33296:BX33296"/>
    <mergeCell ref="BW33297:BX33297"/>
    <mergeCell ref="BW33298:BX33298"/>
    <mergeCell ref="BW33299:BX33299"/>
    <mergeCell ref="BW33429:BX33430"/>
    <mergeCell ref="BV33430:BV33433"/>
    <mergeCell ref="BW33431:BX33431"/>
    <mergeCell ref="BV33435:BV33438"/>
    <mergeCell ref="BX33435:BX33438"/>
    <mergeCell ref="BV33440:BV33442"/>
    <mergeCell ref="BX33440:BX33443"/>
    <mergeCell ref="BV33421:BV33424"/>
    <mergeCell ref="BW33421:BX33422"/>
    <mergeCell ref="BW33423:BX33423"/>
    <mergeCell ref="BW33424:BX33424"/>
    <mergeCell ref="BW33425:BX33425"/>
    <mergeCell ref="BV33426:BV33428"/>
    <mergeCell ref="BW33426:BX33426"/>
    <mergeCell ref="BW33427:BX33427"/>
    <mergeCell ref="BV33384:BV33387"/>
    <mergeCell ref="BX33385:BX33387"/>
    <mergeCell ref="BV33389:BV33392"/>
    <mergeCell ref="BV33394:BV33396"/>
    <mergeCell ref="BW33415:BX33415"/>
    <mergeCell ref="BV33416:BV33419"/>
    <mergeCell ref="BW33416:BX33416"/>
    <mergeCell ref="BW33417:BX33417"/>
    <mergeCell ref="BW33418:BX33418"/>
    <mergeCell ref="BW33419:BX33419"/>
    <mergeCell ref="BW33369:BX33370"/>
    <mergeCell ref="BV33370:BV33373"/>
    <mergeCell ref="BW33371:BX33371"/>
    <mergeCell ref="BV33375:BV33378"/>
    <mergeCell ref="BX33375:BX33378"/>
    <mergeCell ref="BV33380:BV33382"/>
    <mergeCell ref="BX33380:BX33383"/>
    <mergeCell ref="BV33361:BV33364"/>
    <mergeCell ref="BW33361:BX33362"/>
    <mergeCell ref="BW33363:BX33363"/>
    <mergeCell ref="BW33364:BX33364"/>
    <mergeCell ref="BW33365:BX33365"/>
    <mergeCell ref="BV33366:BV33368"/>
    <mergeCell ref="BW33366:BX33366"/>
    <mergeCell ref="BW33367:BX33367"/>
    <mergeCell ref="BV33504:BV33507"/>
    <mergeCell ref="BX33505:BX33507"/>
    <mergeCell ref="BV33509:BV33512"/>
    <mergeCell ref="BV33514:BV33516"/>
    <mergeCell ref="BW33541:BX33541"/>
    <mergeCell ref="BV33542:BV33545"/>
    <mergeCell ref="BW33542:BX33542"/>
    <mergeCell ref="BW33543:BX33543"/>
    <mergeCell ref="BW33544:BX33544"/>
    <mergeCell ref="BW33545:BX33545"/>
    <mergeCell ref="BW33489:BX33490"/>
    <mergeCell ref="BV33490:BV33493"/>
    <mergeCell ref="BW33491:BX33491"/>
    <mergeCell ref="BV33495:BV33498"/>
    <mergeCell ref="BX33495:BX33498"/>
    <mergeCell ref="BV33500:BV33502"/>
    <mergeCell ref="BX33500:BX33503"/>
    <mergeCell ref="BV33481:BV33484"/>
    <mergeCell ref="BW33481:BX33482"/>
    <mergeCell ref="BW33483:BX33483"/>
    <mergeCell ref="BW33484:BX33484"/>
    <mergeCell ref="BW33485:BX33485"/>
    <mergeCell ref="BV33486:BV33488"/>
    <mergeCell ref="BW33486:BX33486"/>
    <mergeCell ref="BW33487:BX33487"/>
    <mergeCell ref="BV33444:BV33447"/>
    <mergeCell ref="BX33445:BX33447"/>
    <mergeCell ref="BV33449:BV33452"/>
    <mergeCell ref="BV33454:BV33456"/>
    <mergeCell ref="BW33475:BX33475"/>
    <mergeCell ref="BV33476:BV33479"/>
    <mergeCell ref="BW33476:BX33476"/>
    <mergeCell ref="BW33477:BX33477"/>
    <mergeCell ref="BW33478:BX33478"/>
    <mergeCell ref="BW33479:BX33479"/>
    <mergeCell ref="BW33615:BX33616"/>
    <mergeCell ref="BV33616:BV33619"/>
    <mergeCell ref="BW33617:BX33617"/>
    <mergeCell ref="BV33621:BV33624"/>
    <mergeCell ref="BX33621:BX33624"/>
    <mergeCell ref="BV33626:BV33628"/>
    <mergeCell ref="BX33626:BX33629"/>
    <mergeCell ref="BV33607:BV33610"/>
    <mergeCell ref="BW33607:BX33608"/>
    <mergeCell ref="BW33609:BX33609"/>
    <mergeCell ref="BW33610:BX33610"/>
    <mergeCell ref="BW33611:BX33611"/>
    <mergeCell ref="BV33612:BV33614"/>
    <mergeCell ref="BW33612:BX33612"/>
    <mergeCell ref="BW33613:BX33613"/>
    <mergeCell ref="BV33570:BV33573"/>
    <mergeCell ref="BX33571:BX33573"/>
    <mergeCell ref="BV33575:BV33578"/>
    <mergeCell ref="BV33580:BV33582"/>
    <mergeCell ref="BW33601:BX33601"/>
    <mergeCell ref="BV33602:BV33605"/>
    <mergeCell ref="BW33602:BX33602"/>
    <mergeCell ref="BW33603:BX33603"/>
    <mergeCell ref="BW33604:BX33604"/>
    <mergeCell ref="BW33605:BX33605"/>
    <mergeCell ref="BW33555:BX33556"/>
    <mergeCell ref="BV33556:BV33559"/>
    <mergeCell ref="BW33557:BX33557"/>
    <mergeCell ref="BV33561:BV33564"/>
    <mergeCell ref="BX33561:BX33564"/>
    <mergeCell ref="BV33566:BV33568"/>
    <mergeCell ref="BX33566:BX33569"/>
    <mergeCell ref="BV33547:BV33550"/>
    <mergeCell ref="BW33547:BX33548"/>
    <mergeCell ref="BW33549:BX33549"/>
    <mergeCell ref="BW33550:BX33550"/>
    <mergeCell ref="BW33551:BX33551"/>
    <mergeCell ref="BV33552:BV33554"/>
    <mergeCell ref="BW33552:BX33552"/>
    <mergeCell ref="BW33553:BX33553"/>
    <mergeCell ref="BV33690:BV33693"/>
    <mergeCell ref="BX33691:BX33693"/>
    <mergeCell ref="BV33695:BV33698"/>
    <mergeCell ref="BV33700:BV33702"/>
    <mergeCell ref="BW33721:BX33721"/>
    <mergeCell ref="BV33722:BV33725"/>
    <mergeCell ref="BW33722:BX33722"/>
    <mergeCell ref="BW33723:BX33723"/>
    <mergeCell ref="BW33724:BX33724"/>
    <mergeCell ref="BW33725:BX33725"/>
    <mergeCell ref="BW33675:BX33676"/>
    <mergeCell ref="BV33676:BV33679"/>
    <mergeCell ref="BW33677:BX33677"/>
    <mergeCell ref="BV33681:BV33684"/>
    <mergeCell ref="BX33681:BX33684"/>
    <mergeCell ref="BV33686:BV33688"/>
    <mergeCell ref="BX33686:BX33689"/>
    <mergeCell ref="BV33667:BV33670"/>
    <mergeCell ref="BW33667:BX33668"/>
    <mergeCell ref="BW33669:BX33669"/>
    <mergeCell ref="BW33670:BX33670"/>
    <mergeCell ref="BW33671:BX33671"/>
    <mergeCell ref="BV33672:BV33674"/>
    <mergeCell ref="BW33672:BX33672"/>
    <mergeCell ref="BW33673:BX33673"/>
    <mergeCell ref="BV33630:BV33633"/>
    <mergeCell ref="BX33631:BX33633"/>
    <mergeCell ref="BV33635:BV33638"/>
    <mergeCell ref="BV33640:BV33642"/>
    <mergeCell ref="BW33661:BX33661"/>
    <mergeCell ref="BV33662:BV33665"/>
    <mergeCell ref="BW33662:BX33662"/>
    <mergeCell ref="BW33663:BX33663"/>
    <mergeCell ref="BW33664:BX33664"/>
    <mergeCell ref="BW33665:BX33665"/>
    <mergeCell ref="BW33801:BX33802"/>
    <mergeCell ref="BV33802:BV33805"/>
    <mergeCell ref="BW33803:BX33803"/>
    <mergeCell ref="BV33807:BV33810"/>
    <mergeCell ref="BX33807:BX33810"/>
    <mergeCell ref="BV33812:BV33814"/>
    <mergeCell ref="BX33812:BX33815"/>
    <mergeCell ref="BV33793:BV33796"/>
    <mergeCell ref="BW33793:BX33794"/>
    <mergeCell ref="BW33795:BX33795"/>
    <mergeCell ref="BW33796:BX33796"/>
    <mergeCell ref="BW33797:BX33797"/>
    <mergeCell ref="BV33798:BV33800"/>
    <mergeCell ref="BW33798:BX33798"/>
    <mergeCell ref="BW33799:BX33799"/>
    <mergeCell ref="BV33750:BV33753"/>
    <mergeCell ref="BX33751:BX33753"/>
    <mergeCell ref="BV33755:BV33758"/>
    <mergeCell ref="BV33760:BV33762"/>
    <mergeCell ref="BW33787:BX33787"/>
    <mergeCell ref="BV33788:BV33791"/>
    <mergeCell ref="BW33788:BX33788"/>
    <mergeCell ref="BW33789:BX33789"/>
    <mergeCell ref="BW33790:BX33790"/>
    <mergeCell ref="BW33791:BX33791"/>
    <mergeCell ref="BW33735:BX33736"/>
    <mergeCell ref="BV33736:BV33739"/>
    <mergeCell ref="BW33737:BX33737"/>
    <mergeCell ref="BV33741:BV33744"/>
    <mergeCell ref="BX33741:BX33744"/>
    <mergeCell ref="BV33746:BV33748"/>
    <mergeCell ref="BX33746:BX33749"/>
    <mergeCell ref="BV33727:BV33730"/>
    <mergeCell ref="BW33727:BX33728"/>
    <mergeCell ref="BW33729:BX33729"/>
    <mergeCell ref="BW33730:BX33730"/>
    <mergeCell ref="BW33731:BX33731"/>
    <mergeCell ref="BV33732:BV33734"/>
    <mergeCell ref="BW33732:BX33732"/>
    <mergeCell ref="BW33733:BX33733"/>
    <mergeCell ref="BV33876:BV33879"/>
    <mergeCell ref="BX33877:BX33879"/>
    <mergeCell ref="BV33881:BV33884"/>
    <mergeCell ref="BV33886:BV33888"/>
    <mergeCell ref="BW33907:BX33907"/>
    <mergeCell ref="BV33908:BV33911"/>
    <mergeCell ref="BW33908:BX33908"/>
    <mergeCell ref="BW33909:BX33909"/>
    <mergeCell ref="BW33910:BX33910"/>
    <mergeCell ref="BW33911:BX33911"/>
    <mergeCell ref="BW33861:BX33862"/>
    <mergeCell ref="BV33862:BV33865"/>
    <mergeCell ref="BW33863:BX33863"/>
    <mergeCell ref="BV33867:BV33870"/>
    <mergeCell ref="BX33867:BX33870"/>
    <mergeCell ref="BV33872:BV33874"/>
    <mergeCell ref="BX33872:BX33875"/>
    <mergeCell ref="BV33853:BV33856"/>
    <mergeCell ref="BW33853:BX33854"/>
    <mergeCell ref="BW33855:BX33855"/>
    <mergeCell ref="BW33856:BX33856"/>
    <mergeCell ref="BW33857:BX33857"/>
    <mergeCell ref="BV33858:BV33860"/>
    <mergeCell ref="BW33858:BX33858"/>
    <mergeCell ref="BW33859:BX33859"/>
    <mergeCell ref="BV33816:BV33819"/>
    <mergeCell ref="BX33817:BX33819"/>
    <mergeCell ref="BV33821:BV33824"/>
    <mergeCell ref="BV33826:BV33828"/>
    <mergeCell ref="BW33847:BX33847"/>
    <mergeCell ref="BV33848:BV33851"/>
    <mergeCell ref="BW33848:BX33848"/>
    <mergeCell ref="BW33849:BX33849"/>
    <mergeCell ref="BW33850:BX33850"/>
    <mergeCell ref="BW33851:BX33851"/>
    <mergeCell ref="BW33981:BX33982"/>
    <mergeCell ref="BV33982:BV33985"/>
    <mergeCell ref="BW33983:BX33983"/>
    <mergeCell ref="BV33987:BV33990"/>
    <mergeCell ref="BX33987:BX33990"/>
    <mergeCell ref="BV33992:BV33994"/>
    <mergeCell ref="BX33992:BX33995"/>
    <mergeCell ref="BV33973:BV33976"/>
    <mergeCell ref="BW33973:BX33974"/>
    <mergeCell ref="BW33975:BX33975"/>
    <mergeCell ref="BW33976:BX33976"/>
    <mergeCell ref="BW33977:BX33977"/>
    <mergeCell ref="BV33978:BV33980"/>
    <mergeCell ref="BW33978:BX33978"/>
    <mergeCell ref="BW33979:BX33979"/>
    <mergeCell ref="BV33936:BV33939"/>
    <mergeCell ref="BX33937:BX33939"/>
    <mergeCell ref="BV33941:BV33944"/>
    <mergeCell ref="BV33946:BV33948"/>
    <mergeCell ref="BW33967:BX33967"/>
    <mergeCell ref="BV33968:BV33971"/>
    <mergeCell ref="BW33968:BX33968"/>
    <mergeCell ref="BW33969:BX33969"/>
    <mergeCell ref="BW33970:BX33970"/>
    <mergeCell ref="BW33971:BX33971"/>
    <mergeCell ref="BW33921:BX33922"/>
    <mergeCell ref="BV33922:BV33925"/>
    <mergeCell ref="BW33923:BX33923"/>
    <mergeCell ref="BV33927:BV33930"/>
    <mergeCell ref="BX33927:BX33930"/>
    <mergeCell ref="BV33932:BV33934"/>
    <mergeCell ref="BX33932:BX33935"/>
    <mergeCell ref="BV33913:BV33916"/>
    <mergeCell ref="BW33913:BX33914"/>
    <mergeCell ref="BW33915:BX33915"/>
    <mergeCell ref="BW33916:BX33916"/>
    <mergeCell ref="BW33917:BX33917"/>
    <mergeCell ref="BV33918:BV33920"/>
    <mergeCell ref="BW33918:BX33918"/>
    <mergeCell ref="BW33919:BX33919"/>
    <mergeCell ref="BV34062:BV34065"/>
    <mergeCell ref="BX34063:BX34065"/>
    <mergeCell ref="BV34067:BV34070"/>
    <mergeCell ref="BV34072:BV34074"/>
    <mergeCell ref="BW34093:BX34093"/>
    <mergeCell ref="BV34094:BV34097"/>
    <mergeCell ref="BW34094:BX34094"/>
    <mergeCell ref="BW34095:BX34095"/>
    <mergeCell ref="BW34096:BX34096"/>
    <mergeCell ref="BW34097:BX34097"/>
    <mergeCell ref="BW34047:BX34048"/>
    <mergeCell ref="BV34048:BV34051"/>
    <mergeCell ref="BW34049:BX34049"/>
    <mergeCell ref="BV34053:BV34056"/>
    <mergeCell ref="BX34053:BX34056"/>
    <mergeCell ref="BV34058:BV34060"/>
    <mergeCell ref="BX34058:BX34061"/>
    <mergeCell ref="BV34039:BV34042"/>
    <mergeCell ref="BW34039:BX34040"/>
    <mergeCell ref="BW34041:BX34041"/>
    <mergeCell ref="BW34042:BX34042"/>
    <mergeCell ref="BW34043:BX34043"/>
    <mergeCell ref="BV34044:BV34046"/>
    <mergeCell ref="BW34044:BX34044"/>
    <mergeCell ref="BW34045:BX34045"/>
    <mergeCell ref="BV33996:BV33999"/>
    <mergeCell ref="BX33997:BX33999"/>
    <mergeCell ref="BV34001:BV34004"/>
    <mergeCell ref="BV34006:BV34008"/>
    <mergeCell ref="BW34033:BX34033"/>
    <mergeCell ref="BV34034:BV34037"/>
    <mergeCell ref="BW34034:BX34034"/>
    <mergeCell ref="BW34035:BX34035"/>
    <mergeCell ref="BW34036:BX34036"/>
    <mergeCell ref="BW34037:BX34037"/>
    <mergeCell ref="BW34167:BX34168"/>
    <mergeCell ref="BV34168:BV34171"/>
    <mergeCell ref="BW34169:BX34169"/>
    <mergeCell ref="BV34173:BV34176"/>
    <mergeCell ref="BX34173:BX34176"/>
    <mergeCell ref="BV34178:BV34180"/>
    <mergeCell ref="BX34178:BX34181"/>
    <mergeCell ref="BV34159:BV34162"/>
    <mergeCell ref="BW34159:BX34160"/>
    <mergeCell ref="BW34161:BX34161"/>
    <mergeCell ref="BW34162:BX34162"/>
    <mergeCell ref="BW34163:BX34163"/>
    <mergeCell ref="BV34164:BV34166"/>
    <mergeCell ref="BW34164:BX34164"/>
    <mergeCell ref="BW34165:BX34165"/>
    <mergeCell ref="BV34122:BV34125"/>
    <mergeCell ref="BX34123:BX34125"/>
    <mergeCell ref="BV34127:BV34130"/>
    <mergeCell ref="BV34132:BV34134"/>
    <mergeCell ref="BW34153:BX34153"/>
    <mergeCell ref="BV34154:BV34157"/>
    <mergeCell ref="BW34154:BX34154"/>
    <mergeCell ref="BW34155:BX34155"/>
    <mergeCell ref="BW34156:BX34156"/>
    <mergeCell ref="BW34157:BX34157"/>
    <mergeCell ref="BW34107:BX34108"/>
    <mergeCell ref="BV34108:BV34111"/>
    <mergeCell ref="BW34109:BX34109"/>
    <mergeCell ref="BV34113:BV34116"/>
    <mergeCell ref="BX34113:BX34116"/>
    <mergeCell ref="BV34118:BV34120"/>
    <mergeCell ref="BX34118:BX34121"/>
    <mergeCell ref="BV34099:BV34102"/>
    <mergeCell ref="BW34099:BX34100"/>
    <mergeCell ref="BW34101:BX34101"/>
    <mergeCell ref="BW34102:BX34102"/>
    <mergeCell ref="BW34103:BX34103"/>
    <mergeCell ref="BV34104:BV34106"/>
    <mergeCell ref="BW34104:BX34104"/>
    <mergeCell ref="BW34105:BX34105"/>
    <mergeCell ref="BV34242:BV34245"/>
    <mergeCell ref="BX34243:BX34245"/>
    <mergeCell ref="BV34247:BV34250"/>
    <mergeCell ref="BV34252:BV34254"/>
    <mergeCell ref="BW34279:BX34279"/>
    <mergeCell ref="BV34280:BV34283"/>
    <mergeCell ref="BW34280:BX34280"/>
    <mergeCell ref="BW34281:BX34281"/>
    <mergeCell ref="BW34282:BX34282"/>
    <mergeCell ref="BW34283:BX34283"/>
    <mergeCell ref="BW34227:BX34228"/>
    <mergeCell ref="BV34228:BV34231"/>
    <mergeCell ref="BW34229:BX34229"/>
    <mergeCell ref="BV34233:BV34236"/>
    <mergeCell ref="BX34233:BX34236"/>
    <mergeCell ref="BV34238:BV34240"/>
    <mergeCell ref="BX34238:BX34241"/>
    <mergeCell ref="BV34219:BV34222"/>
    <mergeCell ref="BW34219:BX34220"/>
    <mergeCell ref="BW34221:BX34221"/>
    <mergeCell ref="BW34222:BX34222"/>
    <mergeCell ref="BW34223:BX34223"/>
    <mergeCell ref="BV34224:BV34226"/>
    <mergeCell ref="BW34224:BX34224"/>
    <mergeCell ref="BW34225:BX34225"/>
    <mergeCell ref="BV34182:BV34185"/>
    <mergeCell ref="BX34183:BX34185"/>
    <mergeCell ref="BV34187:BV34190"/>
    <mergeCell ref="BV34192:BV34194"/>
    <mergeCell ref="BW34213:BX34213"/>
    <mergeCell ref="BV34214:BV34217"/>
    <mergeCell ref="BW34214:BX34214"/>
    <mergeCell ref="BW34215:BX34215"/>
    <mergeCell ref="BW34216:BX34216"/>
    <mergeCell ref="BW34217:BX34217"/>
    <mergeCell ref="BW34353:BX34354"/>
    <mergeCell ref="BV34354:BV34357"/>
    <mergeCell ref="BW34355:BX34355"/>
    <mergeCell ref="BV34359:BV34362"/>
    <mergeCell ref="BX34359:BX34362"/>
    <mergeCell ref="BV34364:BV34366"/>
    <mergeCell ref="BX34364:BX34367"/>
    <mergeCell ref="BV34345:BV34348"/>
    <mergeCell ref="BW34345:BX34346"/>
    <mergeCell ref="BW34347:BX34347"/>
    <mergeCell ref="BW34348:BX34348"/>
    <mergeCell ref="BW34349:BX34349"/>
    <mergeCell ref="BV34350:BV34352"/>
    <mergeCell ref="BW34350:BX34350"/>
    <mergeCell ref="BW34351:BX34351"/>
    <mergeCell ref="BV34308:BV34311"/>
    <mergeCell ref="BX34309:BX34311"/>
    <mergeCell ref="BV34313:BV34316"/>
    <mergeCell ref="BV34318:BV34320"/>
    <mergeCell ref="BW34339:BX34339"/>
    <mergeCell ref="BV34340:BV34343"/>
    <mergeCell ref="BW34340:BX34340"/>
    <mergeCell ref="BW34341:BX34341"/>
    <mergeCell ref="BW34342:BX34342"/>
    <mergeCell ref="BW34343:BX34343"/>
    <mergeCell ref="BW34293:BX34294"/>
    <mergeCell ref="BV34294:BV34297"/>
    <mergeCell ref="BW34295:BX34295"/>
    <mergeCell ref="BV34299:BV34302"/>
    <mergeCell ref="BX34299:BX34302"/>
    <mergeCell ref="BV34304:BV34306"/>
    <mergeCell ref="BX34304:BX34307"/>
    <mergeCell ref="BV34285:BV34288"/>
    <mergeCell ref="BW34285:BX34286"/>
    <mergeCell ref="BW34287:BX34287"/>
    <mergeCell ref="BW34288:BX34288"/>
    <mergeCell ref="BW34289:BX34289"/>
    <mergeCell ref="BV34290:BV34292"/>
    <mergeCell ref="BW34290:BX34290"/>
    <mergeCell ref="BW34291:BX34291"/>
    <mergeCell ref="BV34428:BV34431"/>
    <mergeCell ref="BX34429:BX34431"/>
    <mergeCell ref="BV34433:BV34436"/>
    <mergeCell ref="BV34438:BV34440"/>
    <mergeCell ref="BW34459:BX34459"/>
    <mergeCell ref="BV34460:BV34463"/>
    <mergeCell ref="BW34460:BX34460"/>
    <mergeCell ref="BW34461:BX34461"/>
    <mergeCell ref="BW34462:BX34462"/>
    <mergeCell ref="BW34463:BX34463"/>
    <mergeCell ref="BW34413:BX34414"/>
    <mergeCell ref="BV34414:BV34417"/>
    <mergeCell ref="BW34415:BX34415"/>
    <mergeCell ref="BV34419:BV34422"/>
    <mergeCell ref="BX34419:BX34422"/>
    <mergeCell ref="BV34424:BV34426"/>
    <mergeCell ref="BX34424:BX34427"/>
    <mergeCell ref="BV34405:BV34408"/>
    <mergeCell ref="BW34405:BX34406"/>
    <mergeCell ref="BW34407:BX34407"/>
    <mergeCell ref="BW34408:BX34408"/>
    <mergeCell ref="BW34409:BX34409"/>
    <mergeCell ref="BV34410:BV34412"/>
    <mergeCell ref="BW34410:BX34410"/>
    <mergeCell ref="BW34411:BX34411"/>
    <mergeCell ref="BV34368:BV34371"/>
    <mergeCell ref="BX34369:BX34371"/>
    <mergeCell ref="BV34373:BV34376"/>
    <mergeCell ref="BV34378:BV34380"/>
    <mergeCell ref="BW34399:BX34399"/>
    <mergeCell ref="BV34400:BV34403"/>
    <mergeCell ref="BW34400:BX34400"/>
    <mergeCell ref="BW34401:BX34401"/>
    <mergeCell ref="BW34402:BX34402"/>
    <mergeCell ref="BW34403:BX34403"/>
    <mergeCell ref="BW34539:BX34540"/>
    <mergeCell ref="BV34540:BV34543"/>
    <mergeCell ref="BW34541:BX34541"/>
    <mergeCell ref="BV34545:BV34548"/>
    <mergeCell ref="BX34545:BX34548"/>
    <mergeCell ref="BV34550:BV34552"/>
    <mergeCell ref="BX34550:BX34553"/>
    <mergeCell ref="BV34531:BV34534"/>
    <mergeCell ref="BW34531:BX34532"/>
    <mergeCell ref="BW34533:BX34533"/>
    <mergeCell ref="BW34534:BX34534"/>
    <mergeCell ref="BW34535:BX34535"/>
    <mergeCell ref="BV34536:BV34538"/>
    <mergeCell ref="BW34536:BX34536"/>
    <mergeCell ref="BW34537:BX34537"/>
    <mergeCell ref="BV34488:BV34491"/>
    <mergeCell ref="BX34489:BX34491"/>
    <mergeCell ref="BV34493:BV34496"/>
    <mergeCell ref="BV34498:BV34500"/>
    <mergeCell ref="BW34525:BX34525"/>
    <mergeCell ref="BV34526:BV34529"/>
    <mergeCell ref="BW34526:BX34526"/>
    <mergeCell ref="BW34527:BX34527"/>
    <mergeCell ref="BW34528:BX34528"/>
    <mergeCell ref="BW34529:BX34529"/>
    <mergeCell ref="BW34473:BX34474"/>
    <mergeCell ref="BV34474:BV34477"/>
    <mergeCell ref="BW34475:BX34475"/>
    <mergeCell ref="BV34479:BV34482"/>
    <mergeCell ref="BX34479:BX34482"/>
    <mergeCell ref="BV34484:BV34486"/>
    <mergeCell ref="BX34484:BX34487"/>
    <mergeCell ref="BV34465:BV34468"/>
    <mergeCell ref="BW34465:BX34466"/>
    <mergeCell ref="BW34467:BX34467"/>
    <mergeCell ref="BW34468:BX34468"/>
    <mergeCell ref="BW34469:BX34469"/>
    <mergeCell ref="BV34470:BV34472"/>
    <mergeCell ref="BW34470:BX34470"/>
    <mergeCell ref="BW34471:BX34471"/>
    <mergeCell ref="BV34614:BV34617"/>
    <mergeCell ref="BX34615:BX34617"/>
    <mergeCell ref="BV34619:BV34622"/>
    <mergeCell ref="BV34624:BV34626"/>
    <mergeCell ref="BW34645:BX34645"/>
    <mergeCell ref="BV34646:BV34649"/>
    <mergeCell ref="BW34646:BX34646"/>
    <mergeCell ref="BW34647:BX34647"/>
    <mergeCell ref="BW34648:BX34648"/>
    <mergeCell ref="BW34649:BX34649"/>
    <mergeCell ref="BW34599:BX34600"/>
    <mergeCell ref="BV34600:BV34603"/>
    <mergeCell ref="BW34601:BX34601"/>
    <mergeCell ref="BV34605:BV34608"/>
    <mergeCell ref="BX34605:BX34608"/>
    <mergeCell ref="BV34610:BV34612"/>
    <mergeCell ref="BX34610:BX34613"/>
    <mergeCell ref="BV34591:BV34594"/>
    <mergeCell ref="BW34591:BX34592"/>
    <mergeCell ref="BW34593:BX34593"/>
    <mergeCell ref="BW34594:BX34594"/>
    <mergeCell ref="BW34595:BX34595"/>
    <mergeCell ref="BV34596:BV34598"/>
    <mergeCell ref="BW34596:BX34596"/>
    <mergeCell ref="BW34597:BX34597"/>
    <mergeCell ref="BV34554:BV34557"/>
    <mergeCell ref="BX34555:BX34557"/>
    <mergeCell ref="BV34559:BV34562"/>
    <mergeCell ref="BV34564:BV34566"/>
    <mergeCell ref="BW34585:BX34585"/>
    <mergeCell ref="BV34586:BV34589"/>
    <mergeCell ref="BW34586:BX34586"/>
    <mergeCell ref="BW34587:BX34587"/>
    <mergeCell ref="BW34588:BX34588"/>
    <mergeCell ref="BW34589:BX34589"/>
    <mergeCell ref="BW34719:BX34720"/>
    <mergeCell ref="BV34720:BV34723"/>
    <mergeCell ref="BW34721:BX34721"/>
    <mergeCell ref="BV34725:BV34728"/>
    <mergeCell ref="BX34725:BX34728"/>
    <mergeCell ref="BV34730:BV34732"/>
    <mergeCell ref="BX34730:BX34733"/>
    <mergeCell ref="BV34711:BV34714"/>
    <mergeCell ref="BW34711:BX34712"/>
    <mergeCell ref="BW34713:BX34713"/>
    <mergeCell ref="BW34714:BX34714"/>
    <mergeCell ref="BW34715:BX34715"/>
    <mergeCell ref="BV34716:BV34718"/>
    <mergeCell ref="BW34716:BX34716"/>
    <mergeCell ref="BW34717:BX34717"/>
    <mergeCell ref="BV34674:BV34677"/>
    <mergeCell ref="BX34675:BX34677"/>
    <mergeCell ref="BV34679:BV34682"/>
    <mergeCell ref="BV34684:BV34686"/>
    <mergeCell ref="BW34705:BX34705"/>
    <mergeCell ref="BV34706:BV34709"/>
    <mergeCell ref="BW34706:BX34706"/>
    <mergeCell ref="BW34707:BX34707"/>
    <mergeCell ref="BW34708:BX34708"/>
    <mergeCell ref="BW34709:BX34709"/>
    <mergeCell ref="BW34659:BX34660"/>
    <mergeCell ref="BV34660:BV34663"/>
    <mergeCell ref="BW34661:BX34661"/>
    <mergeCell ref="BV34665:BV34668"/>
    <mergeCell ref="BX34665:BX34668"/>
    <mergeCell ref="BV34670:BV34672"/>
    <mergeCell ref="BX34670:BX34673"/>
    <mergeCell ref="BV34651:BV34654"/>
    <mergeCell ref="BW34651:BX34652"/>
    <mergeCell ref="BW34653:BX34653"/>
    <mergeCell ref="BW34654:BX34654"/>
    <mergeCell ref="BW34655:BX34655"/>
    <mergeCell ref="BV34656:BV34658"/>
    <mergeCell ref="BW34656:BX34656"/>
    <mergeCell ref="BW34657:BX34657"/>
    <mergeCell ref="BV34800:BV34803"/>
    <mergeCell ref="BX34801:BX34803"/>
    <mergeCell ref="BV34805:BV34808"/>
    <mergeCell ref="BV34810:BV34812"/>
    <mergeCell ref="BW34831:BX34831"/>
    <mergeCell ref="BV34832:BV34835"/>
    <mergeCell ref="BW34832:BX34832"/>
    <mergeCell ref="BW34833:BX34833"/>
    <mergeCell ref="BW34834:BX34834"/>
    <mergeCell ref="BW34835:BX34835"/>
    <mergeCell ref="BW34785:BX34786"/>
    <mergeCell ref="BV34786:BV34789"/>
    <mergeCell ref="BW34787:BX34787"/>
    <mergeCell ref="BV34791:BV34794"/>
    <mergeCell ref="BX34791:BX34794"/>
    <mergeCell ref="BV34796:BV34798"/>
    <mergeCell ref="BX34796:BX34799"/>
    <mergeCell ref="BV34777:BV34780"/>
    <mergeCell ref="BW34777:BX34778"/>
    <mergeCell ref="BW34779:BX34779"/>
    <mergeCell ref="BW34780:BX34780"/>
    <mergeCell ref="BW34781:BX34781"/>
    <mergeCell ref="BV34782:BV34784"/>
    <mergeCell ref="BW34782:BX34782"/>
    <mergeCell ref="BW34783:BX34783"/>
    <mergeCell ref="BV34734:BV34737"/>
    <mergeCell ref="BX34735:BX34737"/>
    <mergeCell ref="BV34739:BV34742"/>
    <mergeCell ref="BV34744:BV34746"/>
    <mergeCell ref="BW34771:BX34771"/>
    <mergeCell ref="BV34772:BV34775"/>
    <mergeCell ref="BW34772:BX34772"/>
    <mergeCell ref="BW34773:BX34773"/>
    <mergeCell ref="BW34774:BX34774"/>
    <mergeCell ref="BW34775:BX34775"/>
    <mergeCell ref="BW34905:BX34906"/>
    <mergeCell ref="BV34906:BV34909"/>
    <mergeCell ref="BW34907:BX34907"/>
    <mergeCell ref="BV34911:BV34914"/>
    <mergeCell ref="BX34911:BX34914"/>
    <mergeCell ref="BV34916:BV34918"/>
    <mergeCell ref="BX34916:BX34919"/>
    <mergeCell ref="BV34897:BV34900"/>
    <mergeCell ref="BW34897:BX34898"/>
    <mergeCell ref="BW34899:BX34899"/>
    <mergeCell ref="BW34900:BX34900"/>
    <mergeCell ref="BW34901:BX34901"/>
    <mergeCell ref="BV34902:BV34904"/>
    <mergeCell ref="BW34902:BX34902"/>
    <mergeCell ref="BW34903:BX34903"/>
    <mergeCell ref="BV34860:BV34863"/>
    <mergeCell ref="BX34861:BX34863"/>
    <mergeCell ref="BV34865:BV34868"/>
    <mergeCell ref="BV34870:BV34872"/>
    <mergeCell ref="BW34891:BX34891"/>
    <mergeCell ref="BV34892:BV34895"/>
    <mergeCell ref="BW34892:BX34892"/>
    <mergeCell ref="BW34893:BX34893"/>
    <mergeCell ref="BW34894:BX34894"/>
    <mergeCell ref="BW34895:BX34895"/>
    <mergeCell ref="BW34845:BX34846"/>
    <mergeCell ref="BV34846:BV34849"/>
    <mergeCell ref="BW34847:BX34847"/>
    <mergeCell ref="BV34851:BV34854"/>
    <mergeCell ref="BX34851:BX34854"/>
    <mergeCell ref="BV34856:BV34858"/>
    <mergeCell ref="BX34856:BX34859"/>
    <mergeCell ref="BV34837:BV34840"/>
    <mergeCell ref="BW34837:BX34838"/>
    <mergeCell ref="BW34839:BX34839"/>
    <mergeCell ref="BW34840:BX34840"/>
    <mergeCell ref="BW34841:BX34841"/>
    <mergeCell ref="BV34842:BV34844"/>
    <mergeCell ref="BW34842:BX34842"/>
    <mergeCell ref="BW34843:BX34843"/>
    <mergeCell ref="BV34980:BV34983"/>
    <mergeCell ref="BX34981:BX34983"/>
    <mergeCell ref="BV34985:BV34988"/>
    <mergeCell ref="BV34990:BV34992"/>
    <mergeCell ref="BW35017:BX35017"/>
    <mergeCell ref="BV35018:BV35021"/>
    <mergeCell ref="BW35018:BX35018"/>
    <mergeCell ref="BW35019:BX35019"/>
    <mergeCell ref="BW35020:BX35020"/>
    <mergeCell ref="BW35021:BX35021"/>
    <mergeCell ref="BW34965:BX34966"/>
    <mergeCell ref="BV34966:BV34969"/>
    <mergeCell ref="BW34967:BX34967"/>
    <mergeCell ref="BV34971:BV34974"/>
    <mergeCell ref="BX34971:BX34974"/>
    <mergeCell ref="BV34976:BV34978"/>
    <mergeCell ref="BX34976:BX34979"/>
    <mergeCell ref="BV34957:BV34960"/>
    <mergeCell ref="BW34957:BX34958"/>
    <mergeCell ref="BW34959:BX34959"/>
    <mergeCell ref="BW34960:BX34960"/>
    <mergeCell ref="BW34961:BX34961"/>
    <mergeCell ref="BV34962:BV34964"/>
    <mergeCell ref="BW34962:BX34962"/>
    <mergeCell ref="BW34963:BX34963"/>
    <mergeCell ref="BV34920:BV34923"/>
    <mergeCell ref="BX34921:BX34923"/>
    <mergeCell ref="BV34925:BV34928"/>
    <mergeCell ref="BV34930:BV34932"/>
    <mergeCell ref="BW34951:BX34951"/>
    <mergeCell ref="BV34952:BV34955"/>
    <mergeCell ref="BW34952:BX34952"/>
    <mergeCell ref="BW34953:BX34953"/>
    <mergeCell ref="BW34954:BX34954"/>
    <mergeCell ref="BW34955:BX34955"/>
    <mergeCell ref="BW35091:BX35092"/>
    <mergeCell ref="BV35092:BV35095"/>
    <mergeCell ref="BW35093:BX35093"/>
    <mergeCell ref="BV35097:BV35100"/>
    <mergeCell ref="BX35097:BX35100"/>
    <mergeCell ref="BV35102:BV35104"/>
    <mergeCell ref="BX35102:BX35105"/>
    <mergeCell ref="BV35083:BV35086"/>
    <mergeCell ref="BW35083:BX35084"/>
    <mergeCell ref="BW35085:BX35085"/>
    <mergeCell ref="BW35086:BX35086"/>
    <mergeCell ref="BW35087:BX35087"/>
    <mergeCell ref="BV35088:BV35090"/>
    <mergeCell ref="BW35088:BX35088"/>
    <mergeCell ref="BW35089:BX35089"/>
    <mergeCell ref="BV35046:BV35049"/>
    <mergeCell ref="BX35047:BX35049"/>
    <mergeCell ref="BV35051:BV35054"/>
    <mergeCell ref="BV35056:BV35058"/>
    <mergeCell ref="BW35077:BX35077"/>
    <mergeCell ref="BV35078:BV35081"/>
    <mergeCell ref="BW35078:BX35078"/>
    <mergeCell ref="BW35079:BX35079"/>
    <mergeCell ref="BW35080:BX35080"/>
    <mergeCell ref="BW35081:BX35081"/>
    <mergeCell ref="BW35031:BX35032"/>
    <mergeCell ref="BV35032:BV35035"/>
    <mergeCell ref="BW35033:BX35033"/>
    <mergeCell ref="BV35037:BV35040"/>
    <mergeCell ref="BX35037:BX35040"/>
    <mergeCell ref="BV35042:BV35044"/>
    <mergeCell ref="BX35042:BX35045"/>
    <mergeCell ref="BV35023:BV35026"/>
    <mergeCell ref="BW35023:BX35024"/>
    <mergeCell ref="BW35025:BX35025"/>
    <mergeCell ref="BW35026:BX35026"/>
    <mergeCell ref="BW35027:BX35027"/>
    <mergeCell ref="BV35028:BV35030"/>
    <mergeCell ref="BW35028:BX35028"/>
    <mergeCell ref="BW35029:BX35029"/>
    <mergeCell ref="BV35166:BV35169"/>
    <mergeCell ref="BX35167:BX35169"/>
    <mergeCell ref="BV35171:BV35174"/>
    <mergeCell ref="BV35176:BV35178"/>
    <mergeCell ref="BW35197:BX35197"/>
    <mergeCell ref="BV35198:BV35201"/>
    <mergeCell ref="BW35198:BX35198"/>
    <mergeCell ref="BW35199:BX35199"/>
    <mergeCell ref="BW35200:BX35200"/>
    <mergeCell ref="BW35201:BX35201"/>
    <mergeCell ref="BW35151:BX35152"/>
    <mergeCell ref="BV35152:BV35155"/>
    <mergeCell ref="BW35153:BX35153"/>
    <mergeCell ref="BV35157:BV35160"/>
    <mergeCell ref="BX35157:BX35160"/>
    <mergeCell ref="BV35162:BV35164"/>
    <mergeCell ref="BX35162:BX35165"/>
    <mergeCell ref="BV35143:BV35146"/>
    <mergeCell ref="BW35143:BX35144"/>
    <mergeCell ref="BW35145:BX35145"/>
    <mergeCell ref="BW35146:BX35146"/>
    <mergeCell ref="BW35147:BX35147"/>
    <mergeCell ref="BV35148:BV35150"/>
    <mergeCell ref="BW35148:BX35148"/>
    <mergeCell ref="BW35149:BX35149"/>
    <mergeCell ref="BV35106:BV35109"/>
    <mergeCell ref="BX35107:BX35109"/>
    <mergeCell ref="BV35111:BV35114"/>
    <mergeCell ref="BV35116:BV35118"/>
    <mergeCell ref="BW35137:BX35137"/>
    <mergeCell ref="BV35138:BV35141"/>
    <mergeCell ref="BW35138:BX35138"/>
    <mergeCell ref="BW35139:BX35139"/>
    <mergeCell ref="BW35140:BX35140"/>
    <mergeCell ref="BW35141:BX35141"/>
    <mergeCell ref="BW35277:BX35278"/>
    <mergeCell ref="BV35278:BV35281"/>
    <mergeCell ref="BW35279:BX35279"/>
    <mergeCell ref="BV35283:BV35286"/>
    <mergeCell ref="BX35283:BX35286"/>
    <mergeCell ref="BV35288:BV35290"/>
    <mergeCell ref="BX35288:BX35291"/>
    <mergeCell ref="BV35269:BV35272"/>
    <mergeCell ref="BW35269:BX35270"/>
    <mergeCell ref="BW35271:BX35271"/>
    <mergeCell ref="BW35272:BX35272"/>
    <mergeCell ref="BW35273:BX35273"/>
    <mergeCell ref="BV35274:BV35276"/>
    <mergeCell ref="BW35274:BX35274"/>
    <mergeCell ref="BW35275:BX35275"/>
    <mergeCell ref="BV35226:BV35229"/>
    <mergeCell ref="BX35227:BX35229"/>
    <mergeCell ref="BV35231:BV35234"/>
    <mergeCell ref="BV35236:BV35238"/>
    <mergeCell ref="BW35263:BX35263"/>
    <mergeCell ref="BV35264:BV35267"/>
    <mergeCell ref="BW35264:BX35264"/>
    <mergeCell ref="BW35265:BX35265"/>
    <mergeCell ref="BW35266:BX35266"/>
    <mergeCell ref="BW35267:BX35267"/>
    <mergeCell ref="BW35211:BX35212"/>
    <mergeCell ref="BV35212:BV35215"/>
    <mergeCell ref="BW35213:BX35213"/>
    <mergeCell ref="BV35217:BV35220"/>
    <mergeCell ref="BX35217:BX35220"/>
    <mergeCell ref="BV35222:BV35224"/>
    <mergeCell ref="BX35222:BX35225"/>
    <mergeCell ref="BV35203:BV35206"/>
    <mergeCell ref="BW35203:BX35204"/>
    <mergeCell ref="BW35205:BX35205"/>
    <mergeCell ref="BW35206:BX35206"/>
    <mergeCell ref="BW35207:BX35207"/>
    <mergeCell ref="BV35208:BV35210"/>
    <mergeCell ref="BW35208:BX35208"/>
    <mergeCell ref="BW35209:BX35209"/>
    <mergeCell ref="BV35352:BV35355"/>
    <mergeCell ref="BX35353:BX35355"/>
    <mergeCell ref="BV35357:BV35360"/>
    <mergeCell ref="BV35362:BV35364"/>
    <mergeCell ref="BW35383:BX35383"/>
    <mergeCell ref="BV35384:BV35387"/>
    <mergeCell ref="BW35384:BX35384"/>
    <mergeCell ref="BW35385:BX35385"/>
    <mergeCell ref="BW35386:BX35386"/>
    <mergeCell ref="BW35387:BX35387"/>
    <mergeCell ref="BW35337:BX35338"/>
    <mergeCell ref="BV35338:BV35341"/>
    <mergeCell ref="BW35339:BX35339"/>
    <mergeCell ref="BV35343:BV35346"/>
    <mergeCell ref="BX35343:BX35346"/>
    <mergeCell ref="BV35348:BV35350"/>
    <mergeCell ref="BX35348:BX35351"/>
    <mergeCell ref="BV35329:BV35332"/>
    <mergeCell ref="BW35329:BX35330"/>
    <mergeCell ref="BW35331:BX35331"/>
    <mergeCell ref="BW35332:BX35332"/>
    <mergeCell ref="BW35333:BX35333"/>
    <mergeCell ref="BV35334:BV35336"/>
    <mergeCell ref="BW35334:BX35334"/>
    <mergeCell ref="BW35335:BX35335"/>
    <mergeCell ref="BV35292:BV35295"/>
    <mergeCell ref="BX35293:BX35295"/>
    <mergeCell ref="BV35297:BV35300"/>
    <mergeCell ref="BV35302:BV35304"/>
    <mergeCell ref="BW35323:BX35323"/>
    <mergeCell ref="BV35324:BV35327"/>
    <mergeCell ref="BW35324:BX35324"/>
    <mergeCell ref="BW35325:BX35325"/>
    <mergeCell ref="BW35326:BX35326"/>
    <mergeCell ref="BW35327:BX35327"/>
    <mergeCell ref="BW35457:BX35458"/>
    <mergeCell ref="BV35458:BV35461"/>
    <mergeCell ref="BW35459:BX35459"/>
    <mergeCell ref="BV35463:BV35466"/>
    <mergeCell ref="BX35463:BX35466"/>
    <mergeCell ref="BV35468:BV35470"/>
    <mergeCell ref="BX35468:BX35471"/>
    <mergeCell ref="BV35449:BV35452"/>
    <mergeCell ref="BW35449:BX35450"/>
    <mergeCell ref="BW35451:BX35451"/>
    <mergeCell ref="BW35452:BX35452"/>
    <mergeCell ref="BW35453:BX35453"/>
    <mergeCell ref="BV35454:BV35456"/>
    <mergeCell ref="BW35454:BX35454"/>
    <mergeCell ref="BW35455:BX35455"/>
    <mergeCell ref="BV35412:BV35415"/>
    <mergeCell ref="BX35413:BX35415"/>
    <mergeCell ref="BV35417:BV35420"/>
    <mergeCell ref="BV35422:BV35424"/>
    <mergeCell ref="BW35443:BX35443"/>
    <mergeCell ref="BV35444:BV35447"/>
    <mergeCell ref="BW35444:BX35444"/>
    <mergeCell ref="BW35445:BX35445"/>
    <mergeCell ref="BW35446:BX35446"/>
    <mergeCell ref="BW35447:BX35447"/>
    <mergeCell ref="BW35397:BX35398"/>
    <mergeCell ref="BV35398:BV35401"/>
    <mergeCell ref="BW35399:BX35399"/>
    <mergeCell ref="BV35403:BV35406"/>
    <mergeCell ref="BX35403:BX35406"/>
    <mergeCell ref="BV35408:BV35410"/>
    <mergeCell ref="BX35408:BX35411"/>
    <mergeCell ref="BV35389:BV35392"/>
    <mergeCell ref="BW35389:BX35390"/>
    <mergeCell ref="BW35391:BX35391"/>
    <mergeCell ref="BW35392:BX35392"/>
    <mergeCell ref="BW35393:BX35393"/>
    <mergeCell ref="BV35394:BV35396"/>
    <mergeCell ref="BW35394:BX35394"/>
    <mergeCell ref="BW35395:BX35395"/>
    <mergeCell ref="BV35538:BV35541"/>
    <mergeCell ref="BX35539:BX35541"/>
    <mergeCell ref="BV35543:BV35546"/>
    <mergeCell ref="BV35548:BV35550"/>
    <mergeCell ref="BW35569:BX35569"/>
    <mergeCell ref="BV35570:BV35573"/>
    <mergeCell ref="BW35570:BX35570"/>
    <mergeCell ref="BW35571:BX35571"/>
    <mergeCell ref="BW35572:BX35572"/>
    <mergeCell ref="BW35573:BX35573"/>
    <mergeCell ref="BW35523:BX35524"/>
    <mergeCell ref="BV35524:BV35527"/>
    <mergeCell ref="BW35525:BX35525"/>
    <mergeCell ref="BV35529:BV35532"/>
    <mergeCell ref="BX35529:BX35532"/>
    <mergeCell ref="BV35534:BV35536"/>
    <mergeCell ref="BX35534:BX35537"/>
    <mergeCell ref="BV35515:BV35518"/>
    <mergeCell ref="BW35515:BX35516"/>
    <mergeCell ref="BW35517:BX35517"/>
    <mergeCell ref="BW35518:BX35518"/>
    <mergeCell ref="BW35519:BX35519"/>
    <mergeCell ref="BV35520:BV35522"/>
    <mergeCell ref="BW35520:BX35520"/>
    <mergeCell ref="BW35521:BX35521"/>
    <mergeCell ref="BV35472:BV35475"/>
    <mergeCell ref="BX35473:BX35475"/>
    <mergeCell ref="BV35477:BV35480"/>
    <mergeCell ref="BV35482:BV35484"/>
    <mergeCell ref="BW35509:BX35509"/>
    <mergeCell ref="BV35510:BV35513"/>
    <mergeCell ref="BW35510:BX35510"/>
    <mergeCell ref="BW35511:BX35511"/>
    <mergeCell ref="BW35512:BX35512"/>
    <mergeCell ref="BW35513:BX35513"/>
    <mergeCell ref="BV35635:BV35638"/>
    <mergeCell ref="BW35635:BX35636"/>
    <mergeCell ref="BW35637:BX35637"/>
    <mergeCell ref="BW35638:BX35638"/>
    <mergeCell ref="BW35639:BX35639"/>
    <mergeCell ref="BV35640:BV35642"/>
    <mergeCell ref="BW35640:BX35640"/>
    <mergeCell ref="BW35641:BX35641"/>
    <mergeCell ref="BV35598:BV35601"/>
    <mergeCell ref="BX35599:BX35601"/>
    <mergeCell ref="BV35603:BV35606"/>
    <mergeCell ref="BV35608:BV35610"/>
    <mergeCell ref="BW35629:BX35629"/>
    <mergeCell ref="BV35630:BV35633"/>
    <mergeCell ref="BW35630:BX35630"/>
    <mergeCell ref="BW35631:BX35631"/>
    <mergeCell ref="BW35632:BX35632"/>
    <mergeCell ref="BW35633:BX35633"/>
    <mergeCell ref="BW35583:BX35584"/>
    <mergeCell ref="BV35584:BV35587"/>
    <mergeCell ref="BW35585:BX35585"/>
    <mergeCell ref="BV35589:BV35592"/>
    <mergeCell ref="BX35589:BX35592"/>
    <mergeCell ref="BV35594:BV35596"/>
    <mergeCell ref="BX35594:BX35597"/>
    <mergeCell ref="BV35575:BV35578"/>
    <mergeCell ref="BW35575:BX35576"/>
    <mergeCell ref="BW35577:BX35577"/>
    <mergeCell ref="BW35578:BX35578"/>
    <mergeCell ref="BW35579:BX35579"/>
    <mergeCell ref="BV35580:BV35582"/>
    <mergeCell ref="BW35580:BX35580"/>
    <mergeCell ref="BW35581:BX35581"/>
    <mergeCell ref="BV35718:BV35721"/>
    <mergeCell ref="BX35719:BX35721"/>
    <mergeCell ref="BV35723:BV35726"/>
    <mergeCell ref="BV35728:BV35730"/>
    <mergeCell ref="BW35703:BX35704"/>
    <mergeCell ref="BV35704:BV35707"/>
    <mergeCell ref="BW35705:BX35705"/>
    <mergeCell ref="BV35709:BV35712"/>
    <mergeCell ref="BX35709:BX35712"/>
    <mergeCell ref="BV35714:BV35716"/>
    <mergeCell ref="BX35714:BX35717"/>
    <mergeCell ref="BV35695:BV35698"/>
    <mergeCell ref="BW35695:BX35696"/>
    <mergeCell ref="BW35697:BX35697"/>
    <mergeCell ref="BW35698:BX35698"/>
    <mergeCell ref="BW35699:BX35699"/>
    <mergeCell ref="BV35700:BV35702"/>
    <mergeCell ref="BW35700:BX35700"/>
    <mergeCell ref="BW35701:BX35701"/>
    <mergeCell ref="BV35658:BV35661"/>
    <mergeCell ref="BX35659:BX35661"/>
    <mergeCell ref="BV35663:BV35666"/>
    <mergeCell ref="BV35668:BV35670"/>
    <mergeCell ref="BW35689:BX35689"/>
    <mergeCell ref="BV35690:BV35693"/>
    <mergeCell ref="BW35690:BX35690"/>
    <mergeCell ref="BW35691:BX35691"/>
    <mergeCell ref="BW35692:BX35692"/>
    <mergeCell ref="BW35693:BX35693"/>
    <mergeCell ref="BW35643:BX35644"/>
    <mergeCell ref="BV35644:BV35647"/>
    <mergeCell ref="BW35645:BX35645"/>
    <mergeCell ref="BV35649:BV35652"/>
    <mergeCell ref="BX35649:BX35652"/>
    <mergeCell ref="BV35654:BV35656"/>
    <mergeCell ref="BX35654:BX35657"/>
  </mergeCells>
  <dataValidations disablePrompts="1" count="1">
    <dataValidation type="list" allowBlank="1" showErrorMessage="1" sqref="AG3:AG265" xr:uid="{00000000-0002-0000-0400-000000000000}">
      <formula1>"F,I,N/A,P"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0">
    <tabColor theme="7" tint="0.59999389629810485"/>
  </sheetPr>
  <dimension ref="A1:DM20"/>
  <sheetViews>
    <sheetView zoomScale="115" zoomScaleNormal="115" workbookViewId="0">
      <selection activeCell="AH3" sqref="AH3"/>
    </sheetView>
  </sheetViews>
  <sheetFormatPr baseColWidth="10" defaultColWidth="11.42578125" defaultRowHeight="12.75" zeroHeight="1" x14ac:dyDescent="0.2"/>
  <cols>
    <col min="1" max="1" width="2.5703125" style="4911" customWidth="1"/>
    <col min="2" max="2" width="14.28515625" style="4911" customWidth="1"/>
    <col min="3" max="3" width="7.7109375" style="4930" hidden="1" customWidth="1"/>
    <col min="4" max="4" width="44.85546875" style="6307" hidden="1" customWidth="1"/>
    <col min="5" max="5" width="19.28515625" style="6307" hidden="1" customWidth="1"/>
    <col min="6" max="6" width="7.7109375" style="5011" hidden="1" customWidth="1"/>
    <col min="7" max="7" width="8.85546875" style="4911" customWidth="1"/>
    <col min="8" max="9" width="8.85546875" style="5013" hidden="1" customWidth="1"/>
    <col min="10" max="10" width="13.42578125" style="4911" customWidth="1"/>
    <col min="11" max="11" width="7.5703125" style="6094" customWidth="1"/>
    <col min="12" max="12" width="10.42578125" style="5478" customWidth="1"/>
    <col min="13" max="13" width="10.42578125" style="4930" hidden="1" customWidth="1"/>
    <col min="14" max="14" width="7.85546875" style="4911" customWidth="1"/>
    <col min="15" max="15" width="8.85546875" style="4911" customWidth="1"/>
    <col min="16" max="16" width="8.85546875" style="6126" hidden="1" customWidth="1"/>
    <col min="17" max="17" width="10" style="4911" customWidth="1"/>
    <col min="18" max="18" width="7.42578125" style="4911" customWidth="1"/>
    <col min="19" max="19" width="13" style="4911" customWidth="1"/>
    <col min="20" max="20" width="8.5703125" style="4933" bestFit="1" customWidth="1"/>
    <col min="21" max="21" width="10.5703125" style="6094" customWidth="1"/>
    <col min="22" max="22" width="10.5703125" style="6440" hidden="1" customWidth="1"/>
    <col min="23" max="26" width="10.5703125" style="6095" hidden="1" customWidth="1"/>
    <col min="27" max="27" width="14" style="6095" hidden="1" customWidth="1"/>
    <col min="28" max="28" width="15" style="6095" hidden="1" customWidth="1"/>
    <col min="29" max="29" width="13.42578125" style="6095" hidden="1" customWidth="1"/>
    <col min="30" max="32" width="10.5703125" style="6095" hidden="1" customWidth="1"/>
    <col min="33" max="33" width="10.5703125" style="5011" hidden="1" customWidth="1"/>
    <col min="34" max="34" width="11.42578125" style="4964"/>
    <col min="35" max="36" width="0" style="6121" hidden="1" customWidth="1"/>
    <col min="37" max="37" width="13.85546875" style="6121" hidden="1" customWidth="1"/>
    <col min="38" max="42" width="0" style="6121" hidden="1" customWidth="1"/>
    <col min="43" max="43" width="0" style="6125" hidden="1" customWidth="1"/>
    <col min="44" max="52" width="0" style="5012" hidden="1" customWidth="1"/>
    <col min="53" max="53" width="0" style="6131" hidden="1" customWidth="1"/>
    <col min="54" max="55" width="0" style="5012" hidden="1" customWidth="1"/>
    <col min="56" max="56" width="13" style="5012" hidden="1" customWidth="1"/>
    <col min="57" max="57" width="19.5703125" style="4965" customWidth="1"/>
    <col min="58" max="58" width="10.42578125" style="4964" hidden="1" customWidth="1"/>
    <col min="59" max="59" width="10.42578125" style="6132" hidden="1" customWidth="1"/>
    <col min="60" max="60" width="11.5703125" style="4964" hidden="1" customWidth="1"/>
    <col min="61" max="61" width="11.5703125" style="4911" hidden="1" customWidth="1"/>
    <col min="62" max="62" width="11.5703125" style="5013" hidden="1" customWidth="1"/>
    <col min="63" max="63" width="11.5703125" style="5001" hidden="1" customWidth="1"/>
    <col min="64" max="64" width="11.5703125" style="5013" hidden="1" customWidth="1"/>
    <col min="65" max="65" width="19" style="4911" hidden="1" customWidth="1"/>
    <col min="66" max="66" width="19" style="4930" hidden="1" customWidth="1"/>
    <col min="67" max="69" width="19" style="5013" hidden="1" customWidth="1"/>
    <col min="70" max="70" width="19" style="5011" hidden="1" customWidth="1"/>
    <col min="71" max="71" width="14" style="4911" bestFit="1" customWidth="1"/>
    <col min="72" max="72" width="9.140625" style="4910" hidden="1" customWidth="1"/>
    <col min="73" max="73" width="20.140625" style="4911" hidden="1" customWidth="1"/>
    <col min="74" max="74" width="13.5703125" style="4911" hidden="1" customWidth="1"/>
    <col min="75" max="75" width="15.5703125" style="4911" hidden="1" customWidth="1"/>
    <col min="76" max="76" width="14.42578125" style="4911" hidden="1" customWidth="1"/>
    <col min="77" max="81" width="11.42578125" style="4911" hidden="1" customWidth="1"/>
    <col min="82" max="107" width="15.5703125" style="4911" hidden="1" customWidth="1"/>
    <col min="108" max="108" width="11.42578125" style="4910" customWidth="1"/>
    <col min="109" max="113" width="11.42578125" style="4910"/>
    <col min="114" max="115" width="11" style="4910" customWidth="1"/>
    <col min="116" max="117" width="11.42578125" style="4910"/>
    <col min="118" max="16384" width="11.42578125" style="4911"/>
  </cols>
  <sheetData>
    <row r="1" customHeight="1" ht="15" x14ac:dyDescent="0.25">
      <c r="A1" s="4910"/>
      <c r="B1" s="4910"/>
      <c r="C1" s="4910"/>
      <c r="D1" s="4910"/>
      <c r="E1" s="4910"/>
      <c r="F1" s="4910"/>
      <c r="G1" s="4910"/>
      <c r="H1" s="4910"/>
      <c r="I1" s="4910"/>
      <c r="J1" s="4910"/>
      <c r="K1" s="4910"/>
      <c r="L1" s="4910"/>
      <c r="M1" s="4910"/>
      <c r="N1" s="4910"/>
      <c r="O1" s="4910"/>
      <c r="P1" s="4910"/>
      <c r="Q1" s="4910"/>
      <c r="R1" s="4910"/>
      <c r="S1" s="4910"/>
      <c r="T1" s="6250"/>
      <c r="U1" s="6093"/>
      <c r="V1" s="4910"/>
      <c r="W1" s="4910"/>
      <c r="X1" s="4910"/>
      <c r="Y1" s="4910"/>
      <c r="Z1" s="4910"/>
      <c r="AA1" s="4910"/>
      <c r="AB1" s="4910"/>
      <c r="AC1" s="4910"/>
      <c r="AD1" s="4910"/>
      <c r="AE1" s="4910"/>
      <c r="AF1" s="4910"/>
      <c r="AG1" s="4910"/>
      <c r="AH1" s="4910"/>
      <c r="AI1" s="4910"/>
      <c r="AJ1" s="4910"/>
      <c r="AK1" s="4910"/>
      <c r="AL1" s="4910"/>
      <c r="AM1" s="4910"/>
      <c r="AN1" s="4910"/>
      <c r="AO1" s="4910"/>
      <c r="AP1" s="4910"/>
      <c r="AQ1" s="4910"/>
      <c r="AR1" s="4910"/>
      <c r="AS1" s="4910"/>
      <c r="AT1" s="4910"/>
      <c r="AU1" s="4910"/>
      <c r="AV1" s="4910"/>
      <c r="AW1" s="4910"/>
      <c r="AX1" s="4910"/>
      <c r="AY1" s="4910"/>
      <c r="AZ1" s="4910"/>
      <c r="BA1" s="4910"/>
      <c r="BB1" s="4910"/>
      <c r="BC1" s="4910"/>
      <c r="BD1" s="4910"/>
      <c r="BE1" s="4914"/>
      <c r="BF1" s="4913"/>
      <c r="BG1" s="4913"/>
      <c r="BH1" s="4913"/>
      <c r="BI1" s="4910"/>
      <c r="BJ1" s="4910"/>
      <c r="BL1" s="4910"/>
      <c r="BM1" s="4910"/>
      <c r="BN1" s="4910"/>
      <c r="BO1" s="4910"/>
      <c r="BP1" s="4910"/>
      <c r="BQ1" s="4910"/>
      <c r="BR1" s="4910"/>
      <c r="BS1" s="5645"/>
      <c r="BT1" s="4912"/>
      <c r="BU1" s="4910"/>
      <c r="BZ1" s="4915" t="inlineStr">
        <is>
          <t>AUTOMATION TO SELECT MODE, CH AND FREQ IN SAR SHEET</t>
        </is>
      </c>
      <c r="CG1" s="2367" t="inlineStr">
        <is>
          <t>poner como en 5G</t>
        </is>
      </c>
    </row>
    <row r="2" customHeight="1" ht="75" x14ac:dyDescent="0.25">
      <c r="A2" s="4910"/>
      <c r="B2" s="6308" t="inlineStr">
        <is>
          <t xml:space="preserve">Cert.
[EN/
FCC/
ISED]</t>
        </is>
      </c>
      <c r="C2" s="6162" t="inlineStr">
        <is>
          <t>TR</t>
        </is>
      </c>
      <c r="D2" s="6162" t="inlineStr">
        <is>
          <t>Test Specification</t>
        </is>
      </c>
      <c r="E2" s="6162" t="inlineStr">
        <is>
          <t>Version</t>
        </is>
      </c>
      <c r="F2" s="6162" t="inlineStr">
        <is>
          <t>Test Case</t>
        </is>
      </c>
      <c r="G2" s="6258" t="inlineStr">
        <is>
          <t xml:space="preserve">Module
port</t>
        </is>
      </c>
      <c r="H2" s="6162" t="inlineStr">
        <is>
          <t>Antenna</t>
        </is>
      </c>
      <c r="I2" s="6162" t="inlineStr">
        <is>
          <t>TX Configuration</t>
        </is>
      </c>
      <c r="J2" s="5481" t="inlineStr">
        <is>
          <t>Tech</t>
        </is>
      </c>
      <c r="K2" s="4916" t="inlineStr">
        <is>
          <t>Band</t>
        </is>
      </c>
      <c r="L2" s="4916" t="inlineStr">
        <is>
          <t>SCS (Sub-Carrier Spacing) (KHz)</t>
        </is>
      </c>
      <c r="M2" s="6162" t="inlineStr">
        <is>
          <t>Bandwidth</t>
        </is>
      </c>
      <c r="N2" s="5481" t="inlineStr">
        <is>
          <t>Modulation</t>
        </is>
      </c>
      <c r="O2" s="4917" t="inlineStr">
        <is>
          <t>MPR</t>
        </is>
      </c>
      <c r="P2" s="6162" t="inlineStr">
        <is>
          <t>Narrowband Index</t>
        </is>
      </c>
      <c r="Q2" s="5481" t="inlineStr">
        <is>
          <t>UL RB Allocation</t>
        </is>
      </c>
      <c r="R2" s="4916" t="inlineStr">
        <is>
          <t>UL RB Start</t>
        </is>
      </c>
      <c r="S2" s="4917" t="inlineStr">
        <is>
          <t>Mode</t>
        </is>
      </c>
      <c r="T2" s="4916" t="inlineStr">
        <is>
          <t>Channel</t>
        </is>
      </c>
      <c r="U2" s="4916" t="inlineStr">
        <is>
          <t xml:space="preserve">Frequency
(MHz)</t>
        </is>
      </c>
      <c r="V2" s="6429" t="inlineStr">
        <is>
          <t>Data Rate</t>
        </is>
      </c>
      <c r="W2" s="6106" t="inlineStr">
        <is>
          <t>Duty Cycle (%)</t>
        </is>
      </c>
      <c r="X2" s="6106" t="inlineStr">
        <is>
          <t>Uplink Slots</t>
        </is>
      </c>
      <c r="Y2" s="6106" t="inlineStr">
        <is>
          <t>Subtest</t>
        </is>
      </c>
      <c r="Z2" s="6106" t="inlineStr">
        <is>
          <t>PCL</t>
        </is>
      </c>
      <c r="AA2" s="6106" t="inlineStr">
        <is>
          <t>Target Permitivity (ε)</t>
        </is>
      </c>
      <c r="AB2" s="6106" t="inlineStr">
        <is>
          <t>Target Conductivity (σ (S/m))</t>
        </is>
      </c>
      <c r="AC2" s="6106" t="inlineStr">
        <is>
          <t>Exposure Conditions</t>
        </is>
      </c>
      <c r="AD2" s="6106" t="inlineStr">
        <is>
          <t>Position</t>
        </is>
      </c>
      <c r="AE2" s="6106" t="inlineStr">
        <is>
          <t>Distance (mm)</t>
        </is>
      </c>
      <c r="AF2" s="6106" t="inlineStr">
        <is>
          <t>SAR over</t>
        </is>
      </c>
      <c r="AG2" s="6109" t="inlineStr">
        <is>
          <t>Verdict</t>
        </is>
      </c>
      <c r="AH2" s="6111" t="inlineStr">
        <is>
          <t xml:space="preserve"> Average Output Power (dBm) </t>
        </is>
      </c>
      <c r="AI2" s="6122" t="inlineStr">
        <is>
          <t>Frame Average Output Power (dBm)</t>
        </is>
      </c>
      <c r="AJ2" s="6122" t="inlineStr">
        <is>
          <t>Burst Average Output Power (dBm)</t>
        </is>
      </c>
      <c r="AK2" s="6122" t="inlineStr">
        <is>
          <t>Measured Permittivity (ε)</t>
        </is>
      </c>
      <c r="AL2" s="6122" t="inlineStr">
        <is>
          <t>Measured Conductivity (σ (S/m))</t>
        </is>
      </c>
      <c r="AM2" s="6122" t="inlineStr">
        <is>
          <t>Deviation Permittivity (%)</t>
        </is>
      </c>
      <c r="AN2" s="6122" t="inlineStr">
        <is>
          <t>Deviation Conductivity (%)</t>
        </is>
      </c>
      <c r="AO2" s="6122" t="inlineStr">
        <is>
          <t>Fast SAR (W/Kg)</t>
        </is>
      </c>
      <c r="AP2" s="6122" t="inlineStr">
        <is>
          <t>SAR (W/Kg)</t>
        </is>
      </c>
      <c r="AQ2" s="6123" t="inlineStr">
        <is>
          <t>1 W Target SAR (W/Kg)</t>
        </is>
      </c>
      <c r="AR2" s="6127" t="inlineStr">
        <is>
          <t>1 W Nor. SAR (W/Kg)</t>
        </is>
      </c>
      <c r="AS2" s="6127" t="inlineStr">
        <is>
          <t>Drift (%)</t>
        </is>
      </c>
      <c r="AT2" s="6127" t="inlineStr">
        <is>
          <t>Estimated SAR 10-g (W/Kg)</t>
        </is>
      </c>
      <c r="AU2" s="6127" t="inlineStr">
        <is>
          <t>SAR 10-g (W/Kg)</t>
        </is>
      </c>
      <c r="AV2" s="6127" t="inlineStr">
        <is>
          <t>Estimated SAR 1-g (W/Kg)</t>
        </is>
      </c>
      <c r="AW2" s="6127" t="inlineStr">
        <is>
          <t>SAR 1-g (W/Kg)</t>
        </is>
      </c>
      <c r="AX2" s="6127" t="inlineStr">
        <is>
          <t>Power Drift (%)</t>
        </is>
      </c>
      <c r="AY2" s="6127" t="inlineStr">
        <is>
          <t>Scale factor (-)</t>
        </is>
      </c>
      <c r="AZ2" s="6127" t="inlineStr">
        <is>
          <t>Reported SAR 10-g (W/Kg)</t>
        </is>
      </c>
      <c r="BA2" s="6129" t="inlineStr">
        <is>
          <t>Reported SAR 1-g (W/Kg)</t>
        </is>
      </c>
      <c r="BB2" s="6127" t="inlineStr">
        <is>
          <t>Limit SAR 10-g (W/kg)</t>
        </is>
      </c>
      <c r="BC2" s="6127" t="inlineStr">
        <is>
          <t>Limit SAR 1-g (W/kg)</t>
        </is>
      </c>
      <c r="BD2" s="6127" t="inlineStr">
        <is>
          <t>Plot No. (-)</t>
        </is>
      </c>
      <c r="BE2" s="4919" t="inlineStr">
        <is>
          <t xml:space="preserve">Date
(yyyy-mm-dd hh:mm:ss)</t>
        </is>
      </c>
      <c r="BF2" s="4918" t="inlineStr">
        <is>
          <t xml:space="preserve">Test duration
(min)</t>
        </is>
      </c>
      <c r="BG2" s="6133" t="inlineStr">
        <is>
          <t>Date of Setup</t>
        </is>
      </c>
      <c r="BH2" s="4918" t="inlineStr">
        <is>
          <t xml:space="preserve">Setup duration
(min)</t>
        </is>
      </c>
      <c r="BI2" s="4917" t="inlineStr">
        <is>
          <t xml:space="preserve">Sample
(S/01-S/02,...)</t>
        </is>
      </c>
      <c r="BJ2" s="6142" t="inlineStr">
        <is>
          <t>Operation Mode</t>
        </is>
      </c>
      <c r="BK2" s="6142" t="inlineStr">
        <is>
          <t>Test Operator</t>
        </is>
      </c>
      <c r="BL2" s="6142" t="inlineStr">
        <is>
          <t>Uncertainty</t>
        </is>
      </c>
      <c r="BM2" s="6133" t="inlineStr">
        <is>
          <t>Room</t>
        </is>
      </c>
      <c r="BN2" s="6142" t="inlineStr">
        <is>
          <t>Used Test Equipment</t>
        </is>
      </c>
      <c r="BO2" s="6142" t="inlineStr">
        <is>
          <t>Comment</t>
        </is>
      </c>
      <c r="BP2" s="6142" t="inlineStr">
        <is>
          <t>Bug tracking link</t>
        </is>
      </c>
      <c r="BQ2" s="6142" t="inlineStr">
        <is>
          <t>Result filename</t>
        </is>
      </c>
      <c r="BR2" s="6142" t="inlineStr">
        <is>
          <t>Env. Conditions</t>
        </is>
      </c>
      <c r="BS2" s="6115" t="inlineStr">
        <is>
          <t>MEDIR QPSK only</t>
        </is>
      </c>
      <c r="BT2" s="4912"/>
      <c r="BU2" s="4910"/>
      <c r="BY2" s="4920" t="inlineStr">
        <is>
          <t>Average Output Power (dBm)</t>
        </is>
      </c>
      <c r="BZ2" s="4920" t="inlineStr">
        <is>
          <t>Mode</t>
        </is>
      </c>
      <c r="CA2" s="4920" t="inlineStr">
        <is>
          <t>Channel</t>
        </is>
      </c>
      <c r="CB2" s="4920" t="inlineStr">
        <is>
          <t>Freq</t>
        </is>
      </c>
      <c r="CC2" s="4921" t="inlineStr">
        <is>
          <t>Order Max values</t>
        </is>
      </c>
      <c r="CD2" s="4921" t="inlineStr">
        <is>
          <t>Maximum 1RB of CH low(1)mid(2)high(3)</t>
        </is>
      </c>
      <c r="CE2" s="4922" t="inlineStr">
        <is>
          <t>Corresponding mode</t>
        </is>
      </c>
      <c r="CF2" s="4922" t="inlineStr">
        <is>
          <t>Corresponding ch</t>
        </is>
      </c>
      <c r="CG2" s="4922" t="inlineStr">
        <is>
          <t>Corresponding freq</t>
        </is>
      </c>
      <c r="CH2" s="4923" t="inlineStr">
        <is>
          <t>Ordered 1RB power value</t>
        </is>
      </c>
      <c r="CI2" s="4924" t="inlineStr">
        <is>
          <t>Corresponding mode</t>
        </is>
      </c>
      <c r="CJ2" s="4924" t="inlineStr">
        <is>
          <t>Corresponding ch</t>
        </is>
      </c>
      <c r="CK2" s="4924" t="inlineStr">
        <is>
          <t>Corresponding freq</t>
        </is>
      </c>
      <c r="CL2" s="4921" t="inlineStr">
        <is>
          <t>Order Max values</t>
        </is>
      </c>
      <c r="CM2" s="4921" t="inlineStr">
        <is>
          <t>Maximum 50%RB of CH low(1)mid(2)high(3)</t>
        </is>
      </c>
      <c r="CN2" s="4922" t="inlineStr">
        <is>
          <t>Corresponding mode</t>
        </is>
      </c>
      <c r="CO2" s="4922" t="inlineStr">
        <is>
          <t>Corresponding ch</t>
        </is>
      </c>
      <c r="CP2" s="4922" t="inlineStr">
        <is>
          <t>Corresponding freq</t>
        </is>
      </c>
      <c r="CQ2" s="4923" t="inlineStr">
        <is>
          <t>Ordered 50%RB power value</t>
        </is>
      </c>
      <c r="CR2" s="4924" t="inlineStr">
        <is>
          <t>Corresponding mode</t>
        </is>
      </c>
      <c r="CS2" s="4924" t="inlineStr">
        <is>
          <t>Corresponding ch</t>
        </is>
      </c>
      <c r="CT2" s="4924" t="inlineStr">
        <is>
          <t>Corresponding freq</t>
        </is>
      </c>
      <c r="CU2" s="4921" t="inlineStr">
        <is>
          <t>Order Max values</t>
        </is>
      </c>
      <c r="CV2" s="4921" t="inlineStr">
        <is>
          <t>Maximum 100%RB of CH low(1)mid(2)high(3)</t>
        </is>
      </c>
      <c r="CW2" s="4922" t="inlineStr">
        <is>
          <t>Corresponding mode</t>
        </is>
      </c>
      <c r="CX2" s="4922" t="inlineStr">
        <is>
          <t>Corresponding ch</t>
        </is>
      </c>
      <c r="CY2" s="4922" t="inlineStr">
        <is>
          <t>Corresponding freq</t>
        </is>
      </c>
      <c r="CZ2" s="4923" t="inlineStr">
        <is>
          <t>Ordered 100%RB power value</t>
        </is>
      </c>
      <c r="DA2" s="4924" t="inlineStr">
        <is>
          <t>Corresponding mode</t>
        </is>
      </c>
      <c r="DB2" s="4924" t="inlineStr">
        <is>
          <t>Corresponding ch</t>
        </is>
      </c>
      <c r="DC2" s="4924" t="inlineStr">
        <is>
          <t>Corresponding freq</t>
        </is>
      </c>
    </row>
    <row r="3" customHeight="1" ht="12.75" x14ac:dyDescent="0.25">
      <c r="A3" s="4910"/>
      <c r="B3" s="6309"/>
      <c r="C3" s="6344"/>
      <c r="D3" s="6564">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6564">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7079"/>
      <c r="G3" s="6259">
        <f>Overview!$E$28</f>
        <v/>
      </c>
      <c r="H3" s="6212"/>
      <c r="I3" s="6212"/>
      <c r="J3" s="6164" t="inlineStr">
        <is>
          <t>LTE NB-IoT</t>
        </is>
      </c>
      <c r="K3" s="6357" t="inlineStr">
        <is>
          <t>FDD1</t>
        </is>
      </c>
      <c r="L3" s="6405">
        <v>3.75</v>
      </c>
      <c r="M3" s="6417"/>
      <c r="N3" s="6150" t="inlineStr">
        <is>
          <t>BPSK</t>
        </is>
      </c>
      <c r="O3" s="4952"/>
      <c r="P3" s="6163"/>
      <c r="Q3" s="6150">
        <v>1</v>
      </c>
      <c r="R3" s="4925">
        <v>0</v>
      </c>
      <c r="S3" s="6226"/>
      <c r="T3" s="5453">
        <v>18010</v>
      </c>
      <c r="U3" s="4707">
        <v>1921</v>
      </c>
      <c r="V3" s="6430"/>
      <c r="W3" s="6096"/>
      <c r="X3" s="6096"/>
      <c r="Y3" s="6096"/>
      <c r="Z3" s="6096"/>
      <c r="AA3" s="6096"/>
      <c r="AB3" s="6096"/>
      <c r="AC3" s="6096"/>
      <c r="AD3" s="6096"/>
      <c r="AE3" s="6096"/>
      <c r="AF3" s="6096"/>
      <c r="AG3" s="6110"/>
      <c r="AH3" s="6114"/>
      <c r="AI3" s="6120"/>
      <c r="AJ3" s="6120"/>
      <c r="AK3" s="6120"/>
      <c r="AL3" s="6120"/>
      <c r="AM3" s="6120"/>
      <c r="AN3" s="6120"/>
      <c r="AO3" s="6120"/>
      <c r="AP3" s="6120"/>
      <c r="AQ3" s="6124"/>
      <c r="AR3" s="6128"/>
      <c r="AS3" s="6128"/>
      <c r="AT3" s="6128"/>
      <c r="AU3" s="6128"/>
      <c r="AV3" s="6128"/>
      <c r="AW3" s="6128"/>
      <c r="AX3" s="6128"/>
      <c r="AY3" s="6128"/>
      <c r="AZ3" s="6128"/>
      <c r="BA3" s="6130"/>
      <c r="BB3" s="6128"/>
      <c r="BC3" s="6128"/>
      <c r="BD3" s="6128"/>
      <c r="BE3" s="4945">
        <f>MyTimestamp(AH3)</f>
        <v/>
      </c>
      <c r="BF3" s="4955"/>
      <c r="BG3" s="6134"/>
      <c r="BH3" s="4956"/>
      <c r="BI3" s="6139"/>
      <c r="BJ3" s="6141"/>
      <c r="BK3" s="5001"/>
      <c r="BL3" s="6141"/>
      <c r="BM3" s="6145"/>
      <c r="BN3" s="5001"/>
      <c r="BO3" s="5009"/>
      <c r="BP3" s="5009"/>
      <c r="BQ3" s="5009"/>
      <c r="BR3" s="5095"/>
      <c r="BS3" s="6116"/>
      <c r="BT3" s="4912"/>
      <c r="BU3" s="4910"/>
      <c r="BV3" s="4926"/>
      <c r="BW3" s="7629"/>
      <c r="BX3" s="7629"/>
      <c r="BY3" s="6560"/>
      <c r="BZ3" s="6553"/>
      <c r="CA3" s="6554"/>
      <c r="CB3" s="6557"/>
      <c r="CC3" s="4930"/>
      <c r="CD3" s="4931"/>
      <c r="CE3" s="4930"/>
      <c r="CF3" s="4930"/>
      <c r="CG3" s="4930"/>
      <c r="CH3" s="4931"/>
      <c r="CI3" s="4931"/>
      <c r="CJ3" s="6563"/>
      <c r="CK3" s="6563"/>
      <c r="CL3" s="4930"/>
      <c r="CM3" s="4931"/>
      <c r="CN3" s="4930"/>
      <c r="CO3" s="4930"/>
      <c r="CP3" s="4930"/>
      <c r="CQ3" s="4931"/>
      <c r="CR3" s="4931"/>
      <c r="CS3" s="6563"/>
      <c r="CT3" s="6563"/>
      <c r="CU3" s="4930"/>
      <c r="CV3" s="4932"/>
      <c r="CW3" s="4930"/>
      <c r="CX3" s="4930"/>
      <c r="CY3" s="4930"/>
      <c r="CZ3" s="4931"/>
      <c r="DA3" s="4931"/>
      <c r="DB3" s="6563"/>
      <c r="DC3" s="6563"/>
    </row>
    <row r="4" customHeight="1" ht="12.75" x14ac:dyDescent="0.25">
      <c r="A4" s="4910"/>
      <c r="B4" s="6309"/>
      <c r="C4" s="6344"/>
      <c r="D4" s="6564">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6564">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7079"/>
      <c r="G4" s="6259">
        <f>Overview!$E$28</f>
        <v/>
      </c>
      <c r="H4" s="6212"/>
      <c r="I4" s="6212"/>
      <c r="J4" s="6164" t="inlineStr">
        <is>
          <t>LTE NB-IoT</t>
        </is>
      </c>
      <c r="K4" s="6357" t="inlineStr">
        <is>
          <t>FDD1</t>
        </is>
      </c>
      <c r="L4" s="6405">
        <v>15</v>
      </c>
      <c r="M4" s="6417"/>
      <c r="N4" s="6150" t="inlineStr">
        <is>
          <t>QPSK</t>
        </is>
      </c>
      <c r="O4" s="4952"/>
      <c r="P4" s="6163"/>
      <c r="Q4" s="6150">
        <v>1</v>
      </c>
      <c r="R4" s="4925">
        <v>0</v>
      </c>
      <c r="S4" s="6226"/>
      <c r="T4" s="5453">
        <v>18010</v>
      </c>
      <c r="U4" s="4707">
        <v>1921</v>
      </c>
      <c r="V4" s="6430"/>
      <c r="W4" s="6096"/>
      <c r="X4" s="6096"/>
      <c r="Y4" s="6096"/>
      <c r="Z4" s="6096"/>
      <c r="AA4" s="6096"/>
      <c r="AB4" s="6096"/>
      <c r="AC4" s="6096"/>
      <c r="AD4" s="6096"/>
      <c r="AE4" s="6096"/>
      <c r="AF4" s="6096"/>
      <c r="AG4" s="6110"/>
      <c r="AH4" s="6114"/>
      <c r="AI4" s="6120"/>
      <c r="AJ4" s="6120"/>
      <c r="AK4" s="6120"/>
      <c r="AL4" s="6120"/>
      <c r="AM4" s="6120"/>
      <c r="AN4" s="6120"/>
      <c r="AO4" s="6120"/>
      <c r="AP4" s="6120"/>
      <c r="AQ4" s="6124"/>
      <c r="AR4" s="6128"/>
      <c r="AS4" s="6128"/>
      <c r="AT4" s="6128"/>
      <c r="AU4" s="6128"/>
      <c r="AV4" s="6128"/>
      <c r="AW4" s="6128"/>
      <c r="AX4" s="6128"/>
      <c r="AY4" s="6128"/>
      <c r="AZ4" s="6128"/>
      <c r="BA4" s="6130"/>
      <c r="BB4" s="6128"/>
      <c r="BC4" s="6128"/>
      <c r="BD4" s="6128"/>
      <c r="BE4" s="4945">
        <f>MyTimestamp(AH4)</f>
        <v/>
      </c>
      <c r="BF4" s="4955"/>
      <c r="BG4" s="6134"/>
      <c r="BH4" s="4956"/>
      <c r="BI4" s="6139"/>
      <c r="BJ4" s="6141"/>
      <c r="BK4" s="5001"/>
      <c r="BL4" s="6141"/>
      <c r="BM4" s="6145"/>
      <c r="BN4" s="5001"/>
      <c r="BO4" s="5009"/>
      <c r="BP4" s="5009"/>
      <c r="BQ4" s="5009"/>
      <c r="BR4" s="5095"/>
      <c r="BS4" s="6116"/>
      <c r="BT4" s="4912"/>
      <c r="BU4" s="4910"/>
      <c r="BV4" s="4926"/>
      <c r="BW4" s="7629"/>
      <c r="BX4" s="7629"/>
      <c r="BY4" s="6560"/>
      <c r="BZ4" s="6553"/>
      <c r="CA4" s="6554"/>
      <c r="CB4" s="6557"/>
      <c r="CC4" s="4930"/>
      <c r="CD4" s="4931"/>
      <c r="CE4" s="4930"/>
      <c r="CF4" s="4930"/>
      <c r="CG4" s="4930"/>
      <c r="CH4" s="4931"/>
      <c r="CI4" s="4931"/>
      <c r="CJ4" s="6563"/>
      <c r="CK4" s="6563"/>
      <c r="CL4" s="4930"/>
      <c r="CM4" s="4931"/>
      <c r="CN4" s="4930"/>
      <c r="CO4" s="4930"/>
      <c r="CP4" s="4930"/>
      <c r="CQ4" s="4931"/>
      <c r="CR4" s="4931"/>
      <c r="CS4" s="6563"/>
      <c r="CT4" s="6563"/>
      <c r="CU4" s="4930"/>
      <c r="CV4" s="4932"/>
      <c r="CW4" s="4930"/>
      <c r="CX4" s="4930"/>
      <c r="CY4" s="4930"/>
      <c r="CZ4" s="4931"/>
      <c r="DA4" s="4931"/>
      <c r="DB4" s="6563"/>
      <c r="DC4" s="6563"/>
    </row>
    <row r="5" customHeight="1" ht="12.75" x14ac:dyDescent="0.25">
      <c r="A5" s="4910"/>
      <c r="B5" s="6309"/>
      <c r="C5" s="6344"/>
      <c r="D5" s="6564">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6564">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7079"/>
      <c r="G5" s="6259">
        <f>Overview!$E$28</f>
        <v/>
      </c>
      <c r="H5" s="6212"/>
      <c r="I5" s="6212"/>
      <c r="J5" s="6164" t="inlineStr">
        <is>
          <t>LTE NB-IoT</t>
        </is>
      </c>
      <c r="K5" s="6357" t="inlineStr">
        <is>
          <t>FDD1</t>
        </is>
      </c>
      <c r="L5" s="6405">
        <v>15</v>
      </c>
      <c r="M5" s="6417"/>
      <c r="N5" s="6150" t="inlineStr">
        <is>
          <t>QPSK</t>
        </is>
      </c>
      <c r="O5" s="4952"/>
      <c r="P5" s="6163"/>
      <c r="Q5" s="6150">
        <v>3</v>
      </c>
      <c r="R5" s="4925">
        <v>3</v>
      </c>
      <c r="S5" s="6226"/>
      <c r="T5" s="5453">
        <v>18010</v>
      </c>
      <c r="U5" s="4707">
        <v>1921</v>
      </c>
      <c r="V5" s="6430"/>
      <c r="W5" s="6096"/>
      <c r="X5" s="6096"/>
      <c r="Y5" s="6096"/>
      <c r="Z5" s="6096"/>
      <c r="AA5" s="6096"/>
      <c r="AB5" s="6096"/>
      <c r="AC5" s="6096"/>
      <c r="AD5" s="6096"/>
      <c r="AE5" s="6096"/>
      <c r="AF5" s="6096"/>
      <c r="AG5" s="6110"/>
      <c r="AH5" s="6114"/>
      <c r="AI5" s="6120"/>
      <c r="AJ5" s="6120"/>
      <c r="AK5" s="6120"/>
      <c r="AL5" s="6120"/>
      <c r="AM5" s="6120"/>
      <c r="AN5" s="6120"/>
      <c r="AO5" s="6120"/>
      <c r="AP5" s="6120"/>
      <c r="AQ5" s="6124"/>
      <c r="AR5" s="6128"/>
      <c r="AS5" s="6128"/>
      <c r="AT5" s="6128"/>
      <c r="AU5" s="6128"/>
      <c r="AV5" s="6128"/>
      <c r="AW5" s="6128"/>
      <c r="AX5" s="6128"/>
      <c r="AY5" s="6128"/>
      <c r="AZ5" s="6128"/>
      <c r="BA5" s="6130"/>
      <c r="BB5" s="6128"/>
      <c r="BC5" s="6128"/>
      <c r="BD5" s="6128"/>
      <c r="BE5" s="4945">
        <f>MyTimestamp(AH5)</f>
        <v/>
      </c>
      <c r="BF5" s="4955"/>
      <c r="BG5" s="6134"/>
      <c r="BH5" s="4956"/>
      <c r="BI5" s="6139"/>
      <c r="BJ5" s="6141"/>
      <c r="BK5" s="5001"/>
      <c r="BL5" s="6141"/>
      <c r="BM5" s="6145"/>
      <c r="BN5" s="5001"/>
      <c r="BO5" s="5009"/>
      <c r="BP5" s="5009"/>
      <c r="BQ5" s="5009"/>
      <c r="BR5" s="5095"/>
      <c r="BS5" s="6116"/>
      <c r="BT5" s="4912"/>
      <c r="BU5" s="4910"/>
      <c r="BV5" s="4926"/>
      <c r="BW5" s="7629"/>
      <c r="BX5" s="7629"/>
      <c r="BY5" s="6560"/>
      <c r="BZ5" s="6553"/>
      <c r="CA5" s="6554"/>
      <c r="CB5" s="6557"/>
      <c r="CC5" s="4930"/>
      <c r="CD5" s="4931"/>
      <c r="CE5" s="4930"/>
      <c r="CF5" s="4930"/>
      <c r="CG5" s="4930"/>
      <c r="CH5" s="4931"/>
      <c r="CI5" s="4931"/>
      <c r="CJ5" s="6563"/>
      <c r="CK5" s="6563"/>
      <c r="CL5" s="4930"/>
      <c r="CM5" s="4931"/>
      <c r="CN5" s="4930"/>
      <c r="CO5" s="4930"/>
      <c r="CP5" s="4930"/>
      <c r="CQ5" s="4931"/>
      <c r="CR5" s="4931"/>
      <c r="CS5" s="6563"/>
      <c r="CT5" s="6563"/>
      <c r="CU5" s="4930"/>
      <c r="CV5" s="4932"/>
      <c r="CW5" s="4930"/>
      <c r="CX5" s="4930"/>
      <c r="CY5" s="4930"/>
      <c r="CZ5" s="4931"/>
      <c r="DA5" s="4931"/>
      <c r="DB5" s="6563"/>
      <c r="DC5" s="6563"/>
    </row>
    <row r="6" customHeight="1" ht="12.75" x14ac:dyDescent="0.25">
      <c r="A6" s="4910"/>
      <c r="B6" s="6309"/>
      <c r="C6" s="6344"/>
      <c r="D6" s="6564">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6564">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7079"/>
      <c r="G6" s="6259">
        <f>Overview!$E$28</f>
        <v/>
      </c>
      <c r="H6" s="6212"/>
      <c r="I6" s="6212"/>
      <c r="J6" s="6164" t="inlineStr">
        <is>
          <t>LTE NB-IoT</t>
        </is>
      </c>
      <c r="K6" s="6357" t="inlineStr">
        <is>
          <t>FDD1</t>
        </is>
      </c>
      <c r="L6" s="6405">
        <v>15</v>
      </c>
      <c r="M6" s="6417"/>
      <c r="N6" s="6150" t="inlineStr">
        <is>
          <t>QPSK</t>
        </is>
      </c>
      <c r="O6" s="4952"/>
      <c r="P6" s="6163"/>
      <c r="Q6" s="6150">
        <v>12</v>
      </c>
      <c r="R6" s="4925">
        <v>0</v>
      </c>
      <c r="S6" s="6226"/>
      <c r="T6" s="5453">
        <v>18010</v>
      </c>
      <c r="U6" s="4707">
        <v>1921</v>
      </c>
      <c r="V6" s="6430"/>
      <c r="W6" s="6096"/>
      <c r="X6" s="6096"/>
      <c r="Y6" s="6096"/>
      <c r="Z6" s="6096"/>
      <c r="AA6" s="6096"/>
      <c r="AB6" s="6096"/>
      <c r="AC6" s="6096"/>
      <c r="AD6" s="6096"/>
      <c r="AE6" s="6096"/>
      <c r="AF6" s="6096"/>
      <c r="AG6" s="6110"/>
      <c r="AH6" s="6114"/>
      <c r="AI6" s="6120"/>
      <c r="AJ6" s="6120"/>
      <c r="AK6" s="6120"/>
      <c r="AL6" s="6120"/>
      <c r="AM6" s="6120"/>
      <c r="AN6" s="6120"/>
      <c r="AO6" s="6120"/>
      <c r="AP6" s="6120"/>
      <c r="AQ6" s="6124"/>
      <c r="AR6" s="6128"/>
      <c r="AS6" s="6128"/>
      <c r="AT6" s="6128"/>
      <c r="AU6" s="6128"/>
      <c r="AV6" s="6128"/>
      <c r="AW6" s="6128"/>
      <c r="AX6" s="6128"/>
      <c r="AY6" s="6128"/>
      <c r="AZ6" s="6128"/>
      <c r="BA6" s="6130"/>
      <c r="BB6" s="6128"/>
      <c r="BC6" s="6128"/>
      <c r="BD6" s="6128"/>
      <c r="BE6" s="4945">
        <f>MyTimestamp(AH6)</f>
        <v/>
      </c>
      <c r="BF6" s="4955"/>
      <c r="BG6" s="6134"/>
      <c r="BH6" s="4956"/>
      <c r="BI6" s="6139"/>
      <c r="BJ6" s="6141"/>
      <c r="BK6" s="5001"/>
      <c r="BL6" s="6141"/>
      <c r="BM6" s="6145"/>
      <c r="BN6" s="5001"/>
      <c r="BO6" s="5009"/>
      <c r="BP6" s="5009"/>
      <c r="BQ6" s="5009"/>
      <c r="BR6" s="5095"/>
      <c r="BS6" s="6116"/>
      <c r="BT6" s="4912"/>
      <c r="BU6" s="4910"/>
      <c r="BV6" s="4926"/>
      <c r="BW6" s="7629"/>
      <c r="BX6" s="7629"/>
      <c r="BY6" s="6560"/>
      <c r="BZ6" s="6553"/>
      <c r="CA6" s="6554"/>
      <c r="CB6" s="6557"/>
      <c r="CC6" s="4930"/>
      <c r="CD6" s="4931"/>
      <c r="CE6" s="4930"/>
      <c r="CF6" s="4930"/>
      <c r="CG6" s="4930"/>
      <c r="CH6" s="4931"/>
      <c r="CI6" s="4931"/>
      <c r="CJ6" s="6563"/>
      <c r="CK6" s="6563"/>
      <c r="CL6" s="4930"/>
      <c r="CM6" s="4931"/>
      <c r="CN6" s="4930"/>
      <c r="CO6" s="4930"/>
      <c r="CP6" s="4930"/>
      <c r="CQ6" s="4931"/>
      <c r="CR6" s="4931"/>
      <c r="CS6" s="6563"/>
      <c r="CT6" s="6563"/>
      <c r="CU6" s="4930"/>
      <c r="CV6" s="4932"/>
      <c r="CW6" s="4930"/>
      <c r="CX6" s="4930"/>
      <c r="CY6" s="4930"/>
      <c r="CZ6" s="4931"/>
      <c r="DA6" s="4931"/>
      <c r="DB6" s="6563"/>
      <c r="DC6" s="6563"/>
    </row>
    <row r="7" customHeight="1" ht="12.75" x14ac:dyDescent="0.25">
      <c r="A7" s="4910"/>
      <c r="B7" s="6309"/>
      <c r="C7" s="6344"/>
      <c r="D7" s="6564">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6564">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7079"/>
      <c r="G7" s="6259">
        <f>Overview!$E$28</f>
        <v/>
      </c>
      <c r="H7" s="6212"/>
      <c r="I7" s="6212"/>
      <c r="J7" s="6164" t="inlineStr">
        <is>
          <t>LTE NB-IoT</t>
        </is>
      </c>
      <c r="K7" s="6357" t="inlineStr">
        <is>
          <t>FDD1</t>
        </is>
      </c>
      <c r="L7" s="6405">
        <v>3.75</v>
      </c>
      <c r="M7" s="6417"/>
      <c r="N7" s="6150" t="inlineStr">
        <is>
          <t>BPSK</t>
        </is>
      </c>
      <c r="O7" s="4952"/>
      <c r="P7" s="6163"/>
      <c r="Q7" s="6150">
        <v>1</v>
      </c>
      <c r="R7" s="4925">
        <v>47</v>
      </c>
      <c r="S7" s="6226"/>
      <c r="T7" s="5453">
        <v>18010</v>
      </c>
      <c r="U7" s="4707">
        <v>1921</v>
      </c>
      <c r="V7" s="6430"/>
      <c r="W7" s="6096"/>
      <c r="X7" s="6096"/>
      <c r="Y7" s="6096"/>
      <c r="Z7" s="6096"/>
      <c r="AA7" s="6096"/>
      <c r="AB7" s="6096"/>
      <c r="AC7" s="6096"/>
      <c r="AD7" s="6096"/>
      <c r="AE7" s="6096"/>
      <c r="AF7" s="6096"/>
      <c r="AG7" s="6110"/>
      <c r="AH7" s="6114"/>
      <c r="AI7" s="6120"/>
      <c r="AJ7" s="6120"/>
      <c r="AK7" s="6120"/>
      <c r="AL7" s="6120"/>
      <c r="AM7" s="6120"/>
      <c r="AN7" s="6120"/>
      <c r="AO7" s="6120"/>
      <c r="AP7" s="6120"/>
      <c r="AQ7" s="6124"/>
      <c r="AR7" s="6128"/>
      <c r="AS7" s="6128"/>
      <c r="AT7" s="6128"/>
      <c r="AU7" s="6128"/>
      <c r="AV7" s="6128"/>
      <c r="AW7" s="6128"/>
      <c r="AX7" s="6128"/>
      <c r="AY7" s="6128"/>
      <c r="AZ7" s="6128"/>
      <c r="BA7" s="6130"/>
      <c r="BB7" s="6128"/>
      <c r="BC7" s="6128"/>
      <c r="BD7" s="6128"/>
      <c r="BE7" s="4945">
        <f>MyTimestamp(AH7)</f>
        <v/>
      </c>
      <c r="BF7" s="4955"/>
      <c r="BG7" s="6134"/>
      <c r="BH7" s="4956"/>
      <c r="BI7" s="6139"/>
      <c r="BJ7" s="6141"/>
      <c r="BK7" s="5001"/>
      <c r="BL7" s="6141"/>
      <c r="BM7" s="6145"/>
      <c r="BN7" s="5001"/>
      <c r="BO7" s="5009"/>
      <c r="BP7" s="5009"/>
      <c r="BQ7" s="5009"/>
      <c r="BR7" s="5095"/>
      <c r="BS7" s="6116"/>
      <c r="BT7" s="4912"/>
      <c r="BU7" s="4910"/>
      <c r="BV7" s="4926"/>
      <c r="BW7" s="7629"/>
      <c r="BX7" s="7629"/>
      <c r="BY7" s="6560"/>
      <c r="BZ7" s="6553"/>
      <c r="CA7" s="6554"/>
      <c r="CB7" s="6557"/>
      <c r="CC7" s="4930"/>
      <c r="CD7" s="4931"/>
      <c r="CE7" s="4930"/>
      <c r="CF7" s="4930"/>
      <c r="CG7" s="4930"/>
      <c r="CH7" s="4931"/>
      <c r="CI7" s="4931"/>
      <c r="CJ7" s="6563"/>
      <c r="CK7" s="6563"/>
      <c r="CL7" s="4930"/>
      <c r="CM7" s="4931"/>
      <c r="CN7" s="4930"/>
      <c r="CO7" s="4930"/>
      <c r="CP7" s="4930"/>
      <c r="CQ7" s="4931"/>
      <c r="CR7" s="4931"/>
      <c r="CS7" s="6563"/>
      <c r="CT7" s="6563"/>
      <c r="CU7" s="4930"/>
      <c r="CV7" s="4932"/>
      <c r="CW7" s="4930"/>
      <c r="CX7" s="4930"/>
      <c r="CY7" s="4930"/>
      <c r="CZ7" s="4931"/>
      <c r="DA7" s="4931"/>
      <c r="DB7" s="6563"/>
      <c r="DC7" s="6563"/>
    </row>
    <row r="8" customHeight="1" ht="12.75" x14ac:dyDescent="0.25">
      <c r="A8" s="4910"/>
      <c r="B8" s="6309"/>
      <c r="C8" s="6344"/>
      <c r="D8" s="6564">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6564">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7079"/>
      <c r="G8" s="6259">
        <f>Overview!$E$28</f>
        <v/>
      </c>
      <c r="H8" s="6212"/>
      <c r="I8" s="6212"/>
      <c r="J8" s="6164" t="inlineStr">
        <is>
          <t>LTE NB-IoT</t>
        </is>
      </c>
      <c r="K8" s="6357" t="inlineStr">
        <is>
          <t>FDD1</t>
        </is>
      </c>
      <c r="L8" s="6405">
        <v>15</v>
      </c>
      <c r="M8" s="6417"/>
      <c r="N8" s="6150" t="inlineStr">
        <is>
          <t>QPSK</t>
        </is>
      </c>
      <c r="O8" s="4952"/>
      <c r="P8" s="6163"/>
      <c r="Q8" s="6150">
        <v>1</v>
      </c>
      <c r="R8" s="4925">
        <v>11</v>
      </c>
      <c r="S8" s="6226"/>
      <c r="T8" s="5453">
        <v>18010</v>
      </c>
      <c r="U8" s="4707">
        <v>1921</v>
      </c>
      <c r="V8" s="6430"/>
      <c r="W8" s="6096"/>
      <c r="X8" s="6096"/>
      <c r="Y8" s="6096"/>
      <c r="Z8" s="6096"/>
      <c r="AA8" s="6096"/>
      <c r="AB8" s="6096"/>
      <c r="AC8" s="6096"/>
      <c r="AD8" s="6096"/>
      <c r="AE8" s="6096"/>
      <c r="AF8" s="6096"/>
      <c r="AG8" s="6110"/>
      <c r="AH8" s="6114"/>
      <c r="AI8" s="6120"/>
      <c r="AJ8" s="6120"/>
      <c r="AK8" s="6120"/>
      <c r="AL8" s="6120"/>
      <c r="AM8" s="6120"/>
      <c r="AN8" s="6120"/>
      <c r="AO8" s="6120"/>
      <c r="AP8" s="6120"/>
      <c r="AQ8" s="6124"/>
      <c r="AR8" s="6128"/>
      <c r="AS8" s="6128"/>
      <c r="AT8" s="6128"/>
      <c r="AU8" s="6128"/>
      <c r="AV8" s="6128"/>
      <c r="AW8" s="6128"/>
      <c r="AX8" s="6128"/>
      <c r="AY8" s="6128"/>
      <c r="AZ8" s="6128"/>
      <c r="BA8" s="6130"/>
      <c r="BB8" s="6128"/>
      <c r="BC8" s="6128"/>
      <c r="BD8" s="6128"/>
      <c r="BE8" s="4945">
        <f>MyTimestamp(AH8)</f>
        <v/>
      </c>
      <c r="BF8" s="4955"/>
      <c r="BG8" s="6134"/>
      <c r="BH8" s="4956"/>
      <c r="BI8" s="6139"/>
      <c r="BJ8" s="6141"/>
      <c r="BK8" s="5001"/>
      <c r="BL8" s="6141"/>
      <c r="BM8" s="6145"/>
      <c r="BN8" s="5001"/>
      <c r="BO8" s="5009"/>
      <c r="BP8" s="5009"/>
      <c r="BQ8" s="5009"/>
      <c r="BR8" s="5095"/>
      <c r="BS8" s="6116"/>
      <c r="BT8" s="4912"/>
      <c r="BU8" s="4910"/>
      <c r="BV8" s="4926"/>
      <c r="BW8" s="7629"/>
      <c r="BX8" s="7629"/>
      <c r="BY8" s="6560"/>
      <c r="BZ8" s="6553"/>
      <c r="CA8" s="6554"/>
      <c r="CB8" s="6557"/>
      <c r="CC8" s="4930"/>
      <c r="CD8" s="4931"/>
      <c r="CE8" s="4930"/>
      <c r="CF8" s="4930"/>
      <c r="CG8" s="4930"/>
      <c r="CH8" s="4931"/>
      <c r="CI8" s="4931"/>
      <c r="CJ8" s="6563"/>
      <c r="CK8" s="6563"/>
      <c r="CL8" s="4930"/>
      <c r="CM8" s="4931"/>
      <c r="CN8" s="4930"/>
      <c r="CO8" s="4930"/>
      <c r="CP8" s="4930"/>
      <c r="CQ8" s="4931"/>
      <c r="CR8" s="4931"/>
      <c r="CS8" s="6563"/>
      <c r="CT8" s="6563"/>
      <c r="CU8" s="4930"/>
      <c r="CV8" s="4932"/>
      <c r="CW8" s="4930"/>
      <c r="CX8" s="4930"/>
      <c r="CY8" s="4930"/>
      <c r="CZ8" s="4931"/>
      <c r="DA8" s="4931"/>
      <c r="DB8" s="6563"/>
      <c r="DC8" s="6563"/>
    </row>
    <row r="9" customHeight="1" ht="12.75" x14ac:dyDescent="0.25">
      <c r="A9" s="4910"/>
      <c r="B9" s="6309"/>
      <c r="C9" s="6344"/>
      <c r="D9" s="6564">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6564">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7079"/>
      <c r="G9" s="6259">
        <f>Overview!$E$28</f>
        <v/>
      </c>
      <c r="H9" s="6212"/>
      <c r="I9" s="6212"/>
      <c r="J9" s="6164" t="inlineStr">
        <is>
          <t>LTE NB-IoT</t>
        </is>
      </c>
      <c r="K9" s="6357" t="inlineStr">
        <is>
          <t>FDD1</t>
        </is>
      </c>
      <c r="L9" s="6405">
        <v>3.75</v>
      </c>
      <c r="M9" s="6417"/>
      <c r="N9" s="6150" t="inlineStr">
        <is>
          <t>BPSK</t>
        </is>
      </c>
      <c r="O9" s="4952"/>
      <c r="P9" s="6163"/>
      <c r="Q9" s="6150">
        <v>1</v>
      </c>
      <c r="R9" s="4925">
        <v>0</v>
      </c>
      <c r="S9" s="6226"/>
      <c r="T9" s="5453">
        <v>18300</v>
      </c>
      <c r="U9" s="4707">
        <v>1950</v>
      </c>
      <c r="V9" s="6430"/>
      <c r="W9" s="6096"/>
      <c r="X9" s="6096"/>
      <c r="Y9" s="6096"/>
      <c r="Z9" s="6096"/>
      <c r="AA9" s="6096"/>
      <c r="AB9" s="6096"/>
      <c r="AC9" s="6096"/>
      <c r="AD9" s="6096"/>
      <c r="AE9" s="6096"/>
      <c r="AF9" s="6096"/>
      <c r="AG9" s="6110"/>
      <c r="AH9" s="6114"/>
      <c r="AI9" s="6120"/>
      <c r="AJ9" s="6120"/>
      <c r="AK9" s="6120"/>
      <c r="AL9" s="6120"/>
      <c r="AM9" s="6120"/>
      <c r="AN9" s="6120"/>
      <c r="AO9" s="6120"/>
      <c r="AP9" s="6120"/>
      <c r="AQ9" s="6124"/>
      <c r="AR9" s="6128"/>
      <c r="AS9" s="6128"/>
      <c r="AT9" s="6128"/>
      <c r="AU9" s="6128"/>
      <c r="AV9" s="6128"/>
      <c r="AW9" s="6128"/>
      <c r="AX9" s="6128"/>
      <c r="AY9" s="6128"/>
      <c r="AZ9" s="6128"/>
      <c r="BA9" s="6130"/>
      <c r="BB9" s="6128"/>
      <c r="BC9" s="6128"/>
      <c r="BD9" s="6128"/>
      <c r="BE9" s="4945">
        <f>MyTimestamp(AH9)</f>
        <v/>
      </c>
      <c r="BF9" s="4955"/>
      <c r="BG9" s="6134"/>
      <c r="BH9" s="4956"/>
      <c r="BI9" s="6139"/>
      <c r="BJ9" s="6141"/>
      <c r="BK9" s="5001"/>
      <c r="BL9" s="6141"/>
      <c r="BM9" s="6145"/>
      <c r="BN9" s="5001"/>
      <c r="BO9" s="5009"/>
      <c r="BP9" s="5009"/>
      <c r="BQ9" s="5009"/>
      <c r="BR9" s="5095"/>
      <c r="BS9" s="6116"/>
      <c r="BT9" s="4912"/>
      <c r="BU9" s="4910"/>
      <c r="BV9" s="4926"/>
      <c r="BW9" s="7629"/>
      <c r="BX9" s="7629"/>
      <c r="BY9" s="6560"/>
      <c r="BZ9" s="6553"/>
      <c r="CA9" s="6554"/>
      <c r="CB9" s="6557"/>
      <c r="CC9" s="4930"/>
      <c r="CD9" s="4931"/>
      <c r="CE9" s="4930"/>
      <c r="CF9" s="4930"/>
      <c r="CG9" s="4930"/>
      <c r="CH9" s="4931"/>
      <c r="CI9" s="4931"/>
      <c r="CJ9" s="6563"/>
      <c r="CK9" s="6563"/>
      <c r="CL9" s="4930"/>
      <c r="CM9" s="4931"/>
      <c r="CN9" s="4930"/>
      <c r="CO9" s="4930"/>
      <c r="CP9" s="4930"/>
      <c r="CQ9" s="4931"/>
      <c r="CR9" s="4931"/>
      <c r="CS9" s="6563"/>
      <c r="CT9" s="6563"/>
      <c r="CU9" s="4930"/>
      <c r="CV9" s="4932"/>
      <c r="CW9" s="4930"/>
      <c r="CX9" s="4930"/>
      <c r="CY9" s="4930"/>
      <c r="CZ9" s="4931"/>
      <c r="DA9" s="4931"/>
      <c r="DB9" s="6563"/>
      <c r="DC9" s="6563"/>
    </row>
    <row r="10" customHeight="1" ht="12.75" x14ac:dyDescent="0.25">
      <c r="A10" s="4910"/>
      <c r="B10" s="6309"/>
      <c r="C10" s="6344"/>
      <c r="D10" s="6564">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v/>
      </c>
      <c r="E10" s="6564">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v/>
      </c>
      <c r="F10" s="7079"/>
      <c r="G10" s="6259">
        <f>Overview!$E$28</f>
        <v/>
      </c>
      <c r="H10" s="6212"/>
      <c r="I10" s="6212"/>
      <c r="J10" s="6164" t="inlineStr">
        <is>
          <t>LTE NB-IoT</t>
        </is>
      </c>
      <c r="K10" s="6357" t="inlineStr">
        <is>
          <t>FDD1</t>
        </is>
      </c>
      <c r="L10" s="6405">
        <v>15</v>
      </c>
      <c r="M10" s="6417"/>
      <c r="N10" s="6150" t="inlineStr">
        <is>
          <t>QPSK</t>
        </is>
      </c>
      <c r="O10" s="4952"/>
      <c r="P10" s="6163"/>
      <c r="Q10" s="6150">
        <v>1</v>
      </c>
      <c r="R10" s="4925">
        <v>0</v>
      </c>
      <c r="S10" s="6226"/>
      <c r="T10" s="5453">
        <v>18300</v>
      </c>
      <c r="U10" s="4707">
        <v>1950</v>
      </c>
      <c r="V10" s="6430"/>
      <c r="W10" s="6096"/>
      <c r="X10" s="6096"/>
      <c r="Y10" s="6096"/>
      <c r="Z10" s="6096"/>
      <c r="AA10" s="6096"/>
      <c r="AB10" s="6096"/>
      <c r="AC10" s="6096"/>
      <c r="AD10" s="6096"/>
      <c r="AE10" s="6096"/>
      <c r="AF10" s="6096"/>
      <c r="AG10" s="6110"/>
      <c r="AH10" s="6114"/>
      <c r="AI10" s="6120"/>
      <c r="AJ10" s="6120"/>
      <c r="AK10" s="6120"/>
      <c r="AL10" s="6120"/>
      <c r="AM10" s="6120"/>
      <c r="AN10" s="6120"/>
      <c r="AO10" s="6120"/>
      <c r="AP10" s="6120"/>
      <c r="AQ10" s="6124"/>
      <c r="AR10" s="6128"/>
      <c r="AS10" s="6128"/>
      <c r="AT10" s="6128"/>
      <c r="AU10" s="6128"/>
      <c r="AV10" s="6128"/>
      <c r="AW10" s="6128"/>
      <c r="AX10" s="6128"/>
      <c r="AY10" s="6128"/>
      <c r="AZ10" s="6128"/>
      <c r="BA10" s="6130"/>
      <c r="BB10" s="6128"/>
      <c r="BC10" s="6128"/>
      <c r="BD10" s="6128"/>
      <c r="BE10" s="4945">
        <f>MyTimestamp(AH10)</f>
        <v/>
      </c>
      <c r="BF10" s="4955"/>
      <c r="BG10" s="6134"/>
      <c r="BH10" s="4956"/>
      <c r="BI10" s="6139"/>
      <c r="BJ10" s="6141"/>
      <c r="BK10" s="5001"/>
      <c r="BL10" s="6141"/>
      <c r="BM10" s="6145"/>
      <c r="BN10" s="5001"/>
      <c r="BO10" s="5009"/>
      <c r="BP10" s="5009"/>
      <c r="BQ10" s="5009"/>
      <c r="BR10" s="5095"/>
      <c r="BS10" s="6116"/>
      <c r="BT10" s="4912"/>
      <c r="BU10" s="4910"/>
      <c r="BV10" s="4926"/>
      <c r="BW10" s="7629"/>
      <c r="BX10" s="7629"/>
      <c r="BY10" s="6560"/>
      <c r="BZ10" s="6553"/>
      <c r="CA10" s="6554"/>
      <c r="CB10" s="6557"/>
      <c r="CC10" s="4930"/>
      <c r="CD10" s="4931"/>
      <c r="CE10" s="4930"/>
      <c r="CF10" s="4930"/>
      <c r="CG10" s="4930"/>
      <c r="CH10" s="4931"/>
      <c r="CI10" s="4931"/>
      <c r="CJ10" s="6563"/>
      <c r="CK10" s="6563"/>
      <c r="CL10" s="4930"/>
      <c r="CM10" s="4931"/>
      <c r="CN10" s="4930"/>
      <c r="CO10" s="4930"/>
      <c r="CP10" s="4930"/>
      <c r="CQ10" s="4931"/>
      <c r="CR10" s="4931"/>
      <c r="CS10" s="6563"/>
      <c r="CT10" s="6563"/>
      <c r="CU10" s="4930"/>
      <c r="CV10" s="4932"/>
      <c r="CW10" s="4930"/>
      <c r="CX10" s="4930"/>
      <c r="CY10" s="4930"/>
      <c r="CZ10" s="4931"/>
      <c r="DA10" s="4931"/>
      <c r="DB10" s="6563"/>
      <c r="DC10" s="6563"/>
    </row>
    <row r="11" customHeight="1" ht="12.75" x14ac:dyDescent="0.25">
      <c r="A11" s="4910"/>
      <c r="B11" s="6309"/>
      <c r="C11" s="6344"/>
      <c r="D11" s="6564">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v/>
      </c>
      <c r="E11" s="6564">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v/>
      </c>
      <c r="F11" s="7079"/>
      <c r="G11" s="6259">
        <f>Overview!$E$28</f>
        <v/>
      </c>
      <c r="H11" s="6212"/>
      <c r="I11" s="6212"/>
      <c r="J11" s="6164" t="inlineStr">
        <is>
          <t>LTE NB-IoT</t>
        </is>
      </c>
      <c r="K11" s="6357" t="inlineStr">
        <is>
          <t>FDD1</t>
        </is>
      </c>
      <c r="L11" s="6405">
        <v>15</v>
      </c>
      <c r="M11" s="6417"/>
      <c r="N11" s="6150" t="inlineStr">
        <is>
          <t>QPSK</t>
        </is>
      </c>
      <c r="O11" s="4952"/>
      <c r="P11" s="6163"/>
      <c r="Q11" s="6150">
        <v>3</v>
      </c>
      <c r="R11" s="4925">
        <v>3</v>
      </c>
      <c r="S11" s="6226"/>
      <c r="T11" s="5453">
        <v>18300</v>
      </c>
      <c r="U11" s="4707">
        <v>1950</v>
      </c>
      <c r="V11" s="6430"/>
      <c r="W11" s="6096"/>
      <c r="X11" s="6096"/>
      <c r="Y11" s="6096"/>
      <c r="Z11" s="6096"/>
      <c r="AA11" s="6096"/>
      <c r="AB11" s="6096"/>
      <c r="AC11" s="6096"/>
      <c r="AD11" s="6096"/>
      <c r="AE11" s="6096"/>
      <c r="AF11" s="6096"/>
      <c r="AG11" s="6110"/>
      <c r="AH11" s="6114"/>
      <c r="AI11" s="6120"/>
      <c r="AJ11" s="6120"/>
      <c r="AK11" s="6120"/>
      <c r="AL11" s="6120"/>
      <c r="AM11" s="6120"/>
      <c r="AN11" s="6120"/>
      <c r="AO11" s="6120"/>
      <c r="AP11" s="6120"/>
      <c r="AQ11" s="6124"/>
      <c r="AR11" s="6128"/>
      <c r="AS11" s="6128"/>
      <c r="AT11" s="6128"/>
      <c r="AU11" s="6128"/>
      <c r="AV11" s="6128"/>
      <c r="AW11" s="6128"/>
      <c r="AX11" s="6128"/>
      <c r="AY11" s="6128"/>
      <c r="AZ11" s="6128"/>
      <c r="BA11" s="6130"/>
      <c r="BB11" s="6128"/>
      <c r="BC11" s="6128"/>
      <c r="BD11" s="6128"/>
      <c r="BE11" s="4945">
        <f>MyTimestamp(AH11)</f>
        <v/>
      </c>
      <c r="BF11" s="4955"/>
      <c r="BG11" s="6134"/>
      <c r="BH11" s="4956"/>
      <c r="BI11" s="6139"/>
      <c r="BJ11" s="6141"/>
      <c r="BK11" s="5001"/>
      <c r="BL11" s="6141"/>
      <c r="BM11" s="6145"/>
      <c r="BN11" s="5001"/>
      <c r="BO11" s="5009"/>
      <c r="BP11" s="5009"/>
      <c r="BQ11" s="5009"/>
      <c r="BR11" s="5095"/>
      <c r="BS11" s="6116"/>
      <c r="BT11" s="4912"/>
      <c r="BU11" s="4910"/>
      <c r="BV11" s="4926"/>
      <c r="BW11" s="7629"/>
      <c r="BX11" s="7629"/>
      <c r="BY11" s="6560"/>
      <c r="BZ11" s="6553"/>
      <c r="CA11" s="6554"/>
      <c r="CB11" s="6557"/>
      <c r="CC11" s="4930"/>
      <c r="CD11" s="4931"/>
      <c r="CE11" s="4930"/>
      <c r="CF11" s="4930"/>
      <c r="CG11" s="4930"/>
      <c r="CH11" s="4931"/>
      <c r="CI11" s="4931"/>
      <c r="CJ11" s="6563"/>
      <c r="CK11" s="6563"/>
      <c r="CL11" s="4930"/>
      <c r="CM11" s="4931"/>
      <c r="CN11" s="4930"/>
      <c r="CO11" s="4930"/>
      <c r="CP11" s="4930"/>
      <c r="CQ11" s="4931"/>
      <c r="CR11" s="4931"/>
      <c r="CS11" s="6563"/>
      <c r="CT11" s="6563"/>
      <c r="CU11" s="4930"/>
      <c r="CV11" s="4932"/>
      <c r="CW11" s="4930"/>
      <c r="CX11" s="4930"/>
      <c r="CY11" s="4930"/>
      <c r="CZ11" s="4931"/>
      <c r="DA11" s="4931"/>
      <c r="DB11" s="6563"/>
      <c r="DC11" s="6563"/>
    </row>
    <row r="12" customHeight="1" ht="12.75" x14ac:dyDescent="0.25">
      <c r="A12" s="4910"/>
      <c r="B12" s="6309"/>
      <c r="C12" s="6344"/>
      <c r="D12" s="6564">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v/>
      </c>
      <c r="E12" s="6564">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v/>
      </c>
      <c r="F12" s="7079"/>
      <c r="G12" s="6259">
        <f>Overview!$E$28</f>
        <v/>
      </c>
      <c r="H12" s="6212"/>
      <c r="I12" s="6212"/>
      <c r="J12" s="6164" t="inlineStr">
        <is>
          <t>LTE NB-IoT</t>
        </is>
      </c>
      <c r="K12" s="6357" t="inlineStr">
        <is>
          <t>FDD1</t>
        </is>
      </c>
      <c r="L12" s="6405">
        <v>15</v>
      </c>
      <c r="M12" s="6417"/>
      <c r="N12" s="6150" t="inlineStr">
        <is>
          <t>QPSK</t>
        </is>
      </c>
      <c r="O12" s="4952"/>
      <c r="P12" s="6163"/>
      <c r="Q12" s="6150">
        <v>12</v>
      </c>
      <c r="R12" s="4925">
        <v>0</v>
      </c>
      <c r="S12" s="6226"/>
      <c r="T12" s="5453">
        <v>18300</v>
      </c>
      <c r="U12" s="4707">
        <v>1950</v>
      </c>
      <c r="V12" s="6430"/>
      <c r="W12" s="6096"/>
      <c r="X12" s="6096"/>
      <c r="Y12" s="6096"/>
      <c r="Z12" s="6096"/>
      <c r="AA12" s="6096"/>
      <c r="AB12" s="6096"/>
      <c r="AC12" s="6096"/>
      <c r="AD12" s="6096"/>
      <c r="AE12" s="6096"/>
      <c r="AF12" s="6096"/>
      <c r="AG12" s="6110"/>
      <c r="AH12" s="6114"/>
      <c r="AI12" s="6120"/>
      <c r="AJ12" s="6120"/>
      <c r="AK12" s="6120"/>
      <c r="AL12" s="6120"/>
      <c r="AM12" s="6120"/>
      <c r="AN12" s="6120"/>
      <c r="AO12" s="6120"/>
      <c r="AP12" s="6120"/>
      <c r="AQ12" s="6124"/>
      <c r="AR12" s="6128"/>
      <c r="AS12" s="6128"/>
      <c r="AT12" s="6128"/>
      <c r="AU12" s="6128"/>
      <c r="AV12" s="6128"/>
      <c r="AW12" s="6128"/>
      <c r="AX12" s="6128"/>
      <c r="AY12" s="6128"/>
      <c r="AZ12" s="6128"/>
      <c r="BA12" s="6130"/>
      <c r="BB12" s="6128"/>
      <c r="BC12" s="6128"/>
      <c r="BD12" s="6128"/>
      <c r="BE12" s="4945">
        <f>MyTimestamp(AH12)</f>
        <v/>
      </c>
      <c r="BF12" s="4955"/>
      <c r="BG12" s="6134"/>
      <c r="BH12" s="4956"/>
      <c r="BI12" s="6139"/>
      <c r="BJ12" s="6141"/>
      <c r="BK12" s="5001"/>
      <c r="BL12" s="6141"/>
      <c r="BM12" s="6145"/>
      <c r="BN12" s="5001"/>
      <c r="BO12" s="5009"/>
      <c r="BP12" s="5009"/>
      <c r="BQ12" s="5009"/>
      <c r="BR12" s="5095"/>
      <c r="BS12" s="6116"/>
      <c r="BT12" s="4912"/>
      <c r="BU12" s="4910"/>
      <c r="BV12" s="4926"/>
      <c r="BW12" s="7629"/>
      <c r="BX12" s="7629"/>
      <c r="BY12" s="6560"/>
      <c r="BZ12" s="6553"/>
      <c r="CA12" s="6554"/>
      <c r="CB12" s="6557"/>
      <c r="CC12" s="4930"/>
      <c r="CD12" s="4931"/>
      <c r="CE12" s="4930"/>
      <c r="CF12" s="4930"/>
      <c r="CG12" s="4930"/>
      <c r="CH12" s="4931"/>
      <c r="CI12" s="4931"/>
      <c r="CJ12" s="6563"/>
      <c r="CK12" s="6563"/>
      <c r="CL12" s="4930"/>
      <c r="CM12" s="4931"/>
      <c r="CN12" s="4930"/>
      <c r="CO12" s="4930"/>
      <c r="CP12" s="4930"/>
      <c r="CQ12" s="4931"/>
      <c r="CR12" s="4931"/>
      <c r="CS12" s="6563"/>
      <c r="CT12" s="6563"/>
      <c r="CU12" s="4930"/>
      <c r="CV12" s="4932"/>
      <c r="CW12" s="4930"/>
      <c r="CX12" s="4930"/>
      <c r="CY12" s="4930"/>
      <c r="CZ12" s="4931"/>
      <c r="DA12" s="4931"/>
      <c r="DB12" s="6563"/>
      <c r="DC12" s="6563"/>
    </row>
    <row r="13" customHeight="1" ht="12.75" x14ac:dyDescent="0.25">
      <c r="A13" s="4910"/>
      <c r="B13" s="6309"/>
      <c r="C13" s="6344"/>
      <c r="D13" s="6564">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v/>
      </c>
      <c r="E13" s="6564">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v/>
      </c>
      <c r="F13" s="7079"/>
      <c r="G13" s="6259">
        <f>Overview!$E$28</f>
        <v/>
      </c>
      <c r="H13" s="6212"/>
      <c r="I13" s="6212"/>
      <c r="J13" s="6164" t="inlineStr">
        <is>
          <t>LTE NB-IoT</t>
        </is>
      </c>
      <c r="K13" s="6357" t="inlineStr">
        <is>
          <t>FDD1</t>
        </is>
      </c>
      <c r="L13" s="6405">
        <v>3.75</v>
      </c>
      <c r="M13" s="6417"/>
      <c r="N13" s="6150" t="inlineStr">
        <is>
          <t>BPSK</t>
        </is>
      </c>
      <c r="O13" s="4952"/>
      <c r="P13" s="6163"/>
      <c r="Q13" s="6150">
        <v>1</v>
      </c>
      <c r="R13" s="4925">
        <v>47</v>
      </c>
      <c r="S13" s="6226"/>
      <c r="T13" s="5453">
        <v>18300</v>
      </c>
      <c r="U13" s="4707">
        <v>1950</v>
      </c>
      <c r="V13" s="6430"/>
      <c r="W13" s="6096"/>
      <c r="X13" s="6096"/>
      <c r="Y13" s="6096"/>
      <c r="Z13" s="6096"/>
      <c r="AA13" s="6096"/>
      <c r="AB13" s="6096"/>
      <c r="AC13" s="6096"/>
      <c r="AD13" s="6096"/>
      <c r="AE13" s="6096"/>
      <c r="AF13" s="6096"/>
      <c r="AG13" s="6110"/>
      <c r="AH13" s="6114"/>
      <c r="AI13" s="6120"/>
      <c r="AJ13" s="6120"/>
      <c r="AK13" s="6120"/>
      <c r="AL13" s="6120"/>
      <c r="AM13" s="6120"/>
      <c r="AN13" s="6120"/>
      <c r="AO13" s="6120"/>
      <c r="AP13" s="6120"/>
      <c r="AQ13" s="6124"/>
      <c r="AR13" s="6128"/>
      <c r="AS13" s="6128"/>
      <c r="AT13" s="6128"/>
      <c r="AU13" s="6128"/>
      <c r="AV13" s="6128"/>
      <c r="AW13" s="6128"/>
      <c r="AX13" s="6128"/>
      <c r="AY13" s="6128"/>
      <c r="AZ13" s="6128"/>
      <c r="BA13" s="6130"/>
      <c r="BB13" s="6128"/>
      <c r="BC13" s="6128"/>
      <c r="BD13" s="6128"/>
      <c r="BE13" s="4945">
        <f>MyTimestamp(AH13)</f>
        <v/>
      </c>
      <c r="BF13" s="4955"/>
      <c r="BG13" s="6134"/>
      <c r="BH13" s="4956"/>
      <c r="BI13" s="6139"/>
      <c r="BJ13" s="6141"/>
      <c r="BK13" s="5001"/>
      <c r="BL13" s="6141"/>
      <c r="BM13" s="6145"/>
      <c r="BN13" s="5001"/>
      <c r="BO13" s="5009"/>
      <c r="BP13" s="5009"/>
      <c r="BQ13" s="5009"/>
      <c r="BR13" s="5095"/>
      <c r="BS13" s="6116"/>
      <c r="BT13" s="4912"/>
      <c r="BU13" s="4910"/>
      <c r="BV13" s="4926"/>
      <c r="BW13" s="7629"/>
      <c r="BX13" s="7629"/>
      <c r="BY13" s="6560"/>
      <c r="BZ13" s="6553"/>
      <c r="CA13" s="6554"/>
      <c r="CB13" s="6557"/>
      <c r="CC13" s="4930"/>
      <c r="CD13" s="4931"/>
      <c r="CE13" s="4930"/>
      <c r="CF13" s="4930"/>
      <c r="CG13" s="4930"/>
      <c r="CH13" s="4931"/>
      <c r="CI13" s="4931"/>
      <c r="CJ13" s="6563"/>
      <c r="CK13" s="6563"/>
      <c r="CL13" s="4930"/>
      <c r="CM13" s="4931"/>
      <c r="CN13" s="4930"/>
      <c r="CO13" s="4930"/>
      <c r="CP13" s="4930"/>
      <c r="CQ13" s="4931"/>
      <c r="CR13" s="4931"/>
      <c r="CS13" s="6563"/>
      <c r="CT13" s="6563"/>
      <c r="CU13" s="4930"/>
      <c r="CV13" s="4932"/>
      <c r="CW13" s="4930"/>
      <c r="CX13" s="4930"/>
      <c r="CY13" s="4930"/>
      <c r="CZ13" s="4931"/>
      <c r="DA13" s="4931"/>
      <c r="DB13" s="6563"/>
      <c r="DC13" s="6563"/>
    </row>
    <row r="14" customHeight="1" ht="12.75" x14ac:dyDescent="0.25">
      <c r="A14" s="4910"/>
      <c r="B14" s="6309"/>
      <c r="C14" s="6344"/>
      <c r="D14" s="6564">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v/>
      </c>
      <c r="E14" s="6564">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v/>
      </c>
      <c r="F14" s="7079"/>
      <c r="G14" s="6259">
        <f>Overview!$E$28</f>
        <v/>
      </c>
      <c r="H14" s="6212"/>
      <c r="I14" s="6212"/>
      <c r="J14" s="6164" t="inlineStr">
        <is>
          <t>LTE NB-IoT</t>
        </is>
      </c>
      <c r="K14" s="6357" t="inlineStr">
        <is>
          <t>FDD1</t>
        </is>
      </c>
      <c r="L14" s="6405">
        <v>15</v>
      </c>
      <c r="M14" s="6417"/>
      <c r="N14" s="6150" t="inlineStr">
        <is>
          <t>QPSK</t>
        </is>
      </c>
      <c r="O14" s="4952"/>
      <c r="P14" s="6163"/>
      <c r="Q14" s="6150">
        <v>1</v>
      </c>
      <c r="R14" s="4925">
        <v>11</v>
      </c>
      <c r="S14" s="6226"/>
      <c r="T14" s="5453">
        <v>18300</v>
      </c>
      <c r="U14" s="4707">
        <v>1950</v>
      </c>
      <c r="V14" s="6430"/>
      <c r="W14" s="6096"/>
      <c r="X14" s="6096"/>
      <c r="Y14" s="6096"/>
      <c r="Z14" s="6096"/>
      <c r="AA14" s="6096"/>
      <c r="AB14" s="6096"/>
      <c r="AC14" s="6096"/>
      <c r="AD14" s="6096"/>
      <c r="AE14" s="6096"/>
      <c r="AF14" s="6096"/>
      <c r="AG14" s="6110"/>
      <c r="AH14" s="6114"/>
      <c r="AI14" s="6120"/>
      <c r="AJ14" s="6120"/>
      <c r="AK14" s="6120"/>
      <c r="AL14" s="6120"/>
      <c r="AM14" s="6120"/>
      <c r="AN14" s="6120"/>
      <c r="AO14" s="6120"/>
      <c r="AP14" s="6120"/>
      <c r="AQ14" s="6124"/>
      <c r="AR14" s="6128"/>
      <c r="AS14" s="6128"/>
      <c r="AT14" s="6128"/>
      <c r="AU14" s="6128"/>
      <c r="AV14" s="6128"/>
      <c r="AW14" s="6128"/>
      <c r="AX14" s="6128"/>
      <c r="AY14" s="6128"/>
      <c r="AZ14" s="6128"/>
      <c r="BA14" s="6130"/>
      <c r="BB14" s="6128"/>
      <c r="BC14" s="6128"/>
      <c r="BD14" s="6128"/>
      <c r="BE14" s="4945">
        <f>MyTimestamp(AH14)</f>
        <v/>
      </c>
      <c r="BF14" s="4955"/>
      <c r="BG14" s="6134"/>
      <c r="BH14" s="4956"/>
      <c r="BI14" s="6139"/>
      <c r="BJ14" s="6141"/>
      <c r="BK14" s="5001"/>
      <c r="BL14" s="6141"/>
      <c r="BM14" s="6145"/>
      <c r="BN14" s="5001"/>
      <c r="BO14" s="5009"/>
      <c r="BP14" s="5009"/>
      <c r="BQ14" s="5009"/>
      <c r="BR14" s="5095"/>
      <c r="BS14" s="6116"/>
      <c r="BT14" s="4912"/>
      <c r="BU14" s="4910"/>
      <c r="BV14" s="4926"/>
      <c r="BW14" s="7629"/>
      <c r="BX14" s="7629"/>
      <c r="BY14" s="6560"/>
      <c r="BZ14" s="6553"/>
      <c r="CA14" s="6554"/>
      <c r="CB14" s="6557"/>
      <c r="CC14" s="4930"/>
      <c r="CD14" s="4931"/>
      <c r="CE14" s="4930"/>
      <c r="CF14" s="4930"/>
      <c r="CG14" s="4930"/>
      <c r="CH14" s="4931"/>
      <c r="CI14" s="4931"/>
      <c r="CJ14" s="6563"/>
      <c r="CK14" s="6563"/>
      <c r="CL14" s="4930"/>
      <c r="CM14" s="4931"/>
      <c r="CN14" s="4930"/>
      <c r="CO14" s="4930"/>
      <c r="CP14" s="4930"/>
      <c r="CQ14" s="4931"/>
      <c r="CR14" s="4931"/>
      <c r="CS14" s="6563"/>
      <c r="CT14" s="6563"/>
      <c r="CU14" s="4930"/>
      <c r="CV14" s="4932"/>
      <c r="CW14" s="4930"/>
      <c r="CX14" s="4930"/>
      <c r="CY14" s="4930"/>
      <c r="CZ14" s="4931"/>
      <c r="DA14" s="4931"/>
      <c r="DB14" s="6563"/>
      <c r="DC14" s="6563"/>
    </row>
    <row r="15" customHeight="1" ht="12.75" x14ac:dyDescent="0.25">
      <c r="A15" s="4910"/>
      <c r="B15" s="6309"/>
      <c r="C15" s="6344"/>
      <c r="D15" s="6564">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v/>
      </c>
      <c r="E15" s="6564">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v/>
      </c>
      <c r="F15" s="7079"/>
      <c r="G15" s="6259">
        <f>Overview!$E$28</f>
        <v/>
      </c>
      <c r="H15" s="6212"/>
      <c r="I15" s="6212"/>
      <c r="J15" s="6164" t="inlineStr">
        <is>
          <t>LTE NB-IoT</t>
        </is>
      </c>
      <c r="K15" s="6357" t="inlineStr">
        <is>
          <t>FDD1</t>
        </is>
      </c>
      <c r="L15" s="6405">
        <v>3.75</v>
      </c>
      <c r="M15" s="6417"/>
      <c r="N15" s="6150" t="inlineStr">
        <is>
          <t>BPSK</t>
        </is>
      </c>
      <c r="O15" s="4952"/>
      <c r="P15" s="6163"/>
      <c r="Q15" s="6150">
        <v>1</v>
      </c>
      <c r="R15" s="4925">
        <v>0</v>
      </c>
      <c r="S15" s="6226"/>
      <c r="T15" s="5453">
        <v>18599</v>
      </c>
      <c r="U15" s="4707">
        <v>1979</v>
      </c>
      <c r="V15" s="6430"/>
      <c r="W15" s="6096"/>
      <c r="X15" s="6096"/>
      <c r="Y15" s="6096"/>
      <c r="Z15" s="6096"/>
      <c r="AA15" s="6096"/>
      <c r="AB15" s="6096"/>
      <c r="AC15" s="6096"/>
      <c r="AD15" s="6096"/>
      <c r="AE15" s="6096"/>
      <c r="AF15" s="6096"/>
      <c r="AG15" s="6110"/>
      <c r="AH15" s="6114"/>
      <c r="AI15" s="6120"/>
      <c r="AJ15" s="6120"/>
      <c r="AK15" s="6120"/>
      <c r="AL15" s="6120"/>
      <c r="AM15" s="6120"/>
      <c r="AN15" s="6120"/>
      <c r="AO15" s="6120"/>
      <c r="AP15" s="6120"/>
      <c r="AQ15" s="6124"/>
      <c r="AR15" s="6128"/>
      <c r="AS15" s="6128"/>
      <c r="AT15" s="6128"/>
      <c r="AU15" s="6128"/>
      <c r="AV15" s="6128"/>
      <c r="AW15" s="6128"/>
      <c r="AX15" s="6128"/>
      <c r="AY15" s="6128"/>
      <c r="AZ15" s="6128"/>
      <c r="BA15" s="6130"/>
      <c r="BB15" s="6128"/>
      <c r="BC15" s="6128"/>
      <c r="BD15" s="6128"/>
      <c r="BE15" s="4945">
        <f>MyTimestamp(AH15)</f>
        <v/>
      </c>
      <c r="BF15" s="4955"/>
      <c r="BG15" s="6134"/>
      <c r="BH15" s="4956"/>
      <c r="BI15" s="6139"/>
      <c r="BJ15" s="6141"/>
      <c r="BK15" s="5001"/>
      <c r="BL15" s="6141"/>
      <c r="BM15" s="6145"/>
      <c r="BN15" s="5001"/>
      <c r="BO15" s="5009"/>
      <c r="BP15" s="5009"/>
      <c r="BQ15" s="5009"/>
      <c r="BR15" s="5095"/>
      <c r="BS15" s="6116"/>
      <c r="BT15" s="4912"/>
      <c r="BU15" s="4910"/>
      <c r="BV15" s="4926"/>
      <c r="BW15" s="7629"/>
      <c r="BX15" s="7629"/>
      <c r="BY15" s="6560"/>
      <c r="BZ15" s="6553"/>
      <c r="CA15" s="6554"/>
      <c r="CB15" s="6557"/>
      <c r="CC15" s="4930"/>
      <c r="CD15" s="4931"/>
      <c r="CE15" s="4930"/>
      <c r="CF15" s="4930"/>
      <c r="CG15" s="4930"/>
      <c r="CH15" s="4931"/>
      <c r="CI15" s="4931"/>
      <c r="CJ15" s="6563"/>
      <c r="CK15" s="6563"/>
      <c r="CL15" s="4930"/>
      <c r="CM15" s="4931"/>
      <c r="CN15" s="4930"/>
      <c r="CO15" s="4930"/>
      <c r="CP15" s="4930"/>
      <c r="CQ15" s="4931"/>
      <c r="CR15" s="4931"/>
      <c r="CS15" s="6563"/>
      <c r="CT15" s="6563"/>
      <c r="CU15" s="4930"/>
      <c r="CV15" s="4932"/>
      <c r="CW15" s="4930"/>
      <c r="CX15" s="4930"/>
      <c r="CY15" s="4930"/>
      <c r="CZ15" s="4931"/>
      <c r="DA15" s="4931"/>
      <c r="DB15" s="6563"/>
      <c r="DC15" s="6563"/>
    </row>
    <row r="16" customHeight="1" ht="12.75" x14ac:dyDescent="0.25">
      <c r="A16" s="4910"/>
      <c r="B16" s="6309"/>
      <c r="C16" s="6344"/>
      <c r="D16" s="6564">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v/>
      </c>
      <c r="E16" s="6564">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v/>
      </c>
      <c r="F16" s="7079"/>
      <c r="G16" s="6259">
        <f>Overview!$E$28</f>
        <v/>
      </c>
      <c r="H16" s="6212"/>
      <c r="I16" s="6212"/>
      <c r="J16" s="6164" t="inlineStr">
        <is>
          <t>LTE NB-IoT</t>
        </is>
      </c>
      <c r="K16" s="6357" t="inlineStr">
        <is>
          <t>FDD1</t>
        </is>
      </c>
      <c r="L16" s="6405">
        <v>15</v>
      </c>
      <c r="M16" s="6417"/>
      <c r="N16" s="6150" t="inlineStr">
        <is>
          <t>QPSK</t>
        </is>
      </c>
      <c r="O16" s="4952"/>
      <c r="P16" s="6163"/>
      <c r="Q16" s="6150">
        <v>1</v>
      </c>
      <c r="R16" s="4925">
        <v>0</v>
      </c>
      <c r="S16" s="6226"/>
      <c r="T16" s="5453">
        <v>18599</v>
      </c>
      <c r="U16" s="4707">
        <v>1979</v>
      </c>
      <c r="V16" s="6430"/>
      <c r="W16" s="6096"/>
      <c r="X16" s="6096"/>
      <c r="Y16" s="6096"/>
      <c r="Z16" s="6096"/>
      <c r="AA16" s="6096"/>
      <c r="AB16" s="6096"/>
      <c r="AC16" s="6096"/>
      <c r="AD16" s="6096"/>
      <c r="AE16" s="6096"/>
      <c r="AF16" s="6096"/>
      <c r="AG16" s="6110"/>
      <c r="AH16" s="6114"/>
      <c r="AI16" s="6120"/>
      <c r="AJ16" s="6120"/>
      <c r="AK16" s="6120"/>
      <c r="AL16" s="6120"/>
      <c r="AM16" s="6120"/>
      <c r="AN16" s="6120"/>
      <c r="AO16" s="6120"/>
      <c r="AP16" s="6120"/>
      <c r="AQ16" s="6124"/>
      <c r="AR16" s="6128"/>
      <c r="AS16" s="6128"/>
      <c r="AT16" s="6128"/>
      <c r="AU16" s="6128"/>
      <c r="AV16" s="6128"/>
      <c r="AW16" s="6128"/>
      <c r="AX16" s="6128"/>
      <c r="AY16" s="6128"/>
      <c r="AZ16" s="6128"/>
      <c r="BA16" s="6130"/>
      <c r="BB16" s="6128"/>
      <c r="BC16" s="6128"/>
      <c r="BD16" s="6128"/>
      <c r="BE16" s="4945">
        <f>MyTimestamp(AH16)</f>
        <v/>
      </c>
      <c r="BF16" s="4955"/>
      <c r="BG16" s="6134"/>
      <c r="BH16" s="4956"/>
      <c r="BI16" s="6139"/>
      <c r="BJ16" s="6141"/>
      <c r="BK16" s="5001"/>
      <c r="BL16" s="6141"/>
      <c r="BM16" s="6145"/>
      <c r="BN16" s="5001"/>
      <c r="BO16" s="5009"/>
      <c r="BP16" s="5009"/>
      <c r="BQ16" s="5009"/>
      <c r="BR16" s="5095"/>
      <c r="BS16" s="6116"/>
      <c r="BT16" s="4912"/>
      <c r="BU16" s="4910"/>
      <c r="BV16" s="4926"/>
      <c r="BW16" s="7629"/>
      <c r="BX16" s="7629"/>
      <c r="BY16" s="6560"/>
      <c r="BZ16" s="6553"/>
      <c r="CA16" s="6554"/>
      <c r="CB16" s="6557"/>
      <c r="CC16" s="4930"/>
      <c r="CD16" s="4931"/>
      <c r="CE16" s="4930"/>
      <c r="CF16" s="4930"/>
      <c r="CG16" s="4930"/>
      <c r="CH16" s="4931"/>
      <c r="CI16" s="4931"/>
      <c r="CJ16" s="6563"/>
      <c r="CK16" s="6563"/>
      <c r="CL16" s="4930"/>
      <c r="CM16" s="4931"/>
      <c r="CN16" s="4930"/>
      <c r="CO16" s="4930"/>
      <c r="CP16" s="4930"/>
      <c r="CQ16" s="4931"/>
      <c r="CR16" s="4931"/>
      <c r="CS16" s="6563"/>
      <c r="CT16" s="6563"/>
      <c r="CU16" s="4930"/>
      <c r="CV16" s="4932"/>
      <c r="CW16" s="4930"/>
      <c r="CX16" s="4930"/>
      <c r="CY16" s="4930"/>
      <c r="CZ16" s="4931"/>
      <c r="DA16" s="4931"/>
      <c r="DB16" s="6563"/>
      <c r="DC16" s="6563"/>
    </row>
    <row r="17" customHeight="1" ht="12.75" x14ac:dyDescent="0.25">
      <c r="A17" s="4910"/>
      <c r="B17" s="6309"/>
      <c r="C17" s="6344"/>
      <c r="D17" s="6564">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v/>
      </c>
      <c r="E17" s="6564">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v/>
      </c>
      <c r="F17" s="7079"/>
      <c r="G17" s="6259">
        <f>Overview!$E$28</f>
        <v/>
      </c>
      <c r="H17" s="6212"/>
      <c r="I17" s="6212"/>
      <c r="J17" s="6164" t="inlineStr">
        <is>
          <t>LTE NB-IoT</t>
        </is>
      </c>
      <c r="K17" s="6357" t="inlineStr">
        <is>
          <t>FDD1</t>
        </is>
      </c>
      <c r="L17" s="6405">
        <v>15</v>
      </c>
      <c r="M17" s="6417"/>
      <c r="N17" s="6150" t="inlineStr">
        <is>
          <t>QPSK</t>
        </is>
      </c>
      <c r="O17" s="4952"/>
      <c r="P17" s="6163"/>
      <c r="Q17" s="6150">
        <v>3</v>
      </c>
      <c r="R17" s="4925">
        <v>3</v>
      </c>
      <c r="S17" s="6226"/>
      <c r="T17" s="5453">
        <v>18599</v>
      </c>
      <c r="U17" s="4707">
        <v>1979</v>
      </c>
      <c r="V17" s="6430"/>
      <c r="W17" s="6096"/>
      <c r="X17" s="6096"/>
      <c r="Y17" s="6096"/>
      <c r="Z17" s="6096"/>
      <c r="AA17" s="6096"/>
      <c r="AB17" s="6096"/>
      <c r="AC17" s="6096"/>
      <c r="AD17" s="6096"/>
      <c r="AE17" s="6096"/>
      <c r="AF17" s="6096"/>
      <c r="AG17" s="6110"/>
      <c r="AH17" s="6114"/>
      <c r="AI17" s="6120"/>
      <c r="AJ17" s="6120"/>
      <c r="AK17" s="6120"/>
      <c r="AL17" s="6120"/>
      <c r="AM17" s="6120"/>
      <c r="AN17" s="6120"/>
      <c r="AO17" s="6120"/>
      <c r="AP17" s="6120"/>
      <c r="AQ17" s="6124"/>
      <c r="AR17" s="6128"/>
      <c r="AS17" s="6128"/>
      <c r="AT17" s="6128"/>
      <c r="AU17" s="6128"/>
      <c r="AV17" s="6128"/>
      <c r="AW17" s="6128"/>
      <c r="AX17" s="6128"/>
      <c r="AY17" s="6128"/>
      <c r="AZ17" s="6128"/>
      <c r="BA17" s="6130"/>
      <c r="BB17" s="6128"/>
      <c r="BC17" s="6128"/>
      <c r="BD17" s="6128"/>
      <c r="BE17" s="4945">
        <f>MyTimestamp(AH17)</f>
        <v/>
      </c>
      <c r="BF17" s="4955"/>
      <c r="BG17" s="6134"/>
      <c r="BH17" s="4956"/>
      <c r="BI17" s="6139"/>
      <c r="BJ17" s="6141"/>
      <c r="BK17" s="5001"/>
      <c r="BL17" s="6141"/>
      <c r="BM17" s="6145"/>
      <c r="BN17" s="5001"/>
      <c r="BO17" s="5009"/>
      <c r="BP17" s="5009"/>
      <c r="BQ17" s="5009"/>
      <c r="BR17" s="5095"/>
      <c r="BS17" s="6116"/>
      <c r="BT17" s="4912"/>
      <c r="BU17" s="4910"/>
      <c r="BV17" s="4926"/>
      <c r="BW17" s="7629"/>
      <c r="BX17" s="7629"/>
      <c r="BY17" s="6560"/>
      <c r="BZ17" s="6553"/>
      <c r="CA17" s="6554"/>
      <c r="CB17" s="6557"/>
      <c r="CC17" s="4930"/>
      <c r="CD17" s="4931"/>
      <c r="CE17" s="4930"/>
      <c r="CF17" s="4930"/>
      <c r="CG17" s="4930"/>
      <c r="CH17" s="4931"/>
      <c r="CI17" s="4931"/>
      <c r="CJ17" s="6563"/>
      <c r="CK17" s="6563"/>
      <c r="CL17" s="4930"/>
      <c r="CM17" s="4931"/>
      <c r="CN17" s="4930"/>
      <c r="CO17" s="4930"/>
      <c r="CP17" s="4930"/>
      <c r="CQ17" s="4931"/>
      <c r="CR17" s="4931"/>
      <c r="CS17" s="6563"/>
      <c r="CT17" s="6563"/>
      <c r="CU17" s="4930"/>
      <c r="CV17" s="4932"/>
      <c r="CW17" s="4930"/>
      <c r="CX17" s="4930"/>
      <c r="CY17" s="4930"/>
      <c r="CZ17" s="4931"/>
      <c r="DA17" s="4931"/>
      <c r="DB17" s="6563"/>
      <c r="DC17" s="6563"/>
    </row>
    <row r="18" customHeight="1" ht="12.75" x14ac:dyDescent="0.25">
      <c r="A18" s="4910"/>
      <c r="B18" s="6309"/>
      <c r="C18" s="6344"/>
      <c r="D18" s="6564">
        <f>IF(ISNUMBER(FIND("EN",B18)),IF(ISNUMBER(FIND("FCC",B18)),IF(ISNUMBER(FIND("ISED",B18)),CONCATENATE(Overview!$V$10,";",Overview!$S$11,";",Overview!$S$12),CONCATENATE(Overview!$V$10,";",Overview!$S$11)),IF(ISNUMBER(FIND("ISED",B18)),CONCATENATE(Overview!$V$10,";",Overview!$S$12),Overview!$V$10)),IF(ISNUMBER(FIND("FCC",B18)),IF(ISNUMBER(FIND("ISED",B18)),CONCATENATE(Overview!$S$11,";",Overview!$S$12),"IEEE Std 1528™"),Overview!$S$12))</f>
        <v/>
      </c>
      <c r="E18" s="6564">
        <f>IF(ISNUMBER(FIND("EN",B18)),IF(ISNUMBER(FIND("FCC",B18)),IF(ISNUMBER(FIND("ISED",B18)),CONCATENATE(Overview!$AB$10,";",Overview!$Y$11,";",Overview!$Y$12),CONCATENATE(Overview!$AB$10,";",Overview!$Y$11)),IF(ISNUMBER(FIND("ISED",B18)),CONCATENATE(Overview!$AB$10,";",Overview!$Y$12),Overview!$AB$10)),IF(ISNUMBER(FIND("FCC",B18)),IF(ISNUMBER(FIND("ISED",B18)),CONCATENATE(Overview!$Y$11,";",Overview!$Y$12),"IEEE Std 1528™"),Overview!$Y$12))</f>
        <v/>
      </c>
      <c r="F18" s="7079"/>
      <c r="G18" s="6259">
        <f>Overview!$E$28</f>
        <v/>
      </c>
      <c r="H18" s="6212"/>
      <c r="I18" s="6212"/>
      <c r="J18" s="6164" t="inlineStr">
        <is>
          <t>LTE NB-IoT</t>
        </is>
      </c>
      <c r="K18" s="6357" t="inlineStr">
        <is>
          <t>FDD1</t>
        </is>
      </c>
      <c r="L18" s="6405">
        <v>15</v>
      </c>
      <c r="M18" s="6417"/>
      <c r="N18" s="6150" t="inlineStr">
        <is>
          <t>QPSK</t>
        </is>
      </c>
      <c r="O18" s="4952"/>
      <c r="P18" s="6163"/>
      <c r="Q18" s="6150">
        <v>12</v>
      </c>
      <c r="R18" s="4925">
        <v>0</v>
      </c>
      <c r="S18" s="6226"/>
      <c r="T18" s="5453">
        <v>18599</v>
      </c>
      <c r="U18" s="4707">
        <v>1979</v>
      </c>
      <c r="V18" s="6430"/>
      <c r="W18" s="6096"/>
      <c r="X18" s="6096"/>
      <c r="Y18" s="6096"/>
      <c r="Z18" s="6096"/>
      <c r="AA18" s="6096"/>
      <c r="AB18" s="6096"/>
      <c r="AC18" s="6096"/>
      <c r="AD18" s="6096"/>
      <c r="AE18" s="6096"/>
      <c r="AF18" s="6096"/>
      <c r="AG18" s="6110"/>
      <c r="AH18" s="6114"/>
      <c r="AI18" s="6120"/>
      <c r="AJ18" s="6120"/>
      <c r="AK18" s="6120"/>
      <c r="AL18" s="6120"/>
      <c r="AM18" s="6120"/>
      <c r="AN18" s="6120"/>
      <c r="AO18" s="6120"/>
      <c r="AP18" s="6120"/>
      <c r="AQ18" s="6124"/>
      <c r="AR18" s="6128"/>
      <c r="AS18" s="6128"/>
      <c r="AT18" s="6128"/>
      <c r="AU18" s="6128"/>
      <c r="AV18" s="6128"/>
      <c r="AW18" s="6128"/>
      <c r="AX18" s="6128"/>
      <c r="AY18" s="6128"/>
      <c r="AZ18" s="6128"/>
      <c r="BA18" s="6130"/>
      <c r="BB18" s="6128"/>
      <c r="BC18" s="6128"/>
      <c r="BD18" s="6128"/>
      <c r="BE18" s="4945">
        <f>MyTimestamp(AH18)</f>
        <v/>
      </c>
      <c r="BF18" s="4955"/>
      <c r="BG18" s="6134"/>
      <c r="BH18" s="4956"/>
      <c r="BI18" s="6139"/>
      <c r="BJ18" s="6141"/>
      <c r="BK18" s="5001"/>
      <c r="BL18" s="6141"/>
      <c r="BM18" s="6145"/>
      <c r="BN18" s="5001"/>
      <c r="BO18" s="5009"/>
      <c r="BP18" s="5009"/>
      <c r="BQ18" s="5009"/>
      <c r="BR18" s="5095"/>
      <c r="BS18" s="6116"/>
      <c r="BT18" s="4912"/>
      <c r="BU18" s="4910"/>
      <c r="BV18" s="4926"/>
      <c r="BW18" s="7629"/>
      <c r="BX18" s="7629"/>
      <c r="BY18" s="6560"/>
      <c r="BZ18" s="6553"/>
      <c r="CA18" s="6554"/>
      <c r="CB18" s="6557"/>
      <c r="CC18" s="4930"/>
      <c r="CD18" s="4931"/>
      <c r="CE18" s="4930"/>
      <c r="CF18" s="4930"/>
      <c r="CG18" s="4930"/>
      <c r="CH18" s="4931"/>
      <c r="CI18" s="4931"/>
      <c r="CJ18" s="6563"/>
      <c r="CK18" s="6563"/>
      <c r="CL18" s="4930"/>
      <c r="CM18" s="4931"/>
      <c r="CN18" s="4930"/>
      <c r="CO18" s="4930"/>
      <c r="CP18" s="4930"/>
      <c r="CQ18" s="4931"/>
      <c r="CR18" s="4931"/>
      <c r="CS18" s="6563"/>
      <c r="CT18" s="6563"/>
      <c r="CU18" s="4930"/>
      <c r="CV18" s="4932"/>
      <c r="CW18" s="4930"/>
      <c r="CX18" s="4930"/>
      <c r="CY18" s="4930"/>
      <c r="CZ18" s="4931"/>
      <c r="DA18" s="4931"/>
      <c r="DB18" s="6563"/>
      <c r="DC18" s="6563"/>
    </row>
    <row r="19" customHeight="1" ht="12.75" x14ac:dyDescent="0.25">
      <c r="A19" s="4910"/>
      <c r="B19" s="6309"/>
      <c r="C19" s="6344"/>
      <c r="D19" s="6564">
        <f>IF(ISNUMBER(FIND("EN",B19)),IF(ISNUMBER(FIND("FCC",B19)),IF(ISNUMBER(FIND("ISED",B19)),CONCATENATE(Overview!$V$10,";",Overview!$S$11,";",Overview!$S$12),CONCATENATE(Overview!$V$10,";",Overview!$S$11)),IF(ISNUMBER(FIND("ISED",B19)),CONCATENATE(Overview!$V$10,";",Overview!$S$12),Overview!$V$10)),IF(ISNUMBER(FIND("FCC",B19)),IF(ISNUMBER(FIND("ISED",B19)),CONCATENATE(Overview!$S$11,";",Overview!$S$12),"IEEE Std 1528™"),Overview!$S$12))</f>
        <v/>
      </c>
      <c r="E19" s="6564">
        <f>IF(ISNUMBER(FIND("EN",B19)),IF(ISNUMBER(FIND("FCC",B19)),IF(ISNUMBER(FIND("ISED",B19)),CONCATENATE(Overview!$AB$10,";",Overview!$Y$11,";",Overview!$Y$12),CONCATENATE(Overview!$AB$10,";",Overview!$Y$11)),IF(ISNUMBER(FIND("ISED",B19)),CONCATENATE(Overview!$AB$10,";",Overview!$Y$12),Overview!$AB$10)),IF(ISNUMBER(FIND("FCC",B19)),IF(ISNUMBER(FIND("ISED",B19)),CONCATENATE(Overview!$Y$11,";",Overview!$Y$12),"IEEE Std 1528™"),Overview!$Y$12))</f>
        <v/>
      </c>
      <c r="F19" s="7079"/>
      <c r="G19" s="6259">
        <f>Overview!$E$28</f>
        <v/>
      </c>
      <c r="H19" s="6212"/>
      <c r="I19" s="6212"/>
      <c r="J19" s="6164" t="inlineStr">
        <is>
          <t>LTE NB-IoT</t>
        </is>
      </c>
      <c r="K19" s="6357" t="inlineStr">
        <is>
          <t>FDD1</t>
        </is>
      </c>
      <c r="L19" s="6405">
        <v>3.75</v>
      </c>
      <c r="M19" s="6417"/>
      <c r="N19" s="6150" t="inlineStr">
        <is>
          <t>BPSK</t>
        </is>
      </c>
      <c r="O19" s="4952"/>
      <c r="P19" s="6163"/>
      <c r="Q19" s="6150">
        <v>1</v>
      </c>
      <c r="R19" s="4925">
        <v>47</v>
      </c>
      <c r="S19" s="6226"/>
      <c r="T19" s="5453">
        <v>18599</v>
      </c>
      <c r="U19" s="4707">
        <v>1979</v>
      </c>
      <c r="V19" s="6430"/>
      <c r="W19" s="6096"/>
      <c r="X19" s="6096"/>
      <c r="Y19" s="6096"/>
      <c r="Z19" s="6096"/>
      <c r="AA19" s="6096"/>
      <c r="AB19" s="6096"/>
      <c r="AC19" s="6096"/>
      <c r="AD19" s="6096"/>
      <c r="AE19" s="6096"/>
      <c r="AF19" s="6096"/>
      <c r="AG19" s="6110"/>
      <c r="AH19" s="6114"/>
      <c r="AI19" s="6120"/>
      <c r="AJ19" s="6120"/>
      <c r="AK19" s="6120"/>
      <c r="AL19" s="6120"/>
      <c r="AM19" s="6120"/>
      <c r="AN19" s="6120"/>
      <c r="AO19" s="6120"/>
      <c r="AP19" s="6120"/>
      <c r="AQ19" s="6124"/>
      <c r="AR19" s="6128"/>
      <c r="AS19" s="6128"/>
      <c r="AT19" s="6128"/>
      <c r="AU19" s="6128"/>
      <c r="AV19" s="6128"/>
      <c r="AW19" s="6128"/>
      <c r="AX19" s="6128"/>
      <c r="AY19" s="6128"/>
      <c r="AZ19" s="6128"/>
      <c r="BA19" s="6130"/>
      <c r="BB19" s="6128"/>
      <c r="BC19" s="6128"/>
      <c r="BD19" s="6128"/>
      <c r="BE19" s="4945">
        <f>MyTimestamp(AH19)</f>
        <v/>
      </c>
      <c r="BF19" s="4955"/>
      <c r="BG19" s="6134"/>
      <c r="BH19" s="4956"/>
      <c r="BI19" s="6139"/>
      <c r="BJ19" s="6141"/>
      <c r="BK19" s="5001"/>
      <c r="BL19" s="6141"/>
      <c r="BM19" s="6145"/>
      <c r="BN19" s="5001"/>
      <c r="BO19" s="5009"/>
      <c r="BP19" s="5009"/>
      <c r="BQ19" s="5009"/>
      <c r="BR19" s="5095"/>
      <c r="BS19" s="6116"/>
      <c r="BT19" s="4912"/>
      <c r="BU19" s="4910"/>
      <c r="BV19" s="4926"/>
      <c r="BW19" s="7629"/>
      <c r="BX19" s="7629"/>
      <c r="BY19" s="6560"/>
      <c r="BZ19" s="6553"/>
      <c r="CA19" s="6554"/>
      <c r="CB19" s="6557"/>
      <c r="CC19" s="4930"/>
      <c r="CD19" s="4931"/>
      <c r="CE19" s="4930"/>
      <c r="CF19" s="4930"/>
      <c r="CG19" s="4930"/>
      <c r="CH19" s="4931"/>
      <c r="CI19" s="4931"/>
      <c r="CJ19" s="6563"/>
      <c r="CK19" s="6563"/>
      <c r="CL19" s="4930"/>
      <c r="CM19" s="4931"/>
      <c r="CN19" s="4930"/>
      <c r="CO19" s="4930"/>
      <c r="CP19" s="4930"/>
      <c r="CQ19" s="4931"/>
      <c r="CR19" s="4931"/>
      <c r="CS19" s="6563"/>
      <c r="CT19" s="6563"/>
      <c r="CU19" s="4930"/>
      <c r="CV19" s="4932"/>
      <c r="CW19" s="4930"/>
      <c r="CX19" s="4930"/>
      <c r="CY19" s="4930"/>
      <c r="CZ19" s="4931"/>
      <c r="DA19" s="4931"/>
      <c r="DB19" s="6563"/>
      <c r="DC19" s="6563"/>
    </row>
    <row r="20" customHeight="1" ht="12.75" x14ac:dyDescent="0.25">
      <c r="A20" s="4910"/>
      <c r="B20" s="6309"/>
      <c r="C20" s="6344"/>
      <c r="D20" s="6564">
        <f>IF(ISNUMBER(FIND("EN",B20)),IF(ISNUMBER(FIND("FCC",B20)),IF(ISNUMBER(FIND("ISED",B20)),CONCATENATE(Overview!$V$10,";",Overview!$S$11,";",Overview!$S$12),CONCATENATE(Overview!$V$10,";",Overview!$S$11)),IF(ISNUMBER(FIND("ISED",B20)),CONCATENATE(Overview!$V$10,";",Overview!$S$12),Overview!$V$10)),IF(ISNUMBER(FIND("FCC",B20)),IF(ISNUMBER(FIND("ISED",B20)),CONCATENATE(Overview!$S$11,";",Overview!$S$12),"IEEE Std 1528™"),Overview!$S$12))</f>
        <v/>
      </c>
      <c r="E20" s="6564">
        <f>IF(ISNUMBER(FIND("EN",B20)),IF(ISNUMBER(FIND("FCC",B20)),IF(ISNUMBER(FIND("ISED",B20)),CONCATENATE(Overview!$AB$10,";",Overview!$Y$11,";",Overview!$Y$12),CONCATENATE(Overview!$AB$10,";",Overview!$Y$11)),IF(ISNUMBER(FIND("ISED",B20)),CONCATENATE(Overview!$AB$10,";",Overview!$Y$12),Overview!$AB$10)),IF(ISNUMBER(FIND("FCC",B20)),IF(ISNUMBER(FIND("ISED",B20)),CONCATENATE(Overview!$Y$11,";",Overview!$Y$12),"IEEE Std 1528™"),Overview!$Y$12))</f>
        <v/>
      </c>
      <c r="F20" s="7079"/>
      <c r="G20" s="6259">
        <f>Overview!$E$28</f>
        <v/>
      </c>
      <c r="H20" s="6212"/>
      <c r="I20" s="6212"/>
      <c r="J20" s="6164" t="inlineStr">
        <is>
          <t>LTE NB-IoT</t>
        </is>
      </c>
      <c r="K20" s="6357" t="inlineStr">
        <is>
          <t>FDD1</t>
        </is>
      </c>
      <c r="L20" s="6405">
        <v>15</v>
      </c>
      <c r="M20" s="6417"/>
      <c r="N20" s="6150" t="inlineStr">
        <is>
          <t>QPSK</t>
        </is>
      </c>
      <c r="O20" s="4952"/>
      <c r="P20" s="6163"/>
      <c r="Q20" s="6150">
        <v>1</v>
      </c>
      <c r="R20" s="4925">
        <v>11</v>
      </c>
      <c r="S20" s="6226"/>
      <c r="T20" s="5453">
        <v>18599</v>
      </c>
      <c r="U20" s="4707">
        <v>1979</v>
      </c>
      <c r="V20" s="6430"/>
      <c r="W20" s="6096"/>
      <c r="X20" s="6096"/>
      <c r="Y20" s="6096"/>
      <c r="Z20" s="6096"/>
      <c r="AA20" s="6096"/>
      <c r="AB20" s="6096"/>
      <c r="AC20" s="6096"/>
      <c r="AD20" s="6096"/>
      <c r="AE20" s="6096"/>
      <c r="AF20" s="6096"/>
      <c r="AG20" s="6110"/>
      <c r="AH20" s="6114"/>
      <c r="AI20" s="6120"/>
      <c r="AJ20" s="6120"/>
      <c r="AK20" s="6120"/>
      <c r="AL20" s="6120"/>
      <c r="AM20" s="6120"/>
      <c r="AN20" s="6120"/>
      <c r="AO20" s="6120"/>
      <c r="AP20" s="6120"/>
      <c r="AQ20" s="6124"/>
      <c r="AR20" s="6128"/>
      <c r="AS20" s="6128"/>
      <c r="AT20" s="6128"/>
      <c r="AU20" s="6128"/>
      <c r="AV20" s="6128"/>
      <c r="AW20" s="6128"/>
      <c r="AX20" s="6128"/>
      <c r="AY20" s="6128"/>
      <c r="AZ20" s="6128"/>
      <c r="BA20" s="6130"/>
      <c r="BB20" s="6128"/>
      <c r="BC20" s="6128"/>
      <c r="BD20" s="6128"/>
      <c r="BE20" s="4945">
        <f>MyTimestamp(AH20)</f>
        <v/>
      </c>
      <c r="BF20" s="4955"/>
      <c r="BG20" s="6134"/>
      <c r="BH20" s="4956"/>
      <c r="BI20" s="6139"/>
      <c r="BJ20" s="6141"/>
      <c r="BK20" s="5001"/>
      <c r="BL20" s="6141"/>
      <c r="BM20" s="6145"/>
      <c r="BN20" s="5001"/>
      <c r="BO20" s="5009"/>
      <c r="BP20" s="5009"/>
      <c r="BQ20" s="5009"/>
      <c r="BR20" s="5095"/>
      <c r="BS20" s="6116"/>
      <c r="BT20" s="4912"/>
      <c r="BU20" s="4910"/>
      <c r="BV20" s="4926"/>
      <c r="BW20" s="7629"/>
      <c r="BX20" s="7629"/>
      <c r="BY20" s="6560"/>
      <c r="BZ20" s="6553"/>
      <c r="CA20" s="6554"/>
      <c r="CB20" s="6557"/>
      <c r="CC20" s="4930"/>
      <c r="CD20" s="4931"/>
      <c r="CE20" s="4930"/>
      <c r="CF20" s="4930"/>
      <c r="CG20" s="4930"/>
      <c r="CH20" s="4931"/>
      <c r="CI20" s="4931"/>
      <c r="CJ20" s="6563"/>
      <c r="CK20" s="6563"/>
      <c r="CL20" s="4930"/>
      <c r="CM20" s="4931"/>
      <c r="CN20" s="4930"/>
      <c r="CO20" s="4930"/>
      <c r="CP20" s="4930"/>
      <c r="CQ20" s="4931"/>
      <c r="CR20" s="4931"/>
      <c r="CS20" s="6563"/>
      <c r="CT20" s="6563"/>
      <c r="CU20" s="4930"/>
      <c r="CV20" s="4932"/>
      <c r="CW20" s="4930"/>
      <c r="CX20" s="4930"/>
      <c r="CY20" s="4930"/>
      <c r="CZ20" s="4931"/>
      <c r="DA20" s="4931"/>
      <c r="DB20" s="6563"/>
      <c r="DC20" s="6563"/>
    </row>
  </sheetData>
  <sheetProtection sheet="1" autoFilter="0"/>
  <autoFilter ref="B2:DC20" xr:uid="{00000000-0009-0000-0000-000006000000}"/>
  <mergeCells count="566">
    <mergeCell ref="BV28:BV30"/>
    <mergeCell ref="BX28:BX31"/>
    <mergeCell ref="BV9:BV12"/>
    <mergeCell ref="BW9:BX10"/>
    <mergeCell ref="BW11:BX11"/>
    <mergeCell ref="BW12:BX12"/>
    <mergeCell ref="BW13:BX13"/>
    <mergeCell ref="BV14:BV16"/>
    <mergeCell ref="BW14:BX14"/>
    <mergeCell ref="BW15:BX15"/>
    <mergeCell ref="BW3:BX3"/>
    <mergeCell ref="BV4:BV7"/>
    <mergeCell ref="BW4:BX4"/>
    <mergeCell ref="BW5:BX5"/>
    <mergeCell ref="BW6:BX6"/>
    <mergeCell ref="BW7:BX7"/>
    <mergeCell ref="BW185:BX186"/>
    <mergeCell ref="BV186:BV189"/>
    <mergeCell ref="BW187:BX187"/>
    <mergeCell ref="BV32:BV35"/>
    <mergeCell ref="BX33:BX35"/>
    <mergeCell ref="BV37:BV40"/>
    <mergeCell ref="BV42:BV44"/>
    <mergeCell ref="BW171:BX171"/>
    <mergeCell ref="BV172:BV175"/>
    <mergeCell ref="BW172:BX172"/>
    <mergeCell ref="BW173:BX173"/>
    <mergeCell ref="BW174:BX174"/>
    <mergeCell ref="BW175:BX175"/>
    <mergeCell ref="BW17:BX18"/>
    <mergeCell ref="BV18:BV21"/>
    <mergeCell ref="BW19:BX19"/>
    <mergeCell ref="BV23:BV26"/>
    <mergeCell ref="BX23:BX26"/>
    <mergeCell ref="BV191:BV194"/>
    <mergeCell ref="BX191:BX194"/>
    <mergeCell ref="BV196:BV198"/>
    <mergeCell ref="BX196:BX199"/>
    <mergeCell ref="BV177:BV180"/>
    <mergeCell ref="BW177:BX178"/>
    <mergeCell ref="BW179:BX179"/>
    <mergeCell ref="BW180:BX180"/>
    <mergeCell ref="BW181:BX181"/>
    <mergeCell ref="BV182:BV184"/>
    <mergeCell ref="BW182:BX182"/>
    <mergeCell ref="BW183:BX183"/>
    <mergeCell ref="BW353:BX354"/>
    <mergeCell ref="BV354:BV357"/>
    <mergeCell ref="BW355:BX355"/>
    <mergeCell ref="BV359:BV362"/>
    <mergeCell ref="BX359:BX362"/>
    <mergeCell ref="BV364:BV366"/>
    <mergeCell ref="BX364:BX367"/>
    <mergeCell ref="BV345:BV348"/>
    <mergeCell ref="BW345:BX346"/>
    <mergeCell ref="BW347:BX347"/>
    <mergeCell ref="BW348:BX348"/>
    <mergeCell ref="BW349:BX349"/>
    <mergeCell ref="BV350:BV352"/>
    <mergeCell ref="BW350:BX350"/>
    <mergeCell ref="BW351:BX351"/>
    <mergeCell ref="BV200:BV203"/>
    <mergeCell ref="BX201:BX203"/>
    <mergeCell ref="BV205:BV208"/>
    <mergeCell ref="BV210:BV212"/>
    <mergeCell ref="BW339:BX339"/>
    <mergeCell ref="BV340:BV343"/>
    <mergeCell ref="BW340:BX340"/>
    <mergeCell ref="BW341:BX341"/>
    <mergeCell ref="BW342:BX342"/>
    <mergeCell ref="BW343:BX343"/>
    <mergeCell ref="BW521:BX522"/>
    <mergeCell ref="BV522:BV525"/>
    <mergeCell ref="BW523:BX523"/>
    <mergeCell ref="BV527:BV530"/>
    <mergeCell ref="BX527:BX530"/>
    <mergeCell ref="BV532:BV534"/>
    <mergeCell ref="BX532:BX535"/>
    <mergeCell ref="BV513:BV516"/>
    <mergeCell ref="BW513:BX514"/>
    <mergeCell ref="BW515:BX515"/>
    <mergeCell ref="BW516:BX516"/>
    <mergeCell ref="BW517:BX517"/>
    <mergeCell ref="BV518:BV520"/>
    <mergeCell ref="BW518:BX518"/>
    <mergeCell ref="BW519:BX519"/>
    <mergeCell ref="BV368:BV371"/>
    <mergeCell ref="BX369:BX371"/>
    <mergeCell ref="BV373:BV376"/>
    <mergeCell ref="BV378:BV380"/>
    <mergeCell ref="BW507:BX507"/>
    <mergeCell ref="BV508:BV511"/>
    <mergeCell ref="BW508:BX508"/>
    <mergeCell ref="BW509:BX509"/>
    <mergeCell ref="BW510:BX510"/>
    <mergeCell ref="BW511:BX511"/>
    <mergeCell ref="BW689:BX690"/>
    <mergeCell ref="BV690:BV693"/>
    <mergeCell ref="BW691:BX691"/>
    <mergeCell ref="BV695:BV698"/>
    <mergeCell ref="BX695:BX698"/>
    <mergeCell ref="BV700:BV702"/>
    <mergeCell ref="BX700:BX703"/>
    <mergeCell ref="BV681:BV684"/>
    <mergeCell ref="BW681:BX682"/>
    <mergeCell ref="BW683:BX683"/>
    <mergeCell ref="BW684:BX684"/>
    <mergeCell ref="BW685:BX685"/>
    <mergeCell ref="BV686:BV688"/>
    <mergeCell ref="BW686:BX686"/>
    <mergeCell ref="BW687:BX687"/>
    <mergeCell ref="BV536:BV539"/>
    <mergeCell ref="BX537:BX539"/>
    <mergeCell ref="BV541:BV544"/>
    <mergeCell ref="BV546:BV548"/>
    <mergeCell ref="BW675:BX675"/>
    <mergeCell ref="BV676:BV679"/>
    <mergeCell ref="BW676:BX676"/>
    <mergeCell ref="BW677:BX677"/>
    <mergeCell ref="BW678:BX678"/>
    <mergeCell ref="BW679:BX679"/>
    <mergeCell ref="BW941:BX942"/>
    <mergeCell ref="BV942:BV945"/>
    <mergeCell ref="BW943:BX943"/>
    <mergeCell ref="BV947:BV950"/>
    <mergeCell ref="BX947:BX950"/>
    <mergeCell ref="BV952:BV954"/>
    <mergeCell ref="BX952:BX955"/>
    <mergeCell ref="BV933:BV936"/>
    <mergeCell ref="BW933:BX934"/>
    <mergeCell ref="BW935:BX935"/>
    <mergeCell ref="BW936:BX936"/>
    <mergeCell ref="BW937:BX937"/>
    <mergeCell ref="BV938:BV940"/>
    <mergeCell ref="BW938:BX938"/>
    <mergeCell ref="BW939:BX939"/>
    <mergeCell ref="BV704:BV707"/>
    <mergeCell ref="BX705:BX707"/>
    <mergeCell ref="BV709:BV712"/>
    <mergeCell ref="BV714:BV716"/>
    <mergeCell ref="BW927:BX927"/>
    <mergeCell ref="BV928:BV931"/>
    <mergeCell ref="BW928:BX928"/>
    <mergeCell ref="BW929:BX929"/>
    <mergeCell ref="BW930:BX930"/>
    <mergeCell ref="BW931:BX931"/>
    <mergeCell ref="BW1193:BX1194"/>
    <mergeCell ref="BV1194:BV1197"/>
    <mergeCell ref="BW1195:BX1195"/>
    <mergeCell ref="BV1199:BV1202"/>
    <mergeCell ref="BX1199:BX1202"/>
    <mergeCell ref="BV1204:BV1206"/>
    <mergeCell ref="BX1204:BX1207"/>
    <mergeCell ref="BV1185:BV1188"/>
    <mergeCell ref="BW1185:BX1186"/>
    <mergeCell ref="BW1187:BX1187"/>
    <mergeCell ref="BW1188:BX1188"/>
    <mergeCell ref="BW1189:BX1189"/>
    <mergeCell ref="BV1190:BV1192"/>
    <mergeCell ref="BW1190:BX1190"/>
    <mergeCell ref="BW1191:BX1191"/>
    <mergeCell ref="BV956:BV959"/>
    <mergeCell ref="BX957:BX959"/>
    <mergeCell ref="BV961:BV964"/>
    <mergeCell ref="BV966:BV968"/>
    <mergeCell ref="BW1179:BX1179"/>
    <mergeCell ref="BV1180:BV1183"/>
    <mergeCell ref="BW1180:BX1180"/>
    <mergeCell ref="BW1181:BX1181"/>
    <mergeCell ref="BW1182:BX1182"/>
    <mergeCell ref="BW1183:BX1183"/>
    <mergeCell ref="BW1445:BX1446"/>
    <mergeCell ref="BV1446:BV1449"/>
    <mergeCell ref="BW1447:BX1447"/>
    <mergeCell ref="BV1451:BV1454"/>
    <mergeCell ref="BX1451:BX1454"/>
    <mergeCell ref="BV1456:BV1458"/>
    <mergeCell ref="BX1456:BX1459"/>
    <mergeCell ref="BV1437:BV1440"/>
    <mergeCell ref="BW1437:BX1438"/>
    <mergeCell ref="BW1439:BX1439"/>
    <mergeCell ref="BW1440:BX1440"/>
    <mergeCell ref="BW1441:BX1441"/>
    <mergeCell ref="BV1442:BV1444"/>
    <mergeCell ref="BW1442:BX1442"/>
    <mergeCell ref="BW1443:BX1443"/>
    <mergeCell ref="BV1208:BV1211"/>
    <mergeCell ref="BX1209:BX1211"/>
    <mergeCell ref="BV1213:BV1216"/>
    <mergeCell ref="BV1218:BV1220"/>
    <mergeCell ref="BW1431:BX1431"/>
    <mergeCell ref="BV1432:BV1435"/>
    <mergeCell ref="BW1432:BX1432"/>
    <mergeCell ref="BW1433:BX1433"/>
    <mergeCell ref="BW1434:BX1434"/>
    <mergeCell ref="BW1435:BX1435"/>
    <mergeCell ref="BW1697:BX1698"/>
    <mergeCell ref="BV1698:BV1701"/>
    <mergeCell ref="BW1699:BX1699"/>
    <mergeCell ref="BV1703:BV1706"/>
    <mergeCell ref="BX1703:BX1706"/>
    <mergeCell ref="BV1708:BV1710"/>
    <mergeCell ref="BX1708:BX1711"/>
    <mergeCell ref="BV1689:BV1692"/>
    <mergeCell ref="BW1689:BX1690"/>
    <mergeCell ref="BW1691:BX1691"/>
    <mergeCell ref="BW1692:BX1692"/>
    <mergeCell ref="BW1693:BX1693"/>
    <mergeCell ref="BV1694:BV1696"/>
    <mergeCell ref="BW1694:BX1694"/>
    <mergeCell ref="BW1695:BX1695"/>
    <mergeCell ref="BV1460:BV1463"/>
    <mergeCell ref="BX1461:BX1463"/>
    <mergeCell ref="BV1465:BV1468"/>
    <mergeCell ref="BV1470:BV1472"/>
    <mergeCell ref="BW1683:BX1683"/>
    <mergeCell ref="BV1684:BV1687"/>
    <mergeCell ref="BW1684:BX1684"/>
    <mergeCell ref="BW1685:BX1685"/>
    <mergeCell ref="BW1686:BX1686"/>
    <mergeCell ref="BW1687:BX1687"/>
    <mergeCell ref="BW1949:BX1950"/>
    <mergeCell ref="BV1950:BV1953"/>
    <mergeCell ref="BW1951:BX1951"/>
    <mergeCell ref="BV1955:BV1958"/>
    <mergeCell ref="BX1955:BX1958"/>
    <mergeCell ref="BV1960:BV1962"/>
    <mergeCell ref="BX1960:BX1963"/>
    <mergeCell ref="BV1941:BV1944"/>
    <mergeCell ref="BW1941:BX1942"/>
    <mergeCell ref="BW1943:BX1943"/>
    <mergeCell ref="BW1944:BX1944"/>
    <mergeCell ref="BW1945:BX1945"/>
    <mergeCell ref="BV1946:BV1948"/>
    <mergeCell ref="BW1946:BX1946"/>
    <mergeCell ref="BW1947:BX1947"/>
    <mergeCell ref="BV1712:BV1715"/>
    <mergeCell ref="BX1713:BX1715"/>
    <mergeCell ref="BV1717:BV1720"/>
    <mergeCell ref="BV1722:BV1724"/>
    <mergeCell ref="BW1935:BX1935"/>
    <mergeCell ref="BV1936:BV1939"/>
    <mergeCell ref="BW1936:BX1936"/>
    <mergeCell ref="BW1937:BX1937"/>
    <mergeCell ref="BW1938:BX1938"/>
    <mergeCell ref="BW1939:BX1939"/>
    <mergeCell ref="BW2201:BX2202"/>
    <mergeCell ref="BV2202:BV2205"/>
    <mergeCell ref="BW2203:BX2203"/>
    <mergeCell ref="BV2207:BV2210"/>
    <mergeCell ref="BX2207:BX2210"/>
    <mergeCell ref="BV2212:BV2214"/>
    <mergeCell ref="BX2212:BX2215"/>
    <mergeCell ref="BV2193:BV2196"/>
    <mergeCell ref="BW2193:BX2194"/>
    <mergeCell ref="BW2195:BX2195"/>
    <mergeCell ref="BW2196:BX2196"/>
    <mergeCell ref="BW2197:BX2197"/>
    <mergeCell ref="BV2198:BV2200"/>
    <mergeCell ref="BW2198:BX2198"/>
    <mergeCell ref="BW2199:BX2199"/>
    <mergeCell ref="BV1964:BV1967"/>
    <mergeCell ref="BX1965:BX1967"/>
    <mergeCell ref="BV1969:BV1972"/>
    <mergeCell ref="BV1974:BV1976"/>
    <mergeCell ref="BW2187:BX2187"/>
    <mergeCell ref="BV2188:BV2191"/>
    <mergeCell ref="BW2188:BX2188"/>
    <mergeCell ref="BW2189:BX2189"/>
    <mergeCell ref="BW2190:BX2190"/>
    <mergeCell ref="BW2191:BX2191"/>
    <mergeCell ref="BW2453:BX2454"/>
    <mergeCell ref="BV2454:BV2457"/>
    <mergeCell ref="BW2455:BX2455"/>
    <mergeCell ref="BV2459:BV2462"/>
    <mergeCell ref="BX2459:BX2462"/>
    <mergeCell ref="BV2464:BV2466"/>
    <mergeCell ref="BX2464:BX2467"/>
    <mergeCell ref="BV2445:BV2448"/>
    <mergeCell ref="BW2445:BX2446"/>
    <mergeCell ref="BW2447:BX2447"/>
    <mergeCell ref="BW2448:BX2448"/>
    <mergeCell ref="BW2449:BX2449"/>
    <mergeCell ref="BV2450:BV2452"/>
    <mergeCell ref="BW2450:BX2450"/>
    <mergeCell ref="BW2451:BX2451"/>
    <mergeCell ref="BV2216:BV2219"/>
    <mergeCell ref="BX2217:BX2219"/>
    <mergeCell ref="BV2221:BV2224"/>
    <mergeCell ref="BV2226:BV2228"/>
    <mergeCell ref="BW2439:BX2439"/>
    <mergeCell ref="BV2440:BV2443"/>
    <mergeCell ref="BW2440:BX2440"/>
    <mergeCell ref="BW2441:BX2441"/>
    <mergeCell ref="BW2442:BX2442"/>
    <mergeCell ref="BW2443:BX2443"/>
    <mergeCell ref="BW2705:BX2706"/>
    <mergeCell ref="BV2706:BV2709"/>
    <mergeCell ref="BW2707:BX2707"/>
    <mergeCell ref="BV2711:BV2714"/>
    <mergeCell ref="BX2711:BX2714"/>
    <mergeCell ref="BV2716:BV2718"/>
    <mergeCell ref="BX2716:BX2719"/>
    <mergeCell ref="BV2697:BV2700"/>
    <mergeCell ref="BW2697:BX2698"/>
    <mergeCell ref="BW2699:BX2699"/>
    <mergeCell ref="BW2700:BX2700"/>
    <mergeCell ref="BW2701:BX2701"/>
    <mergeCell ref="BV2702:BV2704"/>
    <mergeCell ref="BW2702:BX2702"/>
    <mergeCell ref="BW2703:BX2703"/>
    <mergeCell ref="BV2468:BV2471"/>
    <mergeCell ref="BX2469:BX2471"/>
    <mergeCell ref="BV2473:BV2476"/>
    <mergeCell ref="BV2478:BV2480"/>
    <mergeCell ref="BW2691:BX2691"/>
    <mergeCell ref="BV2692:BV2695"/>
    <mergeCell ref="BW2692:BX2692"/>
    <mergeCell ref="BW2693:BX2693"/>
    <mergeCell ref="BW2694:BX2694"/>
    <mergeCell ref="BW2695:BX2695"/>
    <mergeCell ref="BW2957:BX2958"/>
    <mergeCell ref="BV2958:BV2961"/>
    <mergeCell ref="BW2959:BX2959"/>
    <mergeCell ref="BV2963:BV2966"/>
    <mergeCell ref="BX2963:BX2966"/>
    <mergeCell ref="BV2968:BV2970"/>
    <mergeCell ref="BX2968:BX2971"/>
    <mergeCell ref="BV2949:BV2952"/>
    <mergeCell ref="BW2949:BX2950"/>
    <mergeCell ref="BW2951:BX2951"/>
    <mergeCell ref="BW2952:BX2952"/>
    <mergeCell ref="BW2953:BX2953"/>
    <mergeCell ref="BV2954:BV2956"/>
    <mergeCell ref="BW2954:BX2954"/>
    <mergeCell ref="BW2955:BX2955"/>
    <mergeCell ref="BV2720:BV2723"/>
    <mergeCell ref="BX2721:BX2723"/>
    <mergeCell ref="BV2725:BV2728"/>
    <mergeCell ref="BV2730:BV2732"/>
    <mergeCell ref="BW2943:BX2943"/>
    <mergeCell ref="BV2944:BV2947"/>
    <mergeCell ref="BW2944:BX2944"/>
    <mergeCell ref="BW2945:BX2945"/>
    <mergeCell ref="BW2946:BX2946"/>
    <mergeCell ref="BW2947:BX2947"/>
    <mergeCell ref="BW3209:BX3210"/>
    <mergeCell ref="BV3210:BV3213"/>
    <mergeCell ref="BW3211:BX3211"/>
    <mergeCell ref="BV3215:BV3218"/>
    <mergeCell ref="BX3215:BX3218"/>
    <mergeCell ref="BV3220:BV3222"/>
    <mergeCell ref="BX3220:BX3223"/>
    <mergeCell ref="BV3201:BV3204"/>
    <mergeCell ref="BW3201:BX3202"/>
    <mergeCell ref="BW3203:BX3203"/>
    <mergeCell ref="BW3204:BX3204"/>
    <mergeCell ref="BW3205:BX3205"/>
    <mergeCell ref="BV3206:BV3208"/>
    <mergeCell ref="BW3206:BX3206"/>
    <mergeCell ref="BW3207:BX3207"/>
    <mergeCell ref="BV2972:BV2975"/>
    <mergeCell ref="BX2973:BX2975"/>
    <mergeCell ref="BV2977:BV2980"/>
    <mergeCell ref="BV2982:BV2984"/>
    <mergeCell ref="BW3195:BX3195"/>
    <mergeCell ref="BV3196:BV3199"/>
    <mergeCell ref="BW3196:BX3196"/>
    <mergeCell ref="BW3197:BX3197"/>
    <mergeCell ref="BW3198:BX3198"/>
    <mergeCell ref="BW3199:BX3199"/>
    <mergeCell ref="BW3461:BX3462"/>
    <mergeCell ref="BV3462:BV3465"/>
    <mergeCell ref="BW3463:BX3463"/>
    <mergeCell ref="BV3467:BV3470"/>
    <mergeCell ref="BX3467:BX3470"/>
    <mergeCell ref="BV3472:BV3474"/>
    <mergeCell ref="BX3472:BX3475"/>
    <mergeCell ref="BV3453:BV3456"/>
    <mergeCell ref="BW3453:BX3454"/>
    <mergeCell ref="BW3455:BX3455"/>
    <mergeCell ref="BW3456:BX3456"/>
    <mergeCell ref="BW3457:BX3457"/>
    <mergeCell ref="BV3458:BV3460"/>
    <mergeCell ref="BW3458:BX3458"/>
    <mergeCell ref="BW3459:BX3459"/>
    <mergeCell ref="BV3224:BV3227"/>
    <mergeCell ref="BX3225:BX3227"/>
    <mergeCell ref="BV3229:BV3232"/>
    <mergeCell ref="BV3234:BV3236"/>
    <mergeCell ref="BW3447:BX3447"/>
    <mergeCell ref="BV3448:BV3451"/>
    <mergeCell ref="BW3448:BX3448"/>
    <mergeCell ref="BW3449:BX3449"/>
    <mergeCell ref="BW3450:BX3450"/>
    <mergeCell ref="BW3451:BX3451"/>
    <mergeCell ref="BW3713:BX3714"/>
    <mergeCell ref="BV3714:BV3717"/>
    <mergeCell ref="BW3715:BX3715"/>
    <mergeCell ref="BV3719:BV3722"/>
    <mergeCell ref="BX3719:BX3722"/>
    <mergeCell ref="BV3724:BV3726"/>
    <mergeCell ref="BX3724:BX3727"/>
    <mergeCell ref="BV3705:BV3708"/>
    <mergeCell ref="BW3705:BX3706"/>
    <mergeCell ref="BW3707:BX3707"/>
    <mergeCell ref="BW3708:BX3708"/>
    <mergeCell ref="BW3709:BX3709"/>
    <mergeCell ref="BV3710:BV3712"/>
    <mergeCell ref="BW3710:BX3710"/>
    <mergeCell ref="BW3711:BX3711"/>
    <mergeCell ref="BV3476:BV3479"/>
    <mergeCell ref="BX3477:BX3479"/>
    <mergeCell ref="BV3481:BV3484"/>
    <mergeCell ref="BV3486:BV3488"/>
    <mergeCell ref="BW3699:BX3699"/>
    <mergeCell ref="BV3700:BV3703"/>
    <mergeCell ref="BW3700:BX3700"/>
    <mergeCell ref="BW3701:BX3701"/>
    <mergeCell ref="BW3702:BX3702"/>
    <mergeCell ref="BW3703:BX3703"/>
    <mergeCell ref="BW3881:BX3882"/>
    <mergeCell ref="BV3882:BV3885"/>
    <mergeCell ref="BW3883:BX3883"/>
    <mergeCell ref="BV3887:BV3890"/>
    <mergeCell ref="BX3887:BX3890"/>
    <mergeCell ref="BV3892:BV3894"/>
    <mergeCell ref="BX3892:BX3895"/>
    <mergeCell ref="BV3873:BV3876"/>
    <mergeCell ref="BW3873:BX3874"/>
    <mergeCell ref="BW3875:BX3875"/>
    <mergeCell ref="BW3876:BX3876"/>
    <mergeCell ref="BW3877:BX3877"/>
    <mergeCell ref="BV3878:BV3880"/>
    <mergeCell ref="BW3878:BX3878"/>
    <mergeCell ref="BW3879:BX3879"/>
    <mergeCell ref="BV3728:BV3731"/>
    <mergeCell ref="BX3729:BX3731"/>
    <mergeCell ref="BV3733:BV3736"/>
    <mergeCell ref="BV3738:BV3740"/>
    <mergeCell ref="BW3867:BX3867"/>
    <mergeCell ref="BV3868:BV3871"/>
    <mergeCell ref="BW3868:BX3868"/>
    <mergeCell ref="BW3869:BX3869"/>
    <mergeCell ref="BW3870:BX3870"/>
    <mergeCell ref="BW3871:BX3871"/>
    <mergeCell ref="BW4049:BX4050"/>
    <mergeCell ref="BV4050:BV4053"/>
    <mergeCell ref="BW4051:BX4051"/>
    <mergeCell ref="BV4055:BV4058"/>
    <mergeCell ref="BX4055:BX4058"/>
    <mergeCell ref="BV4060:BV4062"/>
    <mergeCell ref="BX4060:BX4063"/>
    <mergeCell ref="BV4041:BV4044"/>
    <mergeCell ref="BW4041:BX4042"/>
    <mergeCell ref="BW4043:BX4043"/>
    <mergeCell ref="BW4044:BX4044"/>
    <mergeCell ref="BW4045:BX4045"/>
    <mergeCell ref="BV4046:BV4048"/>
    <mergeCell ref="BW4046:BX4046"/>
    <mergeCell ref="BW4047:BX4047"/>
    <mergeCell ref="BV3896:BV3899"/>
    <mergeCell ref="BX3897:BX3899"/>
    <mergeCell ref="BV3901:BV3904"/>
    <mergeCell ref="BV3906:BV3908"/>
    <mergeCell ref="BW4035:BX4035"/>
    <mergeCell ref="BV4036:BV4039"/>
    <mergeCell ref="BW4036:BX4036"/>
    <mergeCell ref="BW4037:BX4037"/>
    <mergeCell ref="BW4038:BX4038"/>
    <mergeCell ref="BW4039:BX4039"/>
    <mergeCell ref="BW4217:BX4218"/>
    <mergeCell ref="BV4218:BV4221"/>
    <mergeCell ref="BW4219:BX4219"/>
    <mergeCell ref="BV4223:BV4226"/>
    <mergeCell ref="BX4223:BX4226"/>
    <mergeCell ref="BV4228:BV4230"/>
    <mergeCell ref="BX4228:BX4231"/>
    <mergeCell ref="BV4209:BV4212"/>
    <mergeCell ref="BW4209:BX4210"/>
    <mergeCell ref="BW4211:BX4211"/>
    <mergeCell ref="BW4212:BX4212"/>
    <mergeCell ref="BW4213:BX4213"/>
    <mergeCell ref="BV4214:BV4216"/>
    <mergeCell ref="BW4214:BX4214"/>
    <mergeCell ref="BW4215:BX4215"/>
    <mergeCell ref="BV4064:BV4067"/>
    <mergeCell ref="BX4065:BX4067"/>
    <mergeCell ref="BV4069:BV4072"/>
    <mergeCell ref="BV4074:BV4076"/>
    <mergeCell ref="BW4203:BX4203"/>
    <mergeCell ref="BV4204:BV4207"/>
    <mergeCell ref="BW4204:BX4204"/>
    <mergeCell ref="BW4205:BX4205"/>
    <mergeCell ref="BW4206:BX4206"/>
    <mergeCell ref="BW4207:BX4207"/>
    <mergeCell ref="BV4377:BV4380"/>
    <mergeCell ref="BW4377:BX4378"/>
    <mergeCell ref="BW4379:BX4379"/>
    <mergeCell ref="BW4380:BX4380"/>
    <mergeCell ref="BW4381:BX4381"/>
    <mergeCell ref="BV4382:BV4384"/>
    <mergeCell ref="BW4382:BX4382"/>
    <mergeCell ref="BW4383:BX4383"/>
    <mergeCell ref="BV4232:BV4235"/>
    <mergeCell ref="BX4233:BX4235"/>
    <mergeCell ref="BV4237:BV4240"/>
    <mergeCell ref="BV4242:BV4244"/>
    <mergeCell ref="BW4371:BX4371"/>
    <mergeCell ref="BV4372:BV4375"/>
    <mergeCell ref="BW4372:BX4372"/>
    <mergeCell ref="BW4373:BX4373"/>
    <mergeCell ref="BW4374:BX4374"/>
    <mergeCell ref="BW4375:BX4375"/>
    <mergeCell ref="BV4386:BV4389"/>
    <mergeCell ref="BV4391:BV4394"/>
    <mergeCell ref="BX4391:BX4394"/>
    <mergeCell ref="BV4396:BV4398"/>
    <mergeCell ref="BX4396:BX4399"/>
    <mergeCell ref="BV4554:BV4557"/>
    <mergeCell ref="BV4559:BV4562"/>
    <mergeCell ref="BX4559:BX4562"/>
    <mergeCell ref="BW4385:BX4386"/>
    <mergeCell ref="BW4387:BX4387"/>
    <mergeCell ref="BV4545:BV4548"/>
    <mergeCell ref="BW4545:BX4546"/>
    <mergeCell ref="BW4547:BX4547"/>
    <mergeCell ref="BW4548:BX4548"/>
    <mergeCell ref="BW4549:BX4549"/>
    <mergeCell ref="BV4550:BV4552"/>
    <mergeCell ref="BW4550:BX4550"/>
    <mergeCell ref="BW4551:BX4551"/>
    <mergeCell ref="BW4539:BX4539"/>
    <mergeCell ref="BV4540:BV4543"/>
    <mergeCell ref="BW4540:BX4540"/>
    <mergeCell ref="BW4541:BX4541"/>
    <mergeCell ref="BW4542:BX4542"/>
    <mergeCell ref="BW4543:BX4543"/>
    <mergeCell ref="BV4564:BV4566"/>
    <mergeCell ref="BX4564:BX4567"/>
    <mergeCell ref="BV4400:BV4403"/>
    <mergeCell ref="BX4401:BX4403"/>
    <mergeCell ref="BV4405:BV4408"/>
    <mergeCell ref="BV4410:BV4412"/>
    <mergeCell ref="BV4568:BV4571"/>
    <mergeCell ref="BX4569:BX4571"/>
    <mergeCell ref="BV4573:BV4576"/>
    <mergeCell ref="BW4553:BX4554"/>
    <mergeCell ref="BW4555:BX4555"/>
    <mergeCell ref="BV4578:BV4580"/>
    <mergeCell ref="BW4803:BX4803"/>
    <mergeCell ref="BW4804:BX4804"/>
    <mergeCell ref="BW4792:BX4792"/>
    <mergeCell ref="BW4793:BX4793"/>
    <mergeCell ref="BW4794:BX4794"/>
    <mergeCell ref="BW4795:BX4795"/>
    <mergeCell ref="BW4796:BX4796"/>
    <mergeCell ref="BX4822:BX4824"/>
    <mergeCell ref="BW4806:BX4807"/>
    <mergeCell ref="BW4808:BX4808"/>
    <mergeCell ref="BX4812:BX4815"/>
    <mergeCell ref="BX4817:BX4820"/>
    <mergeCell ref="BW4798:BX4799"/>
    <mergeCell ref="BW4800:BX4800"/>
    <mergeCell ref="BW4801:BX4801"/>
    <mergeCell ref="BW4802:BX4802"/>
  </mergeCell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1">
    <tabColor theme="7" tint="0.39997558519241921"/>
  </sheetPr>
  <dimension ref="A1:DX20"/>
  <sheetViews>
    <sheetView zoomScaleNormal="100" workbookViewId="0">
      <pane ySplit="2" topLeftCell="A3" activePane="bottomLeft" state="frozen"/>
      <selection pane="bottomLeft" activeCell="A3" sqref="A3"/>
    </sheetView>
  </sheetViews>
  <sheetFormatPr baseColWidth="10" defaultColWidth="11.42578125" defaultRowHeight="12.75" x14ac:dyDescent="0.2"/>
  <cols>
    <col min="1" max="1" width="2.5703125" style="4911" customWidth="1"/>
    <col min="2" max="2" width="8.42578125" style="4911" customWidth="1"/>
    <col min="3" max="3" width="2.85546875" style="4911" hidden="1" customWidth="1"/>
    <col min="4" max="4" width="43.5703125" style="4911" hidden="1" customWidth="1"/>
    <col min="5" max="5" width="21.42578125" style="4911" hidden="1" customWidth="1"/>
    <col min="6" max="6" width="8.42578125" style="5062" hidden="1" customWidth="1"/>
    <col min="7" max="7" width="9" style="4911" customWidth="1"/>
    <col min="8" max="8" width="8" style="4911" hidden="1" customWidth="1"/>
    <col min="9" max="9" width="14.85546875" style="4911" hidden="1" customWidth="1"/>
    <col min="10" max="10" width="8.42578125" style="4911" customWidth="1"/>
    <col min="11" max="11" width="6.42578125" style="4911" customWidth="1"/>
    <col min="12" max="12" width="6.5703125" style="4911" customWidth="1"/>
    <col min="13" max="13" width="7" style="4911" customWidth="1"/>
    <col min="14" max="14" width="11.42578125" style="4911"/>
    <col min="15" max="15" width="7.5703125" style="4911" customWidth="1"/>
    <col min="16" max="16" width="9" style="4911" hidden="1" customWidth="1"/>
    <col min="17" max="17" width="10.42578125" style="4911" bestFit="1" customWidth="1"/>
    <col min="18" max="18" width="11.42578125" style="4911"/>
    <col min="19" max="19" width="12.42578125" style="4911" customWidth="1"/>
    <col min="20" max="20" width="8.5703125" style="4911" customWidth="1"/>
    <col min="21" max="21" width="6.7109375" style="4911" customWidth="1"/>
    <col min="22" max="22" width="9.140625" style="4911" hidden="1" customWidth="1"/>
    <col min="23" max="23" width="12.7109375" style="4911" hidden="1" customWidth="1"/>
    <col min="24" max="24" width="10.5703125" style="4911" hidden="1" customWidth="1"/>
    <col min="25" max="25" width="7.140625" style="4911" hidden="1" customWidth="1"/>
    <col min="26" max="26" width="3.85546875" style="4911" hidden="1" customWidth="1"/>
    <col min="27" max="27" width="18.42578125" style="4911" hidden="1" customWidth="1"/>
    <col min="28" max="28" width="25.140625" style="4911" hidden="1" customWidth="1"/>
    <col min="29" max="29" width="18.140625" style="4911" hidden="1" customWidth="1"/>
    <col min="30" max="30" width="7.5703125" style="4911" hidden="1" customWidth="1"/>
    <col min="31" max="31" width="13" style="4911" hidden="1" customWidth="1"/>
    <col min="32" max="32" width="8.140625" style="4911" hidden="1" customWidth="1"/>
    <col min="33" max="33" width="6.5703125" style="4911" hidden="1" customWidth="1"/>
    <col min="34" max="34" width="20.5703125" style="4964" customWidth="1"/>
    <col min="35" max="35" width="23.140625" style="4911" hidden="1" customWidth="1"/>
    <col min="36" max="36" width="22.7109375" style="4911" hidden="1" customWidth="1"/>
    <col min="37" max="37" width="22" style="4911" hidden="1" customWidth="1"/>
    <col min="38" max="38" width="20.7109375" style="4911" hidden="1" customWidth="1"/>
    <col min="39" max="39" width="22.5703125" style="4911" hidden="1" customWidth="1"/>
    <col min="40" max="40" width="25" style="4911" hidden="1" customWidth="1"/>
    <col min="41" max="42" width="24.28515625" style="4911" hidden="1" customWidth="1"/>
    <col min="43" max="43" width="20.85546875" style="4911" hidden="1" customWidth="1"/>
    <col min="44" max="44" width="22.7109375" style="4911" hidden="1" customWidth="1"/>
    <col min="45" max="45" width="17.5703125" style="4911" hidden="1" customWidth="1"/>
    <col min="46" max="46" width="30.85546875" style="4911" hidden="1" customWidth="1"/>
    <col min="47" max="47" width="29" style="4911" hidden="1" customWidth="1"/>
    <col min="48" max="48" width="30.7109375" style="4911" hidden="1" customWidth="1"/>
    <col min="49" max="49" width="21.7109375" style="4911" hidden="1" customWidth="1"/>
    <col min="50" max="50" width="23" style="4911" hidden="1" customWidth="1"/>
    <col min="51" max="51" width="22.5703125" style="4911" hidden="1" customWidth="1"/>
    <col min="52" max="52" width="29.7109375" style="4911" hidden="1" customWidth="1"/>
    <col min="53" max="53" width="27" style="4911" hidden="1" customWidth="1"/>
    <col min="54" max="54" width="21.28515625" style="4911" hidden="1" customWidth="1"/>
    <col min="55" max="55" width="21" style="4911" hidden="1" customWidth="1"/>
    <col min="56" max="56" width="25.5703125" style="4911" hidden="1" customWidth="1"/>
    <col min="57" max="57" width="24.5703125" style="5063" customWidth="1"/>
    <col min="58" max="58" width="13.7109375" style="4911" customWidth="1"/>
    <col min="59" max="59" width="14.42578125" style="5063" hidden="1" customWidth="1"/>
    <col min="60" max="60" width="10.7109375" style="4911" customWidth="1"/>
    <col min="61" max="61" width="15.7109375" style="4911" customWidth="1"/>
    <col min="62" max="62" width="19.85546875" style="4911" hidden="1" customWidth="1"/>
    <col min="63" max="63" width="20" style="4911" customWidth="1"/>
    <col min="64" max="64" width="18" style="4911" hidden="1" customWidth="1"/>
    <col min="65" max="65" width="20.7109375" style="4911" customWidth="1"/>
    <col min="66" max="66" width="22" style="4911" hidden="1" customWidth="1"/>
    <col min="67" max="67" width="15.42578125" style="4911" hidden="1" customWidth="1"/>
    <col min="68" max="68" width="21.85546875" style="4911" hidden="1" customWidth="1"/>
    <col min="69" max="69" width="18.28515625" style="4911" hidden="1" customWidth="1"/>
    <col min="70" max="70" width="20.7109375" style="4911" hidden="1" customWidth="1"/>
    <col min="71" max="71" width="15.140625" style="4911" customWidth="1"/>
    <col min="72" max="72" width="14.28515625" style="4911" customWidth="1"/>
    <col min="73" max="73" width="9.5703125" style="4911" customWidth="1"/>
    <col min="74" max="75" width="11.42578125" style="4911" hidden="1" customWidth="1"/>
    <col min="76" max="76" width="30.28515625" style="4911" hidden="1" customWidth="1"/>
    <col min="77" max="77" width="13.5703125" style="4911" hidden="1" customWidth="1"/>
    <col min="78" max="78" width="14.5703125" style="4911" hidden="1" customWidth="1"/>
    <col min="79" max="82" width="11.42578125" style="4911" hidden="1" customWidth="1"/>
    <col min="83" max="83" width="16.28515625" style="4911" hidden="1" customWidth="1"/>
    <col min="84" max="86" width="11.42578125" style="4911" hidden="1" customWidth="1"/>
    <col min="87" max="87" width="14.28515625" style="4911" hidden="1" customWidth="1"/>
    <col min="88" max="92" width="11.42578125" style="4911" hidden="1" customWidth="1"/>
    <col min="93" max="93" width="11.5703125" style="4911" hidden="1" customWidth="1"/>
    <col min="94" max="107" width="11.42578125" style="4911" hidden="1" customWidth="1"/>
    <col min="108" max="108" width="87" style="4911" hidden="1" customWidth="1"/>
    <col min="109" max="115" width="0" style="4911" hidden="1" customWidth="1"/>
    <col min="116" max="116" width="11.42578125" style="4911"/>
    <col min="117" max="117" width="21.5703125" style="4911" customWidth="1"/>
    <col min="118" max="16384" width="11.42578125" style="4911"/>
  </cols>
  <sheetData>
    <row r="1" ht="15" x14ac:dyDescent="0.25">
      <c r="A1" s="4910"/>
      <c r="B1" s="4910">
        <f>A1</f>
        <v>0</v>
      </c>
      <c r="C1" s="4910"/>
      <c r="D1" s="4910"/>
      <c r="E1" s="4910"/>
      <c r="F1" s="4991"/>
      <c r="G1" s="4910"/>
      <c r="H1" s="4910"/>
      <c r="I1" s="4910"/>
      <c r="J1" s="4910"/>
      <c r="K1" s="4910"/>
      <c r="L1" s="4910"/>
      <c r="M1" s="4910"/>
      <c r="N1" s="4910"/>
      <c r="O1" s="6473" t="inlineStr">
        <is>
          <t>Pending</t>
        </is>
      </c>
      <c r="P1" s="6536"/>
      <c r="Q1" s="4910"/>
      <c r="R1" s="4910"/>
      <c r="S1" s="5522"/>
      <c r="T1" s="4910"/>
      <c r="U1" s="6093"/>
      <c r="V1" s="6440"/>
      <c r="W1" s="5013"/>
      <c r="X1" s="5013"/>
      <c r="Y1" s="5013"/>
      <c r="Z1" s="5013"/>
      <c r="AA1" s="5013"/>
      <c r="AB1" s="5013"/>
      <c r="AC1" s="5013"/>
      <c r="AD1" s="5013"/>
      <c r="AE1" s="5013"/>
      <c r="AF1" s="6126"/>
      <c r="AG1" s="6126"/>
      <c r="AH1" s="4913"/>
      <c r="AI1" s="4910"/>
      <c r="AJ1" s="4910"/>
      <c r="AK1" s="4910"/>
      <c r="AL1" s="4910"/>
      <c r="AM1" s="4910"/>
      <c r="AN1" s="4910"/>
      <c r="AO1" s="4910"/>
      <c r="AP1" s="4910"/>
      <c r="AQ1" s="4910"/>
      <c r="AR1" s="4910"/>
      <c r="AS1" s="4910"/>
      <c r="AT1" s="4910"/>
      <c r="AU1" s="4910"/>
      <c r="AV1" s="4910"/>
      <c r="AW1" s="4910"/>
      <c r="AX1" s="4910"/>
      <c r="AY1" s="4910"/>
      <c r="AZ1" s="4910"/>
      <c r="BA1" s="4910"/>
      <c r="BB1" s="4910"/>
      <c r="BC1" s="4910"/>
      <c r="BD1" s="4910"/>
      <c r="BE1" s="4992"/>
      <c r="BF1" s="4910"/>
      <c r="BG1" s="4910"/>
      <c r="BH1" s="4910"/>
      <c r="BI1" s="4910"/>
      <c r="BJ1" s="4910"/>
      <c r="BK1" s="4910"/>
      <c r="BL1" s="4910"/>
      <c r="BM1" s="4910"/>
      <c r="BN1" s="4910"/>
      <c r="BO1" s="4910"/>
      <c r="BP1" s="4910"/>
      <c r="BQ1" s="4910"/>
      <c r="BR1" s="4910"/>
      <c r="BS1" s="4910"/>
      <c r="BT1" s="4910"/>
      <c r="BV1" s="2367" t="inlineStr">
        <is>
          <t>Franky - Dar formato esto de abajo</t>
        </is>
      </c>
      <c r="BW1" s="2367"/>
      <c r="BX1" s="2367"/>
      <c r="BY1" s="3362"/>
      <c r="BZ1" s="4915" t="inlineStr">
        <is>
          <t>AUTOMATION TO SELECT MODE, CH AND FREQ IN SAR SHEET</t>
        </is>
      </c>
      <c r="DD1" s="4910"/>
      <c r="DE1" s="4910"/>
      <c r="DF1" s="4910"/>
      <c r="DG1" s="4910"/>
      <c r="DH1" s="4910"/>
      <c r="DI1" s="4910"/>
      <c r="DJ1" s="4910"/>
      <c r="DK1" s="4910"/>
      <c r="DL1" s="4910"/>
      <c r="DM1" s="4910"/>
      <c r="DN1" s="4910"/>
      <c r="DO1" s="4910"/>
      <c r="DP1" s="4910"/>
      <c r="DQ1" s="4910"/>
      <c r="DR1" s="4910"/>
      <c r="DS1" s="4910"/>
      <c r="DT1" s="4910"/>
      <c r="DU1" s="4910"/>
      <c r="DV1" s="4910"/>
      <c r="DW1" s="4910"/>
      <c r="DX1" s="4910"/>
    </row>
    <row r="2" customHeight="1" ht="84" x14ac:dyDescent="0.2">
      <c r="A2" s="4910"/>
      <c r="B2" s="4916" t="inlineStr">
        <is>
          <t>EN</t>
        </is>
      </c>
      <c r="C2" s="4993" t="inlineStr">
        <is>
          <t>TR</t>
        </is>
      </c>
      <c r="D2" s="4993" t="inlineStr">
        <is>
          <t>Test specification</t>
        </is>
      </c>
      <c r="E2" s="4993" t="inlineStr">
        <is>
          <t>Version</t>
        </is>
      </c>
      <c r="F2" s="4994" t="inlineStr">
        <is>
          <t>Test case</t>
        </is>
      </c>
      <c r="G2" s="4916" t="inlineStr">
        <is>
          <t xml:space="preserve">Module
port</t>
        </is>
      </c>
      <c r="H2" s="4994" t="inlineStr">
        <is>
          <t>Antenna</t>
        </is>
      </c>
      <c r="I2" s="4993" t="inlineStr">
        <is>
          <t>TX Configuration</t>
        </is>
      </c>
      <c r="J2" s="4916" t="inlineStr">
        <is>
          <t>Technology</t>
        </is>
      </c>
      <c r="K2" s="4916" t="inlineStr">
        <is>
          <t>Band</t>
        </is>
      </c>
      <c r="L2" s="4916" t="inlineStr">
        <is>
          <t>SCS (KHz)</t>
        </is>
      </c>
      <c r="M2" s="4916" t="inlineStr">
        <is>
          <t xml:space="preserve">BW
(MHz)</t>
        </is>
      </c>
      <c r="N2" s="4916" t="inlineStr">
        <is>
          <t>Modulation</t>
        </is>
      </c>
      <c r="O2" s="4917" t="inlineStr">
        <is>
          <t>MPR</t>
        </is>
      </c>
      <c r="P2" s="6162" t="inlineStr">
        <is>
          <t>Narrowband Index</t>
        </is>
      </c>
      <c r="Q2" s="5481" t="inlineStr">
        <is>
          <t>UL RB Allocation</t>
        </is>
      </c>
      <c r="R2" s="4916" t="inlineStr">
        <is>
          <t>UL RB Start</t>
        </is>
      </c>
      <c r="S2" s="4916" t="inlineStr">
        <is>
          <t>Mode</t>
        </is>
      </c>
      <c r="T2" s="5481" t="inlineStr">
        <is>
          <t>Channel</t>
        </is>
      </c>
      <c r="U2" s="4916" t="inlineStr">
        <is>
          <t xml:space="preserve">Frequency
(MHz)</t>
        </is>
      </c>
      <c r="V2" s="6551" t="inlineStr">
        <is>
          <t>Data Rate</t>
        </is>
      </c>
      <c r="W2" s="6549" t="inlineStr">
        <is>
          <t>Duty Cycle (%)</t>
        </is>
      </c>
      <c r="X2" s="6549" t="inlineStr">
        <is>
          <t>Uplink Slots</t>
        </is>
      </c>
      <c r="Y2" s="6549" t="inlineStr">
        <is>
          <t>Subtest</t>
        </is>
      </c>
      <c r="Z2" s="6549" t="inlineStr">
        <is>
          <t>PCL</t>
        </is>
      </c>
      <c r="AA2" s="6549" t="inlineStr">
        <is>
          <t>Target Permitivity (ε)</t>
        </is>
      </c>
      <c r="AB2" s="6549" t="inlineStr">
        <is>
          <t>Target Conductivity (σ (S/m))</t>
        </is>
      </c>
      <c r="AC2" s="6549" t="inlineStr">
        <is>
          <t>Exposure Conditions</t>
        </is>
      </c>
      <c r="AD2" s="6549" t="inlineStr">
        <is>
          <t>Position</t>
        </is>
      </c>
      <c r="AE2" s="6549" t="inlineStr">
        <is>
          <t>Distance (mm)</t>
        </is>
      </c>
      <c r="AF2" s="6549" t="inlineStr">
        <is>
          <t>SAR over</t>
        </is>
      </c>
      <c r="AG2" s="6550" t="inlineStr">
        <is>
          <t>Verdict</t>
        </is>
      </c>
      <c r="AH2" s="7231" t="inlineStr">
        <is>
          <t xml:space="preserve"> Average Output Power (dBm) </t>
        </is>
      </c>
      <c r="AI2" s="5477" t="inlineStr">
        <is>
          <t>Frame Average Output Power (dBm)</t>
        </is>
      </c>
      <c r="AJ2" s="4995" t="inlineStr">
        <is>
          <t>Burst Average Output Power (dBm)</t>
        </is>
      </c>
      <c r="AK2" s="4996" t="inlineStr">
        <is>
          <t>Measured Permittivity (ε)</t>
        </is>
      </c>
      <c r="AL2" s="4996" t="inlineStr">
        <is>
          <t>Measured Conductivity (σ (S/m))</t>
        </is>
      </c>
      <c r="AM2" s="4996" t="inlineStr">
        <is>
          <t>Deviation Permittivity (%)</t>
        </is>
      </c>
      <c r="AN2" s="4996" t="inlineStr">
        <is>
          <t>Deviation Conductivity (%)</t>
        </is>
      </c>
      <c r="AO2" s="4996" t="inlineStr">
        <is>
          <t>Fast SAR (W/Kg)</t>
        </is>
      </c>
      <c r="AP2" s="4996" t="inlineStr">
        <is>
          <t>SAR (W/Kg)</t>
        </is>
      </c>
      <c r="AQ2" s="4996" t="inlineStr">
        <is>
          <t>1 W Target SAR (W/Kg)</t>
        </is>
      </c>
      <c r="AR2" s="4996" t="inlineStr">
        <is>
          <t>1 W Nor. SAR (W/Kg)</t>
        </is>
      </c>
      <c r="AS2" s="4996" t="inlineStr">
        <is>
          <t>Drift (%)</t>
        </is>
      </c>
      <c r="AT2" s="4996" t="inlineStr">
        <is>
          <t>Estimated SAR 10-g (W/Kg)</t>
        </is>
      </c>
      <c r="AU2" s="4996" t="inlineStr">
        <is>
          <t>SAR 10-g (W/Kg)</t>
        </is>
      </c>
      <c r="AV2" s="4996" t="inlineStr">
        <is>
          <t>Estimated SAR 1-g (W/Kg)</t>
        </is>
      </c>
      <c r="AW2" s="4996" t="inlineStr">
        <is>
          <t>SAR 1-g (W/Kg)</t>
        </is>
      </c>
      <c r="AX2" s="4996" t="inlineStr">
        <is>
          <t>Power Drift (%)</t>
        </is>
      </c>
      <c r="AY2" s="4996" t="inlineStr">
        <is>
          <t>Scale factor (-)</t>
        </is>
      </c>
      <c r="AZ2" s="4996" t="inlineStr">
        <is>
          <t>Reported SAR 10-g (W/Kg)</t>
        </is>
      </c>
      <c r="BA2" s="4996" t="inlineStr">
        <is>
          <t>Reported SAR 1-g (W/Kg)</t>
        </is>
      </c>
      <c r="BB2" s="4996" t="inlineStr">
        <is>
          <t xml:space="preserve">Limit SAR 
10-g (W/kg)</t>
        </is>
      </c>
      <c r="BC2" s="4996" t="inlineStr">
        <is>
          <t xml:space="preserve">Limit SAR 
1-g (W/kg)</t>
        </is>
      </c>
      <c r="BD2" s="4996" t="inlineStr">
        <is>
          <t>Plot No. (-)</t>
        </is>
      </c>
      <c r="BE2" s="4997" t="inlineStr">
        <is>
          <t>Date (yyyy-mm-dd hh:mm:ss)</t>
        </is>
      </c>
      <c r="BF2" s="4998" t="inlineStr">
        <is>
          <t xml:space="preserve">Test duration
(sec)</t>
        </is>
      </c>
      <c r="BG2" s="4999" t="inlineStr">
        <is>
          <t>Date of Setup</t>
        </is>
      </c>
      <c r="BH2" s="4998" t="inlineStr">
        <is>
          <t xml:space="preserve">Setup duration
(min)</t>
        </is>
      </c>
      <c r="BI2" s="6469" t="inlineStr">
        <is>
          <t xml:space="preserve">Sample
(S/01-S/02,...)</t>
        </is>
      </c>
      <c r="BJ2" s="6471" t="inlineStr">
        <is>
          <t>Operation Mode</t>
        </is>
      </c>
      <c r="BK2" s="6471" t="inlineStr">
        <is>
          <t>Test Operator</t>
        </is>
      </c>
      <c r="BL2" s="6471" t="inlineStr">
        <is>
          <t>Uncertainty</t>
        </is>
      </c>
      <c r="BM2" s="4998" t="inlineStr">
        <is>
          <t>Room</t>
        </is>
      </c>
      <c r="BN2" s="6468" t="inlineStr">
        <is>
          <t>Used Test Equipment</t>
        </is>
      </c>
      <c r="BO2" s="6468" t="inlineStr">
        <is>
          <t>Comment</t>
        </is>
      </c>
      <c r="BP2" s="6468" t="inlineStr">
        <is>
          <t>Bug tracking link</t>
        </is>
      </c>
      <c r="BQ2" s="6468" t="inlineStr">
        <is>
          <t>Result filename</t>
        </is>
      </c>
      <c r="BR2" s="6468" t="inlineStr">
        <is>
          <t>Env. Conditions</t>
        </is>
      </c>
      <c r="BS2" s="6115" t="inlineStr">
        <is>
          <t>MEDIR QPSK only</t>
        </is>
      </c>
      <c r="BT2" s="6115" t="inlineStr">
        <is>
          <t xml:space="preserve">No medir
BW</t>
        </is>
      </c>
      <c r="BY2" s="4916" t="inlineStr">
        <is>
          <t xml:space="preserve"> Average Output Power (dBm) </t>
        </is>
      </c>
      <c r="BZ2" s="4920" t="inlineStr">
        <is>
          <t>Mode</t>
        </is>
      </c>
      <c r="CA2" s="4920" t="inlineStr">
        <is>
          <t>Channel</t>
        </is>
      </c>
      <c r="CB2" s="4920" t="inlineStr">
        <is>
          <t>Freq</t>
        </is>
      </c>
      <c r="CC2" s="4921" t="inlineStr">
        <is>
          <t>Order Max values</t>
        </is>
      </c>
      <c r="CD2" s="4921" t="inlineStr">
        <is>
          <t>Maximum 1RB of CH low(1)mid(2)high(3)</t>
        </is>
      </c>
      <c r="CE2" s="4922" t="inlineStr">
        <is>
          <t>Corresponding mode</t>
        </is>
      </c>
      <c r="CF2" s="4922" t="inlineStr">
        <is>
          <t>Corresponding ch</t>
        </is>
      </c>
      <c r="CG2" s="4922" t="inlineStr">
        <is>
          <t>Corresponding freq</t>
        </is>
      </c>
      <c r="CH2" s="4923" t="inlineStr">
        <is>
          <t>Ordered 1RB power value</t>
        </is>
      </c>
      <c r="CI2" s="4924" t="inlineStr">
        <is>
          <t>Corresponding mode</t>
        </is>
      </c>
      <c r="CJ2" s="4924" t="inlineStr">
        <is>
          <t>Corresponding ch</t>
        </is>
      </c>
      <c r="CK2" s="4924" t="inlineStr">
        <is>
          <t>Corresponding freq</t>
        </is>
      </c>
      <c r="CL2" s="4921" t="inlineStr">
        <is>
          <t>Order Max values</t>
        </is>
      </c>
      <c r="CM2" s="4921" t="inlineStr">
        <is>
          <t>Maximum 50%RB of CH low(1)mid(2)high(3)</t>
        </is>
      </c>
      <c r="CN2" s="4922" t="inlineStr">
        <is>
          <t>Corresponding mode</t>
        </is>
      </c>
      <c r="CO2" s="4922" t="inlineStr">
        <is>
          <t>Corresponding ch</t>
        </is>
      </c>
      <c r="CP2" s="4922" t="inlineStr">
        <is>
          <t>Corresponding freq</t>
        </is>
      </c>
      <c r="CQ2" s="4923" t="inlineStr">
        <is>
          <t>Ordered 50%RB power value</t>
        </is>
      </c>
      <c r="CR2" s="4924" t="inlineStr">
        <is>
          <t>Corresponding mode</t>
        </is>
      </c>
      <c r="CS2" s="4924" t="inlineStr">
        <is>
          <t>Corresponding ch</t>
        </is>
      </c>
      <c r="CT2" s="4924" t="inlineStr">
        <is>
          <t>Corresponding freq</t>
        </is>
      </c>
      <c r="CU2" s="4921" t="inlineStr">
        <is>
          <t>Order Max values</t>
        </is>
      </c>
      <c r="CV2" s="4921" t="inlineStr">
        <is>
          <t>Maximum 100%RB of CH low(1)mid(2)high(3)</t>
        </is>
      </c>
      <c r="CW2" s="4922" t="inlineStr">
        <is>
          <t>Corresponding mode</t>
        </is>
      </c>
      <c r="CX2" s="4922" t="inlineStr">
        <is>
          <t>Corresponding ch</t>
        </is>
      </c>
      <c r="CY2" s="4922" t="inlineStr">
        <is>
          <t>Corresponding freq</t>
        </is>
      </c>
      <c r="CZ2" s="4923" t="inlineStr">
        <is>
          <t>Ordered 100%RB power value</t>
        </is>
      </c>
      <c r="DA2" s="4924" t="inlineStr">
        <is>
          <t>Corresponding mode</t>
        </is>
      </c>
      <c r="DB2" s="4924" t="inlineStr">
        <is>
          <t>Corresponding ch</t>
        </is>
      </c>
      <c r="DC2" s="4924" t="inlineStr">
        <is>
          <t>Corresponding freq</t>
        </is>
      </c>
      <c r="DD2" s="4910"/>
      <c r="DE2" s="4910"/>
      <c r="DF2" s="4910"/>
      <c r="DG2" s="4910"/>
      <c r="DH2" s="4910"/>
      <c r="DI2" s="4910"/>
      <c r="DJ2" s="4910"/>
      <c r="DK2" s="4910"/>
      <c r="DL2" s="4910"/>
      <c r="DM2" s="4910"/>
      <c r="DN2" s="4910"/>
      <c r="DO2" s="4910"/>
      <c r="DP2" s="4910"/>
      <c r="DQ2" s="4910"/>
      <c r="DR2" s="4910"/>
      <c r="DS2" s="4910"/>
      <c r="DT2" s="4910"/>
      <c r="DU2" s="4910"/>
      <c r="DV2" s="4910"/>
      <c r="DW2" s="4910"/>
      <c r="DX2" s="4910"/>
    </row>
    <row r="3" x14ac:dyDescent="0.2">
      <c r="B3" s="5007"/>
      <c r="C3" s="5120"/>
      <c r="D3" s="5095">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5095">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5002"/>
      <c r="G3" s="5121">
        <f>Overview!$E$28</f>
        <v/>
      </c>
      <c r="H3" s="5122"/>
      <c r="I3" s="5120"/>
      <c r="J3" s="5007" t="inlineStr">
        <is>
          <t>5G</t>
        </is>
      </c>
      <c r="K3" s="5007" t="inlineStr">
        <is>
          <t>n2</t>
        </is>
      </c>
      <c r="L3" s="5008"/>
      <c r="M3" s="5004"/>
      <c r="N3" s="5005"/>
      <c r="O3" s="4952"/>
      <c r="P3" s="6537"/>
      <c r="Q3" s="6495"/>
      <c r="R3" s="5006"/>
      <c r="S3" s="5536"/>
      <c r="T3" s="5491">
        <v>374000</v>
      </c>
      <c r="U3" s="5008">
        <v>1870</v>
      </c>
      <c r="V3" s="6552"/>
      <c r="W3" s="5010"/>
      <c r="X3" s="5009"/>
      <c r="Y3" s="5009"/>
      <c r="Z3" s="5009"/>
      <c r="AA3" s="5003"/>
      <c r="AB3" s="5003"/>
      <c r="AC3" s="5003"/>
      <c r="AD3" s="5003"/>
      <c r="AE3" s="5003"/>
      <c r="AF3" s="5003"/>
      <c r="AG3" s="5011"/>
      <c r="AH3" s="6539"/>
      <c r="AI3" s="5012"/>
      <c r="AJ3" s="5012"/>
      <c r="AK3" s="5009"/>
      <c r="AL3" s="5003"/>
      <c r="AM3" s="5009"/>
      <c r="AN3" s="5009"/>
      <c r="AO3" s="5009"/>
      <c r="AP3" s="5009"/>
      <c r="AQ3" s="5013"/>
      <c r="AR3" s="5009"/>
      <c r="AS3" s="5009"/>
      <c r="AT3" s="5013"/>
      <c r="AU3" s="5009"/>
      <c r="AV3" s="5009"/>
      <c r="AW3" s="5009"/>
      <c r="AX3" s="5009"/>
      <c r="AY3" s="5009"/>
      <c r="AZ3" s="5009"/>
      <c r="BA3" s="5009"/>
      <c r="BB3" s="5009"/>
      <c r="BC3" s="5009"/>
      <c r="BD3" s="5009"/>
      <c r="BE3" s="4954">
        <f>MyTimestamp(AH3)</f>
        <v/>
      </c>
      <c r="BF3" s="5014"/>
      <c r="BG3" s="5429">
        <f>BE3</f>
        <v/>
      </c>
      <c r="BH3" s="5014"/>
      <c r="BI3" s="6139"/>
      <c r="BJ3" s="5015"/>
      <c r="BK3" s="5016"/>
      <c r="BL3" s="5015"/>
      <c r="BM3" s="6472"/>
      <c r="BN3" s="5016">
        <f>Overview!$P$153</f>
        <v/>
      </c>
      <c r="BO3" s="5015"/>
      <c r="BP3" s="5015"/>
      <c r="BQ3" s="5017"/>
      <c r="BR3" s="5018"/>
      <c r="BS3" s="7110"/>
      <c r="BT3" s="7110"/>
      <c r="BV3" s="38"/>
      <c r="BW3" s="7540"/>
      <c r="BX3" s="7564"/>
      <c r="BY3" s="5019"/>
      <c r="BZ3" s="5479"/>
      <c r="CA3" s="5479"/>
      <c r="CB3" s="4929"/>
      <c r="CC3" s="5476"/>
      <c r="CD3" s="2377"/>
      <c r="CE3" s="2376"/>
      <c r="CF3" s="2376"/>
      <c r="CG3" s="2376"/>
      <c r="CH3" s="2377"/>
      <c r="CI3" s="2377"/>
      <c r="CJ3" s="5469"/>
      <c r="CK3" s="2377"/>
      <c r="CL3" s="2376"/>
      <c r="CM3" s="2377"/>
      <c r="CN3" s="7116"/>
      <c r="CO3" s="2376"/>
      <c r="CP3" s="2376"/>
      <c r="CQ3" s="2377"/>
      <c r="CR3" s="2377"/>
      <c r="CS3" s="5469"/>
      <c r="CT3" s="2377"/>
      <c r="CU3" s="2376"/>
      <c r="CV3" s="2378"/>
      <c r="CW3" s="2376"/>
      <c r="CX3" s="2376"/>
      <c r="CY3" s="2376"/>
      <c r="CZ3" s="2377"/>
      <c r="DA3" s="2377"/>
      <c r="DB3" s="5469"/>
      <c r="DC3" s="2377"/>
    </row>
    <row r="4" x14ac:dyDescent="0.2">
      <c r="B4" s="5007"/>
      <c r="C4" s="5120"/>
      <c r="D4" s="5095">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5095">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5002"/>
      <c r="G4" s="5121">
        <f>Overview!$E$28</f>
        <v/>
      </c>
      <c r="H4" s="5122"/>
      <c r="I4" s="5120"/>
      <c r="J4" s="5007" t="inlineStr">
        <is>
          <t>5G</t>
        </is>
      </c>
      <c r="K4" s="5007" t="inlineStr">
        <is>
          <t>n2</t>
        </is>
      </c>
      <c r="L4" s="5008"/>
      <c r="M4" s="5004"/>
      <c r="N4" s="5005"/>
      <c r="O4" s="4952"/>
      <c r="P4" s="6537"/>
      <c r="Q4" s="6495"/>
      <c r="R4" s="5006"/>
      <c r="S4" s="5536"/>
      <c r="T4" s="5491">
        <v>376000</v>
      </c>
      <c r="U4" s="5008">
        <v>1880</v>
      </c>
      <c r="V4" s="6552"/>
      <c r="W4" s="5010"/>
      <c r="X4" s="5009"/>
      <c r="Y4" s="5009"/>
      <c r="Z4" s="5009"/>
      <c r="AA4" s="5003"/>
      <c r="AB4" s="5003"/>
      <c r="AC4" s="5003"/>
      <c r="AD4" s="5003"/>
      <c r="AE4" s="5003"/>
      <c r="AF4" s="5003"/>
      <c r="AG4" s="5011"/>
      <c r="AH4" s="6539"/>
      <c r="AI4" s="5012"/>
      <c r="AJ4" s="5012"/>
      <c r="AK4" s="5009"/>
      <c r="AL4" s="5003"/>
      <c r="AM4" s="5009"/>
      <c r="AN4" s="5009"/>
      <c r="AO4" s="5009"/>
      <c r="AP4" s="5009"/>
      <c r="AQ4" s="5013"/>
      <c r="AR4" s="5009"/>
      <c r="AS4" s="5009"/>
      <c r="AT4" s="5013"/>
      <c r="AU4" s="5009"/>
      <c r="AV4" s="5009"/>
      <c r="AW4" s="5009"/>
      <c r="AX4" s="5009"/>
      <c r="AY4" s="5009"/>
      <c r="AZ4" s="5009"/>
      <c r="BA4" s="5009"/>
      <c r="BB4" s="5009"/>
      <c r="BC4" s="5009"/>
      <c r="BD4" s="5009"/>
      <c r="BE4" s="4954">
        <f>MyTimestamp(AH4)</f>
        <v/>
      </c>
      <c r="BF4" s="5014"/>
      <c r="BG4" s="5429">
        <f>BE4</f>
        <v/>
      </c>
      <c r="BH4" s="5014"/>
      <c r="BI4" s="6139"/>
      <c r="BJ4" s="5015"/>
      <c r="BK4" s="5016"/>
      <c r="BL4" s="5015"/>
      <c r="BM4" s="6472"/>
      <c r="BN4" s="5016">
        <f>Overview!$P$153</f>
        <v/>
      </c>
      <c r="BO4" s="5015"/>
      <c r="BP4" s="5015"/>
      <c r="BQ4" s="5017"/>
      <c r="BR4" s="5018"/>
      <c r="BS4" s="7110"/>
      <c r="BT4" s="7110"/>
      <c r="BV4" s="38"/>
      <c r="BW4" s="7540"/>
      <c r="BX4" s="7564"/>
      <c r="BY4" s="5019"/>
      <c r="BZ4" s="5479"/>
      <c r="CA4" s="5479"/>
      <c r="CB4" s="4929"/>
      <c r="CC4" s="5476"/>
      <c r="CD4" s="2377"/>
      <c r="CE4" s="2376"/>
      <c r="CF4" s="2376"/>
      <c r="CG4" s="2376"/>
      <c r="CH4" s="2377"/>
      <c r="CI4" s="2377"/>
      <c r="CJ4" s="5469"/>
      <c r="CK4" s="2377"/>
      <c r="CL4" s="2376"/>
      <c r="CM4" s="2377"/>
      <c r="CN4" s="7116"/>
      <c r="CO4" s="2376"/>
      <c r="CP4" s="2376"/>
      <c r="CQ4" s="2377"/>
      <c r="CR4" s="2377"/>
      <c r="CS4" s="5469"/>
      <c r="CT4" s="2377"/>
      <c r="CU4" s="2376"/>
      <c r="CV4" s="2378"/>
      <c r="CW4" s="2376"/>
      <c r="CX4" s="2376"/>
      <c r="CY4" s="2376"/>
      <c r="CZ4" s="2377"/>
      <c r="DA4" s="2377"/>
      <c r="DB4" s="5469"/>
      <c r="DC4" s="2377"/>
    </row>
    <row r="5" x14ac:dyDescent="0.2">
      <c r="B5" s="5007"/>
      <c r="C5" s="5120"/>
      <c r="D5" s="5095">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5095">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5002"/>
      <c r="G5" s="5121">
        <f>Overview!$E$28</f>
        <v/>
      </c>
      <c r="H5" s="5122"/>
      <c r="I5" s="5120"/>
      <c r="J5" s="5007" t="inlineStr">
        <is>
          <t>5G</t>
        </is>
      </c>
      <c r="K5" s="5007" t="inlineStr">
        <is>
          <t>n2</t>
        </is>
      </c>
      <c r="L5" s="5008"/>
      <c r="M5" s="5004"/>
      <c r="N5" s="5005"/>
      <c r="O5" s="4952"/>
      <c r="P5" s="6537"/>
      <c r="Q5" s="6495"/>
      <c r="R5" s="5006"/>
      <c r="S5" s="5536"/>
      <c r="T5" s="5491">
        <v>378000</v>
      </c>
      <c r="U5" s="5008">
        <v>1890</v>
      </c>
      <c r="V5" s="6552"/>
      <c r="W5" s="5010"/>
      <c r="X5" s="5009"/>
      <c r="Y5" s="5009"/>
      <c r="Z5" s="5009"/>
      <c r="AA5" s="5003"/>
      <c r="AB5" s="5003"/>
      <c r="AC5" s="5003"/>
      <c r="AD5" s="5003"/>
      <c r="AE5" s="5003"/>
      <c r="AF5" s="5003"/>
      <c r="AG5" s="5011"/>
      <c r="AH5" s="6539"/>
      <c r="AI5" s="5012"/>
      <c r="AJ5" s="5012"/>
      <c r="AK5" s="5009"/>
      <c r="AL5" s="5003"/>
      <c r="AM5" s="5009"/>
      <c r="AN5" s="5009"/>
      <c r="AO5" s="5009"/>
      <c r="AP5" s="5009"/>
      <c r="AQ5" s="5013"/>
      <c r="AR5" s="5009"/>
      <c r="AS5" s="5009"/>
      <c r="AT5" s="5013"/>
      <c r="AU5" s="5009"/>
      <c r="AV5" s="5009"/>
      <c r="AW5" s="5009"/>
      <c r="AX5" s="5009"/>
      <c r="AY5" s="5009"/>
      <c r="AZ5" s="5009"/>
      <c r="BA5" s="5009"/>
      <c r="BB5" s="5009"/>
      <c r="BC5" s="5009"/>
      <c r="BD5" s="5009"/>
      <c r="BE5" s="4954">
        <f>MyTimestamp(AH5)</f>
        <v/>
      </c>
      <c r="BF5" s="5014"/>
      <c r="BG5" s="5429">
        <f>BE5</f>
        <v/>
      </c>
      <c r="BH5" s="5014"/>
      <c r="BI5" s="6139"/>
      <c r="BJ5" s="5015"/>
      <c r="BK5" s="5016"/>
      <c r="BL5" s="5015"/>
      <c r="BM5" s="6472"/>
      <c r="BN5" s="5016">
        <f>Overview!$P$153</f>
        <v/>
      </c>
      <c r="BO5" s="5015"/>
      <c r="BP5" s="5015"/>
      <c r="BQ5" s="5017"/>
      <c r="BR5" s="5018"/>
      <c r="BS5" s="7110"/>
      <c r="BT5" s="7110"/>
      <c r="BV5" s="38"/>
      <c r="BW5" s="7540"/>
      <c r="BX5" s="7564"/>
      <c r="BY5" s="5019"/>
      <c r="BZ5" s="5479"/>
      <c r="CA5" s="5479"/>
      <c r="CB5" s="4929"/>
      <c r="CC5" s="5476"/>
      <c r="CD5" s="2377"/>
      <c r="CE5" s="2376"/>
      <c r="CF5" s="2376"/>
      <c r="CG5" s="2376"/>
      <c r="CH5" s="2377"/>
      <c r="CI5" s="2377"/>
      <c r="CJ5" s="5469"/>
      <c r="CK5" s="2377"/>
      <c r="CL5" s="2376"/>
      <c r="CM5" s="2377"/>
      <c r="CN5" s="7116"/>
      <c r="CO5" s="2376"/>
      <c r="CP5" s="2376"/>
      <c r="CQ5" s="2377"/>
      <c r="CR5" s="2377"/>
      <c r="CS5" s="5469"/>
      <c r="CT5" s="2377"/>
      <c r="CU5" s="2376"/>
      <c r="CV5" s="2378"/>
      <c r="CW5" s="2376"/>
      <c r="CX5" s="2376"/>
      <c r="CY5" s="2376"/>
      <c r="CZ5" s="2377"/>
      <c r="DA5" s="2377"/>
      <c r="DB5" s="5469"/>
      <c r="DC5" s="2377"/>
    </row>
    <row r="6" x14ac:dyDescent="0.2">
      <c r="B6" s="5007"/>
      <c r="C6" s="5120"/>
      <c r="D6" s="5095">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5095">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5002"/>
      <c r="G6" s="5121">
        <f>Overview!$E$28</f>
        <v/>
      </c>
      <c r="H6" s="5122"/>
      <c r="I6" s="5120"/>
      <c r="J6" s="5007" t="inlineStr">
        <is>
          <t>5G</t>
        </is>
      </c>
      <c r="K6" s="5007" t="inlineStr">
        <is>
          <t>n2</t>
        </is>
      </c>
      <c r="L6" s="5008"/>
      <c r="M6" s="5004"/>
      <c r="N6" s="5005"/>
      <c r="O6" s="4952"/>
      <c r="P6" s="6537"/>
      <c r="Q6" s="6495"/>
      <c r="R6" s="5006"/>
      <c r="S6" s="5536"/>
      <c r="T6" s="5491">
        <v>373500</v>
      </c>
      <c r="U6" s="5008">
        <v>1867.5</v>
      </c>
      <c r="V6" s="6552"/>
      <c r="W6" s="5010"/>
      <c r="X6" s="5009"/>
      <c r="Y6" s="5009"/>
      <c r="Z6" s="5009"/>
      <c r="AA6" s="5003"/>
      <c r="AB6" s="5003"/>
      <c r="AC6" s="5003"/>
      <c r="AD6" s="5003"/>
      <c r="AE6" s="5003"/>
      <c r="AF6" s="5003"/>
      <c r="AG6" s="5011"/>
      <c r="AH6" s="6539"/>
      <c r="AI6" s="5012"/>
      <c r="AJ6" s="5012"/>
      <c r="AK6" s="5009"/>
      <c r="AL6" s="5003"/>
      <c r="AM6" s="5009"/>
      <c r="AN6" s="5009"/>
      <c r="AO6" s="5009"/>
      <c r="AP6" s="5009"/>
      <c r="AQ6" s="5013"/>
      <c r="AR6" s="5009"/>
      <c r="AS6" s="5009"/>
      <c r="AT6" s="5013"/>
      <c r="AU6" s="5009"/>
      <c r="AV6" s="5009"/>
      <c r="AW6" s="5009"/>
      <c r="AX6" s="5009"/>
      <c r="AY6" s="5009"/>
      <c r="AZ6" s="5009"/>
      <c r="BA6" s="5009"/>
      <c r="BB6" s="5009"/>
      <c r="BC6" s="5009"/>
      <c r="BD6" s="5009"/>
      <c r="BE6" s="4954">
        <f>MyTimestamp(AH6)</f>
        <v/>
      </c>
      <c r="BF6" s="5014"/>
      <c r="BG6" s="5429">
        <f>BE6</f>
        <v/>
      </c>
      <c r="BH6" s="5014"/>
      <c r="BI6" s="6139"/>
      <c r="BJ6" s="5015"/>
      <c r="BK6" s="5016"/>
      <c r="BL6" s="5015"/>
      <c r="BM6" s="6472"/>
      <c r="BN6" s="5016">
        <f>Overview!$P$153</f>
        <v/>
      </c>
      <c r="BO6" s="5015"/>
      <c r="BP6" s="5015"/>
      <c r="BQ6" s="5017"/>
      <c r="BR6" s="5018"/>
      <c r="BS6" s="7110"/>
      <c r="BT6" s="7110"/>
      <c r="BV6" s="38"/>
      <c r="BW6" s="7540"/>
      <c r="BX6" s="7564"/>
      <c r="BY6" s="5019"/>
      <c r="BZ6" s="5479"/>
      <c r="CA6" s="5479"/>
      <c r="CB6" s="4929"/>
      <c r="CC6" s="5476"/>
      <c r="CD6" s="2377"/>
      <c r="CE6" s="2376"/>
      <c r="CF6" s="2376"/>
      <c r="CG6" s="2376"/>
      <c r="CH6" s="2377"/>
      <c r="CI6" s="2377"/>
      <c r="CJ6" s="5469"/>
      <c r="CK6" s="2377"/>
      <c r="CL6" s="2376"/>
      <c r="CM6" s="2377"/>
      <c r="CN6" s="7116"/>
      <c r="CO6" s="2376"/>
      <c r="CP6" s="2376"/>
      <c r="CQ6" s="2377"/>
      <c r="CR6" s="2377"/>
      <c r="CS6" s="5469"/>
      <c r="CT6" s="2377"/>
      <c r="CU6" s="2376"/>
      <c r="CV6" s="2378"/>
      <c r="CW6" s="2376"/>
      <c r="CX6" s="2376"/>
      <c r="CY6" s="2376"/>
      <c r="CZ6" s="2377"/>
      <c r="DA6" s="2377"/>
      <c r="DB6" s="5469"/>
      <c r="DC6" s="2377"/>
    </row>
    <row r="7" x14ac:dyDescent="0.2">
      <c r="B7" s="5007"/>
      <c r="C7" s="5120"/>
      <c r="D7" s="5095">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5095">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5002"/>
      <c r="G7" s="5121">
        <f>Overview!$E$28</f>
        <v/>
      </c>
      <c r="H7" s="5122"/>
      <c r="I7" s="5120"/>
      <c r="J7" s="5007" t="inlineStr">
        <is>
          <t>5G</t>
        </is>
      </c>
      <c r="K7" s="5007" t="inlineStr">
        <is>
          <t>n2</t>
        </is>
      </c>
      <c r="L7" s="5008"/>
      <c r="M7" s="5004"/>
      <c r="N7" s="5005"/>
      <c r="O7" s="4952"/>
      <c r="P7" s="6537"/>
      <c r="Q7" s="6495"/>
      <c r="R7" s="5006"/>
      <c r="S7" s="5536"/>
      <c r="T7" s="5491">
        <v>378500</v>
      </c>
      <c r="U7" s="5008">
        <v>1892.5</v>
      </c>
      <c r="V7" s="6552"/>
      <c r="W7" s="5010"/>
      <c r="X7" s="5009"/>
      <c r="Y7" s="5009"/>
      <c r="Z7" s="5009"/>
      <c r="AA7" s="5003"/>
      <c r="AB7" s="5003"/>
      <c r="AC7" s="5003"/>
      <c r="AD7" s="5003"/>
      <c r="AE7" s="5003"/>
      <c r="AF7" s="5003"/>
      <c r="AG7" s="5011"/>
      <c r="AH7" s="6539"/>
      <c r="AI7" s="5012"/>
      <c r="AJ7" s="5012"/>
      <c r="AK7" s="5009"/>
      <c r="AL7" s="5003"/>
      <c r="AM7" s="5009"/>
      <c r="AN7" s="5009"/>
      <c r="AO7" s="5009"/>
      <c r="AP7" s="5009"/>
      <c r="AQ7" s="5013"/>
      <c r="AR7" s="5009"/>
      <c r="AS7" s="5009"/>
      <c r="AT7" s="5013"/>
      <c r="AU7" s="5009"/>
      <c r="AV7" s="5009"/>
      <c r="AW7" s="5009"/>
      <c r="AX7" s="5009"/>
      <c r="AY7" s="5009"/>
      <c r="AZ7" s="5009"/>
      <c r="BA7" s="5009"/>
      <c r="BB7" s="5009"/>
      <c r="BC7" s="5009"/>
      <c r="BD7" s="5009"/>
      <c r="BE7" s="4954">
        <f>MyTimestamp(AH7)</f>
        <v/>
      </c>
      <c r="BF7" s="5014"/>
      <c r="BG7" s="5429">
        <f>BE7</f>
        <v/>
      </c>
      <c r="BH7" s="5014"/>
      <c r="BI7" s="6139"/>
      <c r="BJ7" s="5015"/>
      <c r="BK7" s="5016"/>
      <c r="BL7" s="5015"/>
      <c r="BM7" s="6472"/>
      <c r="BN7" s="5016">
        <f>Overview!$P$153</f>
        <v/>
      </c>
      <c r="BO7" s="5015"/>
      <c r="BP7" s="5015"/>
      <c r="BQ7" s="5017"/>
      <c r="BR7" s="5018"/>
      <c r="BS7" s="7110"/>
      <c r="BT7" s="7110"/>
      <c r="BV7" s="38"/>
      <c r="BW7" s="7540"/>
      <c r="BX7" s="7564"/>
      <c r="BY7" s="5019"/>
      <c r="BZ7" s="5479"/>
      <c r="CA7" s="5479"/>
      <c r="CB7" s="4929"/>
      <c r="CC7" s="5476"/>
      <c r="CD7" s="2377"/>
      <c r="CE7" s="2376"/>
      <c r="CF7" s="2376"/>
      <c r="CG7" s="2376"/>
      <c r="CH7" s="2377"/>
      <c r="CI7" s="2377"/>
      <c r="CJ7" s="5469"/>
      <c r="CK7" s="2377"/>
      <c r="CL7" s="2376"/>
      <c r="CM7" s="2377"/>
      <c r="CN7" s="7116"/>
      <c r="CO7" s="2376"/>
      <c r="CP7" s="2376"/>
      <c r="CQ7" s="2377"/>
      <c r="CR7" s="2377"/>
      <c r="CS7" s="5469"/>
      <c r="CT7" s="2377"/>
      <c r="CU7" s="2376"/>
      <c r="CV7" s="2378"/>
      <c r="CW7" s="2376"/>
      <c r="CX7" s="2376"/>
      <c r="CY7" s="2376"/>
      <c r="CZ7" s="2377"/>
      <c r="DA7" s="2377"/>
      <c r="DB7" s="5469"/>
      <c r="DC7" s="2377"/>
    </row>
    <row r="8" x14ac:dyDescent="0.2">
      <c r="B8" s="5007"/>
      <c r="C8" s="5120"/>
      <c r="D8" s="5095">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5095">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5002"/>
      <c r="G8" s="5121">
        <f>Overview!$E$28</f>
        <v/>
      </c>
      <c r="H8" s="5122"/>
      <c r="I8" s="5120"/>
      <c r="J8" s="5007" t="inlineStr">
        <is>
          <t>5G</t>
        </is>
      </c>
      <c r="K8" s="5007" t="inlineStr">
        <is>
          <t>n2</t>
        </is>
      </c>
      <c r="L8" s="5008"/>
      <c r="M8" s="5004"/>
      <c r="N8" s="5005"/>
      <c r="O8" s="4952"/>
      <c r="P8" s="6537"/>
      <c r="Q8" s="6495"/>
      <c r="R8" s="5006"/>
      <c r="S8" s="5536"/>
      <c r="T8" s="5491">
        <v>373000</v>
      </c>
      <c r="U8" s="5008">
        <v>1865</v>
      </c>
      <c r="V8" s="6552"/>
      <c r="W8" s="5010"/>
      <c r="X8" s="5009"/>
      <c r="Y8" s="5009"/>
      <c r="Z8" s="5009"/>
      <c r="AA8" s="5003"/>
      <c r="AB8" s="5003"/>
      <c r="AC8" s="5003"/>
      <c r="AD8" s="5003"/>
      <c r="AE8" s="5003"/>
      <c r="AF8" s="5003"/>
      <c r="AG8" s="5011"/>
      <c r="AH8" s="6539"/>
      <c r="AI8" s="5012"/>
      <c r="AJ8" s="5012"/>
      <c r="AK8" s="5009"/>
      <c r="AL8" s="5003"/>
      <c r="AM8" s="5009"/>
      <c r="AN8" s="5009"/>
      <c r="AO8" s="5009"/>
      <c r="AP8" s="5009"/>
      <c r="AQ8" s="5013"/>
      <c r="AR8" s="5009"/>
      <c r="AS8" s="5009"/>
      <c r="AT8" s="5013"/>
      <c r="AU8" s="5009"/>
      <c r="AV8" s="5009"/>
      <c r="AW8" s="5009"/>
      <c r="AX8" s="5009"/>
      <c r="AY8" s="5009"/>
      <c r="AZ8" s="5009"/>
      <c r="BA8" s="5009"/>
      <c r="BB8" s="5009"/>
      <c r="BC8" s="5009"/>
      <c r="BD8" s="5009"/>
      <c r="BE8" s="4954">
        <f>MyTimestamp(AH8)</f>
        <v/>
      </c>
      <c r="BF8" s="5014"/>
      <c r="BG8" s="5429">
        <f>BE8</f>
        <v/>
      </c>
      <c r="BH8" s="5014"/>
      <c r="BI8" s="6139"/>
      <c r="BJ8" s="5015"/>
      <c r="BK8" s="5016"/>
      <c r="BL8" s="5015"/>
      <c r="BM8" s="6472"/>
      <c r="BN8" s="5016">
        <f>Overview!$P$153</f>
        <v/>
      </c>
      <c r="BO8" s="5015"/>
      <c r="BP8" s="5015"/>
      <c r="BQ8" s="5017"/>
      <c r="BR8" s="5018"/>
      <c r="BS8" s="7110"/>
      <c r="BT8" s="7110"/>
      <c r="BV8" s="38"/>
      <c r="BW8" s="7540"/>
      <c r="BX8" s="7564"/>
      <c r="BY8" s="5019"/>
      <c r="BZ8" s="5479"/>
      <c r="CA8" s="5479"/>
      <c r="CB8" s="4929"/>
      <c r="CC8" s="5476"/>
      <c r="CD8" s="2377"/>
      <c r="CE8" s="2376"/>
      <c r="CF8" s="2376"/>
      <c r="CG8" s="2376"/>
      <c r="CH8" s="2377"/>
      <c r="CI8" s="2377"/>
      <c r="CJ8" s="5469"/>
      <c r="CK8" s="2377"/>
      <c r="CL8" s="2376"/>
      <c r="CM8" s="2377"/>
      <c r="CN8" s="7116"/>
      <c r="CO8" s="2376"/>
      <c r="CP8" s="2376"/>
      <c r="CQ8" s="2377"/>
      <c r="CR8" s="2377"/>
      <c r="CS8" s="5469"/>
      <c r="CT8" s="2377"/>
      <c r="CU8" s="2376"/>
      <c r="CV8" s="2378"/>
      <c r="CW8" s="2376"/>
      <c r="CX8" s="2376"/>
      <c r="CY8" s="2376"/>
      <c r="CZ8" s="2377"/>
      <c r="DA8" s="2377"/>
      <c r="DB8" s="5469"/>
      <c r="DC8" s="2377"/>
    </row>
    <row r="9" x14ac:dyDescent="0.2">
      <c r="B9" s="5007"/>
      <c r="C9" s="5120"/>
      <c r="D9" s="5095">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5095">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5002"/>
      <c r="G9" s="5121">
        <f>Overview!$E$28</f>
        <v/>
      </c>
      <c r="H9" s="5122"/>
      <c r="I9" s="5120"/>
      <c r="J9" s="5007" t="inlineStr">
        <is>
          <t>5G</t>
        </is>
      </c>
      <c r="K9" s="5007" t="inlineStr">
        <is>
          <t>n2</t>
        </is>
      </c>
      <c r="L9" s="5008"/>
      <c r="M9" s="5004"/>
      <c r="N9" s="5005"/>
      <c r="O9" s="4952"/>
      <c r="P9" s="6537"/>
      <c r="Q9" s="6495"/>
      <c r="R9" s="5006"/>
      <c r="S9" s="5536"/>
      <c r="T9" s="5491">
        <v>379000</v>
      </c>
      <c r="U9" s="5008">
        <v>1895</v>
      </c>
      <c r="V9" s="6552"/>
      <c r="W9" s="5010"/>
      <c r="X9" s="5009"/>
      <c r="Y9" s="5009"/>
      <c r="Z9" s="5009"/>
      <c r="AA9" s="5003"/>
      <c r="AB9" s="5003"/>
      <c r="AC9" s="5003"/>
      <c r="AD9" s="5003"/>
      <c r="AE9" s="5003"/>
      <c r="AF9" s="5003"/>
      <c r="AG9" s="5011"/>
      <c r="AH9" s="6539"/>
      <c r="AI9" s="5012"/>
      <c r="AJ9" s="5012"/>
      <c r="AK9" s="5009"/>
      <c r="AL9" s="5003"/>
      <c r="AM9" s="5009"/>
      <c r="AN9" s="5009"/>
      <c r="AO9" s="5009"/>
      <c r="AP9" s="5009"/>
      <c r="AQ9" s="5013"/>
      <c r="AR9" s="5009"/>
      <c r="AS9" s="5009"/>
      <c r="AT9" s="5013"/>
      <c r="AU9" s="5009"/>
      <c r="AV9" s="5009"/>
      <c r="AW9" s="5009"/>
      <c r="AX9" s="5009"/>
      <c r="AY9" s="5009"/>
      <c r="AZ9" s="5009"/>
      <c r="BA9" s="5009"/>
      <c r="BB9" s="5009"/>
      <c r="BC9" s="5009"/>
      <c r="BD9" s="5009"/>
      <c r="BE9" s="4954">
        <f>MyTimestamp(AH9)</f>
        <v/>
      </c>
      <c r="BF9" s="5014"/>
      <c r="BG9" s="5429">
        <f>BE9</f>
        <v/>
      </c>
      <c r="BH9" s="5014"/>
      <c r="BI9" s="6139"/>
      <c r="BJ9" s="5015"/>
      <c r="BK9" s="5016"/>
      <c r="BL9" s="5015"/>
      <c r="BM9" s="6472"/>
      <c r="BN9" s="5016">
        <f>Overview!$P$153</f>
        <v/>
      </c>
      <c r="BO9" s="5015"/>
      <c r="BP9" s="5015"/>
      <c r="BQ9" s="5017"/>
      <c r="BR9" s="5018"/>
      <c r="BS9" s="7110"/>
      <c r="BT9" s="7110"/>
      <c r="BV9" s="38"/>
      <c r="BW9" s="7540"/>
      <c r="BX9" s="7564"/>
      <c r="BY9" s="5019"/>
      <c r="BZ9" s="5479"/>
      <c r="CA9" s="5479"/>
      <c r="CB9" s="4929"/>
      <c r="CC9" s="5476"/>
      <c r="CD9" s="2377"/>
      <c r="CE9" s="2376"/>
      <c r="CF9" s="2376"/>
      <c r="CG9" s="2376"/>
      <c r="CH9" s="2377"/>
      <c r="CI9" s="2377"/>
      <c r="CJ9" s="5469"/>
      <c r="CK9" s="2377"/>
      <c r="CL9" s="2376"/>
      <c r="CM9" s="2377"/>
      <c r="CN9" s="7116"/>
      <c r="CO9" s="2376"/>
      <c r="CP9" s="2376"/>
      <c r="CQ9" s="2377"/>
      <c r="CR9" s="2377"/>
      <c r="CS9" s="5469"/>
      <c r="CT9" s="2377"/>
      <c r="CU9" s="2376"/>
      <c r="CV9" s="2378"/>
      <c r="CW9" s="2376"/>
      <c r="CX9" s="2376"/>
      <c r="CY9" s="2376"/>
      <c r="CZ9" s="2377"/>
      <c r="DA9" s="2377"/>
      <c r="DB9" s="5469"/>
      <c r="DC9" s="2377"/>
    </row>
    <row r="10" x14ac:dyDescent="0.2">
      <c r="B10" s="5007"/>
      <c r="C10" s="5120"/>
      <c r="D10" s="5095">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v/>
      </c>
      <c r="E10" s="5095">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v/>
      </c>
      <c r="F10" s="5002"/>
      <c r="G10" s="5121">
        <f>Overview!$E$28</f>
        <v/>
      </c>
      <c r="H10" s="5122"/>
      <c r="I10" s="5120"/>
      <c r="J10" s="5007" t="inlineStr">
        <is>
          <t>5G</t>
        </is>
      </c>
      <c r="K10" s="5007" t="inlineStr">
        <is>
          <t>n2</t>
        </is>
      </c>
      <c r="L10" s="5008"/>
      <c r="M10" s="5004"/>
      <c r="N10" s="5005"/>
      <c r="O10" s="4952"/>
      <c r="P10" s="6537"/>
      <c r="Q10" s="6495"/>
      <c r="R10" s="5006"/>
      <c r="S10" s="5536"/>
      <c r="T10" s="5491">
        <v>372500</v>
      </c>
      <c r="U10" s="5008">
        <v>1862.5</v>
      </c>
      <c r="V10" s="6552"/>
      <c r="W10" s="5010"/>
      <c r="X10" s="5009"/>
      <c r="Y10" s="5009"/>
      <c r="Z10" s="5009"/>
      <c r="AA10" s="5003"/>
      <c r="AB10" s="5003"/>
      <c r="AC10" s="5003"/>
      <c r="AD10" s="5003"/>
      <c r="AE10" s="5003"/>
      <c r="AF10" s="5003"/>
      <c r="AG10" s="5011"/>
      <c r="AH10" s="6539"/>
      <c r="AI10" s="5012"/>
      <c r="AJ10" s="5012"/>
      <c r="AK10" s="5009"/>
      <c r="AL10" s="5003"/>
      <c r="AM10" s="5009"/>
      <c r="AN10" s="5009"/>
      <c r="AO10" s="5009"/>
      <c r="AP10" s="5009"/>
      <c r="AQ10" s="5013"/>
      <c r="AR10" s="5009"/>
      <c r="AS10" s="5009"/>
      <c r="AT10" s="5013"/>
      <c r="AU10" s="5009"/>
      <c r="AV10" s="5009"/>
      <c r="AW10" s="5009"/>
      <c r="AX10" s="5009"/>
      <c r="AY10" s="5009"/>
      <c r="AZ10" s="5009"/>
      <c r="BA10" s="5009"/>
      <c r="BB10" s="5009"/>
      <c r="BC10" s="5009"/>
      <c r="BD10" s="5009"/>
      <c r="BE10" s="4954">
        <f>MyTimestamp(AH10)</f>
        <v/>
      </c>
      <c r="BF10" s="5014"/>
      <c r="BG10" s="5429">
        <f>BE10</f>
        <v/>
      </c>
      <c r="BH10" s="5014"/>
      <c r="BI10" s="6139"/>
      <c r="BJ10" s="5015"/>
      <c r="BK10" s="5016"/>
      <c r="BL10" s="5015"/>
      <c r="BM10" s="6472"/>
      <c r="BN10" s="5016">
        <f>Overview!$P$153</f>
        <v/>
      </c>
      <c r="BO10" s="5015" t="inlineStr">
        <is>
          <t>Revisar: el mismo canal aparece con varias frecuencias en esta banda (1862.5 / 1880)</t>
        </is>
      </c>
      <c r="BP10" s="5015"/>
      <c r="BQ10" s="5017"/>
      <c r="BR10" s="5018"/>
      <c r="BS10" s="7110"/>
      <c r="BT10" s="7110"/>
      <c r="BV10" s="38"/>
      <c r="BW10" s="7540"/>
      <c r="BX10" s="7564"/>
      <c r="BY10" s="5019"/>
      <c r="BZ10" s="5479"/>
      <c r="CA10" s="5479"/>
      <c r="CB10" s="4929"/>
      <c r="CC10" s="5476"/>
      <c r="CD10" s="2377"/>
      <c r="CE10" s="2376"/>
      <c r="CF10" s="2376"/>
      <c r="CG10" s="2376"/>
      <c r="CH10" s="2377"/>
      <c r="CI10" s="2377"/>
      <c r="CJ10" s="5469"/>
      <c r="CK10" s="2377"/>
      <c r="CL10" s="2376"/>
      <c r="CM10" s="2377"/>
      <c r="CN10" s="7116"/>
      <c r="CO10" s="2376"/>
      <c r="CP10" s="2376"/>
      <c r="CQ10" s="2377"/>
      <c r="CR10" s="2377"/>
      <c r="CS10" s="5469"/>
      <c r="CT10" s="2377"/>
      <c r="CU10" s="2376"/>
      <c r="CV10" s="2378"/>
      <c r="CW10" s="2376"/>
      <c r="CX10" s="2376"/>
      <c r="CY10" s="2376"/>
      <c r="CZ10" s="2377"/>
      <c r="DA10" s="2377"/>
      <c r="DB10" s="5469"/>
      <c r="DC10" s="2377"/>
    </row>
    <row r="11" x14ac:dyDescent="0.2">
      <c r="B11" s="5007"/>
      <c r="C11" s="5120"/>
      <c r="D11" s="5095">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v/>
      </c>
      <c r="E11" s="5095">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v/>
      </c>
      <c r="F11" s="5002"/>
      <c r="G11" s="5121">
        <f>Overview!$E$28</f>
        <v/>
      </c>
      <c r="H11" s="5122"/>
      <c r="I11" s="5120"/>
      <c r="J11" s="5007" t="inlineStr">
        <is>
          <t>5G</t>
        </is>
      </c>
      <c r="K11" s="5007" t="inlineStr">
        <is>
          <t>n2</t>
        </is>
      </c>
      <c r="L11" s="5008"/>
      <c r="M11" s="5004"/>
      <c r="N11" s="5005"/>
      <c r="O11" s="4952"/>
      <c r="P11" s="6537"/>
      <c r="Q11" s="6495"/>
      <c r="R11" s="5006"/>
      <c r="S11" s="5536"/>
      <c r="T11" s="5491">
        <v>372500</v>
      </c>
      <c r="U11" s="5008">
        <v>1880</v>
      </c>
      <c r="V11" s="6552"/>
      <c r="W11" s="5010"/>
      <c r="X11" s="5009"/>
      <c r="Y11" s="5009"/>
      <c r="Z11" s="5009"/>
      <c r="AA11" s="5003"/>
      <c r="AB11" s="5003"/>
      <c r="AC11" s="5003"/>
      <c r="AD11" s="5003"/>
      <c r="AE11" s="5003"/>
      <c r="AF11" s="5003"/>
      <c r="AG11" s="5011"/>
      <c r="AH11" s="6539"/>
      <c r="AI11" s="5012"/>
      <c r="AJ11" s="5012"/>
      <c r="AK11" s="5009"/>
      <c r="AL11" s="5003"/>
      <c r="AM11" s="5009"/>
      <c r="AN11" s="5009"/>
      <c r="AO11" s="5009"/>
      <c r="AP11" s="5009"/>
      <c r="AQ11" s="5013"/>
      <c r="AR11" s="5009"/>
      <c r="AS11" s="5009"/>
      <c r="AT11" s="5013"/>
      <c r="AU11" s="5009"/>
      <c r="AV11" s="5009"/>
      <c r="AW11" s="5009"/>
      <c r="AX11" s="5009"/>
      <c r="AY11" s="5009"/>
      <c r="AZ11" s="5009"/>
      <c r="BA11" s="5009"/>
      <c r="BB11" s="5009"/>
      <c r="BC11" s="5009"/>
      <c r="BD11" s="5009"/>
      <c r="BE11" s="4954">
        <f>MyTimestamp(AH11)</f>
        <v/>
      </c>
      <c r="BF11" s="5014"/>
      <c r="BG11" s="5429">
        <f>BE11</f>
        <v/>
      </c>
      <c r="BH11" s="5014"/>
      <c r="BI11" s="6139"/>
      <c r="BJ11" s="5015"/>
      <c r="BK11" s="5016"/>
      <c r="BL11" s="5015"/>
      <c r="BM11" s="6472"/>
      <c r="BN11" s="5016">
        <f>Overview!$P$153</f>
        <v/>
      </c>
      <c r="BO11" s="5015" t="inlineStr">
        <is>
          <t>Revisar: el mismo canal aparece con varias frecuencias en esta banda (1862.5 / 1880); Revisar: la frecuencia no corresponde al NR-ARFCN (esperada 1862.5 MHz)</t>
        </is>
      </c>
      <c r="BP11" s="5015"/>
      <c r="BQ11" s="5017"/>
      <c r="BR11" s="5018"/>
      <c r="BS11" s="7110"/>
      <c r="BT11" s="7110"/>
      <c r="BV11" s="38"/>
      <c r="BW11" s="7540"/>
      <c r="BX11" s="7564"/>
      <c r="BY11" s="5019"/>
      <c r="BZ11" s="5479"/>
      <c r="CA11" s="5479"/>
      <c r="CB11" s="4929"/>
      <c r="CC11" s="5476"/>
      <c r="CD11" s="2377"/>
      <c r="CE11" s="2376"/>
      <c r="CF11" s="2376"/>
      <c r="CG11" s="2376"/>
      <c r="CH11" s="2377"/>
      <c r="CI11" s="2377"/>
      <c r="CJ11" s="5469"/>
      <c r="CK11" s="2377"/>
      <c r="CL11" s="2376"/>
      <c r="CM11" s="2377"/>
      <c r="CN11" s="7116"/>
      <c r="CO11" s="2376"/>
      <c r="CP11" s="2376"/>
      <c r="CQ11" s="2377"/>
      <c r="CR11" s="2377"/>
      <c r="CS11" s="5469"/>
      <c r="CT11" s="2377"/>
      <c r="CU11" s="2376"/>
      <c r="CV11" s="2378"/>
      <c r="CW11" s="2376"/>
      <c r="CX11" s="2376"/>
      <c r="CY11" s="2376"/>
      <c r="CZ11" s="2377"/>
      <c r="DA11" s="2377"/>
      <c r="DB11" s="5469"/>
      <c r="DC11" s="2377"/>
    </row>
    <row r="12" x14ac:dyDescent="0.2">
      <c r="B12" s="5007"/>
      <c r="C12" s="5120"/>
      <c r="D12" s="5095">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v/>
      </c>
      <c r="E12" s="5095">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v/>
      </c>
      <c r="F12" s="5002"/>
      <c r="G12" s="5121">
        <f>Overview!$E$28</f>
        <v/>
      </c>
      <c r="H12" s="5122"/>
      <c r="I12" s="5120"/>
      <c r="J12" s="5007" t="inlineStr">
        <is>
          <t>5G</t>
        </is>
      </c>
      <c r="K12" s="5007" t="inlineStr">
        <is>
          <t>n2</t>
        </is>
      </c>
      <c r="L12" s="5008"/>
      <c r="M12" s="5004"/>
      <c r="N12" s="5005"/>
      <c r="O12" s="4952"/>
      <c r="P12" s="6537"/>
      <c r="Q12" s="6495"/>
      <c r="R12" s="5006"/>
      <c r="S12" s="5536"/>
      <c r="T12" s="5491">
        <v>379500</v>
      </c>
      <c r="U12" s="5008">
        <v>1897.5</v>
      </c>
      <c r="V12" s="6552"/>
      <c r="W12" s="5010"/>
      <c r="X12" s="5009"/>
      <c r="Y12" s="5009"/>
      <c r="Z12" s="5009"/>
      <c r="AA12" s="5003"/>
      <c r="AB12" s="5003"/>
      <c r="AC12" s="5003"/>
      <c r="AD12" s="5003"/>
      <c r="AE12" s="5003"/>
      <c r="AF12" s="5003"/>
      <c r="AG12" s="5011"/>
      <c r="AH12" s="6539"/>
      <c r="AI12" s="5012"/>
      <c r="AJ12" s="5012"/>
      <c r="AK12" s="5009"/>
      <c r="AL12" s="5003"/>
      <c r="AM12" s="5009"/>
      <c r="AN12" s="5009"/>
      <c r="AO12" s="5009"/>
      <c r="AP12" s="5009"/>
      <c r="AQ12" s="5013"/>
      <c r="AR12" s="5009"/>
      <c r="AS12" s="5009"/>
      <c r="AT12" s="5013"/>
      <c r="AU12" s="5009"/>
      <c r="AV12" s="5009"/>
      <c r="AW12" s="5009"/>
      <c r="AX12" s="5009"/>
      <c r="AY12" s="5009"/>
      <c r="AZ12" s="5009"/>
      <c r="BA12" s="5009"/>
      <c r="BB12" s="5009"/>
      <c r="BC12" s="5009"/>
      <c r="BD12" s="5009"/>
      <c r="BE12" s="4954">
        <f>MyTimestamp(AH12)</f>
        <v/>
      </c>
      <c r="BF12" s="5014"/>
      <c r="BG12" s="5429">
        <f>BE12</f>
        <v/>
      </c>
      <c r="BH12" s="5014"/>
      <c r="BI12" s="6139"/>
      <c r="BJ12" s="5015"/>
      <c r="BK12" s="5016"/>
      <c r="BL12" s="5015"/>
      <c r="BM12" s="6472"/>
      <c r="BN12" s="5016">
        <f>Overview!$P$153</f>
        <v/>
      </c>
      <c r="BO12" s="5015"/>
      <c r="BP12" s="5015"/>
      <c r="BQ12" s="5017"/>
      <c r="BR12" s="5018"/>
      <c r="BS12" s="7110"/>
      <c r="BT12" s="7110"/>
      <c r="BV12" s="38"/>
      <c r="BW12" s="7540"/>
      <c r="BX12" s="7564"/>
      <c r="BY12" s="5019"/>
      <c r="BZ12" s="5479"/>
      <c r="CA12" s="5479"/>
      <c r="CB12" s="4929"/>
      <c r="CC12" s="5476"/>
      <c r="CD12" s="2377"/>
      <c r="CE12" s="2376"/>
      <c r="CF12" s="2376"/>
      <c r="CG12" s="2376"/>
      <c r="CH12" s="2377"/>
      <c r="CI12" s="2377"/>
      <c r="CJ12" s="5469"/>
      <c r="CK12" s="2377"/>
      <c r="CL12" s="2376"/>
      <c r="CM12" s="2377"/>
      <c r="CN12" s="7116"/>
      <c r="CO12" s="2376"/>
      <c r="CP12" s="2376"/>
      <c r="CQ12" s="2377"/>
      <c r="CR12" s="2377"/>
      <c r="CS12" s="5469"/>
      <c r="CT12" s="2377"/>
      <c r="CU12" s="2376"/>
      <c r="CV12" s="2378"/>
      <c r="CW12" s="2376"/>
      <c r="CX12" s="2376"/>
      <c r="CY12" s="2376"/>
      <c r="CZ12" s="2377"/>
      <c r="DA12" s="2377"/>
      <c r="DB12" s="5469"/>
      <c r="DC12" s="2377"/>
    </row>
    <row r="13" x14ac:dyDescent="0.2">
      <c r="B13" s="5007"/>
      <c r="C13" s="5120"/>
      <c r="D13" s="5095">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v/>
      </c>
      <c r="E13" s="5095">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v/>
      </c>
      <c r="F13" s="5002"/>
      <c r="G13" s="5121">
        <f>Overview!$E$28</f>
        <v/>
      </c>
      <c r="H13" s="5122"/>
      <c r="I13" s="5120"/>
      <c r="J13" s="5007" t="inlineStr">
        <is>
          <t>5G</t>
        </is>
      </c>
      <c r="K13" s="5007" t="inlineStr">
        <is>
          <t>n2</t>
        </is>
      </c>
      <c r="L13" s="5008"/>
      <c r="M13" s="5004"/>
      <c r="N13" s="5005"/>
      <c r="O13" s="4952"/>
      <c r="P13" s="6537"/>
      <c r="Q13" s="6495"/>
      <c r="R13" s="5006"/>
      <c r="S13" s="5536"/>
      <c r="T13" s="5491">
        <v>372000</v>
      </c>
      <c r="U13" s="5008">
        <v>1860</v>
      </c>
      <c r="V13" s="6552"/>
      <c r="W13" s="5010"/>
      <c r="X13" s="5009"/>
      <c r="Y13" s="5009"/>
      <c r="Z13" s="5009"/>
      <c r="AA13" s="5003"/>
      <c r="AB13" s="5003"/>
      <c r="AC13" s="5003"/>
      <c r="AD13" s="5003"/>
      <c r="AE13" s="5003"/>
      <c r="AF13" s="5003"/>
      <c r="AG13" s="5011"/>
      <c r="AH13" s="6539"/>
      <c r="AI13" s="5012"/>
      <c r="AJ13" s="5012"/>
      <c r="AK13" s="5009"/>
      <c r="AL13" s="5003"/>
      <c r="AM13" s="5009"/>
      <c r="AN13" s="5009"/>
      <c r="AO13" s="5009"/>
      <c r="AP13" s="5009"/>
      <c r="AQ13" s="5013"/>
      <c r="AR13" s="5009"/>
      <c r="AS13" s="5009"/>
      <c r="AT13" s="5013"/>
      <c r="AU13" s="5009"/>
      <c r="AV13" s="5009"/>
      <c r="AW13" s="5009"/>
      <c r="AX13" s="5009"/>
      <c r="AY13" s="5009"/>
      <c r="AZ13" s="5009"/>
      <c r="BA13" s="5009"/>
      <c r="BB13" s="5009"/>
      <c r="BC13" s="5009"/>
      <c r="BD13" s="5009"/>
      <c r="BE13" s="4954">
        <f>MyTimestamp(AH13)</f>
        <v/>
      </c>
      <c r="BF13" s="5014"/>
      <c r="BG13" s="5429">
        <f>BE13</f>
        <v/>
      </c>
      <c r="BH13" s="5014"/>
      <c r="BI13" s="6139"/>
      <c r="BJ13" s="5015"/>
      <c r="BK13" s="5016"/>
      <c r="BL13" s="5015"/>
      <c r="BM13" s="6472"/>
      <c r="BN13" s="5016">
        <f>Overview!$P$153</f>
        <v/>
      </c>
      <c r="BO13" s="5015"/>
      <c r="BP13" s="5015"/>
      <c r="BQ13" s="5017"/>
      <c r="BR13" s="5018"/>
      <c r="BS13" s="7110"/>
      <c r="BT13" s="7110"/>
      <c r="BV13" s="38"/>
      <c r="BW13" s="7540"/>
      <c r="BX13" s="7564"/>
      <c r="BY13" s="5019"/>
      <c r="BZ13" s="5479"/>
      <c r="CA13" s="5479"/>
      <c r="CB13" s="4929"/>
      <c r="CC13" s="5476"/>
      <c r="CD13" s="2377"/>
      <c r="CE13" s="2376"/>
      <c r="CF13" s="2376"/>
      <c r="CG13" s="2376"/>
      <c r="CH13" s="2377"/>
      <c r="CI13" s="2377"/>
      <c r="CJ13" s="5469"/>
      <c r="CK13" s="2377"/>
      <c r="CL13" s="2376"/>
      <c r="CM13" s="2377"/>
      <c r="CN13" s="7116"/>
      <c r="CO13" s="2376"/>
      <c r="CP13" s="2376"/>
      <c r="CQ13" s="2377"/>
      <c r="CR13" s="2377"/>
      <c r="CS13" s="5469"/>
      <c r="CT13" s="2377"/>
      <c r="CU13" s="2376"/>
      <c r="CV13" s="2378"/>
      <c r="CW13" s="2376"/>
      <c r="CX13" s="2376"/>
      <c r="CY13" s="2376"/>
      <c r="CZ13" s="2377"/>
      <c r="DA13" s="2377"/>
      <c r="DB13" s="5469"/>
      <c r="DC13" s="2377"/>
    </row>
    <row r="14" x14ac:dyDescent="0.2">
      <c r="B14" s="5007"/>
      <c r="C14" s="5120"/>
      <c r="D14" s="5095">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v/>
      </c>
      <c r="E14" s="5095">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v/>
      </c>
      <c r="F14" s="5002"/>
      <c r="G14" s="5121">
        <f>Overview!$E$28</f>
        <v/>
      </c>
      <c r="H14" s="5122"/>
      <c r="I14" s="5120"/>
      <c r="J14" s="5007" t="inlineStr">
        <is>
          <t>5G</t>
        </is>
      </c>
      <c r="K14" s="5007" t="inlineStr">
        <is>
          <t>n2</t>
        </is>
      </c>
      <c r="L14" s="5008"/>
      <c r="M14" s="5004"/>
      <c r="N14" s="5005"/>
      <c r="O14" s="4952"/>
      <c r="P14" s="6537"/>
      <c r="Q14" s="6495"/>
      <c r="R14" s="5006"/>
      <c r="S14" s="5536"/>
      <c r="T14" s="5491">
        <v>380000</v>
      </c>
      <c r="U14" s="5008">
        <v>1900</v>
      </c>
      <c r="V14" s="6552"/>
      <c r="W14" s="5010"/>
      <c r="X14" s="5009"/>
      <c r="Y14" s="5009"/>
      <c r="Z14" s="5009"/>
      <c r="AA14" s="5003"/>
      <c r="AB14" s="5003"/>
      <c r="AC14" s="5003"/>
      <c r="AD14" s="5003"/>
      <c r="AE14" s="5003"/>
      <c r="AF14" s="5003"/>
      <c r="AG14" s="5011"/>
      <c r="AH14" s="6539"/>
      <c r="AI14" s="5012"/>
      <c r="AJ14" s="5012"/>
      <c r="AK14" s="5009"/>
      <c r="AL14" s="5003"/>
      <c r="AM14" s="5009"/>
      <c r="AN14" s="5009"/>
      <c r="AO14" s="5009"/>
      <c r="AP14" s="5009"/>
      <c r="AQ14" s="5013"/>
      <c r="AR14" s="5009"/>
      <c r="AS14" s="5009"/>
      <c r="AT14" s="5013"/>
      <c r="AU14" s="5009"/>
      <c r="AV14" s="5009"/>
      <c r="AW14" s="5009"/>
      <c r="AX14" s="5009"/>
      <c r="AY14" s="5009"/>
      <c r="AZ14" s="5009"/>
      <c r="BA14" s="5009"/>
      <c r="BB14" s="5009"/>
      <c r="BC14" s="5009"/>
      <c r="BD14" s="5009"/>
      <c r="BE14" s="4954">
        <f>MyTimestamp(AH14)</f>
        <v/>
      </c>
      <c r="BF14" s="5014"/>
      <c r="BG14" s="5429">
        <f>BE14</f>
        <v/>
      </c>
      <c r="BH14" s="5014"/>
      <c r="BI14" s="6139"/>
      <c r="BJ14" s="5015"/>
      <c r="BK14" s="5016"/>
      <c r="BL14" s="5015"/>
      <c r="BM14" s="6472"/>
      <c r="BN14" s="5016">
        <f>Overview!$P$153</f>
        <v/>
      </c>
      <c r="BO14" s="5015"/>
      <c r="BP14" s="5015"/>
      <c r="BQ14" s="5017"/>
      <c r="BR14" s="5018"/>
      <c r="BS14" s="7110"/>
      <c r="BT14" s="7110"/>
      <c r="BV14" s="38"/>
      <c r="BW14" s="7540"/>
      <c r="BX14" s="7564"/>
      <c r="BY14" s="5019"/>
      <c r="BZ14" s="5479"/>
      <c r="CA14" s="5479"/>
      <c r="CB14" s="4929"/>
      <c r="CC14" s="5476"/>
      <c r="CD14" s="2377"/>
      <c r="CE14" s="2376"/>
      <c r="CF14" s="2376"/>
      <c r="CG14" s="2376"/>
      <c r="CH14" s="2377"/>
      <c r="CI14" s="2377"/>
      <c r="CJ14" s="5469"/>
      <c r="CK14" s="2377"/>
      <c r="CL14" s="2376"/>
      <c r="CM14" s="2377"/>
      <c r="CN14" s="7116"/>
      <c r="CO14" s="2376"/>
      <c r="CP14" s="2376"/>
      <c r="CQ14" s="2377"/>
      <c r="CR14" s="2377"/>
      <c r="CS14" s="5469"/>
      <c r="CT14" s="2377"/>
      <c r="CU14" s="2376"/>
      <c r="CV14" s="2378"/>
      <c r="CW14" s="2376"/>
      <c r="CX14" s="2376"/>
      <c r="CY14" s="2376"/>
      <c r="CZ14" s="2377"/>
      <c r="DA14" s="2377"/>
      <c r="DB14" s="5469"/>
      <c r="DC14" s="2377"/>
    </row>
    <row r="15" x14ac:dyDescent="0.2">
      <c r="B15" s="5007"/>
      <c r="C15" s="5120"/>
      <c r="D15" s="5095">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v/>
      </c>
      <c r="E15" s="5095">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v/>
      </c>
      <c r="F15" s="5002"/>
      <c r="G15" s="5121">
        <f>Overview!$E$28</f>
        <v/>
      </c>
      <c r="H15" s="5122"/>
      <c r="I15" s="5120"/>
      <c r="J15" s="5007" t="inlineStr">
        <is>
          <t>5G</t>
        </is>
      </c>
      <c r="K15" s="5007" t="inlineStr">
        <is>
          <t>n2</t>
        </is>
      </c>
      <c r="L15" s="5008"/>
      <c r="M15" s="5004"/>
      <c r="N15" s="5005"/>
      <c r="O15" s="4952"/>
      <c r="P15" s="6537"/>
      <c r="Q15" s="6495"/>
      <c r="R15" s="5006"/>
      <c r="S15" s="5536"/>
      <c r="T15" s="5491">
        <v>371500</v>
      </c>
      <c r="U15" s="5008">
        <v>1857.5</v>
      </c>
      <c r="V15" s="6552"/>
      <c r="W15" s="5010"/>
      <c r="X15" s="5009"/>
      <c r="Y15" s="5009"/>
      <c r="Z15" s="5009"/>
      <c r="AA15" s="5003"/>
      <c r="AB15" s="5003"/>
      <c r="AC15" s="5003"/>
      <c r="AD15" s="5003"/>
      <c r="AE15" s="5003"/>
      <c r="AF15" s="5003"/>
      <c r="AG15" s="5011"/>
      <c r="AH15" s="6539"/>
      <c r="AI15" s="5012"/>
      <c r="AJ15" s="5012"/>
      <c r="AK15" s="5009"/>
      <c r="AL15" s="5003"/>
      <c r="AM15" s="5009"/>
      <c r="AN15" s="5009"/>
      <c r="AO15" s="5009"/>
      <c r="AP15" s="5009"/>
      <c r="AQ15" s="5013"/>
      <c r="AR15" s="5009"/>
      <c r="AS15" s="5009"/>
      <c r="AT15" s="5013"/>
      <c r="AU15" s="5009"/>
      <c r="AV15" s="5009"/>
      <c r="AW15" s="5009"/>
      <c r="AX15" s="5009"/>
      <c r="AY15" s="5009"/>
      <c r="AZ15" s="5009"/>
      <c r="BA15" s="5009"/>
      <c r="BB15" s="5009"/>
      <c r="BC15" s="5009"/>
      <c r="BD15" s="5009"/>
      <c r="BE15" s="4954">
        <f>MyTimestamp(AH15)</f>
        <v/>
      </c>
      <c r="BF15" s="5014"/>
      <c r="BG15" s="5429">
        <f>BE15</f>
        <v/>
      </c>
      <c r="BH15" s="5014"/>
      <c r="BI15" s="6139"/>
      <c r="BJ15" s="5015"/>
      <c r="BK15" s="5016"/>
      <c r="BL15" s="5015"/>
      <c r="BM15" s="6472"/>
      <c r="BN15" s="5016">
        <f>Overview!$P$153</f>
        <v/>
      </c>
      <c r="BO15" s="5015"/>
      <c r="BP15" s="5015"/>
      <c r="BQ15" s="5017"/>
      <c r="BR15" s="5018"/>
      <c r="BS15" s="7110"/>
      <c r="BT15" s="7110"/>
      <c r="BV15" s="38"/>
      <c r="BW15" s="7540"/>
      <c r="BX15" s="7564"/>
      <c r="BY15" s="5019"/>
      <c r="BZ15" s="5479"/>
      <c r="CA15" s="5479"/>
      <c r="CB15" s="4929"/>
      <c r="CC15" s="5476"/>
      <c r="CD15" s="2377"/>
      <c r="CE15" s="2376"/>
      <c r="CF15" s="2376"/>
      <c r="CG15" s="2376"/>
      <c r="CH15" s="2377"/>
      <c r="CI15" s="2377"/>
      <c r="CJ15" s="5469"/>
      <c r="CK15" s="2377"/>
      <c r="CL15" s="2376"/>
      <c r="CM15" s="2377"/>
      <c r="CN15" s="7116"/>
      <c r="CO15" s="2376"/>
      <c r="CP15" s="2376"/>
      <c r="CQ15" s="2377"/>
      <c r="CR15" s="2377"/>
      <c r="CS15" s="5469"/>
      <c r="CT15" s="2377"/>
      <c r="CU15" s="2376"/>
      <c r="CV15" s="2378"/>
      <c r="CW15" s="2376"/>
      <c r="CX15" s="2376"/>
      <c r="CY15" s="2376"/>
      <c r="CZ15" s="2377"/>
      <c r="DA15" s="2377"/>
      <c r="DB15" s="5469"/>
      <c r="DC15" s="2377"/>
    </row>
    <row r="16" x14ac:dyDescent="0.2">
      <c r="B16" s="5007"/>
      <c r="C16" s="5120"/>
      <c r="D16" s="5095">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v/>
      </c>
      <c r="E16" s="5095">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v/>
      </c>
      <c r="F16" s="5002"/>
      <c r="G16" s="5121">
        <f>Overview!$E$28</f>
        <v/>
      </c>
      <c r="H16" s="5122"/>
      <c r="I16" s="5120"/>
      <c r="J16" s="5007" t="inlineStr">
        <is>
          <t>5G</t>
        </is>
      </c>
      <c r="K16" s="5007" t="inlineStr">
        <is>
          <t>n2</t>
        </is>
      </c>
      <c r="L16" s="5008"/>
      <c r="M16" s="5004"/>
      <c r="N16" s="5005"/>
      <c r="O16" s="4952"/>
      <c r="P16" s="6537"/>
      <c r="Q16" s="6495"/>
      <c r="R16" s="5006"/>
      <c r="S16" s="5536"/>
      <c r="T16" s="5491">
        <v>380500</v>
      </c>
      <c r="U16" s="5008">
        <v>1902.5</v>
      </c>
      <c r="V16" s="6552"/>
      <c r="W16" s="5010"/>
      <c r="X16" s="5009"/>
      <c r="Y16" s="5009"/>
      <c r="Z16" s="5009"/>
      <c r="AA16" s="5003"/>
      <c r="AB16" s="5003"/>
      <c r="AC16" s="5003"/>
      <c r="AD16" s="5003"/>
      <c r="AE16" s="5003"/>
      <c r="AF16" s="5003"/>
      <c r="AG16" s="5011"/>
      <c r="AH16" s="6539"/>
      <c r="AI16" s="5012"/>
      <c r="AJ16" s="5012"/>
      <c r="AK16" s="5009"/>
      <c r="AL16" s="5003"/>
      <c r="AM16" s="5009"/>
      <c r="AN16" s="5009"/>
      <c r="AO16" s="5009"/>
      <c r="AP16" s="5009"/>
      <c r="AQ16" s="5013"/>
      <c r="AR16" s="5009"/>
      <c r="AS16" s="5009"/>
      <c r="AT16" s="5013"/>
      <c r="AU16" s="5009"/>
      <c r="AV16" s="5009"/>
      <c r="AW16" s="5009"/>
      <c r="AX16" s="5009"/>
      <c r="AY16" s="5009"/>
      <c r="AZ16" s="5009"/>
      <c r="BA16" s="5009"/>
      <c r="BB16" s="5009"/>
      <c r="BC16" s="5009"/>
      <c r="BD16" s="5009"/>
      <c r="BE16" s="4954">
        <f>MyTimestamp(AH16)</f>
        <v/>
      </c>
      <c r="BF16" s="5014"/>
      <c r="BG16" s="5429">
        <f>BE16</f>
        <v/>
      </c>
      <c r="BH16" s="5014"/>
      <c r="BI16" s="6139"/>
      <c r="BJ16" s="5015"/>
      <c r="BK16" s="5016"/>
      <c r="BL16" s="5015"/>
      <c r="BM16" s="6472"/>
      <c r="BN16" s="5016">
        <f>Overview!$P$153</f>
        <v/>
      </c>
      <c r="BO16" s="5015"/>
      <c r="BP16" s="5015"/>
      <c r="BQ16" s="5017"/>
      <c r="BR16" s="5018"/>
      <c r="BS16" s="7110"/>
      <c r="BT16" s="7110"/>
      <c r="BV16" s="38"/>
      <c r="BW16" s="7540"/>
      <c r="BX16" s="7564"/>
      <c r="BY16" s="5019"/>
      <c r="BZ16" s="5479"/>
      <c r="CA16" s="5479"/>
      <c r="CB16" s="4929"/>
      <c r="CC16" s="5476"/>
      <c r="CD16" s="2377"/>
      <c r="CE16" s="2376"/>
      <c r="CF16" s="2376"/>
      <c r="CG16" s="2376"/>
      <c r="CH16" s="2377"/>
      <c r="CI16" s="2377"/>
      <c r="CJ16" s="5469"/>
      <c r="CK16" s="2377"/>
      <c r="CL16" s="2376"/>
      <c r="CM16" s="2377"/>
      <c r="CN16" s="7116"/>
      <c r="CO16" s="2376"/>
      <c r="CP16" s="2376"/>
      <c r="CQ16" s="2377"/>
      <c r="CR16" s="2377"/>
      <c r="CS16" s="5469"/>
      <c r="CT16" s="2377"/>
      <c r="CU16" s="2376"/>
      <c r="CV16" s="2378"/>
      <c r="CW16" s="2376"/>
      <c r="CX16" s="2376"/>
      <c r="CY16" s="2376"/>
      <c r="CZ16" s="2377"/>
      <c r="DA16" s="2377"/>
      <c r="DB16" s="5469"/>
      <c r="DC16" s="2377"/>
    </row>
    <row r="17" x14ac:dyDescent="0.2">
      <c r="B17" s="5007"/>
      <c r="C17" s="5120"/>
      <c r="D17" s="5095">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v/>
      </c>
      <c r="E17" s="5095">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v/>
      </c>
      <c r="F17" s="5002"/>
      <c r="G17" s="5121">
        <f>Overview!$E$28</f>
        <v/>
      </c>
      <c r="H17" s="5122"/>
      <c r="I17" s="5120"/>
      <c r="J17" s="5007" t="inlineStr">
        <is>
          <t>5G</t>
        </is>
      </c>
      <c r="K17" s="5007" t="inlineStr">
        <is>
          <t>n2</t>
        </is>
      </c>
      <c r="L17" s="5008"/>
      <c r="M17" s="5004"/>
      <c r="N17" s="5005"/>
      <c r="O17" s="4952"/>
      <c r="P17" s="6537"/>
      <c r="Q17" s="6495"/>
      <c r="R17" s="5006"/>
      <c r="S17" s="5536"/>
      <c r="T17" s="5491">
        <v>371000</v>
      </c>
      <c r="U17" s="5008">
        <v>1855</v>
      </c>
      <c r="V17" s="6552"/>
      <c r="W17" s="5010"/>
      <c r="X17" s="5009"/>
      <c r="Y17" s="5009"/>
      <c r="Z17" s="5009"/>
      <c r="AA17" s="5003"/>
      <c r="AB17" s="5003"/>
      <c r="AC17" s="5003"/>
      <c r="AD17" s="5003"/>
      <c r="AE17" s="5003"/>
      <c r="AF17" s="5003"/>
      <c r="AG17" s="5011"/>
      <c r="AH17" s="6539"/>
      <c r="AI17" s="5012"/>
      <c r="AJ17" s="5012"/>
      <c r="AK17" s="5009"/>
      <c r="AL17" s="5003"/>
      <c r="AM17" s="5009"/>
      <c r="AN17" s="5009"/>
      <c r="AO17" s="5009"/>
      <c r="AP17" s="5009"/>
      <c r="AQ17" s="5013"/>
      <c r="AR17" s="5009"/>
      <c r="AS17" s="5009"/>
      <c r="AT17" s="5013"/>
      <c r="AU17" s="5009"/>
      <c r="AV17" s="5009"/>
      <c r="AW17" s="5009"/>
      <c r="AX17" s="5009"/>
      <c r="AY17" s="5009"/>
      <c r="AZ17" s="5009"/>
      <c r="BA17" s="5009"/>
      <c r="BB17" s="5009"/>
      <c r="BC17" s="5009"/>
      <c r="BD17" s="5009"/>
      <c r="BE17" s="4954">
        <f>MyTimestamp(AH17)</f>
        <v/>
      </c>
      <c r="BF17" s="5014"/>
      <c r="BG17" s="5429">
        <f>BE17</f>
        <v/>
      </c>
      <c r="BH17" s="5014"/>
      <c r="BI17" s="6139"/>
      <c r="BJ17" s="5015"/>
      <c r="BK17" s="5016"/>
      <c r="BL17" s="5015"/>
      <c r="BM17" s="6472"/>
      <c r="BN17" s="5016">
        <f>Overview!$P$153</f>
        <v/>
      </c>
      <c r="BO17" s="5015"/>
      <c r="BP17" s="5015"/>
      <c r="BQ17" s="5017"/>
      <c r="BR17" s="5018"/>
      <c r="BS17" s="7110"/>
      <c r="BT17" s="7110"/>
      <c r="BV17" s="38"/>
      <c r="BW17" s="7540"/>
      <c r="BX17" s="7564"/>
      <c r="BY17" s="5019"/>
      <c r="BZ17" s="5479"/>
      <c r="CA17" s="5479"/>
      <c r="CB17" s="4929"/>
      <c r="CC17" s="5476"/>
      <c r="CD17" s="2377"/>
      <c r="CE17" s="2376"/>
      <c r="CF17" s="2376"/>
      <c r="CG17" s="2376"/>
      <c r="CH17" s="2377"/>
      <c r="CI17" s="2377"/>
      <c r="CJ17" s="5469"/>
      <c r="CK17" s="2377"/>
      <c r="CL17" s="2376"/>
      <c r="CM17" s="2377"/>
      <c r="CN17" s="7116"/>
      <c r="CO17" s="2376"/>
      <c r="CP17" s="2376"/>
      <c r="CQ17" s="2377"/>
      <c r="CR17" s="2377"/>
      <c r="CS17" s="5469"/>
      <c r="CT17" s="2377"/>
      <c r="CU17" s="2376"/>
      <c r="CV17" s="2378"/>
      <c r="CW17" s="2376"/>
      <c r="CX17" s="2376"/>
      <c r="CY17" s="2376"/>
      <c r="CZ17" s="2377"/>
      <c r="DA17" s="2377"/>
      <c r="DB17" s="5469"/>
      <c r="DC17" s="2377"/>
    </row>
    <row r="18" x14ac:dyDescent="0.2">
      <c r="B18" s="5007"/>
      <c r="C18" s="5120"/>
      <c r="D18" s="5095">
        <f>IF(ISNUMBER(FIND("EN",B18)),IF(ISNUMBER(FIND("FCC",B18)),IF(ISNUMBER(FIND("ISED",B18)),CONCATENATE(Overview!$V$10,";",Overview!$S$11,";",Overview!$S$12),CONCATENATE(Overview!$V$10,";",Overview!$S$11)),IF(ISNUMBER(FIND("ISED",B18)),CONCATENATE(Overview!$V$10,";",Overview!$S$12),Overview!$V$10)),IF(ISNUMBER(FIND("FCC",B18)),IF(ISNUMBER(FIND("ISED",B18)),CONCATENATE(Overview!$S$11,";",Overview!$S$12),"IEEE Std 1528™"),Overview!$S$12))</f>
        <v/>
      </c>
      <c r="E18" s="5095">
        <f>IF(ISNUMBER(FIND("EN",B18)),IF(ISNUMBER(FIND("FCC",B18)),IF(ISNUMBER(FIND("ISED",B18)),CONCATENATE(Overview!$AB$10,";",Overview!$Y$11,";",Overview!$Y$12),CONCATENATE(Overview!$AB$10,";",Overview!$Y$11)),IF(ISNUMBER(FIND("ISED",B18)),CONCATENATE(Overview!$AB$10,";",Overview!$Y$12),Overview!$AB$10)),IF(ISNUMBER(FIND("FCC",B18)),IF(ISNUMBER(FIND("ISED",B18)),CONCATENATE(Overview!$Y$11,";",Overview!$Y$12),"IEEE Std 1528™"),Overview!$Y$12))</f>
        <v/>
      </c>
      <c r="F18" s="5002"/>
      <c r="G18" s="5121">
        <f>Overview!$E$28</f>
        <v/>
      </c>
      <c r="H18" s="5122"/>
      <c r="I18" s="5120"/>
      <c r="J18" s="5007" t="inlineStr">
        <is>
          <t>5G</t>
        </is>
      </c>
      <c r="K18" s="5007" t="inlineStr">
        <is>
          <t>n2</t>
        </is>
      </c>
      <c r="L18" s="5008"/>
      <c r="M18" s="5004"/>
      <c r="N18" s="5005"/>
      <c r="O18" s="4952"/>
      <c r="P18" s="6537"/>
      <c r="Q18" s="6495"/>
      <c r="R18" s="5006"/>
      <c r="S18" s="5536"/>
      <c r="T18" s="5491">
        <v>381000</v>
      </c>
      <c r="U18" s="5008">
        <v>1905</v>
      </c>
      <c r="V18" s="6552"/>
      <c r="W18" s="5010"/>
      <c r="X18" s="5009"/>
      <c r="Y18" s="5009"/>
      <c r="Z18" s="5009"/>
      <c r="AA18" s="5003"/>
      <c r="AB18" s="5003"/>
      <c r="AC18" s="5003"/>
      <c r="AD18" s="5003"/>
      <c r="AE18" s="5003"/>
      <c r="AF18" s="5003"/>
      <c r="AG18" s="5011"/>
      <c r="AH18" s="6539"/>
      <c r="AI18" s="5012"/>
      <c r="AJ18" s="5012"/>
      <c r="AK18" s="5009"/>
      <c r="AL18" s="5003"/>
      <c r="AM18" s="5009"/>
      <c r="AN18" s="5009"/>
      <c r="AO18" s="5009"/>
      <c r="AP18" s="5009"/>
      <c r="AQ18" s="5013"/>
      <c r="AR18" s="5009"/>
      <c r="AS18" s="5009"/>
      <c r="AT18" s="5013"/>
      <c r="AU18" s="5009"/>
      <c r="AV18" s="5009"/>
      <c r="AW18" s="5009"/>
      <c r="AX18" s="5009"/>
      <c r="AY18" s="5009"/>
      <c r="AZ18" s="5009"/>
      <c r="BA18" s="5009"/>
      <c r="BB18" s="5009"/>
      <c r="BC18" s="5009"/>
      <c r="BD18" s="5009"/>
      <c r="BE18" s="4954">
        <f>MyTimestamp(AH18)</f>
        <v/>
      </c>
      <c r="BF18" s="5014"/>
      <c r="BG18" s="5429">
        <f>BE18</f>
        <v/>
      </c>
      <c r="BH18" s="5014"/>
      <c r="BI18" s="6139"/>
      <c r="BJ18" s="5015"/>
      <c r="BK18" s="5016"/>
      <c r="BL18" s="5015"/>
      <c r="BM18" s="6472"/>
      <c r="BN18" s="5016">
        <f>Overview!$P$153</f>
        <v/>
      </c>
      <c r="BO18" s="5015"/>
      <c r="BP18" s="5015"/>
      <c r="BQ18" s="5017"/>
      <c r="BR18" s="5018"/>
      <c r="BS18" s="7110"/>
      <c r="BT18" s="7110"/>
      <c r="BV18" s="38"/>
      <c r="BW18" s="7540"/>
      <c r="BX18" s="7564"/>
      <c r="BY18" s="5019"/>
      <c r="BZ18" s="5479"/>
      <c r="CA18" s="5479"/>
      <c r="CB18" s="4929"/>
      <c r="CC18" s="5476"/>
      <c r="CD18" s="2377"/>
      <c r="CE18" s="2376"/>
      <c r="CF18" s="2376"/>
      <c r="CG18" s="2376"/>
      <c r="CH18" s="2377"/>
      <c r="CI18" s="2377"/>
      <c r="CJ18" s="5469"/>
      <c r="CK18" s="2377"/>
      <c r="CL18" s="2376"/>
      <c r="CM18" s="2377"/>
      <c r="CN18" s="7116"/>
      <c r="CO18" s="2376"/>
      <c r="CP18" s="2376"/>
      <c r="CQ18" s="2377"/>
      <c r="CR18" s="2377"/>
      <c r="CS18" s="5469"/>
      <c r="CT18" s="2377"/>
      <c r="CU18" s="2376"/>
      <c r="CV18" s="2378"/>
      <c r="CW18" s="2376"/>
      <c r="CX18" s="2376"/>
      <c r="CY18" s="2376"/>
      <c r="CZ18" s="2377"/>
      <c r="DA18" s="2377"/>
      <c r="DB18" s="5469"/>
      <c r="DC18" s="2377"/>
    </row>
    <row r="19" x14ac:dyDescent="0.2">
      <c r="B19" s="5007"/>
      <c r="C19" s="5120"/>
      <c r="D19" s="5095">
        <f>IF(ISNUMBER(FIND("EN",B19)),IF(ISNUMBER(FIND("FCC",B19)),IF(ISNUMBER(FIND("ISED",B19)),CONCATENATE(Overview!$V$10,";",Overview!$S$11,";",Overview!$S$12),CONCATENATE(Overview!$V$10,";",Overview!$S$11)),IF(ISNUMBER(FIND("ISED",B19)),CONCATENATE(Overview!$V$10,";",Overview!$S$12),Overview!$V$10)),IF(ISNUMBER(FIND("FCC",B19)),IF(ISNUMBER(FIND("ISED",B19)),CONCATENATE(Overview!$S$11,";",Overview!$S$12),"IEEE Std 1528™"),Overview!$S$12))</f>
        <v/>
      </c>
      <c r="E19" s="5095">
        <f>IF(ISNUMBER(FIND("EN",B19)),IF(ISNUMBER(FIND("FCC",B19)),IF(ISNUMBER(FIND("ISED",B19)),CONCATENATE(Overview!$AB$10,";",Overview!$Y$11,";",Overview!$Y$12),CONCATENATE(Overview!$AB$10,";",Overview!$Y$11)),IF(ISNUMBER(FIND("ISED",B19)),CONCATENATE(Overview!$AB$10,";",Overview!$Y$12),Overview!$AB$10)),IF(ISNUMBER(FIND("FCC",B19)),IF(ISNUMBER(FIND("ISED",B19)),CONCATENATE(Overview!$Y$11,";",Overview!$Y$12),"IEEE Std 1528™"),Overview!$Y$12))</f>
        <v/>
      </c>
      <c r="F19" s="5002"/>
      <c r="G19" s="5121">
        <f>Overview!$E$28</f>
        <v/>
      </c>
      <c r="H19" s="5122"/>
      <c r="I19" s="5120"/>
      <c r="J19" s="5007" t="inlineStr">
        <is>
          <t>5G</t>
        </is>
      </c>
      <c r="K19" s="5007" t="inlineStr">
        <is>
          <t>n2</t>
        </is>
      </c>
      <c r="L19" s="5008"/>
      <c r="M19" s="5004"/>
      <c r="N19" s="5005"/>
      <c r="O19" s="4952"/>
      <c r="P19" s="6537"/>
      <c r="Q19" s="6495"/>
      <c r="R19" s="5006"/>
      <c r="S19" s="5536"/>
      <c r="T19" s="5491">
        <v>370500</v>
      </c>
      <c r="U19" s="5008">
        <v>1852.5</v>
      </c>
      <c r="V19" s="6552"/>
      <c r="W19" s="5010"/>
      <c r="X19" s="5009"/>
      <c r="Y19" s="5009"/>
      <c r="Z19" s="5009"/>
      <c r="AA19" s="5003"/>
      <c r="AB19" s="5003"/>
      <c r="AC19" s="5003"/>
      <c r="AD19" s="5003"/>
      <c r="AE19" s="5003"/>
      <c r="AF19" s="5003"/>
      <c r="AG19" s="5011"/>
      <c r="AH19" s="6539"/>
      <c r="AI19" s="5012"/>
      <c r="AJ19" s="5012"/>
      <c r="AK19" s="5009"/>
      <c r="AL19" s="5003"/>
      <c r="AM19" s="5009"/>
      <c r="AN19" s="5009"/>
      <c r="AO19" s="5009"/>
      <c r="AP19" s="5009"/>
      <c r="AQ19" s="5013"/>
      <c r="AR19" s="5009"/>
      <c r="AS19" s="5009"/>
      <c r="AT19" s="5013"/>
      <c r="AU19" s="5009"/>
      <c r="AV19" s="5009"/>
      <c r="AW19" s="5009"/>
      <c r="AX19" s="5009"/>
      <c r="AY19" s="5009"/>
      <c r="AZ19" s="5009"/>
      <c r="BA19" s="5009"/>
      <c r="BB19" s="5009"/>
      <c r="BC19" s="5009"/>
      <c r="BD19" s="5009"/>
      <c r="BE19" s="4954">
        <f>MyTimestamp(AH19)</f>
        <v/>
      </c>
      <c r="BF19" s="5014"/>
      <c r="BG19" s="5429">
        <f>BE19</f>
        <v/>
      </c>
      <c r="BH19" s="5014"/>
      <c r="BI19" s="6139"/>
      <c r="BJ19" s="5015"/>
      <c r="BK19" s="5016"/>
      <c r="BL19" s="5015"/>
      <c r="BM19" s="6472"/>
      <c r="BN19" s="5016">
        <f>Overview!$P$153</f>
        <v/>
      </c>
      <c r="BO19" s="5015"/>
      <c r="BP19" s="5015"/>
      <c r="BQ19" s="5017"/>
      <c r="BR19" s="5018"/>
      <c r="BS19" s="7110"/>
      <c r="BT19" s="7110"/>
      <c r="BV19" s="38"/>
      <c r="BW19" s="7540"/>
      <c r="BX19" s="7564"/>
      <c r="BY19" s="5019"/>
      <c r="BZ19" s="5479"/>
      <c r="CA19" s="5479"/>
      <c r="CB19" s="4929"/>
      <c r="CC19" s="5476"/>
      <c r="CD19" s="2377"/>
      <c r="CE19" s="2376"/>
      <c r="CF19" s="2376"/>
      <c r="CG19" s="2376"/>
      <c r="CH19" s="2377"/>
      <c r="CI19" s="2377"/>
      <c r="CJ19" s="5469"/>
      <c r="CK19" s="2377"/>
      <c r="CL19" s="2376"/>
      <c r="CM19" s="2377"/>
      <c r="CN19" s="7116"/>
      <c r="CO19" s="2376"/>
      <c r="CP19" s="2376"/>
      <c r="CQ19" s="2377"/>
      <c r="CR19" s="2377"/>
      <c r="CS19" s="5469"/>
      <c r="CT19" s="2377"/>
      <c r="CU19" s="2376"/>
      <c r="CV19" s="2378"/>
      <c r="CW19" s="2376"/>
      <c r="CX19" s="2376"/>
      <c r="CY19" s="2376"/>
      <c r="CZ19" s="2377"/>
      <c r="DA19" s="2377"/>
      <c r="DB19" s="5469"/>
      <c r="DC19" s="2377"/>
    </row>
    <row r="20" x14ac:dyDescent="0.2">
      <c r="B20" s="5007"/>
      <c r="C20" s="5120"/>
      <c r="D20" s="5095">
        <f>IF(ISNUMBER(FIND("EN",B20)),IF(ISNUMBER(FIND("FCC",B20)),IF(ISNUMBER(FIND("ISED",B20)),CONCATENATE(Overview!$V$10,";",Overview!$S$11,";",Overview!$S$12),CONCATENATE(Overview!$V$10,";",Overview!$S$11)),IF(ISNUMBER(FIND("ISED",B20)),CONCATENATE(Overview!$V$10,";",Overview!$S$12),Overview!$V$10)),IF(ISNUMBER(FIND("FCC",B20)),IF(ISNUMBER(FIND("ISED",B20)),CONCATENATE(Overview!$S$11,";",Overview!$S$12),"IEEE Std 1528™"),Overview!$S$12))</f>
        <v/>
      </c>
      <c r="E20" s="5095">
        <f>IF(ISNUMBER(FIND("EN",B20)),IF(ISNUMBER(FIND("FCC",B20)),IF(ISNUMBER(FIND("ISED",B20)),CONCATENATE(Overview!$AB$10,";",Overview!$Y$11,";",Overview!$Y$12),CONCATENATE(Overview!$AB$10,";",Overview!$Y$11)),IF(ISNUMBER(FIND("ISED",B20)),CONCATENATE(Overview!$AB$10,";",Overview!$Y$12),Overview!$AB$10)),IF(ISNUMBER(FIND("FCC",B20)),IF(ISNUMBER(FIND("ISED",B20)),CONCATENATE(Overview!$Y$11,";",Overview!$Y$12),"IEEE Std 1528™"),Overview!$Y$12))</f>
        <v/>
      </c>
      <c r="F20" s="5002"/>
      <c r="G20" s="5121">
        <f>Overview!$E$28</f>
        <v/>
      </c>
      <c r="H20" s="5122"/>
      <c r="I20" s="5120"/>
      <c r="J20" s="5007" t="inlineStr">
        <is>
          <t>5G</t>
        </is>
      </c>
      <c r="K20" s="5007" t="inlineStr">
        <is>
          <t>n2</t>
        </is>
      </c>
      <c r="L20" s="5008"/>
      <c r="M20" s="5004"/>
      <c r="N20" s="5005"/>
      <c r="O20" s="4952"/>
      <c r="P20" s="6537"/>
      <c r="Q20" s="6495"/>
      <c r="R20" s="5006"/>
      <c r="S20" s="5536"/>
      <c r="T20" s="5491">
        <v>381500</v>
      </c>
      <c r="U20" s="5008">
        <v>1907.5</v>
      </c>
      <c r="V20" s="6552"/>
      <c r="W20" s="5010"/>
      <c r="X20" s="5009"/>
      <c r="Y20" s="5009"/>
      <c r="Z20" s="5009"/>
      <c r="AA20" s="5003"/>
      <c r="AB20" s="5003"/>
      <c r="AC20" s="5003"/>
      <c r="AD20" s="5003"/>
      <c r="AE20" s="5003"/>
      <c r="AF20" s="5003"/>
      <c r="AG20" s="5011"/>
      <c r="AH20" s="6539"/>
      <c r="AI20" s="5012"/>
      <c r="AJ20" s="5012"/>
      <c r="AK20" s="5009"/>
      <c r="AL20" s="5003"/>
      <c r="AM20" s="5009"/>
      <c r="AN20" s="5009"/>
      <c r="AO20" s="5009"/>
      <c r="AP20" s="5009"/>
      <c r="AQ20" s="5013"/>
      <c r="AR20" s="5009"/>
      <c r="AS20" s="5009"/>
      <c r="AT20" s="5013"/>
      <c r="AU20" s="5009"/>
      <c r="AV20" s="5009"/>
      <c r="AW20" s="5009"/>
      <c r="AX20" s="5009"/>
      <c r="AY20" s="5009"/>
      <c r="AZ20" s="5009"/>
      <c r="BA20" s="5009"/>
      <c r="BB20" s="5009"/>
      <c r="BC20" s="5009"/>
      <c r="BD20" s="5009"/>
      <c r="BE20" s="4954">
        <f>MyTimestamp(AH20)</f>
        <v/>
      </c>
      <c r="BF20" s="5014"/>
      <c r="BG20" s="5429">
        <f>BE20</f>
        <v/>
      </c>
      <c r="BH20" s="5014"/>
      <c r="BI20" s="6139"/>
      <c r="BJ20" s="5015"/>
      <c r="BK20" s="5016"/>
      <c r="BL20" s="5015"/>
      <c r="BM20" s="6472"/>
      <c r="BN20" s="5016">
        <f>Overview!$P$153</f>
        <v/>
      </c>
      <c r="BO20" s="5015"/>
      <c r="BP20" s="5015"/>
      <c r="BQ20" s="5017"/>
      <c r="BR20" s="5018"/>
      <c r="BS20" s="7110"/>
      <c r="BT20" s="7110"/>
      <c r="BV20" s="38"/>
      <c r="BW20" s="7540"/>
      <c r="BX20" s="7564"/>
      <c r="BY20" s="5019"/>
      <c r="BZ20" s="5479"/>
      <c r="CA20" s="5479"/>
      <c r="CB20" s="4929"/>
      <c r="CC20" s="5476"/>
      <c r="CD20" s="2377"/>
      <c r="CE20" s="2376"/>
      <c r="CF20" s="2376"/>
      <c r="CG20" s="2376"/>
      <c r="CH20" s="2377"/>
      <c r="CI20" s="2377"/>
      <c r="CJ20" s="5469"/>
      <c r="CK20" s="2377"/>
      <c r="CL20" s="2376"/>
      <c r="CM20" s="2377"/>
      <c r="CN20" s="7116"/>
      <c r="CO20" s="2376"/>
      <c r="CP20" s="2376"/>
      <c r="CQ20" s="2377"/>
      <c r="CR20" s="2377"/>
      <c r="CS20" s="5469"/>
      <c r="CT20" s="2377"/>
      <c r="CU20" s="2376"/>
      <c r="CV20" s="2378"/>
      <c r="CW20" s="2376"/>
      <c r="CX20" s="2376"/>
      <c r="CY20" s="2376"/>
      <c r="CZ20" s="2377"/>
      <c r="DA20" s="2377"/>
      <c r="DB20" s="5469"/>
      <c r="DC20" s="2377"/>
    </row>
  </sheetData>
  <sheetProtection sheet="1" autoFilter="0"/>
  <autoFilter ref="B2:BT20" xr:uid="{00000000-0001-0000-0700-000000000000}"/>
  <mergeCells count="5584">
    <mergeCell ref="BV201623:BV201626"/>
    <mergeCell ref="BX201623:BX201626"/>
    <mergeCell ref="BV201628:BV201630"/>
    <mergeCell ref="BX201628:BX201631"/>
    <mergeCell ref="BV201632:BV201635"/>
    <mergeCell ref="BX201633:BX201635"/>
    <mergeCell ref="BV201637:BV201640"/>
    <mergeCell ref="BV201642:BV201684"/>
    <mergeCell ref="BW201643:BX201643"/>
    <mergeCell ref="BW201644:BX201644"/>
    <mergeCell ref="BW201645:BX201645"/>
    <mergeCell ref="BW201646:BX201646"/>
    <mergeCell ref="BW201647:BX201647"/>
    <mergeCell ref="BW201649:BX201650"/>
    <mergeCell ref="BW201651:BX201651"/>
    <mergeCell ref="BW201652:BX201652"/>
    <mergeCell ref="BW201653:BX201653"/>
    <mergeCell ref="BW201654:BX201654"/>
    <mergeCell ref="BW201655:BX201655"/>
    <mergeCell ref="BW201657:BX201658"/>
    <mergeCell ref="BW201659:BX201659"/>
    <mergeCell ref="BX201663:BX201666"/>
    <mergeCell ref="BX201668:BX201671"/>
    <mergeCell ref="BX201673:BX201675"/>
    <mergeCell ref="BW201603:BX201603"/>
    <mergeCell ref="BV201604:BV201607"/>
    <mergeCell ref="BW201604:BX201604"/>
    <mergeCell ref="BW201605:BX201605"/>
    <mergeCell ref="BW201606:BX201606"/>
    <mergeCell ref="BW201607:BX201607"/>
    <mergeCell ref="BV201609:BV201612"/>
    <mergeCell ref="BW201609:BX201610"/>
    <mergeCell ref="BW201611:BX201611"/>
    <mergeCell ref="BW201612:BX201612"/>
    <mergeCell ref="BW201613:BX201613"/>
    <mergeCell ref="BV201614:BV201616"/>
    <mergeCell ref="BW201614:BX201614"/>
    <mergeCell ref="BW201615:BX201615"/>
    <mergeCell ref="BW201617:BX201618"/>
    <mergeCell ref="BV201618:BV201621"/>
    <mergeCell ref="BW201619:BX201619"/>
    <mergeCell ref="BV200223:BV200226"/>
    <mergeCell ref="BX200223:BX200226"/>
    <mergeCell ref="BV200228:BV200230"/>
    <mergeCell ref="BX200228:BX200231"/>
    <mergeCell ref="BV200232:BV200235"/>
    <mergeCell ref="BX200233:BX200235"/>
    <mergeCell ref="BV200237:BV200240"/>
    <mergeCell ref="BV200242:BV200284"/>
    <mergeCell ref="BW200243:BX200243"/>
    <mergeCell ref="BW200244:BX200244"/>
    <mergeCell ref="BW200245:BX200245"/>
    <mergeCell ref="BW200246:BX200246"/>
    <mergeCell ref="BW200247:BX200247"/>
    <mergeCell ref="BW200249:BX200250"/>
    <mergeCell ref="BW200251:BX200251"/>
    <mergeCell ref="BW200252:BX200252"/>
    <mergeCell ref="BW200253:BX200253"/>
    <mergeCell ref="BW200254:BX200254"/>
    <mergeCell ref="BW200255:BX200255"/>
    <mergeCell ref="BW200257:BX200258"/>
    <mergeCell ref="BW200259:BX200259"/>
    <mergeCell ref="BX200263:BX200266"/>
    <mergeCell ref="BX200268:BX200271"/>
    <mergeCell ref="BX200273:BX200275"/>
    <mergeCell ref="BW200203:BX200203"/>
    <mergeCell ref="BV200204:BV200207"/>
    <mergeCell ref="BW200204:BX200204"/>
    <mergeCell ref="BW200205:BX200205"/>
    <mergeCell ref="BW200206:BX200206"/>
    <mergeCell ref="BW200207:BX200207"/>
    <mergeCell ref="BV200209:BV200212"/>
    <mergeCell ref="BW200209:BX200210"/>
    <mergeCell ref="BW200211:BX200211"/>
    <mergeCell ref="BW200212:BX200212"/>
    <mergeCell ref="BW200213:BX200213"/>
    <mergeCell ref="BV200214:BV200216"/>
    <mergeCell ref="BW200214:BX200214"/>
    <mergeCell ref="BW200215:BX200215"/>
    <mergeCell ref="BW200217:BX200218"/>
    <mergeCell ref="BV200218:BV200221"/>
    <mergeCell ref="BW200219:BX200219"/>
    <mergeCell ref="BW197817:BX197818"/>
    <mergeCell ref="BV197818:BV197821"/>
    <mergeCell ref="BW197819:BX197819"/>
    <mergeCell ref="BV197823:BV197826"/>
    <mergeCell ref="BX197823:BX197826"/>
    <mergeCell ref="BV197828:BV197830"/>
    <mergeCell ref="BX197828:BX197831"/>
    <mergeCell ref="BV197832:BV197835"/>
    <mergeCell ref="BX197833:BX197835"/>
    <mergeCell ref="BV197837:BV197840"/>
    <mergeCell ref="BV197842:BV197884"/>
    <mergeCell ref="BW197843:BX197843"/>
    <mergeCell ref="BW197844:BX197844"/>
    <mergeCell ref="BW197845:BX197845"/>
    <mergeCell ref="BW197846:BX197846"/>
    <mergeCell ref="BW197847:BX197847"/>
    <mergeCell ref="BW197849:BX197850"/>
    <mergeCell ref="BW197851:BX197851"/>
    <mergeCell ref="BW197852:BX197852"/>
    <mergeCell ref="BW197853:BX197853"/>
    <mergeCell ref="BW197854:BX197854"/>
    <mergeCell ref="BW197855:BX197855"/>
    <mergeCell ref="BW197857:BX197858"/>
    <mergeCell ref="BW197859:BX197859"/>
    <mergeCell ref="BX197863:BX197866"/>
    <mergeCell ref="BX197868:BX197871"/>
    <mergeCell ref="BX197873:BX197875"/>
    <mergeCell ref="BV196432:BV196435"/>
    <mergeCell ref="BX196433:BX196435"/>
    <mergeCell ref="BV196437:BV196440"/>
    <mergeCell ref="BV196442:BV196484"/>
    <mergeCell ref="BW196443:BX196443"/>
    <mergeCell ref="BW196444:BX196444"/>
    <mergeCell ref="BW196445:BX196445"/>
    <mergeCell ref="BW196446:BX196446"/>
    <mergeCell ref="BW196447:BX196447"/>
    <mergeCell ref="BW196449:BX196450"/>
    <mergeCell ref="BW196451:BX196451"/>
    <mergeCell ref="BW196452:BX196452"/>
    <mergeCell ref="BW196453:BX196453"/>
    <mergeCell ref="BW196454:BX196454"/>
    <mergeCell ref="BW196455:BX196455"/>
    <mergeCell ref="BW196457:BX196458"/>
    <mergeCell ref="BW196459:BX196459"/>
    <mergeCell ref="BX196463:BX196466"/>
    <mergeCell ref="BX196468:BX196471"/>
    <mergeCell ref="BX196473:BX196475"/>
    <mergeCell ref="BW196403:BX196403"/>
    <mergeCell ref="BW196417:BX196418"/>
    <mergeCell ref="BV196418:BV196421"/>
    <mergeCell ref="BW196419:BX196419"/>
    <mergeCell ref="BV196423:BV196426"/>
    <mergeCell ref="BX196423:BX196426"/>
    <mergeCell ref="BV196428:BV196430"/>
    <mergeCell ref="BX196428:BX196431"/>
    <mergeCell ref="BW196404:BX196404"/>
    <mergeCell ref="BW196405:BX196405"/>
    <mergeCell ref="BW196406:BX196406"/>
    <mergeCell ref="BW196407:BX196407"/>
    <mergeCell ref="BV196409:BV196412"/>
    <mergeCell ref="BW196409:BX196410"/>
    <mergeCell ref="BW196411:BX196411"/>
    <mergeCell ref="BW196412:BX196412"/>
    <mergeCell ref="BW196413:BX196413"/>
    <mergeCell ref="BV196414:BV196416"/>
    <mergeCell ref="BW196414:BX196414"/>
    <mergeCell ref="BW196415:BX196415"/>
    <mergeCell ref="BW190257:BX190258"/>
    <mergeCell ref="BW190259:BX190259"/>
    <mergeCell ref="BX190263:BX190266"/>
    <mergeCell ref="BX190268:BX190271"/>
    <mergeCell ref="BX190273:BX190275"/>
    <mergeCell ref="BW192607:BX192607"/>
    <mergeCell ref="BW192606:BX192606"/>
    <mergeCell ref="BW192605:BX192605"/>
    <mergeCell ref="BW192604:BX192604"/>
    <mergeCell ref="BV192604:BV192607"/>
    <mergeCell ref="BW192603:BX192603"/>
    <mergeCell ref="BV192642:BV192684"/>
    <mergeCell ref="BW192643:BX192643"/>
    <mergeCell ref="BW192644:BX192644"/>
    <mergeCell ref="BW192645:BX192645"/>
    <mergeCell ref="BW192646:BX192646"/>
    <mergeCell ref="BW192647:BX192647"/>
    <mergeCell ref="BW192649:BX192650"/>
    <mergeCell ref="BW192651:BX192651"/>
    <mergeCell ref="BW192652:BX192652"/>
    <mergeCell ref="BW192653:BX192653"/>
    <mergeCell ref="BW192654:BX192654"/>
    <mergeCell ref="BW192655:BX192655"/>
    <mergeCell ref="BW192657:BX192658"/>
    <mergeCell ref="BW192659:BX192659"/>
    <mergeCell ref="BX192663:BX192666"/>
    <mergeCell ref="BX192668:BX192671"/>
    <mergeCell ref="BX192673:BX192675"/>
    <mergeCell ref="BV192637:BV192640"/>
    <mergeCell ref="BV192609:BV192612"/>
    <mergeCell ref="BW192609:BX192610"/>
    <mergeCell ref="BW192611:BX192611"/>
    <mergeCell ref="BV187397:BV187400"/>
    <mergeCell ref="BV187402:BV187404"/>
    <mergeCell ref="BW188843:BX188843"/>
    <mergeCell ref="BW188844:BX188844"/>
    <mergeCell ref="BW188845:BX188845"/>
    <mergeCell ref="BW188846:BX188846"/>
    <mergeCell ref="BW188847:BX188847"/>
    <mergeCell ref="BW188849:BX188850"/>
    <mergeCell ref="BW188851:BX188851"/>
    <mergeCell ref="BW188852:BX188852"/>
    <mergeCell ref="BW188853:BX188853"/>
    <mergeCell ref="BW188854:BX188854"/>
    <mergeCell ref="BW188855:BX188855"/>
    <mergeCell ref="BW188857:BX188858"/>
    <mergeCell ref="BW188859:BX188859"/>
    <mergeCell ref="BX188863:BX188866"/>
    <mergeCell ref="BX188868:BX188871"/>
    <mergeCell ref="BW188803:BX188803"/>
    <mergeCell ref="BV188804:BV188807"/>
    <mergeCell ref="BW188804:BX188804"/>
    <mergeCell ref="BW188805:BX188805"/>
    <mergeCell ref="BW188806:BX188806"/>
    <mergeCell ref="BW188807:BX188807"/>
    <mergeCell ref="BV188809:BV188812"/>
    <mergeCell ref="BW188809:BX188810"/>
    <mergeCell ref="BW188811:BX188811"/>
    <mergeCell ref="BW188812:BX188812"/>
    <mergeCell ref="BW188813:BX188813"/>
    <mergeCell ref="BV188814:BV188816"/>
    <mergeCell ref="BW188814:BX188814"/>
    <mergeCell ref="BW188815:BX188815"/>
    <mergeCell ref="BW188817:BX188818"/>
    <mergeCell ref="BV187369:BV187372"/>
    <mergeCell ref="BW187369:BX187370"/>
    <mergeCell ref="BW187371:BX187371"/>
    <mergeCell ref="BW187372:BX187372"/>
    <mergeCell ref="BW187373:BX187373"/>
    <mergeCell ref="BV187374:BV187376"/>
    <mergeCell ref="BW187374:BX187374"/>
    <mergeCell ref="BW187375:BX187375"/>
    <mergeCell ref="BW187377:BX187378"/>
    <mergeCell ref="BV187378:BV187381"/>
    <mergeCell ref="BW187379:BX187379"/>
    <mergeCell ref="BV187383:BV187386"/>
    <mergeCell ref="BX187383:BX187386"/>
    <mergeCell ref="BV187388:BV187390"/>
    <mergeCell ref="BX187388:BX187391"/>
    <mergeCell ref="BV187392:BV187395"/>
    <mergeCell ref="BX187393:BX187395"/>
    <mergeCell ref="BW186533:BX186533"/>
    <mergeCell ref="BV186534:BV186536"/>
    <mergeCell ref="BW186534:BX186534"/>
    <mergeCell ref="BW186535:BX186535"/>
    <mergeCell ref="BW186537:BX186538"/>
    <mergeCell ref="BV186538:BV186541"/>
    <mergeCell ref="BW186539:BX186539"/>
    <mergeCell ref="BV186543:BV186546"/>
    <mergeCell ref="BX186543:BX186546"/>
    <mergeCell ref="BV186548:BV186550"/>
    <mergeCell ref="BX186548:BX186551"/>
    <mergeCell ref="BV186552:BV186555"/>
    <mergeCell ref="BX186553:BX186555"/>
    <mergeCell ref="BV186557:BV186560"/>
    <mergeCell ref="BV186562:BV186564"/>
    <mergeCell ref="BW187363:BX187363"/>
    <mergeCell ref="BV187364:BV187367"/>
    <mergeCell ref="BW187364:BX187364"/>
    <mergeCell ref="BW187365:BX187365"/>
    <mergeCell ref="BW187366:BX187366"/>
    <mergeCell ref="BW187367:BX187367"/>
    <mergeCell ref="BV185103:BV185106"/>
    <mergeCell ref="BX185103:BX185106"/>
    <mergeCell ref="BV185108:BV185110"/>
    <mergeCell ref="BX185108:BX185111"/>
    <mergeCell ref="BV185112:BV185115"/>
    <mergeCell ref="BX185113:BX185115"/>
    <mergeCell ref="BV185117:BV185120"/>
    <mergeCell ref="BV185122:BV185124"/>
    <mergeCell ref="BW186523:BX186523"/>
    <mergeCell ref="BV186524:BV186527"/>
    <mergeCell ref="BW186524:BX186524"/>
    <mergeCell ref="BW186525:BX186525"/>
    <mergeCell ref="BW186526:BX186526"/>
    <mergeCell ref="BW186527:BX186527"/>
    <mergeCell ref="BV186529:BV186532"/>
    <mergeCell ref="BW186529:BX186530"/>
    <mergeCell ref="BW186531:BX186531"/>
    <mergeCell ref="BW186532:BX186532"/>
    <mergeCell ref="BV184277:BV184280"/>
    <mergeCell ref="BV184282:BV184284"/>
    <mergeCell ref="BW185083:BX185083"/>
    <mergeCell ref="BV185084:BV185087"/>
    <mergeCell ref="BW185084:BX185084"/>
    <mergeCell ref="BW185085:BX185085"/>
    <mergeCell ref="BW185086:BX185086"/>
    <mergeCell ref="BW185087:BX185087"/>
    <mergeCell ref="BV185089:BV185092"/>
    <mergeCell ref="BW185089:BX185090"/>
    <mergeCell ref="BW185091:BX185091"/>
    <mergeCell ref="BW185092:BX185092"/>
    <mergeCell ref="BW185093:BX185093"/>
    <mergeCell ref="BV185094:BV185096"/>
    <mergeCell ref="BW185094:BX185094"/>
    <mergeCell ref="BW185095:BX185095"/>
    <mergeCell ref="BW185097:BX185098"/>
    <mergeCell ref="BV185098:BV185101"/>
    <mergeCell ref="BW185099:BX185099"/>
    <mergeCell ref="BV184249:BV184252"/>
    <mergeCell ref="BW184249:BX184250"/>
    <mergeCell ref="BW184251:BX184251"/>
    <mergeCell ref="BW184252:BX184252"/>
    <mergeCell ref="BW184253:BX184253"/>
    <mergeCell ref="BV184254:BV184256"/>
    <mergeCell ref="BW184254:BX184254"/>
    <mergeCell ref="BW184255:BX184255"/>
    <mergeCell ref="BW184257:BX184258"/>
    <mergeCell ref="BV184258:BV184261"/>
    <mergeCell ref="BW184259:BX184259"/>
    <mergeCell ref="BV184263:BV184266"/>
    <mergeCell ref="BX184263:BX184266"/>
    <mergeCell ref="BV184268:BV184270"/>
    <mergeCell ref="BX184268:BX184271"/>
    <mergeCell ref="BV184272:BV184275"/>
    <mergeCell ref="BX184273:BX184275"/>
    <mergeCell ref="BW182813:BX182813"/>
    <mergeCell ref="BV182814:BV182816"/>
    <mergeCell ref="BW182814:BX182814"/>
    <mergeCell ref="BW182815:BX182815"/>
    <mergeCell ref="BW182817:BX182818"/>
    <mergeCell ref="BV182818:BV182821"/>
    <mergeCell ref="BW182819:BX182819"/>
    <mergeCell ref="BV182823:BV182826"/>
    <mergeCell ref="BX182823:BX182826"/>
    <mergeCell ref="BV182828:BV182830"/>
    <mergeCell ref="BX182828:BX182831"/>
    <mergeCell ref="BV182832:BV182835"/>
    <mergeCell ref="BX182833:BX182835"/>
    <mergeCell ref="BV182837:BV182840"/>
    <mergeCell ref="BV182842:BV182844"/>
    <mergeCell ref="BW184243:BX184243"/>
    <mergeCell ref="BV184244:BV184247"/>
    <mergeCell ref="BW184244:BX184244"/>
    <mergeCell ref="BW184245:BX184245"/>
    <mergeCell ref="BW184246:BX184246"/>
    <mergeCell ref="BW184247:BX184247"/>
    <mergeCell ref="BV181983:BV181986"/>
    <mergeCell ref="BX181983:BX181986"/>
    <mergeCell ref="BV181988:BV181990"/>
    <mergeCell ref="BX181988:BX181991"/>
    <mergeCell ref="BV181992:BV181995"/>
    <mergeCell ref="BX181993:BX181995"/>
    <mergeCell ref="BV181997:BV182000"/>
    <mergeCell ref="BV182002:BV182004"/>
    <mergeCell ref="BW182803:BX182803"/>
    <mergeCell ref="BV182804:BV182807"/>
    <mergeCell ref="BW182804:BX182804"/>
    <mergeCell ref="BW182805:BX182805"/>
    <mergeCell ref="BW182806:BX182806"/>
    <mergeCell ref="BW182807:BX182807"/>
    <mergeCell ref="BV182809:BV182812"/>
    <mergeCell ref="BW182809:BX182810"/>
    <mergeCell ref="BW182811:BX182811"/>
    <mergeCell ref="BW182812:BX182812"/>
    <mergeCell ref="BV180557:BV180560"/>
    <mergeCell ref="BV180562:BV180564"/>
    <mergeCell ref="BW181963:BX181963"/>
    <mergeCell ref="BV181964:BV181967"/>
    <mergeCell ref="BW181964:BX181964"/>
    <mergeCell ref="BW181965:BX181965"/>
    <mergeCell ref="BW181966:BX181966"/>
    <mergeCell ref="BW181967:BX181967"/>
    <mergeCell ref="BV181969:BV181972"/>
    <mergeCell ref="BW181969:BX181970"/>
    <mergeCell ref="BW181971:BX181971"/>
    <mergeCell ref="BW181972:BX181972"/>
    <mergeCell ref="BW181973:BX181973"/>
    <mergeCell ref="BV181974:BV181976"/>
    <mergeCell ref="BW181974:BX181974"/>
    <mergeCell ref="BW181975:BX181975"/>
    <mergeCell ref="BW181977:BX181978"/>
    <mergeCell ref="BV181978:BV181981"/>
    <mergeCell ref="BW181979:BX181979"/>
    <mergeCell ref="BV180529:BV180532"/>
    <mergeCell ref="BW180529:BX180530"/>
    <mergeCell ref="BW180531:BX180531"/>
    <mergeCell ref="BW180532:BX180532"/>
    <mergeCell ref="BW180533:BX180533"/>
    <mergeCell ref="BV180534:BV180536"/>
    <mergeCell ref="BW180534:BX180534"/>
    <mergeCell ref="BW180535:BX180535"/>
    <mergeCell ref="BW180537:BX180538"/>
    <mergeCell ref="BV180538:BV180541"/>
    <mergeCell ref="BW180539:BX180539"/>
    <mergeCell ref="BV180543:BV180546"/>
    <mergeCell ref="BX180543:BX180546"/>
    <mergeCell ref="BV180548:BV180550"/>
    <mergeCell ref="BX180548:BX180551"/>
    <mergeCell ref="BV180552:BV180555"/>
    <mergeCell ref="BX180553:BX180555"/>
    <mergeCell ref="BW179693:BX179693"/>
    <mergeCell ref="BV179694:BV179696"/>
    <mergeCell ref="BW179694:BX179694"/>
    <mergeCell ref="BW179695:BX179695"/>
    <mergeCell ref="BW179697:BX179698"/>
    <mergeCell ref="BV179698:BV179701"/>
    <mergeCell ref="BW179699:BX179699"/>
    <mergeCell ref="BV179703:BV179706"/>
    <mergeCell ref="BX179703:BX179706"/>
    <mergeCell ref="BV179708:BV179710"/>
    <mergeCell ref="BX179708:BX179711"/>
    <mergeCell ref="BV179712:BV179715"/>
    <mergeCell ref="BX179713:BX179715"/>
    <mergeCell ref="BV179717:BV179720"/>
    <mergeCell ref="BV179722:BV179724"/>
    <mergeCell ref="BW180523:BX180523"/>
    <mergeCell ref="BV180524:BV180527"/>
    <mergeCell ref="BW180524:BX180524"/>
    <mergeCell ref="BW180525:BX180525"/>
    <mergeCell ref="BW180526:BX180526"/>
    <mergeCell ref="BW180527:BX180527"/>
    <mergeCell ref="BV178263:BV178266"/>
    <mergeCell ref="BX178263:BX178266"/>
    <mergeCell ref="BV178268:BV178270"/>
    <mergeCell ref="BX178268:BX178271"/>
    <mergeCell ref="BV178272:BV178275"/>
    <mergeCell ref="BX178273:BX178275"/>
    <mergeCell ref="BV178277:BV178280"/>
    <mergeCell ref="BV178282:BV178284"/>
    <mergeCell ref="BW179683:BX179683"/>
    <mergeCell ref="BV179684:BV179687"/>
    <mergeCell ref="BW179684:BX179684"/>
    <mergeCell ref="BW179685:BX179685"/>
    <mergeCell ref="BW179686:BX179686"/>
    <mergeCell ref="BW179687:BX179687"/>
    <mergeCell ref="BV179689:BV179692"/>
    <mergeCell ref="BW179689:BX179690"/>
    <mergeCell ref="BW179691:BX179691"/>
    <mergeCell ref="BW179692:BX179692"/>
    <mergeCell ref="BV177437:BV177440"/>
    <mergeCell ref="BV177442:BV177444"/>
    <mergeCell ref="BW178243:BX178243"/>
    <mergeCell ref="BV178244:BV178247"/>
    <mergeCell ref="BW178244:BX178244"/>
    <mergeCell ref="BW178245:BX178245"/>
    <mergeCell ref="BW178246:BX178246"/>
    <mergeCell ref="BW178247:BX178247"/>
    <mergeCell ref="BV178249:BV178252"/>
    <mergeCell ref="BW178249:BX178250"/>
    <mergeCell ref="BW178251:BX178251"/>
    <mergeCell ref="BW178252:BX178252"/>
    <mergeCell ref="BW178253:BX178253"/>
    <mergeCell ref="BV178254:BV178256"/>
    <mergeCell ref="BW178254:BX178254"/>
    <mergeCell ref="BW178255:BX178255"/>
    <mergeCell ref="BW178257:BX178258"/>
    <mergeCell ref="BV178258:BV178261"/>
    <mergeCell ref="BW178259:BX178259"/>
    <mergeCell ref="BV177409:BV177412"/>
    <mergeCell ref="BW177409:BX177410"/>
    <mergeCell ref="BW177411:BX177411"/>
    <mergeCell ref="BW177412:BX177412"/>
    <mergeCell ref="BW177413:BX177413"/>
    <mergeCell ref="BV177414:BV177416"/>
    <mergeCell ref="BW177414:BX177414"/>
    <mergeCell ref="BW177415:BX177415"/>
    <mergeCell ref="BW177417:BX177418"/>
    <mergeCell ref="BV177418:BV177421"/>
    <mergeCell ref="BW177419:BX177419"/>
    <mergeCell ref="BV177423:BV177426"/>
    <mergeCell ref="BX177423:BX177426"/>
    <mergeCell ref="BV177428:BV177430"/>
    <mergeCell ref="BX177428:BX177431"/>
    <mergeCell ref="BV177432:BV177435"/>
    <mergeCell ref="BX177433:BX177435"/>
    <mergeCell ref="BW175973:BX175973"/>
    <mergeCell ref="BV175974:BV175976"/>
    <mergeCell ref="BW175974:BX175974"/>
    <mergeCell ref="BW175975:BX175975"/>
    <mergeCell ref="BW175977:BX175978"/>
    <mergeCell ref="BV175978:BV175981"/>
    <mergeCell ref="BW175979:BX175979"/>
    <mergeCell ref="BV175983:BV175986"/>
    <mergeCell ref="BX175983:BX175986"/>
    <mergeCell ref="BV175988:BV175990"/>
    <mergeCell ref="BX175988:BX175991"/>
    <mergeCell ref="BV175992:BV175995"/>
    <mergeCell ref="BX175993:BX175995"/>
    <mergeCell ref="BV175997:BV176000"/>
    <mergeCell ref="BV176002:BV176004"/>
    <mergeCell ref="BW177403:BX177403"/>
    <mergeCell ref="BV177404:BV177407"/>
    <mergeCell ref="BW177404:BX177404"/>
    <mergeCell ref="BW177405:BX177405"/>
    <mergeCell ref="BW177406:BX177406"/>
    <mergeCell ref="BW177407:BX177407"/>
    <mergeCell ref="BV175143:BV175146"/>
    <mergeCell ref="BX175143:BX175146"/>
    <mergeCell ref="BV175148:BV175150"/>
    <mergeCell ref="BX175148:BX175151"/>
    <mergeCell ref="BV175152:BV175155"/>
    <mergeCell ref="BX175153:BX175155"/>
    <mergeCell ref="BV175157:BV175160"/>
    <mergeCell ref="BV175162:BV175164"/>
    <mergeCell ref="BW175963:BX175963"/>
    <mergeCell ref="BV175964:BV175967"/>
    <mergeCell ref="BW175964:BX175964"/>
    <mergeCell ref="BW175965:BX175965"/>
    <mergeCell ref="BW175966:BX175966"/>
    <mergeCell ref="BW175967:BX175967"/>
    <mergeCell ref="BV175969:BV175972"/>
    <mergeCell ref="BW175969:BX175970"/>
    <mergeCell ref="BW175971:BX175971"/>
    <mergeCell ref="BW175972:BX175972"/>
    <mergeCell ref="BV173717:BV173720"/>
    <mergeCell ref="BV173722:BV173724"/>
    <mergeCell ref="BW175123:BX175123"/>
    <mergeCell ref="BV175124:BV175127"/>
    <mergeCell ref="BW175124:BX175124"/>
    <mergeCell ref="BW175125:BX175125"/>
    <mergeCell ref="BW175126:BX175126"/>
    <mergeCell ref="BW175127:BX175127"/>
    <mergeCell ref="BV175129:BV175132"/>
    <mergeCell ref="BW175129:BX175130"/>
    <mergeCell ref="BW175131:BX175131"/>
    <mergeCell ref="BW175132:BX175132"/>
    <mergeCell ref="BW175133:BX175133"/>
    <mergeCell ref="BV175134:BV175136"/>
    <mergeCell ref="BW175134:BX175134"/>
    <mergeCell ref="BW175135:BX175135"/>
    <mergeCell ref="BW175137:BX175138"/>
    <mergeCell ref="BV175138:BV175141"/>
    <mergeCell ref="BW175139:BX175139"/>
    <mergeCell ref="BV173689:BV173692"/>
    <mergeCell ref="BW173689:BX173690"/>
    <mergeCell ref="BW173691:BX173691"/>
    <mergeCell ref="BW173692:BX173692"/>
    <mergeCell ref="BW173693:BX173693"/>
    <mergeCell ref="BV173694:BV173696"/>
    <mergeCell ref="BW173694:BX173694"/>
    <mergeCell ref="BW173695:BX173695"/>
    <mergeCell ref="BW173697:BX173698"/>
    <mergeCell ref="BV173698:BV173701"/>
    <mergeCell ref="BW173699:BX173699"/>
    <mergeCell ref="BV173703:BV173706"/>
    <mergeCell ref="BX173703:BX173706"/>
    <mergeCell ref="BV173708:BV173710"/>
    <mergeCell ref="BX173708:BX173711"/>
    <mergeCell ref="BV173712:BV173715"/>
    <mergeCell ref="BX173713:BX173715"/>
    <mergeCell ref="BW172853:BX172853"/>
    <mergeCell ref="BV172854:BV172856"/>
    <mergeCell ref="BW172854:BX172854"/>
    <mergeCell ref="BW172855:BX172855"/>
    <mergeCell ref="BW172857:BX172858"/>
    <mergeCell ref="BV172858:BV172861"/>
    <mergeCell ref="BW172859:BX172859"/>
    <mergeCell ref="BV172863:BV172866"/>
    <mergeCell ref="BX172863:BX172866"/>
    <mergeCell ref="BV172868:BV172870"/>
    <mergeCell ref="BX172868:BX172871"/>
    <mergeCell ref="BV172872:BV172875"/>
    <mergeCell ref="BX172873:BX172875"/>
    <mergeCell ref="BV172877:BV172880"/>
    <mergeCell ref="BV172882:BV172884"/>
    <mergeCell ref="BW173683:BX173683"/>
    <mergeCell ref="BV173684:BV173687"/>
    <mergeCell ref="BW173684:BX173684"/>
    <mergeCell ref="BW173685:BX173685"/>
    <mergeCell ref="BW173686:BX173686"/>
    <mergeCell ref="BW173687:BX173687"/>
    <mergeCell ref="BV171423:BV171426"/>
    <mergeCell ref="BX171423:BX171426"/>
    <mergeCell ref="BV171428:BV171430"/>
    <mergeCell ref="BX171428:BX171431"/>
    <mergeCell ref="BV171432:BV171435"/>
    <mergeCell ref="BX171433:BX171435"/>
    <mergeCell ref="BV171437:BV171440"/>
    <mergeCell ref="BV171442:BV171444"/>
    <mergeCell ref="BW172843:BX172843"/>
    <mergeCell ref="BV172844:BV172847"/>
    <mergeCell ref="BW172844:BX172844"/>
    <mergeCell ref="BW172845:BX172845"/>
    <mergeCell ref="BW172846:BX172846"/>
    <mergeCell ref="BW172847:BX172847"/>
    <mergeCell ref="BV172849:BV172852"/>
    <mergeCell ref="BW172849:BX172850"/>
    <mergeCell ref="BW172851:BX172851"/>
    <mergeCell ref="BW172852:BX172852"/>
    <mergeCell ref="BV170597:BV170600"/>
    <mergeCell ref="BV170602:BV170604"/>
    <mergeCell ref="BW171403:BX171403"/>
    <mergeCell ref="BV171404:BV171407"/>
    <mergeCell ref="BW171404:BX171404"/>
    <mergeCell ref="BW171405:BX171405"/>
    <mergeCell ref="BW171406:BX171406"/>
    <mergeCell ref="BW171407:BX171407"/>
    <mergeCell ref="BV171409:BV171412"/>
    <mergeCell ref="BW171409:BX171410"/>
    <mergeCell ref="BW171411:BX171411"/>
    <mergeCell ref="BW171412:BX171412"/>
    <mergeCell ref="BW171413:BX171413"/>
    <mergeCell ref="BV171414:BV171416"/>
    <mergeCell ref="BW171414:BX171414"/>
    <mergeCell ref="BW171415:BX171415"/>
    <mergeCell ref="BW171417:BX171418"/>
    <mergeCell ref="BV171418:BV171421"/>
    <mergeCell ref="BW171419:BX171419"/>
    <mergeCell ref="BV170569:BV170572"/>
    <mergeCell ref="BW170569:BX170570"/>
    <mergeCell ref="BW170571:BX170571"/>
    <mergeCell ref="BW170572:BX170572"/>
    <mergeCell ref="BW170573:BX170573"/>
    <mergeCell ref="BV170574:BV170576"/>
    <mergeCell ref="BW170574:BX170574"/>
    <mergeCell ref="BW170575:BX170575"/>
    <mergeCell ref="BW170577:BX170578"/>
    <mergeCell ref="BV170578:BV170581"/>
    <mergeCell ref="BW170579:BX170579"/>
    <mergeCell ref="BV170583:BV170586"/>
    <mergeCell ref="BX170583:BX170586"/>
    <mergeCell ref="BV170588:BV170590"/>
    <mergeCell ref="BX170588:BX170591"/>
    <mergeCell ref="BV170592:BV170595"/>
    <mergeCell ref="BX170593:BX170595"/>
    <mergeCell ref="BW169133:BX169133"/>
    <mergeCell ref="BV169134:BV169136"/>
    <mergeCell ref="BW169134:BX169134"/>
    <mergeCell ref="BW169135:BX169135"/>
    <mergeCell ref="BW169137:BX169138"/>
    <mergeCell ref="BV169138:BV169141"/>
    <mergeCell ref="BW169139:BX169139"/>
    <mergeCell ref="BV169143:BV169146"/>
    <mergeCell ref="BX169143:BX169146"/>
    <mergeCell ref="BV169148:BV169150"/>
    <mergeCell ref="BX169148:BX169151"/>
    <mergeCell ref="BV169152:BV169155"/>
    <mergeCell ref="BX169153:BX169155"/>
    <mergeCell ref="BV169157:BV169160"/>
    <mergeCell ref="BV169162:BV169164"/>
    <mergeCell ref="BW170563:BX170563"/>
    <mergeCell ref="BV170564:BV170567"/>
    <mergeCell ref="BW170564:BX170564"/>
    <mergeCell ref="BW170565:BX170565"/>
    <mergeCell ref="BW170566:BX170566"/>
    <mergeCell ref="BW170567:BX170567"/>
    <mergeCell ref="BV168303:BV168306"/>
    <mergeCell ref="BX168303:BX168306"/>
    <mergeCell ref="BV168308:BV168310"/>
    <mergeCell ref="BX168308:BX168311"/>
    <mergeCell ref="BV168312:BV168315"/>
    <mergeCell ref="BX168313:BX168315"/>
    <mergeCell ref="BV168317:BV168320"/>
    <mergeCell ref="BV168322:BV168324"/>
    <mergeCell ref="BW169123:BX169123"/>
    <mergeCell ref="BV169124:BV169127"/>
    <mergeCell ref="BW169124:BX169124"/>
    <mergeCell ref="BW169125:BX169125"/>
    <mergeCell ref="BW169126:BX169126"/>
    <mergeCell ref="BW169127:BX169127"/>
    <mergeCell ref="BV169129:BV169132"/>
    <mergeCell ref="BW169129:BX169130"/>
    <mergeCell ref="BW169131:BX169131"/>
    <mergeCell ref="BW169132:BX169132"/>
    <mergeCell ref="BV166877:BV166880"/>
    <mergeCell ref="BV166882:BV166884"/>
    <mergeCell ref="BW168283:BX168283"/>
    <mergeCell ref="BV168284:BV168287"/>
    <mergeCell ref="BW168284:BX168284"/>
    <mergeCell ref="BW168285:BX168285"/>
    <mergeCell ref="BW168286:BX168286"/>
    <mergeCell ref="BW168287:BX168287"/>
    <mergeCell ref="BV168289:BV168292"/>
    <mergeCell ref="BW168289:BX168290"/>
    <mergeCell ref="BW168291:BX168291"/>
    <mergeCell ref="BW168292:BX168292"/>
    <mergeCell ref="BW168293:BX168293"/>
    <mergeCell ref="BV168294:BV168296"/>
    <mergeCell ref="BW168294:BX168294"/>
    <mergeCell ref="BW168295:BX168295"/>
    <mergeCell ref="BW168297:BX168298"/>
    <mergeCell ref="BV168298:BV168301"/>
    <mergeCell ref="BW168299:BX168299"/>
    <mergeCell ref="BV166849:BV166852"/>
    <mergeCell ref="BW166849:BX166850"/>
    <mergeCell ref="BW166851:BX166851"/>
    <mergeCell ref="BW166852:BX166852"/>
    <mergeCell ref="BW166853:BX166853"/>
    <mergeCell ref="BV166854:BV166856"/>
    <mergeCell ref="BW166854:BX166854"/>
    <mergeCell ref="BW166855:BX166855"/>
    <mergeCell ref="BW166857:BX166858"/>
    <mergeCell ref="BV166858:BV166861"/>
    <mergeCell ref="BW166859:BX166859"/>
    <mergeCell ref="BV166863:BV166866"/>
    <mergeCell ref="BX166863:BX166866"/>
    <mergeCell ref="BV166868:BV166870"/>
    <mergeCell ref="BX166868:BX166871"/>
    <mergeCell ref="BV166872:BV166875"/>
    <mergeCell ref="BX166873:BX166875"/>
    <mergeCell ref="BW166013:BX166013"/>
    <mergeCell ref="BV166014:BV166016"/>
    <mergeCell ref="BW166014:BX166014"/>
    <mergeCell ref="BW166015:BX166015"/>
    <mergeCell ref="BW166017:BX166018"/>
    <mergeCell ref="BV166018:BV166021"/>
    <mergeCell ref="BW166019:BX166019"/>
    <mergeCell ref="BV166023:BV166026"/>
    <mergeCell ref="BX166023:BX166026"/>
    <mergeCell ref="BV166028:BV166030"/>
    <mergeCell ref="BX166028:BX166031"/>
    <mergeCell ref="BV166032:BV166035"/>
    <mergeCell ref="BX166033:BX166035"/>
    <mergeCell ref="BV166037:BV166040"/>
    <mergeCell ref="BV166042:BV166044"/>
    <mergeCell ref="BW166843:BX166843"/>
    <mergeCell ref="BV166844:BV166847"/>
    <mergeCell ref="BW166844:BX166844"/>
    <mergeCell ref="BW166845:BX166845"/>
    <mergeCell ref="BW166846:BX166846"/>
    <mergeCell ref="BW166847:BX166847"/>
    <mergeCell ref="BV164583:BV164586"/>
    <mergeCell ref="BX164583:BX164586"/>
    <mergeCell ref="BV164588:BV164590"/>
    <mergeCell ref="BX164588:BX164591"/>
    <mergeCell ref="BV164592:BV164595"/>
    <mergeCell ref="BX164593:BX164595"/>
    <mergeCell ref="BV164597:BV164600"/>
    <mergeCell ref="BV164602:BV164604"/>
    <mergeCell ref="BW166003:BX166003"/>
    <mergeCell ref="BV166004:BV166007"/>
    <mergeCell ref="BW166004:BX166004"/>
    <mergeCell ref="BW166005:BX166005"/>
    <mergeCell ref="BW166006:BX166006"/>
    <mergeCell ref="BW166007:BX166007"/>
    <mergeCell ref="BV166009:BV166012"/>
    <mergeCell ref="BW166009:BX166010"/>
    <mergeCell ref="BW166011:BX166011"/>
    <mergeCell ref="BW166012:BX166012"/>
    <mergeCell ref="BV163757:BV163760"/>
    <mergeCell ref="BV163762:BV163764"/>
    <mergeCell ref="BW164563:BX164563"/>
    <mergeCell ref="BV164564:BV164567"/>
    <mergeCell ref="BW164564:BX164564"/>
    <mergeCell ref="BW164565:BX164565"/>
    <mergeCell ref="BW164566:BX164566"/>
    <mergeCell ref="BW164567:BX164567"/>
    <mergeCell ref="BV164569:BV164572"/>
    <mergeCell ref="BW164569:BX164570"/>
    <mergeCell ref="BW164571:BX164571"/>
    <mergeCell ref="BW164572:BX164572"/>
    <mergeCell ref="BW164573:BX164573"/>
    <mergeCell ref="BV164574:BV164576"/>
    <mergeCell ref="BW164574:BX164574"/>
    <mergeCell ref="BW164575:BX164575"/>
    <mergeCell ref="BW164577:BX164578"/>
    <mergeCell ref="BV164578:BV164581"/>
    <mergeCell ref="BW164579:BX164579"/>
    <mergeCell ref="BV163729:BV163732"/>
    <mergeCell ref="BW163729:BX163730"/>
    <mergeCell ref="BW163731:BX163731"/>
    <mergeCell ref="BW163732:BX163732"/>
    <mergeCell ref="BW163733:BX163733"/>
    <mergeCell ref="BV163734:BV163736"/>
    <mergeCell ref="BW163734:BX163734"/>
    <mergeCell ref="BW163735:BX163735"/>
    <mergeCell ref="BW163737:BX163738"/>
    <mergeCell ref="BV163738:BV163741"/>
    <mergeCell ref="BW163739:BX163739"/>
    <mergeCell ref="BV163743:BV163746"/>
    <mergeCell ref="BX163743:BX163746"/>
    <mergeCell ref="BV163748:BV163750"/>
    <mergeCell ref="BX163748:BX163751"/>
    <mergeCell ref="BV163752:BV163755"/>
    <mergeCell ref="BX163753:BX163755"/>
    <mergeCell ref="BW162293:BX162293"/>
    <mergeCell ref="BV162294:BV162296"/>
    <mergeCell ref="BW162294:BX162294"/>
    <mergeCell ref="BW162295:BX162295"/>
    <mergeCell ref="BW162297:BX162298"/>
    <mergeCell ref="BV162298:BV162301"/>
    <mergeCell ref="BW162299:BX162299"/>
    <mergeCell ref="BV162303:BV162306"/>
    <mergeCell ref="BX162303:BX162306"/>
    <mergeCell ref="BV162308:BV162310"/>
    <mergeCell ref="BX162308:BX162311"/>
    <mergeCell ref="BV162312:BV162315"/>
    <mergeCell ref="BX162313:BX162315"/>
    <mergeCell ref="BV162317:BV162320"/>
    <mergeCell ref="BV162322:BV162324"/>
    <mergeCell ref="BW163723:BX163723"/>
    <mergeCell ref="BV163724:BV163727"/>
    <mergeCell ref="BW163724:BX163724"/>
    <mergeCell ref="BW163725:BX163725"/>
    <mergeCell ref="BW163726:BX163726"/>
    <mergeCell ref="BW163727:BX163727"/>
    <mergeCell ref="BV161463:BV161466"/>
    <mergeCell ref="BX161463:BX161466"/>
    <mergeCell ref="BV161468:BV161470"/>
    <mergeCell ref="BX161468:BX161471"/>
    <mergeCell ref="BV161472:BV161475"/>
    <mergeCell ref="BX161473:BX161475"/>
    <mergeCell ref="BV161477:BV161480"/>
    <mergeCell ref="BV161482:BV161484"/>
    <mergeCell ref="BW162283:BX162283"/>
    <mergeCell ref="BV162284:BV162287"/>
    <mergeCell ref="BW162284:BX162284"/>
    <mergeCell ref="BW162285:BX162285"/>
    <mergeCell ref="BW162286:BX162286"/>
    <mergeCell ref="BW162287:BX162287"/>
    <mergeCell ref="BV162289:BV162292"/>
    <mergeCell ref="BW162289:BX162290"/>
    <mergeCell ref="BW162291:BX162291"/>
    <mergeCell ref="BW162292:BX162292"/>
    <mergeCell ref="BW161443:BX161443"/>
    <mergeCell ref="BV161444:BV161447"/>
    <mergeCell ref="BW161444:BX161444"/>
    <mergeCell ref="BW161445:BX161445"/>
    <mergeCell ref="BW161446:BX161446"/>
    <mergeCell ref="BW161447:BX161447"/>
    <mergeCell ref="BV161449:BV161452"/>
    <mergeCell ref="BW161449:BX161450"/>
    <mergeCell ref="BW161451:BX161451"/>
    <mergeCell ref="BW161452:BX161452"/>
    <mergeCell ref="BW161453:BX161453"/>
    <mergeCell ref="BV161454:BV161456"/>
    <mergeCell ref="BW161454:BX161454"/>
    <mergeCell ref="BW161455:BX161455"/>
    <mergeCell ref="BW161457:BX161458"/>
    <mergeCell ref="BV161458:BV161461"/>
    <mergeCell ref="BW161459:BX161459"/>
    <mergeCell ref="BW130813:BX130813"/>
    <mergeCell ref="BW130814:BX130814"/>
    <mergeCell ref="BW130815:BX130815"/>
    <mergeCell ref="BW130817:BX130818"/>
    <mergeCell ref="BW130819:BX130819"/>
    <mergeCell ref="BX130823:BX130826"/>
    <mergeCell ref="BX130828:BX130831"/>
    <mergeCell ref="BX130833:BX130835"/>
    <mergeCell ref="BV130743:BV130746"/>
    <mergeCell ref="BX130743:BX130746"/>
    <mergeCell ref="BV130748:BV130750"/>
    <mergeCell ref="BX130748:BX130751"/>
    <mergeCell ref="BV130752:BV130755"/>
    <mergeCell ref="BX130753:BX130755"/>
    <mergeCell ref="BV130757:BV130760"/>
    <mergeCell ref="BV130762:BV130844"/>
    <mergeCell ref="BW130763:BX130763"/>
    <mergeCell ref="BW130764:BX130764"/>
    <mergeCell ref="BW130765:BX130765"/>
    <mergeCell ref="BW130766:BX130766"/>
    <mergeCell ref="BW130767:BX130767"/>
    <mergeCell ref="BW130769:BX130770"/>
    <mergeCell ref="BW130771:BX130771"/>
    <mergeCell ref="BW130772:BX130772"/>
    <mergeCell ref="BW130773:BX130773"/>
    <mergeCell ref="BW130774:BX130774"/>
    <mergeCell ref="BW130775:BX130775"/>
    <mergeCell ref="BW130777:BX130778"/>
    <mergeCell ref="BW130779:BX130779"/>
    <mergeCell ref="BX130783:BX130786"/>
    <mergeCell ref="BX130788:BX130791"/>
    <mergeCell ref="BX130793:BX130795"/>
    <mergeCell ref="BW130807:BX130807"/>
    <mergeCell ref="BW130809:BX130810"/>
    <mergeCell ref="BW130811:BX130811"/>
    <mergeCell ref="BW130812:BX130812"/>
    <mergeCell ref="BX128868:BX128871"/>
    <mergeCell ref="BX128873:BX128875"/>
    <mergeCell ref="BW130723:BX130723"/>
    <mergeCell ref="BV130724:BV130727"/>
    <mergeCell ref="BW130724:BX130724"/>
    <mergeCell ref="BW130725:BX130725"/>
    <mergeCell ref="BW130726:BX130726"/>
    <mergeCell ref="BW130727:BX130727"/>
    <mergeCell ref="BV130729:BV130732"/>
    <mergeCell ref="BW130729:BX130730"/>
    <mergeCell ref="BW130731:BX130731"/>
    <mergeCell ref="BW130732:BX130732"/>
    <mergeCell ref="BW130733:BX130733"/>
    <mergeCell ref="BV130734:BV130736"/>
    <mergeCell ref="BW130734:BX130734"/>
    <mergeCell ref="BW130735:BX130735"/>
    <mergeCell ref="BW130737:BX130738"/>
    <mergeCell ref="BV130738:BV130741"/>
    <mergeCell ref="BW130739:BX130739"/>
    <mergeCell ref="BW128844:BX128844"/>
    <mergeCell ref="BW128845:BX128845"/>
    <mergeCell ref="BW128846:BX128846"/>
    <mergeCell ref="BW128847:BX128847"/>
    <mergeCell ref="BW128849:BX128850"/>
    <mergeCell ref="BW128851:BX128851"/>
    <mergeCell ref="BW128852:BX128852"/>
    <mergeCell ref="BW128853:BX128853"/>
    <mergeCell ref="BW128854:BX128854"/>
    <mergeCell ref="BW128855:BX128855"/>
    <mergeCell ref="BW128857:BX128858"/>
    <mergeCell ref="BW128859:BX128859"/>
    <mergeCell ref="BX128863:BX128866"/>
    <mergeCell ref="BW130803:BX130803"/>
    <mergeCell ref="BW130804:BX130804"/>
    <mergeCell ref="BW130805:BX130805"/>
    <mergeCell ref="BW130806:BX130806"/>
    <mergeCell ref="BW128773:BX128773"/>
    <mergeCell ref="BV128774:BV128776"/>
    <mergeCell ref="BW128774:BX128774"/>
    <mergeCell ref="BW128775:BX128775"/>
    <mergeCell ref="BW128777:BX128778"/>
    <mergeCell ref="BV128778:BV128781"/>
    <mergeCell ref="BW128779:BX128779"/>
    <mergeCell ref="BV128783:BV128786"/>
    <mergeCell ref="BX128783:BX128786"/>
    <mergeCell ref="BV128788:BV128790"/>
    <mergeCell ref="BX128788:BX128791"/>
    <mergeCell ref="BV128792:BV128795"/>
    <mergeCell ref="BX128793:BX128795"/>
    <mergeCell ref="BV128797:BV128800"/>
    <mergeCell ref="BV128802:BV128884"/>
    <mergeCell ref="BW128803:BX128803"/>
    <mergeCell ref="BW128804:BX128804"/>
    <mergeCell ref="BW128805:BX128805"/>
    <mergeCell ref="BW128806:BX128806"/>
    <mergeCell ref="BW128807:BX128807"/>
    <mergeCell ref="BW128809:BX128810"/>
    <mergeCell ref="BW128811:BX128811"/>
    <mergeCell ref="BW128812:BX128812"/>
    <mergeCell ref="BW128813:BX128813"/>
    <mergeCell ref="BW128814:BX128814"/>
    <mergeCell ref="BW128815:BX128815"/>
    <mergeCell ref="BW128817:BX128818"/>
    <mergeCell ref="BW128819:BX128819"/>
    <mergeCell ref="BX128823:BX128826"/>
    <mergeCell ref="BX128828:BX128831"/>
    <mergeCell ref="BX128833:BX128835"/>
    <mergeCell ref="BW128843:BX128843"/>
    <mergeCell ref="BW125493:BX125493"/>
    <mergeCell ref="BW125494:BX125494"/>
    <mergeCell ref="BW125495:BX125495"/>
    <mergeCell ref="BW125497:BX125498"/>
    <mergeCell ref="BW125499:BX125499"/>
    <mergeCell ref="BX125503:BX125506"/>
    <mergeCell ref="BX125508:BX125511"/>
    <mergeCell ref="BX125513:BX125515"/>
    <mergeCell ref="BW128763:BX128763"/>
    <mergeCell ref="BV128764:BV128767"/>
    <mergeCell ref="BW128764:BX128764"/>
    <mergeCell ref="BW128765:BX128765"/>
    <mergeCell ref="BW128766:BX128766"/>
    <mergeCell ref="BW128767:BX128767"/>
    <mergeCell ref="BV128769:BV128772"/>
    <mergeCell ref="BW128769:BX128770"/>
    <mergeCell ref="BW128771:BX128771"/>
    <mergeCell ref="BW128772:BX128772"/>
    <mergeCell ref="BV125423:BV125426"/>
    <mergeCell ref="BX125423:BX125426"/>
    <mergeCell ref="BV125428:BV125430"/>
    <mergeCell ref="BX125428:BX125431"/>
    <mergeCell ref="BV125432:BV125435"/>
    <mergeCell ref="BX125433:BX125435"/>
    <mergeCell ref="BV125437:BV125440"/>
    <mergeCell ref="BV125442:BV125524"/>
    <mergeCell ref="BW125443:BX125443"/>
    <mergeCell ref="BW125444:BX125444"/>
    <mergeCell ref="BW125445:BX125445"/>
    <mergeCell ref="BW125446:BX125446"/>
    <mergeCell ref="BW125447:BX125447"/>
    <mergeCell ref="BW125449:BX125450"/>
    <mergeCell ref="BW125451:BX125451"/>
    <mergeCell ref="BW125452:BX125452"/>
    <mergeCell ref="BW125453:BX125453"/>
    <mergeCell ref="BW125454:BX125454"/>
    <mergeCell ref="BW125455:BX125455"/>
    <mergeCell ref="BW125457:BX125458"/>
    <mergeCell ref="BW125459:BX125459"/>
    <mergeCell ref="BX125463:BX125466"/>
    <mergeCell ref="BX125468:BX125471"/>
    <mergeCell ref="BX125473:BX125475"/>
    <mergeCell ref="BW125483:BX125483"/>
    <mergeCell ref="BW125484:BX125484"/>
    <mergeCell ref="BW125485:BX125485"/>
    <mergeCell ref="BW125486:BX125486"/>
    <mergeCell ref="BW125487:BX125487"/>
    <mergeCell ref="BW125489:BX125490"/>
    <mergeCell ref="BW125491:BX125491"/>
    <mergeCell ref="BW125492:BX125492"/>
    <mergeCell ref="BW125413:BX125413"/>
    <mergeCell ref="BV125414:BV125416"/>
    <mergeCell ref="BW125414:BX125414"/>
    <mergeCell ref="BW125415:BX125415"/>
    <mergeCell ref="BW125417:BX125418"/>
    <mergeCell ref="BV125418:BV125421"/>
    <mergeCell ref="BW125419:BX125419"/>
    <mergeCell ref="BV123482:BV123564"/>
    <mergeCell ref="BW123483:BX123483"/>
    <mergeCell ref="BW123484:BX123484"/>
    <mergeCell ref="BW123485:BX123485"/>
    <mergeCell ref="BW123486:BX123486"/>
    <mergeCell ref="BW123487:BX123487"/>
    <mergeCell ref="BW123489:BX123490"/>
    <mergeCell ref="BW123491:BX123491"/>
    <mergeCell ref="BW123492:BX123492"/>
    <mergeCell ref="BW123493:BX123493"/>
    <mergeCell ref="BW123494:BX123494"/>
    <mergeCell ref="BW123495:BX123495"/>
    <mergeCell ref="BW123497:BX123498"/>
    <mergeCell ref="BW123499:BX123499"/>
    <mergeCell ref="BW123531:BX123531"/>
    <mergeCell ref="BW123532:BX123532"/>
    <mergeCell ref="BW123533:BX123533"/>
    <mergeCell ref="BW123534:BX123534"/>
    <mergeCell ref="BW123535:BX123535"/>
    <mergeCell ref="BW123537:BX123538"/>
    <mergeCell ref="BW123539:BX123539"/>
    <mergeCell ref="BX123543:BX123546"/>
    <mergeCell ref="BX123553:BX123555"/>
    <mergeCell ref="BW125403:BX125403"/>
    <mergeCell ref="BV125404:BV125407"/>
    <mergeCell ref="BW125404:BX125404"/>
    <mergeCell ref="BW125405:BX125405"/>
    <mergeCell ref="BW125406:BX125406"/>
    <mergeCell ref="BW125407:BX125407"/>
    <mergeCell ref="BV125409:BV125412"/>
    <mergeCell ref="BW125409:BX125410"/>
    <mergeCell ref="BW125411:BX125411"/>
    <mergeCell ref="BW125412:BX125412"/>
    <mergeCell ref="BX123548:BX123551"/>
    <mergeCell ref="BW120165:BX120165"/>
    <mergeCell ref="BW120166:BX120166"/>
    <mergeCell ref="BW120167:BX120167"/>
    <mergeCell ref="BW120169:BX120170"/>
    <mergeCell ref="BW120171:BX120171"/>
    <mergeCell ref="BW120172:BX120172"/>
    <mergeCell ref="BW120173:BX120173"/>
    <mergeCell ref="BW120174:BX120174"/>
    <mergeCell ref="BW120175:BX120175"/>
    <mergeCell ref="BW120177:BX120178"/>
    <mergeCell ref="BW120179:BX120179"/>
    <mergeCell ref="BX120183:BX120186"/>
    <mergeCell ref="BX120188:BX120191"/>
    <mergeCell ref="BX120193:BX120195"/>
    <mergeCell ref="BW123443:BX123443"/>
    <mergeCell ref="BV123444:BV123447"/>
    <mergeCell ref="BW123444:BX123444"/>
    <mergeCell ref="BW123445:BX123445"/>
    <mergeCell ref="BW123446:BX123446"/>
    <mergeCell ref="BW123447:BX123447"/>
    <mergeCell ref="BX123473:BX123475"/>
    <mergeCell ref="BV123477:BV123480"/>
    <mergeCell ref="BX123503:BX123506"/>
    <mergeCell ref="BX123508:BX123511"/>
    <mergeCell ref="BX123513:BX123515"/>
    <mergeCell ref="BW123523:BX123523"/>
    <mergeCell ref="BW123524:BX123524"/>
    <mergeCell ref="BW123525:BX123525"/>
    <mergeCell ref="BW123526:BX123526"/>
    <mergeCell ref="BW123527:BX123527"/>
    <mergeCell ref="BW123529:BX123530"/>
    <mergeCell ref="BV120094:BV120096"/>
    <mergeCell ref="BW120094:BX120094"/>
    <mergeCell ref="BW120095:BX120095"/>
    <mergeCell ref="BW120097:BX120098"/>
    <mergeCell ref="BV120098:BV120101"/>
    <mergeCell ref="BW120099:BX120099"/>
    <mergeCell ref="BV120103:BV120106"/>
    <mergeCell ref="BX120103:BX120106"/>
    <mergeCell ref="BV120108:BV120110"/>
    <mergeCell ref="BX120108:BX120111"/>
    <mergeCell ref="BV120112:BV120115"/>
    <mergeCell ref="BX120113:BX120115"/>
    <mergeCell ref="BV120117:BV120120"/>
    <mergeCell ref="BV120122:BV120204"/>
    <mergeCell ref="BW120123:BX120123"/>
    <mergeCell ref="BW120124:BX120124"/>
    <mergeCell ref="BW120125:BX120125"/>
    <mergeCell ref="BW120126:BX120126"/>
    <mergeCell ref="BW120127:BX120127"/>
    <mergeCell ref="BW120129:BX120130"/>
    <mergeCell ref="BW120131:BX120131"/>
    <mergeCell ref="BW120132:BX120132"/>
    <mergeCell ref="BW120133:BX120133"/>
    <mergeCell ref="BW120134:BX120134"/>
    <mergeCell ref="BW120135:BX120135"/>
    <mergeCell ref="BW120137:BX120138"/>
    <mergeCell ref="BW120139:BX120139"/>
    <mergeCell ref="BX120143:BX120146"/>
    <mergeCell ref="BX120148:BX120151"/>
    <mergeCell ref="BX120153:BX120155"/>
    <mergeCell ref="BW120163:BX120163"/>
    <mergeCell ref="BW120164:BX120164"/>
    <mergeCell ref="BX114868:BX114871"/>
    <mergeCell ref="BX114873:BX114875"/>
    <mergeCell ref="BV118162:BV118244"/>
    <mergeCell ref="BW118163:BX118163"/>
    <mergeCell ref="BW118164:BX118164"/>
    <mergeCell ref="BW118165:BX118165"/>
    <mergeCell ref="BW118166:BX118166"/>
    <mergeCell ref="BW118167:BX118167"/>
    <mergeCell ref="BW118169:BX118170"/>
    <mergeCell ref="BW118171:BX118171"/>
    <mergeCell ref="BW118172:BX118172"/>
    <mergeCell ref="BW118173:BX118173"/>
    <mergeCell ref="BW118174:BX118174"/>
    <mergeCell ref="BW118175:BX118175"/>
    <mergeCell ref="BW118177:BX118178"/>
    <mergeCell ref="BW118179:BX118179"/>
    <mergeCell ref="BX118183:BX118186"/>
    <mergeCell ref="BX118188:BX118191"/>
    <mergeCell ref="BX118193:BX118195"/>
    <mergeCell ref="BW118203:BX118203"/>
    <mergeCell ref="BW118204:BX118204"/>
    <mergeCell ref="BW118205:BX118205"/>
    <mergeCell ref="BW118206:BX118206"/>
    <mergeCell ref="BW118207:BX118207"/>
    <mergeCell ref="BX114823:BX114826"/>
    <mergeCell ref="BX114828:BX114831"/>
    <mergeCell ref="BX114833:BX114835"/>
    <mergeCell ref="BW114843:BX114843"/>
    <mergeCell ref="BW114844:BX114844"/>
    <mergeCell ref="BW114845:BX114845"/>
    <mergeCell ref="BW114846:BX114846"/>
    <mergeCell ref="BW114847:BX114847"/>
    <mergeCell ref="BW114849:BX114850"/>
    <mergeCell ref="BW114851:BX114851"/>
    <mergeCell ref="BW114852:BX114852"/>
    <mergeCell ref="BW114853:BX114853"/>
    <mergeCell ref="BW114854:BX114854"/>
    <mergeCell ref="BW114855:BX114855"/>
    <mergeCell ref="BW114857:BX114858"/>
    <mergeCell ref="BW114859:BX114859"/>
    <mergeCell ref="BX114863:BX114866"/>
    <mergeCell ref="BV160023:BV160026"/>
    <mergeCell ref="BX160023:BX160026"/>
    <mergeCell ref="BV160028:BV160030"/>
    <mergeCell ref="BX160028:BX160031"/>
    <mergeCell ref="BV160032:BV160035"/>
    <mergeCell ref="BX160033:BX160035"/>
    <mergeCell ref="BV160037:BV160040"/>
    <mergeCell ref="BV160042:BV160044"/>
    <mergeCell ref="BW112843:BX112843"/>
    <mergeCell ref="BW112844:BX112844"/>
    <mergeCell ref="BW112845:BX112845"/>
    <mergeCell ref="BW112846:BX112846"/>
    <mergeCell ref="BW112847:BX112847"/>
    <mergeCell ref="BW112849:BX112850"/>
    <mergeCell ref="BW112851:BX112851"/>
    <mergeCell ref="BW112852:BX112852"/>
    <mergeCell ref="BW112853:BX112853"/>
    <mergeCell ref="BW112854:BX112854"/>
    <mergeCell ref="BW112855:BX112855"/>
    <mergeCell ref="BW112857:BX112858"/>
    <mergeCell ref="BW112859:BX112859"/>
    <mergeCell ref="BX112863:BX112866"/>
    <mergeCell ref="BX112868:BX112871"/>
    <mergeCell ref="BX112873:BX112875"/>
    <mergeCell ref="BW112883:BX112883"/>
    <mergeCell ref="BW112884:BX112884"/>
    <mergeCell ref="BW112885:BX112885"/>
    <mergeCell ref="BW112886:BX112886"/>
    <mergeCell ref="BW112887:BX112887"/>
    <mergeCell ref="BW112889:BX112890"/>
    <mergeCell ref="BW112891:BX112891"/>
    <mergeCell ref="BW112892:BX112892"/>
    <mergeCell ref="BV159197:BV159200"/>
    <mergeCell ref="BV159202:BV159204"/>
    <mergeCell ref="BW160003:BX160003"/>
    <mergeCell ref="BV160004:BV160007"/>
    <mergeCell ref="BW160004:BX160004"/>
    <mergeCell ref="BW160005:BX160005"/>
    <mergeCell ref="BW160006:BX160006"/>
    <mergeCell ref="BW160007:BX160007"/>
    <mergeCell ref="BV160009:BV160012"/>
    <mergeCell ref="BW160009:BX160010"/>
    <mergeCell ref="BW160011:BX160011"/>
    <mergeCell ref="BW160012:BX160012"/>
    <mergeCell ref="BW160013:BX160013"/>
    <mergeCell ref="BV160014:BV160016"/>
    <mergeCell ref="BW160014:BX160014"/>
    <mergeCell ref="BW160015:BX160015"/>
    <mergeCell ref="BW160017:BX160018"/>
    <mergeCell ref="BV160018:BV160021"/>
    <mergeCell ref="BW160019:BX160019"/>
    <mergeCell ref="BV159169:BV159172"/>
    <mergeCell ref="BW159169:BX159170"/>
    <mergeCell ref="BW159171:BX159171"/>
    <mergeCell ref="BW159172:BX159172"/>
    <mergeCell ref="BW159173:BX159173"/>
    <mergeCell ref="BV159174:BV159176"/>
    <mergeCell ref="BW159174:BX159174"/>
    <mergeCell ref="BW159175:BX159175"/>
    <mergeCell ref="BW159177:BX159178"/>
    <mergeCell ref="BV159178:BV159181"/>
    <mergeCell ref="BW159179:BX159179"/>
    <mergeCell ref="BV159183:BV159186"/>
    <mergeCell ref="BX159183:BX159186"/>
    <mergeCell ref="BV159188:BV159190"/>
    <mergeCell ref="BX159188:BX159191"/>
    <mergeCell ref="BV159192:BV159195"/>
    <mergeCell ref="BX159193:BX159195"/>
    <mergeCell ref="BW157733:BX157733"/>
    <mergeCell ref="BV157734:BV157736"/>
    <mergeCell ref="BW157734:BX157734"/>
    <mergeCell ref="BW157735:BX157735"/>
    <mergeCell ref="BW157737:BX157738"/>
    <mergeCell ref="BV157738:BV157741"/>
    <mergeCell ref="BW157739:BX157739"/>
    <mergeCell ref="BV157743:BV157746"/>
    <mergeCell ref="BX157743:BX157746"/>
    <mergeCell ref="BV157748:BV157750"/>
    <mergeCell ref="BX157748:BX157751"/>
    <mergeCell ref="BV157752:BV157755"/>
    <mergeCell ref="BX157753:BX157755"/>
    <mergeCell ref="BV157757:BV157760"/>
    <mergeCell ref="BV157762:BV157764"/>
    <mergeCell ref="BW159163:BX159163"/>
    <mergeCell ref="BV159164:BV159167"/>
    <mergeCell ref="BW159164:BX159164"/>
    <mergeCell ref="BW159165:BX159165"/>
    <mergeCell ref="BW159166:BX159166"/>
    <mergeCell ref="BW159167:BX159167"/>
    <mergeCell ref="BV156903:BV156906"/>
    <mergeCell ref="BX156903:BX156906"/>
    <mergeCell ref="BV156908:BV156910"/>
    <mergeCell ref="BX156908:BX156911"/>
    <mergeCell ref="BV156912:BV156915"/>
    <mergeCell ref="BX156913:BX156915"/>
    <mergeCell ref="BV156917:BV156920"/>
    <mergeCell ref="BV156922:BV156924"/>
    <mergeCell ref="BW157723:BX157723"/>
    <mergeCell ref="BV157724:BV157727"/>
    <mergeCell ref="BW157724:BX157724"/>
    <mergeCell ref="BW157725:BX157725"/>
    <mergeCell ref="BW157726:BX157726"/>
    <mergeCell ref="BW157727:BX157727"/>
    <mergeCell ref="BV157729:BV157732"/>
    <mergeCell ref="BW157729:BX157730"/>
    <mergeCell ref="BW157731:BX157731"/>
    <mergeCell ref="BW157732:BX157732"/>
    <mergeCell ref="BV155477:BV155480"/>
    <mergeCell ref="BV155482:BV155484"/>
    <mergeCell ref="BW156883:BX156883"/>
    <mergeCell ref="BV156884:BV156887"/>
    <mergeCell ref="BW156884:BX156884"/>
    <mergeCell ref="BW156885:BX156885"/>
    <mergeCell ref="BW156886:BX156886"/>
    <mergeCell ref="BW156887:BX156887"/>
    <mergeCell ref="BV156889:BV156892"/>
    <mergeCell ref="BW156889:BX156890"/>
    <mergeCell ref="BW156891:BX156891"/>
    <mergeCell ref="BW156892:BX156892"/>
    <mergeCell ref="BW156893:BX156893"/>
    <mergeCell ref="BV156894:BV156896"/>
    <mergeCell ref="BW156894:BX156894"/>
    <mergeCell ref="BW156895:BX156895"/>
    <mergeCell ref="BW156897:BX156898"/>
    <mergeCell ref="BV156898:BV156901"/>
    <mergeCell ref="BW156899:BX156899"/>
    <mergeCell ref="BV155449:BV155452"/>
    <mergeCell ref="BW155449:BX155450"/>
    <mergeCell ref="BW155451:BX155451"/>
    <mergeCell ref="BW155452:BX155452"/>
    <mergeCell ref="BW155453:BX155453"/>
    <mergeCell ref="BV155454:BV155456"/>
    <mergeCell ref="BW155454:BX155454"/>
    <mergeCell ref="BW155455:BX155455"/>
    <mergeCell ref="BW155457:BX155458"/>
    <mergeCell ref="BV155458:BV155461"/>
    <mergeCell ref="BW155459:BX155459"/>
    <mergeCell ref="BV155463:BV155466"/>
    <mergeCell ref="BX155463:BX155466"/>
    <mergeCell ref="BV155468:BV155470"/>
    <mergeCell ref="BX155468:BX155471"/>
    <mergeCell ref="BV155472:BV155475"/>
    <mergeCell ref="BX155473:BX155475"/>
    <mergeCell ref="BW154613:BX154613"/>
    <mergeCell ref="BV154614:BV154616"/>
    <mergeCell ref="BW154614:BX154614"/>
    <mergeCell ref="BW154615:BX154615"/>
    <mergeCell ref="BW154617:BX154618"/>
    <mergeCell ref="BV154618:BV154621"/>
    <mergeCell ref="BW154619:BX154619"/>
    <mergeCell ref="BV154623:BV154626"/>
    <mergeCell ref="BX154623:BX154626"/>
    <mergeCell ref="BV154628:BV154630"/>
    <mergeCell ref="BX154628:BX154631"/>
    <mergeCell ref="BV154632:BV154635"/>
    <mergeCell ref="BX154633:BX154635"/>
    <mergeCell ref="BV154637:BV154640"/>
    <mergeCell ref="BV154642:BV154644"/>
    <mergeCell ref="BW155443:BX155443"/>
    <mergeCell ref="BV155444:BV155447"/>
    <mergeCell ref="BW155444:BX155444"/>
    <mergeCell ref="BW155445:BX155445"/>
    <mergeCell ref="BW155446:BX155446"/>
    <mergeCell ref="BW155447:BX155447"/>
    <mergeCell ref="BV153183:BV153186"/>
    <mergeCell ref="BX153183:BX153186"/>
    <mergeCell ref="BV153188:BV153190"/>
    <mergeCell ref="BX153188:BX153191"/>
    <mergeCell ref="BV153192:BV153195"/>
    <mergeCell ref="BX153193:BX153195"/>
    <mergeCell ref="BV153197:BV153200"/>
    <mergeCell ref="BV153202:BV153204"/>
    <mergeCell ref="BW154603:BX154603"/>
    <mergeCell ref="BV154604:BV154607"/>
    <mergeCell ref="BW154604:BX154604"/>
    <mergeCell ref="BW154605:BX154605"/>
    <mergeCell ref="BW154606:BX154606"/>
    <mergeCell ref="BW154607:BX154607"/>
    <mergeCell ref="BV154609:BV154612"/>
    <mergeCell ref="BW154609:BX154610"/>
    <mergeCell ref="BW154611:BX154611"/>
    <mergeCell ref="BW154612:BX154612"/>
    <mergeCell ref="BV152357:BV152360"/>
    <mergeCell ref="BV152362:BV152364"/>
    <mergeCell ref="BW153163:BX153163"/>
    <mergeCell ref="BV153164:BV153167"/>
    <mergeCell ref="BW153164:BX153164"/>
    <mergeCell ref="BW153165:BX153165"/>
    <mergeCell ref="BW153166:BX153166"/>
    <mergeCell ref="BW153167:BX153167"/>
    <mergeCell ref="BV153169:BV153172"/>
    <mergeCell ref="BW153169:BX153170"/>
    <mergeCell ref="BW153171:BX153171"/>
    <mergeCell ref="BW153172:BX153172"/>
    <mergeCell ref="BW153173:BX153173"/>
    <mergeCell ref="BV153174:BV153176"/>
    <mergeCell ref="BW153174:BX153174"/>
    <mergeCell ref="BW153175:BX153175"/>
    <mergeCell ref="BW153177:BX153178"/>
    <mergeCell ref="BV153178:BV153181"/>
    <mergeCell ref="BW153179:BX153179"/>
    <mergeCell ref="BV152329:BV152332"/>
    <mergeCell ref="BW152329:BX152330"/>
    <mergeCell ref="BW152331:BX152331"/>
    <mergeCell ref="BW152332:BX152332"/>
    <mergeCell ref="BW152333:BX152333"/>
    <mergeCell ref="BV152334:BV152336"/>
    <mergeCell ref="BW152334:BX152334"/>
    <mergeCell ref="BW152335:BX152335"/>
    <mergeCell ref="BW152337:BX152338"/>
    <mergeCell ref="BV152338:BV152341"/>
    <mergeCell ref="BW152339:BX152339"/>
    <mergeCell ref="BV152343:BV152346"/>
    <mergeCell ref="BX152343:BX152346"/>
    <mergeCell ref="BV152348:BV152350"/>
    <mergeCell ref="BX152348:BX152351"/>
    <mergeCell ref="BV152352:BV152355"/>
    <mergeCell ref="BX152353:BX152355"/>
    <mergeCell ref="BW150893:BX150893"/>
    <mergeCell ref="BV150894:BV150896"/>
    <mergeCell ref="BW150894:BX150894"/>
    <mergeCell ref="BW150895:BX150895"/>
    <mergeCell ref="BW150897:BX150898"/>
    <mergeCell ref="BV150898:BV150901"/>
    <mergeCell ref="BW150899:BX150899"/>
    <mergeCell ref="BV150903:BV150906"/>
    <mergeCell ref="BX150903:BX150906"/>
    <mergeCell ref="BV150908:BV150910"/>
    <mergeCell ref="BX150908:BX150911"/>
    <mergeCell ref="BV150912:BV150915"/>
    <mergeCell ref="BX150913:BX150915"/>
    <mergeCell ref="BV150917:BV150920"/>
    <mergeCell ref="BV150922:BV150924"/>
    <mergeCell ref="BW152323:BX152323"/>
    <mergeCell ref="BV152324:BV152327"/>
    <mergeCell ref="BW152324:BX152324"/>
    <mergeCell ref="BW152325:BX152325"/>
    <mergeCell ref="BW152326:BX152326"/>
    <mergeCell ref="BW152327:BX152327"/>
    <mergeCell ref="BV150063:BV150066"/>
    <mergeCell ref="BX150063:BX150066"/>
    <mergeCell ref="BV150068:BV150070"/>
    <mergeCell ref="BX150068:BX150071"/>
    <mergeCell ref="BV150072:BV150075"/>
    <mergeCell ref="BX150073:BX150075"/>
    <mergeCell ref="BV150077:BV150080"/>
    <mergeCell ref="BV150082:BV150084"/>
    <mergeCell ref="BW150883:BX150883"/>
    <mergeCell ref="BV150884:BV150887"/>
    <mergeCell ref="BW150884:BX150884"/>
    <mergeCell ref="BW150885:BX150885"/>
    <mergeCell ref="BW150886:BX150886"/>
    <mergeCell ref="BW150887:BX150887"/>
    <mergeCell ref="BV150889:BV150892"/>
    <mergeCell ref="BW150889:BX150890"/>
    <mergeCell ref="BW150891:BX150891"/>
    <mergeCell ref="BW150892:BX150892"/>
    <mergeCell ref="BV148637:BV148640"/>
    <mergeCell ref="BV148642:BV148644"/>
    <mergeCell ref="BW150043:BX150043"/>
    <mergeCell ref="BV150044:BV150047"/>
    <mergeCell ref="BW150044:BX150044"/>
    <mergeCell ref="BW150045:BX150045"/>
    <mergeCell ref="BW150046:BX150046"/>
    <mergeCell ref="BW150047:BX150047"/>
    <mergeCell ref="BV150049:BV150052"/>
    <mergeCell ref="BW150049:BX150050"/>
    <mergeCell ref="BW150051:BX150051"/>
    <mergeCell ref="BW150052:BX150052"/>
    <mergeCell ref="BW150053:BX150053"/>
    <mergeCell ref="BV150054:BV150056"/>
    <mergeCell ref="BW150054:BX150054"/>
    <mergeCell ref="BW150055:BX150055"/>
    <mergeCell ref="BW150057:BX150058"/>
    <mergeCell ref="BV150058:BV150061"/>
    <mergeCell ref="BW150059:BX150059"/>
    <mergeCell ref="BV148609:BV148612"/>
    <mergeCell ref="BW148609:BX148610"/>
    <mergeCell ref="BW148611:BX148611"/>
    <mergeCell ref="BW148612:BX148612"/>
    <mergeCell ref="BW148613:BX148613"/>
    <mergeCell ref="BV148614:BV148616"/>
    <mergeCell ref="BW148614:BX148614"/>
    <mergeCell ref="BW148615:BX148615"/>
    <mergeCell ref="BW148617:BX148618"/>
    <mergeCell ref="BV148618:BV148621"/>
    <mergeCell ref="BW148619:BX148619"/>
    <mergeCell ref="BV148623:BV148626"/>
    <mergeCell ref="BX148623:BX148626"/>
    <mergeCell ref="BV148628:BV148630"/>
    <mergeCell ref="BX148628:BX148631"/>
    <mergeCell ref="BV148632:BV148635"/>
    <mergeCell ref="BX148633:BX148635"/>
    <mergeCell ref="BW147773:BX147773"/>
    <mergeCell ref="BV147774:BV147776"/>
    <mergeCell ref="BW147774:BX147774"/>
    <mergeCell ref="BW147775:BX147775"/>
    <mergeCell ref="BW147777:BX147778"/>
    <mergeCell ref="BV147778:BV147781"/>
    <mergeCell ref="BW147779:BX147779"/>
    <mergeCell ref="BV147783:BV147786"/>
    <mergeCell ref="BX147783:BX147786"/>
    <mergeCell ref="BV147788:BV147790"/>
    <mergeCell ref="BX147788:BX147791"/>
    <mergeCell ref="BV147792:BV147795"/>
    <mergeCell ref="BX147793:BX147795"/>
    <mergeCell ref="BV147797:BV147800"/>
    <mergeCell ref="BV147802:BV147804"/>
    <mergeCell ref="BW148603:BX148603"/>
    <mergeCell ref="BV148604:BV148607"/>
    <mergeCell ref="BW148604:BX148604"/>
    <mergeCell ref="BW148605:BX148605"/>
    <mergeCell ref="BW148606:BX148606"/>
    <mergeCell ref="BW148607:BX148607"/>
    <mergeCell ref="BV146343:BV146346"/>
    <mergeCell ref="BX146343:BX146346"/>
    <mergeCell ref="BV146348:BV146350"/>
    <mergeCell ref="BX146348:BX146351"/>
    <mergeCell ref="BV146352:BV146355"/>
    <mergeCell ref="BX146353:BX146355"/>
    <mergeCell ref="BV146357:BV146360"/>
    <mergeCell ref="BV146362:BV146364"/>
    <mergeCell ref="BW147763:BX147763"/>
    <mergeCell ref="BV147764:BV147767"/>
    <mergeCell ref="BW147764:BX147764"/>
    <mergeCell ref="BW147765:BX147765"/>
    <mergeCell ref="BW147766:BX147766"/>
    <mergeCell ref="BW147767:BX147767"/>
    <mergeCell ref="BV147769:BV147772"/>
    <mergeCell ref="BW147769:BX147770"/>
    <mergeCell ref="BW147771:BX147771"/>
    <mergeCell ref="BW147772:BX147772"/>
    <mergeCell ref="BV145517:BV145520"/>
    <mergeCell ref="BV145522:BV145524"/>
    <mergeCell ref="BW146323:BX146323"/>
    <mergeCell ref="BV146324:BV146327"/>
    <mergeCell ref="BW146324:BX146324"/>
    <mergeCell ref="BW146325:BX146325"/>
    <mergeCell ref="BW146326:BX146326"/>
    <mergeCell ref="BW146327:BX146327"/>
    <mergeCell ref="BV146329:BV146332"/>
    <mergeCell ref="BW146329:BX146330"/>
    <mergeCell ref="BW146331:BX146331"/>
    <mergeCell ref="BW146332:BX146332"/>
    <mergeCell ref="BW146333:BX146333"/>
    <mergeCell ref="BV146334:BV146336"/>
    <mergeCell ref="BW146334:BX146334"/>
    <mergeCell ref="BW146335:BX146335"/>
    <mergeCell ref="BW146337:BX146338"/>
    <mergeCell ref="BV146338:BV146341"/>
    <mergeCell ref="BW146339:BX146339"/>
    <mergeCell ref="BV145489:BV145492"/>
    <mergeCell ref="BW145489:BX145490"/>
    <mergeCell ref="BW145491:BX145491"/>
    <mergeCell ref="BW145492:BX145492"/>
    <mergeCell ref="BW145493:BX145493"/>
    <mergeCell ref="BV145494:BV145496"/>
    <mergeCell ref="BW145494:BX145494"/>
    <mergeCell ref="BW145495:BX145495"/>
    <mergeCell ref="BW145497:BX145498"/>
    <mergeCell ref="BV145498:BV145501"/>
    <mergeCell ref="BW145499:BX145499"/>
    <mergeCell ref="BV145503:BV145506"/>
    <mergeCell ref="BX145503:BX145506"/>
    <mergeCell ref="BV145508:BV145510"/>
    <mergeCell ref="BX145508:BX145511"/>
    <mergeCell ref="BV145512:BV145515"/>
    <mergeCell ref="BX145513:BX145515"/>
    <mergeCell ref="BW144053:BX144053"/>
    <mergeCell ref="BV144054:BV144056"/>
    <mergeCell ref="BW144054:BX144054"/>
    <mergeCell ref="BW144055:BX144055"/>
    <mergeCell ref="BW144057:BX144058"/>
    <mergeCell ref="BV144058:BV144061"/>
    <mergeCell ref="BW144059:BX144059"/>
    <mergeCell ref="BV144063:BV144066"/>
    <mergeCell ref="BX144063:BX144066"/>
    <mergeCell ref="BV144068:BV144070"/>
    <mergeCell ref="BX144068:BX144071"/>
    <mergeCell ref="BV144072:BV144075"/>
    <mergeCell ref="BX144073:BX144075"/>
    <mergeCell ref="BV144077:BV144080"/>
    <mergeCell ref="BV144082:BV144084"/>
    <mergeCell ref="BW145483:BX145483"/>
    <mergeCell ref="BV145484:BV145487"/>
    <mergeCell ref="BW145484:BX145484"/>
    <mergeCell ref="BW145485:BX145485"/>
    <mergeCell ref="BW145486:BX145486"/>
    <mergeCell ref="BW145487:BX145487"/>
    <mergeCell ref="BV143223:BV143226"/>
    <mergeCell ref="BX143223:BX143226"/>
    <mergeCell ref="BV143228:BV143230"/>
    <mergeCell ref="BX143228:BX143231"/>
    <mergeCell ref="BV143232:BV143235"/>
    <mergeCell ref="BX143233:BX143235"/>
    <mergeCell ref="BV143237:BV143240"/>
    <mergeCell ref="BV143242:BV143244"/>
    <mergeCell ref="BW144043:BX144043"/>
    <mergeCell ref="BV144044:BV144047"/>
    <mergeCell ref="BW144044:BX144044"/>
    <mergeCell ref="BW144045:BX144045"/>
    <mergeCell ref="BW144046:BX144046"/>
    <mergeCell ref="BW144047:BX144047"/>
    <mergeCell ref="BV144049:BV144052"/>
    <mergeCell ref="BW144049:BX144050"/>
    <mergeCell ref="BW144051:BX144051"/>
    <mergeCell ref="BW144052:BX144052"/>
    <mergeCell ref="BV141797:BV141800"/>
    <mergeCell ref="BV141802:BV141804"/>
    <mergeCell ref="BW143203:BX143203"/>
    <mergeCell ref="BV143204:BV143207"/>
    <mergeCell ref="BW143204:BX143204"/>
    <mergeCell ref="BW143205:BX143205"/>
    <mergeCell ref="BW143206:BX143206"/>
    <mergeCell ref="BW143207:BX143207"/>
    <mergeCell ref="BV143209:BV143212"/>
    <mergeCell ref="BW143209:BX143210"/>
    <mergeCell ref="BW143211:BX143211"/>
    <mergeCell ref="BW143212:BX143212"/>
    <mergeCell ref="BW143213:BX143213"/>
    <mergeCell ref="BV143214:BV143216"/>
    <mergeCell ref="BW143214:BX143214"/>
    <mergeCell ref="BW143215:BX143215"/>
    <mergeCell ref="BW143217:BX143218"/>
    <mergeCell ref="BV143218:BV143221"/>
    <mergeCell ref="BW143219:BX143219"/>
    <mergeCell ref="BV141769:BV141772"/>
    <mergeCell ref="BW141769:BX141770"/>
    <mergeCell ref="BW141771:BX141771"/>
    <mergeCell ref="BW141772:BX141772"/>
    <mergeCell ref="BW141773:BX141773"/>
    <mergeCell ref="BV141774:BV141776"/>
    <mergeCell ref="BW141774:BX141774"/>
    <mergeCell ref="BW141775:BX141775"/>
    <mergeCell ref="BW141777:BX141778"/>
    <mergeCell ref="BV141778:BV141781"/>
    <mergeCell ref="BW141779:BX141779"/>
    <mergeCell ref="BV141783:BV141786"/>
    <mergeCell ref="BX141783:BX141786"/>
    <mergeCell ref="BV141788:BV141790"/>
    <mergeCell ref="BX141788:BX141791"/>
    <mergeCell ref="BV141792:BV141795"/>
    <mergeCell ref="BX141793:BX141795"/>
    <mergeCell ref="BW140933:BX140933"/>
    <mergeCell ref="BV140934:BV140936"/>
    <mergeCell ref="BW140934:BX140934"/>
    <mergeCell ref="BW140935:BX140935"/>
    <mergeCell ref="BW140937:BX140938"/>
    <mergeCell ref="BV140938:BV140941"/>
    <mergeCell ref="BW140939:BX140939"/>
    <mergeCell ref="BV140943:BV140946"/>
    <mergeCell ref="BX140943:BX140946"/>
    <mergeCell ref="BV140948:BV140950"/>
    <mergeCell ref="BX140948:BX140951"/>
    <mergeCell ref="BV140952:BV140955"/>
    <mergeCell ref="BX140953:BX140955"/>
    <mergeCell ref="BV140957:BV140960"/>
    <mergeCell ref="BV140962:BV140964"/>
    <mergeCell ref="BW141763:BX141763"/>
    <mergeCell ref="BV141764:BV141767"/>
    <mergeCell ref="BW141764:BX141764"/>
    <mergeCell ref="BW141765:BX141765"/>
    <mergeCell ref="BW141766:BX141766"/>
    <mergeCell ref="BW141767:BX141767"/>
    <mergeCell ref="BV139503:BV139506"/>
    <mergeCell ref="BX139503:BX139506"/>
    <mergeCell ref="BV139508:BV139510"/>
    <mergeCell ref="BX139508:BX139511"/>
    <mergeCell ref="BV139512:BV139515"/>
    <mergeCell ref="BX139513:BX139515"/>
    <mergeCell ref="BV139517:BV139520"/>
    <mergeCell ref="BV139522:BV139524"/>
    <mergeCell ref="BW140923:BX140923"/>
    <mergeCell ref="BV140924:BV140927"/>
    <mergeCell ref="BW140924:BX140924"/>
    <mergeCell ref="BW140925:BX140925"/>
    <mergeCell ref="BW140926:BX140926"/>
    <mergeCell ref="BW140927:BX140927"/>
    <mergeCell ref="BV140929:BV140932"/>
    <mergeCell ref="BW140929:BX140930"/>
    <mergeCell ref="BW140931:BX140931"/>
    <mergeCell ref="BW140932:BX140932"/>
    <mergeCell ref="BV138677:BV138680"/>
    <mergeCell ref="BV138682:BV138684"/>
    <mergeCell ref="BW139483:BX139483"/>
    <mergeCell ref="BV139484:BV139487"/>
    <mergeCell ref="BW139484:BX139484"/>
    <mergeCell ref="BW139485:BX139485"/>
    <mergeCell ref="BW139486:BX139486"/>
    <mergeCell ref="BW139487:BX139487"/>
    <mergeCell ref="BV139489:BV139492"/>
    <mergeCell ref="BW139489:BX139490"/>
    <mergeCell ref="BW139491:BX139491"/>
    <mergeCell ref="BW139492:BX139492"/>
    <mergeCell ref="BW139493:BX139493"/>
    <mergeCell ref="BV139494:BV139496"/>
    <mergeCell ref="BW139494:BX139494"/>
    <mergeCell ref="BW139495:BX139495"/>
    <mergeCell ref="BW139497:BX139498"/>
    <mergeCell ref="BV139498:BV139501"/>
    <mergeCell ref="BW139499:BX139499"/>
    <mergeCell ref="BV138649:BV138652"/>
    <mergeCell ref="BW138649:BX138650"/>
    <mergeCell ref="BW138651:BX138651"/>
    <mergeCell ref="BW138652:BX138652"/>
    <mergeCell ref="BW138653:BX138653"/>
    <mergeCell ref="BV138654:BV138656"/>
    <mergeCell ref="BW138654:BX138654"/>
    <mergeCell ref="BW138655:BX138655"/>
    <mergeCell ref="BW138657:BX138658"/>
    <mergeCell ref="BV138658:BV138661"/>
    <mergeCell ref="BW138659:BX138659"/>
    <mergeCell ref="BV138663:BV138666"/>
    <mergeCell ref="BX138663:BX138666"/>
    <mergeCell ref="BV138668:BV138670"/>
    <mergeCell ref="BX138668:BX138671"/>
    <mergeCell ref="BV138672:BV138675"/>
    <mergeCell ref="BX138673:BX138675"/>
    <mergeCell ref="BW137213:BX137213"/>
    <mergeCell ref="BV137214:BV137216"/>
    <mergeCell ref="BW137214:BX137214"/>
    <mergeCell ref="BW137215:BX137215"/>
    <mergeCell ref="BW137217:BX137218"/>
    <mergeCell ref="BV137218:BV137221"/>
    <mergeCell ref="BW137219:BX137219"/>
    <mergeCell ref="BV137223:BV137226"/>
    <mergeCell ref="BX137223:BX137226"/>
    <mergeCell ref="BV137228:BV137230"/>
    <mergeCell ref="BX137228:BX137231"/>
    <mergeCell ref="BV137232:BV137235"/>
    <mergeCell ref="BX137233:BX137235"/>
    <mergeCell ref="BV137237:BV137240"/>
    <mergeCell ref="BV137242:BV137244"/>
    <mergeCell ref="BW138643:BX138643"/>
    <mergeCell ref="BV138644:BV138647"/>
    <mergeCell ref="BW138644:BX138644"/>
    <mergeCell ref="BW138645:BX138645"/>
    <mergeCell ref="BW138646:BX138646"/>
    <mergeCell ref="BW138647:BX138647"/>
    <mergeCell ref="BV136383:BV136386"/>
    <mergeCell ref="BX136383:BX136386"/>
    <mergeCell ref="BV136388:BV136390"/>
    <mergeCell ref="BX136388:BX136391"/>
    <mergeCell ref="BV136392:BV136395"/>
    <mergeCell ref="BX136393:BX136395"/>
    <mergeCell ref="BV136397:BV136400"/>
    <mergeCell ref="BV136402:BV136404"/>
    <mergeCell ref="BW137203:BX137203"/>
    <mergeCell ref="BV137204:BV137207"/>
    <mergeCell ref="BW137204:BX137204"/>
    <mergeCell ref="BW137205:BX137205"/>
    <mergeCell ref="BW137206:BX137206"/>
    <mergeCell ref="BW137207:BX137207"/>
    <mergeCell ref="BV137209:BV137212"/>
    <mergeCell ref="BW137209:BX137210"/>
    <mergeCell ref="BW137211:BX137211"/>
    <mergeCell ref="BW137212:BX137212"/>
    <mergeCell ref="BV134957:BV134960"/>
    <mergeCell ref="BV134962:BV134964"/>
    <mergeCell ref="BW136363:BX136363"/>
    <mergeCell ref="BV136364:BV136367"/>
    <mergeCell ref="BW136364:BX136364"/>
    <mergeCell ref="BW136365:BX136365"/>
    <mergeCell ref="BW136366:BX136366"/>
    <mergeCell ref="BW136367:BX136367"/>
    <mergeCell ref="BV136369:BV136372"/>
    <mergeCell ref="BW136369:BX136370"/>
    <mergeCell ref="BW136371:BX136371"/>
    <mergeCell ref="BW136372:BX136372"/>
    <mergeCell ref="BW136373:BX136373"/>
    <mergeCell ref="BV136374:BV136376"/>
    <mergeCell ref="BW136374:BX136374"/>
    <mergeCell ref="BW136375:BX136375"/>
    <mergeCell ref="BW136377:BX136378"/>
    <mergeCell ref="BV136378:BV136381"/>
    <mergeCell ref="BW136379:BX136379"/>
    <mergeCell ref="BV134929:BV134932"/>
    <mergeCell ref="BW134929:BX134930"/>
    <mergeCell ref="BW134931:BX134931"/>
    <mergeCell ref="BW134932:BX134932"/>
    <mergeCell ref="BW134933:BX134933"/>
    <mergeCell ref="BV134934:BV134936"/>
    <mergeCell ref="BW134934:BX134934"/>
    <mergeCell ref="BW134935:BX134935"/>
    <mergeCell ref="BW134937:BX134938"/>
    <mergeCell ref="BV134938:BV134941"/>
    <mergeCell ref="BW134939:BX134939"/>
    <mergeCell ref="BV134943:BV134946"/>
    <mergeCell ref="BX134943:BX134946"/>
    <mergeCell ref="BV134948:BV134950"/>
    <mergeCell ref="BX134948:BX134951"/>
    <mergeCell ref="BV134952:BV134955"/>
    <mergeCell ref="BX134953:BX134955"/>
    <mergeCell ref="BW134097:BX134098"/>
    <mergeCell ref="BV134098:BV134101"/>
    <mergeCell ref="BW134099:BX134099"/>
    <mergeCell ref="BV134103:BV134106"/>
    <mergeCell ref="BX134103:BX134106"/>
    <mergeCell ref="BV134108:BV134110"/>
    <mergeCell ref="BX134108:BX134111"/>
    <mergeCell ref="BV134112:BV134115"/>
    <mergeCell ref="BX134113:BX134115"/>
    <mergeCell ref="BV134117:BV134120"/>
    <mergeCell ref="BV134122:BV134124"/>
    <mergeCell ref="BW134923:BX134923"/>
    <mergeCell ref="BV134924:BV134927"/>
    <mergeCell ref="BW134924:BX134924"/>
    <mergeCell ref="BW134925:BX134925"/>
    <mergeCell ref="BW134926:BX134926"/>
    <mergeCell ref="BW134927:BX134927"/>
    <mergeCell ref="BV209437:BV209440"/>
    <mergeCell ref="BV209442:BV209444"/>
    <mergeCell ref="BW210003:BX210003"/>
    <mergeCell ref="BV210004:BV210007"/>
    <mergeCell ref="BW210004:BX210004"/>
    <mergeCell ref="BW210005:BX210005"/>
    <mergeCell ref="BW210006:BX210006"/>
    <mergeCell ref="BW210007:BX210007"/>
    <mergeCell ref="BV210037:BV210040"/>
    <mergeCell ref="BV210042:BV210044"/>
    <mergeCell ref="BV210009:BV210012"/>
    <mergeCell ref="BW210009:BX210010"/>
    <mergeCell ref="BW210011:BX210011"/>
    <mergeCell ref="BW210012:BX210012"/>
    <mergeCell ref="BW210013:BX210013"/>
    <mergeCell ref="BV210014:BV210016"/>
    <mergeCell ref="BW210014:BX210014"/>
    <mergeCell ref="BW210015:BX210015"/>
    <mergeCell ref="BW210017:BX210018"/>
    <mergeCell ref="BV210018:BV210021"/>
    <mergeCell ref="BW210019:BX210019"/>
    <mergeCell ref="BV210023:BV210026"/>
    <mergeCell ref="BX210023:BX210026"/>
    <mergeCell ref="BV210028:BV210030"/>
    <mergeCell ref="BX210028:BX210031"/>
    <mergeCell ref="BV210032:BV210035"/>
    <mergeCell ref="BX210033:BX210035"/>
    <mergeCell ref="BV209409:BV209412"/>
    <mergeCell ref="BW209409:BX209410"/>
    <mergeCell ref="BW209411:BX209411"/>
    <mergeCell ref="BW209412:BX209412"/>
    <mergeCell ref="BW209413:BX209413"/>
    <mergeCell ref="BV209414:BV209416"/>
    <mergeCell ref="BW209414:BX209414"/>
    <mergeCell ref="BW209415:BX209415"/>
    <mergeCell ref="BW209417:BX209418"/>
    <mergeCell ref="BV209418:BV209421"/>
    <mergeCell ref="BW209419:BX209419"/>
    <mergeCell ref="BV209423:BV209426"/>
    <mergeCell ref="BX209423:BX209426"/>
    <mergeCell ref="BV209428:BV209430"/>
    <mergeCell ref="BX209428:BX209431"/>
    <mergeCell ref="BV209432:BV209435"/>
    <mergeCell ref="BX209433:BX209435"/>
    <mergeCell ref="BW208213:BX208213"/>
    <mergeCell ref="BV208214:BV208216"/>
    <mergeCell ref="BW208214:BX208214"/>
    <mergeCell ref="BW208215:BX208215"/>
    <mergeCell ref="BW208217:BX208218"/>
    <mergeCell ref="BV208218:BV208221"/>
    <mergeCell ref="BW208219:BX208219"/>
    <mergeCell ref="BV208223:BV208226"/>
    <mergeCell ref="BX208223:BX208226"/>
    <mergeCell ref="BV208228:BV208230"/>
    <mergeCell ref="BX208228:BX208231"/>
    <mergeCell ref="BV208232:BV208235"/>
    <mergeCell ref="BX208233:BX208235"/>
    <mergeCell ref="BV208237:BV208240"/>
    <mergeCell ref="BV208242:BV208244"/>
    <mergeCell ref="BW209403:BX209403"/>
    <mergeCell ref="BV209404:BV209407"/>
    <mergeCell ref="BW209404:BX209404"/>
    <mergeCell ref="BW209405:BX209405"/>
    <mergeCell ref="BW209406:BX209406"/>
    <mergeCell ref="BW209407:BX209407"/>
    <mergeCell ref="BV207623:BV207626"/>
    <mergeCell ref="BX207623:BX207626"/>
    <mergeCell ref="BV207628:BV207630"/>
    <mergeCell ref="BX207628:BX207631"/>
    <mergeCell ref="BV207632:BV207635"/>
    <mergeCell ref="BX207633:BX207635"/>
    <mergeCell ref="BV207637:BV207640"/>
    <mergeCell ref="BV207642:BV207644"/>
    <mergeCell ref="BW208203:BX208203"/>
    <mergeCell ref="BV208204:BV208207"/>
    <mergeCell ref="BW208204:BX208204"/>
    <mergeCell ref="BW208205:BX208205"/>
    <mergeCell ref="BW208206:BX208206"/>
    <mergeCell ref="BW208207:BX208207"/>
    <mergeCell ref="BV208209:BV208212"/>
    <mergeCell ref="BW208209:BX208210"/>
    <mergeCell ref="BW208211:BX208211"/>
    <mergeCell ref="BW208212:BX208212"/>
    <mergeCell ref="BV206437:BV206440"/>
    <mergeCell ref="BV206442:BV206444"/>
    <mergeCell ref="BW207603:BX207603"/>
    <mergeCell ref="BV207604:BV207607"/>
    <mergeCell ref="BW207604:BX207604"/>
    <mergeCell ref="BW207605:BX207605"/>
    <mergeCell ref="BW207606:BX207606"/>
    <mergeCell ref="BW207607:BX207607"/>
    <mergeCell ref="BV207609:BV207612"/>
    <mergeCell ref="BW207609:BX207610"/>
    <mergeCell ref="BW207611:BX207611"/>
    <mergeCell ref="BW207612:BX207612"/>
    <mergeCell ref="BW207613:BX207613"/>
    <mergeCell ref="BV207614:BV207616"/>
    <mergeCell ref="BW207614:BX207614"/>
    <mergeCell ref="BW207615:BX207615"/>
    <mergeCell ref="BW207617:BX207618"/>
    <mergeCell ref="BV207618:BV207621"/>
    <mergeCell ref="BW207619:BX207619"/>
    <mergeCell ref="BV206409:BV206412"/>
    <mergeCell ref="BW206409:BX206410"/>
    <mergeCell ref="BW206411:BX206411"/>
    <mergeCell ref="BW206412:BX206412"/>
    <mergeCell ref="BW206413:BX206413"/>
    <mergeCell ref="BV206414:BV206416"/>
    <mergeCell ref="BW206414:BX206414"/>
    <mergeCell ref="BW206415:BX206415"/>
    <mergeCell ref="BW206417:BX206418"/>
    <mergeCell ref="BV206418:BV206421"/>
    <mergeCell ref="BW206419:BX206419"/>
    <mergeCell ref="BV206423:BV206426"/>
    <mergeCell ref="BX206423:BX206426"/>
    <mergeCell ref="BV206428:BV206430"/>
    <mergeCell ref="BX206428:BX206431"/>
    <mergeCell ref="BV206432:BV206435"/>
    <mergeCell ref="BX206433:BX206435"/>
    <mergeCell ref="BW205813:BX205813"/>
    <mergeCell ref="BV205814:BV205816"/>
    <mergeCell ref="BW205814:BX205814"/>
    <mergeCell ref="BW205815:BX205815"/>
    <mergeCell ref="BW205817:BX205818"/>
    <mergeCell ref="BV205818:BV205821"/>
    <mergeCell ref="BW205819:BX205819"/>
    <mergeCell ref="BV205823:BV205826"/>
    <mergeCell ref="BX205823:BX205826"/>
    <mergeCell ref="BV205828:BV205830"/>
    <mergeCell ref="BX205828:BX205831"/>
    <mergeCell ref="BV205832:BV205835"/>
    <mergeCell ref="BX205833:BX205835"/>
    <mergeCell ref="BV205837:BV205840"/>
    <mergeCell ref="BV205842:BV205844"/>
    <mergeCell ref="BW206403:BX206403"/>
    <mergeCell ref="BV206404:BV206407"/>
    <mergeCell ref="BW206404:BX206404"/>
    <mergeCell ref="BW206405:BX206405"/>
    <mergeCell ref="BW206406:BX206406"/>
    <mergeCell ref="BW206407:BX206407"/>
    <mergeCell ref="BV204623:BV204626"/>
    <mergeCell ref="BX204623:BX204626"/>
    <mergeCell ref="BV204628:BV204630"/>
    <mergeCell ref="BX204628:BX204631"/>
    <mergeCell ref="BV204632:BV204635"/>
    <mergeCell ref="BX204633:BX204635"/>
    <mergeCell ref="BV204637:BV204640"/>
    <mergeCell ref="BV204642:BV204644"/>
    <mergeCell ref="BW205803:BX205803"/>
    <mergeCell ref="BV205804:BV205807"/>
    <mergeCell ref="BW205804:BX205804"/>
    <mergeCell ref="BW205805:BX205805"/>
    <mergeCell ref="BW205806:BX205806"/>
    <mergeCell ref="BW205807:BX205807"/>
    <mergeCell ref="BV205809:BV205812"/>
    <mergeCell ref="BW205809:BX205810"/>
    <mergeCell ref="BW205811:BX205811"/>
    <mergeCell ref="BW205812:BX205812"/>
    <mergeCell ref="BV204037:BV204040"/>
    <mergeCell ref="BV204042:BV204044"/>
    <mergeCell ref="BW204603:BX204603"/>
    <mergeCell ref="BV204604:BV204607"/>
    <mergeCell ref="BW204604:BX204604"/>
    <mergeCell ref="BW204605:BX204605"/>
    <mergeCell ref="BW204606:BX204606"/>
    <mergeCell ref="BW204607:BX204607"/>
    <mergeCell ref="BV204609:BV204612"/>
    <mergeCell ref="BW204609:BX204610"/>
    <mergeCell ref="BW204611:BX204611"/>
    <mergeCell ref="BW204612:BX204612"/>
    <mergeCell ref="BW204613:BX204613"/>
    <mergeCell ref="BV204614:BV204616"/>
    <mergeCell ref="BW204614:BX204614"/>
    <mergeCell ref="BW204615:BX204615"/>
    <mergeCell ref="BW204617:BX204618"/>
    <mergeCell ref="BV204618:BV204621"/>
    <mergeCell ref="BW204619:BX204619"/>
    <mergeCell ref="BV204009:BV204012"/>
    <mergeCell ref="BW204009:BX204010"/>
    <mergeCell ref="BW204011:BX204011"/>
    <mergeCell ref="BW204012:BX204012"/>
    <mergeCell ref="BW204013:BX204013"/>
    <mergeCell ref="BV204014:BV204016"/>
    <mergeCell ref="BW204014:BX204014"/>
    <mergeCell ref="BW204015:BX204015"/>
    <mergeCell ref="BW204017:BX204018"/>
    <mergeCell ref="BV204018:BV204021"/>
    <mergeCell ref="BW204019:BX204019"/>
    <mergeCell ref="BV204023:BV204026"/>
    <mergeCell ref="BX204023:BX204026"/>
    <mergeCell ref="BV204028:BV204030"/>
    <mergeCell ref="BX204028:BX204031"/>
    <mergeCell ref="BV204032:BV204035"/>
    <mergeCell ref="BX204033:BX204035"/>
    <mergeCell ref="BW204003:BX204003"/>
    <mergeCell ref="BV204004:BV204007"/>
    <mergeCell ref="BW204004:BX204004"/>
    <mergeCell ref="BW204005:BX204005"/>
    <mergeCell ref="BW204006:BX204006"/>
    <mergeCell ref="BW204007:BX204007"/>
    <mergeCell ref="BW194003:BX194003"/>
    <mergeCell ref="BV194004:BV194007"/>
    <mergeCell ref="BW194004:BX194004"/>
    <mergeCell ref="BW194005:BX194005"/>
    <mergeCell ref="BW194006:BX194006"/>
    <mergeCell ref="BW194007:BX194007"/>
    <mergeCell ref="BV194009:BV194012"/>
    <mergeCell ref="BW194009:BX194010"/>
    <mergeCell ref="BW194011:BX194011"/>
    <mergeCell ref="BW194012:BX194012"/>
    <mergeCell ref="BW194013:BX194013"/>
    <mergeCell ref="BW197803:BX197803"/>
    <mergeCell ref="BV197804:BV197807"/>
    <mergeCell ref="BW197804:BX197804"/>
    <mergeCell ref="BW197805:BX197805"/>
    <mergeCell ref="BW197806:BX197806"/>
    <mergeCell ref="BW197807:BX197807"/>
    <mergeCell ref="BV197809:BV197812"/>
    <mergeCell ref="BW197809:BX197810"/>
    <mergeCell ref="BW197811:BX197811"/>
    <mergeCell ref="BW197812:BX197812"/>
    <mergeCell ref="BW197813:BX197813"/>
    <mergeCell ref="BV197814:BV197816"/>
    <mergeCell ref="BW197814:BX197814"/>
    <mergeCell ref="BW197815:BX197815"/>
    <mergeCell ref="BV196404:BV196407"/>
    <mergeCell ref="BV194014:BV194016"/>
    <mergeCell ref="BW194014:BX194014"/>
    <mergeCell ref="BW194015:BX194015"/>
    <mergeCell ref="BW194017:BX194018"/>
    <mergeCell ref="BV194018:BV194021"/>
    <mergeCell ref="BW194019:BX194019"/>
    <mergeCell ref="BV194023:BV194026"/>
    <mergeCell ref="BX194023:BX194026"/>
    <mergeCell ref="BV194028:BV194030"/>
    <mergeCell ref="BX194028:BX194031"/>
    <mergeCell ref="BV194032:BV194035"/>
    <mergeCell ref="BX194033:BX194035"/>
    <mergeCell ref="BV194037:BV194040"/>
    <mergeCell ref="BV194042:BV194084"/>
    <mergeCell ref="BW194043:BX194043"/>
    <mergeCell ref="BW194044:BX194044"/>
    <mergeCell ref="BW194045:BX194045"/>
    <mergeCell ref="BW194046:BX194046"/>
    <mergeCell ref="BW194047:BX194047"/>
    <mergeCell ref="BW194049:BX194050"/>
    <mergeCell ref="BW194051:BX194051"/>
    <mergeCell ref="BW194052:BX194052"/>
    <mergeCell ref="BW194053:BX194053"/>
    <mergeCell ref="BW194054:BX194054"/>
    <mergeCell ref="BW194055:BX194055"/>
    <mergeCell ref="BW194057:BX194058"/>
    <mergeCell ref="BW194059:BX194059"/>
    <mergeCell ref="BX194063:BX194066"/>
    <mergeCell ref="BX194068:BX194071"/>
    <mergeCell ref="BX194073:BX194075"/>
    <mergeCell ref="BW192612:BX192612"/>
    <mergeCell ref="BW192613:BX192613"/>
    <mergeCell ref="BV192614:BV192616"/>
    <mergeCell ref="BW192614:BX192614"/>
    <mergeCell ref="BW192615:BX192615"/>
    <mergeCell ref="BW192617:BX192618"/>
    <mergeCell ref="BV192618:BV192621"/>
    <mergeCell ref="BW192619:BX192619"/>
    <mergeCell ref="BV192623:BV192626"/>
    <mergeCell ref="BX192623:BX192626"/>
    <mergeCell ref="BV192628:BV192630"/>
    <mergeCell ref="BX192628:BX192631"/>
    <mergeCell ref="BV192632:BV192635"/>
    <mergeCell ref="BX192633:BX192635"/>
    <mergeCell ref="BW190213:BX190213"/>
    <mergeCell ref="BV190214:BV190216"/>
    <mergeCell ref="BW190214:BX190214"/>
    <mergeCell ref="BW190215:BX190215"/>
    <mergeCell ref="BW190217:BX190218"/>
    <mergeCell ref="BV190218:BV190221"/>
    <mergeCell ref="BW190219:BX190219"/>
    <mergeCell ref="BV190223:BV190226"/>
    <mergeCell ref="BX190223:BX190226"/>
    <mergeCell ref="BV190228:BV190230"/>
    <mergeCell ref="BX190228:BX190231"/>
    <mergeCell ref="BV190232:BV190235"/>
    <mergeCell ref="BX190233:BX190235"/>
    <mergeCell ref="BV190237:BV190240"/>
    <mergeCell ref="BV190242:BV190284"/>
    <mergeCell ref="BW190243:BX190243"/>
    <mergeCell ref="BW190244:BX190244"/>
    <mergeCell ref="BW190245:BX190245"/>
    <mergeCell ref="BW190246:BX190246"/>
    <mergeCell ref="BW190247:BX190247"/>
    <mergeCell ref="BW190249:BX190250"/>
    <mergeCell ref="BW190251:BX190251"/>
    <mergeCell ref="BW190252:BX190252"/>
    <mergeCell ref="BW190253:BX190253"/>
    <mergeCell ref="BW190254:BX190254"/>
    <mergeCell ref="BW190255:BX190255"/>
    <mergeCell ref="BV188823:BV188826"/>
    <mergeCell ref="BX188823:BX188826"/>
    <mergeCell ref="BV188828:BV188830"/>
    <mergeCell ref="BX188828:BX188831"/>
    <mergeCell ref="BV188832:BV188835"/>
    <mergeCell ref="BX188833:BX188835"/>
    <mergeCell ref="BV188837:BV188840"/>
    <mergeCell ref="BV188842:BV188884"/>
    <mergeCell ref="BW190203:BX190203"/>
    <mergeCell ref="BV190204:BV190207"/>
    <mergeCell ref="BW190204:BX190204"/>
    <mergeCell ref="BW190205:BX190205"/>
    <mergeCell ref="BW190206:BX190206"/>
    <mergeCell ref="BW190207:BX190207"/>
    <mergeCell ref="BV190209:BV190212"/>
    <mergeCell ref="BW190209:BX190210"/>
    <mergeCell ref="BW190211:BX190211"/>
    <mergeCell ref="BW190212:BX190212"/>
    <mergeCell ref="BX188873:BX188875"/>
    <mergeCell ref="BV188818:BV188821"/>
    <mergeCell ref="BW188819:BX188819"/>
    <mergeCell ref="BW134083:BX134083"/>
    <mergeCell ref="BV134084:BV134087"/>
    <mergeCell ref="BW134084:BX134084"/>
    <mergeCell ref="BW134085:BX134085"/>
    <mergeCell ref="BW134086:BX134086"/>
    <mergeCell ref="BW134087:BX134087"/>
    <mergeCell ref="BV134089:BV134092"/>
    <mergeCell ref="BW134089:BX134090"/>
    <mergeCell ref="BW134091:BX134091"/>
    <mergeCell ref="BW134092:BX134092"/>
    <mergeCell ref="BW134093:BX134093"/>
    <mergeCell ref="BV134094:BV134096"/>
    <mergeCell ref="BW134094:BX134094"/>
    <mergeCell ref="BV123449:BV123452"/>
    <mergeCell ref="BW123449:BX123450"/>
    <mergeCell ref="BW123451:BX123451"/>
    <mergeCell ref="BW123452:BX123452"/>
    <mergeCell ref="BW123453:BX123453"/>
    <mergeCell ref="BV123454:BV123456"/>
    <mergeCell ref="BW123454:BX123454"/>
    <mergeCell ref="BW123455:BX123455"/>
    <mergeCell ref="BW123457:BX123458"/>
    <mergeCell ref="BV123458:BV123461"/>
    <mergeCell ref="BW123459:BX123459"/>
    <mergeCell ref="BW134095:BX134095"/>
    <mergeCell ref="BV123463:BV123466"/>
    <mergeCell ref="BX123463:BX123466"/>
    <mergeCell ref="BV123468:BV123470"/>
    <mergeCell ref="BX123468:BX123471"/>
    <mergeCell ref="BV123472:BV123475"/>
    <mergeCell ref="BW120083:BX120083"/>
    <mergeCell ref="BV120084:BV120087"/>
    <mergeCell ref="BW120084:BX120084"/>
    <mergeCell ref="BW120085:BX120085"/>
    <mergeCell ref="BW120086:BX120086"/>
    <mergeCell ref="BW120087:BX120087"/>
    <mergeCell ref="BV120089:BV120092"/>
    <mergeCell ref="BW120089:BX120090"/>
    <mergeCell ref="BW120091:BX120091"/>
    <mergeCell ref="BW120092:BX120092"/>
    <mergeCell ref="BW120093:BX120093"/>
    <mergeCell ref="BV118143:BV118146"/>
    <mergeCell ref="BX118143:BX118146"/>
    <mergeCell ref="BV118148:BV118150"/>
    <mergeCell ref="BX118148:BX118151"/>
    <mergeCell ref="BV118152:BV118155"/>
    <mergeCell ref="BX118153:BX118155"/>
    <mergeCell ref="BV118157:BV118160"/>
    <mergeCell ref="BX118223:BX118226"/>
    <mergeCell ref="BX118228:BX118231"/>
    <mergeCell ref="BX118233:BX118235"/>
    <mergeCell ref="BW118209:BX118210"/>
    <mergeCell ref="BW118211:BX118211"/>
    <mergeCell ref="BW118212:BX118212"/>
    <mergeCell ref="BW118213:BX118213"/>
    <mergeCell ref="BW118214:BX118214"/>
    <mergeCell ref="BW118215:BX118215"/>
    <mergeCell ref="BW118217:BX118218"/>
    <mergeCell ref="BW118219:BX118219"/>
    <mergeCell ref="BV114797:BV114800"/>
    <mergeCell ref="BV114802:BV114884"/>
    <mergeCell ref="BW118123:BX118123"/>
    <mergeCell ref="BV118124:BV118127"/>
    <mergeCell ref="BW118124:BX118124"/>
    <mergeCell ref="BW118125:BX118125"/>
    <mergeCell ref="BW118126:BX118126"/>
    <mergeCell ref="BW118127:BX118127"/>
    <mergeCell ref="BV118129:BV118132"/>
    <mergeCell ref="BW118129:BX118130"/>
    <mergeCell ref="BW118131:BX118131"/>
    <mergeCell ref="BW118132:BX118132"/>
    <mergeCell ref="BW118133:BX118133"/>
    <mergeCell ref="BV118134:BV118136"/>
    <mergeCell ref="BW118134:BX118134"/>
    <mergeCell ref="BW118135:BX118135"/>
    <mergeCell ref="BW118137:BX118138"/>
    <mergeCell ref="BV118138:BV118141"/>
    <mergeCell ref="BW118139:BX118139"/>
    <mergeCell ref="BW114803:BX114803"/>
    <mergeCell ref="BW114804:BX114804"/>
    <mergeCell ref="BW114805:BX114805"/>
    <mergeCell ref="BW114806:BX114806"/>
    <mergeCell ref="BW114807:BX114807"/>
    <mergeCell ref="BW114809:BX114810"/>
    <mergeCell ref="BW114811:BX114811"/>
    <mergeCell ref="BW114812:BX114812"/>
    <mergeCell ref="BW114813:BX114813"/>
    <mergeCell ref="BW114814:BX114814"/>
    <mergeCell ref="BW114815:BX114815"/>
    <mergeCell ref="BW114817:BX114818"/>
    <mergeCell ref="BW114819:BX114819"/>
    <mergeCell ref="BV114769:BV114772"/>
    <mergeCell ref="BW114769:BX114770"/>
    <mergeCell ref="BW114771:BX114771"/>
    <mergeCell ref="BW114772:BX114772"/>
    <mergeCell ref="BW114773:BX114773"/>
    <mergeCell ref="BV114774:BV114776"/>
    <mergeCell ref="BW114774:BX114774"/>
    <mergeCell ref="BW114775:BX114775"/>
    <mergeCell ref="BW114777:BX114778"/>
    <mergeCell ref="BV114778:BV114781"/>
    <mergeCell ref="BW114779:BX114779"/>
    <mergeCell ref="BV114783:BV114786"/>
    <mergeCell ref="BX114783:BX114786"/>
    <mergeCell ref="BV114788:BV114790"/>
    <mergeCell ref="BX114788:BX114791"/>
    <mergeCell ref="BV114792:BV114795"/>
    <mergeCell ref="BX114793:BX114795"/>
    <mergeCell ref="BW112813:BX112813"/>
    <mergeCell ref="BV112814:BV112816"/>
    <mergeCell ref="BW112814:BX112814"/>
    <mergeCell ref="BW112815:BX112815"/>
    <mergeCell ref="BW112817:BX112818"/>
    <mergeCell ref="BV112818:BV112821"/>
    <mergeCell ref="BW112819:BX112819"/>
    <mergeCell ref="BV112823:BV112826"/>
    <mergeCell ref="BX112823:BX112826"/>
    <mergeCell ref="BV112828:BV112830"/>
    <mergeCell ref="BX112828:BX112831"/>
    <mergeCell ref="BV112832:BV112835"/>
    <mergeCell ref="BX112833:BX112835"/>
    <mergeCell ref="BV112837:BV112840"/>
    <mergeCell ref="BV112842:BV112924"/>
    <mergeCell ref="BW114763:BX114763"/>
    <mergeCell ref="BV114764:BV114767"/>
    <mergeCell ref="BW114764:BX114764"/>
    <mergeCell ref="BW114765:BX114765"/>
    <mergeCell ref="BW114766:BX114766"/>
    <mergeCell ref="BW114767:BX114767"/>
    <mergeCell ref="BW112893:BX112893"/>
    <mergeCell ref="BW112894:BX112894"/>
    <mergeCell ref="BW112895:BX112895"/>
    <mergeCell ref="BW112897:BX112898"/>
    <mergeCell ref="BW112899:BX112899"/>
    <mergeCell ref="BX112903:BX112906"/>
    <mergeCell ref="BX112908:BX112911"/>
    <mergeCell ref="BX112913:BX112915"/>
    <mergeCell ref="BV111863:BV111866"/>
    <mergeCell ref="BX111863:BX111866"/>
    <mergeCell ref="BV111868:BV111870"/>
    <mergeCell ref="BX111868:BX111871"/>
    <mergeCell ref="BV111872:BV111875"/>
    <mergeCell ref="BX111873:BX111875"/>
    <mergeCell ref="BV111877:BV111880"/>
    <mergeCell ref="BV111882:BV111884"/>
    <mergeCell ref="BW112803:BX112803"/>
    <mergeCell ref="BV112804:BV112807"/>
    <mergeCell ref="BW112804:BX112804"/>
    <mergeCell ref="BW112805:BX112805"/>
    <mergeCell ref="BW112806:BX112806"/>
    <mergeCell ref="BW112807:BX112807"/>
    <mergeCell ref="BV112809:BV112812"/>
    <mergeCell ref="BW112809:BX112810"/>
    <mergeCell ref="BW112811:BX112811"/>
    <mergeCell ref="BW112812:BX112812"/>
    <mergeCell ref="BV110797:BV110800"/>
    <mergeCell ref="BV110802:BV110804"/>
    <mergeCell ref="BW111843:BX111843"/>
    <mergeCell ref="BV111844:BV111847"/>
    <mergeCell ref="BW111844:BX111844"/>
    <mergeCell ref="BW111845:BX111845"/>
    <mergeCell ref="BW111846:BX111846"/>
    <mergeCell ref="BW111847:BX111847"/>
    <mergeCell ref="BV111849:BV111852"/>
    <mergeCell ref="BW111849:BX111850"/>
    <mergeCell ref="BW111851:BX111851"/>
    <mergeCell ref="BW111852:BX111852"/>
    <mergeCell ref="BW111853:BX111853"/>
    <mergeCell ref="BV111854:BV111856"/>
    <mergeCell ref="BW111854:BX111854"/>
    <mergeCell ref="BW111855:BX111855"/>
    <mergeCell ref="BW111857:BX111858"/>
    <mergeCell ref="BV111858:BV111861"/>
    <mergeCell ref="BW111859:BX111859"/>
    <mergeCell ref="BV110769:BV110772"/>
    <mergeCell ref="BW110769:BX110770"/>
    <mergeCell ref="BW110771:BX110771"/>
    <mergeCell ref="BW110772:BX110772"/>
    <mergeCell ref="BW110773:BX110773"/>
    <mergeCell ref="BV110774:BV110776"/>
    <mergeCell ref="BW110774:BX110774"/>
    <mergeCell ref="BW110775:BX110775"/>
    <mergeCell ref="BW110777:BX110778"/>
    <mergeCell ref="BV110778:BV110781"/>
    <mergeCell ref="BW110779:BX110779"/>
    <mergeCell ref="BV110783:BV110786"/>
    <mergeCell ref="BX110783:BX110786"/>
    <mergeCell ref="BV110788:BV110790"/>
    <mergeCell ref="BX110788:BX110791"/>
    <mergeCell ref="BV110792:BV110795"/>
    <mergeCell ref="BX110793:BX110795"/>
    <mergeCell ref="BW109813:BX109813"/>
    <mergeCell ref="BV109814:BV109816"/>
    <mergeCell ref="BW109814:BX109814"/>
    <mergeCell ref="BW109815:BX109815"/>
    <mergeCell ref="BW109817:BX109818"/>
    <mergeCell ref="BV109818:BV109821"/>
    <mergeCell ref="BW109819:BX109819"/>
    <mergeCell ref="BV109823:BV109826"/>
    <mergeCell ref="BX109823:BX109826"/>
    <mergeCell ref="BV109828:BV109830"/>
    <mergeCell ref="BX109828:BX109831"/>
    <mergeCell ref="BV109832:BV109835"/>
    <mergeCell ref="BX109833:BX109835"/>
    <mergeCell ref="BV109837:BV109840"/>
    <mergeCell ref="BV109842:BV109844"/>
    <mergeCell ref="BW110763:BX110763"/>
    <mergeCell ref="BV110764:BV110767"/>
    <mergeCell ref="BW110764:BX110764"/>
    <mergeCell ref="BW110765:BX110765"/>
    <mergeCell ref="BW110766:BX110766"/>
    <mergeCell ref="BW110767:BX110767"/>
    <mergeCell ref="BV108743:BV108746"/>
    <mergeCell ref="BX108743:BX108746"/>
    <mergeCell ref="BV108748:BV108750"/>
    <mergeCell ref="BX108748:BX108751"/>
    <mergeCell ref="BV108752:BV108755"/>
    <mergeCell ref="BX108753:BX108755"/>
    <mergeCell ref="BV108757:BV108760"/>
    <mergeCell ref="BV108762:BV108764"/>
    <mergeCell ref="BW109803:BX109803"/>
    <mergeCell ref="BV109804:BV109807"/>
    <mergeCell ref="BW109804:BX109804"/>
    <mergeCell ref="BW109805:BX109805"/>
    <mergeCell ref="BW109806:BX109806"/>
    <mergeCell ref="BW109807:BX109807"/>
    <mergeCell ref="BV109809:BV109812"/>
    <mergeCell ref="BW109809:BX109810"/>
    <mergeCell ref="BW109811:BX109811"/>
    <mergeCell ref="BW109812:BX109812"/>
    <mergeCell ref="BV107797:BV107800"/>
    <mergeCell ref="BV107802:BV107804"/>
    <mergeCell ref="BW108723:BX108723"/>
    <mergeCell ref="BV108724:BV108727"/>
    <mergeCell ref="BW108724:BX108724"/>
    <mergeCell ref="BW108725:BX108725"/>
    <mergeCell ref="BW108726:BX108726"/>
    <mergeCell ref="BW108727:BX108727"/>
    <mergeCell ref="BV108729:BV108732"/>
    <mergeCell ref="BW108729:BX108730"/>
    <mergeCell ref="BW108731:BX108731"/>
    <mergeCell ref="BW108732:BX108732"/>
    <mergeCell ref="BW108733:BX108733"/>
    <mergeCell ref="BV108734:BV108736"/>
    <mergeCell ref="BW108734:BX108734"/>
    <mergeCell ref="BW108735:BX108735"/>
    <mergeCell ref="BW108737:BX108738"/>
    <mergeCell ref="BV108738:BV108741"/>
    <mergeCell ref="BW108739:BX108739"/>
    <mergeCell ref="BV107769:BV107772"/>
    <mergeCell ref="BW107769:BX107770"/>
    <mergeCell ref="BW107771:BX107771"/>
    <mergeCell ref="BW107772:BX107772"/>
    <mergeCell ref="BW107773:BX107773"/>
    <mergeCell ref="BV107774:BV107776"/>
    <mergeCell ref="BW107774:BX107774"/>
    <mergeCell ref="BW107775:BX107775"/>
    <mergeCell ref="BW107777:BX107778"/>
    <mergeCell ref="BV107778:BV107781"/>
    <mergeCell ref="BW107779:BX107779"/>
    <mergeCell ref="BV107783:BV107786"/>
    <mergeCell ref="BX107783:BX107786"/>
    <mergeCell ref="BV107788:BV107790"/>
    <mergeCell ref="BX107788:BX107791"/>
    <mergeCell ref="BV107792:BV107795"/>
    <mergeCell ref="BX107793:BX107795"/>
    <mergeCell ref="BW106693:BX106693"/>
    <mergeCell ref="BV106694:BV106696"/>
    <mergeCell ref="BW106694:BX106694"/>
    <mergeCell ref="BW106695:BX106695"/>
    <mergeCell ref="BW106697:BX106698"/>
    <mergeCell ref="BV106698:BV106701"/>
    <mergeCell ref="BW106699:BX106699"/>
    <mergeCell ref="BV106703:BV106706"/>
    <mergeCell ref="BX106703:BX106706"/>
    <mergeCell ref="BV106708:BV106710"/>
    <mergeCell ref="BX106708:BX106711"/>
    <mergeCell ref="BV106712:BV106715"/>
    <mergeCell ref="BX106713:BX106715"/>
    <mergeCell ref="BV106717:BV106720"/>
    <mergeCell ref="BV106722:BV106724"/>
    <mergeCell ref="BW107763:BX107763"/>
    <mergeCell ref="BV107764:BV107767"/>
    <mergeCell ref="BW107764:BX107764"/>
    <mergeCell ref="BW107765:BX107765"/>
    <mergeCell ref="BW107766:BX107766"/>
    <mergeCell ref="BW107767:BX107767"/>
    <mergeCell ref="BV105743:BV105746"/>
    <mergeCell ref="BX105743:BX105746"/>
    <mergeCell ref="BV105748:BV105750"/>
    <mergeCell ref="BX105748:BX105751"/>
    <mergeCell ref="BV105752:BV105755"/>
    <mergeCell ref="BX105753:BX105755"/>
    <mergeCell ref="BV105757:BV105760"/>
    <mergeCell ref="BV105762:BV105764"/>
    <mergeCell ref="BW106683:BX106683"/>
    <mergeCell ref="BV106684:BV106687"/>
    <mergeCell ref="BW106684:BX106684"/>
    <mergeCell ref="BW106685:BX106685"/>
    <mergeCell ref="BW106686:BX106686"/>
    <mergeCell ref="BW106687:BX106687"/>
    <mergeCell ref="BV106689:BV106692"/>
    <mergeCell ref="BW106689:BX106690"/>
    <mergeCell ref="BW106691:BX106691"/>
    <mergeCell ref="BW106692:BX106692"/>
    <mergeCell ref="BV104677:BV104680"/>
    <mergeCell ref="BV104682:BV104684"/>
    <mergeCell ref="BW105723:BX105723"/>
    <mergeCell ref="BV105724:BV105727"/>
    <mergeCell ref="BW105724:BX105724"/>
    <mergeCell ref="BW105725:BX105725"/>
    <mergeCell ref="BW105726:BX105726"/>
    <mergeCell ref="BW105727:BX105727"/>
    <mergeCell ref="BV105729:BV105732"/>
    <mergeCell ref="BW105729:BX105730"/>
    <mergeCell ref="BW105731:BX105731"/>
    <mergeCell ref="BW105732:BX105732"/>
    <mergeCell ref="BW105733:BX105733"/>
    <mergeCell ref="BV105734:BV105736"/>
    <mergeCell ref="BW105734:BX105734"/>
    <mergeCell ref="BW105735:BX105735"/>
    <mergeCell ref="BW105737:BX105738"/>
    <mergeCell ref="BV105738:BV105741"/>
    <mergeCell ref="BW105739:BX105739"/>
    <mergeCell ref="BV104649:BV104652"/>
    <mergeCell ref="BW104649:BX104650"/>
    <mergeCell ref="BW104651:BX104651"/>
    <mergeCell ref="BW104652:BX104652"/>
    <mergeCell ref="BW104653:BX104653"/>
    <mergeCell ref="BV104654:BV104656"/>
    <mergeCell ref="BW104654:BX104654"/>
    <mergeCell ref="BW104655:BX104655"/>
    <mergeCell ref="BW104657:BX104658"/>
    <mergeCell ref="BV104658:BV104661"/>
    <mergeCell ref="BW104659:BX104659"/>
    <mergeCell ref="BV104663:BV104666"/>
    <mergeCell ref="BX104663:BX104666"/>
    <mergeCell ref="BV104668:BV104670"/>
    <mergeCell ref="BX104668:BX104671"/>
    <mergeCell ref="BV104672:BV104675"/>
    <mergeCell ref="BX104673:BX104675"/>
    <mergeCell ref="BW102973:BX102973"/>
    <mergeCell ref="BV102974:BV102976"/>
    <mergeCell ref="BW102974:BX102974"/>
    <mergeCell ref="BW102975:BX102975"/>
    <mergeCell ref="BW102977:BX102978"/>
    <mergeCell ref="BV102978:BV102981"/>
    <mergeCell ref="BW102979:BX102979"/>
    <mergeCell ref="BV102983:BV102986"/>
    <mergeCell ref="BX102983:BX102986"/>
    <mergeCell ref="BV102988:BV102990"/>
    <mergeCell ref="BX102988:BX102991"/>
    <mergeCell ref="BV102992:BV102995"/>
    <mergeCell ref="BX102993:BX102995"/>
    <mergeCell ref="BV102997:BV103000"/>
    <mergeCell ref="BV103002:BV103004"/>
    <mergeCell ref="BW104643:BX104643"/>
    <mergeCell ref="BV104644:BV104647"/>
    <mergeCell ref="BW104644:BX104644"/>
    <mergeCell ref="BW104645:BX104645"/>
    <mergeCell ref="BW104646:BX104646"/>
    <mergeCell ref="BW104647:BX104647"/>
    <mergeCell ref="BV101783:BV101786"/>
    <mergeCell ref="BX101783:BX101786"/>
    <mergeCell ref="BV101788:BV101790"/>
    <mergeCell ref="BX101788:BX101791"/>
    <mergeCell ref="BV101792:BV101795"/>
    <mergeCell ref="BX101793:BX101795"/>
    <mergeCell ref="BV101797:BV101800"/>
    <mergeCell ref="BV101802:BV101804"/>
    <mergeCell ref="BW102963:BX102963"/>
    <mergeCell ref="BV102964:BV102967"/>
    <mergeCell ref="BW102964:BX102964"/>
    <mergeCell ref="BW102965:BX102965"/>
    <mergeCell ref="BW102966:BX102966"/>
    <mergeCell ref="BW102967:BX102967"/>
    <mergeCell ref="BV102969:BV102972"/>
    <mergeCell ref="BW102969:BX102970"/>
    <mergeCell ref="BW102971:BX102971"/>
    <mergeCell ref="BW102972:BX102972"/>
    <mergeCell ref="BV100117:BV100120"/>
    <mergeCell ref="BV100122:BV100124"/>
    <mergeCell ref="BW101763:BX101763"/>
    <mergeCell ref="BV101764:BV101767"/>
    <mergeCell ref="BW101764:BX101764"/>
    <mergeCell ref="BW101765:BX101765"/>
    <mergeCell ref="BW101766:BX101766"/>
    <mergeCell ref="BW101767:BX101767"/>
    <mergeCell ref="BV101769:BV101772"/>
    <mergeCell ref="BW101769:BX101770"/>
    <mergeCell ref="BW101771:BX101771"/>
    <mergeCell ref="BW101772:BX101772"/>
    <mergeCell ref="BW101773:BX101773"/>
    <mergeCell ref="BV101774:BV101776"/>
    <mergeCell ref="BW101774:BX101774"/>
    <mergeCell ref="BW101775:BX101775"/>
    <mergeCell ref="BW101777:BX101778"/>
    <mergeCell ref="BV101778:BV101781"/>
    <mergeCell ref="BW101779:BX101779"/>
    <mergeCell ref="BV100089:BV100092"/>
    <mergeCell ref="BW100089:BX100090"/>
    <mergeCell ref="BW100091:BX100091"/>
    <mergeCell ref="BW100092:BX100092"/>
    <mergeCell ref="BW100093:BX100093"/>
    <mergeCell ref="BV100094:BV100096"/>
    <mergeCell ref="BW100094:BX100094"/>
    <mergeCell ref="BW100095:BX100095"/>
    <mergeCell ref="BW100097:BX100098"/>
    <mergeCell ref="BV100098:BV100101"/>
    <mergeCell ref="BW100099:BX100099"/>
    <mergeCell ref="BV100103:BV100106"/>
    <mergeCell ref="BX100103:BX100106"/>
    <mergeCell ref="BV100108:BV100110"/>
    <mergeCell ref="BX100108:BX100111"/>
    <mergeCell ref="BV100112:BV100115"/>
    <mergeCell ref="BX100113:BX100115"/>
    <mergeCell ref="BW98893:BX98893"/>
    <mergeCell ref="BV98894:BV98896"/>
    <mergeCell ref="BW98894:BX98894"/>
    <mergeCell ref="BW98895:BX98895"/>
    <mergeCell ref="BW98897:BX98898"/>
    <mergeCell ref="BV98898:BV98901"/>
    <mergeCell ref="BW98899:BX98899"/>
    <mergeCell ref="BV98903:BV98906"/>
    <mergeCell ref="BX98903:BX98906"/>
    <mergeCell ref="BV98908:BV98910"/>
    <mergeCell ref="BX98908:BX98911"/>
    <mergeCell ref="BV98912:BV98915"/>
    <mergeCell ref="BX98913:BX98915"/>
    <mergeCell ref="BV98917:BV98920"/>
    <mergeCell ref="BV98922:BV98924"/>
    <mergeCell ref="BW100083:BX100083"/>
    <mergeCell ref="BV100084:BV100087"/>
    <mergeCell ref="BW100084:BX100084"/>
    <mergeCell ref="BW100085:BX100085"/>
    <mergeCell ref="BW100086:BX100086"/>
    <mergeCell ref="BW100087:BX100087"/>
    <mergeCell ref="BV97223:BV97226"/>
    <mergeCell ref="BX97223:BX97226"/>
    <mergeCell ref="BV97228:BV97230"/>
    <mergeCell ref="BX97228:BX97231"/>
    <mergeCell ref="BV97232:BV97235"/>
    <mergeCell ref="BX97233:BX97235"/>
    <mergeCell ref="BV97237:BV97240"/>
    <mergeCell ref="BV97242:BV97244"/>
    <mergeCell ref="BW98883:BX98883"/>
    <mergeCell ref="BV98884:BV98887"/>
    <mergeCell ref="BW98884:BX98884"/>
    <mergeCell ref="BW98885:BX98885"/>
    <mergeCell ref="BW98886:BX98886"/>
    <mergeCell ref="BW98887:BX98887"/>
    <mergeCell ref="BV98889:BV98892"/>
    <mergeCell ref="BW98889:BX98890"/>
    <mergeCell ref="BW98891:BX98891"/>
    <mergeCell ref="BW98892:BX98892"/>
    <mergeCell ref="BV96037:BV96040"/>
    <mergeCell ref="BV96042:BV96044"/>
    <mergeCell ref="BW97203:BX97203"/>
    <mergeCell ref="BV97204:BV97207"/>
    <mergeCell ref="BW97204:BX97204"/>
    <mergeCell ref="BW97205:BX97205"/>
    <mergeCell ref="BW97206:BX97206"/>
    <mergeCell ref="BW97207:BX97207"/>
    <mergeCell ref="BV97209:BV97212"/>
    <mergeCell ref="BW97209:BX97210"/>
    <mergeCell ref="BW97211:BX97211"/>
    <mergeCell ref="BW97212:BX97212"/>
    <mergeCell ref="BW97213:BX97213"/>
    <mergeCell ref="BV97214:BV97216"/>
    <mergeCell ref="BW97214:BX97214"/>
    <mergeCell ref="BW97215:BX97215"/>
    <mergeCell ref="BW97217:BX97218"/>
    <mergeCell ref="BV97218:BV97221"/>
    <mergeCell ref="BW97219:BX97219"/>
    <mergeCell ref="BV96009:BV96012"/>
    <mergeCell ref="BW96009:BX96010"/>
    <mergeCell ref="BW96011:BX96011"/>
    <mergeCell ref="BW96012:BX96012"/>
    <mergeCell ref="BW96013:BX96013"/>
    <mergeCell ref="BV96014:BV96016"/>
    <mergeCell ref="BW96014:BX96014"/>
    <mergeCell ref="BW96015:BX96015"/>
    <mergeCell ref="BW96017:BX96018"/>
    <mergeCell ref="BV96018:BV96021"/>
    <mergeCell ref="BW96019:BX96019"/>
    <mergeCell ref="BV96023:BV96026"/>
    <mergeCell ref="BX96023:BX96026"/>
    <mergeCell ref="BV96028:BV96030"/>
    <mergeCell ref="BX96028:BX96031"/>
    <mergeCell ref="BV96032:BV96035"/>
    <mergeCell ref="BX96033:BX96035"/>
    <mergeCell ref="BW94333:BX94333"/>
    <mergeCell ref="BV94334:BV94336"/>
    <mergeCell ref="BW94334:BX94334"/>
    <mergeCell ref="BW94335:BX94335"/>
    <mergeCell ref="BW94337:BX94338"/>
    <mergeCell ref="BV94338:BV94341"/>
    <mergeCell ref="BW94339:BX94339"/>
    <mergeCell ref="BV94343:BV94346"/>
    <mergeCell ref="BX94343:BX94346"/>
    <mergeCell ref="BV94348:BV94350"/>
    <mergeCell ref="BX94348:BX94351"/>
    <mergeCell ref="BV94352:BV94355"/>
    <mergeCell ref="BX94353:BX94355"/>
    <mergeCell ref="BV94357:BV94360"/>
    <mergeCell ref="BV94362:BV94364"/>
    <mergeCell ref="BW96003:BX96003"/>
    <mergeCell ref="BV96004:BV96007"/>
    <mergeCell ref="BW96004:BX96004"/>
    <mergeCell ref="BW96005:BX96005"/>
    <mergeCell ref="BW96006:BX96006"/>
    <mergeCell ref="BW96007:BX96007"/>
    <mergeCell ref="BV93143:BV93146"/>
    <mergeCell ref="BX93143:BX93146"/>
    <mergeCell ref="BV93148:BV93150"/>
    <mergeCell ref="BX93148:BX93151"/>
    <mergeCell ref="BV93152:BV93155"/>
    <mergeCell ref="BX93153:BX93155"/>
    <mergeCell ref="BV93157:BV93160"/>
    <mergeCell ref="BV93162:BV93164"/>
    <mergeCell ref="BW94323:BX94323"/>
    <mergeCell ref="BV94324:BV94327"/>
    <mergeCell ref="BW94324:BX94324"/>
    <mergeCell ref="BW94325:BX94325"/>
    <mergeCell ref="BW94326:BX94326"/>
    <mergeCell ref="BW94327:BX94327"/>
    <mergeCell ref="BV94329:BV94332"/>
    <mergeCell ref="BW94329:BX94330"/>
    <mergeCell ref="BW94331:BX94331"/>
    <mergeCell ref="BW94332:BX94332"/>
    <mergeCell ref="BV91717:BV91720"/>
    <mergeCell ref="BV91722:BV91724"/>
    <mergeCell ref="BW93123:BX93123"/>
    <mergeCell ref="BV93124:BV93127"/>
    <mergeCell ref="BW93124:BX93124"/>
    <mergeCell ref="BW93125:BX93125"/>
    <mergeCell ref="BW93126:BX93126"/>
    <mergeCell ref="BW93127:BX93127"/>
    <mergeCell ref="BV93129:BV93132"/>
    <mergeCell ref="BW93129:BX93130"/>
    <mergeCell ref="BW93131:BX93131"/>
    <mergeCell ref="BW93132:BX93132"/>
    <mergeCell ref="BW93133:BX93133"/>
    <mergeCell ref="BV93134:BV93136"/>
    <mergeCell ref="BW93134:BX93134"/>
    <mergeCell ref="BW93135:BX93135"/>
    <mergeCell ref="BW93137:BX93138"/>
    <mergeCell ref="BV93138:BV93141"/>
    <mergeCell ref="BW93139:BX93139"/>
    <mergeCell ref="BV91689:BV91692"/>
    <mergeCell ref="BW91689:BX91690"/>
    <mergeCell ref="BW91691:BX91691"/>
    <mergeCell ref="BW91692:BX91692"/>
    <mergeCell ref="BW91693:BX91693"/>
    <mergeCell ref="BV91694:BV91696"/>
    <mergeCell ref="BW91694:BX91694"/>
    <mergeCell ref="BW91695:BX91695"/>
    <mergeCell ref="BW91697:BX91698"/>
    <mergeCell ref="BV91698:BV91701"/>
    <mergeCell ref="BW91699:BX91699"/>
    <mergeCell ref="BV91703:BV91706"/>
    <mergeCell ref="BX91703:BX91706"/>
    <mergeCell ref="BV91708:BV91710"/>
    <mergeCell ref="BX91708:BX91711"/>
    <mergeCell ref="BV91712:BV91715"/>
    <mergeCell ref="BX91713:BX91715"/>
    <mergeCell ref="BV90729:BV90732"/>
    <mergeCell ref="BW90729:BX90730"/>
    <mergeCell ref="BW90731:BX90731"/>
    <mergeCell ref="BW90732:BX90732"/>
    <mergeCell ref="BW90739:BX90739"/>
    <mergeCell ref="BV90743:BV90746"/>
    <mergeCell ref="BX90743:BX90746"/>
    <mergeCell ref="BV90748:BV90750"/>
    <mergeCell ref="BX90748:BX90751"/>
    <mergeCell ref="BV90752:BV90755"/>
    <mergeCell ref="BX90753:BX90755"/>
    <mergeCell ref="BV90757:BV90760"/>
    <mergeCell ref="BV90762:BV90764"/>
    <mergeCell ref="BW91683:BX91683"/>
    <mergeCell ref="BV91684:BV91687"/>
    <mergeCell ref="BW91684:BX91684"/>
    <mergeCell ref="BW91685:BX91685"/>
    <mergeCell ref="BW91686:BX91686"/>
    <mergeCell ref="BW91687:BX91687"/>
    <mergeCell ref="BW90733:BX90733"/>
    <mergeCell ref="BV90734:BV90736"/>
    <mergeCell ref="BW90734:BX90734"/>
    <mergeCell ref="BW90735:BX90735"/>
    <mergeCell ref="BW90737:BX90738"/>
    <mergeCell ref="BV90738:BV90741"/>
    <mergeCell ref="BW85937:BX85938"/>
    <mergeCell ref="BV85938:BV85941"/>
    <mergeCell ref="BW85939:BX85939"/>
    <mergeCell ref="BV85943:BV85946"/>
    <mergeCell ref="BX85943:BX85946"/>
    <mergeCell ref="BV85948:BV85950"/>
    <mergeCell ref="BX85948:BX85951"/>
    <mergeCell ref="BV85952:BV85955"/>
    <mergeCell ref="BX85953:BX85955"/>
    <mergeCell ref="BV85957:BV85960"/>
    <mergeCell ref="BV85962:BV85964"/>
    <mergeCell ref="BV89298:BV89301"/>
    <mergeCell ref="BW89299:BX89299"/>
    <mergeCell ref="BV89303:BV89306"/>
    <mergeCell ref="BX89303:BX89306"/>
    <mergeCell ref="BV89284:BV89287"/>
    <mergeCell ref="BW89284:BX89284"/>
    <mergeCell ref="BW89285:BX89285"/>
    <mergeCell ref="BW89286:BX89286"/>
    <mergeCell ref="BW89287:BX89287"/>
    <mergeCell ref="BV89289:BV89292"/>
    <mergeCell ref="BW89289:BX89290"/>
    <mergeCell ref="BW89291:BX89291"/>
    <mergeCell ref="BW89292:BX89292"/>
    <mergeCell ref="BW89293:BX89293"/>
    <mergeCell ref="BV89294:BV89296"/>
    <mergeCell ref="BW89294:BX89294"/>
    <mergeCell ref="BW89295:BX89295"/>
    <mergeCell ref="BW89297:BX89298"/>
    <mergeCell ref="BW88326:BX88326"/>
    <mergeCell ref="BW88327:BX88327"/>
    <mergeCell ref="BV88329:BV88332"/>
    <mergeCell ref="BV83529:BV83532"/>
    <mergeCell ref="BW83529:BX83530"/>
    <mergeCell ref="BW83531:BX83531"/>
    <mergeCell ref="BW83532:BX83532"/>
    <mergeCell ref="BV82703:BV82706"/>
    <mergeCell ref="BV83557:BV83560"/>
    <mergeCell ref="BV83562:BV83564"/>
    <mergeCell ref="BW84483:BX84483"/>
    <mergeCell ref="BV84484:BV84487"/>
    <mergeCell ref="BW84484:BX84484"/>
    <mergeCell ref="BW84485:BX84485"/>
    <mergeCell ref="BW84486:BX84486"/>
    <mergeCell ref="BW84487:BX84487"/>
    <mergeCell ref="BV84489:BV84492"/>
    <mergeCell ref="BW84489:BX84490"/>
    <mergeCell ref="BW84491:BX84491"/>
    <mergeCell ref="BW84492:BX84492"/>
    <mergeCell ref="BW83533:BX83533"/>
    <mergeCell ref="BV83534:BV83536"/>
    <mergeCell ref="BW83534:BX83534"/>
    <mergeCell ref="BW83535:BX83535"/>
    <mergeCell ref="BW83537:BX83538"/>
    <mergeCell ref="BV83538:BV83541"/>
    <mergeCell ref="BW83539:BX83539"/>
    <mergeCell ref="BV83543:BV83546"/>
    <mergeCell ref="BX83543:BX83546"/>
    <mergeCell ref="BV83548:BV83550"/>
    <mergeCell ref="BX83548:BX83551"/>
    <mergeCell ref="BV83552:BV83555"/>
    <mergeCell ref="BX83553:BX83555"/>
    <mergeCell ref="BW82693:BX82693"/>
    <mergeCell ref="BV82694:BV82696"/>
    <mergeCell ref="BW82694:BX82694"/>
    <mergeCell ref="BW82695:BX82695"/>
    <mergeCell ref="BX82703:BX82706"/>
    <mergeCell ref="BV82708:BV82710"/>
    <mergeCell ref="BX82708:BX82711"/>
    <mergeCell ref="BV82712:BV82715"/>
    <mergeCell ref="BX82713:BX82715"/>
    <mergeCell ref="BV82717:BV82720"/>
    <mergeCell ref="BV82722:BV82724"/>
    <mergeCell ref="BW83523:BX83523"/>
    <mergeCell ref="BV83524:BV83527"/>
    <mergeCell ref="BW83524:BX83524"/>
    <mergeCell ref="BW83525:BX83525"/>
    <mergeCell ref="BW83526:BX83526"/>
    <mergeCell ref="BW83527:BX83527"/>
    <mergeCell ref="BW82697:BX82698"/>
    <mergeCell ref="BV82698:BV82701"/>
    <mergeCell ref="BW82699:BX82699"/>
    <mergeCell ref="BV81729:BV81732"/>
    <mergeCell ref="BW81729:BX81730"/>
    <mergeCell ref="BW81731:BX81731"/>
    <mergeCell ref="BW81732:BX81732"/>
    <mergeCell ref="BX81753:BX81755"/>
    <mergeCell ref="BV81757:BV81760"/>
    <mergeCell ref="BV81762:BV81764"/>
    <mergeCell ref="BW82683:BX82683"/>
    <mergeCell ref="BV82684:BV82687"/>
    <mergeCell ref="BW82684:BX82684"/>
    <mergeCell ref="BW82685:BX82685"/>
    <mergeCell ref="BW82686:BX82686"/>
    <mergeCell ref="BW82687:BX82687"/>
    <mergeCell ref="BV82689:BV82692"/>
    <mergeCell ref="BW82689:BX82690"/>
    <mergeCell ref="BW82691:BX82691"/>
    <mergeCell ref="BW82692:BX82692"/>
    <mergeCell ref="BV81752:BV81755"/>
    <mergeCell ref="BX79943:BX79946"/>
    <mergeCell ref="BV79948:BV79950"/>
    <mergeCell ref="BX79948:BX79951"/>
    <mergeCell ref="BV79952:BV79955"/>
    <mergeCell ref="BX79953:BX79955"/>
    <mergeCell ref="BV79957:BV79960"/>
    <mergeCell ref="BV79962:BV79964"/>
    <mergeCell ref="BW80883:BX80883"/>
    <mergeCell ref="BX80903:BX80906"/>
    <mergeCell ref="BV80908:BV80910"/>
    <mergeCell ref="BX80908:BX80911"/>
    <mergeCell ref="BV80912:BV80915"/>
    <mergeCell ref="BX80913:BX80915"/>
    <mergeCell ref="BV80917:BV80920"/>
    <mergeCell ref="BV80922:BV80924"/>
    <mergeCell ref="BW81723:BX81723"/>
    <mergeCell ref="BV81724:BV81727"/>
    <mergeCell ref="BW81724:BX81724"/>
    <mergeCell ref="BW81725:BX81725"/>
    <mergeCell ref="BW81726:BX81726"/>
    <mergeCell ref="BW81727:BX81727"/>
    <mergeCell ref="BV80889:BV80892"/>
    <mergeCell ref="BW80889:BX80890"/>
    <mergeCell ref="BW80891:BX80891"/>
    <mergeCell ref="BW80892:BX80892"/>
    <mergeCell ref="BW80893:BX80893"/>
    <mergeCell ref="BV80894:BV80896"/>
    <mergeCell ref="BW80894:BX80894"/>
    <mergeCell ref="BW80895:BX80895"/>
    <mergeCell ref="BW80897:BX80898"/>
    <mergeCell ref="BV80898:BV80901"/>
    <mergeCell ref="BW80899:BX80899"/>
    <mergeCell ref="BW64333:BX64333"/>
    <mergeCell ref="BV64334:BV64336"/>
    <mergeCell ref="BW64334:BX64334"/>
    <mergeCell ref="BW64335:BX64335"/>
    <mergeCell ref="BW64337:BX64338"/>
    <mergeCell ref="BV64338:BV64341"/>
    <mergeCell ref="BW64339:BX64339"/>
    <mergeCell ref="BV64343:BV64346"/>
    <mergeCell ref="BX64343:BX64346"/>
    <mergeCell ref="BV64348:BV64350"/>
    <mergeCell ref="BX64348:BX64351"/>
    <mergeCell ref="BV64352:BV64355"/>
    <mergeCell ref="BX64353:BX64355"/>
    <mergeCell ref="BV64357:BV64360"/>
    <mergeCell ref="BV64362:BV64364"/>
    <mergeCell ref="BW79923:BX79923"/>
    <mergeCell ref="BV79924:BV79927"/>
    <mergeCell ref="BW79924:BX79924"/>
    <mergeCell ref="BW79925:BX79925"/>
    <mergeCell ref="BW79926:BX79926"/>
    <mergeCell ref="BW79927:BX79927"/>
    <mergeCell ref="BW65054:BX65054"/>
    <mergeCell ref="BW65055:BX65055"/>
    <mergeCell ref="BW65057:BX65058"/>
    <mergeCell ref="BV65058:BV65061"/>
    <mergeCell ref="BW65059:BX65059"/>
    <mergeCell ref="BV65063:BV65066"/>
    <mergeCell ref="BX65063:BX65066"/>
    <mergeCell ref="BV65068:BV65070"/>
    <mergeCell ref="BX65068:BX65071"/>
    <mergeCell ref="BV65072:BV65075"/>
    <mergeCell ref="BX65073:BX65075"/>
    <mergeCell ref="BV62783:BV62786"/>
    <mergeCell ref="BX62783:BX62786"/>
    <mergeCell ref="BV62788:BV62790"/>
    <mergeCell ref="BX62788:BX62791"/>
    <mergeCell ref="BV62792:BV62795"/>
    <mergeCell ref="BX62793:BX62795"/>
    <mergeCell ref="BV62797:BV62800"/>
    <mergeCell ref="BV62802:BV62804"/>
    <mergeCell ref="BW64323:BX64323"/>
    <mergeCell ref="BV64324:BV64327"/>
    <mergeCell ref="BW64324:BX64324"/>
    <mergeCell ref="BW64325:BX64325"/>
    <mergeCell ref="BW64326:BX64326"/>
    <mergeCell ref="BW64327:BX64327"/>
    <mergeCell ref="BV64329:BV64332"/>
    <mergeCell ref="BW64329:BX64330"/>
    <mergeCell ref="BW64331:BX64331"/>
    <mergeCell ref="BW64332:BX64332"/>
    <mergeCell ref="BW63363:BX63363"/>
    <mergeCell ref="BV63364:BV63367"/>
    <mergeCell ref="BW63364:BX63364"/>
    <mergeCell ref="BW63365:BX63365"/>
    <mergeCell ref="BW63366:BX63366"/>
    <mergeCell ref="BW63367:BX63367"/>
    <mergeCell ref="BV63369:BV63372"/>
    <mergeCell ref="BW63369:BX63370"/>
    <mergeCell ref="BW63371:BX63371"/>
    <mergeCell ref="BW63372:BX63372"/>
    <mergeCell ref="BV63378:BV63381"/>
    <mergeCell ref="BW63379:BX63379"/>
    <mergeCell ref="BV63383:BV63386"/>
    <mergeCell ref="BX63383:BX63386"/>
    <mergeCell ref="BV61957:BV61960"/>
    <mergeCell ref="BV61962:BV61964"/>
    <mergeCell ref="BW62763:BX62763"/>
    <mergeCell ref="BV62764:BV62767"/>
    <mergeCell ref="BW62764:BX62764"/>
    <mergeCell ref="BW62765:BX62765"/>
    <mergeCell ref="BW62766:BX62766"/>
    <mergeCell ref="BW62767:BX62767"/>
    <mergeCell ref="BV62769:BV62772"/>
    <mergeCell ref="BW62769:BX62770"/>
    <mergeCell ref="BW62771:BX62771"/>
    <mergeCell ref="BW62772:BX62772"/>
    <mergeCell ref="BW62773:BX62773"/>
    <mergeCell ref="BV62774:BV62776"/>
    <mergeCell ref="BW62774:BX62774"/>
    <mergeCell ref="BW62775:BX62775"/>
    <mergeCell ref="BW62777:BX62778"/>
    <mergeCell ref="BV62778:BV62781"/>
    <mergeCell ref="BW62779:BX62779"/>
    <mergeCell ref="BV61929:BV61932"/>
    <mergeCell ref="BW61929:BX61930"/>
    <mergeCell ref="BW61931:BX61931"/>
    <mergeCell ref="BW61932:BX61932"/>
    <mergeCell ref="BW61933:BX61933"/>
    <mergeCell ref="BV61934:BV61936"/>
    <mergeCell ref="BW61934:BX61934"/>
    <mergeCell ref="BW61935:BX61935"/>
    <mergeCell ref="BW61937:BX61938"/>
    <mergeCell ref="BV61938:BV61941"/>
    <mergeCell ref="BW61939:BX61939"/>
    <mergeCell ref="BV61943:BV61946"/>
    <mergeCell ref="BX61943:BX61946"/>
    <mergeCell ref="BV61948:BV61950"/>
    <mergeCell ref="BX61948:BX61951"/>
    <mergeCell ref="BV61952:BV61955"/>
    <mergeCell ref="BX61953:BX61955"/>
    <mergeCell ref="BW61333:BX61333"/>
    <mergeCell ref="BV61334:BV61336"/>
    <mergeCell ref="BW61334:BX61334"/>
    <mergeCell ref="BW61335:BX61335"/>
    <mergeCell ref="BW61337:BX61338"/>
    <mergeCell ref="BV61338:BV61341"/>
    <mergeCell ref="BW61339:BX61339"/>
    <mergeCell ref="BV61343:BV61346"/>
    <mergeCell ref="BX61343:BX61346"/>
    <mergeCell ref="BV61348:BV61350"/>
    <mergeCell ref="BX61348:BX61351"/>
    <mergeCell ref="BV61352:BV61355"/>
    <mergeCell ref="BX61353:BX61355"/>
    <mergeCell ref="BV61357:BV61360"/>
    <mergeCell ref="BV61362:BV61364"/>
    <mergeCell ref="BW61923:BX61923"/>
    <mergeCell ref="BV61924:BV61927"/>
    <mergeCell ref="BW61924:BX61924"/>
    <mergeCell ref="BW61925:BX61925"/>
    <mergeCell ref="BW61926:BX61926"/>
    <mergeCell ref="BW61927:BX61927"/>
    <mergeCell ref="BV60503:BV60506"/>
    <mergeCell ref="BX60503:BX60506"/>
    <mergeCell ref="BV60508:BV60510"/>
    <mergeCell ref="BX60508:BX60511"/>
    <mergeCell ref="BV60512:BV60515"/>
    <mergeCell ref="BX60513:BX60515"/>
    <mergeCell ref="BV60517:BV60520"/>
    <mergeCell ref="BV60522:BV60524"/>
    <mergeCell ref="BW61323:BX61323"/>
    <mergeCell ref="BV61324:BV61327"/>
    <mergeCell ref="BW61324:BX61324"/>
    <mergeCell ref="BW61325:BX61325"/>
    <mergeCell ref="BW61326:BX61326"/>
    <mergeCell ref="BW61327:BX61327"/>
    <mergeCell ref="BV61329:BV61332"/>
    <mergeCell ref="BW61329:BX61330"/>
    <mergeCell ref="BW61331:BX61331"/>
    <mergeCell ref="BW61332:BX61332"/>
    <mergeCell ref="BV59917:BV59920"/>
    <mergeCell ref="BV59922:BV59924"/>
    <mergeCell ref="BW60483:BX60483"/>
    <mergeCell ref="BV60484:BV60487"/>
    <mergeCell ref="BW60484:BX60484"/>
    <mergeCell ref="BW60485:BX60485"/>
    <mergeCell ref="BW60486:BX60486"/>
    <mergeCell ref="BW60487:BX60487"/>
    <mergeCell ref="BV60489:BV60492"/>
    <mergeCell ref="BW60489:BX60490"/>
    <mergeCell ref="BW60491:BX60491"/>
    <mergeCell ref="BW60492:BX60492"/>
    <mergeCell ref="BW60493:BX60493"/>
    <mergeCell ref="BV60494:BV60496"/>
    <mergeCell ref="BW60494:BX60494"/>
    <mergeCell ref="BW60495:BX60495"/>
    <mergeCell ref="BW60497:BX60498"/>
    <mergeCell ref="BV60498:BV60501"/>
    <mergeCell ref="BW60499:BX60499"/>
    <mergeCell ref="BV59889:BV59892"/>
    <mergeCell ref="BW59889:BX59890"/>
    <mergeCell ref="BW59891:BX59891"/>
    <mergeCell ref="BW59892:BX59892"/>
    <mergeCell ref="BW59893:BX59893"/>
    <mergeCell ref="BV59894:BV59896"/>
    <mergeCell ref="BW59894:BX59894"/>
    <mergeCell ref="BW59895:BX59895"/>
    <mergeCell ref="BW59897:BX59898"/>
    <mergeCell ref="BV59898:BV59901"/>
    <mergeCell ref="BW59899:BX59899"/>
    <mergeCell ref="BV59903:BV59906"/>
    <mergeCell ref="BX59903:BX59906"/>
    <mergeCell ref="BV59908:BV59910"/>
    <mergeCell ref="BX59908:BX59911"/>
    <mergeCell ref="BV59912:BV59915"/>
    <mergeCell ref="BX59913:BX59915"/>
    <mergeCell ref="BW59053:BX59053"/>
    <mergeCell ref="BV59054:BV59056"/>
    <mergeCell ref="BW59054:BX59054"/>
    <mergeCell ref="BW59055:BX59055"/>
    <mergeCell ref="BW59057:BX59058"/>
    <mergeCell ref="BV59058:BV59061"/>
    <mergeCell ref="BW59059:BX59059"/>
    <mergeCell ref="BV59063:BV59066"/>
    <mergeCell ref="BX59063:BX59066"/>
    <mergeCell ref="BV59068:BV59070"/>
    <mergeCell ref="BX59068:BX59071"/>
    <mergeCell ref="BV59072:BV59075"/>
    <mergeCell ref="BX59073:BX59075"/>
    <mergeCell ref="BV59077:BV59080"/>
    <mergeCell ref="BV59082:BV59084"/>
    <mergeCell ref="BW59883:BX59883"/>
    <mergeCell ref="BV59884:BV59887"/>
    <mergeCell ref="BW59884:BX59884"/>
    <mergeCell ref="BW59885:BX59885"/>
    <mergeCell ref="BW59886:BX59886"/>
    <mergeCell ref="BW59887:BX59887"/>
    <mergeCell ref="BV58463:BV58466"/>
    <mergeCell ref="BX58463:BX58466"/>
    <mergeCell ref="BV58468:BV58470"/>
    <mergeCell ref="BX58468:BX58471"/>
    <mergeCell ref="BV58472:BV58475"/>
    <mergeCell ref="BX58473:BX58475"/>
    <mergeCell ref="BV58477:BV58480"/>
    <mergeCell ref="BV58482:BV58484"/>
    <mergeCell ref="BW59043:BX59043"/>
    <mergeCell ref="BV59044:BV59047"/>
    <mergeCell ref="BW59044:BX59044"/>
    <mergeCell ref="BW59045:BX59045"/>
    <mergeCell ref="BW59046:BX59046"/>
    <mergeCell ref="BW59047:BX59047"/>
    <mergeCell ref="BV59049:BV59052"/>
    <mergeCell ref="BW59049:BX59050"/>
    <mergeCell ref="BW59051:BX59051"/>
    <mergeCell ref="BW59052:BX59052"/>
    <mergeCell ref="BV57637:BV57640"/>
    <mergeCell ref="BV57642:BV57644"/>
    <mergeCell ref="BW58443:BX58443"/>
    <mergeCell ref="BV58444:BV58447"/>
    <mergeCell ref="BW58444:BX58444"/>
    <mergeCell ref="BW58445:BX58445"/>
    <mergeCell ref="BW58446:BX58446"/>
    <mergeCell ref="BW58447:BX58447"/>
    <mergeCell ref="BV58449:BV58452"/>
    <mergeCell ref="BW58449:BX58450"/>
    <mergeCell ref="BW58451:BX58451"/>
    <mergeCell ref="BW58452:BX58452"/>
    <mergeCell ref="BW58453:BX58453"/>
    <mergeCell ref="BV58454:BV58456"/>
    <mergeCell ref="BW58454:BX58454"/>
    <mergeCell ref="BW58455:BX58455"/>
    <mergeCell ref="BW58457:BX58458"/>
    <mergeCell ref="BV58458:BV58461"/>
    <mergeCell ref="BW58459:BX58459"/>
    <mergeCell ref="BV57609:BV57612"/>
    <mergeCell ref="BW57609:BX57610"/>
    <mergeCell ref="BW57611:BX57611"/>
    <mergeCell ref="BW57612:BX57612"/>
    <mergeCell ref="BW57613:BX57613"/>
    <mergeCell ref="BV57614:BV57616"/>
    <mergeCell ref="BW57614:BX57614"/>
    <mergeCell ref="BW57615:BX57615"/>
    <mergeCell ref="BW57617:BX57618"/>
    <mergeCell ref="BV57618:BV57621"/>
    <mergeCell ref="BW57619:BX57619"/>
    <mergeCell ref="BV57623:BV57626"/>
    <mergeCell ref="BX57623:BX57626"/>
    <mergeCell ref="BV57628:BV57630"/>
    <mergeCell ref="BX57628:BX57631"/>
    <mergeCell ref="BV57632:BV57635"/>
    <mergeCell ref="BX57633:BX57635"/>
    <mergeCell ref="BW56653:BX56653"/>
    <mergeCell ref="BV56654:BV56656"/>
    <mergeCell ref="BW56654:BX56654"/>
    <mergeCell ref="BW56655:BX56655"/>
    <mergeCell ref="BW56657:BX56658"/>
    <mergeCell ref="BV56658:BV56661"/>
    <mergeCell ref="BW56659:BX56659"/>
    <mergeCell ref="BV56663:BV56666"/>
    <mergeCell ref="BX56663:BX56666"/>
    <mergeCell ref="BV56668:BV56670"/>
    <mergeCell ref="BX56668:BX56671"/>
    <mergeCell ref="BV56672:BV56675"/>
    <mergeCell ref="BX56673:BX56675"/>
    <mergeCell ref="BV56677:BV56680"/>
    <mergeCell ref="BV56682:BV56684"/>
    <mergeCell ref="BW57603:BX57603"/>
    <mergeCell ref="BV57604:BV57607"/>
    <mergeCell ref="BW57604:BX57604"/>
    <mergeCell ref="BW57605:BX57605"/>
    <mergeCell ref="BW57606:BX57606"/>
    <mergeCell ref="BW57607:BX57607"/>
    <mergeCell ref="BV55583:BV55586"/>
    <mergeCell ref="BX55583:BX55586"/>
    <mergeCell ref="BV55588:BV55590"/>
    <mergeCell ref="BX55588:BX55591"/>
    <mergeCell ref="BV55592:BV55595"/>
    <mergeCell ref="BX55593:BX55595"/>
    <mergeCell ref="BV55597:BV55600"/>
    <mergeCell ref="BV55602:BV55604"/>
    <mergeCell ref="BW56643:BX56643"/>
    <mergeCell ref="BV56644:BV56647"/>
    <mergeCell ref="BW56644:BX56644"/>
    <mergeCell ref="BW56645:BX56645"/>
    <mergeCell ref="BW56646:BX56646"/>
    <mergeCell ref="BW56647:BX56647"/>
    <mergeCell ref="BV56649:BV56652"/>
    <mergeCell ref="BW56649:BX56650"/>
    <mergeCell ref="BW56651:BX56651"/>
    <mergeCell ref="BW56652:BX56652"/>
    <mergeCell ref="BV54637:BV54640"/>
    <mergeCell ref="BV54642:BV54644"/>
    <mergeCell ref="BW55563:BX55563"/>
    <mergeCell ref="BV55564:BV55567"/>
    <mergeCell ref="BW55564:BX55564"/>
    <mergeCell ref="BW55565:BX55565"/>
    <mergeCell ref="BW55566:BX55566"/>
    <mergeCell ref="BW55567:BX55567"/>
    <mergeCell ref="BV55569:BV55572"/>
    <mergeCell ref="BW55569:BX55570"/>
    <mergeCell ref="BW55571:BX55571"/>
    <mergeCell ref="BW55572:BX55572"/>
    <mergeCell ref="BW55573:BX55573"/>
    <mergeCell ref="BV55574:BV55576"/>
    <mergeCell ref="BW55574:BX55574"/>
    <mergeCell ref="BW55575:BX55575"/>
    <mergeCell ref="BW55577:BX55578"/>
    <mergeCell ref="BV55578:BV55581"/>
    <mergeCell ref="BW55579:BX55579"/>
    <mergeCell ref="BV54609:BV54612"/>
    <mergeCell ref="BW54609:BX54610"/>
    <mergeCell ref="BW54611:BX54611"/>
    <mergeCell ref="BW54612:BX54612"/>
    <mergeCell ref="BW54613:BX54613"/>
    <mergeCell ref="BV54614:BV54616"/>
    <mergeCell ref="BW54614:BX54614"/>
    <mergeCell ref="BW54615:BX54615"/>
    <mergeCell ref="BW54617:BX54618"/>
    <mergeCell ref="BV54618:BV54621"/>
    <mergeCell ref="BW54619:BX54619"/>
    <mergeCell ref="BV54623:BV54626"/>
    <mergeCell ref="BX54623:BX54626"/>
    <mergeCell ref="BV54628:BV54630"/>
    <mergeCell ref="BX54628:BX54631"/>
    <mergeCell ref="BV54632:BV54635"/>
    <mergeCell ref="BX54633:BX54635"/>
    <mergeCell ref="BW53533:BX53533"/>
    <mergeCell ref="BV53534:BV53536"/>
    <mergeCell ref="BW53534:BX53534"/>
    <mergeCell ref="BW53535:BX53535"/>
    <mergeCell ref="BW53537:BX53538"/>
    <mergeCell ref="BV53538:BV53541"/>
    <mergeCell ref="BW53539:BX53539"/>
    <mergeCell ref="BV53543:BV53546"/>
    <mergeCell ref="BX53543:BX53546"/>
    <mergeCell ref="BV53548:BV53550"/>
    <mergeCell ref="BX53548:BX53551"/>
    <mergeCell ref="BV53552:BV53555"/>
    <mergeCell ref="BX53553:BX53555"/>
    <mergeCell ref="BV53557:BV53560"/>
    <mergeCell ref="BV53562:BV53564"/>
    <mergeCell ref="BW54603:BX54603"/>
    <mergeCell ref="BV54604:BV54607"/>
    <mergeCell ref="BW54604:BX54604"/>
    <mergeCell ref="BW54605:BX54605"/>
    <mergeCell ref="BW54606:BX54606"/>
    <mergeCell ref="BW54607:BX54607"/>
    <mergeCell ref="BV52583:BV52586"/>
    <mergeCell ref="BX52583:BX52586"/>
    <mergeCell ref="BV52588:BV52590"/>
    <mergeCell ref="BX52588:BX52591"/>
    <mergeCell ref="BV52592:BV52595"/>
    <mergeCell ref="BX52593:BX52595"/>
    <mergeCell ref="BV52597:BV52600"/>
    <mergeCell ref="BV52602:BV52604"/>
    <mergeCell ref="BW53523:BX53523"/>
    <mergeCell ref="BV53524:BV53527"/>
    <mergeCell ref="BW53524:BX53524"/>
    <mergeCell ref="BW53525:BX53525"/>
    <mergeCell ref="BW53526:BX53526"/>
    <mergeCell ref="BW53527:BX53527"/>
    <mergeCell ref="BV53529:BV53532"/>
    <mergeCell ref="BW53529:BX53530"/>
    <mergeCell ref="BW53531:BX53531"/>
    <mergeCell ref="BW53532:BX53532"/>
    <mergeCell ref="BV51517:BV51520"/>
    <mergeCell ref="BV51522:BV51524"/>
    <mergeCell ref="BW52563:BX52563"/>
    <mergeCell ref="BV52564:BV52567"/>
    <mergeCell ref="BW52564:BX52564"/>
    <mergeCell ref="BW52565:BX52565"/>
    <mergeCell ref="BW52566:BX52566"/>
    <mergeCell ref="BW52567:BX52567"/>
    <mergeCell ref="BV52569:BV52572"/>
    <mergeCell ref="BW52569:BX52570"/>
    <mergeCell ref="BW52571:BX52571"/>
    <mergeCell ref="BW52572:BX52572"/>
    <mergeCell ref="BW52573:BX52573"/>
    <mergeCell ref="BV52574:BV52576"/>
    <mergeCell ref="BW52574:BX52574"/>
    <mergeCell ref="BW52575:BX52575"/>
    <mergeCell ref="BW52577:BX52578"/>
    <mergeCell ref="BV52578:BV52581"/>
    <mergeCell ref="BW52579:BX52579"/>
    <mergeCell ref="BV51489:BV51492"/>
    <mergeCell ref="BW51489:BX51490"/>
    <mergeCell ref="BW51491:BX51491"/>
    <mergeCell ref="BW51492:BX51492"/>
    <mergeCell ref="BW51493:BX51493"/>
    <mergeCell ref="BV51494:BV51496"/>
    <mergeCell ref="BW51494:BX51494"/>
    <mergeCell ref="BW51495:BX51495"/>
    <mergeCell ref="BW51497:BX51498"/>
    <mergeCell ref="BV51498:BV51501"/>
    <mergeCell ref="BW51499:BX51499"/>
    <mergeCell ref="BV51503:BV51506"/>
    <mergeCell ref="BX51503:BX51506"/>
    <mergeCell ref="BV51508:BV51510"/>
    <mergeCell ref="BX51508:BX51511"/>
    <mergeCell ref="BV51512:BV51515"/>
    <mergeCell ref="BX51513:BX51515"/>
    <mergeCell ref="BV46089:BV46092"/>
    <mergeCell ref="BW46089:BX46090"/>
    <mergeCell ref="BW46091:BX46091"/>
    <mergeCell ref="BW46092:BX46092"/>
    <mergeCell ref="BW46093:BX46093"/>
    <mergeCell ref="BV46094:BV46096"/>
    <mergeCell ref="BW46094:BX46094"/>
    <mergeCell ref="BW46095:BX46095"/>
    <mergeCell ref="BW46097:BX46098"/>
    <mergeCell ref="BV46098:BV46101"/>
    <mergeCell ref="BW46099:BX46099"/>
    <mergeCell ref="BV46103:BV46106"/>
    <mergeCell ref="BX46103:BX46106"/>
    <mergeCell ref="BV46108:BV46110"/>
    <mergeCell ref="BX46108:BX46111"/>
    <mergeCell ref="BW51483:BX51483"/>
    <mergeCell ref="BV51484:BV51487"/>
    <mergeCell ref="BW51484:BX51484"/>
    <mergeCell ref="BW51485:BX51485"/>
    <mergeCell ref="BW51486:BX51486"/>
    <mergeCell ref="BW51487:BX51487"/>
    <mergeCell ref="BV46597:BV46600"/>
    <mergeCell ref="BV46602:BV46604"/>
    <mergeCell ref="BV46117:BV46120"/>
    <mergeCell ref="BV46122:BV46124"/>
    <mergeCell ref="BW46563:BX46563"/>
    <mergeCell ref="BV46564:BV46567"/>
    <mergeCell ref="BW46564:BX46564"/>
    <mergeCell ref="BW46565:BX46565"/>
    <mergeCell ref="BW46566:BX46566"/>
    <mergeCell ref="BW46567:BX46567"/>
    <mergeCell ref="BV46569:BV46572"/>
    <mergeCell ref="BW46569:BX46570"/>
    <mergeCell ref="BW46571:BX46571"/>
    <mergeCell ref="BW46572:BX46572"/>
    <mergeCell ref="BW46573:BX46573"/>
    <mergeCell ref="BV46574:BV46576"/>
    <mergeCell ref="BW46574:BX46574"/>
    <mergeCell ref="BW46575:BX46575"/>
    <mergeCell ref="BW46577:BX46578"/>
    <mergeCell ref="BV46578:BV46581"/>
    <mergeCell ref="BW46579:BX46579"/>
    <mergeCell ref="BV46583:BV46586"/>
    <mergeCell ref="BX46583:BX46586"/>
    <mergeCell ref="BV46588:BV46590"/>
    <mergeCell ref="BX46588:BX46591"/>
    <mergeCell ref="BV46592:BV46595"/>
    <mergeCell ref="BX46593:BX46595"/>
    <mergeCell ref="BV46112:BV46115"/>
    <mergeCell ref="BX46113:BX46115"/>
    <mergeCell ref="BV89308:BV89310"/>
    <mergeCell ref="BX89308:BX89311"/>
    <mergeCell ref="BV89312:BV89315"/>
    <mergeCell ref="BX89313:BX89315"/>
    <mergeCell ref="BV89317:BV89320"/>
    <mergeCell ref="BV89322:BV89324"/>
    <mergeCell ref="BW90723:BX90723"/>
    <mergeCell ref="BV90724:BV90727"/>
    <mergeCell ref="BW90724:BX90724"/>
    <mergeCell ref="BW90725:BX90725"/>
    <mergeCell ref="BW90726:BX90726"/>
    <mergeCell ref="BW90727:BX90727"/>
    <mergeCell ref="BW86894:BX86894"/>
    <mergeCell ref="BW86895:BX86895"/>
    <mergeCell ref="BW86897:BX86898"/>
    <mergeCell ref="BV86898:BV86901"/>
    <mergeCell ref="BW86899:BX86899"/>
    <mergeCell ref="BW88337:BX88338"/>
    <mergeCell ref="BV88338:BV88341"/>
    <mergeCell ref="BW88339:BX88339"/>
    <mergeCell ref="BV88343:BV88346"/>
    <mergeCell ref="BX88343:BX88346"/>
    <mergeCell ref="BV88348:BV88350"/>
    <mergeCell ref="BX88348:BX88351"/>
    <mergeCell ref="BV88352:BV88355"/>
    <mergeCell ref="BX88353:BX88355"/>
    <mergeCell ref="BV88357:BV88360"/>
    <mergeCell ref="BV88362:BV88364"/>
    <mergeCell ref="BW89283:BX89283"/>
    <mergeCell ref="BW88323:BX88323"/>
    <mergeCell ref="BV88324:BV88327"/>
    <mergeCell ref="BW88324:BX88324"/>
    <mergeCell ref="BW88329:BX88330"/>
    <mergeCell ref="BW88331:BX88331"/>
    <mergeCell ref="BW88332:BX88332"/>
    <mergeCell ref="BW88333:BX88333"/>
    <mergeCell ref="BV88334:BV88336"/>
    <mergeCell ref="BW88334:BX88334"/>
    <mergeCell ref="BW88335:BX88335"/>
    <mergeCell ref="BV86903:BV86906"/>
    <mergeCell ref="BW86883:BX86883"/>
    <mergeCell ref="BV86884:BV86887"/>
    <mergeCell ref="BW86884:BX86884"/>
    <mergeCell ref="BW86885:BX86885"/>
    <mergeCell ref="BW86886:BX86886"/>
    <mergeCell ref="BW86887:BX86887"/>
    <mergeCell ref="BV86912:BV86915"/>
    <mergeCell ref="BX86913:BX86915"/>
    <mergeCell ref="BV86917:BV86920"/>
    <mergeCell ref="BV86922:BV86924"/>
    <mergeCell ref="BW88325:BX88325"/>
    <mergeCell ref="BX86903:BX86906"/>
    <mergeCell ref="BV86908:BV86910"/>
    <mergeCell ref="BX86908:BX86911"/>
    <mergeCell ref="BV86889:BV86892"/>
    <mergeCell ref="BW86889:BX86890"/>
    <mergeCell ref="BW86891:BX86891"/>
    <mergeCell ref="BW86892:BX86892"/>
    <mergeCell ref="BW86893:BX86893"/>
    <mergeCell ref="BV86894:BV86896"/>
    <mergeCell ref="BW84493:BX84493"/>
    <mergeCell ref="BV84494:BV84496"/>
    <mergeCell ref="BW84494:BX84494"/>
    <mergeCell ref="BW84495:BX84495"/>
    <mergeCell ref="BW84497:BX84498"/>
    <mergeCell ref="BV84498:BV84501"/>
    <mergeCell ref="BW84499:BX84499"/>
    <mergeCell ref="BW85925:BX85925"/>
    <mergeCell ref="BW85926:BX85926"/>
    <mergeCell ref="BW85927:BX85927"/>
    <mergeCell ref="BV85929:BV85932"/>
    <mergeCell ref="BW85929:BX85930"/>
    <mergeCell ref="BW85931:BX85931"/>
    <mergeCell ref="BW85932:BX85932"/>
    <mergeCell ref="BW85933:BX85933"/>
    <mergeCell ref="BV85934:BV85936"/>
    <mergeCell ref="BW85934:BX85934"/>
    <mergeCell ref="BW85935:BX85935"/>
    <mergeCell ref="BV84503:BV84506"/>
    <mergeCell ref="BX84503:BX84506"/>
    <mergeCell ref="BV84508:BV84510"/>
    <mergeCell ref="BX84508:BX84511"/>
    <mergeCell ref="BV84512:BV84515"/>
    <mergeCell ref="BX84513:BX84515"/>
    <mergeCell ref="BV84517:BV84520"/>
    <mergeCell ref="BV84522:BV84524"/>
    <mergeCell ref="BW85923:BX85923"/>
    <mergeCell ref="BV85924:BV85927"/>
    <mergeCell ref="BW85924:BX85924"/>
    <mergeCell ref="BV80903:BV80906"/>
    <mergeCell ref="BW81733:BX81733"/>
    <mergeCell ref="BV81734:BV81736"/>
    <mergeCell ref="BW81734:BX81734"/>
    <mergeCell ref="BW81735:BX81735"/>
    <mergeCell ref="BW81737:BX81738"/>
    <mergeCell ref="BV81738:BV81741"/>
    <mergeCell ref="BW81739:BX81739"/>
    <mergeCell ref="BV81743:BV81746"/>
    <mergeCell ref="BX81743:BX81746"/>
    <mergeCell ref="BV81748:BV81750"/>
    <mergeCell ref="BX81748:BX81751"/>
    <mergeCell ref="BW65043:BX65043"/>
    <mergeCell ref="BV65044:BV65047"/>
    <mergeCell ref="BW65044:BX65044"/>
    <mergeCell ref="BW65045:BX65045"/>
    <mergeCell ref="BW65046:BX65046"/>
    <mergeCell ref="BW65047:BX65047"/>
    <mergeCell ref="BV65049:BV65052"/>
    <mergeCell ref="BW65049:BX65050"/>
    <mergeCell ref="BW65051:BX65051"/>
    <mergeCell ref="BW65052:BX65052"/>
    <mergeCell ref="BW65053:BX65053"/>
    <mergeCell ref="BV65054:BV65056"/>
    <mergeCell ref="BV79929:BV79932"/>
    <mergeCell ref="BW79929:BX79930"/>
    <mergeCell ref="BW79931:BX79931"/>
    <mergeCell ref="BW79932:BX79932"/>
    <mergeCell ref="BW79933:BX79933"/>
    <mergeCell ref="BV79934:BV79936"/>
    <mergeCell ref="BW79934:BX79934"/>
    <mergeCell ref="BW79935:BX79935"/>
    <mergeCell ref="BW79937:BX79938"/>
    <mergeCell ref="BV79938:BV79941"/>
    <mergeCell ref="BW79939:BX79939"/>
    <mergeCell ref="BV79943:BV79946"/>
    <mergeCell ref="BX7228:BX7231"/>
    <mergeCell ref="BV7232:BV7235"/>
    <mergeCell ref="BX7233:BX7235"/>
    <mergeCell ref="BW8172:BX8172"/>
    <mergeCell ref="BW8173:BX8173"/>
    <mergeCell ref="BW8174:BX8174"/>
    <mergeCell ref="BV8164:BV8167"/>
    <mergeCell ref="BW8167:BX8167"/>
    <mergeCell ref="BV8169:BV8172"/>
    <mergeCell ref="BW8169:BX8170"/>
    <mergeCell ref="BV8174:BV8176"/>
    <mergeCell ref="BW8175:BX8175"/>
    <mergeCell ref="BV80884:BV80887"/>
    <mergeCell ref="BW80884:BX80884"/>
    <mergeCell ref="BW80885:BX80885"/>
    <mergeCell ref="BW80886:BX80886"/>
    <mergeCell ref="BW80887:BX80887"/>
    <mergeCell ref="BV63388:BV63390"/>
    <mergeCell ref="BX63388:BX63391"/>
    <mergeCell ref="BV63392:BV63395"/>
    <mergeCell ref="BX63393:BX63395"/>
    <mergeCell ref="BV63397:BV63400"/>
    <mergeCell ref="BV63402:BV63404"/>
    <mergeCell ref="BW63373:BX63373"/>
    <mergeCell ref="BV63374:BV63376"/>
    <mergeCell ref="BW63374:BX63374"/>
    <mergeCell ref="BW63375:BX63375"/>
    <mergeCell ref="BW63377:BX63378"/>
    <mergeCell ref="BW8177:BX8178"/>
    <mergeCell ref="BV8178:BV8181"/>
    <mergeCell ref="BW8179:BX8179"/>
    <mergeCell ref="BW8163:BX8163"/>
    <mergeCell ref="BW8164:BX8164"/>
    <mergeCell ref="BV7214:BV7216"/>
    <mergeCell ref="BW7214:BX7214"/>
    <mergeCell ref="BW7215:BX7215"/>
    <mergeCell ref="BW7217:BX7218"/>
    <mergeCell ref="BV7218:BV7221"/>
    <mergeCell ref="BW7219:BX7219"/>
    <mergeCell ref="BV7209:BV7212"/>
    <mergeCell ref="BW7209:BX7210"/>
    <mergeCell ref="BW7211:BX7211"/>
    <mergeCell ref="BW7212:BX7212"/>
    <mergeCell ref="BW7213:BX7213"/>
    <mergeCell ref="BV6157:BV6160"/>
    <mergeCell ref="BV6162:BV6164"/>
    <mergeCell ref="BW7203:BX7203"/>
    <mergeCell ref="BV7204:BV7207"/>
    <mergeCell ref="BW7204:BX7204"/>
    <mergeCell ref="BW7205:BX7205"/>
    <mergeCell ref="BW7206:BX7206"/>
    <mergeCell ref="BW7207:BX7207"/>
    <mergeCell ref="BW8165:BX8165"/>
    <mergeCell ref="BW8166:BX8166"/>
    <mergeCell ref="BW8171:BX8171"/>
    <mergeCell ref="BV7237:BV7240"/>
    <mergeCell ref="BV7242:BV7244"/>
    <mergeCell ref="BV7223:BV7226"/>
    <mergeCell ref="BX7223:BX7226"/>
    <mergeCell ref="BV7228:BV7230"/>
    <mergeCell ref="BV6143:BV6146"/>
    <mergeCell ref="BX6143:BX6146"/>
    <mergeCell ref="BV6148:BV6150"/>
    <mergeCell ref="BX6148:BX6151"/>
    <mergeCell ref="BV6152:BV6155"/>
    <mergeCell ref="BX6153:BX6155"/>
    <mergeCell ref="BV6134:BV6136"/>
    <mergeCell ref="BW6134:BX6134"/>
    <mergeCell ref="BW6135:BX6135"/>
    <mergeCell ref="BW6137:BX6138"/>
    <mergeCell ref="BV6138:BV6141"/>
    <mergeCell ref="BW6139:BX6139"/>
    <mergeCell ref="BV6129:BV6132"/>
    <mergeCell ref="BW6129:BX6130"/>
    <mergeCell ref="BW6131:BX6131"/>
    <mergeCell ref="BW6132:BX6132"/>
    <mergeCell ref="BW6133:BX6133"/>
    <mergeCell ref="BV5197:BV5200"/>
    <mergeCell ref="BV5202:BV5204"/>
    <mergeCell ref="BW6123:BX6123"/>
    <mergeCell ref="BV6124:BV6127"/>
    <mergeCell ref="BW6124:BX6124"/>
    <mergeCell ref="BW6125:BX6125"/>
    <mergeCell ref="BW6126:BX6126"/>
    <mergeCell ref="BW6127:BX6127"/>
    <mergeCell ref="BV5183:BV5186"/>
    <mergeCell ref="BX5183:BX5186"/>
    <mergeCell ref="BV5188:BV5190"/>
    <mergeCell ref="BX5188:BX5191"/>
    <mergeCell ref="BV5192:BV5195"/>
    <mergeCell ref="BX5193:BX5195"/>
    <mergeCell ref="BV5174:BV5176"/>
    <mergeCell ref="BW5174:BX5174"/>
    <mergeCell ref="BW5175:BX5175"/>
    <mergeCell ref="BW5177:BX5178"/>
    <mergeCell ref="BV5178:BV5181"/>
    <mergeCell ref="BW5179:BX5179"/>
    <mergeCell ref="BV5169:BV5172"/>
    <mergeCell ref="BW5169:BX5170"/>
    <mergeCell ref="BW5171:BX5171"/>
    <mergeCell ref="BW5172:BX5172"/>
    <mergeCell ref="BW5173:BX5173"/>
    <mergeCell ref="BV4117:BV4120"/>
    <mergeCell ref="BV4122:BV4124"/>
    <mergeCell ref="BW5163:BX5163"/>
    <mergeCell ref="BV5164:BV5167"/>
    <mergeCell ref="BW5164:BX5164"/>
    <mergeCell ref="BW5165:BX5165"/>
    <mergeCell ref="BW5166:BX5166"/>
    <mergeCell ref="BW5167:BX5167"/>
    <mergeCell ref="BV4103:BV4106"/>
    <mergeCell ref="BX4103:BX4106"/>
    <mergeCell ref="BV4108:BV4110"/>
    <mergeCell ref="BX4108:BX4111"/>
    <mergeCell ref="BV4112:BV4115"/>
    <mergeCell ref="BX4113:BX4115"/>
    <mergeCell ref="BV4094:BV4096"/>
    <mergeCell ref="BW4094:BX4094"/>
    <mergeCell ref="BW4095:BX4095"/>
    <mergeCell ref="BW4097:BX4098"/>
    <mergeCell ref="BV4098:BV4101"/>
    <mergeCell ref="BW4099:BX4099"/>
    <mergeCell ref="BV4089:BV4092"/>
    <mergeCell ref="BW4089:BX4090"/>
    <mergeCell ref="BW4091:BX4091"/>
    <mergeCell ref="BW4092:BX4092"/>
    <mergeCell ref="BW4093:BX4093"/>
    <mergeCell ref="BV3157:BV3160"/>
    <mergeCell ref="BV3162:BV3164"/>
    <mergeCell ref="BW4083:BX4083"/>
    <mergeCell ref="BV4084:BV4087"/>
    <mergeCell ref="BW4084:BX4084"/>
    <mergeCell ref="BW4085:BX4085"/>
    <mergeCell ref="BW4086:BX4086"/>
    <mergeCell ref="BW4087:BX4087"/>
    <mergeCell ref="BV3143:BV3146"/>
    <mergeCell ref="BX3143:BX3146"/>
    <mergeCell ref="BV3148:BV3150"/>
    <mergeCell ref="BX3148:BX3151"/>
    <mergeCell ref="BV3152:BV3155"/>
    <mergeCell ref="BX3153:BX3155"/>
    <mergeCell ref="BV3134:BV3136"/>
    <mergeCell ref="BW3134:BX3134"/>
    <mergeCell ref="BW3135:BX3135"/>
    <mergeCell ref="BW3137:BX3138"/>
    <mergeCell ref="BV3138:BV3141"/>
    <mergeCell ref="BW3139:BX3139"/>
    <mergeCell ref="BV3129:BV3132"/>
    <mergeCell ref="BW3129:BX3130"/>
    <mergeCell ref="BW3131:BX3131"/>
    <mergeCell ref="BW3132:BX3132"/>
    <mergeCell ref="BW3133:BX3133"/>
    <mergeCell ref="BV2077:BV2080"/>
    <mergeCell ref="BV2082:BV2084"/>
    <mergeCell ref="BW3123:BX3123"/>
    <mergeCell ref="BV3124:BV3127"/>
    <mergeCell ref="BW3124:BX3124"/>
    <mergeCell ref="BW3125:BX3125"/>
    <mergeCell ref="BW3126:BX3126"/>
    <mergeCell ref="BW3127:BX3127"/>
    <mergeCell ref="BW1089:BX1090"/>
    <mergeCell ref="BW1091:BX1091"/>
    <mergeCell ref="BW1092:BX1092"/>
    <mergeCell ref="BW1083:BX1083"/>
    <mergeCell ref="BV2063:BV2066"/>
    <mergeCell ref="BX2063:BX2066"/>
    <mergeCell ref="BV2068:BV2070"/>
    <mergeCell ref="BX2068:BX2071"/>
    <mergeCell ref="BV2072:BV2075"/>
    <mergeCell ref="BX2073:BX2075"/>
    <mergeCell ref="BV2054:BV2056"/>
    <mergeCell ref="BW2054:BX2054"/>
    <mergeCell ref="BW2055:BX2055"/>
    <mergeCell ref="BW2057:BX2058"/>
    <mergeCell ref="BV2058:BV2061"/>
    <mergeCell ref="BW2059:BX2059"/>
    <mergeCell ref="BW2053:BX2053"/>
    <mergeCell ref="BV1117:BV1120"/>
    <mergeCell ref="BV1122:BV1124"/>
    <mergeCell ref="BW2043:BX2043"/>
    <mergeCell ref="BV2044:BV2047"/>
    <mergeCell ref="BW2044:BX2044"/>
    <mergeCell ref="BW2045:BX2045"/>
    <mergeCell ref="BW2046:BX2046"/>
    <mergeCell ref="BW3:BX3"/>
    <mergeCell ref="BV4:BV7"/>
    <mergeCell ref="BW4:BX4"/>
    <mergeCell ref="BW5:BX5"/>
    <mergeCell ref="BW6:BX6"/>
    <mergeCell ref="BW7:BX7"/>
    <mergeCell ref="BV14:BV16"/>
    <mergeCell ref="BW14:BX14"/>
    <mergeCell ref="BW15:BX15"/>
    <mergeCell ref="BV23:BV26"/>
    <mergeCell ref="BW17:BX18"/>
    <mergeCell ref="BV18:BV21"/>
    <mergeCell ref="BW19:BX19"/>
    <mergeCell ref="BV37:BV40"/>
    <mergeCell ref="BV42:BV44"/>
    <mergeCell ref="BX23:BX26"/>
    <mergeCell ref="BV28:BV30"/>
    <mergeCell ref="BX28:BX31"/>
    <mergeCell ref="BV32:BV35"/>
    <mergeCell ref="BX33:BX35"/>
    <mergeCell ref="BV2049:BV2052"/>
    <mergeCell ref="BW2049:BX2050"/>
    <mergeCell ref="BW2051:BX2051"/>
    <mergeCell ref="BV9:BV12"/>
    <mergeCell ref="BW9:BX10"/>
    <mergeCell ref="BW11:BX11"/>
    <mergeCell ref="BW12:BX12"/>
    <mergeCell ref="BW13:BX13"/>
    <mergeCell ref="BV1084:BV1087"/>
    <mergeCell ref="BW1084:BX1084"/>
    <mergeCell ref="BV1103:BV1106"/>
    <mergeCell ref="BX1103:BX1106"/>
    <mergeCell ref="BV1108:BV1110"/>
    <mergeCell ref="BX1108:BX1111"/>
    <mergeCell ref="BV1112:BV1115"/>
    <mergeCell ref="BX1113:BX1115"/>
    <mergeCell ref="BW1093:BX1093"/>
    <mergeCell ref="BW2052:BX2052"/>
    <mergeCell ref="BW1086:BX1086"/>
    <mergeCell ref="BW1087:BX1087"/>
    <mergeCell ref="BV1089:BV1092"/>
    <mergeCell ref="BW2047:BX2047"/>
    <mergeCell ref="BW1085:BX1085"/>
    <mergeCell ref="BV1094:BV1096"/>
    <mergeCell ref="BW1094:BX1094"/>
    <mergeCell ref="BW1095:BX1095"/>
    <mergeCell ref="BW1097:BX1098"/>
    <mergeCell ref="BV1098:BV1101"/>
    <mergeCell ref="BW1099:BX1099"/>
    <mergeCell ref="BW9137:BX9138"/>
    <mergeCell ref="BV9138:BV9141"/>
    <mergeCell ref="BW9139:BX9139"/>
    <mergeCell ref="BV9143:BV9146"/>
    <mergeCell ref="BX9143:BX9146"/>
    <mergeCell ref="BW9963:BX9963"/>
    <mergeCell ref="BV9964:BV9967"/>
    <mergeCell ref="BW9964:BX9964"/>
    <mergeCell ref="BW9965:BX9965"/>
    <mergeCell ref="BW9966:BX9966"/>
    <mergeCell ref="BW9967:BX9967"/>
    <mergeCell ref="BV8183:BV8186"/>
    <mergeCell ref="BX8183:BX8186"/>
    <mergeCell ref="BV8188:BV8190"/>
    <mergeCell ref="BX8188:BX8191"/>
    <mergeCell ref="BV8192:BV8195"/>
    <mergeCell ref="BX8193:BX8195"/>
    <mergeCell ref="BV8197:BV8200"/>
    <mergeCell ref="BV8202:BV8204"/>
    <mergeCell ref="BW10931:BX10931"/>
    <mergeCell ref="BW10932:BX10932"/>
    <mergeCell ref="BW10933:BX10933"/>
    <mergeCell ref="BV10934:BV10936"/>
    <mergeCell ref="BW10934:BX10934"/>
    <mergeCell ref="BW10935:BX10935"/>
    <mergeCell ref="BW10937:BX10938"/>
    <mergeCell ref="BV10938:BV10941"/>
    <mergeCell ref="BW10939:BX10939"/>
    <mergeCell ref="BV10943:BV10946"/>
    <mergeCell ref="BX10943:BX10946"/>
    <mergeCell ref="BW9123:BX9123"/>
    <mergeCell ref="BV9124:BV9127"/>
    <mergeCell ref="BW9124:BX9124"/>
    <mergeCell ref="BW9125:BX9125"/>
    <mergeCell ref="BW9126:BX9126"/>
    <mergeCell ref="BW9127:BX9127"/>
    <mergeCell ref="BV9129:BV9132"/>
    <mergeCell ref="BW9129:BX9130"/>
    <mergeCell ref="BW9131:BX9131"/>
    <mergeCell ref="BW9132:BX9132"/>
    <mergeCell ref="BW10923:BX10923"/>
    <mergeCell ref="BV9148:BV9150"/>
    <mergeCell ref="BX9148:BX9151"/>
    <mergeCell ref="BV9152:BV9155"/>
    <mergeCell ref="BX9153:BX9155"/>
    <mergeCell ref="BV9157:BV9160"/>
    <mergeCell ref="BV9162:BV9164"/>
    <mergeCell ref="BW9133:BX9133"/>
    <mergeCell ref="BV9134:BV9136"/>
    <mergeCell ref="BW9134:BX9134"/>
    <mergeCell ref="BW9135:BX9135"/>
    <mergeCell ref="BW49443:BX49443"/>
    <mergeCell ref="BV49444:BV49447"/>
    <mergeCell ref="BW49444:BX49444"/>
    <mergeCell ref="BW49445:BX49445"/>
    <mergeCell ref="BW49446:BX49446"/>
    <mergeCell ref="BW49447:BX49447"/>
    <mergeCell ref="BV49449:BV49452"/>
    <mergeCell ref="BW49449:BX49450"/>
    <mergeCell ref="BW49451:BX49451"/>
    <mergeCell ref="BW49452:BX49452"/>
    <mergeCell ref="BW49453:BX49453"/>
    <mergeCell ref="BV11783:BV11786"/>
    <mergeCell ref="BX11783:BX11786"/>
    <mergeCell ref="BV11788:BV11790"/>
    <mergeCell ref="BX11788:BX11791"/>
    <mergeCell ref="BV11792:BV11795"/>
    <mergeCell ref="BX11793:BX11795"/>
    <mergeCell ref="BV11797:BV11800"/>
    <mergeCell ref="BV11802:BV11804"/>
    <mergeCell ref="BW12723:BX12723"/>
    <mergeCell ref="BV12724:BV12727"/>
    <mergeCell ref="BW12724:BX12724"/>
    <mergeCell ref="BW12725:BX12725"/>
    <mergeCell ref="BW12726:BX12726"/>
    <mergeCell ref="BW12727:BX12727"/>
    <mergeCell ref="BV12729:BV12732"/>
    <mergeCell ref="BW46083:BX46083"/>
    <mergeCell ref="BV46084:BV46087"/>
    <mergeCell ref="BW46084:BX46084"/>
    <mergeCell ref="BW46085:BX46085"/>
    <mergeCell ref="BW46086:BX46086"/>
    <mergeCell ref="BW46087:BX46087"/>
    <mergeCell ref="BV49454:BV49456"/>
    <mergeCell ref="BW49454:BX49454"/>
    <mergeCell ref="BW49455:BX49455"/>
    <mergeCell ref="BW49457:BX49458"/>
    <mergeCell ref="BV49458:BV49461"/>
    <mergeCell ref="BW49459:BX49459"/>
    <mergeCell ref="BV49463:BV49466"/>
    <mergeCell ref="BX49463:BX49466"/>
    <mergeCell ref="BV49468:BV49470"/>
    <mergeCell ref="BX49468:BX49471"/>
    <mergeCell ref="BV49472:BV49475"/>
    <mergeCell ref="BX49473:BX49475"/>
    <mergeCell ref="BV49477:BV49480"/>
    <mergeCell ref="BV49482:BV49484"/>
    <mergeCell ref="BW50523:BX50523"/>
    <mergeCell ref="BV50524:BV50527"/>
    <mergeCell ref="BW50524:BX50524"/>
    <mergeCell ref="BW50525:BX50525"/>
    <mergeCell ref="BW50526:BX50526"/>
    <mergeCell ref="BW50527:BX50527"/>
    <mergeCell ref="BV50529:BV50532"/>
    <mergeCell ref="BW50529:BX50530"/>
    <mergeCell ref="BW50531:BX50531"/>
    <mergeCell ref="BW50532:BX50532"/>
    <mergeCell ref="BV50548:BV50550"/>
    <mergeCell ref="BX50548:BX50551"/>
    <mergeCell ref="BV50552:BV50555"/>
    <mergeCell ref="BX50553:BX50555"/>
    <mergeCell ref="BV50557:BV50560"/>
    <mergeCell ref="BV50562:BV50564"/>
    <mergeCell ref="BW50533:BX50533"/>
    <mergeCell ref="BV50534:BV50536"/>
    <mergeCell ref="BW50534:BX50534"/>
    <mergeCell ref="BW50535:BX50535"/>
    <mergeCell ref="BW50537:BX50538"/>
    <mergeCell ref="BV50538:BV50541"/>
    <mergeCell ref="BW50539:BX50539"/>
    <mergeCell ref="BV50543:BV50546"/>
    <mergeCell ref="BX50543:BX50546"/>
    <mergeCell ref="BV65077:BV65080"/>
    <mergeCell ref="BV65082:BV65084"/>
    <mergeCell ref="BW66003:BX66003"/>
    <mergeCell ref="BV66004:BV66007"/>
    <mergeCell ref="BW66004:BX66004"/>
    <mergeCell ref="BW66005:BX66005"/>
    <mergeCell ref="BW66006:BX66006"/>
    <mergeCell ref="BW66007:BX66007"/>
    <mergeCell ref="BV66009:BV66012"/>
    <mergeCell ref="BW66009:BX66010"/>
    <mergeCell ref="BW66011:BX66011"/>
    <mergeCell ref="BW66012:BX66012"/>
    <mergeCell ref="BW66013:BX66013"/>
    <mergeCell ref="BV66014:BV66016"/>
    <mergeCell ref="BW66014:BX66014"/>
    <mergeCell ref="BW66015:BX66015"/>
    <mergeCell ref="BW66017:BX66018"/>
    <mergeCell ref="BV66018:BV66021"/>
    <mergeCell ref="BW66019:BX66019"/>
    <mergeCell ref="BV66023:BV66026"/>
    <mergeCell ref="BX66023:BX66026"/>
    <mergeCell ref="BV66028:BV66030"/>
    <mergeCell ref="BX66028:BX66031"/>
    <mergeCell ref="BV66032:BV66035"/>
    <mergeCell ref="BX66033:BX66035"/>
    <mergeCell ref="BV66037:BV66040"/>
    <mergeCell ref="BV66042:BV66044"/>
    <mergeCell ref="BW66723:BX66723"/>
    <mergeCell ref="BV66724:BV66727"/>
    <mergeCell ref="BW66724:BX66724"/>
    <mergeCell ref="BW66725:BX66725"/>
    <mergeCell ref="BW66726:BX66726"/>
    <mergeCell ref="BW66727:BX66727"/>
    <mergeCell ref="BV66729:BV66732"/>
    <mergeCell ref="BW66729:BX66730"/>
    <mergeCell ref="BW66731:BX66731"/>
    <mergeCell ref="BW66732:BX66732"/>
    <mergeCell ref="BW66733:BX66733"/>
    <mergeCell ref="BV66734:BV66736"/>
    <mergeCell ref="BW66734:BX66734"/>
    <mergeCell ref="BW66735:BX66735"/>
    <mergeCell ref="BW66737:BX66738"/>
    <mergeCell ref="BV66738:BV66741"/>
    <mergeCell ref="BW66739:BX66739"/>
    <mergeCell ref="BV66743:BV66746"/>
    <mergeCell ref="BX66743:BX66746"/>
    <mergeCell ref="BV66748:BV66750"/>
    <mergeCell ref="BX66748:BX66751"/>
    <mergeCell ref="BV66752:BV66755"/>
    <mergeCell ref="BX66753:BX66755"/>
    <mergeCell ref="BV66757:BV66760"/>
    <mergeCell ref="BV66762:BV66764"/>
    <mergeCell ref="BW67683:BX67683"/>
    <mergeCell ref="BV67684:BV67687"/>
    <mergeCell ref="BW67684:BX67684"/>
    <mergeCell ref="BW67685:BX67685"/>
    <mergeCell ref="BW67686:BX67686"/>
    <mergeCell ref="BW67687:BX67687"/>
    <mergeCell ref="BV67689:BV67692"/>
    <mergeCell ref="BW67689:BX67690"/>
    <mergeCell ref="BW67691:BX67691"/>
    <mergeCell ref="BW67692:BX67692"/>
    <mergeCell ref="BW67693:BX67693"/>
    <mergeCell ref="BV67694:BV67696"/>
    <mergeCell ref="BW67694:BX67694"/>
    <mergeCell ref="BW67695:BX67695"/>
    <mergeCell ref="BW67697:BX67698"/>
    <mergeCell ref="BV67698:BV67701"/>
    <mergeCell ref="BW67699:BX67699"/>
    <mergeCell ref="BV67703:BV67706"/>
    <mergeCell ref="BX67703:BX67706"/>
    <mergeCell ref="BV67708:BV67710"/>
    <mergeCell ref="BX67708:BX67711"/>
    <mergeCell ref="BV67712:BV67715"/>
    <mergeCell ref="BX67713:BX67715"/>
    <mergeCell ref="BV67717:BV67720"/>
    <mergeCell ref="BV67722:BV67724"/>
    <mergeCell ref="BW68403:BX68403"/>
    <mergeCell ref="BV68404:BV68407"/>
    <mergeCell ref="BW68404:BX68404"/>
    <mergeCell ref="BW68405:BX68405"/>
    <mergeCell ref="BW68406:BX68406"/>
    <mergeCell ref="BW68407:BX68407"/>
    <mergeCell ref="BV68409:BV68412"/>
    <mergeCell ref="BW68409:BX68410"/>
    <mergeCell ref="BW68411:BX68411"/>
    <mergeCell ref="BW68412:BX68412"/>
    <mergeCell ref="BW68413:BX68413"/>
    <mergeCell ref="BV68414:BV68416"/>
    <mergeCell ref="BW68414:BX68414"/>
    <mergeCell ref="BW68415:BX68415"/>
    <mergeCell ref="BW68417:BX68418"/>
    <mergeCell ref="BV68418:BV68421"/>
    <mergeCell ref="BW68419:BX68419"/>
    <mergeCell ref="BV68423:BV68426"/>
    <mergeCell ref="BX68423:BX68426"/>
    <mergeCell ref="BV68428:BV68430"/>
    <mergeCell ref="BX68428:BX68431"/>
    <mergeCell ref="BV68432:BV68435"/>
    <mergeCell ref="BX68433:BX68435"/>
    <mergeCell ref="BV68437:BV68440"/>
    <mergeCell ref="BV68442:BV68444"/>
    <mergeCell ref="BW69363:BX69363"/>
    <mergeCell ref="BV69364:BV69367"/>
    <mergeCell ref="BW69364:BX69364"/>
    <mergeCell ref="BW69365:BX69365"/>
    <mergeCell ref="BW69366:BX69366"/>
    <mergeCell ref="BW69367:BX69367"/>
    <mergeCell ref="BV69369:BV69372"/>
    <mergeCell ref="BW69369:BX69370"/>
    <mergeCell ref="BW69371:BX69371"/>
    <mergeCell ref="BW69372:BX69372"/>
    <mergeCell ref="BW69373:BX69373"/>
    <mergeCell ref="BV69374:BV69376"/>
    <mergeCell ref="BW69374:BX69374"/>
    <mergeCell ref="BW69375:BX69375"/>
    <mergeCell ref="BW69377:BX69378"/>
    <mergeCell ref="BV69378:BV69381"/>
    <mergeCell ref="BW69379:BX69379"/>
    <mergeCell ref="BV69383:BV69386"/>
    <mergeCell ref="BX69383:BX69386"/>
    <mergeCell ref="BV69388:BV69390"/>
    <mergeCell ref="BX69388:BX69391"/>
    <mergeCell ref="BV69392:BV69395"/>
    <mergeCell ref="BX69393:BX69395"/>
    <mergeCell ref="BV69397:BV69400"/>
    <mergeCell ref="BV69402:BV69404"/>
    <mergeCell ref="BW70083:BX70083"/>
    <mergeCell ref="BV70084:BV70087"/>
    <mergeCell ref="BW70084:BX70084"/>
    <mergeCell ref="BW70085:BX70085"/>
    <mergeCell ref="BW70086:BX70086"/>
    <mergeCell ref="BW70087:BX70087"/>
    <mergeCell ref="BV70089:BV70092"/>
    <mergeCell ref="BW70089:BX70090"/>
    <mergeCell ref="BW70091:BX70091"/>
    <mergeCell ref="BW70092:BX70092"/>
    <mergeCell ref="BW70093:BX70093"/>
    <mergeCell ref="BV70094:BV70096"/>
    <mergeCell ref="BW70094:BX70094"/>
    <mergeCell ref="BW70095:BX70095"/>
    <mergeCell ref="BW70097:BX70098"/>
    <mergeCell ref="BV70098:BV70101"/>
    <mergeCell ref="BW70099:BX70099"/>
    <mergeCell ref="BV70103:BV70106"/>
    <mergeCell ref="BX70103:BX70106"/>
    <mergeCell ref="BV70108:BV70110"/>
    <mergeCell ref="BX70108:BX70111"/>
    <mergeCell ref="BV70112:BV70115"/>
    <mergeCell ref="BX70113:BX70115"/>
    <mergeCell ref="BV70117:BV70120"/>
    <mergeCell ref="BV70122:BV70124"/>
    <mergeCell ref="BW70923:BX70923"/>
    <mergeCell ref="BV70924:BV70927"/>
    <mergeCell ref="BW70924:BX70924"/>
    <mergeCell ref="BW70925:BX70925"/>
    <mergeCell ref="BW70926:BX70926"/>
    <mergeCell ref="BW70927:BX70927"/>
    <mergeCell ref="BV70929:BV70932"/>
    <mergeCell ref="BW70929:BX70930"/>
    <mergeCell ref="BW70931:BX70931"/>
    <mergeCell ref="BW70932:BX70932"/>
    <mergeCell ref="BW70933:BX70933"/>
    <mergeCell ref="BV70934:BV70936"/>
    <mergeCell ref="BW70934:BX70934"/>
    <mergeCell ref="BW70935:BX70935"/>
    <mergeCell ref="BW70937:BX70938"/>
    <mergeCell ref="BV70938:BV70941"/>
    <mergeCell ref="BW70939:BX70939"/>
    <mergeCell ref="BV70943:BV70946"/>
    <mergeCell ref="BX70943:BX70946"/>
    <mergeCell ref="BV70948:BV70950"/>
    <mergeCell ref="BX70948:BX70951"/>
    <mergeCell ref="BV70952:BV70955"/>
    <mergeCell ref="BX70953:BX70955"/>
    <mergeCell ref="BV70957:BV70960"/>
    <mergeCell ref="BV70962:BV70964"/>
    <mergeCell ref="BW71643:BX71643"/>
    <mergeCell ref="BV71644:BV71647"/>
    <mergeCell ref="BW71644:BX71644"/>
    <mergeCell ref="BW71645:BX71645"/>
    <mergeCell ref="BW71646:BX71646"/>
    <mergeCell ref="BW71647:BX71647"/>
    <mergeCell ref="BV71649:BV71652"/>
    <mergeCell ref="BW71649:BX71650"/>
    <mergeCell ref="BW71651:BX71651"/>
    <mergeCell ref="BW71652:BX71652"/>
    <mergeCell ref="BW71653:BX71653"/>
    <mergeCell ref="BV71654:BV71656"/>
    <mergeCell ref="BW71654:BX71654"/>
    <mergeCell ref="BW71655:BX71655"/>
    <mergeCell ref="BW71657:BX71658"/>
    <mergeCell ref="BV71658:BV71661"/>
    <mergeCell ref="BW71659:BX71659"/>
    <mergeCell ref="BV71663:BV71666"/>
    <mergeCell ref="BX71663:BX71666"/>
    <mergeCell ref="BV71668:BV71670"/>
    <mergeCell ref="BX71668:BX71671"/>
    <mergeCell ref="BV71672:BV71675"/>
    <mergeCell ref="BX71673:BX71675"/>
    <mergeCell ref="BV71677:BV71680"/>
    <mergeCell ref="BV71682:BV71684"/>
    <mergeCell ref="BW72483:BX72483"/>
    <mergeCell ref="BV72484:BV72487"/>
    <mergeCell ref="BW72484:BX72484"/>
    <mergeCell ref="BW72485:BX72485"/>
    <mergeCell ref="BW72486:BX72486"/>
    <mergeCell ref="BW72487:BX72487"/>
    <mergeCell ref="BV72489:BV72492"/>
    <mergeCell ref="BW72489:BX72490"/>
    <mergeCell ref="BW72491:BX72491"/>
    <mergeCell ref="BW72492:BX72492"/>
    <mergeCell ref="BW72493:BX72493"/>
    <mergeCell ref="BV72494:BV72496"/>
    <mergeCell ref="BW72494:BX72494"/>
    <mergeCell ref="BW72495:BX72495"/>
    <mergeCell ref="BW72497:BX72498"/>
    <mergeCell ref="BV72498:BV72501"/>
    <mergeCell ref="BW72499:BX72499"/>
    <mergeCell ref="BV72503:BV72506"/>
    <mergeCell ref="BX72503:BX72506"/>
    <mergeCell ref="BV72508:BV72510"/>
    <mergeCell ref="BX72508:BX72511"/>
    <mergeCell ref="BV72512:BV72515"/>
    <mergeCell ref="BX72513:BX72515"/>
    <mergeCell ref="BV72517:BV72520"/>
    <mergeCell ref="BV72522:BV72524"/>
    <mergeCell ref="BW73203:BX73203"/>
    <mergeCell ref="BV73204:BV73207"/>
    <mergeCell ref="BW73204:BX73204"/>
    <mergeCell ref="BW73205:BX73205"/>
    <mergeCell ref="BW73206:BX73206"/>
    <mergeCell ref="BW73207:BX73207"/>
    <mergeCell ref="BV73209:BV73212"/>
    <mergeCell ref="BW73209:BX73210"/>
    <mergeCell ref="BW73211:BX73211"/>
    <mergeCell ref="BW73212:BX73212"/>
    <mergeCell ref="BW73213:BX73213"/>
    <mergeCell ref="BV73214:BV73216"/>
    <mergeCell ref="BW73214:BX73214"/>
    <mergeCell ref="BW73215:BX73215"/>
    <mergeCell ref="BW73217:BX73218"/>
    <mergeCell ref="BV73218:BV73221"/>
    <mergeCell ref="BW73219:BX73219"/>
    <mergeCell ref="BV73223:BV73226"/>
    <mergeCell ref="BX73223:BX73226"/>
    <mergeCell ref="BV73228:BV73230"/>
    <mergeCell ref="BX73228:BX73231"/>
    <mergeCell ref="BV73232:BV73235"/>
    <mergeCell ref="BX73233:BX73235"/>
    <mergeCell ref="BV73237:BV73240"/>
    <mergeCell ref="BV73242:BV73244"/>
    <mergeCell ref="BW74043:BX74043"/>
    <mergeCell ref="BV74044:BV74047"/>
    <mergeCell ref="BW74044:BX74044"/>
    <mergeCell ref="BW74045:BX74045"/>
    <mergeCell ref="BW74046:BX74046"/>
    <mergeCell ref="BW74047:BX74047"/>
    <mergeCell ref="BV74049:BV74052"/>
    <mergeCell ref="BW74049:BX74050"/>
    <mergeCell ref="BW74051:BX74051"/>
    <mergeCell ref="BW74052:BX74052"/>
    <mergeCell ref="BW74053:BX74053"/>
    <mergeCell ref="BV74054:BV74056"/>
    <mergeCell ref="BW74054:BX74054"/>
    <mergeCell ref="BW74055:BX74055"/>
    <mergeCell ref="BW74057:BX74058"/>
    <mergeCell ref="BV74058:BV74061"/>
    <mergeCell ref="BW74059:BX74059"/>
    <mergeCell ref="BV74063:BV74066"/>
    <mergeCell ref="BX74063:BX74066"/>
    <mergeCell ref="BV74068:BV74070"/>
    <mergeCell ref="BX74068:BX74071"/>
    <mergeCell ref="BV74072:BV74075"/>
    <mergeCell ref="BX74073:BX74075"/>
    <mergeCell ref="BV74077:BV74080"/>
    <mergeCell ref="BV74082:BV74084"/>
    <mergeCell ref="BW74763:BX74763"/>
    <mergeCell ref="BV74764:BV74767"/>
    <mergeCell ref="BW74764:BX74764"/>
    <mergeCell ref="BW74765:BX74765"/>
    <mergeCell ref="BW74766:BX74766"/>
    <mergeCell ref="BW74767:BX74767"/>
    <mergeCell ref="BV74769:BV74772"/>
    <mergeCell ref="BW74769:BX74770"/>
    <mergeCell ref="BW74771:BX74771"/>
    <mergeCell ref="BW74772:BX74772"/>
    <mergeCell ref="BW74773:BX74773"/>
    <mergeCell ref="BV74774:BV74776"/>
    <mergeCell ref="BW74774:BX74774"/>
    <mergeCell ref="BW74775:BX74775"/>
    <mergeCell ref="BW74777:BX74778"/>
    <mergeCell ref="BV74778:BV74781"/>
    <mergeCell ref="BW74779:BX74779"/>
    <mergeCell ref="BV74783:BV74786"/>
    <mergeCell ref="BX74783:BX74786"/>
    <mergeCell ref="BV74788:BV74790"/>
    <mergeCell ref="BX74788:BX74791"/>
    <mergeCell ref="BV74792:BV74795"/>
    <mergeCell ref="BX74793:BX74795"/>
    <mergeCell ref="BV74797:BV74800"/>
    <mergeCell ref="BV74802:BV74804"/>
    <mergeCell ref="BW75603:BX75603"/>
    <mergeCell ref="BV75604:BV75607"/>
    <mergeCell ref="BW75604:BX75604"/>
    <mergeCell ref="BW75605:BX75605"/>
    <mergeCell ref="BW75606:BX75606"/>
    <mergeCell ref="BW75607:BX75607"/>
    <mergeCell ref="BV75609:BV75612"/>
    <mergeCell ref="BW75609:BX75610"/>
    <mergeCell ref="BW75611:BX75611"/>
    <mergeCell ref="BW75612:BX75612"/>
    <mergeCell ref="BW75613:BX75613"/>
    <mergeCell ref="BV75614:BV75616"/>
    <mergeCell ref="BW75614:BX75614"/>
    <mergeCell ref="BW75615:BX75615"/>
    <mergeCell ref="BW75617:BX75618"/>
    <mergeCell ref="BV75618:BV75621"/>
    <mergeCell ref="BW75619:BX75619"/>
    <mergeCell ref="BV75623:BV75626"/>
    <mergeCell ref="BX75623:BX75626"/>
    <mergeCell ref="BV75628:BV75630"/>
    <mergeCell ref="BX75628:BX75631"/>
    <mergeCell ref="BV75632:BV75635"/>
    <mergeCell ref="BX75633:BX75635"/>
    <mergeCell ref="BV75637:BV75640"/>
    <mergeCell ref="BV75642:BV75644"/>
    <mergeCell ref="BW76323:BX76323"/>
    <mergeCell ref="BV76324:BV76327"/>
    <mergeCell ref="BW76324:BX76324"/>
    <mergeCell ref="BW76325:BX76325"/>
    <mergeCell ref="BW76326:BX76326"/>
    <mergeCell ref="BW76327:BX76327"/>
    <mergeCell ref="BV76329:BV76332"/>
    <mergeCell ref="BW76329:BX76330"/>
    <mergeCell ref="BW76331:BX76331"/>
    <mergeCell ref="BW76332:BX76332"/>
    <mergeCell ref="BW76333:BX76333"/>
    <mergeCell ref="BV76334:BV76336"/>
    <mergeCell ref="BW76334:BX76334"/>
    <mergeCell ref="BW76335:BX76335"/>
    <mergeCell ref="BW76337:BX76338"/>
    <mergeCell ref="BV76338:BV76341"/>
    <mergeCell ref="BW76339:BX76339"/>
    <mergeCell ref="BV76343:BV76346"/>
    <mergeCell ref="BX76343:BX76346"/>
    <mergeCell ref="BV76348:BV76350"/>
    <mergeCell ref="BX76348:BX76351"/>
    <mergeCell ref="BV76352:BV76355"/>
    <mergeCell ref="BX76353:BX76355"/>
    <mergeCell ref="BV76357:BV76360"/>
    <mergeCell ref="BV76362:BV76364"/>
    <mergeCell ref="BW77283:BX77283"/>
    <mergeCell ref="BV77284:BV77287"/>
    <mergeCell ref="BW77284:BX77284"/>
    <mergeCell ref="BW77285:BX77285"/>
    <mergeCell ref="BW77286:BX77286"/>
    <mergeCell ref="BW77287:BX77287"/>
    <mergeCell ref="BV77289:BV77292"/>
    <mergeCell ref="BW77289:BX77290"/>
    <mergeCell ref="BW77291:BX77291"/>
    <mergeCell ref="BW77292:BX77292"/>
    <mergeCell ref="BW77293:BX77293"/>
    <mergeCell ref="BV77294:BV77296"/>
    <mergeCell ref="BW77294:BX77294"/>
    <mergeCell ref="BW77295:BX77295"/>
    <mergeCell ref="BW77297:BX77298"/>
    <mergeCell ref="BV77298:BV77301"/>
    <mergeCell ref="BW77299:BX77299"/>
    <mergeCell ref="BV77303:BV77306"/>
    <mergeCell ref="BX77303:BX77306"/>
    <mergeCell ref="BV77308:BV77310"/>
    <mergeCell ref="BX77308:BX77311"/>
    <mergeCell ref="BV77312:BV77315"/>
    <mergeCell ref="BX77313:BX77315"/>
    <mergeCell ref="BV77317:BV77320"/>
    <mergeCell ref="BV77322:BV77324"/>
    <mergeCell ref="BW78123:BX78123"/>
    <mergeCell ref="BV78124:BV78127"/>
    <mergeCell ref="BW78124:BX78124"/>
    <mergeCell ref="BW78125:BX78125"/>
    <mergeCell ref="BW78126:BX78126"/>
    <mergeCell ref="BW78127:BX78127"/>
    <mergeCell ref="BV78129:BV78132"/>
    <mergeCell ref="BW78129:BX78130"/>
    <mergeCell ref="BW78131:BX78131"/>
    <mergeCell ref="BW78132:BX78132"/>
    <mergeCell ref="BW78133:BX78133"/>
    <mergeCell ref="BV78134:BV78136"/>
    <mergeCell ref="BW78134:BX78134"/>
    <mergeCell ref="BW78135:BX78135"/>
    <mergeCell ref="BW78137:BX78138"/>
    <mergeCell ref="BV78138:BV78141"/>
    <mergeCell ref="BW78139:BX78139"/>
    <mergeCell ref="BV78143:BV78146"/>
    <mergeCell ref="BX78143:BX78146"/>
    <mergeCell ref="BV78148:BV78150"/>
    <mergeCell ref="BX78148:BX78151"/>
    <mergeCell ref="BV78152:BV78155"/>
    <mergeCell ref="BX78153:BX78155"/>
    <mergeCell ref="BV78157:BV78160"/>
    <mergeCell ref="BV78162:BV78164"/>
    <mergeCell ref="BW79083:BX79083"/>
    <mergeCell ref="BV79084:BV79087"/>
    <mergeCell ref="BW79084:BX79084"/>
    <mergeCell ref="BW79085:BX79085"/>
    <mergeCell ref="BW79086:BX79086"/>
    <mergeCell ref="BW79087:BX79087"/>
    <mergeCell ref="BV79103:BV79106"/>
    <mergeCell ref="BX79103:BX79106"/>
    <mergeCell ref="BV79108:BV79110"/>
    <mergeCell ref="BX79108:BX79111"/>
    <mergeCell ref="BV79112:BV79115"/>
    <mergeCell ref="BX79113:BX79115"/>
    <mergeCell ref="BV79117:BV79120"/>
    <mergeCell ref="BV79122:BV79124"/>
    <mergeCell ref="BV79089:BV79092"/>
    <mergeCell ref="BW79089:BX79090"/>
    <mergeCell ref="BW79091:BX79091"/>
    <mergeCell ref="BW79092:BX79092"/>
    <mergeCell ref="BW79093:BX79093"/>
    <mergeCell ref="BV79094:BV79096"/>
    <mergeCell ref="BW79094:BX79094"/>
    <mergeCell ref="BW79095:BX79095"/>
    <mergeCell ref="BW79097:BX79098"/>
    <mergeCell ref="BV79098:BV79101"/>
    <mergeCell ref="BW79099:BX79099"/>
    <mergeCell ref="BV9969:BV9972"/>
    <mergeCell ref="BW9969:BX9970"/>
    <mergeCell ref="BW9971:BX9971"/>
    <mergeCell ref="BW9972:BX9972"/>
    <mergeCell ref="BW9973:BX9973"/>
    <mergeCell ref="BV9974:BV9976"/>
    <mergeCell ref="BW9974:BX9974"/>
    <mergeCell ref="BW9975:BX9975"/>
    <mergeCell ref="BW9977:BX9978"/>
    <mergeCell ref="BV9978:BV9981"/>
    <mergeCell ref="BW9979:BX9979"/>
    <mergeCell ref="BV9983:BV9986"/>
    <mergeCell ref="BX9983:BX9986"/>
    <mergeCell ref="BV9988:BV9990"/>
    <mergeCell ref="BX9988:BX9991"/>
    <mergeCell ref="BV9992:BV9995"/>
    <mergeCell ref="BX9993:BX9995"/>
    <mergeCell ref="BV9997:BV10000"/>
    <mergeCell ref="BV10002:BV10004"/>
    <mergeCell ref="BW11763:BX11763"/>
    <mergeCell ref="BV11764:BV11767"/>
    <mergeCell ref="BW11764:BX11764"/>
    <mergeCell ref="BW11765:BX11765"/>
    <mergeCell ref="BW11766:BX11766"/>
    <mergeCell ref="BW11767:BX11767"/>
    <mergeCell ref="BV11769:BV11772"/>
    <mergeCell ref="BW11769:BX11770"/>
    <mergeCell ref="BW11771:BX11771"/>
    <mergeCell ref="BW11772:BX11772"/>
    <mergeCell ref="BW11773:BX11773"/>
    <mergeCell ref="BV11774:BV11776"/>
    <mergeCell ref="BW11774:BX11774"/>
    <mergeCell ref="BW11775:BX11775"/>
    <mergeCell ref="BW11777:BX11778"/>
    <mergeCell ref="BV11778:BV11781"/>
    <mergeCell ref="BW11779:BX11779"/>
    <mergeCell ref="BV10948:BV10950"/>
    <mergeCell ref="BX10948:BX10951"/>
    <mergeCell ref="BV10952:BV10955"/>
    <mergeCell ref="BX10953:BX10955"/>
    <mergeCell ref="BV10957:BV10960"/>
    <mergeCell ref="BV10962:BV10964"/>
    <mergeCell ref="BV10924:BV10927"/>
    <mergeCell ref="BW10924:BX10924"/>
    <mergeCell ref="BW10925:BX10925"/>
    <mergeCell ref="BW10926:BX10926"/>
    <mergeCell ref="BW10927:BX10927"/>
    <mergeCell ref="BV10929:BV10932"/>
    <mergeCell ref="BW10929:BX10930"/>
    <mergeCell ref="BW12729:BX12730"/>
    <mergeCell ref="BW12731:BX12731"/>
    <mergeCell ref="BW12732:BX12732"/>
    <mergeCell ref="BW12733:BX12733"/>
    <mergeCell ref="BV12734:BV12736"/>
    <mergeCell ref="BW12734:BX12734"/>
    <mergeCell ref="BW12735:BX12735"/>
    <mergeCell ref="BW12737:BX12738"/>
    <mergeCell ref="BV12738:BV12741"/>
    <mergeCell ref="BW12739:BX12739"/>
    <mergeCell ref="BV12743:BV12746"/>
    <mergeCell ref="BX12743:BX12746"/>
    <mergeCell ref="BV12748:BV12750"/>
    <mergeCell ref="BX12748:BX12751"/>
    <mergeCell ref="BV12752:BV12755"/>
    <mergeCell ref="BX12753:BX12755"/>
    <mergeCell ref="BV12757:BV12760"/>
    <mergeCell ref="BV12762:BV12764"/>
    <mergeCell ref="BW13563:BX13563"/>
    <mergeCell ref="BV13564:BV13567"/>
    <mergeCell ref="BW13564:BX13564"/>
    <mergeCell ref="BW13565:BX13565"/>
    <mergeCell ref="BW13566:BX13566"/>
    <mergeCell ref="BW13567:BX13567"/>
    <mergeCell ref="BV13569:BV13572"/>
    <mergeCell ref="BW13569:BX13570"/>
    <mergeCell ref="BW13571:BX13571"/>
    <mergeCell ref="BW13572:BX13572"/>
    <mergeCell ref="BW13573:BX13573"/>
    <mergeCell ref="BV13574:BV13576"/>
    <mergeCell ref="BW13574:BX13574"/>
    <mergeCell ref="BW13575:BX13575"/>
    <mergeCell ref="BW13577:BX13578"/>
    <mergeCell ref="BV13578:BV13581"/>
    <mergeCell ref="BW13579:BX13579"/>
    <mergeCell ref="BV13583:BV13586"/>
    <mergeCell ref="BX13583:BX13586"/>
    <mergeCell ref="BV13588:BV13590"/>
    <mergeCell ref="BX13588:BX13591"/>
    <mergeCell ref="BV13592:BV13595"/>
    <mergeCell ref="BX13593:BX13595"/>
    <mergeCell ref="BV13597:BV13600"/>
    <mergeCell ref="BV13602:BV13604"/>
    <mergeCell ref="BW14523:BX14523"/>
    <mergeCell ref="BV14524:BV14527"/>
    <mergeCell ref="BW14524:BX14524"/>
    <mergeCell ref="BW14525:BX14525"/>
    <mergeCell ref="BW14526:BX14526"/>
    <mergeCell ref="BW14527:BX14527"/>
    <mergeCell ref="BV14529:BV14532"/>
    <mergeCell ref="BW14529:BX14530"/>
    <mergeCell ref="BW14531:BX14531"/>
    <mergeCell ref="BW14532:BX14532"/>
    <mergeCell ref="BW14533:BX14533"/>
    <mergeCell ref="BV14534:BV14536"/>
    <mergeCell ref="BW14534:BX14534"/>
    <mergeCell ref="BW14535:BX14535"/>
    <mergeCell ref="BW14537:BX14538"/>
    <mergeCell ref="BV14538:BV14541"/>
    <mergeCell ref="BW14539:BX14539"/>
    <mergeCell ref="BV14543:BV14546"/>
    <mergeCell ref="BX14543:BX14546"/>
    <mergeCell ref="BV14548:BV14550"/>
    <mergeCell ref="BX14548:BX14551"/>
    <mergeCell ref="BV14552:BV14555"/>
    <mergeCell ref="BX14553:BX14555"/>
    <mergeCell ref="BV14557:BV14560"/>
    <mergeCell ref="BV14562:BV14564"/>
    <mergeCell ref="BW15363:BX15363"/>
    <mergeCell ref="BV15364:BV15367"/>
    <mergeCell ref="BW15364:BX15364"/>
    <mergeCell ref="BW15365:BX15365"/>
    <mergeCell ref="BW15366:BX15366"/>
    <mergeCell ref="BW15367:BX15367"/>
    <mergeCell ref="BV15369:BV15372"/>
    <mergeCell ref="BW15369:BX15370"/>
    <mergeCell ref="BW15371:BX15371"/>
    <mergeCell ref="BW15372:BX15372"/>
    <mergeCell ref="BW15373:BX15373"/>
    <mergeCell ref="BV15374:BV15376"/>
    <mergeCell ref="BW15374:BX15374"/>
    <mergeCell ref="BW15375:BX15375"/>
    <mergeCell ref="BW15377:BX15378"/>
    <mergeCell ref="BV15378:BV15381"/>
    <mergeCell ref="BW15379:BX15379"/>
    <mergeCell ref="BV15383:BV15386"/>
    <mergeCell ref="BX15383:BX15386"/>
    <mergeCell ref="BV15388:BV15390"/>
    <mergeCell ref="BX15388:BX15391"/>
    <mergeCell ref="BV15392:BV15395"/>
    <mergeCell ref="BX15393:BX15395"/>
    <mergeCell ref="BV15397:BV15400"/>
    <mergeCell ref="BV15402:BV15404"/>
    <mergeCell ref="BW16563:BX16563"/>
    <mergeCell ref="BV16564:BV16567"/>
    <mergeCell ref="BW16564:BX16564"/>
    <mergeCell ref="BW16565:BX16565"/>
    <mergeCell ref="BW16566:BX16566"/>
    <mergeCell ref="BW16567:BX16567"/>
    <mergeCell ref="BV16569:BV16572"/>
    <mergeCell ref="BW16569:BX16570"/>
    <mergeCell ref="BW16571:BX16571"/>
    <mergeCell ref="BW16572:BX16572"/>
    <mergeCell ref="BW16573:BX16573"/>
    <mergeCell ref="BV16574:BV16576"/>
    <mergeCell ref="BW16574:BX16574"/>
    <mergeCell ref="BW16575:BX16575"/>
    <mergeCell ref="BW16577:BX16578"/>
    <mergeCell ref="BV16578:BV16581"/>
    <mergeCell ref="BW16579:BX16579"/>
    <mergeCell ref="BV16583:BV16586"/>
    <mergeCell ref="BX16583:BX16586"/>
    <mergeCell ref="BV16588:BV16590"/>
    <mergeCell ref="BX16588:BX16591"/>
    <mergeCell ref="BV16592:BV16595"/>
    <mergeCell ref="BX16593:BX16595"/>
    <mergeCell ref="BV16597:BV16600"/>
    <mergeCell ref="BV16602:BV16604"/>
    <mergeCell ref="BW17643:BX17643"/>
    <mergeCell ref="BV17644:BV17647"/>
    <mergeCell ref="BW17644:BX17644"/>
    <mergeCell ref="BW17645:BX17645"/>
    <mergeCell ref="BW17646:BX17646"/>
    <mergeCell ref="BW17647:BX17647"/>
    <mergeCell ref="BV17649:BV17652"/>
    <mergeCell ref="BW17649:BX17650"/>
    <mergeCell ref="BW17651:BX17651"/>
    <mergeCell ref="BW17652:BX17652"/>
    <mergeCell ref="BW17653:BX17653"/>
    <mergeCell ref="BV17654:BV17656"/>
    <mergeCell ref="BW17654:BX17654"/>
    <mergeCell ref="BW17655:BX17655"/>
    <mergeCell ref="BW17657:BX17658"/>
    <mergeCell ref="BV17658:BV17661"/>
    <mergeCell ref="BW17659:BX17659"/>
    <mergeCell ref="BV17663:BV17666"/>
    <mergeCell ref="BX17663:BX17666"/>
    <mergeCell ref="BV17668:BV17670"/>
    <mergeCell ref="BX17668:BX17671"/>
    <mergeCell ref="BV17672:BV17675"/>
    <mergeCell ref="BX17673:BX17675"/>
    <mergeCell ref="BV17677:BV17680"/>
    <mergeCell ref="BV17682:BV17684"/>
    <mergeCell ref="BW18843:BX18843"/>
    <mergeCell ref="BV18844:BV18847"/>
    <mergeCell ref="BW18844:BX18844"/>
    <mergeCell ref="BW18845:BX18845"/>
    <mergeCell ref="BW18846:BX18846"/>
    <mergeCell ref="BW18847:BX18847"/>
    <mergeCell ref="BV18849:BV18852"/>
    <mergeCell ref="BW18849:BX18850"/>
    <mergeCell ref="BW18851:BX18851"/>
    <mergeCell ref="BW18852:BX18852"/>
    <mergeCell ref="BW18853:BX18853"/>
    <mergeCell ref="BV18854:BV18856"/>
    <mergeCell ref="BW18854:BX18854"/>
    <mergeCell ref="BW18855:BX18855"/>
    <mergeCell ref="BW18857:BX18858"/>
    <mergeCell ref="BV18858:BV18861"/>
    <mergeCell ref="BW18859:BX18859"/>
    <mergeCell ref="BV18863:BV18866"/>
    <mergeCell ref="BX18863:BX18866"/>
    <mergeCell ref="BV18868:BV18870"/>
    <mergeCell ref="BX18868:BX18871"/>
    <mergeCell ref="BV18872:BV18875"/>
    <mergeCell ref="BX18873:BX18875"/>
    <mergeCell ref="BV18877:BV18880"/>
    <mergeCell ref="BV18882:BV18884"/>
    <mergeCell ref="BW19923:BX19923"/>
    <mergeCell ref="BV19924:BV19927"/>
    <mergeCell ref="BW19924:BX19924"/>
    <mergeCell ref="BW19925:BX19925"/>
    <mergeCell ref="BW19926:BX19926"/>
    <mergeCell ref="BW19927:BX19927"/>
    <mergeCell ref="BV19929:BV19932"/>
    <mergeCell ref="BW19929:BX19930"/>
    <mergeCell ref="BW19931:BX19931"/>
    <mergeCell ref="BW19932:BX19932"/>
    <mergeCell ref="BW19933:BX19933"/>
    <mergeCell ref="BV19934:BV19936"/>
    <mergeCell ref="BW19934:BX19934"/>
    <mergeCell ref="BW19935:BX19935"/>
    <mergeCell ref="BW19937:BX19938"/>
    <mergeCell ref="BV19938:BV19941"/>
    <mergeCell ref="BW19939:BX19939"/>
    <mergeCell ref="BV19943:BV19946"/>
    <mergeCell ref="BX19943:BX19946"/>
    <mergeCell ref="BV19948:BV19950"/>
    <mergeCell ref="BX19948:BX19951"/>
    <mergeCell ref="BV19952:BV19955"/>
    <mergeCell ref="BX19953:BX19955"/>
    <mergeCell ref="BV19957:BV19960"/>
    <mergeCell ref="BV19962:BV19964"/>
    <mergeCell ref="BW21123:BX21123"/>
    <mergeCell ref="BV21124:BV21127"/>
    <mergeCell ref="BW21124:BX21124"/>
    <mergeCell ref="BW21125:BX21125"/>
    <mergeCell ref="BW21126:BX21126"/>
    <mergeCell ref="BW21127:BX21127"/>
    <mergeCell ref="BV21129:BV21132"/>
    <mergeCell ref="BW21129:BX21130"/>
    <mergeCell ref="BW21131:BX21131"/>
    <mergeCell ref="BW21132:BX21132"/>
    <mergeCell ref="BW21133:BX21133"/>
    <mergeCell ref="BV21134:BV21136"/>
    <mergeCell ref="BW21134:BX21134"/>
    <mergeCell ref="BW21135:BX21135"/>
    <mergeCell ref="BW21137:BX21138"/>
    <mergeCell ref="BV21138:BV21141"/>
    <mergeCell ref="BW21139:BX21139"/>
    <mergeCell ref="BV21143:BV21146"/>
    <mergeCell ref="BX21143:BX21146"/>
    <mergeCell ref="BV21148:BV21150"/>
    <mergeCell ref="BX21148:BX21151"/>
    <mergeCell ref="BV21152:BV21155"/>
    <mergeCell ref="BX21153:BX21155"/>
    <mergeCell ref="BV21157:BV21160"/>
    <mergeCell ref="BV21162:BV21164"/>
    <mergeCell ref="BW22203:BX22203"/>
    <mergeCell ref="BV22204:BV22207"/>
    <mergeCell ref="BW22204:BX22204"/>
    <mergeCell ref="BW22205:BX22205"/>
    <mergeCell ref="BW22206:BX22206"/>
    <mergeCell ref="BW22207:BX22207"/>
    <mergeCell ref="BV22209:BV22212"/>
    <mergeCell ref="BW22209:BX22210"/>
    <mergeCell ref="BW22211:BX22211"/>
    <mergeCell ref="BW22212:BX22212"/>
    <mergeCell ref="BW22213:BX22213"/>
    <mergeCell ref="BV22214:BV22216"/>
    <mergeCell ref="BW22214:BX22214"/>
    <mergeCell ref="BW22215:BX22215"/>
    <mergeCell ref="BW22217:BX22218"/>
    <mergeCell ref="BV22218:BV22221"/>
    <mergeCell ref="BW22219:BX22219"/>
    <mergeCell ref="BV22223:BV22226"/>
    <mergeCell ref="BX22223:BX22226"/>
    <mergeCell ref="BV22228:BV22230"/>
    <mergeCell ref="BX22228:BX22231"/>
    <mergeCell ref="BV22232:BV22235"/>
    <mergeCell ref="BX22233:BX22235"/>
    <mergeCell ref="BV22237:BV22240"/>
    <mergeCell ref="BV22242:BV22244"/>
    <mergeCell ref="BW23403:BX23403"/>
    <mergeCell ref="BV23404:BV23407"/>
    <mergeCell ref="BW23404:BX23404"/>
    <mergeCell ref="BW23405:BX23405"/>
    <mergeCell ref="BW23406:BX23406"/>
    <mergeCell ref="BW23407:BX23407"/>
    <mergeCell ref="BV23409:BV23412"/>
    <mergeCell ref="BW23409:BX23410"/>
    <mergeCell ref="BW23411:BX23411"/>
    <mergeCell ref="BW23412:BX23412"/>
    <mergeCell ref="BW23413:BX23413"/>
    <mergeCell ref="BV23414:BV23416"/>
    <mergeCell ref="BW23414:BX23414"/>
    <mergeCell ref="BW23415:BX23415"/>
    <mergeCell ref="BW23417:BX23418"/>
    <mergeCell ref="BV23418:BV23421"/>
    <mergeCell ref="BW23419:BX23419"/>
    <mergeCell ref="BV23423:BV23426"/>
    <mergeCell ref="BX23423:BX23426"/>
    <mergeCell ref="BV23428:BV23430"/>
    <mergeCell ref="BX23428:BX23431"/>
    <mergeCell ref="BV23432:BV23435"/>
    <mergeCell ref="BX23433:BX23435"/>
    <mergeCell ref="BV23437:BV23440"/>
    <mergeCell ref="BV23442:BV23444"/>
    <mergeCell ref="BW24483:BX24483"/>
    <mergeCell ref="BV24484:BV24487"/>
    <mergeCell ref="BW24484:BX24484"/>
    <mergeCell ref="BW24485:BX24485"/>
    <mergeCell ref="BW24486:BX24486"/>
    <mergeCell ref="BW24487:BX24487"/>
    <mergeCell ref="BV24489:BV24492"/>
    <mergeCell ref="BW24489:BX24490"/>
    <mergeCell ref="BW24491:BX24491"/>
    <mergeCell ref="BW24492:BX24492"/>
    <mergeCell ref="BW24493:BX24493"/>
    <mergeCell ref="BV24494:BV24496"/>
    <mergeCell ref="BW24494:BX24494"/>
    <mergeCell ref="BW24495:BX24495"/>
    <mergeCell ref="BW24497:BX24498"/>
    <mergeCell ref="BV24498:BV24501"/>
    <mergeCell ref="BW24499:BX24499"/>
    <mergeCell ref="BV24503:BV24506"/>
    <mergeCell ref="BX24503:BX24506"/>
    <mergeCell ref="BV24508:BV24510"/>
    <mergeCell ref="BX24508:BX24511"/>
    <mergeCell ref="BV24512:BV24515"/>
    <mergeCell ref="BX24513:BX24515"/>
    <mergeCell ref="BV24517:BV24520"/>
    <mergeCell ref="BV24522:BV24524"/>
    <mergeCell ref="BW25203:BX25203"/>
    <mergeCell ref="BV25204:BV25207"/>
    <mergeCell ref="BW25204:BX25204"/>
    <mergeCell ref="BW25205:BX25205"/>
    <mergeCell ref="BW25206:BX25206"/>
    <mergeCell ref="BW25207:BX25207"/>
    <mergeCell ref="BV25209:BV25212"/>
    <mergeCell ref="BW25209:BX25210"/>
    <mergeCell ref="BW25211:BX25211"/>
    <mergeCell ref="BW25212:BX25212"/>
    <mergeCell ref="BW25213:BX25213"/>
    <mergeCell ref="BV25214:BV25216"/>
    <mergeCell ref="BW25214:BX25214"/>
    <mergeCell ref="BW25215:BX25215"/>
    <mergeCell ref="BW25217:BX25218"/>
    <mergeCell ref="BV25218:BV25221"/>
    <mergeCell ref="BW25219:BX25219"/>
    <mergeCell ref="BV25223:BV25226"/>
    <mergeCell ref="BX25223:BX25226"/>
    <mergeCell ref="BV25228:BV25230"/>
    <mergeCell ref="BX25228:BX25231"/>
    <mergeCell ref="BV25232:BV25235"/>
    <mergeCell ref="BX25233:BX25235"/>
    <mergeCell ref="BV25237:BV25240"/>
    <mergeCell ref="BV25242:BV25244"/>
    <mergeCell ref="BW25683:BX25683"/>
    <mergeCell ref="BV25684:BV25687"/>
    <mergeCell ref="BW25684:BX25684"/>
    <mergeCell ref="BW25685:BX25685"/>
    <mergeCell ref="BW25686:BX25686"/>
    <mergeCell ref="BW25687:BX25687"/>
    <mergeCell ref="BV25689:BV25692"/>
    <mergeCell ref="BW25689:BX25690"/>
    <mergeCell ref="BW25691:BX25691"/>
    <mergeCell ref="BW25692:BX25692"/>
    <mergeCell ref="BW25693:BX25693"/>
    <mergeCell ref="BV25694:BV25696"/>
    <mergeCell ref="BW25694:BX25694"/>
    <mergeCell ref="BW25695:BX25695"/>
    <mergeCell ref="BW25697:BX25698"/>
    <mergeCell ref="BV25698:BV25701"/>
    <mergeCell ref="BW25699:BX25699"/>
    <mergeCell ref="BV25703:BV25706"/>
    <mergeCell ref="BX25703:BX25706"/>
    <mergeCell ref="BV25708:BV25710"/>
    <mergeCell ref="BX25708:BX25711"/>
    <mergeCell ref="BV25712:BV25715"/>
    <mergeCell ref="BX25713:BX25715"/>
    <mergeCell ref="BV25717:BV25720"/>
    <mergeCell ref="BV25722:BV25724"/>
    <mergeCell ref="BW26403:BX26403"/>
    <mergeCell ref="BV26404:BV26407"/>
    <mergeCell ref="BW26404:BX26404"/>
    <mergeCell ref="BW26405:BX26405"/>
    <mergeCell ref="BW26406:BX26406"/>
    <mergeCell ref="BW26407:BX26407"/>
    <mergeCell ref="BV26409:BV26412"/>
    <mergeCell ref="BW26409:BX26410"/>
    <mergeCell ref="BW26411:BX26411"/>
    <mergeCell ref="BW26412:BX26412"/>
    <mergeCell ref="BW26413:BX26413"/>
    <mergeCell ref="BV26414:BV26416"/>
    <mergeCell ref="BW26414:BX26414"/>
    <mergeCell ref="BW26415:BX26415"/>
    <mergeCell ref="BW26883:BX26883"/>
    <mergeCell ref="BV26884:BV26887"/>
    <mergeCell ref="BW26884:BX26884"/>
    <mergeCell ref="BW26885:BX26885"/>
    <mergeCell ref="BW26886:BX26886"/>
    <mergeCell ref="BW26887:BX26887"/>
    <mergeCell ref="BV26889:BV26892"/>
    <mergeCell ref="BW26889:BX26890"/>
    <mergeCell ref="BW26891:BX26891"/>
    <mergeCell ref="BW26892:BX26892"/>
    <mergeCell ref="BW26893:BX26893"/>
    <mergeCell ref="BV26894:BV26896"/>
    <mergeCell ref="BW26894:BX26894"/>
    <mergeCell ref="BW26895:BX26895"/>
    <mergeCell ref="BW26417:BX26418"/>
    <mergeCell ref="BV26418:BV26421"/>
    <mergeCell ref="BW26419:BX26419"/>
    <mergeCell ref="BV26423:BV26426"/>
    <mergeCell ref="BX26423:BX26426"/>
    <mergeCell ref="BV26428:BV26430"/>
    <mergeCell ref="BX26428:BX26431"/>
    <mergeCell ref="BV26432:BV26435"/>
    <mergeCell ref="BX26433:BX26435"/>
    <mergeCell ref="BV26437:BV26440"/>
    <mergeCell ref="BV26442:BV26444"/>
    <mergeCell ref="BW26897:BX26898"/>
    <mergeCell ref="BV26898:BV26901"/>
    <mergeCell ref="BW26899:BX26899"/>
    <mergeCell ref="BV26903:BV26906"/>
    <mergeCell ref="BX26903:BX26906"/>
    <mergeCell ref="BV26908:BV26910"/>
    <mergeCell ref="BX26908:BX26911"/>
    <mergeCell ref="BV26912:BV26915"/>
    <mergeCell ref="BX26913:BX26915"/>
    <mergeCell ref="BV26917:BV26920"/>
    <mergeCell ref="BV26922:BV26924"/>
    <mergeCell ref="BW27603:BX27603"/>
    <mergeCell ref="BV27604:BV27607"/>
    <mergeCell ref="BW27604:BX27604"/>
    <mergeCell ref="BW27605:BX27605"/>
    <mergeCell ref="BW27606:BX27606"/>
    <mergeCell ref="BW27607:BX27607"/>
    <mergeCell ref="BV27609:BV27612"/>
    <mergeCell ref="BW27609:BX27610"/>
    <mergeCell ref="BW27611:BX27611"/>
    <mergeCell ref="BW27612:BX27612"/>
    <mergeCell ref="BW27613:BX27613"/>
    <mergeCell ref="BV27614:BV27616"/>
    <mergeCell ref="BW27614:BX27614"/>
    <mergeCell ref="BW27615:BX27615"/>
    <mergeCell ref="BW27617:BX27618"/>
    <mergeCell ref="BV27618:BV27621"/>
    <mergeCell ref="BW27619:BX27619"/>
    <mergeCell ref="BV27623:BV27626"/>
    <mergeCell ref="BX27623:BX27626"/>
    <mergeCell ref="BV27628:BV27630"/>
    <mergeCell ref="BX27628:BX27631"/>
    <mergeCell ref="BV27632:BV27635"/>
    <mergeCell ref="BX27633:BX27635"/>
    <mergeCell ref="BV27637:BV27640"/>
    <mergeCell ref="BV27642:BV27644"/>
    <mergeCell ref="BW28083:BX28083"/>
    <mergeCell ref="BV28084:BV28087"/>
    <mergeCell ref="BW28084:BX28084"/>
    <mergeCell ref="BW28085:BX28085"/>
    <mergeCell ref="BW28086:BX28086"/>
    <mergeCell ref="BW28087:BX28087"/>
    <mergeCell ref="BV28089:BV28092"/>
    <mergeCell ref="BW28089:BX28090"/>
    <mergeCell ref="BW28091:BX28091"/>
    <mergeCell ref="BW28092:BX28092"/>
    <mergeCell ref="BW28093:BX28093"/>
    <mergeCell ref="BV28094:BV28096"/>
    <mergeCell ref="BW28094:BX28094"/>
    <mergeCell ref="BW28095:BX28095"/>
    <mergeCell ref="BW28097:BX28098"/>
    <mergeCell ref="BV28098:BV28101"/>
    <mergeCell ref="BW28099:BX28099"/>
    <mergeCell ref="BV28103:BV28106"/>
    <mergeCell ref="BX28103:BX28106"/>
    <mergeCell ref="BV28108:BV28110"/>
    <mergeCell ref="BX28108:BX28111"/>
    <mergeCell ref="BV28112:BV28115"/>
    <mergeCell ref="BX28113:BX28115"/>
    <mergeCell ref="BV28117:BV28120"/>
    <mergeCell ref="BV28122:BV28124"/>
    <mergeCell ref="BW28803:BX28803"/>
    <mergeCell ref="BV28804:BV28807"/>
    <mergeCell ref="BW28804:BX28804"/>
    <mergeCell ref="BW28805:BX28805"/>
    <mergeCell ref="BW28806:BX28806"/>
    <mergeCell ref="BW28807:BX28807"/>
    <mergeCell ref="BV28809:BV28812"/>
    <mergeCell ref="BW28809:BX28810"/>
    <mergeCell ref="BW28811:BX28811"/>
    <mergeCell ref="BW28812:BX28812"/>
    <mergeCell ref="BW28813:BX28813"/>
    <mergeCell ref="BV28814:BV28816"/>
    <mergeCell ref="BW28814:BX28814"/>
    <mergeCell ref="BW28815:BX28815"/>
    <mergeCell ref="BW28817:BX28818"/>
    <mergeCell ref="BV28818:BV28821"/>
    <mergeCell ref="BW28819:BX28819"/>
    <mergeCell ref="BV28823:BV28826"/>
    <mergeCell ref="BX28823:BX28826"/>
    <mergeCell ref="BV28828:BV28830"/>
    <mergeCell ref="BX28828:BX28831"/>
    <mergeCell ref="BV28832:BV28835"/>
    <mergeCell ref="BX28833:BX28835"/>
    <mergeCell ref="BV28837:BV28840"/>
    <mergeCell ref="BV28842:BV28844"/>
    <mergeCell ref="BW29283:BX29283"/>
    <mergeCell ref="BV29284:BV29287"/>
    <mergeCell ref="BW29284:BX29284"/>
    <mergeCell ref="BW29285:BX29285"/>
    <mergeCell ref="BW29286:BX29286"/>
    <mergeCell ref="BW29287:BX29287"/>
    <mergeCell ref="BV29289:BV29292"/>
    <mergeCell ref="BW29289:BX29290"/>
    <mergeCell ref="BW29291:BX29291"/>
    <mergeCell ref="BW29292:BX29292"/>
    <mergeCell ref="BW29293:BX29293"/>
    <mergeCell ref="BV29294:BV29296"/>
    <mergeCell ref="BW29294:BX29294"/>
    <mergeCell ref="BW29295:BX29295"/>
    <mergeCell ref="BW29297:BX29298"/>
    <mergeCell ref="BV29298:BV29301"/>
    <mergeCell ref="BW29299:BX29299"/>
    <mergeCell ref="BV29303:BV29306"/>
    <mergeCell ref="BX29303:BX29306"/>
    <mergeCell ref="BV29308:BV29310"/>
    <mergeCell ref="BX29308:BX29311"/>
    <mergeCell ref="BV29312:BV29315"/>
    <mergeCell ref="BX29313:BX29315"/>
    <mergeCell ref="BV29317:BV29320"/>
    <mergeCell ref="BV29322:BV29324"/>
    <mergeCell ref="BW30363:BX30363"/>
    <mergeCell ref="BV30364:BV30367"/>
    <mergeCell ref="BW30364:BX30364"/>
    <mergeCell ref="BW30365:BX30365"/>
    <mergeCell ref="BW30366:BX30366"/>
    <mergeCell ref="BW30367:BX30367"/>
    <mergeCell ref="BV30369:BV30372"/>
    <mergeCell ref="BW30369:BX30370"/>
    <mergeCell ref="BW30371:BX30371"/>
    <mergeCell ref="BW30372:BX30372"/>
    <mergeCell ref="BW30373:BX30373"/>
    <mergeCell ref="BV30374:BV30376"/>
    <mergeCell ref="BW30374:BX30374"/>
    <mergeCell ref="BW30375:BX30375"/>
    <mergeCell ref="BW30377:BX30378"/>
    <mergeCell ref="BV30378:BV30381"/>
    <mergeCell ref="BW30379:BX30379"/>
    <mergeCell ref="BV30383:BV30386"/>
    <mergeCell ref="BX30383:BX30386"/>
    <mergeCell ref="BV30388:BV30390"/>
    <mergeCell ref="BX30388:BX30391"/>
    <mergeCell ref="BV30392:BV30395"/>
    <mergeCell ref="BX30393:BX30395"/>
    <mergeCell ref="BV30397:BV30400"/>
    <mergeCell ref="BV30402:BV30404"/>
    <mergeCell ref="BW31323:BX31323"/>
    <mergeCell ref="BV31324:BV31327"/>
    <mergeCell ref="BW31324:BX31324"/>
    <mergeCell ref="BW31325:BX31325"/>
    <mergeCell ref="BW31326:BX31326"/>
    <mergeCell ref="BW31327:BX31327"/>
    <mergeCell ref="BV31329:BV31332"/>
    <mergeCell ref="BW31329:BX31330"/>
    <mergeCell ref="BW31331:BX31331"/>
    <mergeCell ref="BW31332:BX31332"/>
    <mergeCell ref="BW31333:BX31333"/>
    <mergeCell ref="BV31334:BV31336"/>
    <mergeCell ref="BW31334:BX31334"/>
    <mergeCell ref="BW31335:BX31335"/>
    <mergeCell ref="BW31337:BX31338"/>
    <mergeCell ref="BV31338:BV31341"/>
    <mergeCell ref="BW31339:BX31339"/>
    <mergeCell ref="BV31343:BV31346"/>
    <mergeCell ref="BX31343:BX31346"/>
    <mergeCell ref="BV31348:BV31350"/>
    <mergeCell ref="BX31348:BX31351"/>
    <mergeCell ref="BV31352:BV31355"/>
    <mergeCell ref="BX31353:BX31355"/>
    <mergeCell ref="BW33372:BX33372"/>
    <mergeCell ref="BV31357:BV31360"/>
    <mergeCell ref="BV31362:BV31364"/>
    <mergeCell ref="BW32403:BX32403"/>
    <mergeCell ref="BV32404:BV32407"/>
    <mergeCell ref="BW32404:BX32404"/>
    <mergeCell ref="BW32405:BX32405"/>
    <mergeCell ref="BW32406:BX32406"/>
    <mergeCell ref="BW32407:BX32407"/>
    <mergeCell ref="BV32409:BV32412"/>
    <mergeCell ref="BW32409:BX32410"/>
    <mergeCell ref="BW32411:BX32411"/>
    <mergeCell ref="BW32412:BX32412"/>
    <mergeCell ref="BW32413:BX32413"/>
    <mergeCell ref="BV32414:BV32416"/>
    <mergeCell ref="BW32414:BX32414"/>
    <mergeCell ref="BW32415:BX32415"/>
    <mergeCell ref="BW32417:BX32418"/>
    <mergeCell ref="BV32418:BV32421"/>
    <mergeCell ref="BW32419:BX32419"/>
    <mergeCell ref="BW33373:BX33373"/>
    <mergeCell ref="BV33374:BV33376"/>
    <mergeCell ref="BW33374:BX33374"/>
    <mergeCell ref="BW33375:BX33375"/>
    <mergeCell ref="BW33377:BX33378"/>
    <mergeCell ref="BV33378:BV33381"/>
    <mergeCell ref="BW33379:BX33379"/>
    <mergeCell ref="BV33383:BV33386"/>
    <mergeCell ref="BX33383:BX33386"/>
    <mergeCell ref="BV33388:BV33390"/>
    <mergeCell ref="BX33388:BX33391"/>
    <mergeCell ref="BV33392:BV33395"/>
    <mergeCell ref="BX33393:BX33395"/>
    <mergeCell ref="BV33397:BV33400"/>
    <mergeCell ref="BV33402:BV33404"/>
    <mergeCell ref="BV32423:BV32426"/>
    <mergeCell ref="BX32423:BX32426"/>
    <mergeCell ref="BV32428:BV32430"/>
    <mergeCell ref="BX32428:BX32431"/>
    <mergeCell ref="BV32432:BV32435"/>
    <mergeCell ref="BX32433:BX32435"/>
    <mergeCell ref="BV32437:BV32440"/>
    <mergeCell ref="BV32442:BV32444"/>
    <mergeCell ref="BW33363:BX33363"/>
    <mergeCell ref="BV33364:BV33367"/>
    <mergeCell ref="BW33364:BX33364"/>
    <mergeCell ref="BW33365:BX33365"/>
    <mergeCell ref="BW33366:BX33366"/>
    <mergeCell ref="BW33367:BX33367"/>
    <mergeCell ref="BV33369:BV33372"/>
    <mergeCell ref="BW33369:BX33370"/>
    <mergeCell ref="BW33371:BX33371"/>
    <mergeCell ref="BW34443:BX34443"/>
    <mergeCell ref="BV34444:BV34447"/>
    <mergeCell ref="BW34444:BX34444"/>
    <mergeCell ref="BW34445:BX34445"/>
    <mergeCell ref="BW34446:BX34446"/>
    <mergeCell ref="BW34447:BX34447"/>
    <mergeCell ref="BV34449:BV34452"/>
    <mergeCell ref="BW34449:BX34450"/>
    <mergeCell ref="BW34451:BX34451"/>
    <mergeCell ref="BW34452:BX34452"/>
    <mergeCell ref="BW34453:BX34453"/>
    <mergeCell ref="BV34454:BV34456"/>
    <mergeCell ref="BW34454:BX34454"/>
    <mergeCell ref="BW34455:BX34455"/>
    <mergeCell ref="BW34457:BX34458"/>
    <mergeCell ref="BV34458:BV34461"/>
    <mergeCell ref="BW34459:BX34459"/>
    <mergeCell ref="BV34463:BV34466"/>
    <mergeCell ref="BX34463:BX34466"/>
    <mergeCell ref="BV34468:BV34470"/>
    <mergeCell ref="BX34468:BX34471"/>
    <mergeCell ref="BV34472:BV34475"/>
    <mergeCell ref="BX34473:BX34475"/>
    <mergeCell ref="BV34477:BV34480"/>
    <mergeCell ref="BV34482:BV34484"/>
    <mergeCell ref="BW35403:BX35403"/>
    <mergeCell ref="BV35404:BV35407"/>
    <mergeCell ref="BW35404:BX35404"/>
    <mergeCell ref="BW35405:BX35405"/>
    <mergeCell ref="BW35406:BX35406"/>
    <mergeCell ref="BW35407:BX35407"/>
    <mergeCell ref="BV35409:BV35412"/>
    <mergeCell ref="BW35409:BX35410"/>
    <mergeCell ref="BW35411:BX35411"/>
    <mergeCell ref="BW35412:BX35412"/>
    <mergeCell ref="BW35413:BX35413"/>
    <mergeCell ref="BV35414:BV35416"/>
    <mergeCell ref="BW35414:BX35414"/>
    <mergeCell ref="BW35415:BX35415"/>
    <mergeCell ref="BW35417:BX35418"/>
    <mergeCell ref="BV35418:BV35421"/>
    <mergeCell ref="BW35419:BX35419"/>
    <mergeCell ref="BV35423:BV35426"/>
    <mergeCell ref="BX35423:BX35426"/>
    <mergeCell ref="BV35428:BV35430"/>
    <mergeCell ref="BX35428:BX35431"/>
    <mergeCell ref="BV35432:BV35435"/>
    <mergeCell ref="BX35433:BX35435"/>
    <mergeCell ref="BV35437:BV35440"/>
    <mergeCell ref="BV35442:BV35444"/>
    <mergeCell ref="BW36483:BX36483"/>
    <mergeCell ref="BV36484:BV36487"/>
    <mergeCell ref="BW36484:BX36484"/>
    <mergeCell ref="BW36485:BX36485"/>
    <mergeCell ref="BW36486:BX36486"/>
    <mergeCell ref="BW36487:BX36487"/>
    <mergeCell ref="BV36489:BV36492"/>
    <mergeCell ref="BW36489:BX36490"/>
    <mergeCell ref="BW36491:BX36491"/>
    <mergeCell ref="BW36492:BX36492"/>
    <mergeCell ref="BW36493:BX36493"/>
    <mergeCell ref="BV36494:BV36496"/>
    <mergeCell ref="BW36494:BX36494"/>
    <mergeCell ref="BW36495:BX36495"/>
    <mergeCell ref="BW36497:BX36498"/>
    <mergeCell ref="BV36498:BV36501"/>
    <mergeCell ref="BW36499:BX36499"/>
    <mergeCell ref="BV36503:BV36506"/>
    <mergeCell ref="BX36503:BX36506"/>
    <mergeCell ref="BV36508:BV36510"/>
    <mergeCell ref="BX36508:BX36511"/>
    <mergeCell ref="BV36512:BV36515"/>
    <mergeCell ref="BX36513:BX36515"/>
    <mergeCell ref="BV36517:BV36520"/>
    <mergeCell ref="BV36522:BV36524"/>
    <mergeCell ref="BW37443:BX37443"/>
    <mergeCell ref="BV37444:BV37447"/>
    <mergeCell ref="BW37444:BX37444"/>
    <mergeCell ref="BW37445:BX37445"/>
    <mergeCell ref="BW37446:BX37446"/>
    <mergeCell ref="BW37447:BX37447"/>
    <mergeCell ref="BV37449:BV37452"/>
    <mergeCell ref="BW37449:BX37450"/>
    <mergeCell ref="BW37451:BX37451"/>
    <mergeCell ref="BW37452:BX37452"/>
    <mergeCell ref="BW37453:BX37453"/>
    <mergeCell ref="BV37454:BV37456"/>
    <mergeCell ref="BW37454:BX37454"/>
    <mergeCell ref="BW37455:BX37455"/>
    <mergeCell ref="BW37457:BX37458"/>
    <mergeCell ref="BV37458:BV37461"/>
    <mergeCell ref="BW37459:BX37459"/>
    <mergeCell ref="BV37463:BV37466"/>
    <mergeCell ref="BX37463:BX37466"/>
    <mergeCell ref="BV37468:BV37470"/>
    <mergeCell ref="BX37468:BX37471"/>
    <mergeCell ref="BV37472:BV37475"/>
    <mergeCell ref="BX37473:BX37475"/>
    <mergeCell ref="BV37477:BV37480"/>
    <mergeCell ref="BV37482:BV37484"/>
    <mergeCell ref="BW38283:BX38283"/>
    <mergeCell ref="BV38284:BV38287"/>
    <mergeCell ref="BW38284:BX38284"/>
    <mergeCell ref="BW38285:BX38285"/>
    <mergeCell ref="BW38286:BX38286"/>
    <mergeCell ref="BW38287:BX38287"/>
    <mergeCell ref="BV38289:BV38292"/>
    <mergeCell ref="BW38289:BX38290"/>
    <mergeCell ref="BW38291:BX38291"/>
    <mergeCell ref="BW38292:BX38292"/>
    <mergeCell ref="BW38293:BX38293"/>
    <mergeCell ref="BV38294:BV38296"/>
    <mergeCell ref="BW38294:BX38294"/>
    <mergeCell ref="BW38295:BX38295"/>
    <mergeCell ref="BW38297:BX38298"/>
    <mergeCell ref="BV38298:BV38301"/>
    <mergeCell ref="BW38299:BX38299"/>
    <mergeCell ref="BV38303:BV38306"/>
    <mergeCell ref="BX38303:BX38306"/>
    <mergeCell ref="BV38308:BV38310"/>
    <mergeCell ref="BX38308:BX38311"/>
    <mergeCell ref="BV38312:BV38315"/>
    <mergeCell ref="BX38313:BX38315"/>
    <mergeCell ref="BV38317:BV38320"/>
    <mergeCell ref="BV38322:BV38324"/>
    <mergeCell ref="BW39003:BX39003"/>
    <mergeCell ref="BV39004:BV39007"/>
    <mergeCell ref="BW39004:BX39004"/>
    <mergeCell ref="BW39005:BX39005"/>
    <mergeCell ref="BW39006:BX39006"/>
    <mergeCell ref="BW39007:BX39007"/>
    <mergeCell ref="BV39009:BV39012"/>
    <mergeCell ref="BW39009:BX39010"/>
    <mergeCell ref="BW39011:BX39011"/>
    <mergeCell ref="BW39012:BX39012"/>
    <mergeCell ref="BW39013:BX39013"/>
    <mergeCell ref="BV39014:BV39016"/>
    <mergeCell ref="BW39014:BX39014"/>
    <mergeCell ref="BW39015:BX39015"/>
    <mergeCell ref="BW39017:BX39018"/>
    <mergeCell ref="BV39018:BV39021"/>
    <mergeCell ref="BW39019:BX39019"/>
    <mergeCell ref="BV39023:BV39026"/>
    <mergeCell ref="BX39023:BX39026"/>
    <mergeCell ref="BV39028:BV39030"/>
    <mergeCell ref="BX39028:BX39031"/>
    <mergeCell ref="BV39032:BV39035"/>
    <mergeCell ref="BX39033:BX39035"/>
    <mergeCell ref="BW40572:BX40572"/>
    <mergeCell ref="BV39037:BV39040"/>
    <mergeCell ref="BV39042:BV39044"/>
    <mergeCell ref="BW39843:BX39843"/>
    <mergeCell ref="BV39844:BV39847"/>
    <mergeCell ref="BW39844:BX39844"/>
    <mergeCell ref="BW39845:BX39845"/>
    <mergeCell ref="BW39846:BX39846"/>
    <mergeCell ref="BW39847:BX39847"/>
    <mergeCell ref="BV39849:BV39852"/>
    <mergeCell ref="BW39849:BX39850"/>
    <mergeCell ref="BW39851:BX39851"/>
    <mergeCell ref="BW39852:BX39852"/>
    <mergeCell ref="BW39853:BX39853"/>
    <mergeCell ref="BV39854:BV39856"/>
    <mergeCell ref="BW39854:BX39854"/>
    <mergeCell ref="BW39855:BX39855"/>
    <mergeCell ref="BW39857:BX39858"/>
    <mergeCell ref="BV39858:BV39861"/>
    <mergeCell ref="BW39859:BX39859"/>
    <mergeCell ref="BW40573:BX40573"/>
    <mergeCell ref="BV40574:BV40576"/>
    <mergeCell ref="BW40574:BX40574"/>
    <mergeCell ref="BW40575:BX40575"/>
    <mergeCell ref="BW40577:BX40578"/>
    <mergeCell ref="BV40578:BV40581"/>
    <mergeCell ref="BW40579:BX40579"/>
    <mergeCell ref="BV40583:BV40586"/>
    <mergeCell ref="BX40583:BX40586"/>
    <mergeCell ref="BV40588:BV40590"/>
    <mergeCell ref="BX40588:BX40591"/>
    <mergeCell ref="BV40592:BV40595"/>
    <mergeCell ref="BX40593:BX40595"/>
    <mergeCell ref="BV40597:BV40600"/>
    <mergeCell ref="BV40602:BV40604"/>
    <mergeCell ref="BV39863:BV39866"/>
    <mergeCell ref="BX39863:BX39866"/>
    <mergeCell ref="BV39868:BV39870"/>
    <mergeCell ref="BX39868:BX39871"/>
    <mergeCell ref="BV39872:BV39875"/>
    <mergeCell ref="BX39873:BX39875"/>
    <mergeCell ref="BV39877:BV39880"/>
    <mergeCell ref="BV39882:BV39884"/>
    <mergeCell ref="BW40563:BX40563"/>
    <mergeCell ref="BV40564:BV40567"/>
    <mergeCell ref="BW40564:BX40564"/>
    <mergeCell ref="BW40565:BX40565"/>
    <mergeCell ref="BW40566:BX40566"/>
    <mergeCell ref="BW40567:BX40567"/>
    <mergeCell ref="BV40569:BV40572"/>
    <mergeCell ref="BW40569:BX40570"/>
    <mergeCell ref="BW40571:BX40571"/>
    <mergeCell ref="BW41403:BX41403"/>
    <mergeCell ref="BV41404:BV41407"/>
    <mergeCell ref="BW41404:BX41404"/>
    <mergeCell ref="BW41405:BX41405"/>
    <mergeCell ref="BW41406:BX41406"/>
    <mergeCell ref="BW41407:BX41407"/>
    <mergeCell ref="BV41409:BV41412"/>
    <mergeCell ref="BW41409:BX41410"/>
    <mergeCell ref="BW41411:BX41411"/>
    <mergeCell ref="BW41412:BX41412"/>
    <mergeCell ref="BW41413:BX41413"/>
    <mergeCell ref="BV41414:BV41416"/>
    <mergeCell ref="BW41414:BX41414"/>
    <mergeCell ref="BW41415:BX41415"/>
    <mergeCell ref="BW41417:BX41418"/>
    <mergeCell ref="BV41418:BV41421"/>
    <mergeCell ref="BW41419:BX41419"/>
    <mergeCell ref="BV41423:BV41426"/>
    <mergeCell ref="BX41423:BX41426"/>
    <mergeCell ref="BV41428:BV41430"/>
    <mergeCell ref="BX41428:BX41431"/>
    <mergeCell ref="BV41432:BV41435"/>
    <mergeCell ref="BX41433:BX41435"/>
    <mergeCell ref="BV41437:BV41440"/>
    <mergeCell ref="BV41442:BV41444"/>
    <mergeCell ref="BW42963:BX42963"/>
    <mergeCell ref="BV42964:BV42967"/>
    <mergeCell ref="BW42964:BX42964"/>
    <mergeCell ref="BW42965:BX42965"/>
    <mergeCell ref="BW42966:BX42966"/>
    <mergeCell ref="BW42967:BX42967"/>
    <mergeCell ref="BV42969:BV42972"/>
    <mergeCell ref="BW42969:BX42970"/>
    <mergeCell ref="BW42971:BX42971"/>
    <mergeCell ref="BW42972:BX42972"/>
    <mergeCell ref="BV42143:BV42146"/>
    <mergeCell ref="BX42143:BX42146"/>
    <mergeCell ref="BV42148:BV42150"/>
    <mergeCell ref="BX42148:BX42151"/>
    <mergeCell ref="BV42152:BV42155"/>
    <mergeCell ref="BX42153:BX42155"/>
    <mergeCell ref="BV42157:BV42160"/>
    <mergeCell ref="BV42162:BV42164"/>
    <mergeCell ref="BW42973:BX42973"/>
    <mergeCell ref="BV42974:BV42976"/>
    <mergeCell ref="BW42974:BX42974"/>
    <mergeCell ref="BW42975:BX42975"/>
    <mergeCell ref="BW42977:BX42978"/>
    <mergeCell ref="BV42978:BV42981"/>
    <mergeCell ref="BW42979:BX42979"/>
    <mergeCell ref="BV42983:BV42986"/>
    <mergeCell ref="BX42983:BX42986"/>
    <mergeCell ref="BV42988:BV42990"/>
    <mergeCell ref="BX42988:BX42991"/>
    <mergeCell ref="BV42992:BV42995"/>
    <mergeCell ref="BX42993:BX42995"/>
    <mergeCell ref="BV42997:BV43000"/>
    <mergeCell ref="BV43002:BV43004"/>
    <mergeCell ref="BW42123:BX42123"/>
    <mergeCell ref="BV42124:BV42127"/>
    <mergeCell ref="BW42124:BX42124"/>
    <mergeCell ref="BW42125:BX42125"/>
    <mergeCell ref="BW42126:BX42126"/>
    <mergeCell ref="BW42127:BX42127"/>
    <mergeCell ref="BV42129:BV42132"/>
    <mergeCell ref="BW42129:BX42130"/>
    <mergeCell ref="BW42131:BX42131"/>
    <mergeCell ref="BW42132:BX42132"/>
    <mergeCell ref="BW42133:BX42133"/>
    <mergeCell ref="BV42134:BV42136"/>
    <mergeCell ref="BW42134:BX42134"/>
    <mergeCell ref="BW42135:BX42135"/>
    <mergeCell ref="BW42137:BX42138"/>
    <mergeCell ref="BV42138:BV42141"/>
    <mergeCell ref="BW42139:BX42139"/>
    <mergeCell ref="BW43683:BX43683"/>
    <mergeCell ref="BV43684:BV43687"/>
    <mergeCell ref="BW43684:BX43684"/>
    <mergeCell ref="BW43685:BX43685"/>
    <mergeCell ref="BW43686:BX43686"/>
    <mergeCell ref="BW43687:BX43687"/>
    <mergeCell ref="BV43689:BV43692"/>
    <mergeCell ref="BW43689:BX43690"/>
    <mergeCell ref="BW43691:BX43691"/>
    <mergeCell ref="BW43692:BX43692"/>
    <mergeCell ref="BW43693:BX43693"/>
    <mergeCell ref="BV43694:BV43696"/>
    <mergeCell ref="BW43694:BX43694"/>
    <mergeCell ref="BW43695:BX43695"/>
    <mergeCell ref="BW43697:BX43698"/>
    <mergeCell ref="BV43698:BV43701"/>
    <mergeCell ref="BW43699:BX43699"/>
    <mergeCell ref="BV43703:BV43706"/>
    <mergeCell ref="BX43703:BX43706"/>
    <mergeCell ref="BV43708:BV43710"/>
    <mergeCell ref="BX43708:BX43711"/>
    <mergeCell ref="BV43712:BV43715"/>
    <mergeCell ref="BX43713:BX43715"/>
    <mergeCell ref="BV43717:BV43720"/>
    <mergeCell ref="BV43722:BV43724"/>
    <mergeCell ref="BW44043:BX44043"/>
    <mergeCell ref="BV44044:BV44047"/>
    <mergeCell ref="BW44044:BX44044"/>
    <mergeCell ref="BW44045:BX44045"/>
    <mergeCell ref="BW44046:BX44046"/>
    <mergeCell ref="BW44047:BX44047"/>
    <mergeCell ref="BV44049:BV44052"/>
    <mergeCell ref="BW44049:BX44050"/>
    <mergeCell ref="BW44051:BX44051"/>
    <mergeCell ref="BW44052:BX44052"/>
    <mergeCell ref="BW44053:BX44053"/>
    <mergeCell ref="BV44054:BV44056"/>
    <mergeCell ref="BW44054:BX44054"/>
    <mergeCell ref="BW44055:BX44055"/>
    <mergeCell ref="BW44057:BX44058"/>
    <mergeCell ref="BV44058:BV44061"/>
    <mergeCell ref="BW44059:BX44059"/>
    <mergeCell ref="BV44063:BV44066"/>
    <mergeCell ref="BX44063:BX44066"/>
    <mergeCell ref="BV44068:BV44070"/>
    <mergeCell ref="BX44068:BX44071"/>
    <mergeCell ref="BV44072:BV44075"/>
    <mergeCell ref="BX44073:BX44075"/>
    <mergeCell ref="BV44077:BV44080"/>
    <mergeCell ref="BV44082:BV44084"/>
    <mergeCell ref="BW44283:BX44283"/>
    <mergeCell ref="BV44284:BV44287"/>
    <mergeCell ref="BW44284:BX44284"/>
    <mergeCell ref="BW44285:BX44285"/>
    <mergeCell ref="BW44286:BX44286"/>
    <mergeCell ref="BW44287:BX44287"/>
    <mergeCell ref="BV44289:BV44292"/>
    <mergeCell ref="BW44289:BX44290"/>
    <mergeCell ref="BW44291:BX44291"/>
    <mergeCell ref="BW44292:BX44292"/>
    <mergeCell ref="BW44293:BX44293"/>
    <mergeCell ref="BV44294:BV44296"/>
    <mergeCell ref="BW44294:BX44294"/>
    <mergeCell ref="BW44295:BX44295"/>
    <mergeCell ref="BW44297:BX44298"/>
    <mergeCell ref="BV44298:BV44301"/>
    <mergeCell ref="BW44299:BX44299"/>
    <mergeCell ref="BV44303:BV44306"/>
    <mergeCell ref="BX44303:BX44306"/>
    <mergeCell ref="BV44308:BV44310"/>
    <mergeCell ref="BX44308:BX44311"/>
    <mergeCell ref="BV44312:BV44315"/>
    <mergeCell ref="BX44313:BX44315"/>
    <mergeCell ref="BV44317:BV44320"/>
    <mergeCell ref="BV44322:BV44324"/>
    <mergeCell ref="BW44643:BX44643"/>
    <mergeCell ref="BV44644:BV44647"/>
    <mergeCell ref="BW44644:BX44644"/>
    <mergeCell ref="BW44645:BX44645"/>
    <mergeCell ref="BW44646:BX44646"/>
    <mergeCell ref="BW44647:BX44647"/>
    <mergeCell ref="BV44649:BV44652"/>
    <mergeCell ref="BW44649:BX44650"/>
    <mergeCell ref="BW44651:BX44651"/>
    <mergeCell ref="BW44652:BX44652"/>
    <mergeCell ref="BW44653:BX44653"/>
    <mergeCell ref="BV44654:BV44656"/>
    <mergeCell ref="BW44654:BX44654"/>
    <mergeCell ref="BW44655:BX44655"/>
    <mergeCell ref="BW44657:BX44658"/>
    <mergeCell ref="BV44658:BV44661"/>
    <mergeCell ref="BW44659:BX44659"/>
    <mergeCell ref="BV44663:BV44666"/>
    <mergeCell ref="BX44663:BX44666"/>
    <mergeCell ref="BV44668:BV44670"/>
    <mergeCell ref="BX44668:BX44671"/>
    <mergeCell ref="BV44672:BV44675"/>
    <mergeCell ref="BX44673:BX44675"/>
    <mergeCell ref="BV44677:BV44680"/>
    <mergeCell ref="BV44682:BV44684"/>
    <mergeCell ref="BW44883:BX44883"/>
    <mergeCell ref="BV44884:BV44887"/>
    <mergeCell ref="BW44884:BX44884"/>
    <mergeCell ref="BW44885:BX44885"/>
    <mergeCell ref="BW44886:BX44886"/>
    <mergeCell ref="BW44887:BX44887"/>
    <mergeCell ref="BV44889:BV44892"/>
    <mergeCell ref="BW44889:BX44890"/>
    <mergeCell ref="BW44891:BX44891"/>
    <mergeCell ref="BW44892:BX44892"/>
    <mergeCell ref="BW44893:BX44893"/>
    <mergeCell ref="BV44894:BV44896"/>
    <mergeCell ref="BW44894:BX44894"/>
    <mergeCell ref="BW44895:BX44895"/>
    <mergeCell ref="BW44897:BX44898"/>
    <mergeCell ref="BV44898:BV44901"/>
    <mergeCell ref="BW44899:BX44899"/>
    <mergeCell ref="BV44903:BV44906"/>
    <mergeCell ref="BX44903:BX44906"/>
    <mergeCell ref="BV44908:BV44910"/>
    <mergeCell ref="BX44908:BX44911"/>
    <mergeCell ref="BV44912:BV44915"/>
    <mergeCell ref="BX44913:BX44915"/>
    <mergeCell ref="BV44917:BV44920"/>
    <mergeCell ref="BV44922:BV44924"/>
    <mergeCell ref="BW45243:BX45243"/>
    <mergeCell ref="BV45244:BV45247"/>
    <mergeCell ref="BW45244:BX45244"/>
    <mergeCell ref="BW45245:BX45245"/>
    <mergeCell ref="BW45246:BX45246"/>
    <mergeCell ref="BW45247:BX45247"/>
    <mergeCell ref="BV45249:BV45252"/>
    <mergeCell ref="BW45249:BX45250"/>
    <mergeCell ref="BW45251:BX45251"/>
    <mergeCell ref="BW45252:BX45252"/>
    <mergeCell ref="BW45253:BX45253"/>
    <mergeCell ref="BV45254:BV45256"/>
    <mergeCell ref="BW45254:BX45254"/>
    <mergeCell ref="BW45255:BX45255"/>
    <mergeCell ref="BW45257:BX45258"/>
    <mergeCell ref="BV45258:BV45261"/>
    <mergeCell ref="BW45259:BX45259"/>
    <mergeCell ref="BV45263:BV45266"/>
    <mergeCell ref="BX45263:BX45266"/>
    <mergeCell ref="BV45268:BV45270"/>
    <mergeCell ref="BX45268:BX45271"/>
    <mergeCell ref="BV45272:BV45275"/>
    <mergeCell ref="BX45273:BX45275"/>
    <mergeCell ref="BW45852:BX45852"/>
    <mergeCell ref="BV45277:BV45280"/>
    <mergeCell ref="BV45282:BV45284"/>
    <mergeCell ref="BW45483:BX45483"/>
    <mergeCell ref="BV45484:BV45487"/>
    <mergeCell ref="BW45484:BX45484"/>
    <mergeCell ref="BW45485:BX45485"/>
    <mergeCell ref="BW45486:BX45486"/>
    <mergeCell ref="BW45487:BX45487"/>
    <mergeCell ref="BV45489:BV45492"/>
    <mergeCell ref="BW45489:BX45490"/>
    <mergeCell ref="BW45491:BX45491"/>
    <mergeCell ref="BW45492:BX45492"/>
    <mergeCell ref="BW45493:BX45493"/>
    <mergeCell ref="BV45494:BV45496"/>
    <mergeCell ref="BW45494:BX45494"/>
    <mergeCell ref="BW45495:BX45495"/>
    <mergeCell ref="BW45497:BX45498"/>
    <mergeCell ref="BV45498:BV45501"/>
    <mergeCell ref="BW45499:BX45499"/>
    <mergeCell ref="BW45853:BX45853"/>
    <mergeCell ref="BV45854:BV45856"/>
    <mergeCell ref="BW45854:BX45854"/>
    <mergeCell ref="BW45855:BX45855"/>
    <mergeCell ref="BW45857:BX45858"/>
    <mergeCell ref="BV45858:BV45861"/>
    <mergeCell ref="BW45859:BX45859"/>
    <mergeCell ref="BV45863:BV45866"/>
    <mergeCell ref="BX45863:BX45866"/>
    <mergeCell ref="BV45868:BV45870"/>
    <mergeCell ref="BX45868:BX45871"/>
    <mergeCell ref="BV45872:BV45875"/>
    <mergeCell ref="BX45873:BX45875"/>
    <mergeCell ref="BV45877:BV45880"/>
    <mergeCell ref="BV45882:BV45884"/>
    <mergeCell ref="BV45503:BV45506"/>
    <mergeCell ref="BX45503:BX45506"/>
    <mergeCell ref="BV45508:BV45510"/>
    <mergeCell ref="BX45508:BX45511"/>
    <mergeCell ref="BV45512:BV45515"/>
    <mergeCell ref="BX45513:BX45515"/>
    <mergeCell ref="BV45517:BV45520"/>
    <mergeCell ref="BV45522:BV45524"/>
    <mergeCell ref="BW45843:BX45843"/>
    <mergeCell ref="BV45844:BV45847"/>
    <mergeCell ref="BW45844:BX45844"/>
    <mergeCell ref="BW45845:BX45845"/>
    <mergeCell ref="BW45846:BX45846"/>
    <mergeCell ref="BW45847:BX45847"/>
    <mergeCell ref="BV45849:BV45852"/>
    <mergeCell ref="BW45849:BX45850"/>
    <mergeCell ref="BW45851:BX45851"/>
    <mergeCell ref="BW46923:BX46923"/>
    <mergeCell ref="BV46924:BV46927"/>
    <mergeCell ref="BW46924:BX46924"/>
    <mergeCell ref="BW46925:BX46925"/>
    <mergeCell ref="BW46926:BX46926"/>
    <mergeCell ref="BW46927:BX46927"/>
    <mergeCell ref="BV46929:BV46932"/>
    <mergeCell ref="BW46929:BX46930"/>
    <mergeCell ref="BW46931:BX46931"/>
    <mergeCell ref="BW46932:BX46932"/>
    <mergeCell ref="BW46933:BX46933"/>
    <mergeCell ref="BV46934:BV46936"/>
    <mergeCell ref="BW46934:BX46934"/>
    <mergeCell ref="BW46935:BX46935"/>
    <mergeCell ref="BW46937:BX46938"/>
    <mergeCell ref="BV46938:BV46941"/>
    <mergeCell ref="BW46939:BX46939"/>
    <mergeCell ref="BV46943:BV46946"/>
    <mergeCell ref="BX46943:BX46946"/>
    <mergeCell ref="BV46948:BV46950"/>
    <mergeCell ref="BX46948:BX46951"/>
    <mergeCell ref="BV46952:BV46955"/>
    <mergeCell ref="BX46953:BX46955"/>
    <mergeCell ref="BV46957:BV46960"/>
    <mergeCell ref="BV46962:BV46964"/>
    <mergeCell ref="BW47403:BX47403"/>
    <mergeCell ref="BV47404:BV47407"/>
    <mergeCell ref="BW47404:BX47404"/>
    <mergeCell ref="BW47405:BX47405"/>
    <mergeCell ref="BW47406:BX47406"/>
    <mergeCell ref="BW47407:BX47407"/>
    <mergeCell ref="BV47409:BV47412"/>
    <mergeCell ref="BW47409:BX47410"/>
    <mergeCell ref="BW47411:BX47411"/>
    <mergeCell ref="BW47412:BX47412"/>
    <mergeCell ref="BW47413:BX47413"/>
    <mergeCell ref="BV47414:BV47416"/>
    <mergeCell ref="BW47414:BX47414"/>
    <mergeCell ref="BW47415:BX47415"/>
    <mergeCell ref="BW47417:BX47418"/>
    <mergeCell ref="BV47418:BV47421"/>
    <mergeCell ref="BW47419:BX47419"/>
    <mergeCell ref="BV47423:BV47426"/>
    <mergeCell ref="BX47423:BX47426"/>
    <mergeCell ref="BV47428:BV47430"/>
    <mergeCell ref="BX47428:BX47431"/>
    <mergeCell ref="BV47432:BV47435"/>
    <mergeCell ref="BX47433:BX47435"/>
    <mergeCell ref="BV47437:BV47440"/>
    <mergeCell ref="BV47442:BV47444"/>
    <mergeCell ref="BW47763:BX47763"/>
    <mergeCell ref="BV47764:BV47767"/>
    <mergeCell ref="BW47764:BX47764"/>
    <mergeCell ref="BW47765:BX47765"/>
    <mergeCell ref="BW47766:BX47766"/>
    <mergeCell ref="BW47767:BX47767"/>
    <mergeCell ref="BV47769:BV47772"/>
    <mergeCell ref="BW47769:BX47770"/>
    <mergeCell ref="BW47771:BX47771"/>
    <mergeCell ref="BW47772:BX47772"/>
    <mergeCell ref="BW47773:BX47773"/>
    <mergeCell ref="BV47774:BV47776"/>
    <mergeCell ref="BW47774:BX47774"/>
    <mergeCell ref="BW47775:BX47775"/>
    <mergeCell ref="BW47777:BX47778"/>
    <mergeCell ref="BV47778:BV47781"/>
    <mergeCell ref="BW47779:BX47779"/>
    <mergeCell ref="BV47783:BV47786"/>
    <mergeCell ref="BX47783:BX47786"/>
    <mergeCell ref="BV47788:BV47790"/>
    <mergeCell ref="BX47788:BX47791"/>
    <mergeCell ref="BV47792:BV47795"/>
    <mergeCell ref="BX47793:BX47795"/>
    <mergeCell ref="BV47797:BV47800"/>
    <mergeCell ref="BV47802:BV47804"/>
    <mergeCell ref="BW48243:BX48243"/>
    <mergeCell ref="BV48244:BV48247"/>
    <mergeCell ref="BW48244:BX48244"/>
    <mergeCell ref="BW48245:BX48245"/>
    <mergeCell ref="BW48246:BX48246"/>
    <mergeCell ref="BW48247:BX48247"/>
    <mergeCell ref="BV48249:BV48252"/>
    <mergeCell ref="BW48249:BX48250"/>
    <mergeCell ref="BW48251:BX48251"/>
    <mergeCell ref="BW48252:BX48252"/>
    <mergeCell ref="BW48253:BX48253"/>
    <mergeCell ref="BV48254:BV48256"/>
    <mergeCell ref="BW48254:BX48254"/>
    <mergeCell ref="BW48255:BX48255"/>
    <mergeCell ref="BW48257:BX48258"/>
    <mergeCell ref="BV48258:BV48261"/>
    <mergeCell ref="BW48259:BX48259"/>
    <mergeCell ref="BV48263:BV48266"/>
    <mergeCell ref="BX48263:BX48266"/>
    <mergeCell ref="BV48268:BV48270"/>
    <mergeCell ref="BX48268:BX48271"/>
    <mergeCell ref="BV48272:BV48275"/>
    <mergeCell ref="BX48273:BX48275"/>
    <mergeCell ref="BV48277:BV48280"/>
    <mergeCell ref="BV48282:BV48284"/>
    <mergeCell ref="BW48603:BX48603"/>
    <mergeCell ref="BV48604:BV48607"/>
    <mergeCell ref="BW48604:BX48604"/>
    <mergeCell ref="BW48605:BX48605"/>
    <mergeCell ref="BW48606:BX48606"/>
    <mergeCell ref="BW48607:BX48607"/>
    <mergeCell ref="BV48609:BV48612"/>
    <mergeCell ref="BW48609:BX48610"/>
    <mergeCell ref="BW48611:BX48611"/>
    <mergeCell ref="BW48612:BX48612"/>
    <mergeCell ref="BW48613:BX48613"/>
    <mergeCell ref="BV48614:BV48616"/>
    <mergeCell ref="BW48614:BX48614"/>
    <mergeCell ref="BW48615:BX48615"/>
    <mergeCell ref="BW48617:BX48618"/>
    <mergeCell ref="BV48618:BV48621"/>
    <mergeCell ref="BW48619:BX48619"/>
    <mergeCell ref="BV48623:BV48626"/>
    <mergeCell ref="BX48623:BX48626"/>
    <mergeCell ref="BV48628:BV48630"/>
    <mergeCell ref="BX48628:BX48631"/>
    <mergeCell ref="BV48632:BV48635"/>
    <mergeCell ref="BX48633:BX48635"/>
    <mergeCell ref="BV48637:BV48640"/>
    <mergeCell ref="BV48642:BV48644"/>
    <mergeCell ref="BW49083:BX49083"/>
    <mergeCell ref="BV49084:BV49087"/>
    <mergeCell ref="BW49084:BX49084"/>
    <mergeCell ref="BW49085:BX49085"/>
    <mergeCell ref="BW49086:BX49086"/>
    <mergeCell ref="BW49087:BX49087"/>
    <mergeCell ref="BV49117:BV49120"/>
    <mergeCell ref="BV49122:BV49124"/>
    <mergeCell ref="BV49089:BV49092"/>
    <mergeCell ref="BW49089:BX49090"/>
    <mergeCell ref="BW49091:BX49091"/>
    <mergeCell ref="BW49092:BX49092"/>
    <mergeCell ref="BW49093:BX49093"/>
    <mergeCell ref="BV49094:BV49096"/>
    <mergeCell ref="BW49094:BX49094"/>
    <mergeCell ref="BW49095:BX49095"/>
    <mergeCell ref="BW49097:BX49098"/>
    <mergeCell ref="BV49098:BV49101"/>
    <mergeCell ref="BW49099:BX49099"/>
    <mergeCell ref="BV49103:BV49106"/>
    <mergeCell ref="BX49103:BX49106"/>
    <mergeCell ref="BV49108:BV49110"/>
    <mergeCell ref="BX49108:BX49111"/>
    <mergeCell ref="BV49112:BV49115"/>
    <mergeCell ref="BX49113:BX49115"/>
    <mergeCell ref="BW211203:BX211203"/>
    <mergeCell ref="BV211204:BV211207"/>
    <mergeCell ref="BW211204:BX211204"/>
    <mergeCell ref="BW211205:BX211205"/>
    <mergeCell ref="BW211206:BX211206"/>
    <mergeCell ref="BW211207:BX211207"/>
    <mergeCell ref="BV211209:BV211212"/>
    <mergeCell ref="BW211209:BX211210"/>
    <mergeCell ref="BW211211:BX211211"/>
    <mergeCell ref="BW211212:BX211212"/>
    <mergeCell ref="BW211213:BX211213"/>
    <mergeCell ref="BV211214:BV211216"/>
    <mergeCell ref="BW211214:BX211214"/>
    <mergeCell ref="BW211215:BX211215"/>
    <mergeCell ref="BW211217:BX211218"/>
    <mergeCell ref="BV211218:BV211221"/>
    <mergeCell ref="BW211219:BX211219"/>
    <mergeCell ref="BV211223:BV211226"/>
    <mergeCell ref="BX211223:BX211226"/>
    <mergeCell ref="BV211228:BV211230"/>
    <mergeCell ref="BX211228:BX211231"/>
    <mergeCell ref="BV211232:BV211235"/>
    <mergeCell ref="BX211233:BX211235"/>
    <mergeCell ref="BV211237:BV211240"/>
    <mergeCell ref="BV211242:BV211244"/>
    <mergeCell ref="BW212043:BX212043"/>
    <mergeCell ref="BV212044:BV212047"/>
    <mergeCell ref="BW212044:BX212044"/>
    <mergeCell ref="BW212045:BX212045"/>
    <mergeCell ref="BW212046:BX212046"/>
    <mergeCell ref="BW212047:BX212047"/>
    <mergeCell ref="BV212049:BV212052"/>
    <mergeCell ref="BW212049:BX212050"/>
    <mergeCell ref="BW212051:BX212051"/>
    <mergeCell ref="BW212052:BX212052"/>
    <mergeCell ref="BW212053:BX212053"/>
    <mergeCell ref="BV212054:BV212056"/>
    <mergeCell ref="BW212054:BX212054"/>
    <mergeCell ref="BW212055:BX212055"/>
    <mergeCell ref="BW212057:BX212058"/>
    <mergeCell ref="BV212058:BV212061"/>
    <mergeCell ref="BW212059:BX212059"/>
    <mergeCell ref="BV212063:BV212066"/>
    <mergeCell ref="BX212063:BX212066"/>
    <mergeCell ref="BV212068:BV212070"/>
    <mergeCell ref="BX212068:BX212071"/>
    <mergeCell ref="BV212072:BV212075"/>
    <mergeCell ref="BX212073:BX212075"/>
    <mergeCell ref="BV212077:BV212080"/>
    <mergeCell ref="BV212082:BV212084"/>
    <mergeCell ref="BW213483:BX213483"/>
    <mergeCell ref="BV213484:BV213487"/>
    <mergeCell ref="BW213484:BX213484"/>
    <mergeCell ref="BW213485:BX213485"/>
    <mergeCell ref="BW213486:BX213486"/>
    <mergeCell ref="BW213487:BX213487"/>
    <mergeCell ref="BV213489:BV213492"/>
    <mergeCell ref="BW213489:BX213490"/>
    <mergeCell ref="BW213491:BX213491"/>
    <mergeCell ref="BW213492:BX213492"/>
    <mergeCell ref="BW213493:BX213493"/>
    <mergeCell ref="BV213494:BV213496"/>
    <mergeCell ref="BW213494:BX213494"/>
    <mergeCell ref="BW213495:BX213495"/>
    <mergeCell ref="BW213497:BX213498"/>
    <mergeCell ref="BV213498:BV213501"/>
    <mergeCell ref="BW213499:BX213499"/>
    <mergeCell ref="BV213503:BV213506"/>
    <mergeCell ref="BX213503:BX213506"/>
    <mergeCell ref="BV213508:BV213510"/>
    <mergeCell ref="BX213508:BX213511"/>
    <mergeCell ref="BV213512:BV213515"/>
    <mergeCell ref="BX213513:BX213515"/>
    <mergeCell ref="BV213517:BV213520"/>
    <mergeCell ref="BV213522:BV213524"/>
    <mergeCell ref="BW214323:BX214323"/>
    <mergeCell ref="BV214324:BV214327"/>
    <mergeCell ref="BW214324:BX214324"/>
    <mergeCell ref="BW214325:BX214325"/>
    <mergeCell ref="BW214326:BX214326"/>
    <mergeCell ref="BW214327:BX214327"/>
    <mergeCell ref="BV214329:BV214332"/>
    <mergeCell ref="BW214329:BX214330"/>
    <mergeCell ref="BW214331:BX214331"/>
    <mergeCell ref="BW214332:BX214332"/>
    <mergeCell ref="BW214333:BX214333"/>
    <mergeCell ref="BV214334:BV214336"/>
    <mergeCell ref="BW214334:BX214334"/>
    <mergeCell ref="BW214335:BX214335"/>
    <mergeCell ref="BW214337:BX214338"/>
    <mergeCell ref="BV214338:BV214341"/>
    <mergeCell ref="BW214339:BX214339"/>
    <mergeCell ref="BV214343:BV214346"/>
    <mergeCell ref="BX214343:BX214346"/>
    <mergeCell ref="BV214348:BV214350"/>
    <mergeCell ref="BX214348:BX214351"/>
    <mergeCell ref="BV214352:BV214355"/>
    <mergeCell ref="BX214353:BX214355"/>
    <mergeCell ref="BV214357:BV214360"/>
    <mergeCell ref="BV214362:BV214364"/>
    <mergeCell ref="BW215763:BX215763"/>
    <mergeCell ref="BV215764:BV215767"/>
    <mergeCell ref="BW215764:BX215764"/>
    <mergeCell ref="BW215765:BX215765"/>
    <mergeCell ref="BW215766:BX215766"/>
    <mergeCell ref="BW215767:BX215767"/>
    <mergeCell ref="BV215769:BV215772"/>
    <mergeCell ref="BW215769:BX215770"/>
    <mergeCell ref="BW215771:BX215771"/>
    <mergeCell ref="BW215772:BX215772"/>
    <mergeCell ref="BW215773:BX215773"/>
    <mergeCell ref="BV215774:BV215776"/>
    <mergeCell ref="BW215774:BX215774"/>
    <mergeCell ref="BW215775:BX215775"/>
    <mergeCell ref="BW215777:BX215778"/>
    <mergeCell ref="BV215778:BV215781"/>
    <mergeCell ref="BW215779:BX215779"/>
    <mergeCell ref="BV215783:BV215786"/>
    <mergeCell ref="BX215783:BX215786"/>
    <mergeCell ref="BV215788:BV215790"/>
    <mergeCell ref="BX215788:BX215791"/>
    <mergeCell ref="BV215792:BV215795"/>
    <mergeCell ref="BX215793:BX215795"/>
    <mergeCell ref="BV215797:BV215800"/>
    <mergeCell ref="BV215802:BV215804"/>
    <mergeCell ref="BW216603:BX216603"/>
    <mergeCell ref="BV216604:BV216607"/>
    <mergeCell ref="BW216604:BX216604"/>
    <mergeCell ref="BW216605:BX216605"/>
    <mergeCell ref="BW216606:BX216606"/>
    <mergeCell ref="BW216607:BX216607"/>
    <mergeCell ref="BV216609:BV216612"/>
    <mergeCell ref="BW216609:BX216610"/>
    <mergeCell ref="BW216611:BX216611"/>
    <mergeCell ref="BW216612:BX216612"/>
    <mergeCell ref="BW216613:BX216613"/>
    <mergeCell ref="BV216614:BV216616"/>
    <mergeCell ref="BW216614:BX216614"/>
    <mergeCell ref="BW216615:BX216615"/>
    <mergeCell ref="BW216617:BX216618"/>
    <mergeCell ref="BV216618:BV216621"/>
    <mergeCell ref="BW216619:BX216619"/>
    <mergeCell ref="BV216623:BV216626"/>
    <mergeCell ref="BX216623:BX216626"/>
    <mergeCell ref="BV216628:BV216630"/>
    <mergeCell ref="BX216628:BX216631"/>
    <mergeCell ref="BV216632:BV216635"/>
    <mergeCell ref="BX216633:BX216635"/>
    <mergeCell ref="BW218892:BX218892"/>
    <mergeCell ref="BV216637:BV216640"/>
    <mergeCell ref="BV216642:BV216644"/>
    <mergeCell ref="BW218043:BX218043"/>
    <mergeCell ref="BV218044:BV218047"/>
    <mergeCell ref="BW218044:BX218044"/>
    <mergeCell ref="BW218045:BX218045"/>
    <mergeCell ref="BW218046:BX218046"/>
    <mergeCell ref="BW218047:BX218047"/>
    <mergeCell ref="BV218049:BV218052"/>
    <mergeCell ref="BW218049:BX218050"/>
    <mergeCell ref="BW218051:BX218051"/>
    <mergeCell ref="BW218052:BX218052"/>
    <mergeCell ref="BW218053:BX218053"/>
    <mergeCell ref="BV218054:BV218056"/>
    <mergeCell ref="BW218054:BX218054"/>
    <mergeCell ref="BW218055:BX218055"/>
    <mergeCell ref="BW218057:BX218058"/>
    <mergeCell ref="BV218058:BV218061"/>
    <mergeCell ref="BW218059:BX218059"/>
    <mergeCell ref="BW218893:BX218893"/>
    <mergeCell ref="BV218894:BV218896"/>
    <mergeCell ref="BW218894:BX218894"/>
    <mergeCell ref="BW218895:BX218895"/>
    <mergeCell ref="BW218897:BX218898"/>
    <mergeCell ref="BV218898:BV218901"/>
    <mergeCell ref="BW218899:BX218899"/>
    <mergeCell ref="BV218903:BV218906"/>
    <mergeCell ref="BX218903:BX218906"/>
    <mergeCell ref="BV218908:BV218910"/>
    <mergeCell ref="BX218908:BX218911"/>
    <mergeCell ref="BV218912:BV218915"/>
    <mergeCell ref="BX218913:BX218915"/>
    <mergeCell ref="BV218917:BV218920"/>
    <mergeCell ref="BV218922:BV218924"/>
    <mergeCell ref="BV218063:BV218066"/>
    <mergeCell ref="BX218063:BX218066"/>
    <mergeCell ref="BV218068:BV218070"/>
    <mergeCell ref="BX218068:BX218071"/>
    <mergeCell ref="BV218072:BV218075"/>
    <mergeCell ref="BX218073:BX218075"/>
    <mergeCell ref="BV218077:BV218080"/>
    <mergeCell ref="BV218082:BV218084"/>
    <mergeCell ref="BW218883:BX218883"/>
    <mergeCell ref="BV218884:BV218887"/>
    <mergeCell ref="BW218884:BX218884"/>
    <mergeCell ref="BW218885:BX218885"/>
    <mergeCell ref="BW218886:BX218886"/>
    <mergeCell ref="BW218887:BX218887"/>
    <mergeCell ref="BV218889:BV218892"/>
    <mergeCell ref="BW218889:BX218890"/>
    <mergeCell ref="BW218891:BX218891"/>
  </mergeCells>
  <dataValidations disablePrompts="1" count="10">
    <dataValidation allowBlank="1" showErrorMessage="1" sqref="AY2" xr:uid="{00000000-0002-0000-0700-000000000000}"/>
    <dataValidation type="decimal" allowBlank="1" showErrorMessage="1" sqref="AZ3:BC20 AO3:AP20 AR3:AR20" xr:uid="{00000000-0002-0000-0700-000001000000}">
      <formula1>0</formula1>
      <formula2>10</formula2>
    </dataValidation>
    <dataValidation type="decimal" allowBlank="1" showErrorMessage="1" sqref="AM3:AN20 AS3:AS20 AI3:AJ20 AX3:AX20" xr:uid="{00000000-0002-0000-0700-000002000000}">
      <formula1>-100</formula1>
      <formula2>100</formula2>
    </dataValidation>
    <dataValidation type="decimal" allowBlank="1" showErrorMessage="1" sqref="AQ3:AQ20" xr:uid="{00000000-0002-0000-0700-000003000000}">
      <formula1>2</formula1>
      <formula2>1000</formula2>
    </dataValidation>
    <dataValidation type="decimal" allowBlank="1" showErrorMessage="1" sqref="AE3:AE20" xr:uid="{00000000-0002-0000-0700-000004000000}">
      <formula1>0</formula1>
      <formula2>200</formula2>
    </dataValidation>
    <dataValidation type="decimal" allowBlank="1" showErrorMessage="1" sqref="BD3:BD20" xr:uid="{00000000-0002-0000-0700-000005000000}">
      <formula1>0</formula1>
      <formula2>100</formula2>
    </dataValidation>
    <dataValidation type="decimal" allowBlank="1" showErrorMessage="1" sqref="AA3:AA20 AK3:AK20" xr:uid="{00000000-0002-0000-0700-000006000000}">
      <formula1>0</formula1>
      <formula2>1000</formula2>
    </dataValidation>
    <dataValidation type="list" allowBlank="1" showErrorMessage="1" sqref="AF3:AF20" xr:uid="{00000000-0002-0000-0700-000007000000}">
      <formula1>"10-g,1-g"</formula1>
    </dataValidation>
    <dataValidation type="list" allowBlank="1" showErrorMessage="1" sqref="AG3:AG20" xr:uid="{00000000-0002-0000-0700-000008000000}">
      <formula1>"F,I,N/A,P"</formula1>
    </dataValidation>
    <dataValidation type="list" allowBlank="1" showErrorMessage="1" sqref="BP3:BP20" xr:uid="{00000000-0002-0000-0700-000009000000}">
      <formula1>"Yes,No,N/A"</formula1>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5">
    <tabColor theme="4" tint="0.39997558519241921"/>
  </sheetPr>
  <dimension ref="A1:DP9"/>
  <sheetViews>
    <sheetView zoomScaleNormal="100" workbookViewId="0">
      <pane ySplit="2" topLeftCell="A3" activePane="bottomLeft" state="frozen"/>
      <selection pane="bottomLeft" activeCell="A3" sqref="A3"/>
    </sheetView>
  </sheetViews>
  <sheetFormatPr baseColWidth="10" defaultColWidth="11.42578125" defaultRowHeight="12.75" x14ac:dyDescent="0.2"/>
  <cols>
    <col min="1" max="1" width="2.42578125" style="395" customWidth="1"/>
    <col min="2" max="2" width="9.7109375" style="4" customWidth="1"/>
    <col min="3" max="3" width="3.140625" style="395" hidden="1" customWidth="1"/>
    <col min="4" max="4" width="24.140625" style="395" hidden="1" customWidth="1"/>
    <col min="5" max="5" width="9.28515625" style="395" hidden="1" customWidth="1"/>
    <col min="6" max="6" width="8.7109375" style="395" hidden="1" customWidth="1"/>
    <col min="7" max="7" width="9.42578125" style="4" customWidth="1"/>
    <col min="8" max="8" width="8.140625" style="395" hidden="1" customWidth="1"/>
    <col min="9" max="9" width="9.42578125" style="4" customWidth="1"/>
    <col min="10" max="10" width="10.5703125" style="395" hidden="1" customWidth="1"/>
    <col min="11" max="11" width="14.42578125" style="4" customWidth="1"/>
    <col min="12" max="12" width="8.7109375" style="395" hidden="1" customWidth="1"/>
    <col min="13" max="13" width="9.5703125" style="4" customWidth="1"/>
    <col min="14" max="14" width="10.85546875" style="395" hidden="1" customWidth="1"/>
    <col min="15" max="15" width="5" style="395" hidden="1" customWidth="1"/>
    <col min="16" max="16" width="9.5703125" style="395" hidden="1" customWidth="1"/>
    <col min="17" max="17" width="15" style="395" hidden="1" customWidth="1"/>
    <col min="18" max="18" width="10.42578125" style="395" hidden="1" customWidth="1"/>
    <col min="19" max="19" width="14.42578125" style="4" customWidth="1"/>
    <col min="20" max="20" width="8.5703125" style="4" customWidth="1"/>
    <col min="21" max="21" width="10" style="4" customWidth="1"/>
    <col min="22" max="22" width="9" style="381" customWidth="1"/>
    <col min="23" max="23" width="14" style="5" bestFit="1" customWidth="1"/>
    <col min="24" max="24" width="11" style="395" hidden="1" customWidth="1"/>
    <col min="25" max="25" width="7.42578125" style="395" hidden="1" customWidth="1"/>
    <col min="26" max="26" width="3.85546875" style="395" hidden="1" customWidth="1"/>
    <col min="27" max="27" width="19.140625" style="395" hidden="1" customWidth="1"/>
    <col min="28" max="28" width="25.7109375" style="395" hidden="1" customWidth="1"/>
    <col min="29" max="29" width="18.42578125" style="395" hidden="1" customWidth="1"/>
    <col min="30" max="30" width="7.85546875" style="395" hidden="1" customWidth="1"/>
    <col min="31" max="31" width="13.28515625" style="395" hidden="1" customWidth="1"/>
    <col min="32" max="32" width="8.5703125" style="395" hidden="1" customWidth="1"/>
    <col min="33" max="33" width="6.5703125" style="395" hidden="1" customWidth="1"/>
    <col min="34" max="34" width="13.42578125" style="5" customWidth="1"/>
    <col min="35" max="35" width="32.140625" style="395" hidden="1" customWidth="1"/>
    <col min="36" max="36" width="31.42578125" style="395" hidden="1" customWidth="1"/>
    <col min="37" max="37" width="23.140625" style="395" hidden="1" customWidth="1"/>
    <col min="38" max="38" width="29" style="395" hidden="1" customWidth="1"/>
    <col min="39" max="39" width="23.28515625" style="395" hidden="1" customWidth="1"/>
    <col min="40" max="40" width="23.7109375" style="395" hidden="1" customWidth="1"/>
    <col min="41" max="41" width="14.7109375" style="395" hidden="1" customWidth="1"/>
    <col min="42" max="42" width="10.85546875" style="395" hidden="1" customWidth="1"/>
    <col min="43" max="43" width="20.5703125" style="395" hidden="1" customWidth="1"/>
    <col min="44" max="44" width="18.85546875" style="395" hidden="1" customWidth="1"/>
    <col min="45" max="45" width="8.140625" style="395" hidden="1" customWidth="1"/>
    <col min="46" max="46" width="24.140625" style="395" hidden="1" customWidth="1"/>
    <col min="47" max="47" width="15" style="395" hidden="1" customWidth="1"/>
    <col min="48" max="48" width="23.140625" style="395" hidden="1" customWidth="1"/>
    <col min="49" max="49" width="13.85546875" style="395" hidden="1" customWidth="1"/>
    <col min="50" max="50" width="14" style="395" hidden="1" customWidth="1"/>
    <col min="51" max="51" width="13.140625" style="395" hidden="1" customWidth="1"/>
    <col min="52" max="52" width="23.5703125" style="395" hidden="1" customWidth="1"/>
    <col min="53" max="53" width="22.5703125" style="395" hidden="1" customWidth="1"/>
    <col min="54" max="54" width="20.85546875" style="395" hidden="1" customWidth="1"/>
    <col min="55" max="55" width="19.5703125" style="395" hidden="1" customWidth="1"/>
    <col min="56" max="56" width="10.140625" style="395" hidden="1" customWidth="1"/>
    <col min="57" max="57" width="18.42578125" style="1498" customWidth="1"/>
    <col min="58" max="58" width="14" style="179" customWidth="1"/>
    <col min="59" max="59" width="12.42578125" style="395" hidden="1" customWidth="1"/>
    <col min="60" max="61" width="14" style="179" customWidth="1"/>
    <col min="62" max="62" width="15.140625" style="395" hidden="1" customWidth="1"/>
    <col min="63" max="63" width="12.5703125" style="395" customWidth="1"/>
    <col min="64" max="64" width="11" style="395" hidden="1" customWidth="1"/>
    <col min="65" max="65" width="17.7109375" style="179" customWidth="1"/>
    <col min="66" max="66" width="19" style="395" hidden="1" customWidth="1"/>
    <col min="67" max="67" width="9.140625" style="395" hidden="1" customWidth="1"/>
    <col min="68" max="68" width="15" style="395" hidden="1" customWidth="1"/>
    <col min="69" max="69" width="14.28515625" style="395" hidden="1" customWidth="1"/>
    <col min="70" max="70" width="14" style="395" hidden="1" customWidth="1"/>
    <col min="71" max="71" width="14" style="5" hidden="1" customWidth="1"/>
    <col min="72" max="72" width="32.42578125" style="4" customWidth="1"/>
    <col min="73" max="73" width="13.42578125" style="4" hidden="1" customWidth="1"/>
    <col min="74" max="74" width="10.42578125" style="4" hidden="1" customWidth="1"/>
    <col min="75" max="75" width="14.42578125" style="4" hidden="1" customWidth="1"/>
    <col min="76" max="76" width="7.42578125" style="4" hidden="1" customWidth="1"/>
    <col min="77" max="77" width="7.5703125" style="4" hidden="1" customWidth="1"/>
    <col min="78" max="78" width="6.5703125" style="4" hidden="1" customWidth="1"/>
    <col min="79" max="79" width="12.42578125" style="4" hidden="1" customWidth="1"/>
    <col min="80" max="80" width="11.42578125" style="4" hidden="1" customWidth="1"/>
    <col min="81" max="81" width="6.5703125" style="4" hidden="1" customWidth="1"/>
    <col min="82" max="82" width="8" style="4" hidden="1" customWidth="1"/>
    <col min="83" max="83" width="9.5703125" style="4" hidden="1" customWidth="1"/>
    <col min="84" max="84" width="6.5703125" style="4" hidden="1" customWidth="1"/>
    <col min="85" max="85" width="8.42578125" style="4" hidden="1" customWidth="1"/>
    <col min="86" max="86" width="9" style="4" hidden="1" customWidth="1"/>
    <col min="87" max="90" width="6.5703125" style="4" hidden="1" customWidth="1"/>
    <col min="91" max="91" width="7.5703125" style="4" hidden="1" customWidth="1"/>
    <col min="92" max="94" width="10.42578125" style="4" hidden="1" customWidth="1"/>
    <col min="95" max="95" width="14.42578125" style="4" hidden="1" customWidth="1"/>
    <col min="96" max="97" width="7.5703125" style="4" hidden="1" customWidth="1"/>
    <col min="98" max="99" width="10.42578125" style="4" hidden="1" customWidth="1"/>
    <col min="100" max="100" width="12.42578125" style="4" hidden="1" customWidth="1"/>
    <col min="101" max="101" width="10.42578125" style="4" hidden="1" customWidth="1"/>
    <col min="102" max="104" width="9.5703125" style="395" bestFit="1" customWidth="1"/>
    <col min="105" max="120" width="11.42578125" style="395"/>
    <col min="121" max="16384" width="11.42578125" style="4"/>
  </cols>
  <sheetData>
    <row r="1" x14ac:dyDescent="0.2">
      <c r="A1" s="1548"/>
      <c r="B1" s="1548"/>
      <c r="C1" s="1548"/>
      <c r="D1" s="1548"/>
      <c r="E1" s="1548"/>
      <c r="F1" s="1548"/>
      <c r="G1" s="1548"/>
      <c r="H1" s="1548"/>
      <c r="I1" s="1548"/>
      <c r="J1" s="1548"/>
      <c r="K1" s="1548"/>
      <c r="L1" s="1548"/>
      <c r="M1" s="1548"/>
      <c r="N1" s="1548"/>
      <c r="O1" s="1548"/>
      <c r="P1" s="1548"/>
      <c r="Q1" s="1548"/>
      <c r="R1" s="1548"/>
      <c r="S1" s="1548"/>
      <c r="T1" s="1548"/>
      <c r="U1" s="1548"/>
      <c r="V1" s="1549"/>
      <c r="W1" s="1549"/>
      <c r="X1" s="1548"/>
      <c r="Y1" s="1548"/>
      <c r="Z1" s="1548"/>
      <c r="AA1" s="1548"/>
      <c r="AB1" s="1548"/>
      <c r="AC1" s="1548"/>
      <c r="AD1" s="1548"/>
      <c r="AE1" s="1548"/>
      <c r="AF1" s="1548"/>
      <c r="AG1" s="1548"/>
      <c r="AH1" s="1549"/>
      <c r="AI1" s="1548"/>
      <c r="AJ1" s="1548"/>
      <c r="AK1" s="1548"/>
      <c r="AL1" s="1548"/>
      <c r="AM1" s="1548"/>
      <c r="AN1" s="1548"/>
      <c r="AO1" s="1548"/>
      <c r="AP1" s="1548"/>
      <c r="AQ1" s="1548"/>
      <c r="AR1" s="1548"/>
      <c r="AS1" s="1548"/>
      <c r="AT1" s="1548"/>
      <c r="AU1" s="1548"/>
      <c r="AV1" s="1548"/>
      <c r="AW1" s="1548"/>
      <c r="AX1" s="1548"/>
      <c r="AY1" s="1548"/>
      <c r="AZ1" s="1548"/>
      <c r="BA1" s="1548"/>
      <c r="BB1" s="1548"/>
      <c r="BC1" s="1548"/>
      <c r="BD1" s="1548"/>
      <c r="BE1" s="1554"/>
      <c r="BF1" s="1548"/>
      <c r="BG1" s="1548"/>
      <c r="BH1" s="1657"/>
      <c r="BI1" s="1657"/>
      <c r="BJ1" s="1548"/>
      <c r="BK1" s="1548"/>
      <c r="BL1" s="1548"/>
      <c r="BM1" s="1548"/>
      <c r="BN1" s="1548"/>
      <c r="BO1" s="1548"/>
      <c r="BP1" s="1548"/>
      <c r="BQ1" s="1548"/>
      <c r="BR1" s="1548"/>
      <c r="BS1" s="1550"/>
      <c r="BT1" s="395"/>
      <c r="BU1" s="395"/>
      <c r="BV1" s="395"/>
      <c r="BW1" s="395"/>
      <c r="BX1" s="395"/>
      <c r="BY1" s="395"/>
      <c r="BZ1" s="395"/>
      <c r="CA1" s="395"/>
      <c r="CB1" s="395"/>
      <c r="CC1" s="395"/>
      <c r="CD1" s="395"/>
      <c r="CE1" s="395"/>
      <c r="CF1" s="395"/>
      <c r="CG1" s="395"/>
      <c r="CH1" s="395"/>
      <c r="CI1" s="395"/>
      <c r="CJ1" s="395"/>
      <c r="CK1" s="395"/>
      <c r="CL1" s="395"/>
      <c r="CM1" s="395"/>
      <c r="CN1" s="395"/>
      <c r="CO1" s="395"/>
      <c r="CP1" s="395"/>
      <c r="CQ1" s="395"/>
      <c r="CR1" s="395"/>
      <c r="CS1" s="395"/>
      <c r="CT1" s="395"/>
      <c r="CU1" s="395"/>
      <c r="CV1" s="395"/>
      <c r="CW1" s="395"/>
      <c r="CX1" s="1548"/>
      <c r="CY1" s="1548"/>
      <c r="CZ1" s="1548"/>
      <c r="DA1" s="1548"/>
      <c r="DB1" s="1548"/>
      <c r="DC1" s="1548"/>
      <c r="DD1" s="1548"/>
      <c r="DE1" s="1548"/>
      <c r="DF1" s="1548"/>
      <c r="DG1" s="1548"/>
    </row>
    <row r="2" customHeight="1" ht="62.85" thickBot="1" x14ac:dyDescent="0.25">
      <c r="A2" s="1548"/>
      <c r="B2" s="1659" t="inlineStr">
        <is>
          <t xml:space="preserve">Cert.
[EN/
FCC/
ISED]</t>
        </is>
      </c>
      <c r="C2" s="123" t="inlineStr">
        <is>
          <t>TR</t>
        </is>
      </c>
      <c r="D2" s="123" t="inlineStr">
        <is>
          <t>Test specification</t>
        </is>
      </c>
      <c r="E2" s="123" t="inlineStr">
        <is>
          <t>Version</t>
        </is>
      </c>
      <c r="F2" s="123" t="inlineStr">
        <is>
          <t>Test case</t>
        </is>
      </c>
      <c r="G2" s="1659" t="inlineStr">
        <is>
          <t>Module port</t>
        </is>
      </c>
      <c r="H2" s="1494" t="inlineStr">
        <is>
          <t>Antenna</t>
        </is>
      </c>
      <c r="I2" s="1659" t="inlineStr">
        <is>
          <t>TX Config</t>
        </is>
      </c>
      <c r="J2" s="123" t="inlineStr">
        <is>
          <t>Technology</t>
        </is>
      </c>
      <c r="K2" s="1659" t="inlineStr">
        <is>
          <t>Band</t>
        </is>
      </c>
      <c r="L2" s="123" t="inlineStr">
        <is>
          <t>SCS (kHz)</t>
        </is>
      </c>
      <c r="M2" s="1659" t="inlineStr">
        <is>
          <t>BW</t>
        </is>
      </c>
      <c r="N2" s="123" t="inlineStr">
        <is>
          <t>Modulation</t>
        </is>
      </c>
      <c r="O2" s="123" t="inlineStr">
        <is>
          <t>MPR</t>
        </is>
      </c>
      <c r="P2" s="6068" t="inlineStr">
        <is>
          <t>Narrowband Index</t>
        </is>
      </c>
      <c r="Q2" s="123" t="inlineStr">
        <is>
          <t>UL RB Allocation</t>
        </is>
      </c>
      <c r="R2" s="123" t="inlineStr">
        <is>
          <t>UL RB Start</t>
        </is>
      </c>
      <c r="S2" s="1659" t="inlineStr">
        <is>
          <t>Mode</t>
        </is>
      </c>
      <c r="T2" s="1659" t="inlineStr">
        <is>
          <t>Channel</t>
        </is>
      </c>
      <c r="U2" s="1659" t="inlineStr">
        <is>
          <t>Freq</t>
        </is>
      </c>
      <c r="V2" s="1658" t="inlineStr">
        <is>
          <t>Data Rate</t>
        </is>
      </c>
      <c r="W2" s="1660" t="inlineStr">
        <is>
          <t xml:space="preserve">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t="inlineStr">
        <is>
          <t>Verdict</t>
        </is>
      </c>
      <c r="AH2" s="1660" t="inlineStr">
        <is>
          <t>Average Output Power (dBm)</t>
        </is>
      </c>
      <c r="AI2" s="125" t="inlineStr">
        <is>
          <t>Frame Average Output Power (dBm)</t>
        </is>
      </c>
      <c r="AJ2" s="125"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3358" t="inlineStr">
        <is>
          <t>Date (yyyy-mm-dd hh:mm:ss)</t>
        </is>
      </c>
      <c r="BF2" s="3358" t="inlineStr">
        <is>
          <t xml:space="preserve">Test duration
(sec)</t>
        </is>
      </c>
      <c r="BG2" s="3358" t="inlineStr">
        <is>
          <t>Date of Setup</t>
        </is>
      </c>
      <c r="BH2" s="3358" t="inlineStr">
        <is>
          <t xml:space="preserve">Setup duration
(sec)</t>
        </is>
      </c>
      <c r="BI2" s="3358" t="inlineStr">
        <is>
          <t xml:space="preserve">Sample
(S/01-S/02,...)</t>
        </is>
      </c>
      <c r="BJ2" s="127" t="inlineStr">
        <is>
          <t>Operation Mode</t>
        </is>
      </c>
      <c r="BK2" s="127" t="inlineStr">
        <is>
          <t>Test Operator</t>
        </is>
      </c>
      <c r="BL2" s="127" t="inlineStr">
        <is>
          <t>Uncertainty</t>
        </is>
      </c>
      <c r="BM2" s="3365" t="inlineStr">
        <is>
          <t>Room</t>
        </is>
      </c>
      <c r="BN2" s="127" t="inlineStr">
        <is>
          <t>Used Test Equipment</t>
        </is>
      </c>
      <c r="BO2" s="127" t="inlineStr">
        <is>
          <t>Comment</t>
        </is>
      </c>
      <c r="BP2" s="127" t="inlineStr">
        <is>
          <t>Bug tracking link</t>
        </is>
      </c>
      <c r="BQ2" s="127" t="inlineStr">
        <is>
          <t>Result filename</t>
        </is>
      </c>
      <c r="BR2" s="127" t="inlineStr">
        <is>
          <t>Env. Conditions</t>
        </is>
      </c>
      <c r="BS2" s="1661" t="inlineStr">
        <is>
          <t>Gain Control</t>
        </is>
      </c>
      <c r="BU2" s="2260" t="inlineStr">
        <is>
          <t>Order of channels to be measured</t>
        </is>
      </c>
      <c r="BV2" s="2261" t="inlineStr">
        <is>
          <t>Maximum avg pow</t>
        </is>
      </c>
      <c r="BW2" s="2261" t="inlineStr">
        <is>
          <t>Mode</t>
        </is>
      </c>
      <c r="BX2" s="2261" t="inlineStr">
        <is>
          <t>BW</t>
        </is>
      </c>
      <c r="BY2" s="2261" t="inlineStr">
        <is>
          <t>Ch</t>
        </is>
      </c>
      <c r="BZ2" s="2261" t="inlineStr">
        <is>
          <t>Freq</t>
        </is>
      </c>
      <c r="CA2" s="2262" t="inlineStr">
        <is>
          <t>Ordered by order of channels: Avg pow</t>
        </is>
      </c>
      <c r="CB2" s="2262" t="inlineStr">
        <is>
          <t>mode</t>
        </is>
      </c>
      <c r="CC2" s="2262" t="inlineStr">
        <is>
          <t>BW</t>
        </is>
      </c>
      <c r="CD2" s="2262" t="inlineStr">
        <is>
          <t xml:space="preserve"> CH</t>
        </is>
      </c>
      <c r="CE2" s="2262" t="inlineStr">
        <is>
          <t xml:space="preserve"> Freq</t>
        </is>
      </c>
      <c r="CF2" s="2263" t="inlineStr">
        <is>
          <t>without order</t>
        </is>
      </c>
      <c r="CG2" s="2263" t="inlineStr">
        <is>
          <t>Max mode</t>
        </is>
      </c>
      <c r="CH2" s="2264" t="inlineStr">
        <is>
          <t>Order of MODES</t>
        </is>
      </c>
      <c r="CI2" s="2265" t="inlineStr">
        <is>
          <t>Avg Powe</t>
        </is>
      </c>
      <c r="CJ2" s="2265" t="inlineStr">
        <is>
          <t>Mode</t>
        </is>
      </c>
      <c r="CK2" s="2265" t="inlineStr">
        <is>
          <t>BW</t>
        </is>
      </c>
      <c r="CL2" s="2265" t="inlineStr">
        <is>
          <t>CH</t>
        </is>
      </c>
      <c r="CM2" s="2265" t="inlineStr">
        <is>
          <t>Freq</t>
        </is>
      </c>
      <c r="CN2" s="2266" t="inlineStr">
        <is>
          <t xml:space="preserve">ORDERED MODES
Avg Pow</t>
        </is>
      </c>
      <c r="CO2" s="2266" t="inlineStr">
        <is>
          <t>Mode</t>
        </is>
      </c>
      <c r="CP2" s="2266" t="inlineStr">
        <is>
          <t>BW</t>
        </is>
      </c>
      <c r="CQ2" s="2266" t="inlineStr">
        <is>
          <t>MODE+BW (Auxiliar)</t>
        </is>
      </c>
      <c r="CR2" s="2266" t="inlineStr">
        <is>
          <t>Ch</t>
        </is>
      </c>
      <c r="CS2" s="2266" t="inlineStr">
        <is>
          <t>Freq</t>
        </is>
      </c>
      <c r="CT2" s="2266" t="inlineStr">
        <is>
          <t>Copy of AK</t>
        </is>
      </c>
      <c r="CU2" s="2261" t="inlineStr">
        <is>
          <t>Duty Cycle</t>
        </is>
      </c>
      <c r="CV2" s="2262" t="inlineStr">
        <is>
          <t>Duty Cycle</t>
        </is>
      </c>
      <c r="CW2" s="2266" t="inlineStr">
        <is>
          <t>Duty Cycle</t>
        </is>
      </c>
      <c r="CX2" s="1548"/>
      <c r="CY2" s="1548"/>
      <c r="CZ2" s="1548"/>
      <c r="DA2" s="1548"/>
      <c r="DB2" s="1548"/>
      <c r="DC2" s="1548"/>
      <c r="DD2" s="1548"/>
      <c r="DE2" s="1548"/>
      <c r="DF2" s="1548"/>
      <c r="DG2" s="1548"/>
    </row>
    <row r="3" x14ac:dyDescent="0.2">
      <c r="A3" s="1548"/>
      <c r="B3" s="2304"/>
      <c r="C3" s="13"/>
      <c r="D3" s="130">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130">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191"/>
      <c r="G3" s="172">
        <f>Overview!$E$28</f>
        <v/>
      </c>
      <c r="H3" s="1495"/>
      <c r="I3" s="2245"/>
      <c r="J3" s="191" t="inlineStr">
        <is>
          <t>WLAN</t>
        </is>
      </c>
      <c r="K3" s="2305" t="inlineStr">
        <is>
          <t>2.4 GHz</t>
        </is>
      </c>
      <c r="L3" s="115"/>
      <c r="M3" s="2306"/>
      <c r="N3" s="119"/>
      <c r="O3" s="131"/>
      <c r="P3" s="6070"/>
      <c r="Q3" s="131"/>
      <c r="R3" s="131"/>
      <c r="S3" s="2243"/>
      <c r="T3" s="2244">
        <v>1</v>
      </c>
      <c r="U3" s="2244">
        <v>2412</v>
      </c>
      <c r="V3" s="2245"/>
      <c r="W3" s="676"/>
      <c r="X3" s="119"/>
      <c r="Y3" s="119"/>
      <c r="Z3" s="119"/>
      <c r="AA3" s="115"/>
      <c r="AB3" s="115"/>
      <c r="AC3" s="115"/>
      <c r="AD3" s="115"/>
      <c r="AE3" s="115"/>
      <c r="AF3" s="115"/>
      <c r="AG3" s="807"/>
      <c r="AH3" s="181"/>
      <c r="AI3" s="129"/>
      <c r="AJ3" s="129"/>
      <c r="AK3" s="119"/>
      <c r="AL3" s="115"/>
      <c r="AM3" s="119"/>
      <c r="AN3" s="119"/>
      <c r="AO3" s="119"/>
      <c r="AP3" s="119"/>
      <c r="AQ3" s="128"/>
      <c r="AR3" s="119"/>
      <c r="AS3" s="119"/>
      <c r="AT3" s="128"/>
      <c r="AU3" s="119"/>
      <c r="AV3" s="119"/>
      <c r="AW3" s="119"/>
      <c r="AX3" s="119"/>
      <c r="AY3" s="119"/>
      <c r="AZ3" s="119"/>
      <c r="BA3" s="119"/>
      <c r="BB3" s="119"/>
      <c r="BC3" s="119"/>
      <c r="BD3" s="119"/>
      <c r="BE3" s="3329">
        <f>MyTimestamp(AH3)</f>
        <v/>
      </c>
      <c r="BF3" s="3330"/>
      <c r="BG3" s="3331">
        <f>BE3</f>
        <v/>
      </c>
      <c r="BH3" s="3332"/>
      <c r="BI3" s="3332"/>
      <c r="BJ3" s="117"/>
      <c r="BK3" s="812">
        <f>Overview!$E$7</f>
        <v/>
      </c>
      <c r="BL3" s="117"/>
      <c r="BM3" s="823"/>
      <c r="BN3" s="812">
        <f>Overview!$P$153</f>
        <v/>
      </c>
      <c r="BO3" s="117"/>
      <c r="BP3" s="117"/>
      <c r="BQ3" s="115"/>
      <c r="BR3" s="1478"/>
      <c r="BS3" s="167"/>
      <c r="BU3" s="2267"/>
      <c r="BV3" s="2268"/>
      <c r="BW3" s="2268"/>
      <c r="BX3" s="2268"/>
      <c r="BY3" s="2268"/>
      <c r="BZ3" s="2268"/>
      <c r="CA3" s="2269"/>
      <c r="CB3" s="2268"/>
      <c r="CC3" s="2268"/>
      <c r="CD3" s="2268"/>
      <c r="CE3" s="2270"/>
      <c r="CF3" s="513"/>
      <c r="CG3" s="514"/>
      <c r="CH3" s="513"/>
      <c r="CI3" s="514"/>
      <c r="CJ3" s="514"/>
      <c r="CK3" s="514"/>
      <c r="CL3" s="514"/>
      <c r="CM3" s="514"/>
      <c r="CN3" s="518"/>
      <c r="CO3" s="519"/>
      <c r="CP3" s="519"/>
      <c r="CQ3" s="519"/>
      <c r="CR3" s="519"/>
      <c r="CS3" s="520"/>
      <c r="CT3" s="518"/>
      <c r="CU3" s="2268"/>
      <c r="CV3" s="2269"/>
      <c r="CW3" s="518"/>
      <c r="CX3" s="1548"/>
      <c r="CY3" s="1548"/>
      <c r="CZ3" s="1548"/>
      <c r="DA3" s="1548"/>
      <c r="DB3" s="1548"/>
      <c r="DC3" s="1548"/>
      <c r="DD3" s="1548"/>
      <c r="DE3" s="1548"/>
      <c r="DF3" s="1548"/>
      <c r="DG3" s="1548"/>
    </row>
    <row r="4" x14ac:dyDescent="0.2">
      <c r="A4" s="1548"/>
      <c r="B4" s="2304"/>
      <c r="C4" s="13"/>
      <c r="D4" s="130">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130">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191"/>
      <c r="G4" s="172">
        <f>Overview!$E$28</f>
        <v/>
      </c>
      <c r="H4" s="1495"/>
      <c r="I4" s="2245"/>
      <c r="J4" s="191" t="inlineStr">
        <is>
          <t>WLAN</t>
        </is>
      </c>
      <c r="K4" s="2305" t="inlineStr">
        <is>
          <t>2.4 GHz</t>
        </is>
      </c>
      <c r="L4" s="115"/>
      <c r="M4" s="2306"/>
      <c r="N4" s="119"/>
      <c r="O4" s="131"/>
      <c r="P4" s="6070"/>
      <c r="Q4" s="131"/>
      <c r="R4" s="131"/>
      <c r="S4" s="2243"/>
      <c r="T4" s="2244">
        <v>7</v>
      </c>
      <c r="U4" s="2244">
        <v>2442</v>
      </c>
      <c r="V4" s="2245"/>
      <c r="W4" s="676"/>
      <c r="X4" s="119"/>
      <c r="Y4" s="119"/>
      <c r="Z4" s="119"/>
      <c r="AA4" s="115"/>
      <c r="AB4" s="115"/>
      <c r="AC4" s="115"/>
      <c r="AD4" s="115"/>
      <c r="AE4" s="115"/>
      <c r="AF4" s="115"/>
      <c r="AG4" s="807"/>
      <c r="AH4" s="181"/>
      <c r="AI4" s="129"/>
      <c r="AJ4" s="129"/>
      <c r="AK4" s="119"/>
      <c r="AL4" s="115"/>
      <c r="AM4" s="119"/>
      <c r="AN4" s="119"/>
      <c r="AO4" s="119"/>
      <c r="AP4" s="119"/>
      <c r="AQ4" s="128"/>
      <c r="AR4" s="119"/>
      <c r="AS4" s="119"/>
      <c r="AT4" s="128"/>
      <c r="AU4" s="119"/>
      <c r="AV4" s="119"/>
      <c r="AW4" s="119"/>
      <c r="AX4" s="119"/>
      <c r="AY4" s="119"/>
      <c r="AZ4" s="119"/>
      <c r="BA4" s="119"/>
      <c r="BB4" s="119"/>
      <c r="BC4" s="119"/>
      <c r="BD4" s="119"/>
      <c r="BE4" s="3329">
        <f>MyTimestamp(AH4)</f>
        <v/>
      </c>
      <c r="BF4" s="3330"/>
      <c r="BG4" s="3331">
        <f>BE4</f>
        <v/>
      </c>
      <c r="BH4" s="3332"/>
      <c r="BI4" s="3332"/>
      <c r="BJ4" s="117"/>
      <c r="BK4" s="812">
        <f>Overview!$E$7</f>
        <v/>
      </c>
      <c r="BL4" s="117"/>
      <c r="BM4" s="823"/>
      <c r="BN4" s="812">
        <f>Overview!$P$153</f>
        <v/>
      </c>
      <c r="BO4" s="117"/>
      <c r="BP4" s="117"/>
      <c r="BQ4" s="115"/>
      <c r="BR4" s="1478"/>
      <c r="BS4" s="167"/>
      <c r="BU4" s="2267"/>
      <c r="BV4" s="2268"/>
      <c r="BW4" s="2268"/>
      <c r="BX4" s="2268"/>
      <c r="BY4" s="2268"/>
      <c r="BZ4" s="2268"/>
      <c r="CA4" s="2269"/>
      <c r="CB4" s="2268"/>
      <c r="CC4" s="2268"/>
      <c r="CD4" s="2268"/>
      <c r="CE4" s="2270"/>
      <c r="CF4" s="513"/>
      <c r="CG4" s="514"/>
      <c r="CH4" s="513"/>
      <c r="CI4" s="514"/>
      <c r="CJ4" s="514"/>
      <c r="CK4" s="514"/>
      <c r="CL4" s="514"/>
      <c r="CM4" s="514"/>
      <c r="CN4" s="518"/>
      <c r="CO4" s="519"/>
      <c r="CP4" s="519"/>
      <c r="CQ4" s="519"/>
      <c r="CR4" s="519"/>
      <c r="CS4" s="520"/>
      <c r="CT4" s="518"/>
      <c r="CU4" s="2268"/>
      <c r="CV4" s="2269"/>
      <c r="CW4" s="518"/>
      <c r="CX4" s="1548"/>
      <c r="CY4" s="1548"/>
      <c r="CZ4" s="1548"/>
      <c r="DA4" s="1548"/>
      <c r="DB4" s="1548"/>
      <c r="DC4" s="1548"/>
      <c r="DD4" s="1548"/>
      <c r="DE4" s="1548"/>
      <c r="DF4" s="1548"/>
      <c r="DG4" s="1548"/>
    </row>
    <row r="5" x14ac:dyDescent="0.2">
      <c r="A5" s="1548"/>
      <c r="B5" s="2304"/>
      <c r="C5" s="13"/>
      <c r="D5" s="130">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130">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191"/>
      <c r="G5" s="172">
        <f>Overview!$E$28</f>
        <v/>
      </c>
      <c r="H5" s="1495"/>
      <c r="I5" s="2245"/>
      <c r="J5" s="191" t="inlineStr">
        <is>
          <t>WLAN</t>
        </is>
      </c>
      <c r="K5" s="2305" t="inlineStr">
        <is>
          <t>2.4 GHz</t>
        </is>
      </c>
      <c r="L5" s="115"/>
      <c r="M5" s="2306"/>
      <c r="N5" s="119"/>
      <c r="O5" s="131"/>
      <c r="P5" s="6070"/>
      <c r="Q5" s="131"/>
      <c r="R5" s="131"/>
      <c r="S5" s="2243"/>
      <c r="T5" s="2244">
        <v>13</v>
      </c>
      <c r="U5" s="2244">
        <v>2472</v>
      </c>
      <c r="V5" s="2245"/>
      <c r="W5" s="676"/>
      <c r="X5" s="119"/>
      <c r="Y5" s="119"/>
      <c r="Z5" s="119"/>
      <c r="AA5" s="115"/>
      <c r="AB5" s="115"/>
      <c r="AC5" s="115"/>
      <c r="AD5" s="115"/>
      <c r="AE5" s="115"/>
      <c r="AF5" s="115"/>
      <c r="AG5" s="807"/>
      <c r="AH5" s="181"/>
      <c r="AI5" s="129"/>
      <c r="AJ5" s="129"/>
      <c r="AK5" s="119"/>
      <c r="AL5" s="115"/>
      <c r="AM5" s="119"/>
      <c r="AN5" s="119"/>
      <c r="AO5" s="119"/>
      <c r="AP5" s="119"/>
      <c r="AQ5" s="128"/>
      <c r="AR5" s="119"/>
      <c r="AS5" s="119"/>
      <c r="AT5" s="128"/>
      <c r="AU5" s="119"/>
      <c r="AV5" s="119"/>
      <c r="AW5" s="119"/>
      <c r="AX5" s="119"/>
      <c r="AY5" s="119"/>
      <c r="AZ5" s="119"/>
      <c r="BA5" s="119"/>
      <c r="BB5" s="119"/>
      <c r="BC5" s="119"/>
      <c r="BD5" s="119"/>
      <c r="BE5" s="3329">
        <f>MyTimestamp(AH5)</f>
        <v/>
      </c>
      <c r="BF5" s="3330"/>
      <c r="BG5" s="3331">
        <f>BE5</f>
        <v/>
      </c>
      <c r="BH5" s="3332"/>
      <c r="BI5" s="3332"/>
      <c r="BJ5" s="117"/>
      <c r="BK5" s="812">
        <f>Overview!$E$7</f>
        <v/>
      </c>
      <c r="BL5" s="117"/>
      <c r="BM5" s="823"/>
      <c r="BN5" s="812">
        <f>Overview!$P$153</f>
        <v/>
      </c>
      <c r="BO5" s="117"/>
      <c r="BP5" s="117"/>
      <c r="BQ5" s="115"/>
      <c r="BR5" s="1478"/>
      <c r="BS5" s="167"/>
      <c r="BU5" s="2267"/>
      <c r="BV5" s="2268"/>
      <c r="BW5" s="2268"/>
      <c r="BX5" s="2268"/>
      <c r="BY5" s="2268"/>
      <c r="BZ5" s="2268"/>
      <c r="CA5" s="2269"/>
      <c r="CB5" s="2268"/>
      <c r="CC5" s="2268"/>
      <c r="CD5" s="2268"/>
      <c r="CE5" s="2270"/>
      <c r="CF5" s="513"/>
      <c r="CG5" s="514"/>
      <c r="CH5" s="513"/>
      <c r="CI5" s="514"/>
      <c r="CJ5" s="514"/>
      <c r="CK5" s="514"/>
      <c r="CL5" s="514"/>
      <c r="CM5" s="514"/>
      <c r="CN5" s="518"/>
      <c r="CO5" s="519"/>
      <c r="CP5" s="519"/>
      <c r="CQ5" s="519"/>
      <c r="CR5" s="519"/>
      <c r="CS5" s="520"/>
      <c r="CT5" s="518"/>
      <c r="CU5" s="2268"/>
      <c r="CV5" s="2269"/>
      <c r="CW5" s="518"/>
      <c r="CX5" s="1548"/>
      <c r="CY5" s="1548"/>
      <c r="CZ5" s="1548"/>
      <c r="DA5" s="1548"/>
      <c r="DB5" s="1548"/>
      <c r="DC5" s="1548"/>
      <c r="DD5" s="1548"/>
      <c r="DE5" s="1548"/>
      <c r="DF5" s="1548"/>
      <c r="DG5" s="1548"/>
    </row>
    <row r="6" x14ac:dyDescent="0.2">
      <c r="A6" s="1548"/>
      <c r="B6" s="2304"/>
      <c r="C6" s="13"/>
      <c r="D6" s="130">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130">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191"/>
      <c r="G6" s="172">
        <f>Overview!$E$28</f>
        <v/>
      </c>
      <c r="H6" s="1495"/>
      <c r="I6" s="2245"/>
      <c r="J6" s="191" t="inlineStr">
        <is>
          <t>WLAN</t>
        </is>
      </c>
      <c r="K6" s="2305" t="inlineStr">
        <is>
          <t>2.4 GHz</t>
        </is>
      </c>
      <c r="L6" s="115"/>
      <c r="M6" s="2306"/>
      <c r="N6" s="119"/>
      <c r="O6" s="131"/>
      <c r="P6" s="6070"/>
      <c r="Q6" s="131"/>
      <c r="R6" s="131"/>
      <c r="S6" s="2243"/>
      <c r="T6" s="2244">
        <v>3</v>
      </c>
      <c r="U6" s="2244">
        <v>2422</v>
      </c>
      <c r="V6" s="2245"/>
      <c r="W6" s="676"/>
      <c r="X6" s="119"/>
      <c r="Y6" s="119"/>
      <c r="Z6" s="119"/>
      <c r="AA6" s="115"/>
      <c r="AB6" s="115"/>
      <c r="AC6" s="115"/>
      <c r="AD6" s="115"/>
      <c r="AE6" s="115"/>
      <c r="AF6" s="115"/>
      <c r="AG6" s="807"/>
      <c r="AH6" s="181"/>
      <c r="AI6" s="129"/>
      <c r="AJ6" s="129"/>
      <c r="AK6" s="119"/>
      <c r="AL6" s="115"/>
      <c r="AM6" s="119"/>
      <c r="AN6" s="119"/>
      <c r="AO6" s="119"/>
      <c r="AP6" s="119"/>
      <c r="AQ6" s="128"/>
      <c r="AR6" s="119"/>
      <c r="AS6" s="119"/>
      <c r="AT6" s="128"/>
      <c r="AU6" s="119"/>
      <c r="AV6" s="119"/>
      <c r="AW6" s="119"/>
      <c r="AX6" s="119"/>
      <c r="AY6" s="119"/>
      <c r="AZ6" s="119"/>
      <c r="BA6" s="119"/>
      <c r="BB6" s="119"/>
      <c r="BC6" s="119"/>
      <c r="BD6" s="119"/>
      <c r="BE6" s="3329">
        <f>MyTimestamp(AH6)</f>
        <v/>
      </c>
      <c r="BF6" s="3330"/>
      <c r="BG6" s="3331">
        <f>BE6</f>
        <v/>
      </c>
      <c r="BH6" s="3332"/>
      <c r="BI6" s="3332"/>
      <c r="BJ6" s="117"/>
      <c r="BK6" s="812">
        <f>Overview!$E$7</f>
        <v/>
      </c>
      <c r="BL6" s="117"/>
      <c r="BM6" s="823"/>
      <c r="BN6" s="812">
        <f>Overview!$P$153</f>
        <v/>
      </c>
      <c r="BO6" s="117"/>
      <c r="BP6" s="117"/>
      <c r="BQ6" s="115"/>
      <c r="BR6" s="1478"/>
      <c r="BS6" s="167"/>
      <c r="BU6" s="2267"/>
      <c r="BV6" s="2268"/>
      <c r="BW6" s="2268"/>
      <c r="BX6" s="2268"/>
      <c r="BY6" s="2268"/>
      <c r="BZ6" s="2268"/>
      <c r="CA6" s="2269"/>
      <c r="CB6" s="2268"/>
      <c r="CC6" s="2268"/>
      <c r="CD6" s="2268"/>
      <c r="CE6" s="2270"/>
      <c r="CF6" s="513"/>
      <c r="CG6" s="514"/>
      <c r="CH6" s="513"/>
      <c r="CI6" s="514"/>
      <c r="CJ6" s="514"/>
      <c r="CK6" s="514"/>
      <c r="CL6" s="514"/>
      <c r="CM6" s="514"/>
      <c r="CN6" s="518"/>
      <c r="CO6" s="519"/>
      <c r="CP6" s="519"/>
      <c r="CQ6" s="519"/>
      <c r="CR6" s="519"/>
      <c r="CS6" s="520"/>
      <c r="CT6" s="518"/>
      <c r="CU6" s="2268"/>
      <c r="CV6" s="2269"/>
      <c r="CW6" s="518"/>
      <c r="CX6" s="1548"/>
      <c r="CY6" s="1548"/>
      <c r="CZ6" s="1548"/>
      <c r="DA6" s="1548"/>
      <c r="DB6" s="1548"/>
      <c r="DC6" s="1548"/>
      <c r="DD6" s="1548"/>
      <c r="DE6" s="1548"/>
      <c r="DF6" s="1548"/>
      <c r="DG6" s="1548"/>
    </row>
    <row r="7" x14ac:dyDescent="0.2">
      <c r="A7" s="1548"/>
      <c r="B7" s="2304"/>
      <c r="C7" s="13"/>
      <c r="D7" s="130">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130">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191"/>
      <c r="G7" s="172">
        <f>Overview!$E$28</f>
        <v/>
      </c>
      <c r="H7" s="1495"/>
      <c r="I7" s="2245"/>
      <c r="J7" s="191" t="inlineStr">
        <is>
          <t>WLAN</t>
        </is>
      </c>
      <c r="K7" s="2305" t="inlineStr">
        <is>
          <t>2.4 GHz</t>
        </is>
      </c>
      <c r="L7" s="115"/>
      <c r="M7" s="2306"/>
      <c r="N7" s="119"/>
      <c r="O7" s="131"/>
      <c r="P7" s="6070"/>
      <c r="Q7" s="131"/>
      <c r="R7" s="131"/>
      <c r="S7" s="2243"/>
      <c r="T7" s="2244">
        <v>11</v>
      </c>
      <c r="U7" s="2244">
        <v>2462</v>
      </c>
      <c r="V7" s="2245"/>
      <c r="W7" s="676"/>
      <c r="X7" s="119"/>
      <c r="Y7" s="119"/>
      <c r="Z7" s="119"/>
      <c r="AA7" s="115"/>
      <c r="AB7" s="115"/>
      <c r="AC7" s="115"/>
      <c r="AD7" s="115"/>
      <c r="AE7" s="115"/>
      <c r="AF7" s="115"/>
      <c r="AG7" s="807"/>
      <c r="AH7" s="181"/>
      <c r="AI7" s="129"/>
      <c r="AJ7" s="129"/>
      <c r="AK7" s="119"/>
      <c r="AL7" s="115"/>
      <c r="AM7" s="119"/>
      <c r="AN7" s="119"/>
      <c r="AO7" s="119"/>
      <c r="AP7" s="119"/>
      <c r="AQ7" s="128"/>
      <c r="AR7" s="119"/>
      <c r="AS7" s="119"/>
      <c r="AT7" s="128"/>
      <c r="AU7" s="119"/>
      <c r="AV7" s="119"/>
      <c r="AW7" s="119"/>
      <c r="AX7" s="119"/>
      <c r="AY7" s="119"/>
      <c r="AZ7" s="119"/>
      <c r="BA7" s="119"/>
      <c r="BB7" s="119"/>
      <c r="BC7" s="119"/>
      <c r="BD7" s="119"/>
      <c r="BE7" s="3329">
        <f>MyTimestamp(AH7)</f>
        <v/>
      </c>
      <c r="BF7" s="3330"/>
      <c r="BG7" s="3331">
        <f>BE7</f>
        <v/>
      </c>
      <c r="BH7" s="3332"/>
      <c r="BI7" s="3332"/>
      <c r="BJ7" s="117"/>
      <c r="BK7" s="812">
        <f>Overview!$E$7</f>
        <v/>
      </c>
      <c r="BL7" s="117"/>
      <c r="BM7" s="823"/>
      <c r="BN7" s="812">
        <f>Overview!$P$153</f>
        <v/>
      </c>
      <c r="BO7" s="117"/>
      <c r="BP7" s="117"/>
      <c r="BQ7" s="115"/>
      <c r="BR7" s="1478"/>
      <c r="BS7" s="167"/>
      <c r="BU7" s="2267"/>
      <c r="BV7" s="2268"/>
      <c r="BW7" s="2268"/>
      <c r="BX7" s="2268"/>
      <c r="BY7" s="2268"/>
      <c r="BZ7" s="2268"/>
      <c r="CA7" s="2269"/>
      <c r="CB7" s="2268"/>
      <c r="CC7" s="2268"/>
      <c r="CD7" s="2268"/>
      <c r="CE7" s="2270"/>
      <c r="CF7" s="513"/>
      <c r="CG7" s="514"/>
      <c r="CH7" s="513"/>
      <c r="CI7" s="514"/>
      <c r="CJ7" s="514"/>
      <c r="CK7" s="514"/>
      <c r="CL7" s="514"/>
      <c r="CM7" s="514"/>
      <c r="CN7" s="518"/>
      <c r="CO7" s="519"/>
      <c r="CP7" s="519"/>
      <c r="CQ7" s="519"/>
      <c r="CR7" s="519"/>
      <c r="CS7" s="520"/>
      <c r="CT7" s="518"/>
      <c r="CU7" s="2268"/>
      <c r="CV7" s="2269"/>
      <c r="CW7" s="518"/>
      <c r="CX7" s="1548"/>
      <c r="CY7" s="1548"/>
      <c r="CZ7" s="1548"/>
      <c r="DA7" s="1548"/>
      <c r="DB7" s="1548"/>
      <c r="DC7" s="1548"/>
      <c r="DD7" s="1548"/>
      <c r="DE7" s="1548"/>
      <c r="DF7" s="1548"/>
      <c r="DG7" s="1548"/>
    </row>
    <row r="8" x14ac:dyDescent="0.2">
      <c r="A8" s="1548"/>
      <c r="B8" s="2304"/>
      <c r="C8" s="13"/>
      <c r="D8" s="130">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130">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191"/>
      <c r="G8" s="172">
        <f>Overview!$E$28</f>
        <v/>
      </c>
      <c r="H8" s="1495"/>
      <c r="I8" s="2245"/>
      <c r="J8" s="191" t="inlineStr">
        <is>
          <t>WLAN</t>
        </is>
      </c>
      <c r="K8" s="2305" t="inlineStr">
        <is>
          <t>2.4 GHz</t>
        </is>
      </c>
      <c r="L8" s="115"/>
      <c r="M8" s="2306"/>
      <c r="N8" s="119"/>
      <c r="O8" s="131"/>
      <c r="P8" s="6070"/>
      <c r="Q8" s="131"/>
      <c r="R8" s="131"/>
      <c r="S8" s="2243"/>
      <c r="T8" s="2244">
        <v>6</v>
      </c>
      <c r="U8" s="2244">
        <v>2437</v>
      </c>
      <c r="V8" s="2245"/>
      <c r="W8" s="676"/>
      <c r="X8" s="119"/>
      <c r="Y8" s="119"/>
      <c r="Z8" s="119"/>
      <c r="AA8" s="115"/>
      <c r="AB8" s="115"/>
      <c r="AC8" s="115"/>
      <c r="AD8" s="115"/>
      <c r="AE8" s="115"/>
      <c r="AF8" s="115"/>
      <c r="AG8" s="807"/>
      <c r="AH8" s="181"/>
      <c r="AI8" s="129"/>
      <c r="AJ8" s="129"/>
      <c r="AK8" s="119"/>
      <c r="AL8" s="115"/>
      <c r="AM8" s="119"/>
      <c r="AN8" s="119"/>
      <c r="AO8" s="119"/>
      <c r="AP8" s="119"/>
      <c r="AQ8" s="128"/>
      <c r="AR8" s="119"/>
      <c r="AS8" s="119"/>
      <c r="AT8" s="128"/>
      <c r="AU8" s="119"/>
      <c r="AV8" s="119"/>
      <c r="AW8" s="119"/>
      <c r="AX8" s="119"/>
      <c r="AY8" s="119"/>
      <c r="AZ8" s="119"/>
      <c r="BA8" s="119"/>
      <c r="BB8" s="119"/>
      <c r="BC8" s="119"/>
      <c r="BD8" s="119"/>
      <c r="BE8" s="3329">
        <f>MyTimestamp(AH8)</f>
        <v/>
      </c>
      <c r="BF8" s="3330"/>
      <c r="BG8" s="3331">
        <f>BE8</f>
        <v/>
      </c>
      <c r="BH8" s="3332"/>
      <c r="BI8" s="3332"/>
      <c r="BJ8" s="117"/>
      <c r="BK8" s="812">
        <f>Overview!$E$7</f>
        <v/>
      </c>
      <c r="BL8" s="117"/>
      <c r="BM8" s="823"/>
      <c r="BN8" s="812">
        <f>Overview!$P$153</f>
        <v/>
      </c>
      <c r="BO8" s="117"/>
      <c r="BP8" s="117"/>
      <c r="BQ8" s="115"/>
      <c r="BR8" s="1478"/>
      <c r="BS8" s="167"/>
      <c r="BU8" s="2267"/>
      <c r="BV8" s="2268"/>
      <c r="BW8" s="2268"/>
      <c r="BX8" s="2268"/>
      <c r="BY8" s="2268"/>
      <c r="BZ8" s="2268"/>
      <c r="CA8" s="2269"/>
      <c r="CB8" s="2268"/>
      <c r="CC8" s="2268"/>
      <c r="CD8" s="2268"/>
      <c r="CE8" s="2270"/>
      <c r="CF8" s="513"/>
      <c r="CG8" s="514"/>
      <c r="CH8" s="513"/>
      <c r="CI8" s="514"/>
      <c r="CJ8" s="514"/>
      <c r="CK8" s="514"/>
      <c r="CL8" s="514"/>
      <c r="CM8" s="514"/>
      <c r="CN8" s="518"/>
      <c r="CO8" s="519"/>
      <c r="CP8" s="519"/>
      <c r="CQ8" s="519"/>
      <c r="CR8" s="519"/>
      <c r="CS8" s="520"/>
      <c r="CT8" s="518"/>
      <c r="CU8" s="2268"/>
      <c r="CV8" s="2269"/>
      <c r="CW8" s="518"/>
      <c r="CX8" s="1548"/>
      <c r="CY8" s="1548"/>
      <c r="CZ8" s="1548"/>
      <c r="DA8" s="1548"/>
      <c r="DB8" s="1548"/>
      <c r="DC8" s="1548"/>
      <c r="DD8" s="1548"/>
      <c r="DE8" s="1548"/>
      <c r="DF8" s="1548"/>
      <c r="DG8" s="1548"/>
    </row>
    <row r="9" x14ac:dyDescent="0.2">
      <c r="A9" s="1548"/>
      <c r="B9" s="2304"/>
      <c r="C9" s="13"/>
      <c r="D9" s="130">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130">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191"/>
      <c r="G9" s="172">
        <f>Overview!$E$28</f>
        <v/>
      </c>
      <c r="H9" s="1495"/>
      <c r="I9" s="2245"/>
      <c r="J9" s="191" t="inlineStr">
        <is>
          <t>WLAN</t>
        </is>
      </c>
      <c r="K9" s="2305" t="inlineStr">
        <is>
          <t>2.4 GHz</t>
        </is>
      </c>
      <c r="L9" s="115"/>
      <c r="M9" s="2306"/>
      <c r="N9" s="119"/>
      <c r="O9" s="131"/>
      <c r="P9" s="6070"/>
      <c r="Q9" s="131"/>
      <c r="R9" s="131"/>
      <c r="S9" s="2243"/>
      <c r="T9" s="2244">
        <v>9</v>
      </c>
      <c r="U9" s="2244">
        <v>2452</v>
      </c>
      <c r="V9" s="2245"/>
      <c r="W9" s="676"/>
      <c r="X9" s="119"/>
      <c r="Y9" s="119"/>
      <c r="Z9" s="119"/>
      <c r="AA9" s="115"/>
      <c r="AB9" s="115"/>
      <c r="AC9" s="115"/>
      <c r="AD9" s="115"/>
      <c r="AE9" s="115"/>
      <c r="AF9" s="115"/>
      <c r="AG9" s="807"/>
      <c r="AH9" s="181"/>
      <c r="AI9" s="129"/>
      <c r="AJ9" s="129"/>
      <c r="AK9" s="119"/>
      <c r="AL9" s="115"/>
      <c r="AM9" s="119"/>
      <c r="AN9" s="119"/>
      <c r="AO9" s="119"/>
      <c r="AP9" s="119"/>
      <c r="AQ9" s="128"/>
      <c r="AR9" s="119"/>
      <c r="AS9" s="119"/>
      <c r="AT9" s="128"/>
      <c r="AU9" s="119"/>
      <c r="AV9" s="119"/>
      <c r="AW9" s="119"/>
      <c r="AX9" s="119"/>
      <c r="AY9" s="119"/>
      <c r="AZ9" s="119"/>
      <c r="BA9" s="119"/>
      <c r="BB9" s="119"/>
      <c r="BC9" s="119"/>
      <c r="BD9" s="119"/>
      <c r="BE9" s="3329">
        <f>MyTimestamp(AH9)</f>
        <v/>
      </c>
      <c r="BF9" s="3330"/>
      <c r="BG9" s="3331">
        <f>BE9</f>
        <v/>
      </c>
      <c r="BH9" s="3332"/>
      <c r="BI9" s="3332"/>
      <c r="BJ9" s="117"/>
      <c r="BK9" s="812">
        <f>Overview!$E$7</f>
        <v/>
      </c>
      <c r="BL9" s="117"/>
      <c r="BM9" s="823"/>
      <c r="BN9" s="812">
        <f>Overview!$P$153</f>
        <v/>
      </c>
      <c r="BO9" s="117"/>
      <c r="BP9" s="117"/>
      <c r="BQ9" s="115"/>
      <c r="BR9" s="1478"/>
      <c r="BS9" s="167"/>
      <c r="BU9" s="2267"/>
      <c r="BV9" s="2268"/>
      <c r="BW9" s="2268"/>
      <c r="BX9" s="2268"/>
      <c r="BY9" s="2268"/>
      <c r="BZ9" s="2268"/>
      <c r="CA9" s="2269"/>
      <c r="CB9" s="2268"/>
      <c r="CC9" s="2268"/>
      <c r="CD9" s="2268"/>
      <c r="CE9" s="2270"/>
      <c r="CF9" s="513"/>
      <c r="CG9" s="514"/>
      <c r="CH9" s="513"/>
      <c r="CI9" s="514"/>
      <c r="CJ9" s="514"/>
      <c r="CK9" s="514"/>
      <c r="CL9" s="514"/>
      <c r="CM9" s="514"/>
      <c r="CN9" s="518"/>
      <c r="CO9" s="519"/>
      <c r="CP9" s="519"/>
      <c r="CQ9" s="519"/>
      <c r="CR9" s="519"/>
      <c r="CS9" s="520"/>
      <c r="CT9" s="518"/>
      <c r="CU9" s="2268"/>
      <c r="CV9" s="2269"/>
      <c r="CW9" s="518"/>
      <c r="CX9" s="1548"/>
      <c r="CY9" s="1548"/>
      <c r="CZ9" s="1548"/>
      <c r="DA9" s="1548"/>
      <c r="DB9" s="1548"/>
      <c r="DC9" s="1548"/>
      <c r="DD9" s="1548"/>
      <c r="DE9" s="1548"/>
      <c r="DF9" s="1548"/>
      <c r="DG9" s="1548"/>
    </row>
  </sheetData>
  <sheetProtection sheet="1" autoFilter="0"/>
  <autoFilter ref="B2:CW9" xr:uid="{00000000-0009-0000-0000-000008000000}"/>
  <mergeCells count="8">
    <mergeCell ref="BT270:BT284"/>
    <mergeCell ref="BT285:BT295"/>
    <mergeCell ref="BT1335:BT1349"/>
    <mergeCell ref="BT1350:BT1360"/>
    <mergeCell ref="BT625:BT639"/>
    <mergeCell ref="BT640:BT650"/>
    <mergeCell ref="BT980:BT994"/>
    <mergeCell ref="BT995:BT1005"/>
  </mergeCells>
  <dataValidations count="9">
    <dataValidation allowBlank="1" showErrorMessage="1" sqref="AY2" xr:uid="{00000000-0002-0000-0800-000000000000}"/>
    <dataValidation type="list" allowBlank="1" showErrorMessage="1" sqref="BP3:BP4" xr:uid="{00000000-0002-0000-0800-000001000000}">
      <formula1>"Yes,No,N/A"</formula1>
    </dataValidation>
    <dataValidation type="list" allowBlank="1" showErrorMessage="1" sqref="AF3:AF4" xr:uid="{00000000-0002-0000-0800-000002000000}">
      <formula1>"10-g,1-g"</formula1>
    </dataValidation>
    <dataValidation type="decimal" allowBlank="1" showErrorMessage="1" sqref="AA3:AA4 AK3:AK4" xr:uid="{00000000-0002-0000-0800-000004000000}">
      <formula1>0</formula1>
      <formula2>1000</formula2>
    </dataValidation>
    <dataValidation type="decimal" allowBlank="1" showErrorMessage="1" sqref="BD3:BD4" xr:uid="{00000000-0002-0000-0800-000005000000}">
      <formula1>0</formula1>
      <formula2>100</formula2>
    </dataValidation>
    <dataValidation type="decimal" allowBlank="1" showErrorMessage="1" sqref="AE3:AE4" xr:uid="{00000000-0002-0000-0800-000006000000}">
      <formula1>0</formula1>
      <formula2>200</formula2>
    </dataValidation>
    <dataValidation type="decimal" allowBlank="1" showErrorMessage="1" sqref="AQ3:AQ4" xr:uid="{00000000-0002-0000-0800-000007000000}">
      <formula1>2</formula1>
      <formula2>1000</formula2>
    </dataValidation>
    <dataValidation type="decimal" allowBlank="1" showErrorMessage="1" sqref="AS3:AS4 AM3:AN4 AX3:AX4 AI3:AJ4" xr:uid="{00000000-0002-0000-0800-000008000000}">
      <formula1>-100</formula1>
      <formula2>100</formula2>
    </dataValidation>
    <dataValidation type="list" allowBlank="1" showErrorMessage="1" sqref="AG3:AG9" xr:uid="{00000000-0002-0000-0800-00000A000000}">
      <formula1>"F,I,N/A,P"</formula1>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tabColor theme="4" tint="0.59999389629810485"/>
  </sheetPr>
  <dimension ref="A1:DV7"/>
  <sheetViews>
    <sheetView topLeftCell="A3" zoomScale="85" zoomScaleNormal="85" workbookViewId="0">
      <selection activeCell="CB33" sqref="CB33"/>
    </sheetView>
  </sheetViews>
  <sheetFormatPr baseColWidth="10" defaultColWidth="12.42578125" defaultRowHeight="12.75" x14ac:dyDescent="0.2"/>
  <cols>
    <col min="1" max="2" width="2.42578125" style="37" hidden="1" customWidth="1"/>
    <col min="3" max="3" width="8.7109375" style="37" hidden="1" customWidth="1"/>
    <col min="4" max="4" width="17.42578125" style="37" hidden="1" customWidth="1"/>
    <col min="5" max="5" width="12.140625" style="37" hidden="1" customWidth="1"/>
    <col min="6" max="6" width="8.7109375" style="37" hidden="1" customWidth="1"/>
    <col min="7" max="7" width="24.7109375" style="37" hidden="1" customWidth="1"/>
    <col min="8" max="8" width="8.140625" style="37" hidden="1" customWidth="1"/>
    <col min="9" max="9" width="15" style="37" hidden="1" customWidth="1"/>
    <col min="10" max="10" width="24.7109375" style="37" hidden="1" customWidth="1"/>
    <col min="11" max="11" width="25" style="37" hidden="1" customWidth="1"/>
    <col min="12" max="12" width="8.7109375" style="37" hidden="1" customWidth="1"/>
    <col min="13" max="13" width="15.85546875" style="37" hidden="1" customWidth="1"/>
    <col min="14" max="14" width="24.7109375" style="37" hidden="1" customWidth="1"/>
    <col min="15" max="16" width="5" style="37" hidden="1" customWidth="1"/>
    <col min="17" max="17" width="15" style="37" hidden="1" customWidth="1"/>
    <col min="18" max="18" width="10.42578125" style="37" hidden="1" customWidth="1"/>
    <col min="19" max="19" width="24.85546875" style="37" hidden="1" customWidth="1"/>
    <col min="20" max="20" width="24.7109375" style="37" hidden="1" customWidth="1"/>
    <col min="21" max="21" width="24.5703125" style="37" hidden="1" customWidth="1"/>
    <col min="22" max="22" width="9.28515625" style="37" hidden="1" customWidth="1"/>
    <col min="23" max="23" width="13.140625" style="37" hidden="1" customWidth="1"/>
    <col min="24" max="24" width="11" style="37" hidden="1" customWidth="1"/>
    <col min="25" max="25" width="7.42578125" style="37" hidden="1" customWidth="1"/>
    <col min="26" max="26" width="3.85546875" style="37" hidden="1" customWidth="1"/>
    <col min="27" max="27" width="19.140625" style="37" hidden="1" customWidth="1"/>
    <col min="28" max="28" width="25.7109375" style="37" hidden="1" customWidth="1"/>
    <col min="29" max="29" width="18.42578125" style="37" hidden="1" customWidth="1"/>
    <col min="30" max="30" width="7.85546875" style="37" hidden="1" customWidth="1"/>
    <col min="31" max="31" width="13.28515625" style="37" hidden="1" customWidth="1"/>
    <col min="32" max="32" width="8.5703125" style="37" hidden="1" customWidth="1"/>
    <col min="33" max="33" width="6.5703125" style="37" hidden="1" customWidth="1"/>
    <col min="34" max="34" width="26.28515625" style="37" hidden="1" customWidth="1"/>
    <col min="35" max="35" width="32.140625" style="37" hidden="1" customWidth="1"/>
    <col min="36" max="36" width="31.42578125" style="37" hidden="1" customWidth="1"/>
    <col min="37" max="37" width="23.140625" style="37" hidden="1" customWidth="1"/>
    <col min="38" max="38" width="29" style="37" hidden="1" customWidth="1"/>
    <col min="39" max="39" width="23.28515625" style="37" hidden="1" customWidth="1"/>
    <col min="40" max="40" width="23.7109375" style="37" hidden="1" customWidth="1"/>
    <col min="41" max="41" width="14.7109375" style="37" hidden="1" customWidth="1"/>
    <col min="42" max="42" width="10.85546875" style="37" hidden="1" customWidth="1"/>
    <col min="43" max="43" width="20.5703125" style="37" hidden="1" customWidth="1"/>
    <col min="44" max="44" width="18.85546875" style="37" hidden="1" customWidth="1"/>
    <col min="45" max="45" width="8.140625" style="37" hidden="1" customWidth="1"/>
    <col min="46" max="46" width="24.140625" style="37" hidden="1" customWidth="1"/>
    <col min="47" max="47" width="15" style="37" hidden="1" customWidth="1"/>
    <col min="48" max="48" width="23.140625" style="37" hidden="1" customWidth="1"/>
    <col min="49" max="49" width="13.85546875" style="37" hidden="1" customWidth="1"/>
    <col min="50" max="50" width="14" style="37" hidden="1" customWidth="1"/>
    <col min="51" max="51" width="13.140625" style="37" hidden="1" customWidth="1"/>
    <col min="52" max="52" width="23.5703125" style="37" hidden="1" customWidth="1"/>
    <col min="53" max="53" width="22.5703125" style="37" hidden="1" customWidth="1"/>
    <col min="54" max="54" width="20.85546875" style="37" hidden="1" customWidth="1"/>
    <col min="55" max="55" width="19.5703125" style="37" hidden="1" customWidth="1"/>
    <col min="56" max="56" width="10.140625" style="37" hidden="1" customWidth="1"/>
    <col min="57" max="57" width="24.5703125" style="37" hidden="1" customWidth="1"/>
    <col min="58" max="58" width="27.5703125" style="37" hidden="1" customWidth="1"/>
    <col min="59" max="59" width="12.42578125" style="37" hidden="1" customWidth="1"/>
    <col min="60" max="60" width="27.5703125" style="37" hidden="1" customWidth="1"/>
    <col min="61" max="61" width="24.85546875" style="37" hidden="1" customWidth="1"/>
    <col min="62" max="62" width="15.140625" style="37" hidden="1" customWidth="1"/>
    <col min="63" max="63" width="34.140625" style="37" hidden="1" customWidth="1"/>
    <col min="64" max="64" width="11" style="37" hidden="1" customWidth="1"/>
    <col min="65" max="65" width="17.7109375" style="37" hidden="1" customWidth="1"/>
    <col min="66" max="66" width="19" style="37" hidden="1" customWidth="1"/>
    <col min="67" max="67" width="9.140625" style="37" hidden="1" customWidth="1"/>
    <col min="68" max="68" width="15" style="37" hidden="1" customWidth="1"/>
    <col min="69" max="69" width="14.28515625" style="37" hidden="1" customWidth="1"/>
    <col min="70" max="70" width="16.85546875" style="37" hidden="1" customWidth="1"/>
    <col min="71" max="71" width="14.28515625" style="37" customWidth="1"/>
    <col min="72" max="72" width="10.5703125" style="37" customWidth="1"/>
    <col min="73" max="73" width="11.140625" style="37" customWidth="1"/>
    <col min="80" max="80" width="14.5703125" customWidth="1"/>
    <col min="81" max="81" width="15" customWidth="1"/>
    <col min="83" max="83" width="12.42578125" style="373"/>
    <col min="84" max="84" width="19.42578125" customWidth="1"/>
    <col min="87" max="87" width="11.5703125" customWidth="1"/>
    <col min="88" max="88" width="17.7109375" bestFit="1" customWidth="1"/>
    <col min="89" max="89" width="22.42578125" customWidth="1"/>
    <col min="90" max="90" width="12.42578125" style="37" hidden="1" customWidth="1"/>
    <col min="91" max="106" width="12.42578125" hidden="1" customWidth="1"/>
    <col min="107" max="107" width="12.42578125" style="37" customWidth="1"/>
    <col min="108" max="126" width="12.42578125" style="37"/>
    <col min="344" max="344" width="19.5703125" bestFit="1" customWidth="1"/>
    <col min="345" max="349" width="12.42578125" customWidth="1"/>
    <col min="350" max="352" width="14.5703125" bestFit="1" customWidth="1"/>
    <col min="600" max="600" width="19.5703125" bestFit="1" customWidth="1"/>
    <col min="601" max="605" width="12.42578125" customWidth="1"/>
    <col min="606" max="608" width="14.5703125" bestFit="1" customWidth="1"/>
    <col min="856" max="856" width="19.5703125" bestFit="1" customWidth="1"/>
    <col min="857" max="861" width="12.42578125" customWidth="1"/>
    <col min="862" max="864" width="14.5703125" bestFit="1" customWidth="1"/>
    <col min="1112" max="1112" width="19.5703125" bestFit="1" customWidth="1"/>
    <col min="1113" max="1117" width="12.42578125" customWidth="1"/>
    <col min="1118" max="1120" width="14.5703125" bestFit="1" customWidth="1"/>
    <col min="1368" max="1368" width="19.5703125" bestFit="1" customWidth="1"/>
    <col min="1369" max="1373" width="12.42578125" customWidth="1"/>
    <col min="1374" max="1376" width="14.5703125" bestFit="1" customWidth="1"/>
    <col min="1624" max="1624" width="19.5703125" bestFit="1" customWidth="1"/>
    <col min="1625" max="1629" width="12.42578125" customWidth="1"/>
    <col min="1630" max="1632" width="14.5703125" bestFit="1" customWidth="1"/>
    <col min="1880" max="1880" width="19.5703125" bestFit="1" customWidth="1"/>
    <col min="1881" max="1885" width="12.42578125" customWidth="1"/>
    <col min="1886" max="1888" width="14.5703125" bestFit="1" customWidth="1"/>
    <col min="2136" max="2136" width="19.5703125" bestFit="1" customWidth="1"/>
    <col min="2137" max="2141" width="12.42578125" customWidth="1"/>
    <col min="2142" max="2144" width="14.5703125" bestFit="1" customWidth="1"/>
    <col min="2392" max="2392" width="19.5703125" bestFit="1" customWidth="1"/>
    <col min="2393" max="2397" width="12.42578125" customWidth="1"/>
    <col min="2398" max="2400" width="14.5703125" bestFit="1" customWidth="1"/>
    <col min="2648" max="2648" width="19.5703125" bestFit="1" customWidth="1"/>
    <col min="2649" max="2653" width="12.42578125" customWidth="1"/>
    <col min="2654" max="2656" width="14.5703125" bestFit="1" customWidth="1"/>
    <col min="2904" max="2904" width="19.5703125" bestFit="1" customWidth="1"/>
    <col min="2905" max="2909" width="12.42578125" customWidth="1"/>
    <col min="2910" max="2912" width="14.5703125" bestFit="1" customWidth="1"/>
    <col min="3160" max="3160" width="19.5703125" bestFit="1" customWidth="1"/>
    <col min="3161" max="3165" width="12.42578125" customWidth="1"/>
    <col min="3166" max="3168" width="14.5703125" bestFit="1" customWidth="1"/>
    <col min="3416" max="3416" width="19.5703125" bestFit="1" customWidth="1"/>
    <col min="3417" max="3421" width="12.42578125" customWidth="1"/>
    <col min="3422" max="3424" width="14.5703125" bestFit="1" customWidth="1"/>
    <col min="3672" max="3672" width="19.5703125" bestFit="1" customWidth="1"/>
    <col min="3673" max="3677" width="12.42578125" customWidth="1"/>
    <col min="3678" max="3680" width="14.5703125" bestFit="1" customWidth="1"/>
    <col min="3928" max="3928" width="19.5703125" bestFit="1" customWidth="1"/>
    <col min="3929" max="3933" width="12.42578125" customWidth="1"/>
    <col min="3934" max="3936" width="14.5703125" bestFit="1" customWidth="1"/>
    <col min="4184" max="4184" width="19.5703125" bestFit="1" customWidth="1"/>
    <col min="4185" max="4189" width="12.42578125" customWidth="1"/>
    <col min="4190" max="4192" width="14.5703125" bestFit="1" customWidth="1"/>
    <col min="4440" max="4440" width="19.5703125" bestFit="1" customWidth="1"/>
    <col min="4441" max="4445" width="12.42578125" customWidth="1"/>
    <col min="4446" max="4448" width="14.5703125" bestFit="1" customWidth="1"/>
    <col min="4696" max="4696" width="19.5703125" bestFit="1" customWidth="1"/>
    <col min="4697" max="4701" width="12.42578125" customWidth="1"/>
    <col min="4702" max="4704" width="14.5703125" bestFit="1" customWidth="1"/>
    <col min="4952" max="4952" width="19.5703125" bestFit="1" customWidth="1"/>
    <col min="4953" max="4957" width="12.42578125" customWidth="1"/>
    <col min="4958" max="4960" width="14.5703125" bestFit="1" customWidth="1"/>
    <col min="5208" max="5208" width="19.5703125" bestFit="1" customWidth="1"/>
    <col min="5209" max="5213" width="12.42578125" customWidth="1"/>
    <col min="5214" max="5216" width="14.5703125" bestFit="1" customWidth="1"/>
    <col min="5464" max="5464" width="19.5703125" bestFit="1" customWidth="1"/>
    <col min="5465" max="5469" width="12.42578125" customWidth="1"/>
    <col min="5470" max="5472" width="14.5703125" bestFit="1" customWidth="1"/>
    <col min="5720" max="5720" width="19.5703125" bestFit="1" customWidth="1"/>
    <col min="5721" max="5725" width="12.42578125" customWidth="1"/>
    <col min="5726" max="5728" width="14.5703125" bestFit="1" customWidth="1"/>
    <col min="5976" max="5976" width="19.5703125" bestFit="1" customWidth="1"/>
    <col min="5977" max="5981" width="12.42578125" customWidth="1"/>
    <col min="5982" max="5984" width="14.5703125" bestFit="1" customWidth="1"/>
    <col min="6232" max="6232" width="19.5703125" bestFit="1" customWidth="1"/>
    <col min="6233" max="6237" width="12.42578125" customWidth="1"/>
    <col min="6238" max="6240" width="14.5703125" bestFit="1" customWidth="1"/>
    <col min="6488" max="6488" width="19.5703125" bestFit="1" customWidth="1"/>
    <col min="6489" max="6493" width="12.42578125" customWidth="1"/>
    <col min="6494" max="6496" width="14.5703125" bestFit="1" customWidth="1"/>
    <col min="6744" max="6744" width="19.5703125" bestFit="1" customWidth="1"/>
    <col min="6745" max="6749" width="12.42578125" customWidth="1"/>
    <col min="6750" max="6752" width="14.5703125" bestFit="1" customWidth="1"/>
    <col min="7000" max="7000" width="19.5703125" bestFit="1" customWidth="1"/>
    <col min="7001" max="7005" width="12.42578125" customWidth="1"/>
    <col min="7006" max="7008" width="14.5703125" bestFit="1" customWidth="1"/>
    <col min="7256" max="7256" width="19.5703125" bestFit="1" customWidth="1"/>
    <col min="7257" max="7261" width="12.42578125" customWidth="1"/>
    <col min="7262" max="7264" width="14.5703125" bestFit="1" customWidth="1"/>
    <col min="7512" max="7512" width="19.5703125" bestFit="1" customWidth="1"/>
    <col min="7513" max="7517" width="12.42578125" customWidth="1"/>
    <col min="7518" max="7520" width="14.5703125" bestFit="1" customWidth="1"/>
    <col min="7768" max="7768" width="19.5703125" bestFit="1" customWidth="1"/>
    <col min="7769" max="7773" width="12.42578125" customWidth="1"/>
    <col min="7774" max="7776" width="14.5703125" bestFit="1" customWidth="1"/>
    <col min="8024" max="8024" width="19.5703125" bestFit="1" customWidth="1"/>
    <col min="8025" max="8029" width="12.42578125" customWidth="1"/>
    <col min="8030" max="8032" width="14.5703125" bestFit="1" customWidth="1"/>
    <col min="8280" max="8280" width="19.5703125" bestFit="1" customWidth="1"/>
    <col min="8281" max="8285" width="12.42578125" customWidth="1"/>
    <col min="8286" max="8288" width="14.5703125" bestFit="1" customWidth="1"/>
    <col min="8536" max="8536" width="19.5703125" bestFit="1" customWidth="1"/>
    <col min="8537" max="8541" width="12.42578125" customWidth="1"/>
    <col min="8542" max="8544" width="14.5703125" bestFit="1" customWidth="1"/>
    <col min="8792" max="8792" width="19.5703125" bestFit="1" customWidth="1"/>
    <col min="8793" max="8797" width="12.42578125" customWidth="1"/>
    <col min="8798" max="8800" width="14.5703125" bestFit="1" customWidth="1"/>
    <col min="9048" max="9048" width="19.5703125" bestFit="1" customWidth="1"/>
    <col min="9049" max="9053" width="12.42578125" customWidth="1"/>
    <col min="9054" max="9056" width="14.5703125" bestFit="1" customWidth="1"/>
    <col min="9304" max="9304" width="19.5703125" bestFit="1" customWidth="1"/>
    <col min="9305" max="9309" width="12.42578125" customWidth="1"/>
    <col min="9310" max="9312" width="14.5703125" bestFit="1" customWidth="1"/>
    <col min="9560" max="9560" width="19.5703125" bestFit="1" customWidth="1"/>
    <col min="9561" max="9565" width="12.42578125" customWidth="1"/>
    <col min="9566" max="9568" width="14.5703125" bestFit="1" customWidth="1"/>
    <col min="9816" max="9816" width="19.5703125" bestFit="1" customWidth="1"/>
    <col min="9817" max="9821" width="12.42578125" customWidth="1"/>
    <col min="9822" max="9824" width="14.5703125" bestFit="1" customWidth="1"/>
    <col min="10072" max="10072" width="19.5703125" bestFit="1" customWidth="1"/>
    <col min="10073" max="10077" width="12.42578125" customWidth="1"/>
    <col min="10078" max="10080" width="14.5703125" bestFit="1" customWidth="1"/>
    <col min="10328" max="10328" width="19.5703125" bestFit="1" customWidth="1"/>
    <col min="10329" max="10333" width="12.42578125" customWidth="1"/>
    <col min="10334" max="10336" width="14.5703125" bestFit="1" customWidth="1"/>
    <col min="10584" max="10584" width="19.5703125" bestFit="1" customWidth="1"/>
    <col min="10585" max="10589" width="12.42578125" customWidth="1"/>
    <col min="10590" max="10592" width="14.5703125" bestFit="1" customWidth="1"/>
    <col min="10840" max="10840" width="19.5703125" bestFit="1" customWidth="1"/>
    <col min="10841" max="10845" width="12.42578125" customWidth="1"/>
    <col min="10846" max="10848" width="14.5703125" bestFit="1" customWidth="1"/>
    <col min="11096" max="11096" width="19.5703125" bestFit="1" customWidth="1"/>
    <col min="11097" max="11101" width="12.42578125" customWidth="1"/>
    <col min="11102" max="11104" width="14.5703125" bestFit="1" customWidth="1"/>
    <col min="11352" max="11352" width="19.5703125" bestFit="1" customWidth="1"/>
    <col min="11353" max="11357" width="12.42578125" customWidth="1"/>
    <col min="11358" max="11360" width="14.5703125" bestFit="1" customWidth="1"/>
    <col min="11608" max="11608" width="19.5703125" bestFit="1" customWidth="1"/>
    <col min="11609" max="11613" width="12.42578125" customWidth="1"/>
    <col min="11614" max="11616" width="14.5703125" bestFit="1" customWidth="1"/>
    <col min="11864" max="11864" width="19.5703125" bestFit="1" customWidth="1"/>
    <col min="11865" max="11869" width="12.42578125" customWidth="1"/>
    <col min="11870" max="11872" width="14.5703125" bestFit="1" customWidth="1"/>
    <col min="12120" max="12120" width="19.5703125" bestFit="1" customWidth="1"/>
    <col min="12121" max="12125" width="12.42578125" customWidth="1"/>
    <col min="12126" max="12128" width="14.5703125" bestFit="1" customWidth="1"/>
    <col min="12376" max="12376" width="19.5703125" bestFit="1" customWidth="1"/>
    <col min="12377" max="12381" width="12.42578125" customWidth="1"/>
    <col min="12382" max="12384" width="14.5703125" bestFit="1" customWidth="1"/>
    <col min="12632" max="12632" width="19.5703125" bestFit="1" customWidth="1"/>
    <col min="12633" max="12637" width="12.42578125" customWidth="1"/>
    <col min="12638" max="12640" width="14.5703125" bestFit="1" customWidth="1"/>
    <col min="12888" max="12888" width="19.5703125" bestFit="1" customWidth="1"/>
    <col min="12889" max="12893" width="12.42578125" customWidth="1"/>
    <col min="12894" max="12896" width="14.5703125" bestFit="1" customWidth="1"/>
    <col min="13144" max="13144" width="19.5703125" bestFit="1" customWidth="1"/>
    <col min="13145" max="13149" width="12.42578125" customWidth="1"/>
    <col min="13150" max="13152" width="14.5703125" bestFit="1" customWidth="1"/>
    <col min="13400" max="13400" width="19.5703125" bestFit="1" customWidth="1"/>
    <col min="13401" max="13405" width="12.42578125" customWidth="1"/>
    <col min="13406" max="13408" width="14.5703125" bestFit="1" customWidth="1"/>
    <col min="13656" max="13656" width="19.5703125" bestFit="1" customWidth="1"/>
    <col min="13657" max="13661" width="12.42578125" customWidth="1"/>
    <col min="13662" max="13664" width="14.5703125" bestFit="1" customWidth="1"/>
    <col min="13912" max="13912" width="19.5703125" bestFit="1" customWidth="1"/>
    <col min="13913" max="13917" width="12.42578125" customWidth="1"/>
    <col min="13918" max="13920" width="14.5703125" bestFit="1" customWidth="1"/>
    <col min="14168" max="14168" width="19.5703125" bestFit="1" customWidth="1"/>
    <col min="14169" max="14173" width="12.42578125" customWidth="1"/>
    <col min="14174" max="14176" width="14.5703125" bestFit="1" customWidth="1"/>
    <col min="14424" max="14424" width="19.5703125" bestFit="1" customWidth="1"/>
    <col min="14425" max="14429" width="12.42578125" customWidth="1"/>
    <col min="14430" max="14432" width="14.5703125" bestFit="1" customWidth="1"/>
    <col min="14680" max="14680" width="19.5703125" bestFit="1" customWidth="1"/>
    <col min="14681" max="14685" width="12.42578125" customWidth="1"/>
    <col min="14686" max="14688" width="14.5703125" bestFit="1" customWidth="1"/>
    <col min="14936" max="14936" width="19.5703125" bestFit="1" customWidth="1"/>
    <col min="14937" max="14941" width="12.42578125" customWidth="1"/>
    <col min="14942" max="14944" width="14.5703125" bestFit="1" customWidth="1"/>
    <col min="15192" max="15192" width="19.5703125" bestFit="1" customWidth="1"/>
    <col min="15193" max="15197" width="12.42578125" customWidth="1"/>
    <col min="15198" max="15200" width="14.5703125" bestFit="1" customWidth="1"/>
    <col min="15448" max="15448" width="19.5703125" bestFit="1" customWidth="1"/>
    <col min="15449" max="15453" width="12.42578125" customWidth="1"/>
    <col min="15454" max="15456" width="14.5703125" bestFit="1" customWidth="1"/>
    <col min="15704" max="15704" width="19.5703125" bestFit="1" customWidth="1"/>
    <col min="15705" max="15709" width="12.42578125" customWidth="1"/>
    <col min="15710" max="15712" width="14.5703125" bestFit="1" customWidth="1"/>
    <col min="15960" max="15960" width="19.5703125" bestFit="1" customWidth="1"/>
    <col min="15961" max="15965" width="12.42578125" customWidth="1"/>
    <col min="15966" max="15968" width="14.5703125" bestFit="1" customWidth="1"/>
    <col min="16216" max="16216" width="19.5703125" bestFit="1" customWidth="1"/>
    <col min="16217" max="16221" width="12.42578125" customWidth="1"/>
    <col min="16222" max="16224" width="14.5703125" bestFit="1" customWidth="1"/>
  </cols>
  <sheetData>
    <row r="1" customFormat="1" s="37" x14ac:dyDescent="0.2">
      <c r="A1" s="1584"/>
      <c r="B1" s="1584"/>
      <c r="C1" s="1584"/>
      <c r="D1" s="1584"/>
      <c r="E1" s="1584"/>
      <c r="F1" s="1584"/>
      <c r="G1" s="1584"/>
      <c r="H1" s="1584"/>
      <c r="I1" s="1584"/>
      <c r="J1" s="1584"/>
      <c r="K1" s="1584"/>
      <c r="L1" s="1584"/>
      <c r="M1" s="1584"/>
      <c r="N1" s="1584"/>
      <c r="O1" s="1584"/>
      <c r="P1" s="1584"/>
      <c r="Q1" s="1584"/>
      <c r="R1" s="1584"/>
      <c r="S1" s="1584"/>
      <c r="T1" s="1584"/>
      <c r="U1" s="1584"/>
      <c r="V1" s="1584"/>
      <c r="W1" s="1584"/>
      <c r="X1" s="1584"/>
      <c r="Y1" s="1584"/>
      <c r="Z1" s="1584"/>
      <c r="AA1" s="1584"/>
      <c r="AB1" s="1584"/>
      <c r="AC1" s="1584"/>
      <c r="AD1" s="1584"/>
      <c r="AE1" s="1584"/>
      <c r="AF1" s="1584"/>
      <c r="AG1" s="1584"/>
      <c r="AH1" s="1584"/>
      <c r="AI1" s="1584"/>
      <c r="AJ1" s="1584"/>
      <c r="AK1" s="1584"/>
      <c r="AL1" s="1584"/>
      <c r="AM1" s="1584"/>
      <c r="AN1" s="1584"/>
      <c r="AO1" s="1584"/>
      <c r="AP1" s="1584"/>
      <c r="AQ1" s="1584"/>
      <c r="AR1" s="1584"/>
      <c r="AS1" s="1584"/>
      <c r="AT1" s="1584"/>
      <c r="AU1" s="1584"/>
      <c r="AV1" s="1584"/>
      <c r="AW1" s="1584"/>
      <c r="AX1" s="1584"/>
      <c r="AY1" s="1584"/>
      <c r="AZ1" s="1584"/>
      <c r="BA1" s="1584"/>
      <c r="BB1" s="1584"/>
      <c r="BC1" s="1584"/>
      <c r="BD1" s="1584"/>
      <c r="BE1" s="1584"/>
      <c r="BF1" s="1584"/>
      <c r="BG1" s="1584"/>
      <c r="BH1" s="1584"/>
      <c r="BI1" s="1584"/>
      <c r="BJ1" s="1584"/>
      <c r="BK1" s="1584"/>
      <c r="BL1" s="1584"/>
      <c r="BM1" s="1584"/>
      <c r="BN1" s="1584"/>
      <c r="BO1" s="1584"/>
      <c r="BP1" s="1584"/>
      <c r="BQ1" s="1584"/>
      <c r="BR1" s="1584"/>
      <c r="BS1" s="1584"/>
      <c r="BT1" s="2392"/>
      <c r="BU1" s="1584"/>
      <c r="BV1" s="1584"/>
      <c r="BW1" s="1584"/>
      <c r="BX1" s="1584"/>
      <c r="BY1" s="1584"/>
      <c r="BZ1" s="1584"/>
      <c r="CA1" s="1584"/>
      <c r="CB1" s="1584"/>
      <c r="CC1" s="1584"/>
      <c r="CD1" s="1584"/>
      <c r="CE1" s="1584"/>
      <c r="CF1" s="1584"/>
      <c r="CG1" s="1584"/>
      <c r="CH1" s="1584"/>
      <c r="CI1" s="1584"/>
      <c r="CJ1" s="1584"/>
      <c r="CK1" s="1584"/>
      <c r="CL1" s="1584"/>
      <c r="DC1" s="1584"/>
      <c r="DD1" s="1584"/>
      <c r="DE1" s="1584"/>
      <c r="DF1" s="1584"/>
      <c r="DG1" s="1584"/>
      <c r="DH1" s="1584"/>
      <c r="DI1" s="1584"/>
      <c r="DJ1" s="1584"/>
      <c r="DK1" s="1584"/>
      <c r="DL1" s="1584"/>
      <c r="DM1" s="1584"/>
      <c r="DN1" s="1584"/>
      <c r="DO1" s="1584"/>
      <c r="DP1" s="1584"/>
      <c r="DQ1" s="1584"/>
      <c r="DR1" s="1584"/>
      <c r="DS1" s="1584"/>
    </row>
    <row r="2" customHeight="1" ht="58.35" x14ac:dyDescent="0.2">
      <c r="A2" s="1584"/>
      <c r="B2" s="1584"/>
      <c r="C2" s="123" t="inlineStr">
        <is>
          <t>TR</t>
        </is>
      </c>
      <c r="D2" s="123" t="inlineStr">
        <is>
          <t>Test specification</t>
        </is>
      </c>
      <c r="E2" s="123" t="inlineStr">
        <is>
          <t>Version</t>
        </is>
      </c>
      <c r="F2" s="123" t="inlineStr">
        <is>
          <t>Test case</t>
        </is>
      </c>
      <c r="G2" s="1494" t="inlineStr">
        <is>
          <t>Module Port</t>
        </is>
      </c>
      <c r="H2" s="1494" t="inlineStr">
        <is>
          <t>Antenna</t>
        </is>
      </c>
      <c r="I2" s="123" t="inlineStr">
        <is>
          <t>TX Configuration</t>
        </is>
      </c>
      <c r="J2" s="123" t="inlineStr">
        <is>
          <t>Technology</t>
        </is>
      </c>
      <c r="K2" s="123" t="inlineStr">
        <is>
          <t>Band</t>
        </is>
      </c>
      <c r="L2" s="123" t="inlineStr">
        <is>
          <t>SCS (kHz)</t>
        </is>
      </c>
      <c r="M2" s="123" t="inlineStr">
        <is>
          <t>Bandwidth (MHz)</t>
        </is>
      </c>
      <c r="N2" s="123" t="inlineStr">
        <is>
          <t>Modulation</t>
        </is>
      </c>
      <c r="O2" s="123" t="inlineStr">
        <is>
          <t>MPR</t>
        </is>
      </c>
      <c r="P2" s="6068" t="inlineStr">
        <is>
          <t>Narrowband Index</t>
        </is>
      </c>
      <c r="Q2" s="123" t="inlineStr">
        <is>
          <t>UL RB Allocation</t>
        </is>
      </c>
      <c r="R2" s="123" t="inlineStr">
        <is>
          <t>UL RB Start</t>
        </is>
      </c>
      <c r="S2" s="123" t="inlineStr">
        <is>
          <t>Mode</t>
        </is>
      </c>
      <c r="T2" s="123" t="inlineStr">
        <is>
          <t>Channel Number</t>
        </is>
      </c>
      <c r="U2" s="123" t="inlineStr">
        <is>
          <t>Frequency (MHz)</t>
        </is>
      </c>
      <c r="V2" s="123" t="inlineStr">
        <is>
          <t>Data Rate</t>
        </is>
      </c>
      <c r="W2" s="1489" t="inlineStr">
        <is>
          <t>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t="inlineStr">
        <is>
          <t>Verdict</t>
        </is>
      </c>
      <c r="AH2" s="124" t="inlineStr">
        <is>
          <t>Average Output Power (dBm)</t>
        </is>
      </c>
      <c r="AI2" s="125" t="inlineStr">
        <is>
          <t>Frame Average Output Power (dBm)</t>
        </is>
      </c>
      <c r="AJ2" s="125"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126" t="inlineStr">
        <is>
          <t>Date of Execution</t>
        </is>
      </c>
      <c r="BF2" s="127" t="inlineStr">
        <is>
          <t>Duration</t>
        </is>
      </c>
      <c r="BG2" s="126" t="inlineStr">
        <is>
          <t>Date of Setup</t>
        </is>
      </c>
      <c r="BH2" s="127" t="inlineStr">
        <is>
          <t>Setup Duration</t>
        </is>
      </c>
      <c r="BI2" s="127" t="inlineStr">
        <is>
          <t>Samples</t>
        </is>
      </c>
      <c r="BJ2" s="127" t="inlineStr">
        <is>
          <t>Operation Mode</t>
        </is>
      </c>
      <c r="BK2" s="127" t="inlineStr">
        <is>
          <t>Test Operator</t>
        </is>
      </c>
      <c r="BL2" s="127" t="inlineStr">
        <is>
          <t>Uncertainty</t>
        </is>
      </c>
      <c r="BM2" s="820" t="inlineStr">
        <is>
          <t>Room</t>
        </is>
      </c>
      <c r="BN2" s="127" t="inlineStr">
        <is>
          <t>Used Test Equipment</t>
        </is>
      </c>
      <c r="BO2" s="127" t="inlineStr">
        <is>
          <t>Comment</t>
        </is>
      </c>
      <c r="BP2" s="127" t="inlineStr">
        <is>
          <t>Bug tracking link</t>
        </is>
      </c>
      <c r="BQ2" s="127" t="inlineStr">
        <is>
          <t>Result filename</t>
        </is>
      </c>
      <c r="BR2" s="127" t="inlineStr">
        <is>
          <t>Env. Conditions</t>
        </is>
      </c>
      <c r="BS2" s="1584"/>
      <c r="BT2" s="363" t="inlineStr">
        <is>
          <t>Technology</t>
        </is>
      </c>
      <c r="BU2" s="363" t="inlineStr">
        <is>
          <t xml:space="preserve">Cert.
[EN/
FCC/
ISED]</t>
        </is>
      </c>
      <c r="BV2" s="363" t="inlineStr">
        <is>
          <t>Module port</t>
        </is>
      </c>
      <c r="BW2" s="363" t="inlineStr">
        <is>
          <t>Band</t>
        </is>
      </c>
      <c r="BX2" s="363" t="inlineStr">
        <is>
          <t>Mode</t>
        </is>
      </c>
      <c r="BY2" s="363" t="inlineStr">
        <is>
          <t>Channel</t>
        </is>
      </c>
      <c r="BZ2" s="363" t="inlineStr">
        <is>
          <t>Freq</t>
        </is>
      </c>
      <c r="CA2" s="364" t="inlineStr">
        <is>
          <t>Modulation</t>
        </is>
      </c>
      <c r="CB2" s="178" t="inlineStr">
        <is>
          <t xml:space="preserve">Measured Average Output Power
(dBm)</t>
        </is>
      </c>
      <c r="CC2" s="684" t="inlineStr">
        <is>
          <t xml:space="preserve">Measured Peak/Burst Output Power
(dBm)</t>
        </is>
      </c>
      <c r="CD2" s="684" t="inlineStr">
        <is>
          <t xml:space="preserve">Duty Cycle
(%)</t>
        </is>
      </c>
      <c r="CE2" s="178" t="inlineStr">
        <is>
          <t>Average Output Power (dBm)</t>
        </is>
      </c>
      <c r="CF2" s="3359" t="inlineStr">
        <is>
          <t>Date (yyyy-mm-dd hh:mm:ss)</t>
        </is>
      </c>
      <c r="CG2" s="3360" t="inlineStr">
        <is>
          <t xml:space="preserve">Test duration
(sec)</t>
        </is>
      </c>
      <c r="CH2" s="3360" t="inlineStr">
        <is>
          <t xml:space="preserve">Setup duration
(sec)</t>
        </is>
      </c>
      <c r="CI2" s="3360" t="inlineStr">
        <is>
          <t xml:space="preserve">Sample
(S/01-S/02,...)</t>
        </is>
      </c>
      <c r="CJ2" s="3366" t="inlineStr">
        <is>
          <t>Room</t>
        </is>
      </c>
      <c r="CK2" s="365" t="inlineStr">
        <is>
          <t xml:space="preserve">Comments
(e.g. RF report ref)</t>
        </is>
      </c>
      <c r="CL2" s="1653"/>
      <c r="CM2" s="601" t="inlineStr">
        <is>
          <t>Maximum Avg Powe value</t>
        </is>
      </c>
      <c r="CN2" s="601" t="inlineStr">
        <is>
          <t>Mode with maximum avg pow value</t>
        </is>
      </c>
      <c r="CO2" s="601" t="inlineStr">
        <is>
          <t>Avg Pow</t>
        </is>
      </c>
      <c r="CP2" s="601" t="inlineStr">
        <is>
          <t>Mode</t>
        </is>
      </c>
      <c r="CQ2" s="601" t="inlineStr">
        <is>
          <t>CH</t>
        </is>
      </c>
      <c r="CR2" s="601" t="inlineStr">
        <is>
          <t>Freq</t>
        </is>
      </c>
      <c r="CS2" s="620" t="inlineStr">
        <is>
          <t>Order</t>
        </is>
      </c>
      <c r="CT2" s="620" t="inlineStr">
        <is>
          <t xml:space="preserve">Mode for SAR:
Avg Pow</t>
        </is>
      </c>
      <c r="CU2" s="620" t="inlineStr">
        <is>
          <t xml:space="preserve">Mode for SAR:
Mode</t>
        </is>
      </c>
      <c r="CV2" s="620" t="inlineStr">
        <is>
          <t xml:space="preserve">Mode for SAR:
Ch</t>
        </is>
      </c>
      <c r="CW2" s="620" t="inlineStr">
        <is>
          <t xml:space="preserve">Mode for SAR:
Freq</t>
        </is>
      </c>
      <c r="CX2" s="603" t="inlineStr">
        <is>
          <t>Order</t>
        </is>
      </c>
      <c r="CY2" s="602" t="inlineStr">
        <is>
          <t xml:space="preserve">Ordered
Avg Pow</t>
        </is>
      </c>
      <c r="CZ2" s="602" t="inlineStr">
        <is>
          <t xml:space="preserve">Ordered
Mode</t>
        </is>
      </c>
      <c r="DA2" s="602" t="inlineStr">
        <is>
          <t xml:space="preserve">Ordered
Ch</t>
        </is>
      </c>
      <c r="DB2" s="602" t="inlineStr">
        <is>
          <t xml:space="preserve">Ordered
Freq</t>
        </is>
      </c>
      <c r="DC2" s="1584"/>
      <c r="DD2" s="1584"/>
      <c r="DE2" s="1584"/>
      <c r="DF2" s="1584"/>
      <c r="DG2" s="1584"/>
      <c r="DH2" s="1584"/>
      <c r="DI2" s="1584"/>
      <c r="DJ2" s="1584"/>
      <c r="DK2" s="1584"/>
      <c r="DL2" s="1584"/>
      <c r="DM2" s="1584"/>
      <c r="DN2" s="1584"/>
      <c r="DO2" s="1584"/>
      <c r="DP2" s="1584"/>
      <c r="DQ2" s="1584"/>
      <c r="DR2" s="1584"/>
      <c r="DS2" s="1584"/>
    </row>
    <row r="3" customHeight="1" ht="13.5" x14ac:dyDescent="0.2">
      <c r="A3" s="1584"/>
      <c r="B3" s="1584"/>
      <c r="C3" s="13"/>
      <c r="D3" s="120">
        <f>IF(ISNUMBER(FIND("EN",BU3)),IF(ISNUMBER(FIND("FCC",BU3)),IF(ISNUMBER(FIND("ISED",BU3)),CONCATENATE(Overview!$V$10,";",Overview!$S$11,";",Overview!$S$12),CONCATENATE(Overview!$V$10,";",Overview!$S$11)),IF(ISNUMBER(FIND("ISED",BU3)),CONCATENATE(Overview!$V$10,";",Overview!$S$12),Overview!$V$10)),IF(ISNUMBER(FIND("FCC",BU3)),IF(ISNUMBER(FIND("ISED",BU3)),CONCATENATE(Overview!$S$11,";",Overview!$S$12),"IEEE Std 1528™"),Overview!$S$12))</f>
        <v/>
      </c>
      <c r="E3" s="120">
        <f>IF(ISNUMBER(FIND("EN",BU3)),IF(ISNUMBER(FIND("FCC",BU3)),IF(ISNUMBER(FIND("ISED",BU3)),CONCATENATE(Overview!$AB$10,";",Overview!$Y$11,";",Overview!$Y$12),CONCATENATE(Overview!$AB$10,";",Overview!$Y$11)),IF(ISNUMBER(FIND("ISED",BU3)),CONCATENATE(Overview!$AB$10,";",Overview!$Y$12),Overview!$AB$10)),IF(ISNUMBER(FIND("FCC",BU3)),IF(ISNUMBER(FIND("ISED",BU3)),CONCATENATE(Overview!$Y$11,";",Overview!$Y$12),"IEEE Std 1528™"),Overview!$Y$12))</f>
        <v/>
      </c>
      <c r="F3" s="672"/>
      <c r="G3" s="130">
        <f>BV3</f>
        <v/>
      </c>
      <c r="H3" s="1495"/>
      <c r="I3" s="115"/>
      <c r="J3" s="130" t="inlineStr">
        <is>
          <t>BT</t>
        </is>
      </c>
      <c r="K3" s="130" t="inlineStr">
        <is>
          <t>2.4 GHz</t>
        </is>
      </c>
      <c r="L3" s="115"/>
      <c r="M3" s="119"/>
      <c r="N3" s="130"/>
      <c r="O3" s="131"/>
      <c r="P3" s="6070"/>
      <c r="Q3" s="131"/>
      <c r="R3" s="131"/>
      <c r="S3" s="130"/>
      <c r="T3" s="130">
        <v>0</v>
      </c>
      <c r="U3" s="130">
        <v>2402</v>
      </c>
      <c r="V3" s="119"/>
      <c r="W3" s="692"/>
      <c r="X3" s="119"/>
      <c r="Y3" s="119"/>
      <c r="Z3" s="119"/>
      <c r="AA3" s="115"/>
      <c r="AB3" s="115"/>
      <c r="AC3" s="115"/>
      <c r="AD3" s="115"/>
      <c r="AE3" s="115"/>
      <c r="AF3" s="115"/>
      <c r="AG3" s="807"/>
      <c r="AH3" s="1303">
        <f>IF(CB3="","",CB3)</f>
        <v/>
      </c>
      <c r="AI3" s="129"/>
      <c r="AJ3" s="129"/>
      <c r="AK3" s="119"/>
      <c r="AL3" s="115"/>
      <c r="AM3" s="119"/>
      <c r="AN3" s="119"/>
      <c r="AO3" s="119"/>
      <c r="AP3" s="119"/>
      <c r="AQ3" s="128"/>
      <c r="AR3" s="119"/>
      <c r="AS3" s="119"/>
      <c r="AT3" s="128"/>
      <c r="AU3" s="119"/>
      <c r="AV3" s="119"/>
      <c r="AW3" s="119"/>
      <c r="AX3" s="119"/>
      <c r="AY3" s="119"/>
      <c r="AZ3" s="119"/>
      <c r="BA3" s="119"/>
      <c r="BB3" s="119"/>
      <c r="BC3" s="119"/>
      <c r="BD3" s="119"/>
      <c r="BE3" s="132">
        <f>CF3</f>
        <v/>
      </c>
      <c r="BF3" s="133">
        <f>CG3</f>
        <v/>
      </c>
      <c r="BG3" s="121">
        <f>BE3</f>
        <v/>
      </c>
      <c r="BH3" s="133">
        <f>CH3</f>
        <v/>
      </c>
      <c r="BI3" s="133">
        <f>CI3</f>
        <v/>
      </c>
      <c r="BJ3" s="117"/>
      <c r="BK3" s="812">
        <f>Overview!$E$7</f>
        <v/>
      </c>
      <c r="BL3" s="117"/>
      <c r="BM3" s="122">
        <f>CJ3</f>
        <v/>
      </c>
      <c r="BN3" s="812">
        <f>Overview!$P$153</f>
        <v/>
      </c>
      <c r="BO3" s="117" t="inlineStr">
        <is>
          <t>Modo: BR/EDR y LE</t>
        </is>
      </c>
      <c r="BP3" s="117"/>
      <c r="BQ3" s="115"/>
      <c r="BR3" s="1478"/>
      <c r="BS3" s="1584"/>
      <c r="BT3" s="2222" t="inlineStr">
        <is>
          <t>BT</t>
        </is>
      </c>
      <c r="BU3" s="2222"/>
      <c r="BV3" s="366"/>
      <c r="BW3" s="2223" t="inlineStr">
        <is>
          <t>2.4 GHz</t>
        </is>
      </c>
      <c r="BX3" s="2224"/>
      <c r="BY3" s="2225">
        <v>0</v>
      </c>
      <c r="BZ3" s="2225">
        <v>2402</v>
      </c>
      <c r="CA3" s="2226"/>
      <c r="CB3" s="2227"/>
      <c r="CC3" s="2228"/>
      <c r="CD3" s="2229"/>
      <c r="CE3" s="369"/>
      <c r="CF3" s="1516"/>
      <c r="CG3" s="1517"/>
      <c r="CH3" s="1517"/>
      <c r="CI3" s="1518"/>
      <c r="CJ3" s="1519"/>
      <c r="CK3" s="1518"/>
      <c r="CL3" s="1653"/>
      <c r="CM3" s="614"/>
      <c r="CN3" s="614"/>
      <c r="CO3" s="617"/>
      <c r="CP3" s="617"/>
      <c r="CQ3" s="617"/>
      <c r="CR3" s="617"/>
      <c r="CS3" s="625"/>
      <c r="CT3" s="605"/>
      <c r="CU3" s="605"/>
      <c r="CV3" s="605"/>
      <c r="CW3" s="605"/>
      <c r="CX3" s="606"/>
      <c r="CY3" s="606"/>
      <c r="CZ3" s="606"/>
      <c r="DA3" s="606"/>
      <c r="DB3" s="607"/>
      <c r="DC3" s="1584"/>
      <c r="DD3" s="1584"/>
      <c r="DE3" s="1584"/>
      <c r="DF3" s="1584"/>
      <c r="DG3" s="1584"/>
      <c r="DH3" s="1584"/>
      <c r="DI3" s="1584"/>
      <c r="DJ3" s="1584"/>
      <c r="DK3" s="1584"/>
      <c r="DL3" s="1584"/>
      <c r="DM3" s="1584"/>
      <c r="DN3" s="1584"/>
      <c r="DO3" s="1584"/>
      <c r="DP3" s="1584"/>
      <c r="DQ3" s="1584"/>
      <c r="DR3" s="1584"/>
      <c r="DS3" s="1584"/>
    </row>
    <row r="4" customHeight="1" ht="13.5" x14ac:dyDescent="0.2">
      <c r="A4" s="1584"/>
      <c r="B4" s="1584"/>
      <c r="C4" s="13"/>
      <c r="D4" s="120">
        <f>IF(ISNUMBER(FIND("EN",BU4)),IF(ISNUMBER(FIND("FCC",BU4)),IF(ISNUMBER(FIND("ISED",BU4)),CONCATENATE(Overview!$V$10,";",Overview!$S$11,";",Overview!$S$12),CONCATENATE(Overview!$V$10,";",Overview!$S$11)),IF(ISNUMBER(FIND("ISED",BU4)),CONCATENATE(Overview!$V$10,";",Overview!$S$12),Overview!$V$10)),IF(ISNUMBER(FIND("FCC",BU4)),IF(ISNUMBER(FIND("ISED",BU4)),CONCATENATE(Overview!$S$11,";",Overview!$S$12),"IEEE Std 1528™"),Overview!$S$12))</f>
        <v/>
      </c>
      <c r="E4" s="120">
        <f>IF(ISNUMBER(FIND("EN",BU4)),IF(ISNUMBER(FIND("FCC",BU4)),IF(ISNUMBER(FIND("ISED",BU4)),CONCATENATE(Overview!$AB$10,";",Overview!$Y$11,";",Overview!$Y$12),CONCATENATE(Overview!$AB$10,";",Overview!$Y$11)),IF(ISNUMBER(FIND("ISED",BU4)),CONCATENATE(Overview!$AB$10,";",Overview!$Y$12),Overview!$AB$10)),IF(ISNUMBER(FIND("FCC",BU4)),IF(ISNUMBER(FIND("ISED",BU4)),CONCATENATE(Overview!$Y$11,";",Overview!$Y$12),"IEEE Std 1528™"),Overview!$Y$12))</f>
        <v/>
      </c>
      <c r="F4" s="672"/>
      <c r="G4" s="130">
        <f>BV4</f>
        <v/>
      </c>
      <c r="H4" s="1495"/>
      <c r="I4" s="115"/>
      <c r="J4" s="130" t="inlineStr">
        <is>
          <t>BT</t>
        </is>
      </c>
      <c r="K4" s="130" t="inlineStr">
        <is>
          <t>2.4 GHz</t>
        </is>
      </c>
      <c r="L4" s="115"/>
      <c r="M4" s="119"/>
      <c r="N4" s="130"/>
      <c r="O4" s="131"/>
      <c r="P4" s="6070"/>
      <c r="Q4" s="131"/>
      <c r="R4" s="131"/>
      <c r="S4" s="130"/>
      <c r="T4" s="130">
        <v>39</v>
      </c>
      <c r="U4" s="130">
        <v>2440</v>
      </c>
      <c r="V4" s="119"/>
      <c r="W4" s="692"/>
      <c r="X4" s="119"/>
      <c r="Y4" s="119"/>
      <c r="Z4" s="119"/>
      <c r="AA4" s="115"/>
      <c r="AB4" s="115"/>
      <c r="AC4" s="115"/>
      <c r="AD4" s="115"/>
      <c r="AE4" s="115"/>
      <c r="AF4" s="115"/>
      <c r="AG4" s="807"/>
      <c r="AH4" s="1303">
        <f>IF(CB4="","",CB4)</f>
        <v/>
      </c>
      <c r="AI4" s="129"/>
      <c r="AJ4" s="129"/>
      <c r="AK4" s="119"/>
      <c r="AL4" s="115"/>
      <c r="AM4" s="119"/>
      <c r="AN4" s="119"/>
      <c r="AO4" s="119"/>
      <c r="AP4" s="119"/>
      <c r="AQ4" s="128"/>
      <c r="AR4" s="119"/>
      <c r="AS4" s="119"/>
      <c r="AT4" s="128"/>
      <c r="AU4" s="119"/>
      <c r="AV4" s="119"/>
      <c r="AW4" s="119"/>
      <c r="AX4" s="119"/>
      <c r="AY4" s="119"/>
      <c r="AZ4" s="119"/>
      <c r="BA4" s="119"/>
      <c r="BB4" s="119"/>
      <c r="BC4" s="119"/>
      <c r="BD4" s="119"/>
      <c r="BE4" s="132">
        <f>CF4</f>
        <v/>
      </c>
      <c r="BF4" s="133">
        <f>CG4</f>
        <v/>
      </c>
      <c r="BG4" s="121">
        <f>BE4</f>
        <v/>
      </c>
      <c r="BH4" s="133">
        <f>CH4</f>
        <v/>
      </c>
      <c r="BI4" s="133">
        <f>CI4</f>
        <v/>
      </c>
      <c r="BJ4" s="117"/>
      <c r="BK4" s="812">
        <f>Overview!$E$7</f>
        <v/>
      </c>
      <c r="BL4" s="117"/>
      <c r="BM4" s="122">
        <f>CJ4</f>
        <v/>
      </c>
      <c r="BN4" s="812">
        <f>Overview!$P$153</f>
        <v/>
      </c>
      <c r="BO4" s="117" t="inlineStr">
        <is>
          <t>Modo: BR/EDR</t>
        </is>
      </c>
      <c r="BP4" s="117"/>
      <c r="BQ4" s="115"/>
      <c r="BR4" s="1478"/>
      <c r="BS4" s="1584"/>
      <c r="BT4" s="2222" t="inlineStr">
        <is>
          <t>BT</t>
        </is>
      </c>
      <c r="BU4" s="2222"/>
      <c r="BV4" s="366"/>
      <c r="BW4" s="2223" t="inlineStr">
        <is>
          <t>2.4 GHz</t>
        </is>
      </c>
      <c r="BX4" s="2224"/>
      <c r="BY4" s="2225">
        <v>39</v>
      </c>
      <c r="BZ4" s="2225">
        <v>2440</v>
      </c>
      <c r="CA4" s="2226"/>
      <c r="CB4" s="2227"/>
      <c r="CC4" s="2228"/>
      <c r="CD4" s="2229"/>
      <c r="CE4" s="369"/>
      <c r="CF4" s="1516"/>
      <c r="CG4" s="1517"/>
      <c r="CH4" s="1517"/>
      <c r="CI4" s="1518"/>
      <c r="CJ4" s="1519"/>
      <c r="CK4" s="1518"/>
      <c r="CL4" s="1653"/>
      <c r="CM4" s="614"/>
      <c r="CN4" s="614"/>
      <c r="CO4" s="617"/>
      <c r="CP4" s="617"/>
      <c r="CQ4" s="617"/>
      <c r="CR4" s="617"/>
      <c r="CS4" s="625"/>
      <c r="CT4" s="605"/>
      <c r="CU4" s="605"/>
      <c r="CV4" s="605"/>
      <c r="CW4" s="605"/>
      <c r="CX4" s="606"/>
      <c r="CY4" s="606"/>
      <c r="CZ4" s="606"/>
      <c r="DA4" s="606"/>
      <c r="DB4" s="607"/>
      <c r="DC4" s="1584"/>
      <c r="DD4" s="1584"/>
      <c r="DE4" s="1584"/>
      <c r="DF4" s="1584"/>
      <c r="DG4" s="1584"/>
      <c r="DH4" s="1584"/>
      <c r="DI4" s="1584"/>
      <c r="DJ4" s="1584"/>
      <c r="DK4" s="1584"/>
      <c r="DL4" s="1584"/>
      <c r="DM4" s="1584"/>
      <c r="DN4" s="1584"/>
      <c r="DO4" s="1584"/>
      <c r="DP4" s="1584"/>
      <c r="DQ4" s="1584"/>
      <c r="DR4" s="1584"/>
      <c r="DS4" s="1584"/>
    </row>
    <row r="5" customHeight="1" ht="13.5" x14ac:dyDescent="0.2">
      <c r="A5" s="1584"/>
      <c r="B5" s="1584"/>
      <c r="C5" s="13"/>
      <c r="D5" s="120">
        <f>IF(ISNUMBER(FIND("EN",BU5)),IF(ISNUMBER(FIND("FCC",BU5)),IF(ISNUMBER(FIND("ISED",BU5)),CONCATENATE(Overview!$V$10,";",Overview!$S$11,";",Overview!$S$12),CONCATENATE(Overview!$V$10,";",Overview!$S$11)),IF(ISNUMBER(FIND("ISED",BU5)),CONCATENATE(Overview!$V$10,";",Overview!$S$12),Overview!$V$10)),IF(ISNUMBER(FIND("FCC",BU5)),IF(ISNUMBER(FIND("ISED",BU5)),CONCATENATE(Overview!$S$11,";",Overview!$S$12),"IEEE Std 1528™"),Overview!$S$12))</f>
        <v/>
      </c>
      <c r="E5" s="120">
        <f>IF(ISNUMBER(FIND("EN",BU5)),IF(ISNUMBER(FIND("FCC",BU5)),IF(ISNUMBER(FIND("ISED",BU5)),CONCATENATE(Overview!$AB$10,";",Overview!$Y$11,";",Overview!$Y$12),CONCATENATE(Overview!$AB$10,";",Overview!$Y$11)),IF(ISNUMBER(FIND("ISED",BU5)),CONCATENATE(Overview!$AB$10,";",Overview!$Y$12),Overview!$AB$10)),IF(ISNUMBER(FIND("FCC",BU5)),IF(ISNUMBER(FIND("ISED",BU5)),CONCATENATE(Overview!$Y$11,";",Overview!$Y$12),"IEEE Std 1528™"),Overview!$Y$12))</f>
        <v/>
      </c>
      <c r="F5" s="672"/>
      <c r="G5" s="130">
        <f>BV5</f>
        <v/>
      </c>
      <c r="H5" s="1495"/>
      <c r="I5" s="115"/>
      <c r="J5" s="130" t="inlineStr">
        <is>
          <t>BT</t>
        </is>
      </c>
      <c r="K5" s="130" t="inlineStr">
        <is>
          <t>2.4 GHz</t>
        </is>
      </c>
      <c r="L5" s="115"/>
      <c r="M5" s="119"/>
      <c r="N5" s="130"/>
      <c r="O5" s="131"/>
      <c r="P5" s="6070"/>
      <c r="Q5" s="131"/>
      <c r="R5" s="131"/>
      <c r="S5" s="130"/>
      <c r="T5" s="130">
        <v>78</v>
      </c>
      <c r="U5" s="130">
        <v>2478</v>
      </c>
      <c r="V5" s="119"/>
      <c r="W5" s="692"/>
      <c r="X5" s="119"/>
      <c r="Y5" s="119"/>
      <c r="Z5" s="119"/>
      <c r="AA5" s="115"/>
      <c r="AB5" s="115"/>
      <c r="AC5" s="115"/>
      <c r="AD5" s="115"/>
      <c r="AE5" s="115"/>
      <c r="AF5" s="115"/>
      <c r="AG5" s="807"/>
      <c r="AH5" s="1303">
        <f>IF(CB5="","",CB5)</f>
        <v/>
      </c>
      <c r="AI5" s="129"/>
      <c r="AJ5" s="129"/>
      <c r="AK5" s="119"/>
      <c r="AL5" s="115"/>
      <c r="AM5" s="119"/>
      <c r="AN5" s="119"/>
      <c r="AO5" s="119"/>
      <c r="AP5" s="119"/>
      <c r="AQ5" s="128"/>
      <c r="AR5" s="119"/>
      <c r="AS5" s="119"/>
      <c r="AT5" s="128"/>
      <c r="AU5" s="119"/>
      <c r="AV5" s="119"/>
      <c r="AW5" s="119"/>
      <c r="AX5" s="119"/>
      <c r="AY5" s="119"/>
      <c r="AZ5" s="119"/>
      <c r="BA5" s="119"/>
      <c r="BB5" s="119"/>
      <c r="BC5" s="119"/>
      <c r="BD5" s="119"/>
      <c r="BE5" s="132">
        <f>CF5</f>
        <v/>
      </c>
      <c r="BF5" s="133">
        <f>CG5</f>
        <v/>
      </c>
      <c r="BG5" s="121">
        <f>BE5</f>
        <v/>
      </c>
      <c r="BH5" s="133">
        <f>CH5</f>
        <v/>
      </c>
      <c r="BI5" s="133">
        <f>CI5</f>
        <v/>
      </c>
      <c r="BJ5" s="117"/>
      <c r="BK5" s="812">
        <f>Overview!$E$7</f>
        <v/>
      </c>
      <c r="BL5" s="117"/>
      <c r="BM5" s="122">
        <f>CJ5</f>
        <v/>
      </c>
      <c r="BN5" s="812">
        <f>Overview!$P$153</f>
        <v/>
      </c>
      <c r="BO5" s="117" t="inlineStr">
        <is>
          <t>Modo: BR/EDR</t>
        </is>
      </c>
      <c r="BP5" s="117"/>
      <c r="BQ5" s="115"/>
      <c r="BR5" s="1478"/>
      <c r="BS5" s="1584"/>
      <c r="BT5" s="2222" t="inlineStr">
        <is>
          <t>BT</t>
        </is>
      </c>
      <c r="BU5" s="2222"/>
      <c r="BV5" s="366"/>
      <c r="BW5" s="2223" t="inlineStr">
        <is>
          <t>2.4 GHz</t>
        </is>
      </c>
      <c r="BX5" s="2224"/>
      <c r="BY5" s="2225">
        <v>78</v>
      </c>
      <c r="BZ5" s="2225">
        <v>2478</v>
      </c>
      <c r="CA5" s="2226"/>
      <c r="CB5" s="2227"/>
      <c r="CC5" s="2228"/>
      <c r="CD5" s="2229"/>
      <c r="CE5" s="369"/>
      <c r="CF5" s="1516"/>
      <c r="CG5" s="1517"/>
      <c r="CH5" s="1517"/>
      <c r="CI5" s="1518"/>
      <c r="CJ5" s="1519"/>
      <c r="CK5" s="1518"/>
      <c r="CL5" s="1653"/>
      <c r="CM5" s="614"/>
      <c r="CN5" s="614"/>
      <c r="CO5" s="617"/>
      <c r="CP5" s="617"/>
      <c r="CQ5" s="617"/>
      <c r="CR5" s="617"/>
      <c r="CS5" s="625"/>
      <c r="CT5" s="605"/>
      <c r="CU5" s="605"/>
      <c r="CV5" s="605"/>
      <c r="CW5" s="605"/>
      <c r="CX5" s="606"/>
      <c r="CY5" s="606"/>
      <c r="CZ5" s="606"/>
      <c r="DA5" s="606"/>
      <c r="DB5" s="607"/>
      <c r="DC5" s="1584"/>
      <c r="DD5" s="1584"/>
      <c r="DE5" s="1584"/>
      <c r="DF5" s="1584"/>
      <c r="DG5" s="1584"/>
      <c r="DH5" s="1584"/>
      <c r="DI5" s="1584"/>
      <c r="DJ5" s="1584"/>
      <c r="DK5" s="1584"/>
      <c r="DL5" s="1584"/>
      <c r="DM5" s="1584"/>
      <c r="DN5" s="1584"/>
      <c r="DO5" s="1584"/>
      <c r="DP5" s="1584"/>
      <c r="DQ5" s="1584"/>
      <c r="DR5" s="1584"/>
      <c r="DS5" s="1584"/>
    </row>
    <row r="6" customHeight="1" ht="13.5" x14ac:dyDescent="0.2">
      <c r="A6" s="1584"/>
      <c r="B6" s="1584"/>
      <c r="C6" s="13"/>
      <c r="D6" s="120">
        <f>IF(ISNUMBER(FIND("EN",BU6)),IF(ISNUMBER(FIND("FCC",BU6)),IF(ISNUMBER(FIND("ISED",BU6)),CONCATENATE(Overview!$V$10,";",Overview!$S$11,";",Overview!$S$12),CONCATENATE(Overview!$V$10,";",Overview!$S$11)),IF(ISNUMBER(FIND("ISED",BU6)),CONCATENATE(Overview!$V$10,";",Overview!$S$12),Overview!$V$10)),IF(ISNUMBER(FIND("FCC",BU6)),IF(ISNUMBER(FIND("ISED",BU6)),CONCATENATE(Overview!$S$11,";",Overview!$S$12),"IEEE Std 1528™"),Overview!$S$12))</f>
        <v/>
      </c>
      <c r="E6" s="120">
        <f>IF(ISNUMBER(FIND("EN",BU6)),IF(ISNUMBER(FIND("FCC",BU6)),IF(ISNUMBER(FIND("ISED",BU6)),CONCATENATE(Overview!$AB$10,";",Overview!$Y$11,";",Overview!$Y$12),CONCATENATE(Overview!$AB$10,";",Overview!$Y$11)),IF(ISNUMBER(FIND("ISED",BU6)),CONCATENATE(Overview!$AB$10,";",Overview!$Y$12),Overview!$AB$10)),IF(ISNUMBER(FIND("FCC",BU6)),IF(ISNUMBER(FIND("ISED",BU6)),CONCATENATE(Overview!$Y$11,";",Overview!$Y$12),"IEEE Std 1528™"),Overview!$Y$12))</f>
        <v/>
      </c>
      <c r="F6" s="672"/>
      <c r="G6" s="130">
        <f>BV6</f>
        <v/>
      </c>
      <c r="H6" s="1495"/>
      <c r="I6" s="115"/>
      <c r="J6" s="130" t="inlineStr">
        <is>
          <t>BT</t>
        </is>
      </c>
      <c r="K6" s="130" t="inlineStr">
        <is>
          <t>2.4 GHz</t>
        </is>
      </c>
      <c r="L6" s="115"/>
      <c r="M6" s="119"/>
      <c r="N6" s="130"/>
      <c r="O6" s="131"/>
      <c r="P6" s="6070"/>
      <c r="Q6" s="131"/>
      <c r="R6" s="131"/>
      <c r="S6" s="130"/>
      <c r="T6" s="130">
        <v>19</v>
      </c>
      <c r="U6" s="130">
        <v>2440</v>
      </c>
      <c r="V6" s="119"/>
      <c r="W6" s="692"/>
      <c r="X6" s="119"/>
      <c r="Y6" s="119"/>
      <c r="Z6" s="119"/>
      <c r="AA6" s="115"/>
      <c r="AB6" s="115"/>
      <c r="AC6" s="115"/>
      <c r="AD6" s="115"/>
      <c r="AE6" s="115"/>
      <c r="AF6" s="115"/>
      <c r="AG6" s="807"/>
      <c r="AH6" s="1303">
        <f>IF(CB6="","",CB6)</f>
        <v/>
      </c>
      <c r="AI6" s="129"/>
      <c r="AJ6" s="129"/>
      <c r="AK6" s="119"/>
      <c r="AL6" s="115"/>
      <c r="AM6" s="119"/>
      <c r="AN6" s="119"/>
      <c r="AO6" s="119"/>
      <c r="AP6" s="119"/>
      <c r="AQ6" s="128"/>
      <c r="AR6" s="119"/>
      <c r="AS6" s="119"/>
      <c r="AT6" s="128"/>
      <c r="AU6" s="119"/>
      <c r="AV6" s="119"/>
      <c r="AW6" s="119"/>
      <c r="AX6" s="119"/>
      <c r="AY6" s="119"/>
      <c r="AZ6" s="119"/>
      <c r="BA6" s="119"/>
      <c r="BB6" s="119"/>
      <c r="BC6" s="119"/>
      <c r="BD6" s="119"/>
      <c r="BE6" s="132">
        <f>CF6</f>
        <v/>
      </c>
      <c r="BF6" s="133">
        <f>CG6</f>
        <v/>
      </c>
      <c r="BG6" s="121">
        <f>BE6</f>
        <v/>
      </c>
      <c r="BH6" s="133">
        <f>CH6</f>
        <v/>
      </c>
      <c r="BI6" s="133">
        <f>CI6</f>
        <v/>
      </c>
      <c r="BJ6" s="117"/>
      <c r="BK6" s="812">
        <f>Overview!$E$7</f>
        <v/>
      </c>
      <c r="BL6" s="117"/>
      <c r="BM6" s="122">
        <f>CJ6</f>
        <v/>
      </c>
      <c r="BN6" s="812">
        <f>Overview!$P$153</f>
        <v/>
      </c>
      <c r="BO6" s="117" t="inlineStr">
        <is>
          <t>Modo: LE</t>
        </is>
      </c>
      <c r="BP6" s="117"/>
      <c r="BQ6" s="115"/>
      <c r="BR6" s="1478"/>
      <c r="BS6" s="1584"/>
      <c r="BT6" s="2222" t="inlineStr">
        <is>
          <t>BT</t>
        </is>
      </c>
      <c r="BU6" s="2222"/>
      <c r="BV6" s="366"/>
      <c r="BW6" s="2223" t="inlineStr">
        <is>
          <t>2.4 GHz</t>
        </is>
      </c>
      <c r="BX6" s="2224"/>
      <c r="BY6" s="2225">
        <v>19</v>
      </c>
      <c r="BZ6" s="2225">
        <v>2440</v>
      </c>
      <c r="CA6" s="2226"/>
      <c r="CB6" s="2227"/>
      <c r="CC6" s="2228"/>
      <c r="CD6" s="2229"/>
      <c r="CE6" s="369"/>
      <c r="CF6" s="1516"/>
      <c r="CG6" s="1517"/>
      <c r="CH6" s="1517"/>
      <c r="CI6" s="1518"/>
      <c r="CJ6" s="1519"/>
      <c r="CK6" s="1518"/>
      <c r="CL6" s="1653"/>
      <c r="CM6" s="614"/>
      <c r="CN6" s="614"/>
      <c r="CO6" s="617"/>
      <c r="CP6" s="617"/>
      <c r="CQ6" s="617"/>
      <c r="CR6" s="617"/>
      <c r="CS6" s="625"/>
      <c r="CT6" s="605"/>
      <c r="CU6" s="605"/>
      <c r="CV6" s="605"/>
      <c r="CW6" s="605"/>
      <c r="CX6" s="606"/>
      <c r="CY6" s="606"/>
      <c r="CZ6" s="606"/>
      <c r="DA6" s="606"/>
      <c r="DB6" s="607"/>
      <c r="DC6" s="1584"/>
      <c r="DD6" s="1584"/>
      <c r="DE6" s="1584"/>
      <c r="DF6" s="1584"/>
      <c r="DG6" s="1584"/>
      <c r="DH6" s="1584"/>
      <c r="DI6" s="1584"/>
      <c r="DJ6" s="1584"/>
      <c r="DK6" s="1584"/>
      <c r="DL6" s="1584"/>
      <c r="DM6" s="1584"/>
      <c r="DN6" s="1584"/>
      <c r="DO6" s="1584"/>
      <c r="DP6" s="1584"/>
      <c r="DQ6" s="1584"/>
      <c r="DR6" s="1584"/>
      <c r="DS6" s="1584"/>
    </row>
    <row r="7" customHeight="1" ht="13.5" x14ac:dyDescent="0.2">
      <c r="A7" s="1584"/>
      <c r="B7" s="1584"/>
      <c r="C7" s="13"/>
      <c r="D7" s="120">
        <f>IF(ISNUMBER(FIND("EN",BU7)),IF(ISNUMBER(FIND("FCC",BU7)),IF(ISNUMBER(FIND("ISED",BU7)),CONCATENATE(Overview!$V$10,";",Overview!$S$11,";",Overview!$S$12),CONCATENATE(Overview!$V$10,";",Overview!$S$11)),IF(ISNUMBER(FIND("ISED",BU7)),CONCATENATE(Overview!$V$10,";",Overview!$S$12),Overview!$V$10)),IF(ISNUMBER(FIND("FCC",BU7)),IF(ISNUMBER(FIND("ISED",BU7)),CONCATENATE(Overview!$S$11,";",Overview!$S$12),"IEEE Std 1528™"),Overview!$S$12))</f>
        <v/>
      </c>
      <c r="E7" s="120">
        <f>IF(ISNUMBER(FIND("EN",BU7)),IF(ISNUMBER(FIND("FCC",BU7)),IF(ISNUMBER(FIND("ISED",BU7)),CONCATENATE(Overview!$AB$10,";",Overview!$Y$11,";",Overview!$Y$12),CONCATENATE(Overview!$AB$10,";",Overview!$Y$11)),IF(ISNUMBER(FIND("ISED",BU7)),CONCATENATE(Overview!$AB$10,";",Overview!$Y$12),Overview!$AB$10)),IF(ISNUMBER(FIND("FCC",BU7)),IF(ISNUMBER(FIND("ISED",BU7)),CONCATENATE(Overview!$Y$11,";",Overview!$Y$12),"IEEE Std 1528™"),Overview!$Y$12))</f>
        <v/>
      </c>
      <c r="F7" s="672"/>
      <c r="G7" s="130">
        <f>BV7</f>
        <v/>
      </c>
      <c r="H7" s="1495"/>
      <c r="I7" s="115"/>
      <c r="J7" s="130" t="inlineStr">
        <is>
          <t>BT</t>
        </is>
      </c>
      <c r="K7" s="130" t="inlineStr">
        <is>
          <t>2.4 GHz</t>
        </is>
      </c>
      <c r="L7" s="115"/>
      <c r="M7" s="119"/>
      <c r="N7" s="130"/>
      <c r="O7" s="131"/>
      <c r="P7" s="6070"/>
      <c r="Q7" s="131"/>
      <c r="R7" s="131"/>
      <c r="S7" s="130"/>
      <c r="T7" s="130">
        <v>39</v>
      </c>
      <c r="U7" s="130">
        <v>2480</v>
      </c>
      <c r="V7" s="119"/>
      <c r="W7" s="692"/>
      <c r="X7" s="119"/>
      <c r="Y7" s="119"/>
      <c r="Z7" s="119"/>
      <c r="AA7" s="115"/>
      <c r="AB7" s="115"/>
      <c r="AC7" s="115"/>
      <c r="AD7" s="115"/>
      <c r="AE7" s="115"/>
      <c r="AF7" s="115"/>
      <c r="AG7" s="807"/>
      <c r="AH7" s="1303">
        <f>IF(CB7="","",CB7)</f>
        <v/>
      </c>
      <c r="AI7" s="129"/>
      <c r="AJ7" s="129"/>
      <c r="AK7" s="119"/>
      <c r="AL7" s="115"/>
      <c r="AM7" s="119"/>
      <c r="AN7" s="119"/>
      <c r="AO7" s="119"/>
      <c r="AP7" s="119"/>
      <c r="AQ7" s="128"/>
      <c r="AR7" s="119"/>
      <c r="AS7" s="119"/>
      <c r="AT7" s="128"/>
      <c r="AU7" s="119"/>
      <c r="AV7" s="119"/>
      <c r="AW7" s="119"/>
      <c r="AX7" s="119"/>
      <c r="AY7" s="119"/>
      <c r="AZ7" s="119"/>
      <c r="BA7" s="119"/>
      <c r="BB7" s="119"/>
      <c r="BC7" s="119"/>
      <c r="BD7" s="119"/>
      <c r="BE7" s="132">
        <f>CF7</f>
        <v/>
      </c>
      <c r="BF7" s="133">
        <f>CG7</f>
        <v/>
      </c>
      <c r="BG7" s="121">
        <f>BE7</f>
        <v/>
      </c>
      <c r="BH7" s="133">
        <f>CH7</f>
        <v/>
      </c>
      <c r="BI7" s="133">
        <f>CI7</f>
        <v/>
      </c>
      <c r="BJ7" s="117"/>
      <c r="BK7" s="812">
        <f>Overview!$E$7</f>
        <v/>
      </c>
      <c r="BL7" s="117"/>
      <c r="BM7" s="122">
        <f>CJ7</f>
        <v/>
      </c>
      <c r="BN7" s="812">
        <f>Overview!$P$153</f>
        <v/>
      </c>
      <c r="BO7" s="117" t="inlineStr">
        <is>
          <t>Modo: LE</t>
        </is>
      </c>
      <c r="BP7" s="117"/>
      <c r="BQ7" s="115"/>
      <c r="BR7" s="1478"/>
      <c r="BS7" s="1584"/>
      <c r="BT7" s="2222" t="inlineStr">
        <is>
          <t>BT</t>
        </is>
      </c>
      <c r="BU7" s="2222"/>
      <c r="BV7" s="366"/>
      <c r="BW7" s="2223" t="inlineStr">
        <is>
          <t>2.4 GHz</t>
        </is>
      </c>
      <c r="BX7" s="2224"/>
      <c r="BY7" s="2225">
        <v>39</v>
      </c>
      <c r="BZ7" s="2225">
        <v>2480</v>
      </c>
      <c r="CA7" s="2226"/>
      <c r="CB7" s="2227"/>
      <c r="CC7" s="2228"/>
      <c r="CD7" s="2229"/>
      <c r="CE7" s="369"/>
      <c r="CF7" s="1516"/>
      <c r="CG7" s="1517"/>
      <c r="CH7" s="1517"/>
      <c r="CI7" s="1518"/>
      <c r="CJ7" s="1519"/>
      <c r="CK7" s="1518"/>
      <c r="CL7" s="1653"/>
      <c r="CM7" s="614"/>
      <c r="CN7" s="614"/>
      <c r="CO7" s="617"/>
      <c r="CP7" s="617"/>
      <c r="CQ7" s="617"/>
      <c r="CR7" s="617"/>
      <c r="CS7" s="625"/>
      <c r="CT7" s="605"/>
      <c r="CU7" s="605"/>
      <c r="CV7" s="605"/>
      <c r="CW7" s="605"/>
      <c r="CX7" s="606"/>
      <c r="CY7" s="606"/>
      <c r="CZ7" s="606"/>
      <c r="DA7" s="606"/>
      <c r="DB7" s="607"/>
      <c r="DC7" s="1584"/>
      <c r="DD7" s="1584"/>
      <c r="DE7" s="1584"/>
      <c r="DF7" s="1584"/>
      <c r="DG7" s="1584"/>
      <c r="DH7" s="1584"/>
      <c r="DI7" s="1584"/>
      <c r="DJ7" s="1584"/>
      <c r="DK7" s="1584"/>
      <c r="DL7" s="1584"/>
      <c r="DM7" s="1584"/>
      <c r="DN7" s="1584"/>
      <c r="DO7" s="1584"/>
      <c r="DP7" s="1584"/>
      <c r="DQ7" s="1584"/>
      <c r="DR7" s="1584"/>
      <c r="DS7" s="1584"/>
    </row>
  </sheetData>
  <sheetProtection sheet="1" autoFilter="0"/>
  <autoFilter ref="C2:DB7" xr:uid="{00000000-0009-0000-0000-000009000000}"/>
  <conditionalFormatting sqref="CC3:CD3">
    <cfRule type="expression" dxfId="123" priority="146">
      <formula>$CB3&lt;&gt;""</formula>
    </cfRule>
  </conditionalFormatting>
  <conditionalFormatting sqref="CC4">
    <cfRule type="expression" dxfId="122" priority="145">
      <formula>$CB4&lt;&gt;""</formula>
    </cfRule>
  </conditionalFormatting>
  <conditionalFormatting sqref="CD4">
    <cfRule type="expression" dxfId="121" priority="143">
      <formula>$CB4&lt;&gt;""</formula>
    </cfRule>
  </conditionalFormatting>
  <conditionalFormatting sqref="CC5:CC7">
    <cfRule type="expression" dxfId="120" priority="141">
      <formula>$CB5&lt;&gt;""</formula>
    </cfRule>
  </conditionalFormatting>
  <conditionalFormatting sqref="CD5:CD7">
    <cfRule type="expression" dxfId="119" priority="140">
      <formula>$CB5&lt;&gt;""</formula>
    </cfRule>
  </conditionalFormatting>
  <conditionalFormatting sqref="CB3">
    <cfRule type="expression" dxfId="118" priority="132">
      <formula>$CC3&lt;&gt;""</formula>
    </cfRule>
  </conditionalFormatting>
  <conditionalFormatting sqref="CB4:CB7">
    <cfRule type="expression" dxfId="117" priority="131">
      <formula>$CC4&lt;&gt;""</formula>
    </cfRule>
  </conditionalFormatting>
  <dataValidations count="7">
    <dataValidation type="list" allowBlank="1" showErrorMessage="1" sqref="AG3:AG7" xr:uid="{00000000-0002-0000-0900-000002000000}">
      <formula1>"F,I,N/A,P"</formula1>
    </dataValidation>
    <dataValidation type="list" allowBlank="1" showErrorMessage="1" sqref="AF3:AF7" xr:uid="{00000000-0002-0000-0900-000003000000}">
      <formula1>"10-g,1-g"</formula1>
    </dataValidation>
    <dataValidation type="decimal" allowBlank="1" showErrorMessage="1" sqref="AK3:AK7 AA3:AA7" xr:uid="{00000000-0002-0000-0900-000005000000}">
      <formula1>0</formula1>
      <formula2>1000</formula2>
    </dataValidation>
    <dataValidation type="decimal" allowBlank="1" showErrorMessage="1" sqref="BD3:BD7" xr:uid="{00000000-0002-0000-0900-000006000000}">
      <formula1>0</formula1>
      <formula2>100</formula2>
    </dataValidation>
    <dataValidation type="decimal" allowBlank="1" showErrorMessage="1" sqref="AE3:AE7" xr:uid="{00000000-0002-0000-0900-000007000000}">
      <formula1>0</formula1>
      <formula2>200</formula2>
    </dataValidation>
    <dataValidation type="decimal" allowBlank="1" showErrorMessage="1" sqref="AQ3:AQ7" xr:uid="{00000000-0002-0000-0900-000008000000}">
      <formula1>2</formula1>
      <formula2>1000</formula2>
    </dataValidation>
    <dataValidation type="decimal" allowBlank="1" showErrorMessage="1" sqref="AS3:AS7 AX3:AX7 AM3:AN7 AI3:AJ7" xr:uid="{00000000-0002-0000-0900-000009000000}">
      <formula1>-100</formula1>
      <formula2>100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CZ1154"/>
  <sheetViews>
    <sheetView zoomScaleNormal="100" workbookViewId="0">
      <selection activeCell="BW12" sqref="BW12:BW17"/>
    </sheetView>
  </sheetViews>
  <sheetFormatPr baseColWidth="10" defaultRowHeight="12.75" x14ac:dyDescent="0.2"/>
  <cols>
    <col min="1" max="1" width="3.42578125" customWidth="1"/>
    <col min="2" max="57" width="11.42578125" hidden="1" customWidth="1"/>
    <col min="58" max="58" width="22" hidden="1" customWidth="1"/>
    <col min="59" max="69" width="11.42578125" hidden="1" customWidth="1"/>
    <col min="70" max="70" width="11.42578125" customWidth="1"/>
    <col min="71" max="71" width="6.85546875" bestFit="1" customWidth="1"/>
    <col min="73" max="73" width="15.42578125" customWidth="1"/>
    <col min="74" max="74" width="16.42578125" bestFit="1" customWidth="1"/>
    <col min="75" max="75" width="15.5703125" bestFit="1" customWidth="1"/>
    <col min="76" max="76" width="14.42578125" bestFit="1" customWidth="1"/>
    <col min="77" max="77" width="18.85546875" bestFit="1" customWidth="1"/>
    <col min="78" max="78" width="13.5703125" bestFit="1" customWidth="1"/>
    <col min="79" max="79" width="28.42578125" bestFit="1" customWidth="1"/>
    <col min="80" max="80" width="34.5703125" bestFit="1" customWidth="1"/>
    <col min="81" max="81" width="9" bestFit="1" customWidth="1"/>
    <col min="82" max="103" width="11.42578125" hidden="1" customWidth="1"/>
    <col min="104" max="104" width="25.85546875" customWidth="1"/>
  </cols>
  <sheetData>
    <row r="1" spans="1:104" ht="13.5" thickBot="1" x14ac:dyDescent="0.25">
      <c r="A1" s="7699"/>
      <c r="B1" s="7699"/>
      <c r="C1" s="7702"/>
      <c r="D1" s="7702"/>
      <c r="E1" s="7702"/>
      <c r="F1" s="7702"/>
      <c r="G1" s="7702"/>
      <c r="H1" s="7702"/>
      <c r="I1" s="7702"/>
      <c r="J1" s="7702"/>
      <c r="K1" s="7702"/>
      <c r="L1" s="7702"/>
      <c r="M1" s="7702"/>
      <c r="N1" s="7702"/>
      <c r="O1" s="7702"/>
      <c r="P1" s="7702"/>
      <c r="Q1" s="7702"/>
      <c r="R1" s="7702"/>
      <c r="S1" s="7702"/>
      <c r="T1" s="7702"/>
      <c r="U1" s="7702"/>
      <c r="V1" s="7702"/>
      <c r="W1" s="7702"/>
      <c r="X1" s="7702"/>
      <c r="Y1" s="7702"/>
      <c r="Z1" s="7702"/>
      <c r="AA1" s="7702"/>
      <c r="AB1" s="7702"/>
      <c r="AC1" s="7702"/>
      <c r="AD1" s="7702"/>
      <c r="AE1" s="7702"/>
      <c r="AF1" s="7702"/>
      <c r="AG1" s="7702"/>
      <c r="AH1" s="7702"/>
      <c r="AI1" s="7702"/>
      <c r="AJ1" s="7702"/>
      <c r="AK1" s="7702"/>
      <c r="AL1" s="7702"/>
      <c r="AM1" s="7702"/>
      <c r="AN1" s="7702"/>
      <c r="AO1" s="7702"/>
      <c r="AP1" s="7702"/>
      <c r="AQ1" s="7702"/>
      <c r="AR1" s="7702"/>
      <c r="AS1" s="7702"/>
      <c r="AT1" s="7702"/>
      <c r="AU1" s="7702"/>
      <c r="AV1" s="7702"/>
      <c r="AW1" s="7702"/>
      <c r="AX1" s="7702"/>
      <c r="AY1" s="7702"/>
      <c r="AZ1" s="7702"/>
      <c r="BA1" s="7702"/>
      <c r="BB1" s="7702"/>
      <c r="BC1" s="7702"/>
      <c r="BD1" s="7702"/>
      <c r="BE1" s="7702"/>
      <c r="BF1" s="7702"/>
      <c r="BG1" s="7702"/>
      <c r="BH1" s="7702"/>
      <c r="BI1" s="7702"/>
      <c r="BJ1" s="7702"/>
      <c r="BK1" s="7702"/>
      <c r="BL1" s="7702"/>
      <c r="BM1" s="7702"/>
      <c r="BN1" s="7702"/>
      <c r="BO1" s="7702"/>
      <c r="BP1" s="7702"/>
      <c r="BQ1" s="7702"/>
      <c r="BR1" s="7702"/>
      <c r="BS1" s="7702"/>
      <c r="BT1" s="7702"/>
      <c r="BU1" s="7702"/>
      <c r="BV1" s="7702"/>
      <c r="BW1" s="7702"/>
      <c r="BX1" s="7702"/>
      <c r="BY1" s="7702"/>
      <c r="BZ1" s="7702"/>
      <c r="CA1" s="7702"/>
      <c r="CB1" s="7702"/>
      <c r="CC1" s="7702"/>
      <c r="CD1" s="7811" t="inlineStr">
        <is>
          <t>Targets</t>
        </is>
      </c>
      <c r="CE1" s="8308" t="inlineStr">
        <is>
          <t>Lists</t>
        </is>
      </c>
      <c r="CF1" s="8309"/>
      <c r="CG1" s="8309"/>
      <c r="CH1" s="8309"/>
      <c r="CI1" s="8309"/>
      <c r="CJ1" s="8310"/>
      <c r="CK1" s="7795"/>
      <c r="CL1" s="7786"/>
      <c r="CM1" s="7786"/>
      <c r="CN1" s="7786"/>
      <c r="CO1" s="7786"/>
      <c r="CP1" s="7786"/>
      <c r="CQ1" s="7786"/>
      <c r="CR1" s="7786"/>
      <c r="CS1" s="7786"/>
      <c r="CT1" s="7786"/>
      <c r="CU1" s="7786"/>
      <c r="CV1" s="7702"/>
      <c r="CW1" s="7702"/>
      <c r="CX1" s="7702"/>
      <c r="CY1" s="7702"/>
      <c r="CZ1" s="7702"/>
    </row>
    <row r="2" spans="1:104" ht="16.5" thickBot="1" x14ac:dyDescent="0.3">
      <c r="A2" s="7699"/>
      <c r="B2" s="7699"/>
      <c r="C2" s="7776" t="inlineStr">
        <is>
          <t>TR</t>
        </is>
      </c>
      <c r="D2" s="7776" t="inlineStr">
        <is>
          <t>Test specification</t>
        </is>
      </c>
      <c r="E2" s="7776" t="inlineStr">
        <is>
          <t>Version</t>
        </is>
      </c>
      <c r="F2" s="7776" t="inlineStr">
        <is>
          <t>Test case</t>
        </is>
      </c>
      <c r="G2" s="7992" t="inlineStr">
        <is>
          <t>Module Port</t>
        </is>
      </c>
      <c r="H2" s="7992" t="inlineStr">
        <is>
          <t>Antenna</t>
        </is>
      </c>
      <c r="I2" s="7776" t="inlineStr">
        <is>
          <t>TX Configuration</t>
        </is>
      </c>
      <c r="J2" s="7776" t="inlineStr">
        <is>
          <t>Technology</t>
        </is>
      </c>
      <c r="K2" s="7776" t="inlineStr">
        <is>
          <t>Band</t>
        </is>
      </c>
      <c r="L2" s="7776" t="inlineStr">
        <is>
          <t>SCS (kHz)</t>
        </is>
      </c>
      <c r="M2" s="7776" t="inlineStr">
        <is>
          <t>Bandwidth (MHz)</t>
        </is>
      </c>
      <c r="N2" s="7776" t="inlineStr">
        <is>
          <t>Modulation</t>
        </is>
      </c>
      <c r="O2" s="7776" t="inlineStr">
        <is>
          <t>MPR</t>
        </is>
      </c>
      <c r="P2" s="7776" t="inlineStr">
        <is>
          <t>UL RB Allocation</t>
        </is>
      </c>
      <c r="Q2" s="7776" t="inlineStr">
        <is>
          <t>UL RB Start</t>
        </is>
      </c>
      <c r="R2" s="7776" t="inlineStr">
        <is>
          <t>Mode</t>
        </is>
      </c>
      <c r="S2" s="7776" t="inlineStr">
        <is>
          <t>Channel Number</t>
        </is>
      </c>
      <c r="T2" s="7776" t="inlineStr">
        <is>
          <t>Frequency (MHz)</t>
        </is>
      </c>
      <c r="U2" s="7776" t="inlineStr">
        <is>
          <t>Data Rate</t>
        </is>
      </c>
      <c r="V2" s="7991" t="inlineStr">
        <is>
          <t>Duty Cycle (%)</t>
        </is>
      </c>
      <c r="W2" s="7776" t="inlineStr">
        <is>
          <t>Uplink Slots</t>
        </is>
      </c>
      <c r="X2" s="7776" t="inlineStr">
        <is>
          <t>Subtest</t>
        </is>
      </c>
      <c r="Y2" s="7776" t="inlineStr">
        <is>
          <t>PCL</t>
        </is>
      </c>
      <c r="Z2" s="7776" t="inlineStr">
        <is>
          <t>Target Permitivity (ε)</t>
        </is>
      </c>
      <c r="AA2" s="7776" t="inlineStr">
        <is>
          <t>Target Conductivity (σ (S/m))</t>
        </is>
      </c>
      <c r="AB2" s="7776" t="inlineStr">
        <is>
          <t>Exposure Conditions</t>
        </is>
      </c>
      <c r="AC2" s="7776" t="inlineStr">
        <is>
          <t>Position</t>
        </is>
      </c>
      <c r="AD2" s="7776" t="inlineStr">
        <is>
          <t>Distance (mm)</t>
        </is>
      </c>
      <c r="AE2" s="7776" t="inlineStr">
        <is>
          <t>SAR over</t>
        </is>
      </c>
      <c r="AF2" t="inlineStr">
        <is>
          <t>Verdict</t>
        </is>
      </c>
      <c r="AG2" s="7777" t="inlineStr">
        <is>
          <t>Average Output Power (dBm)</t>
        </is>
      </c>
      <c r="AH2" s="7778" t="inlineStr">
        <is>
          <t>Frame Average Output Power (dBm)</t>
        </is>
      </c>
      <c r="AI2" s="7778" t="inlineStr">
        <is>
          <t>Burst Average Output Power (dBm)</t>
        </is>
      </c>
      <c r="AJ2" s="7777" t="inlineStr">
        <is>
          <t>Measured Permittivity (ε)</t>
        </is>
      </c>
      <c r="AK2" s="7777" t="inlineStr">
        <is>
          <t>Measured Conductivity (σ (S/m))</t>
        </is>
      </c>
      <c r="AL2" s="7777" t="inlineStr">
        <is>
          <t>Deviation Permittivity (%)</t>
        </is>
      </c>
      <c r="AM2" s="7777" t="inlineStr">
        <is>
          <t>Deviation Conductivity (%)</t>
        </is>
      </c>
      <c r="AN2" s="7777" t="inlineStr">
        <is>
          <t>Fast SAR (W/Kg)</t>
        </is>
      </c>
      <c r="AO2" s="7777" t="inlineStr">
        <is>
          <t>SAR (W/Kg)</t>
        </is>
      </c>
      <c r="AP2" s="7777" t="inlineStr">
        <is>
          <t>1 W Target SAR (W/Kg)</t>
        </is>
      </c>
      <c r="AQ2" s="7777" t="inlineStr">
        <is>
          <t>1 W Nor. SAR (W/Kg)</t>
        </is>
      </c>
      <c r="AR2" s="7777" t="inlineStr">
        <is>
          <t>Drift (%)</t>
        </is>
      </c>
      <c r="AS2" s="7777" t="inlineStr">
        <is>
          <t>Estimated SAR 10-g (W/Kg)</t>
        </is>
      </c>
      <c r="AT2" s="7777" t="inlineStr">
        <is>
          <t>SAR 10-g (W/Kg)</t>
        </is>
      </c>
      <c r="AU2" s="7777" t="inlineStr">
        <is>
          <t>Estimated SAR 1-g (W/Kg)</t>
        </is>
      </c>
      <c r="AV2" s="7777" t="inlineStr">
        <is>
          <t>SAR 1-g (W/Kg)</t>
        </is>
      </c>
      <c r="AW2" s="7777" t="inlineStr">
        <is>
          <t>Power Drift (%)</t>
        </is>
      </c>
      <c r="AX2" s="7777" t="inlineStr">
        <is>
          <t>Scale factor (-)</t>
        </is>
      </c>
      <c r="AY2" s="7777" t="inlineStr">
        <is>
          <t>Reported SAR 10-g (W/Kg)</t>
        </is>
      </c>
      <c r="AZ2" s="7777" t="inlineStr">
        <is>
          <t>Reported SAR 1-g (W/Kg)</t>
        </is>
      </c>
      <c r="BA2" s="7777" t="inlineStr">
        <is>
          <t>Limit SAR 
10-g (W/kg)</t>
        </is>
      </c>
      <c r="BB2" s="7777" t="inlineStr">
        <is>
          <t>Limit SAR 
1-g (W/kg)</t>
        </is>
      </c>
      <c r="BC2" s="7777" t="inlineStr">
        <is>
          <t>Plot No. (-)</t>
        </is>
      </c>
      <c r="BD2" s="7779" t="inlineStr">
        <is>
          <t>Date of Execution</t>
        </is>
      </c>
      <c r="BE2" s="7780" t="inlineStr">
        <is>
          <t>Duration</t>
        </is>
      </c>
      <c r="BF2" s="7779" t="inlineStr">
        <is>
          <t>Date of Setup</t>
        </is>
      </c>
      <c r="BG2" s="7780" t="inlineStr">
        <is>
          <t>Setup Duration</t>
        </is>
      </c>
      <c r="BH2" s="7780" t="inlineStr">
        <is>
          <t>Samples</t>
        </is>
      </c>
      <c r="BI2" s="7780" t="inlineStr">
        <is>
          <t>Operation Mode</t>
        </is>
      </c>
      <c r="BJ2" s="7780" t="inlineStr">
        <is>
          <t>Test Operator</t>
        </is>
      </c>
      <c r="BK2" s="7780" t="inlineStr">
        <is>
          <t>Uncertainty</t>
        </is>
      </c>
      <c r="BL2" s="7977" t="inlineStr">
        <is>
          <t>Room</t>
        </is>
      </c>
      <c r="BM2" s="7780" t="inlineStr">
        <is>
          <t>Used Test Equipment</t>
        </is>
      </c>
      <c r="BN2" s="7780" t="inlineStr">
        <is>
          <t>Comment</t>
        </is>
      </c>
      <c r="BO2" s="7780" t="inlineStr">
        <is>
          <t>Bug tracking link</t>
        </is>
      </c>
      <c r="BP2" s="7780" t="inlineStr">
        <is>
          <t>Result filename</t>
        </is>
      </c>
      <c r="BQ2" s="7780" t="inlineStr">
        <is>
          <t>Env. Conditions</t>
        </is>
      </c>
      <c r="BR2" s="7702"/>
      <c r="BS2" s="8292" t="str">
        <f>CONCATENATE(BU12," MHz")</f>
        <v xml:space="preserve"> MHz</v>
      </c>
      <c r="BT2" s="7710"/>
      <c r="BU2" s="7706"/>
      <c r="BV2" s="7706"/>
      <c r="BW2" s="7706"/>
      <c r="BX2" s="7706"/>
      <c r="BY2" s="7706"/>
      <c r="BZ2" s="7706"/>
      <c r="CA2" s="7996"/>
      <c r="CB2" s="7706"/>
      <c r="CC2" s="7707"/>
      <c r="CD2" s="7812">
        <f>IF(CB9="Head",LOOKUP(CD4,$CI$42:$CI$85,$CG$42:$CG$85),IF(CB9="Body",LOOKUP(CD4,$CI$42:$CI$81,$CH$42:$CH$85),""))</f>
        <v>10.9</v>
      </c>
      <c r="CE2" s="7804" t="inlineStr">
        <is>
          <t>Sondas</t>
        </is>
      </c>
      <c r="CF2" s="7795" t="inlineStr">
        <is>
          <t>EX3DV4 - SN 7461</t>
        </is>
      </c>
      <c r="CG2" s="7795"/>
      <c r="CH2" s="7795"/>
      <c r="CI2" s="7795"/>
      <c r="CJ2" s="7805"/>
      <c r="CK2" s="7795"/>
      <c r="CL2" s="8311" t="inlineStr">
        <is>
          <t>TABLE OF RESULTS FOR TACS4</t>
        </is>
      </c>
      <c r="CM2" s="8311"/>
      <c r="CN2" s="8311"/>
      <c r="CO2" s="8311"/>
      <c r="CP2" s="8311"/>
      <c r="CQ2" s="8311"/>
      <c r="CR2" s="8311"/>
      <c r="CS2" s="8311"/>
      <c r="CT2" s="8311"/>
      <c r="CU2" s="8311"/>
      <c r="CV2" s="8307" t="inlineStr">
        <is>
          <t>Test Duration (min)</t>
        </is>
      </c>
      <c r="CW2" s="8305" t="inlineStr">
        <is>
          <t>Setup duration (min)</t>
        </is>
      </c>
      <c r="CX2" s="8305" t="inlineStr">
        <is>
          <t>Room</t>
        </is>
      </c>
      <c r="CY2" s="8305" t="inlineStr">
        <is>
          <t>Certification</t>
        </is>
      </c>
      <c r="CZ2" s="7702"/>
    </row>
    <row r="3" spans="1:104" ht="12.75" customHeight="1" thickBot="1" x14ac:dyDescent="0.25">
      <c r="A3" s="7699"/>
      <c r="C3" s="7772"/>
      <c r="D3" s="7972" t="str">
        <f>IF(ISNUMBER(FIND("EN",CY4)),IF(ISNUMBER(FIND("FCC",CY4)),IF(ISNUMBER(FIND("ISED",CY4)),CONCATENATE(Overview!$V$10,";",Overview!$S$11,";",Overview!$S$12),CONCATENATE(Overview!$V$10,";",Overview!$S$11)),IF(ISNUMBER(FIND("ISED",CY4)),CONCATENATE(Overview!$V$10,";",Overview!$S$12),Overview!$V$10)),IF(ISNUMBER(FIND("FCC",CY4)),IF(ISNUMBER(FIND("ISED",CY4)),CONCATENATE(Overview!$S$11,";",Overview!$S$12),"IEEE Std 1528™"),Overview!$S$12))</f>
        <v>EN 62209-2;IEEE Std 1528™;IEC/IEEE 62209-1528</v>
      </c>
      <c r="E3" s="7972" t="str">
        <f>IF(ISNUMBER(FIND("EN",CY4)),IF(ISNUMBER(FIND("FCC",CY4)),IF(ISNUMBER(FIND("ISED",CY4)),CONCATENATE(Overview!$AB$10,";",Overview!$Y$11,";",Overview!$Y$12),CONCATENATE(Overview!$AB$10,";",Overview!$Y$11)),IF(ISNUMBER(FIND("ISED",CY4)),CONCATENATE(Overview!$AB$10,";",Overview!$Y$12),Overview!$AB$10)),IF(ISNUMBER(FIND("FCC",CY4)),IF(ISNUMBER(FIND("ISED",CY4)),CONCATENATE(Overview!$Y$11,";",Overview!$Y$12),"IEEE Std 1528™"),Overview!$Y$12))</f>
        <v>2010/A1:2019;2013;2020</v>
      </c>
      <c r="F3" s="7969" t="inlineStr">
        <is>
          <t>4.1</t>
        </is>
      </c>
      <c r="G3" s="7995"/>
      <c r="H3" s="7994"/>
      <c r="I3" s="7770"/>
      <c r="J3" s="7817"/>
      <c r="K3" s="7817"/>
      <c r="L3" s="7770"/>
      <c r="M3" s="7773"/>
      <c r="N3" s="7773"/>
      <c r="O3" s="7783"/>
      <c r="P3" s="7783"/>
      <c r="Q3" s="7783"/>
      <c r="R3" s="7773"/>
      <c r="S3" s="7773"/>
      <c r="T3" s="7983" t="str">
        <f>CN4</f>
        <v/>
      </c>
      <c r="U3" s="7773"/>
      <c r="V3" s="7974"/>
      <c r="W3" s="7773"/>
      <c r="X3" s="7773"/>
      <c r="Y3" s="7773"/>
      <c r="Z3" s="7770"/>
      <c r="AA3" s="7770"/>
      <c r="AB3" s="7819" t="str">
        <f>CO4</f>
        <v/>
      </c>
      <c r="AC3" s="7818"/>
      <c r="AD3" s="7770"/>
      <c r="AE3" s="7816" t="str">
        <f>IF(CP4="1 gr.","1-g","10-g")</f>
        <v>10-g</v>
      </c>
      <c r="AF3" s="7975" t="inlineStr">
        <is>
          <t>P</t>
        </is>
      </c>
      <c r="AG3" s="7782"/>
      <c r="AH3" s="7782"/>
      <c r="AI3" s="7782"/>
      <c r="AJ3" s="7773"/>
      <c r="AK3" s="7770"/>
      <c r="AL3" s="7773"/>
      <c r="AM3" s="7773"/>
      <c r="AN3" s="7820" t="str">
        <f>CQ4</f>
        <v/>
      </c>
      <c r="AO3" s="7820" t="str">
        <f>CR4</f>
        <v/>
      </c>
      <c r="AP3" s="7820" t="str">
        <f>CS4</f>
        <v/>
      </c>
      <c r="AQ3" s="7820" t="str">
        <f>CT4</f>
        <v/>
      </c>
      <c r="AR3" s="7820" t="str">
        <f>CU4</f>
        <v/>
      </c>
      <c r="AS3" s="7781"/>
      <c r="AT3" s="7773"/>
      <c r="AU3" s="7773"/>
      <c r="AV3" s="7773"/>
      <c r="AW3" s="7773"/>
      <c r="AX3" s="7773"/>
      <c r="AY3" s="7773"/>
      <c r="AZ3" s="7773"/>
      <c r="BA3" s="7773"/>
      <c r="BB3" s="7773"/>
      <c r="BC3" s="7773"/>
      <c r="BD3" s="7971" t="str">
        <f>CM4</f>
        <v/>
      </c>
      <c r="BE3" s="7970">
        <f>CV4*60</f>
        <v>1800</v>
      </c>
      <c r="BF3" s="7774">
        <f>BE6</f>
        <v>1800</v>
      </c>
      <c r="BG3" s="7970">
        <f>CW4*60</f>
        <v>600</v>
      </c>
      <c r="BH3" s="8111" t="inlineStr">
        <is>
          <t>S/00</t>
        </is>
      </c>
      <c r="BI3" s="7771"/>
      <c r="BJ3" s="7976">
        <f>Overview!$E$7</f>
        <v>0</v>
      </c>
      <c r="BK3" s="7771"/>
      <c r="BL3" s="7981" t="str">
        <f>CX4</f>
        <v>Dasy6</v>
      </c>
      <c r="BM3" s="7976" t="str">
        <f>Overview!$P$153</f>
        <v/>
      </c>
      <c r="BN3" s="7771"/>
      <c r="BO3" s="7771"/>
      <c r="BP3" s="7769"/>
      <c r="BQ3" s="7988" t="inlineStr">
        <is>
          <t>N/A</t>
        </is>
      </c>
      <c r="BR3" s="7702"/>
      <c r="BS3" s="8293"/>
      <c r="BT3" s="7705"/>
      <c r="BU3" s="7678" t="inlineStr">
        <is>
          <t>Calentamiento:</t>
        </is>
      </c>
      <c r="BV3" s="7717"/>
      <c r="BW3" s="7702"/>
      <c r="BX3" s="7679" t="inlineStr">
        <is>
          <t>Temperatura:</t>
        </is>
      </c>
      <c r="BY3" s="7721" t="e">
        <f>AVERAGE(BW6:BW7)</f>
        <v>#DIV/0!</v>
      </c>
      <c r="BZ3" s="7702"/>
      <c r="CA3" s="7997" t="inlineStr">
        <is>
          <t>Fecha (yyyy-mm-dd hh:mm:ss):</t>
        </is>
      </c>
      <c r="CB3" s="7815"/>
      <c r="CC3" s="7708"/>
      <c r="CD3" s="7813">
        <f>IF(CB9="Head",INDEX($CG$42:$CG$85,MATCH(CD2,$CG$42:$CG$85,0)+1),IF(CB9="Body",INDEX($CH$42:$CH$85,MATCH(CD2,$CH$42:$CH$85,0)+1)))</f>
        <v>7.01</v>
      </c>
      <c r="CE3" s="7806"/>
      <c r="CF3" s="8312" t="inlineStr">
        <is>
          <t>EX3DV4 - SN 7766</t>
        </is>
      </c>
      <c r="CG3" s="8312"/>
      <c r="CH3" s="8312"/>
      <c r="CI3" s="7795"/>
      <c r="CJ3" s="7805"/>
      <c r="CK3" s="7795"/>
      <c r="CL3" s="7701" t="inlineStr">
        <is>
          <t>Test case</t>
        </is>
      </c>
      <c r="CM3" s="7753" t="inlineStr">
        <is>
          <t>Date
(yyyy/mm/dd)</t>
        </is>
      </c>
      <c r="CN3" s="7753" t="inlineStr">
        <is>
          <t>Frequency band
(MHz)</t>
        </is>
      </c>
      <c r="CO3" s="7753" t="inlineStr">
        <is>
          <t>Head/Body</t>
        </is>
      </c>
      <c r="CP3" s="7753" t="inlineStr">
        <is>
          <t>SAR over</t>
        </is>
      </c>
      <c r="CQ3" s="7753" t="inlineStr">
        <is>
          <t>Fast SAR
(W/kg)</t>
        </is>
      </c>
      <c r="CR3" s="7753" t="inlineStr">
        <is>
          <t>SAR
(W/kg)</t>
        </is>
      </c>
      <c r="CS3" s="7753" t="inlineStr">
        <is>
          <t>1 W Target
SAR (W/kg)</t>
        </is>
      </c>
      <c r="CT3" s="7753" t="inlineStr">
        <is>
          <t>1 W Norm.
SAR (W/kg)</t>
        </is>
      </c>
      <c r="CU3" s="7753" t="inlineStr">
        <is>
          <t>Drift
(%)</t>
        </is>
      </c>
      <c r="CV3" s="8307"/>
      <c r="CW3" s="8306"/>
      <c r="CX3" s="8306"/>
      <c r="CY3" s="8306"/>
      <c r="CZ3" s="7702"/>
    </row>
    <row r="4" spans="1:104" ht="13.5" thickBot="1" x14ac:dyDescent="0.25">
      <c r="A4" s="7699"/>
      <c r="C4" s="7772"/>
      <c r="D4" s="7972" t="str">
        <f>IF(ISNUMBER(FIND("EN",CY5)),IF(ISNUMBER(FIND("FCC",CY5)),IF(ISNUMBER(FIND("ISED",CY5)),CONCATENATE(Overview!$V$10,";",Overview!$S$11,";",Overview!$S$12),CONCATENATE(Overview!$V$10,";",Overview!$S$11)),IF(ISNUMBER(FIND("ISED",CY5)),CONCATENATE(Overview!$V$10,";",Overview!$S$12),Overview!$V$10)),IF(ISNUMBER(FIND("FCC",CY5)),IF(ISNUMBER(FIND("ISED",CY5)),CONCATENATE(Overview!$S$11,";",Overview!$S$12),"IEEE Std 1528™"),Overview!$S$12))</f>
        <v>EN 62209-2;IEEE Std 1528™;IEC/IEEE 62209-1528</v>
      </c>
      <c r="E4" s="7972" t="str">
        <f>IF(ISNUMBER(FIND("EN",CY5)),IF(ISNUMBER(FIND("FCC",CY5)),IF(ISNUMBER(FIND("ISED",CY5)),CONCATENATE(Overview!$AB$10,";",Overview!$Y$11,";",Overview!$Y$12),CONCATENATE(Overview!$AB$10,";",Overview!$Y$11)),IF(ISNUMBER(FIND("ISED",CY5)),CONCATENATE(Overview!$AB$10,";",Overview!$Y$12),Overview!$AB$10)),IF(ISNUMBER(FIND("FCC",CY5)),IF(ISNUMBER(FIND("ISED",CY5)),CONCATENATE(Overview!$Y$11,";",Overview!$Y$12),"IEEE Std 1528™"),Overview!$Y$12))</f>
        <v>2010/A1:2019;2013;2020</v>
      </c>
      <c r="F4" s="7969" t="inlineStr">
        <is>
          <t>4.1</t>
        </is>
      </c>
      <c r="G4" s="7995"/>
      <c r="H4" s="7994"/>
      <c r="I4" s="7770"/>
      <c r="J4" s="7817"/>
      <c r="K4" s="7817"/>
      <c r="L4" s="7770"/>
      <c r="M4" s="7773"/>
      <c r="N4" s="7773"/>
      <c r="O4" s="7783"/>
      <c r="P4" s="7783"/>
      <c r="Q4" s="7783"/>
      <c r="R4" s="7773"/>
      <c r="S4" s="7773"/>
      <c r="T4" s="7983" t="str">
        <f t="shared" ref="T4:T68" si="0">CN5</f>
        <v/>
      </c>
      <c r="U4" s="7773"/>
      <c r="V4" s="7974"/>
      <c r="W4" s="7773"/>
      <c r="X4" s="7773"/>
      <c r="Y4" s="7773"/>
      <c r="Z4" s="7770"/>
      <c r="AA4" s="7770"/>
      <c r="AB4" s="7819" t="str">
        <f t="shared" ref="AB4:AB68" si="1">CO5</f>
        <v/>
      </c>
      <c r="AC4" s="7818"/>
      <c r="AD4" s="7770"/>
      <c r="AE4" s="7816" t="str">
        <f t="shared" ref="AE4:AE68" si="2">IF(CP5="1 gr.","1-g","10-g")</f>
        <v>10-g</v>
      </c>
      <c r="AF4" s="7975" t="inlineStr">
        <is>
          <t>P</t>
        </is>
      </c>
      <c r="AG4" s="7782"/>
      <c r="AH4" s="7782"/>
      <c r="AI4" s="7782"/>
      <c r="AJ4" s="7773"/>
      <c r="AK4" s="7770"/>
      <c r="AL4" s="7773"/>
      <c r="AM4" s="7773"/>
      <c r="AN4" s="7820" t="str">
        <f t="shared" ref="AN4:AN68" si="3">CQ5</f>
        <v/>
      </c>
      <c r="AO4" s="7820" t="str">
        <f t="shared" ref="AO4:AO68" si="4">CR5</f>
        <v/>
      </c>
      <c r="AP4" s="7820" t="str">
        <f t="shared" ref="AP4:AP68" si="5">CS5</f>
        <v/>
      </c>
      <c r="AQ4" s="7820" t="str">
        <f t="shared" ref="AQ4:AQ68" si="6">CT5</f>
        <v/>
      </c>
      <c r="AR4" s="7820" t="str">
        <f t="shared" ref="AR4:AR68" si="7">CU5</f>
        <v/>
      </c>
      <c r="AS4" s="7781"/>
      <c r="AT4" s="7773"/>
      <c r="AU4" s="7773"/>
      <c r="AV4" s="7773"/>
      <c r="AW4" s="7773"/>
      <c r="AX4" s="7773"/>
      <c r="AY4" s="7773"/>
      <c r="AZ4" s="7773"/>
      <c r="BA4" s="7773"/>
      <c r="BB4" s="7773"/>
      <c r="BC4" s="7773"/>
      <c r="BD4" s="7971" t="str">
        <f t="shared" ref="BD4:BD68" si="8">CM5</f>
        <v/>
      </c>
      <c r="BE4" s="7970">
        <f t="shared" ref="BE4:BE68" si="9">CV5*60</f>
        <v>1800</v>
      </c>
      <c r="BF4" s="7774">
        <f t="shared" ref="BF4:BF68" si="10">BE7</f>
        <v>1800</v>
      </c>
      <c r="BG4" s="7970">
        <f t="shared" ref="BG4:BG68" si="11">CW5*60</f>
        <v>600</v>
      </c>
      <c r="BH4" s="8111" t="inlineStr">
        <is>
          <t>S/00</t>
        </is>
      </c>
      <c r="BI4" s="7771"/>
      <c r="BJ4" s="7976">
        <f>Overview!$E$7</f>
        <v>0</v>
      </c>
      <c r="BK4" s="7771"/>
      <c r="BL4" s="7981" t="str">
        <f t="shared" ref="BL4:BL68" si="12">CX5</f>
        <v>Dasy6</v>
      </c>
      <c r="BM4" s="7976" t="str">
        <f>Overview!$P$153</f>
        <v/>
      </c>
      <c r="BN4" s="7771"/>
      <c r="BO4" s="7771"/>
      <c r="BP4" s="7769"/>
      <c r="BQ4" s="7988" t="inlineStr">
        <is>
          <t>N/A</t>
        </is>
      </c>
      <c r="BR4" s="7702"/>
      <c r="BS4" s="8293"/>
      <c r="BT4" s="7705"/>
      <c r="BU4" s="7702"/>
      <c r="BV4" s="7702"/>
      <c r="BW4" s="7702"/>
      <c r="BX4" s="7702"/>
      <c r="BY4" s="7702"/>
      <c r="BZ4" s="7702"/>
      <c r="CA4" s="7998"/>
      <c r="CB4" s="7702"/>
      <c r="CC4" s="7708"/>
      <c r="CD4" s="7814">
        <f>MATCH(CB5,$CF$15:$CF$36,0)</f>
        <v>3</v>
      </c>
      <c r="CE4" s="7806"/>
      <c r="CF4" s="8312" t="inlineStr">
        <is>
          <t>EX3DV4 - SN 7875</t>
        </is>
      </c>
      <c r="CG4" s="8312"/>
      <c r="CH4" s="8312"/>
      <c r="CI4" s="7795"/>
      <c r="CJ4" s="7805"/>
      <c r="CK4" s="7795"/>
      <c r="CL4" s="7794" t="str">
        <f t="shared" ref="CL4:CL36" si="13">IF(CO4="","","4.1")</f>
        <v/>
      </c>
      <c r="CM4" s="7754" t="str">
        <f>IF(CB3&lt;&gt;"",BU28,"")</f>
        <v/>
      </c>
      <c r="CN4" s="7756" t="str">
        <f>IF(CB3&lt;&gt;"",BV28,"")</f>
        <v/>
      </c>
      <c r="CO4" s="7756" t="str">
        <f>IF(CB3&lt;&gt;"",BW28,"")</f>
        <v/>
      </c>
      <c r="CP4" s="7754" t="str">
        <f>IF(CB3&lt;&gt;"",BX28,"")</f>
        <v/>
      </c>
      <c r="CQ4" s="7755" t="str">
        <f>IF(CB3&lt;&gt;"",BY28,"")</f>
        <v/>
      </c>
      <c r="CR4" s="7755" t="str">
        <f>IF(CB3&lt;&gt;"",BZ28,"")</f>
        <v/>
      </c>
      <c r="CS4" s="7755" t="str">
        <f>IF(CB3&lt;&gt;"",CA28,"")</f>
        <v/>
      </c>
      <c r="CT4" s="7755" t="str">
        <f>IF(CB3&lt;&gt;"",CB28,"")</f>
        <v/>
      </c>
      <c r="CU4" s="7755" t="str">
        <f>IF(CB3&lt;&gt;"",CC28,"")</f>
        <v/>
      </c>
      <c r="CV4" s="7674">
        <v>30</v>
      </c>
      <c r="CW4" s="7674">
        <v>10</v>
      </c>
      <c r="CX4" s="7980" t="str">
        <f>CB6</f>
        <v>Dasy6</v>
      </c>
      <c r="CY4" s="7980" t="str">
        <f>CB8</f>
        <v>EN/FCC/ISED</v>
      </c>
      <c r="CZ4" s="7702"/>
    </row>
    <row r="5" spans="1:104" ht="13.5" thickBot="1" x14ac:dyDescent="0.25">
      <c r="A5" s="7699"/>
      <c r="C5" s="7772"/>
      <c r="D5" s="7972" t="str">
        <f>IF(ISNUMBER(FIND("EN",CY6)),IF(ISNUMBER(FIND("FCC",CY6)),IF(ISNUMBER(FIND("ISED",CY6)),CONCATENATE(Overview!$V$10,";",Overview!$S$11,";",Overview!$S$12),CONCATENATE(Overview!$V$10,";",Overview!$S$11)),IF(ISNUMBER(FIND("ISED",CY6)),CONCATENATE(Overview!$V$10,";",Overview!$S$12),Overview!$V$10)),IF(ISNUMBER(FIND("FCC",CY6)),IF(ISNUMBER(FIND("ISED",CY6)),CONCATENATE(Overview!$S$11,";",Overview!$S$12),"IEEE Std 1528™"),Overview!$S$12))</f>
        <v>EN 62209-2;IEEE Std 1528™;IEC/IEEE 62209-1528</v>
      </c>
      <c r="E5" s="7972" t="str">
        <f>IF(ISNUMBER(FIND("EN",CY6)),IF(ISNUMBER(FIND("FCC",CY6)),IF(ISNUMBER(FIND("ISED",CY6)),CONCATENATE(Overview!$AB$10,";",Overview!$Y$11,";",Overview!$Y$12),CONCATENATE(Overview!$AB$10,";",Overview!$Y$11)),IF(ISNUMBER(FIND("ISED",CY6)),CONCATENATE(Overview!$AB$10,";",Overview!$Y$12),Overview!$AB$10)),IF(ISNUMBER(FIND("FCC",CY6)),IF(ISNUMBER(FIND("ISED",CY6)),CONCATENATE(Overview!$Y$11,";",Overview!$Y$12),"IEEE Std 1528™"),Overview!$Y$12))</f>
        <v>2010/A1:2019;2013;2020</v>
      </c>
      <c r="F5" s="7969" t="inlineStr">
        <is>
          <t>4.1</t>
        </is>
      </c>
      <c r="G5" s="7995"/>
      <c r="H5" s="7994"/>
      <c r="I5" s="7770"/>
      <c r="J5" s="7817"/>
      <c r="K5" s="7817"/>
      <c r="L5" s="7770"/>
      <c r="M5" s="7773"/>
      <c r="N5" s="7773"/>
      <c r="O5" s="7783"/>
      <c r="P5" s="7783"/>
      <c r="Q5" s="7783"/>
      <c r="R5" s="7773"/>
      <c r="S5" s="7773"/>
      <c r="T5" s="7983" t="str">
        <f t="shared" si="0"/>
        <v/>
      </c>
      <c r="U5" s="7773"/>
      <c r="V5" s="7974"/>
      <c r="W5" s="7773"/>
      <c r="X5" s="7773"/>
      <c r="Y5" s="7773"/>
      <c r="Z5" s="7770"/>
      <c r="AA5" s="7770"/>
      <c r="AB5" s="7819" t="str">
        <f t="shared" si="1"/>
        <v/>
      </c>
      <c r="AC5" s="7818"/>
      <c r="AD5" s="7770"/>
      <c r="AE5" s="7816" t="str">
        <f t="shared" si="2"/>
        <v>10-g</v>
      </c>
      <c r="AF5" s="7975" t="inlineStr">
        <is>
          <t>P</t>
        </is>
      </c>
      <c r="AG5" s="7782"/>
      <c r="AH5" s="7782"/>
      <c r="AI5" s="7782"/>
      <c r="AJ5" s="7773"/>
      <c r="AK5" s="7770"/>
      <c r="AL5" s="7773"/>
      <c r="AM5" s="7773"/>
      <c r="AN5" s="7820" t="str">
        <f t="shared" si="3"/>
        <v/>
      </c>
      <c r="AO5" s="7820" t="str">
        <f t="shared" si="4"/>
        <v/>
      </c>
      <c r="AP5" s="7820" t="str">
        <f t="shared" si="5"/>
        <v/>
      </c>
      <c r="AQ5" s="7820" t="str">
        <f t="shared" si="6"/>
        <v/>
      </c>
      <c r="AR5" s="7820" t="str">
        <f t="shared" si="7"/>
        <v/>
      </c>
      <c r="AS5" s="7781"/>
      <c r="AT5" s="7773"/>
      <c r="AU5" s="7773"/>
      <c r="AV5" s="7773"/>
      <c r="AW5" s="7773"/>
      <c r="AX5" s="7773"/>
      <c r="AY5" s="7773"/>
      <c r="AZ5" s="7773"/>
      <c r="BA5" s="7773"/>
      <c r="BB5" s="7773"/>
      <c r="BC5" s="7773"/>
      <c r="BD5" s="7971" t="str">
        <f t="shared" si="8"/>
        <v/>
      </c>
      <c r="BE5" s="7970">
        <f t="shared" si="9"/>
        <v>1800</v>
      </c>
      <c r="BF5" s="7774">
        <f t="shared" si="10"/>
        <v>1800</v>
      </c>
      <c r="BG5" s="7970">
        <f t="shared" si="11"/>
        <v>600</v>
      </c>
      <c r="BH5" s="8111" t="inlineStr">
        <is>
          <t>S/00</t>
        </is>
      </c>
      <c r="BI5" s="7771"/>
      <c r="BJ5" s="7976">
        <f>Overview!$E$7</f>
        <v>0</v>
      </c>
      <c r="BK5" s="7771"/>
      <c r="BL5" s="7981" t="str">
        <f t="shared" si="12"/>
        <v>Dasy6</v>
      </c>
      <c r="BM5" s="7976" t="str">
        <f>Overview!$P$153</f>
        <v/>
      </c>
      <c r="BN5" s="7771"/>
      <c r="BO5" s="7771"/>
      <c r="BP5" s="7769"/>
      <c r="BQ5" s="7988" t="inlineStr">
        <is>
          <t>N/A</t>
        </is>
      </c>
      <c r="BR5" s="7702"/>
      <c r="BS5" s="8293"/>
      <c r="BT5" s="7705"/>
      <c r="BU5" s="7671"/>
      <c r="BV5" s="7740" t="inlineStr">
        <is>
          <t>Hora</t>
        </is>
      </c>
      <c r="BW5" s="7741" t="inlineStr">
        <is>
          <t>Temperatura (ºC)</t>
        </is>
      </c>
      <c r="BX5" s="7742" t="inlineStr">
        <is>
          <t>Humedad (%)</t>
        </is>
      </c>
      <c r="BY5" s="7681" t="inlineStr">
        <is>
          <t>Temperatura Liq (ºC)</t>
        </is>
      </c>
      <c r="BZ5" s="7702"/>
      <c r="CA5" s="7679" t="inlineStr">
        <is>
          <t>Dipolo:</t>
        </is>
      </c>
      <c r="CB5" s="7999" t="inlineStr">
        <is>
          <t>D900V2 - SN 1d007</t>
        </is>
      </c>
      <c r="CC5" s="7708"/>
      <c r="CD5" s="7796"/>
      <c r="CE5" s="7804" t="inlineStr">
        <is>
          <t>Configuración</t>
        </is>
      </c>
      <c r="CF5" s="7795" t="inlineStr">
        <is>
          <t>Head</t>
        </is>
      </c>
      <c r="CG5" s="7795"/>
      <c r="CH5" s="7795"/>
      <c r="CI5" s="7795"/>
      <c r="CJ5" s="7805"/>
      <c r="CK5" s="7795"/>
      <c r="CL5" s="7794" t="str">
        <f t="shared" si="13"/>
        <v/>
      </c>
      <c r="CM5" s="7754" t="str">
        <f>IF(CB3&lt;&gt;"",BU29,"")</f>
        <v/>
      </c>
      <c r="CN5" s="7756" t="str">
        <f>IF(CB3&lt;&gt;"",BV29,"")</f>
        <v/>
      </c>
      <c r="CO5" s="7756" t="str">
        <f>IF(CB3&lt;&gt;"",BW29,"")</f>
        <v/>
      </c>
      <c r="CP5" s="7754" t="str">
        <f>IF(CB3&lt;&gt;"",BX29,"")</f>
        <v/>
      </c>
      <c r="CQ5" s="7755" t="str">
        <f>IF(CB3&lt;&gt;"",BY29,"")</f>
        <v/>
      </c>
      <c r="CR5" s="7755" t="str">
        <f>IF(CB3&lt;&gt;"",BZ29,"")</f>
        <v/>
      </c>
      <c r="CS5" s="7755" t="str">
        <f>IF(CB3&lt;&gt;"",CA29,"")</f>
        <v/>
      </c>
      <c r="CT5" s="7755" t="str">
        <f>IF(CB3&lt;&gt;"",CB29,"")</f>
        <v/>
      </c>
      <c r="CU5" s="7755" t="str">
        <f>IF(CB3&lt;&gt;"",CC29,"")</f>
        <v/>
      </c>
      <c r="CV5" s="7674">
        <v>30</v>
      </c>
      <c r="CW5" s="7674">
        <v>10</v>
      </c>
      <c r="CX5" s="7980" t="str">
        <f>CB6</f>
        <v>Dasy6</v>
      </c>
      <c r="CY5" s="7980" t="str">
        <f>CB8</f>
        <v>EN/FCC/ISED</v>
      </c>
      <c r="CZ5" s="7702"/>
    </row>
    <row r="6" spans="1:104" ht="13.5" thickBot="1" x14ac:dyDescent="0.25">
      <c r="A6" s="7699"/>
      <c r="C6" s="7772"/>
      <c r="D6" s="7972" t="str">
        <f>IF(ISNUMBER(FIND("EN",CY7)),IF(ISNUMBER(FIND("FCC",CY7)),IF(ISNUMBER(FIND("ISED",CY7)),CONCATENATE(Overview!$V$10,";",Overview!$S$11,";",Overview!$S$12),CONCATENATE(Overview!$V$10,";",Overview!$S$11)),IF(ISNUMBER(FIND("ISED",CY7)),CONCATENATE(Overview!$V$10,";",Overview!$S$12),Overview!$V$10)),IF(ISNUMBER(FIND("FCC",CY7)),IF(ISNUMBER(FIND("ISED",CY7)),CONCATENATE(Overview!$S$11,";",Overview!$S$12),"IEEE Std 1528™"),Overview!$S$12))</f>
        <v>EN 62209-2;IEEE Std 1528™;IEC/IEEE 62209-1528</v>
      </c>
      <c r="E6" s="7972" t="str">
        <f>IF(ISNUMBER(FIND("EN",CY7)),IF(ISNUMBER(FIND("FCC",CY7)),IF(ISNUMBER(FIND("ISED",CY7)),CONCATENATE(Overview!$AB$10,";",Overview!$Y$11,";",Overview!$Y$12),CONCATENATE(Overview!$AB$10,";",Overview!$Y$11)),IF(ISNUMBER(FIND("ISED",CY7)),CONCATENATE(Overview!$AB$10,";",Overview!$Y$12),Overview!$AB$10)),IF(ISNUMBER(FIND("FCC",CY7)),IF(ISNUMBER(FIND("ISED",CY7)),CONCATENATE(Overview!$Y$11,";",Overview!$Y$12),"IEEE Std 1528™"),Overview!$Y$12))</f>
        <v>2010/A1:2019;2013;2020</v>
      </c>
      <c r="F6" s="7969" t="inlineStr">
        <is>
          <t>4.1</t>
        </is>
      </c>
      <c r="G6" s="7995"/>
      <c r="H6" s="7994"/>
      <c r="I6" s="7770"/>
      <c r="J6" s="7817"/>
      <c r="K6" s="7817"/>
      <c r="L6" s="7770"/>
      <c r="M6" s="7773"/>
      <c r="N6" s="7773"/>
      <c r="O6" s="7783"/>
      <c r="P6" s="7783"/>
      <c r="Q6" s="7783"/>
      <c r="R6" s="7773"/>
      <c r="S6" s="7773"/>
      <c r="T6" s="7983" t="str">
        <f t="shared" si="0"/>
        <v/>
      </c>
      <c r="U6" s="7773"/>
      <c r="V6" s="7974"/>
      <c r="W6" s="7773"/>
      <c r="X6" s="7773"/>
      <c r="Y6" s="7773"/>
      <c r="Z6" s="7770"/>
      <c r="AA6" s="7770"/>
      <c r="AB6" s="7819" t="str">
        <f t="shared" si="1"/>
        <v/>
      </c>
      <c r="AC6" s="7818"/>
      <c r="AD6" s="7770"/>
      <c r="AE6" s="7816" t="str">
        <f t="shared" si="2"/>
        <v>10-g</v>
      </c>
      <c r="AF6" s="7975" t="inlineStr">
        <is>
          <t>P</t>
        </is>
      </c>
      <c r="AG6" s="7782"/>
      <c r="AH6" s="7782"/>
      <c r="AI6" s="7782"/>
      <c r="AJ6" s="7773"/>
      <c r="AK6" s="7770"/>
      <c r="AL6" s="7773"/>
      <c r="AM6" s="7773"/>
      <c r="AN6" s="7820" t="str">
        <f t="shared" si="3"/>
        <v/>
      </c>
      <c r="AO6" s="7820" t="str">
        <f t="shared" si="4"/>
        <v/>
      </c>
      <c r="AP6" s="7820" t="str">
        <f t="shared" si="5"/>
        <v/>
      </c>
      <c r="AQ6" s="7820" t="str">
        <f t="shared" si="6"/>
        <v/>
      </c>
      <c r="AR6" s="7820" t="str">
        <f t="shared" si="7"/>
        <v/>
      </c>
      <c r="AS6" s="7781"/>
      <c r="AT6" s="7773"/>
      <c r="AU6" s="7773"/>
      <c r="AV6" s="7773"/>
      <c r="AW6" s="7773"/>
      <c r="AX6" s="7773"/>
      <c r="AY6" s="7773"/>
      <c r="AZ6" s="7773"/>
      <c r="BA6" s="7773"/>
      <c r="BB6" s="7773"/>
      <c r="BC6" s="7773"/>
      <c r="BD6" s="7971" t="str">
        <f t="shared" si="8"/>
        <v/>
      </c>
      <c r="BE6" s="7970">
        <f t="shared" si="9"/>
        <v>1800</v>
      </c>
      <c r="BF6" s="7774">
        <f t="shared" si="10"/>
        <v>1800</v>
      </c>
      <c r="BG6" s="7970">
        <f t="shared" si="11"/>
        <v>600</v>
      </c>
      <c r="BH6" s="8111" t="inlineStr">
        <is>
          <t>S/00</t>
        </is>
      </c>
      <c r="BI6" s="7771"/>
      <c r="BJ6" s="7976">
        <f>Overview!$E$7</f>
        <v>0</v>
      </c>
      <c r="BK6" s="7771"/>
      <c r="BL6" s="7981" t="str">
        <f t="shared" si="12"/>
        <v>Dasy6</v>
      </c>
      <c r="BM6" s="7976" t="str">
        <f>Overview!$P$153</f>
        <v/>
      </c>
      <c r="BN6" s="7771"/>
      <c r="BO6" s="7771"/>
      <c r="BP6" s="7769"/>
      <c r="BQ6" s="7988" t="inlineStr">
        <is>
          <t>N/A</t>
        </is>
      </c>
      <c r="BR6" s="7702"/>
      <c r="BS6" s="8293"/>
      <c r="BT6" s="7705"/>
      <c r="BU6" s="7738" t="inlineStr">
        <is>
          <t>Inicio</t>
        </is>
      </c>
      <c r="BV6" s="8246"/>
      <c r="BW6" s="7744"/>
      <c r="BX6" s="7744"/>
      <c r="BY6" s="7745"/>
      <c r="BZ6" s="7702"/>
      <c r="CA6" s="7679" t="inlineStr">
        <is>
          <t>Room</t>
        </is>
      </c>
      <c r="CB6" s="7724" t="inlineStr">
        <is>
          <t>Dasy6</t>
        </is>
      </c>
      <c r="CC6" s="7708"/>
      <c r="CD6" s="7796"/>
      <c r="CE6" s="7806"/>
      <c r="CF6" s="7795" t="inlineStr">
        <is>
          <t>Body</t>
        </is>
      </c>
      <c r="CG6" s="7795"/>
      <c r="CH6" s="7795"/>
      <c r="CI6" s="7795"/>
      <c r="CJ6" s="7805"/>
      <c r="CK6" s="7795"/>
      <c r="CL6" s="7794" t="str">
        <f t="shared" si="13"/>
        <v/>
      </c>
      <c r="CM6" s="7754" t="str">
        <f>IF(CB35&lt;&gt;"",BU60,"")</f>
        <v/>
      </c>
      <c r="CN6" s="7754" t="str">
        <f>IF(CB35&lt;&gt;"",BV60,"")</f>
        <v/>
      </c>
      <c r="CO6" s="7754" t="str">
        <f>IF(CB35&lt;&gt;"",BW60,"")</f>
        <v/>
      </c>
      <c r="CP6" s="7754" t="str">
        <f>IF(CB35&lt;&gt;"",BX60,"")</f>
        <v/>
      </c>
      <c r="CQ6" s="7754" t="str">
        <f>IF(CB35&lt;&gt;"",BY60,"")</f>
        <v/>
      </c>
      <c r="CR6" s="7754" t="str">
        <f>IF(CB35&lt;&gt;"",BZ60,"")</f>
        <v/>
      </c>
      <c r="CS6" s="7754" t="str">
        <f>IF(CB35&lt;&gt;"",CA60,"")</f>
        <v/>
      </c>
      <c r="CT6" s="7754" t="str">
        <f>IF(CB35&lt;&gt;"",CB60,"")</f>
        <v/>
      </c>
      <c r="CU6" s="7754" t="str">
        <f>IF(CB35&lt;&gt;"",CC60,"")</f>
        <v/>
      </c>
      <c r="CV6" s="7674">
        <v>30</v>
      </c>
      <c r="CW6" s="7674">
        <v>10</v>
      </c>
      <c r="CX6" s="7980" t="str">
        <f>CB38</f>
        <v>Dasy6</v>
      </c>
      <c r="CY6" s="7980" t="str">
        <f>CB40</f>
        <v>EN/FCC/ISED</v>
      </c>
      <c r="CZ6" s="7702"/>
    </row>
    <row r="7" spans="1:104" ht="13.5" thickBot="1" x14ac:dyDescent="0.25">
      <c r="A7" s="7699"/>
      <c r="C7" s="7772"/>
      <c r="D7" s="7972" t="str">
        <f>IF(ISNUMBER(FIND("EN",CY8)),IF(ISNUMBER(FIND("FCC",CY8)),IF(ISNUMBER(FIND("ISED",CY8)),CONCATENATE(Overview!$V$10,";",Overview!$S$11,";",Overview!$S$12),CONCATENATE(Overview!$V$10,";",Overview!$S$11)),IF(ISNUMBER(FIND("ISED",CY8)),CONCATENATE(Overview!$V$10,";",Overview!$S$12),Overview!$V$10)),IF(ISNUMBER(FIND("FCC",CY8)),IF(ISNUMBER(FIND("ISED",CY8)),CONCATENATE(Overview!$S$11,";",Overview!$S$12),"IEEE Std 1528™"),Overview!$S$12))</f>
        <v>IEC/IEEE 62209-1528</v>
      </c>
      <c r="E7" s="7972">
        <f>IF(ISNUMBER(FIND("EN",CY8)),IF(ISNUMBER(FIND("FCC",CY8)),IF(ISNUMBER(FIND("ISED",CY8)),CONCATENATE(Overview!$AB$10,";",Overview!$Y$11,";",Overview!$Y$12),CONCATENATE(Overview!$AB$10,";",Overview!$Y$11)),IF(ISNUMBER(FIND("ISED",CY8)),CONCATENATE(Overview!$AB$10,";",Overview!$Y$12),Overview!$AB$10)),IF(ISNUMBER(FIND("FCC",CY8)),IF(ISNUMBER(FIND("ISED",CY8)),CONCATENATE(Overview!$Y$11,";",Overview!$Y$12),"IEEE Std 1528™"),Overview!$Y$12))</f>
        <v>2020</v>
      </c>
      <c r="F7" s="7969" t="inlineStr">
        <is>
          <t>4.1</t>
        </is>
      </c>
      <c r="G7" s="7995"/>
      <c r="H7" s="7994"/>
      <c r="I7" s="7770"/>
      <c r="J7" s="7817"/>
      <c r="K7" s="7817"/>
      <c r="L7" s="7770"/>
      <c r="M7" s="7773"/>
      <c r="N7" s="7773"/>
      <c r="O7" s="7783"/>
      <c r="P7" s="7783"/>
      <c r="Q7" s="7783"/>
      <c r="R7" s="7773"/>
      <c r="S7" s="7773"/>
      <c r="T7" s="7983" t="str">
        <f t="shared" si="0"/>
        <v/>
      </c>
      <c r="U7" s="7773"/>
      <c r="V7" s="7974"/>
      <c r="W7" s="7773"/>
      <c r="X7" s="7773"/>
      <c r="Y7" s="7773"/>
      <c r="Z7" s="7770"/>
      <c r="AA7" s="7770"/>
      <c r="AB7" s="7819" t="str">
        <f t="shared" si="1"/>
        <v/>
      </c>
      <c r="AC7" s="7818"/>
      <c r="AD7" s="7770"/>
      <c r="AE7" s="7816" t="str">
        <f t="shared" si="2"/>
        <v>10-g</v>
      </c>
      <c r="AF7" s="7975" t="inlineStr">
        <is>
          <t>P</t>
        </is>
      </c>
      <c r="AG7" s="7782"/>
      <c r="AH7" s="7782"/>
      <c r="AI7" s="7782"/>
      <c r="AJ7" s="7773"/>
      <c r="AK7" s="7770"/>
      <c r="AL7" s="7773"/>
      <c r="AM7" s="7773"/>
      <c r="AN7" s="7820" t="str">
        <f t="shared" si="3"/>
        <v/>
      </c>
      <c r="AO7" s="7820" t="str">
        <f t="shared" si="4"/>
        <v/>
      </c>
      <c r="AP7" s="7820" t="str">
        <f t="shared" si="5"/>
        <v/>
      </c>
      <c r="AQ7" s="7820" t="str">
        <f t="shared" si="6"/>
        <v/>
      </c>
      <c r="AR7" s="7820" t="str">
        <f t="shared" si="7"/>
        <v/>
      </c>
      <c r="AS7" s="7781"/>
      <c r="AT7" s="7773"/>
      <c r="AU7" s="7773"/>
      <c r="AV7" s="7773"/>
      <c r="AW7" s="7773"/>
      <c r="AX7" s="7773"/>
      <c r="AY7" s="7773"/>
      <c r="AZ7" s="7773"/>
      <c r="BA7" s="7773"/>
      <c r="BB7" s="7773"/>
      <c r="BC7" s="7773"/>
      <c r="BD7" s="7971" t="str">
        <f t="shared" si="8"/>
        <v/>
      </c>
      <c r="BE7" s="7970">
        <f t="shared" si="9"/>
        <v>1800</v>
      </c>
      <c r="BF7" s="7774">
        <f t="shared" si="10"/>
        <v>1800</v>
      </c>
      <c r="BG7" s="7970">
        <f t="shared" si="11"/>
        <v>600</v>
      </c>
      <c r="BH7" s="8111" t="inlineStr">
        <is>
          <t>S/00</t>
        </is>
      </c>
      <c r="BI7" s="7771"/>
      <c r="BJ7" s="7976">
        <f>Overview!$E$7</f>
        <v>0</v>
      </c>
      <c r="BK7" s="7771"/>
      <c r="BL7" s="7981" t="str">
        <f t="shared" si="12"/>
        <v>D900V2 - SN 1d007</v>
      </c>
      <c r="BM7" s="7976" t="str">
        <f>Overview!$P$153</f>
        <v/>
      </c>
      <c r="BN7" s="7771"/>
      <c r="BO7" s="7771"/>
      <c r="BP7" s="7769"/>
      <c r="BQ7" s="7988" t="inlineStr">
        <is>
          <t>N/A</t>
        </is>
      </c>
      <c r="BR7" s="7702"/>
      <c r="BS7" s="8293"/>
      <c r="BT7" s="7705"/>
      <c r="BU7" s="7739" t="inlineStr">
        <is>
          <t>Fin</t>
        </is>
      </c>
      <c r="BV7" s="7682"/>
      <c r="BW7" s="7683"/>
      <c r="BX7" s="7683"/>
      <c r="BY7" s="7746"/>
      <c r="BZ7" s="7702"/>
      <c r="CA7" s="7679" t="inlineStr">
        <is>
          <t>Sonda:</t>
        </is>
      </c>
      <c r="CB7" s="7725" t="inlineStr">
        <is>
          <t>EX3DV4 - SN 7461</t>
        </is>
      </c>
      <c r="CC7" s="7708"/>
      <c r="CD7" s="7796"/>
      <c r="CE7" s="7804" t="inlineStr">
        <is>
          <t>Sensor A (mW)</t>
        </is>
      </c>
      <c r="CF7" s="7795"/>
      <c r="CG7" s="7795"/>
      <c r="CH7" s="7795"/>
      <c r="CI7" s="7795"/>
      <c r="CJ7" s="7805"/>
      <c r="CK7" s="7795"/>
      <c r="CL7" s="7794" t="str">
        <f t="shared" si="13"/>
        <v/>
      </c>
      <c r="CM7" s="7754" t="str">
        <f>IF(CB35&lt;&gt;"",BU61,"")</f>
        <v/>
      </c>
      <c r="CN7" s="7754" t="str">
        <f>IF(CB35&lt;&gt;"",BV61,"")</f>
        <v/>
      </c>
      <c r="CO7" s="7754" t="str">
        <f>IF(CB35&lt;&gt;"",BW61,"")</f>
        <v/>
      </c>
      <c r="CP7" s="7754" t="str">
        <f>IF(CB35&lt;&gt;"",BX61,"")</f>
        <v/>
      </c>
      <c r="CQ7" s="7754" t="str">
        <f>IF(CB35&lt;&gt;"",BY61,"")</f>
        <v/>
      </c>
      <c r="CR7" s="7754" t="str">
        <f>IF(CB35&lt;&gt;"",BZ61,"")</f>
        <v/>
      </c>
      <c r="CS7" s="7754" t="str">
        <f>IF(CB35&lt;&gt;"",CA61,"")</f>
        <v/>
      </c>
      <c r="CT7" s="7754" t="str">
        <f>IF(CB35&lt;&gt;"",CB61,"")</f>
        <v/>
      </c>
      <c r="CU7" s="7754" t="str">
        <f>IF(CB35&lt;&gt;"",CC61,"")</f>
        <v/>
      </c>
      <c r="CV7" s="7674">
        <v>30</v>
      </c>
      <c r="CW7" s="7674">
        <v>10</v>
      </c>
      <c r="CX7" s="7980" t="str">
        <f>CB38</f>
        <v>Dasy6</v>
      </c>
      <c r="CY7" s="7980" t="str">
        <f>CB40</f>
        <v>EN/FCC/ISED</v>
      </c>
      <c r="CZ7" s="7702"/>
    </row>
    <row r="8" spans="1:104" ht="13.5" thickBot="1" x14ac:dyDescent="0.25">
      <c r="A8" s="7699"/>
      <c r="C8" s="7772"/>
      <c r="D8" s="7972" t="str">
        <f>IF(ISNUMBER(FIND("EN",CY9)),IF(ISNUMBER(FIND("FCC",CY9)),IF(ISNUMBER(FIND("ISED",CY9)),CONCATENATE(Overview!$V$10,";",Overview!$S$11,";",Overview!$S$12),CONCATENATE(Overview!$V$10,";",Overview!$S$11)),IF(ISNUMBER(FIND("ISED",CY9)),CONCATENATE(Overview!$V$10,";",Overview!$S$12),Overview!$V$10)),IF(ISNUMBER(FIND("FCC",CY9)),IF(ISNUMBER(FIND("ISED",CY9)),CONCATENATE(Overview!$S$11,";",Overview!$S$12),"IEEE Std 1528™"),Overview!$S$12))</f>
        <v>IEC/IEEE 62209-1528</v>
      </c>
      <c r="E8" s="7972">
        <f>IF(ISNUMBER(FIND("EN",CY9)),IF(ISNUMBER(FIND("FCC",CY9)),IF(ISNUMBER(FIND("ISED",CY9)),CONCATENATE(Overview!$AB$10,";",Overview!$Y$11,";",Overview!$Y$12),CONCATENATE(Overview!$AB$10,";",Overview!$Y$11)),IF(ISNUMBER(FIND("ISED",CY9)),CONCATENATE(Overview!$AB$10,";",Overview!$Y$12),Overview!$AB$10)),IF(ISNUMBER(FIND("FCC",CY9)),IF(ISNUMBER(FIND("ISED",CY9)),CONCATENATE(Overview!$Y$11,";",Overview!$Y$12),"IEEE Std 1528™"),Overview!$Y$12))</f>
        <v>2020</v>
      </c>
      <c r="F8" s="7969" t="inlineStr">
        <is>
          <t>4.1</t>
        </is>
      </c>
      <c r="G8" s="7995"/>
      <c r="H8" s="7994"/>
      <c r="I8" s="7770"/>
      <c r="J8" s="7817"/>
      <c r="K8" s="7817"/>
      <c r="L8" s="7770"/>
      <c r="M8" s="7773"/>
      <c r="N8" s="7773"/>
      <c r="O8" s="7783"/>
      <c r="P8" s="7783"/>
      <c r="Q8" s="7783"/>
      <c r="R8" s="7773"/>
      <c r="S8" s="7773"/>
      <c r="T8" s="7983" t="str">
        <f t="shared" si="0"/>
        <v/>
      </c>
      <c r="U8" s="7773"/>
      <c r="V8" s="7974"/>
      <c r="W8" s="7773"/>
      <c r="X8" s="7773"/>
      <c r="Y8" s="7773"/>
      <c r="Z8" s="7770"/>
      <c r="AA8" s="7770"/>
      <c r="AB8" s="7819" t="str">
        <f t="shared" si="1"/>
        <v/>
      </c>
      <c r="AC8" s="7818"/>
      <c r="AD8" s="7770"/>
      <c r="AE8" s="7816" t="str">
        <f t="shared" si="2"/>
        <v>10-g</v>
      </c>
      <c r="AF8" s="7975" t="inlineStr">
        <is>
          <t>P</t>
        </is>
      </c>
      <c r="AG8" s="7782"/>
      <c r="AH8" s="7782"/>
      <c r="AI8" s="7782"/>
      <c r="AJ8" s="7773"/>
      <c r="AK8" s="7770"/>
      <c r="AL8" s="7773"/>
      <c r="AM8" s="7773"/>
      <c r="AN8" s="7820" t="str">
        <f t="shared" si="3"/>
        <v/>
      </c>
      <c r="AO8" s="7820" t="str">
        <f t="shared" si="4"/>
        <v/>
      </c>
      <c r="AP8" s="7820" t="str">
        <f t="shared" si="5"/>
        <v/>
      </c>
      <c r="AQ8" s="7820" t="str">
        <f t="shared" si="6"/>
        <v/>
      </c>
      <c r="AR8" s="7820" t="str">
        <f t="shared" si="7"/>
        <v/>
      </c>
      <c r="AS8" s="7781"/>
      <c r="AT8" s="7773"/>
      <c r="AU8" s="7773"/>
      <c r="AV8" s="7773"/>
      <c r="AW8" s="7773"/>
      <c r="AX8" s="7773"/>
      <c r="AY8" s="7773"/>
      <c r="AZ8" s="7773"/>
      <c r="BA8" s="7773"/>
      <c r="BB8" s="7773"/>
      <c r="BC8" s="7773"/>
      <c r="BD8" s="7971" t="str">
        <f t="shared" si="8"/>
        <v/>
      </c>
      <c r="BE8" s="7970">
        <f t="shared" si="9"/>
        <v>1800</v>
      </c>
      <c r="BF8" s="7774">
        <f t="shared" si="10"/>
        <v>1800</v>
      </c>
      <c r="BG8" s="7970">
        <f t="shared" si="11"/>
        <v>600</v>
      </c>
      <c r="BH8" s="8111" t="inlineStr">
        <is>
          <t>S/00</t>
        </is>
      </c>
      <c r="BI8" s="7771"/>
      <c r="BJ8" s="7976">
        <f>Overview!$E$7</f>
        <v>0</v>
      </c>
      <c r="BK8" s="7771"/>
      <c r="BL8" s="7981" t="str">
        <f t="shared" si="12"/>
        <v>D900V2 - SN 1d007</v>
      </c>
      <c r="BM8" s="7976" t="str">
        <f>Overview!$P$153</f>
        <v/>
      </c>
      <c r="BN8" s="7771"/>
      <c r="BO8" s="7771"/>
      <c r="BP8" s="7769"/>
      <c r="BQ8" s="7988" t="inlineStr">
        <is>
          <t>N/A</t>
        </is>
      </c>
      <c r="BR8" s="7702"/>
      <c r="BS8" s="8293"/>
      <c r="BT8" s="7705"/>
      <c r="BU8" s="7702"/>
      <c r="BV8" s="7702"/>
      <c r="BW8" s="7702"/>
      <c r="BX8" s="7702"/>
      <c r="BY8" s="7702"/>
      <c r="BZ8" s="7702"/>
      <c r="CA8" s="7679" t="inlineStr">
        <is>
          <t>Cert. (EN/FCC/ISED):</t>
        </is>
      </c>
      <c r="CB8" s="7999" t="inlineStr">
        <is>
          <t>EN/FCC/ISED</t>
        </is>
      </c>
      <c r="CC8" s="7708"/>
      <c r="CD8" s="7796"/>
      <c r="CE8" s="7806"/>
      <c r="CF8" s="7795">
        <v>100</v>
      </c>
      <c r="CG8" s="7795"/>
      <c r="CH8" s="7795"/>
      <c r="CI8" s="7795"/>
      <c r="CJ8" s="7805"/>
      <c r="CK8" s="7795"/>
      <c r="CL8" s="7794" t="str">
        <f t="shared" si="13"/>
        <v/>
      </c>
      <c r="CM8" s="7754" t="str">
        <f>IF(CB66&lt;&gt;"",BU93,"")</f>
        <v/>
      </c>
      <c r="CN8" s="7754" t="str">
        <f>IF(CB66&lt;&gt;"",BV93,"")</f>
        <v/>
      </c>
      <c r="CO8" s="7754" t="str">
        <f>IF(CB66&lt;&gt;"",BW93,"")</f>
        <v/>
      </c>
      <c r="CP8" s="7754" t="str">
        <f>IF(CB66&lt;&gt;"",BX93,"")</f>
        <v/>
      </c>
      <c r="CQ8" s="7754" t="str">
        <f>IF(CB66&lt;&gt;"",BY93,"")</f>
        <v/>
      </c>
      <c r="CR8" s="7754" t="str">
        <f>IF(CB66&lt;&gt;"",BZ93,"")</f>
        <v/>
      </c>
      <c r="CS8" s="7754" t="str">
        <f>IF(CB66&lt;&gt;"",CA93,"")</f>
        <v/>
      </c>
      <c r="CT8" s="7754" t="str">
        <f>IF(CB66&lt;&gt;"",CB93,"")</f>
        <v/>
      </c>
      <c r="CU8" s="7754" t="str">
        <f>IF(CB66&lt;&gt;"",CC93,"")</f>
        <v/>
      </c>
      <c r="CV8" s="7674">
        <v>30</v>
      </c>
      <c r="CW8" s="7674">
        <v>10</v>
      </c>
      <c r="CX8" s="7980" t="str">
        <f>CB69</f>
        <v>D900V2 - SN 1d007</v>
      </c>
      <c r="CY8" s="7980" t="str">
        <f>CB71</f>
        <v>EX3DV4 - SN 7461</v>
      </c>
      <c r="CZ8" s="7702"/>
    </row>
    <row r="9" spans="1:104" ht="13.5" thickBot="1" x14ac:dyDescent="0.25">
      <c r="A9" s="7699"/>
      <c r="C9" s="7772"/>
      <c r="D9" s="7972" t="str">
        <f>IF(ISNUMBER(FIND("EN",CY10)),IF(ISNUMBER(FIND("FCC",CY10)),IF(ISNUMBER(FIND("ISED",CY10)),CONCATENATE(Overview!$V$10,";",Overview!$S$11,";",Overview!$S$12),CONCATENATE(Overview!$V$10,";",Overview!$S$11)),IF(ISNUMBER(FIND("ISED",CY10)),CONCATENATE(Overview!$V$10,";",Overview!$S$12),Overview!$V$10)),IF(ISNUMBER(FIND("FCC",CY10)),IF(ISNUMBER(FIND("ISED",CY10)),CONCATENATE(Overview!$S$11,";",Overview!$S$12),"IEEE Std 1528™"),Overview!$S$12))</f>
        <v>EN 62209-2;IEEE Std 1528™;IEC/IEEE 62209-1528</v>
      </c>
      <c r="E9" s="7972" t="str">
        <f>IF(ISNUMBER(FIND("EN",CY10)),IF(ISNUMBER(FIND("FCC",CY10)),IF(ISNUMBER(FIND("ISED",CY10)),CONCATENATE(Overview!$AB$10,";",Overview!$Y$11,";",Overview!$Y$12),CONCATENATE(Overview!$AB$10,";",Overview!$Y$11)),IF(ISNUMBER(FIND("ISED",CY10)),CONCATENATE(Overview!$AB$10,";",Overview!$Y$12),Overview!$AB$10)),IF(ISNUMBER(FIND("FCC",CY10)),IF(ISNUMBER(FIND("ISED",CY10)),CONCATENATE(Overview!$Y$11,";",Overview!$Y$12),"IEEE Std 1528™"),Overview!$Y$12))</f>
        <v>2010/A1:2019;2013;2020</v>
      </c>
      <c r="F9" s="7969" t="inlineStr">
        <is>
          <t>4.1</t>
        </is>
      </c>
      <c r="G9" s="7995"/>
      <c r="H9" s="7994"/>
      <c r="I9" s="7770"/>
      <c r="J9" s="7817"/>
      <c r="K9" s="7817"/>
      <c r="L9" s="7770"/>
      <c r="M9" s="7773"/>
      <c r="N9" s="7773"/>
      <c r="O9" s="7783"/>
      <c r="P9" s="7783"/>
      <c r="Q9" s="7783"/>
      <c r="R9" s="7773"/>
      <c r="S9" s="7773"/>
      <c r="T9" s="7983" t="str">
        <f t="shared" si="0"/>
        <v/>
      </c>
      <c r="U9" s="7773"/>
      <c r="V9" s="7974"/>
      <c r="W9" s="7773"/>
      <c r="X9" s="7773"/>
      <c r="Y9" s="7773"/>
      <c r="Z9" s="7770"/>
      <c r="AA9" s="7770"/>
      <c r="AB9" s="7819" t="str">
        <f t="shared" si="1"/>
        <v/>
      </c>
      <c r="AC9" s="7818"/>
      <c r="AD9" s="7770"/>
      <c r="AE9" s="7816" t="str">
        <f t="shared" si="2"/>
        <v>10-g</v>
      </c>
      <c r="AF9" s="7975" t="inlineStr">
        <is>
          <t>P</t>
        </is>
      </c>
      <c r="AG9" s="7782"/>
      <c r="AH9" s="7782"/>
      <c r="AI9" s="7782"/>
      <c r="AJ9" s="7773"/>
      <c r="AK9" s="7770"/>
      <c r="AL9" s="7773"/>
      <c r="AM9" s="7773"/>
      <c r="AN9" s="7820" t="str">
        <f t="shared" si="3"/>
        <v/>
      </c>
      <c r="AO9" s="7820" t="str">
        <f t="shared" si="4"/>
        <v/>
      </c>
      <c r="AP9" s="7820" t="str">
        <f t="shared" si="5"/>
        <v/>
      </c>
      <c r="AQ9" s="7820" t="str">
        <f t="shared" si="6"/>
        <v/>
      </c>
      <c r="AR9" s="7820" t="str">
        <f t="shared" si="7"/>
        <v/>
      </c>
      <c r="AS9" s="7781"/>
      <c r="AT9" s="7773"/>
      <c r="AU9" s="7773"/>
      <c r="AV9" s="7773"/>
      <c r="AW9" s="7773"/>
      <c r="AX9" s="7773"/>
      <c r="AY9" s="7773"/>
      <c r="AZ9" s="7773"/>
      <c r="BA9" s="7773"/>
      <c r="BB9" s="7773"/>
      <c r="BC9" s="7773"/>
      <c r="BD9" s="7971" t="str">
        <f t="shared" si="8"/>
        <v/>
      </c>
      <c r="BE9" s="7970">
        <f t="shared" si="9"/>
        <v>1800</v>
      </c>
      <c r="BF9" s="7774">
        <f t="shared" si="10"/>
        <v>1800</v>
      </c>
      <c r="BG9" s="7970">
        <f t="shared" si="11"/>
        <v>600</v>
      </c>
      <c r="BH9" s="8111" t="inlineStr">
        <is>
          <t>S/00</t>
        </is>
      </c>
      <c r="BI9" s="7771"/>
      <c r="BJ9" s="7976">
        <f>Overview!$E$7</f>
        <v>0</v>
      </c>
      <c r="BK9" s="7771"/>
      <c r="BL9" s="7981" t="str">
        <f t="shared" si="12"/>
        <v>Dasy6</v>
      </c>
      <c r="BM9" s="7976" t="str">
        <f>Overview!$P$153</f>
        <v/>
      </c>
      <c r="BN9" s="7771"/>
      <c r="BO9" s="7771"/>
      <c r="BP9" s="7769"/>
      <c r="BQ9" s="7988" t="inlineStr">
        <is>
          <t>N/A</t>
        </is>
      </c>
      <c r="BR9" s="7702"/>
      <c r="BS9" s="8293"/>
      <c r="BT9" s="7705"/>
      <c r="BU9" s="7702"/>
      <c r="BV9" s="7702"/>
      <c r="BW9" s="7702"/>
      <c r="BX9" s="7702"/>
      <c r="BY9" s="7702"/>
      <c r="BZ9" s="7702"/>
      <c r="CA9" s="7679" t="inlineStr">
        <is>
          <t>Head/Body:</t>
        </is>
      </c>
      <c r="CB9" s="7724" t="inlineStr">
        <is>
          <t>Head</t>
        </is>
      </c>
      <c r="CC9" s="7708"/>
      <c r="CD9" s="7796"/>
      <c r="CE9" s="7806"/>
      <c r="CF9" s="7795">
        <v>250</v>
      </c>
      <c r="CG9" s="7795"/>
      <c r="CH9" s="7795"/>
      <c r="CI9" s="7795"/>
      <c r="CJ9" s="7805"/>
      <c r="CK9" s="7795"/>
      <c r="CL9" s="7794" t="str">
        <f t="shared" si="13"/>
        <v/>
      </c>
      <c r="CM9" s="7754" t="str">
        <f>IF(CB66&lt;&gt;"",BU94,"")</f>
        <v/>
      </c>
      <c r="CN9" s="7754" t="str">
        <f>IF(CB66&lt;&gt;"",BV94,"")</f>
        <v/>
      </c>
      <c r="CO9" s="7754" t="str">
        <f>IF(CB66&lt;&gt;"",BW94,"")</f>
        <v/>
      </c>
      <c r="CP9" s="7754" t="str">
        <f>IF(CB66&lt;&gt;"",BX94,"")</f>
        <v/>
      </c>
      <c r="CQ9" s="7754" t="str">
        <f>IF(CB66&lt;&gt;"",BY94,"")</f>
        <v/>
      </c>
      <c r="CR9" s="7754" t="str">
        <f>IF(CB66&lt;&gt;"",BZ94,"")</f>
        <v/>
      </c>
      <c r="CS9" s="7754" t="str">
        <f>IF(CB66&lt;&gt;"",CA94,"")</f>
        <v/>
      </c>
      <c r="CT9" s="7754" t="str">
        <f>IF(CB66&lt;&gt;"",CB94,"")</f>
        <v/>
      </c>
      <c r="CU9" s="7754" t="str">
        <f>IF(CB66&lt;&gt;"",CC94,"")</f>
        <v/>
      </c>
      <c r="CV9" s="7674">
        <v>30</v>
      </c>
      <c r="CW9" s="7674">
        <v>10</v>
      </c>
      <c r="CX9" s="7980" t="str">
        <f>CB69</f>
        <v>D900V2 - SN 1d007</v>
      </c>
      <c r="CY9" s="7980" t="str">
        <f>CB71</f>
        <v>EX3DV4 - SN 7461</v>
      </c>
      <c r="CZ9" s="7702"/>
    </row>
    <row r="10" spans="1:104" x14ac:dyDescent="0.2">
      <c r="A10" s="7699"/>
      <c r="C10" s="7772"/>
      <c r="D10" s="7972" t="str">
        <f>IF(ISNUMBER(FIND("EN",CY11)),IF(ISNUMBER(FIND("FCC",CY11)),IF(ISNUMBER(FIND("ISED",CY11)),CONCATENATE(Overview!$V$10,";",Overview!$S$11,";",Overview!$S$12),CONCATENATE(Overview!$V$10,";",Overview!$S$11)),IF(ISNUMBER(FIND("ISED",CY11)),CONCATENATE(Overview!$V$10,";",Overview!$S$12),Overview!$V$10)),IF(ISNUMBER(FIND("FCC",CY11)),IF(ISNUMBER(FIND("ISED",CY11)),CONCATENATE(Overview!$S$11,";",Overview!$S$12),"IEEE Std 1528™"),Overview!$S$12))</f>
        <v>EN 62209-2;IEEE Std 1528™;IEC/IEEE 62209-1528</v>
      </c>
      <c r="E10" s="7972" t="str">
        <f>IF(ISNUMBER(FIND("EN",CY11)),IF(ISNUMBER(FIND("FCC",CY11)),IF(ISNUMBER(FIND("ISED",CY11)),CONCATENATE(Overview!$AB$10,";",Overview!$Y$11,";",Overview!$Y$12),CONCATENATE(Overview!$AB$10,";",Overview!$Y$11)),IF(ISNUMBER(FIND("ISED",CY11)),CONCATENATE(Overview!$AB$10,";",Overview!$Y$12),Overview!$AB$10)),IF(ISNUMBER(FIND("FCC",CY11)),IF(ISNUMBER(FIND("ISED",CY11)),CONCATENATE(Overview!$Y$11,";",Overview!$Y$12),"IEEE Std 1528™"),Overview!$Y$12))</f>
        <v>2010/A1:2019;2013;2020</v>
      </c>
      <c r="F10" s="7969" t="inlineStr">
        <is>
          <t>4.1</t>
        </is>
      </c>
      <c r="G10" s="7995"/>
      <c r="H10" s="7994"/>
      <c r="I10" s="7770"/>
      <c r="J10" s="7817"/>
      <c r="K10" s="7817"/>
      <c r="L10" s="7770"/>
      <c r="M10" s="7773"/>
      <c r="N10" s="7773"/>
      <c r="O10" s="7783"/>
      <c r="P10" s="7783"/>
      <c r="Q10" s="7783"/>
      <c r="R10" s="7773"/>
      <c r="S10" s="7773"/>
      <c r="T10" s="7983" t="str">
        <f t="shared" si="0"/>
        <v/>
      </c>
      <c r="U10" s="7773"/>
      <c r="V10" s="7974"/>
      <c r="W10" s="7773"/>
      <c r="X10" s="7773"/>
      <c r="Y10" s="7773"/>
      <c r="Z10" s="7770"/>
      <c r="AA10" s="7770"/>
      <c r="AB10" s="7819" t="str">
        <f t="shared" si="1"/>
        <v/>
      </c>
      <c r="AC10" s="7818"/>
      <c r="AD10" s="7770"/>
      <c r="AE10" s="7816" t="str">
        <f t="shared" si="2"/>
        <v>10-g</v>
      </c>
      <c r="AF10" s="7975" t="inlineStr">
        <is>
          <t>P</t>
        </is>
      </c>
      <c r="AG10" s="7782"/>
      <c r="AH10" s="7782"/>
      <c r="AI10" s="7782"/>
      <c r="AJ10" s="7773"/>
      <c r="AK10" s="7770"/>
      <c r="AL10" s="7773"/>
      <c r="AM10" s="7773"/>
      <c r="AN10" s="7820" t="str">
        <f t="shared" si="3"/>
        <v/>
      </c>
      <c r="AO10" s="7820" t="str">
        <f t="shared" si="4"/>
        <v/>
      </c>
      <c r="AP10" s="7820" t="str">
        <f t="shared" si="5"/>
        <v/>
      </c>
      <c r="AQ10" s="7820" t="str">
        <f t="shared" si="6"/>
        <v/>
      </c>
      <c r="AR10" s="7820" t="str">
        <f t="shared" si="7"/>
        <v/>
      </c>
      <c r="AS10" s="7781"/>
      <c r="AT10" s="7773"/>
      <c r="AU10" s="7773"/>
      <c r="AV10" s="7773"/>
      <c r="AW10" s="7773"/>
      <c r="AX10" s="7773"/>
      <c r="AY10" s="7773"/>
      <c r="AZ10" s="7773"/>
      <c r="BA10" s="7773"/>
      <c r="BB10" s="7773"/>
      <c r="BC10" s="7773"/>
      <c r="BD10" s="7971" t="str">
        <f t="shared" si="8"/>
        <v/>
      </c>
      <c r="BE10" s="7970">
        <f t="shared" si="9"/>
        <v>1800</v>
      </c>
      <c r="BF10" s="7774">
        <f t="shared" si="10"/>
        <v>1800</v>
      </c>
      <c r="BG10" s="7970">
        <f t="shared" si="11"/>
        <v>600</v>
      </c>
      <c r="BH10" s="8111" t="inlineStr">
        <is>
          <t>S/00</t>
        </is>
      </c>
      <c r="BI10" s="7771"/>
      <c r="BJ10" s="7976">
        <f>Overview!$E$7</f>
        <v>0</v>
      </c>
      <c r="BK10" s="7771"/>
      <c r="BL10" s="7981" t="str">
        <f t="shared" si="12"/>
        <v>Dasy6</v>
      </c>
      <c r="BM10" s="7976" t="str">
        <f>Overview!$P$153</f>
        <v/>
      </c>
      <c r="BN10" s="7771"/>
      <c r="BO10" s="7771"/>
      <c r="BP10" s="7769"/>
      <c r="BQ10" s="7988" t="inlineStr">
        <is>
          <t>N/A</t>
        </is>
      </c>
      <c r="BR10" s="7702"/>
      <c r="BS10" s="8293"/>
      <c r="BT10" s="7705"/>
      <c r="BU10" s="7684" t="inlineStr">
        <is>
          <t>Frecuencia</t>
        </is>
      </c>
      <c r="BV10" s="7685" t="inlineStr">
        <is>
          <t>Nivel Gen.</t>
        </is>
      </c>
      <c r="BW10" s="8295" t="inlineStr">
        <is>
          <t>Medidor de Potencia</t>
        </is>
      </c>
      <c r="BX10" s="8296"/>
      <c r="BY10" s="8297" t="inlineStr">
        <is>
          <t>Observaciones</t>
        </is>
      </c>
      <c r="BZ10" s="7703"/>
      <c r="CA10" s="7998"/>
      <c r="CB10" s="7702"/>
      <c r="CC10" s="7708"/>
      <c r="CD10" s="7796"/>
      <c r="CE10" s="7806"/>
      <c r="CF10" s="7795">
        <v>1000</v>
      </c>
      <c r="CG10" s="7795"/>
      <c r="CH10" s="7795"/>
      <c r="CI10" s="7795"/>
      <c r="CJ10" s="7805"/>
      <c r="CK10" s="7795"/>
      <c r="CL10" s="7794" t="str">
        <f t="shared" si="13"/>
        <v/>
      </c>
      <c r="CM10" s="7754" t="str">
        <f>IF(CB99&lt;&gt;"",BU124,"")</f>
        <v/>
      </c>
      <c r="CN10" s="7754" t="str">
        <f>IF(CB99&lt;&gt;"",BV124,"")</f>
        <v/>
      </c>
      <c r="CO10" s="7754" t="str">
        <f>IF(CB99&lt;&gt;"",BW124,"")</f>
        <v/>
      </c>
      <c r="CP10" s="7754" t="str">
        <f>IF(CB99&lt;&gt;"",BX124,"")</f>
        <v/>
      </c>
      <c r="CQ10" s="7754" t="str">
        <f>IF(CB99&lt;&gt;"",BY124,"")</f>
        <v/>
      </c>
      <c r="CR10" s="7754" t="str">
        <f>IF(CB99&lt;&gt;"",BZ124,"")</f>
        <v/>
      </c>
      <c r="CS10" s="7754" t="str">
        <f>IF(CB99&lt;&gt;"",CA124,"")</f>
        <v/>
      </c>
      <c r="CT10" s="7754" t="str">
        <f>IF(CB99&lt;&gt;"",CB124,"")</f>
        <v/>
      </c>
      <c r="CU10" s="7754" t="str">
        <f>IF(CB99&lt;&gt;"",CC124,"")</f>
        <v/>
      </c>
      <c r="CV10" s="7674">
        <v>30</v>
      </c>
      <c r="CW10" s="7674">
        <v>10</v>
      </c>
      <c r="CX10" s="7980" t="str">
        <f>CB102</f>
        <v>Dasy6</v>
      </c>
      <c r="CY10" s="7980" t="str">
        <f>CB104</f>
        <v>EN/FCC/ISED</v>
      </c>
      <c r="CZ10" s="7702"/>
    </row>
    <row r="11" spans="1:104" ht="13.5" thickBot="1" x14ac:dyDescent="0.25">
      <c r="A11" s="7699"/>
      <c r="C11" s="7772"/>
      <c r="D11" s="7972" t="str">
        <f>IF(ISNUMBER(FIND("EN",CY12)),IF(ISNUMBER(FIND("FCC",CY12)),IF(ISNUMBER(FIND("ISED",CY12)),CONCATENATE(Overview!$V$10,";",Overview!$S$11,";",Overview!$S$12),CONCATENATE(Overview!$V$10,";",Overview!$S$11)),IF(ISNUMBER(FIND("ISED",CY12)),CONCATENATE(Overview!$V$10,";",Overview!$S$12),Overview!$V$10)),IF(ISNUMBER(FIND("FCC",CY12)),IF(ISNUMBER(FIND("ISED",CY12)),CONCATENATE(Overview!$S$11,";",Overview!$S$12),"IEEE Std 1528™"),Overview!$S$12))</f>
        <v>EN 62209-2;IEEE Std 1528™;IEC/IEEE 62209-1528</v>
      </c>
      <c r="E11" s="7972" t="str">
        <f>IF(ISNUMBER(FIND("EN",CY12)),IF(ISNUMBER(FIND("FCC",CY12)),IF(ISNUMBER(FIND("ISED",CY12)),CONCATENATE(Overview!$AB$10,";",Overview!$Y$11,";",Overview!$Y$12),CONCATENATE(Overview!$AB$10,";",Overview!$Y$11)),IF(ISNUMBER(FIND("ISED",CY12)),CONCATENATE(Overview!$AB$10,";",Overview!$Y$12),Overview!$AB$10)),IF(ISNUMBER(FIND("FCC",CY12)),IF(ISNUMBER(FIND("ISED",CY12)),CONCATENATE(Overview!$Y$11,";",Overview!$Y$12),"IEEE Std 1528™"),Overview!$Y$12))</f>
        <v>2010/A1:2019;2013;2020</v>
      </c>
      <c r="F11" s="7969" t="inlineStr">
        <is>
          <t>4.1</t>
        </is>
      </c>
      <c r="G11" s="7995"/>
      <c r="H11" s="7994"/>
      <c r="I11" s="7770"/>
      <c r="J11" s="7817"/>
      <c r="K11" s="7817"/>
      <c r="L11" s="7770"/>
      <c r="M11" s="7773"/>
      <c r="N11" s="7773"/>
      <c r="O11" s="7783"/>
      <c r="P11" s="7783"/>
      <c r="Q11" s="7783"/>
      <c r="R11" s="7773"/>
      <c r="S11" s="7773"/>
      <c r="T11" s="7983" t="str">
        <f t="shared" si="0"/>
        <v/>
      </c>
      <c r="U11" s="7773"/>
      <c r="V11" s="7974"/>
      <c r="W11" s="7773"/>
      <c r="X11" s="7773"/>
      <c r="Y11" s="7773"/>
      <c r="Z11" s="7770"/>
      <c r="AA11" s="7770"/>
      <c r="AB11" s="7819" t="str">
        <f t="shared" si="1"/>
        <v/>
      </c>
      <c r="AC11" s="7818"/>
      <c r="AD11" s="7770"/>
      <c r="AE11" s="7816" t="str">
        <f t="shared" si="2"/>
        <v>10-g</v>
      </c>
      <c r="AF11" s="7975" t="inlineStr">
        <is>
          <t>P</t>
        </is>
      </c>
      <c r="AG11" s="7782"/>
      <c r="AH11" s="7782"/>
      <c r="AI11" s="7782"/>
      <c r="AJ11" s="7773"/>
      <c r="AK11" s="7770"/>
      <c r="AL11" s="7773"/>
      <c r="AM11" s="7773"/>
      <c r="AN11" s="7820" t="str">
        <f t="shared" si="3"/>
        <v/>
      </c>
      <c r="AO11" s="7820" t="str">
        <f t="shared" si="4"/>
        <v/>
      </c>
      <c r="AP11" s="7820" t="str">
        <f t="shared" si="5"/>
        <v/>
      </c>
      <c r="AQ11" s="7820" t="str">
        <f t="shared" si="6"/>
        <v/>
      </c>
      <c r="AR11" s="7820" t="str">
        <f t="shared" si="7"/>
        <v/>
      </c>
      <c r="AS11" s="7781"/>
      <c r="AT11" s="7773"/>
      <c r="AU11" s="7773"/>
      <c r="AV11" s="7773"/>
      <c r="AW11" s="7773"/>
      <c r="AX11" s="7773"/>
      <c r="AY11" s="7773"/>
      <c r="AZ11" s="7773"/>
      <c r="BA11" s="7773"/>
      <c r="BB11" s="7773"/>
      <c r="BC11" s="7773"/>
      <c r="BD11" s="7971" t="str">
        <f t="shared" si="8"/>
        <v/>
      </c>
      <c r="BE11" s="7970">
        <f t="shared" si="9"/>
        <v>1800</v>
      </c>
      <c r="BF11" s="7774">
        <f t="shared" si="10"/>
        <v>1800</v>
      </c>
      <c r="BG11" s="7970">
        <f t="shared" si="11"/>
        <v>600</v>
      </c>
      <c r="BH11" s="8111" t="inlineStr">
        <is>
          <t>S/00</t>
        </is>
      </c>
      <c r="BI11" s="7771"/>
      <c r="BJ11" s="7976">
        <f>Overview!$E$7</f>
        <v>0</v>
      </c>
      <c r="BK11" s="7771"/>
      <c r="BL11" s="7981" t="str">
        <f t="shared" si="12"/>
        <v>Dasy6</v>
      </c>
      <c r="BM11" s="7976" t="str">
        <f>Overview!$P$153</f>
        <v/>
      </c>
      <c r="BN11" s="7771"/>
      <c r="BO11" s="7771"/>
      <c r="BP11" s="7769"/>
      <c r="BQ11" s="7988" t="inlineStr">
        <is>
          <t>N/A</t>
        </is>
      </c>
      <c r="BR11" s="7702"/>
      <c r="BS11" s="8293"/>
      <c r="BT11" s="7705"/>
      <c r="BU11" s="7747" t="inlineStr">
        <is>
          <t>(MHz)</t>
        </is>
      </c>
      <c r="BV11" s="7748" t="inlineStr">
        <is>
          <t>(dBm)</t>
        </is>
      </c>
      <c r="BW11" s="7749" t="inlineStr">
        <is>
          <t>Sensor A (mW)</t>
        </is>
      </c>
      <c r="BX11" s="7749" t="inlineStr">
        <is>
          <t>Sensor B (dBm)</t>
        </is>
      </c>
      <c r="BY11" s="8298"/>
      <c r="BZ11" s="7703"/>
      <c r="CA11" s="7998"/>
      <c r="CB11" s="7702"/>
      <c r="CC11" s="7708"/>
      <c r="CD11" s="7796"/>
      <c r="CE11" s="7806"/>
      <c r="CF11" s="7795"/>
      <c r="CG11" s="7795"/>
      <c r="CH11" s="7795"/>
      <c r="CI11" s="7795"/>
      <c r="CJ11" s="7805"/>
      <c r="CK11" s="7795"/>
      <c r="CL11" s="7794" t="str">
        <f t="shared" si="13"/>
        <v/>
      </c>
      <c r="CM11" s="7754" t="str">
        <f>IF(CB99&lt;&gt;"",BU125,"")</f>
        <v/>
      </c>
      <c r="CN11" s="7754" t="str">
        <f>IF(CB99&lt;&gt;"",BV125,"")</f>
        <v/>
      </c>
      <c r="CO11" s="7754" t="str">
        <f>IF(CB99&lt;&gt;"",BW125,"")</f>
        <v/>
      </c>
      <c r="CP11" s="7754" t="str">
        <f>IF(CB99&lt;&gt;"",BX125,"")</f>
        <v/>
      </c>
      <c r="CQ11" s="7754" t="str">
        <f>IF(CB99&lt;&gt;"",BY125,"")</f>
        <v/>
      </c>
      <c r="CR11" s="7754" t="str">
        <f>IF(CB99&lt;&gt;"",BZ125,"")</f>
        <v/>
      </c>
      <c r="CS11" s="7754" t="str">
        <f>IF(CB99&lt;&gt;"",CA125,"")</f>
        <v/>
      </c>
      <c r="CT11" s="7754" t="str">
        <f>IF(CB99&lt;&gt;"",CB125,"")</f>
        <v/>
      </c>
      <c r="CU11" s="7754" t="str">
        <f>IF(CB99&lt;&gt;"",CC125,"")</f>
        <v/>
      </c>
      <c r="CV11" s="7674">
        <v>30</v>
      </c>
      <c r="CW11" s="7674">
        <v>10</v>
      </c>
      <c r="CX11" s="7980" t="str">
        <f>CB102</f>
        <v>Dasy6</v>
      </c>
      <c r="CY11" s="8110" t="str">
        <f>CB104</f>
        <v>EN/FCC/ISED</v>
      </c>
      <c r="CZ11" s="7702"/>
    </row>
    <row r="12" spans="1:104" ht="13.5" thickBot="1" x14ac:dyDescent="0.25">
      <c r="A12" s="7699"/>
      <c r="C12" s="7772"/>
      <c r="D12" s="7972" t="str">
        <f>IF(ISNUMBER(FIND("EN",CY13)),IF(ISNUMBER(FIND("FCC",CY13)),IF(ISNUMBER(FIND("ISED",CY13)),CONCATENATE(Overview!$V$10,";",Overview!$S$11,";",Overview!$S$12),CONCATENATE(Overview!$V$10,";",Overview!$S$11)),IF(ISNUMBER(FIND("ISED",CY13)),CONCATENATE(Overview!$V$10,";",Overview!$S$12),Overview!$V$10)),IF(ISNUMBER(FIND("FCC",CY13)),IF(ISNUMBER(FIND("ISED",CY13)),CONCATENATE(Overview!$S$11,";",Overview!$S$12),"IEEE Std 1528™"),Overview!$S$12))</f>
        <v>EN 62209-2;IEEE Std 1528™;IEC/IEEE 62209-1528</v>
      </c>
      <c r="E12" s="7972" t="str">
        <f>IF(ISNUMBER(FIND("EN",CY13)),IF(ISNUMBER(FIND("FCC",CY13)),IF(ISNUMBER(FIND("ISED",CY13)),CONCATENATE(Overview!$AB$10,";",Overview!$Y$11,";",Overview!$Y$12),CONCATENATE(Overview!$AB$10,";",Overview!$Y$11)),IF(ISNUMBER(FIND("ISED",CY13)),CONCATENATE(Overview!$AB$10,";",Overview!$Y$12),Overview!$AB$10)),IF(ISNUMBER(FIND("FCC",CY13)),IF(ISNUMBER(FIND("ISED",CY13)),CONCATENATE(Overview!$Y$11,";",Overview!$Y$12),"IEEE Std 1528™"),Overview!$Y$12))</f>
        <v>2010/A1:2019;2013;2020</v>
      </c>
      <c r="F12" s="7969" t="inlineStr">
        <is>
          <t>4.1</t>
        </is>
      </c>
      <c r="G12" s="7995"/>
      <c r="H12" s="7994"/>
      <c r="I12" s="7770"/>
      <c r="J12" s="7817"/>
      <c r="K12" s="7817"/>
      <c r="L12" s="7770"/>
      <c r="M12" s="7773"/>
      <c r="N12" s="7773"/>
      <c r="O12" s="7783"/>
      <c r="P12" s="7783"/>
      <c r="Q12" s="7783"/>
      <c r="R12" s="7773"/>
      <c r="S12" s="7773"/>
      <c r="T12" s="7983" t="str">
        <f t="shared" si="0"/>
        <v/>
      </c>
      <c r="U12" s="7773"/>
      <c r="V12" s="7974"/>
      <c r="W12" s="7773"/>
      <c r="X12" s="7773"/>
      <c r="Y12" s="7773"/>
      <c r="Z12" s="7770"/>
      <c r="AA12" s="7770"/>
      <c r="AB12" s="7819" t="str">
        <f t="shared" si="1"/>
        <v/>
      </c>
      <c r="AC12" s="7818"/>
      <c r="AD12" s="7770"/>
      <c r="AE12" s="7816" t="str">
        <f t="shared" si="2"/>
        <v>10-g</v>
      </c>
      <c r="AF12" s="7975" t="inlineStr">
        <is>
          <t>P</t>
        </is>
      </c>
      <c r="AG12" s="7782"/>
      <c r="AH12" s="7782"/>
      <c r="AI12" s="7782"/>
      <c r="AJ12" s="7773"/>
      <c r="AK12" s="7770"/>
      <c r="AL12" s="7773"/>
      <c r="AM12" s="7773"/>
      <c r="AN12" s="7820" t="str">
        <f t="shared" si="3"/>
        <v/>
      </c>
      <c r="AO12" s="7820" t="str">
        <f t="shared" si="4"/>
        <v/>
      </c>
      <c r="AP12" s="7820" t="str">
        <f t="shared" si="5"/>
        <v/>
      </c>
      <c r="AQ12" s="7820" t="str">
        <f t="shared" si="6"/>
        <v/>
      </c>
      <c r="AR12" s="7820" t="str">
        <f t="shared" si="7"/>
        <v/>
      </c>
      <c r="AS12" s="7781"/>
      <c r="AT12" s="7773"/>
      <c r="AU12" s="7773"/>
      <c r="AV12" s="7773"/>
      <c r="AW12" s="7773"/>
      <c r="AX12" s="7773"/>
      <c r="AY12" s="7773"/>
      <c r="AZ12" s="7773"/>
      <c r="BA12" s="7773"/>
      <c r="BB12" s="7773"/>
      <c r="BC12" s="7773"/>
      <c r="BD12" s="7971" t="str">
        <f t="shared" si="8"/>
        <v/>
      </c>
      <c r="BE12" s="7970">
        <f t="shared" si="9"/>
        <v>1800</v>
      </c>
      <c r="BF12" s="7774">
        <f t="shared" si="10"/>
        <v>1800</v>
      </c>
      <c r="BG12" s="7970">
        <f t="shared" si="11"/>
        <v>600</v>
      </c>
      <c r="BH12" s="8111" t="inlineStr">
        <is>
          <t>S/00</t>
        </is>
      </c>
      <c r="BI12" s="7771"/>
      <c r="BJ12" s="7976">
        <f>Overview!$E$7</f>
        <v>0</v>
      </c>
      <c r="BK12" s="7771"/>
      <c r="BL12" s="7981" t="str">
        <f t="shared" si="12"/>
        <v>Dasy6</v>
      </c>
      <c r="BM12" s="7976" t="str">
        <f>Overview!$P$153</f>
        <v/>
      </c>
      <c r="BN12" s="7771"/>
      <c r="BO12" s="7771"/>
      <c r="BP12" s="7769"/>
      <c r="BQ12" s="7988" t="inlineStr">
        <is>
          <t>N/A</t>
        </is>
      </c>
      <c r="BR12" s="7702"/>
      <c r="BS12" s="8293"/>
      <c r="BT12" s="7705"/>
      <c r="BU12" s="8299"/>
      <c r="BV12" s="7722"/>
      <c r="BW12" s="8302">
        <v>250</v>
      </c>
      <c r="BX12" s="7751"/>
      <c r="BY12" s="7723" t="inlineStr">
        <is>
          <t>Aprox. 250/100mW</t>
        </is>
      </c>
      <c r="BZ12" s="7704" t="inlineStr">
        <is>
          <t>1º</t>
        </is>
      </c>
      <c r="CA12" s="7999"/>
      <c r="CB12" s="7702" t="inlineStr">
        <is>
          <t>Elegir valor de lista desplegable</t>
        </is>
      </c>
      <c r="CC12" s="7708"/>
      <c r="CD12" s="7796"/>
      <c r="CE12" s="7806"/>
      <c r="CF12" s="7795"/>
      <c r="CG12" s="7795"/>
      <c r="CH12" s="7795"/>
      <c r="CI12" s="7795"/>
      <c r="CJ12" s="7805"/>
      <c r="CK12" s="7795"/>
      <c r="CL12" s="7794" t="str">
        <f t="shared" si="13"/>
        <v/>
      </c>
      <c r="CM12" s="7754" t="str">
        <f>IF(CB130&lt;&gt;"",BU155,"")</f>
        <v/>
      </c>
      <c r="CN12" s="7754" t="str">
        <f>IF(CB130&lt;&gt;"",BV155,"")</f>
        <v/>
      </c>
      <c r="CO12" s="7754" t="str">
        <f>IF(CB130&lt;&gt;"",BW155,"")</f>
        <v/>
      </c>
      <c r="CP12" s="7754" t="str">
        <f>IF(CB130&lt;&gt;"",BX155,"")</f>
        <v/>
      </c>
      <c r="CQ12" s="7754" t="str">
        <f>IF(CB130&lt;&gt;"",BY155,"")</f>
        <v/>
      </c>
      <c r="CR12" s="7754" t="str">
        <f>IF(CB130&lt;&gt;"",BZ155,"")</f>
        <v/>
      </c>
      <c r="CS12" s="7754" t="str">
        <f>IF(CB130&lt;&gt;"",CA155,"")</f>
        <v/>
      </c>
      <c r="CT12" s="7754" t="str">
        <f>IF(CB130&lt;&gt;"",CB155,"")</f>
        <v/>
      </c>
      <c r="CU12" s="7754" t="str">
        <f>IF(CB130&lt;&gt;"",CC155,"")</f>
        <v/>
      </c>
      <c r="CV12" s="7674">
        <v>30</v>
      </c>
      <c r="CW12" s="7674">
        <v>10</v>
      </c>
      <c r="CX12" s="7980" t="str">
        <f>CB133</f>
        <v>Dasy6</v>
      </c>
      <c r="CY12" s="8110" t="str">
        <f>CB135</f>
        <v>EN/FCC/ISED</v>
      </c>
      <c r="CZ12" s="7702"/>
    </row>
    <row r="13" spans="1:104" ht="13.5" thickBot="1" x14ac:dyDescent="0.25">
      <c r="A13" s="7699"/>
      <c r="C13" s="7772"/>
      <c r="D13" s="7972" t="str">
        <f>IF(ISNUMBER(FIND("EN",CY14)),IF(ISNUMBER(FIND("FCC",CY14)),IF(ISNUMBER(FIND("ISED",CY14)),CONCATENATE(Overview!$V$10,";",Overview!$S$11,";",Overview!$S$12),CONCATENATE(Overview!$V$10,";",Overview!$S$11)),IF(ISNUMBER(FIND("ISED",CY14)),CONCATENATE(Overview!$V$10,";",Overview!$S$12),Overview!$V$10)),IF(ISNUMBER(FIND("FCC",CY14)),IF(ISNUMBER(FIND("ISED",CY14)),CONCATENATE(Overview!$S$11,";",Overview!$S$12),"IEEE Std 1528™"),Overview!$S$12))</f>
        <v>EN 62209-2;IEEE Std 1528™;IEC/IEEE 62209-1528</v>
      </c>
      <c r="E13" s="7972" t="str">
        <f>IF(ISNUMBER(FIND("EN",CY14)),IF(ISNUMBER(FIND("FCC",CY14)),IF(ISNUMBER(FIND("ISED",CY14)),CONCATENATE(Overview!$AB$10,";",Overview!$Y$11,";",Overview!$Y$12),CONCATENATE(Overview!$AB$10,";",Overview!$Y$11)),IF(ISNUMBER(FIND("ISED",CY14)),CONCATENATE(Overview!$AB$10,";",Overview!$Y$12),Overview!$AB$10)),IF(ISNUMBER(FIND("FCC",CY14)),IF(ISNUMBER(FIND("ISED",CY14)),CONCATENATE(Overview!$Y$11,";",Overview!$Y$12),"IEEE Std 1528™"),Overview!$Y$12))</f>
        <v>2010/A1:2019;2013;2020</v>
      </c>
      <c r="F13" s="7969" t="inlineStr">
        <is>
          <t>4.1</t>
        </is>
      </c>
      <c r="G13" s="7995"/>
      <c r="H13" s="7994"/>
      <c r="I13" s="7770"/>
      <c r="J13" s="7817"/>
      <c r="K13" s="7817"/>
      <c r="L13" s="7770"/>
      <c r="M13" s="7773"/>
      <c r="N13" s="7773"/>
      <c r="O13" s="7783"/>
      <c r="P13" s="7783"/>
      <c r="Q13" s="7783"/>
      <c r="R13" s="7773"/>
      <c r="S13" s="7773"/>
      <c r="T13" s="7983" t="str">
        <f t="shared" si="0"/>
        <v/>
      </c>
      <c r="U13" s="7773"/>
      <c r="V13" s="7974"/>
      <c r="W13" s="7773"/>
      <c r="X13" s="7773"/>
      <c r="Y13" s="7773"/>
      <c r="Z13" s="7770"/>
      <c r="AA13" s="7770"/>
      <c r="AB13" s="7819" t="str">
        <f t="shared" si="1"/>
        <v/>
      </c>
      <c r="AC13" s="7818"/>
      <c r="AD13" s="7770"/>
      <c r="AE13" s="7816" t="str">
        <f t="shared" si="2"/>
        <v>10-g</v>
      </c>
      <c r="AF13" s="7975" t="inlineStr">
        <is>
          <t>P</t>
        </is>
      </c>
      <c r="AG13" s="7782"/>
      <c r="AH13" s="7782"/>
      <c r="AI13" s="7782"/>
      <c r="AJ13" s="7773"/>
      <c r="AK13" s="7770"/>
      <c r="AL13" s="7773"/>
      <c r="AM13" s="7773"/>
      <c r="AN13" s="7820" t="str">
        <f t="shared" si="3"/>
        <v/>
      </c>
      <c r="AO13" s="7820" t="str">
        <f t="shared" si="4"/>
        <v/>
      </c>
      <c r="AP13" s="7820" t="str">
        <f t="shared" si="5"/>
        <v/>
      </c>
      <c r="AQ13" s="7820" t="str">
        <f t="shared" si="6"/>
        <v/>
      </c>
      <c r="AR13" s="7820" t="str">
        <f t="shared" si="7"/>
        <v/>
      </c>
      <c r="AS13" s="7781"/>
      <c r="AT13" s="7773"/>
      <c r="AU13" s="7773"/>
      <c r="AV13" s="7773"/>
      <c r="AW13" s="7773"/>
      <c r="AX13" s="7773"/>
      <c r="AY13" s="7773"/>
      <c r="AZ13" s="7773"/>
      <c r="BA13" s="7773"/>
      <c r="BB13" s="7773"/>
      <c r="BC13" s="7773"/>
      <c r="BD13" s="7971" t="str">
        <f t="shared" si="8"/>
        <v/>
      </c>
      <c r="BE13" s="7970">
        <f t="shared" si="9"/>
        <v>1800</v>
      </c>
      <c r="BF13" s="7774">
        <f t="shared" si="10"/>
        <v>1800</v>
      </c>
      <c r="BG13" s="7970">
        <f t="shared" si="11"/>
        <v>600</v>
      </c>
      <c r="BH13" s="8111" t="inlineStr">
        <is>
          <t>S/00</t>
        </is>
      </c>
      <c r="BI13" s="7771"/>
      <c r="BJ13" s="7976">
        <f>Overview!$E$7</f>
        <v>0</v>
      </c>
      <c r="BK13" s="7771"/>
      <c r="BL13" s="7981" t="str">
        <f t="shared" si="12"/>
        <v>Dasy6</v>
      </c>
      <c r="BM13" s="7976" t="str">
        <f>Overview!$P$153</f>
        <v/>
      </c>
      <c r="BN13" s="7771"/>
      <c r="BO13" s="7771"/>
      <c r="BP13" s="7769"/>
      <c r="BQ13" s="7988" t="inlineStr">
        <is>
          <t>N/A</t>
        </is>
      </c>
      <c r="BR13" s="7702"/>
      <c r="BS13" s="8293"/>
      <c r="BT13" s="7705"/>
      <c r="BU13" s="8300"/>
      <c r="BV13" s="7750">
        <f>BV12</f>
        <v>0</v>
      </c>
      <c r="BW13" s="8303"/>
      <c r="BX13" s="7687"/>
      <c r="BY13" s="7711" t="inlineStr">
        <is>
          <t>Lectura estabilizada</t>
        </is>
      </c>
      <c r="BZ13" s="7704" t="inlineStr">
        <is>
          <t>2º</t>
        </is>
      </c>
      <c r="CA13" s="8000"/>
      <c r="CB13" s="7702" t="inlineStr">
        <is>
          <t>Insertar valor manualmente</t>
        </is>
      </c>
      <c r="CC13" s="7708"/>
      <c r="CD13" s="7796"/>
      <c r="CE13" s="7806"/>
      <c r="CF13" s="7795"/>
      <c r="CG13" s="7795"/>
      <c r="CH13" s="7795"/>
      <c r="CI13" s="7795"/>
      <c r="CJ13" s="7805"/>
      <c r="CK13" s="7795"/>
      <c r="CL13" s="7794" t="str">
        <f t="shared" si="13"/>
        <v/>
      </c>
      <c r="CM13" s="7754" t="str">
        <f>IF(CB130&lt;&gt;"",BU156,"")</f>
        <v/>
      </c>
      <c r="CN13" s="7754" t="str">
        <f>IF(CB130&lt;&gt;"",BV156,"")</f>
        <v/>
      </c>
      <c r="CO13" s="7754" t="str">
        <f>IF(CB130&lt;&gt;"",BW156,"")</f>
        <v/>
      </c>
      <c r="CP13" s="7754" t="str">
        <f>IF(CB130&lt;&gt;"",BX156,"")</f>
        <v/>
      </c>
      <c r="CQ13" s="7754" t="str">
        <f>IF(CB130&lt;&gt;"",BY156,"")</f>
        <v/>
      </c>
      <c r="CR13" s="7754" t="str">
        <f>IF(CB130&lt;&gt;"",BZ156,"")</f>
        <v/>
      </c>
      <c r="CS13" s="7754" t="str">
        <f>IF(CB130&lt;&gt;"",CA156,"")</f>
        <v/>
      </c>
      <c r="CT13" s="7754" t="str">
        <f>IF(CB130&lt;&gt;"",CB156,"")</f>
        <v/>
      </c>
      <c r="CU13" s="7754" t="str">
        <f>IF(CB130&lt;&gt;"",CC156,"")</f>
        <v/>
      </c>
      <c r="CV13" s="7674">
        <v>30</v>
      </c>
      <c r="CW13" s="7674">
        <v>10</v>
      </c>
      <c r="CX13" s="7980" t="str">
        <f>CB133</f>
        <v>Dasy6</v>
      </c>
      <c r="CY13" s="8110" t="str">
        <f>CB135</f>
        <v>EN/FCC/ISED</v>
      </c>
      <c r="CZ13" s="7702"/>
    </row>
    <row r="14" spans="1:104" ht="13.5" thickBot="1" x14ac:dyDescent="0.25">
      <c r="A14" s="7699"/>
      <c r="C14" s="7772"/>
      <c r="D14" s="7972" t="str">
        <f>IF(ISNUMBER(FIND("EN",CY15)),IF(ISNUMBER(FIND("FCC",CY15)),IF(ISNUMBER(FIND("ISED",CY15)),CONCATENATE(Overview!$V$10,";",Overview!$S$11,";",Overview!$S$12),CONCATENATE(Overview!$V$10,";",Overview!$S$11)),IF(ISNUMBER(FIND("ISED",CY15)),CONCATENATE(Overview!$V$10,";",Overview!$S$12),Overview!$V$10)),IF(ISNUMBER(FIND("FCC",CY15)),IF(ISNUMBER(FIND("ISED",CY15)),CONCATENATE(Overview!$S$11,";",Overview!$S$12),"IEEE Std 1528™"),Overview!$S$12))</f>
        <v>EN 62209-2;IEEE Std 1528™;IEC/IEEE 62209-1528</v>
      </c>
      <c r="E14" s="7972" t="str">
        <f>IF(ISNUMBER(FIND("EN",CY15)),IF(ISNUMBER(FIND("FCC",CY15)),IF(ISNUMBER(FIND("ISED",CY15)),CONCATENATE(Overview!$AB$10,";",Overview!$Y$11,";",Overview!$Y$12),CONCATENATE(Overview!$AB$10,";",Overview!$Y$11)),IF(ISNUMBER(FIND("ISED",CY15)),CONCATENATE(Overview!$AB$10,";",Overview!$Y$12),Overview!$AB$10)),IF(ISNUMBER(FIND("FCC",CY15)),IF(ISNUMBER(FIND("ISED",CY15)),CONCATENATE(Overview!$Y$11,";",Overview!$Y$12),"IEEE Std 1528™"),Overview!$Y$12))</f>
        <v>2010/A1:2019;2013;2020</v>
      </c>
      <c r="F14" s="7969" t="inlineStr">
        <is>
          <t>4.1</t>
        </is>
      </c>
      <c r="G14" s="7995"/>
      <c r="H14" s="7994"/>
      <c r="I14" s="7770"/>
      <c r="J14" s="7817"/>
      <c r="K14" s="7817"/>
      <c r="L14" s="7770"/>
      <c r="M14" s="7773"/>
      <c r="N14" s="7773"/>
      <c r="O14" s="7783"/>
      <c r="P14" s="7783"/>
      <c r="Q14" s="7783"/>
      <c r="R14" s="7773"/>
      <c r="S14" s="7773"/>
      <c r="T14" s="7983" t="str">
        <f t="shared" si="0"/>
        <v/>
      </c>
      <c r="U14" s="7773"/>
      <c r="V14" s="7974"/>
      <c r="W14" s="7773"/>
      <c r="X14" s="7773"/>
      <c r="Y14" s="7773"/>
      <c r="Z14" s="7770"/>
      <c r="AA14" s="7770"/>
      <c r="AB14" s="7819" t="str">
        <f t="shared" si="1"/>
        <v/>
      </c>
      <c r="AC14" s="7818"/>
      <c r="AD14" s="7770"/>
      <c r="AE14" s="7816" t="str">
        <f t="shared" si="2"/>
        <v>10-g</v>
      </c>
      <c r="AF14" s="7975" t="inlineStr">
        <is>
          <t>P</t>
        </is>
      </c>
      <c r="AG14" s="7782"/>
      <c r="AH14" s="7782"/>
      <c r="AI14" s="7782"/>
      <c r="AJ14" s="7773"/>
      <c r="AK14" s="7770"/>
      <c r="AL14" s="7773"/>
      <c r="AM14" s="7773"/>
      <c r="AN14" s="7820" t="str">
        <f t="shared" si="3"/>
        <v/>
      </c>
      <c r="AO14" s="7820" t="str">
        <f t="shared" si="4"/>
        <v/>
      </c>
      <c r="AP14" s="7820" t="str">
        <f t="shared" si="5"/>
        <v/>
      </c>
      <c r="AQ14" s="7820" t="str">
        <f t="shared" si="6"/>
        <v/>
      </c>
      <c r="AR14" s="7820" t="str">
        <f t="shared" si="7"/>
        <v/>
      </c>
      <c r="AS14" s="7781"/>
      <c r="AT14" s="7773"/>
      <c r="AU14" s="7773"/>
      <c r="AV14" s="7773"/>
      <c r="AW14" s="7773"/>
      <c r="AX14" s="7773"/>
      <c r="AY14" s="7773"/>
      <c r="AZ14" s="7773"/>
      <c r="BA14" s="7773"/>
      <c r="BB14" s="7773"/>
      <c r="BC14" s="7773"/>
      <c r="BD14" s="7971" t="str">
        <f t="shared" si="8"/>
        <v/>
      </c>
      <c r="BE14" s="7970">
        <f t="shared" si="9"/>
        <v>1800</v>
      </c>
      <c r="BF14" s="7774">
        <f t="shared" si="10"/>
        <v>1800</v>
      </c>
      <c r="BG14" s="7970">
        <f t="shared" si="11"/>
        <v>600</v>
      </c>
      <c r="BH14" s="8111" t="inlineStr">
        <is>
          <t>S/00</t>
        </is>
      </c>
      <c r="BI14" s="7771"/>
      <c r="BJ14" s="7976">
        <f>Overview!$E$7</f>
        <v>0</v>
      </c>
      <c r="BK14" s="7771"/>
      <c r="BL14" s="7981" t="str">
        <f t="shared" si="12"/>
        <v>Dasy6</v>
      </c>
      <c r="BM14" s="7976" t="str">
        <f>Overview!$P$153</f>
        <v/>
      </c>
      <c r="BN14" s="7771"/>
      <c r="BO14" s="7771"/>
      <c r="BP14" s="7769"/>
      <c r="BQ14" s="7988" t="inlineStr">
        <is>
          <t>N/A</t>
        </is>
      </c>
      <c r="BR14" s="7702"/>
      <c r="BS14" s="8293"/>
      <c r="BT14" s="7705"/>
      <c r="BU14" s="8300"/>
      <c r="BV14" s="7750">
        <f>BV12</f>
        <v>0</v>
      </c>
      <c r="BW14" s="8303"/>
      <c r="BX14" s="7687"/>
      <c r="BY14" s="7711" t="inlineStr">
        <is>
          <t>Cambio al dipolo</t>
        </is>
      </c>
      <c r="BZ14" s="7704" t="inlineStr">
        <is>
          <t>3º</t>
        </is>
      </c>
      <c r="CA14" s="8001"/>
      <c r="CB14" s="7702" t="inlineStr">
        <is>
          <t>Copiar valores de software de Temp/Hum</t>
        </is>
      </c>
      <c r="CC14" s="7708"/>
      <c r="CD14" s="7796"/>
      <c r="CE14" s="7804"/>
      <c r="CF14" s="7795"/>
      <c r="CG14" s="7795"/>
      <c r="CH14" s="7797"/>
      <c r="CI14" s="7795"/>
      <c r="CJ14" s="7805"/>
      <c r="CK14" s="7795"/>
      <c r="CL14" s="7794" t="str">
        <f t="shared" si="13"/>
        <v/>
      </c>
      <c r="CM14" s="7754" t="str">
        <f>IF(CB161&lt;&gt;"",BU186,"")</f>
        <v/>
      </c>
      <c r="CN14" s="7754" t="str">
        <f>IF(CB161&lt;&gt;"",BV186,"")</f>
        <v/>
      </c>
      <c r="CO14" s="7754" t="str">
        <f>IF(CB161&lt;&gt;"",BW186,"")</f>
        <v/>
      </c>
      <c r="CP14" s="7754" t="str">
        <f>IF(CB161&lt;&gt;"",BX186,"")</f>
        <v/>
      </c>
      <c r="CQ14" s="7754" t="str">
        <f>IF(CB161&lt;&gt;"",BY186,"")</f>
        <v/>
      </c>
      <c r="CR14" s="7754" t="str">
        <f>IF(CB161&lt;&gt;"",BZ186,"")</f>
        <v/>
      </c>
      <c r="CS14" s="7754" t="str">
        <f>IF(CB161&lt;&gt;"",CA186,"")</f>
        <v/>
      </c>
      <c r="CT14" s="7754" t="str">
        <f>IF(CB161&lt;&gt;"",CB186,"")</f>
        <v/>
      </c>
      <c r="CU14" s="7754" t="str">
        <f>IF(CB161&lt;&gt;"",CC186,"")</f>
        <v/>
      </c>
      <c r="CV14" s="7674">
        <v>30</v>
      </c>
      <c r="CW14" s="7674">
        <v>10</v>
      </c>
      <c r="CX14" s="7980" t="str">
        <f>CB164</f>
        <v>Dasy6</v>
      </c>
      <c r="CY14" s="8110" t="str">
        <f>CB166</f>
        <v>EN/FCC/ISED</v>
      </c>
      <c r="CZ14" s="7702"/>
    </row>
    <row r="15" spans="1:104" ht="13.5" thickBot="1" x14ac:dyDescent="0.25">
      <c r="A15" s="7699"/>
      <c r="C15" s="7772"/>
      <c r="D15" s="7972" t="str">
        <f>IF(ISNUMBER(FIND("EN",CY16)),IF(ISNUMBER(FIND("FCC",CY16)),IF(ISNUMBER(FIND("ISED",CY16)),CONCATENATE(Overview!$V$10,";",Overview!$S$11,";",Overview!$S$12),CONCATENATE(Overview!$V$10,";",Overview!$S$11)),IF(ISNUMBER(FIND("ISED",CY16)),CONCATENATE(Overview!$V$10,";",Overview!$S$12),Overview!$V$10)),IF(ISNUMBER(FIND("FCC",CY16)),IF(ISNUMBER(FIND("ISED",CY16)),CONCATENATE(Overview!$S$11,";",Overview!$S$12),"IEEE Std 1528™"),Overview!$S$12))</f>
        <v>EN 62209-2;IEEE Std 1528™;IEC/IEEE 62209-1528</v>
      </c>
      <c r="E15" s="7972" t="str">
        <f>IF(ISNUMBER(FIND("EN",CY16)),IF(ISNUMBER(FIND("FCC",CY16)),IF(ISNUMBER(FIND("ISED",CY16)),CONCATENATE(Overview!$AB$10,";",Overview!$Y$11,";",Overview!$Y$12),CONCATENATE(Overview!$AB$10,";",Overview!$Y$11)),IF(ISNUMBER(FIND("ISED",CY16)),CONCATENATE(Overview!$AB$10,";",Overview!$Y$12),Overview!$AB$10)),IF(ISNUMBER(FIND("FCC",CY16)),IF(ISNUMBER(FIND("ISED",CY16)),CONCATENATE(Overview!$Y$11,";",Overview!$Y$12),"IEEE Std 1528™"),Overview!$Y$12))</f>
        <v>2010/A1:2019;2013;2020</v>
      </c>
      <c r="F15" s="7969" t="inlineStr">
        <is>
          <t>4.1</t>
        </is>
      </c>
      <c r="G15" s="7995"/>
      <c r="H15" s="7994"/>
      <c r="I15" s="7770"/>
      <c r="J15" s="7817"/>
      <c r="K15" s="7817"/>
      <c r="L15" s="7770"/>
      <c r="M15" s="7773"/>
      <c r="N15" s="7773"/>
      <c r="O15" s="7783"/>
      <c r="P15" s="7783"/>
      <c r="Q15" s="7783"/>
      <c r="R15" s="7773"/>
      <c r="S15" s="7773"/>
      <c r="T15" s="7983" t="str">
        <f t="shared" si="0"/>
        <v/>
      </c>
      <c r="U15" s="7773"/>
      <c r="V15" s="7974"/>
      <c r="W15" s="7773"/>
      <c r="X15" s="7773"/>
      <c r="Y15" s="7773"/>
      <c r="Z15" s="7770"/>
      <c r="AA15" s="7770"/>
      <c r="AB15" s="7819" t="str">
        <f t="shared" si="1"/>
        <v/>
      </c>
      <c r="AC15" s="7818"/>
      <c r="AD15" s="7770"/>
      <c r="AE15" s="7816" t="str">
        <f t="shared" si="2"/>
        <v>10-g</v>
      </c>
      <c r="AF15" s="7975" t="inlineStr">
        <is>
          <t>P</t>
        </is>
      </c>
      <c r="AG15" s="7782"/>
      <c r="AH15" s="7782"/>
      <c r="AI15" s="7782"/>
      <c r="AJ15" s="7773"/>
      <c r="AK15" s="7770"/>
      <c r="AL15" s="7773"/>
      <c r="AM15" s="7773"/>
      <c r="AN15" s="7820" t="str">
        <f t="shared" si="3"/>
        <v/>
      </c>
      <c r="AO15" s="7820" t="str">
        <f t="shared" si="4"/>
        <v/>
      </c>
      <c r="AP15" s="7820" t="str">
        <f t="shared" si="5"/>
        <v/>
      </c>
      <c r="AQ15" s="7820" t="str">
        <f t="shared" si="6"/>
        <v/>
      </c>
      <c r="AR15" s="7820" t="str">
        <f t="shared" si="7"/>
        <v/>
      </c>
      <c r="AS15" s="7781"/>
      <c r="AT15" s="7773"/>
      <c r="AU15" s="7773"/>
      <c r="AV15" s="7773"/>
      <c r="AW15" s="7773"/>
      <c r="AX15" s="7773"/>
      <c r="AY15" s="7773"/>
      <c r="AZ15" s="7773"/>
      <c r="BA15" s="7773"/>
      <c r="BB15" s="7773"/>
      <c r="BC15" s="7773"/>
      <c r="BD15" s="7971" t="str">
        <f t="shared" si="8"/>
        <v/>
      </c>
      <c r="BE15" s="7970">
        <f t="shared" si="9"/>
        <v>1800</v>
      </c>
      <c r="BF15" s="7774">
        <f t="shared" si="10"/>
        <v>1800</v>
      </c>
      <c r="BG15" s="7970">
        <f t="shared" si="11"/>
        <v>600</v>
      </c>
      <c r="BH15" s="8111" t="inlineStr">
        <is>
          <t>S/00</t>
        </is>
      </c>
      <c r="BI15" s="7771"/>
      <c r="BJ15" s="7976">
        <f>Overview!$E$7</f>
        <v>0</v>
      </c>
      <c r="BK15" s="7771"/>
      <c r="BL15" s="7981" t="str">
        <f t="shared" si="12"/>
        <v>Dasy6</v>
      </c>
      <c r="BM15" s="7976" t="str">
        <f>Overview!$P$153</f>
        <v/>
      </c>
      <c r="BN15" s="7771"/>
      <c r="BO15" s="7771"/>
      <c r="BP15" s="7769"/>
      <c r="BQ15" s="7988" t="inlineStr">
        <is>
          <t>N/A</t>
        </is>
      </c>
      <c r="BR15" s="7702"/>
      <c r="BS15" s="8293"/>
      <c r="BT15" s="7705"/>
      <c r="BU15" s="8300"/>
      <c r="BV15" s="7687"/>
      <c r="BW15" s="8303"/>
      <c r="BX15" s="7687"/>
      <c r="BY15" s="7711" t="inlineStr">
        <is>
          <t>Ajuste</t>
        </is>
      </c>
      <c r="BZ15" s="7704" t="inlineStr">
        <is>
          <t>4º</t>
        </is>
      </c>
      <c r="CA15" s="8002"/>
      <c r="CB15" s="7702" t="inlineStr">
        <is>
          <t>Celdas bloqueadas</t>
        </is>
      </c>
      <c r="CC15" s="7708"/>
      <c r="CD15" s="7796"/>
      <c r="CE15" s="7807" t="inlineStr">
        <is>
          <t>Dipolos</t>
        </is>
      </c>
      <c r="CF15" s="7798" t="inlineStr">
        <is>
          <t>D450V3- SN 1092</t>
        </is>
      </c>
      <c r="CG15" s="7798"/>
      <c r="CH15" s="7799" t="inlineStr">
        <is>
          <t>Acop,HP</t>
        </is>
      </c>
      <c r="CI15" s="7795">
        <v>1</v>
      </c>
      <c r="CJ15" s="7805">
        <v>450</v>
      </c>
      <c r="CK15" s="7795"/>
      <c r="CL15" s="7794" t="str">
        <f t="shared" si="13"/>
        <v/>
      </c>
      <c r="CM15" s="7754" t="str">
        <f>IF(CB161&lt;&gt;"",BU187,"")</f>
        <v/>
      </c>
      <c r="CN15" s="7754" t="str">
        <f>IF(CB161&lt;&gt;"",BV187,"")</f>
        <v/>
      </c>
      <c r="CO15" s="7754" t="str">
        <f>IF(CB161&lt;&gt;"",BW187,"")</f>
        <v/>
      </c>
      <c r="CP15" s="7754" t="str">
        <f>IF(CB161&lt;&gt;"",BX187,"")</f>
        <v/>
      </c>
      <c r="CQ15" s="7754" t="str">
        <f>IF(CB161&lt;&gt;"",BY187,"")</f>
        <v/>
      </c>
      <c r="CR15" s="7754" t="str">
        <f>IF(CB161&lt;&gt;"",BZ187,"")</f>
        <v/>
      </c>
      <c r="CS15" s="7754" t="str">
        <f>IF(CB161&lt;&gt;"",CA187,"")</f>
        <v/>
      </c>
      <c r="CT15" s="7754" t="str">
        <f>IF(CB161&lt;&gt;"",CB187,"")</f>
        <v/>
      </c>
      <c r="CU15" s="7754" t="str">
        <f>IF(CB161&lt;&gt;"",CC187,"")</f>
        <v/>
      </c>
      <c r="CV15" s="7674">
        <v>30</v>
      </c>
      <c r="CW15" s="7674">
        <v>10</v>
      </c>
      <c r="CX15" s="7980" t="str">
        <f>CB164</f>
        <v>Dasy6</v>
      </c>
      <c r="CY15" s="8110" t="str">
        <f>CB166</f>
        <v>EN/FCC/ISED</v>
      </c>
      <c r="CZ15" s="7702"/>
    </row>
    <row r="16" spans="1:104" x14ac:dyDescent="0.2">
      <c r="A16" s="7699"/>
      <c r="C16" s="7772"/>
      <c r="D16" s="7972" t="str">
        <f>IF(ISNUMBER(FIND("EN",CY17)),IF(ISNUMBER(FIND("FCC",CY17)),IF(ISNUMBER(FIND("ISED",CY17)),CONCATENATE(Overview!$V$10,";",Overview!$S$11,";",Overview!$S$12),CONCATENATE(Overview!$V$10,";",Overview!$S$11)),IF(ISNUMBER(FIND("ISED",CY17)),CONCATENATE(Overview!$V$10,";",Overview!$S$12),Overview!$V$10)),IF(ISNUMBER(FIND("FCC",CY17)),IF(ISNUMBER(FIND("ISED",CY17)),CONCATENATE(Overview!$S$11,";",Overview!$S$12),"IEEE Std 1528™"),Overview!$S$12))</f>
        <v>EN 62209-2;IEEE Std 1528™;IEC/IEEE 62209-1528</v>
      </c>
      <c r="E16" s="7972" t="str">
        <f>IF(ISNUMBER(FIND("EN",CY17)),IF(ISNUMBER(FIND("FCC",CY17)),IF(ISNUMBER(FIND("ISED",CY17)),CONCATENATE(Overview!$AB$10,";",Overview!$Y$11,";",Overview!$Y$12),CONCATENATE(Overview!$AB$10,";",Overview!$Y$11)),IF(ISNUMBER(FIND("ISED",CY17)),CONCATENATE(Overview!$AB$10,";",Overview!$Y$12),Overview!$AB$10)),IF(ISNUMBER(FIND("FCC",CY17)),IF(ISNUMBER(FIND("ISED",CY17)),CONCATENATE(Overview!$Y$11,";",Overview!$Y$12),"IEEE Std 1528™"),Overview!$Y$12))</f>
        <v>2010/A1:2019;2013;2020</v>
      </c>
      <c r="F16" s="7969" t="inlineStr">
        <is>
          <t>4.1</t>
        </is>
      </c>
      <c r="G16" s="7995"/>
      <c r="H16" s="7994"/>
      <c r="I16" s="7770"/>
      <c r="J16" s="7817"/>
      <c r="K16" s="7817"/>
      <c r="L16" s="7770"/>
      <c r="M16" s="7773"/>
      <c r="N16" s="7773"/>
      <c r="O16" s="7783"/>
      <c r="P16" s="7783"/>
      <c r="Q16" s="7783"/>
      <c r="R16" s="7773"/>
      <c r="S16" s="7773"/>
      <c r="T16" s="7983" t="str">
        <f t="shared" si="0"/>
        <v/>
      </c>
      <c r="U16" s="7773"/>
      <c r="V16" s="7974"/>
      <c r="W16" s="7773"/>
      <c r="X16" s="7773"/>
      <c r="Y16" s="7773"/>
      <c r="Z16" s="7770"/>
      <c r="AA16" s="7770"/>
      <c r="AB16" s="7819" t="str">
        <f t="shared" si="1"/>
        <v/>
      </c>
      <c r="AC16" s="7818"/>
      <c r="AD16" s="7770"/>
      <c r="AE16" s="7816" t="str">
        <f t="shared" si="2"/>
        <v>10-g</v>
      </c>
      <c r="AF16" s="7975" t="inlineStr">
        <is>
          <t>P</t>
        </is>
      </c>
      <c r="AG16" s="7782"/>
      <c r="AH16" s="7782"/>
      <c r="AI16" s="7782"/>
      <c r="AJ16" s="7773"/>
      <c r="AK16" s="7770"/>
      <c r="AL16" s="7773"/>
      <c r="AM16" s="7773"/>
      <c r="AN16" s="7820" t="str">
        <f t="shared" si="3"/>
        <v/>
      </c>
      <c r="AO16" s="7820" t="str">
        <f t="shared" si="4"/>
        <v/>
      </c>
      <c r="AP16" s="7820" t="str">
        <f t="shared" si="5"/>
        <v/>
      </c>
      <c r="AQ16" s="7820" t="str">
        <f t="shared" si="6"/>
        <v/>
      </c>
      <c r="AR16" s="7820" t="str">
        <f t="shared" si="7"/>
        <v/>
      </c>
      <c r="AS16" s="7781"/>
      <c r="AT16" s="7773"/>
      <c r="AU16" s="7773"/>
      <c r="AV16" s="7773"/>
      <c r="AW16" s="7773"/>
      <c r="AX16" s="7773"/>
      <c r="AY16" s="7773"/>
      <c r="AZ16" s="7773"/>
      <c r="BA16" s="7773"/>
      <c r="BB16" s="7773"/>
      <c r="BC16" s="7773"/>
      <c r="BD16" s="7971" t="str">
        <f t="shared" si="8"/>
        <v/>
      </c>
      <c r="BE16" s="7970">
        <f t="shared" si="9"/>
        <v>1800</v>
      </c>
      <c r="BF16" s="7774">
        <f t="shared" si="10"/>
        <v>1800</v>
      </c>
      <c r="BG16" s="7970">
        <f t="shared" si="11"/>
        <v>600</v>
      </c>
      <c r="BH16" s="8111" t="inlineStr">
        <is>
          <t>S/00</t>
        </is>
      </c>
      <c r="BI16" s="7771"/>
      <c r="BJ16" s="7976">
        <f>Overview!$E$7</f>
        <v>0</v>
      </c>
      <c r="BK16" s="7771"/>
      <c r="BL16" s="7981" t="str">
        <f t="shared" si="12"/>
        <v>Dasy6</v>
      </c>
      <c r="BM16" s="7976" t="str">
        <f>Overview!$P$153</f>
        <v/>
      </c>
      <c r="BN16" s="7771"/>
      <c r="BO16" s="7771"/>
      <c r="BP16" s="7769"/>
      <c r="BQ16" s="7988" t="inlineStr">
        <is>
          <t>N/A</t>
        </is>
      </c>
      <c r="BR16" s="7702"/>
      <c r="BS16" s="8293"/>
      <c r="BT16" s="7705"/>
      <c r="BU16" s="8300"/>
      <c r="BV16" s="7750">
        <f>BV15</f>
        <v>0</v>
      </c>
      <c r="BW16" s="8303"/>
      <c r="BX16" s="7688">
        <f>BX15</f>
        <v>0</v>
      </c>
      <c r="BY16" s="7711" t="inlineStr">
        <is>
          <t>Máx durante ensayo</t>
        </is>
      </c>
      <c r="BZ16" s="7704" t="inlineStr">
        <is>
          <t>5º</t>
        </is>
      </c>
      <c r="CA16" s="7998"/>
      <c r="CB16" s="7702"/>
      <c r="CC16" s="7708"/>
      <c r="CD16" s="7796"/>
      <c r="CE16" s="7808"/>
      <c r="CF16" s="7798" t="inlineStr">
        <is>
          <t>D750V3 - SN 1036</t>
        </is>
      </c>
      <c r="CG16" s="7798"/>
      <c r="CH16" s="7799" t="inlineStr">
        <is>
          <t>Acop,HP</t>
        </is>
      </c>
      <c r="CI16" s="7795">
        <v>2</v>
      </c>
      <c r="CJ16" s="7805">
        <v>750</v>
      </c>
      <c r="CK16" s="7795"/>
      <c r="CL16" s="7794" t="str">
        <f t="shared" si="13"/>
        <v/>
      </c>
      <c r="CM16" s="7754" t="str">
        <f>IF(CB192&lt;&gt;"",BU217,"")</f>
        <v/>
      </c>
      <c r="CN16" s="7754" t="str">
        <f>IF(CB192&lt;&gt;"",BV217,"")</f>
        <v/>
      </c>
      <c r="CO16" s="7754" t="str">
        <f>IF(CB192&lt;&gt;"",BW217,"")</f>
        <v/>
      </c>
      <c r="CP16" s="7754" t="str">
        <f>IF(CB192&lt;&gt;"",BX217,"")</f>
        <v/>
      </c>
      <c r="CQ16" s="7754" t="str">
        <f>IF(CB192&lt;&gt;"",BY217,"")</f>
        <v/>
      </c>
      <c r="CR16" s="7754" t="str">
        <f>IF(CB192&lt;&gt;"",BZ217,"")</f>
        <v/>
      </c>
      <c r="CS16" s="7754" t="str">
        <f>IF(CB192&lt;&gt;"",CA217,"")</f>
        <v/>
      </c>
      <c r="CT16" s="7754" t="str">
        <f>IF(CB192&lt;&gt;"",CB217,"")</f>
        <v/>
      </c>
      <c r="CU16" s="7754" t="str">
        <f>IF(CB192&lt;&gt;"",CC217,"")</f>
        <v/>
      </c>
      <c r="CV16" s="7674">
        <v>30</v>
      </c>
      <c r="CW16" s="7674">
        <v>10</v>
      </c>
      <c r="CX16" s="7980" t="str">
        <f>CB195</f>
        <v>Dasy6</v>
      </c>
      <c r="CY16" s="8110" t="str">
        <f>CB197</f>
        <v>EN/FCC/ISED</v>
      </c>
      <c r="CZ16" s="7702"/>
    </row>
    <row r="17" spans="1:104" ht="13.5" thickBot="1" x14ac:dyDescent="0.25">
      <c r="A17" s="7699"/>
      <c r="C17" s="7772"/>
      <c r="D17" s="7972" t="str">
        <f>IF(ISNUMBER(FIND("EN",CY18)),IF(ISNUMBER(FIND("FCC",CY18)),IF(ISNUMBER(FIND("ISED",CY18)),CONCATENATE(Overview!$V$10,";",Overview!$S$11,";",Overview!$S$12),CONCATENATE(Overview!$V$10,";",Overview!$S$11)),IF(ISNUMBER(FIND("ISED",CY18)),CONCATENATE(Overview!$V$10,";",Overview!$S$12),Overview!$V$10)),IF(ISNUMBER(FIND("FCC",CY18)),IF(ISNUMBER(FIND("ISED",CY18)),CONCATENATE(Overview!$S$11,";",Overview!$S$12),"IEEE Std 1528™"),Overview!$S$12))</f>
        <v>EN 62209-2;IEEE Std 1528™;IEC/IEEE 62209-1528</v>
      </c>
      <c r="E17" s="7972" t="str">
        <f>IF(ISNUMBER(FIND("EN",CY18)),IF(ISNUMBER(FIND("FCC",CY18)),IF(ISNUMBER(FIND("ISED",CY18)),CONCATENATE(Overview!$AB$10,";",Overview!$Y$11,";",Overview!$Y$12),CONCATENATE(Overview!$AB$10,";",Overview!$Y$11)),IF(ISNUMBER(FIND("ISED",CY18)),CONCATENATE(Overview!$AB$10,";",Overview!$Y$12),Overview!$AB$10)),IF(ISNUMBER(FIND("FCC",CY18)),IF(ISNUMBER(FIND("ISED",CY18)),CONCATENATE(Overview!$Y$11,";",Overview!$Y$12),"IEEE Std 1528™"),Overview!$Y$12))</f>
        <v>2010/A1:2019;2013;2020</v>
      </c>
      <c r="F17" s="7969" t="inlineStr">
        <is>
          <t>4.1</t>
        </is>
      </c>
      <c r="G17" s="7995"/>
      <c r="H17" s="7994"/>
      <c r="I17" s="7770"/>
      <c r="J17" s="7817"/>
      <c r="K17" s="7817"/>
      <c r="L17" s="7770"/>
      <c r="M17" s="7773"/>
      <c r="N17" s="7773"/>
      <c r="O17" s="7783"/>
      <c r="P17" s="7783"/>
      <c r="Q17" s="7783"/>
      <c r="R17" s="7773"/>
      <c r="S17" s="7773"/>
      <c r="T17" s="7983" t="str">
        <f t="shared" si="0"/>
        <v/>
      </c>
      <c r="U17" s="7773"/>
      <c r="V17" s="7974"/>
      <c r="W17" s="7773"/>
      <c r="X17" s="7773"/>
      <c r="Y17" s="7773"/>
      <c r="Z17" s="7770"/>
      <c r="AA17" s="7770"/>
      <c r="AB17" s="7819" t="str">
        <f t="shared" si="1"/>
        <v/>
      </c>
      <c r="AC17" s="7818"/>
      <c r="AD17" s="7770"/>
      <c r="AE17" s="7816" t="str">
        <f t="shared" si="2"/>
        <v>10-g</v>
      </c>
      <c r="AF17" s="7975" t="inlineStr">
        <is>
          <t>P</t>
        </is>
      </c>
      <c r="AG17" s="7782"/>
      <c r="AH17" s="7782"/>
      <c r="AI17" s="7782"/>
      <c r="AJ17" s="7773"/>
      <c r="AK17" s="7770"/>
      <c r="AL17" s="7773"/>
      <c r="AM17" s="7773"/>
      <c r="AN17" s="7820" t="str">
        <f t="shared" si="3"/>
        <v/>
      </c>
      <c r="AO17" s="7820" t="str">
        <f t="shared" si="4"/>
        <v/>
      </c>
      <c r="AP17" s="7820" t="str">
        <f t="shared" si="5"/>
        <v/>
      </c>
      <c r="AQ17" s="7820" t="str">
        <f t="shared" si="6"/>
        <v/>
      </c>
      <c r="AR17" s="7820" t="str">
        <f t="shared" si="7"/>
        <v/>
      </c>
      <c r="AS17" s="7781"/>
      <c r="AT17" s="7773"/>
      <c r="AU17" s="7773"/>
      <c r="AV17" s="7773"/>
      <c r="AW17" s="7773"/>
      <c r="AX17" s="7773"/>
      <c r="AY17" s="7773"/>
      <c r="AZ17" s="7773"/>
      <c r="BA17" s="7773"/>
      <c r="BB17" s="7773"/>
      <c r="BC17" s="7773"/>
      <c r="BD17" s="7971" t="str">
        <f t="shared" si="8"/>
        <v/>
      </c>
      <c r="BE17" s="7970">
        <f t="shared" si="9"/>
        <v>1800</v>
      </c>
      <c r="BF17" s="7774">
        <f t="shared" si="10"/>
        <v>1800</v>
      </c>
      <c r="BG17" s="7970">
        <f t="shared" si="11"/>
        <v>600</v>
      </c>
      <c r="BH17" s="8111" t="inlineStr">
        <is>
          <t>S/00</t>
        </is>
      </c>
      <c r="BI17" s="7771"/>
      <c r="BJ17" s="7976">
        <f>Overview!$E$7</f>
        <v>0</v>
      </c>
      <c r="BK17" s="7771"/>
      <c r="BL17" s="7981" t="str">
        <f t="shared" si="12"/>
        <v>Dasy6</v>
      </c>
      <c r="BM17" s="7976" t="str">
        <f>Overview!$P$153</f>
        <v/>
      </c>
      <c r="BN17" s="7771"/>
      <c r="BO17" s="7771"/>
      <c r="BP17" s="7769"/>
      <c r="BQ17" s="7988" t="inlineStr">
        <is>
          <t>N/A</t>
        </is>
      </c>
      <c r="BR17" s="7702"/>
      <c r="BS17" s="8293"/>
      <c r="BT17" s="7705"/>
      <c r="BU17" s="8301"/>
      <c r="BV17" s="7752">
        <f>BV15</f>
        <v>0</v>
      </c>
      <c r="BW17" s="8304"/>
      <c r="BX17" s="7689">
        <f>BX15</f>
        <v>0</v>
      </c>
      <c r="BY17" s="7712" t="inlineStr">
        <is>
          <t>Mín durante ensayo</t>
        </is>
      </c>
      <c r="BZ17" s="7704" t="inlineStr">
        <is>
          <t>6º</t>
        </is>
      </c>
      <c r="CA17" s="7998"/>
      <c r="CB17" s="7702"/>
      <c r="CC17" s="7708"/>
      <c r="CD17" s="7796"/>
      <c r="CE17" s="7808"/>
      <c r="CF17" s="7798" t="inlineStr">
        <is>
          <t>D900V2 - SN 1d007</t>
        </is>
      </c>
      <c r="CG17" s="7798"/>
      <c r="CH17" s="7799" t="inlineStr">
        <is>
          <t>Acop,HP</t>
        </is>
      </c>
      <c r="CI17" s="7795">
        <v>3</v>
      </c>
      <c r="CJ17" s="7805">
        <v>900</v>
      </c>
      <c r="CK17" s="7795"/>
      <c r="CL17" s="7794" t="str">
        <f t="shared" si="13"/>
        <v/>
      </c>
      <c r="CM17" s="7754" t="str">
        <f>IF(CB192&lt;&gt;"",BU218,"")</f>
        <v/>
      </c>
      <c r="CN17" s="7754" t="str">
        <f>IF(CB192&lt;&gt;"",BV218,"")</f>
        <v/>
      </c>
      <c r="CO17" s="7754" t="str">
        <f>IF(CB192&lt;&gt;"",BW218,"")</f>
        <v/>
      </c>
      <c r="CP17" s="7754" t="str">
        <f>IF(CB192&lt;&gt;"",BX218,"")</f>
        <v/>
      </c>
      <c r="CQ17" s="7754" t="str">
        <f>IF(CB192&lt;&gt;"",BY218,"")</f>
        <v/>
      </c>
      <c r="CR17" s="7754" t="str">
        <f>IF(CB192&lt;&gt;"",BZ218,"")</f>
        <v/>
      </c>
      <c r="CS17" s="7754" t="str">
        <f>IF(CB192&lt;&gt;"",CA218,"")</f>
        <v/>
      </c>
      <c r="CT17" s="7754" t="str">
        <f>IF(CB192&lt;&gt;"",CB218,"")</f>
        <v/>
      </c>
      <c r="CU17" s="7754" t="str">
        <f>IF(CB192&lt;&gt;"",CC218,"")</f>
        <v/>
      </c>
      <c r="CV17" s="7674">
        <v>30</v>
      </c>
      <c r="CW17" s="7674">
        <v>10</v>
      </c>
      <c r="CX17" s="7980" t="str">
        <f>CB195</f>
        <v>Dasy6</v>
      </c>
      <c r="CY17" s="8110" t="str">
        <f>CB197</f>
        <v>EN/FCC/ISED</v>
      </c>
      <c r="CZ17" s="7702"/>
    </row>
    <row r="18" spans="1:104" ht="13.5" thickBot="1" x14ac:dyDescent="0.25">
      <c r="A18" s="7699"/>
      <c r="C18" s="7772"/>
      <c r="D18" s="7972" t="str">
        <f>IF(ISNUMBER(FIND("EN",CY19)),IF(ISNUMBER(FIND("FCC",CY19)),IF(ISNUMBER(FIND("ISED",CY19)),CONCATENATE(Overview!$V$10,";",Overview!$S$11,";",Overview!$S$12),CONCATENATE(Overview!$V$10,";",Overview!$S$11)),IF(ISNUMBER(FIND("ISED",CY19)),CONCATENATE(Overview!$V$10,";",Overview!$S$12),Overview!$V$10)),IF(ISNUMBER(FIND("FCC",CY19)),IF(ISNUMBER(FIND("ISED",CY19)),CONCATENATE(Overview!$S$11,";",Overview!$S$12),"IEEE Std 1528™"),Overview!$S$12))</f>
        <v>EN 62209-2;IEEE Std 1528™;IEC/IEEE 62209-1528</v>
      </c>
      <c r="E18" s="7972" t="str">
        <f>IF(ISNUMBER(FIND("EN",CY19)),IF(ISNUMBER(FIND("FCC",CY19)),IF(ISNUMBER(FIND("ISED",CY19)),CONCATENATE(Overview!$AB$10,";",Overview!$Y$11,";",Overview!$Y$12),CONCATENATE(Overview!$AB$10,";",Overview!$Y$11)),IF(ISNUMBER(FIND("ISED",CY19)),CONCATENATE(Overview!$AB$10,";",Overview!$Y$12),Overview!$AB$10)),IF(ISNUMBER(FIND("FCC",CY19)),IF(ISNUMBER(FIND("ISED",CY19)),CONCATENATE(Overview!$Y$11,";",Overview!$Y$12),"IEEE Std 1528™"),Overview!$Y$12))</f>
        <v>2010/A1:2019;2013;2020</v>
      </c>
      <c r="F18" s="7969" t="inlineStr">
        <is>
          <t>4.1</t>
        </is>
      </c>
      <c r="G18" s="7995"/>
      <c r="H18" s="7994"/>
      <c r="I18" s="7770"/>
      <c r="J18" s="7817"/>
      <c r="K18" s="7817"/>
      <c r="L18" s="7770"/>
      <c r="M18" s="7773"/>
      <c r="N18" s="7773"/>
      <c r="O18" s="7783"/>
      <c r="P18" s="7783"/>
      <c r="Q18" s="7783"/>
      <c r="R18" s="7773"/>
      <c r="S18" s="7773"/>
      <c r="T18" s="7983" t="str">
        <f t="shared" si="0"/>
        <v/>
      </c>
      <c r="U18" s="7773"/>
      <c r="V18" s="7974"/>
      <c r="W18" s="7773"/>
      <c r="X18" s="7773"/>
      <c r="Y18" s="7773"/>
      <c r="Z18" s="7770"/>
      <c r="AA18" s="7770"/>
      <c r="AB18" s="7819" t="str">
        <f t="shared" si="1"/>
        <v/>
      </c>
      <c r="AC18" s="7818"/>
      <c r="AD18" s="7770"/>
      <c r="AE18" s="7816" t="str">
        <f t="shared" si="2"/>
        <v>10-g</v>
      </c>
      <c r="AF18" s="7975" t="inlineStr">
        <is>
          <t>P</t>
        </is>
      </c>
      <c r="AG18" s="7782"/>
      <c r="AH18" s="7782"/>
      <c r="AI18" s="7782"/>
      <c r="AJ18" s="7773"/>
      <c r="AK18" s="7770"/>
      <c r="AL18" s="7773"/>
      <c r="AM18" s="7773"/>
      <c r="AN18" s="7820" t="str">
        <f t="shared" si="3"/>
        <v/>
      </c>
      <c r="AO18" s="7820" t="str">
        <f t="shared" si="4"/>
        <v/>
      </c>
      <c r="AP18" s="7820" t="str">
        <f t="shared" si="5"/>
        <v/>
      </c>
      <c r="AQ18" s="7820" t="str">
        <f t="shared" si="6"/>
        <v/>
      </c>
      <c r="AR18" s="7820" t="str">
        <f t="shared" si="7"/>
        <v/>
      </c>
      <c r="AS18" s="7781"/>
      <c r="AT18" s="7773"/>
      <c r="AU18" s="7773"/>
      <c r="AV18" s="7773"/>
      <c r="AW18" s="7773"/>
      <c r="AX18" s="7773"/>
      <c r="AY18" s="7773"/>
      <c r="AZ18" s="7773"/>
      <c r="BA18" s="7773"/>
      <c r="BB18" s="7773"/>
      <c r="BC18" s="7773"/>
      <c r="BD18" s="7971" t="str">
        <f t="shared" si="8"/>
        <v/>
      </c>
      <c r="BE18" s="7970">
        <f t="shared" si="9"/>
        <v>1800</v>
      </c>
      <c r="BF18" s="7774">
        <f t="shared" si="10"/>
        <v>1800</v>
      </c>
      <c r="BG18" s="7970">
        <f t="shared" si="11"/>
        <v>600</v>
      </c>
      <c r="BH18" s="8111" t="inlineStr">
        <is>
          <t>S/00</t>
        </is>
      </c>
      <c r="BI18" s="7771"/>
      <c r="BJ18" s="7976">
        <f>Overview!$E$7</f>
        <v>0</v>
      </c>
      <c r="BK18" s="7771"/>
      <c r="BL18" s="7981" t="str">
        <f t="shared" si="12"/>
        <v>Dasy6</v>
      </c>
      <c r="BM18" s="7976" t="str">
        <f>Overview!$P$153</f>
        <v/>
      </c>
      <c r="BN18" s="7771"/>
      <c r="BO18" s="7771"/>
      <c r="BP18" s="7769"/>
      <c r="BQ18" s="7988" t="inlineStr">
        <is>
          <t>N/A</t>
        </is>
      </c>
      <c r="BR18" s="7702"/>
      <c r="BS18" s="8293"/>
      <c r="BT18" s="7705"/>
      <c r="BU18" s="7702"/>
      <c r="BV18" s="7702"/>
      <c r="BW18" s="7702"/>
      <c r="BX18" s="7680"/>
      <c r="BY18" s="7702"/>
      <c r="BZ18" s="7702"/>
      <c r="CA18" s="7998"/>
      <c r="CB18" s="7702"/>
      <c r="CC18" s="7708"/>
      <c r="CD18" s="7796"/>
      <c r="CE18" s="7808"/>
      <c r="CF18" s="7798" t="inlineStr">
        <is>
          <t>D1640V2 - SN 333</t>
        </is>
      </c>
      <c r="CG18" s="7798"/>
      <c r="CH18" s="7799" t="inlineStr">
        <is>
          <t>Acop,HP</t>
        </is>
      </c>
      <c r="CI18" s="7795">
        <v>4</v>
      </c>
      <c r="CJ18" s="7805">
        <v>1640</v>
      </c>
      <c r="CK18" s="7795"/>
      <c r="CL18" s="7794" t="str">
        <f t="shared" si="13"/>
        <v/>
      </c>
      <c r="CM18" s="7754" t="str">
        <f>IF(CB223&lt;&gt;"",BU248,"")</f>
        <v/>
      </c>
      <c r="CN18" s="7754" t="str">
        <f>IF(CB223&lt;&gt;"",BV248,"")</f>
        <v/>
      </c>
      <c r="CO18" s="7754" t="str">
        <f>IF(CB223&lt;&gt;"",BW248,"")</f>
        <v/>
      </c>
      <c r="CP18" s="7754" t="str">
        <f>IF(CB223&lt;&gt;"",BX248,"")</f>
        <v/>
      </c>
      <c r="CQ18" s="7754" t="str">
        <f>IF(CB223&lt;&gt;"",BY248,"")</f>
        <v/>
      </c>
      <c r="CR18" s="7754" t="str">
        <f>IF(CB223&lt;&gt;"",BZ248,"")</f>
        <v/>
      </c>
      <c r="CS18" s="7754" t="str">
        <f>IF(CB223&lt;&gt;"",CA248,"")</f>
        <v/>
      </c>
      <c r="CT18" s="7754" t="str">
        <f>IF(CB223&lt;&gt;"",CB248,"")</f>
        <v/>
      </c>
      <c r="CU18" s="7754" t="str">
        <f>IF(CB223&lt;&gt;"",CC248,"")</f>
        <v/>
      </c>
      <c r="CV18" s="7674">
        <v>30</v>
      </c>
      <c r="CW18" s="7674">
        <v>10</v>
      </c>
      <c r="CX18" s="7980" t="str">
        <f>CB226</f>
        <v>Dasy6</v>
      </c>
      <c r="CY18" s="8110" t="str">
        <f>CB228</f>
        <v>EN/FCC/ISED</v>
      </c>
      <c r="CZ18" s="7702"/>
    </row>
    <row r="19" spans="1:104" ht="13.5" thickBot="1" x14ac:dyDescent="0.25">
      <c r="A19" s="7699"/>
      <c r="C19" s="7772"/>
      <c r="D19" s="7972" t="str">
        <f>IF(ISNUMBER(FIND("EN",CY20)),IF(ISNUMBER(FIND("FCC",CY20)),IF(ISNUMBER(FIND("ISED",CY20)),CONCATENATE(Overview!$V$10,";",Overview!$S$11,";",Overview!$S$12),CONCATENATE(Overview!$V$10,";",Overview!$S$11)),IF(ISNUMBER(FIND("ISED",CY20)),CONCATENATE(Overview!$V$10,";",Overview!$S$12),Overview!$V$10)),IF(ISNUMBER(FIND("FCC",CY20)),IF(ISNUMBER(FIND("ISED",CY20)),CONCATENATE(Overview!$S$11,";",Overview!$S$12),"IEEE Std 1528™"),Overview!$S$12))</f>
        <v>EN 62209-2;IEEE Std 1528™;IEC/IEEE 62209-1528</v>
      </c>
      <c r="E19" s="7972" t="str">
        <f>IF(ISNUMBER(FIND("EN",CY20)),IF(ISNUMBER(FIND("FCC",CY20)),IF(ISNUMBER(FIND("ISED",CY20)),CONCATENATE(Overview!$AB$10,";",Overview!$Y$11,";",Overview!$Y$12),CONCATENATE(Overview!$AB$10,";",Overview!$Y$11)),IF(ISNUMBER(FIND("ISED",CY20)),CONCATENATE(Overview!$AB$10,";",Overview!$Y$12),Overview!$AB$10)),IF(ISNUMBER(FIND("FCC",CY20)),IF(ISNUMBER(FIND("ISED",CY20)),CONCATENATE(Overview!$Y$11,";",Overview!$Y$12),"IEEE Std 1528™"),Overview!$Y$12))</f>
        <v>2010/A1:2019;2013;2020</v>
      </c>
      <c r="F19" s="7969" t="inlineStr">
        <is>
          <t>4.1</t>
        </is>
      </c>
      <c r="G19" s="7995"/>
      <c r="H19" s="7994"/>
      <c r="I19" s="7770"/>
      <c r="J19" s="7817"/>
      <c r="K19" s="7817"/>
      <c r="L19" s="7770"/>
      <c r="M19" s="7773"/>
      <c r="N19" s="7773"/>
      <c r="O19" s="7783"/>
      <c r="P19" s="7783"/>
      <c r="Q19" s="7783"/>
      <c r="R19" s="7773"/>
      <c r="S19" s="7773"/>
      <c r="T19" s="7983" t="str">
        <f t="shared" si="0"/>
        <v/>
      </c>
      <c r="U19" s="7773"/>
      <c r="V19" s="7974"/>
      <c r="W19" s="7773"/>
      <c r="X19" s="7773"/>
      <c r="Y19" s="7773"/>
      <c r="Z19" s="7770"/>
      <c r="AA19" s="7770"/>
      <c r="AB19" s="7819" t="str">
        <f t="shared" si="1"/>
        <v/>
      </c>
      <c r="AC19" s="7818"/>
      <c r="AD19" s="7770"/>
      <c r="AE19" s="7816" t="str">
        <f t="shared" si="2"/>
        <v>10-g</v>
      </c>
      <c r="AF19" s="7975" t="inlineStr">
        <is>
          <t>P</t>
        </is>
      </c>
      <c r="AG19" s="7782"/>
      <c r="AH19" s="7782"/>
      <c r="AI19" s="7782"/>
      <c r="AJ19" s="7773"/>
      <c r="AK19" s="7770"/>
      <c r="AL19" s="7773"/>
      <c r="AM19" s="7773"/>
      <c r="AN19" s="7820" t="str">
        <f t="shared" si="3"/>
        <v/>
      </c>
      <c r="AO19" s="7820" t="str">
        <f t="shared" si="4"/>
        <v/>
      </c>
      <c r="AP19" s="7820" t="str">
        <f t="shared" si="5"/>
        <v/>
      </c>
      <c r="AQ19" s="7820" t="str">
        <f t="shared" si="6"/>
        <v/>
      </c>
      <c r="AR19" s="7820" t="str">
        <f t="shared" si="7"/>
        <v/>
      </c>
      <c r="AS19" s="7781"/>
      <c r="AT19" s="7773"/>
      <c r="AU19" s="7773"/>
      <c r="AV19" s="7773"/>
      <c r="AW19" s="7773"/>
      <c r="AX19" s="7773"/>
      <c r="AY19" s="7773"/>
      <c r="AZ19" s="7773"/>
      <c r="BA19" s="7773"/>
      <c r="BB19" s="7773"/>
      <c r="BC19" s="7773"/>
      <c r="BD19" s="7971" t="str">
        <f t="shared" si="8"/>
        <v/>
      </c>
      <c r="BE19" s="7970">
        <f t="shared" si="9"/>
        <v>1800</v>
      </c>
      <c r="BF19" s="7774">
        <f t="shared" si="10"/>
        <v>1800</v>
      </c>
      <c r="BG19" s="7970">
        <f t="shared" si="11"/>
        <v>600</v>
      </c>
      <c r="BH19" s="8111" t="inlineStr">
        <is>
          <t>S/00</t>
        </is>
      </c>
      <c r="BI19" s="7771"/>
      <c r="BJ19" s="7976">
        <f>Overview!$E$7</f>
        <v>0</v>
      </c>
      <c r="BK19" s="7771"/>
      <c r="BL19" s="7981" t="str">
        <f t="shared" si="12"/>
        <v>Dasy6</v>
      </c>
      <c r="BM19" s="7976" t="str">
        <f>Overview!$P$153</f>
        <v/>
      </c>
      <c r="BN19" s="7771"/>
      <c r="BO19" s="7771"/>
      <c r="BP19" s="7769"/>
      <c r="BQ19" s="7988" t="inlineStr">
        <is>
          <t>N/A</t>
        </is>
      </c>
      <c r="BR19" s="7702"/>
      <c r="BS19" s="8293"/>
      <c r="BT19" s="7705"/>
      <c r="BU19" s="7690"/>
      <c r="BV19" s="7686" t="inlineStr">
        <is>
          <t>Medida SAR</t>
        </is>
      </c>
      <c r="BW19" s="7691" t="inlineStr">
        <is>
          <t>Valor en antena</t>
        </is>
      </c>
      <c r="BX19" s="7691" t="inlineStr">
        <is>
          <t>SAR 1W</t>
        </is>
      </c>
      <c r="BY19" s="7691" t="inlineStr">
        <is>
          <t>SAR W/g</t>
        </is>
      </c>
      <c r="BZ19" s="7691" t="inlineStr">
        <is>
          <t>Desviacion (%)</t>
        </is>
      </c>
      <c r="CA19" s="7692" t="inlineStr">
        <is>
          <t>Veredicto</t>
        </is>
      </c>
      <c r="CB19" s="7703"/>
      <c r="CC19" s="7709"/>
      <c r="CD19" s="7796"/>
      <c r="CE19" s="7808"/>
      <c r="CF19" s="7798" t="inlineStr">
        <is>
          <t>D1800V2 - SN 2d099</t>
        </is>
      </c>
      <c r="CG19" s="7798"/>
      <c r="CH19" s="7799" t="inlineStr">
        <is>
          <t>NARDA/ HP</t>
        </is>
      </c>
      <c r="CI19" s="7795">
        <v>5</v>
      </c>
      <c r="CJ19" s="7805">
        <v>1810</v>
      </c>
      <c r="CK19" s="7795"/>
      <c r="CL19" s="7794" t="str">
        <f t="shared" si="13"/>
        <v/>
      </c>
      <c r="CM19" s="7754" t="str">
        <f>IF(CB223&lt;&gt;"",BU249,"")</f>
        <v/>
      </c>
      <c r="CN19" s="7754" t="str">
        <f>IF(CB223&lt;&gt;"",BV249,"")</f>
        <v/>
      </c>
      <c r="CO19" s="7754" t="str">
        <f>IF(CB223&lt;&gt;"",BW249,"")</f>
        <v/>
      </c>
      <c r="CP19" s="7754" t="str">
        <f>IF(CB223&lt;&gt;"",BX249,"")</f>
        <v/>
      </c>
      <c r="CQ19" s="7754" t="str">
        <f>IF(CB223&lt;&gt;"",BY249,"")</f>
        <v/>
      </c>
      <c r="CR19" s="7754" t="str">
        <f>IF(CB223&lt;&gt;"",BZ249,"")</f>
        <v/>
      </c>
      <c r="CS19" s="7754" t="str">
        <f>IF(CB223&lt;&gt;"",CA249,"")</f>
        <v/>
      </c>
      <c r="CT19" s="7754" t="str">
        <f>IF(CB223&lt;&gt;"",CB249,"")</f>
        <v/>
      </c>
      <c r="CU19" s="7754" t="str">
        <f>IF(CB223&lt;&gt;"",CC249,"")</f>
        <v/>
      </c>
      <c r="CV19" s="7674">
        <v>30</v>
      </c>
      <c r="CW19" s="7674">
        <v>10</v>
      </c>
      <c r="CX19" s="7980" t="str">
        <f>CB226</f>
        <v>Dasy6</v>
      </c>
      <c r="CY19" s="8110" t="str">
        <f>CB228</f>
        <v>EN/FCC/ISED</v>
      </c>
      <c r="CZ19" s="7702"/>
    </row>
    <row r="20" spans="1:104" x14ac:dyDescent="0.2">
      <c r="A20" s="7699"/>
      <c r="C20" s="7772"/>
      <c r="D20" s="7972" t="str">
        <f>IF(ISNUMBER(FIND("EN",CY21)),IF(ISNUMBER(FIND("FCC",CY21)),IF(ISNUMBER(FIND("ISED",CY21)),CONCATENATE(Overview!$V$10,";",Overview!$S$11,";",Overview!$S$12),CONCATENATE(Overview!$V$10,";",Overview!$S$11)),IF(ISNUMBER(FIND("ISED",CY21)),CONCATENATE(Overview!$V$10,";",Overview!$S$12),Overview!$V$10)),IF(ISNUMBER(FIND("FCC",CY21)),IF(ISNUMBER(FIND("ISED",CY21)),CONCATENATE(Overview!$S$11,";",Overview!$S$12),"IEEE Std 1528™"),Overview!$S$12))</f>
        <v>EN 62209-2;IEEE Std 1528™;IEC/IEEE 62209-1528</v>
      </c>
      <c r="E20" s="7972" t="str">
        <f>IF(ISNUMBER(FIND("EN",CY21)),IF(ISNUMBER(FIND("FCC",CY21)),IF(ISNUMBER(FIND("ISED",CY21)),CONCATENATE(Overview!$AB$10,";",Overview!$Y$11,";",Overview!$Y$12),CONCATENATE(Overview!$AB$10,";",Overview!$Y$11)),IF(ISNUMBER(FIND("ISED",CY21)),CONCATENATE(Overview!$AB$10,";",Overview!$Y$12),Overview!$AB$10)),IF(ISNUMBER(FIND("FCC",CY21)),IF(ISNUMBER(FIND("ISED",CY21)),CONCATENATE(Overview!$Y$11,";",Overview!$Y$12),"IEEE Std 1528™"),Overview!$Y$12))</f>
        <v>2010/A1:2019;2013;2020</v>
      </c>
      <c r="F20" s="7969" t="inlineStr">
        <is>
          <t>4.1</t>
        </is>
      </c>
      <c r="G20" s="7995"/>
      <c r="H20" s="7994"/>
      <c r="I20" s="7770"/>
      <c r="J20" s="7817"/>
      <c r="K20" s="7817"/>
      <c r="L20" s="7770"/>
      <c r="M20" s="7773"/>
      <c r="N20" s="7773"/>
      <c r="O20" s="7783"/>
      <c r="P20" s="7783"/>
      <c r="Q20" s="7783"/>
      <c r="R20" s="7773"/>
      <c r="S20" s="7773"/>
      <c r="T20" s="7983" t="str">
        <f t="shared" si="0"/>
        <v/>
      </c>
      <c r="U20" s="7773"/>
      <c r="V20" s="7974"/>
      <c r="W20" s="7773"/>
      <c r="X20" s="7773"/>
      <c r="Y20" s="7773"/>
      <c r="Z20" s="7770"/>
      <c r="AA20" s="7770"/>
      <c r="AB20" s="7819" t="str">
        <f t="shared" si="1"/>
        <v/>
      </c>
      <c r="AC20" s="7818"/>
      <c r="AD20" s="7770"/>
      <c r="AE20" s="7816" t="str">
        <f t="shared" si="2"/>
        <v>10-g</v>
      </c>
      <c r="AF20" s="7975" t="inlineStr">
        <is>
          <t>P</t>
        </is>
      </c>
      <c r="AG20" s="7782"/>
      <c r="AH20" s="7782"/>
      <c r="AI20" s="7782"/>
      <c r="AJ20" s="7773"/>
      <c r="AK20" s="7770"/>
      <c r="AL20" s="7773"/>
      <c r="AM20" s="7773"/>
      <c r="AN20" s="7820" t="str">
        <f t="shared" si="3"/>
        <v/>
      </c>
      <c r="AO20" s="7820" t="str">
        <f t="shared" si="4"/>
        <v/>
      </c>
      <c r="AP20" s="7820" t="str">
        <f t="shared" si="5"/>
        <v/>
      </c>
      <c r="AQ20" s="7820" t="str">
        <f t="shared" si="6"/>
        <v/>
      </c>
      <c r="AR20" s="7820" t="str">
        <f t="shared" si="7"/>
        <v/>
      </c>
      <c r="AS20" s="7781"/>
      <c r="AT20" s="7773"/>
      <c r="AU20" s="7773"/>
      <c r="AV20" s="7773"/>
      <c r="AW20" s="7773"/>
      <c r="AX20" s="7773"/>
      <c r="AY20" s="7773"/>
      <c r="AZ20" s="7773"/>
      <c r="BA20" s="7773"/>
      <c r="BB20" s="7773"/>
      <c r="BC20" s="7773"/>
      <c r="BD20" s="7971" t="str">
        <f t="shared" si="8"/>
        <v/>
      </c>
      <c r="BE20" s="7970">
        <f t="shared" si="9"/>
        <v>1800</v>
      </c>
      <c r="BF20" s="7774">
        <f t="shared" si="10"/>
        <v>1800</v>
      </c>
      <c r="BG20" s="7970">
        <f t="shared" si="11"/>
        <v>600</v>
      </c>
      <c r="BH20" s="8111" t="inlineStr">
        <is>
          <t>S/00</t>
        </is>
      </c>
      <c r="BI20" s="7771"/>
      <c r="BJ20" s="7976">
        <f>Overview!$E$7</f>
        <v>0</v>
      </c>
      <c r="BK20" s="7771"/>
      <c r="BL20" s="7981" t="str">
        <f t="shared" si="12"/>
        <v>Dasy6</v>
      </c>
      <c r="BM20" s="7976" t="str">
        <f>Overview!$P$153</f>
        <v/>
      </c>
      <c r="BN20" s="7771"/>
      <c r="BO20" s="7771"/>
      <c r="BP20" s="7769"/>
      <c r="BQ20" s="7988" t="inlineStr">
        <is>
          <t>N/A</t>
        </is>
      </c>
      <c r="BR20" s="7702"/>
      <c r="BS20" s="8293"/>
      <c r="BT20" s="7705"/>
      <c r="BU20" s="7719" t="inlineStr">
        <is>
          <t>SAR(1g)</t>
        </is>
      </c>
      <c r="BV20" s="7693"/>
      <c r="BW20" s="7713">
        <f>POWER(10,(((10*LOG10(BW12))+(AVERAGE(BX16:BX17)-BX13))/10))</f>
        <v>250.00000000000011</v>
      </c>
      <c r="BX20" s="8161">
        <f>CD2</f>
        <v>10.9</v>
      </c>
      <c r="BY20" s="7713">
        <f>BV20*1000/BW20</f>
        <v>0</v>
      </c>
      <c r="BZ20" s="7713">
        <f>((BY20-BX20)*100)/BX20</f>
        <v>-100</v>
      </c>
      <c r="CA20" s="7715" t="str">
        <f>IF(ABS(BZ20)&lt;10,"Válido","No Válido")</f>
        <v>No Válido</v>
      </c>
      <c r="CB20" s="7703"/>
      <c r="CC20" s="7709"/>
      <c r="CD20" s="7796"/>
      <c r="CE20" s="7808"/>
      <c r="CF20" s="7798" t="inlineStr">
        <is>
          <t>D2000V2 - SN 1021</t>
        </is>
      </c>
      <c r="CG20" s="7798"/>
      <c r="CH20" s="7799" t="inlineStr">
        <is>
          <t>NARDA/HP</t>
        </is>
      </c>
      <c r="CI20" s="7795">
        <v>6</v>
      </c>
      <c r="CJ20" s="7805">
        <v>2000</v>
      </c>
      <c r="CK20" s="7795"/>
      <c r="CL20" s="7794" t="str">
        <f t="shared" si="13"/>
        <v/>
      </c>
      <c r="CM20" s="7754" t="str">
        <f>IF(CB254&lt;&gt;"",BU279,"")</f>
        <v/>
      </c>
      <c r="CN20" s="7754" t="str">
        <f>IF(CB254&lt;&gt;"",BV279,"")</f>
        <v/>
      </c>
      <c r="CO20" s="7754" t="str">
        <f>IF(CB254&lt;&gt;"",BW279,"")</f>
        <v/>
      </c>
      <c r="CP20" s="7754" t="str">
        <f>IF(CB254&lt;&gt;"",BX279,"")</f>
        <v/>
      </c>
      <c r="CQ20" s="7754" t="str">
        <f>IF(CB254&lt;&gt;"",BY279,"")</f>
        <v/>
      </c>
      <c r="CR20" s="7754" t="str">
        <f>IF(CB254&lt;&gt;"",BZ279,"")</f>
        <v/>
      </c>
      <c r="CS20" s="7754" t="str">
        <f>IF(CB254&lt;&gt;"",CA279,"")</f>
        <v/>
      </c>
      <c r="CT20" s="7754" t="str">
        <f>IF(CB254&lt;&gt;"",CB279,"")</f>
        <v/>
      </c>
      <c r="CU20" s="7754" t="str">
        <f>IF(CB254&lt;&gt;"",CC279,"")</f>
        <v/>
      </c>
      <c r="CV20" s="7674">
        <v>30</v>
      </c>
      <c r="CW20" s="7674">
        <v>10</v>
      </c>
      <c r="CX20" s="7980" t="str">
        <f>CB257</f>
        <v>Dasy6</v>
      </c>
      <c r="CY20" s="8110" t="str">
        <f>CB259</f>
        <v>EN/FCC/ISED</v>
      </c>
      <c r="CZ20" s="7702"/>
    </row>
    <row r="21" spans="1:104" ht="13.5" thickBot="1" x14ac:dyDescent="0.25">
      <c r="A21" s="7699"/>
      <c r="C21" s="7772"/>
      <c r="D21" s="7972" t="str">
        <f>IF(ISNUMBER(FIND("EN",CY22)),IF(ISNUMBER(FIND("FCC",CY22)),IF(ISNUMBER(FIND("ISED",CY22)),CONCATENATE(Overview!$V$10,";",Overview!$S$11,";",Overview!$S$12),CONCATENATE(Overview!$V$10,";",Overview!$S$11)),IF(ISNUMBER(FIND("ISED",CY22)),CONCATENATE(Overview!$V$10,";",Overview!$S$12),Overview!$V$10)),IF(ISNUMBER(FIND("FCC",CY22)),IF(ISNUMBER(FIND("ISED",CY22)),CONCATENATE(Overview!$S$11,";",Overview!$S$12),"IEEE Std 1528™"),Overview!$S$12))</f>
        <v>EN 62209-2;IEEE Std 1528™;IEC/IEEE 62209-1528</v>
      </c>
      <c r="E21" s="7972" t="str">
        <f>IF(ISNUMBER(FIND("EN",CY22)),IF(ISNUMBER(FIND("FCC",CY22)),IF(ISNUMBER(FIND("ISED",CY22)),CONCATENATE(Overview!$AB$10,";",Overview!$Y$11,";",Overview!$Y$12),CONCATENATE(Overview!$AB$10,";",Overview!$Y$11)),IF(ISNUMBER(FIND("ISED",CY22)),CONCATENATE(Overview!$AB$10,";",Overview!$Y$12),Overview!$AB$10)),IF(ISNUMBER(FIND("FCC",CY22)),IF(ISNUMBER(FIND("ISED",CY22)),CONCATENATE(Overview!$Y$11,";",Overview!$Y$12),"IEEE Std 1528™"),Overview!$Y$12))</f>
        <v>2010/A1:2019;2013;2020</v>
      </c>
      <c r="F21" s="7969" t="inlineStr">
        <is>
          <t>4.1</t>
        </is>
      </c>
      <c r="G21" s="7995"/>
      <c r="H21" s="7994"/>
      <c r="I21" s="7770"/>
      <c r="J21" s="7817"/>
      <c r="K21" s="7817"/>
      <c r="L21" s="7770"/>
      <c r="M21" s="7773"/>
      <c r="N21" s="7773"/>
      <c r="O21" s="7783"/>
      <c r="P21" s="7783"/>
      <c r="Q21" s="7783"/>
      <c r="R21" s="7773"/>
      <c r="S21" s="7773"/>
      <c r="T21" s="7983" t="str">
        <f t="shared" si="0"/>
        <v/>
      </c>
      <c r="U21" s="7773"/>
      <c r="V21" s="7974"/>
      <c r="W21" s="7773"/>
      <c r="X21" s="7773"/>
      <c r="Y21" s="7773"/>
      <c r="Z21" s="7770"/>
      <c r="AA21" s="7770"/>
      <c r="AB21" s="7819" t="str">
        <f t="shared" si="1"/>
        <v/>
      </c>
      <c r="AC21" s="7818"/>
      <c r="AD21" s="7770"/>
      <c r="AE21" s="7816" t="str">
        <f t="shared" si="2"/>
        <v>10-g</v>
      </c>
      <c r="AF21" s="7975" t="inlineStr">
        <is>
          <t>P</t>
        </is>
      </c>
      <c r="AG21" s="7782"/>
      <c r="AH21" s="7782"/>
      <c r="AI21" s="7782"/>
      <c r="AJ21" s="7773"/>
      <c r="AK21" s="7770"/>
      <c r="AL21" s="7773"/>
      <c r="AM21" s="7773"/>
      <c r="AN21" s="7820" t="str">
        <f t="shared" si="3"/>
        <v/>
      </c>
      <c r="AO21" s="7820" t="str">
        <f t="shared" si="4"/>
        <v/>
      </c>
      <c r="AP21" s="7820" t="str">
        <f t="shared" si="5"/>
        <v/>
      </c>
      <c r="AQ21" s="7820" t="str">
        <f t="shared" si="6"/>
        <v/>
      </c>
      <c r="AR21" s="7820" t="str">
        <f t="shared" si="7"/>
        <v/>
      </c>
      <c r="AS21" s="7781"/>
      <c r="AT21" s="7773"/>
      <c r="AU21" s="7773"/>
      <c r="AV21" s="7773"/>
      <c r="AW21" s="7773"/>
      <c r="AX21" s="7773"/>
      <c r="AY21" s="7773"/>
      <c r="AZ21" s="7773"/>
      <c r="BA21" s="7773"/>
      <c r="BB21" s="7773"/>
      <c r="BC21" s="7773"/>
      <c r="BD21" s="7971" t="str">
        <f t="shared" si="8"/>
        <v/>
      </c>
      <c r="BE21" s="7970">
        <f t="shared" si="9"/>
        <v>1800</v>
      </c>
      <c r="BF21" s="7774">
        <f t="shared" si="10"/>
        <v>1800</v>
      </c>
      <c r="BG21" s="7970">
        <f t="shared" si="11"/>
        <v>600</v>
      </c>
      <c r="BH21" s="8111" t="inlineStr">
        <is>
          <t>S/00</t>
        </is>
      </c>
      <c r="BI21" s="7771"/>
      <c r="BJ21" s="7976">
        <f>Overview!$E$7</f>
        <v>0</v>
      </c>
      <c r="BK21" s="7771"/>
      <c r="BL21" s="7981" t="str">
        <f t="shared" si="12"/>
        <v>Dasy6</v>
      </c>
      <c r="BM21" s="7976" t="str">
        <f>Overview!$P$153</f>
        <v/>
      </c>
      <c r="BN21" s="7771"/>
      <c r="BO21" s="7771"/>
      <c r="BP21" s="7769"/>
      <c r="BQ21" s="7988" t="inlineStr">
        <is>
          <t>N/A</t>
        </is>
      </c>
      <c r="BR21" s="7702"/>
      <c r="BS21" s="8293"/>
      <c r="BT21" s="7705"/>
      <c r="BU21" s="7720" t="inlineStr">
        <is>
          <t>SAR(10g)</t>
        </is>
      </c>
      <c r="BV21" s="7694"/>
      <c r="BW21" s="7714">
        <f>POWER(10,(((10*LOG10(BW12))+(AVERAGE(BX16:BX17)-BX13))/10))</f>
        <v>250.00000000000011</v>
      </c>
      <c r="BX21" s="8162">
        <f>CD3</f>
        <v>7.01</v>
      </c>
      <c r="BY21" s="7714">
        <f>BV21*1000/BW21</f>
        <v>0</v>
      </c>
      <c r="BZ21" s="7714">
        <f>((BY21-BX21)*100)/BX21</f>
        <v>-100</v>
      </c>
      <c r="CA21" s="7716" t="str">
        <f>IF(ABS(BZ21)&lt;10,"Válido","No Válido")</f>
        <v>No Válido</v>
      </c>
      <c r="CB21" s="7703"/>
      <c r="CC21" s="7709"/>
      <c r="CD21" s="7796"/>
      <c r="CE21" s="7808"/>
      <c r="CF21" s="7800" t="inlineStr">
        <is>
          <t>D2300V2 - SN 1105</t>
        </is>
      </c>
      <c r="CG21" s="7798"/>
      <c r="CH21" s="7799" t="inlineStr">
        <is>
          <t>NARDA</t>
        </is>
      </c>
      <c r="CI21" s="7795">
        <v>7</v>
      </c>
      <c r="CJ21" s="7805">
        <v>2300</v>
      </c>
      <c r="CK21" s="7795"/>
      <c r="CL21" s="7794" t="str">
        <f t="shared" si="13"/>
        <v/>
      </c>
      <c r="CM21" s="7754" t="str">
        <f>IF(CB254&lt;&gt;"",BU280,"")</f>
        <v/>
      </c>
      <c r="CN21" s="7754" t="str">
        <f>IF(CB254&lt;&gt;"",BV280,"")</f>
        <v/>
      </c>
      <c r="CO21" s="7754" t="str">
        <f>IF(CB254&lt;&gt;"",BW280,"")</f>
        <v/>
      </c>
      <c r="CP21" s="7754" t="str">
        <f>IF(CB254&lt;&gt;"",BX280,"")</f>
        <v/>
      </c>
      <c r="CQ21" s="7754" t="str">
        <f>IF(CB254&lt;&gt;"",BY280,"")</f>
        <v/>
      </c>
      <c r="CR21" s="7754" t="str">
        <f>IF(CB254&lt;&gt;"",BZ280,"")</f>
        <v/>
      </c>
      <c r="CS21" s="7754" t="str">
        <f>IF(CB254&lt;&gt;"",CA280,"")</f>
        <v/>
      </c>
      <c r="CT21" s="7754" t="str">
        <f>IF(CB254&lt;&gt;"",CB280,"")</f>
        <v/>
      </c>
      <c r="CU21" s="7754" t="str">
        <f>IF(CB254&lt;&gt;"",CC280,"")</f>
        <v/>
      </c>
      <c r="CV21" s="7674">
        <v>30</v>
      </c>
      <c r="CW21" s="7674">
        <v>10</v>
      </c>
      <c r="CX21" s="7980" t="str">
        <f>CB257</f>
        <v>Dasy6</v>
      </c>
      <c r="CY21" s="8110" t="str">
        <f>CB259</f>
        <v>EN/FCC/ISED</v>
      </c>
      <c r="CZ21" s="7702"/>
    </row>
    <row r="22" spans="1:104" ht="13.5" thickBot="1" x14ac:dyDescent="0.25">
      <c r="A22" s="7699"/>
      <c r="C22" s="7772"/>
      <c r="D22" s="7972" t="str">
        <f>IF(ISNUMBER(FIND("EN",CY23)),IF(ISNUMBER(FIND("FCC",CY23)),IF(ISNUMBER(FIND("ISED",CY23)),CONCATENATE(Overview!$V$10,";",Overview!$S$11,";",Overview!$S$12),CONCATENATE(Overview!$V$10,";",Overview!$S$11)),IF(ISNUMBER(FIND("ISED",CY23)),CONCATENATE(Overview!$V$10,";",Overview!$S$12),Overview!$V$10)),IF(ISNUMBER(FIND("FCC",CY23)),IF(ISNUMBER(FIND("ISED",CY23)),CONCATENATE(Overview!$S$11,";",Overview!$S$12),"IEEE Std 1528™"),Overview!$S$12))</f>
        <v>EN 62209-2;IEEE Std 1528™;IEC/IEEE 62209-1528</v>
      </c>
      <c r="E22" s="7972" t="str">
        <f>IF(ISNUMBER(FIND("EN",CY23)),IF(ISNUMBER(FIND("FCC",CY23)),IF(ISNUMBER(FIND("ISED",CY23)),CONCATENATE(Overview!$AB$10,";",Overview!$Y$11,";",Overview!$Y$12),CONCATENATE(Overview!$AB$10,";",Overview!$Y$11)),IF(ISNUMBER(FIND("ISED",CY23)),CONCATENATE(Overview!$AB$10,";",Overview!$Y$12),Overview!$AB$10)),IF(ISNUMBER(FIND("FCC",CY23)),IF(ISNUMBER(FIND("ISED",CY23)),CONCATENATE(Overview!$Y$11,";",Overview!$Y$12),"IEEE Std 1528™"),Overview!$Y$12))</f>
        <v>2010/A1:2019;2013;2020</v>
      </c>
      <c r="F22" s="7969" t="inlineStr">
        <is>
          <t>4.1</t>
        </is>
      </c>
      <c r="G22" s="7995"/>
      <c r="H22" s="7994"/>
      <c r="I22" s="7770"/>
      <c r="J22" s="7817"/>
      <c r="K22" s="7817"/>
      <c r="L22" s="7770"/>
      <c r="M22" s="7773"/>
      <c r="N22" s="7773"/>
      <c r="O22" s="7783"/>
      <c r="P22" s="7783"/>
      <c r="Q22" s="7783"/>
      <c r="R22" s="7773"/>
      <c r="S22" s="7773"/>
      <c r="T22" s="7983" t="str">
        <f t="shared" si="0"/>
        <v/>
      </c>
      <c r="U22" s="7773"/>
      <c r="V22" s="7974"/>
      <c r="W22" s="7773"/>
      <c r="X22" s="7773"/>
      <c r="Y22" s="7773"/>
      <c r="Z22" s="7770"/>
      <c r="AA22" s="7770"/>
      <c r="AB22" s="7819" t="str">
        <f t="shared" si="1"/>
        <v/>
      </c>
      <c r="AC22" s="7818"/>
      <c r="AD22" s="7770"/>
      <c r="AE22" s="7816" t="str">
        <f t="shared" si="2"/>
        <v>10-g</v>
      </c>
      <c r="AF22" s="7975" t="inlineStr">
        <is>
          <t>P</t>
        </is>
      </c>
      <c r="AG22" s="7782"/>
      <c r="AH22" s="7782"/>
      <c r="AI22" s="7782"/>
      <c r="AJ22" s="7773"/>
      <c r="AK22" s="7770"/>
      <c r="AL22" s="7773"/>
      <c r="AM22" s="7773"/>
      <c r="AN22" s="7820" t="str">
        <f t="shared" si="3"/>
        <v/>
      </c>
      <c r="AO22" s="7820" t="str">
        <f t="shared" si="4"/>
        <v/>
      </c>
      <c r="AP22" s="7820" t="str">
        <f t="shared" si="5"/>
        <v/>
      </c>
      <c r="AQ22" s="7820" t="str">
        <f t="shared" si="6"/>
        <v/>
      </c>
      <c r="AR22" s="7820" t="str">
        <f t="shared" si="7"/>
        <v/>
      </c>
      <c r="AS22" s="7781"/>
      <c r="AT22" s="7773"/>
      <c r="AU22" s="7773"/>
      <c r="AV22" s="7773"/>
      <c r="AW22" s="7773"/>
      <c r="AX22" s="7773"/>
      <c r="AY22" s="7773"/>
      <c r="AZ22" s="7773"/>
      <c r="BA22" s="7773"/>
      <c r="BB22" s="7773"/>
      <c r="BC22" s="7773"/>
      <c r="BD22" s="7971" t="str">
        <f t="shared" si="8"/>
        <v/>
      </c>
      <c r="BE22" s="7970">
        <f t="shared" si="9"/>
        <v>1800</v>
      </c>
      <c r="BF22" s="7774">
        <f t="shared" si="10"/>
        <v>1800</v>
      </c>
      <c r="BG22" s="7970">
        <f t="shared" si="11"/>
        <v>600</v>
      </c>
      <c r="BH22" s="8111" t="inlineStr">
        <is>
          <t>S/00</t>
        </is>
      </c>
      <c r="BI22" s="7771"/>
      <c r="BJ22" s="7976">
        <f>Overview!$E$7</f>
        <v>0</v>
      </c>
      <c r="BK22" s="7771"/>
      <c r="BL22" s="7981" t="str">
        <f t="shared" si="12"/>
        <v>Dasy6</v>
      </c>
      <c r="BM22" s="7976" t="str">
        <f>Overview!$P$153</f>
        <v/>
      </c>
      <c r="BN22" s="7771"/>
      <c r="BO22" s="7771"/>
      <c r="BP22" s="7769"/>
      <c r="BQ22" s="7988" t="inlineStr">
        <is>
          <t>N/A</t>
        </is>
      </c>
      <c r="BR22" s="7702"/>
      <c r="BS22" s="8293"/>
      <c r="BT22" s="7705"/>
      <c r="BU22" s="7702"/>
      <c r="BV22" s="7702"/>
      <c r="BW22" s="7702"/>
      <c r="BX22" s="7702"/>
      <c r="BY22" s="7726"/>
      <c r="BZ22" s="7726"/>
      <c r="CA22" s="7726"/>
      <c r="CB22" s="7726"/>
      <c r="CC22" s="7734"/>
      <c r="CD22" s="7796"/>
      <c r="CE22" s="7808"/>
      <c r="CF22" s="7798" t="inlineStr">
        <is>
          <t>D2450V2 - SN 756</t>
        </is>
      </c>
      <c r="CG22" s="7798"/>
      <c r="CH22" s="7799" t="inlineStr">
        <is>
          <t>NARDA</t>
        </is>
      </c>
      <c r="CI22" s="7795">
        <v>8</v>
      </c>
      <c r="CJ22" s="7805">
        <v>2450</v>
      </c>
      <c r="CK22" s="7795"/>
      <c r="CL22" s="7794" t="str">
        <f t="shared" si="13"/>
        <v/>
      </c>
      <c r="CM22" s="7754" t="str">
        <f>IF(CB285&lt;&gt;"",BU310,"")</f>
        <v/>
      </c>
      <c r="CN22" s="7754" t="str">
        <f>IF(CB285&lt;&gt;"",BV310,"")</f>
        <v/>
      </c>
      <c r="CO22" s="7754" t="str">
        <f>IF(CB285&lt;&gt;"",BW310,"")</f>
        <v/>
      </c>
      <c r="CP22" s="7754" t="str">
        <f>IF(CB285&lt;&gt;"",BX310,"")</f>
        <v/>
      </c>
      <c r="CQ22" s="7754" t="str">
        <f>IF(CB285&lt;&gt;"",BY310,"")</f>
        <v/>
      </c>
      <c r="CR22" s="7754" t="str">
        <f>IF(CB285&lt;&gt;"",BZ310,"")</f>
        <v/>
      </c>
      <c r="CS22" s="7754" t="str">
        <f>IF(CB285&lt;&gt;"",CA310,"")</f>
        <v/>
      </c>
      <c r="CT22" s="7754" t="str">
        <f>IF(CB285&lt;&gt;"",CB310,"")</f>
        <v/>
      </c>
      <c r="CU22" s="7754" t="str">
        <f>IF(CB285&lt;&gt;"",CC310,"")</f>
        <v/>
      </c>
      <c r="CV22" s="7674">
        <v>30</v>
      </c>
      <c r="CW22" s="7674">
        <v>10</v>
      </c>
      <c r="CX22" s="7980" t="str">
        <f>CB288</f>
        <v>Dasy6</v>
      </c>
      <c r="CY22" s="8110" t="str">
        <f>CB290</f>
        <v>EN/FCC/ISED</v>
      </c>
      <c r="CZ22" s="7702"/>
    </row>
    <row r="23" spans="1:104" ht="26.25" thickBot="1" x14ac:dyDescent="0.25">
      <c r="A23" s="7699"/>
      <c r="C23" s="7772"/>
      <c r="D23" s="7972" t="str">
        <f>IF(ISNUMBER(FIND("EN",CY24)),IF(ISNUMBER(FIND("FCC",CY24)),IF(ISNUMBER(FIND("ISED",CY24)),CONCATENATE(Overview!$V$10,";",Overview!$S$11,";",Overview!$S$12),CONCATENATE(Overview!$V$10,";",Overview!$S$11)),IF(ISNUMBER(FIND("ISED",CY24)),CONCATENATE(Overview!$V$10,";",Overview!$S$12),Overview!$V$10)),IF(ISNUMBER(FIND("FCC",CY24)),IF(ISNUMBER(FIND("ISED",CY24)),CONCATENATE(Overview!$S$11,";",Overview!$S$12),"IEEE Std 1528™"),Overview!$S$12))</f>
        <v>EN 62209-2;IEEE Std 1528™;IEC/IEEE 62209-1528</v>
      </c>
      <c r="E23" s="7972" t="str">
        <f>IF(ISNUMBER(FIND("EN",CY24)),IF(ISNUMBER(FIND("FCC",CY24)),IF(ISNUMBER(FIND("ISED",CY24)),CONCATENATE(Overview!$AB$10,";",Overview!$Y$11,";",Overview!$Y$12),CONCATENATE(Overview!$AB$10,";",Overview!$Y$11)),IF(ISNUMBER(FIND("ISED",CY24)),CONCATENATE(Overview!$AB$10,";",Overview!$Y$12),Overview!$AB$10)),IF(ISNUMBER(FIND("FCC",CY24)),IF(ISNUMBER(FIND("ISED",CY24)),CONCATENATE(Overview!$Y$11,";",Overview!$Y$12),"IEEE Std 1528™"),Overview!$Y$12))</f>
        <v>2010/A1:2019;2013;2020</v>
      </c>
      <c r="F23" s="7969" t="inlineStr">
        <is>
          <t>4.1</t>
        </is>
      </c>
      <c r="G23" s="7995"/>
      <c r="H23" s="7994"/>
      <c r="I23" s="7770"/>
      <c r="J23" s="7817"/>
      <c r="K23" s="7817"/>
      <c r="L23" s="7770"/>
      <c r="M23" s="7773"/>
      <c r="N23" s="7773"/>
      <c r="O23" s="7783"/>
      <c r="P23" s="7783"/>
      <c r="Q23" s="7783"/>
      <c r="R23" s="7773"/>
      <c r="S23" s="7773"/>
      <c r="T23" s="7983" t="str">
        <f t="shared" si="0"/>
        <v/>
      </c>
      <c r="U23" s="7773"/>
      <c r="V23" s="7974"/>
      <c r="W23" s="7773"/>
      <c r="X23" s="7773"/>
      <c r="Y23" s="7773"/>
      <c r="Z23" s="7770"/>
      <c r="AA23" s="7770"/>
      <c r="AB23" s="7819" t="str">
        <f t="shared" si="1"/>
        <v/>
      </c>
      <c r="AC23" s="7818"/>
      <c r="AD23" s="7770"/>
      <c r="AE23" s="7816" t="str">
        <f t="shared" si="2"/>
        <v>10-g</v>
      </c>
      <c r="AF23" s="7975" t="inlineStr">
        <is>
          <t>P</t>
        </is>
      </c>
      <c r="AG23" s="7782"/>
      <c r="AH23" s="7782"/>
      <c r="AI23" s="7782"/>
      <c r="AJ23" s="7773"/>
      <c r="AK23" s="7770"/>
      <c r="AL23" s="7773"/>
      <c r="AM23" s="7773"/>
      <c r="AN23" s="7820" t="str">
        <f t="shared" si="3"/>
        <v/>
      </c>
      <c r="AO23" s="7820" t="str">
        <f t="shared" si="4"/>
        <v/>
      </c>
      <c r="AP23" s="7820" t="str">
        <f t="shared" si="5"/>
        <v/>
      </c>
      <c r="AQ23" s="7820" t="str">
        <f t="shared" si="6"/>
        <v/>
      </c>
      <c r="AR23" s="7820" t="str">
        <f t="shared" si="7"/>
        <v/>
      </c>
      <c r="AS23" s="7781"/>
      <c r="AT23" s="7773"/>
      <c r="AU23" s="7773"/>
      <c r="AV23" s="7773"/>
      <c r="AW23" s="7773"/>
      <c r="AX23" s="7773"/>
      <c r="AY23" s="7773"/>
      <c r="AZ23" s="7773"/>
      <c r="BA23" s="7773"/>
      <c r="BB23" s="7773"/>
      <c r="BC23" s="7773"/>
      <c r="BD23" s="7971" t="str">
        <f t="shared" si="8"/>
        <v/>
      </c>
      <c r="BE23" s="7970">
        <f t="shared" si="9"/>
        <v>1800</v>
      </c>
      <c r="BF23" s="7774">
        <f t="shared" si="10"/>
        <v>1800</v>
      </c>
      <c r="BG23" s="7970">
        <f t="shared" si="11"/>
        <v>600</v>
      </c>
      <c r="BH23" s="8111" t="inlineStr">
        <is>
          <t>S/00</t>
        </is>
      </c>
      <c r="BI23" s="7771"/>
      <c r="BJ23" s="7976">
        <f>Overview!$E$7</f>
        <v>0</v>
      </c>
      <c r="BK23" s="7771"/>
      <c r="BL23" s="7981" t="str">
        <f t="shared" si="12"/>
        <v>Dasy6</v>
      </c>
      <c r="BM23" s="7976" t="str">
        <f>Overview!$P$153</f>
        <v/>
      </c>
      <c r="BN23" s="7771"/>
      <c r="BO23" s="7771"/>
      <c r="BP23" s="7769"/>
      <c r="BQ23" s="7988" t="inlineStr">
        <is>
          <t>N/A</t>
        </is>
      </c>
      <c r="BR23" s="7702"/>
      <c r="BS23" s="8293"/>
      <c r="BT23" s="7705"/>
      <c r="BU23" s="7695"/>
      <c r="BV23" s="7696" t="inlineStr">
        <is>
          <t>Valor SAR extrap</t>
        </is>
      </c>
      <c r="BW23" s="7697" t="inlineStr">
        <is>
          <t>Desviacion (%)</t>
        </is>
      </c>
      <c r="BX23" s="7698" t="inlineStr">
        <is>
          <t>Veredicto</t>
        </is>
      </c>
      <c r="BY23" s="7726"/>
      <c r="BZ23" s="7726"/>
      <c r="CA23" s="7726" t="inlineStr">
        <is>
          <t>Frequency
(MHz)</t>
        </is>
      </c>
      <c r="CB23" s="7726" t="str">
        <f>CA9</f>
        <v>Head/Body:</v>
      </c>
      <c r="CC23" s="7734" t="inlineStr">
        <is>
          <t>SAR over</t>
        </is>
      </c>
      <c r="CD23" s="7796"/>
      <c r="CE23" s="7808"/>
      <c r="CF23" s="7798" t="inlineStr">
        <is>
          <t>D2600V2 - SN 1023</t>
        </is>
      </c>
      <c r="CG23" s="7798"/>
      <c r="CH23" s="7799" t="inlineStr">
        <is>
          <t>NARDA</t>
        </is>
      </c>
      <c r="CI23" s="7795">
        <v>9</v>
      </c>
      <c r="CJ23" s="7805">
        <v>2600</v>
      </c>
      <c r="CK23" s="7795"/>
      <c r="CL23" s="7794" t="str">
        <f t="shared" si="13"/>
        <v/>
      </c>
      <c r="CM23" s="7754" t="str">
        <f>IF(CB285&lt;&gt;"",BU311,"")</f>
        <v/>
      </c>
      <c r="CN23" s="7754" t="str">
        <f>IF(CB285&lt;&gt;"",BV311,"")</f>
        <v/>
      </c>
      <c r="CO23" s="7754" t="str">
        <f>IF(CB285&lt;&gt;"",BW311,"")</f>
        <v/>
      </c>
      <c r="CP23" s="7754" t="str">
        <f>IF(CB285&lt;&gt;"",BX311,"")</f>
        <v/>
      </c>
      <c r="CQ23" s="7754" t="str">
        <f>IF(CB285&lt;&gt;"",BY311,"")</f>
        <v/>
      </c>
      <c r="CR23" s="7754" t="str">
        <f>IF(CB285&lt;&gt;"",BZ311,"")</f>
        <v/>
      </c>
      <c r="CS23" s="7754" t="str">
        <f>IF(CB285&lt;&gt;"",CA311,"")</f>
        <v/>
      </c>
      <c r="CT23" s="7754" t="str">
        <f>IF(CB285&lt;&gt;"",CB311,"")</f>
        <v/>
      </c>
      <c r="CU23" s="7754" t="str">
        <f>IF(CB285&lt;&gt;"",CC311,"")</f>
        <v/>
      </c>
      <c r="CV23" s="7674">
        <v>30</v>
      </c>
      <c r="CW23" s="7674">
        <v>10</v>
      </c>
      <c r="CX23" s="7980" t="str">
        <f>CB288</f>
        <v>Dasy6</v>
      </c>
      <c r="CY23" s="8110" t="str">
        <f>CB290</f>
        <v>EN/FCC/ISED</v>
      </c>
      <c r="CZ23" s="7702"/>
    </row>
    <row r="24" spans="1:104" x14ac:dyDescent="0.2">
      <c r="A24" s="7699"/>
      <c r="C24" s="7772"/>
      <c r="D24" s="7972" t="str">
        <f>IF(ISNUMBER(FIND("EN",CY25)),IF(ISNUMBER(FIND("FCC",CY25)),IF(ISNUMBER(FIND("ISED",CY25)),CONCATENATE(Overview!$V$10,";",Overview!$S$11,";",Overview!$S$12),CONCATENATE(Overview!$V$10,";",Overview!$S$11)),IF(ISNUMBER(FIND("ISED",CY25)),CONCATENATE(Overview!$V$10,";",Overview!$S$12),Overview!$V$10)),IF(ISNUMBER(FIND("FCC",CY25)),IF(ISNUMBER(FIND("ISED",CY25)),CONCATENATE(Overview!$S$11,";",Overview!$S$12),"IEEE Std 1528™"),Overview!$S$12))</f>
        <v>EN 62209-2;IEEE Std 1528™;IEC/IEEE 62209-1528</v>
      </c>
      <c r="E24" s="7972" t="str">
        <f>IF(ISNUMBER(FIND("EN",CY25)),IF(ISNUMBER(FIND("FCC",CY25)),IF(ISNUMBER(FIND("ISED",CY25)),CONCATENATE(Overview!$AB$10,";",Overview!$Y$11,";",Overview!$Y$12),CONCATENATE(Overview!$AB$10,";",Overview!$Y$11)),IF(ISNUMBER(FIND("ISED",CY25)),CONCATENATE(Overview!$AB$10,";",Overview!$Y$12),Overview!$AB$10)),IF(ISNUMBER(FIND("FCC",CY25)),IF(ISNUMBER(FIND("ISED",CY25)),CONCATENATE(Overview!$Y$11,";",Overview!$Y$12),"IEEE Std 1528™"),Overview!$Y$12))</f>
        <v>2010/A1:2019;2013;2020</v>
      </c>
      <c r="F24" s="7969" t="inlineStr">
        <is>
          <t>4.1</t>
        </is>
      </c>
      <c r="G24" s="7995"/>
      <c r="H24" s="7994"/>
      <c r="I24" s="7770"/>
      <c r="J24" s="7817"/>
      <c r="K24" s="7817"/>
      <c r="L24" s="7770"/>
      <c r="M24" s="7773"/>
      <c r="N24" s="7773"/>
      <c r="O24" s="7783"/>
      <c r="P24" s="7783"/>
      <c r="Q24" s="7783"/>
      <c r="R24" s="7773"/>
      <c r="S24" s="7773"/>
      <c r="T24" s="7983" t="str">
        <f t="shared" si="0"/>
        <v/>
      </c>
      <c r="U24" s="7773"/>
      <c r="V24" s="7974"/>
      <c r="W24" s="7773"/>
      <c r="X24" s="7773"/>
      <c r="Y24" s="7773"/>
      <c r="Z24" s="7770"/>
      <c r="AA24" s="7770"/>
      <c r="AB24" s="7819" t="str">
        <f t="shared" si="1"/>
        <v/>
      </c>
      <c r="AC24" s="7818"/>
      <c r="AD24" s="7770"/>
      <c r="AE24" s="7816" t="str">
        <f t="shared" si="2"/>
        <v>10-g</v>
      </c>
      <c r="AF24" s="7975" t="inlineStr">
        <is>
          <t>P</t>
        </is>
      </c>
      <c r="AG24" s="7782"/>
      <c r="AH24" s="7782"/>
      <c r="AI24" s="7782"/>
      <c r="AJ24" s="7773"/>
      <c r="AK24" s="7770"/>
      <c r="AL24" s="7773"/>
      <c r="AM24" s="7773"/>
      <c r="AN24" s="7820" t="str">
        <f t="shared" si="3"/>
        <v/>
      </c>
      <c r="AO24" s="7820" t="str">
        <f t="shared" si="4"/>
        <v/>
      </c>
      <c r="AP24" s="7820" t="str">
        <f t="shared" si="5"/>
        <v/>
      </c>
      <c r="AQ24" s="7820" t="str">
        <f t="shared" si="6"/>
        <v/>
      </c>
      <c r="AR24" s="7820" t="str">
        <f t="shared" si="7"/>
        <v/>
      </c>
      <c r="AS24" s="7781"/>
      <c r="AT24" s="7773"/>
      <c r="AU24" s="7773"/>
      <c r="AV24" s="7773"/>
      <c r="AW24" s="7773"/>
      <c r="AX24" s="7773"/>
      <c r="AY24" s="7773"/>
      <c r="AZ24" s="7773"/>
      <c r="BA24" s="7773"/>
      <c r="BB24" s="7773"/>
      <c r="BC24" s="7773"/>
      <c r="BD24" s="7971" t="str">
        <f t="shared" si="8"/>
        <v/>
      </c>
      <c r="BE24" s="7970">
        <f t="shared" si="9"/>
        <v>1800</v>
      </c>
      <c r="BF24" s="7774">
        <f t="shared" si="10"/>
        <v>1800</v>
      </c>
      <c r="BG24" s="7970">
        <f t="shared" si="11"/>
        <v>600</v>
      </c>
      <c r="BH24" s="8111" t="inlineStr">
        <is>
          <t>S/00</t>
        </is>
      </c>
      <c r="BI24" s="7771"/>
      <c r="BJ24" s="7976">
        <f>Overview!$E$7</f>
        <v>0</v>
      </c>
      <c r="BK24" s="7771"/>
      <c r="BL24" s="7981" t="str">
        <f t="shared" si="12"/>
        <v>Dasy6</v>
      </c>
      <c r="BM24" s="7976" t="str">
        <f>Overview!$P$153</f>
        <v/>
      </c>
      <c r="BN24" s="7771"/>
      <c r="BO24" s="7771"/>
      <c r="BP24" s="7769"/>
      <c r="BQ24" s="7988" t="inlineStr">
        <is>
          <t>N/A</t>
        </is>
      </c>
      <c r="BR24" s="7702"/>
      <c r="BS24" s="8293"/>
      <c r="BT24" s="7705"/>
      <c r="BU24" s="7684" t="inlineStr">
        <is>
          <t>Fast SAR 1g</t>
        </is>
      </c>
      <c r="BV24" s="7693"/>
      <c r="BW24" s="7713" t="e">
        <f>((BV24-BV20)*100)/BV20</f>
        <v>#DIV/0!</v>
      </c>
      <c r="BX24" s="7715" t="e">
        <f>IF(ABS(BW24)&lt;3,"Válido","No Válido")</f>
        <v>#DIV/0!</v>
      </c>
      <c r="BY24" s="7726"/>
      <c r="BZ24" s="7726"/>
      <c r="CA24" s="7726">
        <f>BU12</f>
        <v>0</v>
      </c>
      <c r="CB24" s="7726" t="str">
        <f>CB9</f>
        <v>Head</v>
      </c>
      <c r="CC24" s="7734" t="inlineStr">
        <is>
          <t>1 gr.</t>
        </is>
      </c>
      <c r="CD24" s="7796"/>
      <c r="CE24" s="7808"/>
      <c r="CF24" s="7798" t="inlineStr">
        <is>
          <t>D3300V2 - SN 1024</t>
        </is>
      </c>
      <c r="CG24" s="7798"/>
      <c r="CH24" s="7799" t="inlineStr">
        <is>
          <t>NARDA</t>
        </is>
      </c>
      <c r="CI24" s="7795">
        <v>10</v>
      </c>
      <c r="CJ24" s="7805">
        <v>3300</v>
      </c>
      <c r="CK24" s="7795"/>
      <c r="CL24" s="7794" t="str">
        <f t="shared" si="13"/>
        <v/>
      </c>
      <c r="CM24" s="7754" t="str">
        <f>IF(CB316&lt;&gt;"",BU341,"")</f>
        <v/>
      </c>
      <c r="CN24" s="7754" t="str">
        <f>IF(CB316&lt;&gt;"",BV341,"")</f>
        <v/>
      </c>
      <c r="CO24" s="7754" t="str">
        <f>IF(CB316&lt;&gt;"",BW341,"")</f>
        <v/>
      </c>
      <c r="CP24" s="7754" t="str">
        <f>IF(CB316&lt;&gt;"",BX341,"")</f>
        <v/>
      </c>
      <c r="CQ24" s="7754" t="str">
        <f>IF(CB316&lt;&gt;"",BY341,"")</f>
        <v/>
      </c>
      <c r="CR24" s="7754" t="str">
        <f>IF(CB316&lt;&gt;"",BZ341,"")</f>
        <v/>
      </c>
      <c r="CS24" s="7754" t="str">
        <f>IF(CB316&lt;&gt;"",CA341,"")</f>
        <v/>
      </c>
      <c r="CT24" s="7754" t="str">
        <f>IF(CB316&lt;&gt;"",CB341,"")</f>
        <v/>
      </c>
      <c r="CU24" s="7754" t="str">
        <f>IF(CB316&lt;&gt;"",CC341,"")</f>
        <v/>
      </c>
      <c r="CV24" s="7674">
        <v>30</v>
      </c>
      <c r="CW24" s="7674">
        <v>10</v>
      </c>
      <c r="CX24" s="7980" t="str">
        <f>CB319</f>
        <v>Dasy6</v>
      </c>
      <c r="CY24" s="8110" t="str">
        <f>CB321</f>
        <v>EN/FCC/ISED</v>
      </c>
      <c r="CZ24" s="7702"/>
    </row>
    <row r="25" spans="1:104" ht="13.5" thickBot="1" x14ac:dyDescent="0.25">
      <c r="A25" s="7699"/>
      <c r="C25" s="7772"/>
      <c r="D25" s="7972" t="str">
        <f>IF(ISNUMBER(FIND("EN",CY26)),IF(ISNUMBER(FIND("FCC",CY26)),IF(ISNUMBER(FIND("ISED",CY26)),CONCATENATE(Overview!$V$10,";",Overview!$S$11,";",Overview!$S$12),CONCATENATE(Overview!$V$10,";",Overview!$S$11)),IF(ISNUMBER(FIND("ISED",CY26)),CONCATENATE(Overview!$V$10,";",Overview!$S$12),Overview!$V$10)),IF(ISNUMBER(FIND("FCC",CY26)),IF(ISNUMBER(FIND("ISED",CY26)),CONCATENATE(Overview!$S$11,";",Overview!$S$12),"IEEE Std 1528™"),Overview!$S$12))</f>
        <v>EN 62209-2;IEEE Std 1528™;IEC/IEEE 62209-1528</v>
      </c>
      <c r="E25" s="7972" t="str">
        <f>IF(ISNUMBER(FIND("EN",CY26)),IF(ISNUMBER(FIND("FCC",CY26)),IF(ISNUMBER(FIND("ISED",CY26)),CONCATENATE(Overview!$AB$10,";",Overview!$Y$11,";",Overview!$Y$12),CONCATENATE(Overview!$AB$10,";",Overview!$Y$11)),IF(ISNUMBER(FIND("ISED",CY26)),CONCATENATE(Overview!$AB$10,";",Overview!$Y$12),Overview!$AB$10)),IF(ISNUMBER(FIND("FCC",CY26)),IF(ISNUMBER(FIND("ISED",CY26)),CONCATENATE(Overview!$Y$11,";",Overview!$Y$12),"IEEE Std 1528™"),Overview!$Y$12))</f>
        <v>2010/A1:2019;2013;2020</v>
      </c>
      <c r="F25" s="7969" t="inlineStr">
        <is>
          <t>4.1</t>
        </is>
      </c>
      <c r="G25" s="7995"/>
      <c r="H25" s="7994"/>
      <c r="I25" s="7770"/>
      <c r="J25" s="7817"/>
      <c r="K25" s="7817"/>
      <c r="L25" s="7770"/>
      <c r="M25" s="7773"/>
      <c r="N25" s="7773"/>
      <c r="O25" s="7783"/>
      <c r="P25" s="7783"/>
      <c r="Q25" s="7783"/>
      <c r="R25" s="7773"/>
      <c r="S25" s="7773"/>
      <c r="T25" s="7983" t="str">
        <f t="shared" si="0"/>
        <v/>
      </c>
      <c r="U25" s="7773"/>
      <c r="V25" s="7974"/>
      <c r="W25" s="7773"/>
      <c r="X25" s="7773"/>
      <c r="Y25" s="7773"/>
      <c r="Z25" s="7770"/>
      <c r="AA25" s="7770"/>
      <c r="AB25" s="7819" t="str">
        <f t="shared" si="1"/>
        <v/>
      </c>
      <c r="AC25" s="7818"/>
      <c r="AD25" s="7770"/>
      <c r="AE25" s="7816" t="str">
        <f t="shared" si="2"/>
        <v>10-g</v>
      </c>
      <c r="AF25" s="7975" t="inlineStr">
        <is>
          <t>P</t>
        </is>
      </c>
      <c r="AG25" s="7782"/>
      <c r="AH25" s="7782"/>
      <c r="AI25" s="7782"/>
      <c r="AJ25" s="7773"/>
      <c r="AK25" s="7770"/>
      <c r="AL25" s="7773"/>
      <c r="AM25" s="7773"/>
      <c r="AN25" s="7820" t="str">
        <f t="shared" si="3"/>
        <v/>
      </c>
      <c r="AO25" s="7820" t="str">
        <f t="shared" si="4"/>
        <v/>
      </c>
      <c r="AP25" s="7820" t="str">
        <f t="shared" si="5"/>
        <v/>
      </c>
      <c r="AQ25" s="7820" t="str">
        <f t="shared" si="6"/>
        <v/>
      </c>
      <c r="AR25" s="7820" t="str">
        <f t="shared" si="7"/>
        <v/>
      </c>
      <c r="AS25" s="7781"/>
      <c r="AT25" s="7773"/>
      <c r="AU25" s="7773"/>
      <c r="AV25" s="7773"/>
      <c r="AW25" s="7773"/>
      <c r="AX25" s="7773"/>
      <c r="AY25" s="7773"/>
      <c r="AZ25" s="7773"/>
      <c r="BA25" s="7773"/>
      <c r="BB25" s="7773"/>
      <c r="BC25" s="7773"/>
      <c r="BD25" s="7971" t="str">
        <f t="shared" si="8"/>
        <v/>
      </c>
      <c r="BE25" s="7970">
        <f t="shared" si="9"/>
        <v>1800</v>
      </c>
      <c r="BF25" s="7774">
        <f t="shared" si="10"/>
        <v>1800</v>
      </c>
      <c r="BG25" s="7970">
        <f t="shared" si="11"/>
        <v>600</v>
      </c>
      <c r="BH25" s="8111" t="inlineStr">
        <is>
          <t>S/00</t>
        </is>
      </c>
      <c r="BI25" s="7771"/>
      <c r="BJ25" s="7976">
        <f>Overview!$E$7</f>
        <v>0</v>
      </c>
      <c r="BK25" s="7771"/>
      <c r="BL25" s="7981" t="str">
        <f t="shared" si="12"/>
        <v>Dasy6</v>
      </c>
      <c r="BM25" s="7976" t="str">
        <f>Overview!$P$153</f>
        <v/>
      </c>
      <c r="BN25" s="7771"/>
      <c r="BO25" s="7771"/>
      <c r="BP25" s="7769"/>
      <c r="BQ25" s="7988" t="inlineStr">
        <is>
          <t>N/A</t>
        </is>
      </c>
      <c r="BR25" s="7702"/>
      <c r="BS25" s="8293"/>
      <c r="BT25" s="7705"/>
      <c r="BU25" s="7718" t="inlineStr">
        <is>
          <t>Fast SAR 10g</t>
        </is>
      </c>
      <c r="BV25" s="7694"/>
      <c r="BW25" s="7714" t="e">
        <f>((BV25-BV21)*100)/BV21</f>
        <v>#DIV/0!</v>
      </c>
      <c r="BX25" s="7716" t="e">
        <f>IF(ABS(BW25)&lt;7,"Válido","No Válido")</f>
        <v>#DIV/0!</v>
      </c>
      <c r="BY25" s="7727"/>
      <c r="BZ25" s="7726"/>
      <c r="CA25" s="7732">
        <f>BU12</f>
        <v>0</v>
      </c>
      <c r="CB25" s="7730" t="str">
        <f>CB9</f>
        <v>Head</v>
      </c>
      <c r="CC25" s="7734" t="inlineStr">
        <is>
          <t>10 gr.</t>
        </is>
      </c>
      <c r="CD25" s="7796"/>
      <c r="CE25" s="7808"/>
      <c r="CF25" s="7798" t="inlineStr">
        <is>
          <t>D3500V2 - SN 1117</t>
        </is>
      </c>
      <c r="CG25" s="7801"/>
      <c r="CH25" s="7799" t="inlineStr">
        <is>
          <t>NARDA</t>
        </is>
      </c>
      <c r="CI25" s="7795">
        <v>11</v>
      </c>
      <c r="CJ25" s="7805">
        <v>3500</v>
      </c>
      <c r="CK25" s="7795"/>
      <c r="CL25" s="7794" t="str">
        <f t="shared" si="13"/>
        <v/>
      </c>
      <c r="CM25" s="7754" t="str">
        <f>IF(CB316&lt;&gt;"",BU342,"")</f>
        <v/>
      </c>
      <c r="CN25" s="7754" t="str">
        <f>IF(CB316&lt;&gt;"",BV342,"")</f>
        <v/>
      </c>
      <c r="CO25" s="7754" t="str">
        <f>IF(CB316&lt;&gt;"",BW342,"")</f>
        <v/>
      </c>
      <c r="CP25" s="7754" t="str">
        <f>IF(CB316&lt;&gt;"",BX342,"")</f>
        <v/>
      </c>
      <c r="CQ25" s="7754" t="str">
        <f>IF(CB316&lt;&gt;"",BY342,"")</f>
        <v/>
      </c>
      <c r="CR25" s="7754" t="str">
        <f>IF(CB316&lt;&gt;"",BZ342,"")</f>
        <v/>
      </c>
      <c r="CS25" s="7754" t="str">
        <f>IF(CB316&lt;&gt;"",CA342,"")</f>
        <v/>
      </c>
      <c r="CT25" s="7754" t="str">
        <f>IF(CB316&lt;&gt;"",CB342,"")</f>
        <v/>
      </c>
      <c r="CU25" s="7754" t="str">
        <f>IF(CB316&lt;&gt;"",CC342,"")</f>
        <v/>
      </c>
      <c r="CV25" s="7674">
        <v>30</v>
      </c>
      <c r="CW25" s="7674">
        <v>10</v>
      </c>
      <c r="CX25" s="7980" t="str">
        <f>CB319</f>
        <v>Dasy6</v>
      </c>
      <c r="CY25" s="7980" t="str">
        <f>CB321</f>
        <v>EN/FCC/ISED</v>
      </c>
      <c r="CZ25" s="7702"/>
    </row>
    <row r="26" spans="1:104" x14ac:dyDescent="0.2">
      <c r="A26" s="7699"/>
      <c r="C26" s="7772"/>
      <c r="D26" s="7972" t="str">
        <f>IF(ISNUMBER(FIND("EN",CY27)),IF(ISNUMBER(FIND("FCC",CY27)),IF(ISNUMBER(FIND("ISED",CY27)),CONCATENATE(Overview!$V$10,";",Overview!$S$11,";",Overview!$S$12),CONCATENATE(Overview!$V$10,";",Overview!$S$11)),IF(ISNUMBER(FIND("ISED",CY27)),CONCATENATE(Overview!$V$10,";",Overview!$S$12),Overview!$V$10)),IF(ISNUMBER(FIND("FCC",CY27)),IF(ISNUMBER(FIND("ISED",CY27)),CONCATENATE(Overview!$S$11,";",Overview!$S$12),"IEEE Std 1528™"),Overview!$S$12))</f>
        <v>EN 62209-2;IEEE Std 1528™;IEC/IEEE 62209-1528</v>
      </c>
      <c r="E26" s="7972" t="str">
        <f>IF(ISNUMBER(FIND("EN",CY27)),IF(ISNUMBER(FIND("FCC",CY27)),IF(ISNUMBER(FIND("ISED",CY27)),CONCATENATE(Overview!$AB$10,";",Overview!$Y$11,";",Overview!$Y$12),CONCATENATE(Overview!$AB$10,";",Overview!$Y$11)),IF(ISNUMBER(FIND("ISED",CY27)),CONCATENATE(Overview!$AB$10,";",Overview!$Y$12),Overview!$AB$10)),IF(ISNUMBER(FIND("FCC",CY27)),IF(ISNUMBER(FIND("ISED",CY27)),CONCATENATE(Overview!$Y$11,";",Overview!$Y$12),"IEEE Std 1528™"),Overview!$Y$12))</f>
        <v>2010/A1:2019;2013;2020</v>
      </c>
      <c r="F26" s="7969" t="inlineStr">
        <is>
          <t>4.1</t>
        </is>
      </c>
      <c r="G26" s="7995"/>
      <c r="H26" s="7994"/>
      <c r="I26" s="7770"/>
      <c r="J26" s="7817"/>
      <c r="K26" s="7817"/>
      <c r="L26" s="7770"/>
      <c r="M26" s="7773"/>
      <c r="N26" s="7773"/>
      <c r="O26" s="7783"/>
      <c r="P26" s="7783"/>
      <c r="Q26" s="7783"/>
      <c r="R26" s="7773"/>
      <c r="S26" s="7773"/>
      <c r="T26" s="7983" t="str">
        <f t="shared" si="0"/>
        <v/>
      </c>
      <c r="U26" s="7773"/>
      <c r="V26" s="7974"/>
      <c r="W26" s="7773"/>
      <c r="X26" s="7773"/>
      <c r="Y26" s="7773"/>
      <c r="Z26" s="7770"/>
      <c r="AA26" s="7770"/>
      <c r="AB26" s="7819" t="str">
        <f t="shared" si="1"/>
        <v/>
      </c>
      <c r="AC26" s="7818"/>
      <c r="AD26" s="7770"/>
      <c r="AE26" s="7816" t="str">
        <f t="shared" si="2"/>
        <v>10-g</v>
      </c>
      <c r="AF26" s="7975" t="inlineStr">
        <is>
          <t>P</t>
        </is>
      </c>
      <c r="AG26" s="7782"/>
      <c r="AH26" s="7782"/>
      <c r="AI26" s="7782"/>
      <c r="AJ26" s="7773"/>
      <c r="AK26" s="7770"/>
      <c r="AL26" s="7773"/>
      <c r="AM26" s="7773"/>
      <c r="AN26" s="7820" t="str">
        <f t="shared" si="3"/>
        <v/>
      </c>
      <c r="AO26" s="7820" t="str">
        <f t="shared" si="4"/>
        <v/>
      </c>
      <c r="AP26" s="7820" t="str">
        <f t="shared" si="5"/>
        <v/>
      </c>
      <c r="AQ26" s="7820" t="str">
        <f t="shared" si="6"/>
        <v/>
      </c>
      <c r="AR26" s="7820" t="str">
        <f t="shared" si="7"/>
        <v/>
      </c>
      <c r="AS26" s="7781"/>
      <c r="AT26" s="7773"/>
      <c r="AU26" s="7773"/>
      <c r="AV26" s="7773"/>
      <c r="AW26" s="7773"/>
      <c r="AX26" s="7773"/>
      <c r="AY26" s="7773"/>
      <c r="AZ26" s="7773"/>
      <c r="BA26" s="7773"/>
      <c r="BB26" s="7773"/>
      <c r="BC26" s="7773"/>
      <c r="BD26" s="7971" t="str">
        <f t="shared" si="8"/>
        <v/>
      </c>
      <c r="BE26" s="7970">
        <f t="shared" si="9"/>
        <v>1800</v>
      </c>
      <c r="BF26" s="7774">
        <f t="shared" si="10"/>
        <v>1800</v>
      </c>
      <c r="BG26" s="7970">
        <f t="shared" si="11"/>
        <v>600</v>
      </c>
      <c r="BH26" s="8111" t="inlineStr">
        <is>
          <t>S/00</t>
        </is>
      </c>
      <c r="BI26" s="7771"/>
      <c r="BJ26" s="7976">
        <f>Overview!$E$7</f>
        <v>0</v>
      </c>
      <c r="BK26" s="7771"/>
      <c r="BL26" s="7981" t="str">
        <f t="shared" si="12"/>
        <v>Dasy6</v>
      </c>
      <c r="BM26" s="7976" t="str">
        <f>Overview!$P$153</f>
        <v/>
      </c>
      <c r="BN26" s="7771"/>
      <c r="BO26" s="7771"/>
      <c r="BP26" s="7769"/>
      <c r="BQ26" s="7988" t="inlineStr">
        <is>
          <t>N/A</t>
        </is>
      </c>
      <c r="BR26" s="7702"/>
      <c r="BS26" s="8293"/>
      <c r="BT26" s="7735"/>
      <c r="BU26" s="7784"/>
      <c r="BV26" s="7784"/>
      <c r="BW26" s="7702"/>
      <c r="BX26" s="7702"/>
      <c r="BY26" s="7785"/>
      <c r="BZ26" s="7702"/>
      <c r="CA26" s="7998"/>
      <c r="CB26" s="7702"/>
      <c r="CC26" s="7708"/>
      <c r="CD26" s="7796"/>
      <c r="CE26" s="7808"/>
      <c r="CF26" s="7798" t="inlineStr">
        <is>
          <t>D3700V2 - SN 1088</t>
        </is>
      </c>
      <c r="CG26" s="7798"/>
      <c r="CH26" s="7799" t="inlineStr">
        <is>
          <t>NARDA</t>
        </is>
      </c>
      <c r="CI26" s="7795">
        <v>12</v>
      </c>
      <c r="CJ26" s="7805">
        <v>3700</v>
      </c>
      <c r="CK26" s="7795"/>
      <c r="CL26" s="7794" t="str">
        <f t="shared" si="13"/>
        <v/>
      </c>
      <c r="CM26" s="7754" t="str">
        <f>IF(CB347&lt;&gt;"",BU372,"")</f>
        <v/>
      </c>
      <c r="CN26" s="7754" t="str">
        <f>IF(CB347&lt;&gt;"",BV372,"")</f>
        <v/>
      </c>
      <c r="CO26" s="7754" t="str">
        <f>IF(CB347&lt;&gt;"",BW372,"")</f>
        <v/>
      </c>
      <c r="CP26" s="7754" t="str">
        <f>IF(CB347&lt;&gt;"",BX372,"")</f>
        <v/>
      </c>
      <c r="CQ26" s="7754" t="str">
        <f>IF(CB347&lt;&gt;"",BY372,"")</f>
        <v/>
      </c>
      <c r="CR26" s="7754" t="str">
        <f>IF(CB347&lt;&gt;"",BZ372,"")</f>
        <v/>
      </c>
      <c r="CS26" s="7754" t="str">
        <f>IF(CB347&lt;&gt;"",CA372,"")</f>
        <v/>
      </c>
      <c r="CT26" s="7754" t="str">
        <f>IF(CB347&lt;&gt;"",CB372,"")</f>
        <v/>
      </c>
      <c r="CU26" s="7754" t="str">
        <f>IF(CB347&lt;&gt;"",CC372,"")</f>
        <v/>
      </c>
      <c r="CV26" s="7674">
        <v>30</v>
      </c>
      <c r="CW26" s="7674">
        <v>10</v>
      </c>
      <c r="CX26" s="7980" t="str">
        <f>CB350</f>
        <v>Dasy6</v>
      </c>
      <c r="CY26" s="7980" t="str">
        <f>CB352</f>
        <v>EN/FCC/ISED</v>
      </c>
      <c r="CZ26" s="7702"/>
    </row>
    <row r="27" spans="1:104" x14ac:dyDescent="0.2">
      <c r="A27" s="7699"/>
      <c r="C27" s="7772"/>
      <c r="D27" s="7972" t="str">
        <f>IF(ISNUMBER(FIND("EN",CY28)),IF(ISNUMBER(FIND("FCC",CY28)),IF(ISNUMBER(FIND("ISED",CY28)),CONCATENATE(Overview!$V$10,";",Overview!$S$11,";",Overview!$S$12),CONCATENATE(Overview!$V$10,";",Overview!$S$11)),IF(ISNUMBER(FIND("ISED",CY28)),CONCATENATE(Overview!$V$10,";",Overview!$S$12),Overview!$V$10)),IF(ISNUMBER(FIND("FCC",CY28)),IF(ISNUMBER(FIND("ISED",CY28)),CONCATENATE(Overview!$S$11,";",Overview!$S$12),"IEEE Std 1528™"),Overview!$S$12))</f>
        <v>EN 62209-2;IEEE Std 1528™;IEC/IEEE 62209-1528</v>
      </c>
      <c r="E27" s="7972" t="str">
        <f>IF(ISNUMBER(FIND("EN",CY28)),IF(ISNUMBER(FIND("FCC",CY28)),IF(ISNUMBER(FIND("ISED",CY28)),CONCATENATE(Overview!$AB$10,";",Overview!$Y$11,";",Overview!$Y$12),CONCATENATE(Overview!$AB$10,";",Overview!$Y$11)),IF(ISNUMBER(FIND("ISED",CY28)),CONCATENATE(Overview!$AB$10,";",Overview!$Y$12),Overview!$AB$10)),IF(ISNUMBER(FIND("FCC",CY28)),IF(ISNUMBER(FIND("ISED",CY28)),CONCATENATE(Overview!$Y$11,";",Overview!$Y$12),"IEEE Std 1528™"),Overview!$Y$12))</f>
        <v>2010/A1:2019;2013;2020</v>
      </c>
      <c r="F27" s="7969" t="inlineStr">
        <is>
          <t>4.1</t>
        </is>
      </c>
      <c r="G27" s="7995"/>
      <c r="H27" s="7994"/>
      <c r="I27" s="7770"/>
      <c r="J27" s="7817"/>
      <c r="K27" s="7817"/>
      <c r="L27" s="7770"/>
      <c r="M27" s="7773"/>
      <c r="N27" s="7773"/>
      <c r="O27" s="7783"/>
      <c r="P27" s="7783"/>
      <c r="Q27" s="7783"/>
      <c r="R27" s="7773"/>
      <c r="S27" s="7773"/>
      <c r="T27" s="7983" t="str">
        <f t="shared" si="0"/>
        <v/>
      </c>
      <c r="U27" s="7773"/>
      <c r="V27" s="7974"/>
      <c r="W27" s="7773"/>
      <c r="X27" s="7773"/>
      <c r="Y27" s="7773"/>
      <c r="Z27" s="7770"/>
      <c r="AA27" s="7770"/>
      <c r="AB27" s="7819" t="str">
        <f t="shared" si="1"/>
        <v/>
      </c>
      <c r="AC27" s="7818"/>
      <c r="AD27" s="7770"/>
      <c r="AE27" s="7816" t="str">
        <f t="shared" si="2"/>
        <v>10-g</v>
      </c>
      <c r="AF27" s="7975" t="inlineStr">
        <is>
          <t>P</t>
        </is>
      </c>
      <c r="AG27" s="7782"/>
      <c r="AH27" s="7782"/>
      <c r="AI27" s="7782"/>
      <c r="AJ27" s="7773"/>
      <c r="AK27" s="7770"/>
      <c r="AL27" s="7773"/>
      <c r="AM27" s="7773"/>
      <c r="AN27" s="7820" t="str">
        <f t="shared" si="3"/>
        <v/>
      </c>
      <c r="AO27" s="7820" t="str">
        <f t="shared" si="4"/>
        <v/>
      </c>
      <c r="AP27" s="7820" t="str">
        <f t="shared" si="5"/>
        <v/>
      </c>
      <c r="AQ27" s="7820" t="str">
        <f t="shared" si="6"/>
        <v/>
      </c>
      <c r="AR27" s="7820" t="str">
        <f t="shared" si="7"/>
        <v/>
      </c>
      <c r="AS27" s="7781"/>
      <c r="AT27" s="7773"/>
      <c r="AU27" s="7773"/>
      <c r="AV27" s="7773"/>
      <c r="AW27" s="7773"/>
      <c r="AX27" s="7773"/>
      <c r="AY27" s="7773"/>
      <c r="AZ27" s="7773"/>
      <c r="BA27" s="7773"/>
      <c r="BB27" s="7773"/>
      <c r="BC27" s="7773"/>
      <c r="BD27" s="7971" t="str">
        <f t="shared" si="8"/>
        <v/>
      </c>
      <c r="BE27" s="7970">
        <f t="shared" si="9"/>
        <v>1800</v>
      </c>
      <c r="BF27" s="7774">
        <f t="shared" si="10"/>
        <v>1800</v>
      </c>
      <c r="BG27" s="7970">
        <f t="shared" si="11"/>
        <v>600</v>
      </c>
      <c r="BH27" s="8111" t="inlineStr">
        <is>
          <t>S/00</t>
        </is>
      </c>
      <c r="BI27" s="7771"/>
      <c r="BJ27" s="7976">
        <f>Overview!$E$7</f>
        <v>0</v>
      </c>
      <c r="BK27" s="7771"/>
      <c r="BL27" s="7981" t="str">
        <f t="shared" si="12"/>
        <v>Dasy6</v>
      </c>
      <c r="BM27" s="7976" t="str">
        <f>Overview!$P$153</f>
        <v/>
      </c>
      <c r="BN27" s="7771"/>
      <c r="BO27" s="7771"/>
      <c r="BP27" s="7769"/>
      <c r="BQ27" s="7988" t="inlineStr">
        <is>
          <t>N/A</t>
        </is>
      </c>
      <c r="BR27" s="7702"/>
      <c r="BS27" s="8293"/>
      <c r="BT27" s="7726"/>
      <c r="BU27" s="7727" t="inlineStr">
        <is>
          <t>Date</t>
        </is>
      </c>
      <c r="BV27" s="7727" t="inlineStr">
        <is>
          <t>Frequency
(MHz)</t>
        </is>
      </c>
      <c r="BW27" s="7726" t="str">
        <f>CA9</f>
        <v>Head/Body:</v>
      </c>
      <c r="BX27" s="7726" t="inlineStr">
        <is>
          <t>SAR over</t>
        </is>
      </c>
      <c r="BY27" s="7726" t="inlineStr">
        <is>
          <t>Fast SAR
(W/kg)</t>
        </is>
      </c>
      <c r="BZ27" s="7726" t="inlineStr">
        <is>
          <t>SAR
(W/kg)</t>
        </is>
      </c>
      <c r="CA27" s="7726" t="inlineStr">
        <is>
          <t>1 W Target
SAR (W/kg)</t>
        </is>
      </c>
      <c r="CB27" s="7726" t="inlineStr">
        <is>
          <t>1 W Norm.
SAR (W/kg)</t>
        </is>
      </c>
      <c r="CC27" s="7734" t="inlineStr">
        <is>
          <t>Drift (%)</t>
        </is>
      </c>
      <c r="CD27" s="7796"/>
      <c r="CE27" s="7808"/>
      <c r="CF27" s="7798" t="inlineStr">
        <is>
          <t>D3900V2 - SN 1063</t>
        </is>
      </c>
      <c r="CG27" s="7798"/>
      <c r="CH27" s="7799" t="inlineStr">
        <is>
          <t>NARDA</t>
        </is>
      </c>
      <c r="CI27" s="7795">
        <v>13</v>
      </c>
      <c r="CJ27" s="7805">
        <v>3900</v>
      </c>
      <c r="CK27" s="7795"/>
      <c r="CL27" s="7794" t="str">
        <f t="shared" si="13"/>
        <v/>
      </c>
      <c r="CM27" s="7754" t="str">
        <f>IF(CB347&lt;&gt;"",BU373,"")</f>
        <v/>
      </c>
      <c r="CN27" s="7754" t="str">
        <f>IF(CB347&lt;&gt;"",BV373,"")</f>
        <v/>
      </c>
      <c r="CO27" s="7754" t="str">
        <f>IF(CB347&lt;&gt;"",BW373,"")</f>
        <v/>
      </c>
      <c r="CP27" s="7754" t="str">
        <f>IF(CB347&lt;&gt;"",BX373,"")</f>
        <v/>
      </c>
      <c r="CQ27" s="7754" t="str">
        <f>IF(CB347&lt;&gt;"",BY373,"")</f>
        <v/>
      </c>
      <c r="CR27" s="7754" t="str">
        <f>IF(CB347&lt;&gt;"",BZ373,"")</f>
        <v/>
      </c>
      <c r="CS27" s="7754" t="str">
        <f>IF(CB347&lt;&gt;"",CA373,"")</f>
        <v/>
      </c>
      <c r="CT27" s="7754" t="str">
        <f>IF(CB347&lt;&gt;"",CB373,"")</f>
        <v/>
      </c>
      <c r="CU27" s="7754" t="str">
        <f>IF(CB347&lt;&gt;"",CC373,"")</f>
        <v/>
      </c>
      <c r="CV27" s="7674">
        <v>30</v>
      </c>
      <c r="CW27" s="7674">
        <v>10</v>
      </c>
      <c r="CX27" s="7980" t="str">
        <f>CB350</f>
        <v>Dasy6</v>
      </c>
      <c r="CY27" s="7980" t="str">
        <f>CB352</f>
        <v>EN/FCC/ISED</v>
      </c>
      <c r="CZ27" s="7702"/>
    </row>
    <row r="28" spans="1:104" x14ac:dyDescent="0.2">
      <c r="A28" s="7699"/>
      <c r="C28" s="7772"/>
      <c r="D28" s="7972" t="str">
        <f>IF(ISNUMBER(FIND("EN",CY29)),IF(ISNUMBER(FIND("FCC",CY29)),IF(ISNUMBER(FIND("ISED",CY29)),CONCATENATE(Overview!$V$10,";",Overview!$S$11,";",Overview!$S$12),CONCATENATE(Overview!$V$10,";",Overview!$S$11)),IF(ISNUMBER(FIND("ISED",CY29)),CONCATENATE(Overview!$V$10,";",Overview!$S$12),Overview!$V$10)),IF(ISNUMBER(FIND("FCC",CY29)),IF(ISNUMBER(FIND("ISED",CY29)),CONCATENATE(Overview!$S$11,";",Overview!$S$12),"IEEE Std 1528™"),Overview!$S$12))</f>
        <v>EN 62209-2;IEEE Std 1528™;IEC/IEEE 62209-1528</v>
      </c>
      <c r="E28" s="7972" t="str">
        <f>IF(ISNUMBER(FIND("EN",CY29)),IF(ISNUMBER(FIND("FCC",CY29)),IF(ISNUMBER(FIND("ISED",CY29)),CONCATENATE(Overview!$AB$10,";",Overview!$Y$11,";",Overview!$Y$12),CONCATENATE(Overview!$AB$10,";",Overview!$Y$11)),IF(ISNUMBER(FIND("ISED",CY29)),CONCATENATE(Overview!$AB$10,";",Overview!$Y$12),Overview!$AB$10)),IF(ISNUMBER(FIND("FCC",CY29)),IF(ISNUMBER(FIND("ISED",CY29)),CONCATENATE(Overview!$Y$11,";",Overview!$Y$12),"IEEE Std 1528™"),Overview!$Y$12))</f>
        <v>2010/A1:2019;2013;2020</v>
      </c>
      <c r="F28" s="7969" t="inlineStr">
        <is>
          <t>4.1</t>
        </is>
      </c>
      <c r="G28" s="7995"/>
      <c r="H28" s="7994"/>
      <c r="I28" s="7770"/>
      <c r="J28" s="7817"/>
      <c r="K28" s="7817"/>
      <c r="L28" s="7770"/>
      <c r="M28" s="7773"/>
      <c r="N28" s="7773"/>
      <c r="O28" s="7783"/>
      <c r="P28" s="7783"/>
      <c r="Q28" s="7783"/>
      <c r="R28" s="7773"/>
      <c r="S28" s="7773"/>
      <c r="T28" s="7983" t="str">
        <f t="shared" si="0"/>
        <v/>
      </c>
      <c r="U28" s="7773"/>
      <c r="V28" s="7974"/>
      <c r="W28" s="7773"/>
      <c r="X28" s="7773"/>
      <c r="Y28" s="7773"/>
      <c r="Z28" s="7770"/>
      <c r="AA28" s="7770"/>
      <c r="AB28" s="7819" t="str">
        <f t="shared" si="1"/>
        <v/>
      </c>
      <c r="AC28" s="7818"/>
      <c r="AD28" s="7770"/>
      <c r="AE28" s="7816" t="str">
        <f t="shared" si="2"/>
        <v>10-g</v>
      </c>
      <c r="AF28" s="7975" t="inlineStr">
        <is>
          <t>P</t>
        </is>
      </c>
      <c r="AG28" s="7782"/>
      <c r="AH28" s="7782"/>
      <c r="AI28" s="7782"/>
      <c r="AJ28" s="7773"/>
      <c r="AK28" s="7770"/>
      <c r="AL28" s="7773"/>
      <c r="AM28" s="7773"/>
      <c r="AN28" s="7820" t="str">
        <f t="shared" si="3"/>
        <v/>
      </c>
      <c r="AO28" s="7820" t="str">
        <f t="shared" si="4"/>
        <v/>
      </c>
      <c r="AP28" s="7820" t="str">
        <f t="shared" si="5"/>
        <v/>
      </c>
      <c r="AQ28" s="7820" t="str">
        <f t="shared" si="6"/>
        <v/>
      </c>
      <c r="AR28" s="7820" t="str">
        <f t="shared" si="7"/>
        <v/>
      </c>
      <c r="AS28" s="7781"/>
      <c r="AT28" s="7773"/>
      <c r="AU28" s="7773"/>
      <c r="AV28" s="7773"/>
      <c r="AW28" s="7773"/>
      <c r="AX28" s="7773"/>
      <c r="AY28" s="7773"/>
      <c r="AZ28" s="7773"/>
      <c r="BA28" s="7773"/>
      <c r="BB28" s="7773"/>
      <c r="BC28" s="7773"/>
      <c r="BD28" s="7971" t="str">
        <f t="shared" si="8"/>
        <v/>
      </c>
      <c r="BE28" s="7970">
        <f t="shared" si="9"/>
        <v>1800</v>
      </c>
      <c r="BF28" s="7774">
        <f t="shared" si="10"/>
        <v>1800</v>
      </c>
      <c r="BG28" s="7970">
        <f t="shared" si="11"/>
        <v>600</v>
      </c>
      <c r="BH28" s="8111" t="inlineStr">
        <is>
          <t>S/00</t>
        </is>
      </c>
      <c r="BI28" s="7771"/>
      <c r="BJ28" s="7976">
        <f>Overview!$E$7</f>
        <v>0</v>
      </c>
      <c r="BK28" s="7771"/>
      <c r="BL28" s="7981" t="str">
        <f t="shared" si="12"/>
        <v>Dasy6</v>
      </c>
      <c r="BM28" s="7976" t="str">
        <f>Overview!$P$153</f>
        <v/>
      </c>
      <c r="BN28" s="7771"/>
      <c r="BO28" s="7771"/>
      <c r="BP28" s="7769"/>
      <c r="BQ28" s="7988" t="inlineStr">
        <is>
          <t>N/A</t>
        </is>
      </c>
      <c r="BR28" s="7702"/>
      <c r="BS28" s="8293"/>
      <c r="BT28" s="7735"/>
      <c r="BU28" s="7757">
        <f>CB3</f>
        <v>0</v>
      </c>
      <c r="BV28" s="7732">
        <f>BU12</f>
        <v>0</v>
      </c>
      <c r="BW28" s="7732" t="str">
        <f>CB9</f>
        <v>Head</v>
      </c>
      <c r="BX28" s="7732" t="inlineStr">
        <is>
          <t>1 gr.</t>
        </is>
      </c>
      <c r="BY28" s="7732">
        <f>BV24</f>
        <v>0</v>
      </c>
      <c r="BZ28" s="7728">
        <f>BV20</f>
        <v>0</v>
      </c>
      <c r="CA28" s="7732">
        <f t="shared" ref="CA28:CC29" si="14">BX20</f>
        <v>10.9</v>
      </c>
      <c r="CB28" s="7730">
        <f t="shared" si="14"/>
        <v>0</v>
      </c>
      <c r="CC28" s="7734">
        <f t="shared" si="14"/>
        <v>-100</v>
      </c>
      <c r="CD28" s="7796"/>
      <c r="CE28" s="7808"/>
      <c r="CF28" s="7798" t="inlineStr">
        <is>
          <t>D4200V2 - SN 1021</t>
        </is>
      </c>
      <c r="CG28" s="7798"/>
      <c r="CH28" s="7799" t="inlineStr">
        <is>
          <t>NARDA</t>
        </is>
      </c>
      <c r="CI28" s="7795">
        <v>14</v>
      </c>
      <c r="CJ28" s="7805">
        <v>4200</v>
      </c>
      <c r="CK28" s="7795"/>
      <c r="CL28" s="7794" t="str">
        <f t="shared" si="13"/>
        <v/>
      </c>
      <c r="CM28" s="7754" t="str">
        <f>IF(CB378&lt;&gt;"",BU403,"")</f>
        <v/>
      </c>
      <c r="CN28" s="7754" t="str">
        <f>IF(CB378&lt;&gt;"",BV403,"")</f>
        <v/>
      </c>
      <c r="CO28" s="7754" t="str">
        <f>IF(CB378&lt;&gt;"",BW403,"")</f>
        <v/>
      </c>
      <c r="CP28" s="7754" t="str">
        <f>IF(CB378&lt;&gt;"",BX403,"")</f>
        <v/>
      </c>
      <c r="CQ28" s="7754" t="str">
        <f>IF(CB378&lt;&gt;"",BY403,"")</f>
        <v/>
      </c>
      <c r="CR28" s="7754" t="str">
        <f>IF(CB378&lt;&gt;"",BZ403,"")</f>
        <v/>
      </c>
      <c r="CS28" s="7754" t="str">
        <f>IF(CB378&lt;&gt;"",CA403,"")</f>
        <v/>
      </c>
      <c r="CT28" s="7754" t="str">
        <f>IF(CB378&lt;&gt;"",CB403,"")</f>
        <v/>
      </c>
      <c r="CU28" s="7754" t="str">
        <f>IF(CB378&lt;&gt;"",CC403,"")</f>
        <v/>
      </c>
      <c r="CV28" s="7674">
        <v>30</v>
      </c>
      <c r="CW28" s="7674">
        <v>10</v>
      </c>
      <c r="CX28" s="7980" t="str">
        <f>CB381</f>
        <v>Dasy6</v>
      </c>
      <c r="CY28" s="7980" t="str">
        <f>CB383</f>
        <v>EN/FCC/ISED</v>
      </c>
      <c r="CZ28" s="7702"/>
    </row>
    <row r="29" spans="1:104" x14ac:dyDescent="0.2">
      <c r="A29" s="7699"/>
      <c r="C29" s="7772"/>
      <c r="D29" s="7972" t="str">
        <f>IF(ISNUMBER(FIND("EN",CY30)),IF(ISNUMBER(FIND("FCC",CY30)),IF(ISNUMBER(FIND("ISED",CY30)),CONCATENATE(Overview!$V$10,";",Overview!$S$11,";",Overview!$S$12),CONCATENATE(Overview!$V$10,";",Overview!$S$11)),IF(ISNUMBER(FIND("ISED",CY30)),CONCATENATE(Overview!$V$10,";",Overview!$S$12),Overview!$V$10)),IF(ISNUMBER(FIND("FCC",CY30)),IF(ISNUMBER(FIND("ISED",CY30)),CONCATENATE(Overview!$S$11,";",Overview!$S$12),"IEEE Std 1528™"),Overview!$S$12))</f>
        <v>EN 62209-2;IEEE Std 1528™;IEC/IEEE 62209-1528</v>
      </c>
      <c r="E29" s="7972" t="str">
        <f>IF(ISNUMBER(FIND("EN",CY30)),IF(ISNUMBER(FIND("FCC",CY30)),IF(ISNUMBER(FIND("ISED",CY30)),CONCATENATE(Overview!$AB$10,";",Overview!$Y$11,";",Overview!$Y$12),CONCATENATE(Overview!$AB$10,";",Overview!$Y$11)),IF(ISNUMBER(FIND("ISED",CY30)),CONCATENATE(Overview!$AB$10,";",Overview!$Y$12),Overview!$AB$10)),IF(ISNUMBER(FIND("FCC",CY30)),IF(ISNUMBER(FIND("ISED",CY30)),CONCATENATE(Overview!$Y$11,";",Overview!$Y$12),"IEEE Std 1528™"),Overview!$Y$12))</f>
        <v>2010/A1:2019;2013;2020</v>
      </c>
      <c r="F29" s="7969" t="inlineStr">
        <is>
          <t>4.1</t>
        </is>
      </c>
      <c r="G29" s="7995"/>
      <c r="H29" s="7994"/>
      <c r="I29" s="7770"/>
      <c r="J29" s="7817"/>
      <c r="K29" s="7817"/>
      <c r="L29" s="7770"/>
      <c r="M29" s="7773"/>
      <c r="N29" s="7773"/>
      <c r="O29" s="7783"/>
      <c r="P29" s="7783"/>
      <c r="Q29" s="7783"/>
      <c r="R29" s="7773"/>
      <c r="S29" s="7773"/>
      <c r="T29" s="7983" t="str">
        <f t="shared" si="0"/>
        <v/>
      </c>
      <c r="U29" s="7773"/>
      <c r="V29" s="7974"/>
      <c r="W29" s="7773"/>
      <c r="X29" s="7773"/>
      <c r="Y29" s="7773"/>
      <c r="Z29" s="7770"/>
      <c r="AA29" s="7770"/>
      <c r="AB29" s="7819" t="str">
        <f t="shared" si="1"/>
        <v/>
      </c>
      <c r="AC29" s="7818"/>
      <c r="AD29" s="7770"/>
      <c r="AE29" s="7816" t="str">
        <f t="shared" si="2"/>
        <v>10-g</v>
      </c>
      <c r="AF29" s="7975" t="inlineStr">
        <is>
          <t>P</t>
        </is>
      </c>
      <c r="AG29" s="7782"/>
      <c r="AH29" s="7782"/>
      <c r="AI29" s="7782"/>
      <c r="AJ29" s="7773"/>
      <c r="AK29" s="7770"/>
      <c r="AL29" s="7773"/>
      <c r="AM29" s="7773"/>
      <c r="AN29" s="7820" t="str">
        <f t="shared" si="3"/>
        <v/>
      </c>
      <c r="AO29" s="7820" t="str">
        <f t="shared" si="4"/>
        <v/>
      </c>
      <c r="AP29" s="7820" t="str">
        <f t="shared" si="5"/>
        <v/>
      </c>
      <c r="AQ29" s="7820" t="str">
        <f t="shared" si="6"/>
        <v/>
      </c>
      <c r="AR29" s="7820" t="str">
        <f t="shared" si="7"/>
        <v/>
      </c>
      <c r="AS29" s="7781"/>
      <c r="AT29" s="7773"/>
      <c r="AU29" s="7773"/>
      <c r="AV29" s="7773"/>
      <c r="AW29" s="7773"/>
      <c r="AX29" s="7773"/>
      <c r="AY29" s="7773"/>
      <c r="AZ29" s="7773"/>
      <c r="BA29" s="7773"/>
      <c r="BB29" s="7773"/>
      <c r="BC29" s="7773"/>
      <c r="BD29" s="7971" t="str">
        <f t="shared" si="8"/>
        <v/>
      </c>
      <c r="BE29" s="7970">
        <f t="shared" si="9"/>
        <v>1800</v>
      </c>
      <c r="BF29" s="7774">
        <f>BE32</f>
        <v>1800</v>
      </c>
      <c r="BG29" s="7970">
        <f t="shared" si="11"/>
        <v>600</v>
      </c>
      <c r="BH29" s="8111" t="inlineStr">
        <is>
          <t>S/00</t>
        </is>
      </c>
      <c r="BI29" s="7771"/>
      <c r="BJ29" s="7976">
        <f>Overview!$E$7</f>
        <v>0</v>
      </c>
      <c r="BK29" s="7771"/>
      <c r="BL29" s="7981" t="str">
        <f t="shared" si="12"/>
        <v>Dasy6</v>
      </c>
      <c r="BM29" s="7976" t="str">
        <f>Overview!$P$153</f>
        <v/>
      </c>
      <c r="BN29" s="7771"/>
      <c r="BO29" s="7771"/>
      <c r="BP29" s="7769"/>
      <c r="BQ29" s="7988" t="inlineStr">
        <is>
          <t>N/A</t>
        </is>
      </c>
      <c r="BR29" s="7702"/>
      <c r="BS29" s="8293"/>
      <c r="BT29" s="7736"/>
      <c r="BU29" s="7757">
        <f>CB3</f>
        <v>0</v>
      </c>
      <c r="BV29" s="7730">
        <f>BU12</f>
        <v>0</v>
      </c>
      <c r="BW29" s="7731" t="str">
        <f>CB9</f>
        <v>Head</v>
      </c>
      <c r="BX29" s="7731" t="inlineStr">
        <is>
          <t>10 gr.</t>
        </is>
      </c>
      <c r="BY29" s="7730">
        <f>BV25</f>
        <v>0</v>
      </c>
      <c r="BZ29" s="7728">
        <f>BV21</f>
        <v>0</v>
      </c>
      <c r="CA29" s="7728">
        <f t="shared" si="14"/>
        <v>7.01</v>
      </c>
      <c r="CB29" s="7728">
        <f t="shared" si="14"/>
        <v>0</v>
      </c>
      <c r="CC29" s="7734">
        <f t="shared" si="14"/>
        <v>-100</v>
      </c>
      <c r="CD29" s="7796"/>
      <c r="CE29" s="7808"/>
      <c r="CF29" s="7798" t="inlineStr">
        <is>
          <t>D4600V2 - SN 1057</t>
        </is>
      </c>
      <c r="CG29" s="7798"/>
      <c r="CH29" s="7799" t="inlineStr">
        <is>
          <t>NARDA</t>
        </is>
      </c>
      <c r="CI29" s="7795">
        <v>15</v>
      </c>
      <c r="CJ29" s="7805">
        <v>4600</v>
      </c>
      <c r="CK29" s="7795"/>
      <c r="CL29" s="7794" t="str">
        <f t="shared" si="13"/>
        <v/>
      </c>
      <c r="CM29" s="7754" t="str">
        <f>IF(CB378&lt;&gt;"",BU404,"")</f>
        <v/>
      </c>
      <c r="CN29" s="7754" t="str">
        <f>IF(CB378&lt;&gt;"",BV404,"")</f>
        <v/>
      </c>
      <c r="CO29" s="7754" t="str">
        <f>IF(CB378&lt;&gt;"",BW404,"")</f>
        <v/>
      </c>
      <c r="CP29" s="7754" t="str">
        <f>IF(CB378&lt;&gt;"",BX404,"")</f>
        <v/>
      </c>
      <c r="CQ29" s="7754" t="str">
        <f>IF(CB378&lt;&gt;"",BY404,"")</f>
        <v/>
      </c>
      <c r="CR29" s="7754" t="str">
        <f>IF(CB378&lt;&gt;"",BZ404,"")</f>
        <v/>
      </c>
      <c r="CS29" s="7754" t="str">
        <f>IF(CB378&lt;&gt;"",CA404,"")</f>
        <v/>
      </c>
      <c r="CT29" s="7754" t="str">
        <f>IF(CB378&lt;&gt;"",CB404,"")</f>
        <v/>
      </c>
      <c r="CU29" s="7754" t="str">
        <f>IF(CB378&lt;&gt;"",CC404,"")</f>
        <v/>
      </c>
      <c r="CV29" s="7674">
        <v>30</v>
      </c>
      <c r="CW29" s="7674">
        <v>10</v>
      </c>
      <c r="CX29" s="7980" t="str">
        <f>CB381</f>
        <v>Dasy6</v>
      </c>
      <c r="CY29" s="7980" t="str">
        <f>CB383</f>
        <v>EN/FCC/ISED</v>
      </c>
      <c r="CZ29" s="7702"/>
    </row>
    <row r="30" spans="1:104" ht="13.5" thickBot="1" x14ac:dyDescent="0.25">
      <c r="A30" s="7699"/>
      <c r="C30" s="7772"/>
      <c r="D30" s="7972" t="str">
        <f>IF(ISNUMBER(FIND("EN",CY31)),IF(ISNUMBER(FIND("FCC",CY31)),IF(ISNUMBER(FIND("ISED",CY31)),CONCATENATE(Overview!$V$10,";",Overview!$S$11,";",Overview!$S$12),CONCATENATE(Overview!$V$10,";",Overview!$S$11)),IF(ISNUMBER(FIND("ISED",CY31)),CONCATENATE(Overview!$V$10,";",Overview!$S$12),Overview!$V$10)),IF(ISNUMBER(FIND("FCC",CY31)),IF(ISNUMBER(FIND("ISED",CY31)),CONCATENATE(Overview!$S$11,";",Overview!$S$12),"IEEE Std 1528™"),Overview!$S$12))</f>
        <v>EN 62209-2;IEEE Std 1528™;IEC/IEEE 62209-1528</v>
      </c>
      <c r="E30" s="7972" t="str">
        <f>IF(ISNUMBER(FIND("EN",CY31)),IF(ISNUMBER(FIND("FCC",CY31)),IF(ISNUMBER(FIND("ISED",CY31)),CONCATENATE(Overview!$AB$10,";",Overview!$Y$11,";",Overview!$Y$12),CONCATENATE(Overview!$AB$10,";",Overview!$Y$11)),IF(ISNUMBER(FIND("ISED",CY31)),CONCATENATE(Overview!$AB$10,";",Overview!$Y$12),Overview!$AB$10)),IF(ISNUMBER(FIND("FCC",CY31)),IF(ISNUMBER(FIND("ISED",CY31)),CONCATENATE(Overview!$Y$11,";",Overview!$Y$12),"IEEE Std 1528™"),Overview!$Y$12))</f>
        <v>2010/A1:2019;2013;2020</v>
      </c>
      <c r="F30" s="7969" t="inlineStr">
        <is>
          <t>4.1</t>
        </is>
      </c>
      <c r="G30" s="7995"/>
      <c r="H30" s="7994"/>
      <c r="I30" s="7770"/>
      <c r="J30" s="7817"/>
      <c r="K30" s="7817"/>
      <c r="L30" s="7770"/>
      <c r="M30" s="7773"/>
      <c r="N30" s="7773"/>
      <c r="O30" s="7783"/>
      <c r="P30" s="7783"/>
      <c r="Q30" s="7783"/>
      <c r="R30" s="7773"/>
      <c r="S30" s="7773"/>
      <c r="T30" s="7983" t="str">
        <f t="shared" si="0"/>
        <v/>
      </c>
      <c r="U30" s="7773"/>
      <c r="V30" s="7974"/>
      <c r="W30" s="7773"/>
      <c r="X30" s="7773"/>
      <c r="Y30" s="7773"/>
      <c r="Z30" s="7770"/>
      <c r="AA30" s="7770"/>
      <c r="AB30" s="7819" t="str">
        <f t="shared" si="1"/>
        <v/>
      </c>
      <c r="AC30" s="7818"/>
      <c r="AD30" s="7770"/>
      <c r="AE30" s="7816" t="str">
        <f t="shared" si="2"/>
        <v>10-g</v>
      </c>
      <c r="AF30" s="7975" t="inlineStr">
        <is>
          <t>P</t>
        </is>
      </c>
      <c r="AG30" s="7782"/>
      <c r="AH30" s="7782"/>
      <c r="AI30" s="7782"/>
      <c r="AJ30" s="7773"/>
      <c r="AK30" s="7770"/>
      <c r="AL30" s="7773"/>
      <c r="AM30" s="7773"/>
      <c r="AN30" s="7820" t="str">
        <f t="shared" si="3"/>
        <v/>
      </c>
      <c r="AO30" s="7820" t="str">
        <f t="shared" si="4"/>
        <v/>
      </c>
      <c r="AP30" s="7820" t="str">
        <f t="shared" si="5"/>
        <v/>
      </c>
      <c r="AQ30" s="7820" t="str">
        <f t="shared" si="6"/>
        <v/>
      </c>
      <c r="AR30" s="7820" t="str">
        <f t="shared" si="7"/>
        <v/>
      </c>
      <c r="AS30" s="7781"/>
      <c r="AT30" s="7773"/>
      <c r="AU30" s="7773"/>
      <c r="AV30" s="7773"/>
      <c r="AW30" s="7773"/>
      <c r="AX30" s="7773"/>
      <c r="AY30" s="7773"/>
      <c r="AZ30" s="7773"/>
      <c r="BA30" s="7773"/>
      <c r="BB30" s="7773"/>
      <c r="BC30" s="7773"/>
      <c r="BD30" s="7971" t="str">
        <f t="shared" si="8"/>
        <v/>
      </c>
      <c r="BE30" s="7970">
        <f t="shared" si="9"/>
        <v>1800</v>
      </c>
      <c r="BF30" s="7774">
        <f>BE34</f>
        <v>1800</v>
      </c>
      <c r="BG30" s="7970">
        <f t="shared" si="11"/>
        <v>600</v>
      </c>
      <c r="BH30" s="8111" t="inlineStr">
        <is>
          <t>S/00</t>
        </is>
      </c>
      <c r="BI30" s="7771"/>
      <c r="BJ30" s="7976">
        <f>Overview!$E$7</f>
        <v>0</v>
      </c>
      <c r="BK30" s="7771"/>
      <c r="BL30" s="7981" t="str">
        <f t="shared" si="12"/>
        <v>Dasy6</v>
      </c>
      <c r="BM30" s="7976" t="str">
        <f>Overview!$P$153</f>
        <v/>
      </c>
      <c r="BN30" s="7771"/>
      <c r="BO30" s="7771"/>
      <c r="BP30" s="7769"/>
      <c r="BQ30" s="7988" t="inlineStr">
        <is>
          <t>N/A</t>
        </is>
      </c>
      <c r="BR30" s="7702"/>
      <c r="BS30" s="8294"/>
      <c r="BT30" s="7737"/>
      <c r="BU30" s="7787"/>
      <c r="BV30" s="7788"/>
      <c r="BW30" s="7789"/>
      <c r="BX30" s="7790"/>
      <c r="BY30" s="7791"/>
      <c r="BZ30" s="7789"/>
      <c r="CA30" s="7790"/>
      <c r="CB30" s="7792"/>
      <c r="CC30" s="7793"/>
      <c r="CD30" s="7796"/>
      <c r="CE30" s="7808"/>
      <c r="CF30" s="7798" t="inlineStr">
        <is>
          <t>D4900V2 - SN 1053</t>
        </is>
      </c>
      <c r="CG30" s="7798"/>
      <c r="CH30" s="7799" t="inlineStr">
        <is>
          <t>NARDA</t>
        </is>
      </c>
      <c r="CI30" s="7795">
        <v>16</v>
      </c>
      <c r="CJ30" s="7805">
        <v>4900</v>
      </c>
      <c r="CK30" s="7795"/>
      <c r="CL30" s="7794" t="str">
        <f t="shared" si="13"/>
        <v/>
      </c>
      <c r="CM30" s="7754" t="str">
        <f>IF(CB409&lt;&gt;"",BU434,"")</f>
        <v/>
      </c>
      <c r="CN30" s="7754" t="str">
        <f>IF(CB409&lt;&gt;"",BV434,"")</f>
        <v/>
      </c>
      <c r="CO30" s="7754" t="str">
        <f>IF(CB409&lt;&gt;"",BW434,"")</f>
        <v/>
      </c>
      <c r="CP30" s="7754" t="str">
        <f>IF(CB409&lt;&gt;"",BX434,"")</f>
        <v/>
      </c>
      <c r="CQ30" s="7754" t="str">
        <f>IF(CB409&lt;&gt;"",BY434,"")</f>
        <v/>
      </c>
      <c r="CR30" s="7754" t="str">
        <f>IF(CB409&lt;&gt;"",BZ434,"")</f>
        <v/>
      </c>
      <c r="CS30" s="7754" t="str">
        <f>IF(CB409&lt;&gt;"",CA434,"")</f>
        <v/>
      </c>
      <c r="CT30" s="7754" t="str">
        <f>IF(CB409&lt;&gt;"",CB434,"")</f>
        <v/>
      </c>
      <c r="CU30" s="7754" t="str">
        <f>IF(CB409&lt;&gt;"",CC434,"")</f>
        <v/>
      </c>
      <c r="CV30" s="7674">
        <v>30</v>
      </c>
      <c r="CW30" s="7674">
        <v>10</v>
      </c>
      <c r="CX30" s="7980" t="str">
        <f>CB412</f>
        <v>Dasy6</v>
      </c>
      <c r="CY30" s="7980" t="str">
        <f>CB414</f>
        <v>EN/FCC/ISED</v>
      </c>
      <c r="CZ30" s="7702"/>
    </row>
    <row r="31" spans="1:104" x14ac:dyDescent="0.2">
      <c r="A31" s="7699"/>
      <c r="C31" s="7772"/>
      <c r="D31" s="7972" t="str">
        <f>IF(ISNUMBER(FIND("EN",CY32)),IF(ISNUMBER(FIND("FCC",CY32)),IF(ISNUMBER(FIND("ISED",CY32)),CONCATENATE(Overview!$V$10,";",Overview!$S$11,";",Overview!$S$12),CONCATENATE(Overview!$V$10,";",Overview!$S$11)),IF(ISNUMBER(FIND("ISED",CY32)),CONCATENATE(Overview!$V$10,";",Overview!$S$12),Overview!$V$10)),IF(ISNUMBER(FIND("FCC",CY32)),IF(ISNUMBER(FIND("ISED",CY32)),CONCATENATE(Overview!$S$11,";",Overview!$S$12),"IEEE Std 1528™"),Overview!$S$12))</f>
        <v>EN 62209-2;IEEE Std 1528™;IEC/IEEE 62209-1528</v>
      </c>
      <c r="E31" s="7972" t="str">
        <f>IF(ISNUMBER(FIND("EN",CY32)),IF(ISNUMBER(FIND("FCC",CY32)),IF(ISNUMBER(FIND("ISED",CY32)),CONCATENATE(Overview!$AB$10,";",Overview!$Y$11,";",Overview!$Y$12),CONCATENATE(Overview!$AB$10,";",Overview!$Y$11)),IF(ISNUMBER(FIND("ISED",CY32)),CONCATENATE(Overview!$AB$10,";",Overview!$Y$12),Overview!$AB$10)),IF(ISNUMBER(FIND("FCC",CY32)),IF(ISNUMBER(FIND("ISED",CY32)),CONCATENATE(Overview!$Y$11,";",Overview!$Y$12),"IEEE Std 1528™"),Overview!$Y$12))</f>
        <v>2010/A1:2019;2013;2020</v>
      </c>
      <c r="F31" s="7969" t="inlineStr">
        <is>
          <t>4.1</t>
        </is>
      </c>
      <c r="G31" s="7995"/>
      <c r="H31" s="7994"/>
      <c r="I31" s="7770"/>
      <c r="J31" s="7817"/>
      <c r="K31" s="7817"/>
      <c r="L31" s="7770"/>
      <c r="M31" s="7773"/>
      <c r="N31" s="7773"/>
      <c r="O31" s="7783"/>
      <c r="P31" s="7783"/>
      <c r="Q31" s="7783"/>
      <c r="R31" s="7773"/>
      <c r="S31" s="7773"/>
      <c r="T31" s="7983" t="str">
        <f>CN32</f>
        <v/>
      </c>
      <c r="U31" s="7773"/>
      <c r="V31" s="7974"/>
      <c r="W31" s="7773"/>
      <c r="X31" s="7773"/>
      <c r="Y31" s="7773"/>
      <c r="Z31" s="7770"/>
      <c r="AA31" s="7770"/>
      <c r="AB31" s="7819" t="str">
        <f>CO32</f>
        <v/>
      </c>
      <c r="AC31" s="7818"/>
      <c r="AD31" s="7770"/>
      <c r="AE31" s="7816" t="str">
        <f>IF(CP32="1 gr.","1-g","10-g")</f>
        <v>10-g</v>
      </c>
      <c r="AF31" s="7975" t="inlineStr">
        <is>
          <t>P</t>
        </is>
      </c>
      <c r="AG31" s="7782"/>
      <c r="AH31" s="7782"/>
      <c r="AI31" s="7782"/>
      <c r="AJ31" s="7773"/>
      <c r="AK31" s="7770"/>
      <c r="AL31" s="7773"/>
      <c r="AM31" s="7773"/>
      <c r="AN31" s="7820" t="str">
        <f>CQ32</f>
        <v/>
      </c>
      <c r="AO31" s="7820" t="str">
        <f>CR32</f>
        <v/>
      </c>
      <c r="AP31" s="7820" t="str">
        <f>CS32</f>
        <v/>
      </c>
      <c r="AQ31" s="7820" t="str">
        <f>CT32</f>
        <v/>
      </c>
      <c r="AR31" s="7820" t="str">
        <f>CU32</f>
        <v/>
      </c>
      <c r="AS31" s="7781"/>
      <c r="AT31" s="7773"/>
      <c r="AU31" s="7773"/>
      <c r="AV31" s="7773"/>
      <c r="AW31" s="7773"/>
      <c r="AX31" s="7773"/>
      <c r="AY31" s="7773"/>
      <c r="AZ31" s="7773"/>
      <c r="BA31" s="7773"/>
      <c r="BB31" s="7773"/>
      <c r="BC31" s="7773"/>
      <c r="BD31" s="7971" t="str">
        <f>CM32</f>
        <v/>
      </c>
      <c r="BE31" s="7970">
        <f>CV32*60</f>
        <v>1800</v>
      </c>
      <c r="BF31" s="7774">
        <f>BE35</f>
        <v>1800</v>
      </c>
      <c r="BG31" s="7970">
        <f>CW32*60</f>
        <v>600</v>
      </c>
      <c r="BH31" s="8111" t="inlineStr">
        <is>
          <t>S/00</t>
        </is>
      </c>
      <c r="BI31" s="7771"/>
      <c r="BJ31" s="7976">
        <f>Overview!$E$7</f>
        <v>0</v>
      </c>
      <c r="BK31" s="7771"/>
      <c r="BL31" s="7981" t="str">
        <f>CX32</f>
        <v>Dasy6</v>
      </c>
      <c r="BM31" s="7976" t="str">
        <f>Overview!$P$153</f>
        <v/>
      </c>
      <c r="BN31" s="7771"/>
      <c r="BO31" s="7771"/>
      <c r="BP31" s="7769"/>
      <c r="BQ31" s="7988" t="inlineStr">
        <is>
          <t>N/A</t>
        </is>
      </c>
      <c r="BR31" s="7702"/>
      <c r="BS31" s="7733"/>
      <c r="BT31" s="7726"/>
      <c r="BU31" s="7727"/>
      <c r="BV31" s="7727"/>
      <c r="BW31" s="7726"/>
      <c r="BX31" s="7726"/>
      <c r="BY31" s="7726"/>
      <c r="BZ31" s="7726"/>
      <c r="CA31" s="7726"/>
      <c r="CB31" s="7726"/>
      <c r="CC31" s="7726"/>
      <c r="CD31" s="7795"/>
      <c r="CE31" s="7808"/>
      <c r="CF31" s="7798" t="inlineStr">
        <is>
          <t>D5GHzV2(5250MHz) - SN 1071</t>
        </is>
      </c>
      <c r="CG31" s="7798"/>
      <c r="CH31" s="7799" t="inlineStr">
        <is>
          <t>NARDA</t>
        </is>
      </c>
      <c r="CI31" s="7795">
        <v>17</v>
      </c>
      <c r="CJ31" s="7805">
        <v>5250</v>
      </c>
      <c r="CK31" s="7795"/>
      <c r="CL31" s="7794" t="str">
        <f t="shared" si="13"/>
        <v/>
      </c>
      <c r="CM31" s="7754" t="str">
        <f>IF(CB409&lt;&gt;"",BU435,"")</f>
        <v/>
      </c>
      <c r="CN31" s="7754" t="str">
        <f>IF(CB409&lt;&gt;"",BV435,"")</f>
        <v/>
      </c>
      <c r="CO31" s="7754" t="str">
        <f>IF(CB409&lt;&gt;"",BW435,"")</f>
        <v/>
      </c>
      <c r="CP31" s="7754" t="str">
        <f>IF(CB409&lt;&gt;"",BX435,"")</f>
        <v/>
      </c>
      <c r="CQ31" s="7754" t="str">
        <f>IF(CB409&lt;&gt;"",BY435,"")</f>
        <v/>
      </c>
      <c r="CR31" s="7754" t="str">
        <f>IF(CB409&lt;&gt;"",BZ435,"")</f>
        <v/>
      </c>
      <c r="CS31" s="7754" t="str">
        <f>IF(CB409&lt;&gt;"",CA435,"")</f>
        <v/>
      </c>
      <c r="CT31" s="7754" t="str">
        <f>IF(CB409&lt;&gt;"",CB435,"")</f>
        <v/>
      </c>
      <c r="CU31" s="7754" t="str">
        <f>IF(CB409&lt;&gt;"",CC435,"")</f>
        <v/>
      </c>
      <c r="CV31" s="7674">
        <v>30</v>
      </c>
      <c r="CW31" s="7674">
        <v>10</v>
      </c>
      <c r="CX31" s="7980" t="str">
        <f>CB412</f>
        <v>Dasy6</v>
      </c>
      <c r="CY31" s="7980" t="str">
        <f>CB414</f>
        <v>EN/FCC/ISED</v>
      </c>
      <c r="CZ31" s="7702"/>
    </row>
    <row r="32" spans="1:104" x14ac:dyDescent="0.2">
      <c r="A32" s="7699"/>
      <c r="C32" s="7772"/>
      <c r="D32" s="7972" t="str">
        <f>IF(ISNUMBER(FIND("EN",CY34)),IF(ISNUMBER(FIND("FCC",CY34)),IF(ISNUMBER(FIND("ISED",CY34)),CONCATENATE(Overview!$V$10,";",Overview!$S$11,";",Overview!$S$12),CONCATENATE(Overview!$V$10,";",Overview!$S$11)),IF(ISNUMBER(FIND("ISED",CY34)),CONCATENATE(Overview!$V$10,";",Overview!$S$12),Overview!$V$10)),IF(ISNUMBER(FIND("FCC",CY34)),IF(ISNUMBER(FIND("ISED",CY34)),CONCATENATE(Overview!$S$11,";",Overview!$S$12),"IEEE Std 1528™"),Overview!$S$12))</f>
        <v>EN 62209-2;IEEE Std 1528™;IEC/IEEE 62209-1528</v>
      </c>
      <c r="E32" s="7972" t="str">
        <f>IF(ISNUMBER(FIND("EN",CY34)),IF(ISNUMBER(FIND("FCC",CY34)),IF(ISNUMBER(FIND("ISED",CY34)),CONCATENATE(Overview!$AB$10,";",Overview!$Y$11,";",Overview!$Y$12),CONCATENATE(Overview!$AB$10,";",Overview!$Y$11)),IF(ISNUMBER(FIND("ISED",CY34)),CONCATENATE(Overview!$AB$10,";",Overview!$Y$12),Overview!$AB$10)),IF(ISNUMBER(FIND("FCC",CY34)),IF(ISNUMBER(FIND("ISED",CY34)),CONCATENATE(Overview!$Y$11,";",Overview!$Y$12),"IEEE Std 1528™"),Overview!$Y$12))</f>
        <v>2010/A1:2019;2013;2020</v>
      </c>
      <c r="F32" s="7969" t="inlineStr">
        <is>
          <t>4.1</t>
        </is>
      </c>
      <c r="G32" s="7995"/>
      <c r="H32" s="7994"/>
      <c r="I32" s="7770"/>
      <c r="J32" s="7817"/>
      <c r="K32" s="7817"/>
      <c r="L32" s="7770"/>
      <c r="M32" s="7773"/>
      <c r="N32" s="7773"/>
      <c r="O32" s="7783"/>
      <c r="P32" s="7783"/>
      <c r="Q32" s="7783"/>
      <c r="R32" s="7773"/>
      <c r="S32" s="7773"/>
      <c r="T32" s="7983" t="str">
        <f>CN34</f>
        <v/>
      </c>
      <c r="U32" s="7773"/>
      <c r="V32" s="7974"/>
      <c r="W32" s="7773"/>
      <c r="X32" s="7773"/>
      <c r="Y32" s="7773"/>
      <c r="Z32" s="7770"/>
      <c r="AA32" s="7770"/>
      <c r="AB32" s="7819" t="str">
        <f>CO34</f>
        <v/>
      </c>
      <c r="AC32" s="7818"/>
      <c r="AD32" s="7770"/>
      <c r="AE32" s="7816" t="str">
        <f>IF(CP34="1 gr.","1-g","10-g")</f>
        <v>10-g</v>
      </c>
      <c r="AF32" s="7975" t="inlineStr">
        <is>
          <t>P</t>
        </is>
      </c>
      <c r="AG32" s="7782"/>
      <c r="AH32" s="7782"/>
      <c r="AI32" s="7782"/>
      <c r="AJ32" s="7773"/>
      <c r="AK32" s="7770"/>
      <c r="AL32" s="7773"/>
      <c r="AM32" s="7773"/>
      <c r="AN32" s="7820" t="str">
        <f>CQ34</f>
        <v/>
      </c>
      <c r="AO32" s="7820" t="str">
        <f>CR34</f>
        <v/>
      </c>
      <c r="AP32" s="7820" t="str">
        <f>CS34</f>
        <v/>
      </c>
      <c r="AQ32" s="7820" t="str">
        <f>CT34</f>
        <v/>
      </c>
      <c r="AR32" s="7820" t="str">
        <f>CU34</f>
        <v/>
      </c>
      <c r="AS32" s="7781"/>
      <c r="AT32" s="7773"/>
      <c r="AU32" s="7773"/>
      <c r="AV32" s="7773"/>
      <c r="AW32" s="7773"/>
      <c r="AX32" s="7773"/>
      <c r="AY32" s="7773"/>
      <c r="AZ32" s="7773"/>
      <c r="BA32" s="7773"/>
      <c r="BB32" s="7773"/>
      <c r="BC32" s="7773"/>
      <c r="BD32" s="7971" t="str">
        <f>CM34</f>
        <v/>
      </c>
      <c r="BE32" s="7970">
        <f>CV34*60</f>
        <v>1800</v>
      </c>
      <c r="BF32" s="7774">
        <f>BE36</f>
        <v>1800</v>
      </c>
      <c r="BG32" s="7970">
        <f>CW34*60</f>
        <v>600</v>
      </c>
      <c r="BH32" s="8111" t="inlineStr">
        <is>
          <t>S/00</t>
        </is>
      </c>
      <c r="BI32" s="7771"/>
      <c r="BJ32" s="7976">
        <f>Overview!$E$7</f>
        <v>0</v>
      </c>
      <c r="BK32" s="7771"/>
      <c r="BL32" s="7981" t="str">
        <f>CX34</f>
        <v>Dasy6</v>
      </c>
      <c r="BM32" s="7976" t="str">
        <f>Overview!$P$153</f>
        <v/>
      </c>
      <c r="BN32" s="7771"/>
      <c r="BO32" s="7771"/>
      <c r="BP32" s="7769"/>
      <c r="BQ32" s="7988" t="inlineStr">
        <is>
          <t>N/A</t>
        </is>
      </c>
      <c r="BR32" s="7702"/>
      <c r="BS32" s="7733"/>
      <c r="BT32" s="7726"/>
      <c r="BU32" s="7727"/>
      <c r="BV32" s="7727"/>
      <c r="BW32" s="7726"/>
      <c r="BX32" s="7726"/>
      <c r="BY32" s="7726"/>
      <c r="BZ32" s="7726"/>
      <c r="CA32" s="7726"/>
      <c r="CB32" s="7726"/>
      <c r="CC32" s="7726"/>
      <c r="CD32" s="7795"/>
      <c r="CE32" s="7808"/>
      <c r="CF32" s="7798" t="inlineStr">
        <is>
          <t>D5GHzV2(5600MHz) - SN 1071</t>
        </is>
      </c>
      <c r="CG32" s="7798"/>
      <c r="CH32" s="7799" t="inlineStr">
        <is>
          <t>NARDA</t>
        </is>
      </c>
      <c r="CI32" s="7795">
        <v>18</v>
      </c>
      <c r="CJ32" s="7805">
        <v>5600</v>
      </c>
      <c r="CK32" s="7795"/>
      <c r="CL32" s="7794" t="str">
        <f t="shared" si="13"/>
        <v/>
      </c>
      <c r="CM32" s="7754" t="str">
        <f>IF(CB440&lt;&gt;"",BU465,"")</f>
        <v/>
      </c>
      <c r="CN32" s="7754" t="str">
        <f>IF(CB440&lt;&gt;"",BV465,"")</f>
        <v/>
      </c>
      <c r="CO32" s="7754" t="str">
        <f>IF(CB440&lt;&gt;"",BW465,"")</f>
        <v/>
      </c>
      <c r="CP32" s="7754" t="str">
        <f>IF(CB440&lt;&gt;"",BX465,"")</f>
        <v/>
      </c>
      <c r="CQ32" s="7754" t="str">
        <f>IF(CB440&lt;&gt;"",BY465,"")</f>
        <v/>
      </c>
      <c r="CR32" s="7754" t="str">
        <f>IF(CB440&lt;&gt;"",BZ465,"")</f>
        <v/>
      </c>
      <c r="CS32" s="7754" t="str">
        <f>IF(CB440&lt;&gt;"",CA465,"")</f>
        <v/>
      </c>
      <c r="CT32" s="7754" t="str">
        <f>IF(CB440&lt;&gt;"",CB465,"")</f>
        <v/>
      </c>
      <c r="CU32" s="7754" t="str">
        <f>IF(CB440&lt;&gt;"",CC465,"")</f>
        <v/>
      </c>
      <c r="CV32" s="7674">
        <v>30</v>
      </c>
      <c r="CW32" s="7674">
        <v>10</v>
      </c>
      <c r="CX32" s="7980" t="str">
        <f>CB443</f>
        <v>Dasy6</v>
      </c>
      <c r="CY32" s="7980" t="str">
        <f>CB445</f>
        <v>EN/FCC/ISED</v>
      </c>
      <c r="CZ32" s="7702"/>
    </row>
    <row r="33" spans="1:104" ht="13.5" thickBot="1" x14ac:dyDescent="0.25">
      <c r="A33" s="7699"/>
      <c r="C33" s="8126"/>
      <c r="D33" s="8127"/>
      <c r="E33" s="8127"/>
      <c r="F33" s="8114"/>
      <c r="G33" s="8115"/>
      <c r="H33" s="8128"/>
      <c r="I33" s="8129"/>
      <c r="J33" s="8130"/>
      <c r="K33" s="8130"/>
      <c r="L33" s="8129"/>
      <c r="M33" s="8117"/>
      <c r="N33" s="8117"/>
      <c r="O33" s="8118"/>
      <c r="P33" s="8118"/>
      <c r="Q33" s="8118"/>
      <c r="R33" s="8117"/>
      <c r="S33" s="8117"/>
      <c r="T33" s="8131"/>
      <c r="U33" s="8117"/>
      <c r="V33" s="8120"/>
      <c r="W33" s="8117"/>
      <c r="X33" s="8117"/>
      <c r="Y33" s="8117"/>
      <c r="Z33" s="8129"/>
      <c r="AA33" s="8129"/>
      <c r="AB33" s="8132"/>
      <c r="AC33" s="8133"/>
      <c r="AD33" s="8129"/>
      <c r="AE33" s="8134"/>
      <c r="AF33" s="8135"/>
      <c r="AG33" s="8119"/>
      <c r="AH33" s="8119"/>
      <c r="AI33" s="8119"/>
      <c r="AJ33" s="8117"/>
      <c r="AK33" s="8129"/>
      <c r="AL33" s="8117"/>
      <c r="AM33" s="8117"/>
      <c r="AN33" s="8136"/>
      <c r="AO33" s="8136"/>
      <c r="AP33" s="8136"/>
      <c r="AQ33" s="8136"/>
      <c r="AR33" s="8136"/>
      <c r="AS33" s="8137"/>
      <c r="AT33" s="8117"/>
      <c r="AU33" s="8117"/>
      <c r="AV33" s="8117"/>
      <c r="AW33" s="8117"/>
      <c r="AX33" s="8117"/>
      <c r="AY33" s="8117"/>
      <c r="AZ33" s="8117"/>
      <c r="BA33" s="8117"/>
      <c r="BB33" s="8117"/>
      <c r="BC33" s="8117"/>
      <c r="BD33" s="8138"/>
      <c r="BE33" s="8139"/>
      <c r="BF33" s="8121"/>
      <c r="BG33" s="8139"/>
      <c r="BH33" s="8140"/>
      <c r="BI33" s="8122"/>
      <c r="BJ33" s="8123"/>
      <c r="BK33" s="8122"/>
      <c r="BL33" s="8139"/>
      <c r="BM33" s="8123"/>
      <c r="BN33" s="8122"/>
      <c r="BO33" s="8122"/>
      <c r="BP33" s="8116"/>
      <c r="BQ33" s="8124"/>
      <c r="BR33" s="7702"/>
      <c r="BS33" s="7733"/>
      <c r="BT33" s="7726"/>
      <c r="BU33" s="7727"/>
      <c r="BV33" s="7727"/>
      <c r="BW33" s="7726"/>
      <c r="BX33" s="7726"/>
      <c r="BY33" s="7726"/>
      <c r="BZ33" s="7726"/>
      <c r="CA33" s="7726"/>
      <c r="CB33" s="7726"/>
      <c r="CC33" s="7726"/>
      <c r="CD33" s="7795"/>
      <c r="CE33" s="7808"/>
      <c r="CF33" s="7798" t="inlineStr">
        <is>
          <t>D5GHzV2(5750MHz) - SN 1071</t>
        </is>
      </c>
      <c r="CG33" s="7798"/>
      <c r="CH33" s="7799" t="inlineStr">
        <is>
          <t>NARDA</t>
        </is>
      </c>
      <c r="CI33" s="7795">
        <v>19</v>
      </c>
      <c r="CJ33" s="8141">
        <v>5750</v>
      </c>
      <c r="CK33" s="7795"/>
      <c r="CL33" s="8142"/>
      <c r="CM33" s="8143"/>
      <c r="CN33" s="8143"/>
      <c r="CO33" s="8143"/>
      <c r="CP33" s="8143"/>
      <c r="CQ33" s="8143"/>
      <c r="CR33" s="8143"/>
      <c r="CS33" s="8143"/>
      <c r="CT33" s="8143"/>
      <c r="CU33" s="8143"/>
      <c r="CV33" s="8144"/>
      <c r="CW33" s="8144"/>
      <c r="CX33" s="8145"/>
      <c r="CY33" s="8145"/>
      <c r="CZ33" s="7702"/>
    </row>
    <row r="34" spans="1:104" ht="13.5" customHeight="1" thickBot="1" x14ac:dyDescent="0.25">
      <c r="A34" s="7699"/>
      <c r="C34" s="7772"/>
      <c r="D34" s="7972" t="str">
        <f>IF(ISNUMBER(FIND("EN",CY35)),IF(ISNUMBER(FIND("FCC",CY35)),IF(ISNUMBER(FIND("ISED",CY35)),CONCATENATE(Overview!$V$10,";",Overview!$S$11,";",Overview!$S$12),CONCATENATE(Overview!$V$10,";",Overview!$S$11)),IF(ISNUMBER(FIND("ISED",CY35)),CONCATENATE(Overview!$V$10,";",Overview!$S$12),Overview!$V$10)),IF(ISNUMBER(FIND("FCC",CY35)),IF(ISNUMBER(FIND("ISED",CY35)),CONCATENATE(Overview!$S$11,";",Overview!$S$12),"IEEE Std 1528™"),Overview!$S$12))</f>
        <v>EN 62209-2;IEEE Std 1528™;IEC/IEEE 62209-1528</v>
      </c>
      <c r="E34" s="7972" t="str">
        <f>IF(ISNUMBER(FIND("EN",CY35)),IF(ISNUMBER(FIND("FCC",CY35)),IF(ISNUMBER(FIND("ISED",CY35)),CONCATENATE(Overview!$AB$10,";",Overview!$Y$11,";",Overview!$Y$12),CONCATENATE(Overview!$AB$10,";",Overview!$Y$11)),IF(ISNUMBER(FIND("ISED",CY35)),CONCATENATE(Overview!$AB$10,";",Overview!$Y$12),Overview!$AB$10)),IF(ISNUMBER(FIND("FCC",CY35)),IF(ISNUMBER(FIND("ISED",CY35)),CONCATENATE(Overview!$Y$11,";",Overview!$Y$12),"IEEE Std 1528™"),Overview!$Y$12))</f>
        <v>2010/A1:2019;2013;2020</v>
      </c>
      <c r="F34" s="7969" t="inlineStr">
        <is>
          <t>4.1</t>
        </is>
      </c>
      <c r="G34" s="7995"/>
      <c r="H34" s="7994"/>
      <c r="I34" s="7770"/>
      <c r="J34" s="7817"/>
      <c r="K34" s="7817"/>
      <c r="L34" s="7770"/>
      <c r="M34" s="7773"/>
      <c r="N34" s="7773"/>
      <c r="O34" s="7783"/>
      <c r="P34" s="7783"/>
      <c r="Q34" s="7783"/>
      <c r="R34" s="7773"/>
      <c r="S34" s="7773"/>
      <c r="T34" s="7983" t="str">
        <f t="shared" si="0"/>
        <v/>
      </c>
      <c r="U34" s="7773"/>
      <c r="V34" s="7974"/>
      <c r="W34" s="7773"/>
      <c r="X34" s="7773"/>
      <c r="Y34" s="7773"/>
      <c r="Z34" s="7770"/>
      <c r="AA34" s="7770"/>
      <c r="AB34" s="7819" t="str">
        <f t="shared" si="1"/>
        <v/>
      </c>
      <c r="AC34" s="7818"/>
      <c r="AD34" s="7770"/>
      <c r="AE34" s="7816" t="str">
        <f t="shared" si="2"/>
        <v>10-g</v>
      </c>
      <c r="AF34" s="7975" t="inlineStr">
        <is>
          <t>P</t>
        </is>
      </c>
      <c r="AG34" s="7782"/>
      <c r="AH34" s="7782"/>
      <c r="AI34" s="7782"/>
      <c r="AJ34" s="7773"/>
      <c r="AK34" s="7770"/>
      <c r="AL34" s="7773"/>
      <c r="AM34" s="7773"/>
      <c r="AN34" s="7820" t="str">
        <f t="shared" si="3"/>
        <v/>
      </c>
      <c r="AO34" s="7820" t="str">
        <f t="shared" si="4"/>
        <v/>
      </c>
      <c r="AP34" s="7820" t="str">
        <f t="shared" si="5"/>
        <v/>
      </c>
      <c r="AQ34" s="7820" t="str">
        <f t="shared" si="6"/>
        <v/>
      </c>
      <c r="AR34" s="7820" t="str">
        <f t="shared" si="7"/>
        <v/>
      </c>
      <c r="AS34" s="7781"/>
      <c r="AT34" s="7773"/>
      <c r="AU34" s="7773"/>
      <c r="AV34" s="7773"/>
      <c r="AW34" s="7773"/>
      <c r="AX34" s="7773"/>
      <c r="AY34" s="7773"/>
      <c r="AZ34" s="7773"/>
      <c r="BA34" s="7773"/>
      <c r="BB34" s="7773"/>
      <c r="BC34" s="7773"/>
      <c r="BD34" s="7971" t="str">
        <f t="shared" si="8"/>
        <v/>
      </c>
      <c r="BE34" s="7970">
        <f t="shared" si="9"/>
        <v>1800</v>
      </c>
      <c r="BF34" s="7774">
        <f t="shared" si="10"/>
        <v>1800</v>
      </c>
      <c r="BG34" s="7970">
        <f t="shared" si="11"/>
        <v>600</v>
      </c>
      <c r="BH34" s="8111" t="inlineStr">
        <is>
          <t>S/00</t>
        </is>
      </c>
      <c r="BI34" s="7771"/>
      <c r="BJ34" s="7976">
        <f>Overview!$E$7</f>
        <v>0</v>
      </c>
      <c r="BK34" s="7771"/>
      <c r="BL34" s="7981" t="str">
        <f t="shared" si="12"/>
        <v>Dasy6</v>
      </c>
      <c r="BM34" s="7976" t="str">
        <f>Overview!$P$153</f>
        <v/>
      </c>
      <c r="BN34" s="7771"/>
      <c r="BO34" s="7771"/>
      <c r="BP34" s="7769"/>
      <c r="BQ34" s="7988" t="inlineStr">
        <is>
          <t>N/A</t>
        </is>
      </c>
      <c r="BR34" s="7702"/>
      <c r="BS34" s="8292" t="str">
        <f>CONCATENATE(BU44," MHz")</f>
        <v xml:space="preserve"> MHz</v>
      </c>
      <c r="BT34" s="7710"/>
      <c r="BU34" s="7706"/>
      <c r="BV34" s="7706"/>
      <c r="BW34" s="7706"/>
      <c r="BX34" s="7706"/>
      <c r="BY34" s="7706"/>
      <c r="BZ34" s="7706"/>
      <c r="CA34" s="7996"/>
      <c r="CB34" s="7706"/>
      <c r="CC34" s="7707"/>
      <c r="CD34" s="7812">
        <f>IF(CB41="Head",LOOKUP(CD36,$CI$42:$CI$85,$CG$42:$CG$85),IF(CB41="Body",LOOKUP(CD36,$CI$42:$CI$81,$CH$42:$CH$85),""))</f>
        <v>10.9</v>
      </c>
      <c r="CE34" s="7808"/>
      <c r="CF34" s="7798" t="inlineStr">
        <is>
          <t>D5GHzV2(5800MHz) - SN 1071</t>
        </is>
      </c>
      <c r="CG34" s="7798"/>
      <c r="CH34" s="7799" t="inlineStr">
        <is>
          <t>NARDA</t>
        </is>
      </c>
      <c r="CI34" s="7795">
        <v>20</v>
      </c>
      <c r="CJ34" s="7805">
        <v>5800</v>
      </c>
      <c r="CK34" s="7795"/>
      <c r="CL34" s="7794" t="str">
        <f t="shared" si="13"/>
        <v/>
      </c>
      <c r="CM34" s="7754" t="str">
        <f>IF(CB440&lt;&gt;"",BU466,"")</f>
        <v/>
      </c>
      <c r="CN34" s="7754" t="str">
        <f>IF(CB440&lt;&gt;"",BV466,"")</f>
        <v/>
      </c>
      <c r="CO34" s="7754" t="str">
        <f>IF(CB440&lt;&gt;"",BW466,"")</f>
        <v/>
      </c>
      <c r="CP34" s="7754" t="str">
        <f>IF(CB440&lt;&gt;"",BX466,"")</f>
        <v/>
      </c>
      <c r="CQ34" s="7754" t="str">
        <f>IF(CB440&lt;&gt;"",BY466,"")</f>
        <v/>
      </c>
      <c r="CR34" s="7754" t="str">
        <f>IF(CB440&lt;&gt;"",BZ466,"")</f>
        <v/>
      </c>
      <c r="CS34" s="7754" t="str">
        <f>IF(CB440&lt;&gt;"",CA466,"")</f>
        <v/>
      </c>
      <c r="CT34" s="7754" t="str">
        <f>IF(CB440&lt;&gt;"",CB466,"")</f>
        <v/>
      </c>
      <c r="CU34" s="7754" t="str">
        <f>IF(CB440&lt;&gt;"",CC466,"")</f>
        <v/>
      </c>
      <c r="CV34" s="7674">
        <v>30</v>
      </c>
      <c r="CW34" s="7674">
        <v>10</v>
      </c>
      <c r="CX34" s="7980" t="str">
        <f>CB443</f>
        <v>Dasy6</v>
      </c>
      <c r="CY34" s="7980" t="str">
        <f>CB445</f>
        <v>EN/FCC/ISED</v>
      </c>
      <c r="CZ34" s="7702"/>
    </row>
    <row r="35" spans="1:104" ht="13.5" thickBot="1" x14ac:dyDescent="0.25">
      <c r="A35" s="7699"/>
      <c r="C35" s="7772"/>
      <c r="D35" s="7972" t="str">
        <f>IF(ISNUMBER(FIND("EN",CY36)),IF(ISNUMBER(FIND("FCC",CY36)),IF(ISNUMBER(FIND("ISED",CY36)),CONCATENATE(Overview!$V$10,";",Overview!$S$11,";",Overview!$S$12),CONCATENATE(Overview!$V$10,";",Overview!$S$11)),IF(ISNUMBER(FIND("ISED",CY36)),CONCATENATE(Overview!$V$10,";",Overview!$S$12),Overview!$V$10)),IF(ISNUMBER(FIND("FCC",CY36)),IF(ISNUMBER(FIND("ISED",CY36)),CONCATENATE(Overview!$S$11,";",Overview!$S$12),"IEEE Std 1528™"),Overview!$S$12))</f>
        <v>EN 62209-2;IEEE Std 1528™;IEC/IEEE 62209-1528</v>
      </c>
      <c r="E35" s="7972" t="str">
        <f>IF(ISNUMBER(FIND("EN",CY36)),IF(ISNUMBER(FIND("FCC",CY36)),IF(ISNUMBER(FIND("ISED",CY36)),CONCATENATE(Overview!$AB$10,";",Overview!$Y$11,";",Overview!$Y$12),CONCATENATE(Overview!$AB$10,";",Overview!$Y$11)),IF(ISNUMBER(FIND("ISED",CY36)),CONCATENATE(Overview!$AB$10,";",Overview!$Y$12),Overview!$AB$10)),IF(ISNUMBER(FIND("FCC",CY36)),IF(ISNUMBER(FIND("ISED",CY36)),CONCATENATE(Overview!$Y$11,";",Overview!$Y$12),"IEEE Std 1528™"),Overview!$Y$12))</f>
        <v>2010/A1:2019;2013;2020</v>
      </c>
      <c r="F35" s="7969" t="inlineStr">
        <is>
          <t>4.1</t>
        </is>
      </c>
      <c r="G35" s="7995"/>
      <c r="H35" s="7994"/>
      <c r="I35" s="7770"/>
      <c r="J35" s="7817"/>
      <c r="K35" s="7817"/>
      <c r="L35" s="7770"/>
      <c r="M35" s="7773"/>
      <c r="N35" s="7773"/>
      <c r="O35" s="7783"/>
      <c r="P35" s="7783"/>
      <c r="Q35" s="7783"/>
      <c r="R35" s="7773"/>
      <c r="S35" s="7773"/>
      <c r="T35" s="7983" t="str">
        <f t="shared" si="0"/>
        <v/>
      </c>
      <c r="U35" s="7773"/>
      <c r="V35" s="7974"/>
      <c r="W35" s="7773"/>
      <c r="X35" s="7773"/>
      <c r="Y35" s="7773"/>
      <c r="Z35" s="7770"/>
      <c r="AA35" s="7770"/>
      <c r="AB35" s="7819" t="str">
        <f t="shared" si="1"/>
        <v/>
      </c>
      <c r="AC35" s="7818"/>
      <c r="AD35" s="7770"/>
      <c r="AE35" s="7816" t="str">
        <f t="shared" si="2"/>
        <v>10-g</v>
      </c>
      <c r="AF35" s="7975" t="inlineStr">
        <is>
          <t>P</t>
        </is>
      </c>
      <c r="AG35" s="7782"/>
      <c r="AH35" s="7782"/>
      <c r="AI35" s="7782"/>
      <c r="AJ35" s="7773"/>
      <c r="AK35" s="7770"/>
      <c r="AL35" s="7773"/>
      <c r="AM35" s="7773"/>
      <c r="AN35" s="7820" t="str">
        <f t="shared" si="3"/>
        <v/>
      </c>
      <c r="AO35" s="7820" t="str">
        <f t="shared" si="4"/>
        <v/>
      </c>
      <c r="AP35" s="7820" t="str">
        <f t="shared" si="5"/>
        <v/>
      </c>
      <c r="AQ35" s="7820" t="str">
        <f t="shared" si="6"/>
        <v/>
      </c>
      <c r="AR35" s="7820" t="str">
        <f t="shared" si="7"/>
        <v/>
      </c>
      <c r="AS35" s="7781"/>
      <c r="AT35" s="7773"/>
      <c r="AU35" s="7773"/>
      <c r="AV35" s="7773"/>
      <c r="AW35" s="7773"/>
      <c r="AX35" s="7773"/>
      <c r="AY35" s="7773"/>
      <c r="AZ35" s="7773"/>
      <c r="BA35" s="7773"/>
      <c r="BB35" s="7773"/>
      <c r="BC35" s="7773"/>
      <c r="BD35" s="7971" t="str">
        <f t="shared" si="8"/>
        <v/>
      </c>
      <c r="BE35" s="7970">
        <f t="shared" si="9"/>
        <v>1800</v>
      </c>
      <c r="BF35" s="7774">
        <f t="shared" si="10"/>
        <v>1800</v>
      </c>
      <c r="BG35" s="7970">
        <f t="shared" si="11"/>
        <v>600</v>
      </c>
      <c r="BH35" s="8111" t="inlineStr">
        <is>
          <t>S/00</t>
        </is>
      </c>
      <c r="BI35" s="7771"/>
      <c r="BJ35" s="7976">
        <f>Overview!$E$7</f>
        <v>0</v>
      </c>
      <c r="BK35" s="7771"/>
      <c r="BL35" s="7981" t="str">
        <f t="shared" si="12"/>
        <v>Dasy6</v>
      </c>
      <c r="BM35" s="7976" t="str">
        <f>Overview!$P$153</f>
        <v/>
      </c>
      <c r="BN35" s="7771"/>
      <c r="BO35" s="7771"/>
      <c r="BP35" s="7769"/>
      <c r="BQ35" s="7988" t="inlineStr">
        <is>
          <t>N/A</t>
        </is>
      </c>
      <c r="BR35" s="7702"/>
      <c r="BS35" s="8293"/>
      <c r="BT35" s="7705"/>
      <c r="BU35" s="7678" t="inlineStr">
        <is>
          <t>Calentamiento:</t>
        </is>
      </c>
      <c r="BV35" s="7717"/>
      <c r="BW35" s="7702"/>
      <c r="BX35" s="7679" t="inlineStr">
        <is>
          <t>Temperatura:</t>
        </is>
      </c>
      <c r="BY35" s="7721" t="e">
        <f>AVERAGE(BW38:BW39)</f>
        <v>#DIV/0!</v>
      </c>
      <c r="BZ35" s="7702"/>
      <c r="CA35" s="7997" t="inlineStr">
        <is>
          <t>Fecha (yyyy-mm-dd hh:mm:ss):</t>
        </is>
      </c>
      <c r="CB35" s="7815"/>
      <c r="CC35" s="7708"/>
      <c r="CD35" s="7813">
        <f>IF(CB41="Head",INDEX($CG$42:$CG$85,MATCH(CD34,$CG$42:$CG$85,0)+1),IF(CB41="Body",INDEX($CH$42:$CH$85,MATCH(CD34,$CH$42:$CH$85,0)+1)))</f>
        <v>7.01</v>
      </c>
      <c r="CE35" s="7808"/>
      <c r="CF35" s="7798" t="inlineStr">
        <is>
          <t>CLA-6</t>
        </is>
      </c>
      <c r="CG35" s="7798"/>
      <c r="CH35" s="7799"/>
      <c r="CI35" s="7795">
        <v>20</v>
      </c>
      <c r="CJ35" s="8141">
        <v>6</v>
      </c>
      <c r="CK35" s="7795"/>
      <c r="CL35" s="7794" t="str">
        <f t="shared" si="13"/>
        <v/>
      </c>
      <c r="CM35" s="7754" t="str">
        <f>IF(CB471&lt;&gt;"",BU496,"")</f>
        <v/>
      </c>
      <c r="CN35" s="7754" t="str">
        <f>IF(CB471&lt;&gt;"",BV496,"")</f>
        <v/>
      </c>
      <c r="CO35" s="7754" t="str">
        <f>IF(CB471&lt;&gt;"",BW496,"")</f>
        <v/>
      </c>
      <c r="CP35" s="7754" t="str">
        <f>IF(CB471&lt;&gt;"",BX496,"")</f>
        <v/>
      </c>
      <c r="CQ35" s="7754" t="str">
        <f>IF(CB471&lt;&gt;"",BY496,"")</f>
        <v/>
      </c>
      <c r="CR35" s="7754" t="str">
        <f>IF(CB471&lt;&gt;"",BZ496,"")</f>
        <v/>
      </c>
      <c r="CS35" s="7754" t="str">
        <f>IF(CB471&lt;&gt;"",CA496,"")</f>
        <v/>
      </c>
      <c r="CT35" s="7754" t="str">
        <f>IF(CB471&lt;&gt;"",CB496,"")</f>
        <v/>
      </c>
      <c r="CU35" s="7754" t="str">
        <f>IF(CB471&lt;&gt;"",CC496,"")</f>
        <v/>
      </c>
      <c r="CV35" s="7674">
        <v>30</v>
      </c>
      <c r="CW35" s="7674">
        <v>10</v>
      </c>
      <c r="CX35" s="7980" t="str">
        <f>CB474</f>
        <v>Dasy6</v>
      </c>
      <c r="CY35" s="7980" t="str">
        <f>CB476</f>
        <v>EN/FCC/ISED</v>
      </c>
      <c r="CZ35" s="7702"/>
    </row>
    <row r="36" spans="1:104" ht="13.5" thickBot="1" x14ac:dyDescent="0.25">
      <c r="A36" s="7699"/>
      <c r="C36" s="7772"/>
      <c r="D36" s="7972" t="str">
        <f>IF(ISNUMBER(FIND("EN",CY37)),IF(ISNUMBER(FIND("FCC",CY37)),IF(ISNUMBER(FIND("ISED",CY37)),CONCATENATE(Overview!$V$10,";",Overview!$S$11,";",Overview!$S$12),CONCATENATE(Overview!$V$10,";",Overview!$S$11)),IF(ISNUMBER(FIND("ISED",CY37)),CONCATENATE(Overview!$V$10,";",Overview!$S$12),Overview!$V$10)),IF(ISNUMBER(FIND("FCC",CY37)),IF(ISNUMBER(FIND("ISED",CY37)),CONCATENATE(Overview!$S$11,";",Overview!$S$12),"IEEE Std 1528™"),Overview!$S$12))</f>
        <v>EN 62209-2;IEEE Std 1528™;IEC/IEEE 62209-1528</v>
      </c>
      <c r="E36" s="7972" t="str">
        <f>IF(ISNUMBER(FIND("EN",CY37)),IF(ISNUMBER(FIND("FCC",CY37)),IF(ISNUMBER(FIND("ISED",CY37)),CONCATENATE(Overview!$AB$10,";",Overview!$Y$11,";",Overview!$Y$12),CONCATENATE(Overview!$AB$10,";",Overview!$Y$11)),IF(ISNUMBER(FIND("ISED",CY37)),CONCATENATE(Overview!$AB$10,";",Overview!$Y$12),Overview!$AB$10)),IF(ISNUMBER(FIND("FCC",CY37)),IF(ISNUMBER(FIND("ISED",CY37)),CONCATENATE(Overview!$Y$11,";",Overview!$Y$12),"IEEE Std 1528™"),Overview!$Y$12))</f>
        <v>2010/A1:2019;2013;2020</v>
      </c>
      <c r="F36" s="7969" t="inlineStr">
        <is>
          <t>4.1</t>
        </is>
      </c>
      <c r="G36" s="7995"/>
      <c r="H36" s="7994"/>
      <c r="I36" s="7770"/>
      <c r="J36" s="7817"/>
      <c r="K36" s="7817"/>
      <c r="L36" s="7770"/>
      <c r="M36" s="7773"/>
      <c r="N36" s="7773"/>
      <c r="O36" s="7783"/>
      <c r="P36" s="7783"/>
      <c r="Q36" s="7783"/>
      <c r="R36" s="7773"/>
      <c r="S36" s="7773"/>
      <c r="T36" s="7983" t="str">
        <f t="shared" si="0"/>
        <v/>
      </c>
      <c r="U36" s="7773"/>
      <c r="V36" s="7974"/>
      <c r="W36" s="7773"/>
      <c r="X36" s="7773"/>
      <c r="Y36" s="7773"/>
      <c r="Z36" s="7770"/>
      <c r="AA36" s="7770"/>
      <c r="AB36" s="7819" t="str">
        <f t="shared" si="1"/>
        <v/>
      </c>
      <c r="AC36" s="7818"/>
      <c r="AD36" s="7770"/>
      <c r="AE36" s="7816" t="str">
        <f t="shared" si="2"/>
        <v>10-g</v>
      </c>
      <c r="AF36" s="7975" t="inlineStr">
        <is>
          <t>P</t>
        </is>
      </c>
      <c r="AG36" s="7782"/>
      <c r="AH36" s="7782"/>
      <c r="AI36" s="7782"/>
      <c r="AJ36" s="7773"/>
      <c r="AK36" s="7770"/>
      <c r="AL36" s="7773"/>
      <c r="AM36" s="7773"/>
      <c r="AN36" s="7820" t="str">
        <f t="shared" si="3"/>
        <v/>
      </c>
      <c r="AO36" s="7820" t="str">
        <f t="shared" si="4"/>
        <v/>
      </c>
      <c r="AP36" s="7820" t="str">
        <f t="shared" si="5"/>
        <v/>
      </c>
      <c r="AQ36" s="7820" t="str">
        <f t="shared" si="6"/>
        <v/>
      </c>
      <c r="AR36" s="7820" t="str">
        <f t="shared" si="7"/>
        <v/>
      </c>
      <c r="AS36" s="7781"/>
      <c r="AT36" s="7773"/>
      <c r="AU36" s="7773"/>
      <c r="AV36" s="7773"/>
      <c r="AW36" s="7773"/>
      <c r="AX36" s="7773"/>
      <c r="AY36" s="7773"/>
      <c r="AZ36" s="7773"/>
      <c r="BA36" s="7773"/>
      <c r="BB36" s="7773"/>
      <c r="BC36" s="7773"/>
      <c r="BD36" s="7971" t="str">
        <f t="shared" si="8"/>
        <v/>
      </c>
      <c r="BE36" s="7970">
        <f t="shared" si="9"/>
        <v>1800</v>
      </c>
      <c r="BF36" s="7774">
        <f t="shared" si="10"/>
        <v>1800</v>
      </c>
      <c r="BG36" s="7970">
        <f t="shared" si="11"/>
        <v>600</v>
      </c>
      <c r="BH36" s="8111" t="inlineStr">
        <is>
          <t>S/00</t>
        </is>
      </c>
      <c r="BI36" s="7771"/>
      <c r="BJ36" s="7976">
        <f>Overview!$E$7</f>
        <v>0</v>
      </c>
      <c r="BK36" s="7771"/>
      <c r="BL36" s="7981" t="str">
        <f t="shared" si="12"/>
        <v>Dasy6</v>
      </c>
      <c r="BM36" s="7976" t="str">
        <f>Overview!$P$153</f>
        <v/>
      </c>
      <c r="BN36" s="7771"/>
      <c r="BO36" s="7771"/>
      <c r="BP36" s="7769"/>
      <c r="BQ36" s="7988" t="inlineStr">
        <is>
          <t>N/A</t>
        </is>
      </c>
      <c r="BR36" s="7702"/>
      <c r="BS36" s="8293"/>
      <c r="BT36" s="7705"/>
      <c r="BU36" s="7702"/>
      <c r="BV36" s="7702"/>
      <c r="BW36" s="7702"/>
      <c r="BX36" s="7702"/>
      <c r="BY36" s="7702"/>
      <c r="BZ36" s="7702"/>
      <c r="CA36" s="7998"/>
      <c r="CB36" s="7702"/>
      <c r="CC36" s="7708"/>
      <c r="CD36" s="7814">
        <f>MATCH(CB37,$CF$15:$CF$36,0)</f>
        <v>3</v>
      </c>
      <c r="CE36" s="7808"/>
      <c r="CF36" s="7798" t="inlineStr">
        <is>
          <t>CLA-13</t>
        </is>
      </c>
      <c r="CG36" s="7798"/>
      <c r="CH36" s="7799"/>
      <c r="CI36" s="7795">
        <v>21</v>
      </c>
      <c r="CJ36" s="8141">
        <v>13</v>
      </c>
      <c r="CK36" s="7795"/>
      <c r="CL36" s="7794" t="str">
        <f t="shared" si="13"/>
        <v/>
      </c>
      <c r="CM36" s="7754" t="str">
        <f>IF(CB471&lt;&gt;"",BU497,"")</f>
        <v/>
      </c>
      <c r="CN36" s="7754" t="str">
        <f>IF(CB471&lt;&gt;"",BV497,"")</f>
        <v/>
      </c>
      <c r="CO36" s="7754" t="str">
        <f>IF(CB471&lt;&gt;"",BW497,"")</f>
        <v/>
      </c>
      <c r="CP36" s="7754" t="str">
        <f>IF(CB471&lt;&gt;"",BX497,"")</f>
        <v/>
      </c>
      <c r="CQ36" s="7754" t="str">
        <f>IF(CB471&lt;&gt;"",BY497,"")</f>
        <v/>
      </c>
      <c r="CR36" s="7754" t="str">
        <f>IF(CB471&lt;&gt;"",BZ497,"")</f>
        <v/>
      </c>
      <c r="CS36" s="7754" t="str">
        <f>IF(CB471&lt;&gt;"",CA497,"")</f>
        <v/>
      </c>
      <c r="CT36" s="7754" t="str">
        <f>IF(CB471&lt;&gt;"",CB497,"")</f>
        <v/>
      </c>
      <c r="CU36" s="7754" t="str">
        <f>IF(CB471&lt;&gt;"",CC497,"")</f>
        <v/>
      </c>
      <c r="CV36" s="7674">
        <v>30</v>
      </c>
      <c r="CW36" s="7674">
        <v>10</v>
      </c>
      <c r="CX36" s="7980" t="str">
        <f>CB474</f>
        <v>Dasy6</v>
      </c>
      <c r="CY36" s="7980" t="str">
        <f>CB476</f>
        <v>EN/FCC/ISED</v>
      </c>
      <c r="CZ36" s="7702"/>
    </row>
    <row r="37" spans="1:104" ht="13.5" thickBot="1" x14ac:dyDescent="0.25">
      <c r="A37" s="7699"/>
      <c r="C37" s="7772"/>
      <c r="D37" s="7972" t="str">
        <f>IF(ISNUMBER(FIND("EN",CY38)),IF(ISNUMBER(FIND("FCC",CY38)),IF(ISNUMBER(FIND("ISED",CY38)),CONCATENATE(Overview!$V$10,";",Overview!$S$11,";",Overview!$S$12),CONCATENATE(Overview!$V$10,";",Overview!$S$11)),IF(ISNUMBER(FIND("ISED",CY38)),CONCATENATE(Overview!$V$10,";",Overview!$S$12),Overview!$V$10)),IF(ISNUMBER(FIND("FCC",CY38)),IF(ISNUMBER(FIND("ISED",CY38)),CONCATENATE(Overview!$S$11,";",Overview!$S$12),"IEEE Std 1528™"),Overview!$S$12))</f>
        <v>EN 62209-2;IEEE Std 1528™;IEC/IEEE 62209-1528</v>
      </c>
      <c r="E37" s="7972" t="str">
        <f>IF(ISNUMBER(FIND("EN",CY38)),IF(ISNUMBER(FIND("FCC",CY38)),IF(ISNUMBER(FIND("ISED",CY38)),CONCATENATE(Overview!$AB$10,";",Overview!$Y$11,";",Overview!$Y$12),CONCATENATE(Overview!$AB$10,";",Overview!$Y$11)),IF(ISNUMBER(FIND("ISED",CY38)),CONCATENATE(Overview!$AB$10,";",Overview!$Y$12),Overview!$AB$10)),IF(ISNUMBER(FIND("FCC",CY38)),IF(ISNUMBER(FIND("ISED",CY38)),CONCATENATE(Overview!$Y$11,";",Overview!$Y$12),"IEEE Std 1528™"),Overview!$Y$12))</f>
        <v>2010/A1:2019;2013;2020</v>
      </c>
      <c r="F37" s="7969" t="inlineStr">
        <is>
          <t>4.1</t>
        </is>
      </c>
      <c r="G37" s="7995"/>
      <c r="H37" s="7994"/>
      <c r="I37" s="7770"/>
      <c r="J37" s="7817"/>
      <c r="K37" s="7817"/>
      <c r="L37" s="7770"/>
      <c r="M37" s="7773"/>
      <c r="N37" s="7773"/>
      <c r="O37" s="7783"/>
      <c r="P37" s="7783"/>
      <c r="Q37" s="7783"/>
      <c r="R37" s="7773"/>
      <c r="S37" s="7773"/>
      <c r="T37" s="7983" t="str">
        <f t="shared" si="0"/>
        <v/>
      </c>
      <c r="U37" s="7773"/>
      <c r="V37" s="7974"/>
      <c r="W37" s="7773"/>
      <c r="X37" s="7773"/>
      <c r="Y37" s="7773"/>
      <c r="Z37" s="7770"/>
      <c r="AA37" s="7770"/>
      <c r="AB37" s="7819" t="str">
        <f t="shared" si="1"/>
        <v/>
      </c>
      <c r="AC37" s="7818"/>
      <c r="AD37" s="7770"/>
      <c r="AE37" s="7816" t="str">
        <f t="shared" si="2"/>
        <v>10-g</v>
      </c>
      <c r="AF37" s="7975" t="inlineStr">
        <is>
          <t>P</t>
        </is>
      </c>
      <c r="AG37" s="7782"/>
      <c r="AH37" s="7782"/>
      <c r="AI37" s="7782"/>
      <c r="AJ37" s="7773"/>
      <c r="AK37" s="7770"/>
      <c r="AL37" s="7773"/>
      <c r="AM37" s="7773"/>
      <c r="AN37" s="7820" t="str">
        <f t="shared" si="3"/>
        <v/>
      </c>
      <c r="AO37" s="7820" t="str">
        <f t="shared" si="4"/>
        <v/>
      </c>
      <c r="AP37" s="7820" t="str">
        <f t="shared" si="5"/>
        <v/>
      </c>
      <c r="AQ37" s="7820" t="str">
        <f t="shared" si="6"/>
        <v/>
      </c>
      <c r="AR37" s="7820" t="str">
        <f t="shared" si="7"/>
        <v/>
      </c>
      <c r="AS37" s="7781"/>
      <c r="AT37" s="7773"/>
      <c r="AU37" s="7773"/>
      <c r="AV37" s="7773"/>
      <c r="AW37" s="7773"/>
      <c r="AX37" s="7773"/>
      <c r="AY37" s="7773"/>
      <c r="AZ37" s="7773"/>
      <c r="BA37" s="7773"/>
      <c r="BB37" s="7773"/>
      <c r="BC37" s="7773"/>
      <c r="BD37" s="7971" t="str">
        <f t="shared" si="8"/>
        <v/>
      </c>
      <c r="BE37" s="7970">
        <f t="shared" si="9"/>
        <v>1800</v>
      </c>
      <c r="BF37" s="7774">
        <f t="shared" si="10"/>
        <v>1800</v>
      </c>
      <c r="BG37" s="7970">
        <f t="shared" si="11"/>
        <v>600</v>
      </c>
      <c r="BH37" s="8111" t="inlineStr">
        <is>
          <t>S/00</t>
        </is>
      </c>
      <c r="BI37" s="7771"/>
      <c r="BJ37" s="7976">
        <f>Overview!$E$7</f>
        <v>0</v>
      </c>
      <c r="BK37" s="7771"/>
      <c r="BL37" s="7981" t="str">
        <f t="shared" si="12"/>
        <v>Dasy6</v>
      </c>
      <c r="BM37" s="7976" t="str">
        <f>Overview!$P$153</f>
        <v/>
      </c>
      <c r="BN37" s="7771"/>
      <c r="BO37" s="7771"/>
      <c r="BP37" s="7769"/>
      <c r="BQ37" s="7988" t="inlineStr">
        <is>
          <t>N/A</t>
        </is>
      </c>
      <c r="BR37" s="7702"/>
      <c r="BS37" s="8293"/>
      <c r="BT37" s="7705"/>
      <c r="BU37" s="7671"/>
      <c r="BV37" s="7740" t="inlineStr">
        <is>
          <t>Hora</t>
        </is>
      </c>
      <c r="BW37" s="7741" t="inlineStr">
        <is>
          <t>Temperatura (ºC)</t>
        </is>
      </c>
      <c r="BX37" s="7742" t="inlineStr">
        <is>
          <t>Humedad (%)</t>
        </is>
      </c>
      <c r="BY37" s="7681" t="inlineStr">
        <is>
          <t>Temperatura Liq (ºC)</t>
        </is>
      </c>
      <c r="BZ37" s="7702"/>
      <c r="CA37" s="7679" t="inlineStr">
        <is>
          <t>Dipolo:</t>
        </is>
      </c>
      <c r="CB37" s="7999" t="inlineStr">
        <is>
          <t>D900V2 - SN 1d007</t>
        </is>
      </c>
      <c r="CC37" s="7708"/>
      <c r="CD37" s="7796"/>
      <c r="CE37" s="7808"/>
      <c r="CJ37" s="7805"/>
      <c r="CK37" s="7795"/>
      <c r="CL37" s="7794" t="str">
        <f t="shared" ref="CL37:CL68" si="15">IF(CO37="","","4.1")</f>
        <v/>
      </c>
      <c r="CM37" s="7754" t="str">
        <f>IF(CB502&lt;&gt;"",BU527,"")</f>
        <v/>
      </c>
      <c r="CN37" s="7754" t="str">
        <f>IF(CB502&lt;&gt;"",BV527,"")</f>
        <v/>
      </c>
      <c r="CO37" s="7754" t="str">
        <f>IF(CB502&lt;&gt;"",BW527,"")</f>
        <v/>
      </c>
      <c r="CP37" s="7754" t="str">
        <f>IF(CB502&lt;&gt;"",BX527,"")</f>
        <v/>
      </c>
      <c r="CQ37" s="7754" t="str">
        <f>IF(CB502&lt;&gt;"",BY527,"")</f>
        <v/>
      </c>
      <c r="CR37" s="7754" t="str">
        <f>IF(CB502&lt;&gt;"",BZ527,"")</f>
        <v/>
      </c>
      <c r="CS37" s="7754" t="str">
        <f>IF(CB502&lt;&gt;"",CA527,"")</f>
        <v/>
      </c>
      <c r="CT37" s="7754" t="str">
        <f>IF(CB502&lt;&gt;"",CB527,"")</f>
        <v/>
      </c>
      <c r="CU37" s="7754" t="str">
        <f>IF(CB502&lt;&gt;"",CC527,"")</f>
        <v/>
      </c>
      <c r="CV37" s="7674">
        <v>30</v>
      </c>
      <c r="CW37" s="7674">
        <v>10</v>
      </c>
      <c r="CX37" s="7980" t="str">
        <f>CB505</f>
        <v>Dasy6</v>
      </c>
      <c r="CY37" s="7980" t="str">
        <f>CB507</f>
        <v>EN/FCC/ISED</v>
      </c>
      <c r="CZ37" s="7702"/>
    </row>
    <row r="38" spans="1:104" ht="13.5" thickBot="1" x14ac:dyDescent="0.25">
      <c r="A38" s="7699"/>
      <c r="C38" s="7772"/>
      <c r="D38" s="7972" t="str">
        <f>IF(ISNUMBER(FIND("EN",CY39)),IF(ISNUMBER(FIND("FCC",CY39)),IF(ISNUMBER(FIND("ISED",CY39)),CONCATENATE(Overview!$V$10,";",Overview!$S$11,";",Overview!$S$12),CONCATENATE(Overview!$V$10,";",Overview!$S$11)),IF(ISNUMBER(FIND("ISED",CY39)),CONCATENATE(Overview!$V$10,";",Overview!$S$12),Overview!$V$10)),IF(ISNUMBER(FIND("FCC",CY39)),IF(ISNUMBER(FIND("ISED",CY39)),CONCATENATE(Overview!$S$11,";",Overview!$S$12),"IEEE Std 1528™"),Overview!$S$12))</f>
        <v>EN 62209-2;IEEE Std 1528™;IEC/IEEE 62209-1528</v>
      </c>
      <c r="E38" s="7972" t="str">
        <f>IF(ISNUMBER(FIND("EN",CY39)),IF(ISNUMBER(FIND("FCC",CY39)),IF(ISNUMBER(FIND("ISED",CY39)),CONCATENATE(Overview!$AB$10,";",Overview!$Y$11,";",Overview!$Y$12),CONCATENATE(Overview!$AB$10,";",Overview!$Y$11)),IF(ISNUMBER(FIND("ISED",CY39)),CONCATENATE(Overview!$AB$10,";",Overview!$Y$12),Overview!$AB$10)),IF(ISNUMBER(FIND("FCC",CY39)),IF(ISNUMBER(FIND("ISED",CY39)),CONCATENATE(Overview!$Y$11,";",Overview!$Y$12),"IEEE Std 1528™"),Overview!$Y$12))</f>
        <v>2010/A1:2019;2013;2020</v>
      </c>
      <c r="F38" s="7969" t="inlineStr">
        <is>
          <t>4.1</t>
        </is>
      </c>
      <c r="G38" s="7995"/>
      <c r="H38" s="7994"/>
      <c r="I38" s="7770"/>
      <c r="J38" s="7817"/>
      <c r="K38" s="7817"/>
      <c r="L38" s="7770"/>
      <c r="M38" s="7773"/>
      <c r="N38" s="7773"/>
      <c r="O38" s="7783"/>
      <c r="P38" s="7783"/>
      <c r="Q38" s="7783"/>
      <c r="R38" s="7773"/>
      <c r="S38" s="7773"/>
      <c r="T38" s="7983" t="str">
        <f t="shared" si="0"/>
        <v/>
      </c>
      <c r="U38" s="7773"/>
      <c r="V38" s="7974"/>
      <c r="W38" s="7773"/>
      <c r="X38" s="7773"/>
      <c r="Y38" s="7773"/>
      <c r="Z38" s="7770"/>
      <c r="AA38" s="7770"/>
      <c r="AB38" s="7819" t="str">
        <f t="shared" si="1"/>
        <v/>
      </c>
      <c r="AC38" s="7818"/>
      <c r="AD38" s="7770"/>
      <c r="AE38" s="7816" t="str">
        <f t="shared" si="2"/>
        <v>10-g</v>
      </c>
      <c r="AF38" s="7975" t="inlineStr">
        <is>
          <t>P</t>
        </is>
      </c>
      <c r="AG38" s="7782"/>
      <c r="AH38" s="7782"/>
      <c r="AI38" s="7782"/>
      <c r="AJ38" s="7773"/>
      <c r="AK38" s="7770"/>
      <c r="AL38" s="7773"/>
      <c r="AM38" s="7773"/>
      <c r="AN38" s="7820" t="str">
        <f t="shared" si="3"/>
        <v/>
      </c>
      <c r="AO38" s="7820" t="str">
        <f t="shared" si="4"/>
        <v/>
      </c>
      <c r="AP38" s="7820" t="str">
        <f t="shared" si="5"/>
        <v/>
      </c>
      <c r="AQ38" s="7820" t="str">
        <f t="shared" si="6"/>
        <v/>
      </c>
      <c r="AR38" s="7820" t="str">
        <f t="shared" si="7"/>
        <v/>
      </c>
      <c r="AS38" s="7781"/>
      <c r="AT38" s="7773"/>
      <c r="AU38" s="7773"/>
      <c r="AV38" s="7773"/>
      <c r="AW38" s="7773"/>
      <c r="AX38" s="7773"/>
      <c r="AY38" s="7773"/>
      <c r="AZ38" s="7773"/>
      <c r="BA38" s="7773"/>
      <c r="BB38" s="7773"/>
      <c r="BC38" s="7773"/>
      <c r="BD38" s="7971" t="str">
        <f t="shared" si="8"/>
        <v/>
      </c>
      <c r="BE38" s="7970">
        <f t="shared" si="9"/>
        <v>1800</v>
      </c>
      <c r="BF38" s="7774">
        <f t="shared" si="10"/>
        <v>1800</v>
      </c>
      <c r="BG38" s="7970">
        <f t="shared" si="11"/>
        <v>600</v>
      </c>
      <c r="BH38" s="8111" t="inlineStr">
        <is>
          <t>S/00</t>
        </is>
      </c>
      <c r="BI38" s="7771"/>
      <c r="BJ38" s="7976">
        <f>Overview!$E$7</f>
        <v>0</v>
      </c>
      <c r="BK38" s="7771"/>
      <c r="BL38" s="7981" t="str">
        <f t="shared" si="12"/>
        <v>Dasy6</v>
      </c>
      <c r="BM38" s="7976" t="str">
        <f>Overview!$P$153</f>
        <v/>
      </c>
      <c r="BN38" s="7771"/>
      <c r="BO38" s="7771"/>
      <c r="BP38" s="7769"/>
      <c r="BQ38" s="7988" t="inlineStr">
        <is>
          <t>N/A</t>
        </is>
      </c>
      <c r="BR38" s="7702"/>
      <c r="BS38" s="8293"/>
      <c r="BT38" s="7705"/>
      <c r="BU38" s="7738" t="inlineStr">
        <is>
          <t>Inicio</t>
        </is>
      </c>
      <c r="BV38" s="7743"/>
      <c r="BW38" s="7744"/>
      <c r="BX38" s="7744"/>
      <c r="BY38" s="7745"/>
      <c r="BZ38" s="7702"/>
      <c r="CA38" s="7679" t="inlineStr">
        <is>
          <t>Room</t>
        </is>
      </c>
      <c r="CB38" s="7724" t="inlineStr">
        <is>
          <t>Dasy6</t>
        </is>
      </c>
      <c r="CC38" s="7708"/>
      <c r="CD38" s="7796"/>
      <c r="CE38" s="7808"/>
      <c r="CJ38" s="7805"/>
      <c r="CK38" s="7795"/>
      <c r="CL38" s="7794" t="str">
        <f t="shared" si="15"/>
        <v/>
      </c>
      <c r="CM38" s="7754" t="str">
        <f>IF(CB502&lt;&gt;"",BU528,"")</f>
        <v/>
      </c>
      <c r="CN38" s="7754" t="str">
        <f>IF(CB502&lt;&gt;"",BV528,"")</f>
        <v/>
      </c>
      <c r="CO38" s="7754" t="str">
        <f>IF(CB502&lt;&gt;"",BW528,"")</f>
        <v/>
      </c>
      <c r="CP38" s="7754" t="str">
        <f>IF(CB502&lt;&gt;"",BX528,"")</f>
        <v/>
      </c>
      <c r="CQ38" s="7754" t="str">
        <f>IF(CB502&lt;&gt;"",BY528,"")</f>
        <v/>
      </c>
      <c r="CR38" s="7754" t="str">
        <f>IF(CB502&lt;&gt;"",BZ528,"")</f>
        <v/>
      </c>
      <c r="CS38" s="7754" t="str">
        <f>IF(CB502&lt;&gt;"",CA528,"")</f>
        <v/>
      </c>
      <c r="CT38" s="7754" t="str">
        <f>IF(CB502&lt;&gt;"",CB528,"")</f>
        <v/>
      </c>
      <c r="CU38" s="7754" t="str">
        <f>IF(CB502&lt;&gt;"",CC528,"")</f>
        <v/>
      </c>
      <c r="CV38" s="7674">
        <v>30</v>
      </c>
      <c r="CW38" s="7674">
        <v>10</v>
      </c>
      <c r="CX38" s="7980" t="str">
        <f>CB505</f>
        <v>Dasy6</v>
      </c>
      <c r="CY38" s="7980" t="str">
        <f>CB507</f>
        <v>EN/FCC/ISED</v>
      </c>
      <c r="CZ38" s="7702"/>
    </row>
    <row r="39" spans="1:104" ht="13.5" thickBot="1" x14ac:dyDescent="0.25">
      <c r="A39" s="7699"/>
      <c r="C39" s="7772"/>
      <c r="D39" s="7972" t="str">
        <f>IF(ISNUMBER(FIND("EN",CY40)),IF(ISNUMBER(FIND("FCC",CY40)),IF(ISNUMBER(FIND("ISED",CY40)),CONCATENATE(Overview!$V$10,";",Overview!$S$11,";",Overview!$S$12),CONCATENATE(Overview!$V$10,";",Overview!$S$11)),IF(ISNUMBER(FIND("ISED",CY40)),CONCATENATE(Overview!$V$10,";",Overview!$S$12),Overview!$V$10)),IF(ISNUMBER(FIND("FCC",CY40)),IF(ISNUMBER(FIND("ISED",CY40)),CONCATENATE(Overview!$S$11,";",Overview!$S$12),"IEEE Std 1528™"),Overview!$S$12))</f>
        <v>EN 62209-2;IEEE Std 1528™;IEC/IEEE 62209-1528</v>
      </c>
      <c r="E39" s="7972" t="str">
        <f>IF(ISNUMBER(FIND("EN",CY40)),IF(ISNUMBER(FIND("FCC",CY40)),IF(ISNUMBER(FIND("ISED",CY40)),CONCATENATE(Overview!$AB$10,";",Overview!$Y$11,";",Overview!$Y$12),CONCATENATE(Overview!$AB$10,";",Overview!$Y$11)),IF(ISNUMBER(FIND("ISED",CY40)),CONCATENATE(Overview!$AB$10,";",Overview!$Y$12),Overview!$AB$10)),IF(ISNUMBER(FIND("FCC",CY40)),IF(ISNUMBER(FIND("ISED",CY40)),CONCATENATE(Overview!$Y$11,";",Overview!$Y$12),"IEEE Std 1528™"),Overview!$Y$12))</f>
        <v>2010/A1:2019;2013;2020</v>
      </c>
      <c r="F39" s="7969" t="inlineStr">
        <is>
          <t>4.1</t>
        </is>
      </c>
      <c r="G39" s="7995"/>
      <c r="H39" s="7994"/>
      <c r="I39" s="7770"/>
      <c r="J39" s="7817"/>
      <c r="K39" s="7817"/>
      <c r="L39" s="7770"/>
      <c r="M39" s="7773"/>
      <c r="N39" s="7773"/>
      <c r="O39" s="7783"/>
      <c r="P39" s="7783"/>
      <c r="Q39" s="7783"/>
      <c r="R39" s="7773"/>
      <c r="S39" s="7773"/>
      <c r="T39" s="7983" t="str">
        <f t="shared" si="0"/>
        <v/>
      </c>
      <c r="U39" s="7773"/>
      <c r="V39" s="7974"/>
      <c r="W39" s="7773"/>
      <c r="X39" s="7773"/>
      <c r="Y39" s="7773"/>
      <c r="Z39" s="7770"/>
      <c r="AA39" s="7770"/>
      <c r="AB39" s="7819" t="str">
        <f t="shared" si="1"/>
        <v/>
      </c>
      <c r="AC39" s="7818"/>
      <c r="AD39" s="7770"/>
      <c r="AE39" s="7816" t="str">
        <f t="shared" si="2"/>
        <v>10-g</v>
      </c>
      <c r="AF39" s="7975" t="inlineStr">
        <is>
          <t>P</t>
        </is>
      </c>
      <c r="AG39" s="7782"/>
      <c r="AH39" s="7782"/>
      <c r="AI39" s="7782"/>
      <c r="AJ39" s="7773"/>
      <c r="AK39" s="7770"/>
      <c r="AL39" s="7773"/>
      <c r="AM39" s="7773"/>
      <c r="AN39" s="7820" t="str">
        <f t="shared" si="3"/>
        <v/>
      </c>
      <c r="AO39" s="7820" t="str">
        <f t="shared" si="4"/>
        <v/>
      </c>
      <c r="AP39" s="7820" t="str">
        <f t="shared" si="5"/>
        <v/>
      </c>
      <c r="AQ39" s="7820" t="str">
        <f t="shared" si="6"/>
        <v/>
      </c>
      <c r="AR39" s="7820" t="str">
        <f t="shared" si="7"/>
        <v/>
      </c>
      <c r="AS39" s="7781"/>
      <c r="AT39" s="7773"/>
      <c r="AU39" s="7773"/>
      <c r="AV39" s="7773"/>
      <c r="AW39" s="7773"/>
      <c r="AX39" s="7773"/>
      <c r="AY39" s="7773"/>
      <c r="AZ39" s="7773"/>
      <c r="BA39" s="7773"/>
      <c r="BB39" s="7773"/>
      <c r="BC39" s="7773"/>
      <c r="BD39" s="7971" t="str">
        <f t="shared" si="8"/>
        <v/>
      </c>
      <c r="BE39" s="7970">
        <f t="shared" si="9"/>
        <v>1800</v>
      </c>
      <c r="BF39" s="7774">
        <f t="shared" si="10"/>
        <v>1800</v>
      </c>
      <c r="BG39" s="7970">
        <f t="shared" si="11"/>
        <v>600</v>
      </c>
      <c r="BH39" s="8111" t="inlineStr">
        <is>
          <t>S/00</t>
        </is>
      </c>
      <c r="BI39" s="7771"/>
      <c r="BJ39" s="7976">
        <f>Overview!$E$7</f>
        <v>0</v>
      </c>
      <c r="BK39" s="7771"/>
      <c r="BL39" s="7981" t="str">
        <f t="shared" si="12"/>
        <v>Dasy6</v>
      </c>
      <c r="BM39" s="7976" t="str">
        <f>Overview!$P$153</f>
        <v/>
      </c>
      <c r="BN39" s="7771"/>
      <c r="BO39" s="7771"/>
      <c r="BP39" s="7769"/>
      <c r="BQ39" s="7988" t="inlineStr">
        <is>
          <t>N/A</t>
        </is>
      </c>
      <c r="BR39" s="7702"/>
      <c r="BS39" s="8293"/>
      <c r="BT39" s="7705"/>
      <c r="BU39" s="7739" t="inlineStr">
        <is>
          <t>Fin</t>
        </is>
      </c>
      <c r="BV39" s="7682"/>
      <c r="BW39" s="7683"/>
      <c r="BX39" s="7683"/>
      <c r="BY39" s="7746"/>
      <c r="BZ39" s="7702"/>
      <c r="CA39" s="7679" t="inlineStr">
        <is>
          <t>Sonda:</t>
        </is>
      </c>
      <c r="CB39" s="7725" t="inlineStr">
        <is>
          <t>EX3DV4 - SN 7461</t>
        </is>
      </c>
      <c r="CC39" s="7708"/>
      <c r="CD39" s="7796"/>
      <c r="CE39" s="7808"/>
      <c r="CJ39" s="7805"/>
      <c r="CK39" s="7795"/>
      <c r="CL39" s="7794" t="str">
        <f t="shared" si="15"/>
        <v/>
      </c>
      <c r="CM39" s="7754" t="str">
        <f>IF(CB533&lt;&gt;"",BU558,"")</f>
        <v/>
      </c>
      <c r="CN39" s="7754" t="str">
        <f>IF(CB533&lt;&gt;"",BV558,"")</f>
        <v/>
      </c>
      <c r="CO39" s="7754" t="str">
        <f>IF(CB533&lt;&gt;"",BW558,"")</f>
        <v/>
      </c>
      <c r="CP39" s="7754" t="str">
        <f>IF(CB533&lt;&gt;"",BX558,"")</f>
        <v/>
      </c>
      <c r="CQ39" s="7754" t="str">
        <f>IF(CB533&lt;&gt;"",BY558,"")</f>
        <v/>
      </c>
      <c r="CR39" s="7754" t="str">
        <f>IF(CB533&lt;&gt;"",BZ558,"")</f>
        <v/>
      </c>
      <c r="CS39" s="7754" t="str">
        <f>IF(CB533&lt;&gt;"",CA558,"")</f>
        <v/>
      </c>
      <c r="CT39" s="7754" t="str">
        <f>IF(CB533&lt;&gt;"",CB558,"")</f>
        <v/>
      </c>
      <c r="CU39" s="7754" t="str">
        <f>IF(CB533&lt;&gt;"",CC558,"")</f>
        <v/>
      </c>
      <c r="CV39" s="7674">
        <v>30</v>
      </c>
      <c r="CW39" s="7674">
        <v>10</v>
      </c>
      <c r="CX39" s="7980" t="str">
        <f>CB536</f>
        <v>Dasy6</v>
      </c>
      <c r="CY39" s="7980" t="str">
        <f>CB538</f>
        <v>EN/FCC/ISED</v>
      </c>
      <c r="CZ39" s="7702"/>
    </row>
    <row r="40" spans="1:104" ht="13.5" thickBot="1" x14ac:dyDescent="0.25">
      <c r="A40" s="7699"/>
      <c r="C40" s="7772"/>
      <c r="D40" s="7972" t="str">
        <f>IF(ISNUMBER(FIND("EN",CY41)),IF(ISNUMBER(FIND("FCC",CY41)),IF(ISNUMBER(FIND("ISED",CY41)),CONCATENATE(Overview!$V$10,";",Overview!$S$11,";",Overview!$S$12),CONCATENATE(Overview!$V$10,";",Overview!$S$11)),IF(ISNUMBER(FIND("ISED",CY41)),CONCATENATE(Overview!$V$10,";",Overview!$S$12),Overview!$V$10)),IF(ISNUMBER(FIND("FCC",CY41)),IF(ISNUMBER(FIND("ISED",CY41)),CONCATENATE(Overview!$S$11,";",Overview!$S$12),"IEEE Std 1528™"),Overview!$S$12))</f>
        <v>EN 62209-2;IEEE Std 1528™;IEC/IEEE 62209-1528</v>
      </c>
      <c r="E40" s="7972" t="str">
        <f>IF(ISNUMBER(FIND("EN",CY41)),IF(ISNUMBER(FIND("FCC",CY41)),IF(ISNUMBER(FIND("ISED",CY41)),CONCATENATE(Overview!$AB$10,";",Overview!$Y$11,";",Overview!$Y$12),CONCATENATE(Overview!$AB$10,";",Overview!$Y$11)),IF(ISNUMBER(FIND("ISED",CY41)),CONCATENATE(Overview!$AB$10,";",Overview!$Y$12),Overview!$AB$10)),IF(ISNUMBER(FIND("FCC",CY41)),IF(ISNUMBER(FIND("ISED",CY41)),CONCATENATE(Overview!$Y$11,";",Overview!$Y$12),"IEEE Std 1528™"),Overview!$Y$12))</f>
        <v>2010/A1:2019;2013;2020</v>
      </c>
      <c r="F40" s="7969" t="inlineStr">
        <is>
          <t>4.1</t>
        </is>
      </c>
      <c r="G40" s="7995"/>
      <c r="H40" s="7994"/>
      <c r="I40" s="7770"/>
      <c r="J40" s="7817"/>
      <c r="K40" s="7817"/>
      <c r="L40" s="7770"/>
      <c r="M40" s="7773"/>
      <c r="N40" s="7773"/>
      <c r="O40" s="7783"/>
      <c r="P40" s="7783"/>
      <c r="Q40" s="7783"/>
      <c r="R40" s="7773"/>
      <c r="S40" s="7773"/>
      <c r="T40" s="7983" t="str">
        <f t="shared" si="0"/>
        <v/>
      </c>
      <c r="U40" s="7773"/>
      <c r="V40" s="7974"/>
      <c r="W40" s="7773"/>
      <c r="X40" s="7773"/>
      <c r="Y40" s="7773"/>
      <c r="Z40" s="7770"/>
      <c r="AA40" s="7770"/>
      <c r="AB40" s="7819" t="str">
        <f t="shared" si="1"/>
        <v/>
      </c>
      <c r="AC40" s="7818"/>
      <c r="AD40" s="7770"/>
      <c r="AE40" s="7816" t="str">
        <f t="shared" si="2"/>
        <v>10-g</v>
      </c>
      <c r="AF40" s="7975" t="inlineStr">
        <is>
          <t>P</t>
        </is>
      </c>
      <c r="AG40" s="7782"/>
      <c r="AH40" s="7782"/>
      <c r="AI40" s="7782"/>
      <c r="AJ40" s="7773"/>
      <c r="AK40" s="7770"/>
      <c r="AL40" s="7773"/>
      <c r="AM40" s="7773"/>
      <c r="AN40" s="7820" t="str">
        <f t="shared" si="3"/>
        <v/>
      </c>
      <c r="AO40" s="7820" t="str">
        <f t="shared" si="4"/>
        <v/>
      </c>
      <c r="AP40" s="7820" t="str">
        <f t="shared" si="5"/>
        <v/>
      </c>
      <c r="AQ40" s="7820" t="str">
        <f t="shared" si="6"/>
        <v/>
      </c>
      <c r="AR40" s="7820" t="str">
        <f t="shared" si="7"/>
        <v/>
      </c>
      <c r="AS40" s="7781"/>
      <c r="AT40" s="7773"/>
      <c r="AU40" s="7773"/>
      <c r="AV40" s="7773"/>
      <c r="AW40" s="7773"/>
      <c r="AX40" s="7773"/>
      <c r="AY40" s="7773"/>
      <c r="AZ40" s="7773"/>
      <c r="BA40" s="7773"/>
      <c r="BB40" s="7773"/>
      <c r="BC40" s="7773"/>
      <c r="BD40" s="7971" t="str">
        <f t="shared" si="8"/>
        <v/>
      </c>
      <c r="BE40" s="7970">
        <f t="shared" si="9"/>
        <v>1800</v>
      </c>
      <c r="BF40" s="7774">
        <f t="shared" si="10"/>
        <v>1800</v>
      </c>
      <c r="BG40" s="7970">
        <f t="shared" si="11"/>
        <v>600</v>
      </c>
      <c r="BH40" s="8111" t="inlineStr">
        <is>
          <t>S/00</t>
        </is>
      </c>
      <c r="BI40" s="7771"/>
      <c r="BJ40" s="7976">
        <f>Overview!$E$7</f>
        <v>0</v>
      </c>
      <c r="BK40" s="7771"/>
      <c r="BL40" s="7981" t="str">
        <f t="shared" si="12"/>
        <v>Dasy6</v>
      </c>
      <c r="BM40" s="7976" t="str">
        <f>Overview!$P$153</f>
        <v/>
      </c>
      <c r="BN40" s="7771"/>
      <c r="BO40" s="7771"/>
      <c r="BP40" s="7769"/>
      <c r="BQ40" s="7988" t="inlineStr">
        <is>
          <t>N/A</t>
        </is>
      </c>
      <c r="BR40" s="7702"/>
      <c r="BS40" s="8293"/>
      <c r="BT40" s="7705"/>
      <c r="BU40" s="7702"/>
      <c r="BV40" s="7702"/>
      <c r="BW40" s="7702"/>
      <c r="BX40" s="7702"/>
      <c r="BY40" s="7702"/>
      <c r="BZ40" s="7702"/>
      <c r="CA40" s="7679" t="inlineStr">
        <is>
          <t>Cert. (EN/FCC/ISED):</t>
        </is>
      </c>
      <c r="CB40" s="7999" t="inlineStr">
        <is>
          <t>EN/FCC/ISED</t>
        </is>
      </c>
      <c r="CC40" s="7708"/>
      <c r="CD40" s="7796"/>
      <c r="CE40" s="7808"/>
      <c r="CJ40" s="7805"/>
      <c r="CK40" s="7795"/>
      <c r="CL40" s="7794" t="str">
        <f t="shared" si="15"/>
        <v/>
      </c>
      <c r="CM40" s="7754" t="str">
        <f>IF(CB533&lt;&gt;"",BU559,"")</f>
        <v/>
      </c>
      <c r="CN40" s="7754" t="str">
        <f>IF(CB533&lt;&gt;"",BV559,"")</f>
        <v/>
      </c>
      <c r="CO40" s="7754" t="str">
        <f>IF(CB533&lt;&gt;"",BW559,"")</f>
        <v/>
      </c>
      <c r="CP40" s="7754" t="str">
        <f>IF(CB533&lt;&gt;"",BX559,"")</f>
        <v/>
      </c>
      <c r="CQ40" s="7754" t="str">
        <f>IF(CB533&lt;&gt;"",BY559,"")</f>
        <v/>
      </c>
      <c r="CR40" s="7754" t="str">
        <f>IF(CB533&lt;&gt;"",BZ559,"")</f>
        <v/>
      </c>
      <c r="CS40" s="7754" t="str">
        <f>IF(CB533&lt;&gt;"",CA559,"")</f>
        <v/>
      </c>
      <c r="CT40" s="7754" t="str">
        <f>IF(CB533&lt;&gt;"",CB559,"")</f>
        <v/>
      </c>
      <c r="CU40" s="7754" t="str">
        <f>IF(CB533&lt;&gt;"",CC559,"")</f>
        <v/>
      </c>
      <c r="CV40" s="7674">
        <v>30</v>
      </c>
      <c r="CW40" s="7674">
        <v>10</v>
      </c>
      <c r="CX40" s="7980" t="str">
        <f>CB536</f>
        <v>Dasy6</v>
      </c>
      <c r="CY40" s="7980" t="str">
        <f>CB538</f>
        <v>EN/FCC/ISED</v>
      </c>
      <c r="CZ40" s="7702"/>
    </row>
    <row r="41" spans="1:104" ht="13.5" thickBot="1" x14ac:dyDescent="0.25">
      <c r="A41" s="7699"/>
      <c r="C41" s="7772"/>
      <c r="D41" s="7972" t="str">
        <f>IF(ISNUMBER(FIND("EN",CY42)),IF(ISNUMBER(FIND("FCC",CY42)),IF(ISNUMBER(FIND("ISED",CY42)),CONCATENATE(Overview!$V$10,";",Overview!$S$11,";",Overview!$S$12),CONCATENATE(Overview!$V$10,";",Overview!$S$11)),IF(ISNUMBER(FIND("ISED",CY42)),CONCATENATE(Overview!$V$10,";",Overview!$S$12),Overview!$V$10)),IF(ISNUMBER(FIND("FCC",CY42)),IF(ISNUMBER(FIND("ISED",CY42)),CONCATENATE(Overview!$S$11,";",Overview!$S$12),"IEEE Std 1528™"),Overview!$S$12))</f>
        <v>EN 62209-2;IEEE Std 1528™;IEC/IEEE 62209-1528</v>
      </c>
      <c r="E41" s="7972" t="str">
        <f>IF(ISNUMBER(FIND("EN",CY42)),IF(ISNUMBER(FIND("FCC",CY42)),IF(ISNUMBER(FIND("ISED",CY42)),CONCATENATE(Overview!$AB$10,";",Overview!$Y$11,";",Overview!$Y$12),CONCATENATE(Overview!$AB$10,";",Overview!$Y$11)),IF(ISNUMBER(FIND("ISED",CY42)),CONCATENATE(Overview!$AB$10,";",Overview!$Y$12),Overview!$AB$10)),IF(ISNUMBER(FIND("FCC",CY42)),IF(ISNUMBER(FIND("ISED",CY42)),CONCATENATE(Overview!$Y$11,";",Overview!$Y$12),"IEEE Std 1528™"),Overview!$Y$12))</f>
        <v>2010/A1:2019;2013;2020</v>
      </c>
      <c r="F41" s="7969" t="inlineStr">
        <is>
          <t>4.1</t>
        </is>
      </c>
      <c r="G41" s="7995"/>
      <c r="H41" s="7994"/>
      <c r="I41" s="7770"/>
      <c r="J41" s="7817"/>
      <c r="K41" s="7817"/>
      <c r="L41" s="7770"/>
      <c r="M41" s="7773"/>
      <c r="N41" s="7773"/>
      <c r="O41" s="7783"/>
      <c r="P41" s="7783"/>
      <c r="Q41" s="7783"/>
      <c r="R41" s="7773"/>
      <c r="S41" s="7773"/>
      <c r="T41" s="7983" t="str">
        <f t="shared" si="0"/>
        <v/>
      </c>
      <c r="U41" s="7773"/>
      <c r="V41" s="7974"/>
      <c r="W41" s="7773"/>
      <c r="X41" s="7773"/>
      <c r="Y41" s="7773"/>
      <c r="Z41" s="7770"/>
      <c r="AA41" s="7770"/>
      <c r="AB41" s="7819" t="str">
        <f t="shared" si="1"/>
        <v/>
      </c>
      <c r="AC41" s="7818"/>
      <c r="AD41" s="7770"/>
      <c r="AE41" s="7816" t="str">
        <f t="shared" si="2"/>
        <v>10-g</v>
      </c>
      <c r="AF41" s="7975" t="inlineStr">
        <is>
          <t>P</t>
        </is>
      </c>
      <c r="AG41" s="7782"/>
      <c r="AH41" s="7782"/>
      <c r="AI41" s="7782"/>
      <c r="AJ41" s="7773"/>
      <c r="AK41" s="7770"/>
      <c r="AL41" s="7773"/>
      <c r="AM41" s="7773"/>
      <c r="AN41" s="7820" t="str">
        <f t="shared" si="3"/>
        <v/>
      </c>
      <c r="AO41" s="7820" t="str">
        <f t="shared" si="4"/>
        <v/>
      </c>
      <c r="AP41" s="7820" t="str">
        <f t="shared" si="5"/>
        <v/>
      </c>
      <c r="AQ41" s="7820" t="str">
        <f t="shared" si="6"/>
        <v/>
      </c>
      <c r="AR41" s="7820" t="str">
        <f t="shared" si="7"/>
        <v/>
      </c>
      <c r="AS41" s="7781"/>
      <c r="AT41" s="7773"/>
      <c r="AU41" s="7773"/>
      <c r="AV41" s="7773"/>
      <c r="AW41" s="7773"/>
      <c r="AX41" s="7773"/>
      <c r="AY41" s="7773"/>
      <c r="AZ41" s="7773"/>
      <c r="BA41" s="7773"/>
      <c r="BB41" s="7773"/>
      <c r="BC41" s="7773"/>
      <c r="BD41" s="7971" t="str">
        <f t="shared" si="8"/>
        <v/>
      </c>
      <c r="BE41" s="7970">
        <f t="shared" si="9"/>
        <v>1800</v>
      </c>
      <c r="BF41" s="7774">
        <f t="shared" si="10"/>
        <v>1800</v>
      </c>
      <c r="BG41" s="7970">
        <f t="shared" si="11"/>
        <v>600</v>
      </c>
      <c r="BH41" s="8111" t="inlineStr">
        <is>
          <t>S/00</t>
        </is>
      </c>
      <c r="BI41" s="7771"/>
      <c r="BJ41" s="7976">
        <f>Overview!$E$7</f>
        <v>0</v>
      </c>
      <c r="BK41" s="7771"/>
      <c r="BL41" s="7981" t="str">
        <f t="shared" si="12"/>
        <v>Dasy6</v>
      </c>
      <c r="BM41" s="7976" t="str">
        <f>Overview!$P$153</f>
        <v/>
      </c>
      <c r="BN41" s="7771"/>
      <c r="BO41" s="7771"/>
      <c r="BP41" s="7769"/>
      <c r="BQ41" s="7988" t="inlineStr">
        <is>
          <t>N/A</t>
        </is>
      </c>
      <c r="BR41" s="7702"/>
      <c r="BS41" s="8293"/>
      <c r="BT41" s="7705"/>
      <c r="BU41" s="7702"/>
      <c r="BV41" s="7702"/>
      <c r="BW41" s="7702"/>
      <c r="BX41" s="7702"/>
      <c r="BY41" s="7702"/>
      <c r="BZ41" s="7702"/>
      <c r="CA41" s="7679" t="inlineStr">
        <is>
          <t>Head/Body:</t>
        </is>
      </c>
      <c r="CB41" s="7724" t="inlineStr">
        <is>
          <t>Head</t>
        </is>
      </c>
      <c r="CC41" s="7708"/>
      <c r="CD41" s="7796"/>
      <c r="CE41" s="7808"/>
      <c r="CF41" s="7802" t="inlineStr">
        <is>
          <t>SAR 1W</t>
        </is>
      </c>
      <c r="CG41" s="7802" t="inlineStr">
        <is>
          <t>Cabeza</t>
        </is>
      </c>
      <c r="CH41" s="7802" t="inlineStr">
        <is>
          <t>Cuerpo</t>
        </is>
      </c>
      <c r="CI41" s="7795"/>
      <c r="CJ41" s="7805"/>
      <c r="CK41" s="7795"/>
      <c r="CL41" s="7794" t="str">
        <f t="shared" si="15"/>
        <v/>
      </c>
      <c r="CM41" s="7754" t="str">
        <f>IF(CB564&lt;&gt;"",BU589,"")</f>
        <v/>
      </c>
      <c r="CN41" s="7754" t="str">
        <f>IF(CB564&lt;&gt;"",BV589,"")</f>
        <v/>
      </c>
      <c r="CO41" s="7754" t="str">
        <f>IF(CB564&lt;&gt;"",BW589,"")</f>
        <v/>
      </c>
      <c r="CP41" s="7754" t="str">
        <f>IF(CB564&lt;&gt;"",BX589,"")</f>
        <v/>
      </c>
      <c r="CQ41" s="7754" t="str">
        <f>IF(CB564&lt;&gt;"",BY589,"")</f>
        <v/>
      </c>
      <c r="CR41" s="7754" t="str">
        <f>IF(CB564&lt;&gt;"",BZ589,"")</f>
        <v/>
      </c>
      <c r="CS41" s="7754" t="str">
        <f>IF(CB564&lt;&gt;"",CA589,"")</f>
        <v/>
      </c>
      <c r="CT41" s="7754" t="str">
        <f>IF(CB564&lt;&gt;"",CB589,"")</f>
        <v/>
      </c>
      <c r="CU41" s="7754" t="str">
        <f>IF(CB564&lt;&gt;"",CC589,"")</f>
        <v/>
      </c>
      <c r="CV41" s="7674">
        <v>30</v>
      </c>
      <c r="CW41" s="7674">
        <v>10</v>
      </c>
      <c r="CX41" s="7980" t="str">
        <f>CB567</f>
        <v>Dasy6</v>
      </c>
      <c r="CY41" s="7980" t="str">
        <f>CB569</f>
        <v>EN/FCC/ISED</v>
      </c>
      <c r="CZ41" s="7702"/>
    </row>
    <row r="42" spans="1:104" x14ac:dyDescent="0.2">
      <c r="A42" s="7699"/>
      <c r="C42" s="7772"/>
      <c r="D42" s="7972" t="str">
        <f>IF(ISNUMBER(FIND("EN",CY43)),IF(ISNUMBER(FIND("FCC",CY43)),IF(ISNUMBER(FIND("ISED",CY43)),CONCATENATE(Overview!$V$10,";",Overview!$S$11,";",Overview!$S$12),CONCATENATE(Overview!$V$10,";",Overview!$S$11)),IF(ISNUMBER(FIND("ISED",CY43)),CONCATENATE(Overview!$V$10,";",Overview!$S$12),Overview!$V$10)),IF(ISNUMBER(FIND("FCC",CY43)),IF(ISNUMBER(FIND("ISED",CY43)),CONCATENATE(Overview!$S$11,";",Overview!$S$12),"IEEE Std 1528™"),Overview!$S$12))</f>
        <v>EN 62209-2;IEEE Std 1528™;IEC/IEEE 62209-1528</v>
      </c>
      <c r="E42" s="7972" t="str">
        <f>IF(ISNUMBER(FIND("EN",CY43)),IF(ISNUMBER(FIND("FCC",CY43)),IF(ISNUMBER(FIND("ISED",CY43)),CONCATENATE(Overview!$AB$10,";",Overview!$Y$11,";",Overview!$Y$12),CONCATENATE(Overview!$AB$10,";",Overview!$Y$11)),IF(ISNUMBER(FIND("ISED",CY43)),CONCATENATE(Overview!$AB$10,";",Overview!$Y$12),Overview!$AB$10)),IF(ISNUMBER(FIND("FCC",CY43)),IF(ISNUMBER(FIND("ISED",CY43)),CONCATENATE(Overview!$Y$11,";",Overview!$Y$12),"IEEE Std 1528™"),Overview!$Y$12))</f>
        <v>2010/A1:2019;2013;2020</v>
      </c>
      <c r="F42" s="7969" t="inlineStr">
        <is>
          <t>4.1</t>
        </is>
      </c>
      <c r="G42" s="7995"/>
      <c r="H42" s="7994"/>
      <c r="I42" s="7770"/>
      <c r="J42" s="7817"/>
      <c r="K42" s="7817"/>
      <c r="L42" s="7770"/>
      <c r="M42" s="7773"/>
      <c r="N42" s="7773"/>
      <c r="O42" s="7783"/>
      <c r="P42" s="7783"/>
      <c r="Q42" s="7783"/>
      <c r="R42" s="7773"/>
      <c r="S42" s="7773"/>
      <c r="T42" s="7983" t="str">
        <f t="shared" si="0"/>
        <v/>
      </c>
      <c r="U42" s="7773"/>
      <c r="V42" s="7974"/>
      <c r="W42" s="7773"/>
      <c r="X42" s="7773"/>
      <c r="Y42" s="7773"/>
      <c r="Z42" s="7770"/>
      <c r="AA42" s="7770"/>
      <c r="AB42" s="7819" t="str">
        <f t="shared" si="1"/>
        <v/>
      </c>
      <c r="AC42" s="7818"/>
      <c r="AD42" s="7770"/>
      <c r="AE42" s="7816" t="str">
        <f t="shared" si="2"/>
        <v>10-g</v>
      </c>
      <c r="AF42" s="7975" t="inlineStr">
        <is>
          <t>P</t>
        </is>
      </c>
      <c r="AG42" s="7782"/>
      <c r="AH42" s="7782"/>
      <c r="AI42" s="7782"/>
      <c r="AJ42" s="7773"/>
      <c r="AK42" s="7770"/>
      <c r="AL42" s="7773"/>
      <c r="AM42" s="7773"/>
      <c r="AN42" s="7820" t="str">
        <f t="shared" si="3"/>
        <v/>
      </c>
      <c r="AO42" s="7820" t="str">
        <f t="shared" si="4"/>
        <v/>
      </c>
      <c r="AP42" s="7820" t="str">
        <f t="shared" si="5"/>
        <v/>
      </c>
      <c r="AQ42" s="7820" t="str">
        <f t="shared" si="6"/>
        <v/>
      </c>
      <c r="AR42" s="7820" t="str">
        <f t="shared" si="7"/>
        <v/>
      </c>
      <c r="AS42" s="7781"/>
      <c r="AT42" s="7773"/>
      <c r="AU42" s="7773"/>
      <c r="AV42" s="7773"/>
      <c r="AW42" s="7773"/>
      <c r="AX42" s="7773"/>
      <c r="AY42" s="7773"/>
      <c r="AZ42" s="7773"/>
      <c r="BA42" s="7773"/>
      <c r="BB42" s="7773"/>
      <c r="BC42" s="7773"/>
      <c r="BD42" s="7971" t="str">
        <f t="shared" si="8"/>
        <v/>
      </c>
      <c r="BE42" s="7970">
        <f t="shared" si="9"/>
        <v>1800</v>
      </c>
      <c r="BF42" s="7774">
        <f t="shared" si="10"/>
        <v>1800</v>
      </c>
      <c r="BG42" s="7970">
        <f t="shared" si="11"/>
        <v>600</v>
      </c>
      <c r="BH42" s="8111" t="inlineStr">
        <is>
          <t>S/00</t>
        </is>
      </c>
      <c r="BI42" s="7771"/>
      <c r="BJ42" s="7976">
        <f>Overview!$E$7</f>
        <v>0</v>
      </c>
      <c r="BK42" s="7771"/>
      <c r="BL42" s="7981" t="str">
        <f t="shared" si="12"/>
        <v>Dasy6</v>
      </c>
      <c r="BM42" s="7976" t="str">
        <f>Overview!$P$153</f>
        <v/>
      </c>
      <c r="BN42" s="7771"/>
      <c r="BO42" s="7771"/>
      <c r="BP42" s="7769"/>
      <c r="BQ42" s="7988" t="inlineStr">
        <is>
          <t>N/A</t>
        </is>
      </c>
      <c r="BR42" s="7702"/>
      <c r="BS42" s="8293"/>
      <c r="BT42" s="7705"/>
      <c r="BU42" s="7684" t="inlineStr">
        <is>
          <t>Frecuencia</t>
        </is>
      </c>
      <c r="BV42" s="7685" t="inlineStr">
        <is>
          <t>Nivel Gen.</t>
        </is>
      </c>
      <c r="BW42" s="8295" t="inlineStr">
        <is>
          <t>Medidor de Potencia</t>
        </is>
      </c>
      <c r="BX42" s="8296"/>
      <c r="BY42" s="8297" t="inlineStr">
        <is>
          <t>Observaciones</t>
        </is>
      </c>
      <c r="BZ42" s="7703"/>
      <c r="CA42" s="7998"/>
      <c r="CB42" s="7702"/>
      <c r="CC42" s="7708"/>
      <c r="CD42" s="7796"/>
      <c r="CE42" s="7808"/>
      <c r="CF42" s="8313" t="inlineStr">
        <is>
          <t>D450V3</t>
        </is>
      </c>
      <c r="CG42" s="8159">
        <v>4.57</v>
      </c>
      <c r="CH42" s="8082">
        <v>4.71</v>
      </c>
      <c r="CI42" s="7795">
        <v>1</v>
      </c>
      <c r="CJ42" s="7805"/>
      <c r="CK42" s="7795"/>
      <c r="CL42" s="7794" t="str">
        <f t="shared" si="15"/>
        <v/>
      </c>
      <c r="CM42" s="7754" t="str">
        <f>IF(CB564&lt;&gt;"",BU590,"")</f>
        <v/>
      </c>
      <c r="CN42" s="7754" t="str">
        <f>IF(CB564&lt;&gt;"",BV590,"")</f>
        <v/>
      </c>
      <c r="CO42" s="7754" t="str">
        <f>IF(CB564&lt;&gt;"",BW590,"")</f>
        <v/>
      </c>
      <c r="CP42" s="7754" t="str">
        <f>IF(CB564&lt;&gt;"",BX590,"")</f>
        <v/>
      </c>
      <c r="CQ42" s="7754" t="str">
        <f>IF(CB564&lt;&gt;"",BY590,"")</f>
        <v/>
      </c>
      <c r="CR42" s="7754" t="str">
        <f>IF(CB564&lt;&gt;"",BZ590,"")</f>
        <v/>
      </c>
      <c r="CS42" s="7754" t="str">
        <f>IF(CB564&lt;&gt;"",CA590,"")</f>
        <v/>
      </c>
      <c r="CT42" s="7754" t="str">
        <f>IF(CB564&lt;&gt;"",CB590,"")</f>
        <v/>
      </c>
      <c r="CU42" s="7754" t="str">
        <f>IF(CB564&lt;&gt;"",CC590,"")</f>
        <v/>
      </c>
      <c r="CV42" s="7674">
        <v>30</v>
      </c>
      <c r="CW42" s="7674">
        <v>10</v>
      </c>
      <c r="CX42" s="7980" t="str">
        <f>CB567</f>
        <v>Dasy6</v>
      </c>
      <c r="CY42" s="7980" t="str">
        <f>CB569</f>
        <v>EN/FCC/ISED</v>
      </c>
      <c r="CZ42" s="7702"/>
    </row>
    <row r="43" spans="1:104" ht="13.5" thickBot="1" x14ac:dyDescent="0.25">
      <c r="A43" s="7699"/>
      <c r="C43" s="7772"/>
      <c r="D43" s="7972" t="str">
        <f>IF(ISNUMBER(FIND("EN",CY44)),IF(ISNUMBER(FIND("FCC",CY44)),IF(ISNUMBER(FIND("ISED",CY44)),CONCATENATE(Overview!$V$10,";",Overview!$S$11,";",Overview!$S$12),CONCATENATE(Overview!$V$10,";",Overview!$S$11)),IF(ISNUMBER(FIND("ISED",CY44)),CONCATENATE(Overview!$V$10,";",Overview!$S$12),Overview!$V$10)),IF(ISNUMBER(FIND("FCC",CY44)),IF(ISNUMBER(FIND("ISED",CY44)),CONCATENATE(Overview!$S$11,";",Overview!$S$12),"IEEE Std 1528™"),Overview!$S$12))</f>
        <v>EN 62209-2;IEEE Std 1528™;IEC/IEEE 62209-1528</v>
      </c>
      <c r="E43" s="7972" t="str">
        <f>IF(ISNUMBER(FIND("EN",CY44)),IF(ISNUMBER(FIND("FCC",CY44)),IF(ISNUMBER(FIND("ISED",CY44)),CONCATENATE(Overview!$AB$10,";",Overview!$Y$11,";",Overview!$Y$12),CONCATENATE(Overview!$AB$10,";",Overview!$Y$11)),IF(ISNUMBER(FIND("ISED",CY44)),CONCATENATE(Overview!$AB$10,";",Overview!$Y$12),Overview!$AB$10)),IF(ISNUMBER(FIND("FCC",CY44)),IF(ISNUMBER(FIND("ISED",CY44)),CONCATENATE(Overview!$Y$11,";",Overview!$Y$12),"IEEE Std 1528™"),Overview!$Y$12))</f>
        <v>2010/A1:2019;2013;2020</v>
      </c>
      <c r="F43" s="7969" t="inlineStr">
        <is>
          <t>4.1</t>
        </is>
      </c>
      <c r="G43" s="7995"/>
      <c r="H43" s="7994"/>
      <c r="I43" s="7770"/>
      <c r="J43" s="7817"/>
      <c r="K43" s="7817"/>
      <c r="L43" s="7770"/>
      <c r="M43" s="7773"/>
      <c r="N43" s="7773"/>
      <c r="O43" s="7783"/>
      <c r="P43" s="7783"/>
      <c r="Q43" s="7783"/>
      <c r="R43" s="7773"/>
      <c r="S43" s="7773"/>
      <c r="T43" s="7983" t="str">
        <f t="shared" si="0"/>
        <v/>
      </c>
      <c r="U43" s="7773"/>
      <c r="V43" s="7974"/>
      <c r="W43" s="7773"/>
      <c r="X43" s="7773"/>
      <c r="Y43" s="7773"/>
      <c r="Z43" s="7770"/>
      <c r="AA43" s="7770"/>
      <c r="AB43" s="7819" t="str">
        <f t="shared" si="1"/>
        <v/>
      </c>
      <c r="AC43" s="7818"/>
      <c r="AD43" s="7770"/>
      <c r="AE43" s="7816" t="str">
        <f t="shared" si="2"/>
        <v>10-g</v>
      </c>
      <c r="AF43" s="7975" t="inlineStr">
        <is>
          <t>P</t>
        </is>
      </c>
      <c r="AG43" s="7782"/>
      <c r="AH43" s="7782"/>
      <c r="AI43" s="7782"/>
      <c r="AJ43" s="7773"/>
      <c r="AK43" s="7770"/>
      <c r="AL43" s="7773"/>
      <c r="AM43" s="7773"/>
      <c r="AN43" s="7820" t="str">
        <f t="shared" si="3"/>
        <v/>
      </c>
      <c r="AO43" s="7820" t="str">
        <f t="shared" si="4"/>
        <v/>
      </c>
      <c r="AP43" s="7820" t="str">
        <f t="shared" si="5"/>
        <v/>
      </c>
      <c r="AQ43" s="7820" t="str">
        <f t="shared" si="6"/>
        <v/>
      </c>
      <c r="AR43" s="7820" t="str">
        <f t="shared" si="7"/>
        <v/>
      </c>
      <c r="AS43" s="7781"/>
      <c r="AT43" s="7773"/>
      <c r="AU43" s="7773"/>
      <c r="AV43" s="7773"/>
      <c r="AW43" s="7773"/>
      <c r="AX43" s="7773"/>
      <c r="AY43" s="7773"/>
      <c r="AZ43" s="7773"/>
      <c r="BA43" s="7773"/>
      <c r="BB43" s="7773"/>
      <c r="BC43" s="7773"/>
      <c r="BD43" s="7971" t="str">
        <f t="shared" si="8"/>
        <v/>
      </c>
      <c r="BE43" s="7970">
        <f t="shared" si="9"/>
        <v>1800</v>
      </c>
      <c r="BF43" s="7774">
        <f t="shared" si="10"/>
        <v>1800</v>
      </c>
      <c r="BG43" s="7970">
        <f t="shared" si="11"/>
        <v>600</v>
      </c>
      <c r="BH43" s="8111" t="inlineStr">
        <is>
          <t>S/00</t>
        </is>
      </c>
      <c r="BI43" s="7771"/>
      <c r="BJ43" s="7976">
        <f>Overview!$E$7</f>
        <v>0</v>
      </c>
      <c r="BK43" s="7771"/>
      <c r="BL43" s="7981" t="str">
        <f t="shared" si="12"/>
        <v>Dasy6</v>
      </c>
      <c r="BM43" s="7976" t="str">
        <f>Overview!$P$153</f>
        <v/>
      </c>
      <c r="BN43" s="7771"/>
      <c r="BO43" s="7771"/>
      <c r="BP43" s="7769"/>
      <c r="BQ43" s="7988" t="inlineStr">
        <is>
          <t>N/A</t>
        </is>
      </c>
      <c r="BR43" s="7702"/>
      <c r="BS43" s="8293"/>
      <c r="BT43" s="7705"/>
      <c r="BU43" s="7747" t="inlineStr">
        <is>
          <t>(MHz)</t>
        </is>
      </c>
      <c r="BV43" s="7748" t="inlineStr">
        <is>
          <t>(dBm)</t>
        </is>
      </c>
      <c r="BW43" s="7749" t="inlineStr">
        <is>
          <t>Sensor A (mW)</t>
        </is>
      </c>
      <c r="BX43" s="7749" t="inlineStr">
        <is>
          <t>Sensor B (dBm)</t>
        </is>
      </c>
      <c r="BY43" s="8298"/>
      <c r="BZ43" s="7703"/>
      <c r="CA43" s="7998"/>
      <c r="CB43" s="7702"/>
      <c r="CC43" s="7708"/>
      <c r="CD43" s="7796"/>
      <c r="CE43" s="7808"/>
      <c r="CF43" s="8313"/>
      <c r="CG43" s="8159">
        <v>3.05</v>
      </c>
      <c r="CH43" s="8082">
        <v>3.15</v>
      </c>
      <c r="CI43" s="7795"/>
      <c r="CJ43" s="7805"/>
      <c r="CK43" s="7795"/>
      <c r="CL43" s="7794" t="str">
        <f t="shared" si="15"/>
        <v/>
      </c>
      <c r="CM43" s="7754" t="str">
        <f>IF(CB595&lt;&gt;"",BU620,"")</f>
        <v/>
      </c>
      <c r="CN43" s="7754" t="str">
        <f>IF(CB595&lt;&gt;"",BV620,"")</f>
        <v/>
      </c>
      <c r="CO43" s="7754" t="str">
        <f>IF(CB595&lt;&gt;"",BW620,"")</f>
        <v/>
      </c>
      <c r="CP43" s="7754" t="str">
        <f>IF(CB595&lt;&gt;"",BX620,"")</f>
        <v/>
      </c>
      <c r="CQ43" s="7754" t="str">
        <f>IF(CB595&lt;&gt;"",BY620,"")</f>
        <v/>
      </c>
      <c r="CR43" s="7754" t="str">
        <f>IF(CB595&lt;&gt;"",BZ620,"")</f>
        <v/>
      </c>
      <c r="CS43" s="7754" t="str">
        <f>IF(CB595&lt;&gt;"",CA620,"")</f>
        <v/>
      </c>
      <c r="CT43" s="7754" t="str">
        <f>IF(CB595&lt;&gt;"",CB620,"")</f>
        <v/>
      </c>
      <c r="CU43" s="7754" t="str">
        <f>IF(CB595&lt;&gt;"",CC620,"")</f>
        <v/>
      </c>
      <c r="CV43" s="7674">
        <v>30</v>
      </c>
      <c r="CW43" s="7674">
        <v>10</v>
      </c>
      <c r="CX43" s="7980" t="str">
        <f>CB598</f>
        <v>Dasy6</v>
      </c>
      <c r="CY43" s="7980" t="str">
        <f>CB600</f>
        <v>EN/FCC/ISED</v>
      </c>
      <c r="CZ43" s="7702"/>
    </row>
    <row r="44" spans="1:104" ht="13.5" thickBot="1" x14ac:dyDescent="0.25">
      <c r="A44" s="7699"/>
      <c r="C44" s="7772"/>
      <c r="D44" s="7972" t="str">
        <f>IF(ISNUMBER(FIND("EN",CY45)),IF(ISNUMBER(FIND("FCC",CY45)),IF(ISNUMBER(FIND("ISED",CY45)),CONCATENATE(Overview!$V$10,";",Overview!$S$11,";",Overview!$S$12),CONCATENATE(Overview!$V$10,";",Overview!$S$11)),IF(ISNUMBER(FIND("ISED",CY45)),CONCATENATE(Overview!$V$10,";",Overview!$S$12),Overview!$V$10)),IF(ISNUMBER(FIND("FCC",CY45)),IF(ISNUMBER(FIND("ISED",CY45)),CONCATENATE(Overview!$S$11,";",Overview!$S$12),"IEEE Std 1528™"),Overview!$S$12))</f>
        <v>EN 62209-2;IEEE Std 1528™;IEC/IEEE 62209-1528</v>
      </c>
      <c r="E44" s="7972" t="str">
        <f>IF(ISNUMBER(FIND("EN",CY45)),IF(ISNUMBER(FIND("FCC",CY45)),IF(ISNUMBER(FIND("ISED",CY45)),CONCATENATE(Overview!$AB$10,";",Overview!$Y$11,";",Overview!$Y$12),CONCATENATE(Overview!$AB$10,";",Overview!$Y$11)),IF(ISNUMBER(FIND("ISED",CY45)),CONCATENATE(Overview!$AB$10,";",Overview!$Y$12),Overview!$AB$10)),IF(ISNUMBER(FIND("FCC",CY45)),IF(ISNUMBER(FIND("ISED",CY45)),CONCATENATE(Overview!$Y$11,";",Overview!$Y$12),"IEEE Std 1528™"),Overview!$Y$12))</f>
        <v>2010/A1:2019;2013;2020</v>
      </c>
      <c r="F44" s="7969" t="inlineStr">
        <is>
          <t>4.1</t>
        </is>
      </c>
      <c r="G44" s="7995"/>
      <c r="H44" s="7994"/>
      <c r="I44" s="7770"/>
      <c r="J44" s="7817"/>
      <c r="K44" s="7817"/>
      <c r="L44" s="7770"/>
      <c r="M44" s="7773"/>
      <c r="N44" s="7773"/>
      <c r="O44" s="7783"/>
      <c r="P44" s="7783"/>
      <c r="Q44" s="7783"/>
      <c r="R44" s="7773"/>
      <c r="S44" s="7773"/>
      <c r="T44" s="7983" t="str">
        <f t="shared" si="0"/>
        <v/>
      </c>
      <c r="U44" s="7773"/>
      <c r="V44" s="7974"/>
      <c r="W44" s="7773"/>
      <c r="X44" s="7773"/>
      <c r="Y44" s="7773"/>
      <c r="Z44" s="7770"/>
      <c r="AA44" s="7770"/>
      <c r="AB44" s="7819" t="str">
        <f t="shared" si="1"/>
        <v/>
      </c>
      <c r="AC44" s="7818"/>
      <c r="AD44" s="7770"/>
      <c r="AE44" s="7816" t="str">
        <f t="shared" si="2"/>
        <v>10-g</v>
      </c>
      <c r="AF44" s="7975" t="inlineStr">
        <is>
          <t>P</t>
        </is>
      </c>
      <c r="AG44" s="7782"/>
      <c r="AH44" s="7782"/>
      <c r="AI44" s="7782"/>
      <c r="AJ44" s="7773"/>
      <c r="AK44" s="7770"/>
      <c r="AL44" s="7773"/>
      <c r="AM44" s="7773"/>
      <c r="AN44" s="7820" t="str">
        <f t="shared" si="3"/>
        <v/>
      </c>
      <c r="AO44" s="7820" t="str">
        <f t="shared" si="4"/>
        <v/>
      </c>
      <c r="AP44" s="7820" t="str">
        <f t="shared" si="5"/>
        <v/>
      </c>
      <c r="AQ44" s="7820" t="str">
        <f t="shared" si="6"/>
        <v/>
      </c>
      <c r="AR44" s="7820" t="str">
        <f t="shared" si="7"/>
        <v/>
      </c>
      <c r="AS44" s="7781"/>
      <c r="AT44" s="7773"/>
      <c r="AU44" s="7773"/>
      <c r="AV44" s="7773"/>
      <c r="AW44" s="7773"/>
      <c r="AX44" s="7773"/>
      <c r="AY44" s="7773"/>
      <c r="AZ44" s="7773"/>
      <c r="BA44" s="7773"/>
      <c r="BB44" s="7773"/>
      <c r="BC44" s="7773"/>
      <c r="BD44" s="7971" t="str">
        <f t="shared" si="8"/>
        <v/>
      </c>
      <c r="BE44" s="7970">
        <f t="shared" si="9"/>
        <v>1800</v>
      </c>
      <c r="BF44" s="7774">
        <f t="shared" si="10"/>
        <v>1800</v>
      </c>
      <c r="BG44" s="7970">
        <f t="shared" si="11"/>
        <v>600</v>
      </c>
      <c r="BH44" s="8111" t="inlineStr">
        <is>
          <t>S/00</t>
        </is>
      </c>
      <c r="BI44" s="7771"/>
      <c r="BJ44" s="7976">
        <f>Overview!$E$7</f>
        <v>0</v>
      </c>
      <c r="BK44" s="7771"/>
      <c r="BL44" s="7981" t="str">
        <f t="shared" si="12"/>
        <v>Dasy6</v>
      </c>
      <c r="BM44" s="7976" t="str">
        <f>Overview!$P$153</f>
        <v/>
      </c>
      <c r="BN44" s="7771"/>
      <c r="BO44" s="7771"/>
      <c r="BP44" s="7769"/>
      <c r="BQ44" s="7988" t="inlineStr">
        <is>
          <t>N/A</t>
        </is>
      </c>
      <c r="BR44" s="7702"/>
      <c r="BS44" s="8293"/>
      <c r="BT44" s="7705"/>
      <c r="BU44" s="8299"/>
      <c r="BV44" s="7722"/>
      <c r="BW44" s="8302">
        <v>250</v>
      </c>
      <c r="BX44" s="7751"/>
      <c r="BY44" s="7723" t="inlineStr">
        <is>
          <t>Aprox. 250/100mW</t>
        </is>
      </c>
      <c r="BZ44" s="7704" t="inlineStr">
        <is>
          <t>1º</t>
        </is>
      </c>
      <c r="CA44" s="7999"/>
      <c r="CB44" s="7702" t="inlineStr">
        <is>
          <t>Elegir valor de lista desplegable</t>
        </is>
      </c>
      <c r="CC44" s="7708"/>
      <c r="CD44" s="7796"/>
      <c r="CE44" s="7808"/>
      <c r="CF44" s="8313" t="inlineStr">
        <is>
          <t>D750V3</t>
        </is>
      </c>
      <c r="CG44" s="8159">
        <v>8.76</v>
      </c>
      <c r="CH44" s="8082">
        <v>8.7799999999999994</v>
      </c>
      <c r="CI44" s="7795">
        <v>2</v>
      </c>
      <c r="CJ44" s="7805"/>
      <c r="CK44" s="7795"/>
      <c r="CL44" s="7794" t="str">
        <f t="shared" si="15"/>
        <v/>
      </c>
      <c r="CM44" s="7754" t="str">
        <f>IF(CB595&lt;&gt;"",BU621,"")</f>
        <v/>
      </c>
      <c r="CN44" s="7754" t="str">
        <f>IF(CB595&lt;&gt;"",BV621,"")</f>
        <v/>
      </c>
      <c r="CO44" s="7754" t="str">
        <f>IF(CB595&lt;&gt;"",BW621,"")</f>
        <v/>
      </c>
      <c r="CP44" s="7754" t="str">
        <f>IF(CB595&lt;&gt;"",BX621,"")</f>
        <v/>
      </c>
      <c r="CQ44" s="7754" t="str">
        <f>IF(CB595&lt;&gt;"",BY621,"")</f>
        <v/>
      </c>
      <c r="CR44" s="7754" t="str">
        <f>IF(CB595&lt;&gt;"",BZ621,"")</f>
        <v/>
      </c>
      <c r="CS44" s="7754" t="str">
        <f>IF(CB595&lt;&gt;"",CA621,"")</f>
        <v/>
      </c>
      <c r="CT44" s="7754" t="str">
        <f>IF(CB595&lt;&gt;"",CB621,"")</f>
        <v/>
      </c>
      <c r="CU44" s="7754" t="str">
        <f>IF(CB595&lt;&gt;"",CC621,"")</f>
        <v/>
      </c>
      <c r="CV44" s="7674">
        <v>30</v>
      </c>
      <c r="CW44" s="7674">
        <v>10</v>
      </c>
      <c r="CX44" s="7980" t="str">
        <f>CB598</f>
        <v>Dasy6</v>
      </c>
      <c r="CY44" s="7980" t="str">
        <f>CB600</f>
        <v>EN/FCC/ISED</v>
      </c>
      <c r="CZ44" s="7702"/>
    </row>
    <row r="45" spans="1:104" ht="13.5" thickBot="1" x14ac:dyDescent="0.25">
      <c r="A45" s="7699"/>
      <c r="C45" s="7772"/>
      <c r="D45" s="7972" t="str">
        <f>IF(ISNUMBER(FIND("EN",CY46)),IF(ISNUMBER(FIND("FCC",CY46)),IF(ISNUMBER(FIND("ISED",CY46)),CONCATENATE(Overview!$V$10,";",Overview!$S$11,";",Overview!$S$12),CONCATENATE(Overview!$V$10,";",Overview!$S$11)),IF(ISNUMBER(FIND("ISED",CY46)),CONCATENATE(Overview!$V$10,";",Overview!$S$12),Overview!$V$10)),IF(ISNUMBER(FIND("FCC",CY46)),IF(ISNUMBER(FIND("ISED",CY46)),CONCATENATE(Overview!$S$11,";",Overview!$S$12),"IEEE Std 1528™"),Overview!$S$12))</f>
        <v>EN 62209-2;IEEE Std 1528™;IEC/IEEE 62209-1528</v>
      </c>
      <c r="E45" s="7972" t="str">
        <f>IF(ISNUMBER(FIND("EN",CY46)),IF(ISNUMBER(FIND("FCC",CY46)),IF(ISNUMBER(FIND("ISED",CY46)),CONCATENATE(Overview!$AB$10,";",Overview!$Y$11,";",Overview!$Y$12),CONCATENATE(Overview!$AB$10,";",Overview!$Y$11)),IF(ISNUMBER(FIND("ISED",CY46)),CONCATENATE(Overview!$AB$10,";",Overview!$Y$12),Overview!$AB$10)),IF(ISNUMBER(FIND("FCC",CY46)),IF(ISNUMBER(FIND("ISED",CY46)),CONCATENATE(Overview!$Y$11,";",Overview!$Y$12),"IEEE Std 1528™"),Overview!$Y$12))</f>
        <v>2010/A1:2019;2013;2020</v>
      </c>
      <c r="F45" s="7969" t="inlineStr">
        <is>
          <t>4.1</t>
        </is>
      </c>
      <c r="G45" s="7995"/>
      <c r="H45" s="7994"/>
      <c r="I45" s="7770"/>
      <c r="J45" s="7817"/>
      <c r="K45" s="7817"/>
      <c r="L45" s="7770"/>
      <c r="M45" s="7773"/>
      <c r="N45" s="7773"/>
      <c r="O45" s="7783"/>
      <c r="P45" s="7783"/>
      <c r="Q45" s="7783"/>
      <c r="R45" s="7773"/>
      <c r="S45" s="7773"/>
      <c r="T45" s="7983" t="str">
        <f t="shared" si="0"/>
        <v/>
      </c>
      <c r="U45" s="7773"/>
      <c r="V45" s="7974"/>
      <c r="W45" s="7773"/>
      <c r="X45" s="7773"/>
      <c r="Y45" s="7773"/>
      <c r="Z45" s="7770"/>
      <c r="AA45" s="7770"/>
      <c r="AB45" s="7819" t="str">
        <f t="shared" si="1"/>
        <v/>
      </c>
      <c r="AC45" s="7818"/>
      <c r="AD45" s="7770"/>
      <c r="AE45" s="7816" t="str">
        <f t="shared" si="2"/>
        <v>10-g</v>
      </c>
      <c r="AF45" s="7975" t="inlineStr">
        <is>
          <t>P</t>
        </is>
      </c>
      <c r="AG45" s="7782"/>
      <c r="AH45" s="7782"/>
      <c r="AI45" s="7782"/>
      <c r="AJ45" s="7773"/>
      <c r="AK45" s="7770"/>
      <c r="AL45" s="7773"/>
      <c r="AM45" s="7773"/>
      <c r="AN45" s="7820" t="str">
        <f t="shared" si="3"/>
        <v/>
      </c>
      <c r="AO45" s="7820" t="str">
        <f t="shared" si="4"/>
        <v/>
      </c>
      <c r="AP45" s="7820" t="str">
        <f t="shared" si="5"/>
        <v/>
      </c>
      <c r="AQ45" s="7820" t="str">
        <f t="shared" si="6"/>
        <v/>
      </c>
      <c r="AR45" s="7820" t="str">
        <f t="shared" si="7"/>
        <v/>
      </c>
      <c r="AS45" s="7781"/>
      <c r="AT45" s="7773"/>
      <c r="AU45" s="7773"/>
      <c r="AV45" s="7773"/>
      <c r="AW45" s="7773"/>
      <c r="AX45" s="7773"/>
      <c r="AY45" s="7773"/>
      <c r="AZ45" s="7773"/>
      <c r="BA45" s="7773"/>
      <c r="BB45" s="7773"/>
      <c r="BC45" s="7773"/>
      <c r="BD45" s="7971" t="str">
        <f t="shared" si="8"/>
        <v/>
      </c>
      <c r="BE45" s="7970">
        <f t="shared" si="9"/>
        <v>1800</v>
      </c>
      <c r="BF45" s="7774">
        <f t="shared" si="10"/>
        <v>1800</v>
      </c>
      <c r="BG45" s="7970">
        <f t="shared" si="11"/>
        <v>600</v>
      </c>
      <c r="BH45" s="8111" t="inlineStr">
        <is>
          <t>S/00</t>
        </is>
      </c>
      <c r="BI45" s="7771"/>
      <c r="BJ45" s="7976">
        <f>Overview!$E$7</f>
        <v>0</v>
      </c>
      <c r="BK45" s="7771"/>
      <c r="BL45" s="7981" t="str">
        <f t="shared" si="12"/>
        <v>Dasy6</v>
      </c>
      <c r="BM45" s="7976" t="str">
        <f>Overview!$P$153</f>
        <v/>
      </c>
      <c r="BN45" s="7771"/>
      <c r="BO45" s="7771"/>
      <c r="BP45" s="7769"/>
      <c r="BQ45" s="7988" t="inlineStr">
        <is>
          <t>N/A</t>
        </is>
      </c>
      <c r="BR45" s="7702"/>
      <c r="BS45" s="8293"/>
      <c r="BT45" s="7705"/>
      <c r="BU45" s="8300"/>
      <c r="BV45" s="7750">
        <f>BV44</f>
        <v>0</v>
      </c>
      <c r="BW45" s="8303"/>
      <c r="BX45" s="7687"/>
      <c r="BY45" s="7711" t="inlineStr">
        <is>
          <t>Lectura estabilizada</t>
        </is>
      </c>
      <c r="BZ45" s="7704" t="inlineStr">
        <is>
          <t>2º</t>
        </is>
      </c>
      <c r="CA45" s="8000"/>
      <c r="CB45" s="7702" t="inlineStr">
        <is>
          <t>Insertar valor manualmente</t>
        </is>
      </c>
      <c r="CC45" s="7708"/>
      <c r="CD45" s="7796"/>
      <c r="CE45" s="7808"/>
      <c r="CF45" s="8313"/>
      <c r="CG45" s="8159">
        <v>5.69</v>
      </c>
      <c r="CH45" s="8082">
        <v>5.81</v>
      </c>
      <c r="CI45" s="7795"/>
      <c r="CJ45" s="7805"/>
      <c r="CK45" s="7795"/>
      <c r="CL45" s="7794" t="str">
        <f t="shared" si="15"/>
        <v/>
      </c>
      <c r="CM45" s="7754" t="str">
        <f>IF(CB626&lt;&gt;"",BU651,"")</f>
        <v/>
      </c>
      <c r="CN45" s="7754" t="str">
        <f>IF(CB626&lt;&gt;"",BV651,"")</f>
        <v/>
      </c>
      <c r="CO45" s="7754" t="str">
        <f>IF(CB626&lt;&gt;"",BW651,"")</f>
        <v/>
      </c>
      <c r="CP45" s="7754" t="str">
        <f>IF(CB626&lt;&gt;"",BX651,"")</f>
        <v/>
      </c>
      <c r="CQ45" s="7754" t="str">
        <f>IF(CB626&lt;&gt;"",BY651,"")</f>
        <v/>
      </c>
      <c r="CR45" s="7754" t="str">
        <f>IF(CB626&lt;&gt;"",BZ651,"")</f>
        <v/>
      </c>
      <c r="CS45" s="7754" t="str">
        <f>IF(CB626&lt;&gt;"",CA651,"")</f>
        <v/>
      </c>
      <c r="CT45" s="7754" t="str">
        <f>IF(CB626&lt;&gt;"",CB651,"")</f>
        <v/>
      </c>
      <c r="CU45" s="7754" t="str">
        <f>IF(CB626&lt;&gt;"",CC651,"")</f>
        <v/>
      </c>
      <c r="CV45" s="7674">
        <v>30</v>
      </c>
      <c r="CW45" s="7674">
        <v>10</v>
      </c>
      <c r="CX45" s="7980" t="str">
        <f>CB629</f>
        <v>Dasy6</v>
      </c>
      <c r="CY45" s="7980" t="str">
        <f>CB631</f>
        <v>EN/FCC/ISED</v>
      </c>
      <c r="CZ45" s="7702"/>
    </row>
    <row r="46" spans="1:104" ht="13.5" thickBot="1" x14ac:dyDescent="0.25">
      <c r="A46" s="7699"/>
      <c r="C46" s="7772"/>
      <c r="D46" s="7972" t="str">
        <f>IF(ISNUMBER(FIND("EN",CY47)),IF(ISNUMBER(FIND("FCC",CY47)),IF(ISNUMBER(FIND("ISED",CY47)),CONCATENATE(Overview!$V$10,";",Overview!$S$11,";",Overview!$S$12),CONCATENATE(Overview!$V$10,";",Overview!$S$11)),IF(ISNUMBER(FIND("ISED",CY47)),CONCATENATE(Overview!$V$10,";",Overview!$S$12),Overview!$V$10)),IF(ISNUMBER(FIND("FCC",CY47)),IF(ISNUMBER(FIND("ISED",CY47)),CONCATENATE(Overview!$S$11,";",Overview!$S$12),"IEEE Std 1528™"),Overview!$S$12))</f>
        <v>EN 62209-2;IEEE Std 1528™;IEC/IEEE 62209-1528</v>
      </c>
      <c r="E46" s="7972" t="str">
        <f>IF(ISNUMBER(FIND("EN",CY47)),IF(ISNUMBER(FIND("FCC",CY47)),IF(ISNUMBER(FIND("ISED",CY47)),CONCATENATE(Overview!$AB$10,";",Overview!$Y$11,";",Overview!$Y$12),CONCATENATE(Overview!$AB$10,";",Overview!$Y$11)),IF(ISNUMBER(FIND("ISED",CY47)),CONCATENATE(Overview!$AB$10,";",Overview!$Y$12),Overview!$AB$10)),IF(ISNUMBER(FIND("FCC",CY47)),IF(ISNUMBER(FIND("ISED",CY47)),CONCATENATE(Overview!$Y$11,";",Overview!$Y$12),"IEEE Std 1528™"),Overview!$Y$12))</f>
        <v>2010/A1:2019;2013;2020</v>
      </c>
      <c r="F46" s="7969" t="inlineStr">
        <is>
          <t>4.1</t>
        </is>
      </c>
      <c r="G46" s="7995"/>
      <c r="H46" s="7994"/>
      <c r="I46" s="7770"/>
      <c r="J46" s="7817"/>
      <c r="K46" s="7817"/>
      <c r="L46" s="7770"/>
      <c r="M46" s="7773"/>
      <c r="N46" s="7773"/>
      <c r="O46" s="7783"/>
      <c r="P46" s="7783"/>
      <c r="Q46" s="7783"/>
      <c r="R46" s="7773"/>
      <c r="S46" s="7773"/>
      <c r="T46" s="7983" t="str">
        <f t="shared" si="0"/>
        <v/>
      </c>
      <c r="U46" s="7773"/>
      <c r="V46" s="7974"/>
      <c r="W46" s="7773"/>
      <c r="X46" s="7773"/>
      <c r="Y46" s="7773"/>
      <c r="Z46" s="7770"/>
      <c r="AA46" s="7770"/>
      <c r="AB46" s="7819" t="str">
        <f t="shared" si="1"/>
        <v/>
      </c>
      <c r="AC46" s="7818"/>
      <c r="AD46" s="7770"/>
      <c r="AE46" s="7816" t="str">
        <f t="shared" si="2"/>
        <v>10-g</v>
      </c>
      <c r="AF46" s="7975" t="inlineStr">
        <is>
          <t>P</t>
        </is>
      </c>
      <c r="AG46" s="7782"/>
      <c r="AH46" s="7782"/>
      <c r="AI46" s="7782"/>
      <c r="AJ46" s="7773"/>
      <c r="AK46" s="7770"/>
      <c r="AL46" s="7773"/>
      <c r="AM46" s="7773"/>
      <c r="AN46" s="7820" t="str">
        <f t="shared" si="3"/>
        <v/>
      </c>
      <c r="AO46" s="7820" t="str">
        <f t="shared" si="4"/>
        <v/>
      </c>
      <c r="AP46" s="7820" t="str">
        <f t="shared" si="5"/>
        <v/>
      </c>
      <c r="AQ46" s="7820" t="str">
        <f t="shared" si="6"/>
        <v/>
      </c>
      <c r="AR46" s="7820" t="str">
        <f t="shared" si="7"/>
        <v/>
      </c>
      <c r="AS46" s="7781"/>
      <c r="AT46" s="7773"/>
      <c r="AU46" s="7773"/>
      <c r="AV46" s="7773"/>
      <c r="AW46" s="7773"/>
      <c r="AX46" s="7773"/>
      <c r="AY46" s="7773"/>
      <c r="AZ46" s="7773"/>
      <c r="BA46" s="7773"/>
      <c r="BB46" s="7773"/>
      <c r="BC46" s="7773"/>
      <c r="BD46" s="7971" t="str">
        <f t="shared" si="8"/>
        <v/>
      </c>
      <c r="BE46" s="7970">
        <f t="shared" si="9"/>
        <v>1800</v>
      </c>
      <c r="BF46" s="7774">
        <f t="shared" si="10"/>
        <v>1800</v>
      </c>
      <c r="BG46" s="7970">
        <f t="shared" si="11"/>
        <v>600</v>
      </c>
      <c r="BH46" s="8111" t="inlineStr">
        <is>
          <t>S/00</t>
        </is>
      </c>
      <c r="BI46" s="7771"/>
      <c r="BJ46" s="7976">
        <f>Overview!$E$7</f>
        <v>0</v>
      </c>
      <c r="BK46" s="7771"/>
      <c r="BL46" s="7981" t="str">
        <f t="shared" si="12"/>
        <v>Dasy6</v>
      </c>
      <c r="BM46" s="7976" t="str">
        <f>Overview!$P$153</f>
        <v/>
      </c>
      <c r="BN46" s="7771"/>
      <c r="BO46" s="7771"/>
      <c r="BP46" s="7769"/>
      <c r="BQ46" s="7988" t="inlineStr">
        <is>
          <t>N/A</t>
        </is>
      </c>
      <c r="BR46" s="7702"/>
      <c r="BS46" s="8293"/>
      <c r="BT46" s="7705"/>
      <c r="BU46" s="8300"/>
      <c r="BV46" s="7750">
        <f>BV44</f>
        <v>0</v>
      </c>
      <c r="BW46" s="8303"/>
      <c r="BX46" s="7687"/>
      <c r="BY46" s="7711" t="inlineStr">
        <is>
          <t>Cambio al dipolo</t>
        </is>
      </c>
      <c r="BZ46" s="7704" t="inlineStr">
        <is>
          <t>3º</t>
        </is>
      </c>
      <c r="CA46" s="8001"/>
      <c r="CB46" s="7702" t="inlineStr">
        <is>
          <t>Copiar valores de software de Temp/Hum</t>
        </is>
      </c>
      <c r="CC46" s="7708"/>
      <c r="CD46" s="7796"/>
      <c r="CE46" s="7808"/>
      <c r="CF46" s="8157" t="inlineStr">
        <is>
          <t>D900V2</t>
        </is>
      </c>
      <c r="CG46" s="8154">
        <v>10.9</v>
      </c>
      <c r="CH46" s="7803">
        <v>11.3</v>
      </c>
      <c r="CI46" s="7795">
        <v>3</v>
      </c>
      <c r="CJ46" s="7805"/>
      <c r="CK46" s="7795"/>
      <c r="CL46" s="7794" t="str">
        <f t="shared" si="15"/>
        <v/>
      </c>
      <c r="CM46" s="7754" t="str">
        <f>IF(CB626&lt;&gt;"",BU652,"")</f>
        <v/>
      </c>
      <c r="CN46" s="7754" t="str">
        <f>IF(CB626&lt;&gt;"",BV652,"")</f>
        <v/>
      </c>
      <c r="CO46" s="7754" t="str">
        <f>IF(CB626&lt;&gt;"",BW652,"")</f>
        <v/>
      </c>
      <c r="CP46" s="7754" t="str">
        <f>IF(CB626&lt;&gt;"",BX652,"")</f>
        <v/>
      </c>
      <c r="CQ46" s="7754" t="str">
        <f>IF(CB626&lt;&gt;"",BY652,"")</f>
        <v/>
      </c>
      <c r="CR46" s="7754" t="str">
        <f>IF(CB626&lt;&gt;"",BZ652,"")</f>
        <v/>
      </c>
      <c r="CS46" s="7754" t="str">
        <f>IF(CB626&lt;&gt;"",CA652,"")</f>
        <v/>
      </c>
      <c r="CT46" s="7754" t="str">
        <f>IF(CB626&lt;&gt;"",CB652,"")</f>
        <v/>
      </c>
      <c r="CU46" s="7754" t="str">
        <f>IF(CB626&lt;&gt;"",CC652,"")</f>
        <v/>
      </c>
      <c r="CV46" s="7674">
        <v>30</v>
      </c>
      <c r="CW46" s="7674">
        <v>10</v>
      </c>
      <c r="CX46" s="7980" t="str">
        <f>CB629</f>
        <v>Dasy6</v>
      </c>
      <c r="CY46" s="7980" t="str">
        <f>CB631</f>
        <v>EN/FCC/ISED</v>
      </c>
      <c r="CZ46" s="7702"/>
    </row>
    <row r="47" spans="1:104" ht="13.5" thickBot="1" x14ac:dyDescent="0.25">
      <c r="A47" s="7699"/>
      <c r="C47" s="7772"/>
      <c r="D47" s="7972" t="str">
        <f>IF(ISNUMBER(FIND("EN",CY48)),IF(ISNUMBER(FIND("FCC",CY48)),IF(ISNUMBER(FIND("ISED",CY48)),CONCATENATE(Overview!$V$10,";",Overview!$S$11,";",Overview!$S$12),CONCATENATE(Overview!$V$10,";",Overview!$S$11)),IF(ISNUMBER(FIND("ISED",CY48)),CONCATENATE(Overview!$V$10,";",Overview!$S$12),Overview!$V$10)),IF(ISNUMBER(FIND("FCC",CY48)),IF(ISNUMBER(FIND("ISED",CY48)),CONCATENATE(Overview!$S$11,";",Overview!$S$12),"IEEE Std 1528™"),Overview!$S$12))</f>
        <v>EN 62209-2;IEEE Std 1528™;IEC/IEEE 62209-1528</v>
      </c>
      <c r="E47" s="7972" t="str">
        <f>IF(ISNUMBER(FIND("EN",CY48)),IF(ISNUMBER(FIND("FCC",CY48)),IF(ISNUMBER(FIND("ISED",CY48)),CONCATENATE(Overview!$AB$10,";",Overview!$Y$11,";",Overview!$Y$12),CONCATENATE(Overview!$AB$10,";",Overview!$Y$11)),IF(ISNUMBER(FIND("ISED",CY48)),CONCATENATE(Overview!$AB$10,";",Overview!$Y$12),Overview!$AB$10)),IF(ISNUMBER(FIND("FCC",CY48)),IF(ISNUMBER(FIND("ISED",CY48)),CONCATENATE(Overview!$Y$11,";",Overview!$Y$12),"IEEE Std 1528™"),Overview!$Y$12))</f>
        <v>2010/A1:2019;2013;2020</v>
      </c>
      <c r="F47" s="7969" t="inlineStr">
        <is>
          <t>4.1</t>
        </is>
      </c>
      <c r="G47" s="7995"/>
      <c r="H47" s="7994"/>
      <c r="I47" s="7770"/>
      <c r="J47" s="7817"/>
      <c r="K47" s="7817"/>
      <c r="L47" s="7770"/>
      <c r="M47" s="7773"/>
      <c r="N47" s="7773"/>
      <c r="O47" s="7783"/>
      <c r="P47" s="7783"/>
      <c r="Q47" s="7783"/>
      <c r="R47" s="7773"/>
      <c r="S47" s="7773"/>
      <c r="T47" s="7983" t="str">
        <f t="shared" si="0"/>
        <v/>
      </c>
      <c r="U47" s="7773"/>
      <c r="V47" s="7974"/>
      <c r="W47" s="7773"/>
      <c r="X47" s="7773"/>
      <c r="Y47" s="7773"/>
      <c r="Z47" s="7770"/>
      <c r="AA47" s="7770"/>
      <c r="AB47" s="7819" t="str">
        <f t="shared" si="1"/>
        <v/>
      </c>
      <c r="AC47" s="7818"/>
      <c r="AD47" s="7770"/>
      <c r="AE47" s="7816" t="str">
        <f t="shared" si="2"/>
        <v>10-g</v>
      </c>
      <c r="AF47" s="7975" t="inlineStr">
        <is>
          <t>P</t>
        </is>
      </c>
      <c r="AG47" s="7782"/>
      <c r="AH47" s="7782"/>
      <c r="AI47" s="7782"/>
      <c r="AJ47" s="7773"/>
      <c r="AK47" s="7770"/>
      <c r="AL47" s="7773"/>
      <c r="AM47" s="7773"/>
      <c r="AN47" s="7820" t="str">
        <f t="shared" si="3"/>
        <v/>
      </c>
      <c r="AO47" s="7820" t="str">
        <f t="shared" si="4"/>
        <v/>
      </c>
      <c r="AP47" s="7820" t="str">
        <f t="shared" si="5"/>
        <v/>
      </c>
      <c r="AQ47" s="7820" t="str">
        <f t="shared" si="6"/>
        <v/>
      </c>
      <c r="AR47" s="7820" t="str">
        <f t="shared" si="7"/>
        <v/>
      </c>
      <c r="AS47" s="7781"/>
      <c r="AT47" s="7773"/>
      <c r="AU47" s="7773"/>
      <c r="AV47" s="7773"/>
      <c r="AW47" s="7773"/>
      <c r="AX47" s="7773"/>
      <c r="AY47" s="7773"/>
      <c r="AZ47" s="7773"/>
      <c r="BA47" s="7773"/>
      <c r="BB47" s="7773"/>
      <c r="BC47" s="7773"/>
      <c r="BD47" s="7971" t="str">
        <f t="shared" si="8"/>
        <v/>
      </c>
      <c r="BE47" s="7970">
        <f t="shared" si="9"/>
        <v>1800</v>
      </c>
      <c r="BF47" s="7774">
        <f t="shared" si="10"/>
        <v>1800</v>
      </c>
      <c r="BG47" s="7970">
        <f t="shared" si="11"/>
        <v>600</v>
      </c>
      <c r="BH47" s="8111" t="inlineStr">
        <is>
          <t>S/00</t>
        </is>
      </c>
      <c r="BI47" s="7771"/>
      <c r="BJ47" s="7976">
        <f>Overview!$E$7</f>
        <v>0</v>
      </c>
      <c r="BK47" s="7771"/>
      <c r="BL47" s="7981" t="str">
        <f t="shared" si="12"/>
        <v>Dasy6</v>
      </c>
      <c r="BM47" s="7976" t="str">
        <f>Overview!$P$153</f>
        <v/>
      </c>
      <c r="BN47" s="7771"/>
      <c r="BO47" s="7771"/>
      <c r="BP47" s="7769"/>
      <c r="BQ47" s="7988" t="inlineStr">
        <is>
          <t>N/A</t>
        </is>
      </c>
      <c r="BR47" s="7702"/>
      <c r="BS47" s="8293"/>
      <c r="BT47" s="7705"/>
      <c r="BU47" s="8300"/>
      <c r="BV47" s="7687"/>
      <c r="BW47" s="8303"/>
      <c r="BX47" s="7687"/>
      <c r="BY47" s="7711" t="inlineStr">
        <is>
          <t>Ajuste</t>
        </is>
      </c>
      <c r="BZ47" s="7704" t="inlineStr">
        <is>
          <t>4º</t>
        </is>
      </c>
      <c r="CA47" s="8002"/>
      <c r="CB47" s="7702" t="inlineStr">
        <is>
          <t>Celdas bloqueadas</t>
        </is>
      </c>
      <c r="CC47" s="7708"/>
      <c r="CD47" s="7796"/>
      <c r="CE47" s="7808"/>
      <c r="CF47" s="8157"/>
      <c r="CG47" s="8159">
        <v>7.01</v>
      </c>
      <c r="CH47" s="8082">
        <v>7.29</v>
      </c>
      <c r="CI47" s="7795"/>
      <c r="CJ47" s="7805"/>
      <c r="CK47" s="7795"/>
      <c r="CL47" s="7794" t="str">
        <f t="shared" si="15"/>
        <v/>
      </c>
      <c r="CM47" s="7754" t="str">
        <f>IF(CB657&lt;&gt;"",BU682,"")</f>
        <v/>
      </c>
      <c r="CN47" s="7754" t="str">
        <f>IF(CB657&lt;&gt;"",BV682,"")</f>
        <v/>
      </c>
      <c r="CO47" s="7754" t="str">
        <f>IF(CB657&lt;&gt;"",BW682,"")</f>
        <v/>
      </c>
      <c r="CP47" s="7754" t="str">
        <f>IF(CB657&lt;&gt;"",BX682,"")</f>
        <v/>
      </c>
      <c r="CQ47" s="7754" t="str">
        <f>IF(CB657&lt;&gt;"",BY682,"")</f>
        <v/>
      </c>
      <c r="CR47" s="7754" t="str">
        <f>IF(CB657&lt;&gt;"",BZ682,"")</f>
        <v/>
      </c>
      <c r="CS47" s="7754" t="str">
        <f>IF(CB657&lt;&gt;"",CA682,"")</f>
        <v/>
      </c>
      <c r="CT47" s="7754" t="str">
        <f>IF(CB657&lt;&gt;"",CB682,"")</f>
        <v/>
      </c>
      <c r="CU47" s="7754" t="str">
        <f>IF(CB657&lt;&gt;"",CC682,"")</f>
        <v/>
      </c>
      <c r="CV47" s="7674">
        <v>30</v>
      </c>
      <c r="CW47" s="7674">
        <v>10</v>
      </c>
      <c r="CX47" s="7980" t="str">
        <f>CB660</f>
        <v>Dasy6</v>
      </c>
      <c r="CY47" s="7980" t="str">
        <f>CB662</f>
        <v>EN/FCC/ISED</v>
      </c>
      <c r="CZ47" s="7702"/>
    </row>
    <row r="48" spans="1:104" x14ac:dyDescent="0.2">
      <c r="A48" s="7699"/>
      <c r="C48" s="7772"/>
      <c r="D48" s="7972" t="str">
        <f>IF(ISNUMBER(FIND("EN",CY49)),IF(ISNUMBER(FIND("FCC",CY49)),IF(ISNUMBER(FIND("ISED",CY49)),CONCATENATE(Overview!$V$10,";",Overview!$S$11,";",Overview!$S$12),CONCATENATE(Overview!$V$10,";",Overview!$S$11)),IF(ISNUMBER(FIND("ISED",CY49)),CONCATENATE(Overview!$V$10,";",Overview!$S$12),Overview!$V$10)),IF(ISNUMBER(FIND("FCC",CY49)),IF(ISNUMBER(FIND("ISED",CY49)),CONCATENATE(Overview!$S$11,";",Overview!$S$12),"IEEE Std 1528™"),Overview!$S$12))</f>
        <v>EN 62209-2;IEEE Std 1528™;IEC/IEEE 62209-1528</v>
      </c>
      <c r="E48" s="7972" t="str">
        <f>IF(ISNUMBER(FIND("EN",CY49)),IF(ISNUMBER(FIND("FCC",CY49)),IF(ISNUMBER(FIND("ISED",CY49)),CONCATENATE(Overview!$AB$10,";",Overview!$Y$11,";",Overview!$Y$12),CONCATENATE(Overview!$AB$10,";",Overview!$Y$11)),IF(ISNUMBER(FIND("ISED",CY49)),CONCATENATE(Overview!$AB$10,";",Overview!$Y$12),Overview!$AB$10)),IF(ISNUMBER(FIND("FCC",CY49)),IF(ISNUMBER(FIND("ISED",CY49)),CONCATENATE(Overview!$Y$11,";",Overview!$Y$12),"IEEE Std 1528™"),Overview!$Y$12))</f>
        <v>2010/A1:2019;2013;2020</v>
      </c>
      <c r="F48" s="7969" t="inlineStr">
        <is>
          <t>4.1</t>
        </is>
      </c>
      <c r="G48" s="7995"/>
      <c r="H48" s="7994"/>
      <c r="I48" s="7770"/>
      <c r="J48" s="7817"/>
      <c r="K48" s="7817"/>
      <c r="L48" s="7770"/>
      <c r="M48" s="7773"/>
      <c r="N48" s="7773"/>
      <c r="O48" s="7783"/>
      <c r="P48" s="7783"/>
      <c r="Q48" s="7783"/>
      <c r="R48" s="7773"/>
      <c r="S48" s="7773"/>
      <c r="T48" s="7983" t="str">
        <f t="shared" si="0"/>
        <v/>
      </c>
      <c r="U48" s="7773"/>
      <c r="V48" s="7974"/>
      <c r="W48" s="7773"/>
      <c r="X48" s="7773"/>
      <c r="Y48" s="7773"/>
      <c r="Z48" s="7770"/>
      <c r="AA48" s="7770"/>
      <c r="AB48" s="7819" t="str">
        <f t="shared" si="1"/>
        <v/>
      </c>
      <c r="AC48" s="7818"/>
      <c r="AD48" s="7770"/>
      <c r="AE48" s="7816" t="str">
        <f t="shared" si="2"/>
        <v>10-g</v>
      </c>
      <c r="AF48" s="7975" t="inlineStr">
        <is>
          <t>P</t>
        </is>
      </c>
      <c r="AG48" s="7782"/>
      <c r="AH48" s="7782"/>
      <c r="AI48" s="7782"/>
      <c r="AJ48" s="7773"/>
      <c r="AK48" s="7770"/>
      <c r="AL48" s="7773"/>
      <c r="AM48" s="7773"/>
      <c r="AN48" s="7820" t="str">
        <f t="shared" si="3"/>
        <v/>
      </c>
      <c r="AO48" s="7820" t="str">
        <f t="shared" si="4"/>
        <v/>
      </c>
      <c r="AP48" s="7820" t="str">
        <f t="shared" si="5"/>
        <v/>
      </c>
      <c r="AQ48" s="7820" t="str">
        <f t="shared" si="6"/>
        <v/>
      </c>
      <c r="AR48" s="7820" t="str">
        <f t="shared" si="7"/>
        <v/>
      </c>
      <c r="AS48" s="7781"/>
      <c r="AT48" s="7773"/>
      <c r="AU48" s="7773"/>
      <c r="AV48" s="7773"/>
      <c r="AW48" s="7773"/>
      <c r="AX48" s="7773"/>
      <c r="AY48" s="7773"/>
      <c r="AZ48" s="7773"/>
      <c r="BA48" s="7773"/>
      <c r="BB48" s="7773"/>
      <c r="BC48" s="7773"/>
      <c r="BD48" s="7971" t="str">
        <f t="shared" si="8"/>
        <v/>
      </c>
      <c r="BE48" s="7970">
        <f t="shared" si="9"/>
        <v>1800</v>
      </c>
      <c r="BF48" s="7774">
        <f t="shared" si="10"/>
        <v>1800</v>
      </c>
      <c r="BG48" s="7970">
        <f t="shared" si="11"/>
        <v>600</v>
      </c>
      <c r="BH48" s="8111" t="inlineStr">
        <is>
          <t>S/00</t>
        </is>
      </c>
      <c r="BI48" s="7771"/>
      <c r="BJ48" s="7976">
        <f>Overview!$E$7</f>
        <v>0</v>
      </c>
      <c r="BK48" s="7771"/>
      <c r="BL48" s="7981" t="str">
        <f t="shared" si="12"/>
        <v>Dasy6</v>
      </c>
      <c r="BM48" s="7976" t="str">
        <f>Overview!$P$153</f>
        <v/>
      </c>
      <c r="BN48" s="7771"/>
      <c r="BO48" s="7771"/>
      <c r="BP48" s="7769"/>
      <c r="BQ48" s="7988" t="inlineStr">
        <is>
          <t>N/A</t>
        </is>
      </c>
      <c r="BR48" s="7702"/>
      <c r="BS48" s="8293"/>
      <c r="BT48" s="7705"/>
      <c r="BU48" s="8300"/>
      <c r="BV48" s="7750">
        <f>BV47</f>
        <v>0</v>
      </c>
      <c r="BW48" s="8303"/>
      <c r="BX48" s="7688">
        <f>BX47</f>
        <v>0</v>
      </c>
      <c r="BY48" s="7711" t="inlineStr">
        <is>
          <t>Máx durante ensayo</t>
        </is>
      </c>
      <c r="BZ48" s="7704" t="inlineStr">
        <is>
          <t>5º</t>
        </is>
      </c>
      <c r="CA48" s="7998"/>
      <c r="CB48" s="7702"/>
      <c r="CC48" s="7708"/>
      <c r="CD48" s="7796"/>
      <c r="CE48" s="7808"/>
      <c r="CF48" s="8157" t="inlineStr">
        <is>
          <t>D1640V2</t>
        </is>
      </c>
      <c r="CG48" s="8154">
        <v>34</v>
      </c>
      <c r="CH48" s="7803">
        <v>34.200000000000003</v>
      </c>
      <c r="CI48" s="7795">
        <v>4</v>
      </c>
      <c r="CJ48" s="7805"/>
      <c r="CK48" s="7795"/>
      <c r="CL48" s="7794" t="str">
        <f t="shared" si="15"/>
        <v/>
      </c>
      <c r="CM48" s="7754" t="str">
        <f>IF(CB657&lt;&gt;"",BU683,"")</f>
        <v/>
      </c>
      <c r="CN48" s="7754" t="str">
        <f>IF(CB657&lt;&gt;"",BV683,"")</f>
        <v/>
      </c>
      <c r="CO48" s="7754" t="str">
        <f>IF(CB657&lt;&gt;"",BW683,"")</f>
        <v/>
      </c>
      <c r="CP48" s="7754" t="str">
        <f>IF(CB657&lt;&gt;"",BX683,"")</f>
        <v/>
      </c>
      <c r="CQ48" s="7754" t="str">
        <f>IF(CB657&lt;&gt;"",BY683,"")</f>
        <v/>
      </c>
      <c r="CR48" s="7754" t="str">
        <f>IF(CB657&lt;&gt;"",BZ683,"")</f>
        <v/>
      </c>
      <c r="CS48" s="7754" t="str">
        <f>IF(CB657&lt;&gt;"",CA683,"")</f>
        <v/>
      </c>
      <c r="CT48" s="7754" t="str">
        <f>IF(CB657&lt;&gt;"",CB683,"")</f>
        <v/>
      </c>
      <c r="CU48" s="7754" t="str">
        <f>IF(CB657&lt;&gt;"",CC683,"")</f>
        <v/>
      </c>
      <c r="CV48" s="7674">
        <v>30</v>
      </c>
      <c r="CW48" s="7674">
        <v>10</v>
      </c>
      <c r="CX48" s="7980" t="str">
        <f>CB660</f>
        <v>Dasy6</v>
      </c>
      <c r="CY48" s="7980" t="str">
        <f>CB662</f>
        <v>EN/FCC/ISED</v>
      </c>
      <c r="CZ48" s="7702"/>
    </row>
    <row r="49" spans="1:104" ht="13.5" thickBot="1" x14ac:dyDescent="0.25">
      <c r="A49" s="7699"/>
      <c r="C49" s="7772"/>
      <c r="D49" s="7972" t="str">
        <f>IF(ISNUMBER(FIND("EN",CY50)),IF(ISNUMBER(FIND("FCC",CY50)),IF(ISNUMBER(FIND("ISED",CY50)),CONCATENATE(Overview!$V$10,";",Overview!$S$11,";",Overview!$S$12),CONCATENATE(Overview!$V$10,";",Overview!$S$11)),IF(ISNUMBER(FIND("ISED",CY50)),CONCATENATE(Overview!$V$10,";",Overview!$S$12),Overview!$V$10)),IF(ISNUMBER(FIND("FCC",CY50)),IF(ISNUMBER(FIND("ISED",CY50)),CONCATENATE(Overview!$S$11,";",Overview!$S$12),"IEEE Std 1528™"),Overview!$S$12))</f>
        <v>EN 62209-2;IEEE Std 1528™;IEC/IEEE 62209-1528</v>
      </c>
      <c r="E49" s="7972" t="str">
        <f>IF(ISNUMBER(FIND("EN",CY50)),IF(ISNUMBER(FIND("FCC",CY50)),IF(ISNUMBER(FIND("ISED",CY50)),CONCATENATE(Overview!$AB$10,";",Overview!$Y$11,";",Overview!$Y$12),CONCATENATE(Overview!$AB$10,";",Overview!$Y$11)),IF(ISNUMBER(FIND("ISED",CY50)),CONCATENATE(Overview!$AB$10,";",Overview!$Y$12),Overview!$AB$10)),IF(ISNUMBER(FIND("FCC",CY50)),IF(ISNUMBER(FIND("ISED",CY50)),CONCATENATE(Overview!$Y$11,";",Overview!$Y$12),"IEEE Std 1528™"),Overview!$Y$12))</f>
        <v>2010/A1:2019;2013;2020</v>
      </c>
      <c r="F49" s="7969" t="inlineStr">
        <is>
          <t>4.1</t>
        </is>
      </c>
      <c r="G49" s="7995"/>
      <c r="H49" s="7994"/>
      <c r="I49" s="7770"/>
      <c r="J49" s="7817"/>
      <c r="K49" s="7817"/>
      <c r="L49" s="7770"/>
      <c r="M49" s="7773"/>
      <c r="N49" s="7773"/>
      <c r="O49" s="7783"/>
      <c r="P49" s="7783"/>
      <c r="Q49" s="7783"/>
      <c r="R49" s="7773"/>
      <c r="S49" s="7773"/>
      <c r="T49" s="7983" t="str">
        <f t="shared" si="0"/>
        <v/>
      </c>
      <c r="U49" s="7773"/>
      <c r="V49" s="7974"/>
      <c r="W49" s="7773"/>
      <c r="X49" s="7773"/>
      <c r="Y49" s="7773"/>
      <c r="Z49" s="7770"/>
      <c r="AA49" s="7770"/>
      <c r="AB49" s="7819" t="str">
        <f t="shared" si="1"/>
        <v/>
      </c>
      <c r="AC49" s="7818"/>
      <c r="AD49" s="7770"/>
      <c r="AE49" s="7816" t="str">
        <f t="shared" si="2"/>
        <v>10-g</v>
      </c>
      <c r="AF49" s="7975" t="inlineStr">
        <is>
          <t>P</t>
        </is>
      </c>
      <c r="AG49" s="7782"/>
      <c r="AH49" s="7782"/>
      <c r="AI49" s="7782"/>
      <c r="AJ49" s="7773"/>
      <c r="AK49" s="7770"/>
      <c r="AL49" s="7773"/>
      <c r="AM49" s="7773"/>
      <c r="AN49" s="7820" t="str">
        <f t="shared" si="3"/>
        <v/>
      </c>
      <c r="AO49" s="7820" t="str">
        <f t="shared" si="4"/>
        <v/>
      </c>
      <c r="AP49" s="7820" t="str">
        <f t="shared" si="5"/>
        <v/>
      </c>
      <c r="AQ49" s="7820" t="str">
        <f t="shared" si="6"/>
        <v/>
      </c>
      <c r="AR49" s="7820" t="str">
        <f t="shared" si="7"/>
        <v/>
      </c>
      <c r="AS49" s="7781"/>
      <c r="AT49" s="7773"/>
      <c r="AU49" s="7773"/>
      <c r="AV49" s="7773"/>
      <c r="AW49" s="7773"/>
      <c r="AX49" s="7773"/>
      <c r="AY49" s="7773"/>
      <c r="AZ49" s="7773"/>
      <c r="BA49" s="7773"/>
      <c r="BB49" s="7773"/>
      <c r="BC49" s="7773"/>
      <c r="BD49" s="7971" t="str">
        <f t="shared" si="8"/>
        <v/>
      </c>
      <c r="BE49" s="7970">
        <f t="shared" si="9"/>
        <v>1800</v>
      </c>
      <c r="BF49" s="7774">
        <f t="shared" si="10"/>
        <v>1800</v>
      </c>
      <c r="BG49" s="7970">
        <f t="shared" si="11"/>
        <v>600</v>
      </c>
      <c r="BH49" s="8111" t="inlineStr">
        <is>
          <t>S/00</t>
        </is>
      </c>
      <c r="BI49" s="7771"/>
      <c r="BJ49" s="7976">
        <f>Overview!$E$7</f>
        <v>0</v>
      </c>
      <c r="BK49" s="7771"/>
      <c r="BL49" s="7981" t="str">
        <f t="shared" si="12"/>
        <v>Dasy6</v>
      </c>
      <c r="BM49" s="7976" t="str">
        <f>Overview!$P$153</f>
        <v/>
      </c>
      <c r="BN49" s="7771"/>
      <c r="BO49" s="7771"/>
      <c r="BP49" s="7769"/>
      <c r="BQ49" s="7988" t="inlineStr">
        <is>
          <t>N/A</t>
        </is>
      </c>
      <c r="BR49" s="7702"/>
      <c r="BS49" s="8293"/>
      <c r="BT49" s="7705"/>
      <c r="BU49" s="8301"/>
      <c r="BV49" s="7752">
        <f>BV47</f>
        <v>0</v>
      </c>
      <c r="BW49" s="8304"/>
      <c r="BX49" s="7689">
        <f>BX47</f>
        <v>0</v>
      </c>
      <c r="BY49" s="7712" t="inlineStr">
        <is>
          <t>Mín durante ensayo</t>
        </is>
      </c>
      <c r="BZ49" s="7704" t="inlineStr">
        <is>
          <t>6º</t>
        </is>
      </c>
      <c r="CA49" s="7998"/>
      <c r="CB49" s="7702"/>
      <c r="CC49" s="7708"/>
      <c r="CD49" s="7796"/>
      <c r="CE49" s="7808"/>
      <c r="CF49" s="8157"/>
      <c r="CG49" s="8154">
        <v>18.600000000000001</v>
      </c>
      <c r="CH49" s="7803">
        <v>18.5</v>
      </c>
      <c r="CI49" s="7795"/>
      <c r="CJ49" s="7805"/>
      <c r="CK49" s="7795"/>
      <c r="CL49" s="7794" t="str">
        <f t="shared" si="15"/>
        <v/>
      </c>
      <c r="CM49" s="7754" t="str">
        <f>IF(CB688&lt;&gt;"",BU713,"")</f>
        <v/>
      </c>
      <c r="CN49" s="7754" t="str">
        <f>IF(CB688&lt;&gt;"",BV713,"")</f>
        <v/>
      </c>
      <c r="CO49" s="7754" t="str">
        <f>IF(CB688&lt;&gt;"",BW713,"")</f>
        <v/>
      </c>
      <c r="CP49" s="7754" t="str">
        <f>IF(CB688&lt;&gt;"",BX713,"")</f>
        <v/>
      </c>
      <c r="CQ49" s="7754" t="str">
        <f>IF(CB688&lt;&gt;"",BY713,"")</f>
        <v/>
      </c>
      <c r="CR49" s="7754" t="str">
        <f>IF(CB688&lt;&gt;"",BZ713,"")</f>
        <v/>
      </c>
      <c r="CS49" s="7754" t="str">
        <f>IF(CB688&lt;&gt;"",CA713,"")</f>
        <v/>
      </c>
      <c r="CT49" s="7754" t="str">
        <f>IF(CB688&lt;&gt;"",CB713,"")</f>
        <v/>
      </c>
      <c r="CU49" s="7754" t="str">
        <f>IF(CB688&lt;&gt;"",CC713,"")</f>
        <v/>
      </c>
      <c r="CV49" s="7674">
        <v>30</v>
      </c>
      <c r="CW49" s="7674">
        <v>10</v>
      </c>
      <c r="CX49" s="7980" t="str">
        <f>CB691</f>
        <v>Dasy6</v>
      </c>
      <c r="CY49" s="7980" t="str">
        <f>CB693</f>
        <v>EN/FCC/ISED</v>
      </c>
      <c r="CZ49" s="7702"/>
    </row>
    <row r="50" spans="1:104" ht="13.5" thickBot="1" x14ac:dyDescent="0.25">
      <c r="A50" s="7699"/>
      <c r="C50" s="7772"/>
      <c r="D50" s="7972" t="str">
        <f>IF(ISNUMBER(FIND("EN",CY51)),IF(ISNUMBER(FIND("FCC",CY51)),IF(ISNUMBER(FIND("ISED",CY51)),CONCATENATE(Overview!$V$10,";",Overview!$S$11,";",Overview!$S$12),CONCATENATE(Overview!$V$10,";",Overview!$S$11)),IF(ISNUMBER(FIND("ISED",CY51)),CONCATENATE(Overview!$V$10,";",Overview!$S$12),Overview!$V$10)),IF(ISNUMBER(FIND("FCC",CY51)),IF(ISNUMBER(FIND("ISED",CY51)),CONCATENATE(Overview!$S$11,";",Overview!$S$12),"IEEE Std 1528™"),Overview!$S$12))</f>
        <v>EN 62209-2;IEEE Std 1528™;IEC/IEEE 62209-1528</v>
      </c>
      <c r="E50" s="7972" t="str">
        <f>IF(ISNUMBER(FIND("EN",CY51)),IF(ISNUMBER(FIND("FCC",CY51)),IF(ISNUMBER(FIND("ISED",CY51)),CONCATENATE(Overview!$AB$10,";",Overview!$Y$11,";",Overview!$Y$12),CONCATENATE(Overview!$AB$10,";",Overview!$Y$11)),IF(ISNUMBER(FIND("ISED",CY51)),CONCATENATE(Overview!$AB$10,";",Overview!$Y$12),Overview!$AB$10)),IF(ISNUMBER(FIND("FCC",CY51)),IF(ISNUMBER(FIND("ISED",CY51)),CONCATENATE(Overview!$Y$11,";",Overview!$Y$12),"IEEE Std 1528™"),Overview!$Y$12))</f>
        <v>2010/A1:2019;2013;2020</v>
      </c>
      <c r="F50" s="7969" t="inlineStr">
        <is>
          <t>4.1</t>
        </is>
      </c>
      <c r="G50" s="7995"/>
      <c r="H50" s="7994"/>
      <c r="I50" s="7770"/>
      <c r="J50" s="7817"/>
      <c r="K50" s="7817"/>
      <c r="L50" s="7770"/>
      <c r="M50" s="7773"/>
      <c r="N50" s="7773"/>
      <c r="O50" s="7783"/>
      <c r="P50" s="7783"/>
      <c r="Q50" s="7783"/>
      <c r="R50" s="7773"/>
      <c r="S50" s="7773"/>
      <c r="T50" s="7983" t="str">
        <f t="shared" si="0"/>
        <v/>
      </c>
      <c r="U50" s="7773"/>
      <c r="V50" s="7974"/>
      <c r="W50" s="7773"/>
      <c r="X50" s="7773"/>
      <c r="Y50" s="7773"/>
      <c r="Z50" s="7770"/>
      <c r="AA50" s="7770"/>
      <c r="AB50" s="7819" t="str">
        <f t="shared" si="1"/>
        <v/>
      </c>
      <c r="AC50" s="7818"/>
      <c r="AD50" s="7770"/>
      <c r="AE50" s="7816" t="str">
        <f t="shared" si="2"/>
        <v>10-g</v>
      </c>
      <c r="AF50" s="7975" t="inlineStr">
        <is>
          <t>P</t>
        </is>
      </c>
      <c r="AG50" s="7782"/>
      <c r="AH50" s="7782"/>
      <c r="AI50" s="7782"/>
      <c r="AJ50" s="7773"/>
      <c r="AK50" s="7770"/>
      <c r="AL50" s="7773"/>
      <c r="AM50" s="7773"/>
      <c r="AN50" s="7820" t="str">
        <f t="shared" si="3"/>
        <v/>
      </c>
      <c r="AO50" s="7820" t="str">
        <f t="shared" si="4"/>
        <v/>
      </c>
      <c r="AP50" s="7820" t="str">
        <f t="shared" si="5"/>
        <v/>
      </c>
      <c r="AQ50" s="7820" t="str">
        <f t="shared" si="6"/>
        <v/>
      </c>
      <c r="AR50" s="7820" t="str">
        <f t="shared" si="7"/>
        <v/>
      </c>
      <c r="AS50" s="7781"/>
      <c r="AT50" s="7773"/>
      <c r="AU50" s="7773"/>
      <c r="AV50" s="7773"/>
      <c r="AW50" s="7773"/>
      <c r="AX50" s="7773"/>
      <c r="AY50" s="7773"/>
      <c r="AZ50" s="7773"/>
      <c r="BA50" s="7773"/>
      <c r="BB50" s="7773"/>
      <c r="BC50" s="7773"/>
      <c r="BD50" s="7971" t="str">
        <f t="shared" si="8"/>
        <v/>
      </c>
      <c r="BE50" s="7970">
        <f t="shared" si="9"/>
        <v>1800</v>
      </c>
      <c r="BF50" s="7774">
        <f t="shared" si="10"/>
        <v>1800</v>
      </c>
      <c r="BG50" s="7970">
        <f t="shared" si="11"/>
        <v>600</v>
      </c>
      <c r="BH50" s="8111" t="inlineStr">
        <is>
          <t>S/00</t>
        </is>
      </c>
      <c r="BI50" s="7771"/>
      <c r="BJ50" s="7976">
        <f>Overview!$E$7</f>
        <v>0</v>
      </c>
      <c r="BK50" s="7771"/>
      <c r="BL50" s="7981" t="str">
        <f t="shared" si="12"/>
        <v>Dasy6</v>
      </c>
      <c r="BM50" s="7976" t="str">
        <f>Overview!$P$153</f>
        <v/>
      </c>
      <c r="BN50" s="7771"/>
      <c r="BO50" s="7771"/>
      <c r="BP50" s="7769"/>
      <c r="BQ50" s="7988" t="inlineStr">
        <is>
          <t>N/A</t>
        </is>
      </c>
      <c r="BR50" s="7702"/>
      <c r="BS50" s="8293"/>
      <c r="BT50" s="7705"/>
      <c r="BU50" s="7702"/>
      <c r="BV50" s="7702"/>
      <c r="BW50" s="7702"/>
      <c r="BX50" s="7680"/>
      <c r="BY50" s="7702"/>
      <c r="BZ50" s="7702"/>
      <c r="CA50" s="7998"/>
      <c r="CB50" s="7702"/>
      <c r="CC50" s="7708"/>
      <c r="CD50" s="7796"/>
      <c r="CE50" s="7808"/>
      <c r="CF50" s="8157" t="inlineStr">
        <is>
          <t>D1800V2</t>
        </is>
      </c>
      <c r="CG50" s="8154">
        <v>39.299999999999997</v>
      </c>
      <c r="CH50" s="7803">
        <v>38.799999999999997</v>
      </c>
      <c r="CI50" s="7795">
        <v>5</v>
      </c>
      <c r="CJ50" s="7805"/>
      <c r="CK50" s="7795"/>
      <c r="CL50" s="7794" t="str">
        <f t="shared" si="15"/>
        <v/>
      </c>
      <c r="CM50" s="7754" t="str">
        <f>IF(CB688&lt;&gt;"",BU714,"")</f>
        <v/>
      </c>
      <c r="CN50" s="7754" t="str">
        <f>IF(CB688&lt;&gt;"",BV714,"")</f>
        <v/>
      </c>
      <c r="CO50" s="7754" t="str">
        <f>IF(CB688&lt;&gt;"",BW714,"")</f>
        <v/>
      </c>
      <c r="CP50" s="7754" t="str">
        <f>IF(CB688&lt;&gt;"",BX714,"")</f>
        <v/>
      </c>
      <c r="CQ50" s="7754" t="str">
        <f>IF(CB688&lt;&gt;"",BY714,"")</f>
        <v/>
      </c>
      <c r="CR50" s="7754" t="str">
        <f>IF(CB688&lt;&gt;"",BZ714,"")</f>
        <v/>
      </c>
      <c r="CS50" s="7754" t="str">
        <f>IF(CB688&lt;&gt;"",CA714,"")</f>
        <v/>
      </c>
      <c r="CT50" s="7754" t="str">
        <f>IF(CB688&lt;&gt;"",CB714,"")</f>
        <v/>
      </c>
      <c r="CU50" s="7754" t="str">
        <f>IF(CB688&lt;&gt;"",CC714,"")</f>
        <v/>
      </c>
      <c r="CV50" s="7674">
        <v>30</v>
      </c>
      <c r="CW50" s="7674">
        <v>10</v>
      </c>
      <c r="CX50" s="7980" t="str">
        <f>CB691</f>
        <v>Dasy6</v>
      </c>
      <c r="CY50" s="7980" t="str">
        <f>CB693</f>
        <v>EN/FCC/ISED</v>
      </c>
      <c r="CZ50" s="7702"/>
    </row>
    <row r="51" spans="1:104" ht="13.5" thickBot="1" x14ac:dyDescent="0.25">
      <c r="A51" s="7699"/>
      <c r="C51" s="7772"/>
      <c r="D51" s="7972" t="str">
        <f>IF(ISNUMBER(FIND("EN",CY52)),IF(ISNUMBER(FIND("FCC",CY52)),IF(ISNUMBER(FIND("ISED",CY52)),CONCATENATE(Overview!$V$10,";",Overview!$S$11,";",Overview!$S$12),CONCATENATE(Overview!$V$10,";",Overview!$S$11)),IF(ISNUMBER(FIND("ISED",CY52)),CONCATENATE(Overview!$V$10,";",Overview!$S$12),Overview!$V$10)),IF(ISNUMBER(FIND("FCC",CY52)),IF(ISNUMBER(FIND("ISED",CY52)),CONCATENATE(Overview!$S$11,";",Overview!$S$12),"IEEE Std 1528™"),Overview!$S$12))</f>
        <v>EN 62209-2;IEEE Std 1528™;IEC/IEEE 62209-1528</v>
      </c>
      <c r="E51" s="7972" t="str">
        <f>IF(ISNUMBER(FIND("EN",CY52)),IF(ISNUMBER(FIND("FCC",CY52)),IF(ISNUMBER(FIND("ISED",CY52)),CONCATENATE(Overview!$AB$10,";",Overview!$Y$11,";",Overview!$Y$12),CONCATENATE(Overview!$AB$10,";",Overview!$Y$11)),IF(ISNUMBER(FIND("ISED",CY52)),CONCATENATE(Overview!$AB$10,";",Overview!$Y$12),Overview!$AB$10)),IF(ISNUMBER(FIND("FCC",CY52)),IF(ISNUMBER(FIND("ISED",CY52)),CONCATENATE(Overview!$Y$11,";",Overview!$Y$12),"IEEE Std 1528™"),Overview!$Y$12))</f>
        <v>2010/A1:2019;2013;2020</v>
      </c>
      <c r="F51" s="7969" t="inlineStr">
        <is>
          <t>4.1</t>
        </is>
      </c>
      <c r="G51" s="7995"/>
      <c r="H51" s="7994"/>
      <c r="I51" s="7770"/>
      <c r="J51" s="7817"/>
      <c r="K51" s="7817"/>
      <c r="L51" s="7770"/>
      <c r="M51" s="7773"/>
      <c r="N51" s="7773"/>
      <c r="O51" s="7783"/>
      <c r="P51" s="7783"/>
      <c r="Q51" s="7783"/>
      <c r="R51" s="7773"/>
      <c r="S51" s="7773"/>
      <c r="T51" s="7983" t="str">
        <f t="shared" si="0"/>
        <v/>
      </c>
      <c r="U51" s="7773"/>
      <c r="V51" s="7974"/>
      <c r="W51" s="7773"/>
      <c r="X51" s="7773"/>
      <c r="Y51" s="7773"/>
      <c r="Z51" s="7770"/>
      <c r="AA51" s="7770"/>
      <c r="AB51" s="7819" t="str">
        <f t="shared" si="1"/>
        <v/>
      </c>
      <c r="AC51" s="7818"/>
      <c r="AD51" s="7770"/>
      <c r="AE51" s="7816" t="str">
        <f t="shared" si="2"/>
        <v>10-g</v>
      </c>
      <c r="AF51" s="7975" t="inlineStr">
        <is>
          <t>P</t>
        </is>
      </c>
      <c r="AG51" s="7782"/>
      <c r="AH51" s="7782"/>
      <c r="AI51" s="7782"/>
      <c r="AJ51" s="7773"/>
      <c r="AK51" s="7770"/>
      <c r="AL51" s="7773"/>
      <c r="AM51" s="7773"/>
      <c r="AN51" s="7820" t="str">
        <f t="shared" si="3"/>
        <v/>
      </c>
      <c r="AO51" s="7820" t="str">
        <f t="shared" si="4"/>
        <v/>
      </c>
      <c r="AP51" s="7820" t="str">
        <f t="shared" si="5"/>
        <v/>
      </c>
      <c r="AQ51" s="7820" t="str">
        <f t="shared" si="6"/>
        <v/>
      </c>
      <c r="AR51" s="7820" t="str">
        <f t="shared" si="7"/>
        <v/>
      </c>
      <c r="AS51" s="7781"/>
      <c r="AT51" s="7773"/>
      <c r="AU51" s="7773"/>
      <c r="AV51" s="7773"/>
      <c r="AW51" s="7773"/>
      <c r="AX51" s="7773"/>
      <c r="AY51" s="7773"/>
      <c r="AZ51" s="7773"/>
      <c r="BA51" s="7773"/>
      <c r="BB51" s="7773"/>
      <c r="BC51" s="7773"/>
      <c r="BD51" s="7971" t="str">
        <f t="shared" si="8"/>
        <v/>
      </c>
      <c r="BE51" s="7970">
        <f t="shared" si="9"/>
        <v>1800</v>
      </c>
      <c r="BF51" s="7774">
        <f t="shared" si="10"/>
        <v>1800</v>
      </c>
      <c r="BG51" s="7970">
        <f t="shared" si="11"/>
        <v>600</v>
      </c>
      <c r="BH51" s="8111" t="inlineStr">
        <is>
          <t>S/00</t>
        </is>
      </c>
      <c r="BI51" s="7771"/>
      <c r="BJ51" s="7976">
        <f>Overview!$E$7</f>
        <v>0</v>
      </c>
      <c r="BK51" s="7771"/>
      <c r="BL51" s="7981" t="str">
        <f t="shared" si="12"/>
        <v>Dasy6</v>
      </c>
      <c r="BM51" s="7976" t="str">
        <f>Overview!$P$153</f>
        <v/>
      </c>
      <c r="BN51" s="7771"/>
      <c r="BO51" s="7771"/>
      <c r="BP51" s="7769"/>
      <c r="BQ51" s="7988" t="inlineStr">
        <is>
          <t>N/A</t>
        </is>
      </c>
      <c r="BR51" s="7702"/>
      <c r="BS51" s="8293"/>
      <c r="BT51" s="7705"/>
      <c r="BU51" s="7690"/>
      <c r="BV51" s="7686" t="inlineStr">
        <is>
          <t>Medida SAR</t>
        </is>
      </c>
      <c r="BW51" s="7691" t="inlineStr">
        <is>
          <t>Valor en antena</t>
        </is>
      </c>
      <c r="BX51" s="7691" t="inlineStr">
        <is>
          <t>SAR 1W</t>
        </is>
      </c>
      <c r="BY51" s="7691" t="inlineStr">
        <is>
          <t>SAR W/g</t>
        </is>
      </c>
      <c r="BZ51" s="7691" t="inlineStr">
        <is>
          <t>Desviacion (%)</t>
        </is>
      </c>
      <c r="CA51" s="7692" t="inlineStr">
        <is>
          <t>Veredicto</t>
        </is>
      </c>
      <c r="CB51" s="7703"/>
      <c r="CC51" s="7709"/>
      <c r="CD51" s="7796"/>
      <c r="CE51" s="7808"/>
      <c r="CF51" s="8157"/>
      <c r="CG51" s="8154">
        <v>20.7</v>
      </c>
      <c r="CH51" s="7803">
        <v>20.399999999999999</v>
      </c>
      <c r="CI51" s="7795"/>
      <c r="CJ51" s="7805"/>
      <c r="CK51" s="7795"/>
      <c r="CL51" s="7794" t="str">
        <f t="shared" si="15"/>
        <v/>
      </c>
      <c r="CM51" s="7754" t="str">
        <f>IF(CB719&lt;&gt;"",BU744,"")</f>
        <v/>
      </c>
      <c r="CN51" s="7754" t="str">
        <f>IF(CB719&lt;&gt;"",BV744,"")</f>
        <v/>
      </c>
      <c r="CO51" s="7754" t="str">
        <f>IF(CB719&lt;&gt;"",BW744,"")</f>
        <v/>
      </c>
      <c r="CP51" s="7754" t="str">
        <f>IF(CB719&lt;&gt;"",BX744,"")</f>
        <v/>
      </c>
      <c r="CQ51" s="7754" t="str">
        <f>IF(CB719&lt;&gt;"",BY744,"")</f>
        <v/>
      </c>
      <c r="CR51" s="7754" t="str">
        <f>IF(CB719&lt;&gt;"",BZ744,"")</f>
        <v/>
      </c>
      <c r="CS51" s="7754" t="str">
        <f>IF(CB719&lt;&gt;"",CA744,"")</f>
        <v/>
      </c>
      <c r="CT51" s="7754" t="str">
        <f>IF(CB719&lt;&gt;"",CB744,"")</f>
        <v/>
      </c>
      <c r="CU51" s="7754" t="str">
        <f>IF(CB719&lt;&gt;"",CC744,"")</f>
        <v/>
      </c>
      <c r="CV51" s="7674">
        <v>30</v>
      </c>
      <c r="CW51" s="7674">
        <v>10</v>
      </c>
      <c r="CX51" s="7980" t="str">
        <f>CB722</f>
        <v>Dasy6</v>
      </c>
      <c r="CY51" s="7980" t="str">
        <f>CB724</f>
        <v>EN/FCC/ISED</v>
      </c>
      <c r="CZ51" s="7702"/>
    </row>
    <row r="52" spans="1:104" x14ac:dyDescent="0.2">
      <c r="A52" s="7699"/>
      <c r="C52" s="7772"/>
      <c r="D52" s="7972" t="str">
        <f>IF(ISNUMBER(FIND("EN",CY53)),IF(ISNUMBER(FIND("FCC",CY53)),IF(ISNUMBER(FIND("ISED",CY53)),CONCATENATE(Overview!$V$10,";",Overview!$S$11,";",Overview!$S$12),CONCATENATE(Overview!$V$10,";",Overview!$S$11)),IF(ISNUMBER(FIND("ISED",CY53)),CONCATENATE(Overview!$V$10,";",Overview!$S$12),Overview!$V$10)),IF(ISNUMBER(FIND("FCC",CY53)),IF(ISNUMBER(FIND("ISED",CY53)),CONCATENATE(Overview!$S$11,";",Overview!$S$12),"IEEE Std 1528™"),Overview!$S$12))</f>
        <v>EN 62209-2;IEEE Std 1528™;IEC/IEEE 62209-1528</v>
      </c>
      <c r="E52" s="7972" t="str">
        <f>IF(ISNUMBER(FIND("EN",CY53)),IF(ISNUMBER(FIND("FCC",CY53)),IF(ISNUMBER(FIND("ISED",CY53)),CONCATENATE(Overview!$AB$10,";",Overview!$Y$11,";",Overview!$Y$12),CONCATENATE(Overview!$AB$10,";",Overview!$Y$11)),IF(ISNUMBER(FIND("ISED",CY53)),CONCATENATE(Overview!$AB$10,";",Overview!$Y$12),Overview!$AB$10)),IF(ISNUMBER(FIND("FCC",CY53)),IF(ISNUMBER(FIND("ISED",CY53)),CONCATENATE(Overview!$Y$11,";",Overview!$Y$12),"IEEE Std 1528™"),Overview!$Y$12))</f>
        <v>2010/A1:2019;2013;2020</v>
      </c>
      <c r="F52" s="7969" t="inlineStr">
        <is>
          <t>4.1</t>
        </is>
      </c>
      <c r="G52" s="7995"/>
      <c r="H52" s="7994"/>
      <c r="I52" s="7770"/>
      <c r="J52" s="7817"/>
      <c r="K52" s="7817"/>
      <c r="L52" s="7770"/>
      <c r="M52" s="7773"/>
      <c r="N52" s="7773"/>
      <c r="O52" s="7783"/>
      <c r="P52" s="7783"/>
      <c r="Q52" s="7783"/>
      <c r="R52" s="7773"/>
      <c r="S52" s="7773"/>
      <c r="T52" s="7983" t="str">
        <f t="shared" si="0"/>
        <v/>
      </c>
      <c r="U52" s="7773"/>
      <c r="V52" s="7974"/>
      <c r="W52" s="7773"/>
      <c r="X52" s="7773"/>
      <c r="Y52" s="7773"/>
      <c r="Z52" s="7770"/>
      <c r="AA52" s="7770"/>
      <c r="AB52" s="7819" t="str">
        <f t="shared" si="1"/>
        <v/>
      </c>
      <c r="AC52" s="7818"/>
      <c r="AD52" s="7770"/>
      <c r="AE52" s="7816" t="str">
        <f t="shared" si="2"/>
        <v>10-g</v>
      </c>
      <c r="AF52" s="7975" t="inlineStr">
        <is>
          <t>P</t>
        </is>
      </c>
      <c r="AG52" s="7782"/>
      <c r="AH52" s="7782"/>
      <c r="AI52" s="7782"/>
      <c r="AJ52" s="7773"/>
      <c r="AK52" s="7770"/>
      <c r="AL52" s="7773"/>
      <c r="AM52" s="7773"/>
      <c r="AN52" s="7820" t="str">
        <f t="shared" si="3"/>
        <v/>
      </c>
      <c r="AO52" s="7820" t="str">
        <f t="shared" si="4"/>
        <v/>
      </c>
      <c r="AP52" s="7820" t="str">
        <f t="shared" si="5"/>
        <v/>
      </c>
      <c r="AQ52" s="7820" t="str">
        <f t="shared" si="6"/>
        <v/>
      </c>
      <c r="AR52" s="7820" t="str">
        <f t="shared" si="7"/>
        <v/>
      </c>
      <c r="AS52" s="7781"/>
      <c r="AT52" s="7773"/>
      <c r="AU52" s="7773"/>
      <c r="AV52" s="7773"/>
      <c r="AW52" s="7773"/>
      <c r="AX52" s="7773"/>
      <c r="AY52" s="7773"/>
      <c r="AZ52" s="7773"/>
      <c r="BA52" s="7773"/>
      <c r="BB52" s="7773"/>
      <c r="BC52" s="7773"/>
      <c r="BD52" s="7971" t="str">
        <f t="shared" si="8"/>
        <v/>
      </c>
      <c r="BE52" s="7970">
        <f t="shared" si="9"/>
        <v>1800</v>
      </c>
      <c r="BF52" s="7774">
        <f t="shared" si="10"/>
        <v>1800</v>
      </c>
      <c r="BG52" s="7970">
        <f t="shared" si="11"/>
        <v>600</v>
      </c>
      <c r="BH52" s="8111" t="inlineStr">
        <is>
          <t>S/00</t>
        </is>
      </c>
      <c r="BI52" s="7771"/>
      <c r="BJ52" s="7976">
        <f>Overview!$E$7</f>
        <v>0</v>
      </c>
      <c r="BK52" s="7771"/>
      <c r="BL52" s="7981" t="str">
        <f t="shared" si="12"/>
        <v>Dasy6</v>
      </c>
      <c r="BM52" s="7976" t="str">
        <f>Overview!$P$153</f>
        <v/>
      </c>
      <c r="BN52" s="7771"/>
      <c r="BO52" s="7771"/>
      <c r="BP52" s="7769"/>
      <c r="BQ52" s="7988" t="inlineStr">
        <is>
          <t>N/A</t>
        </is>
      </c>
      <c r="BR52" s="7702"/>
      <c r="BS52" s="8293"/>
      <c r="BT52" s="7705"/>
      <c r="BU52" s="7719" t="inlineStr">
        <is>
          <t>SAR(1g)</t>
        </is>
      </c>
      <c r="BV52" s="7693"/>
      <c r="BW52" s="7713">
        <f>POWER(10,(((10*LOG10(BW44))+(AVERAGE(BX48:BX49)-BX45))/10))</f>
        <v>250.00000000000011</v>
      </c>
      <c r="BX52" s="8161">
        <f>CD34</f>
        <v>10.9</v>
      </c>
      <c r="BY52" s="7713">
        <f>BV52*1000/BW52</f>
        <v>0</v>
      </c>
      <c r="BZ52" s="7713">
        <f>((BY52-BX52)*100)/BX52</f>
        <v>-100</v>
      </c>
      <c r="CA52" s="7715" t="str">
        <f>IF(ABS(BZ52)&lt;10,"Válido","No Válido")</f>
        <v>No Válido</v>
      </c>
      <c r="CB52" s="7703"/>
      <c r="CC52" s="7709"/>
      <c r="CD52" s="7796"/>
      <c r="CE52" s="7808"/>
      <c r="CF52" s="8157" t="inlineStr">
        <is>
          <t>D2000V2</t>
        </is>
      </c>
      <c r="CG52" s="8154">
        <v>41</v>
      </c>
      <c r="CH52" s="7803">
        <v>42.1</v>
      </c>
      <c r="CI52" s="7795">
        <v>6</v>
      </c>
      <c r="CJ52" s="7805"/>
      <c r="CK52" s="7795"/>
      <c r="CL52" s="7794" t="str">
        <f t="shared" si="15"/>
        <v/>
      </c>
      <c r="CM52" s="7754" t="str">
        <f>IF(CB719&lt;&gt;"",BU745,"")</f>
        <v/>
      </c>
      <c r="CN52" s="7754" t="str">
        <f>IF(CB719&lt;&gt;"",BV745,"")</f>
        <v/>
      </c>
      <c r="CO52" s="7754" t="str">
        <f>IF(CB719&lt;&gt;"",BW745,"")</f>
        <v/>
      </c>
      <c r="CP52" s="7754" t="str">
        <f>IF(CB719&lt;&gt;"",BX745,"")</f>
        <v/>
      </c>
      <c r="CQ52" s="7754" t="str">
        <f>IF(CB719&lt;&gt;"",BY745,"")</f>
        <v/>
      </c>
      <c r="CR52" s="7754" t="str">
        <f>IF(CB719&lt;&gt;"",BZ745,"")</f>
        <v/>
      </c>
      <c r="CS52" s="7754" t="str">
        <f>IF(CB719&lt;&gt;"",CA745,"")</f>
        <v/>
      </c>
      <c r="CT52" s="7754" t="str">
        <f>IF(CB719&lt;&gt;"",CB745,"")</f>
        <v/>
      </c>
      <c r="CU52" s="7754" t="str">
        <f>IF(CB719&lt;&gt;"",CC745,"")</f>
        <v/>
      </c>
      <c r="CV52" s="7674">
        <v>30</v>
      </c>
      <c r="CW52" s="7674">
        <v>10</v>
      </c>
      <c r="CX52" s="7980" t="str">
        <f>CB722</f>
        <v>Dasy6</v>
      </c>
      <c r="CY52" s="7980" t="str">
        <f>CB724</f>
        <v>EN/FCC/ISED</v>
      </c>
      <c r="CZ52" s="7702"/>
    </row>
    <row r="53" spans="1:104" ht="13.5" thickBot="1" x14ac:dyDescent="0.25">
      <c r="A53" s="7699"/>
      <c r="C53" s="7772"/>
      <c r="D53" s="7972" t="str">
        <f>IF(ISNUMBER(FIND("EN",CY54)),IF(ISNUMBER(FIND("FCC",CY54)),IF(ISNUMBER(FIND("ISED",CY54)),CONCATENATE(Overview!$V$10,";",Overview!$S$11,";",Overview!$S$12),CONCATENATE(Overview!$V$10,";",Overview!$S$11)),IF(ISNUMBER(FIND("ISED",CY54)),CONCATENATE(Overview!$V$10,";",Overview!$S$12),Overview!$V$10)),IF(ISNUMBER(FIND("FCC",CY54)),IF(ISNUMBER(FIND("ISED",CY54)),CONCATENATE(Overview!$S$11,";",Overview!$S$12),"IEEE Std 1528™"),Overview!$S$12))</f>
        <v>EN 62209-2;IEEE Std 1528™;IEC/IEEE 62209-1528</v>
      </c>
      <c r="E53" s="7972" t="str">
        <f>IF(ISNUMBER(FIND("EN",CY54)),IF(ISNUMBER(FIND("FCC",CY54)),IF(ISNUMBER(FIND("ISED",CY54)),CONCATENATE(Overview!$AB$10,";",Overview!$Y$11,";",Overview!$Y$12),CONCATENATE(Overview!$AB$10,";",Overview!$Y$11)),IF(ISNUMBER(FIND("ISED",CY54)),CONCATENATE(Overview!$AB$10,";",Overview!$Y$12),Overview!$AB$10)),IF(ISNUMBER(FIND("FCC",CY54)),IF(ISNUMBER(FIND("ISED",CY54)),CONCATENATE(Overview!$Y$11,";",Overview!$Y$12),"IEEE Std 1528™"),Overview!$Y$12))</f>
        <v>2010/A1:2019;2013;2020</v>
      </c>
      <c r="F53" s="7969" t="inlineStr">
        <is>
          <t>4.1</t>
        </is>
      </c>
      <c r="G53" s="7995"/>
      <c r="H53" s="7994"/>
      <c r="I53" s="7770"/>
      <c r="J53" s="7817"/>
      <c r="K53" s="7817"/>
      <c r="L53" s="7770"/>
      <c r="M53" s="7773"/>
      <c r="N53" s="7773"/>
      <c r="O53" s="7783"/>
      <c r="P53" s="7783"/>
      <c r="Q53" s="7783"/>
      <c r="R53" s="7773"/>
      <c r="S53" s="7773"/>
      <c r="T53" s="7983" t="str">
        <f t="shared" si="0"/>
        <v/>
      </c>
      <c r="U53" s="7773"/>
      <c r="V53" s="7974"/>
      <c r="W53" s="7773"/>
      <c r="X53" s="7773"/>
      <c r="Y53" s="7773"/>
      <c r="Z53" s="7770"/>
      <c r="AA53" s="7770"/>
      <c r="AB53" s="7819" t="str">
        <f t="shared" si="1"/>
        <v/>
      </c>
      <c r="AC53" s="7818"/>
      <c r="AD53" s="7770"/>
      <c r="AE53" s="7816" t="str">
        <f t="shared" si="2"/>
        <v>10-g</v>
      </c>
      <c r="AF53" s="7975" t="inlineStr">
        <is>
          <t>P</t>
        </is>
      </c>
      <c r="AG53" s="7782"/>
      <c r="AH53" s="7782"/>
      <c r="AI53" s="7782"/>
      <c r="AJ53" s="7773"/>
      <c r="AK53" s="7770"/>
      <c r="AL53" s="7773"/>
      <c r="AM53" s="7773"/>
      <c r="AN53" s="7820" t="str">
        <f t="shared" si="3"/>
        <v/>
      </c>
      <c r="AO53" s="7820" t="str">
        <f t="shared" si="4"/>
        <v/>
      </c>
      <c r="AP53" s="7820" t="str">
        <f t="shared" si="5"/>
        <v/>
      </c>
      <c r="AQ53" s="7820" t="str">
        <f t="shared" si="6"/>
        <v/>
      </c>
      <c r="AR53" s="7820" t="str">
        <f t="shared" si="7"/>
        <v/>
      </c>
      <c r="AS53" s="7781"/>
      <c r="AT53" s="7773"/>
      <c r="AU53" s="7773"/>
      <c r="AV53" s="7773"/>
      <c r="AW53" s="7773"/>
      <c r="AX53" s="7773"/>
      <c r="AY53" s="7773"/>
      <c r="AZ53" s="7773"/>
      <c r="BA53" s="7773"/>
      <c r="BB53" s="7773"/>
      <c r="BC53" s="7773"/>
      <c r="BD53" s="7971" t="str">
        <f t="shared" si="8"/>
        <v/>
      </c>
      <c r="BE53" s="7970">
        <f t="shared" si="9"/>
        <v>1800</v>
      </c>
      <c r="BF53" s="7774">
        <f t="shared" si="10"/>
        <v>1800</v>
      </c>
      <c r="BG53" s="7970">
        <f t="shared" si="11"/>
        <v>600</v>
      </c>
      <c r="BH53" s="8111" t="inlineStr">
        <is>
          <t>S/00</t>
        </is>
      </c>
      <c r="BI53" s="7771"/>
      <c r="BJ53" s="7976">
        <f>Overview!$E$7</f>
        <v>0</v>
      </c>
      <c r="BK53" s="7771"/>
      <c r="BL53" s="7981" t="str">
        <f t="shared" si="12"/>
        <v>Dasy6</v>
      </c>
      <c r="BM53" s="7976" t="str">
        <f>Overview!$P$153</f>
        <v/>
      </c>
      <c r="BN53" s="7771"/>
      <c r="BO53" s="7771"/>
      <c r="BP53" s="7769"/>
      <c r="BQ53" s="7988" t="inlineStr">
        <is>
          <t>N/A</t>
        </is>
      </c>
      <c r="BR53" s="7702"/>
      <c r="BS53" s="8293"/>
      <c r="BT53" s="7705"/>
      <c r="BU53" s="7720" t="inlineStr">
        <is>
          <t>SAR(10g)</t>
        </is>
      </c>
      <c r="BV53" s="7694"/>
      <c r="BW53" s="7714">
        <f>POWER(10,(((10*LOG10(BW44))+(AVERAGE(BX48:BX49)-BX45))/10))</f>
        <v>250.00000000000011</v>
      </c>
      <c r="BX53" s="8162">
        <f>CD35</f>
        <v>7.01</v>
      </c>
      <c r="BY53" s="7714">
        <f>BV53*1000/BW53</f>
        <v>0</v>
      </c>
      <c r="BZ53" s="7714">
        <f>((BY53-BX53)*100)/BX53</f>
        <v>-100</v>
      </c>
      <c r="CA53" s="7716" t="str">
        <f>IF(ABS(BZ53)&lt;10,"Válido","No Válido")</f>
        <v>No Válido</v>
      </c>
      <c r="CB53" s="7703"/>
      <c r="CC53" s="7709"/>
      <c r="CD53" s="7796"/>
      <c r="CE53" s="7808"/>
      <c r="CF53" s="8157"/>
      <c r="CG53" s="8154">
        <v>21.5</v>
      </c>
      <c r="CH53" s="7803">
        <v>21.9</v>
      </c>
      <c r="CI53" s="7795"/>
      <c r="CJ53" s="7805"/>
      <c r="CK53" s="7795"/>
      <c r="CL53" s="7794" t="str">
        <f t="shared" si="15"/>
        <v/>
      </c>
      <c r="CM53" s="7754" t="str">
        <f>IF(CB750&lt;&gt;"",BU775,"")</f>
        <v/>
      </c>
      <c r="CN53" s="7754" t="str">
        <f>IF(CB750&lt;&gt;"",BV775,"")</f>
        <v/>
      </c>
      <c r="CO53" s="7754" t="str">
        <f>IF(CB750&lt;&gt;"",BW775,"")</f>
        <v/>
      </c>
      <c r="CP53" s="7754" t="str">
        <f>IF(CB750&lt;&gt;"",BX775,"")</f>
        <v/>
      </c>
      <c r="CQ53" s="7754" t="str">
        <f>IF(CB750&lt;&gt;"",BY775,"")</f>
        <v/>
      </c>
      <c r="CR53" s="7754" t="str">
        <f>IF(CB750&lt;&gt;"",BZ775,"")</f>
        <v/>
      </c>
      <c r="CS53" s="7754" t="str">
        <f>IF(CB750&lt;&gt;"",CA775,"")</f>
        <v/>
      </c>
      <c r="CT53" s="7754" t="str">
        <f>IF(CB750&lt;&gt;"",CB775,"")</f>
        <v/>
      </c>
      <c r="CU53" s="7754" t="str">
        <f>IF(CB750&lt;&gt;"",CC775,"")</f>
        <v/>
      </c>
      <c r="CV53" s="7674">
        <v>30</v>
      </c>
      <c r="CW53" s="7674">
        <v>10</v>
      </c>
      <c r="CX53" s="7980" t="str">
        <f>CB753</f>
        <v>Dasy6</v>
      </c>
      <c r="CY53" s="7980" t="str">
        <f>CB755</f>
        <v>EN/FCC/ISED</v>
      </c>
      <c r="CZ53" s="7702"/>
    </row>
    <row r="54" spans="1:104" ht="13.5" thickBot="1" x14ac:dyDescent="0.25">
      <c r="A54" s="7699"/>
      <c r="C54" s="7772"/>
      <c r="D54" s="7972" t="str">
        <f>IF(ISNUMBER(FIND("EN",CY55)),IF(ISNUMBER(FIND("FCC",CY55)),IF(ISNUMBER(FIND("ISED",CY55)),CONCATENATE(Overview!$V$10,";",Overview!$S$11,";",Overview!$S$12),CONCATENATE(Overview!$V$10,";",Overview!$S$11)),IF(ISNUMBER(FIND("ISED",CY55)),CONCATENATE(Overview!$V$10,";",Overview!$S$12),Overview!$V$10)),IF(ISNUMBER(FIND("FCC",CY55)),IF(ISNUMBER(FIND("ISED",CY55)),CONCATENATE(Overview!$S$11,";",Overview!$S$12),"IEEE Std 1528™"),Overview!$S$12))</f>
        <v>EN 62209-2;IEEE Std 1528™;IEC/IEEE 62209-1528</v>
      </c>
      <c r="E54" s="7972" t="str">
        <f>IF(ISNUMBER(FIND("EN",CY55)),IF(ISNUMBER(FIND("FCC",CY55)),IF(ISNUMBER(FIND("ISED",CY55)),CONCATENATE(Overview!$AB$10,";",Overview!$Y$11,";",Overview!$Y$12),CONCATENATE(Overview!$AB$10,";",Overview!$Y$11)),IF(ISNUMBER(FIND("ISED",CY55)),CONCATENATE(Overview!$AB$10,";",Overview!$Y$12),Overview!$AB$10)),IF(ISNUMBER(FIND("FCC",CY55)),IF(ISNUMBER(FIND("ISED",CY55)),CONCATENATE(Overview!$Y$11,";",Overview!$Y$12),"IEEE Std 1528™"),Overview!$Y$12))</f>
        <v>2010/A1:2019;2013;2020</v>
      </c>
      <c r="F54" s="7969" t="inlineStr">
        <is>
          <t>4.1</t>
        </is>
      </c>
      <c r="G54" s="7995"/>
      <c r="H54" s="7994"/>
      <c r="I54" s="7770"/>
      <c r="J54" s="7817"/>
      <c r="K54" s="7817"/>
      <c r="L54" s="7770"/>
      <c r="M54" s="7773"/>
      <c r="N54" s="7773"/>
      <c r="O54" s="7783"/>
      <c r="P54" s="7783"/>
      <c r="Q54" s="7783"/>
      <c r="R54" s="7773"/>
      <c r="S54" s="7773"/>
      <c r="T54" s="7983" t="str">
        <f t="shared" si="0"/>
        <v/>
      </c>
      <c r="U54" s="7773"/>
      <c r="V54" s="7974"/>
      <c r="W54" s="7773"/>
      <c r="X54" s="7773"/>
      <c r="Y54" s="7773"/>
      <c r="Z54" s="7770"/>
      <c r="AA54" s="7770"/>
      <c r="AB54" s="7819" t="str">
        <f t="shared" si="1"/>
        <v/>
      </c>
      <c r="AC54" s="7818"/>
      <c r="AD54" s="7770"/>
      <c r="AE54" s="7816" t="str">
        <f t="shared" si="2"/>
        <v>10-g</v>
      </c>
      <c r="AF54" s="7975" t="inlineStr">
        <is>
          <t>P</t>
        </is>
      </c>
      <c r="AG54" s="7782"/>
      <c r="AH54" s="7782"/>
      <c r="AI54" s="7782"/>
      <c r="AJ54" s="7773"/>
      <c r="AK54" s="7770"/>
      <c r="AL54" s="7773"/>
      <c r="AM54" s="7773"/>
      <c r="AN54" s="7820" t="str">
        <f t="shared" si="3"/>
        <v/>
      </c>
      <c r="AO54" s="7820" t="str">
        <f t="shared" si="4"/>
        <v/>
      </c>
      <c r="AP54" s="7820" t="str">
        <f t="shared" si="5"/>
        <v/>
      </c>
      <c r="AQ54" s="7820" t="str">
        <f t="shared" si="6"/>
        <v/>
      </c>
      <c r="AR54" s="7820" t="str">
        <f t="shared" si="7"/>
        <v/>
      </c>
      <c r="AS54" s="7781"/>
      <c r="AT54" s="7773"/>
      <c r="AU54" s="7773"/>
      <c r="AV54" s="7773"/>
      <c r="AW54" s="7773"/>
      <c r="AX54" s="7773"/>
      <c r="AY54" s="7773"/>
      <c r="AZ54" s="7773"/>
      <c r="BA54" s="7773"/>
      <c r="BB54" s="7773"/>
      <c r="BC54" s="7773"/>
      <c r="BD54" s="7971" t="str">
        <f t="shared" si="8"/>
        <v/>
      </c>
      <c r="BE54" s="7970">
        <f t="shared" si="9"/>
        <v>1800</v>
      </c>
      <c r="BF54" s="7774">
        <f t="shared" si="10"/>
        <v>1800</v>
      </c>
      <c r="BG54" s="7970">
        <f t="shared" si="11"/>
        <v>600</v>
      </c>
      <c r="BH54" s="8111" t="inlineStr">
        <is>
          <t>S/00</t>
        </is>
      </c>
      <c r="BI54" s="7771"/>
      <c r="BJ54" s="7976">
        <f>Overview!$E$7</f>
        <v>0</v>
      </c>
      <c r="BK54" s="7771"/>
      <c r="BL54" s="7981" t="str">
        <f t="shared" si="12"/>
        <v>Dasy6</v>
      </c>
      <c r="BM54" s="7976" t="str">
        <f>Overview!$P$153</f>
        <v/>
      </c>
      <c r="BN54" s="7771"/>
      <c r="BO54" s="7771"/>
      <c r="BP54" s="7769"/>
      <c r="BQ54" s="7988" t="inlineStr">
        <is>
          <t>N/A</t>
        </is>
      </c>
      <c r="BR54" s="7702"/>
      <c r="BS54" s="8293"/>
      <c r="BT54" s="7705"/>
      <c r="BU54" s="7702"/>
      <c r="BV54" s="7702"/>
      <c r="BW54" s="7702"/>
      <c r="BX54" s="7702"/>
      <c r="BY54" s="7726"/>
      <c r="BZ54" s="7726"/>
      <c r="CA54" s="7726"/>
      <c r="CB54" s="7726"/>
      <c r="CC54" s="7734"/>
      <c r="CD54" s="7796"/>
      <c r="CE54" s="7808"/>
      <c r="CF54" s="8158" t="inlineStr">
        <is>
          <t>D2300V2</t>
        </is>
      </c>
      <c r="CG54" s="8154">
        <v>48.6</v>
      </c>
      <c r="CH54" s="7803">
        <v>48</v>
      </c>
      <c r="CI54" s="7795">
        <v>7</v>
      </c>
      <c r="CJ54" s="7805"/>
      <c r="CK54" s="7795"/>
      <c r="CL54" s="7794" t="str">
        <f t="shared" si="15"/>
        <v/>
      </c>
      <c r="CM54" s="7754" t="str">
        <f>IF(CB750&lt;&gt;"",BU776,"")</f>
        <v/>
      </c>
      <c r="CN54" s="7754" t="str">
        <f>IF(CB750&lt;&gt;"",BV776,"")</f>
        <v/>
      </c>
      <c r="CO54" s="7754" t="str">
        <f>IF(CB750&lt;&gt;"",BW776,"")</f>
        <v/>
      </c>
      <c r="CP54" s="7754" t="str">
        <f>IF(CB750&lt;&gt;"",BX776,"")</f>
        <v/>
      </c>
      <c r="CQ54" s="7754" t="str">
        <f>IF(CB750&lt;&gt;"",BY776,"")</f>
        <v/>
      </c>
      <c r="CR54" s="7754" t="str">
        <f>IF(CB750&lt;&gt;"",BZ776,"")</f>
        <v/>
      </c>
      <c r="CS54" s="7754" t="str">
        <f>IF(CB750&lt;&gt;"",CA776,"")</f>
        <v/>
      </c>
      <c r="CT54" s="7754" t="str">
        <f>IF(CB750&lt;&gt;"",CB776,"")</f>
        <v/>
      </c>
      <c r="CU54" s="7754" t="str">
        <f>IF(CB750&lt;&gt;"",CC776,"")</f>
        <v/>
      </c>
      <c r="CV54" s="7674">
        <v>30</v>
      </c>
      <c r="CW54" s="7674">
        <v>10</v>
      </c>
      <c r="CX54" s="7980" t="str">
        <f>CB753</f>
        <v>Dasy6</v>
      </c>
      <c r="CY54" s="7980" t="str">
        <f>CB755</f>
        <v>EN/FCC/ISED</v>
      </c>
      <c r="CZ54" s="7702"/>
    </row>
    <row r="55" spans="1:104" ht="26.25" thickBot="1" x14ac:dyDescent="0.25">
      <c r="A55" s="7699"/>
      <c r="C55" s="7772"/>
      <c r="D55" s="7972" t="str">
        <f>IF(ISNUMBER(FIND("EN",CY56)),IF(ISNUMBER(FIND("FCC",CY56)),IF(ISNUMBER(FIND("ISED",CY56)),CONCATENATE(Overview!$V$10,";",Overview!$S$11,";",Overview!$S$12),CONCATENATE(Overview!$V$10,";",Overview!$S$11)),IF(ISNUMBER(FIND("ISED",CY56)),CONCATENATE(Overview!$V$10,";",Overview!$S$12),Overview!$V$10)),IF(ISNUMBER(FIND("FCC",CY56)),IF(ISNUMBER(FIND("ISED",CY56)),CONCATENATE(Overview!$S$11,";",Overview!$S$12),"IEEE Std 1528™"),Overview!$S$12))</f>
        <v>EN 62209-2;IEEE Std 1528™;IEC/IEEE 62209-1528</v>
      </c>
      <c r="E55" s="7972" t="str">
        <f>IF(ISNUMBER(FIND("EN",CY56)),IF(ISNUMBER(FIND("FCC",CY56)),IF(ISNUMBER(FIND("ISED",CY56)),CONCATENATE(Overview!$AB$10,";",Overview!$Y$11,";",Overview!$Y$12),CONCATENATE(Overview!$AB$10,";",Overview!$Y$11)),IF(ISNUMBER(FIND("ISED",CY56)),CONCATENATE(Overview!$AB$10,";",Overview!$Y$12),Overview!$AB$10)),IF(ISNUMBER(FIND("FCC",CY56)),IF(ISNUMBER(FIND("ISED",CY56)),CONCATENATE(Overview!$Y$11,";",Overview!$Y$12),"IEEE Std 1528™"),Overview!$Y$12))</f>
        <v>2010/A1:2019;2013;2020</v>
      </c>
      <c r="F55" s="7969" t="inlineStr">
        <is>
          <t>4.1</t>
        </is>
      </c>
      <c r="G55" s="7995"/>
      <c r="H55" s="7994"/>
      <c r="I55" s="7770"/>
      <c r="J55" s="7817"/>
      <c r="K55" s="7817"/>
      <c r="L55" s="7770"/>
      <c r="M55" s="7773"/>
      <c r="N55" s="7773"/>
      <c r="O55" s="7783"/>
      <c r="P55" s="7783"/>
      <c r="Q55" s="7783"/>
      <c r="R55" s="7773"/>
      <c r="S55" s="7773"/>
      <c r="T55" s="7983" t="str">
        <f t="shared" si="0"/>
        <v/>
      </c>
      <c r="U55" s="7773"/>
      <c r="V55" s="7974"/>
      <c r="W55" s="7773"/>
      <c r="X55" s="7773"/>
      <c r="Y55" s="7773"/>
      <c r="Z55" s="7770"/>
      <c r="AA55" s="7770"/>
      <c r="AB55" s="7819" t="str">
        <f t="shared" si="1"/>
        <v/>
      </c>
      <c r="AC55" s="7818"/>
      <c r="AD55" s="7770"/>
      <c r="AE55" s="7816" t="str">
        <f t="shared" si="2"/>
        <v>10-g</v>
      </c>
      <c r="AF55" s="7975" t="inlineStr">
        <is>
          <t>P</t>
        </is>
      </c>
      <c r="AG55" s="7782"/>
      <c r="AH55" s="7782"/>
      <c r="AI55" s="7782"/>
      <c r="AJ55" s="7773"/>
      <c r="AK55" s="7770"/>
      <c r="AL55" s="7773"/>
      <c r="AM55" s="7773"/>
      <c r="AN55" s="7820" t="str">
        <f t="shared" si="3"/>
        <v/>
      </c>
      <c r="AO55" s="7820" t="str">
        <f t="shared" si="4"/>
        <v/>
      </c>
      <c r="AP55" s="7820" t="str">
        <f t="shared" si="5"/>
        <v/>
      </c>
      <c r="AQ55" s="7820" t="str">
        <f t="shared" si="6"/>
        <v/>
      </c>
      <c r="AR55" s="7820" t="str">
        <f t="shared" si="7"/>
        <v/>
      </c>
      <c r="AS55" s="7781"/>
      <c r="AT55" s="7773"/>
      <c r="AU55" s="7773"/>
      <c r="AV55" s="7773"/>
      <c r="AW55" s="7773"/>
      <c r="AX55" s="7773"/>
      <c r="AY55" s="7773"/>
      <c r="AZ55" s="7773"/>
      <c r="BA55" s="7773"/>
      <c r="BB55" s="7773"/>
      <c r="BC55" s="7773"/>
      <c r="BD55" s="7971" t="str">
        <f t="shared" si="8"/>
        <v/>
      </c>
      <c r="BE55" s="7970">
        <f t="shared" si="9"/>
        <v>1800</v>
      </c>
      <c r="BF55" s="7774">
        <f t="shared" si="10"/>
        <v>1800</v>
      </c>
      <c r="BG55" s="7970">
        <f t="shared" si="11"/>
        <v>600</v>
      </c>
      <c r="BH55" s="8111" t="inlineStr">
        <is>
          <t>S/00</t>
        </is>
      </c>
      <c r="BI55" s="7771"/>
      <c r="BJ55" s="7976">
        <f>Overview!$E$7</f>
        <v>0</v>
      </c>
      <c r="BK55" s="7771"/>
      <c r="BL55" s="7981" t="str">
        <f t="shared" si="12"/>
        <v>Dasy6</v>
      </c>
      <c r="BM55" s="7976" t="str">
        <f>Overview!$P$153</f>
        <v/>
      </c>
      <c r="BN55" s="7771"/>
      <c r="BO55" s="7771"/>
      <c r="BP55" s="7769"/>
      <c r="BQ55" s="7988" t="inlineStr">
        <is>
          <t>N/A</t>
        </is>
      </c>
      <c r="BR55" s="7702"/>
      <c r="BS55" s="8293"/>
      <c r="BT55" s="7705"/>
      <c r="BU55" s="7695"/>
      <c r="BV55" s="7696" t="inlineStr">
        <is>
          <t>Valor SAR extrap</t>
        </is>
      </c>
      <c r="BW55" s="7697" t="inlineStr">
        <is>
          <t>Desviacion (%)</t>
        </is>
      </c>
      <c r="BX55" s="7698" t="inlineStr">
        <is>
          <t>Veredicto</t>
        </is>
      </c>
      <c r="BY55" s="7726"/>
      <c r="BZ55" s="7726"/>
      <c r="CA55" s="7726" t="inlineStr">
        <is>
          <t>Frequency
(MHz)</t>
        </is>
      </c>
      <c r="CB55" s="7726" t="str">
        <f>CA41</f>
        <v>Head/Body:</v>
      </c>
      <c r="CC55" s="7734" t="inlineStr">
        <is>
          <t>SAR over</t>
        </is>
      </c>
      <c r="CD55" s="7796"/>
      <c r="CE55" s="7808"/>
      <c r="CF55" s="8158"/>
      <c r="CG55" s="8154">
        <v>23.5</v>
      </c>
      <c r="CH55" s="7803">
        <v>23.1</v>
      </c>
      <c r="CI55" s="7795"/>
      <c r="CJ55" s="7805"/>
      <c r="CK55" s="7795"/>
      <c r="CL55" s="7794" t="str">
        <f t="shared" si="15"/>
        <v/>
      </c>
      <c r="CM55" s="7754" t="str">
        <f>IF(CB781&lt;&gt;"",BU806,"")</f>
        <v/>
      </c>
      <c r="CN55" s="7754" t="str">
        <f>IF(CB781&lt;&gt;"",BV806,"")</f>
        <v/>
      </c>
      <c r="CO55" s="7754" t="str">
        <f>IF(CB781&lt;&gt;"",BW806,"")</f>
        <v/>
      </c>
      <c r="CP55" s="7754" t="str">
        <f>IF(CB781&lt;&gt;"",BX806,"")</f>
        <v/>
      </c>
      <c r="CQ55" s="7754" t="str">
        <f>IF(CB781&lt;&gt;"",BY806,"")</f>
        <v/>
      </c>
      <c r="CR55" s="7754" t="str">
        <f>IF(CB781&lt;&gt;"",BZ806,"")</f>
        <v/>
      </c>
      <c r="CS55" s="7754" t="str">
        <f>IF(CB781&lt;&gt;"",CA806,"")</f>
        <v/>
      </c>
      <c r="CT55" s="7754" t="str">
        <f>IF(CB781&lt;&gt;"",CB806,"")</f>
        <v/>
      </c>
      <c r="CU55" s="7754" t="str">
        <f>IF(CB781&lt;&gt;"",CC806,"")</f>
        <v/>
      </c>
      <c r="CV55" s="7674">
        <v>30</v>
      </c>
      <c r="CW55" s="7674">
        <v>10</v>
      </c>
      <c r="CX55" s="7980" t="str">
        <f>CB784</f>
        <v>Dasy6</v>
      </c>
      <c r="CY55" s="7980" t="str">
        <f>CB786</f>
        <v>EN/FCC/ISED</v>
      </c>
      <c r="CZ55" s="7702"/>
    </row>
    <row r="56" spans="1:104" x14ac:dyDescent="0.2">
      <c r="A56" s="7699"/>
      <c r="C56" s="7772"/>
      <c r="D56" s="7972" t="str">
        <f>IF(ISNUMBER(FIND("EN",CY57)),IF(ISNUMBER(FIND("FCC",CY57)),IF(ISNUMBER(FIND("ISED",CY57)),CONCATENATE(Overview!$V$10,";",Overview!$S$11,";",Overview!$S$12),CONCATENATE(Overview!$V$10,";",Overview!$S$11)),IF(ISNUMBER(FIND("ISED",CY57)),CONCATENATE(Overview!$V$10,";",Overview!$S$12),Overview!$V$10)),IF(ISNUMBER(FIND("FCC",CY57)),IF(ISNUMBER(FIND("ISED",CY57)),CONCATENATE(Overview!$S$11,";",Overview!$S$12),"IEEE Std 1528™"),Overview!$S$12))</f>
        <v>EN 62209-2;IEEE Std 1528™;IEC/IEEE 62209-1528</v>
      </c>
      <c r="E56" s="7972" t="str">
        <f>IF(ISNUMBER(FIND("EN",CY57)),IF(ISNUMBER(FIND("FCC",CY57)),IF(ISNUMBER(FIND("ISED",CY57)),CONCATENATE(Overview!$AB$10,";",Overview!$Y$11,";",Overview!$Y$12),CONCATENATE(Overview!$AB$10,";",Overview!$Y$11)),IF(ISNUMBER(FIND("ISED",CY57)),CONCATENATE(Overview!$AB$10,";",Overview!$Y$12),Overview!$AB$10)),IF(ISNUMBER(FIND("FCC",CY57)),IF(ISNUMBER(FIND("ISED",CY57)),CONCATENATE(Overview!$Y$11,";",Overview!$Y$12),"IEEE Std 1528™"),Overview!$Y$12))</f>
        <v>2010/A1:2019;2013;2020</v>
      </c>
      <c r="F56" s="7969" t="inlineStr">
        <is>
          <t>4.1</t>
        </is>
      </c>
      <c r="G56" s="7995"/>
      <c r="H56" s="7994"/>
      <c r="I56" s="7770"/>
      <c r="J56" s="7817"/>
      <c r="K56" s="7817"/>
      <c r="L56" s="7770"/>
      <c r="M56" s="7773"/>
      <c r="N56" s="7773"/>
      <c r="O56" s="7783"/>
      <c r="P56" s="7783"/>
      <c r="Q56" s="7783"/>
      <c r="R56" s="7773"/>
      <c r="S56" s="7773"/>
      <c r="T56" s="7983" t="str">
        <f t="shared" si="0"/>
        <v/>
      </c>
      <c r="U56" s="7773"/>
      <c r="V56" s="7974"/>
      <c r="W56" s="7773"/>
      <c r="X56" s="7773"/>
      <c r="Y56" s="7773"/>
      <c r="Z56" s="7770"/>
      <c r="AA56" s="7770"/>
      <c r="AB56" s="7819" t="str">
        <f t="shared" si="1"/>
        <v/>
      </c>
      <c r="AC56" s="7818"/>
      <c r="AD56" s="7770"/>
      <c r="AE56" s="7816" t="str">
        <f t="shared" si="2"/>
        <v>10-g</v>
      </c>
      <c r="AF56" s="7975" t="inlineStr">
        <is>
          <t>P</t>
        </is>
      </c>
      <c r="AG56" s="7782"/>
      <c r="AH56" s="7782"/>
      <c r="AI56" s="7782"/>
      <c r="AJ56" s="7773"/>
      <c r="AK56" s="7770"/>
      <c r="AL56" s="7773"/>
      <c r="AM56" s="7773"/>
      <c r="AN56" s="7820" t="str">
        <f t="shared" si="3"/>
        <v/>
      </c>
      <c r="AO56" s="7820" t="str">
        <f t="shared" si="4"/>
        <v/>
      </c>
      <c r="AP56" s="7820" t="str">
        <f t="shared" si="5"/>
        <v/>
      </c>
      <c r="AQ56" s="7820" t="str">
        <f t="shared" si="6"/>
        <v/>
      </c>
      <c r="AR56" s="7820" t="str">
        <f t="shared" si="7"/>
        <v/>
      </c>
      <c r="AS56" s="7781"/>
      <c r="AT56" s="7773"/>
      <c r="AU56" s="7773"/>
      <c r="AV56" s="7773"/>
      <c r="AW56" s="7773"/>
      <c r="AX56" s="7773"/>
      <c r="AY56" s="7773"/>
      <c r="AZ56" s="7773"/>
      <c r="BA56" s="7773"/>
      <c r="BB56" s="7773"/>
      <c r="BC56" s="7773"/>
      <c r="BD56" s="7971" t="str">
        <f t="shared" si="8"/>
        <v/>
      </c>
      <c r="BE56" s="7970">
        <f t="shared" si="9"/>
        <v>1800</v>
      </c>
      <c r="BF56" s="7774">
        <f t="shared" si="10"/>
        <v>1800</v>
      </c>
      <c r="BG56" s="7970">
        <f t="shared" si="11"/>
        <v>600</v>
      </c>
      <c r="BH56" s="8111" t="inlineStr">
        <is>
          <t>S/00</t>
        </is>
      </c>
      <c r="BI56" s="7771"/>
      <c r="BJ56" s="7976">
        <f>Overview!$E$7</f>
        <v>0</v>
      </c>
      <c r="BK56" s="7771"/>
      <c r="BL56" s="7981" t="str">
        <f t="shared" si="12"/>
        <v>Dasy6</v>
      </c>
      <c r="BM56" s="7976" t="str">
        <f>Overview!$P$153</f>
        <v/>
      </c>
      <c r="BN56" s="7771"/>
      <c r="BO56" s="7771"/>
      <c r="BP56" s="7769"/>
      <c r="BQ56" s="7988" t="inlineStr">
        <is>
          <t>N/A</t>
        </is>
      </c>
      <c r="BR56" s="7702"/>
      <c r="BS56" s="8293"/>
      <c r="BT56" s="7705"/>
      <c r="BU56" s="7684" t="inlineStr">
        <is>
          <t>Fast SAR 1g</t>
        </is>
      </c>
      <c r="BV56" s="7693"/>
      <c r="BW56" s="7713" t="e">
        <f>((BV56-BV52)*100)/BV52</f>
        <v>#DIV/0!</v>
      </c>
      <c r="BX56" s="7715" t="e">
        <f>IF(ABS(BW56)&lt;3,"Válido","No Válido")</f>
        <v>#DIV/0!</v>
      </c>
      <c r="BY56" s="7726"/>
      <c r="BZ56" s="7726"/>
      <c r="CA56" s="7726">
        <f>BU44</f>
        <v>0</v>
      </c>
      <c r="CB56" s="7726" t="str">
        <f>CB41</f>
        <v>Head</v>
      </c>
      <c r="CC56" s="7734" t="inlineStr">
        <is>
          <t>1 gr.</t>
        </is>
      </c>
      <c r="CD56" s="7796"/>
      <c r="CE56" s="7808"/>
      <c r="CF56" s="8157" t="inlineStr">
        <is>
          <t>D2450V2</t>
        </is>
      </c>
      <c r="CG56" s="8154">
        <v>52.2</v>
      </c>
      <c r="CH56" s="7803">
        <v>50.7</v>
      </c>
      <c r="CI56" s="7795">
        <v>8</v>
      </c>
      <c r="CJ56" s="7805"/>
      <c r="CK56" s="7795"/>
      <c r="CL56" s="7794" t="str">
        <f t="shared" si="15"/>
        <v/>
      </c>
      <c r="CM56" s="7754" t="str">
        <f>IF(CB781&lt;&gt;"",BU807,"")</f>
        <v/>
      </c>
      <c r="CN56" s="7754" t="str">
        <f>IF(CB781&lt;&gt;"",BV807,"")</f>
        <v/>
      </c>
      <c r="CO56" s="7754" t="str">
        <f>IF(CB781&lt;&gt;"",BW807,"")</f>
        <v/>
      </c>
      <c r="CP56" s="7754" t="str">
        <f>IF(CB781&lt;&gt;"",BX807,"")</f>
        <v/>
      </c>
      <c r="CQ56" s="7754" t="str">
        <f>IF(CB781&lt;&gt;"",BY807,"")</f>
        <v/>
      </c>
      <c r="CR56" s="7754" t="str">
        <f>IF(CB781&lt;&gt;"",BZ807,"")</f>
        <v/>
      </c>
      <c r="CS56" s="7754" t="str">
        <f>IF(CB781&lt;&gt;"",CA807,"")</f>
        <v/>
      </c>
      <c r="CT56" s="7754" t="str">
        <f>IF(CB781&lt;&gt;"",CB807,"")</f>
        <v/>
      </c>
      <c r="CU56" s="7754" t="str">
        <f>IF(CB781&lt;&gt;"",CC807,"")</f>
        <v/>
      </c>
      <c r="CV56" s="7674">
        <v>30</v>
      </c>
      <c r="CW56" s="7674">
        <v>10</v>
      </c>
      <c r="CX56" s="7980" t="str">
        <f>CB784</f>
        <v>Dasy6</v>
      </c>
      <c r="CY56" s="7980" t="str">
        <f>CB786</f>
        <v>EN/FCC/ISED</v>
      </c>
      <c r="CZ56" s="7702"/>
    </row>
    <row r="57" spans="1:104" ht="13.5" thickBot="1" x14ac:dyDescent="0.25">
      <c r="A57" s="7699"/>
      <c r="C57" s="7772"/>
      <c r="D57" s="7972" t="str">
        <f>IF(ISNUMBER(FIND("EN",CY58)),IF(ISNUMBER(FIND("FCC",CY58)),IF(ISNUMBER(FIND("ISED",CY58)),CONCATENATE(Overview!$V$10,";",Overview!$S$11,";",Overview!$S$12),CONCATENATE(Overview!$V$10,";",Overview!$S$11)),IF(ISNUMBER(FIND("ISED",CY58)),CONCATENATE(Overview!$V$10,";",Overview!$S$12),Overview!$V$10)),IF(ISNUMBER(FIND("FCC",CY58)),IF(ISNUMBER(FIND("ISED",CY58)),CONCATENATE(Overview!$S$11,";",Overview!$S$12),"IEEE Std 1528™"),Overview!$S$12))</f>
        <v>EN 62209-2;IEEE Std 1528™;IEC/IEEE 62209-1528</v>
      </c>
      <c r="E57" s="7972" t="str">
        <f>IF(ISNUMBER(FIND("EN",CY58)),IF(ISNUMBER(FIND("FCC",CY58)),IF(ISNUMBER(FIND("ISED",CY58)),CONCATENATE(Overview!$AB$10,";",Overview!$Y$11,";",Overview!$Y$12),CONCATENATE(Overview!$AB$10,";",Overview!$Y$11)),IF(ISNUMBER(FIND("ISED",CY58)),CONCATENATE(Overview!$AB$10,";",Overview!$Y$12),Overview!$AB$10)),IF(ISNUMBER(FIND("FCC",CY58)),IF(ISNUMBER(FIND("ISED",CY58)),CONCATENATE(Overview!$Y$11,";",Overview!$Y$12),"IEEE Std 1528™"),Overview!$Y$12))</f>
        <v>2010/A1:2019;2013;2020</v>
      </c>
      <c r="F57" s="7969" t="inlineStr">
        <is>
          <t>4.1</t>
        </is>
      </c>
      <c r="G57" s="7995"/>
      <c r="H57" s="7994"/>
      <c r="I57" s="7770"/>
      <c r="J57" s="7817"/>
      <c r="K57" s="7817"/>
      <c r="L57" s="7770"/>
      <c r="M57" s="7773"/>
      <c r="N57" s="7773"/>
      <c r="O57" s="7783"/>
      <c r="P57" s="7783"/>
      <c r="Q57" s="7783"/>
      <c r="R57" s="7773"/>
      <c r="S57" s="7773"/>
      <c r="T57" s="7983" t="str">
        <f t="shared" si="0"/>
        <v/>
      </c>
      <c r="U57" s="7773"/>
      <c r="V57" s="7974"/>
      <c r="W57" s="7773"/>
      <c r="X57" s="7773"/>
      <c r="Y57" s="7773"/>
      <c r="Z57" s="7770"/>
      <c r="AA57" s="7770"/>
      <c r="AB57" s="7819" t="str">
        <f t="shared" si="1"/>
        <v/>
      </c>
      <c r="AC57" s="7818"/>
      <c r="AD57" s="7770"/>
      <c r="AE57" s="7816" t="str">
        <f t="shared" si="2"/>
        <v>10-g</v>
      </c>
      <c r="AF57" s="7975" t="inlineStr">
        <is>
          <t>P</t>
        </is>
      </c>
      <c r="AG57" s="7782"/>
      <c r="AH57" s="7782"/>
      <c r="AI57" s="7782"/>
      <c r="AJ57" s="7773"/>
      <c r="AK57" s="7770"/>
      <c r="AL57" s="7773"/>
      <c r="AM57" s="7773"/>
      <c r="AN57" s="7820" t="str">
        <f t="shared" si="3"/>
        <v/>
      </c>
      <c r="AO57" s="7820" t="str">
        <f t="shared" si="4"/>
        <v/>
      </c>
      <c r="AP57" s="7820" t="str">
        <f t="shared" si="5"/>
        <v/>
      </c>
      <c r="AQ57" s="7820" t="str">
        <f t="shared" si="6"/>
        <v/>
      </c>
      <c r="AR57" s="7820" t="str">
        <f t="shared" si="7"/>
        <v/>
      </c>
      <c r="AS57" s="7781"/>
      <c r="AT57" s="7773"/>
      <c r="AU57" s="7773"/>
      <c r="AV57" s="7773"/>
      <c r="AW57" s="7773"/>
      <c r="AX57" s="7773"/>
      <c r="AY57" s="7773"/>
      <c r="AZ57" s="7773"/>
      <c r="BA57" s="7773"/>
      <c r="BB57" s="7773"/>
      <c r="BC57" s="7773"/>
      <c r="BD57" s="7971" t="str">
        <f t="shared" si="8"/>
        <v/>
      </c>
      <c r="BE57" s="7970">
        <f t="shared" si="9"/>
        <v>1800</v>
      </c>
      <c r="BF57" s="7774">
        <f t="shared" si="10"/>
        <v>1800</v>
      </c>
      <c r="BG57" s="7970">
        <f t="shared" si="11"/>
        <v>600</v>
      </c>
      <c r="BH57" s="8111" t="inlineStr">
        <is>
          <t>S/00</t>
        </is>
      </c>
      <c r="BI57" s="7771"/>
      <c r="BJ57" s="7976">
        <f>Overview!$E$7</f>
        <v>0</v>
      </c>
      <c r="BK57" s="7771"/>
      <c r="BL57" s="7981" t="str">
        <f t="shared" si="12"/>
        <v>Dasy6</v>
      </c>
      <c r="BM57" s="7976" t="str">
        <f>Overview!$P$153</f>
        <v/>
      </c>
      <c r="BN57" s="7771"/>
      <c r="BO57" s="7771"/>
      <c r="BP57" s="7769"/>
      <c r="BQ57" s="7988" t="inlineStr">
        <is>
          <t>N/A</t>
        </is>
      </c>
      <c r="BR57" s="7702"/>
      <c r="BS57" s="8293"/>
      <c r="BT57" s="7705"/>
      <c r="BU57" s="7718" t="inlineStr">
        <is>
          <t>Fast SAR 10g</t>
        </is>
      </c>
      <c r="BV57" s="7694"/>
      <c r="BW57" s="7714" t="e">
        <f>((BV57-BV53)*100)/BV53</f>
        <v>#DIV/0!</v>
      </c>
      <c r="BX57" s="7716" t="e">
        <f>IF(ABS(BW57)&lt;7,"Válido","No Válido")</f>
        <v>#DIV/0!</v>
      </c>
      <c r="BY57" s="7727"/>
      <c r="BZ57" s="7726"/>
      <c r="CA57" s="7732">
        <f>BU44</f>
        <v>0</v>
      </c>
      <c r="CB57" s="7730" t="str">
        <f>CB41</f>
        <v>Head</v>
      </c>
      <c r="CC57" s="7734" t="inlineStr">
        <is>
          <t>10 gr.</t>
        </is>
      </c>
      <c r="CD57" s="7796"/>
      <c r="CE57" s="7808"/>
      <c r="CF57" s="8157"/>
      <c r="CG57" s="8154">
        <v>24.4</v>
      </c>
      <c r="CH57" s="7803">
        <v>24.1</v>
      </c>
      <c r="CI57" s="7795"/>
      <c r="CJ57" s="7805"/>
      <c r="CK57" s="7795"/>
      <c r="CL57" s="7794" t="str">
        <f t="shared" si="15"/>
        <v/>
      </c>
      <c r="CM57" s="7754" t="str">
        <f>IF(CB812&lt;&gt;"",BU837,"")</f>
        <v/>
      </c>
      <c r="CN57" s="7754" t="str">
        <f>IF(CB812&lt;&gt;"",BV837,"")</f>
        <v/>
      </c>
      <c r="CO57" s="7754" t="str">
        <f>IF(CB812&lt;&gt;"",BW837,"")</f>
        <v/>
      </c>
      <c r="CP57" s="7754" t="str">
        <f>IF(CB812&lt;&gt;"",BX837,"")</f>
        <v/>
      </c>
      <c r="CQ57" s="7754" t="str">
        <f>IF(CB812&lt;&gt;"",BY837,"")</f>
        <v/>
      </c>
      <c r="CR57" s="7754" t="str">
        <f>IF(CB812&lt;&gt;"",BZ837,"")</f>
        <v/>
      </c>
      <c r="CS57" s="7754" t="str">
        <f>IF(CB812&lt;&gt;"",CA837,"")</f>
        <v/>
      </c>
      <c r="CT57" s="7754" t="str">
        <f>IF(CB812&lt;&gt;"",CB837,"")</f>
        <v/>
      </c>
      <c r="CU57" s="7754" t="str">
        <f>IF(CB812&lt;&gt;"",CC837,"")</f>
        <v/>
      </c>
      <c r="CV57" s="7674">
        <v>30</v>
      </c>
      <c r="CW57" s="7674">
        <v>10</v>
      </c>
      <c r="CX57" s="7980" t="str">
        <f>CB815</f>
        <v>Dasy6</v>
      </c>
      <c r="CY57" s="7980" t="str">
        <f>CB817</f>
        <v>EN/FCC/ISED</v>
      </c>
      <c r="CZ57" s="7702"/>
    </row>
    <row r="58" spans="1:104" x14ac:dyDescent="0.2">
      <c r="A58" s="7699"/>
      <c r="C58" s="7772"/>
      <c r="D58" s="7972" t="str">
        <f>IF(ISNUMBER(FIND("EN",CY59)),IF(ISNUMBER(FIND("FCC",CY59)),IF(ISNUMBER(FIND("ISED",CY59)),CONCATENATE(Overview!$V$10,";",Overview!$S$11,";",Overview!$S$12),CONCATENATE(Overview!$V$10,";",Overview!$S$11)),IF(ISNUMBER(FIND("ISED",CY59)),CONCATENATE(Overview!$V$10,";",Overview!$S$12),Overview!$V$10)),IF(ISNUMBER(FIND("FCC",CY59)),IF(ISNUMBER(FIND("ISED",CY59)),CONCATENATE(Overview!$S$11,";",Overview!$S$12),"IEEE Std 1528™"),Overview!$S$12))</f>
        <v>EN 62209-2;IEEE Std 1528™;IEC/IEEE 62209-1528</v>
      </c>
      <c r="E58" s="7972" t="str">
        <f>IF(ISNUMBER(FIND("EN",CY59)),IF(ISNUMBER(FIND("FCC",CY59)),IF(ISNUMBER(FIND("ISED",CY59)),CONCATENATE(Overview!$AB$10,";",Overview!$Y$11,";",Overview!$Y$12),CONCATENATE(Overview!$AB$10,";",Overview!$Y$11)),IF(ISNUMBER(FIND("ISED",CY59)),CONCATENATE(Overview!$AB$10,";",Overview!$Y$12),Overview!$AB$10)),IF(ISNUMBER(FIND("FCC",CY59)),IF(ISNUMBER(FIND("ISED",CY59)),CONCATENATE(Overview!$Y$11,";",Overview!$Y$12),"IEEE Std 1528™"),Overview!$Y$12))</f>
        <v>2010/A1:2019;2013;2020</v>
      </c>
      <c r="F58" s="7969" t="inlineStr">
        <is>
          <t>4.1</t>
        </is>
      </c>
      <c r="G58" s="7995"/>
      <c r="H58" s="7994"/>
      <c r="I58" s="7770"/>
      <c r="J58" s="7817"/>
      <c r="K58" s="7817"/>
      <c r="L58" s="7770"/>
      <c r="M58" s="7773"/>
      <c r="N58" s="7773"/>
      <c r="O58" s="7783"/>
      <c r="P58" s="7783"/>
      <c r="Q58" s="7783"/>
      <c r="R58" s="7773"/>
      <c r="S58" s="7773"/>
      <c r="T58" s="7983" t="str">
        <f t="shared" si="0"/>
        <v/>
      </c>
      <c r="U58" s="7773"/>
      <c r="V58" s="7974"/>
      <c r="W58" s="7773"/>
      <c r="X58" s="7773"/>
      <c r="Y58" s="7773"/>
      <c r="Z58" s="7770"/>
      <c r="AA58" s="7770"/>
      <c r="AB58" s="7819" t="str">
        <f t="shared" si="1"/>
        <v/>
      </c>
      <c r="AC58" s="7818"/>
      <c r="AD58" s="7770"/>
      <c r="AE58" s="7816" t="str">
        <f t="shared" si="2"/>
        <v>10-g</v>
      </c>
      <c r="AF58" s="7975" t="inlineStr">
        <is>
          <t>P</t>
        </is>
      </c>
      <c r="AG58" s="7782"/>
      <c r="AH58" s="7782"/>
      <c r="AI58" s="7782"/>
      <c r="AJ58" s="7773"/>
      <c r="AK58" s="7770"/>
      <c r="AL58" s="7773"/>
      <c r="AM58" s="7773"/>
      <c r="AN58" s="7820" t="str">
        <f t="shared" si="3"/>
        <v/>
      </c>
      <c r="AO58" s="7820" t="str">
        <f t="shared" si="4"/>
        <v/>
      </c>
      <c r="AP58" s="7820" t="str">
        <f t="shared" si="5"/>
        <v/>
      </c>
      <c r="AQ58" s="7820" t="str">
        <f t="shared" si="6"/>
        <v/>
      </c>
      <c r="AR58" s="7820" t="str">
        <f t="shared" si="7"/>
        <v/>
      </c>
      <c r="AS58" s="7781"/>
      <c r="AT58" s="7773"/>
      <c r="AU58" s="7773"/>
      <c r="AV58" s="7773"/>
      <c r="AW58" s="7773"/>
      <c r="AX58" s="7773"/>
      <c r="AY58" s="7773"/>
      <c r="AZ58" s="7773"/>
      <c r="BA58" s="7773"/>
      <c r="BB58" s="7773"/>
      <c r="BC58" s="7773"/>
      <c r="BD58" s="7971" t="str">
        <f t="shared" si="8"/>
        <v/>
      </c>
      <c r="BE58" s="7970">
        <f t="shared" si="9"/>
        <v>1800</v>
      </c>
      <c r="BF58" s="7774">
        <f t="shared" si="10"/>
        <v>1800</v>
      </c>
      <c r="BG58" s="7970">
        <f t="shared" si="11"/>
        <v>600</v>
      </c>
      <c r="BH58" s="8111" t="inlineStr">
        <is>
          <t>S/00</t>
        </is>
      </c>
      <c r="BI58" s="7771"/>
      <c r="BJ58" s="7976">
        <f>Overview!$E$7</f>
        <v>0</v>
      </c>
      <c r="BK58" s="7771"/>
      <c r="BL58" s="7981" t="str">
        <f t="shared" si="12"/>
        <v>Dasy6</v>
      </c>
      <c r="BM58" s="7976" t="str">
        <f>Overview!$P$153</f>
        <v/>
      </c>
      <c r="BN58" s="7771"/>
      <c r="BO58" s="7771"/>
      <c r="BP58" s="7769"/>
      <c r="BQ58" s="7988" t="inlineStr">
        <is>
          <t>N/A</t>
        </is>
      </c>
      <c r="BR58" s="7702"/>
      <c r="BS58" s="8293"/>
      <c r="BT58" s="7735"/>
      <c r="BU58" s="7784"/>
      <c r="BV58" s="7784"/>
      <c r="BW58" s="7702"/>
      <c r="BX58" s="7702"/>
      <c r="BY58" s="7785"/>
      <c r="BZ58" s="7702"/>
      <c r="CA58" s="7998"/>
      <c r="CB58" s="7702"/>
      <c r="CC58" s="7708"/>
      <c r="CD58" s="7796"/>
      <c r="CE58" s="7808"/>
      <c r="CF58" s="8157" t="inlineStr">
        <is>
          <t>D2600V2</t>
        </is>
      </c>
      <c r="CG58" s="8154">
        <v>56.1</v>
      </c>
      <c r="CH58" s="7803">
        <v>55</v>
      </c>
      <c r="CI58" s="7795">
        <v>9</v>
      </c>
      <c r="CJ58" s="7805"/>
      <c r="CK58" s="7795"/>
      <c r="CL58" s="7794" t="str">
        <f t="shared" si="15"/>
        <v/>
      </c>
      <c r="CM58" s="7754" t="str">
        <f>IF(CB812&lt;&gt;"",BU838,"")</f>
        <v/>
      </c>
      <c r="CN58" s="7754" t="str">
        <f>IF(CB812&lt;&gt;"",BV838,"")</f>
        <v/>
      </c>
      <c r="CO58" s="7754" t="str">
        <f>IF(CB812&lt;&gt;"",BW838,"")</f>
        <v/>
      </c>
      <c r="CP58" s="7754" t="str">
        <f>IF(CB812&lt;&gt;"",BX838,"")</f>
        <v/>
      </c>
      <c r="CQ58" s="7754" t="str">
        <f>IF(CB812&lt;&gt;"",BY838,"")</f>
        <v/>
      </c>
      <c r="CR58" s="7754" t="str">
        <f>IF(CB812&lt;&gt;"",BZ838,"")</f>
        <v/>
      </c>
      <c r="CS58" s="7754" t="str">
        <f>IF(CB812&lt;&gt;"",CA838,"")</f>
        <v/>
      </c>
      <c r="CT58" s="7754" t="str">
        <f>IF(CB812&lt;&gt;"",CB838,"")</f>
        <v/>
      </c>
      <c r="CU58" s="7754" t="str">
        <f>IF(CB812&lt;&gt;"",CC838,"")</f>
        <v/>
      </c>
      <c r="CV58" s="7674">
        <v>30</v>
      </c>
      <c r="CW58" s="7674">
        <v>10</v>
      </c>
      <c r="CX58" s="7980" t="str">
        <f>CB815</f>
        <v>Dasy6</v>
      </c>
      <c r="CY58" s="7980" t="str">
        <f>CB817</f>
        <v>EN/FCC/ISED</v>
      </c>
      <c r="CZ58" s="7702"/>
    </row>
    <row r="59" spans="1:104" x14ac:dyDescent="0.2">
      <c r="A59" s="7699"/>
      <c r="C59" s="7772"/>
      <c r="D59" s="7972" t="str">
        <f>IF(ISNUMBER(FIND("EN",CY60)),IF(ISNUMBER(FIND("FCC",CY60)),IF(ISNUMBER(FIND("ISED",CY60)),CONCATENATE(Overview!$V$10,";",Overview!$S$11,";",Overview!$S$12),CONCATENATE(Overview!$V$10,";",Overview!$S$11)),IF(ISNUMBER(FIND("ISED",CY60)),CONCATENATE(Overview!$V$10,";",Overview!$S$12),Overview!$V$10)),IF(ISNUMBER(FIND("FCC",CY60)),IF(ISNUMBER(FIND("ISED",CY60)),CONCATENATE(Overview!$S$11,";",Overview!$S$12),"IEEE Std 1528™"),Overview!$S$12))</f>
        <v>EN 62209-2;IEEE Std 1528™;IEC/IEEE 62209-1528</v>
      </c>
      <c r="E59" s="7972" t="str">
        <f>IF(ISNUMBER(FIND("EN",CY60)),IF(ISNUMBER(FIND("FCC",CY60)),IF(ISNUMBER(FIND("ISED",CY60)),CONCATENATE(Overview!$AB$10,";",Overview!$Y$11,";",Overview!$Y$12),CONCATENATE(Overview!$AB$10,";",Overview!$Y$11)),IF(ISNUMBER(FIND("ISED",CY60)),CONCATENATE(Overview!$AB$10,";",Overview!$Y$12),Overview!$AB$10)),IF(ISNUMBER(FIND("FCC",CY60)),IF(ISNUMBER(FIND("ISED",CY60)),CONCATENATE(Overview!$Y$11,";",Overview!$Y$12),"IEEE Std 1528™"),Overview!$Y$12))</f>
        <v>2010/A1:2019;2013;2020</v>
      </c>
      <c r="F59" s="7969" t="inlineStr">
        <is>
          <t>4.1</t>
        </is>
      </c>
      <c r="G59" s="7995"/>
      <c r="H59" s="7994"/>
      <c r="I59" s="7770"/>
      <c r="J59" s="7817"/>
      <c r="K59" s="7817"/>
      <c r="L59" s="7770"/>
      <c r="M59" s="7773"/>
      <c r="N59" s="7773"/>
      <c r="O59" s="7783"/>
      <c r="P59" s="7783"/>
      <c r="Q59" s="7783"/>
      <c r="R59" s="7773"/>
      <c r="S59" s="7773"/>
      <c r="T59" s="7983" t="str">
        <f t="shared" si="0"/>
        <v/>
      </c>
      <c r="U59" s="7773"/>
      <c r="V59" s="7974"/>
      <c r="W59" s="7773"/>
      <c r="X59" s="7773"/>
      <c r="Y59" s="7773"/>
      <c r="Z59" s="7770"/>
      <c r="AA59" s="7770"/>
      <c r="AB59" s="7819" t="str">
        <f t="shared" si="1"/>
        <v/>
      </c>
      <c r="AC59" s="7818"/>
      <c r="AD59" s="7770"/>
      <c r="AE59" s="7816" t="str">
        <f t="shared" si="2"/>
        <v>10-g</v>
      </c>
      <c r="AF59" s="7975" t="inlineStr">
        <is>
          <t>P</t>
        </is>
      </c>
      <c r="AG59" s="7782"/>
      <c r="AH59" s="7782"/>
      <c r="AI59" s="7782"/>
      <c r="AJ59" s="7773"/>
      <c r="AK59" s="7770"/>
      <c r="AL59" s="7773"/>
      <c r="AM59" s="7773"/>
      <c r="AN59" s="7820" t="str">
        <f t="shared" si="3"/>
        <v/>
      </c>
      <c r="AO59" s="7820" t="str">
        <f t="shared" si="4"/>
        <v/>
      </c>
      <c r="AP59" s="7820" t="str">
        <f t="shared" si="5"/>
        <v/>
      </c>
      <c r="AQ59" s="7820" t="str">
        <f t="shared" si="6"/>
        <v/>
      </c>
      <c r="AR59" s="7820" t="str">
        <f t="shared" si="7"/>
        <v/>
      </c>
      <c r="AS59" s="7781"/>
      <c r="AT59" s="7773"/>
      <c r="AU59" s="7773"/>
      <c r="AV59" s="7773"/>
      <c r="AW59" s="7773"/>
      <c r="AX59" s="7773"/>
      <c r="AY59" s="7773"/>
      <c r="AZ59" s="7773"/>
      <c r="BA59" s="7773"/>
      <c r="BB59" s="7773"/>
      <c r="BC59" s="7773"/>
      <c r="BD59" s="7971" t="str">
        <f t="shared" si="8"/>
        <v/>
      </c>
      <c r="BE59" s="7970">
        <f t="shared" si="9"/>
        <v>1800</v>
      </c>
      <c r="BF59" s="7774">
        <f t="shared" si="10"/>
        <v>1800</v>
      </c>
      <c r="BG59" s="7970">
        <f t="shared" si="11"/>
        <v>600</v>
      </c>
      <c r="BH59" s="8111" t="inlineStr">
        <is>
          <t>S/00</t>
        </is>
      </c>
      <c r="BI59" s="7771"/>
      <c r="BJ59" s="7976">
        <f>Overview!$E$7</f>
        <v>0</v>
      </c>
      <c r="BK59" s="7771"/>
      <c r="BL59" s="7981" t="str">
        <f t="shared" si="12"/>
        <v>Dasy6</v>
      </c>
      <c r="BM59" s="7976" t="str">
        <f>Overview!$P$153</f>
        <v/>
      </c>
      <c r="BN59" s="7771"/>
      <c r="BO59" s="7771"/>
      <c r="BP59" s="7769"/>
      <c r="BQ59" s="7988" t="inlineStr">
        <is>
          <t>N/A</t>
        </is>
      </c>
      <c r="BR59" s="7702"/>
      <c r="BS59" s="8293"/>
      <c r="BT59" s="7726"/>
      <c r="BU59" s="7727" t="inlineStr">
        <is>
          <t>Date</t>
        </is>
      </c>
      <c r="BV59" s="7727" t="inlineStr">
        <is>
          <t>Frequency
(MHz)</t>
        </is>
      </c>
      <c r="BW59" s="7726" t="str">
        <f>CA41</f>
        <v>Head/Body:</v>
      </c>
      <c r="BX59" s="7726" t="inlineStr">
        <is>
          <t>SAR over</t>
        </is>
      </c>
      <c r="BY59" s="7726" t="inlineStr">
        <is>
          <t>Fast SAR
(W/kg)</t>
        </is>
      </c>
      <c r="BZ59" s="7726" t="inlineStr">
        <is>
          <t>SAR
(W/kg)</t>
        </is>
      </c>
      <c r="CA59" s="7726" t="inlineStr">
        <is>
          <t>1 W Target
SAR (W/kg)</t>
        </is>
      </c>
      <c r="CB59" s="7726" t="inlineStr">
        <is>
          <t>1 W Norm.
SAR (W/kg)</t>
        </is>
      </c>
      <c r="CC59" s="7734" t="inlineStr">
        <is>
          <t>Drift (%)</t>
        </is>
      </c>
      <c r="CD59" s="7796"/>
      <c r="CE59" s="7808"/>
      <c r="CF59" s="8157"/>
      <c r="CG59" s="8154">
        <v>25.2</v>
      </c>
      <c r="CH59" s="7803">
        <v>24.8</v>
      </c>
      <c r="CI59" s="7795"/>
      <c r="CJ59" s="7805"/>
      <c r="CK59" s="7795"/>
      <c r="CL59" s="7794" t="str">
        <f t="shared" si="15"/>
        <v/>
      </c>
      <c r="CM59" s="7754" t="str">
        <f>IF(CB843&lt;&gt;"",BU868,"")</f>
        <v/>
      </c>
      <c r="CN59" s="7754" t="str">
        <f>IF(CB843&lt;&gt;"",BV868,"")</f>
        <v/>
      </c>
      <c r="CO59" s="7754" t="str">
        <f>IF(CB843&lt;&gt;"",BW868,"")</f>
        <v/>
      </c>
      <c r="CP59" s="7754" t="str">
        <f>IF(CB843&lt;&gt;"",BX868,"")</f>
        <v/>
      </c>
      <c r="CQ59" s="7754" t="str">
        <f>IF(CB843&lt;&gt;"",BY868,"")</f>
        <v/>
      </c>
      <c r="CR59" s="7754" t="str">
        <f>IF(CB843&lt;&gt;"",BZ868,"")</f>
        <v/>
      </c>
      <c r="CS59" s="7754" t="str">
        <f>IF(CB843&lt;&gt;"",CA868,"")</f>
        <v/>
      </c>
      <c r="CT59" s="7754" t="str">
        <f>IF(CB843&lt;&gt;"",CB868,"")</f>
        <v/>
      </c>
      <c r="CU59" s="7754" t="str">
        <f>IF(CB843&lt;&gt;"",CC868,"")</f>
        <v/>
      </c>
      <c r="CV59" s="7674">
        <v>30</v>
      </c>
      <c r="CW59" s="7674">
        <v>10</v>
      </c>
      <c r="CX59" s="7980" t="str">
        <f>CB846</f>
        <v>Dasy6</v>
      </c>
      <c r="CY59" s="7980" t="str">
        <f>CB848</f>
        <v>EN/FCC/ISED</v>
      </c>
      <c r="CZ59" s="7702"/>
    </row>
    <row r="60" spans="1:104" x14ac:dyDescent="0.2">
      <c r="A60" s="7699"/>
      <c r="C60" s="7772"/>
      <c r="D60" s="7972" t="str">
        <f>IF(ISNUMBER(FIND("EN",CY61)),IF(ISNUMBER(FIND("FCC",CY61)),IF(ISNUMBER(FIND("ISED",CY61)),CONCATENATE(Overview!$V$10,";",Overview!$S$11,";",Overview!$S$12),CONCATENATE(Overview!$V$10,";",Overview!$S$11)),IF(ISNUMBER(FIND("ISED",CY61)),CONCATENATE(Overview!$V$10,";",Overview!$S$12),Overview!$V$10)),IF(ISNUMBER(FIND("FCC",CY61)),IF(ISNUMBER(FIND("ISED",CY61)),CONCATENATE(Overview!$S$11,";",Overview!$S$12),"IEEE Std 1528™"),Overview!$S$12))</f>
        <v>EN 62209-2;IEEE Std 1528™;IEC/IEEE 62209-1528</v>
      </c>
      <c r="E60" s="7972" t="str">
        <f>IF(ISNUMBER(FIND("EN",CY61)),IF(ISNUMBER(FIND("FCC",CY61)),IF(ISNUMBER(FIND("ISED",CY61)),CONCATENATE(Overview!$AB$10,";",Overview!$Y$11,";",Overview!$Y$12),CONCATENATE(Overview!$AB$10,";",Overview!$Y$11)),IF(ISNUMBER(FIND("ISED",CY61)),CONCATENATE(Overview!$AB$10,";",Overview!$Y$12),Overview!$AB$10)),IF(ISNUMBER(FIND("FCC",CY61)),IF(ISNUMBER(FIND("ISED",CY61)),CONCATENATE(Overview!$Y$11,";",Overview!$Y$12),"IEEE Std 1528™"),Overview!$Y$12))</f>
        <v>2010/A1:2019;2013;2020</v>
      </c>
      <c r="F60" s="7969" t="inlineStr">
        <is>
          <t>4.1</t>
        </is>
      </c>
      <c r="G60" s="7995"/>
      <c r="H60" s="7994"/>
      <c r="I60" s="7770"/>
      <c r="J60" s="7817"/>
      <c r="K60" s="7817"/>
      <c r="L60" s="7770"/>
      <c r="M60" s="7773"/>
      <c r="N60" s="7773"/>
      <c r="O60" s="7783"/>
      <c r="P60" s="7783"/>
      <c r="Q60" s="7783"/>
      <c r="R60" s="7773"/>
      <c r="S60" s="7773"/>
      <c r="T60" s="7983" t="str">
        <f t="shared" si="0"/>
        <v/>
      </c>
      <c r="U60" s="7773"/>
      <c r="V60" s="7974"/>
      <c r="W60" s="7773"/>
      <c r="X60" s="7773"/>
      <c r="Y60" s="7773"/>
      <c r="Z60" s="7770"/>
      <c r="AA60" s="7770"/>
      <c r="AB60" s="7819" t="str">
        <f t="shared" si="1"/>
        <v/>
      </c>
      <c r="AC60" s="7818"/>
      <c r="AD60" s="7770"/>
      <c r="AE60" s="7816" t="str">
        <f t="shared" si="2"/>
        <v>10-g</v>
      </c>
      <c r="AF60" s="7975" t="inlineStr">
        <is>
          <t>P</t>
        </is>
      </c>
      <c r="AG60" s="7782"/>
      <c r="AH60" s="7782"/>
      <c r="AI60" s="7782"/>
      <c r="AJ60" s="7773"/>
      <c r="AK60" s="7770"/>
      <c r="AL60" s="7773"/>
      <c r="AM60" s="7773"/>
      <c r="AN60" s="7820" t="str">
        <f t="shared" si="3"/>
        <v/>
      </c>
      <c r="AO60" s="7820" t="str">
        <f t="shared" si="4"/>
        <v/>
      </c>
      <c r="AP60" s="7820" t="str">
        <f t="shared" si="5"/>
        <v/>
      </c>
      <c r="AQ60" s="7820" t="str">
        <f t="shared" si="6"/>
        <v/>
      </c>
      <c r="AR60" s="7820" t="str">
        <f t="shared" si="7"/>
        <v/>
      </c>
      <c r="AS60" s="7781"/>
      <c r="AT60" s="7773"/>
      <c r="AU60" s="7773"/>
      <c r="AV60" s="7773"/>
      <c r="AW60" s="7773"/>
      <c r="AX60" s="7773"/>
      <c r="AY60" s="7773"/>
      <c r="AZ60" s="7773"/>
      <c r="BA60" s="7773"/>
      <c r="BB60" s="7773"/>
      <c r="BC60" s="7773"/>
      <c r="BD60" s="7971" t="str">
        <f t="shared" si="8"/>
        <v/>
      </c>
      <c r="BE60" s="7970">
        <f t="shared" si="9"/>
        <v>1800</v>
      </c>
      <c r="BF60" s="7774">
        <f t="shared" si="10"/>
        <v>1800</v>
      </c>
      <c r="BG60" s="7970">
        <f t="shared" si="11"/>
        <v>600</v>
      </c>
      <c r="BH60" s="8111" t="inlineStr">
        <is>
          <t>S/00</t>
        </is>
      </c>
      <c r="BI60" s="7771"/>
      <c r="BJ60" s="7976">
        <f>Overview!$E$7</f>
        <v>0</v>
      </c>
      <c r="BK60" s="7771"/>
      <c r="BL60" s="7981" t="str">
        <f t="shared" si="12"/>
        <v>Dasy6</v>
      </c>
      <c r="BM60" s="7976" t="str">
        <f>Overview!$P$153</f>
        <v/>
      </c>
      <c r="BN60" s="7771"/>
      <c r="BO60" s="7771"/>
      <c r="BP60" s="7769"/>
      <c r="BQ60" s="7988" t="inlineStr">
        <is>
          <t>N/A</t>
        </is>
      </c>
      <c r="BR60" s="7702"/>
      <c r="BS60" s="8293"/>
      <c r="BT60" s="7735"/>
      <c r="BU60" s="7757">
        <f>CB35</f>
        <v>0</v>
      </c>
      <c r="BV60" s="7732">
        <f>BU44</f>
        <v>0</v>
      </c>
      <c r="BW60" s="7732" t="str">
        <f>CB41</f>
        <v>Head</v>
      </c>
      <c r="BX60" s="7732" t="inlineStr">
        <is>
          <t>1 gr.</t>
        </is>
      </c>
      <c r="BY60" s="7732">
        <f>BV56</f>
        <v>0</v>
      </c>
      <c r="BZ60" s="7728">
        <f>BV52</f>
        <v>0</v>
      </c>
      <c r="CA60" s="7732">
        <f t="shared" ref="CA60:CA61" si="16">BX52</f>
        <v>10.9</v>
      </c>
      <c r="CB60" s="7730">
        <f t="shared" ref="CB60:CB61" si="17">BY52</f>
        <v>0</v>
      </c>
      <c r="CC60" s="7734">
        <f t="shared" ref="CC60:CC61" si="18">BZ52</f>
        <v>-100</v>
      </c>
      <c r="CD60" s="7796"/>
      <c r="CE60" s="7808"/>
      <c r="CF60" s="8153" t="inlineStr">
        <is>
          <t>D3300V2</t>
        </is>
      </c>
      <c r="CG60" s="8154">
        <v>67.510000000000005</v>
      </c>
      <c r="CH60" s="7803">
        <v>65.8</v>
      </c>
      <c r="CI60" s="7795">
        <v>10</v>
      </c>
      <c r="CJ60" s="7805"/>
      <c r="CK60" s="7795"/>
      <c r="CL60" s="7794" t="str">
        <f t="shared" si="15"/>
        <v/>
      </c>
      <c r="CM60" s="7754" t="str">
        <f>IF(CB843&lt;&gt;"",BU869,"")</f>
        <v/>
      </c>
      <c r="CN60" s="7754" t="str">
        <f>IF(CB843&lt;&gt;"",BV869,"")</f>
        <v/>
      </c>
      <c r="CO60" s="7754" t="str">
        <f>IF(CB843&lt;&gt;"",BW869,"")</f>
        <v/>
      </c>
      <c r="CP60" s="7754" t="str">
        <f>IF(CB843&lt;&gt;"",BX869,"")</f>
        <v/>
      </c>
      <c r="CQ60" s="7754" t="str">
        <f>IF(CB843&lt;&gt;"",BY869,"")</f>
        <v/>
      </c>
      <c r="CR60" s="7754" t="str">
        <f>IF(CB843&lt;&gt;"",BZ869,"")</f>
        <v/>
      </c>
      <c r="CS60" s="7754" t="str">
        <f>IF(CB843&lt;&gt;"",CA869,"")</f>
        <v/>
      </c>
      <c r="CT60" s="7754" t="str">
        <f>IF(CB843&lt;&gt;"",CB869,"")</f>
        <v/>
      </c>
      <c r="CU60" s="7754" t="str">
        <f>IF(CB843&lt;&gt;"",CC869,"")</f>
        <v/>
      </c>
      <c r="CV60" s="7674">
        <v>30</v>
      </c>
      <c r="CW60" s="7674">
        <v>10</v>
      </c>
      <c r="CX60" s="7980" t="str">
        <f>CB846</f>
        <v>Dasy6</v>
      </c>
      <c r="CY60" s="7980" t="str">
        <f>CB848</f>
        <v>EN/FCC/ISED</v>
      </c>
      <c r="CZ60" s="7702"/>
    </row>
    <row r="61" spans="1:104" x14ac:dyDescent="0.2">
      <c r="A61" s="7699"/>
      <c r="C61" s="7772"/>
      <c r="D61" s="7972" t="str">
        <f>IF(ISNUMBER(FIND("EN",CY62)),IF(ISNUMBER(FIND("FCC",CY62)),IF(ISNUMBER(FIND("ISED",CY62)),CONCATENATE(Overview!$V$10,";",Overview!$S$11,";",Overview!$S$12),CONCATENATE(Overview!$V$10,";",Overview!$S$11)),IF(ISNUMBER(FIND("ISED",CY62)),CONCATENATE(Overview!$V$10,";",Overview!$S$12),Overview!$V$10)),IF(ISNUMBER(FIND("FCC",CY62)),IF(ISNUMBER(FIND("ISED",CY62)),CONCATENATE(Overview!$S$11,";",Overview!$S$12),"IEEE Std 1528™"),Overview!$S$12))</f>
        <v>EN 62209-2;IEEE Std 1528™;IEC/IEEE 62209-1528</v>
      </c>
      <c r="E61" s="7972" t="str">
        <f>IF(ISNUMBER(FIND("EN",CY62)),IF(ISNUMBER(FIND("FCC",CY62)),IF(ISNUMBER(FIND("ISED",CY62)),CONCATENATE(Overview!$AB$10,";",Overview!$Y$11,";",Overview!$Y$12),CONCATENATE(Overview!$AB$10,";",Overview!$Y$11)),IF(ISNUMBER(FIND("ISED",CY62)),CONCATENATE(Overview!$AB$10,";",Overview!$Y$12),Overview!$AB$10)),IF(ISNUMBER(FIND("FCC",CY62)),IF(ISNUMBER(FIND("ISED",CY62)),CONCATENATE(Overview!$Y$11,";",Overview!$Y$12),"IEEE Std 1528™"),Overview!$Y$12))</f>
        <v>2010/A1:2019;2013;2020</v>
      </c>
      <c r="F61" s="7969" t="inlineStr">
        <is>
          <t>4.1</t>
        </is>
      </c>
      <c r="G61" s="7995"/>
      <c r="H61" s="7994"/>
      <c r="I61" s="7770"/>
      <c r="J61" s="7817"/>
      <c r="K61" s="7817"/>
      <c r="L61" s="7770"/>
      <c r="M61" s="7773"/>
      <c r="N61" s="7773"/>
      <c r="O61" s="7783"/>
      <c r="P61" s="7783"/>
      <c r="Q61" s="7783"/>
      <c r="R61" s="7773"/>
      <c r="S61" s="7773"/>
      <c r="T61" s="7983" t="str">
        <f t="shared" si="0"/>
        <v/>
      </c>
      <c r="U61" s="7773"/>
      <c r="V61" s="7974"/>
      <c r="W61" s="7773"/>
      <c r="X61" s="7773"/>
      <c r="Y61" s="7773"/>
      <c r="Z61" s="7770"/>
      <c r="AA61" s="7770"/>
      <c r="AB61" s="7819" t="str">
        <f t="shared" si="1"/>
        <v/>
      </c>
      <c r="AC61" s="7818"/>
      <c r="AD61" s="7770"/>
      <c r="AE61" s="7816" t="str">
        <f t="shared" si="2"/>
        <v>10-g</v>
      </c>
      <c r="AF61" s="7975" t="inlineStr">
        <is>
          <t>P</t>
        </is>
      </c>
      <c r="AG61" s="7782"/>
      <c r="AH61" s="7782"/>
      <c r="AI61" s="7782"/>
      <c r="AJ61" s="7773"/>
      <c r="AK61" s="7770"/>
      <c r="AL61" s="7773"/>
      <c r="AM61" s="7773"/>
      <c r="AN61" s="7820" t="str">
        <f t="shared" si="3"/>
        <v/>
      </c>
      <c r="AO61" s="7820" t="str">
        <f t="shared" si="4"/>
        <v/>
      </c>
      <c r="AP61" s="7820" t="str">
        <f t="shared" si="5"/>
        <v/>
      </c>
      <c r="AQ61" s="7820" t="str">
        <f t="shared" si="6"/>
        <v/>
      </c>
      <c r="AR61" s="7820" t="str">
        <f t="shared" si="7"/>
        <v/>
      </c>
      <c r="AS61" s="7781"/>
      <c r="AT61" s="7773"/>
      <c r="AU61" s="7773"/>
      <c r="AV61" s="7773"/>
      <c r="AW61" s="7773"/>
      <c r="AX61" s="7773"/>
      <c r="AY61" s="7773"/>
      <c r="AZ61" s="7773"/>
      <c r="BA61" s="7773"/>
      <c r="BB61" s="7773"/>
      <c r="BC61" s="7773"/>
      <c r="BD61" s="7971" t="str">
        <f t="shared" si="8"/>
        <v/>
      </c>
      <c r="BE61" s="7970">
        <f t="shared" si="9"/>
        <v>1800</v>
      </c>
      <c r="BF61" s="7774">
        <f t="shared" si="10"/>
        <v>1800</v>
      </c>
      <c r="BG61" s="7970">
        <f t="shared" si="11"/>
        <v>600</v>
      </c>
      <c r="BH61" s="8111" t="inlineStr">
        <is>
          <t>S/00</t>
        </is>
      </c>
      <c r="BI61" s="7771"/>
      <c r="BJ61" s="7976">
        <f>Overview!$E$7</f>
        <v>0</v>
      </c>
      <c r="BK61" s="7771"/>
      <c r="BL61" s="7981" t="str">
        <f t="shared" si="12"/>
        <v>Dasy6</v>
      </c>
      <c r="BM61" s="7976" t="str">
        <f>Overview!$P$153</f>
        <v/>
      </c>
      <c r="BN61" s="7771"/>
      <c r="BO61" s="7771"/>
      <c r="BP61" s="7769"/>
      <c r="BQ61" s="7988" t="inlineStr">
        <is>
          <t>N/A</t>
        </is>
      </c>
      <c r="BR61" s="7702"/>
      <c r="BS61" s="8293"/>
      <c r="BT61" s="7736"/>
      <c r="BU61" s="7757">
        <f>CB35</f>
        <v>0</v>
      </c>
      <c r="BV61" s="7730">
        <f>BU44</f>
        <v>0</v>
      </c>
      <c r="BW61" s="7731" t="str">
        <f>CB41</f>
        <v>Head</v>
      </c>
      <c r="BX61" s="7731" t="inlineStr">
        <is>
          <t>10 gr.</t>
        </is>
      </c>
      <c r="BY61" s="7730">
        <f>BV57</f>
        <v>0</v>
      </c>
      <c r="BZ61" s="7728">
        <f>BV53</f>
        <v>0</v>
      </c>
      <c r="CA61" s="7728">
        <f t="shared" si="16"/>
        <v>7.01</v>
      </c>
      <c r="CB61" s="7728">
        <f t="shared" si="17"/>
        <v>0</v>
      </c>
      <c r="CC61" s="7734">
        <f t="shared" si="18"/>
        <v>-100</v>
      </c>
      <c r="CD61" s="7796"/>
      <c r="CE61" s="7808"/>
      <c r="CF61" s="8153"/>
      <c r="CG61" s="8154">
        <v>27.41</v>
      </c>
      <c r="CH61" s="7803">
        <v>25.3</v>
      </c>
      <c r="CI61" s="7795"/>
      <c r="CJ61" s="7805"/>
      <c r="CK61" s="7795"/>
      <c r="CL61" s="7794" t="str">
        <f t="shared" si="15"/>
        <v/>
      </c>
      <c r="CM61" s="7754" t="str">
        <f>IF(CB874&lt;&gt;"",BU899,"")</f>
        <v/>
      </c>
      <c r="CN61" s="7754" t="str">
        <f>IF(CB874&lt;&gt;"",BV899,"")</f>
        <v/>
      </c>
      <c r="CO61" s="7754" t="str">
        <f>IF(CB874&lt;&gt;"",BW899,"")</f>
        <v/>
      </c>
      <c r="CP61" s="7754" t="str">
        <f>IF(CB874&lt;&gt;"",BX899,"")</f>
        <v/>
      </c>
      <c r="CQ61" s="7754" t="str">
        <f>IF(CB874&lt;&gt;"",BY899,"")</f>
        <v/>
      </c>
      <c r="CR61" s="7754" t="str">
        <f>IF(CB874&lt;&gt;"",BZ899,"")</f>
        <v/>
      </c>
      <c r="CS61" s="7754" t="str">
        <f>IF(CB874&lt;&gt;"",CA899,"")</f>
        <v/>
      </c>
      <c r="CT61" s="7754" t="str">
        <f>IF(CB874&lt;&gt;"",CB899,"")</f>
        <v/>
      </c>
      <c r="CU61" s="7754" t="str">
        <f>IF(CB874&lt;&gt;"",CC899,"")</f>
        <v/>
      </c>
      <c r="CV61" s="7674">
        <v>30</v>
      </c>
      <c r="CW61" s="7674">
        <v>10</v>
      </c>
      <c r="CX61" s="7980" t="str">
        <f>CB877</f>
        <v>Dasy6</v>
      </c>
      <c r="CY61" s="7980" t="str">
        <f>CB879</f>
        <v>EN/FCC/ISED</v>
      </c>
      <c r="CZ61" s="7702"/>
    </row>
    <row r="62" spans="1:104" ht="13.5" thickBot="1" x14ac:dyDescent="0.25">
      <c r="A62" s="7699"/>
      <c r="C62" s="7772"/>
      <c r="D62" s="7972" t="str">
        <f>IF(ISNUMBER(FIND("EN",CY63)),IF(ISNUMBER(FIND("FCC",CY63)),IF(ISNUMBER(FIND("ISED",CY63)),CONCATENATE(Overview!$V$10,";",Overview!$S$11,";",Overview!$S$12),CONCATENATE(Overview!$V$10,";",Overview!$S$11)),IF(ISNUMBER(FIND("ISED",CY63)),CONCATENATE(Overview!$V$10,";",Overview!$S$12),Overview!$V$10)),IF(ISNUMBER(FIND("FCC",CY63)),IF(ISNUMBER(FIND("ISED",CY63)),CONCATENATE(Overview!$S$11,";",Overview!$S$12),"IEEE Std 1528™"),Overview!$S$12))</f>
        <v>EN 62209-2;IEEE Std 1528™;IEC/IEEE 62209-1528</v>
      </c>
      <c r="E62" s="7972" t="str">
        <f>IF(ISNUMBER(FIND("EN",CY63)),IF(ISNUMBER(FIND("FCC",CY63)),IF(ISNUMBER(FIND("ISED",CY63)),CONCATENATE(Overview!$AB$10,";",Overview!$Y$11,";",Overview!$Y$12),CONCATENATE(Overview!$AB$10,";",Overview!$Y$11)),IF(ISNUMBER(FIND("ISED",CY63)),CONCATENATE(Overview!$AB$10,";",Overview!$Y$12),Overview!$AB$10)),IF(ISNUMBER(FIND("FCC",CY63)),IF(ISNUMBER(FIND("ISED",CY63)),CONCATENATE(Overview!$Y$11,";",Overview!$Y$12),"IEEE Std 1528™"),Overview!$Y$12))</f>
        <v>2010/A1:2019;2013;2020</v>
      </c>
      <c r="F62" s="7969" t="inlineStr">
        <is>
          <t>4.1</t>
        </is>
      </c>
      <c r="G62" s="7995"/>
      <c r="H62" s="7994"/>
      <c r="I62" s="7770"/>
      <c r="J62" s="7817"/>
      <c r="K62" s="7817"/>
      <c r="L62" s="7770"/>
      <c r="M62" s="7773"/>
      <c r="N62" s="7773"/>
      <c r="O62" s="7783"/>
      <c r="P62" s="7783"/>
      <c r="Q62" s="7783"/>
      <c r="R62" s="7773"/>
      <c r="S62" s="7773"/>
      <c r="T62" s="7983" t="str">
        <f t="shared" si="0"/>
        <v/>
      </c>
      <c r="U62" s="7773"/>
      <c r="V62" s="7974"/>
      <c r="W62" s="7773"/>
      <c r="X62" s="7773"/>
      <c r="Y62" s="7773"/>
      <c r="Z62" s="7770"/>
      <c r="AA62" s="7770"/>
      <c r="AB62" s="7819" t="str">
        <f t="shared" si="1"/>
        <v/>
      </c>
      <c r="AC62" s="7818"/>
      <c r="AD62" s="7770"/>
      <c r="AE62" s="7816" t="str">
        <f t="shared" si="2"/>
        <v>10-g</v>
      </c>
      <c r="AF62" s="7975" t="inlineStr">
        <is>
          <t>P</t>
        </is>
      </c>
      <c r="AG62" s="7782"/>
      <c r="AH62" s="7782"/>
      <c r="AI62" s="7782"/>
      <c r="AJ62" s="7773"/>
      <c r="AK62" s="7770"/>
      <c r="AL62" s="7773"/>
      <c r="AM62" s="7773"/>
      <c r="AN62" s="7820" t="str">
        <f t="shared" si="3"/>
        <v/>
      </c>
      <c r="AO62" s="7820" t="str">
        <f t="shared" si="4"/>
        <v/>
      </c>
      <c r="AP62" s="7820" t="str">
        <f t="shared" si="5"/>
        <v/>
      </c>
      <c r="AQ62" s="7820" t="str">
        <f t="shared" si="6"/>
        <v/>
      </c>
      <c r="AR62" s="7820" t="str">
        <f t="shared" si="7"/>
        <v/>
      </c>
      <c r="AS62" s="7781"/>
      <c r="AT62" s="7773"/>
      <c r="AU62" s="7773"/>
      <c r="AV62" s="7773"/>
      <c r="AW62" s="7773"/>
      <c r="AX62" s="7773"/>
      <c r="AY62" s="7773"/>
      <c r="AZ62" s="7773"/>
      <c r="BA62" s="7773"/>
      <c r="BB62" s="7773"/>
      <c r="BC62" s="7773"/>
      <c r="BD62" s="7971" t="str">
        <f t="shared" si="8"/>
        <v/>
      </c>
      <c r="BE62" s="7970">
        <f t="shared" si="9"/>
        <v>1800</v>
      </c>
      <c r="BF62" s="7774">
        <f t="shared" si="10"/>
        <v>1800</v>
      </c>
      <c r="BG62" s="7970">
        <f t="shared" si="11"/>
        <v>600</v>
      </c>
      <c r="BH62" s="8111" t="inlineStr">
        <is>
          <t>S/00</t>
        </is>
      </c>
      <c r="BI62" s="7771"/>
      <c r="BJ62" s="7976">
        <f>Overview!$E$7</f>
        <v>0</v>
      </c>
      <c r="BK62" s="7771"/>
      <c r="BL62" s="7981" t="str">
        <f t="shared" si="12"/>
        <v>Dasy6</v>
      </c>
      <c r="BM62" s="7976" t="str">
        <f>Overview!$P$153</f>
        <v/>
      </c>
      <c r="BN62" s="7771"/>
      <c r="BO62" s="7771"/>
      <c r="BP62" s="7769"/>
      <c r="BQ62" s="7988" t="inlineStr">
        <is>
          <t>N/A</t>
        </is>
      </c>
      <c r="BR62" s="7702"/>
      <c r="BS62" s="8294"/>
      <c r="BT62" s="7737"/>
      <c r="BU62" s="7787"/>
      <c r="BV62" s="7788"/>
      <c r="BW62" s="7789"/>
      <c r="BX62" s="7790"/>
      <c r="BY62" s="7791"/>
      <c r="BZ62" s="7789"/>
      <c r="CA62" s="7790"/>
      <c r="CB62" s="7792"/>
      <c r="CC62" s="7793"/>
      <c r="CD62" s="7796"/>
      <c r="CE62" s="7808"/>
      <c r="CF62" s="8153" t="inlineStr">
        <is>
          <t>D3500V2</t>
        </is>
      </c>
      <c r="CG62" s="8154">
        <v>68.72</v>
      </c>
      <c r="CH62" s="7803">
        <v>62.6</v>
      </c>
      <c r="CI62" s="7795">
        <v>11</v>
      </c>
      <c r="CJ62" s="7805"/>
      <c r="CK62" s="7795"/>
      <c r="CL62" s="7794" t="str">
        <f t="shared" si="15"/>
        <v/>
      </c>
      <c r="CM62" s="7754" t="str">
        <f>IF(CB874&lt;&gt;"",BU900,"")</f>
        <v/>
      </c>
      <c r="CN62" s="7754" t="str">
        <f>IF(CB874&lt;&gt;"",BV900,"")</f>
        <v/>
      </c>
      <c r="CO62" s="7754" t="str">
        <f>IF(CB874&lt;&gt;"",BW900,"")</f>
        <v/>
      </c>
      <c r="CP62" s="7754" t="str">
        <f>IF(CB874&lt;&gt;"",BX900,"")</f>
        <v/>
      </c>
      <c r="CQ62" s="7754" t="str">
        <f>IF(CB874&lt;&gt;"",BY900,"")</f>
        <v/>
      </c>
      <c r="CR62" s="7754" t="str">
        <f>IF(CB874&lt;&gt;"",BZ900,"")</f>
        <v/>
      </c>
      <c r="CS62" s="7754" t="str">
        <f>IF(CB874&lt;&gt;"",CA900,"")</f>
        <v/>
      </c>
      <c r="CT62" s="7754" t="str">
        <f>IF(CB874&lt;&gt;"",CB900,"")</f>
        <v/>
      </c>
      <c r="CU62" s="7754" t="str">
        <f>IF(CB874&lt;&gt;"",CC900,"")</f>
        <v/>
      </c>
      <c r="CV62" s="7674">
        <v>30</v>
      </c>
      <c r="CW62" s="7674">
        <v>10</v>
      </c>
      <c r="CX62" s="7980" t="str">
        <f>CB877</f>
        <v>Dasy6</v>
      </c>
      <c r="CY62" s="7980" t="str">
        <f>CB879</f>
        <v>EN/FCC/ISED</v>
      </c>
      <c r="CZ62" s="7702"/>
    </row>
    <row r="63" spans="1:104" x14ac:dyDescent="0.2">
      <c r="A63" s="7699"/>
      <c r="C63" s="7772"/>
      <c r="D63" s="7972" t="str">
        <f>IF(ISNUMBER(FIND("EN",CY64)),IF(ISNUMBER(FIND("FCC",CY64)),IF(ISNUMBER(FIND("ISED",CY64)),CONCATENATE(Overview!$V$10,";",Overview!$S$11,";",Overview!$S$12),CONCATENATE(Overview!$V$10,";",Overview!$S$11)),IF(ISNUMBER(FIND("ISED",CY64)),CONCATENATE(Overview!$V$10,";",Overview!$S$12),Overview!$V$10)),IF(ISNUMBER(FIND("FCC",CY64)),IF(ISNUMBER(FIND("ISED",CY64)),CONCATENATE(Overview!$S$11,";",Overview!$S$12),"IEEE Std 1528™"),Overview!$S$12))</f>
        <v>EN 62209-2;IEEE Std 1528™;IEC/IEEE 62209-1528</v>
      </c>
      <c r="E63" s="7972" t="str">
        <f>IF(ISNUMBER(FIND("EN",CY64)),IF(ISNUMBER(FIND("FCC",CY64)),IF(ISNUMBER(FIND("ISED",CY64)),CONCATENATE(Overview!$AB$10,";",Overview!$Y$11,";",Overview!$Y$12),CONCATENATE(Overview!$AB$10,";",Overview!$Y$11)),IF(ISNUMBER(FIND("ISED",CY64)),CONCATENATE(Overview!$AB$10,";",Overview!$Y$12),Overview!$AB$10)),IF(ISNUMBER(FIND("FCC",CY64)),IF(ISNUMBER(FIND("ISED",CY64)),CONCATENATE(Overview!$Y$11,";",Overview!$Y$12),"IEEE Std 1528™"),Overview!$Y$12))</f>
        <v>2010/A1:2019;2013;2020</v>
      </c>
      <c r="F63" s="7969" t="inlineStr">
        <is>
          <t>4.1</t>
        </is>
      </c>
      <c r="G63" s="7995"/>
      <c r="H63" s="7994"/>
      <c r="I63" s="7770"/>
      <c r="J63" s="7817"/>
      <c r="K63" s="7817"/>
      <c r="L63" s="7770"/>
      <c r="M63" s="7773"/>
      <c r="N63" s="7773"/>
      <c r="O63" s="7783"/>
      <c r="P63" s="7783"/>
      <c r="Q63" s="7783"/>
      <c r="R63" s="7773"/>
      <c r="S63" s="7773"/>
      <c r="T63" s="7983" t="str">
        <f t="shared" si="0"/>
        <v/>
      </c>
      <c r="U63" s="7773"/>
      <c r="V63" s="7974"/>
      <c r="W63" s="7773"/>
      <c r="X63" s="7773"/>
      <c r="Y63" s="7773"/>
      <c r="Z63" s="7770"/>
      <c r="AA63" s="7770"/>
      <c r="AB63" s="7819" t="str">
        <f t="shared" si="1"/>
        <v/>
      </c>
      <c r="AC63" s="7818"/>
      <c r="AD63" s="7770"/>
      <c r="AE63" s="7816" t="str">
        <f t="shared" si="2"/>
        <v>10-g</v>
      </c>
      <c r="AF63" s="7975" t="inlineStr">
        <is>
          <t>P</t>
        </is>
      </c>
      <c r="AG63" s="7782"/>
      <c r="AH63" s="7782"/>
      <c r="AI63" s="7782"/>
      <c r="AJ63" s="7773"/>
      <c r="AK63" s="7770"/>
      <c r="AL63" s="7773"/>
      <c r="AM63" s="7773"/>
      <c r="AN63" s="7820" t="str">
        <f t="shared" si="3"/>
        <v/>
      </c>
      <c r="AO63" s="7820" t="str">
        <f t="shared" si="4"/>
        <v/>
      </c>
      <c r="AP63" s="7820" t="str">
        <f t="shared" si="5"/>
        <v/>
      </c>
      <c r="AQ63" s="7820" t="str">
        <f t="shared" si="6"/>
        <v/>
      </c>
      <c r="AR63" s="7820" t="str">
        <f t="shared" si="7"/>
        <v/>
      </c>
      <c r="AS63" s="7781"/>
      <c r="AT63" s="7773"/>
      <c r="AU63" s="7773"/>
      <c r="AV63" s="7773"/>
      <c r="AW63" s="7773"/>
      <c r="AX63" s="7773"/>
      <c r="AY63" s="7773"/>
      <c r="AZ63" s="7773"/>
      <c r="BA63" s="7773"/>
      <c r="BB63" s="7773"/>
      <c r="BC63" s="7773"/>
      <c r="BD63" s="7971" t="str">
        <f t="shared" si="8"/>
        <v/>
      </c>
      <c r="BE63" s="7970">
        <f t="shared" si="9"/>
        <v>1800</v>
      </c>
      <c r="BF63" s="7774">
        <f t="shared" si="10"/>
        <v>1800</v>
      </c>
      <c r="BG63" s="7970">
        <f t="shared" si="11"/>
        <v>600</v>
      </c>
      <c r="BH63" s="8111" t="inlineStr">
        <is>
          <t>S/00</t>
        </is>
      </c>
      <c r="BI63" s="7771"/>
      <c r="BJ63" s="7976">
        <f>Overview!$E$7</f>
        <v>0</v>
      </c>
      <c r="BK63" s="7771"/>
      <c r="BL63" s="7981" t="str">
        <f t="shared" si="12"/>
        <v>Dasy6</v>
      </c>
      <c r="BM63" s="7976" t="str">
        <f>Overview!$P$153</f>
        <v/>
      </c>
      <c r="BN63" s="7771"/>
      <c r="BO63" s="7771"/>
      <c r="BP63" s="7769"/>
      <c r="BQ63" s="7988" t="inlineStr">
        <is>
          <t>N/A</t>
        </is>
      </c>
      <c r="BR63" s="7702"/>
      <c r="BS63" s="7733"/>
      <c r="BT63" s="7726"/>
      <c r="BU63" s="7727"/>
      <c r="BV63" s="7729"/>
      <c r="BW63" s="7731"/>
      <c r="BX63" s="7731"/>
      <c r="BY63" s="7730"/>
      <c r="BZ63" s="7726"/>
      <c r="CA63" s="7726"/>
      <c r="CB63" s="7726"/>
      <c r="CC63" s="7726"/>
      <c r="CD63" s="7795"/>
      <c r="CE63" s="7808"/>
      <c r="CF63" s="8153"/>
      <c r="CG63" s="8154">
        <v>27.23</v>
      </c>
      <c r="CH63" s="7803">
        <v>23.5</v>
      </c>
      <c r="CI63" s="7795"/>
      <c r="CJ63" s="7805"/>
      <c r="CK63" s="7795"/>
      <c r="CL63" s="7794" t="str">
        <f t="shared" si="15"/>
        <v/>
      </c>
      <c r="CM63" s="7754" t="str">
        <f>IF(CB905&lt;&gt;"",BU930,"")</f>
        <v/>
      </c>
      <c r="CN63" s="7754" t="str">
        <f>IF(CB905&lt;&gt;"",BV930,"")</f>
        <v/>
      </c>
      <c r="CO63" s="7754" t="str">
        <f>IF(CB905&lt;&gt;"",BW930,"")</f>
        <v/>
      </c>
      <c r="CP63" s="7754" t="str">
        <f>IF(CB905&lt;&gt;"",BX930,"")</f>
        <v/>
      </c>
      <c r="CQ63" s="7754" t="str">
        <f>IF(CB905&lt;&gt;"",BY930,"")</f>
        <v/>
      </c>
      <c r="CR63" s="7754" t="str">
        <f>IF(CB905&lt;&gt;"",BZ930,"")</f>
        <v/>
      </c>
      <c r="CS63" s="7754" t="str">
        <f>IF(CB905&lt;&gt;"",CA930,"")</f>
        <v/>
      </c>
      <c r="CT63" s="7754" t="str">
        <f>IF(CB905&lt;&gt;"",CB930,"")</f>
        <v/>
      </c>
      <c r="CU63" s="7754" t="str">
        <f>IF(CB905&lt;&gt;"",CC930,"")</f>
        <v/>
      </c>
      <c r="CV63" s="7674">
        <v>30</v>
      </c>
      <c r="CW63" s="7674">
        <v>10</v>
      </c>
      <c r="CX63" s="7980" t="str">
        <f>CB908</f>
        <v>Dasy6</v>
      </c>
      <c r="CY63" s="7980" t="str">
        <f>CB910</f>
        <v>EN/FCC/ISED</v>
      </c>
      <c r="CZ63" s="7702"/>
    </row>
    <row r="64" spans="1:104" x14ac:dyDescent="0.2">
      <c r="A64" s="7699"/>
      <c r="C64" s="7772"/>
      <c r="D64" s="7972" t="str">
        <f>IF(ISNUMBER(FIND("EN",CY65)),IF(ISNUMBER(FIND("FCC",CY65)),IF(ISNUMBER(FIND("ISED",CY65)),CONCATENATE(Overview!$V$10,";",Overview!$S$11,";",Overview!$S$12),CONCATENATE(Overview!$V$10,";",Overview!$S$11)),IF(ISNUMBER(FIND("ISED",CY65)),CONCATENATE(Overview!$V$10,";",Overview!$S$12),Overview!$V$10)),IF(ISNUMBER(FIND("FCC",CY65)),IF(ISNUMBER(FIND("ISED",CY65)),CONCATENATE(Overview!$S$11,";",Overview!$S$12),"IEEE Std 1528™"),Overview!$S$12))</f>
        <v>EN 62209-2;IEEE Std 1528™;IEC/IEEE 62209-1528</v>
      </c>
      <c r="E64" s="7972" t="str">
        <f>IF(ISNUMBER(FIND("EN",CY65)),IF(ISNUMBER(FIND("FCC",CY65)),IF(ISNUMBER(FIND("ISED",CY65)),CONCATENATE(Overview!$AB$10,";",Overview!$Y$11,";",Overview!$Y$12),CONCATENATE(Overview!$AB$10,";",Overview!$Y$11)),IF(ISNUMBER(FIND("ISED",CY65)),CONCATENATE(Overview!$AB$10,";",Overview!$Y$12),Overview!$AB$10)),IF(ISNUMBER(FIND("FCC",CY65)),IF(ISNUMBER(FIND("ISED",CY65)),CONCATENATE(Overview!$Y$11,";",Overview!$Y$12),"IEEE Std 1528™"),Overview!$Y$12))</f>
        <v>2010/A1:2019;2013;2020</v>
      </c>
      <c r="F64" s="7969" t="inlineStr">
        <is>
          <t>4.1</t>
        </is>
      </c>
      <c r="G64" s="7995"/>
      <c r="H64" s="7994"/>
      <c r="I64" s="7770"/>
      <c r="J64" s="7817"/>
      <c r="K64" s="7817"/>
      <c r="L64" s="7770"/>
      <c r="M64" s="7773"/>
      <c r="N64" s="7773"/>
      <c r="O64" s="7783"/>
      <c r="P64" s="7783"/>
      <c r="Q64" s="7783"/>
      <c r="R64" s="7773"/>
      <c r="S64" s="7773"/>
      <c r="T64" s="7983" t="str">
        <f t="shared" si="0"/>
        <v/>
      </c>
      <c r="U64" s="7773"/>
      <c r="V64" s="7974"/>
      <c r="W64" s="7773"/>
      <c r="X64" s="7773"/>
      <c r="Y64" s="7773"/>
      <c r="Z64" s="7770"/>
      <c r="AA64" s="7770"/>
      <c r="AB64" s="7819" t="str">
        <f t="shared" si="1"/>
        <v/>
      </c>
      <c r="AC64" s="7818"/>
      <c r="AD64" s="7770"/>
      <c r="AE64" s="7816" t="str">
        <f t="shared" si="2"/>
        <v>10-g</v>
      </c>
      <c r="AF64" s="7975" t="inlineStr">
        <is>
          <t>P</t>
        </is>
      </c>
      <c r="AG64" s="7782"/>
      <c r="AH64" s="7782"/>
      <c r="AI64" s="7782"/>
      <c r="AJ64" s="7773"/>
      <c r="AK64" s="7770"/>
      <c r="AL64" s="7773"/>
      <c r="AM64" s="7773"/>
      <c r="AN64" s="7820" t="str">
        <f t="shared" si="3"/>
        <v/>
      </c>
      <c r="AO64" s="7820" t="str">
        <f t="shared" si="4"/>
        <v/>
      </c>
      <c r="AP64" s="7820" t="str">
        <f t="shared" si="5"/>
        <v/>
      </c>
      <c r="AQ64" s="7820" t="str">
        <f t="shared" si="6"/>
        <v/>
      </c>
      <c r="AR64" s="7820" t="str">
        <f t="shared" si="7"/>
        <v/>
      </c>
      <c r="AS64" s="7781"/>
      <c r="AT64" s="7773"/>
      <c r="AU64" s="7773"/>
      <c r="AV64" s="7773"/>
      <c r="AW64" s="7773"/>
      <c r="AX64" s="7773"/>
      <c r="AY64" s="7773"/>
      <c r="AZ64" s="7773"/>
      <c r="BA64" s="7773"/>
      <c r="BB64" s="7773"/>
      <c r="BC64" s="7773"/>
      <c r="BD64" s="7971" t="str">
        <f t="shared" si="8"/>
        <v/>
      </c>
      <c r="BE64" s="7970">
        <f t="shared" si="9"/>
        <v>1800</v>
      </c>
      <c r="BF64" s="7774">
        <f t="shared" si="10"/>
        <v>1800</v>
      </c>
      <c r="BG64" s="7970">
        <f t="shared" si="11"/>
        <v>600</v>
      </c>
      <c r="BH64" s="8111" t="inlineStr">
        <is>
          <t>S/00</t>
        </is>
      </c>
      <c r="BI64" s="7771"/>
      <c r="BJ64" s="7976">
        <f>Overview!$E$7</f>
        <v>0</v>
      </c>
      <c r="BK64" s="7771"/>
      <c r="BL64" s="7981" t="str">
        <f t="shared" si="12"/>
        <v>Dasy6</v>
      </c>
      <c r="BM64" s="7976" t="str">
        <f>Overview!$P$153</f>
        <v/>
      </c>
      <c r="BN64" s="7771"/>
      <c r="BO64" s="7771"/>
      <c r="BP64" s="7769"/>
      <c r="BQ64" s="8163" t="inlineStr">
        <is>
          <t>N/A</t>
        </is>
      </c>
      <c r="BR64" s="7702"/>
      <c r="BS64" s="7733"/>
      <c r="BT64" s="7726"/>
      <c r="BU64" s="7727"/>
      <c r="BV64" s="7729"/>
      <c r="BW64" s="7731"/>
      <c r="BX64" s="7731"/>
      <c r="BY64" s="7730"/>
      <c r="BZ64" s="7726"/>
      <c r="CA64" s="7732"/>
      <c r="CB64" s="8165"/>
      <c r="CC64" s="8165"/>
      <c r="CD64" s="8166"/>
      <c r="CE64" s="7798"/>
      <c r="CF64" s="8153" t="inlineStr">
        <is>
          <t>D3700V2</t>
        </is>
      </c>
      <c r="CG64" s="8154">
        <v>67.75</v>
      </c>
      <c r="CH64" s="7803">
        <v>62.5</v>
      </c>
      <c r="CI64" s="7795">
        <v>12</v>
      </c>
      <c r="CJ64" s="7805"/>
      <c r="CK64" s="7795"/>
      <c r="CL64" s="7794" t="str">
        <f t="shared" si="15"/>
        <v/>
      </c>
      <c r="CM64" s="7754" t="str">
        <f>IF(CB905&lt;&gt;"",BU931,"")</f>
        <v/>
      </c>
      <c r="CN64" s="7754" t="str">
        <f>IF(CB905&lt;&gt;"",BV931,"")</f>
        <v/>
      </c>
      <c r="CO64" s="7754" t="str">
        <f>IF(CB905&lt;&gt;"",BW931,"")</f>
        <v/>
      </c>
      <c r="CP64" s="7754" t="str">
        <f>IF(CB905&lt;&gt;"",BX931,"")</f>
        <v/>
      </c>
      <c r="CQ64" s="7754" t="str">
        <f>IF(CB905&lt;&gt;"",BY931,"")</f>
        <v/>
      </c>
      <c r="CR64" s="7754" t="str">
        <f>IF(CB905&lt;&gt;"",BZ931,"")</f>
        <v/>
      </c>
      <c r="CS64" s="7754" t="str">
        <f>IF(CB905&lt;&gt;"",CA931,"")</f>
        <v/>
      </c>
      <c r="CT64" s="7754" t="str">
        <f>IF(CB905&lt;&gt;"",CB931,"")</f>
        <v/>
      </c>
      <c r="CU64" s="7754" t="str">
        <f>IF(CB905&lt;&gt;"",CC931,"")</f>
        <v/>
      </c>
      <c r="CV64" s="7674">
        <v>30</v>
      </c>
      <c r="CW64" s="7674">
        <v>10</v>
      </c>
      <c r="CX64" s="7980" t="str">
        <f>CB908</f>
        <v>Dasy6</v>
      </c>
      <c r="CY64" s="7980" t="str">
        <f>CB910</f>
        <v>EN/FCC/ISED</v>
      </c>
      <c r="CZ64" s="7702"/>
    </row>
    <row r="65" spans="1:104" ht="13.5" customHeight="1" thickBot="1" x14ac:dyDescent="0.25">
      <c r="A65" s="7699"/>
      <c r="C65" s="7772"/>
      <c r="D65" s="7972" t="str">
        <f>IF(ISNUMBER(FIND("EN",CY66)),IF(ISNUMBER(FIND("FCC",CY66)),IF(ISNUMBER(FIND("ISED",CY66)),CONCATENATE(Overview!$V$10,";",Overview!$S$11,";",Overview!$S$12),CONCATENATE(Overview!$V$10,";",Overview!$S$11)),IF(ISNUMBER(FIND("ISED",CY66)),CONCATENATE(Overview!$V$10,";",Overview!$S$12),Overview!$V$10)),IF(ISNUMBER(FIND("FCC",CY66)),IF(ISNUMBER(FIND("ISED",CY66)),CONCATENATE(Overview!$S$11,";",Overview!$S$12),"IEEE Std 1528™"),Overview!$S$12))</f>
        <v>EN 62209-2;IEEE Std 1528™;IEC/IEEE 62209-1528</v>
      </c>
      <c r="E65" s="7972" t="str">
        <f>IF(ISNUMBER(FIND("EN",CY66)),IF(ISNUMBER(FIND("FCC",CY66)),IF(ISNUMBER(FIND("ISED",CY66)),CONCATENATE(Overview!$AB$10,";",Overview!$Y$11,";",Overview!$Y$12),CONCATENATE(Overview!$AB$10,";",Overview!$Y$11)),IF(ISNUMBER(FIND("ISED",CY66)),CONCATENATE(Overview!$AB$10,";",Overview!$Y$12),Overview!$AB$10)),IF(ISNUMBER(FIND("FCC",CY66)),IF(ISNUMBER(FIND("ISED",CY66)),CONCATENATE(Overview!$Y$11,";",Overview!$Y$12),"IEEE Std 1528™"),Overview!$Y$12))</f>
        <v>2010/A1:2019;2013;2020</v>
      </c>
      <c r="F65" s="7969" t="inlineStr">
        <is>
          <t>4.1</t>
        </is>
      </c>
      <c r="G65" s="7995"/>
      <c r="H65" s="7994"/>
      <c r="I65" s="7770"/>
      <c r="J65" s="7817"/>
      <c r="K65" s="7817"/>
      <c r="L65" s="7770"/>
      <c r="M65" s="7773"/>
      <c r="N65" s="7773"/>
      <c r="O65" s="7783"/>
      <c r="P65" s="7783"/>
      <c r="Q65" s="7783"/>
      <c r="R65" s="7773"/>
      <c r="S65" s="7773"/>
      <c r="T65" s="7983" t="str">
        <f t="shared" si="0"/>
        <v/>
      </c>
      <c r="U65" s="7773"/>
      <c r="V65" s="7974"/>
      <c r="W65" s="7773"/>
      <c r="X65" s="7773"/>
      <c r="Y65" s="7773"/>
      <c r="Z65" s="7770"/>
      <c r="AA65" s="7770"/>
      <c r="AB65" s="7819" t="str">
        <f t="shared" si="1"/>
        <v/>
      </c>
      <c r="AC65" s="7818"/>
      <c r="AD65" s="7770"/>
      <c r="AE65" s="7816" t="str">
        <f t="shared" si="2"/>
        <v>10-g</v>
      </c>
      <c r="AF65" s="7975" t="inlineStr">
        <is>
          <t>P</t>
        </is>
      </c>
      <c r="AG65" s="7782"/>
      <c r="AH65" s="7782"/>
      <c r="AI65" s="7782"/>
      <c r="AJ65" s="7773"/>
      <c r="AK65" s="7770"/>
      <c r="AL65" s="7773"/>
      <c r="AM65" s="7773"/>
      <c r="AN65" s="7820" t="str">
        <f t="shared" si="3"/>
        <v/>
      </c>
      <c r="AO65" s="7820" t="str">
        <f t="shared" si="4"/>
        <v/>
      </c>
      <c r="AP65" s="7820" t="str">
        <f t="shared" si="5"/>
        <v/>
      </c>
      <c r="AQ65" s="7820" t="str">
        <f t="shared" si="6"/>
        <v/>
      </c>
      <c r="AR65" s="7820" t="str">
        <f t="shared" si="7"/>
        <v/>
      </c>
      <c r="AS65" s="7781"/>
      <c r="AT65" s="7773"/>
      <c r="AU65" s="7773"/>
      <c r="AV65" s="7773"/>
      <c r="AW65" s="7773"/>
      <c r="AX65" s="7773"/>
      <c r="AY65" s="7773"/>
      <c r="AZ65" s="7773"/>
      <c r="BA65" s="7773"/>
      <c r="BB65" s="7773"/>
      <c r="BC65" s="7773"/>
      <c r="BD65" s="7971" t="str">
        <f t="shared" si="8"/>
        <v/>
      </c>
      <c r="BE65" s="7970">
        <f t="shared" si="9"/>
        <v>1800</v>
      </c>
      <c r="BF65" s="7774">
        <f t="shared" si="10"/>
        <v>1800</v>
      </c>
      <c r="BG65" s="7970">
        <f t="shared" si="11"/>
        <v>600</v>
      </c>
      <c r="BH65" s="8111" t="inlineStr">
        <is>
          <t>S/00</t>
        </is>
      </c>
      <c r="BI65" s="7771"/>
      <c r="BJ65" s="7976">
        <f>Overview!$E$7</f>
        <v>0</v>
      </c>
      <c r="BK65" s="7771"/>
      <c r="BL65" s="7981" t="str">
        <f t="shared" si="12"/>
        <v>Dasy6</v>
      </c>
      <c r="BM65" s="7976" t="str">
        <f>Overview!$P$153</f>
        <v/>
      </c>
      <c r="BN65" s="7771"/>
      <c r="BO65" s="7771"/>
      <c r="BP65" s="7769"/>
      <c r="BQ65" s="8163" t="inlineStr">
        <is>
          <t>N/A</t>
        </is>
      </c>
      <c r="BR65" s="7702"/>
      <c r="BS65" s="8171"/>
      <c r="BT65" s="7702"/>
      <c r="BU65" s="7702"/>
      <c r="BV65" s="7702"/>
      <c r="BW65" s="7702"/>
      <c r="BX65" s="7702"/>
      <c r="BY65" s="7702"/>
      <c r="BZ65" s="7702"/>
      <c r="CA65" s="7998"/>
      <c r="CB65" s="7702"/>
      <c r="CC65" s="7702"/>
      <c r="CD65" s="7796"/>
      <c r="CE65" s="7798"/>
      <c r="CF65" s="8153"/>
      <c r="CG65" s="8154">
        <v>26.42</v>
      </c>
      <c r="CH65" s="7803">
        <v>22.5</v>
      </c>
      <c r="CI65" s="7795"/>
      <c r="CJ65" s="7805"/>
      <c r="CK65" s="7795"/>
      <c r="CL65" s="7794" t="str">
        <f t="shared" si="15"/>
        <v/>
      </c>
      <c r="CM65" s="7754" t="str">
        <f>IF(CB936&lt;&gt;"",BU961,"")</f>
        <v/>
      </c>
      <c r="CN65" s="7754" t="str">
        <f>IF(CB936&lt;&gt;"",BV961,"")</f>
        <v/>
      </c>
      <c r="CO65" s="7754" t="str">
        <f>IF(CB936&lt;&gt;"",BW961,"")</f>
        <v/>
      </c>
      <c r="CP65" s="7754" t="str">
        <f>IF(CB936&lt;&gt;"",BX961,"")</f>
        <v/>
      </c>
      <c r="CQ65" s="7754" t="str">
        <f>IF(CB936&lt;&gt;"",BY961,"")</f>
        <v/>
      </c>
      <c r="CR65" s="7754" t="str">
        <f>IF(CB936&lt;&gt;"",BZ961,"")</f>
        <v/>
      </c>
      <c r="CS65" s="7754" t="str">
        <f>IF(CB936&lt;&gt;"",CA961,"")</f>
        <v/>
      </c>
      <c r="CT65" s="7754" t="str">
        <f>IF(CB936&lt;&gt;"",CB961,"")</f>
        <v/>
      </c>
      <c r="CU65" s="7754" t="str">
        <f>IF(CB936&lt;&gt;"",CC961,"")</f>
        <v/>
      </c>
      <c r="CV65" s="7674">
        <v>30</v>
      </c>
      <c r="CW65" s="7674">
        <v>10</v>
      </c>
      <c r="CX65" s="7980" t="str">
        <f>CB939</f>
        <v>Dasy6</v>
      </c>
      <c r="CY65" s="7980" t="str">
        <f>CB941</f>
        <v>EN/FCC/ISED</v>
      </c>
      <c r="CZ65" s="7702"/>
    </row>
    <row r="66" spans="1:104" ht="13.5" customHeight="1" thickBot="1" x14ac:dyDescent="0.25">
      <c r="A66" s="7699"/>
      <c r="C66" s="7772"/>
      <c r="D66" s="7972" t="str">
        <f>IF(ISNUMBER(FIND("EN",CY67)),IF(ISNUMBER(FIND("FCC",CY67)),IF(ISNUMBER(FIND("ISED",CY67)),CONCATENATE(Overview!$V$10,";",Overview!$S$11,";",Overview!$S$12),CONCATENATE(Overview!$V$10,";",Overview!$S$11)),IF(ISNUMBER(FIND("ISED",CY67)),CONCATENATE(Overview!$V$10,";",Overview!$S$12),Overview!$V$10)),IF(ISNUMBER(FIND("FCC",CY67)),IF(ISNUMBER(FIND("ISED",CY67)),CONCATENATE(Overview!$S$11,";",Overview!$S$12),"IEEE Std 1528™"),Overview!$S$12))</f>
        <v>EN 62209-2;IEEE Std 1528™;IEC/IEEE 62209-1528</v>
      </c>
      <c r="E66" s="7972" t="str">
        <f>IF(ISNUMBER(FIND("EN",CY67)),IF(ISNUMBER(FIND("FCC",CY67)),IF(ISNUMBER(FIND("ISED",CY67)),CONCATENATE(Overview!$AB$10,";",Overview!$Y$11,";",Overview!$Y$12),CONCATENATE(Overview!$AB$10,";",Overview!$Y$11)),IF(ISNUMBER(FIND("ISED",CY67)),CONCATENATE(Overview!$AB$10,";",Overview!$Y$12),Overview!$AB$10)),IF(ISNUMBER(FIND("FCC",CY67)),IF(ISNUMBER(FIND("ISED",CY67)),CONCATENATE(Overview!$Y$11,";",Overview!$Y$12),"IEEE Std 1528™"),Overview!$Y$12))</f>
        <v>2010/A1:2019;2013;2020</v>
      </c>
      <c r="F66" s="7969" t="inlineStr">
        <is>
          <t>4.1</t>
        </is>
      </c>
      <c r="G66" s="7995"/>
      <c r="H66" s="7994"/>
      <c r="I66" s="7770"/>
      <c r="J66" s="7817"/>
      <c r="K66" s="7817"/>
      <c r="L66" s="7770"/>
      <c r="M66" s="7773"/>
      <c r="N66" s="7773"/>
      <c r="O66" s="7783"/>
      <c r="P66" s="7783"/>
      <c r="Q66" s="7783"/>
      <c r="R66" s="7773"/>
      <c r="S66" s="7773"/>
      <c r="T66" s="7983" t="str">
        <f t="shared" si="0"/>
        <v/>
      </c>
      <c r="U66" s="7773"/>
      <c r="V66" s="7974"/>
      <c r="W66" s="7773"/>
      <c r="X66" s="7773"/>
      <c r="Y66" s="7773"/>
      <c r="Z66" s="7770"/>
      <c r="AA66" s="7770"/>
      <c r="AB66" s="7819" t="str">
        <f t="shared" si="1"/>
        <v/>
      </c>
      <c r="AC66" s="7818"/>
      <c r="AD66" s="7770"/>
      <c r="AE66" s="7816" t="str">
        <f t="shared" si="2"/>
        <v>10-g</v>
      </c>
      <c r="AF66" s="7975" t="inlineStr">
        <is>
          <t>P</t>
        </is>
      </c>
      <c r="AG66" s="7782"/>
      <c r="AH66" s="7782"/>
      <c r="AI66" s="7782"/>
      <c r="AJ66" s="7773"/>
      <c r="AK66" s="7770"/>
      <c r="AL66" s="7773"/>
      <c r="AM66" s="7773"/>
      <c r="AN66" s="7820" t="str">
        <f t="shared" si="3"/>
        <v/>
      </c>
      <c r="AO66" s="7820" t="str">
        <f t="shared" si="4"/>
        <v/>
      </c>
      <c r="AP66" s="7820" t="str">
        <f t="shared" si="5"/>
        <v/>
      </c>
      <c r="AQ66" s="7820" t="str">
        <f t="shared" si="6"/>
        <v/>
      </c>
      <c r="AR66" s="7820" t="str">
        <f t="shared" si="7"/>
        <v/>
      </c>
      <c r="AS66" s="7781"/>
      <c r="AT66" s="7773"/>
      <c r="AU66" s="7773"/>
      <c r="AV66" s="7773"/>
      <c r="AW66" s="7773"/>
      <c r="AX66" s="7773"/>
      <c r="AY66" s="7773"/>
      <c r="AZ66" s="7773"/>
      <c r="BA66" s="7773"/>
      <c r="BB66" s="7773"/>
      <c r="BC66" s="7773"/>
      <c r="BD66" s="7971" t="str">
        <f t="shared" si="8"/>
        <v/>
      </c>
      <c r="BE66" s="7970">
        <f t="shared" si="9"/>
        <v>1800</v>
      </c>
      <c r="BF66" s="7774">
        <f t="shared" si="10"/>
        <v>1800</v>
      </c>
      <c r="BG66" s="7970">
        <f t="shared" si="11"/>
        <v>600</v>
      </c>
      <c r="BH66" s="8111" t="inlineStr">
        <is>
          <t>S/00</t>
        </is>
      </c>
      <c r="BI66" s="7771"/>
      <c r="BJ66" s="7976">
        <f>Overview!$E$7</f>
        <v>0</v>
      </c>
      <c r="BK66" s="7771"/>
      <c r="BL66" s="7981" t="str">
        <f t="shared" si="12"/>
        <v>Dasy6</v>
      </c>
      <c r="BM66" s="7976" t="str">
        <f>Overview!$P$153</f>
        <v/>
      </c>
      <c r="BN66" s="7771"/>
      <c r="BO66" s="7771"/>
      <c r="BP66" s="7769"/>
      <c r="BQ66" s="8163" t="inlineStr">
        <is>
          <t>N/A</t>
        </is>
      </c>
      <c r="BR66" s="7702"/>
      <c r="BS66" s="8292" t="str">
        <f>CONCATENATE(BU76," MHz")</f>
        <v xml:space="preserve"> MHz</v>
      </c>
      <c r="BT66" s="7710"/>
      <c r="BU66" s="7706"/>
      <c r="BV66" s="7706"/>
      <c r="BW66" s="7706"/>
      <c r="BX66" s="7706"/>
      <c r="BY66" s="7706"/>
      <c r="BZ66" s="7706"/>
      <c r="CA66" s="7996"/>
      <c r="CB66" s="7706"/>
      <c r="CC66" s="7707"/>
      <c r="CD66" s="7812">
        <f>IF(CB73="Head",LOOKUP(CD68,$CI$42:$CI$85,$CG$42:$CG$85),IF(CB73="Body",LOOKUP(CD68,$CI$42:$CI$81,$CH$42:$CH$85),""))</f>
        <v>10.9</v>
      </c>
      <c r="CE66" s="7798"/>
      <c r="CF66" s="8153" t="inlineStr">
        <is>
          <t>D3900V2</t>
        </is>
      </c>
      <c r="CG66" s="8154">
        <v>67.959999999999994</v>
      </c>
      <c r="CH66" s="7803">
        <v>65.5</v>
      </c>
      <c r="CI66" s="7795">
        <v>13</v>
      </c>
      <c r="CJ66" s="7805"/>
      <c r="CK66" s="7795"/>
      <c r="CL66" s="7794" t="str">
        <f t="shared" si="15"/>
        <v/>
      </c>
      <c r="CM66" s="7754" t="str">
        <f>IF(CB936&lt;&gt;"",BU962,"")</f>
        <v/>
      </c>
      <c r="CN66" s="7754" t="str">
        <f>IF(CB936&lt;&gt;"",BV962,"")</f>
        <v/>
      </c>
      <c r="CO66" s="7754" t="str">
        <f>IF(CB936&lt;&gt;"",BW962,"")</f>
        <v/>
      </c>
      <c r="CP66" s="7754" t="str">
        <f>IF(CB936&lt;&gt;"",BX962,"")</f>
        <v/>
      </c>
      <c r="CQ66" s="7754" t="str">
        <f>IF(CB936&lt;&gt;"",BY962,"")</f>
        <v/>
      </c>
      <c r="CR66" s="7754" t="str">
        <f>IF(CB936&lt;&gt;"",BZ962,"")</f>
        <v/>
      </c>
      <c r="CS66" s="7754" t="str">
        <f>IF(CB936&lt;&gt;"",CA962,"")</f>
        <v/>
      </c>
      <c r="CT66" s="7754" t="str">
        <f>IF(CB936&lt;&gt;"",CB962,"")</f>
        <v/>
      </c>
      <c r="CU66" s="7754" t="str">
        <f>IF(CB936&lt;&gt;"",CC962,"")</f>
        <v/>
      </c>
      <c r="CV66" s="7674">
        <v>30</v>
      </c>
      <c r="CW66" s="7674">
        <v>10</v>
      </c>
      <c r="CX66" s="7980" t="str">
        <f>CB939</f>
        <v>Dasy6</v>
      </c>
      <c r="CY66" s="7980" t="str">
        <f>CB941</f>
        <v>EN/FCC/ISED</v>
      </c>
      <c r="CZ66" s="7702"/>
    </row>
    <row r="67" spans="1:104" ht="13.5" thickBot="1" x14ac:dyDescent="0.25">
      <c r="A67" s="7699"/>
      <c r="C67" s="7772"/>
      <c r="D67" s="7972" t="str">
        <f>IF(ISNUMBER(FIND("EN",CY68)),IF(ISNUMBER(FIND("FCC",CY68)),IF(ISNUMBER(FIND("ISED",CY68)),CONCATENATE(Overview!$V$10,";",Overview!$S$11,";",Overview!$S$12),CONCATENATE(Overview!$V$10,";",Overview!$S$11)),IF(ISNUMBER(FIND("ISED",CY68)),CONCATENATE(Overview!$V$10,";",Overview!$S$12),Overview!$V$10)),IF(ISNUMBER(FIND("FCC",CY68)),IF(ISNUMBER(FIND("ISED",CY68)),CONCATENATE(Overview!$S$11,";",Overview!$S$12),"IEEE Std 1528™"),Overview!$S$12))</f>
        <v>EN 62209-2;IEEE Std 1528™;IEC/IEEE 62209-1528</v>
      </c>
      <c r="E67" s="7972" t="str">
        <f>IF(ISNUMBER(FIND("EN",CY68)),IF(ISNUMBER(FIND("FCC",CY68)),IF(ISNUMBER(FIND("ISED",CY68)),CONCATENATE(Overview!$AB$10,";",Overview!$Y$11,";",Overview!$Y$12),CONCATENATE(Overview!$AB$10,";",Overview!$Y$11)),IF(ISNUMBER(FIND("ISED",CY68)),CONCATENATE(Overview!$AB$10,";",Overview!$Y$12),Overview!$AB$10)),IF(ISNUMBER(FIND("FCC",CY68)),IF(ISNUMBER(FIND("ISED",CY68)),CONCATENATE(Overview!$Y$11,";",Overview!$Y$12),"IEEE Std 1528™"),Overview!$Y$12))</f>
        <v>2010/A1:2019;2013;2020</v>
      </c>
      <c r="F67" s="7969" t="inlineStr">
        <is>
          <t>4.1</t>
        </is>
      </c>
      <c r="G67" s="7995"/>
      <c r="H67" s="7994"/>
      <c r="I67" s="7770"/>
      <c r="J67" s="7817"/>
      <c r="K67" s="7817"/>
      <c r="L67" s="7770"/>
      <c r="M67" s="7773"/>
      <c r="N67" s="7773"/>
      <c r="O67" s="7783"/>
      <c r="P67" s="7783"/>
      <c r="Q67" s="7783"/>
      <c r="R67" s="7773"/>
      <c r="S67" s="7773"/>
      <c r="T67" s="7983" t="str">
        <f t="shared" si="0"/>
        <v/>
      </c>
      <c r="U67" s="7773"/>
      <c r="V67" s="7974"/>
      <c r="W67" s="7773"/>
      <c r="X67" s="7773"/>
      <c r="Y67" s="7773"/>
      <c r="Z67" s="7770"/>
      <c r="AA67" s="7770"/>
      <c r="AB67" s="7819" t="str">
        <f t="shared" si="1"/>
        <v/>
      </c>
      <c r="AC67" s="7818"/>
      <c r="AD67" s="7770"/>
      <c r="AE67" s="7816" t="str">
        <f t="shared" si="2"/>
        <v>10-g</v>
      </c>
      <c r="AF67" s="7975" t="inlineStr">
        <is>
          <t>P</t>
        </is>
      </c>
      <c r="AG67" s="7782"/>
      <c r="AH67" s="7782"/>
      <c r="AI67" s="7782"/>
      <c r="AJ67" s="7773"/>
      <c r="AK67" s="7770"/>
      <c r="AL67" s="7773"/>
      <c r="AM67" s="7773"/>
      <c r="AN67" s="7820" t="str">
        <f t="shared" si="3"/>
        <v/>
      </c>
      <c r="AO67" s="7820" t="str">
        <f t="shared" si="4"/>
        <v/>
      </c>
      <c r="AP67" s="7820" t="str">
        <f t="shared" si="5"/>
        <v/>
      </c>
      <c r="AQ67" s="7820" t="str">
        <f t="shared" si="6"/>
        <v/>
      </c>
      <c r="AR67" s="7820" t="str">
        <f t="shared" si="7"/>
        <v/>
      </c>
      <c r="AS67" s="7781"/>
      <c r="AT67" s="7773"/>
      <c r="AU67" s="7773"/>
      <c r="AV67" s="7773"/>
      <c r="AW67" s="7773"/>
      <c r="AX67" s="7773"/>
      <c r="AY67" s="7773"/>
      <c r="AZ67" s="7773"/>
      <c r="BA67" s="7773"/>
      <c r="BB67" s="7773"/>
      <c r="BC67" s="7773"/>
      <c r="BD67" s="7971" t="str">
        <f t="shared" si="8"/>
        <v/>
      </c>
      <c r="BE67" s="7970">
        <f t="shared" si="9"/>
        <v>1800</v>
      </c>
      <c r="BF67" s="7774">
        <f t="shared" si="10"/>
        <v>1800</v>
      </c>
      <c r="BG67" s="7970">
        <f t="shared" si="11"/>
        <v>600</v>
      </c>
      <c r="BH67" s="8111" t="inlineStr">
        <is>
          <t>S/00</t>
        </is>
      </c>
      <c r="BI67" s="7771"/>
      <c r="BJ67" s="7976">
        <f>Overview!$E$7</f>
        <v>0</v>
      </c>
      <c r="BK67" s="7771"/>
      <c r="BL67" s="7981" t="str">
        <f t="shared" si="12"/>
        <v>Dasy6</v>
      </c>
      <c r="BM67" s="7976" t="str">
        <f>Overview!$P$153</f>
        <v/>
      </c>
      <c r="BN67" s="7771"/>
      <c r="BO67" s="7771"/>
      <c r="BP67" s="7769"/>
      <c r="BQ67" s="8163" t="inlineStr">
        <is>
          <t>N/A</t>
        </is>
      </c>
      <c r="BR67" s="7702"/>
      <c r="BS67" s="8293"/>
      <c r="BT67" s="7705"/>
      <c r="BU67" s="7678" t="inlineStr">
        <is>
          <t>Calentamiento:</t>
        </is>
      </c>
      <c r="BV67" s="7717"/>
      <c r="BW67" s="7702"/>
      <c r="BX67" s="7679" t="inlineStr">
        <is>
          <t>Temperatura:</t>
        </is>
      </c>
      <c r="BY67" s="7721" t="e">
        <f>AVERAGE(BW70:BW71)</f>
        <v>#DIV/0!</v>
      </c>
      <c r="BZ67" s="7702"/>
      <c r="CA67" s="7997" t="inlineStr">
        <is>
          <t>Fecha (yyyy-mm-dd hh:mm:ss):</t>
        </is>
      </c>
      <c r="CB67" s="7815"/>
      <c r="CC67" s="7708"/>
      <c r="CD67" s="7813">
        <f>IF(CB73="Head",INDEX($CG$42:$CG$85,MATCH(CD66,$CG$42:$CG$85,0)+1),IF(CB73="Body",INDEX($CH$42:$CH$85,MATCH(CD66,$CH$42:$CH$85,0)+1)))</f>
        <v>7.01</v>
      </c>
      <c r="CE67" s="7798"/>
      <c r="CF67" s="8153"/>
      <c r="CG67" s="8154">
        <v>25.47</v>
      </c>
      <c r="CH67" s="7803">
        <v>22.3</v>
      </c>
      <c r="CI67" s="7795"/>
      <c r="CJ67" s="7805"/>
      <c r="CK67" s="7795"/>
      <c r="CL67" s="7794" t="str">
        <f t="shared" si="15"/>
        <v/>
      </c>
      <c r="CM67" s="7754" t="str">
        <f>IF(CB967&lt;&gt;"",BU992,"")</f>
        <v/>
      </c>
      <c r="CN67" s="7754" t="str">
        <f>IF(CB967&lt;&gt;"",BV992,"")</f>
        <v/>
      </c>
      <c r="CO67" s="7754" t="str">
        <f>IF(CB967&lt;&gt;"",BW992,"")</f>
        <v/>
      </c>
      <c r="CP67" s="7754" t="str">
        <f>IF(CB967&lt;&gt;"",BX992,"")</f>
        <v/>
      </c>
      <c r="CQ67" s="7754" t="str">
        <f>IF(CB967&lt;&gt;"",BY992,"")</f>
        <v/>
      </c>
      <c r="CR67" s="7754" t="str">
        <f>IF(CB967&lt;&gt;"",BZ992,"")</f>
        <v/>
      </c>
      <c r="CS67" s="7754" t="str">
        <f>IF(CB967&lt;&gt;"",CA992,"")</f>
        <v/>
      </c>
      <c r="CT67" s="7754" t="str">
        <f>IF(CB967&lt;&gt;"",CB992,"")</f>
        <v/>
      </c>
      <c r="CU67" s="7754" t="str">
        <f>IF(CB967&lt;&gt;"",CC992,"")</f>
        <v/>
      </c>
      <c r="CV67" s="7674">
        <v>30</v>
      </c>
      <c r="CW67" s="7674">
        <v>10</v>
      </c>
      <c r="CX67" s="7980" t="str">
        <f>CB970</f>
        <v>Dasy6</v>
      </c>
      <c r="CY67" s="7980" t="str">
        <f>CB972</f>
        <v>EN/FCC/ISED</v>
      </c>
      <c r="CZ67" s="7702"/>
    </row>
    <row r="68" spans="1:104" ht="13.5" thickBot="1" x14ac:dyDescent="0.25">
      <c r="A68" s="7699"/>
      <c r="C68" s="7772"/>
      <c r="D68" s="7972" t="str">
        <f>IF(ISNUMBER(FIND("EN",CY69)),IF(ISNUMBER(FIND("FCC",CY69)),IF(ISNUMBER(FIND("ISED",CY69)),CONCATENATE(Overview!$V$10,";",Overview!$S$11,";",Overview!$S$12),CONCATENATE(Overview!$V$10,";",Overview!$S$11)),IF(ISNUMBER(FIND("ISED",CY69)),CONCATENATE(Overview!$V$10,";",Overview!$S$12),Overview!$V$10)),IF(ISNUMBER(FIND("FCC",CY69)),IF(ISNUMBER(FIND("ISED",CY69)),CONCATENATE(Overview!$S$11,";",Overview!$S$12),"IEEE Std 1528™"),Overview!$S$12))</f>
        <v>EN 62209-2;IEEE Std 1528™;IEC/IEEE 62209-1528</v>
      </c>
      <c r="E68" s="7972" t="str">
        <f>IF(ISNUMBER(FIND("EN",CY69)),IF(ISNUMBER(FIND("FCC",CY69)),IF(ISNUMBER(FIND("ISED",CY69)),CONCATENATE(Overview!$AB$10,";",Overview!$Y$11,";",Overview!$Y$12),CONCATENATE(Overview!$AB$10,";",Overview!$Y$11)),IF(ISNUMBER(FIND("ISED",CY69)),CONCATENATE(Overview!$AB$10,";",Overview!$Y$12),Overview!$AB$10)),IF(ISNUMBER(FIND("FCC",CY69)),IF(ISNUMBER(FIND("ISED",CY69)),CONCATENATE(Overview!$Y$11,";",Overview!$Y$12),"IEEE Std 1528™"),Overview!$Y$12))</f>
        <v>2010/A1:2019;2013;2020</v>
      </c>
      <c r="F68" s="7969" t="inlineStr">
        <is>
          <t>4.1</t>
        </is>
      </c>
      <c r="G68" s="7995"/>
      <c r="H68" s="7994"/>
      <c r="I68" s="7770"/>
      <c r="J68" s="7817"/>
      <c r="K68" s="7817"/>
      <c r="L68" s="7770"/>
      <c r="M68" s="7773"/>
      <c r="N68" s="7773"/>
      <c r="O68" s="7783"/>
      <c r="P68" s="7783"/>
      <c r="Q68" s="7783"/>
      <c r="R68" s="7773"/>
      <c r="S68" s="7773"/>
      <c r="T68" s="7983" t="str">
        <f t="shared" si="0"/>
        <v/>
      </c>
      <c r="U68" s="7773"/>
      <c r="V68" s="7974"/>
      <c r="W68" s="7773"/>
      <c r="X68" s="7773"/>
      <c r="Y68" s="7773"/>
      <c r="Z68" s="7770"/>
      <c r="AA68" s="7770"/>
      <c r="AB68" s="7819" t="str">
        <f t="shared" si="1"/>
        <v/>
      </c>
      <c r="AC68" s="7818"/>
      <c r="AD68" s="7770"/>
      <c r="AE68" s="7816" t="str">
        <f t="shared" si="2"/>
        <v>10-g</v>
      </c>
      <c r="AF68" s="7975" t="inlineStr">
        <is>
          <t>P</t>
        </is>
      </c>
      <c r="AG68" s="7782"/>
      <c r="AH68" s="7782"/>
      <c r="AI68" s="7782"/>
      <c r="AJ68" s="7773"/>
      <c r="AK68" s="7770"/>
      <c r="AL68" s="7773"/>
      <c r="AM68" s="7773"/>
      <c r="AN68" s="7820" t="str">
        <f t="shared" si="3"/>
        <v/>
      </c>
      <c r="AO68" s="7820" t="str">
        <f t="shared" si="4"/>
        <v/>
      </c>
      <c r="AP68" s="7820" t="str">
        <f t="shared" si="5"/>
        <v/>
      </c>
      <c r="AQ68" s="7820" t="str">
        <f t="shared" si="6"/>
        <v/>
      </c>
      <c r="AR68" s="7820" t="str">
        <f t="shared" si="7"/>
        <v/>
      </c>
      <c r="AS68" s="7781"/>
      <c r="AT68" s="7773"/>
      <c r="AU68" s="7773"/>
      <c r="AV68" s="7773"/>
      <c r="AW68" s="7773"/>
      <c r="AX68" s="7773"/>
      <c r="AY68" s="7773"/>
      <c r="AZ68" s="7773"/>
      <c r="BA68" s="7773"/>
      <c r="BB68" s="7773"/>
      <c r="BC68" s="7773"/>
      <c r="BD68" s="7971" t="str">
        <f t="shared" si="8"/>
        <v/>
      </c>
      <c r="BE68" s="7970">
        <f t="shared" si="9"/>
        <v>1800</v>
      </c>
      <c r="BF68" s="7774">
        <f t="shared" si="10"/>
        <v>1800</v>
      </c>
      <c r="BG68" s="7970">
        <f t="shared" si="11"/>
        <v>600</v>
      </c>
      <c r="BH68" s="8111" t="inlineStr">
        <is>
          <t>S/00</t>
        </is>
      </c>
      <c r="BI68" s="7771"/>
      <c r="BJ68" s="7976">
        <f>Overview!$E$7</f>
        <v>0</v>
      </c>
      <c r="BK68" s="7771"/>
      <c r="BL68" s="7981" t="str">
        <f t="shared" si="12"/>
        <v>Dasy6</v>
      </c>
      <c r="BM68" s="7976" t="str">
        <f>Overview!$P$153</f>
        <v/>
      </c>
      <c r="BN68" s="7771"/>
      <c r="BO68" s="7771"/>
      <c r="BP68" s="7769"/>
      <c r="BQ68" s="8163" t="inlineStr">
        <is>
          <t>N/A</t>
        </is>
      </c>
      <c r="BR68" s="7702"/>
      <c r="BS68" s="8293"/>
      <c r="BT68" s="7705"/>
      <c r="BU68" s="7702"/>
      <c r="BV68" s="7702"/>
      <c r="BW68" s="7702"/>
      <c r="BX68" s="7702"/>
      <c r="BY68" s="7702"/>
      <c r="BZ68" s="7702"/>
      <c r="CA68" s="7998"/>
      <c r="CB68" s="7702"/>
      <c r="CC68" s="7708"/>
      <c r="CD68" s="7814">
        <f>MATCH(CB69,$CF$15:$CF$36,0)</f>
        <v>3</v>
      </c>
      <c r="CE68" s="7798"/>
      <c r="CF68" s="8153" t="inlineStr">
        <is>
          <t>D4200V2</t>
        </is>
      </c>
      <c r="CG68" s="8154">
        <v>68.28</v>
      </c>
      <c r="CH68" s="7803">
        <v>64.900000000000006</v>
      </c>
      <c r="CI68" s="7795">
        <v>14</v>
      </c>
      <c r="CJ68" s="7805"/>
      <c r="CK68" s="7795"/>
      <c r="CL68" s="7794" t="str">
        <f t="shared" si="15"/>
        <v/>
      </c>
      <c r="CM68" s="7754" t="str">
        <f>IF(CB967&lt;&gt;"",BU993,"")</f>
        <v/>
      </c>
      <c r="CN68" s="7754" t="str">
        <f>IF(CB967&lt;&gt;"",BV993,"")</f>
        <v/>
      </c>
      <c r="CO68" s="7754" t="str">
        <f>IF(CB967&lt;&gt;"",BW993,"")</f>
        <v/>
      </c>
      <c r="CP68" s="7754" t="str">
        <f>IF(CB967&lt;&gt;"",BX993,"")</f>
        <v/>
      </c>
      <c r="CQ68" s="7754" t="str">
        <f>IF(CB967&lt;&gt;"",BY993,"")</f>
        <v/>
      </c>
      <c r="CR68" s="7754" t="str">
        <f>IF(CB967&lt;&gt;"",BZ993,"")</f>
        <v/>
      </c>
      <c r="CS68" s="7754" t="str">
        <f>IF(CB967&lt;&gt;"",CA993,"")</f>
        <v/>
      </c>
      <c r="CT68" s="7754" t="str">
        <f>IF(CB967&lt;&gt;"",CB993,"")</f>
        <v/>
      </c>
      <c r="CU68" s="7754" t="str">
        <f>IF(CB967&lt;&gt;"",CC993,"")</f>
        <v/>
      </c>
      <c r="CV68" s="7674">
        <v>30</v>
      </c>
      <c r="CW68" s="7674">
        <v>10</v>
      </c>
      <c r="CX68" s="7980" t="str">
        <f>CB970</f>
        <v>Dasy6</v>
      </c>
      <c r="CY68" s="7980" t="str">
        <f>CB972</f>
        <v>EN/FCC/ISED</v>
      </c>
      <c r="CZ68" s="7702"/>
    </row>
    <row r="69" spans="1:104" ht="13.5" customHeight="1" thickBot="1" x14ac:dyDescent="0.25">
      <c r="A69" s="7699"/>
      <c r="C69" s="7772"/>
      <c r="D69" s="7972" t="str">
        <f>IF(ISNUMBER(FIND("EN",CY70)),IF(ISNUMBER(FIND("FCC",CY70)),IF(ISNUMBER(FIND("ISED",CY70)),CONCATENATE(Overview!$V$10,";",Overview!$S$11,";",Overview!$S$12),CONCATENATE(Overview!$V$10,";",Overview!$S$11)),IF(ISNUMBER(FIND("ISED",CY70)),CONCATENATE(Overview!$V$10,";",Overview!$S$12),Overview!$V$10)),IF(ISNUMBER(FIND("FCC",CY70)),IF(ISNUMBER(FIND("ISED",CY70)),CONCATENATE(Overview!$S$11,";",Overview!$S$12),"IEEE Std 1528™"),Overview!$S$12))</f>
        <v>EN 62209-2;IEEE Std 1528™;IEC/IEEE 62209-1528</v>
      </c>
      <c r="E69" s="7972" t="str">
        <f>IF(ISNUMBER(FIND("EN",CY70)),IF(ISNUMBER(FIND("FCC",CY70)),IF(ISNUMBER(FIND("ISED",CY70)),CONCATENATE(Overview!$AB$10,";",Overview!$Y$11,";",Overview!$Y$12),CONCATENATE(Overview!$AB$10,";",Overview!$Y$11)),IF(ISNUMBER(FIND("ISED",CY70)),CONCATENATE(Overview!$AB$10,";",Overview!$Y$12),Overview!$AB$10)),IF(ISNUMBER(FIND("FCC",CY70)),IF(ISNUMBER(FIND("ISED",CY70)),CONCATENATE(Overview!$Y$11,";",Overview!$Y$12),"IEEE Std 1528™"),Overview!$Y$12))</f>
        <v>2010/A1:2019;2013;2020</v>
      </c>
      <c r="F69" s="7969" t="inlineStr">
        <is>
          <t>4.1</t>
        </is>
      </c>
      <c r="G69" s="7995"/>
      <c r="H69" s="7994"/>
      <c r="I69" s="7770"/>
      <c r="J69" s="7817"/>
      <c r="K69" s="7817"/>
      <c r="L69" s="7770"/>
      <c r="M69" s="7773"/>
      <c r="N69" s="7773"/>
      <c r="O69" s="7783"/>
      <c r="P69" s="7783"/>
      <c r="Q69" s="7783"/>
      <c r="R69" s="7773"/>
      <c r="S69" s="7773"/>
      <c r="T69" s="7983" t="str">
        <f t="shared" ref="T69:T79" si="19">CN70</f>
        <v/>
      </c>
      <c r="U69" s="7773"/>
      <c r="V69" s="7974"/>
      <c r="W69" s="7773"/>
      <c r="X69" s="7773"/>
      <c r="Y69" s="7773"/>
      <c r="Z69" s="7770"/>
      <c r="AA69" s="7770"/>
      <c r="AB69" s="7819" t="str">
        <f t="shared" ref="AB69:AB79" si="20">CO70</f>
        <v/>
      </c>
      <c r="AC69" s="7818"/>
      <c r="AD69" s="7770"/>
      <c r="AE69" s="7816" t="str">
        <f t="shared" ref="AE69:AE79" si="21">IF(CP70="1 gr.","1-g","10-g")</f>
        <v>10-g</v>
      </c>
      <c r="AF69" s="7975" t="inlineStr">
        <is>
          <t>P</t>
        </is>
      </c>
      <c r="AG69" s="7782"/>
      <c r="AH69" s="7782"/>
      <c r="AI69" s="7782"/>
      <c r="AJ69" s="7773"/>
      <c r="AK69" s="7770"/>
      <c r="AL69" s="7773"/>
      <c r="AM69" s="7773"/>
      <c r="AN69" s="7820" t="str">
        <f t="shared" ref="AN69:AN79" si="22">CQ70</f>
        <v/>
      </c>
      <c r="AO69" s="7820" t="str">
        <f t="shared" ref="AO69:AO79" si="23">CR70</f>
        <v/>
      </c>
      <c r="AP69" s="7820" t="str">
        <f t="shared" ref="AP69:AP79" si="24">CS70</f>
        <v/>
      </c>
      <c r="AQ69" s="7820" t="str">
        <f t="shared" ref="AQ69:AQ79" si="25">CT70</f>
        <v/>
      </c>
      <c r="AR69" s="7820" t="str">
        <f t="shared" ref="AR69:AR79" si="26">CU70</f>
        <v/>
      </c>
      <c r="AS69" s="7781"/>
      <c r="AT69" s="7773"/>
      <c r="AU69" s="7773"/>
      <c r="AV69" s="7773"/>
      <c r="AW69" s="7773"/>
      <c r="AX69" s="7773"/>
      <c r="AY69" s="7773"/>
      <c r="AZ69" s="7773"/>
      <c r="BA69" s="7773"/>
      <c r="BB69" s="7773"/>
      <c r="BC69" s="7773"/>
      <c r="BD69" s="7971" t="str">
        <f t="shared" ref="BD69:BD79" si="27">CM70</f>
        <v/>
      </c>
      <c r="BE69" s="7970">
        <f t="shared" ref="BE69:BE79" si="28">CV70*60</f>
        <v>1800</v>
      </c>
      <c r="BF69" s="7774">
        <f t="shared" ref="BF69:BF79" si="29">BE72</f>
        <v>1800</v>
      </c>
      <c r="BG69" s="7970">
        <f t="shared" ref="BG69:BG79" si="30">CW70*60</f>
        <v>600</v>
      </c>
      <c r="BH69" s="8111" t="inlineStr">
        <is>
          <t>S/00</t>
        </is>
      </c>
      <c r="BI69" s="7771"/>
      <c r="BJ69" s="7976">
        <f>Overview!$E$7</f>
        <v>0</v>
      </c>
      <c r="BK69" s="7771"/>
      <c r="BL69" s="7981" t="str">
        <f t="shared" ref="BL69:BL79" si="31">CX70</f>
        <v>Dasy6</v>
      </c>
      <c r="BM69" s="7976" t="str">
        <f>Overview!$P$153</f>
        <v/>
      </c>
      <c r="BN69" s="7771"/>
      <c r="BO69" s="7771"/>
      <c r="BP69" s="7769"/>
      <c r="BQ69" s="8163" t="inlineStr">
        <is>
          <t>N/A</t>
        </is>
      </c>
      <c r="BR69" s="7702"/>
      <c r="BS69" s="8293"/>
      <c r="BT69" s="7705"/>
      <c r="BU69" s="7671"/>
      <c r="BV69" s="7740" t="inlineStr">
        <is>
          <t>Hora</t>
        </is>
      </c>
      <c r="BW69" s="7741" t="inlineStr">
        <is>
          <t>Temperatura (ºC)</t>
        </is>
      </c>
      <c r="BX69" s="7742" t="inlineStr">
        <is>
          <t>Humedad (%)</t>
        </is>
      </c>
      <c r="BY69" s="7681" t="inlineStr">
        <is>
          <t>Temperatura Liq (ºC)</t>
        </is>
      </c>
      <c r="BZ69" s="7702"/>
      <c r="CA69" s="7679" t="inlineStr">
        <is>
          <t>Dipolo:</t>
        </is>
      </c>
      <c r="CB69" s="7999" t="inlineStr">
        <is>
          <t>D900V2 - SN 1d007</t>
        </is>
      </c>
      <c r="CC69" s="7708"/>
      <c r="CD69" s="7796"/>
      <c r="CE69" s="7798"/>
      <c r="CF69" s="8153"/>
      <c r="CG69" s="8154">
        <v>22.98</v>
      </c>
      <c r="CH69" s="7803">
        <v>21.3</v>
      </c>
      <c r="CI69" s="7795"/>
      <c r="CJ69" s="7805"/>
      <c r="CK69" s="7795"/>
      <c r="CL69" s="7794" t="str">
        <f t="shared" ref="CL69:CL80" si="32">IF(CO69="","","4.1")</f>
        <v/>
      </c>
      <c r="CM69" s="7754" t="str">
        <f>IF(CB998&lt;&gt;"",BU1023,"")</f>
        <v/>
      </c>
      <c r="CN69" s="7754" t="str">
        <f>IF(CB998&lt;&gt;"",BV1023,"")</f>
        <v/>
      </c>
      <c r="CO69" s="7754" t="str">
        <f>IF(CB998&lt;&gt;"",BW1023,"")</f>
        <v/>
      </c>
      <c r="CP69" s="7754" t="str">
        <f>IF(CB998&lt;&gt;"",BX1023,"")</f>
        <v/>
      </c>
      <c r="CQ69" s="7754" t="str">
        <f>IF(CB998&lt;&gt;"",BY1023,"")</f>
        <v/>
      </c>
      <c r="CR69" s="7754" t="str">
        <f>IF(CB998&lt;&gt;"",BZ1023,"")</f>
        <v/>
      </c>
      <c r="CS69" s="7754" t="str">
        <f>IF(CB998&lt;&gt;"",CA1023,"")</f>
        <v/>
      </c>
      <c r="CT69" s="7754" t="str">
        <f>IF(CB998&lt;&gt;"",CB1023,"")</f>
        <v/>
      </c>
      <c r="CU69" s="7754" t="str">
        <f>IF(CB998&lt;&gt;"",CC1023,"")</f>
        <v/>
      </c>
      <c r="CV69" s="7674">
        <v>30</v>
      </c>
      <c r="CW69" s="7674">
        <v>10</v>
      </c>
      <c r="CX69" s="7980" t="str">
        <f>CB1001</f>
        <v>Dasy6</v>
      </c>
      <c r="CY69" s="7980" t="str">
        <f>CB1003</f>
        <v>EN/FCC/ISED</v>
      </c>
      <c r="CZ69" s="7702"/>
    </row>
    <row r="70" spans="1:104" ht="13.5" thickBot="1" x14ac:dyDescent="0.25">
      <c r="A70" s="7699"/>
      <c r="C70" s="7772"/>
      <c r="D70" s="7972" t="str">
        <f>IF(ISNUMBER(FIND("EN",CY71)),IF(ISNUMBER(FIND("FCC",CY71)),IF(ISNUMBER(FIND("ISED",CY71)),CONCATENATE(Overview!$V$10,";",Overview!$S$11,";",Overview!$S$12),CONCATENATE(Overview!$V$10,";",Overview!$S$11)),IF(ISNUMBER(FIND("ISED",CY71)),CONCATENATE(Overview!$V$10,";",Overview!$S$12),Overview!$V$10)),IF(ISNUMBER(FIND("FCC",CY71)),IF(ISNUMBER(FIND("ISED",CY71)),CONCATENATE(Overview!$S$11,";",Overview!$S$12),"IEEE Std 1528™"),Overview!$S$12))</f>
        <v>EN 62209-2;IEEE Std 1528™;IEC/IEEE 62209-1528</v>
      </c>
      <c r="E70" s="7972" t="str">
        <f>IF(ISNUMBER(FIND("EN",CY71)),IF(ISNUMBER(FIND("FCC",CY71)),IF(ISNUMBER(FIND("ISED",CY71)),CONCATENATE(Overview!$AB$10,";",Overview!$Y$11,";",Overview!$Y$12),CONCATENATE(Overview!$AB$10,";",Overview!$Y$11)),IF(ISNUMBER(FIND("ISED",CY71)),CONCATENATE(Overview!$AB$10,";",Overview!$Y$12),Overview!$AB$10)),IF(ISNUMBER(FIND("FCC",CY71)),IF(ISNUMBER(FIND("ISED",CY71)),CONCATENATE(Overview!$Y$11,";",Overview!$Y$12),"IEEE Std 1528™"),Overview!$Y$12))</f>
        <v>2010/A1:2019;2013;2020</v>
      </c>
      <c r="F70" s="7969" t="inlineStr">
        <is>
          <t>4.1</t>
        </is>
      </c>
      <c r="G70" s="7995"/>
      <c r="H70" s="7994"/>
      <c r="I70" s="7770"/>
      <c r="J70" s="7817"/>
      <c r="K70" s="7817"/>
      <c r="L70" s="7770"/>
      <c r="M70" s="7773"/>
      <c r="N70" s="7773"/>
      <c r="O70" s="7783"/>
      <c r="P70" s="7783"/>
      <c r="Q70" s="7783"/>
      <c r="R70" s="7773"/>
      <c r="S70" s="7773"/>
      <c r="T70" s="7983" t="str">
        <f t="shared" si="19"/>
        <v/>
      </c>
      <c r="U70" s="7773"/>
      <c r="V70" s="7974"/>
      <c r="W70" s="7773"/>
      <c r="X70" s="7773"/>
      <c r="Y70" s="7773"/>
      <c r="Z70" s="7770"/>
      <c r="AA70" s="7770"/>
      <c r="AB70" s="7819" t="str">
        <f t="shared" si="20"/>
        <v/>
      </c>
      <c r="AC70" s="7818"/>
      <c r="AD70" s="7770"/>
      <c r="AE70" s="7816" t="str">
        <f t="shared" si="21"/>
        <v>10-g</v>
      </c>
      <c r="AF70" s="7975" t="inlineStr">
        <is>
          <t>P</t>
        </is>
      </c>
      <c r="AG70" s="7782"/>
      <c r="AH70" s="7782"/>
      <c r="AI70" s="7782"/>
      <c r="AJ70" s="7773"/>
      <c r="AK70" s="7770"/>
      <c r="AL70" s="7773"/>
      <c r="AM70" s="7773"/>
      <c r="AN70" s="7820" t="str">
        <f t="shared" si="22"/>
        <v/>
      </c>
      <c r="AO70" s="7820" t="str">
        <f t="shared" si="23"/>
        <v/>
      </c>
      <c r="AP70" s="7820" t="str">
        <f t="shared" si="24"/>
        <v/>
      </c>
      <c r="AQ70" s="7820" t="str">
        <f t="shared" si="25"/>
        <v/>
      </c>
      <c r="AR70" s="7820" t="str">
        <f t="shared" si="26"/>
        <v/>
      </c>
      <c r="AS70" s="7781"/>
      <c r="AT70" s="7773"/>
      <c r="AU70" s="7773"/>
      <c r="AV70" s="7773"/>
      <c r="AW70" s="7773"/>
      <c r="AX70" s="7773"/>
      <c r="AY70" s="7773"/>
      <c r="AZ70" s="7773"/>
      <c r="BA70" s="7773"/>
      <c r="BB70" s="7773"/>
      <c r="BC70" s="7773"/>
      <c r="BD70" s="7971" t="str">
        <f t="shared" si="27"/>
        <v/>
      </c>
      <c r="BE70" s="7970">
        <f t="shared" si="28"/>
        <v>1800</v>
      </c>
      <c r="BF70" s="7774">
        <f>BE75</f>
        <v>1800</v>
      </c>
      <c r="BG70" s="7970">
        <f t="shared" si="30"/>
        <v>600</v>
      </c>
      <c r="BH70" s="8111" t="inlineStr">
        <is>
          <t>S/00</t>
        </is>
      </c>
      <c r="BI70" s="7771"/>
      <c r="BJ70" s="7976">
        <f>Overview!$E$7</f>
        <v>0</v>
      </c>
      <c r="BK70" s="7771"/>
      <c r="BL70" s="7981" t="str">
        <f t="shared" si="31"/>
        <v>Dasy6</v>
      </c>
      <c r="BM70" s="7976" t="str">
        <f>Overview!$P$153</f>
        <v/>
      </c>
      <c r="BN70" s="7771"/>
      <c r="BO70" s="7771"/>
      <c r="BP70" s="7769"/>
      <c r="BQ70" s="8163" t="inlineStr">
        <is>
          <t>N/A</t>
        </is>
      </c>
      <c r="BR70" s="7702"/>
      <c r="BS70" s="8293"/>
      <c r="BT70" s="7705"/>
      <c r="BU70" s="7738" t="inlineStr">
        <is>
          <t>Inicio</t>
        </is>
      </c>
      <c r="BV70" s="7743"/>
      <c r="BW70" s="7744"/>
      <c r="BX70" s="7744"/>
      <c r="BY70" s="7745"/>
      <c r="BZ70" s="7702"/>
      <c r="CA70" s="7679" t="inlineStr">
        <is>
          <t>Room</t>
        </is>
      </c>
      <c r="CB70" s="7724" t="inlineStr">
        <is>
          <t>Dasy6</t>
        </is>
      </c>
      <c r="CC70" s="7708"/>
      <c r="CD70" s="7796"/>
      <c r="CE70" s="7798"/>
      <c r="CF70" s="8153" t="inlineStr">
        <is>
          <t>D4600V2</t>
        </is>
      </c>
      <c r="CG70" s="8154">
        <v>67.73</v>
      </c>
      <c r="CH70" s="7803">
        <v>63.1</v>
      </c>
      <c r="CI70" s="7795">
        <v>15</v>
      </c>
      <c r="CJ70" s="7805"/>
      <c r="CK70" s="7795"/>
      <c r="CL70" s="7794" t="str">
        <f t="shared" si="32"/>
        <v/>
      </c>
      <c r="CM70" s="7754" t="str">
        <f>IF(CB998&lt;&gt;"",BU1024,"")</f>
        <v/>
      </c>
      <c r="CN70" s="7754" t="str">
        <f>IF(CB998&lt;&gt;"",BV1024,"")</f>
        <v/>
      </c>
      <c r="CO70" s="7754" t="str">
        <f>IF(CB998&lt;&gt;"",BW1024,"")</f>
        <v/>
      </c>
      <c r="CP70" s="7754" t="str">
        <f>IF(CB998&lt;&gt;"",BX1024,"")</f>
        <v/>
      </c>
      <c r="CQ70" s="7754" t="str">
        <f>IF(CB998&lt;&gt;"",BY1024,"")</f>
        <v/>
      </c>
      <c r="CR70" s="7754" t="str">
        <f>IF(CB998&lt;&gt;"",BZ1024,"")</f>
        <v/>
      </c>
      <c r="CS70" s="7754" t="str">
        <f>IF(CB998&lt;&gt;"",CA1024,"")</f>
        <v/>
      </c>
      <c r="CT70" s="7754" t="str">
        <f>IF(CB998&lt;&gt;"",CB1024,"")</f>
        <v/>
      </c>
      <c r="CU70" s="7754" t="str">
        <f>IF(CB998&lt;&gt;"",CC1024,"")</f>
        <v/>
      </c>
      <c r="CV70" s="7674">
        <v>30</v>
      </c>
      <c r="CW70" s="7674">
        <v>10</v>
      </c>
      <c r="CX70" s="7980" t="str">
        <f>CB1001</f>
        <v>Dasy6</v>
      </c>
      <c r="CY70" s="7980" t="str">
        <f>CB1003</f>
        <v>EN/FCC/ISED</v>
      </c>
      <c r="CZ70" s="7702"/>
    </row>
    <row r="71" spans="1:104" ht="13.5" customHeight="1" thickBot="1" x14ac:dyDescent="0.25">
      <c r="A71" s="7699"/>
      <c r="C71" s="7772"/>
      <c r="D71" s="7972" t="str">
        <f>IF(ISNUMBER(FIND("EN",CY72)),IF(ISNUMBER(FIND("FCC",CY72)),IF(ISNUMBER(FIND("ISED",CY72)),CONCATENATE(Overview!$V$10,";",Overview!$S$11,";",Overview!$S$12),CONCATENATE(Overview!$V$10,";",Overview!$S$11)),IF(ISNUMBER(FIND("ISED",CY72)),CONCATENATE(Overview!$V$10,";",Overview!$S$12),Overview!$V$10)),IF(ISNUMBER(FIND("FCC",CY72)),IF(ISNUMBER(FIND("ISED",CY72)),CONCATENATE(Overview!$S$11,";",Overview!$S$12),"IEEE Std 1528™"),Overview!$S$12))</f>
        <v>EN 62209-2;IEEE Std 1528™;IEC/IEEE 62209-1528</v>
      </c>
      <c r="E71" s="7972" t="str">
        <f>IF(ISNUMBER(FIND("EN",CY72)),IF(ISNUMBER(FIND("FCC",CY72)),IF(ISNUMBER(FIND("ISED",CY72)),CONCATENATE(Overview!$AB$10,";",Overview!$Y$11,";",Overview!$Y$12),CONCATENATE(Overview!$AB$10,";",Overview!$Y$11)),IF(ISNUMBER(FIND("ISED",CY72)),CONCATENATE(Overview!$AB$10,";",Overview!$Y$12),Overview!$AB$10)),IF(ISNUMBER(FIND("FCC",CY72)),IF(ISNUMBER(FIND("ISED",CY72)),CONCATENATE(Overview!$Y$11,";",Overview!$Y$12),"IEEE Std 1528™"),Overview!$Y$12))</f>
        <v>2010/A1:2019;2013;2020</v>
      </c>
      <c r="F71" s="7969" t="inlineStr">
        <is>
          <t>4.1</t>
        </is>
      </c>
      <c r="G71" s="7995"/>
      <c r="H71" s="7994"/>
      <c r="I71" s="7770"/>
      <c r="J71" s="7817"/>
      <c r="K71" s="7817"/>
      <c r="L71" s="7770"/>
      <c r="M71" s="7773"/>
      <c r="N71" s="7773"/>
      <c r="O71" s="7783"/>
      <c r="P71" s="7783"/>
      <c r="Q71" s="7783"/>
      <c r="R71" s="7773"/>
      <c r="S71" s="7773"/>
      <c r="T71" s="7983" t="str">
        <f t="shared" si="19"/>
        <v/>
      </c>
      <c r="U71" s="7773"/>
      <c r="V71" s="7974"/>
      <c r="W71" s="7773"/>
      <c r="X71" s="7773"/>
      <c r="Y71" s="7773"/>
      <c r="Z71" s="7770"/>
      <c r="AA71" s="7770"/>
      <c r="AB71" s="7819" t="str">
        <f t="shared" si="20"/>
        <v/>
      </c>
      <c r="AC71" s="7818"/>
      <c r="AD71" s="7770"/>
      <c r="AE71" s="7816" t="str">
        <f t="shared" si="21"/>
        <v>10-g</v>
      </c>
      <c r="AF71" s="7975" t="inlineStr">
        <is>
          <t>P</t>
        </is>
      </c>
      <c r="AG71" s="7782"/>
      <c r="AH71" s="7782"/>
      <c r="AI71" s="7782"/>
      <c r="AJ71" s="7773"/>
      <c r="AK71" s="7770"/>
      <c r="AL71" s="7773"/>
      <c r="AM71" s="7773"/>
      <c r="AN71" s="7820" t="str">
        <f t="shared" si="22"/>
        <v/>
      </c>
      <c r="AO71" s="7820" t="str">
        <f t="shared" si="23"/>
        <v/>
      </c>
      <c r="AP71" s="7820" t="str">
        <f t="shared" si="24"/>
        <v/>
      </c>
      <c r="AQ71" s="7820" t="str">
        <f t="shared" si="25"/>
        <v/>
      </c>
      <c r="AR71" s="7820" t="str">
        <f t="shared" si="26"/>
        <v/>
      </c>
      <c r="AS71" s="7781"/>
      <c r="AT71" s="7773"/>
      <c r="AU71" s="7773"/>
      <c r="AV71" s="7773"/>
      <c r="AW71" s="7773"/>
      <c r="AX71" s="7773"/>
      <c r="AY71" s="7773"/>
      <c r="AZ71" s="7773"/>
      <c r="BA71" s="7773"/>
      <c r="BB71" s="7773"/>
      <c r="BC71" s="7773"/>
      <c r="BD71" s="7971" t="str">
        <f t="shared" si="27"/>
        <v/>
      </c>
      <c r="BE71" s="7970">
        <f t="shared" si="28"/>
        <v>1800</v>
      </c>
      <c r="BF71" s="7774">
        <f>BE76</f>
        <v>1800</v>
      </c>
      <c r="BG71" s="7970">
        <f t="shared" si="30"/>
        <v>600</v>
      </c>
      <c r="BH71" s="8111" t="inlineStr">
        <is>
          <t>S/00</t>
        </is>
      </c>
      <c r="BI71" s="7771"/>
      <c r="BJ71" s="7976">
        <f>Overview!$E$7</f>
        <v>0</v>
      </c>
      <c r="BK71" s="7771"/>
      <c r="BL71" s="7981" t="str">
        <f t="shared" si="31"/>
        <v>Dasy6</v>
      </c>
      <c r="BM71" s="7976" t="str">
        <f>Overview!$P$153</f>
        <v/>
      </c>
      <c r="BN71" s="7771"/>
      <c r="BO71" s="7771"/>
      <c r="BP71" s="7769"/>
      <c r="BQ71" s="8163" t="inlineStr">
        <is>
          <t>N/A</t>
        </is>
      </c>
      <c r="BR71" s="7702"/>
      <c r="BS71" s="8293"/>
      <c r="BT71" s="7705"/>
      <c r="BU71" s="7739" t="inlineStr">
        <is>
          <t>Fin</t>
        </is>
      </c>
      <c r="BV71" s="7682"/>
      <c r="BW71" s="7683"/>
      <c r="BX71" s="7683"/>
      <c r="BY71" s="7746"/>
      <c r="BZ71" s="7702"/>
      <c r="CA71" s="7679" t="inlineStr">
        <is>
          <t>Sonda:</t>
        </is>
      </c>
      <c r="CB71" s="7725" t="inlineStr">
        <is>
          <t>EX3DV4 - SN 7461</t>
        </is>
      </c>
      <c r="CC71" s="7708"/>
      <c r="CD71" s="7796"/>
      <c r="CE71" s="7798"/>
      <c r="CF71" s="8153"/>
      <c r="CG71" s="8154">
        <v>22.03</v>
      </c>
      <c r="CH71" s="7803">
        <v>20.3</v>
      </c>
      <c r="CI71" s="7795"/>
      <c r="CJ71" s="7805"/>
      <c r="CK71" s="7795"/>
      <c r="CL71" s="7794" t="str">
        <f t="shared" si="32"/>
        <v/>
      </c>
      <c r="CM71" s="7754" t="str">
        <f>IF(CB1029&lt;&gt;"",BU1054,"")</f>
        <v/>
      </c>
      <c r="CN71" s="7754" t="str">
        <f>IF(CB1029&lt;&gt;"",BV1054,"")</f>
        <v/>
      </c>
      <c r="CO71" s="7754" t="str">
        <f>IF(CB1029&lt;&gt;"",BW1054,"")</f>
        <v/>
      </c>
      <c r="CP71" s="7754" t="str">
        <f>IF(CB1029&lt;&gt;"",BX1054,"")</f>
        <v/>
      </c>
      <c r="CQ71" s="7754" t="str">
        <f>IF(CB1029&lt;&gt;"",BY1054,"")</f>
        <v/>
      </c>
      <c r="CR71" s="7754" t="str">
        <f>IF(CB1029&lt;&gt;"",BZ1054,"")</f>
        <v/>
      </c>
      <c r="CS71" s="7754" t="str">
        <f>IF(CB1029&lt;&gt;"",CA1054,"")</f>
        <v/>
      </c>
      <c r="CT71" s="7754" t="str">
        <f>IF(CB1029&lt;&gt;"",CB1054,"")</f>
        <v/>
      </c>
      <c r="CU71" s="7754" t="str">
        <f>IF(CB1029&lt;&gt;"",CC1054,"")</f>
        <v/>
      </c>
      <c r="CV71" s="7674">
        <v>30</v>
      </c>
      <c r="CW71" s="7674">
        <v>10</v>
      </c>
      <c r="CX71" s="7980" t="str">
        <f>CB1032</f>
        <v>Dasy6</v>
      </c>
      <c r="CY71" s="7980" t="str">
        <f>CB1034</f>
        <v>EN/FCC/ISED</v>
      </c>
      <c r="CZ71" s="7702"/>
    </row>
    <row r="72" spans="1:104" ht="13.5" thickBot="1" x14ac:dyDescent="0.25">
      <c r="A72" s="7699"/>
      <c r="C72" s="7772"/>
      <c r="D72" s="7972" t="str">
        <f>IF(ISNUMBER(FIND("EN",CY75)),IF(ISNUMBER(FIND("FCC",CY75)),IF(ISNUMBER(FIND("ISED",CY75)),CONCATENATE(Overview!$V$10,";",Overview!$S$11,";",Overview!$S$12),CONCATENATE(Overview!$V$10,";",Overview!$S$11)),IF(ISNUMBER(FIND("ISED",CY75)),CONCATENATE(Overview!$V$10,";",Overview!$S$12),Overview!$V$10)),IF(ISNUMBER(FIND("FCC",CY75)),IF(ISNUMBER(FIND("ISED",CY75)),CONCATENATE(Overview!$S$11,";",Overview!$S$12),"IEEE Std 1528™"),Overview!$S$12))</f>
        <v>EN 62209-2;IEEE Std 1528™;IEC/IEEE 62209-1528</v>
      </c>
      <c r="E72" s="7972" t="str">
        <f>IF(ISNUMBER(FIND("EN",CY75)),IF(ISNUMBER(FIND("FCC",CY75)),IF(ISNUMBER(FIND("ISED",CY75)),CONCATENATE(Overview!$AB$10,";",Overview!$Y$11,";",Overview!$Y$12),CONCATENATE(Overview!$AB$10,";",Overview!$Y$11)),IF(ISNUMBER(FIND("ISED",CY75)),CONCATENATE(Overview!$AB$10,";",Overview!$Y$12),Overview!$AB$10)),IF(ISNUMBER(FIND("FCC",CY75)),IF(ISNUMBER(FIND("ISED",CY75)),CONCATENATE(Overview!$Y$11,";",Overview!$Y$12),"IEEE Std 1528™"),Overview!$Y$12))</f>
        <v>2010/A1:2019;2013;2020</v>
      </c>
      <c r="F72" s="7969" t="inlineStr">
        <is>
          <t>4.1</t>
        </is>
      </c>
      <c r="G72" s="7995"/>
      <c r="H72" s="7994"/>
      <c r="I72" s="7770"/>
      <c r="J72" s="7817"/>
      <c r="K72" s="7817"/>
      <c r="L72" s="7770"/>
      <c r="M72" s="7773"/>
      <c r="N72" s="7773"/>
      <c r="O72" s="7783"/>
      <c r="P72" s="7783"/>
      <c r="Q72" s="7783"/>
      <c r="R72" s="7773"/>
      <c r="S72" s="7773"/>
      <c r="T72" s="7983" t="str">
        <f>CN75</f>
        <v/>
      </c>
      <c r="U72" s="7773"/>
      <c r="V72" s="7974"/>
      <c r="W72" s="7773"/>
      <c r="X72" s="7773"/>
      <c r="Y72" s="7773"/>
      <c r="Z72" s="7770"/>
      <c r="AA72" s="7770"/>
      <c r="AB72" s="7819" t="str">
        <f>CO75</f>
        <v/>
      </c>
      <c r="AC72" s="7818"/>
      <c r="AD72" s="7770"/>
      <c r="AE72" s="7816" t="str">
        <f>IF(CP75="1 gr.","1-g","10-g")</f>
        <v>10-g</v>
      </c>
      <c r="AF72" s="7975" t="inlineStr">
        <is>
          <t>P</t>
        </is>
      </c>
      <c r="AG72" s="7782"/>
      <c r="AH72" s="7782"/>
      <c r="AI72" s="7782"/>
      <c r="AJ72" s="7773"/>
      <c r="AK72" s="7770"/>
      <c r="AL72" s="7773"/>
      <c r="AM72" s="7773"/>
      <c r="AN72" s="7820" t="str">
        <f>CQ75</f>
        <v/>
      </c>
      <c r="AO72" s="7820" t="str">
        <f>CR75</f>
        <v/>
      </c>
      <c r="AP72" s="7820" t="str">
        <f>CS75</f>
        <v/>
      </c>
      <c r="AQ72" s="7820" t="str">
        <f>CT75</f>
        <v/>
      </c>
      <c r="AR72" s="7820" t="str">
        <f>CU75</f>
        <v/>
      </c>
      <c r="AS72" s="7781"/>
      <c r="AT72" s="7773"/>
      <c r="AU72" s="7773"/>
      <c r="AV72" s="7773"/>
      <c r="AW72" s="7773"/>
      <c r="AX72" s="7773"/>
      <c r="AY72" s="7773"/>
      <c r="AZ72" s="7773"/>
      <c r="BA72" s="7773"/>
      <c r="BB72" s="7773"/>
      <c r="BC72" s="7773"/>
      <c r="BD72" s="7971" t="str">
        <f>CM75</f>
        <v/>
      </c>
      <c r="BE72" s="7970">
        <f>CV75*60</f>
        <v>1800</v>
      </c>
      <c r="BF72" s="7774">
        <f>BE77</f>
        <v>1800</v>
      </c>
      <c r="BG72" s="7970">
        <f>CW75*60</f>
        <v>600</v>
      </c>
      <c r="BH72" s="8111" t="inlineStr">
        <is>
          <t>S/00</t>
        </is>
      </c>
      <c r="BI72" s="7771"/>
      <c r="BJ72" s="7976">
        <f>Overview!$E$7</f>
        <v>0</v>
      </c>
      <c r="BK72" s="7771"/>
      <c r="BL72" s="7981" t="str">
        <f>CX75</f>
        <v>Dasy6</v>
      </c>
      <c r="BM72" s="7976" t="str">
        <f>Overview!$P$153</f>
        <v/>
      </c>
      <c r="BN72" s="7771"/>
      <c r="BO72" s="7771"/>
      <c r="BP72" s="7769"/>
      <c r="BQ72" s="8163" t="inlineStr">
        <is>
          <t>N/A</t>
        </is>
      </c>
      <c r="BR72" s="7702"/>
      <c r="BS72" s="8293"/>
      <c r="BT72" s="7705"/>
      <c r="BU72" s="7702"/>
      <c r="BV72" s="7702"/>
      <c r="BW72" s="7702"/>
      <c r="BX72" s="7702"/>
      <c r="BY72" s="7702"/>
      <c r="BZ72" s="7702"/>
      <c r="CA72" s="7679" t="inlineStr">
        <is>
          <t>Cert. (EN/FCC/ISED):</t>
        </is>
      </c>
      <c r="CB72" s="7999" t="inlineStr">
        <is>
          <t>EN/FCC/ISED</t>
        </is>
      </c>
      <c r="CC72" s="7708"/>
      <c r="CD72" s="7796"/>
      <c r="CE72" s="7798"/>
      <c r="CF72" s="8153" t="inlineStr">
        <is>
          <t>D4900V2</t>
        </is>
      </c>
      <c r="CG72" s="8154">
        <v>72</v>
      </c>
      <c r="CH72" s="7803">
        <v>62.6</v>
      </c>
      <c r="CI72" s="7795">
        <v>16</v>
      </c>
      <c r="CJ72" s="7805"/>
      <c r="CK72" s="7795"/>
      <c r="CL72" s="7794" t="str">
        <f t="shared" si="32"/>
        <v/>
      </c>
      <c r="CM72" s="7754" t="str">
        <f>IF(CB1029&lt;&gt;"",BU1055,"")</f>
        <v/>
      </c>
      <c r="CN72" s="7754" t="str">
        <f>IF(CB1029&lt;&gt;"",BV1055,"")</f>
        <v/>
      </c>
      <c r="CO72" s="7754" t="str">
        <f>IF(CB1029&lt;&gt;"",BW1055,"")</f>
        <v/>
      </c>
      <c r="CP72" s="7754" t="str">
        <f>IF(CB1029&lt;&gt;"",BX1055,"")</f>
        <v/>
      </c>
      <c r="CQ72" s="7754" t="str">
        <f>IF(CB1029&lt;&gt;"",BY1055,"")</f>
        <v/>
      </c>
      <c r="CR72" s="7754" t="str">
        <f>IF(CB1029&lt;&gt;"",BZ1055,"")</f>
        <v/>
      </c>
      <c r="CS72" s="7754" t="str">
        <f>IF(CB1029&lt;&gt;"",CA1055,"")</f>
        <v/>
      </c>
      <c r="CT72" s="7754" t="str">
        <f>IF(CB1029&lt;&gt;"",CB1055,"")</f>
        <v/>
      </c>
      <c r="CU72" s="7754" t="str">
        <f>IF(CB1029&lt;&gt;"",CC1055,"")</f>
        <v/>
      </c>
      <c r="CV72" s="7674">
        <v>30</v>
      </c>
      <c r="CW72" s="7674">
        <v>10</v>
      </c>
      <c r="CX72" s="7980" t="str">
        <f>CB1032</f>
        <v>Dasy6</v>
      </c>
      <c r="CY72" s="7980" t="str">
        <f>CB1034</f>
        <v>EN/FCC/ISED</v>
      </c>
      <c r="CZ72" s="7702"/>
    </row>
    <row r="73" spans="1:104" ht="13.5" thickBot="1" x14ac:dyDescent="0.25">
      <c r="A73" s="7699"/>
      <c r="C73" s="8126"/>
      <c r="D73" s="8127"/>
      <c r="E73" s="8127"/>
      <c r="F73" s="8114"/>
      <c r="G73" s="8115"/>
      <c r="H73" s="8128"/>
      <c r="I73" s="8129"/>
      <c r="J73" s="8130"/>
      <c r="K73" s="8130"/>
      <c r="L73" s="8129"/>
      <c r="M73" s="8117"/>
      <c r="N73" s="8117"/>
      <c r="O73" s="8118"/>
      <c r="P73" s="8118"/>
      <c r="Q73" s="8118"/>
      <c r="R73" s="8117"/>
      <c r="S73" s="8117"/>
      <c r="T73" s="8131"/>
      <c r="U73" s="8117"/>
      <c r="V73" s="8120"/>
      <c r="W73" s="8117"/>
      <c r="X73" s="8117"/>
      <c r="Y73" s="8117"/>
      <c r="Z73" s="8129"/>
      <c r="AA73" s="8129"/>
      <c r="AB73" s="8132"/>
      <c r="AC73" s="8133"/>
      <c r="AD73" s="8129"/>
      <c r="AE73" s="8134"/>
      <c r="AF73" s="8135"/>
      <c r="AG73" s="8119"/>
      <c r="AH73" s="8119"/>
      <c r="AI73" s="8119"/>
      <c r="AJ73" s="8117"/>
      <c r="AK73" s="8129"/>
      <c r="AL73" s="8117"/>
      <c r="AM73" s="8117"/>
      <c r="AN73" s="8136"/>
      <c r="AO73" s="8136"/>
      <c r="AP73" s="8136"/>
      <c r="AQ73" s="8136"/>
      <c r="AR73" s="8136"/>
      <c r="AS73" s="8137"/>
      <c r="AT73" s="8117"/>
      <c r="AU73" s="8117"/>
      <c r="AV73" s="8117"/>
      <c r="AW73" s="8117"/>
      <c r="AX73" s="8117"/>
      <c r="AY73" s="8117"/>
      <c r="AZ73" s="8117"/>
      <c r="BA73" s="8117"/>
      <c r="BB73" s="8117"/>
      <c r="BC73" s="8117"/>
      <c r="BD73" s="8138"/>
      <c r="BE73" s="8139"/>
      <c r="BF73" s="8121"/>
      <c r="BG73" s="8139"/>
      <c r="BH73" s="8140"/>
      <c r="BI73" s="8122"/>
      <c r="BJ73" s="8123"/>
      <c r="BK73" s="8122"/>
      <c r="BL73" s="8139"/>
      <c r="BM73" s="8123"/>
      <c r="BN73" s="8122"/>
      <c r="BO73" s="8122"/>
      <c r="BP73" s="8116"/>
      <c r="BQ73" s="8163"/>
      <c r="BR73" s="7702"/>
      <c r="BS73" s="8293"/>
      <c r="BT73" s="7705"/>
      <c r="BU73" s="7702"/>
      <c r="BV73" s="7702"/>
      <c r="BW73" s="7702"/>
      <c r="BX73" s="7702"/>
      <c r="BY73" s="7702"/>
      <c r="BZ73" s="7702"/>
      <c r="CA73" s="7679" t="inlineStr">
        <is>
          <t>Head/Body:</t>
        </is>
      </c>
      <c r="CB73" s="7724" t="inlineStr">
        <is>
          <t>Head</t>
        </is>
      </c>
      <c r="CC73" s="7708"/>
      <c r="CD73" s="7796"/>
      <c r="CE73" s="7798"/>
      <c r="CF73" s="8153"/>
      <c r="CG73" s="8154">
        <v>22.9</v>
      </c>
      <c r="CH73" s="7803">
        <v>19.3</v>
      </c>
      <c r="CI73" s="7795"/>
      <c r="CJ73" s="7805"/>
      <c r="CK73" s="7795"/>
      <c r="CL73" s="8142"/>
      <c r="CM73" s="8143"/>
      <c r="CN73" s="8143"/>
      <c r="CO73" s="8143"/>
      <c r="CP73" s="8143"/>
      <c r="CQ73" s="8143"/>
      <c r="CR73" s="8143"/>
      <c r="CS73" s="8143"/>
      <c r="CT73" s="8143"/>
      <c r="CU73" s="8143"/>
      <c r="CV73" s="8144"/>
      <c r="CW73" s="8144"/>
      <c r="CX73" s="8145"/>
      <c r="CY73" s="8145"/>
      <c r="CZ73" s="7702"/>
    </row>
    <row r="74" spans="1:104" ht="25.5" x14ac:dyDescent="0.2">
      <c r="A74" s="7699"/>
      <c r="C74" s="8126"/>
      <c r="D74" s="8127"/>
      <c r="E74" s="8127"/>
      <c r="F74" s="8114"/>
      <c r="G74" s="8115"/>
      <c r="H74" s="8128"/>
      <c r="I74" s="8129"/>
      <c r="J74" s="8130"/>
      <c r="K74" s="8130"/>
      <c r="L74" s="8129"/>
      <c r="M74" s="8117"/>
      <c r="N74" s="8117"/>
      <c r="O74" s="8118"/>
      <c r="P74" s="8118"/>
      <c r="Q74" s="8118"/>
      <c r="R74" s="8117"/>
      <c r="S74" s="8117"/>
      <c r="T74" s="8131"/>
      <c r="U74" s="8117"/>
      <c r="V74" s="8120"/>
      <c r="W74" s="8117"/>
      <c r="X74" s="8117"/>
      <c r="Y74" s="8117"/>
      <c r="Z74" s="8129"/>
      <c r="AA74" s="8129"/>
      <c r="AB74" s="8132"/>
      <c r="AC74" s="8133"/>
      <c r="AD74" s="8129"/>
      <c r="AE74" s="8134"/>
      <c r="AF74" s="8135"/>
      <c r="AG74" s="8119"/>
      <c r="AH74" s="8119"/>
      <c r="AI74" s="8119"/>
      <c r="AJ74" s="8117"/>
      <c r="AK74" s="8129"/>
      <c r="AL74" s="8117"/>
      <c r="AM74" s="8117"/>
      <c r="AN74" s="8136"/>
      <c r="AO74" s="8136"/>
      <c r="AP74" s="8136"/>
      <c r="AQ74" s="8136"/>
      <c r="AR74" s="8136"/>
      <c r="AS74" s="8137"/>
      <c r="AT74" s="8117"/>
      <c r="AU74" s="8117"/>
      <c r="AV74" s="8117"/>
      <c r="AW74" s="8117"/>
      <c r="AX74" s="8117"/>
      <c r="AY74" s="8117"/>
      <c r="AZ74" s="8117"/>
      <c r="BA74" s="8117"/>
      <c r="BB74" s="8117"/>
      <c r="BC74" s="8117"/>
      <c r="BD74" s="8138"/>
      <c r="BE74" s="8139"/>
      <c r="BF74" s="8121"/>
      <c r="BG74" s="8139"/>
      <c r="BH74" s="8140"/>
      <c r="BI74" s="8122"/>
      <c r="BJ74" s="8123"/>
      <c r="BK74" s="8122"/>
      <c r="BL74" s="8139"/>
      <c r="BM74" s="8123"/>
      <c r="BN74" s="8122"/>
      <c r="BO74" s="8122"/>
      <c r="BP74" s="8116"/>
      <c r="BQ74" s="8163"/>
      <c r="BR74" s="7702"/>
      <c r="BS74" s="8293"/>
      <c r="BT74" s="7705"/>
      <c r="BU74" s="7684" t="inlineStr">
        <is>
          <t>Frecuencia</t>
        </is>
      </c>
      <c r="BV74" s="7685" t="inlineStr">
        <is>
          <t>Nivel Gen.</t>
        </is>
      </c>
      <c r="BW74" s="8295" t="inlineStr">
        <is>
          <t>Medidor de Potencia</t>
        </is>
      </c>
      <c r="BX74" s="8296"/>
      <c r="BY74" s="8297" t="inlineStr">
        <is>
          <t>Observaciones</t>
        </is>
      </c>
      <c r="BZ74" s="7703"/>
      <c r="CA74" s="7998"/>
      <c r="CB74" s="7702"/>
      <c r="CC74" s="7708"/>
      <c r="CD74" s="7796"/>
      <c r="CE74" s="7798"/>
      <c r="CF74" s="8153" t="inlineStr">
        <is>
          <t>D5GHzV2
5250 MHz</t>
        </is>
      </c>
      <c r="CG74" s="8154">
        <v>80.5</v>
      </c>
      <c r="CH74" s="7803">
        <v>74.400000000000006</v>
      </c>
      <c r="CI74" s="7795">
        <v>17</v>
      </c>
      <c r="CJ74" s="7805"/>
      <c r="CK74" s="7795"/>
      <c r="CL74" s="8142"/>
      <c r="CM74" s="8143"/>
      <c r="CN74" s="8143"/>
      <c r="CO74" s="8143"/>
      <c r="CP74" s="8143"/>
      <c r="CQ74" s="8143"/>
      <c r="CR74" s="8143"/>
      <c r="CS74" s="8143"/>
      <c r="CT74" s="8143"/>
      <c r="CU74" s="8143"/>
      <c r="CV74" s="8144"/>
      <c r="CW74" s="8144"/>
      <c r="CX74" s="8145"/>
      <c r="CY74" s="8145"/>
      <c r="CZ74" s="7702"/>
    </row>
    <row r="75" spans="1:104" ht="12.75" customHeight="1" thickBot="1" x14ac:dyDescent="0.25">
      <c r="A75" s="7699"/>
      <c r="C75" s="7772"/>
      <c r="D75" s="7972" t="str">
        <f>IF(ISNUMBER(FIND("EN",CY76)),IF(ISNUMBER(FIND("FCC",CY76)),IF(ISNUMBER(FIND("ISED",CY76)),CONCATENATE(Overview!$V$10,";",Overview!$S$11,";",Overview!$S$12),CONCATENATE(Overview!$V$10,";",Overview!$S$11)),IF(ISNUMBER(FIND("ISED",CY76)),CONCATENATE(Overview!$V$10,";",Overview!$S$12),Overview!$V$10)),IF(ISNUMBER(FIND("FCC",CY76)),IF(ISNUMBER(FIND("ISED",CY76)),CONCATENATE(Overview!$S$11,";",Overview!$S$12),"IEEE Std 1528™"),Overview!$S$12))</f>
        <v>EN 62209-2;IEEE Std 1528™;IEC/IEEE 62209-1528</v>
      </c>
      <c r="E75" s="7972" t="str">
        <f>IF(ISNUMBER(FIND("EN",CY76)),IF(ISNUMBER(FIND("FCC",CY76)),IF(ISNUMBER(FIND("ISED",CY76)),CONCATENATE(Overview!$AB$10,";",Overview!$Y$11,";",Overview!$Y$12),CONCATENATE(Overview!$AB$10,";",Overview!$Y$11)),IF(ISNUMBER(FIND("ISED",CY76)),CONCATENATE(Overview!$AB$10,";",Overview!$Y$12),Overview!$AB$10)),IF(ISNUMBER(FIND("FCC",CY76)),IF(ISNUMBER(FIND("ISED",CY76)),CONCATENATE(Overview!$Y$11,";",Overview!$Y$12),"IEEE Std 1528™"),Overview!$Y$12))</f>
        <v>2010/A1:2019;2013;2020</v>
      </c>
      <c r="F75" s="7969" t="inlineStr">
        <is>
          <t>4.1</t>
        </is>
      </c>
      <c r="G75" s="7995"/>
      <c r="H75" s="7994"/>
      <c r="I75" s="7770"/>
      <c r="J75" s="7817"/>
      <c r="K75" s="7817"/>
      <c r="L75" s="7770"/>
      <c r="M75" s="7773"/>
      <c r="N75" s="7773"/>
      <c r="O75" s="7783"/>
      <c r="P75" s="7783"/>
      <c r="Q75" s="7783"/>
      <c r="R75" s="7773"/>
      <c r="S75" s="7773"/>
      <c r="T75" s="7983" t="str">
        <f t="shared" si="19"/>
        <v/>
      </c>
      <c r="U75" s="7773"/>
      <c r="V75" s="7974"/>
      <c r="W75" s="7773"/>
      <c r="X75" s="7773"/>
      <c r="Y75" s="7773"/>
      <c r="Z75" s="7770"/>
      <c r="AA75" s="7770"/>
      <c r="AB75" s="7819" t="str">
        <f t="shared" si="20"/>
        <v/>
      </c>
      <c r="AC75" s="7818"/>
      <c r="AD75" s="7770"/>
      <c r="AE75" s="7816" t="str">
        <f t="shared" si="21"/>
        <v>10-g</v>
      </c>
      <c r="AF75" s="7975" t="inlineStr">
        <is>
          <t>P</t>
        </is>
      </c>
      <c r="AG75" s="7782"/>
      <c r="AH75" s="7782"/>
      <c r="AI75" s="7782"/>
      <c r="AJ75" s="7773"/>
      <c r="AK75" s="7770"/>
      <c r="AL75" s="7773"/>
      <c r="AM75" s="7773"/>
      <c r="AN75" s="7820" t="str">
        <f t="shared" si="22"/>
        <v/>
      </c>
      <c r="AO75" s="7820" t="str">
        <f t="shared" si="23"/>
        <v/>
      </c>
      <c r="AP75" s="7820" t="str">
        <f t="shared" si="24"/>
        <v/>
      </c>
      <c r="AQ75" s="7820" t="str">
        <f t="shared" si="25"/>
        <v/>
      </c>
      <c r="AR75" s="7820" t="str">
        <f t="shared" si="26"/>
        <v/>
      </c>
      <c r="AS75" s="7781"/>
      <c r="AT75" s="7773"/>
      <c r="AU75" s="7773"/>
      <c r="AV75" s="7773"/>
      <c r="AW75" s="7773"/>
      <c r="AX75" s="7773"/>
      <c r="AY75" s="7773"/>
      <c r="AZ75" s="7773"/>
      <c r="BA75" s="7773"/>
      <c r="BB75" s="7773"/>
      <c r="BC75" s="7773"/>
      <c r="BD75" s="7971" t="str">
        <f t="shared" si="27"/>
        <v/>
      </c>
      <c r="BE75" s="7970">
        <f t="shared" si="28"/>
        <v>1800</v>
      </c>
      <c r="BF75" s="7774">
        <f t="shared" si="29"/>
        <v>1800</v>
      </c>
      <c r="BG75" s="7970">
        <f t="shared" si="30"/>
        <v>600</v>
      </c>
      <c r="BH75" s="8111" t="inlineStr">
        <is>
          <t>S/00</t>
        </is>
      </c>
      <c r="BI75" s="7771"/>
      <c r="BJ75" s="7976">
        <f>Overview!$E$7</f>
        <v>0</v>
      </c>
      <c r="BK75" s="7771"/>
      <c r="BL75" s="7981" t="str">
        <f t="shared" si="31"/>
        <v>Dasy6</v>
      </c>
      <c r="BM75" s="7976" t="str">
        <f>Overview!$P$153</f>
        <v/>
      </c>
      <c r="BN75" s="7771"/>
      <c r="BO75" s="7771"/>
      <c r="BP75" s="7769"/>
      <c r="BQ75" s="8163" t="inlineStr">
        <is>
          <t>N/A</t>
        </is>
      </c>
      <c r="BR75" s="7702"/>
      <c r="BS75" s="8293"/>
      <c r="BT75" s="7705"/>
      <c r="BU75" s="7747" t="inlineStr">
        <is>
          <t>(MHz)</t>
        </is>
      </c>
      <c r="BV75" s="7748" t="inlineStr">
        <is>
          <t>(dBm)</t>
        </is>
      </c>
      <c r="BW75" s="7749" t="inlineStr">
        <is>
          <t>Sensor A (mW)</t>
        </is>
      </c>
      <c r="BX75" s="7749" t="inlineStr">
        <is>
          <t>Sensor B (dBm)</t>
        </is>
      </c>
      <c r="BY75" s="8298"/>
      <c r="BZ75" s="7703"/>
      <c r="CA75" s="7998"/>
      <c r="CB75" s="7702"/>
      <c r="CC75" s="7708"/>
      <c r="CD75" s="7796"/>
      <c r="CE75" s="7798"/>
      <c r="CF75" s="8153"/>
      <c r="CG75" s="8154">
        <v>22.9</v>
      </c>
      <c r="CH75" s="7803">
        <v>20.8</v>
      </c>
      <c r="CI75" s="7795"/>
      <c r="CJ75" s="7805"/>
      <c r="CK75" s="7795"/>
      <c r="CL75" s="7794" t="str">
        <f t="shared" si="32"/>
        <v/>
      </c>
      <c r="CM75" s="7754" t="str">
        <f>IF(CB1060&lt;&gt;"",BU1085,"")</f>
        <v/>
      </c>
      <c r="CN75" s="7754" t="str">
        <f>IF(CB1060&lt;&gt;"",BV1085,"")</f>
        <v/>
      </c>
      <c r="CO75" s="7754" t="str">
        <f>IF(CB1060&lt;&gt;"",BW1085,"")</f>
        <v/>
      </c>
      <c r="CP75" s="7754" t="str">
        <f>IF(CB1060&lt;&gt;"",BX1085,"")</f>
        <v/>
      </c>
      <c r="CQ75" s="7754" t="str">
        <f>IF(CB1060&lt;&gt;"",BY1085,"")</f>
        <v/>
      </c>
      <c r="CR75" s="7754" t="str">
        <f>IF(CB1060&lt;&gt;"",BZ1085,"")</f>
        <v/>
      </c>
      <c r="CS75" s="7754" t="str">
        <f>IF(CB1060&lt;&gt;"",CA1085,"")</f>
        <v/>
      </c>
      <c r="CT75" s="7754" t="str">
        <f>IF(CB1060&lt;&gt;"",CB1085,"")</f>
        <v/>
      </c>
      <c r="CU75" s="7754" t="str">
        <f>IF(CB1060&lt;&gt;"",CC1085,"")</f>
        <v/>
      </c>
      <c r="CV75" s="7674">
        <v>30</v>
      </c>
      <c r="CW75" s="7674">
        <v>10</v>
      </c>
      <c r="CX75" s="7980" t="str">
        <f>CB1063</f>
        <v>Dasy6</v>
      </c>
      <c r="CY75" s="7980" t="str">
        <f>CB1065</f>
        <v>EN/FCC/ISED</v>
      </c>
      <c r="CZ75" s="7702"/>
    </row>
    <row r="76" spans="1:104" ht="26.25" thickBot="1" x14ac:dyDescent="0.25">
      <c r="A76" s="7699"/>
      <c r="C76" s="7772"/>
      <c r="D76" s="7972" t="str">
        <f>IF(ISNUMBER(FIND("EN",CY77)),IF(ISNUMBER(FIND("FCC",CY77)),IF(ISNUMBER(FIND("ISED",CY77)),CONCATENATE(Overview!$V$10,";",Overview!$S$11,";",Overview!$S$12),CONCATENATE(Overview!$V$10,";",Overview!$S$11)),IF(ISNUMBER(FIND("ISED",CY77)),CONCATENATE(Overview!$V$10,";",Overview!$S$12),Overview!$V$10)),IF(ISNUMBER(FIND("FCC",CY77)),IF(ISNUMBER(FIND("ISED",CY77)),CONCATENATE(Overview!$S$11,";",Overview!$S$12),"IEEE Std 1528™"),Overview!$S$12))</f>
        <v>EN 62209-2;IEEE Std 1528™;IEC/IEEE 62209-1528</v>
      </c>
      <c r="E76" s="7972" t="str">
        <f>IF(ISNUMBER(FIND("EN",CY77)),IF(ISNUMBER(FIND("FCC",CY77)),IF(ISNUMBER(FIND("ISED",CY77)),CONCATENATE(Overview!$AB$10,";",Overview!$Y$11,";",Overview!$Y$12),CONCATENATE(Overview!$AB$10,";",Overview!$Y$11)),IF(ISNUMBER(FIND("ISED",CY77)),CONCATENATE(Overview!$AB$10,";",Overview!$Y$12),Overview!$AB$10)),IF(ISNUMBER(FIND("FCC",CY77)),IF(ISNUMBER(FIND("ISED",CY77)),CONCATENATE(Overview!$Y$11,";",Overview!$Y$12),"IEEE Std 1528™"),Overview!$Y$12))</f>
        <v>2010/A1:2019;2013;2020</v>
      </c>
      <c r="F76" s="7969" t="inlineStr">
        <is>
          <t>4.1</t>
        </is>
      </c>
      <c r="G76" s="7995"/>
      <c r="H76" s="7994"/>
      <c r="I76" s="7770"/>
      <c r="J76" s="7817"/>
      <c r="K76" s="7817"/>
      <c r="L76" s="7770"/>
      <c r="M76" s="7773"/>
      <c r="N76" s="7773"/>
      <c r="O76" s="7783"/>
      <c r="P76" s="7783"/>
      <c r="Q76" s="7783"/>
      <c r="R76" s="7773"/>
      <c r="S76" s="7773"/>
      <c r="T76" s="7983" t="str">
        <f t="shared" si="19"/>
        <v/>
      </c>
      <c r="U76" s="7773"/>
      <c r="V76" s="7974"/>
      <c r="W76" s="7773"/>
      <c r="X76" s="7773"/>
      <c r="Y76" s="7773"/>
      <c r="Z76" s="7770"/>
      <c r="AA76" s="7770"/>
      <c r="AB76" s="7819" t="str">
        <f t="shared" si="20"/>
        <v/>
      </c>
      <c r="AC76" s="7818"/>
      <c r="AD76" s="7770"/>
      <c r="AE76" s="7816" t="str">
        <f t="shared" si="21"/>
        <v>10-g</v>
      </c>
      <c r="AF76" s="7975" t="inlineStr">
        <is>
          <t>P</t>
        </is>
      </c>
      <c r="AG76" s="7782"/>
      <c r="AH76" s="7782"/>
      <c r="AI76" s="7782"/>
      <c r="AJ76" s="7773"/>
      <c r="AK76" s="7770"/>
      <c r="AL76" s="7773"/>
      <c r="AM76" s="7773"/>
      <c r="AN76" s="7820" t="str">
        <f t="shared" si="22"/>
        <v/>
      </c>
      <c r="AO76" s="7820" t="str">
        <f t="shared" si="23"/>
        <v/>
      </c>
      <c r="AP76" s="7820" t="str">
        <f t="shared" si="24"/>
        <v/>
      </c>
      <c r="AQ76" s="7820" t="str">
        <f t="shared" si="25"/>
        <v/>
      </c>
      <c r="AR76" s="7820" t="str">
        <f t="shared" si="26"/>
        <v/>
      </c>
      <c r="AS76" s="7781"/>
      <c r="AT76" s="7773"/>
      <c r="AU76" s="7773"/>
      <c r="AV76" s="7773"/>
      <c r="AW76" s="7773"/>
      <c r="AX76" s="7773"/>
      <c r="AY76" s="7773"/>
      <c r="AZ76" s="7773"/>
      <c r="BA76" s="7773"/>
      <c r="BB76" s="7773"/>
      <c r="BC76" s="7773"/>
      <c r="BD76" s="7971" t="str">
        <f t="shared" si="27"/>
        <v/>
      </c>
      <c r="BE76" s="7970">
        <f t="shared" si="28"/>
        <v>1800</v>
      </c>
      <c r="BF76" s="7774">
        <f t="shared" si="29"/>
        <v>1800</v>
      </c>
      <c r="BG76" s="7970">
        <f t="shared" si="30"/>
        <v>600</v>
      </c>
      <c r="BH76" s="8111" t="inlineStr">
        <is>
          <t>S/00</t>
        </is>
      </c>
      <c r="BI76" s="7771"/>
      <c r="BJ76" s="7976">
        <f>Overview!$E$7</f>
        <v>0</v>
      </c>
      <c r="BK76" s="7771"/>
      <c r="BL76" s="7981" t="str">
        <f t="shared" si="31"/>
        <v>Dasy6</v>
      </c>
      <c r="BM76" s="7976" t="str">
        <f>Overview!$P$153</f>
        <v/>
      </c>
      <c r="BN76" s="7771"/>
      <c r="BO76" s="7771"/>
      <c r="BP76" s="7769"/>
      <c r="BQ76" s="8163" t="inlineStr">
        <is>
          <t>N/A</t>
        </is>
      </c>
      <c r="BR76" s="7702"/>
      <c r="BS76" s="8293"/>
      <c r="BT76" s="7705"/>
      <c r="BU76" s="8299"/>
      <c r="BV76" s="7722"/>
      <c r="BW76" s="8302">
        <v>250</v>
      </c>
      <c r="BX76" s="7751"/>
      <c r="BY76" s="7723" t="inlineStr">
        <is>
          <t>Aprox. 250/100mW</t>
        </is>
      </c>
      <c r="BZ76" s="7704" t="inlineStr">
        <is>
          <t>1º</t>
        </is>
      </c>
      <c r="CA76" s="7999"/>
      <c r="CB76" s="7702" t="inlineStr">
        <is>
          <t>Elegir valor de lista desplegable</t>
        </is>
      </c>
      <c r="CC76" s="7708"/>
      <c r="CD76" s="7796"/>
      <c r="CE76" s="7798"/>
      <c r="CF76" s="8153" t="inlineStr">
        <is>
          <t>D5GHzV2
5600 MHz</t>
        </is>
      </c>
      <c r="CG76" s="8154">
        <v>82.9</v>
      </c>
      <c r="CH76" s="7803">
        <v>78.3</v>
      </c>
      <c r="CI76" s="7795">
        <v>18</v>
      </c>
      <c r="CJ76" s="7805"/>
      <c r="CK76" s="7795"/>
      <c r="CL76" s="7794" t="str">
        <f t="shared" si="32"/>
        <v/>
      </c>
      <c r="CM76" s="7754" t="str">
        <f>IF(CB1060&lt;&gt;"",BU1086,"")</f>
        <v/>
      </c>
      <c r="CN76" s="7754" t="str">
        <f>IF(CB1060&lt;&gt;"",BV1086,"")</f>
        <v/>
      </c>
      <c r="CO76" s="7754" t="str">
        <f>IF(CB1060&lt;&gt;"",BW1086,"")</f>
        <v/>
      </c>
      <c r="CP76" s="7754" t="str">
        <f>IF(CB1060&lt;&gt;"",BX1086,"")</f>
        <v/>
      </c>
      <c r="CQ76" s="7754" t="str">
        <f>IF(CB1060&lt;&gt;"",BY1086,"")</f>
        <v/>
      </c>
      <c r="CR76" s="7754" t="str">
        <f>IF(CB1060&lt;&gt;"",BZ1086,"")</f>
        <v/>
      </c>
      <c r="CS76" s="7754" t="str">
        <f>IF(CB1060&lt;&gt;"",CA1086,"")</f>
        <v/>
      </c>
      <c r="CT76" s="7754" t="str">
        <f>IF(CB1060&lt;&gt;"",CB1086,"")</f>
        <v/>
      </c>
      <c r="CU76" s="7754" t="str">
        <f>IF(CB1060&lt;&gt;"",CC1086,"")</f>
        <v/>
      </c>
      <c r="CV76" s="7674">
        <v>30</v>
      </c>
      <c r="CW76" s="7674">
        <v>10</v>
      </c>
      <c r="CX76" s="7980" t="str">
        <f>CB1063</f>
        <v>Dasy6</v>
      </c>
      <c r="CY76" s="7980" t="str">
        <f>CB1065</f>
        <v>EN/FCC/ISED</v>
      </c>
      <c r="CZ76" s="7702"/>
    </row>
    <row r="77" spans="1:104" ht="13.5" thickBot="1" x14ac:dyDescent="0.25">
      <c r="A77" s="7699"/>
      <c r="C77" s="7772"/>
      <c r="D77" s="7972" t="str">
        <f>IF(ISNUMBER(FIND("EN",CY78)),IF(ISNUMBER(FIND("FCC",CY78)),IF(ISNUMBER(FIND("ISED",CY78)),CONCATENATE(Overview!$V$10,";",Overview!$S$11,";",Overview!$S$12),CONCATENATE(Overview!$V$10,";",Overview!$S$11)),IF(ISNUMBER(FIND("ISED",CY78)),CONCATENATE(Overview!$V$10,";",Overview!$S$12),Overview!$V$10)),IF(ISNUMBER(FIND("FCC",CY78)),IF(ISNUMBER(FIND("ISED",CY78)),CONCATENATE(Overview!$S$11,";",Overview!$S$12),"IEEE Std 1528™"),Overview!$S$12))</f>
        <v>EN 62209-2;IEEE Std 1528™;IEC/IEEE 62209-1528</v>
      </c>
      <c r="E77" s="7972" t="str">
        <f>IF(ISNUMBER(FIND("EN",CY78)),IF(ISNUMBER(FIND("FCC",CY78)),IF(ISNUMBER(FIND("ISED",CY78)),CONCATENATE(Overview!$AB$10,";",Overview!$Y$11,";",Overview!$Y$12),CONCATENATE(Overview!$AB$10,";",Overview!$Y$11)),IF(ISNUMBER(FIND("ISED",CY78)),CONCATENATE(Overview!$AB$10,";",Overview!$Y$12),Overview!$AB$10)),IF(ISNUMBER(FIND("FCC",CY78)),IF(ISNUMBER(FIND("ISED",CY78)),CONCATENATE(Overview!$Y$11,";",Overview!$Y$12),"IEEE Std 1528™"),Overview!$Y$12))</f>
        <v>2010/A1:2019;2013;2020</v>
      </c>
      <c r="F77" s="7969" t="inlineStr">
        <is>
          <t>4.1</t>
        </is>
      </c>
      <c r="G77" s="7995"/>
      <c r="H77" s="7994"/>
      <c r="I77" s="7770"/>
      <c r="J77" s="7817"/>
      <c r="K77" s="7817"/>
      <c r="L77" s="7770"/>
      <c r="M77" s="7773"/>
      <c r="N77" s="7773"/>
      <c r="O77" s="7783"/>
      <c r="P77" s="7783"/>
      <c r="Q77" s="7783"/>
      <c r="R77" s="7773"/>
      <c r="S77" s="7773"/>
      <c r="T77" s="7983" t="str">
        <f t="shared" si="19"/>
        <v/>
      </c>
      <c r="U77" s="7773"/>
      <c r="V77" s="7974"/>
      <c r="W77" s="7773"/>
      <c r="X77" s="7773"/>
      <c r="Y77" s="7773"/>
      <c r="Z77" s="7770"/>
      <c r="AA77" s="7770"/>
      <c r="AB77" s="7819" t="str">
        <f t="shared" si="20"/>
        <v/>
      </c>
      <c r="AC77" s="7818"/>
      <c r="AD77" s="7770"/>
      <c r="AE77" s="7816" t="str">
        <f t="shared" si="21"/>
        <v>10-g</v>
      </c>
      <c r="AF77" s="7975" t="inlineStr">
        <is>
          <t>P</t>
        </is>
      </c>
      <c r="AG77" s="7782"/>
      <c r="AH77" s="7782"/>
      <c r="AI77" s="7782"/>
      <c r="AJ77" s="7773"/>
      <c r="AK77" s="7770"/>
      <c r="AL77" s="7773"/>
      <c r="AM77" s="7773"/>
      <c r="AN77" s="7820" t="str">
        <f t="shared" si="22"/>
        <v/>
      </c>
      <c r="AO77" s="7820" t="str">
        <f t="shared" si="23"/>
        <v/>
      </c>
      <c r="AP77" s="7820" t="str">
        <f t="shared" si="24"/>
        <v/>
      </c>
      <c r="AQ77" s="7820" t="str">
        <f t="shared" si="25"/>
        <v/>
      </c>
      <c r="AR77" s="7820" t="str">
        <f t="shared" si="26"/>
        <v/>
      </c>
      <c r="AS77" s="7781"/>
      <c r="AT77" s="7773"/>
      <c r="AU77" s="7773"/>
      <c r="AV77" s="7773"/>
      <c r="AW77" s="7773"/>
      <c r="AX77" s="7773"/>
      <c r="AY77" s="7773"/>
      <c r="AZ77" s="7773"/>
      <c r="BA77" s="7773"/>
      <c r="BB77" s="7773"/>
      <c r="BC77" s="7773"/>
      <c r="BD77" s="7971" t="str">
        <f t="shared" si="27"/>
        <v/>
      </c>
      <c r="BE77" s="7970">
        <f t="shared" si="28"/>
        <v>1800</v>
      </c>
      <c r="BF77" s="7774">
        <f t="shared" si="29"/>
        <v>0</v>
      </c>
      <c r="BG77" s="7970">
        <f t="shared" si="30"/>
        <v>600</v>
      </c>
      <c r="BH77" s="8111" t="inlineStr">
        <is>
          <t>S/00</t>
        </is>
      </c>
      <c r="BI77" s="7771"/>
      <c r="BJ77" s="7976">
        <f>Overview!$E$7</f>
        <v>0</v>
      </c>
      <c r="BK77" s="7771"/>
      <c r="BL77" s="7981" t="str">
        <f t="shared" si="31"/>
        <v>Dasy6</v>
      </c>
      <c r="BM77" s="7976" t="str">
        <f>Overview!$P$153</f>
        <v/>
      </c>
      <c r="BN77" s="7771"/>
      <c r="BO77" s="7771"/>
      <c r="BP77" s="7769"/>
      <c r="BQ77" s="8163" t="inlineStr">
        <is>
          <t>N/A</t>
        </is>
      </c>
      <c r="BR77" s="7702"/>
      <c r="BS77" s="8293"/>
      <c r="BT77" s="7705"/>
      <c r="BU77" s="8300"/>
      <c r="BV77" s="7750">
        <f>BV76</f>
        <v>0</v>
      </c>
      <c r="BW77" s="8303"/>
      <c r="BX77" s="7687"/>
      <c r="BY77" s="7711" t="inlineStr">
        <is>
          <t>Lectura estabilizada</t>
        </is>
      </c>
      <c r="BZ77" s="7704" t="inlineStr">
        <is>
          <t>2º</t>
        </is>
      </c>
      <c r="CA77" s="8000"/>
      <c r="CB77" s="7702" t="inlineStr">
        <is>
          <t>Insertar valor manualmente</t>
        </is>
      </c>
      <c r="CC77" s="7708"/>
      <c r="CD77" s="7796"/>
      <c r="CE77" s="7798"/>
      <c r="CF77" s="8153"/>
      <c r="CG77" s="8154">
        <v>23.7</v>
      </c>
      <c r="CH77" s="7803">
        <v>21.7</v>
      </c>
      <c r="CI77" s="7795"/>
      <c r="CJ77" s="7805"/>
      <c r="CK77" s="7795"/>
      <c r="CL77" s="7794" t="str">
        <f t="shared" si="32"/>
        <v/>
      </c>
      <c r="CM77" s="7754" t="str">
        <f>IF(CB1091&lt;&gt;"",BU1116,"")</f>
        <v/>
      </c>
      <c r="CN77" s="7754" t="str">
        <f>IF(CB1091&lt;&gt;"",BV1116,"")</f>
        <v/>
      </c>
      <c r="CO77" s="7754" t="str">
        <f>IF(CB1091&lt;&gt;"",BW1116,"")</f>
        <v/>
      </c>
      <c r="CP77" s="7754" t="str">
        <f>IF(CB1091&lt;&gt;"",BX1116,"")</f>
        <v/>
      </c>
      <c r="CQ77" s="7754" t="str">
        <f>IF(CB1091&lt;&gt;"",BY1116,"")</f>
        <v/>
      </c>
      <c r="CR77" s="7754" t="str">
        <f>IF(CB1091&lt;&gt;"",BZ1116,"")</f>
        <v/>
      </c>
      <c r="CS77" s="7754" t="str">
        <f>IF(CB1091&lt;&gt;"",CA1116,"")</f>
        <v/>
      </c>
      <c r="CT77" s="7754" t="str">
        <f>IF(CB1091&lt;&gt;"",CB1116,"")</f>
        <v/>
      </c>
      <c r="CU77" s="7754" t="str">
        <f>IF(CB1091&lt;&gt;"",CC1116,"")</f>
        <v/>
      </c>
      <c r="CV77" s="7674">
        <v>30</v>
      </c>
      <c r="CW77" s="7674">
        <v>10</v>
      </c>
      <c r="CX77" s="7980" t="str">
        <f>CB1094</f>
        <v>Dasy6</v>
      </c>
      <c r="CY77" s="7980" t="str">
        <f>CB1096</f>
        <v>EN/FCC/ISED</v>
      </c>
      <c r="CZ77" s="7702"/>
    </row>
    <row r="78" spans="1:104" ht="13.5" thickBot="1" x14ac:dyDescent="0.25">
      <c r="A78" s="7699"/>
      <c r="C78" s="7772"/>
      <c r="D78" s="7972" t="str">
        <f>IF(ISNUMBER(FIND("EN",CY79)),IF(ISNUMBER(FIND("FCC",CY79)),IF(ISNUMBER(FIND("ISED",CY79)),CONCATENATE(Overview!$V$10,";",Overview!$S$11,";",Overview!$S$12),CONCATENATE(Overview!$V$10,";",Overview!$S$11)),IF(ISNUMBER(FIND("ISED",CY79)),CONCATENATE(Overview!$V$10,";",Overview!$S$12),Overview!$V$10)),IF(ISNUMBER(FIND("FCC",CY79)),IF(ISNUMBER(FIND("ISED",CY79)),CONCATENATE(Overview!$S$11,";",Overview!$S$12),"IEEE Std 1528™"),Overview!$S$12))</f>
        <v>EN 62209-2;IEEE Std 1528™;IEC/IEEE 62209-1528</v>
      </c>
      <c r="E78" s="7972" t="str">
        <f>IF(ISNUMBER(FIND("EN",CY79)),IF(ISNUMBER(FIND("FCC",CY79)),IF(ISNUMBER(FIND("ISED",CY79)),CONCATENATE(Overview!$AB$10,";",Overview!$Y$11,";",Overview!$Y$12),CONCATENATE(Overview!$AB$10,";",Overview!$Y$11)),IF(ISNUMBER(FIND("ISED",CY79)),CONCATENATE(Overview!$AB$10,";",Overview!$Y$12),Overview!$AB$10)),IF(ISNUMBER(FIND("FCC",CY79)),IF(ISNUMBER(FIND("ISED",CY79)),CONCATENATE(Overview!$Y$11,";",Overview!$Y$12),"IEEE Std 1528™"),Overview!$Y$12))</f>
        <v>2010/A1:2019;2013;2020</v>
      </c>
      <c r="F78" s="7969" t="inlineStr">
        <is>
          <t>4.1</t>
        </is>
      </c>
      <c r="G78" s="7995"/>
      <c r="H78" s="7994"/>
      <c r="I78" s="7770"/>
      <c r="J78" s="7817"/>
      <c r="K78" s="7817"/>
      <c r="L78" s="7770"/>
      <c r="M78" s="7773"/>
      <c r="N78" s="7773"/>
      <c r="O78" s="7783"/>
      <c r="P78" s="7783"/>
      <c r="Q78" s="7783"/>
      <c r="R78" s="7773"/>
      <c r="S78" s="7773"/>
      <c r="T78" s="7983" t="str">
        <f t="shared" si="19"/>
        <v/>
      </c>
      <c r="U78" s="7773"/>
      <c r="V78" s="7974"/>
      <c r="W78" s="7773"/>
      <c r="X78" s="7773"/>
      <c r="Y78" s="7773"/>
      <c r="Z78" s="7770"/>
      <c r="AA78" s="7770"/>
      <c r="AB78" s="7819" t="str">
        <f t="shared" si="20"/>
        <v/>
      </c>
      <c r="AC78" s="7818"/>
      <c r="AD78" s="7770"/>
      <c r="AE78" s="7816" t="str">
        <f t="shared" si="21"/>
        <v>10-g</v>
      </c>
      <c r="AF78" s="7975" t="inlineStr">
        <is>
          <t>P</t>
        </is>
      </c>
      <c r="AG78" s="7782"/>
      <c r="AH78" s="7782"/>
      <c r="AI78" s="7782"/>
      <c r="AJ78" s="7773"/>
      <c r="AK78" s="7770"/>
      <c r="AL78" s="7773"/>
      <c r="AM78" s="7773"/>
      <c r="AN78" s="7820" t="str">
        <f t="shared" si="22"/>
        <v/>
      </c>
      <c r="AO78" s="7820" t="str">
        <f t="shared" si="23"/>
        <v/>
      </c>
      <c r="AP78" s="7820" t="str">
        <f t="shared" si="24"/>
        <v/>
      </c>
      <c r="AQ78" s="7820" t="str">
        <f t="shared" si="25"/>
        <v/>
      </c>
      <c r="AR78" s="7820" t="str">
        <f t="shared" si="26"/>
        <v/>
      </c>
      <c r="AS78" s="7781"/>
      <c r="AT78" s="7773"/>
      <c r="AU78" s="7773"/>
      <c r="AV78" s="7773"/>
      <c r="AW78" s="7773"/>
      <c r="AX78" s="7773"/>
      <c r="AY78" s="7773"/>
      <c r="AZ78" s="7773"/>
      <c r="BA78" s="7773"/>
      <c r="BB78" s="7773"/>
      <c r="BC78" s="7773"/>
      <c r="BD78" s="7971" t="str">
        <f t="shared" si="27"/>
        <v/>
      </c>
      <c r="BE78" s="7970">
        <f t="shared" si="28"/>
        <v>1800</v>
      </c>
      <c r="BF78" s="7774">
        <f t="shared" si="29"/>
        <v>0</v>
      </c>
      <c r="BG78" s="7970">
        <f t="shared" si="30"/>
        <v>600</v>
      </c>
      <c r="BH78" s="8111" t="inlineStr">
        <is>
          <t>S/00</t>
        </is>
      </c>
      <c r="BI78" s="7771"/>
      <c r="BJ78" s="7976">
        <f>Overview!$E$7</f>
        <v>0</v>
      </c>
      <c r="BK78" s="7771"/>
      <c r="BL78" s="7981" t="str">
        <f t="shared" si="31"/>
        <v>Dasy6</v>
      </c>
      <c r="BM78" s="7976" t="str">
        <f>Overview!$P$153</f>
        <v/>
      </c>
      <c r="BN78" s="7771"/>
      <c r="BO78" s="7771"/>
      <c r="BP78" s="7769"/>
      <c r="BQ78" s="8163" t="inlineStr">
        <is>
          <t>N/A</t>
        </is>
      </c>
      <c r="BR78" s="7702"/>
      <c r="BS78" s="8293"/>
      <c r="BT78" s="7705"/>
      <c r="BU78" s="8300"/>
      <c r="BV78" s="7750">
        <f>BV76</f>
        <v>0</v>
      </c>
      <c r="BW78" s="8303"/>
      <c r="BX78" s="7687"/>
      <c r="BY78" s="7711" t="inlineStr">
        <is>
          <t>Cambio al dipolo</t>
        </is>
      </c>
      <c r="BZ78" s="7704" t="inlineStr">
        <is>
          <t>3º</t>
        </is>
      </c>
      <c r="CA78" s="8001"/>
      <c r="CB78" s="7702" t="inlineStr">
        <is>
          <t>Copiar valores de software de Temp/Hum</t>
        </is>
      </c>
      <c r="CC78" s="7708"/>
      <c r="CD78" s="7796"/>
      <c r="CE78" s="7798"/>
      <c r="CF78" s="8153" t="inlineStr">
        <is>
          <t>D5GHzV2</t>
        </is>
      </c>
      <c r="CG78" s="8154">
        <v>79.599999999999994</v>
      </c>
      <c r="CH78" s="7803"/>
      <c r="CI78" s="7795">
        <v>19</v>
      </c>
      <c r="CJ78" s="7805"/>
      <c r="CK78" s="7795"/>
      <c r="CL78" s="7794" t="str">
        <f t="shared" si="32"/>
        <v/>
      </c>
      <c r="CM78" s="7754" t="str">
        <f>IF(CB1091&lt;&gt;"",BU1117,"")</f>
        <v/>
      </c>
      <c r="CN78" s="7754" t="str">
        <f>IF(CB1091&lt;&gt;"",BV1117,"")</f>
        <v/>
      </c>
      <c r="CO78" s="7754" t="str">
        <f>IF(CB1091&lt;&gt;"",BW1117,"")</f>
        <v/>
      </c>
      <c r="CP78" s="7754" t="str">
        <f>IF(CB1091&lt;&gt;"",BX1117,"")</f>
        <v/>
      </c>
      <c r="CQ78" s="7754" t="str">
        <f>IF(CB1091&lt;&gt;"",BY1117,"")</f>
        <v/>
      </c>
      <c r="CR78" s="7754" t="str">
        <f>IF(CB1091&lt;&gt;"",BZ1117,"")</f>
        <v/>
      </c>
      <c r="CS78" s="7754" t="str">
        <f>IF(CB1091&lt;&gt;"",CA1117,"")</f>
        <v/>
      </c>
      <c r="CT78" s="7754" t="str">
        <f>IF(CB1091&lt;&gt;"",CB1117,"")</f>
        <v/>
      </c>
      <c r="CU78" s="7754" t="str">
        <f>IF(CB1091&lt;&gt;"",CC1117,"")</f>
        <v/>
      </c>
      <c r="CV78" s="7674">
        <v>30</v>
      </c>
      <c r="CW78" s="7674">
        <v>10</v>
      </c>
      <c r="CX78" s="7980" t="str">
        <f>CB1094</f>
        <v>Dasy6</v>
      </c>
      <c r="CY78" s="7980" t="str">
        <f>CB1096</f>
        <v>EN/FCC/ISED</v>
      </c>
      <c r="CZ78" s="7702"/>
    </row>
    <row r="79" spans="1:104" ht="13.5" thickBot="1" x14ac:dyDescent="0.25">
      <c r="A79" s="7699"/>
      <c r="C79" s="7772"/>
      <c r="D79" s="7972" t="str">
        <f>IF(ISNUMBER(FIND("EN",CY80)),IF(ISNUMBER(FIND("FCC",CY80)),IF(ISNUMBER(FIND("ISED",CY80)),CONCATENATE(Overview!$V$10,";",Overview!$S$11,";",Overview!$S$12),CONCATENATE(Overview!$V$10,";",Overview!$S$11)),IF(ISNUMBER(FIND("ISED",CY80)),CONCATENATE(Overview!$V$10,";",Overview!$S$12),Overview!$V$10)),IF(ISNUMBER(FIND("FCC",CY80)),IF(ISNUMBER(FIND("ISED",CY80)),CONCATENATE(Overview!$S$11,";",Overview!$S$12),"IEEE Std 1528™"),Overview!$S$12))</f>
        <v>EN 62209-2;IEEE Std 1528™;IEC/IEEE 62209-1528</v>
      </c>
      <c r="E79" s="7972" t="str">
        <f>IF(ISNUMBER(FIND("EN",CY80)),IF(ISNUMBER(FIND("FCC",CY80)),IF(ISNUMBER(FIND("ISED",CY80)),CONCATENATE(Overview!$AB$10,";",Overview!$Y$11,";",Overview!$Y$12),CONCATENATE(Overview!$AB$10,";",Overview!$Y$11)),IF(ISNUMBER(FIND("ISED",CY80)),CONCATENATE(Overview!$AB$10,";",Overview!$Y$12),Overview!$AB$10)),IF(ISNUMBER(FIND("FCC",CY80)),IF(ISNUMBER(FIND("ISED",CY80)),CONCATENATE(Overview!$Y$11,";",Overview!$Y$12),"IEEE Std 1528™"),Overview!$Y$12))</f>
        <v>2010/A1:2019;2013;2020</v>
      </c>
      <c r="F79" s="7969" t="inlineStr">
        <is>
          <t>4.1</t>
        </is>
      </c>
      <c r="G79" s="7995"/>
      <c r="H79" s="7994"/>
      <c r="I79" s="7770"/>
      <c r="J79" s="7817"/>
      <c r="K79" s="7817"/>
      <c r="L79" s="7770"/>
      <c r="M79" s="7773"/>
      <c r="N79" s="7773"/>
      <c r="O79" s="7783"/>
      <c r="P79" s="7783"/>
      <c r="Q79" s="7783"/>
      <c r="R79" s="7773"/>
      <c r="S79" s="7773"/>
      <c r="T79" s="7983" t="str">
        <f t="shared" si="19"/>
        <v/>
      </c>
      <c r="U79" s="7773"/>
      <c r="V79" s="7974"/>
      <c r="W79" s="7773"/>
      <c r="X79" s="7773"/>
      <c r="Y79" s="7773"/>
      <c r="Z79" s="7770"/>
      <c r="AA79" s="7770"/>
      <c r="AB79" s="7819" t="str">
        <f t="shared" si="20"/>
        <v/>
      </c>
      <c r="AC79" s="7818"/>
      <c r="AD79" s="7770"/>
      <c r="AE79" s="7816" t="str">
        <f t="shared" si="21"/>
        <v>10-g</v>
      </c>
      <c r="AF79" s="7975" t="inlineStr">
        <is>
          <t>P</t>
        </is>
      </c>
      <c r="AG79" s="7782"/>
      <c r="AH79" s="7782"/>
      <c r="AI79" s="7782"/>
      <c r="AJ79" s="7773"/>
      <c r="AK79" s="7770"/>
      <c r="AL79" s="7773"/>
      <c r="AM79" s="7773"/>
      <c r="AN79" s="7820" t="str">
        <f t="shared" si="22"/>
        <v/>
      </c>
      <c r="AO79" s="7820" t="str">
        <f t="shared" si="23"/>
        <v/>
      </c>
      <c r="AP79" s="7820" t="str">
        <f t="shared" si="24"/>
        <v/>
      </c>
      <c r="AQ79" s="7820" t="str">
        <f t="shared" si="25"/>
        <v/>
      </c>
      <c r="AR79" s="7820" t="str">
        <f t="shared" si="26"/>
        <v/>
      </c>
      <c r="AS79" s="7781"/>
      <c r="AT79" s="7773"/>
      <c r="AU79" s="7773"/>
      <c r="AV79" s="7773"/>
      <c r="AW79" s="7773"/>
      <c r="AX79" s="7773"/>
      <c r="AY79" s="7773"/>
      <c r="AZ79" s="7773"/>
      <c r="BA79" s="7773"/>
      <c r="BB79" s="7773"/>
      <c r="BC79" s="7773"/>
      <c r="BD79" s="7971" t="str">
        <f t="shared" si="27"/>
        <v/>
      </c>
      <c r="BE79" s="7970">
        <f t="shared" si="28"/>
        <v>1800</v>
      </c>
      <c r="BF79" s="7774">
        <f t="shared" si="29"/>
        <v>0</v>
      </c>
      <c r="BG79" s="7970">
        <f t="shared" si="30"/>
        <v>600</v>
      </c>
      <c r="BH79" s="8111" t="inlineStr">
        <is>
          <t>S/00</t>
        </is>
      </c>
      <c r="BI79" s="7771"/>
      <c r="BJ79" s="7976">
        <f>Overview!$E$7</f>
        <v>0</v>
      </c>
      <c r="BK79" s="7771"/>
      <c r="BL79" s="7981" t="str">
        <f t="shared" si="31"/>
        <v>Dasy6</v>
      </c>
      <c r="BM79" s="7976" t="str">
        <f>Overview!$P$153</f>
        <v/>
      </c>
      <c r="BN79" s="7771"/>
      <c r="BO79" s="7771"/>
      <c r="BP79" s="7769"/>
      <c r="BQ79" s="8163" t="inlineStr">
        <is>
          <t>N/A</t>
        </is>
      </c>
      <c r="BR79" s="7702"/>
      <c r="BS79" s="8293"/>
      <c r="BT79" s="7705"/>
      <c r="BU79" s="8300"/>
      <c r="BV79" s="7687"/>
      <c r="BW79" s="8303"/>
      <c r="BX79" s="7687"/>
      <c r="BY79" s="7711" t="inlineStr">
        <is>
          <t>Ajuste</t>
        </is>
      </c>
      <c r="BZ79" s="7704" t="inlineStr">
        <is>
          <t>4º</t>
        </is>
      </c>
      <c r="CA79" s="8002"/>
      <c r="CB79" s="7702" t="inlineStr">
        <is>
          <t>Celdas bloqueadas</t>
        </is>
      </c>
      <c r="CC79" s="7708"/>
      <c r="CD79" s="7796"/>
      <c r="CE79" s="7798"/>
      <c r="CF79" s="8153" t="inlineStr">
        <is>
          <t>5750 MHz</t>
        </is>
      </c>
      <c r="CG79" s="8154">
        <v>22.5</v>
      </c>
      <c r="CH79" s="7803"/>
      <c r="CI79" s="7795"/>
      <c r="CJ79" s="7805"/>
      <c r="CK79" s="7795"/>
      <c r="CL79" s="7794" t="str">
        <f t="shared" si="32"/>
        <v/>
      </c>
      <c r="CM79" s="7754" t="str">
        <f>IF(CB1122&lt;&gt;"",BU1147,"")</f>
        <v/>
      </c>
      <c r="CN79" s="7754" t="str">
        <f>IF(CB1122&lt;&gt;"",BV1147,"")</f>
        <v/>
      </c>
      <c r="CO79" s="7754" t="str">
        <f>IF(CB1122&lt;&gt;"",BW1147,"")</f>
        <v/>
      </c>
      <c r="CP79" s="7754" t="str">
        <f>IF(CB1122&lt;&gt;"",BX1147,"")</f>
        <v/>
      </c>
      <c r="CQ79" s="7754" t="str">
        <f>IF(CB1122&lt;&gt;"",BY1147,"")</f>
        <v/>
      </c>
      <c r="CR79" s="7754" t="str">
        <f>IF(CB1122&lt;&gt;"",BZ1147,"")</f>
        <v/>
      </c>
      <c r="CS79" s="7754" t="str">
        <f>IF(CB1122&lt;&gt;"",CA1147,"")</f>
        <v/>
      </c>
      <c r="CT79" s="7754" t="str">
        <f>IF(CB1122&lt;&gt;"",CB1147,"")</f>
        <v/>
      </c>
      <c r="CU79" s="7754" t="str">
        <f>IF(CB1122&lt;&gt;"",CC1147,"")</f>
        <v/>
      </c>
      <c r="CV79" s="7674">
        <v>30</v>
      </c>
      <c r="CW79" s="7674">
        <v>10</v>
      </c>
      <c r="CX79" s="7980" t="str">
        <f>CB1125</f>
        <v>Dasy6</v>
      </c>
      <c r="CY79" s="7980" t="str">
        <f>CB1127</f>
        <v>EN/FCC/ISED</v>
      </c>
      <c r="CZ79" s="7702"/>
    </row>
    <row r="80" spans="1:104" ht="25.5" x14ac:dyDescent="0.2">
      <c r="A80" s="7699"/>
      <c r="B80" s="7699"/>
      <c r="C80" s="7702"/>
      <c r="D80" s="7702"/>
      <c r="E80" s="7702"/>
      <c r="F80" s="7702"/>
      <c r="G80" s="7702"/>
      <c r="H80" s="7702"/>
      <c r="I80" s="7702"/>
      <c r="J80" s="7702"/>
      <c r="K80" s="7702"/>
      <c r="L80" s="7702"/>
      <c r="M80" s="7702"/>
      <c r="N80" s="7702"/>
      <c r="O80" s="7702"/>
      <c r="P80" s="7702"/>
      <c r="Q80" s="7702"/>
      <c r="R80" s="7702"/>
      <c r="S80" s="7702"/>
      <c r="T80" s="7702"/>
      <c r="U80" s="7702"/>
      <c r="V80" s="7702"/>
      <c r="W80" s="7702"/>
      <c r="X80" s="7702"/>
      <c r="Y80" s="7702"/>
      <c r="Z80" s="7702"/>
      <c r="AA80" s="7702"/>
      <c r="AB80" s="7702"/>
      <c r="AC80" s="7702"/>
      <c r="AD80" s="7702"/>
      <c r="AE80" s="7702"/>
      <c r="AF80" s="7702"/>
      <c r="AG80" s="7702"/>
      <c r="AH80" s="7702"/>
      <c r="AI80" s="7702"/>
      <c r="AJ80" s="7702"/>
      <c r="AK80" s="7702"/>
      <c r="AL80" s="7702"/>
      <c r="AM80" s="7702"/>
      <c r="AN80" s="7702"/>
      <c r="AO80" s="7702"/>
      <c r="AP80" s="7702"/>
      <c r="AQ80" s="7702"/>
      <c r="AR80" s="7702"/>
      <c r="AS80" s="7702"/>
      <c r="AT80" s="7702"/>
      <c r="AU80" s="7702"/>
      <c r="AV80" s="7702"/>
      <c r="AW80" s="7702"/>
      <c r="AX80" s="7702"/>
      <c r="AY80" s="7702"/>
      <c r="AZ80" s="7702"/>
      <c r="BA80" s="7702"/>
      <c r="BB80" s="7702"/>
      <c r="BC80" s="7702"/>
      <c r="BD80" s="7702"/>
      <c r="BE80" s="7702"/>
      <c r="BF80" s="7702"/>
      <c r="BG80" s="7702"/>
      <c r="BH80" s="7702"/>
      <c r="BI80" s="7702"/>
      <c r="BJ80" s="7702"/>
      <c r="BK80" s="7702"/>
      <c r="BL80" s="7702"/>
      <c r="BM80" s="7702"/>
      <c r="BN80" s="7702"/>
      <c r="BO80" s="7702"/>
      <c r="BP80" s="7702"/>
      <c r="BQ80" s="7702"/>
      <c r="BR80" s="7702"/>
      <c r="BS80" s="8293"/>
      <c r="BT80" s="7705"/>
      <c r="BU80" s="8300"/>
      <c r="BV80" s="7750">
        <f>BV79</f>
        <v>0</v>
      </c>
      <c r="BW80" s="8303"/>
      <c r="BX80" s="7688">
        <f>BX79</f>
        <v>0</v>
      </c>
      <c r="BY80" s="7711" t="inlineStr">
        <is>
          <t>Máx durante ensayo</t>
        </is>
      </c>
      <c r="BZ80" s="7704" t="inlineStr">
        <is>
          <t>5º</t>
        </is>
      </c>
      <c r="CA80" s="7998"/>
      <c r="CB80" s="7702"/>
      <c r="CC80" s="7708"/>
      <c r="CD80" s="7796"/>
      <c r="CE80" s="7798"/>
      <c r="CF80" s="8153" t="inlineStr">
        <is>
          <t>D5GHzV2
5800 MHz</t>
        </is>
      </c>
      <c r="CG80" s="8154">
        <v>81.7</v>
      </c>
      <c r="CH80" s="7803">
        <v>75</v>
      </c>
      <c r="CI80" s="7795">
        <v>19</v>
      </c>
      <c r="CJ80" s="7805"/>
      <c r="CK80" s="7795"/>
      <c r="CL80" s="7794" t="str">
        <f t="shared" si="32"/>
        <v/>
      </c>
      <c r="CM80" s="7754" t="str">
        <f>IF(CB1122&lt;&gt;"",BU1148,"")</f>
        <v/>
      </c>
      <c r="CN80" s="7754" t="str">
        <f>IF(CB1122&lt;&gt;"",BV1148,"")</f>
        <v/>
      </c>
      <c r="CO80" s="7754" t="str">
        <f>IF(CB1122&lt;&gt;"",BW1148,"")</f>
        <v/>
      </c>
      <c r="CP80" s="7754" t="str">
        <f>IF(CB1122&lt;&gt;"",BX1148,"")</f>
        <v/>
      </c>
      <c r="CQ80" s="7754" t="str">
        <f>IF(CB1122&lt;&gt;"",BY1148,"")</f>
        <v/>
      </c>
      <c r="CR80" s="7754" t="str">
        <f>IF(CB1122&lt;&gt;"",BZ1148,"")</f>
        <v/>
      </c>
      <c r="CS80" s="7754" t="str">
        <f>IF(CB1122&lt;&gt;"",CA1148,"")</f>
        <v/>
      </c>
      <c r="CT80" s="7754" t="str">
        <f>IF(CB1122&lt;&gt;"",CB1148,"")</f>
        <v/>
      </c>
      <c r="CU80" s="7754" t="str">
        <f>IF(CB1122&lt;&gt;"",CC1148,"")</f>
        <v/>
      </c>
      <c r="CV80" s="7674">
        <v>30</v>
      </c>
      <c r="CW80" s="7674">
        <v>10</v>
      </c>
      <c r="CX80" s="7980" t="str">
        <f>CB1125</f>
        <v>Dasy6</v>
      </c>
      <c r="CY80" s="7980" t="str">
        <f>CB1127</f>
        <v>EN/FCC/ISED</v>
      </c>
      <c r="CZ80" s="7702"/>
    </row>
    <row r="81" spans="1:104" ht="13.5" thickBot="1" x14ac:dyDescent="0.25">
      <c r="A81" s="7699"/>
      <c r="B81" s="7699"/>
      <c r="C81" s="7702"/>
      <c r="D81" s="7702"/>
      <c r="E81" s="7702"/>
      <c r="F81" s="7702"/>
      <c r="G81" s="7702"/>
      <c r="H81" s="7702"/>
      <c r="I81" s="7702"/>
      <c r="J81" s="7702"/>
      <c r="K81" s="7702"/>
      <c r="L81" s="7702"/>
      <c r="M81" s="7702"/>
      <c r="N81" s="7702"/>
      <c r="O81" s="7702"/>
      <c r="P81" s="7702"/>
      <c r="Q81" s="7702"/>
      <c r="R81" s="7702"/>
      <c r="S81" s="7702"/>
      <c r="T81" s="7702"/>
      <c r="U81" s="7702"/>
      <c r="V81" s="7702"/>
      <c r="W81" s="7702"/>
      <c r="X81" s="7702"/>
      <c r="Y81" s="7702"/>
      <c r="Z81" s="7702"/>
      <c r="AA81" s="7702"/>
      <c r="AB81" s="7702"/>
      <c r="AC81" s="7702"/>
      <c r="AD81" s="7702"/>
      <c r="AE81" s="7702"/>
      <c r="AF81" s="7702"/>
      <c r="AG81" s="7702"/>
      <c r="AH81" s="7702"/>
      <c r="AI81" s="7702"/>
      <c r="AJ81" s="7702"/>
      <c r="AK81" s="7702"/>
      <c r="AL81" s="7702"/>
      <c r="AM81" s="7702"/>
      <c r="AN81" s="7702"/>
      <c r="AO81" s="7702"/>
      <c r="AP81" s="7702"/>
      <c r="AQ81" s="7702"/>
      <c r="AR81" s="7702"/>
      <c r="AS81" s="7702"/>
      <c r="AT81" s="7702"/>
      <c r="AU81" s="7702"/>
      <c r="AV81" s="7702"/>
      <c r="AW81" s="7702"/>
      <c r="AX81" s="7702"/>
      <c r="AY81" s="7702"/>
      <c r="AZ81" s="7702"/>
      <c r="BA81" s="7702"/>
      <c r="BB81" s="7702"/>
      <c r="BC81" s="7702"/>
      <c r="BD81" s="7702"/>
      <c r="BE81" s="7702"/>
      <c r="BF81" s="7702"/>
      <c r="BG81" s="7702"/>
      <c r="BH81" s="7702"/>
      <c r="BI81" s="7702"/>
      <c r="BJ81" s="7702"/>
      <c r="BK81" s="7702"/>
      <c r="BL81" s="7702"/>
      <c r="BM81" s="7702"/>
      <c r="BN81" s="7702"/>
      <c r="BO81" s="7702"/>
      <c r="BP81" s="7702"/>
      <c r="BQ81" s="7702"/>
      <c r="BR81" s="7702"/>
      <c r="BS81" s="8293"/>
      <c r="BT81" s="7705"/>
      <c r="BU81" s="8301"/>
      <c r="BV81" s="7752">
        <f>BV79</f>
        <v>0</v>
      </c>
      <c r="BW81" s="8304"/>
      <c r="BX81" s="7689">
        <f>BX79</f>
        <v>0</v>
      </c>
      <c r="BY81" s="7712" t="inlineStr">
        <is>
          <t>Mín durante ensayo</t>
        </is>
      </c>
      <c r="BZ81" s="7704" t="inlineStr">
        <is>
          <t>6º</t>
        </is>
      </c>
      <c r="CA81" s="7998"/>
      <c r="CB81" s="7702"/>
      <c r="CC81" s="7708"/>
      <c r="CD81" s="7796"/>
      <c r="CE81" s="7809"/>
      <c r="CF81" s="8155"/>
      <c r="CG81" s="8156">
        <v>23.2</v>
      </c>
      <c r="CH81" s="8083">
        <v>20.7</v>
      </c>
      <c r="CI81" s="7809"/>
      <c r="CJ81" s="7810"/>
      <c r="CK81" s="7795"/>
      <c r="CL81" s="7786"/>
      <c r="CM81" s="7786"/>
      <c r="CN81" s="7786"/>
      <c r="CO81" s="7786"/>
      <c r="CP81" s="7786"/>
      <c r="CQ81" s="7786"/>
      <c r="CR81" s="7786"/>
      <c r="CS81" s="7786"/>
      <c r="CT81" s="7786"/>
      <c r="CU81" s="7786"/>
      <c r="CV81" s="7702"/>
      <c r="CW81" s="7702"/>
      <c r="CX81" s="7702"/>
      <c r="CY81" s="7702"/>
      <c r="CZ81" s="7702"/>
    </row>
    <row r="82" spans="1:104" ht="13.5" thickBot="1" x14ac:dyDescent="0.25">
      <c r="A82" s="7699"/>
      <c r="B82" s="7699"/>
      <c r="C82" s="7702"/>
      <c r="D82" s="7702"/>
      <c r="E82" s="7702"/>
      <c r="F82" s="7702"/>
      <c r="G82" s="7702"/>
      <c r="H82" s="7702"/>
      <c r="I82" s="7702"/>
      <c r="J82" s="7702"/>
      <c r="K82" s="7702"/>
      <c r="L82" s="7702"/>
      <c r="M82" s="7702"/>
      <c r="N82" s="7702"/>
      <c r="O82" s="7702"/>
      <c r="P82" s="7702"/>
      <c r="Q82" s="7702"/>
      <c r="R82" s="7702"/>
      <c r="S82" s="7702"/>
      <c r="T82" s="7702"/>
      <c r="U82" s="7702"/>
      <c r="V82" s="7702"/>
      <c r="W82" s="7702"/>
      <c r="X82" s="7702"/>
      <c r="Y82" s="7702"/>
      <c r="Z82" s="7702"/>
      <c r="AA82" s="7702"/>
      <c r="AB82" s="7702"/>
      <c r="AC82" s="7702"/>
      <c r="AD82" s="7702"/>
      <c r="AE82" s="7702"/>
      <c r="AF82" s="7702"/>
      <c r="AG82" s="7702"/>
      <c r="AH82" s="7702"/>
      <c r="AI82" s="7702"/>
      <c r="AJ82" s="7702"/>
      <c r="AK82" s="7702"/>
      <c r="AL82" s="7702"/>
      <c r="AM82" s="7702"/>
      <c r="AN82" s="7702"/>
      <c r="AO82" s="7702"/>
      <c r="AP82" s="7702"/>
      <c r="AQ82" s="7702"/>
      <c r="AR82" s="7702"/>
      <c r="AS82" s="7702"/>
      <c r="AT82" s="7702"/>
      <c r="AU82" s="7702"/>
      <c r="AV82" s="7702"/>
      <c r="AW82" s="7702"/>
      <c r="AX82" s="7702"/>
      <c r="AY82" s="7702"/>
      <c r="AZ82" s="7702"/>
      <c r="BA82" s="7702"/>
      <c r="BB82" s="7702"/>
      <c r="BC82" s="7702"/>
      <c r="BD82" s="7702"/>
      <c r="BE82" s="7702"/>
      <c r="BF82" s="7702"/>
      <c r="BG82" s="7702"/>
      <c r="BH82" s="7702"/>
      <c r="BI82" s="7702"/>
      <c r="BJ82" s="7702"/>
      <c r="BK82" s="7702"/>
      <c r="BL82" s="7702"/>
      <c r="BM82" s="7702"/>
      <c r="BN82" s="7702"/>
      <c r="BO82" s="7702"/>
      <c r="BP82" s="7702"/>
      <c r="BQ82" s="7702"/>
      <c r="BR82" s="7702"/>
      <c r="BS82" s="8293"/>
      <c r="BT82" s="7705"/>
      <c r="BU82" s="7702"/>
      <c r="BV82" s="7702"/>
      <c r="BW82" s="7702"/>
      <c r="BX82" s="7680"/>
      <c r="BY82" s="7702"/>
      <c r="BZ82" s="7702"/>
      <c r="CA82" s="7998"/>
      <c r="CB82" s="7702"/>
      <c r="CC82" s="7708"/>
      <c r="CD82" s="7796"/>
      <c r="CE82" s="8164"/>
      <c r="CF82" s="8290" t="inlineStr">
        <is>
          <t>CLA-6</t>
        </is>
      </c>
      <c r="CG82" s="8154">
        <v>0.16200000000000001</v>
      </c>
      <c r="CH82" s="7803"/>
      <c r="CI82" s="7795">
        <v>20</v>
      </c>
      <c r="CJ82" s="8160"/>
      <c r="CK82" s="7795"/>
      <c r="CL82" s="7786"/>
      <c r="CM82" s="7786"/>
      <c r="CN82" s="7786"/>
      <c r="CO82" s="7786"/>
      <c r="CP82" s="7786"/>
      <c r="CQ82" s="7786"/>
      <c r="CR82" s="7786"/>
      <c r="CS82" s="7786"/>
      <c r="CT82" s="7786"/>
      <c r="CU82" s="7786"/>
      <c r="CV82" s="7702"/>
      <c r="CW82" s="7702"/>
      <c r="CX82" s="7702"/>
      <c r="CY82" s="7702"/>
      <c r="CZ82" s="7702"/>
    </row>
    <row r="83" spans="1:104" ht="13.5" thickBot="1" x14ac:dyDescent="0.25">
      <c r="A83" s="7699"/>
      <c r="B83" s="7699"/>
      <c r="C83" s="7702"/>
      <c r="D83" s="7702"/>
      <c r="E83" s="7702"/>
      <c r="F83" s="7702"/>
      <c r="G83" s="7702"/>
      <c r="H83" s="7702"/>
      <c r="I83" s="7702"/>
      <c r="J83" s="7702"/>
      <c r="K83" s="7702"/>
      <c r="L83" s="7702"/>
      <c r="M83" s="7702"/>
      <c r="N83" s="7702"/>
      <c r="O83" s="7702"/>
      <c r="P83" s="7702"/>
      <c r="Q83" s="7702"/>
      <c r="R83" s="7702"/>
      <c r="S83" s="7702"/>
      <c r="T83" s="7702"/>
      <c r="U83" s="7702"/>
      <c r="V83" s="7702"/>
      <c r="W83" s="7702"/>
      <c r="X83" s="7702"/>
      <c r="Y83" s="7702"/>
      <c r="Z83" s="7702"/>
      <c r="AA83" s="7702"/>
      <c r="AB83" s="7702"/>
      <c r="AC83" s="7702"/>
      <c r="AD83" s="7702"/>
      <c r="AE83" s="7702"/>
      <c r="AF83" s="7702"/>
      <c r="AG83" s="7702"/>
      <c r="AH83" s="7702"/>
      <c r="AI83" s="7702"/>
      <c r="AJ83" s="7702"/>
      <c r="AK83" s="7702"/>
      <c r="AL83" s="7702"/>
      <c r="AM83" s="7702"/>
      <c r="AN83" s="7702"/>
      <c r="AO83" s="7702"/>
      <c r="AP83" s="7702"/>
      <c r="AQ83" s="7702"/>
      <c r="AR83" s="7702"/>
      <c r="AS83" s="7702"/>
      <c r="AT83" s="7702"/>
      <c r="AU83" s="7702"/>
      <c r="AV83" s="7702"/>
      <c r="AW83" s="7702"/>
      <c r="AX83" s="7702"/>
      <c r="AY83" s="7702"/>
      <c r="AZ83" s="7702"/>
      <c r="BA83" s="7702"/>
      <c r="BB83" s="7702"/>
      <c r="BC83" s="7702"/>
      <c r="BD83" s="7702"/>
      <c r="BE83" s="7702"/>
      <c r="BF83" s="7702"/>
      <c r="BG83" s="7702"/>
      <c r="BH83" s="7702"/>
      <c r="BI83" s="7702"/>
      <c r="BJ83" s="7702"/>
      <c r="BK83" s="7702"/>
      <c r="BL83" s="7702"/>
      <c r="BM83" s="7702"/>
      <c r="BN83" s="7702"/>
      <c r="BO83" s="7702"/>
      <c r="BP83" s="7702"/>
      <c r="BQ83" s="7702"/>
      <c r="BR83" s="7702"/>
      <c r="BS83" s="8293"/>
      <c r="BT83" s="7705"/>
      <c r="BU83" s="7690"/>
      <c r="BV83" s="7686" t="inlineStr">
        <is>
          <t>Medida SAR</t>
        </is>
      </c>
      <c r="BW83" s="7691" t="inlineStr">
        <is>
          <t>Valor en antena</t>
        </is>
      </c>
      <c r="BX83" s="7691" t="inlineStr">
        <is>
          <t>SAR 1W</t>
        </is>
      </c>
      <c r="BY83" s="7691" t="inlineStr">
        <is>
          <t>SAR W/g</t>
        </is>
      </c>
      <c r="BZ83" s="7691" t="inlineStr">
        <is>
          <t>Desviacion (%)</t>
        </is>
      </c>
      <c r="CA83" s="7692" t="inlineStr">
        <is>
          <t>Veredicto</t>
        </is>
      </c>
      <c r="CB83" s="7703"/>
      <c r="CC83" s="7709"/>
      <c r="CD83" s="7796"/>
      <c r="CE83" s="7795"/>
      <c r="CF83" s="8290"/>
      <c r="CG83" s="8154">
        <v>0.10100000000000001</v>
      </c>
      <c r="CH83" s="7803"/>
      <c r="CI83" s="7795"/>
      <c r="CJ83" s="8141"/>
      <c r="CK83" s="7795"/>
      <c r="CL83" s="7786"/>
      <c r="CM83" s="7786"/>
      <c r="CN83" s="7786"/>
      <c r="CO83" s="7786"/>
      <c r="CP83" s="7786"/>
      <c r="CQ83" s="7786"/>
      <c r="CR83" s="7786"/>
      <c r="CS83" s="7786"/>
      <c r="CT83" s="7786"/>
      <c r="CU83" s="7786"/>
      <c r="CV83" s="7702"/>
      <c r="CW83" s="7702"/>
      <c r="CX83" s="7702"/>
      <c r="CY83" s="7702"/>
      <c r="CZ83" s="7702"/>
    </row>
    <row r="84" spans="1:104" x14ac:dyDescent="0.2">
      <c r="A84" s="7699"/>
      <c r="B84" s="7699"/>
      <c r="C84" s="7702"/>
      <c r="D84" s="7702"/>
      <c r="E84" s="7702"/>
      <c r="F84" s="7702"/>
      <c r="G84" s="7702"/>
      <c r="H84" s="7702"/>
      <c r="I84" s="7702"/>
      <c r="J84" s="7702"/>
      <c r="K84" s="7702"/>
      <c r="L84" s="7702"/>
      <c r="M84" s="7702"/>
      <c r="N84" s="7702"/>
      <c r="O84" s="7702"/>
      <c r="P84" s="7702"/>
      <c r="Q84" s="7702"/>
      <c r="R84" s="7702"/>
      <c r="S84" s="7702"/>
      <c r="T84" s="7702"/>
      <c r="U84" s="7702"/>
      <c r="V84" s="7702"/>
      <c r="W84" s="7702"/>
      <c r="X84" s="7702"/>
      <c r="Y84" s="7702"/>
      <c r="Z84" s="7702"/>
      <c r="AA84" s="7702"/>
      <c r="AB84" s="7702"/>
      <c r="AC84" s="7702"/>
      <c r="AD84" s="7702"/>
      <c r="AE84" s="7702"/>
      <c r="AF84" s="7702"/>
      <c r="AG84" s="7702"/>
      <c r="AH84" s="7702"/>
      <c r="AI84" s="7702"/>
      <c r="AJ84" s="7702"/>
      <c r="AK84" s="7702"/>
      <c r="AL84" s="7702"/>
      <c r="AM84" s="7702"/>
      <c r="AN84" s="7702"/>
      <c r="AO84" s="7702"/>
      <c r="AP84" s="7702"/>
      <c r="AQ84" s="7702"/>
      <c r="AR84" s="7702"/>
      <c r="AS84" s="7702"/>
      <c r="AT84" s="7702"/>
      <c r="AU84" s="7702"/>
      <c r="AV84" s="7702"/>
      <c r="AW84" s="7702"/>
      <c r="AX84" s="7702"/>
      <c r="AY84" s="7702"/>
      <c r="AZ84" s="7702"/>
      <c r="BA84" s="7702"/>
      <c r="BB84" s="7702"/>
      <c r="BC84" s="7702"/>
      <c r="BD84" s="7702"/>
      <c r="BE84" s="7702"/>
      <c r="BF84" s="7702"/>
      <c r="BG84" s="7702"/>
      <c r="BH84" s="7702"/>
      <c r="BI84" s="7702"/>
      <c r="BJ84" s="7702"/>
      <c r="BK84" s="7702"/>
      <c r="BL84" s="7702"/>
      <c r="BM84" s="7702"/>
      <c r="BN84" s="7702"/>
      <c r="BO84" s="7702"/>
      <c r="BP84" s="7702"/>
      <c r="BQ84" s="7702"/>
      <c r="BR84" s="7702"/>
      <c r="BS84" s="8293"/>
      <c r="BT84" s="7705"/>
      <c r="BU84" s="7719" t="inlineStr">
        <is>
          <t>SAR(1g)</t>
        </is>
      </c>
      <c r="BV84" s="7693"/>
      <c r="BW84" s="7713">
        <f>POWER(10,(((10*LOG10(BW76))+(AVERAGE(BX80:BX81)-BX77))/10))</f>
        <v>250.00000000000011</v>
      </c>
      <c r="BX84" s="8161">
        <f>CD66</f>
        <v>10.9</v>
      </c>
      <c r="BY84" s="7713">
        <f>BV84*1000/BW84</f>
        <v>0</v>
      </c>
      <c r="BZ84" s="7713">
        <f>((BY84-BX84)*100)/BX84</f>
        <v>-100</v>
      </c>
      <c r="CA84" s="7715" t="str">
        <f>IF(ABS(BZ84)&lt;10,"Válido","No Válido")</f>
        <v>No Válido</v>
      </c>
      <c r="CB84" s="7703"/>
      <c r="CC84" s="7709"/>
      <c r="CD84" s="7796"/>
      <c r="CE84" s="7795"/>
      <c r="CF84" s="8290" t="inlineStr">
        <is>
          <t>CLA-13</t>
        </is>
      </c>
      <c r="CG84" s="8154">
        <v>0.441</v>
      </c>
      <c r="CH84" s="7803"/>
      <c r="CI84" s="7795">
        <v>21</v>
      </c>
      <c r="CJ84" s="8141"/>
      <c r="CK84" s="7795"/>
      <c r="CL84" s="7786"/>
      <c r="CM84" s="7786"/>
      <c r="CN84" s="7786"/>
      <c r="CO84" s="7786"/>
      <c r="CP84" s="7786"/>
      <c r="CQ84" s="7786"/>
      <c r="CR84" s="7786"/>
      <c r="CS84" s="7786"/>
      <c r="CT84" s="7786"/>
      <c r="CU84" s="7786"/>
      <c r="CV84" s="7702"/>
      <c r="CW84" s="7702"/>
      <c r="CX84" s="7702"/>
      <c r="CY84" s="7702"/>
      <c r="CZ84" s="7702"/>
    </row>
    <row r="85" spans="1:104" ht="13.5" thickBot="1" x14ac:dyDescent="0.25">
      <c r="A85" s="7699"/>
      <c r="B85" s="7699"/>
      <c r="C85" s="7702"/>
      <c r="D85" s="7702"/>
      <c r="E85" s="7702"/>
      <c r="F85" s="7702"/>
      <c r="G85" s="7702"/>
      <c r="H85" s="7702"/>
      <c r="I85" s="7702"/>
      <c r="J85" s="7702"/>
      <c r="K85" s="7702"/>
      <c r="L85" s="7702"/>
      <c r="M85" s="7702"/>
      <c r="N85" s="7702"/>
      <c r="O85" s="7702"/>
      <c r="P85" s="7702"/>
      <c r="Q85" s="7702"/>
      <c r="R85" s="7702"/>
      <c r="S85" s="7702"/>
      <c r="T85" s="7702"/>
      <c r="U85" s="7702"/>
      <c r="V85" s="7702"/>
      <c r="W85" s="7702"/>
      <c r="X85" s="7702"/>
      <c r="Y85" s="7702"/>
      <c r="Z85" s="7702"/>
      <c r="AA85" s="7702"/>
      <c r="AB85" s="7702"/>
      <c r="AC85" s="7702"/>
      <c r="AD85" s="7702"/>
      <c r="AE85" s="7702"/>
      <c r="AF85" s="7702"/>
      <c r="AG85" s="7702"/>
      <c r="AH85" s="7702"/>
      <c r="AI85" s="7702"/>
      <c r="AJ85" s="7702"/>
      <c r="AK85" s="7702"/>
      <c r="AL85" s="7702"/>
      <c r="AM85" s="7702"/>
      <c r="AN85" s="7702"/>
      <c r="AO85" s="7702"/>
      <c r="AP85" s="7702"/>
      <c r="AQ85" s="7702"/>
      <c r="AR85" s="7702"/>
      <c r="AS85" s="7702"/>
      <c r="AT85" s="7702"/>
      <c r="AU85" s="7702"/>
      <c r="AV85" s="7702"/>
      <c r="AW85" s="7702"/>
      <c r="AX85" s="7702"/>
      <c r="AY85" s="7702"/>
      <c r="AZ85" s="7702"/>
      <c r="BA85" s="7702"/>
      <c r="BB85" s="7702"/>
      <c r="BC85" s="7702"/>
      <c r="BD85" s="7702"/>
      <c r="BE85" s="7702"/>
      <c r="BF85" s="7702"/>
      <c r="BG85" s="7702"/>
      <c r="BH85" s="7702"/>
      <c r="BI85" s="7702"/>
      <c r="BJ85" s="7702"/>
      <c r="BK85" s="7702"/>
      <c r="BL85" s="7702"/>
      <c r="BM85" s="7702"/>
      <c r="BN85" s="7702"/>
      <c r="BO85" s="7702"/>
      <c r="BP85" s="7702"/>
      <c r="BQ85" s="7702"/>
      <c r="BR85" s="7702"/>
      <c r="BS85" s="8293"/>
      <c r="BT85" s="7705"/>
      <c r="BU85" s="7720" t="inlineStr">
        <is>
          <t>SAR(10g)</t>
        </is>
      </c>
      <c r="BV85" s="7694"/>
      <c r="BW85" s="7714">
        <f>POWER(10,(((10*LOG10(BW76))+(AVERAGE(BX80:BX81)-BX77))/10))</f>
        <v>250.00000000000011</v>
      </c>
      <c r="BX85" s="8162">
        <f>CD67</f>
        <v>7.01</v>
      </c>
      <c r="BY85" s="7714">
        <f>BV85*1000/BW85</f>
        <v>0</v>
      </c>
      <c r="BZ85" s="7714">
        <f>((BY85-BX85)*100)/BX85</f>
        <v>-100</v>
      </c>
      <c r="CA85" s="7716" t="str">
        <f>IF(ABS(BZ85)&lt;10,"Válido","No Válido")</f>
        <v>No Válido</v>
      </c>
      <c r="CB85" s="7703"/>
      <c r="CC85" s="7709"/>
      <c r="CD85" s="7796"/>
      <c r="CE85" s="7809"/>
      <c r="CF85" s="8291"/>
      <c r="CG85" s="8154">
        <v>0.27400000000000002</v>
      </c>
      <c r="CH85" s="8083"/>
      <c r="CI85" s="7809"/>
      <c r="CJ85" s="7810"/>
      <c r="CK85" s="7795"/>
      <c r="CL85" s="7786"/>
      <c r="CM85" s="7786"/>
      <c r="CN85" s="7786"/>
      <c r="CO85" s="7786"/>
      <c r="CP85" s="7786"/>
      <c r="CQ85" s="7786"/>
      <c r="CR85" s="7786"/>
      <c r="CS85" s="7786"/>
      <c r="CT85" s="7786"/>
      <c r="CU85" s="7786"/>
      <c r="CV85" s="7702"/>
      <c r="CW85" s="7702"/>
      <c r="CX85" s="7702"/>
      <c r="CY85" s="7702"/>
      <c r="CZ85" s="7702"/>
    </row>
    <row r="86" spans="1:104" ht="13.5" thickBot="1" x14ac:dyDescent="0.25">
      <c r="A86" s="7699"/>
      <c r="B86" s="7699"/>
      <c r="C86" s="7702"/>
      <c r="D86" s="7702"/>
      <c r="E86" s="7702"/>
      <c r="F86" s="7702"/>
      <c r="G86" s="7702"/>
      <c r="H86" s="7702"/>
      <c r="I86" s="7702"/>
      <c r="J86" s="7702"/>
      <c r="K86" s="7702"/>
      <c r="L86" s="7702"/>
      <c r="M86" s="7702"/>
      <c r="N86" s="7702"/>
      <c r="O86" s="7702"/>
      <c r="P86" s="7702"/>
      <c r="Q86" s="7702"/>
      <c r="R86" s="7702"/>
      <c r="S86" s="7702"/>
      <c r="T86" s="7702"/>
      <c r="U86" s="7702"/>
      <c r="V86" s="7702"/>
      <c r="W86" s="7702"/>
      <c r="X86" s="7702"/>
      <c r="Y86" s="7702"/>
      <c r="Z86" s="7702"/>
      <c r="AA86" s="7702"/>
      <c r="AB86" s="7702"/>
      <c r="AC86" s="7702"/>
      <c r="AD86" s="7702"/>
      <c r="AE86" s="7702"/>
      <c r="AF86" s="7702"/>
      <c r="AG86" s="7702"/>
      <c r="AH86" s="7702"/>
      <c r="AI86" s="7702"/>
      <c r="AJ86" s="7702"/>
      <c r="AK86" s="7702"/>
      <c r="AL86" s="7702"/>
      <c r="AM86" s="7702"/>
      <c r="AN86" s="7702"/>
      <c r="AO86" s="7702"/>
      <c r="AP86" s="7702"/>
      <c r="AQ86" s="7702"/>
      <c r="AR86" s="7702"/>
      <c r="AS86" s="7702"/>
      <c r="AT86" s="7702"/>
      <c r="AU86" s="7702"/>
      <c r="AV86" s="7702"/>
      <c r="AW86" s="7702"/>
      <c r="AX86" s="7702"/>
      <c r="AY86" s="7702"/>
      <c r="AZ86" s="7702"/>
      <c r="BA86" s="7702"/>
      <c r="BB86" s="7702"/>
      <c r="BC86" s="7702"/>
      <c r="BD86" s="7702"/>
      <c r="BE86" s="7702"/>
      <c r="BF86" s="7702"/>
      <c r="BG86" s="7702"/>
      <c r="BH86" s="7702"/>
      <c r="BI86" s="7702"/>
      <c r="BJ86" s="7702"/>
      <c r="BK86" s="7702"/>
      <c r="BL86" s="7702"/>
      <c r="BM86" s="7702"/>
      <c r="BN86" s="7702"/>
      <c r="BO86" s="7702"/>
      <c r="BP86" s="7702"/>
      <c r="BQ86" s="7702"/>
      <c r="BR86" s="7702"/>
      <c r="BS86" s="8293"/>
      <c r="BT86" s="7705"/>
      <c r="BU86" s="7702"/>
      <c r="BV86" s="7702"/>
      <c r="BW86" s="7702"/>
      <c r="BX86" s="7702"/>
      <c r="BY86" s="7726"/>
      <c r="BZ86" s="7726"/>
      <c r="CA86" s="7726"/>
      <c r="CB86" s="7726"/>
      <c r="CC86" s="7734"/>
      <c r="CD86" s="7796"/>
      <c r="CE86" s="8164" t="inlineStr">
        <is>
          <t>Room</t>
        </is>
      </c>
      <c r="CF86" s="7978" t="inlineStr">
        <is>
          <t>Dasy5</t>
        </is>
      </c>
      <c r="CG86" s="7978"/>
      <c r="CH86" s="7978"/>
      <c r="CI86" s="7978"/>
      <c r="CJ86" s="7979"/>
      <c r="CK86" s="7795"/>
      <c r="CL86" s="7786"/>
      <c r="CM86" s="7786"/>
      <c r="CN86" s="7786"/>
      <c r="CO86" s="7786"/>
      <c r="CP86" s="7786"/>
      <c r="CQ86" s="7786"/>
      <c r="CR86" s="7786"/>
      <c r="CS86" s="7786"/>
      <c r="CT86" s="7786"/>
      <c r="CU86" s="7786"/>
      <c r="CV86" s="7702"/>
      <c r="CW86" s="7702"/>
      <c r="CX86" s="7702"/>
      <c r="CY86" s="7702"/>
      <c r="CZ86" s="7702"/>
    </row>
    <row r="87" spans="1:104" ht="26.25" thickBot="1" x14ac:dyDescent="0.25">
      <c r="A87" s="7699"/>
      <c r="B87" s="7699"/>
      <c r="C87" s="7702"/>
      <c r="D87" s="7702"/>
      <c r="E87" s="7702"/>
      <c r="F87" s="7702"/>
      <c r="G87" s="7702"/>
      <c r="H87" s="7702"/>
      <c r="I87" s="7702"/>
      <c r="J87" s="7702"/>
      <c r="K87" s="7702"/>
      <c r="L87" s="7702"/>
      <c r="M87" s="7702"/>
      <c r="N87" s="7702"/>
      <c r="O87" s="7702"/>
      <c r="P87" s="7702"/>
      <c r="Q87" s="7702"/>
      <c r="R87" s="7702"/>
      <c r="S87" s="7702"/>
      <c r="T87" s="7702"/>
      <c r="U87" s="7702"/>
      <c r="V87" s="7702"/>
      <c r="W87" s="7702"/>
      <c r="X87" s="7702"/>
      <c r="Y87" s="7702"/>
      <c r="Z87" s="7702"/>
      <c r="AA87" s="7702"/>
      <c r="AB87" s="7702"/>
      <c r="AC87" s="7702"/>
      <c r="AD87" s="7702"/>
      <c r="AE87" s="7702"/>
      <c r="AF87" s="7702"/>
      <c r="AG87" s="7702"/>
      <c r="AH87" s="7702"/>
      <c r="AI87" s="7702"/>
      <c r="AJ87" s="7702"/>
      <c r="AK87" s="7702"/>
      <c r="AL87" s="7702"/>
      <c r="AM87" s="7702"/>
      <c r="AN87" s="7702"/>
      <c r="AO87" s="7702"/>
      <c r="AP87" s="7702"/>
      <c r="AQ87" s="7702"/>
      <c r="AR87" s="7702"/>
      <c r="AS87" s="7702"/>
      <c r="AT87" s="7702"/>
      <c r="AU87" s="7702"/>
      <c r="AV87" s="7702"/>
      <c r="AW87" s="7702"/>
      <c r="AX87" s="7702"/>
      <c r="AY87" s="7702"/>
      <c r="AZ87" s="7702"/>
      <c r="BA87" s="7702"/>
      <c r="BB87" s="7702"/>
      <c r="BC87" s="7702"/>
      <c r="BD87" s="7702"/>
      <c r="BE87" s="7702"/>
      <c r="BF87" s="7702"/>
      <c r="BG87" s="7702"/>
      <c r="BH87" s="7702"/>
      <c r="BI87" s="7702"/>
      <c r="BJ87" s="7702"/>
      <c r="BK87" s="7702"/>
      <c r="BL87" s="7702"/>
      <c r="BM87" s="7702"/>
      <c r="BN87" s="7702"/>
      <c r="BO87" s="7702"/>
      <c r="BP87" s="7702"/>
      <c r="BQ87" s="7702"/>
      <c r="BR87" s="7702"/>
      <c r="BS87" s="8293"/>
      <c r="BT87" s="7705"/>
      <c r="BU87" s="7695"/>
      <c r="BV87" s="7696" t="inlineStr">
        <is>
          <t>Valor SAR extrap</t>
        </is>
      </c>
      <c r="BW87" s="7697" t="inlineStr">
        <is>
          <t>Desviacion (%)</t>
        </is>
      </c>
      <c r="BX87" s="7698" t="inlineStr">
        <is>
          <t>Veredicto</t>
        </is>
      </c>
      <c r="BY87" s="7726"/>
      <c r="BZ87" s="7726"/>
      <c r="CA87" s="7726" t="inlineStr">
        <is>
          <t>Frequency
(MHz)</t>
        </is>
      </c>
      <c r="CB87" s="7726" t="str">
        <f>CA73</f>
        <v>Head/Body:</v>
      </c>
      <c r="CC87" s="7734" t="inlineStr">
        <is>
          <t>SAR over</t>
        </is>
      </c>
      <c r="CD87" s="7796"/>
      <c r="CE87" s="7809"/>
      <c r="CF87" s="7809" t="inlineStr">
        <is>
          <t>Dasy6</t>
        </is>
      </c>
      <c r="CG87" s="7809"/>
      <c r="CH87" s="7809"/>
      <c r="CI87" s="7809"/>
      <c r="CJ87" s="7810"/>
      <c r="CK87" s="7795"/>
      <c r="CL87" s="7786"/>
      <c r="CM87" s="7786"/>
      <c r="CN87" s="7786"/>
      <c r="CO87" s="7786"/>
      <c r="CP87" s="7786"/>
      <c r="CQ87" s="7786"/>
      <c r="CR87" s="7786"/>
      <c r="CS87" s="7786"/>
      <c r="CT87" s="7786"/>
      <c r="CU87" s="7786"/>
      <c r="CV87" s="7702"/>
      <c r="CW87" s="7702"/>
      <c r="CX87" s="7702"/>
      <c r="CY87" s="7702"/>
      <c r="CZ87" s="7702"/>
    </row>
    <row r="88" spans="1:104" x14ac:dyDescent="0.2">
      <c r="A88" s="7699"/>
      <c r="B88" s="7699"/>
      <c r="C88" s="7702"/>
      <c r="D88" s="7702"/>
      <c r="E88" s="7702"/>
      <c r="F88" s="7702"/>
      <c r="G88" s="7702"/>
      <c r="H88" s="7702"/>
      <c r="I88" s="7702"/>
      <c r="J88" s="7702"/>
      <c r="K88" s="7702"/>
      <c r="L88" s="7702"/>
      <c r="M88" s="7702"/>
      <c r="N88" s="7702"/>
      <c r="O88" s="7702"/>
      <c r="P88" s="7702"/>
      <c r="Q88" s="7702"/>
      <c r="R88" s="7702"/>
      <c r="S88" s="7702"/>
      <c r="T88" s="7702"/>
      <c r="U88" s="7702"/>
      <c r="V88" s="7702"/>
      <c r="W88" s="7702"/>
      <c r="X88" s="7702"/>
      <c r="Y88" s="7702"/>
      <c r="Z88" s="7702"/>
      <c r="AA88" s="7702"/>
      <c r="AB88" s="7702"/>
      <c r="AC88" s="7702"/>
      <c r="AD88" s="7702"/>
      <c r="AE88" s="7702"/>
      <c r="AF88" s="7702"/>
      <c r="AG88" s="7702"/>
      <c r="AH88" s="7702"/>
      <c r="AI88" s="7702"/>
      <c r="AJ88" s="7702"/>
      <c r="AK88" s="7702"/>
      <c r="AL88" s="7702"/>
      <c r="AM88" s="7702"/>
      <c r="AN88" s="7702"/>
      <c r="AO88" s="7702"/>
      <c r="AP88" s="7702"/>
      <c r="AQ88" s="7702"/>
      <c r="AR88" s="7702"/>
      <c r="AS88" s="7702"/>
      <c r="AT88" s="7702"/>
      <c r="AU88" s="7702"/>
      <c r="AV88" s="7702"/>
      <c r="AW88" s="7702"/>
      <c r="AX88" s="7702"/>
      <c r="AY88" s="7702"/>
      <c r="AZ88" s="7702"/>
      <c r="BA88" s="7702"/>
      <c r="BB88" s="7702"/>
      <c r="BC88" s="7702"/>
      <c r="BD88" s="7702"/>
      <c r="BE88" s="7702"/>
      <c r="BF88" s="7702"/>
      <c r="BG88" s="7702"/>
      <c r="BH88" s="7702"/>
      <c r="BI88" s="7702"/>
      <c r="BJ88" s="7702"/>
      <c r="BK88" s="7702"/>
      <c r="BL88" s="7702"/>
      <c r="BM88" s="7702"/>
      <c r="BN88" s="7702"/>
      <c r="BO88" s="7702"/>
      <c r="BP88" s="7702"/>
      <c r="BQ88" s="7702"/>
      <c r="BR88" s="7702"/>
      <c r="BS88" s="8293"/>
      <c r="BT88" s="7705"/>
      <c r="BU88" s="7684" t="inlineStr">
        <is>
          <t>Fast SAR 1g</t>
        </is>
      </c>
      <c r="BV88" s="7693"/>
      <c r="BW88" s="7713" t="e">
        <f>((BV88-BV84)*100)/BV84</f>
        <v>#DIV/0!</v>
      </c>
      <c r="BX88" s="7715" t="e">
        <f>IF(ABS(BW88)&lt;3,"Válido","No Válido")</f>
        <v>#DIV/0!</v>
      </c>
      <c r="BY88" s="7726"/>
      <c r="BZ88" s="7726"/>
      <c r="CA88" s="7726">
        <f>BU76</f>
        <v>0</v>
      </c>
      <c r="CB88" s="7726" t="str">
        <f>CB73</f>
        <v>Head</v>
      </c>
      <c r="CC88" s="7734" t="inlineStr">
        <is>
          <t>1 gr.</t>
        </is>
      </c>
      <c r="CD88" s="7796"/>
      <c r="CE88" s="7795"/>
      <c r="CF88" s="7795"/>
      <c r="CG88" s="7795"/>
      <c r="CH88" s="7795"/>
      <c r="CI88" s="7795"/>
      <c r="CJ88" s="7795"/>
      <c r="CK88" s="7795"/>
      <c r="CL88" s="7786"/>
      <c r="CM88" s="7786"/>
      <c r="CN88" s="7786"/>
      <c r="CO88" s="7786"/>
      <c r="CP88" s="7786"/>
      <c r="CQ88" s="7786"/>
      <c r="CR88" s="7786"/>
      <c r="CS88" s="7786"/>
      <c r="CT88" s="7786"/>
      <c r="CU88" s="7786"/>
      <c r="CV88" s="7702"/>
      <c r="CW88" s="7702"/>
      <c r="CX88" s="7702"/>
      <c r="CY88" s="7702"/>
      <c r="CZ88" s="7702"/>
    </row>
    <row r="89" spans="1:104" ht="13.5" thickBot="1" x14ac:dyDescent="0.25">
      <c r="A89" s="7699"/>
      <c r="B89" s="7699"/>
      <c r="C89" s="7702"/>
      <c r="D89" s="7702"/>
      <c r="E89" s="7702"/>
      <c r="F89" s="7702"/>
      <c r="G89" s="7702"/>
      <c r="H89" s="7702"/>
      <c r="I89" s="7702"/>
      <c r="J89" s="7702"/>
      <c r="K89" s="7702"/>
      <c r="L89" s="7702"/>
      <c r="M89" s="7702"/>
      <c r="N89" s="7702"/>
      <c r="O89" s="7702"/>
      <c r="P89" s="7702"/>
      <c r="Q89" s="7702"/>
      <c r="R89" s="7702"/>
      <c r="S89" s="7702"/>
      <c r="T89" s="7702"/>
      <c r="U89" s="7702"/>
      <c r="V89" s="7702"/>
      <c r="W89" s="7702"/>
      <c r="X89" s="7702"/>
      <c r="Y89" s="7702"/>
      <c r="Z89" s="7702"/>
      <c r="AA89" s="7702"/>
      <c r="AB89" s="7702"/>
      <c r="AC89" s="7702"/>
      <c r="AD89" s="7702"/>
      <c r="AE89" s="7702"/>
      <c r="AF89" s="7702"/>
      <c r="AG89" s="7702"/>
      <c r="AH89" s="7702"/>
      <c r="AI89" s="7702"/>
      <c r="AJ89" s="7702"/>
      <c r="AK89" s="7702"/>
      <c r="AL89" s="7702"/>
      <c r="AM89" s="7702"/>
      <c r="AN89" s="7702"/>
      <c r="AO89" s="7702"/>
      <c r="AP89" s="7702"/>
      <c r="AQ89" s="7702"/>
      <c r="AR89" s="7702"/>
      <c r="AS89" s="7702"/>
      <c r="AT89" s="7702"/>
      <c r="AU89" s="7702"/>
      <c r="AV89" s="7702"/>
      <c r="AW89" s="7702"/>
      <c r="AX89" s="7702"/>
      <c r="AY89" s="7702"/>
      <c r="AZ89" s="7702"/>
      <c r="BA89" s="7702"/>
      <c r="BB89" s="7702"/>
      <c r="BC89" s="7702"/>
      <c r="BD89" s="7702"/>
      <c r="BE89" s="7702"/>
      <c r="BF89" s="7702"/>
      <c r="BG89" s="7702"/>
      <c r="BH89" s="7702"/>
      <c r="BI89" s="7702"/>
      <c r="BJ89" s="7702"/>
      <c r="BK89" s="7702"/>
      <c r="BL89" s="7702"/>
      <c r="BM89" s="7702"/>
      <c r="BN89" s="7702"/>
      <c r="BO89" s="7702"/>
      <c r="BP89" s="7702"/>
      <c r="BQ89" s="7702"/>
      <c r="BR89" s="7702"/>
      <c r="BS89" s="8293"/>
      <c r="BT89" s="7705"/>
      <c r="BU89" s="7718" t="inlineStr">
        <is>
          <t>Fast SAR 10g</t>
        </is>
      </c>
      <c r="BV89" s="7694"/>
      <c r="BW89" s="7714" t="e">
        <f>((BV89-BV85)*100)/BV85</f>
        <v>#DIV/0!</v>
      </c>
      <c r="BX89" s="7716" t="e">
        <f>IF(ABS(BW89)&lt;7,"Válido","No Válido")</f>
        <v>#DIV/0!</v>
      </c>
      <c r="BY89" s="7727"/>
      <c r="BZ89" s="7726"/>
      <c r="CA89" s="7732">
        <f>BU76</f>
        <v>0</v>
      </c>
      <c r="CB89" s="7730" t="str">
        <f>CB73</f>
        <v>Head</v>
      </c>
      <c r="CC89" s="7734" t="inlineStr">
        <is>
          <t>10 gr.</t>
        </is>
      </c>
      <c r="CD89" s="7796"/>
      <c r="CE89" s="7795"/>
      <c r="CF89" s="7795"/>
      <c r="CG89" s="7795"/>
      <c r="CH89" s="7795"/>
      <c r="CI89" s="7795"/>
      <c r="CJ89" s="7795"/>
      <c r="CK89" s="7795"/>
      <c r="CL89" s="7786"/>
      <c r="CM89" s="7786"/>
      <c r="CN89" s="7786"/>
      <c r="CO89" s="7786"/>
      <c r="CP89" s="7786"/>
      <c r="CQ89" s="7786"/>
      <c r="CR89" s="7786"/>
      <c r="CS89" s="7786"/>
      <c r="CT89" s="7786"/>
      <c r="CU89" s="7786"/>
      <c r="CV89" s="7702"/>
      <c r="CW89" s="7702"/>
      <c r="CX89" s="7702"/>
      <c r="CY89" s="7702"/>
      <c r="CZ89" s="7702"/>
    </row>
    <row r="90" spans="1:104" x14ac:dyDescent="0.2">
      <c r="A90" s="7699"/>
      <c r="B90" s="7699"/>
      <c r="C90" s="7702"/>
      <c r="D90" s="7702"/>
      <c r="E90" s="7702"/>
      <c r="F90" s="7702"/>
      <c r="G90" s="7702"/>
      <c r="H90" s="7702"/>
      <c r="I90" s="7702"/>
      <c r="J90" s="7702"/>
      <c r="K90" s="7702"/>
      <c r="L90" s="7702"/>
      <c r="M90" s="7702"/>
      <c r="N90" s="7702"/>
      <c r="O90" s="7702"/>
      <c r="P90" s="7702"/>
      <c r="Q90" s="7702"/>
      <c r="R90" s="7702"/>
      <c r="S90" s="7702"/>
      <c r="T90" s="7702"/>
      <c r="U90" s="7702"/>
      <c r="V90" s="7702"/>
      <c r="W90" s="7702"/>
      <c r="X90" s="7702"/>
      <c r="Y90" s="7702"/>
      <c r="Z90" s="7702"/>
      <c r="AA90" s="7702"/>
      <c r="AB90" s="7702"/>
      <c r="AC90" s="7702"/>
      <c r="AD90" s="7702"/>
      <c r="AE90" s="7702"/>
      <c r="AF90" s="7702"/>
      <c r="AG90" s="7702"/>
      <c r="AH90" s="7702"/>
      <c r="AI90" s="7702"/>
      <c r="AJ90" s="7702"/>
      <c r="AK90" s="7702"/>
      <c r="AL90" s="7702"/>
      <c r="AM90" s="7702"/>
      <c r="AN90" s="7702"/>
      <c r="AO90" s="7702"/>
      <c r="AP90" s="7702"/>
      <c r="AQ90" s="7702"/>
      <c r="AR90" s="7702"/>
      <c r="AS90" s="7702"/>
      <c r="AT90" s="7702"/>
      <c r="AU90" s="7702"/>
      <c r="AV90" s="7702"/>
      <c r="AW90" s="7702"/>
      <c r="AX90" s="7702"/>
      <c r="AY90" s="7702"/>
      <c r="AZ90" s="7702"/>
      <c r="BA90" s="7702"/>
      <c r="BB90" s="7702"/>
      <c r="BC90" s="7702"/>
      <c r="BD90" s="7702"/>
      <c r="BE90" s="7702"/>
      <c r="BF90" s="7702"/>
      <c r="BG90" s="7702"/>
      <c r="BH90" s="7702"/>
      <c r="BI90" s="7702"/>
      <c r="BJ90" s="7702"/>
      <c r="BK90" s="7702"/>
      <c r="BL90" s="7702"/>
      <c r="BM90" s="7702"/>
      <c r="BN90" s="7702"/>
      <c r="BO90" s="7702"/>
      <c r="BP90" s="7702"/>
      <c r="BQ90" s="7702"/>
      <c r="BR90" s="7702"/>
      <c r="BS90" s="8293"/>
      <c r="BT90" s="7735"/>
      <c r="BU90" s="7784"/>
      <c r="BV90" s="7784"/>
      <c r="BW90" s="7702"/>
      <c r="BX90" s="7702"/>
      <c r="BY90" s="7785"/>
      <c r="BZ90" s="7702"/>
      <c r="CA90" s="7998"/>
      <c r="CB90" s="7702"/>
      <c r="CC90" s="7708"/>
      <c r="CD90" s="7796"/>
      <c r="CE90" s="7795"/>
      <c r="CF90" s="7795"/>
      <c r="CG90" s="7795"/>
      <c r="CH90" s="7795"/>
      <c r="CI90" s="7795"/>
      <c r="CJ90" s="7795"/>
      <c r="CK90" s="7795"/>
      <c r="CL90" s="7786"/>
      <c r="CM90" s="7786"/>
      <c r="CN90" s="7786"/>
      <c r="CO90" s="7786"/>
      <c r="CP90" s="7786"/>
      <c r="CQ90" s="7786"/>
      <c r="CR90" s="7786"/>
      <c r="CS90" s="7786"/>
      <c r="CT90" s="7786"/>
      <c r="CU90" s="7786"/>
      <c r="CV90" s="7702"/>
      <c r="CW90" s="7702"/>
      <c r="CX90" s="7702"/>
      <c r="CY90" s="7702"/>
      <c r="CZ90" s="7702"/>
    </row>
    <row r="91" spans="1:104" x14ac:dyDescent="0.2">
      <c r="A91" s="7699"/>
      <c r="B91" s="7699"/>
      <c r="C91" s="7702"/>
      <c r="D91" s="7702"/>
      <c r="E91" s="7702"/>
      <c r="F91" s="7702"/>
      <c r="G91" s="7702"/>
      <c r="H91" s="7702"/>
      <c r="I91" s="7702"/>
      <c r="J91" s="7702"/>
      <c r="K91" s="7702"/>
      <c r="L91" s="7702"/>
      <c r="M91" s="7702"/>
      <c r="N91" s="7702"/>
      <c r="O91" s="7702"/>
      <c r="P91" s="7702"/>
      <c r="Q91" s="7702"/>
      <c r="R91" s="7702"/>
      <c r="S91" s="7702"/>
      <c r="T91" s="7702"/>
      <c r="U91" s="7702"/>
      <c r="V91" s="7702"/>
      <c r="W91" s="7702"/>
      <c r="X91" s="7702"/>
      <c r="Y91" s="7702"/>
      <c r="Z91" s="7702"/>
      <c r="AA91" s="7702"/>
      <c r="AB91" s="7702"/>
      <c r="AC91" s="7702"/>
      <c r="AD91" s="7702"/>
      <c r="AE91" s="7702"/>
      <c r="AF91" s="7702"/>
      <c r="AG91" s="7702"/>
      <c r="AH91" s="7702"/>
      <c r="AI91" s="7702"/>
      <c r="AJ91" s="7702"/>
      <c r="AK91" s="7702"/>
      <c r="AL91" s="7702"/>
      <c r="AM91" s="7702"/>
      <c r="AN91" s="7702"/>
      <c r="AO91" s="7702"/>
      <c r="AP91" s="7702"/>
      <c r="AQ91" s="7702"/>
      <c r="AR91" s="7702"/>
      <c r="AS91" s="7702"/>
      <c r="AT91" s="7702"/>
      <c r="AU91" s="7702"/>
      <c r="AV91" s="7702"/>
      <c r="AW91" s="7702"/>
      <c r="AX91" s="7702"/>
      <c r="AY91" s="7702"/>
      <c r="AZ91" s="7702"/>
      <c r="BA91" s="7702"/>
      <c r="BB91" s="7702"/>
      <c r="BC91" s="7702"/>
      <c r="BD91" s="7702"/>
      <c r="BE91" s="7702"/>
      <c r="BF91" s="7702"/>
      <c r="BG91" s="7702"/>
      <c r="BH91" s="7702"/>
      <c r="BI91" s="7702"/>
      <c r="BJ91" s="7702"/>
      <c r="BK91" s="7702"/>
      <c r="BL91" s="7702"/>
      <c r="BM91" s="7702"/>
      <c r="BN91" s="7702"/>
      <c r="BO91" s="7702"/>
      <c r="BP91" s="7702"/>
      <c r="BQ91" s="7702"/>
      <c r="BR91" s="7702"/>
      <c r="BS91" s="8293"/>
      <c r="BT91" s="7726"/>
      <c r="BU91" s="7727" t="inlineStr">
        <is>
          <t>Date</t>
        </is>
      </c>
      <c r="BV91" s="7727" t="inlineStr">
        <is>
          <t>Frequency
(MHz)</t>
        </is>
      </c>
      <c r="BW91" s="7726" t="str">
        <f>CA73</f>
        <v>Head/Body:</v>
      </c>
      <c r="BX91" s="7726" t="inlineStr">
        <is>
          <t>SAR over</t>
        </is>
      </c>
      <c r="BY91" s="7726" t="inlineStr">
        <is>
          <t>Fast SAR
(W/kg)</t>
        </is>
      </c>
      <c r="BZ91" s="7726" t="inlineStr">
        <is>
          <t>SAR
(W/kg)</t>
        </is>
      </c>
      <c r="CA91" s="7726" t="inlineStr">
        <is>
          <t>1 W Target
SAR (W/kg)</t>
        </is>
      </c>
      <c r="CB91" s="7726" t="inlineStr">
        <is>
          <t>1 W Norm.
SAR (W/kg)</t>
        </is>
      </c>
      <c r="CC91" s="7734" t="inlineStr">
        <is>
          <t>Drift (%)</t>
        </is>
      </c>
      <c r="CD91" s="7796"/>
      <c r="CE91" s="7795"/>
      <c r="CF91" s="7795"/>
      <c r="CG91" s="7795"/>
      <c r="CH91" s="7795"/>
      <c r="CI91" s="7795"/>
      <c r="CJ91" s="7795"/>
      <c r="CK91" s="7795"/>
      <c r="CL91" s="7786"/>
      <c r="CM91" s="7786"/>
      <c r="CN91" s="7786"/>
      <c r="CO91" s="7786"/>
      <c r="CP91" s="7786"/>
      <c r="CQ91" s="7786"/>
      <c r="CR91" s="7786"/>
      <c r="CS91" s="7786"/>
      <c r="CT91" s="7786"/>
      <c r="CU91" s="7786"/>
      <c r="CV91" s="7702"/>
      <c r="CW91" s="7702"/>
      <c r="CX91" s="7702"/>
      <c r="CY91" s="7702"/>
      <c r="CZ91" s="7702"/>
    </row>
    <row r="92" spans="1:104" x14ac:dyDescent="0.2">
      <c r="A92" s="7699"/>
      <c r="B92" s="7699"/>
      <c r="C92" s="7702"/>
      <c r="D92" s="7702"/>
      <c r="E92" s="7702"/>
      <c r="F92" s="7702"/>
      <c r="G92" s="7702"/>
      <c r="H92" s="7702"/>
      <c r="I92" s="7702"/>
      <c r="J92" s="7702"/>
      <c r="K92" s="7702"/>
      <c r="L92" s="7702"/>
      <c r="M92" s="7702"/>
      <c r="N92" s="7702"/>
      <c r="O92" s="7702"/>
      <c r="P92" s="7702"/>
      <c r="Q92" s="7702"/>
      <c r="R92" s="7702"/>
      <c r="S92" s="7702"/>
      <c r="T92" s="7702"/>
      <c r="U92" s="7702"/>
      <c r="V92" s="7702"/>
      <c r="W92" s="7702"/>
      <c r="X92" s="7702"/>
      <c r="Y92" s="7702"/>
      <c r="Z92" s="7702"/>
      <c r="AA92" s="7702"/>
      <c r="AB92" s="7702"/>
      <c r="AC92" s="7702"/>
      <c r="AD92" s="7702"/>
      <c r="AE92" s="7702"/>
      <c r="AF92" s="7702"/>
      <c r="AG92" s="7702"/>
      <c r="AH92" s="7702"/>
      <c r="AI92" s="7702"/>
      <c r="AJ92" s="7702"/>
      <c r="AK92" s="7702"/>
      <c r="AL92" s="7702"/>
      <c r="AM92" s="7702"/>
      <c r="AN92" s="7702"/>
      <c r="AO92" s="7702"/>
      <c r="AP92" s="7702"/>
      <c r="AQ92" s="7702"/>
      <c r="AR92" s="7702"/>
      <c r="AS92" s="7702"/>
      <c r="AT92" s="7702"/>
      <c r="AU92" s="7702"/>
      <c r="AV92" s="7702"/>
      <c r="AW92" s="7702"/>
      <c r="AX92" s="7702"/>
      <c r="AY92" s="7702"/>
      <c r="AZ92" s="7702"/>
      <c r="BA92" s="7702"/>
      <c r="BB92" s="7702"/>
      <c r="BC92" s="7702"/>
      <c r="BD92" s="7702"/>
      <c r="BE92" s="7702"/>
      <c r="BF92" s="7702"/>
      <c r="BG92" s="7702"/>
      <c r="BH92" s="7702"/>
      <c r="BI92" s="7702"/>
      <c r="BJ92" s="7702"/>
      <c r="BK92" s="7702"/>
      <c r="BL92" s="7702"/>
      <c r="BM92" s="7702"/>
      <c r="BN92" s="7702"/>
      <c r="BO92" s="7702"/>
      <c r="BP92" s="7702"/>
      <c r="BQ92" s="7702"/>
      <c r="BR92" s="7702"/>
      <c r="BS92" s="8293"/>
      <c r="BT92" s="7735"/>
      <c r="BU92" s="7757">
        <f>CB67</f>
        <v>0</v>
      </c>
      <c r="BV92" s="7732">
        <f>BU76</f>
        <v>0</v>
      </c>
      <c r="BW92" s="7732" t="str">
        <f>CB73</f>
        <v>Head</v>
      </c>
      <c r="BX92" s="7732" t="inlineStr">
        <is>
          <t>1 gr.</t>
        </is>
      </c>
      <c r="BY92" s="7732">
        <f>BV88</f>
        <v>0</v>
      </c>
      <c r="BZ92" s="7728">
        <f>BV84</f>
        <v>0</v>
      </c>
      <c r="CA92" s="7732">
        <f t="shared" ref="CA92:CA93" si="33">BX84</f>
        <v>10.9</v>
      </c>
      <c r="CB92" s="7730">
        <f t="shared" ref="CB92:CB93" si="34">BY84</f>
        <v>0</v>
      </c>
      <c r="CC92" s="7734">
        <f t="shared" ref="CC92:CC93" si="35">BZ84</f>
        <v>-100</v>
      </c>
      <c r="CD92" s="7796"/>
      <c r="CE92" s="7795"/>
      <c r="CF92" s="7795"/>
      <c r="CG92" s="7795"/>
      <c r="CH92" s="7795"/>
      <c r="CI92" s="7795"/>
      <c r="CJ92" s="7795"/>
      <c r="CK92" s="7795"/>
      <c r="CL92" s="7786"/>
      <c r="CM92" s="7786"/>
      <c r="CN92" s="7786"/>
      <c r="CO92" s="7786"/>
      <c r="CP92" s="7786"/>
      <c r="CQ92" s="7786"/>
      <c r="CR92" s="7786"/>
      <c r="CS92" s="7786"/>
      <c r="CT92" s="7786"/>
      <c r="CU92" s="7786"/>
      <c r="CV92" s="7702"/>
      <c r="CW92" s="7702"/>
      <c r="CX92" s="7702"/>
      <c r="CY92" s="7702"/>
      <c r="CZ92" s="7702"/>
    </row>
    <row r="93" spans="1:104" x14ac:dyDescent="0.2">
      <c r="A93" s="7699"/>
      <c r="B93" s="7699"/>
      <c r="C93" s="7702"/>
      <c r="D93" s="7702"/>
      <c r="E93" s="7702"/>
      <c r="F93" s="7702"/>
      <c r="G93" s="7702"/>
      <c r="H93" s="7702"/>
      <c r="I93" s="7702"/>
      <c r="J93" s="7702"/>
      <c r="K93" s="7702"/>
      <c r="L93" s="7702"/>
      <c r="M93" s="7702"/>
      <c r="N93" s="7702"/>
      <c r="O93" s="7702"/>
      <c r="P93" s="7702"/>
      <c r="Q93" s="7702"/>
      <c r="R93" s="7702"/>
      <c r="S93" s="7702"/>
      <c r="T93" s="7702"/>
      <c r="U93" s="7702"/>
      <c r="V93" s="7702"/>
      <c r="W93" s="7702"/>
      <c r="X93" s="7702"/>
      <c r="Y93" s="7702"/>
      <c r="Z93" s="7702"/>
      <c r="AA93" s="7702"/>
      <c r="AB93" s="7702"/>
      <c r="AC93" s="7702"/>
      <c r="AD93" s="7702"/>
      <c r="AE93" s="7702"/>
      <c r="AF93" s="7702"/>
      <c r="AG93" s="7702"/>
      <c r="AH93" s="7702"/>
      <c r="AI93" s="7702"/>
      <c r="AJ93" s="7702"/>
      <c r="AK93" s="7702"/>
      <c r="AL93" s="7702"/>
      <c r="AM93" s="7702"/>
      <c r="AN93" s="7702"/>
      <c r="AO93" s="7702"/>
      <c r="AP93" s="7702"/>
      <c r="AQ93" s="7702"/>
      <c r="AR93" s="7702"/>
      <c r="AS93" s="7702"/>
      <c r="AT93" s="7702"/>
      <c r="AU93" s="7702"/>
      <c r="AV93" s="7702"/>
      <c r="AW93" s="7702"/>
      <c r="AX93" s="7702"/>
      <c r="AY93" s="7702"/>
      <c r="AZ93" s="7702"/>
      <c r="BA93" s="7702"/>
      <c r="BB93" s="7702"/>
      <c r="BC93" s="7702"/>
      <c r="BD93" s="7702"/>
      <c r="BE93" s="7702"/>
      <c r="BF93" s="7702"/>
      <c r="BG93" s="7702"/>
      <c r="BH93" s="7702"/>
      <c r="BI93" s="7702"/>
      <c r="BJ93" s="7702"/>
      <c r="BK93" s="7702"/>
      <c r="BL93" s="7702"/>
      <c r="BM93" s="7702"/>
      <c r="BN93" s="7702"/>
      <c r="BO93" s="7702"/>
      <c r="BP93" s="7702"/>
      <c r="BQ93" s="7702"/>
      <c r="BR93" s="7702"/>
      <c r="BS93" s="8293"/>
      <c r="BT93" s="7736"/>
      <c r="BU93" s="7757">
        <f>CB67</f>
        <v>0</v>
      </c>
      <c r="BV93" s="7730">
        <f>BU76</f>
        <v>0</v>
      </c>
      <c r="BW93" s="7731" t="str">
        <f>CB73</f>
        <v>Head</v>
      </c>
      <c r="BX93" s="7731" t="inlineStr">
        <is>
          <t>10 gr.</t>
        </is>
      </c>
      <c r="BY93" s="7730">
        <f>BV89</f>
        <v>0</v>
      </c>
      <c r="BZ93" s="7728">
        <f>BV85</f>
        <v>0</v>
      </c>
      <c r="CA93" s="7728">
        <f t="shared" si="33"/>
        <v>7.01</v>
      </c>
      <c r="CB93" s="7728">
        <f t="shared" si="34"/>
        <v>0</v>
      </c>
      <c r="CC93" s="7734">
        <f t="shared" si="35"/>
        <v>-100</v>
      </c>
      <c r="CD93" s="7796"/>
      <c r="CE93" s="7795"/>
      <c r="CF93" s="7795"/>
      <c r="CG93" s="7795"/>
      <c r="CH93" s="7795"/>
      <c r="CI93" s="7795"/>
      <c r="CJ93" s="7795"/>
      <c r="CK93" s="7795"/>
      <c r="CL93" s="7786"/>
      <c r="CM93" s="7786"/>
      <c r="CN93" s="7786"/>
      <c r="CO93" s="7786"/>
      <c r="CP93" s="7786"/>
      <c r="CQ93" s="7786"/>
      <c r="CR93" s="7786"/>
      <c r="CS93" s="7786"/>
      <c r="CT93" s="7786"/>
      <c r="CU93" s="7786"/>
      <c r="CV93" s="7702"/>
      <c r="CW93" s="7702"/>
      <c r="CX93" s="7702"/>
      <c r="CY93" s="7702"/>
      <c r="CZ93" s="7702"/>
    </row>
    <row r="94" spans="1:104" ht="13.5" thickBot="1" x14ac:dyDescent="0.25">
      <c r="A94" s="7699"/>
      <c r="B94" s="7699"/>
      <c r="C94" s="7702"/>
      <c r="D94" s="7702"/>
      <c r="E94" s="7702"/>
      <c r="F94" s="7702"/>
      <c r="G94" s="7702"/>
      <c r="H94" s="7702"/>
      <c r="I94" s="7702"/>
      <c r="J94" s="7702"/>
      <c r="K94" s="7702"/>
      <c r="L94" s="7702"/>
      <c r="M94" s="7702"/>
      <c r="N94" s="7702"/>
      <c r="O94" s="7702"/>
      <c r="P94" s="7702"/>
      <c r="Q94" s="7702"/>
      <c r="R94" s="7702"/>
      <c r="S94" s="7702"/>
      <c r="T94" s="7702"/>
      <c r="U94" s="7702"/>
      <c r="V94" s="7702"/>
      <c r="W94" s="7702"/>
      <c r="X94" s="7702"/>
      <c r="Y94" s="7702"/>
      <c r="Z94" s="7702"/>
      <c r="AA94" s="7702"/>
      <c r="AB94" s="7702"/>
      <c r="AC94" s="7702"/>
      <c r="AD94" s="7702"/>
      <c r="AE94" s="7702"/>
      <c r="AF94" s="7702"/>
      <c r="AG94" s="7702"/>
      <c r="AH94" s="7702"/>
      <c r="AI94" s="7702"/>
      <c r="AJ94" s="7702"/>
      <c r="AK94" s="7702"/>
      <c r="AL94" s="7702"/>
      <c r="AM94" s="7702"/>
      <c r="AN94" s="7702"/>
      <c r="AO94" s="7702"/>
      <c r="AP94" s="7702"/>
      <c r="AQ94" s="7702"/>
      <c r="AR94" s="7702"/>
      <c r="AS94" s="7702"/>
      <c r="AT94" s="7702"/>
      <c r="AU94" s="7702"/>
      <c r="AV94" s="7702"/>
      <c r="AW94" s="7702"/>
      <c r="AX94" s="7702"/>
      <c r="AY94" s="7702"/>
      <c r="AZ94" s="7702"/>
      <c r="BA94" s="7702"/>
      <c r="BB94" s="7702"/>
      <c r="BC94" s="7702"/>
      <c r="BD94" s="7702"/>
      <c r="BE94" s="7702"/>
      <c r="BF94" s="7702"/>
      <c r="BG94" s="7702"/>
      <c r="BH94" s="7702"/>
      <c r="BI94" s="7702"/>
      <c r="BJ94" s="7702"/>
      <c r="BK94" s="7702"/>
      <c r="BL94" s="7702"/>
      <c r="BM94" s="7702"/>
      <c r="BN94" s="7702"/>
      <c r="BO94" s="7702"/>
      <c r="BP94" s="7702"/>
      <c r="BQ94" s="7702"/>
      <c r="BR94" s="7702"/>
      <c r="BS94" s="8294"/>
      <c r="BT94" s="7737"/>
      <c r="BU94" s="7787"/>
      <c r="BV94" s="7788"/>
      <c r="BW94" s="7789"/>
      <c r="BX94" s="7790"/>
      <c r="BY94" s="7791"/>
      <c r="BZ94" s="7789"/>
      <c r="CA94" s="7790"/>
      <c r="CB94" s="7792"/>
      <c r="CC94" s="7793"/>
      <c r="CD94" s="7796"/>
      <c r="CE94" s="7795"/>
      <c r="CF94" s="7795"/>
      <c r="CG94" s="7795"/>
      <c r="CH94" s="7795"/>
      <c r="CI94" s="7795"/>
      <c r="CJ94" s="7795"/>
      <c r="CK94" s="7795"/>
      <c r="CL94" s="7786"/>
      <c r="CM94" s="7786"/>
      <c r="CN94" s="7786"/>
      <c r="CO94" s="7786"/>
      <c r="CP94" s="7786"/>
      <c r="CQ94" s="7786"/>
      <c r="CR94" s="7786"/>
      <c r="CS94" s="7786"/>
      <c r="CT94" s="7786"/>
      <c r="CU94" s="7786"/>
      <c r="CV94" s="7702"/>
      <c r="CW94" s="7702"/>
      <c r="CX94" s="7702"/>
      <c r="CY94" s="7702"/>
      <c r="CZ94" s="7702"/>
    </row>
    <row r="95" spans="1:104" x14ac:dyDescent="0.2">
      <c r="A95" s="7699"/>
      <c r="B95" s="7699"/>
      <c r="C95" s="7702"/>
      <c r="D95" s="7702"/>
      <c r="E95" s="7702"/>
      <c r="F95" s="7702"/>
      <c r="G95" s="7702"/>
      <c r="H95" s="7702"/>
      <c r="I95" s="7702"/>
      <c r="J95" s="7702"/>
      <c r="K95" s="7702"/>
      <c r="L95" s="7702"/>
      <c r="M95" s="7702"/>
      <c r="N95" s="7702"/>
      <c r="O95" s="7702"/>
      <c r="P95" s="7702"/>
      <c r="Q95" s="7702"/>
      <c r="R95" s="7702"/>
      <c r="S95" s="7702"/>
      <c r="T95" s="7702"/>
      <c r="U95" s="7702"/>
      <c r="V95" s="7702"/>
      <c r="W95" s="7702"/>
      <c r="X95" s="7702"/>
      <c r="Y95" s="7702"/>
      <c r="Z95" s="7702"/>
      <c r="AA95" s="7702"/>
      <c r="AB95" s="7702"/>
      <c r="AC95" s="7702"/>
      <c r="AD95" s="7702"/>
      <c r="AE95" s="7702"/>
      <c r="AF95" s="7702"/>
      <c r="AG95" s="7702"/>
      <c r="AH95" s="7702"/>
      <c r="AI95" s="7702"/>
      <c r="AJ95" s="7702"/>
      <c r="AK95" s="7702"/>
      <c r="AL95" s="7702"/>
      <c r="AM95" s="7702"/>
      <c r="AN95" s="7702"/>
      <c r="AO95" s="7702"/>
      <c r="AP95" s="7702"/>
      <c r="AQ95" s="7702"/>
      <c r="AR95" s="7702"/>
      <c r="AS95" s="7702"/>
      <c r="AT95" s="7702"/>
      <c r="AU95" s="7702"/>
      <c r="AV95" s="7702"/>
      <c r="AW95" s="7702"/>
      <c r="AX95" s="7702"/>
      <c r="AY95" s="7702"/>
      <c r="AZ95" s="7702"/>
      <c r="BA95" s="7702"/>
      <c r="BB95" s="7702"/>
      <c r="BC95" s="7702"/>
      <c r="BD95" s="7702"/>
      <c r="BE95" s="7702"/>
      <c r="BF95" s="7702"/>
      <c r="BG95" s="7702"/>
      <c r="BH95" s="7702"/>
      <c r="BI95" s="7702"/>
      <c r="BJ95" s="7702"/>
      <c r="BK95" s="7702"/>
      <c r="BL95" s="7702"/>
      <c r="BM95" s="7702"/>
      <c r="BN95" s="7702"/>
      <c r="BO95" s="7702"/>
      <c r="BP95" s="7702"/>
      <c r="BQ95" s="7702"/>
      <c r="BR95" s="7702"/>
      <c r="BS95" s="8171"/>
      <c r="BT95" s="7726"/>
      <c r="BU95" s="7784"/>
      <c r="BV95" s="8169"/>
      <c r="BW95" s="7702"/>
      <c r="BX95" s="8167"/>
      <c r="BY95" s="8168"/>
      <c r="BZ95" s="7702"/>
      <c r="CA95" s="8167"/>
      <c r="CB95" s="8170"/>
      <c r="CC95" s="7702"/>
      <c r="CD95" s="7796"/>
      <c r="CE95" s="7795"/>
      <c r="CF95" s="7795"/>
      <c r="CG95" s="7795"/>
      <c r="CH95" s="7795"/>
      <c r="CI95" s="7795"/>
      <c r="CJ95" s="7795"/>
      <c r="CK95" s="7795"/>
      <c r="CL95" s="7786"/>
      <c r="CM95" s="7786"/>
      <c r="CN95" s="7786"/>
      <c r="CO95" s="7786"/>
      <c r="CP95" s="7786"/>
      <c r="CQ95" s="7786"/>
      <c r="CR95" s="7786"/>
      <c r="CS95" s="7786"/>
      <c r="CT95" s="7786"/>
      <c r="CU95" s="7786"/>
      <c r="CV95" s="7702"/>
      <c r="CW95" s="7702"/>
      <c r="CX95" s="7702"/>
      <c r="CY95" s="7702"/>
      <c r="CZ95" s="7702"/>
    </row>
    <row r="96" spans="1:104" x14ac:dyDescent="0.2">
      <c r="A96" s="7699"/>
      <c r="B96" s="7699"/>
      <c r="C96" s="7702"/>
      <c r="D96" s="7702"/>
      <c r="E96" s="7702"/>
      <c r="F96" s="7702"/>
      <c r="G96" s="7702"/>
      <c r="H96" s="7702"/>
      <c r="I96" s="7702"/>
      <c r="J96" s="7702"/>
      <c r="K96" s="7702"/>
      <c r="L96" s="7702"/>
      <c r="M96" s="7702"/>
      <c r="N96" s="7702"/>
      <c r="O96" s="7702"/>
      <c r="P96" s="7702"/>
      <c r="Q96" s="7702"/>
      <c r="R96" s="7702"/>
      <c r="S96" s="7702"/>
      <c r="T96" s="7702"/>
      <c r="U96" s="7702"/>
      <c r="V96" s="7702"/>
      <c r="W96" s="7702"/>
      <c r="X96" s="7702"/>
      <c r="Y96" s="7702"/>
      <c r="Z96" s="7702"/>
      <c r="AA96" s="7702"/>
      <c r="AB96" s="7702"/>
      <c r="AC96" s="7702"/>
      <c r="AD96" s="7702"/>
      <c r="AE96" s="7702"/>
      <c r="AF96" s="7702"/>
      <c r="AG96" s="7702"/>
      <c r="AH96" s="7702"/>
      <c r="AI96" s="7702"/>
      <c r="AJ96" s="7702"/>
      <c r="AK96" s="7702"/>
      <c r="AL96" s="7702"/>
      <c r="AM96" s="7702"/>
      <c r="AN96" s="7702"/>
      <c r="AO96" s="7702"/>
      <c r="AP96" s="7702"/>
      <c r="AQ96" s="7702"/>
      <c r="AR96" s="7702"/>
      <c r="AS96" s="7702"/>
      <c r="AT96" s="7702"/>
      <c r="AU96" s="7702"/>
      <c r="AV96" s="7702"/>
      <c r="AW96" s="7702"/>
      <c r="AX96" s="7702"/>
      <c r="AY96" s="7702"/>
      <c r="AZ96" s="7702"/>
      <c r="BA96" s="7702"/>
      <c r="BB96" s="7702"/>
      <c r="BC96" s="7702"/>
      <c r="BD96" s="7702"/>
      <c r="BE96" s="7702"/>
      <c r="BF96" s="7702"/>
      <c r="BG96" s="7702"/>
      <c r="BH96" s="7702"/>
      <c r="BI96" s="7702"/>
      <c r="BJ96" s="7702"/>
      <c r="BK96" s="7702"/>
      <c r="BL96" s="7702"/>
      <c r="BM96" s="7702"/>
      <c r="BN96" s="7702"/>
      <c r="BO96" s="7702"/>
      <c r="BP96" s="7702"/>
      <c r="BQ96" s="7702"/>
      <c r="BR96" s="7702"/>
      <c r="BS96" s="7726"/>
      <c r="BT96" s="7726"/>
      <c r="BU96" s="7726"/>
      <c r="BV96" s="7726"/>
      <c r="BW96" s="7726"/>
      <c r="BX96" s="7726"/>
      <c r="BY96" s="7726"/>
      <c r="BZ96" s="7726"/>
      <c r="CA96" s="7726"/>
      <c r="CB96" s="7726"/>
      <c r="CC96" s="7726"/>
      <c r="CD96" s="7795"/>
      <c r="CE96" s="7795"/>
      <c r="CF96" s="7795"/>
      <c r="CG96" s="7795"/>
      <c r="CH96" s="7795"/>
      <c r="CI96" s="7795"/>
      <c r="CJ96" s="7795"/>
      <c r="CK96" s="7795"/>
      <c r="CL96" s="7786"/>
      <c r="CM96" s="7786"/>
      <c r="CN96" s="7786"/>
      <c r="CO96" s="7786"/>
      <c r="CP96" s="7786"/>
      <c r="CQ96" s="7786"/>
      <c r="CR96" s="7786"/>
      <c r="CS96" s="7786"/>
      <c r="CT96" s="7786"/>
      <c r="CU96" s="7786"/>
      <c r="CV96" s="7702"/>
      <c r="CW96" s="7702"/>
      <c r="CX96" s="7702"/>
      <c r="CY96" s="7702"/>
      <c r="CZ96" s="7702"/>
    </row>
    <row r="97" spans="1:104" ht="13.5" thickBot="1" x14ac:dyDescent="0.25">
      <c r="A97" s="7699"/>
      <c r="B97" s="7699"/>
      <c r="C97" s="7702"/>
      <c r="D97" s="7702"/>
      <c r="E97" s="7702"/>
      <c r="F97" s="7702"/>
      <c r="G97" s="7702"/>
      <c r="H97" s="7702"/>
      <c r="I97" s="7702"/>
      <c r="J97" s="7702"/>
      <c r="K97" s="7702"/>
      <c r="L97" s="7702"/>
      <c r="M97" s="7702"/>
      <c r="N97" s="7702"/>
      <c r="O97" s="7702"/>
      <c r="P97" s="7702"/>
      <c r="Q97" s="7702"/>
      <c r="R97" s="7702"/>
      <c r="S97" s="7702"/>
      <c r="T97" s="7702"/>
      <c r="U97" s="7702"/>
      <c r="V97" s="7702"/>
      <c r="W97" s="7702"/>
      <c r="X97" s="7702"/>
      <c r="Y97" s="7702"/>
      <c r="Z97" s="7702"/>
      <c r="AA97" s="7702"/>
      <c r="AB97" s="7702"/>
      <c r="AC97" s="7702"/>
      <c r="AD97" s="7702"/>
      <c r="AE97" s="7702"/>
      <c r="AF97" s="7702"/>
      <c r="AG97" s="7702"/>
      <c r="AH97" s="7702"/>
      <c r="AI97" s="7702"/>
      <c r="AJ97" s="7702"/>
      <c r="AK97" s="7702"/>
      <c r="AL97" s="7702"/>
      <c r="AM97" s="7702"/>
      <c r="AN97" s="7702"/>
      <c r="AO97" s="7702"/>
      <c r="AP97" s="7702"/>
      <c r="AQ97" s="7702"/>
      <c r="AR97" s="7702"/>
      <c r="AS97" s="7702"/>
      <c r="AT97" s="7702"/>
      <c r="AU97" s="7702"/>
      <c r="AV97" s="7702"/>
      <c r="AW97" s="7702"/>
      <c r="AX97" s="7702"/>
      <c r="AY97" s="7702"/>
      <c r="AZ97" s="7702"/>
      <c r="BA97" s="7702"/>
      <c r="BB97" s="7702"/>
      <c r="BC97" s="7702"/>
      <c r="BD97" s="7702"/>
      <c r="BE97" s="7702"/>
      <c r="BF97" s="7702"/>
      <c r="BG97" s="7702"/>
      <c r="BH97" s="7702"/>
      <c r="BI97" s="7702"/>
      <c r="BJ97" s="7702"/>
      <c r="BK97" s="7702"/>
      <c r="BL97" s="7702"/>
      <c r="BM97" s="7702"/>
      <c r="BN97" s="7702"/>
      <c r="BO97" s="7702"/>
      <c r="BP97" s="7702"/>
      <c r="BQ97" s="7702"/>
      <c r="BR97" s="7702"/>
      <c r="BS97" s="7726"/>
      <c r="BT97" s="7726"/>
      <c r="BU97" s="7726"/>
      <c r="BV97" s="7726"/>
      <c r="BW97" s="7726"/>
      <c r="BX97" s="7726"/>
      <c r="BY97" s="7726"/>
      <c r="BZ97" s="7726"/>
      <c r="CA97" s="7726"/>
      <c r="CB97" s="7726"/>
      <c r="CC97" s="7726"/>
      <c r="CD97" s="7795"/>
      <c r="CE97" s="7795"/>
      <c r="CF97" s="7795"/>
      <c r="CG97" s="7795"/>
      <c r="CH97" s="7795"/>
      <c r="CI97" s="7795"/>
      <c r="CJ97" s="7795"/>
      <c r="CK97" s="7795"/>
      <c r="CL97" s="7786"/>
      <c r="CM97" s="7786"/>
      <c r="CN97" s="7786"/>
      <c r="CO97" s="7786"/>
      <c r="CP97" s="7786"/>
      <c r="CQ97" s="7786"/>
      <c r="CR97" s="7786"/>
      <c r="CS97" s="7786"/>
      <c r="CT97" s="7786"/>
      <c r="CU97" s="7786"/>
      <c r="CV97" s="7702"/>
      <c r="CW97" s="7702"/>
      <c r="CX97" s="7702"/>
      <c r="CY97" s="7702"/>
      <c r="CZ97" s="7702"/>
    </row>
    <row r="98" spans="1:104" ht="13.5" customHeight="1" thickBot="1" x14ac:dyDescent="0.25">
      <c r="A98" s="7699"/>
      <c r="B98" s="7699"/>
      <c r="C98" s="7702"/>
      <c r="D98" s="7702"/>
      <c r="E98" s="7702"/>
      <c r="F98" s="7702"/>
      <c r="G98" s="7702"/>
      <c r="H98" s="7702"/>
      <c r="I98" s="7702"/>
      <c r="J98" s="7702"/>
      <c r="K98" s="7702"/>
      <c r="L98" s="7702"/>
      <c r="M98" s="7702"/>
      <c r="N98" s="7702"/>
      <c r="O98" s="7702"/>
      <c r="P98" s="7702"/>
      <c r="Q98" s="7702"/>
      <c r="R98" s="7702"/>
      <c r="S98" s="7702"/>
      <c r="T98" s="7702"/>
      <c r="U98" s="7702"/>
      <c r="V98" s="7702"/>
      <c r="W98" s="7702"/>
      <c r="X98" s="7702"/>
      <c r="Y98" s="7702"/>
      <c r="Z98" s="7702"/>
      <c r="AA98" s="7702"/>
      <c r="AB98" s="7702"/>
      <c r="AC98" s="7702"/>
      <c r="AD98" s="7702"/>
      <c r="AE98" s="7702"/>
      <c r="AF98" s="7702"/>
      <c r="AG98" s="7702"/>
      <c r="AH98" s="7702"/>
      <c r="AI98" s="7702"/>
      <c r="AJ98" s="7702"/>
      <c r="AK98" s="7702"/>
      <c r="AL98" s="7702"/>
      <c r="AM98" s="7702"/>
      <c r="AN98" s="7702"/>
      <c r="AO98" s="7702"/>
      <c r="AP98" s="7702"/>
      <c r="AQ98" s="7702"/>
      <c r="AR98" s="7702"/>
      <c r="AS98" s="7702"/>
      <c r="AT98" s="7702"/>
      <c r="AU98" s="7702"/>
      <c r="AV98" s="7702"/>
      <c r="AW98" s="7702"/>
      <c r="AX98" s="7702"/>
      <c r="AY98" s="7702"/>
      <c r="AZ98" s="7702"/>
      <c r="BA98" s="7702"/>
      <c r="BB98" s="7702"/>
      <c r="BC98" s="7702"/>
      <c r="BD98" s="7702"/>
      <c r="BE98" s="7702"/>
      <c r="BF98" s="7702"/>
      <c r="BG98" s="7702"/>
      <c r="BH98" s="7702"/>
      <c r="BI98" s="7702"/>
      <c r="BJ98" s="7702"/>
      <c r="BK98" s="7702"/>
      <c r="BL98" s="7702"/>
      <c r="BM98" s="7702"/>
      <c r="BN98" s="7702"/>
      <c r="BO98" s="7702"/>
      <c r="BP98" s="7702"/>
      <c r="BQ98" s="7702"/>
      <c r="BR98" s="7702"/>
      <c r="BS98" s="8292" t="str">
        <f>CONCATENATE(BU108," MHz")</f>
        <v xml:space="preserve"> MHz</v>
      </c>
      <c r="BT98" s="7710"/>
      <c r="BU98" s="7706"/>
      <c r="BV98" s="7706"/>
      <c r="BW98" s="7706"/>
      <c r="BX98" s="7706"/>
      <c r="BY98" s="7706"/>
      <c r="BZ98" s="7706"/>
      <c r="CA98" s="7996"/>
      <c r="CB98" s="7706"/>
      <c r="CC98" s="7707"/>
      <c r="CD98" s="7812">
        <f>IF(CB105="Head",LOOKUP(CD100,$CI$42:$CI$85,$CG$42:$CG$85),IF(CB105="Body",LOOKUP(CD100,$CI$42:$CI$81,$CH$42:$CH$85),""))</f>
        <v>10.9</v>
      </c>
      <c r="CE98" s="7795"/>
      <c r="CF98" s="7795"/>
      <c r="CG98" s="7795"/>
      <c r="CH98" s="7795"/>
      <c r="CI98" s="7795"/>
      <c r="CJ98" s="7795"/>
      <c r="CK98" s="7795"/>
      <c r="CL98" s="7786"/>
      <c r="CM98" s="7786"/>
      <c r="CN98" s="7786"/>
      <c r="CO98" s="7786"/>
      <c r="CP98" s="7786"/>
      <c r="CQ98" s="7786"/>
      <c r="CR98" s="7786"/>
      <c r="CS98" s="7786"/>
      <c r="CT98" s="7786"/>
      <c r="CU98" s="7786"/>
      <c r="CV98" s="7702"/>
      <c r="CW98" s="7702"/>
      <c r="CX98" s="7702"/>
      <c r="CY98" s="7702"/>
      <c r="CZ98" s="7702"/>
    </row>
    <row r="99" spans="1:104" ht="13.5" thickBot="1" x14ac:dyDescent="0.25">
      <c r="A99" s="7699"/>
      <c r="B99" s="7699"/>
      <c r="C99" s="7702"/>
      <c r="D99" s="7702"/>
      <c r="E99" s="7702"/>
      <c r="F99" s="7702"/>
      <c r="G99" s="7702"/>
      <c r="H99" s="7702"/>
      <c r="I99" s="7702"/>
      <c r="J99" s="7702"/>
      <c r="K99" s="7702"/>
      <c r="L99" s="7702"/>
      <c r="M99" s="7702"/>
      <c r="N99" s="7702"/>
      <c r="O99" s="7702"/>
      <c r="P99" s="7702"/>
      <c r="Q99" s="7702"/>
      <c r="R99" s="7702"/>
      <c r="S99" s="7702"/>
      <c r="T99" s="7702"/>
      <c r="U99" s="7702"/>
      <c r="V99" s="7702"/>
      <c r="W99" s="7702"/>
      <c r="X99" s="7702"/>
      <c r="Y99" s="7702"/>
      <c r="Z99" s="7702"/>
      <c r="AA99" s="7702"/>
      <c r="AB99" s="7702"/>
      <c r="AC99" s="7702"/>
      <c r="AD99" s="7702"/>
      <c r="AE99" s="7702"/>
      <c r="AF99" s="7702"/>
      <c r="AG99" s="7702"/>
      <c r="AH99" s="7702"/>
      <c r="AI99" s="7702"/>
      <c r="AJ99" s="7702"/>
      <c r="AK99" s="7702"/>
      <c r="AL99" s="7702"/>
      <c r="AM99" s="7702"/>
      <c r="AN99" s="7702"/>
      <c r="AO99" s="7702"/>
      <c r="AP99" s="7702"/>
      <c r="AQ99" s="7702"/>
      <c r="AR99" s="7702"/>
      <c r="AS99" s="7702"/>
      <c r="AT99" s="7702"/>
      <c r="AU99" s="7702"/>
      <c r="AV99" s="7702"/>
      <c r="AW99" s="7702"/>
      <c r="AX99" s="7702"/>
      <c r="AY99" s="7702"/>
      <c r="AZ99" s="7702"/>
      <c r="BA99" s="7702"/>
      <c r="BB99" s="7702"/>
      <c r="BC99" s="7702"/>
      <c r="BD99" s="7702"/>
      <c r="BE99" s="7702"/>
      <c r="BF99" s="7702"/>
      <c r="BG99" s="7702"/>
      <c r="BH99" s="7702"/>
      <c r="BI99" s="7702"/>
      <c r="BJ99" s="7702"/>
      <c r="BK99" s="7702"/>
      <c r="BL99" s="7702"/>
      <c r="BM99" s="7702"/>
      <c r="BN99" s="7702"/>
      <c r="BO99" s="7702"/>
      <c r="BP99" s="7702"/>
      <c r="BQ99" s="7702"/>
      <c r="BR99" s="7702"/>
      <c r="BS99" s="8293"/>
      <c r="BT99" s="7705"/>
      <c r="BU99" s="7678" t="inlineStr">
        <is>
          <t>Calentamiento:</t>
        </is>
      </c>
      <c r="BV99" s="7717"/>
      <c r="BW99" s="7702"/>
      <c r="BX99" s="7679" t="inlineStr">
        <is>
          <t>Temperatura:</t>
        </is>
      </c>
      <c r="BY99" s="7721" t="e">
        <f>AVERAGE(BW102:BW103)</f>
        <v>#DIV/0!</v>
      </c>
      <c r="BZ99" s="7702"/>
      <c r="CA99" s="7997" t="inlineStr">
        <is>
          <t>Fecha (yyyy-mm-dd hh:mm:ss):</t>
        </is>
      </c>
      <c r="CB99" s="7815"/>
      <c r="CC99" s="7708"/>
      <c r="CD99" s="7813">
        <f>IF(CB105="Head",INDEX($CG$42:$CG$85,MATCH(CD98,$CG$42:$CG$85,0)+1),IF(CB105="Body",INDEX($CH$42:$CH$85,MATCH(CD98,$CH$42:$CH$85,0)+1)))</f>
        <v>7.01</v>
      </c>
      <c r="CE99" s="7795"/>
      <c r="CF99" s="7795"/>
      <c r="CG99" s="7795"/>
      <c r="CH99" s="7795"/>
      <c r="CI99" s="7795"/>
      <c r="CJ99" s="7795"/>
      <c r="CK99" s="7795"/>
      <c r="CL99" s="7786"/>
      <c r="CM99" s="7786"/>
      <c r="CN99" s="7786"/>
      <c r="CO99" s="7786"/>
      <c r="CP99" s="7786"/>
      <c r="CQ99" s="7786"/>
      <c r="CR99" s="7786"/>
      <c r="CS99" s="7786"/>
      <c r="CT99" s="7786"/>
      <c r="CU99" s="7786"/>
      <c r="CV99" s="7702"/>
      <c r="CW99" s="7702"/>
      <c r="CX99" s="7702"/>
      <c r="CY99" s="7702"/>
      <c r="CZ99" s="7702"/>
    </row>
    <row r="100" spans="1:104" ht="13.5" thickBot="1" x14ac:dyDescent="0.25">
      <c r="A100" s="7699"/>
      <c r="B100" s="7699"/>
      <c r="C100" s="7702"/>
      <c r="D100" s="7702"/>
      <c r="E100" s="7702"/>
      <c r="F100" s="7702"/>
      <c r="G100" s="7702"/>
      <c r="H100" s="7702"/>
      <c r="I100" s="7702"/>
      <c r="J100" s="7702"/>
      <c r="K100" s="7702"/>
      <c r="L100" s="7702"/>
      <c r="M100" s="7702"/>
      <c r="N100" s="7702"/>
      <c r="O100" s="7702"/>
      <c r="P100" s="7702"/>
      <c r="Q100" s="7702"/>
      <c r="R100" s="7702"/>
      <c r="S100" s="7702"/>
      <c r="T100" s="7702"/>
      <c r="U100" s="7702"/>
      <c r="V100" s="7702"/>
      <c r="W100" s="7702"/>
      <c r="X100" s="7702"/>
      <c r="Y100" s="7702"/>
      <c r="Z100" s="7702"/>
      <c r="AA100" s="7702"/>
      <c r="AB100" s="7702"/>
      <c r="AC100" s="7702"/>
      <c r="AD100" s="7702"/>
      <c r="AE100" s="7702"/>
      <c r="AF100" s="7702"/>
      <c r="AG100" s="7702"/>
      <c r="AH100" s="7702"/>
      <c r="AI100" s="7702"/>
      <c r="AJ100" s="7702"/>
      <c r="AK100" s="7702"/>
      <c r="AL100" s="7702"/>
      <c r="AM100" s="7702"/>
      <c r="AN100" s="7702"/>
      <c r="AO100" s="7702"/>
      <c r="AP100" s="7702"/>
      <c r="AQ100" s="7702"/>
      <c r="AR100" s="7702"/>
      <c r="AS100" s="7702"/>
      <c r="AT100" s="7702"/>
      <c r="AU100" s="7702"/>
      <c r="AV100" s="7702"/>
      <c r="AW100" s="7702"/>
      <c r="AX100" s="7702"/>
      <c r="AY100" s="7702"/>
      <c r="AZ100" s="7702"/>
      <c r="BA100" s="7702"/>
      <c r="BB100" s="7702"/>
      <c r="BC100" s="7702"/>
      <c r="BD100" s="7702"/>
      <c r="BE100" s="7702"/>
      <c r="BF100" s="7702"/>
      <c r="BG100" s="7702"/>
      <c r="BH100" s="7702"/>
      <c r="BI100" s="7702"/>
      <c r="BJ100" s="7702"/>
      <c r="BK100" s="7702"/>
      <c r="BL100" s="7702"/>
      <c r="BM100" s="7702"/>
      <c r="BN100" s="7702"/>
      <c r="BO100" s="7702"/>
      <c r="BP100" s="7702"/>
      <c r="BQ100" s="7702"/>
      <c r="BR100" s="7702"/>
      <c r="BS100" s="8293"/>
      <c r="BT100" s="7705"/>
      <c r="BU100" s="7702"/>
      <c r="BV100" s="7702"/>
      <c r="BW100" s="7702"/>
      <c r="BX100" s="7702"/>
      <c r="BY100" s="7702"/>
      <c r="BZ100" s="7702"/>
      <c r="CA100" s="7998"/>
      <c r="CB100" s="7702"/>
      <c r="CC100" s="7708"/>
      <c r="CD100" s="7814">
        <f>MATCH(CB101,$CF$15:$CF$36,0)</f>
        <v>3</v>
      </c>
      <c r="CE100" s="7795"/>
      <c r="CF100" s="7795"/>
      <c r="CG100" s="7795"/>
      <c r="CH100" s="7795"/>
      <c r="CI100" s="7795"/>
      <c r="CJ100" s="7795"/>
      <c r="CK100" s="7795"/>
      <c r="CL100" s="7786"/>
      <c r="CM100" s="7786"/>
      <c r="CN100" s="7786"/>
      <c r="CO100" s="7786"/>
      <c r="CP100" s="7786"/>
      <c r="CQ100" s="7786"/>
      <c r="CR100" s="7786"/>
      <c r="CS100" s="7786"/>
      <c r="CT100" s="7786"/>
      <c r="CU100" s="7786"/>
      <c r="CV100" s="7702"/>
      <c r="CW100" s="7702"/>
      <c r="CX100" s="7702"/>
      <c r="CY100" s="7702"/>
      <c r="CZ100" s="7702"/>
    </row>
    <row r="101" spans="1:104" ht="13.5" thickBot="1" x14ac:dyDescent="0.25">
      <c r="A101" s="7699"/>
      <c r="B101" s="7699"/>
      <c r="C101" s="7702"/>
      <c r="D101" s="7702"/>
      <c r="E101" s="7702"/>
      <c r="F101" s="7702"/>
      <c r="G101" s="7702"/>
      <c r="H101" s="7702"/>
      <c r="I101" s="7702"/>
      <c r="J101" s="7702"/>
      <c r="K101" s="7702"/>
      <c r="L101" s="7702"/>
      <c r="M101" s="7702"/>
      <c r="N101" s="7702"/>
      <c r="O101" s="7702"/>
      <c r="P101" s="7702"/>
      <c r="Q101" s="7702"/>
      <c r="R101" s="7702"/>
      <c r="S101" s="7702"/>
      <c r="T101" s="7702"/>
      <c r="U101" s="7702"/>
      <c r="V101" s="7702"/>
      <c r="W101" s="7702"/>
      <c r="X101" s="7702"/>
      <c r="Y101" s="7702"/>
      <c r="Z101" s="7702"/>
      <c r="AA101" s="7702"/>
      <c r="AB101" s="7702"/>
      <c r="AC101" s="7702"/>
      <c r="AD101" s="7702"/>
      <c r="AE101" s="7702"/>
      <c r="AF101" s="7702"/>
      <c r="AG101" s="7702"/>
      <c r="AH101" s="7702"/>
      <c r="AI101" s="7702"/>
      <c r="AJ101" s="7702"/>
      <c r="AK101" s="7702"/>
      <c r="AL101" s="7702"/>
      <c r="AM101" s="7702"/>
      <c r="AN101" s="7702"/>
      <c r="AO101" s="7702"/>
      <c r="AP101" s="7702"/>
      <c r="AQ101" s="7702"/>
      <c r="AR101" s="7702"/>
      <c r="AS101" s="7702"/>
      <c r="AT101" s="7702"/>
      <c r="AU101" s="7702"/>
      <c r="AV101" s="7702"/>
      <c r="AW101" s="7702"/>
      <c r="AX101" s="7702"/>
      <c r="AY101" s="7702"/>
      <c r="AZ101" s="7702"/>
      <c r="BA101" s="7702"/>
      <c r="BB101" s="7702"/>
      <c r="BC101" s="7702"/>
      <c r="BD101" s="7702"/>
      <c r="BE101" s="7702"/>
      <c r="BF101" s="7702"/>
      <c r="BG101" s="7702"/>
      <c r="BH101" s="7702"/>
      <c r="BI101" s="7702"/>
      <c r="BJ101" s="7702"/>
      <c r="BK101" s="7702"/>
      <c r="BL101" s="7702"/>
      <c r="BM101" s="7702"/>
      <c r="BN101" s="7702"/>
      <c r="BO101" s="7702"/>
      <c r="BP101" s="7702"/>
      <c r="BQ101" s="7702"/>
      <c r="BR101" s="7702"/>
      <c r="BS101" s="8293"/>
      <c r="BT101" s="7705"/>
      <c r="BU101" s="7671"/>
      <c r="BV101" s="7740" t="inlineStr">
        <is>
          <t>Hora</t>
        </is>
      </c>
      <c r="BW101" s="7741" t="inlineStr">
        <is>
          <t>Temperatura (ºC)</t>
        </is>
      </c>
      <c r="BX101" s="7742" t="inlineStr">
        <is>
          <t>Humedad (%)</t>
        </is>
      </c>
      <c r="BY101" s="7681" t="inlineStr">
        <is>
          <t>Temperatura Liq (ºC)</t>
        </is>
      </c>
      <c r="BZ101" s="7702"/>
      <c r="CA101" s="7679" t="inlineStr">
        <is>
          <t>Dipolo:</t>
        </is>
      </c>
      <c r="CB101" s="7999" t="inlineStr">
        <is>
          <t>D900V2 - SN 1d007</t>
        </is>
      </c>
      <c r="CC101" s="7708"/>
      <c r="CD101" s="7796"/>
      <c r="CE101" s="7795"/>
      <c r="CF101" s="7795"/>
      <c r="CG101" s="7795"/>
      <c r="CH101" s="7795"/>
      <c r="CI101" s="7795"/>
      <c r="CJ101" s="7795"/>
      <c r="CK101" s="7795"/>
      <c r="CL101" s="7786"/>
      <c r="CM101" s="7786"/>
      <c r="CN101" s="7786"/>
      <c r="CO101" s="7786"/>
      <c r="CP101" s="7786"/>
      <c r="CQ101" s="7786"/>
      <c r="CR101" s="7786"/>
      <c r="CS101" s="7786"/>
      <c r="CT101" s="7786"/>
      <c r="CU101" s="7786"/>
      <c r="CV101" s="7702"/>
      <c r="CW101" s="7702"/>
      <c r="CX101" s="7702"/>
      <c r="CY101" s="7702"/>
      <c r="CZ101" s="7702"/>
    </row>
    <row r="102" spans="1:104" ht="13.5" thickBot="1" x14ac:dyDescent="0.25">
      <c r="A102" s="7699"/>
      <c r="B102" s="7699"/>
      <c r="C102" s="7702"/>
      <c r="D102" s="7702"/>
      <c r="E102" s="7702"/>
      <c r="F102" s="7702"/>
      <c r="G102" s="7702"/>
      <c r="H102" s="7702"/>
      <c r="I102" s="7702"/>
      <c r="J102" s="7702"/>
      <c r="K102" s="7702"/>
      <c r="L102" s="7702"/>
      <c r="M102" s="7702"/>
      <c r="N102" s="7702"/>
      <c r="O102" s="7702"/>
      <c r="P102" s="7702"/>
      <c r="Q102" s="7702"/>
      <c r="R102" s="7702"/>
      <c r="S102" s="7702"/>
      <c r="T102" s="7702"/>
      <c r="U102" s="7702"/>
      <c r="V102" s="7702"/>
      <c r="W102" s="7702"/>
      <c r="X102" s="7702"/>
      <c r="Y102" s="7702"/>
      <c r="Z102" s="7702"/>
      <c r="AA102" s="7702"/>
      <c r="AB102" s="7702"/>
      <c r="AC102" s="7702"/>
      <c r="AD102" s="7702"/>
      <c r="AE102" s="7702"/>
      <c r="AF102" s="7702"/>
      <c r="AG102" s="7702"/>
      <c r="AH102" s="7702"/>
      <c r="AI102" s="7702"/>
      <c r="AJ102" s="7702"/>
      <c r="AK102" s="7702"/>
      <c r="AL102" s="7702"/>
      <c r="AM102" s="7702"/>
      <c r="AN102" s="7702"/>
      <c r="AO102" s="7702"/>
      <c r="AP102" s="7702"/>
      <c r="AQ102" s="7702"/>
      <c r="AR102" s="7702"/>
      <c r="AS102" s="7702"/>
      <c r="AT102" s="7702"/>
      <c r="AU102" s="7702"/>
      <c r="AV102" s="7702"/>
      <c r="AW102" s="7702"/>
      <c r="AX102" s="7702"/>
      <c r="AY102" s="7702"/>
      <c r="AZ102" s="7702"/>
      <c r="BA102" s="7702"/>
      <c r="BB102" s="7702"/>
      <c r="BC102" s="7702"/>
      <c r="BD102" s="7702"/>
      <c r="BE102" s="7702"/>
      <c r="BF102" s="7702"/>
      <c r="BG102" s="7702"/>
      <c r="BH102" s="7702"/>
      <c r="BI102" s="7702"/>
      <c r="BJ102" s="7702"/>
      <c r="BK102" s="7702"/>
      <c r="BL102" s="7702"/>
      <c r="BM102" s="7702"/>
      <c r="BN102" s="7702"/>
      <c r="BO102" s="7702"/>
      <c r="BP102" s="7702"/>
      <c r="BQ102" s="7702"/>
      <c r="BR102" s="7702"/>
      <c r="BS102" s="8293"/>
      <c r="BT102" s="7705"/>
      <c r="BU102" s="7738" t="inlineStr">
        <is>
          <t>Inicio</t>
        </is>
      </c>
      <c r="BV102" s="7743"/>
      <c r="BW102" s="7744"/>
      <c r="BX102" s="7744"/>
      <c r="BY102" s="7745"/>
      <c r="BZ102" s="7702"/>
      <c r="CA102" s="7679" t="inlineStr">
        <is>
          <t>Room</t>
        </is>
      </c>
      <c r="CB102" s="7724" t="inlineStr">
        <is>
          <t>Dasy6</t>
        </is>
      </c>
      <c r="CC102" s="7708"/>
      <c r="CD102" s="7796"/>
      <c r="CE102" s="7795"/>
      <c r="CF102" s="7795"/>
      <c r="CG102" s="7795"/>
      <c r="CH102" s="7795"/>
      <c r="CI102" s="7795"/>
      <c r="CJ102" s="7795"/>
      <c r="CK102" s="7795"/>
      <c r="CL102" s="7786"/>
      <c r="CM102" s="7786"/>
      <c r="CN102" s="7786"/>
      <c r="CO102" s="7786"/>
      <c r="CP102" s="7786"/>
      <c r="CQ102" s="7786"/>
      <c r="CR102" s="7786"/>
      <c r="CS102" s="7786"/>
      <c r="CT102" s="7786"/>
      <c r="CU102" s="7786"/>
      <c r="CV102" s="7702"/>
      <c r="CW102" s="7702"/>
      <c r="CX102" s="7702"/>
      <c r="CY102" s="7702"/>
      <c r="CZ102" s="7702"/>
    </row>
    <row r="103" spans="1:104" ht="13.5" thickBot="1" x14ac:dyDescent="0.25">
      <c r="A103" s="7699"/>
      <c r="B103" s="7699"/>
      <c r="C103" s="7702"/>
      <c r="D103" s="7702"/>
      <c r="E103" s="7702"/>
      <c r="F103" s="7702"/>
      <c r="G103" s="7702"/>
      <c r="H103" s="7702"/>
      <c r="I103" s="7702"/>
      <c r="J103" s="7702"/>
      <c r="K103" s="7702"/>
      <c r="L103" s="7702"/>
      <c r="M103" s="7702"/>
      <c r="N103" s="7702"/>
      <c r="O103" s="7702"/>
      <c r="P103" s="7702"/>
      <c r="Q103" s="7702"/>
      <c r="R103" s="7702"/>
      <c r="S103" s="7702"/>
      <c r="T103" s="7702"/>
      <c r="U103" s="7702"/>
      <c r="V103" s="7702"/>
      <c r="W103" s="7702"/>
      <c r="X103" s="7702"/>
      <c r="Y103" s="7702"/>
      <c r="Z103" s="7702"/>
      <c r="AA103" s="7702"/>
      <c r="AB103" s="7702"/>
      <c r="AC103" s="7702"/>
      <c r="AD103" s="7702"/>
      <c r="AE103" s="7702"/>
      <c r="AF103" s="7702"/>
      <c r="AG103" s="7702"/>
      <c r="AH103" s="7702"/>
      <c r="AI103" s="7702"/>
      <c r="AJ103" s="7702"/>
      <c r="AK103" s="7702"/>
      <c r="AL103" s="7702"/>
      <c r="AM103" s="7702"/>
      <c r="AN103" s="7702"/>
      <c r="AO103" s="7702"/>
      <c r="AP103" s="7702"/>
      <c r="AQ103" s="7702"/>
      <c r="AR103" s="7702"/>
      <c r="AS103" s="7702"/>
      <c r="AT103" s="7702"/>
      <c r="AU103" s="7702"/>
      <c r="AV103" s="7702"/>
      <c r="AW103" s="7702"/>
      <c r="AX103" s="7702"/>
      <c r="AY103" s="7702"/>
      <c r="AZ103" s="7702"/>
      <c r="BA103" s="7702"/>
      <c r="BB103" s="7702"/>
      <c r="BC103" s="7702"/>
      <c r="BD103" s="7702"/>
      <c r="BE103" s="7702"/>
      <c r="BF103" s="7702"/>
      <c r="BG103" s="7702"/>
      <c r="BH103" s="7702"/>
      <c r="BI103" s="7702"/>
      <c r="BJ103" s="7702"/>
      <c r="BK103" s="7702"/>
      <c r="BL103" s="7702"/>
      <c r="BM103" s="7702"/>
      <c r="BN103" s="7702"/>
      <c r="BO103" s="7702"/>
      <c r="BP103" s="7702"/>
      <c r="BQ103" s="7702"/>
      <c r="BR103" s="7702"/>
      <c r="BS103" s="8293"/>
      <c r="BT103" s="7705"/>
      <c r="BU103" s="7739" t="inlineStr">
        <is>
          <t>Fin</t>
        </is>
      </c>
      <c r="BV103" s="7682"/>
      <c r="BW103" s="7683"/>
      <c r="BX103" s="7683"/>
      <c r="BY103" s="7746"/>
      <c r="BZ103" s="7702"/>
      <c r="CA103" s="7679" t="inlineStr">
        <is>
          <t>Sonda:</t>
        </is>
      </c>
      <c r="CB103" s="7725" t="inlineStr">
        <is>
          <t>EX3DV4 - SN 7461</t>
        </is>
      </c>
      <c r="CC103" s="7708"/>
      <c r="CD103" s="7796"/>
      <c r="CE103" s="7795"/>
      <c r="CF103" s="7795"/>
      <c r="CG103" s="7795"/>
      <c r="CH103" s="7795"/>
      <c r="CI103" s="7795"/>
      <c r="CJ103" s="7795"/>
      <c r="CK103" s="7795"/>
      <c r="CL103" s="7786"/>
      <c r="CM103" s="7786"/>
      <c r="CN103" s="7786"/>
      <c r="CO103" s="7786"/>
      <c r="CP103" s="7786"/>
      <c r="CQ103" s="7786"/>
      <c r="CR103" s="7786"/>
      <c r="CS103" s="7786"/>
      <c r="CT103" s="7786"/>
      <c r="CU103" s="7786"/>
      <c r="CV103" s="7702"/>
      <c r="CW103" s="7702"/>
      <c r="CX103" s="7702"/>
      <c r="CY103" s="7702"/>
      <c r="CZ103" s="7702"/>
    </row>
    <row r="104" spans="1:104" ht="13.5" thickBot="1" x14ac:dyDescent="0.25">
      <c r="A104" s="7699"/>
      <c r="B104" s="7699"/>
      <c r="C104" s="7702"/>
      <c r="D104" s="7702"/>
      <c r="E104" s="7702"/>
      <c r="F104" s="7702"/>
      <c r="G104" s="7702"/>
      <c r="H104" s="7702"/>
      <c r="I104" s="7702"/>
      <c r="J104" s="7702"/>
      <c r="K104" s="7702"/>
      <c r="L104" s="7702"/>
      <c r="M104" s="7702"/>
      <c r="N104" s="7702"/>
      <c r="O104" s="7702"/>
      <c r="P104" s="7702"/>
      <c r="Q104" s="7702"/>
      <c r="R104" s="7702"/>
      <c r="S104" s="7702"/>
      <c r="T104" s="7702"/>
      <c r="U104" s="7702"/>
      <c r="V104" s="7702"/>
      <c r="W104" s="7702"/>
      <c r="X104" s="7702"/>
      <c r="Y104" s="7702"/>
      <c r="Z104" s="7702"/>
      <c r="AA104" s="7702"/>
      <c r="AB104" s="7702"/>
      <c r="AC104" s="7702"/>
      <c r="AD104" s="7702"/>
      <c r="AE104" s="7702"/>
      <c r="AF104" s="7702"/>
      <c r="AG104" s="7702"/>
      <c r="AH104" s="7702"/>
      <c r="AI104" s="7702"/>
      <c r="AJ104" s="7702"/>
      <c r="AK104" s="7702"/>
      <c r="AL104" s="7702"/>
      <c r="AM104" s="7702"/>
      <c r="AN104" s="7702"/>
      <c r="AO104" s="7702"/>
      <c r="AP104" s="7702"/>
      <c r="AQ104" s="7702"/>
      <c r="AR104" s="7702"/>
      <c r="AS104" s="7702"/>
      <c r="AT104" s="7702"/>
      <c r="AU104" s="7702"/>
      <c r="AV104" s="7702"/>
      <c r="AW104" s="7702"/>
      <c r="AX104" s="7702"/>
      <c r="AY104" s="7702"/>
      <c r="AZ104" s="7702"/>
      <c r="BA104" s="7702"/>
      <c r="BB104" s="7702"/>
      <c r="BC104" s="7702"/>
      <c r="BD104" s="7702"/>
      <c r="BE104" s="7702"/>
      <c r="BF104" s="7702"/>
      <c r="BG104" s="7702"/>
      <c r="BH104" s="7702"/>
      <c r="BI104" s="7702"/>
      <c r="BJ104" s="7702"/>
      <c r="BK104" s="7702"/>
      <c r="BL104" s="7702"/>
      <c r="BM104" s="7702"/>
      <c r="BN104" s="7702"/>
      <c r="BO104" s="7702"/>
      <c r="BP104" s="7702"/>
      <c r="BQ104" s="7702"/>
      <c r="BR104" s="7702"/>
      <c r="BS104" s="8293"/>
      <c r="BT104" s="7705"/>
      <c r="BU104" s="7702"/>
      <c r="BV104" s="7702"/>
      <c r="BW104" s="7702"/>
      <c r="BX104" s="7702"/>
      <c r="BY104" s="7702"/>
      <c r="BZ104" s="7702"/>
      <c r="CA104" s="7679" t="inlineStr">
        <is>
          <t>Cert. (EN/FCC/ISED):</t>
        </is>
      </c>
      <c r="CB104" s="7999" t="inlineStr">
        <is>
          <t>EN/FCC/ISED</t>
        </is>
      </c>
      <c r="CC104" s="7708"/>
      <c r="CD104" s="7796"/>
      <c r="CE104" s="7795"/>
      <c r="CF104" s="7795"/>
      <c r="CG104" s="7795"/>
      <c r="CH104" s="7795"/>
      <c r="CI104" s="7795"/>
      <c r="CJ104" s="7795"/>
      <c r="CK104" s="7795"/>
      <c r="CL104" s="7786"/>
      <c r="CM104" s="7786"/>
      <c r="CN104" s="7786"/>
      <c r="CO104" s="7786"/>
      <c r="CP104" s="7786"/>
      <c r="CQ104" s="7786"/>
      <c r="CR104" s="7786"/>
      <c r="CS104" s="7786"/>
      <c r="CT104" s="7786"/>
      <c r="CU104" s="7786"/>
      <c r="CV104" s="7702"/>
      <c r="CW104" s="7702"/>
      <c r="CX104" s="7702"/>
      <c r="CY104" s="7702"/>
      <c r="CZ104" s="7702"/>
    </row>
    <row r="105" spans="1:104" ht="13.5" thickBot="1" x14ac:dyDescent="0.25">
      <c r="A105" s="7699"/>
      <c r="B105" s="7699"/>
      <c r="C105" s="7702"/>
      <c r="D105" s="7702"/>
      <c r="E105" s="7702"/>
      <c r="F105" s="7702"/>
      <c r="G105" s="7702"/>
      <c r="H105" s="7702"/>
      <c r="I105" s="7702"/>
      <c r="J105" s="7702"/>
      <c r="K105" s="7702"/>
      <c r="L105" s="7702"/>
      <c r="M105" s="7702"/>
      <c r="N105" s="7702"/>
      <c r="O105" s="7702"/>
      <c r="P105" s="7702"/>
      <c r="Q105" s="7702"/>
      <c r="R105" s="7702"/>
      <c r="S105" s="7702"/>
      <c r="T105" s="7702"/>
      <c r="U105" s="7702"/>
      <c r="V105" s="7702"/>
      <c r="W105" s="7702"/>
      <c r="X105" s="7702"/>
      <c r="Y105" s="7702"/>
      <c r="Z105" s="7702"/>
      <c r="AA105" s="7702"/>
      <c r="AB105" s="7702"/>
      <c r="AC105" s="7702"/>
      <c r="AD105" s="7702"/>
      <c r="AE105" s="7702"/>
      <c r="AF105" s="7702"/>
      <c r="AG105" s="7702"/>
      <c r="AH105" s="7702"/>
      <c r="AI105" s="7702"/>
      <c r="AJ105" s="7702"/>
      <c r="AK105" s="7702"/>
      <c r="AL105" s="7702"/>
      <c r="AM105" s="7702"/>
      <c r="AN105" s="7702"/>
      <c r="AO105" s="7702"/>
      <c r="AP105" s="7702"/>
      <c r="AQ105" s="7702"/>
      <c r="AR105" s="7702"/>
      <c r="AS105" s="7702"/>
      <c r="AT105" s="7702"/>
      <c r="AU105" s="7702"/>
      <c r="AV105" s="7702"/>
      <c r="AW105" s="7702"/>
      <c r="AX105" s="7702"/>
      <c r="AY105" s="7702"/>
      <c r="AZ105" s="7702"/>
      <c r="BA105" s="7702"/>
      <c r="BB105" s="7702"/>
      <c r="BC105" s="7702"/>
      <c r="BD105" s="7702"/>
      <c r="BE105" s="7702"/>
      <c r="BF105" s="7702"/>
      <c r="BG105" s="7702"/>
      <c r="BH105" s="7702"/>
      <c r="BI105" s="7702"/>
      <c r="BJ105" s="7702"/>
      <c r="BK105" s="7702"/>
      <c r="BL105" s="7702"/>
      <c r="BM105" s="7702"/>
      <c r="BN105" s="7702"/>
      <c r="BO105" s="7702"/>
      <c r="BP105" s="7702"/>
      <c r="BQ105" s="7702"/>
      <c r="BR105" s="7702"/>
      <c r="BS105" s="8293"/>
      <c r="BT105" s="7705"/>
      <c r="BU105" s="7702"/>
      <c r="BV105" s="7702"/>
      <c r="BW105" s="7702"/>
      <c r="BX105" s="7702"/>
      <c r="BY105" s="7702"/>
      <c r="BZ105" s="7702"/>
      <c r="CA105" s="7679" t="inlineStr">
        <is>
          <t>Head/Body:</t>
        </is>
      </c>
      <c r="CB105" s="7724" t="inlineStr">
        <is>
          <t>Head</t>
        </is>
      </c>
      <c r="CC105" s="7708"/>
      <c r="CD105" s="7796"/>
      <c r="CE105" s="7795"/>
      <c r="CF105" s="7795"/>
      <c r="CG105" s="7795"/>
      <c r="CH105" s="7795"/>
      <c r="CI105" s="7795"/>
      <c r="CJ105" s="7795"/>
      <c r="CK105" s="7795"/>
      <c r="CL105" s="7786"/>
      <c r="CM105" s="7786"/>
      <c r="CN105" s="7786"/>
      <c r="CO105" s="7786"/>
      <c r="CP105" s="7786"/>
      <c r="CQ105" s="7786"/>
      <c r="CR105" s="7786"/>
      <c r="CS105" s="7786"/>
      <c r="CT105" s="7786"/>
      <c r="CU105" s="7786"/>
      <c r="CV105" s="7702"/>
      <c r="CW105" s="7702"/>
      <c r="CX105" s="7702"/>
      <c r="CY105" s="7702"/>
      <c r="CZ105" s="7702"/>
    </row>
    <row r="106" spans="1:104" x14ac:dyDescent="0.2">
      <c r="A106" s="7699"/>
      <c r="B106" s="7699"/>
      <c r="C106" s="7702"/>
      <c r="D106" s="7702"/>
      <c r="E106" s="7702"/>
      <c r="F106" s="7702"/>
      <c r="G106" s="7702"/>
      <c r="H106" s="7702"/>
      <c r="I106" s="7702"/>
      <c r="J106" s="7702"/>
      <c r="K106" s="7702"/>
      <c r="L106" s="7702"/>
      <c r="M106" s="7702"/>
      <c r="N106" s="7702"/>
      <c r="O106" s="7702"/>
      <c r="P106" s="7702"/>
      <c r="Q106" s="7702"/>
      <c r="R106" s="7702"/>
      <c r="S106" s="7702"/>
      <c r="T106" s="7702"/>
      <c r="U106" s="7702"/>
      <c r="V106" s="7702"/>
      <c r="W106" s="7702"/>
      <c r="X106" s="7702"/>
      <c r="Y106" s="7702"/>
      <c r="Z106" s="7702"/>
      <c r="AA106" s="7702"/>
      <c r="AB106" s="7702"/>
      <c r="AC106" s="7702"/>
      <c r="AD106" s="7702"/>
      <c r="AE106" s="7702"/>
      <c r="AF106" s="7702"/>
      <c r="AG106" s="7702"/>
      <c r="AH106" s="7702"/>
      <c r="AI106" s="7702"/>
      <c r="AJ106" s="7702"/>
      <c r="AK106" s="7702"/>
      <c r="AL106" s="7702"/>
      <c r="AM106" s="7702"/>
      <c r="AN106" s="7702"/>
      <c r="AO106" s="7702"/>
      <c r="AP106" s="7702"/>
      <c r="AQ106" s="7702"/>
      <c r="AR106" s="7702"/>
      <c r="AS106" s="7702"/>
      <c r="AT106" s="7702"/>
      <c r="AU106" s="7702"/>
      <c r="AV106" s="7702"/>
      <c r="AW106" s="7702"/>
      <c r="AX106" s="7702"/>
      <c r="AY106" s="7702"/>
      <c r="AZ106" s="7702"/>
      <c r="BA106" s="7702"/>
      <c r="BB106" s="7702"/>
      <c r="BC106" s="7702"/>
      <c r="BD106" s="7702"/>
      <c r="BE106" s="7702"/>
      <c r="BF106" s="7702"/>
      <c r="BG106" s="7702"/>
      <c r="BH106" s="7702"/>
      <c r="BI106" s="7702"/>
      <c r="BJ106" s="7702"/>
      <c r="BK106" s="7702"/>
      <c r="BL106" s="7702"/>
      <c r="BM106" s="7702"/>
      <c r="BN106" s="7702"/>
      <c r="BO106" s="7702"/>
      <c r="BP106" s="7702"/>
      <c r="BQ106" s="7702"/>
      <c r="BR106" s="7702"/>
      <c r="BS106" s="8293"/>
      <c r="BT106" s="7705"/>
      <c r="BU106" s="7684" t="inlineStr">
        <is>
          <t>Frecuencia</t>
        </is>
      </c>
      <c r="BV106" s="7685" t="inlineStr">
        <is>
          <t>Nivel Gen.</t>
        </is>
      </c>
      <c r="BW106" s="8295" t="inlineStr">
        <is>
          <t>Medidor de Potencia</t>
        </is>
      </c>
      <c r="BX106" s="8296"/>
      <c r="BY106" s="8297" t="inlineStr">
        <is>
          <t>Observaciones</t>
        </is>
      </c>
      <c r="BZ106" s="7703"/>
      <c r="CA106" s="7998"/>
      <c r="CB106" s="7702"/>
      <c r="CC106" s="7708"/>
      <c r="CD106" s="7796"/>
      <c r="CE106" s="7795"/>
      <c r="CF106" s="7795"/>
      <c r="CG106" s="7795"/>
      <c r="CH106" s="7795"/>
      <c r="CI106" s="7795"/>
      <c r="CJ106" s="7795"/>
      <c r="CK106" s="7795"/>
      <c r="CL106" s="7786"/>
      <c r="CM106" s="7786"/>
      <c r="CN106" s="7786"/>
      <c r="CO106" s="7786"/>
      <c r="CP106" s="7786"/>
      <c r="CQ106" s="7786"/>
      <c r="CR106" s="7786"/>
      <c r="CS106" s="7786"/>
      <c r="CT106" s="7786"/>
      <c r="CU106" s="7786"/>
      <c r="CV106" s="7702"/>
      <c r="CW106" s="7702"/>
      <c r="CX106" s="7702"/>
      <c r="CY106" s="7702"/>
      <c r="CZ106" s="7702"/>
    </row>
    <row r="107" spans="1:104" ht="13.5" thickBot="1" x14ac:dyDescent="0.25">
      <c r="A107" s="7699"/>
      <c r="B107" s="7699"/>
      <c r="C107" s="7702"/>
      <c r="D107" s="7702"/>
      <c r="E107" s="7702"/>
      <c r="F107" s="7702"/>
      <c r="G107" s="7702"/>
      <c r="H107" s="7702"/>
      <c r="I107" s="7702"/>
      <c r="J107" s="7702"/>
      <c r="K107" s="7702"/>
      <c r="L107" s="7702"/>
      <c r="M107" s="7702"/>
      <c r="N107" s="7702"/>
      <c r="O107" s="7702"/>
      <c r="P107" s="7702"/>
      <c r="Q107" s="7702"/>
      <c r="R107" s="7702"/>
      <c r="S107" s="7702"/>
      <c r="T107" s="7702"/>
      <c r="U107" s="7702"/>
      <c r="V107" s="7702"/>
      <c r="W107" s="7702"/>
      <c r="X107" s="7702"/>
      <c r="Y107" s="7702"/>
      <c r="Z107" s="7702"/>
      <c r="AA107" s="7702"/>
      <c r="AB107" s="7702"/>
      <c r="AC107" s="7702"/>
      <c r="AD107" s="7702"/>
      <c r="AE107" s="7702"/>
      <c r="AF107" s="7702"/>
      <c r="AG107" s="7702"/>
      <c r="AH107" s="7702"/>
      <c r="AI107" s="7702"/>
      <c r="AJ107" s="7702"/>
      <c r="AK107" s="7702"/>
      <c r="AL107" s="7702"/>
      <c r="AM107" s="7702"/>
      <c r="AN107" s="7702"/>
      <c r="AO107" s="7702"/>
      <c r="AP107" s="7702"/>
      <c r="AQ107" s="7702"/>
      <c r="AR107" s="7702"/>
      <c r="AS107" s="7702"/>
      <c r="AT107" s="7702"/>
      <c r="AU107" s="7702"/>
      <c r="AV107" s="7702"/>
      <c r="AW107" s="7702"/>
      <c r="AX107" s="7702"/>
      <c r="AY107" s="7702"/>
      <c r="AZ107" s="7702"/>
      <c r="BA107" s="7702"/>
      <c r="BB107" s="7702"/>
      <c r="BC107" s="7702"/>
      <c r="BD107" s="7702"/>
      <c r="BE107" s="7702"/>
      <c r="BF107" s="7702"/>
      <c r="BG107" s="7702"/>
      <c r="BH107" s="7702"/>
      <c r="BI107" s="7702"/>
      <c r="BJ107" s="7702"/>
      <c r="BK107" s="7702"/>
      <c r="BL107" s="7702"/>
      <c r="BM107" s="7702"/>
      <c r="BN107" s="7702"/>
      <c r="BO107" s="7702"/>
      <c r="BP107" s="7702"/>
      <c r="BQ107" s="7702"/>
      <c r="BR107" s="7702"/>
      <c r="BS107" s="8293"/>
      <c r="BT107" s="7705"/>
      <c r="BU107" s="7747" t="inlineStr">
        <is>
          <t>(MHz)</t>
        </is>
      </c>
      <c r="BV107" s="7748" t="inlineStr">
        <is>
          <t>(dBm)</t>
        </is>
      </c>
      <c r="BW107" s="7749" t="inlineStr">
        <is>
          <t>Sensor A (mW)</t>
        </is>
      </c>
      <c r="BX107" s="7749" t="inlineStr">
        <is>
          <t>Sensor B (dBm)</t>
        </is>
      </c>
      <c r="BY107" s="8298"/>
      <c r="BZ107" s="7703"/>
      <c r="CA107" s="7998"/>
      <c r="CB107" s="7702"/>
      <c r="CC107" s="7708"/>
      <c r="CD107" s="7796"/>
      <c r="CE107" s="7795"/>
      <c r="CF107" s="7795"/>
      <c r="CG107" s="7795"/>
      <c r="CH107" s="7795"/>
      <c r="CI107" s="7795"/>
      <c r="CJ107" s="7795"/>
      <c r="CK107" s="7795"/>
      <c r="CL107" s="7786"/>
      <c r="CM107" s="7786"/>
      <c r="CN107" s="7786"/>
      <c r="CO107" s="7786"/>
      <c r="CP107" s="7786"/>
      <c r="CQ107" s="7786"/>
      <c r="CR107" s="7786"/>
      <c r="CS107" s="7786"/>
      <c r="CT107" s="7786"/>
      <c r="CU107" s="7786"/>
      <c r="CV107" s="7702"/>
      <c r="CW107" s="7702"/>
      <c r="CX107" s="7702"/>
      <c r="CY107" s="7702"/>
      <c r="CZ107" s="7702"/>
    </row>
    <row r="108" spans="1:104" ht="13.5" thickBot="1" x14ac:dyDescent="0.25">
      <c r="A108" s="7699"/>
      <c r="B108" s="7699"/>
      <c r="C108" s="7702"/>
      <c r="D108" s="7702"/>
      <c r="E108" s="7702"/>
      <c r="F108" s="7702"/>
      <c r="G108" s="7702"/>
      <c r="H108" s="7702"/>
      <c r="I108" s="7702"/>
      <c r="J108" s="7702"/>
      <c r="K108" s="7702"/>
      <c r="L108" s="7702"/>
      <c r="M108" s="7702"/>
      <c r="N108" s="7702"/>
      <c r="O108" s="7702"/>
      <c r="P108" s="7702"/>
      <c r="Q108" s="7702"/>
      <c r="R108" s="7702"/>
      <c r="S108" s="7702"/>
      <c r="T108" s="7702"/>
      <c r="U108" s="7702"/>
      <c r="V108" s="7702"/>
      <c r="W108" s="7702"/>
      <c r="X108" s="7702"/>
      <c r="Y108" s="7702"/>
      <c r="Z108" s="7702"/>
      <c r="AA108" s="7702"/>
      <c r="AB108" s="7702"/>
      <c r="AC108" s="7702"/>
      <c r="AD108" s="7702"/>
      <c r="AE108" s="7702"/>
      <c r="AF108" s="7702"/>
      <c r="AG108" s="7702"/>
      <c r="AH108" s="7702"/>
      <c r="AI108" s="7702"/>
      <c r="AJ108" s="7702"/>
      <c r="AK108" s="7702"/>
      <c r="AL108" s="7702"/>
      <c r="AM108" s="7702"/>
      <c r="AN108" s="7702"/>
      <c r="AO108" s="7702"/>
      <c r="AP108" s="7702"/>
      <c r="AQ108" s="7702"/>
      <c r="AR108" s="7702"/>
      <c r="AS108" s="7702"/>
      <c r="AT108" s="7702"/>
      <c r="AU108" s="7702"/>
      <c r="AV108" s="7702"/>
      <c r="AW108" s="7702"/>
      <c r="AX108" s="7702"/>
      <c r="AY108" s="7702"/>
      <c r="AZ108" s="7702"/>
      <c r="BA108" s="7702"/>
      <c r="BB108" s="7702"/>
      <c r="BC108" s="7702"/>
      <c r="BD108" s="7702"/>
      <c r="BE108" s="7702"/>
      <c r="BF108" s="7702"/>
      <c r="BG108" s="7702"/>
      <c r="BH108" s="7702"/>
      <c r="BI108" s="7702"/>
      <c r="BJ108" s="7702"/>
      <c r="BK108" s="7702"/>
      <c r="BL108" s="7702"/>
      <c r="BM108" s="7702"/>
      <c r="BN108" s="7702"/>
      <c r="BO108" s="7702"/>
      <c r="BP108" s="7702"/>
      <c r="BQ108" s="7702"/>
      <c r="BR108" s="7702"/>
      <c r="BS108" s="8293"/>
      <c r="BT108" s="7705"/>
      <c r="BU108" s="8299"/>
      <c r="BV108" s="7722"/>
      <c r="BW108" s="8302">
        <v>250</v>
      </c>
      <c r="BX108" s="7751"/>
      <c r="BY108" s="7723" t="inlineStr">
        <is>
          <t>Aprox. 250/100mW</t>
        </is>
      </c>
      <c r="BZ108" s="7704" t="inlineStr">
        <is>
          <t>1º</t>
        </is>
      </c>
      <c r="CA108" s="7999"/>
      <c r="CB108" s="7702" t="inlineStr">
        <is>
          <t>Elegir valor de lista desplegable</t>
        </is>
      </c>
      <c r="CC108" s="7708"/>
      <c r="CD108" s="7796"/>
      <c r="CE108" s="7795"/>
      <c r="CF108" s="7795"/>
      <c r="CG108" s="7795"/>
      <c r="CH108" s="7795"/>
      <c r="CI108" s="7795"/>
      <c r="CJ108" s="7795"/>
      <c r="CK108" s="7795"/>
      <c r="CL108" s="7786"/>
      <c r="CM108" s="7786"/>
      <c r="CN108" s="7786"/>
      <c r="CO108" s="7786"/>
      <c r="CP108" s="7786"/>
      <c r="CQ108" s="7786"/>
      <c r="CR108" s="7786"/>
      <c r="CS108" s="7786"/>
      <c r="CT108" s="7786"/>
      <c r="CU108" s="7786"/>
      <c r="CV108" s="7702"/>
      <c r="CW108" s="7702"/>
      <c r="CX108" s="7702"/>
      <c r="CY108" s="7702"/>
      <c r="CZ108" s="7702"/>
    </row>
    <row r="109" spans="1:104" ht="13.5" thickBot="1" x14ac:dyDescent="0.25">
      <c r="A109" s="7699"/>
      <c r="B109" s="7699"/>
      <c r="C109" s="7702"/>
      <c r="D109" s="7702"/>
      <c r="E109" s="7702"/>
      <c r="F109" s="7702"/>
      <c r="G109" s="7702"/>
      <c r="H109" s="7702"/>
      <c r="I109" s="7702"/>
      <c r="J109" s="7702"/>
      <c r="K109" s="7702"/>
      <c r="L109" s="7702"/>
      <c r="M109" s="7702"/>
      <c r="N109" s="7702"/>
      <c r="O109" s="7702"/>
      <c r="P109" s="7702"/>
      <c r="Q109" s="7702"/>
      <c r="R109" s="7702"/>
      <c r="S109" s="7702"/>
      <c r="T109" s="7702"/>
      <c r="U109" s="7702"/>
      <c r="V109" s="7702"/>
      <c r="W109" s="7702"/>
      <c r="X109" s="7702"/>
      <c r="Y109" s="7702"/>
      <c r="Z109" s="7702"/>
      <c r="AA109" s="7702"/>
      <c r="AB109" s="7702"/>
      <c r="AC109" s="7702"/>
      <c r="AD109" s="7702"/>
      <c r="AE109" s="7702"/>
      <c r="AF109" s="7702"/>
      <c r="AG109" s="7702"/>
      <c r="AH109" s="7702"/>
      <c r="AI109" s="7702"/>
      <c r="AJ109" s="7702"/>
      <c r="AK109" s="7702"/>
      <c r="AL109" s="7702"/>
      <c r="AM109" s="7702"/>
      <c r="AN109" s="7702"/>
      <c r="AO109" s="7702"/>
      <c r="AP109" s="7702"/>
      <c r="AQ109" s="7702"/>
      <c r="AR109" s="7702"/>
      <c r="AS109" s="7702"/>
      <c r="AT109" s="7702"/>
      <c r="AU109" s="7702"/>
      <c r="AV109" s="7702"/>
      <c r="AW109" s="7702"/>
      <c r="AX109" s="7702"/>
      <c r="AY109" s="7702"/>
      <c r="AZ109" s="7702"/>
      <c r="BA109" s="7702"/>
      <c r="BB109" s="7702"/>
      <c r="BC109" s="7702"/>
      <c r="BD109" s="7702"/>
      <c r="BE109" s="7702"/>
      <c r="BF109" s="7702"/>
      <c r="BG109" s="7702"/>
      <c r="BH109" s="7702"/>
      <c r="BI109" s="7702"/>
      <c r="BJ109" s="7702"/>
      <c r="BK109" s="7702"/>
      <c r="BL109" s="7702"/>
      <c r="BM109" s="7702"/>
      <c r="BN109" s="7702"/>
      <c r="BO109" s="7702"/>
      <c r="BP109" s="7702"/>
      <c r="BQ109" s="7702"/>
      <c r="BR109" s="7702"/>
      <c r="BS109" s="8293"/>
      <c r="BT109" s="7705"/>
      <c r="BU109" s="8300"/>
      <c r="BV109" s="7750">
        <f>BV108</f>
        <v>0</v>
      </c>
      <c r="BW109" s="8303"/>
      <c r="BX109" s="7687"/>
      <c r="BY109" s="7711" t="inlineStr">
        <is>
          <t>Lectura estabilizada</t>
        </is>
      </c>
      <c r="BZ109" s="7704" t="inlineStr">
        <is>
          <t>2º</t>
        </is>
      </c>
      <c r="CA109" s="8000"/>
      <c r="CB109" s="7702" t="inlineStr">
        <is>
          <t>Insertar valor manualmente</t>
        </is>
      </c>
      <c r="CC109" s="7708"/>
      <c r="CD109" s="7796"/>
      <c r="CE109" s="7795"/>
      <c r="CF109" s="7795"/>
      <c r="CG109" s="7795"/>
      <c r="CH109" s="7795"/>
      <c r="CI109" s="7795"/>
      <c r="CJ109" s="7795"/>
      <c r="CK109" s="7795"/>
      <c r="CL109" s="7786"/>
      <c r="CM109" s="7786"/>
      <c r="CN109" s="7786"/>
      <c r="CO109" s="7786"/>
      <c r="CP109" s="7786"/>
      <c r="CQ109" s="7786"/>
      <c r="CR109" s="7786"/>
      <c r="CS109" s="7786"/>
      <c r="CT109" s="7786"/>
      <c r="CU109" s="7786"/>
      <c r="CV109" s="7702"/>
      <c r="CW109" s="7702"/>
      <c r="CX109" s="7702"/>
      <c r="CY109" s="7702"/>
      <c r="CZ109" s="7702"/>
    </row>
    <row r="110" spans="1:104" ht="13.5" thickBot="1" x14ac:dyDescent="0.25">
      <c r="A110" s="7699"/>
      <c r="B110" s="7699"/>
      <c r="C110" s="7702"/>
      <c r="D110" s="7702"/>
      <c r="E110" s="7702"/>
      <c r="F110" s="7702"/>
      <c r="G110" s="7702"/>
      <c r="H110" s="7702"/>
      <c r="I110" s="7702"/>
      <c r="J110" s="7702"/>
      <c r="K110" s="7702"/>
      <c r="L110" s="7702"/>
      <c r="M110" s="7702"/>
      <c r="N110" s="7702"/>
      <c r="O110" s="7702"/>
      <c r="P110" s="7702"/>
      <c r="Q110" s="7702"/>
      <c r="R110" s="7702"/>
      <c r="S110" s="7702"/>
      <c r="T110" s="7702"/>
      <c r="U110" s="7702"/>
      <c r="V110" s="7702"/>
      <c r="W110" s="7702"/>
      <c r="X110" s="7702"/>
      <c r="Y110" s="7702"/>
      <c r="Z110" s="7702"/>
      <c r="AA110" s="7702"/>
      <c r="AB110" s="7702"/>
      <c r="AC110" s="7702"/>
      <c r="AD110" s="7702"/>
      <c r="AE110" s="7702"/>
      <c r="AF110" s="7702"/>
      <c r="AG110" s="7702"/>
      <c r="AH110" s="7702"/>
      <c r="AI110" s="7702"/>
      <c r="AJ110" s="7702"/>
      <c r="AK110" s="7702"/>
      <c r="AL110" s="7702"/>
      <c r="AM110" s="7702"/>
      <c r="AN110" s="7702"/>
      <c r="AO110" s="7702"/>
      <c r="AP110" s="7702"/>
      <c r="AQ110" s="7702"/>
      <c r="AR110" s="7702"/>
      <c r="AS110" s="7702"/>
      <c r="AT110" s="7702"/>
      <c r="AU110" s="7702"/>
      <c r="AV110" s="7702"/>
      <c r="AW110" s="7702"/>
      <c r="AX110" s="7702"/>
      <c r="AY110" s="7702"/>
      <c r="AZ110" s="7702"/>
      <c r="BA110" s="7702"/>
      <c r="BB110" s="7702"/>
      <c r="BC110" s="7702"/>
      <c r="BD110" s="7702"/>
      <c r="BE110" s="7702"/>
      <c r="BF110" s="7702"/>
      <c r="BG110" s="7702"/>
      <c r="BH110" s="7702"/>
      <c r="BI110" s="7702"/>
      <c r="BJ110" s="7702"/>
      <c r="BK110" s="7702"/>
      <c r="BL110" s="7702"/>
      <c r="BM110" s="7702"/>
      <c r="BN110" s="7702"/>
      <c r="BO110" s="7702"/>
      <c r="BP110" s="7702"/>
      <c r="BQ110" s="7702"/>
      <c r="BR110" s="7702"/>
      <c r="BS110" s="8293"/>
      <c r="BT110" s="7705"/>
      <c r="BU110" s="8300"/>
      <c r="BV110" s="7750">
        <f>BV108</f>
        <v>0</v>
      </c>
      <c r="BW110" s="8303"/>
      <c r="BX110" s="7687"/>
      <c r="BY110" s="7711" t="inlineStr">
        <is>
          <t>Cambio al dipolo</t>
        </is>
      </c>
      <c r="BZ110" s="7704" t="inlineStr">
        <is>
          <t>3º</t>
        </is>
      </c>
      <c r="CA110" s="8001"/>
      <c r="CB110" s="7702" t="inlineStr">
        <is>
          <t>Copiar valores de software de Temp/Hum</t>
        </is>
      </c>
      <c r="CC110" s="7708"/>
      <c r="CD110" s="7796"/>
      <c r="CE110" s="7795"/>
      <c r="CF110" s="7795"/>
      <c r="CG110" s="7795"/>
      <c r="CH110" s="7795"/>
      <c r="CI110" s="7795"/>
      <c r="CJ110" s="7795"/>
      <c r="CK110" s="7795"/>
      <c r="CL110" s="7786"/>
      <c r="CM110" s="7786"/>
      <c r="CN110" s="7786"/>
      <c r="CO110" s="7786"/>
      <c r="CP110" s="7786"/>
      <c r="CQ110" s="7786"/>
      <c r="CR110" s="7786"/>
      <c r="CS110" s="7786"/>
      <c r="CT110" s="7786"/>
      <c r="CU110" s="7786"/>
      <c r="CV110" s="7702"/>
      <c r="CW110" s="7702"/>
      <c r="CX110" s="7702"/>
      <c r="CY110" s="7702"/>
      <c r="CZ110" s="7702"/>
    </row>
    <row r="111" spans="1:104" ht="13.5" thickBot="1" x14ac:dyDescent="0.25">
      <c r="A111" s="7699"/>
      <c r="B111" s="7699"/>
      <c r="C111" s="7702"/>
      <c r="D111" s="7702"/>
      <c r="E111" s="7702"/>
      <c r="F111" s="7702"/>
      <c r="G111" s="7702"/>
      <c r="H111" s="7702"/>
      <c r="I111" s="7702"/>
      <c r="J111" s="7702"/>
      <c r="K111" s="7702"/>
      <c r="L111" s="7702"/>
      <c r="M111" s="7702"/>
      <c r="N111" s="7702"/>
      <c r="O111" s="7702"/>
      <c r="P111" s="7702"/>
      <c r="Q111" s="7702"/>
      <c r="R111" s="7702"/>
      <c r="S111" s="7702"/>
      <c r="T111" s="7702"/>
      <c r="U111" s="7702"/>
      <c r="V111" s="7702"/>
      <c r="W111" s="7702"/>
      <c r="X111" s="7702"/>
      <c r="Y111" s="7702"/>
      <c r="Z111" s="7702"/>
      <c r="AA111" s="7702"/>
      <c r="AB111" s="7702"/>
      <c r="AC111" s="7702"/>
      <c r="AD111" s="7702"/>
      <c r="AE111" s="7702"/>
      <c r="AF111" s="7702"/>
      <c r="AG111" s="7702"/>
      <c r="AH111" s="7702"/>
      <c r="AI111" s="7702"/>
      <c r="AJ111" s="7702"/>
      <c r="AK111" s="7702"/>
      <c r="AL111" s="7702"/>
      <c r="AM111" s="7702"/>
      <c r="AN111" s="7702"/>
      <c r="AO111" s="7702"/>
      <c r="AP111" s="7702"/>
      <c r="AQ111" s="7702"/>
      <c r="AR111" s="7702"/>
      <c r="AS111" s="7702"/>
      <c r="AT111" s="7702"/>
      <c r="AU111" s="7702"/>
      <c r="AV111" s="7702"/>
      <c r="AW111" s="7702"/>
      <c r="AX111" s="7702"/>
      <c r="AY111" s="7702"/>
      <c r="AZ111" s="7702"/>
      <c r="BA111" s="7702"/>
      <c r="BB111" s="7702"/>
      <c r="BC111" s="7702"/>
      <c r="BD111" s="7702"/>
      <c r="BE111" s="7702"/>
      <c r="BF111" s="7702"/>
      <c r="BG111" s="7702"/>
      <c r="BH111" s="7702"/>
      <c r="BI111" s="7702"/>
      <c r="BJ111" s="7702"/>
      <c r="BK111" s="7702"/>
      <c r="BL111" s="7702"/>
      <c r="BM111" s="7702"/>
      <c r="BN111" s="7702"/>
      <c r="BO111" s="7702"/>
      <c r="BP111" s="7702"/>
      <c r="BQ111" s="7702"/>
      <c r="BR111" s="7702"/>
      <c r="BS111" s="8293"/>
      <c r="BT111" s="7705"/>
      <c r="BU111" s="8300"/>
      <c r="BV111" s="7687"/>
      <c r="BW111" s="8303"/>
      <c r="BX111" s="7687"/>
      <c r="BY111" s="7711" t="inlineStr">
        <is>
          <t>Ajuste</t>
        </is>
      </c>
      <c r="BZ111" s="7704" t="inlineStr">
        <is>
          <t>4º</t>
        </is>
      </c>
      <c r="CA111" s="8002"/>
      <c r="CB111" s="7702" t="inlineStr">
        <is>
          <t>Celdas bloqueadas</t>
        </is>
      </c>
      <c r="CC111" s="7708"/>
      <c r="CD111" s="7796"/>
      <c r="CE111" s="7795"/>
      <c r="CF111" s="7795"/>
      <c r="CG111" s="7795"/>
      <c r="CH111" s="7795"/>
      <c r="CI111" s="7795"/>
      <c r="CJ111" s="7795"/>
      <c r="CK111" s="7795"/>
      <c r="CL111" s="7786"/>
      <c r="CM111" s="7786"/>
      <c r="CN111" s="7786"/>
      <c r="CO111" s="7786"/>
      <c r="CP111" s="7786"/>
      <c r="CQ111" s="7786"/>
      <c r="CR111" s="7786"/>
      <c r="CS111" s="7786"/>
      <c r="CT111" s="7786"/>
      <c r="CU111" s="7786"/>
      <c r="CV111" s="7702"/>
      <c r="CW111" s="7702"/>
      <c r="CX111" s="7702"/>
      <c r="CY111" s="7702"/>
      <c r="CZ111" s="7702"/>
    </row>
    <row r="112" spans="1:104" x14ac:dyDescent="0.2">
      <c r="A112" s="7699"/>
      <c r="B112" s="7699"/>
      <c r="C112" s="7702"/>
      <c r="D112" s="7702"/>
      <c r="E112" s="7702"/>
      <c r="F112" s="7702"/>
      <c r="G112" s="7702"/>
      <c r="H112" s="7702"/>
      <c r="I112" s="7702"/>
      <c r="J112" s="7702"/>
      <c r="K112" s="7702"/>
      <c r="L112" s="7702"/>
      <c r="M112" s="7702"/>
      <c r="N112" s="7702"/>
      <c r="O112" s="7702"/>
      <c r="P112" s="7702"/>
      <c r="Q112" s="7702"/>
      <c r="R112" s="7702"/>
      <c r="S112" s="7702"/>
      <c r="T112" s="7702"/>
      <c r="U112" s="7702"/>
      <c r="V112" s="7702"/>
      <c r="W112" s="7702"/>
      <c r="X112" s="7702"/>
      <c r="Y112" s="7702"/>
      <c r="Z112" s="7702"/>
      <c r="AA112" s="7702"/>
      <c r="AB112" s="7702"/>
      <c r="AC112" s="7702"/>
      <c r="AD112" s="7702"/>
      <c r="AE112" s="7702"/>
      <c r="AF112" s="7702"/>
      <c r="AG112" s="7702"/>
      <c r="AH112" s="7702"/>
      <c r="AI112" s="7702"/>
      <c r="AJ112" s="7702"/>
      <c r="AK112" s="7702"/>
      <c r="AL112" s="7702"/>
      <c r="AM112" s="7702"/>
      <c r="AN112" s="7702"/>
      <c r="AO112" s="7702"/>
      <c r="AP112" s="7702"/>
      <c r="AQ112" s="7702"/>
      <c r="AR112" s="7702"/>
      <c r="AS112" s="7702"/>
      <c r="AT112" s="7702"/>
      <c r="AU112" s="7702"/>
      <c r="AV112" s="7702"/>
      <c r="AW112" s="7702"/>
      <c r="AX112" s="7702"/>
      <c r="AY112" s="7702"/>
      <c r="AZ112" s="7702"/>
      <c r="BA112" s="7702"/>
      <c r="BB112" s="7702"/>
      <c r="BC112" s="7702"/>
      <c r="BD112" s="7702"/>
      <c r="BE112" s="7702"/>
      <c r="BF112" s="7702"/>
      <c r="BG112" s="7702"/>
      <c r="BH112" s="7702"/>
      <c r="BI112" s="7702"/>
      <c r="BJ112" s="7702"/>
      <c r="BK112" s="7702"/>
      <c r="BL112" s="7702"/>
      <c r="BM112" s="7702"/>
      <c r="BN112" s="7702"/>
      <c r="BO112" s="7702"/>
      <c r="BP112" s="7702"/>
      <c r="BQ112" s="7702"/>
      <c r="BR112" s="7702"/>
      <c r="BS112" s="8293"/>
      <c r="BT112" s="7705"/>
      <c r="BU112" s="8300"/>
      <c r="BV112" s="7750">
        <f>BV111</f>
        <v>0</v>
      </c>
      <c r="BW112" s="8303"/>
      <c r="BX112" s="7688">
        <f>BX111</f>
        <v>0</v>
      </c>
      <c r="BY112" s="7711" t="inlineStr">
        <is>
          <t>Máx durante ensayo</t>
        </is>
      </c>
      <c r="BZ112" s="7704" t="inlineStr">
        <is>
          <t>5º</t>
        </is>
      </c>
      <c r="CA112" s="7998"/>
      <c r="CB112" s="7702"/>
      <c r="CC112" s="7708"/>
      <c r="CD112" s="7796"/>
      <c r="CE112" s="7795"/>
      <c r="CF112" s="7795"/>
      <c r="CG112" s="7795"/>
      <c r="CH112" s="7795"/>
      <c r="CI112" s="7795"/>
      <c r="CJ112" s="7795"/>
      <c r="CK112" s="7795"/>
      <c r="CL112" s="7786"/>
      <c r="CM112" s="7786"/>
      <c r="CN112" s="7786"/>
      <c r="CO112" s="7786"/>
      <c r="CP112" s="7786"/>
      <c r="CQ112" s="7786"/>
      <c r="CR112" s="7786"/>
      <c r="CS112" s="7786"/>
      <c r="CT112" s="7786"/>
      <c r="CU112" s="7786"/>
      <c r="CV112" s="7702"/>
      <c r="CW112" s="7702"/>
      <c r="CX112" s="7702"/>
      <c r="CY112" s="7702"/>
      <c r="CZ112" s="7702"/>
    </row>
    <row r="113" spans="1:104" ht="13.5" thickBot="1" x14ac:dyDescent="0.25">
      <c r="A113" s="7699"/>
      <c r="B113" s="7699"/>
      <c r="C113" s="7702"/>
      <c r="D113" s="7702"/>
      <c r="E113" s="7702"/>
      <c r="F113" s="7702"/>
      <c r="G113" s="7702"/>
      <c r="H113" s="7702"/>
      <c r="I113" s="7702"/>
      <c r="J113" s="7702"/>
      <c r="K113" s="7702"/>
      <c r="L113" s="7702"/>
      <c r="M113" s="7702"/>
      <c r="N113" s="7702"/>
      <c r="O113" s="7702"/>
      <c r="P113" s="7702"/>
      <c r="Q113" s="7702"/>
      <c r="R113" s="7702"/>
      <c r="S113" s="7702"/>
      <c r="T113" s="7702"/>
      <c r="U113" s="7702"/>
      <c r="V113" s="7702"/>
      <c r="W113" s="7702"/>
      <c r="X113" s="7702"/>
      <c r="Y113" s="7702"/>
      <c r="Z113" s="7702"/>
      <c r="AA113" s="7702"/>
      <c r="AB113" s="7702"/>
      <c r="AC113" s="7702"/>
      <c r="AD113" s="7702"/>
      <c r="AE113" s="7702"/>
      <c r="AF113" s="7702"/>
      <c r="AG113" s="7702"/>
      <c r="AH113" s="7702"/>
      <c r="AI113" s="7702"/>
      <c r="AJ113" s="7702"/>
      <c r="AK113" s="7702"/>
      <c r="AL113" s="7702"/>
      <c r="AM113" s="7702"/>
      <c r="AN113" s="7702"/>
      <c r="AO113" s="7702"/>
      <c r="AP113" s="7702"/>
      <c r="AQ113" s="7702"/>
      <c r="AR113" s="7702"/>
      <c r="AS113" s="7702"/>
      <c r="AT113" s="7702"/>
      <c r="AU113" s="7702"/>
      <c r="AV113" s="7702"/>
      <c r="AW113" s="7702"/>
      <c r="AX113" s="7702"/>
      <c r="AY113" s="7702"/>
      <c r="AZ113" s="7702"/>
      <c r="BA113" s="7702"/>
      <c r="BB113" s="7702"/>
      <c r="BC113" s="7702"/>
      <c r="BD113" s="7702"/>
      <c r="BE113" s="7702"/>
      <c r="BF113" s="7702"/>
      <c r="BG113" s="7702"/>
      <c r="BH113" s="7702"/>
      <c r="BI113" s="7702"/>
      <c r="BJ113" s="7702"/>
      <c r="BK113" s="7702"/>
      <c r="BL113" s="7702"/>
      <c r="BM113" s="7702"/>
      <c r="BN113" s="7702"/>
      <c r="BO113" s="7702"/>
      <c r="BP113" s="7702"/>
      <c r="BQ113" s="7702"/>
      <c r="BR113" s="7702"/>
      <c r="BS113" s="8293"/>
      <c r="BT113" s="7705"/>
      <c r="BU113" s="8301"/>
      <c r="BV113" s="7752">
        <f>BV111</f>
        <v>0</v>
      </c>
      <c r="BW113" s="8304"/>
      <c r="BX113" s="7689">
        <f>BX111</f>
        <v>0</v>
      </c>
      <c r="BY113" s="7712" t="inlineStr">
        <is>
          <t>Mín durante ensayo</t>
        </is>
      </c>
      <c r="BZ113" s="7704" t="inlineStr">
        <is>
          <t>6º</t>
        </is>
      </c>
      <c r="CA113" s="7998"/>
      <c r="CB113" s="7702"/>
      <c r="CC113" s="7708"/>
      <c r="CD113" s="7796"/>
      <c r="CE113" s="7795"/>
      <c r="CF113" s="7795"/>
      <c r="CG113" s="7795"/>
      <c r="CH113" s="7795"/>
      <c r="CI113" s="7795"/>
      <c r="CJ113" s="7795"/>
      <c r="CK113" s="7795"/>
      <c r="CL113" s="7786"/>
      <c r="CM113" s="7786"/>
      <c r="CN113" s="7786"/>
      <c r="CO113" s="7786"/>
      <c r="CP113" s="7786"/>
      <c r="CQ113" s="7786"/>
      <c r="CR113" s="7786"/>
      <c r="CS113" s="7786"/>
      <c r="CT113" s="7786"/>
      <c r="CU113" s="7786"/>
      <c r="CV113" s="7702"/>
      <c r="CW113" s="7702"/>
      <c r="CX113" s="7702"/>
      <c r="CY113" s="7702"/>
      <c r="CZ113" s="7702"/>
    </row>
    <row r="114" spans="1:104" ht="13.5" thickBot="1" x14ac:dyDescent="0.25">
      <c r="A114" s="7699"/>
      <c r="B114" s="7699"/>
      <c r="C114" s="7702"/>
      <c r="D114" s="7702"/>
      <c r="E114" s="7702"/>
      <c r="F114" s="7702"/>
      <c r="G114" s="7702"/>
      <c r="H114" s="7702"/>
      <c r="I114" s="7702"/>
      <c r="J114" s="7702"/>
      <c r="K114" s="7702"/>
      <c r="L114" s="7702"/>
      <c r="M114" s="7702"/>
      <c r="N114" s="7702"/>
      <c r="O114" s="7702"/>
      <c r="P114" s="7702"/>
      <c r="Q114" s="7702"/>
      <c r="R114" s="7702"/>
      <c r="S114" s="7702"/>
      <c r="T114" s="7702"/>
      <c r="U114" s="7702"/>
      <c r="V114" s="7702"/>
      <c r="W114" s="7702"/>
      <c r="X114" s="7702"/>
      <c r="Y114" s="7702"/>
      <c r="Z114" s="7702"/>
      <c r="AA114" s="7702"/>
      <c r="AB114" s="7702"/>
      <c r="AC114" s="7702"/>
      <c r="AD114" s="7702"/>
      <c r="AE114" s="7702"/>
      <c r="AF114" s="7702"/>
      <c r="AG114" s="7702"/>
      <c r="AH114" s="7702"/>
      <c r="AI114" s="7702"/>
      <c r="AJ114" s="7702"/>
      <c r="AK114" s="7702"/>
      <c r="AL114" s="7702"/>
      <c r="AM114" s="7702"/>
      <c r="AN114" s="7702"/>
      <c r="AO114" s="7702"/>
      <c r="AP114" s="7702"/>
      <c r="AQ114" s="7702"/>
      <c r="AR114" s="7702"/>
      <c r="AS114" s="7702"/>
      <c r="AT114" s="7702"/>
      <c r="AU114" s="7702"/>
      <c r="AV114" s="7702"/>
      <c r="AW114" s="7702"/>
      <c r="AX114" s="7702"/>
      <c r="AY114" s="7702"/>
      <c r="AZ114" s="7702"/>
      <c r="BA114" s="7702"/>
      <c r="BB114" s="7702"/>
      <c r="BC114" s="7702"/>
      <c r="BD114" s="7702"/>
      <c r="BE114" s="7702"/>
      <c r="BF114" s="7702"/>
      <c r="BG114" s="7702"/>
      <c r="BH114" s="7702"/>
      <c r="BI114" s="7702"/>
      <c r="BJ114" s="7702"/>
      <c r="BK114" s="7702"/>
      <c r="BL114" s="7702"/>
      <c r="BM114" s="7702"/>
      <c r="BN114" s="7702"/>
      <c r="BO114" s="7702"/>
      <c r="BP114" s="7702"/>
      <c r="BQ114" s="7702"/>
      <c r="BR114" s="7702"/>
      <c r="BS114" s="8293"/>
      <c r="BT114" s="7705"/>
      <c r="BU114" s="7702"/>
      <c r="BV114" s="7702"/>
      <c r="BW114" s="7702"/>
      <c r="BX114" s="7680"/>
      <c r="BY114" s="7702"/>
      <c r="BZ114" s="7702"/>
      <c r="CA114" s="7998"/>
      <c r="CB114" s="7702"/>
      <c r="CC114" s="7708"/>
      <c r="CD114" s="7796"/>
      <c r="CE114" s="7795"/>
      <c r="CF114" s="7795"/>
      <c r="CG114" s="7795"/>
      <c r="CH114" s="7795"/>
      <c r="CI114" s="7795"/>
      <c r="CJ114" s="7795"/>
      <c r="CK114" s="7795"/>
      <c r="CL114" s="7786"/>
      <c r="CM114" s="7786"/>
      <c r="CN114" s="7786"/>
      <c r="CO114" s="7786"/>
      <c r="CP114" s="7786"/>
      <c r="CQ114" s="7786"/>
      <c r="CR114" s="7786"/>
      <c r="CS114" s="7786"/>
      <c r="CT114" s="7786"/>
      <c r="CU114" s="7786"/>
      <c r="CV114" s="7702"/>
      <c r="CW114" s="7702"/>
      <c r="CX114" s="7702"/>
      <c r="CY114" s="7702"/>
      <c r="CZ114" s="7702"/>
    </row>
    <row r="115" spans="1:104" ht="13.5" thickBot="1" x14ac:dyDescent="0.25">
      <c r="A115" s="7699"/>
      <c r="B115" s="7699"/>
      <c r="C115" s="7702"/>
      <c r="D115" s="7702"/>
      <c r="E115" s="7702"/>
      <c r="F115" s="7702"/>
      <c r="G115" s="7702"/>
      <c r="H115" s="7702"/>
      <c r="I115" s="7702"/>
      <c r="J115" s="7702"/>
      <c r="K115" s="7702"/>
      <c r="L115" s="7702"/>
      <c r="M115" s="7702"/>
      <c r="N115" s="7702"/>
      <c r="O115" s="7702"/>
      <c r="P115" s="7702"/>
      <c r="Q115" s="7702"/>
      <c r="R115" s="7702"/>
      <c r="S115" s="7702"/>
      <c r="T115" s="7702"/>
      <c r="U115" s="7702"/>
      <c r="V115" s="7702"/>
      <c r="W115" s="7702"/>
      <c r="X115" s="7702"/>
      <c r="Y115" s="7702"/>
      <c r="Z115" s="7702"/>
      <c r="AA115" s="7702"/>
      <c r="AB115" s="7702"/>
      <c r="AC115" s="7702"/>
      <c r="AD115" s="7702"/>
      <c r="AE115" s="7702"/>
      <c r="AF115" s="7702"/>
      <c r="AG115" s="7702"/>
      <c r="AH115" s="7702"/>
      <c r="AI115" s="7702"/>
      <c r="AJ115" s="7702"/>
      <c r="AK115" s="7702"/>
      <c r="AL115" s="7702"/>
      <c r="AM115" s="7702"/>
      <c r="AN115" s="7702"/>
      <c r="AO115" s="7702"/>
      <c r="AP115" s="7702"/>
      <c r="AQ115" s="7702"/>
      <c r="AR115" s="7702"/>
      <c r="AS115" s="7702"/>
      <c r="AT115" s="7702"/>
      <c r="AU115" s="7702"/>
      <c r="AV115" s="7702"/>
      <c r="AW115" s="7702"/>
      <c r="AX115" s="7702"/>
      <c r="AY115" s="7702"/>
      <c r="AZ115" s="7702"/>
      <c r="BA115" s="7702"/>
      <c r="BB115" s="7702"/>
      <c r="BC115" s="7702"/>
      <c r="BD115" s="7702"/>
      <c r="BE115" s="7702"/>
      <c r="BF115" s="7702"/>
      <c r="BG115" s="7702"/>
      <c r="BH115" s="7702"/>
      <c r="BI115" s="7702"/>
      <c r="BJ115" s="7702"/>
      <c r="BK115" s="7702"/>
      <c r="BL115" s="7702"/>
      <c r="BM115" s="7702"/>
      <c r="BN115" s="7702"/>
      <c r="BO115" s="7702"/>
      <c r="BP115" s="7702"/>
      <c r="BQ115" s="7702"/>
      <c r="BR115" s="7702"/>
      <c r="BS115" s="8293"/>
      <c r="BT115" s="7705"/>
      <c r="BU115" s="7690"/>
      <c r="BV115" s="7686" t="inlineStr">
        <is>
          <t>Medida SAR</t>
        </is>
      </c>
      <c r="BW115" s="7691" t="inlineStr">
        <is>
          <t>Valor en antena</t>
        </is>
      </c>
      <c r="BX115" s="7691" t="inlineStr">
        <is>
          <t>SAR 1W</t>
        </is>
      </c>
      <c r="BY115" s="7691" t="inlineStr">
        <is>
          <t>SAR W/g</t>
        </is>
      </c>
      <c r="BZ115" s="7691" t="inlineStr">
        <is>
          <t>Desviacion (%)</t>
        </is>
      </c>
      <c r="CA115" s="7692" t="inlineStr">
        <is>
          <t>Veredicto</t>
        </is>
      </c>
      <c r="CB115" s="7703"/>
      <c r="CC115" s="7709"/>
      <c r="CD115" s="7796"/>
      <c r="CE115" s="7795"/>
      <c r="CF115" s="7795"/>
      <c r="CG115" s="7795"/>
      <c r="CH115" s="7795"/>
      <c r="CI115" s="7795"/>
      <c r="CJ115" s="7795"/>
      <c r="CK115" s="7795"/>
      <c r="CL115" s="7786"/>
      <c r="CM115" s="7786"/>
      <c r="CN115" s="7786"/>
      <c r="CO115" s="7786"/>
      <c r="CP115" s="7786"/>
      <c r="CQ115" s="7786"/>
      <c r="CR115" s="7786"/>
      <c r="CS115" s="7786"/>
      <c r="CT115" s="7786"/>
      <c r="CU115" s="7786"/>
      <c r="CV115" s="7702"/>
      <c r="CW115" s="7702"/>
      <c r="CX115" s="7702"/>
      <c r="CY115" s="7702"/>
      <c r="CZ115" s="7702"/>
    </row>
    <row r="116" spans="1:104" x14ac:dyDescent="0.2">
      <c r="A116" s="7699"/>
      <c r="B116" s="7699"/>
      <c r="C116" s="7702"/>
      <c r="D116" s="7702"/>
      <c r="E116" s="7702"/>
      <c r="F116" s="7702"/>
      <c r="G116" s="7702"/>
      <c r="H116" s="7702"/>
      <c r="I116" s="7702"/>
      <c r="J116" s="7702"/>
      <c r="K116" s="7702"/>
      <c r="L116" s="7702"/>
      <c r="M116" s="7702"/>
      <c r="N116" s="7702"/>
      <c r="O116" s="7702"/>
      <c r="P116" s="7702"/>
      <c r="Q116" s="7702"/>
      <c r="R116" s="7702"/>
      <c r="S116" s="7702"/>
      <c r="T116" s="7702"/>
      <c r="U116" s="7702"/>
      <c r="V116" s="7702"/>
      <c r="W116" s="7702"/>
      <c r="X116" s="7702"/>
      <c r="Y116" s="7702"/>
      <c r="Z116" s="7702"/>
      <c r="AA116" s="7702"/>
      <c r="AB116" s="7702"/>
      <c r="AC116" s="7702"/>
      <c r="AD116" s="7702"/>
      <c r="AE116" s="7702"/>
      <c r="AF116" s="7702"/>
      <c r="AG116" s="7702"/>
      <c r="AH116" s="7702"/>
      <c r="AI116" s="7702"/>
      <c r="AJ116" s="7702"/>
      <c r="AK116" s="7702"/>
      <c r="AL116" s="7702"/>
      <c r="AM116" s="7702"/>
      <c r="AN116" s="7702"/>
      <c r="AO116" s="7702"/>
      <c r="AP116" s="7702"/>
      <c r="AQ116" s="7702"/>
      <c r="AR116" s="7702"/>
      <c r="AS116" s="7702"/>
      <c r="AT116" s="7702"/>
      <c r="AU116" s="7702"/>
      <c r="AV116" s="7702"/>
      <c r="AW116" s="7702"/>
      <c r="AX116" s="7702"/>
      <c r="AY116" s="7702"/>
      <c r="AZ116" s="7702"/>
      <c r="BA116" s="7702"/>
      <c r="BB116" s="7702"/>
      <c r="BC116" s="7702"/>
      <c r="BD116" s="7702"/>
      <c r="BE116" s="7702"/>
      <c r="BF116" s="7702"/>
      <c r="BG116" s="7702"/>
      <c r="BH116" s="7702"/>
      <c r="BI116" s="7702"/>
      <c r="BJ116" s="7702"/>
      <c r="BK116" s="7702"/>
      <c r="BL116" s="7702"/>
      <c r="BM116" s="7702"/>
      <c r="BN116" s="7702"/>
      <c r="BO116" s="7702"/>
      <c r="BP116" s="7702"/>
      <c r="BQ116" s="7702"/>
      <c r="BR116" s="7702"/>
      <c r="BS116" s="8293"/>
      <c r="BT116" s="7705"/>
      <c r="BU116" s="7719" t="inlineStr">
        <is>
          <t>SAR(1g)</t>
        </is>
      </c>
      <c r="BV116" s="7693"/>
      <c r="BW116" s="7713">
        <f>POWER(10,(((10*LOG10(BW108))+(AVERAGE(BX112:BX113)-BX109))/10))</f>
        <v>250.00000000000011</v>
      </c>
      <c r="BX116" s="8161">
        <f>CD98</f>
        <v>10.9</v>
      </c>
      <c r="BY116" s="7713">
        <f>BV116*1000/BW116</f>
        <v>0</v>
      </c>
      <c r="BZ116" s="7713">
        <f>((BY116-BX116)*100)/BX116</f>
        <v>-100</v>
      </c>
      <c r="CA116" s="7715" t="str">
        <f>IF(ABS(BZ116)&lt;10,"Válido","No Válido")</f>
        <v>No Válido</v>
      </c>
      <c r="CB116" s="7703"/>
      <c r="CC116" s="7709"/>
      <c r="CD116" s="7796"/>
      <c r="CE116" s="7795"/>
      <c r="CF116" s="7795"/>
      <c r="CG116" s="7795"/>
      <c r="CH116" s="7795"/>
      <c r="CI116" s="7795"/>
      <c r="CJ116" s="7795"/>
      <c r="CK116" s="7795"/>
      <c r="CL116" s="7786"/>
      <c r="CM116" s="7786"/>
      <c r="CN116" s="7786"/>
      <c r="CO116" s="7786"/>
      <c r="CP116" s="7786"/>
      <c r="CQ116" s="7786"/>
      <c r="CR116" s="7786"/>
      <c r="CS116" s="7786"/>
      <c r="CT116" s="7786"/>
      <c r="CU116" s="7786"/>
      <c r="CV116" s="7702"/>
      <c r="CW116" s="7702"/>
      <c r="CX116" s="7702"/>
      <c r="CY116" s="7702"/>
      <c r="CZ116" s="7702"/>
    </row>
    <row r="117" spans="1:104" ht="13.5" thickBot="1" x14ac:dyDescent="0.25">
      <c r="A117" s="7699"/>
      <c r="B117" s="7699"/>
      <c r="C117" s="7702"/>
      <c r="D117" s="7702"/>
      <c r="E117" s="7702"/>
      <c r="F117" s="7702"/>
      <c r="G117" s="7702"/>
      <c r="H117" s="7702"/>
      <c r="I117" s="7702"/>
      <c r="J117" s="7702"/>
      <c r="K117" s="7702"/>
      <c r="L117" s="7702"/>
      <c r="M117" s="7702"/>
      <c r="N117" s="7702"/>
      <c r="O117" s="7702"/>
      <c r="P117" s="7702"/>
      <c r="Q117" s="7702"/>
      <c r="R117" s="7702"/>
      <c r="S117" s="7702"/>
      <c r="T117" s="7702"/>
      <c r="U117" s="7702"/>
      <c r="V117" s="7702"/>
      <c r="W117" s="7702"/>
      <c r="X117" s="7702"/>
      <c r="Y117" s="7702"/>
      <c r="Z117" s="7702"/>
      <c r="AA117" s="7702"/>
      <c r="AB117" s="7702"/>
      <c r="AC117" s="7702"/>
      <c r="AD117" s="7702"/>
      <c r="AE117" s="7702"/>
      <c r="AF117" s="7702"/>
      <c r="AG117" s="7702"/>
      <c r="AH117" s="7702"/>
      <c r="AI117" s="7702"/>
      <c r="AJ117" s="7702"/>
      <c r="AK117" s="7702"/>
      <c r="AL117" s="7702"/>
      <c r="AM117" s="7702"/>
      <c r="AN117" s="7702"/>
      <c r="AO117" s="7702"/>
      <c r="AP117" s="7702"/>
      <c r="AQ117" s="7702"/>
      <c r="AR117" s="7702"/>
      <c r="AS117" s="7702"/>
      <c r="AT117" s="7702"/>
      <c r="AU117" s="7702"/>
      <c r="AV117" s="7702"/>
      <c r="AW117" s="7702"/>
      <c r="AX117" s="7702"/>
      <c r="AY117" s="7702"/>
      <c r="AZ117" s="7702"/>
      <c r="BA117" s="7702"/>
      <c r="BB117" s="7702"/>
      <c r="BC117" s="7702"/>
      <c r="BD117" s="7702"/>
      <c r="BE117" s="7702"/>
      <c r="BF117" s="7702"/>
      <c r="BG117" s="7702"/>
      <c r="BH117" s="7702"/>
      <c r="BI117" s="7702"/>
      <c r="BJ117" s="7702"/>
      <c r="BK117" s="7702"/>
      <c r="BL117" s="7702"/>
      <c r="BM117" s="7702"/>
      <c r="BN117" s="7702"/>
      <c r="BO117" s="7702"/>
      <c r="BP117" s="7702"/>
      <c r="BQ117" s="7702"/>
      <c r="BR117" s="7702"/>
      <c r="BS117" s="8293"/>
      <c r="BT117" s="7705"/>
      <c r="BU117" s="7720" t="inlineStr">
        <is>
          <t>SAR(10g)</t>
        </is>
      </c>
      <c r="BV117" s="7694"/>
      <c r="BW117" s="7714">
        <f>POWER(10,(((10*LOG10(BW108))+(AVERAGE(BX112:BX113)-BX109))/10))</f>
        <v>250.00000000000011</v>
      </c>
      <c r="BX117" s="8162">
        <f>CD99</f>
        <v>7.01</v>
      </c>
      <c r="BY117" s="7714">
        <f>BV117*1000/BW117</f>
        <v>0</v>
      </c>
      <c r="BZ117" s="7714">
        <f>((BY117-BX117)*100)/BX117</f>
        <v>-100</v>
      </c>
      <c r="CA117" s="7716" t="str">
        <f>IF(ABS(BZ117)&lt;10,"Válido","No Válido")</f>
        <v>No Válido</v>
      </c>
      <c r="CB117" s="7703"/>
      <c r="CC117" s="7709"/>
      <c r="CD117" s="7796"/>
      <c r="CE117" s="7795"/>
      <c r="CF117" s="7795"/>
      <c r="CG117" s="7795"/>
      <c r="CH117" s="7795"/>
      <c r="CI117" s="7795"/>
      <c r="CJ117" s="7795"/>
      <c r="CK117" s="7795"/>
      <c r="CL117" s="7786"/>
      <c r="CM117" s="7786"/>
      <c r="CN117" s="7786"/>
      <c r="CO117" s="7786"/>
      <c r="CP117" s="7786"/>
      <c r="CQ117" s="7786"/>
      <c r="CR117" s="7786"/>
      <c r="CS117" s="7786"/>
      <c r="CT117" s="7786"/>
      <c r="CU117" s="7786"/>
      <c r="CV117" s="7702"/>
      <c r="CW117" s="7702"/>
      <c r="CX117" s="7702"/>
      <c r="CY117" s="7702"/>
      <c r="CZ117" s="7702"/>
    </row>
    <row r="118" spans="1:104" ht="13.5" thickBot="1" x14ac:dyDescent="0.25">
      <c r="A118" s="7699"/>
      <c r="B118" s="7699"/>
      <c r="C118" s="7702"/>
      <c r="D118" s="7702"/>
      <c r="E118" s="7702"/>
      <c r="F118" s="7702"/>
      <c r="G118" s="7702"/>
      <c r="H118" s="7702"/>
      <c r="I118" s="7702"/>
      <c r="J118" s="7702"/>
      <c r="K118" s="7702"/>
      <c r="L118" s="7702"/>
      <c r="M118" s="7702"/>
      <c r="N118" s="7702"/>
      <c r="O118" s="7702"/>
      <c r="P118" s="7702"/>
      <c r="Q118" s="7702"/>
      <c r="R118" s="7702"/>
      <c r="S118" s="7702"/>
      <c r="T118" s="7702"/>
      <c r="U118" s="7702"/>
      <c r="V118" s="7702"/>
      <c r="W118" s="7702"/>
      <c r="X118" s="7702"/>
      <c r="Y118" s="7702"/>
      <c r="Z118" s="7702"/>
      <c r="AA118" s="7702"/>
      <c r="AB118" s="7702"/>
      <c r="AC118" s="7702"/>
      <c r="AD118" s="7702"/>
      <c r="AE118" s="7702"/>
      <c r="AF118" s="7702"/>
      <c r="AG118" s="7702"/>
      <c r="AH118" s="7702"/>
      <c r="AI118" s="7702"/>
      <c r="AJ118" s="7702"/>
      <c r="AK118" s="7702"/>
      <c r="AL118" s="7702"/>
      <c r="AM118" s="7702"/>
      <c r="AN118" s="7702"/>
      <c r="AO118" s="7702"/>
      <c r="AP118" s="7702"/>
      <c r="AQ118" s="7702"/>
      <c r="AR118" s="7702"/>
      <c r="AS118" s="7702"/>
      <c r="AT118" s="7702"/>
      <c r="AU118" s="7702"/>
      <c r="AV118" s="7702"/>
      <c r="AW118" s="7702"/>
      <c r="AX118" s="7702"/>
      <c r="AY118" s="7702"/>
      <c r="AZ118" s="7702"/>
      <c r="BA118" s="7702"/>
      <c r="BB118" s="7702"/>
      <c r="BC118" s="7702"/>
      <c r="BD118" s="7702"/>
      <c r="BE118" s="7702"/>
      <c r="BF118" s="7702"/>
      <c r="BG118" s="7702"/>
      <c r="BH118" s="7702"/>
      <c r="BI118" s="7702"/>
      <c r="BJ118" s="7702"/>
      <c r="BK118" s="7702"/>
      <c r="BL118" s="7702"/>
      <c r="BM118" s="7702"/>
      <c r="BN118" s="7702"/>
      <c r="BO118" s="7702"/>
      <c r="BP118" s="7702"/>
      <c r="BQ118" s="7702"/>
      <c r="BR118" s="7702"/>
      <c r="BS118" s="8293"/>
      <c r="BT118" s="7705"/>
      <c r="BU118" s="7702"/>
      <c r="BV118" s="7702"/>
      <c r="BW118" s="7702"/>
      <c r="BX118" s="7702"/>
      <c r="BY118" s="7726"/>
      <c r="BZ118" s="7726"/>
      <c r="CA118" s="7726"/>
      <c r="CB118" s="7726"/>
      <c r="CC118" s="7734"/>
      <c r="CD118" s="7796"/>
      <c r="CE118" s="7795"/>
      <c r="CF118" s="7795"/>
      <c r="CG118" s="7795"/>
      <c r="CH118" s="7795"/>
      <c r="CI118" s="7795"/>
      <c r="CJ118" s="7795"/>
      <c r="CK118" s="7795"/>
      <c r="CL118" s="7786"/>
      <c r="CM118" s="7786"/>
      <c r="CN118" s="7786"/>
      <c r="CO118" s="7786"/>
      <c r="CP118" s="7786"/>
      <c r="CQ118" s="7786"/>
      <c r="CR118" s="7786"/>
      <c r="CS118" s="7786"/>
      <c r="CT118" s="7786"/>
      <c r="CU118" s="7786"/>
      <c r="CV118" s="7702"/>
      <c r="CW118" s="7702"/>
      <c r="CX118" s="7702"/>
      <c r="CY118" s="7702"/>
      <c r="CZ118" s="7702"/>
    </row>
    <row r="119" spans="1:104" ht="26.25" thickBot="1" x14ac:dyDescent="0.25">
      <c r="A119" s="7699"/>
      <c r="B119" s="7699"/>
      <c r="C119" s="7702"/>
      <c r="D119" s="7702"/>
      <c r="E119" s="7702"/>
      <c r="F119" s="7702"/>
      <c r="G119" s="7702"/>
      <c r="H119" s="7702"/>
      <c r="I119" s="7702"/>
      <c r="J119" s="7702"/>
      <c r="K119" s="7702"/>
      <c r="L119" s="7702"/>
      <c r="M119" s="7702"/>
      <c r="N119" s="7702"/>
      <c r="O119" s="7702"/>
      <c r="P119" s="7702"/>
      <c r="Q119" s="7702"/>
      <c r="R119" s="7702"/>
      <c r="S119" s="7702"/>
      <c r="T119" s="7702"/>
      <c r="U119" s="7702"/>
      <c r="V119" s="7702"/>
      <c r="W119" s="7702"/>
      <c r="X119" s="7702"/>
      <c r="Y119" s="7702"/>
      <c r="Z119" s="7702"/>
      <c r="AA119" s="7702"/>
      <c r="AB119" s="7702"/>
      <c r="AC119" s="7702"/>
      <c r="AD119" s="7702"/>
      <c r="AE119" s="7702"/>
      <c r="AF119" s="7702"/>
      <c r="AG119" s="7702"/>
      <c r="AH119" s="7702"/>
      <c r="AI119" s="7702"/>
      <c r="AJ119" s="7702"/>
      <c r="AK119" s="7702"/>
      <c r="AL119" s="7702"/>
      <c r="AM119" s="7702"/>
      <c r="AN119" s="7702"/>
      <c r="AO119" s="7702"/>
      <c r="AP119" s="7702"/>
      <c r="AQ119" s="7702"/>
      <c r="AR119" s="7702"/>
      <c r="AS119" s="7702"/>
      <c r="AT119" s="7702"/>
      <c r="AU119" s="7702"/>
      <c r="AV119" s="7702"/>
      <c r="AW119" s="7702"/>
      <c r="AX119" s="7702"/>
      <c r="AY119" s="7702"/>
      <c r="AZ119" s="7702"/>
      <c r="BA119" s="7702"/>
      <c r="BB119" s="7702"/>
      <c r="BC119" s="7702"/>
      <c r="BD119" s="7702"/>
      <c r="BE119" s="7702"/>
      <c r="BF119" s="7702"/>
      <c r="BG119" s="7702"/>
      <c r="BH119" s="7702"/>
      <c r="BI119" s="7702"/>
      <c r="BJ119" s="7702"/>
      <c r="BK119" s="7702"/>
      <c r="BL119" s="7702"/>
      <c r="BM119" s="7702"/>
      <c r="BN119" s="7702"/>
      <c r="BO119" s="7702"/>
      <c r="BP119" s="7702"/>
      <c r="BQ119" s="7702"/>
      <c r="BR119" s="7702"/>
      <c r="BS119" s="8293"/>
      <c r="BT119" s="7705"/>
      <c r="BU119" s="7695"/>
      <c r="BV119" s="7696" t="inlineStr">
        <is>
          <t>Valor SAR extrap</t>
        </is>
      </c>
      <c r="BW119" s="7697" t="inlineStr">
        <is>
          <t>Desviacion (%)</t>
        </is>
      </c>
      <c r="BX119" s="7698" t="inlineStr">
        <is>
          <t>Veredicto</t>
        </is>
      </c>
      <c r="BY119" s="7726"/>
      <c r="BZ119" s="7726"/>
      <c r="CA119" s="7726" t="inlineStr">
        <is>
          <t>Frequency
(MHz)</t>
        </is>
      </c>
      <c r="CB119" s="7726" t="str">
        <f>CA105</f>
        <v>Head/Body:</v>
      </c>
      <c r="CC119" s="7734" t="inlineStr">
        <is>
          <t>SAR over</t>
        </is>
      </c>
      <c r="CD119" s="7796"/>
      <c r="CE119" s="7795"/>
      <c r="CF119" s="7795"/>
      <c r="CG119" s="7795"/>
      <c r="CH119" s="7795"/>
      <c r="CI119" s="7795"/>
      <c r="CJ119" s="7795"/>
      <c r="CK119" s="7795"/>
      <c r="CL119" s="7786"/>
      <c r="CM119" s="7786"/>
      <c r="CN119" s="7786"/>
      <c r="CO119" s="7786"/>
      <c r="CP119" s="7786"/>
      <c r="CQ119" s="7786"/>
      <c r="CR119" s="7786"/>
      <c r="CS119" s="7786"/>
      <c r="CT119" s="7786"/>
      <c r="CU119" s="7786"/>
      <c r="CV119" s="7702"/>
      <c r="CW119" s="7702"/>
      <c r="CX119" s="7702"/>
      <c r="CY119" s="7702"/>
      <c r="CZ119" s="7702"/>
    </row>
    <row r="120" spans="1:104" x14ac:dyDescent="0.2">
      <c r="A120" s="7699"/>
      <c r="B120" s="7699"/>
      <c r="C120" s="7702"/>
      <c r="D120" s="7702"/>
      <c r="E120" s="7702"/>
      <c r="F120" s="7702"/>
      <c r="G120" s="7702"/>
      <c r="H120" s="7702"/>
      <c r="I120" s="7702"/>
      <c r="J120" s="7702"/>
      <c r="K120" s="7702"/>
      <c r="L120" s="7702"/>
      <c r="M120" s="7702"/>
      <c r="N120" s="7702"/>
      <c r="O120" s="7702"/>
      <c r="P120" s="7702"/>
      <c r="Q120" s="7702"/>
      <c r="R120" s="7702"/>
      <c r="S120" s="7702"/>
      <c r="T120" s="7702"/>
      <c r="U120" s="7702"/>
      <c r="V120" s="7702"/>
      <c r="W120" s="7702"/>
      <c r="X120" s="7702"/>
      <c r="Y120" s="7702"/>
      <c r="Z120" s="7702"/>
      <c r="AA120" s="7702"/>
      <c r="AB120" s="7702"/>
      <c r="AC120" s="7702"/>
      <c r="AD120" s="7702"/>
      <c r="AE120" s="7702"/>
      <c r="AF120" s="7702"/>
      <c r="AG120" s="7702"/>
      <c r="AH120" s="7702"/>
      <c r="AI120" s="7702"/>
      <c r="AJ120" s="7702"/>
      <c r="AK120" s="7702"/>
      <c r="AL120" s="7702"/>
      <c r="AM120" s="7702"/>
      <c r="AN120" s="7702"/>
      <c r="AO120" s="7702"/>
      <c r="AP120" s="7702"/>
      <c r="AQ120" s="7702"/>
      <c r="AR120" s="7702"/>
      <c r="AS120" s="7702"/>
      <c r="AT120" s="7702"/>
      <c r="AU120" s="7702"/>
      <c r="AV120" s="7702"/>
      <c r="AW120" s="7702"/>
      <c r="AX120" s="7702"/>
      <c r="AY120" s="7702"/>
      <c r="AZ120" s="7702"/>
      <c r="BA120" s="7702"/>
      <c r="BB120" s="7702"/>
      <c r="BC120" s="7702"/>
      <c r="BD120" s="7702"/>
      <c r="BE120" s="7702"/>
      <c r="BF120" s="7702"/>
      <c r="BG120" s="7702"/>
      <c r="BH120" s="7702"/>
      <c r="BI120" s="7702"/>
      <c r="BJ120" s="7702"/>
      <c r="BK120" s="7702"/>
      <c r="BL120" s="7702"/>
      <c r="BM120" s="7702"/>
      <c r="BN120" s="7702"/>
      <c r="BO120" s="7702"/>
      <c r="BP120" s="7702"/>
      <c r="BQ120" s="7702"/>
      <c r="BR120" s="7702"/>
      <c r="BS120" s="8293"/>
      <c r="BT120" s="7705"/>
      <c r="BU120" s="7684" t="inlineStr">
        <is>
          <t>Fast SAR 1g</t>
        </is>
      </c>
      <c r="BV120" s="7693"/>
      <c r="BW120" s="7713" t="e">
        <f>((BV120-BV116)*100)/BV116</f>
        <v>#DIV/0!</v>
      </c>
      <c r="BX120" s="7715" t="e">
        <f>IF(ABS(BW120)&lt;3,"Válido","No Válido")</f>
        <v>#DIV/0!</v>
      </c>
      <c r="BY120" s="7726"/>
      <c r="BZ120" s="7726"/>
      <c r="CA120" s="7726">
        <f>BU108</f>
        <v>0</v>
      </c>
      <c r="CB120" s="7726" t="str">
        <f>CB105</f>
        <v>Head</v>
      </c>
      <c r="CC120" s="7734" t="inlineStr">
        <is>
          <t>1 gr.</t>
        </is>
      </c>
      <c r="CD120" s="7796"/>
      <c r="CE120" s="7795"/>
      <c r="CF120" s="7795"/>
      <c r="CG120" s="7795"/>
      <c r="CH120" s="7795"/>
      <c r="CI120" s="7795"/>
      <c r="CJ120" s="7795"/>
      <c r="CK120" s="7795"/>
      <c r="CL120" s="7786"/>
      <c r="CM120" s="7786"/>
      <c r="CN120" s="7786"/>
      <c r="CO120" s="7786"/>
      <c r="CP120" s="7786"/>
      <c r="CQ120" s="7786"/>
      <c r="CR120" s="7786"/>
      <c r="CS120" s="7786"/>
      <c r="CT120" s="7786"/>
      <c r="CU120" s="7786"/>
      <c r="CV120" s="7702"/>
      <c r="CW120" s="7702"/>
      <c r="CX120" s="7702"/>
      <c r="CY120" s="7702"/>
      <c r="CZ120" s="7702"/>
    </row>
    <row r="121" spans="1:104" ht="13.5" thickBot="1" x14ac:dyDescent="0.25">
      <c r="A121" s="7699"/>
      <c r="B121" s="7699"/>
      <c r="C121" s="7702"/>
      <c r="D121" s="7702"/>
      <c r="E121" s="7702"/>
      <c r="F121" s="7702"/>
      <c r="G121" s="7702"/>
      <c r="H121" s="7702"/>
      <c r="I121" s="7702"/>
      <c r="J121" s="7702"/>
      <c r="K121" s="7702"/>
      <c r="L121" s="7702"/>
      <c r="M121" s="7702"/>
      <c r="N121" s="7702"/>
      <c r="O121" s="7702"/>
      <c r="P121" s="7702"/>
      <c r="Q121" s="7702"/>
      <c r="R121" s="7702"/>
      <c r="S121" s="7702"/>
      <c r="T121" s="7702"/>
      <c r="U121" s="7702"/>
      <c r="V121" s="7702"/>
      <c r="W121" s="7702"/>
      <c r="X121" s="7702"/>
      <c r="Y121" s="7702"/>
      <c r="Z121" s="7702"/>
      <c r="AA121" s="7702"/>
      <c r="AB121" s="7702"/>
      <c r="AC121" s="7702"/>
      <c r="AD121" s="7702"/>
      <c r="AE121" s="7702"/>
      <c r="AF121" s="7702"/>
      <c r="AG121" s="7702"/>
      <c r="AH121" s="7702"/>
      <c r="AI121" s="7702"/>
      <c r="AJ121" s="7702"/>
      <c r="AK121" s="7702"/>
      <c r="AL121" s="7702"/>
      <c r="AM121" s="7702"/>
      <c r="AN121" s="7702"/>
      <c r="AO121" s="7702"/>
      <c r="AP121" s="7702"/>
      <c r="AQ121" s="7702"/>
      <c r="AR121" s="7702"/>
      <c r="AS121" s="7702"/>
      <c r="AT121" s="7702"/>
      <c r="AU121" s="7702"/>
      <c r="AV121" s="7702"/>
      <c r="AW121" s="7702"/>
      <c r="AX121" s="7702"/>
      <c r="AY121" s="7702"/>
      <c r="AZ121" s="7702"/>
      <c r="BA121" s="7702"/>
      <c r="BB121" s="7702"/>
      <c r="BC121" s="7702"/>
      <c r="BD121" s="7702"/>
      <c r="BE121" s="7702"/>
      <c r="BF121" s="7702"/>
      <c r="BG121" s="7702"/>
      <c r="BH121" s="7702"/>
      <c r="BI121" s="7702"/>
      <c r="BJ121" s="7702"/>
      <c r="BK121" s="7702"/>
      <c r="BL121" s="7702"/>
      <c r="BM121" s="7702"/>
      <c r="BN121" s="7702"/>
      <c r="BO121" s="7702"/>
      <c r="BP121" s="7702"/>
      <c r="BQ121" s="7702"/>
      <c r="BR121" s="7702"/>
      <c r="BS121" s="8293"/>
      <c r="BT121" s="7705"/>
      <c r="BU121" s="7718" t="inlineStr">
        <is>
          <t>Fast SAR 10g</t>
        </is>
      </c>
      <c r="BV121" s="7694"/>
      <c r="BW121" s="7714" t="e">
        <f>((BV121-BV117)*100)/BV117</f>
        <v>#DIV/0!</v>
      </c>
      <c r="BX121" s="7716" t="e">
        <f>IF(ABS(BW121)&lt;7,"Válido","No Válido")</f>
        <v>#DIV/0!</v>
      </c>
      <c r="BY121" s="7727"/>
      <c r="BZ121" s="7726"/>
      <c r="CA121" s="7732">
        <f>BU108</f>
        <v>0</v>
      </c>
      <c r="CB121" s="7730" t="str">
        <f>CB105</f>
        <v>Head</v>
      </c>
      <c r="CC121" s="7734" t="inlineStr">
        <is>
          <t>10 gr.</t>
        </is>
      </c>
      <c r="CD121" s="7796"/>
      <c r="CE121" s="7795"/>
      <c r="CF121" s="7795"/>
      <c r="CG121" s="7795"/>
      <c r="CH121" s="7795"/>
      <c r="CI121" s="7795"/>
      <c r="CJ121" s="7795"/>
      <c r="CK121" s="7795"/>
      <c r="CL121" s="7786"/>
      <c r="CM121" s="7786"/>
      <c r="CN121" s="7786"/>
      <c r="CO121" s="7786"/>
      <c r="CP121" s="7786"/>
      <c r="CQ121" s="7786"/>
      <c r="CR121" s="7786"/>
      <c r="CS121" s="7786"/>
      <c r="CT121" s="7786"/>
      <c r="CU121" s="7786"/>
      <c r="CV121" s="7702"/>
      <c r="CW121" s="7702"/>
      <c r="CX121" s="7702"/>
      <c r="CY121" s="7702"/>
      <c r="CZ121" s="7702"/>
    </row>
    <row r="122" spans="1:104" x14ac:dyDescent="0.2">
      <c r="A122" s="7699"/>
      <c r="B122" s="7699"/>
      <c r="C122" s="7702"/>
      <c r="D122" s="7702"/>
      <c r="E122" s="7702"/>
      <c r="F122" s="7702"/>
      <c r="G122" s="7702"/>
      <c r="H122" s="7702"/>
      <c r="I122" s="7702"/>
      <c r="J122" s="7702"/>
      <c r="K122" s="7702"/>
      <c r="L122" s="7702"/>
      <c r="M122" s="7702"/>
      <c r="N122" s="7702"/>
      <c r="O122" s="7702"/>
      <c r="P122" s="7702"/>
      <c r="Q122" s="7702"/>
      <c r="R122" s="7702"/>
      <c r="S122" s="7702"/>
      <c r="T122" s="7702"/>
      <c r="U122" s="7702"/>
      <c r="V122" s="7702"/>
      <c r="W122" s="7702"/>
      <c r="X122" s="7702"/>
      <c r="Y122" s="7702"/>
      <c r="Z122" s="7702"/>
      <c r="AA122" s="7702"/>
      <c r="AB122" s="7702"/>
      <c r="AC122" s="7702"/>
      <c r="AD122" s="7702"/>
      <c r="AE122" s="7702"/>
      <c r="AF122" s="7702"/>
      <c r="AG122" s="7702"/>
      <c r="AH122" s="7702"/>
      <c r="AI122" s="7702"/>
      <c r="AJ122" s="7702"/>
      <c r="AK122" s="7702"/>
      <c r="AL122" s="7702"/>
      <c r="AM122" s="7702"/>
      <c r="AN122" s="7702"/>
      <c r="AO122" s="7702"/>
      <c r="AP122" s="7702"/>
      <c r="AQ122" s="7702"/>
      <c r="AR122" s="7702"/>
      <c r="AS122" s="7702"/>
      <c r="AT122" s="7702"/>
      <c r="AU122" s="7702"/>
      <c r="AV122" s="7702"/>
      <c r="AW122" s="7702"/>
      <c r="AX122" s="7702"/>
      <c r="AY122" s="7702"/>
      <c r="AZ122" s="7702"/>
      <c r="BA122" s="7702"/>
      <c r="BB122" s="7702"/>
      <c r="BC122" s="7702"/>
      <c r="BD122" s="7702"/>
      <c r="BE122" s="7702"/>
      <c r="BF122" s="7702"/>
      <c r="BG122" s="7702"/>
      <c r="BH122" s="7702"/>
      <c r="BI122" s="7702"/>
      <c r="BJ122" s="7702"/>
      <c r="BK122" s="7702"/>
      <c r="BL122" s="7702"/>
      <c r="BM122" s="7702"/>
      <c r="BN122" s="7702"/>
      <c r="BO122" s="7702"/>
      <c r="BP122" s="7702"/>
      <c r="BQ122" s="7702"/>
      <c r="BR122" s="7702"/>
      <c r="BS122" s="8293"/>
      <c r="BT122" s="7735"/>
      <c r="BU122" s="7784"/>
      <c r="BV122" s="7784"/>
      <c r="BW122" s="7702"/>
      <c r="BX122" s="7702"/>
      <c r="BY122" s="7785"/>
      <c r="BZ122" s="7702"/>
      <c r="CA122" s="7998"/>
      <c r="CB122" s="7702"/>
      <c r="CC122" s="7708"/>
      <c r="CD122" s="7796"/>
      <c r="CE122" s="7795"/>
      <c r="CF122" s="7795"/>
      <c r="CG122" s="7795"/>
      <c r="CH122" s="7795"/>
      <c r="CI122" s="7795"/>
      <c r="CJ122" s="7795"/>
      <c r="CK122" s="7795"/>
      <c r="CL122" s="7786"/>
      <c r="CM122" s="7786"/>
      <c r="CN122" s="7786"/>
      <c r="CO122" s="7786"/>
      <c r="CP122" s="7786"/>
      <c r="CQ122" s="7786"/>
      <c r="CR122" s="7786"/>
      <c r="CS122" s="7786"/>
      <c r="CT122" s="7786"/>
      <c r="CU122" s="7786"/>
      <c r="CV122" s="7702"/>
      <c r="CW122" s="7702"/>
      <c r="CX122" s="7702"/>
      <c r="CY122" s="7702"/>
      <c r="CZ122" s="7702"/>
    </row>
    <row r="123" spans="1:104" x14ac:dyDescent="0.2">
      <c r="A123" s="7699"/>
      <c r="B123" s="7699"/>
      <c r="C123" s="7702"/>
      <c r="D123" s="7702"/>
      <c r="E123" s="7702"/>
      <c r="F123" s="7702"/>
      <c r="G123" s="7702"/>
      <c r="H123" s="7702"/>
      <c r="I123" s="7702"/>
      <c r="J123" s="7702"/>
      <c r="K123" s="7702"/>
      <c r="L123" s="7702"/>
      <c r="M123" s="7702"/>
      <c r="N123" s="7702"/>
      <c r="O123" s="7702"/>
      <c r="P123" s="7702"/>
      <c r="Q123" s="7702"/>
      <c r="R123" s="7702"/>
      <c r="S123" s="7702"/>
      <c r="T123" s="7702"/>
      <c r="U123" s="7702"/>
      <c r="V123" s="7702"/>
      <c r="W123" s="7702"/>
      <c r="X123" s="7702"/>
      <c r="Y123" s="7702"/>
      <c r="Z123" s="7702"/>
      <c r="AA123" s="7702"/>
      <c r="AB123" s="7702"/>
      <c r="AC123" s="7702"/>
      <c r="AD123" s="7702"/>
      <c r="AE123" s="7702"/>
      <c r="AF123" s="7702"/>
      <c r="AG123" s="7702"/>
      <c r="AH123" s="7702"/>
      <c r="AI123" s="7702"/>
      <c r="AJ123" s="7702"/>
      <c r="AK123" s="7702"/>
      <c r="AL123" s="7702"/>
      <c r="AM123" s="7702"/>
      <c r="AN123" s="7702"/>
      <c r="AO123" s="7702"/>
      <c r="AP123" s="7702"/>
      <c r="AQ123" s="7702"/>
      <c r="AR123" s="7702"/>
      <c r="AS123" s="7702"/>
      <c r="AT123" s="7702"/>
      <c r="AU123" s="7702"/>
      <c r="AV123" s="7702"/>
      <c r="AW123" s="7702"/>
      <c r="AX123" s="7702"/>
      <c r="AY123" s="7702"/>
      <c r="AZ123" s="7702"/>
      <c r="BA123" s="7702"/>
      <c r="BB123" s="7702"/>
      <c r="BC123" s="7702"/>
      <c r="BD123" s="7702"/>
      <c r="BE123" s="7702"/>
      <c r="BF123" s="7702"/>
      <c r="BG123" s="7702"/>
      <c r="BH123" s="7702"/>
      <c r="BI123" s="7702"/>
      <c r="BJ123" s="7702"/>
      <c r="BK123" s="7702"/>
      <c r="BL123" s="7702"/>
      <c r="BM123" s="7702"/>
      <c r="BN123" s="7702"/>
      <c r="BO123" s="7702"/>
      <c r="BP123" s="7702"/>
      <c r="BQ123" s="7702"/>
      <c r="BR123" s="7702"/>
      <c r="BS123" s="8293"/>
      <c r="BT123" s="7726"/>
      <c r="BU123" s="7727" t="inlineStr">
        <is>
          <t>Date</t>
        </is>
      </c>
      <c r="BV123" s="7727" t="inlineStr">
        <is>
          <t>Frequency
(MHz)</t>
        </is>
      </c>
      <c r="BW123" s="7726" t="str">
        <f>CA105</f>
        <v>Head/Body:</v>
      </c>
      <c r="BX123" s="7726" t="inlineStr">
        <is>
          <t>SAR over</t>
        </is>
      </c>
      <c r="BY123" s="7726" t="inlineStr">
        <is>
          <t>Fast SAR
(W/kg)</t>
        </is>
      </c>
      <c r="BZ123" s="7726" t="inlineStr">
        <is>
          <t>SAR
(W/kg)</t>
        </is>
      </c>
      <c r="CA123" s="7726" t="inlineStr">
        <is>
          <t>1 W Target
SAR (W/kg)</t>
        </is>
      </c>
      <c r="CB123" s="7726" t="inlineStr">
        <is>
          <t>1 W Norm.
SAR (W/kg)</t>
        </is>
      </c>
      <c r="CC123" s="7734" t="inlineStr">
        <is>
          <t>Drift (%)</t>
        </is>
      </c>
      <c r="CD123" s="7796"/>
      <c r="CE123" s="7795"/>
      <c r="CF123" s="7795"/>
      <c r="CG123" s="7795"/>
      <c r="CH123" s="7795"/>
      <c r="CI123" s="7795"/>
      <c r="CJ123" s="7795"/>
      <c r="CK123" s="7795"/>
      <c r="CL123" s="7786"/>
      <c r="CM123" s="7786"/>
      <c r="CN123" s="7786"/>
      <c r="CO123" s="7786"/>
      <c r="CP123" s="7786"/>
      <c r="CQ123" s="7786"/>
      <c r="CR123" s="7786"/>
      <c r="CS123" s="7786"/>
      <c r="CT123" s="7786"/>
      <c r="CU123" s="7786"/>
      <c r="CV123" s="7702"/>
      <c r="CW123" s="7702"/>
      <c r="CX123" s="7702"/>
      <c r="CY123" s="7702"/>
      <c r="CZ123" s="7702"/>
    </row>
    <row r="124" spans="1:104" x14ac:dyDescent="0.2">
      <c r="A124" s="7699"/>
      <c r="B124" s="7699"/>
      <c r="C124" s="7702"/>
      <c r="D124" s="7702"/>
      <c r="E124" s="7702"/>
      <c r="F124" s="7702"/>
      <c r="G124" s="7702"/>
      <c r="H124" s="7702"/>
      <c r="I124" s="7702"/>
      <c r="J124" s="7702"/>
      <c r="K124" s="7702"/>
      <c r="L124" s="7702"/>
      <c r="M124" s="7702"/>
      <c r="N124" s="7702"/>
      <c r="O124" s="7702"/>
      <c r="P124" s="7702"/>
      <c r="Q124" s="7702"/>
      <c r="R124" s="7702"/>
      <c r="S124" s="7702"/>
      <c r="T124" s="7702"/>
      <c r="U124" s="7702"/>
      <c r="V124" s="7702"/>
      <c r="W124" s="7702"/>
      <c r="X124" s="7702"/>
      <c r="Y124" s="7702"/>
      <c r="Z124" s="7702"/>
      <c r="AA124" s="7702"/>
      <c r="AB124" s="7702"/>
      <c r="AC124" s="7702"/>
      <c r="AD124" s="7702"/>
      <c r="AE124" s="7702"/>
      <c r="AF124" s="7702"/>
      <c r="AG124" s="7702"/>
      <c r="AH124" s="7702"/>
      <c r="AI124" s="7702"/>
      <c r="AJ124" s="7702"/>
      <c r="AK124" s="7702"/>
      <c r="AL124" s="7702"/>
      <c r="AM124" s="7702"/>
      <c r="AN124" s="7702"/>
      <c r="AO124" s="7702"/>
      <c r="AP124" s="7702"/>
      <c r="AQ124" s="7702"/>
      <c r="AR124" s="7702"/>
      <c r="AS124" s="7702"/>
      <c r="AT124" s="7702"/>
      <c r="AU124" s="7702"/>
      <c r="AV124" s="7702"/>
      <c r="AW124" s="7702"/>
      <c r="AX124" s="7702"/>
      <c r="AY124" s="7702"/>
      <c r="AZ124" s="7702"/>
      <c r="BA124" s="7702"/>
      <c r="BB124" s="7702"/>
      <c r="BC124" s="7702"/>
      <c r="BD124" s="7702"/>
      <c r="BE124" s="7702"/>
      <c r="BF124" s="7702"/>
      <c r="BG124" s="7702"/>
      <c r="BH124" s="7702"/>
      <c r="BI124" s="7702"/>
      <c r="BJ124" s="7702"/>
      <c r="BK124" s="7702"/>
      <c r="BL124" s="7702"/>
      <c r="BM124" s="7702"/>
      <c r="BN124" s="7702"/>
      <c r="BO124" s="7702"/>
      <c r="BP124" s="7702"/>
      <c r="BQ124" s="7702"/>
      <c r="BR124" s="7702"/>
      <c r="BS124" s="8293"/>
      <c r="BT124" s="7735"/>
      <c r="BU124" s="7757">
        <f>CB99</f>
        <v>0</v>
      </c>
      <c r="BV124" s="7732">
        <f>BU108</f>
        <v>0</v>
      </c>
      <c r="BW124" s="7732" t="str">
        <f>CB105</f>
        <v>Head</v>
      </c>
      <c r="BX124" s="7732" t="inlineStr">
        <is>
          <t>1 gr.</t>
        </is>
      </c>
      <c r="BY124" s="7732">
        <f>BV120</f>
        <v>0</v>
      </c>
      <c r="BZ124" s="7728">
        <f>BV116</f>
        <v>0</v>
      </c>
      <c r="CA124" s="7732">
        <f t="shared" ref="CA124:CA125" si="36">BX116</f>
        <v>10.9</v>
      </c>
      <c r="CB124" s="7730">
        <f t="shared" ref="CB124:CB125" si="37">BY116</f>
        <v>0</v>
      </c>
      <c r="CC124" s="7734">
        <f t="shared" ref="CC124:CC125" si="38">BZ116</f>
        <v>-100</v>
      </c>
      <c r="CD124" s="7796"/>
      <c r="CE124" s="7795"/>
      <c r="CF124" s="7795"/>
      <c r="CG124" s="7795"/>
      <c r="CH124" s="7795"/>
      <c r="CI124" s="7795"/>
      <c r="CJ124" s="7795"/>
      <c r="CK124" s="7795"/>
      <c r="CL124" s="7786"/>
      <c r="CM124" s="7786"/>
      <c r="CN124" s="7786"/>
      <c r="CO124" s="7786"/>
      <c r="CP124" s="7786"/>
      <c r="CQ124" s="7786"/>
      <c r="CR124" s="7786"/>
      <c r="CS124" s="7786"/>
      <c r="CT124" s="7786"/>
      <c r="CU124" s="7786"/>
      <c r="CV124" s="7702"/>
      <c r="CW124" s="7702"/>
      <c r="CX124" s="7702"/>
      <c r="CY124" s="7702"/>
      <c r="CZ124" s="7702"/>
    </row>
    <row r="125" spans="1:104" x14ac:dyDescent="0.2">
      <c r="A125" s="7699"/>
      <c r="B125" s="7699"/>
      <c r="C125" s="7702"/>
      <c r="D125" s="7702"/>
      <c r="E125" s="7702"/>
      <c r="F125" s="7702"/>
      <c r="G125" s="7702"/>
      <c r="H125" s="7702"/>
      <c r="I125" s="7702"/>
      <c r="J125" s="7702"/>
      <c r="K125" s="7702"/>
      <c r="L125" s="7702"/>
      <c r="M125" s="7702"/>
      <c r="N125" s="7702"/>
      <c r="O125" s="7702"/>
      <c r="P125" s="7702"/>
      <c r="Q125" s="7702"/>
      <c r="R125" s="7702"/>
      <c r="S125" s="7702"/>
      <c r="T125" s="7702"/>
      <c r="U125" s="7702"/>
      <c r="V125" s="7702"/>
      <c r="W125" s="7702"/>
      <c r="X125" s="7702"/>
      <c r="Y125" s="7702"/>
      <c r="Z125" s="7702"/>
      <c r="AA125" s="7702"/>
      <c r="AB125" s="7702"/>
      <c r="AC125" s="7702"/>
      <c r="AD125" s="7702"/>
      <c r="AE125" s="7702"/>
      <c r="AF125" s="7702"/>
      <c r="AG125" s="7702"/>
      <c r="AH125" s="7702"/>
      <c r="AI125" s="7702"/>
      <c r="AJ125" s="7702"/>
      <c r="AK125" s="7702"/>
      <c r="AL125" s="7702"/>
      <c r="AM125" s="7702"/>
      <c r="AN125" s="7702"/>
      <c r="AO125" s="7702"/>
      <c r="AP125" s="7702"/>
      <c r="AQ125" s="7702"/>
      <c r="AR125" s="7702"/>
      <c r="AS125" s="7702"/>
      <c r="AT125" s="7702"/>
      <c r="AU125" s="7702"/>
      <c r="AV125" s="7702"/>
      <c r="AW125" s="7702"/>
      <c r="AX125" s="7702"/>
      <c r="AY125" s="7702"/>
      <c r="AZ125" s="7702"/>
      <c r="BA125" s="7702"/>
      <c r="BB125" s="7702"/>
      <c r="BC125" s="7702"/>
      <c r="BD125" s="7702"/>
      <c r="BE125" s="7702"/>
      <c r="BF125" s="7702"/>
      <c r="BG125" s="7702"/>
      <c r="BH125" s="7702"/>
      <c r="BI125" s="7702"/>
      <c r="BJ125" s="7702"/>
      <c r="BK125" s="7702"/>
      <c r="BL125" s="7702"/>
      <c r="BM125" s="7702"/>
      <c r="BN125" s="7702"/>
      <c r="BO125" s="7702"/>
      <c r="BP125" s="7702"/>
      <c r="BQ125" s="7702"/>
      <c r="BR125" s="7702"/>
      <c r="BS125" s="8293"/>
      <c r="BT125" s="7736"/>
      <c r="BU125" s="7757">
        <f>CB99</f>
        <v>0</v>
      </c>
      <c r="BV125" s="7730">
        <f>BU108</f>
        <v>0</v>
      </c>
      <c r="BW125" s="7731" t="str">
        <f>CB105</f>
        <v>Head</v>
      </c>
      <c r="BX125" s="7731" t="inlineStr">
        <is>
          <t>10 gr.</t>
        </is>
      </c>
      <c r="BY125" s="7730">
        <f>BV121</f>
        <v>0</v>
      </c>
      <c r="BZ125" s="7728">
        <f>BV117</f>
        <v>0</v>
      </c>
      <c r="CA125" s="7728">
        <f t="shared" si="36"/>
        <v>7.01</v>
      </c>
      <c r="CB125" s="7728">
        <f t="shared" si="37"/>
        <v>0</v>
      </c>
      <c r="CC125" s="7734">
        <f t="shared" si="38"/>
        <v>-100</v>
      </c>
      <c r="CD125" s="7796"/>
      <c r="CE125" s="7795"/>
      <c r="CF125" s="7795"/>
      <c r="CG125" s="7795"/>
      <c r="CH125" s="7795"/>
      <c r="CI125" s="7795"/>
      <c r="CJ125" s="7795"/>
      <c r="CK125" s="7795"/>
      <c r="CL125" s="7786"/>
      <c r="CM125" s="7786"/>
      <c r="CN125" s="7786"/>
      <c r="CO125" s="7786"/>
      <c r="CP125" s="7786"/>
      <c r="CQ125" s="7786"/>
      <c r="CR125" s="7786"/>
      <c r="CS125" s="7786"/>
      <c r="CT125" s="7786"/>
      <c r="CU125" s="7786"/>
      <c r="CV125" s="7702"/>
      <c r="CW125" s="7702"/>
      <c r="CX125" s="7702"/>
      <c r="CY125" s="7702"/>
      <c r="CZ125" s="7702"/>
    </row>
    <row r="126" spans="1:104" ht="13.5" thickBot="1" x14ac:dyDescent="0.25">
      <c r="A126" s="7699"/>
      <c r="B126" s="7699"/>
      <c r="C126" s="7702"/>
      <c r="D126" s="7702"/>
      <c r="E126" s="7702"/>
      <c r="F126" s="7702"/>
      <c r="G126" s="7702"/>
      <c r="H126" s="7702"/>
      <c r="I126" s="7702"/>
      <c r="J126" s="7702"/>
      <c r="K126" s="7702"/>
      <c r="L126" s="7702"/>
      <c r="M126" s="7702"/>
      <c r="N126" s="7702"/>
      <c r="O126" s="7702"/>
      <c r="P126" s="7702"/>
      <c r="Q126" s="7702"/>
      <c r="R126" s="7702"/>
      <c r="S126" s="7702"/>
      <c r="T126" s="7702"/>
      <c r="U126" s="7702"/>
      <c r="V126" s="7702"/>
      <c r="W126" s="7702"/>
      <c r="X126" s="7702"/>
      <c r="Y126" s="7702"/>
      <c r="Z126" s="7702"/>
      <c r="AA126" s="7702"/>
      <c r="AB126" s="7702"/>
      <c r="AC126" s="7702"/>
      <c r="AD126" s="7702"/>
      <c r="AE126" s="7702"/>
      <c r="AF126" s="7702"/>
      <c r="AG126" s="7702"/>
      <c r="AH126" s="7702"/>
      <c r="AI126" s="7702"/>
      <c r="AJ126" s="7702"/>
      <c r="AK126" s="7702"/>
      <c r="AL126" s="7702"/>
      <c r="AM126" s="7702"/>
      <c r="AN126" s="7702"/>
      <c r="AO126" s="7702"/>
      <c r="AP126" s="7702"/>
      <c r="AQ126" s="7702"/>
      <c r="AR126" s="7702"/>
      <c r="AS126" s="7702"/>
      <c r="AT126" s="7702"/>
      <c r="AU126" s="7702"/>
      <c r="AV126" s="7702"/>
      <c r="AW126" s="7702"/>
      <c r="AX126" s="7702"/>
      <c r="AY126" s="7702"/>
      <c r="AZ126" s="7702"/>
      <c r="BA126" s="7702"/>
      <c r="BB126" s="7702"/>
      <c r="BC126" s="7702"/>
      <c r="BD126" s="7702"/>
      <c r="BE126" s="7702"/>
      <c r="BF126" s="7702"/>
      <c r="BG126" s="7702"/>
      <c r="BH126" s="7702"/>
      <c r="BI126" s="7702"/>
      <c r="BJ126" s="7702"/>
      <c r="BK126" s="7702"/>
      <c r="BL126" s="7702"/>
      <c r="BM126" s="7702"/>
      <c r="BN126" s="7702"/>
      <c r="BO126" s="7702"/>
      <c r="BP126" s="7702"/>
      <c r="BQ126" s="7702"/>
      <c r="BR126" s="7702"/>
      <c r="BS126" s="8294"/>
      <c r="BT126" s="7737"/>
      <c r="BU126" s="7787"/>
      <c r="BV126" s="7788"/>
      <c r="BW126" s="7789"/>
      <c r="BX126" s="7790"/>
      <c r="BY126" s="7791"/>
      <c r="BZ126" s="7789"/>
      <c r="CA126" s="7790"/>
      <c r="CB126" s="7792"/>
      <c r="CC126" s="7793"/>
      <c r="CD126" s="7796"/>
      <c r="CE126" s="7795"/>
      <c r="CF126" s="7795"/>
      <c r="CG126" s="7795"/>
      <c r="CH126" s="7795"/>
      <c r="CI126" s="7795"/>
      <c r="CJ126" s="7795"/>
      <c r="CK126" s="7795"/>
      <c r="CL126" s="7786"/>
      <c r="CM126" s="7786"/>
      <c r="CN126" s="7786"/>
      <c r="CO126" s="7786"/>
      <c r="CP126" s="7786"/>
      <c r="CQ126" s="7786"/>
      <c r="CR126" s="7786"/>
      <c r="CS126" s="7786"/>
      <c r="CT126" s="7786"/>
      <c r="CU126" s="7786"/>
      <c r="CV126" s="7702"/>
      <c r="CW126" s="7702"/>
      <c r="CX126" s="7702"/>
      <c r="CY126" s="7702"/>
      <c r="CZ126" s="7702"/>
    </row>
    <row r="127" spans="1:104" x14ac:dyDescent="0.2">
      <c r="A127" s="7699"/>
      <c r="B127" s="7699"/>
      <c r="C127" s="7702"/>
      <c r="D127" s="7702"/>
      <c r="E127" s="7702"/>
      <c r="F127" s="7702"/>
      <c r="G127" s="7702"/>
      <c r="H127" s="7702"/>
      <c r="I127" s="7702"/>
      <c r="J127" s="7702"/>
      <c r="K127" s="7702"/>
      <c r="L127" s="7702"/>
      <c r="M127" s="7702"/>
      <c r="N127" s="7702"/>
      <c r="O127" s="7702"/>
      <c r="P127" s="7702"/>
      <c r="Q127" s="7702"/>
      <c r="R127" s="7702"/>
      <c r="S127" s="7702"/>
      <c r="T127" s="7702"/>
      <c r="U127" s="7702"/>
      <c r="V127" s="7702"/>
      <c r="W127" s="7702"/>
      <c r="X127" s="7702"/>
      <c r="Y127" s="7702"/>
      <c r="Z127" s="7702"/>
      <c r="AA127" s="7702"/>
      <c r="AB127" s="7702"/>
      <c r="AC127" s="7702"/>
      <c r="AD127" s="7702"/>
      <c r="AE127" s="7702"/>
      <c r="AF127" s="7702"/>
      <c r="AG127" s="7702"/>
      <c r="AH127" s="7702"/>
      <c r="AI127" s="7702"/>
      <c r="AJ127" s="7702"/>
      <c r="AK127" s="7702"/>
      <c r="AL127" s="7702"/>
      <c r="AM127" s="7702"/>
      <c r="AN127" s="7702"/>
      <c r="AO127" s="7702"/>
      <c r="AP127" s="7702"/>
      <c r="AQ127" s="7702"/>
      <c r="AR127" s="7702"/>
      <c r="AS127" s="7702"/>
      <c r="AT127" s="7702"/>
      <c r="AU127" s="7702"/>
      <c r="AV127" s="7702"/>
      <c r="AW127" s="7702"/>
      <c r="AX127" s="7702"/>
      <c r="AY127" s="7702"/>
      <c r="AZ127" s="7702"/>
      <c r="BA127" s="7702"/>
      <c r="BB127" s="7702"/>
      <c r="BC127" s="7702"/>
      <c r="BD127" s="7702"/>
      <c r="BE127" s="7702"/>
      <c r="BF127" s="7702"/>
      <c r="BG127" s="7702"/>
      <c r="BH127" s="7702"/>
      <c r="BI127" s="7702"/>
      <c r="BJ127" s="7702"/>
      <c r="BK127" s="7702"/>
      <c r="BL127" s="7702"/>
      <c r="BM127" s="7702"/>
      <c r="BN127" s="7702"/>
      <c r="BO127" s="7702"/>
      <c r="BP127" s="7702"/>
      <c r="BQ127" s="7702"/>
      <c r="BR127" s="7702"/>
      <c r="BS127" s="7702"/>
      <c r="BT127" s="7702"/>
      <c r="BU127" s="7702"/>
      <c r="BV127" s="7702"/>
      <c r="BW127" s="7702"/>
      <c r="BX127" s="7702"/>
      <c r="BY127" s="7702"/>
      <c r="BZ127" s="7702"/>
      <c r="CA127" s="7998"/>
      <c r="CB127" s="7702"/>
      <c r="CC127" s="7702"/>
      <c r="CD127" s="7795"/>
      <c r="CE127" s="7795"/>
      <c r="CF127" s="7795"/>
      <c r="CG127" s="7795"/>
      <c r="CH127" s="7795"/>
      <c r="CI127" s="7795"/>
      <c r="CJ127" s="7795"/>
      <c r="CK127" s="7795"/>
      <c r="CL127" s="7786"/>
      <c r="CM127" s="7786"/>
      <c r="CN127" s="7786"/>
      <c r="CO127" s="7786"/>
      <c r="CP127" s="7786"/>
      <c r="CQ127" s="7786"/>
      <c r="CR127" s="7786"/>
      <c r="CS127" s="7786"/>
      <c r="CT127" s="7786"/>
      <c r="CU127" s="7786"/>
      <c r="CV127" s="7702"/>
      <c r="CW127" s="7702"/>
      <c r="CX127" s="7702"/>
      <c r="CY127" s="7702"/>
      <c r="CZ127" s="7702"/>
    </row>
    <row r="128" spans="1:104" ht="13.5" thickBot="1" x14ac:dyDescent="0.25">
      <c r="A128" s="7699"/>
      <c r="B128" s="7699"/>
      <c r="C128" s="7702"/>
      <c r="D128" s="7702"/>
      <c r="E128" s="7702"/>
      <c r="F128" s="7702"/>
      <c r="G128" s="7702"/>
      <c r="H128" s="7702"/>
      <c r="I128" s="7702"/>
      <c r="J128" s="7702"/>
      <c r="K128" s="7702"/>
      <c r="L128" s="7702"/>
      <c r="M128" s="7702"/>
      <c r="N128" s="7702"/>
      <c r="O128" s="7702"/>
      <c r="P128" s="7702"/>
      <c r="Q128" s="7702"/>
      <c r="R128" s="7702"/>
      <c r="S128" s="7702"/>
      <c r="T128" s="7702"/>
      <c r="U128" s="7702"/>
      <c r="V128" s="7702"/>
      <c r="W128" s="7702"/>
      <c r="X128" s="7702"/>
      <c r="Y128" s="7702"/>
      <c r="Z128" s="7702"/>
      <c r="AA128" s="7702"/>
      <c r="AB128" s="7702"/>
      <c r="AC128" s="7702"/>
      <c r="AD128" s="7702"/>
      <c r="AE128" s="7702"/>
      <c r="AF128" s="7702"/>
      <c r="AG128" s="7702"/>
      <c r="AH128" s="7702"/>
      <c r="AI128" s="7702"/>
      <c r="AJ128" s="7702"/>
      <c r="AK128" s="7702"/>
      <c r="AL128" s="7702"/>
      <c r="AM128" s="7702"/>
      <c r="AN128" s="7702"/>
      <c r="AO128" s="7702"/>
      <c r="AP128" s="7702"/>
      <c r="AQ128" s="7702"/>
      <c r="AR128" s="7702"/>
      <c r="AS128" s="7702"/>
      <c r="AT128" s="7702"/>
      <c r="AU128" s="7702"/>
      <c r="AV128" s="7702"/>
      <c r="AW128" s="7702"/>
      <c r="AX128" s="7702"/>
      <c r="AY128" s="7702"/>
      <c r="AZ128" s="7702"/>
      <c r="BA128" s="7702"/>
      <c r="BB128" s="7702"/>
      <c r="BC128" s="7702"/>
      <c r="BD128" s="7702"/>
      <c r="BE128" s="7702"/>
      <c r="BF128" s="7702"/>
      <c r="BG128" s="7702"/>
      <c r="BH128" s="7702"/>
      <c r="BI128" s="7702"/>
      <c r="BJ128" s="7702"/>
      <c r="BK128" s="7702"/>
      <c r="BL128" s="7702"/>
      <c r="BM128" s="7702"/>
      <c r="BN128" s="7702"/>
      <c r="BO128" s="7702"/>
      <c r="BP128" s="7702"/>
      <c r="BQ128" s="7702"/>
      <c r="BR128" s="7702"/>
      <c r="BS128" s="7702"/>
      <c r="BT128" s="7702"/>
      <c r="BU128" s="7702"/>
      <c r="BV128" s="7702"/>
      <c r="BW128" s="7702"/>
      <c r="BX128" s="7702"/>
      <c r="BY128" s="7702"/>
      <c r="BZ128" s="7702"/>
      <c r="CA128" s="7998"/>
      <c r="CB128" s="7702"/>
      <c r="CC128" s="7702"/>
      <c r="CD128" s="7795"/>
      <c r="CE128" s="7795"/>
      <c r="CF128" s="7795"/>
      <c r="CG128" s="7795"/>
      <c r="CH128" s="7795"/>
      <c r="CI128" s="7795"/>
      <c r="CJ128" s="7795"/>
      <c r="CK128" s="7795"/>
      <c r="CL128" s="7786"/>
      <c r="CM128" s="7786"/>
      <c r="CN128" s="7786"/>
      <c r="CO128" s="7786"/>
      <c r="CP128" s="7786"/>
      <c r="CQ128" s="7786"/>
      <c r="CR128" s="7786"/>
      <c r="CS128" s="7786"/>
      <c r="CT128" s="7786"/>
      <c r="CU128" s="7786"/>
      <c r="CV128" s="7702"/>
      <c r="CW128" s="7702"/>
      <c r="CX128" s="7702"/>
      <c r="CY128" s="7702"/>
      <c r="CZ128" s="7702"/>
    </row>
    <row r="129" spans="1:104" ht="13.5" customHeight="1" thickBot="1" x14ac:dyDescent="0.25">
      <c r="A129" s="7699"/>
      <c r="B129" s="7699"/>
      <c r="C129" s="7702"/>
      <c r="D129" s="7702"/>
      <c r="E129" s="7702"/>
      <c r="F129" s="7702"/>
      <c r="G129" s="7702"/>
      <c r="H129" s="7702"/>
      <c r="I129" s="7702"/>
      <c r="J129" s="7702"/>
      <c r="K129" s="7702"/>
      <c r="L129" s="7702"/>
      <c r="M129" s="7702"/>
      <c r="N129" s="7702"/>
      <c r="O129" s="7702"/>
      <c r="P129" s="7702"/>
      <c r="Q129" s="7702"/>
      <c r="R129" s="7702"/>
      <c r="S129" s="7702"/>
      <c r="T129" s="7702"/>
      <c r="U129" s="7702"/>
      <c r="V129" s="7702"/>
      <c r="W129" s="7702"/>
      <c r="X129" s="7702"/>
      <c r="Y129" s="7702"/>
      <c r="Z129" s="7702"/>
      <c r="AA129" s="7702"/>
      <c r="AB129" s="7702"/>
      <c r="AC129" s="7702"/>
      <c r="AD129" s="7702"/>
      <c r="AE129" s="7702"/>
      <c r="AF129" s="7702"/>
      <c r="AG129" s="7702"/>
      <c r="AH129" s="7702"/>
      <c r="AI129" s="7702"/>
      <c r="AJ129" s="7702"/>
      <c r="AK129" s="7702"/>
      <c r="AL129" s="7702"/>
      <c r="AM129" s="7702"/>
      <c r="AN129" s="7702"/>
      <c r="AO129" s="7702"/>
      <c r="AP129" s="7702"/>
      <c r="AQ129" s="7702"/>
      <c r="AR129" s="7702"/>
      <c r="AS129" s="7702"/>
      <c r="AT129" s="7702"/>
      <c r="AU129" s="7702"/>
      <c r="AV129" s="7702"/>
      <c r="AW129" s="7702"/>
      <c r="AX129" s="7702"/>
      <c r="AY129" s="7702"/>
      <c r="AZ129" s="7702"/>
      <c r="BA129" s="7702"/>
      <c r="BB129" s="7702"/>
      <c r="BC129" s="7702"/>
      <c r="BD129" s="7702"/>
      <c r="BE129" s="7702"/>
      <c r="BF129" s="7702"/>
      <c r="BG129" s="7702"/>
      <c r="BH129" s="7702"/>
      <c r="BI129" s="7702"/>
      <c r="BJ129" s="7702"/>
      <c r="BK129" s="7702"/>
      <c r="BL129" s="7702"/>
      <c r="BM129" s="7702"/>
      <c r="BN129" s="7702"/>
      <c r="BO129" s="7702"/>
      <c r="BP129" s="7702"/>
      <c r="BQ129" s="7702"/>
      <c r="BR129" s="7702"/>
      <c r="BS129" s="8292" t="str">
        <f>CONCATENATE(BU139," MHz")</f>
        <v xml:space="preserve"> MHz</v>
      </c>
      <c r="BT129" s="7710"/>
      <c r="BU129" s="7706"/>
      <c r="BV129" s="7706"/>
      <c r="BW129" s="7706"/>
      <c r="BX129" s="7706"/>
      <c r="BY129" s="7706"/>
      <c r="BZ129" s="7706"/>
      <c r="CA129" s="7996"/>
      <c r="CB129" s="7706"/>
      <c r="CC129" s="7707"/>
      <c r="CD129" s="7812">
        <f>IF(CB136="Head",LOOKUP(CD131,$CI$42:$CI$85,$CG$42:$CG$85),IF(CB136="Body",LOOKUP(CD131,$CI$42:$CI$81,$CH$42:$CH$85),""))</f>
        <v>10.9</v>
      </c>
      <c r="CE129" s="7795"/>
      <c r="CF129" s="7795"/>
      <c r="CG129" s="7795"/>
      <c r="CH129" s="7795"/>
      <c r="CI129" s="7795"/>
      <c r="CJ129" s="7795"/>
      <c r="CK129" s="7795"/>
      <c r="CL129" s="7786"/>
      <c r="CM129" s="7786"/>
      <c r="CN129" s="7786"/>
      <c r="CO129" s="7786"/>
      <c r="CP129" s="7786"/>
      <c r="CQ129" s="7786"/>
      <c r="CR129" s="7786"/>
      <c r="CS129" s="7786"/>
      <c r="CT129" s="7786"/>
      <c r="CU129" s="7786"/>
      <c r="CV129" s="7702"/>
      <c r="CW129" s="7702"/>
      <c r="CX129" s="7702"/>
      <c r="CY129" s="7702"/>
      <c r="CZ129" s="7702"/>
    </row>
    <row r="130" spans="1:104" ht="13.5" thickBot="1" x14ac:dyDescent="0.25">
      <c r="A130" s="7699"/>
      <c r="B130" s="7699"/>
      <c r="C130" s="7702"/>
      <c r="D130" s="7702"/>
      <c r="E130" s="7702"/>
      <c r="F130" s="7702"/>
      <c r="G130" s="7702"/>
      <c r="H130" s="7702"/>
      <c r="I130" s="7702"/>
      <c r="J130" s="7702"/>
      <c r="K130" s="7702"/>
      <c r="L130" s="7702"/>
      <c r="M130" s="7702"/>
      <c r="N130" s="7702"/>
      <c r="O130" s="7702"/>
      <c r="P130" s="7702"/>
      <c r="Q130" s="7702"/>
      <c r="R130" s="7702"/>
      <c r="S130" s="7702"/>
      <c r="T130" s="7702"/>
      <c r="U130" s="7702"/>
      <c r="V130" s="7702"/>
      <c r="W130" s="7702"/>
      <c r="X130" s="7702"/>
      <c r="Y130" s="7702"/>
      <c r="Z130" s="7702"/>
      <c r="AA130" s="7702"/>
      <c r="AB130" s="7702"/>
      <c r="AC130" s="7702"/>
      <c r="AD130" s="7702"/>
      <c r="AE130" s="7702"/>
      <c r="AF130" s="7702"/>
      <c r="AG130" s="7702"/>
      <c r="AH130" s="7702"/>
      <c r="AI130" s="7702"/>
      <c r="AJ130" s="7702"/>
      <c r="AK130" s="7702"/>
      <c r="AL130" s="7702"/>
      <c r="AM130" s="7702"/>
      <c r="AN130" s="7702"/>
      <c r="AO130" s="7702"/>
      <c r="AP130" s="7702"/>
      <c r="AQ130" s="7702"/>
      <c r="AR130" s="7702"/>
      <c r="AS130" s="7702"/>
      <c r="AT130" s="7702"/>
      <c r="AU130" s="7702"/>
      <c r="AV130" s="7702"/>
      <c r="AW130" s="7702"/>
      <c r="AX130" s="7702"/>
      <c r="AY130" s="7702"/>
      <c r="AZ130" s="7702"/>
      <c r="BA130" s="7702"/>
      <c r="BB130" s="7702"/>
      <c r="BC130" s="7702"/>
      <c r="BD130" s="7702"/>
      <c r="BE130" s="7702"/>
      <c r="BF130" s="7702"/>
      <c r="BG130" s="7702"/>
      <c r="BH130" s="7702"/>
      <c r="BI130" s="7702"/>
      <c r="BJ130" s="7702"/>
      <c r="BK130" s="7702"/>
      <c r="BL130" s="7702"/>
      <c r="BM130" s="7702"/>
      <c r="BN130" s="7702"/>
      <c r="BO130" s="7702"/>
      <c r="BP130" s="7702"/>
      <c r="BQ130" s="7702"/>
      <c r="BR130" s="7702"/>
      <c r="BS130" s="8293"/>
      <c r="BT130" s="7705"/>
      <c r="BU130" s="7678" t="inlineStr">
        <is>
          <t>Calentamiento:</t>
        </is>
      </c>
      <c r="BV130" s="7717"/>
      <c r="BW130" s="7702"/>
      <c r="BX130" s="7679" t="inlineStr">
        <is>
          <t>Temperatura:</t>
        </is>
      </c>
      <c r="BY130" s="7721" t="e">
        <f>AVERAGE(BW133:BW134)</f>
        <v>#DIV/0!</v>
      </c>
      <c r="BZ130" s="7702"/>
      <c r="CA130" s="7997" t="inlineStr">
        <is>
          <t>Fecha (yyyy-mm-dd hh:mm:ss):</t>
        </is>
      </c>
      <c r="CB130" s="7815"/>
      <c r="CC130" s="7708"/>
      <c r="CD130" s="7813">
        <f>IF(CB136="Head",INDEX($CG$42:$CG$85,MATCH(CD129,$CG$42:$CG$85,0)+1),IF(CB136="Body",INDEX($CH$42:$CH$85,MATCH(CD129,$CH$42:$CH$85,0)+1)))</f>
        <v>7.01</v>
      </c>
      <c r="CE130" s="7795"/>
      <c r="CF130" s="7795"/>
      <c r="CG130" s="7795"/>
      <c r="CH130" s="7795"/>
      <c r="CI130" s="7795"/>
      <c r="CJ130" s="7795"/>
      <c r="CK130" s="7795"/>
      <c r="CL130" s="7786"/>
      <c r="CM130" s="7786"/>
      <c r="CN130" s="7786"/>
      <c r="CO130" s="7786"/>
      <c r="CP130" s="7786"/>
      <c r="CQ130" s="7786"/>
      <c r="CR130" s="7786"/>
      <c r="CS130" s="7786"/>
      <c r="CT130" s="7786"/>
      <c r="CU130" s="7786"/>
      <c r="CV130" s="7702"/>
      <c r="CW130" s="7702"/>
      <c r="CX130" s="7702"/>
      <c r="CY130" s="7702"/>
      <c r="CZ130" s="7702"/>
    </row>
    <row r="131" spans="1:104" ht="13.5" thickBot="1" x14ac:dyDescent="0.25">
      <c r="A131" s="7699"/>
      <c r="B131" s="7699"/>
      <c r="C131" s="7702"/>
      <c r="D131" s="7702"/>
      <c r="E131" s="7702"/>
      <c r="F131" s="7702"/>
      <c r="G131" s="7702"/>
      <c r="H131" s="7702"/>
      <c r="I131" s="7702"/>
      <c r="J131" s="7702"/>
      <c r="K131" s="7702"/>
      <c r="L131" s="7702"/>
      <c r="M131" s="7702"/>
      <c r="N131" s="7702"/>
      <c r="O131" s="7702"/>
      <c r="P131" s="7702"/>
      <c r="Q131" s="7702"/>
      <c r="R131" s="7702"/>
      <c r="S131" s="7702"/>
      <c r="T131" s="7702"/>
      <c r="U131" s="7702"/>
      <c r="V131" s="7702"/>
      <c r="W131" s="7702"/>
      <c r="X131" s="7702"/>
      <c r="Y131" s="7702"/>
      <c r="Z131" s="7702"/>
      <c r="AA131" s="7702"/>
      <c r="AB131" s="7702"/>
      <c r="AC131" s="7702"/>
      <c r="AD131" s="7702"/>
      <c r="AE131" s="7702"/>
      <c r="AF131" s="7702"/>
      <c r="AG131" s="7702"/>
      <c r="AH131" s="7702"/>
      <c r="AI131" s="7702"/>
      <c r="AJ131" s="7702"/>
      <c r="AK131" s="7702"/>
      <c r="AL131" s="7702"/>
      <c r="AM131" s="7702"/>
      <c r="AN131" s="7702"/>
      <c r="AO131" s="7702"/>
      <c r="AP131" s="7702"/>
      <c r="AQ131" s="7702"/>
      <c r="AR131" s="7702"/>
      <c r="AS131" s="7702"/>
      <c r="AT131" s="7702"/>
      <c r="AU131" s="7702"/>
      <c r="AV131" s="7702"/>
      <c r="AW131" s="7702"/>
      <c r="AX131" s="7702"/>
      <c r="AY131" s="7702"/>
      <c r="AZ131" s="7702"/>
      <c r="BA131" s="7702"/>
      <c r="BB131" s="7702"/>
      <c r="BC131" s="7702"/>
      <c r="BD131" s="7702"/>
      <c r="BE131" s="7702"/>
      <c r="BF131" s="7702"/>
      <c r="BG131" s="7702"/>
      <c r="BH131" s="7702"/>
      <c r="BI131" s="7702"/>
      <c r="BJ131" s="7702"/>
      <c r="BK131" s="7702"/>
      <c r="BL131" s="7702"/>
      <c r="BM131" s="7702"/>
      <c r="BN131" s="7702"/>
      <c r="BO131" s="7702"/>
      <c r="BP131" s="7702"/>
      <c r="BQ131" s="7702"/>
      <c r="BR131" s="7702"/>
      <c r="BS131" s="8293"/>
      <c r="BT131" s="7705"/>
      <c r="BU131" s="7702"/>
      <c r="BV131" s="7702"/>
      <c r="BW131" s="7702"/>
      <c r="BX131" s="7702"/>
      <c r="BY131" s="7702"/>
      <c r="BZ131" s="7702"/>
      <c r="CA131" s="7998"/>
      <c r="CB131" s="7702"/>
      <c r="CC131" s="7708"/>
      <c r="CD131" s="7814">
        <f>MATCH(CB132,$CF$15:$CF$36,0)</f>
        <v>3</v>
      </c>
      <c r="CE131" s="7795"/>
      <c r="CF131" s="7795"/>
      <c r="CG131" s="7795"/>
      <c r="CH131" s="7795"/>
      <c r="CI131" s="7795"/>
      <c r="CJ131" s="7795"/>
      <c r="CK131" s="7795"/>
      <c r="CL131" s="7786"/>
      <c r="CM131" s="7786"/>
      <c r="CN131" s="7786"/>
      <c r="CO131" s="7786"/>
      <c r="CP131" s="7786"/>
      <c r="CQ131" s="7786"/>
      <c r="CR131" s="7786"/>
      <c r="CS131" s="7786"/>
      <c r="CT131" s="7786"/>
      <c r="CU131" s="7786"/>
      <c r="CV131" s="7702"/>
      <c r="CW131" s="7702"/>
      <c r="CX131" s="7702"/>
      <c r="CY131" s="7702"/>
      <c r="CZ131" s="7702"/>
    </row>
    <row r="132" spans="1:104" ht="13.5" thickBot="1" x14ac:dyDescent="0.25">
      <c r="A132" s="7699"/>
      <c r="B132" s="7699"/>
      <c r="C132" s="7702"/>
      <c r="D132" s="7702"/>
      <c r="E132" s="7702"/>
      <c r="F132" s="7702"/>
      <c r="G132" s="7702"/>
      <c r="H132" s="7702"/>
      <c r="I132" s="7702"/>
      <c r="J132" s="7702"/>
      <c r="K132" s="7702"/>
      <c r="L132" s="7702"/>
      <c r="M132" s="7702"/>
      <c r="N132" s="7702"/>
      <c r="O132" s="7702"/>
      <c r="P132" s="7702"/>
      <c r="Q132" s="7702"/>
      <c r="R132" s="7702"/>
      <c r="S132" s="7702"/>
      <c r="T132" s="7702"/>
      <c r="U132" s="7702"/>
      <c r="V132" s="7702"/>
      <c r="W132" s="7702"/>
      <c r="X132" s="7702"/>
      <c r="Y132" s="7702"/>
      <c r="Z132" s="7702"/>
      <c r="AA132" s="7702"/>
      <c r="AB132" s="7702"/>
      <c r="AC132" s="7702"/>
      <c r="AD132" s="7702"/>
      <c r="AE132" s="7702"/>
      <c r="AF132" s="7702"/>
      <c r="AG132" s="7702"/>
      <c r="AH132" s="7702"/>
      <c r="AI132" s="7702"/>
      <c r="AJ132" s="7702"/>
      <c r="AK132" s="7702"/>
      <c r="AL132" s="7702"/>
      <c r="AM132" s="7702"/>
      <c r="AN132" s="7702"/>
      <c r="AO132" s="7702"/>
      <c r="AP132" s="7702"/>
      <c r="AQ132" s="7702"/>
      <c r="AR132" s="7702"/>
      <c r="AS132" s="7702"/>
      <c r="AT132" s="7702"/>
      <c r="AU132" s="7702"/>
      <c r="AV132" s="7702"/>
      <c r="AW132" s="7702"/>
      <c r="AX132" s="7702"/>
      <c r="AY132" s="7702"/>
      <c r="AZ132" s="7702"/>
      <c r="BA132" s="7702"/>
      <c r="BB132" s="7702"/>
      <c r="BC132" s="7702"/>
      <c r="BD132" s="7702"/>
      <c r="BE132" s="7702"/>
      <c r="BF132" s="7702"/>
      <c r="BG132" s="7702"/>
      <c r="BH132" s="7702"/>
      <c r="BI132" s="7702"/>
      <c r="BJ132" s="7702"/>
      <c r="BK132" s="7702"/>
      <c r="BL132" s="7702"/>
      <c r="BM132" s="7702"/>
      <c r="BN132" s="7702"/>
      <c r="BO132" s="7702"/>
      <c r="BP132" s="7702"/>
      <c r="BQ132" s="7702"/>
      <c r="BR132" s="7702"/>
      <c r="BS132" s="8293"/>
      <c r="BT132" s="7705"/>
      <c r="BU132" s="7671"/>
      <c r="BV132" s="7740" t="inlineStr">
        <is>
          <t>Hora</t>
        </is>
      </c>
      <c r="BW132" s="7741" t="inlineStr">
        <is>
          <t>Temperatura (ºC)</t>
        </is>
      </c>
      <c r="BX132" s="7742" t="inlineStr">
        <is>
          <t>Humedad (%)</t>
        </is>
      </c>
      <c r="BY132" s="7681" t="inlineStr">
        <is>
          <t>Temperatura Liq (ºC)</t>
        </is>
      </c>
      <c r="BZ132" s="7702"/>
      <c r="CA132" s="7679" t="inlineStr">
        <is>
          <t>Dipolo:</t>
        </is>
      </c>
      <c r="CB132" s="7999" t="inlineStr">
        <is>
          <t>D900V2 - SN 1d007</t>
        </is>
      </c>
      <c r="CC132" s="7708"/>
      <c r="CD132" s="7796"/>
      <c r="CE132" s="7795"/>
      <c r="CF132" s="7795"/>
      <c r="CG132" s="7795"/>
      <c r="CH132" s="7795"/>
      <c r="CI132" s="7795"/>
      <c r="CJ132" s="7795"/>
      <c r="CK132" s="7795"/>
      <c r="CL132" s="7786"/>
      <c r="CM132" s="7786"/>
      <c r="CN132" s="7786"/>
      <c r="CO132" s="7786"/>
      <c r="CP132" s="7786"/>
      <c r="CQ132" s="7786"/>
      <c r="CR132" s="7786"/>
      <c r="CS132" s="7786"/>
      <c r="CT132" s="7786"/>
      <c r="CU132" s="7786"/>
      <c r="CV132" s="7702"/>
      <c r="CW132" s="7702"/>
      <c r="CX132" s="7702"/>
      <c r="CY132" s="7702"/>
      <c r="CZ132" s="7702"/>
    </row>
    <row r="133" spans="1:104" ht="13.5" thickBot="1" x14ac:dyDescent="0.25">
      <c r="A133" s="7699"/>
      <c r="B133" s="7699"/>
      <c r="C133" s="7702"/>
      <c r="D133" s="7702"/>
      <c r="E133" s="7702"/>
      <c r="F133" s="7702"/>
      <c r="G133" s="7702"/>
      <c r="H133" s="7702"/>
      <c r="I133" s="7702"/>
      <c r="J133" s="7702"/>
      <c r="K133" s="7702"/>
      <c r="L133" s="7702"/>
      <c r="M133" s="7702"/>
      <c r="N133" s="7702"/>
      <c r="O133" s="7702"/>
      <c r="P133" s="7702"/>
      <c r="Q133" s="7702"/>
      <c r="R133" s="7702"/>
      <c r="S133" s="7702"/>
      <c r="T133" s="7702"/>
      <c r="U133" s="7702"/>
      <c r="V133" s="7702"/>
      <c r="W133" s="7702"/>
      <c r="X133" s="7702"/>
      <c r="Y133" s="7702"/>
      <c r="Z133" s="7702"/>
      <c r="AA133" s="7702"/>
      <c r="AB133" s="7702"/>
      <c r="AC133" s="7702"/>
      <c r="AD133" s="7702"/>
      <c r="AE133" s="7702"/>
      <c r="AF133" s="7702"/>
      <c r="AG133" s="7702"/>
      <c r="AH133" s="7702"/>
      <c r="AI133" s="7702"/>
      <c r="AJ133" s="7702"/>
      <c r="AK133" s="7702"/>
      <c r="AL133" s="7702"/>
      <c r="AM133" s="7702"/>
      <c r="AN133" s="7702"/>
      <c r="AO133" s="7702"/>
      <c r="AP133" s="7702"/>
      <c r="AQ133" s="7702"/>
      <c r="AR133" s="7702"/>
      <c r="AS133" s="7702"/>
      <c r="AT133" s="7702"/>
      <c r="AU133" s="7702"/>
      <c r="AV133" s="7702"/>
      <c r="AW133" s="7702"/>
      <c r="AX133" s="7702"/>
      <c r="AY133" s="7702"/>
      <c r="AZ133" s="7702"/>
      <c r="BA133" s="7702"/>
      <c r="BB133" s="7702"/>
      <c r="BC133" s="7702"/>
      <c r="BD133" s="7702"/>
      <c r="BE133" s="7702"/>
      <c r="BF133" s="7702"/>
      <c r="BG133" s="7702"/>
      <c r="BH133" s="7702"/>
      <c r="BI133" s="7702"/>
      <c r="BJ133" s="7702"/>
      <c r="BK133" s="7702"/>
      <c r="BL133" s="7702"/>
      <c r="BM133" s="7702"/>
      <c r="BN133" s="7702"/>
      <c r="BO133" s="7702"/>
      <c r="BP133" s="7702"/>
      <c r="BQ133" s="7702"/>
      <c r="BR133" s="7702"/>
      <c r="BS133" s="8293"/>
      <c r="BT133" s="7705"/>
      <c r="BU133" s="7738" t="inlineStr">
        <is>
          <t>Inicio</t>
        </is>
      </c>
      <c r="BV133" s="7743"/>
      <c r="BW133" s="7744"/>
      <c r="BX133" s="7744"/>
      <c r="BY133" s="7745"/>
      <c r="BZ133" s="7702"/>
      <c r="CA133" s="7679" t="inlineStr">
        <is>
          <t>Room</t>
        </is>
      </c>
      <c r="CB133" s="7724" t="inlineStr">
        <is>
          <t>Dasy6</t>
        </is>
      </c>
      <c r="CC133" s="7708"/>
      <c r="CD133" s="7796"/>
      <c r="CE133" s="7795"/>
      <c r="CF133" s="7795"/>
      <c r="CG133" s="7795"/>
      <c r="CH133" s="7795"/>
      <c r="CI133" s="7795"/>
      <c r="CJ133" s="7795"/>
      <c r="CK133" s="7795"/>
      <c r="CL133" s="7786"/>
      <c r="CM133" s="7786"/>
      <c r="CN133" s="7786"/>
      <c r="CO133" s="7786"/>
      <c r="CP133" s="7786"/>
      <c r="CQ133" s="7786"/>
      <c r="CR133" s="7786"/>
      <c r="CS133" s="7786"/>
      <c r="CT133" s="7786"/>
      <c r="CU133" s="7786"/>
      <c r="CV133" s="7702"/>
      <c r="CW133" s="7702"/>
      <c r="CX133" s="7702"/>
      <c r="CY133" s="7702"/>
      <c r="CZ133" s="7702"/>
    </row>
    <row r="134" spans="1:104" ht="13.5" thickBot="1" x14ac:dyDescent="0.25">
      <c r="A134" s="7699"/>
      <c r="B134" s="7699"/>
      <c r="C134" s="7702"/>
      <c r="D134" s="7702"/>
      <c r="E134" s="7702"/>
      <c r="F134" s="7702"/>
      <c r="G134" s="7702"/>
      <c r="H134" s="7702"/>
      <c r="I134" s="7702"/>
      <c r="J134" s="7702"/>
      <c r="K134" s="7702"/>
      <c r="L134" s="7702"/>
      <c r="M134" s="7702"/>
      <c r="N134" s="7702"/>
      <c r="O134" s="7702"/>
      <c r="P134" s="7702"/>
      <c r="Q134" s="7702"/>
      <c r="R134" s="7702"/>
      <c r="S134" s="7702"/>
      <c r="T134" s="7702"/>
      <c r="U134" s="7702"/>
      <c r="V134" s="7702"/>
      <c r="W134" s="7702"/>
      <c r="X134" s="7702"/>
      <c r="Y134" s="7702"/>
      <c r="Z134" s="7702"/>
      <c r="AA134" s="7702"/>
      <c r="AB134" s="7702"/>
      <c r="AC134" s="7702"/>
      <c r="AD134" s="7702"/>
      <c r="AE134" s="7702"/>
      <c r="AF134" s="7702"/>
      <c r="AG134" s="7702"/>
      <c r="AH134" s="7702"/>
      <c r="AI134" s="7702"/>
      <c r="AJ134" s="7702"/>
      <c r="AK134" s="7702"/>
      <c r="AL134" s="7702"/>
      <c r="AM134" s="7702"/>
      <c r="AN134" s="7702"/>
      <c r="AO134" s="7702"/>
      <c r="AP134" s="7702"/>
      <c r="AQ134" s="7702"/>
      <c r="AR134" s="7702"/>
      <c r="AS134" s="7702"/>
      <c r="AT134" s="7702"/>
      <c r="AU134" s="7702"/>
      <c r="AV134" s="7702"/>
      <c r="AW134" s="7702"/>
      <c r="AX134" s="7702"/>
      <c r="AY134" s="7702"/>
      <c r="AZ134" s="7702"/>
      <c r="BA134" s="7702"/>
      <c r="BB134" s="7702"/>
      <c r="BC134" s="7702"/>
      <c r="BD134" s="7702"/>
      <c r="BE134" s="7702"/>
      <c r="BF134" s="7702"/>
      <c r="BG134" s="7702"/>
      <c r="BH134" s="7702"/>
      <c r="BI134" s="7702"/>
      <c r="BJ134" s="7702"/>
      <c r="BK134" s="7702"/>
      <c r="BL134" s="7702"/>
      <c r="BM134" s="7702"/>
      <c r="BN134" s="7702"/>
      <c r="BO134" s="7702"/>
      <c r="BP134" s="7702"/>
      <c r="BQ134" s="7702"/>
      <c r="BR134" s="7702"/>
      <c r="BS134" s="8293"/>
      <c r="BT134" s="7705"/>
      <c r="BU134" s="7739" t="inlineStr">
        <is>
          <t>Fin</t>
        </is>
      </c>
      <c r="BV134" s="7682"/>
      <c r="BW134" s="7683"/>
      <c r="BX134" s="7683"/>
      <c r="BY134" s="7746"/>
      <c r="BZ134" s="7702"/>
      <c r="CA134" s="7679" t="inlineStr">
        <is>
          <t>Sonda:</t>
        </is>
      </c>
      <c r="CB134" s="7725" t="inlineStr">
        <is>
          <t>EX3DV4 - SN 7461</t>
        </is>
      </c>
      <c r="CC134" s="7708"/>
      <c r="CD134" s="7796"/>
      <c r="CE134" s="7795"/>
      <c r="CF134" s="7795"/>
      <c r="CG134" s="7795"/>
      <c r="CH134" s="7795"/>
      <c r="CI134" s="7795"/>
      <c r="CJ134" s="7795"/>
      <c r="CK134" s="7795"/>
      <c r="CL134" s="7786"/>
      <c r="CM134" s="7786"/>
      <c r="CN134" s="7786"/>
      <c r="CO134" s="7786"/>
      <c r="CP134" s="7786"/>
      <c r="CQ134" s="7786"/>
      <c r="CR134" s="7786"/>
      <c r="CS134" s="7786"/>
      <c r="CT134" s="7786"/>
      <c r="CU134" s="7786"/>
      <c r="CV134" s="7702"/>
      <c r="CW134" s="7702"/>
      <c r="CX134" s="7702"/>
      <c r="CY134" s="7702"/>
      <c r="CZ134" s="7702"/>
    </row>
    <row r="135" spans="1:104" ht="13.5" thickBot="1" x14ac:dyDescent="0.25">
      <c r="A135" s="7699"/>
      <c r="B135" s="7699"/>
      <c r="C135" s="7702"/>
      <c r="D135" s="7702"/>
      <c r="E135" s="7702"/>
      <c r="F135" s="7702"/>
      <c r="G135" s="7702"/>
      <c r="H135" s="7702"/>
      <c r="I135" s="7702"/>
      <c r="J135" s="7702"/>
      <c r="K135" s="7702"/>
      <c r="L135" s="7702"/>
      <c r="M135" s="7702"/>
      <c r="N135" s="7702"/>
      <c r="O135" s="7702"/>
      <c r="P135" s="7702"/>
      <c r="Q135" s="7702"/>
      <c r="R135" s="7702"/>
      <c r="S135" s="7702"/>
      <c r="T135" s="7702"/>
      <c r="U135" s="7702"/>
      <c r="V135" s="7702"/>
      <c r="W135" s="7702"/>
      <c r="X135" s="7702"/>
      <c r="Y135" s="7702"/>
      <c r="Z135" s="7702"/>
      <c r="AA135" s="7702"/>
      <c r="AB135" s="7702"/>
      <c r="AC135" s="7702"/>
      <c r="AD135" s="7702"/>
      <c r="AE135" s="7702"/>
      <c r="AF135" s="7702"/>
      <c r="AG135" s="7702"/>
      <c r="AH135" s="7702"/>
      <c r="AI135" s="7702"/>
      <c r="AJ135" s="7702"/>
      <c r="AK135" s="7702"/>
      <c r="AL135" s="7702"/>
      <c r="AM135" s="7702"/>
      <c r="AN135" s="7702"/>
      <c r="AO135" s="7702"/>
      <c r="AP135" s="7702"/>
      <c r="AQ135" s="7702"/>
      <c r="AR135" s="7702"/>
      <c r="AS135" s="7702"/>
      <c r="AT135" s="7702"/>
      <c r="AU135" s="7702"/>
      <c r="AV135" s="7702"/>
      <c r="AW135" s="7702"/>
      <c r="AX135" s="7702"/>
      <c r="AY135" s="7702"/>
      <c r="AZ135" s="7702"/>
      <c r="BA135" s="7702"/>
      <c r="BB135" s="7702"/>
      <c r="BC135" s="7702"/>
      <c r="BD135" s="7702"/>
      <c r="BE135" s="7702"/>
      <c r="BF135" s="7702"/>
      <c r="BG135" s="7702"/>
      <c r="BH135" s="7702"/>
      <c r="BI135" s="7702"/>
      <c r="BJ135" s="7702"/>
      <c r="BK135" s="7702"/>
      <c r="BL135" s="7702"/>
      <c r="BM135" s="7702"/>
      <c r="BN135" s="7702"/>
      <c r="BO135" s="7702"/>
      <c r="BP135" s="7702"/>
      <c r="BQ135" s="7702"/>
      <c r="BR135" s="7702"/>
      <c r="BS135" s="8293"/>
      <c r="BT135" s="7705"/>
      <c r="BU135" s="7702"/>
      <c r="BV135" s="7702"/>
      <c r="BW135" s="7702"/>
      <c r="BX135" s="7702"/>
      <c r="BY135" s="7702"/>
      <c r="BZ135" s="7702"/>
      <c r="CA135" s="7679" t="inlineStr">
        <is>
          <t>Cert. (EN/FCC/ISED):</t>
        </is>
      </c>
      <c r="CB135" s="7999" t="inlineStr">
        <is>
          <t>EN/FCC/ISED</t>
        </is>
      </c>
      <c r="CC135" s="7708"/>
      <c r="CD135" s="7796"/>
      <c r="CE135" s="7795"/>
      <c r="CF135" s="7795"/>
      <c r="CG135" s="7795"/>
      <c r="CH135" s="7795"/>
      <c r="CI135" s="7795"/>
      <c r="CJ135" s="7795"/>
      <c r="CK135" s="7795"/>
      <c r="CL135" s="7786"/>
      <c r="CM135" s="7786"/>
      <c r="CN135" s="7786"/>
      <c r="CO135" s="7786"/>
      <c r="CP135" s="7786"/>
      <c r="CQ135" s="7786"/>
      <c r="CR135" s="7786"/>
      <c r="CS135" s="7786"/>
      <c r="CT135" s="7786"/>
      <c r="CU135" s="7786"/>
      <c r="CV135" s="7702"/>
      <c r="CW135" s="7702"/>
      <c r="CX135" s="7702"/>
      <c r="CY135" s="7702"/>
      <c r="CZ135" s="7702"/>
    </row>
    <row r="136" spans="1:104" ht="13.5" thickBot="1" x14ac:dyDescent="0.25">
      <c r="A136" s="7699"/>
      <c r="B136" s="7699"/>
      <c r="C136" s="7702"/>
      <c r="D136" s="7702"/>
      <c r="E136" s="7702"/>
      <c r="F136" s="7702"/>
      <c r="G136" s="7702"/>
      <c r="H136" s="7702"/>
      <c r="I136" s="7702"/>
      <c r="J136" s="7702"/>
      <c r="K136" s="7702"/>
      <c r="L136" s="7702"/>
      <c r="M136" s="7702"/>
      <c r="N136" s="7702"/>
      <c r="O136" s="7702"/>
      <c r="P136" s="7702"/>
      <c r="Q136" s="7702"/>
      <c r="R136" s="7702"/>
      <c r="S136" s="7702"/>
      <c r="T136" s="7702"/>
      <c r="U136" s="7702"/>
      <c r="V136" s="7702"/>
      <c r="W136" s="7702"/>
      <c r="X136" s="7702"/>
      <c r="Y136" s="7702"/>
      <c r="Z136" s="7702"/>
      <c r="AA136" s="7702"/>
      <c r="AB136" s="7702"/>
      <c r="AC136" s="7702"/>
      <c r="AD136" s="7702"/>
      <c r="AE136" s="7702"/>
      <c r="AF136" s="7702"/>
      <c r="AG136" s="7702"/>
      <c r="AH136" s="7702"/>
      <c r="AI136" s="7702"/>
      <c r="AJ136" s="7702"/>
      <c r="AK136" s="7702"/>
      <c r="AL136" s="7702"/>
      <c r="AM136" s="7702"/>
      <c r="AN136" s="7702"/>
      <c r="AO136" s="7702"/>
      <c r="AP136" s="7702"/>
      <c r="AQ136" s="7702"/>
      <c r="AR136" s="7702"/>
      <c r="AS136" s="7702"/>
      <c r="AT136" s="7702"/>
      <c r="AU136" s="7702"/>
      <c r="AV136" s="7702"/>
      <c r="AW136" s="7702"/>
      <c r="AX136" s="7702"/>
      <c r="AY136" s="7702"/>
      <c r="AZ136" s="7702"/>
      <c r="BA136" s="7702"/>
      <c r="BB136" s="7702"/>
      <c r="BC136" s="7702"/>
      <c r="BD136" s="7702"/>
      <c r="BE136" s="7702"/>
      <c r="BF136" s="7702"/>
      <c r="BG136" s="7702"/>
      <c r="BH136" s="7702"/>
      <c r="BI136" s="7702"/>
      <c r="BJ136" s="7702"/>
      <c r="BK136" s="7702"/>
      <c r="BL136" s="7702"/>
      <c r="BM136" s="7702"/>
      <c r="BN136" s="7702"/>
      <c r="BO136" s="7702"/>
      <c r="BP136" s="7702"/>
      <c r="BQ136" s="7702"/>
      <c r="BR136" s="7702"/>
      <c r="BS136" s="8293"/>
      <c r="BT136" s="7705"/>
      <c r="BU136" s="7702"/>
      <c r="BV136" s="7702"/>
      <c r="BW136" s="7702"/>
      <c r="BX136" s="7702"/>
      <c r="BY136" s="7702"/>
      <c r="BZ136" s="7702"/>
      <c r="CA136" s="7679" t="inlineStr">
        <is>
          <t>Head/Body:</t>
        </is>
      </c>
      <c r="CB136" s="7724" t="inlineStr">
        <is>
          <t>Head</t>
        </is>
      </c>
      <c r="CC136" s="7708"/>
      <c r="CD136" s="7796"/>
      <c r="CE136" s="7795"/>
      <c r="CF136" s="7795"/>
      <c r="CG136" s="7795"/>
      <c r="CH136" s="7795"/>
      <c r="CI136" s="7795"/>
      <c r="CJ136" s="7795"/>
      <c r="CK136" s="7795"/>
      <c r="CL136" s="7786"/>
      <c r="CM136" s="7786"/>
      <c r="CN136" s="7786"/>
      <c r="CO136" s="7786"/>
      <c r="CP136" s="7786"/>
      <c r="CQ136" s="7786"/>
      <c r="CR136" s="7786"/>
      <c r="CS136" s="7786"/>
      <c r="CT136" s="7786"/>
      <c r="CU136" s="7786"/>
      <c r="CV136" s="7702"/>
      <c r="CW136" s="7702"/>
      <c r="CX136" s="7702"/>
      <c r="CY136" s="7702"/>
      <c r="CZ136" s="7702"/>
    </row>
    <row r="137" spans="1:104" x14ac:dyDescent="0.2">
      <c r="A137" s="7699"/>
      <c r="B137" s="7699"/>
      <c r="C137" s="7702"/>
      <c r="D137" s="7702"/>
      <c r="E137" s="7702"/>
      <c r="F137" s="7702"/>
      <c r="G137" s="7702"/>
      <c r="H137" s="7702"/>
      <c r="I137" s="7702"/>
      <c r="J137" s="7702"/>
      <c r="K137" s="7702"/>
      <c r="L137" s="7702"/>
      <c r="M137" s="7702"/>
      <c r="N137" s="7702"/>
      <c r="O137" s="7702"/>
      <c r="P137" s="7702"/>
      <c r="Q137" s="7702"/>
      <c r="R137" s="7702"/>
      <c r="S137" s="7702"/>
      <c r="T137" s="7702"/>
      <c r="U137" s="7702"/>
      <c r="V137" s="7702"/>
      <c r="W137" s="7702"/>
      <c r="X137" s="7702"/>
      <c r="Y137" s="7702"/>
      <c r="Z137" s="7702"/>
      <c r="AA137" s="7702"/>
      <c r="AB137" s="7702"/>
      <c r="AC137" s="7702"/>
      <c r="AD137" s="7702"/>
      <c r="AE137" s="7702"/>
      <c r="AF137" s="7702"/>
      <c r="AG137" s="7702"/>
      <c r="AH137" s="7702"/>
      <c r="AI137" s="7702"/>
      <c r="AJ137" s="7702"/>
      <c r="AK137" s="7702"/>
      <c r="AL137" s="7702"/>
      <c r="AM137" s="7702"/>
      <c r="AN137" s="7702"/>
      <c r="AO137" s="7702"/>
      <c r="AP137" s="7702"/>
      <c r="AQ137" s="7702"/>
      <c r="AR137" s="7702"/>
      <c r="AS137" s="7702"/>
      <c r="AT137" s="7702"/>
      <c r="AU137" s="7702"/>
      <c r="AV137" s="7702"/>
      <c r="AW137" s="7702"/>
      <c r="AX137" s="7702"/>
      <c r="AY137" s="7702"/>
      <c r="AZ137" s="7702"/>
      <c r="BA137" s="7702"/>
      <c r="BB137" s="7702"/>
      <c r="BC137" s="7702"/>
      <c r="BD137" s="7702"/>
      <c r="BE137" s="7702"/>
      <c r="BF137" s="7702"/>
      <c r="BG137" s="7702"/>
      <c r="BH137" s="7702"/>
      <c r="BI137" s="7702"/>
      <c r="BJ137" s="7702"/>
      <c r="BK137" s="7702"/>
      <c r="BL137" s="7702"/>
      <c r="BM137" s="7702"/>
      <c r="BN137" s="7702"/>
      <c r="BO137" s="7702"/>
      <c r="BP137" s="7702"/>
      <c r="BQ137" s="7702"/>
      <c r="BR137" s="7702"/>
      <c r="BS137" s="8293"/>
      <c r="BT137" s="7705"/>
      <c r="BU137" s="7684" t="inlineStr">
        <is>
          <t>Frecuencia</t>
        </is>
      </c>
      <c r="BV137" s="7685" t="inlineStr">
        <is>
          <t>Nivel Gen.</t>
        </is>
      </c>
      <c r="BW137" s="8295" t="inlineStr">
        <is>
          <t>Medidor de Potencia</t>
        </is>
      </c>
      <c r="BX137" s="8296"/>
      <c r="BY137" s="8297" t="inlineStr">
        <is>
          <t>Observaciones</t>
        </is>
      </c>
      <c r="BZ137" s="7703"/>
      <c r="CA137" s="7998"/>
      <c r="CB137" s="7702"/>
      <c r="CC137" s="7708"/>
      <c r="CD137" s="7796"/>
      <c r="CE137" s="7795"/>
      <c r="CF137" s="7795"/>
      <c r="CG137" s="7795"/>
      <c r="CH137" s="7795"/>
      <c r="CI137" s="7795"/>
      <c r="CJ137" s="7795"/>
      <c r="CK137" s="7795"/>
      <c r="CL137" s="7786"/>
      <c r="CM137" s="7786"/>
      <c r="CN137" s="7786"/>
      <c r="CO137" s="7786"/>
      <c r="CP137" s="7786"/>
      <c r="CQ137" s="7786"/>
      <c r="CR137" s="7786"/>
      <c r="CS137" s="7786"/>
      <c r="CT137" s="7786"/>
      <c r="CU137" s="7786"/>
      <c r="CV137" s="7702"/>
      <c r="CW137" s="7702"/>
      <c r="CX137" s="7702"/>
      <c r="CY137" s="7702"/>
      <c r="CZ137" s="7702"/>
    </row>
    <row r="138" spans="1:104" ht="13.5" thickBot="1" x14ac:dyDescent="0.25">
      <c r="A138" s="7699"/>
      <c r="B138" s="7699"/>
      <c r="C138" s="7702"/>
      <c r="D138" s="7702"/>
      <c r="E138" s="7702"/>
      <c r="F138" s="7702"/>
      <c r="G138" s="7702"/>
      <c r="H138" s="7702"/>
      <c r="I138" s="7702"/>
      <c r="J138" s="7702"/>
      <c r="K138" s="7702"/>
      <c r="L138" s="7702"/>
      <c r="M138" s="7702"/>
      <c r="N138" s="7702"/>
      <c r="O138" s="7702"/>
      <c r="P138" s="7702"/>
      <c r="Q138" s="7702"/>
      <c r="R138" s="7702"/>
      <c r="S138" s="7702"/>
      <c r="T138" s="7702"/>
      <c r="U138" s="7702"/>
      <c r="V138" s="7702"/>
      <c r="W138" s="7702"/>
      <c r="X138" s="7702"/>
      <c r="Y138" s="7702"/>
      <c r="Z138" s="7702"/>
      <c r="AA138" s="7702"/>
      <c r="AB138" s="7702"/>
      <c r="AC138" s="7702"/>
      <c r="AD138" s="7702"/>
      <c r="AE138" s="7702"/>
      <c r="AF138" s="7702"/>
      <c r="AG138" s="7702"/>
      <c r="AH138" s="7702"/>
      <c r="AI138" s="7702"/>
      <c r="AJ138" s="7702"/>
      <c r="AK138" s="7702"/>
      <c r="AL138" s="7702"/>
      <c r="AM138" s="7702"/>
      <c r="AN138" s="7702"/>
      <c r="AO138" s="7702"/>
      <c r="AP138" s="7702"/>
      <c r="AQ138" s="7702"/>
      <c r="AR138" s="7702"/>
      <c r="AS138" s="7702"/>
      <c r="AT138" s="7702"/>
      <c r="AU138" s="7702"/>
      <c r="AV138" s="7702"/>
      <c r="AW138" s="7702"/>
      <c r="AX138" s="7702"/>
      <c r="AY138" s="7702"/>
      <c r="AZ138" s="7702"/>
      <c r="BA138" s="7702"/>
      <c r="BB138" s="7702"/>
      <c r="BC138" s="7702"/>
      <c r="BD138" s="7702"/>
      <c r="BE138" s="7702"/>
      <c r="BF138" s="7702"/>
      <c r="BG138" s="7702"/>
      <c r="BH138" s="7702"/>
      <c r="BI138" s="7702"/>
      <c r="BJ138" s="7702"/>
      <c r="BK138" s="7702"/>
      <c r="BL138" s="7702"/>
      <c r="BM138" s="7702"/>
      <c r="BN138" s="7702"/>
      <c r="BO138" s="7702"/>
      <c r="BP138" s="7702"/>
      <c r="BQ138" s="7702"/>
      <c r="BR138" s="7702"/>
      <c r="BS138" s="8293"/>
      <c r="BT138" s="7705"/>
      <c r="BU138" s="7747" t="inlineStr">
        <is>
          <t>(MHz)</t>
        </is>
      </c>
      <c r="BV138" s="7748" t="inlineStr">
        <is>
          <t>(dBm)</t>
        </is>
      </c>
      <c r="BW138" s="7749" t="inlineStr">
        <is>
          <t>Sensor A (mW)</t>
        </is>
      </c>
      <c r="BX138" s="7749" t="inlineStr">
        <is>
          <t>Sensor B (dBm)</t>
        </is>
      </c>
      <c r="BY138" s="8298"/>
      <c r="BZ138" s="7703"/>
      <c r="CA138" s="7998"/>
      <c r="CB138" s="7702"/>
      <c r="CC138" s="7708"/>
      <c r="CD138" s="7796"/>
      <c r="CE138" s="7795"/>
      <c r="CF138" s="7795"/>
      <c r="CG138" s="7795"/>
      <c r="CH138" s="7795"/>
      <c r="CI138" s="7795"/>
      <c r="CJ138" s="7795"/>
      <c r="CK138" s="7795"/>
      <c r="CL138" s="7786"/>
      <c r="CM138" s="7786"/>
      <c r="CN138" s="7786"/>
      <c r="CO138" s="7786"/>
      <c r="CP138" s="7786"/>
      <c r="CQ138" s="7786"/>
      <c r="CR138" s="7786"/>
      <c r="CS138" s="7786"/>
      <c r="CT138" s="7786"/>
      <c r="CU138" s="7786"/>
      <c r="CV138" s="7702"/>
      <c r="CW138" s="7702"/>
      <c r="CX138" s="7702"/>
      <c r="CY138" s="7702"/>
      <c r="CZ138" s="7702"/>
    </row>
    <row r="139" spans="1:104" ht="13.5" thickBot="1" x14ac:dyDescent="0.25">
      <c r="A139" s="7699"/>
      <c r="B139" s="7699"/>
      <c r="C139" s="7702"/>
      <c r="D139" s="7702"/>
      <c r="E139" s="7702"/>
      <c r="F139" s="7702"/>
      <c r="G139" s="7702"/>
      <c r="H139" s="7702"/>
      <c r="I139" s="7702"/>
      <c r="J139" s="7702"/>
      <c r="K139" s="7702"/>
      <c r="L139" s="7702"/>
      <c r="M139" s="7702"/>
      <c r="N139" s="7702"/>
      <c r="O139" s="7702"/>
      <c r="P139" s="7702"/>
      <c r="Q139" s="7702"/>
      <c r="R139" s="7702"/>
      <c r="S139" s="7702"/>
      <c r="T139" s="7702"/>
      <c r="U139" s="7702"/>
      <c r="V139" s="7702"/>
      <c r="W139" s="7702"/>
      <c r="X139" s="7702"/>
      <c r="Y139" s="7702"/>
      <c r="Z139" s="7702"/>
      <c r="AA139" s="7702"/>
      <c r="AB139" s="7702"/>
      <c r="AC139" s="7702"/>
      <c r="AD139" s="7702"/>
      <c r="AE139" s="7702"/>
      <c r="AF139" s="7702"/>
      <c r="AG139" s="7702"/>
      <c r="AH139" s="7702"/>
      <c r="AI139" s="7702"/>
      <c r="AJ139" s="7702"/>
      <c r="AK139" s="7702"/>
      <c r="AL139" s="7702"/>
      <c r="AM139" s="7702"/>
      <c r="AN139" s="7702"/>
      <c r="AO139" s="7702"/>
      <c r="AP139" s="7702"/>
      <c r="AQ139" s="7702"/>
      <c r="AR139" s="7702"/>
      <c r="AS139" s="7702"/>
      <c r="AT139" s="7702"/>
      <c r="AU139" s="7702"/>
      <c r="AV139" s="7702"/>
      <c r="AW139" s="7702"/>
      <c r="AX139" s="7702"/>
      <c r="AY139" s="7702"/>
      <c r="AZ139" s="7702"/>
      <c r="BA139" s="7702"/>
      <c r="BB139" s="7702"/>
      <c r="BC139" s="7702"/>
      <c r="BD139" s="7702"/>
      <c r="BE139" s="7702"/>
      <c r="BF139" s="7702"/>
      <c r="BG139" s="7702"/>
      <c r="BH139" s="7702"/>
      <c r="BI139" s="7702"/>
      <c r="BJ139" s="7702"/>
      <c r="BK139" s="7702"/>
      <c r="BL139" s="7702"/>
      <c r="BM139" s="7702"/>
      <c r="BN139" s="7702"/>
      <c r="BO139" s="7702"/>
      <c r="BP139" s="7702"/>
      <c r="BQ139" s="7702"/>
      <c r="BR139" s="7702"/>
      <c r="BS139" s="8293"/>
      <c r="BT139" s="7705"/>
      <c r="BU139" s="8299"/>
      <c r="BV139" s="7722"/>
      <c r="BW139" s="8302">
        <v>250</v>
      </c>
      <c r="BX139" s="7751"/>
      <c r="BY139" s="7723" t="inlineStr">
        <is>
          <t>Aprox. 250/100mW</t>
        </is>
      </c>
      <c r="BZ139" s="7704" t="inlineStr">
        <is>
          <t>1º</t>
        </is>
      </c>
      <c r="CA139" s="7999"/>
      <c r="CB139" s="7702" t="inlineStr">
        <is>
          <t>Elegir valor de lista desplegable</t>
        </is>
      </c>
      <c r="CC139" s="7708"/>
      <c r="CD139" s="7796"/>
      <c r="CE139" s="7795"/>
      <c r="CF139" s="7795"/>
      <c r="CG139" s="7795"/>
      <c r="CH139" s="7795"/>
      <c r="CI139" s="7795"/>
      <c r="CJ139" s="7795"/>
      <c r="CK139" s="7795"/>
      <c r="CL139" s="7786"/>
      <c r="CM139" s="7786"/>
      <c r="CN139" s="7786"/>
      <c r="CO139" s="7786"/>
      <c r="CP139" s="7786"/>
      <c r="CQ139" s="7786"/>
      <c r="CR139" s="7786"/>
      <c r="CS139" s="7786"/>
      <c r="CT139" s="7786"/>
      <c r="CU139" s="7786"/>
      <c r="CV139" s="7702"/>
      <c r="CW139" s="7702"/>
      <c r="CX139" s="7702"/>
      <c r="CY139" s="7702"/>
      <c r="CZ139" s="7702"/>
    </row>
    <row r="140" spans="1:104" ht="13.5" thickBot="1" x14ac:dyDescent="0.25">
      <c r="A140" s="7699"/>
      <c r="B140" s="7699"/>
      <c r="C140" s="7702"/>
      <c r="D140" s="7702"/>
      <c r="E140" s="7702"/>
      <c r="F140" s="7702"/>
      <c r="G140" s="7702"/>
      <c r="H140" s="7702"/>
      <c r="I140" s="7702"/>
      <c r="J140" s="7702"/>
      <c r="K140" s="7702"/>
      <c r="L140" s="7702"/>
      <c r="M140" s="7702"/>
      <c r="N140" s="7702"/>
      <c r="O140" s="7702"/>
      <c r="P140" s="7702"/>
      <c r="Q140" s="7702"/>
      <c r="R140" s="7702"/>
      <c r="S140" s="7702"/>
      <c r="T140" s="7702"/>
      <c r="U140" s="7702"/>
      <c r="V140" s="7702"/>
      <c r="W140" s="7702"/>
      <c r="X140" s="7702"/>
      <c r="Y140" s="7702"/>
      <c r="Z140" s="7702"/>
      <c r="AA140" s="7702"/>
      <c r="AB140" s="7702"/>
      <c r="AC140" s="7702"/>
      <c r="AD140" s="7702"/>
      <c r="AE140" s="7702"/>
      <c r="AF140" s="7702"/>
      <c r="AG140" s="7702"/>
      <c r="AH140" s="7702"/>
      <c r="AI140" s="7702"/>
      <c r="AJ140" s="7702"/>
      <c r="AK140" s="7702"/>
      <c r="AL140" s="7702"/>
      <c r="AM140" s="7702"/>
      <c r="AN140" s="7702"/>
      <c r="AO140" s="7702"/>
      <c r="AP140" s="7702"/>
      <c r="AQ140" s="7702"/>
      <c r="AR140" s="7702"/>
      <c r="AS140" s="7702"/>
      <c r="AT140" s="7702"/>
      <c r="AU140" s="7702"/>
      <c r="AV140" s="7702"/>
      <c r="AW140" s="7702"/>
      <c r="AX140" s="7702"/>
      <c r="AY140" s="7702"/>
      <c r="AZ140" s="7702"/>
      <c r="BA140" s="7702"/>
      <c r="BB140" s="7702"/>
      <c r="BC140" s="7702"/>
      <c r="BD140" s="7702"/>
      <c r="BE140" s="7702"/>
      <c r="BF140" s="7702"/>
      <c r="BG140" s="7702"/>
      <c r="BH140" s="7702"/>
      <c r="BI140" s="7702"/>
      <c r="BJ140" s="7702"/>
      <c r="BK140" s="7702"/>
      <c r="BL140" s="7702"/>
      <c r="BM140" s="7702"/>
      <c r="BN140" s="7702"/>
      <c r="BO140" s="7702"/>
      <c r="BP140" s="7702"/>
      <c r="BQ140" s="7702"/>
      <c r="BR140" s="7702"/>
      <c r="BS140" s="8293"/>
      <c r="BT140" s="7705"/>
      <c r="BU140" s="8300"/>
      <c r="BV140" s="7750">
        <f>BV139</f>
        <v>0</v>
      </c>
      <c r="BW140" s="8303"/>
      <c r="BX140" s="7687"/>
      <c r="BY140" s="7711" t="inlineStr">
        <is>
          <t>Lectura estabilizada</t>
        </is>
      </c>
      <c r="BZ140" s="7704" t="inlineStr">
        <is>
          <t>2º</t>
        </is>
      </c>
      <c r="CA140" s="8000"/>
      <c r="CB140" s="7702" t="inlineStr">
        <is>
          <t>Insertar valor manualmente</t>
        </is>
      </c>
      <c r="CC140" s="7708"/>
      <c r="CD140" s="7796"/>
      <c r="CE140" s="7795"/>
      <c r="CF140" s="7795"/>
      <c r="CG140" s="7795"/>
      <c r="CH140" s="7795"/>
      <c r="CI140" s="7795"/>
      <c r="CJ140" s="7795"/>
      <c r="CK140" s="7795"/>
      <c r="CL140" s="7786"/>
      <c r="CM140" s="7786"/>
      <c r="CN140" s="7786"/>
      <c r="CO140" s="7786"/>
      <c r="CP140" s="7786"/>
      <c r="CQ140" s="7786"/>
      <c r="CR140" s="7786"/>
      <c r="CS140" s="7786"/>
      <c r="CT140" s="7786"/>
      <c r="CU140" s="7786"/>
      <c r="CV140" s="7702"/>
      <c r="CW140" s="7702"/>
      <c r="CX140" s="7702"/>
      <c r="CY140" s="7702"/>
      <c r="CZ140" s="7702"/>
    </row>
    <row r="141" spans="1:104" ht="13.5" thickBot="1" x14ac:dyDescent="0.25">
      <c r="A141" s="7699"/>
      <c r="B141" s="7699"/>
      <c r="C141" s="7702"/>
      <c r="D141" s="7702"/>
      <c r="E141" s="7702"/>
      <c r="F141" s="7702"/>
      <c r="G141" s="7702"/>
      <c r="H141" s="7702"/>
      <c r="I141" s="7702"/>
      <c r="J141" s="7702"/>
      <c r="K141" s="7702"/>
      <c r="L141" s="7702"/>
      <c r="M141" s="7702"/>
      <c r="N141" s="7702"/>
      <c r="O141" s="7702"/>
      <c r="P141" s="7702"/>
      <c r="Q141" s="7702"/>
      <c r="R141" s="7702"/>
      <c r="S141" s="7702"/>
      <c r="T141" s="7702"/>
      <c r="U141" s="7702"/>
      <c r="V141" s="7702"/>
      <c r="W141" s="7702"/>
      <c r="X141" s="7702"/>
      <c r="Y141" s="7702"/>
      <c r="Z141" s="7702"/>
      <c r="AA141" s="7702"/>
      <c r="AB141" s="7702"/>
      <c r="AC141" s="7702"/>
      <c r="AD141" s="7702"/>
      <c r="AE141" s="7702"/>
      <c r="AF141" s="7702"/>
      <c r="AG141" s="7702"/>
      <c r="AH141" s="7702"/>
      <c r="AI141" s="7702"/>
      <c r="AJ141" s="7702"/>
      <c r="AK141" s="7702"/>
      <c r="AL141" s="7702"/>
      <c r="AM141" s="7702"/>
      <c r="AN141" s="7702"/>
      <c r="AO141" s="7702"/>
      <c r="AP141" s="7702"/>
      <c r="AQ141" s="7702"/>
      <c r="AR141" s="7702"/>
      <c r="AS141" s="7702"/>
      <c r="AT141" s="7702"/>
      <c r="AU141" s="7702"/>
      <c r="AV141" s="7702"/>
      <c r="AW141" s="7702"/>
      <c r="AX141" s="7702"/>
      <c r="AY141" s="7702"/>
      <c r="AZ141" s="7702"/>
      <c r="BA141" s="7702"/>
      <c r="BB141" s="7702"/>
      <c r="BC141" s="7702"/>
      <c r="BD141" s="7702"/>
      <c r="BE141" s="7702"/>
      <c r="BF141" s="7702"/>
      <c r="BG141" s="7702"/>
      <c r="BH141" s="7702"/>
      <c r="BI141" s="7702"/>
      <c r="BJ141" s="7702"/>
      <c r="BK141" s="7702"/>
      <c r="BL141" s="7702"/>
      <c r="BM141" s="7702"/>
      <c r="BN141" s="7702"/>
      <c r="BO141" s="7702"/>
      <c r="BP141" s="7702"/>
      <c r="BQ141" s="7702"/>
      <c r="BR141" s="7702"/>
      <c r="BS141" s="8293"/>
      <c r="BT141" s="7705"/>
      <c r="BU141" s="8300"/>
      <c r="BV141" s="7750">
        <f>BV139</f>
        <v>0</v>
      </c>
      <c r="BW141" s="8303"/>
      <c r="BX141" s="7687"/>
      <c r="BY141" s="7711" t="inlineStr">
        <is>
          <t>Cambio al dipolo</t>
        </is>
      </c>
      <c r="BZ141" s="7704" t="inlineStr">
        <is>
          <t>3º</t>
        </is>
      </c>
      <c r="CA141" s="8001"/>
      <c r="CB141" s="7702" t="inlineStr">
        <is>
          <t>Copiar valores de software de Temp/Hum</t>
        </is>
      </c>
      <c r="CC141" s="7708"/>
      <c r="CD141" s="7796"/>
      <c r="CE141" s="7795"/>
      <c r="CF141" s="7795"/>
      <c r="CG141" s="7795"/>
      <c r="CH141" s="7795"/>
      <c r="CI141" s="7795"/>
      <c r="CJ141" s="7795"/>
      <c r="CK141" s="7795"/>
      <c r="CL141" s="7786"/>
      <c r="CM141" s="7786"/>
      <c r="CN141" s="7786"/>
      <c r="CO141" s="7786"/>
      <c r="CP141" s="7786"/>
      <c r="CQ141" s="7786"/>
      <c r="CR141" s="7786"/>
      <c r="CS141" s="7786"/>
      <c r="CT141" s="7786"/>
      <c r="CU141" s="7786"/>
      <c r="CV141" s="7702"/>
      <c r="CW141" s="7702"/>
      <c r="CX141" s="7702"/>
      <c r="CY141" s="7702"/>
      <c r="CZ141" s="7702"/>
    </row>
    <row r="142" spans="1:104" ht="13.5" thickBot="1" x14ac:dyDescent="0.25">
      <c r="A142" s="7699"/>
      <c r="B142" s="7699"/>
      <c r="C142" s="7702"/>
      <c r="D142" s="7702"/>
      <c r="E142" s="7702"/>
      <c r="F142" s="7702"/>
      <c r="G142" s="7702"/>
      <c r="H142" s="7702"/>
      <c r="I142" s="7702"/>
      <c r="J142" s="7702"/>
      <c r="K142" s="7702"/>
      <c r="L142" s="7702"/>
      <c r="M142" s="7702"/>
      <c r="N142" s="7702"/>
      <c r="O142" s="7702"/>
      <c r="P142" s="7702"/>
      <c r="Q142" s="7702"/>
      <c r="R142" s="7702"/>
      <c r="S142" s="7702"/>
      <c r="T142" s="7702"/>
      <c r="U142" s="7702"/>
      <c r="V142" s="7702"/>
      <c r="W142" s="7702"/>
      <c r="X142" s="7702"/>
      <c r="Y142" s="7702"/>
      <c r="Z142" s="7702"/>
      <c r="AA142" s="7702"/>
      <c r="AB142" s="7702"/>
      <c r="AC142" s="7702"/>
      <c r="AD142" s="7702"/>
      <c r="AE142" s="7702"/>
      <c r="AF142" s="7702"/>
      <c r="AG142" s="7702"/>
      <c r="AH142" s="7702"/>
      <c r="AI142" s="7702"/>
      <c r="AJ142" s="7702"/>
      <c r="AK142" s="7702"/>
      <c r="AL142" s="7702"/>
      <c r="AM142" s="7702"/>
      <c r="AN142" s="7702"/>
      <c r="AO142" s="7702"/>
      <c r="AP142" s="7702"/>
      <c r="AQ142" s="7702"/>
      <c r="AR142" s="7702"/>
      <c r="AS142" s="7702"/>
      <c r="AT142" s="7702"/>
      <c r="AU142" s="7702"/>
      <c r="AV142" s="7702"/>
      <c r="AW142" s="7702"/>
      <c r="AX142" s="7702"/>
      <c r="AY142" s="7702"/>
      <c r="AZ142" s="7702"/>
      <c r="BA142" s="7702"/>
      <c r="BB142" s="7702"/>
      <c r="BC142" s="7702"/>
      <c r="BD142" s="7702"/>
      <c r="BE142" s="7702"/>
      <c r="BF142" s="7702"/>
      <c r="BG142" s="7702"/>
      <c r="BH142" s="7702"/>
      <c r="BI142" s="7702"/>
      <c r="BJ142" s="7702"/>
      <c r="BK142" s="7702"/>
      <c r="BL142" s="7702"/>
      <c r="BM142" s="7702"/>
      <c r="BN142" s="7702"/>
      <c r="BO142" s="7702"/>
      <c r="BP142" s="7702"/>
      <c r="BQ142" s="7702"/>
      <c r="BR142" s="7702"/>
      <c r="BS142" s="8293"/>
      <c r="BT142" s="7705"/>
      <c r="BU142" s="8300"/>
      <c r="BV142" s="7687"/>
      <c r="BW142" s="8303"/>
      <c r="BX142" s="7687"/>
      <c r="BY142" s="7711" t="inlineStr">
        <is>
          <t>Ajuste</t>
        </is>
      </c>
      <c r="BZ142" s="7704" t="inlineStr">
        <is>
          <t>4º</t>
        </is>
      </c>
      <c r="CA142" s="8002"/>
      <c r="CB142" s="7702" t="inlineStr">
        <is>
          <t>Celdas bloqueadas</t>
        </is>
      </c>
      <c r="CC142" s="7708"/>
      <c r="CD142" s="7796"/>
      <c r="CE142" s="7795"/>
      <c r="CF142" s="7795"/>
      <c r="CG142" s="7795"/>
      <c r="CH142" s="7795"/>
      <c r="CI142" s="7795"/>
      <c r="CJ142" s="7795"/>
      <c r="CK142" s="7795"/>
      <c r="CL142" s="7786"/>
      <c r="CM142" s="7786"/>
      <c r="CN142" s="7786"/>
      <c r="CO142" s="7786"/>
      <c r="CP142" s="7786"/>
      <c r="CQ142" s="7786"/>
      <c r="CR142" s="7786"/>
      <c r="CS142" s="7786"/>
      <c r="CT142" s="7786"/>
      <c r="CU142" s="7786"/>
      <c r="CV142" s="7702"/>
      <c r="CW142" s="7702"/>
      <c r="CX142" s="7702"/>
      <c r="CY142" s="7702"/>
      <c r="CZ142" s="7702"/>
    </row>
    <row r="143" spans="1:104" x14ac:dyDescent="0.2">
      <c r="A143" s="7699"/>
      <c r="B143" s="7699"/>
      <c r="C143" s="7702"/>
      <c r="D143" s="7702"/>
      <c r="E143" s="7702"/>
      <c r="F143" s="7702"/>
      <c r="G143" s="7702"/>
      <c r="H143" s="7702"/>
      <c r="I143" s="7702"/>
      <c r="J143" s="7702"/>
      <c r="K143" s="7702"/>
      <c r="L143" s="7702"/>
      <c r="M143" s="7702"/>
      <c r="N143" s="7702"/>
      <c r="O143" s="7702"/>
      <c r="P143" s="7702"/>
      <c r="Q143" s="7702"/>
      <c r="R143" s="7702"/>
      <c r="S143" s="7702"/>
      <c r="T143" s="7702"/>
      <c r="U143" s="7702"/>
      <c r="V143" s="7702"/>
      <c r="W143" s="7702"/>
      <c r="X143" s="7702"/>
      <c r="Y143" s="7702"/>
      <c r="Z143" s="7702"/>
      <c r="AA143" s="7702"/>
      <c r="AB143" s="7702"/>
      <c r="AC143" s="7702"/>
      <c r="AD143" s="7702"/>
      <c r="AE143" s="7702"/>
      <c r="AF143" s="7702"/>
      <c r="AG143" s="7702"/>
      <c r="AH143" s="7702"/>
      <c r="AI143" s="7702"/>
      <c r="AJ143" s="7702"/>
      <c r="AK143" s="7702"/>
      <c r="AL143" s="7702"/>
      <c r="AM143" s="7702"/>
      <c r="AN143" s="7702"/>
      <c r="AO143" s="7702"/>
      <c r="AP143" s="7702"/>
      <c r="AQ143" s="7702"/>
      <c r="AR143" s="7702"/>
      <c r="AS143" s="7702"/>
      <c r="AT143" s="7702"/>
      <c r="AU143" s="7702"/>
      <c r="AV143" s="7702"/>
      <c r="AW143" s="7702"/>
      <c r="AX143" s="7702"/>
      <c r="AY143" s="7702"/>
      <c r="AZ143" s="7702"/>
      <c r="BA143" s="7702"/>
      <c r="BB143" s="7702"/>
      <c r="BC143" s="7702"/>
      <c r="BD143" s="7702"/>
      <c r="BE143" s="7702"/>
      <c r="BF143" s="7702"/>
      <c r="BG143" s="7702"/>
      <c r="BH143" s="7702"/>
      <c r="BI143" s="7702"/>
      <c r="BJ143" s="7702"/>
      <c r="BK143" s="7702"/>
      <c r="BL143" s="7702"/>
      <c r="BM143" s="7702"/>
      <c r="BN143" s="7702"/>
      <c r="BO143" s="7702"/>
      <c r="BP143" s="7702"/>
      <c r="BQ143" s="7702"/>
      <c r="BR143" s="7702"/>
      <c r="BS143" s="8293"/>
      <c r="BT143" s="7705"/>
      <c r="BU143" s="8300"/>
      <c r="BV143" s="7750">
        <f>BV142</f>
        <v>0</v>
      </c>
      <c r="BW143" s="8303"/>
      <c r="BX143" s="7688">
        <f>BX142</f>
        <v>0</v>
      </c>
      <c r="BY143" s="7711" t="inlineStr">
        <is>
          <t>Máx durante ensayo</t>
        </is>
      </c>
      <c r="BZ143" s="7704" t="inlineStr">
        <is>
          <t>5º</t>
        </is>
      </c>
      <c r="CA143" s="7998"/>
      <c r="CB143" s="7702"/>
      <c r="CC143" s="7708"/>
      <c r="CD143" s="7796"/>
      <c r="CE143" s="7795"/>
      <c r="CF143" s="7795"/>
      <c r="CG143" s="7795"/>
      <c r="CH143" s="7795"/>
      <c r="CI143" s="7795"/>
      <c r="CJ143" s="7795"/>
      <c r="CK143" s="7795"/>
      <c r="CL143" s="7786"/>
      <c r="CM143" s="7786"/>
      <c r="CN143" s="7786"/>
      <c r="CO143" s="7786"/>
      <c r="CP143" s="7786"/>
      <c r="CQ143" s="7786"/>
      <c r="CR143" s="7786"/>
      <c r="CS143" s="7786"/>
      <c r="CT143" s="7786"/>
      <c r="CU143" s="7786"/>
      <c r="CV143" s="7702"/>
      <c r="CW143" s="7702"/>
      <c r="CX143" s="7702"/>
      <c r="CY143" s="7702"/>
      <c r="CZ143" s="7702"/>
    </row>
    <row r="144" spans="1:104" ht="13.5" thickBot="1" x14ac:dyDescent="0.25">
      <c r="A144" s="7699"/>
      <c r="B144" s="7699"/>
      <c r="C144" s="7702"/>
      <c r="D144" s="7702"/>
      <c r="E144" s="7702"/>
      <c r="F144" s="7702"/>
      <c r="G144" s="7702"/>
      <c r="H144" s="7702"/>
      <c r="I144" s="7702"/>
      <c r="J144" s="7702"/>
      <c r="K144" s="7702"/>
      <c r="L144" s="7702"/>
      <c r="M144" s="7702"/>
      <c r="N144" s="7702"/>
      <c r="O144" s="7702"/>
      <c r="P144" s="7702"/>
      <c r="Q144" s="7702"/>
      <c r="R144" s="7702"/>
      <c r="S144" s="7702"/>
      <c r="T144" s="7702"/>
      <c r="U144" s="7702"/>
      <c r="V144" s="7702"/>
      <c r="W144" s="7702"/>
      <c r="X144" s="7702"/>
      <c r="Y144" s="7702"/>
      <c r="Z144" s="7702"/>
      <c r="AA144" s="7702"/>
      <c r="AB144" s="7702"/>
      <c r="AC144" s="7702"/>
      <c r="AD144" s="7702"/>
      <c r="AE144" s="7702"/>
      <c r="AF144" s="7702"/>
      <c r="AG144" s="7702"/>
      <c r="AH144" s="7702"/>
      <c r="AI144" s="7702"/>
      <c r="AJ144" s="7702"/>
      <c r="AK144" s="7702"/>
      <c r="AL144" s="7702"/>
      <c r="AM144" s="7702"/>
      <c r="AN144" s="7702"/>
      <c r="AO144" s="7702"/>
      <c r="AP144" s="7702"/>
      <c r="AQ144" s="7702"/>
      <c r="AR144" s="7702"/>
      <c r="AS144" s="7702"/>
      <c r="AT144" s="7702"/>
      <c r="AU144" s="7702"/>
      <c r="AV144" s="7702"/>
      <c r="AW144" s="7702"/>
      <c r="AX144" s="7702"/>
      <c r="AY144" s="7702"/>
      <c r="AZ144" s="7702"/>
      <c r="BA144" s="7702"/>
      <c r="BB144" s="7702"/>
      <c r="BC144" s="7702"/>
      <c r="BD144" s="7702"/>
      <c r="BE144" s="7702"/>
      <c r="BF144" s="7702"/>
      <c r="BG144" s="7702"/>
      <c r="BH144" s="7702"/>
      <c r="BI144" s="7702"/>
      <c r="BJ144" s="7702"/>
      <c r="BK144" s="7702"/>
      <c r="BL144" s="7702"/>
      <c r="BM144" s="7702"/>
      <c r="BN144" s="7702"/>
      <c r="BO144" s="7702"/>
      <c r="BP144" s="7702"/>
      <c r="BQ144" s="7702"/>
      <c r="BR144" s="7702"/>
      <c r="BS144" s="8293"/>
      <c r="BT144" s="7705"/>
      <c r="BU144" s="8301"/>
      <c r="BV144" s="7752">
        <f>BV142</f>
        <v>0</v>
      </c>
      <c r="BW144" s="8304"/>
      <c r="BX144" s="7689">
        <f>BX142</f>
        <v>0</v>
      </c>
      <c r="BY144" s="7712" t="inlineStr">
        <is>
          <t>Mín durante ensayo</t>
        </is>
      </c>
      <c r="BZ144" s="7704" t="inlineStr">
        <is>
          <t>6º</t>
        </is>
      </c>
      <c r="CA144" s="7998"/>
      <c r="CB144" s="7702"/>
      <c r="CC144" s="7708"/>
      <c r="CD144" s="7796"/>
      <c r="CE144" s="7795"/>
      <c r="CF144" s="7795"/>
      <c r="CG144" s="7795"/>
      <c r="CH144" s="7795"/>
      <c r="CI144" s="7795"/>
      <c r="CJ144" s="7795"/>
      <c r="CK144" s="7795"/>
      <c r="CL144" s="7786"/>
      <c r="CM144" s="7786"/>
      <c r="CN144" s="7786"/>
      <c r="CO144" s="7786"/>
      <c r="CP144" s="7786"/>
      <c r="CQ144" s="7786"/>
      <c r="CR144" s="7786"/>
      <c r="CS144" s="7786"/>
      <c r="CT144" s="7786"/>
      <c r="CU144" s="7786"/>
      <c r="CV144" s="7702"/>
      <c r="CW144" s="7702"/>
      <c r="CX144" s="7702"/>
      <c r="CY144" s="7702"/>
      <c r="CZ144" s="7702"/>
    </row>
    <row r="145" spans="1:104" ht="13.5" thickBot="1" x14ac:dyDescent="0.25">
      <c r="A145" s="7699"/>
      <c r="B145" s="7699"/>
      <c r="C145" s="7702"/>
      <c r="D145" s="7702"/>
      <c r="E145" s="7702"/>
      <c r="F145" s="7702"/>
      <c r="G145" s="7702"/>
      <c r="H145" s="7702"/>
      <c r="I145" s="7702"/>
      <c r="J145" s="7702"/>
      <c r="K145" s="7702"/>
      <c r="L145" s="7702"/>
      <c r="M145" s="7702"/>
      <c r="N145" s="7702"/>
      <c r="O145" s="7702"/>
      <c r="P145" s="7702"/>
      <c r="Q145" s="7702"/>
      <c r="R145" s="7702"/>
      <c r="S145" s="7702"/>
      <c r="T145" s="7702"/>
      <c r="U145" s="7702"/>
      <c r="V145" s="7702"/>
      <c r="W145" s="7702"/>
      <c r="X145" s="7702"/>
      <c r="Y145" s="7702"/>
      <c r="Z145" s="7702"/>
      <c r="AA145" s="7702"/>
      <c r="AB145" s="7702"/>
      <c r="AC145" s="7702"/>
      <c r="AD145" s="7702"/>
      <c r="AE145" s="7702"/>
      <c r="AF145" s="7702"/>
      <c r="AG145" s="7702"/>
      <c r="AH145" s="7702"/>
      <c r="AI145" s="7702"/>
      <c r="AJ145" s="7702"/>
      <c r="AK145" s="7702"/>
      <c r="AL145" s="7702"/>
      <c r="AM145" s="7702"/>
      <c r="AN145" s="7702"/>
      <c r="AO145" s="7702"/>
      <c r="AP145" s="7702"/>
      <c r="AQ145" s="7702"/>
      <c r="AR145" s="7702"/>
      <c r="AS145" s="7702"/>
      <c r="AT145" s="7702"/>
      <c r="AU145" s="7702"/>
      <c r="AV145" s="7702"/>
      <c r="AW145" s="7702"/>
      <c r="AX145" s="7702"/>
      <c r="AY145" s="7702"/>
      <c r="AZ145" s="7702"/>
      <c r="BA145" s="7702"/>
      <c r="BB145" s="7702"/>
      <c r="BC145" s="7702"/>
      <c r="BD145" s="7702"/>
      <c r="BE145" s="7702"/>
      <c r="BF145" s="7702"/>
      <c r="BG145" s="7702"/>
      <c r="BH145" s="7702"/>
      <c r="BI145" s="7702"/>
      <c r="BJ145" s="7702"/>
      <c r="BK145" s="7702"/>
      <c r="BL145" s="7702"/>
      <c r="BM145" s="7702"/>
      <c r="BN145" s="7702"/>
      <c r="BO145" s="7702"/>
      <c r="BP145" s="7702"/>
      <c r="BQ145" s="7702"/>
      <c r="BR145" s="7702"/>
      <c r="BS145" s="8293"/>
      <c r="BT145" s="7705"/>
      <c r="BU145" s="7702"/>
      <c r="BV145" s="7702"/>
      <c r="BW145" s="7702"/>
      <c r="BX145" s="7680"/>
      <c r="BY145" s="7702"/>
      <c r="BZ145" s="7702"/>
      <c r="CA145" s="7998"/>
      <c r="CB145" s="7702"/>
      <c r="CC145" s="7708"/>
      <c r="CD145" s="7796"/>
      <c r="CE145" s="7795"/>
      <c r="CF145" s="7795"/>
      <c r="CG145" s="7795"/>
      <c r="CH145" s="7795"/>
      <c r="CI145" s="7795"/>
      <c r="CJ145" s="7795"/>
      <c r="CK145" s="7795"/>
      <c r="CL145" s="7786"/>
      <c r="CM145" s="7786"/>
      <c r="CN145" s="7786"/>
      <c r="CO145" s="7786"/>
      <c r="CP145" s="7786"/>
      <c r="CQ145" s="7786"/>
      <c r="CR145" s="7786"/>
      <c r="CS145" s="7786"/>
      <c r="CT145" s="7786"/>
      <c r="CU145" s="7786"/>
      <c r="CV145" s="7702"/>
      <c r="CW145" s="7702"/>
      <c r="CX145" s="7702"/>
      <c r="CY145" s="7702"/>
      <c r="CZ145" s="7702"/>
    </row>
    <row r="146" spans="1:104" ht="13.5" thickBot="1" x14ac:dyDescent="0.25">
      <c r="A146" s="7699"/>
      <c r="B146" s="7699"/>
      <c r="C146" s="7702"/>
      <c r="D146" s="7702"/>
      <c r="E146" s="7702"/>
      <c r="F146" s="7702"/>
      <c r="G146" s="7702"/>
      <c r="H146" s="7702"/>
      <c r="I146" s="7702"/>
      <c r="J146" s="7702"/>
      <c r="K146" s="7702"/>
      <c r="L146" s="7702"/>
      <c r="M146" s="7702"/>
      <c r="N146" s="7702"/>
      <c r="O146" s="7702"/>
      <c r="P146" s="7702"/>
      <c r="Q146" s="7702"/>
      <c r="R146" s="7702"/>
      <c r="S146" s="7702"/>
      <c r="T146" s="7702"/>
      <c r="U146" s="7702"/>
      <c r="V146" s="7702"/>
      <c r="W146" s="7702"/>
      <c r="X146" s="7702"/>
      <c r="Y146" s="7702"/>
      <c r="Z146" s="7702"/>
      <c r="AA146" s="7702"/>
      <c r="AB146" s="7702"/>
      <c r="AC146" s="7702"/>
      <c r="AD146" s="7702"/>
      <c r="AE146" s="7702"/>
      <c r="AF146" s="7702"/>
      <c r="AG146" s="7702"/>
      <c r="AH146" s="7702"/>
      <c r="AI146" s="7702"/>
      <c r="AJ146" s="7702"/>
      <c r="AK146" s="7702"/>
      <c r="AL146" s="7702"/>
      <c r="AM146" s="7702"/>
      <c r="AN146" s="7702"/>
      <c r="AO146" s="7702"/>
      <c r="AP146" s="7702"/>
      <c r="AQ146" s="7702"/>
      <c r="AR146" s="7702"/>
      <c r="AS146" s="7702"/>
      <c r="AT146" s="7702"/>
      <c r="AU146" s="7702"/>
      <c r="AV146" s="7702"/>
      <c r="AW146" s="7702"/>
      <c r="AX146" s="7702"/>
      <c r="AY146" s="7702"/>
      <c r="AZ146" s="7702"/>
      <c r="BA146" s="7702"/>
      <c r="BB146" s="7702"/>
      <c r="BC146" s="7702"/>
      <c r="BD146" s="7702"/>
      <c r="BE146" s="7702"/>
      <c r="BF146" s="7702"/>
      <c r="BG146" s="7702"/>
      <c r="BH146" s="7702"/>
      <c r="BI146" s="7702"/>
      <c r="BJ146" s="7702"/>
      <c r="BK146" s="7702"/>
      <c r="BL146" s="7702"/>
      <c r="BM146" s="7702"/>
      <c r="BN146" s="7702"/>
      <c r="BO146" s="7702"/>
      <c r="BP146" s="7702"/>
      <c r="BQ146" s="7702"/>
      <c r="BR146" s="7702"/>
      <c r="BS146" s="8293"/>
      <c r="BT146" s="7705"/>
      <c r="BU146" s="7690"/>
      <c r="BV146" s="7686" t="inlineStr">
        <is>
          <t>Medida SAR</t>
        </is>
      </c>
      <c r="BW146" s="7691" t="inlineStr">
        <is>
          <t>Valor en antena</t>
        </is>
      </c>
      <c r="BX146" s="7691" t="inlineStr">
        <is>
          <t>SAR 1W</t>
        </is>
      </c>
      <c r="BY146" s="7691" t="inlineStr">
        <is>
          <t>SAR W/g</t>
        </is>
      </c>
      <c r="BZ146" s="7691" t="inlineStr">
        <is>
          <t>Desviacion (%)</t>
        </is>
      </c>
      <c r="CA146" s="7692" t="inlineStr">
        <is>
          <t>Veredicto</t>
        </is>
      </c>
      <c r="CB146" s="7703"/>
      <c r="CC146" s="7709"/>
      <c r="CD146" s="7796"/>
      <c r="CE146" s="7795"/>
      <c r="CF146" s="7795"/>
      <c r="CG146" s="7795"/>
      <c r="CH146" s="7795"/>
      <c r="CI146" s="7795"/>
      <c r="CJ146" s="7795"/>
      <c r="CK146" s="7795"/>
      <c r="CL146" s="7786"/>
      <c r="CM146" s="7786"/>
      <c r="CN146" s="7786"/>
      <c r="CO146" s="7786"/>
      <c r="CP146" s="7786"/>
      <c r="CQ146" s="7786"/>
      <c r="CR146" s="7786"/>
      <c r="CS146" s="7786"/>
      <c r="CT146" s="7786"/>
      <c r="CU146" s="7786"/>
      <c r="CV146" s="7702"/>
      <c r="CW146" s="7702"/>
      <c r="CX146" s="7702"/>
      <c r="CY146" s="7702"/>
      <c r="CZ146" s="7702"/>
    </row>
    <row r="147" spans="1:104" x14ac:dyDescent="0.2">
      <c r="A147" s="7699"/>
      <c r="B147" s="7699"/>
      <c r="C147" s="7702"/>
      <c r="D147" s="7702"/>
      <c r="E147" s="7702"/>
      <c r="F147" s="7702"/>
      <c r="G147" s="7702"/>
      <c r="H147" s="7702"/>
      <c r="I147" s="7702"/>
      <c r="J147" s="7702"/>
      <c r="K147" s="7702"/>
      <c r="L147" s="7702"/>
      <c r="M147" s="7702"/>
      <c r="N147" s="7702"/>
      <c r="O147" s="7702"/>
      <c r="P147" s="7702"/>
      <c r="Q147" s="7702"/>
      <c r="R147" s="7702"/>
      <c r="S147" s="7702"/>
      <c r="T147" s="7702"/>
      <c r="U147" s="7702"/>
      <c r="V147" s="7702"/>
      <c r="W147" s="7702"/>
      <c r="X147" s="7702"/>
      <c r="Y147" s="7702"/>
      <c r="Z147" s="7702"/>
      <c r="AA147" s="7702"/>
      <c r="AB147" s="7702"/>
      <c r="AC147" s="7702"/>
      <c r="AD147" s="7702"/>
      <c r="AE147" s="7702"/>
      <c r="AF147" s="7702"/>
      <c r="AG147" s="7702"/>
      <c r="AH147" s="7702"/>
      <c r="AI147" s="7702"/>
      <c r="AJ147" s="7702"/>
      <c r="AK147" s="7702"/>
      <c r="AL147" s="7702"/>
      <c r="AM147" s="7702"/>
      <c r="AN147" s="7702"/>
      <c r="AO147" s="7702"/>
      <c r="AP147" s="7702"/>
      <c r="AQ147" s="7702"/>
      <c r="AR147" s="7702"/>
      <c r="AS147" s="7702"/>
      <c r="AT147" s="7702"/>
      <c r="AU147" s="7702"/>
      <c r="AV147" s="7702"/>
      <c r="AW147" s="7702"/>
      <c r="AX147" s="7702"/>
      <c r="AY147" s="7702"/>
      <c r="AZ147" s="7702"/>
      <c r="BA147" s="7702"/>
      <c r="BB147" s="7702"/>
      <c r="BC147" s="7702"/>
      <c r="BD147" s="7702"/>
      <c r="BE147" s="7702"/>
      <c r="BF147" s="7702"/>
      <c r="BG147" s="7702"/>
      <c r="BH147" s="7702"/>
      <c r="BI147" s="7702"/>
      <c r="BJ147" s="7702"/>
      <c r="BK147" s="7702"/>
      <c r="BL147" s="7702"/>
      <c r="BM147" s="7702"/>
      <c r="BN147" s="7702"/>
      <c r="BO147" s="7702"/>
      <c r="BP147" s="7702"/>
      <c r="BQ147" s="7702"/>
      <c r="BR147" s="7702"/>
      <c r="BS147" s="8293"/>
      <c r="BT147" s="7705"/>
      <c r="BU147" s="7719" t="inlineStr">
        <is>
          <t>SAR(1g)</t>
        </is>
      </c>
      <c r="BV147" s="7693"/>
      <c r="BW147" s="7713">
        <f>POWER(10,(((10*LOG10(BW139))+(AVERAGE(BX143:BX144)-BX140))/10))</f>
        <v>250.00000000000011</v>
      </c>
      <c r="BX147" s="8161">
        <f>CD129</f>
        <v>10.9</v>
      </c>
      <c r="BY147" s="7713">
        <f>BV147*1000/BW147</f>
        <v>0</v>
      </c>
      <c r="BZ147" s="7713">
        <f>((BY147-BX147)*100)/BX147</f>
        <v>-100</v>
      </c>
      <c r="CA147" s="7715" t="str">
        <f>IF(ABS(BZ147)&lt;10,"Válido","No Válido")</f>
        <v>No Válido</v>
      </c>
      <c r="CB147" s="7703"/>
      <c r="CC147" s="7709"/>
      <c r="CD147" s="7796"/>
      <c r="CE147" s="7795"/>
      <c r="CF147" s="7795"/>
      <c r="CG147" s="7795"/>
      <c r="CH147" s="7795"/>
      <c r="CI147" s="7795"/>
      <c r="CJ147" s="7795"/>
      <c r="CK147" s="7795"/>
      <c r="CL147" s="7786"/>
      <c r="CM147" s="7786"/>
      <c r="CN147" s="7786"/>
      <c r="CO147" s="7786"/>
      <c r="CP147" s="7786"/>
      <c r="CQ147" s="7786"/>
      <c r="CR147" s="7786"/>
      <c r="CS147" s="7786"/>
      <c r="CT147" s="7786"/>
      <c r="CU147" s="7786"/>
      <c r="CV147" s="7702"/>
      <c r="CW147" s="7702"/>
      <c r="CX147" s="7702"/>
      <c r="CY147" s="7702"/>
      <c r="CZ147" s="7702"/>
    </row>
    <row r="148" spans="1:104" ht="13.5" thickBot="1" x14ac:dyDescent="0.25">
      <c r="A148" s="7699"/>
      <c r="B148" s="7699"/>
      <c r="C148" s="7702"/>
      <c r="D148" s="7702"/>
      <c r="E148" s="7702"/>
      <c r="F148" s="7702"/>
      <c r="G148" s="7702"/>
      <c r="H148" s="7702"/>
      <c r="I148" s="7702"/>
      <c r="J148" s="7702"/>
      <c r="K148" s="7702"/>
      <c r="L148" s="7702"/>
      <c r="M148" s="7702"/>
      <c r="N148" s="7702"/>
      <c r="O148" s="7702"/>
      <c r="P148" s="7702"/>
      <c r="Q148" s="7702"/>
      <c r="R148" s="7702"/>
      <c r="S148" s="7702"/>
      <c r="T148" s="7702"/>
      <c r="U148" s="7702"/>
      <c r="V148" s="7702"/>
      <c r="W148" s="7702"/>
      <c r="X148" s="7702"/>
      <c r="Y148" s="7702"/>
      <c r="Z148" s="7702"/>
      <c r="AA148" s="7702"/>
      <c r="AB148" s="7702"/>
      <c r="AC148" s="7702"/>
      <c r="AD148" s="7702"/>
      <c r="AE148" s="7702"/>
      <c r="AF148" s="7702"/>
      <c r="AG148" s="7702"/>
      <c r="AH148" s="7702"/>
      <c r="AI148" s="7702"/>
      <c r="AJ148" s="7702"/>
      <c r="AK148" s="7702"/>
      <c r="AL148" s="7702"/>
      <c r="AM148" s="7702"/>
      <c r="AN148" s="7702"/>
      <c r="AO148" s="7702"/>
      <c r="AP148" s="7702"/>
      <c r="AQ148" s="7702"/>
      <c r="AR148" s="7702"/>
      <c r="AS148" s="7702"/>
      <c r="AT148" s="7702"/>
      <c r="AU148" s="7702"/>
      <c r="AV148" s="7702"/>
      <c r="AW148" s="7702"/>
      <c r="AX148" s="7702"/>
      <c r="AY148" s="7702"/>
      <c r="AZ148" s="7702"/>
      <c r="BA148" s="7702"/>
      <c r="BB148" s="7702"/>
      <c r="BC148" s="7702"/>
      <c r="BD148" s="7702"/>
      <c r="BE148" s="7702"/>
      <c r="BF148" s="7702"/>
      <c r="BG148" s="7702"/>
      <c r="BH148" s="7702"/>
      <c r="BI148" s="7702"/>
      <c r="BJ148" s="7702"/>
      <c r="BK148" s="7702"/>
      <c r="BL148" s="7702"/>
      <c r="BM148" s="7702"/>
      <c r="BN148" s="7702"/>
      <c r="BO148" s="7702"/>
      <c r="BP148" s="7702"/>
      <c r="BQ148" s="7702"/>
      <c r="BR148" s="7702"/>
      <c r="BS148" s="8293"/>
      <c r="BT148" s="7705"/>
      <c r="BU148" s="7720" t="inlineStr">
        <is>
          <t>SAR(10g)</t>
        </is>
      </c>
      <c r="BV148" s="7694"/>
      <c r="BW148" s="7714">
        <f>POWER(10,(((10*LOG10(BW139))+(AVERAGE(BX143:BX144)-BX140))/10))</f>
        <v>250.00000000000011</v>
      </c>
      <c r="BX148" s="8162">
        <f>CD130</f>
        <v>7.01</v>
      </c>
      <c r="BY148" s="7714">
        <f>BV148*1000/BW148</f>
        <v>0</v>
      </c>
      <c r="BZ148" s="7714">
        <f>((BY148-BX148)*100)/BX148</f>
        <v>-100</v>
      </c>
      <c r="CA148" s="7716" t="str">
        <f>IF(ABS(BZ148)&lt;10,"Válido","No Válido")</f>
        <v>No Válido</v>
      </c>
      <c r="CB148" s="7703"/>
      <c r="CC148" s="7709"/>
      <c r="CD148" s="7796"/>
      <c r="CE148" s="7795"/>
      <c r="CF148" s="7795"/>
      <c r="CG148" s="7795"/>
      <c r="CH148" s="7795"/>
      <c r="CI148" s="7795"/>
      <c r="CJ148" s="7795"/>
      <c r="CK148" s="7795"/>
      <c r="CL148" s="7786"/>
      <c r="CM148" s="7786"/>
      <c r="CN148" s="7786"/>
      <c r="CO148" s="7786"/>
      <c r="CP148" s="7786"/>
      <c r="CQ148" s="7786"/>
      <c r="CR148" s="7786"/>
      <c r="CS148" s="7786"/>
      <c r="CT148" s="7786"/>
      <c r="CU148" s="7786"/>
      <c r="CV148" s="7702"/>
      <c r="CW148" s="7702"/>
      <c r="CX148" s="7702"/>
      <c r="CY148" s="7702"/>
      <c r="CZ148" s="7702"/>
    </row>
    <row r="149" spans="1:104" ht="13.5" thickBot="1" x14ac:dyDescent="0.25">
      <c r="A149" s="7699"/>
      <c r="B149" s="7699"/>
      <c r="C149" s="7702"/>
      <c r="D149" s="7702"/>
      <c r="E149" s="7702"/>
      <c r="F149" s="7702"/>
      <c r="G149" s="7702"/>
      <c r="H149" s="7702"/>
      <c r="I149" s="7702"/>
      <c r="J149" s="7702"/>
      <c r="K149" s="7702"/>
      <c r="L149" s="7702"/>
      <c r="M149" s="7702"/>
      <c r="N149" s="7702"/>
      <c r="O149" s="7702"/>
      <c r="P149" s="7702"/>
      <c r="Q149" s="7702"/>
      <c r="R149" s="7702"/>
      <c r="S149" s="7702"/>
      <c r="T149" s="7702"/>
      <c r="U149" s="7702"/>
      <c r="V149" s="7702"/>
      <c r="W149" s="7702"/>
      <c r="X149" s="7702"/>
      <c r="Y149" s="7702"/>
      <c r="Z149" s="7702"/>
      <c r="AA149" s="7702"/>
      <c r="AB149" s="7702"/>
      <c r="AC149" s="7702"/>
      <c r="AD149" s="7702"/>
      <c r="AE149" s="7702"/>
      <c r="AF149" s="7702"/>
      <c r="AG149" s="7702"/>
      <c r="AH149" s="7702"/>
      <c r="AI149" s="7702"/>
      <c r="AJ149" s="7702"/>
      <c r="AK149" s="7702"/>
      <c r="AL149" s="7702"/>
      <c r="AM149" s="7702"/>
      <c r="AN149" s="7702"/>
      <c r="AO149" s="7702"/>
      <c r="AP149" s="7702"/>
      <c r="AQ149" s="7702"/>
      <c r="AR149" s="7702"/>
      <c r="AS149" s="7702"/>
      <c r="AT149" s="7702"/>
      <c r="AU149" s="7702"/>
      <c r="AV149" s="7702"/>
      <c r="AW149" s="7702"/>
      <c r="AX149" s="7702"/>
      <c r="AY149" s="7702"/>
      <c r="AZ149" s="7702"/>
      <c r="BA149" s="7702"/>
      <c r="BB149" s="7702"/>
      <c r="BC149" s="7702"/>
      <c r="BD149" s="7702"/>
      <c r="BE149" s="7702"/>
      <c r="BF149" s="7702"/>
      <c r="BG149" s="7702"/>
      <c r="BH149" s="7702"/>
      <c r="BI149" s="7702"/>
      <c r="BJ149" s="7702"/>
      <c r="BK149" s="7702"/>
      <c r="BL149" s="7702"/>
      <c r="BM149" s="7702"/>
      <c r="BN149" s="7702"/>
      <c r="BO149" s="7702"/>
      <c r="BP149" s="7702"/>
      <c r="BQ149" s="7702"/>
      <c r="BR149" s="7702"/>
      <c r="BS149" s="8293"/>
      <c r="BT149" s="7705"/>
      <c r="BU149" s="7702"/>
      <c r="BV149" s="7702"/>
      <c r="BW149" s="7702"/>
      <c r="BX149" s="7702"/>
      <c r="BY149" s="7726"/>
      <c r="BZ149" s="7726"/>
      <c r="CA149" s="7726"/>
      <c r="CB149" s="7726"/>
      <c r="CC149" s="7734"/>
      <c r="CD149" s="7796"/>
      <c r="CE149" s="7795"/>
      <c r="CF149" s="7795"/>
      <c r="CG149" s="7795"/>
      <c r="CH149" s="7795"/>
      <c r="CI149" s="7795"/>
      <c r="CJ149" s="7795"/>
      <c r="CK149" s="7795"/>
      <c r="CL149" s="7786"/>
      <c r="CM149" s="7786"/>
      <c r="CN149" s="7786"/>
      <c r="CO149" s="7786"/>
      <c r="CP149" s="7786"/>
      <c r="CQ149" s="7786"/>
      <c r="CR149" s="7786"/>
      <c r="CS149" s="7786"/>
      <c r="CT149" s="7786"/>
      <c r="CU149" s="7786"/>
      <c r="CV149" s="7702"/>
      <c r="CW149" s="7702"/>
      <c r="CX149" s="7702"/>
      <c r="CY149" s="7702"/>
      <c r="CZ149" s="7702"/>
    </row>
    <row r="150" spans="1:104" ht="26.25" thickBot="1" x14ac:dyDescent="0.25">
      <c r="A150" s="7699"/>
      <c r="B150" s="7699"/>
      <c r="C150" s="7702"/>
      <c r="D150" s="7702"/>
      <c r="E150" s="7702"/>
      <c r="F150" s="7702"/>
      <c r="G150" s="7702"/>
      <c r="H150" s="7702"/>
      <c r="I150" s="7702"/>
      <c r="J150" s="7702"/>
      <c r="K150" s="7702"/>
      <c r="L150" s="7702"/>
      <c r="M150" s="7702"/>
      <c r="N150" s="7702"/>
      <c r="O150" s="7702"/>
      <c r="P150" s="7702"/>
      <c r="Q150" s="7702"/>
      <c r="R150" s="7702"/>
      <c r="S150" s="7702"/>
      <c r="T150" s="7702"/>
      <c r="U150" s="7702"/>
      <c r="V150" s="7702"/>
      <c r="W150" s="7702"/>
      <c r="X150" s="7702"/>
      <c r="Y150" s="7702"/>
      <c r="Z150" s="7702"/>
      <c r="AA150" s="7702"/>
      <c r="AB150" s="7702"/>
      <c r="AC150" s="7702"/>
      <c r="AD150" s="7702"/>
      <c r="AE150" s="7702"/>
      <c r="AF150" s="7702"/>
      <c r="AG150" s="7702"/>
      <c r="AH150" s="7702"/>
      <c r="AI150" s="7702"/>
      <c r="AJ150" s="7702"/>
      <c r="AK150" s="7702"/>
      <c r="AL150" s="7702"/>
      <c r="AM150" s="7702"/>
      <c r="AN150" s="7702"/>
      <c r="AO150" s="7702"/>
      <c r="AP150" s="7702"/>
      <c r="AQ150" s="7702"/>
      <c r="AR150" s="7702"/>
      <c r="AS150" s="7702"/>
      <c r="AT150" s="7702"/>
      <c r="AU150" s="7702"/>
      <c r="AV150" s="7702"/>
      <c r="AW150" s="7702"/>
      <c r="AX150" s="7702"/>
      <c r="AY150" s="7702"/>
      <c r="AZ150" s="7702"/>
      <c r="BA150" s="7702"/>
      <c r="BB150" s="7702"/>
      <c r="BC150" s="7702"/>
      <c r="BD150" s="7702"/>
      <c r="BE150" s="7702"/>
      <c r="BF150" s="7702"/>
      <c r="BG150" s="7702"/>
      <c r="BH150" s="7702"/>
      <c r="BI150" s="7702"/>
      <c r="BJ150" s="7702"/>
      <c r="BK150" s="7702"/>
      <c r="BL150" s="7702"/>
      <c r="BM150" s="7702"/>
      <c r="BN150" s="7702"/>
      <c r="BO150" s="7702"/>
      <c r="BP150" s="7702"/>
      <c r="BQ150" s="7702"/>
      <c r="BR150" s="7702"/>
      <c r="BS150" s="8293"/>
      <c r="BT150" s="7705"/>
      <c r="BU150" s="7695"/>
      <c r="BV150" s="7696" t="inlineStr">
        <is>
          <t>Valor SAR extrap</t>
        </is>
      </c>
      <c r="BW150" s="7697" t="inlineStr">
        <is>
          <t>Desviacion (%)</t>
        </is>
      </c>
      <c r="BX150" s="7698" t="inlineStr">
        <is>
          <t>Veredicto</t>
        </is>
      </c>
      <c r="BY150" s="7726"/>
      <c r="BZ150" s="7726"/>
      <c r="CA150" s="7726" t="inlineStr">
        <is>
          <t>Frequency
(MHz)</t>
        </is>
      </c>
      <c r="CB150" s="7726" t="str">
        <f>CA136</f>
        <v>Head/Body:</v>
      </c>
      <c r="CC150" s="7734" t="inlineStr">
        <is>
          <t>SAR over</t>
        </is>
      </c>
      <c r="CD150" s="7796"/>
      <c r="CE150" s="7795"/>
      <c r="CF150" s="7795"/>
      <c r="CG150" s="7795"/>
      <c r="CH150" s="7795"/>
      <c r="CI150" s="7795"/>
      <c r="CJ150" s="7795"/>
      <c r="CK150" s="7795"/>
      <c r="CL150" s="7786"/>
      <c r="CM150" s="7786"/>
      <c r="CN150" s="7786"/>
      <c r="CO150" s="7786"/>
      <c r="CP150" s="7786"/>
      <c r="CQ150" s="7786"/>
      <c r="CR150" s="7786"/>
      <c r="CS150" s="7786"/>
      <c r="CT150" s="7786"/>
      <c r="CU150" s="7786"/>
      <c r="CV150" s="7702"/>
      <c r="CW150" s="7702"/>
      <c r="CX150" s="7702"/>
      <c r="CY150" s="7702"/>
      <c r="CZ150" s="7702"/>
    </row>
    <row r="151" spans="1:104" x14ac:dyDescent="0.2">
      <c r="A151" s="7699"/>
      <c r="B151" s="7699"/>
      <c r="C151" s="7702"/>
      <c r="D151" s="7702"/>
      <c r="E151" s="7702"/>
      <c r="F151" s="7702"/>
      <c r="G151" s="7702"/>
      <c r="H151" s="7702"/>
      <c r="I151" s="7702"/>
      <c r="J151" s="7702"/>
      <c r="K151" s="7702"/>
      <c r="L151" s="7702"/>
      <c r="M151" s="7702"/>
      <c r="N151" s="7702"/>
      <c r="O151" s="7702"/>
      <c r="P151" s="7702"/>
      <c r="Q151" s="7702"/>
      <c r="R151" s="7702"/>
      <c r="S151" s="7702"/>
      <c r="T151" s="7702"/>
      <c r="U151" s="7702"/>
      <c r="V151" s="7702"/>
      <c r="W151" s="7702"/>
      <c r="X151" s="7702"/>
      <c r="Y151" s="7702"/>
      <c r="Z151" s="7702"/>
      <c r="AA151" s="7702"/>
      <c r="AB151" s="7702"/>
      <c r="AC151" s="7702"/>
      <c r="AD151" s="7702"/>
      <c r="AE151" s="7702"/>
      <c r="AF151" s="7702"/>
      <c r="AG151" s="7702"/>
      <c r="AH151" s="7702"/>
      <c r="AI151" s="7702"/>
      <c r="AJ151" s="7702"/>
      <c r="AK151" s="7702"/>
      <c r="AL151" s="7702"/>
      <c r="AM151" s="7702"/>
      <c r="AN151" s="7702"/>
      <c r="AO151" s="7702"/>
      <c r="AP151" s="7702"/>
      <c r="AQ151" s="7702"/>
      <c r="AR151" s="7702"/>
      <c r="AS151" s="7702"/>
      <c r="AT151" s="7702"/>
      <c r="AU151" s="7702"/>
      <c r="AV151" s="7702"/>
      <c r="AW151" s="7702"/>
      <c r="AX151" s="7702"/>
      <c r="AY151" s="7702"/>
      <c r="AZ151" s="7702"/>
      <c r="BA151" s="7702"/>
      <c r="BB151" s="7702"/>
      <c r="BC151" s="7702"/>
      <c r="BD151" s="7702"/>
      <c r="BE151" s="7702"/>
      <c r="BF151" s="7702"/>
      <c r="BG151" s="7702"/>
      <c r="BH151" s="7702"/>
      <c r="BI151" s="7702"/>
      <c r="BJ151" s="7702"/>
      <c r="BK151" s="7702"/>
      <c r="BL151" s="7702"/>
      <c r="BM151" s="7702"/>
      <c r="BN151" s="7702"/>
      <c r="BO151" s="7702"/>
      <c r="BP151" s="7702"/>
      <c r="BQ151" s="7702"/>
      <c r="BR151" s="7702"/>
      <c r="BS151" s="8293"/>
      <c r="BT151" s="7705"/>
      <c r="BU151" s="7684" t="inlineStr">
        <is>
          <t>Fast SAR 1g</t>
        </is>
      </c>
      <c r="BV151" s="7693"/>
      <c r="BW151" s="7713" t="e">
        <f>((BV151-BV147)*100)/BV147</f>
        <v>#DIV/0!</v>
      </c>
      <c r="BX151" s="7715" t="e">
        <f>IF(ABS(BW151)&lt;3,"Válido","No Válido")</f>
        <v>#DIV/0!</v>
      </c>
      <c r="BY151" s="7726"/>
      <c r="BZ151" s="7726"/>
      <c r="CA151" s="7726">
        <f>BU139</f>
        <v>0</v>
      </c>
      <c r="CB151" s="7726" t="str">
        <f>CB136</f>
        <v>Head</v>
      </c>
      <c r="CC151" s="7734" t="inlineStr">
        <is>
          <t>1 gr.</t>
        </is>
      </c>
      <c r="CD151" s="7796"/>
      <c r="CE151" s="7795"/>
      <c r="CF151" s="7795"/>
      <c r="CG151" s="7795"/>
      <c r="CH151" s="7795"/>
      <c r="CI151" s="7795"/>
      <c r="CJ151" s="7795"/>
      <c r="CK151" s="7795"/>
      <c r="CL151" s="7786"/>
      <c r="CM151" s="7786"/>
      <c r="CN151" s="7786"/>
      <c r="CO151" s="7786"/>
      <c r="CP151" s="7786"/>
      <c r="CQ151" s="7786"/>
      <c r="CR151" s="7786"/>
      <c r="CS151" s="7786"/>
      <c r="CT151" s="7786"/>
      <c r="CU151" s="7786"/>
      <c r="CV151" s="7702"/>
      <c r="CW151" s="7702"/>
      <c r="CX151" s="7702"/>
      <c r="CY151" s="7702"/>
      <c r="CZ151" s="7702"/>
    </row>
    <row r="152" spans="1:104" ht="13.5" thickBot="1" x14ac:dyDescent="0.25">
      <c r="A152" s="7699"/>
      <c r="B152" s="7699"/>
      <c r="C152" s="7702"/>
      <c r="D152" s="7702"/>
      <c r="E152" s="7702"/>
      <c r="F152" s="7702"/>
      <c r="G152" s="7702"/>
      <c r="H152" s="7702"/>
      <c r="I152" s="7702"/>
      <c r="J152" s="7702"/>
      <c r="K152" s="7702"/>
      <c r="L152" s="7702"/>
      <c r="M152" s="7702"/>
      <c r="N152" s="7702"/>
      <c r="O152" s="7702"/>
      <c r="P152" s="7702"/>
      <c r="Q152" s="7702"/>
      <c r="R152" s="7702"/>
      <c r="S152" s="7702"/>
      <c r="T152" s="7702"/>
      <c r="U152" s="7702"/>
      <c r="V152" s="7702"/>
      <c r="W152" s="7702"/>
      <c r="X152" s="7702"/>
      <c r="Y152" s="7702"/>
      <c r="Z152" s="7702"/>
      <c r="AA152" s="7702"/>
      <c r="AB152" s="7702"/>
      <c r="AC152" s="7702"/>
      <c r="AD152" s="7702"/>
      <c r="AE152" s="7702"/>
      <c r="AF152" s="7702"/>
      <c r="AG152" s="7702"/>
      <c r="AH152" s="7702"/>
      <c r="AI152" s="7702"/>
      <c r="AJ152" s="7702"/>
      <c r="AK152" s="7702"/>
      <c r="AL152" s="7702"/>
      <c r="AM152" s="7702"/>
      <c r="AN152" s="7702"/>
      <c r="AO152" s="7702"/>
      <c r="AP152" s="7702"/>
      <c r="AQ152" s="7702"/>
      <c r="AR152" s="7702"/>
      <c r="AS152" s="7702"/>
      <c r="AT152" s="7702"/>
      <c r="AU152" s="7702"/>
      <c r="AV152" s="7702"/>
      <c r="AW152" s="7702"/>
      <c r="AX152" s="7702"/>
      <c r="AY152" s="7702"/>
      <c r="AZ152" s="7702"/>
      <c r="BA152" s="7702"/>
      <c r="BB152" s="7702"/>
      <c r="BC152" s="7702"/>
      <c r="BD152" s="7702"/>
      <c r="BE152" s="7702"/>
      <c r="BF152" s="7702"/>
      <c r="BG152" s="7702"/>
      <c r="BH152" s="7702"/>
      <c r="BI152" s="7702"/>
      <c r="BJ152" s="7702"/>
      <c r="BK152" s="7702"/>
      <c r="BL152" s="7702"/>
      <c r="BM152" s="7702"/>
      <c r="BN152" s="7702"/>
      <c r="BO152" s="7702"/>
      <c r="BP152" s="7702"/>
      <c r="BQ152" s="7702"/>
      <c r="BR152" s="7702"/>
      <c r="BS152" s="8293"/>
      <c r="BT152" s="7705"/>
      <c r="BU152" s="7718" t="inlineStr">
        <is>
          <t>Fast SAR 10g</t>
        </is>
      </c>
      <c r="BV152" s="7694"/>
      <c r="BW152" s="7714" t="e">
        <f>((BV152-BV148)*100)/BV148</f>
        <v>#DIV/0!</v>
      </c>
      <c r="BX152" s="7716" t="e">
        <f>IF(ABS(BW152)&lt;7,"Válido","No Válido")</f>
        <v>#DIV/0!</v>
      </c>
      <c r="BY152" s="7727"/>
      <c r="BZ152" s="7726"/>
      <c r="CA152" s="7732">
        <f>BU139</f>
        <v>0</v>
      </c>
      <c r="CB152" s="7730" t="str">
        <f>CB136</f>
        <v>Head</v>
      </c>
      <c r="CC152" s="7734" t="inlineStr">
        <is>
          <t>10 gr.</t>
        </is>
      </c>
      <c r="CD152" s="7796"/>
      <c r="CE152" s="7795"/>
      <c r="CF152" s="7795"/>
      <c r="CG152" s="7795"/>
      <c r="CH152" s="7795"/>
      <c r="CI152" s="7795"/>
      <c r="CJ152" s="7795"/>
      <c r="CK152" s="7795"/>
      <c r="CL152" s="7786"/>
      <c r="CM152" s="7786"/>
      <c r="CN152" s="7786"/>
      <c r="CO152" s="7786"/>
      <c r="CP152" s="7786"/>
      <c r="CQ152" s="7786"/>
      <c r="CR152" s="7786"/>
      <c r="CS152" s="7786"/>
      <c r="CT152" s="7786"/>
      <c r="CU152" s="7786"/>
      <c r="CV152" s="7702"/>
      <c r="CW152" s="7702"/>
      <c r="CX152" s="7702"/>
      <c r="CY152" s="7702"/>
      <c r="CZ152" s="7702"/>
    </row>
    <row r="153" spans="1:104" x14ac:dyDescent="0.2">
      <c r="A153" s="7699"/>
      <c r="B153" s="7699"/>
      <c r="C153" s="7702"/>
      <c r="D153" s="7702"/>
      <c r="E153" s="7702"/>
      <c r="F153" s="7702"/>
      <c r="G153" s="7702"/>
      <c r="H153" s="7702"/>
      <c r="I153" s="7702"/>
      <c r="J153" s="7702"/>
      <c r="K153" s="7702"/>
      <c r="L153" s="7702"/>
      <c r="M153" s="7702"/>
      <c r="N153" s="7702"/>
      <c r="O153" s="7702"/>
      <c r="P153" s="7702"/>
      <c r="Q153" s="7702"/>
      <c r="R153" s="7702"/>
      <c r="S153" s="7702"/>
      <c r="T153" s="7702"/>
      <c r="U153" s="7702"/>
      <c r="V153" s="7702"/>
      <c r="W153" s="7702"/>
      <c r="X153" s="7702"/>
      <c r="Y153" s="7702"/>
      <c r="Z153" s="7702"/>
      <c r="AA153" s="7702"/>
      <c r="AB153" s="7702"/>
      <c r="AC153" s="7702"/>
      <c r="AD153" s="7702"/>
      <c r="AE153" s="7702"/>
      <c r="AF153" s="7702"/>
      <c r="AG153" s="7702"/>
      <c r="AH153" s="7702"/>
      <c r="AI153" s="7702"/>
      <c r="AJ153" s="7702"/>
      <c r="AK153" s="7702"/>
      <c r="AL153" s="7702"/>
      <c r="AM153" s="7702"/>
      <c r="AN153" s="7702"/>
      <c r="AO153" s="7702"/>
      <c r="AP153" s="7702"/>
      <c r="AQ153" s="7702"/>
      <c r="AR153" s="7702"/>
      <c r="AS153" s="7702"/>
      <c r="AT153" s="7702"/>
      <c r="AU153" s="7702"/>
      <c r="AV153" s="7702"/>
      <c r="AW153" s="7702"/>
      <c r="AX153" s="7702"/>
      <c r="AY153" s="7702"/>
      <c r="AZ153" s="7702"/>
      <c r="BA153" s="7702"/>
      <c r="BB153" s="7702"/>
      <c r="BC153" s="7702"/>
      <c r="BD153" s="7702"/>
      <c r="BE153" s="7702"/>
      <c r="BF153" s="7702"/>
      <c r="BG153" s="7702"/>
      <c r="BH153" s="7702"/>
      <c r="BI153" s="7702"/>
      <c r="BJ153" s="7702"/>
      <c r="BK153" s="7702"/>
      <c r="BL153" s="7702"/>
      <c r="BM153" s="7702"/>
      <c r="BN153" s="7702"/>
      <c r="BO153" s="7702"/>
      <c r="BP153" s="7702"/>
      <c r="BQ153" s="7702"/>
      <c r="BR153" s="7702"/>
      <c r="BS153" s="8293"/>
      <c r="BT153" s="7735"/>
      <c r="BU153" s="7784"/>
      <c r="BV153" s="7784"/>
      <c r="BW153" s="7702"/>
      <c r="BX153" s="7702"/>
      <c r="BY153" s="7785"/>
      <c r="BZ153" s="7702"/>
      <c r="CA153" s="7998"/>
      <c r="CB153" s="7702"/>
      <c r="CC153" s="7708"/>
      <c r="CD153" s="7796"/>
      <c r="CE153" s="7795"/>
      <c r="CF153" s="7795"/>
      <c r="CG153" s="7795"/>
      <c r="CH153" s="7795"/>
      <c r="CI153" s="7795"/>
      <c r="CJ153" s="7795"/>
      <c r="CK153" s="7795"/>
      <c r="CL153" s="7786"/>
      <c r="CM153" s="7786"/>
      <c r="CN153" s="7786"/>
      <c r="CO153" s="7786"/>
      <c r="CP153" s="7786"/>
      <c r="CQ153" s="7786"/>
      <c r="CR153" s="7786"/>
      <c r="CS153" s="7786"/>
      <c r="CT153" s="7786"/>
      <c r="CU153" s="7786"/>
      <c r="CV153" s="7702"/>
      <c r="CW153" s="7702"/>
      <c r="CX153" s="7702"/>
      <c r="CY153" s="7702"/>
      <c r="CZ153" s="7702"/>
    </row>
    <row r="154" spans="1:104" x14ac:dyDescent="0.2">
      <c r="A154" s="7699"/>
      <c r="B154" s="7699"/>
      <c r="C154" s="7702"/>
      <c r="D154" s="7702"/>
      <c r="E154" s="7702"/>
      <c r="F154" s="7702"/>
      <c r="G154" s="7702"/>
      <c r="H154" s="7702"/>
      <c r="I154" s="7702"/>
      <c r="J154" s="7702"/>
      <c r="K154" s="7702"/>
      <c r="L154" s="7702"/>
      <c r="M154" s="7702"/>
      <c r="N154" s="7702"/>
      <c r="O154" s="7702"/>
      <c r="P154" s="7702"/>
      <c r="Q154" s="7702"/>
      <c r="R154" s="7702"/>
      <c r="S154" s="7702"/>
      <c r="T154" s="7702"/>
      <c r="U154" s="7702"/>
      <c r="V154" s="7702"/>
      <c r="W154" s="7702"/>
      <c r="X154" s="7702"/>
      <c r="Y154" s="7702"/>
      <c r="Z154" s="7702"/>
      <c r="AA154" s="7702"/>
      <c r="AB154" s="7702"/>
      <c r="AC154" s="7702"/>
      <c r="AD154" s="7702"/>
      <c r="AE154" s="7702"/>
      <c r="AF154" s="7702"/>
      <c r="AG154" s="7702"/>
      <c r="AH154" s="7702"/>
      <c r="AI154" s="7702"/>
      <c r="AJ154" s="7702"/>
      <c r="AK154" s="7702"/>
      <c r="AL154" s="7702"/>
      <c r="AM154" s="7702"/>
      <c r="AN154" s="7702"/>
      <c r="AO154" s="7702"/>
      <c r="AP154" s="7702"/>
      <c r="AQ154" s="7702"/>
      <c r="AR154" s="7702"/>
      <c r="AS154" s="7702"/>
      <c r="AT154" s="7702"/>
      <c r="AU154" s="7702"/>
      <c r="AV154" s="7702"/>
      <c r="AW154" s="7702"/>
      <c r="AX154" s="7702"/>
      <c r="AY154" s="7702"/>
      <c r="AZ154" s="7702"/>
      <c r="BA154" s="7702"/>
      <c r="BB154" s="7702"/>
      <c r="BC154" s="7702"/>
      <c r="BD154" s="7702"/>
      <c r="BE154" s="7702"/>
      <c r="BF154" s="7702"/>
      <c r="BG154" s="7702"/>
      <c r="BH154" s="7702"/>
      <c r="BI154" s="7702"/>
      <c r="BJ154" s="7702"/>
      <c r="BK154" s="7702"/>
      <c r="BL154" s="7702"/>
      <c r="BM154" s="7702"/>
      <c r="BN154" s="7702"/>
      <c r="BO154" s="7702"/>
      <c r="BP154" s="7702"/>
      <c r="BQ154" s="7702"/>
      <c r="BR154" s="7702"/>
      <c r="BS154" s="8293"/>
      <c r="BT154" s="7726"/>
      <c r="BU154" s="7727" t="inlineStr">
        <is>
          <t>Date</t>
        </is>
      </c>
      <c r="BV154" s="7727" t="inlineStr">
        <is>
          <t>Frequency
(MHz)</t>
        </is>
      </c>
      <c r="BW154" s="7726" t="str">
        <f>CA136</f>
        <v>Head/Body:</v>
      </c>
      <c r="BX154" s="7726" t="inlineStr">
        <is>
          <t>SAR over</t>
        </is>
      </c>
      <c r="BY154" s="7726" t="inlineStr">
        <is>
          <t>Fast SAR
(W/kg)</t>
        </is>
      </c>
      <c r="BZ154" s="7726" t="inlineStr">
        <is>
          <t>SAR
(W/kg)</t>
        </is>
      </c>
      <c r="CA154" s="7726" t="inlineStr">
        <is>
          <t>1 W Target
SAR (W/kg)</t>
        </is>
      </c>
      <c r="CB154" s="7726" t="inlineStr">
        <is>
          <t>1 W Norm.
SAR (W/kg)</t>
        </is>
      </c>
      <c r="CC154" s="7734" t="inlineStr">
        <is>
          <t>Drift (%)</t>
        </is>
      </c>
      <c r="CD154" s="7796"/>
      <c r="CE154" s="7795"/>
      <c r="CF154" s="7795"/>
      <c r="CG154" s="7795"/>
      <c r="CH154" s="7795"/>
      <c r="CI154" s="7795"/>
      <c r="CJ154" s="7795"/>
      <c r="CK154" s="7795"/>
      <c r="CL154" s="7786"/>
      <c r="CM154" s="7786"/>
      <c r="CN154" s="7786"/>
      <c r="CO154" s="7786"/>
      <c r="CP154" s="7786"/>
      <c r="CQ154" s="7786"/>
      <c r="CR154" s="7786"/>
      <c r="CS154" s="7786"/>
      <c r="CT154" s="7786"/>
      <c r="CU154" s="7786"/>
      <c r="CV154" s="7702"/>
      <c r="CW154" s="7702"/>
      <c r="CX154" s="7702"/>
      <c r="CY154" s="7702"/>
      <c r="CZ154" s="7702"/>
    </row>
    <row r="155" spans="1:104" x14ac:dyDescent="0.2">
      <c r="A155" s="7699"/>
      <c r="B155" s="7699"/>
      <c r="C155" s="7702"/>
      <c r="D155" s="7702"/>
      <c r="E155" s="7702"/>
      <c r="F155" s="7702"/>
      <c r="G155" s="7702"/>
      <c r="H155" s="7702"/>
      <c r="I155" s="7702"/>
      <c r="J155" s="7702"/>
      <c r="K155" s="7702"/>
      <c r="L155" s="7702"/>
      <c r="M155" s="7702"/>
      <c r="N155" s="7702"/>
      <c r="O155" s="7702"/>
      <c r="P155" s="7702"/>
      <c r="Q155" s="7702"/>
      <c r="R155" s="7702"/>
      <c r="S155" s="7702"/>
      <c r="T155" s="7702"/>
      <c r="U155" s="7702"/>
      <c r="V155" s="7702"/>
      <c r="W155" s="7702"/>
      <c r="X155" s="7702"/>
      <c r="Y155" s="7702"/>
      <c r="Z155" s="7702"/>
      <c r="AA155" s="7702"/>
      <c r="AB155" s="7702"/>
      <c r="AC155" s="7702"/>
      <c r="AD155" s="7702"/>
      <c r="AE155" s="7702"/>
      <c r="AF155" s="7702"/>
      <c r="AG155" s="7702"/>
      <c r="AH155" s="7702"/>
      <c r="AI155" s="7702"/>
      <c r="AJ155" s="7702"/>
      <c r="AK155" s="7702"/>
      <c r="AL155" s="7702"/>
      <c r="AM155" s="7702"/>
      <c r="AN155" s="7702"/>
      <c r="AO155" s="7702"/>
      <c r="AP155" s="7702"/>
      <c r="AQ155" s="7702"/>
      <c r="AR155" s="7702"/>
      <c r="AS155" s="7702"/>
      <c r="AT155" s="7702"/>
      <c r="AU155" s="7702"/>
      <c r="AV155" s="7702"/>
      <c r="AW155" s="7702"/>
      <c r="AX155" s="7702"/>
      <c r="AY155" s="7702"/>
      <c r="AZ155" s="7702"/>
      <c r="BA155" s="7702"/>
      <c r="BB155" s="7702"/>
      <c r="BC155" s="7702"/>
      <c r="BD155" s="7702"/>
      <c r="BE155" s="7702"/>
      <c r="BF155" s="7702"/>
      <c r="BG155" s="7702"/>
      <c r="BH155" s="7702"/>
      <c r="BI155" s="7702"/>
      <c r="BJ155" s="7702"/>
      <c r="BK155" s="7702"/>
      <c r="BL155" s="7702"/>
      <c r="BM155" s="7702"/>
      <c r="BN155" s="7702"/>
      <c r="BO155" s="7702"/>
      <c r="BP155" s="7702"/>
      <c r="BQ155" s="7702"/>
      <c r="BR155" s="7702"/>
      <c r="BS155" s="8293"/>
      <c r="BT155" s="7735"/>
      <c r="BU155" s="7757">
        <f>CB130</f>
        <v>0</v>
      </c>
      <c r="BV155" s="7732">
        <f>BU139</f>
        <v>0</v>
      </c>
      <c r="BW155" s="7732" t="str">
        <f>CB136</f>
        <v>Head</v>
      </c>
      <c r="BX155" s="7732" t="inlineStr">
        <is>
          <t>1 gr.</t>
        </is>
      </c>
      <c r="BY155" s="7732">
        <f>BV151</f>
        <v>0</v>
      </c>
      <c r="BZ155" s="7728">
        <f>BV147</f>
        <v>0</v>
      </c>
      <c r="CA155" s="7732">
        <f t="shared" ref="CA155:CA156" si="39">BX147</f>
        <v>10.9</v>
      </c>
      <c r="CB155" s="7730">
        <f t="shared" ref="CB155:CB156" si="40">BY147</f>
        <v>0</v>
      </c>
      <c r="CC155" s="7734">
        <f t="shared" ref="CC155:CC156" si="41">BZ147</f>
        <v>-100</v>
      </c>
      <c r="CD155" s="7796"/>
      <c r="CE155" s="7795"/>
      <c r="CF155" s="7795"/>
      <c r="CG155" s="7795"/>
      <c r="CH155" s="7795"/>
      <c r="CI155" s="7795"/>
      <c r="CJ155" s="7795"/>
      <c r="CK155" s="7795"/>
      <c r="CL155" s="7786"/>
      <c r="CM155" s="7786"/>
      <c r="CN155" s="7786"/>
      <c r="CO155" s="7786"/>
      <c r="CP155" s="7786"/>
      <c r="CQ155" s="7786"/>
      <c r="CR155" s="7786"/>
      <c r="CS155" s="7786"/>
      <c r="CT155" s="7786"/>
      <c r="CU155" s="7786"/>
      <c r="CV155" s="7702"/>
      <c r="CW155" s="7702"/>
      <c r="CX155" s="7702"/>
      <c r="CY155" s="7702"/>
      <c r="CZ155" s="7702"/>
    </row>
    <row r="156" spans="1:104" x14ac:dyDescent="0.2">
      <c r="A156" s="7699"/>
      <c r="B156" s="7699"/>
      <c r="C156" s="7702"/>
      <c r="D156" s="7702"/>
      <c r="E156" s="7702"/>
      <c r="F156" s="7702"/>
      <c r="G156" s="7702"/>
      <c r="H156" s="7702"/>
      <c r="I156" s="7702"/>
      <c r="J156" s="7702"/>
      <c r="K156" s="7702"/>
      <c r="L156" s="7702"/>
      <c r="M156" s="7702"/>
      <c r="N156" s="7702"/>
      <c r="O156" s="7702"/>
      <c r="P156" s="7702"/>
      <c r="Q156" s="7702"/>
      <c r="R156" s="7702"/>
      <c r="S156" s="7702"/>
      <c r="T156" s="7702"/>
      <c r="U156" s="7702"/>
      <c r="V156" s="7702"/>
      <c r="W156" s="7702"/>
      <c r="X156" s="7702"/>
      <c r="Y156" s="7702"/>
      <c r="Z156" s="7702"/>
      <c r="AA156" s="7702"/>
      <c r="AB156" s="7702"/>
      <c r="AC156" s="7702"/>
      <c r="AD156" s="7702"/>
      <c r="AE156" s="7702"/>
      <c r="AF156" s="7702"/>
      <c r="AG156" s="7702"/>
      <c r="AH156" s="7702"/>
      <c r="AI156" s="7702"/>
      <c r="AJ156" s="7702"/>
      <c r="AK156" s="7702"/>
      <c r="AL156" s="7702"/>
      <c r="AM156" s="7702"/>
      <c r="AN156" s="7702"/>
      <c r="AO156" s="7702"/>
      <c r="AP156" s="7702"/>
      <c r="AQ156" s="7702"/>
      <c r="AR156" s="7702"/>
      <c r="AS156" s="7702"/>
      <c r="AT156" s="7702"/>
      <c r="AU156" s="7702"/>
      <c r="AV156" s="7702"/>
      <c r="AW156" s="7702"/>
      <c r="AX156" s="7702"/>
      <c r="AY156" s="7702"/>
      <c r="AZ156" s="7702"/>
      <c r="BA156" s="7702"/>
      <c r="BB156" s="7702"/>
      <c r="BC156" s="7702"/>
      <c r="BD156" s="7702"/>
      <c r="BE156" s="7702"/>
      <c r="BF156" s="7702"/>
      <c r="BG156" s="7702"/>
      <c r="BH156" s="7702"/>
      <c r="BI156" s="7702"/>
      <c r="BJ156" s="7702"/>
      <c r="BK156" s="7702"/>
      <c r="BL156" s="7702"/>
      <c r="BM156" s="7702"/>
      <c r="BN156" s="7702"/>
      <c r="BO156" s="7702"/>
      <c r="BP156" s="7702"/>
      <c r="BQ156" s="7702"/>
      <c r="BR156" s="7702"/>
      <c r="BS156" s="8293"/>
      <c r="BT156" s="7736"/>
      <c r="BU156" s="7757">
        <f>CB130</f>
        <v>0</v>
      </c>
      <c r="BV156" s="7730">
        <f>BU139</f>
        <v>0</v>
      </c>
      <c r="BW156" s="7731" t="str">
        <f>CB136</f>
        <v>Head</v>
      </c>
      <c r="BX156" s="7731" t="inlineStr">
        <is>
          <t>10 gr.</t>
        </is>
      </c>
      <c r="BY156" s="7730">
        <f>BV152</f>
        <v>0</v>
      </c>
      <c r="BZ156" s="7728">
        <f>BV148</f>
        <v>0</v>
      </c>
      <c r="CA156" s="7728">
        <f t="shared" si="39"/>
        <v>7.01</v>
      </c>
      <c r="CB156" s="7728">
        <f t="shared" si="40"/>
        <v>0</v>
      </c>
      <c r="CC156" s="7734">
        <f t="shared" si="41"/>
        <v>-100</v>
      </c>
      <c r="CD156" s="7796"/>
      <c r="CE156" s="7795"/>
      <c r="CF156" s="7795"/>
      <c r="CG156" s="7795"/>
      <c r="CH156" s="7795"/>
      <c r="CI156" s="7795"/>
      <c r="CJ156" s="7795"/>
      <c r="CK156" s="7795"/>
      <c r="CL156" s="7786"/>
      <c r="CM156" s="7786"/>
      <c r="CN156" s="7786"/>
      <c r="CO156" s="7786"/>
      <c r="CP156" s="7786"/>
      <c r="CQ156" s="7786"/>
      <c r="CR156" s="7786"/>
      <c r="CS156" s="7786"/>
      <c r="CT156" s="7786"/>
      <c r="CU156" s="7786"/>
      <c r="CV156" s="7702"/>
      <c r="CW156" s="7702"/>
      <c r="CX156" s="7702"/>
      <c r="CY156" s="7702"/>
      <c r="CZ156" s="7702"/>
    </row>
    <row r="157" spans="1:104" ht="13.5" thickBot="1" x14ac:dyDescent="0.25">
      <c r="A157" s="7699"/>
      <c r="B157" s="7699"/>
      <c r="C157" s="7702"/>
      <c r="D157" s="7702"/>
      <c r="E157" s="7702"/>
      <c r="F157" s="7702"/>
      <c r="G157" s="7702"/>
      <c r="H157" s="7702"/>
      <c r="I157" s="7702"/>
      <c r="J157" s="7702"/>
      <c r="K157" s="7702"/>
      <c r="L157" s="7702"/>
      <c r="M157" s="7702"/>
      <c r="N157" s="7702"/>
      <c r="O157" s="7702"/>
      <c r="P157" s="7702"/>
      <c r="Q157" s="7702"/>
      <c r="R157" s="7702"/>
      <c r="S157" s="7702"/>
      <c r="T157" s="7702"/>
      <c r="U157" s="7702"/>
      <c r="V157" s="7702"/>
      <c r="W157" s="7702"/>
      <c r="X157" s="7702"/>
      <c r="Y157" s="7702"/>
      <c r="Z157" s="7702"/>
      <c r="AA157" s="7702"/>
      <c r="AB157" s="7702"/>
      <c r="AC157" s="7702"/>
      <c r="AD157" s="7702"/>
      <c r="AE157" s="7702"/>
      <c r="AF157" s="7702"/>
      <c r="AG157" s="7702"/>
      <c r="AH157" s="7702"/>
      <c r="AI157" s="7702"/>
      <c r="AJ157" s="7702"/>
      <c r="AK157" s="7702"/>
      <c r="AL157" s="7702"/>
      <c r="AM157" s="7702"/>
      <c r="AN157" s="7702"/>
      <c r="AO157" s="7702"/>
      <c r="AP157" s="7702"/>
      <c r="AQ157" s="7702"/>
      <c r="AR157" s="7702"/>
      <c r="AS157" s="7702"/>
      <c r="AT157" s="7702"/>
      <c r="AU157" s="7702"/>
      <c r="AV157" s="7702"/>
      <c r="AW157" s="7702"/>
      <c r="AX157" s="7702"/>
      <c r="AY157" s="7702"/>
      <c r="AZ157" s="7702"/>
      <c r="BA157" s="7702"/>
      <c r="BB157" s="7702"/>
      <c r="BC157" s="7702"/>
      <c r="BD157" s="7702"/>
      <c r="BE157" s="7702"/>
      <c r="BF157" s="7702"/>
      <c r="BG157" s="7702"/>
      <c r="BH157" s="7702"/>
      <c r="BI157" s="7702"/>
      <c r="BJ157" s="7702"/>
      <c r="BK157" s="7702"/>
      <c r="BL157" s="7702"/>
      <c r="BM157" s="7702"/>
      <c r="BN157" s="7702"/>
      <c r="BO157" s="7702"/>
      <c r="BP157" s="7702"/>
      <c r="BQ157" s="7702"/>
      <c r="BR157" s="7702"/>
      <c r="BS157" s="8294"/>
      <c r="BT157" s="7737"/>
      <c r="BU157" s="7787"/>
      <c r="BV157" s="7788"/>
      <c r="BW157" s="7789"/>
      <c r="BX157" s="7790"/>
      <c r="BY157" s="7791"/>
      <c r="BZ157" s="7789"/>
      <c r="CA157" s="7790"/>
      <c r="CB157" s="7792"/>
      <c r="CC157" s="7793"/>
      <c r="CD157" s="7796"/>
      <c r="CE157" s="7795"/>
      <c r="CF157" s="7795"/>
      <c r="CG157" s="7795"/>
      <c r="CH157" s="7795"/>
      <c r="CI157" s="7795"/>
      <c r="CJ157" s="7795"/>
      <c r="CK157" s="7795"/>
      <c r="CL157" s="7786"/>
      <c r="CM157" s="7786"/>
      <c r="CN157" s="7786"/>
      <c r="CO157" s="7786"/>
      <c r="CP157" s="7786"/>
      <c r="CQ157" s="7786"/>
      <c r="CR157" s="7786"/>
      <c r="CS157" s="7786"/>
      <c r="CT157" s="7786"/>
      <c r="CU157" s="7786"/>
      <c r="CV157" s="7702"/>
      <c r="CW157" s="7702"/>
      <c r="CX157" s="7702"/>
      <c r="CY157" s="7702"/>
      <c r="CZ157" s="7702"/>
    </row>
    <row r="158" spans="1:104" x14ac:dyDescent="0.2">
      <c r="A158" s="7699"/>
      <c r="B158" s="7699"/>
      <c r="C158" s="7702"/>
      <c r="D158" s="7702"/>
      <c r="E158" s="7702"/>
      <c r="F158" s="7702"/>
      <c r="G158" s="7702"/>
      <c r="H158" s="7702"/>
      <c r="I158" s="7702"/>
      <c r="J158" s="7702"/>
      <c r="K158" s="7702"/>
      <c r="L158" s="7702"/>
      <c r="M158" s="7702"/>
      <c r="N158" s="7702"/>
      <c r="O158" s="7702"/>
      <c r="P158" s="7702"/>
      <c r="Q158" s="7702"/>
      <c r="R158" s="7702"/>
      <c r="S158" s="7702"/>
      <c r="T158" s="7702"/>
      <c r="U158" s="7702"/>
      <c r="V158" s="7702"/>
      <c r="W158" s="7702"/>
      <c r="X158" s="7702"/>
      <c r="Y158" s="7702"/>
      <c r="Z158" s="7702"/>
      <c r="AA158" s="7702"/>
      <c r="AB158" s="7702"/>
      <c r="AC158" s="7702"/>
      <c r="AD158" s="7702"/>
      <c r="AE158" s="7702"/>
      <c r="AF158" s="7702"/>
      <c r="AG158" s="7702"/>
      <c r="AH158" s="7702"/>
      <c r="AI158" s="7702"/>
      <c r="AJ158" s="7702"/>
      <c r="AK158" s="7702"/>
      <c r="AL158" s="7702"/>
      <c r="AM158" s="7702"/>
      <c r="AN158" s="7702"/>
      <c r="AO158" s="7702"/>
      <c r="AP158" s="7702"/>
      <c r="AQ158" s="7702"/>
      <c r="AR158" s="7702"/>
      <c r="AS158" s="7702"/>
      <c r="AT158" s="7702"/>
      <c r="AU158" s="7702"/>
      <c r="AV158" s="7702"/>
      <c r="AW158" s="7702"/>
      <c r="AX158" s="7702"/>
      <c r="AY158" s="7702"/>
      <c r="AZ158" s="7702"/>
      <c r="BA158" s="7702"/>
      <c r="BB158" s="7702"/>
      <c r="BC158" s="7702"/>
      <c r="BD158" s="7702"/>
      <c r="BE158" s="7702"/>
      <c r="BF158" s="7702"/>
      <c r="BG158" s="7702"/>
      <c r="BH158" s="7702"/>
      <c r="BI158" s="7702"/>
      <c r="BJ158" s="7702"/>
      <c r="BK158" s="7702"/>
      <c r="BL158" s="7702"/>
      <c r="BM158" s="7702"/>
      <c r="BN158" s="7702"/>
      <c r="BO158" s="7702"/>
      <c r="BP158" s="7702"/>
      <c r="BQ158" s="7702"/>
      <c r="BR158" s="7702"/>
      <c r="BS158" s="7702"/>
      <c r="BT158" s="7702"/>
      <c r="BU158" s="7702"/>
      <c r="BV158" s="7702"/>
      <c r="BW158" s="7702"/>
      <c r="BX158" s="7702"/>
      <c r="BY158" s="7702"/>
      <c r="BZ158" s="7702"/>
      <c r="CA158" s="7998"/>
      <c r="CB158" s="7702"/>
      <c r="CC158" s="7702"/>
      <c r="CD158" s="7795"/>
      <c r="CE158" s="7795"/>
      <c r="CF158" s="7795"/>
      <c r="CG158" s="7795"/>
      <c r="CH158" s="7795"/>
      <c r="CI158" s="7795"/>
      <c r="CJ158" s="7795"/>
      <c r="CK158" s="7795"/>
      <c r="CL158" s="7786"/>
      <c r="CM158" s="7786"/>
      <c r="CN158" s="7786"/>
      <c r="CO158" s="7786"/>
      <c r="CP158" s="7786"/>
      <c r="CQ158" s="7786"/>
      <c r="CR158" s="7786"/>
      <c r="CS158" s="7786"/>
      <c r="CT158" s="7786"/>
      <c r="CU158" s="7786"/>
      <c r="CV158" s="7702"/>
      <c r="CW158" s="7702"/>
      <c r="CX158" s="7702"/>
      <c r="CY158" s="7702"/>
      <c r="CZ158" s="7702"/>
    </row>
    <row r="159" spans="1:104" ht="13.5" thickBot="1" x14ac:dyDescent="0.25">
      <c r="A159" s="7699"/>
      <c r="B159" s="7699"/>
      <c r="C159" s="7702"/>
      <c r="D159" s="7702"/>
      <c r="E159" s="7702"/>
      <c r="F159" s="7702"/>
      <c r="G159" s="7702"/>
      <c r="H159" s="7702"/>
      <c r="I159" s="7702"/>
      <c r="J159" s="7702"/>
      <c r="K159" s="7702"/>
      <c r="L159" s="7702"/>
      <c r="M159" s="7702"/>
      <c r="N159" s="7702"/>
      <c r="O159" s="7702"/>
      <c r="P159" s="7702"/>
      <c r="Q159" s="7702"/>
      <c r="R159" s="7702"/>
      <c r="S159" s="7702"/>
      <c r="T159" s="7702"/>
      <c r="U159" s="7702"/>
      <c r="V159" s="7702"/>
      <c r="W159" s="7702"/>
      <c r="X159" s="7702"/>
      <c r="Y159" s="7702"/>
      <c r="Z159" s="7702"/>
      <c r="AA159" s="7702"/>
      <c r="AB159" s="7702"/>
      <c r="AC159" s="7702"/>
      <c r="AD159" s="7702"/>
      <c r="AE159" s="7702"/>
      <c r="AF159" s="7702"/>
      <c r="AG159" s="7702"/>
      <c r="AH159" s="7702"/>
      <c r="AI159" s="7702"/>
      <c r="AJ159" s="7702"/>
      <c r="AK159" s="7702"/>
      <c r="AL159" s="7702"/>
      <c r="AM159" s="7702"/>
      <c r="AN159" s="7702"/>
      <c r="AO159" s="7702"/>
      <c r="AP159" s="7702"/>
      <c r="AQ159" s="7702"/>
      <c r="AR159" s="7702"/>
      <c r="AS159" s="7702"/>
      <c r="AT159" s="7702"/>
      <c r="AU159" s="7702"/>
      <c r="AV159" s="7702"/>
      <c r="AW159" s="7702"/>
      <c r="AX159" s="7702"/>
      <c r="AY159" s="7702"/>
      <c r="AZ159" s="7702"/>
      <c r="BA159" s="7702"/>
      <c r="BB159" s="7702"/>
      <c r="BC159" s="7702"/>
      <c r="BD159" s="7702"/>
      <c r="BE159" s="7702"/>
      <c r="BF159" s="7702"/>
      <c r="BG159" s="7702"/>
      <c r="BH159" s="7702"/>
      <c r="BI159" s="7702"/>
      <c r="BJ159" s="7702"/>
      <c r="BK159" s="7702"/>
      <c r="BL159" s="7702"/>
      <c r="BM159" s="7702"/>
      <c r="BN159" s="7702"/>
      <c r="BO159" s="7702"/>
      <c r="BP159" s="7702"/>
      <c r="BQ159" s="7702"/>
      <c r="BR159" s="7702"/>
      <c r="BS159" s="7702"/>
      <c r="BT159" s="7702"/>
      <c r="BU159" s="7702"/>
      <c r="BV159" s="7702"/>
      <c r="BW159" s="7702"/>
      <c r="BX159" s="7702"/>
      <c r="BY159" s="7702"/>
      <c r="BZ159" s="7702"/>
      <c r="CA159" s="7998"/>
      <c r="CB159" s="7702"/>
      <c r="CC159" s="7702"/>
      <c r="CD159" s="7795"/>
      <c r="CE159" s="7795"/>
      <c r="CF159" s="7795"/>
      <c r="CG159" s="7795"/>
      <c r="CH159" s="7795"/>
      <c r="CI159" s="7795"/>
      <c r="CJ159" s="7795"/>
      <c r="CK159" s="7795"/>
      <c r="CL159" s="7786"/>
      <c r="CM159" s="7786"/>
      <c r="CN159" s="7786"/>
      <c r="CO159" s="7786"/>
      <c r="CP159" s="7786"/>
      <c r="CQ159" s="7786"/>
      <c r="CR159" s="7786"/>
      <c r="CS159" s="7786"/>
      <c r="CT159" s="7786"/>
      <c r="CU159" s="7786"/>
      <c r="CV159" s="7702"/>
      <c r="CW159" s="7702"/>
      <c r="CX159" s="7702"/>
      <c r="CY159" s="7702"/>
      <c r="CZ159" s="7702"/>
    </row>
    <row r="160" spans="1:104" ht="13.5" customHeight="1" thickBot="1" x14ac:dyDescent="0.25">
      <c r="A160" s="7699"/>
      <c r="B160" s="7699"/>
      <c r="C160" s="7702"/>
      <c r="D160" s="7702"/>
      <c r="E160" s="7702"/>
      <c r="F160" s="7702"/>
      <c r="G160" s="7702"/>
      <c r="H160" s="7702"/>
      <c r="I160" s="7702"/>
      <c r="J160" s="7702"/>
      <c r="K160" s="7702"/>
      <c r="L160" s="7702"/>
      <c r="M160" s="7702"/>
      <c r="N160" s="7702"/>
      <c r="O160" s="7702"/>
      <c r="P160" s="7702"/>
      <c r="Q160" s="7702"/>
      <c r="R160" s="7702"/>
      <c r="S160" s="7702"/>
      <c r="T160" s="7702"/>
      <c r="U160" s="7702"/>
      <c r="V160" s="7702"/>
      <c r="W160" s="7702"/>
      <c r="X160" s="7702"/>
      <c r="Y160" s="7702"/>
      <c r="Z160" s="7702"/>
      <c r="AA160" s="7702"/>
      <c r="AB160" s="7702"/>
      <c r="AC160" s="7702"/>
      <c r="AD160" s="7702"/>
      <c r="AE160" s="7702"/>
      <c r="AF160" s="7702"/>
      <c r="AG160" s="7702"/>
      <c r="AH160" s="7702"/>
      <c r="AI160" s="7702"/>
      <c r="AJ160" s="7702"/>
      <c r="AK160" s="7702"/>
      <c r="AL160" s="7702"/>
      <c r="AM160" s="7702"/>
      <c r="AN160" s="7702"/>
      <c r="AO160" s="7702"/>
      <c r="AP160" s="7702"/>
      <c r="AQ160" s="7702"/>
      <c r="AR160" s="7702"/>
      <c r="AS160" s="7702"/>
      <c r="AT160" s="7702"/>
      <c r="AU160" s="7702"/>
      <c r="AV160" s="7702"/>
      <c r="AW160" s="7702"/>
      <c r="AX160" s="7702"/>
      <c r="AY160" s="7702"/>
      <c r="AZ160" s="7702"/>
      <c r="BA160" s="7702"/>
      <c r="BB160" s="7702"/>
      <c r="BC160" s="7702"/>
      <c r="BD160" s="7702"/>
      <c r="BE160" s="7702"/>
      <c r="BF160" s="7702"/>
      <c r="BG160" s="7702"/>
      <c r="BH160" s="7702"/>
      <c r="BI160" s="7702"/>
      <c r="BJ160" s="7702"/>
      <c r="BK160" s="7702"/>
      <c r="BL160" s="7702"/>
      <c r="BM160" s="7702"/>
      <c r="BN160" s="7702"/>
      <c r="BO160" s="7702"/>
      <c r="BP160" s="7702"/>
      <c r="BQ160" s="7702"/>
      <c r="BR160" s="7702"/>
      <c r="BS160" s="8292" t="str">
        <f>CONCATENATE(BU170," MHz")</f>
        <v xml:space="preserve"> MHz</v>
      </c>
      <c r="BT160" s="7710"/>
      <c r="BU160" s="7706"/>
      <c r="BV160" s="7706"/>
      <c r="BW160" s="7706"/>
      <c r="BX160" s="7706"/>
      <c r="BY160" s="7706"/>
      <c r="BZ160" s="7706"/>
      <c r="CA160" s="7996"/>
      <c r="CB160" s="7706"/>
      <c r="CC160" s="7707"/>
      <c r="CD160" s="7812">
        <f>IF(CB167="Head",LOOKUP(CD162,$CI$42:$CI$85,$CG$42:$CG$85),IF(CB167="Body",LOOKUP(CD162,$CI$42:$CI$81,$CH$42:$CH$85),""))</f>
        <v>10.9</v>
      </c>
      <c r="CE160" s="7795"/>
      <c r="CF160" s="7795"/>
      <c r="CG160" s="7795"/>
      <c r="CH160" s="7795"/>
      <c r="CI160" s="7795"/>
      <c r="CJ160" s="7795"/>
      <c r="CK160" s="7795"/>
      <c r="CL160" s="7786"/>
      <c r="CM160" s="7786"/>
      <c r="CN160" s="7786"/>
      <c r="CO160" s="7786"/>
      <c r="CP160" s="7786"/>
      <c r="CQ160" s="7786"/>
      <c r="CR160" s="7786"/>
      <c r="CS160" s="7786"/>
      <c r="CT160" s="7786"/>
      <c r="CU160" s="7786"/>
      <c r="CV160" s="7702"/>
      <c r="CW160" s="7702"/>
      <c r="CX160" s="7702"/>
      <c r="CY160" s="7702"/>
      <c r="CZ160" s="7702"/>
    </row>
    <row r="161" spans="1:104" ht="13.5" thickBot="1" x14ac:dyDescent="0.25">
      <c r="A161" s="7699"/>
      <c r="B161" s="7699"/>
      <c r="C161" s="7702"/>
      <c r="D161" s="7702"/>
      <c r="E161" s="7702"/>
      <c r="F161" s="7702"/>
      <c r="G161" s="7702"/>
      <c r="H161" s="7702"/>
      <c r="I161" s="7702"/>
      <c r="J161" s="7702"/>
      <c r="K161" s="7702"/>
      <c r="L161" s="7702"/>
      <c r="M161" s="7702"/>
      <c r="N161" s="7702"/>
      <c r="O161" s="7702"/>
      <c r="P161" s="7702"/>
      <c r="Q161" s="7702"/>
      <c r="R161" s="7702"/>
      <c r="S161" s="7702"/>
      <c r="T161" s="7702"/>
      <c r="U161" s="7702"/>
      <c r="V161" s="7702"/>
      <c r="W161" s="7702"/>
      <c r="X161" s="7702"/>
      <c r="Y161" s="7702"/>
      <c r="Z161" s="7702"/>
      <c r="AA161" s="7702"/>
      <c r="AB161" s="7702"/>
      <c r="AC161" s="7702"/>
      <c r="AD161" s="7702"/>
      <c r="AE161" s="7702"/>
      <c r="AF161" s="7702"/>
      <c r="AG161" s="7702"/>
      <c r="AH161" s="7702"/>
      <c r="AI161" s="7702"/>
      <c r="AJ161" s="7702"/>
      <c r="AK161" s="7702"/>
      <c r="AL161" s="7702"/>
      <c r="AM161" s="7702"/>
      <c r="AN161" s="7702"/>
      <c r="AO161" s="7702"/>
      <c r="AP161" s="7702"/>
      <c r="AQ161" s="7702"/>
      <c r="AR161" s="7702"/>
      <c r="AS161" s="7702"/>
      <c r="AT161" s="7702"/>
      <c r="AU161" s="7702"/>
      <c r="AV161" s="7702"/>
      <c r="AW161" s="7702"/>
      <c r="AX161" s="7702"/>
      <c r="AY161" s="7702"/>
      <c r="AZ161" s="7702"/>
      <c r="BA161" s="7702"/>
      <c r="BB161" s="7702"/>
      <c r="BC161" s="7702"/>
      <c r="BD161" s="7702"/>
      <c r="BE161" s="7702"/>
      <c r="BF161" s="7702"/>
      <c r="BG161" s="7702"/>
      <c r="BH161" s="7702"/>
      <c r="BI161" s="7702"/>
      <c r="BJ161" s="7702"/>
      <c r="BK161" s="7702"/>
      <c r="BL161" s="7702"/>
      <c r="BM161" s="7702"/>
      <c r="BN161" s="7702"/>
      <c r="BO161" s="7702"/>
      <c r="BP161" s="7702"/>
      <c r="BQ161" s="7702"/>
      <c r="BR161" s="7702"/>
      <c r="BS161" s="8293"/>
      <c r="BT161" s="7705"/>
      <c r="BU161" s="7678" t="inlineStr">
        <is>
          <t>Calentamiento:</t>
        </is>
      </c>
      <c r="BV161" s="7717"/>
      <c r="BW161" s="7702"/>
      <c r="BX161" s="7679" t="inlineStr">
        <is>
          <t>Temperatura:</t>
        </is>
      </c>
      <c r="BY161" s="7721" t="e">
        <f>AVERAGE(BW164:BW165)</f>
        <v>#DIV/0!</v>
      </c>
      <c r="BZ161" s="7702"/>
      <c r="CA161" s="7997" t="inlineStr">
        <is>
          <t>Fecha (yyyy-mm-dd hh:mm:ss):</t>
        </is>
      </c>
      <c r="CB161" s="7815"/>
      <c r="CC161" s="7708"/>
      <c r="CD161" s="7813">
        <f>IF(CB167="Head",INDEX($CG$42:$CG$85,MATCH(CD160,$CG$42:$CG$85,0)+1),IF(CB167="Body",INDEX($CH$42:$CH$85,MATCH(CD160,$CH$42:$CH$85,0)+1)))</f>
        <v>7.01</v>
      </c>
      <c r="CE161" s="7795"/>
      <c r="CF161" s="7795"/>
      <c r="CG161" s="7795"/>
      <c r="CH161" s="7795"/>
      <c r="CI161" s="7795"/>
      <c r="CJ161" s="7795"/>
      <c r="CK161" s="7795"/>
      <c r="CL161" s="7786"/>
      <c r="CM161" s="7786"/>
      <c r="CN161" s="7786"/>
      <c r="CO161" s="7786"/>
      <c r="CP161" s="7786"/>
      <c r="CQ161" s="7786"/>
      <c r="CR161" s="7786"/>
      <c r="CS161" s="7786"/>
      <c r="CT161" s="7786"/>
      <c r="CU161" s="7786"/>
      <c r="CV161" s="7702"/>
      <c r="CW161" s="7702"/>
      <c r="CX161" s="7702"/>
      <c r="CY161" s="7702"/>
      <c r="CZ161" s="7702"/>
    </row>
    <row r="162" spans="1:104" ht="13.5" thickBot="1" x14ac:dyDescent="0.25">
      <c r="A162" s="7699"/>
      <c r="B162" s="7699"/>
      <c r="C162" s="7702"/>
      <c r="D162" s="7702"/>
      <c r="E162" s="7702"/>
      <c r="F162" s="7702"/>
      <c r="G162" s="7702"/>
      <c r="H162" s="7702"/>
      <c r="I162" s="7702"/>
      <c r="J162" s="7702"/>
      <c r="K162" s="7702"/>
      <c r="L162" s="7702"/>
      <c r="M162" s="7702"/>
      <c r="N162" s="7702"/>
      <c r="O162" s="7702"/>
      <c r="P162" s="7702"/>
      <c r="Q162" s="7702"/>
      <c r="R162" s="7702"/>
      <c r="S162" s="7702"/>
      <c r="T162" s="7702"/>
      <c r="U162" s="7702"/>
      <c r="V162" s="7702"/>
      <c r="W162" s="7702"/>
      <c r="X162" s="7702"/>
      <c r="Y162" s="7702"/>
      <c r="Z162" s="7702"/>
      <c r="AA162" s="7702"/>
      <c r="AB162" s="7702"/>
      <c r="AC162" s="7702"/>
      <c r="AD162" s="7702"/>
      <c r="AE162" s="7702"/>
      <c r="AF162" s="7702"/>
      <c r="AG162" s="7702"/>
      <c r="AH162" s="7702"/>
      <c r="AI162" s="7702"/>
      <c r="AJ162" s="7702"/>
      <c r="AK162" s="7702"/>
      <c r="AL162" s="7702"/>
      <c r="AM162" s="7702"/>
      <c r="AN162" s="7702"/>
      <c r="AO162" s="7702"/>
      <c r="AP162" s="7702"/>
      <c r="AQ162" s="7702"/>
      <c r="AR162" s="7702"/>
      <c r="AS162" s="7702"/>
      <c r="AT162" s="7702"/>
      <c r="AU162" s="7702"/>
      <c r="AV162" s="7702"/>
      <c r="AW162" s="7702"/>
      <c r="AX162" s="7702"/>
      <c r="AY162" s="7702"/>
      <c r="AZ162" s="7702"/>
      <c r="BA162" s="7702"/>
      <c r="BB162" s="7702"/>
      <c r="BC162" s="7702"/>
      <c r="BD162" s="7702"/>
      <c r="BE162" s="7702"/>
      <c r="BF162" s="7702"/>
      <c r="BG162" s="7702"/>
      <c r="BH162" s="7702"/>
      <c r="BI162" s="7702"/>
      <c r="BJ162" s="7702"/>
      <c r="BK162" s="7702"/>
      <c r="BL162" s="7702"/>
      <c r="BM162" s="7702"/>
      <c r="BN162" s="7702"/>
      <c r="BO162" s="7702"/>
      <c r="BP162" s="7702"/>
      <c r="BQ162" s="7702"/>
      <c r="BR162" s="7702"/>
      <c r="BS162" s="8293"/>
      <c r="BT162" s="7705"/>
      <c r="BU162" s="7702"/>
      <c r="BV162" s="7702"/>
      <c r="BW162" s="7702"/>
      <c r="BX162" s="7702"/>
      <c r="BY162" s="7702"/>
      <c r="BZ162" s="7702"/>
      <c r="CA162" s="7998"/>
      <c r="CB162" s="7702"/>
      <c r="CC162" s="7708"/>
      <c r="CD162" s="7814">
        <f>MATCH(CB163,$CF$15:$CF$36,0)</f>
        <v>3</v>
      </c>
      <c r="CE162" s="7795"/>
      <c r="CF162" s="7795"/>
      <c r="CG162" s="7795"/>
      <c r="CH162" s="7795"/>
      <c r="CI162" s="7795"/>
      <c r="CJ162" s="7795"/>
      <c r="CK162" s="7795"/>
      <c r="CL162" s="7786"/>
      <c r="CM162" s="7786"/>
      <c r="CN162" s="7786"/>
      <c r="CO162" s="7786"/>
      <c r="CP162" s="7786"/>
      <c r="CQ162" s="7786"/>
      <c r="CR162" s="7786"/>
      <c r="CS162" s="7786"/>
      <c r="CT162" s="7786"/>
      <c r="CU162" s="7786"/>
      <c r="CV162" s="7702"/>
      <c r="CW162" s="7702"/>
      <c r="CX162" s="7702"/>
      <c r="CY162" s="7702"/>
      <c r="CZ162" s="7702"/>
    </row>
    <row r="163" spans="1:104" ht="13.5" thickBot="1" x14ac:dyDescent="0.25">
      <c r="A163" s="7699"/>
      <c r="B163" s="7699"/>
      <c r="C163" s="7702"/>
      <c r="D163" s="7702"/>
      <c r="E163" s="7702"/>
      <c r="F163" s="7702"/>
      <c r="G163" s="7702"/>
      <c r="H163" s="7702"/>
      <c r="I163" s="7702"/>
      <c r="J163" s="7702"/>
      <c r="K163" s="7702"/>
      <c r="L163" s="7702"/>
      <c r="M163" s="7702"/>
      <c r="N163" s="7702"/>
      <c r="O163" s="7702"/>
      <c r="P163" s="7702"/>
      <c r="Q163" s="7702"/>
      <c r="R163" s="7702"/>
      <c r="S163" s="7702"/>
      <c r="T163" s="7702"/>
      <c r="U163" s="7702"/>
      <c r="V163" s="7702"/>
      <c r="W163" s="7702"/>
      <c r="X163" s="7702"/>
      <c r="Y163" s="7702"/>
      <c r="Z163" s="7702"/>
      <c r="AA163" s="7702"/>
      <c r="AB163" s="7702"/>
      <c r="AC163" s="7702"/>
      <c r="AD163" s="7702"/>
      <c r="AE163" s="7702"/>
      <c r="AF163" s="7702"/>
      <c r="AG163" s="7702"/>
      <c r="AH163" s="7702"/>
      <c r="AI163" s="7702"/>
      <c r="AJ163" s="7702"/>
      <c r="AK163" s="7702"/>
      <c r="AL163" s="7702"/>
      <c r="AM163" s="7702"/>
      <c r="AN163" s="7702"/>
      <c r="AO163" s="7702"/>
      <c r="AP163" s="7702"/>
      <c r="AQ163" s="7702"/>
      <c r="AR163" s="7702"/>
      <c r="AS163" s="7702"/>
      <c r="AT163" s="7702"/>
      <c r="AU163" s="7702"/>
      <c r="AV163" s="7702"/>
      <c r="AW163" s="7702"/>
      <c r="AX163" s="7702"/>
      <c r="AY163" s="7702"/>
      <c r="AZ163" s="7702"/>
      <c r="BA163" s="7702"/>
      <c r="BB163" s="7702"/>
      <c r="BC163" s="7702"/>
      <c r="BD163" s="7702"/>
      <c r="BE163" s="7702"/>
      <c r="BF163" s="7702"/>
      <c r="BG163" s="7702"/>
      <c r="BH163" s="7702"/>
      <c r="BI163" s="7702"/>
      <c r="BJ163" s="7702"/>
      <c r="BK163" s="7702"/>
      <c r="BL163" s="7702"/>
      <c r="BM163" s="7702"/>
      <c r="BN163" s="7702"/>
      <c r="BO163" s="7702"/>
      <c r="BP163" s="7702"/>
      <c r="BQ163" s="7702"/>
      <c r="BR163" s="7702"/>
      <c r="BS163" s="8293"/>
      <c r="BT163" s="7705"/>
      <c r="BU163" s="7671"/>
      <c r="BV163" s="7740" t="inlineStr">
        <is>
          <t>Hora</t>
        </is>
      </c>
      <c r="BW163" s="7741" t="inlineStr">
        <is>
          <t>Temperatura (ºC)</t>
        </is>
      </c>
      <c r="BX163" s="7742" t="inlineStr">
        <is>
          <t>Humedad (%)</t>
        </is>
      </c>
      <c r="BY163" s="7681" t="inlineStr">
        <is>
          <t>Temperatura Liq (ºC)</t>
        </is>
      </c>
      <c r="BZ163" s="7702"/>
      <c r="CA163" s="7679" t="inlineStr">
        <is>
          <t>Dipolo:</t>
        </is>
      </c>
      <c r="CB163" s="7999" t="inlineStr">
        <is>
          <t>D900V2 - SN 1d007</t>
        </is>
      </c>
      <c r="CC163" s="7708"/>
      <c r="CD163" s="7796"/>
      <c r="CE163" s="7795"/>
      <c r="CF163" s="7795"/>
      <c r="CG163" s="7795"/>
      <c r="CH163" s="7795"/>
      <c r="CI163" s="7795"/>
      <c r="CJ163" s="7795"/>
      <c r="CK163" s="7795"/>
      <c r="CL163" s="7786"/>
      <c r="CM163" s="7786"/>
      <c r="CN163" s="7786"/>
      <c r="CO163" s="7786"/>
      <c r="CP163" s="7786"/>
      <c r="CQ163" s="7786"/>
      <c r="CR163" s="7786"/>
      <c r="CS163" s="7786"/>
      <c r="CT163" s="7786"/>
      <c r="CU163" s="7786"/>
      <c r="CV163" s="7702"/>
      <c r="CW163" s="7702"/>
      <c r="CX163" s="7702"/>
      <c r="CY163" s="7702"/>
      <c r="CZ163" s="7702"/>
    </row>
    <row r="164" spans="1:104" ht="13.5" thickBot="1" x14ac:dyDescent="0.25">
      <c r="A164" s="7699"/>
      <c r="B164" s="7699"/>
      <c r="C164" s="7702"/>
      <c r="D164" s="7702"/>
      <c r="E164" s="7702"/>
      <c r="F164" s="7702"/>
      <c r="G164" s="7702"/>
      <c r="H164" s="7702"/>
      <c r="I164" s="7702"/>
      <c r="J164" s="7702"/>
      <c r="K164" s="7702"/>
      <c r="L164" s="7702"/>
      <c r="M164" s="7702"/>
      <c r="N164" s="7702"/>
      <c r="O164" s="7702"/>
      <c r="P164" s="7702"/>
      <c r="Q164" s="7702"/>
      <c r="R164" s="7702"/>
      <c r="S164" s="7702"/>
      <c r="T164" s="7702"/>
      <c r="U164" s="7702"/>
      <c r="V164" s="7702"/>
      <c r="W164" s="7702"/>
      <c r="X164" s="7702"/>
      <c r="Y164" s="7702"/>
      <c r="Z164" s="7702"/>
      <c r="AA164" s="7702"/>
      <c r="AB164" s="7702"/>
      <c r="AC164" s="7702"/>
      <c r="AD164" s="7702"/>
      <c r="AE164" s="7702"/>
      <c r="AF164" s="7702"/>
      <c r="AG164" s="7702"/>
      <c r="AH164" s="7702"/>
      <c r="AI164" s="7702"/>
      <c r="AJ164" s="7702"/>
      <c r="AK164" s="7702"/>
      <c r="AL164" s="7702"/>
      <c r="AM164" s="7702"/>
      <c r="AN164" s="7702"/>
      <c r="AO164" s="7702"/>
      <c r="AP164" s="7702"/>
      <c r="AQ164" s="7702"/>
      <c r="AR164" s="7702"/>
      <c r="AS164" s="7702"/>
      <c r="AT164" s="7702"/>
      <c r="AU164" s="7702"/>
      <c r="AV164" s="7702"/>
      <c r="AW164" s="7702"/>
      <c r="AX164" s="7702"/>
      <c r="AY164" s="7702"/>
      <c r="AZ164" s="7702"/>
      <c r="BA164" s="7702"/>
      <c r="BB164" s="7702"/>
      <c r="BC164" s="7702"/>
      <c r="BD164" s="7702"/>
      <c r="BE164" s="7702"/>
      <c r="BF164" s="7702"/>
      <c r="BG164" s="7702"/>
      <c r="BH164" s="7702"/>
      <c r="BI164" s="7702"/>
      <c r="BJ164" s="7702"/>
      <c r="BK164" s="7702"/>
      <c r="BL164" s="7702"/>
      <c r="BM164" s="7702"/>
      <c r="BN164" s="7702"/>
      <c r="BO164" s="7702"/>
      <c r="BP164" s="7702"/>
      <c r="BQ164" s="7702"/>
      <c r="BR164" s="7702"/>
      <c r="BS164" s="8293"/>
      <c r="BT164" s="7705"/>
      <c r="BU164" s="7738" t="inlineStr">
        <is>
          <t>Inicio</t>
        </is>
      </c>
      <c r="BV164" s="7743"/>
      <c r="BW164" s="7744"/>
      <c r="BX164" s="7744"/>
      <c r="BY164" s="7745"/>
      <c r="BZ164" s="7702"/>
      <c r="CA164" s="7679" t="inlineStr">
        <is>
          <t>Room</t>
        </is>
      </c>
      <c r="CB164" s="7724" t="inlineStr">
        <is>
          <t>Dasy6</t>
        </is>
      </c>
      <c r="CC164" s="7708"/>
      <c r="CD164" s="7796"/>
      <c r="CE164" s="7795"/>
      <c r="CF164" s="7795"/>
      <c r="CG164" s="7795"/>
      <c r="CH164" s="7795"/>
      <c r="CI164" s="7795"/>
      <c r="CJ164" s="7795"/>
      <c r="CK164" s="7795"/>
      <c r="CL164" s="7786"/>
      <c r="CM164" s="7786"/>
      <c r="CN164" s="7786"/>
      <c r="CO164" s="7786"/>
      <c r="CP164" s="7786"/>
      <c r="CQ164" s="7786"/>
      <c r="CR164" s="7786"/>
      <c r="CS164" s="7786"/>
      <c r="CT164" s="7786"/>
      <c r="CU164" s="7786"/>
      <c r="CV164" s="7702"/>
      <c r="CW164" s="7702"/>
      <c r="CX164" s="7702"/>
      <c r="CY164" s="7702"/>
      <c r="CZ164" s="7702"/>
    </row>
    <row r="165" spans="1:104" ht="13.5" thickBot="1" x14ac:dyDescent="0.25">
      <c r="A165" s="7699"/>
      <c r="B165" s="7699"/>
      <c r="C165" s="7702"/>
      <c r="D165" s="7702"/>
      <c r="E165" s="7702"/>
      <c r="F165" s="7702"/>
      <c r="G165" s="7702"/>
      <c r="H165" s="7702"/>
      <c r="I165" s="7702"/>
      <c r="J165" s="7702"/>
      <c r="K165" s="7702"/>
      <c r="L165" s="7702"/>
      <c r="M165" s="7702"/>
      <c r="N165" s="7702"/>
      <c r="O165" s="7702"/>
      <c r="P165" s="7702"/>
      <c r="Q165" s="7702"/>
      <c r="R165" s="7702"/>
      <c r="S165" s="7702"/>
      <c r="T165" s="7702"/>
      <c r="U165" s="7702"/>
      <c r="V165" s="7702"/>
      <c r="W165" s="7702"/>
      <c r="X165" s="7702"/>
      <c r="Y165" s="7702"/>
      <c r="Z165" s="7702"/>
      <c r="AA165" s="7702"/>
      <c r="AB165" s="7702"/>
      <c r="AC165" s="7702"/>
      <c r="AD165" s="7702"/>
      <c r="AE165" s="7702"/>
      <c r="AF165" s="7702"/>
      <c r="AG165" s="7702"/>
      <c r="AH165" s="7702"/>
      <c r="AI165" s="7702"/>
      <c r="AJ165" s="7702"/>
      <c r="AK165" s="7702"/>
      <c r="AL165" s="7702"/>
      <c r="AM165" s="7702"/>
      <c r="AN165" s="7702"/>
      <c r="AO165" s="7702"/>
      <c r="AP165" s="7702"/>
      <c r="AQ165" s="7702"/>
      <c r="AR165" s="7702"/>
      <c r="AS165" s="7702"/>
      <c r="AT165" s="7702"/>
      <c r="AU165" s="7702"/>
      <c r="AV165" s="7702"/>
      <c r="AW165" s="7702"/>
      <c r="AX165" s="7702"/>
      <c r="AY165" s="7702"/>
      <c r="AZ165" s="7702"/>
      <c r="BA165" s="7702"/>
      <c r="BB165" s="7702"/>
      <c r="BC165" s="7702"/>
      <c r="BD165" s="7702"/>
      <c r="BE165" s="7702"/>
      <c r="BF165" s="7702"/>
      <c r="BG165" s="7702"/>
      <c r="BH165" s="7702"/>
      <c r="BI165" s="7702"/>
      <c r="BJ165" s="7702"/>
      <c r="BK165" s="7702"/>
      <c r="BL165" s="7702"/>
      <c r="BM165" s="7702"/>
      <c r="BN165" s="7702"/>
      <c r="BO165" s="7702"/>
      <c r="BP165" s="7702"/>
      <c r="BQ165" s="7702"/>
      <c r="BR165" s="7702"/>
      <c r="BS165" s="8293"/>
      <c r="BT165" s="7705"/>
      <c r="BU165" s="7739" t="inlineStr">
        <is>
          <t>Fin</t>
        </is>
      </c>
      <c r="BV165" s="7682"/>
      <c r="BW165" s="7683"/>
      <c r="BX165" s="7683"/>
      <c r="BY165" s="7746"/>
      <c r="BZ165" s="7702"/>
      <c r="CA165" s="7679" t="inlineStr">
        <is>
          <t>Sonda:</t>
        </is>
      </c>
      <c r="CB165" s="7725" t="inlineStr">
        <is>
          <t>EX3DV4 - SN 7461</t>
        </is>
      </c>
      <c r="CC165" s="7708"/>
      <c r="CD165" s="7796"/>
      <c r="CE165" s="7795"/>
      <c r="CF165" s="7795"/>
      <c r="CG165" s="7795"/>
      <c r="CH165" s="7795"/>
      <c r="CI165" s="7795"/>
      <c r="CJ165" s="7795"/>
      <c r="CK165" s="7795"/>
      <c r="CL165" s="7786"/>
      <c r="CM165" s="7786"/>
      <c r="CN165" s="7786"/>
      <c r="CO165" s="7786"/>
      <c r="CP165" s="7786"/>
      <c r="CQ165" s="7786"/>
      <c r="CR165" s="7786"/>
      <c r="CS165" s="7786"/>
      <c r="CT165" s="7786"/>
      <c r="CU165" s="7786"/>
      <c r="CV165" s="7702"/>
      <c r="CW165" s="7702"/>
      <c r="CX165" s="7702"/>
      <c r="CY165" s="7702"/>
      <c r="CZ165" s="7702"/>
    </row>
    <row r="166" spans="1:104" ht="13.5" thickBot="1" x14ac:dyDescent="0.25">
      <c r="A166" s="7699"/>
      <c r="B166" s="7699"/>
      <c r="C166" s="7702"/>
      <c r="D166" s="7702"/>
      <c r="E166" s="7702"/>
      <c r="F166" s="7702"/>
      <c r="G166" s="7702"/>
      <c r="H166" s="7702"/>
      <c r="I166" s="7702"/>
      <c r="J166" s="7702"/>
      <c r="K166" s="7702"/>
      <c r="L166" s="7702"/>
      <c r="M166" s="7702"/>
      <c r="N166" s="7702"/>
      <c r="O166" s="7702"/>
      <c r="P166" s="7702"/>
      <c r="Q166" s="7702"/>
      <c r="R166" s="7702"/>
      <c r="S166" s="7702"/>
      <c r="T166" s="7702"/>
      <c r="U166" s="7702"/>
      <c r="V166" s="7702"/>
      <c r="W166" s="7702"/>
      <c r="X166" s="7702"/>
      <c r="Y166" s="7702"/>
      <c r="Z166" s="7702"/>
      <c r="AA166" s="7702"/>
      <c r="AB166" s="7702"/>
      <c r="AC166" s="7702"/>
      <c r="AD166" s="7702"/>
      <c r="AE166" s="7702"/>
      <c r="AF166" s="7702"/>
      <c r="AG166" s="7702"/>
      <c r="AH166" s="7702"/>
      <c r="AI166" s="7702"/>
      <c r="AJ166" s="7702"/>
      <c r="AK166" s="7702"/>
      <c r="AL166" s="7702"/>
      <c r="AM166" s="7702"/>
      <c r="AN166" s="7702"/>
      <c r="AO166" s="7702"/>
      <c r="AP166" s="7702"/>
      <c r="AQ166" s="7702"/>
      <c r="AR166" s="7702"/>
      <c r="AS166" s="7702"/>
      <c r="AT166" s="7702"/>
      <c r="AU166" s="7702"/>
      <c r="AV166" s="7702"/>
      <c r="AW166" s="7702"/>
      <c r="AX166" s="7702"/>
      <c r="AY166" s="7702"/>
      <c r="AZ166" s="7702"/>
      <c r="BA166" s="7702"/>
      <c r="BB166" s="7702"/>
      <c r="BC166" s="7702"/>
      <c r="BD166" s="7702"/>
      <c r="BE166" s="7702"/>
      <c r="BF166" s="7702"/>
      <c r="BG166" s="7702"/>
      <c r="BH166" s="7702"/>
      <c r="BI166" s="7702"/>
      <c r="BJ166" s="7702"/>
      <c r="BK166" s="7702"/>
      <c r="BL166" s="7702"/>
      <c r="BM166" s="7702"/>
      <c r="BN166" s="7702"/>
      <c r="BO166" s="7702"/>
      <c r="BP166" s="7702"/>
      <c r="BQ166" s="7702"/>
      <c r="BR166" s="7702"/>
      <c r="BS166" s="8293"/>
      <c r="BT166" s="7705"/>
      <c r="BU166" s="7702"/>
      <c r="BV166" s="7702"/>
      <c r="BW166" s="7702"/>
      <c r="BX166" s="7702"/>
      <c r="BY166" s="7702"/>
      <c r="BZ166" s="7702"/>
      <c r="CA166" s="7679" t="inlineStr">
        <is>
          <t>Cert. (EN/FCC/ISED):</t>
        </is>
      </c>
      <c r="CB166" s="7999" t="inlineStr">
        <is>
          <t>EN/FCC/ISED</t>
        </is>
      </c>
      <c r="CC166" s="7708"/>
      <c r="CD166" s="7796"/>
      <c r="CE166" s="7795"/>
      <c r="CF166" s="7795"/>
      <c r="CG166" s="7795"/>
      <c r="CH166" s="7795"/>
      <c r="CI166" s="7795"/>
      <c r="CJ166" s="7795"/>
      <c r="CK166" s="7795"/>
      <c r="CL166" s="7786"/>
      <c r="CM166" s="7786"/>
      <c r="CN166" s="7786"/>
      <c r="CO166" s="7786"/>
      <c r="CP166" s="7786"/>
      <c r="CQ166" s="7786"/>
      <c r="CR166" s="7786"/>
      <c r="CS166" s="7786"/>
      <c r="CT166" s="7786"/>
      <c r="CU166" s="7786"/>
      <c r="CV166" s="7702"/>
      <c r="CW166" s="7702"/>
      <c r="CX166" s="7702"/>
      <c r="CY166" s="7702"/>
      <c r="CZ166" s="7702"/>
    </row>
    <row r="167" spans="1:104" ht="13.5" thickBot="1" x14ac:dyDescent="0.25">
      <c r="A167" s="7699"/>
      <c r="B167" s="7699"/>
      <c r="C167" s="7702"/>
      <c r="D167" s="7702"/>
      <c r="E167" s="7702"/>
      <c r="F167" s="7702"/>
      <c r="G167" s="7702"/>
      <c r="H167" s="7702"/>
      <c r="I167" s="7702"/>
      <c r="J167" s="7702"/>
      <c r="K167" s="7702"/>
      <c r="L167" s="7702"/>
      <c r="M167" s="7702"/>
      <c r="N167" s="7702"/>
      <c r="O167" s="7702"/>
      <c r="P167" s="7702"/>
      <c r="Q167" s="7702"/>
      <c r="R167" s="7702"/>
      <c r="S167" s="7702"/>
      <c r="T167" s="7702"/>
      <c r="U167" s="7702"/>
      <c r="V167" s="7702"/>
      <c r="W167" s="7702"/>
      <c r="X167" s="7702"/>
      <c r="Y167" s="7702"/>
      <c r="Z167" s="7702"/>
      <c r="AA167" s="7702"/>
      <c r="AB167" s="7702"/>
      <c r="AC167" s="7702"/>
      <c r="AD167" s="7702"/>
      <c r="AE167" s="7702"/>
      <c r="AF167" s="7702"/>
      <c r="AG167" s="7702"/>
      <c r="AH167" s="7702"/>
      <c r="AI167" s="7702"/>
      <c r="AJ167" s="7702"/>
      <c r="AK167" s="7702"/>
      <c r="AL167" s="7702"/>
      <c r="AM167" s="7702"/>
      <c r="AN167" s="7702"/>
      <c r="AO167" s="7702"/>
      <c r="AP167" s="7702"/>
      <c r="AQ167" s="7702"/>
      <c r="AR167" s="7702"/>
      <c r="AS167" s="7702"/>
      <c r="AT167" s="7702"/>
      <c r="AU167" s="7702"/>
      <c r="AV167" s="7702"/>
      <c r="AW167" s="7702"/>
      <c r="AX167" s="7702"/>
      <c r="AY167" s="7702"/>
      <c r="AZ167" s="7702"/>
      <c r="BA167" s="7702"/>
      <c r="BB167" s="7702"/>
      <c r="BC167" s="7702"/>
      <c r="BD167" s="7702"/>
      <c r="BE167" s="7702"/>
      <c r="BF167" s="7702"/>
      <c r="BG167" s="7702"/>
      <c r="BH167" s="7702"/>
      <c r="BI167" s="7702"/>
      <c r="BJ167" s="7702"/>
      <c r="BK167" s="7702"/>
      <c r="BL167" s="7702"/>
      <c r="BM167" s="7702"/>
      <c r="BN167" s="7702"/>
      <c r="BO167" s="7702"/>
      <c r="BP167" s="7702"/>
      <c r="BQ167" s="7702"/>
      <c r="BR167" s="7702"/>
      <c r="BS167" s="8293"/>
      <c r="BT167" s="7705"/>
      <c r="BU167" s="7702"/>
      <c r="BV167" s="7702"/>
      <c r="BW167" s="7702"/>
      <c r="BX167" s="7702"/>
      <c r="BY167" s="7702"/>
      <c r="BZ167" s="7702"/>
      <c r="CA167" s="7679" t="inlineStr">
        <is>
          <t>Head/Body:</t>
        </is>
      </c>
      <c r="CB167" s="7724" t="inlineStr">
        <is>
          <t>Head</t>
        </is>
      </c>
      <c r="CC167" s="7708"/>
      <c r="CD167" s="7796"/>
      <c r="CE167" s="7795"/>
      <c r="CF167" s="7795"/>
      <c r="CG167" s="7795"/>
      <c r="CH167" s="7795"/>
      <c r="CI167" s="7795"/>
      <c r="CJ167" s="7795"/>
      <c r="CK167" s="7795"/>
      <c r="CL167" s="7786"/>
      <c r="CM167" s="7786"/>
      <c r="CN167" s="7786"/>
      <c r="CO167" s="7786"/>
      <c r="CP167" s="7786"/>
      <c r="CQ167" s="7786"/>
      <c r="CR167" s="7786"/>
      <c r="CS167" s="7786"/>
      <c r="CT167" s="7786"/>
      <c r="CU167" s="7786"/>
      <c r="CV167" s="7702"/>
      <c r="CW167" s="7702"/>
      <c r="CX167" s="7702"/>
      <c r="CY167" s="7702"/>
      <c r="CZ167" s="7702"/>
    </row>
    <row r="168" spans="1:104" x14ac:dyDescent="0.2">
      <c r="A168" s="7699"/>
      <c r="B168" s="7699"/>
      <c r="C168" s="7702"/>
      <c r="D168" s="7702"/>
      <c r="E168" s="7702"/>
      <c r="F168" s="7702"/>
      <c r="G168" s="7702"/>
      <c r="H168" s="7702"/>
      <c r="I168" s="7702"/>
      <c r="J168" s="7702"/>
      <c r="K168" s="7702"/>
      <c r="L168" s="7702"/>
      <c r="M168" s="7702"/>
      <c r="N168" s="7702"/>
      <c r="O168" s="7702"/>
      <c r="P168" s="7702"/>
      <c r="Q168" s="7702"/>
      <c r="R168" s="7702"/>
      <c r="S168" s="7702"/>
      <c r="T168" s="7702"/>
      <c r="U168" s="7702"/>
      <c r="V168" s="7702"/>
      <c r="W168" s="7702"/>
      <c r="X168" s="7702"/>
      <c r="Y168" s="7702"/>
      <c r="Z168" s="7702"/>
      <c r="AA168" s="7702"/>
      <c r="AB168" s="7702"/>
      <c r="AC168" s="7702"/>
      <c r="AD168" s="7702"/>
      <c r="AE168" s="7702"/>
      <c r="AF168" s="7702"/>
      <c r="AG168" s="7702"/>
      <c r="AH168" s="7702"/>
      <c r="AI168" s="7702"/>
      <c r="AJ168" s="7702"/>
      <c r="AK168" s="7702"/>
      <c r="AL168" s="7702"/>
      <c r="AM168" s="7702"/>
      <c r="AN168" s="7702"/>
      <c r="AO168" s="7702"/>
      <c r="AP168" s="7702"/>
      <c r="AQ168" s="7702"/>
      <c r="AR168" s="7702"/>
      <c r="AS168" s="7702"/>
      <c r="AT168" s="7702"/>
      <c r="AU168" s="7702"/>
      <c r="AV168" s="7702"/>
      <c r="AW168" s="7702"/>
      <c r="AX168" s="7702"/>
      <c r="AY168" s="7702"/>
      <c r="AZ168" s="7702"/>
      <c r="BA168" s="7702"/>
      <c r="BB168" s="7702"/>
      <c r="BC168" s="7702"/>
      <c r="BD168" s="7702"/>
      <c r="BE168" s="7702"/>
      <c r="BF168" s="7702"/>
      <c r="BG168" s="7702"/>
      <c r="BH168" s="7702"/>
      <c r="BI168" s="7702"/>
      <c r="BJ168" s="7702"/>
      <c r="BK168" s="7702"/>
      <c r="BL168" s="7702"/>
      <c r="BM168" s="7702"/>
      <c r="BN168" s="7702"/>
      <c r="BO168" s="7702"/>
      <c r="BP168" s="7702"/>
      <c r="BQ168" s="7702"/>
      <c r="BR168" s="7702"/>
      <c r="BS168" s="8293"/>
      <c r="BT168" s="7705"/>
      <c r="BU168" s="7684" t="inlineStr">
        <is>
          <t>Frecuencia</t>
        </is>
      </c>
      <c r="BV168" s="7685" t="inlineStr">
        <is>
          <t>Nivel Gen.</t>
        </is>
      </c>
      <c r="BW168" s="8295" t="inlineStr">
        <is>
          <t>Medidor de Potencia</t>
        </is>
      </c>
      <c r="BX168" s="8296"/>
      <c r="BY168" s="8297" t="inlineStr">
        <is>
          <t>Observaciones</t>
        </is>
      </c>
      <c r="BZ168" s="7703"/>
      <c r="CA168" s="7998"/>
      <c r="CB168" s="7702"/>
      <c r="CC168" s="7708"/>
      <c r="CD168" s="7796"/>
      <c r="CE168" s="7795"/>
      <c r="CF168" s="7795"/>
      <c r="CG168" s="7795"/>
      <c r="CH168" s="7795"/>
      <c r="CI168" s="7795"/>
      <c r="CJ168" s="7795"/>
      <c r="CK168" s="7795"/>
      <c r="CL168" s="7786"/>
      <c r="CM168" s="7786"/>
      <c r="CN168" s="7786"/>
      <c r="CO168" s="7786"/>
      <c r="CP168" s="7786"/>
      <c r="CQ168" s="7786"/>
      <c r="CR168" s="7786"/>
      <c r="CS168" s="7786"/>
      <c r="CT168" s="7786"/>
      <c r="CU168" s="7786"/>
      <c r="CV168" s="7702"/>
      <c r="CW168" s="7702"/>
      <c r="CX168" s="7702"/>
      <c r="CY168" s="7702"/>
      <c r="CZ168" s="7702"/>
    </row>
    <row r="169" spans="1:104" ht="13.5" thickBot="1" x14ac:dyDescent="0.25">
      <c r="A169" s="7699"/>
      <c r="B169" s="7699"/>
      <c r="C169" s="7702"/>
      <c r="D169" s="7702"/>
      <c r="E169" s="7702"/>
      <c r="F169" s="7702"/>
      <c r="G169" s="7702"/>
      <c r="H169" s="7702"/>
      <c r="I169" s="7702"/>
      <c r="J169" s="7702"/>
      <c r="K169" s="7702"/>
      <c r="L169" s="7702"/>
      <c r="M169" s="7702"/>
      <c r="N169" s="7702"/>
      <c r="O169" s="7702"/>
      <c r="P169" s="7702"/>
      <c r="Q169" s="7702"/>
      <c r="R169" s="7702"/>
      <c r="S169" s="7702"/>
      <c r="T169" s="7702"/>
      <c r="U169" s="7702"/>
      <c r="V169" s="7702"/>
      <c r="W169" s="7702"/>
      <c r="X169" s="7702"/>
      <c r="Y169" s="7702"/>
      <c r="Z169" s="7702"/>
      <c r="AA169" s="7702"/>
      <c r="AB169" s="7702"/>
      <c r="AC169" s="7702"/>
      <c r="AD169" s="7702"/>
      <c r="AE169" s="7702"/>
      <c r="AF169" s="7702"/>
      <c r="AG169" s="7702"/>
      <c r="AH169" s="7702"/>
      <c r="AI169" s="7702"/>
      <c r="AJ169" s="7702"/>
      <c r="AK169" s="7702"/>
      <c r="AL169" s="7702"/>
      <c r="AM169" s="7702"/>
      <c r="AN169" s="7702"/>
      <c r="AO169" s="7702"/>
      <c r="AP169" s="7702"/>
      <c r="AQ169" s="7702"/>
      <c r="AR169" s="7702"/>
      <c r="AS169" s="7702"/>
      <c r="AT169" s="7702"/>
      <c r="AU169" s="7702"/>
      <c r="AV169" s="7702"/>
      <c r="AW169" s="7702"/>
      <c r="AX169" s="7702"/>
      <c r="AY169" s="7702"/>
      <c r="AZ169" s="7702"/>
      <c r="BA169" s="7702"/>
      <c r="BB169" s="7702"/>
      <c r="BC169" s="7702"/>
      <c r="BD169" s="7702"/>
      <c r="BE169" s="7702"/>
      <c r="BF169" s="7702"/>
      <c r="BG169" s="7702"/>
      <c r="BH169" s="7702"/>
      <c r="BI169" s="7702"/>
      <c r="BJ169" s="7702"/>
      <c r="BK169" s="7702"/>
      <c r="BL169" s="7702"/>
      <c r="BM169" s="7702"/>
      <c r="BN169" s="7702"/>
      <c r="BO169" s="7702"/>
      <c r="BP169" s="7702"/>
      <c r="BQ169" s="7702"/>
      <c r="BR169" s="7702"/>
      <c r="BS169" s="8293"/>
      <c r="BT169" s="7705"/>
      <c r="BU169" s="7747" t="inlineStr">
        <is>
          <t>(MHz)</t>
        </is>
      </c>
      <c r="BV169" s="7748" t="inlineStr">
        <is>
          <t>(dBm)</t>
        </is>
      </c>
      <c r="BW169" s="7749" t="inlineStr">
        <is>
          <t>Sensor A (mW)</t>
        </is>
      </c>
      <c r="BX169" s="7749" t="inlineStr">
        <is>
          <t>Sensor B (dBm)</t>
        </is>
      </c>
      <c r="BY169" s="8298"/>
      <c r="BZ169" s="7703"/>
      <c r="CA169" s="7998"/>
      <c r="CB169" s="7702"/>
      <c r="CC169" s="7708"/>
      <c r="CD169" s="7796"/>
      <c r="CE169" s="7795"/>
      <c r="CF169" s="7795"/>
      <c r="CG169" s="7795"/>
      <c r="CH169" s="7795"/>
      <c r="CI169" s="7795"/>
      <c r="CJ169" s="7795"/>
      <c r="CK169" s="7795"/>
      <c r="CL169" s="7786"/>
      <c r="CM169" s="7786"/>
      <c r="CN169" s="7786"/>
      <c r="CO169" s="7786"/>
      <c r="CP169" s="7786"/>
      <c r="CQ169" s="7786"/>
      <c r="CR169" s="7786"/>
      <c r="CS169" s="7786"/>
      <c r="CT169" s="7786"/>
      <c r="CU169" s="7786"/>
      <c r="CV169" s="7702"/>
      <c r="CW169" s="7702"/>
      <c r="CX169" s="7702"/>
      <c r="CY169" s="7702"/>
      <c r="CZ169" s="7702"/>
    </row>
    <row r="170" spans="1:104" ht="13.5" thickBot="1" x14ac:dyDescent="0.25">
      <c r="A170" s="7699"/>
      <c r="B170" s="7699"/>
      <c r="C170" s="7702"/>
      <c r="D170" s="7702"/>
      <c r="E170" s="7702"/>
      <c r="F170" s="7702"/>
      <c r="G170" s="7702"/>
      <c r="H170" s="7702"/>
      <c r="I170" s="7702"/>
      <c r="J170" s="7702"/>
      <c r="K170" s="7702"/>
      <c r="L170" s="7702"/>
      <c r="M170" s="7702"/>
      <c r="N170" s="7702"/>
      <c r="O170" s="7702"/>
      <c r="P170" s="7702"/>
      <c r="Q170" s="7702"/>
      <c r="R170" s="7702"/>
      <c r="S170" s="7702"/>
      <c r="T170" s="7702"/>
      <c r="U170" s="7702"/>
      <c r="V170" s="7702"/>
      <c r="W170" s="7702"/>
      <c r="X170" s="7702"/>
      <c r="Y170" s="7702"/>
      <c r="Z170" s="7702"/>
      <c r="AA170" s="7702"/>
      <c r="AB170" s="7702"/>
      <c r="AC170" s="7702"/>
      <c r="AD170" s="7702"/>
      <c r="AE170" s="7702"/>
      <c r="AF170" s="7702"/>
      <c r="AG170" s="7702"/>
      <c r="AH170" s="7702"/>
      <c r="AI170" s="7702"/>
      <c r="AJ170" s="7702"/>
      <c r="AK170" s="7702"/>
      <c r="AL170" s="7702"/>
      <c r="AM170" s="7702"/>
      <c r="AN170" s="7702"/>
      <c r="AO170" s="7702"/>
      <c r="AP170" s="7702"/>
      <c r="AQ170" s="7702"/>
      <c r="AR170" s="7702"/>
      <c r="AS170" s="7702"/>
      <c r="AT170" s="7702"/>
      <c r="AU170" s="7702"/>
      <c r="AV170" s="7702"/>
      <c r="AW170" s="7702"/>
      <c r="AX170" s="7702"/>
      <c r="AY170" s="7702"/>
      <c r="AZ170" s="7702"/>
      <c r="BA170" s="7702"/>
      <c r="BB170" s="7702"/>
      <c r="BC170" s="7702"/>
      <c r="BD170" s="7702"/>
      <c r="BE170" s="7702"/>
      <c r="BF170" s="7702"/>
      <c r="BG170" s="7702"/>
      <c r="BH170" s="7702"/>
      <c r="BI170" s="7702"/>
      <c r="BJ170" s="7702"/>
      <c r="BK170" s="7702"/>
      <c r="BL170" s="7702"/>
      <c r="BM170" s="7702"/>
      <c r="BN170" s="7702"/>
      <c r="BO170" s="7702"/>
      <c r="BP170" s="7702"/>
      <c r="BQ170" s="7702"/>
      <c r="BR170" s="7702"/>
      <c r="BS170" s="8293"/>
      <c r="BT170" s="7705"/>
      <c r="BU170" s="8299"/>
      <c r="BV170" s="7722"/>
      <c r="BW170" s="8302">
        <v>250</v>
      </c>
      <c r="BX170" s="7751"/>
      <c r="BY170" s="7723" t="inlineStr">
        <is>
          <t>Aprox. 250/100mW</t>
        </is>
      </c>
      <c r="BZ170" s="7704" t="inlineStr">
        <is>
          <t>1º</t>
        </is>
      </c>
      <c r="CA170" s="7999"/>
      <c r="CB170" s="7702" t="inlineStr">
        <is>
          <t>Elegir valor de lista desplegable</t>
        </is>
      </c>
      <c r="CC170" s="7708"/>
      <c r="CD170" s="7796"/>
      <c r="CE170" s="7795"/>
      <c r="CF170" s="7795"/>
      <c r="CG170" s="7795"/>
      <c r="CH170" s="7795"/>
      <c r="CI170" s="7795"/>
      <c r="CJ170" s="7795"/>
      <c r="CK170" s="7795"/>
      <c r="CL170" s="7786"/>
      <c r="CM170" s="7786"/>
      <c r="CN170" s="7786"/>
      <c r="CO170" s="7786"/>
      <c r="CP170" s="7786"/>
      <c r="CQ170" s="7786"/>
      <c r="CR170" s="7786"/>
      <c r="CS170" s="7786"/>
      <c r="CT170" s="7786"/>
      <c r="CU170" s="7786"/>
      <c r="CV170" s="7702"/>
      <c r="CW170" s="7702"/>
      <c r="CX170" s="7702"/>
      <c r="CY170" s="7702"/>
      <c r="CZ170" s="7702"/>
    </row>
    <row r="171" spans="1:104" ht="13.5" thickBot="1" x14ac:dyDescent="0.25">
      <c r="A171" s="7699"/>
      <c r="B171" s="7699"/>
      <c r="C171" s="7702"/>
      <c r="D171" s="7702"/>
      <c r="E171" s="7702"/>
      <c r="F171" s="7702"/>
      <c r="G171" s="7702"/>
      <c r="H171" s="7702"/>
      <c r="I171" s="7702"/>
      <c r="J171" s="7702"/>
      <c r="K171" s="7702"/>
      <c r="L171" s="7702"/>
      <c r="M171" s="7702"/>
      <c r="N171" s="7702"/>
      <c r="O171" s="7702"/>
      <c r="P171" s="7702"/>
      <c r="Q171" s="7702"/>
      <c r="R171" s="7702"/>
      <c r="S171" s="7702"/>
      <c r="T171" s="7702"/>
      <c r="U171" s="7702"/>
      <c r="V171" s="7702"/>
      <c r="W171" s="7702"/>
      <c r="X171" s="7702"/>
      <c r="Y171" s="7702"/>
      <c r="Z171" s="7702"/>
      <c r="AA171" s="7702"/>
      <c r="AB171" s="7702"/>
      <c r="AC171" s="7702"/>
      <c r="AD171" s="7702"/>
      <c r="AE171" s="7702"/>
      <c r="AF171" s="7702"/>
      <c r="AG171" s="7702"/>
      <c r="AH171" s="7702"/>
      <c r="AI171" s="7702"/>
      <c r="AJ171" s="7702"/>
      <c r="AK171" s="7702"/>
      <c r="AL171" s="7702"/>
      <c r="AM171" s="7702"/>
      <c r="AN171" s="7702"/>
      <c r="AO171" s="7702"/>
      <c r="AP171" s="7702"/>
      <c r="AQ171" s="7702"/>
      <c r="AR171" s="7702"/>
      <c r="AS171" s="7702"/>
      <c r="AT171" s="7702"/>
      <c r="AU171" s="7702"/>
      <c r="AV171" s="7702"/>
      <c r="AW171" s="7702"/>
      <c r="AX171" s="7702"/>
      <c r="AY171" s="7702"/>
      <c r="AZ171" s="7702"/>
      <c r="BA171" s="7702"/>
      <c r="BB171" s="7702"/>
      <c r="BC171" s="7702"/>
      <c r="BD171" s="7702"/>
      <c r="BE171" s="7702"/>
      <c r="BF171" s="7702"/>
      <c r="BG171" s="7702"/>
      <c r="BH171" s="7702"/>
      <c r="BI171" s="7702"/>
      <c r="BJ171" s="7702"/>
      <c r="BK171" s="7702"/>
      <c r="BL171" s="7702"/>
      <c r="BM171" s="7702"/>
      <c r="BN171" s="7702"/>
      <c r="BO171" s="7702"/>
      <c r="BP171" s="7702"/>
      <c r="BQ171" s="7702"/>
      <c r="BR171" s="7702"/>
      <c r="BS171" s="8293"/>
      <c r="BT171" s="7705"/>
      <c r="BU171" s="8300"/>
      <c r="BV171" s="7750">
        <f>BV170</f>
        <v>0</v>
      </c>
      <c r="BW171" s="8303"/>
      <c r="BX171" s="7687"/>
      <c r="BY171" s="7711" t="inlineStr">
        <is>
          <t>Lectura estabilizada</t>
        </is>
      </c>
      <c r="BZ171" s="7704" t="inlineStr">
        <is>
          <t>2º</t>
        </is>
      </c>
      <c r="CA171" s="8000"/>
      <c r="CB171" s="7702" t="inlineStr">
        <is>
          <t>Insertar valor manualmente</t>
        </is>
      </c>
      <c r="CC171" s="7708"/>
      <c r="CD171" s="7796"/>
      <c r="CE171" s="7795"/>
      <c r="CF171" s="7795"/>
      <c r="CG171" s="7795"/>
      <c r="CH171" s="7795"/>
      <c r="CI171" s="7795"/>
      <c r="CJ171" s="7795"/>
      <c r="CK171" s="7795"/>
      <c r="CL171" s="7786"/>
      <c r="CM171" s="7786"/>
      <c r="CN171" s="7786"/>
      <c r="CO171" s="7786"/>
      <c r="CP171" s="7786"/>
      <c r="CQ171" s="7786"/>
      <c r="CR171" s="7786"/>
      <c r="CS171" s="7786"/>
      <c r="CT171" s="7786"/>
      <c r="CU171" s="7786"/>
      <c r="CV171" s="7702"/>
      <c r="CW171" s="7702"/>
      <c r="CX171" s="7702"/>
      <c r="CY171" s="7702"/>
      <c r="CZ171" s="7702"/>
    </row>
    <row r="172" spans="1:104" ht="13.5" thickBot="1" x14ac:dyDescent="0.25">
      <c r="A172" s="7699"/>
      <c r="B172" s="7699"/>
      <c r="C172" s="7702"/>
      <c r="D172" s="7702"/>
      <c r="E172" s="7702"/>
      <c r="F172" s="7702"/>
      <c r="G172" s="7702"/>
      <c r="H172" s="7702"/>
      <c r="I172" s="7702"/>
      <c r="J172" s="7702"/>
      <c r="K172" s="7702"/>
      <c r="L172" s="7702"/>
      <c r="M172" s="7702"/>
      <c r="N172" s="7702"/>
      <c r="O172" s="7702"/>
      <c r="P172" s="7702"/>
      <c r="Q172" s="7702"/>
      <c r="R172" s="7702"/>
      <c r="S172" s="7702"/>
      <c r="T172" s="7702"/>
      <c r="U172" s="7702"/>
      <c r="V172" s="7702"/>
      <c r="W172" s="7702"/>
      <c r="X172" s="7702"/>
      <c r="Y172" s="7702"/>
      <c r="Z172" s="7702"/>
      <c r="AA172" s="7702"/>
      <c r="AB172" s="7702"/>
      <c r="AC172" s="7702"/>
      <c r="AD172" s="7702"/>
      <c r="AE172" s="7702"/>
      <c r="AF172" s="7702"/>
      <c r="AG172" s="7702"/>
      <c r="AH172" s="7702"/>
      <c r="AI172" s="7702"/>
      <c r="AJ172" s="7702"/>
      <c r="AK172" s="7702"/>
      <c r="AL172" s="7702"/>
      <c r="AM172" s="7702"/>
      <c r="AN172" s="7702"/>
      <c r="AO172" s="7702"/>
      <c r="AP172" s="7702"/>
      <c r="AQ172" s="7702"/>
      <c r="AR172" s="7702"/>
      <c r="AS172" s="7702"/>
      <c r="AT172" s="7702"/>
      <c r="AU172" s="7702"/>
      <c r="AV172" s="7702"/>
      <c r="AW172" s="7702"/>
      <c r="AX172" s="7702"/>
      <c r="AY172" s="7702"/>
      <c r="AZ172" s="7702"/>
      <c r="BA172" s="7702"/>
      <c r="BB172" s="7702"/>
      <c r="BC172" s="7702"/>
      <c r="BD172" s="7702"/>
      <c r="BE172" s="7702"/>
      <c r="BF172" s="7702"/>
      <c r="BG172" s="7702"/>
      <c r="BH172" s="7702"/>
      <c r="BI172" s="7702"/>
      <c r="BJ172" s="7702"/>
      <c r="BK172" s="7702"/>
      <c r="BL172" s="7702"/>
      <c r="BM172" s="7702"/>
      <c r="BN172" s="7702"/>
      <c r="BO172" s="7702"/>
      <c r="BP172" s="7702"/>
      <c r="BQ172" s="7702"/>
      <c r="BR172" s="7702"/>
      <c r="BS172" s="8293"/>
      <c r="BT172" s="7705"/>
      <c r="BU172" s="8300"/>
      <c r="BV172" s="7750">
        <f>BV170</f>
        <v>0</v>
      </c>
      <c r="BW172" s="8303"/>
      <c r="BX172" s="7687"/>
      <c r="BY172" s="7711" t="inlineStr">
        <is>
          <t>Cambio al dipolo</t>
        </is>
      </c>
      <c r="BZ172" s="7704" t="inlineStr">
        <is>
          <t>3º</t>
        </is>
      </c>
      <c r="CA172" s="8001"/>
      <c r="CB172" s="7702" t="inlineStr">
        <is>
          <t>Copiar valores de software de Temp/Hum</t>
        </is>
      </c>
      <c r="CC172" s="7708"/>
      <c r="CD172" s="7796"/>
      <c r="CE172" s="7795"/>
      <c r="CF172" s="7795"/>
      <c r="CG172" s="7795"/>
      <c r="CH172" s="7795"/>
      <c r="CI172" s="7795"/>
      <c r="CJ172" s="7795"/>
      <c r="CK172" s="7795"/>
      <c r="CL172" s="7786"/>
      <c r="CM172" s="7786"/>
      <c r="CN172" s="7786"/>
      <c r="CO172" s="7786"/>
      <c r="CP172" s="7786"/>
      <c r="CQ172" s="7786"/>
      <c r="CR172" s="7786"/>
      <c r="CS172" s="7786"/>
      <c r="CT172" s="7786"/>
      <c r="CU172" s="7786"/>
      <c r="CV172" s="7702"/>
      <c r="CW172" s="7702"/>
      <c r="CX172" s="7702"/>
      <c r="CY172" s="7702"/>
      <c r="CZ172" s="7702"/>
    </row>
    <row r="173" spans="1:104" ht="13.5" thickBot="1" x14ac:dyDescent="0.25">
      <c r="A173" s="7699"/>
      <c r="B173" s="7699"/>
      <c r="C173" s="7702"/>
      <c r="D173" s="7702"/>
      <c r="E173" s="7702"/>
      <c r="F173" s="7702"/>
      <c r="G173" s="7702"/>
      <c r="H173" s="7702"/>
      <c r="I173" s="7702"/>
      <c r="J173" s="7702"/>
      <c r="K173" s="7702"/>
      <c r="L173" s="7702"/>
      <c r="M173" s="7702"/>
      <c r="N173" s="7702"/>
      <c r="O173" s="7702"/>
      <c r="P173" s="7702"/>
      <c r="Q173" s="7702"/>
      <c r="R173" s="7702"/>
      <c r="S173" s="7702"/>
      <c r="T173" s="7702"/>
      <c r="U173" s="7702"/>
      <c r="V173" s="7702"/>
      <c r="W173" s="7702"/>
      <c r="X173" s="7702"/>
      <c r="Y173" s="7702"/>
      <c r="Z173" s="7702"/>
      <c r="AA173" s="7702"/>
      <c r="AB173" s="7702"/>
      <c r="AC173" s="7702"/>
      <c r="AD173" s="7702"/>
      <c r="AE173" s="7702"/>
      <c r="AF173" s="7702"/>
      <c r="AG173" s="7702"/>
      <c r="AH173" s="7702"/>
      <c r="AI173" s="7702"/>
      <c r="AJ173" s="7702"/>
      <c r="AK173" s="7702"/>
      <c r="AL173" s="7702"/>
      <c r="AM173" s="7702"/>
      <c r="AN173" s="7702"/>
      <c r="AO173" s="7702"/>
      <c r="AP173" s="7702"/>
      <c r="AQ173" s="7702"/>
      <c r="AR173" s="7702"/>
      <c r="AS173" s="7702"/>
      <c r="AT173" s="7702"/>
      <c r="AU173" s="7702"/>
      <c r="AV173" s="7702"/>
      <c r="AW173" s="7702"/>
      <c r="AX173" s="7702"/>
      <c r="AY173" s="7702"/>
      <c r="AZ173" s="7702"/>
      <c r="BA173" s="7702"/>
      <c r="BB173" s="7702"/>
      <c r="BC173" s="7702"/>
      <c r="BD173" s="7702"/>
      <c r="BE173" s="7702"/>
      <c r="BF173" s="7702"/>
      <c r="BG173" s="7702"/>
      <c r="BH173" s="7702"/>
      <c r="BI173" s="7702"/>
      <c r="BJ173" s="7702"/>
      <c r="BK173" s="7702"/>
      <c r="BL173" s="7702"/>
      <c r="BM173" s="7702"/>
      <c r="BN173" s="7702"/>
      <c r="BO173" s="7702"/>
      <c r="BP173" s="7702"/>
      <c r="BQ173" s="7702"/>
      <c r="BR173" s="7702"/>
      <c r="BS173" s="8293"/>
      <c r="BT173" s="7705"/>
      <c r="BU173" s="8300"/>
      <c r="BV173" s="7687"/>
      <c r="BW173" s="8303"/>
      <c r="BX173" s="7687"/>
      <c r="BY173" s="7711" t="inlineStr">
        <is>
          <t>Ajuste</t>
        </is>
      </c>
      <c r="BZ173" s="7704" t="inlineStr">
        <is>
          <t>4º</t>
        </is>
      </c>
      <c r="CA173" s="8002"/>
      <c r="CB173" s="7702" t="inlineStr">
        <is>
          <t>Celdas bloqueadas</t>
        </is>
      </c>
      <c r="CC173" s="7708"/>
      <c r="CD173" s="7796"/>
      <c r="CE173" s="7795"/>
      <c r="CF173" s="7795"/>
      <c r="CG173" s="7795"/>
      <c r="CH173" s="7795"/>
      <c r="CI173" s="7795"/>
      <c r="CJ173" s="7795"/>
      <c r="CK173" s="7795"/>
      <c r="CL173" s="7786"/>
      <c r="CM173" s="7786"/>
      <c r="CN173" s="7786"/>
      <c r="CO173" s="7786"/>
      <c r="CP173" s="7786"/>
      <c r="CQ173" s="7786"/>
      <c r="CR173" s="7786"/>
      <c r="CS173" s="7786"/>
      <c r="CT173" s="7786"/>
      <c r="CU173" s="7786"/>
      <c r="CV173" s="7702"/>
      <c r="CW173" s="7702"/>
      <c r="CX173" s="7702"/>
      <c r="CY173" s="7702"/>
      <c r="CZ173" s="7702"/>
    </row>
    <row r="174" spans="1:104" x14ac:dyDescent="0.2">
      <c r="A174" s="7699"/>
      <c r="B174" s="7699"/>
      <c r="C174" s="7702"/>
      <c r="D174" s="7702"/>
      <c r="E174" s="7702"/>
      <c r="F174" s="7702"/>
      <c r="G174" s="7702"/>
      <c r="H174" s="7702"/>
      <c r="I174" s="7702"/>
      <c r="J174" s="7702"/>
      <c r="K174" s="7702"/>
      <c r="L174" s="7702"/>
      <c r="M174" s="7702"/>
      <c r="N174" s="7702"/>
      <c r="O174" s="7702"/>
      <c r="P174" s="7702"/>
      <c r="Q174" s="7702"/>
      <c r="R174" s="7702"/>
      <c r="S174" s="7702"/>
      <c r="T174" s="7702"/>
      <c r="U174" s="7702"/>
      <c r="V174" s="7702"/>
      <c r="W174" s="7702"/>
      <c r="X174" s="7702"/>
      <c r="Y174" s="7702"/>
      <c r="Z174" s="7702"/>
      <c r="AA174" s="7702"/>
      <c r="AB174" s="7702"/>
      <c r="AC174" s="7702"/>
      <c r="AD174" s="7702"/>
      <c r="AE174" s="7702"/>
      <c r="AF174" s="7702"/>
      <c r="AG174" s="7702"/>
      <c r="AH174" s="7702"/>
      <c r="AI174" s="7702"/>
      <c r="AJ174" s="7702"/>
      <c r="AK174" s="7702"/>
      <c r="AL174" s="7702"/>
      <c r="AM174" s="7702"/>
      <c r="AN174" s="7702"/>
      <c r="AO174" s="7702"/>
      <c r="AP174" s="7702"/>
      <c r="AQ174" s="7702"/>
      <c r="AR174" s="7702"/>
      <c r="AS174" s="7702"/>
      <c r="AT174" s="7702"/>
      <c r="AU174" s="7702"/>
      <c r="AV174" s="7702"/>
      <c r="AW174" s="7702"/>
      <c r="AX174" s="7702"/>
      <c r="AY174" s="7702"/>
      <c r="AZ174" s="7702"/>
      <c r="BA174" s="7702"/>
      <c r="BB174" s="7702"/>
      <c r="BC174" s="7702"/>
      <c r="BD174" s="7702"/>
      <c r="BE174" s="7702"/>
      <c r="BF174" s="7702"/>
      <c r="BG174" s="7702"/>
      <c r="BH174" s="7702"/>
      <c r="BI174" s="7702"/>
      <c r="BJ174" s="7702"/>
      <c r="BK174" s="7702"/>
      <c r="BL174" s="7702"/>
      <c r="BM174" s="7702"/>
      <c r="BN174" s="7702"/>
      <c r="BO174" s="7702"/>
      <c r="BP174" s="7702"/>
      <c r="BQ174" s="7702"/>
      <c r="BR174" s="7702"/>
      <c r="BS174" s="8293"/>
      <c r="BT174" s="7705"/>
      <c r="BU174" s="8300"/>
      <c r="BV174" s="7750">
        <f>BV173</f>
        <v>0</v>
      </c>
      <c r="BW174" s="8303"/>
      <c r="BX174" s="7688">
        <f>BX173</f>
        <v>0</v>
      </c>
      <c r="BY174" s="7711" t="inlineStr">
        <is>
          <t>Máx durante ensayo</t>
        </is>
      </c>
      <c r="BZ174" s="7704" t="inlineStr">
        <is>
          <t>5º</t>
        </is>
      </c>
      <c r="CA174" s="7998"/>
      <c r="CB174" s="7702"/>
      <c r="CC174" s="7708"/>
      <c r="CD174" s="7796"/>
      <c r="CE174" s="7795"/>
      <c r="CF174" s="7795"/>
      <c r="CG174" s="7795"/>
      <c r="CH174" s="7795"/>
      <c r="CI174" s="7795"/>
      <c r="CJ174" s="7795"/>
      <c r="CK174" s="7795"/>
      <c r="CL174" s="7786"/>
      <c r="CM174" s="7786"/>
      <c r="CN174" s="7786"/>
      <c r="CO174" s="7786"/>
      <c r="CP174" s="7786"/>
      <c r="CQ174" s="7786"/>
      <c r="CR174" s="7786"/>
      <c r="CS174" s="7786"/>
      <c r="CT174" s="7786"/>
      <c r="CU174" s="7786"/>
      <c r="CV174" s="7702"/>
      <c r="CW174" s="7702"/>
      <c r="CX174" s="7702"/>
      <c r="CY174" s="7702"/>
      <c r="CZ174" s="7702"/>
    </row>
    <row r="175" spans="1:104" ht="13.5" thickBot="1" x14ac:dyDescent="0.25">
      <c r="A175" s="7699"/>
      <c r="B175" s="7699"/>
      <c r="C175" s="7702"/>
      <c r="D175" s="7702"/>
      <c r="E175" s="7702"/>
      <c r="F175" s="7702"/>
      <c r="G175" s="7702"/>
      <c r="H175" s="7702"/>
      <c r="I175" s="7702"/>
      <c r="J175" s="7702"/>
      <c r="K175" s="7702"/>
      <c r="L175" s="7702"/>
      <c r="M175" s="7702"/>
      <c r="N175" s="7702"/>
      <c r="O175" s="7702"/>
      <c r="P175" s="7702"/>
      <c r="Q175" s="7702"/>
      <c r="R175" s="7702"/>
      <c r="S175" s="7702"/>
      <c r="T175" s="7702"/>
      <c r="U175" s="7702"/>
      <c r="V175" s="7702"/>
      <c r="W175" s="7702"/>
      <c r="X175" s="7702"/>
      <c r="Y175" s="7702"/>
      <c r="Z175" s="7702"/>
      <c r="AA175" s="7702"/>
      <c r="AB175" s="7702"/>
      <c r="AC175" s="7702"/>
      <c r="AD175" s="7702"/>
      <c r="AE175" s="7702"/>
      <c r="AF175" s="7702"/>
      <c r="AG175" s="7702"/>
      <c r="AH175" s="7702"/>
      <c r="AI175" s="7702"/>
      <c r="AJ175" s="7702"/>
      <c r="AK175" s="7702"/>
      <c r="AL175" s="7702"/>
      <c r="AM175" s="7702"/>
      <c r="AN175" s="7702"/>
      <c r="AO175" s="7702"/>
      <c r="AP175" s="7702"/>
      <c r="AQ175" s="7702"/>
      <c r="AR175" s="7702"/>
      <c r="AS175" s="7702"/>
      <c r="AT175" s="7702"/>
      <c r="AU175" s="7702"/>
      <c r="AV175" s="7702"/>
      <c r="AW175" s="7702"/>
      <c r="AX175" s="7702"/>
      <c r="AY175" s="7702"/>
      <c r="AZ175" s="7702"/>
      <c r="BA175" s="7702"/>
      <c r="BB175" s="7702"/>
      <c r="BC175" s="7702"/>
      <c r="BD175" s="7702"/>
      <c r="BE175" s="7702"/>
      <c r="BF175" s="7702"/>
      <c r="BG175" s="7702"/>
      <c r="BH175" s="7702"/>
      <c r="BI175" s="7702"/>
      <c r="BJ175" s="7702"/>
      <c r="BK175" s="7702"/>
      <c r="BL175" s="7702"/>
      <c r="BM175" s="7702"/>
      <c r="BN175" s="7702"/>
      <c r="BO175" s="7702"/>
      <c r="BP175" s="7702"/>
      <c r="BQ175" s="7702"/>
      <c r="BR175" s="7702"/>
      <c r="BS175" s="8293"/>
      <c r="BT175" s="7705"/>
      <c r="BU175" s="8301"/>
      <c r="BV175" s="7752">
        <f>BV173</f>
        <v>0</v>
      </c>
      <c r="BW175" s="8304"/>
      <c r="BX175" s="7689">
        <f>BX173</f>
        <v>0</v>
      </c>
      <c r="BY175" s="7712" t="inlineStr">
        <is>
          <t>Mín durante ensayo</t>
        </is>
      </c>
      <c r="BZ175" s="7704" t="inlineStr">
        <is>
          <t>6º</t>
        </is>
      </c>
      <c r="CA175" s="7998"/>
      <c r="CB175" s="7702"/>
      <c r="CC175" s="7708"/>
      <c r="CD175" s="7796"/>
      <c r="CE175" s="7795"/>
      <c r="CF175" s="7795"/>
      <c r="CG175" s="7795"/>
      <c r="CH175" s="7795"/>
      <c r="CI175" s="7795"/>
      <c r="CJ175" s="7795"/>
      <c r="CK175" s="7795"/>
      <c r="CL175" s="7786"/>
      <c r="CM175" s="7786"/>
      <c r="CN175" s="7786"/>
      <c r="CO175" s="7786"/>
      <c r="CP175" s="7786"/>
      <c r="CQ175" s="7786"/>
      <c r="CR175" s="7786"/>
      <c r="CS175" s="7786"/>
      <c r="CT175" s="7786"/>
      <c r="CU175" s="7786"/>
      <c r="CV175" s="7702"/>
      <c r="CW175" s="7702"/>
      <c r="CX175" s="7702"/>
      <c r="CY175" s="7702"/>
      <c r="CZ175" s="7702"/>
    </row>
    <row r="176" spans="1:104" ht="13.5" thickBot="1" x14ac:dyDescent="0.25">
      <c r="A176" s="7699"/>
      <c r="B176" s="7699"/>
      <c r="C176" s="7702"/>
      <c r="D176" s="7702"/>
      <c r="E176" s="7702"/>
      <c r="F176" s="7702"/>
      <c r="G176" s="7702"/>
      <c r="H176" s="7702"/>
      <c r="I176" s="7702"/>
      <c r="J176" s="7702"/>
      <c r="K176" s="7702"/>
      <c r="L176" s="7702"/>
      <c r="M176" s="7702"/>
      <c r="N176" s="7702"/>
      <c r="O176" s="7702"/>
      <c r="P176" s="7702"/>
      <c r="Q176" s="7702"/>
      <c r="R176" s="7702"/>
      <c r="S176" s="7702"/>
      <c r="T176" s="7702"/>
      <c r="U176" s="7702"/>
      <c r="V176" s="7702"/>
      <c r="W176" s="7702"/>
      <c r="X176" s="7702"/>
      <c r="Y176" s="7702"/>
      <c r="Z176" s="7702"/>
      <c r="AA176" s="7702"/>
      <c r="AB176" s="7702"/>
      <c r="AC176" s="7702"/>
      <c r="AD176" s="7702"/>
      <c r="AE176" s="7702"/>
      <c r="AF176" s="7702"/>
      <c r="AG176" s="7702"/>
      <c r="AH176" s="7702"/>
      <c r="AI176" s="7702"/>
      <c r="AJ176" s="7702"/>
      <c r="AK176" s="7702"/>
      <c r="AL176" s="7702"/>
      <c r="AM176" s="7702"/>
      <c r="AN176" s="7702"/>
      <c r="AO176" s="7702"/>
      <c r="AP176" s="7702"/>
      <c r="AQ176" s="7702"/>
      <c r="AR176" s="7702"/>
      <c r="AS176" s="7702"/>
      <c r="AT176" s="7702"/>
      <c r="AU176" s="7702"/>
      <c r="AV176" s="7702"/>
      <c r="AW176" s="7702"/>
      <c r="AX176" s="7702"/>
      <c r="AY176" s="7702"/>
      <c r="AZ176" s="7702"/>
      <c r="BA176" s="7702"/>
      <c r="BB176" s="7702"/>
      <c r="BC176" s="7702"/>
      <c r="BD176" s="7702"/>
      <c r="BE176" s="7702"/>
      <c r="BF176" s="7702"/>
      <c r="BG176" s="7702"/>
      <c r="BH176" s="7702"/>
      <c r="BI176" s="7702"/>
      <c r="BJ176" s="7702"/>
      <c r="BK176" s="7702"/>
      <c r="BL176" s="7702"/>
      <c r="BM176" s="7702"/>
      <c r="BN176" s="7702"/>
      <c r="BO176" s="7702"/>
      <c r="BP176" s="7702"/>
      <c r="BQ176" s="7702"/>
      <c r="BR176" s="7702"/>
      <c r="BS176" s="8293"/>
      <c r="BT176" s="7705"/>
      <c r="BU176" s="7702"/>
      <c r="BV176" s="7702"/>
      <c r="BW176" s="7702"/>
      <c r="BX176" s="7680"/>
      <c r="BY176" s="7702"/>
      <c r="BZ176" s="7702"/>
      <c r="CA176" s="7998"/>
      <c r="CB176" s="7702"/>
      <c r="CC176" s="7708"/>
      <c r="CD176" s="7796"/>
      <c r="CE176" s="7795"/>
      <c r="CF176" s="7795"/>
      <c r="CG176" s="7795"/>
      <c r="CH176" s="7795"/>
      <c r="CI176" s="7795"/>
      <c r="CJ176" s="7795"/>
      <c r="CK176" s="7795"/>
      <c r="CL176" s="7786"/>
      <c r="CM176" s="7786"/>
      <c r="CN176" s="7786"/>
      <c r="CO176" s="7786"/>
      <c r="CP176" s="7786"/>
      <c r="CQ176" s="7786"/>
      <c r="CR176" s="7786"/>
      <c r="CS176" s="7786"/>
      <c r="CT176" s="7786"/>
      <c r="CU176" s="7786"/>
      <c r="CV176" s="7702"/>
      <c r="CW176" s="7702"/>
      <c r="CX176" s="7702"/>
      <c r="CY176" s="7702"/>
      <c r="CZ176" s="7702"/>
    </row>
    <row r="177" spans="1:104" ht="13.5" thickBot="1" x14ac:dyDescent="0.25">
      <c r="A177" s="7699"/>
      <c r="B177" s="7699"/>
      <c r="C177" s="7702"/>
      <c r="D177" s="7702"/>
      <c r="E177" s="7702"/>
      <c r="F177" s="7702"/>
      <c r="G177" s="7702"/>
      <c r="H177" s="7702"/>
      <c r="I177" s="7702"/>
      <c r="J177" s="7702"/>
      <c r="K177" s="7702"/>
      <c r="L177" s="7702"/>
      <c r="M177" s="7702"/>
      <c r="N177" s="7702"/>
      <c r="O177" s="7702"/>
      <c r="P177" s="7702"/>
      <c r="Q177" s="7702"/>
      <c r="R177" s="7702"/>
      <c r="S177" s="7702"/>
      <c r="T177" s="7702"/>
      <c r="U177" s="7702"/>
      <c r="V177" s="7702"/>
      <c r="W177" s="7702"/>
      <c r="X177" s="7702"/>
      <c r="Y177" s="7702"/>
      <c r="Z177" s="7702"/>
      <c r="AA177" s="7702"/>
      <c r="AB177" s="7702"/>
      <c r="AC177" s="7702"/>
      <c r="AD177" s="7702"/>
      <c r="AE177" s="7702"/>
      <c r="AF177" s="7702"/>
      <c r="AG177" s="7702"/>
      <c r="AH177" s="7702"/>
      <c r="AI177" s="7702"/>
      <c r="AJ177" s="7702"/>
      <c r="AK177" s="7702"/>
      <c r="AL177" s="7702"/>
      <c r="AM177" s="7702"/>
      <c r="AN177" s="7702"/>
      <c r="AO177" s="7702"/>
      <c r="AP177" s="7702"/>
      <c r="AQ177" s="7702"/>
      <c r="AR177" s="7702"/>
      <c r="AS177" s="7702"/>
      <c r="AT177" s="7702"/>
      <c r="AU177" s="7702"/>
      <c r="AV177" s="7702"/>
      <c r="AW177" s="7702"/>
      <c r="AX177" s="7702"/>
      <c r="AY177" s="7702"/>
      <c r="AZ177" s="7702"/>
      <c r="BA177" s="7702"/>
      <c r="BB177" s="7702"/>
      <c r="BC177" s="7702"/>
      <c r="BD177" s="7702"/>
      <c r="BE177" s="7702"/>
      <c r="BF177" s="7702"/>
      <c r="BG177" s="7702"/>
      <c r="BH177" s="7702"/>
      <c r="BI177" s="7702"/>
      <c r="BJ177" s="7702"/>
      <c r="BK177" s="7702"/>
      <c r="BL177" s="7702"/>
      <c r="BM177" s="7702"/>
      <c r="BN177" s="7702"/>
      <c r="BO177" s="7702"/>
      <c r="BP177" s="7702"/>
      <c r="BQ177" s="7702"/>
      <c r="BR177" s="7702"/>
      <c r="BS177" s="8293"/>
      <c r="BT177" s="7705"/>
      <c r="BU177" s="7690"/>
      <c r="BV177" s="7686" t="inlineStr">
        <is>
          <t>Medida SAR</t>
        </is>
      </c>
      <c r="BW177" s="7691" t="inlineStr">
        <is>
          <t>Valor en antena</t>
        </is>
      </c>
      <c r="BX177" s="7691" t="inlineStr">
        <is>
          <t>SAR 1W</t>
        </is>
      </c>
      <c r="BY177" s="7691" t="inlineStr">
        <is>
          <t>SAR W/g</t>
        </is>
      </c>
      <c r="BZ177" s="7691" t="inlineStr">
        <is>
          <t>Desviacion (%)</t>
        </is>
      </c>
      <c r="CA177" s="7692" t="inlineStr">
        <is>
          <t>Veredicto</t>
        </is>
      </c>
      <c r="CB177" s="7703"/>
      <c r="CC177" s="7709"/>
      <c r="CD177" s="7796"/>
      <c r="CE177" s="7795"/>
      <c r="CF177" s="7795"/>
      <c r="CG177" s="7795"/>
      <c r="CH177" s="7795"/>
      <c r="CI177" s="7795"/>
      <c r="CJ177" s="7795"/>
      <c r="CK177" s="7795"/>
      <c r="CL177" s="7786"/>
      <c r="CM177" s="7786"/>
      <c r="CN177" s="7786"/>
      <c r="CO177" s="7786"/>
      <c r="CP177" s="7786"/>
      <c r="CQ177" s="7786"/>
      <c r="CR177" s="7786"/>
      <c r="CS177" s="7786"/>
      <c r="CT177" s="7786"/>
      <c r="CU177" s="7786"/>
      <c r="CV177" s="7702"/>
      <c r="CW177" s="7702"/>
      <c r="CX177" s="7702"/>
      <c r="CY177" s="7702"/>
      <c r="CZ177" s="7702"/>
    </row>
    <row r="178" spans="1:104" x14ac:dyDescent="0.2">
      <c r="A178" s="7699"/>
      <c r="B178" s="7699"/>
      <c r="C178" s="7702"/>
      <c r="D178" s="7702"/>
      <c r="E178" s="7702"/>
      <c r="F178" s="7702"/>
      <c r="G178" s="7702"/>
      <c r="H178" s="7702"/>
      <c r="I178" s="7702"/>
      <c r="J178" s="7702"/>
      <c r="K178" s="7702"/>
      <c r="L178" s="7702"/>
      <c r="M178" s="7702"/>
      <c r="N178" s="7702"/>
      <c r="O178" s="7702"/>
      <c r="P178" s="7702"/>
      <c r="Q178" s="7702"/>
      <c r="R178" s="7702"/>
      <c r="S178" s="7702"/>
      <c r="T178" s="7702"/>
      <c r="U178" s="7702"/>
      <c r="V178" s="7702"/>
      <c r="W178" s="7702"/>
      <c r="X178" s="7702"/>
      <c r="Y178" s="7702"/>
      <c r="Z178" s="7702"/>
      <c r="AA178" s="7702"/>
      <c r="AB178" s="7702"/>
      <c r="AC178" s="7702"/>
      <c r="AD178" s="7702"/>
      <c r="AE178" s="7702"/>
      <c r="AF178" s="7702"/>
      <c r="AG178" s="7702"/>
      <c r="AH178" s="7702"/>
      <c r="AI178" s="7702"/>
      <c r="AJ178" s="7702"/>
      <c r="AK178" s="7702"/>
      <c r="AL178" s="7702"/>
      <c r="AM178" s="7702"/>
      <c r="AN178" s="7702"/>
      <c r="AO178" s="7702"/>
      <c r="AP178" s="7702"/>
      <c r="AQ178" s="7702"/>
      <c r="AR178" s="7702"/>
      <c r="AS178" s="7702"/>
      <c r="AT178" s="7702"/>
      <c r="AU178" s="7702"/>
      <c r="AV178" s="7702"/>
      <c r="AW178" s="7702"/>
      <c r="AX178" s="7702"/>
      <c r="AY178" s="7702"/>
      <c r="AZ178" s="7702"/>
      <c r="BA178" s="7702"/>
      <c r="BB178" s="7702"/>
      <c r="BC178" s="7702"/>
      <c r="BD178" s="7702"/>
      <c r="BE178" s="7702"/>
      <c r="BF178" s="7702"/>
      <c r="BG178" s="7702"/>
      <c r="BH178" s="7702"/>
      <c r="BI178" s="7702"/>
      <c r="BJ178" s="7702"/>
      <c r="BK178" s="7702"/>
      <c r="BL178" s="7702"/>
      <c r="BM178" s="7702"/>
      <c r="BN178" s="7702"/>
      <c r="BO178" s="7702"/>
      <c r="BP178" s="7702"/>
      <c r="BQ178" s="7702"/>
      <c r="BR178" s="7702"/>
      <c r="BS178" s="8293"/>
      <c r="BT178" s="7705"/>
      <c r="BU178" s="7719" t="inlineStr">
        <is>
          <t>SAR(1g)</t>
        </is>
      </c>
      <c r="BV178" s="7693"/>
      <c r="BW178" s="7713">
        <f>POWER(10,(((10*LOG10(BW170))+(AVERAGE(BX174:BX175)-BX171))/10))</f>
        <v>250.00000000000011</v>
      </c>
      <c r="BX178" s="8161">
        <f>CD160</f>
        <v>10.9</v>
      </c>
      <c r="BY178" s="7713">
        <f>BV178*1000/BW178</f>
        <v>0</v>
      </c>
      <c r="BZ178" s="7713">
        <f>((BY178-BX178)*100)/BX178</f>
        <v>-100</v>
      </c>
      <c r="CA178" s="7715" t="str">
        <f>IF(ABS(BZ178)&lt;10,"Válido","No Válido")</f>
        <v>No Válido</v>
      </c>
      <c r="CB178" s="7703"/>
      <c r="CC178" s="7709"/>
      <c r="CD178" s="7796"/>
      <c r="CE178" s="7795"/>
      <c r="CF178" s="7795"/>
      <c r="CG178" s="7795"/>
      <c r="CH178" s="7795"/>
      <c r="CI178" s="7795"/>
      <c r="CJ178" s="7795"/>
      <c r="CK178" s="7795"/>
      <c r="CL178" s="7786"/>
      <c r="CM178" s="7786"/>
      <c r="CN178" s="7786"/>
      <c r="CO178" s="7786"/>
      <c r="CP178" s="7786"/>
      <c r="CQ178" s="7786"/>
      <c r="CR178" s="7786"/>
      <c r="CS178" s="7786"/>
      <c r="CT178" s="7786"/>
      <c r="CU178" s="7786"/>
      <c r="CV178" s="7702"/>
      <c r="CW178" s="7702"/>
      <c r="CX178" s="7702"/>
      <c r="CY178" s="7702"/>
      <c r="CZ178" s="7702"/>
    </row>
    <row r="179" spans="1:104" ht="13.5" thickBot="1" x14ac:dyDescent="0.25">
      <c r="A179" s="7699"/>
      <c r="B179" s="7699"/>
      <c r="C179" s="7702"/>
      <c r="D179" s="7702"/>
      <c r="E179" s="7702"/>
      <c r="F179" s="7702"/>
      <c r="G179" s="7702"/>
      <c r="H179" s="7702"/>
      <c r="I179" s="7702"/>
      <c r="J179" s="7702"/>
      <c r="K179" s="7702"/>
      <c r="L179" s="7702"/>
      <c r="M179" s="7702"/>
      <c r="N179" s="7702"/>
      <c r="O179" s="7702"/>
      <c r="P179" s="7702"/>
      <c r="Q179" s="7702"/>
      <c r="R179" s="7702"/>
      <c r="S179" s="7702"/>
      <c r="T179" s="7702"/>
      <c r="U179" s="7702"/>
      <c r="V179" s="7702"/>
      <c r="W179" s="7702"/>
      <c r="X179" s="7702"/>
      <c r="Y179" s="7702"/>
      <c r="Z179" s="7702"/>
      <c r="AA179" s="7702"/>
      <c r="AB179" s="7702"/>
      <c r="AC179" s="7702"/>
      <c r="AD179" s="7702"/>
      <c r="AE179" s="7702"/>
      <c r="AF179" s="7702"/>
      <c r="AG179" s="7702"/>
      <c r="AH179" s="7702"/>
      <c r="AI179" s="7702"/>
      <c r="AJ179" s="7702"/>
      <c r="AK179" s="7702"/>
      <c r="AL179" s="7702"/>
      <c r="AM179" s="7702"/>
      <c r="AN179" s="7702"/>
      <c r="AO179" s="7702"/>
      <c r="AP179" s="7702"/>
      <c r="AQ179" s="7702"/>
      <c r="AR179" s="7702"/>
      <c r="AS179" s="7702"/>
      <c r="AT179" s="7702"/>
      <c r="AU179" s="7702"/>
      <c r="AV179" s="7702"/>
      <c r="AW179" s="7702"/>
      <c r="AX179" s="7702"/>
      <c r="AY179" s="7702"/>
      <c r="AZ179" s="7702"/>
      <c r="BA179" s="7702"/>
      <c r="BB179" s="7702"/>
      <c r="BC179" s="7702"/>
      <c r="BD179" s="7702"/>
      <c r="BE179" s="7702"/>
      <c r="BF179" s="7702"/>
      <c r="BG179" s="7702"/>
      <c r="BH179" s="7702"/>
      <c r="BI179" s="7702"/>
      <c r="BJ179" s="7702"/>
      <c r="BK179" s="7702"/>
      <c r="BL179" s="7702"/>
      <c r="BM179" s="7702"/>
      <c r="BN179" s="7702"/>
      <c r="BO179" s="7702"/>
      <c r="BP179" s="7702"/>
      <c r="BQ179" s="7702"/>
      <c r="BR179" s="7702"/>
      <c r="BS179" s="8293"/>
      <c r="BT179" s="7705"/>
      <c r="BU179" s="7720" t="inlineStr">
        <is>
          <t>SAR(10g)</t>
        </is>
      </c>
      <c r="BV179" s="7694"/>
      <c r="BW179" s="7714">
        <f>POWER(10,(((10*LOG10(BW170))+(AVERAGE(BX174:BX175)-BX171))/10))</f>
        <v>250.00000000000011</v>
      </c>
      <c r="BX179" s="8162">
        <f>CD161</f>
        <v>7.01</v>
      </c>
      <c r="BY179" s="7714">
        <f>BV179*1000/BW179</f>
        <v>0</v>
      </c>
      <c r="BZ179" s="7714">
        <f>((BY179-BX179)*100)/BX179</f>
        <v>-100</v>
      </c>
      <c r="CA179" s="7716" t="str">
        <f>IF(ABS(BZ179)&lt;10,"Válido","No Válido")</f>
        <v>No Válido</v>
      </c>
      <c r="CB179" s="7703"/>
      <c r="CC179" s="7709"/>
      <c r="CD179" s="7796"/>
      <c r="CE179" s="7795"/>
      <c r="CF179" s="7795"/>
      <c r="CG179" s="7795"/>
      <c r="CH179" s="7795"/>
      <c r="CI179" s="7795"/>
      <c r="CJ179" s="7795"/>
      <c r="CK179" s="7795"/>
      <c r="CL179" s="7786"/>
      <c r="CM179" s="7786"/>
      <c r="CN179" s="7786"/>
      <c r="CO179" s="7786"/>
      <c r="CP179" s="7786"/>
      <c r="CQ179" s="7786"/>
      <c r="CR179" s="7786"/>
      <c r="CS179" s="7786"/>
      <c r="CT179" s="7786"/>
      <c r="CU179" s="7786"/>
      <c r="CV179" s="7702"/>
      <c r="CW179" s="7702"/>
      <c r="CX179" s="7702"/>
      <c r="CY179" s="7702"/>
      <c r="CZ179" s="7702"/>
    </row>
    <row r="180" spans="1:104" ht="13.5" thickBot="1" x14ac:dyDescent="0.25">
      <c r="A180" s="7699"/>
      <c r="B180" s="7699"/>
      <c r="C180" s="7702"/>
      <c r="D180" s="7702"/>
      <c r="E180" s="7702"/>
      <c r="F180" s="7702"/>
      <c r="G180" s="7702"/>
      <c r="H180" s="7702"/>
      <c r="I180" s="7702"/>
      <c r="J180" s="7702"/>
      <c r="K180" s="7702"/>
      <c r="L180" s="7702"/>
      <c r="M180" s="7702"/>
      <c r="N180" s="7702"/>
      <c r="O180" s="7702"/>
      <c r="P180" s="7702"/>
      <c r="Q180" s="7702"/>
      <c r="R180" s="7702"/>
      <c r="S180" s="7702"/>
      <c r="T180" s="7702"/>
      <c r="U180" s="7702"/>
      <c r="V180" s="7702"/>
      <c r="W180" s="7702"/>
      <c r="X180" s="7702"/>
      <c r="Y180" s="7702"/>
      <c r="Z180" s="7702"/>
      <c r="AA180" s="7702"/>
      <c r="AB180" s="7702"/>
      <c r="AC180" s="7702"/>
      <c r="AD180" s="7702"/>
      <c r="AE180" s="7702"/>
      <c r="AF180" s="7702"/>
      <c r="AG180" s="7702"/>
      <c r="AH180" s="7702"/>
      <c r="AI180" s="7702"/>
      <c r="AJ180" s="7702"/>
      <c r="AK180" s="7702"/>
      <c r="AL180" s="7702"/>
      <c r="AM180" s="7702"/>
      <c r="AN180" s="7702"/>
      <c r="AO180" s="7702"/>
      <c r="AP180" s="7702"/>
      <c r="AQ180" s="7702"/>
      <c r="AR180" s="7702"/>
      <c r="AS180" s="7702"/>
      <c r="AT180" s="7702"/>
      <c r="AU180" s="7702"/>
      <c r="AV180" s="7702"/>
      <c r="AW180" s="7702"/>
      <c r="AX180" s="7702"/>
      <c r="AY180" s="7702"/>
      <c r="AZ180" s="7702"/>
      <c r="BA180" s="7702"/>
      <c r="BB180" s="7702"/>
      <c r="BC180" s="7702"/>
      <c r="BD180" s="7702"/>
      <c r="BE180" s="7702"/>
      <c r="BF180" s="7702"/>
      <c r="BG180" s="7702"/>
      <c r="BH180" s="7702"/>
      <c r="BI180" s="7702"/>
      <c r="BJ180" s="7702"/>
      <c r="BK180" s="7702"/>
      <c r="BL180" s="7702"/>
      <c r="BM180" s="7702"/>
      <c r="BN180" s="7702"/>
      <c r="BO180" s="7702"/>
      <c r="BP180" s="7702"/>
      <c r="BQ180" s="7702"/>
      <c r="BR180" s="7702"/>
      <c r="BS180" s="8293"/>
      <c r="BT180" s="7705"/>
      <c r="BU180" s="7702"/>
      <c r="BV180" s="7702"/>
      <c r="BW180" s="7702"/>
      <c r="BX180" s="7702"/>
      <c r="BY180" s="7726"/>
      <c r="BZ180" s="7726"/>
      <c r="CA180" s="7726"/>
      <c r="CB180" s="7726"/>
      <c r="CC180" s="7734"/>
      <c r="CD180" s="7796"/>
      <c r="CE180" s="7795"/>
      <c r="CF180" s="7795"/>
      <c r="CG180" s="7795"/>
      <c r="CH180" s="7795"/>
      <c r="CI180" s="7795"/>
      <c r="CJ180" s="7795"/>
      <c r="CK180" s="7795"/>
      <c r="CL180" s="7786"/>
      <c r="CM180" s="7786"/>
      <c r="CN180" s="7786"/>
      <c r="CO180" s="7786"/>
      <c r="CP180" s="7786"/>
      <c r="CQ180" s="7786"/>
      <c r="CR180" s="7786"/>
      <c r="CS180" s="7786"/>
      <c r="CT180" s="7786"/>
      <c r="CU180" s="7786"/>
      <c r="CV180" s="7702"/>
      <c r="CW180" s="7702"/>
      <c r="CX180" s="7702"/>
      <c r="CY180" s="7702"/>
      <c r="CZ180" s="7702"/>
    </row>
    <row r="181" spans="1:104" ht="26.25" thickBot="1" x14ac:dyDescent="0.25">
      <c r="A181" s="7699"/>
      <c r="B181" s="7699"/>
      <c r="C181" s="7702"/>
      <c r="D181" s="7702"/>
      <c r="E181" s="7702"/>
      <c r="F181" s="7702"/>
      <c r="G181" s="7702"/>
      <c r="H181" s="7702"/>
      <c r="I181" s="7702"/>
      <c r="J181" s="7702"/>
      <c r="K181" s="7702"/>
      <c r="L181" s="7702"/>
      <c r="M181" s="7702"/>
      <c r="N181" s="7702"/>
      <c r="O181" s="7702"/>
      <c r="P181" s="7702"/>
      <c r="Q181" s="7702"/>
      <c r="R181" s="7702"/>
      <c r="S181" s="7702"/>
      <c r="T181" s="7702"/>
      <c r="U181" s="7702"/>
      <c r="V181" s="7702"/>
      <c r="W181" s="7702"/>
      <c r="X181" s="7702"/>
      <c r="Y181" s="7702"/>
      <c r="Z181" s="7702"/>
      <c r="AA181" s="7702"/>
      <c r="AB181" s="7702"/>
      <c r="AC181" s="7702"/>
      <c r="AD181" s="7702"/>
      <c r="AE181" s="7702"/>
      <c r="AF181" s="7702"/>
      <c r="AG181" s="7702"/>
      <c r="AH181" s="7702"/>
      <c r="AI181" s="7702"/>
      <c r="AJ181" s="7702"/>
      <c r="AK181" s="7702"/>
      <c r="AL181" s="7702"/>
      <c r="AM181" s="7702"/>
      <c r="AN181" s="7702"/>
      <c r="AO181" s="7702"/>
      <c r="AP181" s="7702"/>
      <c r="AQ181" s="7702"/>
      <c r="AR181" s="7702"/>
      <c r="AS181" s="7702"/>
      <c r="AT181" s="7702"/>
      <c r="AU181" s="7702"/>
      <c r="AV181" s="7702"/>
      <c r="AW181" s="7702"/>
      <c r="AX181" s="7702"/>
      <c r="AY181" s="7702"/>
      <c r="AZ181" s="7702"/>
      <c r="BA181" s="7702"/>
      <c r="BB181" s="7702"/>
      <c r="BC181" s="7702"/>
      <c r="BD181" s="7702"/>
      <c r="BE181" s="7702"/>
      <c r="BF181" s="7702"/>
      <c r="BG181" s="7702"/>
      <c r="BH181" s="7702"/>
      <c r="BI181" s="7702"/>
      <c r="BJ181" s="7702"/>
      <c r="BK181" s="7702"/>
      <c r="BL181" s="7702"/>
      <c r="BM181" s="7702"/>
      <c r="BN181" s="7702"/>
      <c r="BO181" s="7702"/>
      <c r="BP181" s="7702"/>
      <c r="BQ181" s="7702"/>
      <c r="BR181" s="7702"/>
      <c r="BS181" s="8293"/>
      <c r="BT181" s="7705"/>
      <c r="BU181" s="7695"/>
      <c r="BV181" s="7696" t="inlineStr">
        <is>
          <t>Valor SAR extrap</t>
        </is>
      </c>
      <c r="BW181" s="7697" t="inlineStr">
        <is>
          <t>Desviacion (%)</t>
        </is>
      </c>
      <c r="BX181" s="7698" t="inlineStr">
        <is>
          <t>Veredicto</t>
        </is>
      </c>
      <c r="BY181" s="7726"/>
      <c r="BZ181" s="7726"/>
      <c r="CA181" s="7726" t="inlineStr">
        <is>
          <t>Frequency
(MHz)</t>
        </is>
      </c>
      <c r="CB181" s="7726" t="str">
        <f>CA167</f>
        <v>Head/Body:</v>
      </c>
      <c r="CC181" s="7734" t="inlineStr">
        <is>
          <t>SAR over</t>
        </is>
      </c>
      <c r="CD181" s="7796"/>
      <c r="CE181" s="7795"/>
      <c r="CF181" s="7795"/>
      <c r="CG181" s="7795"/>
      <c r="CH181" s="7795"/>
      <c r="CI181" s="7795"/>
      <c r="CJ181" s="7795"/>
      <c r="CK181" s="7795"/>
      <c r="CL181" s="7786"/>
      <c r="CM181" s="7786"/>
      <c r="CN181" s="7786"/>
      <c r="CO181" s="7786"/>
      <c r="CP181" s="7786"/>
      <c r="CQ181" s="7786"/>
      <c r="CR181" s="7786"/>
      <c r="CS181" s="7786"/>
      <c r="CT181" s="7786"/>
      <c r="CU181" s="7786"/>
      <c r="CV181" s="7702"/>
      <c r="CW181" s="7702"/>
      <c r="CX181" s="7702"/>
      <c r="CY181" s="7702"/>
      <c r="CZ181" s="7702"/>
    </row>
    <row r="182" spans="1:104" x14ac:dyDescent="0.2">
      <c r="A182" s="7699"/>
      <c r="B182" s="7699"/>
      <c r="C182" s="7702"/>
      <c r="D182" s="7702"/>
      <c r="E182" s="7702"/>
      <c r="F182" s="7702"/>
      <c r="G182" s="7702"/>
      <c r="H182" s="7702"/>
      <c r="I182" s="7702"/>
      <c r="J182" s="7702"/>
      <c r="K182" s="7702"/>
      <c r="L182" s="7702"/>
      <c r="M182" s="7702"/>
      <c r="N182" s="7702"/>
      <c r="O182" s="7702"/>
      <c r="P182" s="7702"/>
      <c r="Q182" s="7702"/>
      <c r="R182" s="7702"/>
      <c r="S182" s="7702"/>
      <c r="T182" s="7702"/>
      <c r="U182" s="7702"/>
      <c r="V182" s="7702"/>
      <c r="W182" s="7702"/>
      <c r="X182" s="7702"/>
      <c r="Y182" s="7702"/>
      <c r="Z182" s="7702"/>
      <c r="AA182" s="7702"/>
      <c r="AB182" s="7702"/>
      <c r="AC182" s="7702"/>
      <c r="AD182" s="7702"/>
      <c r="AE182" s="7702"/>
      <c r="AF182" s="7702"/>
      <c r="AG182" s="7702"/>
      <c r="AH182" s="7702"/>
      <c r="AI182" s="7702"/>
      <c r="AJ182" s="7702"/>
      <c r="AK182" s="7702"/>
      <c r="AL182" s="7702"/>
      <c r="AM182" s="7702"/>
      <c r="AN182" s="7702"/>
      <c r="AO182" s="7702"/>
      <c r="AP182" s="7702"/>
      <c r="AQ182" s="7702"/>
      <c r="AR182" s="7702"/>
      <c r="AS182" s="7702"/>
      <c r="AT182" s="7702"/>
      <c r="AU182" s="7702"/>
      <c r="AV182" s="7702"/>
      <c r="AW182" s="7702"/>
      <c r="AX182" s="7702"/>
      <c r="AY182" s="7702"/>
      <c r="AZ182" s="7702"/>
      <c r="BA182" s="7702"/>
      <c r="BB182" s="7702"/>
      <c r="BC182" s="7702"/>
      <c r="BD182" s="7702"/>
      <c r="BE182" s="7702"/>
      <c r="BF182" s="7702"/>
      <c r="BG182" s="7702"/>
      <c r="BH182" s="7702"/>
      <c r="BI182" s="7702"/>
      <c r="BJ182" s="7702"/>
      <c r="BK182" s="7702"/>
      <c r="BL182" s="7702"/>
      <c r="BM182" s="7702"/>
      <c r="BN182" s="7702"/>
      <c r="BO182" s="7702"/>
      <c r="BP182" s="7702"/>
      <c r="BQ182" s="7702"/>
      <c r="BR182" s="7702"/>
      <c r="BS182" s="8293"/>
      <c r="BT182" s="7705"/>
      <c r="BU182" s="7684" t="inlineStr">
        <is>
          <t>Fast SAR 1g</t>
        </is>
      </c>
      <c r="BV182" s="7693"/>
      <c r="BW182" s="7713" t="e">
        <f>((BV182-BV178)*100)/BV178</f>
        <v>#DIV/0!</v>
      </c>
      <c r="BX182" s="7715" t="e">
        <f>IF(ABS(BW182)&lt;3,"Válido","No Válido")</f>
        <v>#DIV/0!</v>
      </c>
      <c r="BY182" s="7726"/>
      <c r="BZ182" s="7726"/>
      <c r="CA182" s="7726">
        <f>BU170</f>
        <v>0</v>
      </c>
      <c r="CB182" s="7726" t="str">
        <f>CB167</f>
        <v>Head</v>
      </c>
      <c r="CC182" s="7734" t="inlineStr">
        <is>
          <t>1 gr.</t>
        </is>
      </c>
      <c r="CD182" s="7796"/>
      <c r="CE182" s="7795"/>
      <c r="CF182" s="7795"/>
      <c r="CG182" s="7795"/>
      <c r="CH182" s="7795"/>
      <c r="CI182" s="7795"/>
      <c r="CJ182" s="7795"/>
      <c r="CK182" s="7795"/>
      <c r="CL182" s="7786"/>
      <c r="CM182" s="7786"/>
      <c r="CN182" s="7786"/>
      <c r="CO182" s="7786"/>
      <c r="CP182" s="7786"/>
      <c r="CQ182" s="7786"/>
      <c r="CR182" s="7786"/>
      <c r="CS182" s="7786"/>
      <c r="CT182" s="7786"/>
      <c r="CU182" s="7786"/>
      <c r="CV182" s="7702"/>
      <c r="CW182" s="7702"/>
      <c r="CX182" s="7702"/>
      <c r="CY182" s="7702"/>
      <c r="CZ182" s="7702"/>
    </row>
    <row r="183" spans="1:104" ht="13.5" thickBot="1" x14ac:dyDescent="0.25">
      <c r="A183" s="7699"/>
      <c r="B183" s="7699"/>
      <c r="C183" s="7702"/>
      <c r="D183" s="7702"/>
      <c r="E183" s="7702"/>
      <c r="F183" s="7702"/>
      <c r="G183" s="7702"/>
      <c r="H183" s="7702"/>
      <c r="I183" s="7702"/>
      <c r="J183" s="7702"/>
      <c r="K183" s="7702"/>
      <c r="L183" s="7702"/>
      <c r="M183" s="7702"/>
      <c r="N183" s="7702"/>
      <c r="O183" s="7702"/>
      <c r="P183" s="7702"/>
      <c r="Q183" s="7702"/>
      <c r="R183" s="7702"/>
      <c r="S183" s="7702"/>
      <c r="T183" s="7702"/>
      <c r="U183" s="7702"/>
      <c r="V183" s="7702"/>
      <c r="W183" s="7702"/>
      <c r="X183" s="7702"/>
      <c r="Y183" s="7702"/>
      <c r="Z183" s="7702"/>
      <c r="AA183" s="7702"/>
      <c r="AB183" s="7702"/>
      <c r="AC183" s="7702"/>
      <c r="AD183" s="7702"/>
      <c r="AE183" s="7702"/>
      <c r="AF183" s="7702"/>
      <c r="AG183" s="7702"/>
      <c r="AH183" s="7702"/>
      <c r="AI183" s="7702"/>
      <c r="AJ183" s="7702"/>
      <c r="AK183" s="7702"/>
      <c r="AL183" s="7702"/>
      <c r="AM183" s="7702"/>
      <c r="AN183" s="7702"/>
      <c r="AO183" s="7702"/>
      <c r="AP183" s="7702"/>
      <c r="AQ183" s="7702"/>
      <c r="AR183" s="7702"/>
      <c r="AS183" s="7702"/>
      <c r="AT183" s="7702"/>
      <c r="AU183" s="7702"/>
      <c r="AV183" s="7702"/>
      <c r="AW183" s="7702"/>
      <c r="AX183" s="7702"/>
      <c r="AY183" s="7702"/>
      <c r="AZ183" s="7702"/>
      <c r="BA183" s="7702"/>
      <c r="BB183" s="7702"/>
      <c r="BC183" s="7702"/>
      <c r="BD183" s="7702"/>
      <c r="BE183" s="7702"/>
      <c r="BF183" s="7702"/>
      <c r="BG183" s="7702"/>
      <c r="BH183" s="7702"/>
      <c r="BI183" s="7702"/>
      <c r="BJ183" s="7702"/>
      <c r="BK183" s="7702"/>
      <c r="BL183" s="7702"/>
      <c r="BM183" s="7702"/>
      <c r="BN183" s="7702"/>
      <c r="BO183" s="7702"/>
      <c r="BP183" s="7702"/>
      <c r="BQ183" s="7702"/>
      <c r="BR183" s="7702"/>
      <c r="BS183" s="8293"/>
      <c r="BT183" s="7705"/>
      <c r="BU183" s="7718" t="inlineStr">
        <is>
          <t>Fast SAR 10g</t>
        </is>
      </c>
      <c r="BV183" s="7694"/>
      <c r="BW183" s="7714" t="e">
        <f>((BV183-BV179)*100)/BV179</f>
        <v>#DIV/0!</v>
      </c>
      <c r="BX183" s="7716" t="e">
        <f>IF(ABS(BW183)&lt;7,"Válido","No Válido")</f>
        <v>#DIV/0!</v>
      </c>
      <c r="BY183" s="7727"/>
      <c r="BZ183" s="7726"/>
      <c r="CA183" s="7732">
        <f>BU170</f>
        <v>0</v>
      </c>
      <c r="CB183" s="7730" t="str">
        <f>CB167</f>
        <v>Head</v>
      </c>
      <c r="CC183" s="7734" t="inlineStr">
        <is>
          <t>10 gr.</t>
        </is>
      </c>
      <c r="CD183" s="7796"/>
      <c r="CE183" s="7795"/>
      <c r="CF183" s="7795"/>
      <c r="CG183" s="7795"/>
      <c r="CH183" s="7795"/>
      <c r="CI183" s="7795"/>
      <c r="CJ183" s="7795"/>
      <c r="CK183" s="7795"/>
      <c r="CL183" s="7786"/>
      <c r="CM183" s="7786"/>
      <c r="CN183" s="7786"/>
      <c r="CO183" s="7786"/>
      <c r="CP183" s="7786"/>
      <c r="CQ183" s="7786"/>
      <c r="CR183" s="7786"/>
      <c r="CS183" s="7786"/>
      <c r="CT183" s="7786"/>
      <c r="CU183" s="7786"/>
      <c r="CV183" s="7702"/>
      <c r="CW183" s="7702"/>
      <c r="CX183" s="7702"/>
      <c r="CY183" s="7702"/>
      <c r="CZ183" s="7702"/>
    </row>
    <row r="184" spans="1:104" x14ac:dyDescent="0.2">
      <c r="A184" s="7699"/>
      <c r="B184" s="7699"/>
      <c r="C184" s="7702"/>
      <c r="D184" s="7702"/>
      <c r="E184" s="7702"/>
      <c r="F184" s="7702"/>
      <c r="G184" s="7702"/>
      <c r="H184" s="7702"/>
      <c r="I184" s="7702"/>
      <c r="J184" s="7702"/>
      <c r="K184" s="7702"/>
      <c r="L184" s="7702"/>
      <c r="M184" s="7702"/>
      <c r="N184" s="7702"/>
      <c r="O184" s="7702"/>
      <c r="P184" s="7702"/>
      <c r="Q184" s="7702"/>
      <c r="R184" s="7702"/>
      <c r="S184" s="7702"/>
      <c r="T184" s="7702"/>
      <c r="U184" s="7702"/>
      <c r="V184" s="7702"/>
      <c r="W184" s="7702"/>
      <c r="X184" s="7702"/>
      <c r="Y184" s="7702"/>
      <c r="Z184" s="7702"/>
      <c r="AA184" s="7702"/>
      <c r="AB184" s="7702"/>
      <c r="AC184" s="7702"/>
      <c r="AD184" s="7702"/>
      <c r="AE184" s="7702"/>
      <c r="AF184" s="7702"/>
      <c r="AG184" s="7702"/>
      <c r="AH184" s="7702"/>
      <c r="AI184" s="7702"/>
      <c r="AJ184" s="7702"/>
      <c r="AK184" s="7702"/>
      <c r="AL184" s="7702"/>
      <c r="AM184" s="7702"/>
      <c r="AN184" s="7702"/>
      <c r="AO184" s="7702"/>
      <c r="AP184" s="7702"/>
      <c r="AQ184" s="7702"/>
      <c r="AR184" s="7702"/>
      <c r="AS184" s="7702"/>
      <c r="AT184" s="7702"/>
      <c r="AU184" s="7702"/>
      <c r="AV184" s="7702"/>
      <c r="AW184" s="7702"/>
      <c r="AX184" s="7702"/>
      <c r="AY184" s="7702"/>
      <c r="AZ184" s="7702"/>
      <c r="BA184" s="7702"/>
      <c r="BB184" s="7702"/>
      <c r="BC184" s="7702"/>
      <c r="BD184" s="7702"/>
      <c r="BE184" s="7702"/>
      <c r="BF184" s="7702"/>
      <c r="BG184" s="7702"/>
      <c r="BH184" s="7702"/>
      <c r="BI184" s="7702"/>
      <c r="BJ184" s="7702"/>
      <c r="BK184" s="7702"/>
      <c r="BL184" s="7702"/>
      <c r="BM184" s="7702"/>
      <c r="BN184" s="7702"/>
      <c r="BO184" s="7702"/>
      <c r="BP184" s="7702"/>
      <c r="BQ184" s="7702"/>
      <c r="BR184" s="7702"/>
      <c r="BS184" s="8293"/>
      <c r="BT184" s="7735"/>
      <c r="BU184" s="7784"/>
      <c r="BV184" s="7784"/>
      <c r="BW184" s="7702"/>
      <c r="BX184" s="7702"/>
      <c r="BY184" s="7785"/>
      <c r="BZ184" s="7702"/>
      <c r="CA184" s="7998"/>
      <c r="CB184" s="7702"/>
      <c r="CC184" s="7708"/>
      <c r="CD184" s="7796"/>
      <c r="CE184" s="7795"/>
      <c r="CF184" s="7795"/>
      <c r="CG184" s="7795"/>
      <c r="CH184" s="7795"/>
      <c r="CI184" s="7795"/>
      <c r="CJ184" s="7795"/>
      <c r="CK184" s="7795"/>
      <c r="CL184" s="7786"/>
      <c r="CM184" s="7786"/>
      <c r="CN184" s="7786"/>
      <c r="CO184" s="7786"/>
      <c r="CP184" s="7786"/>
      <c r="CQ184" s="7786"/>
      <c r="CR184" s="7786"/>
      <c r="CS184" s="7786"/>
      <c r="CT184" s="7786"/>
      <c r="CU184" s="7786"/>
      <c r="CV184" s="7702"/>
      <c r="CW184" s="7702"/>
      <c r="CX184" s="7702"/>
      <c r="CY184" s="7702"/>
      <c r="CZ184" s="7702"/>
    </row>
    <row r="185" spans="1:104" x14ac:dyDescent="0.2">
      <c r="A185" s="7699"/>
      <c r="B185" s="7699"/>
      <c r="C185" s="7702"/>
      <c r="D185" s="7702"/>
      <c r="E185" s="7702"/>
      <c r="F185" s="7702"/>
      <c r="G185" s="7702"/>
      <c r="H185" s="7702"/>
      <c r="I185" s="7702"/>
      <c r="J185" s="7702"/>
      <c r="K185" s="7702"/>
      <c r="L185" s="7702"/>
      <c r="M185" s="7702"/>
      <c r="N185" s="7702"/>
      <c r="O185" s="7702"/>
      <c r="P185" s="7702"/>
      <c r="Q185" s="7702"/>
      <c r="R185" s="7702"/>
      <c r="S185" s="7702"/>
      <c r="T185" s="7702"/>
      <c r="U185" s="7702"/>
      <c r="V185" s="7702"/>
      <c r="W185" s="7702"/>
      <c r="X185" s="7702"/>
      <c r="Y185" s="7702"/>
      <c r="Z185" s="7702"/>
      <c r="AA185" s="7702"/>
      <c r="AB185" s="7702"/>
      <c r="AC185" s="7702"/>
      <c r="AD185" s="7702"/>
      <c r="AE185" s="7702"/>
      <c r="AF185" s="7702"/>
      <c r="AG185" s="7702"/>
      <c r="AH185" s="7702"/>
      <c r="AI185" s="7702"/>
      <c r="AJ185" s="7702"/>
      <c r="AK185" s="7702"/>
      <c r="AL185" s="7702"/>
      <c r="AM185" s="7702"/>
      <c r="AN185" s="7702"/>
      <c r="AO185" s="7702"/>
      <c r="AP185" s="7702"/>
      <c r="AQ185" s="7702"/>
      <c r="AR185" s="7702"/>
      <c r="AS185" s="7702"/>
      <c r="AT185" s="7702"/>
      <c r="AU185" s="7702"/>
      <c r="AV185" s="7702"/>
      <c r="AW185" s="7702"/>
      <c r="AX185" s="7702"/>
      <c r="AY185" s="7702"/>
      <c r="AZ185" s="7702"/>
      <c r="BA185" s="7702"/>
      <c r="BB185" s="7702"/>
      <c r="BC185" s="7702"/>
      <c r="BD185" s="7702"/>
      <c r="BE185" s="7702"/>
      <c r="BF185" s="7702"/>
      <c r="BG185" s="7702"/>
      <c r="BH185" s="7702"/>
      <c r="BI185" s="7702"/>
      <c r="BJ185" s="7702"/>
      <c r="BK185" s="7702"/>
      <c r="BL185" s="7702"/>
      <c r="BM185" s="7702"/>
      <c r="BN185" s="7702"/>
      <c r="BO185" s="7702"/>
      <c r="BP185" s="7702"/>
      <c r="BQ185" s="7702"/>
      <c r="BR185" s="7702"/>
      <c r="BS185" s="8293"/>
      <c r="BT185" s="7726"/>
      <c r="BU185" s="7727" t="inlineStr">
        <is>
          <t>Date</t>
        </is>
      </c>
      <c r="BV185" s="7727" t="inlineStr">
        <is>
          <t>Frequency
(MHz)</t>
        </is>
      </c>
      <c r="BW185" s="7726" t="str">
        <f>CA167</f>
        <v>Head/Body:</v>
      </c>
      <c r="BX185" s="7726" t="inlineStr">
        <is>
          <t>SAR over</t>
        </is>
      </c>
      <c r="BY185" s="7726" t="inlineStr">
        <is>
          <t>Fast SAR
(W/kg)</t>
        </is>
      </c>
      <c r="BZ185" s="7726" t="inlineStr">
        <is>
          <t>SAR
(W/kg)</t>
        </is>
      </c>
      <c r="CA185" s="7726" t="inlineStr">
        <is>
          <t>1 W Target
SAR (W/kg)</t>
        </is>
      </c>
      <c r="CB185" s="7726" t="inlineStr">
        <is>
          <t>1 W Norm.
SAR (W/kg)</t>
        </is>
      </c>
      <c r="CC185" s="7734" t="inlineStr">
        <is>
          <t>Drift (%)</t>
        </is>
      </c>
      <c r="CD185" s="7796"/>
      <c r="CE185" s="7795"/>
      <c r="CF185" s="7795"/>
      <c r="CG185" s="7795"/>
      <c r="CH185" s="7795"/>
      <c r="CI185" s="7795"/>
      <c r="CJ185" s="7795"/>
      <c r="CK185" s="7795"/>
      <c r="CL185" s="7786"/>
      <c r="CM185" s="7786"/>
      <c r="CN185" s="7786"/>
      <c r="CO185" s="7786"/>
      <c r="CP185" s="7786"/>
      <c r="CQ185" s="7786"/>
      <c r="CR185" s="7786"/>
      <c r="CS185" s="7786"/>
      <c r="CT185" s="7786"/>
      <c r="CU185" s="7786"/>
      <c r="CV185" s="7702"/>
      <c r="CW185" s="7702"/>
      <c r="CX185" s="7702"/>
      <c r="CY185" s="7702"/>
      <c r="CZ185" s="7702"/>
    </row>
    <row r="186" spans="1:104" x14ac:dyDescent="0.2">
      <c r="A186" s="7699"/>
      <c r="B186" s="7699"/>
      <c r="C186" s="7702"/>
      <c r="D186" s="7702"/>
      <c r="E186" s="7702"/>
      <c r="F186" s="7702"/>
      <c r="G186" s="7702"/>
      <c r="H186" s="7702"/>
      <c r="I186" s="7702"/>
      <c r="J186" s="7702"/>
      <c r="K186" s="7702"/>
      <c r="L186" s="7702"/>
      <c r="M186" s="7702"/>
      <c r="N186" s="7702"/>
      <c r="O186" s="7702"/>
      <c r="P186" s="7702"/>
      <c r="Q186" s="7702"/>
      <c r="R186" s="7702"/>
      <c r="S186" s="7702"/>
      <c r="T186" s="7702"/>
      <c r="U186" s="7702"/>
      <c r="V186" s="7702"/>
      <c r="W186" s="7702"/>
      <c r="X186" s="7702"/>
      <c r="Y186" s="7702"/>
      <c r="Z186" s="7702"/>
      <c r="AA186" s="7702"/>
      <c r="AB186" s="7702"/>
      <c r="AC186" s="7702"/>
      <c r="AD186" s="7702"/>
      <c r="AE186" s="7702"/>
      <c r="AF186" s="7702"/>
      <c r="AG186" s="7702"/>
      <c r="AH186" s="7702"/>
      <c r="AI186" s="7702"/>
      <c r="AJ186" s="7702"/>
      <c r="AK186" s="7702"/>
      <c r="AL186" s="7702"/>
      <c r="AM186" s="7702"/>
      <c r="AN186" s="7702"/>
      <c r="AO186" s="7702"/>
      <c r="AP186" s="7702"/>
      <c r="AQ186" s="7702"/>
      <c r="AR186" s="7702"/>
      <c r="AS186" s="7702"/>
      <c r="AT186" s="7702"/>
      <c r="AU186" s="7702"/>
      <c r="AV186" s="7702"/>
      <c r="AW186" s="7702"/>
      <c r="AX186" s="7702"/>
      <c r="AY186" s="7702"/>
      <c r="AZ186" s="7702"/>
      <c r="BA186" s="7702"/>
      <c r="BB186" s="7702"/>
      <c r="BC186" s="7702"/>
      <c r="BD186" s="7702"/>
      <c r="BE186" s="7702"/>
      <c r="BF186" s="7702"/>
      <c r="BG186" s="7702"/>
      <c r="BH186" s="7702"/>
      <c r="BI186" s="7702"/>
      <c r="BJ186" s="7702"/>
      <c r="BK186" s="7702"/>
      <c r="BL186" s="7702"/>
      <c r="BM186" s="7702"/>
      <c r="BN186" s="7702"/>
      <c r="BO186" s="7702"/>
      <c r="BP186" s="7702"/>
      <c r="BQ186" s="7702"/>
      <c r="BR186" s="7702"/>
      <c r="BS186" s="8293"/>
      <c r="BT186" s="7735"/>
      <c r="BU186" s="7757">
        <f>CB161</f>
        <v>0</v>
      </c>
      <c r="BV186" s="7732">
        <f>BU170</f>
        <v>0</v>
      </c>
      <c r="BW186" s="7732" t="str">
        <f>CB167</f>
        <v>Head</v>
      </c>
      <c r="BX186" s="7732" t="inlineStr">
        <is>
          <t>1 gr.</t>
        </is>
      </c>
      <c r="BY186" s="7732">
        <f>BV182</f>
        <v>0</v>
      </c>
      <c r="BZ186" s="7728">
        <f>BV178</f>
        <v>0</v>
      </c>
      <c r="CA186" s="7732">
        <f t="shared" ref="CA186:CA187" si="42">BX178</f>
        <v>10.9</v>
      </c>
      <c r="CB186" s="7730">
        <f t="shared" ref="CB186:CB187" si="43">BY178</f>
        <v>0</v>
      </c>
      <c r="CC186" s="7734">
        <f t="shared" ref="CC186:CC187" si="44">BZ178</f>
        <v>-100</v>
      </c>
      <c r="CD186" s="7796"/>
      <c r="CE186" s="7795"/>
      <c r="CF186" s="7795"/>
      <c r="CG186" s="7795"/>
      <c r="CH186" s="7795"/>
      <c r="CI186" s="7795"/>
      <c r="CJ186" s="7795"/>
      <c r="CK186" s="7795"/>
      <c r="CL186" s="7786"/>
      <c r="CM186" s="7786"/>
      <c r="CN186" s="7786"/>
      <c r="CO186" s="7786"/>
      <c r="CP186" s="7786"/>
      <c r="CQ186" s="7786"/>
      <c r="CR186" s="7786"/>
      <c r="CS186" s="7786"/>
      <c r="CT186" s="7786"/>
      <c r="CU186" s="7786"/>
      <c r="CV186" s="7702"/>
      <c r="CW186" s="7702"/>
      <c r="CX186" s="7702"/>
      <c r="CY186" s="7702"/>
      <c r="CZ186" s="7702"/>
    </row>
    <row r="187" spans="1:104" x14ac:dyDescent="0.2">
      <c r="A187" s="7699"/>
      <c r="B187" s="7699"/>
      <c r="C187" s="7702"/>
      <c r="D187" s="7702"/>
      <c r="E187" s="7702"/>
      <c r="F187" s="7702"/>
      <c r="G187" s="7702"/>
      <c r="H187" s="7702"/>
      <c r="I187" s="7702"/>
      <c r="J187" s="7702"/>
      <c r="K187" s="7702"/>
      <c r="L187" s="7702"/>
      <c r="M187" s="7702"/>
      <c r="N187" s="7702"/>
      <c r="O187" s="7702"/>
      <c r="P187" s="7702"/>
      <c r="Q187" s="7702"/>
      <c r="R187" s="7702"/>
      <c r="S187" s="7702"/>
      <c r="T187" s="7702"/>
      <c r="U187" s="7702"/>
      <c r="V187" s="7702"/>
      <c r="W187" s="7702"/>
      <c r="X187" s="7702"/>
      <c r="Y187" s="7702"/>
      <c r="Z187" s="7702"/>
      <c r="AA187" s="7702"/>
      <c r="AB187" s="7702"/>
      <c r="AC187" s="7702"/>
      <c r="AD187" s="7702"/>
      <c r="AE187" s="7702"/>
      <c r="AF187" s="7702"/>
      <c r="AG187" s="7702"/>
      <c r="AH187" s="7702"/>
      <c r="AI187" s="7702"/>
      <c r="AJ187" s="7702"/>
      <c r="AK187" s="7702"/>
      <c r="AL187" s="7702"/>
      <c r="AM187" s="7702"/>
      <c r="AN187" s="7702"/>
      <c r="AO187" s="7702"/>
      <c r="AP187" s="7702"/>
      <c r="AQ187" s="7702"/>
      <c r="AR187" s="7702"/>
      <c r="AS187" s="7702"/>
      <c r="AT187" s="7702"/>
      <c r="AU187" s="7702"/>
      <c r="AV187" s="7702"/>
      <c r="AW187" s="7702"/>
      <c r="AX187" s="7702"/>
      <c r="AY187" s="7702"/>
      <c r="AZ187" s="7702"/>
      <c r="BA187" s="7702"/>
      <c r="BB187" s="7702"/>
      <c r="BC187" s="7702"/>
      <c r="BD187" s="7702"/>
      <c r="BE187" s="7702"/>
      <c r="BF187" s="7702"/>
      <c r="BG187" s="7702"/>
      <c r="BH187" s="7702"/>
      <c r="BI187" s="7702"/>
      <c r="BJ187" s="7702"/>
      <c r="BK187" s="7702"/>
      <c r="BL187" s="7702"/>
      <c r="BM187" s="7702"/>
      <c r="BN187" s="7702"/>
      <c r="BO187" s="7702"/>
      <c r="BP187" s="7702"/>
      <c r="BQ187" s="7702"/>
      <c r="BR187" s="7702"/>
      <c r="BS187" s="8293"/>
      <c r="BT187" s="7736"/>
      <c r="BU187" s="7757">
        <f>CB161</f>
        <v>0</v>
      </c>
      <c r="BV187" s="7730">
        <f>BU170</f>
        <v>0</v>
      </c>
      <c r="BW187" s="7731" t="str">
        <f>CB167</f>
        <v>Head</v>
      </c>
      <c r="BX187" s="7731" t="inlineStr">
        <is>
          <t>10 gr.</t>
        </is>
      </c>
      <c r="BY187" s="7730">
        <f>BV183</f>
        <v>0</v>
      </c>
      <c r="BZ187" s="7728">
        <f>BV179</f>
        <v>0</v>
      </c>
      <c r="CA187" s="7728">
        <f t="shared" si="42"/>
        <v>7.01</v>
      </c>
      <c r="CB187" s="7728">
        <f t="shared" si="43"/>
        <v>0</v>
      </c>
      <c r="CC187" s="7734">
        <f t="shared" si="44"/>
        <v>-100</v>
      </c>
      <c r="CD187" s="7796"/>
      <c r="CE187" s="7795"/>
      <c r="CF187" s="7795"/>
      <c r="CG187" s="7795"/>
      <c r="CH187" s="7795"/>
      <c r="CI187" s="7795"/>
      <c r="CJ187" s="7795"/>
      <c r="CK187" s="7795"/>
      <c r="CL187" s="7786"/>
      <c r="CM187" s="7786"/>
      <c r="CN187" s="7786"/>
      <c r="CO187" s="7786"/>
      <c r="CP187" s="7786"/>
      <c r="CQ187" s="7786"/>
      <c r="CR187" s="7786"/>
      <c r="CS187" s="7786"/>
      <c r="CT187" s="7786"/>
      <c r="CU187" s="7786"/>
      <c r="CV187" s="7702"/>
      <c r="CW187" s="7702"/>
      <c r="CX187" s="7702"/>
      <c r="CY187" s="7702"/>
      <c r="CZ187" s="7702"/>
    </row>
    <row r="188" spans="1:104" ht="13.5" thickBot="1" x14ac:dyDescent="0.25">
      <c r="A188" s="7699"/>
      <c r="B188" s="7699"/>
      <c r="C188" s="7702"/>
      <c r="D188" s="7702"/>
      <c r="E188" s="7702"/>
      <c r="F188" s="7702"/>
      <c r="G188" s="7702"/>
      <c r="H188" s="7702"/>
      <c r="I188" s="7702"/>
      <c r="J188" s="7702"/>
      <c r="K188" s="7702"/>
      <c r="L188" s="7702"/>
      <c r="M188" s="7702"/>
      <c r="N188" s="7702"/>
      <c r="O188" s="7702"/>
      <c r="P188" s="7702"/>
      <c r="Q188" s="7702"/>
      <c r="R188" s="7702"/>
      <c r="S188" s="7702"/>
      <c r="T188" s="7702"/>
      <c r="U188" s="7702"/>
      <c r="V188" s="7702"/>
      <c r="W188" s="7702"/>
      <c r="X188" s="7702"/>
      <c r="Y188" s="7702"/>
      <c r="Z188" s="7702"/>
      <c r="AA188" s="7702"/>
      <c r="AB188" s="7702"/>
      <c r="AC188" s="7702"/>
      <c r="AD188" s="7702"/>
      <c r="AE188" s="7702"/>
      <c r="AF188" s="7702"/>
      <c r="AG188" s="7702"/>
      <c r="AH188" s="7702"/>
      <c r="AI188" s="7702"/>
      <c r="AJ188" s="7702"/>
      <c r="AK188" s="7702"/>
      <c r="AL188" s="7702"/>
      <c r="AM188" s="7702"/>
      <c r="AN188" s="7702"/>
      <c r="AO188" s="7702"/>
      <c r="AP188" s="7702"/>
      <c r="AQ188" s="7702"/>
      <c r="AR188" s="7702"/>
      <c r="AS188" s="7702"/>
      <c r="AT188" s="7702"/>
      <c r="AU188" s="7702"/>
      <c r="AV188" s="7702"/>
      <c r="AW188" s="7702"/>
      <c r="AX188" s="7702"/>
      <c r="AY188" s="7702"/>
      <c r="AZ188" s="7702"/>
      <c r="BA188" s="7702"/>
      <c r="BB188" s="7702"/>
      <c r="BC188" s="7702"/>
      <c r="BD188" s="7702"/>
      <c r="BE188" s="7702"/>
      <c r="BF188" s="7702"/>
      <c r="BG188" s="7702"/>
      <c r="BH188" s="7702"/>
      <c r="BI188" s="7702"/>
      <c r="BJ188" s="7702"/>
      <c r="BK188" s="7702"/>
      <c r="BL188" s="7702"/>
      <c r="BM188" s="7702"/>
      <c r="BN188" s="7702"/>
      <c r="BO188" s="7702"/>
      <c r="BP188" s="7702"/>
      <c r="BQ188" s="7702"/>
      <c r="BR188" s="7702"/>
      <c r="BS188" s="8294"/>
      <c r="BT188" s="7737"/>
      <c r="BU188" s="7787"/>
      <c r="BV188" s="7788"/>
      <c r="BW188" s="7789"/>
      <c r="BX188" s="7790"/>
      <c r="BY188" s="7791"/>
      <c r="BZ188" s="7789"/>
      <c r="CA188" s="7790"/>
      <c r="CB188" s="7792"/>
      <c r="CC188" s="7793"/>
      <c r="CD188" s="7796"/>
      <c r="CE188" s="7795"/>
      <c r="CF188" s="7795"/>
      <c r="CG188" s="7795"/>
      <c r="CH188" s="7795"/>
      <c r="CI188" s="7795"/>
      <c r="CJ188" s="7795"/>
      <c r="CK188" s="7795"/>
      <c r="CL188" s="7786"/>
      <c r="CM188" s="7786"/>
      <c r="CN188" s="7786"/>
      <c r="CO188" s="7786"/>
      <c r="CP188" s="7786"/>
      <c r="CQ188" s="7786"/>
      <c r="CR188" s="7786"/>
      <c r="CS188" s="7786"/>
      <c r="CT188" s="7786"/>
      <c r="CU188" s="7786"/>
      <c r="CV188" s="7702"/>
      <c r="CW188" s="7702"/>
      <c r="CX188" s="7702"/>
      <c r="CY188" s="7702"/>
      <c r="CZ188" s="7702"/>
    </row>
    <row r="189" spans="1:104" x14ac:dyDescent="0.2">
      <c r="A189" s="7699"/>
      <c r="B189" s="7699"/>
      <c r="C189" s="7702"/>
      <c r="D189" s="7702"/>
      <c r="E189" s="7702"/>
      <c r="F189" s="7702"/>
      <c r="G189" s="7702"/>
      <c r="H189" s="7702"/>
      <c r="I189" s="7702"/>
      <c r="J189" s="7702"/>
      <c r="K189" s="7702"/>
      <c r="L189" s="7702"/>
      <c r="M189" s="7702"/>
      <c r="N189" s="7702"/>
      <c r="O189" s="7702"/>
      <c r="P189" s="7702"/>
      <c r="Q189" s="7702"/>
      <c r="R189" s="7702"/>
      <c r="S189" s="7702"/>
      <c r="T189" s="7702"/>
      <c r="U189" s="7702"/>
      <c r="V189" s="7702"/>
      <c r="W189" s="7702"/>
      <c r="X189" s="7702"/>
      <c r="Y189" s="7702"/>
      <c r="Z189" s="7702"/>
      <c r="AA189" s="7702"/>
      <c r="AB189" s="7702"/>
      <c r="AC189" s="7702"/>
      <c r="AD189" s="7702"/>
      <c r="AE189" s="7702"/>
      <c r="AF189" s="7702"/>
      <c r="AG189" s="7702"/>
      <c r="AH189" s="7702"/>
      <c r="AI189" s="7702"/>
      <c r="AJ189" s="7702"/>
      <c r="AK189" s="7702"/>
      <c r="AL189" s="7702"/>
      <c r="AM189" s="7702"/>
      <c r="AN189" s="7702"/>
      <c r="AO189" s="7702"/>
      <c r="AP189" s="7702"/>
      <c r="AQ189" s="7702"/>
      <c r="AR189" s="7702"/>
      <c r="AS189" s="7702"/>
      <c r="AT189" s="7702"/>
      <c r="AU189" s="7702"/>
      <c r="AV189" s="7702"/>
      <c r="AW189" s="7702"/>
      <c r="AX189" s="7702"/>
      <c r="AY189" s="7702"/>
      <c r="AZ189" s="7702"/>
      <c r="BA189" s="7702"/>
      <c r="BB189" s="7702"/>
      <c r="BC189" s="7702"/>
      <c r="BD189" s="7702"/>
      <c r="BE189" s="7702"/>
      <c r="BF189" s="7702"/>
      <c r="BG189" s="7702"/>
      <c r="BH189" s="7702"/>
      <c r="BI189" s="7702"/>
      <c r="BJ189" s="7702"/>
      <c r="BK189" s="7702"/>
      <c r="BL189" s="7702"/>
      <c r="BM189" s="7702"/>
      <c r="BN189" s="7702"/>
      <c r="BO189" s="7702"/>
      <c r="BP189" s="7702"/>
      <c r="BQ189" s="7702"/>
      <c r="BR189" s="7702"/>
      <c r="BS189" s="7702"/>
      <c r="BT189" s="7702"/>
      <c r="BU189" s="7702"/>
      <c r="BV189" s="7702"/>
      <c r="BW189" s="7702"/>
      <c r="BX189" s="7702"/>
      <c r="BY189" s="7702"/>
      <c r="BZ189" s="7702"/>
      <c r="CA189" s="7998"/>
      <c r="CB189" s="7702"/>
      <c r="CC189" s="7702"/>
      <c r="CD189" s="7795"/>
      <c r="CE189" s="7795"/>
      <c r="CF189" s="7795"/>
      <c r="CG189" s="7795"/>
      <c r="CH189" s="7795"/>
      <c r="CI189" s="7795"/>
      <c r="CJ189" s="7795"/>
      <c r="CK189" s="7795"/>
      <c r="CL189" s="7786"/>
      <c r="CM189" s="7786"/>
      <c r="CN189" s="7786"/>
      <c r="CO189" s="7786"/>
      <c r="CP189" s="7786"/>
      <c r="CQ189" s="7786"/>
      <c r="CR189" s="7786"/>
      <c r="CS189" s="7786"/>
      <c r="CT189" s="7786"/>
      <c r="CU189" s="7786"/>
      <c r="CV189" s="7702"/>
      <c r="CW189" s="7702"/>
      <c r="CX189" s="7702"/>
      <c r="CY189" s="7702"/>
      <c r="CZ189" s="7702"/>
    </row>
    <row r="190" spans="1:104" ht="13.5" thickBot="1" x14ac:dyDescent="0.25">
      <c r="A190" s="7699"/>
      <c r="B190" s="7699"/>
      <c r="C190" s="7702"/>
      <c r="D190" s="7702"/>
      <c r="E190" s="7702"/>
      <c r="F190" s="7702"/>
      <c r="G190" s="7702"/>
      <c r="H190" s="7702"/>
      <c r="I190" s="7702"/>
      <c r="J190" s="7702"/>
      <c r="K190" s="7702"/>
      <c r="L190" s="7702"/>
      <c r="M190" s="7702"/>
      <c r="N190" s="7702"/>
      <c r="O190" s="7702"/>
      <c r="P190" s="7702"/>
      <c r="Q190" s="7702"/>
      <c r="R190" s="7702"/>
      <c r="S190" s="7702"/>
      <c r="T190" s="7702"/>
      <c r="U190" s="7702"/>
      <c r="V190" s="7702"/>
      <c r="W190" s="7702"/>
      <c r="X190" s="7702"/>
      <c r="Y190" s="7702"/>
      <c r="Z190" s="7702"/>
      <c r="AA190" s="7702"/>
      <c r="AB190" s="7702"/>
      <c r="AC190" s="7702"/>
      <c r="AD190" s="7702"/>
      <c r="AE190" s="7702"/>
      <c r="AF190" s="7702"/>
      <c r="AG190" s="7702"/>
      <c r="AH190" s="7702"/>
      <c r="AI190" s="7702"/>
      <c r="AJ190" s="7702"/>
      <c r="AK190" s="7702"/>
      <c r="AL190" s="7702"/>
      <c r="AM190" s="7702"/>
      <c r="AN190" s="7702"/>
      <c r="AO190" s="7702"/>
      <c r="AP190" s="7702"/>
      <c r="AQ190" s="7702"/>
      <c r="AR190" s="7702"/>
      <c r="AS190" s="7702"/>
      <c r="AT190" s="7702"/>
      <c r="AU190" s="7702"/>
      <c r="AV190" s="7702"/>
      <c r="AW190" s="7702"/>
      <c r="AX190" s="7702"/>
      <c r="AY190" s="7702"/>
      <c r="AZ190" s="7702"/>
      <c r="BA190" s="7702"/>
      <c r="BB190" s="7702"/>
      <c r="BC190" s="7702"/>
      <c r="BD190" s="7702"/>
      <c r="BE190" s="7702"/>
      <c r="BF190" s="7702"/>
      <c r="BG190" s="7702"/>
      <c r="BH190" s="7702"/>
      <c r="BI190" s="7702"/>
      <c r="BJ190" s="7702"/>
      <c r="BK190" s="7702"/>
      <c r="BL190" s="7702"/>
      <c r="BM190" s="7702"/>
      <c r="BN190" s="7702"/>
      <c r="BO190" s="7702"/>
      <c r="BP190" s="7702"/>
      <c r="BQ190" s="7702"/>
      <c r="BR190" s="7702"/>
      <c r="BS190" s="7702"/>
      <c r="BT190" s="7702"/>
      <c r="BU190" s="7702"/>
      <c r="BV190" s="7702"/>
      <c r="BW190" s="7702"/>
      <c r="BX190" s="7702"/>
      <c r="BY190" s="7702"/>
      <c r="BZ190" s="7702"/>
      <c r="CA190" s="7998"/>
      <c r="CB190" s="7702"/>
      <c r="CC190" s="7702"/>
      <c r="CD190" s="7795"/>
      <c r="CE190" s="7795"/>
      <c r="CF190" s="7795"/>
      <c r="CG190" s="7795"/>
      <c r="CH190" s="7795"/>
      <c r="CI190" s="7795"/>
      <c r="CJ190" s="7795"/>
      <c r="CK190" s="7795"/>
      <c r="CL190" s="7786"/>
      <c r="CM190" s="7786"/>
      <c r="CN190" s="7786"/>
      <c r="CO190" s="7786"/>
      <c r="CP190" s="7786"/>
      <c r="CQ190" s="7786"/>
      <c r="CR190" s="7786"/>
      <c r="CS190" s="7786"/>
      <c r="CT190" s="7786"/>
      <c r="CU190" s="7786"/>
      <c r="CV190" s="7702"/>
      <c r="CW190" s="7702"/>
      <c r="CX190" s="7702"/>
      <c r="CY190" s="7702"/>
      <c r="CZ190" s="7702"/>
    </row>
    <row r="191" spans="1:104" ht="13.5" customHeight="1" thickBot="1" x14ac:dyDescent="0.25">
      <c r="A191" s="7699"/>
      <c r="B191" s="7699"/>
      <c r="C191" s="7702"/>
      <c r="D191" s="7702"/>
      <c r="E191" s="7702"/>
      <c r="F191" s="7702"/>
      <c r="G191" s="7702"/>
      <c r="H191" s="7702"/>
      <c r="I191" s="7702"/>
      <c r="J191" s="7702"/>
      <c r="K191" s="7702"/>
      <c r="L191" s="7702"/>
      <c r="M191" s="7702"/>
      <c r="N191" s="7702"/>
      <c r="O191" s="7702"/>
      <c r="P191" s="7702"/>
      <c r="Q191" s="7702"/>
      <c r="R191" s="7702"/>
      <c r="S191" s="7702"/>
      <c r="T191" s="7702"/>
      <c r="U191" s="7702"/>
      <c r="V191" s="7702"/>
      <c r="W191" s="7702"/>
      <c r="X191" s="7702"/>
      <c r="Y191" s="7702"/>
      <c r="Z191" s="7702"/>
      <c r="AA191" s="7702"/>
      <c r="AB191" s="7702"/>
      <c r="AC191" s="7702"/>
      <c r="AD191" s="7702"/>
      <c r="AE191" s="7702"/>
      <c r="AF191" s="7702"/>
      <c r="AG191" s="7702"/>
      <c r="AH191" s="7702"/>
      <c r="AI191" s="7702"/>
      <c r="AJ191" s="7702"/>
      <c r="AK191" s="7702"/>
      <c r="AL191" s="7702"/>
      <c r="AM191" s="7702"/>
      <c r="AN191" s="7702"/>
      <c r="AO191" s="7702"/>
      <c r="AP191" s="7702"/>
      <c r="AQ191" s="7702"/>
      <c r="AR191" s="7702"/>
      <c r="AS191" s="7702"/>
      <c r="AT191" s="7702"/>
      <c r="AU191" s="7702"/>
      <c r="AV191" s="7702"/>
      <c r="AW191" s="7702"/>
      <c r="AX191" s="7702"/>
      <c r="AY191" s="7702"/>
      <c r="AZ191" s="7702"/>
      <c r="BA191" s="7702"/>
      <c r="BB191" s="7702"/>
      <c r="BC191" s="7702"/>
      <c r="BD191" s="7702"/>
      <c r="BE191" s="7702"/>
      <c r="BF191" s="7702"/>
      <c r="BG191" s="7702"/>
      <c r="BH191" s="7702"/>
      <c r="BI191" s="7702"/>
      <c r="BJ191" s="7702"/>
      <c r="BK191" s="7702"/>
      <c r="BL191" s="7702"/>
      <c r="BM191" s="7702"/>
      <c r="BN191" s="7702"/>
      <c r="BO191" s="7702"/>
      <c r="BP191" s="7702"/>
      <c r="BQ191" s="7702"/>
      <c r="BR191" s="7702"/>
      <c r="BS191" s="8292" t="str">
        <f>CONCATENATE(BU201," MHz")</f>
        <v xml:space="preserve"> MHz</v>
      </c>
      <c r="BT191" s="7710"/>
      <c r="BU191" s="7706"/>
      <c r="BV191" s="7706"/>
      <c r="BW191" s="7706"/>
      <c r="BX191" s="7706"/>
      <c r="BY191" s="7706"/>
      <c r="BZ191" s="7706"/>
      <c r="CA191" s="7996"/>
      <c r="CB191" s="7706"/>
      <c r="CC191" s="7707"/>
      <c r="CD191" s="7812">
        <f>IF(CB198="Head",LOOKUP(CD193,$CI$42:$CI$85,$CG$42:$CG$85),IF(CB198="Body",LOOKUP(CD193,$CI$42:$CI$81,$CH$42:$CH$85),""))</f>
        <v>10.9</v>
      </c>
      <c r="CE191" s="7795"/>
      <c r="CF191" s="7795"/>
      <c r="CG191" s="7795"/>
      <c r="CH191" s="7795"/>
      <c r="CI191" s="7795"/>
      <c r="CJ191" s="7795"/>
      <c r="CK191" s="7795"/>
      <c r="CL191" s="7786"/>
      <c r="CM191" s="7786"/>
      <c r="CN191" s="7786"/>
      <c r="CO191" s="7786"/>
      <c r="CP191" s="7786"/>
      <c r="CQ191" s="7786"/>
      <c r="CR191" s="7786"/>
      <c r="CS191" s="7786"/>
      <c r="CT191" s="7786"/>
      <c r="CU191" s="7786"/>
      <c r="CV191" s="7702"/>
      <c r="CW191" s="7702"/>
      <c r="CX191" s="7702"/>
      <c r="CY191" s="7702"/>
      <c r="CZ191" s="7702"/>
    </row>
    <row r="192" spans="1:104" ht="13.5" thickBot="1" x14ac:dyDescent="0.25">
      <c r="A192" s="7699"/>
      <c r="B192" s="7699"/>
      <c r="C192" s="7702"/>
      <c r="D192" s="7702"/>
      <c r="E192" s="7702"/>
      <c r="F192" s="7702"/>
      <c r="G192" s="7702"/>
      <c r="H192" s="7702"/>
      <c r="I192" s="7702"/>
      <c r="J192" s="7702"/>
      <c r="K192" s="7702"/>
      <c r="L192" s="7702"/>
      <c r="M192" s="7702"/>
      <c r="N192" s="7702"/>
      <c r="O192" s="7702"/>
      <c r="P192" s="7702"/>
      <c r="Q192" s="7702"/>
      <c r="R192" s="7702"/>
      <c r="S192" s="7702"/>
      <c r="T192" s="7702"/>
      <c r="U192" s="7702"/>
      <c r="V192" s="7702"/>
      <c r="W192" s="7702"/>
      <c r="X192" s="7702"/>
      <c r="Y192" s="7702"/>
      <c r="Z192" s="7702"/>
      <c r="AA192" s="7702"/>
      <c r="AB192" s="7702"/>
      <c r="AC192" s="7702"/>
      <c r="AD192" s="7702"/>
      <c r="AE192" s="7702"/>
      <c r="AF192" s="7702"/>
      <c r="AG192" s="7702"/>
      <c r="AH192" s="7702"/>
      <c r="AI192" s="7702"/>
      <c r="AJ192" s="7702"/>
      <c r="AK192" s="7702"/>
      <c r="AL192" s="7702"/>
      <c r="AM192" s="7702"/>
      <c r="AN192" s="7702"/>
      <c r="AO192" s="7702"/>
      <c r="AP192" s="7702"/>
      <c r="AQ192" s="7702"/>
      <c r="AR192" s="7702"/>
      <c r="AS192" s="7702"/>
      <c r="AT192" s="7702"/>
      <c r="AU192" s="7702"/>
      <c r="AV192" s="7702"/>
      <c r="AW192" s="7702"/>
      <c r="AX192" s="7702"/>
      <c r="AY192" s="7702"/>
      <c r="AZ192" s="7702"/>
      <c r="BA192" s="7702"/>
      <c r="BB192" s="7702"/>
      <c r="BC192" s="7702"/>
      <c r="BD192" s="7702"/>
      <c r="BE192" s="7702"/>
      <c r="BF192" s="7702"/>
      <c r="BG192" s="7702"/>
      <c r="BH192" s="7702"/>
      <c r="BI192" s="7702"/>
      <c r="BJ192" s="7702"/>
      <c r="BK192" s="7702"/>
      <c r="BL192" s="7702"/>
      <c r="BM192" s="7702"/>
      <c r="BN192" s="7702"/>
      <c r="BO192" s="7702"/>
      <c r="BP192" s="7702"/>
      <c r="BQ192" s="7702"/>
      <c r="BR192" s="7702"/>
      <c r="BS192" s="8293"/>
      <c r="BT192" s="7705"/>
      <c r="BU192" s="7678" t="inlineStr">
        <is>
          <t>Calentamiento:</t>
        </is>
      </c>
      <c r="BV192" s="7717"/>
      <c r="BW192" s="7702"/>
      <c r="BX192" s="7679" t="inlineStr">
        <is>
          <t>Temperatura:</t>
        </is>
      </c>
      <c r="BY192" s="7721" t="e">
        <f>AVERAGE(BW195:BW196)</f>
        <v>#DIV/0!</v>
      </c>
      <c r="BZ192" s="7702"/>
      <c r="CA192" s="7997" t="inlineStr">
        <is>
          <t>Fecha (yyyy-mm-dd hh:mm:ss):</t>
        </is>
      </c>
      <c r="CB192" s="7815"/>
      <c r="CC192" s="7708"/>
      <c r="CD192" s="7813">
        <f>IF(CB198="Head",INDEX($CG$42:$CG$85,MATCH(CD191,$CG$42:$CG$85,0)+1),IF(CB198="Body",INDEX($CH$42:$CH$85,MATCH(CD191,$CH$42:$CH$85,0)+1)))</f>
        <v>7.01</v>
      </c>
      <c r="CE192" s="7795"/>
      <c r="CF192" s="7795"/>
      <c r="CG192" s="7795"/>
      <c r="CH192" s="7795"/>
      <c r="CI192" s="7795"/>
      <c r="CJ192" s="7795"/>
      <c r="CK192" s="7795"/>
      <c r="CL192" s="7786"/>
      <c r="CM192" s="7786"/>
      <c r="CN192" s="7786"/>
      <c r="CO192" s="7786"/>
      <c r="CP192" s="7786"/>
      <c r="CQ192" s="7786"/>
      <c r="CR192" s="7786"/>
      <c r="CS192" s="7786"/>
      <c r="CT192" s="7786"/>
      <c r="CU192" s="7786"/>
      <c r="CV192" s="7702"/>
      <c r="CW192" s="7702"/>
      <c r="CX192" s="7702"/>
      <c r="CY192" s="7702"/>
      <c r="CZ192" s="7702"/>
    </row>
    <row r="193" spans="1:104" ht="13.5" thickBot="1" x14ac:dyDescent="0.25">
      <c r="A193" s="7699"/>
      <c r="B193" s="7699"/>
      <c r="C193" s="7702"/>
      <c r="D193" s="7702"/>
      <c r="E193" s="7702"/>
      <c r="F193" s="7702"/>
      <c r="G193" s="7702"/>
      <c r="H193" s="7702"/>
      <c r="I193" s="7702"/>
      <c r="J193" s="7702"/>
      <c r="K193" s="7702"/>
      <c r="L193" s="7702"/>
      <c r="M193" s="7702"/>
      <c r="N193" s="7702"/>
      <c r="O193" s="7702"/>
      <c r="P193" s="7702"/>
      <c r="Q193" s="7702"/>
      <c r="R193" s="7702"/>
      <c r="S193" s="7702"/>
      <c r="T193" s="7702"/>
      <c r="U193" s="7702"/>
      <c r="V193" s="7702"/>
      <c r="W193" s="7702"/>
      <c r="X193" s="7702"/>
      <c r="Y193" s="7702"/>
      <c r="Z193" s="7702"/>
      <c r="AA193" s="7702"/>
      <c r="AB193" s="7702"/>
      <c r="AC193" s="7702"/>
      <c r="AD193" s="7702"/>
      <c r="AE193" s="7702"/>
      <c r="AF193" s="7702"/>
      <c r="AG193" s="7702"/>
      <c r="AH193" s="7702"/>
      <c r="AI193" s="7702"/>
      <c r="AJ193" s="7702"/>
      <c r="AK193" s="7702"/>
      <c r="AL193" s="7702"/>
      <c r="AM193" s="7702"/>
      <c r="AN193" s="7702"/>
      <c r="AO193" s="7702"/>
      <c r="AP193" s="7702"/>
      <c r="AQ193" s="7702"/>
      <c r="AR193" s="7702"/>
      <c r="AS193" s="7702"/>
      <c r="AT193" s="7702"/>
      <c r="AU193" s="7702"/>
      <c r="AV193" s="7702"/>
      <c r="AW193" s="7702"/>
      <c r="AX193" s="7702"/>
      <c r="AY193" s="7702"/>
      <c r="AZ193" s="7702"/>
      <c r="BA193" s="7702"/>
      <c r="BB193" s="7702"/>
      <c r="BC193" s="7702"/>
      <c r="BD193" s="7702"/>
      <c r="BE193" s="7702"/>
      <c r="BF193" s="7702"/>
      <c r="BG193" s="7702"/>
      <c r="BH193" s="7702"/>
      <c r="BI193" s="7702"/>
      <c r="BJ193" s="7702"/>
      <c r="BK193" s="7702"/>
      <c r="BL193" s="7702"/>
      <c r="BM193" s="7702"/>
      <c r="BN193" s="7702"/>
      <c r="BO193" s="7702"/>
      <c r="BP193" s="7702"/>
      <c r="BQ193" s="7702"/>
      <c r="BR193" s="7702"/>
      <c r="BS193" s="8293"/>
      <c r="BT193" s="7705"/>
      <c r="BU193" s="7702"/>
      <c r="BV193" s="7702"/>
      <c r="BW193" s="7702"/>
      <c r="BX193" s="7702"/>
      <c r="BY193" s="7702"/>
      <c r="BZ193" s="7702"/>
      <c r="CA193" s="7998"/>
      <c r="CB193" s="7702"/>
      <c r="CC193" s="7708"/>
      <c r="CD193" s="7814">
        <f>MATCH(CB194,$CF$15:$CF$36,0)</f>
        <v>3</v>
      </c>
      <c r="CE193" s="7795"/>
      <c r="CF193" s="7795"/>
      <c r="CG193" s="7795"/>
      <c r="CH193" s="7795"/>
      <c r="CI193" s="7795"/>
      <c r="CJ193" s="7795"/>
      <c r="CK193" s="7795"/>
      <c r="CL193" s="7786"/>
      <c r="CM193" s="7786"/>
      <c r="CN193" s="7786"/>
      <c r="CO193" s="7786"/>
      <c r="CP193" s="7786"/>
      <c r="CQ193" s="7786"/>
      <c r="CR193" s="7786"/>
      <c r="CS193" s="7786"/>
      <c r="CT193" s="7786"/>
      <c r="CU193" s="7786"/>
      <c r="CV193" s="7702"/>
      <c r="CW193" s="7702"/>
      <c r="CX193" s="7702"/>
      <c r="CY193" s="7702"/>
      <c r="CZ193" s="7702"/>
    </row>
    <row r="194" spans="1:104" ht="13.5" thickBot="1" x14ac:dyDescent="0.25">
      <c r="A194" s="7699"/>
      <c r="B194" s="7699"/>
      <c r="C194" s="7702"/>
      <c r="D194" s="7702"/>
      <c r="E194" s="7702"/>
      <c r="F194" s="7702"/>
      <c r="G194" s="7702"/>
      <c r="H194" s="7702"/>
      <c r="I194" s="7702"/>
      <c r="J194" s="7702"/>
      <c r="K194" s="7702"/>
      <c r="L194" s="7702"/>
      <c r="M194" s="7702"/>
      <c r="N194" s="7702"/>
      <c r="O194" s="7702"/>
      <c r="P194" s="7702"/>
      <c r="Q194" s="7702"/>
      <c r="R194" s="7702"/>
      <c r="S194" s="7702"/>
      <c r="T194" s="7702"/>
      <c r="U194" s="7702"/>
      <c r="V194" s="7702"/>
      <c r="W194" s="7702"/>
      <c r="X194" s="7702"/>
      <c r="Y194" s="7702"/>
      <c r="Z194" s="7702"/>
      <c r="AA194" s="7702"/>
      <c r="AB194" s="7702"/>
      <c r="AC194" s="7702"/>
      <c r="AD194" s="7702"/>
      <c r="AE194" s="7702"/>
      <c r="AF194" s="7702"/>
      <c r="AG194" s="7702"/>
      <c r="AH194" s="7702"/>
      <c r="AI194" s="7702"/>
      <c r="AJ194" s="7702"/>
      <c r="AK194" s="7702"/>
      <c r="AL194" s="7702"/>
      <c r="AM194" s="7702"/>
      <c r="AN194" s="7702"/>
      <c r="AO194" s="7702"/>
      <c r="AP194" s="7702"/>
      <c r="AQ194" s="7702"/>
      <c r="AR194" s="7702"/>
      <c r="AS194" s="7702"/>
      <c r="AT194" s="7702"/>
      <c r="AU194" s="7702"/>
      <c r="AV194" s="7702"/>
      <c r="AW194" s="7702"/>
      <c r="AX194" s="7702"/>
      <c r="AY194" s="7702"/>
      <c r="AZ194" s="7702"/>
      <c r="BA194" s="7702"/>
      <c r="BB194" s="7702"/>
      <c r="BC194" s="7702"/>
      <c r="BD194" s="7702"/>
      <c r="BE194" s="7702"/>
      <c r="BF194" s="7702"/>
      <c r="BG194" s="7702"/>
      <c r="BH194" s="7702"/>
      <c r="BI194" s="7702"/>
      <c r="BJ194" s="7702"/>
      <c r="BK194" s="7702"/>
      <c r="BL194" s="7702"/>
      <c r="BM194" s="7702"/>
      <c r="BN194" s="7702"/>
      <c r="BO194" s="7702"/>
      <c r="BP194" s="7702"/>
      <c r="BQ194" s="7702"/>
      <c r="BR194" s="7702"/>
      <c r="BS194" s="8293"/>
      <c r="BT194" s="7705"/>
      <c r="BU194" s="7671"/>
      <c r="BV194" s="7740" t="inlineStr">
        <is>
          <t>Hora</t>
        </is>
      </c>
      <c r="BW194" s="7741" t="inlineStr">
        <is>
          <t>Temperatura (ºC)</t>
        </is>
      </c>
      <c r="BX194" s="7742" t="inlineStr">
        <is>
          <t>Humedad (%)</t>
        </is>
      </c>
      <c r="BY194" s="7681" t="inlineStr">
        <is>
          <t>Temperatura Liq (ºC)</t>
        </is>
      </c>
      <c r="BZ194" s="7702"/>
      <c r="CA194" s="7679" t="inlineStr">
        <is>
          <t>Dipolo:</t>
        </is>
      </c>
      <c r="CB194" s="7999" t="inlineStr">
        <is>
          <t>D900V2 - SN 1d007</t>
        </is>
      </c>
      <c r="CC194" s="7708"/>
      <c r="CD194" s="7796"/>
      <c r="CE194" s="7795"/>
      <c r="CF194" s="7795"/>
      <c r="CG194" s="7795"/>
      <c r="CH194" s="7795"/>
      <c r="CI194" s="7795"/>
      <c r="CJ194" s="7795"/>
      <c r="CK194" s="7795"/>
      <c r="CL194" s="7786"/>
      <c r="CM194" s="7786"/>
      <c r="CN194" s="7786"/>
      <c r="CO194" s="7786"/>
      <c r="CP194" s="7786"/>
      <c r="CQ194" s="7786"/>
      <c r="CR194" s="7786"/>
      <c r="CS194" s="7786"/>
      <c r="CT194" s="7786"/>
      <c r="CU194" s="7786"/>
      <c r="CV194" s="7702"/>
      <c r="CW194" s="7702"/>
      <c r="CX194" s="7702"/>
      <c r="CY194" s="7702"/>
      <c r="CZ194" s="7702"/>
    </row>
    <row r="195" spans="1:104" ht="13.5" thickBot="1" x14ac:dyDescent="0.25">
      <c r="A195" s="7699"/>
      <c r="B195" s="7699"/>
      <c r="C195" s="7702"/>
      <c r="D195" s="7702"/>
      <c r="E195" s="7702"/>
      <c r="F195" s="7702"/>
      <c r="G195" s="7702"/>
      <c r="H195" s="7702"/>
      <c r="I195" s="7702"/>
      <c r="J195" s="7702"/>
      <c r="K195" s="7702"/>
      <c r="L195" s="7702"/>
      <c r="M195" s="7702"/>
      <c r="N195" s="7702"/>
      <c r="O195" s="7702"/>
      <c r="P195" s="7702"/>
      <c r="Q195" s="7702"/>
      <c r="R195" s="7702"/>
      <c r="S195" s="7702"/>
      <c r="T195" s="7702"/>
      <c r="U195" s="7702"/>
      <c r="V195" s="7702"/>
      <c r="W195" s="7702"/>
      <c r="X195" s="7702"/>
      <c r="Y195" s="7702"/>
      <c r="Z195" s="7702"/>
      <c r="AA195" s="7702"/>
      <c r="AB195" s="7702"/>
      <c r="AC195" s="7702"/>
      <c r="AD195" s="7702"/>
      <c r="AE195" s="7702"/>
      <c r="AF195" s="7702"/>
      <c r="AG195" s="7702"/>
      <c r="AH195" s="7702"/>
      <c r="AI195" s="7702"/>
      <c r="AJ195" s="7702"/>
      <c r="AK195" s="7702"/>
      <c r="AL195" s="7702"/>
      <c r="AM195" s="7702"/>
      <c r="AN195" s="7702"/>
      <c r="AO195" s="7702"/>
      <c r="AP195" s="7702"/>
      <c r="AQ195" s="7702"/>
      <c r="AR195" s="7702"/>
      <c r="AS195" s="7702"/>
      <c r="AT195" s="7702"/>
      <c r="AU195" s="7702"/>
      <c r="AV195" s="7702"/>
      <c r="AW195" s="7702"/>
      <c r="AX195" s="7702"/>
      <c r="AY195" s="7702"/>
      <c r="AZ195" s="7702"/>
      <c r="BA195" s="7702"/>
      <c r="BB195" s="7702"/>
      <c r="BC195" s="7702"/>
      <c r="BD195" s="7702"/>
      <c r="BE195" s="7702"/>
      <c r="BF195" s="7702"/>
      <c r="BG195" s="7702"/>
      <c r="BH195" s="7702"/>
      <c r="BI195" s="7702"/>
      <c r="BJ195" s="7702"/>
      <c r="BK195" s="7702"/>
      <c r="BL195" s="7702"/>
      <c r="BM195" s="7702"/>
      <c r="BN195" s="7702"/>
      <c r="BO195" s="7702"/>
      <c r="BP195" s="7702"/>
      <c r="BQ195" s="7702"/>
      <c r="BR195" s="7702"/>
      <c r="BS195" s="8293"/>
      <c r="BT195" s="7705"/>
      <c r="BU195" s="7738" t="inlineStr">
        <is>
          <t>Inicio</t>
        </is>
      </c>
      <c r="BV195" s="7743"/>
      <c r="BW195" s="7744"/>
      <c r="BX195" s="7744"/>
      <c r="BY195" s="7745"/>
      <c r="BZ195" s="7702"/>
      <c r="CA195" s="7679" t="inlineStr">
        <is>
          <t>Room</t>
        </is>
      </c>
      <c r="CB195" s="7724" t="inlineStr">
        <is>
          <t>Dasy6</t>
        </is>
      </c>
      <c r="CC195" s="7708"/>
      <c r="CD195" s="7796"/>
      <c r="CE195" s="7795"/>
      <c r="CF195" s="7795"/>
      <c r="CG195" s="7795"/>
      <c r="CH195" s="7795"/>
      <c r="CI195" s="7795"/>
      <c r="CJ195" s="7795"/>
      <c r="CK195" s="7795"/>
      <c r="CL195" s="7786"/>
      <c r="CM195" s="7786"/>
      <c r="CN195" s="7786"/>
      <c r="CO195" s="7786"/>
      <c r="CP195" s="7786"/>
      <c r="CQ195" s="7786"/>
      <c r="CR195" s="7786"/>
      <c r="CS195" s="7786"/>
      <c r="CT195" s="7786"/>
      <c r="CU195" s="7786"/>
      <c r="CV195" s="7702"/>
      <c r="CW195" s="7702"/>
      <c r="CX195" s="7702"/>
      <c r="CY195" s="7702"/>
      <c r="CZ195" s="7702"/>
    </row>
    <row r="196" spans="1:104" ht="13.5" thickBot="1" x14ac:dyDescent="0.25">
      <c r="A196" s="7699"/>
      <c r="B196" s="7699"/>
      <c r="C196" s="7702"/>
      <c r="D196" s="7702"/>
      <c r="E196" s="7702"/>
      <c r="F196" s="7702"/>
      <c r="G196" s="7702"/>
      <c r="H196" s="7702"/>
      <c r="I196" s="7702"/>
      <c r="J196" s="7702"/>
      <c r="K196" s="7702"/>
      <c r="L196" s="7702"/>
      <c r="M196" s="7702"/>
      <c r="N196" s="7702"/>
      <c r="O196" s="7702"/>
      <c r="P196" s="7702"/>
      <c r="Q196" s="7702"/>
      <c r="R196" s="7702"/>
      <c r="S196" s="7702"/>
      <c r="T196" s="7702"/>
      <c r="U196" s="7702"/>
      <c r="V196" s="7702"/>
      <c r="W196" s="7702"/>
      <c r="X196" s="7702"/>
      <c r="Y196" s="7702"/>
      <c r="Z196" s="7702"/>
      <c r="AA196" s="7702"/>
      <c r="AB196" s="7702"/>
      <c r="AC196" s="7702"/>
      <c r="AD196" s="7702"/>
      <c r="AE196" s="7702"/>
      <c r="AF196" s="7702"/>
      <c r="AG196" s="7702"/>
      <c r="AH196" s="7702"/>
      <c r="AI196" s="7702"/>
      <c r="AJ196" s="7702"/>
      <c r="AK196" s="7702"/>
      <c r="AL196" s="7702"/>
      <c r="AM196" s="7702"/>
      <c r="AN196" s="7702"/>
      <c r="AO196" s="7702"/>
      <c r="AP196" s="7702"/>
      <c r="AQ196" s="7702"/>
      <c r="AR196" s="7702"/>
      <c r="AS196" s="7702"/>
      <c r="AT196" s="7702"/>
      <c r="AU196" s="7702"/>
      <c r="AV196" s="7702"/>
      <c r="AW196" s="7702"/>
      <c r="AX196" s="7702"/>
      <c r="AY196" s="7702"/>
      <c r="AZ196" s="7702"/>
      <c r="BA196" s="7702"/>
      <c r="BB196" s="7702"/>
      <c r="BC196" s="7702"/>
      <c r="BD196" s="7702"/>
      <c r="BE196" s="7702"/>
      <c r="BF196" s="7702"/>
      <c r="BG196" s="7702"/>
      <c r="BH196" s="7702"/>
      <c r="BI196" s="7702"/>
      <c r="BJ196" s="7702"/>
      <c r="BK196" s="7702"/>
      <c r="BL196" s="7702"/>
      <c r="BM196" s="7702"/>
      <c r="BN196" s="7702"/>
      <c r="BO196" s="7702"/>
      <c r="BP196" s="7702"/>
      <c r="BQ196" s="7702"/>
      <c r="BR196" s="7702"/>
      <c r="BS196" s="8293"/>
      <c r="BT196" s="7705"/>
      <c r="BU196" s="7739" t="inlineStr">
        <is>
          <t>Fin</t>
        </is>
      </c>
      <c r="BV196" s="7682"/>
      <c r="BW196" s="7683"/>
      <c r="BX196" s="7683"/>
      <c r="BY196" s="7746"/>
      <c r="BZ196" s="7702"/>
      <c r="CA196" s="7679" t="inlineStr">
        <is>
          <t>Sonda:</t>
        </is>
      </c>
      <c r="CB196" s="7725" t="inlineStr">
        <is>
          <t>EX3DV4 - SN 7461</t>
        </is>
      </c>
      <c r="CC196" s="7708"/>
      <c r="CD196" s="7796"/>
      <c r="CE196" s="7795"/>
      <c r="CF196" s="7795"/>
      <c r="CG196" s="7795"/>
      <c r="CH196" s="7795"/>
      <c r="CI196" s="7795"/>
      <c r="CJ196" s="7795"/>
      <c r="CK196" s="7795"/>
      <c r="CL196" s="7786"/>
      <c r="CM196" s="7786"/>
      <c r="CN196" s="7786"/>
      <c r="CO196" s="7786"/>
      <c r="CP196" s="7786"/>
      <c r="CQ196" s="7786"/>
      <c r="CR196" s="7786"/>
      <c r="CS196" s="7786"/>
      <c r="CT196" s="7786"/>
      <c r="CU196" s="7786"/>
      <c r="CV196" s="7702"/>
      <c r="CW196" s="7702"/>
      <c r="CX196" s="7702"/>
      <c r="CY196" s="7702"/>
      <c r="CZ196" s="7702"/>
    </row>
    <row r="197" spans="1:104" ht="13.5" thickBot="1" x14ac:dyDescent="0.25">
      <c r="A197" s="7699"/>
      <c r="B197" s="7699"/>
      <c r="C197" s="7702"/>
      <c r="D197" s="7702"/>
      <c r="E197" s="7702"/>
      <c r="F197" s="7702"/>
      <c r="G197" s="7702"/>
      <c r="H197" s="7702"/>
      <c r="I197" s="7702"/>
      <c r="J197" s="7702"/>
      <c r="K197" s="7702"/>
      <c r="L197" s="7702"/>
      <c r="M197" s="7702"/>
      <c r="N197" s="7702"/>
      <c r="O197" s="7702"/>
      <c r="P197" s="7702"/>
      <c r="Q197" s="7702"/>
      <c r="R197" s="7702"/>
      <c r="S197" s="7702"/>
      <c r="T197" s="7702"/>
      <c r="U197" s="7702"/>
      <c r="V197" s="7702"/>
      <c r="W197" s="7702"/>
      <c r="X197" s="7702"/>
      <c r="Y197" s="7702"/>
      <c r="Z197" s="7702"/>
      <c r="AA197" s="7702"/>
      <c r="AB197" s="7702"/>
      <c r="AC197" s="7702"/>
      <c r="AD197" s="7702"/>
      <c r="AE197" s="7702"/>
      <c r="AF197" s="7702"/>
      <c r="AG197" s="7702"/>
      <c r="AH197" s="7702"/>
      <c r="AI197" s="7702"/>
      <c r="AJ197" s="7702"/>
      <c r="AK197" s="7702"/>
      <c r="AL197" s="7702"/>
      <c r="AM197" s="7702"/>
      <c r="AN197" s="7702"/>
      <c r="AO197" s="7702"/>
      <c r="AP197" s="7702"/>
      <c r="AQ197" s="7702"/>
      <c r="AR197" s="7702"/>
      <c r="AS197" s="7702"/>
      <c r="AT197" s="7702"/>
      <c r="AU197" s="7702"/>
      <c r="AV197" s="7702"/>
      <c r="AW197" s="7702"/>
      <c r="AX197" s="7702"/>
      <c r="AY197" s="7702"/>
      <c r="AZ197" s="7702"/>
      <c r="BA197" s="7702"/>
      <c r="BB197" s="7702"/>
      <c r="BC197" s="7702"/>
      <c r="BD197" s="7702"/>
      <c r="BE197" s="7702"/>
      <c r="BF197" s="7702"/>
      <c r="BG197" s="7702"/>
      <c r="BH197" s="7702"/>
      <c r="BI197" s="7702"/>
      <c r="BJ197" s="7702"/>
      <c r="BK197" s="7702"/>
      <c r="BL197" s="7702"/>
      <c r="BM197" s="7702"/>
      <c r="BN197" s="7702"/>
      <c r="BO197" s="7702"/>
      <c r="BP197" s="7702"/>
      <c r="BQ197" s="7702"/>
      <c r="BR197" s="7702"/>
      <c r="BS197" s="8293"/>
      <c r="BT197" s="7705"/>
      <c r="BU197" s="7702"/>
      <c r="BV197" s="7702"/>
      <c r="BW197" s="7702"/>
      <c r="BX197" s="7702"/>
      <c r="BY197" s="7702"/>
      <c r="BZ197" s="7702"/>
      <c r="CA197" s="7679" t="inlineStr">
        <is>
          <t>Cert. (EN/FCC/ISED):</t>
        </is>
      </c>
      <c r="CB197" s="7999" t="inlineStr">
        <is>
          <t>EN/FCC/ISED</t>
        </is>
      </c>
      <c r="CC197" s="7708"/>
      <c r="CD197" s="7796"/>
      <c r="CE197" s="7795"/>
      <c r="CF197" s="7795"/>
      <c r="CG197" s="7795"/>
      <c r="CH197" s="7795"/>
      <c r="CI197" s="7795"/>
      <c r="CJ197" s="7795"/>
      <c r="CK197" s="7795"/>
      <c r="CL197" s="7786"/>
      <c r="CM197" s="7786"/>
      <c r="CN197" s="7786"/>
      <c r="CO197" s="7786"/>
      <c r="CP197" s="7786"/>
      <c r="CQ197" s="7786"/>
      <c r="CR197" s="7786"/>
      <c r="CS197" s="7786"/>
      <c r="CT197" s="7786"/>
      <c r="CU197" s="7786"/>
      <c r="CV197" s="7702"/>
      <c r="CW197" s="7702"/>
      <c r="CX197" s="7702"/>
      <c r="CY197" s="7702"/>
      <c r="CZ197" s="7702"/>
    </row>
    <row r="198" spans="1:104" ht="13.5" thickBot="1" x14ac:dyDescent="0.25">
      <c r="A198" s="7699"/>
      <c r="B198" s="7699"/>
      <c r="C198" s="7702"/>
      <c r="D198" s="7702"/>
      <c r="E198" s="7702"/>
      <c r="F198" s="7702"/>
      <c r="G198" s="7702"/>
      <c r="H198" s="7702"/>
      <c r="I198" s="7702"/>
      <c r="J198" s="7702"/>
      <c r="K198" s="7702"/>
      <c r="L198" s="7702"/>
      <c r="M198" s="7702"/>
      <c r="N198" s="7702"/>
      <c r="O198" s="7702"/>
      <c r="P198" s="7702"/>
      <c r="Q198" s="7702"/>
      <c r="R198" s="7702"/>
      <c r="S198" s="7702"/>
      <c r="T198" s="7702"/>
      <c r="U198" s="7702"/>
      <c r="V198" s="7702"/>
      <c r="W198" s="7702"/>
      <c r="X198" s="7702"/>
      <c r="Y198" s="7702"/>
      <c r="Z198" s="7702"/>
      <c r="AA198" s="7702"/>
      <c r="AB198" s="7702"/>
      <c r="AC198" s="7702"/>
      <c r="AD198" s="7702"/>
      <c r="AE198" s="7702"/>
      <c r="AF198" s="7702"/>
      <c r="AG198" s="7702"/>
      <c r="AH198" s="7702"/>
      <c r="AI198" s="7702"/>
      <c r="AJ198" s="7702"/>
      <c r="AK198" s="7702"/>
      <c r="AL198" s="7702"/>
      <c r="AM198" s="7702"/>
      <c r="AN198" s="7702"/>
      <c r="AO198" s="7702"/>
      <c r="AP198" s="7702"/>
      <c r="AQ198" s="7702"/>
      <c r="AR198" s="7702"/>
      <c r="AS198" s="7702"/>
      <c r="AT198" s="7702"/>
      <c r="AU198" s="7702"/>
      <c r="AV198" s="7702"/>
      <c r="AW198" s="7702"/>
      <c r="AX198" s="7702"/>
      <c r="AY198" s="7702"/>
      <c r="AZ198" s="7702"/>
      <c r="BA198" s="7702"/>
      <c r="BB198" s="7702"/>
      <c r="BC198" s="7702"/>
      <c r="BD198" s="7702"/>
      <c r="BE198" s="7702"/>
      <c r="BF198" s="7702"/>
      <c r="BG198" s="7702"/>
      <c r="BH198" s="7702"/>
      <c r="BI198" s="7702"/>
      <c r="BJ198" s="7702"/>
      <c r="BK198" s="7702"/>
      <c r="BL198" s="7702"/>
      <c r="BM198" s="7702"/>
      <c r="BN198" s="7702"/>
      <c r="BO198" s="7702"/>
      <c r="BP198" s="7702"/>
      <c r="BQ198" s="7702"/>
      <c r="BR198" s="7702"/>
      <c r="BS198" s="8293"/>
      <c r="BT198" s="7705"/>
      <c r="BU198" s="7702"/>
      <c r="BV198" s="7702"/>
      <c r="BW198" s="7702"/>
      <c r="BX198" s="7702"/>
      <c r="BY198" s="7702"/>
      <c r="BZ198" s="7702"/>
      <c r="CA198" s="7679" t="inlineStr">
        <is>
          <t>Head/Body:</t>
        </is>
      </c>
      <c r="CB198" s="7724" t="inlineStr">
        <is>
          <t>Head</t>
        </is>
      </c>
      <c r="CC198" s="7708"/>
      <c r="CD198" s="7796"/>
      <c r="CE198" s="7795"/>
      <c r="CF198" s="7795"/>
      <c r="CG198" s="7795"/>
      <c r="CH198" s="7795"/>
      <c r="CI198" s="7795"/>
      <c r="CJ198" s="7795"/>
      <c r="CK198" s="7795"/>
      <c r="CL198" s="7786"/>
      <c r="CM198" s="7786"/>
      <c r="CN198" s="7786"/>
      <c r="CO198" s="7786"/>
      <c r="CP198" s="7786"/>
      <c r="CQ198" s="7786"/>
      <c r="CR198" s="7786"/>
      <c r="CS198" s="7786"/>
      <c r="CT198" s="7786"/>
      <c r="CU198" s="7786"/>
      <c r="CV198" s="7702"/>
      <c r="CW198" s="7702"/>
      <c r="CX198" s="7702"/>
      <c r="CY198" s="7702"/>
      <c r="CZ198" s="7702"/>
    </row>
    <row r="199" spans="1:104" x14ac:dyDescent="0.2">
      <c r="A199" s="7699"/>
      <c r="B199" s="7699"/>
      <c r="C199" s="7702"/>
      <c r="D199" s="7702"/>
      <c r="E199" s="7702"/>
      <c r="F199" s="7702"/>
      <c r="G199" s="7702"/>
      <c r="H199" s="7702"/>
      <c r="I199" s="7702"/>
      <c r="J199" s="7702"/>
      <c r="K199" s="7702"/>
      <c r="L199" s="7702"/>
      <c r="M199" s="7702"/>
      <c r="N199" s="7702"/>
      <c r="O199" s="7702"/>
      <c r="P199" s="7702"/>
      <c r="Q199" s="7702"/>
      <c r="R199" s="7702"/>
      <c r="S199" s="7702"/>
      <c r="T199" s="7702"/>
      <c r="U199" s="7702"/>
      <c r="V199" s="7702"/>
      <c r="W199" s="7702"/>
      <c r="X199" s="7702"/>
      <c r="Y199" s="7702"/>
      <c r="Z199" s="7702"/>
      <c r="AA199" s="7702"/>
      <c r="AB199" s="7702"/>
      <c r="AC199" s="7702"/>
      <c r="AD199" s="7702"/>
      <c r="AE199" s="7702"/>
      <c r="AF199" s="7702"/>
      <c r="AG199" s="7702"/>
      <c r="AH199" s="7702"/>
      <c r="AI199" s="7702"/>
      <c r="AJ199" s="7702"/>
      <c r="AK199" s="7702"/>
      <c r="AL199" s="7702"/>
      <c r="AM199" s="7702"/>
      <c r="AN199" s="7702"/>
      <c r="AO199" s="7702"/>
      <c r="AP199" s="7702"/>
      <c r="AQ199" s="7702"/>
      <c r="AR199" s="7702"/>
      <c r="AS199" s="7702"/>
      <c r="AT199" s="7702"/>
      <c r="AU199" s="7702"/>
      <c r="AV199" s="7702"/>
      <c r="AW199" s="7702"/>
      <c r="AX199" s="7702"/>
      <c r="AY199" s="7702"/>
      <c r="AZ199" s="7702"/>
      <c r="BA199" s="7702"/>
      <c r="BB199" s="7702"/>
      <c r="BC199" s="7702"/>
      <c r="BD199" s="7702"/>
      <c r="BE199" s="7702"/>
      <c r="BF199" s="7702"/>
      <c r="BG199" s="7702"/>
      <c r="BH199" s="7702"/>
      <c r="BI199" s="7702"/>
      <c r="BJ199" s="7702"/>
      <c r="BK199" s="7702"/>
      <c r="BL199" s="7702"/>
      <c r="BM199" s="7702"/>
      <c r="BN199" s="7702"/>
      <c r="BO199" s="7702"/>
      <c r="BP199" s="7702"/>
      <c r="BQ199" s="7702"/>
      <c r="BR199" s="7702"/>
      <c r="BS199" s="8293"/>
      <c r="BT199" s="7705"/>
      <c r="BU199" s="7684" t="inlineStr">
        <is>
          <t>Frecuencia</t>
        </is>
      </c>
      <c r="BV199" s="7685" t="inlineStr">
        <is>
          <t>Nivel Gen.</t>
        </is>
      </c>
      <c r="BW199" s="8295" t="inlineStr">
        <is>
          <t>Medidor de Potencia</t>
        </is>
      </c>
      <c r="BX199" s="8296"/>
      <c r="BY199" s="8297" t="inlineStr">
        <is>
          <t>Observaciones</t>
        </is>
      </c>
      <c r="BZ199" s="7703"/>
      <c r="CA199" s="7998"/>
      <c r="CB199" s="7702"/>
      <c r="CC199" s="7708"/>
      <c r="CD199" s="7796"/>
      <c r="CE199" s="7795"/>
      <c r="CF199" s="7795"/>
      <c r="CG199" s="7795"/>
      <c r="CH199" s="7795"/>
      <c r="CI199" s="7795"/>
      <c r="CJ199" s="7795"/>
      <c r="CK199" s="7795"/>
      <c r="CL199" s="7786"/>
      <c r="CM199" s="7786"/>
      <c r="CN199" s="7786"/>
      <c r="CO199" s="7786"/>
      <c r="CP199" s="7786"/>
      <c r="CQ199" s="7786"/>
      <c r="CR199" s="7786"/>
      <c r="CS199" s="7786"/>
      <c r="CT199" s="7786"/>
      <c r="CU199" s="7786"/>
      <c r="CV199" s="7702"/>
      <c r="CW199" s="7702"/>
      <c r="CX199" s="7702"/>
      <c r="CY199" s="7702"/>
      <c r="CZ199" s="7702"/>
    </row>
    <row r="200" spans="1:104" ht="13.5" thickBot="1" x14ac:dyDescent="0.25">
      <c r="A200" s="7699"/>
      <c r="B200" s="7699"/>
      <c r="C200" s="7702"/>
      <c r="D200" s="7702"/>
      <c r="E200" s="7702"/>
      <c r="F200" s="7702"/>
      <c r="G200" s="7702"/>
      <c r="H200" s="7702"/>
      <c r="I200" s="7702"/>
      <c r="J200" s="7702"/>
      <c r="K200" s="7702"/>
      <c r="L200" s="7702"/>
      <c r="M200" s="7702"/>
      <c r="N200" s="7702"/>
      <c r="O200" s="7702"/>
      <c r="P200" s="7702"/>
      <c r="Q200" s="7702"/>
      <c r="R200" s="7702"/>
      <c r="S200" s="7702"/>
      <c r="T200" s="7702"/>
      <c r="U200" s="7702"/>
      <c r="V200" s="7702"/>
      <c r="W200" s="7702"/>
      <c r="X200" s="7702"/>
      <c r="Y200" s="7702"/>
      <c r="Z200" s="7702"/>
      <c r="AA200" s="7702"/>
      <c r="AB200" s="7702"/>
      <c r="AC200" s="7702"/>
      <c r="AD200" s="7702"/>
      <c r="AE200" s="7702"/>
      <c r="AF200" s="7702"/>
      <c r="AG200" s="7702"/>
      <c r="AH200" s="7702"/>
      <c r="AI200" s="7702"/>
      <c r="AJ200" s="7702"/>
      <c r="AK200" s="7702"/>
      <c r="AL200" s="7702"/>
      <c r="AM200" s="7702"/>
      <c r="AN200" s="7702"/>
      <c r="AO200" s="7702"/>
      <c r="AP200" s="7702"/>
      <c r="AQ200" s="7702"/>
      <c r="AR200" s="7702"/>
      <c r="AS200" s="7702"/>
      <c r="AT200" s="7702"/>
      <c r="AU200" s="7702"/>
      <c r="AV200" s="7702"/>
      <c r="AW200" s="7702"/>
      <c r="AX200" s="7702"/>
      <c r="AY200" s="7702"/>
      <c r="AZ200" s="7702"/>
      <c r="BA200" s="7702"/>
      <c r="BB200" s="7702"/>
      <c r="BC200" s="7702"/>
      <c r="BD200" s="7702"/>
      <c r="BE200" s="7702"/>
      <c r="BF200" s="7702"/>
      <c r="BG200" s="7702"/>
      <c r="BH200" s="7702"/>
      <c r="BI200" s="7702"/>
      <c r="BJ200" s="7702"/>
      <c r="BK200" s="7702"/>
      <c r="BL200" s="7702"/>
      <c r="BM200" s="7702"/>
      <c r="BN200" s="7702"/>
      <c r="BO200" s="7702"/>
      <c r="BP200" s="7702"/>
      <c r="BQ200" s="7702"/>
      <c r="BR200" s="7702"/>
      <c r="BS200" s="8293"/>
      <c r="BT200" s="7705"/>
      <c r="BU200" s="7747" t="inlineStr">
        <is>
          <t>(MHz)</t>
        </is>
      </c>
      <c r="BV200" s="7748" t="inlineStr">
        <is>
          <t>(dBm)</t>
        </is>
      </c>
      <c r="BW200" s="7749" t="inlineStr">
        <is>
          <t>Sensor A (mW)</t>
        </is>
      </c>
      <c r="BX200" s="7749" t="inlineStr">
        <is>
          <t>Sensor B (dBm)</t>
        </is>
      </c>
      <c r="BY200" s="8298"/>
      <c r="BZ200" s="7703"/>
      <c r="CA200" s="7998"/>
      <c r="CB200" s="7702"/>
      <c r="CC200" s="7708"/>
      <c r="CD200" s="7796"/>
      <c r="CE200" s="7795"/>
      <c r="CF200" s="7795"/>
      <c r="CG200" s="7795"/>
      <c r="CH200" s="7795"/>
      <c r="CI200" s="7795"/>
      <c r="CJ200" s="7795"/>
      <c r="CK200" s="7795"/>
      <c r="CL200" s="7786"/>
      <c r="CM200" s="7786"/>
      <c r="CN200" s="7786"/>
      <c r="CO200" s="7786"/>
      <c r="CP200" s="7786"/>
      <c r="CQ200" s="7786"/>
      <c r="CR200" s="7786"/>
      <c r="CS200" s="7786"/>
      <c r="CT200" s="7786"/>
      <c r="CU200" s="7786"/>
      <c r="CV200" s="7702"/>
      <c r="CW200" s="7702"/>
      <c r="CX200" s="7702"/>
      <c r="CY200" s="7702"/>
      <c r="CZ200" s="7702"/>
    </row>
    <row r="201" spans="1:104" ht="13.5" thickBot="1" x14ac:dyDescent="0.25">
      <c r="A201" s="7699"/>
      <c r="B201" s="7699"/>
      <c r="C201" s="7702"/>
      <c r="D201" s="7702"/>
      <c r="E201" s="7702"/>
      <c r="F201" s="7702"/>
      <c r="G201" s="7702"/>
      <c r="H201" s="7702"/>
      <c r="I201" s="7702"/>
      <c r="J201" s="7702"/>
      <c r="K201" s="7702"/>
      <c r="L201" s="7702"/>
      <c r="M201" s="7702"/>
      <c r="N201" s="7702"/>
      <c r="O201" s="7702"/>
      <c r="P201" s="7702"/>
      <c r="Q201" s="7702"/>
      <c r="R201" s="7702"/>
      <c r="S201" s="7702"/>
      <c r="T201" s="7702"/>
      <c r="U201" s="7702"/>
      <c r="V201" s="7702"/>
      <c r="W201" s="7702"/>
      <c r="X201" s="7702"/>
      <c r="Y201" s="7702"/>
      <c r="Z201" s="7702"/>
      <c r="AA201" s="7702"/>
      <c r="AB201" s="7702"/>
      <c r="AC201" s="7702"/>
      <c r="AD201" s="7702"/>
      <c r="AE201" s="7702"/>
      <c r="AF201" s="7702"/>
      <c r="AG201" s="7702"/>
      <c r="AH201" s="7702"/>
      <c r="AI201" s="7702"/>
      <c r="AJ201" s="7702"/>
      <c r="AK201" s="7702"/>
      <c r="AL201" s="7702"/>
      <c r="AM201" s="7702"/>
      <c r="AN201" s="7702"/>
      <c r="AO201" s="7702"/>
      <c r="AP201" s="7702"/>
      <c r="AQ201" s="7702"/>
      <c r="AR201" s="7702"/>
      <c r="AS201" s="7702"/>
      <c r="AT201" s="7702"/>
      <c r="AU201" s="7702"/>
      <c r="AV201" s="7702"/>
      <c r="AW201" s="7702"/>
      <c r="AX201" s="7702"/>
      <c r="AY201" s="7702"/>
      <c r="AZ201" s="7702"/>
      <c r="BA201" s="7702"/>
      <c r="BB201" s="7702"/>
      <c r="BC201" s="7702"/>
      <c r="BD201" s="7702"/>
      <c r="BE201" s="7702"/>
      <c r="BF201" s="7702"/>
      <c r="BG201" s="7702"/>
      <c r="BH201" s="7702"/>
      <c r="BI201" s="7702"/>
      <c r="BJ201" s="7702"/>
      <c r="BK201" s="7702"/>
      <c r="BL201" s="7702"/>
      <c r="BM201" s="7702"/>
      <c r="BN201" s="7702"/>
      <c r="BO201" s="7702"/>
      <c r="BP201" s="7702"/>
      <c r="BQ201" s="7702"/>
      <c r="BR201" s="7702"/>
      <c r="BS201" s="8293"/>
      <c r="BT201" s="7705"/>
      <c r="BU201" s="8299"/>
      <c r="BV201" s="7722"/>
      <c r="BW201" s="8302">
        <v>250</v>
      </c>
      <c r="BX201" s="7751"/>
      <c r="BY201" s="7723" t="inlineStr">
        <is>
          <t>Aprox. 250/100mW</t>
        </is>
      </c>
      <c r="BZ201" s="7704" t="inlineStr">
        <is>
          <t>1º</t>
        </is>
      </c>
      <c r="CA201" s="7999"/>
      <c r="CB201" s="7702" t="inlineStr">
        <is>
          <t>Elegir valor de lista desplegable</t>
        </is>
      </c>
      <c r="CC201" s="7708"/>
      <c r="CD201" s="7796"/>
      <c r="CE201" s="7795"/>
      <c r="CF201" s="7795"/>
      <c r="CG201" s="7795"/>
      <c r="CH201" s="7795"/>
      <c r="CI201" s="7795"/>
      <c r="CJ201" s="7795"/>
      <c r="CK201" s="7795"/>
      <c r="CL201" s="7786"/>
      <c r="CM201" s="7786"/>
      <c r="CN201" s="7786"/>
      <c r="CO201" s="7786"/>
      <c r="CP201" s="7786"/>
      <c r="CQ201" s="7786"/>
      <c r="CR201" s="7786"/>
      <c r="CS201" s="7786"/>
      <c r="CT201" s="7786"/>
      <c r="CU201" s="7786"/>
      <c r="CV201" s="7702"/>
      <c r="CW201" s="7702"/>
      <c r="CX201" s="7702"/>
      <c r="CY201" s="7702"/>
      <c r="CZ201" s="7702"/>
    </row>
    <row r="202" spans="1:104" ht="13.5" thickBot="1" x14ac:dyDescent="0.25">
      <c r="A202" s="7699"/>
      <c r="B202" s="7699"/>
      <c r="C202" s="7702"/>
      <c r="D202" s="7702"/>
      <c r="E202" s="7702"/>
      <c r="F202" s="7702"/>
      <c r="G202" s="7702"/>
      <c r="H202" s="7702"/>
      <c r="I202" s="7702"/>
      <c r="J202" s="7702"/>
      <c r="K202" s="7702"/>
      <c r="L202" s="7702"/>
      <c r="M202" s="7702"/>
      <c r="N202" s="7702"/>
      <c r="O202" s="7702"/>
      <c r="P202" s="7702"/>
      <c r="Q202" s="7702"/>
      <c r="R202" s="7702"/>
      <c r="S202" s="7702"/>
      <c r="T202" s="7702"/>
      <c r="U202" s="7702"/>
      <c r="V202" s="7702"/>
      <c r="W202" s="7702"/>
      <c r="X202" s="7702"/>
      <c r="Y202" s="7702"/>
      <c r="Z202" s="7702"/>
      <c r="AA202" s="7702"/>
      <c r="AB202" s="7702"/>
      <c r="AC202" s="7702"/>
      <c r="AD202" s="7702"/>
      <c r="AE202" s="7702"/>
      <c r="AF202" s="7702"/>
      <c r="AG202" s="7702"/>
      <c r="AH202" s="7702"/>
      <c r="AI202" s="7702"/>
      <c r="AJ202" s="7702"/>
      <c r="AK202" s="7702"/>
      <c r="AL202" s="7702"/>
      <c r="AM202" s="7702"/>
      <c r="AN202" s="7702"/>
      <c r="AO202" s="7702"/>
      <c r="AP202" s="7702"/>
      <c r="AQ202" s="7702"/>
      <c r="AR202" s="7702"/>
      <c r="AS202" s="7702"/>
      <c r="AT202" s="7702"/>
      <c r="AU202" s="7702"/>
      <c r="AV202" s="7702"/>
      <c r="AW202" s="7702"/>
      <c r="AX202" s="7702"/>
      <c r="AY202" s="7702"/>
      <c r="AZ202" s="7702"/>
      <c r="BA202" s="7702"/>
      <c r="BB202" s="7702"/>
      <c r="BC202" s="7702"/>
      <c r="BD202" s="7702"/>
      <c r="BE202" s="7702"/>
      <c r="BF202" s="7702"/>
      <c r="BG202" s="7702"/>
      <c r="BH202" s="7702"/>
      <c r="BI202" s="7702"/>
      <c r="BJ202" s="7702"/>
      <c r="BK202" s="7702"/>
      <c r="BL202" s="7702"/>
      <c r="BM202" s="7702"/>
      <c r="BN202" s="7702"/>
      <c r="BO202" s="7702"/>
      <c r="BP202" s="7702"/>
      <c r="BQ202" s="7702"/>
      <c r="BR202" s="7702"/>
      <c r="BS202" s="8293"/>
      <c r="BT202" s="7705"/>
      <c r="BU202" s="8300"/>
      <c r="BV202" s="7750">
        <f>BV201</f>
        <v>0</v>
      </c>
      <c r="BW202" s="8303"/>
      <c r="BX202" s="7687"/>
      <c r="BY202" s="7711" t="inlineStr">
        <is>
          <t>Lectura estabilizada</t>
        </is>
      </c>
      <c r="BZ202" s="7704" t="inlineStr">
        <is>
          <t>2º</t>
        </is>
      </c>
      <c r="CA202" s="8000"/>
      <c r="CB202" s="7702" t="inlineStr">
        <is>
          <t>Insertar valor manualmente</t>
        </is>
      </c>
      <c r="CC202" s="7708"/>
      <c r="CD202" s="7796"/>
      <c r="CE202" s="7795"/>
      <c r="CF202" s="7795"/>
      <c r="CG202" s="7795"/>
      <c r="CH202" s="7795"/>
      <c r="CI202" s="7795"/>
      <c r="CJ202" s="7795"/>
      <c r="CK202" s="7795"/>
      <c r="CL202" s="7786"/>
      <c r="CM202" s="7786"/>
      <c r="CN202" s="7786"/>
      <c r="CO202" s="7786"/>
      <c r="CP202" s="7786"/>
      <c r="CQ202" s="7786"/>
      <c r="CR202" s="7786"/>
      <c r="CS202" s="7786"/>
      <c r="CT202" s="7786"/>
      <c r="CU202" s="7786"/>
      <c r="CV202" s="7702"/>
      <c r="CW202" s="7702"/>
      <c r="CX202" s="7702"/>
      <c r="CY202" s="7702"/>
      <c r="CZ202" s="7702"/>
    </row>
    <row r="203" spans="1:104" ht="13.5" thickBot="1" x14ac:dyDescent="0.25">
      <c r="A203" s="7699"/>
      <c r="B203" s="7699"/>
      <c r="C203" s="7702"/>
      <c r="D203" s="7702"/>
      <c r="E203" s="7702"/>
      <c r="F203" s="7702"/>
      <c r="G203" s="7702"/>
      <c r="H203" s="7702"/>
      <c r="I203" s="7702"/>
      <c r="J203" s="7702"/>
      <c r="K203" s="7702"/>
      <c r="L203" s="7702"/>
      <c r="M203" s="7702"/>
      <c r="N203" s="7702"/>
      <c r="O203" s="7702"/>
      <c r="P203" s="7702"/>
      <c r="Q203" s="7702"/>
      <c r="R203" s="7702"/>
      <c r="S203" s="7702"/>
      <c r="T203" s="7702"/>
      <c r="U203" s="7702"/>
      <c r="V203" s="7702"/>
      <c r="W203" s="7702"/>
      <c r="X203" s="7702"/>
      <c r="Y203" s="7702"/>
      <c r="Z203" s="7702"/>
      <c r="AA203" s="7702"/>
      <c r="AB203" s="7702"/>
      <c r="AC203" s="7702"/>
      <c r="AD203" s="7702"/>
      <c r="AE203" s="7702"/>
      <c r="AF203" s="7702"/>
      <c r="AG203" s="7702"/>
      <c r="AH203" s="7702"/>
      <c r="AI203" s="7702"/>
      <c r="AJ203" s="7702"/>
      <c r="AK203" s="7702"/>
      <c r="AL203" s="7702"/>
      <c r="AM203" s="7702"/>
      <c r="AN203" s="7702"/>
      <c r="AO203" s="7702"/>
      <c r="AP203" s="7702"/>
      <c r="AQ203" s="7702"/>
      <c r="AR203" s="7702"/>
      <c r="AS203" s="7702"/>
      <c r="AT203" s="7702"/>
      <c r="AU203" s="7702"/>
      <c r="AV203" s="7702"/>
      <c r="AW203" s="7702"/>
      <c r="AX203" s="7702"/>
      <c r="AY203" s="7702"/>
      <c r="AZ203" s="7702"/>
      <c r="BA203" s="7702"/>
      <c r="BB203" s="7702"/>
      <c r="BC203" s="7702"/>
      <c r="BD203" s="7702"/>
      <c r="BE203" s="7702"/>
      <c r="BF203" s="7702"/>
      <c r="BG203" s="7702"/>
      <c r="BH203" s="7702"/>
      <c r="BI203" s="7702"/>
      <c r="BJ203" s="7702"/>
      <c r="BK203" s="7702"/>
      <c r="BL203" s="7702"/>
      <c r="BM203" s="7702"/>
      <c r="BN203" s="7702"/>
      <c r="BO203" s="7702"/>
      <c r="BP203" s="7702"/>
      <c r="BQ203" s="7702"/>
      <c r="BR203" s="7702"/>
      <c r="BS203" s="8293"/>
      <c r="BT203" s="7705"/>
      <c r="BU203" s="8300"/>
      <c r="BV203" s="7750">
        <f>BV201</f>
        <v>0</v>
      </c>
      <c r="BW203" s="8303"/>
      <c r="BX203" s="7687"/>
      <c r="BY203" s="7711" t="inlineStr">
        <is>
          <t>Cambio al dipolo</t>
        </is>
      </c>
      <c r="BZ203" s="7704" t="inlineStr">
        <is>
          <t>3º</t>
        </is>
      </c>
      <c r="CA203" s="8001"/>
      <c r="CB203" s="7702" t="inlineStr">
        <is>
          <t>Copiar valores de software de Temp/Hum</t>
        </is>
      </c>
      <c r="CC203" s="7708"/>
      <c r="CD203" s="7796"/>
      <c r="CE203" s="7795"/>
      <c r="CF203" s="7795"/>
      <c r="CG203" s="7795"/>
      <c r="CH203" s="7795"/>
      <c r="CI203" s="7795"/>
      <c r="CJ203" s="7795"/>
      <c r="CK203" s="7795"/>
      <c r="CL203" s="7786"/>
      <c r="CM203" s="7786"/>
      <c r="CN203" s="7786"/>
      <c r="CO203" s="7786"/>
      <c r="CP203" s="7786"/>
      <c r="CQ203" s="7786"/>
      <c r="CR203" s="7786"/>
      <c r="CS203" s="7786"/>
      <c r="CT203" s="7786"/>
      <c r="CU203" s="7786"/>
      <c r="CV203" s="7702"/>
      <c r="CW203" s="7702"/>
      <c r="CX203" s="7702"/>
      <c r="CY203" s="7702"/>
      <c r="CZ203" s="7702"/>
    </row>
    <row r="204" spans="1:104" ht="13.5" thickBot="1" x14ac:dyDescent="0.25">
      <c r="A204" s="7699"/>
      <c r="B204" s="7699"/>
      <c r="C204" s="7702"/>
      <c r="D204" s="7702"/>
      <c r="E204" s="7702"/>
      <c r="F204" s="7702"/>
      <c r="G204" s="7702"/>
      <c r="H204" s="7702"/>
      <c r="I204" s="7702"/>
      <c r="J204" s="7702"/>
      <c r="K204" s="7702"/>
      <c r="L204" s="7702"/>
      <c r="M204" s="7702"/>
      <c r="N204" s="7702"/>
      <c r="O204" s="7702"/>
      <c r="P204" s="7702"/>
      <c r="Q204" s="7702"/>
      <c r="R204" s="7702"/>
      <c r="S204" s="7702"/>
      <c r="T204" s="7702"/>
      <c r="U204" s="7702"/>
      <c r="V204" s="7702"/>
      <c r="W204" s="7702"/>
      <c r="X204" s="7702"/>
      <c r="Y204" s="7702"/>
      <c r="Z204" s="7702"/>
      <c r="AA204" s="7702"/>
      <c r="AB204" s="7702"/>
      <c r="AC204" s="7702"/>
      <c r="AD204" s="7702"/>
      <c r="AE204" s="7702"/>
      <c r="AF204" s="7702"/>
      <c r="AG204" s="7702"/>
      <c r="AH204" s="7702"/>
      <c r="AI204" s="7702"/>
      <c r="AJ204" s="7702"/>
      <c r="AK204" s="7702"/>
      <c r="AL204" s="7702"/>
      <c r="AM204" s="7702"/>
      <c r="AN204" s="7702"/>
      <c r="AO204" s="7702"/>
      <c r="AP204" s="7702"/>
      <c r="AQ204" s="7702"/>
      <c r="AR204" s="7702"/>
      <c r="AS204" s="7702"/>
      <c r="AT204" s="7702"/>
      <c r="AU204" s="7702"/>
      <c r="AV204" s="7702"/>
      <c r="AW204" s="7702"/>
      <c r="AX204" s="7702"/>
      <c r="AY204" s="7702"/>
      <c r="AZ204" s="7702"/>
      <c r="BA204" s="7702"/>
      <c r="BB204" s="7702"/>
      <c r="BC204" s="7702"/>
      <c r="BD204" s="7702"/>
      <c r="BE204" s="7702"/>
      <c r="BF204" s="7702"/>
      <c r="BG204" s="7702"/>
      <c r="BH204" s="7702"/>
      <c r="BI204" s="7702"/>
      <c r="BJ204" s="7702"/>
      <c r="BK204" s="7702"/>
      <c r="BL204" s="7702"/>
      <c r="BM204" s="7702"/>
      <c r="BN204" s="7702"/>
      <c r="BO204" s="7702"/>
      <c r="BP204" s="7702"/>
      <c r="BQ204" s="7702"/>
      <c r="BR204" s="7702"/>
      <c r="BS204" s="8293"/>
      <c r="BT204" s="7705"/>
      <c r="BU204" s="8300"/>
      <c r="BV204" s="7687"/>
      <c r="BW204" s="8303"/>
      <c r="BX204" s="7687"/>
      <c r="BY204" s="7711" t="inlineStr">
        <is>
          <t>Ajuste</t>
        </is>
      </c>
      <c r="BZ204" s="7704" t="inlineStr">
        <is>
          <t>4º</t>
        </is>
      </c>
      <c r="CA204" s="8002"/>
      <c r="CB204" s="7702" t="inlineStr">
        <is>
          <t>Celdas bloqueadas</t>
        </is>
      </c>
      <c r="CC204" s="7708"/>
      <c r="CD204" s="7796"/>
      <c r="CE204" s="7795"/>
      <c r="CF204" s="7795"/>
      <c r="CG204" s="7795"/>
      <c r="CH204" s="7795"/>
      <c r="CI204" s="7795"/>
      <c r="CJ204" s="7795"/>
      <c r="CK204" s="7795"/>
      <c r="CL204" s="7786"/>
      <c r="CM204" s="7786"/>
      <c r="CN204" s="7786"/>
      <c r="CO204" s="7786"/>
      <c r="CP204" s="7786"/>
      <c r="CQ204" s="7786"/>
      <c r="CR204" s="7786"/>
      <c r="CS204" s="7786"/>
      <c r="CT204" s="7786"/>
      <c r="CU204" s="7786"/>
      <c r="CV204" s="7702"/>
      <c r="CW204" s="7702"/>
      <c r="CX204" s="7702"/>
      <c r="CY204" s="7702"/>
      <c r="CZ204" s="7702"/>
    </row>
    <row r="205" spans="1:104" x14ac:dyDescent="0.2">
      <c r="A205" s="7699"/>
      <c r="B205" s="7699"/>
      <c r="C205" s="7702"/>
      <c r="D205" s="7702"/>
      <c r="E205" s="7702"/>
      <c r="F205" s="7702"/>
      <c r="G205" s="7702"/>
      <c r="H205" s="7702"/>
      <c r="I205" s="7702"/>
      <c r="J205" s="7702"/>
      <c r="K205" s="7702"/>
      <c r="L205" s="7702"/>
      <c r="M205" s="7702"/>
      <c r="N205" s="7702"/>
      <c r="O205" s="7702"/>
      <c r="P205" s="7702"/>
      <c r="Q205" s="7702"/>
      <c r="R205" s="7702"/>
      <c r="S205" s="7702"/>
      <c r="T205" s="7702"/>
      <c r="U205" s="7702"/>
      <c r="V205" s="7702"/>
      <c r="W205" s="7702"/>
      <c r="X205" s="7702"/>
      <c r="Y205" s="7702"/>
      <c r="Z205" s="7702"/>
      <c r="AA205" s="7702"/>
      <c r="AB205" s="7702"/>
      <c r="AC205" s="7702"/>
      <c r="AD205" s="7702"/>
      <c r="AE205" s="7702"/>
      <c r="AF205" s="7702"/>
      <c r="AG205" s="7702"/>
      <c r="AH205" s="7702"/>
      <c r="AI205" s="7702"/>
      <c r="AJ205" s="7702"/>
      <c r="AK205" s="7702"/>
      <c r="AL205" s="7702"/>
      <c r="AM205" s="7702"/>
      <c r="AN205" s="7702"/>
      <c r="AO205" s="7702"/>
      <c r="AP205" s="7702"/>
      <c r="AQ205" s="7702"/>
      <c r="AR205" s="7702"/>
      <c r="AS205" s="7702"/>
      <c r="AT205" s="7702"/>
      <c r="AU205" s="7702"/>
      <c r="AV205" s="7702"/>
      <c r="AW205" s="7702"/>
      <c r="AX205" s="7702"/>
      <c r="AY205" s="7702"/>
      <c r="AZ205" s="7702"/>
      <c r="BA205" s="7702"/>
      <c r="BB205" s="7702"/>
      <c r="BC205" s="7702"/>
      <c r="BD205" s="7702"/>
      <c r="BE205" s="7702"/>
      <c r="BF205" s="7702"/>
      <c r="BG205" s="7702"/>
      <c r="BH205" s="7702"/>
      <c r="BI205" s="7702"/>
      <c r="BJ205" s="7702"/>
      <c r="BK205" s="7702"/>
      <c r="BL205" s="7702"/>
      <c r="BM205" s="7702"/>
      <c r="BN205" s="7702"/>
      <c r="BO205" s="7702"/>
      <c r="BP205" s="7702"/>
      <c r="BQ205" s="7702"/>
      <c r="BR205" s="7702"/>
      <c r="BS205" s="8293"/>
      <c r="BT205" s="7705"/>
      <c r="BU205" s="8300"/>
      <c r="BV205" s="7750">
        <f>BV204</f>
        <v>0</v>
      </c>
      <c r="BW205" s="8303"/>
      <c r="BX205" s="7688">
        <f>BX204</f>
        <v>0</v>
      </c>
      <c r="BY205" s="7711" t="inlineStr">
        <is>
          <t>Máx durante ensayo</t>
        </is>
      </c>
      <c r="BZ205" s="7704" t="inlineStr">
        <is>
          <t>5º</t>
        </is>
      </c>
      <c r="CA205" s="7998"/>
      <c r="CB205" s="7702"/>
      <c r="CC205" s="7708"/>
      <c r="CD205" s="7796"/>
      <c r="CE205" s="7795"/>
      <c r="CF205" s="7795"/>
      <c r="CG205" s="7795"/>
      <c r="CH205" s="7795"/>
      <c r="CI205" s="7795"/>
      <c r="CJ205" s="7795"/>
      <c r="CK205" s="7795"/>
      <c r="CL205" s="7786"/>
      <c r="CM205" s="7786"/>
      <c r="CN205" s="7786"/>
      <c r="CO205" s="7786"/>
      <c r="CP205" s="7786"/>
      <c r="CQ205" s="7786"/>
      <c r="CR205" s="7786"/>
      <c r="CS205" s="7786"/>
      <c r="CT205" s="7786"/>
      <c r="CU205" s="7786"/>
      <c r="CV205" s="7702"/>
      <c r="CW205" s="7702"/>
      <c r="CX205" s="7702"/>
      <c r="CY205" s="7702"/>
      <c r="CZ205" s="7702"/>
    </row>
    <row r="206" spans="1:104" ht="13.5" thickBot="1" x14ac:dyDescent="0.25">
      <c r="A206" s="7699"/>
      <c r="B206" s="7699"/>
      <c r="C206" s="7702"/>
      <c r="D206" s="7702"/>
      <c r="E206" s="7702"/>
      <c r="F206" s="7702"/>
      <c r="G206" s="7702"/>
      <c r="H206" s="7702"/>
      <c r="I206" s="7702"/>
      <c r="J206" s="7702"/>
      <c r="K206" s="7702"/>
      <c r="L206" s="7702"/>
      <c r="M206" s="7702"/>
      <c r="N206" s="7702"/>
      <c r="O206" s="7702"/>
      <c r="P206" s="7702"/>
      <c r="Q206" s="7702"/>
      <c r="R206" s="7702"/>
      <c r="S206" s="7702"/>
      <c r="T206" s="7702"/>
      <c r="U206" s="7702"/>
      <c r="V206" s="7702"/>
      <c r="W206" s="7702"/>
      <c r="X206" s="7702"/>
      <c r="Y206" s="7702"/>
      <c r="Z206" s="7702"/>
      <c r="AA206" s="7702"/>
      <c r="AB206" s="7702"/>
      <c r="AC206" s="7702"/>
      <c r="AD206" s="7702"/>
      <c r="AE206" s="7702"/>
      <c r="AF206" s="7702"/>
      <c r="AG206" s="7702"/>
      <c r="AH206" s="7702"/>
      <c r="AI206" s="7702"/>
      <c r="AJ206" s="7702"/>
      <c r="AK206" s="7702"/>
      <c r="AL206" s="7702"/>
      <c r="AM206" s="7702"/>
      <c r="AN206" s="7702"/>
      <c r="AO206" s="7702"/>
      <c r="AP206" s="7702"/>
      <c r="AQ206" s="7702"/>
      <c r="AR206" s="7702"/>
      <c r="AS206" s="7702"/>
      <c r="AT206" s="7702"/>
      <c r="AU206" s="7702"/>
      <c r="AV206" s="7702"/>
      <c r="AW206" s="7702"/>
      <c r="AX206" s="7702"/>
      <c r="AY206" s="7702"/>
      <c r="AZ206" s="7702"/>
      <c r="BA206" s="7702"/>
      <c r="BB206" s="7702"/>
      <c r="BC206" s="7702"/>
      <c r="BD206" s="7702"/>
      <c r="BE206" s="7702"/>
      <c r="BF206" s="7702"/>
      <c r="BG206" s="7702"/>
      <c r="BH206" s="7702"/>
      <c r="BI206" s="7702"/>
      <c r="BJ206" s="7702"/>
      <c r="BK206" s="7702"/>
      <c r="BL206" s="7702"/>
      <c r="BM206" s="7702"/>
      <c r="BN206" s="7702"/>
      <c r="BO206" s="7702"/>
      <c r="BP206" s="7702"/>
      <c r="BQ206" s="7702"/>
      <c r="BR206" s="7702"/>
      <c r="BS206" s="8293"/>
      <c r="BT206" s="7705"/>
      <c r="BU206" s="8301"/>
      <c r="BV206" s="7752">
        <f>BV204</f>
        <v>0</v>
      </c>
      <c r="BW206" s="8304"/>
      <c r="BX206" s="7689">
        <f>BX204</f>
        <v>0</v>
      </c>
      <c r="BY206" s="7712" t="inlineStr">
        <is>
          <t>Mín durante ensayo</t>
        </is>
      </c>
      <c r="BZ206" s="7704" t="inlineStr">
        <is>
          <t>6º</t>
        </is>
      </c>
      <c r="CA206" s="7998"/>
      <c r="CB206" s="7702"/>
      <c r="CC206" s="7708"/>
      <c r="CD206" s="7796"/>
      <c r="CE206" s="7795"/>
      <c r="CF206" s="7795"/>
      <c r="CG206" s="7795"/>
      <c r="CH206" s="7795"/>
      <c r="CI206" s="7795"/>
      <c r="CJ206" s="7795"/>
      <c r="CK206" s="7795"/>
      <c r="CL206" s="7786"/>
      <c r="CM206" s="7786"/>
      <c r="CN206" s="7786"/>
      <c r="CO206" s="7786"/>
      <c r="CP206" s="7786"/>
      <c r="CQ206" s="7786"/>
      <c r="CR206" s="7786"/>
      <c r="CS206" s="7786"/>
      <c r="CT206" s="7786"/>
      <c r="CU206" s="7786"/>
      <c r="CV206" s="7702"/>
      <c r="CW206" s="7702"/>
      <c r="CX206" s="7702"/>
      <c r="CY206" s="7702"/>
      <c r="CZ206" s="7702"/>
    </row>
    <row r="207" spans="1:104" ht="13.5" thickBot="1" x14ac:dyDescent="0.25">
      <c r="A207" s="7699"/>
      <c r="B207" s="7699"/>
      <c r="C207" s="7702"/>
      <c r="D207" s="7702"/>
      <c r="E207" s="7702"/>
      <c r="F207" s="7702"/>
      <c r="G207" s="7702"/>
      <c r="H207" s="7702"/>
      <c r="I207" s="7702"/>
      <c r="J207" s="7702"/>
      <c r="K207" s="7702"/>
      <c r="L207" s="7702"/>
      <c r="M207" s="7702"/>
      <c r="N207" s="7702"/>
      <c r="O207" s="7702"/>
      <c r="P207" s="7702"/>
      <c r="Q207" s="7702"/>
      <c r="R207" s="7702"/>
      <c r="S207" s="7702"/>
      <c r="T207" s="7702"/>
      <c r="U207" s="7702"/>
      <c r="V207" s="7702"/>
      <c r="W207" s="7702"/>
      <c r="X207" s="7702"/>
      <c r="Y207" s="7702"/>
      <c r="Z207" s="7702"/>
      <c r="AA207" s="7702"/>
      <c r="AB207" s="7702"/>
      <c r="AC207" s="7702"/>
      <c r="AD207" s="7702"/>
      <c r="AE207" s="7702"/>
      <c r="AF207" s="7702"/>
      <c r="AG207" s="7702"/>
      <c r="AH207" s="7702"/>
      <c r="AI207" s="7702"/>
      <c r="AJ207" s="7702"/>
      <c r="AK207" s="7702"/>
      <c r="AL207" s="7702"/>
      <c r="AM207" s="7702"/>
      <c r="AN207" s="7702"/>
      <c r="AO207" s="7702"/>
      <c r="AP207" s="7702"/>
      <c r="AQ207" s="7702"/>
      <c r="AR207" s="7702"/>
      <c r="AS207" s="7702"/>
      <c r="AT207" s="7702"/>
      <c r="AU207" s="7702"/>
      <c r="AV207" s="7702"/>
      <c r="AW207" s="7702"/>
      <c r="AX207" s="7702"/>
      <c r="AY207" s="7702"/>
      <c r="AZ207" s="7702"/>
      <c r="BA207" s="7702"/>
      <c r="BB207" s="7702"/>
      <c r="BC207" s="7702"/>
      <c r="BD207" s="7702"/>
      <c r="BE207" s="7702"/>
      <c r="BF207" s="7702"/>
      <c r="BG207" s="7702"/>
      <c r="BH207" s="7702"/>
      <c r="BI207" s="7702"/>
      <c r="BJ207" s="7702"/>
      <c r="BK207" s="7702"/>
      <c r="BL207" s="7702"/>
      <c r="BM207" s="7702"/>
      <c r="BN207" s="7702"/>
      <c r="BO207" s="7702"/>
      <c r="BP207" s="7702"/>
      <c r="BQ207" s="7702"/>
      <c r="BR207" s="7702"/>
      <c r="BS207" s="8293"/>
      <c r="BT207" s="7705"/>
      <c r="BU207" s="7702"/>
      <c r="BV207" s="7702"/>
      <c r="BW207" s="7702"/>
      <c r="BX207" s="7680"/>
      <c r="BY207" s="7702"/>
      <c r="BZ207" s="7702"/>
      <c r="CA207" s="7998"/>
      <c r="CB207" s="7702"/>
      <c r="CC207" s="7708"/>
      <c r="CD207" s="7796"/>
      <c r="CE207" s="7795"/>
      <c r="CF207" s="7795"/>
      <c r="CG207" s="7795"/>
      <c r="CH207" s="7795"/>
      <c r="CI207" s="7795"/>
      <c r="CJ207" s="7795"/>
      <c r="CK207" s="7795"/>
      <c r="CL207" s="7786"/>
      <c r="CM207" s="7786"/>
      <c r="CN207" s="7786"/>
      <c r="CO207" s="7786"/>
      <c r="CP207" s="7786"/>
      <c r="CQ207" s="7786"/>
      <c r="CR207" s="7786"/>
      <c r="CS207" s="7786"/>
      <c r="CT207" s="7786"/>
      <c r="CU207" s="7786"/>
      <c r="CV207" s="7702"/>
      <c r="CW207" s="7702"/>
      <c r="CX207" s="7702"/>
      <c r="CY207" s="7702"/>
      <c r="CZ207" s="7702"/>
    </row>
    <row r="208" spans="1:104" ht="13.5" thickBot="1" x14ac:dyDescent="0.25">
      <c r="A208" s="7699"/>
      <c r="B208" s="7699"/>
      <c r="C208" s="7702"/>
      <c r="D208" s="7702"/>
      <c r="E208" s="7702"/>
      <c r="F208" s="7702"/>
      <c r="G208" s="7702"/>
      <c r="H208" s="7702"/>
      <c r="I208" s="7702"/>
      <c r="J208" s="7702"/>
      <c r="K208" s="7702"/>
      <c r="L208" s="7702"/>
      <c r="M208" s="7702"/>
      <c r="N208" s="7702"/>
      <c r="O208" s="7702"/>
      <c r="P208" s="7702"/>
      <c r="Q208" s="7702"/>
      <c r="R208" s="7702"/>
      <c r="S208" s="7702"/>
      <c r="T208" s="7702"/>
      <c r="U208" s="7702"/>
      <c r="V208" s="7702"/>
      <c r="W208" s="7702"/>
      <c r="X208" s="7702"/>
      <c r="Y208" s="7702"/>
      <c r="Z208" s="7702"/>
      <c r="AA208" s="7702"/>
      <c r="AB208" s="7702"/>
      <c r="AC208" s="7702"/>
      <c r="AD208" s="7702"/>
      <c r="AE208" s="7702"/>
      <c r="AF208" s="7702"/>
      <c r="AG208" s="7702"/>
      <c r="AH208" s="7702"/>
      <c r="AI208" s="7702"/>
      <c r="AJ208" s="7702"/>
      <c r="AK208" s="7702"/>
      <c r="AL208" s="7702"/>
      <c r="AM208" s="7702"/>
      <c r="AN208" s="7702"/>
      <c r="AO208" s="7702"/>
      <c r="AP208" s="7702"/>
      <c r="AQ208" s="7702"/>
      <c r="AR208" s="7702"/>
      <c r="AS208" s="7702"/>
      <c r="AT208" s="7702"/>
      <c r="AU208" s="7702"/>
      <c r="AV208" s="7702"/>
      <c r="AW208" s="7702"/>
      <c r="AX208" s="7702"/>
      <c r="AY208" s="7702"/>
      <c r="AZ208" s="7702"/>
      <c r="BA208" s="7702"/>
      <c r="BB208" s="7702"/>
      <c r="BC208" s="7702"/>
      <c r="BD208" s="7702"/>
      <c r="BE208" s="7702"/>
      <c r="BF208" s="7702"/>
      <c r="BG208" s="7702"/>
      <c r="BH208" s="7702"/>
      <c r="BI208" s="7702"/>
      <c r="BJ208" s="7702"/>
      <c r="BK208" s="7702"/>
      <c r="BL208" s="7702"/>
      <c r="BM208" s="7702"/>
      <c r="BN208" s="7702"/>
      <c r="BO208" s="7702"/>
      <c r="BP208" s="7702"/>
      <c r="BQ208" s="7702"/>
      <c r="BR208" s="7702"/>
      <c r="BS208" s="8293"/>
      <c r="BT208" s="7705"/>
      <c r="BU208" s="7690"/>
      <c r="BV208" s="7686" t="inlineStr">
        <is>
          <t>Medida SAR</t>
        </is>
      </c>
      <c r="BW208" s="7691" t="inlineStr">
        <is>
          <t>Valor en antena</t>
        </is>
      </c>
      <c r="BX208" s="7691" t="inlineStr">
        <is>
          <t>SAR 1W</t>
        </is>
      </c>
      <c r="BY208" s="7691" t="inlineStr">
        <is>
          <t>SAR W/g</t>
        </is>
      </c>
      <c r="BZ208" s="7691" t="inlineStr">
        <is>
          <t>Desviacion (%)</t>
        </is>
      </c>
      <c r="CA208" s="7692" t="inlineStr">
        <is>
          <t>Veredicto</t>
        </is>
      </c>
      <c r="CB208" s="7703"/>
      <c r="CC208" s="7709"/>
      <c r="CD208" s="7796"/>
      <c r="CE208" s="7795"/>
      <c r="CF208" s="7795"/>
      <c r="CG208" s="7795"/>
      <c r="CH208" s="7795"/>
      <c r="CI208" s="7795"/>
      <c r="CJ208" s="7795"/>
      <c r="CK208" s="7795"/>
      <c r="CL208" s="7786"/>
      <c r="CM208" s="7786"/>
      <c r="CN208" s="7786"/>
      <c r="CO208" s="7786"/>
      <c r="CP208" s="7786"/>
      <c r="CQ208" s="7786"/>
      <c r="CR208" s="7786"/>
      <c r="CS208" s="7786"/>
      <c r="CT208" s="7786"/>
      <c r="CU208" s="7786"/>
      <c r="CV208" s="7702"/>
      <c r="CW208" s="7702"/>
      <c r="CX208" s="7702"/>
      <c r="CY208" s="7702"/>
      <c r="CZ208" s="7702"/>
    </row>
    <row r="209" spans="1:104" x14ac:dyDescent="0.2">
      <c r="A209" s="7699"/>
      <c r="B209" s="7699"/>
      <c r="C209" s="7702"/>
      <c r="D209" s="7702"/>
      <c r="E209" s="7702"/>
      <c r="F209" s="7702"/>
      <c r="G209" s="7702"/>
      <c r="H209" s="7702"/>
      <c r="I209" s="7702"/>
      <c r="J209" s="7702"/>
      <c r="K209" s="7702"/>
      <c r="L209" s="7702"/>
      <c r="M209" s="7702"/>
      <c r="N209" s="7702"/>
      <c r="O209" s="7702"/>
      <c r="P209" s="7702"/>
      <c r="Q209" s="7702"/>
      <c r="R209" s="7702"/>
      <c r="S209" s="7702"/>
      <c r="T209" s="7702"/>
      <c r="U209" s="7702"/>
      <c r="V209" s="7702"/>
      <c r="W209" s="7702"/>
      <c r="X209" s="7702"/>
      <c r="Y209" s="7702"/>
      <c r="Z209" s="7702"/>
      <c r="AA209" s="7702"/>
      <c r="AB209" s="7702"/>
      <c r="AC209" s="7702"/>
      <c r="AD209" s="7702"/>
      <c r="AE209" s="7702"/>
      <c r="AF209" s="7702"/>
      <c r="AG209" s="7702"/>
      <c r="AH209" s="7702"/>
      <c r="AI209" s="7702"/>
      <c r="AJ209" s="7702"/>
      <c r="AK209" s="7702"/>
      <c r="AL209" s="7702"/>
      <c r="AM209" s="7702"/>
      <c r="AN209" s="7702"/>
      <c r="AO209" s="7702"/>
      <c r="AP209" s="7702"/>
      <c r="AQ209" s="7702"/>
      <c r="AR209" s="7702"/>
      <c r="AS209" s="7702"/>
      <c r="AT209" s="7702"/>
      <c r="AU209" s="7702"/>
      <c r="AV209" s="7702"/>
      <c r="AW209" s="7702"/>
      <c r="AX209" s="7702"/>
      <c r="AY209" s="7702"/>
      <c r="AZ209" s="7702"/>
      <c r="BA209" s="7702"/>
      <c r="BB209" s="7702"/>
      <c r="BC209" s="7702"/>
      <c r="BD209" s="7702"/>
      <c r="BE209" s="7702"/>
      <c r="BF209" s="7702"/>
      <c r="BG209" s="7702"/>
      <c r="BH209" s="7702"/>
      <c r="BI209" s="7702"/>
      <c r="BJ209" s="7702"/>
      <c r="BK209" s="7702"/>
      <c r="BL209" s="7702"/>
      <c r="BM209" s="7702"/>
      <c r="BN209" s="7702"/>
      <c r="BO209" s="7702"/>
      <c r="BP209" s="7702"/>
      <c r="BQ209" s="7702"/>
      <c r="BR209" s="7702"/>
      <c r="BS209" s="8293"/>
      <c r="BT209" s="7705"/>
      <c r="BU209" s="7719" t="inlineStr">
        <is>
          <t>SAR(1g)</t>
        </is>
      </c>
      <c r="BV209" s="7693"/>
      <c r="BW209" s="7713">
        <f>POWER(10,(((10*LOG10(BW201))+(AVERAGE(BX205:BX206)-BX202))/10))</f>
        <v>250.00000000000011</v>
      </c>
      <c r="BX209" s="8161">
        <f>CD191</f>
        <v>10.9</v>
      </c>
      <c r="BY209" s="7713">
        <f>BV209*1000/BW209</f>
        <v>0</v>
      </c>
      <c r="BZ209" s="7713">
        <f>((BY209-BX209)*100)/BX209</f>
        <v>-100</v>
      </c>
      <c r="CA209" s="7715" t="str">
        <f>IF(ABS(BZ209)&lt;10,"Válido","No Válido")</f>
        <v>No Válido</v>
      </c>
      <c r="CB209" s="7703"/>
      <c r="CC209" s="7709"/>
      <c r="CD209" s="7796"/>
      <c r="CE209" s="7795"/>
      <c r="CF209" s="7795"/>
      <c r="CG209" s="7795"/>
      <c r="CH209" s="7795"/>
      <c r="CI209" s="7795"/>
      <c r="CJ209" s="7795"/>
      <c r="CK209" s="7795"/>
      <c r="CL209" s="7786"/>
      <c r="CM209" s="7786"/>
      <c r="CN209" s="7786"/>
      <c r="CO209" s="7786"/>
      <c r="CP209" s="7786"/>
      <c r="CQ209" s="7786"/>
      <c r="CR209" s="7786"/>
      <c r="CS209" s="7786"/>
      <c r="CT209" s="7786"/>
      <c r="CU209" s="7786"/>
      <c r="CV209" s="7702"/>
      <c r="CW209" s="7702"/>
      <c r="CX209" s="7702"/>
      <c r="CY209" s="7702"/>
      <c r="CZ209" s="7702"/>
    </row>
    <row r="210" spans="1:104" ht="13.5" thickBot="1" x14ac:dyDescent="0.25">
      <c r="A210" s="7699"/>
      <c r="B210" s="7699"/>
      <c r="C210" s="7702"/>
      <c r="D210" s="7702"/>
      <c r="E210" s="7702"/>
      <c r="F210" s="7702"/>
      <c r="G210" s="7702"/>
      <c r="H210" s="7702"/>
      <c r="I210" s="7702"/>
      <c r="J210" s="7702"/>
      <c r="K210" s="7702"/>
      <c r="L210" s="7702"/>
      <c r="M210" s="7702"/>
      <c r="N210" s="7702"/>
      <c r="O210" s="7702"/>
      <c r="P210" s="7702"/>
      <c r="Q210" s="7702"/>
      <c r="R210" s="7702"/>
      <c r="S210" s="7702"/>
      <c r="T210" s="7702"/>
      <c r="U210" s="7702"/>
      <c r="V210" s="7702"/>
      <c r="W210" s="7702"/>
      <c r="X210" s="7702"/>
      <c r="Y210" s="7702"/>
      <c r="Z210" s="7702"/>
      <c r="AA210" s="7702"/>
      <c r="AB210" s="7702"/>
      <c r="AC210" s="7702"/>
      <c r="AD210" s="7702"/>
      <c r="AE210" s="7702"/>
      <c r="AF210" s="7702"/>
      <c r="AG210" s="7702"/>
      <c r="AH210" s="7702"/>
      <c r="AI210" s="7702"/>
      <c r="AJ210" s="7702"/>
      <c r="AK210" s="7702"/>
      <c r="AL210" s="7702"/>
      <c r="AM210" s="7702"/>
      <c r="AN210" s="7702"/>
      <c r="AO210" s="7702"/>
      <c r="AP210" s="7702"/>
      <c r="AQ210" s="7702"/>
      <c r="AR210" s="7702"/>
      <c r="AS210" s="7702"/>
      <c r="AT210" s="7702"/>
      <c r="AU210" s="7702"/>
      <c r="AV210" s="7702"/>
      <c r="AW210" s="7702"/>
      <c r="AX210" s="7702"/>
      <c r="AY210" s="7702"/>
      <c r="AZ210" s="7702"/>
      <c r="BA210" s="7702"/>
      <c r="BB210" s="7702"/>
      <c r="BC210" s="7702"/>
      <c r="BD210" s="7702"/>
      <c r="BE210" s="7702"/>
      <c r="BF210" s="7702"/>
      <c r="BG210" s="7702"/>
      <c r="BH210" s="7702"/>
      <c r="BI210" s="7702"/>
      <c r="BJ210" s="7702"/>
      <c r="BK210" s="7702"/>
      <c r="BL210" s="7702"/>
      <c r="BM210" s="7702"/>
      <c r="BN210" s="7702"/>
      <c r="BO210" s="7702"/>
      <c r="BP210" s="7702"/>
      <c r="BQ210" s="7702"/>
      <c r="BR210" s="7702"/>
      <c r="BS210" s="8293"/>
      <c r="BT210" s="7705"/>
      <c r="BU210" s="7720" t="inlineStr">
        <is>
          <t>SAR(10g)</t>
        </is>
      </c>
      <c r="BV210" s="7694"/>
      <c r="BW210" s="7714">
        <f>POWER(10,(((10*LOG10(BW201))+(AVERAGE(BX205:BX206)-BX202))/10))</f>
        <v>250.00000000000011</v>
      </c>
      <c r="BX210" s="8162">
        <f>CD192</f>
        <v>7.01</v>
      </c>
      <c r="BY210" s="7714">
        <f>BV210*1000/BW210</f>
        <v>0</v>
      </c>
      <c r="BZ210" s="7714">
        <f>((BY210-BX210)*100)/BX210</f>
        <v>-100</v>
      </c>
      <c r="CA210" s="7716" t="str">
        <f>IF(ABS(BZ210)&lt;10,"Válido","No Válido")</f>
        <v>No Válido</v>
      </c>
      <c r="CB210" s="7703"/>
      <c r="CC210" s="7709"/>
      <c r="CD210" s="7796"/>
      <c r="CE210" s="7795"/>
      <c r="CF210" s="7795"/>
      <c r="CG210" s="7795"/>
      <c r="CH210" s="7795"/>
      <c r="CI210" s="7795"/>
      <c r="CJ210" s="7795"/>
      <c r="CK210" s="7795"/>
      <c r="CL210" s="7786"/>
      <c r="CM210" s="7786"/>
      <c r="CN210" s="7786"/>
      <c r="CO210" s="7786"/>
      <c r="CP210" s="7786"/>
      <c r="CQ210" s="7786"/>
      <c r="CR210" s="7786"/>
      <c r="CS210" s="7786"/>
      <c r="CT210" s="7786"/>
      <c r="CU210" s="7786"/>
      <c r="CV210" s="7702"/>
      <c r="CW210" s="7702"/>
      <c r="CX210" s="7702"/>
      <c r="CY210" s="7702"/>
      <c r="CZ210" s="7702"/>
    </row>
    <row r="211" spans="1:104" ht="13.5" thickBot="1" x14ac:dyDescent="0.25">
      <c r="A211" s="7699"/>
      <c r="B211" s="7699"/>
      <c r="C211" s="7702"/>
      <c r="D211" s="7702"/>
      <c r="E211" s="7702"/>
      <c r="F211" s="7702"/>
      <c r="G211" s="7702"/>
      <c r="H211" s="7702"/>
      <c r="I211" s="7702"/>
      <c r="J211" s="7702"/>
      <c r="K211" s="7702"/>
      <c r="L211" s="7702"/>
      <c r="M211" s="7702"/>
      <c r="N211" s="7702"/>
      <c r="O211" s="7702"/>
      <c r="P211" s="7702"/>
      <c r="Q211" s="7702"/>
      <c r="R211" s="7702"/>
      <c r="S211" s="7702"/>
      <c r="T211" s="7702"/>
      <c r="U211" s="7702"/>
      <c r="V211" s="7702"/>
      <c r="W211" s="7702"/>
      <c r="X211" s="7702"/>
      <c r="Y211" s="7702"/>
      <c r="Z211" s="7702"/>
      <c r="AA211" s="7702"/>
      <c r="AB211" s="7702"/>
      <c r="AC211" s="7702"/>
      <c r="AD211" s="7702"/>
      <c r="AE211" s="7702"/>
      <c r="AF211" s="7702"/>
      <c r="AG211" s="7702"/>
      <c r="AH211" s="7702"/>
      <c r="AI211" s="7702"/>
      <c r="AJ211" s="7702"/>
      <c r="AK211" s="7702"/>
      <c r="AL211" s="7702"/>
      <c r="AM211" s="7702"/>
      <c r="AN211" s="7702"/>
      <c r="AO211" s="7702"/>
      <c r="AP211" s="7702"/>
      <c r="AQ211" s="7702"/>
      <c r="AR211" s="7702"/>
      <c r="AS211" s="7702"/>
      <c r="AT211" s="7702"/>
      <c r="AU211" s="7702"/>
      <c r="AV211" s="7702"/>
      <c r="AW211" s="7702"/>
      <c r="AX211" s="7702"/>
      <c r="AY211" s="7702"/>
      <c r="AZ211" s="7702"/>
      <c r="BA211" s="7702"/>
      <c r="BB211" s="7702"/>
      <c r="BC211" s="7702"/>
      <c r="BD211" s="7702"/>
      <c r="BE211" s="7702"/>
      <c r="BF211" s="7702"/>
      <c r="BG211" s="7702"/>
      <c r="BH211" s="7702"/>
      <c r="BI211" s="7702"/>
      <c r="BJ211" s="7702"/>
      <c r="BK211" s="7702"/>
      <c r="BL211" s="7702"/>
      <c r="BM211" s="7702"/>
      <c r="BN211" s="7702"/>
      <c r="BO211" s="7702"/>
      <c r="BP211" s="7702"/>
      <c r="BQ211" s="7702"/>
      <c r="BR211" s="7702"/>
      <c r="BS211" s="8293"/>
      <c r="BT211" s="7705"/>
      <c r="BU211" s="7702"/>
      <c r="BV211" s="7702"/>
      <c r="BW211" s="7702"/>
      <c r="BX211" s="7702"/>
      <c r="BY211" s="7726"/>
      <c r="BZ211" s="7726"/>
      <c r="CA211" s="7726"/>
      <c r="CB211" s="7726"/>
      <c r="CC211" s="7734"/>
      <c r="CD211" s="7796"/>
      <c r="CE211" s="7795"/>
      <c r="CF211" s="7795"/>
      <c r="CG211" s="7795"/>
      <c r="CH211" s="7795"/>
      <c r="CI211" s="7795"/>
      <c r="CJ211" s="7795"/>
      <c r="CK211" s="7795"/>
      <c r="CL211" s="7786"/>
      <c r="CM211" s="7786"/>
      <c r="CN211" s="7786"/>
      <c r="CO211" s="7786"/>
      <c r="CP211" s="7786"/>
      <c r="CQ211" s="7786"/>
      <c r="CR211" s="7786"/>
      <c r="CS211" s="7786"/>
      <c r="CT211" s="7786"/>
      <c r="CU211" s="7786"/>
      <c r="CV211" s="7702"/>
      <c r="CW211" s="7702"/>
      <c r="CX211" s="7702"/>
      <c r="CY211" s="7702"/>
      <c r="CZ211" s="7702"/>
    </row>
    <row r="212" spans="1:104" ht="26.25" thickBot="1" x14ac:dyDescent="0.25">
      <c r="A212" s="7699"/>
      <c r="B212" s="7699"/>
      <c r="C212" s="7702"/>
      <c r="D212" s="7702"/>
      <c r="E212" s="7702"/>
      <c r="F212" s="7702"/>
      <c r="G212" s="7702"/>
      <c r="H212" s="7702"/>
      <c r="I212" s="7702"/>
      <c r="J212" s="7702"/>
      <c r="K212" s="7702"/>
      <c r="L212" s="7702"/>
      <c r="M212" s="7702"/>
      <c r="N212" s="7702"/>
      <c r="O212" s="7702"/>
      <c r="P212" s="7702"/>
      <c r="Q212" s="7702"/>
      <c r="R212" s="7702"/>
      <c r="S212" s="7702"/>
      <c r="T212" s="7702"/>
      <c r="U212" s="7702"/>
      <c r="V212" s="7702"/>
      <c r="W212" s="7702"/>
      <c r="X212" s="7702"/>
      <c r="Y212" s="7702"/>
      <c r="Z212" s="7702"/>
      <c r="AA212" s="7702"/>
      <c r="AB212" s="7702"/>
      <c r="AC212" s="7702"/>
      <c r="AD212" s="7702"/>
      <c r="AE212" s="7702"/>
      <c r="AF212" s="7702"/>
      <c r="AG212" s="7702"/>
      <c r="AH212" s="7702"/>
      <c r="AI212" s="7702"/>
      <c r="AJ212" s="7702"/>
      <c r="AK212" s="7702"/>
      <c r="AL212" s="7702"/>
      <c r="AM212" s="7702"/>
      <c r="AN212" s="7702"/>
      <c r="AO212" s="7702"/>
      <c r="AP212" s="7702"/>
      <c r="AQ212" s="7702"/>
      <c r="AR212" s="7702"/>
      <c r="AS212" s="7702"/>
      <c r="AT212" s="7702"/>
      <c r="AU212" s="7702"/>
      <c r="AV212" s="7702"/>
      <c r="AW212" s="7702"/>
      <c r="AX212" s="7702"/>
      <c r="AY212" s="7702"/>
      <c r="AZ212" s="7702"/>
      <c r="BA212" s="7702"/>
      <c r="BB212" s="7702"/>
      <c r="BC212" s="7702"/>
      <c r="BD212" s="7702"/>
      <c r="BE212" s="7702"/>
      <c r="BF212" s="7702"/>
      <c r="BG212" s="7702"/>
      <c r="BH212" s="7702"/>
      <c r="BI212" s="7702"/>
      <c r="BJ212" s="7702"/>
      <c r="BK212" s="7702"/>
      <c r="BL212" s="7702"/>
      <c r="BM212" s="7702"/>
      <c r="BN212" s="7702"/>
      <c r="BO212" s="7702"/>
      <c r="BP212" s="7702"/>
      <c r="BQ212" s="7702"/>
      <c r="BR212" s="7702"/>
      <c r="BS212" s="8293"/>
      <c r="BT212" s="7705"/>
      <c r="BU212" s="7695"/>
      <c r="BV212" s="7696" t="inlineStr">
        <is>
          <t>Valor SAR extrap</t>
        </is>
      </c>
      <c r="BW212" s="7697" t="inlineStr">
        <is>
          <t>Desviacion (%)</t>
        </is>
      </c>
      <c r="BX212" s="7698" t="inlineStr">
        <is>
          <t>Veredicto</t>
        </is>
      </c>
      <c r="BY212" s="7726"/>
      <c r="BZ212" s="7726"/>
      <c r="CA212" s="7726" t="inlineStr">
        <is>
          <t>Frequency
(MHz)</t>
        </is>
      </c>
      <c r="CB212" s="7726" t="str">
        <f>CA198</f>
        <v>Head/Body:</v>
      </c>
      <c r="CC212" s="7734" t="inlineStr">
        <is>
          <t>SAR over</t>
        </is>
      </c>
      <c r="CD212" s="7796"/>
      <c r="CE212" s="7795"/>
      <c r="CF212" s="7795"/>
      <c r="CG212" s="7795"/>
      <c r="CH212" s="7795"/>
      <c r="CI212" s="7795"/>
      <c r="CJ212" s="7795"/>
      <c r="CK212" s="7795"/>
      <c r="CL212" s="7786"/>
      <c r="CM212" s="7786"/>
      <c r="CN212" s="7786"/>
      <c r="CO212" s="7786"/>
      <c r="CP212" s="7786"/>
      <c r="CQ212" s="7786"/>
      <c r="CR212" s="7786"/>
      <c r="CS212" s="7786"/>
      <c r="CT212" s="7786"/>
      <c r="CU212" s="7786"/>
      <c r="CV212" s="7702"/>
      <c r="CW212" s="7702"/>
      <c r="CX212" s="7702"/>
      <c r="CY212" s="7702"/>
      <c r="CZ212" s="7702"/>
    </row>
    <row r="213" spans="1:104" x14ac:dyDescent="0.2">
      <c r="A213" s="7699"/>
      <c r="B213" s="7699"/>
      <c r="C213" s="7702"/>
      <c r="D213" s="7702"/>
      <c r="E213" s="7702"/>
      <c r="F213" s="7702"/>
      <c r="G213" s="7702"/>
      <c r="H213" s="7702"/>
      <c r="I213" s="7702"/>
      <c r="J213" s="7702"/>
      <c r="K213" s="7702"/>
      <c r="L213" s="7702"/>
      <c r="M213" s="7702"/>
      <c r="N213" s="7702"/>
      <c r="O213" s="7702"/>
      <c r="P213" s="7702"/>
      <c r="Q213" s="7702"/>
      <c r="R213" s="7702"/>
      <c r="S213" s="7702"/>
      <c r="T213" s="7702"/>
      <c r="U213" s="7702"/>
      <c r="V213" s="7702"/>
      <c r="W213" s="7702"/>
      <c r="X213" s="7702"/>
      <c r="Y213" s="7702"/>
      <c r="Z213" s="7702"/>
      <c r="AA213" s="7702"/>
      <c r="AB213" s="7702"/>
      <c r="AC213" s="7702"/>
      <c r="AD213" s="7702"/>
      <c r="AE213" s="7702"/>
      <c r="AF213" s="7702"/>
      <c r="AG213" s="7702"/>
      <c r="AH213" s="7702"/>
      <c r="AI213" s="7702"/>
      <c r="AJ213" s="7702"/>
      <c r="AK213" s="7702"/>
      <c r="AL213" s="7702"/>
      <c r="AM213" s="7702"/>
      <c r="AN213" s="7702"/>
      <c r="AO213" s="7702"/>
      <c r="AP213" s="7702"/>
      <c r="AQ213" s="7702"/>
      <c r="AR213" s="7702"/>
      <c r="AS213" s="7702"/>
      <c r="AT213" s="7702"/>
      <c r="AU213" s="7702"/>
      <c r="AV213" s="7702"/>
      <c r="AW213" s="7702"/>
      <c r="AX213" s="7702"/>
      <c r="AY213" s="7702"/>
      <c r="AZ213" s="7702"/>
      <c r="BA213" s="7702"/>
      <c r="BB213" s="7702"/>
      <c r="BC213" s="7702"/>
      <c r="BD213" s="7702"/>
      <c r="BE213" s="7702"/>
      <c r="BF213" s="7702"/>
      <c r="BG213" s="7702"/>
      <c r="BH213" s="7702"/>
      <c r="BI213" s="7702"/>
      <c r="BJ213" s="7702"/>
      <c r="BK213" s="7702"/>
      <c r="BL213" s="7702"/>
      <c r="BM213" s="7702"/>
      <c r="BN213" s="7702"/>
      <c r="BO213" s="7702"/>
      <c r="BP213" s="7702"/>
      <c r="BQ213" s="7702"/>
      <c r="BR213" s="7702"/>
      <c r="BS213" s="8293"/>
      <c r="BT213" s="7705"/>
      <c r="BU213" s="7684" t="inlineStr">
        <is>
          <t>Fast SAR 1g</t>
        </is>
      </c>
      <c r="BV213" s="7693"/>
      <c r="BW213" s="7713" t="e">
        <f>((BV213-BV209)*100)/BV209</f>
        <v>#DIV/0!</v>
      </c>
      <c r="BX213" s="7715" t="e">
        <f>IF(ABS(BW213)&lt;3,"Válido","No Válido")</f>
        <v>#DIV/0!</v>
      </c>
      <c r="BY213" s="7726"/>
      <c r="BZ213" s="7726"/>
      <c r="CA213" s="7726">
        <f>BU201</f>
        <v>0</v>
      </c>
      <c r="CB213" s="7726" t="str">
        <f>CB198</f>
        <v>Head</v>
      </c>
      <c r="CC213" s="7734" t="inlineStr">
        <is>
          <t>1 gr.</t>
        </is>
      </c>
      <c r="CD213" s="7796"/>
      <c r="CE213" s="7795"/>
      <c r="CF213" s="7795"/>
      <c r="CG213" s="7795"/>
      <c r="CH213" s="7795"/>
      <c r="CI213" s="7795"/>
      <c r="CJ213" s="7795"/>
      <c r="CK213" s="7795"/>
      <c r="CL213" s="7786"/>
      <c r="CM213" s="7786"/>
      <c r="CN213" s="7786"/>
      <c r="CO213" s="7786"/>
      <c r="CP213" s="7786"/>
      <c r="CQ213" s="7786"/>
      <c r="CR213" s="7786"/>
      <c r="CS213" s="7786"/>
      <c r="CT213" s="7786"/>
      <c r="CU213" s="7786"/>
      <c r="CV213" s="7702"/>
      <c r="CW213" s="7702"/>
      <c r="CX213" s="7702"/>
      <c r="CY213" s="7702"/>
      <c r="CZ213" s="7702"/>
    </row>
    <row r="214" spans="1:104" ht="13.5" thickBot="1" x14ac:dyDescent="0.25">
      <c r="A214" s="7699"/>
      <c r="B214" s="7699"/>
      <c r="C214" s="7702"/>
      <c r="D214" s="7702"/>
      <c r="E214" s="7702"/>
      <c r="F214" s="7702"/>
      <c r="G214" s="7702"/>
      <c r="H214" s="7702"/>
      <c r="I214" s="7702"/>
      <c r="J214" s="7702"/>
      <c r="K214" s="7702"/>
      <c r="L214" s="7702"/>
      <c r="M214" s="7702"/>
      <c r="N214" s="7702"/>
      <c r="O214" s="7702"/>
      <c r="P214" s="7702"/>
      <c r="Q214" s="7702"/>
      <c r="R214" s="7702"/>
      <c r="S214" s="7702"/>
      <c r="T214" s="7702"/>
      <c r="U214" s="7702"/>
      <c r="V214" s="7702"/>
      <c r="W214" s="7702"/>
      <c r="X214" s="7702"/>
      <c r="Y214" s="7702"/>
      <c r="Z214" s="7702"/>
      <c r="AA214" s="7702"/>
      <c r="AB214" s="7702"/>
      <c r="AC214" s="7702"/>
      <c r="AD214" s="7702"/>
      <c r="AE214" s="7702"/>
      <c r="AF214" s="7702"/>
      <c r="AG214" s="7702"/>
      <c r="AH214" s="7702"/>
      <c r="AI214" s="7702"/>
      <c r="AJ214" s="7702"/>
      <c r="AK214" s="7702"/>
      <c r="AL214" s="7702"/>
      <c r="AM214" s="7702"/>
      <c r="AN214" s="7702"/>
      <c r="AO214" s="7702"/>
      <c r="AP214" s="7702"/>
      <c r="AQ214" s="7702"/>
      <c r="AR214" s="7702"/>
      <c r="AS214" s="7702"/>
      <c r="AT214" s="7702"/>
      <c r="AU214" s="7702"/>
      <c r="AV214" s="7702"/>
      <c r="AW214" s="7702"/>
      <c r="AX214" s="7702"/>
      <c r="AY214" s="7702"/>
      <c r="AZ214" s="7702"/>
      <c r="BA214" s="7702"/>
      <c r="BB214" s="7702"/>
      <c r="BC214" s="7702"/>
      <c r="BD214" s="7702"/>
      <c r="BE214" s="7702"/>
      <c r="BF214" s="7702"/>
      <c r="BG214" s="7702"/>
      <c r="BH214" s="7702"/>
      <c r="BI214" s="7702"/>
      <c r="BJ214" s="7702"/>
      <c r="BK214" s="7702"/>
      <c r="BL214" s="7702"/>
      <c r="BM214" s="7702"/>
      <c r="BN214" s="7702"/>
      <c r="BO214" s="7702"/>
      <c r="BP214" s="7702"/>
      <c r="BQ214" s="7702"/>
      <c r="BR214" s="7702"/>
      <c r="BS214" s="8293"/>
      <c r="BT214" s="7705"/>
      <c r="BU214" s="7718" t="inlineStr">
        <is>
          <t>Fast SAR 10g</t>
        </is>
      </c>
      <c r="BV214" s="7694"/>
      <c r="BW214" s="7714" t="e">
        <f>((BV214-BV210)*100)/BV210</f>
        <v>#DIV/0!</v>
      </c>
      <c r="BX214" s="7716" t="e">
        <f>IF(ABS(BW214)&lt;7,"Válido","No Válido")</f>
        <v>#DIV/0!</v>
      </c>
      <c r="BY214" s="7727"/>
      <c r="BZ214" s="7726"/>
      <c r="CA214" s="7732">
        <f>BU201</f>
        <v>0</v>
      </c>
      <c r="CB214" s="7730" t="str">
        <f>CB198</f>
        <v>Head</v>
      </c>
      <c r="CC214" s="7734" t="inlineStr">
        <is>
          <t>10 gr.</t>
        </is>
      </c>
      <c r="CD214" s="7796"/>
      <c r="CE214" s="7795"/>
      <c r="CF214" s="7795"/>
      <c r="CG214" s="7795"/>
      <c r="CH214" s="7795"/>
      <c r="CI214" s="7795"/>
      <c r="CJ214" s="7795"/>
      <c r="CK214" s="7795"/>
      <c r="CL214" s="7786"/>
      <c r="CM214" s="7786"/>
      <c r="CN214" s="7786"/>
      <c r="CO214" s="7786"/>
      <c r="CP214" s="7786"/>
      <c r="CQ214" s="7786"/>
      <c r="CR214" s="7786"/>
      <c r="CS214" s="7786"/>
      <c r="CT214" s="7786"/>
      <c r="CU214" s="7786"/>
      <c r="CV214" s="7702"/>
      <c r="CW214" s="7702"/>
      <c r="CX214" s="7702"/>
      <c r="CY214" s="7702"/>
      <c r="CZ214" s="7702"/>
    </row>
    <row r="215" spans="1:104" x14ac:dyDescent="0.2">
      <c r="A215" s="7699"/>
      <c r="B215" s="7699"/>
      <c r="C215" s="7702"/>
      <c r="D215" s="7702"/>
      <c r="E215" s="7702"/>
      <c r="F215" s="7702"/>
      <c r="G215" s="7702"/>
      <c r="H215" s="7702"/>
      <c r="I215" s="7702"/>
      <c r="J215" s="7702"/>
      <c r="K215" s="7702"/>
      <c r="L215" s="7702"/>
      <c r="M215" s="7702"/>
      <c r="N215" s="7702"/>
      <c r="O215" s="7702"/>
      <c r="P215" s="7702"/>
      <c r="Q215" s="7702"/>
      <c r="R215" s="7702"/>
      <c r="S215" s="7702"/>
      <c r="T215" s="7702"/>
      <c r="U215" s="7702"/>
      <c r="V215" s="7702"/>
      <c r="W215" s="7702"/>
      <c r="X215" s="7702"/>
      <c r="Y215" s="7702"/>
      <c r="Z215" s="7702"/>
      <c r="AA215" s="7702"/>
      <c r="AB215" s="7702"/>
      <c r="AC215" s="7702"/>
      <c r="AD215" s="7702"/>
      <c r="AE215" s="7702"/>
      <c r="AF215" s="7702"/>
      <c r="AG215" s="7702"/>
      <c r="AH215" s="7702"/>
      <c r="AI215" s="7702"/>
      <c r="AJ215" s="7702"/>
      <c r="AK215" s="7702"/>
      <c r="AL215" s="7702"/>
      <c r="AM215" s="7702"/>
      <c r="AN215" s="7702"/>
      <c r="AO215" s="7702"/>
      <c r="AP215" s="7702"/>
      <c r="AQ215" s="7702"/>
      <c r="AR215" s="7702"/>
      <c r="AS215" s="7702"/>
      <c r="AT215" s="7702"/>
      <c r="AU215" s="7702"/>
      <c r="AV215" s="7702"/>
      <c r="AW215" s="7702"/>
      <c r="AX215" s="7702"/>
      <c r="AY215" s="7702"/>
      <c r="AZ215" s="7702"/>
      <c r="BA215" s="7702"/>
      <c r="BB215" s="7702"/>
      <c r="BC215" s="7702"/>
      <c r="BD215" s="7702"/>
      <c r="BE215" s="7702"/>
      <c r="BF215" s="7702"/>
      <c r="BG215" s="7702"/>
      <c r="BH215" s="7702"/>
      <c r="BI215" s="7702"/>
      <c r="BJ215" s="7702"/>
      <c r="BK215" s="7702"/>
      <c r="BL215" s="7702"/>
      <c r="BM215" s="7702"/>
      <c r="BN215" s="7702"/>
      <c r="BO215" s="7702"/>
      <c r="BP215" s="7702"/>
      <c r="BQ215" s="7702"/>
      <c r="BR215" s="7702"/>
      <c r="BS215" s="8293"/>
      <c r="BT215" s="7735"/>
      <c r="BU215" s="7784"/>
      <c r="BV215" s="7784"/>
      <c r="BW215" s="7702"/>
      <c r="BX215" s="7702"/>
      <c r="BY215" s="7785"/>
      <c r="BZ215" s="7702"/>
      <c r="CA215" s="7998"/>
      <c r="CB215" s="7702"/>
      <c r="CC215" s="7708"/>
      <c r="CD215" s="7796"/>
      <c r="CE215" s="7795"/>
      <c r="CF215" s="7795"/>
      <c r="CG215" s="7795"/>
      <c r="CH215" s="7795"/>
      <c r="CI215" s="7795"/>
      <c r="CJ215" s="7795"/>
      <c r="CK215" s="7795"/>
      <c r="CL215" s="7786"/>
      <c r="CM215" s="7786"/>
      <c r="CN215" s="7786"/>
      <c r="CO215" s="7786"/>
      <c r="CP215" s="7786"/>
      <c r="CQ215" s="7786"/>
      <c r="CR215" s="7786"/>
      <c r="CS215" s="7786"/>
      <c r="CT215" s="7786"/>
      <c r="CU215" s="7786"/>
      <c r="CV215" s="7702"/>
      <c r="CW215" s="7702"/>
      <c r="CX215" s="7702"/>
      <c r="CY215" s="7702"/>
      <c r="CZ215" s="7702"/>
    </row>
    <row r="216" spans="1:104" x14ac:dyDescent="0.2">
      <c r="A216" s="7699"/>
      <c r="B216" s="7699"/>
      <c r="C216" s="7702"/>
      <c r="D216" s="7702"/>
      <c r="E216" s="7702"/>
      <c r="F216" s="7702"/>
      <c r="G216" s="7702"/>
      <c r="H216" s="7702"/>
      <c r="I216" s="7702"/>
      <c r="J216" s="7702"/>
      <c r="K216" s="7702"/>
      <c r="L216" s="7702"/>
      <c r="M216" s="7702"/>
      <c r="N216" s="7702"/>
      <c r="O216" s="7702"/>
      <c r="P216" s="7702"/>
      <c r="Q216" s="7702"/>
      <c r="R216" s="7702"/>
      <c r="S216" s="7702"/>
      <c r="T216" s="7702"/>
      <c r="U216" s="7702"/>
      <c r="V216" s="7702"/>
      <c r="W216" s="7702"/>
      <c r="X216" s="7702"/>
      <c r="Y216" s="7702"/>
      <c r="Z216" s="7702"/>
      <c r="AA216" s="7702"/>
      <c r="AB216" s="7702"/>
      <c r="AC216" s="7702"/>
      <c r="AD216" s="7702"/>
      <c r="AE216" s="7702"/>
      <c r="AF216" s="7702"/>
      <c r="AG216" s="7702"/>
      <c r="AH216" s="7702"/>
      <c r="AI216" s="7702"/>
      <c r="AJ216" s="7702"/>
      <c r="AK216" s="7702"/>
      <c r="AL216" s="7702"/>
      <c r="AM216" s="7702"/>
      <c r="AN216" s="7702"/>
      <c r="AO216" s="7702"/>
      <c r="AP216" s="7702"/>
      <c r="AQ216" s="7702"/>
      <c r="AR216" s="7702"/>
      <c r="AS216" s="7702"/>
      <c r="AT216" s="7702"/>
      <c r="AU216" s="7702"/>
      <c r="AV216" s="7702"/>
      <c r="AW216" s="7702"/>
      <c r="AX216" s="7702"/>
      <c r="AY216" s="7702"/>
      <c r="AZ216" s="7702"/>
      <c r="BA216" s="7702"/>
      <c r="BB216" s="7702"/>
      <c r="BC216" s="7702"/>
      <c r="BD216" s="7702"/>
      <c r="BE216" s="7702"/>
      <c r="BF216" s="7702"/>
      <c r="BG216" s="7702"/>
      <c r="BH216" s="7702"/>
      <c r="BI216" s="7702"/>
      <c r="BJ216" s="7702"/>
      <c r="BK216" s="7702"/>
      <c r="BL216" s="7702"/>
      <c r="BM216" s="7702"/>
      <c r="BN216" s="7702"/>
      <c r="BO216" s="7702"/>
      <c r="BP216" s="7702"/>
      <c r="BQ216" s="7702"/>
      <c r="BR216" s="7702"/>
      <c r="BS216" s="8293"/>
      <c r="BT216" s="7726"/>
      <c r="BU216" s="7727" t="inlineStr">
        <is>
          <t>Date</t>
        </is>
      </c>
      <c r="BV216" s="7727" t="inlineStr">
        <is>
          <t>Frequency
(MHz)</t>
        </is>
      </c>
      <c r="BW216" s="7726" t="str">
        <f>CA198</f>
        <v>Head/Body:</v>
      </c>
      <c r="BX216" s="7726" t="inlineStr">
        <is>
          <t>SAR over</t>
        </is>
      </c>
      <c r="BY216" s="7726" t="inlineStr">
        <is>
          <t>Fast SAR
(W/kg)</t>
        </is>
      </c>
      <c r="BZ216" s="7726" t="inlineStr">
        <is>
          <t>SAR
(W/kg)</t>
        </is>
      </c>
      <c r="CA216" s="7726" t="inlineStr">
        <is>
          <t>1 W Target
SAR (W/kg)</t>
        </is>
      </c>
      <c r="CB216" s="7726" t="inlineStr">
        <is>
          <t>1 W Norm.
SAR (W/kg)</t>
        </is>
      </c>
      <c r="CC216" s="7734" t="inlineStr">
        <is>
          <t>Drift (%)</t>
        </is>
      </c>
      <c r="CD216" s="7796"/>
      <c r="CE216" s="7795"/>
      <c r="CF216" s="7795"/>
      <c r="CG216" s="7795"/>
      <c r="CH216" s="7795"/>
      <c r="CI216" s="7795"/>
      <c r="CJ216" s="7795"/>
      <c r="CK216" s="7795"/>
      <c r="CL216" s="7786"/>
      <c r="CM216" s="7786"/>
      <c r="CN216" s="7786"/>
      <c r="CO216" s="7786"/>
      <c r="CP216" s="7786"/>
      <c r="CQ216" s="7786"/>
      <c r="CR216" s="7786"/>
      <c r="CS216" s="7786"/>
      <c r="CT216" s="7786"/>
      <c r="CU216" s="7786"/>
      <c r="CV216" s="7702"/>
      <c r="CW216" s="7702"/>
      <c r="CX216" s="7702"/>
      <c r="CY216" s="7702"/>
      <c r="CZ216" s="7702"/>
    </row>
    <row r="217" spans="1:104" x14ac:dyDescent="0.2">
      <c r="A217" s="7699"/>
      <c r="B217" s="7699"/>
      <c r="C217" s="7702"/>
      <c r="D217" s="7702"/>
      <c r="E217" s="7702"/>
      <c r="F217" s="7702"/>
      <c r="G217" s="7702"/>
      <c r="H217" s="7702"/>
      <c r="I217" s="7702"/>
      <c r="J217" s="7702"/>
      <c r="K217" s="7702"/>
      <c r="L217" s="7702"/>
      <c r="M217" s="7702"/>
      <c r="N217" s="7702"/>
      <c r="O217" s="7702"/>
      <c r="P217" s="7702"/>
      <c r="Q217" s="7702"/>
      <c r="R217" s="7702"/>
      <c r="S217" s="7702"/>
      <c r="T217" s="7702"/>
      <c r="U217" s="7702"/>
      <c r="V217" s="7702"/>
      <c r="W217" s="7702"/>
      <c r="X217" s="7702"/>
      <c r="Y217" s="7702"/>
      <c r="Z217" s="7702"/>
      <c r="AA217" s="7702"/>
      <c r="AB217" s="7702"/>
      <c r="AC217" s="7702"/>
      <c r="AD217" s="7702"/>
      <c r="AE217" s="7702"/>
      <c r="AF217" s="7702"/>
      <c r="AG217" s="7702"/>
      <c r="AH217" s="7702"/>
      <c r="AI217" s="7702"/>
      <c r="AJ217" s="7702"/>
      <c r="AK217" s="7702"/>
      <c r="AL217" s="7702"/>
      <c r="AM217" s="7702"/>
      <c r="AN217" s="7702"/>
      <c r="AO217" s="7702"/>
      <c r="AP217" s="7702"/>
      <c r="AQ217" s="7702"/>
      <c r="AR217" s="7702"/>
      <c r="AS217" s="7702"/>
      <c r="AT217" s="7702"/>
      <c r="AU217" s="7702"/>
      <c r="AV217" s="7702"/>
      <c r="AW217" s="7702"/>
      <c r="AX217" s="7702"/>
      <c r="AY217" s="7702"/>
      <c r="AZ217" s="7702"/>
      <c r="BA217" s="7702"/>
      <c r="BB217" s="7702"/>
      <c r="BC217" s="7702"/>
      <c r="BD217" s="7702"/>
      <c r="BE217" s="7702"/>
      <c r="BF217" s="7702"/>
      <c r="BG217" s="7702"/>
      <c r="BH217" s="7702"/>
      <c r="BI217" s="7702"/>
      <c r="BJ217" s="7702"/>
      <c r="BK217" s="7702"/>
      <c r="BL217" s="7702"/>
      <c r="BM217" s="7702"/>
      <c r="BN217" s="7702"/>
      <c r="BO217" s="7702"/>
      <c r="BP217" s="7702"/>
      <c r="BQ217" s="7702"/>
      <c r="BR217" s="7702"/>
      <c r="BS217" s="8293"/>
      <c r="BT217" s="7735"/>
      <c r="BU217" s="7757">
        <f>CB192</f>
        <v>0</v>
      </c>
      <c r="BV217" s="7732">
        <f>BU201</f>
        <v>0</v>
      </c>
      <c r="BW217" s="7732" t="str">
        <f>CB198</f>
        <v>Head</v>
      </c>
      <c r="BX217" s="7732" t="inlineStr">
        <is>
          <t>1 gr.</t>
        </is>
      </c>
      <c r="BY217" s="7732">
        <f>BV213</f>
        <v>0</v>
      </c>
      <c r="BZ217" s="7728">
        <f>BV209</f>
        <v>0</v>
      </c>
      <c r="CA217" s="7732">
        <f t="shared" ref="CA217:CA218" si="45">BX209</f>
        <v>10.9</v>
      </c>
      <c r="CB217" s="7730">
        <f t="shared" ref="CB217:CB218" si="46">BY209</f>
        <v>0</v>
      </c>
      <c r="CC217" s="7734">
        <f t="shared" ref="CC217:CC218" si="47">BZ209</f>
        <v>-100</v>
      </c>
      <c r="CD217" s="7796"/>
      <c r="CE217" s="7795"/>
      <c r="CF217" s="7795"/>
      <c r="CG217" s="7795"/>
      <c r="CH217" s="7795"/>
      <c r="CI217" s="7795"/>
      <c r="CJ217" s="7795"/>
      <c r="CK217" s="7795"/>
      <c r="CL217" s="7786"/>
      <c r="CM217" s="7786"/>
      <c r="CN217" s="7786"/>
      <c r="CO217" s="7786"/>
      <c r="CP217" s="7786"/>
      <c r="CQ217" s="7786"/>
      <c r="CR217" s="7786"/>
      <c r="CS217" s="7786"/>
      <c r="CT217" s="7786"/>
      <c r="CU217" s="7786"/>
      <c r="CV217" s="7702"/>
      <c r="CW217" s="7702"/>
      <c r="CX217" s="7702"/>
      <c r="CY217" s="7702"/>
      <c r="CZ217" s="7702"/>
    </row>
    <row r="218" spans="1:104" x14ac:dyDescent="0.2">
      <c r="A218" s="7699"/>
      <c r="B218" s="7699"/>
      <c r="C218" s="7702"/>
      <c r="D218" s="7702"/>
      <c r="E218" s="7702"/>
      <c r="F218" s="7702"/>
      <c r="G218" s="7702"/>
      <c r="H218" s="7702"/>
      <c r="I218" s="7702"/>
      <c r="J218" s="7702"/>
      <c r="K218" s="7702"/>
      <c r="L218" s="7702"/>
      <c r="M218" s="7702"/>
      <c r="N218" s="7702"/>
      <c r="O218" s="7702"/>
      <c r="P218" s="7702"/>
      <c r="Q218" s="7702"/>
      <c r="R218" s="7702"/>
      <c r="S218" s="7702"/>
      <c r="T218" s="7702"/>
      <c r="U218" s="7702"/>
      <c r="V218" s="7702"/>
      <c r="W218" s="7702"/>
      <c r="X218" s="7702"/>
      <c r="Y218" s="7702"/>
      <c r="Z218" s="7702"/>
      <c r="AA218" s="7702"/>
      <c r="AB218" s="7702"/>
      <c r="AC218" s="7702"/>
      <c r="AD218" s="7702"/>
      <c r="AE218" s="7702"/>
      <c r="AF218" s="7702"/>
      <c r="AG218" s="7702"/>
      <c r="AH218" s="7702"/>
      <c r="AI218" s="7702"/>
      <c r="AJ218" s="7702"/>
      <c r="AK218" s="7702"/>
      <c r="AL218" s="7702"/>
      <c r="AM218" s="7702"/>
      <c r="AN218" s="7702"/>
      <c r="AO218" s="7702"/>
      <c r="AP218" s="7702"/>
      <c r="AQ218" s="7702"/>
      <c r="AR218" s="7702"/>
      <c r="AS218" s="7702"/>
      <c r="AT218" s="7702"/>
      <c r="AU218" s="7702"/>
      <c r="AV218" s="7702"/>
      <c r="AW218" s="7702"/>
      <c r="AX218" s="7702"/>
      <c r="AY218" s="7702"/>
      <c r="AZ218" s="7702"/>
      <c r="BA218" s="7702"/>
      <c r="BB218" s="7702"/>
      <c r="BC218" s="7702"/>
      <c r="BD218" s="7702"/>
      <c r="BE218" s="7702"/>
      <c r="BF218" s="7702"/>
      <c r="BG218" s="7702"/>
      <c r="BH218" s="7702"/>
      <c r="BI218" s="7702"/>
      <c r="BJ218" s="7702"/>
      <c r="BK218" s="7702"/>
      <c r="BL218" s="7702"/>
      <c r="BM218" s="7702"/>
      <c r="BN218" s="7702"/>
      <c r="BO218" s="7702"/>
      <c r="BP218" s="7702"/>
      <c r="BQ218" s="7702"/>
      <c r="BR218" s="7702"/>
      <c r="BS218" s="8293"/>
      <c r="BT218" s="7736"/>
      <c r="BU218" s="7757">
        <f>CB192</f>
        <v>0</v>
      </c>
      <c r="BV218" s="7730">
        <f>BU201</f>
        <v>0</v>
      </c>
      <c r="BW218" s="7731" t="str">
        <f>CB198</f>
        <v>Head</v>
      </c>
      <c r="BX218" s="7731" t="inlineStr">
        <is>
          <t>10 gr.</t>
        </is>
      </c>
      <c r="BY218" s="7730">
        <f>BV214</f>
        <v>0</v>
      </c>
      <c r="BZ218" s="7728">
        <f>BV210</f>
        <v>0</v>
      </c>
      <c r="CA218" s="7728">
        <f t="shared" si="45"/>
        <v>7.01</v>
      </c>
      <c r="CB218" s="7728">
        <f t="shared" si="46"/>
        <v>0</v>
      </c>
      <c r="CC218" s="7734">
        <f t="shared" si="47"/>
        <v>-100</v>
      </c>
      <c r="CD218" s="7796"/>
      <c r="CE218" s="7795"/>
      <c r="CF218" s="7795"/>
      <c r="CG218" s="7795"/>
      <c r="CH218" s="7795"/>
      <c r="CI218" s="7795"/>
      <c r="CJ218" s="7795"/>
      <c r="CK218" s="7795"/>
      <c r="CL218" s="7786"/>
      <c r="CM218" s="7786"/>
      <c r="CN218" s="7786"/>
      <c r="CO218" s="7786"/>
      <c r="CP218" s="7786"/>
      <c r="CQ218" s="7786"/>
      <c r="CR218" s="7786"/>
      <c r="CS218" s="7786"/>
      <c r="CT218" s="7786"/>
      <c r="CU218" s="7786"/>
      <c r="CV218" s="7702"/>
      <c r="CW218" s="7702"/>
      <c r="CX218" s="7702"/>
      <c r="CY218" s="7702"/>
      <c r="CZ218" s="7702"/>
    </row>
    <row r="219" spans="1:104" ht="13.5" thickBot="1" x14ac:dyDescent="0.25">
      <c r="A219" s="7699"/>
      <c r="B219" s="7699"/>
      <c r="C219" s="7702"/>
      <c r="D219" s="7702"/>
      <c r="E219" s="7702"/>
      <c r="F219" s="7702"/>
      <c r="G219" s="7702"/>
      <c r="H219" s="7702"/>
      <c r="I219" s="7702"/>
      <c r="J219" s="7702"/>
      <c r="K219" s="7702"/>
      <c r="L219" s="7702"/>
      <c r="M219" s="7702"/>
      <c r="N219" s="7702"/>
      <c r="O219" s="7702"/>
      <c r="P219" s="7702"/>
      <c r="Q219" s="7702"/>
      <c r="R219" s="7702"/>
      <c r="S219" s="7702"/>
      <c r="T219" s="7702"/>
      <c r="U219" s="7702"/>
      <c r="V219" s="7702"/>
      <c r="W219" s="7702"/>
      <c r="X219" s="7702"/>
      <c r="Y219" s="7702"/>
      <c r="Z219" s="7702"/>
      <c r="AA219" s="7702"/>
      <c r="AB219" s="7702"/>
      <c r="AC219" s="7702"/>
      <c r="AD219" s="7702"/>
      <c r="AE219" s="7702"/>
      <c r="AF219" s="7702"/>
      <c r="AG219" s="7702"/>
      <c r="AH219" s="7702"/>
      <c r="AI219" s="7702"/>
      <c r="AJ219" s="7702"/>
      <c r="AK219" s="7702"/>
      <c r="AL219" s="7702"/>
      <c r="AM219" s="7702"/>
      <c r="AN219" s="7702"/>
      <c r="AO219" s="7702"/>
      <c r="AP219" s="7702"/>
      <c r="AQ219" s="7702"/>
      <c r="AR219" s="7702"/>
      <c r="AS219" s="7702"/>
      <c r="AT219" s="7702"/>
      <c r="AU219" s="7702"/>
      <c r="AV219" s="7702"/>
      <c r="AW219" s="7702"/>
      <c r="AX219" s="7702"/>
      <c r="AY219" s="7702"/>
      <c r="AZ219" s="7702"/>
      <c r="BA219" s="7702"/>
      <c r="BB219" s="7702"/>
      <c r="BC219" s="7702"/>
      <c r="BD219" s="7702"/>
      <c r="BE219" s="7702"/>
      <c r="BF219" s="7702"/>
      <c r="BG219" s="7702"/>
      <c r="BH219" s="7702"/>
      <c r="BI219" s="7702"/>
      <c r="BJ219" s="7702"/>
      <c r="BK219" s="7702"/>
      <c r="BL219" s="7702"/>
      <c r="BM219" s="7702"/>
      <c r="BN219" s="7702"/>
      <c r="BO219" s="7702"/>
      <c r="BP219" s="7702"/>
      <c r="BQ219" s="7702"/>
      <c r="BR219" s="7702"/>
      <c r="BS219" s="8294"/>
      <c r="BT219" s="7737"/>
      <c r="BU219" s="7787"/>
      <c r="BV219" s="7788"/>
      <c r="BW219" s="7789"/>
      <c r="BX219" s="7790"/>
      <c r="BY219" s="7791"/>
      <c r="BZ219" s="7789"/>
      <c r="CA219" s="7790"/>
      <c r="CB219" s="7792"/>
      <c r="CC219" s="7793"/>
      <c r="CD219" s="7796"/>
      <c r="CE219" s="7795"/>
      <c r="CF219" s="7795"/>
      <c r="CG219" s="7795"/>
      <c r="CH219" s="7795"/>
      <c r="CI219" s="7795"/>
      <c r="CJ219" s="7795"/>
      <c r="CK219" s="7795"/>
      <c r="CL219" s="7786"/>
      <c r="CM219" s="7786"/>
      <c r="CN219" s="7786"/>
      <c r="CO219" s="7786"/>
      <c r="CP219" s="7786"/>
      <c r="CQ219" s="7786"/>
      <c r="CR219" s="7786"/>
      <c r="CS219" s="7786"/>
      <c r="CT219" s="7786"/>
      <c r="CU219" s="7786"/>
      <c r="CV219" s="7702"/>
      <c r="CW219" s="7702"/>
      <c r="CX219" s="7702"/>
      <c r="CY219" s="7702"/>
      <c r="CZ219" s="7702"/>
    </row>
    <row r="220" spans="1:104" x14ac:dyDescent="0.2">
      <c r="A220" s="7699"/>
      <c r="B220" s="7699"/>
      <c r="C220" s="7702"/>
      <c r="D220" s="7702"/>
      <c r="E220" s="7702"/>
      <c r="F220" s="7702"/>
      <c r="G220" s="7702"/>
      <c r="H220" s="7702"/>
      <c r="I220" s="7702"/>
      <c r="J220" s="7702"/>
      <c r="K220" s="7702"/>
      <c r="L220" s="7702"/>
      <c r="M220" s="7702"/>
      <c r="N220" s="7702"/>
      <c r="O220" s="7702"/>
      <c r="P220" s="7702"/>
      <c r="Q220" s="7702"/>
      <c r="R220" s="7702"/>
      <c r="S220" s="7702"/>
      <c r="T220" s="7702"/>
      <c r="U220" s="7702"/>
      <c r="V220" s="7702"/>
      <c r="W220" s="7702"/>
      <c r="X220" s="7702"/>
      <c r="Y220" s="7702"/>
      <c r="Z220" s="7702"/>
      <c r="AA220" s="7702"/>
      <c r="AB220" s="7702"/>
      <c r="AC220" s="7702"/>
      <c r="AD220" s="7702"/>
      <c r="AE220" s="7702"/>
      <c r="AF220" s="7702"/>
      <c r="AG220" s="7702"/>
      <c r="AH220" s="7702"/>
      <c r="AI220" s="7702"/>
      <c r="AJ220" s="7702"/>
      <c r="AK220" s="7702"/>
      <c r="AL220" s="7702"/>
      <c r="AM220" s="7702"/>
      <c r="AN220" s="7702"/>
      <c r="AO220" s="7702"/>
      <c r="AP220" s="7702"/>
      <c r="AQ220" s="7702"/>
      <c r="AR220" s="7702"/>
      <c r="AS220" s="7702"/>
      <c r="AT220" s="7702"/>
      <c r="AU220" s="7702"/>
      <c r="AV220" s="7702"/>
      <c r="AW220" s="7702"/>
      <c r="AX220" s="7702"/>
      <c r="AY220" s="7702"/>
      <c r="AZ220" s="7702"/>
      <c r="BA220" s="7702"/>
      <c r="BB220" s="7702"/>
      <c r="BC220" s="7702"/>
      <c r="BD220" s="7702"/>
      <c r="BE220" s="7702"/>
      <c r="BF220" s="7702"/>
      <c r="BG220" s="7702"/>
      <c r="BH220" s="7702"/>
      <c r="BI220" s="7702"/>
      <c r="BJ220" s="7702"/>
      <c r="BK220" s="7702"/>
      <c r="BL220" s="7702"/>
      <c r="BM220" s="7702"/>
      <c r="BN220" s="7702"/>
      <c r="BO220" s="7702"/>
      <c r="BP220" s="7702"/>
      <c r="BQ220" s="7702"/>
      <c r="BR220" s="7702"/>
      <c r="BS220" s="7702"/>
      <c r="BT220" s="7702"/>
      <c r="BU220" s="7702"/>
      <c r="BV220" s="7702"/>
      <c r="BW220" s="7702"/>
      <c r="BX220" s="7702"/>
      <c r="BY220" s="7702"/>
      <c r="BZ220" s="7702"/>
      <c r="CA220" s="7998"/>
      <c r="CB220" s="7702"/>
      <c r="CC220" s="7702"/>
      <c r="CD220" s="7795"/>
      <c r="CE220" s="7795"/>
      <c r="CF220" s="7795"/>
      <c r="CG220" s="7795"/>
      <c r="CH220" s="7795"/>
      <c r="CI220" s="7795"/>
      <c r="CJ220" s="7795"/>
      <c r="CK220" s="7795"/>
      <c r="CL220" s="7786"/>
      <c r="CM220" s="7786"/>
      <c r="CN220" s="7786"/>
      <c r="CO220" s="7786"/>
      <c r="CP220" s="7786"/>
      <c r="CQ220" s="7786"/>
      <c r="CR220" s="7786"/>
      <c r="CS220" s="7786"/>
      <c r="CT220" s="7786"/>
      <c r="CU220" s="7786"/>
      <c r="CV220" s="7702"/>
      <c r="CW220" s="7702"/>
      <c r="CX220" s="7702"/>
      <c r="CY220" s="7702"/>
      <c r="CZ220" s="7702"/>
    </row>
    <row r="221" spans="1:104" ht="13.5" thickBot="1" x14ac:dyDescent="0.25">
      <c r="A221" s="7699"/>
      <c r="B221" s="7699"/>
      <c r="C221" s="7702"/>
      <c r="D221" s="7702"/>
      <c r="E221" s="7702"/>
      <c r="F221" s="7702"/>
      <c r="G221" s="7702"/>
      <c r="H221" s="7702"/>
      <c r="I221" s="7702"/>
      <c r="J221" s="7702"/>
      <c r="K221" s="7702"/>
      <c r="L221" s="7702"/>
      <c r="M221" s="7702"/>
      <c r="N221" s="7702"/>
      <c r="O221" s="7702"/>
      <c r="P221" s="7702"/>
      <c r="Q221" s="7702"/>
      <c r="R221" s="7702"/>
      <c r="S221" s="7702"/>
      <c r="T221" s="7702"/>
      <c r="U221" s="7702"/>
      <c r="V221" s="7702"/>
      <c r="W221" s="7702"/>
      <c r="X221" s="7702"/>
      <c r="Y221" s="7702"/>
      <c r="Z221" s="7702"/>
      <c r="AA221" s="7702"/>
      <c r="AB221" s="7702"/>
      <c r="AC221" s="7702"/>
      <c r="AD221" s="7702"/>
      <c r="AE221" s="7702"/>
      <c r="AF221" s="7702"/>
      <c r="AG221" s="7702"/>
      <c r="AH221" s="7702"/>
      <c r="AI221" s="7702"/>
      <c r="AJ221" s="7702"/>
      <c r="AK221" s="7702"/>
      <c r="AL221" s="7702"/>
      <c r="AM221" s="7702"/>
      <c r="AN221" s="7702"/>
      <c r="AO221" s="7702"/>
      <c r="AP221" s="7702"/>
      <c r="AQ221" s="7702"/>
      <c r="AR221" s="7702"/>
      <c r="AS221" s="7702"/>
      <c r="AT221" s="7702"/>
      <c r="AU221" s="7702"/>
      <c r="AV221" s="7702"/>
      <c r="AW221" s="7702"/>
      <c r="AX221" s="7702"/>
      <c r="AY221" s="7702"/>
      <c r="AZ221" s="7702"/>
      <c r="BA221" s="7702"/>
      <c r="BB221" s="7702"/>
      <c r="BC221" s="7702"/>
      <c r="BD221" s="7702"/>
      <c r="BE221" s="7702"/>
      <c r="BF221" s="7702"/>
      <c r="BG221" s="7702"/>
      <c r="BH221" s="7702"/>
      <c r="BI221" s="7702"/>
      <c r="BJ221" s="7702"/>
      <c r="BK221" s="7702"/>
      <c r="BL221" s="7702"/>
      <c r="BM221" s="7702"/>
      <c r="BN221" s="7702"/>
      <c r="BO221" s="7702"/>
      <c r="BP221" s="7702"/>
      <c r="BQ221" s="7702"/>
      <c r="BR221" s="7702"/>
      <c r="BS221" s="7702"/>
      <c r="BT221" s="7702"/>
      <c r="BU221" s="7702"/>
      <c r="BV221" s="7702"/>
      <c r="BW221" s="7702"/>
      <c r="BX221" s="7702"/>
      <c r="BY221" s="7702"/>
      <c r="BZ221" s="7702"/>
      <c r="CA221" s="7998"/>
      <c r="CB221" s="7702"/>
      <c r="CC221" s="7702"/>
      <c r="CD221" s="7795"/>
      <c r="CE221" s="7795"/>
      <c r="CF221" s="7795"/>
      <c r="CG221" s="7795"/>
      <c r="CH221" s="7795"/>
      <c r="CI221" s="7795"/>
      <c r="CJ221" s="7795"/>
      <c r="CK221" s="7795"/>
      <c r="CL221" s="7786"/>
      <c r="CM221" s="7786"/>
      <c r="CN221" s="7786"/>
      <c r="CO221" s="7786"/>
      <c r="CP221" s="7786"/>
      <c r="CQ221" s="7786"/>
      <c r="CR221" s="7786"/>
      <c r="CS221" s="7786"/>
      <c r="CT221" s="7786"/>
      <c r="CU221" s="7786"/>
      <c r="CV221" s="7702"/>
      <c r="CW221" s="7702"/>
      <c r="CX221" s="7702"/>
      <c r="CY221" s="7702"/>
      <c r="CZ221" s="7702"/>
    </row>
    <row r="222" spans="1:104" ht="13.5" customHeight="1" thickBot="1" x14ac:dyDescent="0.25">
      <c r="A222" s="7699"/>
      <c r="B222" s="7699"/>
      <c r="C222" s="7702"/>
      <c r="D222" s="7702"/>
      <c r="E222" s="7702"/>
      <c r="F222" s="7702"/>
      <c r="G222" s="7702"/>
      <c r="H222" s="7702"/>
      <c r="I222" s="7702"/>
      <c r="J222" s="7702"/>
      <c r="K222" s="7702"/>
      <c r="L222" s="7702"/>
      <c r="M222" s="7702"/>
      <c r="N222" s="7702"/>
      <c r="O222" s="7702"/>
      <c r="P222" s="7702"/>
      <c r="Q222" s="7702"/>
      <c r="R222" s="7702"/>
      <c r="S222" s="7702"/>
      <c r="T222" s="7702"/>
      <c r="U222" s="7702"/>
      <c r="V222" s="7702"/>
      <c r="W222" s="7702"/>
      <c r="X222" s="7702"/>
      <c r="Y222" s="7702"/>
      <c r="Z222" s="7702"/>
      <c r="AA222" s="7702"/>
      <c r="AB222" s="7702"/>
      <c r="AC222" s="7702"/>
      <c r="AD222" s="7702"/>
      <c r="AE222" s="7702"/>
      <c r="AF222" s="7702"/>
      <c r="AG222" s="7702"/>
      <c r="AH222" s="7702"/>
      <c r="AI222" s="7702"/>
      <c r="AJ222" s="7702"/>
      <c r="AK222" s="7702"/>
      <c r="AL222" s="7702"/>
      <c r="AM222" s="7702"/>
      <c r="AN222" s="7702"/>
      <c r="AO222" s="7702"/>
      <c r="AP222" s="7702"/>
      <c r="AQ222" s="7702"/>
      <c r="AR222" s="7702"/>
      <c r="AS222" s="7702"/>
      <c r="AT222" s="7702"/>
      <c r="AU222" s="7702"/>
      <c r="AV222" s="7702"/>
      <c r="AW222" s="7702"/>
      <c r="AX222" s="7702"/>
      <c r="AY222" s="7702"/>
      <c r="AZ222" s="7702"/>
      <c r="BA222" s="7702"/>
      <c r="BB222" s="7702"/>
      <c r="BC222" s="7702"/>
      <c r="BD222" s="7702"/>
      <c r="BE222" s="7702"/>
      <c r="BF222" s="7702"/>
      <c r="BG222" s="7702"/>
      <c r="BH222" s="7702"/>
      <c r="BI222" s="7702"/>
      <c r="BJ222" s="7702"/>
      <c r="BK222" s="7702"/>
      <c r="BL222" s="7702"/>
      <c r="BM222" s="7702"/>
      <c r="BN222" s="7702"/>
      <c r="BO222" s="7702"/>
      <c r="BP222" s="7702"/>
      <c r="BQ222" s="7702"/>
      <c r="BR222" s="7702"/>
      <c r="BS222" s="8292" t="str">
        <f>CONCATENATE(BU232," MHz")</f>
        <v xml:space="preserve"> MHz</v>
      </c>
      <c r="BT222" s="7710"/>
      <c r="BU222" s="7706"/>
      <c r="BV222" s="7706"/>
      <c r="BW222" s="7706"/>
      <c r="BX222" s="7706"/>
      <c r="BY222" s="7706"/>
      <c r="BZ222" s="7706"/>
      <c r="CA222" s="7996"/>
      <c r="CB222" s="7706"/>
      <c r="CC222" s="7707"/>
      <c r="CD222" s="7812">
        <f>IF(CB229="Head",LOOKUP(CD224,$CI$42:$CI$85,$CG$42:$CG$85),IF(CB229="Body",LOOKUP(CD224,$CI$42:$CI$81,$CH$42:$CH$85),""))</f>
        <v>10.9</v>
      </c>
      <c r="CE222" s="7795"/>
      <c r="CF222" s="7795"/>
      <c r="CG222" s="7795"/>
      <c r="CH222" s="7795"/>
      <c r="CI222" s="7795"/>
      <c r="CJ222" s="7795"/>
      <c r="CK222" s="7795"/>
      <c r="CL222" s="7786"/>
      <c r="CM222" s="7786"/>
      <c r="CN222" s="7786"/>
      <c r="CO222" s="7786"/>
      <c r="CP222" s="7786"/>
      <c r="CQ222" s="7786"/>
      <c r="CR222" s="7786"/>
      <c r="CS222" s="7786"/>
      <c r="CT222" s="7786"/>
      <c r="CU222" s="7786"/>
      <c r="CV222" s="7702"/>
      <c r="CW222" s="7702"/>
      <c r="CX222" s="7702"/>
      <c r="CY222" s="7702"/>
      <c r="CZ222" s="7702"/>
    </row>
    <row r="223" spans="1:104" ht="13.5" thickBot="1" x14ac:dyDescent="0.25">
      <c r="A223" s="7699"/>
      <c r="B223" s="7699"/>
      <c r="C223" s="7702"/>
      <c r="D223" s="7702"/>
      <c r="E223" s="7702"/>
      <c r="F223" s="7702"/>
      <c r="G223" s="7702"/>
      <c r="H223" s="7702"/>
      <c r="I223" s="7702"/>
      <c r="J223" s="7702"/>
      <c r="K223" s="7702"/>
      <c r="L223" s="7702"/>
      <c r="M223" s="7702"/>
      <c r="N223" s="7702"/>
      <c r="O223" s="7702"/>
      <c r="P223" s="7702"/>
      <c r="Q223" s="7702"/>
      <c r="R223" s="7702"/>
      <c r="S223" s="7702"/>
      <c r="T223" s="7702"/>
      <c r="U223" s="7702"/>
      <c r="V223" s="7702"/>
      <c r="W223" s="7702"/>
      <c r="X223" s="7702"/>
      <c r="Y223" s="7702"/>
      <c r="Z223" s="7702"/>
      <c r="AA223" s="7702"/>
      <c r="AB223" s="7702"/>
      <c r="AC223" s="7702"/>
      <c r="AD223" s="7702"/>
      <c r="AE223" s="7702"/>
      <c r="AF223" s="7702"/>
      <c r="AG223" s="7702"/>
      <c r="AH223" s="7702"/>
      <c r="AI223" s="7702"/>
      <c r="AJ223" s="7702"/>
      <c r="AK223" s="7702"/>
      <c r="AL223" s="7702"/>
      <c r="AM223" s="7702"/>
      <c r="AN223" s="7702"/>
      <c r="AO223" s="7702"/>
      <c r="AP223" s="7702"/>
      <c r="AQ223" s="7702"/>
      <c r="AR223" s="7702"/>
      <c r="AS223" s="7702"/>
      <c r="AT223" s="7702"/>
      <c r="AU223" s="7702"/>
      <c r="AV223" s="7702"/>
      <c r="AW223" s="7702"/>
      <c r="AX223" s="7702"/>
      <c r="AY223" s="7702"/>
      <c r="AZ223" s="7702"/>
      <c r="BA223" s="7702"/>
      <c r="BB223" s="7702"/>
      <c r="BC223" s="7702"/>
      <c r="BD223" s="7702"/>
      <c r="BE223" s="7702"/>
      <c r="BF223" s="7702"/>
      <c r="BG223" s="7702"/>
      <c r="BH223" s="7702"/>
      <c r="BI223" s="7702"/>
      <c r="BJ223" s="7702"/>
      <c r="BK223" s="7702"/>
      <c r="BL223" s="7702"/>
      <c r="BM223" s="7702"/>
      <c r="BN223" s="7702"/>
      <c r="BO223" s="7702"/>
      <c r="BP223" s="7702"/>
      <c r="BQ223" s="7702"/>
      <c r="BR223" s="7702"/>
      <c r="BS223" s="8293"/>
      <c r="BT223" s="7705"/>
      <c r="BU223" s="7678" t="inlineStr">
        <is>
          <t>Calentamiento:</t>
        </is>
      </c>
      <c r="BV223" s="7717"/>
      <c r="BW223" s="7702"/>
      <c r="BX223" s="7679" t="inlineStr">
        <is>
          <t>Temperatura:</t>
        </is>
      </c>
      <c r="BY223" s="7721" t="e">
        <f>AVERAGE(BW226:BW227)</f>
        <v>#DIV/0!</v>
      </c>
      <c r="BZ223" s="7702"/>
      <c r="CA223" s="7997" t="inlineStr">
        <is>
          <t>Fecha (yyyy-mm-dd hh:mm:ss):</t>
        </is>
      </c>
      <c r="CB223" s="7815"/>
      <c r="CC223" s="7708"/>
      <c r="CD223" s="7813">
        <f>IF(CB229="Head",INDEX($CG$42:$CG$85,MATCH(CD222,$CG$42:$CG$85,0)+1),IF(CB229="Body",INDEX($CH$42:$CH$85,MATCH(CD222,$CH$42:$CH$85,0)+1)))</f>
        <v>7.01</v>
      </c>
      <c r="CE223" s="7795"/>
      <c r="CF223" s="7795"/>
      <c r="CG223" s="7795"/>
      <c r="CH223" s="7795"/>
      <c r="CI223" s="7795"/>
      <c r="CJ223" s="7795"/>
      <c r="CK223" s="7795"/>
      <c r="CL223" s="7786"/>
      <c r="CM223" s="7786"/>
      <c r="CN223" s="7786"/>
      <c r="CO223" s="7786"/>
      <c r="CP223" s="7786"/>
      <c r="CQ223" s="7786"/>
      <c r="CR223" s="7786"/>
      <c r="CS223" s="7786"/>
      <c r="CT223" s="7786"/>
      <c r="CU223" s="7786"/>
      <c r="CV223" s="7702"/>
      <c r="CW223" s="7702"/>
      <c r="CX223" s="7702"/>
      <c r="CY223" s="7702"/>
      <c r="CZ223" s="7702"/>
    </row>
    <row r="224" spans="1:104" ht="13.5" thickBot="1" x14ac:dyDescent="0.25">
      <c r="A224" s="7699"/>
      <c r="B224" s="7699"/>
      <c r="C224" s="7702"/>
      <c r="D224" s="7702"/>
      <c r="E224" s="7702"/>
      <c r="F224" s="7702"/>
      <c r="G224" s="7702"/>
      <c r="H224" s="7702"/>
      <c r="I224" s="7702"/>
      <c r="J224" s="7702"/>
      <c r="K224" s="7702"/>
      <c r="L224" s="7702"/>
      <c r="M224" s="7702"/>
      <c r="N224" s="7702"/>
      <c r="O224" s="7702"/>
      <c r="P224" s="7702"/>
      <c r="Q224" s="7702"/>
      <c r="R224" s="7702"/>
      <c r="S224" s="7702"/>
      <c r="T224" s="7702"/>
      <c r="U224" s="7702"/>
      <c r="V224" s="7702"/>
      <c r="W224" s="7702"/>
      <c r="X224" s="7702"/>
      <c r="Y224" s="7702"/>
      <c r="Z224" s="7702"/>
      <c r="AA224" s="7702"/>
      <c r="AB224" s="7702"/>
      <c r="AC224" s="7702"/>
      <c r="AD224" s="7702"/>
      <c r="AE224" s="7702"/>
      <c r="AF224" s="7702"/>
      <c r="AG224" s="7702"/>
      <c r="AH224" s="7702"/>
      <c r="AI224" s="7702"/>
      <c r="AJ224" s="7702"/>
      <c r="AK224" s="7702"/>
      <c r="AL224" s="7702"/>
      <c r="AM224" s="7702"/>
      <c r="AN224" s="7702"/>
      <c r="AO224" s="7702"/>
      <c r="AP224" s="7702"/>
      <c r="AQ224" s="7702"/>
      <c r="AR224" s="7702"/>
      <c r="AS224" s="7702"/>
      <c r="AT224" s="7702"/>
      <c r="AU224" s="7702"/>
      <c r="AV224" s="7702"/>
      <c r="AW224" s="7702"/>
      <c r="AX224" s="7702"/>
      <c r="AY224" s="7702"/>
      <c r="AZ224" s="7702"/>
      <c r="BA224" s="7702"/>
      <c r="BB224" s="7702"/>
      <c r="BC224" s="7702"/>
      <c r="BD224" s="7702"/>
      <c r="BE224" s="7702"/>
      <c r="BF224" s="7702"/>
      <c r="BG224" s="7702"/>
      <c r="BH224" s="7702"/>
      <c r="BI224" s="7702"/>
      <c r="BJ224" s="7702"/>
      <c r="BK224" s="7702"/>
      <c r="BL224" s="7702"/>
      <c r="BM224" s="7702"/>
      <c r="BN224" s="7702"/>
      <c r="BO224" s="7702"/>
      <c r="BP224" s="7702"/>
      <c r="BQ224" s="7702"/>
      <c r="BR224" s="7702"/>
      <c r="BS224" s="8293"/>
      <c r="BT224" s="7705"/>
      <c r="BU224" s="7702"/>
      <c r="BV224" s="7702"/>
      <c r="BW224" s="7702"/>
      <c r="BX224" s="7702"/>
      <c r="BY224" s="7702"/>
      <c r="BZ224" s="7702"/>
      <c r="CA224" s="7998"/>
      <c r="CB224" s="7702"/>
      <c r="CC224" s="7708"/>
      <c r="CD224" s="7814">
        <f>MATCH(CB225,$CF$15:$CF$36,0)</f>
        <v>3</v>
      </c>
      <c r="CE224" s="7795"/>
      <c r="CF224" s="7795"/>
      <c r="CG224" s="7795"/>
      <c r="CH224" s="7795"/>
      <c r="CI224" s="7795"/>
      <c r="CJ224" s="7795"/>
      <c r="CK224" s="7795"/>
      <c r="CL224" s="7786"/>
      <c r="CM224" s="7786"/>
      <c r="CN224" s="7786"/>
      <c r="CO224" s="7786"/>
      <c r="CP224" s="7786"/>
      <c r="CQ224" s="7786"/>
      <c r="CR224" s="7786"/>
      <c r="CS224" s="7786"/>
      <c r="CT224" s="7786"/>
      <c r="CU224" s="7786"/>
      <c r="CV224" s="7702"/>
      <c r="CW224" s="7702"/>
      <c r="CX224" s="7702"/>
      <c r="CY224" s="7702"/>
      <c r="CZ224" s="7702"/>
    </row>
    <row r="225" spans="1:104" ht="13.5" thickBot="1" x14ac:dyDescent="0.25">
      <c r="A225" s="7699"/>
      <c r="B225" s="7699"/>
      <c r="C225" s="7702"/>
      <c r="D225" s="7702"/>
      <c r="E225" s="7702"/>
      <c r="F225" s="7702"/>
      <c r="G225" s="7702"/>
      <c r="H225" s="7702"/>
      <c r="I225" s="7702"/>
      <c r="J225" s="7702"/>
      <c r="K225" s="7702"/>
      <c r="L225" s="7702"/>
      <c r="M225" s="7702"/>
      <c r="N225" s="7702"/>
      <c r="O225" s="7702"/>
      <c r="P225" s="7702"/>
      <c r="Q225" s="7702"/>
      <c r="R225" s="7702"/>
      <c r="S225" s="7702"/>
      <c r="T225" s="7702"/>
      <c r="U225" s="7702"/>
      <c r="V225" s="7702"/>
      <c r="W225" s="7702"/>
      <c r="X225" s="7702"/>
      <c r="Y225" s="7702"/>
      <c r="Z225" s="7702"/>
      <c r="AA225" s="7702"/>
      <c r="AB225" s="7702"/>
      <c r="AC225" s="7702"/>
      <c r="AD225" s="7702"/>
      <c r="AE225" s="7702"/>
      <c r="AF225" s="7702"/>
      <c r="AG225" s="7702"/>
      <c r="AH225" s="7702"/>
      <c r="AI225" s="7702"/>
      <c r="AJ225" s="7702"/>
      <c r="AK225" s="7702"/>
      <c r="AL225" s="7702"/>
      <c r="AM225" s="7702"/>
      <c r="AN225" s="7702"/>
      <c r="AO225" s="7702"/>
      <c r="AP225" s="7702"/>
      <c r="AQ225" s="7702"/>
      <c r="AR225" s="7702"/>
      <c r="AS225" s="7702"/>
      <c r="AT225" s="7702"/>
      <c r="AU225" s="7702"/>
      <c r="AV225" s="7702"/>
      <c r="AW225" s="7702"/>
      <c r="AX225" s="7702"/>
      <c r="AY225" s="7702"/>
      <c r="AZ225" s="7702"/>
      <c r="BA225" s="7702"/>
      <c r="BB225" s="7702"/>
      <c r="BC225" s="7702"/>
      <c r="BD225" s="7702"/>
      <c r="BE225" s="7702"/>
      <c r="BF225" s="7702"/>
      <c r="BG225" s="7702"/>
      <c r="BH225" s="7702"/>
      <c r="BI225" s="7702"/>
      <c r="BJ225" s="7702"/>
      <c r="BK225" s="7702"/>
      <c r="BL225" s="7702"/>
      <c r="BM225" s="7702"/>
      <c r="BN225" s="7702"/>
      <c r="BO225" s="7702"/>
      <c r="BP225" s="7702"/>
      <c r="BQ225" s="7702"/>
      <c r="BR225" s="7702"/>
      <c r="BS225" s="8293"/>
      <c r="BT225" s="7705"/>
      <c r="BU225" s="7671"/>
      <c r="BV225" s="7740" t="inlineStr">
        <is>
          <t>Hora</t>
        </is>
      </c>
      <c r="BW225" s="7741" t="inlineStr">
        <is>
          <t>Temperatura (ºC)</t>
        </is>
      </c>
      <c r="BX225" s="7742" t="inlineStr">
        <is>
          <t>Humedad (%)</t>
        </is>
      </c>
      <c r="BY225" s="7681" t="inlineStr">
        <is>
          <t>Temperatura Liq (ºC)</t>
        </is>
      </c>
      <c r="BZ225" s="7702"/>
      <c r="CA225" s="7679" t="inlineStr">
        <is>
          <t>Dipolo:</t>
        </is>
      </c>
      <c r="CB225" s="7999" t="inlineStr">
        <is>
          <t>D900V2 - SN 1d007</t>
        </is>
      </c>
      <c r="CC225" s="7708"/>
      <c r="CD225" s="7796"/>
      <c r="CE225" s="7795"/>
      <c r="CF225" s="7795"/>
      <c r="CG225" s="7795"/>
      <c r="CH225" s="7795"/>
      <c r="CI225" s="7795"/>
      <c r="CJ225" s="7795"/>
      <c r="CK225" s="7795"/>
      <c r="CL225" s="7786"/>
      <c r="CM225" s="7786"/>
      <c r="CN225" s="7786"/>
      <c r="CO225" s="7786"/>
      <c r="CP225" s="7786"/>
      <c r="CQ225" s="7786"/>
      <c r="CR225" s="7786"/>
      <c r="CS225" s="7786"/>
      <c r="CT225" s="7786"/>
      <c r="CU225" s="7786"/>
      <c r="CV225" s="7702"/>
      <c r="CW225" s="7702"/>
      <c r="CX225" s="7702"/>
      <c r="CY225" s="7702"/>
      <c r="CZ225" s="7702"/>
    </row>
    <row r="226" spans="1:104" ht="13.5" thickBot="1" x14ac:dyDescent="0.25">
      <c r="A226" s="7699"/>
      <c r="B226" s="7699"/>
      <c r="C226" s="7702"/>
      <c r="D226" s="7702"/>
      <c r="E226" s="7702"/>
      <c r="F226" s="7702"/>
      <c r="G226" s="7702"/>
      <c r="H226" s="7702"/>
      <c r="I226" s="7702"/>
      <c r="J226" s="7702"/>
      <c r="K226" s="7702"/>
      <c r="L226" s="7702"/>
      <c r="M226" s="7702"/>
      <c r="N226" s="7702"/>
      <c r="O226" s="7702"/>
      <c r="P226" s="7702"/>
      <c r="Q226" s="7702"/>
      <c r="R226" s="7702"/>
      <c r="S226" s="7702"/>
      <c r="T226" s="7702"/>
      <c r="U226" s="7702"/>
      <c r="V226" s="7702"/>
      <c r="W226" s="7702"/>
      <c r="X226" s="7702"/>
      <c r="Y226" s="7702"/>
      <c r="Z226" s="7702"/>
      <c r="AA226" s="7702"/>
      <c r="AB226" s="7702"/>
      <c r="AC226" s="7702"/>
      <c r="AD226" s="7702"/>
      <c r="AE226" s="7702"/>
      <c r="AF226" s="7702"/>
      <c r="AG226" s="7702"/>
      <c r="AH226" s="7702"/>
      <c r="AI226" s="7702"/>
      <c r="AJ226" s="7702"/>
      <c r="AK226" s="7702"/>
      <c r="AL226" s="7702"/>
      <c r="AM226" s="7702"/>
      <c r="AN226" s="7702"/>
      <c r="AO226" s="7702"/>
      <c r="AP226" s="7702"/>
      <c r="AQ226" s="7702"/>
      <c r="AR226" s="7702"/>
      <c r="AS226" s="7702"/>
      <c r="AT226" s="7702"/>
      <c r="AU226" s="7702"/>
      <c r="AV226" s="7702"/>
      <c r="AW226" s="7702"/>
      <c r="AX226" s="7702"/>
      <c r="AY226" s="7702"/>
      <c r="AZ226" s="7702"/>
      <c r="BA226" s="7702"/>
      <c r="BB226" s="7702"/>
      <c r="BC226" s="7702"/>
      <c r="BD226" s="7702"/>
      <c r="BE226" s="7702"/>
      <c r="BF226" s="7702"/>
      <c r="BG226" s="7702"/>
      <c r="BH226" s="7702"/>
      <c r="BI226" s="7702"/>
      <c r="BJ226" s="7702"/>
      <c r="BK226" s="7702"/>
      <c r="BL226" s="7702"/>
      <c r="BM226" s="7702"/>
      <c r="BN226" s="7702"/>
      <c r="BO226" s="7702"/>
      <c r="BP226" s="7702"/>
      <c r="BQ226" s="7702"/>
      <c r="BR226" s="7702"/>
      <c r="BS226" s="8293"/>
      <c r="BT226" s="7705"/>
      <c r="BU226" s="7738" t="inlineStr">
        <is>
          <t>Inicio</t>
        </is>
      </c>
      <c r="BV226" s="7743"/>
      <c r="BW226" s="7744"/>
      <c r="BX226" s="7744"/>
      <c r="BY226" s="7745"/>
      <c r="BZ226" s="7702"/>
      <c r="CA226" s="7679" t="inlineStr">
        <is>
          <t>Room</t>
        </is>
      </c>
      <c r="CB226" s="7724" t="inlineStr">
        <is>
          <t>Dasy6</t>
        </is>
      </c>
      <c r="CC226" s="7708"/>
      <c r="CD226" s="7796"/>
      <c r="CE226" s="7795"/>
      <c r="CF226" s="7795"/>
      <c r="CG226" s="7795"/>
      <c r="CH226" s="7795"/>
      <c r="CI226" s="7795"/>
      <c r="CJ226" s="7795"/>
      <c r="CK226" s="7795"/>
      <c r="CL226" s="7786"/>
      <c r="CM226" s="7786"/>
      <c r="CN226" s="7786"/>
      <c r="CO226" s="7786"/>
      <c r="CP226" s="7786"/>
      <c r="CQ226" s="7786"/>
      <c r="CR226" s="7786"/>
      <c r="CS226" s="7786"/>
      <c r="CT226" s="7786"/>
      <c r="CU226" s="7786"/>
      <c r="CV226" s="7702"/>
      <c r="CW226" s="7702"/>
      <c r="CX226" s="7702"/>
      <c r="CY226" s="7702"/>
      <c r="CZ226" s="7702"/>
    </row>
    <row r="227" spans="1:104" ht="13.5" thickBot="1" x14ac:dyDescent="0.25">
      <c r="A227" s="7699"/>
      <c r="B227" s="7699"/>
      <c r="C227" s="7702"/>
      <c r="D227" s="7702"/>
      <c r="E227" s="7702"/>
      <c r="F227" s="7702"/>
      <c r="G227" s="7702"/>
      <c r="H227" s="7702"/>
      <c r="I227" s="7702"/>
      <c r="J227" s="7702"/>
      <c r="K227" s="7702"/>
      <c r="L227" s="7702"/>
      <c r="M227" s="7702"/>
      <c r="N227" s="7702"/>
      <c r="O227" s="7702"/>
      <c r="P227" s="7702"/>
      <c r="Q227" s="7702"/>
      <c r="R227" s="7702"/>
      <c r="S227" s="7702"/>
      <c r="T227" s="7702"/>
      <c r="U227" s="7702"/>
      <c r="V227" s="7702"/>
      <c r="W227" s="7702"/>
      <c r="X227" s="7702"/>
      <c r="Y227" s="7702"/>
      <c r="Z227" s="7702"/>
      <c r="AA227" s="7702"/>
      <c r="AB227" s="7702"/>
      <c r="AC227" s="7702"/>
      <c r="AD227" s="7702"/>
      <c r="AE227" s="7702"/>
      <c r="AF227" s="7702"/>
      <c r="AG227" s="7702"/>
      <c r="AH227" s="7702"/>
      <c r="AI227" s="7702"/>
      <c r="AJ227" s="7702"/>
      <c r="AK227" s="7702"/>
      <c r="AL227" s="7702"/>
      <c r="AM227" s="7702"/>
      <c r="AN227" s="7702"/>
      <c r="AO227" s="7702"/>
      <c r="AP227" s="7702"/>
      <c r="AQ227" s="7702"/>
      <c r="AR227" s="7702"/>
      <c r="AS227" s="7702"/>
      <c r="AT227" s="7702"/>
      <c r="AU227" s="7702"/>
      <c r="AV227" s="7702"/>
      <c r="AW227" s="7702"/>
      <c r="AX227" s="7702"/>
      <c r="AY227" s="7702"/>
      <c r="AZ227" s="7702"/>
      <c r="BA227" s="7702"/>
      <c r="BB227" s="7702"/>
      <c r="BC227" s="7702"/>
      <c r="BD227" s="7702"/>
      <c r="BE227" s="7702"/>
      <c r="BF227" s="7702"/>
      <c r="BG227" s="7702"/>
      <c r="BH227" s="7702"/>
      <c r="BI227" s="7702"/>
      <c r="BJ227" s="7702"/>
      <c r="BK227" s="7702"/>
      <c r="BL227" s="7702"/>
      <c r="BM227" s="7702"/>
      <c r="BN227" s="7702"/>
      <c r="BO227" s="7702"/>
      <c r="BP227" s="7702"/>
      <c r="BQ227" s="7702"/>
      <c r="BR227" s="7702"/>
      <c r="BS227" s="8293"/>
      <c r="BT227" s="7705"/>
      <c r="BU227" s="7739" t="inlineStr">
        <is>
          <t>Fin</t>
        </is>
      </c>
      <c r="BV227" s="7682"/>
      <c r="BW227" s="7683"/>
      <c r="BX227" s="7683"/>
      <c r="BY227" s="7746"/>
      <c r="BZ227" s="7702"/>
      <c r="CA227" s="7679" t="inlineStr">
        <is>
          <t>Sonda:</t>
        </is>
      </c>
      <c r="CB227" s="7725" t="inlineStr">
        <is>
          <t>EX3DV4 - SN 7461</t>
        </is>
      </c>
      <c r="CC227" s="7708"/>
      <c r="CD227" s="7796"/>
      <c r="CE227" s="7795"/>
      <c r="CF227" s="7795"/>
      <c r="CG227" s="7795"/>
      <c r="CH227" s="7795"/>
      <c r="CI227" s="7795"/>
      <c r="CJ227" s="7795"/>
      <c r="CK227" s="7795"/>
      <c r="CL227" s="7786"/>
      <c r="CM227" s="7786"/>
      <c r="CN227" s="7786"/>
      <c r="CO227" s="7786"/>
      <c r="CP227" s="7786"/>
      <c r="CQ227" s="7786"/>
      <c r="CR227" s="7786"/>
      <c r="CS227" s="7786"/>
      <c r="CT227" s="7786"/>
      <c r="CU227" s="7786"/>
      <c r="CV227" s="7702"/>
      <c r="CW227" s="7702"/>
      <c r="CX227" s="7702"/>
      <c r="CY227" s="7702"/>
      <c r="CZ227" s="7702"/>
    </row>
    <row r="228" spans="1:104" ht="13.5" thickBot="1" x14ac:dyDescent="0.25">
      <c r="A228" s="7699"/>
      <c r="B228" s="7699"/>
      <c r="C228" s="7702"/>
      <c r="D228" s="7702"/>
      <c r="E228" s="7702"/>
      <c r="F228" s="7702"/>
      <c r="G228" s="7702"/>
      <c r="H228" s="7702"/>
      <c r="I228" s="7702"/>
      <c r="J228" s="7702"/>
      <c r="K228" s="7702"/>
      <c r="L228" s="7702"/>
      <c r="M228" s="7702"/>
      <c r="N228" s="7702"/>
      <c r="O228" s="7702"/>
      <c r="P228" s="7702"/>
      <c r="Q228" s="7702"/>
      <c r="R228" s="7702"/>
      <c r="S228" s="7702"/>
      <c r="T228" s="7702"/>
      <c r="U228" s="7702"/>
      <c r="V228" s="7702"/>
      <c r="W228" s="7702"/>
      <c r="X228" s="7702"/>
      <c r="Y228" s="7702"/>
      <c r="Z228" s="7702"/>
      <c r="AA228" s="7702"/>
      <c r="AB228" s="7702"/>
      <c r="AC228" s="7702"/>
      <c r="AD228" s="7702"/>
      <c r="AE228" s="7702"/>
      <c r="AF228" s="7702"/>
      <c r="AG228" s="7702"/>
      <c r="AH228" s="7702"/>
      <c r="AI228" s="7702"/>
      <c r="AJ228" s="7702"/>
      <c r="AK228" s="7702"/>
      <c r="AL228" s="7702"/>
      <c r="AM228" s="7702"/>
      <c r="AN228" s="7702"/>
      <c r="AO228" s="7702"/>
      <c r="AP228" s="7702"/>
      <c r="AQ228" s="7702"/>
      <c r="AR228" s="7702"/>
      <c r="AS228" s="7702"/>
      <c r="AT228" s="7702"/>
      <c r="AU228" s="7702"/>
      <c r="AV228" s="7702"/>
      <c r="AW228" s="7702"/>
      <c r="AX228" s="7702"/>
      <c r="AY228" s="7702"/>
      <c r="AZ228" s="7702"/>
      <c r="BA228" s="7702"/>
      <c r="BB228" s="7702"/>
      <c r="BC228" s="7702"/>
      <c r="BD228" s="7702"/>
      <c r="BE228" s="7702"/>
      <c r="BF228" s="7702"/>
      <c r="BG228" s="7702"/>
      <c r="BH228" s="7702"/>
      <c r="BI228" s="7702"/>
      <c r="BJ228" s="7702"/>
      <c r="BK228" s="7702"/>
      <c r="BL228" s="7702"/>
      <c r="BM228" s="7702"/>
      <c r="BN228" s="7702"/>
      <c r="BO228" s="7702"/>
      <c r="BP228" s="7702"/>
      <c r="BQ228" s="7702"/>
      <c r="BR228" s="7702"/>
      <c r="BS228" s="8293"/>
      <c r="BT228" s="7705"/>
      <c r="BU228" s="7702"/>
      <c r="BV228" s="7702"/>
      <c r="BW228" s="7702"/>
      <c r="BX228" s="7702"/>
      <c r="BY228" s="7702"/>
      <c r="BZ228" s="7702"/>
      <c r="CA228" s="7679" t="inlineStr">
        <is>
          <t>Cert. (EN/FCC/ISED):</t>
        </is>
      </c>
      <c r="CB228" s="7999" t="inlineStr">
        <is>
          <t>EN/FCC/ISED</t>
        </is>
      </c>
      <c r="CC228" s="7708"/>
      <c r="CD228" s="7796"/>
      <c r="CE228" s="7795"/>
      <c r="CF228" s="7795"/>
      <c r="CG228" s="7795"/>
      <c r="CH228" s="7795"/>
      <c r="CI228" s="7795"/>
      <c r="CJ228" s="7795"/>
      <c r="CK228" s="7795"/>
      <c r="CL228" s="7786"/>
      <c r="CM228" s="7786"/>
      <c r="CN228" s="7786"/>
      <c r="CO228" s="7786"/>
      <c r="CP228" s="7786"/>
      <c r="CQ228" s="7786"/>
      <c r="CR228" s="7786"/>
      <c r="CS228" s="7786"/>
      <c r="CT228" s="7786"/>
      <c r="CU228" s="7786"/>
      <c r="CV228" s="7702"/>
      <c r="CW228" s="7702"/>
      <c r="CX228" s="7702"/>
      <c r="CY228" s="7702"/>
      <c r="CZ228" s="7702"/>
    </row>
    <row r="229" spans="1:104" ht="13.5" thickBot="1" x14ac:dyDescent="0.25">
      <c r="A229" s="7699"/>
      <c r="B229" s="7699"/>
      <c r="C229" s="7702"/>
      <c r="D229" s="7702"/>
      <c r="E229" s="7702"/>
      <c r="F229" s="7702"/>
      <c r="G229" s="7702"/>
      <c r="H229" s="7702"/>
      <c r="I229" s="7702"/>
      <c r="J229" s="7702"/>
      <c r="K229" s="7702"/>
      <c r="L229" s="7702"/>
      <c r="M229" s="7702"/>
      <c r="N229" s="7702"/>
      <c r="O229" s="7702"/>
      <c r="P229" s="7702"/>
      <c r="Q229" s="7702"/>
      <c r="R229" s="7702"/>
      <c r="S229" s="7702"/>
      <c r="T229" s="7702"/>
      <c r="U229" s="7702"/>
      <c r="V229" s="7702"/>
      <c r="W229" s="7702"/>
      <c r="X229" s="7702"/>
      <c r="Y229" s="7702"/>
      <c r="Z229" s="7702"/>
      <c r="AA229" s="7702"/>
      <c r="AB229" s="7702"/>
      <c r="AC229" s="7702"/>
      <c r="AD229" s="7702"/>
      <c r="AE229" s="7702"/>
      <c r="AF229" s="7702"/>
      <c r="AG229" s="7702"/>
      <c r="AH229" s="7702"/>
      <c r="AI229" s="7702"/>
      <c r="AJ229" s="7702"/>
      <c r="AK229" s="7702"/>
      <c r="AL229" s="7702"/>
      <c r="AM229" s="7702"/>
      <c r="AN229" s="7702"/>
      <c r="AO229" s="7702"/>
      <c r="AP229" s="7702"/>
      <c r="AQ229" s="7702"/>
      <c r="AR229" s="7702"/>
      <c r="AS229" s="7702"/>
      <c r="AT229" s="7702"/>
      <c r="AU229" s="7702"/>
      <c r="AV229" s="7702"/>
      <c r="AW229" s="7702"/>
      <c r="AX229" s="7702"/>
      <c r="AY229" s="7702"/>
      <c r="AZ229" s="7702"/>
      <c r="BA229" s="7702"/>
      <c r="BB229" s="7702"/>
      <c r="BC229" s="7702"/>
      <c r="BD229" s="7702"/>
      <c r="BE229" s="7702"/>
      <c r="BF229" s="7702"/>
      <c r="BG229" s="7702"/>
      <c r="BH229" s="7702"/>
      <c r="BI229" s="7702"/>
      <c r="BJ229" s="7702"/>
      <c r="BK229" s="7702"/>
      <c r="BL229" s="7702"/>
      <c r="BM229" s="7702"/>
      <c r="BN229" s="7702"/>
      <c r="BO229" s="7702"/>
      <c r="BP229" s="7702"/>
      <c r="BQ229" s="7702"/>
      <c r="BR229" s="7702"/>
      <c r="BS229" s="8293"/>
      <c r="BT229" s="7705"/>
      <c r="BU229" s="7702"/>
      <c r="BV229" s="7702"/>
      <c r="BW229" s="7702"/>
      <c r="BX229" s="7702"/>
      <c r="BY229" s="7702"/>
      <c r="BZ229" s="7702"/>
      <c r="CA229" s="7679" t="inlineStr">
        <is>
          <t>Head/Body:</t>
        </is>
      </c>
      <c r="CB229" s="7724" t="inlineStr">
        <is>
          <t>Head</t>
        </is>
      </c>
      <c r="CC229" s="7708"/>
      <c r="CD229" s="7796"/>
      <c r="CE229" s="7795"/>
      <c r="CF229" s="7795"/>
      <c r="CG229" s="7795"/>
      <c r="CH229" s="7795"/>
      <c r="CI229" s="7795"/>
      <c r="CJ229" s="7795"/>
      <c r="CK229" s="7795"/>
      <c r="CL229" s="7786"/>
      <c r="CM229" s="7786"/>
      <c r="CN229" s="7786"/>
      <c r="CO229" s="7786"/>
      <c r="CP229" s="7786"/>
      <c r="CQ229" s="7786"/>
      <c r="CR229" s="7786"/>
      <c r="CS229" s="7786"/>
      <c r="CT229" s="7786"/>
      <c r="CU229" s="7786"/>
      <c r="CV229" s="7702"/>
      <c r="CW229" s="7702"/>
      <c r="CX229" s="7702"/>
      <c r="CY229" s="7702"/>
      <c r="CZ229" s="7702"/>
    </row>
    <row r="230" spans="1:104" x14ac:dyDescent="0.2">
      <c r="A230" s="7699"/>
      <c r="B230" s="7699"/>
      <c r="C230" s="7702"/>
      <c r="D230" s="7702"/>
      <c r="E230" s="7702"/>
      <c r="F230" s="7702"/>
      <c r="G230" s="7702"/>
      <c r="H230" s="7702"/>
      <c r="I230" s="7702"/>
      <c r="J230" s="7702"/>
      <c r="K230" s="7702"/>
      <c r="L230" s="7702"/>
      <c r="M230" s="7702"/>
      <c r="N230" s="7702"/>
      <c r="O230" s="7702"/>
      <c r="P230" s="7702"/>
      <c r="Q230" s="7702"/>
      <c r="R230" s="7702"/>
      <c r="S230" s="7702"/>
      <c r="T230" s="7702"/>
      <c r="U230" s="7702"/>
      <c r="V230" s="7702"/>
      <c r="W230" s="7702"/>
      <c r="X230" s="7702"/>
      <c r="Y230" s="7702"/>
      <c r="Z230" s="7702"/>
      <c r="AA230" s="7702"/>
      <c r="AB230" s="7702"/>
      <c r="AC230" s="7702"/>
      <c r="AD230" s="7702"/>
      <c r="AE230" s="7702"/>
      <c r="AF230" s="7702"/>
      <c r="AG230" s="7702"/>
      <c r="AH230" s="7702"/>
      <c r="AI230" s="7702"/>
      <c r="AJ230" s="7702"/>
      <c r="AK230" s="7702"/>
      <c r="AL230" s="7702"/>
      <c r="AM230" s="7702"/>
      <c r="AN230" s="7702"/>
      <c r="AO230" s="7702"/>
      <c r="AP230" s="7702"/>
      <c r="AQ230" s="7702"/>
      <c r="AR230" s="7702"/>
      <c r="AS230" s="7702"/>
      <c r="AT230" s="7702"/>
      <c r="AU230" s="7702"/>
      <c r="AV230" s="7702"/>
      <c r="AW230" s="7702"/>
      <c r="AX230" s="7702"/>
      <c r="AY230" s="7702"/>
      <c r="AZ230" s="7702"/>
      <c r="BA230" s="7702"/>
      <c r="BB230" s="7702"/>
      <c r="BC230" s="7702"/>
      <c r="BD230" s="7702"/>
      <c r="BE230" s="7702"/>
      <c r="BF230" s="7702"/>
      <c r="BG230" s="7702"/>
      <c r="BH230" s="7702"/>
      <c r="BI230" s="7702"/>
      <c r="BJ230" s="7702"/>
      <c r="BK230" s="7702"/>
      <c r="BL230" s="7702"/>
      <c r="BM230" s="7702"/>
      <c r="BN230" s="7702"/>
      <c r="BO230" s="7702"/>
      <c r="BP230" s="7702"/>
      <c r="BQ230" s="7702"/>
      <c r="BR230" s="7702"/>
      <c r="BS230" s="8293"/>
      <c r="BT230" s="7705"/>
      <c r="BU230" s="7684" t="inlineStr">
        <is>
          <t>Frecuencia</t>
        </is>
      </c>
      <c r="BV230" s="7685" t="inlineStr">
        <is>
          <t>Nivel Gen.</t>
        </is>
      </c>
      <c r="BW230" s="8295" t="inlineStr">
        <is>
          <t>Medidor de Potencia</t>
        </is>
      </c>
      <c r="BX230" s="8296"/>
      <c r="BY230" s="8297" t="inlineStr">
        <is>
          <t>Observaciones</t>
        </is>
      </c>
      <c r="BZ230" s="7703"/>
      <c r="CA230" s="7998"/>
      <c r="CB230" s="7702"/>
      <c r="CC230" s="7708"/>
      <c r="CD230" s="7796"/>
      <c r="CE230" s="7795"/>
      <c r="CF230" s="7795"/>
      <c r="CG230" s="7795"/>
      <c r="CH230" s="7795"/>
      <c r="CI230" s="7795"/>
      <c r="CJ230" s="7795"/>
      <c r="CK230" s="7795"/>
      <c r="CL230" s="7786"/>
      <c r="CM230" s="7786"/>
      <c r="CN230" s="7786"/>
      <c r="CO230" s="7786"/>
      <c r="CP230" s="7786"/>
      <c r="CQ230" s="7786"/>
      <c r="CR230" s="7786"/>
      <c r="CS230" s="7786"/>
      <c r="CT230" s="7786"/>
      <c r="CU230" s="7786"/>
      <c r="CV230" s="7702"/>
      <c r="CW230" s="7702"/>
      <c r="CX230" s="7702"/>
      <c r="CY230" s="7702"/>
      <c r="CZ230" s="7702"/>
    </row>
    <row r="231" spans="1:104" ht="13.5" thickBot="1" x14ac:dyDescent="0.25">
      <c r="A231" s="7699"/>
      <c r="B231" s="7699"/>
      <c r="C231" s="7702"/>
      <c r="D231" s="7702"/>
      <c r="E231" s="7702"/>
      <c r="F231" s="7702"/>
      <c r="G231" s="7702"/>
      <c r="H231" s="7702"/>
      <c r="I231" s="7702"/>
      <c r="J231" s="7702"/>
      <c r="K231" s="7702"/>
      <c r="L231" s="7702"/>
      <c r="M231" s="7702"/>
      <c r="N231" s="7702"/>
      <c r="O231" s="7702"/>
      <c r="P231" s="7702"/>
      <c r="Q231" s="7702"/>
      <c r="R231" s="7702"/>
      <c r="S231" s="7702"/>
      <c r="T231" s="7702"/>
      <c r="U231" s="7702"/>
      <c r="V231" s="7702"/>
      <c r="W231" s="7702"/>
      <c r="X231" s="7702"/>
      <c r="Y231" s="7702"/>
      <c r="Z231" s="7702"/>
      <c r="AA231" s="7702"/>
      <c r="AB231" s="7702"/>
      <c r="AC231" s="7702"/>
      <c r="AD231" s="7702"/>
      <c r="AE231" s="7702"/>
      <c r="AF231" s="7702"/>
      <c r="AG231" s="7702"/>
      <c r="AH231" s="7702"/>
      <c r="AI231" s="7702"/>
      <c r="AJ231" s="7702"/>
      <c r="AK231" s="7702"/>
      <c r="AL231" s="7702"/>
      <c r="AM231" s="7702"/>
      <c r="AN231" s="7702"/>
      <c r="AO231" s="7702"/>
      <c r="AP231" s="7702"/>
      <c r="AQ231" s="7702"/>
      <c r="AR231" s="7702"/>
      <c r="AS231" s="7702"/>
      <c r="AT231" s="7702"/>
      <c r="AU231" s="7702"/>
      <c r="AV231" s="7702"/>
      <c r="AW231" s="7702"/>
      <c r="AX231" s="7702"/>
      <c r="AY231" s="7702"/>
      <c r="AZ231" s="7702"/>
      <c r="BA231" s="7702"/>
      <c r="BB231" s="7702"/>
      <c r="BC231" s="7702"/>
      <c r="BD231" s="7702"/>
      <c r="BE231" s="7702"/>
      <c r="BF231" s="7702"/>
      <c r="BG231" s="7702"/>
      <c r="BH231" s="7702"/>
      <c r="BI231" s="7702"/>
      <c r="BJ231" s="7702"/>
      <c r="BK231" s="7702"/>
      <c r="BL231" s="7702"/>
      <c r="BM231" s="7702"/>
      <c r="BN231" s="7702"/>
      <c r="BO231" s="7702"/>
      <c r="BP231" s="7702"/>
      <c r="BQ231" s="7702"/>
      <c r="BR231" s="7702"/>
      <c r="BS231" s="8293"/>
      <c r="BT231" s="7705"/>
      <c r="BU231" s="7747" t="inlineStr">
        <is>
          <t>(MHz)</t>
        </is>
      </c>
      <c r="BV231" s="7748" t="inlineStr">
        <is>
          <t>(dBm)</t>
        </is>
      </c>
      <c r="BW231" s="7749" t="inlineStr">
        <is>
          <t>Sensor A (mW)</t>
        </is>
      </c>
      <c r="BX231" s="7749" t="inlineStr">
        <is>
          <t>Sensor B (dBm)</t>
        </is>
      </c>
      <c r="BY231" s="8298"/>
      <c r="BZ231" s="7703"/>
      <c r="CA231" s="7998"/>
      <c r="CB231" s="7702"/>
      <c r="CC231" s="7708"/>
      <c r="CD231" s="7796"/>
      <c r="CE231" s="7795"/>
      <c r="CF231" s="7795"/>
      <c r="CG231" s="7795"/>
      <c r="CH231" s="7795"/>
      <c r="CI231" s="7795"/>
      <c r="CJ231" s="7795"/>
      <c r="CK231" s="7795"/>
      <c r="CL231" s="7786"/>
      <c r="CM231" s="7786"/>
      <c r="CN231" s="7786"/>
      <c r="CO231" s="7786"/>
      <c r="CP231" s="7786"/>
      <c r="CQ231" s="7786"/>
      <c r="CR231" s="7786"/>
      <c r="CS231" s="7786"/>
      <c r="CT231" s="7786"/>
      <c r="CU231" s="7786"/>
      <c r="CV231" s="7702"/>
      <c r="CW231" s="7702"/>
      <c r="CX231" s="7702"/>
      <c r="CY231" s="7702"/>
      <c r="CZ231" s="7702"/>
    </row>
    <row r="232" spans="1:104" ht="13.5" thickBot="1" x14ac:dyDescent="0.25">
      <c r="A232" s="7699"/>
      <c r="B232" s="7699"/>
      <c r="C232" s="7702"/>
      <c r="D232" s="7702"/>
      <c r="E232" s="7702"/>
      <c r="F232" s="7702"/>
      <c r="G232" s="7702"/>
      <c r="H232" s="7702"/>
      <c r="I232" s="7702"/>
      <c r="J232" s="7702"/>
      <c r="K232" s="7702"/>
      <c r="L232" s="7702"/>
      <c r="M232" s="7702"/>
      <c r="N232" s="7702"/>
      <c r="O232" s="7702"/>
      <c r="P232" s="7702"/>
      <c r="Q232" s="7702"/>
      <c r="R232" s="7702"/>
      <c r="S232" s="7702"/>
      <c r="T232" s="7702"/>
      <c r="U232" s="7702"/>
      <c r="V232" s="7702"/>
      <c r="W232" s="7702"/>
      <c r="X232" s="7702"/>
      <c r="Y232" s="7702"/>
      <c r="Z232" s="7702"/>
      <c r="AA232" s="7702"/>
      <c r="AB232" s="7702"/>
      <c r="AC232" s="7702"/>
      <c r="AD232" s="7702"/>
      <c r="AE232" s="7702"/>
      <c r="AF232" s="7702"/>
      <c r="AG232" s="7702"/>
      <c r="AH232" s="7702"/>
      <c r="AI232" s="7702"/>
      <c r="AJ232" s="7702"/>
      <c r="AK232" s="7702"/>
      <c r="AL232" s="7702"/>
      <c r="AM232" s="7702"/>
      <c r="AN232" s="7702"/>
      <c r="AO232" s="7702"/>
      <c r="AP232" s="7702"/>
      <c r="AQ232" s="7702"/>
      <c r="AR232" s="7702"/>
      <c r="AS232" s="7702"/>
      <c r="AT232" s="7702"/>
      <c r="AU232" s="7702"/>
      <c r="AV232" s="7702"/>
      <c r="AW232" s="7702"/>
      <c r="AX232" s="7702"/>
      <c r="AY232" s="7702"/>
      <c r="AZ232" s="7702"/>
      <c r="BA232" s="7702"/>
      <c r="BB232" s="7702"/>
      <c r="BC232" s="7702"/>
      <c r="BD232" s="7702"/>
      <c r="BE232" s="7702"/>
      <c r="BF232" s="7702"/>
      <c r="BG232" s="7702"/>
      <c r="BH232" s="7702"/>
      <c r="BI232" s="7702"/>
      <c r="BJ232" s="7702"/>
      <c r="BK232" s="7702"/>
      <c r="BL232" s="7702"/>
      <c r="BM232" s="7702"/>
      <c r="BN232" s="7702"/>
      <c r="BO232" s="7702"/>
      <c r="BP232" s="7702"/>
      <c r="BQ232" s="7702"/>
      <c r="BR232" s="7702"/>
      <c r="BS232" s="8293"/>
      <c r="BT232" s="7705"/>
      <c r="BU232" s="8299"/>
      <c r="BV232" s="7722"/>
      <c r="BW232" s="8302">
        <v>250</v>
      </c>
      <c r="BX232" s="7751"/>
      <c r="BY232" s="7723" t="inlineStr">
        <is>
          <t>Aprox. 250/100mW</t>
        </is>
      </c>
      <c r="BZ232" s="7704" t="inlineStr">
        <is>
          <t>1º</t>
        </is>
      </c>
      <c r="CA232" s="7999"/>
      <c r="CB232" s="7702" t="inlineStr">
        <is>
          <t>Elegir valor de lista desplegable</t>
        </is>
      </c>
      <c r="CC232" s="7708"/>
      <c r="CD232" s="7796"/>
      <c r="CE232" s="7795"/>
      <c r="CF232" s="7795"/>
      <c r="CG232" s="7795"/>
      <c r="CH232" s="7795"/>
      <c r="CI232" s="7795"/>
      <c r="CJ232" s="7795"/>
      <c r="CK232" s="7795"/>
      <c r="CL232" s="7786"/>
      <c r="CM232" s="7786"/>
      <c r="CN232" s="7786"/>
      <c r="CO232" s="7786"/>
      <c r="CP232" s="7786"/>
      <c r="CQ232" s="7786"/>
      <c r="CR232" s="7786"/>
      <c r="CS232" s="7786"/>
      <c r="CT232" s="7786"/>
      <c r="CU232" s="7786"/>
      <c r="CV232" s="7702"/>
      <c r="CW232" s="7702"/>
      <c r="CX232" s="7702"/>
      <c r="CY232" s="7702"/>
      <c r="CZ232" s="7702"/>
    </row>
    <row r="233" spans="1:104" ht="13.5" thickBot="1" x14ac:dyDescent="0.25">
      <c r="A233" s="7699"/>
      <c r="B233" s="7699"/>
      <c r="C233" s="7702"/>
      <c r="D233" s="7702"/>
      <c r="E233" s="7702"/>
      <c r="F233" s="7702"/>
      <c r="G233" s="7702"/>
      <c r="H233" s="7702"/>
      <c r="I233" s="7702"/>
      <c r="J233" s="7702"/>
      <c r="K233" s="7702"/>
      <c r="L233" s="7702"/>
      <c r="M233" s="7702"/>
      <c r="N233" s="7702"/>
      <c r="O233" s="7702"/>
      <c r="P233" s="7702"/>
      <c r="Q233" s="7702"/>
      <c r="R233" s="7702"/>
      <c r="S233" s="7702"/>
      <c r="T233" s="7702"/>
      <c r="U233" s="7702"/>
      <c r="V233" s="7702"/>
      <c r="W233" s="7702"/>
      <c r="X233" s="7702"/>
      <c r="Y233" s="7702"/>
      <c r="Z233" s="7702"/>
      <c r="AA233" s="7702"/>
      <c r="AB233" s="7702"/>
      <c r="AC233" s="7702"/>
      <c r="AD233" s="7702"/>
      <c r="AE233" s="7702"/>
      <c r="AF233" s="7702"/>
      <c r="AG233" s="7702"/>
      <c r="AH233" s="7702"/>
      <c r="AI233" s="7702"/>
      <c r="AJ233" s="7702"/>
      <c r="AK233" s="7702"/>
      <c r="AL233" s="7702"/>
      <c r="AM233" s="7702"/>
      <c r="AN233" s="7702"/>
      <c r="AO233" s="7702"/>
      <c r="AP233" s="7702"/>
      <c r="AQ233" s="7702"/>
      <c r="AR233" s="7702"/>
      <c r="AS233" s="7702"/>
      <c r="AT233" s="7702"/>
      <c r="AU233" s="7702"/>
      <c r="AV233" s="7702"/>
      <c r="AW233" s="7702"/>
      <c r="AX233" s="7702"/>
      <c r="AY233" s="7702"/>
      <c r="AZ233" s="7702"/>
      <c r="BA233" s="7702"/>
      <c r="BB233" s="7702"/>
      <c r="BC233" s="7702"/>
      <c r="BD233" s="7702"/>
      <c r="BE233" s="7702"/>
      <c r="BF233" s="7702"/>
      <c r="BG233" s="7702"/>
      <c r="BH233" s="7702"/>
      <c r="BI233" s="7702"/>
      <c r="BJ233" s="7702"/>
      <c r="BK233" s="7702"/>
      <c r="BL233" s="7702"/>
      <c r="BM233" s="7702"/>
      <c r="BN233" s="7702"/>
      <c r="BO233" s="7702"/>
      <c r="BP233" s="7702"/>
      <c r="BQ233" s="7702"/>
      <c r="BR233" s="7702"/>
      <c r="BS233" s="8293"/>
      <c r="BT233" s="7705"/>
      <c r="BU233" s="8300"/>
      <c r="BV233" s="7750">
        <f>BV232</f>
        <v>0</v>
      </c>
      <c r="BW233" s="8303"/>
      <c r="BX233" s="7687"/>
      <c r="BY233" s="7711" t="inlineStr">
        <is>
          <t>Lectura estabilizada</t>
        </is>
      </c>
      <c r="BZ233" s="7704" t="inlineStr">
        <is>
          <t>2º</t>
        </is>
      </c>
      <c r="CA233" s="8000"/>
      <c r="CB233" s="7702" t="inlineStr">
        <is>
          <t>Insertar valor manualmente</t>
        </is>
      </c>
      <c r="CC233" s="7708"/>
      <c r="CD233" s="7796"/>
      <c r="CE233" s="7795"/>
      <c r="CF233" s="7795"/>
      <c r="CG233" s="7795"/>
      <c r="CH233" s="7795"/>
      <c r="CI233" s="7795"/>
      <c r="CJ233" s="7795"/>
      <c r="CK233" s="7795"/>
      <c r="CL233" s="7786"/>
      <c r="CM233" s="7786"/>
      <c r="CN233" s="7786"/>
      <c r="CO233" s="7786"/>
      <c r="CP233" s="7786"/>
      <c r="CQ233" s="7786"/>
      <c r="CR233" s="7786"/>
      <c r="CS233" s="7786"/>
      <c r="CT233" s="7786"/>
      <c r="CU233" s="7786"/>
      <c r="CV233" s="7702"/>
      <c r="CW233" s="7702"/>
      <c r="CX233" s="7702"/>
      <c r="CY233" s="7702"/>
      <c r="CZ233" s="7702"/>
    </row>
    <row r="234" spans="1:104" ht="13.5" thickBot="1" x14ac:dyDescent="0.25">
      <c r="A234" s="7699"/>
      <c r="B234" s="7699"/>
      <c r="C234" s="7702"/>
      <c r="D234" s="7702"/>
      <c r="E234" s="7702"/>
      <c r="F234" s="7702"/>
      <c r="G234" s="7702"/>
      <c r="H234" s="7702"/>
      <c r="I234" s="7702"/>
      <c r="J234" s="7702"/>
      <c r="K234" s="7702"/>
      <c r="L234" s="7702"/>
      <c r="M234" s="7702"/>
      <c r="N234" s="7702"/>
      <c r="O234" s="7702"/>
      <c r="P234" s="7702"/>
      <c r="Q234" s="7702"/>
      <c r="R234" s="7702"/>
      <c r="S234" s="7702"/>
      <c r="T234" s="7702"/>
      <c r="U234" s="7702"/>
      <c r="V234" s="7702"/>
      <c r="W234" s="7702"/>
      <c r="X234" s="7702"/>
      <c r="Y234" s="7702"/>
      <c r="Z234" s="7702"/>
      <c r="AA234" s="7702"/>
      <c r="AB234" s="7702"/>
      <c r="AC234" s="7702"/>
      <c r="AD234" s="7702"/>
      <c r="AE234" s="7702"/>
      <c r="AF234" s="7702"/>
      <c r="AG234" s="7702"/>
      <c r="AH234" s="7702"/>
      <c r="AI234" s="7702"/>
      <c r="AJ234" s="7702"/>
      <c r="AK234" s="7702"/>
      <c r="AL234" s="7702"/>
      <c r="AM234" s="7702"/>
      <c r="AN234" s="7702"/>
      <c r="AO234" s="7702"/>
      <c r="AP234" s="7702"/>
      <c r="AQ234" s="7702"/>
      <c r="AR234" s="7702"/>
      <c r="AS234" s="7702"/>
      <c r="AT234" s="7702"/>
      <c r="AU234" s="7702"/>
      <c r="AV234" s="7702"/>
      <c r="AW234" s="7702"/>
      <c r="AX234" s="7702"/>
      <c r="AY234" s="7702"/>
      <c r="AZ234" s="7702"/>
      <c r="BA234" s="7702"/>
      <c r="BB234" s="7702"/>
      <c r="BC234" s="7702"/>
      <c r="BD234" s="7702"/>
      <c r="BE234" s="7702"/>
      <c r="BF234" s="7702"/>
      <c r="BG234" s="7702"/>
      <c r="BH234" s="7702"/>
      <c r="BI234" s="7702"/>
      <c r="BJ234" s="7702"/>
      <c r="BK234" s="7702"/>
      <c r="BL234" s="7702"/>
      <c r="BM234" s="7702"/>
      <c r="BN234" s="7702"/>
      <c r="BO234" s="7702"/>
      <c r="BP234" s="7702"/>
      <c r="BQ234" s="7702"/>
      <c r="BR234" s="7702"/>
      <c r="BS234" s="8293"/>
      <c r="BT234" s="7705"/>
      <c r="BU234" s="8300"/>
      <c r="BV234" s="7750">
        <f>BV232</f>
        <v>0</v>
      </c>
      <c r="BW234" s="8303"/>
      <c r="BX234" s="7687"/>
      <c r="BY234" s="7711" t="inlineStr">
        <is>
          <t>Cambio al dipolo</t>
        </is>
      </c>
      <c r="BZ234" s="7704" t="inlineStr">
        <is>
          <t>3º</t>
        </is>
      </c>
      <c r="CA234" s="8001"/>
      <c r="CB234" s="7702" t="inlineStr">
        <is>
          <t>Copiar valores de software de Temp/Hum</t>
        </is>
      </c>
      <c r="CC234" s="7708"/>
      <c r="CD234" s="7796"/>
      <c r="CE234" s="7795"/>
      <c r="CF234" s="7795"/>
      <c r="CG234" s="7795"/>
      <c r="CH234" s="7795"/>
      <c r="CI234" s="7795"/>
      <c r="CJ234" s="7795"/>
      <c r="CK234" s="7795"/>
      <c r="CL234" s="7786"/>
      <c r="CM234" s="7786"/>
      <c r="CN234" s="7786"/>
      <c r="CO234" s="7786"/>
      <c r="CP234" s="7786"/>
      <c r="CQ234" s="7786"/>
      <c r="CR234" s="7786"/>
      <c r="CS234" s="7786"/>
      <c r="CT234" s="7786"/>
      <c r="CU234" s="7786"/>
      <c r="CV234" s="7702"/>
      <c r="CW234" s="7702"/>
      <c r="CX234" s="7702"/>
      <c r="CY234" s="7702"/>
      <c r="CZ234" s="7702"/>
    </row>
    <row r="235" spans="1:104" ht="13.5" thickBot="1" x14ac:dyDescent="0.25">
      <c r="A235" s="7699"/>
      <c r="B235" s="7699"/>
      <c r="C235" s="7702"/>
      <c r="D235" s="7702"/>
      <c r="E235" s="7702"/>
      <c r="F235" s="7702"/>
      <c r="G235" s="7702"/>
      <c r="H235" s="7702"/>
      <c r="I235" s="7702"/>
      <c r="J235" s="7702"/>
      <c r="K235" s="7702"/>
      <c r="L235" s="7702"/>
      <c r="M235" s="7702"/>
      <c r="N235" s="7702"/>
      <c r="O235" s="7702"/>
      <c r="P235" s="7702"/>
      <c r="Q235" s="7702"/>
      <c r="R235" s="7702"/>
      <c r="S235" s="7702"/>
      <c r="T235" s="7702"/>
      <c r="U235" s="7702"/>
      <c r="V235" s="7702"/>
      <c r="W235" s="7702"/>
      <c r="X235" s="7702"/>
      <c r="Y235" s="7702"/>
      <c r="Z235" s="7702"/>
      <c r="AA235" s="7702"/>
      <c r="AB235" s="7702"/>
      <c r="AC235" s="7702"/>
      <c r="AD235" s="7702"/>
      <c r="AE235" s="7702"/>
      <c r="AF235" s="7702"/>
      <c r="AG235" s="7702"/>
      <c r="AH235" s="7702"/>
      <c r="AI235" s="7702"/>
      <c r="AJ235" s="7702"/>
      <c r="AK235" s="7702"/>
      <c r="AL235" s="7702"/>
      <c r="AM235" s="7702"/>
      <c r="AN235" s="7702"/>
      <c r="AO235" s="7702"/>
      <c r="AP235" s="7702"/>
      <c r="AQ235" s="7702"/>
      <c r="AR235" s="7702"/>
      <c r="AS235" s="7702"/>
      <c r="AT235" s="7702"/>
      <c r="AU235" s="7702"/>
      <c r="AV235" s="7702"/>
      <c r="AW235" s="7702"/>
      <c r="AX235" s="7702"/>
      <c r="AY235" s="7702"/>
      <c r="AZ235" s="7702"/>
      <c r="BA235" s="7702"/>
      <c r="BB235" s="7702"/>
      <c r="BC235" s="7702"/>
      <c r="BD235" s="7702"/>
      <c r="BE235" s="7702"/>
      <c r="BF235" s="7702"/>
      <c r="BG235" s="7702"/>
      <c r="BH235" s="7702"/>
      <c r="BI235" s="7702"/>
      <c r="BJ235" s="7702"/>
      <c r="BK235" s="7702"/>
      <c r="BL235" s="7702"/>
      <c r="BM235" s="7702"/>
      <c r="BN235" s="7702"/>
      <c r="BO235" s="7702"/>
      <c r="BP235" s="7702"/>
      <c r="BQ235" s="7702"/>
      <c r="BR235" s="7702"/>
      <c r="BS235" s="8293"/>
      <c r="BT235" s="7705"/>
      <c r="BU235" s="8300"/>
      <c r="BV235" s="7687"/>
      <c r="BW235" s="8303"/>
      <c r="BX235" s="7687"/>
      <c r="BY235" s="7711" t="inlineStr">
        <is>
          <t>Ajuste</t>
        </is>
      </c>
      <c r="BZ235" s="7704" t="inlineStr">
        <is>
          <t>4º</t>
        </is>
      </c>
      <c r="CA235" s="8002"/>
      <c r="CB235" s="7702" t="inlineStr">
        <is>
          <t>Celdas bloqueadas</t>
        </is>
      </c>
      <c r="CC235" s="7708"/>
      <c r="CD235" s="7796"/>
      <c r="CE235" s="7795"/>
      <c r="CF235" s="7795"/>
      <c r="CG235" s="7795"/>
      <c r="CH235" s="7795"/>
      <c r="CI235" s="7795"/>
      <c r="CJ235" s="7795"/>
      <c r="CK235" s="7795"/>
      <c r="CL235" s="7786"/>
      <c r="CM235" s="7786"/>
      <c r="CN235" s="7786"/>
      <c r="CO235" s="7786"/>
      <c r="CP235" s="7786"/>
      <c r="CQ235" s="7786"/>
      <c r="CR235" s="7786"/>
      <c r="CS235" s="7786"/>
      <c r="CT235" s="7786"/>
      <c r="CU235" s="7786"/>
      <c r="CV235" s="7702"/>
      <c r="CW235" s="7702"/>
      <c r="CX235" s="7702"/>
      <c r="CY235" s="7702"/>
      <c r="CZ235" s="7702"/>
    </row>
    <row r="236" spans="1:104" x14ac:dyDescent="0.2">
      <c r="A236" s="7699"/>
      <c r="B236" s="7699"/>
      <c r="C236" s="7702"/>
      <c r="D236" s="7702"/>
      <c r="E236" s="7702"/>
      <c r="F236" s="7702"/>
      <c r="G236" s="7702"/>
      <c r="H236" s="7702"/>
      <c r="I236" s="7702"/>
      <c r="J236" s="7702"/>
      <c r="K236" s="7702"/>
      <c r="L236" s="7702"/>
      <c r="M236" s="7702"/>
      <c r="N236" s="7702"/>
      <c r="O236" s="7702"/>
      <c r="P236" s="7702"/>
      <c r="Q236" s="7702"/>
      <c r="R236" s="7702"/>
      <c r="S236" s="7702"/>
      <c r="T236" s="7702"/>
      <c r="U236" s="7702"/>
      <c r="V236" s="7702"/>
      <c r="W236" s="7702"/>
      <c r="X236" s="7702"/>
      <c r="Y236" s="7702"/>
      <c r="Z236" s="7702"/>
      <c r="AA236" s="7702"/>
      <c r="AB236" s="7702"/>
      <c r="AC236" s="7702"/>
      <c r="AD236" s="7702"/>
      <c r="AE236" s="7702"/>
      <c r="AF236" s="7702"/>
      <c r="AG236" s="7702"/>
      <c r="AH236" s="7702"/>
      <c r="AI236" s="7702"/>
      <c r="AJ236" s="7702"/>
      <c r="AK236" s="7702"/>
      <c r="AL236" s="7702"/>
      <c r="AM236" s="7702"/>
      <c r="AN236" s="7702"/>
      <c r="AO236" s="7702"/>
      <c r="AP236" s="7702"/>
      <c r="AQ236" s="7702"/>
      <c r="AR236" s="7702"/>
      <c r="AS236" s="7702"/>
      <c r="AT236" s="7702"/>
      <c r="AU236" s="7702"/>
      <c r="AV236" s="7702"/>
      <c r="AW236" s="7702"/>
      <c r="AX236" s="7702"/>
      <c r="AY236" s="7702"/>
      <c r="AZ236" s="7702"/>
      <c r="BA236" s="7702"/>
      <c r="BB236" s="7702"/>
      <c r="BC236" s="7702"/>
      <c r="BD236" s="7702"/>
      <c r="BE236" s="7702"/>
      <c r="BF236" s="7702"/>
      <c r="BG236" s="7702"/>
      <c r="BH236" s="7702"/>
      <c r="BI236" s="7702"/>
      <c r="BJ236" s="7702"/>
      <c r="BK236" s="7702"/>
      <c r="BL236" s="7702"/>
      <c r="BM236" s="7702"/>
      <c r="BN236" s="7702"/>
      <c r="BO236" s="7702"/>
      <c r="BP236" s="7702"/>
      <c r="BQ236" s="7702"/>
      <c r="BR236" s="7702"/>
      <c r="BS236" s="8293"/>
      <c r="BT236" s="7705"/>
      <c r="BU236" s="8300"/>
      <c r="BV236" s="7750">
        <f>BV235</f>
        <v>0</v>
      </c>
      <c r="BW236" s="8303"/>
      <c r="BX236" s="7688">
        <f>BX235</f>
        <v>0</v>
      </c>
      <c r="BY236" s="7711" t="inlineStr">
        <is>
          <t>Máx durante ensayo</t>
        </is>
      </c>
      <c r="BZ236" s="7704" t="inlineStr">
        <is>
          <t>5º</t>
        </is>
      </c>
      <c r="CA236" s="7998"/>
      <c r="CB236" s="7702"/>
      <c r="CC236" s="7708"/>
      <c r="CD236" s="7796"/>
      <c r="CE236" s="7795"/>
      <c r="CF236" s="7795"/>
      <c r="CG236" s="7795"/>
      <c r="CH236" s="7795"/>
      <c r="CI236" s="7795"/>
      <c r="CJ236" s="7795"/>
      <c r="CK236" s="7795"/>
      <c r="CL236" s="7786"/>
      <c r="CM236" s="7786"/>
      <c r="CN236" s="7786"/>
      <c r="CO236" s="7786"/>
      <c r="CP236" s="7786"/>
      <c r="CQ236" s="7786"/>
      <c r="CR236" s="7786"/>
      <c r="CS236" s="7786"/>
      <c r="CT236" s="7786"/>
      <c r="CU236" s="7786"/>
      <c r="CV236" s="7702"/>
      <c r="CW236" s="7702"/>
      <c r="CX236" s="7702"/>
      <c r="CY236" s="7702"/>
      <c r="CZ236" s="7702"/>
    </row>
    <row r="237" spans="1:104" ht="13.5" thickBot="1" x14ac:dyDescent="0.25">
      <c r="A237" s="7699"/>
      <c r="B237" s="7699"/>
      <c r="C237" s="7702"/>
      <c r="D237" s="7702"/>
      <c r="E237" s="7702"/>
      <c r="F237" s="7702"/>
      <c r="G237" s="7702"/>
      <c r="H237" s="7702"/>
      <c r="I237" s="7702"/>
      <c r="J237" s="7702"/>
      <c r="K237" s="7702"/>
      <c r="L237" s="7702"/>
      <c r="M237" s="7702"/>
      <c r="N237" s="7702"/>
      <c r="O237" s="7702"/>
      <c r="P237" s="7702"/>
      <c r="Q237" s="7702"/>
      <c r="R237" s="7702"/>
      <c r="S237" s="7702"/>
      <c r="T237" s="7702"/>
      <c r="U237" s="7702"/>
      <c r="V237" s="7702"/>
      <c r="W237" s="7702"/>
      <c r="X237" s="7702"/>
      <c r="Y237" s="7702"/>
      <c r="Z237" s="7702"/>
      <c r="AA237" s="7702"/>
      <c r="AB237" s="7702"/>
      <c r="AC237" s="7702"/>
      <c r="AD237" s="7702"/>
      <c r="AE237" s="7702"/>
      <c r="AF237" s="7702"/>
      <c r="AG237" s="7702"/>
      <c r="AH237" s="7702"/>
      <c r="AI237" s="7702"/>
      <c r="AJ237" s="7702"/>
      <c r="AK237" s="7702"/>
      <c r="AL237" s="7702"/>
      <c r="AM237" s="7702"/>
      <c r="AN237" s="7702"/>
      <c r="AO237" s="7702"/>
      <c r="AP237" s="7702"/>
      <c r="AQ237" s="7702"/>
      <c r="AR237" s="7702"/>
      <c r="AS237" s="7702"/>
      <c r="AT237" s="7702"/>
      <c r="AU237" s="7702"/>
      <c r="AV237" s="7702"/>
      <c r="AW237" s="7702"/>
      <c r="AX237" s="7702"/>
      <c r="AY237" s="7702"/>
      <c r="AZ237" s="7702"/>
      <c r="BA237" s="7702"/>
      <c r="BB237" s="7702"/>
      <c r="BC237" s="7702"/>
      <c r="BD237" s="7702"/>
      <c r="BE237" s="7702"/>
      <c r="BF237" s="7702"/>
      <c r="BG237" s="7702"/>
      <c r="BH237" s="7702"/>
      <c r="BI237" s="7702"/>
      <c r="BJ237" s="7702"/>
      <c r="BK237" s="7702"/>
      <c r="BL237" s="7702"/>
      <c r="BM237" s="7702"/>
      <c r="BN237" s="7702"/>
      <c r="BO237" s="7702"/>
      <c r="BP237" s="7702"/>
      <c r="BQ237" s="7702"/>
      <c r="BR237" s="7702"/>
      <c r="BS237" s="8293"/>
      <c r="BT237" s="7705"/>
      <c r="BU237" s="8301"/>
      <c r="BV237" s="7752">
        <f>BV235</f>
        <v>0</v>
      </c>
      <c r="BW237" s="8304"/>
      <c r="BX237" s="7689">
        <f>BX235</f>
        <v>0</v>
      </c>
      <c r="BY237" s="7712" t="inlineStr">
        <is>
          <t>Mín durante ensayo</t>
        </is>
      </c>
      <c r="BZ237" s="7704" t="inlineStr">
        <is>
          <t>6º</t>
        </is>
      </c>
      <c r="CA237" s="7998"/>
      <c r="CB237" s="7702"/>
      <c r="CC237" s="7708"/>
      <c r="CD237" s="7796"/>
      <c r="CE237" s="7795"/>
      <c r="CF237" s="7795"/>
      <c r="CG237" s="7795"/>
      <c r="CH237" s="7795"/>
      <c r="CI237" s="7795"/>
      <c r="CJ237" s="7795"/>
      <c r="CK237" s="7795"/>
      <c r="CL237" s="7786"/>
      <c r="CM237" s="7786"/>
      <c r="CN237" s="7786"/>
      <c r="CO237" s="7786"/>
      <c r="CP237" s="7786"/>
      <c r="CQ237" s="7786"/>
      <c r="CR237" s="7786"/>
      <c r="CS237" s="7786"/>
      <c r="CT237" s="7786"/>
      <c r="CU237" s="7786"/>
      <c r="CV237" s="7702"/>
      <c r="CW237" s="7702"/>
      <c r="CX237" s="7702"/>
      <c r="CY237" s="7702"/>
      <c r="CZ237" s="7702"/>
    </row>
    <row r="238" spans="1:104" ht="13.5" thickBot="1" x14ac:dyDescent="0.25">
      <c r="A238" s="7699"/>
      <c r="B238" s="7699"/>
      <c r="C238" s="7702"/>
      <c r="D238" s="7702"/>
      <c r="E238" s="7702"/>
      <c r="F238" s="7702"/>
      <c r="G238" s="7702"/>
      <c r="H238" s="7702"/>
      <c r="I238" s="7702"/>
      <c r="J238" s="7702"/>
      <c r="K238" s="7702"/>
      <c r="L238" s="7702"/>
      <c r="M238" s="7702"/>
      <c r="N238" s="7702"/>
      <c r="O238" s="7702"/>
      <c r="P238" s="7702"/>
      <c r="Q238" s="7702"/>
      <c r="R238" s="7702"/>
      <c r="S238" s="7702"/>
      <c r="T238" s="7702"/>
      <c r="U238" s="7702"/>
      <c r="V238" s="7702"/>
      <c r="W238" s="7702"/>
      <c r="X238" s="7702"/>
      <c r="Y238" s="7702"/>
      <c r="Z238" s="7702"/>
      <c r="AA238" s="7702"/>
      <c r="AB238" s="7702"/>
      <c r="AC238" s="7702"/>
      <c r="AD238" s="7702"/>
      <c r="AE238" s="7702"/>
      <c r="AF238" s="7702"/>
      <c r="AG238" s="7702"/>
      <c r="AH238" s="7702"/>
      <c r="AI238" s="7702"/>
      <c r="AJ238" s="7702"/>
      <c r="AK238" s="7702"/>
      <c r="AL238" s="7702"/>
      <c r="AM238" s="7702"/>
      <c r="AN238" s="7702"/>
      <c r="AO238" s="7702"/>
      <c r="AP238" s="7702"/>
      <c r="AQ238" s="7702"/>
      <c r="AR238" s="7702"/>
      <c r="AS238" s="7702"/>
      <c r="AT238" s="7702"/>
      <c r="AU238" s="7702"/>
      <c r="AV238" s="7702"/>
      <c r="AW238" s="7702"/>
      <c r="AX238" s="7702"/>
      <c r="AY238" s="7702"/>
      <c r="AZ238" s="7702"/>
      <c r="BA238" s="7702"/>
      <c r="BB238" s="7702"/>
      <c r="BC238" s="7702"/>
      <c r="BD238" s="7702"/>
      <c r="BE238" s="7702"/>
      <c r="BF238" s="7702"/>
      <c r="BG238" s="7702"/>
      <c r="BH238" s="7702"/>
      <c r="BI238" s="7702"/>
      <c r="BJ238" s="7702"/>
      <c r="BK238" s="7702"/>
      <c r="BL238" s="7702"/>
      <c r="BM238" s="7702"/>
      <c r="BN238" s="7702"/>
      <c r="BO238" s="7702"/>
      <c r="BP238" s="7702"/>
      <c r="BQ238" s="7702"/>
      <c r="BR238" s="7702"/>
      <c r="BS238" s="8293"/>
      <c r="BT238" s="7705"/>
      <c r="BU238" s="7702"/>
      <c r="BV238" s="7702"/>
      <c r="BW238" s="7702"/>
      <c r="BX238" s="7680"/>
      <c r="BY238" s="7702"/>
      <c r="BZ238" s="7702"/>
      <c r="CA238" s="7998"/>
      <c r="CB238" s="7702"/>
      <c r="CC238" s="7708"/>
      <c r="CD238" s="7796"/>
      <c r="CE238" s="7795"/>
      <c r="CF238" s="7795"/>
      <c r="CG238" s="7795"/>
      <c r="CH238" s="7795"/>
      <c r="CI238" s="7795"/>
      <c r="CJ238" s="7795"/>
      <c r="CK238" s="7795"/>
      <c r="CL238" s="7786"/>
      <c r="CM238" s="7786"/>
      <c r="CN238" s="7786"/>
      <c r="CO238" s="7786"/>
      <c r="CP238" s="7786"/>
      <c r="CQ238" s="7786"/>
      <c r="CR238" s="7786"/>
      <c r="CS238" s="7786"/>
      <c r="CT238" s="7786"/>
      <c r="CU238" s="7786"/>
      <c r="CV238" s="7702"/>
      <c r="CW238" s="7702"/>
      <c r="CX238" s="7702"/>
      <c r="CY238" s="7702"/>
      <c r="CZ238" s="7702"/>
    </row>
    <row r="239" spans="1:104" ht="13.5" thickBot="1" x14ac:dyDescent="0.25">
      <c r="A239" s="7699"/>
      <c r="B239" s="7699"/>
      <c r="C239" s="7702"/>
      <c r="D239" s="7702"/>
      <c r="E239" s="7702"/>
      <c r="F239" s="7702"/>
      <c r="G239" s="7702"/>
      <c r="H239" s="7702"/>
      <c r="I239" s="7702"/>
      <c r="J239" s="7702"/>
      <c r="K239" s="7702"/>
      <c r="L239" s="7702"/>
      <c r="M239" s="7702"/>
      <c r="N239" s="7702"/>
      <c r="O239" s="7702"/>
      <c r="P239" s="7702"/>
      <c r="Q239" s="7702"/>
      <c r="R239" s="7702"/>
      <c r="S239" s="7702"/>
      <c r="T239" s="7702"/>
      <c r="U239" s="7702"/>
      <c r="V239" s="7702"/>
      <c r="W239" s="7702"/>
      <c r="X239" s="7702"/>
      <c r="Y239" s="7702"/>
      <c r="Z239" s="7702"/>
      <c r="AA239" s="7702"/>
      <c r="AB239" s="7702"/>
      <c r="AC239" s="7702"/>
      <c r="AD239" s="7702"/>
      <c r="AE239" s="7702"/>
      <c r="AF239" s="7702"/>
      <c r="AG239" s="7702"/>
      <c r="AH239" s="7702"/>
      <c r="AI239" s="7702"/>
      <c r="AJ239" s="7702"/>
      <c r="AK239" s="7702"/>
      <c r="AL239" s="7702"/>
      <c r="AM239" s="7702"/>
      <c r="AN239" s="7702"/>
      <c r="AO239" s="7702"/>
      <c r="AP239" s="7702"/>
      <c r="AQ239" s="7702"/>
      <c r="AR239" s="7702"/>
      <c r="AS239" s="7702"/>
      <c r="AT239" s="7702"/>
      <c r="AU239" s="7702"/>
      <c r="AV239" s="7702"/>
      <c r="AW239" s="7702"/>
      <c r="AX239" s="7702"/>
      <c r="AY239" s="7702"/>
      <c r="AZ239" s="7702"/>
      <c r="BA239" s="7702"/>
      <c r="BB239" s="7702"/>
      <c r="BC239" s="7702"/>
      <c r="BD239" s="7702"/>
      <c r="BE239" s="7702"/>
      <c r="BF239" s="7702"/>
      <c r="BG239" s="7702"/>
      <c r="BH239" s="7702"/>
      <c r="BI239" s="7702"/>
      <c r="BJ239" s="7702"/>
      <c r="BK239" s="7702"/>
      <c r="BL239" s="7702"/>
      <c r="BM239" s="7702"/>
      <c r="BN239" s="7702"/>
      <c r="BO239" s="7702"/>
      <c r="BP239" s="7702"/>
      <c r="BQ239" s="7702"/>
      <c r="BR239" s="7702"/>
      <c r="BS239" s="8293"/>
      <c r="BT239" s="7705"/>
      <c r="BU239" s="7690"/>
      <c r="BV239" s="7686" t="inlineStr">
        <is>
          <t>Medida SAR</t>
        </is>
      </c>
      <c r="BW239" s="7691" t="inlineStr">
        <is>
          <t>Valor en antena</t>
        </is>
      </c>
      <c r="BX239" s="7691" t="inlineStr">
        <is>
          <t>SAR 1W</t>
        </is>
      </c>
      <c r="BY239" s="7691" t="inlineStr">
        <is>
          <t>SAR W/g</t>
        </is>
      </c>
      <c r="BZ239" s="7691" t="inlineStr">
        <is>
          <t>Desviacion (%)</t>
        </is>
      </c>
      <c r="CA239" s="7692" t="inlineStr">
        <is>
          <t>Veredicto</t>
        </is>
      </c>
      <c r="CB239" s="7703"/>
      <c r="CC239" s="7709"/>
      <c r="CD239" s="7796"/>
      <c r="CE239" s="7795"/>
      <c r="CF239" s="7795"/>
      <c r="CG239" s="7795"/>
      <c r="CH239" s="7795"/>
      <c r="CI239" s="7795"/>
      <c r="CJ239" s="7795"/>
      <c r="CK239" s="7795"/>
      <c r="CL239" s="7786"/>
      <c r="CM239" s="7786"/>
      <c r="CN239" s="7786"/>
      <c r="CO239" s="7786"/>
      <c r="CP239" s="7786"/>
      <c r="CQ239" s="7786"/>
      <c r="CR239" s="7786"/>
      <c r="CS239" s="7786"/>
      <c r="CT239" s="7786"/>
      <c r="CU239" s="7786"/>
      <c r="CV239" s="7702"/>
      <c r="CW239" s="7702"/>
      <c r="CX239" s="7702"/>
      <c r="CY239" s="7702"/>
      <c r="CZ239" s="7702"/>
    </row>
    <row r="240" spans="1:104" x14ac:dyDescent="0.2">
      <c r="A240" s="7699"/>
      <c r="B240" s="7699"/>
      <c r="C240" s="7702"/>
      <c r="D240" s="7702"/>
      <c r="E240" s="7702"/>
      <c r="F240" s="7702"/>
      <c r="G240" s="7702"/>
      <c r="H240" s="7702"/>
      <c r="I240" s="7702"/>
      <c r="J240" s="7702"/>
      <c r="K240" s="7702"/>
      <c r="L240" s="7702"/>
      <c r="M240" s="7702"/>
      <c r="N240" s="7702"/>
      <c r="O240" s="7702"/>
      <c r="P240" s="7702"/>
      <c r="Q240" s="7702"/>
      <c r="R240" s="7702"/>
      <c r="S240" s="7702"/>
      <c r="T240" s="7702"/>
      <c r="U240" s="7702"/>
      <c r="V240" s="7702"/>
      <c r="W240" s="7702"/>
      <c r="X240" s="7702"/>
      <c r="Y240" s="7702"/>
      <c r="Z240" s="7702"/>
      <c r="AA240" s="7702"/>
      <c r="AB240" s="7702"/>
      <c r="AC240" s="7702"/>
      <c r="AD240" s="7702"/>
      <c r="AE240" s="7702"/>
      <c r="AF240" s="7702"/>
      <c r="AG240" s="7702"/>
      <c r="AH240" s="7702"/>
      <c r="AI240" s="7702"/>
      <c r="AJ240" s="7702"/>
      <c r="AK240" s="7702"/>
      <c r="AL240" s="7702"/>
      <c r="AM240" s="7702"/>
      <c r="AN240" s="7702"/>
      <c r="AO240" s="7702"/>
      <c r="AP240" s="7702"/>
      <c r="AQ240" s="7702"/>
      <c r="AR240" s="7702"/>
      <c r="AS240" s="7702"/>
      <c r="AT240" s="7702"/>
      <c r="AU240" s="7702"/>
      <c r="AV240" s="7702"/>
      <c r="AW240" s="7702"/>
      <c r="AX240" s="7702"/>
      <c r="AY240" s="7702"/>
      <c r="AZ240" s="7702"/>
      <c r="BA240" s="7702"/>
      <c r="BB240" s="7702"/>
      <c r="BC240" s="7702"/>
      <c r="BD240" s="7702"/>
      <c r="BE240" s="7702"/>
      <c r="BF240" s="7702"/>
      <c r="BG240" s="7702"/>
      <c r="BH240" s="7702"/>
      <c r="BI240" s="7702"/>
      <c r="BJ240" s="7702"/>
      <c r="BK240" s="7702"/>
      <c r="BL240" s="7702"/>
      <c r="BM240" s="7702"/>
      <c r="BN240" s="7702"/>
      <c r="BO240" s="7702"/>
      <c r="BP240" s="7702"/>
      <c r="BQ240" s="7702"/>
      <c r="BR240" s="7702"/>
      <c r="BS240" s="8293"/>
      <c r="BT240" s="7705"/>
      <c r="BU240" s="7719" t="inlineStr">
        <is>
          <t>SAR(1g)</t>
        </is>
      </c>
      <c r="BV240" s="7693"/>
      <c r="BW240" s="7713">
        <f>POWER(10,(((10*LOG10(BW232))+(AVERAGE(BX236:BX237)-BX233))/10))</f>
        <v>250.00000000000011</v>
      </c>
      <c r="BX240" s="8161">
        <f>CD222</f>
        <v>10.9</v>
      </c>
      <c r="BY240" s="7713">
        <f>BV240*1000/BW240</f>
        <v>0</v>
      </c>
      <c r="BZ240" s="7713">
        <f>((BY240-BX240)*100)/BX240</f>
        <v>-100</v>
      </c>
      <c r="CA240" s="7715" t="str">
        <f>IF(ABS(BZ240)&lt;10,"Válido","No Válido")</f>
        <v>No Válido</v>
      </c>
      <c r="CB240" s="7703"/>
      <c r="CC240" s="7709"/>
      <c r="CD240" s="7796"/>
      <c r="CE240" s="7795"/>
      <c r="CF240" s="7795"/>
      <c r="CG240" s="7795"/>
      <c r="CH240" s="7795"/>
      <c r="CI240" s="7795"/>
      <c r="CJ240" s="7795"/>
      <c r="CK240" s="7795"/>
      <c r="CL240" s="7786"/>
      <c r="CM240" s="7786"/>
      <c r="CN240" s="7786"/>
      <c r="CO240" s="7786"/>
      <c r="CP240" s="7786"/>
      <c r="CQ240" s="7786"/>
      <c r="CR240" s="7786"/>
      <c r="CS240" s="7786"/>
      <c r="CT240" s="7786"/>
      <c r="CU240" s="7786"/>
      <c r="CV240" s="7702"/>
      <c r="CW240" s="7702"/>
      <c r="CX240" s="7702"/>
      <c r="CY240" s="7702"/>
      <c r="CZ240" s="7702"/>
    </row>
    <row r="241" spans="1:104" ht="13.5" thickBot="1" x14ac:dyDescent="0.25">
      <c r="A241" s="7699"/>
      <c r="B241" s="7699"/>
      <c r="C241" s="7702"/>
      <c r="D241" s="7702"/>
      <c r="E241" s="7702"/>
      <c r="F241" s="7702"/>
      <c r="G241" s="7702"/>
      <c r="H241" s="7702"/>
      <c r="I241" s="7702"/>
      <c r="J241" s="7702"/>
      <c r="K241" s="7702"/>
      <c r="L241" s="7702"/>
      <c r="M241" s="7702"/>
      <c r="N241" s="7702"/>
      <c r="O241" s="7702"/>
      <c r="P241" s="7702"/>
      <c r="Q241" s="7702"/>
      <c r="R241" s="7702"/>
      <c r="S241" s="7702"/>
      <c r="T241" s="7702"/>
      <c r="U241" s="7702"/>
      <c r="V241" s="7702"/>
      <c r="W241" s="7702"/>
      <c r="X241" s="7702"/>
      <c r="Y241" s="7702"/>
      <c r="Z241" s="7702"/>
      <c r="AA241" s="7702"/>
      <c r="AB241" s="7702"/>
      <c r="AC241" s="7702"/>
      <c r="AD241" s="7702"/>
      <c r="AE241" s="7702"/>
      <c r="AF241" s="7702"/>
      <c r="AG241" s="7702"/>
      <c r="AH241" s="7702"/>
      <c r="AI241" s="7702"/>
      <c r="AJ241" s="7702"/>
      <c r="AK241" s="7702"/>
      <c r="AL241" s="7702"/>
      <c r="AM241" s="7702"/>
      <c r="AN241" s="7702"/>
      <c r="AO241" s="7702"/>
      <c r="AP241" s="7702"/>
      <c r="AQ241" s="7702"/>
      <c r="AR241" s="7702"/>
      <c r="AS241" s="7702"/>
      <c r="AT241" s="7702"/>
      <c r="AU241" s="7702"/>
      <c r="AV241" s="7702"/>
      <c r="AW241" s="7702"/>
      <c r="AX241" s="7702"/>
      <c r="AY241" s="7702"/>
      <c r="AZ241" s="7702"/>
      <c r="BA241" s="7702"/>
      <c r="BB241" s="7702"/>
      <c r="BC241" s="7702"/>
      <c r="BD241" s="7702"/>
      <c r="BE241" s="7702"/>
      <c r="BF241" s="7702"/>
      <c r="BG241" s="7702"/>
      <c r="BH241" s="7702"/>
      <c r="BI241" s="7702"/>
      <c r="BJ241" s="7702"/>
      <c r="BK241" s="7702"/>
      <c r="BL241" s="7702"/>
      <c r="BM241" s="7702"/>
      <c r="BN241" s="7702"/>
      <c r="BO241" s="7702"/>
      <c r="BP241" s="7702"/>
      <c r="BQ241" s="7702"/>
      <c r="BR241" s="7702"/>
      <c r="BS241" s="8293"/>
      <c r="BT241" s="7705"/>
      <c r="BU241" s="7720" t="inlineStr">
        <is>
          <t>SAR(10g)</t>
        </is>
      </c>
      <c r="BV241" s="7694"/>
      <c r="BW241" s="7714">
        <f>POWER(10,(((10*LOG10(BW232))+(AVERAGE(BX236:BX237)-BX233))/10))</f>
        <v>250.00000000000011</v>
      </c>
      <c r="BX241" s="8162">
        <f>CD223</f>
        <v>7.01</v>
      </c>
      <c r="BY241" s="7714">
        <f>BV241*1000/BW241</f>
        <v>0</v>
      </c>
      <c r="BZ241" s="7714">
        <f>((BY241-BX241)*100)/BX241</f>
        <v>-100</v>
      </c>
      <c r="CA241" s="7716" t="str">
        <f>IF(ABS(BZ241)&lt;10,"Válido","No Válido")</f>
        <v>No Válido</v>
      </c>
      <c r="CB241" s="7703"/>
      <c r="CC241" s="7709"/>
      <c r="CD241" s="7796"/>
      <c r="CE241" s="7795"/>
      <c r="CF241" s="7795"/>
      <c r="CG241" s="7795"/>
      <c r="CH241" s="7795"/>
      <c r="CI241" s="7795"/>
      <c r="CJ241" s="7795"/>
      <c r="CK241" s="7795"/>
      <c r="CL241" s="7786"/>
      <c r="CM241" s="7786"/>
      <c r="CN241" s="7786"/>
      <c r="CO241" s="7786"/>
      <c r="CP241" s="7786"/>
      <c r="CQ241" s="7786"/>
      <c r="CR241" s="7786"/>
      <c r="CS241" s="7786"/>
      <c r="CT241" s="7786"/>
      <c r="CU241" s="7786"/>
      <c r="CV241" s="7702"/>
      <c r="CW241" s="7702"/>
      <c r="CX241" s="7702"/>
      <c r="CY241" s="7702"/>
      <c r="CZ241" s="7702"/>
    </row>
    <row r="242" spans="1:104" ht="13.5" thickBot="1" x14ac:dyDescent="0.25">
      <c r="A242" s="7699"/>
      <c r="B242" s="7699"/>
      <c r="C242" s="7702"/>
      <c r="D242" s="7702"/>
      <c r="E242" s="7702"/>
      <c r="F242" s="7702"/>
      <c r="G242" s="7702"/>
      <c r="H242" s="7702"/>
      <c r="I242" s="7702"/>
      <c r="J242" s="7702"/>
      <c r="K242" s="7702"/>
      <c r="L242" s="7702"/>
      <c r="M242" s="7702"/>
      <c r="N242" s="7702"/>
      <c r="O242" s="7702"/>
      <c r="P242" s="7702"/>
      <c r="Q242" s="7702"/>
      <c r="R242" s="7702"/>
      <c r="S242" s="7702"/>
      <c r="T242" s="7702"/>
      <c r="U242" s="7702"/>
      <c r="V242" s="7702"/>
      <c r="W242" s="7702"/>
      <c r="X242" s="7702"/>
      <c r="Y242" s="7702"/>
      <c r="Z242" s="7702"/>
      <c r="AA242" s="7702"/>
      <c r="AB242" s="7702"/>
      <c r="AC242" s="7702"/>
      <c r="AD242" s="7702"/>
      <c r="AE242" s="7702"/>
      <c r="AF242" s="7702"/>
      <c r="AG242" s="7702"/>
      <c r="AH242" s="7702"/>
      <c r="AI242" s="7702"/>
      <c r="AJ242" s="7702"/>
      <c r="AK242" s="7702"/>
      <c r="AL242" s="7702"/>
      <c r="AM242" s="7702"/>
      <c r="AN242" s="7702"/>
      <c r="AO242" s="7702"/>
      <c r="AP242" s="7702"/>
      <c r="AQ242" s="7702"/>
      <c r="AR242" s="7702"/>
      <c r="AS242" s="7702"/>
      <c r="AT242" s="7702"/>
      <c r="AU242" s="7702"/>
      <c r="AV242" s="7702"/>
      <c r="AW242" s="7702"/>
      <c r="AX242" s="7702"/>
      <c r="AY242" s="7702"/>
      <c r="AZ242" s="7702"/>
      <c r="BA242" s="7702"/>
      <c r="BB242" s="7702"/>
      <c r="BC242" s="7702"/>
      <c r="BD242" s="7702"/>
      <c r="BE242" s="7702"/>
      <c r="BF242" s="7702"/>
      <c r="BG242" s="7702"/>
      <c r="BH242" s="7702"/>
      <c r="BI242" s="7702"/>
      <c r="BJ242" s="7702"/>
      <c r="BK242" s="7702"/>
      <c r="BL242" s="7702"/>
      <c r="BM242" s="7702"/>
      <c r="BN242" s="7702"/>
      <c r="BO242" s="7702"/>
      <c r="BP242" s="7702"/>
      <c r="BQ242" s="7702"/>
      <c r="BR242" s="7702"/>
      <c r="BS242" s="8293"/>
      <c r="BT242" s="7705"/>
      <c r="BU242" s="7702"/>
      <c r="BV242" s="7702"/>
      <c r="BW242" s="7702"/>
      <c r="BX242" s="7702"/>
      <c r="BY242" s="7726"/>
      <c r="BZ242" s="7726"/>
      <c r="CA242" s="7726"/>
      <c r="CB242" s="7726"/>
      <c r="CC242" s="7734"/>
      <c r="CD242" s="7796"/>
      <c r="CE242" s="7795"/>
      <c r="CF242" s="7795"/>
      <c r="CG242" s="7795"/>
      <c r="CH242" s="7795"/>
      <c r="CI242" s="7795"/>
      <c r="CJ242" s="7795"/>
      <c r="CK242" s="7795"/>
      <c r="CL242" s="7786"/>
      <c r="CM242" s="7786"/>
      <c r="CN242" s="7786"/>
      <c r="CO242" s="7786"/>
      <c r="CP242" s="7786"/>
      <c r="CQ242" s="7786"/>
      <c r="CR242" s="7786"/>
      <c r="CS242" s="7786"/>
      <c r="CT242" s="7786"/>
      <c r="CU242" s="7786"/>
      <c r="CV242" s="7702"/>
      <c r="CW242" s="7702"/>
      <c r="CX242" s="7702"/>
      <c r="CY242" s="7702"/>
      <c r="CZ242" s="7702"/>
    </row>
    <row r="243" spans="1:104" ht="26.25" thickBot="1" x14ac:dyDescent="0.25">
      <c r="A243" s="7699"/>
      <c r="B243" s="7699"/>
      <c r="C243" s="7702"/>
      <c r="D243" s="7702"/>
      <c r="E243" s="7702"/>
      <c r="F243" s="7702"/>
      <c r="G243" s="7702"/>
      <c r="H243" s="7702"/>
      <c r="I243" s="7702"/>
      <c r="J243" s="7702"/>
      <c r="K243" s="7702"/>
      <c r="L243" s="7702"/>
      <c r="M243" s="7702"/>
      <c r="N243" s="7702"/>
      <c r="O243" s="7702"/>
      <c r="P243" s="7702"/>
      <c r="Q243" s="7702"/>
      <c r="R243" s="7702"/>
      <c r="S243" s="7702"/>
      <c r="T243" s="7702"/>
      <c r="U243" s="7702"/>
      <c r="V243" s="7702"/>
      <c r="W243" s="7702"/>
      <c r="X243" s="7702"/>
      <c r="Y243" s="7702"/>
      <c r="Z243" s="7702"/>
      <c r="AA243" s="7702"/>
      <c r="AB243" s="7702"/>
      <c r="AC243" s="7702"/>
      <c r="AD243" s="7702"/>
      <c r="AE243" s="7702"/>
      <c r="AF243" s="7702"/>
      <c r="AG243" s="7702"/>
      <c r="AH243" s="7702"/>
      <c r="AI243" s="7702"/>
      <c r="AJ243" s="7702"/>
      <c r="AK243" s="7702"/>
      <c r="AL243" s="7702"/>
      <c r="AM243" s="7702"/>
      <c r="AN243" s="7702"/>
      <c r="AO243" s="7702"/>
      <c r="AP243" s="7702"/>
      <c r="AQ243" s="7702"/>
      <c r="AR243" s="7702"/>
      <c r="AS243" s="7702"/>
      <c r="AT243" s="7702"/>
      <c r="AU243" s="7702"/>
      <c r="AV243" s="7702"/>
      <c r="AW243" s="7702"/>
      <c r="AX243" s="7702"/>
      <c r="AY243" s="7702"/>
      <c r="AZ243" s="7702"/>
      <c r="BA243" s="7702"/>
      <c r="BB243" s="7702"/>
      <c r="BC243" s="7702"/>
      <c r="BD243" s="7702"/>
      <c r="BE243" s="7702"/>
      <c r="BF243" s="7702"/>
      <c r="BG243" s="7702"/>
      <c r="BH243" s="7702"/>
      <c r="BI243" s="7702"/>
      <c r="BJ243" s="7702"/>
      <c r="BK243" s="7702"/>
      <c r="BL243" s="7702"/>
      <c r="BM243" s="7702"/>
      <c r="BN243" s="7702"/>
      <c r="BO243" s="7702"/>
      <c r="BP243" s="7702"/>
      <c r="BQ243" s="7702"/>
      <c r="BR243" s="7702"/>
      <c r="BS243" s="8293"/>
      <c r="BT243" s="7705"/>
      <c r="BU243" s="7695"/>
      <c r="BV243" s="7696" t="inlineStr">
        <is>
          <t>Valor SAR extrap</t>
        </is>
      </c>
      <c r="BW243" s="7697" t="inlineStr">
        <is>
          <t>Desviacion (%)</t>
        </is>
      </c>
      <c r="BX243" s="7698" t="inlineStr">
        <is>
          <t>Veredicto</t>
        </is>
      </c>
      <c r="BY243" s="7726"/>
      <c r="BZ243" s="7726"/>
      <c r="CA243" s="7726" t="inlineStr">
        <is>
          <t>Frequency
(MHz)</t>
        </is>
      </c>
      <c r="CB243" s="7726" t="str">
        <f>CA229</f>
        <v>Head/Body:</v>
      </c>
      <c r="CC243" s="7734" t="inlineStr">
        <is>
          <t>SAR over</t>
        </is>
      </c>
      <c r="CD243" s="7796"/>
      <c r="CE243" s="7795"/>
      <c r="CF243" s="7795"/>
      <c r="CG243" s="7795"/>
      <c r="CH243" s="7795"/>
      <c r="CI243" s="7795"/>
      <c r="CJ243" s="7795"/>
      <c r="CK243" s="7795"/>
      <c r="CL243" s="7786"/>
      <c r="CM243" s="7786"/>
      <c r="CN243" s="7786"/>
      <c r="CO243" s="7786"/>
      <c r="CP243" s="7786"/>
      <c r="CQ243" s="7786"/>
      <c r="CR243" s="7786"/>
      <c r="CS243" s="7786"/>
      <c r="CT243" s="7786"/>
      <c r="CU243" s="7786"/>
      <c r="CV243" s="7702"/>
      <c r="CW243" s="7702"/>
      <c r="CX243" s="7702"/>
      <c r="CY243" s="7702"/>
      <c r="CZ243" s="7702"/>
    </row>
    <row r="244" spans="1:104" x14ac:dyDescent="0.2">
      <c r="A244" s="7699"/>
      <c r="B244" s="7699"/>
      <c r="C244" s="7702"/>
      <c r="D244" s="7702"/>
      <c r="E244" s="7702"/>
      <c r="F244" s="7702"/>
      <c r="G244" s="7702"/>
      <c r="H244" s="7702"/>
      <c r="I244" s="7702"/>
      <c r="J244" s="7702"/>
      <c r="K244" s="7702"/>
      <c r="L244" s="7702"/>
      <c r="M244" s="7702"/>
      <c r="N244" s="7702"/>
      <c r="O244" s="7702"/>
      <c r="P244" s="7702"/>
      <c r="Q244" s="7702"/>
      <c r="R244" s="7702"/>
      <c r="S244" s="7702"/>
      <c r="T244" s="7702"/>
      <c r="U244" s="7702"/>
      <c r="V244" s="7702"/>
      <c r="W244" s="7702"/>
      <c r="X244" s="7702"/>
      <c r="Y244" s="7702"/>
      <c r="Z244" s="7702"/>
      <c r="AA244" s="7702"/>
      <c r="AB244" s="7702"/>
      <c r="AC244" s="7702"/>
      <c r="AD244" s="7702"/>
      <c r="AE244" s="7702"/>
      <c r="AF244" s="7702"/>
      <c r="AG244" s="7702"/>
      <c r="AH244" s="7702"/>
      <c r="AI244" s="7702"/>
      <c r="AJ244" s="7702"/>
      <c r="AK244" s="7702"/>
      <c r="AL244" s="7702"/>
      <c r="AM244" s="7702"/>
      <c r="AN244" s="7702"/>
      <c r="AO244" s="7702"/>
      <c r="AP244" s="7702"/>
      <c r="AQ244" s="7702"/>
      <c r="AR244" s="7702"/>
      <c r="AS244" s="7702"/>
      <c r="AT244" s="7702"/>
      <c r="AU244" s="7702"/>
      <c r="AV244" s="7702"/>
      <c r="AW244" s="7702"/>
      <c r="AX244" s="7702"/>
      <c r="AY244" s="7702"/>
      <c r="AZ244" s="7702"/>
      <c r="BA244" s="7702"/>
      <c r="BB244" s="7702"/>
      <c r="BC244" s="7702"/>
      <c r="BD244" s="7702"/>
      <c r="BE244" s="7702"/>
      <c r="BF244" s="7702"/>
      <c r="BG244" s="7702"/>
      <c r="BH244" s="7702"/>
      <c r="BI244" s="7702"/>
      <c r="BJ244" s="7702"/>
      <c r="BK244" s="7702"/>
      <c r="BL244" s="7702"/>
      <c r="BM244" s="7702"/>
      <c r="BN244" s="7702"/>
      <c r="BO244" s="7702"/>
      <c r="BP244" s="7702"/>
      <c r="BQ244" s="7702"/>
      <c r="BR244" s="7702"/>
      <c r="BS244" s="8293"/>
      <c r="BT244" s="7705"/>
      <c r="BU244" s="7684" t="inlineStr">
        <is>
          <t>Fast SAR 1g</t>
        </is>
      </c>
      <c r="BV244" s="7693"/>
      <c r="BW244" s="7713" t="e">
        <f>((BV244-BV240)*100)/BV240</f>
        <v>#DIV/0!</v>
      </c>
      <c r="BX244" s="7715" t="e">
        <f>IF(ABS(BW244)&lt;3,"Válido","No Válido")</f>
        <v>#DIV/0!</v>
      </c>
      <c r="BY244" s="7726"/>
      <c r="BZ244" s="7726"/>
      <c r="CA244" s="7726">
        <f>BU232</f>
        <v>0</v>
      </c>
      <c r="CB244" s="7726" t="str">
        <f>CB229</f>
        <v>Head</v>
      </c>
      <c r="CC244" s="7734" t="inlineStr">
        <is>
          <t>1 gr.</t>
        </is>
      </c>
      <c r="CD244" s="7796"/>
      <c r="CE244" s="7795"/>
      <c r="CF244" s="7795"/>
      <c r="CG244" s="7795"/>
      <c r="CH244" s="7795"/>
      <c r="CI244" s="7795"/>
      <c r="CJ244" s="7795"/>
      <c r="CK244" s="7795"/>
      <c r="CL244" s="7786"/>
      <c r="CM244" s="7786"/>
      <c r="CN244" s="7786"/>
      <c r="CO244" s="7786"/>
      <c r="CP244" s="7786"/>
      <c r="CQ244" s="7786"/>
      <c r="CR244" s="7786"/>
      <c r="CS244" s="7786"/>
      <c r="CT244" s="7786"/>
      <c r="CU244" s="7786"/>
      <c r="CV244" s="7702"/>
      <c r="CW244" s="7702"/>
      <c r="CX244" s="7702"/>
      <c r="CY244" s="7702"/>
      <c r="CZ244" s="7702"/>
    </row>
    <row r="245" spans="1:104" ht="13.5" thickBot="1" x14ac:dyDescent="0.25">
      <c r="A245" s="7699"/>
      <c r="B245" s="7699"/>
      <c r="C245" s="7702"/>
      <c r="D245" s="7702"/>
      <c r="E245" s="7702"/>
      <c r="F245" s="7702"/>
      <c r="G245" s="7702"/>
      <c r="H245" s="7702"/>
      <c r="I245" s="7702"/>
      <c r="J245" s="7702"/>
      <c r="K245" s="7702"/>
      <c r="L245" s="7702"/>
      <c r="M245" s="7702"/>
      <c r="N245" s="7702"/>
      <c r="O245" s="7702"/>
      <c r="P245" s="7702"/>
      <c r="Q245" s="7702"/>
      <c r="R245" s="7702"/>
      <c r="S245" s="7702"/>
      <c r="T245" s="7702"/>
      <c r="U245" s="7702"/>
      <c r="V245" s="7702"/>
      <c r="W245" s="7702"/>
      <c r="X245" s="7702"/>
      <c r="Y245" s="7702"/>
      <c r="Z245" s="7702"/>
      <c r="AA245" s="7702"/>
      <c r="AB245" s="7702"/>
      <c r="AC245" s="7702"/>
      <c r="AD245" s="7702"/>
      <c r="AE245" s="7702"/>
      <c r="AF245" s="7702"/>
      <c r="AG245" s="7702"/>
      <c r="AH245" s="7702"/>
      <c r="AI245" s="7702"/>
      <c r="AJ245" s="7702"/>
      <c r="AK245" s="7702"/>
      <c r="AL245" s="7702"/>
      <c r="AM245" s="7702"/>
      <c r="AN245" s="7702"/>
      <c r="AO245" s="7702"/>
      <c r="AP245" s="7702"/>
      <c r="AQ245" s="7702"/>
      <c r="AR245" s="7702"/>
      <c r="AS245" s="7702"/>
      <c r="AT245" s="7702"/>
      <c r="AU245" s="7702"/>
      <c r="AV245" s="7702"/>
      <c r="AW245" s="7702"/>
      <c r="AX245" s="7702"/>
      <c r="AY245" s="7702"/>
      <c r="AZ245" s="7702"/>
      <c r="BA245" s="7702"/>
      <c r="BB245" s="7702"/>
      <c r="BC245" s="7702"/>
      <c r="BD245" s="7702"/>
      <c r="BE245" s="7702"/>
      <c r="BF245" s="7702"/>
      <c r="BG245" s="7702"/>
      <c r="BH245" s="7702"/>
      <c r="BI245" s="7702"/>
      <c r="BJ245" s="7702"/>
      <c r="BK245" s="7702"/>
      <c r="BL245" s="7702"/>
      <c r="BM245" s="7702"/>
      <c r="BN245" s="7702"/>
      <c r="BO245" s="7702"/>
      <c r="BP245" s="7702"/>
      <c r="BQ245" s="7702"/>
      <c r="BR245" s="7702"/>
      <c r="BS245" s="8293"/>
      <c r="BT245" s="7705"/>
      <c r="BU245" s="7718" t="inlineStr">
        <is>
          <t>Fast SAR 10g</t>
        </is>
      </c>
      <c r="BV245" s="7694"/>
      <c r="BW245" s="7714" t="e">
        <f>((BV245-BV241)*100)/BV241</f>
        <v>#DIV/0!</v>
      </c>
      <c r="BX245" s="7716" t="e">
        <f>IF(ABS(BW245)&lt;7,"Válido","No Válido")</f>
        <v>#DIV/0!</v>
      </c>
      <c r="BY245" s="7727"/>
      <c r="BZ245" s="7726"/>
      <c r="CA245" s="7732">
        <f>BU232</f>
        <v>0</v>
      </c>
      <c r="CB245" s="7730" t="str">
        <f>CB229</f>
        <v>Head</v>
      </c>
      <c r="CC245" s="7734" t="inlineStr">
        <is>
          <t>10 gr.</t>
        </is>
      </c>
      <c r="CD245" s="7796"/>
      <c r="CE245" s="7795"/>
      <c r="CF245" s="7795"/>
      <c r="CG245" s="7795"/>
      <c r="CH245" s="7795"/>
      <c r="CI245" s="7795"/>
      <c r="CJ245" s="7795"/>
      <c r="CK245" s="7795"/>
      <c r="CL245" s="7786"/>
      <c r="CM245" s="7786"/>
      <c r="CN245" s="7786"/>
      <c r="CO245" s="7786"/>
      <c r="CP245" s="7786"/>
      <c r="CQ245" s="7786"/>
      <c r="CR245" s="7786"/>
      <c r="CS245" s="7786"/>
      <c r="CT245" s="7786"/>
      <c r="CU245" s="7786"/>
      <c r="CV245" s="7702"/>
      <c r="CW245" s="7702"/>
      <c r="CX245" s="7702"/>
      <c r="CY245" s="7702"/>
      <c r="CZ245" s="7702"/>
    </row>
    <row r="246" spans="1:104" x14ac:dyDescent="0.2">
      <c r="A246" s="7699"/>
      <c r="B246" s="7699"/>
      <c r="C246" s="7702"/>
      <c r="D246" s="7702"/>
      <c r="E246" s="7702"/>
      <c r="F246" s="7702"/>
      <c r="G246" s="7702"/>
      <c r="H246" s="7702"/>
      <c r="I246" s="7702"/>
      <c r="J246" s="7702"/>
      <c r="K246" s="7702"/>
      <c r="L246" s="7702"/>
      <c r="M246" s="7702"/>
      <c r="N246" s="7702"/>
      <c r="O246" s="7702"/>
      <c r="P246" s="7702"/>
      <c r="Q246" s="7702"/>
      <c r="R246" s="7702"/>
      <c r="S246" s="7702"/>
      <c r="T246" s="7702"/>
      <c r="U246" s="7702"/>
      <c r="V246" s="7702"/>
      <c r="W246" s="7702"/>
      <c r="X246" s="7702"/>
      <c r="Y246" s="7702"/>
      <c r="Z246" s="7702"/>
      <c r="AA246" s="7702"/>
      <c r="AB246" s="7702"/>
      <c r="AC246" s="7702"/>
      <c r="AD246" s="7702"/>
      <c r="AE246" s="7702"/>
      <c r="AF246" s="7702"/>
      <c r="AG246" s="7702"/>
      <c r="AH246" s="7702"/>
      <c r="AI246" s="7702"/>
      <c r="AJ246" s="7702"/>
      <c r="AK246" s="7702"/>
      <c r="AL246" s="7702"/>
      <c r="AM246" s="7702"/>
      <c r="AN246" s="7702"/>
      <c r="AO246" s="7702"/>
      <c r="AP246" s="7702"/>
      <c r="AQ246" s="7702"/>
      <c r="AR246" s="7702"/>
      <c r="AS246" s="7702"/>
      <c r="AT246" s="7702"/>
      <c r="AU246" s="7702"/>
      <c r="AV246" s="7702"/>
      <c r="AW246" s="7702"/>
      <c r="AX246" s="7702"/>
      <c r="AY246" s="7702"/>
      <c r="AZ246" s="7702"/>
      <c r="BA246" s="7702"/>
      <c r="BB246" s="7702"/>
      <c r="BC246" s="7702"/>
      <c r="BD246" s="7702"/>
      <c r="BE246" s="7702"/>
      <c r="BF246" s="7702"/>
      <c r="BG246" s="7702"/>
      <c r="BH246" s="7702"/>
      <c r="BI246" s="7702"/>
      <c r="BJ246" s="7702"/>
      <c r="BK246" s="7702"/>
      <c r="BL246" s="7702"/>
      <c r="BM246" s="7702"/>
      <c r="BN246" s="7702"/>
      <c r="BO246" s="7702"/>
      <c r="BP246" s="7702"/>
      <c r="BQ246" s="7702"/>
      <c r="BR246" s="7702"/>
      <c r="BS246" s="8293"/>
      <c r="BT246" s="7735"/>
      <c r="BU246" s="7784"/>
      <c r="BV246" s="7784"/>
      <c r="BW246" s="7702"/>
      <c r="BX246" s="7702"/>
      <c r="BY246" s="7785"/>
      <c r="BZ246" s="7702"/>
      <c r="CA246" s="7998"/>
      <c r="CB246" s="7702"/>
      <c r="CC246" s="7708"/>
      <c r="CD246" s="7796"/>
      <c r="CE246" s="7795"/>
      <c r="CF246" s="7795"/>
      <c r="CG246" s="7795"/>
      <c r="CH246" s="7795"/>
      <c r="CI246" s="7795"/>
      <c r="CJ246" s="7795"/>
      <c r="CK246" s="7795"/>
      <c r="CL246" s="7786"/>
      <c r="CM246" s="7786"/>
      <c r="CN246" s="7786"/>
      <c r="CO246" s="7786"/>
      <c r="CP246" s="7786"/>
      <c r="CQ246" s="7786"/>
      <c r="CR246" s="7786"/>
      <c r="CS246" s="7786"/>
      <c r="CT246" s="7786"/>
      <c r="CU246" s="7786"/>
      <c r="CV246" s="7702"/>
      <c r="CW246" s="7702"/>
      <c r="CX246" s="7702"/>
      <c r="CY246" s="7702"/>
      <c r="CZ246" s="7702"/>
    </row>
    <row r="247" spans="1:104" x14ac:dyDescent="0.2">
      <c r="A247" s="7699"/>
      <c r="B247" s="7699"/>
      <c r="C247" s="7702"/>
      <c r="D247" s="7702"/>
      <c r="E247" s="7702"/>
      <c r="F247" s="7702"/>
      <c r="G247" s="7702"/>
      <c r="H247" s="7702"/>
      <c r="I247" s="7702"/>
      <c r="J247" s="7702"/>
      <c r="K247" s="7702"/>
      <c r="L247" s="7702"/>
      <c r="M247" s="7702"/>
      <c r="N247" s="7702"/>
      <c r="O247" s="7702"/>
      <c r="P247" s="7702"/>
      <c r="Q247" s="7702"/>
      <c r="R247" s="7702"/>
      <c r="S247" s="7702"/>
      <c r="T247" s="7702"/>
      <c r="U247" s="7702"/>
      <c r="V247" s="7702"/>
      <c r="W247" s="7702"/>
      <c r="X247" s="7702"/>
      <c r="Y247" s="7702"/>
      <c r="Z247" s="7702"/>
      <c r="AA247" s="7702"/>
      <c r="AB247" s="7702"/>
      <c r="AC247" s="7702"/>
      <c r="AD247" s="7702"/>
      <c r="AE247" s="7702"/>
      <c r="AF247" s="7702"/>
      <c r="AG247" s="7702"/>
      <c r="AH247" s="7702"/>
      <c r="AI247" s="7702"/>
      <c r="AJ247" s="7702"/>
      <c r="AK247" s="7702"/>
      <c r="AL247" s="7702"/>
      <c r="AM247" s="7702"/>
      <c r="AN247" s="7702"/>
      <c r="AO247" s="7702"/>
      <c r="AP247" s="7702"/>
      <c r="AQ247" s="7702"/>
      <c r="AR247" s="7702"/>
      <c r="AS247" s="7702"/>
      <c r="AT247" s="7702"/>
      <c r="AU247" s="7702"/>
      <c r="AV247" s="7702"/>
      <c r="AW247" s="7702"/>
      <c r="AX247" s="7702"/>
      <c r="AY247" s="7702"/>
      <c r="AZ247" s="7702"/>
      <c r="BA247" s="7702"/>
      <c r="BB247" s="7702"/>
      <c r="BC247" s="7702"/>
      <c r="BD247" s="7702"/>
      <c r="BE247" s="7702"/>
      <c r="BF247" s="7702"/>
      <c r="BG247" s="7702"/>
      <c r="BH247" s="7702"/>
      <c r="BI247" s="7702"/>
      <c r="BJ247" s="7702"/>
      <c r="BK247" s="7702"/>
      <c r="BL247" s="7702"/>
      <c r="BM247" s="7702"/>
      <c r="BN247" s="7702"/>
      <c r="BO247" s="7702"/>
      <c r="BP247" s="7702"/>
      <c r="BQ247" s="7702"/>
      <c r="BR247" s="7702"/>
      <c r="BS247" s="8293"/>
      <c r="BT247" s="7726"/>
      <c r="BU247" s="7727" t="inlineStr">
        <is>
          <t>Date</t>
        </is>
      </c>
      <c r="BV247" s="7727" t="inlineStr">
        <is>
          <t>Frequency
(MHz)</t>
        </is>
      </c>
      <c r="BW247" s="7726" t="str">
        <f>CA229</f>
        <v>Head/Body:</v>
      </c>
      <c r="BX247" s="7726" t="inlineStr">
        <is>
          <t>SAR over</t>
        </is>
      </c>
      <c r="BY247" s="7726" t="inlineStr">
        <is>
          <t>Fast SAR
(W/kg)</t>
        </is>
      </c>
      <c r="BZ247" s="7726" t="inlineStr">
        <is>
          <t>SAR
(W/kg)</t>
        </is>
      </c>
      <c r="CA247" s="7726" t="inlineStr">
        <is>
          <t>1 W Target
SAR (W/kg)</t>
        </is>
      </c>
      <c r="CB247" s="7726" t="inlineStr">
        <is>
          <t>1 W Norm.
SAR (W/kg)</t>
        </is>
      </c>
      <c r="CC247" s="7734" t="inlineStr">
        <is>
          <t>Drift (%)</t>
        </is>
      </c>
      <c r="CD247" s="7796"/>
      <c r="CE247" s="7795"/>
      <c r="CF247" s="7795"/>
      <c r="CG247" s="7795"/>
      <c r="CH247" s="7795"/>
      <c r="CI247" s="7795"/>
      <c r="CJ247" s="7795"/>
      <c r="CK247" s="7795"/>
      <c r="CL247" s="7786"/>
      <c r="CM247" s="7786"/>
      <c r="CN247" s="7786"/>
      <c r="CO247" s="7786"/>
      <c r="CP247" s="7786"/>
      <c r="CQ247" s="7786"/>
      <c r="CR247" s="7786"/>
      <c r="CS247" s="7786"/>
      <c r="CT247" s="7786"/>
      <c r="CU247" s="7786"/>
      <c r="CV247" s="7702"/>
      <c r="CW247" s="7702"/>
      <c r="CX247" s="7702"/>
      <c r="CY247" s="7702"/>
      <c r="CZ247" s="7702"/>
    </row>
    <row r="248" spans="1:104" x14ac:dyDescent="0.2">
      <c r="A248" s="7699"/>
      <c r="B248" s="7699"/>
      <c r="C248" s="7702"/>
      <c r="D248" s="7702"/>
      <c r="E248" s="7702"/>
      <c r="F248" s="7702"/>
      <c r="G248" s="7702"/>
      <c r="H248" s="7702"/>
      <c r="I248" s="7702"/>
      <c r="J248" s="7702"/>
      <c r="K248" s="7702"/>
      <c r="L248" s="7702"/>
      <c r="M248" s="7702"/>
      <c r="N248" s="7702"/>
      <c r="O248" s="7702"/>
      <c r="P248" s="7702"/>
      <c r="Q248" s="7702"/>
      <c r="R248" s="7702"/>
      <c r="S248" s="7702"/>
      <c r="T248" s="7702"/>
      <c r="U248" s="7702"/>
      <c r="V248" s="7702"/>
      <c r="W248" s="7702"/>
      <c r="X248" s="7702"/>
      <c r="Y248" s="7702"/>
      <c r="Z248" s="7702"/>
      <c r="AA248" s="7702"/>
      <c r="AB248" s="7702"/>
      <c r="AC248" s="7702"/>
      <c r="AD248" s="7702"/>
      <c r="AE248" s="7702"/>
      <c r="AF248" s="7702"/>
      <c r="AG248" s="7702"/>
      <c r="AH248" s="7702"/>
      <c r="AI248" s="7702"/>
      <c r="AJ248" s="7702"/>
      <c r="AK248" s="7702"/>
      <c r="AL248" s="7702"/>
      <c r="AM248" s="7702"/>
      <c r="AN248" s="7702"/>
      <c r="AO248" s="7702"/>
      <c r="AP248" s="7702"/>
      <c r="AQ248" s="7702"/>
      <c r="AR248" s="7702"/>
      <c r="AS248" s="7702"/>
      <c r="AT248" s="7702"/>
      <c r="AU248" s="7702"/>
      <c r="AV248" s="7702"/>
      <c r="AW248" s="7702"/>
      <c r="AX248" s="7702"/>
      <c r="AY248" s="7702"/>
      <c r="AZ248" s="7702"/>
      <c r="BA248" s="7702"/>
      <c r="BB248" s="7702"/>
      <c r="BC248" s="7702"/>
      <c r="BD248" s="7702"/>
      <c r="BE248" s="7702"/>
      <c r="BF248" s="7702"/>
      <c r="BG248" s="7702"/>
      <c r="BH248" s="7702"/>
      <c r="BI248" s="7702"/>
      <c r="BJ248" s="7702"/>
      <c r="BK248" s="7702"/>
      <c r="BL248" s="7702"/>
      <c r="BM248" s="7702"/>
      <c r="BN248" s="7702"/>
      <c r="BO248" s="7702"/>
      <c r="BP248" s="7702"/>
      <c r="BQ248" s="7702"/>
      <c r="BR248" s="7702"/>
      <c r="BS248" s="8293"/>
      <c r="BT248" s="7735"/>
      <c r="BU248" s="7757">
        <f>CB223</f>
        <v>0</v>
      </c>
      <c r="BV248" s="7732">
        <f>BU232</f>
        <v>0</v>
      </c>
      <c r="BW248" s="7732" t="str">
        <f>CB229</f>
        <v>Head</v>
      </c>
      <c r="BX248" s="7732" t="inlineStr">
        <is>
          <t>1 gr.</t>
        </is>
      </c>
      <c r="BY248" s="7732">
        <f>BV244</f>
        <v>0</v>
      </c>
      <c r="BZ248" s="7728">
        <f>BV240</f>
        <v>0</v>
      </c>
      <c r="CA248" s="7732">
        <f t="shared" ref="CA248:CA249" si="48">BX240</f>
        <v>10.9</v>
      </c>
      <c r="CB248" s="7730">
        <f t="shared" ref="CB248:CB249" si="49">BY240</f>
        <v>0</v>
      </c>
      <c r="CC248" s="7734">
        <f t="shared" ref="CC248:CC249" si="50">BZ240</f>
        <v>-100</v>
      </c>
      <c r="CD248" s="7796"/>
      <c r="CE248" s="7795"/>
      <c r="CF248" s="7795"/>
      <c r="CG248" s="7795"/>
      <c r="CH248" s="7795"/>
      <c r="CI248" s="7795"/>
      <c r="CJ248" s="7795"/>
      <c r="CK248" s="7795"/>
      <c r="CL248" s="7786"/>
      <c r="CM248" s="7786"/>
      <c r="CN248" s="7786"/>
      <c r="CO248" s="7786"/>
      <c r="CP248" s="7786"/>
      <c r="CQ248" s="7786"/>
      <c r="CR248" s="7786"/>
      <c r="CS248" s="7786"/>
      <c r="CT248" s="7786"/>
      <c r="CU248" s="7786"/>
      <c r="CV248" s="7702"/>
      <c r="CW248" s="7702"/>
      <c r="CX248" s="7702"/>
      <c r="CY248" s="7702"/>
      <c r="CZ248" s="7702"/>
    </row>
    <row r="249" spans="1:104" x14ac:dyDescent="0.2">
      <c r="A249" s="7699"/>
      <c r="B249" s="7699"/>
      <c r="C249" s="7702"/>
      <c r="D249" s="7702"/>
      <c r="E249" s="7702"/>
      <c r="F249" s="7702"/>
      <c r="G249" s="7702"/>
      <c r="H249" s="7702"/>
      <c r="I249" s="7702"/>
      <c r="J249" s="7702"/>
      <c r="K249" s="7702"/>
      <c r="L249" s="7702"/>
      <c r="M249" s="7702"/>
      <c r="N249" s="7702"/>
      <c r="O249" s="7702"/>
      <c r="P249" s="7702"/>
      <c r="Q249" s="7702"/>
      <c r="R249" s="7702"/>
      <c r="S249" s="7702"/>
      <c r="T249" s="7702"/>
      <c r="U249" s="7702"/>
      <c r="V249" s="7702"/>
      <c r="W249" s="7702"/>
      <c r="X249" s="7702"/>
      <c r="Y249" s="7702"/>
      <c r="Z249" s="7702"/>
      <c r="AA249" s="7702"/>
      <c r="AB249" s="7702"/>
      <c r="AC249" s="7702"/>
      <c r="AD249" s="7702"/>
      <c r="AE249" s="7702"/>
      <c r="AF249" s="7702"/>
      <c r="AG249" s="7702"/>
      <c r="AH249" s="7702"/>
      <c r="AI249" s="7702"/>
      <c r="AJ249" s="7702"/>
      <c r="AK249" s="7702"/>
      <c r="AL249" s="7702"/>
      <c r="AM249" s="7702"/>
      <c r="AN249" s="7702"/>
      <c r="AO249" s="7702"/>
      <c r="AP249" s="7702"/>
      <c r="AQ249" s="7702"/>
      <c r="AR249" s="7702"/>
      <c r="AS249" s="7702"/>
      <c r="AT249" s="7702"/>
      <c r="AU249" s="7702"/>
      <c r="AV249" s="7702"/>
      <c r="AW249" s="7702"/>
      <c r="AX249" s="7702"/>
      <c r="AY249" s="7702"/>
      <c r="AZ249" s="7702"/>
      <c r="BA249" s="7702"/>
      <c r="BB249" s="7702"/>
      <c r="BC249" s="7702"/>
      <c r="BD249" s="7702"/>
      <c r="BE249" s="7702"/>
      <c r="BF249" s="7702"/>
      <c r="BG249" s="7702"/>
      <c r="BH249" s="7702"/>
      <c r="BI249" s="7702"/>
      <c r="BJ249" s="7702"/>
      <c r="BK249" s="7702"/>
      <c r="BL249" s="7702"/>
      <c r="BM249" s="7702"/>
      <c r="BN249" s="7702"/>
      <c r="BO249" s="7702"/>
      <c r="BP249" s="7702"/>
      <c r="BQ249" s="7702"/>
      <c r="BR249" s="7702"/>
      <c r="BS249" s="8293"/>
      <c r="BT249" s="7736"/>
      <c r="BU249" s="7757">
        <f>CB223</f>
        <v>0</v>
      </c>
      <c r="BV249" s="7730">
        <f>BU232</f>
        <v>0</v>
      </c>
      <c r="BW249" s="7731" t="str">
        <f>CB229</f>
        <v>Head</v>
      </c>
      <c r="BX249" s="7731" t="inlineStr">
        <is>
          <t>10 gr.</t>
        </is>
      </c>
      <c r="BY249" s="7730">
        <f>BV245</f>
        <v>0</v>
      </c>
      <c r="BZ249" s="7728">
        <f>BV241</f>
        <v>0</v>
      </c>
      <c r="CA249" s="7728">
        <f t="shared" si="48"/>
        <v>7.01</v>
      </c>
      <c r="CB249" s="7728">
        <f t="shared" si="49"/>
        <v>0</v>
      </c>
      <c r="CC249" s="7734">
        <f t="shared" si="50"/>
        <v>-100</v>
      </c>
      <c r="CD249" s="7796"/>
      <c r="CE249" s="7795"/>
      <c r="CF249" s="7795"/>
      <c r="CG249" s="7795"/>
      <c r="CH249" s="7795"/>
      <c r="CI249" s="7795"/>
      <c r="CJ249" s="7795"/>
      <c r="CK249" s="7795"/>
      <c r="CL249" s="7786"/>
      <c r="CM249" s="7786"/>
      <c r="CN249" s="7786"/>
      <c r="CO249" s="7786"/>
      <c r="CP249" s="7786"/>
      <c r="CQ249" s="7786"/>
      <c r="CR249" s="7786"/>
      <c r="CS249" s="7786"/>
      <c r="CT249" s="7786"/>
      <c r="CU249" s="7786"/>
      <c r="CV249" s="7702"/>
      <c r="CW249" s="7702"/>
      <c r="CX249" s="7702"/>
      <c r="CY249" s="7702"/>
      <c r="CZ249" s="7702"/>
    </row>
    <row r="250" spans="1:104" ht="13.5" thickBot="1" x14ac:dyDescent="0.25">
      <c r="A250" s="7699"/>
      <c r="B250" s="7699"/>
      <c r="C250" s="7702"/>
      <c r="D250" s="7702"/>
      <c r="E250" s="7702"/>
      <c r="F250" s="7702"/>
      <c r="G250" s="7702"/>
      <c r="H250" s="7702"/>
      <c r="I250" s="7702"/>
      <c r="J250" s="7702"/>
      <c r="K250" s="7702"/>
      <c r="L250" s="7702"/>
      <c r="M250" s="7702"/>
      <c r="N250" s="7702"/>
      <c r="O250" s="7702"/>
      <c r="P250" s="7702"/>
      <c r="Q250" s="7702"/>
      <c r="R250" s="7702"/>
      <c r="S250" s="7702"/>
      <c r="T250" s="7702"/>
      <c r="U250" s="7702"/>
      <c r="V250" s="7702"/>
      <c r="W250" s="7702"/>
      <c r="X250" s="7702"/>
      <c r="Y250" s="7702"/>
      <c r="Z250" s="7702"/>
      <c r="AA250" s="7702"/>
      <c r="AB250" s="7702"/>
      <c r="AC250" s="7702"/>
      <c r="AD250" s="7702"/>
      <c r="AE250" s="7702"/>
      <c r="AF250" s="7702"/>
      <c r="AG250" s="7702"/>
      <c r="AH250" s="7702"/>
      <c r="AI250" s="7702"/>
      <c r="AJ250" s="7702"/>
      <c r="AK250" s="7702"/>
      <c r="AL250" s="7702"/>
      <c r="AM250" s="7702"/>
      <c r="AN250" s="7702"/>
      <c r="AO250" s="7702"/>
      <c r="AP250" s="7702"/>
      <c r="AQ250" s="7702"/>
      <c r="AR250" s="7702"/>
      <c r="AS250" s="7702"/>
      <c r="AT250" s="7702"/>
      <c r="AU250" s="7702"/>
      <c r="AV250" s="7702"/>
      <c r="AW250" s="7702"/>
      <c r="AX250" s="7702"/>
      <c r="AY250" s="7702"/>
      <c r="AZ250" s="7702"/>
      <c r="BA250" s="7702"/>
      <c r="BB250" s="7702"/>
      <c r="BC250" s="7702"/>
      <c r="BD250" s="7702"/>
      <c r="BE250" s="7702"/>
      <c r="BF250" s="7702"/>
      <c r="BG250" s="7702"/>
      <c r="BH250" s="7702"/>
      <c r="BI250" s="7702"/>
      <c r="BJ250" s="7702"/>
      <c r="BK250" s="7702"/>
      <c r="BL250" s="7702"/>
      <c r="BM250" s="7702"/>
      <c r="BN250" s="7702"/>
      <c r="BO250" s="7702"/>
      <c r="BP250" s="7702"/>
      <c r="BQ250" s="7702"/>
      <c r="BR250" s="7702"/>
      <c r="BS250" s="8294"/>
      <c r="BT250" s="7737"/>
      <c r="BU250" s="7787"/>
      <c r="BV250" s="7788"/>
      <c r="BW250" s="7789"/>
      <c r="BX250" s="7790"/>
      <c r="BY250" s="7791"/>
      <c r="BZ250" s="7789"/>
      <c r="CA250" s="7790"/>
      <c r="CB250" s="7792"/>
      <c r="CC250" s="7793"/>
      <c r="CD250" s="7796"/>
      <c r="CE250" s="7795"/>
      <c r="CF250" s="7795"/>
      <c r="CG250" s="7795"/>
      <c r="CH250" s="7795"/>
      <c r="CI250" s="7795"/>
      <c r="CJ250" s="7795"/>
      <c r="CK250" s="7795"/>
      <c r="CL250" s="7786"/>
      <c r="CM250" s="7786"/>
      <c r="CN250" s="7786"/>
      <c r="CO250" s="7786"/>
      <c r="CP250" s="7786"/>
      <c r="CQ250" s="7786"/>
      <c r="CR250" s="7786"/>
      <c r="CS250" s="7786"/>
      <c r="CT250" s="7786"/>
      <c r="CU250" s="7786"/>
      <c r="CV250" s="7702"/>
      <c r="CW250" s="7702"/>
      <c r="CX250" s="7702"/>
      <c r="CY250" s="7702"/>
      <c r="CZ250" s="7702"/>
    </row>
    <row r="251" spans="1:104" x14ac:dyDescent="0.2">
      <c r="A251" s="7699"/>
      <c r="B251" s="7699"/>
      <c r="C251" s="7702"/>
      <c r="D251" s="7702"/>
      <c r="E251" s="7702"/>
      <c r="F251" s="7702"/>
      <c r="G251" s="7702"/>
      <c r="H251" s="7702"/>
      <c r="I251" s="7702"/>
      <c r="J251" s="7702"/>
      <c r="K251" s="7702"/>
      <c r="L251" s="7702"/>
      <c r="M251" s="7702"/>
      <c r="N251" s="7702"/>
      <c r="O251" s="7702"/>
      <c r="P251" s="7702"/>
      <c r="Q251" s="7702"/>
      <c r="R251" s="7702"/>
      <c r="S251" s="7702"/>
      <c r="T251" s="7702"/>
      <c r="U251" s="7702"/>
      <c r="V251" s="7702"/>
      <c r="W251" s="7702"/>
      <c r="X251" s="7702"/>
      <c r="Y251" s="7702"/>
      <c r="Z251" s="7702"/>
      <c r="AA251" s="7702"/>
      <c r="AB251" s="7702"/>
      <c r="AC251" s="7702"/>
      <c r="AD251" s="7702"/>
      <c r="AE251" s="7702"/>
      <c r="AF251" s="7702"/>
      <c r="AG251" s="7702"/>
      <c r="AH251" s="7702"/>
      <c r="AI251" s="7702"/>
      <c r="AJ251" s="7702"/>
      <c r="AK251" s="7702"/>
      <c r="AL251" s="7702"/>
      <c r="AM251" s="7702"/>
      <c r="AN251" s="7702"/>
      <c r="AO251" s="7702"/>
      <c r="AP251" s="7702"/>
      <c r="AQ251" s="7702"/>
      <c r="AR251" s="7702"/>
      <c r="AS251" s="7702"/>
      <c r="AT251" s="7702"/>
      <c r="AU251" s="7702"/>
      <c r="AV251" s="7702"/>
      <c r="AW251" s="7702"/>
      <c r="AX251" s="7702"/>
      <c r="AY251" s="7702"/>
      <c r="AZ251" s="7702"/>
      <c r="BA251" s="7702"/>
      <c r="BB251" s="7702"/>
      <c r="BC251" s="7702"/>
      <c r="BD251" s="7702"/>
      <c r="BE251" s="7702"/>
      <c r="BF251" s="7702"/>
      <c r="BG251" s="7702"/>
      <c r="BH251" s="7702"/>
      <c r="BI251" s="7702"/>
      <c r="BJ251" s="7702"/>
      <c r="BK251" s="7702"/>
      <c r="BL251" s="7702"/>
      <c r="BM251" s="7702"/>
      <c r="BN251" s="7702"/>
      <c r="BO251" s="7702"/>
      <c r="BP251" s="7702"/>
      <c r="BQ251" s="7702"/>
      <c r="BR251" s="7702"/>
      <c r="BS251" s="7702"/>
      <c r="BT251" s="7702"/>
      <c r="BU251" s="7702"/>
      <c r="BV251" s="7702"/>
      <c r="BW251" s="7702"/>
      <c r="BX251" s="7702"/>
      <c r="BY251" s="7702"/>
      <c r="BZ251" s="7702"/>
      <c r="CA251" s="7998"/>
      <c r="CB251" s="7702"/>
      <c r="CC251" s="7702"/>
      <c r="CD251" s="7795"/>
      <c r="CE251" s="7795"/>
      <c r="CF251" s="7795"/>
      <c r="CG251" s="7795"/>
      <c r="CH251" s="7795"/>
      <c r="CI251" s="7795"/>
      <c r="CJ251" s="7795"/>
      <c r="CK251" s="7795"/>
      <c r="CL251" s="7786"/>
      <c r="CM251" s="7786"/>
      <c r="CN251" s="7786"/>
      <c r="CO251" s="7786"/>
      <c r="CP251" s="7786"/>
      <c r="CQ251" s="7786"/>
      <c r="CR251" s="7786"/>
      <c r="CS251" s="7786"/>
      <c r="CT251" s="7786"/>
      <c r="CU251" s="7786"/>
      <c r="CV251" s="7702"/>
      <c r="CW251" s="7702"/>
      <c r="CX251" s="7702"/>
      <c r="CY251" s="7702"/>
      <c r="CZ251" s="7702"/>
    </row>
    <row r="252" spans="1:104" ht="13.5" thickBot="1" x14ac:dyDescent="0.25">
      <c r="A252" s="7699"/>
      <c r="B252" s="7699"/>
      <c r="C252" s="7702"/>
      <c r="D252" s="7702"/>
      <c r="E252" s="7702"/>
      <c r="F252" s="7702"/>
      <c r="G252" s="7702"/>
      <c r="H252" s="7702"/>
      <c r="I252" s="7702"/>
      <c r="J252" s="7702"/>
      <c r="K252" s="7702"/>
      <c r="L252" s="7702"/>
      <c r="M252" s="7702"/>
      <c r="N252" s="7702"/>
      <c r="O252" s="7702"/>
      <c r="P252" s="7702"/>
      <c r="Q252" s="7702"/>
      <c r="R252" s="7702"/>
      <c r="S252" s="7702"/>
      <c r="T252" s="7702"/>
      <c r="U252" s="7702"/>
      <c r="V252" s="7702"/>
      <c r="W252" s="7702"/>
      <c r="X252" s="7702"/>
      <c r="Y252" s="7702"/>
      <c r="Z252" s="7702"/>
      <c r="AA252" s="7702"/>
      <c r="AB252" s="7702"/>
      <c r="AC252" s="7702"/>
      <c r="AD252" s="7702"/>
      <c r="AE252" s="7702"/>
      <c r="AF252" s="7702"/>
      <c r="AG252" s="7702"/>
      <c r="AH252" s="7702"/>
      <c r="AI252" s="7702"/>
      <c r="AJ252" s="7702"/>
      <c r="AK252" s="7702"/>
      <c r="AL252" s="7702"/>
      <c r="AM252" s="7702"/>
      <c r="AN252" s="7702"/>
      <c r="AO252" s="7702"/>
      <c r="AP252" s="7702"/>
      <c r="AQ252" s="7702"/>
      <c r="AR252" s="7702"/>
      <c r="AS252" s="7702"/>
      <c r="AT252" s="7702"/>
      <c r="AU252" s="7702"/>
      <c r="AV252" s="7702"/>
      <c r="AW252" s="7702"/>
      <c r="AX252" s="7702"/>
      <c r="AY252" s="7702"/>
      <c r="AZ252" s="7702"/>
      <c r="BA252" s="7702"/>
      <c r="BB252" s="7702"/>
      <c r="BC252" s="7702"/>
      <c r="BD252" s="7702"/>
      <c r="BE252" s="7702"/>
      <c r="BF252" s="7702"/>
      <c r="BG252" s="7702"/>
      <c r="BH252" s="7702"/>
      <c r="BI252" s="7702"/>
      <c r="BJ252" s="7702"/>
      <c r="BK252" s="7702"/>
      <c r="BL252" s="7702"/>
      <c r="BM252" s="7702"/>
      <c r="BN252" s="7702"/>
      <c r="BO252" s="7702"/>
      <c r="BP252" s="7702"/>
      <c r="BQ252" s="7702"/>
      <c r="BR252" s="7702"/>
      <c r="BS252" s="7702"/>
      <c r="BT252" s="7702"/>
      <c r="BU252" s="7702"/>
      <c r="BV252" s="7702"/>
      <c r="BW252" s="7702"/>
      <c r="BX252" s="7702"/>
      <c r="BY252" s="7702"/>
      <c r="BZ252" s="7702"/>
      <c r="CA252" s="7998"/>
      <c r="CB252" s="7702"/>
      <c r="CC252" s="7702"/>
      <c r="CD252" s="7795"/>
      <c r="CE252" s="7795"/>
      <c r="CF252" s="7795"/>
      <c r="CG252" s="7795"/>
      <c r="CH252" s="7795"/>
      <c r="CI252" s="7795"/>
      <c r="CJ252" s="7795"/>
      <c r="CK252" s="7795"/>
      <c r="CL252" s="7786"/>
      <c r="CM252" s="7786"/>
      <c r="CN252" s="7786"/>
      <c r="CO252" s="7786"/>
      <c r="CP252" s="7786"/>
      <c r="CQ252" s="7786"/>
      <c r="CR252" s="7786"/>
      <c r="CS252" s="7786"/>
      <c r="CT252" s="7786"/>
      <c r="CU252" s="7786"/>
      <c r="CV252" s="7702"/>
      <c r="CW252" s="7702"/>
      <c r="CX252" s="7702"/>
      <c r="CY252" s="7702"/>
      <c r="CZ252" s="7702"/>
    </row>
    <row r="253" spans="1:104" ht="13.5" customHeight="1" thickBot="1" x14ac:dyDescent="0.25">
      <c r="A253" s="7699"/>
      <c r="B253" s="7699"/>
      <c r="C253" s="7702"/>
      <c r="D253" s="7702"/>
      <c r="E253" s="7702"/>
      <c r="F253" s="7702"/>
      <c r="G253" s="7702"/>
      <c r="H253" s="7702"/>
      <c r="I253" s="7702"/>
      <c r="J253" s="7702"/>
      <c r="K253" s="7702"/>
      <c r="L253" s="7702"/>
      <c r="M253" s="7702"/>
      <c r="N253" s="7702"/>
      <c r="O253" s="7702"/>
      <c r="P253" s="7702"/>
      <c r="Q253" s="7702"/>
      <c r="R253" s="7702"/>
      <c r="S253" s="7702"/>
      <c r="T253" s="7702"/>
      <c r="U253" s="7702"/>
      <c r="V253" s="7702"/>
      <c r="W253" s="7702"/>
      <c r="X253" s="7702"/>
      <c r="Y253" s="7702"/>
      <c r="Z253" s="7702"/>
      <c r="AA253" s="7702"/>
      <c r="AB253" s="7702"/>
      <c r="AC253" s="7702"/>
      <c r="AD253" s="7702"/>
      <c r="AE253" s="7702"/>
      <c r="AF253" s="7702"/>
      <c r="AG253" s="7702"/>
      <c r="AH253" s="7702"/>
      <c r="AI253" s="7702"/>
      <c r="AJ253" s="7702"/>
      <c r="AK253" s="7702"/>
      <c r="AL253" s="7702"/>
      <c r="AM253" s="7702"/>
      <c r="AN253" s="7702"/>
      <c r="AO253" s="7702"/>
      <c r="AP253" s="7702"/>
      <c r="AQ253" s="7702"/>
      <c r="AR253" s="7702"/>
      <c r="AS253" s="7702"/>
      <c r="AT253" s="7702"/>
      <c r="AU253" s="7702"/>
      <c r="AV253" s="7702"/>
      <c r="AW253" s="7702"/>
      <c r="AX253" s="7702"/>
      <c r="AY253" s="7702"/>
      <c r="AZ253" s="7702"/>
      <c r="BA253" s="7702"/>
      <c r="BB253" s="7702"/>
      <c r="BC253" s="7702"/>
      <c r="BD253" s="7702"/>
      <c r="BE253" s="7702"/>
      <c r="BF253" s="7702"/>
      <c r="BG253" s="7702"/>
      <c r="BH253" s="7702"/>
      <c r="BI253" s="7702"/>
      <c r="BJ253" s="7702"/>
      <c r="BK253" s="7702"/>
      <c r="BL253" s="7702"/>
      <c r="BM253" s="7702"/>
      <c r="BN253" s="7702"/>
      <c r="BO253" s="7702"/>
      <c r="BP253" s="7702"/>
      <c r="BQ253" s="7702"/>
      <c r="BR253" s="7702"/>
      <c r="BS253" s="8292" t="str">
        <f>CONCATENATE(BU263," MHz")</f>
        <v xml:space="preserve"> MHz</v>
      </c>
      <c r="BT253" s="7710"/>
      <c r="BU253" s="7706"/>
      <c r="BV253" s="7706"/>
      <c r="BW253" s="7706"/>
      <c r="BX253" s="7706"/>
      <c r="BY253" s="7706"/>
      <c r="BZ253" s="7706"/>
      <c r="CA253" s="7996"/>
      <c r="CB253" s="7706"/>
      <c r="CC253" s="7707"/>
      <c r="CD253" s="7812">
        <f>IF(CB260="Head",LOOKUP(CD255,$CI$42:$CI$85,$CG$42:$CG$85),IF(CB260="Body",LOOKUP(CD255,$CI$42:$CI$81,$CH$42:$CH$85),""))</f>
        <v>10.9</v>
      </c>
      <c r="CE253" s="7795"/>
      <c r="CF253" s="7795"/>
      <c r="CG253" s="7795"/>
      <c r="CH253" s="7795"/>
      <c r="CI253" s="7795"/>
      <c r="CJ253" s="7795"/>
      <c r="CK253" s="7795"/>
      <c r="CL253" s="7786"/>
      <c r="CM253" s="7786"/>
      <c r="CN253" s="7786"/>
      <c r="CO253" s="7786"/>
      <c r="CP253" s="7786"/>
      <c r="CQ253" s="7786"/>
      <c r="CR253" s="7786"/>
      <c r="CS253" s="7786"/>
      <c r="CT253" s="7786"/>
      <c r="CU253" s="7786"/>
      <c r="CV253" s="7702"/>
      <c r="CW253" s="7702"/>
      <c r="CX253" s="7702"/>
      <c r="CY253" s="7702"/>
      <c r="CZ253" s="7702"/>
    </row>
    <row r="254" spans="1:104" ht="13.5" thickBot="1" x14ac:dyDescent="0.25">
      <c r="A254" s="7699"/>
      <c r="B254" s="7699"/>
      <c r="C254" s="7702"/>
      <c r="D254" s="7702"/>
      <c r="E254" s="7702"/>
      <c r="F254" s="7702"/>
      <c r="G254" s="7702"/>
      <c r="H254" s="7702"/>
      <c r="I254" s="7702"/>
      <c r="J254" s="7702"/>
      <c r="K254" s="7702"/>
      <c r="L254" s="7702"/>
      <c r="M254" s="7702"/>
      <c r="N254" s="7702"/>
      <c r="O254" s="7702"/>
      <c r="P254" s="7702"/>
      <c r="Q254" s="7702"/>
      <c r="R254" s="7702"/>
      <c r="S254" s="7702"/>
      <c r="T254" s="7702"/>
      <c r="U254" s="7702"/>
      <c r="V254" s="7702"/>
      <c r="W254" s="7702"/>
      <c r="X254" s="7702"/>
      <c r="Y254" s="7702"/>
      <c r="Z254" s="7702"/>
      <c r="AA254" s="7702"/>
      <c r="AB254" s="7702"/>
      <c r="AC254" s="7702"/>
      <c r="AD254" s="7702"/>
      <c r="AE254" s="7702"/>
      <c r="AF254" s="7702"/>
      <c r="AG254" s="7702"/>
      <c r="AH254" s="7702"/>
      <c r="AI254" s="7702"/>
      <c r="AJ254" s="7702"/>
      <c r="AK254" s="7702"/>
      <c r="AL254" s="7702"/>
      <c r="AM254" s="7702"/>
      <c r="AN254" s="7702"/>
      <c r="AO254" s="7702"/>
      <c r="AP254" s="7702"/>
      <c r="AQ254" s="7702"/>
      <c r="AR254" s="7702"/>
      <c r="AS254" s="7702"/>
      <c r="AT254" s="7702"/>
      <c r="AU254" s="7702"/>
      <c r="AV254" s="7702"/>
      <c r="AW254" s="7702"/>
      <c r="AX254" s="7702"/>
      <c r="AY254" s="7702"/>
      <c r="AZ254" s="7702"/>
      <c r="BA254" s="7702"/>
      <c r="BB254" s="7702"/>
      <c r="BC254" s="7702"/>
      <c r="BD254" s="7702"/>
      <c r="BE254" s="7702"/>
      <c r="BF254" s="7702"/>
      <c r="BG254" s="7702"/>
      <c r="BH254" s="7702"/>
      <c r="BI254" s="7702"/>
      <c r="BJ254" s="7702"/>
      <c r="BK254" s="7702"/>
      <c r="BL254" s="7702"/>
      <c r="BM254" s="7702"/>
      <c r="BN254" s="7702"/>
      <c r="BO254" s="7702"/>
      <c r="BP254" s="7702"/>
      <c r="BQ254" s="7702"/>
      <c r="BR254" s="7702"/>
      <c r="BS254" s="8293"/>
      <c r="BT254" s="7705"/>
      <c r="BU254" s="7678" t="inlineStr">
        <is>
          <t>Calentamiento:</t>
        </is>
      </c>
      <c r="BV254" s="7717"/>
      <c r="BW254" s="7702"/>
      <c r="BX254" s="7679" t="inlineStr">
        <is>
          <t>Temperatura:</t>
        </is>
      </c>
      <c r="BY254" s="7721" t="e">
        <f>AVERAGE(BW257:BW258)</f>
        <v>#DIV/0!</v>
      </c>
      <c r="BZ254" s="7702"/>
      <c r="CA254" s="7997" t="inlineStr">
        <is>
          <t>Fecha (yyyy-mm-dd hh:mm:ss):</t>
        </is>
      </c>
      <c r="CB254" s="7815"/>
      <c r="CC254" s="7708"/>
      <c r="CD254" s="7813">
        <f>IF(CB260="Head",INDEX($CG$42:$CG$85,MATCH(CD253,$CG$42:$CG$85,0)+1),IF(CB260="Body",INDEX($CH$42:$CH$85,MATCH(CD253,$CH$42:$CH$85,0)+1)))</f>
        <v>7.01</v>
      </c>
      <c r="CE254" s="7795"/>
      <c r="CF254" s="7795"/>
      <c r="CG254" s="7795"/>
      <c r="CH254" s="7795"/>
      <c r="CI254" s="7795"/>
      <c r="CJ254" s="7795"/>
      <c r="CK254" s="7795"/>
      <c r="CL254" s="7786"/>
      <c r="CM254" s="7786"/>
      <c r="CN254" s="7786"/>
      <c r="CO254" s="7786"/>
      <c r="CP254" s="7786"/>
      <c r="CQ254" s="7786"/>
      <c r="CR254" s="7786"/>
      <c r="CS254" s="7786"/>
      <c r="CT254" s="7786"/>
      <c r="CU254" s="7786"/>
      <c r="CV254" s="7702"/>
      <c r="CW254" s="7702"/>
      <c r="CX254" s="7702"/>
      <c r="CY254" s="7702"/>
      <c r="CZ254" s="7702"/>
    </row>
    <row r="255" spans="1:104" ht="13.5" thickBot="1" x14ac:dyDescent="0.25">
      <c r="A255" s="7699"/>
      <c r="B255" s="7699"/>
      <c r="C255" s="7702"/>
      <c r="D255" s="7702"/>
      <c r="E255" s="7702"/>
      <c r="F255" s="7702"/>
      <c r="G255" s="7702"/>
      <c r="H255" s="7702"/>
      <c r="I255" s="7702"/>
      <c r="J255" s="7702"/>
      <c r="K255" s="7702"/>
      <c r="L255" s="7702"/>
      <c r="M255" s="7702"/>
      <c r="N255" s="7702"/>
      <c r="O255" s="7702"/>
      <c r="P255" s="7702"/>
      <c r="Q255" s="7702"/>
      <c r="R255" s="7702"/>
      <c r="S255" s="7702"/>
      <c r="T255" s="7702"/>
      <c r="U255" s="7702"/>
      <c r="V255" s="7702"/>
      <c r="W255" s="7702"/>
      <c r="X255" s="7702"/>
      <c r="Y255" s="7702"/>
      <c r="Z255" s="7702"/>
      <c r="AA255" s="7702"/>
      <c r="AB255" s="7702"/>
      <c r="AC255" s="7702"/>
      <c r="AD255" s="7702"/>
      <c r="AE255" s="7702"/>
      <c r="AF255" s="7702"/>
      <c r="AG255" s="7702"/>
      <c r="AH255" s="7702"/>
      <c r="AI255" s="7702"/>
      <c r="AJ255" s="7702"/>
      <c r="AK255" s="7702"/>
      <c r="AL255" s="7702"/>
      <c r="AM255" s="7702"/>
      <c r="AN255" s="7702"/>
      <c r="AO255" s="7702"/>
      <c r="AP255" s="7702"/>
      <c r="AQ255" s="7702"/>
      <c r="AR255" s="7702"/>
      <c r="AS255" s="7702"/>
      <c r="AT255" s="7702"/>
      <c r="AU255" s="7702"/>
      <c r="AV255" s="7702"/>
      <c r="AW255" s="7702"/>
      <c r="AX255" s="7702"/>
      <c r="AY255" s="7702"/>
      <c r="AZ255" s="7702"/>
      <c r="BA255" s="7702"/>
      <c r="BB255" s="7702"/>
      <c r="BC255" s="7702"/>
      <c r="BD255" s="7702"/>
      <c r="BE255" s="7702"/>
      <c r="BF255" s="7702"/>
      <c r="BG255" s="7702"/>
      <c r="BH255" s="7702"/>
      <c r="BI255" s="7702"/>
      <c r="BJ255" s="7702"/>
      <c r="BK255" s="7702"/>
      <c r="BL255" s="7702"/>
      <c r="BM255" s="7702"/>
      <c r="BN255" s="7702"/>
      <c r="BO255" s="7702"/>
      <c r="BP255" s="7702"/>
      <c r="BQ255" s="7702"/>
      <c r="BR255" s="7702"/>
      <c r="BS255" s="8293"/>
      <c r="BT255" s="7705"/>
      <c r="BU255" s="7702"/>
      <c r="BV255" s="7702"/>
      <c r="BW255" s="7702"/>
      <c r="BX255" s="7702"/>
      <c r="BY255" s="7702"/>
      <c r="BZ255" s="7702"/>
      <c r="CA255" s="7998"/>
      <c r="CB255" s="7702"/>
      <c r="CC255" s="7708"/>
      <c r="CD255" s="7814">
        <f>MATCH(CB256,$CF$15:$CF$36,0)</f>
        <v>3</v>
      </c>
      <c r="CE255" s="7795"/>
      <c r="CF255" s="7795"/>
      <c r="CG255" s="7795"/>
      <c r="CH255" s="7795"/>
      <c r="CI255" s="7795"/>
      <c r="CJ255" s="7795"/>
      <c r="CK255" s="7795"/>
      <c r="CL255" s="7786"/>
      <c r="CM255" s="7786"/>
      <c r="CN255" s="7786"/>
      <c r="CO255" s="7786"/>
      <c r="CP255" s="7786"/>
      <c r="CQ255" s="7786"/>
      <c r="CR255" s="7786"/>
      <c r="CS255" s="7786"/>
      <c r="CT255" s="7786"/>
      <c r="CU255" s="7786"/>
      <c r="CV255" s="7702"/>
      <c r="CW255" s="7702"/>
      <c r="CX255" s="7702"/>
      <c r="CY255" s="7702"/>
      <c r="CZ255" s="7702"/>
    </row>
    <row r="256" spans="1:104" ht="13.5" thickBot="1" x14ac:dyDescent="0.25">
      <c r="A256" s="7699"/>
      <c r="B256" s="7699"/>
      <c r="C256" s="7702"/>
      <c r="D256" s="7702"/>
      <c r="E256" s="7702"/>
      <c r="F256" s="7702"/>
      <c r="G256" s="7702"/>
      <c r="H256" s="7702"/>
      <c r="I256" s="7702"/>
      <c r="J256" s="7702"/>
      <c r="K256" s="7702"/>
      <c r="L256" s="7702"/>
      <c r="M256" s="7702"/>
      <c r="N256" s="7702"/>
      <c r="O256" s="7702"/>
      <c r="P256" s="7702"/>
      <c r="Q256" s="7702"/>
      <c r="R256" s="7702"/>
      <c r="S256" s="7702"/>
      <c r="T256" s="7702"/>
      <c r="U256" s="7702"/>
      <c r="V256" s="7702"/>
      <c r="W256" s="7702"/>
      <c r="X256" s="7702"/>
      <c r="Y256" s="7702"/>
      <c r="Z256" s="7702"/>
      <c r="AA256" s="7702"/>
      <c r="AB256" s="7702"/>
      <c r="AC256" s="7702"/>
      <c r="AD256" s="7702"/>
      <c r="AE256" s="7702"/>
      <c r="AF256" s="7702"/>
      <c r="AG256" s="7702"/>
      <c r="AH256" s="7702"/>
      <c r="AI256" s="7702"/>
      <c r="AJ256" s="7702"/>
      <c r="AK256" s="7702"/>
      <c r="AL256" s="7702"/>
      <c r="AM256" s="7702"/>
      <c r="AN256" s="7702"/>
      <c r="AO256" s="7702"/>
      <c r="AP256" s="7702"/>
      <c r="AQ256" s="7702"/>
      <c r="AR256" s="7702"/>
      <c r="AS256" s="7702"/>
      <c r="AT256" s="7702"/>
      <c r="AU256" s="7702"/>
      <c r="AV256" s="7702"/>
      <c r="AW256" s="7702"/>
      <c r="AX256" s="7702"/>
      <c r="AY256" s="7702"/>
      <c r="AZ256" s="7702"/>
      <c r="BA256" s="7702"/>
      <c r="BB256" s="7702"/>
      <c r="BC256" s="7702"/>
      <c r="BD256" s="7702"/>
      <c r="BE256" s="7702"/>
      <c r="BF256" s="7702"/>
      <c r="BG256" s="7702"/>
      <c r="BH256" s="7702"/>
      <c r="BI256" s="7702"/>
      <c r="BJ256" s="7702"/>
      <c r="BK256" s="7702"/>
      <c r="BL256" s="7702"/>
      <c r="BM256" s="7702"/>
      <c r="BN256" s="7702"/>
      <c r="BO256" s="7702"/>
      <c r="BP256" s="7702"/>
      <c r="BQ256" s="7702"/>
      <c r="BR256" s="7702"/>
      <c r="BS256" s="8293"/>
      <c r="BT256" s="7705"/>
      <c r="BU256" s="7671"/>
      <c r="BV256" s="7740" t="inlineStr">
        <is>
          <t>Hora</t>
        </is>
      </c>
      <c r="BW256" s="7741" t="inlineStr">
        <is>
          <t>Temperatura (ºC)</t>
        </is>
      </c>
      <c r="BX256" s="7742" t="inlineStr">
        <is>
          <t>Humedad (%)</t>
        </is>
      </c>
      <c r="BY256" s="7681" t="inlineStr">
        <is>
          <t>Temperatura Liq (ºC)</t>
        </is>
      </c>
      <c r="BZ256" s="7702"/>
      <c r="CA256" s="7679" t="inlineStr">
        <is>
          <t>Dipolo:</t>
        </is>
      </c>
      <c r="CB256" s="7999" t="inlineStr">
        <is>
          <t>D900V2 - SN 1d007</t>
        </is>
      </c>
      <c r="CC256" s="7708"/>
      <c r="CD256" s="7796"/>
      <c r="CE256" s="7795"/>
      <c r="CF256" s="7795"/>
      <c r="CG256" s="7795"/>
      <c r="CH256" s="7795"/>
      <c r="CI256" s="7795"/>
      <c r="CJ256" s="7795"/>
      <c r="CK256" s="7795"/>
      <c r="CL256" s="7786"/>
      <c r="CM256" s="7786"/>
      <c r="CN256" s="7786"/>
      <c r="CO256" s="7786"/>
      <c r="CP256" s="7786"/>
      <c r="CQ256" s="7786"/>
      <c r="CR256" s="7786"/>
      <c r="CS256" s="7786"/>
      <c r="CT256" s="7786"/>
      <c r="CU256" s="7786"/>
      <c r="CV256" s="7702"/>
      <c r="CW256" s="7702"/>
      <c r="CX256" s="7702"/>
      <c r="CY256" s="7702"/>
      <c r="CZ256" s="7702"/>
    </row>
    <row r="257" spans="1:104" ht="13.5" thickBot="1" x14ac:dyDescent="0.25">
      <c r="A257" s="7699"/>
      <c r="B257" s="7699"/>
      <c r="C257" s="7702"/>
      <c r="D257" s="7702"/>
      <c r="E257" s="7702"/>
      <c r="F257" s="7702"/>
      <c r="G257" s="7702"/>
      <c r="H257" s="7702"/>
      <c r="I257" s="7702"/>
      <c r="J257" s="7702"/>
      <c r="K257" s="7702"/>
      <c r="L257" s="7702"/>
      <c r="M257" s="7702"/>
      <c r="N257" s="7702"/>
      <c r="O257" s="7702"/>
      <c r="P257" s="7702"/>
      <c r="Q257" s="7702"/>
      <c r="R257" s="7702"/>
      <c r="S257" s="7702"/>
      <c r="T257" s="7702"/>
      <c r="U257" s="7702"/>
      <c r="V257" s="7702"/>
      <c r="W257" s="7702"/>
      <c r="X257" s="7702"/>
      <c r="Y257" s="7702"/>
      <c r="Z257" s="7702"/>
      <c r="AA257" s="7702"/>
      <c r="AB257" s="7702"/>
      <c r="AC257" s="7702"/>
      <c r="AD257" s="7702"/>
      <c r="AE257" s="7702"/>
      <c r="AF257" s="7702"/>
      <c r="AG257" s="7702"/>
      <c r="AH257" s="7702"/>
      <c r="AI257" s="7702"/>
      <c r="AJ257" s="7702"/>
      <c r="AK257" s="7702"/>
      <c r="AL257" s="7702"/>
      <c r="AM257" s="7702"/>
      <c r="AN257" s="7702"/>
      <c r="AO257" s="7702"/>
      <c r="AP257" s="7702"/>
      <c r="AQ257" s="7702"/>
      <c r="AR257" s="7702"/>
      <c r="AS257" s="7702"/>
      <c r="AT257" s="7702"/>
      <c r="AU257" s="7702"/>
      <c r="AV257" s="7702"/>
      <c r="AW257" s="7702"/>
      <c r="AX257" s="7702"/>
      <c r="AY257" s="7702"/>
      <c r="AZ257" s="7702"/>
      <c r="BA257" s="7702"/>
      <c r="BB257" s="7702"/>
      <c r="BC257" s="7702"/>
      <c r="BD257" s="7702"/>
      <c r="BE257" s="7702"/>
      <c r="BF257" s="7702"/>
      <c r="BG257" s="7702"/>
      <c r="BH257" s="7702"/>
      <c r="BI257" s="7702"/>
      <c r="BJ257" s="7702"/>
      <c r="BK257" s="7702"/>
      <c r="BL257" s="7702"/>
      <c r="BM257" s="7702"/>
      <c r="BN257" s="7702"/>
      <c r="BO257" s="7702"/>
      <c r="BP257" s="7702"/>
      <c r="BQ257" s="7702"/>
      <c r="BR257" s="7702"/>
      <c r="BS257" s="8293"/>
      <c r="BT257" s="7705"/>
      <c r="BU257" s="7738" t="inlineStr">
        <is>
          <t>Inicio</t>
        </is>
      </c>
      <c r="BV257" s="7743"/>
      <c r="BW257" s="7744"/>
      <c r="BX257" s="7744"/>
      <c r="BY257" s="7745"/>
      <c r="BZ257" s="7702"/>
      <c r="CA257" s="7679" t="inlineStr">
        <is>
          <t>Room</t>
        </is>
      </c>
      <c r="CB257" s="7724" t="inlineStr">
        <is>
          <t>Dasy6</t>
        </is>
      </c>
      <c r="CC257" s="7708"/>
      <c r="CD257" s="7796"/>
      <c r="CE257" s="7795"/>
      <c r="CF257" s="7795"/>
      <c r="CG257" s="7795"/>
      <c r="CH257" s="7795"/>
      <c r="CI257" s="7795"/>
      <c r="CJ257" s="7795"/>
      <c r="CK257" s="7795"/>
      <c r="CL257" s="7786"/>
      <c r="CM257" s="7786"/>
      <c r="CN257" s="7786"/>
      <c r="CO257" s="7786"/>
      <c r="CP257" s="7786"/>
      <c r="CQ257" s="7786"/>
      <c r="CR257" s="7786"/>
      <c r="CS257" s="7786"/>
      <c r="CT257" s="7786"/>
      <c r="CU257" s="7786"/>
      <c r="CV257" s="7702"/>
      <c r="CW257" s="7702"/>
      <c r="CX257" s="7702"/>
      <c r="CY257" s="7702"/>
      <c r="CZ257" s="7702"/>
    </row>
    <row r="258" spans="1:104" ht="13.5" thickBot="1" x14ac:dyDescent="0.25">
      <c r="A258" s="7699"/>
      <c r="B258" s="7699"/>
      <c r="C258" s="7702"/>
      <c r="D258" s="7702"/>
      <c r="E258" s="7702"/>
      <c r="F258" s="7702"/>
      <c r="G258" s="7702"/>
      <c r="H258" s="7702"/>
      <c r="I258" s="7702"/>
      <c r="J258" s="7702"/>
      <c r="K258" s="7702"/>
      <c r="L258" s="7702"/>
      <c r="M258" s="7702"/>
      <c r="N258" s="7702"/>
      <c r="O258" s="7702"/>
      <c r="P258" s="7702"/>
      <c r="Q258" s="7702"/>
      <c r="R258" s="7702"/>
      <c r="S258" s="7702"/>
      <c r="T258" s="7702"/>
      <c r="U258" s="7702"/>
      <c r="V258" s="7702"/>
      <c r="W258" s="7702"/>
      <c r="X258" s="7702"/>
      <c r="Y258" s="7702"/>
      <c r="Z258" s="7702"/>
      <c r="AA258" s="7702"/>
      <c r="AB258" s="7702"/>
      <c r="AC258" s="7702"/>
      <c r="AD258" s="7702"/>
      <c r="AE258" s="7702"/>
      <c r="AF258" s="7702"/>
      <c r="AG258" s="7702"/>
      <c r="AH258" s="7702"/>
      <c r="AI258" s="7702"/>
      <c r="AJ258" s="7702"/>
      <c r="AK258" s="7702"/>
      <c r="AL258" s="7702"/>
      <c r="AM258" s="7702"/>
      <c r="AN258" s="7702"/>
      <c r="AO258" s="7702"/>
      <c r="AP258" s="7702"/>
      <c r="AQ258" s="7702"/>
      <c r="AR258" s="7702"/>
      <c r="AS258" s="7702"/>
      <c r="AT258" s="7702"/>
      <c r="AU258" s="7702"/>
      <c r="AV258" s="7702"/>
      <c r="AW258" s="7702"/>
      <c r="AX258" s="7702"/>
      <c r="AY258" s="7702"/>
      <c r="AZ258" s="7702"/>
      <c r="BA258" s="7702"/>
      <c r="BB258" s="7702"/>
      <c r="BC258" s="7702"/>
      <c r="BD258" s="7702"/>
      <c r="BE258" s="7702"/>
      <c r="BF258" s="7702"/>
      <c r="BG258" s="7702"/>
      <c r="BH258" s="7702"/>
      <c r="BI258" s="7702"/>
      <c r="BJ258" s="7702"/>
      <c r="BK258" s="7702"/>
      <c r="BL258" s="7702"/>
      <c r="BM258" s="7702"/>
      <c r="BN258" s="7702"/>
      <c r="BO258" s="7702"/>
      <c r="BP258" s="7702"/>
      <c r="BQ258" s="7702"/>
      <c r="BR258" s="7702"/>
      <c r="BS258" s="8293"/>
      <c r="BT258" s="7705"/>
      <c r="BU258" s="7739" t="inlineStr">
        <is>
          <t>Fin</t>
        </is>
      </c>
      <c r="BV258" s="7682"/>
      <c r="BW258" s="7683"/>
      <c r="BX258" s="7683"/>
      <c r="BY258" s="7746"/>
      <c r="BZ258" s="7702"/>
      <c r="CA258" s="7679" t="inlineStr">
        <is>
          <t>Sonda:</t>
        </is>
      </c>
      <c r="CB258" s="7725" t="inlineStr">
        <is>
          <t>EX3DV4 - SN 7461</t>
        </is>
      </c>
      <c r="CC258" s="7708"/>
      <c r="CD258" s="7796"/>
      <c r="CE258" s="7795"/>
      <c r="CF258" s="7795"/>
      <c r="CG258" s="7795"/>
      <c r="CH258" s="7795"/>
      <c r="CI258" s="7795"/>
      <c r="CJ258" s="7795"/>
      <c r="CK258" s="7795"/>
      <c r="CL258" s="7786"/>
      <c r="CM258" s="7786"/>
      <c r="CN258" s="7786"/>
      <c r="CO258" s="7786"/>
      <c r="CP258" s="7786"/>
      <c r="CQ258" s="7786"/>
      <c r="CR258" s="7786"/>
      <c r="CS258" s="7786"/>
      <c r="CT258" s="7786"/>
      <c r="CU258" s="7786"/>
      <c r="CV258" s="7702"/>
      <c r="CW258" s="7702"/>
      <c r="CX258" s="7702"/>
      <c r="CY258" s="7702"/>
      <c r="CZ258" s="7702"/>
    </row>
    <row r="259" spans="1:104" ht="13.5" thickBot="1" x14ac:dyDescent="0.25">
      <c r="A259" s="7699"/>
      <c r="B259" s="7699"/>
      <c r="C259" s="7702"/>
      <c r="D259" s="7702"/>
      <c r="E259" s="7702"/>
      <c r="F259" s="7702"/>
      <c r="G259" s="7702"/>
      <c r="H259" s="7702"/>
      <c r="I259" s="7702"/>
      <c r="J259" s="7702"/>
      <c r="K259" s="7702"/>
      <c r="L259" s="7702"/>
      <c r="M259" s="7702"/>
      <c r="N259" s="7702"/>
      <c r="O259" s="7702"/>
      <c r="P259" s="7702"/>
      <c r="Q259" s="7702"/>
      <c r="R259" s="7702"/>
      <c r="S259" s="7702"/>
      <c r="T259" s="7702"/>
      <c r="U259" s="7702"/>
      <c r="V259" s="7702"/>
      <c r="W259" s="7702"/>
      <c r="X259" s="7702"/>
      <c r="Y259" s="7702"/>
      <c r="Z259" s="7702"/>
      <c r="AA259" s="7702"/>
      <c r="AB259" s="7702"/>
      <c r="AC259" s="7702"/>
      <c r="AD259" s="7702"/>
      <c r="AE259" s="7702"/>
      <c r="AF259" s="7702"/>
      <c r="AG259" s="7702"/>
      <c r="AH259" s="7702"/>
      <c r="AI259" s="7702"/>
      <c r="AJ259" s="7702"/>
      <c r="AK259" s="7702"/>
      <c r="AL259" s="7702"/>
      <c r="AM259" s="7702"/>
      <c r="AN259" s="7702"/>
      <c r="AO259" s="7702"/>
      <c r="AP259" s="7702"/>
      <c r="AQ259" s="7702"/>
      <c r="AR259" s="7702"/>
      <c r="AS259" s="7702"/>
      <c r="AT259" s="7702"/>
      <c r="AU259" s="7702"/>
      <c r="AV259" s="7702"/>
      <c r="AW259" s="7702"/>
      <c r="AX259" s="7702"/>
      <c r="AY259" s="7702"/>
      <c r="AZ259" s="7702"/>
      <c r="BA259" s="7702"/>
      <c r="BB259" s="7702"/>
      <c r="BC259" s="7702"/>
      <c r="BD259" s="7702"/>
      <c r="BE259" s="7702"/>
      <c r="BF259" s="7702"/>
      <c r="BG259" s="7702"/>
      <c r="BH259" s="7702"/>
      <c r="BI259" s="7702"/>
      <c r="BJ259" s="7702"/>
      <c r="BK259" s="7702"/>
      <c r="BL259" s="7702"/>
      <c r="BM259" s="7702"/>
      <c r="BN259" s="7702"/>
      <c r="BO259" s="7702"/>
      <c r="BP259" s="7702"/>
      <c r="BQ259" s="7702"/>
      <c r="BR259" s="7702"/>
      <c r="BS259" s="8293"/>
      <c r="BT259" s="7705"/>
      <c r="BU259" s="7702"/>
      <c r="BV259" s="7702"/>
      <c r="BW259" s="7702"/>
      <c r="BX259" s="7702"/>
      <c r="BY259" s="7702"/>
      <c r="BZ259" s="7702"/>
      <c r="CA259" s="7679" t="inlineStr">
        <is>
          <t>Cert. (EN/FCC/ISED):</t>
        </is>
      </c>
      <c r="CB259" s="7999" t="inlineStr">
        <is>
          <t>EN/FCC/ISED</t>
        </is>
      </c>
      <c r="CC259" s="7708"/>
      <c r="CD259" s="7796"/>
      <c r="CE259" s="7795"/>
      <c r="CF259" s="7795"/>
      <c r="CG259" s="7795"/>
      <c r="CH259" s="7795"/>
      <c r="CI259" s="7795"/>
      <c r="CJ259" s="7795"/>
      <c r="CK259" s="7795"/>
      <c r="CL259" s="7786"/>
      <c r="CM259" s="7786"/>
      <c r="CN259" s="7786"/>
      <c r="CO259" s="7786"/>
      <c r="CP259" s="7786"/>
      <c r="CQ259" s="7786"/>
      <c r="CR259" s="7786"/>
      <c r="CS259" s="7786"/>
      <c r="CT259" s="7786"/>
      <c r="CU259" s="7786"/>
      <c r="CV259" s="7702"/>
      <c r="CW259" s="7702"/>
      <c r="CX259" s="7702"/>
      <c r="CY259" s="7702"/>
      <c r="CZ259" s="7702"/>
    </row>
    <row r="260" spans="1:104" ht="13.5" thickBot="1" x14ac:dyDescent="0.25">
      <c r="A260" s="7699"/>
      <c r="B260" s="7699"/>
      <c r="C260" s="7702"/>
      <c r="D260" s="7702"/>
      <c r="E260" s="7702"/>
      <c r="F260" s="7702"/>
      <c r="G260" s="7702"/>
      <c r="H260" s="7702"/>
      <c r="I260" s="7702"/>
      <c r="J260" s="7702"/>
      <c r="K260" s="7702"/>
      <c r="L260" s="7702"/>
      <c r="M260" s="7702"/>
      <c r="N260" s="7702"/>
      <c r="O260" s="7702"/>
      <c r="P260" s="7702"/>
      <c r="Q260" s="7702"/>
      <c r="R260" s="7702"/>
      <c r="S260" s="7702"/>
      <c r="T260" s="7702"/>
      <c r="U260" s="7702"/>
      <c r="V260" s="7702"/>
      <c r="W260" s="7702"/>
      <c r="X260" s="7702"/>
      <c r="Y260" s="7702"/>
      <c r="Z260" s="7702"/>
      <c r="AA260" s="7702"/>
      <c r="AB260" s="7702"/>
      <c r="AC260" s="7702"/>
      <c r="AD260" s="7702"/>
      <c r="AE260" s="7702"/>
      <c r="AF260" s="7702"/>
      <c r="AG260" s="7702"/>
      <c r="AH260" s="7702"/>
      <c r="AI260" s="7702"/>
      <c r="AJ260" s="7702"/>
      <c r="AK260" s="7702"/>
      <c r="AL260" s="7702"/>
      <c r="AM260" s="7702"/>
      <c r="AN260" s="7702"/>
      <c r="AO260" s="7702"/>
      <c r="AP260" s="7702"/>
      <c r="AQ260" s="7702"/>
      <c r="AR260" s="7702"/>
      <c r="AS260" s="7702"/>
      <c r="AT260" s="7702"/>
      <c r="AU260" s="7702"/>
      <c r="AV260" s="7702"/>
      <c r="AW260" s="7702"/>
      <c r="AX260" s="7702"/>
      <c r="AY260" s="7702"/>
      <c r="AZ260" s="7702"/>
      <c r="BA260" s="7702"/>
      <c r="BB260" s="7702"/>
      <c r="BC260" s="7702"/>
      <c r="BD260" s="7702"/>
      <c r="BE260" s="7702"/>
      <c r="BF260" s="7702"/>
      <c r="BG260" s="7702"/>
      <c r="BH260" s="7702"/>
      <c r="BI260" s="7702"/>
      <c r="BJ260" s="7702"/>
      <c r="BK260" s="7702"/>
      <c r="BL260" s="7702"/>
      <c r="BM260" s="7702"/>
      <c r="BN260" s="7702"/>
      <c r="BO260" s="7702"/>
      <c r="BP260" s="7702"/>
      <c r="BQ260" s="7702"/>
      <c r="BR260" s="7702"/>
      <c r="BS260" s="8293"/>
      <c r="BT260" s="7705"/>
      <c r="BU260" s="7702"/>
      <c r="BV260" s="7702"/>
      <c r="BW260" s="7702"/>
      <c r="BX260" s="7702"/>
      <c r="BY260" s="7702"/>
      <c r="BZ260" s="7702"/>
      <c r="CA260" s="7679" t="inlineStr">
        <is>
          <t>Head/Body:</t>
        </is>
      </c>
      <c r="CB260" s="7724" t="inlineStr">
        <is>
          <t>Head</t>
        </is>
      </c>
      <c r="CC260" s="7708"/>
      <c r="CD260" s="7796"/>
      <c r="CE260" s="7795"/>
      <c r="CF260" s="7795"/>
      <c r="CG260" s="7795"/>
      <c r="CH260" s="7795"/>
      <c r="CI260" s="7795"/>
      <c r="CJ260" s="7795"/>
      <c r="CK260" s="7795"/>
      <c r="CL260" s="7786"/>
      <c r="CM260" s="7786"/>
      <c r="CN260" s="7786"/>
      <c r="CO260" s="7786"/>
      <c r="CP260" s="7786"/>
      <c r="CQ260" s="7786"/>
      <c r="CR260" s="7786"/>
      <c r="CS260" s="7786"/>
      <c r="CT260" s="7786"/>
      <c r="CU260" s="7786"/>
      <c r="CV260" s="7702"/>
      <c r="CW260" s="7702"/>
      <c r="CX260" s="7702"/>
      <c r="CY260" s="7702"/>
      <c r="CZ260" s="7702"/>
    </row>
    <row r="261" spans="1:104" x14ac:dyDescent="0.2">
      <c r="A261" s="7699"/>
      <c r="B261" s="7699"/>
      <c r="C261" s="7702"/>
      <c r="D261" s="7702"/>
      <c r="E261" s="7702"/>
      <c r="F261" s="7702"/>
      <c r="G261" s="7702"/>
      <c r="H261" s="7702"/>
      <c r="I261" s="7702"/>
      <c r="J261" s="7702"/>
      <c r="K261" s="7702"/>
      <c r="L261" s="7702"/>
      <c r="M261" s="7702"/>
      <c r="N261" s="7702"/>
      <c r="O261" s="7702"/>
      <c r="P261" s="7702"/>
      <c r="Q261" s="7702"/>
      <c r="R261" s="7702"/>
      <c r="S261" s="7702"/>
      <c r="T261" s="7702"/>
      <c r="U261" s="7702"/>
      <c r="V261" s="7702"/>
      <c r="W261" s="7702"/>
      <c r="X261" s="7702"/>
      <c r="Y261" s="7702"/>
      <c r="Z261" s="7702"/>
      <c r="AA261" s="7702"/>
      <c r="AB261" s="7702"/>
      <c r="AC261" s="7702"/>
      <c r="AD261" s="7702"/>
      <c r="AE261" s="7702"/>
      <c r="AF261" s="7702"/>
      <c r="AG261" s="7702"/>
      <c r="AH261" s="7702"/>
      <c r="AI261" s="7702"/>
      <c r="AJ261" s="7702"/>
      <c r="AK261" s="7702"/>
      <c r="AL261" s="7702"/>
      <c r="AM261" s="7702"/>
      <c r="AN261" s="7702"/>
      <c r="AO261" s="7702"/>
      <c r="AP261" s="7702"/>
      <c r="AQ261" s="7702"/>
      <c r="AR261" s="7702"/>
      <c r="AS261" s="7702"/>
      <c r="AT261" s="7702"/>
      <c r="AU261" s="7702"/>
      <c r="AV261" s="7702"/>
      <c r="AW261" s="7702"/>
      <c r="AX261" s="7702"/>
      <c r="AY261" s="7702"/>
      <c r="AZ261" s="7702"/>
      <c r="BA261" s="7702"/>
      <c r="BB261" s="7702"/>
      <c r="BC261" s="7702"/>
      <c r="BD261" s="7702"/>
      <c r="BE261" s="7702"/>
      <c r="BF261" s="7702"/>
      <c r="BG261" s="7702"/>
      <c r="BH261" s="7702"/>
      <c r="BI261" s="7702"/>
      <c r="BJ261" s="7702"/>
      <c r="BK261" s="7702"/>
      <c r="BL261" s="7702"/>
      <c r="BM261" s="7702"/>
      <c r="BN261" s="7702"/>
      <c r="BO261" s="7702"/>
      <c r="BP261" s="7702"/>
      <c r="BQ261" s="7702"/>
      <c r="BR261" s="7702"/>
      <c r="BS261" s="8293"/>
      <c r="BT261" s="7705"/>
      <c r="BU261" s="7684" t="inlineStr">
        <is>
          <t>Frecuencia</t>
        </is>
      </c>
      <c r="BV261" s="7685" t="inlineStr">
        <is>
          <t>Nivel Gen.</t>
        </is>
      </c>
      <c r="BW261" s="8295" t="inlineStr">
        <is>
          <t>Medidor de Potencia</t>
        </is>
      </c>
      <c r="BX261" s="8296"/>
      <c r="BY261" s="8297" t="inlineStr">
        <is>
          <t>Observaciones</t>
        </is>
      </c>
      <c r="BZ261" s="7703"/>
      <c r="CA261" s="7998"/>
      <c r="CB261" s="7702"/>
      <c r="CC261" s="7708"/>
      <c r="CD261" s="7796"/>
      <c r="CE261" s="7795"/>
      <c r="CF261" s="7795"/>
      <c r="CG261" s="7795"/>
      <c r="CH261" s="7795"/>
      <c r="CI261" s="7795"/>
      <c r="CJ261" s="7795"/>
      <c r="CK261" s="7795"/>
      <c r="CL261" s="7786"/>
      <c r="CM261" s="7786"/>
      <c r="CN261" s="7786"/>
      <c r="CO261" s="7786"/>
      <c r="CP261" s="7786"/>
      <c r="CQ261" s="7786"/>
      <c r="CR261" s="7786"/>
      <c r="CS261" s="7786"/>
      <c r="CT261" s="7786"/>
      <c r="CU261" s="7786"/>
      <c r="CV261" s="7702"/>
      <c r="CW261" s="7702"/>
      <c r="CX261" s="7702"/>
      <c r="CY261" s="7702"/>
      <c r="CZ261" s="7702"/>
    </row>
    <row r="262" spans="1:104" ht="13.5" thickBot="1" x14ac:dyDescent="0.25">
      <c r="A262" s="7699"/>
      <c r="B262" s="7699"/>
      <c r="C262" s="7702"/>
      <c r="D262" s="7702"/>
      <c r="E262" s="7702"/>
      <c r="F262" s="7702"/>
      <c r="G262" s="7702"/>
      <c r="H262" s="7702"/>
      <c r="I262" s="7702"/>
      <c r="J262" s="7702"/>
      <c r="K262" s="7702"/>
      <c r="L262" s="7702"/>
      <c r="M262" s="7702"/>
      <c r="N262" s="7702"/>
      <c r="O262" s="7702"/>
      <c r="P262" s="7702"/>
      <c r="Q262" s="7702"/>
      <c r="R262" s="7702"/>
      <c r="S262" s="7702"/>
      <c r="T262" s="7702"/>
      <c r="U262" s="7702"/>
      <c r="V262" s="7702"/>
      <c r="W262" s="7702"/>
      <c r="X262" s="7702"/>
      <c r="Y262" s="7702"/>
      <c r="Z262" s="7702"/>
      <c r="AA262" s="7702"/>
      <c r="AB262" s="7702"/>
      <c r="AC262" s="7702"/>
      <c r="AD262" s="7702"/>
      <c r="AE262" s="7702"/>
      <c r="AF262" s="7702"/>
      <c r="AG262" s="7702"/>
      <c r="AH262" s="7702"/>
      <c r="AI262" s="7702"/>
      <c r="AJ262" s="7702"/>
      <c r="AK262" s="7702"/>
      <c r="AL262" s="7702"/>
      <c r="AM262" s="7702"/>
      <c r="AN262" s="7702"/>
      <c r="AO262" s="7702"/>
      <c r="AP262" s="7702"/>
      <c r="AQ262" s="7702"/>
      <c r="AR262" s="7702"/>
      <c r="AS262" s="7702"/>
      <c r="AT262" s="7702"/>
      <c r="AU262" s="7702"/>
      <c r="AV262" s="7702"/>
      <c r="AW262" s="7702"/>
      <c r="AX262" s="7702"/>
      <c r="AY262" s="7702"/>
      <c r="AZ262" s="7702"/>
      <c r="BA262" s="7702"/>
      <c r="BB262" s="7702"/>
      <c r="BC262" s="7702"/>
      <c r="BD262" s="7702"/>
      <c r="BE262" s="7702"/>
      <c r="BF262" s="7702"/>
      <c r="BG262" s="7702"/>
      <c r="BH262" s="7702"/>
      <c r="BI262" s="7702"/>
      <c r="BJ262" s="7702"/>
      <c r="BK262" s="7702"/>
      <c r="BL262" s="7702"/>
      <c r="BM262" s="7702"/>
      <c r="BN262" s="7702"/>
      <c r="BO262" s="7702"/>
      <c r="BP262" s="7702"/>
      <c r="BQ262" s="7702"/>
      <c r="BR262" s="7702"/>
      <c r="BS262" s="8293"/>
      <c r="BT262" s="7705"/>
      <c r="BU262" s="7747" t="inlineStr">
        <is>
          <t>(MHz)</t>
        </is>
      </c>
      <c r="BV262" s="7748" t="inlineStr">
        <is>
          <t>(dBm)</t>
        </is>
      </c>
      <c r="BW262" s="7749" t="inlineStr">
        <is>
          <t>Sensor A (mW)</t>
        </is>
      </c>
      <c r="BX262" s="7749" t="inlineStr">
        <is>
          <t>Sensor B (dBm)</t>
        </is>
      </c>
      <c r="BY262" s="8298"/>
      <c r="BZ262" s="7703"/>
      <c r="CA262" s="7998"/>
      <c r="CB262" s="7702"/>
      <c r="CC262" s="7708"/>
      <c r="CD262" s="7796"/>
      <c r="CE262" s="7795"/>
      <c r="CF262" s="7795"/>
      <c r="CG262" s="7795"/>
      <c r="CH262" s="7795"/>
      <c r="CI262" s="7795"/>
      <c r="CJ262" s="7795"/>
      <c r="CK262" s="7795"/>
      <c r="CL262" s="7786"/>
      <c r="CM262" s="7786"/>
      <c r="CN262" s="7786"/>
      <c r="CO262" s="7786"/>
      <c r="CP262" s="7786"/>
      <c r="CQ262" s="7786"/>
      <c r="CR262" s="7786"/>
      <c r="CS262" s="7786"/>
      <c r="CT262" s="7786"/>
      <c r="CU262" s="7786"/>
      <c r="CV262" s="7702"/>
      <c r="CW262" s="7702"/>
      <c r="CX262" s="7702"/>
      <c r="CY262" s="7702"/>
      <c r="CZ262" s="7702"/>
    </row>
    <row r="263" spans="1:104" ht="13.5" thickBot="1" x14ac:dyDescent="0.25">
      <c r="A263" s="7699"/>
      <c r="B263" s="7699"/>
      <c r="C263" s="7702"/>
      <c r="D263" s="7702"/>
      <c r="E263" s="7702"/>
      <c r="F263" s="7702"/>
      <c r="G263" s="7702"/>
      <c r="H263" s="7702"/>
      <c r="I263" s="7702"/>
      <c r="J263" s="7702"/>
      <c r="K263" s="7702"/>
      <c r="L263" s="7702"/>
      <c r="M263" s="7702"/>
      <c r="N263" s="7702"/>
      <c r="O263" s="7702"/>
      <c r="P263" s="7702"/>
      <c r="Q263" s="7702"/>
      <c r="R263" s="7702"/>
      <c r="S263" s="7702"/>
      <c r="T263" s="7702"/>
      <c r="U263" s="7702"/>
      <c r="V263" s="7702"/>
      <c r="W263" s="7702"/>
      <c r="X263" s="7702"/>
      <c r="Y263" s="7702"/>
      <c r="Z263" s="7702"/>
      <c r="AA263" s="7702"/>
      <c r="AB263" s="7702"/>
      <c r="AC263" s="7702"/>
      <c r="AD263" s="7702"/>
      <c r="AE263" s="7702"/>
      <c r="AF263" s="7702"/>
      <c r="AG263" s="7702"/>
      <c r="AH263" s="7702"/>
      <c r="AI263" s="7702"/>
      <c r="AJ263" s="7702"/>
      <c r="AK263" s="7702"/>
      <c r="AL263" s="7702"/>
      <c r="AM263" s="7702"/>
      <c r="AN263" s="7702"/>
      <c r="AO263" s="7702"/>
      <c r="AP263" s="7702"/>
      <c r="AQ263" s="7702"/>
      <c r="AR263" s="7702"/>
      <c r="AS263" s="7702"/>
      <c r="AT263" s="7702"/>
      <c r="AU263" s="7702"/>
      <c r="AV263" s="7702"/>
      <c r="AW263" s="7702"/>
      <c r="AX263" s="7702"/>
      <c r="AY263" s="7702"/>
      <c r="AZ263" s="7702"/>
      <c r="BA263" s="7702"/>
      <c r="BB263" s="7702"/>
      <c r="BC263" s="7702"/>
      <c r="BD263" s="7702"/>
      <c r="BE263" s="7702"/>
      <c r="BF263" s="7702"/>
      <c r="BG263" s="7702"/>
      <c r="BH263" s="7702"/>
      <c r="BI263" s="7702"/>
      <c r="BJ263" s="7702"/>
      <c r="BK263" s="7702"/>
      <c r="BL263" s="7702"/>
      <c r="BM263" s="7702"/>
      <c r="BN263" s="7702"/>
      <c r="BO263" s="7702"/>
      <c r="BP263" s="7702"/>
      <c r="BQ263" s="7702"/>
      <c r="BR263" s="7702"/>
      <c r="BS263" s="8293"/>
      <c r="BT263" s="7705"/>
      <c r="BU263" s="8299"/>
      <c r="BV263" s="7722"/>
      <c r="BW263" s="8302">
        <v>250</v>
      </c>
      <c r="BX263" s="7751"/>
      <c r="BY263" s="7723" t="inlineStr">
        <is>
          <t>Aprox. 250/100mW</t>
        </is>
      </c>
      <c r="BZ263" s="7704" t="inlineStr">
        <is>
          <t>1º</t>
        </is>
      </c>
      <c r="CA263" s="7999"/>
      <c r="CB263" s="7702" t="inlineStr">
        <is>
          <t>Elegir valor de lista desplegable</t>
        </is>
      </c>
      <c r="CC263" s="7708"/>
      <c r="CD263" s="7796"/>
      <c r="CE263" s="7795"/>
      <c r="CF263" s="7795"/>
      <c r="CG263" s="7795"/>
      <c r="CH263" s="7795"/>
      <c r="CI263" s="7795"/>
      <c r="CJ263" s="7795"/>
      <c r="CK263" s="7795"/>
      <c r="CL263" s="7786"/>
      <c r="CM263" s="7786"/>
      <c r="CN263" s="7786"/>
      <c r="CO263" s="7786"/>
      <c r="CP263" s="7786"/>
      <c r="CQ263" s="7786"/>
      <c r="CR263" s="7786"/>
      <c r="CS263" s="7786"/>
      <c r="CT263" s="7786"/>
      <c r="CU263" s="7786"/>
      <c r="CV263" s="7702"/>
      <c r="CW263" s="7702"/>
      <c r="CX263" s="7702"/>
      <c r="CY263" s="7702"/>
      <c r="CZ263" s="7702"/>
    </row>
    <row r="264" spans="1:104" ht="13.5" thickBot="1" x14ac:dyDescent="0.25">
      <c r="A264" s="7699"/>
      <c r="B264" s="7699"/>
      <c r="C264" s="7702"/>
      <c r="D264" s="7702"/>
      <c r="E264" s="7702"/>
      <c r="F264" s="7702"/>
      <c r="G264" s="7702"/>
      <c r="H264" s="7702"/>
      <c r="I264" s="7702"/>
      <c r="J264" s="7702"/>
      <c r="K264" s="7702"/>
      <c r="L264" s="7702"/>
      <c r="M264" s="7702"/>
      <c r="N264" s="7702"/>
      <c r="O264" s="7702"/>
      <c r="P264" s="7702"/>
      <c r="Q264" s="7702"/>
      <c r="R264" s="7702"/>
      <c r="S264" s="7702"/>
      <c r="T264" s="7702"/>
      <c r="U264" s="7702"/>
      <c r="V264" s="7702"/>
      <c r="W264" s="7702"/>
      <c r="X264" s="7702"/>
      <c r="Y264" s="7702"/>
      <c r="Z264" s="7702"/>
      <c r="AA264" s="7702"/>
      <c r="AB264" s="7702"/>
      <c r="AC264" s="7702"/>
      <c r="AD264" s="7702"/>
      <c r="AE264" s="7702"/>
      <c r="AF264" s="7702"/>
      <c r="AG264" s="7702"/>
      <c r="AH264" s="7702"/>
      <c r="AI264" s="7702"/>
      <c r="AJ264" s="7702"/>
      <c r="AK264" s="7702"/>
      <c r="AL264" s="7702"/>
      <c r="AM264" s="7702"/>
      <c r="AN264" s="7702"/>
      <c r="AO264" s="7702"/>
      <c r="AP264" s="7702"/>
      <c r="AQ264" s="7702"/>
      <c r="AR264" s="7702"/>
      <c r="AS264" s="7702"/>
      <c r="AT264" s="7702"/>
      <c r="AU264" s="7702"/>
      <c r="AV264" s="7702"/>
      <c r="AW264" s="7702"/>
      <c r="AX264" s="7702"/>
      <c r="AY264" s="7702"/>
      <c r="AZ264" s="7702"/>
      <c r="BA264" s="7702"/>
      <c r="BB264" s="7702"/>
      <c r="BC264" s="7702"/>
      <c r="BD264" s="7702"/>
      <c r="BE264" s="7702"/>
      <c r="BF264" s="7702"/>
      <c r="BG264" s="7702"/>
      <c r="BH264" s="7702"/>
      <c r="BI264" s="7702"/>
      <c r="BJ264" s="7702"/>
      <c r="BK264" s="7702"/>
      <c r="BL264" s="7702"/>
      <c r="BM264" s="7702"/>
      <c r="BN264" s="7702"/>
      <c r="BO264" s="7702"/>
      <c r="BP264" s="7702"/>
      <c r="BQ264" s="7702"/>
      <c r="BR264" s="7702"/>
      <c r="BS264" s="8293"/>
      <c r="BT264" s="7705"/>
      <c r="BU264" s="8300"/>
      <c r="BV264" s="7750">
        <f>BV263</f>
        <v>0</v>
      </c>
      <c r="BW264" s="8303"/>
      <c r="BX264" s="7687"/>
      <c r="BY264" s="7711" t="inlineStr">
        <is>
          <t>Lectura estabilizada</t>
        </is>
      </c>
      <c r="BZ264" s="7704" t="inlineStr">
        <is>
          <t>2º</t>
        </is>
      </c>
      <c r="CA264" s="8000"/>
      <c r="CB264" s="7702" t="inlineStr">
        <is>
          <t>Insertar valor manualmente</t>
        </is>
      </c>
      <c r="CC264" s="7708"/>
      <c r="CD264" s="7796"/>
      <c r="CE264" s="7795"/>
      <c r="CF264" s="7795"/>
      <c r="CG264" s="7795"/>
      <c r="CH264" s="7795"/>
      <c r="CI264" s="7795"/>
      <c r="CJ264" s="7795"/>
      <c r="CK264" s="7795"/>
      <c r="CL264" s="7786"/>
      <c r="CM264" s="7786"/>
      <c r="CN264" s="7786"/>
      <c r="CO264" s="7786"/>
      <c r="CP264" s="7786"/>
      <c r="CQ264" s="7786"/>
      <c r="CR264" s="7786"/>
      <c r="CS264" s="7786"/>
      <c r="CT264" s="7786"/>
      <c r="CU264" s="7786"/>
      <c r="CV264" s="7702"/>
      <c r="CW264" s="7702"/>
      <c r="CX264" s="7702"/>
      <c r="CY264" s="7702"/>
      <c r="CZ264" s="7702"/>
    </row>
    <row r="265" spans="1:104" ht="13.5" thickBot="1" x14ac:dyDescent="0.25">
      <c r="A265" s="7699"/>
      <c r="B265" s="7699"/>
      <c r="C265" s="7702"/>
      <c r="D265" s="7702"/>
      <c r="E265" s="7702"/>
      <c r="F265" s="7702"/>
      <c r="G265" s="7702"/>
      <c r="H265" s="7702"/>
      <c r="I265" s="7702"/>
      <c r="J265" s="7702"/>
      <c r="K265" s="7702"/>
      <c r="L265" s="7702"/>
      <c r="M265" s="7702"/>
      <c r="N265" s="7702"/>
      <c r="O265" s="7702"/>
      <c r="P265" s="7702"/>
      <c r="Q265" s="7702"/>
      <c r="R265" s="7702"/>
      <c r="S265" s="7702"/>
      <c r="T265" s="7702"/>
      <c r="U265" s="7702"/>
      <c r="V265" s="7702"/>
      <c r="W265" s="7702"/>
      <c r="X265" s="7702"/>
      <c r="Y265" s="7702"/>
      <c r="Z265" s="7702"/>
      <c r="AA265" s="7702"/>
      <c r="AB265" s="7702"/>
      <c r="AC265" s="7702"/>
      <c r="AD265" s="7702"/>
      <c r="AE265" s="7702"/>
      <c r="AF265" s="7702"/>
      <c r="AG265" s="7702"/>
      <c r="AH265" s="7702"/>
      <c r="AI265" s="7702"/>
      <c r="AJ265" s="7702"/>
      <c r="AK265" s="7702"/>
      <c r="AL265" s="7702"/>
      <c r="AM265" s="7702"/>
      <c r="AN265" s="7702"/>
      <c r="AO265" s="7702"/>
      <c r="AP265" s="7702"/>
      <c r="AQ265" s="7702"/>
      <c r="AR265" s="7702"/>
      <c r="AS265" s="7702"/>
      <c r="AT265" s="7702"/>
      <c r="AU265" s="7702"/>
      <c r="AV265" s="7702"/>
      <c r="AW265" s="7702"/>
      <c r="AX265" s="7702"/>
      <c r="AY265" s="7702"/>
      <c r="AZ265" s="7702"/>
      <c r="BA265" s="7702"/>
      <c r="BB265" s="7702"/>
      <c r="BC265" s="7702"/>
      <c r="BD265" s="7702"/>
      <c r="BE265" s="7702"/>
      <c r="BF265" s="7702"/>
      <c r="BG265" s="7702"/>
      <c r="BH265" s="7702"/>
      <c r="BI265" s="7702"/>
      <c r="BJ265" s="7702"/>
      <c r="BK265" s="7702"/>
      <c r="BL265" s="7702"/>
      <c r="BM265" s="7702"/>
      <c r="BN265" s="7702"/>
      <c r="BO265" s="7702"/>
      <c r="BP265" s="7702"/>
      <c r="BQ265" s="7702"/>
      <c r="BR265" s="7702"/>
      <c r="BS265" s="8293"/>
      <c r="BT265" s="7705"/>
      <c r="BU265" s="8300"/>
      <c r="BV265" s="7750">
        <f>BV263</f>
        <v>0</v>
      </c>
      <c r="BW265" s="8303"/>
      <c r="BX265" s="7687"/>
      <c r="BY265" s="7711" t="inlineStr">
        <is>
          <t>Cambio al dipolo</t>
        </is>
      </c>
      <c r="BZ265" s="7704" t="inlineStr">
        <is>
          <t>3º</t>
        </is>
      </c>
      <c r="CA265" s="8001"/>
      <c r="CB265" s="7702" t="inlineStr">
        <is>
          <t>Copiar valores de software de Temp/Hum</t>
        </is>
      </c>
      <c r="CC265" s="7708"/>
      <c r="CD265" s="7796"/>
      <c r="CE265" s="7795"/>
      <c r="CF265" s="7795"/>
      <c r="CG265" s="7795"/>
      <c r="CH265" s="7795"/>
      <c r="CI265" s="7795"/>
      <c r="CJ265" s="7795"/>
      <c r="CK265" s="7795"/>
      <c r="CL265" s="7786"/>
      <c r="CM265" s="7786"/>
      <c r="CN265" s="7786"/>
      <c r="CO265" s="7786"/>
      <c r="CP265" s="7786"/>
      <c r="CQ265" s="7786"/>
      <c r="CR265" s="7786"/>
      <c r="CS265" s="7786"/>
      <c r="CT265" s="7786"/>
      <c r="CU265" s="7786"/>
      <c r="CV265" s="7702"/>
      <c r="CW265" s="7702"/>
      <c r="CX265" s="7702"/>
      <c r="CY265" s="7702"/>
      <c r="CZ265" s="7702"/>
    </row>
    <row r="266" spans="1:104" ht="13.5" thickBot="1" x14ac:dyDescent="0.25">
      <c r="A266" s="7699"/>
      <c r="B266" s="7699"/>
      <c r="C266" s="7702"/>
      <c r="D266" s="7702"/>
      <c r="E266" s="7702"/>
      <c r="F266" s="7702"/>
      <c r="G266" s="7702"/>
      <c r="H266" s="7702"/>
      <c r="I266" s="7702"/>
      <c r="J266" s="7702"/>
      <c r="K266" s="7702"/>
      <c r="L266" s="7702"/>
      <c r="M266" s="7702"/>
      <c r="N266" s="7702"/>
      <c r="O266" s="7702"/>
      <c r="P266" s="7702"/>
      <c r="Q266" s="7702"/>
      <c r="R266" s="7702"/>
      <c r="S266" s="7702"/>
      <c r="T266" s="7702"/>
      <c r="U266" s="7702"/>
      <c r="V266" s="7702"/>
      <c r="W266" s="7702"/>
      <c r="X266" s="7702"/>
      <c r="Y266" s="7702"/>
      <c r="Z266" s="7702"/>
      <c r="AA266" s="7702"/>
      <c r="AB266" s="7702"/>
      <c r="AC266" s="7702"/>
      <c r="AD266" s="7702"/>
      <c r="AE266" s="7702"/>
      <c r="AF266" s="7702"/>
      <c r="AG266" s="7702"/>
      <c r="AH266" s="7702"/>
      <c r="AI266" s="7702"/>
      <c r="AJ266" s="7702"/>
      <c r="AK266" s="7702"/>
      <c r="AL266" s="7702"/>
      <c r="AM266" s="7702"/>
      <c r="AN266" s="7702"/>
      <c r="AO266" s="7702"/>
      <c r="AP266" s="7702"/>
      <c r="AQ266" s="7702"/>
      <c r="AR266" s="7702"/>
      <c r="AS266" s="7702"/>
      <c r="AT266" s="7702"/>
      <c r="AU266" s="7702"/>
      <c r="AV266" s="7702"/>
      <c r="AW266" s="7702"/>
      <c r="AX266" s="7702"/>
      <c r="AY266" s="7702"/>
      <c r="AZ266" s="7702"/>
      <c r="BA266" s="7702"/>
      <c r="BB266" s="7702"/>
      <c r="BC266" s="7702"/>
      <c r="BD266" s="7702"/>
      <c r="BE266" s="7702"/>
      <c r="BF266" s="7702"/>
      <c r="BG266" s="7702"/>
      <c r="BH266" s="7702"/>
      <c r="BI266" s="7702"/>
      <c r="BJ266" s="7702"/>
      <c r="BK266" s="7702"/>
      <c r="BL266" s="7702"/>
      <c r="BM266" s="7702"/>
      <c r="BN266" s="7702"/>
      <c r="BO266" s="7702"/>
      <c r="BP266" s="7702"/>
      <c r="BQ266" s="7702"/>
      <c r="BR266" s="7702"/>
      <c r="BS266" s="8293"/>
      <c r="BT266" s="7705"/>
      <c r="BU266" s="8300"/>
      <c r="BV266" s="7687"/>
      <c r="BW266" s="8303"/>
      <c r="BX266" s="7687"/>
      <c r="BY266" s="7711" t="inlineStr">
        <is>
          <t>Ajuste</t>
        </is>
      </c>
      <c r="BZ266" s="7704" t="inlineStr">
        <is>
          <t>4º</t>
        </is>
      </c>
      <c r="CA266" s="8002"/>
      <c r="CB266" s="7702" t="inlineStr">
        <is>
          <t>Celdas bloqueadas</t>
        </is>
      </c>
      <c r="CC266" s="7708"/>
      <c r="CD266" s="7796"/>
      <c r="CE266" s="7795"/>
      <c r="CF266" s="7795"/>
      <c r="CG266" s="7795"/>
      <c r="CH266" s="7795"/>
      <c r="CI266" s="7795"/>
      <c r="CJ266" s="7795"/>
      <c r="CK266" s="7795"/>
      <c r="CL266" s="7786"/>
      <c r="CM266" s="7786"/>
      <c r="CN266" s="7786"/>
      <c r="CO266" s="7786"/>
      <c r="CP266" s="7786"/>
      <c r="CQ266" s="7786"/>
      <c r="CR266" s="7786"/>
      <c r="CS266" s="7786"/>
      <c r="CT266" s="7786"/>
      <c r="CU266" s="7786"/>
      <c r="CV266" s="7702"/>
      <c r="CW266" s="7702"/>
      <c r="CX266" s="7702"/>
      <c r="CY266" s="7702"/>
      <c r="CZ266" s="7702"/>
    </row>
    <row r="267" spans="1:104" x14ac:dyDescent="0.2">
      <c r="A267" s="7699"/>
      <c r="B267" s="7699"/>
      <c r="C267" s="7702"/>
      <c r="D267" s="7702"/>
      <c r="E267" s="7702"/>
      <c r="F267" s="7702"/>
      <c r="G267" s="7702"/>
      <c r="H267" s="7702"/>
      <c r="I267" s="7702"/>
      <c r="J267" s="7702"/>
      <c r="K267" s="7702"/>
      <c r="L267" s="7702"/>
      <c r="M267" s="7702"/>
      <c r="N267" s="7702"/>
      <c r="O267" s="7702"/>
      <c r="P267" s="7702"/>
      <c r="Q267" s="7702"/>
      <c r="R267" s="7702"/>
      <c r="S267" s="7702"/>
      <c r="T267" s="7702"/>
      <c r="U267" s="7702"/>
      <c r="V267" s="7702"/>
      <c r="W267" s="7702"/>
      <c r="X267" s="7702"/>
      <c r="Y267" s="7702"/>
      <c r="Z267" s="7702"/>
      <c r="AA267" s="7702"/>
      <c r="AB267" s="7702"/>
      <c r="AC267" s="7702"/>
      <c r="AD267" s="7702"/>
      <c r="AE267" s="7702"/>
      <c r="AF267" s="7702"/>
      <c r="AG267" s="7702"/>
      <c r="AH267" s="7702"/>
      <c r="AI267" s="7702"/>
      <c r="AJ267" s="7702"/>
      <c r="AK267" s="7702"/>
      <c r="AL267" s="7702"/>
      <c r="AM267" s="7702"/>
      <c r="AN267" s="7702"/>
      <c r="AO267" s="7702"/>
      <c r="AP267" s="7702"/>
      <c r="AQ267" s="7702"/>
      <c r="AR267" s="7702"/>
      <c r="AS267" s="7702"/>
      <c r="AT267" s="7702"/>
      <c r="AU267" s="7702"/>
      <c r="AV267" s="7702"/>
      <c r="AW267" s="7702"/>
      <c r="AX267" s="7702"/>
      <c r="AY267" s="7702"/>
      <c r="AZ267" s="7702"/>
      <c r="BA267" s="7702"/>
      <c r="BB267" s="7702"/>
      <c r="BC267" s="7702"/>
      <c r="BD267" s="7702"/>
      <c r="BE267" s="7702"/>
      <c r="BF267" s="7702"/>
      <c r="BG267" s="7702"/>
      <c r="BH267" s="7702"/>
      <c r="BI267" s="7702"/>
      <c r="BJ267" s="7702"/>
      <c r="BK267" s="7702"/>
      <c r="BL267" s="7702"/>
      <c r="BM267" s="7702"/>
      <c r="BN267" s="7702"/>
      <c r="BO267" s="7702"/>
      <c r="BP267" s="7702"/>
      <c r="BQ267" s="7702"/>
      <c r="BR267" s="7702"/>
      <c r="BS267" s="8293"/>
      <c r="BT267" s="7705"/>
      <c r="BU267" s="8300"/>
      <c r="BV267" s="7750">
        <f>BV266</f>
        <v>0</v>
      </c>
      <c r="BW267" s="8303"/>
      <c r="BX267" s="7688">
        <f>BX266</f>
        <v>0</v>
      </c>
      <c r="BY267" s="7711" t="inlineStr">
        <is>
          <t>Máx durante ensayo</t>
        </is>
      </c>
      <c r="BZ267" s="7704" t="inlineStr">
        <is>
          <t>5º</t>
        </is>
      </c>
      <c r="CA267" s="7998"/>
      <c r="CB267" s="7702"/>
      <c r="CC267" s="7708"/>
      <c r="CD267" s="7796"/>
      <c r="CE267" s="7795"/>
      <c r="CF267" s="7795"/>
      <c r="CG267" s="7795"/>
      <c r="CH267" s="7795"/>
      <c r="CI267" s="7795"/>
      <c r="CJ267" s="7795"/>
      <c r="CK267" s="7795"/>
      <c r="CL267" s="7786"/>
      <c r="CM267" s="7786"/>
      <c r="CN267" s="7786"/>
      <c r="CO267" s="7786"/>
      <c r="CP267" s="7786"/>
      <c r="CQ267" s="7786"/>
      <c r="CR267" s="7786"/>
      <c r="CS267" s="7786"/>
      <c r="CT267" s="7786"/>
      <c r="CU267" s="7786"/>
      <c r="CV267" s="7702"/>
      <c r="CW267" s="7702"/>
      <c r="CX267" s="7702"/>
      <c r="CY267" s="7702"/>
      <c r="CZ267" s="7702"/>
    </row>
    <row r="268" spans="1:104" ht="13.5" thickBot="1" x14ac:dyDescent="0.25">
      <c r="A268" s="7699"/>
      <c r="B268" s="7699"/>
      <c r="C268" s="7702"/>
      <c r="D268" s="7702"/>
      <c r="E268" s="7702"/>
      <c r="F268" s="7702"/>
      <c r="G268" s="7702"/>
      <c r="H268" s="7702"/>
      <c r="I268" s="7702"/>
      <c r="J268" s="7702"/>
      <c r="K268" s="7702"/>
      <c r="L268" s="7702"/>
      <c r="M268" s="7702"/>
      <c r="N268" s="7702"/>
      <c r="O268" s="7702"/>
      <c r="P268" s="7702"/>
      <c r="Q268" s="7702"/>
      <c r="R268" s="7702"/>
      <c r="S268" s="7702"/>
      <c r="T268" s="7702"/>
      <c r="U268" s="7702"/>
      <c r="V268" s="7702"/>
      <c r="W268" s="7702"/>
      <c r="X268" s="7702"/>
      <c r="Y268" s="7702"/>
      <c r="Z268" s="7702"/>
      <c r="AA268" s="7702"/>
      <c r="AB268" s="7702"/>
      <c r="AC268" s="7702"/>
      <c r="AD268" s="7702"/>
      <c r="AE268" s="7702"/>
      <c r="AF268" s="7702"/>
      <c r="AG268" s="7702"/>
      <c r="AH268" s="7702"/>
      <c r="AI268" s="7702"/>
      <c r="AJ268" s="7702"/>
      <c r="AK268" s="7702"/>
      <c r="AL268" s="7702"/>
      <c r="AM268" s="7702"/>
      <c r="AN268" s="7702"/>
      <c r="AO268" s="7702"/>
      <c r="AP268" s="7702"/>
      <c r="AQ268" s="7702"/>
      <c r="AR268" s="7702"/>
      <c r="AS268" s="7702"/>
      <c r="AT268" s="7702"/>
      <c r="AU268" s="7702"/>
      <c r="AV268" s="7702"/>
      <c r="AW268" s="7702"/>
      <c r="AX268" s="7702"/>
      <c r="AY268" s="7702"/>
      <c r="AZ268" s="7702"/>
      <c r="BA268" s="7702"/>
      <c r="BB268" s="7702"/>
      <c r="BC268" s="7702"/>
      <c r="BD268" s="7702"/>
      <c r="BE268" s="7702"/>
      <c r="BF268" s="7702"/>
      <c r="BG268" s="7702"/>
      <c r="BH268" s="7702"/>
      <c r="BI268" s="7702"/>
      <c r="BJ268" s="7702"/>
      <c r="BK268" s="7702"/>
      <c r="BL268" s="7702"/>
      <c r="BM268" s="7702"/>
      <c r="BN268" s="7702"/>
      <c r="BO268" s="7702"/>
      <c r="BP268" s="7702"/>
      <c r="BQ268" s="7702"/>
      <c r="BR268" s="7702"/>
      <c r="BS268" s="8293"/>
      <c r="BT268" s="7705"/>
      <c r="BU268" s="8301"/>
      <c r="BV268" s="7752">
        <f>BV266</f>
        <v>0</v>
      </c>
      <c r="BW268" s="8304"/>
      <c r="BX268" s="7689">
        <f>BX266</f>
        <v>0</v>
      </c>
      <c r="BY268" s="7712" t="inlineStr">
        <is>
          <t>Mín durante ensayo</t>
        </is>
      </c>
      <c r="BZ268" s="7704" t="inlineStr">
        <is>
          <t>6º</t>
        </is>
      </c>
      <c r="CA268" s="7998"/>
      <c r="CB268" s="7702"/>
      <c r="CC268" s="7708"/>
      <c r="CD268" s="7796"/>
      <c r="CE268" s="7795"/>
      <c r="CF268" s="7795"/>
      <c r="CG268" s="7795"/>
      <c r="CH268" s="7795"/>
      <c r="CI268" s="7795"/>
      <c r="CJ268" s="7795"/>
      <c r="CK268" s="7795"/>
      <c r="CL268" s="7786"/>
      <c r="CM268" s="7786"/>
      <c r="CN268" s="7786"/>
      <c r="CO268" s="7786"/>
      <c r="CP268" s="7786"/>
      <c r="CQ268" s="7786"/>
      <c r="CR268" s="7786"/>
      <c r="CS268" s="7786"/>
      <c r="CT268" s="7786"/>
      <c r="CU268" s="7786"/>
      <c r="CV268" s="7702"/>
      <c r="CW268" s="7702"/>
      <c r="CX268" s="7702"/>
      <c r="CY268" s="7702"/>
      <c r="CZ268" s="7702"/>
    </row>
    <row r="269" spans="1:104" ht="13.5" thickBot="1" x14ac:dyDescent="0.25">
      <c r="A269" s="7699"/>
      <c r="B269" s="7699"/>
      <c r="C269" s="7702"/>
      <c r="D269" s="7702"/>
      <c r="E269" s="7702"/>
      <c r="F269" s="7702"/>
      <c r="G269" s="7702"/>
      <c r="H269" s="7702"/>
      <c r="I269" s="7702"/>
      <c r="J269" s="7702"/>
      <c r="K269" s="7702"/>
      <c r="L269" s="7702"/>
      <c r="M269" s="7702"/>
      <c r="N269" s="7702"/>
      <c r="O269" s="7702"/>
      <c r="P269" s="7702"/>
      <c r="Q269" s="7702"/>
      <c r="R269" s="7702"/>
      <c r="S269" s="7702"/>
      <c r="T269" s="7702"/>
      <c r="U269" s="7702"/>
      <c r="V269" s="7702"/>
      <c r="W269" s="7702"/>
      <c r="X269" s="7702"/>
      <c r="Y269" s="7702"/>
      <c r="Z269" s="7702"/>
      <c r="AA269" s="7702"/>
      <c r="AB269" s="7702"/>
      <c r="AC269" s="7702"/>
      <c r="AD269" s="7702"/>
      <c r="AE269" s="7702"/>
      <c r="AF269" s="7702"/>
      <c r="AG269" s="7702"/>
      <c r="AH269" s="7702"/>
      <c r="AI269" s="7702"/>
      <c r="AJ269" s="7702"/>
      <c r="AK269" s="7702"/>
      <c r="AL269" s="7702"/>
      <c r="AM269" s="7702"/>
      <c r="AN269" s="7702"/>
      <c r="AO269" s="7702"/>
      <c r="AP269" s="7702"/>
      <c r="AQ269" s="7702"/>
      <c r="AR269" s="7702"/>
      <c r="AS269" s="7702"/>
      <c r="AT269" s="7702"/>
      <c r="AU269" s="7702"/>
      <c r="AV269" s="7702"/>
      <c r="AW269" s="7702"/>
      <c r="AX269" s="7702"/>
      <c r="AY269" s="7702"/>
      <c r="AZ269" s="7702"/>
      <c r="BA269" s="7702"/>
      <c r="BB269" s="7702"/>
      <c r="BC269" s="7702"/>
      <c r="BD269" s="7702"/>
      <c r="BE269" s="7702"/>
      <c r="BF269" s="7702"/>
      <c r="BG269" s="7702"/>
      <c r="BH269" s="7702"/>
      <c r="BI269" s="7702"/>
      <c r="BJ269" s="7702"/>
      <c r="BK269" s="7702"/>
      <c r="BL269" s="7702"/>
      <c r="BM269" s="7702"/>
      <c r="BN269" s="7702"/>
      <c r="BO269" s="7702"/>
      <c r="BP269" s="7702"/>
      <c r="BQ269" s="7702"/>
      <c r="BR269" s="7702"/>
      <c r="BS269" s="8293"/>
      <c r="BT269" s="7705"/>
      <c r="BU269" s="7702"/>
      <c r="BV269" s="7702"/>
      <c r="BW269" s="7702"/>
      <c r="BX269" s="7680"/>
      <c r="BY269" s="7702"/>
      <c r="BZ269" s="7702"/>
      <c r="CA269" s="7998"/>
      <c r="CB269" s="7702"/>
      <c r="CC269" s="7708"/>
      <c r="CD269" s="7796"/>
      <c r="CE269" s="7795"/>
      <c r="CF269" s="7795"/>
      <c r="CG269" s="7795"/>
      <c r="CH269" s="7795"/>
      <c r="CI269" s="7795"/>
      <c r="CJ269" s="7795"/>
      <c r="CK269" s="7795"/>
      <c r="CL269" s="7786"/>
      <c r="CM269" s="7786"/>
      <c r="CN269" s="7786"/>
      <c r="CO269" s="7786"/>
      <c r="CP269" s="7786"/>
      <c r="CQ269" s="7786"/>
      <c r="CR269" s="7786"/>
      <c r="CS269" s="7786"/>
      <c r="CT269" s="7786"/>
      <c r="CU269" s="7786"/>
      <c r="CV269" s="7702"/>
      <c r="CW269" s="7702"/>
      <c r="CX269" s="7702"/>
      <c r="CY269" s="7702"/>
      <c r="CZ269" s="7702"/>
    </row>
    <row r="270" spans="1:104" ht="13.5" thickBot="1" x14ac:dyDescent="0.25">
      <c r="A270" s="7699"/>
      <c r="B270" s="7699"/>
      <c r="C270" s="7702"/>
      <c r="D270" s="7702"/>
      <c r="E270" s="7702"/>
      <c r="F270" s="7702"/>
      <c r="G270" s="7702"/>
      <c r="H270" s="7702"/>
      <c r="I270" s="7702"/>
      <c r="J270" s="7702"/>
      <c r="K270" s="7702"/>
      <c r="L270" s="7702"/>
      <c r="M270" s="7702"/>
      <c r="N270" s="7702"/>
      <c r="O270" s="7702"/>
      <c r="P270" s="7702"/>
      <c r="Q270" s="7702"/>
      <c r="R270" s="7702"/>
      <c r="S270" s="7702"/>
      <c r="T270" s="7702"/>
      <c r="U270" s="7702"/>
      <c r="V270" s="7702"/>
      <c r="W270" s="7702"/>
      <c r="X270" s="7702"/>
      <c r="Y270" s="7702"/>
      <c r="Z270" s="7702"/>
      <c r="AA270" s="7702"/>
      <c r="AB270" s="7702"/>
      <c r="AC270" s="7702"/>
      <c r="AD270" s="7702"/>
      <c r="AE270" s="7702"/>
      <c r="AF270" s="7702"/>
      <c r="AG270" s="7702"/>
      <c r="AH270" s="7702"/>
      <c r="AI270" s="7702"/>
      <c r="AJ270" s="7702"/>
      <c r="AK270" s="7702"/>
      <c r="AL270" s="7702"/>
      <c r="AM270" s="7702"/>
      <c r="AN270" s="7702"/>
      <c r="AO270" s="7702"/>
      <c r="AP270" s="7702"/>
      <c r="AQ270" s="7702"/>
      <c r="AR270" s="7702"/>
      <c r="AS270" s="7702"/>
      <c r="AT270" s="7702"/>
      <c r="AU270" s="7702"/>
      <c r="AV270" s="7702"/>
      <c r="AW270" s="7702"/>
      <c r="AX270" s="7702"/>
      <c r="AY270" s="7702"/>
      <c r="AZ270" s="7702"/>
      <c r="BA270" s="7702"/>
      <c r="BB270" s="7702"/>
      <c r="BC270" s="7702"/>
      <c r="BD270" s="7702"/>
      <c r="BE270" s="7702"/>
      <c r="BF270" s="7702"/>
      <c r="BG270" s="7702"/>
      <c r="BH270" s="7702"/>
      <c r="BI270" s="7702"/>
      <c r="BJ270" s="7702"/>
      <c r="BK270" s="7702"/>
      <c r="BL270" s="7702"/>
      <c r="BM270" s="7702"/>
      <c r="BN270" s="7702"/>
      <c r="BO270" s="7702"/>
      <c r="BP270" s="7702"/>
      <c r="BQ270" s="7702"/>
      <c r="BR270" s="7702"/>
      <c r="BS270" s="8293"/>
      <c r="BT270" s="7705"/>
      <c r="BU270" s="7690"/>
      <c r="BV270" s="7686" t="inlineStr">
        <is>
          <t>Medida SAR</t>
        </is>
      </c>
      <c r="BW270" s="7691" t="inlineStr">
        <is>
          <t>Valor en antena</t>
        </is>
      </c>
      <c r="BX270" s="7691" t="inlineStr">
        <is>
          <t>SAR 1W</t>
        </is>
      </c>
      <c r="BY270" s="7691" t="inlineStr">
        <is>
          <t>SAR W/g</t>
        </is>
      </c>
      <c r="BZ270" s="7691" t="inlineStr">
        <is>
          <t>Desviacion (%)</t>
        </is>
      </c>
      <c r="CA270" s="7692" t="inlineStr">
        <is>
          <t>Veredicto</t>
        </is>
      </c>
      <c r="CB270" s="7703"/>
      <c r="CC270" s="7709"/>
      <c r="CD270" s="7796"/>
      <c r="CE270" s="7795"/>
      <c r="CF270" s="7795"/>
      <c r="CG270" s="7795"/>
      <c r="CH270" s="7795"/>
      <c r="CI270" s="7795"/>
      <c r="CJ270" s="7795"/>
      <c r="CK270" s="7795"/>
      <c r="CL270" s="7786"/>
      <c r="CM270" s="7786"/>
      <c r="CN270" s="7786"/>
      <c r="CO270" s="7786"/>
      <c r="CP270" s="7786"/>
      <c r="CQ270" s="7786"/>
      <c r="CR270" s="7786"/>
      <c r="CS270" s="7786"/>
      <c r="CT270" s="7786"/>
      <c r="CU270" s="7786"/>
      <c r="CV270" s="7702"/>
      <c r="CW270" s="7702"/>
      <c r="CX270" s="7702"/>
      <c r="CY270" s="7702"/>
      <c r="CZ270" s="7702"/>
    </row>
    <row r="271" spans="1:104" x14ac:dyDescent="0.2">
      <c r="A271" s="7699"/>
      <c r="B271" s="7699"/>
      <c r="C271" s="7702"/>
      <c r="D271" s="7702"/>
      <c r="E271" s="7702"/>
      <c r="F271" s="7702"/>
      <c r="G271" s="7702"/>
      <c r="H271" s="7702"/>
      <c r="I271" s="7702"/>
      <c r="J271" s="7702"/>
      <c r="K271" s="7702"/>
      <c r="L271" s="7702"/>
      <c r="M271" s="7702"/>
      <c r="N271" s="7702"/>
      <c r="O271" s="7702"/>
      <c r="P271" s="7702"/>
      <c r="Q271" s="7702"/>
      <c r="R271" s="7702"/>
      <c r="S271" s="7702"/>
      <c r="T271" s="7702"/>
      <c r="U271" s="7702"/>
      <c r="V271" s="7702"/>
      <c r="W271" s="7702"/>
      <c r="X271" s="7702"/>
      <c r="Y271" s="7702"/>
      <c r="Z271" s="7702"/>
      <c r="AA271" s="7702"/>
      <c r="AB271" s="7702"/>
      <c r="AC271" s="7702"/>
      <c r="AD271" s="7702"/>
      <c r="AE271" s="7702"/>
      <c r="AF271" s="7702"/>
      <c r="AG271" s="7702"/>
      <c r="AH271" s="7702"/>
      <c r="AI271" s="7702"/>
      <c r="AJ271" s="7702"/>
      <c r="AK271" s="7702"/>
      <c r="AL271" s="7702"/>
      <c r="AM271" s="7702"/>
      <c r="AN271" s="7702"/>
      <c r="AO271" s="7702"/>
      <c r="AP271" s="7702"/>
      <c r="AQ271" s="7702"/>
      <c r="AR271" s="7702"/>
      <c r="AS271" s="7702"/>
      <c r="AT271" s="7702"/>
      <c r="AU271" s="7702"/>
      <c r="AV271" s="7702"/>
      <c r="AW271" s="7702"/>
      <c r="AX271" s="7702"/>
      <c r="AY271" s="7702"/>
      <c r="AZ271" s="7702"/>
      <c r="BA271" s="7702"/>
      <c r="BB271" s="7702"/>
      <c r="BC271" s="7702"/>
      <c r="BD271" s="7702"/>
      <c r="BE271" s="7702"/>
      <c r="BF271" s="7702"/>
      <c r="BG271" s="7702"/>
      <c r="BH271" s="7702"/>
      <c r="BI271" s="7702"/>
      <c r="BJ271" s="7702"/>
      <c r="BK271" s="7702"/>
      <c r="BL271" s="7702"/>
      <c r="BM271" s="7702"/>
      <c r="BN271" s="7702"/>
      <c r="BO271" s="7702"/>
      <c r="BP271" s="7702"/>
      <c r="BQ271" s="7702"/>
      <c r="BR271" s="7702"/>
      <c r="BS271" s="8293"/>
      <c r="BT271" s="7705"/>
      <c r="BU271" s="7719" t="inlineStr">
        <is>
          <t>SAR(1g)</t>
        </is>
      </c>
      <c r="BV271" s="7693"/>
      <c r="BW271" s="7713">
        <f>POWER(10,(((10*LOG10(BW263))+(AVERAGE(BX267:BX268)-BX264))/10))</f>
        <v>250.00000000000011</v>
      </c>
      <c r="BX271" s="8161">
        <f>CD253</f>
        <v>10.9</v>
      </c>
      <c r="BY271" s="7713">
        <f>BV271*1000/BW271</f>
        <v>0</v>
      </c>
      <c r="BZ271" s="7713">
        <f>((BY271-BX271)*100)/BX271</f>
        <v>-100</v>
      </c>
      <c r="CA271" s="7715" t="str">
        <f>IF(ABS(BZ271)&lt;10,"Válido","No Válido")</f>
        <v>No Válido</v>
      </c>
      <c r="CB271" s="7703"/>
      <c r="CC271" s="7709"/>
      <c r="CD271" s="7796"/>
      <c r="CE271" s="7795"/>
      <c r="CF271" s="7795"/>
      <c r="CG271" s="7795"/>
      <c r="CH271" s="7795"/>
      <c r="CI271" s="7795"/>
      <c r="CJ271" s="7795"/>
      <c r="CK271" s="7795"/>
      <c r="CL271" s="7786"/>
      <c r="CM271" s="7786"/>
      <c r="CN271" s="7786"/>
      <c r="CO271" s="7786"/>
      <c r="CP271" s="7786"/>
      <c r="CQ271" s="7786"/>
      <c r="CR271" s="7786"/>
      <c r="CS271" s="7786"/>
      <c r="CT271" s="7786"/>
      <c r="CU271" s="7786"/>
      <c r="CV271" s="7702"/>
      <c r="CW271" s="7702"/>
      <c r="CX271" s="7702"/>
      <c r="CY271" s="7702"/>
      <c r="CZ271" s="7702"/>
    </row>
    <row r="272" spans="1:104" ht="13.5" thickBot="1" x14ac:dyDescent="0.25">
      <c r="A272" s="7699"/>
      <c r="B272" s="7699"/>
      <c r="C272" s="7702"/>
      <c r="D272" s="7702"/>
      <c r="E272" s="7702"/>
      <c r="F272" s="7702"/>
      <c r="G272" s="7702"/>
      <c r="H272" s="7702"/>
      <c r="I272" s="7702"/>
      <c r="J272" s="7702"/>
      <c r="K272" s="7702"/>
      <c r="L272" s="7702"/>
      <c r="M272" s="7702"/>
      <c r="N272" s="7702"/>
      <c r="O272" s="7702"/>
      <c r="P272" s="7702"/>
      <c r="Q272" s="7702"/>
      <c r="R272" s="7702"/>
      <c r="S272" s="7702"/>
      <c r="T272" s="7702"/>
      <c r="U272" s="7702"/>
      <c r="V272" s="7702"/>
      <c r="W272" s="7702"/>
      <c r="X272" s="7702"/>
      <c r="Y272" s="7702"/>
      <c r="Z272" s="7702"/>
      <c r="AA272" s="7702"/>
      <c r="AB272" s="7702"/>
      <c r="AC272" s="7702"/>
      <c r="AD272" s="7702"/>
      <c r="AE272" s="7702"/>
      <c r="AF272" s="7702"/>
      <c r="AG272" s="7702"/>
      <c r="AH272" s="7702"/>
      <c r="AI272" s="7702"/>
      <c r="AJ272" s="7702"/>
      <c r="AK272" s="7702"/>
      <c r="AL272" s="7702"/>
      <c r="AM272" s="7702"/>
      <c r="AN272" s="7702"/>
      <c r="AO272" s="7702"/>
      <c r="AP272" s="7702"/>
      <c r="AQ272" s="7702"/>
      <c r="AR272" s="7702"/>
      <c r="AS272" s="7702"/>
      <c r="AT272" s="7702"/>
      <c r="AU272" s="7702"/>
      <c r="AV272" s="7702"/>
      <c r="AW272" s="7702"/>
      <c r="AX272" s="7702"/>
      <c r="AY272" s="7702"/>
      <c r="AZ272" s="7702"/>
      <c r="BA272" s="7702"/>
      <c r="BB272" s="7702"/>
      <c r="BC272" s="7702"/>
      <c r="BD272" s="7702"/>
      <c r="BE272" s="7702"/>
      <c r="BF272" s="7702"/>
      <c r="BG272" s="7702"/>
      <c r="BH272" s="7702"/>
      <c r="BI272" s="7702"/>
      <c r="BJ272" s="7702"/>
      <c r="BK272" s="7702"/>
      <c r="BL272" s="7702"/>
      <c r="BM272" s="7702"/>
      <c r="BN272" s="7702"/>
      <c r="BO272" s="7702"/>
      <c r="BP272" s="7702"/>
      <c r="BQ272" s="7702"/>
      <c r="BR272" s="7702"/>
      <c r="BS272" s="8293"/>
      <c r="BT272" s="7705"/>
      <c r="BU272" s="7720" t="inlineStr">
        <is>
          <t>SAR(10g)</t>
        </is>
      </c>
      <c r="BV272" s="7694"/>
      <c r="BW272" s="7714">
        <f>POWER(10,(((10*LOG10(BW263))+(AVERAGE(BX267:BX268)-BX264))/10))</f>
        <v>250.00000000000011</v>
      </c>
      <c r="BX272" s="8162">
        <f>CD254</f>
        <v>7.01</v>
      </c>
      <c r="BY272" s="7714">
        <f>BV272*1000/BW272</f>
        <v>0</v>
      </c>
      <c r="BZ272" s="7714">
        <f>((BY272-BX272)*100)/BX272</f>
        <v>-100</v>
      </c>
      <c r="CA272" s="7716" t="str">
        <f>IF(ABS(BZ272)&lt;10,"Válido","No Válido")</f>
        <v>No Válido</v>
      </c>
      <c r="CB272" s="7703"/>
      <c r="CC272" s="7709"/>
      <c r="CD272" s="7796"/>
      <c r="CE272" s="7795"/>
      <c r="CF272" s="7795"/>
      <c r="CG272" s="7795"/>
      <c r="CH272" s="7795"/>
      <c r="CI272" s="7795"/>
      <c r="CJ272" s="7795"/>
      <c r="CK272" s="7795"/>
      <c r="CL272" s="7786"/>
      <c r="CM272" s="7786"/>
      <c r="CN272" s="7786"/>
      <c r="CO272" s="7786"/>
      <c r="CP272" s="7786"/>
      <c r="CQ272" s="7786"/>
      <c r="CR272" s="7786"/>
      <c r="CS272" s="7786"/>
      <c r="CT272" s="7786"/>
      <c r="CU272" s="7786"/>
      <c r="CV272" s="7702"/>
      <c r="CW272" s="7702"/>
      <c r="CX272" s="7702"/>
      <c r="CY272" s="7702"/>
      <c r="CZ272" s="7702"/>
    </row>
    <row r="273" spans="1:104" ht="13.5" thickBot="1" x14ac:dyDescent="0.25">
      <c r="A273" s="7699"/>
      <c r="B273" s="7699"/>
      <c r="C273" s="7702"/>
      <c r="D273" s="7702"/>
      <c r="E273" s="7702"/>
      <c r="F273" s="7702"/>
      <c r="G273" s="7702"/>
      <c r="H273" s="7702"/>
      <c r="I273" s="7702"/>
      <c r="J273" s="7702"/>
      <c r="K273" s="7702"/>
      <c r="L273" s="7702"/>
      <c r="M273" s="7702"/>
      <c r="N273" s="7702"/>
      <c r="O273" s="7702"/>
      <c r="P273" s="7702"/>
      <c r="Q273" s="7702"/>
      <c r="R273" s="7702"/>
      <c r="S273" s="7702"/>
      <c r="T273" s="7702"/>
      <c r="U273" s="7702"/>
      <c r="V273" s="7702"/>
      <c r="W273" s="7702"/>
      <c r="X273" s="7702"/>
      <c r="Y273" s="7702"/>
      <c r="Z273" s="7702"/>
      <c r="AA273" s="7702"/>
      <c r="AB273" s="7702"/>
      <c r="AC273" s="7702"/>
      <c r="AD273" s="7702"/>
      <c r="AE273" s="7702"/>
      <c r="AF273" s="7702"/>
      <c r="AG273" s="7702"/>
      <c r="AH273" s="7702"/>
      <c r="AI273" s="7702"/>
      <c r="AJ273" s="7702"/>
      <c r="AK273" s="7702"/>
      <c r="AL273" s="7702"/>
      <c r="AM273" s="7702"/>
      <c r="AN273" s="7702"/>
      <c r="AO273" s="7702"/>
      <c r="AP273" s="7702"/>
      <c r="AQ273" s="7702"/>
      <c r="AR273" s="7702"/>
      <c r="AS273" s="7702"/>
      <c r="AT273" s="7702"/>
      <c r="AU273" s="7702"/>
      <c r="AV273" s="7702"/>
      <c r="AW273" s="7702"/>
      <c r="AX273" s="7702"/>
      <c r="AY273" s="7702"/>
      <c r="AZ273" s="7702"/>
      <c r="BA273" s="7702"/>
      <c r="BB273" s="7702"/>
      <c r="BC273" s="7702"/>
      <c r="BD273" s="7702"/>
      <c r="BE273" s="7702"/>
      <c r="BF273" s="7702"/>
      <c r="BG273" s="7702"/>
      <c r="BH273" s="7702"/>
      <c r="BI273" s="7702"/>
      <c r="BJ273" s="7702"/>
      <c r="BK273" s="7702"/>
      <c r="BL273" s="7702"/>
      <c r="BM273" s="7702"/>
      <c r="BN273" s="7702"/>
      <c r="BO273" s="7702"/>
      <c r="BP273" s="7702"/>
      <c r="BQ273" s="7702"/>
      <c r="BR273" s="7702"/>
      <c r="BS273" s="8293"/>
      <c r="BT273" s="7705"/>
      <c r="BU273" s="7702"/>
      <c r="BV273" s="7702"/>
      <c r="BW273" s="7702"/>
      <c r="BX273" s="7702"/>
      <c r="BY273" s="7726"/>
      <c r="BZ273" s="7726"/>
      <c r="CA273" s="7726"/>
      <c r="CB273" s="7726"/>
      <c r="CC273" s="7734"/>
      <c r="CD273" s="7796"/>
      <c r="CE273" s="7795"/>
      <c r="CF273" s="7795"/>
      <c r="CG273" s="7795"/>
      <c r="CH273" s="7795"/>
      <c r="CI273" s="7795"/>
      <c r="CJ273" s="7795"/>
      <c r="CK273" s="7795"/>
      <c r="CL273" s="7786"/>
      <c r="CM273" s="7786"/>
      <c r="CN273" s="7786"/>
      <c r="CO273" s="7786"/>
      <c r="CP273" s="7786"/>
      <c r="CQ273" s="7786"/>
      <c r="CR273" s="7786"/>
      <c r="CS273" s="7786"/>
      <c r="CT273" s="7786"/>
      <c r="CU273" s="7786"/>
      <c r="CV273" s="7702"/>
      <c r="CW273" s="7702"/>
      <c r="CX273" s="7702"/>
      <c r="CY273" s="7702"/>
      <c r="CZ273" s="7702"/>
    </row>
    <row r="274" spans="1:104" ht="26.25" thickBot="1" x14ac:dyDescent="0.25">
      <c r="A274" s="7699"/>
      <c r="B274" s="7699"/>
      <c r="C274" s="7702"/>
      <c r="D274" s="7702"/>
      <c r="E274" s="7702"/>
      <c r="F274" s="7702"/>
      <c r="G274" s="7702"/>
      <c r="H274" s="7702"/>
      <c r="I274" s="7702"/>
      <c r="J274" s="7702"/>
      <c r="K274" s="7702"/>
      <c r="L274" s="7702"/>
      <c r="M274" s="7702"/>
      <c r="N274" s="7702"/>
      <c r="O274" s="7702"/>
      <c r="P274" s="7702"/>
      <c r="Q274" s="7702"/>
      <c r="R274" s="7702"/>
      <c r="S274" s="7702"/>
      <c r="T274" s="7702"/>
      <c r="U274" s="7702"/>
      <c r="V274" s="7702"/>
      <c r="W274" s="7702"/>
      <c r="X274" s="7702"/>
      <c r="Y274" s="7702"/>
      <c r="Z274" s="7702"/>
      <c r="AA274" s="7702"/>
      <c r="AB274" s="7702"/>
      <c r="AC274" s="7702"/>
      <c r="AD274" s="7702"/>
      <c r="AE274" s="7702"/>
      <c r="AF274" s="7702"/>
      <c r="AG274" s="7702"/>
      <c r="AH274" s="7702"/>
      <c r="AI274" s="7702"/>
      <c r="AJ274" s="7702"/>
      <c r="AK274" s="7702"/>
      <c r="AL274" s="7702"/>
      <c r="AM274" s="7702"/>
      <c r="AN274" s="7702"/>
      <c r="AO274" s="7702"/>
      <c r="AP274" s="7702"/>
      <c r="AQ274" s="7702"/>
      <c r="AR274" s="7702"/>
      <c r="AS274" s="7702"/>
      <c r="AT274" s="7702"/>
      <c r="AU274" s="7702"/>
      <c r="AV274" s="7702"/>
      <c r="AW274" s="7702"/>
      <c r="AX274" s="7702"/>
      <c r="AY274" s="7702"/>
      <c r="AZ274" s="7702"/>
      <c r="BA274" s="7702"/>
      <c r="BB274" s="7702"/>
      <c r="BC274" s="7702"/>
      <c r="BD274" s="7702"/>
      <c r="BE274" s="7702"/>
      <c r="BF274" s="7702"/>
      <c r="BG274" s="7702"/>
      <c r="BH274" s="7702"/>
      <c r="BI274" s="7702"/>
      <c r="BJ274" s="7702"/>
      <c r="BK274" s="7702"/>
      <c r="BL274" s="7702"/>
      <c r="BM274" s="7702"/>
      <c r="BN274" s="7702"/>
      <c r="BO274" s="7702"/>
      <c r="BP274" s="7702"/>
      <c r="BQ274" s="7702"/>
      <c r="BR274" s="7702"/>
      <c r="BS274" s="8293"/>
      <c r="BT274" s="7705"/>
      <c r="BU274" s="7695"/>
      <c r="BV274" s="7696" t="inlineStr">
        <is>
          <t>Valor SAR extrap</t>
        </is>
      </c>
      <c r="BW274" s="7697" t="inlineStr">
        <is>
          <t>Desviacion (%)</t>
        </is>
      </c>
      <c r="BX274" s="7698" t="inlineStr">
        <is>
          <t>Veredicto</t>
        </is>
      </c>
      <c r="BY274" s="7726"/>
      <c r="BZ274" s="7726"/>
      <c r="CA274" s="7726" t="inlineStr">
        <is>
          <t>Frequency
(MHz)</t>
        </is>
      </c>
      <c r="CB274" s="7726" t="str">
        <f>CA260</f>
        <v>Head/Body:</v>
      </c>
      <c r="CC274" s="7734" t="inlineStr">
        <is>
          <t>SAR over</t>
        </is>
      </c>
      <c r="CD274" s="7796"/>
      <c r="CE274" s="7795"/>
      <c r="CF274" s="7795"/>
      <c r="CG274" s="7795"/>
      <c r="CH274" s="7795"/>
      <c r="CI274" s="7795"/>
      <c r="CJ274" s="7795"/>
      <c r="CK274" s="7795"/>
      <c r="CL274" s="7786"/>
      <c r="CM274" s="7786"/>
      <c r="CN274" s="7786"/>
      <c r="CO274" s="7786"/>
      <c r="CP274" s="7786"/>
      <c r="CQ274" s="7786"/>
      <c r="CR274" s="7786"/>
      <c r="CS274" s="7786"/>
      <c r="CT274" s="7786"/>
      <c r="CU274" s="7786"/>
      <c r="CV274" s="7702"/>
      <c r="CW274" s="7702"/>
      <c r="CX274" s="7702"/>
      <c r="CY274" s="7702"/>
      <c r="CZ274" s="7702"/>
    </row>
    <row r="275" spans="1:104" x14ac:dyDescent="0.2">
      <c r="A275" s="7699"/>
      <c r="B275" s="7699"/>
      <c r="C275" s="7702"/>
      <c r="D275" s="7702"/>
      <c r="E275" s="7702"/>
      <c r="F275" s="7702"/>
      <c r="G275" s="7702"/>
      <c r="H275" s="7702"/>
      <c r="I275" s="7702"/>
      <c r="J275" s="7702"/>
      <c r="K275" s="7702"/>
      <c r="L275" s="7702"/>
      <c r="M275" s="7702"/>
      <c r="N275" s="7702"/>
      <c r="O275" s="7702"/>
      <c r="P275" s="7702"/>
      <c r="Q275" s="7702"/>
      <c r="R275" s="7702"/>
      <c r="S275" s="7702"/>
      <c r="T275" s="7702"/>
      <c r="U275" s="7702"/>
      <c r="V275" s="7702"/>
      <c r="W275" s="7702"/>
      <c r="X275" s="7702"/>
      <c r="Y275" s="7702"/>
      <c r="Z275" s="7702"/>
      <c r="AA275" s="7702"/>
      <c r="AB275" s="7702"/>
      <c r="AC275" s="7702"/>
      <c r="AD275" s="7702"/>
      <c r="AE275" s="7702"/>
      <c r="AF275" s="7702"/>
      <c r="AG275" s="7702"/>
      <c r="AH275" s="7702"/>
      <c r="AI275" s="7702"/>
      <c r="AJ275" s="7702"/>
      <c r="AK275" s="7702"/>
      <c r="AL275" s="7702"/>
      <c r="AM275" s="7702"/>
      <c r="AN275" s="7702"/>
      <c r="AO275" s="7702"/>
      <c r="AP275" s="7702"/>
      <c r="AQ275" s="7702"/>
      <c r="AR275" s="7702"/>
      <c r="AS275" s="7702"/>
      <c r="AT275" s="7702"/>
      <c r="AU275" s="7702"/>
      <c r="AV275" s="7702"/>
      <c r="AW275" s="7702"/>
      <c r="AX275" s="7702"/>
      <c r="AY275" s="7702"/>
      <c r="AZ275" s="7702"/>
      <c r="BA275" s="7702"/>
      <c r="BB275" s="7702"/>
      <c r="BC275" s="7702"/>
      <c r="BD275" s="7702"/>
      <c r="BE275" s="7702"/>
      <c r="BF275" s="7702"/>
      <c r="BG275" s="7702"/>
      <c r="BH275" s="7702"/>
      <c r="BI275" s="7702"/>
      <c r="BJ275" s="7702"/>
      <c r="BK275" s="7702"/>
      <c r="BL275" s="7702"/>
      <c r="BM275" s="7702"/>
      <c r="BN275" s="7702"/>
      <c r="BO275" s="7702"/>
      <c r="BP275" s="7702"/>
      <c r="BQ275" s="7702"/>
      <c r="BR275" s="7702"/>
      <c r="BS275" s="8293"/>
      <c r="BT275" s="7705"/>
      <c r="BU275" s="7684" t="inlineStr">
        <is>
          <t>Fast SAR 1g</t>
        </is>
      </c>
      <c r="BV275" s="7693"/>
      <c r="BW275" s="7713" t="e">
        <f>((BV275-BV271)*100)/BV271</f>
        <v>#DIV/0!</v>
      </c>
      <c r="BX275" s="7715" t="e">
        <f>IF(ABS(BW275)&lt;3,"Válido","No Válido")</f>
        <v>#DIV/0!</v>
      </c>
      <c r="BY275" s="7726"/>
      <c r="BZ275" s="7726"/>
      <c r="CA275" s="7726">
        <f>BU263</f>
        <v>0</v>
      </c>
      <c r="CB275" s="7726" t="str">
        <f>CB260</f>
        <v>Head</v>
      </c>
      <c r="CC275" s="7734" t="inlineStr">
        <is>
          <t>1 gr.</t>
        </is>
      </c>
      <c r="CD275" s="7796"/>
      <c r="CE275" s="7795"/>
      <c r="CF275" s="7795"/>
      <c r="CG275" s="7795"/>
      <c r="CH275" s="7795"/>
      <c r="CI275" s="7795"/>
      <c r="CJ275" s="7795"/>
      <c r="CK275" s="7795"/>
      <c r="CL275" s="7786"/>
      <c r="CM275" s="7786"/>
      <c r="CN275" s="7786"/>
      <c r="CO275" s="7786"/>
      <c r="CP275" s="7786"/>
      <c r="CQ275" s="7786"/>
      <c r="CR275" s="7786"/>
      <c r="CS275" s="7786"/>
      <c r="CT275" s="7786"/>
      <c r="CU275" s="7786"/>
      <c r="CV275" s="7702"/>
      <c r="CW275" s="7702"/>
      <c r="CX275" s="7702"/>
      <c r="CY275" s="7702"/>
      <c r="CZ275" s="7702"/>
    </row>
    <row r="276" spans="1:104" ht="13.5" thickBot="1" x14ac:dyDescent="0.25">
      <c r="A276" s="7699"/>
      <c r="B276" s="7699"/>
      <c r="C276" s="7702"/>
      <c r="D276" s="7702"/>
      <c r="E276" s="7702"/>
      <c r="F276" s="7702"/>
      <c r="G276" s="7702"/>
      <c r="H276" s="7702"/>
      <c r="I276" s="7702"/>
      <c r="J276" s="7702"/>
      <c r="K276" s="7702"/>
      <c r="L276" s="7702"/>
      <c r="M276" s="7702"/>
      <c r="N276" s="7702"/>
      <c r="O276" s="7702"/>
      <c r="P276" s="7702"/>
      <c r="Q276" s="7702"/>
      <c r="R276" s="7702"/>
      <c r="S276" s="7702"/>
      <c r="T276" s="7702"/>
      <c r="U276" s="7702"/>
      <c r="V276" s="7702"/>
      <c r="W276" s="7702"/>
      <c r="X276" s="7702"/>
      <c r="Y276" s="7702"/>
      <c r="Z276" s="7702"/>
      <c r="AA276" s="7702"/>
      <c r="AB276" s="7702"/>
      <c r="AC276" s="7702"/>
      <c r="AD276" s="7702"/>
      <c r="AE276" s="7702"/>
      <c r="AF276" s="7702"/>
      <c r="AG276" s="7702"/>
      <c r="AH276" s="7702"/>
      <c r="AI276" s="7702"/>
      <c r="AJ276" s="7702"/>
      <c r="AK276" s="7702"/>
      <c r="AL276" s="7702"/>
      <c r="AM276" s="7702"/>
      <c r="AN276" s="7702"/>
      <c r="AO276" s="7702"/>
      <c r="AP276" s="7702"/>
      <c r="AQ276" s="7702"/>
      <c r="AR276" s="7702"/>
      <c r="AS276" s="7702"/>
      <c r="AT276" s="7702"/>
      <c r="AU276" s="7702"/>
      <c r="AV276" s="7702"/>
      <c r="AW276" s="7702"/>
      <c r="AX276" s="7702"/>
      <c r="AY276" s="7702"/>
      <c r="AZ276" s="7702"/>
      <c r="BA276" s="7702"/>
      <c r="BB276" s="7702"/>
      <c r="BC276" s="7702"/>
      <c r="BD276" s="7702"/>
      <c r="BE276" s="7702"/>
      <c r="BF276" s="7702"/>
      <c r="BG276" s="7702"/>
      <c r="BH276" s="7702"/>
      <c r="BI276" s="7702"/>
      <c r="BJ276" s="7702"/>
      <c r="BK276" s="7702"/>
      <c r="BL276" s="7702"/>
      <c r="BM276" s="7702"/>
      <c r="BN276" s="7702"/>
      <c r="BO276" s="7702"/>
      <c r="BP276" s="7702"/>
      <c r="BQ276" s="7702"/>
      <c r="BR276" s="7702"/>
      <c r="BS276" s="8293"/>
      <c r="BT276" s="7705"/>
      <c r="BU276" s="7718" t="inlineStr">
        <is>
          <t>Fast SAR 10g</t>
        </is>
      </c>
      <c r="BV276" s="7694"/>
      <c r="BW276" s="7714" t="e">
        <f>((BV276-BV272)*100)/BV272</f>
        <v>#DIV/0!</v>
      </c>
      <c r="BX276" s="7716" t="e">
        <f>IF(ABS(BW276)&lt;7,"Válido","No Válido")</f>
        <v>#DIV/0!</v>
      </c>
      <c r="BY276" s="7727"/>
      <c r="BZ276" s="7726"/>
      <c r="CA276" s="7732">
        <f>BU263</f>
        <v>0</v>
      </c>
      <c r="CB276" s="7730" t="str">
        <f>CB260</f>
        <v>Head</v>
      </c>
      <c r="CC276" s="7734" t="inlineStr">
        <is>
          <t>10 gr.</t>
        </is>
      </c>
      <c r="CD276" s="7796"/>
      <c r="CE276" s="7795"/>
      <c r="CF276" s="7795"/>
      <c r="CG276" s="7795"/>
      <c r="CH276" s="7795"/>
      <c r="CI276" s="7795"/>
      <c r="CJ276" s="7795"/>
      <c r="CK276" s="7795"/>
      <c r="CL276" s="7786"/>
      <c r="CM276" s="7786"/>
      <c r="CN276" s="7786"/>
      <c r="CO276" s="7786"/>
      <c r="CP276" s="7786"/>
      <c r="CQ276" s="7786"/>
      <c r="CR276" s="7786"/>
      <c r="CS276" s="7786"/>
      <c r="CT276" s="7786"/>
      <c r="CU276" s="7786"/>
      <c r="CV276" s="7702"/>
      <c r="CW276" s="7702"/>
      <c r="CX276" s="7702"/>
      <c r="CY276" s="7702"/>
      <c r="CZ276" s="7702"/>
    </row>
    <row r="277" spans="1:104" x14ac:dyDescent="0.2">
      <c r="A277" s="7699"/>
      <c r="B277" s="7699"/>
      <c r="C277" s="7702"/>
      <c r="D277" s="7702"/>
      <c r="E277" s="7702"/>
      <c r="F277" s="7702"/>
      <c r="G277" s="7702"/>
      <c r="H277" s="7702"/>
      <c r="I277" s="7702"/>
      <c r="J277" s="7702"/>
      <c r="K277" s="7702"/>
      <c r="L277" s="7702"/>
      <c r="M277" s="7702"/>
      <c r="N277" s="7702"/>
      <c r="O277" s="7702"/>
      <c r="P277" s="7702"/>
      <c r="Q277" s="7702"/>
      <c r="R277" s="7702"/>
      <c r="S277" s="7702"/>
      <c r="T277" s="7702"/>
      <c r="U277" s="7702"/>
      <c r="V277" s="7702"/>
      <c r="W277" s="7702"/>
      <c r="X277" s="7702"/>
      <c r="Y277" s="7702"/>
      <c r="Z277" s="7702"/>
      <c r="AA277" s="7702"/>
      <c r="AB277" s="7702"/>
      <c r="AC277" s="7702"/>
      <c r="AD277" s="7702"/>
      <c r="AE277" s="7702"/>
      <c r="AF277" s="7702"/>
      <c r="AG277" s="7702"/>
      <c r="AH277" s="7702"/>
      <c r="AI277" s="7702"/>
      <c r="AJ277" s="7702"/>
      <c r="AK277" s="7702"/>
      <c r="AL277" s="7702"/>
      <c r="AM277" s="7702"/>
      <c r="AN277" s="7702"/>
      <c r="AO277" s="7702"/>
      <c r="AP277" s="7702"/>
      <c r="AQ277" s="7702"/>
      <c r="AR277" s="7702"/>
      <c r="AS277" s="7702"/>
      <c r="AT277" s="7702"/>
      <c r="AU277" s="7702"/>
      <c r="AV277" s="7702"/>
      <c r="AW277" s="7702"/>
      <c r="AX277" s="7702"/>
      <c r="AY277" s="7702"/>
      <c r="AZ277" s="7702"/>
      <c r="BA277" s="7702"/>
      <c r="BB277" s="7702"/>
      <c r="BC277" s="7702"/>
      <c r="BD277" s="7702"/>
      <c r="BE277" s="7702"/>
      <c r="BF277" s="7702"/>
      <c r="BG277" s="7702"/>
      <c r="BH277" s="7702"/>
      <c r="BI277" s="7702"/>
      <c r="BJ277" s="7702"/>
      <c r="BK277" s="7702"/>
      <c r="BL277" s="7702"/>
      <c r="BM277" s="7702"/>
      <c r="BN277" s="7702"/>
      <c r="BO277" s="7702"/>
      <c r="BP277" s="7702"/>
      <c r="BQ277" s="7702"/>
      <c r="BR277" s="7702"/>
      <c r="BS277" s="8293"/>
      <c r="BT277" s="7735"/>
      <c r="BU277" s="7784"/>
      <c r="BV277" s="7784"/>
      <c r="BW277" s="7702"/>
      <c r="BX277" s="7702"/>
      <c r="BY277" s="7785"/>
      <c r="BZ277" s="7702"/>
      <c r="CA277" s="7998"/>
      <c r="CB277" s="7702"/>
      <c r="CC277" s="7708"/>
      <c r="CD277" s="7796"/>
      <c r="CE277" s="7795"/>
      <c r="CF277" s="7795"/>
      <c r="CG277" s="7795"/>
      <c r="CH277" s="7795"/>
      <c r="CI277" s="7795"/>
      <c r="CJ277" s="7795"/>
      <c r="CK277" s="7795"/>
      <c r="CL277" s="7786"/>
      <c r="CM277" s="7786"/>
      <c r="CN277" s="7786"/>
      <c r="CO277" s="7786"/>
      <c r="CP277" s="7786"/>
      <c r="CQ277" s="7786"/>
      <c r="CR277" s="7786"/>
      <c r="CS277" s="7786"/>
      <c r="CT277" s="7786"/>
      <c r="CU277" s="7786"/>
      <c r="CV277" s="7702"/>
      <c r="CW277" s="7702"/>
      <c r="CX277" s="7702"/>
      <c r="CY277" s="7702"/>
      <c r="CZ277" s="7702"/>
    </row>
    <row r="278" spans="1:104" x14ac:dyDescent="0.2">
      <c r="A278" s="7699"/>
      <c r="B278" s="7699"/>
      <c r="C278" s="7702"/>
      <c r="D278" s="7702"/>
      <c r="E278" s="7702"/>
      <c r="F278" s="7702"/>
      <c r="G278" s="7702"/>
      <c r="H278" s="7702"/>
      <c r="I278" s="7702"/>
      <c r="J278" s="7702"/>
      <c r="K278" s="7702"/>
      <c r="L278" s="7702"/>
      <c r="M278" s="7702"/>
      <c r="N278" s="7702"/>
      <c r="O278" s="7702"/>
      <c r="P278" s="7702"/>
      <c r="Q278" s="7702"/>
      <c r="R278" s="7702"/>
      <c r="S278" s="7702"/>
      <c r="T278" s="7702"/>
      <c r="U278" s="7702"/>
      <c r="V278" s="7702"/>
      <c r="W278" s="7702"/>
      <c r="X278" s="7702"/>
      <c r="Y278" s="7702"/>
      <c r="Z278" s="7702"/>
      <c r="AA278" s="7702"/>
      <c r="AB278" s="7702"/>
      <c r="AC278" s="7702"/>
      <c r="AD278" s="7702"/>
      <c r="AE278" s="7702"/>
      <c r="AF278" s="7702"/>
      <c r="AG278" s="7702"/>
      <c r="AH278" s="7702"/>
      <c r="AI278" s="7702"/>
      <c r="AJ278" s="7702"/>
      <c r="AK278" s="7702"/>
      <c r="AL278" s="7702"/>
      <c r="AM278" s="7702"/>
      <c r="AN278" s="7702"/>
      <c r="AO278" s="7702"/>
      <c r="AP278" s="7702"/>
      <c r="AQ278" s="7702"/>
      <c r="AR278" s="7702"/>
      <c r="AS278" s="7702"/>
      <c r="AT278" s="7702"/>
      <c r="AU278" s="7702"/>
      <c r="AV278" s="7702"/>
      <c r="AW278" s="7702"/>
      <c r="AX278" s="7702"/>
      <c r="AY278" s="7702"/>
      <c r="AZ278" s="7702"/>
      <c r="BA278" s="7702"/>
      <c r="BB278" s="7702"/>
      <c r="BC278" s="7702"/>
      <c r="BD278" s="7702"/>
      <c r="BE278" s="7702"/>
      <c r="BF278" s="7702"/>
      <c r="BG278" s="7702"/>
      <c r="BH278" s="7702"/>
      <c r="BI278" s="7702"/>
      <c r="BJ278" s="7702"/>
      <c r="BK278" s="7702"/>
      <c r="BL278" s="7702"/>
      <c r="BM278" s="7702"/>
      <c r="BN278" s="7702"/>
      <c r="BO278" s="7702"/>
      <c r="BP278" s="7702"/>
      <c r="BQ278" s="7702"/>
      <c r="BR278" s="7702"/>
      <c r="BS278" s="8293"/>
      <c r="BT278" s="7726"/>
      <c r="BU278" s="7727" t="inlineStr">
        <is>
          <t>Date</t>
        </is>
      </c>
      <c r="BV278" s="7727" t="inlineStr">
        <is>
          <t>Frequency
(MHz)</t>
        </is>
      </c>
      <c r="BW278" s="7726" t="str">
        <f>CA260</f>
        <v>Head/Body:</v>
      </c>
      <c r="BX278" s="7726" t="inlineStr">
        <is>
          <t>SAR over</t>
        </is>
      </c>
      <c r="BY278" s="7726" t="inlineStr">
        <is>
          <t>Fast SAR
(W/kg)</t>
        </is>
      </c>
      <c r="BZ278" s="7726" t="inlineStr">
        <is>
          <t>SAR
(W/kg)</t>
        </is>
      </c>
      <c r="CA278" s="7726" t="inlineStr">
        <is>
          <t>1 W Target
SAR (W/kg)</t>
        </is>
      </c>
      <c r="CB278" s="7726" t="inlineStr">
        <is>
          <t>1 W Norm.
SAR (W/kg)</t>
        </is>
      </c>
      <c r="CC278" s="7734" t="inlineStr">
        <is>
          <t>Drift (%)</t>
        </is>
      </c>
      <c r="CD278" s="7796"/>
      <c r="CE278" s="7795"/>
      <c r="CF278" s="7795"/>
      <c r="CG278" s="7795"/>
      <c r="CH278" s="7795"/>
      <c r="CI278" s="7795"/>
      <c r="CJ278" s="7795"/>
      <c r="CK278" s="7795"/>
      <c r="CL278" s="7786"/>
      <c r="CM278" s="7786"/>
      <c r="CN278" s="7786"/>
      <c r="CO278" s="7786"/>
      <c r="CP278" s="7786"/>
      <c r="CQ278" s="7786"/>
      <c r="CR278" s="7786"/>
      <c r="CS278" s="7786"/>
      <c r="CT278" s="7786"/>
      <c r="CU278" s="7786"/>
      <c r="CV278" s="7702"/>
      <c r="CW278" s="7702"/>
      <c r="CX278" s="7702"/>
      <c r="CY278" s="7702"/>
      <c r="CZ278" s="7702"/>
    </row>
    <row r="279" spans="1:104" x14ac:dyDescent="0.2">
      <c r="A279" s="7699"/>
      <c r="B279" s="7699"/>
      <c r="C279" s="7702"/>
      <c r="D279" s="7702"/>
      <c r="E279" s="7702"/>
      <c r="F279" s="7702"/>
      <c r="G279" s="7702"/>
      <c r="H279" s="7702"/>
      <c r="I279" s="7702"/>
      <c r="J279" s="7702"/>
      <c r="K279" s="7702"/>
      <c r="L279" s="7702"/>
      <c r="M279" s="7702"/>
      <c r="N279" s="7702"/>
      <c r="O279" s="7702"/>
      <c r="P279" s="7702"/>
      <c r="Q279" s="7702"/>
      <c r="R279" s="7702"/>
      <c r="S279" s="7702"/>
      <c r="T279" s="7702"/>
      <c r="U279" s="7702"/>
      <c r="V279" s="7702"/>
      <c r="W279" s="7702"/>
      <c r="X279" s="7702"/>
      <c r="Y279" s="7702"/>
      <c r="Z279" s="7702"/>
      <c r="AA279" s="7702"/>
      <c r="AB279" s="7702"/>
      <c r="AC279" s="7702"/>
      <c r="AD279" s="7702"/>
      <c r="AE279" s="7702"/>
      <c r="AF279" s="7702"/>
      <c r="AG279" s="7702"/>
      <c r="AH279" s="7702"/>
      <c r="AI279" s="7702"/>
      <c r="AJ279" s="7702"/>
      <c r="AK279" s="7702"/>
      <c r="AL279" s="7702"/>
      <c r="AM279" s="7702"/>
      <c r="AN279" s="7702"/>
      <c r="AO279" s="7702"/>
      <c r="AP279" s="7702"/>
      <c r="AQ279" s="7702"/>
      <c r="AR279" s="7702"/>
      <c r="AS279" s="7702"/>
      <c r="AT279" s="7702"/>
      <c r="AU279" s="7702"/>
      <c r="AV279" s="7702"/>
      <c r="AW279" s="7702"/>
      <c r="AX279" s="7702"/>
      <c r="AY279" s="7702"/>
      <c r="AZ279" s="7702"/>
      <c r="BA279" s="7702"/>
      <c r="BB279" s="7702"/>
      <c r="BC279" s="7702"/>
      <c r="BD279" s="7702"/>
      <c r="BE279" s="7702"/>
      <c r="BF279" s="7702"/>
      <c r="BG279" s="7702"/>
      <c r="BH279" s="7702"/>
      <c r="BI279" s="7702"/>
      <c r="BJ279" s="7702"/>
      <c r="BK279" s="7702"/>
      <c r="BL279" s="7702"/>
      <c r="BM279" s="7702"/>
      <c r="BN279" s="7702"/>
      <c r="BO279" s="7702"/>
      <c r="BP279" s="7702"/>
      <c r="BQ279" s="7702"/>
      <c r="BR279" s="7702"/>
      <c r="BS279" s="8293"/>
      <c r="BT279" s="7735"/>
      <c r="BU279" s="7757">
        <f>CB254</f>
        <v>0</v>
      </c>
      <c r="BV279" s="7732">
        <f>BU263</f>
        <v>0</v>
      </c>
      <c r="BW279" s="7732" t="str">
        <f>CB260</f>
        <v>Head</v>
      </c>
      <c r="BX279" s="7732" t="inlineStr">
        <is>
          <t>1 gr.</t>
        </is>
      </c>
      <c r="BY279" s="7732">
        <f>BV275</f>
        <v>0</v>
      </c>
      <c r="BZ279" s="7728">
        <f>BV271</f>
        <v>0</v>
      </c>
      <c r="CA279" s="7732">
        <f t="shared" ref="CA279:CA280" si="51">BX271</f>
        <v>10.9</v>
      </c>
      <c r="CB279" s="7730">
        <f t="shared" ref="CB279:CB280" si="52">BY271</f>
        <v>0</v>
      </c>
      <c r="CC279" s="7734">
        <f t="shared" ref="CC279:CC280" si="53">BZ271</f>
        <v>-100</v>
      </c>
      <c r="CD279" s="7796"/>
      <c r="CE279" s="7795"/>
      <c r="CF279" s="7795"/>
      <c r="CG279" s="7795"/>
      <c r="CH279" s="7795"/>
      <c r="CI279" s="7795"/>
      <c r="CJ279" s="7795"/>
      <c r="CK279" s="7795"/>
      <c r="CL279" s="7786"/>
      <c r="CM279" s="7786"/>
      <c r="CN279" s="7786"/>
      <c r="CO279" s="7786"/>
      <c r="CP279" s="7786"/>
      <c r="CQ279" s="7786"/>
      <c r="CR279" s="7786"/>
      <c r="CS279" s="7786"/>
      <c r="CT279" s="7786"/>
      <c r="CU279" s="7786"/>
      <c r="CV279" s="7702"/>
      <c r="CW279" s="7702"/>
      <c r="CX279" s="7702"/>
      <c r="CY279" s="7702"/>
      <c r="CZ279" s="7702"/>
    </row>
    <row r="280" spans="1:104" x14ac:dyDescent="0.2">
      <c r="A280" s="7699"/>
      <c r="B280" s="7699"/>
      <c r="C280" s="7702"/>
      <c r="D280" s="7702"/>
      <c r="E280" s="7702"/>
      <c r="F280" s="7702"/>
      <c r="G280" s="7702"/>
      <c r="H280" s="7702"/>
      <c r="I280" s="7702"/>
      <c r="J280" s="7702"/>
      <c r="K280" s="7702"/>
      <c r="L280" s="7702"/>
      <c r="M280" s="7702"/>
      <c r="N280" s="7702"/>
      <c r="O280" s="7702"/>
      <c r="P280" s="7702"/>
      <c r="Q280" s="7702"/>
      <c r="R280" s="7702"/>
      <c r="S280" s="7702"/>
      <c r="T280" s="7702"/>
      <c r="U280" s="7702"/>
      <c r="V280" s="7702"/>
      <c r="W280" s="7702"/>
      <c r="X280" s="7702"/>
      <c r="Y280" s="7702"/>
      <c r="Z280" s="7702"/>
      <c r="AA280" s="7702"/>
      <c r="AB280" s="7702"/>
      <c r="AC280" s="7702"/>
      <c r="AD280" s="7702"/>
      <c r="AE280" s="7702"/>
      <c r="AF280" s="7702"/>
      <c r="AG280" s="7702"/>
      <c r="AH280" s="7702"/>
      <c r="AI280" s="7702"/>
      <c r="AJ280" s="7702"/>
      <c r="AK280" s="7702"/>
      <c r="AL280" s="7702"/>
      <c r="AM280" s="7702"/>
      <c r="AN280" s="7702"/>
      <c r="AO280" s="7702"/>
      <c r="AP280" s="7702"/>
      <c r="AQ280" s="7702"/>
      <c r="AR280" s="7702"/>
      <c r="AS280" s="7702"/>
      <c r="AT280" s="7702"/>
      <c r="AU280" s="7702"/>
      <c r="AV280" s="7702"/>
      <c r="AW280" s="7702"/>
      <c r="AX280" s="7702"/>
      <c r="AY280" s="7702"/>
      <c r="AZ280" s="7702"/>
      <c r="BA280" s="7702"/>
      <c r="BB280" s="7702"/>
      <c r="BC280" s="7702"/>
      <c r="BD280" s="7702"/>
      <c r="BE280" s="7702"/>
      <c r="BF280" s="7702"/>
      <c r="BG280" s="7702"/>
      <c r="BH280" s="7702"/>
      <c r="BI280" s="7702"/>
      <c r="BJ280" s="7702"/>
      <c r="BK280" s="7702"/>
      <c r="BL280" s="7702"/>
      <c r="BM280" s="7702"/>
      <c r="BN280" s="7702"/>
      <c r="BO280" s="7702"/>
      <c r="BP280" s="7702"/>
      <c r="BQ280" s="7702"/>
      <c r="BR280" s="7702"/>
      <c r="BS280" s="8293"/>
      <c r="BT280" s="7736"/>
      <c r="BU280" s="7757">
        <f>CB254</f>
        <v>0</v>
      </c>
      <c r="BV280" s="7730">
        <f>BU263</f>
        <v>0</v>
      </c>
      <c r="BW280" s="7731" t="str">
        <f>CB260</f>
        <v>Head</v>
      </c>
      <c r="BX280" s="7731" t="inlineStr">
        <is>
          <t>10 gr.</t>
        </is>
      </c>
      <c r="BY280" s="7730">
        <f>BV276</f>
        <v>0</v>
      </c>
      <c r="BZ280" s="7728">
        <f>BV272</f>
        <v>0</v>
      </c>
      <c r="CA280" s="7728">
        <f t="shared" si="51"/>
        <v>7.01</v>
      </c>
      <c r="CB280" s="7728">
        <f t="shared" si="52"/>
        <v>0</v>
      </c>
      <c r="CC280" s="7734">
        <f t="shared" si="53"/>
        <v>-100</v>
      </c>
      <c r="CD280" s="7796"/>
      <c r="CE280" s="7795"/>
      <c r="CF280" s="7795"/>
      <c r="CG280" s="7795"/>
      <c r="CH280" s="7795"/>
      <c r="CI280" s="7795"/>
      <c r="CJ280" s="7795"/>
      <c r="CK280" s="7795"/>
      <c r="CL280" s="7786"/>
      <c r="CM280" s="7786"/>
      <c r="CN280" s="7786"/>
      <c r="CO280" s="7786"/>
      <c r="CP280" s="7786"/>
      <c r="CQ280" s="7786"/>
      <c r="CR280" s="7786"/>
      <c r="CS280" s="7786"/>
      <c r="CT280" s="7786"/>
      <c r="CU280" s="7786"/>
      <c r="CV280" s="7702"/>
      <c r="CW280" s="7702"/>
      <c r="CX280" s="7702"/>
      <c r="CY280" s="7702"/>
      <c r="CZ280" s="7702"/>
    </row>
    <row r="281" spans="1:104" ht="13.5" thickBot="1" x14ac:dyDescent="0.25">
      <c r="A281" s="7699"/>
      <c r="B281" s="7699"/>
      <c r="C281" s="7702"/>
      <c r="D281" s="7702"/>
      <c r="E281" s="7702"/>
      <c r="F281" s="7702"/>
      <c r="G281" s="7702"/>
      <c r="H281" s="7702"/>
      <c r="I281" s="7702"/>
      <c r="J281" s="7702"/>
      <c r="K281" s="7702"/>
      <c r="L281" s="7702"/>
      <c r="M281" s="7702"/>
      <c r="N281" s="7702"/>
      <c r="O281" s="7702"/>
      <c r="P281" s="7702"/>
      <c r="Q281" s="7702"/>
      <c r="R281" s="7702"/>
      <c r="S281" s="7702"/>
      <c r="T281" s="7702"/>
      <c r="U281" s="7702"/>
      <c r="V281" s="7702"/>
      <c r="W281" s="7702"/>
      <c r="X281" s="7702"/>
      <c r="Y281" s="7702"/>
      <c r="Z281" s="7702"/>
      <c r="AA281" s="7702"/>
      <c r="AB281" s="7702"/>
      <c r="AC281" s="7702"/>
      <c r="AD281" s="7702"/>
      <c r="AE281" s="7702"/>
      <c r="AF281" s="7702"/>
      <c r="AG281" s="7702"/>
      <c r="AH281" s="7702"/>
      <c r="AI281" s="7702"/>
      <c r="AJ281" s="7702"/>
      <c r="AK281" s="7702"/>
      <c r="AL281" s="7702"/>
      <c r="AM281" s="7702"/>
      <c r="AN281" s="7702"/>
      <c r="AO281" s="7702"/>
      <c r="AP281" s="7702"/>
      <c r="AQ281" s="7702"/>
      <c r="AR281" s="7702"/>
      <c r="AS281" s="7702"/>
      <c r="AT281" s="7702"/>
      <c r="AU281" s="7702"/>
      <c r="AV281" s="7702"/>
      <c r="AW281" s="7702"/>
      <c r="AX281" s="7702"/>
      <c r="AY281" s="7702"/>
      <c r="AZ281" s="7702"/>
      <c r="BA281" s="7702"/>
      <c r="BB281" s="7702"/>
      <c r="BC281" s="7702"/>
      <c r="BD281" s="7702"/>
      <c r="BE281" s="7702"/>
      <c r="BF281" s="7702"/>
      <c r="BG281" s="7702"/>
      <c r="BH281" s="7702"/>
      <c r="BI281" s="7702"/>
      <c r="BJ281" s="7702"/>
      <c r="BK281" s="7702"/>
      <c r="BL281" s="7702"/>
      <c r="BM281" s="7702"/>
      <c r="BN281" s="7702"/>
      <c r="BO281" s="7702"/>
      <c r="BP281" s="7702"/>
      <c r="BQ281" s="7702"/>
      <c r="BR281" s="7702"/>
      <c r="BS281" s="8294"/>
      <c r="BT281" s="7737"/>
      <c r="BU281" s="7787"/>
      <c r="BV281" s="7788"/>
      <c r="BW281" s="7789"/>
      <c r="BX281" s="7790"/>
      <c r="BY281" s="7791"/>
      <c r="BZ281" s="7789"/>
      <c r="CA281" s="7790"/>
      <c r="CB281" s="7792"/>
      <c r="CC281" s="7793"/>
      <c r="CD281" s="7796"/>
      <c r="CE281" s="7795"/>
      <c r="CF281" s="7795"/>
      <c r="CG281" s="7795"/>
      <c r="CH281" s="7795"/>
      <c r="CI281" s="7795"/>
      <c r="CJ281" s="7795"/>
      <c r="CK281" s="7795"/>
      <c r="CL281" s="7786"/>
      <c r="CM281" s="7786"/>
      <c r="CN281" s="7786"/>
      <c r="CO281" s="7786"/>
      <c r="CP281" s="7786"/>
      <c r="CQ281" s="7786"/>
      <c r="CR281" s="7786"/>
      <c r="CS281" s="7786"/>
      <c r="CT281" s="7786"/>
      <c r="CU281" s="7786"/>
      <c r="CV281" s="7702"/>
      <c r="CW281" s="7702"/>
      <c r="CX281" s="7702"/>
      <c r="CY281" s="7702"/>
      <c r="CZ281" s="7702"/>
    </row>
    <row r="282" spans="1:104" x14ac:dyDescent="0.2">
      <c r="A282" s="7699"/>
      <c r="B282" s="7699"/>
      <c r="C282" s="7702"/>
      <c r="D282" s="7702"/>
      <c r="E282" s="7702"/>
      <c r="F282" s="7702"/>
      <c r="G282" s="7702"/>
      <c r="H282" s="7702"/>
      <c r="I282" s="7702"/>
      <c r="J282" s="7702"/>
      <c r="K282" s="7702"/>
      <c r="L282" s="7702"/>
      <c r="M282" s="7702"/>
      <c r="N282" s="7702"/>
      <c r="O282" s="7702"/>
      <c r="P282" s="7702"/>
      <c r="Q282" s="7702"/>
      <c r="R282" s="7702"/>
      <c r="S282" s="7702"/>
      <c r="T282" s="7702"/>
      <c r="U282" s="7702"/>
      <c r="V282" s="7702"/>
      <c r="W282" s="7702"/>
      <c r="X282" s="7702"/>
      <c r="Y282" s="7702"/>
      <c r="Z282" s="7702"/>
      <c r="AA282" s="7702"/>
      <c r="AB282" s="7702"/>
      <c r="AC282" s="7702"/>
      <c r="AD282" s="7702"/>
      <c r="AE282" s="7702"/>
      <c r="AF282" s="7702"/>
      <c r="AG282" s="7702"/>
      <c r="AH282" s="7702"/>
      <c r="AI282" s="7702"/>
      <c r="AJ282" s="7702"/>
      <c r="AK282" s="7702"/>
      <c r="AL282" s="7702"/>
      <c r="AM282" s="7702"/>
      <c r="AN282" s="7702"/>
      <c r="AO282" s="7702"/>
      <c r="AP282" s="7702"/>
      <c r="AQ282" s="7702"/>
      <c r="AR282" s="7702"/>
      <c r="AS282" s="7702"/>
      <c r="AT282" s="7702"/>
      <c r="AU282" s="7702"/>
      <c r="AV282" s="7702"/>
      <c r="AW282" s="7702"/>
      <c r="AX282" s="7702"/>
      <c r="AY282" s="7702"/>
      <c r="AZ282" s="7702"/>
      <c r="BA282" s="7702"/>
      <c r="BB282" s="7702"/>
      <c r="BC282" s="7702"/>
      <c r="BD282" s="7702"/>
      <c r="BE282" s="7702"/>
      <c r="BF282" s="7702"/>
      <c r="BG282" s="7702"/>
      <c r="BH282" s="7702"/>
      <c r="BI282" s="7702"/>
      <c r="BJ282" s="7702"/>
      <c r="BK282" s="7702"/>
      <c r="BL282" s="7702"/>
      <c r="BM282" s="7702"/>
      <c r="BN282" s="7702"/>
      <c r="BO282" s="7702"/>
      <c r="BP282" s="7702"/>
      <c r="BQ282" s="7702"/>
      <c r="BR282" s="7702"/>
      <c r="BS282" s="7702"/>
      <c r="BT282" s="7702"/>
      <c r="BU282" s="7702"/>
      <c r="BV282" s="7702"/>
      <c r="BW282" s="7702"/>
      <c r="BX282" s="7702"/>
      <c r="BY282" s="7702"/>
      <c r="BZ282" s="7702"/>
      <c r="CA282" s="7998"/>
      <c r="CB282" s="7702"/>
      <c r="CC282" s="7702"/>
      <c r="CD282" s="7795"/>
      <c r="CE282" s="7795"/>
      <c r="CF282" s="7795"/>
      <c r="CG282" s="7795"/>
      <c r="CH282" s="7795"/>
      <c r="CI282" s="7795"/>
      <c r="CJ282" s="7795"/>
      <c r="CK282" s="7795"/>
      <c r="CL282" s="7786"/>
      <c r="CM282" s="7786"/>
      <c r="CN282" s="7786"/>
      <c r="CO282" s="7786"/>
      <c r="CP282" s="7786"/>
      <c r="CQ282" s="7786"/>
      <c r="CR282" s="7786"/>
      <c r="CS282" s="7786"/>
      <c r="CT282" s="7786"/>
      <c r="CU282" s="7786"/>
      <c r="CV282" s="7702"/>
      <c r="CW282" s="7702"/>
      <c r="CX282" s="7702"/>
      <c r="CY282" s="7702"/>
      <c r="CZ282" s="7702"/>
    </row>
    <row r="283" spans="1:104" ht="13.5" thickBot="1" x14ac:dyDescent="0.25">
      <c r="A283" s="7699"/>
      <c r="B283" s="7699"/>
      <c r="C283" s="7702"/>
      <c r="D283" s="7702"/>
      <c r="E283" s="7702"/>
      <c r="F283" s="7702"/>
      <c r="G283" s="7702"/>
      <c r="H283" s="7702"/>
      <c r="I283" s="7702"/>
      <c r="J283" s="7702"/>
      <c r="K283" s="7702"/>
      <c r="L283" s="7702"/>
      <c r="M283" s="7702"/>
      <c r="N283" s="7702"/>
      <c r="O283" s="7702"/>
      <c r="P283" s="7702"/>
      <c r="Q283" s="7702"/>
      <c r="R283" s="7702"/>
      <c r="S283" s="7702"/>
      <c r="T283" s="7702"/>
      <c r="U283" s="7702"/>
      <c r="V283" s="7702"/>
      <c r="W283" s="7702"/>
      <c r="X283" s="7702"/>
      <c r="Y283" s="7702"/>
      <c r="Z283" s="7702"/>
      <c r="AA283" s="7702"/>
      <c r="AB283" s="7702"/>
      <c r="AC283" s="7702"/>
      <c r="AD283" s="7702"/>
      <c r="AE283" s="7702"/>
      <c r="AF283" s="7702"/>
      <c r="AG283" s="7702"/>
      <c r="AH283" s="7702"/>
      <c r="AI283" s="7702"/>
      <c r="AJ283" s="7702"/>
      <c r="AK283" s="7702"/>
      <c r="AL283" s="7702"/>
      <c r="AM283" s="7702"/>
      <c r="AN283" s="7702"/>
      <c r="AO283" s="7702"/>
      <c r="AP283" s="7702"/>
      <c r="AQ283" s="7702"/>
      <c r="AR283" s="7702"/>
      <c r="AS283" s="7702"/>
      <c r="AT283" s="7702"/>
      <c r="AU283" s="7702"/>
      <c r="AV283" s="7702"/>
      <c r="AW283" s="7702"/>
      <c r="AX283" s="7702"/>
      <c r="AY283" s="7702"/>
      <c r="AZ283" s="7702"/>
      <c r="BA283" s="7702"/>
      <c r="BB283" s="7702"/>
      <c r="BC283" s="7702"/>
      <c r="BD283" s="7702"/>
      <c r="BE283" s="7702"/>
      <c r="BF283" s="7702"/>
      <c r="BG283" s="7702"/>
      <c r="BH283" s="7702"/>
      <c r="BI283" s="7702"/>
      <c r="BJ283" s="7702"/>
      <c r="BK283" s="7702"/>
      <c r="BL283" s="7702"/>
      <c r="BM283" s="7702"/>
      <c r="BN283" s="7702"/>
      <c r="BO283" s="7702"/>
      <c r="BP283" s="7702"/>
      <c r="BQ283" s="7702"/>
      <c r="BR283" s="7702"/>
      <c r="BS283" s="7702"/>
      <c r="BT283" s="7702"/>
      <c r="BU283" s="7702"/>
      <c r="BV283" s="7702"/>
      <c r="BW283" s="7702"/>
      <c r="BX283" s="7702"/>
      <c r="BY283" s="7702"/>
      <c r="BZ283" s="7702"/>
      <c r="CA283" s="7998"/>
      <c r="CB283" s="7702"/>
      <c r="CC283" s="7702"/>
      <c r="CD283" s="7795"/>
      <c r="CE283" s="7795"/>
      <c r="CF283" s="7795"/>
      <c r="CG283" s="7795"/>
      <c r="CH283" s="7795"/>
      <c r="CI283" s="7795"/>
      <c r="CJ283" s="7795"/>
      <c r="CK283" s="7795"/>
      <c r="CL283" s="7786"/>
      <c r="CM283" s="7786"/>
      <c r="CN283" s="7786"/>
      <c r="CO283" s="7786"/>
      <c r="CP283" s="7786"/>
      <c r="CQ283" s="7786"/>
      <c r="CR283" s="7786"/>
      <c r="CS283" s="7786"/>
      <c r="CT283" s="7786"/>
      <c r="CU283" s="7786"/>
      <c r="CV283" s="7702"/>
      <c r="CW283" s="7702"/>
      <c r="CX283" s="7702"/>
      <c r="CY283" s="7702"/>
      <c r="CZ283" s="7702"/>
    </row>
    <row r="284" spans="1:104" ht="13.5" customHeight="1" thickBot="1" x14ac:dyDescent="0.25">
      <c r="A284" s="7699"/>
      <c r="B284" s="7699"/>
      <c r="C284" s="7702"/>
      <c r="D284" s="7702"/>
      <c r="E284" s="7702"/>
      <c r="F284" s="7702"/>
      <c r="G284" s="7702"/>
      <c r="H284" s="7702"/>
      <c r="I284" s="7702"/>
      <c r="J284" s="7702"/>
      <c r="K284" s="7702"/>
      <c r="L284" s="7702"/>
      <c r="M284" s="7702"/>
      <c r="N284" s="7702"/>
      <c r="O284" s="7702"/>
      <c r="P284" s="7702"/>
      <c r="Q284" s="7702"/>
      <c r="R284" s="7702"/>
      <c r="S284" s="7702"/>
      <c r="T284" s="7702"/>
      <c r="U284" s="7702"/>
      <c r="V284" s="7702"/>
      <c r="W284" s="7702"/>
      <c r="X284" s="7702"/>
      <c r="Y284" s="7702"/>
      <c r="Z284" s="7702"/>
      <c r="AA284" s="7702"/>
      <c r="AB284" s="7702"/>
      <c r="AC284" s="7702"/>
      <c r="AD284" s="7702"/>
      <c r="AE284" s="7702"/>
      <c r="AF284" s="7702"/>
      <c r="AG284" s="7702"/>
      <c r="AH284" s="7702"/>
      <c r="AI284" s="7702"/>
      <c r="AJ284" s="7702"/>
      <c r="AK284" s="7702"/>
      <c r="AL284" s="7702"/>
      <c r="AM284" s="7702"/>
      <c r="AN284" s="7702"/>
      <c r="AO284" s="7702"/>
      <c r="AP284" s="7702"/>
      <c r="AQ284" s="7702"/>
      <c r="AR284" s="7702"/>
      <c r="AS284" s="7702"/>
      <c r="AT284" s="7702"/>
      <c r="AU284" s="7702"/>
      <c r="AV284" s="7702"/>
      <c r="AW284" s="7702"/>
      <c r="AX284" s="7702"/>
      <c r="AY284" s="7702"/>
      <c r="AZ284" s="7702"/>
      <c r="BA284" s="7702"/>
      <c r="BB284" s="7702"/>
      <c r="BC284" s="7702"/>
      <c r="BD284" s="7702"/>
      <c r="BE284" s="7702"/>
      <c r="BF284" s="7702"/>
      <c r="BG284" s="7702"/>
      <c r="BH284" s="7702"/>
      <c r="BI284" s="7702"/>
      <c r="BJ284" s="7702"/>
      <c r="BK284" s="7702"/>
      <c r="BL284" s="7702"/>
      <c r="BM284" s="7702"/>
      <c r="BN284" s="7702"/>
      <c r="BO284" s="7702"/>
      <c r="BP284" s="7702"/>
      <c r="BQ284" s="7702"/>
      <c r="BR284" s="7702"/>
      <c r="BS284" s="8292" t="str">
        <f>CONCATENATE(BU294," MHz")</f>
        <v xml:space="preserve"> MHz</v>
      </c>
      <c r="BT284" s="7710"/>
      <c r="BU284" s="7706"/>
      <c r="BV284" s="7706"/>
      <c r="BW284" s="7706"/>
      <c r="BX284" s="7706"/>
      <c r="BY284" s="7706"/>
      <c r="BZ284" s="7706"/>
      <c r="CA284" s="7996"/>
      <c r="CB284" s="7706"/>
      <c r="CC284" s="7707"/>
      <c r="CD284" s="7812">
        <f>IF(CB291="Head",LOOKUP(CD286,$CI$42:$CI$85,$CG$42:$CG$85),IF(CB291="Body",LOOKUP(CD286,$CI$42:$CI$81,$CH$42:$CH$85),""))</f>
        <v>10.9</v>
      </c>
      <c r="CE284" s="7795"/>
      <c r="CF284" s="7795"/>
      <c r="CG284" s="7795"/>
      <c r="CH284" s="7795"/>
      <c r="CI284" s="7795"/>
      <c r="CJ284" s="7795"/>
      <c r="CK284" s="7795"/>
      <c r="CL284" s="7786"/>
      <c r="CM284" s="7786"/>
      <c r="CN284" s="7786"/>
      <c r="CO284" s="7786"/>
      <c r="CP284" s="7786"/>
      <c r="CQ284" s="7786"/>
      <c r="CR284" s="7786"/>
      <c r="CS284" s="7786"/>
      <c r="CT284" s="7786"/>
      <c r="CU284" s="7786"/>
      <c r="CV284" s="7702"/>
      <c r="CW284" s="7702"/>
      <c r="CX284" s="7702"/>
      <c r="CY284" s="7702"/>
      <c r="CZ284" s="7702"/>
    </row>
    <row r="285" spans="1:104" ht="13.5" thickBot="1" x14ac:dyDescent="0.25">
      <c r="A285" s="7699"/>
      <c r="B285" s="7699"/>
      <c r="C285" s="7702"/>
      <c r="D285" s="7702"/>
      <c r="E285" s="7702"/>
      <c r="F285" s="7702"/>
      <c r="G285" s="7702"/>
      <c r="H285" s="7702"/>
      <c r="I285" s="7702"/>
      <c r="J285" s="7702"/>
      <c r="K285" s="7702"/>
      <c r="L285" s="7702"/>
      <c r="M285" s="7702"/>
      <c r="N285" s="7702"/>
      <c r="O285" s="7702"/>
      <c r="P285" s="7702"/>
      <c r="Q285" s="7702"/>
      <c r="R285" s="7702"/>
      <c r="S285" s="7702"/>
      <c r="T285" s="7702"/>
      <c r="U285" s="7702"/>
      <c r="V285" s="7702"/>
      <c r="W285" s="7702"/>
      <c r="X285" s="7702"/>
      <c r="Y285" s="7702"/>
      <c r="Z285" s="7702"/>
      <c r="AA285" s="7702"/>
      <c r="AB285" s="7702"/>
      <c r="AC285" s="7702"/>
      <c r="AD285" s="7702"/>
      <c r="AE285" s="7702"/>
      <c r="AF285" s="7702"/>
      <c r="AG285" s="7702"/>
      <c r="AH285" s="7702"/>
      <c r="AI285" s="7702"/>
      <c r="AJ285" s="7702"/>
      <c r="AK285" s="7702"/>
      <c r="AL285" s="7702"/>
      <c r="AM285" s="7702"/>
      <c r="AN285" s="7702"/>
      <c r="AO285" s="7702"/>
      <c r="AP285" s="7702"/>
      <c r="AQ285" s="7702"/>
      <c r="AR285" s="7702"/>
      <c r="AS285" s="7702"/>
      <c r="AT285" s="7702"/>
      <c r="AU285" s="7702"/>
      <c r="AV285" s="7702"/>
      <c r="AW285" s="7702"/>
      <c r="AX285" s="7702"/>
      <c r="AY285" s="7702"/>
      <c r="AZ285" s="7702"/>
      <c r="BA285" s="7702"/>
      <c r="BB285" s="7702"/>
      <c r="BC285" s="7702"/>
      <c r="BD285" s="7702"/>
      <c r="BE285" s="7702"/>
      <c r="BF285" s="7702"/>
      <c r="BG285" s="7702"/>
      <c r="BH285" s="7702"/>
      <c r="BI285" s="7702"/>
      <c r="BJ285" s="7702"/>
      <c r="BK285" s="7702"/>
      <c r="BL285" s="7702"/>
      <c r="BM285" s="7702"/>
      <c r="BN285" s="7702"/>
      <c r="BO285" s="7702"/>
      <c r="BP285" s="7702"/>
      <c r="BQ285" s="7702"/>
      <c r="BR285" s="7702"/>
      <c r="BS285" s="8293"/>
      <c r="BT285" s="7705"/>
      <c r="BU285" s="7678" t="inlineStr">
        <is>
          <t>Calentamiento:</t>
        </is>
      </c>
      <c r="BV285" s="7717"/>
      <c r="BW285" s="7702"/>
      <c r="BX285" s="7679" t="inlineStr">
        <is>
          <t>Temperatura:</t>
        </is>
      </c>
      <c r="BY285" s="7721" t="e">
        <f>AVERAGE(BW288:BW289)</f>
        <v>#DIV/0!</v>
      </c>
      <c r="BZ285" s="7702"/>
      <c r="CA285" s="7997" t="inlineStr">
        <is>
          <t>Fecha (yyyy-mm-dd hh:mm:ss):</t>
        </is>
      </c>
      <c r="CB285" s="7815"/>
      <c r="CC285" s="7708"/>
      <c r="CD285" s="7813">
        <f>IF(CB291="Head",INDEX($CG$42:$CG$85,MATCH(CD284,$CG$42:$CG$85,0)+1),IF(CB291="Body",INDEX($CH$42:$CH$85,MATCH(CD284,$CH$42:$CH$85,0)+1)))</f>
        <v>7.01</v>
      </c>
      <c r="CE285" s="7795"/>
      <c r="CF285" s="7795"/>
      <c r="CG285" s="7795"/>
      <c r="CH285" s="7795"/>
      <c r="CI285" s="7795"/>
      <c r="CJ285" s="7795"/>
      <c r="CK285" s="7795"/>
      <c r="CL285" s="7786"/>
      <c r="CM285" s="7786"/>
      <c r="CN285" s="7786"/>
      <c r="CO285" s="7786"/>
      <c r="CP285" s="7786"/>
      <c r="CQ285" s="7786"/>
      <c r="CR285" s="7786"/>
      <c r="CS285" s="7786"/>
      <c r="CT285" s="7786"/>
      <c r="CU285" s="7786"/>
      <c r="CV285" s="7702"/>
      <c r="CW285" s="7702"/>
      <c r="CX285" s="7702"/>
      <c r="CY285" s="7702"/>
      <c r="CZ285" s="7702"/>
    </row>
    <row r="286" spans="1:104" ht="13.5" thickBot="1" x14ac:dyDescent="0.25">
      <c r="A286" s="7699"/>
      <c r="B286" s="7699"/>
      <c r="C286" s="7702"/>
      <c r="D286" s="7702"/>
      <c r="E286" s="7702"/>
      <c r="F286" s="7702"/>
      <c r="G286" s="7702"/>
      <c r="H286" s="7702"/>
      <c r="I286" s="7702"/>
      <c r="J286" s="7702"/>
      <c r="K286" s="7702"/>
      <c r="L286" s="7702"/>
      <c r="M286" s="7702"/>
      <c r="N286" s="7702"/>
      <c r="O286" s="7702"/>
      <c r="P286" s="7702"/>
      <c r="Q286" s="7702"/>
      <c r="R286" s="7702"/>
      <c r="S286" s="7702"/>
      <c r="T286" s="7702"/>
      <c r="U286" s="7702"/>
      <c r="V286" s="7702"/>
      <c r="W286" s="7702"/>
      <c r="X286" s="7702"/>
      <c r="Y286" s="7702"/>
      <c r="Z286" s="7702"/>
      <c r="AA286" s="7702"/>
      <c r="AB286" s="7702"/>
      <c r="AC286" s="7702"/>
      <c r="AD286" s="7702"/>
      <c r="AE286" s="7702"/>
      <c r="AF286" s="7702"/>
      <c r="AG286" s="7702"/>
      <c r="AH286" s="7702"/>
      <c r="AI286" s="7702"/>
      <c r="AJ286" s="7702"/>
      <c r="AK286" s="7702"/>
      <c r="AL286" s="7702"/>
      <c r="AM286" s="7702"/>
      <c r="AN286" s="7702"/>
      <c r="AO286" s="7702"/>
      <c r="AP286" s="7702"/>
      <c r="AQ286" s="7702"/>
      <c r="AR286" s="7702"/>
      <c r="AS286" s="7702"/>
      <c r="AT286" s="7702"/>
      <c r="AU286" s="7702"/>
      <c r="AV286" s="7702"/>
      <c r="AW286" s="7702"/>
      <c r="AX286" s="7702"/>
      <c r="AY286" s="7702"/>
      <c r="AZ286" s="7702"/>
      <c r="BA286" s="7702"/>
      <c r="BB286" s="7702"/>
      <c r="BC286" s="7702"/>
      <c r="BD286" s="7702"/>
      <c r="BE286" s="7702"/>
      <c r="BF286" s="7702"/>
      <c r="BG286" s="7702"/>
      <c r="BH286" s="7702"/>
      <c r="BI286" s="7702"/>
      <c r="BJ286" s="7702"/>
      <c r="BK286" s="7702"/>
      <c r="BL286" s="7702"/>
      <c r="BM286" s="7702"/>
      <c r="BN286" s="7702"/>
      <c r="BO286" s="7702"/>
      <c r="BP286" s="7702"/>
      <c r="BQ286" s="7702"/>
      <c r="BR286" s="7702"/>
      <c r="BS286" s="8293"/>
      <c r="BT286" s="7705"/>
      <c r="BU286" s="7702"/>
      <c r="BV286" s="7702"/>
      <c r="BW286" s="7702"/>
      <c r="BX286" s="7702"/>
      <c r="BY286" s="7702"/>
      <c r="BZ286" s="7702"/>
      <c r="CA286" s="7998"/>
      <c r="CB286" s="7702"/>
      <c r="CC286" s="7708"/>
      <c r="CD286" s="7814">
        <f>MATCH(CB287,$CF$15:$CF$36,0)</f>
        <v>3</v>
      </c>
      <c r="CE286" s="7795"/>
      <c r="CF286" s="7795"/>
      <c r="CG286" s="7795"/>
      <c r="CH286" s="7795"/>
      <c r="CI286" s="7795"/>
      <c r="CJ286" s="7795"/>
      <c r="CK286" s="7795"/>
      <c r="CL286" s="7786"/>
      <c r="CM286" s="7786"/>
      <c r="CN286" s="7786"/>
      <c r="CO286" s="7786"/>
      <c r="CP286" s="7786"/>
      <c r="CQ286" s="7786"/>
      <c r="CR286" s="7786"/>
      <c r="CS286" s="7786"/>
      <c r="CT286" s="7786"/>
      <c r="CU286" s="7786"/>
      <c r="CV286" s="7702"/>
      <c r="CW286" s="7702"/>
      <c r="CX286" s="7702"/>
      <c r="CY286" s="7702"/>
      <c r="CZ286" s="7702"/>
    </row>
    <row r="287" spans="1:104" ht="13.5" thickBot="1" x14ac:dyDescent="0.25">
      <c r="A287" s="7699"/>
      <c r="B287" s="7699"/>
      <c r="C287" s="7702"/>
      <c r="D287" s="7702"/>
      <c r="E287" s="7702"/>
      <c r="F287" s="7702"/>
      <c r="G287" s="7702"/>
      <c r="H287" s="7702"/>
      <c r="I287" s="7702"/>
      <c r="J287" s="7702"/>
      <c r="K287" s="7702"/>
      <c r="L287" s="7702"/>
      <c r="M287" s="7702"/>
      <c r="N287" s="7702"/>
      <c r="O287" s="7702"/>
      <c r="P287" s="7702"/>
      <c r="Q287" s="7702"/>
      <c r="R287" s="7702"/>
      <c r="S287" s="7702"/>
      <c r="T287" s="7702"/>
      <c r="U287" s="7702"/>
      <c r="V287" s="7702"/>
      <c r="W287" s="7702"/>
      <c r="X287" s="7702"/>
      <c r="Y287" s="7702"/>
      <c r="Z287" s="7702"/>
      <c r="AA287" s="7702"/>
      <c r="AB287" s="7702"/>
      <c r="AC287" s="7702"/>
      <c r="AD287" s="7702"/>
      <c r="AE287" s="7702"/>
      <c r="AF287" s="7702"/>
      <c r="AG287" s="7702"/>
      <c r="AH287" s="7702"/>
      <c r="AI287" s="7702"/>
      <c r="AJ287" s="7702"/>
      <c r="AK287" s="7702"/>
      <c r="AL287" s="7702"/>
      <c r="AM287" s="7702"/>
      <c r="AN287" s="7702"/>
      <c r="AO287" s="7702"/>
      <c r="AP287" s="7702"/>
      <c r="AQ287" s="7702"/>
      <c r="AR287" s="7702"/>
      <c r="AS287" s="7702"/>
      <c r="AT287" s="7702"/>
      <c r="AU287" s="7702"/>
      <c r="AV287" s="7702"/>
      <c r="AW287" s="7702"/>
      <c r="AX287" s="7702"/>
      <c r="AY287" s="7702"/>
      <c r="AZ287" s="7702"/>
      <c r="BA287" s="7702"/>
      <c r="BB287" s="7702"/>
      <c r="BC287" s="7702"/>
      <c r="BD287" s="7702"/>
      <c r="BE287" s="7702"/>
      <c r="BF287" s="7702"/>
      <c r="BG287" s="7702"/>
      <c r="BH287" s="7702"/>
      <c r="BI287" s="7702"/>
      <c r="BJ287" s="7702"/>
      <c r="BK287" s="7702"/>
      <c r="BL287" s="7702"/>
      <c r="BM287" s="7702"/>
      <c r="BN287" s="7702"/>
      <c r="BO287" s="7702"/>
      <c r="BP287" s="7702"/>
      <c r="BQ287" s="7702"/>
      <c r="BR287" s="7702"/>
      <c r="BS287" s="8293"/>
      <c r="BT287" s="7705"/>
      <c r="BU287" s="7671"/>
      <c r="BV287" s="7740" t="inlineStr">
        <is>
          <t>Hora</t>
        </is>
      </c>
      <c r="BW287" s="7741" t="inlineStr">
        <is>
          <t>Temperatura (ºC)</t>
        </is>
      </c>
      <c r="BX287" s="7742" t="inlineStr">
        <is>
          <t>Humedad (%)</t>
        </is>
      </c>
      <c r="BY287" s="7681" t="inlineStr">
        <is>
          <t>Temperatura Liq (ºC)</t>
        </is>
      </c>
      <c r="BZ287" s="7702"/>
      <c r="CA287" s="7679" t="inlineStr">
        <is>
          <t>Dipolo:</t>
        </is>
      </c>
      <c r="CB287" s="7999" t="inlineStr">
        <is>
          <t>D900V2 - SN 1d007</t>
        </is>
      </c>
      <c r="CC287" s="7708"/>
      <c r="CD287" s="7796"/>
      <c r="CE287" s="7795"/>
      <c r="CF287" s="7795"/>
      <c r="CG287" s="7795"/>
      <c r="CH287" s="7795"/>
      <c r="CI287" s="7795"/>
      <c r="CJ287" s="7795"/>
      <c r="CK287" s="7795"/>
      <c r="CL287" s="7786"/>
      <c r="CM287" s="7786"/>
      <c r="CN287" s="7786"/>
      <c r="CO287" s="7786"/>
      <c r="CP287" s="7786"/>
      <c r="CQ287" s="7786"/>
      <c r="CR287" s="7786"/>
      <c r="CS287" s="7786"/>
      <c r="CT287" s="7786"/>
      <c r="CU287" s="7786"/>
      <c r="CV287" s="7702"/>
      <c r="CW287" s="7702"/>
      <c r="CX287" s="7702"/>
      <c r="CY287" s="7702"/>
      <c r="CZ287" s="7702"/>
    </row>
    <row r="288" spans="1:104" ht="13.5" thickBot="1" x14ac:dyDescent="0.25">
      <c r="A288" s="7699"/>
      <c r="B288" s="7699"/>
      <c r="C288" s="7702"/>
      <c r="D288" s="7702"/>
      <c r="E288" s="7702"/>
      <c r="F288" s="7702"/>
      <c r="G288" s="7702"/>
      <c r="H288" s="7702"/>
      <c r="I288" s="7702"/>
      <c r="J288" s="7702"/>
      <c r="K288" s="7702"/>
      <c r="L288" s="7702"/>
      <c r="M288" s="7702"/>
      <c r="N288" s="7702"/>
      <c r="O288" s="7702"/>
      <c r="P288" s="7702"/>
      <c r="Q288" s="7702"/>
      <c r="R288" s="7702"/>
      <c r="S288" s="7702"/>
      <c r="T288" s="7702"/>
      <c r="U288" s="7702"/>
      <c r="V288" s="7702"/>
      <c r="W288" s="7702"/>
      <c r="X288" s="7702"/>
      <c r="Y288" s="7702"/>
      <c r="Z288" s="7702"/>
      <c r="AA288" s="7702"/>
      <c r="AB288" s="7702"/>
      <c r="AC288" s="7702"/>
      <c r="AD288" s="7702"/>
      <c r="AE288" s="7702"/>
      <c r="AF288" s="7702"/>
      <c r="AG288" s="7702"/>
      <c r="AH288" s="7702"/>
      <c r="AI288" s="7702"/>
      <c r="AJ288" s="7702"/>
      <c r="AK288" s="7702"/>
      <c r="AL288" s="7702"/>
      <c r="AM288" s="7702"/>
      <c r="AN288" s="7702"/>
      <c r="AO288" s="7702"/>
      <c r="AP288" s="7702"/>
      <c r="AQ288" s="7702"/>
      <c r="AR288" s="7702"/>
      <c r="AS288" s="7702"/>
      <c r="AT288" s="7702"/>
      <c r="AU288" s="7702"/>
      <c r="AV288" s="7702"/>
      <c r="AW288" s="7702"/>
      <c r="AX288" s="7702"/>
      <c r="AY288" s="7702"/>
      <c r="AZ288" s="7702"/>
      <c r="BA288" s="7702"/>
      <c r="BB288" s="7702"/>
      <c r="BC288" s="7702"/>
      <c r="BD288" s="7702"/>
      <c r="BE288" s="7702"/>
      <c r="BF288" s="7702"/>
      <c r="BG288" s="7702"/>
      <c r="BH288" s="7702"/>
      <c r="BI288" s="7702"/>
      <c r="BJ288" s="7702"/>
      <c r="BK288" s="7702"/>
      <c r="BL288" s="7702"/>
      <c r="BM288" s="7702"/>
      <c r="BN288" s="7702"/>
      <c r="BO288" s="7702"/>
      <c r="BP288" s="7702"/>
      <c r="BQ288" s="7702"/>
      <c r="BR288" s="7702"/>
      <c r="BS288" s="8293"/>
      <c r="BT288" s="7705"/>
      <c r="BU288" s="7738" t="inlineStr">
        <is>
          <t>Inicio</t>
        </is>
      </c>
      <c r="BV288" s="7743"/>
      <c r="BW288" s="7744"/>
      <c r="BX288" s="7744"/>
      <c r="BY288" s="7745"/>
      <c r="BZ288" s="7702"/>
      <c r="CA288" s="7679" t="inlineStr">
        <is>
          <t>Room</t>
        </is>
      </c>
      <c r="CB288" s="7724" t="inlineStr">
        <is>
          <t>Dasy6</t>
        </is>
      </c>
      <c r="CC288" s="7708"/>
      <c r="CD288" s="7796"/>
      <c r="CE288" s="7795"/>
      <c r="CF288" s="7795"/>
      <c r="CG288" s="7795"/>
      <c r="CH288" s="7795"/>
      <c r="CI288" s="7795"/>
      <c r="CJ288" s="7795"/>
      <c r="CK288" s="7795"/>
      <c r="CL288" s="7786"/>
      <c r="CM288" s="7786"/>
      <c r="CN288" s="7786"/>
      <c r="CO288" s="7786"/>
      <c r="CP288" s="7786"/>
      <c r="CQ288" s="7786"/>
      <c r="CR288" s="7786"/>
      <c r="CS288" s="7786"/>
      <c r="CT288" s="7786"/>
      <c r="CU288" s="7786"/>
      <c r="CV288" s="7702"/>
      <c r="CW288" s="7702"/>
      <c r="CX288" s="7702"/>
      <c r="CY288" s="7702"/>
      <c r="CZ288" s="7702"/>
    </row>
    <row r="289" spans="1:104" ht="13.5" thickBot="1" x14ac:dyDescent="0.25">
      <c r="A289" s="7699"/>
      <c r="B289" s="7699"/>
      <c r="C289" s="7702"/>
      <c r="D289" s="7702"/>
      <c r="E289" s="7702"/>
      <c r="F289" s="7702"/>
      <c r="G289" s="7702"/>
      <c r="H289" s="7702"/>
      <c r="I289" s="7702"/>
      <c r="J289" s="7702"/>
      <c r="K289" s="7702"/>
      <c r="L289" s="7702"/>
      <c r="M289" s="7702"/>
      <c r="N289" s="7702"/>
      <c r="O289" s="7702"/>
      <c r="P289" s="7702"/>
      <c r="Q289" s="7702"/>
      <c r="R289" s="7702"/>
      <c r="S289" s="7702"/>
      <c r="T289" s="7702"/>
      <c r="U289" s="7702"/>
      <c r="V289" s="7702"/>
      <c r="W289" s="7702"/>
      <c r="X289" s="7702"/>
      <c r="Y289" s="7702"/>
      <c r="Z289" s="7702"/>
      <c r="AA289" s="7702"/>
      <c r="AB289" s="7702"/>
      <c r="AC289" s="7702"/>
      <c r="AD289" s="7702"/>
      <c r="AE289" s="7702"/>
      <c r="AF289" s="7702"/>
      <c r="AG289" s="7702"/>
      <c r="AH289" s="7702"/>
      <c r="AI289" s="7702"/>
      <c r="AJ289" s="7702"/>
      <c r="AK289" s="7702"/>
      <c r="AL289" s="7702"/>
      <c r="AM289" s="7702"/>
      <c r="AN289" s="7702"/>
      <c r="AO289" s="7702"/>
      <c r="AP289" s="7702"/>
      <c r="AQ289" s="7702"/>
      <c r="AR289" s="7702"/>
      <c r="AS289" s="7702"/>
      <c r="AT289" s="7702"/>
      <c r="AU289" s="7702"/>
      <c r="AV289" s="7702"/>
      <c r="AW289" s="7702"/>
      <c r="AX289" s="7702"/>
      <c r="AY289" s="7702"/>
      <c r="AZ289" s="7702"/>
      <c r="BA289" s="7702"/>
      <c r="BB289" s="7702"/>
      <c r="BC289" s="7702"/>
      <c r="BD289" s="7702"/>
      <c r="BE289" s="7702"/>
      <c r="BF289" s="7702"/>
      <c r="BG289" s="7702"/>
      <c r="BH289" s="7702"/>
      <c r="BI289" s="7702"/>
      <c r="BJ289" s="7702"/>
      <c r="BK289" s="7702"/>
      <c r="BL289" s="7702"/>
      <c r="BM289" s="7702"/>
      <c r="BN289" s="7702"/>
      <c r="BO289" s="7702"/>
      <c r="BP289" s="7702"/>
      <c r="BQ289" s="7702"/>
      <c r="BR289" s="7702"/>
      <c r="BS289" s="8293"/>
      <c r="BT289" s="7705"/>
      <c r="BU289" s="7739" t="inlineStr">
        <is>
          <t>Fin</t>
        </is>
      </c>
      <c r="BV289" s="7682"/>
      <c r="BW289" s="7683"/>
      <c r="BX289" s="7683"/>
      <c r="BY289" s="7746"/>
      <c r="BZ289" s="7702"/>
      <c r="CA289" s="7679" t="inlineStr">
        <is>
          <t>Sonda:</t>
        </is>
      </c>
      <c r="CB289" s="7725" t="inlineStr">
        <is>
          <t>EX3DV4 - SN 7461</t>
        </is>
      </c>
      <c r="CC289" s="7708"/>
      <c r="CD289" s="7796"/>
      <c r="CE289" s="7795"/>
      <c r="CF289" s="7795"/>
      <c r="CG289" s="7795"/>
      <c r="CH289" s="7795"/>
      <c r="CI289" s="7795"/>
      <c r="CJ289" s="7795"/>
      <c r="CK289" s="7795"/>
      <c r="CL289" s="7786"/>
      <c r="CM289" s="7786"/>
      <c r="CN289" s="7786"/>
      <c r="CO289" s="7786"/>
      <c r="CP289" s="7786"/>
      <c r="CQ289" s="7786"/>
      <c r="CR289" s="7786"/>
      <c r="CS289" s="7786"/>
      <c r="CT289" s="7786"/>
      <c r="CU289" s="7786"/>
      <c r="CV289" s="7702"/>
      <c r="CW289" s="7702"/>
      <c r="CX289" s="7702"/>
      <c r="CY289" s="7702"/>
      <c r="CZ289" s="7702"/>
    </row>
    <row r="290" spans="1:104" ht="13.5" thickBot="1" x14ac:dyDescent="0.25">
      <c r="A290" s="7699"/>
      <c r="B290" s="7699"/>
      <c r="C290" s="7702"/>
      <c r="D290" s="7702"/>
      <c r="E290" s="7702"/>
      <c r="F290" s="7702"/>
      <c r="G290" s="7702"/>
      <c r="H290" s="7702"/>
      <c r="I290" s="7702"/>
      <c r="J290" s="7702"/>
      <c r="K290" s="7702"/>
      <c r="L290" s="7702"/>
      <c r="M290" s="7702"/>
      <c r="N290" s="7702"/>
      <c r="O290" s="7702"/>
      <c r="P290" s="7702"/>
      <c r="Q290" s="7702"/>
      <c r="R290" s="7702"/>
      <c r="S290" s="7702"/>
      <c r="T290" s="7702"/>
      <c r="U290" s="7702"/>
      <c r="V290" s="7702"/>
      <c r="W290" s="7702"/>
      <c r="X290" s="7702"/>
      <c r="Y290" s="7702"/>
      <c r="Z290" s="7702"/>
      <c r="AA290" s="7702"/>
      <c r="AB290" s="7702"/>
      <c r="AC290" s="7702"/>
      <c r="AD290" s="7702"/>
      <c r="AE290" s="7702"/>
      <c r="AF290" s="7702"/>
      <c r="AG290" s="7702"/>
      <c r="AH290" s="7702"/>
      <c r="AI290" s="7702"/>
      <c r="AJ290" s="7702"/>
      <c r="AK290" s="7702"/>
      <c r="AL290" s="7702"/>
      <c r="AM290" s="7702"/>
      <c r="AN290" s="7702"/>
      <c r="AO290" s="7702"/>
      <c r="AP290" s="7702"/>
      <c r="AQ290" s="7702"/>
      <c r="AR290" s="7702"/>
      <c r="AS290" s="7702"/>
      <c r="AT290" s="7702"/>
      <c r="AU290" s="7702"/>
      <c r="AV290" s="7702"/>
      <c r="AW290" s="7702"/>
      <c r="AX290" s="7702"/>
      <c r="AY290" s="7702"/>
      <c r="AZ290" s="7702"/>
      <c r="BA290" s="7702"/>
      <c r="BB290" s="7702"/>
      <c r="BC290" s="7702"/>
      <c r="BD290" s="7702"/>
      <c r="BE290" s="7702"/>
      <c r="BF290" s="7702"/>
      <c r="BG290" s="7702"/>
      <c r="BH290" s="7702"/>
      <c r="BI290" s="7702"/>
      <c r="BJ290" s="7702"/>
      <c r="BK290" s="7702"/>
      <c r="BL290" s="7702"/>
      <c r="BM290" s="7702"/>
      <c r="BN290" s="7702"/>
      <c r="BO290" s="7702"/>
      <c r="BP290" s="7702"/>
      <c r="BQ290" s="7702"/>
      <c r="BR290" s="7702"/>
      <c r="BS290" s="8293"/>
      <c r="BT290" s="7705"/>
      <c r="BU290" s="7702"/>
      <c r="BV290" s="7702"/>
      <c r="BW290" s="7702"/>
      <c r="BX290" s="7702"/>
      <c r="BY290" s="7702"/>
      <c r="BZ290" s="7702"/>
      <c r="CA290" s="7679" t="inlineStr">
        <is>
          <t>Cert. (EN/FCC/ISED):</t>
        </is>
      </c>
      <c r="CB290" s="7999" t="inlineStr">
        <is>
          <t>EN/FCC/ISED</t>
        </is>
      </c>
      <c r="CC290" s="7708"/>
      <c r="CD290" s="7796"/>
      <c r="CE290" s="7795"/>
      <c r="CF290" s="7795"/>
      <c r="CG290" s="7795"/>
      <c r="CH290" s="7795"/>
      <c r="CI290" s="7795"/>
      <c r="CJ290" s="7795"/>
      <c r="CK290" s="7795"/>
      <c r="CL290" s="7786"/>
      <c r="CM290" s="7786"/>
      <c r="CN290" s="7786"/>
      <c r="CO290" s="7786"/>
      <c r="CP290" s="7786"/>
      <c r="CQ290" s="7786"/>
      <c r="CR290" s="7786"/>
      <c r="CS290" s="7786"/>
      <c r="CT290" s="7786"/>
      <c r="CU290" s="7786"/>
      <c r="CV290" s="7702"/>
      <c r="CW290" s="7702"/>
      <c r="CX290" s="7702"/>
      <c r="CY290" s="7702"/>
      <c r="CZ290" s="7702"/>
    </row>
    <row r="291" spans="1:104" ht="13.5" thickBot="1" x14ac:dyDescent="0.25">
      <c r="A291" s="7699"/>
      <c r="B291" s="7699"/>
      <c r="C291" s="7702"/>
      <c r="D291" s="7702"/>
      <c r="E291" s="7702"/>
      <c r="F291" s="7702"/>
      <c r="G291" s="7702"/>
      <c r="H291" s="7702"/>
      <c r="I291" s="7702"/>
      <c r="J291" s="7702"/>
      <c r="K291" s="7702"/>
      <c r="L291" s="7702"/>
      <c r="M291" s="7702"/>
      <c r="N291" s="7702"/>
      <c r="O291" s="7702"/>
      <c r="P291" s="7702"/>
      <c r="Q291" s="7702"/>
      <c r="R291" s="7702"/>
      <c r="S291" s="7702"/>
      <c r="T291" s="7702"/>
      <c r="U291" s="7702"/>
      <c r="V291" s="7702"/>
      <c r="W291" s="7702"/>
      <c r="X291" s="7702"/>
      <c r="Y291" s="7702"/>
      <c r="Z291" s="7702"/>
      <c r="AA291" s="7702"/>
      <c r="AB291" s="7702"/>
      <c r="AC291" s="7702"/>
      <c r="AD291" s="7702"/>
      <c r="AE291" s="7702"/>
      <c r="AF291" s="7702"/>
      <c r="AG291" s="7702"/>
      <c r="AH291" s="7702"/>
      <c r="AI291" s="7702"/>
      <c r="AJ291" s="7702"/>
      <c r="AK291" s="7702"/>
      <c r="AL291" s="7702"/>
      <c r="AM291" s="7702"/>
      <c r="AN291" s="7702"/>
      <c r="AO291" s="7702"/>
      <c r="AP291" s="7702"/>
      <c r="AQ291" s="7702"/>
      <c r="AR291" s="7702"/>
      <c r="AS291" s="7702"/>
      <c r="AT291" s="7702"/>
      <c r="AU291" s="7702"/>
      <c r="AV291" s="7702"/>
      <c r="AW291" s="7702"/>
      <c r="AX291" s="7702"/>
      <c r="AY291" s="7702"/>
      <c r="AZ291" s="7702"/>
      <c r="BA291" s="7702"/>
      <c r="BB291" s="7702"/>
      <c r="BC291" s="7702"/>
      <c r="BD291" s="7702"/>
      <c r="BE291" s="7702"/>
      <c r="BF291" s="7702"/>
      <c r="BG291" s="7702"/>
      <c r="BH291" s="7702"/>
      <c r="BI291" s="7702"/>
      <c r="BJ291" s="7702"/>
      <c r="BK291" s="7702"/>
      <c r="BL291" s="7702"/>
      <c r="BM291" s="7702"/>
      <c r="BN291" s="7702"/>
      <c r="BO291" s="7702"/>
      <c r="BP291" s="7702"/>
      <c r="BQ291" s="7702"/>
      <c r="BR291" s="7702"/>
      <c r="BS291" s="8293"/>
      <c r="BT291" s="7705"/>
      <c r="BU291" s="7702"/>
      <c r="BV291" s="7702"/>
      <c r="BW291" s="7702"/>
      <c r="BX291" s="7702"/>
      <c r="BY291" s="7702"/>
      <c r="BZ291" s="7702"/>
      <c r="CA291" s="7679" t="inlineStr">
        <is>
          <t>Head/Body:</t>
        </is>
      </c>
      <c r="CB291" s="7724" t="inlineStr">
        <is>
          <t>Head</t>
        </is>
      </c>
      <c r="CC291" s="7708"/>
      <c r="CD291" s="7796"/>
      <c r="CE291" s="7795"/>
      <c r="CF291" s="7795"/>
      <c r="CG291" s="7795"/>
      <c r="CH291" s="7795"/>
      <c r="CI291" s="7795"/>
      <c r="CJ291" s="7795"/>
      <c r="CK291" s="7795"/>
      <c r="CL291" s="7786"/>
      <c r="CM291" s="7786"/>
      <c r="CN291" s="7786"/>
      <c r="CO291" s="7786"/>
      <c r="CP291" s="7786"/>
      <c r="CQ291" s="7786"/>
      <c r="CR291" s="7786"/>
      <c r="CS291" s="7786"/>
      <c r="CT291" s="7786"/>
      <c r="CU291" s="7786"/>
      <c r="CV291" s="7702"/>
      <c r="CW291" s="7702"/>
      <c r="CX291" s="7702"/>
      <c r="CY291" s="7702"/>
      <c r="CZ291" s="7702"/>
    </row>
    <row r="292" spans="1:104" x14ac:dyDescent="0.2">
      <c r="A292" s="7699"/>
      <c r="B292" s="7699"/>
      <c r="C292" s="7702"/>
      <c r="D292" s="7702"/>
      <c r="E292" s="7702"/>
      <c r="F292" s="7702"/>
      <c r="G292" s="7702"/>
      <c r="H292" s="7702"/>
      <c r="I292" s="7702"/>
      <c r="J292" s="7702"/>
      <c r="K292" s="7702"/>
      <c r="L292" s="7702"/>
      <c r="M292" s="7702"/>
      <c r="N292" s="7702"/>
      <c r="O292" s="7702"/>
      <c r="P292" s="7702"/>
      <c r="Q292" s="7702"/>
      <c r="R292" s="7702"/>
      <c r="S292" s="7702"/>
      <c r="T292" s="7702"/>
      <c r="U292" s="7702"/>
      <c r="V292" s="7702"/>
      <c r="W292" s="7702"/>
      <c r="X292" s="7702"/>
      <c r="Y292" s="7702"/>
      <c r="Z292" s="7702"/>
      <c r="AA292" s="7702"/>
      <c r="AB292" s="7702"/>
      <c r="AC292" s="7702"/>
      <c r="AD292" s="7702"/>
      <c r="AE292" s="7702"/>
      <c r="AF292" s="7702"/>
      <c r="AG292" s="7702"/>
      <c r="AH292" s="7702"/>
      <c r="AI292" s="7702"/>
      <c r="AJ292" s="7702"/>
      <c r="AK292" s="7702"/>
      <c r="AL292" s="7702"/>
      <c r="AM292" s="7702"/>
      <c r="AN292" s="7702"/>
      <c r="AO292" s="7702"/>
      <c r="AP292" s="7702"/>
      <c r="AQ292" s="7702"/>
      <c r="AR292" s="7702"/>
      <c r="AS292" s="7702"/>
      <c r="AT292" s="7702"/>
      <c r="AU292" s="7702"/>
      <c r="AV292" s="7702"/>
      <c r="AW292" s="7702"/>
      <c r="AX292" s="7702"/>
      <c r="AY292" s="7702"/>
      <c r="AZ292" s="7702"/>
      <c r="BA292" s="7702"/>
      <c r="BB292" s="7702"/>
      <c r="BC292" s="7702"/>
      <c r="BD292" s="7702"/>
      <c r="BE292" s="7702"/>
      <c r="BF292" s="7702"/>
      <c r="BG292" s="7702"/>
      <c r="BH292" s="7702"/>
      <c r="BI292" s="7702"/>
      <c r="BJ292" s="7702"/>
      <c r="BK292" s="7702"/>
      <c r="BL292" s="7702"/>
      <c r="BM292" s="7702"/>
      <c r="BN292" s="7702"/>
      <c r="BO292" s="7702"/>
      <c r="BP292" s="7702"/>
      <c r="BQ292" s="7702"/>
      <c r="BR292" s="7702"/>
      <c r="BS292" s="8293"/>
      <c r="BT292" s="7705"/>
      <c r="BU292" s="7684" t="inlineStr">
        <is>
          <t>Frecuencia</t>
        </is>
      </c>
      <c r="BV292" s="7685" t="inlineStr">
        <is>
          <t>Nivel Gen.</t>
        </is>
      </c>
      <c r="BW292" s="8295" t="inlineStr">
        <is>
          <t>Medidor de Potencia</t>
        </is>
      </c>
      <c r="BX292" s="8296"/>
      <c r="BY292" s="8297" t="inlineStr">
        <is>
          <t>Observaciones</t>
        </is>
      </c>
      <c r="BZ292" s="7703"/>
      <c r="CA292" s="7998"/>
      <c r="CB292" s="7702"/>
      <c r="CC292" s="7708"/>
      <c r="CD292" s="7796"/>
      <c r="CE292" s="7795"/>
      <c r="CF292" s="7795"/>
      <c r="CG292" s="7795"/>
      <c r="CH292" s="7795"/>
      <c r="CI292" s="7795"/>
      <c r="CJ292" s="7795"/>
      <c r="CK292" s="7795"/>
      <c r="CL292" s="7786"/>
      <c r="CM292" s="7786"/>
      <c r="CN292" s="7786"/>
      <c r="CO292" s="7786"/>
      <c r="CP292" s="7786"/>
      <c r="CQ292" s="7786"/>
      <c r="CR292" s="7786"/>
      <c r="CS292" s="7786"/>
      <c r="CT292" s="7786"/>
      <c r="CU292" s="7786"/>
      <c r="CV292" s="7702"/>
      <c r="CW292" s="7702"/>
      <c r="CX292" s="7702"/>
      <c r="CY292" s="7702"/>
      <c r="CZ292" s="7702"/>
    </row>
    <row r="293" spans="1:104" ht="13.5" thickBot="1" x14ac:dyDescent="0.25">
      <c r="A293" s="7699"/>
      <c r="B293" s="7699"/>
      <c r="C293" s="7702"/>
      <c r="D293" s="7702"/>
      <c r="E293" s="7702"/>
      <c r="F293" s="7702"/>
      <c r="G293" s="7702"/>
      <c r="H293" s="7702"/>
      <c r="I293" s="7702"/>
      <c r="J293" s="7702"/>
      <c r="K293" s="7702"/>
      <c r="L293" s="7702"/>
      <c r="M293" s="7702"/>
      <c r="N293" s="7702"/>
      <c r="O293" s="7702"/>
      <c r="P293" s="7702"/>
      <c r="Q293" s="7702"/>
      <c r="R293" s="7702"/>
      <c r="S293" s="7702"/>
      <c r="T293" s="7702"/>
      <c r="U293" s="7702"/>
      <c r="V293" s="7702"/>
      <c r="W293" s="7702"/>
      <c r="X293" s="7702"/>
      <c r="Y293" s="7702"/>
      <c r="Z293" s="7702"/>
      <c r="AA293" s="7702"/>
      <c r="AB293" s="7702"/>
      <c r="AC293" s="7702"/>
      <c r="AD293" s="7702"/>
      <c r="AE293" s="7702"/>
      <c r="AF293" s="7702"/>
      <c r="AG293" s="7702"/>
      <c r="AH293" s="7702"/>
      <c r="AI293" s="7702"/>
      <c r="AJ293" s="7702"/>
      <c r="AK293" s="7702"/>
      <c r="AL293" s="7702"/>
      <c r="AM293" s="7702"/>
      <c r="AN293" s="7702"/>
      <c r="AO293" s="7702"/>
      <c r="AP293" s="7702"/>
      <c r="AQ293" s="7702"/>
      <c r="AR293" s="7702"/>
      <c r="AS293" s="7702"/>
      <c r="AT293" s="7702"/>
      <c r="AU293" s="7702"/>
      <c r="AV293" s="7702"/>
      <c r="AW293" s="7702"/>
      <c r="AX293" s="7702"/>
      <c r="AY293" s="7702"/>
      <c r="AZ293" s="7702"/>
      <c r="BA293" s="7702"/>
      <c r="BB293" s="7702"/>
      <c r="BC293" s="7702"/>
      <c r="BD293" s="7702"/>
      <c r="BE293" s="7702"/>
      <c r="BF293" s="7702"/>
      <c r="BG293" s="7702"/>
      <c r="BH293" s="7702"/>
      <c r="BI293" s="7702"/>
      <c r="BJ293" s="7702"/>
      <c r="BK293" s="7702"/>
      <c r="BL293" s="7702"/>
      <c r="BM293" s="7702"/>
      <c r="BN293" s="7702"/>
      <c r="BO293" s="7702"/>
      <c r="BP293" s="7702"/>
      <c r="BQ293" s="7702"/>
      <c r="BR293" s="7702"/>
      <c r="BS293" s="8293"/>
      <c r="BT293" s="7705"/>
      <c r="BU293" s="7747" t="inlineStr">
        <is>
          <t>(MHz)</t>
        </is>
      </c>
      <c r="BV293" s="7748" t="inlineStr">
        <is>
          <t>(dBm)</t>
        </is>
      </c>
      <c r="BW293" s="7749" t="inlineStr">
        <is>
          <t>Sensor A (mW)</t>
        </is>
      </c>
      <c r="BX293" s="7749" t="inlineStr">
        <is>
          <t>Sensor B (dBm)</t>
        </is>
      </c>
      <c r="BY293" s="8298"/>
      <c r="BZ293" s="7703"/>
      <c r="CA293" s="7998"/>
      <c r="CB293" s="7702"/>
      <c r="CC293" s="7708"/>
      <c r="CD293" s="7796"/>
      <c r="CE293" s="7795"/>
      <c r="CF293" s="7795"/>
      <c r="CG293" s="7795"/>
      <c r="CH293" s="7795"/>
      <c r="CI293" s="7795"/>
      <c r="CJ293" s="7795"/>
      <c r="CK293" s="7795"/>
      <c r="CL293" s="7786"/>
      <c r="CM293" s="7786"/>
      <c r="CN293" s="7786"/>
      <c r="CO293" s="7786"/>
      <c r="CP293" s="7786"/>
      <c r="CQ293" s="7786"/>
      <c r="CR293" s="7786"/>
      <c r="CS293" s="7786"/>
      <c r="CT293" s="7786"/>
      <c r="CU293" s="7786"/>
      <c r="CV293" s="7702"/>
      <c r="CW293" s="7702"/>
      <c r="CX293" s="7702"/>
      <c r="CY293" s="7702"/>
      <c r="CZ293" s="7702"/>
    </row>
    <row r="294" spans="1:104" ht="13.5" thickBot="1" x14ac:dyDescent="0.25">
      <c r="A294" s="7699"/>
      <c r="B294" s="7699"/>
      <c r="C294" s="7702"/>
      <c r="D294" s="7702"/>
      <c r="E294" s="7702"/>
      <c r="F294" s="7702"/>
      <c r="G294" s="7702"/>
      <c r="H294" s="7702"/>
      <c r="I294" s="7702"/>
      <c r="J294" s="7702"/>
      <c r="K294" s="7702"/>
      <c r="L294" s="7702"/>
      <c r="M294" s="7702"/>
      <c r="N294" s="7702"/>
      <c r="O294" s="7702"/>
      <c r="P294" s="7702"/>
      <c r="Q294" s="7702"/>
      <c r="R294" s="7702"/>
      <c r="S294" s="7702"/>
      <c r="T294" s="7702"/>
      <c r="U294" s="7702"/>
      <c r="V294" s="7702"/>
      <c r="W294" s="7702"/>
      <c r="X294" s="7702"/>
      <c r="Y294" s="7702"/>
      <c r="Z294" s="7702"/>
      <c r="AA294" s="7702"/>
      <c r="AB294" s="7702"/>
      <c r="AC294" s="7702"/>
      <c r="AD294" s="7702"/>
      <c r="AE294" s="7702"/>
      <c r="AF294" s="7702"/>
      <c r="AG294" s="7702"/>
      <c r="AH294" s="7702"/>
      <c r="AI294" s="7702"/>
      <c r="AJ294" s="7702"/>
      <c r="AK294" s="7702"/>
      <c r="AL294" s="7702"/>
      <c r="AM294" s="7702"/>
      <c r="AN294" s="7702"/>
      <c r="AO294" s="7702"/>
      <c r="AP294" s="7702"/>
      <c r="AQ294" s="7702"/>
      <c r="AR294" s="7702"/>
      <c r="AS294" s="7702"/>
      <c r="AT294" s="7702"/>
      <c r="AU294" s="7702"/>
      <c r="AV294" s="7702"/>
      <c r="AW294" s="7702"/>
      <c r="AX294" s="7702"/>
      <c r="AY294" s="7702"/>
      <c r="AZ294" s="7702"/>
      <c r="BA294" s="7702"/>
      <c r="BB294" s="7702"/>
      <c r="BC294" s="7702"/>
      <c r="BD294" s="7702"/>
      <c r="BE294" s="7702"/>
      <c r="BF294" s="7702"/>
      <c r="BG294" s="7702"/>
      <c r="BH294" s="7702"/>
      <c r="BI294" s="7702"/>
      <c r="BJ294" s="7702"/>
      <c r="BK294" s="7702"/>
      <c r="BL294" s="7702"/>
      <c r="BM294" s="7702"/>
      <c r="BN294" s="7702"/>
      <c r="BO294" s="7702"/>
      <c r="BP294" s="7702"/>
      <c r="BQ294" s="7702"/>
      <c r="BR294" s="7702"/>
      <c r="BS294" s="8293"/>
      <c r="BT294" s="7705"/>
      <c r="BU294" s="8299"/>
      <c r="BV294" s="7722"/>
      <c r="BW294" s="8302">
        <v>250</v>
      </c>
      <c r="BX294" s="7751"/>
      <c r="BY294" s="7723" t="inlineStr">
        <is>
          <t>Aprox. 250/100mW</t>
        </is>
      </c>
      <c r="BZ294" s="7704" t="inlineStr">
        <is>
          <t>1º</t>
        </is>
      </c>
      <c r="CA294" s="7999"/>
      <c r="CB294" s="7702" t="inlineStr">
        <is>
          <t>Elegir valor de lista desplegable</t>
        </is>
      </c>
      <c r="CC294" s="7708"/>
      <c r="CD294" s="7796"/>
      <c r="CE294" s="7795"/>
      <c r="CF294" s="7795"/>
      <c r="CG294" s="7795"/>
      <c r="CH294" s="7795"/>
      <c r="CI294" s="7795"/>
      <c r="CJ294" s="7795"/>
      <c r="CK294" s="7795"/>
      <c r="CL294" s="7786"/>
      <c r="CM294" s="7786"/>
      <c r="CN294" s="7786"/>
      <c r="CO294" s="7786"/>
      <c r="CP294" s="7786"/>
      <c r="CQ294" s="7786"/>
      <c r="CR294" s="7786"/>
      <c r="CS294" s="7786"/>
      <c r="CT294" s="7786"/>
      <c r="CU294" s="7786"/>
      <c r="CV294" s="7702"/>
      <c r="CW294" s="7702"/>
      <c r="CX294" s="7702"/>
      <c r="CY294" s="7702"/>
      <c r="CZ294" s="7702"/>
    </row>
    <row r="295" spans="1:104" ht="13.5" thickBot="1" x14ac:dyDescent="0.25">
      <c r="A295" s="7699"/>
      <c r="B295" s="7699"/>
      <c r="C295" s="7702"/>
      <c r="D295" s="7702"/>
      <c r="E295" s="7702"/>
      <c r="F295" s="7702"/>
      <c r="G295" s="7702"/>
      <c r="H295" s="7702"/>
      <c r="I295" s="7702"/>
      <c r="J295" s="7702"/>
      <c r="K295" s="7702"/>
      <c r="L295" s="7702"/>
      <c r="M295" s="7702"/>
      <c r="N295" s="7702"/>
      <c r="O295" s="7702"/>
      <c r="P295" s="7702"/>
      <c r="Q295" s="7702"/>
      <c r="R295" s="7702"/>
      <c r="S295" s="7702"/>
      <c r="T295" s="7702"/>
      <c r="U295" s="7702"/>
      <c r="V295" s="7702"/>
      <c r="W295" s="7702"/>
      <c r="X295" s="7702"/>
      <c r="Y295" s="7702"/>
      <c r="Z295" s="7702"/>
      <c r="AA295" s="7702"/>
      <c r="AB295" s="7702"/>
      <c r="AC295" s="7702"/>
      <c r="AD295" s="7702"/>
      <c r="AE295" s="7702"/>
      <c r="AF295" s="7702"/>
      <c r="AG295" s="7702"/>
      <c r="AH295" s="7702"/>
      <c r="AI295" s="7702"/>
      <c r="AJ295" s="7702"/>
      <c r="AK295" s="7702"/>
      <c r="AL295" s="7702"/>
      <c r="AM295" s="7702"/>
      <c r="AN295" s="7702"/>
      <c r="AO295" s="7702"/>
      <c r="AP295" s="7702"/>
      <c r="AQ295" s="7702"/>
      <c r="AR295" s="7702"/>
      <c r="AS295" s="7702"/>
      <c r="AT295" s="7702"/>
      <c r="AU295" s="7702"/>
      <c r="AV295" s="7702"/>
      <c r="AW295" s="7702"/>
      <c r="AX295" s="7702"/>
      <c r="AY295" s="7702"/>
      <c r="AZ295" s="7702"/>
      <c r="BA295" s="7702"/>
      <c r="BB295" s="7702"/>
      <c r="BC295" s="7702"/>
      <c r="BD295" s="7702"/>
      <c r="BE295" s="7702"/>
      <c r="BF295" s="7702"/>
      <c r="BG295" s="7702"/>
      <c r="BH295" s="7702"/>
      <c r="BI295" s="7702"/>
      <c r="BJ295" s="7702"/>
      <c r="BK295" s="7702"/>
      <c r="BL295" s="7702"/>
      <c r="BM295" s="7702"/>
      <c r="BN295" s="7702"/>
      <c r="BO295" s="7702"/>
      <c r="BP295" s="7702"/>
      <c r="BQ295" s="7702"/>
      <c r="BR295" s="7702"/>
      <c r="BS295" s="8293"/>
      <c r="BT295" s="7705"/>
      <c r="BU295" s="8300"/>
      <c r="BV295" s="7750">
        <f>BV294</f>
        <v>0</v>
      </c>
      <c r="BW295" s="8303"/>
      <c r="BX295" s="7687"/>
      <c r="BY295" s="7711" t="inlineStr">
        <is>
          <t>Lectura estabilizada</t>
        </is>
      </c>
      <c r="BZ295" s="7704" t="inlineStr">
        <is>
          <t>2º</t>
        </is>
      </c>
      <c r="CA295" s="8000"/>
      <c r="CB295" s="7702" t="inlineStr">
        <is>
          <t>Insertar valor manualmente</t>
        </is>
      </c>
      <c r="CC295" s="7708"/>
      <c r="CD295" s="7796"/>
      <c r="CE295" s="7795"/>
      <c r="CF295" s="7795"/>
      <c r="CG295" s="7795"/>
      <c r="CH295" s="7795"/>
      <c r="CI295" s="7795"/>
      <c r="CJ295" s="7795"/>
      <c r="CK295" s="7795"/>
      <c r="CL295" s="7786"/>
      <c r="CM295" s="7786"/>
      <c r="CN295" s="7786"/>
      <c r="CO295" s="7786"/>
      <c r="CP295" s="7786"/>
      <c r="CQ295" s="7786"/>
      <c r="CR295" s="7786"/>
      <c r="CS295" s="7786"/>
      <c r="CT295" s="7786"/>
      <c r="CU295" s="7786"/>
      <c r="CV295" s="7702"/>
      <c r="CW295" s="7702"/>
      <c r="CX295" s="7702"/>
      <c r="CY295" s="7702"/>
      <c r="CZ295" s="7702"/>
    </row>
    <row r="296" spans="1:104" ht="13.5" thickBot="1" x14ac:dyDescent="0.25">
      <c r="A296" s="7699"/>
      <c r="B296" s="7699"/>
      <c r="C296" s="7702"/>
      <c r="D296" s="7702"/>
      <c r="E296" s="7702"/>
      <c r="F296" s="7702"/>
      <c r="G296" s="7702"/>
      <c r="H296" s="7702"/>
      <c r="I296" s="7702"/>
      <c r="J296" s="7702"/>
      <c r="K296" s="7702"/>
      <c r="L296" s="7702"/>
      <c r="M296" s="7702"/>
      <c r="N296" s="7702"/>
      <c r="O296" s="7702"/>
      <c r="P296" s="7702"/>
      <c r="Q296" s="7702"/>
      <c r="R296" s="7702"/>
      <c r="S296" s="7702"/>
      <c r="T296" s="7702"/>
      <c r="U296" s="7702"/>
      <c r="V296" s="7702"/>
      <c r="W296" s="7702"/>
      <c r="X296" s="7702"/>
      <c r="Y296" s="7702"/>
      <c r="Z296" s="7702"/>
      <c r="AA296" s="7702"/>
      <c r="AB296" s="7702"/>
      <c r="AC296" s="7702"/>
      <c r="AD296" s="7702"/>
      <c r="AE296" s="7702"/>
      <c r="AF296" s="7702"/>
      <c r="AG296" s="7702"/>
      <c r="AH296" s="7702"/>
      <c r="AI296" s="7702"/>
      <c r="AJ296" s="7702"/>
      <c r="AK296" s="7702"/>
      <c r="AL296" s="7702"/>
      <c r="AM296" s="7702"/>
      <c r="AN296" s="7702"/>
      <c r="AO296" s="7702"/>
      <c r="AP296" s="7702"/>
      <c r="AQ296" s="7702"/>
      <c r="AR296" s="7702"/>
      <c r="AS296" s="7702"/>
      <c r="AT296" s="7702"/>
      <c r="AU296" s="7702"/>
      <c r="AV296" s="7702"/>
      <c r="AW296" s="7702"/>
      <c r="AX296" s="7702"/>
      <c r="AY296" s="7702"/>
      <c r="AZ296" s="7702"/>
      <c r="BA296" s="7702"/>
      <c r="BB296" s="7702"/>
      <c r="BC296" s="7702"/>
      <c r="BD296" s="7702"/>
      <c r="BE296" s="7702"/>
      <c r="BF296" s="7702"/>
      <c r="BG296" s="7702"/>
      <c r="BH296" s="7702"/>
      <c r="BI296" s="7702"/>
      <c r="BJ296" s="7702"/>
      <c r="BK296" s="7702"/>
      <c r="BL296" s="7702"/>
      <c r="BM296" s="7702"/>
      <c r="BN296" s="7702"/>
      <c r="BO296" s="7702"/>
      <c r="BP296" s="7702"/>
      <c r="BQ296" s="7702"/>
      <c r="BR296" s="7702"/>
      <c r="BS296" s="8293"/>
      <c r="BT296" s="7705"/>
      <c r="BU296" s="8300"/>
      <c r="BV296" s="7750">
        <f>BV294</f>
        <v>0</v>
      </c>
      <c r="BW296" s="8303"/>
      <c r="BX296" s="7687"/>
      <c r="BY296" s="7711" t="inlineStr">
        <is>
          <t>Cambio al dipolo</t>
        </is>
      </c>
      <c r="BZ296" s="7704" t="inlineStr">
        <is>
          <t>3º</t>
        </is>
      </c>
      <c r="CA296" s="8001"/>
      <c r="CB296" s="7702" t="inlineStr">
        <is>
          <t>Copiar valores de software de Temp/Hum</t>
        </is>
      </c>
      <c r="CC296" s="7708"/>
      <c r="CD296" s="7796"/>
      <c r="CE296" s="7795"/>
      <c r="CF296" s="7795"/>
      <c r="CG296" s="7795"/>
      <c r="CH296" s="7795"/>
      <c r="CI296" s="7795"/>
      <c r="CJ296" s="7795"/>
      <c r="CK296" s="7795"/>
      <c r="CL296" s="7786"/>
      <c r="CM296" s="7786"/>
      <c r="CN296" s="7786"/>
      <c r="CO296" s="7786"/>
      <c r="CP296" s="7786"/>
      <c r="CQ296" s="7786"/>
      <c r="CR296" s="7786"/>
      <c r="CS296" s="7786"/>
      <c r="CT296" s="7786"/>
      <c r="CU296" s="7786"/>
      <c r="CV296" s="7702"/>
      <c r="CW296" s="7702"/>
      <c r="CX296" s="7702"/>
      <c r="CY296" s="7702"/>
      <c r="CZ296" s="7702"/>
    </row>
    <row r="297" spans="1:104" ht="13.5" thickBot="1" x14ac:dyDescent="0.25">
      <c r="A297" s="7699"/>
      <c r="B297" s="7699"/>
      <c r="C297" s="7702"/>
      <c r="D297" s="7702"/>
      <c r="E297" s="7702"/>
      <c r="F297" s="7702"/>
      <c r="G297" s="7702"/>
      <c r="H297" s="7702"/>
      <c r="I297" s="7702"/>
      <c r="J297" s="7702"/>
      <c r="K297" s="7702"/>
      <c r="L297" s="7702"/>
      <c r="M297" s="7702"/>
      <c r="N297" s="7702"/>
      <c r="O297" s="7702"/>
      <c r="P297" s="7702"/>
      <c r="Q297" s="7702"/>
      <c r="R297" s="7702"/>
      <c r="S297" s="7702"/>
      <c r="T297" s="7702"/>
      <c r="U297" s="7702"/>
      <c r="V297" s="7702"/>
      <c r="W297" s="7702"/>
      <c r="X297" s="7702"/>
      <c r="Y297" s="7702"/>
      <c r="Z297" s="7702"/>
      <c r="AA297" s="7702"/>
      <c r="AB297" s="7702"/>
      <c r="AC297" s="7702"/>
      <c r="AD297" s="7702"/>
      <c r="AE297" s="7702"/>
      <c r="AF297" s="7702"/>
      <c r="AG297" s="7702"/>
      <c r="AH297" s="7702"/>
      <c r="AI297" s="7702"/>
      <c r="AJ297" s="7702"/>
      <c r="AK297" s="7702"/>
      <c r="AL297" s="7702"/>
      <c r="AM297" s="7702"/>
      <c r="AN297" s="7702"/>
      <c r="AO297" s="7702"/>
      <c r="AP297" s="7702"/>
      <c r="AQ297" s="7702"/>
      <c r="AR297" s="7702"/>
      <c r="AS297" s="7702"/>
      <c r="AT297" s="7702"/>
      <c r="AU297" s="7702"/>
      <c r="AV297" s="7702"/>
      <c r="AW297" s="7702"/>
      <c r="AX297" s="7702"/>
      <c r="AY297" s="7702"/>
      <c r="AZ297" s="7702"/>
      <c r="BA297" s="7702"/>
      <c r="BB297" s="7702"/>
      <c r="BC297" s="7702"/>
      <c r="BD297" s="7702"/>
      <c r="BE297" s="7702"/>
      <c r="BF297" s="7702"/>
      <c r="BG297" s="7702"/>
      <c r="BH297" s="7702"/>
      <c r="BI297" s="7702"/>
      <c r="BJ297" s="7702"/>
      <c r="BK297" s="7702"/>
      <c r="BL297" s="7702"/>
      <c r="BM297" s="7702"/>
      <c r="BN297" s="7702"/>
      <c r="BO297" s="7702"/>
      <c r="BP297" s="7702"/>
      <c r="BQ297" s="7702"/>
      <c r="BR297" s="7702"/>
      <c r="BS297" s="8293"/>
      <c r="BT297" s="7705"/>
      <c r="BU297" s="8300"/>
      <c r="BV297" s="7687"/>
      <c r="BW297" s="8303"/>
      <c r="BX297" s="7687"/>
      <c r="BY297" s="7711" t="inlineStr">
        <is>
          <t>Ajuste</t>
        </is>
      </c>
      <c r="BZ297" s="7704" t="inlineStr">
        <is>
          <t>4º</t>
        </is>
      </c>
      <c r="CA297" s="8002"/>
      <c r="CB297" s="7702" t="inlineStr">
        <is>
          <t>Celdas bloqueadas</t>
        </is>
      </c>
      <c r="CC297" s="7708"/>
      <c r="CD297" s="7796"/>
      <c r="CE297" s="7795"/>
      <c r="CF297" s="7795"/>
      <c r="CG297" s="7795"/>
      <c r="CH297" s="7795"/>
      <c r="CI297" s="7795"/>
      <c r="CJ297" s="7795"/>
      <c r="CK297" s="7795"/>
      <c r="CL297" s="7786"/>
      <c r="CM297" s="7786"/>
      <c r="CN297" s="7786"/>
      <c r="CO297" s="7786"/>
      <c r="CP297" s="7786"/>
      <c r="CQ297" s="7786"/>
      <c r="CR297" s="7786"/>
      <c r="CS297" s="7786"/>
      <c r="CT297" s="7786"/>
      <c r="CU297" s="7786"/>
      <c r="CV297" s="7702"/>
      <c r="CW297" s="7702"/>
      <c r="CX297" s="7702"/>
      <c r="CY297" s="7702"/>
      <c r="CZ297" s="7702"/>
    </row>
    <row r="298" spans="1:104" x14ac:dyDescent="0.2">
      <c r="A298" s="7699"/>
      <c r="B298" s="7699"/>
      <c r="C298" s="7702"/>
      <c r="D298" s="7702"/>
      <c r="E298" s="7702"/>
      <c r="F298" s="7702"/>
      <c r="G298" s="7702"/>
      <c r="H298" s="7702"/>
      <c r="I298" s="7702"/>
      <c r="J298" s="7702"/>
      <c r="K298" s="7702"/>
      <c r="L298" s="7702"/>
      <c r="M298" s="7702"/>
      <c r="N298" s="7702"/>
      <c r="O298" s="7702"/>
      <c r="P298" s="7702"/>
      <c r="Q298" s="7702"/>
      <c r="R298" s="7702"/>
      <c r="S298" s="7702"/>
      <c r="T298" s="7702"/>
      <c r="U298" s="7702"/>
      <c r="V298" s="7702"/>
      <c r="W298" s="7702"/>
      <c r="X298" s="7702"/>
      <c r="Y298" s="7702"/>
      <c r="Z298" s="7702"/>
      <c r="AA298" s="7702"/>
      <c r="AB298" s="7702"/>
      <c r="AC298" s="7702"/>
      <c r="AD298" s="7702"/>
      <c r="AE298" s="7702"/>
      <c r="AF298" s="7702"/>
      <c r="AG298" s="7702"/>
      <c r="AH298" s="7702"/>
      <c r="AI298" s="7702"/>
      <c r="AJ298" s="7702"/>
      <c r="AK298" s="7702"/>
      <c r="AL298" s="7702"/>
      <c r="AM298" s="7702"/>
      <c r="AN298" s="7702"/>
      <c r="AO298" s="7702"/>
      <c r="AP298" s="7702"/>
      <c r="AQ298" s="7702"/>
      <c r="AR298" s="7702"/>
      <c r="AS298" s="7702"/>
      <c r="AT298" s="7702"/>
      <c r="AU298" s="7702"/>
      <c r="AV298" s="7702"/>
      <c r="AW298" s="7702"/>
      <c r="AX298" s="7702"/>
      <c r="AY298" s="7702"/>
      <c r="AZ298" s="7702"/>
      <c r="BA298" s="7702"/>
      <c r="BB298" s="7702"/>
      <c r="BC298" s="7702"/>
      <c r="BD298" s="7702"/>
      <c r="BE298" s="7702"/>
      <c r="BF298" s="7702"/>
      <c r="BG298" s="7702"/>
      <c r="BH298" s="7702"/>
      <c r="BI298" s="7702"/>
      <c r="BJ298" s="7702"/>
      <c r="BK298" s="7702"/>
      <c r="BL298" s="7702"/>
      <c r="BM298" s="7702"/>
      <c r="BN298" s="7702"/>
      <c r="BO298" s="7702"/>
      <c r="BP298" s="7702"/>
      <c r="BQ298" s="7702"/>
      <c r="BR298" s="7702"/>
      <c r="BS298" s="8293"/>
      <c r="BT298" s="7705"/>
      <c r="BU298" s="8300"/>
      <c r="BV298" s="7750">
        <f>BV297</f>
        <v>0</v>
      </c>
      <c r="BW298" s="8303"/>
      <c r="BX298" s="7688">
        <f>BX297</f>
        <v>0</v>
      </c>
      <c r="BY298" s="7711" t="inlineStr">
        <is>
          <t>Máx durante ensayo</t>
        </is>
      </c>
      <c r="BZ298" s="7704" t="inlineStr">
        <is>
          <t>5º</t>
        </is>
      </c>
      <c r="CA298" s="7998"/>
      <c r="CB298" s="7702"/>
      <c r="CC298" s="7708"/>
      <c r="CD298" s="7796"/>
      <c r="CE298" s="7795"/>
      <c r="CF298" s="7795"/>
      <c r="CG298" s="7795"/>
      <c r="CH298" s="7795"/>
      <c r="CI298" s="7795"/>
      <c r="CJ298" s="7795"/>
      <c r="CK298" s="7795"/>
      <c r="CL298" s="7786"/>
      <c r="CM298" s="7786"/>
      <c r="CN298" s="7786"/>
      <c r="CO298" s="7786"/>
      <c r="CP298" s="7786"/>
      <c r="CQ298" s="7786"/>
      <c r="CR298" s="7786"/>
      <c r="CS298" s="7786"/>
      <c r="CT298" s="7786"/>
      <c r="CU298" s="7786"/>
      <c r="CV298" s="7702"/>
      <c r="CW298" s="7702"/>
      <c r="CX298" s="7702"/>
      <c r="CY298" s="7702"/>
      <c r="CZ298" s="7702"/>
    </row>
    <row r="299" spans="1:104" ht="13.5" thickBot="1" x14ac:dyDescent="0.25">
      <c r="A299" s="7699"/>
      <c r="B299" s="7699"/>
      <c r="C299" s="7702"/>
      <c r="D299" s="7702"/>
      <c r="E299" s="7702"/>
      <c r="F299" s="7702"/>
      <c r="G299" s="7702"/>
      <c r="H299" s="7702"/>
      <c r="I299" s="7702"/>
      <c r="J299" s="7702"/>
      <c r="K299" s="7702"/>
      <c r="L299" s="7702"/>
      <c r="M299" s="7702"/>
      <c r="N299" s="7702"/>
      <c r="O299" s="7702"/>
      <c r="P299" s="7702"/>
      <c r="Q299" s="7702"/>
      <c r="R299" s="7702"/>
      <c r="S299" s="7702"/>
      <c r="T299" s="7702"/>
      <c r="U299" s="7702"/>
      <c r="V299" s="7702"/>
      <c r="W299" s="7702"/>
      <c r="X299" s="7702"/>
      <c r="Y299" s="7702"/>
      <c r="Z299" s="7702"/>
      <c r="AA299" s="7702"/>
      <c r="AB299" s="7702"/>
      <c r="AC299" s="7702"/>
      <c r="AD299" s="7702"/>
      <c r="AE299" s="7702"/>
      <c r="AF299" s="7702"/>
      <c r="AG299" s="7702"/>
      <c r="AH299" s="7702"/>
      <c r="AI299" s="7702"/>
      <c r="AJ299" s="7702"/>
      <c r="AK299" s="7702"/>
      <c r="AL299" s="7702"/>
      <c r="AM299" s="7702"/>
      <c r="AN299" s="7702"/>
      <c r="AO299" s="7702"/>
      <c r="AP299" s="7702"/>
      <c r="AQ299" s="7702"/>
      <c r="AR299" s="7702"/>
      <c r="AS299" s="7702"/>
      <c r="AT299" s="7702"/>
      <c r="AU299" s="7702"/>
      <c r="AV299" s="7702"/>
      <c r="AW299" s="7702"/>
      <c r="AX299" s="7702"/>
      <c r="AY299" s="7702"/>
      <c r="AZ299" s="7702"/>
      <c r="BA299" s="7702"/>
      <c r="BB299" s="7702"/>
      <c r="BC299" s="7702"/>
      <c r="BD299" s="7702"/>
      <c r="BE299" s="7702"/>
      <c r="BF299" s="7702"/>
      <c r="BG299" s="7702"/>
      <c r="BH299" s="7702"/>
      <c r="BI299" s="7702"/>
      <c r="BJ299" s="7702"/>
      <c r="BK299" s="7702"/>
      <c r="BL299" s="7702"/>
      <c r="BM299" s="7702"/>
      <c r="BN299" s="7702"/>
      <c r="BO299" s="7702"/>
      <c r="BP299" s="7702"/>
      <c r="BQ299" s="7702"/>
      <c r="BR299" s="7702"/>
      <c r="BS299" s="8293"/>
      <c r="BT299" s="7705"/>
      <c r="BU299" s="8301"/>
      <c r="BV299" s="7752">
        <f>BV297</f>
        <v>0</v>
      </c>
      <c r="BW299" s="8304"/>
      <c r="BX299" s="7689">
        <f>BX297</f>
        <v>0</v>
      </c>
      <c r="BY299" s="7712" t="inlineStr">
        <is>
          <t>Mín durante ensayo</t>
        </is>
      </c>
      <c r="BZ299" s="7704" t="inlineStr">
        <is>
          <t>6º</t>
        </is>
      </c>
      <c r="CA299" s="7998"/>
      <c r="CB299" s="7702"/>
      <c r="CC299" s="7708"/>
      <c r="CD299" s="7796"/>
      <c r="CE299" s="7795"/>
      <c r="CF299" s="7795"/>
      <c r="CG299" s="7795"/>
      <c r="CH299" s="7795"/>
      <c r="CI299" s="7795"/>
      <c r="CJ299" s="7795"/>
      <c r="CK299" s="7795"/>
      <c r="CL299" s="7786"/>
      <c r="CM299" s="7786"/>
      <c r="CN299" s="7786"/>
      <c r="CO299" s="7786"/>
      <c r="CP299" s="7786"/>
      <c r="CQ299" s="7786"/>
      <c r="CR299" s="7786"/>
      <c r="CS299" s="7786"/>
      <c r="CT299" s="7786"/>
      <c r="CU299" s="7786"/>
      <c r="CV299" s="7702"/>
      <c r="CW299" s="7702"/>
      <c r="CX299" s="7702"/>
      <c r="CY299" s="7702"/>
      <c r="CZ299" s="7702"/>
    </row>
    <row r="300" spans="1:104" ht="13.5" thickBot="1" x14ac:dyDescent="0.25">
      <c r="A300" s="7699"/>
      <c r="B300" s="7699"/>
      <c r="C300" s="7702"/>
      <c r="D300" s="7702"/>
      <c r="E300" s="7702"/>
      <c r="F300" s="7702"/>
      <c r="G300" s="7702"/>
      <c r="H300" s="7702"/>
      <c r="I300" s="7702"/>
      <c r="J300" s="7702"/>
      <c r="K300" s="7702"/>
      <c r="L300" s="7702"/>
      <c r="M300" s="7702"/>
      <c r="N300" s="7702"/>
      <c r="O300" s="7702"/>
      <c r="P300" s="7702"/>
      <c r="Q300" s="7702"/>
      <c r="R300" s="7702"/>
      <c r="S300" s="7702"/>
      <c r="T300" s="7702"/>
      <c r="U300" s="7702"/>
      <c r="V300" s="7702"/>
      <c r="W300" s="7702"/>
      <c r="X300" s="7702"/>
      <c r="Y300" s="7702"/>
      <c r="Z300" s="7702"/>
      <c r="AA300" s="7702"/>
      <c r="AB300" s="7702"/>
      <c r="AC300" s="7702"/>
      <c r="AD300" s="7702"/>
      <c r="AE300" s="7702"/>
      <c r="AF300" s="7702"/>
      <c r="AG300" s="7702"/>
      <c r="AH300" s="7702"/>
      <c r="AI300" s="7702"/>
      <c r="AJ300" s="7702"/>
      <c r="AK300" s="7702"/>
      <c r="AL300" s="7702"/>
      <c r="AM300" s="7702"/>
      <c r="AN300" s="7702"/>
      <c r="AO300" s="7702"/>
      <c r="AP300" s="7702"/>
      <c r="AQ300" s="7702"/>
      <c r="AR300" s="7702"/>
      <c r="AS300" s="7702"/>
      <c r="AT300" s="7702"/>
      <c r="AU300" s="7702"/>
      <c r="AV300" s="7702"/>
      <c r="AW300" s="7702"/>
      <c r="AX300" s="7702"/>
      <c r="AY300" s="7702"/>
      <c r="AZ300" s="7702"/>
      <c r="BA300" s="7702"/>
      <c r="BB300" s="7702"/>
      <c r="BC300" s="7702"/>
      <c r="BD300" s="7702"/>
      <c r="BE300" s="7702"/>
      <c r="BF300" s="7702"/>
      <c r="BG300" s="7702"/>
      <c r="BH300" s="7702"/>
      <c r="BI300" s="7702"/>
      <c r="BJ300" s="7702"/>
      <c r="BK300" s="7702"/>
      <c r="BL300" s="7702"/>
      <c r="BM300" s="7702"/>
      <c r="BN300" s="7702"/>
      <c r="BO300" s="7702"/>
      <c r="BP300" s="7702"/>
      <c r="BQ300" s="7702"/>
      <c r="BR300" s="7702"/>
      <c r="BS300" s="8293"/>
      <c r="BT300" s="7705"/>
      <c r="BU300" s="7702"/>
      <c r="BV300" s="7702"/>
      <c r="BW300" s="7702"/>
      <c r="BX300" s="7680"/>
      <c r="BY300" s="7702"/>
      <c r="BZ300" s="7702"/>
      <c r="CA300" s="7998"/>
      <c r="CB300" s="7702"/>
      <c r="CC300" s="7708"/>
      <c r="CD300" s="7796"/>
      <c r="CE300" s="7795"/>
      <c r="CF300" s="7795"/>
      <c r="CG300" s="7795"/>
      <c r="CH300" s="7795"/>
      <c r="CI300" s="7795"/>
      <c r="CJ300" s="7795"/>
      <c r="CK300" s="7795"/>
      <c r="CL300" s="7786"/>
      <c r="CM300" s="7786"/>
      <c r="CN300" s="7786"/>
      <c r="CO300" s="7786"/>
      <c r="CP300" s="7786"/>
      <c r="CQ300" s="7786"/>
      <c r="CR300" s="7786"/>
      <c r="CS300" s="7786"/>
      <c r="CT300" s="7786"/>
      <c r="CU300" s="7786"/>
      <c r="CV300" s="7702"/>
      <c r="CW300" s="7702"/>
      <c r="CX300" s="7702"/>
      <c r="CY300" s="7702"/>
      <c r="CZ300" s="7702"/>
    </row>
    <row r="301" spans="1:104" ht="13.5" thickBot="1" x14ac:dyDescent="0.25">
      <c r="A301" s="7699"/>
      <c r="B301" s="7699"/>
      <c r="C301" s="7702"/>
      <c r="D301" s="7702"/>
      <c r="E301" s="7702"/>
      <c r="F301" s="7702"/>
      <c r="G301" s="7702"/>
      <c r="H301" s="7702"/>
      <c r="I301" s="7702"/>
      <c r="J301" s="7702"/>
      <c r="K301" s="7702"/>
      <c r="L301" s="7702"/>
      <c r="M301" s="7702"/>
      <c r="N301" s="7702"/>
      <c r="O301" s="7702"/>
      <c r="P301" s="7702"/>
      <c r="Q301" s="7702"/>
      <c r="R301" s="7702"/>
      <c r="S301" s="7702"/>
      <c r="T301" s="7702"/>
      <c r="U301" s="7702"/>
      <c r="V301" s="7702"/>
      <c r="W301" s="7702"/>
      <c r="X301" s="7702"/>
      <c r="Y301" s="7702"/>
      <c r="Z301" s="7702"/>
      <c r="AA301" s="7702"/>
      <c r="AB301" s="7702"/>
      <c r="AC301" s="7702"/>
      <c r="AD301" s="7702"/>
      <c r="AE301" s="7702"/>
      <c r="AF301" s="7702"/>
      <c r="AG301" s="7702"/>
      <c r="AH301" s="7702"/>
      <c r="AI301" s="7702"/>
      <c r="AJ301" s="7702"/>
      <c r="AK301" s="7702"/>
      <c r="AL301" s="7702"/>
      <c r="AM301" s="7702"/>
      <c r="AN301" s="7702"/>
      <c r="AO301" s="7702"/>
      <c r="AP301" s="7702"/>
      <c r="AQ301" s="7702"/>
      <c r="AR301" s="7702"/>
      <c r="AS301" s="7702"/>
      <c r="AT301" s="7702"/>
      <c r="AU301" s="7702"/>
      <c r="AV301" s="7702"/>
      <c r="AW301" s="7702"/>
      <c r="AX301" s="7702"/>
      <c r="AY301" s="7702"/>
      <c r="AZ301" s="7702"/>
      <c r="BA301" s="7702"/>
      <c r="BB301" s="7702"/>
      <c r="BC301" s="7702"/>
      <c r="BD301" s="7702"/>
      <c r="BE301" s="7702"/>
      <c r="BF301" s="7702"/>
      <c r="BG301" s="7702"/>
      <c r="BH301" s="7702"/>
      <c r="BI301" s="7702"/>
      <c r="BJ301" s="7702"/>
      <c r="BK301" s="7702"/>
      <c r="BL301" s="7702"/>
      <c r="BM301" s="7702"/>
      <c r="BN301" s="7702"/>
      <c r="BO301" s="7702"/>
      <c r="BP301" s="7702"/>
      <c r="BQ301" s="7702"/>
      <c r="BR301" s="7702"/>
      <c r="BS301" s="8293"/>
      <c r="BT301" s="7705"/>
      <c r="BU301" s="7690"/>
      <c r="BV301" s="7686" t="inlineStr">
        <is>
          <t>Medida SAR</t>
        </is>
      </c>
      <c r="BW301" s="7691" t="inlineStr">
        <is>
          <t>Valor en antena</t>
        </is>
      </c>
      <c r="BX301" s="7691" t="inlineStr">
        <is>
          <t>SAR 1W</t>
        </is>
      </c>
      <c r="BY301" s="7691" t="inlineStr">
        <is>
          <t>SAR W/g</t>
        </is>
      </c>
      <c r="BZ301" s="7691" t="inlineStr">
        <is>
          <t>Desviacion (%)</t>
        </is>
      </c>
      <c r="CA301" s="7692" t="inlineStr">
        <is>
          <t>Veredicto</t>
        </is>
      </c>
      <c r="CB301" s="7703"/>
      <c r="CC301" s="7709"/>
      <c r="CD301" s="7796"/>
      <c r="CE301" s="7795"/>
      <c r="CF301" s="7795"/>
      <c r="CG301" s="7795"/>
      <c r="CH301" s="7795"/>
      <c r="CI301" s="7795"/>
      <c r="CJ301" s="7795"/>
      <c r="CK301" s="7795"/>
      <c r="CL301" s="7786"/>
      <c r="CM301" s="7786"/>
      <c r="CN301" s="7786"/>
      <c r="CO301" s="7786"/>
      <c r="CP301" s="7786"/>
      <c r="CQ301" s="7786"/>
      <c r="CR301" s="7786"/>
      <c r="CS301" s="7786"/>
      <c r="CT301" s="7786"/>
      <c r="CU301" s="7786"/>
      <c r="CV301" s="7702"/>
      <c r="CW301" s="7702"/>
      <c r="CX301" s="7702"/>
      <c r="CY301" s="7702"/>
      <c r="CZ301" s="7702"/>
    </row>
    <row r="302" spans="1:104" x14ac:dyDescent="0.2">
      <c r="A302" s="7699"/>
      <c r="B302" s="7699"/>
      <c r="C302" s="7702"/>
      <c r="D302" s="7702"/>
      <c r="E302" s="7702"/>
      <c r="F302" s="7702"/>
      <c r="G302" s="7702"/>
      <c r="H302" s="7702"/>
      <c r="I302" s="7702"/>
      <c r="J302" s="7702"/>
      <c r="K302" s="7702"/>
      <c r="L302" s="7702"/>
      <c r="M302" s="7702"/>
      <c r="N302" s="7702"/>
      <c r="O302" s="7702"/>
      <c r="P302" s="7702"/>
      <c r="Q302" s="7702"/>
      <c r="R302" s="7702"/>
      <c r="S302" s="7702"/>
      <c r="T302" s="7702"/>
      <c r="U302" s="7702"/>
      <c r="V302" s="7702"/>
      <c r="W302" s="7702"/>
      <c r="X302" s="7702"/>
      <c r="Y302" s="7702"/>
      <c r="Z302" s="7702"/>
      <c r="AA302" s="7702"/>
      <c r="AB302" s="7702"/>
      <c r="AC302" s="7702"/>
      <c r="AD302" s="7702"/>
      <c r="AE302" s="7702"/>
      <c r="AF302" s="7702"/>
      <c r="AG302" s="7702"/>
      <c r="AH302" s="7702"/>
      <c r="AI302" s="7702"/>
      <c r="AJ302" s="7702"/>
      <c r="AK302" s="7702"/>
      <c r="AL302" s="7702"/>
      <c r="AM302" s="7702"/>
      <c r="AN302" s="7702"/>
      <c r="AO302" s="7702"/>
      <c r="AP302" s="7702"/>
      <c r="AQ302" s="7702"/>
      <c r="AR302" s="7702"/>
      <c r="AS302" s="7702"/>
      <c r="AT302" s="7702"/>
      <c r="AU302" s="7702"/>
      <c r="AV302" s="7702"/>
      <c r="AW302" s="7702"/>
      <c r="AX302" s="7702"/>
      <c r="AY302" s="7702"/>
      <c r="AZ302" s="7702"/>
      <c r="BA302" s="7702"/>
      <c r="BB302" s="7702"/>
      <c r="BC302" s="7702"/>
      <c r="BD302" s="7702"/>
      <c r="BE302" s="7702"/>
      <c r="BF302" s="7702"/>
      <c r="BG302" s="7702"/>
      <c r="BH302" s="7702"/>
      <c r="BI302" s="7702"/>
      <c r="BJ302" s="7702"/>
      <c r="BK302" s="7702"/>
      <c r="BL302" s="7702"/>
      <c r="BM302" s="7702"/>
      <c r="BN302" s="7702"/>
      <c r="BO302" s="7702"/>
      <c r="BP302" s="7702"/>
      <c r="BQ302" s="7702"/>
      <c r="BR302" s="7702"/>
      <c r="BS302" s="8293"/>
      <c r="BT302" s="7705"/>
      <c r="BU302" s="7719" t="inlineStr">
        <is>
          <t>SAR(1g)</t>
        </is>
      </c>
      <c r="BV302" s="7693"/>
      <c r="BW302" s="7713">
        <f>POWER(10,(((10*LOG10(BW294))+(AVERAGE(BX298:BX299)-BX295))/10))</f>
        <v>250.00000000000011</v>
      </c>
      <c r="BX302" s="8161">
        <f>CD284</f>
        <v>10.9</v>
      </c>
      <c r="BY302" s="7713">
        <f>BV302*1000/BW302</f>
        <v>0</v>
      </c>
      <c r="BZ302" s="7713">
        <f>((BY302-BX302)*100)/BX302</f>
        <v>-100</v>
      </c>
      <c r="CA302" s="7715" t="str">
        <f>IF(ABS(BZ302)&lt;10,"Válido","No Válido")</f>
        <v>No Válido</v>
      </c>
      <c r="CB302" s="7703"/>
      <c r="CC302" s="7709"/>
      <c r="CD302" s="7796"/>
      <c r="CE302" s="7795"/>
      <c r="CF302" s="7795"/>
      <c r="CG302" s="7795"/>
      <c r="CH302" s="7795"/>
      <c r="CI302" s="7795"/>
      <c r="CJ302" s="7795"/>
      <c r="CK302" s="7795"/>
      <c r="CL302" s="7786"/>
      <c r="CM302" s="7786"/>
      <c r="CN302" s="7786"/>
      <c r="CO302" s="7786"/>
      <c r="CP302" s="7786"/>
      <c r="CQ302" s="7786"/>
      <c r="CR302" s="7786"/>
      <c r="CS302" s="7786"/>
      <c r="CT302" s="7786"/>
      <c r="CU302" s="7786"/>
      <c r="CV302" s="7702"/>
      <c r="CW302" s="7702"/>
      <c r="CX302" s="7702"/>
      <c r="CY302" s="7702"/>
      <c r="CZ302" s="7702"/>
    </row>
    <row r="303" spans="1:104" ht="13.5" thickBot="1" x14ac:dyDescent="0.25">
      <c r="A303" s="7699"/>
      <c r="B303" s="7699"/>
      <c r="C303" s="7702"/>
      <c r="D303" s="7702"/>
      <c r="E303" s="7702"/>
      <c r="F303" s="7702"/>
      <c r="G303" s="7702"/>
      <c r="H303" s="7702"/>
      <c r="I303" s="7702"/>
      <c r="J303" s="7702"/>
      <c r="K303" s="7702"/>
      <c r="L303" s="7702"/>
      <c r="M303" s="7702"/>
      <c r="N303" s="7702"/>
      <c r="O303" s="7702"/>
      <c r="P303" s="7702"/>
      <c r="Q303" s="7702"/>
      <c r="R303" s="7702"/>
      <c r="S303" s="7702"/>
      <c r="T303" s="7702"/>
      <c r="U303" s="7702"/>
      <c r="V303" s="7702"/>
      <c r="W303" s="7702"/>
      <c r="X303" s="7702"/>
      <c r="Y303" s="7702"/>
      <c r="Z303" s="7702"/>
      <c r="AA303" s="7702"/>
      <c r="AB303" s="7702"/>
      <c r="AC303" s="7702"/>
      <c r="AD303" s="7702"/>
      <c r="AE303" s="7702"/>
      <c r="AF303" s="7702"/>
      <c r="AG303" s="7702"/>
      <c r="AH303" s="7702"/>
      <c r="AI303" s="7702"/>
      <c r="AJ303" s="7702"/>
      <c r="AK303" s="7702"/>
      <c r="AL303" s="7702"/>
      <c r="AM303" s="7702"/>
      <c r="AN303" s="7702"/>
      <c r="AO303" s="7702"/>
      <c r="AP303" s="7702"/>
      <c r="AQ303" s="7702"/>
      <c r="AR303" s="7702"/>
      <c r="AS303" s="7702"/>
      <c r="AT303" s="7702"/>
      <c r="AU303" s="7702"/>
      <c r="AV303" s="7702"/>
      <c r="AW303" s="7702"/>
      <c r="AX303" s="7702"/>
      <c r="AY303" s="7702"/>
      <c r="AZ303" s="7702"/>
      <c r="BA303" s="7702"/>
      <c r="BB303" s="7702"/>
      <c r="BC303" s="7702"/>
      <c r="BD303" s="7702"/>
      <c r="BE303" s="7702"/>
      <c r="BF303" s="7702"/>
      <c r="BG303" s="7702"/>
      <c r="BH303" s="7702"/>
      <c r="BI303" s="7702"/>
      <c r="BJ303" s="7702"/>
      <c r="BK303" s="7702"/>
      <c r="BL303" s="7702"/>
      <c r="BM303" s="7702"/>
      <c r="BN303" s="7702"/>
      <c r="BO303" s="7702"/>
      <c r="BP303" s="7702"/>
      <c r="BQ303" s="7702"/>
      <c r="BR303" s="7702"/>
      <c r="BS303" s="8293"/>
      <c r="BT303" s="7705"/>
      <c r="BU303" s="7720" t="inlineStr">
        <is>
          <t>SAR(10g)</t>
        </is>
      </c>
      <c r="BV303" s="7694"/>
      <c r="BW303" s="7714">
        <f>POWER(10,(((10*LOG10(BW294))+(AVERAGE(BX298:BX299)-BX295))/10))</f>
        <v>250.00000000000011</v>
      </c>
      <c r="BX303" s="8162">
        <f>CD285</f>
        <v>7.01</v>
      </c>
      <c r="BY303" s="7714">
        <f>BV303*1000/BW303</f>
        <v>0</v>
      </c>
      <c r="BZ303" s="7714">
        <f>((BY303-BX303)*100)/BX303</f>
        <v>-100</v>
      </c>
      <c r="CA303" s="7716" t="str">
        <f>IF(ABS(BZ303)&lt;10,"Válido","No Válido")</f>
        <v>No Válido</v>
      </c>
      <c r="CB303" s="7703"/>
      <c r="CC303" s="7709"/>
      <c r="CD303" s="7796"/>
      <c r="CE303" s="7795"/>
      <c r="CF303" s="7795"/>
      <c r="CG303" s="7795"/>
      <c r="CH303" s="7795"/>
      <c r="CI303" s="7795"/>
      <c r="CJ303" s="7795"/>
      <c r="CK303" s="7795"/>
      <c r="CL303" s="7786"/>
      <c r="CM303" s="7786"/>
      <c r="CN303" s="7786"/>
      <c r="CO303" s="7786"/>
      <c r="CP303" s="7786"/>
      <c r="CQ303" s="7786"/>
      <c r="CR303" s="7786"/>
      <c r="CS303" s="7786"/>
      <c r="CT303" s="7786"/>
      <c r="CU303" s="7786"/>
      <c r="CV303" s="7702"/>
      <c r="CW303" s="7702"/>
      <c r="CX303" s="7702"/>
      <c r="CY303" s="7702"/>
      <c r="CZ303" s="7702"/>
    </row>
    <row r="304" spans="1:104" ht="13.5" thickBot="1" x14ac:dyDescent="0.25">
      <c r="A304" s="7699"/>
      <c r="B304" s="7699"/>
      <c r="C304" s="7702"/>
      <c r="D304" s="7702"/>
      <c r="E304" s="7702"/>
      <c r="F304" s="7702"/>
      <c r="G304" s="7702"/>
      <c r="H304" s="7702"/>
      <c r="I304" s="7702"/>
      <c r="J304" s="7702"/>
      <c r="K304" s="7702"/>
      <c r="L304" s="7702"/>
      <c r="M304" s="7702"/>
      <c r="N304" s="7702"/>
      <c r="O304" s="7702"/>
      <c r="P304" s="7702"/>
      <c r="Q304" s="7702"/>
      <c r="R304" s="7702"/>
      <c r="S304" s="7702"/>
      <c r="T304" s="7702"/>
      <c r="U304" s="7702"/>
      <c r="V304" s="7702"/>
      <c r="W304" s="7702"/>
      <c r="X304" s="7702"/>
      <c r="Y304" s="7702"/>
      <c r="Z304" s="7702"/>
      <c r="AA304" s="7702"/>
      <c r="AB304" s="7702"/>
      <c r="AC304" s="7702"/>
      <c r="AD304" s="7702"/>
      <c r="AE304" s="7702"/>
      <c r="AF304" s="7702"/>
      <c r="AG304" s="7702"/>
      <c r="AH304" s="7702"/>
      <c r="AI304" s="7702"/>
      <c r="AJ304" s="7702"/>
      <c r="AK304" s="7702"/>
      <c r="AL304" s="7702"/>
      <c r="AM304" s="7702"/>
      <c r="AN304" s="7702"/>
      <c r="AO304" s="7702"/>
      <c r="AP304" s="7702"/>
      <c r="AQ304" s="7702"/>
      <c r="AR304" s="7702"/>
      <c r="AS304" s="7702"/>
      <c r="AT304" s="7702"/>
      <c r="AU304" s="7702"/>
      <c r="AV304" s="7702"/>
      <c r="AW304" s="7702"/>
      <c r="AX304" s="7702"/>
      <c r="AY304" s="7702"/>
      <c r="AZ304" s="7702"/>
      <c r="BA304" s="7702"/>
      <c r="BB304" s="7702"/>
      <c r="BC304" s="7702"/>
      <c r="BD304" s="7702"/>
      <c r="BE304" s="7702"/>
      <c r="BF304" s="7702"/>
      <c r="BG304" s="7702"/>
      <c r="BH304" s="7702"/>
      <c r="BI304" s="7702"/>
      <c r="BJ304" s="7702"/>
      <c r="BK304" s="7702"/>
      <c r="BL304" s="7702"/>
      <c r="BM304" s="7702"/>
      <c r="BN304" s="7702"/>
      <c r="BO304" s="7702"/>
      <c r="BP304" s="7702"/>
      <c r="BQ304" s="7702"/>
      <c r="BR304" s="7702"/>
      <c r="BS304" s="8293"/>
      <c r="BT304" s="7705"/>
      <c r="BU304" s="7702"/>
      <c r="BV304" s="7702"/>
      <c r="BW304" s="7702"/>
      <c r="BX304" s="7702"/>
      <c r="BY304" s="7726"/>
      <c r="BZ304" s="7726"/>
      <c r="CA304" s="7726"/>
      <c r="CB304" s="7726"/>
      <c r="CC304" s="7734"/>
      <c r="CD304" s="7796"/>
      <c r="CE304" s="7795"/>
      <c r="CF304" s="7795"/>
      <c r="CG304" s="7795"/>
      <c r="CH304" s="7795"/>
      <c r="CI304" s="7795"/>
      <c r="CJ304" s="7795"/>
      <c r="CK304" s="7795"/>
      <c r="CL304" s="7786"/>
      <c r="CM304" s="7786"/>
      <c r="CN304" s="7786"/>
      <c r="CO304" s="7786"/>
      <c r="CP304" s="7786"/>
      <c r="CQ304" s="7786"/>
      <c r="CR304" s="7786"/>
      <c r="CS304" s="7786"/>
      <c r="CT304" s="7786"/>
      <c r="CU304" s="7786"/>
      <c r="CV304" s="7702"/>
      <c r="CW304" s="7702"/>
      <c r="CX304" s="7702"/>
      <c r="CY304" s="7702"/>
      <c r="CZ304" s="7702"/>
    </row>
    <row r="305" spans="1:104" ht="26.25" thickBot="1" x14ac:dyDescent="0.25">
      <c r="A305" s="7699"/>
      <c r="B305" s="7699"/>
      <c r="C305" s="7702"/>
      <c r="D305" s="7702"/>
      <c r="E305" s="7702"/>
      <c r="F305" s="7702"/>
      <c r="G305" s="7702"/>
      <c r="H305" s="7702"/>
      <c r="I305" s="7702"/>
      <c r="J305" s="7702"/>
      <c r="K305" s="7702"/>
      <c r="L305" s="7702"/>
      <c r="M305" s="7702"/>
      <c r="N305" s="7702"/>
      <c r="O305" s="7702"/>
      <c r="P305" s="7702"/>
      <c r="Q305" s="7702"/>
      <c r="R305" s="7702"/>
      <c r="S305" s="7702"/>
      <c r="T305" s="7702"/>
      <c r="U305" s="7702"/>
      <c r="V305" s="7702"/>
      <c r="W305" s="7702"/>
      <c r="X305" s="7702"/>
      <c r="Y305" s="7702"/>
      <c r="Z305" s="7702"/>
      <c r="AA305" s="7702"/>
      <c r="AB305" s="7702"/>
      <c r="AC305" s="7702"/>
      <c r="AD305" s="7702"/>
      <c r="AE305" s="7702"/>
      <c r="AF305" s="7702"/>
      <c r="AG305" s="7702"/>
      <c r="AH305" s="7702"/>
      <c r="AI305" s="7702"/>
      <c r="AJ305" s="7702"/>
      <c r="AK305" s="7702"/>
      <c r="AL305" s="7702"/>
      <c r="AM305" s="7702"/>
      <c r="AN305" s="7702"/>
      <c r="AO305" s="7702"/>
      <c r="AP305" s="7702"/>
      <c r="AQ305" s="7702"/>
      <c r="AR305" s="7702"/>
      <c r="AS305" s="7702"/>
      <c r="AT305" s="7702"/>
      <c r="AU305" s="7702"/>
      <c r="AV305" s="7702"/>
      <c r="AW305" s="7702"/>
      <c r="AX305" s="7702"/>
      <c r="AY305" s="7702"/>
      <c r="AZ305" s="7702"/>
      <c r="BA305" s="7702"/>
      <c r="BB305" s="7702"/>
      <c r="BC305" s="7702"/>
      <c r="BD305" s="7702"/>
      <c r="BE305" s="7702"/>
      <c r="BF305" s="7702"/>
      <c r="BG305" s="7702"/>
      <c r="BH305" s="7702"/>
      <c r="BI305" s="7702"/>
      <c r="BJ305" s="7702"/>
      <c r="BK305" s="7702"/>
      <c r="BL305" s="7702"/>
      <c r="BM305" s="7702"/>
      <c r="BN305" s="7702"/>
      <c r="BO305" s="7702"/>
      <c r="BP305" s="7702"/>
      <c r="BQ305" s="7702"/>
      <c r="BR305" s="7702"/>
      <c r="BS305" s="8293"/>
      <c r="BT305" s="7705"/>
      <c r="BU305" s="7695"/>
      <c r="BV305" s="7696" t="inlineStr">
        <is>
          <t>Valor SAR extrap</t>
        </is>
      </c>
      <c r="BW305" s="7697" t="inlineStr">
        <is>
          <t>Desviacion (%)</t>
        </is>
      </c>
      <c r="BX305" s="7698" t="inlineStr">
        <is>
          <t>Veredicto</t>
        </is>
      </c>
      <c r="BY305" s="7726"/>
      <c r="BZ305" s="7726"/>
      <c r="CA305" s="7726" t="inlineStr">
        <is>
          <t>Frequency
(MHz)</t>
        </is>
      </c>
      <c r="CB305" s="7726" t="str">
        <f>CA291</f>
        <v>Head/Body:</v>
      </c>
      <c r="CC305" s="7734" t="inlineStr">
        <is>
          <t>SAR over</t>
        </is>
      </c>
      <c r="CD305" s="7796"/>
      <c r="CE305" s="7795"/>
      <c r="CF305" s="7795"/>
      <c r="CG305" s="7795"/>
      <c r="CH305" s="7795"/>
      <c r="CI305" s="7795"/>
      <c r="CJ305" s="7795"/>
      <c r="CK305" s="7795"/>
      <c r="CL305" s="7786"/>
      <c r="CM305" s="7786"/>
      <c r="CN305" s="7786"/>
      <c r="CO305" s="7786"/>
      <c r="CP305" s="7786"/>
      <c r="CQ305" s="7786"/>
      <c r="CR305" s="7786"/>
      <c r="CS305" s="7786"/>
      <c r="CT305" s="7786"/>
      <c r="CU305" s="7786"/>
      <c r="CV305" s="7702"/>
      <c r="CW305" s="7702"/>
      <c r="CX305" s="7702"/>
      <c r="CY305" s="7702"/>
      <c r="CZ305" s="7702"/>
    </row>
    <row r="306" spans="1:104" x14ac:dyDescent="0.2">
      <c r="A306" s="7699"/>
      <c r="B306" s="7699"/>
      <c r="C306" s="7702"/>
      <c r="D306" s="7702"/>
      <c r="E306" s="7702"/>
      <c r="F306" s="7702"/>
      <c r="G306" s="7702"/>
      <c r="H306" s="7702"/>
      <c r="I306" s="7702"/>
      <c r="J306" s="7702"/>
      <c r="K306" s="7702"/>
      <c r="L306" s="7702"/>
      <c r="M306" s="7702"/>
      <c r="N306" s="7702"/>
      <c r="O306" s="7702"/>
      <c r="P306" s="7702"/>
      <c r="Q306" s="7702"/>
      <c r="R306" s="7702"/>
      <c r="S306" s="7702"/>
      <c r="T306" s="7702"/>
      <c r="U306" s="7702"/>
      <c r="V306" s="7702"/>
      <c r="W306" s="7702"/>
      <c r="X306" s="7702"/>
      <c r="Y306" s="7702"/>
      <c r="Z306" s="7702"/>
      <c r="AA306" s="7702"/>
      <c r="AB306" s="7702"/>
      <c r="AC306" s="7702"/>
      <c r="AD306" s="7702"/>
      <c r="AE306" s="7702"/>
      <c r="AF306" s="7702"/>
      <c r="AG306" s="7702"/>
      <c r="AH306" s="7702"/>
      <c r="AI306" s="7702"/>
      <c r="AJ306" s="7702"/>
      <c r="AK306" s="7702"/>
      <c r="AL306" s="7702"/>
      <c r="AM306" s="7702"/>
      <c r="AN306" s="7702"/>
      <c r="AO306" s="7702"/>
      <c r="AP306" s="7702"/>
      <c r="AQ306" s="7702"/>
      <c r="AR306" s="7702"/>
      <c r="AS306" s="7702"/>
      <c r="AT306" s="7702"/>
      <c r="AU306" s="7702"/>
      <c r="AV306" s="7702"/>
      <c r="AW306" s="7702"/>
      <c r="AX306" s="7702"/>
      <c r="AY306" s="7702"/>
      <c r="AZ306" s="7702"/>
      <c r="BA306" s="7702"/>
      <c r="BB306" s="7702"/>
      <c r="BC306" s="7702"/>
      <c r="BD306" s="7702"/>
      <c r="BE306" s="7702"/>
      <c r="BF306" s="7702"/>
      <c r="BG306" s="7702"/>
      <c r="BH306" s="7702"/>
      <c r="BI306" s="7702"/>
      <c r="BJ306" s="7702"/>
      <c r="BK306" s="7702"/>
      <c r="BL306" s="7702"/>
      <c r="BM306" s="7702"/>
      <c r="BN306" s="7702"/>
      <c r="BO306" s="7702"/>
      <c r="BP306" s="7702"/>
      <c r="BQ306" s="7702"/>
      <c r="BR306" s="7702"/>
      <c r="BS306" s="8293"/>
      <c r="BT306" s="7705"/>
      <c r="BU306" s="7684" t="inlineStr">
        <is>
          <t>Fast SAR 1g</t>
        </is>
      </c>
      <c r="BV306" s="7693"/>
      <c r="BW306" s="7713" t="e">
        <f>((BV306-BV302)*100)/BV302</f>
        <v>#DIV/0!</v>
      </c>
      <c r="BX306" s="7715" t="e">
        <f>IF(ABS(BW306)&lt;3,"Válido","No Válido")</f>
        <v>#DIV/0!</v>
      </c>
      <c r="BY306" s="7726"/>
      <c r="BZ306" s="7726"/>
      <c r="CA306" s="7726">
        <f>BU294</f>
        <v>0</v>
      </c>
      <c r="CB306" s="7726" t="str">
        <f>CB291</f>
        <v>Head</v>
      </c>
      <c r="CC306" s="7734" t="inlineStr">
        <is>
          <t>1 gr.</t>
        </is>
      </c>
      <c r="CD306" s="7796"/>
      <c r="CE306" s="7795"/>
      <c r="CF306" s="7795"/>
      <c r="CG306" s="7795"/>
      <c r="CH306" s="7795"/>
      <c r="CI306" s="7795"/>
      <c r="CJ306" s="7795"/>
      <c r="CK306" s="7795"/>
      <c r="CL306" s="7786"/>
      <c r="CM306" s="7786"/>
      <c r="CN306" s="7786"/>
      <c r="CO306" s="7786"/>
      <c r="CP306" s="7786"/>
      <c r="CQ306" s="7786"/>
      <c r="CR306" s="7786"/>
      <c r="CS306" s="7786"/>
      <c r="CT306" s="7786"/>
      <c r="CU306" s="7786"/>
      <c r="CV306" s="7702"/>
      <c r="CW306" s="7702"/>
      <c r="CX306" s="7702"/>
      <c r="CY306" s="7702"/>
      <c r="CZ306" s="7702"/>
    </row>
    <row r="307" spans="1:104" ht="13.5" thickBot="1" x14ac:dyDescent="0.25">
      <c r="A307" s="7699"/>
      <c r="B307" s="7699"/>
      <c r="C307" s="7702"/>
      <c r="D307" s="7702"/>
      <c r="E307" s="7702"/>
      <c r="F307" s="7702"/>
      <c r="G307" s="7702"/>
      <c r="H307" s="7702"/>
      <c r="I307" s="7702"/>
      <c r="J307" s="7702"/>
      <c r="K307" s="7702"/>
      <c r="L307" s="7702"/>
      <c r="M307" s="7702"/>
      <c r="N307" s="7702"/>
      <c r="O307" s="7702"/>
      <c r="P307" s="7702"/>
      <c r="Q307" s="7702"/>
      <c r="R307" s="7702"/>
      <c r="S307" s="7702"/>
      <c r="T307" s="7702"/>
      <c r="U307" s="7702"/>
      <c r="V307" s="7702"/>
      <c r="W307" s="7702"/>
      <c r="X307" s="7702"/>
      <c r="Y307" s="7702"/>
      <c r="Z307" s="7702"/>
      <c r="AA307" s="7702"/>
      <c r="AB307" s="7702"/>
      <c r="AC307" s="7702"/>
      <c r="AD307" s="7702"/>
      <c r="AE307" s="7702"/>
      <c r="AF307" s="7702"/>
      <c r="AG307" s="7702"/>
      <c r="AH307" s="7702"/>
      <c r="AI307" s="7702"/>
      <c r="AJ307" s="7702"/>
      <c r="AK307" s="7702"/>
      <c r="AL307" s="7702"/>
      <c r="AM307" s="7702"/>
      <c r="AN307" s="7702"/>
      <c r="AO307" s="7702"/>
      <c r="AP307" s="7702"/>
      <c r="AQ307" s="7702"/>
      <c r="AR307" s="7702"/>
      <c r="AS307" s="7702"/>
      <c r="AT307" s="7702"/>
      <c r="AU307" s="7702"/>
      <c r="AV307" s="7702"/>
      <c r="AW307" s="7702"/>
      <c r="AX307" s="7702"/>
      <c r="AY307" s="7702"/>
      <c r="AZ307" s="7702"/>
      <c r="BA307" s="7702"/>
      <c r="BB307" s="7702"/>
      <c r="BC307" s="7702"/>
      <c r="BD307" s="7702"/>
      <c r="BE307" s="7702"/>
      <c r="BF307" s="7702"/>
      <c r="BG307" s="7702"/>
      <c r="BH307" s="7702"/>
      <c r="BI307" s="7702"/>
      <c r="BJ307" s="7702"/>
      <c r="BK307" s="7702"/>
      <c r="BL307" s="7702"/>
      <c r="BM307" s="7702"/>
      <c r="BN307" s="7702"/>
      <c r="BO307" s="7702"/>
      <c r="BP307" s="7702"/>
      <c r="BQ307" s="7702"/>
      <c r="BR307" s="7702"/>
      <c r="BS307" s="8293"/>
      <c r="BT307" s="7705"/>
      <c r="BU307" s="7718" t="inlineStr">
        <is>
          <t>Fast SAR 10g</t>
        </is>
      </c>
      <c r="BV307" s="7694"/>
      <c r="BW307" s="7714" t="e">
        <f>((BV307-BV303)*100)/BV303</f>
        <v>#DIV/0!</v>
      </c>
      <c r="BX307" s="7716" t="e">
        <f>IF(ABS(BW307)&lt;7,"Válido","No Válido")</f>
        <v>#DIV/0!</v>
      </c>
      <c r="BY307" s="7727"/>
      <c r="BZ307" s="7726"/>
      <c r="CA307" s="7732">
        <f>BU294</f>
        <v>0</v>
      </c>
      <c r="CB307" s="7730" t="str">
        <f>CB291</f>
        <v>Head</v>
      </c>
      <c r="CC307" s="7734" t="inlineStr">
        <is>
          <t>10 gr.</t>
        </is>
      </c>
      <c r="CD307" s="7796"/>
      <c r="CE307" s="7795"/>
      <c r="CF307" s="7795"/>
      <c r="CG307" s="7795"/>
      <c r="CH307" s="7795"/>
      <c r="CI307" s="7795"/>
      <c r="CJ307" s="7795"/>
      <c r="CK307" s="7795"/>
      <c r="CL307" s="7786"/>
      <c r="CM307" s="7786"/>
      <c r="CN307" s="7786"/>
      <c r="CO307" s="7786"/>
      <c r="CP307" s="7786"/>
      <c r="CQ307" s="7786"/>
      <c r="CR307" s="7786"/>
      <c r="CS307" s="7786"/>
      <c r="CT307" s="7786"/>
      <c r="CU307" s="7786"/>
      <c r="CV307" s="7702"/>
      <c r="CW307" s="7702"/>
      <c r="CX307" s="7702"/>
      <c r="CY307" s="7702"/>
      <c r="CZ307" s="7702"/>
    </row>
    <row r="308" spans="1:104" x14ac:dyDescent="0.2">
      <c r="A308" s="7699"/>
      <c r="B308" s="7699"/>
      <c r="C308" s="7702"/>
      <c r="D308" s="7702"/>
      <c r="E308" s="7702"/>
      <c r="F308" s="7702"/>
      <c r="G308" s="7702"/>
      <c r="H308" s="7702"/>
      <c r="I308" s="7702"/>
      <c r="J308" s="7702"/>
      <c r="K308" s="7702"/>
      <c r="L308" s="7702"/>
      <c r="M308" s="7702"/>
      <c r="N308" s="7702"/>
      <c r="O308" s="7702"/>
      <c r="P308" s="7702"/>
      <c r="Q308" s="7702"/>
      <c r="R308" s="7702"/>
      <c r="S308" s="7702"/>
      <c r="T308" s="7702"/>
      <c r="U308" s="7702"/>
      <c r="V308" s="7702"/>
      <c r="W308" s="7702"/>
      <c r="X308" s="7702"/>
      <c r="Y308" s="7702"/>
      <c r="Z308" s="7702"/>
      <c r="AA308" s="7702"/>
      <c r="AB308" s="7702"/>
      <c r="AC308" s="7702"/>
      <c r="AD308" s="7702"/>
      <c r="AE308" s="7702"/>
      <c r="AF308" s="7702"/>
      <c r="AG308" s="7702"/>
      <c r="AH308" s="7702"/>
      <c r="AI308" s="7702"/>
      <c r="AJ308" s="7702"/>
      <c r="AK308" s="7702"/>
      <c r="AL308" s="7702"/>
      <c r="AM308" s="7702"/>
      <c r="AN308" s="7702"/>
      <c r="AO308" s="7702"/>
      <c r="AP308" s="7702"/>
      <c r="AQ308" s="7702"/>
      <c r="AR308" s="7702"/>
      <c r="AS308" s="7702"/>
      <c r="AT308" s="7702"/>
      <c r="AU308" s="7702"/>
      <c r="AV308" s="7702"/>
      <c r="AW308" s="7702"/>
      <c r="AX308" s="7702"/>
      <c r="AY308" s="7702"/>
      <c r="AZ308" s="7702"/>
      <c r="BA308" s="7702"/>
      <c r="BB308" s="7702"/>
      <c r="BC308" s="7702"/>
      <c r="BD308" s="7702"/>
      <c r="BE308" s="7702"/>
      <c r="BF308" s="7702"/>
      <c r="BG308" s="7702"/>
      <c r="BH308" s="7702"/>
      <c r="BI308" s="7702"/>
      <c r="BJ308" s="7702"/>
      <c r="BK308" s="7702"/>
      <c r="BL308" s="7702"/>
      <c r="BM308" s="7702"/>
      <c r="BN308" s="7702"/>
      <c r="BO308" s="7702"/>
      <c r="BP308" s="7702"/>
      <c r="BQ308" s="7702"/>
      <c r="BR308" s="7702"/>
      <c r="BS308" s="8293"/>
      <c r="BT308" s="7735"/>
      <c r="BU308" s="7784"/>
      <c r="BV308" s="7784"/>
      <c r="BW308" s="7702"/>
      <c r="BX308" s="7702"/>
      <c r="BY308" s="7785"/>
      <c r="BZ308" s="7702"/>
      <c r="CA308" s="7998"/>
      <c r="CB308" s="7702"/>
      <c r="CC308" s="7708"/>
      <c r="CD308" s="7796"/>
      <c r="CE308" s="7795"/>
      <c r="CF308" s="7795"/>
      <c r="CG308" s="7795"/>
      <c r="CH308" s="7795"/>
      <c r="CI308" s="7795"/>
      <c r="CJ308" s="7795"/>
      <c r="CK308" s="7795"/>
      <c r="CL308" s="7786"/>
      <c r="CM308" s="7786"/>
      <c r="CN308" s="7786"/>
      <c r="CO308" s="7786"/>
      <c r="CP308" s="7786"/>
      <c r="CQ308" s="7786"/>
      <c r="CR308" s="7786"/>
      <c r="CS308" s="7786"/>
      <c r="CT308" s="7786"/>
      <c r="CU308" s="7786"/>
      <c r="CV308" s="7702"/>
      <c r="CW308" s="7702"/>
      <c r="CX308" s="7702"/>
      <c r="CY308" s="7702"/>
      <c r="CZ308" s="7702"/>
    </row>
    <row r="309" spans="1:104" x14ac:dyDescent="0.2">
      <c r="A309" s="7699"/>
      <c r="B309" s="7699"/>
      <c r="C309" s="7702"/>
      <c r="D309" s="7702"/>
      <c r="E309" s="7702"/>
      <c r="F309" s="7702"/>
      <c r="G309" s="7702"/>
      <c r="H309" s="7702"/>
      <c r="I309" s="7702"/>
      <c r="J309" s="7702"/>
      <c r="K309" s="7702"/>
      <c r="L309" s="7702"/>
      <c r="M309" s="7702"/>
      <c r="N309" s="7702"/>
      <c r="O309" s="7702"/>
      <c r="P309" s="7702"/>
      <c r="Q309" s="7702"/>
      <c r="R309" s="7702"/>
      <c r="S309" s="7702"/>
      <c r="T309" s="7702"/>
      <c r="U309" s="7702"/>
      <c r="V309" s="7702"/>
      <c r="W309" s="7702"/>
      <c r="X309" s="7702"/>
      <c r="Y309" s="7702"/>
      <c r="Z309" s="7702"/>
      <c r="AA309" s="7702"/>
      <c r="AB309" s="7702"/>
      <c r="AC309" s="7702"/>
      <c r="AD309" s="7702"/>
      <c r="AE309" s="7702"/>
      <c r="AF309" s="7702"/>
      <c r="AG309" s="7702"/>
      <c r="AH309" s="7702"/>
      <c r="AI309" s="7702"/>
      <c r="AJ309" s="7702"/>
      <c r="AK309" s="7702"/>
      <c r="AL309" s="7702"/>
      <c r="AM309" s="7702"/>
      <c r="AN309" s="7702"/>
      <c r="AO309" s="7702"/>
      <c r="AP309" s="7702"/>
      <c r="AQ309" s="7702"/>
      <c r="AR309" s="7702"/>
      <c r="AS309" s="7702"/>
      <c r="AT309" s="7702"/>
      <c r="AU309" s="7702"/>
      <c r="AV309" s="7702"/>
      <c r="AW309" s="7702"/>
      <c r="AX309" s="7702"/>
      <c r="AY309" s="7702"/>
      <c r="AZ309" s="7702"/>
      <c r="BA309" s="7702"/>
      <c r="BB309" s="7702"/>
      <c r="BC309" s="7702"/>
      <c r="BD309" s="7702"/>
      <c r="BE309" s="7702"/>
      <c r="BF309" s="7702"/>
      <c r="BG309" s="7702"/>
      <c r="BH309" s="7702"/>
      <c r="BI309" s="7702"/>
      <c r="BJ309" s="7702"/>
      <c r="BK309" s="7702"/>
      <c r="BL309" s="7702"/>
      <c r="BM309" s="7702"/>
      <c r="BN309" s="7702"/>
      <c r="BO309" s="7702"/>
      <c r="BP309" s="7702"/>
      <c r="BQ309" s="7702"/>
      <c r="BR309" s="7702"/>
      <c r="BS309" s="8293"/>
      <c r="BT309" s="7726"/>
      <c r="BU309" s="7727" t="inlineStr">
        <is>
          <t>Date</t>
        </is>
      </c>
      <c r="BV309" s="7727" t="inlineStr">
        <is>
          <t>Frequency
(MHz)</t>
        </is>
      </c>
      <c r="BW309" s="7726" t="str">
        <f>CA291</f>
        <v>Head/Body:</v>
      </c>
      <c r="BX309" s="7726" t="inlineStr">
        <is>
          <t>SAR over</t>
        </is>
      </c>
      <c r="BY309" s="7726" t="inlineStr">
        <is>
          <t>Fast SAR
(W/kg)</t>
        </is>
      </c>
      <c r="BZ309" s="7726" t="inlineStr">
        <is>
          <t>SAR
(W/kg)</t>
        </is>
      </c>
      <c r="CA309" s="7726" t="inlineStr">
        <is>
          <t>1 W Target
SAR (W/kg)</t>
        </is>
      </c>
      <c r="CB309" s="7726" t="inlineStr">
        <is>
          <t>1 W Norm.
SAR (W/kg)</t>
        </is>
      </c>
      <c r="CC309" s="7734" t="inlineStr">
        <is>
          <t>Drift (%)</t>
        </is>
      </c>
      <c r="CD309" s="7796"/>
      <c r="CE309" s="7795"/>
      <c r="CF309" s="7795"/>
      <c r="CG309" s="7795"/>
      <c r="CH309" s="7795"/>
      <c r="CI309" s="7795"/>
      <c r="CJ309" s="7795"/>
      <c r="CK309" s="7795"/>
      <c r="CL309" s="7786"/>
      <c r="CM309" s="7786"/>
      <c r="CN309" s="7786"/>
      <c r="CO309" s="7786"/>
      <c r="CP309" s="7786"/>
      <c r="CQ309" s="7786"/>
      <c r="CR309" s="7786"/>
      <c r="CS309" s="7786"/>
      <c r="CT309" s="7786"/>
      <c r="CU309" s="7786"/>
      <c r="CV309" s="7702"/>
      <c r="CW309" s="7702"/>
      <c r="CX309" s="7702"/>
      <c r="CY309" s="7702"/>
      <c r="CZ309" s="7702"/>
    </row>
    <row r="310" spans="1:104" x14ac:dyDescent="0.2">
      <c r="A310" s="7699"/>
      <c r="B310" s="7699"/>
      <c r="C310" s="7702"/>
      <c r="D310" s="7702"/>
      <c r="E310" s="7702"/>
      <c r="F310" s="7702"/>
      <c r="G310" s="7702"/>
      <c r="H310" s="7702"/>
      <c r="I310" s="7702"/>
      <c r="J310" s="7702"/>
      <c r="K310" s="7702"/>
      <c r="L310" s="7702"/>
      <c r="M310" s="7702"/>
      <c r="N310" s="7702"/>
      <c r="O310" s="7702"/>
      <c r="P310" s="7702"/>
      <c r="Q310" s="7702"/>
      <c r="R310" s="7702"/>
      <c r="S310" s="7702"/>
      <c r="T310" s="7702"/>
      <c r="U310" s="7702"/>
      <c r="V310" s="7702"/>
      <c r="W310" s="7702"/>
      <c r="X310" s="7702"/>
      <c r="Y310" s="7702"/>
      <c r="Z310" s="7702"/>
      <c r="AA310" s="7702"/>
      <c r="AB310" s="7702"/>
      <c r="AC310" s="7702"/>
      <c r="AD310" s="7702"/>
      <c r="AE310" s="7702"/>
      <c r="AF310" s="7702"/>
      <c r="AG310" s="7702"/>
      <c r="AH310" s="7702"/>
      <c r="AI310" s="7702"/>
      <c r="AJ310" s="7702"/>
      <c r="AK310" s="7702"/>
      <c r="AL310" s="7702"/>
      <c r="AM310" s="7702"/>
      <c r="AN310" s="7702"/>
      <c r="AO310" s="7702"/>
      <c r="AP310" s="7702"/>
      <c r="AQ310" s="7702"/>
      <c r="AR310" s="7702"/>
      <c r="AS310" s="7702"/>
      <c r="AT310" s="7702"/>
      <c r="AU310" s="7702"/>
      <c r="AV310" s="7702"/>
      <c r="AW310" s="7702"/>
      <c r="AX310" s="7702"/>
      <c r="AY310" s="7702"/>
      <c r="AZ310" s="7702"/>
      <c r="BA310" s="7702"/>
      <c r="BB310" s="7702"/>
      <c r="BC310" s="7702"/>
      <c r="BD310" s="7702"/>
      <c r="BE310" s="7702"/>
      <c r="BF310" s="7702"/>
      <c r="BG310" s="7702"/>
      <c r="BH310" s="7702"/>
      <c r="BI310" s="7702"/>
      <c r="BJ310" s="7702"/>
      <c r="BK310" s="7702"/>
      <c r="BL310" s="7702"/>
      <c r="BM310" s="7702"/>
      <c r="BN310" s="7702"/>
      <c r="BO310" s="7702"/>
      <c r="BP310" s="7702"/>
      <c r="BQ310" s="7702"/>
      <c r="BR310" s="7702"/>
      <c r="BS310" s="8293"/>
      <c r="BT310" s="7735"/>
      <c r="BU310" s="7757">
        <f>CB285</f>
        <v>0</v>
      </c>
      <c r="BV310" s="7732">
        <f>BU294</f>
        <v>0</v>
      </c>
      <c r="BW310" s="7732" t="str">
        <f>CB291</f>
        <v>Head</v>
      </c>
      <c r="BX310" s="7732" t="inlineStr">
        <is>
          <t>1 gr.</t>
        </is>
      </c>
      <c r="BY310" s="7732">
        <f>BV306</f>
        <v>0</v>
      </c>
      <c r="BZ310" s="7728">
        <f>BV302</f>
        <v>0</v>
      </c>
      <c r="CA310" s="7732">
        <f t="shared" ref="CA310:CA311" si="54">BX302</f>
        <v>10.9</v>
      </c>
      <c r="CB310" s="7730">
        <f t="shared" ref="CB310:CB311" si="55">BY302</f>
        <v>0</v>
      </c>
      <c r="CC310" s="7734">
        <f t="shared" ref="CC310:CC311" si="56">BZ302</f>
        <v>-100</v>
      </c>
      <c r="CD310" s="7796"/>
      <c r="CE310" s="7795"/>
      <c r="CF310" s="7795"/>
      <c r="CG310" s="7795"/>
      <c r="CH310" s="7795"/>
      <c r="CI310" s="7795"/>
      <c r="CJ310" s="7795"/>
      <c r="CK310" s="7795"/>
      <c r="CL310" s="7786"/>
      <c r="CM310" s="7786"/>
      <c r="CN310" s="7786"/>
      <c r="CO310" s="7786"/>
      <c r="CP310" s="7786"/>
      <c r="CQ310" s="7786"/>
      <c r="CR310" s="7786"/>
      <c r="CS310" s="7786"/>
      <c r="CT310" s="7786"/>
      <c r="CU310" s="7786"/>
      <c r="CV310" s="7702"/>
      <c r="CW310" s="7702"/>
      <c r="CX310" s="7702"/>
      <c r="CY310" s="7702"/>
      <c r="CZ310" s="7702"/>
    </row>
    <row r="311" spans="1:104" x14ac:dyDescent="0.2">
      <c r="A311" s="7699"/>
      <c r="B311" s="7699"/>
      <c r="C311" s="7702"/>
      <c r="D311" s="7702"/>
      <c r="E311" s="7702"/>
      <c r="F311" s="7702"/>
      <c r="G311" s="7702"/>
      <c r="H311" s="7702"/>
      <c r="I311" s="7702"/>
      <c r="J311" s="7702"/>
      <c r="K311" s="7702"/>
      <c r="L311" s="7702"/>
      <c r="M311" s="7702"/>
      <c r="N311" s="7702"/>
      <c r="O311" s="7702"/>
      <c r="P311" s="7702"/>
      <c r="Q311" s="7702"/>
      <c r="R311" s="7702"/>
      <c r="S311" s="7702"/>
      <c r="T311" s="7702"/>
      <c r="U311" s="7702"/>
      <c r="V311" s="7702"/>
      <c r="W311" s="7702"/>
      <c r="X311" s="7702"/>
      <c r="Y311" s="7702"/>
      <c r="Z311" s="7702"/>
      <c r="AA311" s="7702"/>
      <c r="AB311" s="7702"/>
      <c r="AC311" s="7702"/>
      <c r="AD311" s="7702"/>
      <c r="AE311" s="7702"/>
      <c r="AF311" s="7702"/>
      <c r="AG311" s="7702"/>
      <c r="AH311" s="7702"/>
      <c r="AI311" s="7702"/>
      <c r="AJ311" s="7702"/>
      <c r="AK311" s="7702"/>
      <c r="AL311" s="7702"/>
      <c r="AM311" s="7702"/>
      <c r="AN311" s="7702"/>
      <c r="AO311" s="7702"/>
      <c r="AP311" s="7702"/>
      <c r="AQ311" s="7702"/>
      <c r="AR311" s="7702"/>
      <c r="AS311" s="7702"/>
      <c r="AT311" s="7702"/>
      <c r="AU311" s="7702"/>
      <c r="AV311" s="7702"/>
      <c r="AW311" s="7702"/>
      <c r="AX311" s="7702"/>
      <c r="AY311" s="7702"/>
      <c r="AZ311" s="7702"/>
      <c r="BA311" s="7702"/>
      <c r="BB311" s="7702"/>
      <c r="BC311" s="7702"/>
      <c r="BD311" s="7702"/>
      <c r="BE311" s="7702"/>
      <c r="BF311" s="7702"/>
      <c r="BG311" s="7702"/>
      <c r="BH311" s="7702"/>
      <c r="BI311" s="7702"/>
      <c r="BJ311" s="7702"/>
      <c r="BK311" s="7702"/>
      <c r="BL311" s="7702"/>
      <c r="BM311" s="7702"/>
      <c r="BN311" s="7702"/>
      <c r="BO311" s="7702"/>
      <c r="BP311" s="7702"/>
      <c r="BQ311" s="7702"/>
      <c r="BR311" s="7702"/>
      <c r="BS311" s="8293"/>
      <c r="BT311" s="7736"/>
      <c r="BU311" s="7757">
        <f>CB285</f>
        <v>0</v>
      </c>
      <c r="BV311" s="7730">
        <f>BU294</f>
        <v>0</v>
      </c>
      <c r="BW311" s="7731" t="str">
        <f>CB291</f>
        <v>Head</v>
      </c>
      <c r="BX311" s="7731" t="inlineStr">
        <is>
          <t>10 gr.</t>
        </is>
      </c>
      <c r="BY311" s="7730">
        <f>BV307</f>
        <v>0</v>
      </c>
      <c r="BZ311" s="7728">
        <f>BV303</f>
        <v>0</v>
      </c>
      <c r="CA311" s="7728">
        <f t="shared" si="54"/>
        <v>7.01</v>
      </c>
      <c r="CB311" s="7728">
        <f t="shared" si="55"/>
        <v>0</v>
      </c>
      <c r="CC311" s="7734">
        <f t="shared" si="56"/>
        <v>-100</v>
      </c>
      <c r="CD311" s="7796"/>
      <c r="CE311" s="7795"/>
      <c r="CF311" s="7795"/>
      <c r="CG311" s="7795"/>
      <c r="CH311" s="7795"/>
      <c r="CI311" s="7795"/>
      <c r="CJ311" s="7795"/>
      <c r="CK311" s="7795"/>
      <c r="CL311" s="7786"/>
      <c r="CM311" s="7786"/>
      <c r="CN311" s="7786"/>
      <c r="CO311" s="7786"/>
      <c r="CP311" s="7786"/>
      <c r="CQ311" s="7786"/>
      <c r="CR311" s="7786"/>
      <c r="CS311" s="7786"/>
      <c r="CT311" s="7786"/>
      <c r="CU311" s="7786"/>
      <c r="CV311" s="7702"/>
      <c r="CW311" s="7702"/>
      <c r="CX311" s="7702"/>
      <c r="CY311" s="7702"/>
      <c r="CZ311" s="7702"/>
    </row>
    <row r="312" spans="1:104" ht="13.5" thickBot="1" x14ac:dyDescent="0.25">
      <c r="A312" s="7699"/>
      <c r="B312" s="7699"/>
      <c r="C312" s="7702"/>
      <c r="D312" s="7702"/>
      <c r="E312" s="7702"/>
      <c r="F312" s="7702"/>
      <c r="G312" s="7702"/>
      <c r="H312" s="7702"/>
      <c r="I312" s="7702"/>
      <c r="J312" s="7702"/>
      <c r="K312" s="7702"/>
      <c r="L312" s="7702"/>
      <c r="M312" s="7702"/>
      <c r="N312" s="7702"/>
      <c r="O312" s="7702"/>
      <c r="P312" s="7702"/>
      <c r="Q312" s="7702"/>
      <c r="R312" s="7702"/>
      <c r="S312" s="7702"/>
      <c r="T312" s="7702"/>
      <c r="U312" s="7702"/>
      <c r="V312" s="7702"/>
      <c r="W312" s="7702"/>
      <c r="X312" s="7702"/>
      <c r="Y312" s="7702"/>
      <c r="Z312" s="7702"/>
      <c r="AA312" s="7702"/>
      <c r="AB312" s="7702"/>
      <c r="AC312" s="7702"/>
      <c r="AD312" s="7702"/>
      <c r="AE312" s="7702"/>
      <c r="AF312" s="7702"/>
      <c r="AG312" s="7702"/>
      <c r="AH312" s="7702"/>
      <c r="AI312" s="7702"/>
      <c r="AJ312" s="7702"/>
      <c r="AK312" s="7702"/>
      <c r="AL312" s="7702"/>
      <c r="AM312" s="7702"/>
      <c r="AN312" s="7702"/>
      <c r="AO312" s="7702"/>
      <c r="AP312" s="7702"/>
      <c r="AQ312" s="7702"/>
      <c r="AR312" s="7702"/>
      <c r="AS312" s="7702"/>
      <c r="AT312" s="7702"/>
      <c r="AU312" s="7702"/>
      <c r="AV312" s="7702"/>
      <c r="AW312" s="7702"/>
      <c r="AX312" s="7702"/>
      <c r="AY312" s="7702"/>
      <c r="AZ312" s="7702"/>
      <c r="BA312" s="7702"/>
      <c r="BB312" s="7702"/>
      <c r="BC312" s="7702"/>
      <c r="BD312" s="7702"/>
      <c r="BE312" s="7702"/>
      <c r="BF312" s="7702"/>
      <c r="BG312" s="7702"/>
      <c r="BH312" s="7702"/>
      <c r="BI312" s="7702"/>
      <c r="BJ312" s="7702"/>
      <c r="BK312" s="7702"/>
      <c r="BL312" s="7702"/>
      <c r="BM312" s="7702"/>
      <c r="BN312" s="7702"/>
      <c r="BO312" s="7702"/>
      <c r="BP312" s="7702"/>
      <c r="BQ312" s="7702"/>
      <c r="BR312" s="7702"/>
      <c r="BS312" s="8294"/>
      <c r="BT312" s="7737"/>
      <c r="BU312" s="7787"/>
      <c r="BV312" s="7788"/>
      <c r="BW312" s="7789"/>
      <c r="BX312" s="7790"/>
      <c r="BY312" s="7791"/>
      <c r="BZ312" s="7789"/>
      <c r="CA312" s="7790"/>
      <c r="CB312" s="7792"/>
      <c r="CC312" s="7793"/>
      <c r="CD312" s="7796"/>
      <c r="CE312" s="7795"/>
      <c r="CF312" s="7795"/>
      <c r="CG312" s="7795"/>
      <c r="CH312" s="7795"/>
      <c r="CI312" s="7795"/>
      <c r="CJ312" s="7795"/>
      <c r="CK312" s="7795"/>
      <c r="CL312" s="7786"/>
      <c r="CM312" s="7786"/>
      <c r="CN312" s="7786"/>
      <c r="CO312" s="7786"/>
      <c r="CP312" s="7786"/>
      <c r="CQ312" s="7786"/>
      <c r="CR312" s="7786"/>
      <c r="CS312" s="7786"/>
      <c r="CT312" s="7786"/>
      <c r="CU312" s="7786"/>
      <c r="CV312" s="7702"/>
      <c r="CW312" s="7702"/>
      <c r="CX312" s="7702"/>
      <c r="CY312" s="7702"/>
      <c r="CZ312" s="7702"/>
    </row>
    <row r="313" spans="1:104" x14ac:dyDescent="0.2">
      <c r="A313" s="7699"/>
      <c r="B313" s="7699"/>
      <c r="C313" s="7702"/>
      <c r="D313" s="7702"/>
      <c r="E313" s="7702"/>
      <c r="F313" s="7702"/>
      <c r="G313" s="7702"/>
      <c r="H313" s="7702"/>
      <c r="I313" s="7702"/>
      <c r="J313" s="7702"/>
      <c r="K313" s="7702"/>
      <c r="L313" s="7702"/>
      <c r="M313" s="7702"/>
      <c r="N313" s="7702"/>
      <c r="O313" s="7702"/>
      <c r="P313" s="7702"/>
      <c r="Q313" s="7702"/>
      <c r="R313" s="7702"/>
      <c r="S313" s="7702"/>
      <c r="T313" s="7702"/>
      <c r="U313" s="7702"/>
      <c r="V313" s="7702"/>
      <c r="W313" s="7702"/>
      <c r="X313" s="7702"/>
      <c r="Y313" s="7702"/>
      <c r="Z313" s="7702"/>
      <c r="AA313" s="7702"/>
      <c r="AB313" s="7702"/>
      <c r="AC313" s="7702"/>
      <c r="AD313" s="7702"/>
      <c r="AE313" s="7702"/>
      <c r="AF313" s="7702"/>
      <c r="AG313" s="7702"/>
      <c r="AH313" s="7702"/>
      <c r="AI313" s="7702"/>
      <c r="AJ313" s="7702"/>
      <c r="AK313" s="7702"/>
      <c r="AL313" s="7702"/>
      <c r="AM313" s="7702"/>
      <c r="AN313" s="7702"/>
      <c r="AO313" s="7702"/>
      <c r="AP313" s="7702"/>
      <c r="AQ313" s="7702"/>
      <c r="AR313" s="7702"/>
      <c r="AS313" s="7702"/>
      <c r="AT313" s="7702"/>
      <c r="AU313" s="7702"/>
      <c r="AV313" s="7702"/>
      <c r="AW313" s="7702"/>
      <c r="AX313" s="7702"/>
      <c r="AY313" s="7702"/>
      <c r="AZ313" s="7702"/>
      <c r="BA313" s="7702"/>
      <c r="BB313" s="7702"/>
      <c r="BC313" s="7702"/>
      <c r="BD313" s="7702"/>
      <c r="BE313" s="7702"/>
      <c r="BF313" s="7702"/>
      <c r="BG313" s="7702"/>
      <c r="BH313" s="7702"/>
      <c r="BI313" s="7702"/>
      <c r="BJ313" s="7702"/>
      <c r="BK313" s="7702"/>
      <c r="BL313" s="7702"/>
      <c r="BM313" s="7702"/>
      <c r="BN313" s="7702"/>
      <c r="BO313" s="7702"/>
      <c r="BP313" s="7702"/>
      <c r="BQ313" s="7702"/>
      <c r="BR313" s="7702"/>
      <c r="BS313" s="7702"/>
      <c r="BT313" s="7702"/>
      <c r="BU313" s="7702"/>
      <c r="BV313" s="7702"/>
      <c r="BW313" s="7702"/>
      <c r="BX313" s="7702"/>
      <c r="BY313" s="7702"/>
      <c r="BZ313" s="7702"/>
      <c r="CA313" s="7998"/>
      <c r="CB313" s="7702"/>
      <c r="CC313" s="7702"/>
      <c r="CD313" s="7795"/>
      <c r="CE313" s="7795"/>
      <c r="CF313" s="7795"/>
      <c r="CG313" s="7795"/>
      <c r="CH313" s="7795"/>
      <c r="CI313" s="7795"/>
      <c r="CJ313" s="7795"/>
      <c r="CK313" s="7795"/>
      <c r="CL313" s="7786"/>
      <c r="CM313" s="7786"/>
      <c r="CN313" s="7786"/>
      <c r="CO313" s="7786"/>
      <c r="CP313" s="7786"/>
      <c r="CQ313" s="7786"/>
      <c r="CR313" s="7786"/>
      <c r="CS313" s="7786"/>
      <c r="CT313" s="7786"/>
      <c r="CU313" s="7786"/>
      <c r="CV313" s="7702"/>
      <c r="CW313" s="7702"/>
      <c r="CX313" s="7702"/>
      <c r="CY313" s="7702"/>
      <c r="CZ313" s="7702"/>
    </row>
    <row r="314" spans="1:104" ht="13.5" thickBot="1" x14ac:dyDescent="0.25">
      <c r="A314" s="7699"/>
      <c r="B314" s="7699"/>
      <c r="C314" s="7702"/>
      <c r="D314" s="7702"/>
      <c r="E314" s="7702"/>
      <c r="F314" s="7702"/>
      <c r="G314" s="7702"/>
      <c r="H314" s="7702"/>
      <c r="I314" s="7702"/>
      <c r="J314" s="7702"/>
      <c r="K314" s="7702"/>
      <c r="L314" s="7702"/>
      <c r="M314" s="7702"/>
      <c r="N314" s="7702"/>
      <c r="O314" s="7702"/>
      <c r="P314" s="7702"/>
      <c r="Q314" s="7702"/>
      <c r="R314" s="7702"/>
      <c r="S314" s="7702"/>
      <c r="T314" s="7702"/>
      <c r="U314" s="7702"/>
      <c r="V314" s="7702"/>
      <c r="W314" s="7702"/>
      <c r="X314" s="7702"/>
      <c r="Y314" s="7702"/>
      <c r="Z314" s="7702"/>
      <c r="AA314" s="7702"/>
      <c r="AB314" s="7702"/>
      <c r="AC314" s="7702"/>
      <c r="AD314" s="7702"/>
      <c r="AE314" s="7702"/>
      <c r="AF314" s="7702"/>
      <c r="AG314" s="7702"/>
      <c r="AH314" s="7702"/>
      <c r="AI314" s="7702"/>
      <c r="AJ314" s="7702"/>
      <c r="AK314" s="7702"/>
      <c r="AL314" s="7702"/>
      <c r="AM314" s="7702"/>
      <c r="AN314" s="7702"/>
      <c r="AO314" s="7702"/>
      <c r="AP314" s="7702"/>
      <c r="AQ314" s="7702"/>
      <c r="AR314" s="7702"/>
      <c r="AS314" s="7702"/>
      <c r="AT314" s="7702"/>
      <c r="AU314" s="7702"/>
      <c r="AV314" s="7702"/>
      <c r="AW314" s="7702"/>
      <c r="AX314" s="7702"/>
      <c r="AY314" s="7702"/>
      <c r="AZ314" s="7702"/>
      <c r="BA314" s="7702"/>
      <c r="BB314" s="7702"/>
      <c r="BC314" s="7702"/>
      <c r="BD314" s="7702"/>
      <c r="BE314" s="7702"/>
      <c r="BF314" s="7702"/>
      <c r="BG314" s="7702"/>
      <c r="BH314" s="7702"/>
      <c r="BI314" s="7702"/>
      <c r="BJ314" s="7702"/>
      <c r="BK314" s="7702"/>
      <c r="BL314" s="7702"/>
      <c r="BM314" s="7702"/>
      <c r="BN314" s="7702"/>
      <c r="BO314" s="7702"/>
      <c r="BP314" s="7702"/>
      <c r="BQ314" s="7702"/>
      <c r="BR314" s="7702"/>
      <c r="BS314" s="7702"/>
      <c r="BT314" s="7702"/>
      <c r="BU314" s="7702"/>
      <c r="BV314" s="7702"/>
      <c r="BW314" s="7702"/>
      <c r="BX314" s="7702"/>
      <c r="BY314" s="7702"/>
      <c r="BZ314" s="7702"/>
      <c r="CA314" s="7998"/>
      <c r="CB314" s="7702"/>
      <c r="CC314" s="7702"/>
      <c r="CD314" s="7795"/>
      <c r="CE314" s="7795"/>
      <c r="CF314" s="7795"/>
      <c r="CG314" s="7795"/>
      <c r="CH314" s="7795"/>
      <c r="CI314" s="7795"/>
      <c r="CJ314" s="7795"/>
      <c r="CK314" s="7795"/>
      <c r="CL314" s="7786"/>
      <c r="CM314" s="7786"/>
      <c r="CN314" s="7786"/>
      <c r="CO314" s="7786"/>
      <c r="CP314" s="7786"/>
      <c r="CQ314" s="7786"/>
      <c r="CR314" s="7786"/>
      <c r="CS314" s="7786"/>
      <c r="CT314" s="7786"/>
      <c r="CU314" s="7786"/>
      <c r="CV314" s="7702"/>
      <c r="CW314" s="7702"/>
      <c r="CX314" s="7702"/>
      <c r="CY314" s="7702"/>
      <c r="CZ314" s="7702"/>
    </row>
    <row r="315" spans="1:104" ht="13.5" customHeight="1" thickBot="1" x14ac:dyDescent="0.25">
      <c r="A315" s="7699"/>
      <c r="B315" s="7699"/>
      <c r="C315" s="7702"/>
      <c r="D315" s="7702"/>
      <c r="E315" s="7702"/>
      <c r="F315" s="7702"/>
      <c r="G315" s="7702"/>
      <c r="H315" s="7702"/>
      <c r="I315" s="7702"/>
      <c r="J315" s="7702"/>
      <c r="K315" s="7702"/>
      <c r="L315" s="7702"/>
      <c r="M315" s="7702"/>
      <c r="N315" s="7702"/>
      <c r="O315" s="7702"/>
      <c r="P315" s="7702"/>
      <c r="Q315" s="7702"/>
      <c r="R315" s="7702"/>
      <c r="S315" s="7702"/>
      <c r="T315" s="7702"/>
      <c r="U315" s="7702"/>
      <c r="V315" s="7702"/>
      <c r="W315" s="7702"/>
      <c r="X315" s="7702"/>
      <c r="Y315" s="7702"/>
      <c r="Z315" s="7702"/>
      <c r="AA315" s="7702"/>
      <c r="AB315" s="7702"/>
      <c r="AC315" s="7702"/>
      <c r="AD315" s="7702"/>
      <c r="AE315" s="7702"/>
      <c r="AF315" s="7702"/>
      <c r="AG315" s="7702"/>
      <c r="AH315" s="7702"/>
      <c r="AI315" s="7702"/>
      <c r="AJ315" s="7702"/>
      <c r="AK315" s="7702"/>
      <c r="AL315" s="7702"/>
      <c r="AM315" s="7702"/>
      <c r="AN315" s="7702"/>
      <c r="AO315" s="7702"/>
      <c r="AP315" s="7702"/>
      <c r="AQ315" s="7702"/>
      <c r="AR315" s="7702"/>
      <c r="AS315" s="7702"/>
      <c r="AT315" s="7702"/>
      <c r="AU315" s="7702"/>
      <c r="AV315" s="7702"/>
      <c r="AW315" s="7702"/>
      <c r="AX315" s="7702"/>
      <c r="AY315" s="7702"/>
      <c r="AZ315" s="7702"/>
      <c r="BA315" s="7702"/>
      <c r="BB315" s="7702"/>
      <c r="BC315" s="7702"/>
      <c r="BD315" s="7702"/>
      <c r="BE315" s="7702"/>
      <c r="BF315" s="7702"/>
      <c r="BG315" s="7702"/>
      <c r="BH315" s="7702"/>
      <c r="BI315" s="7702"/>
      <c r="BJ315" s="7702"/>
      <c r="BK315" s="7702"/>
      <c r="BL315" s="7702"/>
      <c r="BM315" s="7702"/>
      <c r="BN315" s="7702"/>
      <c r="BO315" s="7702"/>
      <c r="BP315" s="7702"/>
      <c r="BQ315" s="7702"/>
      <c r="BR315" s="7702"/>
      <c r="BS315" s="8292" t="str">
        <f>CONCATENATE(BU325," MHz")</f>
        <v xml:space="preserve"> MHz</v>
      </c>
      <c r="BT315" s="7710"/>
      <c r="BU315" s="7706"/>
      <c r="BV315" s="7706"/>
      <c r="BW315" s="7706"/>
      <c r="BX315" s="7706"/>
      <c r="BY315" s="7706"/>
      <c r="BZ315" s="7706"/>
      <c r="CA315" s="7996"/>
      <c r="CB315" s="7706"/>
      <c r="CC315" s="7707"/>
      <c r="CD315" s="7812">
        <f>IF(CB322="Head",LOOKUP(CD317,$CI$42:$CI$85,$CG$42:$CG$85),IF(CB322="Body",LOOKUP(CD317,$CI$42:$CI$81,$CH$42:$CH$85),""))</f>
        <v>10.9</v>
      </c>
      <c r="CE315" s="7795"/>
      <c r="CF315" s="7795"/>
      <c r="CG315" s="7795"/>
      <c r="CH315" s="7795"/>
      <c r="CI315" s="7795"/>
      <c r="CJ315" s="7795"/>
      <c r="CK315" s="7795"/>
      <c r="CL315" s="7786"/>
      <c r="CM315" s="7786"/>
      <c r="CN315" s="7786"/>
      <c r="CO315" s="7786"/>
      <c r="CP315" s="7786"/>
      <c r="CQ315" s="7786"/>
      <c r="CR315" s="7786"/>
      <c r="CS315" s="7786"/>
      <c r="CT315" s="7786"/>
      <c r="CU315" s="7786"/>
      <c r="CV315" s="7702"/>
      <c r="CW315" s="7702"/>
      <c r="CX315" s="7702"/>
      <c r="CY315" s="7702"/>
      <c r="CZ315" s="7702"/>
    </row>
    <row r="316" spans="1:104" ht="13.5" thickBot="1" x14ac:dyDescent="0.25">
      <c r="A316" s="7699"/>
      <c r="B316" s="7699"/>
      <c r="C316" s="7702"/>
      <c r="D316" s="7702"/>
      <c r="E316" s="7702"/>
      <c r="F316" s="7702"/>
      <c r="G316" s="7702"/>
      <c r="H316" s="7702"/>
      <c r="I316" s="7702"/>
      <c r="J316" s="7702"/>
      <c r="K316" s="7702"/>
      <c r="L316" s="7702"/>
      <c r="M316" s="7702"/>
      <c r="N316" s="7702"/>
      <c r="O316" s="7702"/>
      <c r="P316" s="7702"/>
      <c r="Q316" s="7702"/>
      <c r="R316" s="7702"/>
      <c r="S316" s="7702"/>
      <c r="T316" s="7702"/>
      <c r="U316" s="7702"/>
      <c r="V316" s="7702"/>
      <c r="W316" s="7702"/>
      <c r="X316" s="7702"/>
      <c r="Y316" s="7702"/>
      <c r="Z316" s="7702"/>
      <c r="AA316" s="7702"/>
      <c r="AB316" s="7702"/>
      <c r="AC316" s="7702"/>
      <c r="AD316" s="7702"/>
      <c r="AE316" s="7702"/>
      <c r="AF316" s="7702"/>
      <c r="AG316" s="7702"/>
      <c r="AH316" s="7702"/>
      <c r="AI316" s="7702"/>
      <c r="AJ316" s="7702"/>
      <c r="AK316" s="7702"/>
      <c r="AL316" s="7702"/>
      <c r="AM316" s="7702"/>
      <c r="AN316" s="7702"/>
      <c r="AO316" s="7702"/>
      <c r="AP316" s="7702"/>
      <c r="AQ316" s="7702"/>
      <c r="AR316" s="7702"/>
      <c r="AS316" s="7702"/>
      <c r="AT316" s="7702"/>
      <c r="AU316" s="7702"/>
      <c r="AV316" s="7702"/>
      <c r="AW316" s="7702"/>
      <c r="AX316" s="7702"/>
      <c r="AY316" s="7702"/>
      <c r="AZ316" s="7702"/>
      <c r="BA316" s="7702"/>
      <c r="BB316" s="7702"/>
      <c r="BC316" s="7702"/>
      <c r="BD316" s="7702"/>
      <c r="BE316" s="7702"/>
      <c r="BF316" s="7702"/>
      <c r="BG316" s="7702"/>
      <c r="BH316" s="7702"/>
      <c r="BI316" s="7702"/>
      <c r="BJ316" s="7702"/>
      <c r="BK316" s="7702"/>
      <c r="BL316" s="7702"/>
      <c r="BM316" s="7702"/>
      <c r="BN316" s="7702"/>
      <c r="BO316" s="7702"/>
      <c r="BP316" s="7702"/>
      <c r="BQ316" s="7702"/>
      <c r="BR316" s="7702"/>
      <c r="BS316" s="8293"/>
      <c r="BT316" s="7705"/>
      <c r="BU316" s="7678" t="inlineStr">
        <is>
          <t>Calentamiento:</t>
        </is>
      </c>
      <c r="BV316" s="7717"/>
      <c r="BW316" s="7702"/>
      <c r="BX316" s="7679" t="inlineStr">
        <is>
          <t>Temperatura:</t>
        </is>
      </c>
      <c r="BY316" s="7721" t="e">
        <f>AVERAGE(BW319:BW320)</f>
        <v>#DIV/0!</v>
      </c>
      <c r="BZ316" s="7702"/>
      <c r="CA316" s="7997" t="inlineStr">
        <is>
          <t>Fecha (yyyy-mm-dd hh:mm:ss):</t>
        </is>
      </c>
      <c r="CB316" s="7815"/>
      <c r="CC316" s="7708"/>
      <c r="CD316" s="7813">
        <f>IF(CB322="Head",INDEX($CG$42:$CG$85,MATCH(CD315,$CG$42:$CG$85,0)+1),IF(CB322="Body",INDEX($CH$42:$CH$85,MATCH(CD315,$CH$42:$CH$85,0)+1)))</f>
        <v>7.01</v>
      </c>
      <c r="CE316" s="7795"/>
      <c r="CF316" s="7795"/>
      <c r="CG316" s="7795"/>
      <c r="CH316" s="7795"/>
      <c r="CI316" s="7795"/>
      <c r="CJ316" s="7795"/>
      <c r="CK316" s="7795"/>
      <c r="CL316" s="7786"/>
      <c r="CM316" s="7786"/>
      <c r="CN316" s="7786"/>
      <c r="CO316" s="7786"/>
      <c r="CP316" s="7786"/>
      <c r="CQ316" s="7786"/>
      <c r="CR316" s="7786"/>
      <c r="CS316" s="7786"/>
      <c r="CT316" s="7786"/>
      <c r="CU316" s="7786"/>
      <c r="CV316" s="7702"/>
      <c r="CW316" s="7702"/>
      <c r="CX316" s="7702"/>
      <c r="CY316" s="7702"/>
      <c r="CZ316" s="7702"/>
    </row>
    <row r="317" spans="1:104" ht="13.5" thickBot="1" x14ac:dyDescent="0.25">
      <c r="A317" s="7699"/>
      <c r="B317" s="7699"/>
      <c r="C317" s="7702"/>
      <c r="D317" s="7702"/>
      <c r="E317" s="7702"/>
      <c r="F317" s="7702"/>
      <c r="G317" s="7702"/>
      <c r="H317" s="7702"/>
      <c r="I317" s="7702"/>
      <c r="J317" s="7702"/>
      <c r="K317" s="7702"/>
      <c r="L317" s="7702"/>
      <c r="M317" s="7702"/>
      <c r="N317" s="7702"/>
      <c r="O317" s="7702"/>
      <c r="P317" s="7702"/>
      <c r="Q317" s="7702"/>
      <c r="R317" s="7702"/>
      <c r="S317" s="7702"/>
      <c r="T317" s="7702"/>
      <c r="U317" s="7702"/>
      <c r="V317" s="7702"/>
      <c r="W317" s="7702"/>
      <c r="X317" s="7702"/>
      <c r="Y317" s="7702"/>
      <c r="Z317" s="7702"/>
      <c r="AA317" s="7702"/>
      <c r="AB317" s="7702"/>
      <c r="AC317" s="7702"/>
      <c r="AD317" s="7702"/>
      <c r="AE317" s="7702"/>
      <c r="AF317" s="7702"/>
      <c r="AG317" s="7702"/>
      <c r="AH317" s="7702"/>
      <c r="AI317" s="7702"/>
      <c r="AJ317" s="7702"/>
      <c r="AK317" s="7702"/>
      <c r="AL317" s="7702"/>
      <c r="AM317" s="7702"/>
      <c r="AN317" s="7702"/>
      <c r="AO317" s="7702"/>
      <c r="AP317" s="7702"/>
      <c r="AQ317" s="7702"/>
      <c r="AR317" s="7702"/>
      <c r="AS317" s="7702"/>
      <c r="AT317" s="7702"/>
      <c r="AU317" s="7702"/>
      <c r="AV317" s="7702"/>
      <c r="AW317" s="7702"/>
      <c r="AX317" s="7702"/>
      <c r="AY317" s="7702"/>
      <c r="AZ317" s="7702"/>
      <c r="BA317" s="7702"/>
      <c r="BB317" s="7702"/>
      <c r="BC317" s="7702"/>
      <c r="BD317" s="7702"/>
      <c r="BE317" s="7702"/>
      <c r="BF317" s="7702"/>
      <c r="BG317" s="7702"/>
      <c r="BH317" s="7702"/>
      <c r="BI317" s="7702"/>
      <c r="BJ317" s="7702"/>
      <c r="BK317" s="7702"/>
      <c r="BL317" s="7702"/>
      <c r="BM317" s="7702"/>
      <c r="BN317" s="7702"/>
      <c r="BO317" s="7702"/>
      <c r="BP317" s="7702"/>
      <c r="BQ317" s="7702"/>
      <c r="BR317" s="7702"/>
      <c r="BS317" s="8293"/>
      <c r="BT317" s="7705"/>
      <c r="BU317" s="7702"/>
      <c r="BV317" s="7702"/>
      <c r="BW317" s="7702"/>
      <c r="BX317" s="7702"/>
      <c r="BY317" s="7702"/>
      <c r="BZ317" s="7702"/>
      <c r="CA317" s="7998"/>
      <c r="CB317" s="7702"/>
      <c r="CC317" s="7708"/>
      <c r="CD317" s="7814">
        <f>MATCH(CB318,$CF$15:$CF$36,0)</f>
        <v>3</v>
      </c>
      <c r="CE317" s="7795"/>
      <c r="CF317" s="7795"/>
      <c r="CG317" s="7795"/>
      <c r="CH317" s="7795"/>
      <c r="CI317" s="7795"/>
      <c r="CJ317" s="7795"/>
      <c r="CK317" s="7795"/>
      <c r="CL317" s="7786"/>
      <c r="CM317" s="7786"/>
      <c r="CN317" s="7786"/>
      <c r="CO317" s="7786"/>
      <c r="CP317" s="7786"/>
      <c r="CQ317" s="7786"/>
      <c r="CR317" s="7786"/>
      <c r="CS317" s="7786"/>
      <c r="CT317" s="7786"/>
      <c r="CU317" s="7786"/>
      <c r="CV317" s="7702"/>
      <c r="CW317" s="7702"/>
      <c r="CX317" s="7702"/>
      <c r="CY317" s="7702"/>
      <c r="CZ317" s="7702"/>
    </row>
    <row r="318" spans="1:104" ht="13.5" thickBot="1" x14ac:dyDescent="0.25">
      <c r="A318" s="7699"/>
      <c r="B318" s="7699"/>
      <c r="C318" s="7702"/>
      <c r="D318" s="7702"/>
      <c r="E318" s="7702"/>
      <c r="F318" s="7702"/>
      <c r="G318" s="7702"/>
      <c r="H318" s="7702"/>
      <c r="I318" s="7702"/>
      <c r="J318" s="7702"/>
      <c r="K318" s="7702"/>
      <c r="L318" s="7702"/>
      <c r="M318" s="7702"/>
      <c r="N318" s="7702"/>
      <c r="O318" s="7702"/>
      <c r="P318" s="7702"/>
      <c r="Q318" s="7702"/>
      <c r="R318" s="7702"/>
      <c r="S318" s="7702"/>
      <c r="T318" s="7702"/>
      <c r="U318" s="7702"/>
      <c r="V318" s="7702"/>
      <c r="W318" s="7702"/>
      <c r="X318" s="7702"/>
      <c r="Y318" s="7702"/>
      <c r="Z318" s="7702"/>
      <c r="AA318" s="7702"/>
      <c r="AB318" s="7702"/>
      <c r="AC318" s="7702"/>
      <c r="AD318" s="7702"/>
      <c r="AE318" s="7702"/>
      <c r="AF318" s="7702"/>
      <c r="AG318" s="7702"/>
      <c r="AH318" s="7702"/>
      <c r="AI318" s="7702"/>
      <c r="AJ318" s="7702"/>
      <c r="AK318" s="7702"/>
      <c r="AL318" s="7702"/>
      <c r="AM318" s="7702"/>
      <c r="AN318" s="7702"/>
      <c r="AO318" s="7702"/>
      <c r="AP318" s="7702"/>
      <c r="AQ318" s="7702"/>
      <c r="AR318" s="7702"/>
      <c r="AS318" s="7702"/>
      <c r="AT318" s="7702"/>
      <c r="AU318" s="7702"/>
      <c r="AV318" s="7702"/>
      <c r="AW318" s="7702"/>
      <c r="AX318" s="7702"/>
      <c r="AY318" s="7702"/>
      <c r="AZ318" s="7702"/>
      <c r="BA318" s="7702"/>
      <c r="BB318" s="7702"/>
      <c r="BC318" s="7702"/>
      <c r="BD318" s="7702"/>
      <c r="BE318" s="7702"/>
      <c r="BF318" s="7702"/>
      <c r="BG318" s="7702"/>
      <c r="BH318" s="7702"/>
      <c r="BI318" s="7702"/>
      <c r="BJ318" s="7702"/>
      <c r="BK318" s="7702"/>
      <c r="BL318" s="7702"/>
      <c r="BM318" s="7702"/>
      <c r="BN318" s="7702"/>
      <c r="BO318" s="7702"/>
      <c r="BP318" s="7702"/>
      <c r="BQ318" s="7702"/>
      <c r="BR318" s="7702"/>
      <c r="BS318" s="8293"/>
      <c r="BT318" s="7705"/>
      <c r="BU318" s="7671"/>
      <c r="BV318" s="7740" t="inlineStr">
        <is>
          <t>Hora</t>
        </is>
      </c>
      <c r="BW318" s="7741" t="inlineStr">
        <is>
          <t>Temperatura (ºC)</t>
        </is>
      </c>
      <c r="BX318" s="7742" t="inlineStr">
        <is>
          <t>Humedad (%)</t>
        </is>
      </c>
      <c r="BY318" s="7681" t="inlineStr">
        <is>
          <t>Temperatura Liq (ºC)</t>
        </is>
      </c>
      <c r="BZ318" s="7702"/>
      <c r="CA318" s="7679" t="inlineStr">
        <is>
          <t>Dipolo:</t>
        </is>
      </c>
      <c r="CB318" s="7999" t="inlineStr">
        <is>
          <t>D900V2 - SN 1d007</t>
        </is>
      </c>
      <c r="CC318" s="7708"/>
      <c r="CD318" s="7796"/>
      <c r="CE318" s="7795"/>
      <c r="CF318" s="7795"/>
      <c r="CG318" s="7795"/>
      <c r="CH318" s="7795"/>
      <c r="CI318" s="7795"/>
      <c r="CJ318" s="7795"/>
      <c r="CK318" s="7795"/>
      <c r="CL318" s="7786"/>
      <c r="CM318" s="7786"/>
      <c r="CN318" s="7786"/>
      <c r="CO318" s="7786"/>
      <c r="CP318" s="7786"/>
      <c r="CQ318" s="7786"/>
      <c r="CR318" s="7786"/>
      <c r="CS318" s="7786"/>
      <c r="CT318" s="7786"/>
      <c r="CU318" s="7786"/>
      <c r="CV318" s="7702"/>
      <c r="CW318" s="7702"/>
      <c r="CX318" s="7702"/>
      <c r="CY318" s="7702"/>
      <c r="CZ318" s="7702"/>
    </row>
    <row r="319" spans="1:104" ht="13.5" thickBot="1" x14ac:dyDescent="0.25">
      <c r="A319" s="7699"/>
      <c r="B319" s="7699"/>
      <c r="C319" s="7702"/>
      <c r="D319" s="7702"/>
      <c r="E319" s="7702"/>
      <c r="F319" s="7702"/>
      <c r="G319" s="7702"/>
      <c r="H319" s="7702"/>
      <c r="I319" s="7702"/>
      <c r="J319" s="7702"/>
      <c r="K319" s="7702"/>
      <c r="L319" s="7702"/>
      <c r="M319" s="7702"/>
      <c r="N319" s="7702"/>
      <c r="O319" s="7702"/>
      <c r="P319" s="7702"/>
      <c r="Q319" s="7702"/>
      <c r="R319" s="7702"/>
      <c r="S319" s="7702"/>
      <c r="T319" s="7702"/>
      <c r="U319" s="7702"/>
      <c r="V319" s="7702"/>
      <c r="W319" s="7702"/>
      <c r="X319" s="7702"/>
      <c r="Y319" s="7702"/>
      <c r="Z319" s="7702"/>
      <c r="AA319" s="7702"/>
      <c r="AB319" s="7702"/>
      <c r="AC319" s="7702"/>
      <c r="AD319" s="7702"/>
      <c r="AE319" s="7702"/>
      <c r="AF319" s="7702"/>
      <c r="AG319" s="7702"/>
      <c r="AH319" s="7702"/>
      <c r="AI319" s="7702"/>
      <c r="AJ319" s="7702"/>
      <c r="AK319" s="7702"/>
      <c r="AL319" s="7702"/>
      <c r="AM319" s="7702"/>
      <c r="AN319" s="7702"/>
      <c r="AO319" s="7702"/>
      <c r="AP319" s="7702"/>
      <c r="AQ319" s="7702"/>
      <c r="AR319" s="7702"/>
      <c r="AS319" s="7702"/>
      <c r="AT319" s="7702"/>
      <c r="AU319" s="7702"/>
      <c r="AV319" s="7702"/>
      <c r="AW319" s="7702"/>
      <c r="AX319" s="7702"/>
      <c r="AY319" s="7702"/>
      <c r="AZ319" s="7702"/>
      <c r="BA319" s="7702"/>
      <c r="BB319" s="7702"/>
      <c r="BC319" s="7702"/>
      <c r="BD319" s="7702"/>
      <c r="BE319" s="7702"/>
      <c r="BF319" s="7702"/>
      <c r="BG319" s="7702"/>
      <c r="BH319" s="7702"/>
      <c r="BI319" s="7702"/>
      <c r="BJ319" s="7702"/>
      <c r="BK319" s="7702"/>
      <c r="BL319" s="7702"/>
      <c r="BM319" s="7702"/>
      <c r="BN319" s="7702"/>
      <c r="BO319" s="7702"/>
      <c r="BP319" s="7702"/>
      <c r="BQ319" s="7702"/>
      <c r="BR319" s="7702"/>
      <c r="BS319" s="8293"/>
      <c r="BT319" s="7705"/>
      <c r="BU319" s="7738" t="inlineStr">
        <is>
          <t>Inicio</t>
        </is>
      </c>
      <c r="BV319" s="7743"/>
      <c r="BW319" s="7744"/>
      <c r="BX319" s="7744"/>
      <c r="BY319" s="7745"/>
      <c r="BZ319" s="7702"/>
      <c r="CA319" s="7679" t="inlineStr">
        <is>
          <t>Room</t>
        </is>
      </c>
      <c r="CB319" s="7724" t="inlineStr">
        <is>
          <t>Dasy6</t>
        </is>
      </c>
      <c r="CC319" s="7708"/>
      <c r="CD319" s="7796"/>
      <c r="CE319" s="7795"/>
      <c r="CF319" s="7795"/>
      <c r="CG319" s="7795"/>
      <c r="CH319" s="7795"/>
      <c r="CI319" s="7795"/>
      <c r="CJ319" s="7795"/>
      <c r="CK319" s="7795"/>
      <c r="CL319" s="7786"/>
      <c r="CM319" s="7786"/>
      <c r="CN319" s="7786"/>
      <c r="CO319" s="7786"/>
      <c r="CP319" s="7786"/>
      <c r="CQ319" s="7786"/>
      <c r="CR319" s="7786"/>
      <c r="CS319" s="7786"/>
      <c r="CT319" s="7786"/>
      <c r="CU319" s="7786"/>
      <c r="CV319" s="7702"/>
      <c r="CW319" s="7702"/>
      <c r="CX319" s="7702"/>
      <c r="CY319" s="7702"/>
      <c r="CZ319" s="7702"/>
    </row>
    <row r="320" spans="1:104" ht="13.5" thickBot="1" x14ac:dyDescent="0.25">
      <c r="A320" s="7699"/>
      <c r="B320" s="7699"/>
      <c r="C320" s="7702"/>
      <c r="D320" s="7702"/>
      <c r="E320" s="7702"/>
      <c r="F320" s="7702"/>
      <c r="G320" s="7702"/>
      <c r="H320" s="7702"/>
      <c r="I320" s="7702"/>
      <c r="J320" s="7702"/>
      <c r="K320" s="7702"/>
      <c r="L320" s="7702"/>
      <c r="M320" s="7702"/>
      <c r="N320" s="7702"/>
      <c r="O320" s="7702"/>
      <c r="P320" s="7702"/>
      <c r="Q320" s="7702"/>
      <c r="R320" s="7702"/>
      <c r="S320" s="7702"/>
      <c r="T320" s="7702"/>
      <c r="U320" s="7702"/>
      <c r="V320" s="7702"/>
      <c r="W320" s="7702"/>
      <c r="X320" s="7702"/>
      <c r="Y320" s="7702"/>
      <c r="Z320" s="7702"/>
      <c r="AA320" s="7702"/>
      <c r="AB320" s="7702"/>
      <c r="AC320" s="7702"/>
      <c r="AD320" s="7702"/>
      <c r="AE320" s="7702"/>
      <c r="AF320" s="7702"/>
      <c r="AG320" s="7702"/>
      <c r="AH320" s="7702"/>
      <c r="AI320" s="7702"/>
      <c r="AJ320" s="7702"/>
      <c r="AK320" s="7702"/>
      <c r="AL320" s="7702"/>
      <c r="AM320" s="7702"/>
      <c r="AN320" s="7702"/>
      <c r="AO320" s="7702"/>
      <c r="AP320" s="7702"/>
      <c r="AQ320" s="7702"/>
      <c r="AR320" s="7702"/>
      <c r="AS320" s="7702"/>
      <c r="AT320" s="7702"/>
      <c r="AU320" s="7702"/>
      <c r="AV320" s="7702"/>
      <c r="AW320" s="7702"/>
      <c r="AX320" s="7702"/>
      <c r="AY320" s="7702"/>
      <c r="AZ320" s="7702"/>
      <c r="BA320" s="7702"/>
      <c r="BB320" s="7702"/>
      <c r="BC320" s="7702"/>
      <c r="BD320" s="7702"/>
      <c r="BE320" s="7702"/>
      <c r="BF320" s="7702"/>
      <c r="BG320" s="7702"/>
      <c r="BH320" s="7702"/>
      <c r="BI320" s="7702"/>
      <c r="BJ320" s="7702"/>
      <c r="BK320" s="7702"/>
      <c r="BL320" s="7702"/>
      <c r="BM320" s="7702"/>
      <c r="BN320" s="7702"/>
      <c r="BO320" s="7702"/>
      <c r="BP320" s="7702"/>
      <c r="BQ320" s="7702"/>
      <c r="BR320" s="7702"/>
      <c r="BS320" s="8293"/>
      <c r="BT320" s="7705"/>
      <c r="BU320" s="7739" t="inlineStr">
        <is>
          <t>Fin</t>
        </is>
      </c>
      <c r="BV320" s="7682"/>
      <c r="BW320" s="7683"/>
      <c r="BX320" s="7683"/>
      <c r="BY320" s="7746"/>
      <c r="BZ320" s="7702"/>
      <c r="CA320" s="7679" t="inlineStr">
        <is>
          <t>Sonda:</t>
        </is>
      </c>
      <c r="CB320" s="7725" t="inlineStr">
        <is>
          <t>EX3DV4 - SN 7461</t>
        </is>
      </c>
      <c r="CC320" s="7708"/>
      <c r="CD320" s="7796"/>
      <c r="CE320" s="7795"/>
      <c r="CF320" s="7795"/>
      <c r="CG320" s="7795"/>
      <c r="CH320" s="7795"/>
      <c r="CI320" s="7795"/>
      <c r="CJ320" s="7795"/>
      <c r="CK320" s="7795"/>
      <c r="CL320" s="7786"/>
      <c r="CM320" s="7786"/>
      <c r="CN320" s="7786"/>
      <c r="CO320" s="7786"/>
      <c r="CP320" s="7786"/>
      <c r="CQ320" s="7786"/>
      <c r="CR320" s="7786"/>
      <c r="CS320" s="7786"/>
      <c r="CT320" s="7786"/>
      <c r="CU320" s="7786"/>
      <c r="CV320" s="7702"/>
      <c r="CW320" s="7702"/>
      <c r="CX320" s="7702"/>
      <c r="CY320" s="7702"/>
      <c r="CZ320" s="7702"/>
    </row>
    <row r="321" spans="1:104" ht="13.5" thickBot="1" x14ac:dyDescent="0.25">
      <c r="A321" s="7699"/>
      <c r="B321" s="7699"/>
      <c r="C321" s="7702"/>
      <c r="D321" s="7702"/>
      <c r="E321" s="7702"/>
      <c r="F321" s="7702"/>
      <c r="G321" s="7702"/>
      <c r="H321" s="7702"/>
      <c r="I321" s="7702"/>
      <c r="J321" s="7702"/>
      <c r="K321" s="7702"/>
      <c r="L321" s="7702"/>
      <c r="M321" s="7702"/>
      <c r="N321" s="7702"/>
      <c r="O321" s="7702"/>
      <c r="P321" s="7702"/>
      <c r="Q321" s="7702"/>
      <c r="R321" s="7702"/>
      <c r="S321" s="7702"/>
      <c r="T321" s="7702"/>
      <c r="U321" s="7702"/>
      <c r="V321" s="7702"/>
      <c r="W321" s="7702"/>
      <c r="X321" s="7702"/>
      <c r="Y321" s="7702"/>
      <c r="Z321" s="7702"/>
      <c r="AA321" s="7702"/>
      <c r="AB321" s="7702"/>
      <c r="AC321" s="7702"/>
      <c r="AD321" s="7702"/>
      <c r="AE321" s="7702"/>
      <c r="AF321" s="7702"/>
      <c r="AG321" s="7702"/>
      <c r="AH321" s="7702"/>
      <c r="AI321" s="7702"/>
      <c r="AJ321" s="7702"/>
      <c r="AK321" s="7702"/>
      <c r="AL321" s="7702"/>
      <c r="AM321" s="7702"/>
      <c r="AN321" s="7702"/>
      <c r="AO321" s="7702"/>
      <c r="AP321" s="7702"/>
      <c r="AQ321" s="7702"/>
      <c r="AR321" s="7702"/>
      <c r="AS321" s="7702"/>
      <c r="AT321" s="7702"/>
      <c r="AU321" s="7702"/>
      <c r="AV321" s="7702"/>
      <c r="AW321" s="7702"/>
      <c r="AX321" s="7702"/>
      <c r="AY321" s="7702"/>
      <c r="AZ321" s="7702"/>
      <c r="BA321" s="7702"/>
      <c r="BB321" s="7702"/>
      <c r="BC321" s="7702"/>
      <c r="BD321" s="7702"/>
      <c r="BE321" s="7702"/>
      <c r="BF321" s="7702"/>
      <c r="BG321" s="7702"/>
      <c r="BH321" s="7702"/>
      <c r="BI321" s="7702"/>
      <c r="BJ321" s="7702"/>
      <c r="BK321" s="7702"/>
      <c r="BL321" s="7702"/>
      <c r="BM321" s="7702"/>
      <c r="BN321" s="7702"/>
      <c r="BO321" s="7702"/>
      <c r="BP321" s="7702"/>
      <c r="BQ321" s="7702"/>
      <c r="BR321" s="7702"/>
      <c r="BS321" s="8293"/>
      <c r="BT321" s="7705"/>
      <c r="BU321" s="7702"/>
      <c r="BV321" s="7702"/>
      <c r="BW321" s="7702"/>
      <c r="BX321" s="7702"/>
      <c r="BY321" s="7702"/>
      <c r="BZ321" s="7702"/>
      <c r="CA321" s="7679" t="inlineStr">
        <is>
          <t>Cert. (EN/FCC/ISED):</t>
        </is>
      </c>
      <c r="CB321" s="7999" t="inlineStr">
        <is>
          <t>EN/FCC/ISED</t>
        </is>
      </c>
      <c r="CC321" s="7708"/>
      <c r="CD321" s="7796"/>
      <c r="CE321" s="7795"/>
      <c r="CF321" s="7795"/>
      <c r="CG321" s="7795"/>
      <c r="CH321" s="7795"/>
      <c r="CI321" s="7795"/>
      <c r="CJ321" s="7795"/>
      <c r="CK321" s="7795"/>
      <c r="CL321" s="7786"/>
      <c r="CM321" s="7786"/>
      <c r="CN321" s="7786"/>
      <c r="CO321" s="7786"/>
      <c r="CP321" s="7786"/>
      <c r="CQ321" s="7786"/>
      <c r="CR321" s="7786"/>
      <c r="CS321" s="7786"/>
      <c r="CT321" s="7786"/>
      <c r="CU321" s="7786"/>
      <c r="CV321" s="7702"/>
      <c r="CW321" s="7702"/>
      <c r="CX321" s="7702"/>
      <c r="CY321" s="7702"/>
      <c r="CZ321" s="7702"/>
    </row>
    <row r="322" spans="1:104" ht="13.5" thickBot="1" x14ac:dyDescent="0.25">
      <c r="A322" s="7699"/>
      <c r="B322" s="7699"/>
      <c r="C322" s="7702"/>
      <c r="D322" s="7702"/>
      <c r="E322" s="7702"/>
      <c r="F322" s="7702"/>
      <c r="G322" s="7702"/>
      <c r="H322" s="7702"/>
      <c r="I322" s="7702"/>
      <c r="J322" s="7702"/>
      <c r="K322" s="7702"/>
      <c r="L322" s="7702"/>
      <c r="M322" s="7702"/>
      <c r="N322" s="7702"/>
      <c r="O322" s="7702"/>
      <c r="P322" s="7702"/>
      <c r="Q322" s="7702"/>
      <c r="R322" s="7702"/>
      <c r="S322" s="7702"/>
      <c r="T322" s="7702"/>
      <c r="U322" s="7702"/>
      <c r="V322" s="7702"/>
      <c r="W322" s="7702"/>
      <c r="X322" s="7702"/>
      <c r="Y322" s="7702"/>
      <c r="Z322" s="7702"/>
      <c r="AA322" s="7702"/>
      <c r="AB322" s="7702"/>
      <c r="AC322" s="7702"/>
      <c r="AD322" s="7702"/>
      <c r="AE322" s="7702"/>
      <c r="AF322" s="7702"/>
      <c r="AG322" s="7702"/>
      <c r="AH322" s="7702"/>
      <c r="AI322" s="7702"/>
      <c r="AJ322" s="7702"/>
      <c r="AK322" s="7702"/>
      <c r="AL322" s="7702"/>
      <c r="AM322" s="7702"/>
      <c r="AN322" s="7702"/>
      <c r="AO322" s="7702"/>
      <c r="AP322" s="7702"/>
      <c r="AQ322" s="7702"/>
      <c r="AR322" s="7702"/>
      <c r="AS322" s="7702"/>
      <c r="AT322" s="7702"/>
      <c r="AU322" s="7702"/>
      <c r="AV322" s="7702"/>
      <c r="AW322" s="7702"/>
      <c r="AX322" s="7702"/>
      <c r="AY322" s="7702"/>
      <c r="AZ322" s="7702"/>
      <c r="BA322" s="7702"/>
      <c r="BB322" s="7702"/>
      <c r="BC322" s="7702"/>
      <c r="BD322" s="7702"/>
      <c r="BE322" s="7702"/>
      <c r="BF322" s="7702"/>
      <c r="BG322" s="7702"/>
      <c r="BH322" s="7702"/>
      <c r="BI322" s="7702"/>
      <c r="BJ322" s="7702"/>
      <c r="BK322" s="7702"/>
      <c r="BL322" s="7702"/>
      <c r="BM322" s="7702"/>
      <c r="BN322" s="7702"/>
      <c r="BO322" s="7702"/>
      <c r="BP322" s="7702"/>
      <c r="BQ322" s="7702"/>
      <c r="BR322" s="7702"/>
      <c r="BS322" s="8293"/>
      <c r="BT322" s="7705"/>
      <c r="BU322" s="7702"/>
      <c r="BV322" s="7702"/>
      <c r="BW322" s="7702"/>
      <c r="BX322" s="7702"/>
      <c r="BY322" s="7702"/>
      <c r="BZ322" s="7702"/>
      <c r="CA322" s="7679" t="inlineStr">
        <is>
          <t>Head/Body:</t>
        </is>
      </c>
      <c r="CB322" s="7724" t="inlineStr">
        <is>
          <t>Head</t>
        </is>
      </c>
      <c r="CC322" s="7708"/>
      <c r="CD322" s="7796"/>
      <c r="CE322" s="7795"/>
      <c r="CF322" s="7795"/>
      <c r="CG322" s="7795"/>
      <c r="CH322" s="7795"/>
      <c r="CI322" s="7795"/>
      <c r="CJ322" s="7795"/>
      <c r="CK322" s="7795"/>
      <c r="CL322" s="7786"/>
      <c r="CM322" s="7786"/>
      <c r="CN322" s="7786"/>
      <c r="CO322" s="7786"/>
      <c r="CP322" s="7786"/>
      <c r="CQ322" s="7786"/>
      <c r="CR322" s="7786"/>
      <c r="CS322" s="7786"/>
      <c r="CT322" s="7786"/>
      <c r="CU322" s="7786"/>
      <c r="CV322" s="7702"/>
      <c r="CW322" s="7702"/>
      <c r="CX322" s="7702"/>
      <c r="CY322" s="7702"/>
      <c r="CZ322" s="7702"/>
    </row>
    <row r="323" spans="1:104" x14ac:dyDescent="0.2">
      <c r="A323" s="7699"/>
      <c r="B323" s="7699"/>
      <c r="C323" s="7702"/>
      <c r="D323" s="7702"/>
      <c r="E323" s="7702"/>
      <c r="F323" s="7702"/>
      <c r="G323" s="7702"/>
      <c r="H323" s="7702"/>
      <c r="I323" s="7702"/>
      <c r="J323" s="7702"/>
      <c r="K323" s="7702"/>
      <c r="L323" s="7702"/>
      <c r="M323" s="7702"/>
      <c r="N323" s="7702"/>
      <c r="O323" s="7702"/>
      <c r="P323" s="7702"/>
      <c r="Q323" s="7702"/>
      <c r="R323" s="7702"/>
      <c r="S323" s="7702"/>
      <c r="T323" s="7702"/>
      <c r="U323" s="7702"/>
      <c r="V323" s="7702"/>
      <c r="W323" s="7702"/>
      <c r="X323" s="7702"/>
      <c r="Y323" s="7702"/>
      <c r="Z323" s="7702"/>
      <c r="AA323" s="7702"/>
      <c r="AB323" s="7702"/>
      <c r="AC323" s="7702"/>
      <c r="AD323" s="7702"/>
      <c r="AE323" s="7702"/>
      <c r="AF323" s="7702"/>
      <c r="AG323" s="7702"/>
      <c r="AH323" s="7702"/>
      <c r="AI323" s="7702"/>
      <c r="AJ323" s="7702"/>
      <c r="AK323" s="7702"/>
      <c r="AL323" s="7702"/>
      <c r="AM323" s="7702"/>
      <c r="AN323" s="7702"/>
      <c r="AO323" s="7702"/>
      <c r="AP323" s="7702"/>
      <c r="AQ323" s="7702"/>
      <c r="AR323" s="7702"/>
      <c r="AS323" s="7702"/>
      <c r="AT323" s="7702"/>
      <c r="AU323" s="7702"/>
      <c r="AV323" s="7702"/>
      <c r="AW323" s="7702"/>
      <c r="AX323" s="7702"/>
      <c r="AY323" s="7702"/>
      <c r="AZ323" s="7702"/>
      <c r="BA323" s="7702"/>
      <c r="BB323" s="7702"/>
      <c r="BC323" s="7702"/>
      <c r="BD323" s="7702"/>
      <c r="BE323" s="7702"/>
      <c r="BF323" s="7702"/>
      <c r="BG323" s="7702"/>
      <c r="BH323" s="7702"/>
      <c r="BI323" s="7702"/>
      <c r="BJ323" s="7702"/>
      <c r="BK323" s="7702"/>
      <c r="BL323" s="7702"/>
      <c r="BM323" s="7702"/>
      <c r="BN323" s="7702"/>
      <c r="BO323" s="7702"/>
      <c r="BP323" s="7702"/>
      <c r="BQ323" s="7702"/>
      <c r="BR323" s="7702"/>
      <c r="BS323" s="8293"/>
      <c r="BT323" s="7705"/>
      <c r="BU323" s="7684" t="inlineStr">
        <is>
          <t>Frecuencia</t>
        </is>
      </c>
      <c r="BV323" s="7685" t="inlineStr">
        <is>
          <t>Nivel Gen.</t>
        </is>
      </c>
      <c r="BW323" s="8295" t="inlineStr">
        <is>
          <t>Medidor de Potencia</t>
        </is>
      </c>
      <c r="BX323" s="8296"/>
      <c r="BY323" s="8297" t="inlineStr">
        <is>
          <t>Observaciones</t>
        </is>
      </c>
      <c r="BZ323" s="7703"/>
      <c r="CA323" s="7998"/>
      <c r="CB323" s="7702"/>
      <c r="CC323" s="7708"/>
      <c r="CD323" s="7796"/>
      <c r="CE323" s="7795"/>
      <c r="CF323" s="7795"/>
      <c r="CG323" s="7795"/>
      <c r="CH323" s="7795"/>
      <c r="CI323" s="7795"/>
      <c r="CJ323" s="7795"/>
      <c r="CK323" s="7795"/>
      <c r="CL323" s="7786"/>
      <c r="CM323" s="7786"/>
      <c r="CN323" s="7786"/>
      <c r="CO323" s="7786"/>
      <c r="CP323" s="7786"/>
      <c r="CQ323" s="7786"/>
      <c r="CR323" s="7786"/>
      <c r="CS323" s="7786"/>
      <c r="CT323" s="7786"/>
      <c r="CU323" s="7786"/>
      <c r="CV323" s="7702"/>
      <c r="CW323" s="7702"/>
      <c r="CX323" s="7702"/>
      <c r="CY323" s="7702"/>
      <c r="CZ323" s="7702"/>
    </row>
    <row r="324" spans="1:104" ht="13.5" thickBot="1" x14ac:dyDescent="0.25">
      <c r="A324" s="7699"/>
      <c r="B324" s="7699"/>
      <c r="C324" s="7702"/>
      <c r="D324" s="7702"/>
      <c r="E324" s="7702"/>
      <c r="F324" s="7702"/>
      <c r="G324" s="7702"/>
      <c r="H324" s="7702"/>
      <c r="I324" s="7702"/>
      <c r="J324" s="7702"/>
      <c r="K324" s="7702"/>
      <c r="L324" s="7702"/>
      <c r="M324" s="7702"/>
      <c r="N324" s="7702"/>
      <c r="O324" s="7702"/>
      <c r="P324" s="7702"/>
      <c r="Q324" s="7702"/>
      <c r="R324" s="7702"/>
      <c r="S324" s="7702"/>
      <c r="T324" s="7702"/>
      <c r="U324" s="7702"/>
      <c r="V324" s="7702"/>
      <c r="W324" s="7702"/>
      <c r="X324" s="7702"/>
      <c r="Y324" s="7702"/>
      <c r="Z324" s="7702"/>
      <c r="AA324" s="7702"/>
      <c r="AB324" s="7702"/>
      <c r="AC324" s="7702"/>
      <c r="AD324" s="7702"/>
      <c r="AE324" s="7702"/>
      <c r="AF324" s="7702"/>
      <c r="AG324" s="7702"/>
      <c r="AH324" s="7702"/>
      <c r="AI324" s="7702"/>
      <c r="AJ324" s="7702"/>
      <c r="AK324" s="7702"/>
      <c r="AL324" s="7702"/>
      <c r="AM324" s="7702"/>
      <c r="AN324" s="7702"/>
      <c r="AO324" s="7702"/>
      <c r="AP324" s="7702"/>
      <c r="AQ324" s="7702"/>
      <c r="AR324" s="7702"/>
      <c r="AS324" s="7702"/>
      <c r="AT324" s="7702"/>
      <c r="AU324" s="7702"/>
      <c r="AV324" s="7702"/>
      <c r="AW324" s="7702"/>
      <c r="AX324" s="7702"/>
      <c r="AY324" s="7702"/>
      <c r="AZ324" s="7702"/>
      <c r="BA324" s="7702"/>
      <c r="BB324" s="7702"/>
      <c r="BC324" s="7702"/>
      <c r="BD324" s="7702"/>
      <c r="BE324" s="7702"/>
      <c r="BF324" s="7702"/>
      <c r="BG324" s="7702"/>
      <c r="BH324" s="7702"/>
      <c r="BI324" s="7702"/>
      <c r="BJ324" s="7702"/>
      <c r="BK324" s="7702"/>
      <c r="BL324" s="7702"/>
      <c r="BM324" s="7702"/>
      <c r="BN324" s="7702"/>
      <c r="BO324" s="7702"/>
      <c r="BP324" s="7702"/>
      <c r="BQ324" s="7702"/>
      <c r="BR324" s="7702"/>
      <c r="BS324" s="8293"/>
      <c r="BT324" s="7705"/>
      <c r="BU324" s="7747" t="inlineStr">
        <is>
          <t>(MHz)</t>
        </is>
      </c>
      <c r="BV324" s="7748" t="inlineStr">
        <is>
          <t>(dBm)</t>
        </is>
      </c>
      <c r="BW324" s="7749" t="inlineStr">
        <is>
          <t>Sensor A (mW)</t>
        </is>
      </c>
      <c r="BX324" s="7749" t="inlineStr">
        <is>
          <t>Sensor B (dBm)</t>
        </is>
      </c>
      <c r="BY324" s="8298"/>
      <c r="BZ324" s="7703"/>
      <c r="CA324" s="7998"/>
      <c r="CB324" s="7702"/>
      <c r="CC324" s="7708"/>
      <c r="CD324" s="7796"/>
      <c r="CE324" s="7795"/>
      <c r="CF324" s="7795"/>
      <c r="CG324" s="7795"/>
      <c r="CH324" s="7795"/>
      <c r="CI324" s="7795"/>
      <c r="CJ324" s="7795"/>
      <c r="CK324" s="7795"/>
      <c r="CL324" s="7786"/>
      <c r="CM324" s="7786"/>
      <c r="CN324" s="7786"/>
      <c r="CO324" s="7786"/>
      <c r="CP324" s="7786"/>
      <c r="CQ324" s="7786"/>
      <c r="CR324" s="7786"/>
      <c r="CS324" s="7786"/>
      <c r="CT324" s="7786"/>
      <c r="CU324" s="7786"/>
      <c r="CV324" s="7702"/>
      <c r="CW324" s="7702"/>
      <c r="CX324" s="7702"/>
      <c r="CY324" s="7702"/>
      <c r="CZ324" s="7702"/>
    </row>
    <row r="325" spans="1:104" ht="13.5" thickBot="1" x14ac:dyDescent="0.25">
      <c r="A325" s="7699"/>
      <c r="B325" s="7699"/>
      <c r="C325" s="7702"/>
      <c r="D325" s="7702"/>
      <c r="E325" s="7702"/>
      <c r="F325" s="7702"/>
      <c r="G325" s="7702"/>
      <c r="H325" s="7702"/>
      <c r="I325" s="7702"/>
      <c r="J325" s="7702"/>
      <c r="K325" s="7702"/>
      <c r="L325" s="7702"/>
      <c r="M325" s="7702"/>
      <c r="N325" s="7702"/>
      <c r="O325" s="7702"/>
      <c r="P325" s="7702"/>
      <c r="Q325" s="7702"/>
      <c r="R325" s="7702"/>
      <c r="S325" s="7702"/>
      <c r="T325" s="7702"/>
      <c r="U325" s="7702"/>
      <c r="V325" s="7702"/>
      <c r="W325" s="7702"/>
      <c r="X325" s="7702"/>
      <c r="Y325" s="7702"/>
      <c r="Z325" s="7702"/>
      <c r="AA325" s="7702"/>
      <c r="AB325" s="7702"/>
      <c r="AC325" s="7702"/>
      <c r="AD325" s="7702"/>
      <c r="AE325" s="7702"/>
      <c r="AF325" s="7702"/>
      <c r="AG325" s="7702"/>
      <c r="AH325" s="7702"/>
      <c r="AI325" s="7702"/>
      <c r="AJ325" s="7702"/>
      <c r="AK325" s="7702"/>
      <c r="AL325" s="7702"/>
      <c r="AM325" s="7702"/>
      <c r="AN325" s="7702"/>
      <c r="AO325" s="7702"/>
      <c r="AP325" s="7702"/>
      <c r="AQ325" s="7702"/>
      <c r="AR325" s="7702"/>
      <c r="AS325" s="7702"/>
      <c r="AT325" s="7702"/>
      <c r="AU325" s="7702"/>
      <c r="AV325" s="7702"/>
      <c r="AW325" s="7702"/>
      <c r="AX325" s="7702"/>
      <c r="AY325" s="7702"/>
      <c r="AZ325" s="7702"/>
      <c r="BA325" s="7702"/>
      <c r="BB325" s="7702"/>
      <c r="BC325" s="7702"/>
      <c r="BD325" s="7702"/>
      <c r="BE325" s="7702"/>
      <c r="BF325" s="7702"/>
      <c r="BG325" s="7702"/>
      <c r="BH325" s="7702"/>
      <c r="BI325" s="7702"/>
      <c r="BJ325" s="7702"/>
      <c r="BK325" s="7702"/>
      <c r="BL325" s="7702"/>
      <c r="BM325" s="7702"/>
      <c r="BN325" s="7702"/>
      <c r="BO325" s="7702"/>
      <c r="BP325" s="7702"/>
      <c r="BQ325" s="7702"/>
      <c r="BR325" s="7702"/>
      <c r="BS325" s="8293"/>
      <c r="BT325" s="7705"/>
      <c r="BU325" s="8299"/>
      <c r="BV325" s="7722"/>
      <c r="BW325" s="8302">
        <v>250</v>
      </c>
      <c r="BX325" s="7751"/>
      <c r="BY325" s="7723" t="inlineStr">
        <is>
          <t>Aprox. 250/100mW</t>
        </is>
      </c>
      <c r="BZ325" s="7704" t="inlineStr">
        <is>
          <t>1º</t>
        </is>
      </c>
      <c r="CA325" s="7999"/>
      <c r="CB325" s="7702" t="inlineStr">
        <is>
          <t>Elegir valor de lista desplegable</t>
        </is>
      </c>
      <c r="CC325" s="7708"/>
      <c r="CD325" s="7796"/>
      <c r="CE325" s="7795"/>
      <c r="CF325" s="7795"/>
      <c r="CG325" s="7795"/>
      <c r="CH325" s="7795"/>
      <c r="CI325" s="7795"/>
      <c r="CJ325" s="7795"/>
      <c r="CK325" s="7795"/>
      <c r="CL325" s="7786"/>
      <c r="CM325" s="7786"/>
      <c r="CN325" s="7786"/>
      <c r="CO325" s="7786"/>
      <c r="CP325" s="7786"/>
      <c r="CQ325" s="7786"/>
      <c r="CR325" s="7786"/>
      <c r="CS325" s="7786"/>
      <c r="CT325" s="7786"/>
      <c r="CU325" s="7786"/>
      <c r="CV325" s="7702"/>
      <c r="CW325" s="7702"/>
      <c r="CX325" s="7702"/>
      <c r="CY325" s="7702"/>
      <c r="CZ325" s="7702"/>
    </row>
    <row r="326" spans="1:104" ht="13.5" thickBot="1" x14ac:dyDescent="0.25">
      <c r="A326" s="7699"/>
      <c r="B326" s="7699"/>
      <c r="C326" s="7702"/>
      <c r="D326" s="7702"/>
      <c r="E326" s="7702"/>
      <c r="F326" s="7702"/>
      <c r="G326" s="7702"/>
      <c r="H326" s="7702"/>
      <c r="I326" s="7702"/>
      <c r="J326" s="7702"/>
      <c r="K326" s="7702"/>
      <c r="L326" s="7702"/>
      <c r="M326" s="7702"/>
      <c r="N326" s="7702"/>
      <c r="O326" s="7702"/>
      <c r="P326" s="7702"/>
      <c r="Q326" s="7702"/>
      <c r="R326" s="7702"/>
      <c r="S326" s="7702"/>
      <c r="T326" s="7702"/>
      <c r="U326" s="7702"/>
      <c r="V326" s="7702"/>
      <c r="W326" s="7702"/>
      <c r="X326" s="7702"/>
      <c r="Y326" s="7702"/>
      <c r="Z326" s="7702"/>
      <c r="AA326" s="7702"/>
      <c r="AB326" s="7702"/>
      <c r="AC326" s="7702"/>
      <c r="AD326" s="7702"/>
      <c r="AE326" s="7702"/>
      <c r="AF326" s="7702"/>
      <c r="AG326" s="7702"/>
      <c r="AH326" s="7702"/>
      <c r="AI326" s="7702"/>
      <c r="AJ326" s="7702"/>
      <c r="AK326" s="7702"/>
      <c r="AL326" s="7702"/>
      <c r="AM326" s="7702"/>
      <c r="AN326" s="7702"/>
      <c r="AO326" s="7702"/>
      <c r="AP326" s="7702"/>
      <c r="AQ326" s="7702"/>
      <c r="AR326" s="7702"/>
      <c r="AS326" s="7702"/>
      <c r="AT326" s="7702"/>
      <c r="AU326" s="7702"/>
      <c r="AV326" s="7702"/>
      <c r="AW326" s="7702"/>
      <c r="AX326" s="7702"/>
      <c r="AY326" s="7702"/>
      <c r="AZ326" s="7702"/>
      <c r="BA326" s="7702"/>
      <c r="BB326" s="7702"/>
      <c r="BC326" s="7702"/>
      <c r="BD326" s="7702"/>
      <c r="BE326" s="7702"/>
      <c r="BF326" s="7702"/>
      <c r="BG326" s="7702"/>
      <c r="BH326" s="7702"/>
      <c r="BI326" s="7702"/>
      <c r="BJ326" s="7702"/>
      <c r="BK326" s="7702"/>
      <c r="BL326" s="7702"/>
      <c r="BM326" s="7702"/>
      <c r="BN326" s="7702"/>
      <c r="BO326" s="7702"/>
      <c r="BP326" s="7702"/>
      <c r="BQ326" s="7702"/>
      <c r="BR326" s="7702"/>
      <c r="BS326" s="8293"/>
      <c r="BT326" s="7705"/>
      <c r="BU326" s="8300"/>
      <c r="BV326" s="7750">
        <f>BV325</f>
        <v>0</v>
      </c>
      <c r="BW326" s="8303"/>
      <c r="BX326" s="7687"/>
      <c r="BY326" s="7711" t="inlineStr">
        <is>
          <t>Lectura estabilizada</t>
        </is>
      </c>
      <c r="BZ326" s="7704" t="inlineStr">
        <is>
          <t>2º</t>
        </is>
      </c>
      <c r="CA326" s="8000"/>
      <c r="CB326" s="7702" t="inlineStr">
        <is>
          <t>Insertar valor manualmente</t>
        </is>
      </c>
      <c r="CC326" s="7708"/>
      <c r="CD326" s="7796"/>
      <c r="CE326" s="7795"/>
      <c r="CF326" s="7795"/>
      <c r="CG326" s="7795"/>
      <c r="CH326" s="7795"/>
      <c r="CI326" s="7795"/>
      <c r="CJ326" s="7795"/>
      <c r="CK326" s="7795"/>
      <c r="CL326" s="7786"/>
      <c r="CM326" s="7786"/>
      <c r="CN326" s="7786"/>
      <c r="CO326" s="7786"/>
      <c r="CP326" s="7786"/>
      <c r="CQ326" s="7786"/>
      <c r="CR326" s="7786"/>
      <c r="CS326" s="7786"/>
      <c r="CT326" s="7786"/>
      <c r="CU326" s="7786"/>
      <c r="CV326" s="7702"/>
      <c r="CW326" s="7702"/>
      <c r="CX326" s="7702"/>
      <c r="CY326" s="7702"/>
      <c r="CZ326" s="7702"/>
    </row>
    <row r="327" spans="1:104" ht="13.5" thickBot="1" x14ac:dyDescent="0.25">
      <c r="A327" s="7699"/>
      <c r="B327" s="7699"/>
      <c r="C327" s="7702"/>
      <c r="D327" s="7702"/>
      <c r="E327" s="7702"/>
      <c r="F327" s="7702"/>
      <c r="G327" s="7702"/>
      <c r="H327" s="7702"/>
      <c r="I327" s="7702"/>
      <c r="J327" s="7702"/>
      <c r="K327" s="7702"/>
      <c r="L327" s="7702"/>
      <c r="M327" s="7702"/>
      <c r="N327" s="7702"/>
      <c r="O327" s="7702"/>
      <c r="P327" s="7702"/>
      <c r="Q327" s="7702"/>
      <c r="R327" s="7702"/>
      <c r="S327" s="7702"/>
      <c r="T327" s="7702"/>
      <c r="U327" s="7702"/>
      <c r="V327" s="7702"/>
      <c r="W327" s="7702"/>
      <c r="X327" s="7702"/>
      <c r="Y327" s="7702"/>
      <c r="Z327" s="7702"/>
      <c r="AA327" s="7702"/>
      <c r="AB327" s="7702"/>
      <c r="AC327" s="7702"/>
      <c r="AD327" s="7702"/>
      <c r="AE327" s="7702"/>
      <c r="AF327" s="7702"/>
      <c r="AG327" s="7702"/>
      <c r="AH327" s="7702"/>
      <c r="AI327" s="7702"/>
      <c r="AJ327" s="7702"/>
      <c r="AK327" s="7702"/>
      <c r="AL327" s="7702"/>
      <c r="AM327" s="7702"/>
      <c r="AN327" s="7702"/>
      <c r="AO327" s="7702"/>
      <c r="AP327" s="7702"/>
      <c r="AQ327" s="7702"/>
      <c r="AR327" s="7702"/>
      <c r="AS327" s="7702"/>
      <c r="AT327" s="7702"/>
      <c r="AU327" s="7702"/>
      <c r="AV327" s="7702"/>
      <c r="AW327" s="7702"/>
      <c r="AX327" s="7702"/>
      <c r="AY327" s="7702"/>
      <c r="AZ327" s="7702"/>
      <c r="BA327" s="7702"/>
      <c r="BB327" s="7702"/>
      <c r="BC327" s="7702"/>
      <c r="BD327" s="7702"/>
      <c r="BE327" s="7702"/>
      <c r="BF327" s="7702"/>
      <c r="BG327" s="7702"/>
      <c r="BH327" s="7702"/>
      <c r="BI327" s="7702"/>
      <c r="BJ327" s="7702"/>
      <c r="BK327" s="7702"/>
      <c r="BL327" s="7702"/>
      <c r="BM327" s="7702"/>
      <c r="BN327" s="7702"/>
      <c r="BO327" s="7702"/>
      <c r="BP327" s="7702"/>
      <c r="BQ327" s="7702"/>
      <c r="BR327" s="7702"/>
      <c r="BS327" s="8293"/>
      <c r="BT327" s="7705"/>
      <c r="BU327" s="8300"/>
      <c r="BV327" s="7750">
        <f>BV325</f>
        <v>0</v>
      </c>
      <c r="BW327" s="8303"/>
      <c r="BX327" s="7687"/>
      <c r="BY327" s="7711" t="inlineStr">
        <is>
          <t>Cambio al dipolo</t>
        </is>
      </c>
      <c r="BZ327" s="7704" t="inlineStr">
        <is>
          <t>3º</t>
        </is>
      </c>
      <c r="CA327" s="8001"/>
      <c r="CB327" s="7702" t="inlineStr">
        <is>
          <t>Copiar valores de software de Temp/Hum</t>
        </is>
      </c>
      <c r="CC327" s="7708"/>
      <c r="CD327" s="7796"/>
      <c r="CE327" s="7795"/>
      <c r="CF327" s="7795"/>
      <c r="CG327" s="7795"/>
      <c r="CH327" s="7795"/>
      <c r="CI327" s="7795"/>
      <c r="CJ327" s="7795"/>
      <c r="CK327" s="7795"/>
      <c r="CL327" s="7786"/>
      <c r="CM327" s="7786"/>
      <c r="CN327" s="7786"/>
      <c r="CO327" s="7786"/>
      <c r="CP327" s="7786"/>
      <c r="CQ327" s="7786"/>
      <c r="CR327" s="7786"/>
      <c r="CS327" s="7786"/>
      <c r="CT327" s="7786"/>
      <c r="CU327" s="7786"/>
      <c r="CV327" s="7702"/>
      <c r="CW327" s="7702"/>
      <c r="CX327" s="7702"/>
      <c r="CY327" s="7702"/>
      <c r="CZ327" s="7702"/>
    </row>
    <row r="328" spans="1:104" ht="13.5" thickBot="1" x14ac:dyDescent="0.25">
      <c r="A328" s="7699"/>
      <c r="B328" s="7699"/>
      <c r="C328" s="7702"/>
      <c r="D328" s="7702"/>
      <c r="E328" s="7702"/>
      <c r="F328" s="7702"/>
      <c r="G328" s="7702"/>
      <c r="H328" s="7702"/>
      <c r="I328" s="7702"/>
      <c r="J328" s="7702"/>
      <c r="K328" s="7702"/>
      <c r="L328" s="7702"/>
      <c r="M328" s="7702"/>
      <c r="N328" s="7702"/>
      <c r="O328" s="7702"/>
      <c r="P328" s="7702"/>
      <c r="Q328" s="7702"/>
      <c r="R328" s="7702"/>
      <c r="S328" s="7702"/>
      <c r="T328" s="7702"/>
      <c r="U328" s="7702"/>
      <c r="V328" s="7702"/>
      <c r="W328" s="7702"/>
      <c r="X328" s="7702"/>
      <c r="Y328" s="7702"/>
      <c r="Z328" s="7702"/>
      <c r="AA328" s="7702"/>
      <c r="AB328" s="7702"/>
      <c r="AC328" s="7702"/>
      <c r="AD328" s="7702"/>
      <c r="AE328" s="7702"/>
      <c r="AF328" s="7702"/>
      <c r="AG328" s="7702"/>
      <c r="AH328" s="7702"/>
      <c r="AI328" s="7702"/>
      <c r="AJ328" s="7702"/>
      <c r="AK328" s="7702"/>
      <c r="AL328" s="7702"/>
      <c r="AM328" s="7702"/>
      <c r="AN328" s="7702"/>
      <c r="AO328" s="7702"/>
      <c r="AP328" s="7702"/>
      <c r="AQ328" s="7702"/>
      <c r="AR328" s="7702"/>
      <c r="AS328" s="7702"/>
      <c r="AT328" s="7702"/>
      <c r="AU328" s="7702"/>
      <c r="AV328" s="7702"/>
      <c r="AW328" s="7702"/>
      <c r="AX328" s="7702"/>
      <c r="AY328" s="7702"/>
      <c r="AZ328" s="7702"/>
      <c r="BA328" s="7702"/>
      <c r="BB328" s="7702"/>
      <c r="BC328" s="7702"/>
      <c r="BD328" s="7702"/>
      <c r="BE328" s="7702"/>
      <c r="BF328" s="7702"/>
      <c r="BG328" s="7702"/>
      <c r="BH328" s="7702"/>
      <c r="BI328" s="7702"/>
      <c r="BJ328" s="7702"/>
      <c r="BK328" s="7702"/>
      <c r="BL328" s="7702"/>
      <c r="BM328" s="7702"/>
      <c r="BN328" s="7702"/>
      <c r="BO328" s="7702"/>
      <c r="BP328" s="7702"/>
      <c r="BQ328" s="7702"/>
      <c r="BR328" s="7702"/>
      <c r="BS328" s="8293"/>
      <c r="BT328" s="7705"/>
      <c r="BU328" s="8300"/>
      <c r="BV328" s="7687"/>
      <c r="BW328" s="8303"/>
      <c r="BX328" s="7687"/>
      <c r="BY328" s="7711" t="inlineStr">
        <is>
          <t>Ajuste</t>
        </is>
      </c>
      <c r="BZ328" s="7704" t="inlineStr">
        <is>
          <t>4º</t>
        </is>
      </c>
      <c r="CA328" s="8002"/>
      <c r="CB328" s="7702" t="inlineStr">
        <is>
          <t>Celdas bloqueadas</t>
        </is>
      </c>
      <c r="CC328" s="7708"/>
      <c r="CD328" s="7796"/>
      <c r="CE328" s="7795"/>
      <c r="CF328" s="7795"/>
      <c r="CG328" s="7795"/>
      <c r="CH328" s="7795"/>
      <c r="CI328" s="7795"/>
      <c r="CJ328" s="7795"/>
      <c r="CK328" s="7795"/>
      <c r="CL328" s="7786"/>
      <c r="CM328" s="7786"/>
      <c r="CN328" s="7786"/>
      <c r="CO328" s="7786"/>
      <c r="CP328" s="7786"/>
      <c r="CQ328" s="7786"/>
      <c r="CR328" s="7786"/>
      <c r="CS328" s="7786"/>
      <c r="CT328" s="7786"/>
      <c r="CU328" s="7786"/>
      <c r="CV328" s="7702"/>
      <c r="CW328" s="7702"/>
      <c r="CX328" s="7702"/>
      <c r="CY328" s="7702"/>
      <c r="CZ328" s="7702"/>
    </row>
    <row r="329" spans="1:104" x14ac:dyDescent="0.2">
      <c r="A329" s="7699"/>
      <c r="B329" s="7699"/>
      <c r="C329" s="7702"/>
      <c r="D329" s="7702"/>
      <c r="E329" s="7702"/>
      <c r="F329" s="7702"/>
      <c r="G329" s="7702"/>
      <c r="H329" s="7702"/>
      <c r="I329" s="7702"/>
      <c r="J329" s="7702"/>
      <c r="K329" s="7702"/>
      <c r="L329" s="7702"/>
      <c r="M329" s="7702"/>
      <c r="N329" s="7702"/>
      <c r="O329" s="7702"/>
      <c r="P329" s="7702"/>
      <c r="Q329" s="7702"/>
      <c r="R329" s="7702"/>
      <c r="S329" s="7702"/>
      <c r="T329" s="7702"/>
      <c r="U329" s="7702"/>
      <c r="V329" s="7702"/>
      <c r="W329" s="7702"/>
      <c r="X329" s="7702"/>
      <c r="Y329" s="7702"/>
      <c r="Z329" s="7702"/>
      <c r="AA329" s="7702"/>
      <c r="AB329" s="7702"/>
      <c r="AC329" s="7702"/>
      <c r="AD329" s="7702"/>
      <c r="AE329" s="7702"/>
      <c r="AF329" s="7702"/>
      <c r="AG329" s="7702"/>
      <c r="AH329" s="7702"/>
      <c r="AI329" s="7702"/>
      <c r="AJ329" s="7702"/>
      <c r="AK329" s="7702"/>
      <c r="AL329" s="7702"/>
      <c r="AM329" s="7702"/>
      <c r="AN329" s="7702"/>
      <c r="AO329" s="7702"/>
      <c r="AP329" s="7702"/>
      <c r="AQ329" s="7702"/>
      <c r="AR329" s="7702"/>
      <c r="AS329" s="7702"/>
      <c r="AT329" s="7702"/>
      <c r="AU329" s="7702"/>
      <c r="AV329" s="7702"/>
      <c r="AW329" s="7702"/>
      <c r="AX329" s="7702"/>
      <c r="AY329" s="7702"/>
      <c r="AZ329" s="7702"/>
      <c r="BA329" s="7702"/>
      <c r="BB329" s="7702"/>
      <c r="BC329" s="7702"/>
      <c r="BD329" s="7702"/>
      <c r="BE329" s="7702"/>
      <c r="BF329" s="7702"/>
      <c r="BG329" s="7702"/>
      <c r="BH329" s="7702"/>
      <c r="BI329" s="7702"/>
      <c r="BJ329" s="7702"/>
      <c r="BK329" s="7702"/>
      <c r="BL329" s="7702"/>
      <c r="BM329" s="7702"/>
      <c r="BN329" s="7702"/>
      <c r="BO329" s="7702"/>
      <c r="BP329" s="7702"/>
      <c r="BQ329" s="7702"/>
      <c r="BR329" s="7702"/>
      <c r="BS329" s="8293"/>
      <c r="BT329" s="7705"/>
      <c r="BU329" s="8300"/>
      <c r="BV329" s="7750">
        <f>BV328</f>
        <v>0</v>
      </c>
      <c r="BW329" s="8303"/>
      <c r="BX329" s="7688">
        <f>BX328</f>
        <v>0</v>
      </c>
      <c r="BY329" s="7711" t="inlineStr">
        <is>
          <t>Máx durante ensayo</t>
        </is>
      </c>
      <c r="BZ329" s="7704" t="inlineStr">
        <is>
          <t>5º</t>
        </is>
      </c>
      <c r="CA329" s="7998"/>
      <c r="CB329" s="7702"/>
      <c r="CC329" s="7708"/>
      <c r="CD329" s="7796"/>
      <c r="CE329" s="7795"/>
      <c r="CF329" s="7795"/>
      <c r="CG329" s="7795"/>
      <c r="CH329" s="7795"/>
      <c r="CI329" s="7795"/>
      <c r="CJ329" s="7795"/>
      <c r="CK329" s="7795"/>
      <c r="CL329" s="7786"/>
      <c r="CM329" s="7786"/>
      <c r="CN329" s="7786"/>
      <c r="CO329" s="7786"/>
      <c r="CP329" s="7786"/>
      <c r="CQ329" s="7786"/>
      <c r="CR329" s="7786"/>
      <c r="CS329" s="7786"/>
      <c r="CT329" s="7786"/>
      <c r="CU329" s="7786"/>
      <c r="CV329" s="7702"/>
      <c r="CW329" s="7702"/>
      <c r="CX329" s="7702"/>
      <c r="CY329" s="7702"/>
      <c r="CZ329" s="7702"/>
    </row>
    <row r="330" spans="1:104" ht="13.5" thickBot="1" x14ac:dyDescent="0.25">
      <c r="A330" s="7699"/>
      <c r="B330" s="7699"/>
      <c r="C330" s="7702"/>
      <c r="D330" s="7702"/>
      <c r="E330" s="7702"/>
      <c r="F330" s="7702"/>
      <c r="G330" s="7702"/>
      <c r="H330" s="7702"/>
      <c r="I330" s="7702"/>
      <c r="J330" s="7702"/>
      <c r="K330" s="7702"/>
      <c r="L330" s="7702"/>
      <c r="M330" s="7702"/>
      <c r="N330" s="7702"/>
      <c r="O330" s="7702"/>
      <c r="P330" s="7702"/>
      <c r="Q330" s="7702"/>
      <c r="R330" s="7702"/>
      <c r="S330" s="7702"/>
      <c r="T330" s="7702"/>
      <c r="U330" s="7702"/>
      <c r="V330" s="7702"/>
      <c r="W330" s="7702"/>
      <c r="X330" s="7702"/>
      <c r="Y330" s="7702"/>
      <c r="Z330" s="7702"/>
      <c r="AA330" s="7702"/>
      <c r="AB330" s="7702"/>
      <c r="AC330" s="7702"/>
      <c r="AD330" s="7702"/>
      <c r="AE330" s="7702"/>
      <c r="AF330" s="7702"/>
      <c r="AG330" s="7702"/>
      <c r="AH330" s="7702"/>
      <c r="AI330" s="7702"/>
      <c r="AJ330" s="7702"/>
      <c r="AK330" s="7702"/>
      <c r="AL330" s="7702"/>
      <c r="AM330" s="7702"/>
      <c r="AN330" s="7702"/>
      <c r="AO330" s="7702"/>
      <c r="AP330" s="7702"/>
      <c r="AQ330" s="7702"/>
      <c r="AR330" s="7702"/>
      <c r="AS330" s="7702"/>
      <c r="AT330" s="7702"/>
      <c r="AU330" s="7702"/>
      <c r="AV330" s="7702"/>
      <c r="AW330" s="7702"/>
      <c r="AX330" s="7702"/>
      <c r="AY330" s="7702"/>
      <c r="AZ330" s="7702"/>
      <c r="BA330" s="7702"/>
      <c r="BB330" s="7702"/>
      <c r="BC330" s="7702"/>
      <c r="BD330" s="7702"/>
      <c r="BE330" s="7702"/>
      <c r="BF330" s="7702"/>
      <c r="BG330" s="7702"/>
      <c r="BH330" s="7702"/>
      <c r="BI330" s="7702"/>
      <c r="BJ330" s="7702"/>
      <c r="BK330" s="7702"/>
      <c r="BL330" s="7702"/>
      <c r="BM330" s="7702"/>
      <c r="BN330" s="7702"/>
      <c r="BO330" s="7702"/>
      <c r="BP330" s="7702"/>
      <c r="BQ330" s="7702"/>
      <c r="BR330" s="7702"/>
      <c r="BS330" s="8293"/>
      <c r="BT330" s="7705"/>
      <c r="BU330" s="8301"/>
      <c r="BV330" s="7752">
        <f>BV328</f>
        <v>0</v>
      </c>
      <c r="BW330" s="8304"/>
      <c r="BX330" s="7689">
        <f>BX328</f>
        <v>0</v>
      </c>
      <c r="BY330" s="7712" t="inlineStr">
        <is>
          <t>Mín durante ensayo</t>
        </is>
      </c>
      <c r="BZ330" s="7704" t="inlineStr">
        <is>
          <t>6º</t>
        </is>
      </c>
      <c r="CA330" s="7998"/>
      <c r="CB330" s="7702"/>
      <c r="CC330" s="7708"/>
      <c r="CD330" s="7796"/>
      <c r="CE330" s="7795"/>
      <c r="CF330" s="7795"/>
      <c r="CG330" s="7795"/>
      <c r="CH330" s="7795"/>
      <c r="CI330" s="7795"/>
      <c r="CJ330" s="7795"/>
      <c r="CK330" s="7795"/>
      <c r="CL330" s="7786"/>
      <c r="CM330" s="7786"/>
      <c r="CN330" s="7786"/>
      <c r="CO330" s="7786"/>
      <c r="CP330" s="7786"/>
      <c r="CQ330" s="7786"/>
      <c r="CR330" s="7786"/>
      <c r="CS330" s="7786"/>
      <c r="CT330" s="7786"/>
      <c r="CU330" s="7786"/>
      <c r="CV330" s="7702"/>
      <c r="CW330" s="7702"/>
      <c r="CX330" s="7702"/>
      <c r="CY330" s="7702"/>
      <c r="CZ330" s="7702"/>
    </row>
    <row r="331" spans="1:104" ht="13.5" thickBot="1" x14ac:dyDescent="0.25">
      <c r="A331" s="7699"/>
      <c r="B331" s="7699"/>
      <c r="C331" s="7702"/>
      <c r="D331" s="7702"/>
      <c r="E331" s="7702"/>
      <c r="F331" s="7702"/>
      <c r="G331" s="7702"/>
      <c r="H331" s="7702"/>
      <c r="I331" s="7702"/>
      <c r="J331" s="7702"/>
      <c r="K331" s="7702"/>
      <c r="L331" s="7702"/>
      <c r="M331" s="7702"/>
      <c r="N331" s="7702"/>
      <c r="O331" s="7702"/>
      <c r="P331" s="7702"/>
      <c r="Q331" s="7702"/>
      <c r="R331" s="7702"/>
      <c r="S331" s="7702"/>
      <c r="T331" s="7702"/>
      <c r="U331" s="7702"/>
      <c r="V331" s="7702"/>
      <c r="W331" s="7702"/>
      <c r="X331" s="7702"/>
      <c r="Y331" s="7702"/>
      <c r="Z331" s="7702"/>
      <c r="AA331" s="7702"/>
      <c r="AB331" s="7702"/>
      <c r="AC331" s="7702"/>
      <c r="AD331" s="7702"/>
      <c r="AE331" s="7702"/>
      <c r="AF331" s="7702"/>
      <c r="AG331" s="7702"/>
      <c r="AH331" s="7702"/>
      <c r="AI331" s="7702"/>
      <c r="AJ331" s="7702"/>
      <c r="AK331" s="7702"/>
      <c r="AL331" s="7702"/>
      <c r="AM331" s="7702"/>
      <c r="AN331" s="7702"/>
      <c r="AO331" s="7702"/>
      <c r="AP331" s="7702"/>
      <c r="AQ331" s="7702"/>
      <c r="AR331" s="7702"/>
      <c r="AS331" s="7702"/>
      <c r="AT331" s="7702"/>
      <c r="AU331" s="7702"/>
      <c r="AV331" s="7702"/>
      <c r="AW331" s="7702"/>
      <c r="AX331" s="7702"/>
      <c r="AY331" s="7702"/>
      <c r="AZ331" s="7702"/>
      <c r="BA331" s="7702"/>
      <c r="BB331" s="7702"/>
      <c r="BC331" s="7702"/>
      <c r="BD331" s="7702"/>
      <c r="BE331" s="7702"/>
      <c r="BF331" s="7702"/>
      <c r="BG331" s="7702"/>
      <c r="BH331" s="7702"/>
      <c r="BI331" s="7702"/>
      <c r="BJ331" s="7702"/>
      <c r="BK331" s="7702"/>
      <c r="BL331" s="7702"/>
      <c r="BM331" s="7702"/>
      <c r="BN331" s="7702"/>
      <c r="BO331" s="7702"/>
      <c r="BP331" s="7702"/>
      <c r="BQ331" s="7702"/>
      <c r="BR331" s="7702"/>
      <c r="BS331" s="8293"/>
      <c r="BT331" s="7705"/>
      <c r="BU331" s="7702"/>
      <c r="BV331" s="7702"/>
      <c r="BW331" s="7702"/>
      <c r="BX331" s="7680"/>
      <c r="BY331" s="7702"/>
      <c r="BZ331" s="7702"/>
      <c r="CA331" s="7998"/>
      <c r="CB331" s="7702"/>
      <c r="CC331" s="7708"/>
      <c r="CD331" s="7796"/>
      <c r="CE331" s="7795"/>
      <c r="CF331" s="7795"/>
      <c r="CG331" s="7795"/>
      <c r="CH331" s="7795"/>
      <c r="CI331" s="7795"/>
      <c r="CJ331" s="7795"/>
      <c r="CK331" s="7795"/>
      <c r="CL331" s="7786"/>
      <c r="CM331" s="7786"/>
      <c r="CN331" s="7786"/>
      <c r="CO331" s="7786"/>
      <c r="CP331" s="7786"/>
      <c r="CQ331" s="7786"/>
      <c r="CR331" s="7786"/>
      <c r="CS331" s="7786"/>
      <c r="CT331" s="7786"/>
      <c r="CU331" s="7786"/>
      <c r="CV331" s="7702"/>
      <c r="CW331" s="7702"/>
      <c r="CX331" s="7702"/>
      <c r="CY331" s="7702"/>
      <c r="CZ331" s="7702"/>
    </row>
    <row r="332" spans="1:104" ht="13.5" thickBot="1" x14ac:dyDescent="0.25">
      <c r="A332" s="7699"/>
      <c r="B332" s="7699"/>
      <c r="C332" s="7702"/>
      <c r="D332" s="7702"/>
      <c r="E332" s="7702"/>
      <c r="F332" s="7702"/>
      <c r="G332" s="7702"/>
      <c r="H332" s="7702"/>
      <c r="I332" s="7702"/>
      <c r="J332" s="7702"/>
      <c r="K332" s="7702"/>
      <c r="L332" s="7702"/>
      <c r="M332" s="7702"/>
      <c r="N332" s="7702"/>
      <c r="O332" s="7702"/>
      <c r="P332" s="7702"/>
      <c r="Q332" s="7702"/>
      <c r="R332" s="7702"/>
      <c r="S332" s="7702"/>
      <c r="T332" s="7702"/>
      <c r="U332" s="7702"/>
      <c r="V332" s="7702"/>
      <c r="W332" s="7702"/>
      <c r="X332" s="7702"/>
      <c r="Y332" s="7702"/>
      <c r="Z332" s="7702"/>
      <c r="AA332" s="7702"/>
      <c r="AB332" s="7702"/>
      <c r="AC332" s="7702"/>
      <c r="AD332" s="7702"/>
      <c r="AE332" s="7702"/>
      <c r="AF332" s="7702"/>
      <c r="AG332" s="7702"/>
      <c r="AH332" s="7702"/>
      <c r="AI332" s="7702"/>
      <c r="AJ332" s="7702"/>
      <c r="AK332" s="7702"/>
      <c r="AL332" s="7702"/>
      <c r="AM332" s="7702"/>
      <c r="AN332" s="7702"/>
      <c r="AO332" s="7702"/>
      <c r="AP332" s="7702"/>
      <c r="AQ332" s="7702"/>
      <c r="AR332" s="7702"/>
      <c r="AS332" s="7702"/>
      <c r="AT332" s="7702"/>
      <c r="AU332" s="7702"/>
      <c r="AV332" s="7702"/>
      <c r="AW332" s="7702"/>
      <c r="AX332" s="7702"/>
      <c r="AY332" s="7702"/>
      <c r="AZ332" s="7702"/>
      <c r="BA332" s="7702"/>
      <c r="BB332" s="7702"/>
      <c r="BC332" s="7702"/>
      <c r="BD332" s="7702"/>
      <c r="BE332" s="7702"/>
      <c r="BF332" s="7702"/>
      <c r="BG332" s="7702"/>
      <c r="BH332" s="7702"/>
      <c r="BI332" s="7702"/>
      <c r="BJ332" s="7702"/>
      <c r="BK332" s="7702"/>
      <c r="BL332" s="7702"/>
      <c r="BM332" s="7702"/>
      <c r="BN332" s="7702"/>
      <c r="BO332" s="7702"/>
      <c r="BP332" s="7702"/>
      <c r="BQ332" s="7702"/>
      <c r="BR332" s="7702"/>
      <c r="BS332" s="8293"/>
      <c r="BT332" s="7705"/>
      <c r="BU332" s="7690"/>
      <c r="BV332" s="7686" t="inlineStr">
        <is>
          <t>Medida SAR</t>
        </is>
      </c>
      <c r="BW332" s="7691" t="inlineStr">
        <is>
          <t>Valor en antena</t>
        </is>
      </c>
      <c r="BX332" s="7691" t="inlineStr">
        <is>
          <t>SAR 1W</t>
        </is>
      </c>
      <c r="BY332" s="7691" t="inlineStr">
        <is>
          <t>SAR W/g</t>
        </is>
      </c>
      <c r="BZ332" s="7691" t="inlineStr">
        <is>
          <t>Desviacion (%)</t>
        </is>
      </c>
      <c r="CA332" s="7692" t="inlineStr">
        <is>
          <t>Veredicto</t>
        </is>
      </c>
      <c r="CB332" s="7703"/>
      <c r="CC332" s="7709"/>
      <c r="CD332" s="7796"/>
      <c r="CE332" s="7795"/>
      <c r="CF332" s="7795"/>
      <c r="CG332" s="7795"/>
      <c r="CH332" s="7795"/>
      <c r="CI332" s="7795"/>
      <c r="CJ332" s="7795"/>
      <c r="CK332" s="7795"/>
      <c r="CL332" s="7786"/>
      <c r="CM332" s="7786"/>
      <c r="CN332" s="7786"/>
      <c r="CO332" s="7786"/>
      <c r="CP332" s="7786"/>
      <c r="CQ332" s="7786"/>
      <c r="CR332" s="7786"/>
      <c r="CS332" s="7786"/>
      <c r="CT332" s="7786"/>
      <c r="CU332" s="7786"/>
      <c r="CV332" s="7702"/>
      <c r="CW332" s="7702"/>
      <c r="CX332" s="7702"/>
      <c r="CY332" s="7702"/>
      <c r="CZ332" s="7702"/>
    </row>
    <row r="333" spans="1:104" x14ac:dyDescent="0.2">
      <c r="A333" s="7699"/>
      <c r="B333" s="7699"/>
      <c r="C333" s="7702"/>
      <c r="D333" s="7702"/>
      <c r="E333" s="7702"/>
      <c r="F333" s="7702"/>
      <c r="G333" s="7702"/>
      <c r="H333" s="7702"/>
      <c r="I333" s="7702"/>
      <c r="J333" s="7702"/>
      <c r="K333" s="7702"/>
      <c r="L333" s="7702"/>
      <c r="M333" s="7702"/>
      <c r="N333" s="7702"/>
      <c r="O333" s="7702"/>
      <c r="P333" s="7702"/>
      <c r="Q333" s="7702"/>
      <c r="R333" s="7702"/>
      <c r="S333" s="7702"/>
      <c r="T333" s="7702"/>
      <c r="U333" s="7702"/>
      <c r="V333" s="7702"/>
      <c r="W333" s="7702"/>
      <c r="X333" s="7702"/>
      <c r="Y333" s="7702"/>
      <c r="Z333" s="7702"/>
      <c r="AA333" s="7702"/>
      <c r="AB333" s="7702"/>
      <c r="AC333" s="7702"/>
      <c r="AD333" s="7702"/>
      <c r="AE333" s="7702"/>
      <c r="AF333" s="7702"/>
      <c r="AG333" s="7702"/>
      <c r="AH333" s="7702"/>
      <c r="AI333" s="7702"/>
      <c r="AJ333" s="7702"/>
      <c r="AK333" s="7702"/>
      <c r="AL333" s="7702"/>
      <c r="AM333" s="7702"/>
      <c r="AN333" s="7702"/>
      <c r="AO333" s="7702"/>
      <c r="AP333" s="7702"/>
      <c r="AQ333" s="7702"/>
      <c r="AR333" s="7702"/>
      <c r="AS333" s="7702"/>
      <c r="AT333" s="7702"/>
      <c r="AU333" s="7702"/>
      <c r="AV333" s="7702"/>
      <c r="AW333" s="7702"/>
      <c r="AX333" s="7702"/>
      <c r="AY333" s="7702"/>
      <c r="AZ333" s="7702"/>
      <c r="BA333" s="7702"/>
      <c r="BB333" s="7702"/>
      <c r="BC333" s="7702"/>
      <c r="BD333" s="7702"/>
      <c r="BE333" s="7702"/>
      <c r="BF333" s="7702"/>
      <c r="BG333" s="7702"/>
      <c r="BH333" s="7702"/>
      <c r="BI333" s="7702"/>
      <c r="BJ333" s="7702"/>
      <c r="BK333" s="7702"/>
      <c r="BL333" s="7702"/>
      <c r="BM333" s="7702"/>
      <c r="BN333" s="7702"/>
      <c r="BO333" s="7702"/>
      <c r="BP333" s="7702"/>
      <c r="BQ333" s="7702"/>
      <c r="BR333" s="7702"/>
      <c r="BS333" s="8293"/>
      <c r="BT333" s="7705"/>
      <c r="BU333" s="7719" t="inlineStr">
        <is>
          <t>SAR(1g)</t>
        </is>
      </c>
      <c r="BV333" s="7693"/>
      <c r="BW333" s="7713">
        <f>POWER(10,(((10*LOG10(BW325))+(AVERAGE(BX329:BX330)-BX326))/10))</f>
        <v>250.00000000000011</v>
      </c>
      <c r="BX333" s="8161">
        <f>CD315</f>
        <v>10.9</v>
      </c>
      <c r="BY333" s="7713">
        <f>BV333*1000/BW333</f>
        <v>0</v>
      </c>
      <c r="BZ333" s="7713">
        <f>((BY333-BX333)*100)/BX333</f>
        <v>-100</v>
      </c>
      <c r="CA333" s="7715" t="str">
        <f>IF(ABS(BZ333)&lt;10,"Válido","No Válido")</f>
        <v>No Válido</v>
      </c>
      <c r="CB333" s="7703"/>
      <c r="CC333" s="7709"/>
      <c r="CD333" s="7796"/>
      <c r="CE333" s="7795"/>
      <c r="CF333" s="7795"/>
      <c r="CG333" s="7795"/>
      <c r="CH333" s="7795"/>
      <c r="CI333" s="7795"/>
      <c r="CJ333" s="7795"/>
      <c r="CK333" s="7795"/>
      <c r="CL333" s="7786"/>
      <c r="CM333" s="7786"/>
      <c r="CN333" s="7786"/>
      <c r="CO333" s="7786"/>
      <c r="CP333" s="7786"/>
      <c r="CQ333" s="7786"/>
      <c r="CR333" s="7786"/>
      <c r="CS333" s="7786"/>
      <c r="CT333" s="7786"/>
      <c r="CU333" s="7786"/>
      <c r="CV333" s="7702"/>
      <c r="CW333" s="7702"/>
      <c r="CX333" s="7702"/>
      <c r="CY333" s="7702"/>
      <c r="CZ333" s="7702"/>
    </row>
    <row r="334" spans="1:104" ht="13.5" thickBot="1" x14ac:dyDescent="0.25">
      <c r="A334" s="7699"/>
      <c r="B334" s="7699"/>
      <c r="C334" s="7702"/>
      <c r="D334" s="7702"/>
      <c r="E334" s="7702"/>
      <c r="F334" s="7702"/>
      <c r="G334" s="7702"/>
      <c r="H334" s="7702"/>
      <c r="I334" s="7702"/>
      <c r="J334" s="7702"/>
      <c r="K334" s="7702"/>
      <c r="L334" s="7702"/>
      <c r="M334" s="7702"/>
      <c r="N334" s="7702"/>
      <c r="O334" s="7702"/>
      <c r="P334" s="7702"/>
      <c r="Q334" s="7702"/>
      <c r="R334" s="7702"/>
      <c r="S334" s="7702"/>
      <c r="T334" s="7702"/>
      <c r="U334" s="7702"/>
      <c r="V334" s="7702"/>
      <c r="W334" s="7702"/>
      <c r="X334" s="7702"/>
      <c r="Y334" s="7702"/>
      <c r="Z334" s="7702"/>
      <c r="AA334" s="7702"/>
      <c r="AB334" s="7702"/>
      <c r="AC334" s="7702"/>
      <c r="AD334" s="7702"/>
      <c r="AE334" s="7702"/>
      <c r="AF334" s="7702"/>
      <c r="AG334" s="7702"/>
      <c r="AH334" s="7702"/>
      <c r="AI334" s="7702"/>
      <c r="AJ334" s="7702"/>
      <c r="AK334" s="7702"/>
      <c r="AL334" s="7702"/>
      <c r="AM334" s="7702"/>
      <c r="AN334" s="7702"/>
      <c r="AO334" s="7702"/>
      <c r="AP334" s="7702"/>
      <c r="AQ334" s="7702"/>
      <c r="AR334" s="7702"/>
      <c r="AS334" s="7702"/>
      <c r="AT334" s="7702"/>
      <c r="AU334" s="7702"/>
      <c r="AV334" s="7702"/>
      <c r="AW334" s="7702"/>
      <c r="AX334" s="7702"/>
      <c r="AY334" s="7702"/>
      <c r="AZ334" s="7702"/>
      <c r="BA334" s="7702"/>
      <c r="BB334" s="7702"/>
      <c r="BC334" s="7702"/>
      <c r="BD334" s="7702"/>
      <c r="BE334" s="7702"/>
      <c r="BF334" s="7702"/>
      <c r="BG334" s="7702"/>
      <c r="BH334" s="7702"/>
      <c r="BI334" s="7702"/>
      <c r="BJ334" s="7702"/>
      <c r="BK334" s="7702"/>
      <c r="BL334" s="7702"/>
      <c r="BM334" s="7702"/>
      <c r="BN334" s="7702"/>
      <c r="BO334" s="7702"/>
      <c r="BP334" s="7702"/>
      <c r="BQ334" s="7702"/>
      <c r="BR334" s="7702"/>
      <c r="BS334" s="8293"/>
      <c r="BT334" s="7705"/>
      <c r="BU334" s="7720" t="inlineStr">
        <is>
          <t>SAR(10g)</t>
        </is>
      </c>
      <c r="BV334" s="7694"/>
      <c r="BW334" s="7714">
        <f>POWER(10,(((10*LOG10(BW325))+(AVERAGE(BX329:BX330)-BX326))/10))</f>
        <v>250.00000000000011</v>
      </c>
      <c r="BX334" s="8162">
        <f>CD316</f>
        <v>7.01</v>
      </c>
      <c r="BY334" s="7714">
        <f>BV334*1000/BW334</f>
        <v>0</v>
      </c>
      <c r="BZ334" s="7714">
        <f>((BY334-BX334)*100)/BX334</f>
        <v>-100</v>
      </c>
      <c r="CA334" s="7716" t="str">
        <f>IF(ABS(BZ334)&lt;10,"Válido","No Válido")</f>
        <v>No Válido</v>
      </c>
      <c r="CB334" s="7703"/>
      <c r="CC334" s="7709"/>
      <c r="CD334" s="7796"/>
      <c r="CE334" s="7795"/>
      <c r="CF334" s="7795"/>
      <c r="CG334" s="7795"/>
      <c r="CH334" s="7795"/>
      <c r="CI334" s="7795"/>
      <c r="CJ334" s="7795"/>
      <c r="CK334" s="7795"/>
      <c r="CL334" s="7786"/>
      <c r="CM334" s="7786"/>
      <c r="CN334" s="7786"/>
      <c r="CO334" s="7786"/>
      <c r="CP334" s="7786"/>
      <c r="CQ334" s="7786"/>
      <c r="CR334" s="7786"/>
      <c r="CS334" s="7786"/>
      <c r="CT334" s="7786"/>
      <c r="CU334" s="7786"/>
      <c r="CV334" s="7702"/>
      <c r="CW334" s="7702"/>
      <c r="CX334" s="7702"/>
      <c r="CY334" s="7702"/>
      <c r="CZ334" s="7702"/>
    </row>
    <row r="335" spans="1:104" ht="13.5" thickBot="1" x14ac:dyDescent="0.25">
      <c r="A335" s="7699"/>
      <c r="B335" s="7699"/>
      <c r="C335" s="7702"/>
      <c r="D335" s="7702"/>
      <c r="E335" s="7702"/>
      <c r="F335" s="7702"/>
      <c r="G335" s="7702"/>
      <c r="H335" s="7702"/>
      <c r="I335" s="7702"/>
      <c r="J335" s="7702"/>
      <c r="K335" s="7702"/>
      <c r="L335" s="7702"/>
      <c r="M335" s="7702"/>
      <c r="N335" s="7702"/>
      <c r="O335" s="7702"/>
      <c r="P335" s="7702"/>
      <c r="Q335" s="7702"/>
      <c r="R335" s="7702"/>
      <c r="S335" s="7702"/>
      <c r="T335" s="7702"/>
      <c r="U335" s="7702"/>
      <c r="V335" s="7702"/>
      <c r="W335" s="7702"/>
      <c r="X335" s="7702"/>
      <c r="Y335" s="7702"/>
      <c r="Z335" s="7702"/>
      <c r="AA335" s="7702"/>
      <c r="AB335" s="7702"/>
      <c r="AC335" s="7702"/>
      <c r="AD335" s="7702"/>
      <c r="AE335" s="7702"/>
      <c r="AF335" s="7702"/>
      <c r="AG335" s="7702"/>
      <c r="AH335" s="7702"/>
      <c r="AI335" s="7702"/>
      <c r="AJ335" s="7702"/>
      <c r="AK335" s="7702"/>
      <c r="AL335" s="7702"/>
      <c r="AM335" s="7702"/>
      <c r="AN335" s="7702"/>
      <c r="AO335" s="7702"/>
      <c r="AP335" s="7702"/>
      <c r="AQ335" s="7702"/>
      <c r="AR335" s="7702"/>
      <c r="AS335" s="7702"/>
      <c r="AT335" s="7702"/>
      <c r="AU335" s="7702"/>
      <c r="AV335" s="7702"/>
      <c r="AW335" s="7702"/>
      <c r="AX335" s="7702"/>
      <c r="AY335" s="7702"/>
      <c r="AZ335" s="7702"/>
      <c r="BA335" s="7702"/>
      <c r="BB335" s="7702"/>
      <c r="BC335" s="7702"/>
      <c r="BD335" s="7702"/>
      <c r="BE335" s="7702"/>
      <c r="BF335" s="7702"/>
      <c r="BG335" s="7702"/>
      <c r="BH335" s="7702"/>
      <c r="BI335" s="7702"/>
      <c r="BJ335" s="7702"/>
      <c r="BK335" s="7702"/>
      <c r="BL335" s="7702"/>
      <c r="BM335" s="7702"/>
      <c r="BN335" s="7702"/>
      <c r="BO335" s="7702"/>
      <c r="BP335" s="7702"/>
      <c r="BQ335" s="7702"/>
      <c r="BR335" s="7702"/>
      <c r="BS335" s="8293"/>
      <c r="BT335" s="7705"/>
      <c r="BU335" s="7702"/>
      <c r="BV335" s="7702"/>
      <c r="BW335" s="7702"/>
      <c r="BX335" s="7702"/>
      <c r="BY335" s="7726"/>
      <c r="BZ335" s="7726"/>
      <c r="CA335" s="7726"/>
      <c r="CB335" s="7726"/>
      <c r="CC335" s="7734"/>
      <c r="CD335" s="7796"/>
      <c r="CE335" s="7795"/>
      <c r="CF335" s="7795"/>
      <c r="CG335" s="7795"/>
      <c r="CH335" s="7795"/>
      <c r="CI335" s="7795"/>
      <c r="CJ335" s="7795"/>
      <c r="CK335" s="7795"/>
      <c r="CL335" s="7786"/>
      <c r="CM335" s="7786"/>
      <c r="CN335" s="7786"/>
      <c r="CO335" s="7786"/>
      <c r="CP335" s="7786"/>
      <c r="CQ335" s="7786"/>
      <c r="CR335" s="7786"/>
      <c r="CS335" s="7786"/>
      <c r="CT335" s="7786"/>
      <c r="CU335" s="7786"/>
      <c r="CV335" s="7702"/>
      <c r="CW335" s="7702"/>
      <c r="CX335" s="7702"/>
      <c r="CY335" s="7702"/>
      <c r="CZ335" s="7702"/>
    </row>
    <row r="336" spans="1:104" ht="26.25" thickBot="1" x14ac:dyDescent="0.25">
      <c r="A336" s="7699"/>
      <c r="B336" s="7699"/>
      <c r="C336" s="7702"/>
      <c r="D336" s="7702"/>
      <c r="E336" s="7702"/>
      <c r="F336" s="7702"/>
      <c r="G336" s="7702"/>
      <c r="H336" s="7702"/>
      <c r="I336" s="7702"/>
      <c r="J336" s="7702"/>
      <c r="K336" s="7702"/>
      <c r="L336" s="7702"/>
      <c r="M336" s="7702"/>
      <c r="N336" s="7702"/>
      <c r="O336" s="7702"/>
      <c r="P336" s="7702"/>
      <c r="Q336" s="7702"/>
      <c r="R336" s="7702"/>
      <c r="S336" s="7702"/>
      <c r="T336" s="7702"/>
      <c r="U336" s="7702"/>
      <c r="V336" s="7702"/>
      <c r="W336" s="7702"/>
      <c r="X336" s="7702"/>
      <c r="Y336" s="7702"/>
      <c r="Z336" s="7702"/>
      <c r="AA336" s="7702"/>
      <c r="AB336" s="7702"/>
      <c r="AC336" s="7702"/>
      <c r="AD336" s="7702"/>
      <c r="AE336" s="7702"/>
      <c r="AF336" s="7702"/>
      <c r="AG336" s="7702"/>
      <c r="AH336" s="7702"/>
      <c r="AI336" s="7702"/>
      <c r="AJ336" s="7702"/>
      <c r="AK336" s="7702"/>
      <c r="AL336" s="7702"/>
      <c r="AM336" s="7702"/>
      <c r="AN336" s="7702"/>
      <c r="AO336" s="7702"/>
      <c r="AP336" s="7702"/>
      <c r="AQ336" s="7702"/>
      <c r="AR336" s="7702"/>
      <c r="AS336" s="7702"/>
      <c r="AT336" s="7702"/>
      <c r="AU336" s="7702"/>
      <c r="AV336" s="7702"/>
      <c r="AW336" s="7702"/>
      <c r="AX336" s="7702"/>
      <c r="AY336" s="7702"/>
      <c r="AZ336" s="7702"/>
      <c r="BA336" s="7702"/>
      <c r="BB336" s="7702"/>
      <c r="BC336" s="7702"/>
      <c r="BD336" s="7702"/>
      <c r="BE336" s="7702"/>
      <c r="BF336" s="7702"/>
      <c r="BG336" s="7702"/>
      <c r="BH336" s="7702"/>
      <c r="BI336" s="7702"/>
      <c r="BJ336" s="7702"/>
      <c r="BK336" s="7702"/>
      <c r="BL336" s="7702"/>
      <c r="BM336" s="7702"/>
      <c r="BN336" s="7702"/>
      <c r="BO336" s="7702"/>
      <c r="BP336" s="7702"/>
      <c r="BQ336" s="7702"/>
      <c r="BR336" s="7702"/>
      <c r="BS336" s="8293"/>
      <c r="BT336" s="7705"/>
      <c r="BU336" s="7695"/>
      <c r="BV336" s="7696" t="inlineStr">
        <is>
          <t>Valor SAR extrap</t>
        </is>
      </c>
      <c r="BW336" s="7697" t="inlineStr">
        <is>
          <t>Desviacion (%)</t>
        </is>
      </c>
      <c r="BX336" s="7698" t="inlineStr">
        <is>
          <t>Veredicto</t>
        </is>
      </c>
      <c r="BY336" s="7726"/>
      <c r="BZ336" s="7726"/>
      <c r="CA336" s="7726" t="inlineStr">
        <is>
          <t>Frequency
(MHz)</t>
        </is>
      </c>
      <c r="CB336" s="7726" t="str">
        <f>CA322</f>
        <v>Head/Body:</v>
      </c>
      <c r="CC336" s="7734" t="inlineStr">
        <is>
          <t>SAR over</t>
        </is>
      </c>
      <c r="CD336" s="7796"/>
      <c r="CE336" s="7795"/>
      <c r="CF336" s="7795"/>
      <c r="CG336" s="7795"/>
      <c r="CH336" s="7795"/>
      <c r="CI336" s="7795"/>
      <c r="CJ336" s="7795"/>
      <c r="CK336" s="7795"/>
      <c r="CL336" s="7786"/>
      <c r="CM336" s="7786"/>
      <c r="CN336" s="7786"/>
      <c r="CO336" s="7786"/>
      <c r="CP336" s="7786"/>
      <c r="CQ336" s="7786"/>
      <c r="CR336" s="7786"/>
      <c r="CS336" s="7786"/>
      <c r="CT336" s="7786"/>
      <c r="CU336" s="7786"/>
      <c r="CV336" s="7702"/>
      <c r="CW336" s="7702"/>
      <c r="CX336" s="7702"/>
      <c r="CY336" s="7702"/>
      <c r="CZ336" s="7702"/>
    </row>
    <row r="337" spans="1:104" x14ac:dyDescent="0.2">
      <c r="A337" s="7699"/>
      <c r="B337" s="7699"/>
      <c r="C337" s="7702"/>
      <c r="D337" s="7702"/>
      <c r="E337" s="7702"/>
      <c r="F337" s="7702"/>
      <c r="G337" s="7702"/>
      <c r="H337" s="7702"/>
      <c r="I337" s="7702"/>
      <c r="J337" s="7702"/>
      <c r="K337" s="7702"/>
      <c r="L337" s="7702"/>
      <c r="M337" s="7702"/>
      <c r="N337" s="7702"/>
      <c r="O337" s="7702"/>
      <c r="P337" s="7702"/>
      <c r="Q337" s="7702"/>
      <c r="R337" s="7702"/>
      <c r="S337" s="7702"/>
      <c r="T337" s="7702"/>
      <c r="U337" s="7702"/>
      <c r="V337" s="7702"/>
      <c r="W337" s="7702"/>
      <c r="X337" s="7702"/>
      <c r="Y337" s="7702"/>
      <c r="Z337" s="7702"/>
      <c r="AA337" s="7702"/>
      <c r="AB337" s="7702"/>
      <c r="AC337" s="7702"/>
      <c r="AD337" s="7702"/>
      <c r="AE337" s="7702"/>
      <c r="AF337" s="7702"/>
      <c r="AG337" s="7702"/>
      <c r="AH337" s="7702"/>
      <c r="AI337" s="7702"/>
      <c r="AJ337" s="7702"/>
      <c r="AK337" s="7702"/>
      <c r="AL337" s="7702"/>
      <c r="AM337" s="7702"/>
      <c r="AN337" s="7702"/>
      <c r="AO337" s="7702"/>
      <c r="AP337" s="7702"/>
      <c r="AQ337" s="7702"/>
      <c r="AR337" s="7702"/>
      <c r="AS337" s="7702"/>
      <c r="AT337" s="7702"/>
      <c r="AU337" s="7702"/>
      <c r="AV337" s="7702"/>
      <c r="AW337" s="7702"/>
      <c r="AX337" s="7702"/>
      <c r="AY337" s="7702"/>
      <c r="AZ337" s="7702"/>
      <c r="BA337" s="7702"/>
      <c r="BB337" s="7702"/>
      <c r="BC337" s="7702"/>
      <c r="BD337" s="7702"/>
      <c r="BE337" s="7702"/>
      <c r="BF337" s="7702"/>
      <c r="BG337" s="7702"/>
      <c r="BH337" s="7702"/>
      <c r="BI337" s="7702"/>
      <c r="BJ337" s="7702"/>
      <c r="BK337" s="7702"/>
      <c r="BL337" s="7702"/>
      <c r="BM337" s="7702"/>
      <c r="BN337" s="7702"/>
      <c r="BO337" s="7702"/>
      <c r="BP337" s="7702"/>
      <c r="BQ337" s="7702"/>
      <c r="BR337" s="7702"/>
      <c r="BS337" s="8293"/>
      <c r="BT337" s="7705"/>
      <c r="BU337" s="7684" t="inlineStr">
        <is>
          <t>Fast SAR 1g</t>
        </is>
      </c>
      <c r="BV337" s="7693"/>
      <c r="BW337" s="7713" t="e">
        <f>((BV337-BV333)*100)/BV333</f>
        <v>#DIV/0!</v>
      </c>
      <c r="BX337" s="7715" t="e">
        <f>IF(ABS(BW337)&lt;3,"Válido","No Válido")</f>
        <v>#DIV/0!</v>
      </c>
      <c r="BY337" s="7726"/>
      <c r="BZ337" s="7726"/>
      <c r="CA337" s="7726">
        <f>BU325</f>
        <v>0</v>
      </c>
      <c r="CB337" s="7726" t="str">
        <f>CB322</f>
        <v>Head</v>
      </c>
      <c r="CC337" s="7734" t="inlineStr">
        <is>
          <t>1 gr.</t>
        </is>
      </c>
      <c r="CD337" s="7796"/>
      <c r="CE337" s="7795"/>
      <c r="CF337" s="7795"/>
      <c r="CG337" s="7795"/>
      <c r="CH337" s="7795"/>
      <c r="CI337" s="7795"/>
      <c r="CJ337" s="7795"/>
      <c r="CK337" s="7795"/>
      <c r="CL337" s="7786"/>
      <c r="CM337" s="7786"/>
      <c r="CN337" s="7786"/>
      <c r="CO337" s="7786"/>
      <c r="CP337" s="7786"/>
      <c r="CQ337" s="7786"/>
      <c r="CR337" s="7786"/>
      <c r="CS337" s="7786"/>
      <c r="CT337" s="7786"/>
      <c r="CU337" s="7786"/>
      <c r="CV337" s="7702"/>
      <c r="CW337" s="7702"/>
      <c r="CX337" s="7702"/>
      <c r="CY337" s="7702"/>
      <c r="CZ337" s="7702"/>
    </row>
    <row r="338" spans="1:104" ht="13.5" thickBot="1" x14ac:dyDescent="0.25">
      <c r="A338" s="7699"/>
      <c r="B338" s="7699"/>
      <c r="C338" s="7702"/>
      <c r="D338" s="7702"/>
      <c r="E338" s="7702"/>
      <c r="F338" s="7702"/>
      <c r="G338" s="7702"/>
      <c r="H338" s="7702"/>
      <c r="I338" s="7702"/>
      <c r="J338" s="7702"/>
      <c r="K338" s="7702"/>
      <c r="L338" s="7702"/>
      <c r="M338" s="7702"/>
      <c r="N338" s="7702"/>
      <c r="O338" s="7702"/>
      <c r="P338" s="7702"/>
      <c r="Q338" s="7702"/>
      <c r="R338" s="7702"/>
      <c r="S338" s="7702"/>
      <c r="T338" s="7702"/>
      <c r="U338" s="7702"/>
      <c r="V338" s="7702"/>
      <c r="W338" s="7702"/>
      <c r="X338" s="7702"/>
      <c r="Y338" s="7702"/>
      <c r="Z338" s="7702"/>
      <c r="AA338" s="7702"/>
      <c r="AB338" s="7702"/>
      <c r="AC338" s="7702"/>
      <c r="AD338" s="7702"/>
      <c r="AE338" s="7702"/>
      <c r="AF338" s="7702"/>
      <c r="AG338" s="7702"/>
      <c r="AH338" s="7702"/>
      <c r="AI338" s="7702"/>
      <c r="AJ338" s="7702"/>
      <c r="AK338" s="7702"/>
      <c r="AL338" s="7702"/>
      <c r="AM338" s="7702"/>
      <c r="AN338" s="7702"/>
      <c r="AO338" s="7702"/>
      <c r="AP338" s="7702"/>
      <c r="AQ338" s="7702"/>
      <c r="AR338" s="7702"/>
      <c r="AS338" s="7702"/>
      <c r="AT338" s="7702"/>
      <c r="AU338" s="7702"/>
      <c r="AV338" s="7702"/>
      <c r="AW338" s="7702"/>
      <c r="AX338" s="7702"/>
      <c r="AY338" s="7702"/>
      <c r="AZ338" s="7702"/>
      <c r="BA338" s="7702"/>
      <c r="BB338" s="7702"/>
      <c r="BC338" s="7702"/>
      <c r="BD338" s="7702"/>
      <c r="BE338" s="7702"/>
      <c r="BF338" s="7702"/>
      <c r="BG338" s="7702"/>
      <c r="BH338" s="7702"/>
      <c r="BI338" s="7702"/>
      <c r="BJ338" s="7702"/>
      <c r="BK338" s="7702"/>
      <c r="BL338" s="7702"/>
      <c r="BM338" s="7702"/>
      <c r="BN338" s="7702"/>
      <c r="BO338" s="7702"/>
      <c r="BP338" s="7702"/>
      <c r="BQ338" s="7702"/>
      <c r="BR338" s="7702"/>
      <c r="BS338" s="8293"/>
      <c r="BT338" s="7705"/>
      <c r="BU338" s="7718" t="inlineStr">
        <is>
          <t>Fast SAR 10g</t>
        </is>
      </c>
      <c r="BV338" s="7694"/>
      <c r="BW338" s="7714" t="e">
        <f>((BV338-BV334)*100)/BV334</f>
        <v>#DIV/0!</v>
      </c>
      <c r="BX338" s="7716" t="e">
        <f>IF(ABS(BW338)&lt;7,"Válido","No Válido")</f>
        <v>#DIV/0!</v>
      </c>
      <c r="BY338" s="7727"/>
      <c r="BZ338" s="7726"/>
      <c r="CA338" s="7732">
        <f>BU325</f>
        <v>0</v>
      </c>
      <c r="CB338" s="7730" t="str">
        <f>CB322</f>
        <v>Head</v>
      </c>
      <c r="CC338" s="7734" t="inlineStr">
        <is>
          <t>10 gr.</t>
        </is>
      </c>
      <c r="CD338" s="7796"/>
      <c r="CE338" s="7795"/>
      <c r="CF338" s="7795"/>
      <c r="CG338" s="7795"/>
      <c r="CH338" s="7795"/>
      <c r="CI338" s="7795"/>
      <c r="CJ338" s="7795"/>
      <c r="CK338" s="7795"/>
      <c r="CL338" s="7786"/>
      <c r="CM338" s="7786"/>
      <c r="CN338" s="7786"/>
      <c r="CO338" s="7786"/>
      <c r="CP338" s="7786"/>
      <c r="CQ338" s="7786"/>
      <c r="CR338" s="7786"/>
      <c r="CS338" s="7786"/>
      <c r="CT338" s="7786"/>
      <c r="CU338" s="7786"/>
      <c r="CV338" s="7702"/>
      <c r="CW338" s="7702"/>
      <c r="CX338" s="7702"/>
      <c r="CY338" s="7702"/>
      <c r="CZ338" s="7702"/>
    </row>
    <row r="339" spans="1:104" x14ac:dyDescent="0.2">
      <c r="A339" s="7699"/>
      <c r="B339" s="7699"/>
      <c r="C339" s="7702"/>
      <c r="D339" s="7702"/>
      <c r="E339" s="7702"/>
      <c r="F339" s="7702"/>
      <c r="G339" s="7702"/>
      <c r="H339" s="7702"/>
      <c r="I339" s="7702"/>
      <c r="J339" s="7702"/>
      <c r="K339" s="7702"/>
      <c r="L339" s="7702"/>
      <c r="M339" s="7702"/>
      <c r="N339" s="7702"/>
      <c r="O339" s="7702"/>
      <c r="P339" s="7702"/>
      <c r="Q339" s="7702"/>
      <c r="R339" s="7702"/>
      <c r="S339" s="7702"/>
      <c r="T339" s="7702"/>
      <c r="U339" s="7702"/>
      <c r="V339" s="7702"/>
      <c r="W339" s="7702"/>
      <c r="X339" s="7702"/>
      <c r="Y339" s="7702"/>
      <c r="Z339" s="7702"/>
      <c r="AA339" s="7702"/>
      <c r="AB339" s="7702"/>
      <c r="AC339" s="7702"/>
      <c r="AD339" s="7702"/>
      <c r="AE339" s="7702"/>
      <c r="AF339" s="7702"/>
      <c r="AG339" s="7702"/>
      <c r="AH339" s="7702"/>
      <c r="AI339" s="7702"/>
      <c r="AJ339" s="7702"/>
      <c r="AK339" s="7702"/>
      <c r="AL339" s="7702"/>
      <c r="AM339" s="7702"/>
      <c r="AN339" s="7702"/>
      <c r="AO339" s="7702"/>
      <c r="AP339" s="7702"/>
      <c r="AQ339" s="7702"/>
      <c r="AR339" s="7702"/>
      <c r="AS339" s="7702"/>
      <c r="AT339" s="7702"/>
      <c r="AU339" s="7702"/>
      <c r="AV339" s="7702"/>
      <c r="AW339" s="7702"/>
      <c r="AX339" s="7702"/>
      <c r="AY339" s="7702"/>
      <c r="AZ339" s="7702"/>
      <c r="BA339" s="7702"/>
      <c r="BB339" s="7702"/>
      <c r="BC339" s="7702"/>
      <c r="BD339" s="7702"/>
      <c r="BE339" s="7702"/>
      <c r="BF339" s="7702"/>
      <c r="BG339" s="7702"/>
      <c r="BH339" s="7702"/>
      <c r="BI339" s="7702"/>
      <c r="BJ339" s="7702"/>
      <c r="BK339" s="7702"/>
      <c r="BL339" s="7702"/>
      <c r="BM339" s="7702"/>
      <c r="BN339" s="7702"/>
      <c r="BO339" s="7702"/>
      <c r="BP339" s="7702"/>
      <c r="BQ339" s="7702"/>
      <c r="BR339" s="7702"/>
      <c r="BS339" s="8293"/>
      <c r="BT339" s="7735"/>
      <c r="BU339" s="7784"/>
      <c r="BV339" s="7784"/>
      <c r="BW339" s="7702"/>
      <c r="BX339" s="7702"/>
      <c r="BY339" s="7785"/>
      <c r="BZ339" s="7702"/>
      <c r="CA339" s="7998"/>
      <c r="CB339" s="7702"/>
      <c r="CC339" s="7708"/>
      <c r="CD339" s="7796"/>
      <c r="CE339" s="7795"/>
      <c r="CF339" s="7795"/>
      <c r="CG339" s="7795"/>
      <c r="CH339" s="7795"/>
      <c r="CI339" s="7795"/>
      <c r="CJ339" s="7795"/>
      <c r="CK339" s="7795"/>
      <c r="CL339" s="7786"/>
      <c r="CM339" s="7786"/>
      <c r="CN339" s="7786"/>
      <c r="CO339" s="7786"/>
      <c r="CP339" s="7786"/>
      <c r="CQ339" s="7786"/>
      <c r="CR339" s="7786"/>
      <c r="CS339" s="7786"/>
      <c r="CT339" s="7786"/>
      <c r="CU339" s="7786"/>
      <c r="CV339" s="7702"/>
      <c r="CW339" s="7702"/>
      <c r="CX339" s="7702"/>
      <c r="CY339" s="7702"/>
      <c r="CZ339" s="7702"/>
    </row>
    <row r="340" spans="1:104" x14ac:dyDescent="0.2">
      <c r="A340" s="7699"/>
      <c r="B340" s="7699"/>
      <c r="C340" s="7702"/>
      <c r="D340" s="7702"/>
      <c r="E340" s="7702"/>
      <c r="F340" s="7702"/>
      <c r="G340" s="7702"/>
      <c r="H340" s="7702"/>
      <c r="I340" s="7702"/>
      <c r="J340" s="7702"/>
      <c r="K340" s="7702"/>
      <c r="L340" s="7702"/>
      <c r="M340" s="7702"/>
      <c r="N340" s="7702"/>
      <c r="O340" s="7702"/>
      <c r="P340" s="7702"/>
      <c r="Q340" s="7702"/>
      <c r="R340" s="7702"/>
      <c r="S340" s="7702"/>
      <c r="T340" s="7702"/>
      <c r="U340" s="7702"/>
      <c r="V340" s="7702"/>
      <c r="W340" s="7702"/>
      <c r="X340" s="7702"/>
      <c r="Y340" s="7702"/>
      <c r="Z340" s="7702"/>
      <c r="AA340" s="7702"/>
      <c r="AB340" s="7702"/>
      <c r="AC340" s="7702"/>
      <c r="AD340" s="7702"/>
      <c r="AE340" s="7702"/>
      <c r="AF340" s="7702"/>
      <c r="AG340" s="7702"/>
      <c r="AH340" s="7702"/>
      <c r="AI340" s="7702"/>
      <c r="AJ340" s="7702"/>
      <c r="AK340" s="7702"/>
      <c r="AL340" s="7702"/>
      <c r="AM340" s="7702"/>
      <c r="AN340" s="7702"/>
      <c r="AO340" s="7702"/>
      <c r="AP340" s="7702"/>
      <c r="AQ340" s="7702"/>
      <c r="AR340" s="7702"/>
      <c r="AS340" s="7702"/>
      <c r="AT340" s="7702"/>
      <c r="AU340" s="7702"/>
      <c r="AV340" s="7702"/>
      <c r="AW340" s="7702"/>
      <c r="AX340" s="7702"/>
      <c r="AY340" s="7702"/>
      <c r="AZ340" s="7702"/>
      <c r="BA340" s="7702"/>
      <c r="BB340" s="7702"/>
      <c r="BC340" s="7702"/>
      <c r="BD340" s="7702"/>
      <c r="BE340" s="7702"/>
      <c r="BF340" s="7702"/>
      <c r="BG340" s="7702"/>
      <c r="BH340" s="7702"/>
      <c r="BI340" s="7702"/>
      <c r="BJ340" s="7702"/>
      <c r="BK340" s="7702"/>
      <c r="BL340" s="7702"/>
      <c r="BM340" s="7702"/>
      <c r="BN340" s="7702"/>
      <c r="BO340" s="7702"/>
      <c r="BP340" s="7702"/>
      <c r="BQ340" s="7702"/>
      <c r="BR340" s="7702"/>
      <c r="BS340" s="8293"/>
      <c r="BT340" s="7726"/>
      <c r="BU340" s="7727" t="inlineStr">
        <is>
          <t>Date</t>
        </is>
      </c>
      <c r="BV340" s="7727" t="inlineStr">
        <is>
          <t>Frequency
(MHz)</t>
        </is>
      </c>
      <c r="BW340" s="7726" t="str">
        <f>CA322</f>
        <v>Head/Body:</v>
      </c>
      <c r="BX340" s="7726" t="inlineStr">
        <is>
          <t>SAR over</t>
        </is>
      </c>
      <c r="BY340" s="7726" t="inlineStr">
        <is>
          <t>Fast SAR
(W/kg)</t>
        </is>
      </c>
      <c r="BZ340" s="7726" t="inlineStr">
        <is>
          <t>SAR
(W/kg)</t>
        </is>
      </c>
      <c r="CA340" s="7726" t="inlineStr">
        <is>
          <t>1 W Target
SAR (W/kg)</t>
        </is>
      </c>
      <c r="CB340" s="7726" t="inlineStr">
        <is>
          <t>1 W Norm.
SAR (W/kg)</t>
        </is>
      </c>
      <c r="CC340" s="7734" t="inlineStr">
        <is>
          <t>Drift (%)</t>
        </is>
      </c>
      <c r="CD340" s="7796"/>
      <c r="CE340" s="7795"/>
      <c r="CF340" s="7795"/>
      <c r="CG340" s="7795"/>
      <c r="CH340" s="7795"/>
      <c r="CI340" s="7795"/>
      <c r="CJ340" s="7795"/>
      <c r="CK340" s="7795"/>
      <c r="CL340" s="7786"/>
      <c r="CM340" s="7786"/>
      <c r="CN340" s="7786"/>
      <c r="CO340" s="7786"/>
      <c r="CP340" s="7786"/>
      <c r="CQ340" s="7786"/>
      <c r="CR340" s="7786"/>
      <c r="CS340" s="7786"/>
      <c r="CT340" s="7786"/>
      <c r="CU340" s="7786"/>
      <c r="CV340" s="7702"/>
      <c r="CW340" s="7702"/>
      <c r="CX340" s="7702"/>
      <c r="CY340" s="7702"/>
      <c r="CZ340" s="7702"/>
    </row>
    <row r="341" spans="1:104" x14ac:dyDescent="0.2">
      <c r="A341" s="7699"/>
      <c r="B341" s="7699"/>
      <c r="C341" s="7702"/>
      <c r="D341" s="7702"/>
      <c r="E341" s="7702"/>
      <c r="F341" s="7702"/>
      <c r="G341" s="7702"/>
      <c r="H341" s="7702"/>
      <c r="I341" s="7702"/>
      <c r="J341" s="7702"/>
      <c r="K341" s="7702"/>
      <c r="L341" s="7702"/>
      <c r="M341" s="7702"/>
      <c r="N341" s="7702"/>
      <c r="O341" s="7702"/>
      <c r="P341" s="7702"/>
      <c r="Q341" s="7702"/>
      <c r="R341" s="7702"/>
      <c r="S341" s="7702"/>
      <c r="T341" s="7702"/>
      <c r="U341" s="7702"/>
      <c r="V341" s="7702"/>
      <c r="W341" s="7702"/>
      <c r="X341" s="7702"/>
      <c r="Y341" s="7702"/>
      <c r="Z341" s="7702"/>
      <c r="AA341" s="7702"/>
      <c r="AB341" s="7702"/>
      <c r="AC341" s="7702"/>
      <c r="AD341" s="7702"/>
      <c r="AE341" s="7702"/>
      <c r="AF341" s="7702"/>
      <c r="AG341" s="7702"/>
      <c r="AH341" s="7702"/>
      <c r="AI341" s="7702"/>
      <c r="AJ341" s="7702"/>
      <c r="AK341" s="7702"/>
      <c r="AL341" s="7702"/>
      <c r="AM341" s="7702"/>
      <c r="AN341" s="7702"/>
      <c r="AO341" s="7702"/>
      <c r="AP341" s="7702"/>
      <c r="AQ341" s="7702"/>
      <c r="AR341" s="7702"/>
      <c r="AS341" s="7702"/>
      <c r="AT341" s="7702"/>
      <c r="AU341" s="7702"/>
      <c r="AV341" s="7702"/>
      <c r="AW341" s="7702"/>
      <c r="AX341" s="7702"/>
      <c r="AY341" s="7702"/>
      <c r="AZ341" s="7702"/>
      <c r="BA341" s="7702"/>
      <c r="BB341" s="7702"/>
      <c r="BC341" s="7702"/>
      <c r="BD341" s="7702"/>
      <c r="BE341" s="7702"/>
      <c r="BF341" s="7702"/>
      <c r="BG341" s="7702"/>
      <c r="BH341" s="7702"/>
      <c r="BI341" s="7702"/>
      <c r="BJ341" s="7702"/>
      <c r="BK341" s="7702"/>
      <c r="BL341" s="7702"/>
      <c r="BM341" s="7702"/>
      <c r="BN341" s="7702"/>
      <c r="BO341" s="7702"/>
      <c r="BP341" s="7702"/>
      <c r="BQ341" s="7702"/>
      <c r="BR341" s="7702"/>
      <c r="BS341" s="8293"/>
      <c r="BT341" s="7735"/>
      <c r="BU341" s="7757">
        <f>CB316</f>
        <v>0</v>
      </c>
      <c r="BV341" s="7732">
        <f>BU325</f>
        <v>0</v>
      </c>
      <c r="BW341" s="7732" t="str">
        <f>CB322</f>
        <v>Head</v>
      </c>
      <c r="BX341" s="7732" t="inlineStr">
        <is>
          <t>1 gr.</t>
        </is>
      </c>
      <c r="BY341" s="7732">
        <f>BV337</f>
        <v>0</v>
      </c>
      <c r="BZ341" s="7728">
        <f>BV333</f>
        <v>0</v>
      </c>
      <c r="CA341" s="7732">
        <f t="shared" ref="CA341:CA342" si="57">BX333</f>
        <v>10.9</v>
      </c>
      <c r="CB341" s="7730">
        <f t="shared" ref="CB341:CB342" si="58">BY333</f>
        <v>0</v>
      </c>
      <c r="CC341" s="7734">
        <f t="shared" ref="CC341:CC342" si="59">BZ333</f>
        <v>-100</v>
      </c>
      <c r="CD341" s="7796"/>
      <c r="CE341" s="7795"/>
      <c r="CF341" s="7795"/>
      <c r="CG341" s="7795"/>
      <c r="CH341" s="7795"/>
      <c r="CI341" s="7795"/>
      <c r="CJ341" s="7795"/>
      <c r="CK341" s="7795"/>
      <c r="CL341" s="7786"/>
      <c r="CM341" s="7786"/>
      <c r="CN341" s="7786"/>
      <c r="CO341" s="7786"/>
      <c r="CP341" s="7786"/>
      <c r="CQ341" s="7786"/>
      <c r="CR341" s="7786"/>
      <c r="CS341" s="7786"/>
      <c r="CT341" s="7786"/>
      <c r="CU341" s="7786"/>
      <c r="CV341" s="7702"/>
      <c r="CW341" s="7702"/>
      <c r="CX341" s="7702"/>
      <c r="CY341" s="7702"/>
      <c r="CZ341" s="7702"/>
    </row>
    <row r="342" spans="1:104" x14ac:dyDescent="0.2">
      <c r="A342" s="7699"/>
      <c r="B342" s="7699"/>
      <c r="C342" s="7702"/>
      <c r="D342" s="7702"/>
      <c r="E342" s="7702"/>
      <c r="F342" s="7702"/>
      <c r="G342" s="7702"/>
      <c r="H342" s="7702"/>
      <c r="I342" s="7702"/>
      <c r="J342" s="7702"/>
      <c r="K342" s="7702"/>
      <c r="L342" s="7702"/>
      <c r="M342" s="7702"/>
      <c r="N342" s="7702"/>
      <c r="O342" s="7702"/>
      <c r="P342" s="7702"/>
      <c r="Q342" s="7702"/>
      <c r="R342" s="7702"/>
      <c r="S342" s="7702"/>
      <c r="T342" s="7702"/>
      <c r="U342" s="7702"/>
      <c r="V342" s="7702"/>
      <c r="W342" s="7702"/>
      <c r="X342" s="7702"/>
      <c r="Y342" s="7702"/>
      <c r="Z342" s="7702"/>
      <c r="AA342" s="7702"/>
      <c r="AB342" s="7702"/>
      <c r="AC342" s="7702"/>
      <c r="AD342" s="7702"/>
      <c r="AE342" s="7702"/>
      <c r="AF342" s="7702"/>
      <c r="AG342" s="7702"/>
      <c r="AH342" s="7702"/>
      <c r="AI342" s="7702"/>
      <c r="AJ342" s="7702"/>
      <c r="AK342" s="7702"/>
      <c r="AL342" s="7702"/>
      <c r="AM342" s="7702"/>
      <c r="AN342" s="7702"/>
      <c r="AO342" s="7702"/>
      <c r="AP342" s="7702"/>
      <c r="AQ342" s="7702"/>
      <c r="AR342" s="7702"/>
      <c r="AS342" s="7702"/>
      <c r="AT342" s="7702"/>
      <c r="AU342" s="7702"/>
      <c r="AV342" s="7702"/>
      <c r="AW342" s="7702"/>
      <c r="AX342" s="7702"/>
      <c r="AY342" s="7702"/>
      <c r="AZ342" s="7702"/>
      <c r="BA342" s="7702"/>
      <c r="BB342" s="7702"/>
      <c r="BC342" s="7702"/>
      <c r="BD342" s="7702"/>
      <c r="BE342" s="7702"/>
      <c r="BF342" s="7702"/>
      <c r="BG342" s="7702"/>
      <c r="BH342" s="7702"/>
      <c r="BI342" s="7702"/>
      <c r="BJ342" s="7702"/>
      <c r="BK342" s="7702"/>
      <c r="BL342" s="7702"/>
      <c r="BM342" s="7702"/>
      <c r="BN342" s="7702"/>
      <c r="BO342" s="7702"/>
      <c r="BP342" s="7702"/>
      <c r="BQ342" s="7702"/>
      <c r="BR342" s="7702"/>
      <c r="BS342" s="8293"/>
      <c r="BT342" s="7736"/>
      <c r="BU342" s="7757">
        <f>CB316</f>
        <v>0</v>
      </c>
      <c r="BV342" s="7730">
        <f>BU325</f>
        <v>0</v>
      </c>
      <c r="BW342" s="7731" t="str">
        <f>CB322</f>
        <v>Head</v>
      </c>
      <c r="BX342" s="7731" t="inlineStr">
        <is>
          <t>10 gr.</t>
        </is>
      </c>
      <c r="BY342" s="7730">
        <f>BV338</f>
        <v>0</v>
      </c>
      <c r="BZ342" s="7728">
        <f>BV334</f>
        <v>0</v>
      </c>
      <c r="CA342" s="7728">
        <f t="shared" si="57"/>
        <v>7.01</v>
      </c>
      <c r="CB342" s="7728">
        <f t="shared" si="58"/>
        <v>0</v>
      </c>
      <c r="CC342" s="7734">
        <f t="shared" si="59"/>
        <v>-100</v>
      </c>
      <c r="CD342" s="7796"/>
      <c r="CE342" s="7795"/>
      <c r="CF342" s="7795"/>
      <c r="CG342" s="7795"/>
      <c r="CH342" s="7795"/>
      <c r="CI342" s="7795"/>
      <c r="CJ342" s="7795"/>
      <c r="CK342" s="7795"/>
      <c r="CL342" s="7786"/>
      <c r="CM342" s="7786"/>
      <c r="CN342" s="7786"/>
      <c r="CO342" s="7786"/>
      <c r="CP342" s="7786"/>
      <c r="CQ342" s="7786"/>
      <c r="CR342" s="7786"/>
      <c r="CS342" s="7786"/>
      <c r="CT342" s="7786"/>
      <c r="CU342" s="7786"/>
      <c r="CV342" s="7702"/>
      <c r="CW342" s="7702"/>
      <c r="CX342" s="7702"/>
      <c r="CY342" s="7702"/>
      <c r="CZ342" s="7702"/>
    </row>
    <row r="343" spans="1:104" ht="13.5" thickBot="1" x14ac:dyDescent="0.25">
      <c r="A343" s="7699"/>
      <c r="B343" s="7699"/>
      <c r="C343" s="7702"/>
      <c r="D343" s="7702"/>
      <c r="E343" s="7702"/>
      <c r="F343" s="7702"/>
      <c r="G343" s="7702"/>
      <c r="H343" s="7702"/>
      <c r="I343" s="7702"/>
      <c r="J343" s="7702"/>
      <c r="K343" s="7702"/>
      <c r="L343" s="7702"/>
      <c r="M343" s="7702"/>
      <c r="N343" s="7702"/>
      <c r="O343" s="7702"/>
      <c r="P343" s="7702"/>
      <c r="Q343" s="7702"/>
      <c r="R343" s="7702"/>
      <c r="S343" s="7702"/>
      <c r="T343" s="7702"/>
      <c r="U343" s="7702"/>
      <c r="V343" s="7702"/>
      <c r="W343" s="7702"/>
      <c r="X343" s="7702"/>
      <c r="Y343" s="7702"/>
      <c r="Z343" s="7702"/>
      <c r="AA343" s="7702"/>
      <c r="AB343" s="7702"/>
      <c r="AC343" s="7702"/>
      <c r="AD343" s="7702"/>
      <c r="AE343" s="7702"/>
      <c r="AF343" s="7702"/>
      <c r="AG343" s="7702"/>
      <c r="AH343" s="7702"/>
      <c r="AI343" s="7702"/>
      <c r="AJ343" s="7702"/>
      <c r="AK343" s="7702"/>
      <c r="AL343" s="7702"/>
      <c r="AM343" s="7702"/>
      <c r="AN343" s="7702"/>
      <c r="AO343" s="7702"/>
      <c r="AP343" s="7702"/>
      <c r="AQ343" s="7702"/>
      <c r="AR343" s="7702"/>
      <c r="AS343" s="7702"/>
      <c r="AT343" s="7702"/>
      <c r="AU343" s="7702"/>
      <c r="AV343" s="7702"/>
      <c r="AW343" s="7702"/>
      <c r="AX343" s="7702"/>
      <c r="AY343" s="7702"/>
      <c r="AZ343" s="7702"/>
      <c r="BA343" s="7702"/>
      <c r="BB343" s="7702"/>
      <c r="BC343" s="7702"/>
      <c r="BD343" s="7702"/>
      <c r="BE343" s="7702"/>
      <c r="BF343" s="7702"/>
      <c r="BG343" s="7702"/>
      <c r="BH343" s="7702"/>
      <c r="BI343" s="7702"/>
      <c r="BJ343" s="7702"/>
      <c r="BK343" s="7702"/>
      <c r="BL343" s="7702"/>
      <c r="BM343" s="7702"/>
      <c r="BN343" s="7702"/>
      <c r="BO343" s="7702"/>
      <c r="BP343" s="7702"/>
      <c r="BQ343" s="7702"/>
      <c r="BR343" s="7702"/>
      <c r="BS343" s="8294"/>
      <c r="BT343" s="7737"/>
      <c r="BU343" s="7787"/>
      <c r="BV343" s="7788"/>
      <c r="BW343" s="7789"/>
      <c r="BX343" s="7790"/>
      <c r="BY343" s="7791"/>
      <c r="BZ343" s="7789"/>
      <c r="CA343" s="7790"/>
      <c r="CB343" s="7792"/>
      <c r="CC343" s="7793"/>
      <c r="CD343" s="7796"/>
      <c r="CE343" s="7795"/>
      <c r="CF343" s="7795"/>
      <c r="CG343" s="7795"/>
      <c r="CH343" s="7795"/>
      <c r="CI343" s="7795"/>
      <c r="CJ343" s="7795"/>
      <c r="CK343" s="7795"/>
      <c r="CL343" s="7786"/>
      <c r="CM343" s="7786"/>
      <c r="CN343" s="7786"/>
      <c r="CO343" s="7786"/>
      <c r="CP343" s="7786"/>
      <c r="CQ343" s="7786"/>
      <c r="CR343" s="7786"/>
      <c r="CS343" s="7786"/>
      <c r="CT343" s="7786"/>
      <c r="CU343" s="7786"/>
      <c r="CV343" s="7702"/>
      <c r="CW343" s="7702"/>
      <c r="CX343" s="7702"/>
      <c r="CY343" s="7702"/>
      <c r="CZ343" s="7702"/>
    </row>
    <row r="344" spans="1:104" x14ac:dyDescent="0.2">
      <c r="A344" s="7699"/>
      <c r="B344" s="7699"/>
      <c r="C344" s="7702"/>
      <c r="D344" s="7702"/>
      <c r="E344" s="7702"/>
      <c r="F344" s="7702"/>
      <c r="G344" s="7702"/>
      <c r="H344" s="7702"/>
      <c r="I344" s="7702"/>
      <c r="J344" s="7702"/>
      <c r="K344" s="7702"/>
      <c r="L344" s="7702"/>
      <c r="M344" s="7702"/>
      <c r="N344" s="7702"/>
      <c r="O344" s="7702"/>
      <c r="P344" s="7702"/>
      <c r="Q344" s="7702"/>
      <c r="R344" s="7702"/>
      <c r="S344" s="7702"/>
      <c r="T344" s="7702"/>
      <c r="U344" s="7702"/>
      <c r="V344" s="7702"/>
      <c r="W344" s="7702"/>
      <c r="X344" s="7702"/>
      <c r="Y344" s="7702"/>
      <c r="Z344" s="7702"/>
      <c r="AA344" s="7702"/>
      <c r="AB344" s="7702"/>
      <c r="AC344" s="7702"/>
      <c r="AD344" s="7702"/>
      <c r="AE344" s="7702"/>
      <c r="AF344" s="7702"/>
      <c r="AG344" s="7702"/>
      <c r="AH344" s="7702"/>
      <c r="AI344" s="7702"/>
      <c r="AJ344" s="7702"/>
      <c r="AK344" s="7702"/>
      <c r="AL344" s="7702"/>
      <c r="AM344" s="7702"/>
      <c r="AN344" s="7702"/>
      <c r="AO344" s="7702"/>
      <c r="AP344" s="7702"/>
      <c r="AQ344" s="7702"/>
      <c r="AR344" s="7702"/>
      <c r="AS344" s="7702"/>
      <c r="AT344" s="7702"/>
      <c r="AU344" s="7702"/>
      <c r="AV344" s="7702"/>
      <c r="AW344" s="7702"/>
      <c r="AX344" s="7702"/>
      <c r="AY344" s="7702"/>
      <c r="AZ344" s="7702"/>
      <c r="BA344" s="7702"/>
      <c r="BB344" s="7702"/>
      <c r="BC344" s="7702"/>
      <c r="BD344" s="7702"/>
      <c r="BE344" s="7702"/>
      <c r="BF344" s="7702"/>
      <c r="BG344" s="7702"/>
      <c r="BH344" s="7702"/>
      <c r="BI344" s="7702"/>
      <c r="BJ344" s="7702"/>
      <c r="BK344" s="7702"/>
      <c r="BL344" s="7702"/>
      <c r="BM344" s="7702"/>
      <c r="BN344" s="7702"/>
      <c r="BO344" s="7702"/>
      <c r="BP344" s="7702"/>
      <c r="BQ344" s="7702"/>
      <c r="BR344" s="7702"/>
      <c r="BS344" s="7702"/>
      <c r="BT344" s="7702"/>
      <c r="BU344" s="7702"/>
      <c r="BV344" s="7702"/>
      <c r="BW344" s="7702"/>
      <c r="BX344" s="7702"/>
      <c r="BY344" s="7702"/>
      <c r="BZ344" s="7702"/>
      <c r="CA344" s="7998"/>
      <c r="CB344" s="7702"/>
      <c r="CC344" s="7702"/>
      <c r="CD344" s="7795"/>
      <c r="CE344" s="7795"/>
      <c r="CF344" s="7795"/>
      <c r="CG344" s="7795"/>
      <c r="CH344" s="7795"/>
      <c r="CI344" s="7795"/>
      <c r="CJ344" s="7795"/>
      <c r="CK344" s="7795"/>
      <c r="CL344" s="7786"/>
      <c r="CM344" s="7786"/>
      <c r="CN344" s="7786"/>
      <c r="CO344" s="7786"/>
      <c r="CP344" s="7786"/>
      <c r="CQ344" s="7786"/>
      <c r="CR344" s="7786"/>
      <c r="CS344" s="7786"/>
      <c r="CT344" s="7786"/>
      <c r="CU344" s="7786"/>
      <c r="CV344" s="7702"/>
      <c r="CW344" s="7702"/>
      <c r="CX344" s="7702"/>
      <c r="CY344" s="7702"/>
      <c r="CZ344" s="7702"/>
    </row>
    <row r="345" spans="1:104" ht="13.5" thickBot="1" x14ac:dyDescent="0.25">
      <c r="A345" s="7699"/>
      <c r="B345" s="7699"/>
      <c r="C345" s="7702"/>
      <c r="D345" s="7702"/>
      <c r="E345" s="7702"/>
      <c r="F345" s="7702"/>
      <c r="G345" s="7702"/>
      <c r="H345" s="7702"/>
      <c r="I345" s="7702"/>
      <c r="J345" s="7702"/>
      <c r="K345" s="7702"/>
      <c r="L345" s="7702"/>
      <c r="M345" s="7702"/>
      <c r="N345" s="7702"/>
      <c r="O345" s="7702"/>
      <c r="P345" s="7702"/>
      <c r="Q345" s="7702"/>
      <c r="R345" s="7702"/>
      <c r="S345" s="7702"/>
      <c r="T345" s="7702"/>
      <c r="U345" s="7702"/>
      <c r="V345" s="7702"/>
      <c r="W345" s="7702"/>
      <c r="X345" s="7702"/>
      <c r="Y345" s="7702"/>
      <c r="Z345" s="7702"/>
      <c r="AA345" s="7702"/>
      <c r="AB345" s="7702"/>
      <c r="AC345" s="7702"/>
      <c r="AD345" s="7702"/>
      <c r="AE345" s="7702"/>
      <c r="AF345" s="7702"/>
      <c r="AG345" s="7702"/>
      <c r="AH345" s="7702"/>
      <c r="AI345" s="7702"/>
      <c r="AJ345" s="7702"/>
      <c r="AK345" s="7702"/>
      <c r="AL345" s="7702"/>
      <c r="AM345" s="7702"/>
      <c r="AN345" s="7702"/>
      <c r="AO345" s="7702"/>
      <c r="AP345" s="7702"/>
      <c r="AQ345" s="7702"/>
      <c r="AR345" s="7702"/>
      <c r="AS345" s="7702"/>
      <c r="AT345" s="7702"/>
      <c r="AU345" s="7702"/>
      <c r="AV345" s="7702"/>
      <c r="AW345" s="7702"/>
      <c r="AX345" s="7702"/>
      <c r="AY345" s="7702"/>
      <c r="AZ345" s="7702"/>
      <c r="BA345" s="7702"/>
      <c r="BB345" s="7702"/>
      <c r="BC345" s="7702"/>
      <c r="BD345" s="7702"/>
      <c r="BE345" s="7702"/>
      <c r="BF345" s="7702"/>
      <c r="BG345" s="7702"/>
      <c r="BH345" s="7702"/>
      <c r="BI345" s="7702"/>
      <c r="BJ345" s="7702"/>
      <c r="BK345" s="7702"/>
      <c r="BL345" s="7702"/>
      <c r="BM345" s="7702"/>
      <c r="BN345" s="7702"/>
      <c r="BO345" s="7702"/>
      <c r="BP345" s="7702"/>
      <c r="BQ345" s="7702"/>
      <c r="BR345" s="7702"/>
      <c r="BS345" s="7702"/>
      <c r="BT345" s="7702"/>
      <c r="BU345" s="7702"/>
      <c r="BV345" s="7702"/>
      <c r="BW345" s="7702"/>
      <c r="BX345" s="7702"/>
      <c r="BY345" s="7702"/>
      <c r="BZ345" s="7702"/>
      <c r="CA345" s="7998"/>
      <c r="CB345" s="7702"/>
      <c r="CC345" s="7702"/>
      <c r="CD345" s="7795"/>
      <c r="CE345" s="7795"/>
      <c r="CF345" s="7795"/>
      <c r="CG345" s="7795"/>
      <c r="CH345" s="7795"/>
      <c r="CI345" s="7795"/>
      <c r="CJ345" s="7795"/>
      <c r="CK345" s="7795"/>
      <c r="CL345" s="7786"/>
      <c r="CM345" s="7786"/>
      <c r="CN345" s="7786"/>
      <c r="CO345" s="7786"/>
      <c r="CP345" s="7786"/>
      <c r="CQ345" s="7786"/>
      <c r="CR345" s="7786"/>
      <c r="CS345" s="7786"/>
      <c r="CT345" s="7786"/>
      <c r="CU345" s="7786"/>
      <c r="CV345" s="7702"/>
      <c r="CW345" s="7702"/>
      <c r="CX345" s="7702"/>
      <c r="CY345" s="7702"/>
      <c r="CZ345" s="7702"/>
    </row>
    <row r="346" spans="1:104" ht="13.5" customHeight="1" thickBot="1" x14ac:dyDescent="0.25">
      <c r="A346" s="7699"/>
      <c r="B346" s="7699"/>
      <c r="C346" s="7702"/>
      <c r="D346" s="7702"/>
      <c r="E346" s="7702"/>
      <c r="F346" s="7702"/>
      <c r="G346" s="7702"/>
      <c r="H346" s="7702"/>
      <c r="I346" s="7702"/>
      <c r="J346" s="7702"/>
      <c r="K346" s="7702"/>
      <c r="L346" s="7702"/>
      <c r="M346" s="7702"/>
      <c r="N346" s="7702"/>
      <c r="O346" s="7702"/>
      <c r="P346" s="7702"/>
      <c r="Q346" s="7702"/>
      <c r="R346" s="7702"/>
      <c r="S346" s="7702"/>
      <c r="T346" s="7702"/>
      <c r="U346" s="7702"/>
      <c r="V346" s="7702"/>
      <c r="W346" s="7702"/>
      <c r="X346" s="7702"/>
      <c r="Y346" s="7702"/>
      <c r="Z346" s="7702"/>
      <c r="AA346" s="7702"/>
      <c r="AB346" s="7702"/>
      <c r="AC346" s="7702"/>
      <c r="AD346" s="7702"/>
      <c r="AE346" s="7702"/>
      <c r="AF346" s="7702"/>
      <c r="AG346" s="7702"/>
      <c r="AH346" s="7702"/>
      <c r="AI346" s="7702"/>
      <c r="AJ346" s="7702"/>
      <c r="AK346" s="7702"/>
      <c r="AL346" s="7702"/>
      <c r="AM346" s="7702"/>
      <c r="AN346" s="7702"/>
      <c r="AO346" s="7702"/>
      <c r="AP346" s="7702"/>
      <c r="AQ346" s="7702"/>
      <c r="AR346" s="7702"/>
      <c r="AS346" s="7702"/>
      <c r="AT346" s="7702"/>
      <c r="AU346" s="7702"/>
      <c r="AV346" s="7702"/>
      <c r="AW346" s="7702"/>
      <c r="AX346" s="7702"/>
      <c r="AY346" s="7702"/>
      <c r="AZ346" s="7702"/>
      <c r="BA346" s="7702"/>
      <c r="BB346" s="7702"/>
      <c r="BC346" s="7702"/>
      <c r="BD346" s="7702"/>
      <c r="BE346" s="7702"/>
      <c r="BF346" s="7702"/>
      <c r="BG346" s="7702"/>
      <c r="BH346" s="7702"/>
      <c r="BI346" s="7702"/>
      <c r="BJ346" s="7702"/>
      <c r="BK346" s="7702"/>
      <c r="BL346" s="7702"/>
      <c r="BM346" s="7702"/>
      <c r="BN346" s="7702"/>
      <c r="BO346" s="7702"/>
      <c r="BP346" s="7702"/>
      <c r="BQ346" s="7702"/>
      <c r="BR346" s="7702"/>
      <c r="BS346" s="8292" t="str">
        <f>CONCATENATE(BU356," MHz")</f>
        <v xml:space="preserve"> MHz</v>
      </c>
      <c r="BT346" s="7710"/>
      <c r="BU346" s="7706"/>
      <c r="BV346" s="7706"/>
      <c r="BW346" s="7706"/>
      <c r="BX346" s="7706"/>
      <c r="BY346" s="7706"/>
      <c r="BZ346" s="7706"/>
      <c r="CA346" s="7996"/>
      <c r="CB346" s="7706"/>
      <c r="CC346" s="7707"/>
      <c r="CD346" s="7812">
        <f>IF(CB353="Head",LOOKUP(CD348,$CI$42:$CI$85,$CG$42:$CG$85),IF(CB353="Body",LOOKUP(CD348,$CI$42:$CI$81,$CH$42:$CH$85),""))</f>
        <v>10.9</v>
      </c>
      <c r="CE346" s="7795"/>
      <c r="CF346" s="7795"/>
      <c r="CG346" s="7795"/>
      <c r="CH346" s="7795"/>
      <c r="CI346" s="7795"/>
      <c r="CJ346" s="7795"/>
      <c r="CK346" s="7795"/>
      <c r="CL346" s="7786"/>
      <c r="CM346" s="7786"/>
      <c r="CN346" s="7786"/>
      <c r="CO346" s="7786"/>
      <c r="CP346" s="7786"/>
      <c r="CQ346" s="7786"/>
      <c r="CR346" s="7786"/>
      <c r="CS346" s="7786"/>
      <c r="CT346" s="7786"/>
      <c r="CU346" s="7786"/>
      <c r="CV346" s="7702"/>
      <c r="CW346" s="7702"/>
      <c r="CX346" s="7702"/>
      <c r="CY346" s="7702"/>
      <c r="CZ346" s="7702"/>
    </row>
    <row r="347" spans="1:104" ht="13.5" thickBot="1" x14ac:dyDescent="0.25">
      <c r="A347" s="7699"/>
      <c r="B347" s="7699"/>
      <c r="C347" s="7702"/>
      <c r="D347" s="7702"/>
      <c r="E347" s="7702"/>
      <c r="F347" s="7702"/>
      <c r="G347" s="7702"/>
      <c r="H347" s="7702"/>
      <c r="I347" s="7702"/>
      <c r="J347" s="7702"/>
      <c r="K347" s="7702"/>
      <c r="L347" s="7702"/>
      <c r="M347" s="7702"/>
      <c r="N347" s="7702"/>
      <c r="O347" s="7702"/>
      <c r="P347" s="7702"/>
      <c r="Q347" s="7702"/>
      <c r="R347" s="7702"/>
      <c r="S347" s="7702"/>
      <c r="T347" s="7702"/>
      <c r="U347" s="7702"/>
      <c r="V347" s="7702"/>
      <c r="W347" s="7702"/>
      <c r="X347" s="7702"/>
      <c r="Y347" s="7702"/>
      <c r="Z347" s="7702"/>
      <c r="AA347" s="7702"/>
      <c r="AB347" s="7702"/>
      <c r="AC347" s="7702"/>
      <c r="AD347" s="7702"/>
      <c r="AE347" s="7702"/>
      <c r="AF347" s="7702"/>
      <c r="AG347" s="7702"/>
      <c r="AH347" s="7702"/>
      <c r="AI347" s="7702"/>
      <c r="AJ347" s="7702"/>
      <c r="AK347" s="7702"/>
      <c r="AL347" s="7702"/>
      <c r="AM347" s="7702"/>
      <c r="AN347" s="7702"/>
      <c r="AO347" s="7702"/>
      <c r="AP347" s="7702"/>
      <c r="AQ347" s="7702"/>
      <c r="AR347" s="7702"/>
      <c r="AS347" s="7702"/>
      <c r="AT347" s="7702"/>
      <c r="AU347" s="7702"/>
      <c r="AV347" s="7702"/>
      <c r="AW347" s="7702"/>
      <c r="AX347" s="7702"/>
      <c r="AY347" s="7702"/>
      <c r="AZ347" s="7702"/>
      <c r="BA347" s="7702"/>
      <c r="BB347" s="7702"/>
      <c r="BC347" s="7702"/>
      <c r="BD347" s="7702"/>
      <c r="BE347" s="7702"/>
      <c r="BF347" s="7702"/>
      <c r="BG347" s="7702"/>
      <c r="BH347" s="7702"/>
      <c r="BI347" s="7702"/>
      <c r="BJ347" s="7702"/>
      <c r="BK347" s="7702"/>
      <c r="BL347" s="7702"/>
      <c r="BM347" s="7702"/>
      <c r="BN347" s="7702"/>
      <c r="BO347" s="7702"/>
      <c r="BP347" s="7702"/>
      <c r="BQ347" s="7702"/>
      <c r="BR347" s="7702"/>
      <c r="BS347" s="8293"/>
      <c r="BT347" s="7705"/>
      <c r="BU347" s="7678" t="inlineStr">
        <is>
          <t>Calentamiento:</t>
        </is>
      </c>
      <c r="BV347" s="7717"/>
      <c r="BW347" s="7702"/>
      <c r="BX347" s="7679" t="inlineStr">
        <is>
          <t>Temperatura:</t>
        </is>
      </c>
      <c r="BY347" s="7721" t="e">
        <f>AVERAGE(BW350:BW351)</f>
        <v>#DIV/0!</v>
      </c>
      <c r="BZ347" s="7702"/>
      <c r="CA347" s="7997" t="inlineStr">
        <is>
          <t>Fecha (yyyy-mm-dd hh:mm:ss):</t>
        </is>
      </c>
      <c r="CB347" s="7815"/>
      <c r="CC347" s="7708"/>
      <c r="CD347" s="7813">
        <f>IF(CB353="Head",INDEX($CG$42:$CG$85,MATCH(CD346,$CG$42:$CG$85,0)+1),IF(CB353="Body",INDEX($CH$42:$CH$85,MATCH(CD346,$CH$42:$CH$85,0)+1)))</f>
        <v>7.01</v>
      </c>
      <c r="CE347" s="7795"/>
      <c r="CF347" s="7795"/>
      <c r="CG347" s="7795"/>
      <c r="CH347" s="7795"/>
      <c r="CI347" s="7795"/>
      <c r="CJ347" s="7795"/>
      <c r="CK347" s="7795"/>
      <c r="CL347" s="7786"/>
      <c r="CM347" s="7786"/>
      <c r="CN347" s="7786"/>
      <c r="CO347" s="7786"/>
      <c r="CP347" s="7786"/>
      <c r="CQ347" s="7786"/>
      <c r="CR347" s="7786"/>
      <c r="CS347" s="7786"/>
      <c r="CT347" s="7786"/>
      <c r="CU347" s="7786"/>
      <c r="CV347" s="7702"/>
      <c r="CW347" s="7702"/>
      <c r="CX347" s="7702"/>
      <c r="CY347" s="7702"/>
      <c r="CZ347" s="7702"/>
    </row>
    <row r="348" spans="1:104" ht="13.5" thickBot="1" x14ac:dyDescent="0.25">
      <c r="A348" s="7699"/>
      <c r="B348" s="7699"/>
      <c r="C348" s="7702"/>
      <c r="D348" s="7702"/>
      <c r="E348" s="7702"/>
      <c r="F348" s="7702"/>
      <c r="G348" s="7702"/>
      <c r="H348" s="7702"/>
      <c r="I348" s="7702"/>
      <c r="J348" s="7702"/>
      <c r="K348" s="7702"/>
      <c r="L348" s="7702"/>
      <c r="M348" s="7702"/>
      <c r="N348" s="7702"/>
      <c r="O348" s="7702"/>
      <c r="P348" s="7702"/>
      <c r="Q348" s="7702"/>
      <c r="R348" s="7702"/>
      <c r="S348" s="7702"/>
      <c r="T348" s="7702"/>
      <c r="U348" s="7702"/>
      <c r="V348" s="7702"/>
      <c r="W348" s="7702"/>
      <c r="X348" s="7702"/>
      <c r="Y348" s="7702"/>
      <c r="Z348" s="7702"/>
      <c r="AA348" s="7702"/>
      <c r="AB348" s="7702"/>
      <c r="AC348" s="7702"/>
      <c r="AD348" s="7702"/>
      <c r="AE348" s="7702"/>
      <c r="AF348" s="7702"/>
      <c r="AG348" s="7702"/>
      <c r="AH348" s="7702"/>
      <c r="AI348" s="7702"/>
      <c r="AJ348" s="7702"/>
      <c r="AK348" s="7702"/>
      <c r="AL348" s="7702"/>
      <c r="AM348" s="7702"/>
      <c r="AN348" s="7702"/>
      <c r="AO348" s="7702"/>
      <c r="AP348" s="7702"/>
      <c r="AQ348" s="7702"/>
      <c r="AR348" s="7702"/>
      <c r="AS348" s="7702"/>
      <c r="AT348" s="7702"/>
      <c r="AU348" s="7702"/>
      <c r="AV348" s="7702"/>
      <c r="AW348" s="7702"/>
      <c r="AX348" s="7702"/>
      <c r="AY348" s="7702"/>
      <c r="AZ348" s="7702"/>
      <c r="BA348" s="7702"/>
      <c r="BB348" s="7702"/>
      <c r="BC348" s="7702"/>
      <c r="BD348" s="7702"/>
      <c r="BE348" s="7702"/>
      <c r="BF348" s="7702"/>
      <c r="BG348" s="7702"/>
      <c r="BH348" s="7702"/>
      <c r="BI348" s="7702"/>
      <c r="BJ348" s="7702"/>
      <c r="BK348" s="7702"/>
      <c r="BL348" s="7702"/>
      <c r="BM348" s="7702"/>
      <c r="BN348" s="7702"/>
      <c r="BO348" s="7702"/>
      <c r="BP348" s="7702"/>
      <c r="BQ348" s="7702"/>
      <c r="BR348" s="7702"/>
      <c r="BS348" s="8293"/>
      <c r="BT348" s="7705"/>
      <c r="BU348" s="7702"/>
      <c r="BV348" s="7702"/>
      <c r="BW348" s="7702"/>
      <c r="BX348" s="7702"/>
      <c r="BY348" s="7702"/>
      <c r="BZ348" s="7702"/>
      <c r="CA348" s="7998"/>
      <c r="CB348" s="7702"/>
      <c r="CC348" s="7708"/>
      <c r="CD348" s="7814">
        <f>MATCH(CB349,$CF$15:$CF$36,0)</f>
        <v>3</v>
      </c>
      <c r="CE348" s="7795"/>
      <c r="CF348" s="7795"/>
      <c r="CG348" s="7795"/>
      <c r="CH348" s="7795"/>
      <c r="CI348" s="7795"/>
      <c r="CJ348" s="7795"/>
      <c r="CK348" s="7795"/>
      <c r="CL348" s="7786"/>
      <c r="CM348" s="7786"/>
      <c r="CN348" s="7786"/>
      <c r="CO348" s="7786"/>
      <c r="CP348" s="7786"/>
      <c r="CQ348" s="7786"/>
      <c r="CR348" s="7786"/>
      <c r="CS348" s="7786"/>
      <c r="CT348" s="7786"/>
      <c r="CU348" s="7786"/>
      <c r="CV348" s="7702"/>
      <c r="CW348" s="7702"/>
      <c r="CX348" s="7702"/>
      <c r="CY348" s="7702"/>
      <c r="CZ348" s="7702"/>
    </row>
    <row r="349" spans="1:104" ht="13.5" thickBot="1" x14ac:dyDescent="0.25">
      <c r="A349" s="7699"/>
      <c r="B349" s="7699"/>
      <c r="C349" s="7702"/>
      <c r="D349" s="7702"/>
      <c r="E349" s="7702"/>
      <c r="F349" s="7702"/>
      <c r="G349" s="7702"/>
      <c r="H349" s="7702"/>
      <c r="I349" s="7702"/>
      <c r="J349" s="7702"/>
      <c r="K349" s="7702"/>
      <c r="L349" s="7702"/>
      <c r="M349" s="7702"/>
      <c r="N349" s="7702"/>
      <c r="O349" s="7702"/>
      <c r="P349" s="7702"/>
      <c r="Q349" s="7702"/>
      <c r="R349" s="7702"/>
      <c r="S349" s="7702"/>
      <c r="T349" s="7702"/>
      <c r="U349" s="7702"/>
      <c r="V349" s="7702"/>
      <c r="W349" s="7702"/>
      <c r="X349" s="7702"/>
      <c r="Y349" s="7702"/>
      <c r="Z349" s="7702"/>
      <c r="AA349" s="7702"/>
      <c r="AB349" s="7702"/>
      <c r="AC349" s="7702"/>
      <c r="AD349" s="7702"/>
      <c r="AE349" s="7702"/>
      <c r="AF349" s="7702"/>
      <c r="AG349" s="7702"/>
      <c r="AH349" s="7702"/>
      <c r="AI349" s="7702"/>
      <c r="AJ349" s="7702"/>
      <c r="AK349" s="7702"/>
      <c r="AL349" s="7702"/>
      <c r="AM349" s="7702"/>
      <c r="AN349" s="7702"/>
      <c r="AO349" s="7702"/>
      <c r="AP349" s="7702"/>
      <c r="AQ349" s="7702"/>
      <c r="AR349" s="7702"/>
      <c r="AS349" s="7702"/>
      <c r="AT349" s="7702"/>
      <c r="AU349" s="7702"/>
      <c r="AV349" s="7702"/>
      <c r="AW349" s="7702"/>
      <c r="AX349" s="7702"/>
      <c r="AY349" s="7702"/>
      <c r="AZ349" s="7702"/>
      <c r="BA349" s="7702"/>
      <c r="BB349" s="7702"/>
      <c r="BC349" s="7702"/>
      <c r="BD349" s="7702"/>
      <c r="BE349" s="7702"/>
      <c r="BF349" s="7702"/>
      <c r="BG349" s="7702"/>
      <c r="BH349" s="7702"/>
      <c r="BI349" s="7702"/>
      <c r="BJ349" s="7702"/>
      <c r="BK349" s="7702"/>
      <c r="BL349" s="7702"/>
      <c r="BM349" s="7702"/>
      <c r="BN349" s="7702"/>
      <c r="BO349" s="7702"/>
      <c r="BP349" s="7702"/>
      <c r="BQ349" s="7702"/>
      <c r="BR349" s="7702"/>
      <c r="BS349" s="8293"/>
      <c r="BT349" s="7705"/>
      <c r="BU349" s="7671"/>
      <c r="BV349" s="7740" t="inlineStr">
        <is>
          <t>Hora</t>
        </is>
      </c>
      <c r="BW349" s="7741" t="inlineStr">
        <is>
          <t>Temperatura (ºC)</t>
        </is>
      </c>
      <c r="BX349" s="7742" t="inlineStr">
        <is>
          <t>Humedad (%)</t>
        </is>
      </c>
      <c r="BY349" s="7681" t="inlineStr">
        <is>
          <t>Temperatura Liq (ºC)</t>
        </is>
      </c>
      <c r="BZ349" s="7702"/>
      <c r="CA349" s="7679" t="inlineStr">
        <is>
          <t>Dipolo:</t>
        </is>
      </c>
      <c r="CB349" s="7999" t="inlineStr">
        <is>
          <t>D900V2 - SN 1d007</t>
        </is>
      </c>
      <c r="CC349" s="7708"/>
      <c r="CD349" s="7796"/>
      <c r="CE349" s="7795"/>
      <c r="CF349" s="7795"/>
      <c r="CG349" s="7795"/>
      <c r="CH349" s="7795"/>
      <c r="CI349" s="7795"/>
      <c r="CJ349" s="7795"/>
      <c r="CK349" s="7795"/>
      <c r="CL349" s="7786"/>
      <c r="CM349" s="7786"/>
      <c r="CN349" s="7786"/>
      <c r="CO349" s="7786"/>
      <c r="CP349" s="7786"/>
      <c r="CQ349" s="7786"/>
      <c r="CR349" s="7786"/>
      <c r="CS349" s="7786"/>
      <c r="CT349" s="7786"/>
      <c r="CU349" s="7786"/>
      <c r="CV349" s="7702"/>
      <c r="CW349" s="7702"/>
      <c r="CX349" s="7702"/>
      <c r="CY349" s="7702"/>
      <c r="CZ349" s="7702"/>
    </row>
    <row r="350" spans="1:104" ht="13.5" thickBot="1" x14ac:dyDescent="0.25">
      <c r="A350" s="7699"/>
      <c r="B350" s="7699"/>
      <c r="C350" s="7702"/>
      <c r="D350" s="7702"/>
      <c r="E350" s="7702"/>
      <c r="F350" s="7702"/>
      <c r="G350" s="7702"/>
      <c r="H350" s="7702"/>
      <c r="I350" s="7702"/>
      <c r="J350" s="7702"/>
      <c r="K350" s="7702"/>
      <c r="L350" s="7702"/>
      <c r="M350" s="7702"/>
      <c r="N350" s="7702"/>
      <c r="O350" s="7702"/>
      <c r="P350" s="7702"/>
      <c r="Q350" s="7702"/>
      <c r="R350" s="7702"/>
      <c r="S350" s="7702"/>
      <c r="T350" s="7702"/>
      <c r="U350" s="7702"/>
      <c r="V350" s="7702"/>
      <c r="W350" s="7702"/>
      <c r="X350" s="7702"/>
      <c r="Y350" s="7702"/>
      <c r="Z350" s="7702"/>
      <c r="AA350" s="7702"/>
      <c r="AB350" s="7702"/>
      <c r="AC350" s="7702"/>
      <c r="AD350" s="7702"/>
      <c r="AE350" s="7702"/>
      <c r="AF350" s="7702"/>
      <c r="AG350" s="7702"/>
      <c r="AH350" s="7702"/>
      <c r="AI350" s="7702"/>
      <c r="AJ350" s="7702"/>
      <c r="AK350" s="7702"/>
      <c r="AL350" s="7702"/>
      <c r="AM350" s="7702"/>
      <c r="AN350" s="7702"/>
      <c r="AO350" s="7702"/>
      <c r="AP350" s="7702"/>
      <c r="AQ350" s="7702"/>
      <c r="AR350" s="7702"/>
      <c r="AS350" s="7702"/>
      <c r="AT350" s="7702"/>
      <c r="AU350" s="7702"/>
      <c r="AV350" s="7702"/>
      <c r="AW350" s="7702"/>
      <c r="AX350" s="7702"/>
      <c r="AY350" s="7702"/>
      <c r="AZ350" s="7702"/>
      <c r="BA350" s="7702"/>
      <c r="BB350" s="7702"/>
      <c r="BC350" s="7702"/>
      <c r="BD350" s="7702"/>
      <c r="BE350" s="7702"/>
      <c r="BF350" s="7702"/>
      <c r="BG350" s="7702"/>
      <c r="BH350" s="7702"/>
      <c r="BI350" s="7702"/>
      <c r="BJ350" s="7702"/>
      <c r="BK350" s="7702"/>
      <c r="BL350" s="7702"/>
      <c r="BM350" s="7702"/>
      <c r="BN350" s="7702"/>
      <c r="BO350" s="7702"/>
      <c r="BP350" s="7702"/>
      <c r="BQ350" s="7702"/>
      <c r="BR350" s="7702"/>
      <c r="BS350" s="8293"/>
      <c r="BT350" s="7705"/>
      <c r="BU350" s="7738" t="inlineStr">
        <is>
          <t>Inicio</t>
        </is>
      </c>
      <c r="BV350" s="7743"/>
      <c r="BW350" s="7744"/>
      <c r="BX350" s="7744"/>
      <c r="BY350" s="7745"/>
      <c r="BZ350" s="7702"/>
      <c r="CA350" s="7679" t="inlineStr">
        <is>
          <t>Room</t>
        </is>
      </c>
      <c r="CB350" s="7724" t="inlineStr">
        <is>
          <t>Dasy6</t>
        </is>
      </c>
      <c r="CC350" s="7708"/>
      <c r="CD350" s="7796"/>
      <c r="CE350" s="7795"/>
      <c r="CF350" s="7795"/>
      <c r="CG350" s="7795"/>
      <c r="CH350" s="7795"/>
      <c r="CI350" s="7795"/>
      <c r="CJ350" s="7795"/>
      <c r="CK350" s="7795"/>
      <c r="CL350" s="7786"/>
      <c r="CM350" s="7786"/>
      <c r="CN350" s="7786"/>
      <c r="CO350" s="7786"/>
      <c r="CP350" s="7786"/>
      <c r="CQ350" s="7786"/>
      <c r="CR350" s="7786"/>
      <c r="CS350" s="7786"/>
      <c r="CT350" s="7786"/>
      <c r="CU350" s="7786"/>
      <c r="CV350" s="7702"/>
      <c r="CW350" s="7702"/>
      <c r="CX350" s="7702"/>
      <c r="CY350" s="7702"/>
      <c r="CZ350" s="7702"/>
    </row>
    <row r="351" spans="1:104" ht="13.5" thickBot="1" x14ac:dyDescent="0.25">
      <c r="A351" s="7699"/>
      <c r="B351" s="7699"/>
      <c r="C351" s="7702"/>
      <c r="D351" s="7702"/>
      <c r="E351" s="7702"/>
      <c r="F351" s="7702"/>
      <c r="G351" s="7702"/>
      <c r="H351" s="7702"/>
      <c r="I351" s="7702"/>
      <c r="J351" s="7702"/>
      <c r="K351" s="7702"/>
      <c r="L351" s="7702"/>
      <c r="M351" s="7702"/>
      <c r="N351" s="7702"/>
      <c r="O351" s="7702"/>
      <c r="P351" s="7702"/>
      <c r="Q351" s="7702"/>
      <c r="R351" s="7702"/>
      <c r="S351" s="7702"/>
      <c r="T351" s="7702"/>
      <c r="U351" s="7702"/>
      <c r="V351" s="7702"/>
      <c r="W351" s="7702"/>
      <c r="X351" s="7702"/>
      <c r="Y351" s="7702"/>
      <c r="Z351" s="7702"/>
      <c r="AA351" s="7702"/>
      <c r="AB351" s="7702"/>
      <c r="AC351" s="7702"/>
      <c r="AD351" s="7702"/>
      <c r="AE351" s="7702"/>
      <c r="AF351" s="7702"/>
      <c r="AG351" s="7702"/>
      <c r="AH351" s="7702"/>
      <c r="AI351" s="7702"/>
      <c r="AJ351" s="7702"/>
      <c r="AK351" s="7702"/>
      <c r="AL351" s="7702"/>
      <c r="AM351" s="7702"/>
      <c r="AN351" s="7702"/>
      <c r="AO351" s="7702"/>
      <c r="AP351" s="7702"/>
      <c r="AQ351" s="7702"/>
      <c r="AR351" s="7702"/>
      <c r="AS351" s="7702"/>
      <c r="AT351" s="7702"/>
      <c r="AU351" s="7702"/>
      <c r="AV351" s="7702"/>
      <c r="AW351" s="7702"/>
      <c r="AX351" s="7702"/>
      <c r="AY351" s="7702"/>
      <c r="AZ351" s="7702"/>
      <c r="BA351" s="7702"/>
      <c r="BB351" s="7702"/>
      <c r="BC351" s="7702"/>
      <c r="BD351" s="7702"/>
      <c r="BE351" s="7702"/>
      <c r="BF351" s="7702"/>
      <c r="BG351" s="7702"/>
      <c r="BH351" s="7702"/>
      <c r="BI351" s="7702"/>
      <c r="BJ351" s="7702"/>
      <c r="BK351" s="7702"/>
      <c r="BL351" s="7702"/>
      <c r="BM351" s="7702"/>
      <c r="BN351" s="7702"/>
      <c r="BO351" s="7702"/>
      <c r="BP351" s="7702"/>
      <c r="BQ351" s="7702"/>
      <c r="BR351" s="7702"/>
      <c r="BS351" s="8293"/>
      <c r="BT351" s="7705"/>
      <c r="BU351" s="7739" t="inlineStr">
        <is>
          <t>Fin</t>
        </is>
      </c>
      <c r="BV351" s="7682"/>
      <c r="BW351" s="7683"/>
      <c r="BX351" s="7683"/>
      <c r="BY351" s="7746"/>
      <c r="BZ351" s="7702"/>
      <c r="CA351" s="7679" t="inlineStr">
        <is>
          <t>Sonda:</t>
        </is>
      </c>
      <c r="CB351" s="7725" t="inlineStr">
        <is>
          <t>EX3DV4 - SN 7461</t>
        </is>
      </c>
      <c r="CC351" s="7708"/>
      <c r="CD351" s="7796"/>
      <c r="CE351" s="7795"/>
      <c r="CF351" s="7795"/>
      <c r="CG351" s="7795"/>
      <c r="CH351" s="7795"/>
      <c r="CI351" s="7795"/>
      <c r="CJ351" s="7795"/>
      <c r="CK351" s="7795"/>
      <c r="CL351" s="7786"/>
      <c r="CM351" s="7786"/>
      <c r="CN351" s="7786"/>
      <c r="CO351" s="7786"/>
      <c r="CP351" s="7786"/>
      <c r="CQ351" s="7786"/>
      <c r="CR351" s="7786"/>
      <c r="CS351" s="7786"/>
      <c r="CT351" s="7786"/>
      <c r="CU351" s="7786"/>
      <c r="CV351" s="7702"/>
      <c r="CW351" s="7702"/>
      <c r="CX351" s="7702"/>
      <c r="CY351" s="7702"/>
      <c r="CZ351" s="7702"/>
    </row>
    <row r="352" spans="1:104" ht="13.5" thickBot="1" x14ac:dyDescent="0.25">
      <c r="A352" s="7699"/>
      <c r="B352" s="7699"/>
      <c r="C352" s="7702"/>
      <c r="D352" s="7702"/>
      <c r="E352" s="7702"/>
      <c r="F352" s="7702"/>
      <c r="G352" s="7702"/>
      <c r="H352" s="7702"/>
      <c r="I352" s="7702"/>
      <c r="J352" s="7702"/>
      <c r="K352" s="7702"/>
      <c r="L352" s="7702"/>
      <c r="M352" s="7702"/>
      <c r="N352" s="7702"/>
      <c r="O352" s="7702"/>
      <c r="P352" s="7702"/>
      <c r="Q352" s="7702"/>
      <c r="R352" s="7702"/>
      <c r="S352" s="7702"/>
      <c r="T352" s="7702"/>
      <c r="U352" s="7702"/>
      <c r="V352" s="7702"/>
      <c r="W352" s="7702"/>
      <c r="X352" s="7702"/>
      <c r="Y352" s="7702"/>
      <c r="Z352" s="7702"/>
      <c r="AA352" s="7702"/>
      <c r="AB352" s="7702"/>
      <c r="AC352" s="7702"/>
      <c r="AD352" s="7702"/>
      <c r="AE352" s="7702"/>
      <c r="AF352" s="7702"/>
      <c r="AG352" s="7702"/>
      <c r="AH352" s="7702"/>
      <c r="AI352" s="7702"/>
      <c r="AJ352" s="7702"/>
      <c r="AK352" s="7702"/>
      <c r="AL352" s="7702"/>
      <c r="AM352" s="7702"/>
      <c r="AN352" s="7702"/>
      <c r="AO352" s="7702"/>
      <c r="AP352" s="7702"/>
      <c r="AQ352" s="7702"/>
      <c r="AR352" s="7702"/>
      <c r="AS352" s="7702"/>
      <c r="AT352" s="7702"/>
      <c r="AU352" s="7702"/>
      <c r="AV352" s="7702"/>
      <c r="AW352" s="7702"/>
      <c r="AX352" s="7702"/>
      <c r="AY352" s="7702"/>
      <c r="AZ352" s="7702"/>
      <c r="BA352" s="7702"/>
      <c r="BB352" s="7702"/>
      <c r="BC352" s="7702"/>
      <c r="BD352" s="7702"/>
      <c r="BE352" s="7702"/>
      <c r="BF352" s="7702"/>
      <c r="BG352" s="7702"/>
      <c r="BH352" s="7702"/>
      <c r="BI352" s="7702"/>
      <c r="BJ352" s="7702"/>
      <c r="BK352" s="7702"/>
      <c r="BL352" s="7702"/>
      <c r="BM352" s="7702"/>
      <c r="BN352" s="7702"/>
      <c r="BO352" s="7702"/>
      <c r="BP352" s="7702"/>
      <c r="BQ352" s="7702"/>
      <c r="BR352" s="7702"/>
      <c r="BS352" s="8293"/>
      <c r="BT352" s="7705"/>
      <c r="BU352" s="7702"/>
      <c r="BV352" s="7702"/>
      <c r="BW352" s="7702"/>
      <c r="BX352" s="7702"/>
      <c r="BY352" s="7702"/>
      <c r="BZ352" s="7702"/>
      <c r="CA352" s="7679" t="inlineStr">
        <is>
          <t>Cert. (EN/FCC/ISED):</t>
        </is>
      </c>
      <c r="CB352" s="7999" t="inlineStr">
        <is>
          <t>EN/FCC/ISED</t>
        </is>
      </c>
      <c r="CC352" s="7708"/>
      <c r="CD352" s="7796"/>
      <c r="CE352" s="7795"/>
      <c r="CF352" s="7795"/>
      <c r="CG352" s="7795"/>
      <c r="CH352" s="7795"/>
      <c r="CI352" s="7795"/>
      <c r="CJ352" s="7795"/>
      <c r="CK352" s="7795"/>
      <c r="CL352" s="7786"/>
      <c r="CM352" s="7786"/>
      <c r="CN352" s="7786"/>
      <c r="CO352" s="7786"/>
      <c r="CP352" s="7786"/>
      <c r="CQ352" s="7786"/>
      <c r="CR352" s="7786"/>
      <c r="CS352" s="7786"/>
      <c r="CT352" s="7786"/>
      <c r="CU352" s="7786"/>
      <c r="CV352" s="7702"/>
      <c r="CW352" s="7702"/>
      <c r="CX352" s="7702"/>
      <c r="CY352" s="7702"/>
      <c r="CZ352" s="7702"/>
    </row>
    <row r="353" spans="1:104" ht="13.5" thickBot="1" x14ac:dyDescent="0.25">
      <c r="A353" s="7699"/>
      <c r="B353" s="7699"/>
      <c r="C353" s="7702"/>
      <c r="D353" s="7702"/>
      <c r="E353" s="7702"/>
      <c r="F353" s="7702"/>
      <c r="G353" s="7702"/>
      <c r="H353" s="7702"/>
      <c r="I353" s="7702"/>
      <c r="J353" s="7702"/>
      <c r="K353" s="7702"/>
      <c r="L353" s="7702"/>
      <c r="M353" s="7702"/>
      <c r="N353" s="7702"/>
      <c r="O353" s="7702"/>
      <c r="P353" s="7702"/>
      <c r="Q353" s="7702"/>
      <c r="R353" s="7702"/>
      <c r="S353" s="7702"/>
      <c r="T353" s="7702"/>
      <c r="U353" s="7702"/>
      <c r="V353" s="7702"/>
      <c r="W353" s="7702"/>
      <c r="X353" s="7702"/>
      <c r="Y353" s="7702"/>
      <c r="Z353" s="7702"/>
      <c r="AA353" s="7702"/>
      <c r="AB353" s="7702"/>
      <c r="AC353" s="7702"/>
      <c r="AD353" s="7702"/>
      <c r="AE353" s="7702"/>
      <c r="AF353" s="7702"/>
      <c r="AG353" s="7702"/>
      <c r="AH353" s="7702"/>
      <c r="AI353" s="7702"/>
      <c r="AJ353" s="7702"/>
      <c r="AK353" s="7702"/>
      <c r="AL353" s="7702"/>
      <c r="AM353" s="7702"/>
      <c r="AN353" s="7702"/>
      <c r="AO353" s="7702"/>
      <c r="AP353" s="7702"/>
      <c r="AQ353" s="7702"/>
      <c r="AR353" s="7702"/>
      <c r="AS353" s="7702"/>
      <c r="AT353" s="7702"/>
      <c r="AU353" s="7702"/>
      <c r="AV353" s="7702"/>
      <c r="AW353" s="7702"/>
      <c r="AX353" s="7702"/>
      <c r="AY353" s="7702"/>
      <c r="AZ353" s="7702"/>
      <c r="BA353" s="7702"/>
      <c r="BB353" s="7702"/>
      <c r="BC353" s="7702"/>
      <c r="BD353" s="7702"/>
      <c r="BE353" s="7702"/>
      <c r="BF353" s="7702"/>
      <c r="BG353" s="7702"/>
      <c r="BH353" s="7702"/>
      <c r="BI353" s="7702"/>
      <c r="BJ353" s="7702"/>
      <c r="BK353" s="7702"/>
      <c r="BL353" s="7702"/>
      <c r="BM353" s="7702"/>
      <c r="BN353" s="7702"/>
      <c r="BO353" s="7702"/>
      <c r="BP353" s="7702"/>
      <c r="BQ353" s="7702"/>
      <c r="BR353" s="7702"/>
      <c r="BS353" s="8293"/>
      <c r="BT353" s="7705"/>
      <c r="BU353" s="7702"/>
      <c r="BV353" s="7702"/>
      <c r="BW353" s="7702"/>
      <c r="BX353" s="7702"/>
      <c r="BY353" s="7702"/>
      <c r="BZ353" s="7702"/>
      <c r="CA353" s="7679" t="inlineStr">
        <is>
          <t>Head/Body:</t>
        </is>
      </c>
      <c r="CB353" s="7724" t="inlineStr">
        <is>
          <t>Head</t>
        </is>
      </c>
      <c r="CC353" s="7708"/>
      <c r="CD353" s="7796"/>
      <c r="CE353" s="7795"/>
      <c r="CF353" s="7795"/>
      <c r="CG353" s="7795"/>
      <c r="CH353" s="7795"/>
      <c r="CI353" s="7795"/>
      <c r="CJ353" s="7795"/>
      <c r="CK353" s="7795"/>
      <c r="CL353" s="7786"/>
      <c r="CM353" s="7786"/>
      <c r="CN353" s="7786"/>
      <c r="CO353" s="7786"/>
      <c r="CP353" s="7786"/>
      <c r="CQ353" s="7786"/>
      <c r="CR353" s="7786"/>
      <c r="CS353" s="7786"/>
      <c r="CT353" s="7786"/>
      <c r="CU353" s="7786"/>
      <c r="CV353" s="7702"/>
      <c r="CW353" s="7702"/>
      <c r="CX353" s="7702"/>
      <c r="CY353" s="7702"/>
      <c r="CZ353" s="7702"/>
    </row>
    <row r="354" spans="1:104" x14ac:dyDescent="0.2">
      <c r="A354" s="7699"/>
      <c r="B354" s="7699"/>
      <c r="C354" s="7702"/>
      <c r="D354" s="7702"/>
      <c r="E354" s="7702"/>
      <c r="F354" s="7702"/>
      <c r="G354" s="7702"/>
      <c r="H354" s="7702"/>
      <c r="I354" s="7702"/>
      <c r="J354" s="7702"/>
      <c r="K354" s="7702"/>
      <c r="L354" s="7702"/>
      <c r="M354" s="7702"/>
      <c r="N354" s="7702"/>
      <c r="O354" s="7702"/>
      <c r="P354" s="7702"/>
      <c r="Q354" s="7702"/>
      <c r="R354" s="7702"/>
      <c r="S354" s="7702"/>
      <c r="T354" s="7702"/>
      <c r="U354" s="7702"/>
      <c r="V354" s="7702"/>
      <c r="W354" s="7702"/>
      <c r="X354" s="7702"/>
      <c r="Y354" s="7702"/>
      <c r="Z354" s="7702"/>
      <c r="AA354" s="7702"/>
      <c r="AB354" s="7702"/>
      <c r="AC354" s="7702"/>
      <c r="AD354" s="7702"/>
      <c r="AE354" s="7702"/>
      <c r="AF354" s="7702"/>
      <c r="AG354" s="7702"/>
      <c r="AH354" s="7702"/>
      <c r="AI354" s="7702"/>
      <c r="AJ354" s="7702"/>
      <c r="AK354" s="7702"/>
      <c r="AL354" s="7702"/>
      <c r="AM354" s="7702"/>
      <c r="AN354" s="7702"/>
      <c r="AO354" s="7702"/>
      <c r="AP354" s="7702"/>
      <c r="AQ354" s="7702"/>
      <c r="AR354" s="7702"/>
      <c r="AS354" s="7702"/>
      <c r="AT354" s="7702"/>
      <c r="AU354" s="7702"/>
      <c r="AV354" s="7702"/>
      <c r="AW354" s="7702"/>
      <c r="AX354" s="7702"/>
      <c r="AY354" s="7702"/>
      <c r="AZ354" s="7702"/>
      <c r="BA354" s="7702"/>
      <c r="BB354" s="7702"/>
      <c r="BC354" s="7702"/>
      <c r="BD354" s="7702"/>
      <c r="BE354" s="7702"/>
      <c r="BF354" s="7702"/>
      <c r="BG354" s="7702"/>
      <c r="BH354" s="7702"/>
      <c r="BI354" s="7702"/>
      <c r="BJ354" s="7702"/>
      <c r="BK354" s="7702"/>
      <c r="BL354" s="7702"/>
      <c r="BM354" s="7702"/>
      <c r="BN354" s="7702"/>
      <c r="BO354" s="7702"/>
      <c r="BP354" s="7702"/>
      <c r="BQ354" s="7702"/>
      <c r="BR354" s="7702"/>
      <c r="BS354" s="8293"/>
      <c r="BT354" s="7705"/>
      <c r="BU354" s="7684" t="inlineStr">
        <is>
          <t>Frecuencia</t>
        </is>
      </c>
      <c r="BV354" s="7685" t="inlineStr">
        <is>
          <t>Nivel Gen.</t>
        </is>
      </c>
      <c r="BW354" s="8295" t="inlineStr">
        <is>
          <t>Medidor de Potencia</t>
        </is>
      </c>
      <c r="BX354" s="8296"/>
      <c r="BY354" s="8297" t="inlineStr">
        <is>
          <t>Observaciones</t>
        </is>
      </c>
      <c r="BZ354" s="7703"/>
      <c r="CA354" s="7998"/>
      <c r="CB354" s="7702"/>
      <c r="CC354" s="7708"/>
      <c r="CD354" s="7796"/>
      <c r="CE354" s="7795"/>
      <c r="CF354" s="7795"/>
      <c r="CG354" s="7795"/>
      <c r="CH354" s="7795"/>
      <c r="CI354" s="7795"/>
      <c r="CJ354" s="7795"/>
      <c r="CK354" s="7795"/>
      <c r="CL354" s="7786"/>
      <c r="CM354" s="7786"/>
      <c r="CN354" s="7786"/>
      <c r="CO354" s="7786"/>
      <c r="CP354" s="7786"/>
      <c r="CQ354" s="7786"/>
      <c r="CR354" s="7786"/>
      <c r="CS354" s="7786"/>
      <c r="CT354" s="7786"/>
      <c r="CU354" s="7786"/>
      <c r="CV354" s="7702"/>
      <c r="CW354" s="7702"/>
      <c r="CX354" s="7702"/>
      <c r="CY354" s="7702"/>
      <c r="CZ354" s="7702"/>
    </row>
    <row r="355" spans="1:104" ht="13.5" thickBot="1" x14ac:dyDescent="0.25">
      <c r="A355" s="7699"/>
      <c r="B355" s="7699"/>
      <c r="C355" s="7702"/>
      <c r="D355" s="7702"/>
      <c r="E355" s="7702"/>
      <c r="F355" s="7702"/>
      <c r="G355" s="7702"/>
      <c r="H355" s="7702"/>
      <c r="I355" s="7702"/>
      <c r="J355" s="7702"/>
      <c r="K355" s="7702"/>
      <c r="L355" s="7702"/>
      <c r="M355" s="7702"/>
      <c r="N355" s="7702"/>
      <c r="O355" s="7702"/>
      <c r="P355" s="7702"/>
      <c r="Q355" s="7702"/>
      <c r="R355" s="7702"/>
      <c r="S355" s="7702"/>
      <c r="T355" s="7702"/>
      <c r="U355" s="7702"/>
      <c r="V355" s="7702"/>
      <c r="W355" s="7702"/>
      <c r="X355" s="7702"/>
      <c r="Y355" s="7702"/>
      <c r="Z355" s="7702"/>
      <c r="AA355" s="7702"/>
      <c r="AB355" s="7702"/>
      <c r="AC355" s="7702"/>
      <c r="AD355" s="7702"/>
      <c r="AE355" s="7702"/>
      <c r="AF355" s="7702"/>
      <c r="AG355" s="7702"/>
      <c r="AH355" s="7702"/>
      <c r="AI355" s="7702"/>
      <c r="AJ355" s="7702"/>
      <c r="AK355" s="7702"/>
      <c r="AL355" s="7702"/>
      <c r="AM355" s="7702"/>
      <c r="AN355" s="7702"/>
      <c r="AO355" s="7702"/>
      <c r="AP355" s="7702"/>
      <c r="AQ355" s="7702"/>
      <c r="AR355" s="7702"/>
      <c r="AS355" s="7702"/>
      <c r="AT355" s="7702"/>
      <c r="AU355" s="7702"/>
      <c r="AV355" s="7702"/>
      <c r="AW355" s="7702"/>
      <c r="AX355" s="7702"/>
      <c r="AY355" s="7702"/>
      <c r="AZ355" s="7702"/>
      <c r="BA355" s="7702"/>
      <c r="BB355" s="7702"/>
      <c r="BC355" s="7702"/>
      <c r="BD355" s="7702"/>
      <c r="BE355" s="7702"/>
      <c r="BF355" s="7702"/>
      <c r="BG355" s="7702"/>
      <c r="BH355" s="7702"/>
      <c r="BI355" s="7702"/>
      <c r="BJ355" s="7702"/>
      <c r="BK355" s="7702"/>
      <c r="BL355" s="7702"/>
      <c r="BM355" s="7702"/>
      <c r="BN355" s="7702"/>
      <c r="BO355" s="7702"/>
      <c r="BP355" s="7702"/>
      <c r="BQ355" s="7702"/>
      <c r="BR355" s="7702"/>
      <c r="BS355" s="8293"/>
      <c r="BT355" s="7705"/>
      <c r="BU355" s="7747" t="inlineStr">
        <is>
          <t>(MHz)</t>
        </is>
      </c>
      <c r="BV355" s="7748" t="inlineStr">
        <is>
          <t>(dBm)</t>
        </is>
      </c>
      <c r="BW355" s="7749" t="inlineStr">
        <is>
          <t>Sensor A (mW)</t>
        </is>
      </c>
      <c r="BX355" s="7749" t="inlineStr">
        <is>
          <t>Sensor B (dBm)</t>
        </is>
      </c>
      <c r="BY355" s="8298"/>
      <c r="BZ355" s="7703"/>
      <c r="CA355" s="7998"/>
      <c r="CB355" s="7702"/>
      <c r="CC355" s="7708"/>
      <c r="CD355" s="7796"/>
      <c r="CE355" s="7795"/>
      <c r="CF355" s="7795"/>
      <c r="CG355" s="7795"/>
      <c r="CH355" s="7795"/>
      <c r="CI355" s="7795"/>
      <c r="CJ355" s="7795"/>
      <c r="CK355" s="7795"/>
      <c r="CL355" s="7786"/>
      <c r="CM355" s="7786"/>
      <c r="CN355" s="7786"/>
      <c r="CO355" s="7786"/>
      <c r="CP355" s="7786"/>
      <c r="CQ355" s="7786"/>
      <c r="CR355" s="7786"/>
      <c r="CS355" s="7786"/>
      <c r="CT355" s="7786"/>
      <c r="CU355" s="7786"/>
      <c r="CV355" s="7702"/>
      <c r="CW355" s="7702"/>
      <c r="CX355" s="7702"/>
      <c r="CY355" s="7702"/>
      <c r="CZ355" s="7702"/>
    </row>
    <row r="356" spans="1:104" ht="13.5" thickBot="1" x14ac:dyDescent="0.25">
      <c r="A356" s="7699"/>
      <c r="B356" s="7699"/>
      <c r="C356" s="7702"/>
      <c r="D356" s="7702"/>
      <c r="E356" s="7702"/>
      <c r="F356" s="7702"/>
      <c r="G356" s="7702"/>
      <c r="H356" s="7702"/>
      <c r="I356" s="7702"/>
      <c r="J356" s="7702"/>
      <c r="K356" s="7702"/>
      <c r="L356" s="7702"/>
      <c r="M356" s="7702"/>
      <c r="N356" s="7702"/>
      <c r="O356" s="7702"/>
      <c r="P356" s="7702"/>
      <c r="Q356" s="7702"/>
      <c r="R356" s="7702"/>
      <c r="S356" s="7702"/>
      <c r="T356" s="7702"/>
      <c r="U356" s="7702"/>
      <c r="V356" s="7702"/>
      <c r="W356" s="7702"/>
      <c r="X356" s="7702"/>
      <c r="Y356" s="7702"/>
      <c r="Z356" s="7702"/>
      <c r="AA356" s="7702"/>
      <c r="AB356" s="7702"/>
      <c r="AC356" s="7702"/>
      <c r="AD356" s="7702"/>
      <c r="AE356" s="7702"/>
      <c r="AF356" s="7702"/>
      <c r="AG356" s="7702"/>
      <c r="AH356" s="7702"/>
      <c r="AI356" s="7702"/>
      <c r="AJ356" s="7702"/>
      <c r="AK356" s="7702"/>
      <c r="AL356" s="7702"/>
      <c r="AM356" s="7702"/>
      <c r="AN356" s="7702"/>
      <c r="AO356" s="7702"/>
      <c r="AP356" s="7702"/>
      <c r="AQ356" s="7702"/>
      <c r="AR356" s="7702"/>
      <c r="AS356" s="7702"/>
      <c r="AT356" s="7702"/>
      <c r="AU356" s="7702"/>
      <c r="AV356" s="7702"/>
      <c r="AW356" s="7702"/>
      <c r="AX356" s="7702"/>
      <c r="AY356" s="7702"/>
      <c r="AZ356" s="7702"/>
      <c r="BA356" s="7702"/>
      <c r="BB356" s="7702"/>
      <c r="BC356" s="7702"/>
      <c r="BD356" s="7702"/>
      <c r="BE356" s="7702"/>
      <c r="BF356" s="7702"/>
      <c r="BG356" s="7702"/>
      <c r="BH356" s="7702"/>
      <c r="BI356" s="7702"/>
      <c r="BJ356" s="7702"/>
      <c r="BK356" s="7702"/>
      <c r="BL356" s="7702"/>
      <c r="BM356" s="7702"/>
      <c r="BN356" s="7702"/>
      <c r="BO356" s="7702"/>
      <c r="BP356" s="7702"/>
      <c r="BQ356" s="7702"/>
      <c r="BR356" s="7702"/>
      <c r="BS356" s="8293"/>
      <c r="BT356" s="7705"/>
      <c r="BU356" s="8299"/>
      <c r="BV356" s="7722"/>
      <c r="BW356" s="8302">
        <v>250</v>
      </c>
      <c r="BX356" s="7751"/>
      <c r="BY356" s="7723" t="inlineStr">
        <is>
          <t>Aprox. 250/100mW</t>
        </is>
      </c>
      <c r="BZ356" s="7704" t="inlineStr">
        <is>
          <t>1º</t>
        </is>
      </c>
      <c r="CA356" s="7999"/>
      <c r="CB356" s="7702" t="inlineStr">
        <is>
          <t>Elegir valor de lista desplegable</t>
        </is>
      </c>
      <c r="CC356" s="7708"/>
      <c r="CD356" s="7796"/>
      <c r="CE356" s="7795"/>
      <c r="CF356" s="7795"/>
      <c r="CG356" s="7795"/>
      <c r="CH356" s="7795"/>
      <c r="CI356" s="7795"/>
      <c r="CJ356" s="7795"/>
      <c r="CK356" s="7795"/>
      <c r="CL356" s="7786"/>
      <c r="CM356" s="7786"/>
      <c r="CN356" s="7786"/>
      <c r="CO356" s="7786"/>
      <c r="CP356" s="7786"/>
      <c r="CQ356" s="7786"/>
      <c r="CR356" s="7786"/>
      <c r="CS356" s="7786"/>
      <c r="CT356" s="7786"/>
      <c r="CU356" s="7786"/>
      <c r="CV356" s="7702"/>
      <c r="CW356" s="7702"/>
      <c r="CX356" s="7702"/>
      <c r="CY356" s="7702"/>
      <c r="CZ356" s="7702"/>
    </row>
    <row r="357" spans="1:104" ht="13.5" thickBot="1" x14ac:dyDescent="0.25">
      <c r="A357" s="7699"/>
      <c r="B357" s="7699"/>
      <c r="C357" s="7702"/>
      <c r="D357" s="7702"/>
      <c r="E357" s="7702"/>
      <c r="F357" s="7702"/>
      <c r="G357" s="7702"/>
      <c r="H357" s="7702"/>
      <c r="I357" s="7702"/>
      <c r="J357" s="7702"/>
      <c r="K357" s="7702"/>
      <c r="L357" s="7702"/>
      <c r="M357" s="7702"/>
      <c r="N357" s="7702"/>
      <c r="O357" s="7702"/>
      <c r="P357" s="7702"/>
      <c r="Q357" s="7702"/>
      <c r="R357" s="7702"/>
      <c r="S357" s="7702"/>
      <c r="T357" s="7702"/>
      <c r="U357" s="7702"/>
      <c r="V357" s="7702"/>
      <c r="W357" s="7702"/>
      <c r="X357" s="7702"/>
      <c r="Y357" s="7702"/>
      <c r="Z357" s="7702"/>
      <c r="AA357" s="7702"/>
      <c r="AB357" s="7702"/>
      <c r="AC357" s="7702"/>
      <c r="AD357" s="7702"/>
      <c r="AE357" s="7702"/>
      <c r="AF357" s="7702"/>
      <c r="AG357" s="7702"/>
      <c r="AH357" s="7702"/>
      <c r="AI357" s="7702"/>
      <c r="AJ357" s="7702"/>
      <c r="AK357" s="7702"/>
      <c r="AL357" s="7702"/>
      <c r="AM357" s="7702"/>
      <c r="AN357" s="7702"/>
      <c r="AO357" s="7702"/>
      <c r="AP357" s="7702"/>
      <c r="AQ357" s="7702"/>
      <c r="AR357" s="7702"/>
      <c r="AS357" s="7702"/>
      <c r="AT357" s="7702"/>
      <c r="AU357" s="7702"/>
      <c r="AV357" s="7702"/>
      <c r="AW357" s="7702"/>
      <c r="AX357" s="7702"/>
      <c r="AY357" s="7702"/>
      <c r="AZ357" s="7702"/>
      <c r="BA357" s="7702"/>
      <c r="BB357" s="7702"/>
      <c r="BC357" s="7702"/>
      <c r="BD357" s="7702"/>
      <c r="BE357" s="7702"/>
      <c r="BF357" s="7702"/>
      <c r="BG357" s="7702"/>
      <c r="BH357" s="7702"/>
      <c r="BI357" s="7702"/>
      <c r="BJ357" s="7702"/>
      <c r="BK357" s="7702"/>
      <c r="BL357" s="7702"/>
      <c r="BM357" s="7702"/>
      <c r="BN357" s="7702"/>
      <c r="BO357" s="7702"/>
      <c r="BP357" s="7702"/>
      <c r="BQ357" s="7702"/>
      <c r="BR357" s="7702"/>
      <c r="BS357" s="8293"/>
      <c r="BT357" s="7705"/>
      <c r="BU357" s="8300"/>
      <c r="BV357" s="7750">
        <f>BV356</f>
        <v>0</v>
      </c>
      <c r="BW357" s="8303"/>
      <c r="BX357" s="7687"/>
      <c r="BY357" s="7711" t="inlineStr">
        <is>
          <t>Lectura estabilizada</t>
        </is>
      </c>
      <c r="BZ357" s="7704" t="inlineStr">
        <is>
          <t>2º</t>
        </is>
      </c>
      <c r="CA357" s="8000"/>
      <c r="CB357" s="7702" t="inlineStr">
        <is>
          <t>Insertar valor manualmente</t>
        </is>
      </c>
      <c r="CC357" s="7708"/>
      <c r="CD357" s="7796"/>
      <c r="CE357" s="7795"/>
      <c r="CF357" s="7795"/>
      <c r="CG357" s="7795"/>
      <c r="CH357" s="7795"/>
      <c r="CI357" s="7795"/>
      <c r="CJ357" s="7795"/>
      <c r="CK357" s="7795"/>
      <c r="CL357" s="7786"/>
      <c r="CM357" s="7786"/>
      <c r="CN357" s="7786"/>
      <c r="CO357" s="7786"/>
      <c r="CP357" s="7786"/>
      <c r="CQ357" s="7786"/>
      <c r="CR357" s="7786"/>
      <c r="CS357" s="7786"/>
      <c r="CT357" s="7786"/>
      <c r="CU357" s="7786"/>
      <c r="CV357" s="7702"/>
      <c r="CW357" s="7702"/>
      <c r="CX357" s="7702"/>
      <c r="CY357" s="7702"/>
      <c r="CZ357" s="7702"/>
    </row>
    <row r="358" spans="1:104" ht="13.5" thickBot="1" x14ac:dyDescent="0.25">
      <c r="A358" s="7699"/>
      <c r="B358" s="7699"/>
      <c r="C358" s="7702"/>
      <c r="D358" s="7702"/>
      <c r="E358" s="7702"/>
      <c r="F358" s="7702"/>
      <c r="G358" s="7702"/>
      <c r="H358" s="7702"/>
      <c r="I358" s="7702"/>
      <c r="J358" s="7702"/>
      <c r="K358" s="7702"/>
      <c r="L358" s="7702"/>
      <c r="M358" s="7702"/>
      <c r="N358" s="7702"/>
      <c r="O358" s="7702"/>
      <c r="P358" s="7702"/>
      <c r="Q358" s="7702"/>
      <c r="R358" s="7702"/>
      <c r="S358" s="7702"/>
      <c r="T358" s="7702"/>
      <c r="U358" s="7702"/>
      <c r="V358" s="7702"/>
      <c r="W358" s="7702"/>
      <c r="X358" s="7702"/>
      <c r="Y358" s="7702"/>
      <c r="Z358" s="7702"/>
      <c r="AA358" s="7702"/>
      <c r="AB358" s="7702"/>
      <c r="AC358" s="7702"/>
      <c r="AD358" s="7702"/>
      <c r="AE358" s="7702"/>
      <c r="AF358" s="7702"/>
      <c r="AG358" s="7702"/>
      <c r="AH358" s="7702"/>
      <c r="AI358" s="7702"/>
      <c r="AJ358" s="7702"/>
      <c r="AK358" s="7702"/>
      <c r="AL358" s="7702"/>
      <c r="AM358" s="7702"/>
      <c r="AN358" s="7702"/>
      <c r="AO358" s="7702"/>
      <c r="AP358" s="7702"/>
      <c r="AQ358" s="7702"/>
      <c r="AR358" s="7702"/>
      <c r="AS358" s="7702"/>
      <c r="AT358" s="7702"/>
      <c r="AU358" s="7702"/>
      <c r="AV358" s="7702"/>
      <c r="AW358" s="7702"/>
      <c r="AX358" s="7702"/>
      <c r="AY358" s="7702"/>
      <c r="AZ358" s="7702"/>
      <c r="BA358" s="7702"/>
      <c r="BB358" s="7702"/>
      <c r="BC358" s="7702"/>
      <c r="BD358" s="7702"/>
      <c r="BE358" s="7702"/>
      <c r="BF358" s="7702"/>
      <c r="BG358" s="7702"/>
      <c r="BH358" s="7702"/>
      <c r="BI358" s="7702"/>
      <c r="BJ358" s="7702"/>
      <c r="BK358" s="7702"/>
      <c r="BL358" s="7702"/>
      <c r="BM358" s="7702"/>
      <c r="BN358" s="7702"/>
      <c r="BO358" s="7702"/>
      <c r="BP358" s="7702"/>
      <c r="BQ358" s="7702"/>
      <c r="BR358" s="7702"/>
      <c r="BS358" s="8293"/>
      <c r="BT358" s="7705"/>
      <c r="BU358" s="8300"/>
      <c r="BV358" s="7750">
        <f>BV356</f>
        <v>0</v>
      </c>
      <c r="BW358" s="8303"/>
      <c r="BX358" s="7687"/>
      <c r="BY358" s="7711" t="inlineStr">
        <is>
          <t>Cambio al dipolo</t>
        </is>
      </c>
      <c r="BZ358" s="7704" t="inlineStr">
        <is>
          <t>3º</t>
        </is>
      </c>
      <c r="CA358" s="8001"/>
      <c r="CB358" s="7702" t="inlineStr">
        <is>
          <t>Copiar valores de software de Temp/Hum</t>
        </is>
      </c>
      <c r="CC358" s="7708"/>
      <c r="CD358" s="7796"/>
      <c r="CE358" s="7795"/>
      <c r="CF358" s="7795"/>
      <c r="CG358" s="7795"/>
      <c r="CH358" s="7795"/>
      <c r="CI358" s="7795"/>
      <c r="CJ358" s="7795"/>
      <c r="CK358" s="7795"/>
      <c r="CL358" s="7786"/>
      <c r="CM358" s="7786"/>
      <c r="CN358" s="7786"/>
      <c r="CO358" s="7786"/>
      <c r="CP358" s="7786"/>
      <c r="CQ358" s="7786"/>
      <c r="CR358" s="7786"/>
      <c r="CS358" s="7786"/>
      <c r="CT358" s="7786"/>
      <c r="CU358" s="7786"/>
      <c r="CV358" s="7702"/>
      <c r="CW358" s="7702"/>
      <c r="CX358" s="7702"/>
      <c r="CY358" s="7702"/>
      <c r="CZ358" s="7702"/>
    </row>
    <row r="359" spans="1:104" ht="13.5" thickBot="1" x14ac:dyDescent="0.25">
      <c r="A359" s="7699"/>
      <c r="B359" s="7699"/>
      <c r="C359" s="7702"/>
      <c r="D359" s="7702"/>
      <c r="E359" s="7702"/>
      <c r="F359" s="7702"/>
      <c r="G359" s="7702"/>
      <c r="H359" s="7702"/>
      <c r="I359" s="7702"/>
      <c r="J359" s="7702"/>
      <c r="K359" s="7702"/>
      <c r="L359" s="7702"/>
      <c r="M359" s="7702"/>
      <c r="N359" s="7702"/>
      <c r="O359" s="7702"/>
      <c r="P359" s="7702"/>
      <c r="Q359" s="7702"/>
      <c r="R359" s="7702"/>
      <c r="S359" s="7702"/>
      <c r="T359" s="7702"/>
      <c r="U359" s="7702"/>
      <c r="V359" s="7702"/>
      <c r="W359" s="7702"/>
      <c r="X359" s="7702"/>
      <c r="Y359" s="7702"/>
      <c r="Z359" s="7702"/>
      <c r="AA359" s="7702"/>
      <c r="AB359" s="7702"/>
      <c r="AC359" s="7702"/>
      <c r="AD359" s="7702"/>
      <c r="AE359" s="7702"/>
      <c r="AF359" s="7702"/>
      <c r="AG359" s="7702"/>
      <c r="AH359" s="7702"/>
      <c r="AI359" s="7702"/>
      <c r="AJ359" s="7702"/>
      <c r="AK359" s="7702"/>
      <c r="AL359" s="7702"/>
      <c r="AM359" s="7702"/>
      <c r="AN359" s="7702"/>
      <c r="AO359" s="7702"/>
      <c r="AP359" s="7702"/>
      <c r="AQ359" s="7702"/>
      <c r="AR359" s="7702"/>
      <c r="AS359" s="7702"/>
      <c r="AT359" s="7702"/>
      <c r="AU359" s="7702"/>
      <c r="AV359" s="7702"/>
      <c r="AW359" s="7702"/>
      <c r="AX359" s="7702"/>
      <c r="AY359" s="7702"/>
      <c r="AZ359" s="7702"/>
      <c r="BA359" s="7702"/>
      <c r="BB359" s="7702"/>
      <c r="BC359" s="7702"/>
      <c r="BD359" s="7702"/>
      <c r="BE359" s="7702"/>
      <c r="BF359" s="7702"/>
      <c r="BG359" s="7702"/>
      <c r="BH359" s="7702"/>
      <c r="BI359" s="7702"/>
      <c r="BJ359" s="7702"/>
      <c r="BK359" s="7702"/>
      <c r="BL359" s="7702"/>
      <c r="BM359" s="7702"/>
      <c r="BN359" s="7702"/>
      <c r="BO359" s="7702"/>
      <c r="BP359" s="7702"/>
      <c r="BQ359" s="7702"/>
      <c r="BR359" s="7702"/>
      <c r="BS359" s="8293"/>
      <c r="BT359" s="7705"/>
      <c r="BU359" s="8300"/>
      <c r="BV359" s="7687"/>
      <c r="BW359" s="8303"/>
      <c r="BX359" s="7687"/>
      <c r="BY359" s="7711" t="inlineStr">
        <is>
          <t>Ajuste</t>
        </is>
      </c>
      <c r="BZ359" s="7704" t="inlineStr">
        <is>
          <t>4º</t>
        </is>
      </c>
      <c r="CA359" s="8002"/>
      <c r="CB359" s="7702" t="inlineStr">
        <is>
          <t>Celdas bloqueadas</t>
        </is>
      </c>
      <c r="CC359" s="7708"/>
      <c r="CD359" s="7796"/>
      <c r="CE359" s="7795"/>
      <c r="CF359" s="7795"/>
      <c r="CG359" s="7795"/>
      <c r="CH359" s="7795"/>
      <c r="CI359" s="7795"/>
      <c r="CJ359" s="7795"/>
      <c r="CK359" s="7795"/>
      <c r="CL359" s="7786"/>
      <c r="CM359" s="7786"/>
      <c r="CN359" s="7786"/>
      <c r="CO359" s="7786"/>
      <c r="CP359" s="7786"/>
      <c r="CQ359" s="7786"/>
      <c r="CR359" s="7786"/>
      <c r="CS359" s="7786"/>
      <c r="CT359" s="7786"/>
      <c r="CU359" s="7786"/>
      <c r="CV359" s="7702"/>
      <c r="CW359" s="7702"/>
      <c r="CX359" s="7702"/>
      <c r="CY359" s="7702"/>
      <c r="CZ359" s="7702"/>
    </row>
    <row r="360" spans="1:104" x14ac:dyDescent="0.2">
      <c r="A360" s="7699"/>
      <c r="B360" s="7699"/>
      <c r="C360" s="7702"/>
      <c r="D360" s="7702"/>
      <c r="E360" s="7702"/>
      <c r="F360" s="7702"/>
      <c r="G360" s="7702"/>
      <c r="H360" s="7702"/>
      <c r="I360" s="7702"/>
      <c r="J360" s="7702"/>
      <c r="K360" s="7702"/>
      <c r="L360" s="7702"/>
      <c r="M360" s="7702"/>
      <c r="N360" s="7702"/>
      <c r="O360" s="7702"/>
      <c r="P360" s="7702"/>
      <c r="Q360" s="7702"/>
      <c r="R360" s="7702"/>
      <c r="S360" s="7702"/>
      <c r="T360" s="7702"/>
      <c r="U360" s="7702"/>
      <c r="V360" s="7702"/>
      <c r="W360" s="7702"/>
      <c r="X360" s="7702"/>
      <c r="Y360" s="7702"/>
      <c r="Z360" s="7702"/>
      <c r="AA360" s="7702"/>
      <c r="AB360" s="7702"/>
      <c r="AC360" s="7702"/>
      <c r="AD360" s="7702"/>
      <c r="AE360" s="7702"/>
      <c r="AF360" s="7702"/>
      <c r="AG360" s="7702"/>
      <c r="AH360" s="7702"/>
      <c r="AI360" s="7702"/>
      <c r="AJ360" s="7702"/>
      <c r="AK360" s="7702"/>
      <c r="AL360" s="7702"/>
      <c r="AM360" s="7702"/>
      <c r="AN360" s="7702"/>
      <c r="AO360" s="7702"/>
      <c r="AP360" s="7702"/>
      <c r="AQ360" s="7702"/>
      <c r="AR360" s="7702"/>
      <c r="AS360" s="7702"/>
      <c r="AT360" s="7702"/>
      <c r="AU360" s="7702"/>
      <c r="AV360" s="7702"/>
      <c r="AW360" s="7702"/>
      <c r="AX360" s="7702"/>
      <c r="AY360" s="7702"/>
      <c r="AZ360" s="7702"/>
      <c r="BA360" s="7702"/>
      <c r="BB360" s="7702"/>
      <c r="BC360" s="7702"/>
      <c r="BD360" s="7702"/>
      <c r="BE360" s="7702"/>
      <c r="BF360" s="7702"/>
      <c r="BG360" s="7702"/>
      <c r="BH360" s="7702"/>
      <c r="BI360" s="7702"/>
      <c r="BJ360" s="7702"/>
      <c r="BK360" s="7702"/>
      <c r="BL360" s="7702"/>
      <c r="BM360" s="7702"/>
      <c r="BN360" s="7702"/>
      <c r="BO360" s="7702"/>
      <c r="BP360" s="7702"/>
      <c r="BQ360" s="7702"/>
      <c r="BR360" s="7702"/>
      <c r="BS360" s="8293"/>
      <c r="BT360" s="7705"/>
      <c r="BU360" s="8300"/>
      <c r="BV360" s="7750">
        <f>BV359</f>
        <v>0</v>
      </c>
      <c r="BW360" s="8303"/>
      <c r="BX360" s="7688">
        <f>BX359</f>
        <v>0</v>
      </c>
      <c r="BY360" s="7711" t="inlineStr">
        <is>
          <t>Máx durante ensayo</t>
        </is>
      </c>
      <c r="BZ360" s="7704" t="inlineStr">
        <is>
          <t>5º</t>
        </is>
      </c>
      <c r="CA360" s="7998"/>
      <c r="CB360" s="7702"/>
      <c r="CC360" s="7708"/>
      <c r="CD360" s="7796"/>
      <c r="CE360" s="7795"/>
      <c r="CF360" s="7795"/>
      <c r="CG360" s="7795"/>
      <c r="CH360" s="7795"/>
      <c r="CI360" s="7795"/>
      <c r="CJ360" s="7795"/>
      <c r="CK360" s="7795"/>
      <c r="CL360" s="7786"/>
      <c r="CM360" s="7786"/>
      <c r="CN360" s="7786"/>
      <c r="CO360" s="7786"/>
      <c r="CP360" s="7786"/>
      <c r="CQ360" s="7786"/>
      <c r="CR360" s="7786"/>
      <c r="CS360" s="7786"/>
      <c r="CT360" s="7786"/>
      <c r="CU360" s="7786"/>
      <c r="CV360" s="7702"/>
      <c r="CW360" s="7702"/>
      <c r="CX360" s="7702"/>
      <c r="CY360" s="7702"/>
      <c r="CZ360" s="7702"/>
    </row>
    <row r="361" spans="1:104" ht="13.5" thickBot="1" x14ac:dyDescent="0.25">
      <c r="A361" s="7699"/>
      <c r="B361" s="7699"/>
      <c r="C361" s="7702"/>
      <c r="D361" s="7702"/>
      <c r="E361" s="7702"/>
      <c r="F361" s="7702"/>
      <c r="G361" s="7702"/>
      <c r="H361" s="7702"/>
      <c r="I361" s="7702"/>
      <c r="J361" s="7702"/>
      <c r="K361" s="7702"/>
      <c r="L361" s="7702"/>
      <c r="M361" s="7702"/>
      <c r="N361" s="7702"/>
      <c r="O361" s="7702"/>
      <c r="P361" s="7702"/>
      <c r="Q361" s="7702"/>
      <c r="R361" s="7702"/>
      <c r="S361" s="7702"/>
      <c r="T361" s="7702"/>
      <c r="U361" s="7702"/>
      <c r="V361" s="7702"/>
      <c r="W361" s="7702"/>
      <c r="X361" s="7702"/>
      <c r="Y361" s="7702"/>
      <c r="Z361" s="7702"/>
      <c r="AA361" s="7702"/>
      <c r="AB361" s="7702"/>
      <c r="AC361" s="7702"/>
      <c r="AD361" s="7702"/>
      <c r="AE361" s="7702"/>
      <c r="AF361" s="7702"/>
      <c r="AG361" s="7702"/>
      <c r="AH361" s="7702"/>
      <c r="AI361" s="7702"/>
      <c r="AJ361" s="7702"/>
      <c r="AK361" s="7702"/>
      <c r="AL361" s="7702"/>
      <c r="AM361" s="7702"/>
      <c r="AN361" s="7702"/>
      <c r="AO361" s="7702"/>
      <c r="AP361" s="7702"/>
      <c r="AQ361" s="7702"/>
      <c r="AR361" s="7702"/>
      <c r="AS361" s="7702"/>
      <c r="AT361" s="7702"/>
      <c r="AU361" s="7702"/>
      <c r="AV361" s="7702"/>
      <c r="AW361" s="7702"/>
      <c r="AX361" s="7702"/>
      <c r="AY361" s="7702"/>
      <c r="AZ361" s="7702"/>
      <c r="BA361" s="7702"/>
      <c r="BB361" s="7702"/>
      <c r="BC361" s="7702"/>
      <c r="BD361" s="7702"/>
      <c r="BE361" s="7702"/>
      <c r="BF361" s="7702"/>
      <c r="BG361" s="7702"/>
      <c r="BH361" s="7702"/>
      <c r="BI361" s="7702"/>
      <c r="BJ361" s="7702"/>
      <c r="BK361" s="7702"/>
      <c r="BL361" s="7702"/>
      <c r="BM361" s="7702"/>
      <c r="BN361" s="7702"/>
      <c r="BO361" s="7702"/>
      <c r="BP361" s="7702"/>
      <c r="BQ361" s="7702"/>
      <c r="BR361" s="7702"/>
      <c r="BS361" s="8293"/>
      <c r="BT361" s="7705"/>
      <c r="BU361" s="8301"/>
      <c r="BV361" s="7752">
        <f>BV359</f>
        <v>0</v>
      </c>
      <c r="BW361" s="8304"/>
      <c r="BX361" s="7689">
        <f>BX359</f>
        <v>0</v>
      </c>
      <c r="BY361" s="7712" t="inlineStr">
        <is>
          <t>Mín durante ensayo</t>
        </is>
      </c>
      <c r="BZ361" s="7704" t="inlineStr">
        <is>
          <t>6º</t>
        </is>
      </c>
      <c r="CA361" s="7998"/>
      <c r="CB361" s="7702"/>
      <c r="CC361" s="7708"/>
      <c r="CD361" s="7796"/>
      <c r="CE361" s="7795"/>
      <c r="CF361" s="7795"/>
      <c r="CG361" s="7795"/>
      <c r="CH361" s="7795"/>
      <c r="CI361" s="7795"/>
      <c r="CJ361" s="7795"/>
      <c r="CK361" s="7795"/>
      <c r="CL361" s="7786"/>
      <c r="CM361" s="7786"/>
      <c r="CN361" s="7786"/>
      <c r="CO361" s="7786"/>
      <c r="CP361" s="7786"/>
      <c r="CQ361" s="7786"/>
      <c r="CR361" s="7786"/>
      <c r="CS361" s="7786"/>
      <c r="CT361" s="7786"/>
      <c r="CU361" s="7786"/>
      <c r="CV361" s="7702"/>
      <c r="CW361" s="7702"/>
      <c r="CX361" s="7702"/>
      <c r="CY361" s="7702"/>
      <c r="CZ361" s="7702"/>
    </row>
    <row r="362" spans="1:104" ht="13.5" thickBot="1" x14ac:dyDescent="0.25">
      <c r="A362" s="7699"/>
      <c r="B362" s="7699"/>
      <c r="C362" s="7702"/>
      <c r="D362" s="7702"/>
      <c r="E362" s="7702"/>
      <c r="F362" s="7702"/>
      <c r="G362" s="7702"/>
      <c r="H362" s="7702"/>
      <c r="I362" s="7702"/>
      <c r="J362" s="7702"/>
      <c r="K362" s="7702"/>
      <c r="L362" s="7702"/>
      <c r="M362" s="7702"/>
      <c r="N362" s="7702"/>
      <c r="O362" s="7702"/>
      <c r="P362" s="7702"/>
      <c r="Q362" s="7702"/>
      <c r="R362" s="7702"/>
      <c r="S362" s="7702"/>
      <c r="T362" s="7702"/>
      <c r="U362" s="7702"/>
      <c r="V362" s="7702"/>
      <c r="W362" s="7702"/>
      <c r="X362" s="7702"/>
      <c r="Y362" s="7702"/>
      <c r="Z362" s="7702"/>
      <c r="AA362" s="7702"/>
      <c r="AB362" s="7702"/>
      <c r="AC362" s="7702"/>
      <c r="AD362" s="7702"/>
      <c r="AE362" s="7702"/>
      <c r="AF362" s="7702"/>
      <c r="AG362" s="7702"/>
      <c r="AH362" s="7702"/>
      <c r="AI362" s="7702"/>
      <c r="AJ362" s="7702"/>
      <c r="AK362" s="7702"/>
      <c r="AL362" s="7702"/>
      <c r="AM362" s="7702"/>
      <c r="AN362" s="7702"/>
      <c r="AO362" s="7702"/>
      <c r="AP362" s="7702"/>
      <c r="AQ362" s="7702"/>
      <c r="AR362" s="7702"/>
      <c r="AS362" s="7702"/>
      <c r="AT362" s="7702"/>
      <c r="AU362" s="7702"/>
      <c r="AV362" s="7702"/>
      <c r="AW362" s="7702"/>
      <c r="AX362" s="7702"/>
      <c r="AY362" s="7702"/>
      <c r="AZ362" s="7702"/>
      <c r="BA362" s="7702"/>
      <c r="BB362" s="7702"/>
      <c r="BC362" s="7702"/>
      <c r="BD362" s="7702"/>
      <c r="BE362" s="7702"/>
      <c r="BF362" s="7702"/>
      <c r="BG362" s="7702"/>
      <c r="BH362" s="7702"/>
      <c r="BI362" s="7702"/>
      <c r="BJ362" s="7702"/>
      <c r="BK362" s="7702"/>
      <c r="BL362" s="7702"/>
      <c r="BM362" s="7702"/>
      <c r="BN362" s="7702"/>
      <c r="BO362" s="7702"/>
      <c r="BP362" s="7702"/>
      <c r="BQ362" s="7702"/>
      <c r="BR362" s="7702"/>
      <c r="BS362" s="8293"/>
      <c r="BT362" s="7705"/>
      <c r="BU362" s="7702"/>
      <c r="BV362" s="7702"/>
      <c r="BW362" s="7702"/>
      <c r="BX362" s="7680"/>
      <c r="BY362" s="7702"/>
      <c r="BZ362" s="7702"/>
      <c r="CA362" s="7998"/>
      <c r="CB362" s="7702"/>
      <c r="CC362" s="7708"/>
      <c r="CD362" s="7796"/>
      <c r="CE362" s="7795"/>
      <c r="CF362" s="7795"/>
      <c r="CG362" s="7795"/>
      <c r="CH362" s="7795"/>
      <c r="CI362" s="7795"/>
      <c r="CJ362" s="7795"/>
      <c r="CK362" s="7795"/>
      <c r="CL362" s="7786"/>
      <c r="CM362" s="7786"/>
      <c r="CN362" s="7786"/>
      <c r="CO362" s="7786"/>
      <c r="CP362" s="7786"/>
      <c r="CQ362" s="7786"/>
      <c r="CR362" s="7786"/>
      <c r="CS362" s="7786"/>
      <c r="CT362" s="7786"/>
      <c r="CU362" s="7786"/>
      <c r="CV362" s="7702"/>
      <c r="CW362" s="7702"/>
      <c r="CX362" s="7702"/>
      <c r="CY362" s="7702"/>
      <c r="CZ362" s="7702"/>
    </row>
    <row r="363" spans="1:104" ht="13.5" thickBot="1" x14ac:dyDescent="0.25">
      <c r="A363" s="7699"/>
      <c r="B363" s="7699"/>
      <c r="C363" s="7702"/>
      <c r="D363" s="7702"/>
      <c r="E363" s="7702"/>
      <c r="F363" s="7702"/>
      <c r="G363" s="7702"/>
      <c r="H363" s="7702"/>
      <c r="I363" s="7702"/>
      <c r="J363" s="7702"/>
      <c r="K363" s="7702"/>
      <c r="L363" s="7702"/>
      <c r="M363" s="7702"/>
      <c r="N363" s="7702"/>
      <c r="O363" s="7702"/>
      <c r="P363" s="7702"/>
      <c r="Q363" s="7702"/>
      <c r="R363" s="7702"/>
      <c r="S363" s="7702"/>
      <c r="T363" s="7702"/>
      <c r="U363" s="7702"/>
      <c r="V363" s="7702"/>
      <c r="W363" s="7702"/>
      <c r="X363" s="7702"/>
      <c r="Y363" s="7702"/>
      <c r="Z363" s="7702"/>
      <c r="AA363" s="7702"/>
      <c r="AB363" s="7702"/>
      <c r="AC363" s="7702"/>
      <c r="AD363" s="7702"/>
      <c r="AE363" s="7702"/>
      <c r="AF363" s="7702"/>
      <c r="AG363" s="7702"/>
      <c r="AH363" s="7702"/>
      <c r="AI363" s="7702"/>
      <c r="AJ363" s="7702"/>
      <c r="AK363" s="7702"/>
      <c r="AL363" s="7702"/>
      <c r="AM363" s="7702"/>
      <c r="AN363" s="7702"/>
      <c r="AO363" s="7702"/>
      <c r="AP363" s="7702"/>
      <c r="AQ363" s="7702"/>
      <c r="AR363" s="7702"/>
      <c r="AS363" s="7702"/>
      <c r="AT363" s="7702"/>
      <c r="AU363" s="7702"/>
      <c r="AV363" s="7702"/>
      <c r="AW363" s="7702"/>
      <c r="AX363" s="7702"/>
      <c r="AY363" s="7702"/>
      <c r="AZ363" s="7702"/>
      <c r="BA363" s="7702"/>
      <c r="BB363" s="7702"/>
      <c r="BC363" s="7702"/>
      <c r="BD363" s="7702"/>
      <c r="BE363" s="7702"/>
      <c r="BF363" s="7702"/>
      <c r="BG363" s="7702"/>
      <c r="BH363" s="7702"/>
      <c r="BI363" s="7702"/>
      <c r="BJ363" s="7702"/>
      <c r="BK363" s="7702"/>
      <c r="BL363" s="7702"/>
      <c r="BM363" s="7702"/>
      <c r="BN363" s="7702"/>
      <c r="BO363" s="7702"/>
      <c r="BP363" s="7702"/>
      <c r="BQ363" s="7702"/>
      <c r="BR363" s="7702"/>
      <c r="BS363" s="8293"/>
      <c r="BT363" s="7705"/>
      <c r="BU363" s="7690"/>
      <c r="BV363" s="7686" t="inlineStr">
        <is>
          <t>Medida SAR</t>
        </is>
      </c>
      <c r="BW363" s="7691" t="inlineStr">
        <is>
          <t>Valor en antena</t>
        </is>
      </c>
      <c r="BX363" s="7691" t="inlineStr">
        <is>
          <t>SAR 1W</t>
        </is>
      </c>
      <c r="BY363" s="7691" t="inlineStr">
        <is>
          <t>SAR W/g</t>
        </is>
      </c>
      <c r="BZ363" s="7691" t="inlineStr">
        <is>
          <t>Desviacion (%)</t>
        </is>
      </c>
      <c r="CA363" s="7692" t="inlineStr">
        <is>
          <t>Veredicto</t>
        </is>
      </c>
      <c r="CB363" s="7703"/>
      <c r="CC363" s="7709"/>
      <c r="CD363" s="7796"/>
      <c r="CE363" s="7795"/>
      <c r="CF363" s="7795"/>
      <c r="CG363" s="7795"/>
      <c r="CH363" s="7795"/>
      <c r="CI363" s="7795"/>
      <c r="CJ363" s="7795"/>
      <c r="CK363" s="7795"/>
      <c r="CL363" s="7786"/>
      <c r="CM363" s="7786"/>
      <c r="CN363" s="7786"/>
      <c r="CO363" s="7786"/>
      <c r="CP363" s="7786"/>
      <c r="CQ363" s="7786"/>
      <c r="CR363" s="7786"/>
      <c r="CS363" s="7786"/>
      <c r="CT363" s="7786"/>
      <c r="CU363" s="7786"/>
      <c r="CV363" s="7702"/>
      <c r="CW363" s="7702"/>
      <c r="CX363" s="7702"/>
      <c r="CY363" s="7702"/>
      <c r="CZ363" s="7702"/>
    </row>
    <row r="364" spans="1:104" x14ac:dyDescent="0.2">
      <c r="A364" s="7699"/>
      <c r="B364" s="7699"/>
      <c r="C364" s="7702"/>
      <c r="D364" s="7702"/>
      <c r="E364" s="7702"/>
      <c r="F364" s="7702"/>
      <c r="G364" s="7702"/>
      <c r="H364" s="7702"/>
      <c r="I364" s="7702"/>
      <c r="J364" s="7702"/>
      <c r="K364" s="7702"/>
      <c r="L364" s="7702"/>
      <c r="M364" s="7702"/>
      <c r="N364" s="7702"/>
      <c r="O364" s="7702"/>
      <c r="P364" s="7702"/>
      <c r="Q364" s="7702"/>
      <c r="R364" s="7702"/>
      <c r="S364" s="7702"/>
      <c r="T364" s="7702"/>
      <c r="U364" s="7702"/>
      <c r="V364" s="7702"/>
      <c r="W364" s="7702"/>
      <c r="X364" s="7702"/>
      <c r="Y364" s="7702"/>
      <c r="Z364" s="7702"/>
      <c r="AA364" s="7702"/>
      <c r="AB364" s="7702"/>
      <c r="AC364" s="7702"/>
      <c r="AD364" s="7702"/>
      <c r="AE364" s="7702"/>
      <c r="AF364" s="7702"/>
      <c r="AG364" s="7702"/>
      <c r="AH364" s="7702"/>
      <c r="AI364" s="7702"/>
      <c r="AJ364" s="7702"/>
      <c r="AK364" s="7702"/>
      <c r="AL364" s="7702"/>
      <c r="AM364" s="7702"/>
      <c r="AN364" s="7702"/>
      <c r="AO364" s="7702"/>
      <c r="AP364" s="7702"/>
      <c r="AQ364" s="7702"/>
      <c r="AR364" s="7702"/>
      <c r="AS364" s="7702"/>
      <c r="AT364" s="7702"/>
      <c r="AU364" s="7702"/>
      <c r="AV364" s="7702"/>
      <c r="AW364" s="7702"/>
      <c r="AX364" s="7702"/>
      <c r="AY364" s="7702"/>
      <c r="AZ364" s="7702"/>
      <c r="BA364" s="7702"/>
      <c r="BB364" s="7702"/>
      <c r="BC364" s="7702"/>
      <c r="BD364" s="7702"/>
      <c r="BE364" s="7702"/>
      <c r="BF364" s="7702"/>
      <c r="BG364" s="7702"/>
      <c r="BH364" s="7702"/>
      <c r="BI364" s="7702"/>
      <c r="BJ364" s="7702"/>
      <c r="BK364" s="7702"/>
      <c r="BL364" s="7702"/>
      <c r="BM364" s="7702"/>
      <c r="BN364" s="7702"/>
      <c r="BO364" s="7702"/>
      <c r="BP364" s="7702"/>
      <c r="BQ364" s="7702"/>
      <c r="BR364" s="7702"/>
      <c r="BS364" s="8293"/>
      <c r="BT364" s="7705"/>
      <c r="BU364" s="7719" t="inlineStr">
        <is>
          <t>SAR(1g)</t>
        </is>
      </c>
      <c r="BV364" s="7693"/>
      <c r="BW364" s="7713">
        <f>POWER(10,(((10*LOG10(BW356))+(AVERAGE(BX360:BX361)-BX357))/10))</f>
        <v>250.00000000000011</v>
      </c>
      <c r="BX364" s="8161">
        <f>CD346</f>
        <v>10.9</v>
      </c>
      <c r="BY364" s="7713">
        <f>BV364*1000/BW364</f>
        <v>0</v>
      </c>
      <c r="BZ364" s="7713">
        <f>((BY364-BX364)*100)/BX364</f>
        <v>-100</v>
      </c>
      <c r="CA364" s="7715" t="str">
        <f>IF(ABS(BZ364)&lt;10,"Válido","No Válido")</f>
        <v>No Válido</v>
      </c>
      <c r="CB364" s="7703"/>
      <c r="CC364" s="7709"/>
      <c r="CD364" s="7796"/>
      <c r="CE364" s="7795"/>
      <c r="CF364" s="7795"/>
      <c r="CG364" s="7795"/>
      <c r="CH364" s="7795"/>
      <c r="CI364" s="7795"/>
      <c r="CJ364" s="7795"/>
      <c r="CK364" s="7795"/>
      <c r="CL364" s="7786"/>
      <c r="CM364" s="7786"/>
      <c r="CN364" s="7786"/>
      <c r="CO364" s="7786"/>
      <c r="CP364" s="7786"/>
      <c r="CQ364" s="7786"/>
      <c r="CR364" s="7786"/>
      <c r="CS364" s="7786"/>
      <c r="CT364" s="7786"/>
      <c r="CU364" s="7786"/>
      <c r="CV364" s="7702"/>
      <c r="CW364" s="7702"/>
      <c r="CX364" s="7702"/>
      <c r="CY364" s="7702"/>
      <c r="CZ364" s="7702"/>
    </row>
    <row r="365" spans="1:104" ht="13.5" thickBot="1" x14ac:dyDescent="0.25">
      <c r="A365" s="7699"/>
      <c r="B365" s="7699"/>
      <c r="C365" s="7702"/>
      <c r="D365" s="7702"/>
      <c r="E365" s="7702"/>
      <c r="F365" s="7702"/>
      <c r="G365" s="7702"/>
      <c r="H365" s="7702"/>
      <c r="I365" s="7702"/>
      <c r="J365" s="7702"/>
      <c r="K365" s="7702"/>
      <c r="L365" s="7702"/>
      <c r="M365" s="7702"/>
      <c r="N365" s="7702"/>
      <c r="O365" s="7702"/>
      <c r="P365" s="7702"/>
      <c r="Q365" s="7702"/>
      <c r="R365" s="7702"/>
      <c r="S365" s="7702"/>
      <c r="T365" s="7702"/>
      <c r="U365" s="7702"/>
      <c r="V365" s="7702"/>
      <c r="W365" s="7702"/>
      <c r="X365" s="7702"/>
      <c r="Y365" s="7702"/>
      <c r="Z365" s="7702"/>
      <c r="AA365" s="7702"/>
      <c r="AB365" s="7702"/>
      <c r="AC365" s="7702"/>
      <c r="AD365" s="7702"/>
      <c r="AE365" s="7702"/>
      <c r="AF365" s="7702"/>
      <c r="AG365" s="7702"/>
      <c r="AH365" s="7702"/>
      <c r="AI365" s="7702"/>
      <c r="AJ365" s="7702"/>
      <c r="AK365" s="7702"/>
      <c r="AL365" s="7702"/>
      <c r="AM365" s="7702"/>
      <c r="AN365" s="7702"/>
      <c r="AO365" s="7702"/>
      <c r="AP365" s="7702"/>
      <c r="AQ365" s="7702"/>
      <c r="AR365" s="7702"/>
      <c r="AS365" s="7702"/>
      <c r="AT365" s="7702"/>
      <c r="AU365" s="7702"/>
      <c r="AV365" s="7702"/>
      <c r="AW365" s="7702"/>
      <c r="AX365" s="7702"/>
      <c r="AY365" s="7702"/>
      <c r="AZ365" s="7702"/>
      <c r="BA365" s="7702"/>
      <c r="BB365" s="7702"/>
      <c r="BC365" s="7702"/>
      <c r="BD365" s="7702"/>
      <c r="BE365" s="7702"/>
      <c r="BF365" s="7702"/>
      <c r="BG365" s="7702"/>
      <c r="BH365" s="7702"/>
      <c r="BI365" s="7702"/>
      <c r="BJ365" s="7702"/>
      <c r="BK365" s="7702"/>
      <c r="BL365" s="7702"/>
      <c r="BM365" s="7702"/>
      <c r="BN365" s="7702"/>
      <c r="BO365" s="7702"/>
      <c r="BP365" s="7702"/>
      <c r="BQ365" s="7702"/>
      <c r="BR365" s="7702"/>
      <c r="BS365" s="8293"/>
      <c r="BT365" s="7705"/>
      <c r="BU365" s="7720" t="inlineStr">
        <is>
          <t>SAR(10g)</t>
        </is>
      </c>
      <c r="BV365" s="7694"/>
      <c r="BW365" s="7714">
        <f>POWER(10,(((10*LOG10(BW356))+(AVERAGE(BX360:BX361)-BX357))/10))</f>
        <v>250.00000000000011</v>
      </c>
      <c r="BX365" s="8162">
        <f>CD347</f>
        <v>7.01</v>
      </c>
      <c r="BY365" s="7714">
        <f>BV365*1000/BW365</f>
        <v>0</v>
      </c>
      <c r="BZ365" s="7714">
        <f>((BY365-BX365)*100)/BX365</f>
        <v>-100</v>
      </c>
      <c r="CA365" s="7716" t="str">
        <f>IF(ABS(BZ365)&lt;10,"Válido","No Válido")</f>
        <v>No Válido</v>
      </c>
      <c r="CB365" s="7703"/>
      <c r="CC365" s="7709"/>
      <c r="CD365" s="7796"/>
      <c r="CE365" s="7795"/>
      <c r="CF365" s="7795"/>
      <c r="CG365" s="7795"/>
      <c r="CH365" s="7795"/>
      <c r="CI365" s="7795"/>
      <c r="CJ365" s="7795"/>
      <c r="CK365" s="7795"/>
      <c r="CL365" s="7786"/>
      <c r="CM365" s="7786"/>
      <c r="CN365" s="7786"/>
      <c r="CO365" s="7786"/>
      <c r="CP365" s="7786"/>
      <c r="CQ365" s="7786"/>
      <c r="CR365" s="7786"/>
      <c r="CS365" s="7786"/>
      <c r="CT365" s="7786"/>
      <c r="CU365" s="7786"/>
      <c r="CV365" s="7702"/>
      <c r="CW365" s="7702"/>
      <c r="CX365" s="7702"/>
      <c r="CY365" s="7702"/>
      <c r="CZ365" s="7702"/>
    </row>
    <row r="366" spans="1:104" ht="13.5" thickBot="1" x14ac:dyDescent="0.25">
      <c r="A366" s="7699"/>
      <c r="B366" s="7699"/>
      <c r="C366" s="7702"/>
      <c r="D366" s="7702"/>
      <c r="E366" s="7702"/>
      <c r="F366" s="7702"/>
      <c r="G366" s="7702"/>
      <c r="H366" s="7702"/>
      <c r="I366" s="7702"/>
      <c r="J366" s="7702"/>
      <c r="K366" s="7702"/>
      <c r="L366" s="7702"/>
      <c r="M366" s="7702"/>
      <c r="N366" s="7702"/>
      <c r="O366" s="7702"/>
      <c r="P366" s="7702"/>
      <c r="Q366" s="7702"/>
      <c r="R366" s="7702"/>
      <c r="S366" s="7702"/>
      <c r="T366" s="7702"/>
      <c r="U366" s="7702"/>
      <c r="V366" s="7702"/>
      <c r="W366" s="7702"/>
      <c r="X366" s="7702"/>
      <c r="Y366" s="7702"/>
      <c r="Z366" s="7702"/>
      <c r="AA366" s="7702"/>
      <c r="AB366" s="7702"/>
      <c r="AC366" s="7702"/>
      <c r="AD366" s="7702"/>
      <c r="AE366" s="7702"/>
      <c r="AF366" s="7702"/>
      <c r="AG366" s="7702"/>
      <c r="AH366" s="7702"/>
      <c r="AI366" s="7702"/>
      <c r="AJ366" s="7702"/>
      <c r="AK366" s="7702"/>
      <c r="AL366" s="7702"/>
      <c r="AM366" s="7702"/>
      <c r="AN366" s="7702"/>
      <c r="AO366" s="7702"/>
      <c r="AP366" s="7702"/>
      <c r="AQ366" s="7702"/>
      <c r="AR366" s="7702"/>
      <c r="AS366" s="7702"/>
      <c r="AT366" s="7702"/>
      <c r="AU366" s="7702"/>
      <c r="AV366" s="7702"/>
      <c r="AW366" s="7702"/>
      <c r="AX366" s="7702"/>
      <c r="AY366" s="7702"/>
      <c r="AZ366" s="7702"/>
      <c r="BA366" s="7702"/>
      <c r="BB366" s="7702"/>
      <c r="BC366" s="7702"/>
      <c r="BD366" s="7702"/>
      <c r="BE366" s="7702"/>
      <c r="BF366" s="7702"/>
      <c r="BG366" s="7702"/>
      <c r="BH366" s="7702"/>
      <c r="BI366" s="7702"/>
      <c r="BJ366" s="7702"/>
      <c r="BK366" s="7702"/>
      <c r="BL366" s="7702"/>
      <c r="BM366" s="7702"/>
      <c r="BN366" s="7702"/>
      <c r="BO366" s="7702"/>
      <c r="BP366" s="7702"/>
      <c r="BQ366" s="7702"/>
      <c r="BR366" s="7702"/>
      <c r="BS366" s="8293"/>
      <c r="BT366" s="7705"/>
      <c r="BU366" s="7702"/>
      <c r="BV366" s="7702"/>
      <c r="BW366" s="7702"/>
      <c r="BX366" s="7702"/>
      <c r="BY366" s="7726"/>
      <c r="BZ366" s="7726"/>
      <c r="CA366" s="7726"/>
      <c r="CB366" s="7726"/>
      <c r="CC366" s="7734"/>
      <c r="CD366" s="7796"/>
      <c r="CE366" s="7795"/>
      <c r="CF366" s="7795"/>
      <c r="CG366" s="7795"/>
      <c r="CH366" s="7795"/>
      <c r="CI366" s="7795"/>
      <c r="CJ366" s="7795"/>
      <c r="CK366" s="7795"/>
      <c r="CL366" s="7786"/>
      <c r="CM366" s="7786"/>
      <c r="CN366" s="7786"/>
      <c r="CO366" s="7786"/>
      <c r="CP366" s="7786"/>
      <c r="CQ366" s="7786"/>
      <c r="CR366" s="7786"/>
      <c r="CS366" s="7786"/>
      <c r="CT366" s="7786"/>
      <c r="CU366" s="7786"/>
      <c r="CV366" s="7702"/>
      <c r="CW366" s="7702"/>
      <c r="CX366" s="7702"/>
      <c r="CY366" s="7702"/>
      <c r="CZ366" s="7702"/>
    </row>
    <row r="367" spans="1:104" ht="26.25" thickBot="1" x14ac:dyDescent="0.25">
      <c r="A367" s="7699"/>
      <c r="B367" s="7699"/>
      <c r="C367" s="7702"/>
      <c r="D367" s="7702"/>
      <c r="E367" s="7702"/>
      <c r="F367" s="7702"/>
      <c r="G367" s="7702"/>
      <c r="H367" s="7702"/>
      <c r="I367" s="7702"/>
      <c r="J367" s="7702"/>
      <c r="K367" s="7702"/>
      <c r="L367" s="7702"/>
      <c r="M367" s="7702"/>
      <c r="N367" s="7702"/>
      <c r="O367" s="7702"/>
      <c r="P367" s="7702"/>
      <c r="Q367" s="7702"/>
      <c r="R367" s="7702"/>
      <c r="S367" s="7702"/>
      <c r="T367" s="7702"/>
      <c r="U367" s="7702"/>
      <c r="V367" s="7702"/>
      <c r="W367" s="7702"/>
      <c r="X367" s="7702"/>
      <c r="Y367" s="7702"/>
      <c r="Z367" s="7702"/>
      <c r="AA367" s="7702"/>
      <c r="AB367" s="7702"/>
      <c r="AC367" s="7702"/>
      <c r="AD367" s="7702"/>
      <c r="AE367" s="7702"/>
      <c r="AF367" s="7702"/>
      <c r="AG367" s="7702"/>
      <c r="AH367" s="7702"/>
      <c r="AI367" s="7702"/>
      <c r="AJ367" s="7702"/>
      <c r="AK367" s="7702"/>
      <c r="AL367" s="7702"/>
      <c r="AM367" s="7702"/>
      <c r="AN367" s="7702"/>
      <c r="AO367" s="7702"/>
      <c r="AP367" s="7702"/>
      <c r="AQ367" s="7702"/>
      <c r="AR367" s="7702"/>
      <c r="AS367" s="7702"/>
      <c r="AT367" s="7702"/>
      <c r="AU367" s="7702"/>
      <c r="AV367" s="7702"/>
      <c r="AW367" s="7702"/>
      <c r="AX367" s="7702"/>
      <c r="AY367" s="7702"/>
      <c r="AZ367" s="7702"/>
      <c r="BA367" s="7702"/>
      <c r="BB367" s="7702"/>
      <c r="BC367" s="7702"/>
      <c r="BD367" s="7702"/>
      <c r="BE367" s="7702"/>
      <c r="BF367" s="7702"/>
      <c r="BG367" s="7702"/>
      <c r="BH367" s="7702"/>
      <c r="BI367" s="7702"/>
      <c r="BJ367" s="7702"/>
      <c r="BK367" s="7702"/>
      <c r="BL367" s="7702"/>
      <c r="BM367" s="7702"/>
      <c r="BN367" s="7702"/>
      <c r="BO367" s="7702"/>
      <c r="BP367" s="7702"/>
      <c r="BQ367" s="7702"/>
      <c r="BR367" s="7702"/>
      <c r="BS367" s="8293"/>
      <c r="BT367" s="7705"/>
      <c r="BU367" s="7695"/>
      <c r="BV367" s="7696" t="inlineStr">
        <is>
          <t>Valor SAR extrap</t>
        </is>
      </c>
      <c r="BW367" s="7697" t="inlineStr">
        <is>
          <t>Desviacion (%)</t>
        </is>
      </c>
      <c r="BX367" s="7698" t="inlineStr">
        <is>
          <t>Veredicto</t>
        </is>
      </c>
      <c r="BY367" s="7726"/>
      <c r="BZ367" s="7726"/>
      <c r="CA367" s="7726" t="inlineStr">
        <is>
          <t>Frequency
(MHz)</t>
        </is>
      </c>
      <c r="CB367" s="7726" t="str">
        <f>CA353</f>
        <v>Head/Body:</v>
      </c>
      <c r="CC367" s="7734" t="inlineStr">
        <is>
          <t>SAR over</t>
        </is>
      </c>
      <c r="CD367" s="7796"/>
      <c r="CE367" s="7795"/>
      <c r="CF367" s="7795"/>
      <c r="CG367" s="7795"/>
      <c r="CH367" s="7795"/>
      <c r="CI367" s="7795"/>
      <c r="CJ367" s="7795"/>
      <c r="CK367" s="7795"/>
      <c r="CL367" s="7786"/>
      <c r="CM367" s="7786"/>
      <c r="CN367" s="7786"/>
      <c r="CO367" s="7786"/>
      <c r="CP367" s="7786"/>
      <c r="CQ367" s="7786"/>
      <c r="CR367" s="7786"/>
      <c r="CS367" s="7786"/>
      <c r="CT367" s="7786"/>
      <c r="CU367" s="7786"/>
      <c r="CV367" s="7702"/>
      <c r="CW367" s="7702"/>
      <c r="CX367" s="7702"/>
      <c r="CY367" s="7702"/>
      <c r="CZ367" s="7702"/>
    </row>
    <row r="368" spans="1:104" x14ac:dyDescent="0.2">
      <c r="A368" s="7699"/>
      <c r="B368" s="7699"/>
      <c r="C368" s="7702"/>
      <c r="D368" s="7702"/>
      <c r="E368" s="7702"/>
      <c r="F368" s="7702"/>
      <c r="G368" s="7702"/>
      <c r="H368" s="7702"/>
      <c r="I368" s="7702"/>
      <c r="J368" s="7702"/>
      <c r="K368" s="7702"/>
      <c r="L368" s="7702"/>
      <c r="M368" s="7702"/>
      <c r="N368" s="7702"/>
      <c r="O368" s="7702"/>
      <c r="P368" s="7702"/>
      <c r="Q368" s="7702"/>
      <c r="R368" s="7702"/>
      <c r="S368" s="7702"/>
      <c r="T368" s="7702"/>
      <c r="U368" s="7702"/>
      <c r="V368" s="7702"/>
      <c r="W368" s="7702"/>
      <c r="X368" s="7702"/>
      <c r="Y368" s="7702"/>
      <c r="Z368" s="7702"/>
      <c r="AA368" s="7702"/>
      <c r="AB368" s="7702"/>
      <c r="AC368" s="7702"/>
      <c r="AD368" s="7702"/>
      <c r="AE368" s="7702"/>
      <c r="AF368" s="7702"/>
      <c r="AG368" s="7702"/>
      <c r="AH368" s="7702"/>
      <c r="AI368" s="7702"/>
      <c r="AJ368" s="7702"/>
      <c r="AK368" s="7702"/>
      <c r="AL368" s="7702"/>
      <c r="AM368" s="7702"/>
      <c r="AN368" s="7702"/>
      <c r="AO368" s="7702"/>
      <c r="AP368" s="7702"/>
      <c r="AQ368" s="7702"/>
      <c r="AR368" s="7702"/>
      <c r="AS368" s="7702"/>
      <c r="AT368" s="7702"/>
      <c r="AU368" s="7702"/>
      <c r="AV368" s="7702"/>
      <c r="AW368" s="7702"/>
      <c r="AX368" s="7702"/>
      <c r="AY368" s="7702"/>
      <c r="AZ368" s="7702"/>
      <c r="BA368" s="7702"/>
      <c r="BB368" s="7702"/>
      <c r="BC368" s="7702"/>
      <c r="BD368" s="7702"/>
      <c r="BE368" s="7702"/>
      <c r="BF368" s="7702"/>
      <c r="BG368" s="7702"/>
      <c r="BH368" s="7702"/>
      <c r="BI368" s="7702"/>
      <c r="BJ368" s="7702"/>
      <c r="BK368" s="7702"/>
      <c r="BL368" s="7702"/>
      <c r="BM368" s="7702"/>
      <c r="BN368" s="7702"/>
      <c r="BO368" s="7702"/>
      <c r="BP368" s="7702"/>
      <c r="BQ368" s="7702"/>
      <c r="BR368" s="7702"/>
      <c r="BS368" s="8293"/>
      <c r="BT368" s="7705"/>
      <c r="BU368" s="7684" t="inlineStr">
        <is>
          <t>Fast SAR 1g</t>
        </is>
      </c>
      <c r="BV368" s="7693"/>
      <c r="BW368" s="7713" t="e">
        <f>((BV368-BV364)*100)/BV364</f>
        <v>#DIV/0!</v>
      </c>
      <c r="BX368" s="7715" t="e">
        <f>IF(ABS(BW368)&lt;3,"Válido","No Válido")</f>
        <v>#DIV/0!</v>
      </c>
      <c r="BY368" s="7726"/>
      <c r="BZ368" s="7726"/>
      <c r="CA368" s="7726">
        <f>BU356</f>
        <v>0</v>
      </c>
      <c r="CB368" s="7726" t="str">
        <f>CB353</f>
        <v>Head</v>
      </c>
      <c r="CC368" s="7734" t="inlineStr">
        <is>
          <t>1 gr.</t>
        </is>
      </c>
      <c r="CD368" s="7796"/>
      <c r="CE368" s="7795"/>
      <c r="CF368" s="7795"/>
      <c r="CG368" s="7795"/>
      <c r="CH368" s="7795"/>
      <c r="CI368" s="7795"/>
      <c r="CJ368" s="7795"/>
      <c r="CK368" s="7795"/>
      <c r="CL368" s="7786"/>
      <c r="CM368" s="7786"/>
      <c r="CN368" s="7786"/>
      <c r="CO368" s="7786"/>
      <c r="CP368" s="7786"/>
      <c r="CQ368" s="7786"/>
      <c r="CR368" s="7786"/>
      <c r="CS368" s="7786"/>
      <c r="CT368" s="7786"/>
      <c r="CU368" s="7786"/>
      <c r="CV368" s="7702"/>
      <c r="CW368" s="7702"/>
      <c r="CX368" s="7702"/>
      <c r="CY368" s="7702"/>
      <c r="CZ368" s="7702"/>
    </row>
    <row r="369" spans="1:104" ht="13.5" thickBot="1" x14ac:dyDescent="0.25">
      <c r="A369" s="7699"/>
      <c r="B369" s="7699"/>
      <c r="C369" s="7702"/>
      <c r="D369" s="7702"/>
      <c r="E369" s="7702"/>
      <c r="F369" s="7702"/>
      <c r="G369" s="7702"/>
      <c r="H369" s="7702"/>
      <c r="I369" s="7702"/>
      <c r="J369" s="7702"/>
      <c r="K369" s="7702"/>
      <c r="L369" s="7702"/>
      <c r="M369" s="7702"/>
      <c r="N369" s="7702"/>
      <c r="O369" s="7702"/>
      <c r="P369" s="7702"/>
      <c r="Q369" s="7702"/>
      <c r="R369" s="7702"/>
      <c r="S369" s="7702"/>
      <c r="T369" s="7702"/>
      <c r="U369" s="7702"/>
      <c r="V369" s="7702"/>
      <c r="W369" s="7702"/>
      <c r="X369" s="7702"/>
      <c r="Y369" s="7702"/>
      <c r="Z369" s="7702"/>
      <c r="AA369" s="7702"/>
      <c r="AB369" s="7702"/>
      <c r="AC369" s="7702"/>
      <c r="AD369" s="7702"/>
      <c r="AE369" s="7702"/>
      <c r="AF369" s="7702"/>
      <c r="AG369" s="7702"/>
      <c r="AH369" s="7702"/>
      <c r="AI369" s="7702"/>
      <c r="AJ369" s="7702"/>
      <c r="AK369" s="7702"/>
      <c r="AL369" s="7702"/>
      <c r="AM369" s="7702"/>
      <c r="AN369" s="7702"/>
      <c r="AO369" s="7702"/>
      <c r="AP369" s="7702"/>
      <c r="AQ369" s="7702"/>
      <c r="AR369" s="7702"/>
      <c r="AS369" s="7702"/>
      <c r="AT369" s="7702"/>
      <c r="AU369" s="7702"/>
      <c r="AV369" s="7702"/>
      <c r="AW369" s="7702"/>
      <c r="AX369" s="7702"/>
      <c r="AY369" s="7702"/>
      <c r="AZ369" s="7702"/>
      <c r="BA369" s="7702"/>
      <c r="BB369" s="7702"/>
      <c r="BC369" s="7702"/>
      <c r="BD369" s="7702"/>
      <c r="BE369" s="7702"/>
      <c r="BF369" s="7702"/>
      <c r="BG369" s="7702"/>
      <c r="BH369" s="7702"/>
      <c r="BI369" s="7702"/>
      <c r="BJ369" s="7702"/>
      <c r="BK369" s="7702"/>
      <c r="BL369" s="7702"/>
      <c r="BM369" s="7702"/>
      <c r="BN369" s="7702"/>
      <c r="BO369" s="7702"/>
      <c r="BP369" s="7702"/>
      <c r="BQ369" s="7702"/>
      <c r="BR369" s="7702"/>
      <c r="BS369" s="8293"/>
      <c r="BT369" s="7705"/>
      <c r="BU369" s="7718" t="inlineStr">
        <is>
          <t>Fast SAR 10g</t>
        </is>
      </c>
      <c r="BV369" s="7694"/>
      <c r="BW369" s="7714" t="e">
        <f>((BV369-BV365)*100)/BV365</f>
        <v>#DIV/0!</v>
      </c>
      <c r="BX369" s="7716" t="e">
        <f>IF(ABS(BW369)&lt;7,"Válido","No Válido")</f>
        <v>#DIV/0!</v>
      </c>
      <c r="BY369" s="7727"/>
      <c r="BZ369" s="7726"/>
      <c r="CA369" s="7732">
        <f>BU356</f>
        <v>0</v>
      </c>
      <c r="CB369" s="7730" t="str">
        <f>CB353</f>
        <v>Head</v>
      </c>
      <c r="CC369" s="7734" t="inlineStr">
        <is>
          <t>10 gr.</t>
        </is>
      </c>
      <c r="CD369" s="7796"/>
      <c r="CE369" s="7795"/>
      <c r="CF369" s="7795"/>
      <c r="CG369" s="7795"/>
      <c r="CH369" s="7795"/>
      <c r="CI369" s="7795"/>
      <c r="CJ369" s="7795"/>
      <c r="CK369" s="7795"/>
      <c r="CL369" s="7786"/>
      <c r="CM369" s="7786"/>
      <c r="CN369" s="7786"/>
      <c r="CO369" s="7786"/>
      <c r="CP369" s="7786"/>
      <c r="CQ369" s="7786"/>
      <c r="CR369" s="7786"/>
      <c r="CS369" s="7786"/>
      <c r="CT369" s="7786"/>
      <c r="CU369" s="7786"/>
      <c r="CV369" s="7702"/>
      <c r="CW369" s="7702"/>
      <c r="CX369" s="7702"/>
      <c r="CY369" s="7702"/>
      <c r="CZ369" s="7702"/>
    </row>
    <row r="370" spans="1:104" x14ac:dyDescent="0.2">
      <c r="A370" s="7699"/>
      <c r="B370" s="7699"/>
      <c r="C370" s="7702"/>
      <c r="D370" s="7702"/>
      <c r="E370" s="7702"/>
      <c r="F370" s="7702"/>
      <c r="G370" s="7702"/>
      <c r="H370" s="7702"/>
      <c r="I370" s="7702"/>
      <c r="J370" s="7702"/>
      <c r="K370" s="7702"/>
      <c r="L370" s="7702"/>
      <c r="M370" s="7702"/>
      <c r="N370" s="7702"/>
      <c r="O370" s="7702"/>
      <c r="P370" s="7702"/>
      <c r="Q370" s="7702"/>
      <c r="R370" s="7702"/>
      <c r="S370" s="7702"/>
      <c r="T370" s="7702"/>
      <c r="U370" s="7702"/>
      <c r="V370" s="7702"/>
      <c r="W370" s="7702"/>
      <c r="X370" s="7702"/>
      <c r="Y370" s="7702"/>
      <c r="Z370" s="7702"/>
      <c r="AA370" s="7702"/>
      <c r="AB370" s="7702"/>
      <c r="AC370" s="7702"/>
      <c r="AD370" s="7702"/>
      <c r="AE370" s="7702"/>
      <c r="AF370" s="7702"/>
      <c r="AG370" s="7702"/>
      <c r="AH370" s="7702"/>
      <c r="AI370" s="7702"/>
      <c r="AJ370" s="7702"/>
      <c r="AK370" s="7702"/>
      <c r="AL370" s="7702"/>
      <c r="AM370" s="7702"/>
      <c r="AN370" s="7702"/>
      <c r="AO370" s="7702"/>
      <c r="AP370" s="7702"/>
      <c r="AQ370" s="7702"/>
      <c r="AR370" s="7702"/>
      <c r="AS370" s="7702"/>
      <c r="AT370" s="7702"/>
      <c r="AU370" s="7702"/>
      <c r="AV370" s="7702"/>
      <c r="AW370" s="7702"/>
      <c r="AX370" s="7702"/>
      <c r="AY370" s="7702"/>
      <c r="AZ370" s="7702"/>
      <c r="BA370" s="7702"/>
      <c r="BB370" s="7702"/>
      <c r="BC370" s="7702"/>
      <c r="BD370" s="7702"/>
      <c r="BE370" s="7702"/>
      <c r="BF370" s="7702"/>
      <c r="BG370" s="7702"/>
      <c r="BH370" s="7702"/>
      <c r="BI370" s="7702"/>
      <c r="BJ370" s="7702"/>
      <c r="BK370" s="7702"/>
      <c r="BL370" s="7702"/>
      <c r="BM370" s="7702"/>
      <c r="BN370" s="7702"/>
      <c r="BO370" s="7702"/>
      <c r="BP370" s="7702"/>
      <c r="BQ370" s="7702"/>
      <c r="BR370" s="7702"/>
      <c r="BS370" s="8293"/>
      <c r="BT370" s="7735"/>
      <c r="BU370" s="7784"/>
      <c r="BV370" s="7784"/>
      <c r="BW370" s="7702"/>
      <c r="BX370" s="7702"/>
      <c r="BY370" s="7785"/>
      <c r="BZ370" s="7702"/>
      <c r="CA370" s="7998"/>
      <c r="CB370" s="7702"/>
      <c r="CC370" s="7708"/>
      <c r="CD370" s="7796"/>
      <c r="CE370" s="7795"/>
      <c r="CF370" s="7795"/>
      <c r="CG370" s="7795"/>
      <c r="CH370" s="7795"/>
      <c r="CI370" s="7795"/>
      <c r="CJ370" s="7795"/>
      <c r="CK370" s="7795"/>
      <c r="CL370" s="7786"/>
      <c r="CM370" s="7786"/>
      <c r="CN370" s="7786"/>
      <c r="CO370" s="7786"/>
      <c r="CP370" s="7786"/>
      <c r="CQ370" s="7786"/>
      <c r="CR370" s="7786"/>
      <c r="CS370" s="7786"/>
      <c r="CT370" s="7786"/>
      <c r="CU370" s="7786"/>
      <c r="CV370" s="7702"/>
      <c r="CW370" s="7702"/>
      <c r="CX370" s="7702"/>
      <c r="CY370" s="7702"/>
      <c r="CZ370" s="7702"/>
    </row>
    <row r="371" spans="1:104" x14ac:dyDescent="0.2">
      <c r="A371" s="7699"/>
      <c r="B371" s="7699"/>
      <c r="C371" s="7702"/>
      <c r="D371" s="7702"/>
      <c r="E371" s="7702"/>
      <c r="F371" s="7702"/>
      <c r="G371" s="7702"/>
      <c r="H371" s="7702"/>
      <c r="I371" s="7702"/>
      <c r="J371" s="7702"/>
      <c r="K371" s="7702"/>
      <c r="L371" s="7702"/>
      <c r="M371" s="7702"/>
      <c r="N371" s="7702"/>
      <c r="O371" s="7702"/>
      <c r="P371" s="7702"/>
      <c r="Q371" s="7702"/>
      <c r="R371" s="7702"/>
      <c r="S371" s="7702"/>
      <c r="T371" s="7702"/>
      <c r="U371" s="7702"/>
      <c r="V371" s="7702"/>
      <c r="W371" s="7702"/>
      <c r="X371" s="7702"/>
      <c r="Y371" s="7702"/>
      <c r="Z371" s="7702"/>
      <c r="AA371" s="7702"/>
      <c r="AB371" s="7702"/>
      <c r="AC371" s="7702"/>
      <c r="AD371" s="7702"/>
      <c r="AE371" s="7702"/>
      <c r="AF371" s="7702"/>
      <c r="AG371" s="7702"/>
      <c r="AH371" s="7702"/>
      <c r="AI371" s="7702"/>
      <c r="AJ371" s="7702"/>
      <c r="AK371" s="7702"/>
      <c r="AL371" s="7702"/>
      <c r="AM371" s="7702"/>
      <c r="AN371" s="7702"/>
      <c r="AO371" s="7702"/>
      <c r="AP371" s="7702"/>
      <c r="AQ371" s="7702"/>
      <c r="AR371" s="7702"/>
      <c r="AS371" s="7702"/>
      <c r="AT371" s="7702"/>
      <c r="AU371" s="7702"/>
      <c r="AV371" s="7702"/>
      <c r="AW371" s="7702"/>
      <c r="AX371" s="7702"/>
      <c r="AY371" s="7702"/>
      <c r="AZ371" s="7702"/>
      <c r="BA371" s="7702"/>
      <c r="BB371" s="7702"/>
      <c r="BC371" s="7702"/>
      <c r="BD371" s="7702"/>
      <c r="BE371" s="7702"/>
      <c r="BF371" s="7702"/>
      <c r="BG371" s="7702"/>
      <c r="BH371" s="7702"/>
      <c r="BI371" s="7702"/>
      <c r="BJ371" s="7702"/>
      <c r="BK371" s="7702"/>
      <c r="BL371" s="7702"/>
      <c r="BM371" s="7702"/>
      <c r="BN371" s="7702"/>
      <c r="BO371" s="7702"/>
      <c r="BP371" s="7702"/>
      <c r="BQ371" s="7702"/>
      <c r="BR371" s="7702"/>
      <c r="BS371" s="8293"/>
      <c r="BT371" s="7726"/>
      <c r="BU371" s="7727" t="inlineStr">
        <is>
          <t>Date</t>
        </is>
      </c>
      <c r="BV371" s="7727" t="inlineStr">
        <is>
          <t>Frequency
(MHz)</t>
        </is>
      </c>
      <c r="BW371" s="7726" t="str">
        <f>CA353</f>
        <v>Head/Body:</v>
      </c>
      <c r="BX371" s="7726" t="inlineStr">
        <is>
          <t>SAR over</t>
        </is>
      </c>
      <c r="BY371" s="7726" t="inlineStr">
        <is>
          <t>Fast SAR
(W/kg)</t>
        </is>
      </c>
      <c r="BZ371" s="7726" t="inlineStr">
        <is>
          <t>SAR
(W/kg)</t>
        </is>
      </c>
      <c r="CA371" s="7726" t="inlineStr">
        <is>
          <t>1 W Target
SAR (W/kg)</t>
        </is>
      </c>
      <c r="CB371" s="7726" t="inlineStr">
        <is>
          <t>1 W Norm.
SAR (W/kg)</t>
        </is>
      </c>
      <c r="CC371" s="7734" t="inlineStr">
        <is>
          <t>Drift (%)</t>
        </is>
      </c>
      <c r="CD371" s="7796"/>
      <c r="CE371" s="7795"/>
      <c r="CF371" s="7795"/>
      <c r="CG371" s="7795"/>
      <c r="CH371" s="7795"/>
      <c r="CI371" s="7795"/>
      <c r="CJ371" s="7795"/>
      <c r="CK371" s="7795"/>
      <c r="CL371" s="7786"/>
      <c r="CM371" s="7786"/>
      <c r="CN371" s="7786"/>
      <c r="CO371" s="7786"/>
      <c r="CP371" s="7786"/>
      <c r="CQ371" s="7786"/>
      <c r="CR371" s="7786"/>
      <c r="CS371" s="7786"/>
      <c r="CT371" s="7786"/>
      <c r="CU371" s="7786"/>
      <c r="CV371" s="7702"/>
      <c r="CW371" s="7702"/>
      <c r="CX371" s="7702"/>
      <c r="CY371" s="7702"/>
      <c r="CZ371" s="7702"/>
    </row>
    <row r="372" spans="1:104" x14ac:dyDescent="0.2">
      <c r="A372" s="7699"/>
      <c r="B372" s="7699"/>
      <c r="C372" s="7702"/>
      <c r="D372" s="7702"/>
      <c r="E372" s="7702"/>
      <c r="F372" s="7702"/>
      <c r="G372" s="7702"/>
      <c r="H372" s="7702"/>
      <c r="I372" s="7702"/>
      <c r="J372" s="7702"/>
      <c r="K372" s="7702"/>
      <c r="L372" s="7702"/>
      <c r="M372" s="7702"/>
      <c r="N372" s="7702"/>
      <c r="O372" s="7702"/>
      <c r="P372" s="7702"/>
      <c r="Q372" s="7702"/>
      <c r="R372" s="7702"/>
      <c r="S372" s="7702"/>
      <c r="T372" s="7702"/>
      <c r="U372" s="7702"/>
      <c r="V372" s="7702"/>
      <c r="W372" s="7702"/>
      <c r="X372" s="7702"/>
      <c r="Y372" s="7702"/>
      <c r="Z372" s="7702"/>
      <c r="AA372" s="7702"/>
      <c r="AB372" s="7702"/>
      <c r="AC372" s="7702"/>
      <c r="AD372" s="7702"/>
      <c r="AE372" s="7702"/>
      <c r="AF372" s="7702"/>
      <c r="AG372" s="7702"/>
      <c r="AH372" s="7702"/>
      <c r="AI372" s="7702"/>
      <c r="AJ372" s="7702"/>
      <c r="AK372" s="7702"/>
      <c r="AL372" s="7702"/>
      <c r="AM372" s="7702"/>
      <c r="AN372" s="7702"/>
      <c r="AO372" s="7702"/>
      <c r="AP372" s="7702"/>
      <c r="AQ372" s="7702"/>
      <c r="AR372" s="7702"/>
      <c r="AS372" s="7702"/>
      <c r="AT372" s="7702"/>
      <c r="AU372" s="7702"/>
      <c r="AV372" s="7702"/>
      <c r="AW372" s="7702"/>
      <c r="AX372" s="7702"/>
      <c r="AY372" s="7702"/>
      <c r="AZ372" s="7702"/>
      <c r="BA372" s="7702"/>
      <c r="BB372" s="7702"/>
      <c r="BC372" s="7702"/>
      <c r="BD372" s="7702"/>
      <c r="BE372" s="7702"/>
      <c r="BF372" s="7702"/>
      <c r="BG372" s="7702"/>
      <c r="BH372" s="7702"/>
      <c r="BI372" s="7702"/>
      <c r="BJ372" s="7702"/>
      <c r="BK372" s="7702"/>
      <c r="BL372" s="7702"/>
      <c r="BM372" s="7702"/>
      <c r="BN372" s="7702"/>
      <c r="BO372" s="7702"/>
      <c r="BP372" s="7702"/>
      <c r="BQ372" s="7702"/>
      <c r="BR372" s="7702"/>
      <c r="BS372" s="8293"/>
      <c r="BT372" s="7735"/>
      <c r="BU372" s="7757">
        <f>CB347</f>
        <v>0</v>
      </c>
      <c r="BV372" s="7732">
        <f>BU356</f>
        <v>0</v>
      </c>
      <c r="BW372" s="7732" t="str">
        <f>CB353</f>
        <v>Head</v>
      </c>
      <c r="BX372" s="7732" t="inlineStr">
        <is>
          <t>1 gr.</t>
        </is>
      </c>
      <c r="BY372" s="7732">
        <f>BV368</f>
        <v>0</v>
      </c>
      <c r="BZ372" s="7728">
        <f>BV364</f>
        <v>0</v>
      </c>
      <c r="CA372" s="7732">
        <f t="shared" ref="CA372:CA373" si="60">BX364</f>
        <v>10.9</v>
      </c>
      <c r="CB372" s="7730">
        <f t="shared" ref="CB372:CB373" si="61">BY364</f>
        <v>0</v>
      </c>
      <c r="CC372" s="7734">
        <f t="shared" ref="CC372:CC373" si="62">BZ364</f>
        <v>-100</v>
      </c>
      <c r="CD372" s="7796"/>
      <c r="CE372" s="7795"/>
      <c r="CF372" s="7795"/>
      <c r="CG372" s="7795"/>
      <c r="CH372" s="7795"/>
      <c r="CI372" s="7795"/>
      <c r="CJ372" s="7795"/>
      <c r="CK372" s="7795"/>
      <c r="CL372" s="7786"/>
      <c r="CM372" s="7786"/>
      <c r="CN372" s="7786"/>
      <c r="CO372" s="7786"/>
      <c r="CP372" s="7786"/>
      <c r="CQ372" s="7786"/>
      <c r="CR372" s="7786"/>
      <c r="CS372" s="7786"/>
      <c r="CT372" s="7786"/>
      <c r="CU372" s="7786"/>
      <c r="CV372" s="7702"/>
      <c r="CW372" s="7702"/>
      <c r="CX372" s="7702"/>
      <c r="CY372" s="7702"/>
      <c r="CZ372" s="7702"/>
    </row>
    <row r="373" spans="1:104" x14ac:dyDescent="0.2">
      <c r="A373" s="7699"/>
      <c r="B373" s="7699"/>
      <c r="C373" s="7702"/>
      <c r="D373" s="7702"/>
      <c r="E373" s="7702"/>
      <c r="F373" s="7702"/>
      <c r="G373" s="7702"/>
      <c r="H373" s="7702"/>
      <c r="I373" s="7702"/>
      <c r="J373" s="7702"/>
      <c r="K373" s="7702"/>
      <c r="L373" s="7702"/>
      <c r="M373" s="7702"/>
      <c r="N373" s="7702"/>
      <c r="O373" s="7702"/>
      <c r="P373" s="7702"/>
      <c r="Q373" s="7702"/>
      <c r="R373" s="7702"/>
      <c r="S373" s="7702"/>
      <c r="T373" s="7702"/>
      <c r="U373" s="7702"/>
      <c r="V373" s="7702"/>
      <c r="W373" s="7702"/>
      <c r="X373" s="7702"/>
      <c r="Y373" s="7702"/>
      <c r="Z373" s="7702"/>
      <c r="AA373" s="7702"/>
      <c r="AB373" s="7702"/>
      <c r="AC373" s="7702"/>
      <c r="AD373" s="7702"/>
      <c r="AE373" s="7702"/>
      <c r="AF373" s="7702"/>
      <c r="AG373" s="7702"/>
      <c r="AH373" s="7702"/>
      <c r="AI373" s="7702"/>
      <c r="AJ373" s="7702"/>
      <c r="AK373" s="7702"/>
      <c r="AL373" s="7702"/>
      <c r="AM373" s="7702"/>
      <c r="AN373" s="7702"/>
      <c r="AO373" s="7702"/>
      <c r="AP373" s="7702"/>
      <c r="AQ373" s="7702"/>
      <c r="AR373" s="7702"/>
      <c r="AS373" s="7702"/>
      <c r="AT373" s="7702"/>
      <c r="AU373" s="7702"/>
      <c r="AV373" s="7702"/>
      <c r="AW373" s="7702"/>
      <c r="AX373" s="7702"/>
      <c r="AY373" s="7702"/>
      <c r="AZ373" s="7702"/>
      <c r="BA373" s="7702"/>
      <c r="BB373" s="7702"/>
      <c r="BC373" s="7702"/>
      <c r="BD373" s="7702"/>
      <c r="BE373" s="7702"/>
      <c r="BF373" s="7702"/>
      <c r="BG373" s="7702"/>
      <c r="BH373" s="7702"/>
      <c r="BI373" s="7702"/>
      <c r="BJ373" s="7702"/>
      <c r="BK373" s="7702"/>
      <c r="BL373" s="7702"/>
      <c r="BM373" s="7702"/>
      <c r="BN373" s="7702"/>
      <c r="BO373" s="7702"/>
      <c r="BP373" s="7702"/>
      <c r="BQ373" s="7702"/>
      <c r="BR373" s="7702"/>
      <c r="BS373" s="8293"/>
      <c r="BT373" s="7736"/>
      <c r="BU373" s="7757">
        <f>CB347</f>
        <v>0</v>
      </c>
      <c r="BV373" s="7730">
        <f>BU356</f>
        <v>0</v>
      </c>
      <c r="BW373" s="7731" t="str">
        <f>CB353</f>
        <v>Head</v>
      </c>
      <c r="BX373" s="7731" t="inlineStr">
        <is>
          <t>10 gr.</t>
        </is>
      </c>
      <c r="BY373" s="7730">
        <f>BV369</f>
        <v>0</v>
      </c>
      <c r="BZ373" s="7728">
        <f>BV365</f>
        <v>0</v>
      </c>
      <c r="CA373" s="7728">
        <f t="shared" si="60"/>
        <v>7.01</v>
      </c>
      <c r="CB373" s="7728">
        <f t="shared" si="61"/>
        <v>0</v>
      </c>
      <c r="CC373" s="7734">
        <f t="shared" si="62"/>
        <v>-100</v>
      </c>
      <c r="CD373" s="7796"/>
      <c r="CE373" s="7795"/>
      <c r="CF373" s="7795"/>
      <c r="CG373" s="7795"/>
      <c r="CH373" s="7795"/>
      <c r="CI373" s="7795"/>
      <c r="CJ373" s="7795"/>
      <c r="CK373" s="7795"/>
      <c r="CL373" s="7786"/>
      <c r="CM373" s="7786"/>
      <c r="CN373" s="7786"/>
      <c r="CO373" s="7786"/>
      <c r="CP373" s="7786"/>
      <c r="CQ373" s="7786"/>
      <c r="CR373" s="7786"/>
      <c r="CS373" s="7786"/>
      <c r="CT373" s="7786"/>
      <c r="CU373" s="7786"/>
      <c r="CV373" s="7702"/>
      <c r="CW373" s="7702"/>
      <c r="CX373" s="7702"/>
      <c r="CY373" s="7702"/>
      <c r="CZ373" s="7702"/>
    </row>
    <row r="374" spans="1:104" ht="13.5" thickBot="1" x14ac:dyDescent="0.25">
      <c r="A374" s="7699"/>
      <c r="B374" s="7699"/>
      <c r="C374" s="7702"/>
      <c r="D374" s="7702"/>
      <c r="E374" s="7702"/>
      <c r="F374" s="7702"/>
      <c r="G374" s="7702"/>
      <c r="H374" s="7702"/>
      <c r="I374" s="7702"/>
      <c r="J374" s="7702"/>
      <c r="K374" s="7702"/>
      <c r="L374" s="7702"/>
      <c r="M374" s="7702"/>
      <c r="N374" s="7702"/>
      <c r="O374" s="7702"/>
      <c r="P374" s="7702"/>
      <c r="Q374" s="7702"/>
      <c r="R374" s="7702"/>
      <c r="S374" s="7702"/>
      <c r="T374" s="7702"/>
      <c r="U374" s="7702"/>
      <c r="V374" s="7702"/>
      <c r="W374" s="7702"/>
      <c r="X374" s="7702"/>
      <c r="Y374" s="7702"/>
      <c r="Z374" s="7702"/>
      <c r="AA374" s="7702"/>
      <c r="AB374" s="7702"/>
      <c r="AC374" s="7702"/>
      <c r="AD374" s="7702"/>
      <c r="AE374" s="7702"/>
      <c r="AF374" s="7702"/>
      <c r="AG374" s="7702"/>
      <c r="AH374" s="7702"/>
      <c r="AI374" s="7702"/>
      <c r="AJ374" s="7702"/>
      <c r="AK374" s="7702"/>
      <c r="AL374" s="7702"/>
      <c r="AM374" s="7702"/>
      <c r="AN374" s="7702"/>
      <c r="AO374" s="7702"/>
      <c r="AP374" s="7702"/>
      <c r="AQ374" s="7702"/>
      <c r="AR374" s="7702"/>
      <c r="AS374" s="7702"/>
      <c r="AT374" s="7702"/>
      <c r="AU374" s="7702"/>
      <c r="AV374" s="7702"/>
      <c r="AW374" s="7702"/>
      <c r="AX374" s="7702"/>
      <c r="AY374" s="7702"/>
      <c r="AZ374" s="7702"/>
      <c r="BA374" s="7702"/>
      <c r="BB374" s="7702"/>
      <c r="BC374" s="7702"/>
      <c r="BD374" s="7702"/>
      <c r="BE374" s="7702"/>
      <c r="BF374" s="7702"/>
      <c r="BG374" s="7702"/>
      <c r="BH374" s="7702"/>
      <c r="BI374" s="7702"/>
      <c r="BJ374" s="7702"/>
      <c r="BK374" s="7702"/>
      <c r="BL374" s="7702"/>
      <c r="BM374" s="7702"/>
      <c r="BN374" s="7702"/>
      <c r="BO374" s="7702"/>
      <c r="BP374" s="7702"/>
      <c r="BQ374" s="7702"/>
      <c r="BR374" s="7702"/>
      <c r="BS374" s="8294"/>
      <c r="BT374" s="7737"/>
      <c r="BU374" s="7787"/>
      <c r="BV374" s="7788"/>
      <c r="BW374" s="7789"/>
      <c r="BX374" s="7790"/>
      <c r="BY374" s="7791"/>
      <c r="BZ374" s="7789"/>
      <c r="CA374" s="7790"/>
      <c r="CB374" s="7792"/>
      <c r="CC374" s="7793"/>
      <c r="CD374" s="7796"/>
      <c r="CE374" s="7795"/>
      <c r="CF374" s="7795"/>
      <c r="CG374" s="7795"/>
      <c r="CH374" s="7795"/>
      <c r="CI374" s="7795"/>
      <c r="CJ374" s="7795"/>
      <c r="CK374" s="7795"/>
      <c r="CL374" s="7786"/>
      <c r="CM374" s="7786"/>
      <c r="CN374" s="7786"/>
      <c r="CO374" s="7786"/>
      <c r="CP374" s="7786"/>
      <c r="CQ374" s="7786"/>
      <c r="CR374" s="7786"/>
      <c r="CS374" s="7786"/>
      <c r="CT374" s="7786"/>
      <c r="CU374" s="7786"/>
      <c r="CV374" s="7702"/>
      <c r="CW374" s="7702"/>
      <c r="CX374" s="7702"/>
      <c r="CY374" s="7702"/>
      <c r="CZ374" s="7702"/>
    </row>
    <row r="375" spans="1:104" x14ac:dyDescent="0.2">
      <c r="A375" s="7699"/>
      <c r="B375" s="7699"/>
      <c r="C375" s="7702"/>
      <c r="D375" s="7702"/>
      <c r="E375" s="7702"/>
      <c r="F375" s="7702"/>
      <c r="G375" s="7702"/>
      <c r="H375" s="7702"/>
      <c r="I375" s="7702"/>
      <c r="J375" s="7702"/>
      <c r="K375" s="7702"/>
      <c r="L375" s="7702"/>
      <c r="M375" s="7702"/>
      <c r="N375" s="7702"/>
      <c r="O375" s="7702"/>
      <c r="P375" s="7702"/>
      <c r="Q375" s="7702"/>
      <c r="R375" s="7702"/>
      <c r="S375" s="7702"/>
      <c r="T375" s="7702"/>
      <c r="U375" s="7702"/>
      <c r="V375" s="7702"/>
      <c r="W375" s="7702"/>
      <c r="X375" s="7702"/>
      <c r="Y375" s="7702"/>
      <c r="Z375" s="7702"/>
      <c r="AA375" s="7702"/>
      <c r="AB375" s="7702"/>
      <c r="AC375" s="7702"/>
      <c r="AD375" s="7702"/>
      <c r="AE375" s="7702"/>
      <c r="AF375" s="7702"/>
      <c r="AG375" s="7702"/>
      <c r="AH375" s="7702"/>
      <c r="AI375" s="7702"/>
      <c r="AJ375" s="7702"/>
      <c r="AK375" s="7702"/>
      <c r="AL375" s="7702"/>
      <c r="AM375" s="7702"/>
      <c r="AN375" s="7702"/>
      <c r="AO375" s="7702"/>
      <c r="AP375" s="7702"/>
      <c r="AQ375" s="7702"/>
      <c r="AR375" s="7702"/>
      <c r="AS375" s="7702"/>
      <c r="AT375" s="7702"/>
      <c r="AU375" s="7702"/>
      <c r="AV375" s="7702"/>
      <c r="AW375" s="7702"/>
      <c r="AX375" s="7702"/>
      <c r="AY375" s="7702"/>
      <c r="AZ375" s="7702"/>
      <c r="BA375" s="7702"/>
      <c r="BB375" s="7702"/>
      <c r="BC375" s="7702"/>
      <c r="BD375" s="7702"/>
      <c r="BE375" s="7702"/>
      <c r="BF375" s="7702"/>
      <c r="BG375" s="7702"/>
      <c r="BH375" s="7702"/>
      <c r="BI375" s="7702"/>
      <c r="BJ375" s="7702"/>
      <c r="BK375" s="7702"/>
      <c r="BL375" s="7702"/>
      <c r="BM375" s="7702"/>
      <c r="BN375" s="7702"/>
      <c r="BO375" s="7702"/>
      <c r="BP375" s="7702"/>
      <c r="BQ375" s="7702"/>
      <c r="BR375" s="7702"/>
      <c r="BS375" s="7702"/>
      <c r="BT375" s="7702"/>
      <c r="BU375" s="7702"/>
      <c r="BV375" s="7702"/>
      <c r="BW375" s="7702"/>
      <c r="BX375" s="7702"/>
      <c r="BY375" s="7702"/>
      <c r="BZ375" s="7702"/>
      <c r="CA375" s="7998"/>
      <c r="CB375" s="7702"/>
      <c r="CC375" s="7702"/>
      <c r="CD375" s="7795"/>
      <c r="CE375" s="7795"/>
      <c r="CF375" s="7795"/>
      <c r="CG375" s="7795"/>
      <c r="CH375" s="7795"/>
      <c r="CI375" s="7795"/>
      <c r="CJ375" s="7795"/>
      <c r="CK375" s="7795"/>
      <c r="CL375" s="7786"/>
      <c r="CM375" s="7786"/>
      <c r="CN375" s="7786"/>
      <c r="CO375" s="7786"/>
      <c r="CP375" s="7786"/>
      <c r="CQ375" s="7786"/>
      <c r="CR375" s="7786"/>
      <c r="CS375" s="7786"/>
      <c r="CT375" s="7786"/>
      <c r="CU375" s="7786"/>
      <c r="CV375" s="7702"/>
      <c r="CW375" s="7702"/>
      <c r="CX375" s="7702"/>
      <c r="CY375" s="7702"/>
      <c r="CZ375" s="7702"/>
    </row>
    <row r="376" spans="1:104" ht="13.5" thickBot="1" x14ac:dyDescent="0.25">
      <c r="A376" s="7699"/>
      <c r="B376" s="7699"/>
      <c r="C376" s="7702"/>
      <c r="D376" s="7702"/>
      <c r="E376" s="7702"/>
      <c r="F376" s="7702"/>
      <c r="G376" s="7702"/>
      <c r="H376" s="7702"/>
      <c r="I376" s="7702"/>
      <c r="J376" s="7702"/>
      <c r="K376" s="7702"/>
      <c r="L376" s="7702"/>
      <c r="M376" s="7702"/>
      <c r="N376" s="7702"/>
      <c r="O376" s="7702"/>
      <c r="P376" s="7702"/>
      <c r="Q376" s="7702"/>
      <c r="R376" s="7702"/>
      <c r="S376" s="7702"/>
      <c r="T376" s="7702"/>
      <c r="U376" s="7702"/>
      <c r="V376" s="7702"/>
      <c r="W376" s="7702"/>
      <c r="X376" s="7702"/>
      <c r="Y376" s="7702"/>
      <c r="Z376" s="7702"/>
      <c r="AA376" s="7702"/>
      <c r="AB376" s="7702"/>
      <c r="AC376" s="7702"/>
      <c r="AD376" s="7702"/>
      <c r="AE376" s="7702"/>
      <c r="AF376" s="7702"/>
      <c r="AG376" s="7702"/>
      <c r="AH376" s="7702"/>
      <c r="AI376" s="7702"/>
      <c r="AJ376" s="7702"/>
      <c r="AK376" s="7702"/>
      <c r="AL376" s="7702"/>
      <c r="AM376" s="7702"/>
      <c r="AN376" s="7702"/>
      <c r="AO376" s="7702"/>
      <c r="AP376" s="7702"/>
      <c r="AQ376" s="7702"/>
      <c r="AR376" s="7702"/>
      <c r="AS376" s="7702"/>
      <c r="AT376" s="7702"/>
      <c r="AU376" s="7702"/>
      <c r="AV376" s="7702"/>
      <c r="AW376" s="7702"/>
      <c r="AX376" s="7702"/>
      <c r="AY376" s="7702"/>
      <c r="AZ376" s="7702"/>
      <c r="BA376" s="7702"/>
      <c r="BB376" s="7702"/>
      <c r="BC376" s="7702"/>
      <c r="BD376" s="7702"/>
      <c r="BE376" s="7702"/>
      <c r="BF376" s="7702"/>
      <c r="BG376" s="7702"/>
      <c r="BH376" s="7702"/>
      <c r="BI376" s="7702"/>
      <c r="BJ376" s="7702"/>
      <c r="BK376" s="7702"/>
      <c r="BL376" s="7702"/>
      <c r="BM376" s="7702"/>
      <c r="BN376" s="7702"/>
      <c r="BO376" s="7702"/>
      <c r="BP376" s="7702"/>
      <c r="BQ376" s="7702"/>
      <c r="BR376" s="7702"/>
      <c r="BS376" s="7702"/>
      <c r="BT376" s="7702"/>
      <c r="BU376" s="7702"/>
      <c r="BV376" s="7702"/>
      <c r="BW376" s="7702"/>
      <c r="BX376" s="7702"/>
      <c r="BY376" s="7702"/>
      <c r="BZ376" s="7702"/>
      <c r="CA376" s="7998"/>
      <c r="CB376" s="7702"/>
      <c r="CC376" s="7702"/>
      <c r="CD376" s="7795"/>
      <c r="CE376" s="7795"/>
      <c r="CF376" s="7795"/>
      <c r="CG376" s="7795"/>
      <c r="CH376" s="7795"/>
      <c r="CI376" s="7795"/>
      <c r="CJ376" s="7795"/>
      <c r="CK376" s="7795"/>
      <c r="CL376" s="7786"/>
      <c r="CM376" s="7786"/>
      <c r="CN376" s="7786"/>
      <c r="CO376" s="7786"/>
      <c r="CP376" s="7786"/>
      <c r="CQ376" s="7786"/>
      <c r="CR376" s="7786"/>
      <c r="CS376" s="7786"/>
      <c r="CT376" s="7786"/>
      <c r="CU376" s="7786"/>
      <c r="CV376" s="7702"/>
      <c r="CW376" s="7702"/>
      <c r="CX376" s="7702"/>
      <c r="CY376" s="7702"/>
      <c r="CZ376" s="7702"/>
    </row>
    <row r="377" spans="1:104" ht="13.5" customHeight="1" thickBot="1" x14ac:dyDescent="0.25">
      <c r="A377" s="7699"/>
      <c r="B377" s="7699"/>
      <c r="C377" s="7702"/>
      <c r="D377" s="7702"/>
      <c r="E377" s="7702"/>
      <c r="F377" s="7702"/>
      <c r="G377" s="7702"/>
      <c r="H377" s="7702"/>
      <c r="I377" s="7702"/>
      <c r="J377" s="7702"/>
      <c r="K377" s="7702"/>
      <c r="L377" s="7702"/>
      <c r="M377" s="7702"/>
      <c r="N377" s="7702"/>
      <c r="O377" s="7702"/>
      <c r="P377" s="7702"/>
      <c r="Q377" s="7702"/>
      <c r="R377" s="7702"/>
      <c r="S377" s="7702"/>
      <c r="T377" s="7702"/>
      <c r="U377" s="7702"/>
      <c r="V377" s="7702"/>
      <c r="W377" s="7702"/>
      <c r="X377" s="7702"/>
      <c r="Y377" s="7702"/>
      <c r="Z377" s="7702"/>
      <c r="AA377" s="7702"/>
      <c r="AB377" s="7702"/>
      <c r="AC377" s="7702"/>
      <c r="AD377" s="7702"/>
      <c r="AE377" s="7702"/>
      <c r="AF377" s="7702"/>
      <c r="AG377" s="7702"/>
      <c r="AH377" s="7702"/>
      <c r="AI377" s="7702"/>
      <c r="AJ377" s="7702"/>
      <c r="AK377" s="7702"/>
      <c r="AL377" s="7702"/>
      <c r="AM377" s="7702"/>
      <c r="AN377" s="7702"/>
      <c r="AO377" s="7702"/>
      <c r="AP377" s="7702"/>
      <c r="AQ377" s="7702"/>
      <c r="AR377" s="7702"/>
      <c r="AS377" s="7702"/>
      <c r="AT377" s="7702"/>
      <c r="AU377" s="7702"/>
      <c r="AV377" s="7702"/>
      <c r="AW377" s="7702"/>
      <c r="AX377" s="7702"/>
      <c r="AY377" s="7702"/>
      <c r="AZ377" s="7702"/>
      <c r="BA377" s="7702"/>
      <c r="BB377" s="7702"/>
      <c r="BC377" s="7702"/>
      <c r="BD377" s="7702"/>
      <c r="BE377" s="7702"/>
      <c r="BF377" s="7702"/>
      <c r="BG377" s="7702"/>
      <c r="BH377" s="7702"/>
      <c r="BI377" s="7702"/>
      <c r="BJ377" s="7702"/>
      <c r="BK377" s="7702"/>
      <c r="BL377" s="7702"/>
      <c r="BM377" s="7702"/>
      <c r="BN377" s="7702"/>
      <c r="BO377" s="7702"/>
      <c r="BP377" s="7702"/>
      <c r="BQ377" s="7702"/>
      <c r="BR377" s="7702"/>
      <c r="BS377" s="8292" t="str">
        <f>CONCATENATE(BU387," MHz")</f>
        <v xml:space="preserve"> MHz</v>
      </c>
      <c r="BT377" s="7710"/>
      <c r="BU377" s="7706"/>
      <c r="BV377" s="7706"/>
      <c r="BW377" s="7706"/>
      <c r="BX377" s="7706"/>
      <c r="BY377" s="7706"/>
      <c r="BZ377" s="7706"/>
      <c r="CA377" s="7996"/>
      <c r="CB377" s="7706"/>
      <c r="CC377" s="7707"/>
      <c r="CD377" s="7812">
        <f>IF(CB384="Head",LOOKUP(CD379,$CI$42:$CI$85,$CG$42:$CG$85),IF(CB384="Body",LOOKUP(CD379,$CI$42:$CI$81,$CH$42:$CH$85),""))</f>
        <v>10.9</v>
      </c>
      <c r="CE377" s="7795"/>
      <c r="CF377" s="7795"/>
      <c r="CG377" s="7795"/>
      <c r="CH377" s="7795"/>
      <c r="CI377" s="7795"/>
      <c r="CJ377" s="7795"/>
      <c r="CK377" s="7795"/>
      <c r="CL377" s="7786"/>
      <c r="CM377" s="7786"/>
      <c r="CN377" s="7786"/>
      <c r="CO377" s="7786"/>
      <c r="CP377" s="7786"/>
      <c r="CQ377" s="7786"/>
      <c r="CR377" s="7786"/>
      <c r="CS377" s="7786"/>
      <c r="CT377" s="7786"/>
      <c r="CU377" s="7786"/>
      <c r="CV377" s="7702"/>
      <c r="CW377" s="7702"/>
      <c r="CX377" s="7702"/>
      <c r="CY377" s="7702"/>
      <c r="CZ377" s="7702"/>
    </row>
    <row r="378" spans="1:104" ht="13.5" thickBot="1" x14ac:dyDescent="0.25">
      <c r="A378" s="7699"/>
      <c r="B378" s="7699"/>
      <c r="C378" s="7702"/>
      <c r="D378" s="7702"/>
      <c r="E378" s="7702"/>
      <c r="F378" s="7702"/>
      <c r="G378" s="7702"/>
      <c r="H378" s="7702"/>
      <c r="I378" s="7702"/>
      <c r="J378" s="7702"/>
      <c r="K378" s="7702"/>
      <c r="L378" s="7702"/>
      <c r="M378" s="7702"/>
      <c r="N378" s="7702"/>
      <c r="O378" s="7702"/>
      <c r="P378" s="7702"/>
      <c r="Q378" s="7702"/>
      <c r="R378" s="7702"/>
      <c r="S378" s="7702"/>
      <c r="T378" s="7702"/>
      <c r="U378" s="7702"/>
      <c r="V378" s="7702"/>
      <c r="W378" s="7702"/>
      <c r="X378" s="7702"/>
      <c r="Y378" s="7702"/>
      <c r="Z378" s="7702"/>
      <c r="AA378" s="7702"/>
      <c r="AB378" s="7702"/>
      <c r="AC378" s="7702"/>
      <c r="AD378" s="7702"/>
      <c r="AE378" s="7702"/>
      <c r="AF378" s="7702"/>
      <c r="AG378" s="7702"/>
      <c r="AH378" s="7702"/>
      <c r="AI378" s="7702"/>
      <c r="AJ378" s="7702"/>
      <c r="AK378" s="7702"/>
      <c r="AL378" s="7702"/>
      <c r="AM378" s="7702"/>
      <c r="AN378" s="7702"/>
      <c r="AO378" s="7702"/>
      <c r="AP378" s="7702"/>
      <c r="AQ378" s="7702"/>
      <c r="AR378" s="7702"/>
      <c r="AS378" s="7702"/>
      <c r="AT378" s="7702"/>
      <c r="AU378" s="7702"/>
      <c r="AV378" s="7702"/>
      <c r="AW378" s="7702"/>
      <c r="AX378" s="7702"/>
      <c r="AY378" s="7702"/>
      <c r="AZ378" s="7702"/>
      <c r="BA378" s="7702"/>
      <c r="BB378" s="7702"/>
      <c r="BC378" s="7702"/>
      <c r="BD378" s="7702"/>
      <c r="BE378" s="7702"/>
      <c r="BF378" s="7702"/>
      <c r="BG378" s="7702"/>
      <c r="BH378" s="7702"/>
      <c r="BI378" s="7702"/>
      <c r="BJ378" s="7702"/>
      <c r="BK378" s="7702"/>
      <c r="BL378" s="7702"/>
      <c r="BM378" s="7702"/>
      <c r="BN378" s="7702"/>
      <c r="BO378" s="7702"/>
      <c r="BP378" s="7702"/>
      <c r="BQ378" s="7702"/>
      <c r="BR378" s="7702"/>
      <c r="BS378" s="8293"/>
      <c r="BT378" s="7705"/>
      <c r="BU378" s="7678" t="inlineStr">
        <is>
          <t>Calentamiento:</t>
        </is>
      </c>
      <c r="BV378" s="7717"/>
      <c r="BW378" s="7702"/>
      <c r="BX378" s="7679" t="inlineStr">
        <is>
          <t>Temperatura:</t>
        </is>
      </c>
      <c r="BY378" s="7721" t="e">
        <f>AVERAGE(BW381:BW382)</f>
        <v>#DIV/0!</v>
      </c>
      <c r="BZ378" s="7702"/>
      <c r="CA378" s="7997" t="inlineStr">
        <is>
          <t>Fecha (yyyy-mm-dd hh:mm:ss):</t>
        </is>
      </c>
      <c r="CB378" s="7815"/>
      <c r="CC378" s="7708"/>
      <c r="CD378" s="7813">
        <f>IF(CB384="Head",INDEX($CG$42:$CG$85,MATCH(CD377,$CG$42:$CG$85,0)+1),IF(CB384="Body",INDEX($CH$42:$CH$85,MATCH(CD377,$CH$42:$CH$85,0)+1)))</f>
        <v>7.01</v>
      </c>
      <c r="CE378" s="7795"/>
      <c r="CF378" s="7795"/>
      <c r="CG378" s="7795"/>
      <c r="CH378" s="7795"/>
      <c r="CI378" s="7795"/>
      <c r="CJ378" s="7795"/>
      <c r="CK378" s="7795"/>
      <c r="CL378" s="7786"/>
      <c r="CM378" s="7786"/>
      <c r="CN378" s="7786"/>
      <c r="CO378" s="7786"/>
      <c r="CP378" s="7786"/>
      <c r="CQ378" s="7786"/>
      <c r="CR378" s="7786"/>
      <c r="CS378" s="7786"/>
      <c r="CT378" s="7786"/>
      <c r="CU378" s="7786"/>
      <c r="CV378" s="7702"/>
      <c r="CW378" s="7702"/>
      <c r="CX378" s="7702"/>
      <c r="CY378" s="7702"/>
      <c r="CZ378" s="7702"/>
    </row>
    <row r="379" spans="1:104" ht="13.5" thickBot="1" x14ac:dyDescent="0.25">
      <c r="A379" s="7699"/>
      <c r="B379" s="7699"/>
      <c r="C379" s="7702"/>
      <c r="D379" s="7702"/>
      <c r="E379" s="7702"/>
      <c r="F379" s="7702"/>
      <c r="G379" s="7702"/>
      <c r="H379" s="7702"/>
      <c r="I379" s="7702"/>
      <c r="J379" s="7702"/>
      <c r="K379" s="7702"/>
      <c r="L379" s="7702"/>
      <c r="M379" s="7702"/>
      <c r="N379" s="7702"/>
      <c r="O379" s="7702"/>
      <c r="P379" s="7702"/>
      <c r="Q379" s="7702"/>
      <c r="R379" s="7702"/>
      <c r="S379" s="7702"/>
      <c r="T379" s="7702"/>
      <c r="U379" s="7702"/>
      <c r="V379" s="7702"/>
      <c r="W379" s="7702"/>
      <c r="X379" s="7702"/>
      <c r="Y379" s="7702"/>
      <c r="Z379" s="7702"/>
      <c r="AA379" s="7702"/>
      <c r="AB379" s="7702"/>
      <c r="AC379" s="7702"/>
      <c r="AD379" s="7702"/>
      <c r="AE379" s="7702"/>
      <c r="AF379" s="7702"/>
      <c r="AG379" s="7702"/>
      <c r="AH379" s="7702"/>
      <c r="AI379" s="7702"/>
      <c r="AJ379" s="7702"/>
      <c r="AK379" s="7702"/>
      <c r="AL379" s="7702"/>
      <c r="AM379" s="7702"/>
      <c r="AN379" s="7702"/>
      <c r="AO379" s="7702"/>
      <c r="AP379" s="7702"/>
      <c r="AQ379" s="7702"/>
      <c r="AR379" s="7702"/>
      <c r="AS379" s="7702"/>
      <c r="AT379" s="7702"/>
      <c r="AU379" s="7702"/>
      <c r="AV379" s="7702"/>
      <c r="AW379" s="7702"/>
      <c r="AX379" s="7702"/>
      <c r="AY379" s="7702"/>
      <c r="AZ379" s="7702"/>
      <c r="BA379" s="7702"/>
      <c r="BB379" s="7702"/>
      <c r="BC379" s="7702"/>
      <c r="BD379" s="7702"/>
      <c r="BE379" s="7702"/>
      <c r="BF379" s="7702"/>
      <c r="BG379" s="7702"/>
      <c r="BH379" s="7702"/>
      <c r="BI379" s="7702"/>
      <c r="BJ379" s="7702"/>
      <c r="BK379" s="7702"/>
      <c r="BL379" s="7702"/>
      <c r="BM379" s="7702"/>
      <c r="BN379" s="7702"/>
      <c r="BO379" s="7702"/>
      <c r="BP379" s="7702"/>
      <c r="BQ379" s="7702"/>
      <c r="BR379" s="7702"/>
      <c r="BS379" s="8293"/>
      <c r="BT379" s="7705"/>
      <c r="BU379" s="7702"/>
      <c r="BV379" s="7702"/>
      <c r="BW379" s="7702"/>
      <c r="BX379" s="7702"/>
      <c r="BY379" s="7702"/>
      <c r="BZ379" s="7702"/>
      <c r="CA379" s="7998"/>
      <c r="CB379" s="7702"/>
      <c r="CC379" s="7708"/>
      <c r="CD379" s="7814">
        <f>MATCH(CB380,$CF$15:$CF$36,0)</f>
        <v>3</v>
      </c>
      <c r="CE379" s="7795"/>
      <c r="CF379" s="7795"/>
      <c r="CG379" s="7795"/>
      <c r="CH379" s="7795"/>
      <c r="CI379" s="7795"/>
      <c r="CJ379" s="7795"/>
      <c r="CK379" s="7795"/>
      <c r="CL379" s="7786"/>
      <c r="CM379" s="7786"/>
      <c r="CN379" s="7786"/>
      <c r="CO379" s="7786"/>
      <c r="CP379" s="7786"/>
      <c r="CQ379" s="7786"/>
      <c r="CR379" s="7786"/>
      <c r="CS379" s="7786"/>
      <c r="CT379" s="7786"/>
      <c r="CU379" s="7786"/>
      <c r="CV379" s="7702"/>
      <c r="CW379" s="7702"/>
      <c r="CX379" s="7702"/>
      <c r="CY379" s="7702"/>
      <c r="CZ379" s="7702"/>
    </row>
    <row r="380" spans="1:104" ht="13.5" thickBot="1" x14ac:dyDescent="0.25">
      <c r="A380" s="7699"/>
      <c r="B380" s="7699"/>
      <c r="C380" s="7702"/>
      <c r="D380" s="7702"/>
      <c r="E380" s="7702"/>
      <c r="F380" s="7702"/>
      <c r="G380" s="7702"/>
      <c r="H380" s="7702"/>
      <c r="I380" s="7702"/>
      <c r="J380" s="7702"/>
      <c r="K380" s="7702"/>
      <c r="L380" s="7702"/>
      <c r="M380" s="7702"/>
      <c r="N380" s="7702"/>
      <c r="O380" s="7702"/>
      <c r="P380" s="7702"/>
      <c r="Q380" s="7702"/>
      <c r="R380" s="7702"/>
      <c r="S380" s="7702"/>
      <c r="T380" s="7702"/>
      <c r="U380" s="7702"/>
      <c r="V380" s="7702"/>
      <c r="W380" s="7702"/>
      <c r="X380" s="7702"/>
      <c r="Y380" s="7702"/>
      <c r="Z380" s="7702"/>
      <c r="AA380" s="7702"/>
      <c r="AB380" s="7702"/>
      <c r="AC380" s="7702"/>
      <c r="AD380" s="7702"/>
      <c r="AE380" s="7702"/>
      <c r="AF380" s="7702"/>
      <c r="AG380" s="7702"/>
      <c r="AH380" s="7702"/>
      <c r="AI380" s="7702"/>
      <c r="AJ380" s="7702"/>
      <c r="AK380" s="7702"/>
      <c r="AL380" s="7702"/>
      <c r="AM380" s="7702"/>
      <c r="AN380" s="7702"/>
      <c r="AO380" s="7702"/>
      <c r="AP380" s="7702"/>
      <c r="AQ380" s="7702"/>
      <c r="AR380" s="7702"/>
      <c r="AS380" s="7702"/>
      <c r="AT380" s="7702"/>
      <c r="AU380" s="7702"/>
      <c r="AV380" s="7702"/>
      <c r="AW380" s="7702"/>
      <c r="AX380" s="7702"/>
      <c r="AY380" s="7702"/>
      <c r="AZ380" s="7702"/>
      <c r="BA380" s="7702"/>
      <c r="BB380" s="7702"/>
      <c r="BC380" s="7702"/>
      <c r="BD380" s="7702"/>
      <c r="BE380" s="7702"/>
      <c r="BF380" s="7702"/>
      <c r="BG380" s="7702"/>
      <c r="BH380" s="7702"/>
      <c r="BI380" s="7702"/>
      <c r="BJ380" s="7702"/>
      <c r="BK380" s="7702"/>
      <c r="BL380" s="7702"/>
      <c r="BM380" s="7702"/>
      <c r="BN380" s="7702"/>
      <c r="BO380" s="7702"/>
      <c r="BP380" s="7702"/>
      <c r="BQ380" s="7702"/>
      <c r="BR380" s="7702"/>
      <c r="BS380" s="8293"/>
      <c r="BT380" s="7705"/>
      <c r="BU380" s="7671"/>
      <c r="BV380" s="7740" t="inlineStr">
        <is>
          <t>Hora</t>
        </is>
      </c>
      <c r="BW380" s="7741" t="inlineStr">
        <is>
          <t>Temperatura (ºC)</t>
        </is>
      </c>
      <c r="BX380" s="7742" t="inlineStr">
        <is>
          <t>Humedad (%)</t>
        </is>
      </c>
      <c r="BY380" s="7681" t="inlineStr">
        <is>
          <t>Temperatura Liq (ºC)</t>
        </is>
      </c>
      <c r="BZ380" s="7702"/>
      <c r="CA380" s="7679" t="inlineStr">
        <is>
          <t>Dipolo:</t>
        </is>
      </c>
      <c r="CB380" s="7999" t="inlineStr">
        <is>
          <t>D900V2 - SN 1d007</t>
        </is>
      </c>
      <c r="CC380" s="7708"/>
      <c r="CD380" s="7796"/>
      <c r="CE380" s="7795"/>
      <c r="CF380" s="7795"/>
      <c r="CG380" s="7795"/>
      <c r="CH380" s="7795"/>
      <c r="CI380" s="7795"/>
      <c r="CJ380" s="7795"/>
      <c r="CK380" s="7795"/>
      <c r="CL380" s="7786"/>
      <c r="CM380" s="7786"/>
      <c r="CN380" s="7786"/>
      <c r="CO380" s="7786"/>
      <c r="CP380" s="7786"/>
      <c r="CQ380" s="7786"/>
      <c r="CR380" s="7786"/>
      <c r="CS380" s="7786"/>
      <c r="CT380" s="7786"/>
      <c r="CU380" s="7786"/>
      <c r="CV380" s="7702"/>
      <c r="CW380" s="7702"/>
      <c r="CX380" s="7702"/>
      <c r="CY380" s="7702"/>
      <c r="CZ380" s="7702"/>
    </row>
    <row r="381" spans="1:104" ht="13.5" thickBot="1" x14ac:dyDescent="0.25">
      <c r="A381" s="7699"/>
      <c r="B381" s="7699"/>
      <c r="C381" s="7702"/>
      <c r="D381" s="7702"/>
      <c r="E381" s="7702"/>
      <c r="F381" s="7702"/>
      <c r="G381" s="7702"/>
      <c r="H381" s="7702"/>
      <c r="I381" s="7702"/>
      <c r="J381" s="7702"/>
      <c r="K381" s="7702"/>
      <c r="L381" s="7702"/>
      <c r="M381" s="7702"/>
      <c r="N381" s="7702"/>
      <c r="O381" s="7702"/>
      <c r="P381" s="7702"/>
      <c r="Q381" s="7702"/>
      <c r="R381" s="7702"/>
      <c r="S381" s="7702"/>
      <c r="T381" s="7702"/>
      <c r="U381" s="7702"/>
      <c r="V381" s="7702"/>
      <c r="W381" s="7702"/>
      <c r="X381" s="7702"/>
      <c r="Y381" s="7702"/>
      <c r="Z381" s="7702"/>
      <c r="AA381" s="7702"/>
      <c r="AB381" s="7702"/>
      <c r="AC381" s="7702"/>
      <c r="AD381" s="7702"/>
      <c r="AE381" s="7702"/>
      <c r="AF381" s="7702"/>
      <c r="AG381" s="7702"/>
      <c r="AH381" s="7702"/>
      <c r="AI381" s="7702"/>
      <c r="AJ381" s="7702"/>
      <c r="AK381" s="7702"/>
      <c r="AL381" s="7702"/>
      <c r="AM381" s="7702"/>
      <c r="AN381" s="7702"/>
      <c r="AO381" s="7702"/>
      <c r="AP381" s="7702"/>
      <c r="AQ381" s="7702"/>
      <c r="AR381" s="7702"/>
      <c r="AS381" s="7702"/>
      <c r="AT381" s="7702"/>
      <c r="AU381" s="7702"/>
      <c r="AV381" s="7702"/>
      <c r="AW381" s="7702"/>
      <c r="AX381" s="7702"/>
      <c r="AY381" s="7702"/>
      <c r="AZ381" s="7702"/>
      <c r="BA381" s="7702"/>
      <c r="BB381" s="7702"/>
      <c r="BC381" s="7702"/>
      <c r="BD381" s="7702"/>
      <c r="BE381" s="7702"/>
      <c r="BF381" s="7702"/>
      <c r="BG381" s="7702"/>
      <c r="BH381" s="7702"/>
      <c r="BI381" s="7702"/>
      <c r="BJ381" s="7702"/>
      <c r="BK381" s="7702"/>
      <c r="BL381" s="7702"/>
      <c r="BM381" s="7702"/>
      <c r="BN381" s="7702"/>
      <c r="BO381" s="7702"/>
      <c r="BP381" s="7702"/>
      <c r="BQ381" s="7702"/>
      <c r="BR381" s="7702"/>
      <c r="BS381" s="8293"/>
      <c r="BT381" s="7705"/>
      <c r="BU381" s="7738" t="inlineStr">
        <is>
          <t>Inicio</t>
        </is>
      </c>
      <c r="BV381" s="7743"/>
      <c r="BW381" s="7744"/>
      <c r="BX381" s="7744"/>
      <c r="BY381" s="7745"/>
      <c r="BZ381" s="7702"/>
      <c r="CA381" s="7679" t="inlineStr">
        <is>
          <t>Room</t>
        </is>
      </c>
      <c r="CB381" s="7724" t="inlineStr">
        <is>
          <t>Dasy6</t>
        </is>
      </c>
      <c r="CC381" s="7708"/>
      <c r="CD381" s="7796"/>
      <c r="CE381" s="7795"/>
      <c r="CF381" s="7795"/>
      <c r="CG381" s="7795"/>
      <c r="CH381" s="7795"/>
      <c r="CI381" s="7795"/>
      <c r="CJ381" s="7795"/>
      <c r="CK381" s="7795"/>
      <c r="CL381" s="7786"/>
      <c r="CM381" s="7786"/>
      <c r="CN381" s="7786"/>
      <c r="CO381" s="7786"/>
      <c r="CP381" s="7786"/>
      <c r="CQ381" s="7786"/>
      <c r="CR381" s="7786"/>
      <c r="CS381" s="7786"/>
      <c r="CT381" s="7786"/>
      <c r="CU381" s="7786"/>
      <c r="CV381" s="7702"/>
      <c r="CW381" s="7702"/>
      <c r="CX381" s="7702"/>
      <c r="CY381" s="7702"/>
      <c r="CZ381" s="7702"/>
    </row>
    <row r="382" spans="1:104" ht="13.5" thickBot="1" x14ac:dyDescent="0.25">
      <c r="A382" s="7699"/>
      <c r="B382" s="7699"/>
      <c r="C382" s="7702"/>
      <c r="D382" s="7702"/>
      <c r="E382" s="7702"/>
      <c r="F382" s="7702"/>
      <c r="G382" s="7702"/>
      <c r="H382" s="7702"/>
      <c r="I382" s="7702"/>
      <c r="J382" s="7702"/>
      <c r="K382" s="7702"/>
      <c r="L382" s="7702"/>
      <c r="M382" s="7702"/>
      <c r="N382" s="7702"/>
      <c r="O382" s="7702"/>
      <c r="P382" s="7702"/>
      <c r="Q382" s="7702"/>
      <c r="R382" s="7702"/>
      <c r="S382" s="7702"/>
      <c r="T382" s="7702"/>
      <c r="U382" s="7702"/>
      <c r="V382" s="7702"/>
      <c r="W382" s="7702"/>
      <c r="X382" s="7702"/>
      <c r="Y382" s="7702"/>
      <c r="Z382" s="7702"/>
      <c r="AA382" s="7702"/>
      <c r="AB382" s="7702"/>
      <c r="AC382" s="7702"/>
      <c r="AD382" s="7702"/>
      <c r="AE382" s="7702"/>
      <c r="AF382" s="7702"/>
      <c r="AG382" s="7702"/>
      <c r="AH382" s="7702"/>
      <c r="AI382" s="7702"/>
      <c r="AJ382" s="7702"/>
      <c r="AK382" s="7702"/>
      <c r="AL382" s="7702"/>
      <c r="AM382" s="7702"/>
      <c r="AN382" s="7702"/>
      <c r="AO382" s="7702"/>
      <c r="AP382" s="7702"/>
      <c r="AQ382" s="7702"/>
      <c r="AR382" s="7702"/>
      <c r="AS382" s="7702"/>
      <c r="AT382" s="7702"/>
      <c r="AU382" s="7702"/>
      <c r="AV382" s="7702"/>
      <c r="AW382" s="7702"/>
      <c r="AX382" s="7702"/>
      <c r="AY382" s="7702"/>
      <c r="AZ382" s="7702"/>
      <c r="BA382" s="7702"/>
      <c r="BB382" s="7702"/>
      <c r="BC382" s="7702"/>
      <c r="BD382" s="7702"/>
      <c r="BE382" s="7702"/>
      <c r="BF382" s="7702"/>
      <c r="BG382" s="7702"/>
      <c r="BH382" s="7702"/>
      <c r="BI382" s="7702"/>
      <c r="BJ382" s="7702"/>
      <c r="BK382" s="7702"/>
      <c r="BL382" s="7702"/>
      <c r="BM382" s="7702"/>
      <c r="BN382" s="7702"/>
      <c r="BO382" s="7702"/>
      <c r="BP382" s="7702"/>
      <c r="BQ382" s="7702"/>
      <c r="BR382" s="7702"/>
      <c r="BS382" s="8293"/>
      <c r="BT382" s="7705"/>
      <c r="BU382" s="7739" t="inlineStr">
        <is>
          <t>Fin</t>
        </is>
      </c>
      <c r="BV382" s="7682"/>
      <c r="BW382" s="7683"/>
      <c r="BX382" s="7683"/>
      <c r="BY382" s="7746"/>
      <c r="BZ382" s="7702"/>
      <c r="CA382" s="7679" t="inlineStr">
        <is>
          <t>Sonda:</t>
        </is>
      </c>
      <c r="CB382" s="7725" t="inlineStr">
        <is>
          <t>EX3DV4 - SN 7461</t>
        </is>
      </c>
      <c r="CC382" s="7708"/>
      <c r="CD382" s="7796"/>
      <c r="CE382" s="7795"/>
      <c r="CF382" s="7795"/>
      <c r="CG382" s="7795"/>
      <c r="CH382" s="7795"/>
      <c r="CI382" s="7795"/>
      <c r="CJ382" s="7795"/>
      <c r="CK382" s="7795"/>
      <c r="CL382" s="7786"/>
      <c r="CM382" s="7786"/>
      <c r="CN382" s="7786"/>
      <c r="CO382" s="7786"/>
      <c r="CP382" s="7786"/>
      <c r="CQ382" s="7786"/>
      <c r="CR382" s="7786"/>
      <c r="CS382" s="7786"/>
      <c r="CT382" s="7786"/>
      <c r="CU382" s="7786"/>
      <c r="CV382" s="7702"/>
      <c r="CW382" s="7702"/>
      <c r="CX382" s="7702"/>
      <c r="CY382" s="7702"/>
      <c r="CZ382" s="7702"/>
    </row>
    <row r="383" spans="1:104" ht="13.5" thickBot="1" x14ac:dyDescent="0.25">
      <c r="A383" s="7699"/>
      <c r="B383" s="7699"/>
      <c r="C383" s="7702"/>
      <c r="D383" s="7702"/>
      <c r="E383" s="7702"/>
      <c r="F383" s="7702"/>
      <c r="G383" s="7702"/>
      <c r="H383" s="7702"/>
      <c r="I383" s="7702"/>
      <c r="J383" s="7702"/>
      <c r="K383" s="7702"/>
      <c r="L383" s="7702"/>
      <c r="M383" s="7702"/>
      <c r="N383" s="7702"/>
      <c r="O383" s="7702"/>
      <c r="P383" s="7702"/>
      <c r="Q383" s="7702"/>
      <c r="R383" s="7702"/>
      <c r="S383" s="7702"/>
      <c r="T383" s="7702"/>
      <c r="U383" s="7702"/>
      <c r="V383" s="7702"/>
      <c r="W383" s="7702"/>
      <c r="X383" s="7702"/>
      <c r="Y383" s="7702"/>
      <c r="Z383" s="7702"/>
      <c r="AA383" s="7702"/>
      <c r="AB383" s="7702"/>
      <c r="AC383" s="7702"/>
      <c r="AD383" s="7702"/>
      <c r="AE383" s="7702"/>
      <c r="AF383" s="7702"/>
      <c r="AG383" s="7702"/>
      <c r="AH383" s="7702"/>
      <c r="AI383" s="7702"/>
      <c r="AJ383" s="7702"/>
      <c r="AK383" s="7702"/>
      <c r="AL383" s="7702"/>
      <c r="AM383" s="7702"/>
      <c r="AN383" s="7702"/>
      <c r="AO383" s="7702"/>
      <c r="AP383" s="7702"/>
      <c r="AQ383" s="7702"/>
      <c r="AR383" s="7702"/>
      <c r="AS383" s="7702"/>
      <c r="AT383" s="7702"/>
      <c r="AU383" s="7702"/>
      <c r="AV383" s="7702"/>
      <c r="AW383" s="7702"/>
      <c r="AX383" s="7702"/>
      <c r="AY383" s="7702"/>
      <c r="AZ383" s="7702"/>
      <c r="BA383" s="7702"/>
      <c r="BB383" s="7702"/>
      <c r="BC383" s="7702"/>
      <c r="BD383" s="7702"/>
      <c r="BE383" s="7702"/>
      <c r="BF383" s="7702"/>
      <c r="BG383" s="7702"/>
      <c r="BH383" s="7702"/>
      <c r="BI383" s="7702"/>
      <c r="BJ383" s="7702"/>
      <c r="BK383" s="7702"/>
      <c r="BL383" s="7702"/>
      <c r="BM383" s="7702"/>
      <c r="BN383" s="7702"/>
      <c r="BO383" s="7702"/>
      <c r="BP383" s="7702"/>
      <c r="BQ383" s="7702"/>
      <c r="BR383" s="7702"/>
      <c r="BS383" s="8293"/>
      <c r="BT383" s="7705"/>
      <c r="BU383" s="7702"/>
      <c r="BV383" s="7702"/>
      <c r="BW383" s="7702"/>
      <c r="BX383" s="7702"/>
      <c r="BY383" s="7702"/>
      <c r="BZ383" s="7702"/>
      <c r="CA383" s="7679" t="inlineStr">
        <is>
          <t>Cert. (EN/FCC/ISED):</t>
        </is>
      </c>
      <c r="CB383" s="7999" t="inlineStr">
        <is>
          <t>EN/FCC/ISED</t>
        </is>
      </c>
      <c r="CC383" s="7708"/>
      <c r="CD383" s="7796"/>
      <c r="CE383" s="7795"/>
      <c r="CF383" s="7795"/>
      <c r="CG383" s="7795"/>
      <c r="CH383" s="7795"/>
      <c r="CI383" s="7795"/>
      <c r="CJ383" s="7795"/>
      <c r="CK383" s="7795"/>
      <c r="CL383" s="7786"/>
      <c r="CM383" s="7786"/>
      <c r="CN383" s="7786"/>
      <c r="CO383" s="7786"/>
      <c r="CP383" s="7786"/>
      <c r="CQ383" s="7786"/>
      <c r="CR383" s="7786"/>
      <c r="CS383" s="7786"/>
      <c r="CT383" s="7786"/>
      <c r="CU383" s="7786"/>
      <c r="CV383" s="7702"/>
      <c r="CW383" s="7702"/>
      <c r="CX383" s="7702"/>
      <c r="CY383" s="7702"/>
      <c r="CZ383" s="7702"/>
    </row>
    <row r="384" spans="1:104" ht="13.5" thickBot="1" x14ac:dyDescent="0.25">
      <c r="A384" s="7699"/>
      <c r="B384" s="7699"/>
      <c r="C384" s="7702"/>
      <c r="D384" s="7702"/>
      <c r="E384" s="7702"/>
      <c r="F384" s="7702"/>
      <c r="G384" s="7702"/>
      <c r="H384" s="7702"/>
      <c r="I384" s="7702"/>
      <c r="J384" s="7702"/>
      <c r="K384" s="7702"/>
      <c r="L384" s="7702"/>
      <c r="M384" s="7702"/>
      <c r="N384" s="7702"/>
      <c r="O384" s="7702"/>
      <c r="P384" s="7702"/>
      <c r="Q384" s="7702"/>
      <c r="R384" s="7702"/>
      <c r="S384" s="7702"/>
      <c r="T384" s="7702"/>
      <c r="U384" s="7702"/>
      <c r="V384" s="7702"/>
      <c r="W384" s="7702"/>
      <c r="X384" s="7702"/>
      <c r="Y384" s="7702"/>
      <c r="Z384" s="7702"/>
      <c r="AA384" s="7702"/>
      <c r="AB384" s="7702"/>
      <c r="AC384" s="7702"/>
      <c r="AD384" s="7702"/>
      <c r="AE384" s="7702"/>
      <c r="AF384" s="7702"/>
      <c r="AG384" s="7702"/>
      <c r="AH384" s="7702"/>
      <c r="AI384" s="7702"/>
      <c r="AJ384" s="7702"/>
      <c r="AK384" s="7702"/>
      <c r="AL384" s="7702"/>
      <c r="AM384" s="7702"/>
      <c r="AN384" s="7702"/>
      <c r="AO384" s="7702"/>
      <c r="AP384" s="7702"/>
      <c r="AQ384" s="7702"/>
      <c r="AR384" s="7702"/>
      <c r="AS384" s="7702"/>
      <c r="AT384" s="7702"/>
      <c r="AU384" s="7702"/>
      <c r="AV384" s="7702"/>
      <c r="AW384" s="7702"/>
      <c r="AX384" s="7702"/>
      <c r="AY384" s="7702"/>
      <c r="AZ384" s="7702"/>
      <c r="BA384" s="7702"/>
      <c r="BB384" s="7702"/>
      <c r="BC384" s="7702"/>
      <c r="BD384" s="7702"/>
      <c r="BE384" s="7702"/>
      <c r="BF384" s="7702"/>
      <c r="BG384" s="7702"/>
      <c r="BH384" s="7702"/>
      <c r="BI384" s="7702"/>
      <c r="BJ384" s="7702"/>
      <c r="BK384" s="7702"/>
      <c r="BL384" s="7702"/>
      <c r="BM384" s="7702"/>
      <c r="BN384" s="7702"/>
      <c r="BO384" s="7702"/>
      <c r="BP384" s="7702"/>
      <c r="BQ384" s="7702"/>
      <c r="BR384" s="7702"/>
      <c r="BS384" s="8293"/>
      <c r="BT384" s="7705"/>
      <c r="BU384" s="7702"/>
      <c r="BV384" s="7702"/>
      <c r="BW384" s="7702"/>
      <c r="BX384" s="7702"/>
      <c r="BY384" s="7702"/>
      <c r="BZ384" s="7702"/>
      <c r="CA384" s="7679" t="inlineStr">
        <is>
          <t>Head/Body:</t>
        </is>
      </c>
      <c r="CB384" s="7724" t="inlineStr">
        <is>
          <t>Head</t>
        </is>
      </c>
      <c r="CC384" s="7708"/>
      <c r="CD384" s="7796"/>
      <c r="CE384" s="7795"/>
      <c r="CF384" s="7795"/>
      <c r="CG384" s="7795"/>
      <c r="CH384" s="7795"/>
      <c r="CI384" s="7795"/>
      <c r="CJ384" s="7795"/>
      <c r="CK384" s="7795"/>
      <c r="CL384" s="7786"/>
      <c r="CM384" s="7786"/>
      <c r="CN384" s="7786"/>
      <c r="CO384" s="7786"/>
      <c r="CP384" s="7786"/>
      <c r="CQ384" s="7786"/>
      <c r="CR384" s="7786"/>
      <c r="CS384" s="7786"/>
      <c r="CT384" s="7786"/>
      <c r="CU384" s="7786"/>
      <c r="CV384" s="7702"/>
      <c r="CW384" s="7702"/>
      <c r="CX384" s="7702"/>
      <c r="CY384" s="7702"/>
      <c r="CZ384" s="7702"/>
    </row>
    <row r="385" spans="1:104" x14ac:dyDescent="0.2">
      <c r="A385" s="7699"/>
      <c r="B385" s="7699"/>
      <c r="C385" s="7702"/>
      <c r="D385" s="7702"/>
      <c r="E385" s="7702"/>
      <c r="F385" s="7702"/>
      <c r="G385" s="7702"/>
      <c r="H385" s="7702"/>
      <c r="I385" s="7702"/>
      <c r="J385" s="7702"/>
      <c r="K385" s="7702"/>
      <c r="L385" s="7702"/>
      <c r="M385" s="7702"/>
      <c r="N385" s="7702"/>
      <c r="O385" s="7702"/>
      <c r="P385" s="7702"/>
      <c r="Q385" s="7702"/>
      <c r="R385" s="7702"/>
      <c r="S385" s="7702"/>
      <c r="T385" s="7702"/>
      <c r="U385" s="7702"/>
      <c r="V385" s="7702"/>
      <c r="W385" s="7702"/>
      <c r="X385" s="7702"/>
      <c r="Y385" s="7702"/>
      <c r="Z385" s="7702"/>
      <c r="AA385" s="7702"/>
      <c r="AB385" s="7702"/>
      <c r="AC385" s="7702"/>
      <c r="AD385" s="7702"/>
      <c r="AE385" s="7702"/>
      <c r="AF385" s="7702"/>
      <c r="AG385" s="7702"/>
      <c r="AH385" s="7702"/>
      <c r="AI385" s="7702"/>
      <c r="AJ385" s="7702"/>
      <c r="AK385" s="7702"/>
      <c r="AL385" s="7702"/>
      <c r="AM385" s="7702"/>
      <c r="AN385" s="7702"/>
      <c r="AO385" s="7702"/>
      <c r="AP385" s="7702"/>
      <c r="AQ385" s="7702"/>
      <c r="AR385" s="7702"/>
      <c r="AS385" s="7702"/>
      <c r="AT385" s="7702"/>
      <c r="AU385" s="7702"/>
      <c r="AV385" s="7702"/>
      <c r="AW385" s="7702"/>
      <c r="AX385" s="7702"/>
      <c r="AY385" s="7702"/>
      <c r="AZ385" s="7702"/>
      <c r="BA385" s="7702"/>
      <c r="BB385" s="7702"/>
      <c r="BC385" s="7702"/>
      <c r="BD385" s="7702"/>
      <c r="BE385" s="7702"/>
      <c r="BF385" s="7702"/>
      <c r="BG385" s="7702"/>
      <c r="BH385" s="7702"/>
      <c r="BI385" s="7702"/>
      <c r="BJ385" s="7702"/>
      <c r="BK385" s="7702"/>
      <c r="BL385" s="7702"/>
      <c r="BM385" s="7702"/>
      <c r="BN385" s="7702"/>
      <c r="BO385" s="7702"/>
      <c r="BP385" s="7702"/>
      <c r="BQ385" s="7702"/>
      <c r="BR385" s="7702"/>
      <c r="BS385" s="8293"/>
      <c r="BT385" s="7705"/>
      <c r="BU385" s="7684" t="inlineStr">
        <is>
          <t>Frecuencia</t>
        </is>
      </c>
      <c r="BV385" s="7685" t="inlineStr">
        <is>
          <t>Nivel Gen.</t>
        </is>
      </c>
      <c r="BW385" s="8295" t="inlineStr">
        <is>
          <t>Medidor de Potencia</t>
        </is>
      </c>
      <c r="BX385" s="8296"/>
      <c r="BY385" s="8297" t="inlineStr">
        <is>
          <t>Observaciones</t>
        </is>
      </c>
      <c r="BZ385" s="7703"/>
      <c r="CA385" s="7998"/>
      <c r="CB385" s="7702"/>
      <c r="CC385" s="7708"/>
      <c r="CD385" s="7796"/>
      <c r="CE385" s="7795"/>
      <c r="CF385" s="7795"/>
      <c r="CG385" s="7795"/>
      <c r="CH385" s="7795"/>
      <c r="CI385" s="7795"/>
      <c r="CJ385" s="7795"/>
      <c r="CK385" s="7795"/>
      <c r="CL385" s="7786"/>
      <c r="CM385" s="7786"/>
      <c r="CN385" s="7786"/>
      <c r="CO385" s="7786"/>
      <c r="CP385" s="7786"/>
      <c r="CQ385" s="7786"/>
      <c r="CR385" s="7786"/>
      <c r="CS385" s="7786"/>
      <c r="CT385" s="7786"/>
      <c r="CU385" s="7786"/>
      <c r="CV385" s="7702"/>
      <c r="CW385" s="7702"/>
      <c r="CX385" s="7702"/>
      <c r="CY385" s="7702"/>
      <c r="CZ385" s="7702"/>
    </row>
    <row r="386" spans="1:104" ht="13.5" thickBot="1" x14ac:dyDescent="0.25">
      <c r="A386" s="7699"/>
      <c r="B386" s="7699"/>
      <c r="C386" s="7702"/>
      <c r="D386" s="7702"/>
      <c r="E386" s="7702"/>
      <c r="F386" s="7702"/>
      <c r="G386" s="7702"/>
      <c r="H386" s="7702"/>
      <c r="I386" s="7702"/>
      <c r="J386" s="7702"/>
      <c r="K386" s="7702"/>
      <c r="L386" s="7702"/>
      <c r="M386" s="7702"/>
      <c r="N386" s="7702"/>
      <c r="O386" s="7702"/>
      <c r="P386" s="7702"/>
      <c r="Q386" s="7702"/>
      <c r="R386" s="7702"/>
      <c r="S386" s="7702"/>
      <c r="T386" s="7702"/>
      <c r="U386" s="7702"/>
      <c r="V386" s="7702"/>
      <c r="W386" s="7702"/>
      <c r="X386" s="7702"/>
      <c r="Y386" s="7702"/>
      <c r="Z386" s="7702"/>
      <c r="AA386" s="7702"/>
      <c r="AB386" s="7702"/>
      <c r="AC386" s="7702"/>
      <c r="AD386" s="7702"/>
      <c r="AE386" s="7702"/>
      <c r="AF386" s="7702"/>
      <c r="AG386" s="7702"/>
      <c r="AH386" s="7702"/>
      <c r="AI386" s="7702"/>
      <c r="AJ386" s="7702"/>
      <c r="AK386" s="7702"/>
      <c r="AL386" s="7702"/>
      <c r="AM386" s="7702"/>
      <c r="AN386" s="7702"/>
      <c r="AO386" s="7702"/>
      <c r="AP386" s="7702"/>
      <c r="AQ386" s="7702"/>
      <c r="AR386" s="7702"/>
      <c r="AS386" s="7702"/>
      <c r="AT386" s="7702"/>
      <c r="AU386" s="7702"/>
      <c r="AV386" s="7702"/>
      <c r="AW386" s="7702"/>
      <c r="AX386" s="7702"/>
      <c r="AY386" s="7702"/>
      <c r="AZ386" s="7702"/>
      <c r="BA386" s="7702"/>
      <c r="BB386" s="7702"/>
      <c r="BC386" s="7702"/>
      <c r="BD386" s="7702"/>
      <c r="BE386" s="7702"/>
      <c r="BF386" s="7702"/>
      <c r="BG386" s="7702"/>
      <c r="BH386" s="7702"/>
      <c r="BI386" s="7702"/>
      <c r="BJ386" s="7702"/>
      <c r="BK386" s="7702"/>
      <c r="BL386" s="7702"/>
      <c r="BM386" s="7702"/>
      <c r="BN386" s="7702"/>
      <c r="BO386" s="7702"/>
      <c r="BP386" s="7702"/>
      <c r="BQ386" s="7702"/>
      <c r="BR386" s="7702"/>
      <c r="BS386" s="8293"/>
      <c r="BT386" s="7705"/>
      <c r="BU386" s="7747" t="inlineStr">
        <is>
          <t>(MHz)</t>
        </is>
      </c>
      <c r="BV386" s="7748" t="inlineStr">
        <is>
          <t>(dBm)</t>
        </is>
      </c>
      <c r="BW386" s="7749" t="inlineStr">
        <is>
          <t>Sensor A (mW)</t>
        </is>
      </c>
      <c r="BX386" s="7749" t="inlineStr">
        <is>
          <t>Sensor B (dBm)</t>
        </is>
      </c>
      <c r="BY386" s="8298"/>
      <c r="BZ386" s="7703"/>
      <c r="CA386" s="7998"/>
      <c r="CB386" s="7702"/>
      <c r="CC386" s="7708"/>
      <c r="CD386" s="7796"/>
      <c r="CE386" s="7795"/>
      <c r="CF386" s="7795"/>
      <c r="CG386" s="7795"/>
      <c r="CH386" s="7795"/>
      <c r="CI386" s="7795"/>
      <c r="CJ386" s="7795"/>
      <c r="CK386" s="7795"/>
      <c r="CL386" s="7786"/>
      <c r="CM386" s="7786"/>
      <c r="CN386" s="7786"/>
      <c r="CO386" s="7786"/>
      <c r="CP386" s="7786"/>
      <c r="CQ386" s="7786"/>
      <c r="CR386" s="7786"/>
      <c r="CS386" s="7786"/>
      <c r="CT386" s="7786"/>
      <c r="CU386" s="7786"/>
      <c r="CV386" s="7702"/>
      <c r="CW386" s="7702"/>
      <c r="CX386" s="7702"/>
      <c r="CY386" s="7702"/>
      <c r="CZ386" s="7702"/>
    </row>
    <row r="387" spans="1:104" ht="13.5" thickBot="1" x14ac:dyDescent="0.25">
      <c r="A387" s="7699"/>
      <c r="B387" s="7699"/>
      <c r="C387" s="7702"/>
      <c r="D387" s="7702"/>
      <c r="E387" s="7702"/>
      <c r="F387" s="7702"/>
      <c r="G387" s="7702"/>
      <c r="H387" s="7702"/>
      <c r="I387" s="7702"/>
      <c r="J387" s="7702"/>
      <c r="K387" s="7702"/>
      <c r="L387" s="7702"/>
      <c r="M387" s="7702"/>
      <c r="N387" s="7702"/>
      <c r="O387" s="7702"/>
      <c r="P387" s="7702"/>
      <c r="Q387" s="7702"/>
      <c r="R387" s="7702"/>
      <c r="S387" s="7702"/>
      <c r="T387" s="7702"/>
      <c r="U387" s="7702"/>
      <c r="V387" s="7702"/>
      <c r="W387" s="7702"/>
      <c r="X387" s="7702"/>
      <c r="Y387" s="7702"/>
      <c r="Z387" s="7702"/>
      <c r="AA387" s="7702"/>
      <c r="AB387" s="7702"/>
      <c r="AC387" s="7702"/>
      <c r="AD387" s="7702"/>
      <c r="AE387" s="7702"/>
      <c r="AF387" s="7702"/>
      <c r="AG387" s="7702"/>
      <c r="AH387" s="7702"/>
      <c r="AI387" s="7702"/>
      <c r="AJ387" s="7702"/>
      <c r="AK387" s="7702"/>
      <c r="AL387" s="7702"/>
      <c r="AM387" s="7702"/>
      <c r="AN387" s="7702"/>
      <c r="AO387" s="7702"/>
      <c r="AP387" s="7702"/>
      <c r="AQ387" s="7702"/>
      <c r="AR387" s="7702"/>
      <c r="AS387" s="7702"/>
      <c r="AT387" s="7702"/>
      <c r="AU387" s="7702"/>
      <c r="AV387" s="7702"/>
      <c r="AW387" s="7702"/>
      <c r="AX387" s="7702"/>
      <c r="AY387" s="7702"/>
      <c r="AZ387" s="7702"/>
      <c r="BA387" s="7702"/>
      <c r="BB387" s="7702"/>
      <c r="BC387" s="7702"/>
      <c r="BD387" s="7702"/>
      <c r="BE387" s="7702"/>
      <c r="BF387" s="7702"/>
      <c r="BG387" s="7702"/>
      <c r="BH387" s="7702"/>
      <c r="BI387" s="7702"/>
      <c r="BJ387" s="7702"/>
      <c r="BK387" s="7702"/>
      <c r="BL387" s="7702"/>
      <c r="BM387" s="7702"/>
      <c r="BN387" s="7702"/>
      <c r="BO387" s="7702"/>
      <c r="BP387" s="7702"/>
      <c r="BQ387" s="7702"/>
      <c r="BR387" s="7702"/>
      <c r="BS387" s="8293"/>
      <c r="BT387" s="7705"/>
      <c r="BU387" s="8299"/>
      <c r="BV387" s="7722"/>
      <c r="BW387" s="8302">
        <v>250</v>
      </c>
      <c r="BX387" s="7751"/>
      <c r="BY387" s="7723" t="inlineStr">
        <is>
          <t>Aprox. 250/100mW</t>
        </is>
      </c>
      <c r="BZ387" s="7704" t="inlineStr">
        <is>
          <t>1º</t>
        </is>
      </c>
      <c r="CA387" s="7999"/>
      <c r="CB387" s="7702" t="inlineStr">
        <is>
          <t>Elegir valor de lista desplegable</t>
        </is>
      </c>
      <c r="CC387" s="7708"/>
      <c r="CD387" s="7796"/>
      <c r="CE387" s="7795"/>
      <c r="CF387" s="7795"/>
      <c r="CG387" s="7795"/>
      <c r="CH387" s="7795"/>
      <c r="CI387" s="7795"/>
      <c r="CJ387" s="7795"/>
      <c r="CK387" s="7795"/>
      <c r="CL387" s="7786"/>
      <c r="CM387" s="7786"/>
      <c r="CN387" s="7786"/>
      <c r="CO387" s="7786"/>
      <c r="CP387" s="7786"/>
      <c r="CQ387" s="7786"/>
      <c r="CR387" s="7786"/>
      <c r="CS387" s="7786"/>
      <c r="CT387" s="7786"/>
      <c r="CU387" s="7786"/>
      <c r="CV387" s="7702"/>
      <c r="CW387" s="7702"/>
      <c r="CX387" s="7702"/>
      <c r="CY387" s="7702"/>
      <c r="CZ387" s="7702"/>
    </row>
    <row r="388" spans="1:104" ht="13.5" thickBot="1" x14ac:dyDescent="0.25">
      <c r="A388" s="7699"/>
      <c r="B388" s="7699"/>
      <c r="C388" s="7702"/>
      <c r="D388" s="7702"/>
      <c r="E388" s="7702"/>
      <c r="F388" s="7702"/>
      <c r="G388" s="7702"/>
      <c r="H388" s="7702"/>
      <c r="I388" s="7702"/>
      <c r="J388" s="7702"/>
      <c r="K388" s="7702"/>
      <c r="L388" s="7702"/>
      <c r="M388" s="7702"/>
      <c r="N388" s="7702"/>
      <c r="O388" s="7702"/>
      <c r="P388" s="7702"/>
      <c r="Q388" s="7702"/>
      <c r="R388" s="7702"/>
      <c r="S388" s="7702"/>
      <c r="T388" s="7702"/>
      <c r="U388" s="7702"/>
      <c r="V388" s="7702"/>
      <c r="W388" s="7702"/>
      <c r="X388" s="7702"/>
      <c r="Y388" s="7702"/>
      <c r="Z388" s="7702"/>
      <c r="AA388" s="7702"/>
      <c r="AB388" s="7702"/>
      <c r="AC388" s="7702"/>
      <c r="AD388" s="7702"/>
      <c r="AE388" s="7702"/>
      <c r="AF388" s="7702"/>
      <c r="AG388" s="7702"/>
      <c r="AH388" s="7702"/>
      <c r="AI388" s="7702"/>
      <c r="AJ388" s="7702"/>
      <c r="AK388" s="7702"/>
      <c r="AL388" s="7702"/>
      <c r="AM388" s="7702"/>
      <c r="AN388" s="7702"/>
      <c r="AO388" s="7702"/>
      <c r="AP388" s="7702"/>
      <c r="AQ388" s="7702"/>
      <c r="AR388" s="7702"/>
      <c r="AS388" s="7702"/>
      <c r="AT388" s="7702"/>
      <c r="AU388" s="7702"/>
      <c r="AV388" s="7702"/>
      <c r="AW388" s="7702"/>
      <c r="AX388" s="7702"/>
      <c r="AY388" s="7702"/>
      <c r="AZ388" s="7702"/>
      <c r="BA388" s="7702"/>
      <c r="BB388" s="7702"/>
      <c r="BC388" s="7702"/>
      <c r="BD388" s="7702"/>
      <c r="BE388" s="7702"/>
      <c r="BF388" s="7702"/>
      <c r="BG388" s="7702"/>
      <c r="BH388" s="7702"/>
      <c r="BI388" s="7702"/>
      <c r="BJ388" s="7702"/>
      <c r="BK388" s="7702"/>
      <c r="BL388" s="7702"/>
      <c r="BM388" s="7702"/>
      <c r="BN388" s="7702"/>
      <c r="BO388" s="7702"/>
      <c r="BP388" s="7702"/>
      <c r="BQ388" s="7702"/>
      <c r="BR388" s="7702"/>
      <c r="BS388" s="8293"/>
      <c r="BT388" s="7705"/>
      <c r="BU388" s="8300"/>
      <c r="BV388" s="7750">
        <f>BV387</f>
        <v>0</v>
      </c>
      <c r="BW388" s="8303"/>
      <c r="BX388" s="7687"/>
      <c r="BY388" s="7711" t="inlineStr">
        <is>
          <t>Lectura estabilizada</t>
        </is>
      </c>
      <c r="BZ388" s="7704" t="inlineStr">
        <is>
          <t>2º</t>
        </is>
      </c>
      <c r="CA388" s="8000"/>
      <c r="CB388" s="7702" t="inlineStr">
        <is>
          <t>Insertar valor manualmente</t>
        </is>
      </c>
      <c r="CC388" s="7708"/>
      <c r="CD388" s="7796"/>
      <c r="CE388" s="7795"/>
      <c r="CF388" s="7795"/>
      <c r="CG388" s="7795"/>
      <c r="CH388" s="7795"/>
      <c r="CI388" s="7795"/>
      <c r="CJ388" s="7795"/>
      <c r="CK388" s="7795"/>
      <c r="CL388" s="7786"/>
      <c r="CM388" s="7786"/>
      <c r="CN388" s="7786"/>
      <c r="CO388" s="7786"/>
      <c r="CP388" s="7786"/>
      <c r="CQ388" s="7786"/>
      <c r="CR388" s="7786"/>
      <c r="CS388" s="7786"/>
      <c r="CT388" s="7786"/>
      <c r="CU388" s="7786"/>
      <c r="CV388" s="7702"/>
      <c r="CW388" s="7702"/>
      <c r="CX388" s="7702"/>
      <c r="CY388" s="7702"/>
      <c r="CZ388" s="7702"/>
    </row>
    <row r="389" spans="1:104" ht="13.5" thickBot="1" x14ac:dyDescent="0.25">
      <c r="A389" s="7699"/>
      <c r="B389" s="7699"/>
      <c r="C389" s="7702"/>
      <c r="D389" s="7702"/>
      <c r="E389" s="7702"/>
      <c r="F389" s="7702"/>
      <c r="G389" s="7702"/>
      <c r="H389" s="7702"/>
      <c r="I389" s="7702"/>
      <c r="J389" s="7702"/>
      <c r="K389" s="7702"/>
      <c r="L389" s="7702"/>
      <c r="M389" s="7702"/>
      <c r="N389" s="7702"/>
      <c r="O389" s="7702"/>
      <c r="P389" s="7702"/>
      <c r="Q389" s="7702"/>
      <c r="R389" s="7702"/>
      <c r="S389" s="7702"/>
      <c r="T389" s="7702"/>
      <c r="U389" s="7702"/>
      <c r="V389" s="7702"/>
      <c r="W389" s="7702"/>
      <c r="X389" s="7702"/>
      <c r="Y389" s="7702"/>
      <c r="Z389" s="7702"/>
      <c r="AA389" s="7702"/>
      <c r="AB389" s="7702"/>
      <c r="AC389" s="7702"/>
      <c r="AD389" s="7702"/>
      <c r="AE389" s="7702"/>
      <c r="AF389" s="7702"/>
      <c r="AG389" s="7702"/>
      <c r="AH389" s="7702"/>
      <c r="AI389" s="7702"/>
      <c r="AJ389" s="7702"/>
      <c r="AK389" s="7702"/>
      <c r="AL389" s="7702"/>
      <c r="AM389" s="7702"/>
      <c r="AN389" s="7702"/>
      <c r="AO389" s="7702"/>
      <c r="AP389" s="7702"/>
      <c r="AQ389" s="7702"/>
      <c r="AR389" s="7702"/>
      <c r="AS389" s="7702"/>
      <c r="AT389" s="7702"/>
      <c r="AU389" s="7702"/>
      <c r="AV389" s="7702"/>
      <c r="AW389" s="7702"/>
      <c r="AX389" s="7702"/>
      <c r="AY389" s="7702"/>
      <c r="AZ389" s="7702"/>
      <c r="BA389" s="7702"/>
      <c r="BB389" s="7702"/>
      <c r="BC389" s="7702"/>
      <c r="BD389" s="7702"/>
      <c r="BE389" s="7702"/>
      <c r="BF389" s="7702"/>
      <c r="BG389" s="7702"/>
      <c r="BH389" s="7702"/>
      <c r="BI389" s="7702"/>
      <c r="BJ389" s="7702"/>
      <c r="BK389" s="7702"/>
      <c r="BL389" s="7702"/>
      <c r="BM389" s="7702"/>
      <c r="BN389" s="7702"/>
      <c r="BO389" s="7702"/>
      <c r="BP389" s="7702"/>
      <c r="BQ389" s="7702"/>
      <c r="BR389" s="7702"/>
      <c r="BS389" s="8293"/>
      <c r="BT389" s="7705"/>
      <c r="BU389" s="8300"/>
      <c r="BV389" s="7750">
        <f>BV387</f>
        <v>0</v>
      </c>
      <c r="BW389" s="8303"/>
      <c r="BX389" s="7687"/>
      <c r="BY389" s="7711" t="inlineStr">
        <is>
          <t>Cambio al dipolo</t>
        </is>
      </c>
      <c r="BZ389" s="7704" t="inlineStr">
        <is>
          <t>3º</t>
        </is>
      </c>
      <c r="CA389" s="8001"/>
      <c r="CB389" s="7702" t="inlineStr">
        <is>
          <t>Copiar valores de software de Temp/Hum</t>
        </is>
      </c>
      <c r="CC389" s="7708"/>
      <c r="CD389" s="7796"/>
      <c r="CE389" s="7795"/>
      <c r="CF389" s="7795"/>
      <c r="CG389" s="7795"/>
      <c r="CH389" s="7795"/>
      <c r="CI389" s="7795"/>
      <c r="CJ389" s="7795"/>
      <c r="CK389" s="7795"/>
      <c r="CL389" s="7786"/>
      <c r="CM389" s="7786"/>
      <c r="CN389" s="7786"/>
      <c r="CO389" s="7786"/>
      <c r="CP389" s="7786"/>
      <c r="CQ389" s="7786"/>
      <c r="CR389" s="7786"/>
      <c r="CS389" s="7786"/>
      <c r="CT389" s="7786"/>
      <c r="CU389" s="7786"/>
      <c r="CV389" s="7702"/>
      <c r="CW389" s="7702"/>
      <c r="CX389" s="7702"/>
      <c r="CY389" s="7702"/>
      <c r="CZ389" s="7702"/>
    </row>
    <row r="390" spans="1:104" ht="13.5" thickBot="1" x14ac:dyDescent="0.25">
      <c r="A390" s="7699"/>
      <c r="B390" s="7699"/>
      <c r="C390" s="7702"/>
      <c r="D390" s="7702"/>
      <c r="E390" s="7702"/>
      <c r="F390" s="7702"/>
      <c r="G390" s="7702"/>
      <c r="H390" s="7702"/>
      <c r="I390" s="7702"/>
      <c r="J390" s="7702"/>
      <c r="K390" s="7702"/>
      <c r="L390" s="7702"/>
      <c r="M390" s="7702"/>
      <c r="N390" s="7702"/>
      <c r="O390" s="7702"/>
      <c r="P390" s="7702"/>
      <c r="Q390" s="7702"/>
      <c r="R390" s="7702"/>
      <c r="S390" s="7702"/>
      <c r="T390" s="7702"/>
      <c r="U390" s="7702"/>
      <c r="V390" s="7702"/>
      <c r="W390" s="7702"/>
      <c r="X390" s="7702"/>
      <c r="Y390" s="7702"/>
      <c r="Z390" s="7702"/>
      <c r="AA390" s="7702"/>
      <c r="AB390" s="7702"/>
      <c r="AC390" s="7702"/>
      <c r="AD390" s="7702"/>
      <c r="AE390" s="7702"/>
      <c r="AF390" s="7702"/>
      <c r="AG390" s="7702"/>
      <c r="AH390" s="7702"/>
      <c r="AI390" s="7702"/>
      <c r="AJ390" s="7702"/>
      <c r="AK390" s="7702"/>
      <c r="AL390" s="7702"/>
      <c r="AM390" s="7702"/>
      <c r="AN390" s="7702"/>
      <c r="AO390" s="7702"/>
      <c r="AP390" s="7702"/>
      <c r="AQ390" s="7702"/>
      <c r="AR390" s="7702"/>
      <c r="AS390" s="7702"/>
      <c r="AT390" s="7702"/>
      <c r="AU390" s="7702"/>
      <c r="AV390" s="7702"/>
      <c r="AW390" s="7702"/>
      <c r="AX390" s="7702"/>
      <c r="AY390" s="7702"/>
      <c r="AZ390" s="7702"/>
      <c r="BA390" s="7702"/>
      <c r="BB390" s="7702"/>
      <c r="BC390" s="7702"/>
      <c r="BD390" s="7702"/>
      <c r="BE390" s="7702"/>
      <c r="BF390" s="7702"/>
      <c r="BG390" s="7702"/>
      <c r="BH390" s="7702"/>
      <c r="BI390" s="7702"/>
      <c r="BJ390" s="7702"/>
      <c r="BK390" s="7702"/>
      <c r="BL390" s="7702"/>
      <c r="BM390" s="7702"/>
      <c r="BN390" s="7702"/>
      <c r="BO390" s="7702"/>
      <c r="BP390" s="7702"/>
      <c r="BQ390" s="7702"/>
      <c r="BR390" s="7702"/>
      <c r="BS390" s="8293"/>
      <c r="BT390" s="7705"/>
      <c r="BU390" s="8300"/>
      <c r="BV390" s="7687"/>
      <c r="BW390" s="8303"/>
      <c r="BX390" s="7687"/>
      <c r="BY390" s="7711" t="inlineStr">
        <is>
          <t>Ajuste</t>
        </is>
      </c>
      <c r="BZ390" s="7704" t="inlineStr">
        <is>
          <t>4º</t>
        </is>
      </c>
      <c r="CA390" s="8002"/>
      <c r="CB390" s="7702" t="inlineStr">
        <is>
          <t>Celdas bloqueadas</t>
        </is>
      </c>
      <c r="CC390" s="7708"/>
      <c r="CD390" s="7796"/>
      <c r="CE390" s="7795"/>
      <c r="CF390" s="7795"/>
      <c r="CG390" s="7795"/>
      <c r="CH390" s="7795"/>
      <c r="CI390" s="7795"/>
      <c r="CJ390" s="7795"/>
      <c r="CK390" s="7795"/>
      <c r="CL390" s="7786"/>
      <c r="CM390" s="7786"/>
      <c r="CN390" s="7786"/>
      <c r="CO390" s="7786"/>
      <c r="CP390" s="7786"/>
      <c r="CQ390" s="7786"/>
      <c r="CR390" s="7786"/>
      <c r="CS390" s="7786"/>
      <c r="CT390" s="7786"/>
      <c r="CU390" s="7786"/>
      <c r="CV390" s="7702"/>
      <c r="CW390" s="7702"/>
      <c r="CX390" s="7702"/>
      <c r="CY390" s="7702"/>
      <c r="CZ390" s="7702"/>
    </row>
    <row r="391" spans="1:104" x14ac:dyDescent="0.2">
      <c r="A391" s="7699"/>
      <c r="B391" s="7699"/>
      <c r="C391" s="7702"/>
      <c r="D391" s="7702"/>
      <c r="E391" s="7702"/>
      <c r="F391" s="7702"/>
      <c r="G391" s="7702"/>
      <c r="H391" s="7702"/>
      <c r="I391" s="7702"/>
      <c r="J391" s="7702"/>
      <c r="K391" s="7702"/>
      <c r="L391" s="7702"/>
      <c r="M391" s="7702"/>
      <c r="N391" s="7702"/>
      <c r="O391" s="7702"/>
      <c r="P391" s="7702"/>
      <c r="Q391" s="7702"/>
      <c r="R391" s="7702"/>
      <c r="S391" s="7702"/>
      <c r="T391" s="7702"/>
      <c r="U391" s="7702"/>
      <c r="V391" s="7702"/>
      <c r="W391" s="7702"/>
      <c r="X391" s="7702"/>
      <c r="Y391" s="7702"/>
      <c r="Z391" s="7702"/>
      <c r="AA391" s="7702"/>
      <c r="AB391" s="7702"/>
      <c r="AC391" s="7702"/>
      <c r="AD391" s="7702"/>
      <c r="AE391" s="7702"/>
      <c r="AF391" s="7702"/>
      <c r="AG391" s="7702"/>
      <c r="AH391" s="7702"/>
      <c r="AI391" s="7702"/>
      <c r="AJ391" s="7702"/>
      <c r="AK391" s="7702"/>
      <c r="AL391" s="7702"/>
      <c r="AM391" s="7702"/>
      <c r="AN391" s="7702"/>
      <c r="AO391" s="7702"/>
      <c r="AP391" s="7702"/>
      <c r="AQ391" s="7702"/>
      <c r="AR391" s="7702"/>
      <c r="AS391" s="7702"/>
      <c r="AT391" s="7702"/>
      <c r="AU391" s="7702"/>
      <c r="AV391" s="7702"/>
      <c r="AW391" s="7702"/>
      <c r="AX391" s="7702"/>
      <c r="AY391" s="7702"/>
      <c r="AZ391" s="7702"/>
      <c r="BA391" s="7702"/>
      <c r="BB391" s="7702"/>
      <c r="BC391" s="7702"/>
      <c r="BD391" s="7702"/>
      <c r="BE391" s="7702"/>
      <c r="BF391" s="7702"/>
      <c r="BG391" s="7702"/>
      <c r="BH391" s="7702"/>
      <c r="BI391" s="7702"/>
      <c r="BJ391" s="7702"/>
      <c r="BK391" s="7702"/>
      <c r="BL391" s="7702"/>
      <c r="BM391" s="7702"/>
      <c r="BN391" s="7702"/>
      <c r="BO391" s="7702"/>
      <c r="BP391" s="7702"/>
      <c r="BQ391" s="7702"/>
      <c r="BR391" s="7702"/>
      <c r="BS391" s="8293"/>
      <c r="BT391" s="7705"/>
      <c r="BU391" s="8300"/>
      <c r="BV391" s="7750">
        <f>BV390</f>
        <v>0</v>
      </c>
      <c r="BW391" s="8303"/>
      <c r="BX391" s="7688">
        <f>BX390</f>
        <v>0</v>
      </c>
      <c r="BY391" s="7711" t="inlineStr">
        <is>
          <t>Máx durante ensayo</t>
        </is>
      </c>
      <c r="BZ391" s="7704" t="inlineStr">
        <is>
          <t>5º</t>
        </is>
      </c>
      <c r="CA391" s="7998"/>
      <c r="CB391" s="7702"/>
      <c r="CC391" s="7708"/>
      <c r="CD391" s="7796"/>
      <c r="CE391" s="7795"/>
      <c r="CF391" s="7795"/>
      <c r="CG391" s="7795"/>
      <c r="CH391" s="7795"/>
      <c r="CI391" s="7795"/>
      <c r="CJ391" s="7795"/>
      <c r="CK391" s="7795"/>
      <c r="CL391" s="7786"/>
      <c r="CM391" s="7786"/>
      <c r="CN391" s="7786"/>
      <c r="CO391" s="7786"/>
      <c r="CP391" s="7786"/>
      <c r="CQ391" s="7786"/>
      <c r="CR391" s="7786"/>
      <c r="CS391" s="7786"/>
      <c r="CT391" s="7786"/>
      <c r="CU391" s="7786"/>
      <c r="CV391" s="7702"/>
      <c r="CW391" s="7702"/>
      <c r="CX391" s="7702"/>
      <c r="CY391" s="7702"/>
      <c r="CZ391" s="7702"/>
    </row>
    <row r="392" spans="1:104" ht="13.5" thickBot="1" x14ac:dyDescent="0.25">
      <c r="A392" s="7699"/>
      <c r="B392" s="7699"/>
      <c r="C392" s="7702"/>
      <c r="D392" s="7702"/>
      <c r="E392" s="7702"/>
      <c r="F392" s="7702"/>
      <c r="G392" s="7702"/>
      <c r="H392" s="7702"/>
      <c r="I392" s="7702"/>
      <c r="J392" s="7702"/>
      <c r="K392" s="7702"/>
      <c r="L392" s="7702"/>
      <c r="M392" s="7702"/>
      <c r="N392" s="7702"/>
      <c r="O392" s="7702"/>
      <c r="P392" s="7702"/>
      <c r="Q392" s="7702"/>
      <c r="R392" s="7702"/>
      <c r="S392" s="7702"/>
      <c r="T392" s="7702"/>
      <c r="U392" s="7702"/>
      <c r="V392" s="7702"/>
      <c r="W392" s="7702"/>
      <c r="X392" s="7702"/>
      <c r="Y392" s="7702"/>
      <c r="Z392" s="7702"/>
      <c r="AA392" s="7702"/>
      <c r="AB392" s="7702"/>
      <c r="AC392" s="7702"/>
      <c r="AD392" s="7702"/>
      <c r="AE392" s="7702"/>
      <c r="AF392" s="7702"/>
      <c r="AG392" s="7702"/>
      <c r="AH392" s="7702"/>
      <c r="AI392" s="7702"/>
      <c r="AJ392" s="7702"/>
      <c r="AK392" s="7702"/>
      <c r="AL392" s="7702"/>
      <c r="AM392" s="7702"/>
      <c r="AN392" s="7702"/>
      <c r="AO392" s="7702"/>
      <c r="AP392" s="7702"/>
      <c r="AQ392" s="7702"/>
      <c r="AR392" s="7702"/>
      <c r="AS392" s="7702"/>
      <c r="AT392" s="7702"/>
      <c r="AU392" s="7702"/>
      <c r="AV392" s="7702"/>
      <c r="AW392" s="7702"/>
      <c r="AX392" s="7702"/>
      <c r="AY392" s="7702"/>
      <c r="AZ392" s="7702"/>
      <c r="BA392" s="7702"/>
      <c r="BB392" s="7702"/>
      <c r="BC392" s="7702"/>
      <c r="BD392" s="7702"/>
      <c r="BE392" s="7702"/>
      <c r="BF392" s="7702"/>
      <c r="BG392" s="7702"/>
      <c r="BH392" s="7702"/>
      <c r="BI392" s="7702"/>
      <c r="BJ392" s="7702"/>
      <c r="BK392" s="7702"/>
      <c r="BL392" s="7702"/>
      <c r="BM392" s="7702"/>
      <c r="BN392" s="7702"/>
      <c r="BO392" s="7702"/>
      <c r="BP392" s="7702"/>
      <c r="BQ392" s="7702"/>
      <c r="BR392" s="7702"/>
      <c r="BS392" s="8293"/>
      <c r="BT392" s="7705"/>
      <c r="BU392" s="8301"/>
      <c r="BV392" s="7752">
        <f>BV390</f>
        <v>0</v>
      </c>
      <c r="BW392" s="8304"/>
      <c r="BX392" s="7689">
        <f>BX390</f>
        <v>0</v>
      </c>
      <c r="BY392" s="7712" t="inlineStr">
        <is>
          <t>Mín durante ensayo</t>
        </is>
      </c>
      <c r="BZ392" s="7704" t="inlineStr">
        <is>
          <t>6º</t>
        </is>
      </c>
      <c r="CA392" s="7998"/>
      <c r="CB392" s="7702"/>
      <c r="CC392" s="7708"/>
      <c r="CD392" s="7796"/>
      <c r="CE392" s="7795"/>
      <c r="CF392" s="7795"/>
      <c r="CG392" s="7795"/>
      <c r="CH392" s="7795"/>
      <c r="CI392" s="7795"/>
      <c r="CJ392" s="7795"/>
      <c r="CK392" s="7795"/>
      <c r="CL392" s="7786"/>
      <c r="CM392" s="7786"/>
      <c r="CN392" s="7786"/>
      <c r="CO392" s="7786"/>
      <c r="CP392" s="7786"/>
      <c r="CQ392" s="7786"/>
      <c r="CR392" s="7786"/>
      <c r="CS392" s="7786"/>
      <c r="CT392" s="7786"/>
      <c r="CU392" s="7786"/>
      <c r="CV392" s="7702"/>
      <c r="CW392" s="7702"/>
      <c r="CX392" s="7702"/>
      <c r="CY392" s="7702"/>
      <c r="CZ392" s="7702"/>
    </row>
    <row r="393" spans="1:104" ht="13.5" thickBot="1" x14ac:dyDescent="0.25">
      <c r="A393" s="7699"/>
      <c r="B393" s="7699"/>
      <c r="C393" s="7702"/>
      <c r="D393" s="7702"/>
      <c r="E393" s="7702"/>
      <c r="F393" s="7702"/>
      <c r="G393" s="7702"/>
      <c r="H393" s="7702"/>
      <c r="I393" s="7702"/>
      <c r="J393" s="7702"/>
      <c r="K393" s="7702"/>
      <c r="L393" s="7702"/>
      <c r="M393" s="7702"/>
      <c r="N393" s="7702"/>
      <c r="O393" s="7702"/>
      <c r="P393" s="7702"/>
      <c r="Q393" s="7702"/>
      <c r="R393" s="7702"/>
      <c r="S393" s="7702"/>
      <c r="T393" s="7702"/>
      <c r="U393" s="7702"/>
      <c r="V393" s="7702"/>
      <c r="W393" s="7702"/>
      <c r="X393" s="7702"/>
      <c r="Y393" s="7702"/>
      <c r="Z393" s="7702"/>
      <c r="AA393" s="7702"/>
      <c r="AB393" s="7702"/>
      <c r="AC393" s="7702"/>
      <c r="AD393" s="7702"/>
      <c r="AE393" s="7702"/>
      <c r="AF393" s="7702"/>
      <c r="AG393" s="7702"/>
      <c r="AH393" s="7702"/>
      <c r="AI393" s="7702"/>
      <c r="AJ393" s="7702"/>
      <c r="AK393" s="7702"/>
      <c r="AL393" s="7702"/>
      <c r="AM393" s="7702"/>
      <c r="AN393" s="7702"/>
      <c r="AO393" s="7702"/>
      <c r="AP393" s="7702"/>
      <c r="AQ393" s="7702"/>
      <c r="AR393" s="7702"/>
      <c r="AS393" s="7702"/>
      <c r="AT393" s="7702"/>
      <c r="AU393" s="7702"/>
      <c r="AV393" s="7702"/>
      <c r="AW393" s="7702"/>
      <c r="AX393" s="7702"/>
      <c r="AY393" s="7702"/>
      <c r="AZ393" s="7702"/>
      <c r="BA393" s="7702"/>
      <c r="BB393" s="7702"/>
      <c r="BC393" s="7702"/>
      <c r="BD393" s="7702"/>
      <c r="BE393" s="7702"/>
      <c r="BF393" s="7702"/>
      <c r="BG393" s="7702"/>
      <c r="BH393" s="7702"/>
      <c r="BI393" s="7702"/>
      <c r="BJ393" s="7702"/>
      <c r="BK393" s="7702"/>
      <c r="BL393" s="7702"/>
      <c r="BM393" s="7702"/>
      <c r="BN393" s="7702"/>
      <c r="BO393" s="7702"/>
      <c r="BP393" s="7702"/>
      <c r="BQ393" s="7702"/>
      <c r="BR393" s="7702"/>
      <c r="BS393" s="8293"/>
      <c r="BT393" s="7705"/>
      <c r="BU393" s="7702"/>
      <c r="BV393" s="7702"/>
      <c r="BW393" s="7702"/>
      <c r="BX393" s="7680"/>
      <c r="BY393" s="7702"/>
      <c r="BZ393" s="7702"/>
      <c r="CA393" s="7998"/>
      <c r="CB393" s="7702"/>
      <c r="CC393" s="7708"/>
      <c r="CD393" s="7796"/>
      <c r="CE393" s="7795"/>
      <c r="CF393" s="7795"/>
      <c r="CG393" s="7795"/>
      <c r="CH393" s="7795"/>
      <c r="CI393" s="7795"/>
      <c r="CJ393" s="7795"/>
      <c r="CK393" s="7795"/>
      <c r="CL393" s="7786"/>
      <c r="CM393" s="7786"/>
      <c r="CN393" s="7786"/>
      <c r="CO393" s="7786"/>
      <c r="CP393" s="7786"/>
      <c r="CQ393" s="7786"/>
      <c r="CR393" s="7786"/>
      <c r="CS393" s="7786"/>
      <c r="CT393" s="7786"/>
      <c r="CU393" s="7786"/>
      <c r="CV393" s="7702"/>
      <c r="CW393" s="7702"/>
      <c r="CX393" s="7702"/>
      <c r="CY393" s="7702"/>
      <c r="CZ393" s="7702"/>
    </row>
    <row r="394" spans="1:104" ht="13.5" thickBot="1" x14ac:dyDescent="0.25">
      <c r="A394" s="7699"/>
      <c r="B394" s="7699"/>
      <c r="C394" s="7702"/>
      <c r="D394" s="7702"/>
      <c r="E394" s="7702"/>
      <c r="F394" s="7702"/>
      <c r="G394" s="7702"/>
      <c r="H394" s="7702"/>
      <c r="I394" s="7702"/>
      <c r="J394" s="7702"/>
      <c r="K394" s="7702"/>
      <c r="L394" s="7702"/>
      <c r="M394" s="7702"/>
      <c r="N394" s="7702"/>
      <c r="O394" s="7702"/>
      <c r="P394" s="7702"/>
      <c r="Q394" s="7702"/>
      <c r="R394" s="7702"/>
      <c r="S394" s="7702"/>
      <c r="T394" s="7702"/>
      <c r="U394" s="7702"/>
      <c r="V394" s="7702"/>
      <c r="W394" s="7702"/>
      <c r="X394" s="7702"/>
      <c r="Y394" s="7702"/>
      <c r="Z394" s="7702"/>
      <c r="AA394" s="7702"/>
      <c r="AB394" s="7702"/>
      <c r="AC394" s="7702"/>
      <c r="AD394" s="7702"/>
      <c r="AE394" s="7702"/>
      <c r="AF394" s="7702"/>
      <c r="AG394" s="7702"/>
      <c r="AH394" s="7702"/>
      <c r="AI394" s="7702"/>
      <c r="AJ394" s="7702"/>
      <c r="AK394" s="7702"/>
      <c r="AL394" s="7702"/>
      <c r="AM394" s="7702"/>
      <c r="AN394" s="7702"/>
      <c r="AO394" s="7702"/>
      <c r="AP394" s="7702"/>
      <c r="AQ394" s="7702"/>
      <c r="AR394" s="7702"/>
      <c r="AS394" s="7702"/>
      <c r="AT394" s="7702"/>
      <c r="AU394" s="7702"/>
      <c r="AV394" s="7702"/>
      <c r="AW394" s="7702"/>
      <c r="AX394" s="7702"/>
      <c r="AY394" s="7702"/>
      <c r="AZ394" s="7702"/>
      <c r="BA394" s="7702"/>
      <c r="BB394" s="7702"/>
      <c r="BC394" s="7702"/>
      <c r="BD394" s="7702"/>
      <c r="BE394" s="7702"/>
      <c r="BF394" s="7702"/>
      <c r="BG394" s="7702"/>
      <c r="BH394" s="7702"/>
      <c r="BI394" s="7702"/>
      <c r="BJ394" s="7702"/>
      <c r="BK394" s="7702"/>
      <c r="BL394" s="7702"/>
      <c r="BM394" s="7702"/>
      <c r="BN394" s="7702"/>
      <c r="BO394" s="7702"/>
      <c r="BP394" s="7702"/>
      <c r="BQ394" s="7702"/>
      <c r="BR394" s="7702"/>
      <c r="BS394" s="8293"/>
      <c r="BT394" s="7705"/>
      <c r="BU394" s="7690"/>
      <c r="BV394" s="7686" t="inlineStr">
        <is>
          <t>Medida SAR</t>
        </is>
      </c>
      <c r="BW394" s="7691" t="inlineStr">
        <is>
          <t>Valor en antena</t>
        </is>
      </c>
      <c r="BX394" s="7691" t="inlineStr">
        <is>
          <t>SAR 1W</t>
        </is>
      </c>
      <c r="BY394" s="7691" t="inlineStr">
        <is>
          <t>SAR W/g</t>
        </is>
      </c>
      <c r="BZ394" s="7691" t="inlineStr">
        <is>
          <t>Desviacion (%)</t>
        </is>
      </c>
      <c r="CA394" s="7692" t="inlineStr">
        <is>
          <t>Veredicto</t>
        </is>
      </c>
      <c r="CB394" s="7703"/>
      <c r="CC394" s="7709"/>
      <c r="CD394" s="7796"/>
      <c r="CE394" s="7795"/>
      <c r="CF394" s="7795"/>
      <c r="CG394" s="7795"/>
      <c r="CH394" s="7795"/>
      <c r="CI394" s="7795"/>
      <c r="CJ394" s="7795"/>
      <c r="CK394" s="7795"/>
      <c r="CL394" s="7786"/>
      <c r="CM394" s="7786"/>
      <c r="CN394" s="7786"/>
      <c r="CO394" s="7786"/>
      <c r="CP394" s="7786"/>
      <c r="CQ394" s="7786"/>
      <c r="CR394" s="7786"/>
      <c r="CS394" s="7786"/>
      <c r="CT394" s="7786"/>
      <c r="CU394" s="7786"/>
      <c r="CV394" s="7702"/>
      <c r="CW394" s="7702"/>
      <c r="CX394" s="7702"/>
      <c r="CY394" s="7702"/>
      <c r="CZ394" s="7702"/>
    </row>
    <row r="395" spans="1:104" x14ac:dyDescent="0.2">
      <c r="A395" s="7699"/>
      <c r="B395" s="7699"/>
      <c r="C395" s="7702"/>
      <c r="D395" s="7702"/>
      <c r="E395" s="7702"/>
      <c r="F395" s="7702"/>
      <c r="G395" s="7702"/>
      <c r="H395" s="7702"/>
      <c r="I395" s="7702"/>
      <c r="J395" s="7702"/>
      <c r="K395" s="7702"/>
      <c r="L395" s="7702"/>
      <c r="M395" s="7702"/>
      <c r="N395" s="7702"/>
      <c r="O395" s="7702"/>
      <c r="P395" s="7702"/>
      <c r="Q395" s="7702"/>
      <c r="R395" s="7702"/>
      <c r="S395" s="7702"/>
      <c r="T395" s="7702"/>
      <c r="U395" s="7702"/>
      <c r="V395" s="7702"/>
      <c r="W395" s="7702"/>
      <c r="X395" s="7702"/>
      <c r="Y395" s="7702"/>
      <c r="Z395" s="7702"/>
      <c r="AA395" s="7702"/>
      <c r="AB395" s="7702"/>
      <c r="AC395" s="7702"/>
      <c r="AD395" s="7702"/>
      <c r="AE395" s="7702"/>
      <c r="AF395" s="7702"/>
      <c r="AG395" s="7702"/>
      <c r="AH395" s="7702"/>
      <c r="AI395" s="7702"/>
      <c r="AJ395" s="7702"/>
      <c r="AK395" s="7702"/>
      <c r="AL395" s="7702"/>
      <c r="AM395" s="7702"/>
      <c r="AN395" s="7702"/>
      <c r="AO395" s="7702"/>
      <c r="AP395" s="7702"/>
      <c r="AQ395" s="7702"/>
      <c r="AR395" s="7702"/>
      <c r="AS395" s="7702"/>
      <c r="AT395" s="7702"/>
      <c r="AU395" s="7702"/>
      <c r="AV395" s="7702"/>
      <c r="AW395" s="7702"/>
      <c r="AX395" s="7702"/>
      <c r="AY395" s="7702"/>
      <c r="AZ395" s="7702"/>
      <c r="BA395" s="7702"/>
      <c r="BB395" s="7702"/>
      <c r="BC395" s="7702"/>
      <c r="BD395" s="7702"/>
      <c r="BE395" s="7702"/>
      <c r="BF395" s="7702"/>
      <c r="BG395" s="7702"/>
      <c r="BH395" s="7702"/>
      <c r="BI395" s="7702"/>
      <c r="BJ395" s="7702"/>
      <c r="BK395" s="7702"/>
      <c r="BL395" s="7702"/>
      <c r="BM395" s="7702"/>
      <c r="BN395" s="7702"/>
      <c r="BO395" s="7702"/>
      <c r="BP395" s="7702"/>
      <c r="BQ395" s="7702"/>
      <c r="BR395" s="7702"/>
      <c r="BS395" s="8293"/>
      <c r="BT395" s="7705"/>
      <c r="BU395" s="7719" t="inlineStr">
        <is>
          <t>SAR(1g)</t>
        </is>
      </c>
      <c r="BV395" s="7693"/>
      <c r="BW395" s="7713">
        <f>POWER(10,(((10*LOG10(BW387))+(AVERAGE(BX391:BX392)-BX388))/10))</f>
        <v>250.00000000000011</v>
      </c>
      <c r="BX395" s="8161">
        <f>CD377</f>
        <v>10.9</v>
      </c>
      <c r="BY395" s="7713">
        <f>BV395*1000/BW395</f>
        <v>0</v>
      </c>
      <c r="BZ395" s="7713">
        <f>((BY395-BX395)*100)/BX395</f>
        <v>-100</v>
      </c>
      <c r="CA395" s="7715" t="str">
        <f>IF(ABS(BZ395)&lt;10,"Válido","No Válido")</f>
        <v>No Válido</v>
      </c>
      <c r="CB395" s="7703"/>
      <c r="CC395" s="7709"/>
      <c r="CD395" s="7796"/>
      <c r="CE395" s="7795"/>
      <c r="CF395" s="7795"/>
      <c r="CG395" s="7795"/>
      <c r="CH395" s="7795"/>
      <c r="CI395" s="7795"/>
      <c r="CJ395" s="7795"/>
      <c r="CK395" s="7795"/>
      <c r="CL395" s="7786"/>
      <c r="CM395" s="7786"/>
      <c r="CN395" s="7786"/>
      <c r="CO395" s="7786"/>
      <c r="CP395" s="7786"/>
      <c r="CQ395" s="7786"/>
      <c r="CR395" s="7786"/>
      <c r="CS395" s="7786"/>
      <c r="CT395" s="7786"/>
      <c r="CU395" s="7786"/>
      <c r="CV395" s="7702"/>
      <c r="CW395" s="7702"/>
      <c r="CX395" s="7702"/>
      <c r="CY395" s="7702"/>
      <c r="CZ395" s="7702"/>
    </row>
    <row r="396" spans="1:104" ht="13.5" thickBot="1" x14ac:dyDescent="0.25">
      <c r="A396" s="7699"/>
      <c r="B396" s="7699"/>
      <c r="C396" s="7702"/>
      <c r="D396" s="7702"/>
      <c r="E396" s="7702"/>
      <c r="F396" s="7702"/>
      <c r="G396" s="7702"/>
      <c r="H396" s="7702"/>
      <c r="I396" s="7702"/>
      <c r="J396" s="7702"/>
      <c r="K396" s="7702"/>
      <c r="L396" s="7702"/>
      <c r="M396" s="7702"/>
      <c r="N396" s="7702"/>
      <c r="O396" s="7702"/>
      <c r="P396" s="7702"/>
      <c r="Q396" s="7702"/>
      <c r="R396" s="7702"/>
      <c r="S396" s="7702"/>
      <c r="T396" s="7702"/>
      <c r="U396" s="7702"/>
      <c r="V396" s="7702"/>
      <c r="W396" s="7702"/>
      <c r="X396" s="7702"/>
      <c r="Y396" s="7702"/>
      <c r="Z396" s="7702"/>
      <c r="AA396" s="7702"/>
      <c r="AB396" s="7702"/>
      <c r="AC396" s="7702"/>
      <c r="AD396" s="7702"/>
      <c r="AE396" s="7702"/>
      <c r="AF396" s="7702"/>
      <c r="AG396" s="7702"/>
      <c r="AH396" s="7702"/>
      <c r="AI396" s="7702"/>
      <c r="AJ396" s="7702"/>
      <c r="AK396" s="7702"/>
      <c r="AL396" s="7702"/>
      <c r="AM396" s="7702"/>
      <c r="AN396" s="7702"/>
      <c r="AO396" s="7702"/>
      <c r="AP396" s="7702"/>
      <c r="AQ396" s="7702"/>
      <c r="AR396" s="7702"/>
      <c r="AS396" s="7702"/>
      <c r="AT396" s="7702"/>
      <c r="AU396" s="7702"/>
      <c r="AV396" s="7702"/>
      <c r="AW396" s="7702"/>
      <c r="AX396" s="7702"/>
      <c r="AY396" s="7702"/>
      <c r="AZ396" s="7702"/>
      <c r="BA396" s="7702"/>
      <c r="BB396" s="7702"/>
      <c r="BC396" s="7702"/>
      <c r="BD396" s="7702"/>
      <c r="BE396" s="7702"/>
      <c r="BF396" s="7702"/>
      <c r="BG396" s="7702"/>
      <c r="BH396" s="7702"/>
      <c r="BI396" s="7702"/>
      <c r="BJ396" s="7702"/>
      <c r="BK396" s="7702"/>
      <c r="BL396" s="7702"/>
      <c r="BM396" s="7702"/>
      <c r="BN396" s="7702"/>
      <c r="BO396" s="7702"/>
      <c r="BP396" s="7702"/>
      <c r="BQ396" s="7702"/>
      <c r="BR396" s="7702"/>
      <c r="BS396" s="8293"/>
      <c r="BT396" s="7705"/>
      <c r="BU396" s="7720" t="inlineStr">
        <is>
          <t>SAR(10g)</t>
        </is>
      </c>
      <c r="BV396" s="7694"/>
      <c r="BW396" s="7714">
        <f>POWER(10,(((10*LOG10(BW387))+(AVERAGE(BX391:BX392)-BX388))/10))</f>
        <v>250.00000000000011</v>
      </c>
      <c r="BX396" s="8162">
        <f>CD378</f>
        <v>7.01</v>
      </c>
      <c r="BY396" s="7714">
        <f>BV396*1000/BW396</f>
        <v>0</v>
      </c>
      <c r="BZ396" s="7714">
        <f>((BY396-BX396)*100)/BX396</f>
        <v>-100</v>
      </c>
      <c r="CA396" s="7716" t="str">
        <f>IF(ABS(BZ396)&lt;10,"Válido","No Válido")</f>
        <v>No Válido</v>
      </c>
      <c r="CB396" s="7703"/>
      <c r="CC396" s="7709"/>
      <c r="CD396" s="7796"/>
      <c r="CE396" s="7795"/>
      <c r="CF396" s="7795"/>
      <c r="CG396" s="7795"/>
      <c r="CH396" s="7795"/>
      <c r="CI396" s="7795"/>
      <c r="CJ396" s="7795"/>
      <c r="CK396" s="7795"/>
      <c r="CL396" s="7786"/>
      <c r="CM396" s="7786"/>
      <c r="CN396" s="7786"/>
      <c r="CO396" s="7786"/>
      <c r="CP396" s="7786"/>
      <c r="CQ396" s="7786"/>
      <c r="CR396" s="7786"/>
      <c r="CS396" s="7786"/>
      <c r="CT396" s="7786"/>
      <c r="CU396" s="7786"/>
      <c r="CV396" s="7702"/>
      <c r="CW396" s="7702"/>
      <c r="CX396" s="7702"/>
      <c r="CY396" s="7702"/>
      <c r="CZ396" s="7702"/>
    </row>
    <row r="397" spans="1:104" ht="13.5" thickBot="1" x14ac:dyDescent="0.25">
      <c r="A397" s="7699"/>
      <c r="B397" s="7699"/>
      <c r="C397" s="7702"/>
      <c r="D397" s="7702"/>
      <c r="E397" s="7702"/>
      <c r="F397" s="7702"/>
      <c r="G397" s="7702"/>
      <c r="H397" s="7702"/>
      <c r="I397" s="7702"/>
      <c r="J397" s="7702"/>
      <c r="K397" s="7702"/>
      <c r="L397" s="7702"/>
      <c r="M397" s="7702"/>
      <c r="N397" s="7702"/>
      <c r="O397" s="7702"/>
      <c r="P397" s="7702"/>
      <c r="Q397" s="7702"/>
      <c r="R397" s="7702"/>
      <c r="S397" s="7702"/>
      <c r="T397" s="7702"/>
      <c r="U397" s="7702"/>
      <c r="V397" s="7702"/>
      <c r="W397" s="7702"/>
      <c r="X397" s="7702"/>
      <c r="Y397" s="7702"/>
      <c r="Z397" s="7702"/>
      <c r="AA397" s="7702"/>
      <c r="AB397" s="7702"/>
      <c r="AC397" s="7702"/>
      <c r="AD397" s="7702"/>
      <c r="AE397" s="7702"/>
      <c r="AF397" s="7702"/>
      <c r="AG397" s="7702"/>
      <c r="AH397" s="7702"/>
      <c r="AI397" s="7702"/>
      <c r="AJ397" s="7702"/>
      <c r="AK397" s="7702"/>
      <c r="AL397" s="7702"/>
      <c r="AM397" s="7702"/>
      <c r="AN397" s="7702"/>
      <c r="AO397" s="7702"/>
      <c r="AP397" s="7702"/>
      <c r="AQ397" s="7702"/>
      <c r="AR397" s="7702"/>
      <c r="AS397" s="7702"/>
      <c r="AT397" s="7702"/>
      <c r="AU397" s="7702"/>
      <c r="AV397" s="7702"/>
      <c r="AW397" s="7702"/>
      <c r="AX397" s="7702"/>
      <c r="AY397" s="7702"/>
      <c r="AZ397" s="7702"/>
      <c r="BA397" s="7702"/>
      <c r="BB397" s="7702"/>
      <c r="BC397" s="7702"/>
      <c r="BD397" s="7702"/>
      <c r="BE397" s="7702"/>
      <c r="BF397" s="7702"/>
      <c r="BG397" s="7702"/>
      <c r="BH397" s="7702"/>
      <c r="BI397" s="7702"/>
      <c r="BJ397" s="7702"/>
      <c r="BK397" s="7702"/>
      <c r="BL397" s="7702"/>
      <c r="BM397" s="7702"/>
      <c r="BN397" s="7702"/>
      <c r="BO397" s="7702"/>
      <c r="BP397" s="7702"/>
      <c r="BQ397" s="7702"/>
      <c r="BR397" s="7702"/>
      <c r="BS397" s="8293"/>
      <c r="BT397" s="7705"/>
      <c r="BU397" s="7702"/>
      <c r="BV397" s="7702"/>
      <c r="BW397" s="7702"/>
      <c r="BX397" s="7702"/>
      <c r="BY397" s="7726"/>
      <c r="BZ397" s="7726"/>
      <c r="CA397" s="7726"/>
      <c r="CB397" s="7726"/>
      <c r="CC397" s="7734"/>
      <c r="CD397" s="7796"/>
      <c r="CE397" s="7795"/>
      <c r="CF397" s="7795"/>
      <c r="CG397" s="7795"/>
      <c r="CH397" s="7795"/>
      <c r="CI397" s="7795"/>
      <c r="CJ397" s="7795"/>
      <c r="CK397" s="7795"/>
      <c r="CL397" s="7786"/>
      <c r="CM397" s="7786"/>
      <c r="CN397" s="7786"/>
      <c r="CO397" s="7786"/>
      <c r="CP397" s="7786"/>
      <c r="CQ397" s="7786"/>
      <c r="CR397" s="7786"/>
      <c r="CS397" s="7786"/>
      <c r="CT397" s="7786"/>
      <c r="CU397" s="7786"/>
      <c r="CV397" s="7702"/>
      <c r="CW397" s="7702"/>
      <c r="CX397" s="7702"/>
      <c r="CY397" s="7702"/>
      <c r="CZ397" s="7702"/>
    </row>
    <row r="398" spans="1:104" ht="26.25" thickBot="1" x14ac:dyDescent="0.25">
      <c r="A398" s="7699"/>
      <c r="B398" s="7699"/>
      <c r="C398" s="7702"/>
      <c r="D398" s="7702"/>
      <c r="E398" s="7702"/>
      <c r="F398" s="7702"/>
      <c r="G398" s="7702"/>
      <c r="H398" s="7702"/>
      <c r="I398" s="7702"/>
      <c r="J398" s="7702"/>
      <c r="K398" s="7702"/>
      <c r="L398" s="7702"/>
      <c r="M398" s="7702"/>
      <c r="N398" s="7702"/>
      <c r="O398" s="7702"/>
      <c r="P398" s="7702"/>
      <c r="Q398" s="7702"/>
      <c r="R398" s="7702"/>
      <c r="S398" s="7702"/>
      <c r="T398" s="7702"/>
      <c r="U398" s="7702"/>
      <c r="V398" s="7702"/>
      <c r="W398" s="7702"/>
      <c r="X398" s="7702"/>
      <c r="Y398" s="7702"/>
      <c r="Z398" s="7702"/>
      <c r="AA398" s="7702"/>
      <c r="AB398" s="7702"/>
      <c r="AC398" s="7702"/>
      <c r="AD398" s="7702"/>
      <c r="AE398" s="7702"/>
      <c r="AF398" s="7702"/>
      <c r="AG398" s="7702"/>
      <c r="AH398" s="7702"/>
      <c r="AI398" s="7702"/>
      <c r="AJ398" s="7702"/>
      <c r="AK398" s="7702"/>
      <c r="AL398" s="7702"/>
      <c r="AM398" s="7702"/>
      <c r="AN398" s="7702"/>
      <c r="AO398" s="7702"/>
      <c r="AP398" s="7702"/>
      <c r="AQ398" s="7702"/>
      <c r="AR398" s="7702"/>
      <c r="AS398" s="7702"/>
      <c r="AT398" s="7702"/>
      <c r="AU398" s="7702"/>
      <c r="AV398" s="7702"/>
      <c r="AW398" s="7702"/>
      <c r="AX398" s="7702"/>
      <c r="AY398" s="7702"/>
      <c r="AZ398" s="7702"/>
      <c r="BA398" s="7702"/>
      <c r="BB398" s="7702"/>
      <c r="BC398" s="7702"/>
      <c r="BD398" s="7702"/>
      <c r="BE398" s="7702"/>
      <c r="BF398" s="7702"/>
      <c r="BG398" s="7702"/>
      <c r="BH398" s="7702"/>
      <c r="BI398" s="7702"/>
      <c r="BJ398" s="7702"/>
      <c r="BK398" s="7702"/>
      <c r="BL398" s="7702"/>
      <c r="BM398" s="7702"/>
      <c r="BN398" s="7702"/>
      <c r="BO398" s="7702"/>
      <c r="BP398" s="7702"/>
      <c r="BQ398" s="7702"/>
      <c r="BR398" s="7702"/>
      <c r="BS398" s="8293"/>
      <c r="BT398" s="7705"/>
      <c r="BU398" s="7695"/>
      <c r="BV398" s="7696" t="inlineStr">
        <is>
          <t>Valor SAR extrap</t>
        </is>
      </c>
      <c r="BW398" s="7697" t="inlineStr">
        <is>
          <t>Desviacion (%)</t>
        </is>
      </c>
      <c r="BX398" s="7698" t="inlineStr">
        <is>
          <t>Veredicto</t>
        </is>
      </c>
      <c r="BY398" s="7726"/>
      <c r="BZ398" s="7726"/>
      <c r="CA398" s="7726" t="inlineStr">
        <is>
          <t>Frequency
(MHz)</t>
        </is>
      </c>
      <c r="CB398" s="7726" t="str">
        <f>CA384</f>
        <v>Head/Body:</v>
      </c>
      <c r="CC398" s="7734" t="inlineStr">
        <is>
          <t>SAR over</t>
        </is>
      </c>
      <c r="CD398" s="7796"/>
      <c r="CE398" s="7795"/>
      <c r="CF398" s="7795"/>
      <c r="CG398" s="7795"/>
      <c r="CH398" s="7795"/>
      <c r="CI398" s="7795"/>
      <c r="CJ398" s="7795"/>
      <c r="CK398" s="7795"/>
      <c r="CL398" s="7786"/>
      <c r="CM398" s="7786"/>
      <c r="CN398" s="7786"/>
      <c r="CO398" s="7786"/>
      <c r="CP398" s="7786"/>
      <c r="CQ398" s="7786"/>
      <c r="CR398" s="7786"/>
      <c r="CS398" s="7786"/>
      <c r="CT398" s="7786"/>
      <c r="CU398" s="7786"/>
      <c r="CV398" s="7702"/>
      <c r="CW398" s="7702"/>
      <c r="CX398" s="7702"/>
      <c r="CY398" s="7702"/>
      <c r="CZ398" s="7702"/>
    </row>
    <row r="399" spans="1:104" x14ac:dyDescent="0.2">
      <c r="A399" s="7699"/>
      <c r="B399" s="7699"/>
      <c r="C399" s="7702"/>
      <c r="D399" s="7702"/>
      <c r="E399" s="7702"/>
      <c r="F399" s="7702"/>
      <c r="G399" s="7702"/>
      <c r="H399" s="7702"/>
      <c r="I399" s="7702"/>
      <c r="J399" s="7702"/>
      <c r="K399" s="7702"/>
      <c r="L399" s="7702"/>
      <c r="M399" s="7702"/>
      <c r="N399" s="7702"/>
      <c r="O399" s="7702"/>
      <c r="P399" s="7702"/>
      <c r="Q399" s="7702"/>
      <c r="R399" s="7702"/>
      <c r="S399" s="7702"/>
      <c r="T399" s="7702"/>
      <c r="U399" s="7702"/>
      <c r="V399" s="7702"/>
      <c r="W399" s="7702"/>
      <c r="X399" s="7702"/>
      <c r="Y399" s="7702"/>
      <c r="Z399" s="7702"/>
      <c r="AA399" s="7702"/>
      <c r="AB399" s="7702"/>
      <c r="AC399" s="7702"/>
      <c r="AD399" s="7702"/>
      <c r="AE399" s="7702"/>
      <c r="AF399" s="7702"/>
      <c r="AG399" s="7702"/>
      <c r="AH399" s="7702"/>
      <c r="AI399" s="7702"/>
      <c r="AJ399" s="7702"/>
      <c r="AK399" s="7702"/>
      <c r="AL399" s="7702"/>
      <c r="AM399" s="7702"/>
      <c r="AN399" s="7702"/>
      <c r="AO399" s="7702"/>
      <c r="AP399" s="7702"/>
      <c r="AQ399" s="7702"/>
      <c r="AR399" s="7702"/>
      <c r="AS399" s="7702"/>
      <c r="AT399" s="7702"/>
      <c r="AU399" s="7702"/>
      <c r="AV399" s="7702"/>
      <c r="AW399" s="7702"/>
      <c r="AX399" s="7702"/>
      <c r="AY399" s="7702"/>
      <c r="AZ399" s="7702"/>
      <c r="BA399" s="7702"/>
      <c r="BB399" s="7702"/>
      <c r="BC399" s="7702"/>
      <c r="BD399" s="7702"/>
      <c r="BE399" s="7702"/>
      <c r="BF399" s="7702"/>
      <c r="BG399" s="7702"/>
      <c r="BH399" s="7702"/>
      <c r="BI399" s="7702"/>
      <c r="BJ399" s="7702"/>
      <c r="BK399" s="7702"/>
      <c r="BL399" s="7702"/>
      <c r="BM399" s="7702"/>
      <c r="BN399" s="7702"/>
      <c r="BO399" s="7702"/>
      <c r="BP399" s="7702"/>
      <c r="BQ399" s="7702"/>
      <c r="BR399" s="7702"/>
      <c r="BS399" s="8293"/>
      <c r="BT399" s="7705"/>
      <c r="BU399" s="7684" t="inlineStr">
        <is>
          <t>Fast SAR 1g</t>
        </is>
      </c>
      <c r="BV399" s="7693"/>
      <c r="BW399" s="7713" t="e">
        <f>((BV399-BV395)*100)/BV395</f>
        <v>#DIV/0!</v>
      </c>
      <c r="BX399" s="7715" t="e">
        <f>IF(ABS(BW399)&lt;3,"Válido","No Válido")</f>
        <v>#DIV/0!</v>
      </c>
      <c r="BY399" s="7726"/>
      <c r="BZ399" s="7726"/>
      <c r="CA399" s="7726">
        <f>BU387</f>
        <v>0</v>
      </c>
      <c r="CB399" s="7726" t="str">
        <f>CB384</f>
        <v>Head</v>
      </c>
      <c r="CC399" s="7734" t="inlineStr">
        <is>
          <t>1 gr.</t>
        </is>
      </c>
      <c r="CD399" s="7796"/>
      <c r="CE399" s="7795"/>
      <c r="CF399" s="7795"/>
      <c r="CG399" s="7795"/>
      <c r="CH399" s="7795"/>
      <c r="CI399" s="7795"/>
      <c r="CJ399" s="7795"/>
      <c r="CK399" s="7795"/>
      <c r="CL399" s="7786"/>
      <c r="CM399" s="7786"/>
      <c r="CN399" s="7786"/>
      <c r="CO399" s="7786"/>
      <c r="CP399" s="7786"/>
      <c r="CQ399" s="7786"/>
      <c r="CR399" s="7786"/>
      <c r="CS399" s="7786"/>
      <c r="CT399" s="7786"/>
      <c r="CU399" s="7786"/>
      <c r="CV399" s="7702"/>
      <c r="CW399" s="7702"/>
      <c r="CX399" s="7702"/>
      <c r="CY399" s="7702"/>
      <c r="CZ399" s="7702"/>
    </row>
    <row r="400" spans="1:104" ht="13.5" thickBot="1" x14ac:dyDescent="0.25">
      <c r="A400" s="7699"/>
      <c r="B400" s="7699"/>
      <c r="C400" s="7702"/>
      <c r="D400" s="7702"/>
      <c r="E400" s="7702"/>
      <c r="F400" s="7702"/>
      <c r="G400" s="7702"/>
      <c r="H400" s="7702"/>
      <c r="I400" s="7702"/>
      <c r="J400" s="7702"/>
      <c r="K400" s="7702"/>
      <c r="L400" s="7702"/>
      <c r="M400" s="7702"/>
      <c r="N400" s="7702"/>
      <c r="O400" s="7702"/>
      <c r="P400" s="7702"/>
      <c r="Q400" s="7702"/>
      <c r="R400" s="7702"/>
      <c r="S400" s="7702"/>
      <c r="T400" s="7702"/>
      <c r="U400" s="7702"/>
      <c r="V400" s="7702"/>
      <c r="W400" s="7702"/>
      <c r="X400" s="7702"/>
      <c r="Y400" s="7702"/>
      <c r="Z400" s="7702"/>
      <c r="AA400" s="7702"/>
      <c r="AB400" s="7702"/>
      <c r="AC400" s="7702"/>
      <c r="AD400" s="7702"/>
      <c r="AE400" s="7702"/>
      <c r="AF400" s="7702"/>
      <c r="AG400" s="7702"/>
      <c r="AH400" s="7702"/>
      <c r="AI400" s="7702"/>
      <c r="AJ400" s="7702"/>
      <c r="AK400" s="7702"/>
      <c r="AL400" s="7702"/>
      <c r="AM400" s="7702"/>
      <c r="AN400" s="7702"/>
      <c r="AO400" s="7702"/>
      <c r="AP400" s="7702"/>
      <c r="AQ400" s="7702"/>
      <c r="AR400" s="7702"/>
      <c r="AS400" s="7702"/>
      <c r="AT400" s="7702"/>
      <c r="AU400" s="7702"/>
      <c r="AV400" s="7702"/>
      <c r="AW400" s="7702"/>
      <c r="AX400" s="7702"/>
      <c r="AY400" s="7702"/>
      <c r="AZ400" s="7702"/>
      <c r="BA400" s="7702"/>
      <c r="BB400" s="7702"/>
      <c r="BC400" s="7702"/>
      <c r="BD400" s="7702"/>
      <c r="BE400" s="7702"/>
      <c r="BF400" s="7702"/>
      <c r="BG400" s="7702"/>
      <c r="BH400" s="7702"/>
      <c r="BI400" s="7702"/>
      <c r="BJ400" s="7702"/>
      <c r="BK400" s="7702"/>
      <c r="BL400" s="7702"/>
      <c r="BM400" s="7702"/>
      <c r="BN400" s="7702"/>
      <c r="BO400" s="7702"/>
      <c r="BP400" s="7702"/>
      <c r="BQ400" s="7702"/>
      <c r="BR400" s="7702"/>
      <c r="BS400" s="8293"/>
      <c r="BT400" s="7705"/>
      <c r="BU400" s="7718" t="inlineStr">
        <is>
          <t>Fast SAR 10g</t>
        </is>
      </c>
      <c r="BV400" s="7694"/>
      <c r="BW400" s="7714" t="e">
        <f>((BV400-BV396)*100)/BV396</f>
        <v>#DIV/0!</v>
      </c>
      <c r="BX400" s="7716" t="e">
        <f>IF(ABS(BW400)&lt;7,"Válido","No Válido")</f>
        <v>#DIV/0!</v>
      </c>
      <c r="BY400" s="7727"/>
      <c r="BZ400" s="7726"/>
      <c r="CA400" s="7732">
        <f>BU387</f>
        <v>0</v>
      </c>
      <c r="CB400" s="7730" t="str">
        <f>CB384</f>
        <v>Head</v>
      </c>
      <c r="CC400" s="7734" t="inlineStr">
        <is>
          <t>10 gr.</t>
        </is>
      </c>
      <c r="CD400" s="7796"/>
      <c r="CE400" s="7795"/>
      <c r="CF400" s="7795"/>
      <c r="CG400" s="7795"/>
      <c r="CH400" s="7795"/>
      <c r="CI400" s="7795"/>
      <c r="CJ400" s="7795"/>
      <c r="CK400" s="7795"/>
      <c r="CL400" s="7786"/>
      <c r="CM400" s="7786"/>
      <c r="CN400" s="7786"/>
      <c r="CO400" s="7786"/>
      <c r="CP400" s="7786"/>
      <c r="CQ400" s="7786"/>
      <c r="CR400" s="7786"/>
      <c r="CS400" s="7786"/>
      <c r="CT400" s="7786"/>
      <c r="CU400" s="7786"/>
      <c r="CV400" s="7702"/>
      <c r="CW400" s="7702"/>
      <c r="CX400" s="7702"/>
      <c r="CY400" s="7702"/>
      <c r="CZ400" s="7702"/>
    </row>
    <row r="401" spans="1:104" x14ac:dyDescent="0.2">
      <c r="A401" s="7699"/>
      <c r="B401" s="7699"/>
      <c r="C401" s="7702"/>
      <c r="D401" s="7702"/>
      <c r="E401" s="7702"/>
      <c r="F401" s="7702"/>
      <c r="G401" s="7702"/>
      <c r="H401" s="7702"/>
      <c r="I401" s="7702"/>
      <c r="J401" s="7702"/>
      <c r="K401" s="7702"/>
      <c r="L401" s="7702"/>
      <c r="M401" s="7702"/>
      <c r="N401" s="7702"/>
      <c r="O401" s="7702"/>
      <c r="P401" s="7702"/>
      <c r="Q401" s="7702"/>
      <c r="R401" s="7702"/>
      <c r="S401" s="7702"/>
      <c r="T401" s="7702"/>
      <c r="U401" s="7702"/>
      <c r="V401" s="7702"/>
      <c r="W401" s="7702"/>
      <c r="X401" s="7702"/>
      <c r="Y401" s="7702"/>
      <c r="Z401" s="7702"/>
      <c r="AA401" s="7702"/>
      <c r="AB401" s="7702"/>
      <c r="AC401" s="7702"/>
      <c r="AD401" s="7702"/>
      <c r="AE401" s="7702"/>
      <c r="AF401" s="7702"/>
      <c r="AG401" s="7702"/>
      <c r="AH401" s="7702"/>
      <c r="AI401" s="7702"/>
      <c r="AJ401" s="7702"/>
      <c r="AK401" s="7702"/>
      <c r="AL401" s="7702"/>
      <c r="AM401" s="7702"/>
      <c r="AN401" s="7702"/>
      <c r="AO401" s="7702"/>
      <c r="AP401" s="7702"/>
      <c r="AQ401" s="7702"/>
      <c r="AR401" s="7702"/>
      <c r="AS401" s="7702"/>
      <c r="AT401" s="7702"/>
      <c r="AU401" s="7702"/>
      <c r="AV401" s="7702"/>
      <c r="AW401" s="7702"/>
      <c r="AX401" s="7702"/>
      <c r="AY401" s="7702"/>
      <c r="AZ401" s="7702"/>
      <c r="BA401" s="7702"/>
      <c r="BB401" s="7702"/>
      <c r="BC401" s="7702"/>
      <c r="BD401" s="7702"/>
      <c r="BE401" s="7702"/>
      <c r="BF401" s="7702"/>
      <c r="BG401" s="7702"/>
      <c r="BH401" s="7702"/>
      <c r="BI401" s="7702"/>
      <c r="BJ401" s="7702"/>
      <c r="BK401" s="7702"/>
      <c r="BL401" s="7702"/>
      <c r="BM401" s="7702"/>
      <c r="BN401" s="7702"/>
      <c r="BO401" s="7702"/>
      <c r="BP401" s="7702"/>
      <c r="BQ401" s="7702"/>
      <c r="BR401" s="7702"/>
      <c r="BS401" s="8293"/>
      <c r="BT401" s="7735"/>
      <c r="BU401" s="7784"/>
      <c r="BV401" s="7784"/>
      <c r="BW401" s="7702"/>
      <c r="BX401" s="7702"/>
      <c r="BY401" s="7785"/>
      <c r="BZ401" s="7702"/>
      <c r="CA401" s="7998"/>
      <c r="CB401" s="7702"/>
      <c r="CC401" s="7708"/>
      <c r="CD401" s="7796"/>
      <c r="CE401" s="7795"/>
      <c r="CF401" s="7795"/>
      <c r="CG401" s="7795"/>
      <c r="CH401" s="7795"/>
      <c r="CI401" s="7795"/>
      <c r="CJ401" s="7795"/>
      <c r="CK401" s="7795"/>
      <c r="CL401" s="7786"/>
      <c r="CM401" s="7786"/>
      <c r="CN401" s="7786"/>
      <c r="CO401" s="7786"/>
      <c r="CP401" s="7786"/>
      <c r="CQ401" s="7786"/>
      <c r="CR401" s="7786"/>
      <c r="CS401" s="7786"/>
      <c r="CT401" s="7786"/>
      <c r="CU401" s="7786"/>
      <c r="CV401" s="7702"/>
      <c r="CW401" s="7702"/>
      <c r="CX401" s="7702"/>
      <c r="CY401" s="7702"/>
      <c r="CZ401" s="7702"/>
    </row>
    <row r="402" spans="1:104" x14ac:dyDescent="0.2">
      <c r="A402" s="7699"/>
      <c r="B402" s="7699"/>
      <c r="C402" s="7702"/>
      <c r="D402" s="7702"/>
      <c r="E402" s="7702"/>
      <c r="F402" s="7702"/>
      <c r="G402" s="7702"/>
      <c r="H402" s="7702"/>
      <c r="I402" s="7702"/>
      <c r="J402" s="7702"/>
      <c r="K402" s="7702"/>
      <c r="L402" s="7702"/>
      <c r="M402" s="7702"/>
      <c r="N402" s="7702"/>
      <c r="O402" s="7702"/>
      <c r="P402" s="7702"/>
      <c r="Q402" s="7702"/>
      <c r="R402" s="7702"/>
      <c r="S402" s="7702"/>
      <c r="T402" s="7702"/>
      <c r="U402" s="7702"/>
      <c r="V402" s="7702"/>
      <c r="W402" s="7702"/>
      <c r="X402" s="7702"/>
      <c r="Y402" s="7702"/>
      <c r="Z402" s="7702"/>
      <c r="AA402" s="7702"/>
      <c r="AB402" s="7702"/>
      <c r="AC402" s="7702"/>
      <c r="AD402" s="7702"/>
      <c r="AE402" s="7702"/>
      <c r="AF402" s="7702"/>
      <c r="AG402" s="7702"/>
      <c r="AH402" s="7702"/>
      <c r="AI402" s="7702"/>
      <c r="AJ402" s="7702"/>
      <c r="AK402" s="7702"/>
      <c r="AL402" s="7702"/>
      <c r="AM402" s="7702"/>
      <c r="AN402" s="7702"/>
      <c r="AO402" s="7702"/>
      <c r="AP402" s="7702"/>
      <c r="AQ402" s="7702"/>
      <c r="AR402" s="7702"/>
      <c r="AS402" s="7702"/>
      <c r="AT402" s="7702"/>
      <c r="AU402" s="7702"/>
      <c r="AV402" s="7702"/>
      <c r="AW402" s="7702"/>
      <c r="AX402" s="7702"/>
      <c r="AY402" s="7702"/>
      <c r="AZ402" s="7702"/>
      <c r="BA402" s="7702"/>
      <c r="BB402" s="7702"/>
      <c r="BC402" s="7702"/>
      <c r="BD402" s="7702"/>
      <c r="BE402" s="7702"/>
      <c r="BF402" s="7702"/>
      <c r="BG402" s="7702"/>
      <c r="BH402" s="7702"/>
      <c r="BI402" s="7702"/>
      <c r="BJ402" s="7702"/>
      <c r="BK402" s="7702"/>
      <c r="BL402" s="7702"/>
      <c r="BM402" s="7702"/>
      <c r="BN402" s="7702"/>
      <c r="BO402" s="7702"/>
      <c r="BP402" s="7702"/>
      <c r="BQ402" s="7702"/>
      <c r="BR402" s="7702"/>
      <c r="BS402" s="8293"/>
      <c r="BT402" s="7726"/>
      <c r="BU402" s="7727" t="inlineStr">
        <is>
          <t>Date</t>
        </is>
      </c>
      <c r="BV402" s="7727" t="inlineStr">
        <is>
          <t>Frequency
(MHz)</t>
        </is>
      </c>
      <c r="BW402" s="7726" t="str">
        <f>CA384</f>
        <v>Head/Body:</v>
      </c>
      <c r="BX402" s="7726" t="inlineStr">
        <is>
          <t>SAR over</t>
        </is>
      </c>
      <c r="BY402" s="7726" t="inlineStr">
        <is>
          <t>Fast SAR
(W/kg)</t>
        </is>
      </c>
      <c r="BZ402" s="7726" t="inlineStr">
        <is>
          <t>SAR
(W/kg)</t>
        </is>
      </c>
      <c r="CA402" s="7726" t="inlineStr">
        <is>
          <t>1 W Target
SAR (W/kg)</t>
        </is>
      </c>
      <c r="CB402" s="7726" t="inlineStr">
        <is>
          <t>1 W Norm.
SAR (W/kg)</t>
        </is>
      </c>
      <c r="CC402" s="7734" t="inlineStr">
        <is>
          <t>Drift (%)</t>
        </is>
      </c>
      <c r="CD402" s="7796"/>
      <c r="CE402" s="7795"/>
      <c r="CF402" s="7795"/>
      <c r="CG402" s="7795"/>
      <c r="CH402" s="7795"/>
      <c r="CI402" s="7795"/>
      <c r="CJ402" s="7795"/>
      <c r="CK402" s="7795"/>
      <c r="CL402" s="7786"/>
      <c r="CM402" s="7786"/>
      <c r="CN402" s="7786"/>
      <c r="CO402" s="7786"/>
      <c r="CP402" s="7786"/>
      <c r="CQ402" s="7786"/>
      <c r="CR402" s="7786"/>
      <c r="CS402" s="7786"/>
      <c r="CT402" s="7786"/>
      <c r="CU402" s="7786"/>
      <c r="CV402" s="7702"/>
      <c r="CW402" s="7702"/>
      <c r="CX402" s="7702"/>
      <c r="CY402" s="7702"/>
      <c r="CZ402" s="7702"/>
    </row>
    <row r="403" spans="1:104" x14ac:dyDescent="0.2">
      <c r="A403" s="7699"/>
      <c r="B403" s="7699"/>
      <c r="C403" s="7702"/>
      <c r="D403" s="7702"/>
      <c r="E403" s="7702"/>
      <c r="F403" s="7702"/>
      <c r="G403" s="7702"/>
      <c r="H403" s="7702"/>
      <c r="I403" s="7702"/>
      <c r="J403" s="7702"/>
      <c r="K403" s="7702"/>
      <c r="L403" s="7702"/>
      <c r="M403" s="7702"/>
      <c r="N403" s="7702"/>
      <c r="O403" s="7702"/>
      <c r="P403" s="7702"/>
      <c r="Q403" s="7702"/>
      <c r="R403" s="7702"/>
      <c r="S403" s="7702"/>
      <c r="T403" s="7702"/>
      <c r="U403" s="7702"/>
      <c r="V403" s="7702"/>
      <c r="W403" s="7702"/>
      <c r="X403" s="7702"/>
      <c r="Y403" s="7702"/>
      <c r="Z403" s="7702"/>
      <c r="AA403" s="7702"/>
      <c r="AB403" s="7702"/>
      <c r="AC403" s="7702"/>
      <c r="AD403" s="7702"/>
      <c r="AE403" s="7702"/>
      <c r="AF403" s="7702"/>
      <c r="AG403" s="7702"/>
      <c r="AH403" s="7702"/>
      <c r="AI403" s="7702"/>
      <c r="AJ403" s="7702"/>
      <c r="AK403" s="7702"/>
      <c r="AL403" s="7702"/>
      <c r="AM403" s="7702"/>
      <c r="AN403" s="7702"/>
      <c r="AO403" s="7702"/>
      <c r="AP403" s="7702"/>
      <c r="AQ403" s="7702"/>
      <c r="AR403" s="7702"/>
      <c r="AS403" s="7702"/>
      <c r="AT403" s="7702"/>
      <c r="AU403" s="7702"/>
      <c r="AV403" s="7702"/>
      <c r="AW403" s="7702"/>
      <c r="AX403" s="7702"/>
      <c r="AY403" s="7702"/>
      <c r="AZ403" s="7702"/>
      <c r="BA403" s="7702"/>
      <c r="BB403" s="7702"/>
      <c r="BC403" s="7702"/>
      <c r="BD403" s="7702"/>
      <c r="BE403" s="7702"/>
      <c r="BF403" s="7702"/>
      <c r="BG403" s="7702"/>
      <c r="BH403" s="7702"/>
      <c r="BI403" s="7702"/>
      <c r="BJ403" s="7702"/>
      <c r="BK403" s="7702"/>
      <c r="BL403" s="7702"/>
      <c r="BM403" s="7702"/>
      <c r="BN403" s="7702"/>
      <c r="BO403" s="7702"/>
      <c r="BP403" s="7702"/>
      <c r="BQ403" s="7702"/>
      <c r="BR403" s="7702"/>
      <c r="BS403" s="8293"/>
      <c r="BT403" s="7735"/>
      <c r="BU403" s="7757">
        <f>CB378</f>
        <v>0</v>
      </c>
      <c r="BV403" s="7732">
        <f>BU387</f>
        <v>0</v>
      </c>
      <c r="BW403" s="7732" t="str">
        <f>CB384</f>
        <v>Head</v>
      </c>
      <c r="BX403" s="7732" t="inlineStr">
        <is>
          <t>1 gr.</t>
        </is>
      </c>
      <c r="BY403" s="7732">
        <f>BV399</f>
        <v>0</v>
      </c>
      <c r="BZ403" s="7728">
        <f>BV395</f>
        <v>0</v>
      </c>
      <c r="CA403" s="7732">
        <f t="shared" ref="CA403:CA404" si="63">BX395</f>
        <v>10.9</v>
      </c>
      <c r="CB403" s="7730">
        <f t="shared" ref="CB403:CB404" si="64">BY395</f>
        <v>0</v>
      </c>
      <c r="CC403" s="7734">
        <f t="shared" ref="CC403:CC404" si="65">BZ395</f>
        <v>-100</v>
      </c>
      <c r="CD403" s="7796"/>
      <c r="CE403" s="7795"/>
      <c r="CF403" s="7795"/>
      <c r="CG403" s="7795"/>
      <c r="CH403" s="7795"/>
      <c r="CI403" s="7795"/>
      <c r="CJ403" s="7795"/>
      <c r="CK403" s="7795"/>
      <c r="CL403" s="7786"/>
      <c r="CM403" s="7786"/>
      <c r="CN403" s="7786"/>
      <c r="CO403" s="7786"/>
      <c r="CP403" s="7786"/>
      <c r="CQ403" s="7786"/>
      <c r="CR403" s="7786"/>
      <c r="CS403" s="7786"/>
      <c r="CT403" s="7786"/>
      <c r="CU403" s="7786"/>
      <c r="CV403" s="7702"/>
      <c r="CW403" s="7702"/>
      <c r="CX403" s="7702"/>
      <c r="CY403" s="7702"/>
      <c r="CZ403" s="7702"/>
    </row>
    <row r="404" spans="1:104" x14ac:dyDescent="0.2">
      <c r="A404" s="7699"/>
      <c r="B404" s="7699"/>
      <c r="C404" s="7702"/>
      <c r="D404" s="7702"/>
      <c r="E404" s="7702"/>
      <c r="F404" s="7702"/>
      <c r="G404" s="7702"/>
      <c r="H404" s="7702"/>
      <c r="I404" s="7702"/>
      <c r="J404" s="7702"/>
      <c r="K404" s="7702"/>
      <c r="L404" s="7702"/>
      <c r="M404" s="7702"/>
      <c r="N404" s="7702"/>
      <c r="O404" s="7702"/>
      <c r="P404" s="7702"/>
      <c r="Q404" s="7702"/>
      <c r="R404" s="7702"/>
      <c r="S404" s="7702"/>
      <c r="T404" s="7702"/>
      <c r="U404" s="7702"/>
      <c r="V404" s="7702"/>
      <c r="W404" s="7702"/>
      <c r="X404" s="7702"/>
      <c r="Y404" s="7702"/>
      <c r="Z404" s="7702"/>
      <c r="AA404" s="7702"/>
      <c r="AB404" s="7702"/>
      <c r="AC404" s="7702"/>
      <c r="AD404" s="7702"/>
      <c r="AE404" s="7702"/>
      <c r="AF404" s="7702"/>
      <c r="AG404" s="7702"/>
      <c r="AH404" s="7702"/>
      <c r="AI404" s="7702"/>
      <c r="AJ404" s="7702"/>
      <c r="AK404" s="7702"/>
      <c r="AL404" s="7702"/>
      <c r="AM404" s="7702"/>
      <c r="AN404" s="7702"/>
      <c r="AO404" s="7702"/>
      <c r="AP404" s="7702"/>
      <c r="AQ404" s="7702"/>
      <c r="AR404" s="7702"/>
      <c r="AS404" s="7702"/>
      <c r="AT404" s="7702"/>
      <c r="AU404" s="7702"/>
      <c r="AV404" s="7702"/>
      <c r="AW404" s="7702"/>
      <c r="AX404" s="7702"/>
      <c r="AY404" s="7702"/>
      <c r="AZ404" s="7702"/>
      <c r="BA404" s="7702"/>
      <c r="BB404" s="7702"/>
      <c r="BC404" s="7702"/>
      <c r="BD404" s="7702"/>
      <c r="BE404" s="7702"/>
      <c r="BF404" s="7702"/>
      <c r="BG404" s="7702"/>
      <c r="BH404" s="7702"/>
      <c r="BI404" s="7702"/>
      <c r="BJ404" s="7702"/>
      <c r="BK404" s="7702"/>
      <c r="BL404" s="7702"/>
      <c r="BM404" s="7702"/>
      <c r="BN404" s="7702"/>
      <c r="BO404" s="7702"/>
      <c r="BP404" s="7702"/>
      <c r="BQ404" s="7702"/>
      <c r="BR404" s="7702"/>
      <c r="BS404" s="8293"/>
      <c r="BT404" s="7736"/>
      <c r="BU404" s="7757">
        <f>CB378</f>
        <v>0</v>
      </c>
      <c r="BV404" s="7730">
        <f>BU387</f>
        <v>0</v>
      </c>
      <c r="BW404" s="7731" t="str">
        <f>CB384</f>
        <v>Head</v>
      </c>
      <c r="BX404" s="7731" t="inlineStr">
        <is>
          <t>10 gr.</t>
        </is>
      </c>
      <c r="BY404" s="7730">
        <f>BV400</f>
        <v>0</v>
      </c>
      <c r="BZ404" s="7728">
        <f>BV396</f>
        <v>0</v>
      </c>
      <c r="CA404" s="7728">
        <f t="shared" si="63"/>
        <v>7.01</v>
      </c>
      <c r="CB404" s="7728">
        <f t="shared" si="64"/>
        <v>0</v>
      </c>
      <c r="CC404" s="7734">
        <f t="shared" si="65"/>
        <v>-100</v>
      </c>
      <c r="CD404" s="7796"/>
      <c r="CE404" s="7795"/>
      <c r="CF404" s="7795"/>
      <c r="CG404" s="7795"/>
      <c r="CH404" s="7795"/>
      <c r="CI404" s="7795"/>
      <c r="CJ404" s="7795"/>
      <c r="CK404" s="7795"/>
      <c r="CL404" s="7786"/>
      <c r="CM404" s="7786"/>
      <c r="CN404" s="7786"/>
      <c r="CO404" s="7786"/>
      <c r="CP404" s="7786"/>
      <c r="CQ404" s="7786"/>
      <c r="CR404" s="7786"/>
      <c r="CS404" s="7786"/>
      <c r="CT404" s="7786"/>
      <c r="CU404" s="7786"/>
      <c r="CV404" s="7702"/>
      <c r="CW404" s="7702"/>
      <c r="CX404" s="7702"/>
      <c r="CY404" s="7702"/>
      <c r="CZ404" s="7702"/>
    </row>
    <row r="405" spans="1:104" ht="13.5" thickBot="1" x14ac:dyDescent="0.25">
      <c r="A405" s="7699"/>
      <c r="B405" s="7699"/>
      <c r="C405" s="7702"/>
      <c r="D405" s="7702"/>
      <c r="E405" s="7702"/>
      <c r="F405" s="7702"/>
      <c r="G405" s="7702"/>
      <c r="H405" s="7702"/>
      <c r="I405" s="7702"/>
      <c r="J405" s="7702"/>
      <c r="K405" s="7702"/>
      <c r="L405" s="7702"/>
      <c r="M405" s="7702"/>
      <c r="N405" s="7702"/>
      <c r="O405" s="7702"/>
      <c r="P405" s="7702"/>
      <c r="Q405" s="7702"/>
      <c r="R405" s="7702"/>
      <c r="S405" s="7702"/>
      <c r="T405" s="7702"/>
      <c r="U405" s="7702"/>
      <c r="V405" s="7702"/>
      <c r="W405" s="7702"/>
      <c r="X405" s="7702"/>
      <c r="Y405" s="7702"/>
      <c r="Z405" s="7702"/>
      <c r="AA405" s="7702"/>
      <c r="AB405" s="7702"/>
      <c r="AC405" s="7702"/>
      <c r="AD405" s="7702"/>
      <c r="AE405" s="7702"/>
      <c r="AF405" s="7702"/>
      <c r="AG405" s="7702"/>
      <c r="AH405" s="7702"/>
      <c r="AI405" s="7702"/>
      <c r="AJ405" s="7702"/>
      <c r="AK405" s="7702"/>
      <c r="AL405" s="7702"/>
      <c r="AM405" s="7702"/>
      <c r="AN405" s="7702"/>
      <c r="AO405" s="7702"/>
      <c r="AP405" s="7702"/>
      <c r="AQ405" s="7702"/>
      <c r="AR405" s="7702"/>
      <c r="AS405" s="7702"/>
      <c r="AT405" s="7702"/>
      <c r="AU405" s="7702"/>
      <c r="AV405" s="7702"/>
      <c r="AW405" s="7702"/>
      <c r="AX405" s="7702"/>
      <c r="AY405" s="7702"/>
      <c r="AZ405" s="7702"/>
      <c r="BA405" s="7702"/>
      <c r="BB405" s="7702"/>
      <c r="BC405" s="7702"/>
      <c r="BD405" s="7702"/>
      <c r="BE405" s="7702"/>
      <c r="BF405" s="7702"/>
      <c r="BG405" s="7702"/>
      <c r="BH405" s="7702"/>
      <c r="BI405" s="7702"/>
      <c r="BJ405" s="7702"/>
      <c r="BK405" s="7702"/>
      <c r="BL405" s="7702"/>
      <c r="BM405" s="7702"/>
      <c r="BN405" s="7702"/>
      <c r="BO405" s="7702"/>
      <c r="BP405" s="7702"/>
      <c r="BQ405" s="7702"/>
      <c r="BR405" s="7702"/>
      <c r="BS405" s="8294"/>
      <c r="BT405" s="7737"/>
      <c r="BU405" s="7787"/>
      <c r="BV405" s="7788"/>
      <c r="BW405" s="7789"/>
      <c r="BX405" s="7790"/>
      <c r="BY405" s="7791"/>
      <c r="BZ405" s="7789"/>
      <c r="CA405" s="7790"/>
      <c r="CB405" s="7792"/>
      <c r="CC405" s="7793"/>
      <c r="CD405" s="7796"/>
      <c r="CE405" s="7795"/>
      <c r="CF405" s="7795"/>
      <c r="CG405" s="7795"/>
      <c r="CH405" s="7795"/>
      <c r="CI405" s="7795"/>
      <c r="CJ405" s="7795"/>
      <c r="CK405" s="7795"/>
      <c r="CL405" s="7786"/>
      <c r="CM405" s="7786"/>
      <c r="CN405" s="7786"/>
      <c r="CO405" s="7786"/>
      <c r="CP405" s="7786"/>
      <c r="CQ405" s="7786"/>
      <c r="CR405" s="7786"/>
      <c r="CS405" s="7786"/>
      <c r="CT405" s="7786"/>
      <c r="CU405" s="7786"/>
      <c r="CV405" s="7702"/>
      <c r="CW405" s="7702"/>
      <c r="CX405" s="7702"/>
      <c r="CY405" s="7702"/>
      <c r="CZ405" s="7702"/>
    </row>
    <row r="406" spans="1:104" x14ac:dyDescent="0.2">
      <c r="A406" s="7699"/>
      <c r="B406" s="7699"/>
      <c r="C406" s="7702"/>
      <c r="D406" s="7702"/>
      <c r="E406" s="7702"/>
      <c r="F406" s="7702"/>
      <c r="G406" s="7702"/>
      <c r="H406" s="7702"/>
      <c r="I406" s="7702"/>
      <c r="J406" s="7702"/>
      <c r="K406" s="7702"/>
      <c r="L406" s="7702"/>
      <c r="M406" s="7702"/>
      <c r="N406" s="7702"/>
      <c r="O406" s="7702"/>
      <c r="P406" s="7702"/>
      <c r="Q406" s="7702"/>
      <c r="R406" s="7702"/>
      <c r="S406" s="7702"/>
      <c r="T406" s="7702"/>
      <c r="U406" s="7702"/>
      <c r="V406" s="7702"/>
      <c r="W406" s="7702"/>
      <c r="X406" s="7702"/>
      <c r="Y406" s="7702"/>
      <c r="Z406" s="7702"/>
      <c r="AA406" s="7702"/>
      <c r="AB406" s="7702"/>
      <c r="AC406" s="7702"/>
      <c r="AD406" s="7702"/>
      <c r="AE406" s="7702"/>
      <c r="AF406" s="7702"/>
      <c r="AG406" s="7702"/>
      <c r="AH406" s="7702"/>
      <c r="AI406" s="7702"/>
      <c r="AJ406" s="7702"/>
      <c r="AK406" s="7702"/>
      <c r="AL406" s="7702"/>
      <c r="AM406" s="7702"/>
      <c r="AN406" s="7702"/>
      <c r="AO406" s="7702"/>
      <c r="AP406" s="7702"/>
      <c r="AQ406" s="7702"/>
      <c r="AR406" s="7702"/>
      <c r="AS406" s="7702"/>
      <c r="AT406" s="7702"/>
      <c r="AU406" s="7702"/>
      <c r="AV406" s="7702"/>
      <c r="AW406" s="7702"/>
      <c r="AX406" s="7702"/>
      <c r="AY406" s="7702"/>
      <c r="AZ406" s="7702"/>
      <c r="BA406" s="7702"/>
      <c r="BB406" s="7702"/>
      <c r="BC406" s="7702"/>
      <c r="BD406" s="7702"/>
      <c r="BE406" s="7702"/>
      <c r="BF406" s="7702"/>
      <c r="BG406" s="7702"/>
      <c r="BH406" s="7702"/>
      <c r="BI406" s="7702"/>
      <c r="BJ406" s="7702"/>
      <c r="BK406" s="7702"/>
      <c r="BL406" s="7702"/>
      <c r="BM406" s="7702"/>
      <c r="BN406" s="7702"/>
      <c r="BO406" s="7702"/>
      <c r="BP406" s="7702"/>
      <c r="BQ406" s="7702"/>
      <c r="BR406" s="7702"/>
      <c r="BS406" s="7702"/>
      <c r="BT406" s="7702"/>
      <c r="BU406" s="7702"/>
      <c r="BV406" s="7702"/>
      <c r="BW406" s="7702"/>
      <c r="BX406" s="7702"/>
      <c r="BY406" s="7702"/>
      <c r="BZ406" s="7702"/>
      <c r="CA406" s="7998"/>
      <c r="CB406" s="7702"/>
      <c r="CC406" s="7702"/>
      <c r="CD406" s="7795"/>
      <c r="CE406" s="7795"/>
      <c r="CF406" s="7795"/>
      <c r="CG406" s="7795"/>
      <c r="CH406" s="7795"/>
      <c r="CI406" s="7795"/>
      <c r="CJ406" s="7795"/>
      <c r="CK406" s="7795"/>
      <c r="CL406" s="7786"/>
      <c r="CM406" s="7786"/>
      <c r="CN406" s="7786"/>
      <c r="CO406" s="7786"/>
      <c r="CP406" s="7786"/>
      <c r="CQ406" s="7786"/>
      <c r="CR406" s="7786"/>
      <c r="CS406" s="7786"/>
      <c r="CT406" s="7786"/>
      <c r="CU406" s="7786"/>
      <c r="CV406" s="7702"/>
      <c r="CW406" s="7702"/>
      <c r="CX406" s="7702"/>
      <c r="CY406" s="7702"/>
      <c r="CZ406" s="7702"/>
    </row>
    <row r="407" spans="1:104" ht="13.5" thickBot="1" x14ac:dyDescent="0.25">
      <c r="A407" s="7699"/>
      <c r="B407" s="7699"/>
      <c r="C407" s="7702"/>
      <c r="D407" s="7702"/>
      <c r="E407" s="7702"/>
      <c r="F407" s="7702"/>
      <c r="G407" s="7702"/>
      <c r="H407" s="7702"/>
      <c r="I407" s="7702"/>
      <c r="J407" s="7702"/>
      <c r="K407" s="7702"/>
      <c r="L407" s="7702"/>
      <c r="M407" s="7702"/>
      <c r="N407" s="7702"/>
      <c r="O407" s="7702"/>
      <c r="P407" s="7702"/>
      <c r="Q407" s="7702"/>
      <c r="R407" s="7702"/>
      <c r="S407" s="7702"/>
      <c r="T407" s="7702"/>
      <c r="U407" s="7702"/>
      <c r="V407" s="7702"/>
      <c r="W407" s="7702"/>
      <c r="X407" s="7702"/>
      <c r="Y407" s="7702"/>
      <c r="Z407" s="7702"/>
      <c r="AA407" s="7702"/>
      <c r="AB407" s="7702"/>
      <c r="AC407" s="7702"/>
      <c r="AD407" s="7702"/>
      <c r="AE407" s="7702"/>
      <c r="AF407" s="7702"/>
      <c r="AG407" s="7702"/>
      <c r="AH407" s="7702"/>
      <c r="AI407" s="7702"/>
      <c r="AJ407" s="7702"/>
      <c r="AK407" s="7702"/>
      <c r="AL407" s="7702"/>
      <c r="AM407" s="7702"/>
      <c r="AN407" s="7702"/>
      <c r="AO407" s="7702"/>
      <c r="AP407" s="7702"/>
      <c r="AQ407" s="7702"/>
      <c r="AR407" s="7702"/>
      <c r="AS407" s="7702"/>
      <c r="AT407" s="7702"/>
      <c r="AU407" s="7702"/>
      <c r="AV407" s="7702"/>
      <c r="AW407" s="7702"/>
      <c r="AX407" s="7702"/>
      <c r="AY407" s="7702"/>
      <c r="AZ407" s="7702"/>
      <c r="BA407" s="7702"/>
      <c r="BB407" s="7702"/>
      <c r="BC407" s="7702"/>
      <c r="BD407" s="7702"/>
      <c r="BE407" s="7702"/>
      <c r="BF407" s="7702"/>
      <c r="BG407" s="7702"/>
      <c r="BH407" s="7702"/>
      <c r="BI407" s="7702"/>
      <c r="BJ407" s="7702"/>
      <c r="BK407" s="7702"/>
      <c r="BL407" s="7702"/>
      <c r="BM407" s="7702"/>
      <c r="BN407" s="7702"/>
      <c r="BO407" s="7702"/>
      <c r="BP407" s="7702"/>
      <c r="BQ407" s="7702"/>
      <c r="BR407" s="7702"/>
      <c r="BS407" s="7702"/>
      <c r="BT407" s="7702"/>
      <c r="BU407" s="7702"/>
      <c r="BV407" s="7702"/>
      <c r="BW407" s="7702"/>
      <c r="BX407" s="7702"/>
      <c r="BY407" s="7702"/>
      <c r="BZ407" s="7702"/>
      <c r="CA407" s="7998"/>
      <c r="CB407" s="7702"/>
      <c r="CC407" s="7702"/>
      <c r="CD407" s="7795"/>
      <c r="CE407" s="7795"/>
      <c r="CF407" s="7795"/>
      <c r="CG407" s="7795"/>
      <c r="CH407" s="7795"/>
      <c r="CI407" s="7795"/>
      <c r="CJ407" s="7795"/>
      <c r="CK407" s="7795"/>
      <c r="CL407" s="7786"/>
      <c r="CM407" s="7786"/>
      <c r="CN407" s="7786"/>
      <c r="CO407" s="7786"/>
      <c r="CP407" s="7786"/>
      <c r="CQ407" s="7786"/>
      <c r="CR407" s="7786"/>
      <c r="CS407" s="7786"/>
      <c r="CT407" s="7786"/>
      <c r="CU407" s="7786"/>
      <c r="CV407" s="7702"/>
      <c r="CW407" s="7702"/>
      <c r="CX407" s="7702"/>
      <c r="CY407" s="7702"/>
      <c r="CZ407" s="7702"/>
    </row>
    <row r="408" spans="1:104" ht="13.5" customHeight="1" thickBot="1" x14ac:dyDescent="0.25">
      <c r="A408" s="7699"/>
      <c r="B408" s="7699"/>
      <c r="C408" s="7702"/>
      <c r="D408" s="7702"/>
      <c r="E408" s="7702"/>
      <c r="F408" s="7702"/>
      <c r="G408" s="7702"/>
      <c r="H408" s="7702"/>
      <c r="I408" s="7702"/>
      <c r="J408" s="7702"/>
      <c r="K408" s="7702"/>
      <c r="L408" s="7702"/>
      <c r="M408" s="7702"/>
      <c r="N408" s="7702"/>
      <c r="O408" s="7702"/>
      <c r="P408" s="7702"/>
      <c r="Q408" s="7702"/>
      <c r="R408" s="7702"/>
      <c r="S408" s="7702"/>
      <c r="T408" s="7702"/>
      <c r="U408" s="7702"/>
      <c r="V408" s="7702"/>
      <c r="W408" s="7702"/>
      <c r="X408" s="7702"/>
      <c r="Y408" s="7702"/>
      <c r="Z408" s="7702"/>
      <c r="AA408" s="7702"/>
      <c r="AB408" s="7702"/>
      <c r="AC408" s="7702"/>
      <c r="AD408" s="7702"/>
      <c r="AE408" s="7702"/>
      <c r="AF408" s="7702"/>
      <c r="AG408" s="7702"/>
      <c r="AH408" s="7702"/>
      <c r="AI408" s="7702"/>
      <c r="AJ408" s="7702"/>
      <c r="AK408" s="7702"/>
      <c r="AL408" s="7702"/>
      <c r="AM408" s="7702"/>
      <c r="AN408" s="7702"/>
      <c r="AO408" s="7702"/>
      <c r="AP408" s="7702"/>
      <c r="AQ408" s="7702"/>
      <c r="AR408" s="7702"/>
      <c r="AS408" s="7702"/>
      <c r="AT408" s="7702"/>
      <c r="AU408" s="7702"/>
      <c r="AV408" s="7702"/>
      <c r="AW408" s="7702"/>
      <c r="AX408" s="7702"/>
      <c r="AY408" s="7702"/>
      <c r="AZ408" s="7702"/>
      <c r="BA408" s="7702"/>
      <c r="BB408" s="7702"/>
      <c r="BC408" s="7702"/>
      <c r="BD408" s="7702"/>
      <c r="BE408" s="7702"/>
      <c r="BF408" s="7702"/>
      <c r="BG408" s="7702"/>
      <c r="BH408" s="7702"/>
      <c r="BI408" s="7702"/>
      <c r="BJ408" s="7702"/>
      <c r="BK408" s="7702"/>
      <c r="BL408" s="7702"/>
      <c r="BM408" s="7702"/>
      <c r="BN408" s="7702"/>
      <c r="BO408" s="7702"/>
      <c r="BP408" s="7702"/>
      <c r="BQ408" s="7702"/>
      <c r="BR408" s="7702"/>
      <c r="BS408" s="8292" t="str">
        <f>CONCATENATE(BU418," MHz")</f>
        <v xml:space="preserve"> MHz</v>
      </c>
      <c r="BT408" s="7710"/>
      <c r="BU408" s="7706"/>
      <c r="BV408" s="7706"/>
      <c r="BW408" s="7706"/>
      <c r="BX408" s="7706"/>
      <c r="BY408" s="7706"/>
      <c r="BZ408" s="7706"/>
      <c r="CA408" s="7996"/>
      <c r="CB408" s="7706"/>
      <c r="CC408" s="7707"/>
      <c r="CD408" s="7812">
        <f>IF(CB415="Head",LOOKUP(CD410,$CI$42:$CI$85,$CG$42:$CG$85),IF(CB415="Body",LOOKUP(CD410,$CI$42:$CI$81,$CH$42:$CH$85),""))</f>
        <v>10.9</v>
      </c>
      <c r="CE408" s="7795"/>
      <c r="CF408" s="7795"/>
      <c r="CG408" s="7795"/>
      <c r="CH408" s="7795"/>
      <c r="CI408" s="7795"/>
      <c r="CJ408" s="7795"/>
      <c r="CK408" s="7795"/>
      <c r="CL408" s="7786"/>
      <c r="CM408" s="7786"/>
      <c r="CN408" s="7786"/>
      <c r="CO408" s="7786"/>
      <c r="CP408" s="7786"/>
      <c r="CQ408" s="7786"/>
      <c r="CR408" s="7786"/>
      <c r="CS408" s="7786"/>
      <c r="CT408" s="7786"/>
      <c r="CU408" s="7786"/>
      <c r="CV408" s="7702"/>
      <c r="CW408" s="7702"/>
      <c r="CX408" s="7702"/>
      <c r="CY408" s="7702"/>
      <c r="CZ408" s="7702"/>
    </row>
    <row r="409" spans="1:104" ht="13.5" thickBot="1" x14ac:dyDescent="0.25">
      <c r="A409" s="7699"/>
      <c r="B409" s="7699"/>
      <c r="C409" s="7702"/>
      <c r="D409" s="7702"/>
      <c r="E409" s="7702"/>
      <c r="F409" s="7702"/>
      <c r="G409" s="7702"/>
      <c r="H409" s="7702"/>
      <c r="I409" s="7702"/>
      <c r="J409" s="7702"/>
      <c r="K409" s="7702"/>
      <c r="L409" s="7702"/>
      <c r="M409" s="7702"/>
      <c r="N409" s="7702"/>
      <c r="O409" s="7702"/>
      <c r="P409" s="7702"/>
      <c r="Q409" s="7702"/>
      <c r="R409" s="7702"/>
      <c r="S409" s="7702"/>
      <c r="T409" s="7702"/>
      <c r="U409" s="7702"/>
      <c r="V409" s="7702"/>
      <c r="W409" s="7702"/>
      <c r="X409" s="7702"/>
      <c r="Y409" s="7702"/>
      <c r="Z409" s="7702"/>
      <c r="AA409" s="7702"/>
      <c r="AB409" s="7702"/>
      <c r="AC409" s="7702"/>
      <c r="AD409" s="7702"/>
      <c r="AE409" s="7702"/>
      <c r="AF409" s="7702"/>
      <c r="AG409" s="7702"/>
      <c r="AH409" s="7702"/>
      <c r="AI409" s="7702"/>
      <c r="AJ409" s="7702"/>
      <c r="AK409" s="7702"/>
      <c r="AL409" s="7702"/>
      <c r="AM409" s="7702"/>
      <c r="AN409" s="7702"/>
      <c r="AO409" s="7702"/>
      <c r="AP409" s="7702"/>
      <c r="AQ409" s="7702"/>
      <c r="AR409" s="7702"/>
      <c r="AS409" s="7702"/>
      <c r="AT409" s="7702"/>
      <c r="AU409" s="7702"/>
      <c r="AV409" s="7702"/>
      <c r="AW409" s="7702"/>
      <c r="AX409" s="7702"/>
      <c r="AY409" s="7702"/>
      <c r="AZ409" s="7702"/>
      <c r="BA409" s="7702"/>
      <c r="BB409" s="7702"/>
      <c r="BC409" s="7702"/>
      <c r="BD409" s="7702"/>
      <c r="BE409" s="7702"/>
      <c r="BF409" s="7702"/>
      <c r="BG409" s="7702"/>
      <c r="BH409" s="7702"/>
      <c r="BI409" s="7702"/>
      <c r="BJ409" s="7702"/>
      <c r="BK409" s="7702"/>
      <c r="BL409" s="7702"/>
      <c r="BM409" s="7702"/>
      <c r="BN409" s="7702"/>
      <c r="BO409" s="7702"/>
      <c r="BP409" s="7702"/>
      <c r="BQ409" s="7702"/>
      <c r="BR409" s="7702"/>
      <c r="BS409" s="8293"/>
      <c r="BT409" s="7705"/>
      <c r="BU409" s="7678" t="inlineStr">
        <is>
          <t>Calentamiento:</t>
        </is>
      </c>
      <c r="BV409" s="7717"/>
      <c r="BW409" s="7702"/>
      <c r="BX409" s="7679" t="inlineStr">
        <is>
          <t>Temperatura:</t>
        </is>
      </c>
      <c r="BY409" s="7721" t="e">
        <f>AVERAGE(BW412:BW413)</f>
        <v>#DIV/0!</v>
      </c>
      <c r="BZ409" s="7702"/>
      <c r="CA409" s="7997" t="inlineStr">
        <is>
          <t>Fecha (yyyy-mm-dd hh:mm:ss):</t>
        </is>
      </c>
      <c r="CB409" s="7815"/>
      <c r="CC409" s="7708"/>
      <c r="CD409" s="7813">
        <f>IF(CB415="Head",INDEX($CG$42:$CG$85,MATCH(CD408,$CG$42:$CG$85,0)+1),IF(CB415="Body",INDEX($CH$42:$CH$85,MATCH(CD408,$CH$42:$CH$85,0)+1)))</f>
        <v>7.01</v>
      </c>
      <c r="CE409" s="7795"/>
      <c r="CF409" s="7795"/>
      <c r="CG409" s="7795"/>
      <c r="CH409" s="7795"/>
      <c r="CI409" s="7795"/>
      <c r="CJ409" s="7795"/>
      <c r="CK409" s="7795"/>
      <c r="CL409" s="7786"/>
      <c r="CM409" s="7786"/>
      <c r="CN409" s="7786"/>
      <c r="CO409" s="7786"/>
      <c r="CP409" s="7786"/>
      <c r="CQ409" s="7786"/>
      <c r="CR409" s="7786"/>
      <c r="CS409" s="7786"/>
      <c r="CT409" s="7786"/>
      <c r="CU409" s="7786"/>
      <c r="CV409" s="7702"/>
      <c r="CW409" s="7702"/>
      <c r="CX409" s="7702"/>
      <c r="CY409" s="7702"/>
      <c r="CZ409" s="7702"/>
    </row>
    <row r="410" spans="1:104" ht="13.5" thickBot="1" x14ac:dyDescent="0.25">
      <c r="A410" s="7699"/>
      <c r="B410" s="7699"/>
      <c r="C410" s="7702"/>
      <c r="D410" s="7702"/>
      <c r="E410" s="7702"/>
      <c r="F410" s="7702"/>
      <c r="G410" s="7702"/>
      <c r="H410" s="7702"/>
      <c r="I410" s="7702"/>
      <c r="J410" s="7702"/>
      <c r="K410" s="7702"/>
      <c r="L410" s="7702"/>
      <c r="M410" s="7702"/>
      <c r="N410" s="7702"/>
      <c r="O410" s="7702"/>
      <c r="P410" s="7702"/>
      <c r="Q410" s="7702"/>
      <c r="R410" s="7702"/>
      <c r="S410" s="7702"/>
      <c r="T410" s="7702"/>
      <c r="U410" s="7702"/>
      <c r="V410" s="7702"/>
      <c r="W410" s="7702"/>
      <c r="X410" s="7702"/>
      <c r="Y410" s="7702"/>
      <c r="Z410" s="7702"/>
      <c r="AA410" s="7702"/>
      <c r="AB410" s="7702"/>
      <c r="AC410" s="7702"/>
      <c r="AD410" s="7702"/>
      <c r="AE410" s="7702"/>
      <c r="AF410" s="7702"/>
      <c r="AG410" s="7702"/>
      <c r="AH410" s="7702"/>
      <c r="AI410" s="7702"/>
      <c r="AJ410" s="7702"/>
      <c r="AK410" s="7702"/>
      <c r="AL410" s="7702"/>
      <c r="AM410" s="7702"/>
      <c r="AN410" s="7702"/>
      <c r="AO410" s="7702"/>
      <c r="AP410" s="7702"/>
      <c r="AQ410" s="7702"/>
      <c r="AR410" s="7702"/>
      <c r="AS410" s="7702"/>
      <c r="AT410" s="7702"/>
      <c r="AU410" s="7702"/>
      <c r="AV410" s="7702"/>
      <c r="AW410" s="7702"/>
      <c r="AX410" s="7702"/>
      <c r="AY410" s="7702"/>
      <c r="AZ410" s="7702"/>
      <c r="BA410" s="7702"/>
      <c r="BB410" s="7702"/>
      <c r="BC410" s="7702"/>
      <c r="BD410" s="7702"/>
      <c r="BE410" s="7702"/>
      <c r="BF410" s="7702"/>
      <c r="BG410" s="7702"/>
      <c r="BH410" s="7702"/>
      <c r="BI410" s="7702"/>
      <c r="BJ410" s="7702"/>
      <c r="BK410" s="7702"/>
      <c r="BL410" s="7702"/>
      <c r="BM410" s="7702"/>
      <c r="BN410" s="7702"/>
      <c r="BO410" s="7702"/>
      <c r="BP410" s="7702"/>
      <c r="BQ410" s="7702"/>
      <c r="BR410" s="7702"/>
      <c r="BS410" s="8293"/>
      <c r="BT410" s="7705"/>
      <c r="BU410" s="7702"/>
      <c r="BV410" s="7702"/>
      <c r="BW410" s="7702"/>
      <c r="BX410" s="7702"/>
      <c r="BY410" s="7702"/>
      <c r="BZ410" s="7702"/>
      <c r="CA410" s="7998"/>
      <c r="CB410" s="7702"/>
      <c r="CC410" s="7708"/>
      <c r="CD410" s="7814">
        <f>MATCH(CB411,$CF$15:$CF$36,0)</f>
        <v>3</v>
      </c>
      <c r="CE410" s="7795"/>
      <c r="CF410" s="7795"/>
      <c r="CG410" s="7795"/>
      <c r="CH410" s="7795"/>
      <c r="CI410" s="7795"/>
      <c r="CJ410" s="7795"/>
      <c r="CK410" s="7795"/>
      <c r="CL410" s="7786"/>
      <c r="CM410" s="7786"/>
      <c r="CN410" s="7786"/>
      <c r="CO410" s="7786"/>
      <c r="CP410" s="7786"/>
      <c r="CQ410" s="7786"/>
      <c r="CR410" s="7786"/>
      <c r="CS410" s="7786"/>
      <c r="CT410" s="7786"/>
      <c r="CU410" s="7786"/>
      <c r="CV410" s="7702"/>
      <c r="CW410" s="7702"/>
      <c r="CX410" s="7702"/>
      <c r="CY410" s="7702"/>
      <c r="CZ410" s="7702"/>
    </row>
    <row r="411" spans="1:104" ht="13.5" thickBot="1" x14ac:dyDescent="0.25">
      <c r="A411" s="7699"/>
      <c r="B411" s="7699"/>
      <c r="C411" s="7702"/>
      <c r="D411" s="7702"/>
      <c r="E411" s="7702"/>
      <c r="F411" s="7702"/>
      <c r="G411" s="7702"/>
      <c r="H411" s="7702"/>
      <c r="I411" s="7702"/>
      <c r="J411" s="7702"/>
      <c r="K411" s="7702"/>
      <c r="L411" s="7702"/>
      <c r="M411" s="7702"/>
      <c r="N411" s="7702"/>
      <c r="O411" s="7702"/>
      <c r="P411" s="7702"/>
      <c r="Q411" s="7702"/>
      <c r="R411" s="7702"/>
      <c r="S411" s="7702"/>
      <c r="T411" s="7702"/>
      <c r="U411" s="7702"/>
      <c r="V411" s="7702"/>
      <c r="W411" s="7702"/>
      <c r="X411" s="7702"/>
      <c r="Y411" s="7702"/>
      <c r="Z411" s="7702"/>
      <c r="AA411" s="7702"/>
      <c r="AB411" s="7702"/>
      <c r="AC411" s="7702"/>
      <c r="AD411" s="7702"/>
      <c r="AE411" s="7702"/>
      <c r="AF411" s="7702"/>
      <c r="AG411" s="7702"/>
      <c r="AH411" s="7702"/>
      <c r="AI411" s="7702"/>
      <c r="AJ411" s="7702"/>
      <c r="AK411" s="7702"/>
      <c r="AL411" s="7702"/>
      <c r="AM411" s="7702"/>
      <c r="AN411" s="7702"/>
      <c r="AO411" s="7702"/>
      <c r="AP411" s="7702"/>
      <c r="AQ411" s="7702"/>
      <c r="AR411" s="7702"/>
      <c r="AS411" s="7702"/>
      <c r="AT411" s="7702"/>
      <c r="AU411" s="7702"/>
      <c r="AV411" s="7702"/>
      <c r="AW411" s="7702"/>
      <c r="AX411" s="7702"/>
      <c r="AY411" s="7702"/>
      <c r="AZ411" s="7702"/>
      <c r="BA411" s="7702"/>
      <c r="BB411" s="7702"/>
      <c r="BC411" s="7702"/>
      <c r="BD411" s="7702"/>
      <c r="BE411" s="7702"/>
      <c r="BF411" s="7702"/>
      <c r="BG411" s="7702"/>
      <c r="BH411" s="7702"/>
      <c r="BI411" s="7702"/>
      <c r="BJ411" s="7702"/>
      <c r="BK411" s="7702"/>
      <c r="BL411" s="7702"/>
      <c r="BM411" s="7702"/>
      <c r="BN411" s="7702"/>
      <c r="BO411" s="7702"/>
      <c r="BP411" s="7702"/>
      <c r="BQ411" s="7702"/>
      <c r="BR411" s="7702"/>
      <c r="BS411" s="8293"/>
      <c r="BT411" s="7705"/>
      <c r="BU411" s="7671"/>
      <c r="BV411" s="7740" t="inlineStr">
        <is>
          <t>Hora</t>
        </is>
      </c>
      <c r="BW411" s="7741" t="inlineStr">
        <is>
          <t>Temperatura (ºC)</t>
        </is>
      </c>
      <c r="BX411" s="7742" t="inlineStr">
        <is>
          <t>Humedad (%)</t>
        </is>
      </c>
      <c r="BY411" s="7681" t="inlineStr">
        <is>
          <t>Temperatura Liq (ºC)</t>
        </is>
      </c>
      <c r="BZ411" s="7702"/>
      <c r="CA411" s="7679" t="inlineStr">
        <is>
          <t>Dipolo:</t>
        </is>
      </c>
      <c r="CB411" s="7999" t="inlineStr">
        <is>
          <t>D900V2 - SN 1d007</t>
        </is>
      </c>
      <c r="CC411" s="7708"/>
      <c r="CD411" s="7796"/>
      <c r="CE411" s="7795"/>
      <c r="CF411" s="7795"/>
      <c r="CG411" s="7795"/>
      <c r="CH411" s="7795"/>
      <c r="CI411" s="7795"/>
      <c r="CJ411" s="7795"/>
      <c r="CK411" s="7795"/>
      <c r="CL411" s="7786"/>
      <c r="CM411" s="7786"/>
      <c r="CN411" s="7786"/>
      <c r="CO411" s="7786"/>
      <c r="CP411" s="7786"/>
      <c r="CQ411" s="7786"/>
      <c r="CR411" s="7786"/>
      <c r="CS411" s="7786"/>
      <c r="CT411" s="7786"/>
      <c r="CU411" s="7786"/>
      <c r="CV411" s="7702"/>
      <c r="CW411" s="7702"/>
      <c r="CX411" s="7702"/>
      <c r="CY411" s="7702"/>
      <c r="CZ411" s="7702"/>
    </row>
    <row r="412" spans="1:104" ht="13.5" thickBot="1" x14ac:dyDescent="0.25">
      <c r="A412" s="7699"/>
      <c r="B412" s="7699"/>
      <c r="C412" s="7702"/>
      <c r="D412" s="7702"/>
      <c r="E412" s="7702"/>
      <c r="F412" s="7702"/>
      <c r="G412" s="7702"/>
      <c r="H412" s="7702"/>
      <c r="I412" s="7702"/>
      <c r="J412" s="7702"/>
      <c r="K412" s="7702"/>
      <c r="L412" s="7702"/>
      <c r="M412" s="7702"/>
      <c r="N412" s="7702"/>
      <c r="O412" s="7702"/>
      <c r="P412" s="7702"/>
      <c r="Q412" s="7702"/>
      <c r="R412" s="7702"/>
      <c r="S412" s="7702"/>
      <c r="T412" s="7702"/>
      <c r="U412" s="7702"/>
      <c r="V412" s="7702"/>
      <c r="W412" s="7702"/>
      <c r="X412" s="7702"/>
      <c r="Y412" s="7702"/>
      <c r="Z412" s="7702"/>
      <c r="AA412" s="7702"/>
      <c r="AB412" s="7702"/>
      <c r="AC412" s="7702"/>
      <c r="AD412" s="7702"/>
      <c r="AE412" s="7702"/>
      <c r="AF412" s="7702"/>
      <c r="AG412" s="7702"/>
      <c r="AH412" s="7702"/>
      <c r="AI412" s="7702"/>
      <c r="AJ412" s="7702"/>
      <c r="AK412" s="7702"/>
      <c r="AL412" s="7702"/>
      <c r="AM412" s="7702"/>
      <c r="AN412" s="7702"/>
      <c r="AO412" s="7702"/>
      <c r="AP412" s="7702"/>
      <c r="AQ412" s="7702"/>
      <c r="AR412" s="7702"/>
      <c r="AS412" s="7702"/>
      <c r="AT412" s="7702"/>
      <c r="AU412" s="7702"/>
      <c r="AV412" s="7702"/>
      <c r="AW412" s="7702"/>
      <c r="AX412" s="7702"/>
      <c r="AY412" s="7702"/>
      <c r="AZ412" s="7702"/>
      <c r="BA412" s="7702"/>
      <c r="BB412" s="7702"/>
      <c r="BC412" s="7702"/>
      <c r="BD412" s="7702"/>
      <c r="BE412" s="7702"/>
      <c r="BF412" s="7702"/>
      <c r="BG412" s="7702"/>
      <c r="BH412" s="7702"/>
      <c r="BI412" s="7702"/>
      <c r="BJ412" s="7702"/>
      <c r="BK412" s="7702"/>
      <c r="BL412" s="7702"/>
      <c r="BM412" s="7702"/>
      <c r="BN412" s="7702"/>
      <c r="BO412" s="7702"/>
      <c r="BP412" s="7702"/>
      <c r="BQ412" s="7702"/>
      <c r="BR412" s="7702"/>
      <c r="BS412" s="8293"/>
      <c r="BT412" s="7705"/>
      <c r="BU412" s="7738" t="inlineStr">
        <is>
          <t>Inicio</t>
        </is>
      </c>
      <c r="BV412" s="7743"/>
      <c r="BW412" s="7744"/>
      <c r="BX412" s="7744"/>
      <c r="BY412" s="7745"/>
      <c r="BZ412" s="7702"/>
      <c r="CA412" s="7679" t="inlineStr">
        <is>
          <t>Room</t>
        </is>
      </c>
      <c r="CB412" s="7724" t="inlineStr">
        <is>
          <t>Dasy6</t>
        </is>
      </c>
      <c r="CC412" s="7708"/>
      <c r="CD412" s="7796"/>
      <c r="CE412" s="7795"/>
      <c r="CF412" s="7795"/>
      <c r="CG412" s="7795"/>
      <c r="CH412" s="7795"/>
      <c r="CI412" s="7795"/>
      <c r="CJ412" s="7795"/>
      <c r="CK412" s="7795"/>
      <c r="CL412" s="7786"/>
      <c r="CM412" s="7786"/>
      <c r="CN412" s="7786"/>
      <c r="CO412" s="7786"/>
      <c r="CP412" s="7786"/>
      <c r="CQ412" s="7786"/>
      <c r="CR412" s="7786"/>
      <c r="CS412" s="7786"/>
      <c r="CT412" s="7786"/>
      <c r="CU412" s="7786"/>
      <c r="CV412" s="7702"/>
      <c r="CW412" s="7702"/>
      <c r="CX412" s="7702"/>
      <c r="CY412" s="7702"/>
      <c r="CZ412" s="7702"/>
    </row>
    <row r="413" spans="1:104" ht="13.5" thickBot="1" x14ac:dyDescent="0.25">
      <c r="A413" s="7699"/>
      <c r="B413" s="7699"/>
      <c r="C413" s="7702"/>
      <c r="D413" s="7702"/>
      <c r="E413" s="7702"/>
      <c r="F413" s="7702"/>
      <c r="G413" s="7702"/>
      <c r="H413" s="7702"/>
      <c r="I413" s="7702"/>
      <c r="J413" s="7702"/>
      <c r="K413" s="7702"/>
      <c r="L413" s="7702"/>
      <c r="M413" s="7702"/>
      <c r="N413" s="7702"/>
      <c r="O413" s="7702"/>
      <c r="P413" s="7702"/>
      <c r="Q413" s="7702"/>
      <c r="R413" s="7702"/>
      <c r="S413" s="7702"/>
      <c r="T413" s="7702"/>
      <c r="U413" s="7702"/>
      <c r="V413" s="7702"/>
      <c r="W413" s="7702"/>
      <c r="X413" s="7702"/>
      <c r="Y413" s="7702"/>
      <c r="Z413" s="7702"/>
      <c r="AA413" s="7702"/>
      <c r="AB413" s="7702"/>
      <c r="AC413" s="7702"/>
      <c r="AD413" s="7702"/>
      <c r="AE413" s="7702"/>
      <c r="AF413" s="7702"/>
      <c r="AG413" s="7702"/>
      <c r="AH413" s="7702"/>
      <c r="AI413" s="7702"/>
      <c r="AJ413" s="7702"/>
      <c r="AK413" s="7702"/>
      <c r="AL413" s="7702"/>
      <c r="AM413" s="7702"/>
      <c r="AN413" s="7702"/>
      <c r="AO413" s="7702"/>
      <c r="AP413" s="7702"/>
      <c r="AQ413" s="7702"/>
      <c r="AR413" s="7702"/>
      <c r="AS413" s="7702"/>
      <c r="AT413" s="7702"/>
      <c r="AU413" s="7702"/>
      <c r="AV413" s="7702"/>
      <c r="AW413" s="7702"/>
      <c r="AX413" s="7702"/>
      <c r="AY413" s="7702"/>
      <c r="AZ413" s="7702"/>
      <c r="BA413" s="7702"/>
      <c r="BB413" s="7702"/>
      <c r="BC413" s="7702"/>
      <c r="BD413" s="7702"/>
      <c r="BE413" s="7702"/>
      <c r="BF413" s="7702"/>
      <c r="BG413" s="7702"/>
      <c r="BH413" s="7702"/>
      <c r="BI413" s="7702"/>
      <c r="BJ413" s="7702"/>
      <c r="BK413" s="7702"/>
      <c r="BL413" s="7702"/>
      <c r="BM413" s="7702"/>
      <c r="BN413" s="7702"/>
      <c r="BO413" s="7702"/>
      <c r="BP413" s="7702"/>
      <c r="BQ413" s="7702"/>
      <c r="BR413" s="7702"/>
      <c r="BS413" s="8293"/>
      <c r="BT413" s="7705"/>
      <c r="BU413" s="7739" t="inlineStr">
        <is>
          <t>Fin</t>
        </is>
      </c>
      <c r="BV413" s="7682"/>
      <c r="BW413" s="7683"/>
      <c r="BX413" s="7683"/>
      <c r="BY413" s="7746"/>
      <c r="BZ413" s="7702"/>
      <c r="CA413" s="7679" t="inlineStr">
        <is>
          <t>Sonda:</t>
        </is>
      </c>
      <c r="CB413" s="7725" t="inlineStr">
        <is>
          <t>EX3DV4 - SN 7461</t>
        </is>
      </c>
      <c r="CC413" s="7708"/>
      <c r="CD413" s="7796"/>
      <c r="CE413" s="7795"/>
      <c r="CF413" s="7795"/>
      <c r="CG413" s="7795"/>
      <c r="CH413" s="7795"/>
      <c r="CI413" s="7795"/>
      <c r="CJ413" s="7795"/>
      <c r="CK413" s="7795"/>
      <c r="CL413" s="7786"/>
      <c r="CM413" s="7786"/>
      <c r="CN413" s="7786"/>
      <c r="CO413" s="7786"/>
      <c r="CP413" s="7786"/>
      <c r="CQ413" s="7786"/>
      <c r="CR413" s="7786"/>
      <c r="CS413" s="7786"/>
      <c r="CT413" s="7786"/>
      <c r="CU413" s="7786"/>
      <c r="CV413" s="7702"/>
      <c r="CW413" s="7702"/>
      <c r="CX413" s="7702"/>
      <c r="CY413" s="7702"/>
      <c r="CZ413" s="7702"/>
    </row>
    <row r="414" spans="1:104" ht="13.5" thickBot="1" x14ac:dyDescent="0.25">
      <c r="A414" s="7699"/>
      <c r="B414" s="7699"/>
      <c r="C414" s="7702"/>
      <c r="D414" s="7702"/>
      <c r="E414" s="7702"/>
      <c r="F414" s="7702"/>
      <c r="G414" s="7702"/>
      <c r="H414" s="7702"/>
      <c r="I414" s="7702"/>
      <c r="J414" s="7702"/>
      <c r="K414" s="7702"/>
      <c r="L414" s="7702"/>
      <c r="M414" s="7702"/>
      <c r="N414" s="7702"/>
      <c r="O414" s="7702"/>
      <c r="P414" s="7702"/>
      <c r="Q414" s="7702"/>
      <c r="R414" s="7702"/>
      <c r="S414" s="7702"/>
      <c r="T414" s="7702"/>
      <c r="U414" s="7702"/>
      <c r="V414" s="7702"/>
      <c r="W414" s="7702"/>
      <c r="X414" s="7702"/>
      <c r="Y414" s="7702"/>
      <c r="Z414" s="7702"/>
      <c r="AA414" s="7702"/>
      <c r="AB414" s="7702"/>
      <c r="AC414" s="7702"/>
      <c r="AD414" s="7702"/>
      <c r="AE414" s="7702"/>
      <c r="AF414" s="7702"/>
      <c r="AG414" s="7702"/>
      <c r="AH414" s="7702"/>
      <c r="AI414" s="7702"/>
      <c r="AJ414" s="7702"/>
      <c r="AK414" s="7702"/>
      <c r="AL414" s="7702"/>
      <c r="AM414" s="7702"/>
      <c r="AN414" s="7702"/>
      <c r="AO414" s="7702"/>
      <c r="AP414" s="7702"/>
      <c r="AQ414" s="7702"/>
      <c r="AR414" s="7702"/>
      <c r="AS414" s="7702"/>
      <c r="AT414" s="7702"/>
      <c r="AU414" s="7702"/>
      <c r="AV414" s="7702"/>
      <c r="AW414" s="7702"/>
      <c r="AX414" s="7702"/>
      <c r="AY414" s="7702"/>
      <c r="AZ414" s="7702"/>
      <c r="BA414" s="7702"/>
      <c r="BB414" s="7702"/>
      <c r="BC414" s="7702"/>
      <c r="BD414" s="7702"/>
      <c r="BE414" s="7702"/>
      <c r="BF414" s="7702"/>
      <c r="BG414" s="7702"/>
      <c r="BH414" s="7702"/>
      <c r="BI414" s="7702"/>
      <c r="BJ414" s="7702"/>
      <c r="BK414" s="7702"/>
      <c r="BL414" s="7702"/>
      <c r="BM414" s="7702"/>
      <c r="BN414" s="7702"/>
      <c r="BO414" s="7702"/>
      <c r="BP414" s="7702"/>
      <c r="BQ414" s="7702"/>
      <c r="BR414" s="7702"/>
      <c r="BS414" s="8293"/>
      <c r="BT414" s="7705"/>
      <c r="BU414" s="7702"/>
      <c r="BV414" s="7702"/>
      <c r="BW414" s="7702"/>
      <c r="BX414" s="7702"/>
      <c r="BY414" s="7702"/>
      <c r="BZ414" s="7702"/>
      <c r="CA414" s="7679" t="inlineStr">
        <is>
          <t>Cert. (EN/FCC/ISED):</t>
        </is>
      </c>
      <c r="CB414" s="7999" t="inlineStr">
        <is>
          <t>EN/FCC/ISED</t>
        </is>
      </c>
      <c r="CC414" s="7708"/>
      <c r="CD414" s="7796"/>
      <c r="CE414" s="7795"/>
      <c r="CF414" s="7795"/>
      <c r="CG414" s="7795"/>
      <c r="CH414" s="7795"/>
      <c r="CI414" s="7795"/>
      <c r="CJ414" s="7795"/>
      <c r="CK414" s="7795"/>
      <c r="CL414" s="7786"/>
      <c r="CM414" s="7786"/>
      <c r="CN414" s="7786"/>
      <c r="CO414" s="7786"/>
      <c r="CP414" s="7786"/>
      <c r="CQ414" s="7786"/>
      <c r="CR414" s="7786"/>
      <c r="CS414" s="7786"/>
      <c r="CT414" s="7786"/>
      <c r="CU414" s="7786"/>
      <c r="CV414" s="7702"/>
      <c r="CW414" s="7702"/>
      <c r="CX414" s="7702"/>
      <c r="CY414" s="7702"/>
      <c r="CZ414" s="7702"/>
    </row>
    <row r="415" spans="1:104" ht="13.5" thickBot="1" x14ac:dyDescent="0.25">
      <c r="A415" s="7699"/>
      <c r="B415" s="7699"/>
      <c r="C415" s="7702"/>
      <c r="D415" s="7702"/>
      <c r="E415" s="7702"/>
      <c r="F415" s="7702"/>
      <c r="G415" s="7702"/>
      <c r="H415" s="7702"/>
      <c r="I415" s="7702"/>
      <c r="J415" s="7702"/>
      <c r="K415" s="7702"/>
      <c r="L415" s="7702"/>
      <c r="M415" s="7702"/>
      <c r="N415" s="7702"/>
      <c r="O415" s="7702"/>
      <c r="P415" s="7702"/>
      <c r="Q415" s="7702"/>
      <c r="R415" s="7702"/>
      <c r="S415" s="7702"/>
      <c r="T415" s="7702"/>
      <c r="U415" s="7702"/>
      <c r="V415" s="7702"/>
      <c r="W415" s="7702"/>
      <c r="X415" s="7702"/>
      <c r="Y415" s="7702"/>
      <c r="Z415" s="7702"/>
      <c r="AA415" s="7702"/>
      <c r="AB415" s="7702"/>
      <c r="AC415" s="7702"/>
      <c r="AD415" s="7702"/>
      <c r="AE415" s="7702"/>
      <c r="AF415" s="7702"/>
      <c r="AG415" s="7702"/>
      <c r="AH415" s="7702"/>
      <c r="AI415" s="7702"/>
      <c r="AJ415" s="7702"/>
      <c r="AK415" s="7702"/>
      <c r="AL415" s="7702"/>
      <c r="AM415" s="7702"/>
      <c r="AN415" s="7702"/>
      <c r="AO415" s="7702"/>
      <c r="AP415" s="7702"/>
      <c r="AQ415" s="7702"/>
      <c r="AR415" s="7702"/>
      <c r="AS415" s="7702"/>
      <c r="AT415" s="7702"/>
      <c r="AU415" s="7702"/>
      <c r="AV415" s="7702"/>
      <c r="AW415" s="7702"/>
      <c r="AX415" s="7702"/>
      <c r="AY415" s="7702"/>
      <c r="AZ415" s="7702"/>
      <c r="BA415" s="7702"/>
      <c r="BB415" s="7702"/>
      <c r="BC415" s="7702"/>
      <c r="BD415" s="7702"/>
      <c r="BE415" s="7702"/>
      <c r="BF415" s="7702"/>
      <c r="BG415" s="7702"/>
      <c r="BH415" s="7702"/>
      <c r="BI415" s="7702"/>
      <c r="BJ415" s="7702"/>
      <c r="BK415" s="7702"/>
      <c r="BL415" s="7702"/>
      <c r="BM415" s="7702"/>
      <c r="BN415" s="7702"/>
      <c r="BO415" s="7702"/>
      <c r="BP415" s="7702"/>
      <c r="BQ415" s="7702"/>
      <c r="BR415" s="7702"/>
      <c r="BS415" s="8293"/>
      <c r="BT415" s="7705"/>
      <c r="BU415" s="7702"/>
      <c r="BV415" s="7702"/>
      <c r="BW415" s="7702"/>
      <c r="BX415" s="7702"/>
      <c r="BY415" s="7702"/>
      <c r="BZ415" s="7702"/>
      <c r="CA415" s="7679" t="inlineStr">
        <is>
          <t>Head/Body:</t>
        </is>
      </c>
      <c r="CB415" s="7724" t="inlineStr">
        <is>
          <t>Head</t>
        </is>
      </c>
      <c r="CC415" s="7708"/>
      <c r="CD415" s="7796"/>
      <c r="CE415" s="7795"/>
      <c r="CF415" s="7795"/>
      <c r="CG415" s="7795"/>
      <c r="CH415" s="7795"/>
      <c r="CI415" s="7795"/>
      <c r="CJ415" s="7795"/>
      <c r="CK415" s="7795"/>
      <c r="CL415" s="7786"/>
      <c r="CM415" s="7786"/>
      <c r="CN415" s="7786"/>
      <c r="CO415" s="7786"/>
      <c r="CP415" s="7786"/>
      <c r="CQ415" s="7786"/>
      <c r="CR415" s="7786"/>
      <c r="CS415" s="7786"/>
      <c r="CT415" s="7786"/>
      <c r="CU415" s="7786"/>
      <c r="CV415" s="7702"/>
      <c r="CW415" s="7702"/>
      <c r="CX415" s="7702"/>
      <c r="CY415" s="7702"/>
      <c r="CZ415" s="7702"/>
    </row>
    <row r="416" spans="1:104" x14ac:dyDescent="0.2">
      <c r="A416" s="7699"/>
      <c r="B416" s="7699"/>
      <c r="C416" s="7702"/>
      <c r="D416" s="7702"/>
      <c r="E416" s="7702"/>
      <c r="F416" s="7702"/>
      <c r="G416" s="7702"/>
      <c r="H416" s="7702"/>
      <c r="I416" s="7702"/>
      <c r="J416" s="7702"/>
      <c r="K416" s="7702"/>
      <c r="L416" s="7702"/>
      <c r="M416" s="7702"/>
      <c r="N416" s="7702"/>
      <c r="O416" s="7702"/>
      <c r="P416" s="7702"/>
      <c r="Q416" s="7702"/>
      <c r="R416" s="7702"/>
      <c r="S416" s="7702"/>
      <c r="T416" s="7702"/>
      <c r="U416" s="7702"/>
      <c r="V416" s="7702"/>
      <c r="W416" s="7702"/>
      <c r="X416" s="7702"/>
      <c r="Y416" s="7702"/>
      <c r="Z416" s="7702"/>
      <c r="AA416" s="7702"/>
      <c r="AB416" s="7702"/>
      <c r="AC416" s="7702"/>
      <c r="AD416" s="7702"/>
      <c r="AE416" s="7702"/>
      <c r="AF416" s="7702"/>
      <c r="AG416" s="7702"/>
      <c r="AH416" s="7702"/>
      <c r="AI416" s="7702"/>
      <c r="AJ416" s="7702"/>
      <c r="AK416" s="7702"/>
      <c r="AL416" s="7702"/>
      <c r="AM416" s="7702"/>
      <c r="AN416" s="7702"/>
      <c r="AO416" s="7702"/>
      <c r="AP416" s="7702"/>
      <c r="AQ416" s="7702"/>
      <c r="AR416" s="7702"/>
      <c r="AS416" s="7702"/>
      <c r="AT416" s="7702"/>
      <c r="AU416" s="7702"/>
      <c r="AV416" s="7702"/>
      <c r="AW416" s="7702"/>
      <c r="AX416" s="7702"/>
      <c r="AY416" s="7702"/>
      <c r="AZ416" s="7702"/>
      <c r="BA416" s="7702"/>
      <c r="BB416" s="7702"/>
      <c r="BC416" s="7702"/>
      <c r="BD416" s="7702"/>
      <c r="BE416" s="7702"/>
      <c r="BF416" s="7702"/>
      <c r="BG416" s="7702"/>
      <c r="BH416" s="7702"/>
      <c r="BI416" s="7702"/>
      <c r="BJ416" s="7702"/>
      <c r="BK416" s="7702"/>
      <c r="BL416" s="7702"/>
      <c r="BM416" s="7702"/>
      <c r="BN416" s="7702"/>
      <c r="BO416" s="7702"/>
      <c r="BP416" s="7702"/>
      <c r="BQ416" s="7702"/>
      <c r="BR416" s="7702"/>
      <c r="BS416" s="8293"/>
      <c r="BT416" s="7705"/>
      <c r="BU416" s="7684" t="inlineStr">
        <is>
          <t>Frecuencia</t>
        </is>
      </c>
      <c r="BV416" s="7685" t="inlineStr">
        <is>
          <t>Nivel Gen.</t>
        </is>
      </c>
      <c r="BW416" s="8295" t="inlineStr">
        <is>
          <t>Medidor de Potencia</t>
        </is>
      </c>
      <c r="BX416" s="8296"/>
      <c r="BY416" s="8297" t="inlineStr">
        <is>
          <t>Observaciones</t>
        </is>
      </c>
      <c r="BZ416" s="7703"/>
      <c r="CA416" s="7998"/>
      <c r="CB416" s="7702"/>
      <c r="CC416" s="7708"/>
      <c r="CD416" s="7796"/>
      <c r="CE416" s="7795"/>
      <c r="CF416" s="7795"/>
      <c r="CG416" s="7795"/>
      <c r="CH416" s="7795"/>
      <c r="CI416" s="7795"/>
      <c r="CJ416" s="7795"/>
      <c r="CK416" s="7795"/>
      <c r="CL416" s="7786"/>
      <c r="CM416" s="7786"/>
      <c r="CN416" s="7786"/>
      <c r="CO416" s="7786"/>
      <c r="CP416" s="7786"/>
      <c r="CQ416" s="7786"/>
      <c r="CR416" s="7786"/>
      <c r="CS416" s="7786"/>
      <c r="CT416" s="7786"/>
      <c r="CU416" s="7786"/>
      <c r="CV416" s="7702"/>
      <c r="CW416" s="7702"/>
      <c r="CX416" s="7702"/>
      <c r="CY416" s="7702"/>
      <c r="CZ416" s="7702"/>
    </row>
    <row r="417" spans="1:104" ht="13.5" thickBot="1" x14ac:dyDescent="0.25">
      <c r="A417" s="7699"/>
      <c r="B417" s="7699"/>
      <c r="C417" s="7702"/>
      <c r="D417" s="7702"/>
      <c r="E417" s="7702"/>
      <c r="F417" s="7702"/>
      <c r="G417" s="7702"/>
      <c r="H417" s="7702"/>
      <c r="I417" s="7702"/>
      <c r="J417" s="7702"/>
      <c r="K417" s="7702"/>
      <c r="L417" s="7702"/>
      <c r="M417" s="7702"/>
      <c r="N417" s="7702"/>
      <c r="O417" s="7702"/>
      <c r="P417" s="7702"/>
      <c r="Q417" s="7702"/>
      <c r="R417" s="7702"/>
      <c r="S417" s="7702"/>
      <c r="T417" s="7702"/>
      <c r="U417" s="7702"/>
      <c r="V417" s="7702"/>
      <c r="W417" s="7702"/>
      <c r="X417" s="7702"/>
      <c r="Y417" s="7702"/>
      <c r="Z417" s="7702"/>
      <c r="AA417" s="7702"/>
      <c r="AB417" s="7702"/>
      <c r="AC417" s="7702"/>
      <c r="AD417" s="7702"/>
      <c r="AE417" s="7702"/>
      <c r="AF417" s="7702"/>
      <c r="AG417" s="7702"/>
      <c r="AH417" s="7702"/>
      <c r="AI417" s="7702"/>
      <c r="AJ417" s="7702"/>
      <c r="AK417" s="7702"/>
      <c r="AL417" s="7702"/>
      <c r="AM417" s="7702"/>
      <c r="AN417" s="7702"/>
      <c r="AO417" s="7702"/>
      <c r="AP417" s="7702"/>
      <c r="AQ417" s="7702"/>
      <c r="AR417" s="7702"/>
      <c r="AS417" s="7702"/>
      <c r="AT417" s="7702"/>
      <c r="AU417" s="7702"/>
      <c r="AV417" s="7702"/>
      <c r="AW417" s="7702"/>
      <c r="AX417" s="7702"/>
      <c r="AY417" s="7702"/>
      <c r="AZ417" s="7702"/>
      <c r="BA417" s="7702"/>
      <c r="BB417" s="7702"/>
      <c r="BC417" s="7702"/>
      <c r="BD417" s="7702"/>
      <c r="BE417" s="7702"/>
      <c r="BF417" s="7702"/>
      <c r="BG417" s="7702"/>
      <c r="BH417" s="7702"/>
      <c r="BI417" s="7702"/>
      <c r="BJ417" s="7702"/>
      <c r="BK417" s="7702"/>
      <c r="BL417" s="7702"/>
      <c r="BM417" s="7702"/>
      <c r="BN417" s="7702"/>
      <c r="BO417" s="7702"/>
      <c r="BP417" s="7702"/>
      <c r="BQ417" s="7702"/>
      <c r="BR417" s="7702"/>
      <c r="BS417" s="8293"/>
      <c r="BT417" s="7705"/>
      <c r="BU417" s="7747" t="inlineStr">
        <is>
          <t>(MHz)</t>
        </is>
      </c>
      <c r="BV417" s="7748" t="inlineStr">
        <is>
          <t>(dBm)</t>
        </is>
      </c>
      <c r="BW417" s="7749" t="inlineStr">
        <is>
          <t>Sensor A (mW)</t>
        </is>
      </c>
      <c r="BX417" s="7749" t="inlineStr">
        <is>
          <t>Sensor B (dBm)</t>
        </is>
      </c>
      <c r="BY417" s="8298"/>
      <c r="BZ417" s="7703"/>
      <c r="CA417" s="7998"/>
      <c r="CB417" s="7702"/>
      <c r="CC417" s="7708"/>
      <c r="CD417" s="7796"/>
      <c r="CE417" s="7795"/>
      <c r="CF417" s="7795"/>
      <c r="CG417" s="7795"/>
      <c r="CH417" s="7795"/>
      <c r="CI417" s="7795"/>
      <c r="CJ417" s="7795"/>
      <c r="CK417" s="7795"/>
      <c r="CL417" s="7786"/>
      <c r="CM417" s="7786"/>
      <c r="CN417" s="7786"/>
      <c r="CO417" s="7786"/>
      <c r="CP417" s="7786"/>
      <c r="CQ417" s="7786"/>
      <c r="CR417" s="7786"/>
      <c r="CS417" s="7786"/>
      <c r="CT417" s="7786"/>
      <c r="CU417" s="7786"/>
      <c r="CV417" s="7702"/>
      <c r="CW417" s="7702"/>
      <c r="CX417" s="7702"/>
      <c r="CY417" s="7702"/>
      <c r="CZ417" s="7702"/>
    </row>
    <row r="418" spans="1:104" ht="13.5" thickBot="1" x14ac:dyDescent="0.25">
      <c r="A418" s="7699"/>
      <c r="B418" s="7699"/>
      <c r="C418" s="7702"/>
      <c r="D418" s="7702"/>
      <c r="E418" s="7702"/>
      <c r="F418" s="7702"/>
      <c r="G418" s="7702"/>
      <c r="H418" s="7702"/>
      <c r="I418" s="7702"/>
      <c r="J418" s="7702"/>
      <c r="K418" s="7702"/>
      <c r="L418" s="7702"/>
      <c r="M418" s="7702"/>
      <c r="N418" s="7702"/>
      <c r="O418" s="7702"/>
      <c r="P418" s="7702"/>
      <c r="Q418" s="7702"/>
      <c r="R418" s="7702"/>
      <c r="S418" s="7702"/>
      <c r="T418" s="7702"/>
      <c r="U418" s="7702"/>
      <c r="V418" s="7702"/>
      <c r="W418" s="7702"/>
      <c r="X418" s="7702"/>
      <c r="Y418" s="7702"/>
      <c r="Z418" s="7702"/>
      <c r="AA418" s="7702"/>
      <c r="AB418" s="7702"/>
      <c r="AC418" s="7702"/>
      <c r="AD418" s="7702"/>
      <c r="AE418" s="7702"/>
      <c r="AF418" s="7702"/>
      <c r="AG418" s="7702"/>
      <c r="AH418" s="7702"/>
      <c r="AI418" s="7702"/>
      <c r="AJ418" s="7702"/>
      <c r="AK418" s="7702"/>
      <c r="AL418" s="7702"/>
      <c r="AM418" s="7702"/>
      <c r="AN418" s="7702"/>
      <c r="AO418" s="7702"/>
      <c r="AP418" s="7702"/>
      <c r="AQ418" s="7702"/>
      <c r="AR418" s="7702"/>
      <c r="AS418" s="7702"/>
      <c r="AT418" s="7702"/>
      <c r="AU418" s="7702"/>
      <c r="AV418" s="7702"/>
      <c r="AW418" s="7702"/>
      <c r="AX418" s="7702"/>
      <c r="AY418" s="7702"/>
      <c r="AZ418" s="7702"/>
      <c r="BA418" s="7702"/>
      <c r="BB418" s="7702"/>
      <c r="BC418" s="7702"/>
      <c r="BD418" s="7702"/>
      <c r="BE418" s="7702"/>
      <c r="BF418" s="7702"/>
      <c r="BG418" s="7702"/>
      <c r="BH418" s="7702"/>
      <c r="BI418" s="7702"/>
      <c r="BJ418" s="7702"/>
      <c r="BK418" s="7702"/>
      <c r="BL418" s="7702"/>
      <c r="BM418" s="7702"/>
      <c r="BN418" s="7702"/>
      <c r="BO418" s="7702"/>
      <c r="BP418" s="7702"/>
      <c r="BQ418" s="7702"/>
      <c r="BR418" s="7702"/>
      <c r="BS418" s="8293"/>
      <c r="BT418" s="7705"/>
      <c r="BU418" s="8299"/>
      <c r="BV418" s="7722"/>
      <c r="BW418" s="8302">
        <v>250</v>
      </c>
      <c r="BX418" s="7751"/>
      <c r="BY418" s="7723" t="inlineStr">
        <is>
          <t>Aprox. 250/100mW</t>
        </is>
      </c>
      <c r="BZ418" s="7704" t="inlineStr">
        <is>
          <t>1º</t>
        </is>
      </c>
      <c r="CA418" s="7999"/>
      <c r="CB418" s="7702" t="inlineStr">
        <is>
          <t>Elegir valor de lista desplegable</t>
        </is>
      </c>
      <c r="CC418" s="7708"/>
      <c r="CD418" s="7796"/>
      <c r="CE418" s="7795"/>
      <c r="CF418" s="7795"/>
      <c r="CG418" s="7795"/>
      <c r="CH418" s="7795"/>
      <c r="CI418" s="7795"/>
      <c r="CJ418" s="7795"/>
      <c r="CK418" s="7795"/>
      <c r="CL418" s="7786"/>
      <c r="CM418" s="7786"/>
      <c r="CN418" s="7786"/>
      <c r="CO418" s="7786"/>
      <c r="CP418" s="7786"/>
      <c r="CQ418" s="7786"/>
      <c r="CR418" s="7786"/>
      <c r="CS418" s="7786"/>
      <c r="CT418" s="7786"/>
      <c r="CU418" s="7786"/>
      <c r="CV418" s="7702"/>
      <c r="CW418" s="7702"/>
      <c r="CX418" s="7702"/>
      <c r="CY418" s="7702"/>
      <c r="CZ418" s="7702"/>
    </row>
    <row r="419" spans="1:104" ht="13.5" thickBot="1" x14ac:dyDescent="0.25">
      <c r="A419" s="7699"/>
      <c r="B419" s="7699"/>
      <c r="C419" s="7702"/>
      <c r="D419" s="7702"/>
      <c r="E419" s="7702"/>
      <c r="F419" s="7702"/>
      <c r="G419" s="7702"/>
      <c r="H419" s="7702"/>
      <c r="I419" s="7702"/>
      <c r="J419" s="7702"/>
      <c r="K419" s="7702"/>
      <c r="L419" s="7702"/>
      <c r="M419" s="7702"/>
      <c r="N419" s="7702"/>
      <c r="O419" s="7702"/>
      <c r="P419" s="7702"/>
      <c r="Q419" s="7702"/>
      <c r="R419" s="7702"/>
      <c r="S419" s="7702"/>
      <c r="T419" s="7702"/>
      <c r="U419" s="7702"/>
      <c r="V419" s="7702"/>
      <c r="W419" s="7702"/>
      <c r="X419" s="7702"/>
      <c r="Y419" s="7702"/>
      <c r="Z419" s="7702"/>
      <c r="AA419" s="7702"/>
      <c r="AB419" s="7702"/>
      <c r="AC419" s="7702"/>
      <c r="AD419" s="7702"/>
      <c r="AE419" s="7702"/>
      <c r="AF419" s="7702"/>
      <c r="AG419" s="7702"/>
      <c r="AH419" s="7702"/>
      <c r="AI419" s="7702"/>
      <c r="AJ419" s="7702"/>
      <c r="AK419" s="7702"/>
      <c r="AL419" s="7702"/>
      <c r="AM419" s="7702"/>
      <c r="AN419" s="7702"/>
      <c r="AO419" s="7702"/>
      <c r="AP419" s="7702"/>
      <c r="AQ419" s="7702"/>
      <c r="AR419" s="7702"/>
      <c r="AS419" s="7702"/>
      <c r="AT419" s="7702"/>
      <c r="AU419" s="7702"/>
      <c r="AV419" s="7702"/>
      <c r="AW419" s="7702"/>
      <c r="AX419" s="7702"/>
      <c r="AY419" s="7702"/>
      <c r="AZ419" s="7702"/>
      <c r="BA419" s="7702"/>
      <c r="BB419" s="7702"/>
      <c r="BC419" s="7702"/>
      <c r="BD419" s="7702"/>
      <c r="BE419" s="7702"/>
      <c r="BF419" s="7702"/>
      <c r="BG419" s="7702"/>
      <c r="BH419" s="7702"/>
      <c r="BI419" s="7702"/>
      <c r="BJ419" s="7702"/>
      <c r="BK419" s="7702"/>
      <c r="BL419" s="7702"/>
      <c r="BM419" s="7702"/>
      <c r="BN419" s="7702"/>
      <c r="BO419" s="7702"/>
      <c r="BP419" s="7702"/>
      <c r="BQ419" s="7702"/>
      <c r="BR419" s="7702"/>
      <c r="BS419" s="8293"/>
      <c r="BT419" s="7705"/>
      <c r="BU419" s="8300"/>
      <c r="BV419" s="7750">
        <f>BV418</f>
        <v>0</v>
      </c>
      <c r="BW419" s="8303"/>
      <c r="BX419" s="7687"/>
      <c r="BY419" s="7711" t="inlineStr">
        <is>
          <t>Lectura estabilizada</t>
        </is>
      </c>
      <c r="BZ419" s="7704" t="inlineStr">
        <is>
          <t>2º</t>
        </is>
      </c>
      <c r="CA419" s="8000"/>
      <c r="CB419" s="7702" t="inlineStr">
        <is>
          <t>Insertar valor manualmente</t>
        </is>
      </c>
      <c r="CC419" s="7708"/>
      <c r="CD419" s="7796"/>
      <c r="CE419" s="7795"/>
      <c r="CF419" s="7795"/>
      <c r="CG419" s="7795"/>
      <c r="CH419" s="7795"/>
      <c r="CI419" s="7795"/>
      <c r="CJ419" s="7795"/>
      <c r="CK419" s="7795"/>
      <c r="CL419" s="7786"/>
      <c r="CM419" s="7786"/>
      <c r="CN419" s="7786"/>
      <c r="CO419" s="7786"/>
      <c r="CP419" s="7786"/>
      <c r="CQ419" s="7786"/>
      <c r="CR419" s="7786"/>
      <c r="CS419" s="7786"/>
      <c r="CT419" s="7786"/>
      <c r="CU419" s="7786"/>
      <c r="CV419" s="7702"/>
      <c r="CW419" s="7702"/>
      <c r="CX419" s="7702"/>
      <c r="CY419" s="7702"/>
      <c r="CZ419" s="7702"/>
    </row>
    <row r="420" spans="1:104" ht="13.5" thickBot="1" x14ac:dyDescent="0.25">
      <c r="A420" s="7699"/>
      <c r="B420" s="7699"/>
      <c r="C420" s="7702"/>
      <c r="D420" s="7702"/>
      <c r="E420" s="7702"/>
      <c r="F420" s="7702"/>
      <c r="G420" s="7702"/>
      <c r="H420" s="7702"/>
      <c r="I420" s="7702"/>
      <c r="J420" s="7702"/>
      <c r="K420" s="7702"/>
      <c r="L420" s="7702"/>
      <c r="M420" s="7702"/>
      <c r="N420" s="7702"/>
      <c r="O420" s="7702"/>
      <c r="P420" s="7702"/>
      <c r="Q420" s="7702"/>
      <c r="R420" s="7702"/>
      <c r="S420" s="7702"/>
      <c r="T420" s="7702"/>
      <c r="U420" s="7702"/>
      <c r="V420" s="7702"/>
      <c r="W420" s="7702"/>
      <c r="X420" s="7702"/>
      <c r="Y420" s="7702"/>
      <c r="Z420" s="7702"/>
      <c r="AA420" s="7702"/>
      <c r="AB420" s="7702"/>
      <c r="AC420" s="7702"/>
      <c r="AD420" s="7702"/>
      <c r="AE420" s="7702"/>
      <c r="AF420" s="7702"/>
      <c r="AG420" s="7702"/>
      <c r="AH420" s="7702"/>
      <c r="AI420" s="7702"/>
      <c r="AJ420" s="7702"/>
      <c r="AK420" s="7702"/>
      <c r="AL420" s="7702"/>
      <c r="AM420" s="7702"/>
      <c r="AN420" s="7702"/>
      <c r="AO420" s="7702"/>
      <c r="AP420" s="7702"/>
      <c r="AQ420" s="7702"/>
      <c r="AR420" s="7702"/>
      <c r="AS420" s="7702"/>
      <c r="AT420" s="7702"/>
      <c r="AU420" s="7702"/>
      <c r="AV420" s="7702"/>
      <c r="AW420" s="7702"/>
      <c r="AX420" s="7702"/>
      <c r="AY420" s="7702"/>
      <c r="AZ420" s="7702"/>
      <c r="BA420" s="7702"/>
      <c r="BB420" s="7702"/>
      <c r="BC420" s="7702"/>
      <c r="BD420" s="7702"/>
      <c r="BE420" s="7702"/>
      <c r="BF420" s="7702"/>
      <c r="BG420" s="7702"/>
      <c r="BH420" s="7702"/>
      <c r="BI420" s="7702"/>
      <c r="BJ420" s="7702"/>
      <c r="BK420" s="7702"/>
      <c r="BL420" s="7702"/>
      <c r="BM420" s="7702"/>
      <c r="BN420" s="7702"/>
      <c r="BO420" s="7702"/>
      <c r="BP420" s="7702"/>
      <c r="BQ420" s="7702"/>
      <c r="BR420" s="7702"/>
      <c r="BS420" s="8293"/>
      <c r="BT420" s="7705"/>
      <c r="BU420" s="8300"/>
      <c r="BV420" s="7750">
        <f>BV418</f>
        <v>0</v>
      </c>
      <c r="BW420" s="8303"/>
      <c r="BX420" s="7687"/>
      <c r="BY420" s="7711" t="inlineStr">
        <is>
          <t>Cambio al dipolo</t>
        </is>
      </c>
      <c r="BZ420" s="7704" t="inlineStr">
        <is>
          <t>3º</t>
        </is>
      </c>
      <c r="CA420" s="8001"/>
      <c r="CB420" s="7702" t="inlineStr">
        <is>
          <t>Copiar valores de software de Temp/Hum</t>
        </is>
      </c>
      <c r="CC420" s="7708"/>
      <c r="CD420" s="7796"/>
      <c r="CE420" s="7795"/>
      <c r="CF420" s="7795"/>
      <c r="CG420" s="7795"/>
      <c r="CH420" s="7795"/>
      <c r="CI420" s="7795"/>
      <c r="CJ420" s="7795"/>
      <c r="CK420" s="7795"/>
      <c r="CL420" s="7786"/>
      <c r="CM420" s="7786"/>
      <c r="CN420" s="7786"/>
      <c r="CO420" s="7786"/>
      <c r="CP420" s="7786"/>
      <c r="CQ420" s="7786"/>
      <c r="CR420" s="7786"/>
      <c r="CS420" s="7786"/>
      <c r="CT420" s="7786"/>
      <c r="CU420" s="7786"/>
      <c r="CV420" s="7702"/>
      <c r="CW420" s="7702"/>
      <c r="CX420" s="7702"/>
      <c r="CY420" s="7702"/>
      <c r="CZ420" s="7702"/>
    </row>
    <row r="421" spans="1:104" ht="13.5" thickBot="1" x14ac:dyDescent="0.25">
      <c r="A421" s="7699"/>
      <c r="B421" s="7699"/>
      <c r="C421" s="7702"/>
      <c r="D421" s="7702"/>
      <c r="E421" s="7702"/>
      <c r="F421" s="7702"/>
      <c r="G421" s="7702"/>
      <c r="H421" s="7702"/>
      <c r="I421" s="7702"/>
      <c r="J421" s="7702"/>
      <c r="K421" s="7702"/>
      <c r="L421" s="7702"/>
      <c r="M421" s="7702"/>
      <c r="N421" s="7702"/>
      <c r="O421" s="7702"/>
      <c r="P421" s="7702"/>
      <c r="Q421" s="7702"/>
      <c r="R421" s="7702"/>
      <c r="S421" s="7702"/>
      <c r="T421" s="7702"/>
      <c r="U421" s="7702"/>
      <c r="V421" s="7702"/>
      <c r="W421" s="7702"/>
      <c r="X421" s="7702"/>
      <c r="Y421" s="7702"/>
      <c r="Z421" s="7702"/>
      <c r="AA421" s="7702"/>
      <c r="AB421" s="7702"/>
      <c r="AC421" s="7702"/>
      <c r="AD421" s="7702"/>
      <c r="AE421" s="7702"/>
      <c r="AF421" s="7702"/>
      <c r="AG421" s="7702"/>
      <c r="AH421" s="7702"/>
      <c r="AI421" s="7702"/>
      <c r="AJ421" s="7702"/>
      <c r="AK421" s="7702"/>
      <c r="AL421" s="7702"/>
      <c r="AM421" s="7702"/>
      <c r="AN421" s="7702"/>
      <c r="AO421" s="7702"/>
      <c r="AP421" s="7702"/>
      <c r="AQ421" s="7702"/>
      <c r="AR421" s="7702"/>
      <c r="AS421" s="7702"/>
      <c r="AT421" s="7702"/>
      <c r="AU421" s="7702"/>
      <c r="AV421" s="7702"/>
      <c r="AW421" s="7702"/>
      <c r="AX421" s="7702"/>
      <c r="AY421" s="7702"/>
      <c r="AZ421" s="7702"/>
      <c r="BA421" s="7702"/>
      <c r="BB421" s="7702"/>
      <c r="BC421" s="7702"/>
      <c r="BD421" s="7702"/>
      <c r="BE421" s="7702"/>
      <c r="BF421" s="7702"/>
      <c r="BG421" s="7702"/>
      <c r="BH421" s="7702"/>
      <c r="BI421" s="7702"/>
      <c r="BJ421" s="7702"/>
      <c r="BK421" s="7702"/>
      <c r="BL421" s="7702"/>
      <c r="BM421" s="7702"/>
      <c r="BN421" s="7702"/>
      <c r="BO421" s="7702"/>
      <c r="BP421" s="7702"/>
      <c r="BQ421" s="7702"/>
      <c r="BR421" s="7702"/>
      <c r="BS421" s="8293"/>
      <c r="BT421" s="7705"/>
      <c r="BU421" s="8300"/>
      <c r="BV421" s="7687"/>
      <c r="BW421" s="8303"/>
      <c r="BX421" s="7687"/>
      <c r="BY421" s="7711" t="inlineStr">
        <is>
          <t>Ajuste</t>
        </is>
      </c>
      <c r="BZ421" s="7704" t="inlineStr">
        <is>
          <t>4º</t>
        </is>
      </c>
      <c r="CA421" s="8002"/>
      <c r="CB421" s="7702" t="inlineStr">
        <is>
          <t>Celdas bloqueadas</t>
        </is>
      </c>
      <c r="CC421" s="7708"/>
      <c r="CD421" s="7796"/>
      <c r="CE421" s="7795"/>
      <c r="CF421" s="7795"/>
      <c r="CG421" s="7795"/>
      <c r="CH421" s="7795"/>
      <c r="CI421" s="7795"/>
      <c r="CJ421" s="7795"/>
      <c r="CK421" s="7795"/>
      <c r="CL421" s="7786"/>
      <c r="CM421" s="7786"/>
      <c r="CN421" s="7786"/>
      <c r="CO421" s="7786"/>
      <c r="CP421" s="7786"/>
      <c r="CQ421" s="7786"/>
      <c r="CR421" s="7786"/>
      <c r="CS421" s="7786"/>
      <c r="CT421" s="7786"/>
      <c r="CU421" s="7786"/>
      <c r="CV421" s="7702"/>
      <c r="CW421" s="7702"/>
      <c r="CX421" s="7702"/>
      <c r="CY421" s="7702"/>
      <c r="CZ421" s="7702"/>
    </row>
    <row r="422" spans="1:104" x14ac:dyDescent="0.2">
      <c r="A422" s="7699"/>
      <c r="B422" s="7699"/>
      <c r="C422" s="7702"/>
      <c r="D422" s="7702"/>
      <c r="E422" s="7702"/>
      <c r="F422" s="7702"/>
      <c r="G422" s="7702"/>
      <c r="H422" s="7702"/>
      <c r="I422" s="7702"/>
      <c r="J422" s="7702"/>
      <c r="K422" s="7702"/>
      <c r="L422" s="7702"/>
      <c r="M422" s="7702"/>
      <c r="N422" s="7702"/>
      <c r="O422" s="7702"/>
      <c r="P422" s="7702"/>
      <c r="Q422" s="7702"/>
      <c r="R422" s="7702"/>
      <c r="S422" s="7702"/>
      <c r="T422" s="7702"/>
      <c r="U422" s="7702"/>
      <c r="V422" s="7702"/>
      <c r="W422" s="7702"/>
      <c r="X422" s="7702"/>
      <c r="Y422" s="7702"/>
      <c r="Z422" s="7702"/>
      <c r="AA422" s="7702"/>
      <c r="AB422" s="7702"/>
      <c r="AC422" s="7702"/>
      <c r="AD422" s="7702"/>
      <c r="AE422" s="7702"/>
      <c r="AF422" s="7702"/>
      <c r="AG422" s="7702"/>
      <c r="AH422" s="7702"/>
      <c r="AI422" s="7702"/>
      <c r="AJ422" s="7702"/>
      <c r="AK422" s="7702"/>
      <c r="AL422" s="7702"/>
      <c r="AM422" s="7702"/>
      <c r="AN422" s="7702"/>
      <c r="AO422" s="7702"/>
      <c r="AP422" s="7702"/>
      <c r="AQ422" s="7702"/>
      <c r="AR422" s="7702"/>
      <c r="AS422" s="7702"/>
      <c r="AT422" s="7702"/>
      <c r="AU422" s="7702"/>
      <c r="AV422" s="7702"/>
      <c r="AW422" s="7702"/>
      <c r="AX422" s="7702"/>
      <c r="AY422" s="7702"/>
      <c r="AZ422" s="7702"/>
      <c r="BA422" s="7702"/>
      <c r="BB422" s="7702"/>
      <c r="BC422" s="7702"/>
      <c r="BD422" s="7702"/>
      <c r="BE422" s="7702"/>
      <c r="BF422" s="7702"/>
      <c r="BG422" s="7702"/>
      <c r="BH422" s="7702"/>
      <c r="BI422" s="7702"/>
      <c r="BJ422" s="7702"/>
      <c r="BK422" s="7702"/>
      <c r="BL422" s="7702"/>
      <c r="BM422" s="7702"/>
      <c r="BN422" s="7702"/>
      <c r="BO422" s="7702"/>
      <c r="BP422" s="7702"/>
      <c r="BQ422" s="7702"/>
      <c r="BR422" s="7702"/>
      <c r="BS422" s="8293"/>
      <c r="BT422" s="7705"/>
      <c r="BU422" s="8300"/>
      <c r="BV422" s="7750">
        <f>BV421</f>
        <v>0</v>
      </c>
      <c r="BW422" s="8303"/>
      <c r="BX422" s="7688">
        <f>BX421</f>
        <v>0</v>
      </c>
      <c r="BY422" s="7711" t="inlineStr">
        <is>
          <t>Máx durante ensayo</t>
        </is>
      </c>
      <c r="BZ422" s="7704" t="inlineStr">
        <is>
          <t>5º</t>
        </is>
      </c>
      <c r="CA422" s="7998"/>
      <c r="CB422" s="7702"/>
      <c r="CC422" s="7708"/>
      <c r="CD422" s="7796"/>
      <c r="CE422" s="7795"/>
      <c r="CF422" s="7795"/>
      <c r="CG422" s="7795"/>
      <c r="CH422" s="7795"/>
      <c r="CI422" s="7795"/>
      <c r="CJ422" s="7795"/>
      <c r="CK422" s="7795"/>
      <c r="CL422" s="7786"/>
      <c r="CM422" s="7786"/>
      <c r="CN422" s="7786"/>
      <c r="CO422" s="7786"/>
      <c r="CP422" s="7786"/>
      <c r="CQ422" s="7786"/>
      <c r="CR422" s="7786"/>
      <c r="CS422" s="7786"/>
      <c r="CT422" s="7786"/>
      <c r="CU422" s="7786"/>
      <c r="CV422" s="7702"/>
      <c r="CW422" s="7702"/>
      <c r="CX422" s="7702"/>
      <c r="CY422" s="7702"/>
      <c r="CZ422" s="7702"/>
    </row>
    <row r="423" spans="1:104" ht="13.5" thickBot="1" x14ac:dyDescent="0.25">
      <c r="A423" s="7699"/>
      <c r="B423" s="7699"/>
      <c r="C423" s="7702"/>
      <c r="D423" s="7702"/>
      <c r="E423" s="7702"/>
      <c r="F423" s="7702"/>
      <c r="G423" s="7702"/>
      <c r="H423" s="7702"/>
      <c r="I423" s="7702"/>
      <c r="J423" s="7702"/>
      <c r="K423" s="7702"/>
      <c r="L423" s="7702"/>
      <c r="M423" s="7702"/>
      <c r="N423" s="7702"/>
      <c r="O423" s="7702"/>
      <c r="P423" s="7702"/>
      <c r="Q423" s="7702"/>
      <c r="R423" s="7702"/>
      <c r="S423" s="7702"/>
      <c r="T423" s="7702"/>
      <c r="U423" s="7702"/>
      <c r="V423" s="7702"/>
      <c r="W423" s="7702"/>
      <c r="X423" s="7702"/>
      <c r="Y423" s="7702"/>
      <c r="Z423" s="7702"/>
      <c r="AA423" s="7702"/>
      <c r="AB423" s="7702"/>
      <c r="AC423" s="7702"/>
      <c r="AD423" s="7702"/>
      <c r="AE423" s="7702"/>
      <c r="AF423" s="7702"/>
      <c r="AG423" s="7702"/>
      <c r="AH423" s="7702"/>
      <c r="AI423" s="7702"/>
      <c r="AJ423" s="7702"/>
      <c r="AK423" s="7702"/>
      <c r="AL423" s="7702"/>
      <c r="AM423" s="7702"/>
      <c r="AN423" s="7702"/>
      <c r="AO423" s="7702"/>
      <c r="AP423" s="7702"/>
      <c r="AQ423" s="7702"/>
      <c r="AR423" s="7702"/>
      <c r="AS423" s="7702"/>
      <c r="AT423" s="7702"/>
      <c r="AU423" s="7702"/>
      <c r="AV423" s="7702"/>
      <c r="AW423" s="7702"/>
      <c r="AX423" s="7702"/>
      <c r="AY423" s="7702"/>
      <c r="AZ423" s="7702"/>
      <c r="BA423" s="7702"/>
      <c r="BB423" s="7702"/>
      <c r="BC423" s="7702"/>
      <c r="BD423" s="7702"/>
      <c r="BE423" s="7702"/>
      <c r="BF423" s="7702"/>
      <c r="BG423" s="7702"/>
      <c r="BH423" s="7702"/>
      <c r="BI423" s="7702"/>
      <c r="BJ423" s="7702"/>
      <c r="BK423" s="7702"/>
      <c r="BL423" s="7702"/>
      <c r="BM423" s="7702"/>
      <c r="BN423" s="7702"/>
      <c r="BO423" s="7702"/>
      <c r="BP423" s="7702"/>
      <c r="BQ423" s="7702"/>
      <c r="BR423" s="7702"/>
      <c r="BS423" s="8293"/>
      <c r="BT423" s="7705"/>
      <c r="BU423" s="8301"/>
      <c r="BV423" s="7752">
        <f>BV421</f>
        <v>0</v>
      </c>
      <c r="BW423" s="8304"/>
      <c r="BX423" s="7689">
        <f>BX421</f>
        <v>0</v>
      </c>
      <c r="BY423" s="7712" t="inlineStr">
        <is>
          <t>Mín durante ensayo</t>
        </is>
      </c>
      <c r="BZ423" s="7704" t="inlineStr">
        <is>
          <t>6º</t>
        </is>
      </c>
      <c r="CA423" s="7998"/>
      <c r="CB423" s="7702"/>
      <c r="CC423" s="7708"/>
      <c r="CD423" s="7796"/>
      <c r="CE423" s="7795"/>
      <c r="CF423" s="7795"/>
      <c r="CG423" s="7795"/>
      <c r="CH423" s="7795"/>
      <c r="CI423" s="7795"/>
      <c r="CJ423" s="7795"/>
      <c r="CK423" s="7795"/>
      <c r="CL423" s="7786"/>
      <c r="CM423" s="7786"/>
      <c r="CN423" s="7786"/>
      <c r="CO423" s="7786"/>
      <c r="CP423" s="7786"/>
      <c r="CQ423" s="7786"/>
      <c r="CR423" s="7786"/>
      <c r="CS423" s="7786"/>
      <c r="CT423" s="7786"/>
      <c r="CU423" s="7786"/>
      <c r="CV423" s="7702"/>
      <c r="CW423" s="7702"/>
      <c r="CX423" s="7702"/>
      <c r="CY423" s="7702"/>
      <c r="CZ423" s="7702"/>
    </row>
    <row r="424" spans="1:104" ht="13.5" thickBot="1" x14ac:dyDescent="0.25">
      <c r="A424" s="7699"/>
      <c r="B424" s="7699"/>
      <c r="C424" s="7702"/>
      <c r="D424" s="7702"/>
      <c r="E424" s="7702"/>
      <c r="F424" s="7702"/>
      <c r="G424" s="7702"/>
      <c r="H424" s="7702"/>
      <c r="I424" s="7702"/>
      <c r="J424" s="7702"/>
      <c r="K424" s="7702"/>
      <c r="L424" s="7702"/>
      <c r="M424" s="7702"/>
      <c r="N424" s="7702"/>
      <c r="O424" s="7702"/>
      <c r="P424" s="7702"/>
      <c r="Q424" s="7702"/>
      <c r="R424" s="7702"/>
      <c r="S424" s="7702"/>
      <c r="T424" s="7702"/>
      <c r="U424" s="7702"/>
      <c r="V424" s="7702"/>
      <c r="W424" s="7702"/>
      <c r="X424" s="7702"/>
      <c r="Y424" s="7702"/>
      <c r="Z424" s="7702"/>
      <c r="AA424" s="7702"/>
      <c r="AB424" s="7702"/>
      <c r="AC424" s="7702"/>
      <c r="AD424" s="7702"/>
      <c r="AE424" s="7702"/>
      <c r="AF424" s="7702"/>
      <c r="AG424" s="7702"/>
      <c r="AH424" s="7702"/>
      <c r="AI424" s="7702"/>
      <c r="AJ424" s="7702"/>
      <c r="AK424" s="7702"/>
      <c r="AL424" s="7702"/>
      <c r="AM424" s="7702"/>
      <c r="AN424" s="7702"/>
      <c r="AO424" s="7702"/>
      <c r="AP424" s="7702"/>
      <c r="AQ424" s="7702"/>
      <c r="AR424" s="7702"/>
      <c r="AS424" s="7702"/>
      <c r="AT424" s="7702"/>
      <c r="AU424" s="7702"/>
      <c r="AV424" s="7702"/>
      <c r="AW424" s="7702"/>
      <c r="AX424" s="7702"/>
      <c r="AY424" s="7702"/>
      <c r="AZ424" s="7702"/>
      <c r="BA424" s="7702"/>
      <c r="BB424" s="7702"/>
      <c r="BC424" s="7702"/>
      <c r="BD424" s="7702"/>
      <c r="BE424" s="7702"/>
      <c r="BF424" s="7702"/>
      <c r="BG424" s="7702"/>
      <c r="BH424" s="7702"/>
      <c r="BI424" s="7702"/>
      <c r="BJ424" s="7702"/>
      <c r="BK424" s="7702"/>
      <c r="BL424" s="7702"/>
      <c r="BM424" s="7702"/>
      <c r="BN424" s="7702"/>
      <c r="BO424" s="7702"/>
      <c r="BP424" s="7702"/>
      <c r="BQ424" s="7702"/>
      <c r="BR424" s="7702"/>
      <c r="BS424" s="8293"/>
      <c r="BT424" s="7705"/>
      <c r="BU424" s="7702"/>
      <c r="BV424" s="7702"/>
      <c r="BW424" s="7702"/>
      <c r="BX424" s="7680"/>
      <c r="BY424" s="7702"/>
      <c r="BZ424" s="7702"/>
      <c r="CA424" s="7998"/>
      <c r="CB424" s="7702"/>
      <c r="CC424" s="7708"/>
      <c r="CD424" s="7796"/>
      <c r="CE424" s="7795"/>
      <c r="CF424" s="7795"/>
      <c r="CG424" s="7795"/>
      <c r="CH424" s="7795"/>
      <c r="CI424" s="7795"/>
      <c r="CJ424" s="7795"/>
      <c r="CK424" s="7795"/>
      <c r="CL424" s="7786"/>
      <c r="CM424" s="7786"/>
      <c r="CN424" s="7786"/>
      <c r="CO424" s="7786"/>
      <c r="CP424" s="7786"/>
      <c r="CQ424" s="7786"/>
      <c r="CR424" s="7786"/>
      <c r="CS424" s="7786"/>
      <c r="CT424" s="7786"/>
      <c r="CU424" s="7786"/>
      <c r="CV424" s="7702"/>
      <c r="CW424" s="7702"/>
      <c r="CX424" s="7702"/>
      <c r="CY424" s="7702"/>
      <c r="CZ424" s="7702"/>
    </row>
    <row r="425" spans="1:104" ht="13.5" thickBot="1" x14ac:dyDescent="0.25">
      <c r="A425" s="7699"/>
      <c r="B425" s="7699"/>
      <c r="C425" s="7702"/>
      <c r="D425" s="7702"/>
      <c r="E425" s="7702"/>
      <c r="F425" s="7702"/>
      <c r="G425" s="7702"/>
      <c r="H425" s="7702"/>
      <c r="I425" s="7702"/>
      <c r="J425" s="7702"/>
      <c r="K425" s="7702"/>
      <c r="L425" s="7702"/>
      <c r="M425" s="7702"/>
      <c r="N425" s="7702"/>
      <c r="O425" s="7702"/>
      <c r="P425" s="7702"/>
      <c r="Q425" s="7702"/>
      <c r="R425" s="7702"/>
      <c r="S425" s="7702"/>
      <c r="T425" s="7702"/>
      <c r="U425" s="7702"/>
      <c r="V425" s="7702"/>
      <c r="W425" s="7702"/>
      <c r="X425" s="7702"/>
      <c r="Y425" s="7702"/>
      <c r="Z425" s="7702"/>
      <c r="AA425" s="7702"/>
      <c r="AB425" s="7702"/>
      <c r="AC425" s="7702"/>
      <c r="AD425" s="7702"/>
      <c r="AE425" s="7702"/>
      <c r="AF425" s="7702"/>
      <c r="AG425" s="7702"/>
      <c r="AH425" s="7702"/>
      <c r="AI425" s="7702"/>
      <c r="AJ425" s="7702"/>
      <c r="AK425" s="7702"/>
      <c r="AL425" s="7702"/>
      <c r="AM425" s="7702"/>
      <c r="AN425" s="7702"/>
      <c r="AO425" s="7702"/>
      <c r="AP425" s="7702"/>
      <c r="AQ425" s="7702"/>
      <c r="AR425" s="7702"/>
      <c r="AS425" s="7702"/>
      <c r="AT425" s="7702"/>
      <c r="AU425" s="7702"/>
      <c r="AV425" s="7702"/>
      <c r="AW425" s="7702"/>
      <c r="AX425" s="7702"/>
      <c r="AY425" s="7702"/>
      <c r="AZ425" s="7702"/>
      <c r="BA425" s="7702"/>
      <c r="BB425" s="7702"/>
      <c r="BC425" s="7702"/>
      <c r="BD425" s="7702"/>
      <c r="BE425" s="7702"/>
      <c r="BF425" s="7702"/>
      <c r="BG425" s="7702"/>
      <c r="BH425" s="7702"/>
      <c r="BI425" s="7702"/>
      <c r="BJ425" s="7702"/>
      <c r="BK425" s="7702"/>
      <c r="BL425" s="7702"/>
      <c r="BM425" s="7702"/>
      <c r="BN425" s="7702"/>
      <c r="BO425" s="7702"/>
      <c r="BP425" s="7702"/>
      <c r="BQ425" s="7702"/>
      <c r="BR425" s="7702"/>
      <c r="BS425" s="8293"/>
      <c r="BT425" s="7705"/>
      <c r="BU425" s="7690"/>
      <c r="BV425" s="7686" t="inlineStr">
        <is>
          <t>Medida SAR</t>
        </is>
      </c>
      <c r="BW425" s="7691" t="inlineStr">
        <is>
          <t>Valor en antena</t>
        </is>
      </c>
      <c r="BX425" s="7691" t="inlineStr">
        <is>
          <t>SAR 1W</t>
        </is>
      </c>
      <c r="BY425" s="7691" t="inlineStr">
        <is>
          <t>SAR W/g</t>
        </is>
      </c>
      <c r="BZ425" s="7691" t="inlineStr">
        <is>
          <t>Desviacion (%)</t>
        </is>
      </c>
      <c r="CA425" s="7692" t="inlineStr">
        <is>
          <t>Veredicto</t>
        </is>
      </c>
      <c r="CB425" s="7703"/>
      <c r="CC425" s="7709"/>
      <c r="CD425" s="7796"/>
      <c r="CE425" s="7795"/>
      <c r="CF425" s="7795"/>
      <c r="CG425" s="7795"/>
      <c r="CH425" s="7795"/>
      <c r="CI425" s="7795"/>
      <c r="CJ425" s="7795"/>
      <c r="CK425" s="7795"/>
      <c r="CL425" s="7786"/>
      <c r="CM425" s="7786"/>
      <c r="CN425" s="7786"/>
      <c r="CO425" s="7786"/>
      <c r="CP425" s="7786"/>
      <c r="CQ425" s="7786"/>
      <c r="CR425" s="7786"/>
      <c r="CS425" s="7786"/>
      <c r="CT425" s="7786"/>
      <c r="CU425" s="7786"/>
      <c r="CV425" s="7702"/>
      <c r="CW425" s="7702"/>
      <c r="CX425" s="7702"/>
      <c r="CY425" s="7702"/>
      <c r="CZ425" s="7702"/>
    </row>
    <row r="426" spans="1:104" x14ac:dyDescent="0.2">
      <c r="A426" s="7699"/>
      <c r="B426" s="7699"/>
      <c r="C426" s="7702"/>
      <c r="D426" s="7702"/>
      <c r="E426" s="7702"/>
      <c r="F426" s="7702"/>
      <c r="G426" s="7702"/>
      <c r="H426" s="7702"/>
      <c r="I426" s="7702"/>
      <c r="J426" s="7702"/>
      <c r="K426" s="7702"/>
      <c r="L426" s="7702"/>
      <c r="M426" s="7702"/>
      <c r="N426" s="7702"/>
      <c r="O426" s="7702"/>
      <c r="P426" s="7702"/>
      <c r="Q426" s="7702"/>
      <c r="R426" s="7702"/>
      <c r="S426" s="7702"/>
      <c r="T426" s="7702"/>
      <c r="U426" s="7702"/>
      <c r="V426" s="7702"/>
      <c r="W426" s="7702"/>
      <c r="X426" s="7702"/>
      <c r="Y426" s="7702"/>
      <c r="Z426" s="7702"/>
      <c r="AA426" s="7702"/>
      <c r="AB426" s="7702"/>
      <c r="AC426" s="7702"/>
      <c r="AD426" s="7702"/>
      <c r="AE426" s="7702"/>
      <c r="AF426" s="7702"/>
      <c r="AG426" s="7702"/>
      <c r="AH426" s="7702"/>
      <c r="AI426" s="7702"/>
      <c r="AJ426" s="7702"/>
      <c r="AK426" s="7702"/>
      <c r="AL426" s="7702"/>
      <c r="AM426" s="7702"/>
      <c r="AN426" s="7702"/>
      <c r="AO426" s="7702"/>
      <c r="AP426" s="7702"/>
      <c r="AQ426" s="7702"/>
      <c r="AR426" s="7702"/>
      <c r="AS426" s="7702"/>
      <c r="AT426" s="7702"/>
      <c r="AU426" s="7702"/>
      <c r="AV426" s="7702"/>
      <c r="AW426" s="7702"/>
      <c r="AX426" s="7702"/>
      <c r="AY426" s="7702"/>
      <c r="AZ426" s="7702"/>
      <c r="BA426" s="7702"/>
      <c r="BB426" s="7702"/>
      <c r="BC426" s="7702"/>
      <c r="BD426" s="7702"/>
      <c r="BE426" s="7702"/>
      <c r="BF426" s="7702"/>
      <c r="BG426" s="7702"/>
      <c r="BH426" s="7702"/>
      <c r="BI426" s="7702"/>
      <c r="BJ426" s="7702"/>
      <c r="BK426" s="7702"/>
      <c r="BL426" s="7702"/>
      <c r="BM426" s="7702"/>
      <c r="BN426" s="7702"/>
      <c r="BO426" s="7702"/>
      <c r="BP426" s="7702"/>
      <c r="BQ426" s="7702"/>
      <c r="BR426" s="7702"/>
      <c r="BS426" s="8293"/>
      <c r="BT426" s="7705"/>
      <c r="BU426" s="7719" t="inlineStr">
        <is>
          <t>SAR(1g)</t>
        </is>
      </c>
      <c r="BV426" s="7693"/>
      <c r="BW426" s="7713">
        <f>POWER(10,(((10*LOG10(BW418))+(AVERAGE(BX422:BX423)-BX419))/10))</f>
        <v>250.00000000000011</v>
      </c>
      <c r="BX426" s="8161">
        <f>CD408</f>
        <v>10.9</v>
      </c>
      <c r="BY426" s="7713">
        <f>BV426*1000/BW426</f>
        <v>0</v>
      </c>
      <c r="BZ426" s="7713">
        <f>((BY426-BX426)*100)/BX426</f>
        <v>-100</v>
      </c>
      <c r="CA426" s="7715" t="str">
        <f>IF(ABS(BZ426)&lt;10,"Válido","No Válido")</f>
        <v>No Válido</v>
      </c>
      <c r="CB426" s="7703"/>
      <c r="CC426" s="7709"/>
      <c r="CD426" s="7796"/>
      <c r="CE426" s="7795"/>
      <c r="CF426" s="7795"/>
      <c r="CG426" s="7795"/>
      <c r="CH426" s="7795"/>
      <c r="CI426" s="7795"/>
      <c r="CJ426" s="7795"/>
      <c r="CK426" s="7795"/>
      <c r="CL426" s="7786"/>
      <c r="CM426" s="7786"/>
      <c r="CN426" s="7786"/>
      <c r="CO426" s="7786"/>
      <c r="CP426" s="7786"/>
      <c r="CQ426" s="7786"/>
      <c r="CR426" s="7786"/>
      <c r="CS426" s="7786"/>
      <c r="CT426" s="7786"/>
      <c r="CU426" s="7786"/>
      <c r="CV426" s="7702"/>
      <c r="CW426" s="7702"/>
      <c r="CX426" s="7702"/>
      <c r="CY426" s="7702"/>
      <c r="CZ426" s="7702"/>
    </row>
    <row r="427" spans="1:104" ht="13.5" thickBot="1" x14ac:dyDescent="0.25">
      <c r="A427" s="7699"/>
      <c r="B427" s="7699"/>
      <c r="C427" s="7702"/>
      <c r="D427" s="7702"/>
      <c r="E427" s="7702"/>
      <c r="F427" s="7702"/>
      <c r="G427" s="7702"/>
      <c r="H427" s="7702"/>
      <c r="I427" s="7702"/>
      <c r="J427" s="7702"/>
      <c r="K427" s="7702"/>
      <c r="L427" s="7702"/>
      <c r="M427" s="7702"/>
      <c r="N427" s="7702"/>
      <c r="O427" s="7702"/>
      <c r="P427" s="7702"/>
      <c r="Q427" s="7702"/>
      <c r="R427" s="7702"/>
      <c r="S427" s="7702"/>
      <c r="T427" s="7702"/>
      <c r="U427" s="7702"/>
      <c r="V427" s="7702"/>
      <c r="W427" s="7702"/>
      <c r="X427" s="7702"/>
      <c r="Y427" s="7702"/>
      <c r="Z427" s="7702"/>
      <c r="AA427" s="7702"/>
      <c r="AB427" s="7702"/>
      <c r="AC427" s="7702"/>
      <c r="AD427" s="7702"/>
      <c r="AE427" s="7702"/>
      <c r="AF427" s="7702"/>
      <c r="AG427" s="7702"/>
      <c r="AH427" s="7702"/>
      <c r="AI427" s="7702"/>
      <c r="AJ427" s="7702"/>
      <c r="AK427" s="7702"/>
      <c r="AL427" s="7702"/>
      <c r="AM427" s="7702"/>
      <c r="AN427" s="7702"/>
      <c r="AO427" s="7702"/>
      <c r="AP427" s="7702"/>
      <c r="AQ427" s="7702"/>
      <c r="AR427" s="7702"/>
      <c r="AS427" s="7702"/>
      <c r="AT427" s="7702"/>
      <c r="AU427" s="7702"/>
      <c r="AV427" s="7702"/>
      <c r="AW427" s="7702"/>
      <c r="AX427" s="7702"/>
      <c r="AY427" s="7702"/>
      <c r="AZ427" s="7702"/>
      <c r="BA427" s="7702"/>
      <c r="BB427" s="7702"/>
      <c r="BC427" s="7702"/>
      <c r="BD427" s="7702"/>
      <c r="BE427" s="7702"/>
      <c r="BF427" s="7702"/>
      <c r="BG427" s="7702"/>
      <c r="BH427" s="7702"/>
      <c r="BI427" s="7702"/>
      <c r="BJ427" s="7702"/>
      <c r="BK427" s="7702"/>
      <c r="BL427" s="7702"/>
      <c r="BM427" s="7702"/>
      <c r="BN427" s="7702"/>
      <c r="BO427" s="7702"/>
      <c r="BP427" s="7702"/>
      <c r="BQ427" s="7702"/>
      <c r="BR427" s="7702"/>
      <c r="BS427" s="8293"/>
      <c r="BT427" s="7705"/>
      <c r="BU427" s="7720" t="inlineStr">
        <is>
          <t>SAR(10g)</t>
        </is>
      </c>
      <c r="BV427" s="7694"/>
      <c r="BW427" s="7714">
        <f>POWER(10,(((10*LOG10(BW418))+(AVERAGE(BX422:BX423)-BX419))/10))</f>
        <v>250.00000000000011</v>
      </c>
      <c r="BX427" s="8162">
        <f>CD409</f>
        <v>7.01</v>
      </c>
      <c r="BY427" s="7714">
        <f>BV427*1000/BW427</f>
        <v>0</v>
      </c>
      <c r="BZ427" s="7714">
        <f>((BY427-BX427)*100)/BX427</f>
        <v>-100</v>
      </c>
      <c r="CA427" s="7716" t="str">
        <f>IF(ABS(BZ427)&lt;10,"Válido","No Válido")</f>
        <v>No Válido</v>
      </c>
      <c r="CB427" s="7703"/>
      <c r="CC427" s="7709"/>
      <c r="CD427" s="7796"/>
      <c r="CE427" s="7795"/>
      <c r="CF427" s="7795"/>
      <c r="CG427" s="7795"/>
      <c r="CH427" s="7795"/>
      <c r="CI427" s="7795"/>
      <c r="CJ427" s="7795"/>
      <c r="CK427" s="7795"/>
      <c r="CL427" s="7786"/>
      <c r="CM427" s="7786"/>
      <c r="CN427" s="7786"/>
      <c r="CO427" s="7786"/>
      <c r="CP427" s="7786"/>
      <c r="CQ427" s="7786"/>
      <c r="CR427" s="7786"/>
      <c r="CS427" s="7786"/>
      <c r="CT427" s="7786"/>
      <c r="CU427" s="7786"/>
      <c r="CV427" s="7702"/>
      <c r="CW427" s="7702"/>
      <c r="CX427" s="7702"/>
      <c r="CY427" s="7702"/>
      <c r="CZ427" s="7702"/>
    </row>
    <row r="428" spans="1:104" ht="13.5" thickBot="1" x14ac:dyDescent="0.25">
      <c r="A428" s="7699"/>
      <c r="B428" s="7699"/>
      <c r="C428" s="7702"/>
      <c r="D428" s="7702"/>
      <c r="E428" s="7702"/>
      <c r="F428" s="7702"/>
      <c r="G428" s="7702"/>
      <c r="H428" s="7702"/>
      <c r="I428" s="7702"/>
      <c r="J428" s="7702"/>
      <c r="K428" s="7702"/>
      <c r="L428" s="7702"/>
      <c r="M428" s="7702"/>
      <c r="N428" s="7702"/>
      <c r="O428" s="7702"/>
      <c r="P428" s="7702"/>
      <c r="Q428" s="7702"/>
      <c r="R428" s="7702"/>
      <c r="S428" s="7702"/>
      <c r="T428" s="7702"/>
      <c r="U428" s="7702"/>
      <c r="V428" s="7702"/>
      <c r="W428" s="7702"/>
      <c r="X428" s="7702"/>
      <c r="Y428" s="7702"/>
      <c r="Z428" s="7702"/>
      <c r="AA428" s="7702"/>
      <c r="AB428" s="7702"/>
      <c r="AC428" s="7702"/>
      <c r="AD428" s="7702"/>
      <c r="AE428" s="7702"/>
      <c r="AF428" s="7702"/>
      <c r="AG428" s="7702"/>
      <c r="AH428" s="7702"/>
      <c r="AI428" s="7702"/>
      <c r="AJ428" s="7702"/>
      <c r="AK428" s="7702"/>
      <c r="AL428" s="7702"/>
      <c r="AM428" s="7702"/>
      <c r="AN428" s="7702"/>
      <c r="AO428" s="7702"/>
      <c r="AP428" s="7702"/>
      <c r="AQ428" s="7702"/>
      <c r="AR428" s="7702"/>
      <c r="AS428" s="7702"/>
      <c r="AT428" s="7702"/>
      <c r="AU428" s="7702"/>
      <c r="AV428" s="7702"/>
      <c r="AW428" s="7702"/>
      <c r="AX428" s="7702"/>
      <c r="AY428" s="7702"/>
      <c r="AZ428" s="7702"/>
      <c r="BA428" s="7702"/>
      <c r="BB428" s="7702"/>
      <c r="BC428" s="7702"/>
      <c r="BD428" s="7702"/>
      <c r="BE428" s="7702"/>
      <c r="BF428" s="7702"/>
      <c r="BG428" s="7702"/>
      <c r="BH428" s="7702"/>
      <c r="BI428" s="7702"/>
      <c r="BJ428" s="7702"/>
      <c r="BK428" s="7702"/>
      <c r="BL428" s="7702"/>
      <c r="BM428" s="7702"/>
      <c r="BN428" s="7702"/>
      <c r="BO428" s="7702"/>
      <c r="BP428" s="7702"/>
      <c r="BQ428" s="7702"/>
      <c r="BR428" s="7702"/>
      <c r="BS428" s="8293"/>
      <c r="BT428" s="7705"/>
      <c r="BU428" s="7702"/>
      <c r="BV428" s="7702"/>
      <c r="BW428" s="7702"/>
      <c r="BX428" s="7702"/>
      <c r="BY428" s="7726"/>
      <c r="BZ428" s="7726"/>
      <c r="CA428" s="7726"/>
      <c r="CB428" s="7726"/>
      <c r="CC428" s="7734"/>
      <c r="CD428" s="7796"/>
      <c r="CE428" s="7795"/>
      <c r="CF428" s="7795"/>
      <c r="CG428" s="7795"/>
      <c r="CH428" s="7795"/>
      <c r="CI428" s="7795"/>
      <c r="CJ428" s="7795"/>
      <c r="CK428" s="7795"/>
      <c r="CL428" s="7786"/>
      <c r="CM428" s="7786"/>
      <c r="CN428" s="7786"/>
      <c r="CO428" s="7786"/>
      <c r="CP428" s="7786"/>
      <c r="CQ428" s="7786"/>
      <c r="CR428" s="7786"/>
      <c r="CS428" s="7786"/>
      <c r="CT428" s="7786"/>
      <c r="CU428" s="7786"/>
      <c r="CV428" s="7702"/>
      <c r="CW428" s="7702"/>
      <c r="CX428" s="7702"/>
      <c r="CY428" s="7702"/>
      <c r="CZ428" s="7702"/>
    </row>
    <row r="429" spans="1:104" ht="26.25" thickBot="1" x14ac:dyDescent="0.25">
      <c r="A429" s="7699"/>
      <c r="B429" s="7699"/>
      <c r="C429" s="7702"/>
      <c r="D429" s="7702"/>
      <c r="E429" s="7702"/>
      <c r="F429" s="7702"/>
      <c r="G429" s="7702"/>
      <c r="H429" s="7702"/>
      <c r="I429" s="7702"/>
      <c r="J429" s="7702"/>
      <c r="K429" s="7702"/>
      <c r="L429" s="7702"/>
      <c r="M429" s="7702"/>
      <c r="N429" s="7702"/>
      <c r="O429" s="7702"/>
      <c r="P429" s="7702"/>
      <c r="Q429" s="7702"/>
      <c r="R429" s="7702"/>
      <c r="S429" s="7702"/>
      <c r="T429" s="7702"/>
      <c r="U429" s="7702"/>
      <c r="V429" s="7702"/>
      <c r="W429" s="7702"/>
      <c r="X429" s="7702"/>
      <c r="Y429" s="7702"/>
      <c r="Z429" s="7702"/>
      <c r="AA429" s="7702"/>
      <c r="AB429" s="7702"/>
      <c r="AC429" s="7702"/>
      <c r="AD429" s="7702"/>
      <c r="AE429" s="7702"/>
      <c r="AF429" s="7702"/>
      <c r="AG429" s="7702"/>
      <c r="AH429" s="7702"/>
      <c r="AI429" s="7702"/>
      <c r="AJ429" s="7702"/>
      <c r="AK429" s="7702"/>
      <c r="AL429" s="7702"/>
      <c r="AM429" s="7702"/>
      <c r="AN429" s="7702"/>
      <c r="AO429" s="7702"/>
      <c r="AP429" s="7702"/>
      <c r="AQ429" s="7702"/>
      <c r="AR429" s="7702"/>
      <c r="AS429" s="7702"/>
      <c r="AT429" s="7702"/>
      <c r="AU429" s="7702"/>
      <c r="AV429" s="7702"/>
      <c r="AW429" s="7702"/>
      <c r="AX429" s="7702"/>
      <c r="AY429" s="7702"/>
      <c r="AZ429" s="7702"/>
      <c r="BA429" s="7702"/>
      <c r="BB429" s="7702"/>
      <c r="BC429" s="7702"/>
      <c r="BD429" s="7702"/>
      <c r="BE429" s="7702"/>
      <c r="BF429" s="7702"/>
      <c r="BG429" s="7702"/>
      <c r="BH429" s="7702"/>
      <c r="BI429" s="7702"/>
      <c r="BJ429" s="7702"/>
      <c r="BK429" s="7702"/>
      <c r="BL429" s="7702"/>
      <c r="BM429" s="7702"/>
      <c r="BN429" s="7702"/>
      <c r="BO429" s="7702"/>
      <c r="BP429" s="7702"/>
      <c r="BQ429" s="7702"/>
      <c r="BR429" s="7702"/>
      <c r="BS429" s="8293"/>
      <c r="BT429" s="7705"/>
      <c r="BU429" s="7695"/>
      <c r="BV429" s="7696" t="inlineStr">
        <is>
          <t>Valor SAR extrap</t>
        </is>
      </c>
      <c r="BW429" s="7697" t="inlineStr">
        <is>
          <t>Desviacion (%)</t>
        </is>
      </c>
      <c r="BX429" s="7698" t="inlineStr">
        <is>
          <t>Veredicto</t>
        </is>
      </c>
      <c r="BY429" s="7726"/>
      <c r="BZ429" s="7726"/>
      <c r="CA429" s="7726" t="inlineStr">
        <is>
          <t>Frequency
(MHz)</t>
        </is>
      </c>
      <c r="CB429" s="7726" t="str">
        <f>CA415</f>
        <v>Head/Body:</v>
      </c>
      <c r="CC429" s="7734" t="inlineStr">
        <is>
          <t>SAR over</t>
        </is>
      </c>
      <c r="CD429" s="7796"/>
      <c r="CE429" s="7795"/>
      <c r="CF429" s="7795"/>
      <c r="CG429" s="7795"/>
      <c r="CH429" s="7795"/>
      <c r="CI429" s="7795"/>
      <c r="CJ429" s="7795"/>
      <c r="CK429" s="7795"/>
      <c r="CL429" s="7786"/>
      <c r="CM429" s="7786"/>
      <c r="CN429" s="7786"/>
      <c r="CO429" s="7786"/>
      <c r="CP429" s="7786"/>
      <c r="CQ429" s="7786"/>
      <c r="CR429" s="7786"/>
      <c r="CS429" s="7786"/>
      <c r="CT429" s="7786"/>
      <c r="CU429" s="7786"/>
      <c r="CV429" s="7702"/>
      <c r="CW429" s="7702"/>
      <c r="CX429" s="7702"/>
      <c r="CY429" s="7702"/>
      <c r="CZ429" s="7702"/>
    </row>
    <row r="430" spans="1:104" x14ac:dyDescent="0.2">
      <c r="A430" s="7699"/>
      <c r="B430" s="7699"/>
      <c r="C430" s="7702"/>
      <c r="D430" s="7702"/>
      <c r="E430" s="7702"/>
      <c r="F430" s="7702"/>
      <c r="G430" s="7702"/>
      <c r="H430" s="7702"/>
      <c r="I430" s="7702"/>
      <c r="J430" s="7702"/>
      <c r="K430" s="7702"/>
      <c r="L430" s="7702"/>
      <c r="M430" s="7702"/>
      <c r="N430" s="7702"/>
      <c r="O430" s="7702"/>
      <c r="P430" s="7702"/>
      <c r="Q430" s="7702"/>
      <c r="R430" s="7702"/>
      <c r="S430" s="7702"/>
      <c r="T430" s="7702"/>
      <c r="U430" s="7702"/>
      <c r="V430" s="7702"/>
      <c r="W430" s="7702"/>
      <c r="X430" s="7702"/>
      <c r="Y430" s="7702"/>
      <c r="Z430" s="7702"/>
      <c r="AA430" s="7702"/>
      <c r="AB430" s="7702"/>
      <c r="AC430" s="7702"/>
      <c r="AD430" s="7702"/>
      <c r="AE430" s="7702"/>
      <c r="AF430" s="7702"/>
      <c r="AG430" s="7702"/>
      <c r="AH430" s="7702"/>
      <c r="AI430" s="7702"/>
      <c r="AJ430" s="7702"/>
      <c r="AK430" s="7702"/>
      <c r="AL430" s="7702"/>
      <c r="AM430" s="7702"/>
      <c r="AN430" s="7702"/>
      <c r="AO430" s="7702"/>
      <c r="AP430" s="7702"/>
      <c r="AQ430" s="7702"/>
      <c r="AR430" s="7702"/>
      <c r="AS430" s="7702"/>
      <c r="AT430" s="7702"/>
      <c r="AU430" s="7702"/>
      <c r="AV430" s="7702"/>
      <c r="AW430" s="7702"/>
      <c r="AX430" s="7702"/>
      <c r="AY430" s="7702"/>
      <c r="AZ430" s="7702"/>
      <c r="BA430" s="7702"/>
      <c r="BB430" s="7702"/>
      <c r="BC430" s="7702"/>
      <c r="BD430" s="7702"/>
      <c r="BE430" s="7702"/>
      <c r="BF430" s="7702"/>
      <c r="BG430" s="7702"/>
      <c r="BH430" s="7702"/>
      <c r="BI430" s="7702"/>
      <c r="BJ430" s="7702"/>
      <c r="BK430" s="7702"/>
      <c r="BL430" s="7702"/>
      <c r="BM430" s="7702"/>
      <c r="BN430" s="7702"/>
      <c r="BO430" s="7702"/>
      <c r="BP430" s="7702"/>
      <c r="BQ430" s="7702"/>
      <c r="BR430" s="7702"/>
      <c r="BS430" s="8293"/>
      <c r="BT430" s="7705"/>
      <c r="BU430" s="7684" t="inlineStr">
        <is>
          <t>Fast SAR 1g</t>
        </is>
      </c>
      <c r="BV430" s="7693"/>
      <c r="BW430" s="7713" t="e">
        <f>((BV430-BV426)*100)/BV426</f>
        <v>#DIV/0!</v>
      </c>
      <c r="BX430" s="7715" t="e">
        <f>IF(ABS(BW430)&lt;3,"Válido","No Válido")</f>
        <v>#DIV/0!</v>
      </c>
      <c r="BY430" s="7726"/>
      <c r="BZ430" s="7726"/>
      <c r="CA430" s="7726">
        <f>BU418</f>
        <v>0</v>
      </c>
      <c r="CB430" s="7726" t="str">
        <f>CB415</f>
        <v>Head</v>
      </c>
      <c r="CC430" s="7734" t="inlineStr">
        <is>
          <t>1 gr.</t>
        </is>
      </c>
      <c r="CD430" s="7796"/>
      <c r="CE430" s="7795"/>
      <c r="CF430" s="7795"/>
      <c r="CG430" s="7795"/>
      <c r="CH430" s="7795"/>
      <c r="CI430" s="7795"/>
      <c r="CJ430" s="7795"/>
      <c r="CK430" s="7795"/>
      <c r="CL430" s="7786"/>
      <c r="CM430" s="7786"/>
      <c r="CN430" s="7786"/>
      <c r="CO430" s="7786"/>
      <c r="CP430" s="7786"/>
      <c r="CQ430" s="7786"/>
      <c r="CR430" s="7786"/>
      <c r="CS430" s="7786"/>
      <c r="CT430" s="7786"/>
      <c r="CU430" s="7786"/>
      <c r="CV430" s="7702"/>
      <c r="CW430" s="7702"/>
      <c r="CX430" s="7702"/>
      <c r="CY430" s="7702"/>
      <c r="CZ430" s="7702"/>
    </row>
    <row r="431" spans="1:104" ht="13.5" thickBot="1" x14ac:dyDescent="0.25">
      <c r="A431" s="7699"/>
      <c r="B431" s="7699"/>
      <c r="C431" s="7702"/>
      <c r="D431" s="7702"/>
      <c r="E431" s="7702"/>
      <c r="F431" s="7702"/>
      <c r="G431" s="7702"/>
      <c r="H431" s="7702"/>
      <c r="I431" s="7702"/>
      <c r="J431" s="7702"/>
      <c r="K431" s="7702"/>
      <c r="L431" s="7702"/>
      <c r="M431" s="7702"/>
      <c r="N431" s="7702"/>
      <c r="O431" s="7702"/>
      <c r="P431" s="7702"/>
      <c r="Q431" s="7702"/>
      <c r="R431" s="7702"/>
      <c r="S431" s="7702"/>
      <c r="T431" s="7702"/>
      <c r="U431" s="7702"/>
      <c r="V431" s="7702"/>
      <c r="W431" s="7702"/>
      <c r="X431" s="7702"/>
      <c r="Y431" s="7702"/>
      <c r="Z431" s="7702"/>
      <c r="AA431" s="7702"/>
      <c r="AB431" s="7702"/>
      <c r="AC431" s="7702"/>
      <c r="AD431" s="7702"/>
      <c r="AE431" s="7702"/>
      <c r="AF431" s="7702"/>
      <c r="AG431" s="7702"/>
      <c r="AH431" s="7702"/>
      <c r="AI431" s="7702"/>
      <c r="AJ431" s="7702"/>
      <c r="AK431" s="7702"/>
      <c r="AL431" s="7702"/>
      <c r="AM431" s="7702"/>
      <c r="AN431" s="7702"/>
      <c r="AO431" s="7702"/>
      <c r="AP431" s="7702"/>
      <c r="AQ431" s="7702"/>
      <c r="AR431" s="7702"/>
      <c r="AS431" s="7702"/>
      <c r="AT431" s="7702"/>
      <c r="AU431" s="7702"/>
      <c r="AV431" s="7702"/>
      <c r="AW431" s="7702"/>
      <c r="AX431" s="7702"/>
      <c r="AY431" s="7702"/>
      <c r="AZ431" s="7702"/>
      <c r="BA431" s="7702"/>
      <c r="BB431" s="7702"/>
      <c r="BC431" s="7702"/>
      <c r="BD431" s="7702"/>
      <c r="BE431" s="7702"/>
      <c r="BF431" s="7702"/>
      <c r="BG431" s="7702"/>
      <c r="BH431" s="7702"/>
      <c r="BI431" s="7702"/>
      <c r="BJ431" s="7702"/>
      <c r="BK431" s="7702"/>
      <c r="BL431" s="7702"/>
      <c r="BM431" s="7702"/>
      <c r="BN431" s="7702"/>
      <c r="BO431" s="7702"/>
      <c r="BP431" s="7702"/>
      <c r="BQ431" s="7702"/>
      <c r="BR431" s="7702"/>
      <c r="BS431" s="8293"/>
      <c r="BT431" s="7705"/>
      <c r="BU431" s="7718" t="inlineStr">
        <is>
          <t>Fast SAR 10g</t>
        </is>
      </c>
      <c r="BV431" s="7694"/>
      <c r="BW431" s="7714" t="e">
        <f>((BV431-BV427)*100)/BV427</f>
        <v>#DIV/0!</v>
      </c>
      <c r="BX431" s="7716" t="e">
        <f>IF(ABS(BW431)&lt;7,"Válido","No Válido")</f>
        <v>#DIV/0!</v>
      </c>
      <c r="BY431" s="7727"/>
      <c r="BZ431" s="7726"/>
      <c r="CA431" s="7732">
        <f>BU418</f>
        <v>0</v>
      </c>
      <c r="CB431" s="7730" t="str">
        <f>CB415</f>
        <v>Head</v>
      </c>
      <c r="CC431" s="7734" t="inlineStr">
        <is>
          <t>10 gr.</t>
        </is>
      </c>
      <c r="CD431" s="7796"/>
      <c r="CE431" s="7795"/>
      <c r="CF431" s="7795"/>
      <c r="CG431" s="7795"/>
      <c r="CH431" s="7795"/>
      <c r="CI431" s="7795"/>
      <c r="CJ431" s="7795"/>
      <c r="CK431" s="7795"/>
      <c r="CL431" s="7786"/>
      <c r="CM431" s="7786"/>
      <c r="CN431" s="7786"/>
      <c r="CO431" s="7786"/>
      <c r="CP431" s="7786"/>
      <c r="CQ431" s="7786"/>
      <c r="CR431" s="7786"/>
      <c r="CS431" s="7786"/>
      <c r="CT431" s="7786"/>
      <c r="CU431" s="7786"/>
      <c r="CV431" s="7702"/>
      <c r="CW431" s="7702"/>
      <c r="CX431" s="7702"/>
      <c r="CY431" s="7702"/>
      <c r="CZ431" s="7702"/>
    </row>
    <row r="432" spans="1:104" x14ac:dyDescent="0.2">
      <c r="A432" s="7699"/>
      <c r="B432" s="7699"/>
      <c r="C432" s="7702"/>
      <c r="D432" s="7702"/>
      <c r="E432" s="7702"/>
      <c r="F432" s="7702"/>
      <c r="G432" s="7702"/>
      <c r="H432" s="7702"/>
      <c r="I432" s="7702"/>
      <c r="J432" s="7702"/>
      <c r="K432" s="7702"/>
      <c r="L432" s="7702"/>
      <c r="M432" s="7702"/>
      <c r="N432" s="7702"/>
      <c r="O432" s="7702"/>
      <c r="P432" s="7702"/>
      <c r="Q432" s="7702"/>
      <c r="R432" s="7702"/>
      <c r="S432" s="7702"/>
      <c r="T432" s="7702"/>
      <c r="U432" s="7702"/>
      <c r="V432" s="7702"/>
      <c r="W432" s="7702"/>
      <c r="X432" s="7702"/>
      <c r="Y432" s="7702"/>
      <c r="Z432" s="7702"/>
      <c r="AA432" s="7702"/>
      <c r="AB432" s="7702"/>
      <c r="AC432" s="7702"/>
      <c r="AD432" s="7702"/>
      <c r="AE432" s="7702"/>
      <c r="AF432" s="7702"/>
      <c r="AG432" s="7702"/>
      <c r="AH432" s="7702"/>
      <c r="AI432" s="7702"/>
      <c r="AJ432" s="7702"/>
      <c r="AK432" s="7702"/>
      <c r="AL432" s="7702"/>
      <c r="AM432" s="7702"/>
      <c r="AN432" s="7702"/>
      <c r="AO432" s="7702"/>
      <c r="AP432" s="7702"/>
      <c r="AQ432" s="7702"/>
      <c r="AR432" s="7702"/>
      <c r="AS432" s="7702"/>
      <c r="AT432" s="7702"/>
      <c r="AU432" s="7702"/>
      <c r="AV432" s="7702"/>
      <c r="AW432" s="7702"/>
      <c r="AX432" s="7702"/>
      <c r="AY432" s="7702"/>
      <c r="AZ432" s="7702"/>
      <c r="BA432" s="7702"/>
      <c r="BB432" s="7702"/>
      <c r="BC432" s="7702"/>
      <c r="BD432" s="7702"/>
      <c r="BE432" s="7702"/>
      <c r="BF432" s="7702"/>
      <c r="BG432" s="7702"/>
      <c r="BH432" s="7702"/>
      <c r="BI432" s="7702"/>
      <c r="BJ432" s="7702"/>
      <c r="BK432" s="7702"/>
      <c r="BL432" s="7702"/>
      <c r="BM432" s="7702"/>
      <c r="BN432" s="7702"/>
      <c r="BO432" s="7702"/>
      <c r="BP432" s="7702"/>
      <c r="BQ432" s="7702"/>
      <c r="BR432" s="7702"/>
      <c r="BS432" s="8293"/>
      <c r="BT432" s="7735"/>
      <c r="BU432" s="7784"/>
      <c r="BV432" s="7784"/>
      <c r="BW432" s="7702"/>
      <c r="BX432" s="7702"/>
      <c r="BY432" s="7785"/>
      <c r="BZ432" s="7702"/>
      <c r="CA432" s="7998"/>
      <c r="CB432" s="7702"/>
      <c r="CC432" s="7708"/>
      <c r="CD432" s="7796"/>
      <c r="CE432" s="7795"/>
      <c r="CF432" s="7795"/>
      <c r="CG432" s="7795"/>
      <c r="CH432" s="7795"/>
      <c r="CI432" s="7795"/>
      <c r="CJ432" s="7795"/>
      <c r="CK432" s="7795"/>
      <c r="CL432" s="7786"/>
      <c r="CM432" s="7786"/>
      <c r="CN432" s="7786"/>
      <c r="CO432" s="7786"/>
      <c r="CP432" s="7786"/>
      <c r="CQ432" s="7786"/>
      <c r="CR432" s="7786"/>
      <c r="CS432" s="7786"/>
      <c r="CT432" s="7786"/>
      <c r="CU432" s="7786"/>
      <c r="CV432" s="7702"/>
      <c r="CW432" s="7702"/>
      <c r="CX432" s="7702"/>
      <c r="CY432" s="7702"/>
      <c r="CZ432" s="7702"/>
    </row>
    <row r="433" spans="1:104" x14ac:dyDescent="0.2">
      <c r="A433" s="7699"/>
      <c r="B433" s="7699"/>
      <c r="C433" s="7702"/>
      <c r="D433" s="7702"/>
      <c r="E433" s="7702"/>
      <c r="F433" s="7702"/>
      <c r="G433" s="7702"/>
      <c r="H433" s="7702"/>
      <c r="I433" s="7702"/>
      <c r="J433" s="7702"/>
      <c r="K433" s="7702"/>
      <c r="L433" s="7702"/>
      <c r="M433" s="7702"/>
      <c r="N433" s="7702"/>
      <c r="O433" s="7702"/>
      <c r="P433" s="7702"/>
      <c r="Q433" s="7702"/>
      <c r="R433" s="7702"/>
      <c r="S433" s="7702"/>
      <c r="T433" s="7702"/>
      <c r="U433" s="7702"/>
      <c r="V433" s="7702"/>
      <c r="W433" s="7702"/>
      <c r="X433" s="7702"/>
      <c r="Y433" s="7702"/>
      <c r="Z433" s="7702"/>
      <c r="AA433" s="7702"/>
      <c r="AB433" s="7702"/>
      <c r="AC433" s="7702"/>
      <c r="AD433" s="7702"/>
      <c r="AE433" s="7702"/>
      <c r="AF433" s="7702"/>
      <c r="AG433" s="7702"/>
      <c r="AH433" s="7702"/>
      <c r="AI433" s="7702"/>
      <c r="AJ433" s="7702"/>
      <c r="AK433" s="7702"/>
      <c r="AL433" s="7702"/>
      <c r="AM433" s="7702"/>
      <c r="AN433" s="7702"/>
      <c r="AO433" s="7702"/>
      <c r="AP433" s="7702"/>
      <c r="AQ433" s="7702"/>
      <c r="AR433" s="7702"/>
      <c r="AS433" s="7702"/>
      <c r="AT433" s="7702"/>
      <c r="AU433" s="7702"/>
      <c r="AV433" s="7702"/>
      <c r="AW433" s="7702"/>
      <c r="AX433" s="7702"/>
      <c r="AY433" s="7702"/>
      <c r="AZ433" s="7702"/>
      <c r="BA433" s="7702"/>
      <c r="BB433" s="7702"/>
      <c r="BC433" s="7702"/>
      <c r="BD433" s="7702"/>
      <c r="BE433" s="7702"/>
      <c r="BF433" s="7702"/>
      <c r="BG433" s="7702"/>
      <c r="BH433" s="7702"/>
      <c r="BI433" s="7702"/>
      <c r="BJ433" s="7702"/>
      <c r="BK433" s="7702"/>
      <c r="BL433" s="7702"/>
      <c r="BM433" s="7702"/>
      <c r="BN433" s="7702"/>
      <c r="BO433" s="7702"/>
      <c r="BP433" s="7702"/>
      <c r="BQ433" s="7702"/>
      <c r="BR433" s="7702"/>
      <c r="BS433" s="8293"/>
      <c r="BT433" s="7726"/>
      <c r="BU433" s="7727" t="inlineStr">
        <is>
          <t>Date</t>
        </is>
      </c>
      <c r="BV433" s="7727" t="inlineStr">
        <is>
          <t>Frequency
(MHz)</t>
        </is>
      </c>
      <c r="BW433" s="7726" t="str">
        <f>CA415</f>
        <v>Head/Body:</v>
      </c>
      <c r="BX433" s="7726" t="inlineStr">
        <is>
          <t>SAR over</t>
        </is>
      </c>
      <c r="BY433" s="7726" t="inlineStr">
        <is>
          <t>Fast SAR
(W/kg)</t>
        </is>
      </c>
      <c r="BZ433" s="7726" t="inlineStr">
        <is>
          <t>SAR
(W/kg)</t>
        </is>
      </c>
      <c r="CA433" s="7726" t="inlineStr">
        <is>
          <t>1 W Target
SAR (W/kg)</t>
        </is>
      </c>
      <c r="CB433" s="7726" t="inlineStr">
        <is>
          <t>1 W Norm.
SAR (W/kg)</t>
        </is>
      </c>
      <c r="CC433" s="7734" t="inlineStr">
        <is>
          <t>Drift (%)</t>
        </is>
      </c>
      <c r="CD433" s="7796"/>
      <c r="CE433" s="7795"/>
      <c r="CF433" s="7795"/>
      <c r="CG433" s="7795"/>
      <c r="CH433" s="7795"/>
      <c r="CI433" s="7795"/>
      <c r="CJ433" s="7795"/>
      <c r="CK433" s="7795"/>
      <c r="CL433" s="7786"/>
      <c r="CM433" s="7786"/>
      <c r="CN433" s="7786"/>
      <c r="CO433" s="7786"/>
      <c r="CP433" s="7786"/>
      <c r="CQ433" s="7786"/>
      <c r="CR433" s="7786"/>
      <c r="CS433" s="7786"/>
      <c r="CT433" s="7786"/>
      <c r="CU433" s="7786"/>
      <c r="CV433" s="7702"/>
      <c r="CW433" s="7702"/>
      <c r="CX433" s="7702"/>
      <c r="CY433" s="7702"/>
      <c r="CZ433" s="7702"/>
    </row>
    <row r="434" spans="1:104" x14ac:dyDescent="0.2">
      <c r="A434" s="7699"/>
      <c r="B434" s="7699"/>
      <c r="C434" s="7702"/>
      <c r="D434" s="7702"/>
      <c r="E434" s="7702"/>
      <c r="F434" s="7702"/>
      <c r="G434" s="7702"/>
      <c r="H434" s="7702"/>
      <c r="I434" s="7702"/>
      <c r="J434" s="7702"/>
      <c r="K434" s="7702"/>
      <c r="L434" s="7702"/>
      <c r="M434" s="7702"/>
      <c r="N434" s="7702"/>
      <c r="O434" s="7702"/>
      <c r="P434" s="7702"/>
      <c r="Q434" s="7702"/>
      <c r="R434" s="7702"/>
      <c r="S434" s="7702"/>
      <c r="T434" s="7702"/>
      <c r="U434" s="7702"/>
      <c r="V434" s="7702"/>
      <c r="W434" s="7702"/>
      <c r="X434" s="7702"/>
      <c r="Y434" s="7702"/>
      <c r="Z434" s="7702"/>
      <c r="AA434" s="7702"/>
      <c r="AB434" s="7702"/>
      <c r="AC434" s="7702"/>
      <c r="AD434" s="7702"/>
      <c r="AE434" s="7702"/>
      <c r="AF434" s="7702"/>
      <c r="AG434" s="7702"/>
      <c r="AH434" s="7702"/>
      <c r="AI434" s="7702"/>
      <c r="AJ434" s="7702"/>
      <c r="AK434" s="7702"/>
      <c r="AL434" s="7702"/>
      <c r="AM434" s="7702"/>
      <c r="AN434" s="7702"/>
      <c r="AO434" s="7702"/>
      <c r="AP434" s="7702"/>
      <c r="AQ434" s="7702"/>
      <c r="AR434" s="7702"/>
      <c r="AS434" s="7702"/>
      <c r="AT434" s="7702"/>
      <c r="AU434" s="7702"/>
      <c r="AV434" s="7702"/>
      <c r="AW434" s="7702"/>
      <c r="AX434" s="7702"/>
      <c r="AY434" s="7702"/>
      <c r="AZ434" s="7702"/>
      <c r="BA434" s="7702"/>
      <c r="BB434" s="7702"/>
      <c r="BC434" s="7702"/>
      <c r="BD434" s="7702"/>
      <c r="BE434" s="7702"/>
      <c r="BF434" s="7702"/>
      <c r="BG434" s="7702"/>
      <c r="BH434" s="7702"/>
      <c r="BI434" s="7702"/>
      <c r="BJ434" s="7702"/>
      <c r="BK434" s="7702"/>
      <c r="BL434" s="7702"/>
      <c r="BM434" s="7702"/>
      <c r="BN434" s="7702"/>
      <c r="BO434" s="7702"/>
      <c r="BP434" s="7702"/>
      <c r="BQ434" s="7702"/>
      <c r="BR434" s="7702"/>
      <c r="BS434" s="8293"/>
      <c r="BT434" s="7735"/>
      <c r="BU434" s="7757">
        <f>CB409</f>
        <v>0</v>
      </c>
      <c r="BV434" s="7732">
        <f>BU418</f>
        <v>0</v>
      </c>
      <c r="BW434" s="7732" t="str">
        <f>CB415</f>
        <v>Head</v>
      </c>
      <c r="BX434" s="7732" t="inlineStr">
        <is>
          <t>1 gr.</t>
        </is>
      </c>
      <c r="BY434" s="7732">
        <f>BV430</f>
        <v>0</v>
      </c>
      <c r="BZ434" s="7728">
        <f>BV426</f>
        <v>0</v>
      </c>
      <c r="CA434" s="7732">
        <f t="shared" ref="CA434:CA435" si="66">BX426</f>
        <v>10.9</v>
      </c>
      <c r="CB434" s="7730">
        <f t="shared" ref="CB434:CB435" si="67">BY426</f>
        <v>0</v>
      </c>
      <c r="CC434" s="7734">
        <f t="shared" ref="CC434:CC435" si="68">BZ426</f>
        <v>-100</v>
      </c>
      <c r="CD434" s="7796"/>
      <c r="CE434" s="7795"/>
      <c r="CF434" s="7795"/>
      <c r="CG434" s="7795"/>
      <c r="CH434" s="7795"/>
      <c r="CI434" s="7795"/>
      <c r="CJ434" s="7795"/>
      <c r="CK434" s="7795"/>
      <c r="CL434" s="7786"/>
      <c r="CM434" s="7786"/>
      <c r="CN434" s="7786"/>
      <c r="CO434" s="7786"/>
      <c r="CP434" s="7786"/>
      <c r="CQ434" s="7786"/>
      <c r="CR434" s="7786"/>
      <c r="CS434" s="7786"/>
      <c r="CT434" s="7786"/>
      <c r="CU434" s="7786"/>
      <c r="CV434" s="7702"/>
      <c r="CW434" s="7702"/>
      <c r="CX434" s="7702"/>
      <c r="CY434" s="7702"/>
      <c r="CZ434" s="7702"/>
    </row>
    <row r="435" spans="1:104" x14ac:dyDescent="0.2">
      <c r="A435" s="7699"/>
      <c r="B435" s="7699"/>
      <c r="C435" s="7702"/>
      <c r="D435" s="7702"/>
      <c r="E435" s="7702"/>
      <c r="F435" s="7702"/>
      <c r="G435" s="7702"/>
      <c r="H435" s="7702"/>
      <c r="I435" s="7702"/>
      <c r="J435" s="7702"/>
      <c r="K435" s="7702"/>
      <c r="L435" s="7702"/>
      <c r="M435" s="7702"/>
      <c r="N435" s="7702"/>
      <c r="O435" s="7702"/>
      <c r="P435" s="7702"/>
      <c r="Q435" s="7702"/>
      <c r="R435" s="7702"/>
      <c r="S435" s="7702"/>
      <c r="T435" s="7702"/>
      <c r="U435" s="7702"/>
      <c r="V435" s="7702"/>
      <c r="W435" s="7702"/>
      <c r="X435" s="7702"/>
      <c r="Y435" s="7702"/>
      <c r="Z435" s="7702"/>
      <c r="AA435" s="7702"/>
      <c r="AB435" s="7702"/>
      <c r="AC435" s="7702"/>
      <c r="AD435" s="7702"/>
      <c r="AE435" s="7702"/>
      <c r="AF435" s="7702"/>
      <c r="AG435" s="7702"/>
      <c r="AH435" s="7702"/>
      <c r="AI435" s="7702"/>
      <c r="AJ435" s="7702"/>
      <c r="AK435" s="7702"/>
      <c r="AL435" s="7702"/>
      <c r="AM435" s="7702"/>
      <c r="AN435" s="7702"/>
      <c r="AO435" s="7702"/>
      <c r="AP435" s="7702"/>
      <c r="AQ435" s="7702"/>
      <c r="AR435" s="7702"/>
      <c r="AS435" s="7702"/>
      <c r="AT435" s="7702"/>
      <c r="AU435" s="7702"/>
      <c r="AV435" s="7702"/>
      <c r="AW435" s="7702"/>
      <c r="AX435" s="7702"/>
      <c r="AY435" s="7702"/>
      <c r="AZ435" s="7702"/>
      <c r="BA435" s="7702"/>
      <c r="BB435" s="7702"/>
      <c r="BC435" s="7702"/>
      <c r="BD435" s="7702"/>
      <c r="BE435" s="7702"/>
      <c r="BF435" s="7702"/>
      <c r="BG435" s="7702"/>
      <c r="BH435" s="7702"/>
      <c r="BI435" s="7702"/>
      <c r="BJ435" s="7702"/>
      <c r="BK435" s="7702"/>
      <c r="BL435" s="7702"/>
      <c r="BM435" s="7702"/>
      <c r="BN435" s="7702"/>
      <c r="BO435" s="7702"/>
      <c r="BP435" s="7702"/>
      <c r="BQ435" s="7702"/>
      <c r="BR435" s="7702"/>
      <c r="BS435" s="8293"/>
      <c r="BT435" s="7736"/>
      <c r="BU435" s="7757">
        <f>CB409</f>
        <v>0</v>
      </c>
      <c r="BV435" s="7730">
        <f>BU418</f>
        <v>0</v>
      </c>
      <c r="BW435" s="7731" t="str">
        <f>CB415</f>
        <v>Head</v>
      </c>
      <c r="BX435" s="7731" t="inlineStr">
        <is>
          <t>10 gr.</t>
        </is>
      </c>
      <c r="BY435" s="7730">
        <f>BV431</f>
        <v>0</v>
      </c>
      <c r="BZ435" s="7728">
        <f>BV427</f>
        <v>0</v>
      </c>
      <c r="CA435" s="7728">
        <f t="shared" si="66"/>
        <v>7.01</v>
      </c>
      <c r="CB435" s="7728">
        <f t="shared" si="67"/>
        <v>0</v>
      </c>
      <c r="CC435" s="7734">
        <f t="shared" si="68"/>
        <v>-100</v>
      </c>
      <c r="CD435" s="7796"/>
      <c r="CE435" s="7795"/>
      <c r="CF435" s="7795"/>
      <c r="CG435" s="7795"/>
      <c r="CH435" s="7795"/>
      <c r="CI435" s="7795"/>
      <c r="CJ435" s="7795"/>
      <c r="CK435" s="7795"/>
      <c r="CL435" s="7786"/>
      <c r="CM435" s="7786"/>
      <c r="CN435" s="7786"/>
      <c r="CO435" s="7786"/>
      <c r="CP435" s="7786"/>
      <c r="CQ435" s="7786"/>
      <c r="CR435" s="7786"/>
      <c r="CS435" s="7786"/>
      <c r="CT435" s="7786"/>
      <c r="CU435" s="7786"/>
      <c r="CV435" s="7702"/>
      <c r="CW435" s="7702"/>
      <c r="CX435" s="7702"/>
      <c r="CY435" s="7702"/>
      <c r="CZ435" s="7702"/>
    </row>
    <row r="436" spans="1:104" ht="13.5" thickBot="1" x14ac:dyDescent="0.25">
      <c r="A436" s="7699"/>
      <c r="B436" s="7699"/>
      <c r="C436" s="7702"/>
      <c r="D436" s="7702"/>
      <c r="E436" s="7702"/>
      <c r="F436" s="7702"/>
      <c r="G436" s="7702"/>
      <c r="H436" s="7702"/>
      <c r="I436" s="7702"/>
      <c r="J436" s="7702"/>
      <c r="K436" s="7702"/>
      <c r="L436" s="7702"/>
      <c r="M436" s="7702"/>
      <c r="N436" s="7702"/>
      <c r="O436" s="7702"/>
      <c r="P436" s="7702"/>
      <c r="Q436" s="7702"/>
      <c r="R436" s="7702"/>
      <c r="S436" s="7702"/>
      <c r="T436" s="7702"/>
      <c r="U436" s="7702"/>
      <c r="V436" s="7702"/>
      <c r="W436" s="7702"/>
      <c r="X436" s="7702"/>
      <c r="Y436" s="7702"/>
      <c r="Z436" s="7702"/>
      <c r="AA436" s="7702"/>
      <c r="AB436" s="7702"/>
      <c r="AC436" s="7702"/>
      <c r="AD436" s="7702"/>
      <c r="AE436" s="7702"/>
      <c r="AF436" s="7702"/>
      <c r="AG436" s="7702"/>
      <c r="AH436" s="7702"/>
      <c r="AI436" s="7702"/>
      <c r="AJ436" s="7702"/>
      <c r="AK436" s="7702"/>
      <c r="AL436" s="7702"/>
      <c r="AM436" s="7702"/>
      <c r="AN436" s="7702"/>
      <c r="AO436" s="7702"/>
      <c r="AP436" s="7702"/>
      <c r="AQ436" s="7702"/>
      <c r="AR436" s="7702"/>
      <c r="AS436" s="7702"/>
      <c r="AT436" s="7702"/>
      <c r="AU436" s="7702"/>
      <c r="AV436" s="7702"/>
      <c r="AW436" s="7702"/>
      <c r="AX436" s="7702"/>
      <c r="AY436" s="7702"/>
      <c r="AZ436" s="7702"/>
      <c r="BA436" s="7702"/>
      <c r="BB436" s="7702"/>
      <c r="BC436" s="7702"/>
      <c r="BD436" s="7702"/>
      <c r="BE436" s="7702"/>
      <c r="BF436" s="7702"/>
      <c r="BG436" s="7702"/>
      <c r="BH436" s="7702"/>
      <c r="BI436" s="7702"/>
      <c r="BJ436" s="7702"/>
      <c r="BK436" s="7702"/>
      <c r="BL436" s="7702"/>
      <c r="BM436" s="7702"/>
      <c r="BN436" s="7702"/>
      <c r="BO436" s="7702"/>
      <c r="BP436" s="7702"/>
      <c r="BQ436" s="7702"/>
      <c r="BR436" s="7702"/>
      <c r="BS436" s="8294"/>
      <c r="BT436" s="7737"/>
      <c r="BU436" s="7787"/>
      <c r="BV436" s="7788"/>
      <c r="BW436" s="7789"/>
      <c r="BX436" s="7790"/>
      <c r="BY436" s="7791"/>
      <c r="BZ436" s="7789"/>
      <c r="CA436" s="7790"/>
      <c r="CB436" s="7792"/>
      <c r="CC436" s="7793"/>
      <c r="CD436" s="7796"/>
      <c r="CE436" s="7795"/>
      <c r="CF436" s="7795"/>
      <c r="CG436" s="7795"/>
      <c r="CH436" s="7795"/>
      <c r="CI436" s="7795"/>
      <c r="CJ436" s="7795"/>
      <c r="CK436" s="7795"/>
      <c r="CL436" s="7786"/>
      <c r="CM436" s="7786"/>
      <c r="CN436" s="7786"/>
      <c r="CO436" s="7786"/>
      <c r="CP436" s="7786"/>
      <c r="CQ436" s="7786"/>
      <c r="CR436" s="7786"/>
      <c r="CS436" s="7786"/>
      <c r="CT436" s="7786"/>
      <c r="CU436" s="7786"/>
      <c r="CV436" s="7702"/>
      <c r="CW436" s="7702"/>
      <c r="CX436" s="7702"/>
      <c r="CY436" s="7702"/>
      <c r="CZ436" s="7702"/>
    </row>
    <row r="437" spans="1:104" x14ac:dyDescent="0.2">
      <c r="A437" s="7699"/>
      <c r="B437" s="7699"/>
      <c r="C437" s="7702"/>
      <c r="D437" s="7702"/>
      <c r="E437" s="7702"/>
      <c r="F437" s="7702"/>
      <c r="G437" s="7702"/>
      <c r="H437" s="7702"/>
      <c r="I437" s="7702"/>
      <c r="J437" s="7702"/>
      <c r="K437" s="7702"/>
      <c r="L437" s="7702"/>
      <c r="M437" s="7702"/>
      <c r="N437" s="7702"/>
      <c r="O437" s="7702"/>
      <c r="P437" s="7702"/>
      <c r="Q437" s="7702"/>
      <c r="R437" s="7702"/>
      <c r="S437" s="7702"/>
      <c r="T437" s="7702"/>
      <c r="U437" s="7702"/>
      <c r="V437" s="7702"/>
      <c r="W437" s="7702"/>
      <c r="X437" s="7702"/>
      <c r="Y437" s="7702"/>
      <c r="Z437" s="7702"/>
      <c r="AA437" s="7702"/>
      <c r="AB437" s="7702"/>
      <c r="AC437" s="7702"/>
      <c r="AD437" s="7702"/>
      <c r="AE437" s="7702"/>
      <c r="AF437" s="7702"/>
      <c r="AG437" s="7702"/>
      <c r="AH437" s="7702"/>
      <c r="AI437" s="7702"/>
      <c r="AJ437" s="7702"/>
      <c r="AK437" s="7702"/>
      <c r="AL437" s="7702"/>
      <c r="AM437" s="7702"/>
      <c r="AN437" s="7702"/>
      <c r="AO437" s="7702"/>
      <c r="AP437" s="7702"/>
      <c r="AQ437" s="7702"/>
      <c r="AR437" s="7702"/>
      <c r="AS437" s="7702"/>
      <c r="AT437" s="7702"/>
      <c r="AU437" s="7702"/>
      <c r="AV437" s="7702"/>
      <c r="AW437" s="7702"/>
      <c r="AX437" s="7702"/>
      <c r="AY437" s="7702"/>
      <c r="AZ437" s="7702"/>
      <c r="BA437" s="7702"/>
      <c r="BB437" s="7702"/>
      <c r="BC437" s="7702"/>
      <c r="BD437" s="7702"/>
      <c r="BE437" s="7702"/>
      <c r="BF437" s="7702"/>
      <c r="BG437" s="7702"/>
      <c r="BH437" s="7702"/>
      <c r="BI437" s="7702"/>
      <c r="BJ437" s="7702"/>
      <c r="BK437" s="7702"/>
      <c r="BL437" s="7702"/>
      <c r="BM437" s="7702"/>
      <c r="BN437" s="7702"/>
      <c r="BO437" s="7702"/>
      <c r="BP437" s="7702"/>
      <c r="BQ437" s="7702"/>
      <c r="BR437" s="7702"/>
      <c r="BS437" s="7702"/>
      <c r="BT437" s="7702"/>
      <c r="BU437" s="7702"/>
      <c r="BV437" s="7702"/>
      <c r="BW437" s="7702"/>
      <c r="BX437" s="7702"/>
      <c r="BY437" s="7702"/>
      <c r="BZ437" s="7702"/>
      <c r="CA437" s="7998"/>
      <c r="CB437" s="7702"/>
      <c r="CC437" s="7702"/>
      <c r="CD437" s="7795"/>
      <c r="CE437" s="7795"/>
      <c r="CF437" s="7795"/>
      <c r="CG437" s="7795"/>
      <c r="CH437" s="7795"/>
      <c r="CI437" s="7795"/>
      <c r="CJ437" s="7795"/>
      <c r="CK437" s="7795"/>
      <c r="CL437" s="7786"/>
      <c r="CM437" s="7786"/>
      <c r="CN437" s="7786"/>
      <c r="CO437" s="7786"/>
      <c r="CP437" s="7786"/>
      <c r="CQ437" s="7786"/>
      <c r="CR437" s="7786"/>
      <c r="CS437" s="7786"/>
      <c r="CT437" s="7786"/>
      <c r="CU437" s="7786"/>
      <c r="CV437" s="7702"/>
      <c r="CW437" s="7702"/>
      <c r="CX437" s="7702"/>
      <c r="CY437" s="7702"/>
      <c r="CZ437" s="7702"/>
    </row>
    <row r="438" spans="1:104" ht="13.5" thickBot="1" x14ac:dyDescent="0.25">
      <c r="A438" s="7699"/>
      <c r="B438" s="7699"/>
      <c r="C438" s="7702"/>
      <c r="D438" s="7702"/>
      <c r="E438" s="7702"/>
      <c r="F438" s="7702"/>
      <c r="G438" s="7702"/>
      <c r="H438" s="7702"/>
      <c r="I438" s="7702"/>
      <c r="J438" s="7702"/>
      <c r="K438" s="7702"/>
      <c r="L438" s="7702"/>
      <c r="M438" s="7702"/>
      <c r="N438" s="7702"/>
      <c r="O438" s="7702"/>
      <c r="P438" s="7702"/>
      <c r="Q438" s="7702"/>
      <c r="R438" s="7702"/>
      <c r="S438" s="7702"/>
      <c r="T438" s="7702"/>
      <c r="U438" s="7702"/>
      <c r="V438" s="7702"/>
      <c r="W438" s="7702"/>
      <c r="X438" s="7702"/>
      <c r="Y438" s="7702"/>
      <c r="Z438" s="7702"/>
      <c r="AA438" s="7702"/>
      <c r="AB438" s="7702"/>
      <c r="AC438" s="7702"/>
      <c r="AD438" s="7702"/>
      <c r="AE438" s="7702"/>
      <c r="AF438" s="7702"/>
      <c r="AG438" s="7702"/>
      <c r="AH438" s="7702"/>
      <c r="AI438" s="7702"/>
      <c r="AJ438" s="7702"/>
      <c r="AK438" s="7702"/>
      <c r="AL438" s="7702"/>
      <c r="AM438" s="7702"/>
      <c r="AN438" s="7702"/>
      <c r="AO438" s="7702"/>
      <c r="AP438" s="7702"/>
      <c r="AQ438" s="7702"/>
      <c r="AR438" s="7702"/>
      <c r="AS438" s="7702"/>
      <c r="AT438" s="7702"/>
      <c r="AU438" s="7702"/>
      <c r="AV438" s="7702"/>
      <c r="AW438" s="7702"/>
      <c r="AX438" s="7702"/>
      <c r="AY438" s="7702"/>
      <c r="AZ438" s="7702"/>
      <c r="BA438" s="7702"/>
      <c r="BB438" s="7702"/>
      <c r="BC438" s="7702"/>
      <c r="BD438" s="7702"/>
      <c r="BE438" s="7702"/>
      <c r="BF438" s="7702"/>
      <c r="BG438" s="7702"/>
      <c r="BH438" s="7702"/>
      <c r="BI438" s="7702"/>
      <c r="BJ438" s="7702"/>
      <c r="BK438" s="7702"/>
      <c r="BL438" s="7702"/>
      <c r="BM438" s="7702"/>
      <c r="BN438" s="7702"/>
      <c r="BO438" s="7702"/>
      <c r="BP438" s="7702"/>
      <c r="BQ438" s="7702"/>
      <c r="BR438" s="7702"/>
      <c r="BS438" s="7702"/>
      <c r="BT438" s="7702"/>
      <c r="BU438" s="7702"/>
      <c r="BV438" s="7702"/>
      <c r="BW438" s="7702"/>
      <c r="BX438" s="7702"/>
      <c r="BY438" s="7702"/>
      <c r="BZ438" s="7702"/>
      <c r="CA438" s="7998"/>
      <c r="CB438" s="7702"/>
      <c r="CC438" s="7702"/>
      <c r="CD438" s="7795"/>
      <c r="CE438" s="7795"/>
      <c r="CF438" s="7795"/>
      <c r="CG438" s="7795"/>
      <c r="CH438" s="7795"/>
      <c r="CI438" s="7795"/>
      <c r="CJ438" s="7795"/>
      <c r="CK438" s="7795"/>
      <c r="CL438" s="7786"/>
      <c r="CM438" s="7786"/>
      <c r="CN438" s="7786"/>
      <c r="CO438" s="7786"/>
      <c r="CP438" s="7786"/>
      <c r="CQ438" s="7786"/>
      <c r="CR438" s="7786"/>
      <c r="CS438" s="7786"/>
      <c r="CT438" s="7786"/>
      <c r="CU438" s="7786"/>
      <c r="CV438" s="7702"/>
      <c r="CW438" s="7702"/>
      <c r="CX438" s="7702"/>
      <c r="CY438" s="7702"/>
      <c r="CZ438" s="7702"/>
    </row>
    <row r="439" spans="1:104" ht="13.5" customHeight="1" thickBot="1" x14ac:dyDescent="0.25">
      <c r="A439" s="7699"/>
      <c r="B439" s="7699"/>
      <c r="C439" s="7702"/>
      <c r="D439" s="7702"/>
      <c r="E439" s="7702"/>
      <c r="F439" s="7702"/>
      <c r="G439" s="7702"/>
      <c r="H439" s="7702"/>
      <c r="I439" s="7702"/>
      <c r="J439" s="7702"/>
      <c r="K439" s="7702"/>
      <c r="L439" s="7702"/>
      <c r="M439" s="7702"/>
      <c r="N439" s="7702"/>
      <c r="O439" s="7702"/>
      <c r="P439" s="7702"/>
      <c r="Q439" s="7702"/>
      <c r="R439" s="7702"/>
      <c r="S439" s="7702"/>
      <c r="T439" s="7702"/>
      <c r="U439" s="7702"/>
      <c r="V439" s="7702"/>
      <c r="W439" s="7702"/>
      <c r="X439" s="7702"/>
      <c r="Y439" s="7702"/>
      <c r="Z439" s="7702"/>
      <c r="AA439" s="7702"/>
      <c r="AB439" s="7702"/>
      <c r="AC439" s="7702"/>
      <c r="AD439" s="7702"/>
      <c r="AE439" s="7702"/>
      <c r="AF439" s="7702"/>
      <c r="AG439" s="7702"/>
      <c r="AH439" s="7702"/>
      <c r="AI439" s="7702"/>
      <c r="AJ439" s="7702"/>
      <c r="AK439" s="7702"/>
      <c r="AL439" s="7702"/>
      <c r="AM439" s="7702"/>
      <c r="AN439" s="7702"/>
      <c r="AO439" s="7702"/>
      <c r="AP439" s="7702"/>
      <c r="AQ439" s="7702"/>
      <c r="AR439" s="7702"/>
      <c r="AS439" s="7702"/>
      <c r="AT439" s="7702"/>
      <c r="AU439" s="7702"/>
      <c r="AV439" s="7702"/>
      <c r="AW439" s="7702"/>
      <c r="AX439" s="7702"/>
      <c r="AY439" s="7702"/>
      <c r="AZ439" s="7702"/>
      <c r="BA439" s="7702"/>
      <c r="BB439" s="7702"/>
      <c r="BC439" s="7702"/>
      <c r="BD439" s="7702"/>
      <c r="BE439" s="7702"/>
      <c r="BF439" s="7702"/>
      <c r="BG439" s="7702"/>
      <c r="BH439" s="7702"/>
      <c r="BI439" s="7702"/>
      <c r="BJ439" s="7702"/>
      <c r="BK439" s="7702"/>
      <c r="BL439" s="7702"/>
      <c r="BM439" s="7702"/>
      <c r="BN439" s="7702"/>
      <c r="BO439" s="7702"/>
      <c r="BP439" s="7702"/>
      <c r="BQ439" s="7702"/>
      <c r="BR439" s="7702"/>
      <c r="BS439" s="8292" t="str">
        <f>CONCATENATE(BU449," MHz")</f>
        <v xml:space="preserve"> MHz</v>
      </c>
      <c r="BT439" s="7710"/>
      <c r="BU439" s="7706"/>
      <c r="BV439" s="7706"/>
      <c r="BW439" s="7706"/>
      <c r="BX439" s="7706"/>
      <c r="BY439" s="7706"/>
      <c r="BZ439" s="7706"/>
      <c r="CA439" s="7996"/>
      <c r="CB439" s="7706"/>
      <c r="CC439" s="7707"/>
      <c r="CD439" s="7812">
        <f>IF(CB446="Head",LOOKUP(CD441,$CI$42:$CI$85,$CG$42:$CG$85),IF(CB446="Body",LOOKUP(CD441,$CI$42:$CI$81,$CH$42:$CH$85),""))</f>
        <v>10.9</v>
      </c>
      <c r="CE439" s="7795"/>
      <c r="CF439" s="7795"/>
      <c r="CG439" s="7795"/>
      <c r="CH439" s="7795"/>
      <c r="CI439" s="7795"/>
      <c r="CJ439" s="7795"/>
      <c r="CK439" s="7795"/>
      <c r="CL439" s="7786"/>
      <c r="CM439" s="7786"/>
      <c r="CN439" s="7786"/>
      <c r="CO439" s="7786"/>
      <c r="CP439" s="7786"/>
      <c r="CQ439" s="7786"/>
      <c r="CR439" s="7786"/>
      <c r="CS439" s="7786"/>
      <c r="CT439" s="7786"/>
      <c r="CU439" s="7786"/>
      <c r="CV439" s="7702"/>
      <c r="CW439" s="7702"/>
      <c r="CX439" s="7702"/>
      <c r="CY439" s="7702"/>
      <c r="CZ439" s="7702"/>
    </row>
    <row r="440" spans="1:104" ht="13.5" thickBot="1" x14ac:dyDescent="0.25">
      <c r="A440" s="7699"/>
      <c r="B440" s="7699"/>
      <c r="C440" s="7702"/>
      <c r="D440" s="7702"/>
      <c r="E440" s="7702"/>
      <c r="F440" s="7702"/>
      <c r="G440" s="7702"/>
      <c r="H440" s="7702"/>
      <c r="I440" s="7702"/>
      <c r="J440" s="7702"/>
      <c r="K440" s="7702"/>
      <c r="L440" s="7702"/>
      <c r="M440" s="7702"/>
      <c r="N440" s="7702"/>
      <c r="O440" s="7702"/>
      <c r="P440" s="7702"/>
      <c r="Q440" s="7702"/>
      <c r="R440" s="7702"/>
      <c r="S440" s="7702"/>
      <c r="T440" s="7702"/>
      <c r="U440" s="7702"/>
      <c r="V440" s="7702"/>
      <c r="W440" s="7702"/>
      <c r="X440" s="7702"/>
      <c r="Y440" s="7702"/>
      <c r="Z440" s="7702"/>
      <c r="AA440" s="7702"/>
      <c r="AB440" s="7702"/>
      <c r="AC440" s="7702"/>
      <c r="AD440" s="7702"/>
      <c r="AE440" s="7702"/>
      <c r="AF440" s="7702"/>
      <c r="AG440" s="7702"/>
      <c r="AH440" s="7702"/>
      <c r="AI440" s="7702"/>
      <c r="AJ440" s="7702"/>
      <c r="AK440" s="7702"/>
      <c r="AL440" s="7702"/>
      <c r="AM440" s="7702"/>
      <c r="AN440" s="7702"/>
      <c r="AO440" s="7702"/>
      <c r="AP440" s="7702"/>
      <c r="AQ440" s="7702"/>
      <c r="AR440" s="7702"/>
      <c r="AS440" s="7702"/>
      <c r="AT440" s="7702"/>
      <c r="AU440" s="7702"/>
      <c r="AV440" s="7702"/>
      <c r="AW440" s="7702"/>
      <c r="AX440" s="7702"/>
      <c r="AY440" s="7702"/>
      <c r="AZ440" s="7702"/>
      <c r="BA440" s="7702"/>
      <c r="BB440" s="7702"/>
      <c r="BC440" s="7702"/>
      <c r="BD440" s="7702"/>
      <c r="BE440" s="7702"/>
      <c r="BF440" s="7702"/>
      <c r="BG440" s="7702"/>
      <c r="BH440" s="7702"/>
      <c r="BI440" s="7702"/>
      <c r="BJ440" s="7702"/>
      <c r="BK440" s="7702"/>
      <c r="BL440" s="7702"/>
      <c r="BM440" s="7702"/>
      <c r="BN440" s="7702"/>
      <c r="BO440" s="7702"/>
      <c r="BP440" s="7702"/>
      <c r="BQ440" s="7702"/>
      <c r="BR440" s="7702"/>
      <c r="BS440" s="8293"/>
      <c r="BT440" s="7705"/>
      <c r="BU440" s="7678" t="inlineStr">
        <is>
          <t>Calentamiento:</t>
        </is>
      </c>
      <c r="BV440" s="7717"/>
      <c r="BW440" s="7702"/>
      <c r="BX440" s="7679" t="inlineStr">
        <is>
          <t>Temperatura:</t>
        </is>
      </c>
      <c r="BY440" s="7721" t="e">
        <f>AVERAGE(BW443:BW444)</f>
        <v>#DIV/0!</v>
      </c>
      <c r="BZ440" s="7702"/>
      <c r="CA440" s="7997" t="inlineStr">
        <is>
          <t>Fecha (yyyy-mm-dd hh:mm:ss):</t>
        </is>
      </c>
      <c r="CB440" s="7815"/>
      <c r="CC440" s="7708"/>
      <c r="CD440" s="7813">
        <f>IF(CB446="Head",INDEX($CG$42:$CG$85,MATCH(CD439,$CG$42:$CG$85,0)+1),IF(CB446="Body",INDEX($CH$42:$CH$85,MATCH(CD439,$CH$42:$CH$85,0)+1)))</f>
        <v>7.01</v>
      </c>
      <c r="CE440" s="7795"/>
      <c r="CF440" s="7795"/>
      <c r="CG440" s="7795"/>
      <c r="CH440" s="7795"/>
      <c r="CI440" s="7795"/>
      <c r="CJ440" s="7795"/>
      <c r="CK440" s="7795"/>
      <c r="CL440" s="7786"/>
      <c r="CM440" s="7786"/>
      <c r="CN440" s="7786"/>
      <c r="CO440" s="7786"/>
      <c r="CP440" s="7786"/>
      <c r="CQ440" s="7786"/>
      <c r="CR440" s="7786"/>
      <c r="CS440" s="7786"/>
      <c r="CT440" s="7786"/>
      <c r="CU440" s="7786"/>
      <c r="CV440" s="7702"/>
      <c r="CW440" s="7702"/>
      <c r="CX440" s="7702"/>
      <c r="CY440" s="7702"/>
      <c r="CZ440" s="7702"/>
    </row>
    <row r="441" spans="1:104" ht="13.5" thickBot="1" x14ac:dyDescent="0.25">
      <c r="A441" s="7699"/>
      <c r="B441" s="7699"/>
      <c r="C441" s="7702"/>
      <c r="D441" s="7702"/>
      <c r="E441" s="7702"/>
      <c r="F441" s="7702"/>
      <c r="G441" s="7702"/>
      <c r="H441" s="7702"/>
      <c r="I441" s="7702"/>
      <c r="J441" s="7702"/>
      <c r="K441" s="7702"/>
      <c r="L441" s="7702"/>
      <c r="M441" s="7702"/>
      <c r="N441" s="7702"/>
      <c r="O441" s="7702"/>
      <c r="P441" s="7702"/>
      <c r="Q441" s="7702"/>
      <c r="R441" s="7702"/>
      <c r="S441" s="7702"/>
      <c r="T441" s="7702"/>
      <c r="U441" s="7702"/>
      <c r="V441" s="7702"/>
      <c r="W441" s="7702"/>
      <c r="X441" s="7702"/>
      <c r="Y441" s="7702"/>
      <c r="Z441" s="7702"/>
      <c r="AA441" s="7702"/>
      <c r="AB441" s="7702"/>
      <c r="AC441" s="7702"/>
      <c r="AD441" s="7702"/>
      <c r="AE441" s="7702"/>
      <c r="AF441" s="7702"/>
      <c r="AG441" s="7702"/>
      <c r="AH441" s="7702"/>
      <c r="AI441" s="7702"/>
      <c r="AJ441" s="7702"/>
      <c r="AK441" s="7702"/>
      <c r="AL441" s="7702"/>
      <c r="AM441" s="7702"/>
      <c r="AN441" s="7702"/>
      <c r="AO441" s="7702"/>
      <c r="AP441" s="7702"/>
      <c r="AQ441" s="7702"/>
      <c r="AR441" s="7702"/>
      <c r="AS441" s="7702"/>
      <c r="AT441" s="7702"/>
      <c r="AU441" s="7702"/>
      <c r="AV441" s="7702"/>
      <c r="AW441" s="7702"/>
      <c r="AX441" s="7702"/>
      <c r="AY441" s="7702"/>
      <c r="AZ441" s="7702"/>
      <c r="BA441" s="7702"/>
      <c r="BB441" s="7702"/>
      <c r="BC441" s="7702"/>
      <c r="BD441" s="7702"/>
      <c r="BE441" s="7702"/>
      <c r="BF441" s="7702"/>
      <c r="BG441" s="7702"/>
      <c r="BH441" s="7702"/>
      <c r="BI441" s="7702"/>
      <c r="BJ441" s="7702"/>
      <c r="BK441" s="7702"/>
      <c r="BL441" s="7702"/>
      <c r="BM441" s="7702"/>
      <c r="BN441" s="7702"/>
      <c r="BO441" s="7702"/>
      <c r="BP441" s="7702"/>
      <c r="BQ441" s="7702"/>
      <c r="BR441" s="7702"/>
      <c r="BS441" s="8293"/>
      <c r="BT441" s="7705"/>
      <c r="BU441" s="7702"/>
      <c r="BV441" s="7702"/>
      <c r="BW441" s="7702"/>
      <c r="BX441" s="7702"/>
      <c r="BY441" s="7702"/>
      <c r="BZ441" s="7702"/>
      <c r="CA441" s="7998"/>
      <c r="CB441" s="7702"/>
      <c r="CC441" s="7708"/>
      <c r="CD441" s="7814">
        <f>MATCH(CB442,$CF$15:$CF$36,0)</f>
        <v>3</v>
      </c>
      <c r="CE441" s="7795"/>
      <c r="CF441" s="7795"/>
      <c r="CG441" s="7795"/>
      <c r="CH441" s="7795"/>
      <c r="CI441" s="7795"/>
      <c r="CJ441" s="7795"/>
      <c r="CK441" s="7795"/>
      <c r="CL441" s="7786"/>
      <c r="CM441" s="7786"/>
      <c r="CN441" s="7786"/>
      <c r="CO441" s="7786"/>
      <c r="CP441" s="7786"/>
      <c r="CQ441" s="7786"/>
      <c r="CR441" s="7786"/>
      <c r="CS441" s="7786"/>
      <c r="CT441" s="7786"/>
      <c r="CU441" s="7786"/>
      <c r="CV441" s="7702"/>
      <c r="CW441" s="7702"/>
      <c r="CX441" s="7702"/>
      <c r="CY441" s="7702"/>
      <c r="CZ441" s="7702"/>
    </row>
    <row r="442" spans="1:104" ht="13.5" thickBot="1" x14ac:dyDescent="0.25">
      <c r="A442" s="7699"/>
      <c r="B442" s="7699"/>
      <c r="C442" s="7702"/>
      <c r="D442" s="7702"/>
      <c r="E442" s="7702"/>
      <c r="F442" s="7702"/>
      <c r="G442" s="7702"/>
      <c r="H442" s="7702"/>
      <c r="I442" s="7702"/>
      <c r="J442" s="7702"/>
      <c r="K442" s="7702"/>
      <c r="L442" s="7702"/>
      <c r="M442" s="7702"/>
      <c r="N442" s="7702"/>
      <c r="O442" s="7702"/>
      <c r="P442" s="7702"/>
      <c r="Q442" s="7702"/>
      <c r="R442" s="7702"/>
      <c r="S442" s="7702"/>
      <c r="T442" s="7702"/>
      <c r="U442" s="7702"/>
      <c r="V442" s="7702"/>
      <c r="W442" s="7702"/>
      <c r="X442" s="7702"/>
      <c r="Y442" s="7702"/>
      <c r="Z442" s="7702"/>
      <c r="AA442" s="7702"/>
      <c r="AB442" s="7702"/>
      <c r="AC442" s="7702"/>
      <c r="AD442" s="7702"/>
      <c r="AE442" s="7702"/>
      <c r="AF442" s="7702"/>
      <c r="AG442" s="7702"/>
      <c r="AH442" s="7702"/>
      <c r="AI442" s="7702"/>
      <c r="AJ442" s="7702"/>
      <c r="AK442" s="7702"/>
      <c r="AL442" s="7702"/>
      <c r="AM442" s="7702"/>
      <c r="AN442" s="7702"/>
      <c r="AO442" s="7702"/>
      <c r="AP442" s="7702"/>
      <c r="AQ442" s="7702"/>
      <c r="AR442" s="7702"/>
      <c r="AS442" s="7702"/>
      <c r="AT442" s="7702"/>
      <c r="AU442" s="7702"/>
      <c r="AV442" s="7702"/>
      <c r="AW442" s="7702"/>
      <c r="AX442" s="7702"/>
      <c r="AY442" s="7702"/>
      <c r="AZ442" s="7702"/>
      <c r="BA442" s="7702"/>
      <c r="BB442" s="7702"/>
      <c r="BC442" s="7702"/>
      <c r="BD442" s="7702"/>
      <c r="BE442" s="7702"/>
      <c r="BF442" s="7702"/>
      <c r="BG442" s="7702"/>
      <c r="BH442" s="7702"/>
      <c r="BI442" s="7702"/>
      <c r="BJ442" s="7702"/>
      <c r="BK442" s="7702"/>
      <c r="BL442" s="7702"/>
      <c r="BM442" s="7702"/>
      <c r="BN442" s="7702"/>
      <c r="BO442" s="7702"/>
      <c r="BP442" s="7702"/>
      <c r="BQ442" s="7702"/>
      <c r="BR442" s="7702"/>
      <c r="BS442" s="8293"/>
      <c r="BT442" s="7705"/>
      <c r="BU442" s="7671"/>
      <c r="BV442" s="7740" t="inlineStr">
        <is>
          <t>Hora</t>
        </is>
      </c>
      <c r="BW442" s="7741" t="inlineStr">
        <is>
          <t>Temperatura (ºC)</t>
        </is>
      </c>
      <c r="BX442" s="7742" t="inlineStr">
        <is>
          <t>Humedad (%)</t>
        </is>
      </c>
      <c r="BY442" s="7681" t="inlineStr">
        <is>
          <t>Temperatura Liq (ºC)</t>
        </is>
      </c>
      <c r="BZ442" s="7702"/>
      <c r="CA442" s="7679" t="inlineStr">
        <is>
          <t>Dipolo:</t>
        </is>
      </c>
      <c r="CB442" s="7999" t="inlineStr">
        <is>
          <t>D900V2 - SN 1d007</t>
        </is>
      </c>
      <c r="CC442" s="7708"/>
      <c r="CD442" s="7796"/>
      <c r="CE442" s="7795"/>
      <c r="CF442" s="7795"/>
      <c r="CG442" s="7795"/>
      <c r="CH442" s="7795"/>
      <c r="CI442" s="7795"/>
      <c r="CJ442" s="7795"/>
      <c r="CK442" s="7795"/>
      <c r="CL442" s="7786"/>
      <c r="CM442" s="7786"/>
      <c r="CN442" s="7786"/>
      <c r="CO442" s="7786"/>
      <c r="CP442" s="7786"/>
      <c r="CQ442" s="7786"/>
      <c r="CR442" s="7786"/>
      <c r="CS442" s="7786"/>
      <c r="CT442" s="7786"/>
      <c r="CU442" s="7786"/>
      <c r="CV442" s="7702"/>
      <c r="CW442" s="7702"/>
      <c r="CX442" s="7702"/>
      <c r="CY442" s="7702"/>
      <c r="CZ442" s="7702"/>
    </row>
    <row r="443" spans="1:104" ht="13.5" thickBot="1" x14ac:dyDescent="0.25">
      <c r="A443" s="7699"/>
      <c r="B443" s="7699"/>
      <c r="C443" s="7702"/>
      <c r="D443" s="7702"/>
      <c r="E443" s="7702"/>
      <c r="F443" s="7702"/>
      <c r="G443" s="7702"/>
      <c r="H443" s="7702"/>
      <c r="I443" s="7702"/>
      <c r="J443" s="7702"/>
      <c r="K443" s="7702"/>
      <c r="L443" s="7702"/>
      <c r="M443" s="7702"/>
      <c r="N443" s="7702"/>
      <c r="O443" s="7702"/>
      <c r="P443" s="7702"/>
      <c r="Q443" s="7702"/>
      <c r="R443" s="7702"/>
      <c r="S443" s="7702"/>
      <c r="T443" s="7702"/>
      <c r="U443" s="7702"/>
      <c r="V443" s="7702"/>
      <c r="W443" s="7702"/>
      <c r="X443" s="7702"/>
      <c r="Y443" s="7702"/>
      <c r="Z443" s="7702"/>
      <c r="AA443" s="7702"/>
      <c r="AB443" s="7702"/>
      <c r="AC443" s="7702"/>
      <c r="AD443" s="7702"/>
      <c r="AE443" s="7702"/>
      <c r="AF443" s="7702"/>
      <c r="AG443" s="7702"/>
      <c r="AH443" s="7702"/>
      <c r="AI443" s="7702"/>
      <c r="AJ443" s="7702"/>
      <c r="AK443" s="7702"/>
      <c r="AL443" s="7702"/>
      <c r="AM443" s="7702"/>
      <c r="AN443" s="7702"/>
      <c r="AO443" s="7702"/>
      <c r="AP443" s="7702"/>
      <c r="AQ443" s="7702"/>
      <c r="AR443" s="7702"/>
      <c r="AS443" s="7702"/>
      <c r="AT443" s="7702"/>
      <c r="AU443" s="7702"/>
      <c r="AV443" s="7702"/>
      <c r="AW443" s="7702"/>
      <c r="AX443" s="7702"/>
      <c r="AY443" s="7702"/>
      <c r="AZ443" s="7702"/>
      <c r="BA443" s="7702"/>
      <c r="BB443" s="7702"/>
      <c r="BC443" s="7702"/>
      <c r="BD443" s="7702"/>
      <c r="BE443" s="7702"/>
      <c r="BF443" s="7702"/>
      <c r="BG443" s="7702"/>
      <c r="BH443" s="7702"/>
      <c r="BI443" s="7702"/>
      <c r="BJ443" s="7702"/>
      <c r="BK443" s="7702"/>
      <c r="BL443" s="7702"/>
      <c r="BM443" s="7702"/>
      <c r="BN443" s="7702"/>
      <c r="BO443" s="7702"/>
      <c r="BP443" s="7702"/>
      <c r="BQ443" s="7702"/>
      <c r="BR443" s="7702"/>
      <c r="BS443" s="8293"/>
      <c r="BT443" s="7705"/>
      <c r="BU443" s="7738" t="inlineStr">
        <is>
          <t>Inicio</t>
        </is>
      </c>
      <c r="BV443" s="7743"/>
      <c r="BW443" s="7744"/>
      <c r="BX443" s="7744"/>
      <c r="BY443" s="7745"/>
      <c r="BZ443" s="7702"/>
      <c r="CA443" s="7679" t="inlineStr">
        <is>
          <t>Room</t>
        </is>
      </c>
      <c r="CB443" s="7724" t="inlineStr">
        <is>
          <t>Dasy6</t>
        </is>
      </c>
      <c r="CC443" s="7708"/>
      <c r="CD443" s="7796"/>
      <c r="CE443" s="7795"/>
      <c r="CF443" s="7795"/>
      <c r="CG443" s="7795"/>
      <c r="CH443" s="7795"/>
      <c r="CI443" s="7795"/>
      <c r="CJ443" s="7795"/>
      <c r="CK443" s="7795"/>
      <c r="CL443" s="7786"/>
      <c r="CM443" s="7786"/>
      <c r="CN443" s="7786"/>
      <c r="CO443" s="7786"/>
      <c r="CP443" s="7786"/>
      <c r="CQ443" s="7786"/>
      <c r="CR443" s="7786"/>
      <c r="CS443" s="7786"/>
      <c r="CT443" s="7786"/>
      <c r="CU443" s="7786"/>
      <c r="CV443" s="7702"/>
      <c r="CW443" s="7702"/>
      <c r="CX443" s="7702"/>
      <c r="CY443" s="7702"/>
      <c r="CZ443" s="7702"/>
    </row>
    <row r="444" spans="1:104" ht="13.5" thickBot="1" x14ac:dyDescent="0.25">
      <c r="A444" s="7699"/>
      <c r="B444" s="7699"/>
      <c r="C444" s="7702"/>
      <c r="D444" s="7702"/>
      <c r="E444" s="7702"/>
      <c r="F444" s="7702"/>
      <c r="G444" s="7702"/>
      <c r="H444" s="7702"/>
      <c r="I444" s="7702"/>
      <c r="J444" s="7702"/>
      <c r="K444" s="7702"/>
      <c r="L444" s="7702"/>
      <c r="M444" s="7702"/>
      <c r="N444" s="7702"/>
      <c r="O444" s="7702"/>
      <c r="P444" s="7702"/>
      <c r="Q444" s="7702"/>
      <c r="R444" s="7702"/>
      <c r="S444" s="7702"/>
      <c r="T444" s="7702"/>
      <c r="U444" s="7702"/>
      <c r="V444" s="7702"/>
      <c r="W444" s="7702"/>
      <c r="X444" s="7702"/>
      <c r="Y444" s="7702"/>
      <c r="Z444" s="7702"/>
      <c r="AA444" s="7702"/>
      <c r="AB444" s="7702"/>
      <c r="AC444" s="7702"/>
      <c r="AD444" s="7702"/>
      <c r="AE444" s="7702"/>
      <c r="AF444" s="7702"/>
      <c r="AG444" s="7702"/>
      <c r="AH444" s="7702"/>
      <c r="AI444" s="7702"/>
      <c r="AJ444" s="7702"/>
      <c r="AK444" s="7702"/>
      <c r="AL444" s="7702"/>
      <c r="AM444" s="7702"/>
      <c r="AN444" s="7702"/>
      <c r="AO444" s="7702"/>
      <c r="AP444" s="7702"/>
      <c r="AQ444" s="7702"/>
      <c r="AR444" s="7702"/>
      <c r="AS444" s="7702"/>
      <c r="AT444" s="7702"/>
      <c r="AU444" s="7702"/>
      <c r="AV444" s="7702"/>
      <c r="AW444" s="7702"/>
      <c r="AX444" s="7702"/>
      <c r="AY444" s="7702"/>
      <c r="AZ444" s="7702"/>
      <c r="BA444" s="7702"/>
      <c r="BB444" s="7702"/>
      <c r="BC444" s="7702"/>
      <c r="BD444" s="7702"/>
      <c r="BE444" s="7702"/>
      <c r="BF444" s="7702"/>
      <c r="BG444" s="7702"/>
      <c r="BH444" s="7702"/>
      <c r="BI444" s="7702"/>
      <c r="BJ444" s="7702"/>
      <c r="BK444" s="7702"/>
      <c r="BL444" s="7702"/>
      <c r="BM444" s="7702"/>
      <c r="BN444" s="7702"/>
      <c r="BO444" s="7702"/>
      <c r="BP444" s="7702"/>
      <c r="BQ444" s="7702"/>
      <c r="BR444" s="7702"/>
      <c r="BS444" s="8293"/>
      <c r="BT444" s="7705"/>
      <c r="BU444" s="7739" t="inlineStr">
        <is>
          <t>Fin</t>
        </is>
      </c>
      <c r="BV444" s="7682"/>
      <c r="BW444" s="7683"/>
      <c r="BX444" s="7683"/>
      <c r="BY444" s="7746"/>
      <c r="BZ444" s="7702"/>
      <c r="CA444" s="7679" t="inlineStr">
        <is>
          <t>Sonda:</t>
        </is>
      </c>
      <c r="CB444" s="7725" t="inlineStr">
        <is>
          <t>EX3DV4 - SN 7461</t>
        </is>
      </c>
      <c r="CC444" s="7708"/>
      <c r="CD444" s="7796"/>
      <c r="CE444" s="7795"/>
      <c r="CF444" s="7795"/>
      <c r="CG444" s="7795"/>
      <c r="CH444" s="7795"/>
      <c r="CI444" s="7795"/>
      <c r="CJ444" s="7795"/>
      <c r="CK444" s="7795"/>
      <c r="CL444" s="7786"/>
      <c r="CM444" s="7786"/>
      <c r="CN444" s="7786"/>
      <c r="CO444" s="7786"/>
      <c r="CP444" s="7786"/>
      <c r="CQ444" s="7786"/>
      <c r="CR444" s="7786"/>
      <c r="CS444" s="7786"/>
      <c r="CT444" s="7786"/>
      <c r="CU444" s="7786"/>
      <c r="CV444" s="7702"/>
      <c r="CW444" s="7702"/>
      <c r="CX444" s="7702"/>
      <c r="CY444" s="7702"/>
      <c r="CZ444" s="7702"/>
    </row>
    <row r="445" spans="1:104" ht="13.5" thickBot="1" x14ac:dyDescent="0.25">
      <c r="A445" s="7699"/>
      <c r="B445" s="7699"/>
      <c r="C445" s="7702"/>
      <c r="D445" s="7702"/>
      <c r="E445" s="7702"/>
      <c r="F445" s="7702"/>
      <c r="G445" s="7702"/>
      <c r="H445" s="7702"/>
      <c r="I445" s="7702"/>
      <c r="J445" s="7702"/>
      <c r="K445" s="7702"/>
      <c r="L445" s="7702"/>
      <c r="M445" s="7702"/>
      <c r="N445" s="7702"/>
      <c r="O445" s="7702"/>
      <c r="P445" s="7702"/>
      <c r="Q445" s="7702"/>
      <c r="R445" s="7702"/>
      <c r="S445" s="7702"/>
      <c r="T445" s="7702"/>
      <c r="U445" s="7702"/>
      <c r="V445" s="7702"/>
      <c r="W445" s="7702"/>
      <c r="X445" s="7702"/>
      <c r="Y445" s="7702"/>
      <c r="Z445" s="7702"/>
      <c r="AA445" s="7702"/>
      <c r="AB445" s="7702"/>
      <c r="AC445" s="7702"/>
      <c r="AD445" s="7702"/>
      <c r="AE445" s="7702"/>
      <c r="AF445" s="7702"/>
      <c r="AG445" s="7702"/>
      <c r="AH445" s="7702"/>
      <c r="AI445" s="7702"/>
      <c r="AJ445" s="7702"/>
      <c r="AK445" s="7702"/>
      <c r="AL445" s="7702"/>
      <c r="AM445" s="7702"/>
      <c r="AN445" s="7702"/>
      <c r="AO445" s="7702"/>
      <c r="AP445" s="7702"/>
      <c r="AQ445" s="7702"/>
      <c r="AR445" s="7702"/>
      <c r="AS445" s="7702"/>
      <c r="AT445" s="7702"/>
      <c r="AU445" s="7702"/>
      <c r="AV445" s="7702"/>
      <c r="AW445" s="7702"/>
      <c r="AX445" s="7702"/>
      <c r="AY445" s="7702"/>
      <c r="AZ445" s="7702"/>
      <c r="BA445" s="7702"/>
      <c r="BB445" s="7702"/>
      <c r="BC445" s="7702"/>
      <c r="BD445" s="7702"/>
      <c r="BE445" s="7702"/>
      <c r="BF445" s="7702"/>
      <c r="BG445" s="7702"/>
      <c r="BH445" s="7702"/>
      <c r="BI445" s="7702"/>
      <c r="BJ445" s="7702"/>
      <c r="BK445" s="7702"/>
      <c r="BL445" s="7702"/>
      <c r="BM445" s="7702"/>
      <c r="BN445" s="7702"/>
      <c r="BO445" s="7702"/>
      <c r="BP445" s="7702"/>
      <c r="BQ445" s="7702"/>
      <c r="BR445" s="7702"/>
      <c r="BS445" s="8293"/>
      <c r="BT445" s="7705"/>
      <c r="BU445" s="7702"/>
      <c r="BV445" s="7702"/>
      <c r="BW445" s="7702"/>
      <c r="BX445" s="7702"/>
      <c r="BY445" s="7702"/>
      <c r="BZ445" s="7702"/>
      <c r="CA445" s="7679" t="inlineStr">
        <is>
          <t>Cert. (EN/FCC/ISED):</t>
        </is>
      </c>
      <c r="CB445" s="7999" t="inlineStr">
        <is>
          <t>EN/FCC/ISED</t>
        </is>
      </c>
      <c r="CC445" s="7708"/>
      <c r="CD445" s="7796"/>
      <c r="CE445" s="7795"/>
      <c r="CF445" s="7795"/>
      <c r="CG445" s="7795"/>
      <c r="CH445" s="7795"/>
      <c r="CI445" s="7795"/>
      <c r="CJ445" s="7795"/>
      <c r="CK445" s="7795"/>
      <c r="CL445" s="7786"/>
      <c r="CM445" s="7786"/>
      <c r="CN445" s="7786"/>
      <c r="CO445" s="7786"/>
      <c r="CP445" s="7786"/>
      <c r="CQ445" s="7786"/>
      <c r="CR445" s="7786"/>
      <c r="CS445" s="7786"/>
      <c r="CT445" s="7786"/>
      <c r="CU445" s="7786"/>
      <c r="CV445" s="7702"/>
      <c r="CW445" s="7702"/>
      <c r="CX445" s="7702"/>
      <c r="CY445" s="7702"/>
      <c r="CZ445" s="7702"/>
    </row>
    <row r="446" spans="1:104" ht="13.5" thickBot="1" x14ac:dyDescent="0.25">
      <c r="A446" s="7699"/>
      <c r="B446" s="7699"/>
      <c r="C446" s="7702"/>
      <c r="D446" s="7702"/>
      <c r="E446" s="7702"/>
      <c r="F446" s="7702"/>
      <c r="G446" s="7702"/>
      <c r="H446" s="7702"/>
      <c r="I446" s="7702"/>
      <c r="J446" s="7702"/>
      <c r="K446" s="7702"/>
      <c r="L446" s="7702"/>
      <c r="M446" s="7702"/>
      <c r="N446" s="7702"/>
      <c r="O446" s="7702"/>
      <c r="P446" s="7702"/>
      <c r="Q446" s="7702"/>
      <c r="R446" s="7702"/>
      <c r="S446" s="7702"/>
      <c r="T446" s="7702"/>
      <c r="U446" s="7702"/>
      <c r="V446" s="7702"/>
      <c r="W446" s="7702"/>
      <c r="X446" s="7702"/>
      <c r="Y446" s="7702"/>
      <c r="Z446" s="7702"/>
      <c r="AA446" s="7702"/>
      <c r="AB446" s="7702"/>
      <c r="AC446" s="7702"/>
      <c r="AD446" s="7702"/>
      <c r="AE446" s="7702"/>
      <c r="AF446" s="7702"/>
      <c r="AG446" s="7702"/>
      <c r="AH446" s="7702"/>
      <c r="AI446" s="7702"/>
      <c r="AJ446" s="7702"/>
      <c r="AK446" s="7702"/>
      <c r="AL446" s="7702"/>
      <c r="AM446" s="7702"/>
      <c r="AN446" s="7702"/>
      <c r="AO446" s="7702"/>
      <c r="AP446" s="7702"/>
      <c r="AQ446" s="7702"/>
      <c r="AR446" s="7702"/>
      <c r="AS446" s="7702"/>
      <c r="AT446" s="7702"/>
      <c r="AU446" s="7702"/>
      <c r="AV446" s="7702"/>
      <c r="AW446" s="7702"/>
      <c r="AX446" s="7702"/>
      <c r="AY446" s="7702"/>
      <c r="AZ446" s="7702"/>
      <c r="BA446" s="7702"/>
      <c r="BB446" s="7702"/>
      <c r="BC446" s="7702"/>
      <c r="BD446" s="7702"/>
      <c r="BE446" s="7702"/>
      <c r="BF446" s="7702"/>
      <c r="BG446" s="7702"/>
      <c r="BH446" s="7702"/>
      <c r="BI446" s="7702"/>
      <c r="BJ446" s="7702"/>
      <c r="BK446" s="7702"/>
      <c r="BL446" s="7702"/>
      <c r="BM446" s="7702"/>
      <c r="BN446" s="7702"/>
      <c r="BO446" s="7702"/>
      <c r="BP446" s="7702"/>
      <c r="BQ446" s="7702"/>
      <c r="BR446" s="7702"/>
      <c r="BS446" s="8293"/>
      <c r="BT446" s="7705"/>
      <c r="BU446" s="7702"/>
      <c r="BV446" s="7702"/>
      <c r="BW446" s="7702"/>
      <c r="BX446" s="7702"/>
      <c r="BY446" s="7702"/>
      <c r="BZ446" s="7702"/>
      <c r="CA446" s="7679" t="inlineStr">
        <is>
          <t>Head/Body:</t>
        </is>
      </c>
      <c r="CB446" s="7724" t="inlineStr">
        <is>
          <t>Head</t>
        </is>
      </c>
      <c r="CC446" s="7708"/>
      <c r="CD446" s="7796"/>
      <c r="CE446" s="7795"/>
      <c r="CF446" s="7795"/>
      <c r="CG446" s="7795"/>
      <c r="CH446" s="7795"/>
      <c r="CI446" s="7795"/>
      <c r="CJ446" s="7795"/>
      <c r="CK446" s="7795"/>
      <c r="CL446" s="7786"/>
      <c r="CM446" s="7786"/>
      <c r="CN446" s="7786"/>
      <c r="CO446" s="7786"/>
      <c r="CP446" s="7786"/>
      <c r="CQ446" s="7786"/>
      <c r="CR446" s="7786"/>
      <c r="CS446" s="7786"/>
      <c r="CT446" s="7786"/>
      <c r="CU446" s="7786"/>
      <c r="CV446" s="7702"/>
      <c r="CW446" s="7702"/>
      <c r="CX446" s="7702"/>
      <c r="CY446" s="7702"/>
      <c r="CZ446" s="7702"/>
    </row>
    <row r="447" spans="1:104" x14ac:dyDescent="0.2">
      <c r="A447" s="7699"/>
      <c r="B447" s="7699"/>
      <c r="C447" s="7702"/>
      <c r="D447" s="7702"/>
      <c r="E447" s="7702"/>
      <c r="F447" s="7702"/>
      <c r="G447" s="7702"/>
      <c r="H447" s="7702"/>
      <c r="I447" s="7702"/>
      <c r="J447" s="7702"/>
      <c r="K447" s="7702"/>
      <c r="L447" s="7702"/>
      <c r="M447" s="7702"/>
      <c r="N447" s="7702"/>
      <c r="O447" s="7702"/>
      <c r="P447" s="7702"/>
      <c r="Q447" s="7702"/>
      <c r="R447" s="7702"/>
      <c r="S447" s="7702"/>
      <c r="T447" s="7702"/>
      <c r="U447" s="7702"/>
      <c r="V447" s="7702"/>
      <c r="W447" s="7702"/>
      <c r="X447" s="7702"/>
      <c r="Y447" s="7702"/>
      <c r="Z447" s="7702"/>
      <c r="AA447" s="7702"/>
      <c r="AB447" s="7702"/>
      <c r="AC447" s="7702"/>
      <c r="AD447" s="7702"/>
      <c r="AE447" s="7702"/>
      <c r="AF447" s="7702"/>
      <c r="AG447" s="7702"/>
      <c r="AH447" s="7702"/>
      <c r="AI447" s="7702"/>
      <c r="AJ447" s="7702"/>
      <c r="AK447" s="7702"/>
      <c r="AL447" s="7702"/>
      <c r="AM447" s="7702"/>
      <c r="AN447" s="7702"/>
      <c r="AO447" s="7702"/>
      <c r="AP447" s="7702"/>
      <c r="AQ447" s="7702"/>
      <c r="AR447" s="7702"/>
      <c r="AS447" s="7702"/>
      <c r="AT447" s="7702"/>
      <c r="AU447" s="7702"/>
      <c r="AV447" s="7702"/>
      <c r="AW447" s="7702"/>
      <c r="AX447" s="7702"/>
      <c r="AY447" s="7702"/>
      <c r="AZ447" s="7702"/>
      <c r="BA447" s="7702"/>
      <c r="BB447" s="7702"/>
      <c r="BC447" s="7702"/>
      <c r="BD447" s="7702"/>
      <c r="BE447" s="7702"/>
      <c r="BF447" s="7702"/>
      <c r="BG447" s="7702"/>
      <c r="BH447" s="7702"/>
      <c r="BI447" s="7702"/>
      <c r="BJ447" s="7702"/>
      <c r="BK447" s="7702"/>
      <c r="BL447" s="7702"/>
      <c r="BM447" s="7702"/>
      <c r="BN447" s="7702"/>
      <c r="BO447" s="7702"/>
      <c r="BP447" s="7702"/>
      <c r="BQ447" s="7702"/>
      <c r="BR447" s="7702"/>
      <c r="BS447" s="8293"/>
      <c r="BT447" s="7705"/>
      <c r="BU447" s="7684" t="inlineStr">
        <is>
          <t>Frecuencia</t>
        </is>
      </c>
      <c r="BV447" s="7685" t="inlineStr">
        <is>
          <t>Nivel Gen.</t>
        </is>
      </c>
      <c r="BW447" s="8295" t="inlineStr">
        <is>
          <t>Medidor de Potencia</t>
        </is>
      </c>
      <c r="BX447" s="8296"/>
      <c r="BY447" s="8297" t="inlineStr">
        <is>
          <t>Observaciones</t>
        </is>
      </c>
      <c r="BZ447" s="7703"/>
      <c r="CA447" s="7998"/>
      <c r="CB447" s="7702"/>
      <c r="CC447" s="7708"/>
      <c r="CD447" s="7796"/>
      <c r="CE447" s="7795"/>
      <c r="CF447" s="7795"/>
      <c r="CG447" s="7795"/>
      <c r="CH447" s="7795"/>
      <c r="CI447" s="7795"/>
      <c r="CJ447" s="7795"/>
      <c r="CK447" s="7795"/>
      <c r="CL447" s="7786"/>
      <c r="CM447" s="7786"/>
      <c r="CN447" s="7786"/>
      <c r="CO447" s="7786"/>
      <c r="CP447" s="7786"/>
      <c r="CQ447" s="7786"/>
      <c r="CR447" s="7786"/>
      <c r="CS447" s="7786"/>
      <c r="CT447" s="7786"/>
      <c r="CU447" s="7786"/>
      <c r="CV447" s="7702"/>
      <c r="CW447" s="7702"/>
      <c r="CX447" s="7702"/>
      <c r="CY447" s="7702"/>
      <c r="CZ447" s="7702"/>
    </row>
    <row r="448" spans="1:104" ht="13.5" thickBot="1" x14ac:dyDescent="0.25">
      <c r="A448" s="7699"/>
      <c r="B448" s="7699"/>
      <c r="C448" s="7702"/>
      <c r="D448" s="7702"/>
      <c r="E448" s="7702"/>
      <c r="F448" s="7702"/>
      <c r="G448" s="7702"/>
      <c r="H448" s="7702"/>
      <c r="I448" s="7702"/>
      <c r="J448" s="7702"/>
      <c r="K448" s="7702"/>
      <c r="L448" s="7702"/>
      <c r="M448" s="7702"/>
      <c r="N448" s="7702"/>
      <c r="O448" s="7702"/>
      <c r="P448" s="7702"/>
      <c r="Q448" s="7702"/>
      <c r="R448" s="7702"/>
      <c r="S448" s="7702"/>
      <c r="T448" s="7702"/>
      <c r="U448" s="7702"/>
      <c r="V448" s="7702"/>
      <c r="W448" s="7702"/>
      <c r="X448" s="7702"/>
      <c r="Y448" s="7702"/>
      <c r="Z448" s="7702"/>
      <c r="AA448" s="7702"/>
      <c r="AB448" s="7702"/>
      <c r="AC448" s="7702"/>
      <c r="AD448" s="7702"/>
      <c r="AE448" s="7702"/>
      <c r="AF448" s="7702"/>
      <c r="AG448" s="7702"/>
      <c r="AH448" s="7702"/>
      <c r="AI448" s="7702"/>
      <c r="AJ448" s="7702"/>
      <c r="AK448" s="7702"/>
      <c r="AL448" s="7702"/>
      <c r="AM448" s="7702"/>
      <c r="AN448" s="7702"/>
      <c r="AO448" s="7702"/>
      <c r="AP448" s="7702"/>
      <c r="AQ448" s="7702"/>
      <c r="AR448" s="7702"/>
      <c r="AS448" s="7702"/>
      <c r="AT448" s="7702"/>
      <c r="AU448" s="7702"/>
      <c r="AV448" s="7702"/>
      <c r="AW448" s="7702"/>
      <c r="AX448" s="7702"/>
      <c r="AY448" s="7702"/>
      <c r="AZ448" s="7702"/>
      <c r="BA448" s="7702"/>
      <c r="BB448" s="7702"/>
      <c r="BC448" s="7702"/>
      <c r="BD448" s="7702"/>
      <c r="BE448" s="7702"/>
      <c r="BF448" s="7702"/>
      <c r="BG448" s="7702"/>
      <c r="BH448" s="7702"/>
      <c r="BI448" s="7702"/>
      <c r="BJ448" s="7702"/>
      <c r="BK448" s="7702"/>
      <c r="BL448" s="7702"/>
      <c r="BM448" s="7702"/>
      <c r="BN448" s="7702"/>
      <c r="BO448" s="7702"/>
      <c r="BP448" s="7702"/>
      <c r="BQ448" s="7702"/>
      <c r="BR448" s="7702"/>
      <c r="BS448" s="8293"/>
      <c r="BT448" s="7705"/>
      <c r="BU448" s="7747" t="inlineStr">
        <is>
          <t>(MHz)</t>
        </is>
      </c>
      <c r="BV448" s="7748" t="inlineStr">
        <is>
          <t>(dBm)</t>
        </is>
      </c>
      <c r="BW448" s="7749" t="inlineStr">
        <is>
          <t>Sensor A (mW)</t>
        </is>
      </c>
      <c r="BX448" s="7749" t="inlineStr">
        <is>
          <t>Sensor B (dBm)</t>
        </is>
      </c>
      <c r="BY448" s="8298"/>
      <c r="BZ448" s="7703"/>
      <c r="CA448" s="7998"/>
      <c r="CB448" s="7702"/>
      <c r="CC448" s="7708"/>
      <c r="CD448" s="7796"/>
      <c r="CE448" s="7795"/>
      <c r="CF448" s="7795"/>
      <c r="CG448" s="7795"/>
      <c r="CH448" s="7795"/>
      <c r="CI448" s="7795"/>
      <c r="CJ448" s="7795"/>
      <c r="CK448" s="7795"/>
      <c r="CL448" s="7786"/>
      <c r="CM448" s="7786"/>
      <c r="CN448" s="7786"/>
      <c r="CO448" s="7786"/>
      <c r="CP448" s="7786"/>
      <c r="CQ448" s="7786"/>
      <c r="CR448" s="7786"/>
      <c r="CS448" s="7786"/>
      <c r="CT448" s="7786"/>
      <c r="CU448" s="7786"/>
      <c r="CV448" s="7702"/>
      <c r="CW448" s="7702"/>
      <c r="CX448" s="7702"/>
      <c r="CY448" s="7702"/>
      <c r="CZ448" s="7702"/>
    </row>
    <row r="449" spans="1:104" ht="13.5" thickBot="1" x14ac:dyDescent="0.25">
      <c r="A449" s="7699"/>
      <c r="B449" s="7699"/>
      <c r="C449" s="7702"/>
      <c r="D449" s="7702"/>
      <c r="E449" s="7702"/>
      <c r="F449" s="7702"/>
      <c r="G449" s="7702"/>
      <c r="H449" s="7702"/>
      <c r="I449" s="7702"/>
      <c r="J449" s="7702"/>
      <c r="K449" s="7702"/>
      <c r="L449" s="7702"/>
      <c r="M449" s="7702"/>
      <c r="N449" s="7702"/>
      <c r="O449" s="7702"/>
      <c r="P449" s="7702"/>
      <c r="Q449" s="7702"/>
      <c r="R449" s="7702"/>
      <c r="S449" s="7702"/>
      <c r="T449" s="7702"/>
      <c r="U449" s="7702"/>
      <c r="V449" s="7702"/>
      <c r="W449" s="7702"/>
      <c r="X449" s="7702"/>
      <c r="Y449" s="7702"/>
      <c r="Z449" s="7702"/>
      <c r="AA449" s="7702"/>
      <c r="AB449" s="7702"/>
      <c r="AC449" s="7702"/>
      <c r="AD449" s="7702"/>
      <c r="AE449" s="7702"/>
      <c r="AF449" s="7702"/>
      <c r="AG449" s="7702"/>
      <c r="AH449" s="7702"/>
      <c r="AI449" s="7702"/>
      <c r="AJ449" s="7702"/>
      <c r="AK449" s="7702"/>
      <c r="AL449" s="7702"/>
      <c r="AM449" s="7702"/>
      <c r="AN449" s="7702"/>
      <c r="AO449" s="7702"/>
      <c r="AP449" s="7702"/>
      <c r="AQ449" s="7702"/>
      <c r="AR449" s="7702"/>
      <c r="AS449" s="7702"/>
      <c r="AT449" s="7702"/>
      <c r="AU449" s="7702"/>
      <c r="AV449" s="7702"/>
      <c r="AW449" s="7702"/>
      <c r="AX449" s="7702"/>
      <c r="AY449" s="7702"/>
      <c r="AZ449" s="7702"/>
      <c r="BA449" s="7702"/>
      <c r="BB449" s="7702"/>
      <c r="BC449" s="7702"/>
      <c r="BD449" s="7702"/>
      <c r="BE449" s="7702"/>
      <c r="BF449" s="7702"/>
      <c r="BG449" s="7702"/>
      <c r="BH449" s="7702"/>
      <c r="BI449" s="7702"/>
      <c r="BJ449" s="7702"/>
      <c r="BK449" s="7702"/>
      <c r="BL449" s="7702"/>
      <c r="BM449" s="7702"/>
      <c r="BN449" s="7702"/>
      <c r="BO449" s="7702"/>
      <c r="BP449" s="7702"/>
      <c r="BQ449" s="7702"/>
      <c r="BR449" s="7702"/>
      <c r="BS449" s="8293"/>
      <c r="BT449" s="7705"/>
      <c r="BU449" s="8299"/>
      <c r="BV449" s="7722"/>
      <c r="BW449" s="8302">
        <v>250</v>
      </c>
      <c r="BX449" s="7751"/>
      <c r="BY449" s="7723" t="inlineStr">
        <is>
          <t>Aprox. 250/100mW</t>
        </is>
      </c>
      <c r="BZ449" s="7704" t="inlineStr">
        <is>
          <t>1º</t>
        </is>
      </c>
      <c r="CA449" s="7999"/>
      <c r="CB449" s="7702" t="inlineStr">
        <is>
          <t>Elegir valor de lista desplegable</t>
        </is>
      </c>
      <c r="CC449" s="7708"/>
      <c r="CD449" s="7796"/>
      <c r="CE449" s="7795"/>
      <c r="CF449" s="7795"/>
      <c r="CG449" s="7795"/>
      <c r="CH449" s="7795"/>
      <c r="CI449" s="7795"/>
      <c r="CJ449" s="7795"/>
      <c r="CK449" s="7795"/>
      <c r="CL449" s="7786"/>
      <c r="CM449" s="7786"/>
      <c r="CN449" s="7786"/>
      <c r="CO449" s="7786"/>
      <c r="CP449" s="7786"/>
      <c r="CQ449" s="7786"/>
      <c r="CR449" s="7786"/>
      <c r="CS449" s="7786"/>
      <c r="CT449" s="7786"/>
      <c r="CU449" s="7786"/>
      <c r="CV449" s="7702"/>
      <c r="CW449" s="7702"/>
      <c r="CX449" s="7702"/>
      <c r="CY449" s="7702"/>
      <c r="CZ449" s="7702"/>
    </row>
    <row r="450" spans="1:104" ht="13.5" thickBot="1" x14ac:dyDescent="0.25">
      <c r="A450" s="7699"/>
      <c r="B450" s="7699"/>
      <c r="C450" s="7702"/>
      <c r="D450" s="7702"/>
      <c r="E450" s="7702"/>
      <c r="F450" s="7702"/>
      <c r="G450" s="7702"/>
      <c r="H450" s="7702"/>
      <c r="I450" s="7702"/>
      <c r="J450" s="7702"/>
      <c r="K450" s="7702"/>
      <c r="L450" s="7702"/>
      <c r="M450" s="7702"/>
      <c r="N450" s="7702"/>
      <c r="O450" s="7702"/>
      <c r="P450" s="7702"/>
      <c r="Q450" s="7702"/>
      <c r="R450" s="7702"/>
      <c r="S450" s="7702"/>
      <c r="T450" s="7702"/>
      <c r="U450" s="7702"/>
      <c r="V450" s="7702"/>
      <c r="W450" s="7702"/>
      <c r="X450" s="7702"/>
      <c r="Y450" s="7702"/>
      <c r="Z450" s="7702"/>
      <c r="AA450" s="7702"/>
      <c r="AB450" s="7702"/>
      <c r="AC450" s="7702"/>
      <c r="AD450" s="7702"/>
      <c r="AE450" s="7702"/>
      <c r="AF450" s="7702"/>
      <c r="AG450" s="7702"/>
      <c r="AH450" s="7702"/>
      <c r="AI450" s="7702"/>
      <c r="AJ450" s="7702"/>
      <c r="AK450" s="7702"/>
      <c r="AL450" s="7702"/>
      <c r="AM450" s="7702"/>
      <c r="AN450" s="7702"/>
      <c r="AO450" s="7702"/>
      <c r="AP450" s="7702"/>
      <c r="AQ450" s="7702"/>
      <c r="AR450" s="7702"/>
      <c r="AS450" s="7702"/>
      <c r="AT450" s="7702"/>
      <c r="AU450" s="7702"/>
      <c r="AV450" s="7702"/>
      <c r="AW450" s="7702"/>
      <c r="AX450" s="7702"/>
      <c r="AY450" s="7702"/>
      <c r="AZ450" s="7702"/>
      <c r="BA450" s="7702"/>
      <c r="BB450" s="7702"/>
      <c r="BC450" s="7702"/>
      <c r="BD450" s="7702"/>
      <c r="BE450" s="7702"/>
      <c r="BF450" s="7702"/>
      <c r="BG450" s="7702"/>
      <c r="BH450" s="7702"/>
      <c r="BI450" s="7702"/>
      <c r="BJ450" s="7702"/>
      <c r="BK450" s="7702"/>
      <c r="BL450" s="7702"/>
      <c r="BM450" s="7702"/>
      <c r="BN450" s="7702"/>
      <c r="BO450" s="7702"/>
      <c r="BP450" s="7702"/>
      <c r="BQ450" s="7702"/>
      <c r="BR450" s="7702"/>
      <c r="BS450" s="8293"/>
      <c r="BT450" s="7705"/>
      <c r="BU450" s="8300"/>
      <c r="BV450" s="7750">
        <f>BV449</f>
        <v>0</v>
      </c>
      <c r="BW450" s="8303"/>
      <c r="BX450" s="7687"/>
      <c r="BY450" s="7711" t="inlineStr">
        <is>
          <t>Lectura estabilizada</t>
        </is>
      </c>
      <c r="BZ450" s="7704" t="inlineStr">
        <is>
          <t>2º</t>
        </is>
      </c>
      <c r="CA450" s="8000"/>
      <c r="CB450" s="7702" t="inlineStr">
        <is>
          <t>Insertar valor manualmente</t>
        </is>
      </c>
      <c r="CC450" s="7708"/>
      <c r="CD450" s="7796"/>
      <c r="CE450" s="7795"/>
      <c r="CF450" s="7795"/>
      <c r="CG450" s="7795"/>
      <c r="CH450" s="7795"/>
      <c r="CI450" s="7795"/>
      <c r="CJ450" s="7795"/>
      <c r="CK450" s="7795"/>
      <c r="CL450" s="7786"/>
      <c r="CM450" s="7786"/>
      <c r="CN450" s="7786"/>
      <c r="CO450" s="7786"/>
      <c r="CP450" s="7786"/>
      <c r="CQ450" s="7786"/>
      <c r="CR450" s="7786"/>
      <c r="CS450" s="7786"/>
      <c r="CT450" s="7786"/>
      <c r="CU450" s="7786"/>
      <c r="CV450" s="7702"/>
      <c r="CW450" s="7702"/>
      <c r="CX450" s="7702"/>
      <c r="CY450" s="7702"/>
      <c r="CZ450" s="7702"/>
    </row>
    <row r="451" spans="1:104" ht="13.5" thickBot="1" x14ac:dyDescent="0.25">
      <c r="A451" s="7699"/>
      <c r="B451" s="7699"/>
      <c r="C451" s="7702"/>
      <c r="D451" s="7702"/>
      <c r="E451" s="7702"/>
      <c r="F451" s="7702"/>
      <c r="G451" s="7702"/>
      <c r="H451" s="7702"/>
      <c r="I451" s="7702"/>
      <c r="J451" s="7702"/>
      <c r="K451" s="7702"/>
      <c r="L451" s="7702"/>
      <c r="M451" s="7702"/>
      <c r="N451" s="7702"/>
      <c r="O451" s="7702"/>
      <c r="P451" s="7702"/>
      <c r="Q451" s="7702"/>
      <c r="R451" s="7702"/>
      <c r="S451" s="7702"/>
      <c r="T451" s="7702"/>
      <c r="U451" s="7702"/>
      <c r="V451" s="7702"/>
      <c r="W451" s="7702"/>
      <c r="X451" s="7702"/>
      <c r="Y451" s="7702"/>
      <c r="Z451" s="7702"/>
      <c r="AA451" s="7702"/>
      <c r="AB451" s="7702"/>
      <c r="AC451" s="7702"/>
      <c r="AD451" s="7702"/>
      <c r="AE451" s="7702"/>
      <c r="AF451" s="7702"/>
      <c r="AG451" s="7702"/>
      <c r="AH451" s="7702"/>
      <c r="AI451" s="7702"/>
      <c r="AJ451" s="7702"/>
      <c r="AK451" s="7702"/>
      <c r="AL451" s="7702"/>
      <c r="AM451" s="7702"/>
      <c r="AN451" s="7702"/>
      <c r="AO451" s="7702"/>
      <c r="AP451" s="7702"/>
      <c r="AQ451" s="7702"/>
      <c r="AR451" s="7702"/>
      <c r="AS451" s="7702"/>
      <c r="AT451" s="7702"/>
      <c r="AU451" s="7702"/>
      <c r="AV451" s="7702"/>
      <c r="AW451" s="7702"/>
      <c r="AX451" s="7702"/>
      <c r="AY451" s="7702"/>
      <c r="AZ451" s="7702"/>
      <c r="BA451" s="7702"/>
      <c r="BB451" s="7702"/>
      <c r="BC451" s="7702"/>
      <c r="BD451" s="7702"/>
      <c r="BE451" s="7702"/>
      <c r="BF451" s="7702"/>
      <c r="BG451" s="7702"/>
      <c r="BH451" s="7702"/>
      <c r="BI451" s="7702"/>
      <c r="BJ451" s="7702"/>
      <c r="BK451" s="7702"/>
      <c r="BL451" s="7702"/>
      <c r="BM451" s="7702"/>
      <c r="BN451" s="7702"/>
      <c r="BO451" s="7702"/>
      <c r="BP451" s="7702"/>
      <c r="BQ451" s="7702"/>
      <c r="BR451" s="7702"/>
      <c r="BS451" s="8293"/>
      <c r="BT451" s="7705"/>
      <c r="BU451" s="8300"/>
      <c r="BV451" s="7750">
        <f>BV449</f>
        <v>0</v>
      </c>
      <c r="BW451" s="8303"/>
      <c r="BX451" s="7687"/>
      <c r="BY451" s="7711" t="inlineStr">
        <is>
          <t>Cambio al dipolo</t>
        </is>
      </c>
      <c r="BZ451" s="7704" t="inlineStr">
        <is>
          <t>3º</t>
        </is>
      </c>
      <c r="CA451" s="8001"/>
      <c r="CB451" s="7702" t="inlineStr">
        <is>
          <t>Copiar valores de software de Temp/Hum</t>
        </is>
      </c>
      <c r="CC451" s="7708"/>
      <c r="CD451" s="7796"/>
      <c r="CE451" s="7795"/>
      <c r="CF451" s="7795"/>
      <c r="CG451" s="7795"/>
      <c r="CH451" s="7795"/>
      <c r="CI451" s="7795"/>
      <c r="CJ451" s="7795"/>
      <c r="CK451" s="7795"/>
      <c r="CL451" s="7786"/>
      <c r="CM451" s="7786"/>
      <c r="CN451" s="7786"/>
      <c r="CO451" s="7786"/>
      <c r="CP451" s="7786"/>
      <c r="CQ451" s="7786"/>
      <c r="CR451" s="7786"/>
      <c r="CS451" s="7786"/>
      <c r="CT451" s="7786"/>
      <c r="CU451" s="7786"/>
      <c r="CV451" s="7702"/>
      <c r="CW451" s="7702"/>
      <c r="CX451" s="7702"/>
      <c r="CY451" s="7702"/>
      <c r="CZ451" s="7702"/>
    </row>
    <row r="452" spans="1:104" ht="13.5" thickBot="1" x14ac:dyDescent="0.25">
      <c r="A452" s="7699"/>
      <c r="B452" s="7699"/>
      <c r="C452" s="7702"/>
      <c r="D452" s="7702"/>
      <c r="E452" s="7702"/>
      <c r="F452" s="7702"/>
      <c r="G452" s="7702"/>
      <c r="H452" s="7702"/>
      <c r="I452" s="7702"/>
      <c r="J452" s="7702"/>
      <c r="K452" s="7702"/>
      <c r="L452" s="7702"/>
      <c r="M452" s="7702"/>
      <c r="N452" s="7702"/>
      <c r="O452" s="7702"/>
      <c r="P452" s="7702"/>
      <c r="Q452" s="7702"/>
      <c r="R452" s="7702"/>
      <c r="S452" s="7702"/>
      <c r="T452" s="7702"/>
      <c r="U452" s="7702"/>
      <c r="V452" s="7702"/>
      <c r="W452" s="7702"/>
      <c r="X452" s="7702"/>
      <c r="Y452" s="7702"/>
      <c r="Z452" s="7702"/>
      <c r="AA452" s="7702"/>
      <c r="AB452" s="7702"/>
      <c r="AC452" s="7702"/>
      <c r="AD452" s="7702"/>
      <c r="AE452" s="7702"/>
      <c r="AF452" s="7702"/>
      <c r="AG452" s="7702"/>
      <c r="AH452" s="7702"/>
      <c r="AI452" s="7702"/>
      <c r="AJ452" s="7702"/>
      <c r="AK452" s="7702"/>
      <c r="AL452" s="7702"/>
      <c r="AM452" s="7702"/>
      <c r="AN452" s="7702"/>
      <c r="AO452" s="7702"/>
      <c r="AP452" s="7702"/>
      <c r="AQ452" s="7702"/>
      <c r="AR452" s="7702"/>
      <c r="AS452" s="7702"/>
      <c r="AT452" s="7702"/>
      <c r="AU452" s="7702"/>
      <c r="AV452" s="7702"/>
      <c r="AW452" s="7702"/>
      <c r="AX452" s="7702"/>
      <c r="AY452" s="7702"/>
      <c r="AZ452" s="7702"/>
      <c r="BA452" s="7702"/>
      <c r="BB452" s="7702"/>
      <c r="BC452" s="7702"/>
      <c r="BD452" s="7702"/>
      <c r="BE452" s="7702"/>
      <c r="BF452" s="7702"/>
      <c r="BG452" s="7702"/>
      <c r="BH452" s="7702"/>
      <c r="BI452" s="7702"/>
      <c r="BJ452" s="7702"/>
      <c r="BK452" s="7702"/>
      <c r="BL452" s="7702"/>
      <c r="BM452" s="7702"/>
      <c r="BN452" s="7702"/>
      <c r="BO452" s="7702"/>
      <c r="BP452" s="7702"/>
      <c r="BQ452" s="7702"/>
      <c r="BR452" s="7702"/>
      <c r="BS452" s="8293"/>
      <c r="BT452" s="7705"/>
      <c r="BU452" s="8300"/>
      <c r="BV452" s="7687"/>
      <c r="BW452" s="8303"/>
      <c r="BX452" s="7687"/>
      <c r="BY452" s="7711" t="inlineStr">
        <is>
          <t>Ajuste</t>
        </is>
      </c>
      <c r="BZ452" s="7704" t="inlineStr">
        <is>
          <t>4º</t>
        </is>
      </c>
      <c r="CA452" s="8002"/>
      <c r="CB452" s="7702" t="inlineStr">
        <is>
          <t>Celdas bloqueadas</t>
        </is>
      </c>
      <c r="CC452" s="7708"/>
      <c r="CD452" s="7796"/>
      <c r="CE452" s="7795"/>
      <c r="CF452" s="7795"/>
      <c r="CG452" s="7795"/>
      <c r="CH452" s="7795"/>
      <c r="CI452" s="7795"/>
      <c r="CJ452" s="7795"/>
      <c r="CK452" s="7795"/>
      <c r="CL452" s="7786"/>
      <c r="CM452" s="7786"/>
      <c r="CN452" s="7786"/>
      <c r="CO452" s="7786"/>
      <c r="CP452" s="7786"/>
      <c r="CQ452" s="7786"/>
      <c r="CR452" s="7786"/>
      <c r="CS452" s="7786"/>
      <c r="CT452" s="7786"/>
      <c r="CU452" s="7786"/>
      <c r="CV452" s="7702"/>
      <c r="CW452" s="7702"/>
      <c r="CX452" s="7702"/>
      <c r="CY452" s="7702"/>
      <c r="CZ452" s="7702"/>
    </row>
    <row r="453" spans="1:104" x14ac:dyDescent="0.2">
      <c r="A453" s="7699"/>
      <c r="B453" s="7699"/>
      <c r="C453" s="7702"/>
      <c r="D453" s="7702"/>
      <c r="E453" s="7702"/>
      <c r="F453" s="7702"/>
      <c r="G453" s="7702"/>
      <c r="H453" s="7702"/>
      <c r="I453" s="7702"/>
      <c r="J453" s="7702"/>
      <c r="K453" s="7702"/>
      <c r="L453" s="7702"/>
      <c r="M453" s="7702"/>
      <c r="N453" s="7702"/>
      <c r="O453" s="7702"/>
      <c r="P453" s="7702"/>
      <c r="Q453" s="7702"/>
      <c r="R453" s="7702"/>
      <c r="S453" s="7702"/>
      <c r="T453" s="7702"/>
      <c r="U453" s="7702"/>
      <c r="V453" s="7702"/>
      <c r="W453" s="7702"/>
      <c r="X453" s="7702"/>
      <c r="Y453" s="7702"/>
      <c r="Z453" s="7702"/>
      <c r="AA453" s="7702"/>
      <c r="AB453" s="7702"/>
      <c r="AC453" s="7702"/>
      <c r="AD453" s="7702"/>
      <c r="AE453" s="7702"/>
      <c r="AF453" s="7702"/>
      <c r="AG453" s="7702"/>
      <c r="AH453" s="7702"/>
      <c r="AI453" s="7702"/>
      <c r="AJ453" s="7702"/>
      <c r="AK453" s="7702"/>
      <c r="AL453" s="7702"/>
      <c r="AM453" s="7702"/>
      <c r="AN453" s="7702"/>
      <c r="AO453" s="7702"/>
      <c r="AP453" s="7702"/>
      <c r="AQ453" s="7702"/>
      <c r="AR453" s="7702"/>
      <c r="AS453" s="7702"/>
      <c r="AT453" s="7702"/>
      <c r="AU453" s="7702"/>
      <c r="AV453" s="7702"/>
      <c r="AW453" s="7702"/>
      <c r="AX453" s="7702"/>
      <c r="AY453" s="7702"/>
      <c r="AZ453" s="7702"/>
      <c r="BA453" s="7702"/>
      <c r="BB453" s="7702"/>
      <c r="BC453" s="7702"/>
      <c r="BD453" s="7702"/>
      <c r="BE453" s="7702"/>
      <c r="BF453" s="7702"/>
      <c r="BG453" s="7702"/>
      <c r="BH453" s="7702"/>
      <c r="BI453" s="7702"/>
      <c r="BJ453" s="7702"/>
      <c r="BK453" s="7702"/>
      <c r="BL453" s="7702"/>
      <c r="BM453" s="7702"/>
      <c r="BN453" s="7702"/>
      <c r="BO453" s="7702"/>
      <c r="BP453" s="7702"/>
      <c r="BQ453" s="7702"/>
      <c r="BR453" s="7702"/>
      <c r="BS453" s="8293"/>
      <c r="BT453" s="7705"/>
      <c r="BU453" s="8300"/>
      <c r="BV453" s="7750">
        <f>BV452</f>
        <v>0</v>
      </c>
      <c r="BW453" s="8303"/>
      <c r="BX453" s="7688">
        <f>BX452</f>
        <v>0</v>
      </c>
      <c r="BY453" s="7711" t="inlineStr">
        <is>
          <t>Máx durante ensayo</t>
        </is>
      </c>
      <c r="BZ453" s="7704" t="inlineStr">
        <is>
          <t>5º</t>
        </is>
      </c>
      <c r="CA453" s="7998"/>
      <c r="CB453" s="7702"/>
      <c r="CC453" s="7708"/>
      <c r="CD453" s="7796"/>
      <c r="CE453" s="7795"/>
      <c r="CF453" s="7795"/>
      <c r="CG453" s="7795"/>
      <c r="CH453" s="7795"/>
      <c r="CI453" s="7795"/>
      <c r="CJ453" s="7795"/>
      <c r="CK453" s="7795"/>
      <c r="CL453" s="7786"/>
      <c r="CM453" s="7786"/>
      <c r="CN453" s="7786"/>
      <c r="CO453" s="7786"/>
      <c r="CP453" s="7786"/>
      <c r="CQ453" s="7786"/>
      <c r="CR453" s="7786"/>
      <c r="CS453" s="7786"/>
      <c r="CT453" s="7786"/>
      <c r="CU453" s="7786"/>
      <c r="CV453" s="7702"/>
      <c r="CW453" s="7702"/>
      <c r="CX453" s="7702"/>
      <c r="CY453" s="7702"/>
      <c r="CZ453" s="7702"/>
    </row>
    <row r="454" spans="1:104" ht="13.5" thickBot="1" x14ac:dyDescent="0.25">
      <c r="A454" s="7699"/>
      <c r="B454" s="7699"/>
      <c r="C454" s="7702"/>
      <c r="D454" s="7702"/>
      <c r="E454" s="7702"/>
      <c r="F454" s="7702"/>
      <c r="G454" s="7702"/>
      <c r="H454" s="7702"/>
      <c r="I454" s="7702"/>
      <c r="J454" s="7702"/>
      <c r="K454" s="7702"/>
      <c r="L454" s="7702"/>
      <c r="M454" s="7702"/>
      <c r="N454" s="7702"/>
      <c r="O454" s="7702"/>
      <c r="P454" s="7702"/>
      <c r="Q454" s="7702"/>
      <c r="R454" s="7702"/>
      <c r="S454" s="7702"/>
      <c r="T454" s="7702"/>
      <c r="U454" s="7702"/>
      <c r="V454" s="7702"/>
      <c r="W454" s="7702"/>
      <c r="X454" s="7702"/>
      <c r="Y454" s="7702"/>
      <c r="Z454" s="7702"/>
      <c r="AA454" s="7702"/>
      <c r="AB454" s="7702"/>
      <c r="AC454" s="7702"/>
      <c r="AD454" s="7702"/>
      <c r="AE454" s="7702"/>
      <c r="AF454" s="7702"/>
      <c r="AG454" s="7702"/>
      <c r="AH454" s="7702"/>
      <c r="AI454" s="7702"/>
      <c r="AJ454" s="7702"/>
      <c r="AK454" s="7702"/>
      <c r="AL454" s="7702"/>
      <c r="AM454" s="7702"/>
      <c r="AN454" s="7702"/>
      <c r="AO454" s="7702"/>
      <c r="AP454" s="7702"/>
      <c r="AQ454" s="7702"/>
      <c r="AR454" s="7702"/>
      <c r="AS454" s="7702"/>
      <c r="AT454" s="7702"/>
      <c r="AU454" s="7702"/>
      <c r="AV454" s="7702"/>
      <c r="AW454" s="7702"/>
      <c r="AX454" s="7702"/>
      <c r="AY454" s="7702"/>
      <c r="AZ454" s="7702"/>
      <c r="BA454" s="7702"/>
      <c r="BB454" s="7702"/>
      <c r="BC454" s="7702"/>
      <c r="BD454" s="7702"/>
      <c r="BE454" s="7702"/>
      <c r="BF454" s="7702"/>
      <c r="BG454" s="7702"/>
      <c r="BH454" s="7702"/>
      <c r="BI454" s="7702"/>
      <c r="BJ454" s="7702"/>
      <c r="BK454" s="7702"/>
      <c r="BL454" s="7702"/>
      <c r="BM454" s="7702"/>
      <c r="BN454" s="7702"/>
      <c r="BO454" s="7702"/>
      <c r="BP454" s="7702"/>
      <c r="BQ454" s="7702"/>
      <c r="BR454" s="7702"/>
      <c r="BS454" s="8293"/>
      <c r="BT454" s="7705"/>
      <c r="BU454" s="8301"/>
      <c r="BV454" s="7752">
        <f>BV452</f>
        <v>0</v>
      </c>
      <c r="BW454" s="8304"/>
      <c r="BX454" s="7689">
        <f>BX452</f>
        <v>0</v>
      </c>
      <c r="BY454" s="7712" t="inlineStr">
        <is>
          <t>Mín durante ensayo</t>
        </is>
      </c>
      <c r="BZ454" s="7704" t="inlineStr">
        <is>
          <t>6º</t>
        </is>
      </c>
      <c r="CA454" s="7998"/>
      <c r="CB454" s="7702"/>
      <c r="CC454" s="7708"/>
      <c r="CD454" s="7796"/>
      <c r="CE454" s="7795"/>
      <c r="CF454" s="7795"/>
      <c r="CG454" s="7795"/>
      <c r="CH454" s="7795"/>
      <c r="CI454" s="7795"/>
      <c r="CJ454" s="7795"/>
      <c r="CK454" s="7795"/>
      <c r="CL454" s="7786"/>
      <c r="CM454" s="7786"/>
      <c r="CN454" s="7786"/>
      <c r="CO454" s="7786"/>
      <c r="CP454" s="7786"/>
      <c r="CQ454" s="7786"/>
      <c r="CR454" s="7786"/>
      <c r="CS454" s="7786"/>
      <c r="CT454" s="7786"/>
      <c r="CU454" s="7786"/>
      <c r="CV454" s="7702"/>
      <c r="CW454" s="7702"/>
      <c r="CX454" s="7702"/>
      <c r="CY454" s="7702"/>
      <c r="CZ454" s="7702"/>
    </row>
    <row r="455" spans="1:104" ht="13.5" thickBot="1" x14ac:dyDescent="0.25">
      <c r="A455" s="7699"/>
      <c r="B455" s="7699"/>
      <c r="C455" s="7702"/>
      <c r="D455" s="7702"/>
      <c r="E455" s="7702"/>
      <c r="F455" s="7702"/>
      <c r="G455" s="7702"/>
      <c r="H455" s="7702"/>
      <c r="I455" s="7702"/>
      <c r="J455" s="7702"/>
      <c r="K455" s="7702"/>
      <c r="L455" s="7702"/>
      <c r="M455" s="7702"/>
      <c r="N455" s="7702"/>
      <c r="O455" s="7702"/>
      <c r="P455" s="7702"/>
      <c r="Q455" s="7702"/>
      <c r="R455" s="7702"/>
      <c r="S455" s="7702"/>
      <c r="T455" s="7702"/>
      <c r="U455" s="7702"/>
      <c r="V455" s="7702"/>
      <c r="W455" s="7702"/>
      <c r="X455" s="7702"/>
      <c r="Y455" s="7702"/>
      <c r="Z455" s="7702"/>
      <c r="AA455" s="7702"/>
      <c r="AB455" s="7702"/>
      <c r="AC455" s="7702"/>
      <c r="AD455" s="7702"/>
      <c r="AE455" s="7702"/>
      <c r="AF455" s="7702"/>
      <c r="AG455" s="7702"/>
      <c r="AH455" s="7702"/>
      <c r="AI455" s="7702"/>
      <c r="AJ455" s="7702"/>
      <c r="AK455" s="7702"/>
      <c r="AL455" s="7702"/>
      <c r="AM455" s="7702"/>
      <c r="AN455" s="7702"/>
      <c r="AO455" s="7702"/>
      <c r="AP455" s="7702"/>
      <c r="AQ455" s="7702"/>
      <c r="AR455" s="7702"/>
      <c r="AS455" s="7702"/>
      <c r="AT455" s="7702"/>
      <c r="AU455" s="7702"/>
      <c r="AV455" s="7702"/>
      <c r="AW455" s="7702"/>
      <c r="AX455" s="7702"/>
      <c r="AY455" s="7702"/>
      <c r="AZ455" s="7702"/>
      <c r="BA455" s="7702"/>
      <c r="BB455" s="7702"/>
      <c r="BC455" s="7702"/>
      <c r="BD455" s="7702"/>
      <c r="BE455" s="7702"/>
      <c r="BF455" s="7702"/>
      <c r="BG455" s="7702"/>
      <c r="BH455" s="7702"/>
      <c r="BI455" s="7702"/>
      <c r="BJ455" s="7702"/>
      <c r="BK455" s="7702"/>
      <c r="BL455" s="7702"/>
      <c r="BM455" s="7702"/>
      <c r="BN455" s="7702"/>
      <c r="BO455" s="7702"/>
      <c r="BP455" s="7702"/>
      <c r="BQ455" s="7702"/>
      <c r="BR455" s="7702"/>
      <c r="BS455" s="8293"/>
      <c r="BT455" s="7705"/>
      <c r="BU455" s="7702"/>
      <c r="BV455" s="7702"/>
      <c r="BW455" s="7702"/>
      <c r="BX455" s="7680"/>
      <c r="BY455" s="7702"/>
      <c r="BZ455" s="7702"/>
      <c r="CA455" s="7998"/>
      <c r="CB455" s="7702"/>
      <c r="CC455" s="7708"/>
      <c r="CD455" s="7796"/>
      <c r="CE455" s="7795"/>
      <c r="CF455" s="7795"/>
      <c r="CG455" s="7795"/>
      <c r="CH455" s="7795"/>
      <c r="CI455" s="7795"/>
      <c r="CJ455" s="7795"/>
      <c r="CK455" s="7795"/>
      <c r="CL455" s="7786"/>
      <c r="CM455" s="7786"/>
      <c r="CN455" s="7786"/>
      <c r="CO455" s="7786"/>
      <c r="CP455" s="7786"/>
      <c r="CQ455" s="7786"/>
      <c r="CR455" s="7786"/>
      <c r="CS455" s="7786"/>
      <c r="CT455" s="7786"/>
      <c r="CU455" s="7786"/>
      <c r="CV455" s="7702"/>
      <c r="CW455" s="7702"/>
      <c r="CX455" s="7702"/>
      <c r="CY455" s="7702"/>
      <c r="CZ455" s="7702"/>
    </row>
    <row r="456" spans="1:104" ht="13.5" thickBot="1" x14ac:dyDescent="0.25">
      <c r="A456" s="7699"/>
      <c r="B456" s="7699"/>
      <c r="C456" s="7702"/>
      <c r="D456" s="7702"/>
      <c r="E456" s="7702"/>
      <c r="F456" s="7702"/>
      <c r="G456" s="7702"/>
      <c r="H456" s="7702"/>
      <c r="I456" s="7702"/>
      <c r="J456" s="7702"/>
      <c r="K456" s="7702"/>
      <c r="L456" s="7702"/>
      <c r="M456" s="7702"/>
      <c r="N456" s="7702"/>
      <c r="O456" s="7702"/>
      <c r="P456" s="7702"/>
      <c r="Q456" s="7702"/>
      <c r="R456" s="7702"/>
      <c r="S456" s="7702"/>
      <c r="T456" s="7702"/>
      <c r="U456" s="7702"/>
      <c r="V456" s="7702"/>
      <c r="W456" s="7702"/>
      <c r="X456" s="7702"/>
      <c r="Y456" s="7702"/>
      <c r="Z456" s="7702"/>
      <c r="AA456" s="7702"/>
      <c r="AB456" s="7702"/>
      <c r="AC456" s="7702"/>
      <c r="AD456" s="7702"/>
      <c r="AE456" s="7702"/>
      <c r="AF456" s="7702"/>
      <c r="AG456" s="7702"/>
      <c r="AH456" s="7702"/>
      <c r="AI456" s="7702"/>
      <c r="AJ456" s="7702"/>
      <c r="AK456" s="7702"/>
      <c r="AL456" s="7702"/>
      <c r="AM456" s="7702"/>
      <c r="AN456" s="7702"/>
      <c r="AO456" s="7702"/>
      <c r="AP456" s="7702"/>
      <c r="AQ456" s="7702"/>
      <c r="AR456" s="7702"/>
      <c r="AS456" s="7702"/>
      <c r="AT456" s="7702"/>
      <c r="AU456" s="7702"/>
      <c r="AV456" s="7702"/>
      <c r="AW456" s="7702"/>
      <c r="AX456" s="7702"/>
      <c r="AY456" s="7702"/>
      <c r="AZ456" s="7702"/>
      <c r="BA456" s="7702"/>
      <c r="BB456" s="7702"/>
      <c r="BC456" s="7702"/>
      <c r="BD456" s="7702"/>
      <c r="BE456" s="7702"/>
      <c r="BF456" s="7702"/>
      <c r="BG456" s="7702"/>
      <c r="BH456" s="7702"/>
      <c r="BI456" s="7702"/>
      <c r="BJ456" s="7702"/>
      <c r="BK456" s="7702"/>
      <c r="BL456" s="7702"/>
      <c r="BM456" s="7702"/>
      <c r="BN456" s="7702"/>
      <c r="BO456" s="7702"/>
      <c r="BP456" s="7702"/>
      <c r="BQ456" s="7702"/>
      <c r="BR456" s="7702"/>
      <c r="BS456" s="8293"/>
      <c r="BT456" s="7705"/>
      <c r="BU456" s="7690"/>
      <c r="BV456" s="7686" t="inlineStr">
        <is>
          <t>Medida SAR</t>
        </is>
      </c>
      <c r="BW456" s="7691" t="inlineStr">
        <is>
          <t>Valor en antena</t>
        </is>
      </c>
      <c r="BX456" s="7691" t="inlineStr">
        <is>
          <t>SAR 1W</t>
        </is>
      </c>
      <c r="BY456" s="7691" t="inlineStr">
        <is>
          <t>SAR W/g</t>
        </is>
      </c>
      <c r="BZ456" s="7691" t="inlineStr">
        <is>
          <t>Desviacion (%)</t>
        </is>
      </c>
      <c r="CA456" s="7692" t="inlineStr">
        <is>
          <t>Veredicto</t>
        </is>
      </c>
      <c r="CB456" s="7703"/>
      <c r="CC456" s="7709"/>
      <c r="CD456" s="7796"/>
      <c r="CE456" s="7795"/>
      <c r="CF456" s="7795"/>
      <c r="CG456" s="7795"/>
      <c r="CH456" s="7795"/>
      <c r="CI456" s="7795"/>
      <c r="CJ456" s="7795"/>
      <c r="CK456" s="7795"/>
      <c r="CL456" s="7786"/>
      <c r="CM456" s="7786"/>
      <c r="CN456" s="7786"/>
      <c r="CO456" s="7786"/>
      <c r="CP456" s="7786"/>
      <c r="CQ456" s="7786"/>
      <c r="CR456" s="7786"/>
      <c r="CS456" s="7786"/>
      <c r="CT456" s="7786"/>
      <c r="CU456" s="7786"/>
      <c r="CV456" s="7702"/>
      <c r="CW456" s="7702"/>
      <c r="CX456" s="7702"/>
      <c r="CY456" s="7702"/>
      <c r="CZ456" s="7702"/>
    </row>
    <row r="457" spans="1:104" x14ac:dyDescent="0.2">
      <c r="A457" s="7699"/>
      <c r="B457" s="7699"/>
      <c r="C457" s="7702"/>
      <c r="D457" s="7702"/>
      <c r="E457" s="7702"/>
      <c r="F457" s="7702"/>
      <c r="G457" s="7702"/>
      <c r="H457" s="7702"/>
      <c r="I457" s="7702"/>
      <c r="J457" s="7702"/>
      <c r="K457" s="7702"/>
      <c r="L457" s="7702"/>
      <c r="M457" s="7702"/>
      <c r="N457" s="7702"/>
      <c r="O457" s="7702"/>
      <c r="P457" s="7702"/>
      <c r="Q457" s="7702"/>
      <c r="R457" s="7702"/>
      <c r="S457" s="7702"/>
      <c r="T457" s="7702"/>
      <c r="U457" s="7702"/>
      <c r="V457" s="7702"/>
      <c r="W457" s="7702"/>
      <c r="X457" s="7702"/>
      <c r="Y457" s="7702"/>
      <c r="Z457" s="7702"/>
      <c r="AA457" s="7702"/>
      <c r="AB457" s="7702"/>
      <c r="AC457" s="7702"/>
      <c r="AD457" s="7702"/>
      <c r="AE457" s="7702"/>
      <c r="AF457" s="7702"/>
      <c r="AG457" s="7702"/>
      <c r="AH457" s="7702"/>
      <c r="AI457" s="7702"/>
      <c r="AJ457" s="7702"/>
      <c r="AK457" s="7702"/>
      <c r="AL457" s="7702"/>
      <c r="AM457" s="7702"/>
      <c r="AN457" s="7702"/>
      <c r="AO457" s="7702"/>
      <c r="AP457" s="7702"/>
      <c r="AQ457" s="7702"/>
      <c r="AR457" s="7702"/>
      <c r="AS457" s="7702"/>
      <c r="AT457" s="7702"/>
      <c r="AU457" s="7702"/>
      <c r="AV457" s="7702"/>
      <c r="AW457" s="7702"/>
      <c r="AX457" s="7702"/>
      <c r="AY457" s="7702"/>
      <c r="AZ457" s="7702"/>
      <c r="BA457" s="7702"/>
      <c r="BB457" s="7702"/>
      <c r="BC457" s="7702"/>
      <c r="BD457" s="7702"/>
      <c r="BE457" s="7702"/>
      <c r="BF457" s="7702"/>
      <c r="BG457" s="7702"/>
      <c r="BH457" s="7702"/>
      <c r="BI457" s="7702"/>
      <c r="BJ457" s="7702"/>
      <c r="BK457" s="7702"/>
      <c r="BL457" s="7702"/>
      <c r="BM457" s="7702"/>
      <c r="BN457" s="7702"/>
      <c r="BO457" s="7702"/>
      <c r="BP457" s="7702"/>
      <c r="BQ457" s="7702"/>
      <c r="BR457" s="7702"/>
      <c r="BS457" s="8293"/>
      <c r="BT457" s="7705"/>
      <c r="BU457" s="7719" t="inlineStr">
        <is>
          <t>SAR(1g)</t>
        </is>
      </c>
      <c r="BV457" s="7693"/>
      <c r="BW457" s="7713">
        <f>POWER(10,(((10*LOG10(BW449))+(AVERAGE(BX453:BX454)-BX450))/10))</f>
        <v>250.00000000000011</v>
      </c>
      <c r="BX457" s="8161">
        <f>CD439</f>
        <v>10.9</v>
      </c>
      <c r="BY457" s="7713">
        <f>BV457*1000/BW457</f>
        <v>0</v>
      </c>
      <c r="BZ457" s="7713">
        <f>((BY457-BX457)*100)/BX457</f>
        <v>-100</v>
      </c>
      <c r="CA457" s="7715" t="str">
        <f>IF(ABS(BZ457)&lt;10,"Válido","No Válido")</f>
        <v>No Válido</v>
      </c>
      <c r="CB457" s="7703"/>
      <c r="CC457" s="7709"/>
      <c r="CD457" s="7796"/>
      <c r="CE457" s="7795"/>
      <c r="CF457" s="7795"/>
      <c r="CG457" s="7795"/>
      <c r="CH457" s="7795"/>
      <c r="CI457" s="7795"/>
      <c r="CJ457" s="7795"/>
      <c r="CK457" s="7795"/>
      <c r="CL457" s="7786"/>
      <c r="CM457" s="7786"/>
      <c r="CN457" s="7786"/>
      <c r="CO457" s="7786"/>
      <c r="CP457" s="7786"/>
      <c r="CQ457" s="7786"/>
      <c r="CR457" s="7786"/>
      <c r="CS457" s="7786"/>
      <c r="CT457" s="7786"/>
      <c r="CU457" s="7786"/>
      <c r="CV457" s="7702"/>
      <c r="CW457" s="7702"/>
      <c r="CX457" s="7702"/>
      <c r="CY457" s="7702"/>
      <c r="CZ457" s="7702"/>
    </row>
    <row r="458" spans="1:104" ht="13.5" thickBot="1" x14ac:dyDescent="0.25">
      <c r="A458" s="7699"/>
      <c r="B458" s="7699"/>
      <c r="C458" s="7702"/>
      <c r="D458" s="7702"/>
      <c r="E458" s="7702"/>
      <c r="F458" s="7702"/>
      <c r="G458" s="7702"/>
      <c r="H458" s="7702"/>
      <c r="I458" s="7702"/>
      <c r="J458" s="7702"/>
      <c r="K458" s="7702"/>
      <c r="L458" s="7702"/>
      <c r="M458" s="7702"/>
      <c r="N458" s="7702"/>
      <c r="O458" s="7702"/>
      <c r="P458" s="7702"/>
      <c r="Q458" s="7702"/>
      <c r="R458" s="7702"/>
      <c r="S458" s="7702"/>
      <c r="T458" s="7702"/>
      <c r="U458" s="7702"/>
      <c r="V458" s="7702"/>
      <c r="W458" s="7702"/>
      <c r="X458" s="7702"/>
      <c r="Y458" s="7702"/>
      <c r="Z458" s="7702"/>
      <c r="AA458" s="7702"/>
      <c r="AB458" s="7702"/>
      <c r="AC458" s="7702"/>
      <c r="AD458" s="7702"/>
      <c r="AE458" s="7702"/>
      <c r="AF458" s="7702"/>
      <c r="AG458" s="7702"/>
      <c r="AH458" s="7702"/>
      <c r="AI458" s="7702"/>
      <c r="AJ458" s="7702"/>
      <c r="AK458" s="7702"/>
      <c r="AL458" s="7702"/>
      <c r="AM458" s="7702"/>
      <c r="AN458" s="7702"/>
      <c r="AO458" s="7702"/>
      <c r="AP458" s="7702"/>
      <c r="AQ458" s="7702"/>
      <c r="AR458" s="7702"/>
      <c r="AS458" s="7702"/>
      <c r="AT458" s="7702"/>
      <c r="AU458" s="7702"/>
      <c r="AV458" s="7702"/>
      <c r="AW458" s="7702"/>
      <c r="AX458" s="7702"/>
      <c r="AY458" s="7702"/>
      <c r="AZ458" s="7702"/>
      <c r="BA458" s="7702"/>
      <c r="BB458" s="7702"/>
      <c r="BC458" s="7702"/>
      <c r="BD458" s="7702"/>
      <c r="BE458" s="7702"/>
      <c r="BF458" s="7702"/>
      <c r="BG458" s="7702"/>
      <c r="BH458" s="7702"/>
      <c r="BI458" s="7702"/>
      <c r="BJ458" s="7702"/>
      <c r="BK458" s="7702"/>
      <c r="BL458" s="7702"/>
      <c r="BM458" s="7702"/>
      <c r="BN458" s="7702"/>
      <c r="BO458" s="7702"/>
      <c r="BP458" s="7702"/>
      <c r="BQ458" s="7702"/>
      <c r="BR458" s="7702"/>
      <c r="BS458" s="8293"/>
      <c r="BT458" s="7705"/>
      <c r="BU458" s="7720" t="inlineStr">
        <is>
          <t>SAR(10g)</t>
        </is>
      </c>
      <c r="BV458" s="7694"/>
      <c r="BW458" s="7714">
        <f>POWER(10,(((10*LOG10(BW449))+(AVERAGE(BX453:BX454)-BX450))/10))</f>
        <v>250.00000000000011</v>
      </c>
      <c r="BX458" s="8162">
        <f>CD440</f>
        <v>7.01</v>
      </c>
      <c r="BY458" s="7714">
        <f>BV458*1000/BW458</f>
        <v>0</v>
      </c>
      <c r="BZ458" s="7714">
        <f>((BY458-BX458)*100)/BX458</f>
        <v>-100</v>
      </c>
      <c r="CA458" s="7716" t="str">
        <f>IF(ABS(BZ458)&lt;10,"Válido","No Válido")</f>
        <v>No Válido</v>
      </c>
      <c r="CB458" s="7703"/>
      <c r="CC458" s="7709"/>
      <c r="CD458" s="7796"/>
      <c r="CE458" s="7795"/>
      <c r="CF458" s="7795"/>
      <c r="CG458" s="7795"/>
      <c r="CH458" s="7795"/>
      <c r="CI458" s="7795"/>
      <c r="CJ458" s="7795"/>
      <c r="CK458" s="7795"/>
      <c r="CL458" s="7786"/>
      <c r="CM458" s="7786"/>
      <c r="CN458" s="7786"/>
      <c r="CO458" s="7786"/>
      <c r="CP458" s="7786"/>
      <c r="CQ458" s="7786"/>
      <c r="CR458" s="7786"/>
      <c r="CS458" s="7786"/>
      <c r="CT458" s="7786"/>
      <c r="CU458" s="7786"/>
      <c r="CV458" s="7702"/>
      <c r="CW458" s="7702"/>
      <c r="CX458" s="7702"/>
      <c r="CY458" s="7702"/>
      <c r="CZ458" s="7702"/>
    </row>
    <row r="459" spans="1:104" ht="13.5" thickBot="1" x14ac:dyDescent="0.25">
      <c r="A459" s="7699"/>
      <c r="B459" s="7699"/>
      <c r="C459" s="7702"/>
      <c r="D459" s="7702"/>
      <c r="E459" s="7702"/>
      <c r="F459" s="7702"/>
      <c r="G459" s="7702"/>
      <c r="H459" s="7702"/>
      <c r="I459" s="7702"/>
      <c r="J459" s="7702"/>
      <c r="K459" s="7702"/>
      <c r="L459" s="7702"/>
      <c r="M459" s="7702"/>
      <c r="N459" s="7702"/>
      <c r="O459" s="7702"/>
      <c r="P459" s="7702"/>
      <c r="Q459" s="7702"/>
      <c r="R459" s="7702"/>
      <c r="S459" s="7702"/>
      <c r="T459" s="7702"/>
      <c r="U459" s="7702"/>
      <c r="V459" s="7702"/>
      <c r="W459" s="7702"/>
      <c r="X459" s="7702"/>
      <c r="Y459" s="7702"/>
      <c r="Z459" s="7702"/>
      <c r="AA459" s="7702"/>
      <c r="AB459" s="7702"/>
      <c r="AC459" s="7702"/>
      <c r="AD459" s="7702"/>
      <c r="AE459" s="7702"/>
      <c r="AF459" s="7702"/>
      <c r="AG459" s="7702"/>
      <c r="AH459" s="7702"/>
      <c r="AI459" s="7702"/>
      <c r="AJ459" s="7702"/>
      <c r="AK459" s="7702"/>
      <c r="AL459" s="7702"/>
      <c r="AM459" s="7702"/>
      <c r="AN459" s="7702"/>
      <c r="AO459" s="7702"/>
      <c r="AP459" s="7702"/>
      <c r="AQ459" s="7702"/>
      <c r="AR459" s="7702"/>
      <c r="AS459" s="7702"/>
      <c r="AT459" s="7702"/>
      <c r="AU459" s="7702"/>
      <c r="AV459" s="7702"/>
      <c r="AW459" s="7702"/>
      <c r="AX459" s="7702"/>
      <c r="AY459" s="7702"/>
      <c r="AZ459" s="7702"/>
      <c r="BA459" s="7702"/>
      <c r="BB459" s="7702"/>
      <c r="BC459" s="7702"/>
      <c r="BD459" s="7702"/>
      <c r="BE459" s="7702"/>
      <c r="BF459" s="7702"/>
      <c r="BG459" s="7702"/>
      <c r="BH459" s="7702"/>
      <c r="BI459" s="7702"/>
      <c r="BJ459" s="7702"/>
      <c r="BK459" s="7702"/>
      <c r="BL459" s="7702"/>
      <c r="BM459" s="7702"/>
      <c r="BN459" s="7702"/>
      <c r="BO459" s="7702"/>
      <c r="BP459" s="7702"/>
      <c r="BQ459" s="7702"/>
      <c r="BR459" s="7702"/>
      <c r="BS459" s="8293"/>
      <c r="BT459" s="7705"/>
      <c r="BU459" s="7702"/>
      <c r="BV459" s="7702"/>
      <c r="BW459" s="7702"/>
      <c r="BX459" s="7702"/>
      <c r="BY459" s="7726"/>
      <c r="BZ459" s="7726"/>
      <c r="CA459" s="7726"/>
      <c r="CB459" s="7726"/>
      <c r="CC459" s="7734"/>
      <c r="CD459" s="7796"/>
      <c r="CE459" s="7795"/>
      <c r="CF459" s="7795"/>
      <c r="CG459" s="7795"/>
      <c r="CH459" s="7795"/>
      <c r="CI459" s="7795"/>
      <c r="CJ459" s="7795"/>
      <c r="CK459" s="7795"/>
      <c r="CL459" s="7786"/>
      <c r="CM459" s="7786"/>
      <c r="CN459" s="7786"/>
      <c r="CO459" s="7786"/>
      <c r="CP459" s="7786"/>
      <c r="CQ459" s="7786"/>
      <c r="CR459" s="7786"/>
      <c r="CS459" s="7786"/>
      <c r="CT459" s="7786"/>
      <c r="CU459" s="7786"/>
      <c r="CV459" s="7702"/>
      <c r="CW459" s="7702"/>
      <c r="CX459" s="7702"/>
      <c r="CY459" s="7702"/>
      <c r="CZ459" s="7702"/>
    </row>
    <row r="460" spans="1:104" ht="26.25" thickBot="1" x14ac:dyDescent="0.25">
      <c r="A460" s="7699"/>
      <c r="B460" s="7699"/>
      <c r="C460" s="7702"/>
      <c r="D460" s="7702"/>
      <c r="E460" s="7702"/>
      <c r="F460" s="7702"/>
      <c r="G460" s="7702"/>
      <c r="H460" s="7702"/>
      <c r="I460" s="7702"/>
      <c r="J460" s="7702"/>
      <c r="K460" s="7702"/>
      <c r="L460" s="7702"/>
      <c r="M460" s="7702"/>
      <c r="N460" s="7702"/>
      <c r="O460" s="7702"/>
      <c r="P460" s="7702"/>
      <c r="Q460" s="7702"/>
      <c r="R460" s="7702"/>
      <c r="S460" s="7702"/>
      <c r="T460" s="7702"/>
      <c r="U460" s="7702"/>
      <c r="V460" s="7702"/>
      <c r="W460" s="7702"/>
      <c r="X460" s="7702"/>
      <c r="Y460" s="7702"/>
      <c r="Z460" s="7702"/>
      <c r="AA460" s="7702"/>
      <c r="AB460" s="7702"/>
      <c r="AC460" s="7702"/>
      <c r="AD460" s="7702"/>
      <c r="AE460" s="7702"/>
      <c r="AF460" s="7702"/>
      <c r="AG460" s="7702"/>
      <c r="AH460" s="7702"/>
      <c r="AI460" s="7702"/>
      <c r="AJ460" s="7702"/>
      <c r="AK460" s="7702"/>
      <c r="AL460" s="7702"/>
      <c r="AM460" s="7702"/>
      <c r="AN460" s="7702"/>
      <c r="AO460" s="7702"/>
      <c r="AP460" s="7702"/>
      <c r="AQ460" s="7702"/>
      <c r="AR460" s="7702"/>
      <c r="AS460" s="7702"/>
      <c r="AT460" s="7702"/>
      <c r="AU460" s="7702"/>
      <c r="AV460" s="7702"/>
      <c r="AW460" s="7702"/>
      <c r="AX460" s="7702"/>
      <c r="AY460" s="7702"/>
      <c r="AZ460" s="7702"/>
      <c r="BA460" s="7702"/>
      <c r="BB460" s="7702"/>
      <c r="BC460" s="7702"/>
      <c r="BD460" s="7702"/>
      <c r="BE460" s="7702"/>
      <c r="BF460" s="7702"/>
      <c r="BG460" s="7702"/>
      <c r="BH460" s="7702"/>
      <c r="BI460" s="7702"/>
      <c r="BJ460" s="7702"/>
      <c r="BK460" s="7702"/>
      <c r="BL460" s="7702"/>
      <c r="BM460" s="7702"/>
      <c r="BN460" s="7702"/>
      <c r="BO460" s="7702"/>
      <c r="BP460" s="7702"/>
      <c r="BQ460" s="7702"/>
      <c r="BR460" s="7702"/>
      <c r="BS460" s="8293"/>
      <c r="BT460" s="7705"/>
      <c r="BU460" s="7695"/>
      <c r="BV460" s="7696" t="inlineStr">
        <is>
          <t>Valor SAR extrap</t>
        </is>
      </c>
      <c r="BW460" s="7697" t="inlineStr">
        <is>
          <t>Desviacion (%)</t>
        </is>
      </c>
      <c r="BX460" s="7698" t="inlineStr">
        <is>
          <t>Veredicto</t>
        </is>
      </c>
      <c r="BY460" s="7726"/>
      <c r="BZ460" s="7726"/>
      <c r="CA460" s="7726" t="inlineStr">
        <is>
          <t>Frequency
(MHz)</t>
        </is>
      </c>
      <c r="CB460" s="7726" t="str">
        <f>CA446</f>
        <v>Head/Body:</v>
      </c>
      <c r="CC460" s="7734" t="inlineStr">
        <is>
          <t>SAR over</t>
        </is>
      </c>
      <c r="CD460" s="7796"/>
      <c r="CE460" s="7795"/>
      <c r="CF460" s="7795"/>
      <c r="CG460" s="7795"/>
      <c r="CH460" s="7795"/>
      <c r="CI460" s="7795"/>
      <c r="CJ460" s="7795"/>
      <c r="CK460" s="7795"/>
      <c r="CL460" s="7786"/>
      <c r="CM460" s="7786"/>
      <c r="CN460" s="7786"/>
      <c r="CO460" s="7786"/>
      <c r="CP460" s="7786"/>
      <c r="CQ460" s="7786"/>
      <c r="CR460" s="7786"/>
      <c r="CS460" s="7786"/>
      <c r="CT460" s="7786"/>
      <c r="CU460" s="7786"/>
      <c r="CV460" s="7702"/>
      <c r="CW460" s="7702"/>
      <c r="CX460" s="7702"/>
      <c r="CY460" s="7702"/>
      <c r="CZ460" s="7702"/>
    </row>
    <row r="461" spans="1:104" x14ac:dyDescent="0.2">
      <c r="A461" s="7699"/>
      <c r="B461" s="7699"/>
      <c r="C461" s="7702"/>
      <c r="D461" s="7702"/>
      <c r="E461" s="7702"/>
      <c r="F461" s="7702"/>
      <c r="G461" s="7702"/>
      <c r="H461" s="7702"/>
      <c r="I461" s="7702"/>
      <c r="J461" s="7702"/>
      <c r="K461" s="7702"/>
      <c r="L461" s="7702"/>
      <c r="M461" s="7702"/>
      <c r="N461" s="7702"/>
      <c r="O461" s="7702"/>
      <c r="P461" s="7702"/>
      <c r="Q461" s="7702"/>
      <c r="R461" s="7702"/>
      <c r="S461" s="7702"/>
      <c r="T461" s="7702"/>
      <c r="U461" s="7702"/>
      <c r="V461" s="7702"/>
      <c r="W461" s="7702"/>
      <c r="X461" s="7702"/>
      <c r="Y461" s="7702"/>
      <c r="Z461" s="7702"/>
      <c r="AA461" s="7702"/>
      <c r="AB461" s="7702"/>
      <c r="AC461" s="7702"/>
      <c r="AD461" s="7702"/>
      <c r="AE461" s="7702"/>
      <c r="AF461" s="7702"/>
      <c r="AG461" s="7702"/>
      <c r="AH461" s="7702"/>
      <c r="AI461" s="7702"/>
      <c r="AJ461" s="7702"/>
      <c r="AK461" s="7702"/>
      <c r="AL461" s="7702"/>
      <c r="AM461" s="7702"/>
      <c r="AN461" s="7702"/>
      <c r="AO461" s="7702"/>
      <c r="AP461" s="7702"/>
      <c r="AQ461" s="7702"/>
      <c r="AR461" s="7702"/>
      <c r="AS461" s="7702"/>
      <c r="AT461" s="7702"/>
      <c r="AU461" s="7702"/>
      <c r="AV461" s="7702"/>
      <c r="AW461" s="7702"/>
      <c r="AX461" s="7702"/>
      <c r="AY461" s="7702"/>
      <c r="AZ461" s="7702"/>
      <c r="BA461" s="7702"/>
      <c r="BB461" s="7702"/>
      <c r="BC461" s="7702"/>
      <c r="BD461" s="7702"/>
      <c r="BE461" s="7702"/>
      <c r="BF461" s="7702"/>
      <c r="BG461" s="7702"/>
      <c r="BH461" s="7702"/>
      <c r="BI461" s="7702"/>
      <c r="BJ461" s="7702"/>
      <c r="BK461" s="7702"/>
      <c r="BL461" s="7702"/>
      <c r="BM461" s="7702"/>
      <c r="BN461" s="7702"/>
      <c r="BO461" s="7702"/>
      <c r="BP461" s="7702"/>
      <c r="BQ461" s="7702"/>
      <c r="BR461" s="7702"/>
      <c r="BS461" s="8293"/>
      <c r="BT461" s="7705"/>
      <c r="BU461" s="7684" t="inlineStr">
        <is>
          <t>Fast SAR 1g</t>
        </is>
      </c>
      <c r="BV461" s="7693"/>
      <c r="BW461" s="7713" t="e">
        <f>((BV461-BV457)*100)/BV457</f>
        <v>#DIV/0!</v>
      </c>
      <c r="BX461" s="7715" t="e">
        <f>IF(ABS(BW461)&lt;3,"Válido","No Válido")</f>
        <v>#DIV/0!</v>
      </c>
      <c r="BY461" s="7726"/>
      <c r="BZ461" s="7726"/>
      <c r="CA461" s="7726">
        <f>BU449</f>
        <v>0</v>
      </c>
      <c r="CB461" s="7726" t="str">
        <f>CB446</f>
        <v>Head</v>
      </c>
      <c r="CC461" s="7734" t="inlineStr">
        <is>
          <t>1 gr.</t>
        </is>
      </c>
      <c r="CD461" s="7796"/>
      <c r="CE461" s="7795"/>
      <c r="CF461" s="7795"/>
      <c r="CG461" s="7795"/>
      <c r="CH461" s="7795"/>
      <c r="CI461" s="7795"/>
      <c r="CJ461" s="7795"/>
      <c r="CK461" s="7795"/>
      <c r="CL461" s="7786"/>
      <c r="CM461" s="7786"/>
      <c r="CN461" s="7786"/>
      <c r="CO461" s="7786"/>
      <c r="CP461" s="7786"/>
      <c r="CQ461" s="7786"/>
      <c r="CR461" s="7786"/>
      <c r="CS461" s="7786"/>
      <c r="CT461" s="7786"/>
      <c r="CU461" s="7786"/>
      <c r="CV461" s="7702"/>
      <c r="CW461" s="7702"/>
      <c r="CX461" s="7702"/>
      <c r="CY461" s="7702"/>
      <c r="CZ461" s="7702"/>
    </row>
    <row r="462" spans="1:104" ht="13.5" thickBot="1" x14ac:dyDescent="0.25">
      <c r="A462" s="7699"/>
      <c r="B462" s="7699"/>
      <c r="C462" s="7702"/>
      <c r="D462" s="7702"/>
      <c r="E462" s="7702"/>
      <c r="F462" s="7702"/>
      <c r="G462" s="7702"/>
      <c r="H462" s="7702"/>
      <c r="I462" s="7702"/>
      <c r="J462" s="7702"/>
      <c r="K462" s="7702"/>
      <c r="L462" s="7702"/>
      <c r="M462" s="7702"/>
      <c r="N462" s="7702"/>
      <c r="O462" s="7702"/>
      <c r="P462" s="7702"/>
      <c r="Q462" s="7702"/>
      <c r="R462" s="7702"/>
      <c r="S462" s="7702"/>
      <c r="T462" s="7702"/>
      <c r="U462" s="7702"/>
      <c r="V462" s="7702"/>
      <c r="W462" s="7702"/>
      <c r="X462" s="7702"/>
      <c r="Y462" s="7702"/>
      <c r="Z462" s="7702"/>
      <c r="AA462" s="7702"/>
      <c r="AB462" s="7702"/>
      <c r="AC462" s="7702"/>
      <c r="AD462" s="7702"/>
      <c r="AE462" s="7702"/>
      <c r="AF462" s="7702"/>
      <c r="AG462" s="7702"/>
      <c r="AH462" s="7702"/>
      <c r="AI462" s="7702"/>
      <c r="AJ462" s="7702"/>
      <c r="AK462" s="7702"/>
      <c r="AL462" s="7702"/>
      <c r="AM462" s="7702"/>
      <c r="AN462" s="7702"/>
      <c r="AO462" s="7702"/>
      <c r="AP462" s="7702"/>
      <c r="AQ462" s="7702"/>
      <c r="AR462" s="7702"/>
      <c r="AS462" s="7702"/>
      <c r="AT462" s="7702"/>
      <c r="AU462" s="7702"/>
      <c r="AV462" s="7702"/>
      <c r="AW462" s="7702"/>
      <c r="AX462" s="7702"/>
      <c r="AY462" s="7702"/>
      <c r="AZ462" s="7702"/>
      <c r="BA462" s="7702"/>
      <c r="BB462" s="7702"/>
      <c r="BC462" s="7702"/>
      <c r="BD462" s="7702"/>
      <c r="BE462" s="7702"/>
      <c r="BF462" s="7702"/>
      <c r="BG462" s="7702"/>
      <c r="BH462" s="7702"/>
      <c r="BI462" s="7702"/>
      <c r="BJ462" s="7702"/>
      <c r="BK462" s="7702"/>
      <c r="BL462" s="7702"/>
      <c r="BM462" s="7702"/>
      <c r="BN462" s="7702"/>
      <c r="BO462" s="7702"/>
      <c r="BP462" s="7702"/>
      <c r="BQ462" s="7702"/>
      <c r="BR462" s="7702"/>
      <c r="BS462" s="8293"/>
      <c r="BT462" s="7705"/>
      <c r="BU462" s="7718" t="inlineStr">
        <is>
          <t>Fast SAR 10g</t>
        </is>
      </c>
      <c r="BV462" s="7694"/>
      <c r="BW462" s="7714" t="e">
        <f>((BV462-BV458)*100)/BV458</f>
        <v>#DIV/0!</v>
      </c>
      <c r="BX462" s="7716" t="e">
        <f>IF(ABS(BW462)&lt;7,"Válido","No Válido")</f>
        <v>#DIV/0!</v>
      </c>
      <c r="BY462" s="7727"/>
      <c r="BZ462" s="7726"/>
      <c r="CA462" s="7732">
        <f>BU449</f>
        <v>0</v>
      </c>
      <c r="CB462" s="7730" t="str">
        <f>CB446</f>
        <v>Head</v>
      </c>
      <c r="CC462" s="7734" t="inlineStr">
        <is>
          <t>10 gr.</t>
        </is>
      </c>
      <c r="CD462" s="7796"/>
      <c r="CE462" s="7795"/>
      <c r="CF462" s="7795"/>
      <c r="CG462" s="7795"/>
      <c r="CH462" s="7795"/>
      <c r="CI462" s="7795"/>
      <c r="CJ462" s="7795"/>
      <c r="CK462" s="7795"/>
      <c r="CL462" s="7786"/>
      <c r="CM462" s="7786"/>
      <c r="CN462" s="7786"/>
      <c r="CO462" s="7786"/>
      <c r="CP462" s="7786"/>
      <c r="CQ462" s="7786"/>
      <c r="CR462" s="7786"/>
      <c r="CS462" s="7786"/>
      <c r="CT462" s="7786"/>
      <c r="CU462" s="7786"/>
      <c r="CV462" s="7702"/>
      <c r="CW462" s="7702"/>
      <c r="CX462" s="7702"/>
      <c r="CY462" s="7702"/>
      <c r="CZ462" s="7702"/>
    </row>
    <row r="463" spans="1:104" x14ac:dyDescent="0.2">
      <c r="A463" s="7699"/>
      <c r="B463" s="7699"/>
      <c r="C463" s="7702"/>
      <c r="D463" s="7702"/>
      <c r="E463" s="7702"/>
      <c r="F463" s="7702"/>
      <c r="G463" s="7702"/>
      <c r="H463" s="7702"/>
      <c r="I463" s="7702"/>
      <c r="J463" s="7702"/>
      <c r="K463" s="7702"/>
      <c r="L463" s="7702"/>
      <c r="M463" s="7702"/>
      <c r="N463" s="7702"/>
      <c r="O463" s="7702"/>
      <c r="P463" s="7702"/>
      <c r="Q463" s="7702"/>
      <c r="R463" s="7702"/>
      <c r="S463" s="7702"/>
      <c r="T463" s="7702"/>
      <c r="U463" s="7702"/>
      <c r="V463" s="7702"/>
      <c r="W463" s="7702"/>
      <c r="X463" s="7702"/>
      <c r="Y463" s="7702"/>
      <c r="Z463" s="7702"/>
      <c r="AA463" s="7702"/>
      <c r="AB463" s="7702"/>
      <c r="AC463" s="7702"/>
      <c r="AD463" s="7702"/>
      <c r="AE463" s="7702"/>
      <c r="AF463" s="7702"/>
      <c r="AG463" s="7702"/>
      <c r="AH463" s="7702"/>
      <c r="AI463" s="7702"/>
      <c r="AJ463" s="7702"/>
      <c r="AK463" s="7702"/>
      <c r="AL463" s="7702"/>
      <c r="AM463" s="7702"/>
      <c r="AN463" s="7702"/>
      <c r="AO463" s="7702"/>
      <c r="AP463" s="7702"/>
      <c r="AQ463" s="7702"/>
      <c r="AR463" s="7702"/>
      <c r="AS463" s="7702"/>
      <c r="AT463" s="7702"/>
      <c r="AU463" s="7702"/>
      <c r="AV463" s="7702"/>
      <c r="AW463" s="7702"/>
      <c r="AX463" s="7702"/>
      <c r="AY463" s="7702"/>
      <c r="AZ463" s="7702"/>
      <c r="BA463" s="7702"/>
      <c r="BB463" s="7702"/>
      <c r="BC463" s="7702"/>
      <c r="BD463" s="7702"/>
      <c r="BE463" s="7702"/>
      <c r="BF463" s="7702"/>
      <c r="BG463" s="7702"/>
      <c r="BH463" s="7702"/>
      <c r="BI463" s="7702"/>
      <c r="BJ463" s="7702"/>
      <c r="BK463" s="7702"/>
      <c r="BL463" s="7702"/>
      <c r="BM463" s="7702"/>
      <c r="BN463" s="7702"/>
      <c r="BO463" s="7702"/>
      <c r="BP463" s="7702"/>
      <c r="BQ463" s="7702"/>
      <c r="BR463" s="7702"/>
      <c r="BS463" s="8293"/>
      <c r="BT463" s="7735"/>
      <c r="BU463" s="7784"/>
      <c r="BV463" s="7784"/>
      <c r="BW463" s="7702"/>
      <c r="BX463" s="7702"/>
      <c r="BY463" s="7785"/>
      <c r="BZ463" s="7702"/>
      <c r="CA463" s="7998"/>
      <c r="CB463" s="7702"/>
      <c r="CC463" s="7708"/>
      <c r="CD463" s="7796"/>
      <c r="CE463" s="7795"/>
      <c r="CF463" s="7795"/>
      <c r="CG463" s="7795"/>
      <c r="CH463" s="7795"/>
      <c r="CI463" s="7795"/>
      <c r="CJ463" s="7795"/>
      <c r="CK463" s="7795"/>
      <c r="CL463" s="7786"/>
      <c r="CM463" s="7786"/>
      <c r="CN463" s="7786"/>
      <c r="CO463" s="7786"/>
      <c r="CP463" s="7786"/>
      <c r="CQ463" s="7786"/>
      <c r="CR463" s="7786"/>
      <c r="CS463" s="7786"/>
      <c r="CT463" s="7786"/>
      <c r="CU463" s="7786"/>
      <c r="CV463" s="7702"/>
      <c r="CW463" s="7702"/>
      <c r="CX463" s="7702"/>
      <c r="CY463" s="7702"/>
      <c r="CZ463" s="7702"/>
    </row>
    <row r="464" spans="1:104" x14ac:dyDescent="0.2">
      <c r="A464" s="7699"/>
      <c r="B464" s="7699"/>
      <c r="C464" s="7702"/>
      <c r="D464" s="7702"/>
      <c r="E464" s="7702"/>
      <c r="F464" s="7702"/>
      <c r="G464" s="7702"/>
      <c r="H464" s="7702"/>
      <c r="I464" s="7702"/>
      <c r="J464" s="7702"/>
      <c r="K464" s="7702"/>
      <c r="L464" s="7702"/>
      <c r="M464" s="7702"/>
      <c r="N464" s="7702"/>
      <c r="O464" s="7702"/>
      <c r="P464" s="7702"/>
      <c r="Q464" s="7702"/>
      <c r="R464" s="7702"/>
      <c r="S464" s="7702"/>
      <c r="T464" s="7702"/>
      <c r="U464" s="7702"/>
      <c r="V464" s="7702"/>
      <c r="W464" s="7702"/>
      <c r="X464" s="7702"/>
      <c r="Y464" s="7702"/>
      <c r="Z464" s="7702"/>
      <c r="AA464" s="7702"/>
      <c r="AB464" s="7702"/>
      <c r="AC464" s="7702"/>
      <c r="AD464" s="7702"/>
      <c r="AE464" s="7702"/>
      <c r="AF464" s="7702"/>
      <c r="AG464" s="7702"/>
      <c r="AH464" s="7702"/>
      <c r="AI464" s="7702"/>
      <c r="AJ464" s="7702"/>
      <c r="AK464" s="7702"/>
      <c r="AL464" s="7702"/>
      <c r="AM464" s="7702"/>
      <c r="AN464" s="7702"/>
      <c r="AO464" s="7702"/>
      <c r="AP464" s="7702"/>
      <c r="AQ464" s="7702"/>
      <c r="AR464" s="7702"/>
      <c r="AS464" s="7702"/>
      <c r="AT464" s="7702"/>
      <c r="AU464" s="7702"/>
      <c r="AV464" s="7702"/>
      <c r="AW464" s="7702"/>
      <c r="AX464" s="7702"/>
      <c r="AY464" s="7702"/>
      <c r="AZ464" s="7702"/>
      <c r="BA464" s="7702"/>
      <c r="BB464" s="7702"/>
      <c r="BC464" s="7702"/>
      <c r="BD464" s="7702"/>
      <c r="BE464" s="7702"/>
      <c r="BF464" s="7702"/>
      <c r="BG464" s="7702"/>
      <c r="BH464" s="7702"/>
      <c r="BI464" s="7702"/>
      <c r="BJ464" s="7702"/>
      <c r="BK464" s="7702"/>
      <c r="BL464" s="7702"/>
      <c r="BM464" s="7702"/>
      <c r="BN464" s="7702"/>
      <c r="BO464" s="7702"/>
      <c r="BP464" s="7702"/>
      <c r="BQ464" s="7702"/>
      <c r="BR464" s="7702"/>
      <c r="BS464" s="8293"/>
      <c r="BT464" s="7726"/>
      <c r="BU464" s="7727" t="inlineStr">
        <is>
          <t>Date</t>
        </is>
      </c>
      <c r="BV464" s="7727" t="inlineStr">
        <is>
          <t>Frequency
(MHz)</t>
        </is>
      </c>
      <c r="BW464" s="7726" t="str">
        <f>CA446</f>
        <v>Head/Body:</v>
      </c>
      <c r="BX464" s="7726" t="inlineStr">
        <is>
          <t>SAR over</t>
        </is>
      </c>
      <c r="BY464" s="7726" t="inlineStr">
        <is>
          <t>Fast SAR
(W/kg)</t>
        </is>
      </c>
      <c r="BZ464" s="7726" t="inlineStr">
        <is>
          <t>SAR
(W/kg)</t>
        </is>
      </c>
      <c r="CA464" s="7726" t="inlineStr">
        <is>
          <t>1 W Target
SAR (W/kg)</t>
        </is>
      </c>
      <c r="CB464" s="7726" t="inlineStr">
        <is>
          <t>1 W Norm.
SAR (W/kg)</t>
        </is>
      </c>
      <c r="CC464" s="7734" t="inlineStr">
        <is>
          <t>Drift (%)</t>
        </is>
      </c>
      <c r="CD464" s="7796"/>
      <c r="CE464" s="7795"/>
      <c r="CF464" s="7795"/>
      <c r="CG464" s="7795"/>
      <c r="CH464" s="7795"/>
      <c r="CI464" s="7795"/>
      <c r="CJ464" s="7795"/>
      <c r="CK464" s="7795"/>
      <c r="CL464" s="7786"/>
      <c r="CM464" s="7786"/>
      <c r="CN464" s="7786"/>
      <c r="CO464" s="7786"/>
      <c r="CP464" s="7786"/>
      <c r="CQ464" s="7786"/>
      <c r="CR464" s="7786"/>
      <c r="CS464" s="7786"/>
      <c r="CT464" s="7786"/>
      <c r="CU464" s="7786"/>
      <c r="CV464" s="7702"/>
      <c r="CW464" s="7702"/>
      <c r="CX464" s="7702"/>
      <c r="CY464" s="7702"/>
      <c r="CZ464" s="7702"/>
    </row>
    <row r="465" spans="1:104" x14ac:dyDescent="0.2">
      <c r="A465" s="7699"/>
      <c r="B465" s="7699"/>
      <c r="C465" s="7702"/>
      <c r="D465" s="7702"/>
      <c r="E465" s="7702"/>
      <c r="F465" s="7702"/>
      <c r="G465" s="7702"/>
      <c r="H465" s="7702"/>
      <c r="I465" s="7702"/>
      <c r="J465" s="7702"/>
      <c r="K465" s="7702"/>
      <c r="L465" s="7702"/>
      <c r="M465" s="7702"/>
      <c r="N465" s="7702"/>
      <c r="O465" s="7702"/>
      <c r="P465" s="7702"/>
      <c r="Q465" s="7702"/>
      <c r="R465" s="7702"/>
      <c r="S465" s="7702"/>
      <c r="T465" s="7702"/>
      <c r="U465" s="7702"/>
      <c r="V465" s="7702"/>
      <c r="W465" s="7702"/>
      <c r="X465" s="7702"/>
      <c r="Y465" s="7702"/>
      <c r="Z465" s="7702"/>
      <c r="AA465" s="7702"/>
      <c r="AB465" s="7702"/>
      <c r="AC465" s="7702"/>
      <c r="AD465" s="7702"/>
      <c r="AE465" s="7702"/>
      <c r="AF465" s="7702"/>
      <c r="AG465" s="7702"/>
      <c r="AH465" s="7702"/>
      <c r="AI465" s="7702"/>
      <c r="AJ465" s="7702"/>
      <c r="AK465" s="7702"/>
      <c r="AL465" s="7702"/>
      <c r="AM465" s="7702"/>
      <c r="AN465" s="7702"/>
      <c r="AO465" s="7702"/>
      <c r="AP465" s="7702"/>
      <c r="AQ465" s="7702"/>
      <c r="AR465" s="7702"/>
      <c r="AS465" s="7702"/>
      <c r="AT465" s="7702"/>
      <c r="AU465" s="7702"/>
      <c r="AV465" s="7702"/>
      <c r="AW465" s="7702"/>
      <c r="AX465" s="7702"/>
      <c r="AY465" s="7702"/>
      <c r="AZ465" s="7702"/>
      <c r="BA465" s="7702"/>
      <c r="BB465" s="7702"/>
      <c r="BC465" s="7702"/>
      <c r="BD465" s="7702"/>
      <c r="BE465" s="7702"/>
      <c r="BF465" s="7702"/>
      <c r="BG465" s="7702"/>
      <c r="BH465" s="7702"/>
      <c r="BI465" s="7702"/>
      <c r="BJ465" s="7702"/>
      <c r="BK465" s="7702"/>
      <c r="BL465" s="7702"/>
      <c r="BM465" s="7702"/>
      <c r="BN465" s="7702"/>
      <c r="BO465" s="7702"/>
      <c r="BP465" s="7702"/>
      <c r="BQ465" s="7702"/>
      <c r="BR465" s="7702"/>
      <c r="BS465" s="8293"/>
      <c r="BT465" s="7735"/>
      <c r="BU465" s="7757">
        <f>CB440</f>
        <v>0</v>
      </c>
      <c r="BV465" s="7732">
        <f>BU449</f>
        <v>0</v>
      </c>
      <c r="BW465" s="7732" t="str">
        <f>CB446</f>
        <v>Head</v>
      </c>
      <c r="BX465" s="7732" t="inlineStr">
        <is>
          <t>1 gr.</t>
        </is>
      </c>
      <c r="BY465" s="7732">
        <f>BV461</f>
        <v>0</v>
      </c>
      <c r="BZ465" s="7728">
        <f>BV457</f>
        <v>0</v>
      </c>
      <c r="CA465" s="7732">
        <f t="shared" ref="CA465:CA466" si="69">BX457</f>
        <v>10.9</v>
      </c>
      <c r="CB465" s="7730">
        <f t="shared" ref="CB465:CB466" si="70">BY457</f>
        <v>0</v>
      </c>
      <c r="CC465" s="7734">
        <f t="shared" ref="CC465:CC466" si="71">BZ457</f>
        <v>-100</v>
      </c>
      <c r="CD465" s="7796"/>
      <c r="CE465" s="7795"/>
      <c r="CF465" s="7795"/>
      <c r="CG465" s="7795"/>
      <c r="CH465" s="7795"/>
      <c r="CI465" s="7795"/>
      <c r="CJ465" s="7795"/>
      <c r="CK465" s="7795"/>
      <c r="CL465" s="7786"/>
      <c r="CM465" s="7786"/>
      <c r="CN465" s="7786"/>
      <c r="CO465" s="7786"/>
      <c r="CP465" s="7786"/>
      <c r="CQ465" s="7786"/>
      <c r="CR465" s="7786"/>
      <c r="CS465" s="7786"/>
      <c r="CT465" s="7786"/>
      <c r="CU465" s="7786"/>
      <c r="CV465" s="7702"/>
      <c r="CW465" s="7702"/>
      <c r="CX465" s="7702"/>
      <c r="CY465" s="7702"/>
      <c r="CZ465" s="7702"/>
    </row>
    <row r="466" spans="1:104" x14ac:dyDescent="0.2">
      <c r="A466" s="7699"/>
      <c r="B466" s="7699"/>
      <c r="C466" s="7702"/>
      <c r="D466" s="7702"/>
      <c r="E466" s="7702"/>
      <c r="F466" s="7702"/>
      <c r="G466" s="7702"/>
      <c r="H466" s="7702"/>
      <c r="I466" s="7702"/>
      <c r="J466" s="7702"/>
      <c r="K466" s="7702"/>
      <c r="L466" s="7702"/>
      <c r="M466" s="7702"/>
      <c r="N466" s="7702"/>
      <c r="O466" s="7702"/>
      <c r="P466" s="7702"/>
      <c r="Q466" s="7702"/>
      <c r="R466" s="7702"/>
      <c r="S466" s="7702"/>
      <c r="T466" s="7702"/>
      <c r="U466" s="7702"/>
      <c r="V466" s="7702"/>
      <c r="W466" s="7702"/>
      <c r="X466" s="7702"/>
      <c r="Y466" s="7702"/>
      <c r="Z466" s="7702"/>
      <c r="AA466" s="7702"/>
      <c r="AB466" s="7702"/>
      <c r="AC466" s="7702"/>
      <c r="AD466" s="7702"/>
      <c r="AE466" s="7702"/>
      <c r="AF466" s="7702"/>
      <c r="AG466" s="7702"/>
      <c r="AH466" s="7702"/>
      <c r="AI466" s="7702"/>
      <c r="AJ466" s="7702"/>
      <c r="AK466" s="7702"/>
      <c r="AL466" s="7702"/>
      <c r="AM466" s="7702"/>
      <c r="AN466" s="7702"/>
      <c r="AO466" s="7702"/>
      <c r="AP466" s="7702"/>
      <c r="AQ466" s="7702"/>
      <c r="AR466" s="7702"/>
      <c r="AS466" s="7702"/>
      <c r="AT466" s="7702"/>
      <c r="AU466" s="7702"/>
      <c r="AV466" s="7702"/>
      <c r="AW466" s="7702"/>
      <c r="AX466" s="7702"/>
      <c r="AY466" s="7702"/>
      <c r="AZ466" s="7702"/>
      <c r="BA466" s="7702"/>
      <c r="BB466" s="7702"/>
      <c r="BC466" s="7702"/>
      <c r="BD466" s="7702"/>
      <c r="BE466" s="7702"/>
      <c r="BF466" s="7702"/>
      <c r="BG466" s="7702"/>
      <c r="BH466" s="7702"/>
      <c r="BI466" s="7702"/>
      <c r="BJ466" s="7702"/>
      <c r="BK466" s="7702"/>
      <c r="BL466" s="7702"/>
      <c r="BM466" s="7702"/>
      <c r="BN466" s="7702"/>
      <c r="BO466" s="7702"/>
      <c r="BP466" s="7702"/>
      <c r="BQ466" s="7702"/>
      <c r="BR466" s="7702"/>
      <c r="BS466" s="8293"/>
      <c r="BT466" s="7736"/>
      <c r="BU466" s="7757">
        <f>CB440</f>
        <v>0</v>
      </c>
      <c r="BV466" s="7730">
        <f>BU449</f>
        <v>0</v>
      </c>
      <c r="BW466" s="7731" t="str">
        <f>CB446</f>
        <v>Head</v>
      </c>
      <c r="BX466" s="7731" t="inlineStr">
        <is>
          <t>10 gr.</t>
        </is>
      </c>
      <c r="BY466" s="7730">
        <f>BV462</f>
        <v>0</v>
      </c>
      <c r="BZ466" s="7728">
        <f>BV458</f>
        <v>0</v>
      </c>
      <c r="CA466" s="7728">
        <f t="shared" si="69"/>
        <v>7.01</v>
      </c>
      <c r="CB466" s="7728">
        <f t="shared" si="70"/>
        <v>0</v>
      </c>
      <c r="CC466" s="7734">
        <f t="shared" si="71"/>
        <v>-100</v>
      </c>
      <c r="CD466" s="7796"/>
      <c r="CE466" s="7795"/>
      <c r="CF466" s="7795"/>
      <c r="CG466" s="7795"/>
      <c r="CH466" s="7795"/>
      <c r="CI466" s="7795"/>
      <c r="CJ466" s="7795"/>
      <c r="CK466" s="7795"/>
      <c r="CL466" s="7786"/>
      <c r="CM466" s="7786"/>
      <c r="CN466" s="7786"/>
      <c r="CO466" s="7786"/>
      <c r="CP466" s="7786"/>
      <c r="CQ466" s="7786"/>
      <c r="CR466" s="7786"/>
      <c r="CS466" s="7786"/>
      <c r="CT466" s="7786"/>
      <c r="CU466" s="7786"/>
      <c r="CV466" s="7702"/>
      <c r="CW466" s="7702"/>
      <c r="CX466" s="7702"/>
      <c r="CY466" s="7702"/>
      <c r="CZ466" s="7702"/>
    </row>
    <row r="467" spans="1:104" ht="13.5" thickBot="1" x14ac:dyDescent="0.25">
      <c r="A467" s="7699"/>
      <c r="B467" s="7699"/>
      <c r="C467" s="7702"/>
      <c r="D467" s="7702"/>
      <c r="E467" s="7702"/>
      <c r="F467" s="7702"/>
      <c r="G467" s="7702"/>
      <c r="H467" s="7702"/>
      <c r="I467" s="7702"/>
      <c r="J467" s="7702"/>
      <c r="K467" s="7702"/>
      <c r="L467" s="7702"/>
      <c r="M467" s="7702"/>
      <c r="N467" s="7702"/>
      <c r="O467" s="7702"/>
      <c r="P467" s="7702"/>
      <c r="Q467" s="7702"/>
      <c r="R467" s="7702"/>
      <c r="S467" s="7702"/>
      <c r="T467" s="7702"/>
      <c r="U467" s="7702"/>
      <c r="V467" s="7702"/>
      <c r="W467" s="7702"/>
      <c r="X467" s="7702"/>
      <c r="Y467" s="7702"/>
      <c r="Z467" s="7702"/>
      <c r="AA467" s="7702"/>
      <c r="AB467" s="7702"/>
      <c r="AC467" s="7702"/>
      <c r="AD467" s="7702"/>
      <c r="AE467" s="7702"/>
      <c r="AF467" s="7702"/>
      <c r="AG467" s="7702"/>
      <c r="AH467" s="7702"/>
      <c r="AI467" s="7702"/>
      <c r="AJ467" s="7702"/>
      <c r="AK467" s="7702"/>
      <c r="AL467" s="7702"/>
      <c r="AM467" s="7702"/>
      <c r="AN467" s="7702"/>
      <c r="AO467" s="7702"/>
      <c r="AP467" s="7702"/>
      <c r="AQ467" s="7702"/>
      <c r="AR467" s="7702"/>
      <c r="AS467" s="7702"/>
      <c r="AT467" s="7702"/>
      <c r="AU467" s="7702"/>
      <c r="AV467" s="7702"/>
      <c r="AW467" s="7702"/>
      <c r="AX467" s="7702"/>
      <c r="AY467" s="7702"/>
      <c r="AZ467" s="7702"/>
      <c r="BA467" s="7702"/>
      <c r="BB467" s="7702"/>
      <c r="BC467" s="7702"/>
      <c r="BD467" s="7702"/>
      <c r="BE467" s="7702"/>
      <c r="BF467" s="7702"/>
      <c r="BG467" s="7702"/>
      <c r="BH467" s="7702"/>
      <c r="BI467" s="7702"/>
      <c r="BJ467" s="7702"/>
      <c r="BK467" s="7702"/>
      <c r="BL467" s="7702"/>
      <c r="BM467" s="7702"/>
      <c r="BN467" s="7702"/>
      <c r="BO467" s="7702"/>
      <c r="BP467" s="7702"/>
      <c r="BQ467" s="7702"/>
      <c r="BR467" s="7702"/>
      <c r="BS467" s="8294"/>
      <c r="BT467" s="7737"/>
      <c r="BU467" s="7787"/>
      <c r="BV467" s="7788"/>
      <c r="BW467" s="7789"/>
      <c r="BX467" s="7790"/>
      <c r="BY467" s="7791"/>
      <c r="BZ467" s="7789"/>
      <c r="CA467" s="7790"/>
      <c r="CB467" s="7792"/>
      <c r="CC467" s="7793"/>
      <c r="CD467" s="7796"/>
      <c r="CE467" s="7795"/>
      <c r="CF467" s="7795"/>
      <c r="CG467" s="7795"/>
      <c r="CH467" s="7795"/>
      <c r="CI467" s="7795"/>
      <c r="CJ467" s="7795"/>
      <c r="CK467" s="7795"/>
      <c r="CL467" s="7786"/>
      <c r="CM467" s="7786"/>
      <c r="CN467" s="7786"/>
      <c r="CO467" s="7786"/>
      <c r="CP467" s="7786"/>
      <c r="CQ467" s="7786"/>
      <c r="CR467" s="7786"/>
      <c r="CS467" s="7786"/>
      <c r="CT467" s="7786"/>
      <c r="CU467" s="7786"/>
      <c r="CV467" s="7702"/>
      <c r="CW467" s="7702"/>
      <c r="CX467" s="7702"/>
      <c r="CY467" s="7702"/>
      <c r="CZ467" s="7702"/>
    </row>
    <row r="468" spans="1:104" x14ac:dyDescent="0.2">
      <c r="A468" s="7699"/>
      <c r="B468" s="7699"/>
      <c r="C468" s="7702"/>
      <c r="D468" s="7702"/>
      <c r="E468" s="7702"/>
      <c r="F468" s="7702"/>
      <c r="G468" s="7702"/>
      <c r="H468" s="7702"/>
      <c r="I468" s="7702"/>
      <c r="J468" s="7702"/>
      <c r="K468" s="7702"/>
      <c r="L468" s="7702"/>
      <c r="M468" s="7702"/>
      <c r="N468" s="7702"/>
      <c r="O468" s="7702"/>
      <c r="P468" s="7702"/>
      <c r="Q468" s="7702"/>
      <c r="R468" s="7702"/>
      <c r="S468" s="7702"/>
      <c r="T468" s="7702"/>
      <c r="U468" s="7702"/>
      <c r="V468" s="7702"/>
      <c r="W468" s="7702"/>
      <c r="X468" s="7702"/>
      <c r="Y468" s="7702"/>
      <c r="Z468" s="7702"/>
      <c r="AA468" s="7702"/>
      <c r="AB468" s="7702"/>
      <c r="AC468" s="7702"/>
      <c r="AD468" s="7702"/>
      <c r="AE468" s="7702"/>
      <c r="AF468" s="7702"/>
      <c r="AG468" s="7702"/>
      <c r="AH468" s="7702"/>
      <c r="AI468" s="7702"/>
      <c r="AJ468" s="7702"/>
      <c r="AK468" s="7702"/>
      <c r="AL468" s="7702"/>
      <c r="AM468" s="7702"/>
      <c r="AN468" s="7702"/>
      <c r="AO468" s="7702"/>
      <c r="AP468" s="7702"/>
      <c r="AQ468" s="7702"/>
      <c r="AR468" s="7702"/>
      <c r="AS468" s="7702"/>
      <c r="AT468" s="7702"/>
      <c r="AU468" s="7702"/>
      <c r="AV468" s="7702"/>
      <c r="AW468" s="7702"/>
      <c r="AX468" s="7702"/>
      <c r="AY468" s="7702"/>
      <c r="AZ468" s="7702"/>
      <c r="BA468" s="7702"/>
      <c r="BB468" s="7702"/>
      <c r="BC468" s="7702"/>
      <c r="BD468" s="7702"/>
      <c r="BE468" s="7702"/>
      <c r="BF468" s="7702"/>
      <c r="BG468" s="7702"/>
      <c r="BH468" s="7702"/>
      <c r="BI468" s="7702"/>
      <c r="BJ468" s="7702"/>
      <c r="BK468" s="7702"/>
      <c r="BL468" s="7702"/>
      <c r="BM468" s="7702"/>
      <c r="BN468" s="7702"/>
      <c r="BO468" s="7702"/>
      <c r="BP468" s="7702"/>
      <c r="BQ468" s="7702"/>
      <c r="BR468" s="7702"/>
      <c r="BS468" s="7702"/>
      <c r="BT468" s="7702"/>
      <c r="BU468" s="7702"/>
      <c r="BV468" s="7702"/>
      <c r="BW468" s="7702"/>
      <c r="BX468" s="7702"/>
      <c r="BY468" s="7702"/>
      <c r="BZ468" s="7702"/>
      <c r="CA468" s="7998"/>
      <c r="CB468" s="7702"/>
      <c r="CC468" s="7702"/>
      <c r="CD468" s="7795"/>
      <c r="CE468" s="7795"/>
      <c r="CF468" s="7795"/>
      <c r="CG468" s="7795"/>
      <c r="CH468" s="7795"/>
      <c r="CI468" s="7795"/>
      <c r="CJ468" s="7795"/>
      <c r="CK468" s="7795"/>
      <c r="CL468" s="7786"/>
      <c r="CM468" s="7786"/>
      <c r="CN468" s="7786"/>
      <c r="CO468" s="7786"/>
      <c r="CP468" s="7786"/>
      <c r="CQ468" s="7786"/>
      <c r="CR468" s="7786"/>
      <c r="CS468" s="7786"/>
      <c r="CT468" s="7786"/>
      <c r="CU468" s="7786"/>
      <c r="CV468" s="7702"/>
      <c r="CW468" s="7702"/>
      <c r="CX468" s="7702"/>
      <c r="CY468" s="7702"/>
      <c r="CZ468" s="7702"/>
    </row>
    <row r="469" spans="1:104" ht="13.5" thickBot="1" x14ac:dyDescent="0.25">
      <c r="A469" s="7699"/>
      <c r="B469" s="7699"/>
      <c r="C469" s="7702"/>
      <c r="D469" s="7702"/>
      <c r="E469" s="7702"/>
      <c r="F469" s="7702"/>
      <c r="G469" s="7702"/>
      <c r="H469" s="7702"/>
      <c r="I469" s="7702"/>
      <c r="J469" s="7702"/>
      <c r="K469" s="7702"/>
      <c r="L469" s="7702"/>
      <c r="M469" s="7702"/>
      <c r="N469" s="7702"/>
      <c r="O469" s="7702"/>
      <c r="P469" s="7702"/>
      <c r="Q469" s="7702"/>
      <c r="R469" s="7702"/>
      <c r="S469" s="7702"/>
      <c r="T469" s="7702"/>
      <c r="U469" s="7702"/>
      <c r="V469" s="7702"/>
      <c r="W469" s="7702"/>
      <c r="X469" s="7702"/>
      <c r="Y469" s="7702"/>
      <c r="Z469" s="7702"/>
      <c r="AA469" s="7702"/>
      <c r="AB469" s="7702"/>
      <c r="AC469" s="7702"/>
      <c r="AD469" s="7702"/>
      <c r="AE469" s="7702"/>
      <c r="AF469" s="7702"/>
      <c r="AG469" s="7702"/>
      <c r="AH469" s="7702"/>
      <c r="AI469" s="7702"/>
      <c r="AJ469" s="7702"/>
      <c r="AK469" s="7702"/>
      <c r="AL469" s="7702"/>
      <c r="AM469" s="7702"/>
      <c r="AN469" s="7702"/>
      <c r="AO469" s="7702"/>
      <c r="AP469" s="7702"/>
      <c r="AQ469" s="7702"/>
      <c r="AR469" s="7702"/>
      <c r="AS469" s="7702"/>
      <c r="AT469" s="7702"/>
      <c r="AU469" s="7702"/>
      <c r="AV469" s="7702"/>
      <c r="AW469" s="7702"/>
      <c r="AX469" s="7702"/>
      <c r="AY469" s="7702"/>
      <c r="AZ469" s="7702"/>
      <c r="BA469" s="7702"/>
      <c r="BB469" s="7702"/>
      <c r="BC469" s="7702"/>
      <c r="BD469" s="7702"/>
      <c r="BE469" s="7702"/>
      <c r="BF469" s="7702"/>
      <c r="BG469" s="7702"/>
      <c r="BH469" s="7702"/>
      <c r="BI469" s="7702"/>
      <c r="BJ469" s="7702"/>
      <c r="BK469" s="7702"/>
      <c r="BL469" s="7702"/>
      <c r="BM469" s="7702"/>
      <c r="BN469" s="7702"/>
      <c r="BO469" s="7702"/>
      <c r="BP469" s="7702"/>
      <c r="BQ469" s="7702"/>
      <c r="BR469" s="7702"/>
      <c r="BS469" s="7702"/>
      <c r="BT469" s="7702"/>
      <c r="BU469" s="7702"/>
      <c r="BV469" s="7702"/>
      <c r="BW469" s="7702"/>
      <c r="BX469" s="7702"/>
      <c r="BY469" s="7702"/>
      <c r="BZ469" s="7702"/>
      <c r="CA469" s="7998"/>
      <c r="CB469" s="7702"/>
      <c r="CC469" s="7702"/>
      <c r="CD469" s="7795"/>
      <c r="CE469" s="7795"/>
      <c r="CF469" s="7795"/>
      <c r="CG469" s="7795"/>
      <c r="CH469" s="7795"/>
      <c r="CI469" s="7795"/>
      <c r="CJ469" s="7795"/>
      <c r="CK469" s="7795"/>
      <c r="CL469" s="7786"/>
      <c r="CM469" s="7786"/>
      <c r="CN469" s="7786"/>
      <c r="CO469" s="7786"/>
      <c r="CP469" s="7786"/>
      <c r="CQ469" s="7786"/>
      <c r="CR469" s="7786"/>
      <c r="CS469" s="7786"/>
      <c r="CT469" s="7786"/>
      <c r="CU469" s="7786"/>
      <c r="CV469" s="7702"/>
      <c r="CW469" s="7702"/>
      <c r="CX469" s="7702"/>
      <c r="CY469" s="7702"/>
      <c r="CZ469" s="7702"/>
    </row>
    <row r="470" spans="1:104" ht="13.5" customHeight="1" thickBot="1" x14ac:dyDescent="0.25">
      <c r="A470" s="7699"/>
      <c r="B470" s="7699"/>
      <c r="C470" s="7702"/>
      <c r="D470" s="7702"/>
      <c r="E470" s="7702"/>
      <c r="F470" s="7702"/>
      <c r="G470" s="7702"/>
      <c r="H470" s="7702"/>
      <c r="I470" s="7702"/>
      <c r="J470" s="7702"/>
      <c r="K470" s="7702"/>
      <c r="L470" s="7702"/>
      <c r="M470" s="7702"/>
      <c r="N470" s="7702"/>
      <c r="O470" s="7702"/>
      <c r="P470" s="7702"/>
      <c r="Q470" s="7702"/>
      <c r="R470" s="7702"/>
      <c r="S470" s="7702"/>
      <c r="T470" s="7702"/>
      <c r="U470" s="7702"/>
      <c r="V470" s="7702"/>
      <c r="W470" s="7702"/>
      <c r="X470" s="7702"/>
      <c r="Y470" s="7702"/>
      <c r="Z470" s="7702"/>
      <c r="AA470" s="7702"/>
      <c r="AB470" s="7702"/>
      <c r="AC470" s="7702"/>
      <c r="AD470" s="7702"/>
      <c r="AE470" s="7702"/>
      <c r="AF470" s="7702"/>
      <c r="AG470" s="7702"/>
      <c r="AH470" s="7702"/>
      <c r="AI470" s="7702"/>
      <c r="AJ470" s="7702"/>
      <c r="AK470" s="7702"/>
      <c r="AL470" s="7702"/>
      <c r="AM470" s="7702"/>
      <c r="AN470" s="7702"/>
      <c r="AO470" s="7702"/>
      <c r="AP470" s="7702"/>
      <c r="AQ470" s="7702"/>
      <c r="AR470" s="7702"/>
      <c r="AS470" s="7702"/>
      <c r="AT470" s="7702"/>
      <c r="AU470" s="7702"/>
      <c r="AV470" s="7702"/>
      <c r="AW470" s="7702"/>
      <c r="AX470" s="7702"/>
      <c r="AY470" s="7702"/>
      <c r="AZ470" s="7702"/>
      <c r="BA470" s="7702"/>
      <c r="BB470" s="7702"/>
      <c r="BC470" s="7702"/>
      <c r="BD470" s="7702"/>
      <c r="BE470" s="7702"/>
      <c r="BF470" s="7702"/>
      <c r="BG470" s="7702"/>
      <c r="BH470" s="7702"/>
      <c r="BI470" s="7702"/>
      <c r="BJ470" s="7702"/>
      <c r="BK470" s="7702"/>
      <c r="BL470" s="7702"/>
      <c r="BM470" s="7702"/>
      <c r="BN470" s="7702"/>
      <c r="BO470" s="7702"/>
      <c r="BP470" s="7702"/>
      <c r="BQ470" s="7702"/>
      <c r="BR470" s="7702"/>
      <c r="BS470" s="8292" t="str">
        <f>CONCATENATE(BU480," MHz")</f>
        <v xml:space="preserve"> MHz</v>
      </c>
      <c r="BT470" s="7710"/>
      <c r="BU470" s="7706"/>
      <c r="BV470" s="7706"/>
      <c r="BW470" s="7706"/>
      <c r="BX470" s="7706"/>
      <c r="BY470" s="7706"/>
      <c r="BZ470" s="7706"/>
      <c r="CA470" s="7996"/>
      <c r="CB470" s="7706"/>
      <c r="CC470" s="7707"/>
      <c r="CD470" s="7812">
        <f>IF(CB477="Head",LOOKUP(CD472,$CI$42:$CI$85,$CG$42:$CG$85),IF(CB477="Body",LOOKUP(CD472,$CI$42:$CI$81,$CH$42:$CH$85),""))</f>
        <v>10.9</v>
      </c>
      <c r="CE470" s="7795"/>
      <c r="CF470" s="7795"/>
      <c r="CG470" s="7795"/>
      <c r="CH470" s="7795"/>
      <c r="CI470" s="7795"/>
      <c r="CJ470" s="7795"/>
      <c r="CK470" s="7795"/>
      <c r="CL470" s="7786"/>
      <c r="CM470" s="7786"/>
      <c r="CN470" s="7786"/>
      <c r="CO470" s="7786"/>
      <c r="CP470" s="7786"/>
      <c r="CQ470" s="7786"/>
      <c r="CR470" s="7786"/>
      <c r="CS470" s="7786"/>
      <c r="CT470" s="7786"/>
      <c r="CU470" s="7786"/>
      <c r="CV470" s="7702"/>
      <c r="CW470" s="7702"/>
      <c r="CX470" s="7702"/>
      <c r="CY470" s="7702"/>
      <c r="CZ470" s="7702"/>
    </row>
    <row r="471" spans="1:104" ht="13.5" thickBot="1" x14ac:dyDescent="0.25">
      <c r="A471" s="7699"/>
      <c r="B471" s="7699"/>
      <c r="C471" s="7702"/>
      <c r="D471" s="7702"/>
      <c r="E471" s="7702"/>
      <c r="F471" s="7702"/>
      <c r="G471" s="7702"/>
      <c r="H471" s="7702"/>
      <c r="I471" s="7702"/>
      <c r="J471" s="7702"/>
      <c r="K471" s="7702"/>
      <c r="L471" s="7702"/>
      <c r="M471" s="7702"/>
      <c r="N471" s="7702"/>
      <c r="O471" s="7702"/>
      <c r="P471" s="7702"/>
      <c r="Q471" s="7702"/>
      <c r="R471" s="7702"/>
      <c r="S471" s="7702"/>
      <c r="T471" s="7702"/>
      <c r="U471" s="7702"/>
      <c r="V471" s="7702"/>
      <c r="W471" s="7702"/>
      <c r="X471" s="7702"/>
      <c r="Y471" s="7702"/>
      <c r="Z471" s="7702"/>
      <c r="AA471" s="7702"/>
      <c r="AB471" s="7702"/>
      <c r="AC471" s="7702"/>
      <c r="AD471" s="7702"/>
      <c r="AE471" s="7702"/>
      <c r="AF471" s="7702"/>
      <c r="AG471" s="7702"/>
      <c r="AH471" s="7702"/>
      <c r="AI471" s="7702"/>
      <c r="AJ471" s="7702"/>
      <c r="AK471" s="7702"/>
      <c r="AL471" s="7702"/>
      <c r="AM471" s="7702"/>
      <c r="AN471" s="7702"/>
      <c r="AO471" s="7702"/>
      <c r="AP471" s="7702"/>
      <c r="AQ471" s="7702"/>
      <c r="AR471" s="7702"/>
      <c r="AS471" s="7702"/>
      <c r="AT471" s="7702"/>
      <c r="AU471" s="7702"/>
      <c r="AV471" s="7702"/>
      <c r="AW471" s="7702"/>
      <c r="AX471" s="7702"/>
      <c r="AY471" s="7702"/>
      <c r="AZ471" s="7702"/>
      <c r="BA471" s="7702"/>
      <c r="BB471" s="7702"/>
      <c r="BC471" s="7702"/>
      <c r="BD471" s="7702"/>
      <c r="BE471" s="7702"/>
      <c r="BF471" s="7702"/>
      <c r="BG471" s="7702"/>
      <c r="BH471" s="7702"/>
      <c r="BI471" s="7702"/>
      <c r="BJ471" s="7702"/>
      <c r="BK471" s="7702"/>
      <c r="BL471" s="7702"/>
      <c r="BM471" s="7702"/>
      <c r="BN471" s="7702"/>
      <c r="BO471" s="7702"/>
      <c r="BP471" s="7702"/>
      <c r="BQ471" s="7702"/>
      <c r="BR471" s="7702"/>
      <c r="BS471" s="8293"/>
      <c r="BT471" s="7705"/>
      <c r="BU471" s="7678" t="inlineStr">
        <is>
          <t>Calentamiento:</t>
        </is>
      </c>
      <c r="BV471" s="7717"/>
      <c r="BW471" s="7702"/>
      <c r="BX471" s="7679" t="inlineStr">
        <is>
          <t>Temperatura:</t>
        </is>
      </c>
      <c r="BY471" s="7721" t="e">
        <f>AVERAGE(BW474:BW475)</f>
        <v>#DIV/0!</v>
      </c>
      <c r="BZ471" s="7702"/>
      <c r="CA471" s="7997" t="inlineStr">
        <is>
          <t>Fecha (yyyy-mm-dd hh:mm:ss):</t>
        </is>
      </c>
      <c r="CB471" s="7815"/>
      <c r="CC471" s="7708"/>
      <c r="CD471" s="7813">
        <f>IF(CB477="Head",INDEX($CG$42:$CG$85,MATCH(CD470,$CG$42:$CG$85,0)+1),IF(CB477="Body",INDEX($CH$42:$CH$85,MATCH(CD470,$CH$42:$CH$85,0)+1)))</f>
        <v>7.01</v>
      </c>
      <c r="CE471" s="7795"/>
      <c r="CF471" s="7795"/>
      <c r="CG471" s="7795"/>
      <c r="CH471" s="7795"/>
      <c r="CI471" s="7795"/>
      <c r="CJ471" s="7795"/>
      <c r="CK471" s="7795"/>
      <c r="CL471" s="7786"/>
      <c r="CM471" s="7786"/>
      <c r="CN471" s="7786"/>
      <c r="CO471" s="7786"/>
      <c r="CP471" s="7786"/>
      <c r="CQ471" s="7786"/>
      <c r="CR471" s="7786"/>
      <c r="CS471" s="7786"/>
      <c r="CT471" s="7786"/>
      <c r="CU471" s="7786"/>
      <c r="CV471" s="7702"/>
      <c r="CW471" s="7702"/>
      <c r="CX471" s="7702"/>
      <c r="CY471" s="7702"/>
      <c r="CZ471" s="7702"/>
    </row>
    <row r="472" spans="1:104" ht="13.5" thickBot="1" x14ac:dyDescent="0.25">
      <c r="A472" s="7699"/>
      <c r="B472" s="7699"/>
      <c r="C472" s="7702"/>
      <c r="D472" s="7702"/>
      <c r="E472" s="7702"/>
      <c r="F472" s="7702"/>
      <c r="G472" s="7702"/>
      <c r="H472" s="7702"/>
      <c r="I472" s="7702"/>
      <c r="J472" s="7702"/>
      <c r="K472" s="7702"/>
      <c r="L472" s="7702"/>
      <c r="M472" s="7702"/>
      <c r="N472" s="7702"/>
      <c r="O472" s="7702"/>
      <c r="P472" s="7702"/>
      <c r="Q472" s="7702"/>
      <c r="R472" s="7702"/>
      <c r="S472" s="7702"/>
      <c r="T472" s="7702"/>
      <c r="U472" s="7702"/>
      <c r="V472" s="7702"/>
      <c r="W472" s="7702"/>
      <c r="X472" s="7702"/>
      <c r="Y472" s="7702"/>
      <c r="Z472" s="7702"/>
      <c r="AA472" s="7702"/>
      <c r="AB472" s="7702"/>
      <c r="AC472" s="7702"/>
      <c r="AD472" s="7702"/>
      <c r="AE472" s="7702"/>
      <c r="AF472" s="7702"/>
      <c r="AG472" s="7702"/>
      <c r="AH472" s="7702"/>
      <c r="AI472" s="7702"/>
      <c r="AJ472" s="7702"/>
      <c r="AK472" s="7702"/>
      <c r="AL472" s="7702"/>
      <c r="AM472" s="7702"/>
      <c r="AN472" s="7702"/>
      <c r="AO472" s="7702"/>
      <c r="AP472" s="7702"/>
      <c r="AQ472" s="7702"/>
      <c r="AR472" s="7702"/>
      <c r="AS472" s="7702"/>
      <c r="AT472" s="7702"/>
      <c r="AU472" s="7702"/>
      <c r="AV472" s="7702"/>
      <c r="AW472" s="7702"/>
      <c r="AX472" s="7702"/>
      <c r="AY472" s="7702"/>
      <c r="AZ472" s="7702"/>
      <c r="BA472" s="7702"/>
      <c r="BB472" s="7702"/>
      <c r="BC472" s="7702"/>
      <c r="BD472" s="7702"/>
      <c r="BE472" s="7702"/>
      <c r="BF472" s="7702"/>
      <c r="BG472" s="7702"/>
      <c r="BH472" s="7702"/>
      <c r="BI472" s="7702"/>
      <c r="BJ472" s="7702"/>
      <c r="BK472" s="7702"/>
      <c r="BL472" s="7702"/>
      <c r="BM472" s="7702"/>
      <c r="BN472" s="7702"/>
      <c r="BO472" s="7702"/>
      <c r="BP472" s="7702"/>
      <c r="BQ472" s="7702"/>
      <c r="BR472" s="7702"/>
      <c r="BS472" s="8293"/>
      <c r="BT472" s="7705"/>
      <c r="BU472" s="7702"/>
      <c r="BV472" s="7702"/>
      <c r="BW472" s="7702"/>
      <c r="BX472" s="7702"/>
      <c r="BY472" s="7702"/>
      <c r="BZ472" s="7702"/>
      <c r="CA472" s="7998"/>
      <c r="CB472" s="7702"/>
      <c r="CC472" s="7708"/>
      <c r="CD472" s="7814">
        <f>MATCH(CB473,$CF$15:$CF$36,0)</f>
        <v>3</v>
      </c>
      <c r="CE472" s="7795"/>
      <c r="CF472" s="7795"/>
      <c r="CG472" s="7795"/>
      <c r="CH472" s="7795"/>
      <c r="CI472" s="7795"/>
      <c r="CJ472" s="7795"/>
      <c r="CK472" s="7795"/>
      <c r="CL472" s="7786"/>
      <c r="CM472" s="7786"/>
      <c r="CN472" s="7786"/>
      <c r="CO472" s="7786"/>
      <c r="CP472" s="7786"/>
      <c r="CQ472" s="7786"/>
      <c r="CR472" s="7786"/>
      <c r="CS472" s="7786"/>
      <c r="CT472" s="7786"/>
      <c r="CU472" s="7786"/>
      <c r="CV472" s="7702"/>
      <c r="CW472" s="7702"/>
      <c r="CX472" s="7702"/>
      <c r="CY472" s="7702"/>
      <c r="CZ472" s="7702"/>
    </row>
    <row r="473" spans="1:104" ht="13.5" thickBot="1" x14ac:dyDescent="0.25">
      <c r="A473" s="7699"/>
      <c r="B473" s="7699"/>
      <c r="C473" s="7702"/>
      <c r="D473" s="7702"/>
      <c r="E473" s="7702"/>
      <c r="F473" s="7702"/>
      <c r="G473" s="7702"/>
      <c r="H473" s="7702"/>
      <c r="I473" s="7702"/>
      <c r="J473" s="7702"/>
      <c r="K473" s="7702"/>
      <c r="L473" s="7702"/>
      <c r="M473" s="7702"/>
      <c r="N473" s="7702"/>
      <c r="O473" s="7702"/>
      <c r="P473" s="7702"/>
      <c r="Q473" s="7702"/>
      <c r="R473" s="7702"/>
      <c r="S473" s="7702"/>
      <c r="T473" s="7702"/>
      <c r="U473" s="7702"/>
      <c r="V473" s="7702"/>
      <c r="W473" s="7702"/>
      <c r="X473" s="7702"/>
      <c r="Y473" s="7702"/>
      <c r="Z473" s="7702"/>
      <c r="AA473" s="7702"/>
      <c r="AB473" s="7702"/>
      <c r="AC473" s="7702"/>
      <c r="AD473" s="7702"/>
      <c r="AE473" s="7702"/>
      <c r="AF473" s="7702"/>
      <c r="AG473" s="7702"/>
      <c r="AH473" s="7702"/>
      <c r="AI473" s="7702"/>
      <c r="AJ473" s="7702"/>
      <c r="AK473" s="7702"/>
      <c r="AL473" s="7702"/>
      <c r="AM473" s="7702"/>
      <c r="AN473" s="7702"/>
      <c r="AO473" s="7702"/>
      <c r="AP473" s="7702"/>
      <c r="AQ473" s="7702"/>
      <c r="AR473" s="7702"/>
      <c r="AS473" s="7702"/>
      <c r="AT473" s="7702"/>
      <c r="AU473" s="7702"/>
      <c r="AV473" s="7702"/>
      <c r="AW473" s="7702"/>
      <c r="AX473" s="7702"/>
      <c r="AY473" s="7702"/>
      <c r="AZ473" s="7702"/>
      <c r="BA473" s="7702"/>
      <c r="BB473" s="7702"/>
      <c r="BC473" s="7702"/>
      <c r="BD473" s="7702"/>
      <c r="BE473" s="7702"/>
      <c r="BF473" s="7702"/>
      <c r="BG473" s="7702"/>
      <c r="BH473" s="7702"/>
      <c r="BI473" s="7702"/>
      <c r="BJ473" s="7702"/>
      <c r="BK473" s="7702"/>
      <c r="BL473" s="7702"/>
      <c r="BM473" s="7702"/>
      <c r="BN473" s="7702"/>
      <c r="BO473" s="7702"/>
      <c r="BP473" s="7702"/>
      <c r="BQ473" s="7702"/>
      <c r="BR473" s="7702"/>
      <c r="BS473" s="8293"/>
      <c r="BT473" s="7705"/>
      <c r="BU473" s="7671"/>
      <c r="BV473" s="7740" t="inlineStr">
        <is>
          <t>Hora</t>
        </is>
      </c>
      <c r="BW473" s="7741" t="inlineStr">
        <is>
          <t>Temperatura (ºC)</t>
        </is>
      </c>
      <c r="BX473" s="7742" t="inlineStr">
        <is>
          <t>Humedad (%)</t>
        </is>
      </c>
      <c r="BY473" s="7681" t="inlineStr">
        <is>
          <t>Temperatura Liq (ºC)</t>
        </is>
      </c>
      <c r="BZ473" s="7702"/>
      <c r="CA473" s="7679" t="inlineStr">
        <is>
          <t>Dipolo:</t>
        </is>
      </c>
      <c r="CB473" s="7999" t="inlineStr">
        <is>
          <t>D900V2 - SN 1d007</t>
        </is>
      </c>
      <c r="CC473" s="7708"/>
      <c r="CD473" s="7796"/>
      <c r="CE473" s="7795"/>
      <c r="CF473" s="7795"/>
      <c r="CG473" s="7795"/>
      <c r="CH473" s="7795"/>
      <c r="CI473" s="7795"/>
      <c r="CJ473" s="7795"/>
      <c r="CK473" s="7795"/>
      <c r="CL473" s="7786"/>
      <c r="CM473" s="7786"/>
      <c r="CN473" s="7786"/>
      <c r="CO473" s="7786"/>
      <c r="CP473" s="7786"/>
      <c r="CQ473" s="7786"/>
      <c r="CR473" s="7786"/>
      <c r="CS473" s="7786"/>
      <c r="CT473" s="7786"/>
      <c r="CU473" s="7786"/>
      <c r="CV473" s="7702"/>
      <c r="CW473" s="7702"/>
      <c r="CX473" s="7702"/>
      <c r="CY473" s="7702"/>
      <c r="CZ473" s="7702"/>
    </row>
    <row r="474" spans="1:104" ht="13.5" thickBot="1" x14ac:dyDescent="0.25">
      <c r="A474" s="7699"/>
      <c r="B474" s="7699"/>
      <c r="C474" s="7702"/>
      <c r="D474" s="7702"/>
      <c r="E474" s="7702"/>
      <c r="F474" s="7702"/>
      <c r="G474" s="7702"/>
      <c r="H474" s="7702"/>
      <c r="I474" s="7702"/>
      <c r="J474" s="7702"/>
      <c r="K474" s="7702"/>
      <c r="L474" s="7702"/>
      <c r="M474" s="7702"/>
      <c r="N474" s="7702"/>
      <c r="O474" s="7702"/>
      <c r="P474" s="7702"/>
      <c r="Q474" s="7702"/>
      <c r="R474" s="7702"/>
      <c r="S474" s="7702"/>
      <c r="T474" s="7702"/>
      <c r="U474" s="7702"/>
      <c r="V474" s="7702"/>
      <c r="W474" s="7702"/>
      <c r="X474" s="7702"/>
      <c r="Y474" s="7702"/>
      <c r="Z474" s="7702"/>
      <c r="AA474" s="7702"/>
      <c r="AB474" s="7702"/>
      <c r="AC474" s="7702"/>
      <c r="AD474" s="7702"/>
      <c r="AE474" s="7702"/>
      <c r="AF474" s="7702"/>
      <c r="AG474" s="7702"/>
      <c r="AH474" s="7702"/>
      <c r="AI474" s="7702"/>
      <c r="AJ474" s="7702"/>
      <c r="AK474" s="7702"/>
      <c r="AL474" s="7702"/>
      <c r="AM474" s="7702"/>
      <c r="AN474" s="7702"/>
      <c r="AO474" s="7702"/>
      <c r="AP474" s="7702"/>
      <c r="AQ474" s="7702"/>
      <c r="AR474" s="7702"/>
      <c r="AS474" s="7702"/>
      <c r="AT474" s="7702"/>
      <c r="AU474" s="7702"/>
      <c r="AV474" s="7702"/>
      <c r="AW474" s="7702"/>
      <c r="AX474" s="7702"/>
      <c r="AY474" s="7702"/>
      <c r="AZ474" s="7702"/>
      <c r="BA474" s="7702"/>
      <c r="BB474" s="7702"/>
      <c r="BC474" s="7702"/>
      <c r="BD474" s="7702"/>
      <c r="BE474" s="7702"/>
      <c r="BF474" s="7702"/>
      <c r="BG474" s="7702"/>
      <c r="BH474" s="7702"/>
      <c r="BI474" s="7702"/>
      <c r="BJ474" s="7702"/>
      <c r="BK474" s="7702"/>
      <c r="BL474" s="7702"/>
      <c r="BM474" s="7702"/>
      <c r="BN474" s="7702"/>
      <c r="BO474" s="7702"/>
      <c r="BP474" s="7702"/>
      <c r="BQ474" s="7702"/>
      <c r="BR474" s="7702"/>
      <c r="BS474" s="8293"/>
      <c r="BT474" s="7705"/>
      <c r="BU474" s="7738" t="inlineStr">
        <is>
          <t>Inicio</t>
        </is>
      </c>
      <c r="BV474" s="7743"/>
      <c r="BW474" s="7744"/>
      <c r="BX474" s="7744"/>
      <c r="BY474" s="7745"/>
      <c r="BZ474" s="7702"/>
      <c r="CA474" s="7679" t="inlineStr">
        <is>
          <t>Room</t>
        </is>
      </c>
      <c r="CB474" s="7724" t="inlineStr">
        <is>
          <t>Dasy6</t>
        </is>
      </c>
      <c r="CC474" s="7708"/>
      <c r="CD474" s="7796"/>
      <c r="CE474" s="7795"/>
      <c r="CF474" s="7795"/>
      <c r="CG474" s="7795"/>
      <c r="CH474" s="7795"/>
      <c r="CI474" s="7795"/>
      <c r="CJ474" s="7795"/>
      <c r="CK474" s="7795"/>
      <c r="CL474" s="7786"/>
      <c r="CM474" s="7786"/>
      <c r="CN474" s="7786"/>
      <c r="CO474" s="7786"/>
      <c r="CP474" s="7786"/>
      <c r="CQ474" s="7786"/>
      <c r="CR474" s="7786"/>
      <c r="CS474" s="7786"/>
      <c r="CT474" s="7786"/>
      <c r="CU474" s="7786"/>
      <c r="CV474" s="7702"/>
      <c r="CW474" s="7702"/>
      <c r="CX474" s="7702"/>
      <c r="CY474" s="7702"/>
      <c r="CZ474" s="7702"/>
    </row>
    <row r="475" spans="1:104" ht="13.5" thickBot="1" x14ac:dyDescent="0.25">
      <c r="A475" s="7699"/>
      <c r="B475" s="7699"/>
      <c r="C475" s="7702"/>
      <c r="D475" s="7702"/>
      <c r="E475" s="7702"/>
      <c r="F475" s="7702"/>
      <c r="G475" s="7702"/>
      <c r="H475" s="7702"/>
      <c r="I475" s="7702"/>
      <c r="J475" s="7702"/>
      <c r="K475" s="7702"/>
      <c r="L475" s="7702"/>
      <c r="M475" s="7702"/>
      <c r="N475" s="7702"/>
      <c r="O475" s="7702"/>
      <c r="P475" s="7702"/>
      <c r="Q475" s="7702"/>
      <c r="R475" s="7702"/>
      <c r="S475" s="7702"/>
      <c r="T475" s="7702"/>
      <c r="U475" s="7702"/>
      <c r="V475" s="7702"/>
      <c r="W475" s="7702"/>
      <c r="X475" s="7702"/>
      <c r="Y475" s="7702"/>
      <c r="Z475" s="7702"/>
      <c r="AA475" s="7702"/>
      <c r="AB475" s="7702"/>
      <c r="AC475" s="7702"/>
      <c r="AD475" s="7702"/>
      <c r="AE475" s="7702"/>
      <c r="AF475" s="7702"/>
      <c r="AG475" s="7702"/>
      <c r="AH475" s="7702"/>
      <c r="AI475" s="7702"/>
      <c r="AJ475" s="7702"/>
      <c r="AK475" s="7702"/>
      <c r="AL475" s="7702"/>
      <c r="AM475" s="7702"/>
      <c r="AN475" s="7702"/>
      <c r="AO475" s="7702"/>
      <c r="AP475" s="7702"/>
      <c r="AQ475" s="7702"/>
      <c r="AR475" s="7702"/>
      <c r="AS475" s="7702"/>
      <c r="AT475" s="7702"/>
      <c r="AU475" s="7702"/>
      <c r="AV475" s="7702"/>
      <c r="AW475" s="7702"/>
      <c r="AX475" s="7702"/>
      <c r="AY475" s="7702"/>
      <c r="AZ475" s="7702"/>
      <c r="BA475" s="7702"/>
      <c r="BB475" s="7702"/>
      <c r="BC475" s="7702"/>
      <c r="BD475" s="7702"/>
      <c r="BE475" s="7702"/>
      <c r="BF475" s="7702"/>
      <c r="BG475" s="7702"/>
      <c r="BH475" s="7702"/>
      <c r="BI475" s="7702"/>
      <c r="BJ475" s="7702"/>
      <c r="BK475" s="7702"/>
      <c r="BL475" s="7702"/>
      <c r="BM475" s="7702"/>
      <c r="BN475" s="7702"/>
      <c r="BO475" s="7702"/>
      <c r="BP475" s="7702"/>
      <c r="BQ475" s="7702"/>
      <c r="BR475" s="7702"/>
      <c r="BS475" s="8293"/>
      <c r="BT475" s="7705"/>
      <c r="BU475" s="7739" t="inlineStr">
        <is>
          <t>Fin</t>
        </is>
      </c>
      <c r="BV475" s="7682"/>
      <c r="BW475" s="7683"/>
      <c r="BX475" s="7683"/>
      <c r="BY475" s="7746"/>
      <c r="BZ475" s="7702"/>
      <c r="CA475" s="7679" t="inlineStr">
        <is>
          <t>Sonda:</t>
        </is>
      </c>
      <c r="CB475" s="7725" t="inlineStr">
        <is>
          <t>EX3DV4 - SN 7461</t>
        </is>
      </c>
      <c r="CC475" s="7708"/>
      <c r="CD475" s="7796"/>
      <c r="CE475" s="7795"/>
      <c r="CF475" s="7795"/>
      <c r="CG475" s="7795"/>
      <c r="CH475" s="7795"/>
      <c r="CI475" s="7795"/>
      <c r="CJ475" s="7795"/>
      <c r="CK475" s="7795"/>
      <c r="CL475" s="7786"/>
      <c r="CM475" s="7786"/>
      <c r="CN475" s="7786"/>
      <c r="CO475" s="7786"/>
      <c r="CP475" s="7786"/>
      <c r="CQ475" s="7786"/>
      <c r="CR475" s="7786"/>
      <c r="CS475" s="7786"/>
      <c r="CT475" s="7786"/>
      <c r="CU475" s="7786"/>
      <c r="CV475" s="7702"/>
      <c r="CW475" s="7702"/>
      <c r="CX475" s="7702"/>
      <c r="CY475" s="7702"/>
      <c r="CZ475" s="7702"/>
    </row>
    <row r="476" spans="1:104" ht="13.5" thickBot="1" x14ac:dyDescent="0.25">
      <c r="A476" s="7699"/>
      <c r="B476" s="7699"/>
      <c r="C476" s="7702"/>
      <c r="D476" s="7702"/>
      <c r="E476" s="7702"/>
      <c r="F476" s="7702"/>
      <c r="G476" s="7702"/>
      <c r="H476" s="7702"/>
      <c r="I476" s="7702"/>
      <c r="J476" s="7702"/>
      <c r="K476" s="7702"/>
      <c r="L476" s="7702"/>
      <c r="M476" s="7702"/>
      <c r="N476" s="7702"/>
      <c r="O476" s="7702"/>
      <c r="P476" s="7702"/>
      <c r="Q476" s="7702"/>
      <c r="R476" s="7702"/>
      <c r="S476" s="7702"/>
      <c r="T476" s="7702"/>
      <c r="U476" s="7702"/>
      <c r="V476" s="7702"/>
      <c r="W476" s="7702"/>
      <c r="X476" s="7702"/>
      <c r="Y476" s="7702"/>
      <c r="Z476" s="7702"/>
      <c r="AA476" s="7702"/>
      <c r="AB476" s="7702"/>
      <c r="AC476" s="7702"/>
      <c r="AD476" s="7702"/>
      <c r="AE476" s="7702"/>
      <c r="AF476" s="7702"/>
      <c r="AG476" s="7702"/>
      <c r="AH476" s="7702"/>
      <c r="AI476" s="7702"/>
      <c r="AJ476" s="7702"/>
      <c r="AK476" s="7702"/>
      <c r="AL476" s="7702"/>
      <c r="AM476" s="7702"/>
      <c r="AN476" s="7702"/>
      <c r="AO476" s="7702"/>
      <c r="AP476" s="7702"/>
      <c r="AQ476" s="7702"/>
      <c r="AR476" s="7702"/>
      <c r="AS476" s="7702"/>
      <c r="AT476" s="7702"/>
      <c r="AU476" s="7702"/>
      <c r="AV476" s="7702"/>
      <c r="AW476" s="7702"/>
      <c r="AX476" s="7702"/>
      <c r="AY476" s="7702"/>
      <c r="AZ476" s="7702"/>
      <c r="BA476" s="7702"/>
      <c r="BB476" s="7702"/>
      <c r="BC476" s="7702"/>
      <c r="BD476" s="7702"/>
      <c r="BE476" s="7702"/>
      <c r="BF476" s="7702"/>
      <c r="BG476" s="7702"/>
      <c r="BH476" s="7702"/>
      <c r="BI476" s="7702"/>
      <c r="BJ476" s="7702"/>
      <c r="BK476" s="7702"/>
      <c r="BL476" s="7702"/>
      <c r="BM476" s="7702"/>
      <c r="BN476" s="7702"/>
      <c r="BO476" s="7702"/>
      <c r="BP476" s="7702"/>
      <c r="BQ476" s="7702"/>
      <c r="BR476" s="7702"/>
      <c r="BS476" s="8293"/>
      <c r="BT476" s="7705"/>
      <c r="BU476" s="7702"/>
      <c r="BV476" s="7702"/>
      <c r="BW476" s="7702"/>
      <c r="BX476" s="7702"/>
      <c r="BY476" s="7702"/>
      <c r="BZ476" s="7702"/>
      <c r="CA476" s="7679" t="inlineStr">
        <is>
          <t>Cert. (EN/FCC/ISED):</t>
        </is>
      </c>
      <c r="CB476" s="7999" t="inlineStr">
        <is>
          <t>EN/FCC/ISED</t>
        </is>
      </c>
      <c r="CC476" s="7708"/>
      <c r="CD476" s="7796"/>
      <c r="CE476" s="7795"/>
      <c r="CF476" s="7795"/>
      <c r="CG476" s="7795"/>
      <c r="CH476" s="7795"/>
      <c r="CI476" s="7795"/>
      <c r="CJ476" s="7795"/>
      <c r="CK476" s="7795"/>
      <c r="CL476" s="7786"/>
      <c r="CM476" s="7786"/>
      <c r="CN476" s="7786"/>
      <c r="CO476" s="7786"/>
      <c r="CP476" s="7786"/>
      <c r="CQ476" s="7786"/>
      <c r="CR476" s="7786"/>
      <c r="CS476" s="7786"/>
      <c r="CT476" s="7786"/>
      <c r="CU476" s="7786"/>
      <c r="CV476" s="7702"/>
      <c r="CW476" s="7702"/>
      <c r="CX476" s="7702"/>
      <c r="CY476" s="7702"/>
      <c r="CZ476" s="7702"/>
    </row>
    <row r="477" spans="1:104" ht="13.5" thickBot="1" x14ac:dyDescent="0.25">
      <c r="A477" s="7699"/>
      <c r="B477" s="7699"/>
      <c r="C477" s="7702"/>
      <c r="D477" s="7702"/>
      <c r="E477" s="7702"/>
      <c r="F477" s="7702"/>
      <c r="G477" s="7702"/>
      <c r="H477" s="7702"/>
      <c r="I477" s="7702"/>
      <c r="J477" s="7702"/>
      <c r="K477" s="7702"/>
      <c r="L477" s="7702"/>
      <c r="M477" s="7702"/>
      <c r="N477" s="7702"/>
      <c r="O477" s="7702"/>
      <c r="P477" s="7702"/>
      <c r="Q477" s="7702"/>
      <c r="R477" s="7702"/>
      <c r="S477" s="7702"/>
      <c r="T477" s="7702"/>
      <c r="U477" s="7702"/>
      <c r="V477" s="7702"/>
      <c r="W477" s="7702"/>
      <c r="X477" s="7702"/>
      <c r="Y477" s="7702"/>
      <c r="Z477" s="7702"/>
      <c r="AA477" s="7702"/>
      <c r="AB477" s="7702"/>
      <c r="AC477" s="7702"/>
      <c r="AD477" s="7702"/>
      <c r="AE477" s="7702"/>
      <c r="AF477" s="7702"/>
      <c r="AG477" s="7702"/>
      <c r="AH477" s="7702"/>
      <c r="AI477" s="7702"/>
      <c r="AJ477" s="7702"/>
      <c r="AK477" s="7702"/>
      <c r="AL477" s="7702"/>
      <c r="AM477" s="7702"/>
      <c r="AN477" s="7702"/>
      <c r="AO477" s="7702"/>
      <c r="AP477" s="7702"/>
      <c r="AQ477" s="7702"/>
      <c r="AR477" s="7702"/>
      <c r="AS477" s="7702"/>
      <c r="AT477" s="7702"/>
      <c r="AU477" s="7702"/>
      <c r="AV477" s="7702"/>
      <c r="AW477" s="7702"/>
      <c r="AX477" s="7702"/>
      <c r="AY477" s="7702"/>
      <c r="AZ477" s="7702"/>
      <c r="BA477" s="7702"/>
      <c r="BB477" s="7702"/>
      <c r="BC477" s="7702"/>
      <c r="BD477" s="7702"/>
      <c r="BE477" s="7702"/>
      <c r="BF477" s="7702"/>
      <c r="BG477" s="7702"/>
      <c r="BH477" s="7702"/>
      <c r="BI477" s="7702"/>
      <c r="BJ477" s="7702"/>
      <c r="BK477" s="7702"/>
      <c r="BL477" s="7702"/>
      <c r="BM477" s="7702"/>
      <c r="BN477" s="7702"/>
      <c r="BO477" s="7702"/>
      <c r="BP477" s="7702"/>
      <c r="BQ477" s="7702"/>
      <c r="BR477" s="7702"/>
      <c r="BS477" s="8293"/>
      <c r="BT477" s="7705"/>
      <c r="BU477" s="7702"/>
      <c r="BV477" s="7702"/>
      <c r="BW477" s="7702"/>
      <c r="BX477" s="7702"/>
      <c r="BY477" s="7702"/>
      <c r="BZ477" s="7702"/>
      <c r="CA477" s="7679" t="inlineStr">
        <is>
          <t>Head/Body:</t>
        </is>
      </c>
      <c r="CB477" s="7724" t="inlineStr">
        <is>
          <t>Head</t>
        </is>
      </c>
      <c r="CC477" s="7708"/>
      <c r="CD477" s="7796"/>
      <c r="CE477" s="7795"/>
      <c r="CF477" s="7795"/>
      <c r="CG477" s="7795"/>
      <c r="CH477" s="7795"/>
      <c r="CI477" s="7795"/>
      <c r="CJ477" s="7795"/>
      <c r="CK477" s="7795"/>
      <c r="CL477" s="7786"/>
      <c r="CM477" s="7786"/>
      <c r="CN477" s="7786"/>
      <c r="CO477" s="7786"/>
      <c r="CP477" s="7786"/>
      <c r="CQ477" s="7786"/>
      <c r="CR477" s="7786"/>
      <c r="CS477" s="7786"/>
      <c r="CT477" s="7786"/>
      <c r="CU477" s="7786"/>
      <c r="CV477" s="7702"/>
      <c r="CW477" s="7702"/>
      <c r="CX477" s="7702"/>
      <c r="CY477" s="7702"/>
      <c r="CZ477" s="7702"/>
    </row>
    <row r="478" spans="1:104" x14ac:dyDescent="0.2">
      <c r="A478" s="7699"/>
      <c r="B478" s="7699"/>
      <c r="C478" s="7702"/>
      <c r="D478" s="7702"/>
      <c r="E478" s="7702"/>
      <c r="F478" s="7702"/>
      <c r="G478" s="7702"/>
      <c r="H478" s="7702"/>
      <c r="I478" s="7702"/>
      <c r="J478" s="7702"/>
      <c r="K478" s="7702"/>
      <c r="L478" s="7702"/>
      <c r="M478" s="7702"/>
      <c r="N478" s="7702"/>
      <c r="O478" s="7702"/>
      <c r="P478" s="7702"/>
      <c r="Q478" s="7702"/>
      <c r="R478" s="7702"/>
      <c r="S478" s="7702"/>
      <c r="T478" s="7702"/>
      <c r="U478" s="7702"/>
      <c r="V478" s="7702"/>
      <c r="W478" s="7702"/>
      <c r="X478" s="7702"/>
      <c r="Y478" s="7702"/>
      <c r="Z478" s="7702"/>
      <c r="AA478" s="7702"/>
      <c r="AB478" s="7702"/>
      <c r="AC478" s="7702"/>
      <c r="AD478" s="7702"/>
      <c r="AE478" s="7702"/>
      <c r="AF478" s="7702"/>
      <c r="AG478" s="7702"/>
      <c r="AH478" s="7702"/>
      <c r="AI478" s="7702"/>
      <c r="AJ478" s="7702"/>
      <c r="AK478" s="7702"/>
      <c r="AL478" s="7702"/>
      <c r="AM478" s="7702"/>
      <c r="AN478" s="7702"/>
      <c r="AO478" s="7702"/>
      <c r="AP478" s="7702"/>
      <c r="AQ478" s="7702"/>
      <c r="AR478" s="7702"/>
      <c r="AS478" s="7702"/>
      <c r="AT478" s="7702"/>
      <c r="AU478" s="7702"/>
      <c r="AV478" s="7702"/>
      <c r="AW478" s="7702"/>
      <c r="AX478" s="7702"/>
      <c r="AY478" s="7702"/>
      <c r="AZ478" s="7702"/>
      <c r="BA478" s="7702"/>
      <c r="BB478" s="7702"/>
      <c r="BC478" s="7702"/>
      <c r="BD478" s="7702"/>
      <c r="BE478" s="7702"/>
      <c r="BF478" s="7702"/>
      <c r="BG478" s="7702"/>
      <c r="BH478" s="7702"/>
      <c r="BI478" s="7702"/>
      <c r="BJ478" s="7702"/>
      <c r="BK478" s="7702"/>
      <c r="BL478" s="7702"/>
      <c r="BM478" s="7702"/>
      <c r="BN478" s="7702"/>
      <c r="BO478" s="7702"/>
      <c r="BP478" s="7702"/>
      <c r="BQ478" s="7702"/>
      <c r="BR478" s="7702"/>
      <c r="BS478" s="8293"/>
      <c r="BT478" s="7705"/>
      <c r="BU478" s="7684" t="inlineStr">
        <is>
          <t>Frecuencia</t>
        </is>
      </c>
      <c r="BV478" s="7685" t="inlineStr">
        <is>
          <t>Nivel Gen.</t>
        </is>
      </c>
      <c r="BW478" s="8295" t="inlineStr">
        <is>
          <t>Medidor de Potencia</t>
        </is>
      </c>
      <c r="BX478" s="8296"/>
      <c r="BY478" s="8297" t="inlineStr">
        <is>
          <t>Observaciones</t>
        </is>
      </c>
      <c r="BZ478" s="7703"/>
      <c r="CA478" s="7998"/>
      <c r="CB478" s="7702"/>
      <c r="CC478" s="7708"/>
      <c r="CD478" s="7796"/>
      <c r="CE478" s="7795"/>
      <c r="CF478" s="7795"/>
      <c r="CG478" s="7795"/>
      <c r="CH478" s="7795"/>
      <c r="CI478" s="7795"/>
      <c r="CJ478" s="7795"/>
      <c r="CK478" s="7795"/>
      <c r="CL478" s="7786"/>
      <c r="CM478" s="7786"/>
      <c r="CN478" s="7786"/>
      <c r="CO478" s="7786"/>
      <c r="CP478" s="7786"/>
      <c r="CQ478" s="7786"/>
      <c r="CR478" s="7786"/>
      <c r="CS478" s="7786"/>
      <c r="CT478" s="7786"/>
      <c r="CU478" s="7786"/>
      <c r="CV478" s="7702"/>
      <c r="CW478" s="7702"/>
      <c r="CX478" s="7702"/>
      <c r="CY478" s="7702"/>
      <c r="CZ478" s="7702"/>
    </row>
    <row r="479" spans="1:104" ht="13.5" thickBot="1" x14ac:dyDescent="0.25">
      <c r="A479" s="7699"/>
      <c r="B479" s="7699"/>
      <c r="C479" s="7702"/>
      <c r="D479" s="7702"/>
      <c r="E479" s="7702"/>
      <c r="F479" s="7702"/>
      <c r="G479" s="7702"/>
      <c r="H479" s="7702"/>
      <c r="I479" s="7702"/>
      <c r="J479" s="7702"/>
      <c r="K479" s="7702"/>
      <c r="L479" s="7702"/>
      <c r="M479" s="7702"/>
      <c r="N479" s="7702"/>
      <c r="O479" s="7702"/>
      <c r="P479" s="7702"/>
      <c r="Q479" s="7702"/>
      <c r="R479" s="7702"/>
      <c r="S479" s="7702"/>
      <c r="T479" s="7702"/>
      <c r="U479" s="7702"/>
      <c r="V479" s="7702"/>
      <c r="W479" s="7702"/>
      <c r="X479" s="7702"/>
      <c r="Y479" s="7702"/>
      <c r="Z479" s="7702"/>
      <c r="AA479" s="7702"/>
      <c r="AB479" s="7702"/>
      <c r="AC479" s="7702"/>
      <c r="AD479" s="7702"/>
      <c r="AE479" s="7702"/>
      <c r="AF479" s="7702"/>
      <c r="AG479" s="7702"/>
      <c r="AH479" s="7702"/>
      <c r="AI479" s="7702"/>
      <c r="AJ479" s="7702"/>
      <c r="AK479" s="7702"/>
      <c r="AL479" s="7702"/>
      <c r="AM479" s="7702"/>
      <c r="AN479" s="7702"/>
      <c r="AO479" s="7702"/>
      <c r="AP479" s="7702"/>
      <c r="AQ479" s="7702"/>
      <c r="AR479" s="7702"/>
      <c r="AS479" s="7702"/>
      <c r="AT479" s="7702"/>
      <c r="AU479" s="7702"/>
      <c r="AV479" s="7702"/>
      <c r="AW479" s="7702"/>
      <c r="AX479" s="7702"/>
      <c r="AY479" s="7702"/>
      <c r="AZ479" s="7702"/>
      <c r="BA479" s="7702"/>
      <c r="BB479" s="7702"/>
      <c r="BC479" s="7702"/>
      <c r="BD479" s="7702"/>
      <c r="BE479" s="7702"/>
      <c r="BF479" s="7702"/>
      <c r="BG479" s="7702"/>
      <c r="BH479" s="7702"/>
      <c r="BI479" s="7702"/>
      <c r="BJ479" s="7702"/>
      <c r="BK479" s="7702"/>
      <c r="BL479" s="7702"/>
      <c r="BM479" s="7702"/>
      <c r="BN479" s="7702"/>
      <c r="BO479" s="7702"/>
      <c r="BP479" s="7702"/>
      <c r="BQ479" s="7702"/>
      <c r="BR479" s="7702"/>
      <c r="BS479" s="8293"/>
      <c r="BT479" s="7705"/>
      <c r="BU479" s="7747" t="inlineStr">
        <is>
          <t>(MHz)</t>
        </is>
      </c>
      <c r="BV479" s="7748" t="inlineStr">
        <is>
          <t>(dBm)</t>
        </is>
      </c>
      <c r="BW479" s="7749" t="inlineStr">
        <is>
          <t>Sensor A (mW)</t>
        </is>
      </c>
      <c r="BX479" s="7749" t="inlineStr">
        <is>
          <t>Sensor B (dBm)</t>
        </is>
      </c>
      <c r="BY479" s="8298"/>
      <c r="BZ479" s="7703"/>
      <c r="CA479" s="7998"/>
      <c r="CB479" s="7702"/>
      <c r="CC479" s="7708"/>
      <c r="CD479" s="7796"/>
      <c r="CE479" s="7795"/>
      <c r="CF479" s="7795"/>
      <c r="CG479" s="7795"/>
      <c r="CH479" s="7795"/>
      <c r="CI479" s="7795"/>
      <c r="CJ479" s="7795"/>
      <c r="CK479" s="7795"/>
      <c r="CL479" s="7786"/>
      <c r="CM479" s="7786"/>
      <c r="CN479" s="7786"/>
      <c r="CO479" s="7786"/>
      <c r="CP479" s="7786"/>
      <c r="CQ479" s="7786"/>
      <c r="CR479" s="7786"/>
      <c r="CS479" s="7786"/>
      <c r="CT479" s="7786"/>
      <c r="CU479" s="7786"/>
      <c r="CV479" s="7702"/>
      <c r="CW479" s="7702"/>
      <c r="CX479" s="7702"/>
      <c r="CY479" s="7702"/>
      <c r="CZ479" s="7702"/>
    </row>
    <row r="480" spans="1:104" ht="13.5" thickBot="1" x14ac:dyDescent="0.25">
      <c r="A480" s="7699"/>
      <c r="B480" s="7699"/>
      <c r="C480" s="7702"/>
      <c r="D480" s="7702"/>
      <c r="E480" s="7702"/>
      <c r="F480" s="7702"/>
      <c r="G480" s="7702"/>
      <c r="H480" s="7702"/>
      <c r="I480" s="7702"/>
      <c r="J480" s="7702"/>
      <c r="K480" s="7702"/>
      <c r="L480" s="7702"/>
      <c r="M480" s="7702"/>
      <c r="N480" s="7702"/>
      <c r="O480" s="7702"/>
      <c r="P480" s="7702"/>
      <c r="Q480" s="7702"/>
      <c r="R480" s="7702"/>
      <c r="S480" s="7702"/>
      <c r="T480" s="7702"/>
      <c r="U480" s="7702"/>
      <c r="V480" s="7702"/>
      <c r="W480" s="7702"/>
      <c r="X480" s="7702"/>
      <c r="Y480" s="7702"/>
      <c r="Z480" s="7702"/>
      <c r="AA480" s="7702"/>
      <c r="AB480" s="7702"/>
      <c r="AC480" s="7702"/>
      <c r="AD480" s="7702"/>
      <c r="AE480" s="7702"/>
      <c r="AF480" s="7702"/>
      <c r="AG480" s="7702"/>
      <c r="AH480" s="7702"/>
      <c r="AI480" s="7702"/>
      <c r="AJ480" s="7702"/>
      <c r="AK480" s="7702"/>
      <c r="AL480" s="7702"/>
      <c r="AM480" s="7702"/>
      <c r="AN480" s="7702"/>
      <c r="AO480" s="7702"/>
      <c r="AP480" s="7702"/>
      <c r="AQ480" s="7702"/>
      <c r="AR480" s="7702"/>
      <c r="AS480" s="7702"/>
      <c r="AT480" s="7702"/>
      <c r="AU480" s="7702"/>
      <c r="AV480" s="7702"/>
      <c r="AW480" s="7702"/>
      <c r="AX480" s="7702"/>
      <c r="AY480" s="7702"/>
      <c r="AZ480" s="7702"/>
      <c r="BA480" s="7702"/>
      <c r="BB480" s="7702"/>
      <c r="BC480" s="7702"/>
      <c r="BD480" s="7702"/>
      <c r="BE480" s="7702"/>
      <c r="BF480" s="7702"/>
      <c r="BG480" s="7702"/>
      <c r="BH480" s="7702"/>
      <c r="BI480" s="7702"/>
      <c r="BJ480" s="7702"/>
      <c r="BK480" s="7702"/>
      <c r="BL480" s="7702"/>
      <c r="BM480" s="7702"/>
      <c r="BN480" s="7702"/>
      <c r="BO480" s="7702"/>
      <c r="BP480" s="7702"/>
      <c r="BQ480" s="7702"/>
      <c r="BR480" s="7702"/>
      <c r="BS480" s="8293"/>
      <c r="BT480" s="7705"/>
      <c r="BU480" s="8299"/>
      <c r="BV480" s="7722"/>
      <c r="BW480" s="8302">
        <v>250</v>
      </c>
      <c r="BX480" s="7751"/>
      <c r="BY480" s="7723" t="inlineStr">
        <is>
          <t>Aprox. 250/100mW</t>
        </is>
      </c>
      <c r="BZ480" s="7704" t="inlineStr">
        <is>
          <t>1º</t>
        </is>
      </c>
      <c r="CA480" s="7999"/>
      <c r="CB480" s="7702" t="inlineStr">
        <is>
          <t>Elegir valor de lista desplegable</t>
        </is>
      </c>
      <c r="CC480" s="7708"/>
      <c r="CD480" s="7796"/>
      <c r="CE480" s="7795"/>
      <c r="CF480" s="7795"/>
      <c r="CG480" s="7795"/>
      <c r="CH480" s="7795"/>
      <c r="CI480" s="7795"/>
      <c r="CJ480" s="7795"/>
      <c r="CK480" s="7795"/>
      <c r="CL480" s="7786"/>
      <c r="CM480" s="7786"/>
      <c r="CN480" s="7786"/>
      <c r="CO480" s="7786"/>
      <c r="CP480" s="7786"/>
      <c r="CQ480" s="7786"/>
      <c r="CR480" s="7786"/>
      <c r="CS480" s="7786"/>
      <c r="CT480" s="7786"/>
      <c r="CU480" s="7786"/>
      <c r="CV480" s="7702"/>
      <c r="CW480" s="7702"/>
      <c r="CX480" s="7702"/>
      <c r="CY480" s="7702"/>
      <c r="CZ480" s="7702"/>
    </row>
    <row r="481" spans="1:104" ht="13.5" thickBot="1" x14ac:dyDescent="0.25">
      <c r="A481" s="7699"/>
      <c r="B481" s="7699"/>
      <c r="C481" s="7702"/>
      <c r="D481" s="7702"/>
      <c r="E481" s="7702"/>
      <c r="F481" s="7702"/>
      <c r="G481" s="7702"/>
      <c r="H481" s="7702"/>
      <c r="I481" s="7702"/>
      <c r="J481" s="7702"/>
      <c r="K481" s="7702"/>
      <c r="L481" s="7702"/>
      <c r="M481" s="7702"/>
      <c r="N481" s="7702"/>
      <c r="O481" s="7702"/>
      <c r="P481" s="7702"/>
      <c r="Q481" s="7702"/>
      <c r="R481" s="7702"/>
      <c r="S481" s="7702"/>
      <c r="T481" s="7702"/>
      <c r="U481" s="7702"/>
      <c r="V481" s="7702"/>
      <c r="W481" s="7702"/>
      <c r="X481" s="7702"/>
      <c r="Y481" s="7702"/>
      <c r="Z481" s="7702"/>
      <c r="AA481" s="7702"/>
      <c r="AB481" s="7702"/>
      <c r="AC481" s="7702"/>
      <c r="AD481" s="7702"/>
      <c r="AE481" s="7702"/>
      <c r="AF481" s="7702"/>
      <c r="AG481" s="7702"/>
      <c r="AH481" s="7702"/>
      <c r="AI481" s="7702"/>
      <c r="AJ481" s="7702"/>
      <c r="AK481" s="7702"/>
      <c r="AL481" s="7702"/>
      <c r="AM481" s="7702"/>
      <c r="AN481" s="7702"/>
      <c r="AO481" s="7702"/>
      <c r="AP481" s="7702"/>
      <c r="AQ481" s="7702"/>
      <c r="AR481" s="7702"/>
      <c r="AS481" s="7702"/>
      <c r="AT481" s="7702"/>
      <c r="AU481" s="7702"/>
      <c r="AV481" s="7702"/>
      <c r="AW481" s="7702"/>
      <c r="AX481" s="7702"/>
      <c r="AY481" s="7702"/>
      <c r="AZ481" s="7702"/>
      <c r="BA481" s="7702"/>
      <c r="BB481" s="7702"/>
      <c r="BC481" s="7702"/>
      <c r="BD481" s="7702"/>
      <c r="BE481" s="7702"/>
      <c r="BF481" s="7702"/>
      <c r="BG481" s="7702"/>
      <c r="BH481" s="7702"/>
      <c r="BI481" s="7702"/>
      <c r="BJ481" s="7702"/>
      <c r="BK481" s="7702"/>
      <c r="BL481" s="7702"/>
      <c r="BM481" s="7702"/>
      <c r="BN481" s="7702"/>
      <c r="BO481" s="7702"/>
      <c r="BP481" s="7702"/>
      <c r="BQ481" s="7702"/>
      <c r="BR481" s="7702"/>
      <c r="BS481" s="8293"/>
      <c r="BT481" s="7705"/>
      <c r="BU481" s="8300"/>
      <c r="BV481" s="7750">
        <f>BV480</f>
        <v>0</v>
      </c>
      <c r="BW481" s="8303"/>
      <c r="BX481" s="7687"/>
      <c r="BY481" s="7711" t="inlineStr">
        <is>
          <t>Lectura estabilizada</t>
        </is>
      </c>
      <c r="BZ481" s="7704" t="inlineStr">
        <is>
          <t>2º</t>
        </is>
      </c>
      <c r="CA481" s="8000"/>
      <c r="CB481" s="7702" t="inlineStr">
        <is>
          <t>Insertar valor manualmente</t>
        </is>
      </c>
      <c r="CC481" s="7708"/>
      <c r="CD481" s="7796"/>
      <c r="CE481" s="7795"/>
      <c r="CF481" s="7795"/>
      <c r="CG481" s="7795"/>
      <c r="CH481" s="7795"/>
      <c r="CI481" s="7795"/>
      <c r="CJ481" s="7795"/>
      <c r="CK481" s="7795"/>
      <c r="CL481" s="7786"/>
      <c r="CM481" s="7786"/>
      <c r="CN481" s="7786"/>
      <c r="CO481" s="7786"/>
      <c r="CP481" s="7786"/>
      <c r="CQ481" s="7786"/>
      <c r="CR481" s="7786"/>
      <c r="CS481" s="7786"/>
      <c r="CT481" s="7786"/>
      <c r="CU481" s="7786"/>
      <c r="CV481" s="7702"/>
      <c r="CW481" s="7702"/>
      <c r="CX481" s="7702"/>
      <c r="CY481" s="7702"/>
      <c r="CZ481" s="7702"/>
    </row>
    <row r="482" spans="1:104" ht="13.5" thickBot="1" x14ac:dyDescent="0.25">
      <c r="A482" s="7699"/>
      <c r="B482" s="7699"/>
      <c r="C482" s="7702"/>
      <c r="D482" s="7702"/>
      <c r="E482" s="7702"/>
      <c r="F482" s="7702"/>
      <c r="G482" s="7702"/>
      <c r="H482" s="7702"/>
      <c r="I482" s="7702"/>
      <c r="J482" s="7702"/>
      <c r="K482" s="7702"/>
      <c r="L482" s="7702"/>
      <c r="M482" s="7702"/>
      <c r="N482" s="7702"/>
      <c r="O482" s="7702"/>
      <c r="P482" s="7702"/>
      <c r="Q482" s="7702"/>
      <c r="R482" s="7702"/>
      <c r="S482" s="7702"/>
      <c r="T482" s="7702"/>
      <c r="U482" s="7702"/>
      <c r="V482" s="7702"/>
      <c r="W482" s="7702"/>
      <c r="X482" s="7702"/>
      <c r="Y482" s="7702"/>
      <c r="Z482" s="7702"/>
      <c r="AA482" s="7702"/>
      <c r="AB482" s="7702"/>
      <c r="AC482" s="7702"/>
      <c r="AD482" s="7702"/>
      <c r="AE482" s="7702"/>
      <c r="AF482" s="7702"/>
      <c r="AG482" s="7702"/>
      <c r="AH482" s="7702"/>
      <c r="AI482" s="7702"/>
      <c r="AJ482" s="7702"/>
      <c r="AK482" s="7702"/>
      <c r="AL482" s="7702"/>
      <c r="AM482" s="7702"/>
      <c r="AN482" s="7702"/>
      <c r="AO482" s="7702"/>
      <c r="AP482" s="7702"/>
      <c r="AQ482" s="7702"/>
      <c r="AR482" s="7702"/>
      <c r="AS482" s="7702"/>
      <c r="AT482" s="7702"/>
      <c r="AU482" s="7702"/>
      <c r="AV482" s="7702"/>
      <c r="AW482" s="7702"/>
      <c r="AX482" s="7702"/>
      <c r="AY482" s="7702"/>
      <c r="AZ482" s="7702"/>
      <c r="BA482" s="7702"/>
      <c r="BB482" s="7702"/>
      <c r="BC482" s="7702"/>
      <c r="BD482" s="7702"/>
      <c r="BE482" s="7702"/>
      <c r="BF482" s="7702"/>
      <c r="BG482" s="7702"/>
      <c r="BH482" s="7702"/>
      <c r="BI482" s="7702"/>
      <c r="BJ482" s="7702"/>
      <c r="BK482" s="7702"/>
      <c r="BL482" s="7702"/>
      <c r="BM482" s="7702"/>
      <c r="BN482" s="7702"/>
      <c r="BO482" s="7702"/>
      <c r="BP482" s="7702"/>
      <c r="BQ482" s="7702"/>
      <c r="BR482" s="7702"/>
      <c r="BS482" s="8293"/>
      <c r="BT482" s="7705"/>
      <c r="BU482" s="8300"/>
      <c r="BV482" s="7750">
        <f>BV480</f>
        <v>0</v>
      </c>
      <c r="BW482" s="8303"/>
      <c r="BX482" s="7687"/>
      <c r="BY482" s="7711" t="inlineStr">
        <is>
          <t>Cambio al dipolo</t>
        </is>
      </c>
      <c r="BZ482" s="7704" t="inlineStr">
        <is>
          <t>3º</t>
        </is>
      </c>
      <c r="CA482" s="8001"/>
      <c r="CB482" s="7702" t="inlineStr">
        <is>
          <t>Copiar valores de software de Temp/Hum</t>
        </is>
      </c>
      <c r="CC482" s="7708"/>
      <c r="CD482" s="7796"/>
      <c r="CE482" s="7795"/>
      <c r="CF482" s="7795"/>
      <c r="CG482" s="7795"/>
      <c r="CH482" s="7795"/>
      <c r="CI482" s="7795"/>
      <c r="CJ482" s="7795"/>
      <c r="CK482" s="7795"/>
      <c r="CL482" s="7786"/>
      <c r="CM482" s="7786"/>
      <c r="CN482" s="7786"/>
      <c r="CO482" s="7786"/>
      <c r="CP482" s="7786"/>
      <c r="CQ482" s="7786"/>
      <c r="CR482" s="7786"/>
      <c r="CS482" s="7786"/>
      <c r="CT482" s="7786"/>
      <c r="CU482" s="7786"/>
      <c r="CV482" s="7702"/>
      <c r="CW482" s="7702"/>
      <c r="CX482" s="7702"/>
      <c r="CY482" s="7702"/>
      <c r="CZ482" s="7702"/>
    </row>
    <row r="483" spans="1:104" ht="13.5" thickBot="1" x14ac:dyDescent="0.25">
      <c r="A483" s="7699"/>
      <c r="B483" s="7699"/>
      <c r="C483" s="7702"/>
      <c r="D483" s="7702"/>
      <c r="E483" s="7702"/>
      <c r="F483" s="7702"/>
      <c r="G483" s="7702"/>
      <c r="H483" s="7702"/>
      <c r="I483" s="7702"/>
      <c r="J483" s="7702"/>
      <c r="K483" s="7702"/>
      <c r="L483" s="7702"/>
      <c r="M483" s="7702"/>
      <c r="N483" s="7702"/>
      <c r="O483" s="7702"/>
      <c r="P483" s="7702"/>
      <c r="Q483" s="7702"/>
      <c r="R483" s="7702"/>
      <c r="S483" s="7702"/>
      <c r="T483" s="7702"/>
      <c r="U483" s="7702"/>
      <c r="V483" s="7702"/>
      <c r="W483" s="7702"/>
      <c r="X483" s="7702"/>
      <c r="Y483" s="7702"/>
      <c r="Z483" s="7702"/>
      <c r="AA483" s="7702"/>
      <c r="AB483" s="7702"/>
      <c r="AC483" s="7702"/>
      <c r="AD483" s="7702"/>
      <c r="AE483" s="7702"/>
      <c r="AF483" s="7702"/>
      <c r="AG483" s="7702"/>
      <c r="AH483" s="7702"/>
      <c r="AI483" s="7702"/>
      <c r="AJ483" s="7702"/>
      <c r="AK483" s="7702"/>
      <c r="AL483" s="7702"/>
      <c r="AM483" s="7702"/>
      <c r="AN483" s="7702"/>
      <c r="AO483" s="7702"/>
      <c r="AP483" s="7702"/>
      <c r="AQ483" s="7702"/>
      <c r="AR483" s="7702"/>
      <c r="AS483" s="7702"/>
      <c r="AT483" s="7702"/>
      <c r="AU483" s="7702"/>
      <c r="AV483" s="7702"/>
      <c r="AW483" s="7702"/>
      <c r="AX483" s="7702"/>
      <c r="AY483" s="7702"/>
      <c r="AZ483" s="7702"/>
      <c r="BA483" s="7702"/>
      <c r="BB483" s="7702"/>
      <c r="BC483" s="7702"/>
      <c r="BD483" s="7702"/>
      <c r="BE483" s="7702"/>
      <c r="BF483" s="7702"/>
      <c r="BG483" s="7702"/>
      <c r="BH483" s="7702"/>
      <c r="BI483" s="7702"/>
      <c r="BJ483" s="7702"/>
      <c r="BK483" s="7702"/>
      <c r="BL483" s="7702"/>
      <c r="BM483" s="7702"/>
      <c r="BN483" s="7702"/>
      <c r="BO483" s="7702"/>
      <c r="BP483" s="7702"/>
      <c r="BQ483" s="7702"/>
      <c r="BR483" s="7702"/>
      <c r="BS483" s="8293"/>
      <c r="BT483" s="7705"/>
      <c r="BU483" s="8300"/>
      <c r="BV483" s="7687"/>
      <c r="BW483" s="8303"/>
      <c r="BX483" s="7687"/>
      <c r="BY483" s="7711" t="inlineStr">
        <is>
          <t>Ajuste</t>
        </is>
      </c>
      <c r="BZ483" s="7704" t="inlineStr">
        <is>
          <t>4º</t>
        </is>
      </c>
      <c r="CA483" s="8002"/>
      <c r="CB483" s="7702" t="inlineStr">
        <is>
          <t>Celdas bloqueadas</t>
        </is>
      </c>
      <c r="CC483" s="7708"/>
      <c r="CD483" s="7796"/>
      <c r="CE483" s="7795"/>
      <c r="CF483" s="7795"/>
      <c r="CG483" s="7795"/>
      <c r="CH483" s="7795"/>
      <c r="CI483" s="7795"/>
      <c r="CJ483" s="7795"/>
      <c r="CK483" s="7795"/>
      <c r="CL483" s="7786"/>
      <c r="CM483" s="7786"/>
      <c r="CN483" s="7786"/>
      <c r="CO483" s="7786"/>
      <c r="CP483" s="7786"/>
      <c r="CQ483" s="7786"/>
      <c r="CR483" s="7786"/>
      <c r="CS483" s="7786"/>
      <c r="CT483" s="7786"/>
      <c r="CU483" s="7786"/>
      <c r="CV483" s="7702"/>
      <c r="CW483" s="7702"/>
      <c r="CX483" s="7702"/>
      <c r="CY483" s="7702"/>
      <c r="CZ483" s="7702"/>
    </row>
    <row r="484" spans="1:104" x14ac:dyDescent="0.2">
      <c r="A484" s="7699"/>
      <c r="B484" s="7699"/>
      <c r="C484" s="7702"/>
      <c r="D484" s="7702"/>
      <c r="E484" s="7702"/>
      <c r="F484" s="7702"/>
      <c r="G484" s="7702"/>
      <c r="H484" s="7702"/>
      <c r="I484" s="7702"/>
      <c r="J484" s="7702"/>
      <c r="K484" s="7702"/>
      <c r="L484" s="7702"/>
      <c r="M484" s="7702"/>
      <c r="N484" s="7702"/>
      <c r="O484" s="7702"/>
      <c r="P484" s="7702"/>
      <c r="Q484" s="7702"/>
      <c r="R484" s="7702"/>
      <c r="S484" s="7702"/>
      <c r="T484" s="7702"/>
      <c r="U484" s="7702"/>
      <c r="V484" s="7702"/>
      <c r="W484" s="7702"/>
      <c r="X484" s="7702"/>
      <c r="Y484" s="7702"/>
      <c r="Z484" s="7702"/>
      <c r="AA484" s="7702"/>
      <c r="AB484" s="7702"/>
      <c r="AC484" s="7702"/>
      <c r="AD484" s="7702"/>
      <c r="AE484" s="7702"/>
      <c r="AF484" s="7702"/>
      <c r="AG484" s="7702"/>
      <c r="AH484" s="7702"/>
      <c r="AI484" s="7702"/>
      <c r="AJ484" s="7702"/>
      <c r="AK484" s="7702"/>
      <c r="AL484" s="7702"/>
      <c r="AM484" s="7702"/>
      <c r="AN484" s="7702"/>
      <c r="AO484" s="7702"/>
      <c r="AP484" s="7702"/>
      <c r="AQ484" s="7702"/>
      <c r="AR484" s="7702"/>
      <c r="AS484" s="7702"/>
      <c r="AT484" s="7702"/>
      <c r="AU484" s="7702"/>
      <c r="AV484" s="7702"/>
      <c r="AW484" s="7702"/>
      <c r="AX484" s="7702"/>
      <c r="AY484" s="7702"/>
      <c r="AZ484" s="7702"/>
      <c r="BA484" s="7702"/>
      <c r="BB484" s="7702"/>
      <c r="BC484" s="7702"/>
      <c r="BD484" s="7702"/>
      <c r="BE484" s="7702"/>
      <c r="BF484" s="7702"/>
      <c r="BG484" s="7702"/>
      <c r="BH484" s="7702"/>
      <c r="BI484" s="7702"/>
      <c r="BJ484" s="7702"/>
      <c r="BK484" s="7702"/>
      <c r="BL484" s="7702"/>
      <c r="BM484" s="7702"/>
      <c r="BN484" s="7702"/>
      <c r="BO484" s="7702"/>
      <c r="BP484" s="7702"/>
      <c r="BQ484" s="7702"/>
      <c r="BR484" s="7702"/>
      <c r="BS484" s="8293"/>
      <c r="BT484" s="7705"/>
      <c r="BU484" s="8300"/>
      <c r="BV484" s="7750">
        <f>BV483</f>
        <v>0</v>
      </c>
      <c r="BW484" s="8303"/>
      <c r="BX484" s="7688">
        <f>BX483</f>
        <v>0</v>
      </c>
      <c r="BY484" s="7711" t="inlineStr">
        <is>
          <t>Máx durante ensayo</t>
        </is>
      </c>
      <c r="BZ484" s="7704" t="inlineStr">
        <is>
          <t>5º</t>
        </is>
      </c>
      <c r="CA484" s="7998"/>
      <c r="CB484" s="7702"/>
      <c r="CC484" s="7708"/>
      <c r="CD484" s="7796"/>
      <c r="CE484" s="7795"/>
      <c r="CF484" s="7795"/>
      <c r="CG484" s="7795"/>
      <c r="CH484" s="7795"/>
      <c r="CI484" s="7795"/>
      <c r="CJ484" s="7795"/>
      <c r="CK484" s="7795"/>
      <c r="CL484" s="7786"/>
      <c r="CM484" s="7786"/>
      <c r="CN484" s="7786"/>
      <c r="CO484" s="7786"/>
      <c r="CP484" s="7786"/>
      <c r="CQ484" s="7786"/>
      <c r="CR484" s="7786"/>
      <c r="CS484" s="7786"/>
      <c r="CT484" s="7786"/>
      <c r="CU484" s="7786"/>
      <c r="CV484" s="7702"/>
      <c r="CW484" s="7702"/>
      <c r="CX484" s="7702"/>
      <c r="CY484" s="7702"/>
      <c r="CZ484" s="7702"/>
    </row>
    <row r="485" spans="1:104" ht="13.5" thickBot="1" x14ac:dyDescent="0.25">
      <c r="A485" s="7699"/>
      <c r="B485" s="7699"/>
      <c r="C485" s="7702"/>
      <c r="D485" s="7702"/>
      <c r="E485" s="7702"/>
      <c r="F485" s="7702"/>
      <c r="G485" s="7702"/>
      <c r="H485" s="7702"/>
      <c r="I485" s="7702"/>
      <c r="J485" s="7702"/>
      <c r="K485" s="7702"/>
      <c r="L485" s="7702"/>
      <c r="M485" s="7702"/>
      <c r="N485" s="7702"/>
      <c r="O485" s="7702"/>
      <c r="P485" s="7702"/>
      <c r="Q485" s="7702"/>
      <c r="R485" s="7702"/>
      <c r="S485" s="7702"/>
      <c r="T485" s="7702"/>
      <c r="U485" s="7702"/>
      <c r="V485" s="7702"/>
      <c r="W485" s="7702"/>
      <c r="X485" s="7702"/>
      <c r="Y485" s="7702"/>
      <c r="Z485" s="7702"/>
      <c r="AA485" s="7702"/>
      <c r="AB485" s="7702"/>
      <c r="AC485" s="7702"/>
      <c r="AD485" s="7702"/>
      <c r="AE485" s="7702"/>
      <c r="AF485" s="7702"/>
      <c r="AG485" s="7702"/>
      <c r="AH485" s="7702"/>
      <c r="AI485" s="7702"/>
      <c r="AJ485" s="7702"/>
      <c r="AK485" s="7702"/>
      <c r="AL485" s="7702"/>
      <c r="AM485" s="7702"/>
      <c r="AN485" s="7702"/>
      <c r="AO485" s="7702"/>
      <c r="AP485" s="7702"/>
      <c r="AQ485" s="7702"/>
      <c r="AR485" s="7702"/>
      <c r="AS485" s="7702"/>
      <c r="AT485" s="7702"/>
      <c r="AU485" s="7702"/>
      <c r="AV485" s="7702"/>
      <c r="AW485" s="7702"/>
      <c r="AX485" s="7702"/>
      <c r="AY485" s="7702"/>
      <c r="AZ485" s="7702"/>
      <c r="BA485" s="7702"/>
      <c r="BB485" s="7702"/>
      <c r="BC485" s="7702"/>
      <c r="BD485" s="7702"/>
      <c r="BE485" s="7702"/>
      <c r="BF485" s="7702"/>
      <c r="BG485" s="7702"/>
      <c r="BH485" s="7702"/>
      <c r="BI485" s="7702"/>
      <c r="BJ485" s="7702"/>
      <c r="BK485" s="7702"/>
      <c r="BL485" s="7702"/>
      <c r="BM485" s="7702"/>
      <c r="BN485" s="7702"/>
      <c r="BO485" s="7702"/>
      <c r="BP485" s="7702"/>
      <c r="BQ485" s="7702"/>
      <c r="BR485" s="7702"/>
      <c r="BS485" s="8293"/>
      <c r="BT485" s="7705"/>
      <c r="BU485" s="8301"/>
      <c r="BV485" s="7752">
        <f>BV483</f>
        <v>0</v>
      </c>
      <c r="BW485" s="8304"/>
      <c r="BX485" s="7689">
        <f>BX483</f>
        <v>0</v>
      </c>
      <c r="BY485" s="7712" t="inlineStr">
        <is>
          <t>Mín durante ensayo</t>
        </is>
      </c>
      <c r="BZ485" s="7704" t="inlineStr">
        <is>
          <t>6º</t>
        </is>
      </c>
      <c r="CA485" s="7998"/>
      <c r="CB485" s="7702"/>
      <c r="CC485" s="7708"/>
      <c r="CD485" s="7796"/>
      <c r="CE485" s="7795"/>
      <c r="CF485" s="7795"/>
      <c r="CG485" s="7795"/>
      <c r="CH485" s="7795"/>
      <c r="CI485" s="7795"/>
      <c r="CJ485" s="7795"/>
      <c r="CK485" s="7795"/>
      <c r="CL485" s="7786"/>
      <c r="CM485" s="7786"/>
      <c r="CN485" s="7786"/>
      <c r="CO485" s="7786"/>
      <c r="CP485" s="7786"/>
      <c r="CQ485" s="7786"/>
      <c r="CR485" s="7786"/>
      <c r="CS485" s="7786"/>
      <c r="CT485" s="7786"/>
      <c r="CU485" s="7786"/>
      <c r="CV485" s="7702"/>
      <c r="CW485" s="7702"/>
      <c r="CX485" s="7702"/>
      <c r="CY485" s="7702"/>
      <c r="CZ485" s="7702"/>
    </row>
    <row r="486" spans="1:104" ht="13.5" thickBot="1" x14ac:dyDescent="0.25">
      <c r="A486" s="7699"/>
      <c r="B486" s="7699"/>
      <c r="C486" s="7702"/>
      <c r="D486" s="7702"/>
      <c r="E486" s="7702"/>
      <c r="F486" s="7702"/>
      <c r="G486" s="7702"/>
      <c r="H486" s="7702"/>
      <c r="I486" s="7702"/>
      <c r="J486" s="7702"/>
      <c r="K486" s="7702"/>
      <c r="L486" s="7702"/>
      <c r="M486" s="7702"/>
      <c r="N486" s="7702"/>
      <c r="O486" s="7702"/>
      <c r="P486" s="7702"/>
      <c r="Q486" s="7702"/>
      <c r="R486" s="7702"/>
      <c r="S486" s="7702"/>
      <c r="T486" s="7702"/>
      <c r="U486" s="7702"/>
      <c r="V486" s="7702"/>
      <c r="W486" s="7702"/>
      <c r="X486" s="7702"/>
      <c r="Y486" s="7702"/>
      <c r="Z486" s="7702"/>
      <c r="AA486" s="7702"/>
      <c r="AB486" s="7702"/>
      <c r="AC486" s="7702"/>
      <c r="AD486" s="7702"/>
      <c r="AE486" s="7702"/>
      <c r="AF486" s="7702"/>
      <c r="AG486" s="7702"/>
      <c r="AH486" s="7702"/>
      <c r="AI486" s="7702"/>
      <c r="AJ486" s="7702"/>
      <c r="AK486" s="7702"/>
      <c r="AL486" s="7702"/>
      <c r="AM486" s="7702"/>
      <c r="AN486" s="7702"/>
      <c r="AO486" s="7702"/>
      <c r="AP486" s="7702"/>
      <c r="AQ486" s="7702"/>
      <c r="AR486" s="7702"/>
      <c r="AS486" s="7702"/>
      <c r="AT486" s="7702"/>
      <c r="AU486" s="7702"/>
      <c r="AV486" s="7702"/>
      <c r="AW486" s="7702"/>
      <c r="AX486" s="7702"/>
      <c r="AY486" s="7702"/>
      <c r="AZ486" s="7702"/>
      <c r="BA486" s="7702"/>
      <c r="BB486" s="7702"/>
      <c r="BC486" s="7702"/>
      <c r="BD486" s="7702"/>
      <c r="BE486" s="7702"/>
      <c r="BF486" s="7702"/>
      <c r="BG486" s="7702"/>
      <c r="BH486" s="7702"/>
      <c r="BI486" s="7702"/>
      <c r="BJ486" s="7702"/>
      <c r="BK486" s="7702"/>
      <c r="BL486" s="7702"/>
      <c r="BM486" s="7702"/>
      <c r="BN486" s="7702"/>
      <c r="BO486" s="7702"/>
      <c r="BP486" s="7702"/>
      <c r="BQ486" s="7702"/>
      <c r="BR486" s="7702"/>
      <c r="BS486" s="8293"/>
      <c r="BT486" s="7705"/>
      <c r="BU486" s="7702"/>
      <c r="BV486" s="7702"/>
      <c r="BW486" s="7702"/>
      <c r="BX486" s="7680"/>
      <c r="BY486" s="7702"/>
      <c r="BZ486" s="7702"/>
      <c r="CA486" s="7998"/>
      <c r="CB486" s="7702"/>
      <c r="CC486" s="7708"/>
      <c r="CD486" s="7796"/>
      <c r="CE486" s="7795"/>
      <c r="CF486" s="7795"/>
      <c r="CG486" s="7795"/>
      <c r="CH486" s="7795"/>
      <c r="CI486" s="7795"/>
      <c r="CJ486" s="7795"/>
      <c r="CK486" s="7795"/>
      <c r="CL486" s="7786"/>
      <c r="CM486" s="7786"/>
      <c r="CN486" s="7786"/>
      <c r="CO486" s="7786"/>
      <c r="CP486" s="7786"/>
      <c r="CQ486" s="7786"/>
      <c r="CR486" s="7786"/>
      <c r="CS486" s="7786"/>
      <c r="CT486" s="7786"/>
      <c r="CU486" s="7786"/>
      <c r="CV486" s="7702"/>
      <c r="CW486" s="7702"/>
      <c r="CX486" s="7702"/>
      <c r="CY486" s="7702"/>
      <c r="CZ486" s="7702"/>
    </row>
    <row r="487" spans="1:104" ht="13.5" thickBot="1" x14ac:dyDescent="0.25">
      <c r="A487" s="7699"/>
      <c r="B487" s="7699"/>
      <c r="C487" s="7702"/>
      <c r="D487" s="7702"/>
      <c r="E487" s="7702"/>
      <c r="F487" s="7702"/>
      <c r="G487" s="7702"/>
      <c r="H487" s="7702"/>
      <c r="I487" s="7702"/>
      <c r="J487" s="7702"/>
      <c r="K487" s="7702"/>
      <c r="L487" s="7702"/>
      <c r="M487" s="7702"/>
      <c r="N487" s="7702"/>
      <c r="O487" s="7702"/>
      <c r="P487" s="7702"/>
      <c r="Q487" s="7702"/>
      <c r="R487" s="7702"/>
      <c r="S487" s="7702"/>
      <c r="T487" s="7702"/>
      <c r="U487" s="7702"/>
      <c r="V487" s="7702"/>
      <c r="W487" s="7702"/>
      <c r="X487" s="7702"/>
      <c r="Y487" s="7702"/>
      <c r="Z487" s="7702"/>
      <c r="AA487" s="7702"/>
      <c r="AB487" s="7702"/>
      <c r="AC487" s="7702"/>
      <c r="AD487" s="7702"/>
      <c r="AE487" s="7702"/>
      <c r="AF487" s="7702"/>
      <c r="AG487" s="7702"/>
      <c r="AH487" s="7702"/>
      <c r="AI487" s="7702"/>
      <c r="AJ487" s="7702"/>
      <c r="AK487" s="7702"/>
      <c r="AL487" s="7702"/>
      <c r="AM487" s="7702"/>
      <c r="AN487" s="7702"/>
      <c r="AO487" s="7702"/>
      <c r="AP487" s="7702"/>
      <c r="AQ487" s="7702"/>
      <c r="AR487" s="7702"/>
      <c r="AS487" s="7702"/>
      <c r="AT487" s="7702"/>
      <c r="AU487" s="7702"/>
      <c r="AV487" s="7702"/>
      <c r="AW487" s="7702"/>
      <c r="AX487" s="7702"/>
      <c r="AY487" s="7702"/>
      <c r="AZ487" s="7702"/>
      <c r="BA487" s="7702"/>
      <c r="BB487" s="7702"/>
      <c r="BC487" s="7702"/>
      <c r="BD487" s="7702"/>
      <c r="BE487" s="7702"/>
      <c r="BF487" s="7702"/>
      <c r="BG487" s="7702"/>
      <c r="BH487" s="7702"/>
      <c r="BI487" s="7702"/>
      <c r="BJ487" s="7702"/>
      <c r="BK487" s="7702"/>
      <c r="BL487" s="7702"/>
      <c r="BM487" s="7702"/>
      <c r="BN487" s="7702"/>
      <c r="BO487" s="7702"/>
      <c r="BP487" s="7702"/>
      <c r="BQ487" s="7702"/>
      <c r="BR487" s="7702"/>
      <c r="BS487" s="8293"/>
      <c r="BT487" s="7705"/>
      <c r="BU487" s="7690"/>
      <c r="BV487" s="7686" t="inlineStr">
        <is>
          <t>Medida SAR</t>
        </is>
      </c>
      <c r="BW487" s="7691" t="inlineStr">
        <is>
          <t>Valor en antena</t>
        </is>
      </c>
      <c r="BX487" s="7691" t="inlineStr">
        <is>
          <t>SAR 1W</t>
        </is>
      </c>
      <c r="BY487" s="7691" t="inlineStr">
        <is>
          <t>SAR W/g</t>
        </is>
      </c>
      <c r="BZ487" s="7691" t="inlineStr">
        <is>
          <t>Desviacion (%)</t>
        </is>
      </c>
      <c r="CA487" s="7692" t="inlineStr">
        <is>
          <t>Veredicto</t>
        </is>
      </c>
      <c r="CB487" s="7703"/>
      <c r="CC487" s="7709"/>
      <c r="CD487" s="7796"/>
      <c r="CE487" s="7795"/>
      <c r="CF487" s="7795"/>
      <c r="CG487" s="7795"/>
      <c r="CH487" s="7795"/>
      <c r="CI487" s="7795"/>
      <c r="CJ487" s="7795"/>
      <c r="CK487" s="7795"/>
      <c r="CL487" s="7786"/>
      <c r="CM487" s="7786"/>
      <c r="CN487" s="7786"/>
      <c r="CO487" s="7786"/>
      <c r="CP487" s="7786"/>
      <c r="CQ487" s="7786"/>
      <c r="CR487" s="7786"/>
      <c r="CS487" s="7786"/>
      <c r="CT487" s="7786"/>
      <c r="CU487" s="7786"/>
      <c r="CV487" s="7702"/>
      <c r="CW487" s="7702"/>
      <c r="CX487" s="7702"/>
      <c r="CY487" s="7702"/>
      <c r="CZ487" s="7702"/>
    </row>
    <row r="488" spans="1:104" x14ac:dyDescent="0.2">
      <c r="A488" s="7699"/>
      <c r="B488" s="7699"/>
      <c r="C488" s="7702"/>
      <c r="D488" s="7702"/>
      <c r="E488" s="7702"/>
      <c r="F488" s="7702"/>
      <c r="G488" s="7702"/>
      <c r="H488" s="7702"/>
      <c r="I488" s="7702"/>
      <c r="J488" s="7702"/>
      <c r="K488" s="7702"/>
      <c r="L488" s="7702"/>
      <c r="M488" s="7702"/>
      <c r="N488" s="7702"/>
      <c r="O488" s="7702"/>
      <c r="P488" s="7702"/>
      <c r="Q488" s="7702"/>
      <c r="R488" s="7702"/>
      <c r="S488" s="7702"/>
      <c r="T488" s="7702"/>
      <c r="U488" s="7702"/>
      <c r="V488" s="7702"/>
      <c r="W488" s="7702"/>
      <c r="X488" s="7702"/>
      <c r="Y488" s="7702"/>
      <c r="Z488" s="7702"/>
      <c r="AA488" s="7702"/>
      <c r="AB488" s="7702"/>
      <c r="AC488" s="7702"/>
      <c r="AD488" s="7702"/>
      <c r="AE488" s="7702"/>
      <c r="AF488" s="7702"/>
      <c r="AG488" s="7702"/>
      <c r="AH488" s="7702"/>
      <c r="AI488" s="7702"/>
      <c r="AJ488" s="7702"/>
      <c r="AK488" s="7702"/>
      <c r="AL488" s="7702"/>
      <c r="AM488" s="7702"/>
      <c r="AN488" s="7702"/>
      <c r="AO488" s="7702"/>
      <c r="AP488" s="7702"/>
      <c r="AQ488" s="7702"/>
      <c r="AR488" s="7702"/>
      <c r="AS488" s="7702"/>
      <c r="AT488" s="7702"/>
      <c r="AU488" s="7702"/>
      <c r="AV488" s="7702"/>
      <c r="AW488" s="7702"/>
      <c r="AX488" s="7702"/>
      <c r="AY488" s="7702"/>
      <c r="AZ488" s="7702"/>
      <c r="BA488" s="7702"/>
      <c r="BB488" s="7702"/>
      <c r="BC488" s="7702"/>
      <c r="BD488" s="7702"/>
      <c r="BE488" s="7702"/>
      <c r="BF488" s="7702"/>
      <c r="BG488" s="7702"/>
      <c r="BH488" s="7702"/>
      <c r="BI488" s="7702"/>
      <c r="BJ488" s="7702"/>
      <c r="BK488" s="7702"/>
      <c r="BL488" s="7702"/>
      <c r="BM488" s="7702"/>
      <c r="BN488" s="7702"/>
      <c r="BO488" s="7702"/>
      <c r="BP488" s="7702"/>
      <c r="BQ488" s="7702"/>
      <c r="BR488" s="7702"/>
      <c r="BS488" s="8293"/>
      <c r="BT488" s="7705"/>
      <c r="BU488" s="7719" t="inlineStr">
        <is>
          <t>SAR(1g)</t>
        </is>
      </c>
      <c r="BV488" s="7693"/>
      <c r="BW488" s="7713">
        <f>POWER(10,(((10*LOG10(BW480))+(AVERAGE(BX484:BX485)-BX481))/10))</f>
        <v>250.00000000000011</v>
      </c>
      <c r="BX488" s="8161">
        <f>CD470</f>
        <v>10.9</v>
      </c>
      <c r="BY488" s="7713">
        <f>BV488*1000/BW488</f>
        <v>0</v>
      </c>
      <c r="BZ488" s="7713">
        <f>((BY488-BX488)*100)/BX488</f>
        <v>-100</v>
      </c>
      <c r="CA488" s="7715" t="str">
        <f>IF(ABS(BZ488)&lt;10,"Válido","No Válido")</f>
        <v>No Válido</v>
      </c>
      <c r="CB488" s="7703"/>
      <c r="CC488" s="7709"/>
      <c r="CD488" s="7796"/>
      <c r="CE488" s="7795"/>
      <c r="CF488" s="7795"/>
      <c r="CG488" s="7795"/>
      <c r="CH488" s="7795"/>
      <c r="CI488" s="7795"/>
      <c r="CJ488" s="7795"/>
      <c r="CK488" s="7795"/>
      <c r="CL488" s="7786"/>
      <c r="CM488" s="7786"/>
      <c r="CN488" s="7786"/>
      <c r="CO488" s="7786"/>
      <c r="CP488" s="7786"/>
      <c r="CQ488" s="7786"/>
      <c r="CR488" s="7786"/>
      <c r="CS488" s="7786"/>
      <c r="CT488" s="7786"/>
      <c r="CU488" s="7786"/>
      <c r="CV488" s="7702"/>
      <c r="CW488" s="7702"/>
      <c r="CX488" s="7702"/>
      <c r="CY488" s="7702"/>
      <c r="CZ488" s="7702"/>
    </row>
    <row r="489" spans="1:104" ht="13.5" thickBot="1" x14ac:dyDescent="0.25">
      <c r="A489" s="7699"/>
      <c r="B489" s="7699"/>
      <c r="C489" s="7702"/>
      <c r="D489" s="7702"/>
      <c r="E489" s="7702"/>
      <c r="F489" s="7702"/>
      <c r="G489" s="7702"/>
      <c r="H489" s="7702"/>
      <c r="I489" s="7702"/>
      <c r="J489" s="7702"/>
      <c r="K489" s="7702"/>
      <c r="L489" s="7702"/>
      <c r="M489" s="7702"/>
      <c r="N489" s="7702"/>
      <c r="O489" s="7702"/>
      <c r="P489" s="7702"/>
      <c r="Q489" s="7702"/>
      <c r="R489" s="7702"/>
      <c r="S489" s="7702"/>
      <c r="T489" s="7702"/>
      <c r="U489" s="7702"/>
      <c r="V489" s="7702"/>
      <c r="W489" s="7702"/>
      <c r="X489" s="7702"/>
      <c r="Y489" s="7702"/>
      <c r="Z489" s="7702"/>
      <c r="AA489" s="7702"/>
      <c r="AB489" s="7702"/>
      <c r="AC489" s="7702"/>
      <c r="AD489" s="7702"/>
      <c r="AE489" s="7702"/>
      <c r="AF489" s="7702"/>
      <c r="AG489" s="7702"/>
      <c r="AH489" s="7702"/>
      <c r="AI489" s="7702"/>
      <c r="AJ489" s="7702"/>
      <c r="AK489" s="7702"/>
      <c r="AL489" s="7702"/>
      <c r="AM489" s="7702"/>
      <c r="AN489" s="7702"/>
      <c r="AO489" s="7702"/>
      <c r="AP489" s="7702"/>
      <c r="AQ489" s="7702"/>
      <c r="AR489" s="7702"/>
      <c r="AS489" s="7702"/>
      <c r="AT489" s="7702"/>
      <c r="AU489" s="7702"/>
      <c r="AV489" s="7702"/>
      <c r="AW489" s="7702"/>
      <c r="AX489" s="7702"/>
      <c r="AY489" s="7702"/>
      <c r="AZ489" s="7702"/>
      <c r="BA489" s="7702"/>
      <c r="BB489" s="7702"/>
      <c r="BC489" s="7702"/>
      <c r="BD489" s="7702"/>
      <c r="BE489" s="7702"/>
      <c r="BF489" s="7702"/>
      <c r="BG489" s="7702"/>
      <c r="BH489" s="7702"/>
      <c r="BI489" s="7702"/>
      <c r="BJ489" s="7702"/>
      <c r="BK489" s="7702"/>
      <c r="BL489" s="7702"/>
      <c r="BM489" s="7702"/>
      <c r="BN489" s="7702"/>
      <c r="BO489" s="7702"/>
      <c r="BP489" s="7702"/>
      <c r="BQ489" s="7702"/>
      <c r="BR489" s="7702"/>
      <c r="BS489" s="8293"/>
      <c r="BT489" s="7705"/>
      <c r="BU489" s="7720" t="inlineStr">
        <is>
          <t>SAR(10g)</t>
        </is>
      </c>
      <c r="BV489" s="7694"/>
      <c r="BW489" s="7714">
        <f>POWER(10,(((10*LOG10(BW480))+(AVERAGE(BX484:BX485)-BX481))/10))</f>
        <v>250.00000000000011</v>
      </c>
      <c r="BX489" s="8162">
        <f>CD471</f>
        <v>7.01</v>
      </c>
      <c r="BY489" s="7714">
        <f>BV489*1000/BW489</f>
        <v>0</v>
      </c>
      <c r="BZ489" s="7714">
        <f>((BY489-BX489)*100)/BX489</f>
        <v>-100</v>
      </c>
      <c r="CA489" s="7716" t="str">
        <f>IF(ABS(BZ489)&lt;10,"Válido","No Válido")</f>
        <v>No Válido</v>
      </c>
      <c r="CB489" s="7703"/>
      <c r="CC489" s="7709"/>
      <c r="CD489" s="7796"/>
      <c r="CE489" s="7795"/>
      <c r="CF489" s="7795"/>
      <c r="CG489" s="7795"/>
      <c r="CH489" s="7795"/>
      <c r="CI489" s="7795"/>
      <c r="CJ489" s="7795"/>
      <c r="CK489" s="7795"/>
      <c r="CL489" s="7786"/>
      <c r="CM489" s="7786"/>
      <c r="CN489" s="7786"/>
      <c r="CO489" s="7786"/>
      <c r="CP489" s="7786"/>
      <c r="CQ489" s="7786"/>
      <c r="CR489" s="7786"/>
      <c r="CS489" s="7786"/>
      <c r="CT489" s="7786"/>
      <c r="CU489" s="7786"/>
      <c r="CV489" s="7702"/>
      <c r="CW489" s="7702"/>
      <c r="CX489" s="7702"/>
      <c r="CY489" s="7702"/>
      <c r="CZ489" s="7702"/>
    </row>
    <row r="490" spans="1:104" ht="13.5" thickBot="1" x14ac:dyDescent="0.25">
      <c r="A490" s="7699"/>
      <c r="B490" s="7699"/>
      <c r="C490" s="7702"/>
      <c r="D490" s="7702"/>
      <c r="E490" s="7702"/>
      <c r="F490" s="7702"/>
      <c r="G490" s="7702"/>
      <c r="H490" s="7702"/>
      <c r="I490" s="7702"/>
      <c r="J490" s="7702"/>
      <c r="K490" s="7702"/>
      <c r="L490" s="7702"/>
      <c r="M490" s="7702"/>
      <c r="N490" s="7702"/>
      <c r="O490" s="7702"/>
      <c r="P490" s="7702"/>
      <c r="Q490" s="7702"/>
      <c r="R490" s="7702"/>
      <c r="S490" s="7702"/>
      <c r="T490" s="7702"/>
      <c r="U490" s="7702"/>
      <c r="V490" s="7702"/>
      <c r="W490" s="7702"/>
      <c r="X490" s="7702"/>
      <c r="Y490" s="7702"/>
      <c r="Z490" s="7702"/>
      <c r="AA490" s="7702"/>
      <c r="AB490" s="7702"/>
      <c r="AC490" s="7702"/>
      <c r="AD490" s="7702"/>
      <c r="AE490" s="7702"/>
      <c r="AF490" s="7702"/>
      <c r="AG490" s="7702"/>
      <c r="AH490" s="7702"/>
      <c r="AI490" s="7702"/>
      <c r="AJ490" s="7702"/>
      <c r="AK490" s="7702"/>
      <c r="AL490" s="7702"/>
      <c r="AM490" s="7702"/>
      <c r="AN490" s="7702"/>
      <c r="AO490" s="7702"/>
      <c r="AP490" s="7702"/>
      <c r="AQ490" s="7702"/>
      <c r="AR490" s="7702"/>
      <c r="AS490" s="7702"/>
      <c r="AT490" s="7702"/>
      <c r="AU490" s="7702"/>
      <c r="AV490" s="7702"/>
      <c r="AW490" s="7702"/>
      <c r="AX490" s="7702"/>
      <c r="AY490" s="7702"/>
      <c r="AZ490" s="7702"/>
      <c r="BA490" s="7702"/>
      <c r="BB490" s="7702"/>
      <c r="BC490" s="7702"/>
      <c r="BD490" s="7702"/>
      <c r="BE490" s="7702"/>
      <c r="BF490" s="7702"/>
      <c r="BG490" s="7702"/>
      <c r="BH490" s="7702"/>
      <c r="BI490" s="7702"/>
      <c r="BJ490" s="7702"/>
      <c r="BK490" s="7702"/>
      <c r="BL490" s="7702"/>
      <c r="BM490" s="7702"/>
      <c r="BN490" s="7702"/>
      <c r="BO490" s="7702"/>
      <c r="BP490" s="7702"/>
      <c r="BQ490" s="7702"/>
      <c r="BR490" s="7702"/>
      <c r="BS490" s="8293"/>
      <c r="BT490" s="7705"/>
      <c r="BU490" s="7702"/>
      <c r="BV490" s="7702"/>
      <c r="BW490" s="7702"/>
      <c r="BX490" s="7702"/>
      <c r="BY490" s="7726"/>
      <c r="BZ490" s="7726"/>
      <c r="CA490" s="7726"/>
      <c r="CB490" s="7726"/>
      <c r="CC490" s="7734"/>
      <c r="CD490" s="7796"/>
      <c r="CE490" s="7795"/>
      <c r="CF490" s="7795"/>
      <c r="CG490" s="7795"/>
      <c r="CH490" s="7795"/>
      <c r="CI490" s="7795"/>
      <c r="CJ490" s="7795"/>
      <c r="CK490" s="7795"/>
      <c r="CL490" s="7786"/>
      <c r="CM490" s="7786"/>
      <c r="CN490" s="7786"/>
      <c r="CO490" s="7786"/>
      <c r="CP490" s="7786"/>
      <c r="CQ490" s="7786"/>
      <c r="CR490" s="7786"/>
      <c r="CS490" s="7786"/>
      <c r="CT490" s="7786"/>
      <c r="CU490" s="7786"/>
      <c r="CV490" s="7702"/>
      <c r="CW490" s="7702"/>
      <c r="CX490" s="7702"/>
      <c r="CY490" s="7702"/>
      <c r="CZ490" s="7702"/>
    </row>
    <row r="491" spans="1:104" ht="26.25" thickBot="1" x14ac:dyDescent="0.25">
      <c r="A491" s="7699"/>
      <c r="B491" s="7699"/>
      <c r="C491" s="7702"/>
      <c r="D491" s="7702"/>
      <c r="E491" s="7702"/>
      <c r="F491" s="7702"/>
      <c r="G491" s="7702"/>
      <c r="H491" s="7702"/>
      <c r="I491" s="7702"/>
      <c r="J491" s="7702"/>
      <c r="K491" s="7702"/>
      <c r="L491" s="7702"/>
      <c r="M491" s="7702"/>
      <c r="N491" s="7702"/>
      <c r="O491" s="7702"/>
      <c r="P491" s="7702"/>
      <c r="Q491" s="7702"/>
      <c r="R491" s="7702"/>
      <c r="S491" s="7702"/>
      <c r="T491" s="7702"/>
      <c r="U491" s="7702"/>
      <c r="V491" s="7702"/>
      <c r="W491" s="7702"/>
      <c r="X491" s="7702"/>
      <c r="Y491" s="7702"/>
      <c r="Z491" s="7702"/>
      <c r="AA491" s="7702"/>
      <c r="AB491" s="7702"/>
      <c r="AC491" s="7702"/>
      <c r="AD491" s="7702"/>
      <c r="AE491" s="7702"/>
      <c r="AF491" s="7702"/>
      <c r="AG491" s="7702"/>
      <c r="AH491" s="7702"/>
      <c r="AI491" s="7702"/>
      <c r="AJ491" s="7702"/>
      <c r="AK491" s="7702"/>
      <c r="AL491" s="7702"/>
      <c r="AM491" s="7702"/>
      <c r="AN491" s="7702"/>
      <c r="AO491" s="7702"/>
      <c r="AP491" s="7702"/>
      <c r="AQ491" s="7702"/>
      <c r="AR491" s="7702"/>
      <c r="AS491" s="7702"/>
      <c r="AT491" s="7702"/>
      <c r="AU491" s="7702"/>
      <c r="AV491" s="7702"/>
      <c r="AW491" s="7702"/>
      <c r="AX491" s="7702"/>
      <c r="AY491" s="7702"/>
      <c r="AZ491" s="7702"/>
      <c r="BA491" s="7702"/>
      <c r="BB491" s="7702"/>
      <c r="BC491" s="7702"/>
      <c r="BD491" s="7702"/>
      <c r="BE491" s="7702"/>
      <c r="BF491" s="7702"/>
      <c r="BG491" s="7702"/>
      <c r="BH491" s="7702"/>
      <c r="BI491" s="7702"/>
      <c r="BJ491" s="7702"/>
      <c r="BK491" s="7702"/>
      <c r="BL491" s="7702"/>
      <c r="BM491" s="7702"/>
      <c r="BN491" s="7702"/>
      <c r="BO491" s="7702"/>
      <c r="BP491" s="7702"/>
      <c r="BQ491" s="7702"/>
      <c r="BR491" s="7702"/>
      <c r="BS491" s="8293"/>
      <c r="BT491" s="7705"/>
      <c r="BU491" s="7695"/>
      <c r="BV491" s="7696" t="inlineStr">
        <is>
          <t>Valor SAR extrap</t>
        </is>
      </c>
      <c r="BW491" s="7697" t="inlineStr">
        <is>
          <t>Desviacion (%)</t>
        </is>
      </c>
      <c r="BX491" s="7698" t="inlineStr">
        <is>
          <t>Veredicto</t>
        </is>
      </c>
      <c r="BY491" s="7726"/>
      <c r="BZ491" s="7726"/>
      <c r="CA491" s="7726" t="inlineStr">
        <is>
          <t>Frequency
(MHz)</t>
        </is>
      </c>
      <c r="CB491" s="7726" t="str">
        <f>CA477</f>
        <v>Head/Body:</v>
      </c>
      <c r="CC491" s="7734" t="inlineStr">
        <is>
          <t>SAR over</t>
        </is>
      </c>
      <c r="CD491" s="7796"/>
      <c r="CE491" s="7795"/>
      <c r="CF491" s="7795"/>
      <c r="CG491" s="7795"/>
      <c r="CH491" s="7795"/>
      <c r="CI491" s="7795"/>
      <c r="CJ491" s="7795"/>
      <c r="CK491" s="7795"/>
      <c r="CL491" s="7786"/>
      <c r="CM491" s="7786"/>
      <c r="CN491" s="7786"/>
      <c r="CO491" s="7786"/>
      <c r="CP491" s="7786"/>
      <c r="CQ491" s="7786"/>
      <c r="CR491" s="7786"/>
      <c r="CS491" s="7786"/>
      <c r="CT491" s="7786"/>
      <c r="CU491" s="7786"/>
      <c r="CV491" s="7702"/>
      <c r="CW491" s="7702"/>
      <c r="CX491" s="7702"/>
      <c r="CY491" s="7702"/>
      <c r="CZ491" s="7702"/>
    </row>
    <row r="492" spans="1:104" x14ac:dyDescent="0.2">
      <c r="A492" s="7699"/>
      <c r="B492" s="7699"/>
      <c r="C492" s="7702"/>
      <c r="D492" s="7702"/>
      <c r="E492" s="7702"/>
      <c r="F492" s="7702"/>
      <c r="G492" s="7702"/>
      <c r="H492" s="7702"/>
      <c r="I492" s="7702"/>
      <c r="J492" s="7702"/>
      <c r="K492" s="7702"/>
      <c r="L492" s="7702"/>
      <c r="M492" s="7702"/>
      <c r="N492" s="7702"/>
      <c r="O492" s="7702"/>
      <c r="P492" s="7702"/>
      <c r="Q492" s="7702"/>
      <c r="R492" s="7702"/>
      <c r="S492" s="7702"/>
      <c r="T492" s="7702"/>
      <c r="U492" s="7702"/>
      <c r="V492" s="7702"/>
      <c r="W492" s="7702"/>
      <c r="X492" s="7702"/>
      <c r="Y492" s="7702"/>
      <c r="Z492" s="7702"/>
      <c r="AA492" s="7702"/>
      <c r="AB492" s="7702"/>
      <c r="AC492" s="7702"/>
      <c r="AD492" s="7702"/>
      <c r="AE492" s="7702"/>
      <c r="AF492" s="7702"/>
      <c r="AG492" s="7702"/>
      <c r="AH492" s="7702"/>
      <c r="AI492" s="7702"/>
      <c r="AJ492" s="7702"/>
      <c r="AK492" s="7702"/>
      <c r="AL492" s="7702"/>
      <c r="AM492" s="7702"/>
      <c r="AN492" s="7702"/>
      <c r="AO492" s="7702"/>
      <c r="AP492" s="7702"/>
      <c r="AQ492" s="7702"/>
      <c r="AR492" s="7702"/>
      <c r="AS492" s="7702"/>
      <c r="AT492" s="7702"/>
      <c r="AU492" s="7702"/>
      <c r="AV492" s="7702"/>
      <c r="AW492" s="7702"/>
      <c r="AX492" s="7702"/>
      <c r="AY492" s="7702"/>
      <c r="AZ492" s="7702"/>
      <c r="BA492" s="7702"/>
      <c r="BB492" s="7702"/>
      <c r="BC492" s="7702"/>
      <c r="BD492" s="7702"/>
      <c r="BE492" s="7702"/>
      <c r="BF492" s="7702"/>
      <c r="BG492" s="7702"/>
      <c r="BH492" s="7702"/>
      <c r="BI492" s="7702"/>
      <c r="BJ492" s="7702"/>
      <c r="BK492" s="7702"/>
      <c r="BL492" s="7702"/>
      <c r="BM492" s="7702"/>
      <c r="BN492" s="7702"/>
      <c r="BO492" s="7702"/>
      <c r="BP492" s="7702"/>
      <c r="BQ492" s="7702"/>
      <c r="BR492" s="7702"/>
      <c r="BS492" s="8293"/>
      <c r="BT492" s="7705"/>
      <c r="BU492" s="7684" t="inlineStr">
        <is>
          <t>Fast SAR 1g</t>
        </is>
      </c>
      <c r="BV492" s="7693"/>
      <c r="BW492" s="7713" t="e">
        <f>((BV492-BV488)*100)/BV488</f>
        <v>#DIV/0!</v>
      </c>
      <c r="BX492" s="7715" t="e">
        <f>IF(ABS(BW492)&lt;3,"Válido","No Válido")</f>
        <v>#DIV/0!</v>
      </c>
      <c r="BY492" s="7726"/>
      <c r="BZ492" s="7726"/>
      <c r="CA492" s="7726">
        <f>BU480</f>
        <v>0</v>
      </c>
      <c r="CB492" s="7726" t="str">
        <f>CB477</f>
        <v>Head</v>
      </c>
      <c r="CC492" s="7734" t="inlineStr">
        <is>
          <t>1 gr.</t>
        </is>
      </c>
      <c r="CD492" s="7796"/>
      <c r="CE492" s="7795"/>
      <c r="CF492" s="7795"/>
      <c r="CG492" s="7795"/>
      <c r="CH492" s="7795"/>
      <c r="CI492" s="7795"/>
      <c r="CJ492" s="7795"/>
      <c r="CK492" s="7795"/>
      <c r="CL492" s="7786"/>
      <c r="CM492" s="7786"/>
      <c r="CN492" s="7786"/>
      <c r="CO492" s="7786"/>
      <c r="CP492" s="7786"/>
      <c r="CQ492" s="7786"/>
      <c r="CR492" s="7786"/>
      <c r="CS492" s="7786"/>
      <c r="CT492" s="7786"/>
      <c r="CU492" s="7786"/>
      <c r="CV492" s="7702"/>
      <c r="CW492" s="7702"/>
      <c r="CX492" s="7702"/>
      <c r="CY492" s="7702"/>
      <c r="CZ492" s="7702"/>
    </row>
    <row r="493" spans="1:104" ht="13.5" thickBot="1" x14ac:dyDescent="0.25">
      <c r="A493" s="7699"/>
      <c r="B493" s="7699"/>
      <c r="C493" s="7702"/>
      <c r="D493" s="7702"/>
      <c r="E493" s="7702"/>
      <c r="F493" s="7702"/>
      <c r="G493" s="7702"/>
      <c r="H493" s="7702"/>
      <c r="I493" s="7702"/>
      <c r="J493" s="7702"/>
      <c r="K493" s="7702"/>
      <c r="L493" s="7702"/>
      <c r="M493" s="7702"/>
      <c r="N493" s="7702"/>
      <c r="O493" s="7702"/>
      <c r="P493" s="7702"/>
      <c r="Q493" s="7702"/>
      <c r="R493" s="7702"/>
      <c r="S493" s="7702"/>
      <c r="T493" s="7702"/>
      <c r="U493" s="7702"/>
      <c r="V493" s="7702"/>
      <c r="W493" s="7702"/>
      <c r="X493" s="7702"/>
      <c r="Y493" s="7702"/>
      <c r="Z493" s="7702"/>
      <c r="AA493" s="7702"/>
      <c r="AB493" s="7702"/>
      <c r="AC493" s="7702"/>
      <c r="AD493" s="7702"/>
      <c r="AE493" s="7702"/>
      <c r="AF493" s="7702"/>
      <c r="AG493" s="7702"/>
      <c r="AH493" s="7702"/>
      <c r="AI493" s="7702"/>
      <c r="AJ493" s="7702"/>
      <c r="AK493" s="7702"/>
      <c r="AL493" s="7702"/>
      <c r="AM493" s="7702"/>
      <c r="AN493" s="7702"/>
      <c r="AO493" s="7702"/>
      <c r="AP493" s="7702"/>
      <c r="AQ493" s="7702"/>
      <c r="AR493" s="7702"/>
      <c r="AS493" s="7702"/>
      <c r="AT493" s="7702"/>
      <c r="AU493" s="7702"/>
      <c r="AV493" s="7702"/>
      <c r="AW493" s="7702"/>
      <c r="AX493" s="7702"/>
      <c r="AY493" s="7702"/>
      <c r="AZ493" s="7702"/>
      <c r="BA493" s="7702"/>
      <c r="BB493" s="7702"/>
      <c r="BC493" s="7702"/>
      <c r="BD493" s="7702"/>
      <c r="BE493" s="7702"/>
      <c r="BF493" s="7702"/>
      <c r="BG493" s="7702"/>
      <c r="BH493" s="7702"/>
      <c r="BI493" s="7702"/>
      <c r="BJ493" s="7702"/>
      <c r="BK493" s="7702"/>
      <c r="BL493" s="7702"/>
      <c r="BM493" s="7702"/>
      <c r="BN493" s="7702"/>
      <c r="BO493" s="7702"/>
      <c r="BP493" s="7702"/>
      <c r="BQ493" s="7702"/>
      <c r="BR493" s="7702"/>
      <c r="BS493" s="8293"/>
      <c r="BT493" s="7705"/>
      <c r="BU493" s="7718" t="inlineStr">
        <is>
          <t>Fast SAR 10g</t>
        </is>
      </c>
      <c r="BV493" s="7694"/>
      <c r="BW493" s="7714" t="e">
        <f>((BV493-BV489)*100)/BV489</f>
        <v>#DIV/0!</v>
      </c>
      <c r="BX493" s="7716" t="e">
        <f>IF(ABS(BW493)&lt;7,"Válido","No Válido")</f>
        <v>#DIV/0!</v>
      </c>
      <c r="BY493" s="7727"/>
      <c r="BZ493" s="7726"/>
      <c r="CA493" s="7732">
        <f>BU480</f>
        <v>0</v>
      </c>
      <c r="CB493" s="7730" t="str">
        <f>CB477</f>
        <v>Head</v>
      </c>
      <c r="CC493" s="7734" t="inlineStr">
        <is>
          <t>10 gr.</t>
        </is>
      </c>
      <c r="CD493" s="7796"/>
      <c r="CE493" s="7795"/>
      <c r="CF493" s="7795"/>
      <c r="CG493" s="7795"/>
      <c r="CH493" s="7795"/>
      <c r="CI493" s="7795"/>
      <c r="CJ493" s="7795"/>
      <c r="CK493" s="7795"/>
      <c r="CL493" s="7786"/>
      <c r="CM493" s="7786"/>
      <c r="CN493" s="7786"/>
      <c r="CO493" s="7786"/>
      <c r="CP493" s="7786"/>
      <c r="CQ493" s="7786"/>
      <c r="CR493" s="7786"/>
      <c r="CS493" s="7786"/>
      <c r="CT493" s="7786"/>
      <c r="CU493" s="7786"/>
      <c r="CV493" s="7702"/>
      <c r="CW493" s="7702"/>
      <c r="CX493" s="7702"/>
      <c r="CY493" s="7702"/>
      <c r="CZ493" s="7702"/>
    </row>
    <row r="494" spans="1:104" x14ac:dyDescent="0.2">
      <c r="A494" s="7699"/>
      <c r="B494" s="7699"/>
      <c r="C494" s="7702"/>
      <c r="D494" s="7702"/>
      <c r="E494" s="7702"/>
      <c r="F494" s="7702"/>
      <c r="G494" s="7702"/>
      <c r="H494" s="7702"/>
      <c r="I494" s="7702"/>
      <c r="J494" s="7702"/>
      <c r="K494" s="7702"/>
      <c r="L494" s="7702"/>
      <c r="M494" s="7702"/>
      <c r="N494" s="7702"/>
      <c r="O494" s="7702"/>
      <c r="P494" s="7702"/>
      <c r="Q494" s="7702"/>
      <c r="R494" s="7702"/>
      <c r="S494" s="7702"/>
      <c r="T494" s="7702"/>
      <c r="U494" s="7702"/>
      <c r="V494" s="7702"/>
      <c r="W494" s="7702"/>
      <c r="X494" s="7702"/>
      <c r="Y494" s="7702"/>
      <c r="Z494" s="7702"/>
      <c r="AA494" s="7702"/>
      <c r="AB494" s="7702"/>
      <c r="AC494" s="7702"/>
      <c r="AD494" s="7702"/>
      <c r="AE494" s="7702"/>
      <c r="AF494" s="7702"/>
      <c r="AG494" s="7702"/>
      <c r="AH494" s="7702"/>
      <c r="AI494" s="7702"/>
      <c r="AJ494" s="7702"/>
      <c r="AK494" s="7702"/>
      <c r="AL494" s="7702"/>
      <c r="AM494" s="7702"/>
      <c r="AN494" s="7702"/>
      <c r="AO494" s="7702"/>
      <c r="AP494" s="7702"/>
      <c r="AQ494" s="7702"/>
      <c r="AR494" s="7702"/>
      <c r="AS494" s="7702"/>
      <c r="AT494" s="7702"/>
      <c r="AU494" s="7702"/>
      <c r="AV494" s="7702"/>
      <c r="AW494" s="7702"/>
      <c r="AX494" s="7702"/>
      <c r="AY494" s="7702"/>
      <c r="AZ494" s="7702"/>
      <c r="BA494" s="7702"/>
      <c r="BB494" s="7702"/>
      <c r="BC494" s="7702"/>
      <c r="BD494" s="7702"/>
      <c r="BE494" s="7702"/>
      <c r="BF494" s="7702"/>
      <c r="BG494" s="7702"/>
      <c r="BH494" s="7702"/>
      <c r="BI494" s="7702"/>
      <c r="BJ494" s="7702"/>
      <c r="BK494" s="7702"/>
      <c r="BL494" s="7702"/>
      <c r="BM494" s="7702"/>
      <c r="BN494" s="7702"/>
      <c r="BO494" s="7702"/>
      <c r="BP494" s="7702"/>
      <c r="BQ494" s="7702"/>
      <c r="BR494" s="7702"/>
      <c r="BS494" s="8293"/>
      <c r="BT494" s="7735"/>
      <c r="BU494" s="7784"/>
      <c r="BV494" s="7784"/>
      <c r="BW494" s="7702"/>
      <c r="BX494" s="7702"/>
      <c r="BY494" s="7785"/>
      <c r="BZ494" s="7702"/>
      <c r="CA494" s="7998"/>
      <c r="CB494" s="7702"/>
      <c r="CC494" s="7708"/>
      <c r="CD494" s="7796"/>
      <c r="CE494" s="7795"/>
      <c r="CF494" s="7795"/>
      <c r="CG494" s="7795"/>
      <c r="CH494" s="7795"/>
      <c r="CI494" s="7795"/>
      <c r="CJ494" s="7795"/>
      <c r="CK494" s="7795"/>
      <c r="CL494" s="7786"/>
      <c r="CM494" s="7786"/>
      <c r="CN494" s="7786"/>
      <c r="CO494" s="7786"/>
      <c r="CP494" s="7786"/>
      <c r="CQ494" s="7786"/>
      <c r="CR494" s="7786"/>
      <c r="CS494" s="7786"/>
      <c r="CT494" s="7786"/>
      <c r="CU494" s="7786"/>
      <c r="CV494" s="7702"/>
      <c r="CW494" s="7702"/>
      <c r="CX494" s="7702"/>
      <c r="CY494" s="7702"/>
      <c r="CZ494" s="7702"/>
    </row>
    <row r="495" spans="1:104" x14ac:dyDescent="0.2">
      <c r="A495" s="7699"/>
      <c r="B495" s="7699"/>
      <c r="C495" s="7702"/>
      <c r="D495" s="7702"/>
      <c r="E495" s="7702"/>
      <c r="F495" s="7702"/>
      <c r="G495" s="7702"/>
      <c r="H495" s="7702"/>
      <c r="I495" s="7702"/>
      <c r="J495" s="7702"/>
      <c r="K495" s="7702"/>
      <c r="L495" s="7702"/>
      <c r="M495" s="7702"/>
      <c r="N495" s="7702"/>
      <c r="O495" s="7702"/>
      <c r="P495" s="7702"/>
      <c r="Q495" s="7702"/>
      <c r="R495" s="7702"/>
      <c r="S495" s="7702"/>
      <c r="T495" s="7702"/>
      <c r="U495" s="7702"/>
      <c r="V495" s="7702"/>
      <c r="W495" s="7702"/>
      <c r="X495" s="7702"/>
      <c r="Y495" s="7702"/>
      <c r="Z495" s="7702"/>
      <c r="AA495" s="7702"/>
      <c r="AB495" s="7702"/>
      <c r="AC495" s="7702"/>
      <c r="AD495" s="7702"/>
      <c r="AE495" s="7702"/>
      <c r="AF495" s="7702"/>
      <c r="AG495" s="7702"/>
      <c r="AH495" s="7702"/>
      <c r="AI495" s="7702"/>
      <c r="AJ495" s="7702"/>
      <c r="AK495" s="7702"/>
      <c r="AL495" s="7702"/>
      <c r="AM495" s="7702"/>
      <c r="AN495" s="7702"/>
      <c r="AO495" s="7702"/>
      <c r="AP495" s="7702"/>
      <c r="AQ495" s="7702"/>
      <c r="AR495" s="7702"/>
      <c r="AS495" s="7702"/>
      <c r="AT495" s="7702"/>
      <c r="AU495" s="7702"/>
      <c r="AV495" s="7702"/>
      <c r="AW495" s="7702"/>
      <c r="AX495" s="7702"/>
      <c r="AY495" s="7702"/>
      <c r="AZ495" s="7702"/>
      <c r="BA495" s="7702"/>
      <c r="BB495" s="7702"/>
      <c r="BC495" s="7702"/>
      <c r="BD495" s="7702"/>
      <c r="BE495" s="7702"/>
      <c r="BF495" s="7702"/>
      <c r="BG495" s="7702"/>
      <c r="BH495" s="7702"/>
      <c r="BI495" s="7702"/>
      <c r="BJ495" s="7702"/>
      <c r="BK495" s="7702"/>
      <c r="BL495" s="7702"/>
      <c r="BM495" s="7702"/>
      <c r="BN495" s="7702"/>
      <c r="BO495" s="7702"/>
      <c r="BP495" s="7702"/>
      <c r="BQ495" s="7702"/>
      <c r="BR495" s="7702"/>
      <c r="BS495" s="8293"/>
      <c r="BT495" s="7726"/>
      <c r="BU495" s="7727" t="inlineStr">
        <is>
          <t>Date</t>
        </is>
      </c>
      <c r="BV495" s="7727" t="inlineStr">
        <is>
          <t>Frequency
(MHz)</t>
        </is>
      </c>
      <c r="BW495" s="7726" t="str">
        <f>CA477</f>
        <v>Head/Body:</v>
      </c>
      <c r="BX495" s="7726" t="inlineStr">
        <is>
          <t>SAR over</t>
        </is>
      </c>
      <c r="BY495" s="7726" t="inlineStr">
        <is>
          <t>Fast SAR
(W/kg)</t>
        </is>
      </c>
      <c r="BZ495" s="7726" t="inlineStr">
        <is>
          <t>SAR
(W/kg)</t>
        </is>
      </c>
      <c r="CA495" s="7726" t="inlineStr">
        <is>
          <t>1 W Target
SAR (W/kg)</t>
        </is>
      </c>
      <c r="CB495" s="7726" t="inlineStr">
        <is>
          <t>1 W Norm.
SAR (W/kg)</t>
        </is>
      </c>
      <c r="CC495" s="7734" t="inlineStr">
        <is>
          <t>Drift (%)</t>
        </is>
      </c>
      <c r="CD495" s="7796"/>
      <c r="CE495" s="7795"/>
      <c r="CF495" s="7795"/>
      <c r="CG495" s="7795"/>
      <c r="CH495" s="7795"/>
      <c r="CI495" s="7795"/>
      <c r="CJ495" s="7795"/>
      <c r="CK495" s="7795"/>
      <c r="CL495" s="7786"/>
      <c r="CM495" s="7786"/>
      <c r="CN495" s="7786"/>
      <c r="CO495" s="7786"/>
      <c r="CP495" s="7786"/>
      <c r="CQ495" s="7786"/>
      <c r="CR495" s="7786"/>
      <c r="CS495" s="7786"/>
      <c r="CT495" s="7786"/>
      <c r="CU495" s="7786"/>
      <c r="CV495" s="7702"/>
      <c r="CW495" s="7702"/>
      <c r="CX495" s="7702"/>
      <c r="CY495" s="7702"/>
      <c r="CZ495" s="7702"/>
    </row>
    <row r="496" spans="1:104" x14ac:dyDescent="0.2">
      <c r="A496" s="7699"/>
      <c r="B496" s="7699"/>
      <c r="C496" s="7702"/>
      <c r="D496" s="7702"/>
      <c r="E496" s="7702"/>
      <c r="F496" s="7702"/>
      <c r="G496" s="7702"/>
      <c r="H496" s="7702"/>
      <c r="I496" s="7702"/>
      <c r="J496" s="7702"/>
      <c r="K496" s="7702"/>
      <c r="L496" s="7702"/>
      <c r="M496" s="7702"/>
      <c r="N496" s="7702"/>
      <c r="O496" s="7702"/>
      <c r="P496" s="7702"/>
      <c r="Q496" s="7702"/>
      <c r="R496" s="7702"/>
      <c r="S496" s="7702"/>
      <c r="T496" s="7702"/>
      <c r="U496" s="7702"/>
      <c r="V496" s="7702"/>
      <c r="W496" s="7702"/>
      <c r="X496" s="7702"/>
      <c r="Y496" s="7702"/>
      <c r="Z496" s="7702"/>
      <c r="AA496" s="7702"/>
      <c r="AB496" s="7702"/>
      <c r="AC496" s="7702"/>
      <c r="AD496" s="7702"/>
      <c r="AE496" s="7702"/>
      <c r="AF496" s="7702"/>
      <c r="AG496" s="7702"/>
      <c r="AH496" s="7702"/>
      <c r="AI496" s="7702"/>
      <c r="AJ496" s="7702"/>
      <c r="AK496" s="7702"/>
      <c r="AL496" s="7702"/>
      <c r="AM496" s="7702"/>
      <c r="AN496" s="7702"/>
      <c r="AO496" s="7702"/>
      <c r="AP496" s="7702"/>
      <c r="AQ496" s="7702"/>
      <c r="AR496" s="7702"/>
      <c r="AS496" s="7702"/>
      <c r="AT496" s="7702"/>
      <c r="AU496" s="7702"/>
      <c r="AV496" s="7702"/>
      <c r="AW496" s="7702"/>
      <c r="AX496" s="7702"/>
      <c r="AY496" s="7702"/>
      <c r="AZ496" s="7702"/>
      <c r="BA496" s="7702"/>
      <c r="BB496" s="7702"/>
      <c r="BC496" s="7702"/>
      <c r="BD496" s="7702"/>
      <c r="BE496" s="7702"/>
      <c r="BF496" s="7702"/>
      <c r="BG496" s="7702"/>
      <c r="BH496" s="7702"/>
      <c r="BI496" s="7702"/>
      <c r="BJ496" s="7702"/>
      <c r="BK496" s="7702"/>
      <c r="BL496" s="7702"/>
      <c r="BM496" s="7702"/>
      <c r="BN496" s="7702"/>
      <c r="BO496" s="7702"/>
      <c r="BP496" s="7702"/>
      <c r="BQ496" s="7702"/>
      <c r="BR496" s="7702"/>
      <c r="BS496" s="8293"/>
      <c r="BT496" s="7735"/>
      <c r="BU496" s="7757">
        <f>CB471</f>
        <v>0</v>
      </c>
      <c r="BV496" s="7732">
        <f>BU480</f>
        <v>0</v>
      </c>
      <c r="BW496" s="7732" t="str">
        <f>CB477</f>
        <v>Head</v>
      </c>
      <c r="BX496" s="7732" t="inlineStr">
        <is>
          <t>1 gr.</t>
        </is>
      </c>
      <c r="BY496" s="7732">
        <f>BV492</f>
        <v>0</v>
      </c>
      <c r="BZ496" s="7728">
        <f>BV488</f>
        <v>0</v>
      </c>
      <c r="CA496" s="7732">
        <f t="shared" ref="CA496:CA497" si="72">BX488</f>
        <v>10.9</v>
      </c>
      <c r="CB496" s="7730">
        <f t="shared" ref="CB496:CB497" si="73">BY488</f>
        <v>0</v>
      </c>
      <c r="CC496" s="7734">
        <f t="shared" ref="CC496:CC497" si="74">BZ488</f>
        <v>-100</v>
      </c>
      <c r="CD496" s="7796"/>
      <c r="CE496" s="7795"/>
      <c r="CF496" s="7795"/>
      <c r="CG496" s="7795"/>
      <c r="CH496" s="7795"/>
      <c r="CI496" s="7795"/>
      <c r="CJ496" s="7795"/>
      <c r="CK496" s="7795"/>
      <c r="CL496" s="7786"/>
      <c r="CM496" s="7786"/>
      <c r="CN496" s="7786"/>
      <c r="CO496" s="7786"/>
      <c r="CP496" s="7786"/>
      <c r="CQ496" s="7786"/>
      <c r="CR496" s="7786"/>
      <c r="CS496" s="7786"/>
      <c r="CT496" s="7786"/>
      <c r="CU496" s="7786"/>
      <c r="CV496" s="7702"/>
      <c r="CW496" s="7702"/>
      <c r="CX496" s="7702"/>
      <c r="CY496" s="7702"/>
      <c r="CZ496" s="7702"/>
    </row>
    <row r="497" spans="1:104" x14ac:dyDescent="0.2">
      <c r="A497" s="7699"/>
      <c r="B497" s="7699"/>
      <c r="C497" s="7702"/>
      <c r="D497" s="7702"/>
      <c r="E497" s="7702"/>
      <c r="F497" s="7702"/>
      <c r="G497" s="7702"/>
      <c r="H497" s="7702"/>
      <c r="I497" s="7702"/>
      <c r="J497" s="7702"/>
      <c r="K497" s="7702"/>
      <c r="L497" s="7702"/>
      <c r="M497" s="7702"/>
      <c r="N497" s="7702"/>
      <c r="O497" s="7702"/>
      <c r="P497" s="7702"/>
      <c r="Q497" s="7702"/>
      <c r="R497" s="7702"/>
      <c r="S497" s="7702"/>
      <c r="T497" s="7702"/>
      <c r="U497" s="7702"/>
      <c r="V497" s="7702"/>
      <c r="W497" s="7702"/>
      <c r="X497" s="7702"/>
      <c r="Y497" s="7702"/>
      <c r="Z497" s="7702"/>
      <c r="AA497" s="7702"/>
      <c r="AB497" s="7702"/>
      <c r="AC497" s="7702"/>
      <c r="AD497" s="7702"/>
      <c r="AE497" s="7702"/>
      <c r="AF497" s="7702"/>
      <c r="AG497" s="7702"/>
      <c r="AH497" s="7702"/>
      <c r="AI497" s="7702"/>
      <c r="AJ497" s="7702"/>
      <c r="AK497" s="7702"/>
      <c r="AL497" s="7702"/>
      <c r="AM497" s="7702"/>
      <c r="AN497" s="7702"/>
      <c r="AO497" s="7702"/>
      <c r="AP497" s="7702"/>
      <c r="AQ497" s="7702"/>
      <c r="AR497" s="7702"/>
      <c r="AS497" s="7702"/>
      <c r="AT497" s="7702"/>
      <c r="AU497" s="7702"/>
      <c r="AV497" s="7702"/>
      <c r="AW497" s="7702"/>
      <c r="AX497" s="7702"/>
      <c r="AY497" s="7702"/>
      <c r="AZ497" s="7702"/>
      <c r="BA497" s="7702"/>
      <c r="BB497" s="7702"/>
      <c r="BC497" s="7702"/>
      <c r="BD497" s="7702"/>
      <c r="BE497" s="7702"/>
      <c r="BF497" s="7702"/>
      <c r="BG497" s="7702"/>
      <c r="BH497" s="7702"/>
      <c r="BI497" s="7702"/>
      <c r="BJ497" s="7702"/>
      <c r="BK497" s="7702"/>
      <c r="BL497" s="7702"/>
      <c r="BM497" s="7702"/>
      <c r="BN497" s="7702"/>
      <c r="BO497" s="7702"/>
      <c r="BP497" s="7702"/>
      <c r="BQ497" s="7702"/>
      <c r="BR497" s="7702"/>
      <c r="BS497" s="8293"/>
      <c r="BT497" s="7736"/>
      <c r="BU497" s="7757">
        <f>CB471</f>
        <v>0</v>
      </c>
      <c r="BV497" s="7730">
        <f>BU480</f>
        <v>0</v>
      </c>
      <c r="BW497" s="7731" t="str">
        <f>CB477</f>
        <v>Head</v>
      </c>
      <c r="BX497" s="7731" t="inlineStr">
        <is>
          <t>10 gr.</t>
        </is>
      </c>
      <c r="BY497" s="7730">
        <f>BV493</f>
        <v>0</v>
      </c>
      <c r="BZ497" s="7728">
        <f>BV489</f>
        <v>0</v>
      </c>
      <c r="CA497" s="7728">
        <f t="shared" si="72"/>
        <v>7.01</v>
      </c>
      <c r="CB497" s="7728">
        <f t="shared" si="73"/>
        <v>0</v>
      </c>
      <c r="CC497" s="7734">
        <f t="shared" si="74"/>
        <v>-100</v>
      </c>
      <c r="CD497" s="7796"/>
      <c r="CE497" s="7795"/>
      <c r="CF497" s="7795"/>
      <c r="CG497" s="7795"/>
      <c r="CH497" s="7795"/>
      <c r="CI497" s="7795"/>
      <c r="CJ497" s="7795"/>
      <c r="CK497" s="7795"/>
      <c r="CL497" s="7786"/>
      <c r="CM497" s="7786"/>
      <c r="CN497" s="7786"/>
      <c r="CO497" s="7786"/>
      <c r="CP497" s="7786"/>
      <c r="CQ497" s="7786"/>
      <c r="CR497" s="7786"/>
      <c r="CS497" s="7786"/>
      <c r="CT497" s="7786"/>
      <c r="CU497" s="7786"/>
      <c r="CV497" s="7702"/>
      <c r="CW497" s="7702"/>
      <c r="CX497" s="7702"/>
      <c r="CY497" s="7702"/>
      <c r="CZ497" s="7702"/>
    </row>
    <row r="498" spans="1:104" ht="13.5" thickBot="1" x14ac:dyDescent="0.25">
      <c r="A498" s="7699"/>
      <c r="B498" s="7699"/>
      <c r="C498" s="7702"/>
      <c r="D498" s="7702"/>
      <c r="E498" s="7702"/>
      <c r="F498" s="7702"/>
      <c r="G498" s="7702"/>
      <c r="H498" s="7702"/>
      <c r="I498" s="7702"/>
      <c r="J498" s="7702"/>
      <c r="K498" s="7702"/>
      <c r="L498" s="7702"/>
      <c r="M498" s="7702"/>
      <c r="N498" s="7702"/>
      <c r="O498" s="7702"/>
      <c r="P498" s="7702"/>
      <c r="Q498" s="7702"/>
      <c r="R498" s="7702"/>
      <c r="S498" s="7702"/>
      <c r="T498" s="7702"/>
      <c r="U498" s="7702"/>
      <c r="V498" s="7702"/>
      <c r="W498" s="7702"/>
      <c r="X498" s="7702"/>
      <c r="Y498" s="7702"/>
      <c r="Z498" s="7702"/>
      <c r="AA498" s="7702"/>
      <c r="AB498" s="7702"/>
      <c r="AC498" s="7702"/>
      <c r="AD498" s="7702"/>
      <c r="AE498" s="7702"/>
      <c r="AF498" s="7702"/>
      <c r="AG498" s="7702"/>
      <c r="AH498" s="7702"/>
      <c r="AI498" s="7702"/>
      <c r="AJ498" s="7702"/>
      <c r="AK498" s="7702"/>
      <c r="AL498" s="7702"/>
      <c r="AM498" s="7702"/>
      <c r="AN498" s="7702"/>
      <c r="AO498" s="7702"/>
      <c r="AP498" s="7702"/>
      <c r="AQ498" s="7702"/>
      <c r="AR498" s="7702"/>
      <c r="AS498" s="7702"/>
      <c r="AT498" s="7702"/>
      <c r="AU498" s="7702"/>
      <c r="AV498" s="7702"/>
      <c r="AW498" s="7702"/>
      <c r="AX498" s="7702"/>
      <c r="AY498" s="7702"/>
      <c r="AZ498" s="7702"/>
      <c r="BA498" s="7702"/>
      <c r="BB498" s="7702"/>
      <c r="BC498" s="7702"/>
      <c r="BD498" s="7702"/>
      <c r="BE498" s="7702"/>
      <c r="BF498" s="7702"/>
      <c r="BG498" s="7702"/>
      <c r="BH498" s="7702"/>
      <c r="BI498" s="7702"/>
      <c r="BJ498" s="7702"/>
      <c r="BK498" s="7702"/>
      <c r="BL498" s="7702"/>
      <c r="BM498" s="7702"/>
      <c r="BN498" s="7702"/>
      <c r="BO498" s="7702"/>
      <c r="BP498" s="7702"/>
      <c r="BQ498" s="7702"/>
      <c r="BR498" s="7702"/>
      <c r="BS498" s="8294"/>
      <c r="BT498" s="7737"/>
      <c r="BU498" s="7787"/>
      <c r="BV498" s="7788"/>
      <c r="BW498" s="7789"/>
      <c r="BX498" s="7790"/>
      <c r="BY498" s="7791"/>
      <c r="BZ498" s="7789"/>
      <c r="CA498" s="7790"/>
      <c r="CB498" s="7792"/>
      <c r="CC498" s="7793"/>
      <c r="CD498" s="7796"/>
      <c r="CE498" s="7795"/>
      <c r="CF498" s="7795"/>
      <c r="CG498" s="7795"/>
      <c r="CH498" s="7795"/>
      <c r="CI498" s="7795"/>
      <c r="CJ498" s="7795"/>
      <c r="CK498" s="7795"/>
      <c r="CL498" s="7786"/>
      <c r="CM498" s="7786"/>
      <c r="CN498" s="7786"/>
      <c r="CO498" s="7786"/>
      <c r="CP498" s="7786"/>
      <c r="CQ498" s="7786"/>
      <c r="CR498" s="7786"/>
      <c r="CS498" s="7786"/>
      <c r="CT498" s="7786"/>
      <c r="CU498" s="7786"/>
      <c r="CV498" s="7702"/>
      <c r="CW498" s="7702"/>
      <c r="CX498" s="7702"/>
      <c r="CY498" s="7702"/>
      <c r="CZ498" s="7702"/>
    </row>
    <row r="499" spans="1:104" x14ac:dyDescent="0.2">
      <c r="A499" s="7699"/>
      <c r="B499" s="7699"/>
      <c r="C499" s="7702"/>
      <c r="D499" s="7702"/>
      <c r="E499" s="7702"/>
      <c r="F499" s="7702"/>
      <c r="G499" s="7702"/>
      <c r="H499" s="7702"/>
      <c r="I499" s="7702"/>
      <c r="J499" s="7702"/>
      <c r="K499" s="7702"/>
      <c r="L499" s="7702"/>
      <c r="M499" s="7702"/>
      <c r="N499" s="7702"/>
      <c r="O499" s="7702"/>
      <c r="P499" s="7702"/>
      <c r="Q499" s="7702"/>
      <c r="R499" s="7702"/>
      <c r="S499" s="7702"/>
      <c r="T499" s="7702"/>
      <c r="U499" s="7702"/>
      <c r="V499" s="7702"/>
      <c r="W499" s="7702"/>
      <c r="X499" s="7702"/>
      <c r="Y499" s="7702"/>
      <c r="Z499" s="7702"/>
      <c r="AA499" s="7702"/>
      <c r="AB499" s="7702"/>
      <c r="AC499" s="7702"/>
      <c r="AD499" s="7702"/>
      <c r="AE499" s="7702"/>
      <c r="AF499" s="7702"/>
      <c r="AG499" s="7702"/>
      <c r="AH499" s="7702"/>
      <c r="AI499" s="7702"/>
      <c r="AJ499" s="7702"/>
      <c r="AK499" s="7702"/>
      <c r="AL499" s="7702"/>
      <c r="AM499" s="7702"/>
      <c r="AN499" s="7702"/>
      <c r="AO499" s="7702"/>
      <c r="AP499" s="7702"/>
      <c r="AQ499" s="7702"/>
      <c r="AR499" s="7702"/>
      <c r="AS499" s="7702"/>
      <c r="AT499" s="7702"/>
      <c r="AU499" s="7702"/>
      <c r="AV499" s="7702"/>
      <c r="AW499" s="7702"/>
      <c r="AX499" s="7702"/>
      <c r="AY499" s="7702"/>
      <c r="AZ499" s="7702"/>
      <c r="BA499" s="7702"/>
      <c r="BB499" s="7702"/>
      <c r="BC499" s="7702"/>
      <c r="BD499" s="7702"/>
      <c r="BE499" s="7702"/>
      <c r="BF499" s="7702"/>
      <c r="BG499" s="7702"/>
      <c r="BH499" s="7702"/>
      <c r="BI499" s="7702"/>
      <c r="BJ499" s="7702"/>
      <c r="BK499" s="7702"/>
      <c r="BL499" s="7702"/>
      <c r="BM499" s="7702"/>
      <c r="BN499" s="7702"/>
      <c r="BO499" s="7702"/>
      <c r="BP499" s="7702"/>
      <c r="BQ499" s="7702"/>
      <c r="BR499" s="7702"/>
      <c r="BS499" s="7702"/>
      <c r="BT499" s="7702"/>
      <c r="BU499" s="7702"/>
      <c r="BV499" s="7702"/>
      <c r="BW499" s="7702"/>
      <c r="BX499" s="7702"/>
      <c r="BY499" s="7702"/>
      <c r="BZ499" s="7702"/>
      <c r="CA499" s="7998"/>
      <c r="CB499" s="7702"/>
      <c r="CC499" s="7702"/>
      <c r="CD499" s="7795"/>
      <c r="CE499" s="7795"/>
      <c r="CF499" s="7795"/>
      <c r="CG499" s="7795"/>
      <c r="CH499" s="7795"/>
      <c r="CI499" s="7795"/>
      <c r="CJ499" s="7795"/>
      <c r="CK499" s="7795"/>
      <c r="CL499" s="7786"/>
      <c r="CM499" s="7786"/>
      <c r="CN499" s="7786"/>
      <c r="CO499" s="7786"/>
      <c r="CP499" s="7786"/>
      <c r="CQ499" s="7786"/>
      <c r="CR499" s="7786"/>
      <c r="CS499" s="7786"/>
      <c r="CT499" s="7786"/>
      <c r="CU499" s="7786"/>
      <c r="CV499" s="7702"/>
      <c r="CW499" s="7702"/>
      <c r="CX499" s="7702"/>
      <c r="CY499" s="7702"/>
      <c r="CZ499" s="7702"/>
    </row>
    <row r="500" spans="1:104" ht="13.5" thickBot="1" x14ac:dyDescent="0.25">
      <c r="A500" s="7699"/>
      <c r="B500" s="7699"/>
      <c r="C500" s="7702"/>
      <c r="D500" s="7702"/>
      <c r="E500" s="7702"/>
      <c r="F500" s="7702"/>
      <c r="G500" s="7702"/>
      <c r="H500" s="7702"/>
      <c r="I500" s="7702"/>
      <c r="J500" s="7702"/>
      <c r="K500" s="7702"/>
      <c r="L500" s="7702"/>
      <c r="M500" s="7702"/>
      <c r="N500" s="7702"/>
      <c r="O500" s="7702"/>
      <c r="P500" s="7702"/>
      <c r="Q500" s="7702"/>
      <c r="R500" s="7702"/>
      <c r="S500" s="7702"/>
      <c r="T500" s="7702"/>
      <c r="U500" s="7702"/>
      <c r="V500" s="7702"/>
      <c r="W500" s="7702"/>
      <c r="X500" s="7702"/>
      <c r="Y500" s="7702"/>
      <c r="Z500" s="7702"/>
      <c r="AA500" s="7702"/>
      <c r="AB500" s="7702"/>
      <c r="AC500" s="7702"/>
      <c r="AD500" s="7702"/>
      <c r="AE500" s="7702"/>
      <c r="AF500" s="7702"/>
      <c r="AG500" s="7702"/>
      <c r="AH500" s="7702"/>
      <c r="AI500" s="7702"/>
      <c r="AJ500" s="7702"/>
      <c r="AK500" s="7702"/>
      <c r="AL500" s="7702"/>
      <c r="AM500" s="7702"/>
      <c r="AN500" s="7702"/>
      <c r="AO500" s="7702"/>
      <c r="AP500" s="7702"/>
      <c r="AQ500" s="7702"/>
      <c r="AR500" s="7702"/>
      <c r="AS500" s="7702"/>
      <c r="AT500" s="7702"/>
      <c r="AU500" s="7702"/>
      <c r="AV500" s="7702"/>
      <c r="AW500" s="7702"/>
      <c r="AX500" s="7702"/>
      <c r="AY500" s="7702"/>
      <c r="AZ500" s="7702"/>
      <c r="BA500" s="7702"/>
      <c r="BB500" s="7702"/>
      <c r="BC500" s="7702"/>
      <c r="BD500" s="7702"/>
      <c r="BE500" s="7702"/>
      <c r="BF500" s="7702"/>
      <c r="BG500" s="7702"/>
      <c r="BH500" s="7702"/>
      <c r="BI500" s="7702"/>
      <c r="BJ500" s="7702"/>
      <c r="BK500" s="7702"/>
      <c r="BL500" s="7702"/>
      <c r="BM500" s="7702"/>
      <c r="BN500" s="7702"/>
      <c r="BO500" s="7702"/>
      <c r="BP500" s="7702"/>
      <c r="BQ500" s="7702"/>
      <c r="BR500" s="7702"/>
      <c r="BS500" s="7702"/>
      <c r="BT500" s="7702"/>
      <c r="BU500" s="7702"/>
      <c r="BV500" s="7702"/>
      <c r="BW500" s="7702"/>
      <c r="BX500" s="7702"/>
      <c r="BY500" s="7702"/>
      <c r="BZ500" s="7702"/>
      <c r="CA500" s="7998"/>
      <c r="CB500" s="7702"/>
      <c r="CC500" s="7702"/>
      <c r="CD500" s="7795"/>
      <c r="CE500" s="7795"/>
      <c r="CF500" s="7795"/>
      <c r="CG500" s="7795"/>
      <c r="CH500" s="7795"/>
      <c r="CI500" s="7795"/>
      <c r="CJ500" s="7795"/>
      <c r="CK500" s="7795"/>
      <c r="CL500" s="7786"/>
      <c r="CM500" s="7786"/>
      <c r="CN500" s="7786"/>
      <c r="CO500" s="7786"/>
      <c r="CP500" s="7786"/>
      <c r="CQ500" s="7786"/>
      <c r="CR500" s="7786"/>
      <c r="CS500" s="7786"/>
      <c r="CT500" s="7786"/>
      <c r="CU500" s="7786"/>
      <c r="CV500" s="7702"/>
      <c r="CW500" s="7702"/>
      <c r="CX500" s="7702"/>
      <c r="CY500" s="7702"/>
      <c r="CZ500" s="7702"/>
    </row>
    <row r="501" spans="1:104" ht="13.5" customHeight="1" thickBot="1" x14ac:dyDescent="0.25">
      <c r="A501" s="7699"/>
      <c r="B501" s="7699"/>
      <c r="C501" s="7702"/>
      <c r="D501" s="7702"/>
      <c r="E501" s="7702"/>
      <c r="F501" s="7702"/>
      <c r="G501" s="7702"/>
      <c r="H501" s="7702"/>
      <c r="I501" s="7702"/>
      <c r="J501" s="7702"/>
      <c r="K501" s="7702"/>
      <c r="L501" s="7702"/>
      <c r="M501" s="7702"/>
      <c r="N501" s="7702"/>
      <c r="O501" s="7702"/>
      <c r="P501" s="7702"/>
      <c r="Q501" s="7702"/>
      <c r="R501" s="7702"/>
      <c r="S501" s="7702"/>
      <c r="T501" s="7702"/>
      <c r="U501" s="7702"/>
      <c r="V501" s="7702"/>
      <c r="W501" s="7702"/>
      <c r="X501" s="7702"/>
      <c r="Y501" s="7702"/>
      <c r="Z501" s="7702"/>
      <c r="AA501" s="7702"/>
      <c r="AB501" s="7702"/>
      <c r="AC501" s="7702"/>
      <c r="AD501" s="7702"/>
      <c r="AE501" s="7702"/>
      <c r="AF501" s="7702"/>
      <c r="AG501" s="7702"/>
      <c r="AH501" s="7702"/>
      <c r="AI501" s="7702"/>
      <c r="AJ501" s="7702"/>
      <c r="AK501" s="7702"/>
      <c r="AL501" s="7702"/>
      <c r="AM501" s="7702"/>
      <c r="AN501" s="7702"/>
      <c r="AO501" s="7702"/>
      <c r="AP501" s="7702"/>
      <c r="AQ501" s="7702"/>
      <c r="AR501" s="7702"/>
      <c r="AS501" s="7702"/>
      <c r="AT501" s="7702"/>
      <c r="AU501" s="7702"/>
      <c r="AV501" s="7702"/>
      <c r="AW501" s="7702"/>
      <c r="AX501" s="7702"/>
      <c r="AY501" s="7702"/>
      <c r="AZ501" s="7702"/>
      <c r="BA501" s="7702"/>
      <c r="BB501" s="7702"/>
      <c r="BC501" s="7702"/>
      <c r="BD501" s="7702"/>
      <c r="BE501" s="7702"/>
      <c r="BF501" s="7702"/>
      <c r="BG501" s="7702"/>
      <c r="BH501" s="7702"/>
      <c r="BI501" s="7702"/>
      <c r="BJ501" s="7702"/>
      <c r="BK501" s="7702"/>
      <c r="BL501" s="7702"/>
      <c r="BM501" s="7702"/>
      <c r="BN501" s="7702"/>
      <c r="BO501" s="7702"/>
      <c r="BP501" s="7702"/>
      <c r="BQ501" s="7702"/>
      <c r="BR501" s="7702"/>
      <c r="BS501" s="8292" t="str">
        <f>CONCATENATE(BU511," MHz")</f>
        <v xml:space="preserve"> MHz</v>
      </c>
      <c r="BT501" s="7710"/>
      <c r="BU501" s="7706"/>
      <c r="BV501" s="7706"/>
      <c r="BW501" s="7706"/>
      <c r="BX501" s="7706"/>
      <c r="BY501" s="7706"/>
      <c r="BZ501" s="7706"/>
      <c r="CA501" s="7996"/>
      <c r="CB501" s="7706"/>
      <c r="CC501" s="7707"/>
      <c r="CD501" s="7812">
        <f>IF(CB508="Head",LOOKUP(CD503,$CI$42:$CI$85,$CG$42:$CG$85),IF(CB508="Body",LOOKUP(CD503,$CI$42:$CI$81,$CH$42:$CH$85),""))</f>
        <v>10.9</v>
      </c>
      <c r="CE501" s="7795"/>
      <c r="CF501" s="7795"/>
      <c r="CG501" s="7795"/>
      <c r="CH501" s="7795"/>
      <c r="CI501" s="7795"/>
      <c r="CJ501" s="7795"/>
      <c r="CK501" s="7795"/>
      <c r="CL501" s="7786"/>
      <c r="CM501" s="7786"/>
      <c r="CN501" s="7786"/>
      <c r="CO501" s="7786"/>
      <c r="CP501" s="7786"/>
      <c r="CQ501" s="7786"/>
      <c r="CR501" s="7786"/>
      <c r="CS501" s="7786"/>
      <c r="CT501" s="7786"/>
      <c r="CU501" s="7786"/>
      <c r="CV501" s="7702"/>
      <c r="CW501" s="7702"/>
      <c r="CX501" s="7702"/>
      <c r="CY501" s="7702"/>
      <c r="CZ501" s="7702"/>
    </row>
    <row r="502" spans="1:104" ht="13.5" thickBot="1" x14ac:dyDescent="0.25">
      <c r="A502" s="7699"/>
      <c r="B502" s="7699"/>
      <c r="C502" s="7702"/>
      <c r="D502" s="7702"/>
      <c r="E502" s="7702"/>
      <c r="F502" s="7702"/>
      <c r="G502" s="7702"/>
      <c r="H502" s="7702"/>
      <c r="I502" s="7702"/>
      <c r="J502" s="7702"/>
      <c r="K502" s="7702"/>
      <c r="L502" s="7702"/>
      <c r="M502" s="7702"/>
      <c r="N502" s="7702"/>
      <c r="O502" s="7702"/>
      <c r="P502" s="7702"/>
      <c r="Q502" s="7702"/>
      <c r="R502" s="7702"/>
      <c r="S502" s="7702"/>
      <c r="T502" s="7702"/>
      <c r="U502" s="7702"/>
      <c r="V502" s="7702"/>
      <c r="W502" s="7702"/>
      <c r="X502" s="7702"/>
      <c r="Y502" s="7702"/>
      <c r="Z502" s="7702"/>
      <c r="AA502" s="7702"/>
      <c r="AB502" s="7702"/>
      <c r="AC502" s="7702"/>
      <c r="AD502" s="7702"/>
      <c r="AE502" s="7702"/>
      <c r="AF502" s="7702"/>
      <c r="AG502" s="7702"/>
      <c r="AH502" s="7702"/>
      <c r="AI502" s="7702"/>
      <c r="AJ502" s="7702"/>
      <c r="AK502" s="7702"/>
      <c r="AL502" s="7702"/>
      <c r="AM502" s="7702"/>
      <c r="AN502" s="7702"/>
      <c r="AO502" s="7702"/>
      <c r="AP502" s="7702"/>
      <c r="AQ502" s="7702"/>
      <c r="AR502" s="7702"/>
      <c r="AS502" s="7702"/>
      <c r="AT502" s="7702"/>
      <c r="AU502" s="7702"/>
      <c r="AV502" s="7702"/>
      <c r="AW502" s="7702"/>
      <c r="AX502" s="7702"/>
      <c r="AY502" s="7702"/>
      <c r="AZ502" s="7702"/>
      <c r="BA502" s="7702"/>
      <c r="BB502" s="7702"/>
      <c r="BC502" s="7702"/>
      <c r="BD502" s="7702"/>
      <c r="BE502" s="7702"/>
      <c r="BF502" s="7702"/>
      <c r="BG502" s="7702"/>
      <c r="BH502" s="7702"/>
      <c r="BI502" s="7702"/>
      <c r="BJ502" s="7702"/>
      <c r="BK502" s="7702"/>
      <c r="BL502" s="7702"/>
      <c r="BM502" s="7702"/>
      <c r="BN502" s="7702"/>
      <c r="BO502" s="7702"/>
      <c r="BP502" s="7702"/>
      <c r="BQ502" s="7702"/>
      <c r="BR502" s="7702"/>
      <c r="BS502" s="8293"/>
      <c r="BT502" s="7705"/>
      <c r="BU502" s="7678" t="inlineStr">
        <is>
          <t>Calentamiento:</t>
        </is>
      </c>
      <c r="BV502" s="7717"/>
      <c r="BW502" s="7702"/>
      <c r="BX502" s="7679" t="inlineStr">
        <is>
          <t>Temperatura:</t>
        </is>
      </c>
      <c r="BY502" s="7721" t="e">
        <f>AVERAGE(BW505:BW506)</f>
        <v>#DIV/0!</v>
      </c>
      <c r="BZ502" s="7702"/>
      <c r="CA502" s="7997" t="inlineStr">
        <is>
          <t>Fecha (yyyy-mm-dd hh:mm:ss):</t>
        </is>
      </c>
      <c r="CB502" s="7815"/>
      <c r="CC502" s="7708"/>
      <c r="CD502" s="7813">
        <f>IF(CB508="Head",INDEX($CG$42:$CG$85,MATCH(CD501,$CG$42:$CG$85,0)+1),IF(CB508="Body",INDEX($CH$42:$CH$85,MATCH(CD501,$CH$42:$CH$85,0)+1)))</f>
        <v>7.01</v>
      </c>
      <c r="CE502" s="7795"/>
      <c r="CF502" s="7795"/>
      <c r="CG502" s="7795"/>
      <c r="CH502" s="7795"/>
      <c r="CI502" s="7795"/>
      <c r="CJ502" s="7795"/>
      <c r="CK502" s="7795"/>
      <c r="CL502" s="7786"/>
      <c r="CM502" s="7786"/>
      <c r="CN502" s="7786"/>
      <c r="CO502" s="7786"/>
      <c r="CP502" s="7786"/>
      <c r="CQ502" s="7786"/>
      <c r="CR502" s="7786"/>
      <c r="CS502" s="7786"/>
      <c r="CT502" s="7786"/>
      <c r="CU502" s="7786"/>
      <c r="CV502" s="7702"/>
      <c r="CW502" s="7702"/>
      <c r="CX502" s="7702"/>
      <c r="CY502" s="7702"/>
      <c r="CZ502" s="7702"/>
    </row>
    <row r="503" spans="1:104" ht="13.5" thickBot="1" x14ac:dyDescent="0.25">
      <c r="A503" s="7699"/>
      <c r="B503" s="7699"/>
      <c r="C503" s="7702"/>
      <c r="D503" s="7702"/>
      <c r="E503" s="7702"/>
      <c r="F503" s="7702"/>
      <c r="G503" s="7702"/>
      <c r="H503" s="7702"/>
      <c r="I503" s="7702"/>
      <c r="J503" s="7702"/>
      <c r="K503" s="7702"/>
      <c r="L503" s="7702"/>
      <c r="M503" s="7702"/>
      <c r="N503" s="7702"/>
      <c r="O503" s="7702"/>
      <c r="P503" s="7702"/>
      <c r="Q503" s="7702"/>
      <c r="R503" s="7702"/>
      <c r="S503" s="7702"/>
      <c r="T503" s="7702"/>
      <c r="U503" s="7702"/>
      <c r="V503" s="7702"/>
      <c r="W503" s="7702"/>
      <c r="X503" s="7702"/>
      <c r="Y503" s="7702"/>
      <c r="Z503" s="7702"/>
      <c r="AA503" s="7702"/>
      <c r="AB503" s="7702"/>
      <c r="AC503" s="7702"/>
      <c r="AD503" s="7702"/>
      <c r="AE503" s="7702"/>
      <c r="AF503" s="7702"/>
      <c r="AG503" s="7702"/>
      <c r="AH503" s="7702"/>
      <c r="AI503" s="7702"/>
      <c r="AJ503" s="7702"/>
      <c r="AK503" s="7702"/>
      <c r="AL503" s="7702"/>
      <c r="AM503" s="7702"/>
      <c r="AN503" s="7702"/>
      <c r="AO503" s="7702"/>
      <c r="AP503" s="7702"/>
      <c r="AQ503" s="7702"/>
      <c r="AR503" s="7702"/>
      <c r="AS503" s="7702"/>
      <c r="AT503" s="7702"/>
      <c r="AU503" s="7702"/>
      <c r="AV503" s="7702"/>
      <c r="AW503" s="7702"/>
      <c r="AX503" s="7702"/>
      <c r="AY503" s="7702"/>
      <c r="AZ503" s="7702"/>
      <c r="BA503" s="7702"/>
      <c r="BB503" s="7702"/>
      <c r="BC503" s="7702"/>
      <c r="BD503" s="7702"/>
      <c r="BE503" s="7702"/>
      <c r="BF503" s="7702"/>
      <c r="BG503" s="7702"/>
      <c r="BH503" s="7702"/>
      <c r="BI503" s="7702"/>
      <c r="BJ503" s="7702"/>
      <c r="BK503" s="7702"/>
      <c r="BL503" s="7702"/>
      <c r="BM503" s="7702"/>
      <c r="BN503" s="7702"/>
      <c r="BO503" s="7702"/>
      <c r="BP503" s="7702"/>
      <c r="BQ503" s="7702"/>
      <c r="BR503" s="7702"/>
      <c r="BS503" s="8293"/>
      <c r="BT503" s="7705"/>
      <c r="BU503" s="7702"/>
      <c r="BV503" s="7702"/>
      <c r="BW503" s="7702"/>
      <c r="BX503" s="7702"/>
      <c r="BY503" s="7702"/>
      <c r="BZ503" s="7702"/>
      <c r="CA503" s="7998"/>
      <c r="CB503" s="7702"/>
      <c r="CC503" s="7708"/>
      <c r="CD503" s="7814">
        <f>MATCH(CB504,$CF$15:$CF$36,0)</f>
        <v>3</v>
      </c>
      <c r="CE503" s="7795"/>
      <c r="CF503" s="7795"/>
      <c r="CG503" s="7795"/>
      <c r="CH503" s="7795"/>
      <c r="CI503" s="7795"/>
      <c r="CJ503" s="7795"/>
      <c r="CK503" s="7795"/>
      <c r="CL503" s="7786"/>
      <c r="CM503" s="7786"/>
      <c r="CN503" s="7786"/>
      <c r="CO503" s="7786"/>
      <c r="CP503" s="7786"/>
      <c r="CQ503" s="7786"/>
      <c r="CR503" s="7786"/>
      <c r="CS503" s="7786"/>
      <c r="CT503" s="7786"/>
      <c r="CU503" s="7786"/>
      <c r="CV503" s="7702"/>
      <c r="CW503" s="7702"/>
      <c r="CX503" s="7702"/>
      <c r="CY503" s="7702"/>
      <c r="CZ503" s="7702"/>
    </row>
    <row r="504" spans="1:104" ht="13.5" thickBot="1" x14ac:dyDescent="0.25">
      <c r="A504" s="7699"/>
      <c r="B504" s="7699"/>
      <c r="C504" s="7702"/>
      <c r="D504" s="7702"/>
      <c r="E504" s="7702"/>
      <c r="F504" s="7702"/>
      <c r="G504" s="7702"/>
      <c r="H504" s="7702"/>
      <c r="I504" s="7702"/>
      <c r="J504" s="7702"/>
      <c r="K504" s="7702"/>
      <c r="L504" s="7702"/>
      <c r="M504" s="7702"/>
      <c r="N504" s="7702"/>
      <c r="O504" s="7702"/>
      <c r="P504" s="7702"/>
      <c r="Q504" s="7702"/>
      <c r="R504" s="7702"/>
      <c r="S504" s="7702"/>
      <c r="T504" s="7702"/>
      <c r="U504" s="7702"/>
      <c r="V504" s="7702"/>
      <c r="W504" s="7702"/>
      <c r="X504" s="7702"/>
      <c r="Y504" s="7702"/>
      <c r="Z504" s="7702"/>
      <c r="AA504" s="7702"/>
      <c r="AB504" s="7702"/>
      <c r="AC504" s="7702"/>
      <c r="AD504" s="7702"/>
      <c r="AE504" s="7702"/>
      <c r="AF504" s="7702"/>
      <c r="AG504" s="7702"/>
      <c r="AH504" s="7702"/>
      <c r="AI504" s="7702"/>
      <c r="AJ504" s="7702"/>
      <c r="AK504" s="7702"/>
      <c r="AL504" s="7702"/>
      <c r="AM504" s="7702"/>
      <c r="AN504" s="7702"/>
      <c r="AO504" s="7702"/>
      <c r="AP504" s="7702"/>
      <c r="AQ504" s="7702"/>
      <c r="AR504" s="7702"/>
      <c r="AS504" s="7702"/>
      <c r="AT504" s="7702"/>
      <c r="AU504" s="7702"/>
      <c r="AV504" s="7702"/>
      <c r="AW504" s="7702"/>
      <c r="AX504" s="7702"/>
      <c r="AY504" s="7702"/>
      <c r="AZ504" s="7702"/>
      <c r="BA504" s="7702"/>
      <c r="BB504" s="7702"/>
      <c r="BC504" s="7702"/>
      <c r="BD504" s="7702"/>
      <c r="BE504" s="7702"/>
      <c r="BF504" s="7702"/>
      <c r="BG504" s="7702"/>
      <c r="BH504" s="7702"/>
      <c r="BI504" s="7702"/>
      <c r="BJ504" s="7702"/>
      <c r="BK504" s="7702"/>
      <c r="BL504" s="7702"/>
      <c r="BM504" s="7702"/>
      <c r="BN504" s="7702"/>
      <c r="BO504" s="7702"/>
      <c r="BP504" s="7702"/>
      <c r="BQ504" s="7702"/>
      <c r="BR504" s="7702"/>
      <c r="BS504" s="8293"/>
      <c r="BT504" s="7705"/>
      <c r="BU504" s="7671"/>
      <c r="BV504" s="7740" t="inlineStr">
        <is>
          <t>Hora</t>
        </is>
      </c>
      <c r="BW504" s="7741" t="inlineStr">
        <is>
          <t>Temperatura (ºC)</t>
        </is>
      </c>
      <c r="BX504" s="7742" t="inlineStr">
        <is>
          <t>Humedad (%)</t>
        </is>
      </c>
      <c r="BY504" s="7681" t="inlineStr">
        <is>
          <t>Temperatura Liq (ºC)</t>
        </is>
      </c>
      <c r="BZ504" s="7702"/>
      <c r="CA504" s="7679" t="inlineStr">
        <is>
          <t>Dipolo:</t>
        </is>
      </c>
      <c r="CB504" s="7999" t="inlineStr">
        <is>
          <t>D900V2 - SN 1d007</t>
        </is>
      </c>
      <c r="CC504" s="7708"/>
      <c r="CD504" s="7796"/>
      <c r="CE504" s="7795"/>
      <c r="CF504" s="7795"/>
      <c r="CG504" s="7795"/>
      <c r="CH504" s="7795"/>
      <c r="CI504" s="7795"/>
      <c r="CJ504" s="7795"/>
      <c r="CK504" s="7795"/>
      <c r="CL504" s="7786"/>
      <c r="CM504" s="7786"/>
      <c r="CN504" s="7786"/>
      <c r="CO504" s="7786"/>
      <c r="CP504" s="7786"/>
      <c r="CQ504" s="7786"/>
      <c r="CR504" s="7786"/>
      <c r="CS504" s="7786"/>
      <c r="CT504" s="7786"/>
      <c r="CU504" s="7786"/>
      <c r="CV504" s="7702"/>
      <c r="CW504" s="7702"/>
      <c r="CX504" s="7702"/>
      <c r="CY504" s="7702"/>
      <c r="CZ504" s="7702"/>
    </row>
    <row r="505" spans="1:104" ht="13.5" thickBot="1" x14ac:dyDescent="0.25">
      <c r="A505" s="7699"/>
      <c r="B505" s="7699"/>
      <c r="C505" s="7702"/>
      <c r="D505" s="7702"/>
      <c r="E505" s="7702"/>
      <c r="F505" s="7702"/>
      <c r="G505" s="7702"/>
      <c r="H505" s="7702"/>
      <c r="I505" s="7702"/>
      <c r="J505" s="7702"/>
      <c r="K505" s="7702"/>
      <c r="L505" s="7702"/>
      <c r="M505" s="7702"/>
      <c r="N505" s="7702"/>
      <c r="O505" s="7702"/>
      <c r="P505" s="7702"/>
      <c r="Q505" s="7702"/>
      <c r="R505" s="7702"/>
      <c r="S505" s="7702"/>
      <c r="T505" s="7702"/>
      <c r="U505" s="7702"/>
      <c r="V505" s="7702"/>
      <c r="W505" s="7702"/>
      <c r="X505" s="7702"/>
      <c r="Y505" s="7702"/>
      <c r="Z505" s="7702"/>
      <c r="AA505" s="7702"/>
      <c r="AB505" s="7702"/>
      <c r="AC505" s="7702"/>
      <c r="AD505" s="7702"/>
      <c r="AE505" s="7702"/>
      <c r="AF505" s="7702"/>
      <c r="AG505" s="7702"/>
      <c r="AH505" s="7702"/>
      <c r="AI505" s="7702"/>
      <c r="AJ505" s="7702"/>
      <c r="AK505" s="7702"/>
      <c r="AL505" s="7702"/>
      <c r="AM505" s="7702"/>
      <c r="AN505" s="7702"/>
      <c r="AO505" s="7702"/>
      <c r="AP505" s="7702"/>
      <c r="AQ505" s="7702"/>
      <c r="AR505" s="7702"/>
      <c r="AS505" s="7702"/>
      <c r="AT505" s="7702"/>
      <c r="AU505" s="7702"/>
      <c r="AV505" s="7702"/>
      <c r="AW505" s="7702"/>
      <c r="AX505" s="7702"/>
      <c r="AY505" s="7702"/>
      <c r="AZ505" s="7702"/>
      <c r="BA505" s="7702"/>
      <c r="BB505" s="7702"/>
      <c r="BC505" s="7702"/>
      <c r="BD505" s="7702"/>
      <c r="BE505" s="7702"/>
      <c r="BF505" s="7702"/>
      <c r="BG505" s="7702"/>
      <c r="BH505" s="7702"/>
      <c r="BI505" s="7702"/>
      <c r="BJ505" s="7702"/>
      <c r="BK505" s="7702"/>
      <c r="BL505" s="7702"/>
      <c r="BM505" s="7702"/>
      <c r="BN505" s="7702"/>
      <c r="BO505" s="7702"/>
      <c r="BP505" s="7702"/>
      <c r="BQ505" s="7702"/>
      <c r="BR505" s="7702"/>
      <c r="BS505" s="8293"/>
      <c r="BT505" s="7705"/>
      <c r="BU505" s="7738" t="inlineStr">
        <is>
          <t>Inicio</t>
        </is>
      </c>
      <c r="BV505" s="7743"/>
      <c r="BW505" s="7744"/>
      <c r="BX505" s="7744"/>
      <c r="BY505" s="7745"/>
      <c r="BZ505" s="7702"/>
      <c r="CA505" s="7679" t="inlineStr">
        <is>
          <t>Room</t>
        </is>
      </c>
      <c r="CB505" s="7724" t="inlineStr">
        <is>
          <t>Dasy6</t>
        </is>
      </c>
      <c r="CC505" s="7708"/>
      <c r="CD505" s="7796"/>
      <c r="CE505" s="7795"/>
      <c r="CF505" s="7795"/>
      <c r="CG505" s="7795"/>
      <c r="CH505" s="7795"/>
      <c r="CI505" s="7795"/>
      <c r="CJ505" s="7795"/>
      <c r="CK505" s="7795"/>
      <c r="CL505" s="7786"/>
      <c r="CM505" s="7786"/>
      <c r="CN505" s="7786"/>
      <c r="CO505" s="7786"/>
      <c r="CP505" s="7786"/>
      <c r="CQ505" s="7786"/>
      <c r="CR505" s="7786"/>
      <c r="CS505" s="7786"/>
      <c r="CT505" s="7786"/>
      <c r="CU505" s="7786"/>
      <c r="CV505" s="7702"/>
      <c r="CW505" s="7702"/>
      <c r="CX505" s="7702"/>
      <c r="CY505" s="7702"/>
      <c r="CZ505" s="7702"/>
    </row>
    <row r="506" spans="1:104" ht="13.5" thickBot="1" x14ac:dyDescent="0.25">
      <c r="A506" s="7699"/>
      <c r="B506" s="7699"/>
      <c r="C506" s="7702"/>
      <c r="D506" s="7702"/>
      <c r="E506" s="7702"/>
      <c r="F506" s="7702"/>
      <c r="G506" s="7702"/>
      <c r="H506" s="7702"/>
      <c r="I506" s="7702"/>
      <c r="J506" s="7702"/>
      <c r="K506" s="7702"/>
      <c r="L506" s="7702"/>
      <c r="M506" s="7702"/>
      <c r="N506" s="7702"/>
      <c r="O506" s="7702"/>
      <c r="P506" s="7702"/>
      <c r="Q506" s="7702"/>
      <c r="R506" s="7702"/>
      <c r="S506" s="7702"/>
      <c r="T506" s="7702"/>
      <c r="U506" s="7702"/>
      <c r="V506" s="7702"/>
      <c r="W506" s="7702"/>
      <c r="X506" s="7702"/>
      <c r="Y506" s="7702"/>
      <c r="Z506" s="7702"/>
      <c r="AA506" s="7702"/>
      <c r="AB506" s="7702"/>
      <c r="AC506" s="7702"/>
      <c r="AD506" s="7702"/>
      <c r="AE506" s="7702"/>
      <c r="AF506" s="7702"/>
      <c r="AG506" s="7702"/>
      <c r="AH506" s="7702"/>
      <c r="AI506" s="7702"/>
      <c r="AJ506" s="7702"/>
      <c r="AK506" s="7702"/>
      <c r="AL506" s="7702"/>
      <c r="AM506" s="7702"/>
      <c r="AN506" s="7702"/>
      <c r="AO506" s="7702"/>
      <c r="AP506" s="7702"/>
      <c r="AQ506" s="7702"/>
      <c r="AR506" s="7702"/>
      <c r="AS506" s="7702"/>
      <c r="AT506" s="7702"/>
      <c r="AU506" s="7702"/>
      <c r="AV506" s="7702"/>
      <c r="AW506" s="7702"/>
      <c r="AX506" s="7702"/>
      <c r="AY506" s="7702"/>
      <c r="AZ506" s="7702"/>
      <c r="BA506" s="7702"/>
      <c r="BB506" s="7702"/>
      <c r="BC506" s="7702"/>
      <c r="BD506" s="7702"/>
      <c r="BE506" s="7702"/>
      <c r="BF506" s="7702"/>
      <c r="BG506" s="7702"/>
      <c r="BH506" s="7702"/>
      <c r="BI506" s="7702"/>
      <c r="BJ506" s="7702"/>
      <c r="BK506" s="7702"/>
      <c r="BL506" s="7702"/>
      <c r="BM506" s="7702"/>
      <c r="BN506" s="7702"/>
      <c r="BO506" s="7702"/>
      <c r="BP506" s="7702"/>
      <c r="BQ506" s="7702"/>
      <c r="BR506" s="7702"/>
      <c r="BS506" s="8293"/>
      <c r="BT506" s="7705"/>
      <c r="BU506" s="7739" t="inlineStr">
        <is>
          <t>Fin</t>
        </is>
      </c>
      <c r="BV506" s="7682"/>
      <c r="BW506" s="7683"/>
      <c r="BX506" s="7683"/>
      <c r="BY506" s="7746"/>
      <c r="BZ506" s="7702"/>
      <c r="CA506" s="7679" t="inlineStr">
        <is>
          <t>Sonda:</t>
        </is>
      </c>
      <c r="CB506" s="7725" t="inlineStr">
        <is>
          <t>EX3DV4 - SN 7461</t>
        </is>
      </c>
      <c r="CC506" s="7708"/>
      <c r="CD506" s="7796"/>
      <c r="CE506" s="7795"/>
      <c r="CF506" s="7795"/>
      <c r="CG506" s="7795"/>
      <c r="CH506" s="7795"/>
      <c r="CI506" s="7795"/>
      <c r="CJ506" s="7795"/>
      <c r="CK506" s="7795"/>
      <c r="CL506" s="7786"/>
      <c r="CM506" s="7786"/>
      <c r="CN506" s="7786"/>
      <c r="CO506" s="7786"/>
      <c r="CP506" s="7786"/>
      <c r="CQ506" s="7786"/>
      <c r="CR506" s="7786"/>
      <c r="CS506" s="7786"/>
      <c r="CT506" s="7786"/>
      <c r="CU506" s="7786"/>
      <c r="CV506" s="7702"/>
      <c r="CW506" s="7702"/>
      <c r="CX506" s="7702"/>
      <c r="CY506" s="7702"/>
      <c r="CZ506" s="7702"/>
    </row>
    <row r="507" spans="1:104" ht="13.5" thickBot="1" x14ac:dyDescent="0.25">
      <c r="A507" s="7699"/>
      <c r="B507" s="7699"/>
      <c r="C507" s="7702"/>
      <c r="D507" s="7702"/>
      <c r="E507" s="7702"/>
      <c r="F507" s="7702"/>
      <c r="G507" s="7702"/>
      <c r="H507" s="7702"/>
      <c r="I507" s="7702"/>
      <c r="J507" s="7702"/>
      <c r="K507" s="7702"/>
      <c r="L507" s="7702"/>
      <c r="M507" s="7702"/>
      <c r="N507" s="7702"/>
      <c r="O507" s="7702"/>
      <c r="P507" s="7702"/>
      <c r="Q507" s="7702"/>
      <c r="R507" s="7702"/>
      <c r="S507" s="7702"/>
      <c r="T507" s="7702"/>
      <c r="U507" s="7702"/>
      <c r="V507" s="7702"/>
      <c r="W507" s="7702"/>
      <c r="X507" s="7702"/>
      <c r="Y507" s="7702"/>
      <c r="Z507" s="7702"/>
      <c r="AA507" s="7702"/>
      <c r="AB507" s="7702"/>
      <c r="AC507" s="7702"/>
      <c r="AD507" s="7702"/>
      <c r="AE507" s="7702"/>
      <c r="AF507" s="7702"/>
      <c r="AG507" s="7702"/>
      <c r="AH507" s="7702"/>
      <c r="AI507" s="7702"/>
      <c r="AJ507" s="7702"/>
      <c r="AK507" s="7702"/>
      <c r="AL507" s="7702"/>
      <c r="AM507" s="7702"/>
      <c r="AN507" s="7702"/>
      <c r="AO507" s="7702"/>
      <c r="AP507" s="7702"/>
      <c r="AQ507" s="7702"/>
      <c r="AR507" s="7702"/>
      <c r="AS507" s="7702"/>
      <c r="AT507" s="7702"/>
      <c r="AU507" s="7702"/>
      <c r="AV507" s="7702"/>
      <c r="AW507" s="7702"/>
      <c r="AX507" s="7702"/>
      <c r="AY507" s="7702"/>
      <c r="AZ507" s="7702"/>
      <c r="BA507" s="7702"/>
      <c r="BB507" s="7702"/>
      <c r="BC507" s="7702"/>
      <c r="BD507" s="7702"/>
      <c r="BE507" s="7702"/>
      <c r="BF507" s="7702"/>
      <c r="BG507" s="7702"/>
      <c r="BH507" s="7702"/>
      <c r="BI507" s="7702"/>
      <c r="BJ507" s="7702"/>
      <c r="BK507" s="7702"/>
      <c r="BL507" s="7702"/>
      <c r="BM507" s="7702"/>
      <c r="BN507" s="7702"/>
      <c r="BO507" s="7702"/>
      <c r="BP507" s="7702"/>
      <c r="BQ507" s="7702"/>
      <c r="BR507" s="7702"/>
      <c r="BS507" s="8293"/>
      <c r="BT507" s="7705"/>
      <c r="BU507" s="7702"/>
      <c r="BV507" s="7702"/>
      <c r="BW507" s="7702"/>
      <c r="BX507" s="7702"/>
      <c r="BY507" s="7702"/>
      <c r="BZ507" s="7702"/>
      <c r="CA507" s="7679" t="inlineStr">
        <is>
          <t>Cert. (EN/FCC/ISED):</t>
        </is>
      </c>
      <c r="CB507" s="7999" t="inlineStr">
        <is>
          <t>EN/FCC/ISED</t>
        </is>
      </c>
      <c r="CC507" s="7708"/>
      <c r="CD507" s="7796"/>
      <c r="CE507" s="7795"/>
      <c r="CF507" s="7795"/>
      <c r="CG507" s="7795"/>
      <c r="CH507" s="7795"/>
      <c r="CI507" s="7795"/>
      <c r="CJ507" s="7795"/>
      <c r="CK507" s="7795"/>
      <c r="CL507" s="7786"/>
      <c r="CM507" s="7786"/>
      <c r="CN507" s="7786"/>
      <c r="CO507" s="7786"/>
      <c r="CP507" s="7786"/>
      <c r="CQ507" s="7786"/>
      <c r="CR507" s="7786"/>
      <c r="CS507" s="7786"/>
      <c r="CT507" s="7786"/>
      <c r="CU507" s="7786"/>
      <c r="CV507" s="7702"/>
      <c r="CW507" s="7702"/>
      <c r="CX507" s="7702"/>
      <c r="CY507" s="7702"/>
      <c r="CZ507" s="7702"/>
    </row>
    <row r="508" spans="1:104" ht="13.5" thickBot="1" x14ac:dyDescent="0.25">
      <c r="A508" s="7699"/>
      <c r="B508" s="7699"/>
      <c r="C508" s="7702"/>
      <c r="D508" s="7702"/>
      <c r="E508" s="7702"/>
      <c r="F508" s="7702"/>
      <c r="G508" s="7702"/>
      <c r="H508" s="7702"/>
      <c r="I508" s="7702"/>
      <c r="J508" s="7702"/>
      <c r="K508" s="7702"/>
      <c r="L508" s="7702"/>
      <c r="M508" s="7702"/>
      <c r="N508" s="7702"/>
      <c r="O508" s="7702"/>
      <c r="P508" s="7702"/>
      <c r="Q508" s="7702"/>
      <c r="R508" s="7702"/>
      <c r="S508" s="7702"/>
      <c r="T508" s="7702"/>
      <c r="U508" s="7702"/>
      <c r="V508" s="7702"/>
      <c r="W508" s="7702"/>
      <c r="X508" s="7702"/>
      <c r="Y508" s="7702"/>
      <c r="Z508" s="7702"/>
      <c r="AA508" s="7702"/>
      <c r="AB508" s="7702"/>
      <c r="AC508" s="7702"/>
      <c r="AD508" s="7702"/>
      <c r="AE508" s="7702"/>
      <c r="AF508" s="7702"/>
      <c r="AG508" s="7702"/>
      <c r="AH508" s="7702"/>
      <c r="AI508" s="7702"/>
      <c r="AJ508" s="7702"/>
      <c r="AK508" s="7702"/>
      <c r="AL508" s="7702"/>
      <c r="AM508" s="7702"/>
      <c r="AN508" s="7702"/>
      <c r="AO508" s="7702"/>
      <c r="AP508" s="7702"/>
      <c r="AQ508" s="7702"/>
      <c r="AR508" s="7702"/>
      <c r="AS508" s="7702"/>
      <c r="AT508" s="7702"/>
      <c r="AU508" s="7702"/>
      <c r="AV508" s="7702"/>
      <c r="AW508" s="7702"/>
      <c r="AX508" s="7702"/>
      <c r="AY508" s="7702"/>
      <c r="AZ508" s="7702"/>
      <c r="BA508" s="7702"/>
      <c r="BB508" s="7702"/>
      <c r="BC508" s="7702"/>
      <c r="BD508" s="7702"/>
      <c r="BE508" s="7702"/>
      <c r="BF508" s="7702"/>
      <c r="BG508" s="7702"/>
      <c r="BH508" s="7702"/>
      <c r="BI508" s="7702"/>
      <c r="BJ508" s="7702"/>
      <c r="BK508" s="7702"/>
      <c r="BL508" s="7702"/>
      <c r="BM508" s="7702"/>
      <c r="BN508" s="7702"/>
      <c r="BO508" s="7702"/>
      <c r="BP508" s="7702"/>
      <c r="BQ508" s="7702"/>
      <c r="BR508" s="7702"/>
      <c r="BS508" s="8293"/>
      <c r="BT508" s="7705"/>
      <c r="BU508" s="7702"/>
      <c r="BV508" s="7702"/>
      <c r="BW508" s="7702"/>
      <c r="BX508" s="7702"/>
      <c r="BY508" s="7702"/>
      <c r="BZ508" s="7702"/>
      <c r="CA508" s="7679" t="inlineStr">
        <is>
          <t>Head/Body:</t>
        </is>
      </c>
      <c r="CB508" s="7724" t="inlineStr">
        <is>
          <t>Head</t>
        </is>
      </c>
      <c r="CC508" s="7708"/>
      <c r="CD508" s="7796"/>
      <c r="CE508" s="7795"/>
      <c r="CF508" s="7795"/>
      <c r="CG508" s="7795"/>
      <c r="CH508" s="7795"/>
      <c r="CI508" s="7795"/>
      <c r="CJ508" s="7795"/>
      <c r="CK508" s="7795"/>
      <c r="CL508" s="7786"/>
      <c r="CM508" s="7786"/>
      <c r="CN508" s="7786"/>
      <c r="CO508" s="7786"/>
      <c r="CP508" s="7786"/>
      <c r="CQ508" s="7786"/>
      <c r="CR508" s="7786"/>
      <c r="CS508" s="7786"/>
      <c r="CT508" s="7786"/>
      <c r="CU508" s="7786"/>
      <c r="CV508" s="7702"/>
      <c r="CW508" s="7702"/>
      <c r="CX508" s="7702"/>
      <c r="CY508" s="7702"/>
      <c r="CZ508" s="7702"/>
    </row>
    <row r="509" spans="1:104" x14ac:dyDescent="0.2">
      <c r="A509" s="7699"/>
      <c r="B509" s="7699"/>
      <c r="C509" s="7702"/>
      <c r="D509" s="7702"/>
      <c r="E509" s="7702"/>
      <c r="F509" s="7702"/>
      <c r="G509" s="7702"/>
      <c r="H509" s="7702"/>
      <c r="I509" s="7702"/>
      <c r="J509" s="7702"/>
      <c r="K509" s="7702"/>
      <c r="L509" s="7702"/>
      <c r="M509" s="7702"/>
      <c r="N509" s="7702"/>
      <c r="O509" s="7702"/>
      <c r="P509" s="7702"/>
      <c r="Q509" s="7702"/>
      <c r="R509" s="7702"/>
      <c r="S509" s="7702"/>
      <c r="T509" s="7702"/>
      <c r="U509" s="7702"/>
      <c r="V509" s="7702"/>
      <c r="W509" s="7702"/>
      <c r="X509" s="7702"/>
      <c r="Y509" s="7702"/>
      <c r="Z509" s="7702"/>
      <c r="AA509" s="7702"/>
      <c r="AB509" s="7702"/>
      <c r="AC509" s="7702"/>
      <c r="AD509" s="7702"/>
      <c r="AE509" s="7702"/>
      <c r="AF509" s="7702"/>
      <c r="AG509" s="7702"/>
      <c r="AH509" s="7702"/>
      <c r="AI509" s="7702"/>
      <c r="AJ509" s="7702"/>
      <c r="AK509" s="7702"/>
      <c r="AL509" s="7702"/>
      <c r="AM509" s="7702"/>
      <c r="AN509" s="7702"/>
      <c r="AO509" s="7702"/>
      <c r="AP509" s="7702"/>
      <c r="AQ509" s="7702"/>
      <c r="AR509" s="7702"/>
      <c r="AS509" s="7702"/>
      <c r="AT509" s="7702"/>
      <c r="AU509" s="7702"/>
      <c r="AV509" s="7702"/>
      <c r="AW509" s="7702"/>
      <c r="AX509" s="7702"/>
      <c r="AY509" s="7702"/>
      <c r="AZ509" s="7702"/>
      <c r="BA509" s="7702"/>
      <c r="BB509" s="7702"/>
      <c r="BC509" s="7702"/>
      <c r="BD509" s="7702"/>
      <c r="BE509" s="7702"/>
      <c r="BF509" s="7702"/>
      <c r="BG509" s="7702"/>
      <c r="BH509" s="7702"/>
      <c r="BI509" s="7702"/>
      <c r="BJ509" s="7702"/>
      <c r="BK509" s="7702"/>
      <c r="BL509" s="7702"/>
      <c r="BM509" s="7702"/>
      <c r="BN509" s="7702"/>
      <c r="BO509" s="7702"/>
      <c r="BP509" s="7702"/>
      <c r="BQ509" s="7702"/>
      <c r="BR509" s="7702"/>
      <c r="BS509" s="8293"/>
      <c r="BT509" s="7705"/>
      <c r="BU509" s="7684" t="inlineStr">
        <is>
          <t>Frecuencia</t>
        </is>
      </c>
      <c r="BV509" s="7685" t="inlineStr">
        <is>
          <t>Nivel Gen.</t>
        </is>
      </c>
      <c r="BW509" s="8295" t="inlineStr">
        <is>
          <t>Medidor de Potencia</t>
        </is>
      </c>
      <c r="BX509" s="8296"/>
      <c r="BY509" s="8297" t="inlineStr">
        <is>
          <t>Observaciones</t>
        </is>
      </c>
      <c r="BZ509" s="7703"/>
      <c r="CA509" s="7998"/>
      <c r="CB509" s="7702"/>
      <c r="CC509" s="7708"/>
      <c r="CD509" s="7796"/>
      <c r="CE509" s="7795"/>
      <c r="CF509" s="7795"/>
      <c r="CG509" s="7795"/>
      <c r="CH509" s="7795"/>
      <c r="CI509" s="7795"/>
      <c r="CJ509" s="7795"/>
      <c r="CK509" s="7795"/>
      <c r="CL509" s="7786"/>
      <c r="CM509" s="7786"/>
      <c r="CN509" s="7786"/>
      <c r="CO509" s="7786"/>
      <c r="CP509" s="7786"/>
      <c r="CQ509" s="7786"/>
      <c r="CR509" s="7786"/>
      <c r="CS509" s="7786"/>
      <c r="CT509" s="7786"/>
      <c r="CU509" s="7786"/>
      <c r="CV509" s="7702"/>
      <c r="CW509" s="7702"/>
      <c r="CX509" s="7702"/>
      <c r="CY509" s="7702"/>
      <c r="CZ509" s="7702"/>
    </row>
    <row r="510" spans="1:104" ht="13.5" thickBot="1" x14ac:dyDescent="0.25">
      <c r="A510" s="7699"/>
      <c r="B510" s="7699"/>
      <c r="C510" s="7702"/>
      <c r="D510" s="7702"/>
      <c r="E510" s="7702"/>
      <c r="F510" s="7702"/>
      <c r="G510" s="7702"/>
      <c r="H510" s="7702"/>
      <c r="I510" s="7702"/>
      <c r="J510" s="7702"/>
      <c r="K510" s="7702"/>
      <c r="L510" s="7702"/>
      <c r="M510" s="7702"/>
      <c r="N510" s="7702"/>
      <c r="O510" s="7702"/>
      <c r="P510" s="7702"/>
      <c r="Q510" s="7702"/>
      <c r="R510" s="7702"/>
      <c r="S510" s="7702"/>
      <c r="T510" s="7702"/>
      <c r="U510" s="7702"/>
      <c r="V510" s="7702"/>
      <c r="W510" s="7702"/>
      <c r="X510" s="7702"/>
      <c r="Y510" s="7702"/>
      <c r="Z510" s="7702"/>
      <c r="AA510" s="7702"/>
      <c r="AB510" s="7702"/>
      <c r="AC510" s="7702"/>
      <c r="AD510" s="7702"/>
      <c r="AE510" s="7702"/>
      <c r="AF510" s="7702"/>
      <c r="AG510" s="7702"/>
      <c r="AH510" s="7702"/>
      <c r="AI510" s="7702"/>
      <c r="AJ510" s="7702"/>
      <c r="AK510" s="7702"/>
      <c r="AL510" s="7702"/>
      <c r="AM510" s="7702"/>
      <c r="AN510" s="7702"/>
      <c r="AO510" s="7702"/>
      <c r="AP510" s="7702"/>
      <c r="AQ510" s="7702"/>
      <c r="AR510" s="7702"/>
      <c r="AS510" s="7702"/>
      <c r="AT510" s="7702"/>
      <c r="AU510" s="7702"/>
      <c r="AV510" s="7702"/>
      <c r="AW510" s="7702"/>
      <c r="AX510" s="7702"/>
      <c r="AY510" s="7702"/>
      <c r="AZ510" s="7702"/>
      <c r="BA510" s="7702"/>
      <c r="BB510" s="7702"/>
      <c r="BC510" s="7702"/>
      <c r="BD510" s="7702"/>
      <c r="BE510" s="7702"/>
      <c r="BF510" s="7702"/>
      <c r="BG510" s="7702"/>
      <c r="BH510" s="7702"/>
      <c r="BI510" s="7702"/>
      <c r="BJ510" s="7702"/>
      <c r="BK510" s="7702"/>
      <c r="BL510" s="7702"/>
      <c r="BM510" s="7702"/>
      <c r="BN510" s="7702"/>
      <c r="BO510" s="7702"/>
      <c r="BP510" s="7702"/>
      <c r="BQ510" s="7702"/>
      <c r="BR510" s="7702"/>
      <c r="BS510" s="8293"/>
      <c r="BT510" s="7705"/>
      <c r="BU510" s="7747" t="inlineStr">
        <is>
          <t>(MHz)</t>
        </is>
      </c>
      <c r="BV510" s="7748" t="inlineStr">
        <is>
          <t>(dBm)</t>
        </is>
      </c>
      <c r="BW510" s="7749" t="inlineStr">
        <is>
          <t>Sensor A (mW)</t>
        </is>
      </c>
      <c r="BX510" s="7749" t="inlineStr">
        <is>
          <t>Sensor B (dBm)</t>
        </is>
      </c>
      <c r="BY510" s="8298"/>
      <c r="BZ510" s="7703"/>
      <c r="CA510" s="7998"/>
      <c r="CB510" s="7702"/>
      <c r="CC510" s="7708"/>
      <c r="CD510" s="7796"/>
      <c r="CE510" s="7795"/>
      <c r="CF510" s="7795"/>
      <c r="CG510" s="7795"/>
      <c r="CH510" s="7795"/>
      <c r="CI510" s="7795"/>
      <c r="CJ510" s="7795"/>
      <c r="CK510" s="7795"/>
      <c r="CL510" s="7786"/>
      <c r="CM510" s="7786"/>
      <c r="CN510" s="7786"/>
      <c r="CO510" s="7786"/>
      <c r="CP510" s="7786"/>
      <c r="CQ510" s="7786"/>
      <c r="CR510" s="7786"/>
      <c r="CS510" s="7786"/>
      <c r="CT510" s="7786"/>
      <c r="CU510" s="7786"/>
      <c r="CV510" s="7702"/>
      <c r="CW510" s="7702"/>
      <c r="CX510" s="7702"/>
      <c r="CY510" s="7702"/>
      <c r="CZ510" s="7702"/>
    </row>
    <row r="511" spans="1:104" ht="13.5" thickBot="1" x14ac:dyDescent="0.25">
      <c r="A511" s="7699"/>
      <c r="B511" s="7699"/>
      <c r="C511" s="7702"/>
      <c r="D511" s="7702"/>
      <c r="E511" s="7702"/>
      <c r="F511" s="7702"/>
      <c r="G511" s="7702"/>
      <c r="H511" s="7702"/>
      <c r="I511" s="7702"/>
      <c r="J511" s="7702"/>
      <c r="K511" s="7702"/>
      <c r="L511" s="7702"/>
      <c r="M511" s="7702"/>
      <c r="N511" s="7702"/>
      <c r="O511" s="7702"/>
      <c r="P511" s="7702"/>
      <c r="Q511" s="7702"/>
      <c r="R511" s="7702"/>
      <c r="S511" s="7702"/>
      <c r="T511" s="7702"/>
      <c r="U511" s="7702"/>
      <c r="V511" s="7702"/>
      <c r="W511" s="7702"/>
      <c r="X511" s="7702"/>
      <c r="Y511" s="7702"/>
      <c r="Z511" s="7702"/>
      <c r="AA511" s="7702"/>
      <c r="AB511" s="7702"/>
      <c r="AC511" s="7702"/>
      <c r="AD511" s="7702"/>
      <c r="AE511" s="7702"/>
      <c r="AF511" s="7702"/>
      <c r="AG511" s="7702"/>
      <c r="AH511" s="7702"/>
      <c r="AI511" s="7702"/>
      <c r="AJ511" s="7702"/>
      <c r="AK511" s="7702"/>
      <c r="AL511" s="7702"/>
      <c r="AM511" s="7702"/>
      <c r="AN511" s="7702"/>
      <c r="AO511" s="7702"/>
      <c r="AP511" s="7702"/>
      <c r="AQ511" s="7702"/>
      <c r="AR511" s="7702"/>
      <c r="AS511" s="7702"/>
      <c r="AT511" s="7702"/>
      <c r="AU511" s="7702"/>
      <c r="AV511" s="7702"/>
      <c r="AW511" s="7702"/>
      <c r="AX511" s="7702"/>
      <c r="AY511" s="7702"/>
      <c r="AZ511" s="7702"/>
      <c r="BA511" s="7702"/>
      <c r="BB511" s="7702"/>
      <c r="BC511" s="7702"/>
      <c r="BD511" s="7702"/>
      <c r="BE511" s="7702"/>
      <c r="BF511" s="7702"/>
      <c r="BG511" s="7702"/>
      <c r="BH511" s="7702"/>
      <c r="BI511" s="7702"/>
      <c r="BJ511" s="7702"/>
      <c r="BK511" s="7702"/>
      <c r="BL511" s="7702"/>
      <c r="BM511" s="7702"/>
      <c r="BN511" s="7702"/>
      <c r="BO511" s="7702"/>
      <c r="BP511" s="7702"/>
      <c r="BQ511" s="7702"/>
      <c r="BR511" s="7702"/>
      <c r="BS511" s="8293"/>
      <c r="BT511" s="7705"/>
      <c r="BU511" s="8299"/>
      <c r="BV511" s="7722"/>
      <c r="BW511" s="8302">
        <v>250</v>
      </c>
      <c r="BX511" s="7751"/>
      <c r="BY511" s="7723" t="inlineStr">
        <is>
          <t>Aprox. 250/100mW</t>
        </is>
      </c>
      <c r="BZ511" s="7704" t="inlineStr">
        <is>
          <t>1º</t>
        </is>
      </c>
      <c r="CA511" s="7999"/>
      <c r="CB511" s="7702" t="inlineStr">
        <is>
          <t>Elegir valor de lista desplegable</t>
        </is>
      </c>
      <c r="CC511" s="7708"/>
      <c r="CD511" s="7796"/>
      <c r="CE511" s="7795"/>
      <c r="CF511" s="7795"/>
      <c r="CG511" s="7795"/>
      <c r="CH511" s="7795"/>
      <c r="CI511" s="7795"/>
      <c r="CJ511" s="7795"/>
      <c r="CK511" s="7795"/>
      <c r="CL511" s="7786"/>
      <c r="CM511" s="7786"/>
      <c r="CN511" s="7786"/>
      <c r="CO511" s="7786"/>
      <c r="CP511" s="7786"/>
      <c r="CQ511" s="7786"/>
      <c r="CR511" s="7786"/>
      <c r="CS511" s="7786"/>
      <c r="CT511" s="7786"/>
      <c r="CU511" s="7786"/>
      <c r="CV511" s="7702"/>
      <c r="CW511" s="7702"/>
      <c r="CX511" s="7702"/>
      <c r="CY511" s="7702"/>
      <c r="CZ511" s="7702"/>
    </row>
    <row r="512" spans="1:104" ht="13.5" thickBot="1" x14ac:dyDescent="0.25">
      <c r="A512" s="7699"/>
      <c r="B512" s="7699"/>
      <c r="C512" s="7702"/>
      <c r="D512" s="7702"/>
      <c r="E512" s="7702"/>
      <c r="F512" s="7702"/>
      <c r="G512" s="7702"/>
      <c r="H512" s="7702"/>
      <c r="I512" s="7702"/>
      <c r="J512" s="7702"/>
      <c r="K512" s="7702"/>
      <c r="L512" s="7702"/>
      <c r="M512" s="7702"/>
      <c r="N512" s="7702"/>
      <c r="O512" s="7702"/>
      <c r="P512" s="7702"/>
      <c r="Q512" s="7702"/>
      <c r="R512" s="7702"/>
      <c r="S512" s="7702"/>
      <c r="T512" s="7702"/>
      <c r="U512" s="7702"/>
      <c r="V512" s="7702"/>
      <c r="W512" s="7702"/>
      <c r="X512" s="7702"/>
      <c r="Y512" s="7702"/>
      <c r="Z512" s="7702"/>
      <c r="AA512" s="7702"/>
      <c r="AB512" s="7702"/>
      <c r="AC512" s="7702"/>
      <c r="AD512" s="7702"/>
      <c r="AE512" s="7702"/>
      <c r="AF512" s="7702"/>
      <c r="AG512" s="7702"/>
      <c r="AH512" s="7702"/>
      <c r="AI512" s="7702"/>
      <c r="AJ512" s="7702"/>
      <c r="AK512" s="7702"/>
      <c r="AL512" s="7702"/>
      <c r="AM512" s="7702"/>
      <c r="AN512" s="7702"/>
      <c r="AO512" s="7702"/>
      <c r="AP512" s="7702"/>
      <c r="AQ512" s="7702"/>
      <c r="AR512" s="7702"/>
      <c r="AS512" s="7702"/>
      <c r="AT512" s="7702"/>
      <c r="AU512" s="7702"/>
      <c r="AV512" s="7702"/>
      <c r="AW512" s="7702"/>
      <c r="AX512" s="7702"/>
      <c r="AY512" s="7702"/>
      <c r="AZ512" s="7702"/>
      <c r="BA512" s="7702"/>
      <c r="BB512" s="7702"/>
      <c r="BC512" s="7702"/>
      <c r="BD512" s="7702"/>
      <c r="BE512" s="7702"/>
      <c r="BF512" s="7702"/>
      <c r="BG512" s="7702"/>
      <c r="BH512" s="7702"/>
      <c r="BI512" s="7702"/>
      <c r="BJ512" s="7702"/>
      <c r="BK512" s="7702"/>
      <c r="BL512" s="7702"/>
      <c r="BM512" s="7702"/>
      <c r="BN512" s="7702"/>
      <c r="BO512" s="7702"/>
      <c r="BP512" s="7702"/>
      <c r="BQ512" s="7702"/>
      <c r="BR512" s="7702"/>
      <c r="BS512" s="8293"/>
      <c r="BT512" s="7705"/>
      <c r="BU512" s="8300"/>
      <c r="BV512" s="7750">
        <f>BV511</f>
        <v>0</v>
      </c>
      <c r="BW512" s="8303"/>
      <c r="BX512" s="7687"/>
      <c r="BY512" s="7711" t="inlineStr">
        <is>
          <t>Lectura estabilizada</t>
        </is>
      </c>
      <c r="BZ512" s="7704" t="inlineStr">
        <is>
          <t>2º</t>
        </is>
      </c>
      <c r="CA512" s="8000"/>
      <c r="CB512" s="7702" t="inlineStr">
        <is>
          <t>Insertar valor manualmente</t>
        </is>
      </c>
      <c r="CC512" s="7708"/>
      <c r="CD512" s="7796"/>
      <c r="CE512" s="7795"/>
      <c r="CF512" s="7795"/>
      <c r="CG512" s="7795"/>
      <c r="CH512" s="7795"/>
      <c r="CI512" s="7795"/>
      <c r="CJ512" s="7795"/>
      <c r="CK512" s="7795"/>
      <c r="CL512" s="7786"/>
      <c r="CM512" s="7786"/>
      <c r="CN512" s="7786"/>
      <c r="CO512" s="7786"/>
      <c r="CP512" s="7786"/>
      <c r="CQ512" s="7786"/>
      <c r="CR512" s="7786"/>
      <c r="CS512" s="7786"/>
      <c r="CT512" s="7786"/>
      <c r="CU512" s="7786"/>
      <c r="CV512" s="7702"/>
      <c r="CW512" s="7702"/>
      <c r="CX512" s="7702"/>
      <c r="CY512" s="7702"/>
      <c r="CZ512" s="7702"/>
    </row>
    <row r="513" spans="1:104" ht="13.5" thickBot="1" x14ac:dyDescent="0.25">
      <c r="A513" s="7699"/>
      <c r="B513" s="7699"/>
      <c r="C513" s="7702"/>
      <c r="D513" s="7702"/>
      <c r="E513" s="7702"/>
      <c r="F513" s="7702"/>
      <c r="G513" s="7702"/>
      <c r="H513" s="7702"/>
      <c r="I513" s="7702"/>
      <c r="J513" s="7702"/>
      <c r="K513" s="7702"/>
      <c r="L513" s="7702"/>
      <c r="M513" s="7702"/>
      <c r="N513" s="7702"/>
      <c r="O513" s="7702"/>
      <c r="P513" s="7702"/>
      <c r="Q513" s="7702"/>
      <c r="R513" s="7702"/>
      <c r="S513" s="7702"/>
      <c r="T513" s="7702"/>
      <c r="U513" s="7702"/>
      <c r="V513" s="7702"/>
      <c r="W513" s="7702"/>
      <c r="X513" s="7702"/>
      <c r="Y513" s="7702"/>
      <c r="Z513" s="7702"/>
      <c r="AA513" s="7702"/>
      <c r="AB513" s="7702"/>
      <c r="AC513" s="7702"/>
      <c r="AD513" s="7702"/>
      <c r="AE513" s="7702"/>
      <c r="AF513" s="7702"/>
      <c r="AG513" s="7702"/>
      <c r="AH513" s="7702"/>
      <c r="AI513" s="7702"/>
      <c r="AJ513" s="7702"/>
      <c r="AK513" s="7702"/>
      <c r="AL513" s="7702"/>
      <c r="AM513" s="7702"/>
      <c r="AN513" s="7702"/>
      <c r="AO513" s="7702"/>
      <c r="AP513" s="7702"/>
      <c r="AQ513" s="7702"/>
      <c r="AR513" s="7702"/>
      <c r="AS513" s="7702"/>
      <c r="AT513" s="7702"/>
      <c r="AU513" s="7702"/>
      <c r="AV513" s="7702"/>
      <c r="AW513" s="7702"/>
      <c r="AX513" s="7702"/>
      <c r="AY513" s="7702"/>
      <c r="AZ513" s="7702"/>
      <c r="BA513" s="7702"/>
      <c r="BB513" s="7702"/>
      <c r="BC513" s="7702"/>
      <c r="BD513" s="7702"/>
      <c r="BE513" s="7702"/>
      <c r="BF513" s="7702"/>
      <c r="BG513" s="7702"/>
      <c r="BH513" s="7702"/>
      <c r="BI513" s="7702"/>
      <c r="BJ513" s="7702"/>
      <c r="BK513" s="7702"/>
      <c r="BL513" s="7702"/>
      <c r="BM513" s="7702"/>
      <c r="BN513" s="7702"/>
      <c r="BO513" s="7702"/>
      <c r="BP513" s="7702"/>
      <c r="BQ513" s="7702"/>
      <c r="BR513" s="7702"/>
      <c r="BS513" s="8293"/>
      <c r="BT513" s="7705"/>
      <c r="BU513" s="8300"/>
      <c r="BV513" s="7750">
        <f>BV511</f>
        <v>0</v>
      </c>
      <c r="BW513" s="8303"/>
      <c r="BX513" s="7687"/>
      <c r="BY513" s="7711" t="inlineStr">
        <is>
          <t>Cambio al dipolo</t>
        </is>
      </c>
      <c r="BZ513" s="7704" t="inlineStr">
        <is>
          <t>3º</t>
        </is>
      </c>
      <c r="CA513" s="8001"/>
      <c r="CB513" s="7702" t="inlineStr">
        <is>
          <t>Copiar valores de software de Temp/Hum</t>
        </is>
      </c>
      <c r="CC513" s="7708"/>
      <c r="CD513" s="7796"/>
      <c r="CE513" s="7795"/>
      <c r="CF513" s="7795"/>
      <c r="CG513" s="7795"/>
      <c r="CH513" s="7795"/>
      <c r="CI513" s="7795"/>
      <c r="CJ513" s="7795"/>
      <c r="CK513" s="7795"/>
      <c r="CL513" s="7786"/>
      <c r="CM513" s="7786"/>
      <c r="CN513" s="7786"/>
      <c r="CO513" s="7786"/>
      <c r="CP513" s="7786"/>
      <c r="CQ513" s="7786"/>
      <c r="CR513" s="7786"/>
      <c r="CS513" s="7786"/>
      <c r="CT513" s="7786"/>
      <c r="CU513" s="7786"/>
      <c r="CV513" s="7702"/>
      <c r="CW513" s="7702"/>
      <c r="CX513" s="7702"/>
      <c r="CY513" s="7702"/>
      <c r="CZ513" s="7702"/>
    </row>
    <row r="514" spans="1:104" ht="13.5" thickBot="1" x14ac:dyDescent="0.25">
      <c r="A514" s="7699"/>
      <c r="B514" s="7699"/>
      <c r="C514" s="7702"/>
      <c r="D514" s="7702"/>
      <c r="E514" s="7702"/>
      <c r="F514" s="7702"/>
      <c r="G514" s="7702"/>
      <c r="H514" s="7702"/>
      <c r="I514" s="7702"/>
      <c r="J514" s="7702"/>
      <c r="K514" s="7702"/>
      <c r="L514" s="7702"/>
      <c r="M514" s="7702"/>
      <c r="N514" s="7702"/>
      <c r="O514" s="7702"/>
      <c r="P514" s="7702"/>
      <c r="Q514" s="7702"/>
      <c r="R514" s="7702"/>
      <c r="S514" s="7702"/>
      <c r="T514" s="7702"/>
      <c r="U514" s="7702"/>
      <c r="V514" s="7702"/>
      <c r="W514" s="7702"/>
      <c r="X514" s="7702"/>
      <c r="Y514" s="7702"/>
      <c r="Z514" s="7702"/>
      <c r="AA514" s="7702"/>
      <c r="AB514" s="7702"/>
      <c r="AC514" s="7702"/>
      <c r="AD514" s="7702"/>
      <c r="AE514" s="7702"/>
      <c r="AF514" s="7702"/>
      <c r="AG514" s="7702"/>
      <c r="AH514" s="7702"/>
      <c r="AI514" s="7702"/>
      <c r="AJ514" s="7702"/>
      <c r="AK514" s="7702"/>
      <c r="AL514" s="7702"/>
      <c r="AM514" s="7702"/>
      <c r="AN514" s="7702"/>
      <c r="AO514" s="7702"/>
      <c r="AP514" s="7702"/>
      <c r="AQ514" s="7702"/>
      <c r="AR514" s="7702"/>
      <c r="AS514" s="7702"/>
      <c r="AT514" s="7702"/>
      <c r="AU514" s="7702"/>
      <c r="AV514" s="7702"/>
      <c r="AW514" s="7702"/>
      <c r="AX514" s="7702"/>
      <c r="AY514" s="7702"/>
      <c r="AZ514" s="7702"/>
      <c r="BA514" s="7702"/>
      <c r="BB514" s="7702"/>
      <c r="BC514" s="7702"/>
      <c r="BD514" s="7702"/>
      <c r="BE514" s="7702"/>
      <c r="BF514" s="7702"/>
      <c r="BG514" s="7702"/>
      <c r="BH514" s="7702"/>
      <c r="BI514" s="7702"/>
      <c r="BJ514" s="7702"/>
      <c r="BK514" s="7702"/>
      <c r="BL514" s="7702"/>
      <c r="BM514" s="7702"/>
      <c r="BN514" s="7702"/>
      <c r="BO514" s="7702"/>
      <c r="BP514" s="7702"/>
      <c r="BQ514" s="7702"/>
      <c r="BR514" s="7702"/>
      <c r="BS514" s="8293"/>
      <c r="BT514" s="7705"/>
      <c r="BU514" s="8300"/>
      <c r="BV514" s="7687"/>
      <c r="BW514" s="8303"/>
      <c r="BX514" s="7687"/>
      <c r="BY514" s="7711" t="inlineStr">
        <is>
          <t>Ajuste</t>
        </is>
      </c>
      <c r="BZ514" s="7704" t="inlineStr">
        <is>
          <t>4º</t>
        </is>
      </c>
      <c r="CA514" s="8002"/>
      <c r="CB514" s="7702" t="inlineStr">
        <is>
          <t>Celdas bloqueadas</t>
        </is>
      </c>
      <c r="CC514" s="7708"/>
      <c r="CD514" s="7796"/>
      <c r="CE514" s="7795"/>
      <c r="CF514" s="7795"/>
      <c r="CG514" s="7795"/>
      <c r="CH514" s="7795"/>
      <c r="CI514" s="7795"/>
      <c r="CJ514" s="7795"/>
      <c r="CK514" s="7795"/>
      <c r="CL514" s="7786"/>
      <c r="CM514" s="7786"/>
      <c r="CN514" s="7786"/>
      <c r="CO514" s="7786"/>
      <c r="CP514" s="7786"/>
      <c r="CQ514" s="7786"/>
      <c r="CR514" s="7786"/>
      <c r="CS514" s="7786"/>
      <c r="CT514" s="7786"/>
      <c r="CU514" s="7786"/>
      <c r="CV514" s="7702"/>
      <c r="CW514" s="7702"/>
      <c r="CX514" s="7702"/>
      <c r="CY514" s="7702"/>
      <c r="CZ514" s="7702"/>
    </row>
    <row r="515" spans="1:104" x14ac:dyDescent="0.2">
      <c r="A515" s="7699"/>
      <c r="B515" s="7699"/>
      <c r="C515" s="7702"/>
      <c r="D515" s="7702"/>
      <c r="E515" s="7702"/>
      <c r="F515" s="7702"/>
      <c r="G515" s="7702"/>
      <c r="H515" s="7702"/>
      <c r="I515" s="7702"/>
      <c r="J515" s="7702"/>
      <c r="K515" s="7702"/>
      <c r="L515" s="7702"/>
      <c r="M515" s="7702"/>
      <c r="N515" s="7702"/>
      <c r="O515" s="7702"/>
      <c r="P515" s="7702"/>
      <c r="Q515" s="7702"/>
      <c r="R515" s="7702"/>
      <c r="S515" s="7702"/>
      <c r="T515" s="7702"/>
      <c r="U515" s="7702"/>
      <c r="V515" s="7702"/>
      <c r="W515" s="7702"/>
      <c r="X515" s="7702"/>
      <c r="Y515" s="7702"/>
      <c r="Z515" s="7702"/>
      <c r="AA515" s="7702"/>
      <c r="AB515" s="7702"/>
      <c r="AC515" s="7702"/>
      <c r="AD515" s="7702"/>
      <c r="AE515" s="7702"/>
      <c r="AF515" s="7702"/>
      <c r="AG515" s="7702"/>
      <c r="AH515" s="7702"/>
      <c r="AI515" s="7702"/>
      <c r="AJ515" s="7702"/>
      <c r="AK515" s="7702"/>
      <c r="AL515" s="7702"/>
      <c r="AM515" s="7702"/>
      <c r="AN515" s="7702"/>
      <c r="AO515" s="7702"/>
      <c r="AP515" s="7702"/>
      <c r="AQ515" s="7702"/>
      <c r="AR515" s="7702"/>
      <c r="AS515" s="7702"/>
      <c r="AT515" s="7702"/>
      <c r="AU515" s="7702"/>
      <c r="AV515" s="7702"/>
      <c r="AW515" s="7702"/>
      <c r="AX515" s="7702"/>
      <c r="AY515" s="7702"/>
      <c r="AZ515" s="7702"/>
      <c r="BA515" s="7702"/>
      <c r="BB515" s="7702"/>
      <c r="BC515" s="7702"/>
      <c r="BD515" s="7702"/>
      <c r="BE515" s="7702"/>
      <c r="BF515" s="7702"/>
      <c r="BG515" s="7702"/>
      <c r="BH515" s="7702"/>
      <c r="BI515" s="7702"/>
      <c r="BJ515" s="7702"/>
      <c r="BK515" s="7702"/>
      <c r="BL515" s="7702"/>
      <c r="BM515" s="7702"/>
      <c r="BN515" s="7702"/>
      <c r="BO515" s="7702"/>
      <c r="BP515" s="7702"/>
      <c r="BQ515" s="7702"/>
      <c r="BR515" s="7702"/>
      <c r="BS515" s="8293"/>
      <c r="BT515" s="7705"/>
      <c r="BU515" s="8300"/>
      <c r="BV515" s="7750">
        <f>BV514</f>
        <v>0</v>
      </c>
      <c r="BW515" s="8303"/>
      <c r="BX515" s="7688">
        <f>BX514</f>
        <v>0</v>
      </c>
      <c r="BY515" s="7711" t="inlineStr">
        <is>
          <t>Máx durante ensayo</t>
        </is>
      </c>
      <c r="BZ515" s="7704" t="inlineStr">
        <is>
          <t>5º</t>
        </is>
      </c>
      <c r="CA515" s="7998"/>
      <c r="CB515" s="7702"/>
      <c r="CC515" s="7708"/>
      <c r="CD515" s="7796"/>
      <c r="CE515" s="7795"/>
      <c r="CF515" s="7795"/>
      <c r="CG515" s="7795"/>
      <c r="CH515" s="7795"/>
      <c r="CI515" s="7795"/>
      <c r="CJ515" s="7795"/>
      <c r="CK515" s="7795"/>
      <c r="CL515" s="7786"/>
      <c r="CM515" s="7786"/>
      <c r="CN515" s="7786"/>
      <c r="CO515" s="7786"/>
      <c r="CP515" s="7786"/>
      <c r="CQ515" s="7786"/>
      <c r="CR515" s="7786"/>
      <c r="CS515" s="7786"/>
      <c r="CT515" s="7786"/>
      <c r="CU515" s="7786"/>
      <c r="CV515" s="7702"/>
      <c r="CW515" s="7702"/>
      <c r="CX515" s="7702"/>
      <c r="CY515" s="7702"/>
      <c r="CZ515" s="7702"/>
    </row>
    <row r="516" spans="1:104" ht="13.5" thickBot="1" x14ac:dyDescent="0.25">
      <c r="A516" s="7699"/>
      <c r="B516" s="7699"/>
      <c r="C516" s="7702"/>
      <c r="D516" s="7702"/>
      <c r="E516" s="7702"/>
      <c r="F516" s="7702"/>
      <c r="G516" s="7702"/>
      <c r="H516" s="7702"/>
      <c r="I516" s="7702"/>
      <c r="J516" s="7702"/>
      <c r="K516" s="7702"/>
      <c r="L516" s="7702"/>
      <c r="M516" s="7702"/>
      <c r="N516" s="7702"/>
      <c r="O516" s="7702"/>
      <c r="P516" s="7702"/>
      <c r="Q516" s="7702"/>
      <c r="R516" s="7702"/>
      <c r="S516" s="7702"/>
      <c r="T516" s="7702"/>
      <c r="U516" s="7702"/>
      <c r="V516" s="7702"/>
      <c r="W516" s="7702"/>
      <c r="X516" s="7702"/>
      <c r="Y516" s="7702"/>
      <c r="Z516" s="7702"/>
      <c r="AA516" s="7702"/>
      <c r="AB516" s="7702"/>
      <c r="AC516" s="7702"/>
      <c r="AD516" s="7702"/>
      <c r="AE516" s="7702"/>
      <c r="AF516" s="7702"/>
      <c r="AG516" s="7702"/>
      <c r="AH516" s="7702"/>
      <c r="AI516" s="7702"/>
      <c r="AJ516" s="7702"/>
      <c r="AK516" s="7702"/>
      <c r="AL516" s="7702"/>
      <c r="AM516" s="7702"/>
      <c r="AN516" s="7702"/>
      <c r="AO516" s="7702"/>
      <c r="AP516" s="7702"/>
      <c r="AQ516" s="7702"/>
      <c r="AR516" s="7702"/>
      <c r="AS516" s="7702"/>
      <c r="AT516" s="7702"/>
      <c r="AU516" s="7702"/>
      <c r="AV516" s="7702"/>
      <c r="AW516" s="7702"/>
      <c r="AX516" s="7702"/>
      <c r="AY516" s="7702"/>
      <c r="AZ516" s="7702"/>
      <c r="BA516" s="7702"/>
      <c r="BB516" s="7702"/>
      <c r="BC516" s="7702"/>
      <c r="BD516" s="7702"/>
      <c r="BE516" s="7702"/>
      <c r="BF516" s="7702"/>
      <c r="BG516" s="7702"/>
      <c r="BH516" s="7702"/>
      <c r="BI516" s="7702"/>
      <c r="BJ516" s="7702"/>
      <c r="BK516" s="7702"/>
      <c r="BL516" s="7702"/>
      <c r="BM516" s="7702"/>
      <c r="BN516" s="7702"/>
      <c r="BO516" s="7702"/>
      <c r="BP516" s="7702"/>
      <c r="BQ516" s="7702"/>
      <c r="BR516" s="7702"/>
      <c r="BS516" s="8293"/>
      <c r="BT516" s="7705"/>
      <c r="BU516" s="8301"/>
      <c r="BV516" s="7752">
        <f>BV514</f>
        <v>0</v>
      </c>
      <c r="BW516" s="8304"/>
      <c r="BX516" s="7689">
        <f>BX514</f>
        <v>0</v>
      </c>
      <c r="BY516" s="7712" t="inlineStr">
        <is>
          <t>Mín durante ensayo</t>
        </is>
      </c>
      <c r="BZ516" s="7704" t="inlineStr">
        <is>
          <t>6º</t>
        </is>
      </c>
      <c r="CA516" s="7998"/>
      <c r="CB516" s="7702"/>
      <c r="CC516" s="7708"/>
      <c r="CD516" s="7796"/>
      <c r="CE516" s="7795"/>
      <c r="CF516" s="7795"/>
      <c r="CG516" s="7795"/>
      <c r="CH516" s="7795"/>
      <c r="CI516" s="7795"/>
      <c r="CJ516" s="7795"/>
      <c r="CK516" s="7795"/>
      <c r="CL516" s="7786"/>
      <c r="CM516" s="7786"/>
      <c r="CN516" s="7786"/>
      <c r="CO516" s="7786"/>
      <c r="CP516" s="7786"/>
      <c r="CQ516" s="7786"/>
      <c r="CR516" s="7786"/>
      <c r="CS516" s="7786"/>
      <c r="CT516" s="7786"/>
      <c r="CU516" s="7786"/>
      <c r="CV516" s="7702"/>
      <c r="CW516" s="7702"/>
      <c r="CX516" s="7702"/>
      <c r="CY516" s="7702"/>
      <c r="CZ516" s="7702"/>
    </row>
    <row r="517" spans="1:104" ht="13.5" thickBot="1" x14ac:dyDescent="0.25">
      <c r="A517" s="7699"/>
      <c r="B517" s="7699"/>
      <c r="C517" s="7702"/>
      <c r="D517" s="7702"/>
      <c r="E517" s="7702"/>
      <c r="F517" s="7702"/>
      <c r="G517" s="7702"/>
      <c r="H517" s="7702"/>
      <c r="I517" s="7702"/>
      <c r="J517" s="7702"/>
      <c r="K517" s="7702"/>
      <c r="L517" s="7702"/>
      <c r="M517" s="7702"/>
      <c r="N517" s="7702"/>
      <c r="O517" s="7702"/>
      <c r="P517" s="7702"/>
      <c r="Q517" s="7702"/>
      <c r="R517" s="7702"/>
      <c r="S517" s="7702"/>
      <c r="T517" s="7702"/>
      <c r="U517" s="7702"/>
      <c r="V517" s="7702"/>
      <c r="W517" s="7702"/>
      <c r="X517" s="7702"/>
      <c r="Y517" s="7702"/>
      <c r="Z517" s="7702"/>
      <c r="AA517" s="7702"/>
      <c r="AB517" s="7702"/>
      <c r="AC517" s="7702"/>
      <c r="AD517" s="7702"/>
      <c r="AE517" s="7702"/>
      <c r="AF517" s="7702"/>
      <c r="AG517" s="7702"/>
      <c r="AH517" s="7702"/>
      <c r="AI517" s="7702"/>
      <c r="AJ517" s="7702"/>
      <c r="AK517" s="7702"/>
      <c r="AL517" s="7702"/>
      <c r="AM517" s="7702"/>
      <c r="AN517" s="7702"/>
      <c r="AO517" s="7702"/>
      <c r="AP517" s="7702"/>
      <c r="AQ517" s="7702"/>
      <c r="AR517" s="7702"/>
      <c r="AS517" s="7702"/>
      <c r="AT517" s="7702"/>
      <c r="AU517" s="7702"/>
      <c r="AV517" s="7702"/>
      <c r="AW517" s="7702"/>
      <c r="AX517" s="7702"/>
      <c r="AY517" s="7702"/>
      <c r="AZ517" s="7702"/>
      <c r="BA517" s="7702"/>
      <c r="BB517" s="7702"/>
      <c r="BC517" s="7702"/>
      <c r="BD517" s="7702"/>
      <c r="BE517" s="7702"/>
      <c r="BF517" s="7702"/>
      <c r="BG517" s="7702"/>
      <c r="BH517" s="7702"/>
      <c r="BI517" s="7702"/>
      <c r="BJ517" s="7702"/>
      <c r="BK517" s="7702"/>
      <c r="BL517" s="7702"/>
      <c r="BM517" s="7702"/>
      <c r="BN517" s="7702"/>
      <c r="BO517" s="7702"/>
      <c r="BP517" s="7702"/>
      <c r="BQ517" s="7702"/>
      <c r="BR517" s="7702"/>
      <c r="BS517" s="8293"/>
      <c r="BT517" s="7705"/>
      <c r="BU517" s="7702"/>
      <c r="BV517" s="7702"/>
      <c r="BW517" s="7702"/>
      <c r="BX517" s="7680"/>
      <c r="BY517" s="7702"/>
      <c r="BZ517" s="7702"/>
      <c r="CA517" s="7998"/>
      <c r="CB517" s="7702"/>
      <c r="CC517" s="7708"/>
      <c r="CD517" s="7796"/>
      <c r="CE517" s="7795"/>
      <c r="CF517" s="7795"/>
      <c r="CG517" s="7795"/>
      <c r="CH517" s="7795"/>
      <c r="CI517" s="7795"/>
      <c r="CJ517" s="7795"/>
      <c r="CK517" s="7795"/>
      <c r="CL517" s="7786"/>
      <c r="CM517" s="7786"/>
      <c r="CN517" s="7786"/>
      <c r="CO517" s="7786"/>
      <c r="CP517" s="7786"/>
      <c r="CQ517" s="7786"/>
      <c r="CR517" s="7786"/>
      <c r="CS517" s="7786"/>
      <c r="CT517" s="7786"/>
      <c r="CU517" s="7786"/>
      <c r="CV517" s="7702"/>
      <c r="CW517" s="7702"/>
      <c r="CX517" s="7702"/>
      <c r="CY517" s="7702"/>
      <c r="CZ517" s="7702"/>
    </row>
    <row r="518" spans="1:104" ht="13.5" thickBot="1" x14ac:dyDescent="0.25">
      <c r="A518" s="7699"/>
      <c r="B518" s="7699"/>
      <c r="C518" s="7702"/>
      <c r="D518" s="7702"/>
      <c r="E518" s="7702"/>
      <c r="F518" s="7702"/>
      <c r="G518" s="7702"/>
      <c r="H518" s="7702"/>
      <c r="I518" s="7702"/>
      <c r="J518" s="7702"/>
      <c r="K518" s="7702"/>
      <c r="L518" s="7702"/>
      <c r="M518" s="7702"/>
      <c r="N518" s="7702"/>
      <c r="O518" s="7702"/>
      <c r="P518" s="7702"/>
      <c r="Q518" s="7702"/>
      <c r="R518" s="7702"/>
      <c r="S518" s="7702"/>
      <c r="T518" s="7702"/>
      <c r="U518" s="7702"/>
      <c r="V518" s="7702"/>
      <c r="W518" s="7702"/>
      <c r="X518" s="7702"/>
      <c r="Y518" s="7702"/>
      <c r="Z518" s="7702"/>
      <c r="AA518" s="7702"/>
      <c r="AB518" s="7702"/>
      <c r="AC518" s="7702"/>
      <c r="AD518" s="7702"/>
      <c r="AE518" s="7702"/>
      <c r="AF518" s="7702"/>
      <c r="AG518" s="7702"/>
      <c r="AH518" s="7702"/>
      <c r="AI518" s="7702"/>
      <c r="AJ518" s="7702"/>
      <c r="AK518" s="7702"/>
      <c r="AL518" s="7702"/>
      <c r="AM518" s="7702"/>
      <c r="AN518" s="7702"/>
      <c r="AO518" s="7702"/>
      <c r="AP518" s="7702"/>
      <c r="AQ518" s="7702"/>
      <c r="AR518" s="7702"/>
      <c r="AS518" s="7702"/>
      <c r="AT518" s="7702"/>
      <c r="AU518" s="7702"/>
      <c r="AV518" s="7702"/>
      <c r="AW518" s="7702"/>
      <c r="AX518" s="7702"/>
      <c r="AY518" s="7702"/>
      <c r="AZ518" s="7702"/>
      <c r="BA518" s="7702"/>
      <c r="BB518" s="7702"/>
      <c r="BC518" s="7702"/>
      <c r="BD518" s="7702"/>
      <c r="BE518" s="7702"/>
      <c r="BF518" s="7702"/>
      <c r="BG518" s="7702"/>
      <c r="BH518" s="7702"/>
      <c r="BI518" s="7702"/>
      <c r="BJ518" s="7702"/>
      <c r="BK518" s="7702"/>
      <c r="BL518" s="7702"/>
      <c r="BM518" s="7702"/>
      <c r="BN518" s="7702"/>
      <c r="BO518" s="7702"/>
      <c r="BP518" s="7702"/>
      <c r="BQ518" s="7702"/>
      <c r="BR518" s="7702"/>
      <c r="BS518" s="8293"/>
      <c r="BT518" s="7705"/>
      <c r="BU518" s="7690"/>
      <c r="BV518" s="7686" t="inlineStr">
        <is>
          <t>Medida SAR</t>
        </is>
      </c>
      <c r="BW518" s="7691" t="inlineStr">
        <is>
          <t>Valor en antena</t>
        </is>
      </c>
      <c r="BX518" s="7691" t="inlineStr">
        <is>
          <t>SAR 1W</t>
        </is>
      </c>
      <c r="BY518" s="7691" t="inlineStr">
        <is>
          <t>SAR W/g</t>
        </is>
      </c>
      <c r="BZ518" s="7691" t="inlineStr">
        <is>
          <t>Desviacion (%)</t>
        </is>
      </c>
      <c r="CA518" s="7692" t="inlineStr">
        <is>
          <t>Veredicto</t>
        </is>
      </c>
      <c r="CB518" s="7703"/>
      <c r="CC518" s="7709"/>
      <c r="CD518" s="7796"/>
      <c r="CE518" s="7795"/>
      <c r="CF518" s="7795"/>
      <c r="CG518" s="7795"/>
      <c r="CH518" s="7795"/>
      <c r="CI518" s="7795"/>
      <c r="CJ518" s="7795"/>
      <c r="CK518" s="7795"/>
      <c r="CL518" s="7786"/>
      <c r="CM518" s="7786"/>
      <c r="CN518" s="7786"/>
      <c r="CO518" s="7786"/>
      <c r="CP518" s="7786"/>
      <c r="CQ518" s="7786"/>
      <c r="CR518" s="7786"/>
      <c r="CS518" s="7786"/>
      <c r="CT518" s="7786"/>
      <c r="CU518" s="7786"/>
      <c r="CV518" s="7702"/>
      <c r="CW518" s="7702"/>
      <c r="CX518" s="7702"/>
      <c r="CY518" s="7702"/>
      <c r="CZ518" s="7702"/>
    </row>
    <row r="519" spans="1:104" x14ac:dyDescent="0.2">
      <c r="A519" s="7699"/>
      <c r="B519" s="7699"/>
      <c r="C519" s="7702"/>
      <c r="D519" s="7702"/>
      <c r="E519" s="7702"/>
      <c r="F519" s="7702"/>
      <c r="G519" s="7702"/>
      <c r="H519" s="7702"/>
      <c r="I519" s="7702"/>
      <c r="J519" s="7702"/>
      <c r="K519" s="7702"/>
      <c r="L519" s="7702"/>
      <c r="M519" s="7702"/>
      <c r="N519" s="7702"/>
      <c r="O519" s="7702"/>
      <c r="P519" s="7702"/>
      <c r="Q519" s="7702"/>
      <c r="R519" s="7702"/>
      <c r="S519" s="7702"/>
      <c r="T519" s="7702"/>
      <c r="U519" s="7702"/>
      <c r="V519" s="7702"/>
      <c r="W519" s="7702"/>
      <c r="X519" s="7702"/>
      <c r="Y519" s="7702"/>
      <c r="Z519" s="7702"/>
      <c r="AA519" s="7702"/>
      <c r="AB519" s="7702"/>
      <c r="AC519" s="7702"/>
      <c r="AD519" s="7702"/>
      <c r="AE519" s="7702"/>
      <c r="AF519" s="7702"/>
      <c r="AG519" s="7702"/>
      <c r="AH519" s="7702"/>
      <c r="AI519" s="7702"/>
      <c r="AJ519" s="7702"/>
      <c r="AK519" s="7702"/>
      <c r="AL519" s="7702"/>
      <c r="AM519" s="7702"/>
      <c r="AN519" s="7702"/>
      <c r="AO519" s="7702"/>
      <c r="AP519" s="7702"/>
      <c r="AQ519" s="7702"/>
      <c r="AR519" s="7702"/>
      <c r="AS519" s="7702"/>
      <c r="AT519" s="7702"/>
      <c r="AU519" s="7702"/>
      <c r="AV519" s="7702"/>
      <c r="AW519" s="7702"/>
      <c r="AX519" s="7702"/>
      <c r="AY519" s="7702"/>
      <c r="AZ519" s="7702"/>
      <c r="BA519" s="7702"/>
      <c r="BB519" s="7702"/>
      <c r="BC519" s="7702"/>
      <c r="BD519" s="7702"/>
      <c r="BE519" s="7702"/>
      <c r="BF519" s="7702"/>
      <c r="BG519" s="7702"/>
      <c r="BH519" s="7702"/>
      <c r="BI519" s="7702"/>
      <c r="BJ519" s="7702"/>
      <c r="BK519" s="7702"/>
      <c r="BL519" s="7702"/>
      <c r="BM519" s="7702"/>
      <c r="BN519" s="7702"/>
      <c r="BO519" s="7702"/>
      <c r="BP519" s="7702"/>
      <c r="BQ519" s="7702"/>
      <c r="BR519" s="7702"/>
      <c r="BS519" s="8293"/>
      <c r="BT519" s="7705"/>
      <c r="BU519" s="7719" t="inlineStr">
        <is>
          <t>SAR(1g)</t>
        </is>
      </c>
      <c r="BV519" s="7693"/>
      <c r="BW519" s="7713">
        <f>POWER(10,(((10*LOG10(BW511))+(AVERAGE(BX515:BX516)-BX512))/10))</f>
        <v>250.00000000000011</v>
      </c>
      <c r="BX519" s="8161">
        <f>CD501</f>
        <v>10.9</v>
      </c>
      <c r="BY519" s="7713">
        <f>BV519*1000/BW519</f>
        <v>0</v>
      </c>
      <c r="BZ519" s="7713">
        <f>((BY519-BX519)*100)/BX519</f>
        <v>-100</v>
      </c>
      <c r="CA519" s="7715" t="str">
        <f>IF(ABS(BZ519)&lt;10,"Válido","No Válido")</f>
        <v>No Válido</v>
      </c>
      <c r="CB519" s="7703"/>
      <c r="CC519" s="7709"/>
      <c r="CD519" s="7796"/>
      <c r="CE519" s="7795"/>
      <c r="CF519" s="7795"/>
      <c r="CG519" s="7795"/>
      <c r="CH519" s="7795"/>
      <c r="CI519" s="7795"/>
      <c r="CJ519" s="7795"/>
      <c r="CK519" s="7795"/>
      <c r="CL519" s="7786"/>
      <c r="CM519" s="7786"/>
      <c r="CN519" s="7786"/>
      <c r="CO519" s="7786"/>
      <c r="CP519" s="7786"/>
      <c r="CQ519" s="7786"/>
      <c r="CR519" s="7786"/>
      <c r="CS519" s="7786"/>
      <c r="CT519" s="7786"/>
      <c r="CU519" s="7786"/>
      <c r="CV519" s="7702"/>
      <c r="CW519" s="7702"/>
      <c r="CX519" s="7702"/>
      <c r="CY519" s="7702"/>
      <c r="CZ519" s="7702"/>
    </row>
    <row r="520" spans="1:104" ht="13.5" thickBot="1" x14ac:dyDescent="0.25">
      <c r="A520" s="7699"/>
      <c r="B520" s="7699"/>
      <c r="C520" s="7702"/>
      <c r="D520" s="7702"/>
      <c r="E520" s="7702"/>
      <c r="F520" s="7702"/>
      <c r="G520" s="7702"/>
      <c r="H520" s="7702"/>
      <c r="I520" s="7702"/>
      <c r="J520" s="7702"/>
      <c r="K520" s="7702"/>
      <c r="L520" s="7702"/>
      <c r="M520" s="7702"/>
      <c r="N520" s="7702"/>
      <c r="O520" s="7702"/>
      <c r="P520" s="7702"/>
      <c r="Q520" s="7702"/>
      <c r="R520" s="7702"/>
      <c r="S520" s="7702"/>
      <c r="T520" s="7702"/>
      <c r="U520" s="7702"/>
      <c r="V520" s="7702"/>
      <c r="W520" s="7702"/>
      <c r="X520" s="7702"/>
      <c r="Y520" s="7702"/>
      <c r="Z520" s="7702"/>
      <c r="AA520" s="7702"/>
      <c r="AB520" s="7702"/>
      <c r="AC520" s="7702"/>
      <c r="AD520" s="7702"/>
      <c r="AE520" s="7702"/>
      <c r="AF520" s="7702"/>
      <c r="AG520" s="7702"/>
      <c r="AH520" s="7702"/>
      <c r="AI520" s="7702"/>
      <c r="AJ520" s="7702"/>
      <c r="AK520" s="7702"/>
      <c r="AL520" s="7702"/>
      <c r="AM520" s="7702"/>
      <c r="AN520" s="7702"/>
      <c r="AO520" s="7702"/>
      <c r="AP520" s="7702"/>
      <c r="AQ520" s="7702"/>
      <c r="AR520" s="7702"/>
      <c r="AS520" s="7702"/>
      <c r="AT520" s="7702"/>
      <c r="AU520" s="7702"/>
      <c r="AV520" s="7702"/>
      <c r="AW520" s="7702"/>
      <c r="AX520" s="7702"/>
      <c r="AY520" s="7702"/>
      <c r="AZ520" s="7702"/>
      <c r="BA520" s="7702"/>
      <c r="BB520" s="7702"/>
      <c r="BC520" s="7702"/>
      <c r="BD520" s="7702"/>
      <c r="BE520" s="7702"/>
      <c r="BF520" s="7702"/>
      <c r="BG520" s="7702"/>
      <c r="BH520" s="7702"/>
      <c r="BI520" s="7702"/>
      <c r="BJ520" s="7702"/>
      <c r="BK520" s="7702"/>
      <c r="BL520" s="7702"/>
      <c r="BM520" s="7702"/>
      <c r="BN520" s="7702"/>
      <c r="BO520" s="7702"/>
      <c r="BP520" s="7702"/>
      <c r="BQ520" s="7702"/>
      <c r="BR520" s="7702"/>
      <c r="BS520" s="8293"/>
      <c r="BT520" s="7705"/>
      <c r="BU520" s="7720" t="inlineStr">
        <is>
          <t>SAR(10g)</t>
        </is>
      </c>
      <c r="BV520" s="7694"/>
      <c r="BW520" s="7714">
        <f>POWER(10,(((10*LOG10(BW511))+(AVERAGE(BX515:BX516)-BX512))/10))</f>
        <v>250.00000000000011</v>
      </c>
      <c r="BX520" s="8162">
        <f>CD502</f>
        <v>7.01</v>
      </c>
      <c r="BY520" s="7714">
        <f>BV520*1000/BW520</f>
        <v>0</v>
      </c>
      <c r="BZ520" s="7714">
        <f>((BY520-BX520)*100)/BX520</f>
        <v>-100</v>
      </c>
      <c r="CA520" s="7716" t="str">
        <f>IF(ABS(BZ520)&lt;10,"Válido","No Válido")</f>
        <v>No Válido</v>
      </c>
      <c r="CB520" s="7703"/>
      <c r="CC520" s="7709"/>
      <c r="CD520" s="7796"/>
      <c r="CE520" s="7795"/>
      <c r="CF520" s="7795"/>
      <c r="CG520" s="7795"/>
      <c r="CH520" s="7795"/>
      <c r="CI520" s="7795"/>
      <c r="CJ520" s="7795"/>
      <c r="CK520" s="7795"/>
      <c r="CL520" s="7786"/>
      <c r="CM520" s="7786"/>
      <c r="CN520" s="7786"/>
      <c r="CO520" s="7786"/>
      <c r="CP520" s="7786"/>
      <c r="CQ520" s="7786"/>
      <c r="CR520" s="7786"/>
      <c r="CS520" s="7786"/>
      <c r="CT520" s="7786"/>
      <c r="CU520" s="7786"/>
      <c r="CV520" s="7702"/>
      <c r="CW520" s="7702"/>
      <c r="CX520" s="7702"/>
      <c r="CY520" s="7702"/>
      <c r="CZ520" s="7702"/>
    </row>
    <row r="521" spans="1:104" ht="13.5" thickBot="1" x14ac:dyDescent="0.25">
      <c r="A521" s="7699"/>
      <c r="B521" s="7699"/>
      <c r="C521" s="7702"/>
      <c r="D521" s="7702"/>
      <c r="E521" s="7702"/>
      <c r="F521" s="7702"/>
      <c r="G521" s="7702"/>
      <c r="H521" s="7702"/>
      <c r="I521" s="7702"/>
      <c r="J521" s="7702"/>
      <c r="K521" s="7702"/>
      <c r="L521" s="7702"/>
      <c r="M521" s="7702"/>
      <c r="N521" s="7702"/>
      <c r="O521" s="7702"/>
      <c r="P521" s="7702"/>
      <c r="Q521" s="7702"/>
      <c r="R521" s="7702"/>
      <c r="S521" s="7702"/>
      <c r="T521" s="7702"/>
      <c r="U521" s="7702"/>
      <c r="V521" s="7702"/>
      <c r="W521" s="7702"/>
      <c r="X521" s="7702"/>
      <c r="Y521" s="7702"/>
      <c r="Z521" s="7702"/>
      <c r="AA521" s="7702"/>
      <c r="AB521" s="7702"/>
      <c r="AC521" s="7702"/>
      <c r="AD521" s="7702"/>
      <c r="AE521" s="7702"/>
      <c r="AF521" s="7702"/>
      <c r="AG521" s="7702"/>
      <c r="AH521" s="7702"/>
      <c r="AI521" s="7702"/>
      <c r="AJ521" s="7702"/>
      <c r="AK521" s="7702"/>
      <c r="AL521" s="7702"/>
      <c r="AM521" s="7702"/>
      <c r="AN521" s="7702"/>
      <c r="AO521" s="7702"/>
      <c r="AP521" s="7702"/>
      <c r="AQ521" s="7702"/>
      <c r="AR521" s="7702"/>
      <c r="AS521" s="7702"/>
      <c r="AT521" s="7702"/>
      <c r="AU521" s="7702"/>
      <c r="AV521" s="7702"/>
      <c r="AW521" s="7702"/>
      <c r="AX521" s="7702"/>
      <c r="AY521" s="7702"/>
      <c r="AZ521" s="7702"/>
      <c r="BA521" s="7702"/>
      <c r="BB521" s="7702"/>
      <c r="BC521" s="7702"/>
      <c r="BD521" s="7702"/>
      <c r="BE521" s="7702"/>
      <c r="BF521" s="7702"/>
      <c r="BG521" s="7702"/>
      <c r="BH521" s="7702"/>
      <c r="BI521" s="7702"/>
      <c r="BJ521" s="7702"/>
      <c r="BK521" s="7702"/>
      <c r="BL521" s="7702"/>
      <c r="BM521" s="7702"/>
      <c r="BN521" s="7702"/>
      <c r="BO521" s="7702"/>
      <c r="BP521" s="7702"/>
      <c r="BQ521" s="7702"/>
      <c r="BR521" s="7702"/>
      <c r="BS521" s="8293"/>
      <c r="BT521" s="7705"/>
      <c r="BU521" s="7702"/>
      <c r="BV521" s="7702"/>
      <c r="BW521" s="7702"/>
      <c r="BX521" s="7702"/>
      <c r="BY521" s="7726"/>
      <c r="BZ521" s="7726"/>
      <c r="CA521" s="7726"/>
      <c r="CB521" s="7726"/>
      <c r="CC521" s="7734"/>
      <c r="CD521" s="7796"/>
      <c r="CE521" s="7795"/>
      <c r="CF521" s="7795"/>
      <c r="CG521" s="7795"/>
      <c r="CH521" s="7795"/>
      <c r="CI521" s="7795"/>
      <c r="CJ521" s="7795"/>
      <c r="CK521" s="7795"/>
      <c r="CL521" s="7786"/>
      <c r="CM521" s="7786"/>
      <c r="CN521" s="7786"/>
      <c r="CO521" s="7786"/>
      <c r="CP521" s="7786"/>
      <c r="CQ521" s="7786"/>
      <c r="CR521" s="7786"/>
      <c r="CS521" s="7786"/>
      <c r="CT521" s="7786"/>
      <c r="CU521" s="7786"/>
      <c r="CV521" s="7702"/>
      <c r="CW521" s="7702"/>
      <c r="CX521" s="7702"/>
      <c r="CY521" s="7702"/>
      <c r="CZ521" s="7702"/>
    </row>
    <row r="522" spans="1:104" ht="26.25" thickBot="1" x14ac:dyDescent="0.25">
      <c r="A522" s="7699"/>
      <c r="B522" s="7699"/>
      <c r="C522" s="7702"/>
      <c r="D522" s="7702"/>
      <c r="E522" s="7702"/>
      <c r="F522" s="7702"/>
      <c r="G522" s="7702"/>
      <c r="H522" s="7702"/>
      <c r="I522" s="7702"/>
      <c r="J522" s="7702"/>
      <c r="K522" s="7702"/>
      <c r="L522" s="7702"/>
      <c r="M522" s="7702"/>
      <c r="N522" s="7702"/>
      <c r="O522" s="7702"/>
      <c r="P522" s="7702"/>
      <c r="Q522" s="7702"/>
      <c r="R522" s="7702"/>
      <c r="S522" s="7702"/>
      <c r="T522" s="7702"/>
      <c r="U522" s="7702"/>
      <c r="V522" s="7702"/>
      <c r="W522" s="7702"/>
      <c r="X522" s="7702"/>
      <c r="Y522" s="7702"/>
      <c r="Z522" s="7702"/>
      <c r="AA522" s="7702"/>
      <c r="AB522" s="7702"/>
      <c r="AC522" s="7702"/>
      <c r="AD522" s="7702"/>
      <c r="AE522" s="7702"/>
      <c r="AF522" s="7702"/>
      <c r="AG522" s="7702"/>
      <c r="AH522" s="7702"/>
      <c r="AI522" s="7702"/>
      <c r="AJ522" s="7702"/>
      <c r="AK522" s="7702"/>
      <c r="AL522" s="7702"/>
      <c r="AM522" s="7702"/>
      <c r="AN522" s="7702"/>
      <c r="AO522" s="7702"/>
      <c r="AP522" s="7702"/>
      <c r="AQ522" s="7702"/>
      <c r="AR522" s="7702"/>
      <c r="AS522" s="7702"/>
      <c r="AT522" s="7702"/>
      <c r="AU522" s="7702"/>
      <c r="AV522" s="7702"/>
      <c r="AW522" s="7702"/>
      <c r="AX522" s="7702"/>
      <c r="AY522" s="7702"/>
      <c r="AZ522" s="7702"/>
      <c r="BA522" s="7702"/>
      <c r="BB522" s="7702"/>
      <c r="BC522" s="7702"/>
      <c r="BD522" s="7702"/>
      <c r="BE522" s="7702"/>
      <c r="BF522" s="7702"/>
      <c r="BG522" s="7702"/>
      <c r="BH522" s="7702"/>
      <c r="BI522" s="7702"/>
      <c r="BJ522" s="7702"/>
      <c r="BK522" s="7702"/>
      <c r="BL522" s="7702"/>
      <c r="BM522" s="7702"/>
      <c r="BN522" s="7702"/>
      <c r="BO522" s="7702"/>
      <c r="BP522" s="7702"/>
      <c r="BQ522" s="7702"/>
      <c r="BR522" s="7702"/>
      <c r="BS522" s="8293"/>
      <c r="BT522" s="7705"/>
      <c r="BU522" s="7695"/>
      <c r="BV522" s="7696" t="inlineStr">
        <is>
          <t>Valor SAR extrap</t>
        </is>
      </c>
      <c r="BW522" s="7697" t="inlineStr">
        <is>
          <t>Desviacion (%)</t>
        </is>
      </c>
      <c r="BX522" s="7698" t="inlineStr">
        <is>
          <t>Veredicto</t>
        </is>
      </c>
      <c r="BY522" s="7726"/>
      <c r="BZ522" s="7726"/>
      <c r="CA522" s="7726" t="inlineStr">
        <is>
          <t>Frequency
(MHz)</t>
        </is>
      </c>
      <c r="CB522" s="7726" t="str">
        <f>CA508</f>
        <v>Head/Body:</v>
      </c>
      <c r="CC522" s="7734" t="inlineStr">
        <is>
          <t>SAR over</t>
        </is>
      </c>
      <c r="CD522" s="7796"/>
      <c r="CE522" s="7795"/>
      <c r="CF522" s="7795"/>
      <c r="CG522" s="7795"/>
      <c r="CH522" s="7795"/>
      <c r="CI522" s="7795"/>
      <c r="CJ522" s="7795"/>
      <c r="CK522" s="7795"/>
      <c r="CL522" s="7786"/>
      <c r="CM522" s="7786"/>
      <c r="CN522" s="7786"/>
      <c r="CO522" s="7786"/>
      <c r="CP522" s="7786"/>
      <c r="CQ522" s="7786"/>
      <c r="CR522" s="7786"/>
      <c r="CS522" s="7786"/>
      <c r="CT522" s="7786"/>
      <c r="CU522" s="7786"/>
      <c r="CV522" s="7702"/>
      <c r="CW522" s="7702"/>
      <c r="CX522" s="7702"/>
      <c r="CY522" s="7702"/>
      <c r="CZ522" s="7702"/>
    </row>
    <row r="523" spans="1:104" x14ac:dyDescent="0.2">
      <c r="A523" s="7699"/>
      <c r="B523" s="7699"/>
      <c r="C523" s="7702"/>
      <c r="D523" s="7702"/>
      <c r="E523" s="7702"/>
      <c r="F523" s="7702"/>
      <c r="G523" s="7702"/>
      <c r="H523" s="7702"/>
      <c r="I523" s="7702"/>
      <c r="J523" s="7702"/>
      <c r="K523" s="7702"/>
      <c r="L523" s="7702"/>
      <c r="M523" s="7702"/>
      <c r="N523" s="7702"/>
      <c r="O523" s="7702"/>
      <c r="P523" s="7702"/>
      <c r="Q523" s="7702"/>
      <c r="R523" s="7702"/>
      <c r="S523" s="7702"/>
      <c r="T523" s="7702"/>
      <c r="U523" s="7702"/>
      <c r="V523" s="7702"/>
      <c r="W523" s="7702"/>
      <c r="X523" s="7702"/>
      <c r="Y523" s="7702"/>
      <c r="Z523" s="7702"/>
      <c r="AA523" s="7702"/>
      <c r="AB523" s="7702"/>
      <c r="AC523" s="7702"/>
      <c r="AD523" s="7702"/>
      <c r="AE523" s="7702"/>
      <c r="AF523" s="7702"/>
      <c r="AG523" s="7702"/>
      <c r="AH523" s="7702"/>
      <c r="AI523" s="7702"/>
      <c r="AJ523" s="7702"/>
      <c r="AK523" s="7702"/>
      <c r="AL523" s="7702"/>
      <c r="AM523" s="7702"/>
      <c r="AN523" s="7702"/>
      <c r="AO523" s="7702"/>
      <c r="AP523" s="7702"/>
      <c r="AQ523" s="7702"/>
      <c r="AR523" s="7702"/>
      <c r="AS523" s="7702"/>
      <c r="AT523" s="7702"/>
      <c r="AU523" s="7702"/>
      <c r="AV523" s="7702"/>
      <c r="AW523" s="7702"/>
      <c r="AX523" s="7702"/>
      <c r="AY523" s="7702"/>
      <c r="AZ523" s="7702"/>
      <c r="BA523" s="7702"/>
      <c r="BB523" s="7702"/>
      <c r="BC523" s="7702"/>
      <c r="BD523" s="7702"/>
      <c r="BE523" s="7702"/>
      <c r="BF523" s="7702"/>
      <c r="BG523" s="7702"/>
      <c r="BH523" s="7702"/>
      <c r="BI523" s="7702"/>
      <c r="BJ523" s="7702"/>
      <c r="BK523" s="7702"/>
      <c r="BL523" s="7702"/>
      <c r="BM523" s="7702"/>
      <c r="BN523" s="7702"/>
      <c r="BO523" s="7702"/>
      <c r="BP523" s="7702"/>
      <c r="BQ523" s="7702"/>
      <c r="BR523" s="7702"/>
      <c r="BS523" s="8293"/>
      <c r="BT523" s="7705"/>
      <c r="BU523" s="7684" t="inlineStr">
        <is>
          <t>Fast SAR 1g</t>
        </is>
      </c>
      <c r="BV523" s="7693"/>
      <c r="BW523" s="7713" t="e">
        <f>((BV523-BV519)*100)/BV519</f>
        <v>#DIV/0!</v>
      </c>
      <c r="BX523" s="7715" t="e">
        <f>IF(ABS(BW523)&lt;3,"Válido","No Válido")</f>
        <v>#DIV/0!</v>
      </c>
      <c r="BY523" s="7726"/>
      <c r="BZ523" s="7726"/>
      <c r="CA523" s="7726">
        <f>BU511</f>
        <v>0</v>
      </c>
      <c r="CB523" s="7726" t="str">
        <f>CB508</f>
        <v>Head</v>
      </c>
      <c r="CC523" s="7734" t="inlineStr">
        <is>
          <t>1 gr.</t>
        </is>
      </c>
      <c r="CD523" s="7796"/>
      <c r="CE523" s="7795"/>
      <c r="CF523" s="7795"/>
      <c r="CG523" s="7795"/>
      <c r="CH523" s="7795"/>
      <c r="CI523" s="7795"/>
      <c r="CJ523" s="7795"/>
      <c r="CK523" s="7795"/>
      <c r="CL523" s="7786"/>
      <c r="CM523" s="7786"/>
      <c r="CN523" s="7786"/>
      <c r="CO523" s="7786"/>
      <c r="CP523" s="7786"/>
      <c r="CQ523" s="7786"/>
      <c r="CR523" s="7786"/>
      <c r="CS523" s="7786"/>
      <c r="CT523" s="7786"/>
      <c r="CU523" s="7786"/>
      <c r="CV523" s="7702"/>
      <c r="CW523" s="7702"/>
      <c r="CX523" s="7702"/>
      <c r="CY523" s="7702"/>
      <c r="CZ523" s="7702"/>
    </row>
    <row r="524" spans="1:104" ht="13.5" thickBot="1" x14ac:dyDescent="0.25">
      <c r="A524" s="7699"/>
      <c r="B524" s="7699"/>
      <c r="C524" s="7702"/>
      <c r="D524" s="7702"/>
      <c r="E524" s="7702"/>
      <c r="F524" s="7702"/>
      <c r="G524" s="7702"/>
      <c r="H524" s="7702"/>
      <c r="I524" s="7702"/>
      <c r="J524" s="7702"/>
      <c r="K524" s="7702"/>
      <c r="L524" s="7702"/>
      <c r="M524" s="7702"/>
      <c r="N524" s="7702"/>
      <c r="O524" s="7702"/>
      <c r="P524" s="7702"/>
      <c r="Q524" s="7702"/>
      <c r="R524" s="7702"/>
      <c r="S524" s="7702"/>
      <c r="T524" s="7702"/>
      <c r="U524" s="7702"/>
      <c r="V524" s="7702"/>
      <c r="W524" s="7702"/>
      <c r="X524" s="7702"/>
      <c r="Y524" s="7702"/>
      <c r="Z524" s="7702"/>
      <c r="AA524" s="7702"/>
      <c r="AB524" s="7702"/>
      <c r="AC524" s="7702"/>
      <c r="AD524" s="7702"/>
      <c r="AE524" s="7702"/>
      <c r="AF524" s="7702"/>
      <c r="AG524" s="7702"/>
      <c r="AH524" s="7702"/>
      <c r="AI524" s="7702"/>
      <c r="AJ524" s="7702"/>
      <c r="AK524" s="7702"/>
      <c r="AL524" s="7702"/>
      <c r="AM524" s="7702"/>
      <c r="AN524" s="7702"/>
      <c r="AO524" s="7702"/>
      <c r="AP524" s="7702"/>
      <c r="AQ524" s="7702"/>
      <c r="AR524" s="7702"/>
      <c r="AS524" s="7702"/>
      <c r="AT524" s="7702"/>
      <c r="AU524" s="7702"/>
      <c r="AV524" s="7702"/>
      <c r="AW524" s="7702"/>
      <c r="AX524" s="7702"/>
      <c r="AY524" s="7702"/>
      <c r="AZ524" s="7702"/>
      <c r="BA524" s="7702"/>
      <c r="BB524" s="7702"/>
      <c r="BC524" s="7702"/>
      <c r="BD524" s="7702"/>
      <c r="BE524" s="7702"/>
      <c r="BF524" s="7702"/>
      <c r="BG524" s="7702"/>
      <c r="BH524" s="7702"/>
      <c r="BI524" s="7702"/>
      <c r="BJ524" s="7702"/>
      <c r="BK524" s="7702"/>
      <c r="BL524" s="7702"/>
      <c r="BM524" s="7702"/>
      <c r="BN524" s="7702"/>
      <c r="BO524" s="7702"/>
      <c r="BP524" s="7702"/>
      <c r="BQ524" s="7702"/>
      <c r="BR524" s="7702"/>
      <c r="BS524" s="8293"/>
      <c r="BT524" s="7705"/>
      <c r="BU524" s="7718" t="inlineStr">
        <is>
          <t>Fast SAR 10g</t>
        </is>
      </c>
      <c r="BV524" s="7694"/>
      <c r="BW524" s="7714" t="e">
        <f>((BV524-BV520)*100)/BV520</f>
        <v>#DIV/0!</v>
      </c>
      <c r="BX524" s="7716" t="e">
        <f>IF(ABS(BW524)&lt;7,"Válido","No Válido")</f>
        <v>#DIV/0!</v>
      </c>
      <c r="BY524" s="7727"/>
      <c r="BZ524" s="7726"/>
      <c r="CA524" s="7732">
        <f>BU511</f>
        <v>0</v>
      </c>
      <c r="CB524" s="7730" t="str">
        <f>CB508</f>
        <v>Head</v>
      </c>
      <c r="CC524" s="7734" t="inlineStr">
        <is>
          <t>10 gr.</t>
        </is>
      </c>
      <c r="CD524" s="7796"/>
      <c r="CE524" s="7795"/>
      <c r="CF524" s="7795"/>
      <c r="CG524" s="7795"/>
      <c r="CH524" s="7795"/>
      <c r="CI524" s="7795"/>
      <c r="CJ524" s="7795"/>
      <c r="CK524" s="7795"/>
      <c r="CL524" s="7786"/>
      <c r="CM524" s="7786"/>
      <c r="CN524" s="7786"/>
      <c r="CO524" s="7786"/>
      <c r="CP524" s="7786"/>
      <c r="CQ524" s="7786"/>
      <c r="CR524" s="7786"/>
      <c r="CS524" s="7786"/>
      <c r="CT524" s="7786"/>
      <c r="CU524" s="7786"/>
      <c r="CV524" s="7702"/>
      <c r="CW524" s="7702"/>
      <c r="CX524" s="7702"/>
      <c r="CY524" s="7702"/>
      <c r="CZ524" s="7702"/>
    </row>
    <row r="525" spans="1:104" x14ac:dyDescent="0.2">
      <c r="A525" s="7699"/>
      <c r="B525" s="7699"/>
      <c r="C525" s="7702"/>
      <c r="D525" s="7702"/>
      <c r="E525" s="7702"/>
      <c r="F525" s="7702"/>
      <c r="G525" s="7702"/>
      <c r="H525" s="7702"/>
      <c r="I525" s="7702"/>
      <c r="J525" s="7702"/>
      <c r="K525" s="7702"/>
      <c r="L525" s="7702"/>
      <c r="M525" s="7702"/>
      <c r="N525" s="7702"/>
      <c r="O525" s="7702"/>
      <c r="P525" s="7702"/>
      <c r="Q525" s="7702"/>
      <c r="R525" s="7702"/>
      <c r="S525" s="7702"/>
      <c r="T525" s="7702"/>
      <c r="U525" s="7702"/>
      <c r="V525" s="7702"/>
      <c r="W525" s="7702"/>
      <c r="X525" s="7702"/>
      <c r="Y525" s="7702"/>
      <c r="Z525" s="7702"/>
      <c r="AA525" s="7702"/>
      <c r="AB525" s="7702"/>
      <c r="AC525" s="7702"/>
      <c r="AD525" s="7702"/>
      <c r="AE525" s="7702"/>
      <c r="AF525" s="7702"/>
      <c r="AG525" s="7702"/>
      <c r="AH525" s="7702"/>
      <c r="AI525" s="7702"/>
      <c r="AJ525" s="7702"/>
      <c r="AK525" s="7702"/>
      <c r="AL525" s="7702"/>
      <c r="AM525" s="7702"/>
      <c r="AN525" s="7702"/>
      <c r="AO525" s="7702"/>
      <c r="AP525" s="7702"/>
      <c r="AQ525" s="7702"/>
      <c r="AR525" s="7702"/>
      <c r="AS525" s="7702"/>
      <c r="AT525" s="7702"/>
      <c r="AU525" s="7702"/>
      <c r="AV525" s="7702"/>
      <c r="AW525" s="7702"/>
      <c r="AX525" s="7702"/>
      <c r="AY525" s="7702"/>
      <c r="AZ525" s="7702"/>
      <c r="BA525" s="7702"/>
      <c r="BB525" s="7702"/>
      <c r="BC525" s="7702"/>
      <c r="BD525" s="7702"/>
      <c r="BE525" s="7702"/>
      <c r="BF525" s="7702"/>
      <c r="BG525" s="7702"/>
      <c r="BH525" s="7702"/>
      <c r="BI525" s="7702"/>
      <c r="BJ525" s="7702"/>
      <c r="BK525" s="7702"/>
      <c r="BL525" s="7702"/>
      <c r="BM525" s="7702"/>
      <c r="BN525" s="7702"/>
      <c r="BO525" s="7702"/>
      <c r="BP525" s="7702"/>
      <c r="BQ525" s="7702"/>
      <c r="BR525" s="7702"/>
      <c r="BS525" s="8293"/>
      <c r="BT525" s="7735"/>
      <c r="BU525" s="7784"/>
      <c r="BV525" s="7784"/>
      <c r="BW525" s="7702"/>
      <c r="BX525" s="7702"/>
      <c r="BY525" s="7785"/>
      <c r="BZ525" s="7702"/>
      <c r="CA525" s="7998"/>
      <c r="CB525" s="7702"/>
      <c r="CC525" s="7708"/>
      <c r="CD525" s="7796"/>
      <c r="CE525" s="7795"/>
      <c r="CF525" s="7795"/>
      <c r="CG525" s="7795"/>
      <c r="CH525" s="7795"/>
      <c r="CI525" s="7795"/>
      <c r="CJ525" s="7795"/>
      <c r="CK525" s="7795"/>
      <c r="CL525" s="7786"/>
      <c r="CM525" s="7786"/>
      <c r="CN525" s="7786"/>
      <c r="CO525" s="7786"/>
      <c r="CP525" s="7786"/>
      <c r="CQ525" s="7786"/>
      <c r="CR525" s="7786"/>
      <c r="CS525" s="7786"/>
      <c r="CT525" s="7786"/>
      <c r="CU525" s="7786"/>
      <c r="CV525" s="7702"/>
      <c r="CW525" s="7702"/>
      <c r="CX525" s="7702"/>
      <c r="CY525" s="7702"/>
      <c r="CZ525" s="7702"/>
    </row>
    <row r="526" spans="1:104" x14ac:dyDescent="0.2">
      <c r="A526" s="7699"/>
      <c r="B526" s="7699"/>
      <c r="C526" s="7702"/>
      <c r="D526" s="7702"/>
      <c r="E526" s="7702"/>
      <c r="F526" s="7702"/>
      <c r="G526" s="7702"/>
      <c r="H526" s="7702"/>
      <c r="I526" s="7702"/>
      <c r="J526" s="7702"/>
      <c r="K526" s="7702"/>
      <c r="L526" s="7702"/>
      <c r="M526" s="7702"/>
      <c r="N526" s="7702"/>
      <c r="O526" s="7702"/>
      <c r="P526" s="7702"/>
      <c r="Q526" s="7702"/>
      <c r="R526" s="7702"/>
      <c r="S526" s="7702"/>
      <c r="T526" s="7702"/>
      <c r="U526" s="7702"/>
      <c r="V526" s="7702"/>
      <c r="W526" s="7702"/>
      <c r="X526" s="7702"/>
      <c r="Y526" s="7702"/>
      <c r="Z526" s="7702"/>
      <c r="AA526" s="7702"/>
      <c r="AB526" s="7702"/>
      <c r="AC526" s="7702"/>
      <c r="AD526" s="7702"/>
      <c r="AE526" s="7702"/>
      <c r="AF526" s="7702"/>
      <c r="AG526" s="7702"/>
      <c r="AH526" s="7702"/>
      <c r="AI526" s="7702"/>
      <c r="AJ526" s="7702"/>
      <c r="AK526" s="7702"/>
      <c r="AL526" s="7702"/>
      <c r="AM526" s="7702"/>
      <c r="AN526" s="7702"/>
      <c r="AO526" s="7702"/>
      <c r="AP526" s="7702"/>
      <c r="AQ526" s="7702"/>
      <c r="AR526" s="7702"/>
      <c r="AS526" s="7702"/>
      <c r="AT526" s="7702"/>
      <c r="AU526" s="7702"/>
      <c r="AV526" s="7702"/>
      <c r="AW526" s="7702"/>
      <c r="AX526" s="7702"/>
      <c r="AY526" s="7702"/>
      <c r="AZ526" s="7702"/>
      <c r="BA526" s="7702"/>
      <c r="BB526" s="7702"/>
      <c r="BC526" s="7702"/>
      <c r="BD526" s="7702"/>
      <c r="BE526" s="7702"/>
      <c r="BF526" s="7702"/>
      <c r="BG526" s="7702"/>
      <c r="BH526" s="7702"/>
      <c r="BI526" s="7702"/>
      <c r="BJ526" s="7702"/>
      <c r="BK526" s="7702"/>
      <c r="BL526" s="7702"/>
      <c r="BM526" s="7702"/>
      <c r="BN526" s="7702"/>
      <c r="BO526" s="7702"/>
      <c r="BP526" s="7702"/>
      <c r="BQ526" s="7702"/>
      <c r="BR526" s="7702"/>
      <c r="BS526" s="8293"/>
      <c r="BT526" s="7726"/>
      <c r="BU526" s="7727" t="inlineStr">
        <is>
          <t>Date</t>
        </is>
      </c>
      <c r="BV526" s="7727" t="inlineStr">
        <is>
          <t>Frequency
(MHz)</t>
        </is>
      </c>
      <c r="BW526" s="7726" t="str">
        <f>CA508</f>
        <v>Head/Body:</v>
      </c>
      <c r="BX526" s="7726" t="inlineStr">
        <is>
          <t>SAR over</t>
        </is>
      </c>
      <c r="BY526" s="7726" t="inlineStr">
        <is>
          <t>Fast SAR
(W/kg)</t>
        </is>
      </c>
      <c r="BZ526" s="7726" t="inlineStr">
        <is>
          <t>SAR
(W/kg)</t>
        </is>
      </c>
      <c r="CA526" s="7726" t="inlineStr">
        <is>
          <t>1 W Target
SAR (W/kg)</t>
        </is>
      </c>
      <c r="CB526" s="7726" t="inlineStr">
        <is>
          <t>1 W Norm.
SAR (W/kg)</t>
        </is>
      </c>
      <c r="CC526" s="7734" t="inlineStr">
        <is>
          <t>Drift (%)</t>
        </is>
      </c>
      <c r="CD526" s="7796"/>
      <c r="CE526" s="7795"/>
      <c r="CF526" s="7795"/>
      <c r="CG526" s="7795"/>
      <c r="CH526" s="7795"/>
      <c r="CI526" s="7795"/>
      <c r="CJ526" s="7795"/>
      <c r="CK526" s="7795"/>
      <c r="CL526" s="7786"/>
      <c r="CM526" s="7786"/>
      <c r="CN526" s="7786"/>
      <c r="CO526" s="7786"/>
      <c r="CP526" s="7786"/>
      <c r="CQ526" s="7786"/>
      <c r="CR526" s="7786"/>
      <c r="CS526" s="7786"/>
      <c r="CT526" s="7786"/>
      <c r="CU526" s="7786"/>
      <c r="CV526" s="7702"/>
      <c r="CW526" s="7702"/>
      <c r="CX526" s="7702"/>
      <c r="CY526" s="7702"/>
      <c r="CZ526" s="7702"/>
    </row>
    <row r="527" spans="1:104" x14ac:dyDescent="0.2">
      <c r="A527" s="7699"/>
      <c r="B527" s="7699"/>
      <c r="C527" s="7702"/>
      <c r="D527" s="7702"/>
      <c r="E527" s="7702"/>
      <c r="F527" s="7702"/>
      <c r="G527" s="7702"/>
      <c r="H527" s="7702"/>
      <c r="I527" s="7702"/>
      <c r="J527" s="7702"/>
      <c r="K527" s="7702"/>
      <c r="L527" s="7702"/>
      <c r="M527" s="7702"/>
      <c r="N527" s="7702"/>
      <c r="O527" s="7702"/>
      <c r="P527" s="7702"/>
      <c r="Q527" s="7702"/>
      <c r="R527" s="7702"/>
      <c r="S527" s="7702"/>
      <c r="T527" s="7702"/>
      <c r="U527" s="7702"/>
      <c r="V527" s="7702"/>
      <c r="W527" s="7702"/>
      <c r="X527" s="7702"/>
      <c r="Y527" s="7702"/>
      <c r="Z527" s="7702"/>
      <c r="AA527" s="7702"/>
      <c r="AB527" s="7702"/>
      <c r="AC527" s="7702"/>
      <c r="AD527" s="7702"/>
      <c r="AE527" s="7702"/>
      <c r="AF527" s="7702"/>
      <c r="AG527" s="7702"/>
      <c r="AH527" s="7702"/>
      <c r="AI527" s="7702"/>
      <c r="AJ527" s="7702"/>
      <c r="AK527" s="7702"/>
      <c r="AL527" s="7702"/>
      <c r="AM527" s="7702"/>
      <c r="AN527" s="7702"/>
      <c r="AO527" s="7702"/>
      <c r="AP527" s="7702"/>
      <c r="AQ527" s="7702"/>
      <c r="AR527" s="7702"/>
      <c r="AS527" s="7702"/>
      <c r="AT527" s="7702"/>
      <c r="AU527" s="7702"/>
      <c r="AV527" s="7702"/>
      <c r="AW527" s="7702"/>
      <c r="AX527" s="7702"/>
      <c r="AY527" s="7702"/>
      <c r="AZ527" s="7702"/>
      <c r="BA527" s="7702"/>
      <c r="BB527" s="7702"/>
      <c r="BC527" s="7702"/>
      <c r="BD527" s="7702"/>
      <c r="BE527" s="7702"/>
      <c r="BF527" s="7702"/>
      <c r="BG527" s="7702"/>
      <c r="BH527" s="7702"/>
      <c r="BI527" s="7702"/>
      <c r="BJ527" s="7702"/>
      <c r="BK527" s="7702"/>
      <c r="BL527" s="7702"/>
      <c r="BM527" s="7702"/>
      <c r="BN527" s="7702"/>
      <c r="BO527" s="7702"/>
      <c r="BP527" s="7702"/>
      <c r="BQ527" s="7702"/>
      <c r="BR527" s="7702"/>
      <c r="BS527" s="8293"/>
      <c r="BT527" s="7735"/>
      <c r="BU527" s="7757">
        <f>CB502</f>
        <v>0</v>
      </c>
      <c r="BV527" s="7732">
        <f>BU511</f>
        <v>0</v>
      </c>
      <c r="BW527" s="7732" t="str">
        <f>CB508</f>
        <v>Head</v>
      </c>
      <c r="BX527" s="7732" t="inlineStr">
        <is>
          <t>1 gr.</t>
        </is>
      </c>
      <c r="BY527" s="7732">
        <f>BV523</f>
        <v>0</v>
      </c>
      <c r="BZ527" s="7728">
        <f>BV519</f>
        <v>0</v>
      </c>
      <c r="CA527" s="7732">
        <f t="shared" ref="CA527:CA528" si="75">BX519</f>
        <v>10.9</v>
      </c>
      <c r="CB527" s="7730">
        <f t="shared" ref="CB527:CB528" si="76">BY519</f>
        <v>0</v>
      </c>
      <c r="CC527" s="7734">
        <f t="shared" ref="CC527:CC528" si="77">BZ519</f>
        <v>-100</v>
      </c>
      <c r="CD527" s="7796"/>
      <c r="CE527" s="7795"/>
      <c r="CF527" s="7795"/>
      <c r="CG527" s="7795"/>
      <c r="CH527" s="7795"/>
      <c r="CI527" s="7795"/>
      <c r="CJ527" s="7795"/>
      <c r="CK527" s="7795"/>
      <c r="CL527" s="7786"/>
      <c r="CM527" s="7786"/>
      <c r="CN527" s="7786"/>
      <c r="CO527" s="7786"/>
      <c r="CP527" s="7786"/>
      <c r="CQ527" s="7786"/>
      <c r="CR527" s="7786"/>
      <c r="CS527" s="7786"/>
      <c r="CT527" s="7786"/>
      <c r="CU527" s="7786"/>
      <c r="CV527" s="7702"/>
      <c r="CW527" s="7702"/>
      <c r="CX527" s="7702"/>
      <c r="CY527" s="7702"/>
      <c r="CZ527" s="7702"/>
    </row>
    <row r="528" spans="1:104" x14ac:dyDescent="0.2">
      <c r="A528" s="7699"/>
      <c r="B528" s="7699"/>
      <c r="C528" s="7702"/>
      <c r="D528" s="7702"/>
      <c r="E528" s="7702"/>
      <c r="F528" s="7702"/>
      <c r="G528" s="7702"/>
      <c r="H528" s="7702"/>
      <c r="I528" s="7702"/>
      <c r="J528" s="7702"/>
      <c r="K528" s="7702"/>
      <c r="L528" s="7702"/>
      <c r="M528" s="7702"/>
      <c r="N528" s="7702"/>
      <c r="O528" s="7702"/>
      <c r="P528" s="7702"/>
      <c r="Q528" s="7702"/>
      <c r="R528" s="7702"/>
      <c r="S528" s="7702"/>
      <c r="T528" s="7702"/>
      <c r="U528" s="7702"/>
      <c r="V528" s="7702"/>
      <c r="W528" s="7702"/>
      <c r="X528" s="7702"/>
      <c r="Y528" s="7702"/>
      <c r="Z528" s="7702"/>
      <c r="AA528" s="7702"/>
      <c r="AB528" s="7702"/>
      <c r="AC528" s="7702"/>
      <c r="AD528" s="7702"/>
      <c r="AE528" s="7702"/>
      <c r="AF528" s="7702"/>
      <c r="AG528" s="7702"/>
      <c r="AH528" s="7702"/>
      <c r="AI528" s="7702"/>
      <c r="AJ528" s="7702"/>
      <c r="AK528" s="7702"/>
      <c r="AL528" s="7702"/>
      <c r="AM528" s="7702"/>
      <c r="AN528" s="7702"/>
      <c r="AO528" s="7702"/>
      <c r="AP528" s="7702"/>
      <c r="AQ528" s="7702"/>
      <c r="AR528" s="7702"/>
      <c r="AS528" s="7702"/>
      <c r="AT528" s="7702"/>
      <c r="AU528" s="7702"/>
      <c r="AV528" s="7702"/>
      <c r="AW528" s="7702"/>
      <c r="AX528" s="7702"/>
      <c r="AY528" s="7702"/>
      <c r="AZ528" s="7702"/>
      <c r="BA528" s="7702"/>
      <c r="BB528" s="7702"/>
      <c r="BC528" s="7702"/>
      <c r="BD528" s="7702"/>
      <c r="BE528" s="7702"/>
      <c r="BF528" s="7702"/>
      <c r="BG528" s="7702"/>
      <c r="BH528" s="7702"/>
      <c r="BI528" s="7702"/>
      <c r="BJ528" s="7702"/>
      <c r="BK528" s="7702"/>
      <c r="BL528" s="7702"/>
      <c r="BM528" s="7702"/>
      <c r="BN528" s="7702"/>
      <c r="BO528" s="7702"/>
      <c r="BP528" s="7702"/>
      <c r="BQ528" s="7702"/>
      <c r="BR528" s="7702"/>
      <c r="BS528" s="8293"/>
      <c r="BT528" s="7736"/>
      <c r="BU528" s="7757">
        <f>CB502</f>
        <v>0</v>
      </c>
      <c r="BV528" s="7730">
        <f>BU511</f>
        <v>0</v>
      </c>
      <c r="BW528" s="7731" t="str">
        <f>CB508</f>
        <v>Head</v>
      </c>
      <c r="BX528" s="7731" t="inlineStr">
        <is>
          <t>10 gr.</t>
        </is>
      </c>
      <c r="BY528" s="7730">
        <f>BV524</f>
        <v>0</v>
      </c>
      <c r="BZ528" s="7728">
        <f>BV520</f>
        <v>0</v>
      </c>
      <c r="CA528" s="7728">
        <f t="shared" si="75"/>
        <v>7.01</v>
      </c>
      <c r="CB528" s="7728">
        <f t="shared" si="76"/>
        <v>0</v>
      </c>
      <c r="CC528" s="7734">
        <f t="shared" si="77"/>
        <v>-100</v>
      </c>
      <c r="CD528" s="7796"/>
      <c r="CE528" s="7795"/>
      <c r="CF528" s="7795"/>
      <c r="CG528" s="7795"/>
      <c r="CH528" s="7795"/>
      <c r="CI528" s="7795"/>
      <c r="CJ528" s="7795"/>
      <c r="CK528" s="7795"/>
      <c r="CL528" s="7786"/>
      <c r="CM528" s="7786"/>
      <c r="CN528" s="7786"/>
      <c r="CO528" s="7786"/>
      <c r="CP528" s="7786"/>
      <c r="CQ528" s="7786"/>
      <c r="CR528" s="7786"/>
      <c r="CS528" s="7786"/>
      <c r="CT528" s="7786"/>
      <c r="CU528" s="7786"/>
      <c r="CV528" s="7702"/>
      <c r="CW528" s="7702"/>
      <c r="CX528" s="7702"/>
      <c r="CY528" s="7702"/>
      <c r="CZ528" s="7702"/>
    </row>
    <row r="529" spans="1:104" ht="13.5" thickBot="1" x14ac:dyDescent="0.25">
      <c r="A529" s="7699"/>
      <c r="B529" s="7699"/>
      <c r="C529" s="7702"/>
      <c r="D529" s="7702"/>
      <c r="E529" s="7702"/>
      <c r="F529" s="7702"/>
      <c r="G529" s="7702"/>
      <c r="H529" s="7702"/>
      <c r="I529" s="7702"/>
      <c r="J529" s="7702"/>
      <c r="K529" s="7702"/>
      <c r="L529" s="7702"/>
      <c r="M529" s="7702"/>
      <c r="N529" s="7702"/>
      <c r="O529" s="7702"/>
      <c r="P529" s="7702"/>
      <c r="Q529" s="7702"/>
      <c r="R529" s="7702"/>
      <c r="S529" s="7702"/>
      <c r="T529" s="7702"/>
      <c r="U529" s="7702"/>
      <c r="V529" s="7702"/>
      <c r="W529" s="7702"/>
      <c r="X529" s="7702"/>
      <c r="Y529" s="7702"/>
      <c r="Z529" s="7702"/>
      <c r="AA529" s="7702"/>
      <c r="AB529" s="7702"/>
      <c r="AC529" s="7702"/>
      <c r="AD529" s="7702"/>
      <c r="AE529" s="7702"/>
      <c r="AF529" s="7702"/>
      <c r="AG529" s="7702"/>
      <c r="AH529" s="7702"/>
      <c r="AI529" s="7702"/>
      <c r="AJ529" s="7702"/>
      <c r="AK529" s="7702"/>
      <c r="AL529" s="7702"/>
      <c r="AM529" s="7702"/>
      <c r="AN529" s="7702"/>
      <c r="AO529" s="7702"/>
      <c r="AP529" s="7702"/>
      <c r="AQ529" s="7702"/>
      <c r="AR529" s="7702"/>
      <c r="AS529" s="7702"/>
      <c r="AT529" s="7702"/>
      <c r="AU529" s="7702"/>
      <c r="AV529" s="7702"/>
      <c r="AW529" s="7702"/>
      <c r="AX529" s="7702"/>
      <c r="AY529" s="7702"/>
      <c r="AZ529" s="7702"/>
      <c r="BA529" s="7702"/>
      <c r="BB529" s="7702"/>
      <c r="BC529" s="7702"/>
      <c r="BD529" s="7702"/>
      <c r="BE529" s="7702"/>
      <c r="BF529" s="7702"/>
      <c r="BG529" s="7702"/>
      <c r="BH529" s="7702"/>
      <c r="BI529" s="7702"/>
      <c r="BJ529" s="7702"/>
      <c r="BK529" s="7702"/>
      <c r="BL529" s="7702"/>
      <c r="BM529" s="7702"/>
      <c r="BN529" s="7702"/>
      <c r="BO529" s="7702"/>
      <c r="BP529" s="7702"/>
      <c r="BQ529" s="7702"/>
      <c r="BR529" s="7702"/>
      <c r="BS529" s="8294"/>
      <c r="BT529" s="7737"/>
      <c r="BU529" s="7787"/>
      <c r="BV529" s="7788"/>
      <c r="BW529" s="7789"/>
      <c r="BX529" s="7790"/>
      <c r="BY529" s="7791"/>
      <c r="BZ529" s="7789"/>
      <c r="CA529" s="7790"/>
      <c r="CB529" s="7792"/>
      <c r="CC529" s="7793"/>
      <c r="CD529" s="7796"/>
      <c r="CE529" s="7795"/>
      <c r="CF529" s="7795"/>
      <c r="CG529" s="7795"/>
      <c r="CH529" s="7795"/>
      <c r="CI529" s="7795"/>
      <c r="CJ529" s="7795"/>
      <c r="CK529" s="7795"/>
      <c r="CL529" s="7786"/>
      <c r="CM529" s="7786"/>
      <c r="CN529" s="7786"/>
      <c r="CO529" s="7786"/>
      <c r="CP529" s="7786"/>
      <c r="CQ529" s="7786"/>
      <c r="CR529" s="7786"/>
      <c r="CS529" s="7786"/>
      <c r="CT529" s="7786"/>
      <c r="CU529" s="7786"/>
      <c r="CV529" s="7702"/>
      <c r="CW529" s="7702"/>
      <c r="CX529" s="7702"/>
      <c r="CY529" s="7702"/>
      <c r="CZ529" s="7702"/>
    </row>
    <row r="530" spans="1:104" x14ac:dyDescent="0.2">
      <c r="A530" s="7699"/>
      <c r="B530" s="7699"/>
      <c r="C530" s="7702"/>
      <c r="D530" s="7702"/>
      <c r="E530" s="7702"/>
      <c r="F530" s="7702"/>
      <c r="G530" s="7702"/>
      <c r="H530" s="7702"/>
      <c r="I530" s="7702"/>
      <c r="J530" s="7702"/>
      <c r="K530" s="7702"/>
      <c r="L530" s="7702"/>
      <c r="M530" s="7702"/>
      <c r="N530" s="7702"/>
      <c r="O530" s="7702"/>
      <c r="P530" s="7702"/>
      <c r="Q530" s="7702"/>
      <c r="R530" s="7702"/>
      <c r="S530" s="7702"/>
      <c r="T530" s="7702"/>
      <c r="U530" s="7702"/>
      <c r="V530" s="7702"/>
      <c r="W530" s="7702"/>
      <c r="X530" s="7702"/>
      <c r="Y530" s="7702"/>
      <c r="Z530" s="7702"/>
      <c r="AA530" s="7702"/>
      <c r="AB530" s="7702"/>
      <c r="AC530" s="7702"/>
      <c r="AD530" s="7702"/>
      <c r="AE530" s="7702"/>
      <c r="AF530" s="7702"/>
      <c r="AG530" s="7702"/>
      <c r="AH530" s="7702"/>
      <c r="AI530" s="7702"/>
      <c r="AJ530" s="7702"/>
      <c r="AK530" s="7702"/>
      <c r="AL530" s="7702"/>
      <c r="AM530" s="7702"/>
      <c r="AN530" s="7702"/>
      <c r="AO530" s="7702"/>
      <c r="AP530" s="7702"/>
      <c r="AQ530" s="7702"/>
      <c r="AR530" s="7702"/>
      <c r="AS530" s="7702"/>
      <c r="AT530" s="7702"/>
      <c r="AU530" s="7702"/>
      <c r="AV530" s="7702"/>
      <c r="AW530" s="7702"/>
      <c r="AX530" s="7702"/>
      <c r="AY530" s="7702"/>
      <c r="AZ530" s="7702"/>
      <c r="BA530" s="7702"/>
      <c r="BB530" s="7702"/>
      <c r="BC530" s="7702"/>
      <c r="BD530" s="7702"/>
      <c r="BE530" s="7702"/>
      <c r="BF530" s="7702"/>
      <c r="BG530" s="7702"/>
      <c r="BH530" s="7702"/>
      <c r="BI530" s="7702"/>
      <c r="BJ530" s="7702"/>
      <c r="BK530" s="7702"/>
      <c r="BL530" s="7702"/>
      <c r="BM530" s="7702"/>
      <c r="BN530" s="7702"/>
      <c r="BO530" s="7702"/>
      <c r="BP530" s="7702"/>
      <c r="BQ530" s="7702"/>
      <c r="BR530" s="7702"/>
      <c r="BS530" s="7702"/>
      <c r="BT530" s="7702"/>
      <c r="BU530" s="7702"/>
      <c r="BV530" s="7702"/>
      <c r="BW530" s="7702"/>
      <c r="BX530" s="7702"/>
      <c r="BY530" s="7702"/>
      <c r="BZ530" s="7702"/>
      <c r="CA530" s="7998"/>
      <c r="CB530" s="7702"/>
      <c r="CC530" s="7702"/>
      <c r="CD530" s="7795"/>
      <c r="CE530" s="7795"/>
      <c r="CF530" s="7795"/>
      <c r="CG530" s="7795"/>
      <c r="CH530" s="7795"/>
      <c r="CI530" s="7795"/>
      <c r="CJ530" s="7795"/>
      <c r="CK530" s="7795"/>
      <c r="CL530" s="7786"/>
      <c r="CM530" s="7786"/>
      <c r="CN530" s="7786"/>
      <c r="CO530" s="7786"/>
      <c r="CP530" s="7786"/>
      <c r="CQ530" s="7786"/>
      <c r="CR530" s="7786"/>
      <c r="CS530" s="7786"/>
      <c r="CT530" s="7786"/>
      <c r="CU530" s="7786"/>
      <c r="CV530" s="7702"/>
      <c r="CW530" s="7702"/>
      <c r="CX530" s="7702"/>
      <c r="CY530" s="7702"/>
      <c r="CZ530" s="7702"/>
    </row>
    <row r="531" spans="1:104" ht="13.5" thickBot="1" x14ac:dyDescent="0.25">
      <c r="A531" s="7699"/>
      <c r="B531" s="7699"/>
      <c r="C531" s="7702"/>
      <c r="D531" s="7702"/>
      <c r="E531" s="7702"/>
      <c r="F531" s="7702"/>
      <c r="G531" s="7702"/>
      <c r="H531" s="7702"/>
      <c r="I531" s="7702"/>
      <c r="J531" s="7702"/>
      <c r="K531" s="7702"/>
      <c r="L531" s="7702"/>
      <c r="M531" s="7702"/>
      <c r="N531" s="7702"/>
      <c r="O531" s="7702"/>
      <c r="P531" s="7702"/>
      <c r="Q531" s="7702"/>
      <c r="R531" s="7702"/>
      <c r="S531" s="7702"/>
      <c r="T531" s="7702"/>
      <c r="U531" s="7702"/>
      <c r="V531" s="7702"/>
      <c r="W531" s="7702"/>
      <c r="X531" s="7702"/>
      <c r="Y531" s="7702"/>
      <c r="Z531" s="7702"/>
      <c r="AA531" s="7702"/>
      <c r="AB531" s="7702"/>
      <c r="AC531" s="7702"/>
      <c r="AD531" s="7702"/>
      <c r="AE531" s="7702"/>
      <c r="AF531" s="7702"/>
      <c r="AG531" s="7702"/>
      <c r="AH531" s="7702"/>
      <c r="AI531" s="7702"/>
      <c r="AJ531" s="7702"/>
      <c r="AK531" s="7702"/>
      <c r="AL531" s="7702"/>
      <c r="AM531" s="7702"/>
      <c r="AN531" s="7702"/>
      <c r="AO531" s="7702"/>
      <c r="AP531" s="7702"/>
      <c r="AQ531" s="7702"/>
      <c r="AR531" s="7702"/>
      <c r="AS531" s="7702"/>
      <c r="AT531" s="7702"/>
      <c r="AU531" s="7702"/>
      <c r="AV531" s="7702"/>
      <c r="AW531" s="7702"/>
      <c r="AX531" s="7702"/>
      <c r="AY531" s="7702"/>
      <c r="AZ531" s="7702"/>
      <c r="BA531" s="7702"/>
      <c r="BB531" s="7702"/>
      <c r="BC531" s="7702"/>
      <c r="BD531" s="7702"/>
      <c r="BE531" s="7702"/>
      <c r="BF531" s="7702"/>
      <c r="BG531" s="7702"/>
      <c r="BH531" s="7702"/>
      <c r="BI531" s="7702"/>
      <c r="BJ531" s="7702"/>
      <c r="BK531" s="7702"/>
      <c r="BL531" s="7702"/>
      <c r="BM531" s="7702"/>
      <c r="BN531" s="7702"/>
      <c r="BO531" s="7702"/>
      <c r="BP531" s="7702"/>
      <c r="BQ531" s="7702"/>
      <c r="BR531" s="7702"/>
      <c r="BS531" s="7702"/>
      <c r="BT531" s="7702"/>
      <c r="BU531" s="7702"/>
      <c r="BV531" s="7702"/>
      <c r="BW531" s="7702"/>
      <c r="BX531" s="7702"/>
      <c r="BY531" s="7702"/>
      <c r="BZ531" s="7702"/>
      <c r="CA531" s="7998"/>
      <c r="CB531" s="7702"/>
      <c r="CC531" s="7702"/>
      <c r="CD531" s="7795"/>
      <c r="CE531" s="7795"/>
      <c r="CF531" s="7795"/>
      <c r="CG531" s="7795"/>
      <c r="CH531" s="7795"/>
      <c r="CI531" s="7795"/>
      <c r="CJ531" s="7795"/>
      <c r="CK531" s="7795"/>
      <c r="CL531" s="7786"/>
      <c r="CM531" s="7786"/>
      <c r="CN531" s="7786"/>
      <c r="CO531" s="7786"/>
      <c r="CP531" s="7786"/>
      <c r="CQ531" s="7786"/>
      <c r="CR531" s="7786"/>
      <c r="CS531" s="7786"/>
      <c r="CT531" s="7786"/>
      <c r="CU531" s="7786"/>
      <c r="CV531" s="7702"/>
      <c r="CW531" s="7702"/>
      <c r="CX531" s="7702"/>
      <c r="CY531" s="7702"/>
      <c r="CZ531" s="7702"/>
    </row>
    <row r="532" spans="1:104" ht="13.5" customHeight="1" thickBot="1" x14ac:dyDescent="0.25">
      <c r="A532" s="7699"/>
      <c r="B532" s="7699"/>
      <c r="C532" s="7702"/>
      <c r="D532" s="7702"/>
      <c r="E532" s="7702"/>
      <c r="F532" s="7702"/>
      <c r="G532" s="7702"/>
      <c r="H532" s="7702"/>
      <c r="I532" s="7702"/>
      <c r="J532" s="7702"/>
      <c r="K532" s="7702"/>
      <c r="L532" s="7702"/>
      <c r="M532" s="7702"/>
      <c r="N532" s="7702"/>
      <c r="O532" s="7702"/>
      <c r="P532" s="7702"/>
      <c r="Q532" s="7702"/>
      <c r="R532" s="7702"/>
      <c r="S532" s="7702"/>
      <c r="T532" s="7702"/>
      <c r="U532" s="7702"/>
      <c r="V532" s="7702"/>
      <c r="W532" s="7702"/>
      <c r="X532" s="7702"/>
      <c r="Y532" s="7702"/>
      <c r="Z532" s="7702"/>
      <c r="AA532" s="7702"/>
      <c r="AB532" s="7702"/>
      <c r="AC532" s="7702"/>
      <c r="AD532" s="7702"/>
      <c r="AE532" s="7702"/>
      <c r="AF532" s="7702"/>
      <c r="AG532" s="7702"/>
      <c r="AH532" s="7702"/>
      <c r="AI532" s="7702"/>
      <c r="AJ532" s="7702"/>
      <c r="AK532" s="7702"/>
      <c r="AL532" s="7702"/>
      <c r="AM532" s="7702"/>
      <c r="AN532" s="7702"/>
      <c r="AO532" s="7702"/>
      <c r="AP532" s="7702"/>
      <c r="AQ532" s="7702"/>
      <c r="AR532" s="7702"/>
      <c r="AS532" s="7702"/>
      <c r="AT532" s="7702"/>
      <c r="AU532" s="7702"/>
      <c r="AV532" s="7702"/>
      <c r="AW532" s="7702"/>
      <c r="AX532" s="7702"/>
      <c r="AY532" s="7702"/>
      <c r="AZ532" s="7702"/>
      <c r="BA532" s="7702"/>
      <c r="BB532" s="7702"/>
      <c r="BC532" s="7702"/>
      <c r="BD532" s="7702"/>
      <c r="BE532" s="7702"/>
      <c r="BF532" s="7702"/>
      <c r="BG532" s="7702"/>
      <c r="BH532" s="7702"/>
      <c r="BI532" s="7702"/>
      <c r="BJ532" s="7702"/>
      <c r="BK532" s="7702"/>
      <c r="BL532" s="7702"/>
      <c r="BM532" s="7702"/>
      <c r="BN532" s="7702"/>
      <c r="BO532" s="7702"/>
      <c r="BP532" s="7702"/>
      <c r="BQ532" s="7702"/>
      <c r="BR532" s="7702"/>
      <c r="BS532" s="8292" t="str">
        <f>CONCATENATE(BU542," MHz")</f>
        <v xml:space="preserve"> MHz</v>
      </c>
      <c r="BT532" s="7710"/>
      <c r="BU532" s="7706"/>
      <c r="BV532" s="7706"/>
      <c r="BW532" s="7706"/>
      <c r="BX532" s="7706"/>
      <c r="BY532" s="7706"/>
      <c r="BZ532" s="7706"/>
      <c r="CA532" s="7996"/>
      <c r="CB532" s="7706"/>
      <c r="CC532" s="7707"/>
      <c r="CD532" s="7812">
        <f>IF(CB539="Head",LOOKUP(CD534,$CI$42:$CI$85,$CG$42:$CG$85),IF(CB539="Body",LOOKUP(CD534,$CI$42:$CI$81,$CH$42:$CH$85),""))</f>
        <v>10.9</v>
      </c>
      <c r="CE532" s="7795"/>
      <c r="CF532" s="7795"/>
      <c r="CG532" s="7795"/>
      <c r="CH532" s="7795"/>
      <c r="CI532" s="7795"/>
      <c r="CJ532" s="7795"/>
      <c r="CK532" s="7795"/>
      <c r="CL532" s="7786"/>
      <c r="CM532" s="7786"/>
      <c r="CN532" s="7786"/>
      <c r="CO532" s="7786"/>
      <c r="CP532" s="7786"/>
      <c r="CQ532" s="7786"/>
      <c r="CR532" s="7786"/>
      <c r="CS532" s="7786"/>
      <c r="CT532" s="7786"/>
      <c r="CU532" s="7786"/>
      <c r="CV532" s="7702"/>
      <c r="CW532" s="7702"/>
      <c r="CX532" s="7702"/>
      <c r="CY532" s="7702"/>
      <c r="CZ532" s="7702"/>
    </row>
    <row r="533" spans="1:104" ht="13.5" thickBot="1" x14ac:dyDescent="0.25">
      <c r="A533" s="7699"/>
      <c r="B533" s="7699"/>
      <c r="C533" s="7702"/>
      <c r="D533" s="7702"/>
      <c r="E533" s="7702"/>
      <c r="F533" s="7702"/>
      <c r="G533" s="7702"/>
      <c r="H533" s="7702"/>
      <c r="I533" s="7702"/>
      <c r="J533" s="7702"/>
      <c r="K533" s="7702"/>
      <c r="L533" s="7702"/>
      <c r="M533" s="7702"/>
      <c r="N533" s="7702"/>
      <c r="O533" s="7702"/>
      <c r="P533" s="7702"/>
      <c r="Q533" s="7702"/>
      <c r="R533" s="7702"/>
      <c r="S533" s="7702"/>
      <c r="T533" s="7702"/>
      <c r="U533" s="7702"/>
      <c r="V533" s="7702"/>
      <c r="W533" s="7702"/>
      <c r="X533" s="7702"/>
      <c r="Y533" s="7702"/>
      <c r="Z533" s="7702"/>
      <c r="AA533" s="7702"/>
      <c r="AB533" s="7702"/>
      <c r="AC533" s="7702"/>
      <c r="AD533" s="7702"/>
      <c r="AE533" s="7702"/>
      <c r="AF533" s="7702"/>
      <c r="AG533" s="7702"/>
      <c r="AH533" s="7702"/>
      <c r="AI533" s="7702"/>
      <c r="AJ533" s="7702"/>
      <c r="AK533" s="7702"/>
      <c r="AL533" s="7702"/>
      <c r="AM533" s="7702"/>
      <c r="AN533" s="7702"/>
      <c r="AO533" s="7702"/>
      <c r="AP533" s="7702"/>
      <c r="AQ533" s="7702"/>
      <c r="AR533" s="7702"/>
      <c r="AS533" s="7702"/>
      <c r="AT533" s="7702"/>
      <c r="AU533" s="7702"/>
      <c r="AV533" s="7702"/>
      <c r="AW533" s="7702"/>
      <c r="AX533" s="7702"/>
      <c r="AY533" s="7702"/>
      <c r="AZ533" s="7702"/>
      <c r="BA533" s="7702"/>
      <c r="BB533" s="7702"/>
      <c r="BC533" s="7702"/>
      <c r="BD533" s="7702"/>
      <c r="BE533" s="7702"/>
      <c r="BF533" s="7702"/>
      <c r="BG533" s="7702"/>
      <c r="BH533" s="7702"/>
      <c r="BI533" s="7702"/>
      <c r="BJ533" s="7702"/>
      <c r="BK533" s="7702"/>
      <c r="BL533" s="7702"/>
      <c r="BM533" s="7702"/>
      <c r="BN533" s="7702"/>
      <c r="BO533" s="7702"/>
      <c r="BP533" s="7702"/>
      <c r="BQ533" s="7702"/>
      <c r="BR533" s="7702"/>
      <c r="BS533" s="8293"/>
      <c r="BT533" s="7705"/>
      <c r="BU533" s="7678" t="inlineStr">
        <is>
          <t>Calentamiento:</t>
        </is>
      </c>
      <c r="BV533" s="7717"/>
      <c r="BW533" s="7702"/>
      <c r="BX533" s="7679" t="inlineStr">
        <is>
          <t>Temperatura:</t>
        </is>
      </c>
      <c r="BY533" s="7721" t="e">
        <f>AVERAGE(BW536:BW537)</f>
        <v>#DIV/0!</v>
      </c>
      <c r="BZ533" s="7702"/>
      <c r="CA533" s="7997" t="inlineStr">
        <is>
          <t>Fecha (yyyy-mm-dd hh:mm:ss):</t>
        </is>
      </c>
      <c r="CB533" s="7815"/>
      <c r="CC533" s="7708"/>
      <c r="CD533" s="7813">
        <f>IF(CB539="Head",INDEX($CG$42:$CG$85,MATCH(CD532,$CG$42:$CG$85,0)+1),IF(CB539="Body",INDEX($CH$42:$CH$85,MATCH(CD532,$CH$42:$CH$85,0)+1)))</f>
        <v>7.01</v>
      </c>
      <c r="CE533" s="7795"/>
      <c r="CF533" s="7795"/>
      <c r="CG533" s="7795"/>
      <c r="CH533" s="7795"/>
      <c r="CI533" s="7795"/>
      <c r="CJ533" s="7795"/>
      <c r="CK533" s="7795"/>
      <c r="CL533" s="7786"/>
      <c r="CM533" s="7786"/>
      <c r="CN533" s="7786"/>
      <c r="CO533" s="7786"/>
      <c r="CP533" s="7786"/>
      <c r="CQ533" s="7786"/>
      <c r="CR533" s="7786"/>
      <c r="CS533" s="7786"/>
      <c r="CT533" s="7786"/>
      <c r="CU533" s="7786"/>
      <c r="CV533" s="7702"/>
      <c r="CW533" s="7702"/>
      <c r="CX533" s="7702"/>
      <c r="CY533" s="7702"/>
      <c r="CZ533" s="7702"/>
    </row>
    <row r="534" spans="1:104" ht="13.5" thickBot="1" x14ac:dyDescent="0.25">
      <c r="A534" s="7699"/>
      <c r="B534" s="7699"/>
      <c r="C534" s="7702"/>
      <c r="D534" s="7702"/>
      <c r="E534" s="7702"/>
      <c r="F534" s="7702"/>
      <c r="G534" s="7702"/>
      <c r="H534" s="7702"/>
      <c r="I534" s="7702"/>
      <c r="J534" s="7702"/>
      <c r="K534" s="7702"/>
      <c r="L534" s="7702"/>
      <c r="M534" s="7702"/>
      <c r="N534" s="7702"/>
      <c r="O534" s="7702"/>
      <c r="P534" s="7702"/>
      <c r="Q534" s="7702"/>
      <c r="R534" s="7702"/>
      <c r="S534" s="7702"/>
      <c r="T534" s="7702"/>
      <c r="U534" s="7702"/>
      <c r="V534" s="7702"/>
      <c r="W534" s="7702"/>
      <c r="X534" s="7702"/>
      <c r="Y534" s="7702"/>
      <c r="Z534" s="7702"/>
      <c r="AA534" s="7702"/>
      <c r="AB534" s="7702"/>
      <c r="AC534" s="7702"/>
      <c r="AD534" s="7702"/>
      <c r="AE534" s="7702"/>
      <c r="AF534" s="7702"/>
      <c r="AG534" s="7702"/>
      <c r="AH534" s="7702"/>
      <c r="AI534" s="7702"/>
      <c r="AJ534" s="7702"/>
      <c r="AK534" s="7702"/>
      <c r="AL534" s="7702"/>
      <c r="AM534" s="7702"/>
      <c r="AN534" s="7702"/>
      <c r="AO534" s="7702"/>
      <c r="AP534" s="7702"/>
      <c r="AQ534" s="7702"/>
      <c r="AR534" s="7702"/>
      <c r="AS534" s="7702"/>
      <c r="AT534" s="7702"/>
      <c r="AU534" s="7702"/>
      <c r="AV534" s="7702"/>
      <c r="AW534" s="7702"/>
      <c r="AX534" s="7702"/>
      <c r="AY534" s="7702"/>
      <c r="AZ534" s="7702"/>
      <c r="BA534" s="7702"/>
      <c r="BB534" s="7702"/>
      <c r="BC534" s="7702"/>
      <c r="BD534" s="7702"/>
      <c r="BE534" s="7702"/>
      <c r="BF534" s="7702"/>
      <c r="BG534" s="7702"/>
      <c r="BH534" s="7702"/>
      <c r="BI534" s="7702"/>
      <c r="BJ534" s="7702"/>
      <c r="BK534" s="7702"/>
      <c r="BL534" s="7702"/>
      <c r="BM534" s="7702"/>
      <c r="BN534" s="7702"/>
      <c r="BO534" s="7702"/>
      <c r="BP534" s="7702"/>
      <c r="BQ534" s="7702"/>
      <c r="BR534" s="7702"/>
      <c r="BS534" s="8293"/>
      <c r="BT534" s="7705"/>
      <c r="BU534" s="7702"/>
      <c r="BV534" s="7702"/>
      <c r="BW534" s="7702"/>
      <c r="BX534" s="7702"/>
      <c r="BY534" s="7702"/>
      <c r="BZ534" s="7702"/>
      <c r="CA534" s="7998"/>
      <c r="CB534" s="7702"/>
      <c r="CC534" s="7708"/>
      <c r="CD534" s="7814">
        <f>MATCH(CB535,$CF$15:$CF$36,0)</f>
        <v>3</v>
      </c>
      <c r="CE534" s="7795"/>
      <c r="CF534" s="7795"/>
      <c r="CG534" s="7795"/>
      <c r="CH534" s="7795"/>
      <c r="CI534" s="7795"/>
      <c r="CJ534" s="7795"/>
      <c r="CK534" s="7795"/>
      <c r="CL534" s="7786"/>
      <c r="CM534" s="7786"/>
      <c r="CN534" s="7786"/>
      <c r="CO534" s="7786"/>
      <c r="CP534" s="7786"/>
      <c r="CQ534" s="7786"/>
      <c r="CR534" s="7786"/>
      <c r="CS534" s="7786"/>
      <c r="CT534" s="7786"/>
      <c r="CU534" s="7786"/>
      <c r="CV534" s="7702"/>
      <c r="CW534" s="7702"/>
      <c r="CX534" s="7702"/>
      <c r="CY534" s="7702"/>
      <c r="CZ534" s="7702"/>
    </row>
    <row r="535" spans="1:104" ht="13.5" thickBot="1" x14ac:dyDescent="0.25">
      <c r="A535" s="7699"/>
      <c r="B535" s="7699"/>
      <c r="C535" s="7702"/>
      <c r="D535" s="7702"/>
      <c r="E535" s="7702"/>
      <c r="F535" s="7702"/>
      <c r="G535" s="7702"/>
      <c r="H535" s="7702"/>
      <c r="I535" s="7702"/>
      <c r="J535" s="7702"/>
      <c r="K535" s="7702"/>
      <c r="L535" s="7702"/>
      <c r="M535" s="7702"/>
      <c r="N535" s="7702"/>
      <c r="O535" s="7702"/>
      <c r="P535" s="7702"/>
      <c r="Q535" s="7702"/>
      <c r="R535" s="7702"/>
      <c r="S535" s="7702"/>
      <c r="T535" s="7702"/>
      <c r="U535" s="7702"/>
      <c r="V535" s="7702"/>
      <c r="W535" s="7702"/>
      <c r="X535" s="7702"/>
      <c r="Y535" s="7702"/>
      <c r="Z535" s="7702"/>
      <c r="AA535" s="7702"/>
      <c r="AB535" s="7702"/>
      <c r="AC535" s="7702"/>
      <c r="AD535" s="7702"/>
      <c r="AE535" s="7702"/>
      <c r="AF535" s="7702"/>
      <c r="AG535" s="7702"/>
      <c r="AH535" s="7702"/>
      <c r="AI535" s="7702"/>
      <c r="AJ535" s="7702"/>
      <c r="AK535" s="7702"/>
      <c r="AL535" s="7702"/>
      <c r="AM535" s="7702"/>
      <c r="AN535" s="7702"/>
      <c r="AO535" s="7702"/>
      <c r="AP535" s="7702"/>
      <c r="AQ535" s="7702"/>
      <c r="AR535" s="7702"/>
      <c r="AS535" s="7702"/>
      <c r="AT535" s="7702"/>
      <c r="AU535" s="7702"/>
      <c r="AV535" s="7702"/>
      <c r="AW535" s="7702"/>
      <c r="AX535" s="7702"/>
      <c r="AY535" s="7702"/>
      <c r="AZ535" s="7702"/>
      <c r="BA535" s="7702"/>
      <c r="BB535" s="7702"/>
      <c r="BC535" s="7702"/>
      <c r="BD535" s="7702"/>
      <c r="BE535" s="7702"/>
      <c r="BF535" s="7702"/>
      <c r="BG535" s="7702"/>
      <c r="BH535" s="7702"/>
      <c r="BI535" s="7702"/>
      <c r="BJ535" s="7702"/>
      <c r="BK535" s="7702"/>
      <c r="BL535" s="7702"/>
      <c r="BM535" s="7702"/>
      <c r="BN535" s="7702"/>
      <c r="BO535" s="7702"/>
      <c r="BP535" s="7702"/>
      <c r="BQ535" s="7702"/>
      <c r="BR535" s="7702"/>
      <c r="BS535" s="8293"/>
      <c r="BT535" s="7705"/>
      <c r="BU535" s="7671"/>
      <c r="BV535" s="7740" t="inlineStr">
        <is>
          <t>Hora</t>
        </is>
      </c>
      <c r="BW535" s="7741" t="inlineStr">
        <is>
          <t>Temperatura (ºC)</t>
        </is>
      </c>
      <c r="BX535" s="7742" t="inlineStr">
        <is>
          <t>Humedad (%)</t>
        </is>
      </c>
      <c r="BY535" s="7681" t="inlineStr">
        <is>
          <t>Temperatura Liq (ºC)</t>
        </is>
      </c>
      <c r="BZ535" s="7702"/>
      <c r="CA535" s="7679" t="inlineStr">
        <is>
          <t>Dipolo:</t>
        </is>
      </c>
      <c r="CB535" s="7999" t="inlineStr">
        <is>
          <t>D900V2 - SN 1d007</t>
        </is>
      </c>
      <c r="CC535" s="7708"/>
      <c r="CD535" s="7796"/>
      <c r="CE535" s="7795"/>
      <c r="CF535" s="7795"/>
      <c r="CG535" s="7795"/>
      <c r="CH535" s="7795"/>
      <c r="CI535" s="7795"/>
      <c r="CJ535" s="7795"/>
      <c r="CK535" s="7795"/>
      <c r="CL535" s="7786"/>
      <c r="CM535" s="7786"/>
      <c r="CN535" s="7786"/>
      <c r="CO535" s="7786"/>
      <c r="CP535" s="7786"/>
      <c r="CQ535" s="7786"/>
      <c r="CR535" s="7786"/>
      <c r="CS535" s="7786"/>
      <c r="CT535" s="7786"/>
      <c r="CU535" s="7786"/>
      <c r="CV535" s="7702"/>
      <c r="CW535" s="7702"/>
      <c r="CX535" s="7702"/>
      <c r="CY535" s="7702"/>
      <c r="CZ535" s="7702"/>
    </row>
    <row r="536" spans="1:104" ht="13.5" thickBot="1" x14ac:dyDescent="0.25">
      <c r="A536" s="7699"/>
      <c r="B536" s="7699"/>
      <c r="C536" s="7702"/>
      <c r="D536" s="7702"/>
      <c r="E536" s="7702"/>
      <c r="F536" s="7702"/>
      <c r="G536" s="7702"/>
      <c r="H536" s="7702"/>
      <c r="I536" s="7702"/>
      <c r="J536" s="7702"/>
      <c r="K536" s="7702"/>
      <c r="L536" s="7702"/>
      <c r="M536" s="7702"/>
      <c r="N536" s="7702"/>
      <c r="O536" s="7702"/>
      <c r="P536" s="7702"/>
      <c r="Q536" s="7702"/>
      <c r="R536" s="7702"/>
      <c r="S536" s="7702"/>
      <c r="T536" s="7702"/>
      <c r="U536" s="7702"/>
      <c r="V536" s="7702"/>
      <c r="W536" s="7702"/>
      <c r="X536" s="7702"/>
      <c r="Y536" s="7702"/>
      <c r="Z536" s="7702"/>
      <c r="AA536" s="7702"/>
      <c r="AB536" s="7702"/>
      <c r="AC536" s="7702"/>
      <c r="AD536" s="7702"/>
      <c r="AE536" s="7702"/>
      <c r="AF536" s="7702"/>
      <c r="AG536" s="7702"/>
      <c r="AH536" s="7702"/>
      <c r="AI536" s="7702"/>
      <c r="AJ536" s="7702"/>
      <c r="AK536" s="7702"/>
      <c r="AL536" s="7702"/>
      <c r="AM536" s="7702"/>
      <c r="AN536" s="7702"/>
      <c r="AO536" s="7702"/>
      <c r="AP536" s="7702"/>
      <c r="AQ536" s="7702"/>
      <c r="AR536" s="7702"/>
      <c r="AS536" s="7702"/>
      <c r="AT536" s="7702"/>
      <c r="AU536" s="7702"/>
      <c r="AV536" s="7702"/>
      <c r="AW536" s="7702"/>
      <c r="AX536" s="7702"/>
      <c r="AY536" s="7702"/>
      <c r="AZ536" s="7702"/>
      <c r="BA536" s="7702"/>
      <c r="BB536" s="7702"/>
      <c r="BC536" s="7702"/>
      <c r="BD536" s="7702"/>
      <c r="BE536" s="7702"/>
      <c r="BF536" s="7702"/>
      <c r="BG536" s="7702"/>
      <c r="BH536" s="7702"/>
      <c r="BI536" s="7702"/>
      <c r="BJ536" s="7702"/>
      <c r="BK536" s="7702"/>
      <c r="BL536" s="7702"/>
      <c r="BM536" s="7702"/>
      <c r="BN536" s="7702"/>
      <c r="BO536" s="7702"/>
      <c r="BP536" s="7702"/>
      <c r="BQ536" s="7702"/>
      <c r="BR536" s="7702"/>
      <c r="BS536" s="8293"/>
      <c r="BT536" s="7705"/>
      <c r="BU536" s="7738" t="inlineStr">
        <is>
          <t>Inicio</t>
        </is>
      </c>
      <c r="BV536" s="7743"/>
      <c r="BW536" s="7744"/>
      <c r="BX536" s="7744"/>
      <c r="BY536" s="7745"/>
      <c r="BZ536" s="7702"/>
      <c r="CA536" s="7679" t="inlineStr">
        <is>
          <t>Room</t>
        </is>
      </c>
      <c r="CB536" s="7724" t="inlineStr">
        <is>
          <t>Dasy6</t>
        </is>
      </c>
      <c r="CC536" s="7708"/>
      <c r="CD536" s="7796"/>
      <c r="CE536" s="7795"/>
      <c r="CF536" s="7795"/>
      <c r="CG536" s="7795"/>
      <c r="CH536" s="7795"/>
      <c r="CI536" s="7795"/>
      <c r="CJ536" s="7795"/>
      <c r="CK536" s="7795"/>
      <c r="CL536" s="7786"/>
      <c r="CM536" s="7786"/>
      <c r="CN536" s="7786"/>
      <c r="CO536" s="7786"/>
      <c r="CP536" s="7786"/>
      <c r="CQ536" s="7786"/>
      <c r="CR536" s="7786"/>
      <c r="CS536" s="7786"/>
      <c r="CT536" s="7786"/>
      <c r="CU536" s="7786"/>
      <c r="CV536" s="7702"/>
      <c r="CW536" s="7702"/>
      <c r="CX536" s="7702"/>
      <c r="CY536" s="7702"/>
      <c r="CZ536" s="7702"/>
    </row>
    <row r="537" spans="1:104" ht="13.5" thickBot="1" x14ac:dyDescent="0.25">
      <c r="A537" s="7699"/>
      <c r="B537" s="7699"/>
      <c r="C537" s="7702"/>
      <c r="D537" s="7702"/>
      <c r="E537" s="7702"/>
      <c r="F537" s="7702"/>
      <c r="G537" s="7702"/>
      <c r="H537" s="7702"/>
      <c r="I537" s="7702"/>
      <c r="J537" s="7702"/>
      <c r="K537" s="7702"/>
      <c r="L537" s="7702"/>
      <c r="M537" s="7702"/>
      <c r="N537" s="7702"/>
      <c r="O537" s="7702"/>
      <c r="P537" s="7702"/>
      <c r="Q537" s="7702"/>
      <c r="R537" s="7702"/>
      <c r="S537" s="7702"/>
      <c r="T537" s="7702"/>
      <c r="U537" s="7702"/>
      <c r="V537" s="7702"/>
      <c r="W537" s="7702"/>
      <c r="X537" s="7702"/>
      <c r="Y537" s="7702"/>
      <c r="Z537" s="7702"/>
      <c r="AA537" s="7702"/>
      <c r="AB537" s="7702"/>
      <c r="AC537" s="7702"/>
      <c r="AD537" s="7702"/>
      <c r="AE537" s="7702"/>
      <c r="AF537" s="7702"/>
      <c r="AG537" s="7702"/>
      <c r="AH537" s="7702"/>
      <c r="AI537" s="7702"/>
      <c r="AJ537" s="7702"/>
      <c r="AK537" s="7702"/>
      <c r="AL537" s="7702"/>
      <c r="AM537" s="7702"/>
      <c r="AN537" s="7702"/>
      <c r="AO537" s="7702"/>
      <c r="AP537" s="7702"/>
      <c r="AQ537" s="7702"/>
      <c r="AR537" s="7702"/>
      <c r="AS537" s="7702"/>
      <c r="AT537" s="7702"/>
      <c r="AU537" s="7702"/>
      <c r="AV537" s="7702"/>
      <c r="AW537" s="7702"/>
      <c r="AX537" s="7702"/>
      <c r="AY537" s="7702"/>
      <c r="AZ537" s="7702"/>
      <c r="BA537" s="7702"/>
      <c r="BB537" s="7702"/>
      <c r="BC537" s="7702"/>
      <c r="BD537" s="7702"/>
      <c r="BE537" s="7702"/>
      <c r="BF537" s="7702"/>
      <c r="BG537" s="7702"/>
      <c r="BH537" s="7702"/>
      <c r="BI537" s="7702"/>
      <c r="BJ537" s="7702"/>
      <c r="BK537" s="7702"/>
      <c r="BL537" s="7702"/>
      <c r="BM537" s="7702"/>
      <c r="BN537" s="7702"/>
      <c r="BO537" s="7702"/>
      <c r="BP537" s="7702"/>
      <c r="BQ537" s="7702"/>
      <c r="BR537" s="7702"/>
      <c r="BS537" s="8293"/>
      <c r="BT537" s="7705"/>
      <c r="BU537" s="7739" t="inlineStr">
        <is>
          <t>Fin</t>
        </is>
      </c>
      <c r="BV537" s="7682"/>
      <c r="BW537" s="7683"/>
      <c r="BX537" s="7683"/>
      <c r="BY537" s="7746"/>
      <c r="BZ537" s="7702"/>
      <c r="CA537" s="7679" t="inlineStr">
        <is>
          <t>Sonda:</t>
        </is>
      </c>
      <c r="CB537" s="7725" t="inlineStr">
        <is>
          <t>EX3DV4 - SN 7461</t>
        </is>
      </c>
      <c r="CC537" s="7708"/>
      <c r="CD537" s="7796"/>
      <c r="CE537" s="7795"/>
      <c r="CF537" s="7795"/>
      <c r="CG537" s="7795"/>
      <c r="CH537" s="7795"/>
      <c r="CI537" s="7795"/>
      <c r="CJ537" s="7795"/>
      <c r="CK537" s="7795"/>
      <c r="CL537" s="7786"/>
      <c r="CM537" s="7786"/>
      <c r="CN537" s="7786"/>
      <c r="CO537" s="7786"/>
      <c r="CP537" s="7786"/>
      <c r="CQ537" s="7786"/>
      <c r="CR537" s="7786"/>
      <c r="CS537" s="7786"/>
      <c r="CT537" s="7786"/>
      <c r="CU537" s="7786"/>
      <c r="CV537" s="7702"/>
      <c r="CW537" s="7702"/>
      <c r="CX537" s="7702"/>
      <c r="CY537" s="7702"/>
      <c r="CZ537" s="7702"/>
    </row>
    <row r="538" spans="1:104" ht="13.5" thickBot="1" x14ac:dyDescent="0.25">
      <c r="A538" s="7699"/>
      <c r="B538" s="7699"/>
      <c r="C538" s="7702"/>
      <c r="D538" s="7702"/>
      <c r="E538" s="7702"/>
      <c r="F538" s="7702"/>
      <c r="G538" s="7702"/>
      <c r="H538" s="7702"/>
      <c r="I538" s="7702"/>
      <c r="J538" s="7702"/>
      <c r="K538" s="7702"/>
      <c r="L538" s="7702"/>
      <c r="M538" s="7702"/>
      <c r="N538" s="7702"/>
      <c r="O538" s="7702"/>
      <c r="P538" s="7702"/>
      <c r="Q538" s="7702"/>
      <c r="R538" s="7702"/>
      <c r="S538" s="7702"/>
      <c r="T538" s="7702"/>
      <c r="U538" s="7702"/>
      <c r="V538" s="7702"/>
      <c r="W538" s="7702"/>
      <c r="X538" s="7702"/>
      <c r="Y538" s="7702"/>
      <c r="Z538" s="7702"/>
      <c r="AA538" s="7702"/>
      <c r="AB538" s="7702"/>
      <c r="AC538" s="7702"/>
      <c r="AD538" s="7702"/>
      <c r="AE538" s="7702"/>
      <c r="AF538" s="7702"/>
      <c r="AG538" s="7702"/>
      <c r="AH538" s="7702"/>
      <c r="AI538" s="7702"/>
      <c r="AJ538" s="7702"/>
      <c r="AK538" s="7702"/>
      <c r="AL538" s="7702"/>
      <c r="AM538" s="7702"/>
      <c r="AN538" s="7702"/>
      <c r="AO538" s="7702"/>
      <c r="AP538" s="7702"/>
      <c r="AQ538" s="7702"/>
      <c r="AR538" s="7702"/>
      <c r="AS538" s="7702"/>
      <c r="AT538" s="7702"/>
      <c r="AU538" s="7702"/>
      <c r="AV538" s="7702"/>
      <c r="AW538" s="7702"/>
      <c r="AX538" s="7702"/>
      <c r="AY538" s="7702"/>
      <c r="AZ538" s="7702"/>
      <c r="BA538" s="7702"/>
      <c r="BB538" s="7702"/>
      <c r="BC538" s="7702"/>
      <c r="BD538" s="7702"/>
      <c r="BE538" s="7702"/>
      <c r="BF538" s="7702"/>
      <c r="BG538" s="7702"/>
      <c r="BH538" s="7702"/>
      <c r="BI538" s="7702"/>
      <c r="BJ538" s="7702"/>
      <c r="BK538" s="7702"/>
      <c r="BL538" s="7702"/>
      <c r="BM538" s="7702"/>
      <c r="BN538" s="7702"/>
      <c r="BO538" s="7702"/>
      <c r="BP538" s="7702"/>
      <c r="BQ538" s="7702"/>
      <c r="BR538" s="7702"/>
      <c r="BS538" s="8293"/>
      <c r="BT538" s="7705"/>
      <c r="BU538" s="7702"/>
      <c r="BV538" s="7702"/>
      <c r="BW538" s="7702"/>
      <c r="BX538" s="7702"/>
      <c r="BY538" s="7702"/>
      <c r="BZ538" s="7702"/>
      <c r="CA538" s="7679" t="inlineStr">
        <is>
          <t>Cert. (EN/FCC/ISED):</t>
        </is>
      </c>
      <c r="CB538" s="7999" t="inlineStr">
        <is>
          <t>EN/FCC/ISED</t>
        </is>
      </c>
      <c r="CC538" s="7708"/>
      <c r="CD538" s="7796"/>
      <c r="CE538" s="7795"/>
      <c r="CF538" s="7795"/>
      <c r="CG538" s="7795"/>
      <c r="CH538" s="7795"/>
      <c r="CI538" s="7795"/>
      <c r="CJ538" s="7795"/>
      <c r="CK538" s="7795"/>
      <c r="CL538" s="7786"/>
      <c r="CM538" s="7786"/>
      <c r="CN538" s="7786"/>
      <c r="CO538" s="7786"/>
      <c r="CP538" s="7786"/>
      <c r="CQ538" s="7786"/>
      <c r="CR538" s="7786"/>
      <c r="CS538" s="7786"/>
      <c r="CT538" s="7786"/>
      <c r="CU538" s="7786"/>
      <c r="CV538" s="7702"/>
      <c r="CW538" s="7702"/>
      <c r="CX538" s="7702"/>
      <c r="CY538" s="7702"/>
      <c r="CZ538" s="7702"/>
    </row>
    <row r="539" spans="1:104" ht="13.5" thickBot="1" x14ac:dyDescent="0.25">
      <c r="A539" s="7699"/>
      <c r="B539" s="7699"/>
      <c r="C539" s="7702"/>
      <c r="D539" s="7702"/>
      <c r="E539" s="7702"/>
      <c r="F539" s="7702"/>
      <c r="G539" s="7702"/>
      <c r="H539" s="7702"/>
      <c r="I539" s="7702"/>
      <c r="J539" s="7702"/>
      <c r="K539" s="7702"/>
      <c r="L539" s="7702"/>
      <c r="M539" s="7702"/>
      <c r="N539" s="7702"/>
      <c r="O539" s="7702"/>
      <c r="P539" s="7702"/>
      <c r="Q539" s="7702"/>
      <c r="R539" s="7702"/>
      <c r="S539" s="7702"/>
      <c r="T539" s="7702"/>
      <c r="U539" s="7702"/>
      <c r="V539" s="7702"/>
      <c r="W539" s="7702"/>
      <c r="X539" s="7702"/>
      <c r="Y539" s="7702"/>
      <c r="Z539" s="7702"/>
      <c r="AA539" s="7702"/>
      <c r="AB539" s="7702"/>
      <c r="AC539" s="7702"/>
      <c r="AD539" s="7702"/>
      <c r="AE539" s="7702"/>
      <c r="AF539" s="7702"/>
      <c r="AG539" s="7702"/>
      <c r="AH539" s="7702"/>
      <c r="AI539" s="7702"/>
      <c r="AJ539" s="7702"/>
      <c r="AK539" s="7702"/>
      <c r="AL539" s="7702"/>
      <c r="AM539" s="7702"/>
      <c r="AN539" s="7702"/>
      <c r="AO539" s="7702"/>
      <c r="AP539" s="7702"/>
      <c r="AQ539" s="7702"/>
      <c r="AR539" s="7702"/>
      <c r="AS539" s="7702"/>
      <c r="AT539" s="7702"/>
      <c r="AU539" s="7702"/>
      <c r="AV539" s="7702"/>
      <c r="AW539" s="7702"/>
      <c r="AX539" s="7702"/>
      <c r="AY539" s="7702"/>
      <c r="AZ539" s="7702"/>
      <c r="BA539" s="7702"/>
      <c r="BB539" s="7702"/>
      <c r="BC539" s="7702"/>
      <c r="BD539" s="7702"/>
      <c r="BE539" s="7702"/>
      <c r="BF539" s="7702"/>
      <c r="BG539" s="7702"/>
      <c r="BH539" s="7702"/>
      <c r="BI539" s="7702"/>
      <c r="BJ539" s="7702"/>
      <c r="BK539" s="7702"/>
      <c r="BL539" s="7702"/>
      <c r="BM539" s="7702"/>
      <c r="BN539" s="7702"/>
      <c r="BO539" s="7702"/>
      <c r="BP539" s="7702"/>
      <c r="BQ539" s="7702"/>
      <c r="BR539" s="7702"/>
      <c r="BS539" s="8293"/>
      <c r="BT539" s="7705"/>
      <c r="BU539" s="7702"/>
      <c r="BV539" s="7702"/>
      <c r="BW539" s="7702"/>
      <c r="BX539" s="7702"/>
      <c r="BY539" s="7702"/>
      <c r="BZ539" s="7702"/>
      <c r="CA539" s="7679" t="inlineStr">
        <is>
          <t>Head/Body:</t>
        </is>
      </c>
      <c r="CB539" s="7724" t="inlineStr">
        <is>
          <t>Head</t>
        </is>
      </c>
      <c r="CC539" s="7708"/>
      <c r="CD539" s="7796"/>
      <c r="CE539" s="7795"/>
      <c r="CF539" s="7795"/>
      <c r="CG539" s="7795"/>
      <c r="CH539" s="7795"/>
      <c r="CI539" s="7795"/>
      <c r="CJ539" s="7795"/>
      <c r="CK539" s="7795"/>
      <c r="CL539" s="7786"/>
      <c r="CM539" s="7786"/>
      <c r="CN539" s="7786"/>
      <c r="CO539" s="7786"/>
      <c r="CP539" s="7786"/>
      <c r="CQ539" s="7786"/>
      <c r="CR539" s="7786"/>
      <c r="CS539" s="7786"/>
      <c r="CT539" s="7786"/>
      <c r="CU539" s="7786"/>
      <c r="CV539" s="7702"/>
      <c r="CW539" s="7702"/>
      <c r="CX539" s="7702"/>
      <c r="CY539" s="7702"/>
      <c r="CZ539" s="7702"/>
    </row>
    <row r="540" spans="1:104" x14ac:dyDescent="0.2">
      <c r="A540" s="7699"/>
      <c r="B540" s="7699"/>
      <c r="C540" s="7702"/>
      <c r="D540" s="7702"/>
      <c r="E540" s="7702"/>
      <c r="F540" s="7702"/>
      <c r="G540" s="7702"/>
      <c r="H540" s="7702"/>
      <c r="I540" s="7702"/>
      <c r="J540" s="7702"/>
      <c r="K540" s="7702"/>
      <c r="L540" s="7702"/>
      <c r="M540" s="7702"/>
      <c r="N540" s="7702"/>
      <c r="O540" s="7702"/>
      <c r="P540" s="7702"/>
      <c r="Q540" s="7702"/>
      <c r="R540" s="7702"/>
      <c r="S540" s="7702"/>
      <c r="T540" s="7702"/>
      <c r="U540" s="7702"/>
      <c r="V540" s="7702"/>
      <c r="W540" s="7702"/>
      <c r="X540" s="7702"/>
      <c r="Y540" s="7702"/>
      <c r="Z540" s="7702"/>
      <c r="AA540" s="7702"/>
      <c r="AB540" s="7702"/>
      <c r="AC540" s="7702"/>
      <c r="AD540" s="7702"/>
      <c r="AE540" s="7702"/>
      <c r="AF540" s="7702"/>
      <c r="AG540" s="7702"/>
      <c r="AH540" s="7702"/>
      <c r="AI540" s="7702"/>
      <c r="AJ540" s="7702"/>
      <c r="AK540" s="7702"/>
      <c r="AL540" s="7702"/>
      <c r="AM540" s="7702"/>
      <c r="AN540" s="7702"/>
      <c r="AO540" s="7702"/>
      <c r="AP540" s="7702"/>
      <c r="AQ540" s="7702"/>
      <c r="AR540" s="7702"/>
      <c r="AS540" s="7702"/>
      <c r="AT540" s="7702"/>
      <c r="AU540" s="7702"/>
      <c r="AV540" s="7702"/>
      <c r="AW540" s="7702"/>
      <c r="AX540" s="7702"/>
      <c r="AY540" s="7702"/>
      <c r="AZ540" s="7702"/>
      <c r="BA540" s="7702"/>
      <c r="BB540" s="7702"/>
      <c r="BC540" s="7702"/>
      <c r="BD540" s="7702"/>
      <c r="BE540" s="7702"/>
      <c r="BF540" s="7702"/>
      <c r="BG540" s="7702"/>
      <c r="BH540" s="7702"/>
      <c r="BI540" s="7702"/>
      <c r="BJ540" s="7702"/>
      <c r="BK540" s="7702"/>
      <c r="BL540" s="7702"/>
      <c r="BM540" s="7702"/>
      <c r="BN540" s="7702"/>
      <c r="BO540" s="7702"/>
      <c r="BP540" s="7702"/>
      <c r="BQ540" s="7702"/>
      <c r="BR540" s="7702"/>
      <c r="BS540" s="8293"/>
      <c r="BT540" s="7705"/>
      <c r="BU540" s="7684" t="inlineStr">
        <is>
          <t>Frecuencia</t>
        </is>
      </c>
      <c r="BV540" s="7685" t="inlineStr">
        <is>
          <t>Nivel Gen.</t>
        </is>
      </c>
      <c r="BW540" s="8295" t="inlineStr">
        <is>
          <t>Medidor de Potencia</t>
        </is>
      </c>
      <c r="BX540" s="8296"/>
      <c r="BY540" s="8297" t="inlineStr">
        <is>
          <t>Observaciones</t>
        </is>
      </c>
      <c r="BZ540" s="7703"/>
      <c r="CA540" s="7998"/>
      <c r="CB540" s="7702"/>
      <c r="CC540" s="7708"/>
      <c r="CD540" s="7796"/>
      <c r="CE540" s="7795"/>
      <c r="CF540" s="7795"/>
      <c r="CG540" s="7795"/>
      <c r="CH540" s="7795"/>
      <c r="CI540" s="7795"/>
      <c r="CJ540" s="7795"/>
      <c r="CK540" s="7795"/>
      <c r="CL540" s="7786"/>
      <c r="CM540" s="7786"/>
      <c r="CN540" s="7786"/>
      <c r="CO540" s="7786"/>
      <c r="CP540" s="7786"/>
      <c r="CQ540" s="7786"/>
      <c r="CR540" s="7786"/>
      <c r="CS540" s="7786"/>
      <c r="CT540" s="7786"/>
      <c r="CU540" s="7786"/>
      <c r="CV540" s="7702"/>
      <c r="CW540" s="7702"/>
      <c r="CX540" s="7702"/>
      <c r="CY540" s="7702"/>
      <c r="CZ540" s="7702"/>
    </row>
    <row r="541" spans="1:104" ht="13.5" thickBot="1" x14ac:dyDescent="0.25">
      <c r="A541" s="7699"/>
      <c r="B541" s="7699"/>
      <c r="C541" s="7702"/>
      <c r="D541" s="7702"/>
      <c r="E541" s="7702"/>
      <c r="F541" s="7702"/>
      <c r="G541" s="7702"/>
      <c r="H541" s="7702"/>
      <c r="I541" s="7702"/>
      <c r="J541" s="7702"/>
      <c r="K541" s="7702"/>
      <c r="L541" s="7702"/>
      <c r="M541" s="7702"/>
      <c r="N541" s="7702"/>
      <c r="O541" s="7702"/>
      <c r="P541" s="7702"/>
      <c r="Q541" s="7702"/>
      <c r="R541" s="7702"/>
      <c r="S541" s="7702"/>
      <c r="T541" s="7702"/>
      <c r="U541" s="7702"/>
      <c r="V541" s="7702"/>
      <c r="W541" s="7702"/>
      <c r="X541" s="7702"/>
      <c r="Y541" s="7702"/>
      <c r="Z541" s="7702"/>
      <c r="AA541" s="7702"/>
      <c r="AB541" s="7702"/>
      <c r="AC541" s="7702"/>
      <c r="AD541" s="7702"/>
      <c r="AE541" s="7702"/>
      <c r="AF541" s="7702"/>
      <c r="AG541" s="7702"/>
      <c r="AH541" s="7702"/>
      <c r="AI541" s="7702"/>
      <c r="AJ541" s="7702"/>
      <c r="AK541" s="7702"/>
      <c r="AL541" s="7702"/>
      <c r="AM541" s="7702"/>
      <c r="AN541" s="7702"/>
      <c r="AO541" s="7702"/>
      <c r="AP541" s="7702"/>
      <c r="AQ541" s="7702"/>
      <c r="AR541" s="7702"/>
      <c r="AS541" s="7702"/>
      <c r="AT541" s="7702"/>
      <c r="AU541" s="7702"/>
      <c r="AV541" s="7702"/>
      <c r="AW541" s="7702"/>
      <c r="AX541" s="7702"/>
      <c r="AY541" s="7702"/>
      <c r="AZ541" s="7702"/>
      <c r="BA541" s="7702"/>
      <c r="BB541" s="7702"/>
      <c r="BC541" s="7702"/>
      <c r="BD541" s="7702"/>
      <c r="BE541" s="7702"/>
      <c r="BF541" s="7702"/>
      <c r="BG541" s="7702"/>
      <c r="BH541" s="7702"/>
      <c r="BI541" s="7702"/>
      <c r="BJ541" s="7702"/>
      <c r="BK541" s="7702"/>
      <c r="BL541" s="7702"/>
      <c r="BM541" s="7702"/>
      <c r="BN541" s="7702"/>
      <c r="BO541" s="7702"/>
      <c r="BP541" s="7702"/>
      <c r="BQ541" s="7702"/>
      <c r="BR541" s="7702"/>
      <c r="BS541" s="8293"/>
      <c r="BT541" s="7705"/>
      <c r="BU541" s="7747" t="inlineStr">
        <is>
          <t>(MHz)</t>
        </is>
      </c>
      <c r="BV541" s="7748" t="inlineStr">
        <is>
          <t>(dBm)</t>
        </is>
      </c>
      <c r="BW541" s="7749" t="inlineStr">
        <is>
          <t>Sensor A (mW)</t>
        </is>
      </c>
      <c r="BX541" s="7749" t="inlineStr">
        <is>
          <t>Sensor B (dBm)</t>
        </is>
      </c>
      <c r="BY541" s="8298"/>
      <c r="BZ541" s="7703"/>
      <c r="CA541" s="7998"/>
      <c r="CB541" s="7702"/>
      <c r="CC541" s="7708"/>
      <c r="CD541" s="7796"/>
      <c r="CE541" s="7795"/>
      <c r="CF541" s="7795"/>
      <c r="CG541" s="7795"/>
      <c r="CH541" s="7795"/>
      <c r="CI541" s="7795"/>
      <c r="CJ541" s="7795"/>
      <c r="CK541" s="7795"/>
      <c r="CL541" s="7786"/>
      <c r="CM541" s="7786"/>
      <c r="CN541" s="7786"/>
      <c r="CO541" s="7786"/>
      <c r="CP541" s="7786"/>
      <c r="CQ541" s="7786"/>
      <c r="CR541" s="7786"/>
      <c r="CS541" s="7786"/>
      <c r="CT541" s="7786"/>
      <c r="CU541" s="7786"/>
      <c r="CV541" s="7702"/>
      <c r="CW541" s="7702"/>
      <c r="CX541" s="7702"/>
      <c r="CY541" s="7702"/>
      <c r="CZ541" s="7702"/>
    </row>
    <row r="542" spans="1:104" ht="13.5" thickBot="1" x14ac:dyDescent="0.25">
      <c r="A542" s="7699"/>
      <c r="B542" s="7699"/>
      <c r="C542" s="7702"/>
      <c r="D542" s="7702"/>
      <c r="E542" s="7702"/>
      <c r="F542" s="7702"/>
      <c r="G542" s="7702"/>
      <c r="H542" s="7702"/>
      <c r="I542" s="7702"/>
      <c r="J542" s="7702"/>
      <c r="K542" s="7702"/>
      <c r="L542" s="7702"/>
      <c r="M542" s="7702"/>
      <c r="N542" s="7702"/>
      <c r="O542" s="7702"/>
      <c r="P542" s="7702"/>
      <c r="Q542" s="7702"/>
      <c r="R542" s="7702"/>
      <c r="S542" s="7702"/>
      <c r="T542" s="7702"/>
      <c r="U542" s="7702"/>
      <c r="V542" s="7702"/>
      <c r="W542" s="7702"/>
      <c r="X542" s="7702"/>
      <c r="Y542" s="7702"/>
      <c r="Z542" s="7702"/>
      <c r="AA542" s="7702"/>
      <c r="AB542" s="7702"/>
      <c r="AC542" s="7702"/>
      <c r="AD542" s="7702"/>
      <c r="AE542" s="7702"/>
      <c r="AF542" s="7702"/>
      <c r="AG542" s="7702"/>
      <c r="AH542" s="7702"/>
      <c r="AI542" s="7702"/>
      <c r="AJ542" s="7702"/>
      <c r="AK542" s="7702"/>
      <c r="AL542" s="7702"/>
      <c r="AM542" s="7702"/>
      <c r="AN542" s="7702"/>
      <c r="AO542" s="7702"/>
      <c r="AP542" s="7702"/>
      <c r="AQ542" s="7702"/>
      <c r="AR542" s="7702"/>
      <c r="AS542" s="7702"/>
      <c r="AT542" s="7702"/>
      <c r="AU542" s="7702"/>
      <c r="AV542" s="7702"/>
      <c r="AW542" s="7702"/>
      <c r="AX542" s="7702"/>
      <c r="AY542" s="7702"/>
      <c r="AZ542" s="7702"/>
      <c r="BA542" s="7702"/>
      <c r="BB542" s="7702"/>
      <c r="BC542" s="7702"/>
      <c r="BD542" s="7702"/>
      <c r="BE542" s="7702"/>
      <c r="BF542" s="7702"/>
      <c r="BG542" s="7702"/>
      <c r="BH542" s="7702"/>
      <c r="BI542" s="7702"/>
      <c r="BJ542" s="7702"/>
      <c r="BK542" s="7702"/>
      <c r="BL542" s="7702"/>
      <c r="BM542" s="7702"/>
      <c r="BN542" s="7702"/>
      <c r="BO542" s="7702"/>
      <c r="BP542" s="7702"/>
      <c r="BQ542" s="7702"/>
      <c r="BR542" s="7702"/>
      <c r="BS542" s="8293"/>
      <c r="BT542" s="7705"/>
      <c r="BU542" s="8299"/>
      <c r="BV542" s="7722"/>
      <c r="BW542" s="8302">
        <v>250</v>
      </c>
      <c r="BX542" s="7751"/>
      <c r="BY542" s="7723" t="inlineStr">
        <is>
          <t>Aprox. 250/100mW</t>
        </is>
      </c>
      <c r="BZ542" s="7704" t="inlineStr">
        <is>
          <t>1º</t>
        </is>
      </c>
      <c r="CA542" s="7999"/>
      <c r="CB542" s="7702" t="inlineStr">
        <is>
          <t>Elegir valor de lista desplegable</t>
        </is>
      </c>
      <c r="CC542" s="7708"/>
      <c r="CD542" s="7796"/>
      <c r="CE542" s="7795"/>
      <c r="CF542" s="7795"/>
      <c r="CG542" s="7795"/>
      <c r="CH542" s="7795"/>
      <c r="CI542" s="7795"/>
      <c r="CJ542" s="7795"/>
      <c r="CK542" s="7795"/>
      <c r="CL542" s="7786"/>
      <c r="CM542" s="7786"/>
      <c r="CN542" s="7786"/>
      <c r="CO542" s="7786"/>
      <c r="CP542" s="7786"/>
      <c r="CQ542" s="7786"/>
      <c r="CR542" s="7786"/>
      <c r="CS542" s="7786"/>
      <c r="CT542" s="7786"/>
      <c r="CU542" s="7786"/>
      <c r="CV542" s="7702"/>
      <c r="CW542" s="7702"/>
      <c r="CX542" s="7702"/>
      <c r="CY542" s="7702"/>
      <c r="CZ542" s="7702"/>
    </row>
    <row r="543" spans="1:104" ht="13.5" thickBot="1" x14ac:dyDescent="0.25">
      <c r="A543" s="7699"/>
      <c r="B543" s="7699"/>
      <c r="C543" s="7702"/>
      <c r="D543" s="7702"/>
      <c r="E543" s="7702"/>
      <c r="F543" s="7702"/>
      <c r="G543" s="7702"/>
      <c r="H543" s="7702"/>
      <c r="I543" s="7702"/>
      <c r="J543" s="7702"/>
      <c r="K543" s="7702"/>
      <c r="L543" s="7702"/>
      <c r="M543" s="7702"/>
      <c r="N543" s="7702"/>
      <c r="O543" s="7702"/>
      <c r="P543" s="7702"/>
      <c r="Q543" s="7702"/>
      <c r="R543" s="7702"/>
      <c r="S543" s="7702"/>
      <c r="T543" s="7702"/>
      <c r="U543" s="7702"/>
      <c r="V543" s="7702"/>
      <c r="W543" s="7702"/>
      <c r="X543" s="7702"/>
      <c r="Y543" s="7702"/>
      <c r="Z543" s="7702"/>
      <c r="AA543" s="7702"/>
      <c r="AB543" s="7702"/>
      <c r="AC543" s="7702"/>
      <c r="AD543" s="7702"/>
      <c r="AE543" s="7702"/>
      <c r="AF543" s="7702"/>
      <c r="AG543" s="7702"/>
      <c r="AH543" s="7702"/>
      <c r="AI543" s="7702"/>
      <c r="AJ543" s="7702"/>
      <c r="AK543" s="7702"/>
      <c r="AL543" s="7702"/>
      <c r="AM543" s="7702"/>
      <c r="AN543" s="7702"/>
      <c r="AO543" s="7702"/>
      <c r="AP543" s="7702"/>
      <c r="AQ543" s="7702"/>
      <c r="AR543" s="7702"/>
      <c r="AS543" s="7702"/>
      <c r="AT543" s="7702"/>
      <c r="AU543" s="7702"/>
      <c r="AV543" s="7702"/>
      <c r="AW543" s="7702"/>
      <c r="AX543" s="7702"/>
      <c r="AY543" s="7702"/>
      <c r="AZ543" s="7702"/>
      <c r="BA543" s="7702"/>
      <c r="BB543" s="7702"/>
      <c r="BC543" s="7702"/>
      <c r="BD543" s="7702"/>
      <c r="BE543" s="7702"/>
      <c r="BF543" s="7702"/>
      <c r="BG543" s="7702"/>
      <c r="BH543" s="7702"/>
      <c r="BI543" s="7702"/>
      <c r="BJ543" s="7702"/>
      <c r="BK543" s="7702"/>
      <c r="BL543" s="7702"/>
      <c r="BM543" s="7702"/>
      <c r="BN543" s="7702"/>
      <c r="BO543" s="7702"/>
      <c r="BP543" s="7702"/>
      <c r="BQ543" s="7702"/>
      <c r="BR543" s="7702"/>
      <c r="BS543" s="8293"/>
      <c r="BT543" s="7705"/>
      <c r="BU543" s="8300"/>
      <c r="BV543" s="7750">
        <f>BV542</f>
        <v>0</v>
      </c>
      <c r="BW543" s="8303"/>
      <c r="BX543" s="7687"/>
      <c r="BY543" s="7711" t="inlineStr">
        <is>
          <t>Lectura estabilizada</t>
        </is>
      </c>
      <c r="BZ543" s="7704" t="inlineStr">
        <is>
          <t>2º</t>
        </is>
      </c>
      <c r="CA543" s="8000"/>
      <c r="CB543" s="7702" t="inlineStr">
        <is>
          <t>Insertar valor manualmente</t>
        </is>
      </c>
      <c r="CC543" s="7708"/>
      <c r="CD543" s="7796"/>
      <c r="CE543" s="7795"/>
      <c r="CF543" s="7795"/>
      <c r="CG543" s="7795"/>
      <c r="CH543" s="7795"/>
      <c r="CI543" s="7795"/>
      <c r="CJ543" s="7795"/>
      <c r="CK543" s="7795"/>
      <c r="CL543" s="7786"/>
      <c r="CM543" s="7786"/>
      <c r="CN543" s="7786"/>
      <c r="CO543" s="7786"/>
      <c r="CP543" s="7786"/>
      <c r="CQ543" s="7786"/>
      <c r="CR543" s="7786"/>
      <c r="CS543" s="7786"/>
      <c r="CT543" s="7786"/>
      <c r="CU543" s="7786"/>
      <c r="CV543" s="7702"/>
      <c r="CW543" s="7702"/>
      <c r="CX543" s="7702"/>
      <c r="CY543" s="7702"/>
      <c r="CZ543" s="7702"/>
    </row>
    <row r="544" spans="1:104" ht="13.5" thickBot="1" x14ac:dyDescent="0.25">
      <c r="A544" s="7699"/>
      <c r="B544" s="7699"/>
      <c r="C544" s="7702"/>
      <c r="D544" s="7702"/>
      <c r="E544" s="7702"/>
      <c r="F544" s="7702"/>
      <c r="G544" s="7702"/>
      <c r="H544" s="7702"/>
      <c r="I544" s="7702"/>
      <c r="J544" s="7702"/>
      <c r="K544" s="7702"/>
      <c r="L544" s="7702"/>
      <c r="M544" s="7702"/>
      <c r="N544" s="7702"/>
      <c r="O544" s="7702"/>
      <c r="P544" s="7702"/>
      <c r="Q544" s="7702"/>
      <c r="R544" s="7702"/>
      <c r="S544" s="7702"/>
      <c r="T544" s="7702"/>
      <c r="U544" s="7702"/>
      <c r="V544" s="7702"/>
      <c r="W544" s="7702"/>
      <c r="X544" s="7702"/>
      <c r="Y544" s="7702"/>
      <c r="Z544" s="7702"/>
      <c r="AA544" s="7702"/>
      <c r="AB544" s="7702"/>
      <c r="AC544" s="7702"/>
      <c r="AD544" s="7702"/>
      <c r="AE544" s="7702"/>
      <c r="AF544" s="7702"/>
      <c r="AG544" s="7702"/>
      <c r="AH544" s="7702"/>
      <c r="AI544" s="7702"/>
      <c r="AJ544" s="7702"/>
      <c r="AK544" s="7702"/>
      <c r="AL544" s="7702"/>
      <c r="AM544" s="7702"/>
      <c r="AN544" s="7702"/>
      <c r="AO544" s="7702"/>
      <c r="AP544" s="7702"/>
      <c r="AQ544" s="7702"/>
      <c r="AR544" s="7702"/>
      <c r="AS544" s="7702"/>
      <c r="AT544" s="7702"/>
      <c r="AU544" s="7702"/>
      <c r="AV544" s="7702"/>
      <c r="AW544" s="7702"/>
      <c r="AX544" s="7702"/>
      <c r="AY544" s="7702"/>
      <c r="AZ544" s="7702"/>
      <c r="BA544" s="7702"/>
      <c r="BB544" s="7702"/>
      <c r="BC544" s="7702"/>
      <c r="BD544" s="7702"/>
      <c r="BE544" s="7702"/>
      <c r="BF544" s="7702"/>
      <c r="BG544" s="7702"/>
      <c r="BH544" s="7702"/>
      <c r="BI544" s="7702"/>
      <c r="BJ544" s="7702"/>
      <c r="BK544" s="7702"/>
      <c r="BL544" s="7702"/>
      <c r="BM544" s="7702"/>
      <c r="BN544" s="7702"/>
      <c r="BO544" s="7702"/>
      <c r="BP544" s="7702"/>
      <c r="BQ544" s="7702"/>
      <c r="BR544" s="7702"/>
      <c r="BS544" s="8293"/>
      <c r="BT544" s="7705"/>
      <c r="BU544" s="8300"/>
      <c r="BV544" s="7750">
        <f>BV542</f>
        <v>0</v>
      </c>
      <c r="BW544" s="8303"/>
      <c r="BX544" s="7687"/>
      <c r="BY544" s="7711" t="inlineStr">
        <is>
          <t>Cambio al dipolo</t>
        </is>
      </c>
      <c r="BZ544" s="7704" t="inlineStr">
        <is>
          <t>3º</t>
        </is>
      </c>
      <c r="CA544" s="8001"/>
      <c r="CB544" s="7702" t="inlineStr">
        <is>
          <t>Copiar valores de software de Temp/Hum</t>
        </is>
      </c>
      <c r="CC544" s="7708"/>
      <c r="CD544" s="7796"/>
      <c r="CE544" s="7795"/>
      <c r="CF544" s="7795"/>
      <c r="CG544" s="7795"/>
      <c r="CH544" s="7795"/>
      <c r="CI544" s="7795"/>
      <c r="CJ544" s="7795"/>
      <c r="CK544" s="7795"/>
      <c r="CL544" s="7786"/>
      <c r="CM544" s="7786"/>
      <c r="CN544" s="7786"/>
      <c r="CO544" s="7786"/>
      <c r="CP544" s="7786"/>
      <c r="CQ544" s="7786"/>
      <c r="CR544" s="7786"/>
      <c r="CS544" s="7786"/>
      <c r="CT544" s="7786"/>
      <c r="CU544" s="7786"/>
      <c r="CV544" s="7702"/>
      <c r="CW544" s="7702"/>
      <c r="CX544" s="7702"/>
      <c r="CY544" s="7702"/>
      <c r="CZ544" s="7702"/>
    </row>
    <row r="545" spans="1:104" ht="13.5" thickBot="1" x14ac:dyDescent="0.25">
      <c r="A545" s="7699"/>
      <c r="B545" s="7699"/>
      <c r="C545" s="7702"/>
      <c r="D545" s="7702"/>
      <c r="E545" s="7702"/>
      <c r="F545" s="7702"/>
      <c r="G545" s="7702"/>
      <c r="H545" s="7702"/>
      <c r="I545" s="7702"/>
      <c r="J545" s="7702"/>
      <c r="K545" s="7702"/>
      <c r="L545" s="7702"/>
      <c r="M545" s="7702"/>
      <c r="N545" s="7702"/>
      <c r="O545" s="7702"/>
      <c r="P545" s="7702"/>
      <c r="Q545" s="7702"/>
      <c r="R545" s="7702"/>
      <c r="S545" s="7702"/>
      <c r="T545" s="7702"/>
      <c r="U545" s="7702"/>
      <c r="V545" s="7702"/>
      <c r="W545" s="7702"/>
      <c r="X545" s="7702"/>
      <c r="Y545" s="7702"/>
      <c r="Z545" s="7702"/>
      <c r="AA545" s="7702"/>
      <c r="AB545" s="7702"/>
      <c r="AC545" s="7702"/>
      <c r="AD545" s="7702"/>
      <c r="AE545" s="7702"/>
      <c r="AF545" s="7702"/>
      <c r="AG545" s="7702"/>
      <c r="AH545" s="7702"/>
      <c r="AI545" s="7702"/>
      <c r="AJ545" s="7702"/>
      <c r="AK545" s="7702"/>
      <c r="AL545" s="7702"/>
      <c r="AM545" s="7702"/>
      <c r="AN545" s="7702"/>
      <c r="AO545" s="7702"/>
      <c r="AP545" s="7702"/>
      <c r="AQ545" s="7702"/>
      <c r="AR545" s="7702"/>
      <c r="AS545" s="7702"/>
      <c r="AT545" s="7702"/>
      <c r="AU545" s="7702"/>
      <c r="AV545" s="7702"/>
      <c r="AW545" s="7702"/>
      <c r="AX545" s="7702"/>
      <c r="AY545" s="7702"/>
      <c r="AZ545" s="7702"/>
      <c r="BA545" s="7702"/>
      <c r="BB545" s="7702"/>
      <c r="BC545" s="7702"/>
      <c r="BD545" s="7702"/>
      <c r="BE545" s="7702"/>
      <c r="BF545" s="7702"/>
      <c r="BG545" s="7702"/>
      <c r="BH545" s="7702"/>
      <c r="BI545" s="7702"/>
      <c r="BJ545" s="7702"/>
      <c r="BK545" s="7702"/>
      <c r="BL545" s="7702"/>
      <c r="BM545" s="7702"/>
      <c r="BN545" s="7702"/>
      <c r="BO545" s="7702"/>
      <c r="BP545" s="7702"/>
      <c r="BQ545" s="7702"/>
      <c r="BR545" s="7702"/>
      <c r="BS545" s="8293"/>
      <c r="BT545" s="7705"/>
      <c r="BU545" s="8300"/>
      <c r="BV545" s="7687"/>
      <c r="BW545" s="8303"/>
      <c r="BX545" s="7687"/>
      <c r="BY545" s="7711" t="inlineStr">
        <is>
          <t>Ajuste</t>
        </is>
      </c>
      <c r="BZ545" s="7704" t="inlineStr">
        <is>
          <t>4º</t>
        </is>
      </c>
      <c r="CA545" s="8002"/>
      <c r="CB545" s="7702" t="inlineStr">
        <is>
          <t>Celdas bloqueadas</t>
        </is>
      </c>
      <c r="CC545" s="7708"/>
      <c r="CD545" s="7796"/>
      <c r="CE545" s="7795"/>
      <c r="CF545" s="7795"/>
      <c r="CG545" s="7795"/>
      <c r="CH545" s="7795"/>
      <c r="CI545" s="7795"/>
      <c r="CJ545" s="7795"/>
      <c r="CK545" s="7795"/>
      <c r="CL545" s="7786"/>
      <c r="CM545" s="7786"/>
      <c r="CN545" s="7786"/>
      <c r="CO545" s="7786"/>
      <c r="CP545" s="7786"/>
      <c r="CQ545" s="7786"/>
      <c r="CR545" s="7786"/>
      <c r="CS545" s="7786"/>
      <c r="CT545" s="7786"/>
      <c r="CU545" s="7786"/>
      <c r="CV545" s="7702"/>
      <c r="CW545" s="7702"/>
      <c r="CX545" s="7702"/>
      <c r="CY545" s="7702"/>
      <c r="CZ545" s="7702"/>
    </row>
    <row r="546" spans="1:104" x14ac:dyDescent="0.2">
      <c r="A546" s="7699"/>
      <c r="B546" s="7699"/>
      <c r="C546" s="7702"/>
      <c r="D546" s="7702"/>
      <c r="E546" s="7702"/>
      <c r="F546" s="7702"/>
      <c r="G546" s="7702"/>
      <c r="H546" s="7702"/>
      <c r="I546" s="7702"/>
      <c r="J546" s="7702"/>
      <c r="K546" s="7702"/>
      <c r="L546" s="7702"/>
      <c r="M546" s="7702"/>
      <c r="N546" s="7702"/>
      <c r="O546" s="7702"/>
      <c r="P546" s="7702"/>
      <c r="Q546" s="7702"/>
      <c r="R546" s="7702"/>
      <c r="S546" s="7702"/>
      <c r="T546" s="7702"/>
      <c r="U546" s="7702"/>
      <c r="V546" s="7702"/>
      <c r="W546" s="7702"/>
      <c r="X546" s="7702"/>
      <c r="Y546" s="7702"/>
      <c r="Z546" s="7702"/>
      <c r="AA546" s="7702"/>
      <c r="AB546" s="7702"/>
      <c r="AC546" s="7702"/>
      <c r="AD546" s="7702"/>
      <c r="AE546" s="7702"/>
      <c r="AF546" s="7702"/>
      <c r="AG546" s="7702"/>
      <c r="AH546" s="7702"/>
      <c r="AI546" s="7702"/>
      <c r="AJ546" s="7702"/>
      <c r="AK546" s="7702"/>
      <c r="AL546" s="7702"/>
      <c r="AM546" s="7702"/>
      <c r="AN546" s="7702"/>
      <c r="AO546" s="7702"/>
      <c r="AP546" s="7702"/>
      <c r="AQ546" s="7702"/>
      <c r="AR546" s="7702"/>
      <c r="AS546" s="7702"/>
      <c r="AT546" s="7702"/>
      <c r="AU546" s="7702"/>
      <c r="AV546" s="7702"/>
      <c r="AW546" s="7702"/>
      <c r="AX546" s="7702"/>
      <c r="AY546" s="7702"/>
      <c r="AZ546" s="7702"/>
      <c r="BA546" s="7702"/>
      <c r="BB546" s="7702"/>
      <c r="BC546" s="7702"/>
      <c r="BD546" s="7702"/>
      <c r="BE546" s="7702"/>
      <c r="BF546" s="7702"/>
      <c r="BG546" s="7702"/>
      <c r="BH546" s="7702"/>
      <c r="BI546" s="7702"/>
      <c r="BJ546" s="7702"/>
      <c r="BK546" s="7702"/>
      <c r="BL546" s="7702"/>
      <c r="BM546" s="7702"/>
      <c r="BN546" s="7702"/>
      <c r="BO546" s="7702"/>
      <c r="BP546" s="7702"/>
      <c r="BQ546" s="7702"/>
      <c r="BR546" s="7702"/>
      <c r="BS546" s="8293"/>
      <c r="BT546" s="7705"/>
      <c r="BU546" s="8300"/>
      <c r="BV546" s="7750">
        <f>BV545</f>
        <v>0</v>
      </c>
      <c r="BW546" s="8303"/>
      <c r="BX546" s="7688">
        <f>BX545</f>
        <v>0</v>
      </c>
      <c r="BY546" s="7711" t="inlineStr">
        <is>
          <t>Máx durante ensayo</t>
        </is>
      </c>
      <c r="BZ546" s="7704" t="inlineStr">
        <is>
          <t>5º</t>
        </is>
      </c>
      <c r="CA546" s="7998"/>
      <c r="CB546" s="7702"/>
      <c r="CC546" s="7708"/>
      <c r="CD546" s="7796"/>
      <c r="CE546" s="7795"/>
      <c r="CF546" s="7795"/>
      <c r="CG546" s="7795"/>
      <c r="CH546" s="7795"/>
      <c r="CI546" s="7795"/>
      <c r="CJ546" s="7795"/>
      <c r="CK546" s="7795"/>
      <c r="CL546" s="7786"/>
      <c r="CM546" s="7786"/>
      <c r="CN546" s="7786"/>
      <c r="CO546" s="7786"/>
      <c r="CP546" s="7786"/>
      <c r="CQ546" s="7786"/>
      <c r="CR546" s="7786"/>
      <c r="CS546" s="7786"/>
      <c r="CT546" s="7786"/>
      <c r="CU546" s="7786"/>
      <c r="CV546" s="7702"/>
      <c r="CW546" s="7702"/>
      <c r="CX546" s="7702"/>
      <c r="CY546" s="7702"/>
      <c r="CZ546" s="7702"/>
    </row>
    <row r="547" spans="1:104" ht="13.5" thickBot="1" x14ac:dyDescent="0.25">
      <c r="A547" s="7699"/>
      <c r="B547" s="7699"/>
      <c r="C547" s="7702"/>
      <c r="D547" s="7702"/>
      <c r="E547" s="7702"/>
      <c r="F547" s="7702"/>
      <c r="G547" s="7702"/>
      <c r="H547" s="7702"/>
      <c r="I547" s="7702"/>
      <c r="J547" s="7702"/>
      <c r="K547" s="7702"/>
      <c r="L547" s="7702"/>
      <c r="M547" s="7702"/>
      <c r="N547" s="7702"/>
      <c r="O547" s="7702"/>
      <c r="P547" s="7702"/>
      <c r="Q547" s="7702"/>
      <c r="R547" s="7702"/>
      <c r="S547" s="7702"/>
      <c r="T547" s="7702"/>
      <c r="U547" s="7702"/>
      <c r="V547" s="7702"/>
      <c r="W547" s="7702"/>
      <c r="X547" s="7702"/>
      <c r="Y547" s="7702"/>
      <c r="Z547" s="7702"/>
      <c r="AA547" s="7702"/>
      <c r="AB547" s="7702"/>
      <c r="AC547" s="7702"/>
      <c r="AD547" s="7702"/>
      <c r="AE547" s="7702"/>
      <c r="AF547" s="7702"/>
      <c r="AG547" s="7702"/>
      <c r="AH547" s="7702"/>
      <c r="AI547" s="7702"/>
      <c r="AJ547" s="7702"/>
      <c r="AK547" s="7702"/>
      <c r="AL547" s="7702"/>
      <c r="AM547" s="7702"/>
      <c r="AN547" s="7702"/>
      <c r="AO547" s="7702"/>
      <c r="AP547" s="7702"/>
      <c r="AQ547" s="7702"/>
      <c r="AR547" s="7702"/>
      <c r="AS547" s="7702"/>
      <c r="AT547" s="7702"/>
      <c r="AU547" s="7702"/>
      <c r="AV547" s="7702"/>
      <c r="AW547" s="7702"/>
      <c r="AX547" s="7702"/>
      <c r="AY547" s="7702"/>
      <c r="AZ547" s="7702"/>
      <c r="BA547" s="7702"/>
      <c r="BB547" s="7702"/>
      <c r="BC547" s="7702"/>
      <c r="BD547" s="7702"/>
      <c r="BE547" s="7702"/>
      <c r="BF547" s="7702"/>
      <c r="BG547" s="7702"/>
      <c r="BH547" s="7702"/>
      <c r="BI547" s="7702"/>
      <c r="BJ547" s="7702"/>
      <c r="BK547" s="7702"/>
      <c r="BL547" s="7702"/>
      <c r="BM547" s="7702"/>
      <c r="BN547" s="7702"/>
      <c r="BO547" s="7702"/>
      <c r="BP547" s="7702"/>
      <c r="BQ547" s="7702"/>
      <c r="BR547" s="7702"/>
      <c r="BS547" s="8293"/>
      <c r="BT547" s="7705"/>
      <c r="BU547" s="8301"/>
      <c r="BV547" s="7752">
        <f>BV545</f>
        <v>0</v>
      </c>
      <c r="BW547" s="8304"/>
      <c r="BX547" s="7689">
        <f>BX545</f>
        <v>0</v>
      </c>
      <c r="BY547" s="7712" t="inlineStr">
        <is>
          <t>Mín durante ensayo</t>
        </is>
      </c>
      <c r="BZ547" s="7704" t="inlineStr">
        <is>
          <t>6º</t>
        </is>
      </c>
      <c r="CA547" s="7998"/>
      <c r="CB547" s="7702"/>
      <c r="CC547" s="7708"/>
      <c r="CD547" s="7796"/>
      <c r="CE547" s="7795"/>
      <c r="CF547" s="7795"/>
      <c r="CG547" s="7795"/>
      <c r="CH547" s="7795"/>
      <c r="CI547" s="7795"/>
      <c r="CJ547" s="7795"/>
      <c r="CK547" s="7795"/>
      <c r="CL547" s="7786"/>
      <c r="CM547" s="7786"/>
      <c r="CN547" s="7786"/>
      <c r="CO547" s="7786"/>
      <c r="CP547" s="7786"/>
      <c r="CQ547" s="7786"/>
      <c r="CR547" s="7786"/>
      <c r="CS547" s="7786"/>
      <c r="CT547" s="7786"/>
      <c r="CU547" s="7786"/>
      <c r="CV547" s="7702"/>
      <c r="CW547" s="7702"/>
      <c r="CX547" s="7702"/>
      <c r="CY547" s="7702"/>
      <c r="CZ547" s="7702"/>
    </row>
    <row r="548" spans="1:104" ht="13.5" thickBot="1" x14ac:dyDescent="0.25">
      <c r="A548" s="7699"/>
      <c r="B548" s="7699"/>
      <c r="C548" s="7702"/>
      <c r="D548" s="7702"/>
      <c r="E548" s="7702"/>
      <c r="F548" s="7702"/>
      <c r="G548" s="7702"/>
      <c r="H548" s="7702"/>
      <c r="I548" s="7702"/>
      <c r="J548" s="7702"/>
      <c r="K548" s="7702"/>
      <c r="L548" s="7702"/>
      <c r="M548" s="7702"/>
      <c r="N548" s="7702"/>
      <c r="O548" s="7702"/>
      <c r="P548" s="7702"/>
      <c r="Q548" s="7702"/>
      <c r="R548" s="7702"/>
      <c r="S548" s="7702"/>
      <c r="T548" s="7702"/>
      <c r="U548" s="7702"/>
      <c r="V548" s="7702"/>
      <c r="W548" s="7702"/>
      <c r="X548" s="7702"/>
      <c r="Y548" s="7702"/>
      <c r="Z548" s="7702"/>
      <c r="AA548" s="7702"/>
      <c r="AB548" s="7702"/>
      <c r="AC548" s="7702"/>
      <c r="AD548" s="7702"/>
      <c r="AE548" s="7702"/>
      <c r="AF548" s="7702"/>
      <c r="AG548" s="7702"/>
      <c r="AH548" s="7702"/>
      <c r="AI548" s="7702"/>
      <c r="AJ548" s="7702"/>
      <c r="AK548" s="7702"/>
      <c r="AL548" s="7702"/>
      <c r="AM548" s="7702"/>
      <c r="AN548" s="7702"/>
      <c r="AO548" s="7702"/>
      <c r="AP548" s="7702"/>
      <c r="AQ548" s="7702"/>
      <c r="AR548" s="7702"/>
      <c r="AS548" s="7702"/>
      <c r="AT548" s="7702"/>
      <c r="AU548" s="7702"/>
      <c r="AV548" s="7702"/>
      <c r="AW548" s="7702"/>
      <c r="AX548" s="7702"/>
      <c r="AY548" s="7702"/>
      <c r="AZ548" s="7702"/>
      <c r="BA548" s="7702"/>
      <c r="BB548" s="7702"/>
      <c r="BC548" s="7702"/>
      <c r="BD548" s="7702"/>
      <c r="BE548" s="7702"/>
      <c r="BF548" s="7702"/>
      <c r="BG548" s="7702"/>
      <c r="BH548" s="7702"/>
      <c r="BI548" s="7702"/>
      <c r="BJ548" s="7702"/>
      <c r="BK548" s="7702"/>
      <c r="BL548" s="7702"/>
      <c r="BM548" s="7702"/>
      <c r="BN548" s="7702"/>
      <c r="BO548" s="7702"/>
      <c r="BP548" s="7702"/>
      <c r="BQ548" s="7702"/>
      <c r="BR548" s="7702"/>
      <c r="BS548" s="8293"/>
      <c r="BT548" s="7705"/>
      <c r="BU548" s="7702"/>
      <c r="BV548" s="7702"/>
      <c r="BW548" s="7702"/>
      <c r="BX548" s="7680"/>
      <c r="BY548" s="7702"/>
      <c r="BZ548" s="7702"/>
      <c r="CA548" s="7998"/>
      <c r="CB548" s="7702"/>
      <c r="CC548" s="7708"/>
      <c r="CD548" s="7796"/>
      <c r="CE548" s="7795"/>
      <c r="CF548" s="7795"/>
      <c r="CG548" s="7795"/>
      <c r="CH548" s="7795"/>
      <c r="CI548" s="7795"/>
      <c r="CJ548" s="7795"/>
      <c r="CK548" s="7795"/>
      <c r="CL548" s="7786"/>
      <c r="CM548" s="7786"/>
      <c r="CN548" s="7786"/>
      <c r="CO548" s="7786"/>
      <c r="CP548" s="7786"/>
      <c r="CQ548" s="7786"/>
      <c r="CR548" s="7786"/>
      <c r="CS548" s="7786"/>
      <c r="CT548" s="7786"/>
      <c r="CU548" s="7786"/>
      <c r="CV548" s="7702"/>
      <c r="CW548" s="7702"/>
      <c r="CX548" s="7702"/>
      <c r="CY548" s="7702"/>
      <c r="CZ548" s="7702"/>
    </row>
    <row r="549" spans="1:104" ht="13.5" thickBot="1" x14ac:dyDescent="0.25">
      <c r="A549" s="7699"/>
      <c r="B549" s="7699"/>
      <c r="C549" s="7702"/>
      <c r="D549" s="7702"/>
      <c r="E549" s="7702"/>
      <c r="F549" s="7702"/>
      <c r="G549" s="7702"/>
      <c r="H549" s="7702"/>
      <c r="I549" s="7702"/>
      <c r="J549" s="7702"/>
      <c r="K549" s="7702"/>
      <c r="L549" s="7702"/>
      <c r="M549" s="7702"/>
      <c r="N549" s="7702"/>
      <c r="O549" s="7702"/>
      <c r="P549" s="7702"/>
      <c r="Q549" s="7702"/>
      <c r="R549" s="7702"/>
      <c r="S549" s="7702"/>
      <c r="T549" s="7702"/>
      <c r="U549" s="7702"/>
      <c r="V549" s="7702"/>
      <c r="W549" s="7702"/>
      <c r="X549" s="7702"/>
      <c r="Y549" s="7702"/>
      <c r="Z549" s="7702"/>
      <c r="AA549" s="7702"/>
      <c r="AB549" s="7702"/>
      <c r="AC549" s="7702"/>
      <c r="AD549" s="7702"/>
      <c r="AE549" s="7702"/>
      <c r="AF549" s="7702"/>
      <c r="AG549" s="7702"/>
      <c r="AH549" s="7702"/>
      <c r="AI549" s="7702"/>
      <c r="AJ549" s="7702"/>
      <c r="AK549" s="7702"/>
      <c r="AL549" s="7702"/>
      <c r="AM549" s="7702"/>
      <c r="AN549" s="7702"/>
      <c r="AO549" s="7702"/>
      <c r="AP549" s="7702"/>
      <c r="AQ549" s="7702"/>
      <c r="AR549" s="7702"/>
      <c r="AS549" s="7702"/>
      <c r="AT549" s="7702"/>
      <c r="AU549" s="7702"/>
      <c r="AV549" s="7702"/>
      <c r="AW549" s="7702"/>
      <c r="AX549" s="7702"/>
      <c r="AY549" s="7702"/>
      <c r="AZ549" s="7702"/>
      <c r="BA549" s="7702"/>
      <c r="BB549" s="7702"/>
      <c r="BC549" s="7702"/>
      <c r="BD549" s="7702"/>
      <c r="BE549" s="7702"/>
      <c r="BF549" s="7702"/>
      <c r="BG549" s="7702"/>
      <c r="BH549" s="7702"/>
      <c r="BI549" s="7702"/>
      <c r="BJ549" s="7702"/>
      <c r="BK549" s="7702"/>
      <c r="BL549" s="7702"/>
      <c r="BM549" s="7702"/>
      <c r="BN549" s="7702"/>
      <c r="BO549" s="7702"/>
      <c r="BP549" s="7702"/>
      <c r="BQ549" s="7702"/>
      <c r="BR549" s="7702"/>
      <c r="BS549" s="8293"/>
      <c r="BT549" s="7705"/>
      <c r="BU549" s="7690"/>
      <c r="BV549" s="7686" t="inlineStr">
        <is>
          <t>Medida SAR</t>
        </is>
      </c>
      <c r="BW549" s="7691" t="inlineStr">
        <is>
          <t>Valor en antena</t>
        </is>
      </c>
      <c r="BX549" s="7691" t="inlineStr">
        <is>
          <t>SAR 1W</t>
        </is>
      </c>
      <c r="BY549" s="7691" t="inlineStr">
        <is>
          <t>SAR W/g</t>
        </is>
      </c>
      <c r="BZ549" s="7691" t="inlineStr">
        <is>
          <t>Desviacion (%)</t>
        </is>
      </c>
      <c r="CA549" s="7692" t="inlineStr">
        <is>
          <t>Veredicto</t>
        </is>
      </c>
      <c r="CB549" s="7703"/>
      <c r="CC549" s="7709"/>
      <c r="CD549" s="7796"/>
      <c r="CE549" s="7795"/>
      <c r="CF549" s="7795"/>
      <c r="CG549" s="7795"/>
      <c r="CH549" s="7795"/>
      <c r="CI549" s="7795"/>
      <c r="CJ549" s="7795"/>
      <c r="CK549" s="7795"/>
      <c r="CL549" s="7786"/>
      <c r="CM549" s="7786"/>
      <c r="CN549" s="7786"/>
      <c r="CO549" s="7786"/>
      <c r="CP549" s="7786"/>
      <c r="CQ549" s="7786"/>
      <c r="CR549" s="7786"/>
      <c r="CS549" s="7786"/>
      <c r="CT549" s="7786"/>
      <c r="CU549" s="7786"/>
      <c r="CV549" s="7702"/>
      <c r="CW549" s="7702"/>
      <c r="CX549" s="7702"/>
      <c r="CY549" s="7702"/>
      <c r="CZ549" s="7702"/>
    </row>
    <row r="550" spans="1:104" x14ac:dyDescent="0.2">
      <c r="A550" s="7699"/>
      <c r="B550" s="7699"/>
      <c r="C550" s="7702"/>
      <c r="D550" s="7702"/>
      <c r="E550" s="7702"/>
      <c r="F550" s="7702"/>
      <c r="G550" s="7702"/>
      <c r="H550" s="7702"/>
      <c r="I550" s="7702"/>
      <c r="J550" s="7702"/>
      <c r="K550" s="7702"/>
      <c r="L550" s="7702"/>
      <c r="M550" s="7702"/>
      <c r="N550" s="7702"/>
      <c r="O550" s="7702"/>
      <c r="P550" s="7702"/>
      <c r="Q550" s="7702"/>
      <c r="R550" s="7702"/>
      <c r="S550" s="7702"/>
      <c r="T550" s="7702"/>
      <c r="U550" s="7702"/>
      <c r="V550" s="7702"/>
      <c r="W550" s="7702"/>
      <c r="X550" s="7702"/>
      <c r="Y550" s="7702"/>
      <c r="Z550" s="7702"/>
      <c r="AA550" s="7702"/>
      <c r="AB550" s="7702"/>
      <c r="AC550" s="7702"/>
      <c r="AD550" s="7702"/>
      <c r="AE550" s="7702"/>
      <c r="AF550" s="7702"/>
      <c r="AG550" s="7702"/>
      <c r="AH550" s="7702"/>
      <c r="AI550" s="7702"/>
      <c r="AJ550" s="7702"/>
      <c r="AK550" s="7702"/>
      <c r="AL550" s="7702"/>
      <c r="AM550" s="7702"/>
      <c r="AN550" s="7702"/>
      <c r="AO550" s="7702"/>
      <c r="AP550" s="7702"/>
      <c r="AQ550" s="7702"/>
      <c r="AR550" s="7702"/>
      <c r="AS550" s="7702"/>
      <c r="AT550" s="7702"/>
      <c r="AU550" s="7702"/>
      <c r="AV550" s="7702"/>
      <c r="AW550" s="7702"/>
      <c r="AX550" s="7702"/>
      <c r="AY550" s="7702"/>
      <c r="AZ550" s="7702"/>
      <c r="BA550" s="7702"/>
      <c r="BB550" s="7702"/>
      <c r="BC550" s="7702"/>
      <c r="BD550" s="7702"/>
      <c r="BE550" s="7702"/>
      <c r="BF550" s="7702"/>
      <c r="BG550" s="7702"/>
      <c r="BH550" s="7702"/>
      <c r="BI550" s="7702"/>
      <c r="BJ550" s="7702"/>
      <c r="BK550" s="7702"/>
      <c r="BL550" s="7702"/>
      <c r="BM550" s="7702"/>
      <c r="BN550" s="7702"/>
      <c r="BO550" s="7702"/>
      <c r="BP550" s="7702"/>
      <c r="BQ550" s="7702"/>
      <c r="BR550" s="7702"/>
      <c r="BS550" s="8293"/>
      <c r="BT550" s="7705"/>
      <c r="BU550" s="7719" t="inlineStr">
        <is>
          <t>SAR(1g)</t>
        </is>
      </c>
      <c r="BV550" s="7693"/>
      <c r="BW550" s="7713">
        <f>POWER(10,(((10*LOG10(BW542))+(AVERAGE(BX546:BX547)-BX543))/10))</f>
        <v>250.00000000000011</v>
      </c>
      <c r="BX550" s="8161">
        <f>CD532</f>
        <v>10.9</v>
      </c>
      <c r="BY550" s="7713">
        <f>BV550*1000/BW550</f>
        <v>0</v>
      </c>
      <c r="BZ550" s="7713">
        <f>((BY550-BX550)*100)/BX550</f>
        <v>-100</v>
      </c>
      <c r="CA550" s="7715" t="str">
        <f>IF(ABS(BZ550)&lt;10,"Válido","No Válido")</f>
        <v>No Válido</v>
      </c>
      <c r="CB550" s="7703"/>
      <c r="CC550" s="7709"/>
      <c r="CD550" s="7796"/>
      <c r="CE550" s="7795"/>
      <c r="CF550" s="7795"/>
      <c r="CG550" s="7795"/>
      <c r="CH550" s="7795"/>
      <c r="CI550" s="7795"/>
      <c r="CJ550" s="7795"/>
      <c r="CK550" s="7795"/>
      <c r="CL550" s="7786"/>
      <c r="CM550" s="7786"/>
      <c r="CN550" s="7786"/>
      <c r="CO550" s="7786"/>
      <c r="CP550" s="7786"/>
      <c r="CQ550" s="7786"/>
      <c r="CR550" s="7786"/>
      <c r="CS550" s="7786"/>
      <c r="CT550" s="7786"/>
      <c r="CU550" s="7786"/>
      <c r="CV550" s="7702"/>
      <c r="CW550" s="7702"/>
      <c r="CX550" s="7702"/>
      <c r="CY550" s="7702"/>
      <c r="CZ550" s="7702"/>
    </row>
    <row r="551" spans="1:104" ht="13.5" thickBot="1" x14ac:dyDescent="0.25">
      <c r="A551" s="7699"/>
      <c r="B551" s="7699"/>
      <c r="C551" s="7702"/>
      <c r="D551" s="7702"/>
      <c r="E551" s="7702"/>
      <c r="F551" s="7702"/>
      <c r="G551" s="7702"/>
      <c r="H551" s="7702"/>
      <c r="I551" s="7702"/>
      <c r="J551" s="7702"/>
      <c r="K551" s="7702"/>
      <c r="L551" s="7702"/>
      <c r="M551" s="7702"/>
      <c r="N551" s="7702"/>
      <c r="O551" s="7702"/>
      <c r="P551" s="7702"/>
      <c r="Q551" s="7702"/>
      <c r="R551" s="7702"/>
      <c r="S551" s="7702"/>
      <c r="T551" s="7702"/>
      <c r="U551" s="7702"/>
      <c r="V551" s="7702"/>
      <c r="W551" s="7702"/>
      <c r="X551" s="7702"/>
      <c r="Y551" s="7702"/>
      <c r="Z551" s="7702"/>
      <c r="AA551" s="7702"/>
      <c r="AB551" s="7702"/>
      <c r="AC551" s="7702"/>
      <c r="AD551" s="7702"/>
      <c r="AE551" s="7702"/>
      <c r="AF551" s="7702"/>
      <c r="AG551" s="7702"/>
      <c r="AH551" s="7702"/>
      <c r="AI551" s="7702"/>
      <c r="AJ551" s="7702"/>
      <c r="AK551" s="7702"/>
      <c r="AL551" s="7702"/>
      <c r="AM551" s="7702"/>
      <c r="AN551" s="7702"/>
      <c r="AO551" s="7702"/>
      <c r="AP551" s="7702"/>
      <c r="AQ551" s="7702"/>
      <c r="AR551" s="7702"/>
      <c r="AS551" s="7702"/>
      <c r="AT551" s="7702"/>
      <c r="AU551" s="7702"/>
      <c r="AV551" s="7702"/>
      <c r="AW551" s="7702"/>
      <c r="AX551" s="7702"/>
      <c r="AY551" s="7702"/>
      <c r="AZ551" s="7702"/>
      <c r="BA551" s="7702"/>
      <c r="BB551" s="7702"/>
      <c r="BC551" s="7702"/>
      <c r="BD551" s="7702"/>
      <c r="BE551" s="7702"/>
      <c r="BF551" s="7702"/>
      <c r="BG551" s="7702"/>
      <c r="BH551" s="7702"/>
      <c r="BI551" s="7702"/>
      <c r="BJ551" s="7702"/>
      <c r="BK551" s="7702"/>
      <c r="BL551" s="7702"/>
      <c r="BM551" s="7702"/>
      <c r="BN551" s="7702"/>
      <c r="BO551" s="7702"/>
      <c r="BP551" s="7702"/>
      <c r="BQ551" s="7702"/>
      <c r="BR551" s="7702"/>
      <c r="BS551" s="8293"/>
      <c r="BT551" s="7705"/>
      <c r="BU551" s="7720" t="inlineStr">
        <is>
          <t>SAR(10g)</t>
        </is>
      </c>
      <c r="BV551" s="7694"/>
      <c r="BW551" s="7714">
        <f>POWER(10,(((10*LOG10(BW542))+(AVERAGE(BX546:BX547)-BX543))/10))</f>
        <v>250.00000000000011</v>
      </c>
      <c r="BX551" s="8162">
        <f>CD533</f>
        <v>7.01</v>
      </c>
      <c r="BY551" s="7714">
        <f>BV551*1000/BW551</f>
        <v>0</v>
      </c>
      <c r="BZ551" s="7714">
        <f>((BY551-BX551)*100)/BX551</f>
        <v>-100</v>
      </c>
      <c r="CA551" s="7716" t="str">
        <f>IF(ABS(BZ551)&lt;10,"Válido","No Válido")</f>
        <v>No Válido</v>
      </c>
      <c r="CB551" s="7703"/>
      <c r="CC551" s="7709"/>
      <c r="CD551" s="7796"/>
      <c r="CE551" s="7795"/>
      <c r="CF551" s="7795"/>
      <c r="CG551" s="7795"/>
      <c r="CH551" s="7795"/>
      <c r="CI551" s="7795"/>
      <c r="CJ551" s="7795"/>
      <c r="CK551" s="7795"/>
      <c r="CL551" s="7786"/>
      <c r="CM551" s="7786"/>
      <c r="CN551" s="7786"/>
      <c r="CO551" s="7786"/>
      <c r="CP551" s="7786"/>
      <c r="CQ551" s="7786"/>
      <c r="CR551" s="7786"/>
      <c r="CS551" s="7786"/>
      <c r="CT551" s="7786"/>
      <c r="CU551" s="7786"/>
      <c r="CV551" s="7702"/>
      <c r="CW551" s="7702"/>
      <c r="CX551" s="7702"/>
      <c r="CY551" s="7702"/>
      <c r="CZ551" s="7702"/>
    </row>
    <row r="552" spans="1:104" ht="13.5" thickBot="1" x14ac:dyDescent="0.25">
      <c r="A552" s="7699"/>
      <c r="B552" s="7699"/>
      <c r="C552" s="7702"/>
      <c r="D552" s="7702"/>
      <c r="E552" s="7702"/>
      <c r="F552" s="7702"/>
      <c r="G552" s="7702"/>
      <c r="H552" s="7702"/>
      <c r="I552" s="7702"/>
      <c r="J552" s="7702"/>
      <c r="K552" s="7702"/>
      <c r="L552" s="7702"/>
      <c r="M552" s="7702"/>
      <c r="N552" s="7702"/>
      <c r="O552" s="7702"/>
      <c r="P552" s="7702"/>
      <c r="Q552" s="7702"/>
      <c r="R552" s="7702"/>
      <c r="S552" s="7702"/>
      <c r="T552" s="7702"/>
      <c r="U552" s="7702"/>
      <c r="V552" s="7702"/>
      <c r="W552" s="7702"/>
      <c r="X552" s="7702"/>
      <c r="Y552" s="7702"/>
      <c r="Z552" s="7702"/>
      <c r="AA552" s="7702"/>
      <c r="AB552" s="7702"/>
      <c r="AC552" s="7702"/>
      <c r="AD552" s="7702"/>
      <c r="AE552" s="7702"/>
      <c r="AF552" s="7702"/>
      <c r="AG552" s="7702"/>
      <c r="AH552" s="7702"/>
      <c r="AI552" s="7702"/>
      <c r="AJ552" s="7702"/>
      <c r="AK552" s="7702"/>
      <c r="AL552" s="7702"/>
      <c r="AM552" s="7702"/>
      <c r="AN552" s="7702"/>
      <c r="AO552" s="7702"/>
      <c r="AP552" s="7702"/>
      <c r="AQ552" s="7702"/>
      <c r="AR552" s="7702"/>
      <c r="AS552" s="7702"/>
      <c r="AT552" s="7702"/>
      <c r="AU552" s="7702"/>
      <c r="AV552" s="7702"/>
      <c r="AW552" s="7702"/>
      <c r="AX552" s="7702"/>
      <c r="AY552" s="7702"/>
      <c r="AZ552" s="7702"/>
      <c r="BA552" s="7702"/>
      <c r="BB552" s="7702"/>
      <c r="BC552" s="7702"/>
      <c r="BD552" s="7702"/>
      <c r="BE552" s="7702"/>
      <c r="BF552" s="7702"/>
      <c r="BG552" s="7702"/>
      <c r="BH552" s="7702"/>
      <c r="BI552" s="7702"/>
      <c r="BJ552" s="7702"/>
      <c r="BK552" s="7702"/>
      <c r="BL552" s="7702"/>
      <c r="BM552" s="7702"/>
      <c r="BN552" s="7702"/>
      <c r="BO552" s="7702"/>
      <c r="BP552" s="7702"/>
      <c r="BQ552" s="7702"/>
      <c r="BR552" s="7702"/>
      <c r="BS552" s="8293"/>
      <c r="BT552" s="7705"/>
      <c r="BU552" s="7702"/>
      <c r="BV552" s="7702"/>
      <c r="BW552" s="7702"/>
      <c r="BX552" s="7702"/>
      <c r="BY552" s="7726"/>
      <c r="BZ552" s="7726"/>
      <c r="CA552" s="7726"/>
      <c r="CB552" s="7726"/>
      <c r="CC552" s="7734"/>
      <c r="CD552" s="7796"/>
      <c r="CE552" s="7795"/>
      <c r="CF552" s="7795"/>
      <c r="CG552" s="7795"/>
      <c r="CH552" s="7795"/>
      <c r="CI552" s="7795"/>
      <c r="CJ552" s="7795"/>
      <c r="CK552" s="7795"/>
      <c r="CL552" s="7786"/>
      <c r="CM552" s="7786"/>
      <c r="CN552" s="7786"/>
      <c r="CO552" s="7786"/>
      <c r="CP552" s="7786"/>
      <c r="CQ552" s="7786"/>
      <c r="CR552" s="7786"/>
      <c r="CS552" s="7786"/>
      <c r="CT552" s="7786"/>
      <c r="CU552" s="7786"/>
      <c r="CV552" s="7702"/>
      <c r="CW552" s="7702"/>
      <c r="CX552" s="7702"/>
      <c r="CY552" s="7702"/>
      <c r="CZ552" s="7702"/>
    </row>
    <row r="553" spans="1:104" ht="26.25" thickBot="1" x14ac:dyDescent="0.25">
      <c r="A553" s="7699"/>
      <c r="B553" s="7699"/>
      <c r="C553" s="7702"/>
      <c r="D553" s="7702"/>
      <c r="E553" s="7702"/>
      <c r="F553" s="7702"/>
      <c r="G553" s="7702"/>
      <c r="H553" s="7702"/>
      <c r="I553" s="7702"/>
      <c r="J553" s="7702"/>
      <c r="K553" s="7702"/>
      <c r="L553" s="7702"/>
      <c r="M553" s="7702"/>
      <c r="N553" s="7702"/>
      <c r="O553" s="7702"/>
      <c r="P553" s="7702"/>
      <c r="Q553" s="7702"/>
      <c r="R553" s="7702"/>
      <c r="S553" s="7702"/>
      <c r="T553" s="7702"/>
      <c r="U553" s="7702"/>
      <c r="V553" s="7702"/>
      <c r="W553" s="7702"/>
      <c r="X553" s="7702"/>
      <c r="Y553" s="7702"/>
      <c r="Z553" s="7702"/>
      <c r="AA553" s="7702"/>
      <c r="AB553" s="7702"/>
      <c r="AC553" s="7702"/>
      <c r="AD553" s="7702"/>
      <c r="AE553" s="7702"/>
      <c r="AF553" s="7702"/>
      <c r="AG553" s="7702"/>
      <c r="AH553" s="7702"/>
      <c r="AI553" s="7702"/>
      <c r="AJ553" s="7702"/>
      <c r="AK553" s="7702"/>
      <c r="AL553" s="7702"/>
      <c r="AM553" s="7702"/>
      <c r="AN553" s="7702"/>
      <c r="AO553" s="7702"/>
      <c r="AP553" s="7702"/>
      <c r="AQ553" s="7702"/>
      <c r="AR553" s="7702"/>
      <c r="AS553" s="7702"/>
      <c r="AT553" s="7702"/>
      <c r="AU553" s="7702"/>
      <c r="AV553" s="7702"/>
      <c r="AW553" s="7702"/>
      <c r="AX553" s="7702"/>
      <c r="AY553" s="7702"/>
      <c r="AZ553" s="7702"/>
      <c r="BA553" s="7702"/>
      <c r="BB553" s="7702"/>
      <c r="BC553" s="7702"/>
      <c r="BD553" s="7702"/>
      <c r="BE553" s="7702"/>
      <c r="BF553" s="7702"/>
      <c r="BG553" s="7702"/>
      <c r="BH553" s="7702"/>
      <c r="BI553" s="7702"/>
      <c r="BJ553" s="7702"/>
      <c r="BK553" s="7702"/>
      <c r="BL553" s="7702"/>
      <c r="BM553" s="7702"/>
      <c r="BN553" s="7702"/>
      <c r="BO553" s="7702"/>
      <c r="BP553" s="7702"/>
      <c r="BQ553" s="7702"/>
      <c r="BR553" s="7702"/>
      <c r="BS553" s="8293"/>
      <c r="BT553" s="7705"/>
      <c r="BU553" s="7695"/>
      <c r="BV553" s="7696" t="inlineStr">
        <is>
          <t>Valor SAR extrap</t>
        </is>
      </c>
      <c r="BW553" s="7697" t="inlineStr">
        <is>
          <t>Desviacion (%)</t>
        </is>
      </c>
      <c r="BX553" s="7698" t="inlineStr">
        <is>
          <t>Veredicto</t>
        </is>
      </c>
      <c r="BY553" s="7726"/>
      <c r="BZ553" s="7726"/>
      <c r="CA553" s="7726" t="inlineStr">
        <is>
          <t>Frequency
(MHz)</t>
        </is>
      </c>
      <c r="CB553" s="7726" t="str">
        <f>CA539</f>
        <v>Head/Body:</v>
      </c>
      <c r="CC553" s="7734" t="inlineStr">
        <is>
          <t>SAR over</t>
        </is>
      </c>
      <c r="CD553" s="7796"/>
      <c r="CE553" s="7795"/>
      <c r="CF553" s="7795"/>
      <c r="CG553" s="7795"/>
      <c r="CH553" s="7795"/>
      <c r="CI553" s="7795"/>
      <c r="CJ553" s="7795"/>
      <c r="CK553" s="7795"/>
      <c r="CL553" s="7786"/>
      <c r="CM553" s="7786"/>
      <c r="CN553" s="7786"/>
      <c r="CO553" s="7786"/>
      <c r="CP553" s="7786"/>
      <c r="CQ553" s="7786"/>
      <c r="CR553" s="7786"/>
      <c r="CS553" s="7786"/>
      <c r="CT553" s="7786"/>
      <c r="CU553" s="7786"/>
      <c r="CV553" s="7702"/>
      <c r="CW553" s="7702"/>
      <c r="CX553" s="7702"/>
      <c r="CY553" s="7702"/>
      <c r="CZ553" s="7702"/>
    </row>
    <row r="554" spans="1:104" x14ac:dyDescent="0.2">
      <c r="A554" s="7699"/>
      <c r="B554" s="7699"/>
      <c r="C554" s="7702"/>
      <c r="D554" s="7702"/>
      <c r="E554" s="7702"/>
      <c r="F554" s="7702"/>
      <c r="G554" s="7702"/>
      <c r="H554" s="7702"/>
      <c r="I554" s="7702"/>
      <c r="J554" s="7702"/>
      <c r="K554" s="7702"/>
      <c r="L554" s="7702"/>
      <c r="M554" s="7702"/>
      <c r="N554" s="7702"/>
      <c r="O554" s="7702"/>
      <c r="P554" s="7702"/>
      <c r="Q554" s="7702"/>
      <c r="R554" s="7702"/>
      <c r="S554" s="7702"/>
      <c r="T554" s="7702"/>
      <c r="U554" s="7702"/>
      <c r="V554" s="7702"/>
      <c r="W554" s="7702"/>
      <c r="X554" s="7702"/>
      <c r="Y554" s="7702"/>
      <c r="Z554" s="7702"/>
      <c r="AA554" s="7702"/>
      <c r="AB554" s="7702"/>
      <c r="AC554" s="7702"/>
      <c r="AD554" s="7702"/>
      <c r="AE554" s="7702"/>
      <c r="AF554" s="7702"/>
      <c r="AG554" s="7702"/>
      <c r="AH554" s="7702"/>
      <c r="AI554" s="7702"/>
      <c r="AJ554" s="7702"/>
      <c r="AK554" s="7702"/>
      <c r="AL554" s="7702"/>
      <c r="AM554" s="7702"/>
      <c r="AN554" s="7702"/>
      <c r="AO554" s="7702"/>
      <c r="AP554" s="7702"/>
      <c r="AQ554" s="7702"/>
      <c r="AR554" s="7702"/>
      <c r="AS554" s="7702"/>
      <c r="AT554" s="7702"/>
      <c r="AU554" s="7702"/>
      <c r="AV554" s="7702"/>
      <c r="AW554" s="7702"/>
      <c r="AX554" s="7702"/>
      <c r="AY554" s="7702"/>
      <c r="AZ554" s="7702"/>
      <c r="BA554" s="7702"/>
      <c r="BB554" s="7702"/>
      <c r="BC554" s="7702"/>
      <c r="BD554" s="7702"/>
      <c r="BE554" s="7702"/>
      <c r="BF554" s="7702"/>
      <c r="BG554" s="7702"/>
      <c r="BH554" s="7702"/>
      <c r="BI554" s="7702"/>
      <c r="BJ554" s="7702"/>
      <c r="BK554" s="7702"/>
      <c r="BL554" s="7702"/>
      <c r="BM554" s="7702"/>
      <c r="BN554" s="7702"/>
      <c r="BO554" s="7702"/>
      <c r="BP554" s="7702"/>
      <c r="BQ554" s="7702"/>
      <c r="BR554" s="7702"/>
      <c r="BS554" s="8293"/>
      <c r="BT554" s="7705"/>
      <c r="BU554" s="7684" t="inlineStr">
        <is>
          <t>Fast SAR 1g</t>
        </is>
      </c>
      <c r="BV554" s="7693"/>
      <c r="BW554" s="7713" t="e">
        <f>((BV554-BV550)*100)/BV550</f>
        <v>#DIV/0!</v>
      </c>
      <c r="BX554" s="7715" t="e">
        <f>IF(ABS(BW554)&lt;3,"Válido","No Válido")</f>
        <v>#DIV/0!</v>
      </c>
      <c r="BY554" s="7726"/>
      <c r="BZ554" s="7726"/>
      <c r="CA554" s="7726">
        <f>BU542</f>
        <v>0</v>
      </c>
      <c r="CB554" s="7726" t="str">
        <f>CB539</f>
        <v>Head</v>
      </c>
      <c r="CC554" s="7734" t="inlineStr">
        <is>
          <t>1 gr.</t>
        </is>
      </c>
      <c r="CD554" s="7796"/>
      <c r="CE554" s="7795"/>
      <c r="CF554" s="7795"/>
      <c r="CG554" s="7795"/>
      <c r="CH554" s="7795"/>
      <c r="CI554" s="7795"/>
      <c r="CJ554" s="7795"/>
      <c r="CK554" s="7795"/>
      <c r="CL554" s="7786"/>
      <c r="CM554" s="7786"/>
      <c r="CN554" s="7786"/>
      <c r="CO554" s="7786"/>
      <c r="CP554" s="7786"/>
      <c r="CQ554" s="7786"/>
      <c r="CR554" s="7786"/>
      <c r="CS554" s="7786"/>
      <c r="CT554" s="7786"/>
      <c r="CU554" s="7786"/>
      <c r="CV554" s="7702"/>
      <c r="CW554" s="7702"/>
      <c r="CX554" s="7702"/>
      <c r="CY554" s="7702"/>
      <c r="CZ554" s="7702"/>
    </row>
    <row r="555" spans="1:104" ht="13.5" thickBot="1" x14ac:dyDescent="0.25">
      <c r="A555" s="7699"/>
      <c r="B555" s="7699"/>
      <c r="C555" s="7702"/>
      <c r="D555" s="7702"/>
      <c r="E555" s="7702"/>
      <c r="F555" s="7702"/>
      <c r="G555" s="7702"/>
      <c r="H555" s="7702"/>
      <c r="I555" s="7702"/>
      <c r="J555" s="7702"/>
      <c r="K555" s="7702"/>
      <c r="L555" s="7702"/>
      <c r="M555" s="7702"/>
      <c r="N555" s="7702"/>
      <c r="O555" s="7702"/>
      <c r="P555" s="7702"/>
      <c r="Q555" s="7702"/>
      <c r="R555" s="7702"/>
      <c r="S555" s="7702"/>
      <c r="T555" s="7702"/>
      <c r="U555" s="7702"/>
      <c r="V555" s="7702"/>
      <c r="W555" s="7702"/>
      <c r="X555" s="7702"/>
      <c r="Y555" s="7702"/>
      <c r="Z555" s="7702"/>
      <c r="AA555" s="7702"/>
      <c r="AB555" s="7702"/>
      <c r="AC555" s="7702"/>
      <c r="AD555" s="7702"/>
      <c r="AE555" s="7702"/>
      <c r="AF555" s="7702"/>
      <c r="AG555" s="7702"/>
      <c r="AH555" s="7702"/>
      <c r="AI555" s="7702"/>
      <c r="AJ555" s="7702"/>
      <c r="AK555" s="7702"/>
      <c r="AL555" s="7702"/>
      <c r="AM555" s="7702"/>
      <c r="AN555" s="7702"/>
      <c r="AO555" s="7702"/>
      <c r="AP555" s="7702"/>
      <c r="AQ555" s="7702"/>
      <c r="AR555" s="7702"/>
      <c r="AS555" s="7702"/>
      <c r="AT555" s="7702"/>
      <c r="AU555" s="7702"/>
      <c r="AV555" s="7702"/>
      <c r="AW555" s="7702"/>
      <c r="AX555" s="7702"/>
      <c r="AY555" s="7702"/>
      <c r="AZ555" s="7702"/>
      <c r="BA555" s="7702"/>
      <c r="BB555" s="7702"/>
      <c r="BC555" s="7702"/>
      <c r="BD555" s="7702"/>
      <c r="BE555" s="7702"/>
      <c r="BF555" s="7702"/>
      <c r="BG555" s="7702"/>
      <c r="BH555" s="7702"/>
      <c r="BI555" s="7702"/>
      <c r="BJ555" s="7702"/>
      <c r="BK555" s="7702"/>
      <c r="BL555" s="7702"/>
      <c r="BM555" s="7702"/>
      <c r="BN555" s="7702"/>
      <c r="BO555" s="7702"/>
      <c r="BP555" s="7702"/>
      <c r="BQ555" s="7702"/>
      <c r="BR555" s="7702"/>
      <c r="BS555" s="8293"/>
      <c r="BT555" s="7705"/>
      <c r="BU555" s="7718" t="inlineStr">
        <is>
          <t>Fast SAR 10g</t>
        </is>
      </c>
      <c r="BV555" s="7694"/>
      <c r="BW555" s="7714" t="e">
        <f>((BV555-BV551)*100)/BV551</f>
        <v>#DIV/0!</v>
      </c>
      <c r="BX555" s="7716" t="e">
        <f>IF(ABS(BW555)&lt;7,"Válido","No Válido")</f>
        <v>#DIV/0!</v>
      </c>
      <c r="BY555" s="7727"/>
      <c r="BZ555" s="7726"/>
      <c r="CA555" s="7732">
        <f>BU542</f>
        <v>0</v>
      </c>
      <c r="CB555" s="7730" t="str">
        <f>CB539</f>
        <v>Head</v>
      </c>
      <c r="CC555" s="7734" t="inlineStr">
        <is>
          <t>10 gr.</t>
        </is>
      </c>
      <c r="CD555" s="7796"/>
      <c r="CE555" s="7795"/>
      <c r="CF555" s="7795"/>
      <c r="CG555" s="7795"/>
      <c r="CH555" s="7795"/>
      <c r="CI555" s="7795"/>
      <c r="CJ555" s="7795"/>
      <c r="CK555" s="7795"/>
      <c r="CL555" s="7786"/>
      <c r="CM555" s="7786"/>
      <c r="CN555" s="7786"/>
      <c r="CO555" s="7786"/>
      <c r="CP555" s="7786"/>
      <c r="CQ555" s="7786"/>
      <c r="CR555" s="7786"/>
      <c r="CS555" s="7786"/>
      <c r="CT555" s="7786"/>
      <c r="CU555" s="7786"/>
      <c r="CV555" s="7702"/>
      <c r="CW555" s="7702"/>
      <c r="CX555" s="7702"/>
      <c r="CY555" s="7702"/>
      <c r="CZ555" s="7702"/>
    </row>
    <row r="556" spans="1:104" x14ac:dyDescent="0.2">
      <c r="A556" s="7699"/>
      <c r="B556" s="7699"/>
      <c r="C556" s="7702"/>
      <c r="D556" s="7702"/>
      <c r="E556" s="7702"/>
      <c r="F556" s="7702"/>
      <c r="G556" s="7702"/>
      <c r="H556" s="7702"/>
      <c r="I556" s="7702"/>
      <c r="J556" s="7702"/>
      <c r="K556" s="7702"/>
      <c r="L556" s="7702"/>
      <c r="M556" s="7702"/>
      <c r="N556" s="7702"/>
      <c r="O556" s="7702"/>
      <c r="P556" s="7702"/>
      <c r="Q556" s="7702"/>
      <c r="R556" s="7702"/>
      <c r="S556" s="7702"/>
      <c r="T556" s="7702"/>
      <c r="U556" s="7702"/>
      <c r="V556" s="7702"/>
      <c r="W556" s="7702"/>
      <c r="X556" s="7702"/>
      <c r="Y556" s="7702"/>
      <c r="Z556" s="7702"/>
      <c r="AA556" s="7702"/>
      <c r="AB556" s="7702"/>
      <c r="AC556" s="7702"/>
      <c r="AD556" s="7702"/>
      <c r="AE556" s="7702"/>
      <c r="AF556" s="7702"/>
      <c r="AG556" s="7702"/>
      <c r="AH556" s="7702"/>
      <c r="AI556" s="7702"/>
      <c r="AJ556" s="7702"/>
      <c r="AK556" s="7702"/>
      <c r="AL556" s="7702"/>
      <c r="AM556" s="7702"/>
      <c r="AN556" s="7702"/>
      <c r="AO556" s="7702"/>
      <c r="AP556" s="7702"/>
      <c r="AQ556" s="7702"/>
      <c r="AR556" s="7702"/>
      <c r="AS556" s="7702"/>
      <c r="AT556" s="7702"/>
      <c r="AU556" s="7702"/>
      <c r="AV556" s="7702"/>
      <c r="AW556" s="7702"/>
      <c r="AX556" s="7702"/>
      <c r="AY556" s="7702"/>
      <c r="AZ556" s="7702"/>
      <c r="BA556" s="7702"/>
      <c r="BB556" s="7702"/>
      <c r="BC556" s="7702"/>
      <c r="BD556" s="7702"/>
      <c r="BE556" s="7702"/>
      <c r="BF556" s="7702"/>
      <c r="BG556" s="7702"/>
      <c r="BH556" s="7702"/>
      <c r="BI556" s="7702"/>
      <c r="BJ556" s="7702"/>
      <c r="BK556" s="7702"/>
      <c r="BL556" s="7702"/>
      <c r="BM556" s="7702"/>
      <c r="BN556" s="7702"/>
      <c r="BO556" s="7702"/>
      <c r="BP556" s="7702"/>
      <c r="BQ556" s="7702"/>
      <c r="BR556" s="7702"/>
      <c r="BS556" s="8293"/>
      <c r="BT556" s="7735"/>
      <c r="BU556" s="7784"/>
      <c r="BV556" s="7784"/>
      <c r="BW556" s="7702"/>
      <c r="BX556" s="7702"/>
      <c r="BY556" s="7785"/>
      <c r="BZ556" s="7702"/>
      <c r="CA556" s="7998"/>
      <c r="CB556" s="7702"/>
      <c r="CC556" s="7708"/>
      <c r="CD556" s="7796"/>
      <c r="CE556" s="7795"/>
      <c r="CF556" s="7795"/>
      <c r="CG556" s="7795"/>
      <c r="CH556" s="7795"/>
      <c r="CI556" s="7795"/>
      <c r="CJ556" s="7795"/>
      <c r="CK556" s="7795"/>
      <c r="CL556" s="7786"/>
      <c r="CM556" s="7786"/>
      <c r="CN556" s="7786"/>
      <c r="CO556" s="7786"/>
      <c r="CP556" s="7786"/>
      <c r="CQ556" s="7786"/>
      <c r="CR556" s="7786"/>
      <c r="CS556" s="7786"/>
      <c r="CT556" s="7786"/>
      <c r="CU556" s="7786"/>
      <c r="CV556" s="7702"/>
      <c r="CW556" s="7702"/>
      <c r="CX556" s="7702"/>
      <c r="CY556" s="7702"/>
      <c r="CZ556" s="7702"/>
    </row>
    <row r="557" spans="1:104" x14ac:dyDescent="0.2">
      <c r="A557" s="7699"/>
      <c r="B557" s="7699"/>
      <c r="C557" s="7702"/>
      <c r="D557" s="7702"/>
      <c r="E557" s="7702"/>
      <c r="F557" s="7702"/>
      <c r="G557" s="7702"/>
      <c r="H557" s="7702"/>
      <c r="I557" s="7702"/>
      <c r="J557" s="7702"/>
      <c r="K557" s="7702"/>
      <c r="L557" s="7702"/>
      <c r="M557" s="7702"/>
      <c r="N557" s="7702"/>
      <c r="O557" s="7702"/>
      <c r="P557" s="7702"/>
      <c r="Q557" s="7702"/>
      <c r="R557" s="7702"/>
      <c r="S557" s="7702"/>
      <c r="T557" s="7702"/>
      <c r="U557" s="7702"/>
      <c r="V557" s="7702"/>
      <c r="W557" s="7702"/>
      <c r="X557" s="7702"/>
      <c r="Y557" s="7702"/>
      <c r="Z557" s="7702"/>
      <c r="AA557" s="7702"/>
      <c r="AB557" s="7702"/>
      <c r="AC557" s="7702"/>
      <c r="AD557" s="7702"/>
      <c r="AE557" s="7702"/>
      <c r="AF557" s="7702"/>
      <c r="AG557" s="7702"/>
      <c r="AH557" s="7702"/>
      <c r="AI557" s="7702"/>
      <c r="AJ557" s="7702"/>
      <c r="AK557" s="7702"/>
      <c r="AL557" s="7702"/>
      <c r="AM557" s="7702"/>
      <c r="AN557" s="7702"/>
      <c r="AO557" s="7702"/>
      <c r="AP557" s="7702"/>
      <c r="AQ557" s="7702"/>
      <c r="AR557" s="7702"/>
      <c r="AS557" s="7702"/>
      <c r="AT557" s="7702"/>
      <c r="AU557" s="7702"/>
      <c r="AV557" s="7702"/>
      <c r="AW557" s="7702"/>
      <c r="AX557" s="7702"/>
      <c r="AY557" s="7702"/>
      <c r="AZ557" s="7702"/>
      <c r="BA557" s="7702"/>
      <c r="BB557" s="7702"/>
      <c r="BC557" s="7702"/>
      <c r="BD557" s="7702"/>
      <c r="BE557" s="7702"/>
      <c r="BF557" s="7702"/>
      <c r="BG557" s="7702"/>
      <c r="BH557" s="7702"/>
      <c r="BI557" s="7702"/>
      <c r="BJ557" s="7702"/>
      <c r="BK557" s="7702"/>
      <c r="BL557" s="7702"/>
      <c r="BM557" s="7702"/>
      <c r="BN557" s="7702"/>
      <c r="BO557" s="7702"/>
      <c r="BP557" s="7702"/>
      <c r="BQ557" s="7702"/>
      <c r="BR557" s="7702"/>
      <c r="BS557" s="8293"/>
      <c r="BT557" s="7726"/>
      <c r="BU557" s="7727" t="inlineStr">
        <is>
          <t>Date</t>
        </is>
      </c>
      <c r="BV557" s="7727" t="inlineStr">
        <is>
          <t>Frequency
(MHz)</t>
        </is>
      </c>
      <c r="BW557" s="7726" t="str">
        <f>CA539</f>
        <v>Head/Body:</v>
      </c>
      <c r="BX557" s="7726" t="inlineStr">
        <is>
          <t>SAR over</t>
        </is>
      </c>
      <c r="BY557" s="7726" t="inlineStr">
        <is>
          <t>Fast SAR
(W/kg)</t>
        </is>
      </c>
      <c r="BZ557" s="7726" t="inlineStr">
        <is>
          <t>SAR
(W/kg)</t>
        </is>
      </c>
      <c r="CA557" s="7726" t="inlineStr">
        <is>
          <t>1 W Target
SAR (W/kg)</t>
        </is>
      </c>
      <c r="CB557" s="7726" t="inlineStr">
        <is>
          <t>1 W Norm.
SAR (W/kg)</t>
        </is>
      </c>
      <c r="CC557" s="7734" t="inlineStr">
        <is>
          <t>Drift (%)</t>
        </is>
      </c>
      <c r="CD557" s="7796"/>
      <c r="CE557" s="7795"/>
      <c r="CF557" s="7795"/>
      <c r="CG557" s="7795"/>
      <c r="CH557" s="7795"/>
      <c r="CI557" s="7795"/>
      <c r="CJ557" s="7795"/>
      <c r="CK557" s="7795"/>
      <c r="CL557" s="7786"/>
      <c r="CM557" s="7786"/>
      <c r="CN557" s="7786"/>
      <c r="CO557" s="7786"/>
      <c r="CP557" s="7786"/>
      <c r="CQ557" s="7786"/>
      <c r="CR557" s="7786"/>
      <c r="CS557" s="7786"/>
      <c r="CT557" s="7786"/>
      <c r="CU557" s="7786"/>
      <c r="CV557" s="7702"/>
      <c r="CW557" s="7702"/>
      <c r="CX557" s="7702"/>
      <c r="CY557" s="7702"/>
      <c r="CZ557" s="7702"/>
    </row>
    <row r="558" spans="1:104" x14ac:dyDescent="0.2">
      <c r="A558" s="7699"/>
      <c r="B558" s="7699"/>
      <c r="C558" s="7702"/>
      <c r="D558" s="7702"/>
      <c r="E558" s="7702"/>
      <c r="F558" s="7702"/>
      <c r="G558" s="7702"/>
      <c r="H558" s="7702"/>
      <c r="I558" s="7702"/>
      <c r="J558" s="7702"/>
      <c r="K558" s="7702"/>
      <c r="L558" s="7702"/>
      <c r="M558" s="7702"/>
      <c r="N558" s="7702"/>
      <c r="O558" s="7702"/>
      <c r="P558" s="7702"/>
      <c r="Q558" s="7702"/>
      <c r="R558" s="7702"/>
      <c r="S558" s="7702"/>
      <c r="T558" s="7702"/>
      <c r="U558" s="7702"/>
      <c r="V558" s="7702"/>
      <c r="W558" s="7702"/>
      <c r="X558" s="7702"/>
      <c r="Y558" s="7702"/>
      <c r="Z558" s="7702"/>
      <c r="AA558" s="7702"/>
      <c r="AB558" s="7702"/>
      <c r="AC558" s="7702"/>
      <c r="AD558" s="7702"/>
      <c r="AE558" s="7702"/>
      <c r="AF558" s="7702"/>
      <c r="AG558" s="7702"/>
      <c r="AH558" s="7702"/>
      <c r="AI558" s="7702"/>
      <c r="AJ558" s="7702"/>
      <c r="AK558" s="7702"/>
      <c r="AL558" s="7702"/>
      <c r="AM558" s="7702"/>
      <c r="AN558" s="7702"/>
      <c r="AO558" s="7702"/>
      <c r="AP558" s="7702"/>
      <c r="AQ558" s="7702"/>
      <c r="AR558" s="7702"/>
      <c r="AS558" s="7702"/>
      <c r="AT558" s="7702"/>
      <c r="AU558" s="7702"/>
      <c r="AV558" s="7702"/>
      <c r="AW558" s="7702"/>
      <c r="AX558" s="7702"/>
      <c r="AY558" s="7702"/>
      <c r="AZ558" s="7702"/>
      <c r="BA558" s="7702"/>
      <c r="BB558" s="7702"/>
      <c r="BC558" s="7702"/>
      <c r="BD558" s="7702"/>
      <c r="BE558" s="7702"/>
      <c r="BF558" s="7702"/>
      <c r="BG558" s="7702"/>
      <c r="BH558" s="7702"/>
      <c r="BI558" s="7702"/>
      <c r="BJ558" s="7702"/>
      <c r="BK558" s="7702"/>
      <c r="BL558" s="7702"/>
      <c r="BM558" s="7702"/>
      <c r="BN558" s="7702"/>
      <c r="BO558" s="7702"/>
      <c r="BP558" s="7702"/>
      <c r="BQ558" s="7702"/>
      <c r="BR558" s="7702"/>
      <c r="BS558" s="8293"/>
      <c r="BT558" s="7735"/>
      <c r="BU558" s="7757">
        <f>CB533</f>
        <v>0</v>
      </c>
      <c r="BV558" s="7732">
        <f>BU542</f>
        <v>0</v>
      </c>
      <c r="BW558" s="7732" t="str">
        <f>CB539</f>
        <v>Head</v>
      </c>
      <c r="BX558" s="7732" t="inlineStr">
        <is>
          <t>1 gr.</t>
        </is>
      </c>
      <c r="BY558" s="7732">
        <f>BV554</f>
        <v>0</v>
      </c>
      <c r="BZ558" s="7728">
        <f>BV550</f>
        <v>0</v>
      </c>
      <c r="CA558" s="7732">
        <f t="shared" ref="CA558:CA559" si="78">BX550</f>
        <v>10.9</v>
      </c>
      <c r="CB558" s="7730">
        <f t="shared" ref="CB558:CB559" si="79">BY550</f>
        <v>0</v>
      </c>
      <c r="CC558" s="7734">
        <f t="shared" ref="CC558:CC559" si="80">BZ550</f>
        <v>-100</v>
      </c>
      <c r="CD558" s="7796"/>
      <c r="CE558" s="7795"/>
      <c r="CF558" s="7795"/>
      <c r="CG558" s="7795"/>
      <c r="CH558" s="7795"/>
      <c r="CI558" s="7795"/>
      <c r="CJ558" s="7795"/>
      <c r="CK558" s="7795"/>
      <c r="CL558" s="7786"/>
      <c r="CM558" s="7786"/>
      <c r="CN558" s="7786"/>
      <c r="CO558" s="7786"/>
      <c r="CP558" s="7786"/>
      <c r="CQ558" s="7786"/>
      <c r="CR558" s="7786"/>
      <c r="CS558" s="7786"/>
      <c r="CT558" s="7786"/>
      <c r="CU558" s="7786"/>
      <c r="CV558" s="7702"/>
      <c r="CW558" s="7702"/>
      <c r="CX558" s="7702"/>
      <c r="CY558" s="7702"/>
      <c r="CZ558" s="7702"/>
    </row>
    <row r="559" spans="1:104" x14ac:dyDescent="0.2">
      <c r="A559" s="7699"/>
      <c r="B559" s="7699"/>
      <c r="C559" s="7702"/>
      <c r="D559" s="7702"/>
      <c r="E559" s="7702"/>
      <c r="F559" s="7702"/>
      <c r="G559" s="7702"/>
      <c r="H559" s="7702"/>
      <c r="I559" s="7702"/>
      <c r="J559" s="7702"/>
      <c r="K559" s="7702"/>
      <c r="L559" s="7702"/>
      <c r="M559" s="7702"/>
      <c r="N559" s="7702"/>
      <c r="O559" s="7702"/>
      <c r="P559" s="7702"/>
      <c r="Q559" s="7702"/>
      <c r="R559" s="7702"/>
      <c r="S559" s="7702"/>
      <c r="T559" s="7702"/>
      <c r="U559" s="7702"/>
      <c r="V559" s="7702"/>
      <c r="W559" s="7702"/>
      <c r="X559" s="7702"/>
      <c r="Y559" s="7702"/>
      <c r="Z559" s="7702"/>
      <c r="AA559" s="7702"/>
      <c r="AB559" s="7702"/>
      <c r="AC559" s="7702"/>
      <c r="AD559" s="7702"/>
      <c r="AE559" s="7702"/>
      <c r="AF559" s="7702"/>
      <c r="AG559" s="7702"/>
      <c r="AH559" s="7702"/>
      <c r="AI559" s="7702"/>
      <c r="AJ559" s="7702"/>
      <c r="AK559" s="7702"/>
      <c r="AL559" s="7702"/>
      <c r="AM559" s="7702"/>
      <c r="AN559" s="7702"/>
      <c r="AO559" s="7702"/>
      <c r="AP559" s="7702"/>
      <c r="AQ559" s="7702"/>
      <c r="AR559" s="7702"/>
      <c r="AS559" s="7702"/>
      <c r="AT559" s="7702"/>
      <c r="AU559" s="7702"/>
      <c r="AV559" s="7702"/>
      <c r="AW559" s="7702"/>
      <c r="AX559" s="7702"/>
      <c r="AY559" s="7702"/>
      <c r="AZ559" s="7702"/>
      <c r="BA559" s="7702"/>
      <c r="BB559" s="7702"/>
      <c r="BC559" s="7702"/>
      <c r="BD559" s="7702"/>
      <c r="BE559" s="7702"/>
      <c r="BF559" s="7702"/>
      <c r="BG559" s="7702"/>
      <c r="BH559" s="7702"/>
      <c r="BI559" s="7702"/>
      <c r="BJ559" s="7702"/>
      <c r="BK559" s="7702"/>
      <c r="BL559" s="7702"/>
      <c r="BM559" s="7702"/>
      <c r="BN559" s="7702"/>
      <c r="BO559" s="7702"/>
      <c r="BP559" s="7702"/>
      <c r="BQ559" s="7702"/>
      <c r="BR559" s="7702"/>
      <c r="BS559" s="8293"/>
      <c r="BT559" s="7736"/>
      <c r="BU559" s="7757">
        <f>CB533</f>
        <v>0</v>
      </c>
      <c r="BV559" s="7730">
        <f>BU542</f>
        <v>0</v>
      </c>
      <c r="BW559" s="7731" t="str">
        <f>CB539</f>
        <v>Head</v>
      </c>
      <c r="BX559" s="7731" t="inlineStr">
        <is>
          <t>10 gr.</t>
        </is>
      </c>
      <c r="BY559" s="7730">
        <f>BV555</f>
        <v>0</v>
      </c>
      <c r="BZ559" s="7728">
        <f>BV551</f>
        <v>0</v>
      </c>
      <c r="CA559" s="7728">
        <f t="shared" si="78"/>
        <v>7.01</v>
      </c>
      <c r="CB559" s="7728">
        <f t="shared" si="79"/>
        <v>0</v>
      </c>
      <c r="CC559" s="7734">
        <f t="shared" si="80"/>
        <v>-100</v>
      </c>
      <c r="CD559" s="7796"/>
      <c r="CE559" s="7795"/>
      <c r="CF559" s="7795"/>
      <c r="CG559" s="7795"/>
      <c r="CH559" s="7795"/>
      <c r="CI559" s="7795"/>
      <c r="CJ559" s="7795"/>
      <c r="CK559" s="7795"/>
      <c r="CL559" s="7786"/>
      <c r="CM559" s="7786"/>
      <c r="CN559" s="7786"/>
      <c r="CO559" s="7786"/>
      <c r="CP559" s="7786"/>
      <c r="CQ559" s="7786"/>
      <c r="CR559" s="7786"/>
      <c r="CS559" s="7786"/>
      <c r="CT559" s="7786"/>
      <c r="CU559" s="7786"/>
      <c r="CV559" s="7702"/>
      <c r="CW559" s="7702"/>
      <c r="CX559" s="7702"/>
      <c r="CY559" s="7702"/>
      <c r="CZ559" s="7702"/>
    </row>
    <row r="560" spans="1:104" ht="13.5" thickBot="1" x14ac:dyDescent="0.25">
      <c r="A560" s="7699"/>
      <c r="B560" s="7699"/>
      <c r="C560" s="7702"/>
      <c r="D560" s="7702"/>
      <c r="E560" s="7702"/>
      <c r="F560" s="7702"/>
      <c r="G560" s="7702"/>
      <c r="H560" s="7702"/>
      <c r="I560" s="7702"/>
      <c r="J560" s="7702"/>
      <c r="K560" s="7702"/>
      <c r="L560" s="7702"/>
      <c r="M560" s="7702"/>
      <c r="N560" s="7702"/>
      <c r="O560" s="7702"/>
      <c r="P560" s="7702"/>
      <c r="Q560" s="7702"/>
      <c r="R560" s="7702"/>
      <c r="S560" s="7702"/>
      <c r="T560" s="7702"/>
      <c r="U560" s="7702"/>
      <c r="V560" s="7702"/>
      <c r="W560" s="7702"/>
      <c r="X560" s="7702"/>
      <c r="Y560" s="7702"/>
      <c r="Z560" s="7702"/>
      <c r="AA560" s="7702"/>
      <c r="AB560" s="7702"/>
      <c r="AC560" s="7702"/>
      <c r="AD560" s="7702"/>
      <c r="AE560" s="7702"/>
      <c r="AF560" s="7702"/>
      <c r="AG560" s="7702"/>
      <c r="AH560" s="7702"/>
      <c r="AI560" s="7702"/>
      <c r="AJ560" s="7702"/>
      <c r="AK560" s="7702"/>
      <c r="AL560" s="7702"/>
      <c r="AM560" s="7702"/>
      <c r="AN560" s="7702"/>
      <c r="AO560" s="7702"/>
      <c r="AP560" s="7702"/>
      <c r="AQ560" s="7702"/>
      <c r="AR560" s="7702"/>
      <c r="AS560" s="7702"/>
      <c r="AT560" s="7702"/>
      <c r="AU560" s="7702"/>
      <c r="AV560" s="7702"/>
      <c r="AW560" s="7702"/>
      <c r="AX560" s="7702"/>
      <c r="AY560" s="7702"/>
      <c r="AZ560" s="7702"/>
      <c r="BA560" s="7702"/>
      <c r="BB560" s="7702"/>
      <c r="BC560" s="7702"/>
      <c r="BD560" s="7702"/>
      <c r="BE560" s="7702"/>
      <c r="BF560" s="7702"/>
      <c r="BG560" s="7702"/>
      <c r="BH560" s="7702"/>
      <c r="BI560" s="7702"/>
      <c r="BJ560" s="7702"/>
      <c r="BK560" s="7702"/>
      <c r="BL560" s="7702"/>
      <c r="BM560" s="7702"/>
      <c r="BN560" s="7702"/>
      <c r="BO560" s="7702"/>
      <c r="BP560" s="7702"/>
      <c r="BQ560" s="7702"/>
      <c r="BR560" s="7702"/>
      <c r="BS560" s="8294"/>
      <c r="BT560" s="7737"/>
      <c r="BU560" s="7787"/>
      <c r="BV560" s="7788"/>
      <c r="BW560" s="7789"/>
      <c r="BX560" s="7790"/>
      <c r="BY560" s="7791"/>
      <c r="BZ560" s="7789"/>
      <c r="CA560" s="7790"/>
      <c r="CB560" s="7792"/>
      <c r="CC560" s="7793"/>
      <c r="CD560" s="7796"/>
      <c r="CE560" s="7795"/>
      <c r="CF560" s="7795"/>
      <c r="CG560" s="7795"/>
      <c r="CH560" s="7795"/>
      <c r="CI560" s="7795"/>
      <c r="CJ560" s="7795"/>
      <c r="CK560" s="7795"/>
      <c r="CL560" s="7786"/>
      <c r="CM560" s="7786"/>
      <c r="CN560" s="7786"/>
      <c r="CO560" s="7786"/>
      <c r="CP560" s="7786"/>
      <c r="CQ560" s="7786"/>
      <c r="CR560" s="7786"/>
      <c r="CS560" s="7786"/>
      <c r="CT560" s="7786"/>
      <c r="CU560" s="7786"/>
      <c r="CV560" s="7702"/>
      <c r="CW560" s="7702"/>
      <c r="CX560" s="7702"/>
      <c r="CY560" s="7702"/>
      <c r="CZ560" s="7702"/>
    </row>
    <row r="561" spans="1:104" x14ac:dyDescent="0.2">
      <c r="A561" s="7699"/>
      <c r="B561" s="7699"/>
      <c r="C561" s="7702"/>
      <c r="D561" s="7702"/>
      <c r="E561" s="7702"/>
      <c r="F561" s="7702"/>
      <c r="G561" s="7702"/>
      <c r="H561" s="7702"/>
      <c r="I561" s="7702"/>
      <c r="J561" s="7702"/>
      <c r="K561" s="7702"/>
      <c r="L561" s="7702"/>
      <c r="M561" s="7702"/>
      <c r="N561" s="7702"/>
      <c r="O561" s="7702"/>
      <c r="P561" s="7702"/>
      <c r="Q561" s="7702"/>
      <c r="R561" s="7702"/>
      <c r="S561" s="7702"/>
      <c r="T561" s="7702"/>
      <c r="U561" s="7702"/>
      <c r="V561" s="7702"/>
      <c r="W561" s="7702"/>
      <c r="X561" s="7702"/>
      <c r="Y561" s="7702"/>
      <c r="Z561" s="7702"/>
      <c r="AA561" s="7702"/>
      <c r="AB561" s="7702"/>
      <c r="AC561" s="7702"/>
      <c r="AD561" s="7702"/>
      <c r="AE561" s="7702"/>
      <c r="AF561" s="7702"/>
      <c r="AG561" s="7702"/>
      <c r="AH561" s="7702"/>
      <c r="AI561" s="7702"/>
      <c r="AJ561" s="7702"/>
      <c r="AK561" s="7702"/>
      <c r="AL561" s="7702"/>
      <c r="AM561" s="7702"/>
      <c r="AN561" s="7702"/>
      <c r="AO561" s="7702"/>
      <c r="AP561" s="7702"/>
      <c r="AQ561" s="7702"/>
      <c r="AR561" s="7702"/>
      <c r="AS561" s="7702"/>
      <c r="AT561" s="7702"/>
      <c r="AU561" s="7702"/>
      <c r="AV561" s="7702"/>
      <c r="AW561" s="7702"/>
      <c r="AX561" s="7702"/>
      <c r="AY561" s="7702"/>
      <c r="AZ561" s="7702"/>
      <c r="BA561" s="7702"/>
      <c r="BB561" s="7702"/>
      <c r="BC561" s="7702"/>
      <c r="BD561" s="7702"/>
      <c r="BE561" s="7702"/>
      <c r="BF561" s="7702"/>
      <c r="BG561" s="7702"/>
      <c r="BH561" s="7702"/>
      <c r="BI561" s="7702"/>
      <c r="BJ561" s="7702"/>
      <c r="BK561" s="7702"/>
      <c r="BL561" s="7702"/>
      <c r="BM561" s="7702"/>
      <c r="BN561" s="7702"/>
      <c r="BO561" s="7702"/>
      <c r="BP561" s="7702"/>
      <c r="BQ561" s="7702"/>
      <c r="BR561" s="7702"/>
      <c r="BS561" s="7702"/>
      <c r="BT561" s="7702"/>
      <c r="BU561" s="7702"/>
      <c r="BV561" s="7702"/>
      <c r="BW561" s="7702"/>
      <c r="BX561" s="7702"/>
      <c r="BY561" s="7702"/>
      <c r="BZ561" s="7702"/>
      <c r="CA561" s="7998"/>
      <c r="CB561" s="7702"/>
      <c r="CC561" s="7702"/>
      <c r="CD561" s="7795"/>
      <c r="CE561" s="7795"/>
      <c r="CF561" s="7795"/>
      <c r="CG561" s="7795"/>
      <c r="CH561" s="7795"/>
      <c r="CI561" s="7795"/>
      <c r="CJ561" s="7795"/>
      <c r="CK561" s="7795"/>
      <c r="CL561" s="7786"/>
      <c r="CM561" s="7786"/>
      <c r="CN561" s="7786"/>
      <c r="CO561" s="7786"/>
      <c r="CP561" s="7786"/>
      <c r="CQ561" s="7786"/>
      <c r="CR561" s="7786"/>
      <c r="CS561" s="7786"/>
      <c r="CT561" s="7786"/>
      <c r="CU561" s="7786"/>
      <c r="CV561" s="7702"/>
      <c r="CW561" s="7702"/>
      <c r="CX561" s="7702"/>
      <c r="CY561" s="7702"/>
      <c r="CZ561" s="7702"/>
    </row>
    <row r="562" spans="1:104" ht="13.5" thickBot="1" x14ac:dyDescent="0.25">
      <c r="A562" s="7699"/>
      <c r="B562" s="7699"/>
      <c r="C562" s="7702"/>
      <c r="D562" s="7702"/>
      <c r="E562" s="7702"/>
      <c r="F562" s="7702"/>
      <c r="G562" s="7702"/>
      <c r="H562" s="7702"/>
      <c r="I562" s="7702"/>
      <c r="J562" s="7702"/>
      <c r="K562" s="7702"/>
      <c r="L562" s="7702"/>
      <c r="M562" s="7702"/>
      <c r="N562" s="7702"/>
      <c r="O562" s="7702"/>
      <c r="P562" s="7702"/>
      <c r="Q562" s="7702"/>
      <c r="R562" s="7702"/>
      <c r="S562" s="7702"/>
      <c r="T562" s="7702"/>
      <c r="U562" s="7702"/>
      <c r="V562" s="7702"/>
      <c r="W562" s="7702"/>
      <c r="X562" s="7702"/>
      <c r="Y562" s="7702"/>
      <c r="Z562" s="7702"/>
      <c r="AA562" s="7702"/>
      <c r="AB562" s="7702"/>
      <c r="AC562" s="7702"/>
      <c r="AD562" s="7702"/>
      <c r="AE562" s="7702"/>
      <c r="AF562" s="7702"/>
      <c r="AG562" s="7702"/>
      <c r="AH562" s="7702"/>
      <c r="AI562" s="7702"/>
      <c r="AJ562" s="7702"/>
      <c r="AK562" s="7702"/>
      <c r="AL562" s="7702"/>
      <c r="AM562" s="7702"/>
      <c r="AN562" s="7702"/>
      <c r="AO562" s="7702"/>
      <c r="AP562" s="7702"/>
      <c r="AQ562" s="7702"/>
      <c r="AR562" s="7702"/>
      <c r="AS562" s="7702"/>
      <c r="AT562" s="7702"/>
      <c r="AU562" s="7702"/>
      <c r="AV562" s="7702"/>
      <c r="AW562" s="7702"/>
      <c r="AX562" s="7702"/>
      <c r="AY562" s="7702"/>
      <c r="AZ562" s="7702"/>
      <c r="BA562" s="7702"/>
      <c r="BB562" s="7702"/>
      <c r="BC562" s="7702"/>
      <c r="BD562" s="7702"/>
      <c r="BE562" s="7702"/>
      <c r="BF562" s="7702"/>
      <c r="BG562" s="7702"/>
      <c r="BH562" s="7702"/>
      <c r="BI562" s="7702"/>
      <c r="BJ562" s="7702"/>
      <c r="BK562" s="7702"/>
      <c r="BL562" s="7702"/>
      <c r="BM562" s="7702"/>
      <c r="BN562" s="7702"/>
      <c r="BO562" s="7702"/>
      <c r="BP562" s="7702"/>
      <c r="BQ562" s="7702"/>
      <c r="BR562" s="7702"/>
      <c r="BS562" s="7702"/>
      <c r="BT562" s="7702"/>
      <c r="BU562" s="7702"/>
      <c r="BV562" s="7702"/>
      <c r="BW562" s="7702"/>
      <c r="BX562" s="7702"/>
      <c r="BY562" s="7702"/>
      <c r="BZ562" s="7702"/>
      <c r="CA562" s="7998"/>
      <c r="CB562" s="7702"/>
      <c r="CC562" s="7702"/>
      <c r="CD562" s="7795"/>
      <c r="CE562" s="7795"/>
      <c r="CF562" s="7795"/>
      <c r="CG562" s="7795"/>
      <c r="CH562" s="7795"/>
      <c r="CI562" s="7795"/>
      <c r="CJ562" s="7795"/>
      <c r="CK562" s="7795"/>
      <c r="CL562" s="7786"/>
      <c r="CM562" s="7786"/>
      <c r="CN562" s="7786"/>
      <c r="CO562" s="7786"/>
      <c r="CP562" s="7786"/>
      <c r="CQ562" s="7786"/>
      <c r="CR562" s="7786"/>
      <c r="CS562" s="7786"/>
      <c r="CT562" s="7786"/>
      <c r="CU562" s="7786"/>
      <c r="CV562" s="7702"/>
      <c r="CW562" s="7702"/>
      <c r="CX562" s="7702"/>
      <c r="CY562" s="7702"/>
      <c r="CZ562" s="7702"/>
    </row>
    <row r="563" spans="1:104" ht="13.5" customHeight="1" thickBot="1" x14ac:dyDescent="0.25">
      <c r="A563" s="7699"/>
      <c r="B563" s="7699"/>
      <c r="C563" s="7702"/>
      <c r="D563" s="7702"/>
      <c r="E563" s="7702"/>
      <c r="F563" s="7702"/>
      <c r="G563" s="7702"/>
      <c r="H563" s="7702"/>
      <c r="I563" s="7702"/>
      <c r="J563" s="7702"/>
      <c r="K563" s="7702"/>
      <c r="L563" s="7702"/>
      <c r="M563" s="7702"/>
      <c r="N563" s="7702"/>
      <c r="O563" s="7702"/>
      <c r="P563" s="7702"/>
      <c r="Q563" s="7702"/>
      <c r="R563" s="7702"/>
      <c r="S563" s="7702"/>
      <c r="T563" s="7702"/>
      <c r="U563" s="7702"/>
      <c r="V563" s="7702"/>
      <c r="W563" s="7702"/>
      <c r="X563" s="7702"/>
      <c r="Y563" s="7702"/>
      <c r="Z563" s="7702"/>
      <c r="AA563" s="7702"/>
      <c r="AB563" s="7702"/>
      <c r="AC563" s="7702"/>
      <c r="AD563" s="7702"/>
      <c r="AE563" s="7702"/>
      <c r="AF563" s="7702"/>
      <c r="AG563" s="7702"/>
      <c r="AH563" s="7702"/>
      <c r="AI563" s="7702"/>
      <c r="AJ563" s="7702"/>
      <c r="AK563" s="7702"/>
      <c r="AL563" s="7702"/>
      <c r="AM563" s="7702"/>
      <c r="AN563" s="7702"/>
      <c r="AO563" s="7702"/>
      <c r="AP563" s="7702"/>
      <c r="AQ563" s="7702"/>
      <c r="AR563" s="7702"/>
      <c r="AS563" s="7702"/>
      <c r="AT563" s="7702"/>
      <c r="AU563" s="7702"/>
      <c r="AV563" s="7702"/>
      <c r="AW563" s="7702"/>
      <c r="AX563" s="7702"/>
      <c r="AY563" s="7702"/>
      <c r="AZ563" s="7702"/>
      <c r="BA563" s="7702"/>
      <c r="BB563" s="7702"/>
      <c r="BC563" s="7702"/>
      <c r="BD563" s="7702"/>
      <c r="BE563" s="7702"/>
      <c r="BF563" s="7702"/>
      <c r="BG563" s="7702"/>
      <c r="BH563" s="7702"/>
      <c r="BI563" s="7702"/>
      <c r="BJ563" s="7702"/>
      <c r="BK563" s="7702"/>
      <c r="BL563" s="7702"/>
      <c r="BM563" s="7702"/>
      <c r="BN563" s="7702"/>
      <c r="BO563" s="7702"/>
      <c r="BP563" s="7702"/>
      <c r="BQ563" s="7702"/>
      <c r="BR563" s="7702"/>
      <c r="BS563" s="8292" t="str">
        <f>CONCATENATE(BU573," MHz")</f>
        <v xml:space="preserve"> MHz</v>
      </c>
      <c r="BT563" s="7710"/>
      <c r="BU563" s="7706"/>
      <c r="BV563" s="7706"/>
      <c r="BW563" s="7706"/>
      <c r="BX563" s="7706"/>
      <c r="BY563" s="7706"/>
      <c r="BZ563" s="7706"/>
      <c r="CA563" s="7996"/>
      <c r="CB563" s="7706"/>
      <c r="CC563" s="7707"/>
      <c r="CD563" s="7812">
        <f>IF(CB570="Head",LOOKUP(CD565,$CI$42:$CI$85,$CG$42:$CG$85),IF(CB570="Body",LOOKUP(CD565,$CI$42:$CI$81,$CH$42:$CH$85),""))</f>
        <v>10.9</v>
      </c>
      <c r="CE563" s="7795"/>
      <c r="CF563" s="7795"/>
      <c r="CG563" s="7795"/>
      <c r="CH563" s="7795"/>
      <c r="CI563" s="7795"/>
      <c r="CJ563" s="7795"/>
      <c r="CK563" s="7795"/>
      <c r="CL563" s="7786"/>
      <c r="CM563" s="7786"/>
      <c r="CN563" s="7786"/>
      <c r="CO563" s="7786"/>
      <c r="CP563" s="7786"/>
      <c r="CQ563" s="7786"/>
      <c r="CR563" s="7786"/>
      <c r="CS563" s="7786"/>
      <c r="CT563" s="7786"/>
      <c r="CU563" s="7786"/>
      <c r="CV563" s="7702"/>
      <c r="CW563" s="7702"/>
      <c r="CX563" s="7702"/>
      <c r="CY563" s="7702"/>
      <c r="CZ563" s="7702"/>
    </row>
    <row r="564" spans="1:104" ht="13.5" thickBot="1" x14ac:dyDescent="0.25">
      <c r="A564" s="7699"/>
      <c r="B564" s="7699"/>
      <c r="C564" s="7702"/>
      <c r="D564" s="7702"/>
      <c r="E564" s="7702"/>
      <c r="F564" s="7702"/>
      <c r="G564" s="7702"/>
      <c r="H564" s="7702"/>
      <c r="I564" s="7702"/>
      <c r="J564" s="7702"/>
      <c r="K564" s="7702"/>
      <c r="L564" s="7702"/>
      <c r="M564" s="7702"/>
      <c r="N564" s="7702"/>
      <c r="O564" s="7702"/>
      <c r="P564" s="7702"/>
      <c r="Q564" s="7702"/>
      <c r="R564" s="7702"/>
      <c r="S564" s="7702"/>
      <c r="T564" s="7702"/>
      <c r="U564" s="7702"/>
      <c r="V564" s="7702"/>
      <c r="W564" s="7702"/>
      <c r="X564" s="7702"/>
      <c r="Y564" s="7702"/>
      <c r="Z564" s="7702"/>
      <c r="AA564" s="7702"/>
      <c r="AB564" s="7702"/>
      <c r="AC564" s="7702"/>
      <c r="AD564" s="7702"/>
      <c r="AE564" s="7702"/>
      <c r="AF564" s="7702"/>
      <c r="AG564" s="7702"/>
      <c r="AH564" s="7702"/>
      <c r="AI564" s="7702"/>
      <c r="AJ564" s="7702"/>
      <c r="AK564" s="7702"/>
      <c r="AL564" s="7702"/>
      <c r="AM564" s="7702"/>
      <c r="AN564" s="7702"/>
      <c r="AO564" s="7702"/>
      <c r="AP564" s="7702"/>
      <c r="AQ564" s="7702"/>
      <c r="AR564" s="7702"/>
      <c r="AS564" s="7702"/>
      <c r="AT564" s="7702"/>
      <c r="AU564" s="7702"/>
      <c r="AV564" s="7702"/>
      <c r="AW564" s="7702"/>
      <c r="AX564" s="7702"/>
      <c r="AY564" s="7702"/>
      <c r="AZ564" s="7702"/>
      <c r="BA564" s="7702"/>
      <c r="BB564" s="7702"/>
      <c r="BC564" s="7702"/>
      <c r="BD564" s="7702"/>
      <c r="BE564" s="7702"/>
      <c r="BF564" s="7702"/>
      <c r="BG564" s="7702"/>
      <c r="BH564" s="7702"/>
      <c r="BI564" s="7702"/>
      <c r="BJ564" s="7702"/>
      <c r="BK564" s="7702"/>
      <c r="BL564" s="7702"/>
      <c r="BM564" s="7702"/>
      <c r="BN564" s="7702"/>
      <c r="BO564" s="7702"/>
      <c r="BP564" s="7702"/>
      <c r="BQ564" s="7702"/>
      <c r="BR564" s="7702"/>
      <c r="BS564" s="8293"/>
      <c r="BT564" s="7705"/>
      <c r="BU564" s="7678" t="inlineStr">
        <is>
          <t>Calentamiento:</t>
        </is>
      </c>
      <c r="BV564" s="7717"/>
      <c r="BW564" s="7702"/>
      <c r="BX564" s="7679" t="inlineStr">
        <is>
          <t>Temperatura:</t>
        </is>
      </c>
      <c r="BY564" s="7721" t="e">
        <f>AVERAGE(BW567:BW568)</f>
        <v>#DIV/0!</v>
      </c>
      <c r="BZ564" s="7702"/>
      <c r="CA564" s="7997" t="inlineStr">
        <is>
          <t>Fecha (yyyy-mm-dd hh:mm:ss):</t>
        </is>
      </c>
      <c r="CB564" s="7815"/>
      <c r="CC564" s="7708"/>
      <c r="CD564" s="7813">
        <f>IF(CB570="Head",INDEX($CG$42:$CG$85,MATCH(CD563,$CG$42:$CG$85,0)+1),IF(CB570="Body",INDEX($CH$42:$CH$85,MATCH(CD563,$CH$42:$CH$85,0)+1)))</f>
        <v>7.01</v>
      </c>
      <c r="CE564" s="7795"/>
      <c r="CF564" s="7795"/>
      <c r="CG564" s="7795"/>
      <c r="CH564" s="7795"/>
      <c r="CI564" s="7795"/>
      <c r="CJ564" s="7795"/>
      <c r="CK564" s="7795"/>
      <c r="CL564" s="7786"/>
      <c r="CM564" s="7786"/>
      <c r="CN564" s="7786"/>
      <c r="CO564" s="7786"/>
      <c r="CP564" s="7786"/>
      <c r="CQ564" s="7786"/>
      <c r="CR564" s="7786"/>
      <c r="CS564" s="7786"/>
      <c r="CT564" s="7786"/>
      <c r="CU564" s="7786"/>
      <c r="CV564" s="7702"/>
      <c r="CW564" s="7702"/>
      <c r="CX564" s="7702"/>
      <c r="CY564" s="7702"/>
      <c r="CZ564" s="7702"/>
    </row>
    <row r="565" spans="1:104" ht="13.5" thickBot="1" x14ac:dyDescent="0.25">
      <c r="A565" s="7699"/>
      <c r="B565" s="7699"/>
      <c r="C565" s="7702"/>
      <c r="D565" s="7702"/>
      <c r="E565" s="7702"/>
      <c r="F565" s="7702"/>
      <c r="G565" s="7702"/>
      <c r="H565" s="7702"/>
      <c r="I565" s="7702"/>
      <c r="J565" s="7702"/>
      <c r="K565" s="7702"/>
      <c r="L565" s="7702"/>
      <c r="M565" s="7702"/>
      <c r="N565" s="7702"/>
      <c r="O565" s="7702"/>
      <c r="P565" s="7702"/>
      <c r="Q565" s="7702"/>
      <c r="R565" s="7702"/>
      <c r="S565" s="7702"/>
      <c r="T565" s="7702"/>
      <c r="U565" s="7702"/>
      <c r="V565" s="7702"/>
      <c r="W565" s="7702"/>
      <c r="X565" s="7702"/>
      <c r="Y565" s="7702"/>
      <c r="Z565" s="7702"/>
      <c r="AA565" s="7702"/>
      <c r="AB565" s="7702"/>
      <c r="AC565" s="7702"/>
      <c r="AD565" s="7702"/>
      <c r="AE565" s="7702"/>
      <c r="AF565" s="7702"/>
      <c r="AG565" s="7702"/>
      <c r="AH565" s="7702"/>
      <c r="AI565" s="7702"/>
      <c r="AJ565" s="7702"/>
      <c r="AK565" s="7702"/>
      <c r="AL565" s="7702"/>
      <c r="AM565" s="7702"/>
      <c r="AN565" s="7702"/>
      <c r="AO565" s="7702"/>
      <c r="AP565" s="7702"/>
      <c r="AQ565" s="7702"/>
      <c r="AR565" s="7702"/>
      <c r="AS565" s="7702"/>
      <c r="AT565" s="7702"/>
      <c r="AU565" s="7702"/>
      <c r="AV565" s="7702"/>
      <c r="AW565" s="7702"/>
      <c r="AX565" s="7702"/>
      <c r="AY565" s="7702"/>
      <c r="AZ565" s="7702"/>
      <c r="BA565" s="7702"/>
      <c r="BB565" s="7702"/>
      <c r="BC565" s="7702"/>
      <c r="BD565" s="7702"/>
      <c r="BE565" s="7702"/>
      <c r="BF565" s="7702"/>
      <c r="BG565" s="7702"/>
      <c r="BH565" s="7702"/>
      <c r="BI565" s="7702"/>
      <c r="BJ565" s="7702"/>
      <c r="BK565" s="7702"/>
      <c r="BL565" s="7702"/>
      <c r="BM565" s="7702"/>
      <c r="BN565" s="7702"/>
      <c r="BO565" s="7702"/>
      <c r="BP565" s="7702"/>
      <c r="BQ565" s="7702"/>
      <c r="BR565" s="7702"/>
      <c r="BS565" s="8293"/>
      <c r="BT565" s="7705"/>
      <c r="BU565" s="7702"/>
      <c r="BV565" s="7702"/>
      <c r="BW565" s="7702"/>
      <c r="BX565" s="7702"/>
      <c r="BY565" s="7702"/>
      <c r="BZ565" s="7702"/>
      <c r="CA565" s="7998"/>
      <c r="CB565" s="7702"/>
      <c r="CC565" s="7708"/>
      <c r="CD565" s="7814">
        <f>MATCH(CB566,$CF$15:$CF$36,0)</f>
        <v>3</v>
      </c>
      <c r="CE565" s="7795"/>
      <c r="CF565" s="7795"/>
      <c r="CG565" s="7795"/>
      <c r="CH565" s="7795"/>
      <c r="CI565" s="7795"/>
      <c r="CJ565" s="7795"/>
      <c r="CK565" s="7795"/>
      <c r="CL565" s="7786"/>
      <c r="CM565" s="7786"/>
      <c r="CN565" s="7786"/>
      <c r="CO565" s="7786"/>
      <c r="CP565" s="7786"/>
      <c r="CQ565" s="7786"/>
      <c r="CR565" s="7786"/>
      <c r="CS565" s="7786"/>
      <c r="CT565" s="7786"/>
      <c r="CU565" s="7786"/>
      <c r="CV565" s="7702"/>
      <c r="CW565" s="7702"/>
      <c r="CX565" s="7702"/>
      <c r="CY565" s="7702"/>
      <c r="CZ565" s="7702"/>
    </row>
    <row r="566" spans="1:104" ht="13.5" thickBot="1" x14ac:dyDescent="0.25">
      <c r="A566" s="7699"/>
      <c r="B566" s="7699"/>
      <c r="C566" s="7702"/>
      <c r="D566" s="7702"/>
      <c r="E566" s="7702"/>
      <c r="F566" s="7702"/>
      <c r="G566" s="7702"/>
      <c r="H566" s="7702"/>
      <c r="I566" s="7702"/>
      <c r="J566" s="7702"/>
      <c r="K566" s="7702"/>
      <c r="L566" s="7702"/>
      <c r="M566" s="7702"/>
      <c r="N566" s="7702"/>
      <c r="O566" s="7702"/>
      <c r="P566" s="7702"/>
      <c r="Q566" s="7702"/>
      <c r="R566" s="7702"/>
      <c r="S566" s="7702"/>
      <c r="T566" s="7702"/>
      <c r="U566" s="7702"/>
      <c r="V566" s="7702"/>
      <c r="W566" s="7702"/>
      <c r="X566" s="7702"/>
      <c r="Y566" s="7702"/>
      <c r="Z566" s="7702"/>
      <c r="AA566" s="7702"/>
      <c r="AB566" s="7702"/>
      <c r="AC566" s="7702"/>
      <c r="AD566" s="7702"/>
      <c r="AE566" s="7702"/>
      <c r="AF566" s="7702"/>
      <c r="AG566" s="7702"/>
      <c r="AH566" s="7702"/>
      <c r="AI566" s="7702"/>
      <c r="AJ566" s="7702"/>
      <c r="AK566" s="7702"/>
      <c r="AL566" s="7702"/>
      <c r="AM566" s="7702"/>
      <c r="AN566" s="7702"/>
      <c r="AO566" s="7702"/>
      <c r="AP566" s="7702"/>
      <c r="AQ566" s="7702"/>
      <c r="AR566" s="7702"/>
      <c r="AS566" s="7702"/>
      <c r="AT566" s="7702"/>
      <c r="AU566" s="7702"/>
      <c r="AV566" s="7702"/>
      <c r="AW566" s="7702"/>
      <c r="AX566" s="7702"/>
      <c r="AY566" s="7702"/>
      <c r="AZ566" s="7702"/>
      <c r="BA566" s="7702"/>
      <c r="BB566" s="7702"/>
      <c r="BC566" s="7702"/>
      <c r="BD566" s="7702"/>
      <c r="BE566" s="7702"/>
      <c r="BF566" s="7702"/>
      <c r="BG566" s="7702"/>
      <c r="BH566" s="7702"/>
      <c r="BI566" s="7702"/>
      <c r="BJ566" s="7702"/>
      <c r="BK566" s="7702"/>
      <c r="BL566" s="7702"/>
      <c r="BM566" s="7702"/>
      <c r="BN566" s="7702"/>
      <c r="BO566" s="7702"/>
      <c r="BP566" s="7702"/>
      <c r="BQ566" s="7702"/>
      <c r="BR566" s="7702"/>
      <c r="BS566" s="8293"/>
      <c r="BT566" s="7705"/>
      <c r="BU566" s="7671"/>
      <c r="BV566" s="7740" t="inlineStr">
        <is>
          <t>Hora</t>
        </is>
      </c>
      <c r="BW566" s="7741" t="inlineStr">
        <is>
          <t>Temperatura (ºC)</t>
        </is>
      </c>
      <c r="BX566" s="7742" t="inlineStr">
        <is>
          <t>Humedad (%)</t>
        </is>
      </c>
      <c r="BY566" s="7681" t="inlineStr">
        <is>
          <t>Temperatura Liq (ºC)</t>
        </is>
      </c>
      <c r="BZ566" s="7702"/>
      <c r="CA566" s="7679" t="inlineStr">
        <is>
          <t>Dipolo:</t>
        </is>
      </c>
      <c r="CB566" s="7999" t="inlineStr">
        <is>
          <t>D900V2 - SN 1d007</t>
        </is>
      </c>
      <c r="CC566" s="7708"/>
      <c r="CD566" s="7796"/>
      <c r="CE566" s="7795"/>
      <c r="CF566" s="7795"/>
      <c r="CG566" s="7795"/>
      <c r="CH566" s="7795"/>
      <c r="CI566" s="7795"/>
      <c r="CJ566" s="7795"/>
      <c r="CK566" s="7795"/>
      <c r="CL566" s="7786"/>
      <c r="CM566" s="7786"/>
      <c r="CN566" s="7786"/>
      <c r="CO566" s="7786"/>
      <c r="CP566" s="7786"/>
      <c r="CQ566" s="7786"/>
      <c r="CR566" s="7786"/>
      <c r="CS566" s="7786"/>
      <c r="CT566" s="7786"/>
      <c r="CU566" s="7786"/>
      <c r="CV566" s="7702"/>
      <c r="CW566" s="7702"/>
      <c r="CX566" s="7702"/>
      <c r="CY566" s="7702"/>
      <c r="CZ566" s="7702"/>
    </row>
    <row r="567" spans="1:104" ht="13.5" thickBot="1" x14ac:dyDescent="0.25">
      <c r="A567" s="7699"/>
      <c r="B567" s="7699"/>
      <c r="C567" s="7702"/>
      <c r="D567" s="7702"/>
      <c r="E567" s="7702"/>
      <c r="F567" s="7702"/>
      <c r="G567" s="7702"/>
      <c r="H567" s="7702"/>
      <c r="I567" s="7702"/>
      <c r="J567" s="7702"/>
      <c r="K567" s="7702"/>
      <c r="L567" s="7702"/>
      <c r="M567" s="7702"/>
      <c r="N567" s="7702"/>
      <c r="O567" s="7702"/>
      <c r="P567" s="7702"/>
      <c r="Q567" s="7702"/>
      <c r="R567" s="7702"/>
      <c r="S567" s="7702"/>
      <c r="T567" s="7702"/>
      <c r="U567" s="7702"/>
      <c r="V567" s="7702"/>
      <c r="W567" s="7702"/>
      <c r="X567" s="7702"/>
      <c r="Y567" s="7702"/>
      <c r="Z567" s="7702"/>
      <c r="AA567" s="7702"/>
      <c r="AB567" s="7702"/>
      <c r="AC567" s="7702"/>
      <c r="AD567" s="7702"/>
      <c r="AE567" s="7702"/>
      <c r="AF567" s="7702"/>
      <c r="AG567" s="7702"/>
      <c r="AH567" s="7702"/>
      <c r="AI567" s="7702"/>
      <c r="AJ567" s="7702"/>
      <c r="AK567" s="7702"/>
      <c r="AL567" s="7702"/>
      <c r="AM567" s="7702"/>
      <c r="AN567" s="7702"/>
      <c r="AO567" s="7702"/>
      <c r="AP567" s="7702"/>
      <c r="AQ567" s="7702"/>
      <c r="AR567" s="7702"/>
      <c r="AS567" s="7702"/>
      <c r="AT567" s="7702"/>
      <c r="AU567" s="7702"/>
      <c r="AV567" s="7702"/>
      <c r="AW567" s="7702"/>
      <c r="AX567" s="7702"/>
      <c r="AY567" s="7702"/>
      <c r="AZ567" s="7702"/>
      <c r="BA567" s="7702"/>
      <c r="BB567" s="7702"/>
      <c r="BC567" s="7702"/>
      <c r="BD567" s="7702"/>
      <c r="BE567" s="7702"/>
      <c r="BF567" s="7702"/>
      <c r="BG567" s="7702"/>
      <c r="BH567" s="7702"/>
      <c r="BI567" s="7702"/>
      <c r="BJ567" s="7702"/>
      <c r="BK567" s="7702"/>
      <c r="BL567" s="7702"/>
      <c r="BM567" s="7702"/>
      <c r="BN567" s="7702"/>
      <c r="BO567" s="7702"/>
      <c r="BP567" s="7702"/>
      <c r="BQ567" s="7702"/>
      <c r="BR567" s="7702"/>
      <c r="BS567" s="8293"/>
      <c r="BT567" s="7705"/>
      <c r="BU567" s="7738" t="inlineStr">
        <is>
          <t>Inicio</t>
        </is>
      </c>
      <c r="BV567" s="7743"/>
      <c r="BW567" s="7744"/>
      <c r="BX567" s="7744"/>
      <c r="BY567" s="7745"/>
      <c r="BZ567" s="7702"/>
      <c r="CA567" s="7679" t="inlineStr">
        <is>
          <t>Room</t>
        </is>
      </c>
      <c r="CB567" s="7724" t="inlineStr">
        <is>
          <t>Dasy6</t>
        </is>
      </c>
      <c r="CC567" s="7708"/>
      <c r="CD567" s="7796"/>
      <c r="CE567" s="7795"/>
      <c r="CF567" s="7795"/>
      <c r="CG567" s="7795"/>
      <c r="CH567" s="7795"/>
      <c r="CI567" s="7795"/>
      <c r="CJ567" s="7795"/>
      <c r="CK567" s="7795"/>
      <c r="CL567" s="7786"/>
      <c r="CM567" s="7786"/>
      <c r="CN567" s="7786"/>
      <c r="CO567" s="7786"/>
      <c r="CP567" s="7786"/>
      <c r="CQ567" s="7786"/>
      <c r="CR567" s="7786"/>
      <c r="CS567" s="7786"/>
      <c r="CT567" s="7786"/>
      <c r="CU567" s="7786"/>
      <c r="CV567" s="7702"/>
      <c r="CW567" s="7702"/>
      <c r="CX567" s="7702"/>
      <c r="CY567" s="7702"/>
      <c r="CZ567" s="7702"/>
    </row>
    <row r="568" spans="1:104" ht="13.5" thickBot="1" x14ac:dyDescent="0.25">
      <c r="A568" s="7699"/>
      <c r="B568" s="7699"/>
      <c r="C568" s="7702"/>
      <c r="D568" s="7702"/>
      <c r="E568" s="7702"/>
      <c r="F568" s="7702"/>
      <c r="G568" s="7702"/>
      <c r="H568" s="7702"/>
      <c r="I568" s="7702"/>
      <c r="J568" s="7702"/>
      <c r="K568" s="7702"/>
      <c r="L568" s="7702"/>
      <c r="M568" s="7702"/>
      <c r="N568" s="7702"/>
      <c r="O568" s="7702"/>
      <c r="P568" s="7702"/>
      <c r="Q568" s="7702"/>
      <c r="R568" s="7702"/>
      <c r="S568" s="7702"/>
      <c r="T568" s="7702"/>
      <c r="U568" s="7702"/>
      <c r="V568" s="7702"/>
      <c r="W568" s="7702"/>
      <c r="X568" s="7702"/>
      <c r="Y568" s="7702"/>
      <c r="Z568" s="7702"/>
      <c r="AA568" s="7702"/>
      <c r="AB568" s="7702"/>
      <c r="AC568" s="7702"/>
      <c r="AD568" s="7702"/>
      <c r="AE568" s="7702"/>
      <c r="AF568" s="7702"/>
      <c r="AG568" s="7702"/>
      <c r="AH568" s="7702"/>
      <c r="AI568" s="7702"/>
      <c r="AJ568" s="7702"/>
      <c r="AK568" s="7702"/>
      <c r="AL568" s="7702"/>
      <c r="AM568" s="7702"/>
      <c r="AN568" s="7702"/>
      <c r="AO568" s="7702"/>
      <c r="AP568" s="7702"/>
      <c r="AQ568" s="7702"/>
      <c r="AR568" s="7702"/>
      <c r="AS568" s="7702"/>
      <c r="AT568" s="7702"/>
      <c r="AU568" s="7702"/>
      <c r="AV568" s="7702"/>
      <c r="AW568" s="7702"/>
      <c r="AX568" s="7702"/>
      <c r="AY568" s="7702"/>
      <c r="AZ568" s="7702"/>
      <c r="BA568" s="7702"/>
      <c r="BB568" s="7702"/>
      <c r="BC568" s="7702"/>
      <c r="BD568" s="7702"/>
      <c r="BE568" s="7702"/>
      <c r="BF568" s="7702"/>
      <c r="BG568" s="7702"/>
      <c r="BH568" s="7702"/>
      <c r="BI568" s="7702"/>
      <c r="BJ568" s="7702"/>
      <c r="BK568" s="7702"/>
      <c r="BL568" s="7702"/>
      <c r="BM568" s="7702"/>
      <c r="BN568" s="7702"/>
      <c r="BO568" s="7702"/>
      <c r="BP568" s="7702"/>
      <c r="BQ568" s="7702"/>
      <c r="BR568" s="7702"/>
      <c r="BS568" s="8293"/>
      <c r="BT568" s="7705"/>
      <c r="BU568" s="7739" t="inlineStr">
        <is>
          <t>Fin</t>
        </is>
      </c>
      <c r="BV568" s="7682"/>
      <c r="BW568" s="7683"/>
      <c r="BX568" s="7683"/>
      <c r="BY568" s="7746"/>
      <c r="BZ568" s="7702"/>
      <c r="CA568" s="7679" t="inlineStr">
        <is>
          <t>Sonda:</t>
        </is>
      </c>
      <c r="CB568" s="7725" t="inlineStr">
        <is>
          <t>EX3DV4 - SN 7461</t>
        </is>
      </c>
      <c r="CC568" s="7708"/>
      <c r="CD568" s="7796"/>
      <c r="CE568" s="7795"/>
      <c r="CF568" s="7795"/>
      <c r="CG568" s="7795"/>
      <c r="CH568" s="7795"/>
      <c r="CI568" s="7795"/>
      <c r="CJ568" s="7795"/>
      <c r="CK568" s="7795"/>
      <c r="CL568" s="7786"/>
      <c r="CM568" s="7786"/>
      <c r="CN568" s="7786"/>
      <c r="CO568" s="7786"/>
      <c r="CP568" s="7786"/>
      <c r="CQ568" s="7786"/>
      <c r="CR568" s="7786"/>
      <c r="CS568" s="7786"/>
      <c r="CT568" s="7786"/>
      <c r="CU568" s="7786"/>
      <c r="CV568" s="7702"/>
      <c r="CW568" s="7702"/>
      <c r="CX568" s="7702"/>
      <c r="CY568" s="7702"/>
      <c r="CZ568" s="7702"/>
    </row>
    <row r="569" spans="1:104" ht="13.5" thickBot="1" x14ac:dyDescent="0.25">
      <c r="A569" s="7699"/>
      <c r="B569" s="7699"/>
      <c r="C569" s="7702"/>
      <c r="D569" s="7702"/>
      <c r="E569" s="7702"/>
      <c r="F569" s="7702"/>
      <c r="G569" s="7702"/>
      <c r="H569" s="7702"/>
      <c r="I569" s="7702"/>
      <c r="J569" s="7702"/>
      <c r="K569" s="7702"/>
      <c r="L569" s="7702"/>
      <c r="M569" s="7702"/>
      <c r="N569" s="7702"/>
      <c r="O569" s="7702"/>
      <c r="P569" s="7702"/>
      <c r="Q569" s="7702"/>
      <c r="R569" s="7702"/>
      <c r="S569" s="7702"/>
      <c r="T569" s="7702"/>
      <c r="U569" s="7702"/>
      <c r="V569" s="7702"/>
      <c r="W569" s="7702"/>
      <c r="X569" s="7702"/>
      <c r="Y569" s="7702"/>
      <c r="Z569" s="7702"/>
      <c r="AA569" s="7702"/>
      <c r="AB569" s="7702"/>
      <c r="AC569" s="7702"/>
      <c r="AD569" s="7702"/>
      <c r="AE569" s="7702"/>
      <c r="AF569" s="7702"/>
      <c r="AG569" s="7702"/>
      <c r="AH569" s="7702"/>
      <c r="AI569" s="7702"/>
      <c r="AJ569" s="7702"/>
      <c r="AK569" s="7702"/>
      <c r="AL569" s="7702"/>
      <c r="AM569" s="7702"/>
      <c r="AN569" s="7702"/>
      <c r="AO569" s="7702"/>
      <c r="AP569" s="7702"/>
      <c r="AQ569" s="7702"/>
      <c r="AR569" s="7702"/>
      <c r="AS569" s="7702"/>
      <c r="AT569" s="7702"/>
      <c r="AU569" s="7702"/>
      <c r="AV569" s="7702"/>
      <c r="AW569" s="7702"/>
      <c r="AX569" s="7702"/>
      <c r="AY569" s="7702"/>
      <c r="AZ569" s="7702"/>
      <c r="BA569" s="7702"/>
      <c r="BB569" s="7702"/>
      <c r="BC569" s="7702"/>
      <c r="BD569" s="7702"/>
      <c r="BE569" s="7702"/>
      <c r="BF569" s="7702"/>
      <c r="BG569" s="7702"/>
      <c r="BH569" s="7702"/>
      <c r="BI569" s="7702"/>
      <c r="BJ569" s="7702"/>
      <c r="BK569" s="7702"/>
      <c r="BL569" s="7702"/>
      <c r="BM569" s="7702"/>
      <c r="BN569" s="7702"/>
      <c r="BO569" s="7702"/>
      <c r="BP569" s="7702"/>
      <c r="BQ569" s="7702"/>
      <c r="BR569" s="7702"/>
      <c r="BS569" s="8293"/>
      <c r="BT569" s="7705"/>
      <c r="BU569" s="7702"/>
      <c r="BV569" s="7702"/>
      <c r="BW569" s="7702"/>
      <c r="BX569" s="7702"/>
      <c r="BY569" s="7702"/>
      <c r="BZ569" s="7702"/>
      <c r="CA569" s="7679" t="inlineStr">
        <is>
          <t>Cert. (EN/FCC/ISED):</t>
        </is>
      </c>
      <c r="CB569" s="7999" t="inlineStr">
        <is>
          <t>EN/FCC/ISED</t>
        </is>
      </c>
      <c r="CC569" s="7708"/>
      <c r="CD569" s="7796"/>
      <c r="CE569" s="7795"/>
      <c r="CF569" s="7795"/>
      <c r="CG569" s="7795"/>
      <c r="CH569" s="7795"/>
      <c r="CI569" s="7795"/>
      <c r="CJ569" s="7795"/>
      <c r="CK569" s="7795"/>
      <c r="CL569" s="7786"/>
      <c r="CM569" s="7786"/>
      <c r="CN569" s="7786"/>
      <c r="CO569" s="7786"/>
      <c r="CP569" s="7786"/>
      <c r="CQ569" s="7786"/>
      <c r="CR569" s="7786"/>
      <c r="CS569" s="7786"/>
      <c r="CT569" s="7786"/>
      <c r="CU569" s="7786"/>
      <c r="CV569" s="7702"/>
      <c r="CW569" s="7702"/>
      <c r="CX569" s="7702"/>
      <c r="CY569" s="7702"/>
      <c r="CZ569" s="7702"/>
    </row>
    <row r="570" spans="1:104" ht="13.5" thickBot="1" x14ac:dyDescent="0.25">
      <c r="A570" s="7699"/>
      <c r="B570" s="7699"/>
      <c r="C570" s="7702"/>
      <c r="D570" s="7702"/>
      <c r="E570" s="7702"/>
      <c r="F570" s="7702"/>
      <c r="G570" s="7702"/>
      <c r="H570" s="7702"/>
      <c r="I570" s="7702"/>
      <c r="J570" s="7702"/>
      <c r="K570" s="7702"/>
      <c r="L570" s="7702"/>
      <c r="M570" s="7702"/>
      <c r="N570" s="7702"/>
      <c r="O570" s="7702"/>
      <c r="P570" s="7702"/>
      <c r="Q570" s="7702"/>
      <c r="R570" s="7702"/>
      <c r="S570" s="7702"/>
      <c r="T570" s="7702"/>
      <c r="U570" s="7702"/>
      <c r="V570" s="7702"/>
      <c r="W570" s="7702"/>
      <c r="X570" s="7702"/>
      <c r="Y570" s="7702"/>
      <c r="Z570" s="7702"/>
      <c r="AA570" s="7702"/>
      <c r="AB570" s="7702"/>
      <c r="AC570" s="7702"/>
      <c r="AD570" s="7702"/>
      <c r="AE570" s="7702"/>
      <c r="AF570" s="7702"/>
      <c r="AG570" s="7702"/>
      <c r="AH570" s="7702"/>
      <c r="AI570" s="7702"/>
      <c r="AJ570" s="7702"/>
      <c r="AK570" s="7702"/>
      <c r="AL570" s="7702"/>
      <c r="AM570" s="7702"/>
      <c r="AN570" s="7702"/>
      <c r="AO570" s="7702"/>
      <c r="AP570" s="7702"/>
      <c r="AQ570" s="7702"/>
      <c r="AR570" s="7702"/>
      <c r="AS570" s="7702"/>
      <c r="AT570" s="7702"/>
      <c r="AU570" s="7702"/>
      <c r="AV570" s="7702"/>
      <c r="AW570" s="7702"/>
      <c r="AX570" s="7702"/>
      <c r="AY570" s="7702"/>
      <c r="AZ570" s="7702"/>
      <c r="BA570" s="7702"/>
      <c r="BB570" s="7702"/>
      <c r="BC570" s="7702"/>
      <c r="BD570" s="7702"/>
      <c r="BE570" s="7702"/>
      <c r="BF570" s="7702"/>
      <c r="BG570" s="7702"/>
      <c r="BH570" s="7702"/>
      <c r="BI570" s="7702"/>
      <c r="BJ570" s="7702"/>
      <c r="BK570" s="7702"/>
      <c r="BL570" s="7702"/>
      <c r="BM570" s="7702"/>
      <c r="BN570" s="7702"/>
      <c r="BO570" s="7702"/>
      <c r="BP570" s="7702"/>
      <c r="BQ570" s="7702"/>
      <c r="BR570" s="7702"/>
      <c r="BS570" s="8293"/>
      <c r="BT570" s="7705"/>
      <c r="BU570" s="7702"/>
      <c r="BV570" s="7702"/>
      <c r="BW570" s="7702"/>
      <c r="BX570" s="7702"/>
      <c r="BY570" s="7702"/>
      <c r="BZ570" s="7702"/>
      <c r="CA570" s="7679" t="inlineStr">
        <is>
          <t>Head/Body:</t>
        </is>
      </c>
      <c r="CB570" s="7724" t="inlineStr">
        <is>
          <t>Head</t>
        </is>
      </c>
      <c r="CC570" s="7708"/>
      <c r="CD570" s="7796"/>
      <c r="CE570" s="7795"/>
      <c r="CF570" s="7795"/>
      <c r="CG570" s="7795"/>
      <c r="CH570" s="7795"/>
      <c r="CI570" s="7795"/>
      <c r="CJ570" s="7795"/>
      <c r="CK570" s="7795"/>
      <c r="CL570" s="7786"/>
      <c r="CM570" s="7786"/>
      <c r="CN570" s="7786"/>
      <c r="CO570" s="7786"/>
      <c r="CP570" s="7786"/>
      <c r="CQ570" s="7786"/>
      <c r="CR570" s="7786"/>
      <c r="CS570" s="7786"/>
      <c r="CT570" s="7786"/>
      <c r="CU570" s="7786"/>
      <c r="CV570" s="7702"/>
      <c r="CW570" s="7702"/>
      <c r="CX570" s="7702"/>
      <c r="CY570" s="7702"/>
      <c r="CZ570" s="7702"/>
    </row>
    <row r="571" spans="1:104" x14ac:dyDescent="0.2">
      <c r="A571" s="7699"/>
      <c r="B571" s="7699"/>
      <c r="C571" s="7702"/>
      <c r="D571" s="7702"/>
      <c r="E571" s="7702"/>
      <c r="F571" s="7702"/>
      <c r="G571" s="7702"/>
      <c r="H571" s="7702"/>
      <c r="I571" s="7702"/>
      <c r="J571" s="7702"/>
      <c r="K571" s="7702"/>
      <c r="L571" s="7702"/>
      <c r="M571" s="7702"/>
      <c r="N571" s="7702"/>
      <c r="O571" s="7702"/>
      <c r="P571" s="7702"/>
      <c r="Q571" s="7702"/>
      <c r="R571" s="7702"/>
      <c r="S571" s="7702"/>
      <c r="T571" s="7702"/>
      <c r="U571" s="7702"/>
      <c r="V571" s="7702"/>
      <c r="W571" s="7702"/>
      <c r="X571" s="7702"/>
      <c r="Y571" s="7702"/>
      <c r="Z571" s="7702"/>
      <c r="AA571" s="7702"/>
      <c r="AB571" s="7702"/>
      <c r="AC571" s="7702"/>
      <c r="AD571" s="7702"/>
      <c r="AE571" s="7702"/>
      <c r="AF571" s="7702"/>
      <c r="AG571" s="7702"/>
      <c r="AH571" s="7702"/>
      <c r="AI571" s="7702"/>
      <c r="AJ571" s="7702"/>
      <c r="AK571" s="7702"/>
      <c r="AL571" s="7702"/>
      <c r="AM571" s="7702"/>
      <c r="AN571" s="7702"/>
      <c r="AO571" s="7702"/>
      <c r="AP571" s="7702"/>
      <c r="AQ571" s="7702"/>
      <c r="AR571" s="7702"/>
      <c r="AS571" s="7702"/>
      <c r="AT571" s="7702"/>
      <c r="AU571" s="7702"/>
      <c r="AV571" s="7702"/>
      <c r="AW571" s="7702"/>
      <c r="AX571" s="7702"/>
      <c r="AY571" s="7702"/>
      <c r="AZ571" s="7702"/>
      <c r="BA571" s="7702"/>
      <c r="BB571" s="7702"/>
      <c r="BC571" s="7702"/>
      <c r="BD571" s="7702"/>
      <c r="BE571" s="7702"/>
      <c r="BF571" s="7702"/>
      <c r="BG571" s="7702"/>
      <c r="BH571" s="7702"/>
      <c r="BI571" s="7702"/>
      <c r="BJ571" s="7702"/>
      <c r="BK571" s="7702"/>
      <c r="BL571" s="7702"/>
      <c r="BM571" s="7702"/>
      <c r="BN571" s="7702"/>
      <c r="BO571" s="7702"/>
      <c r="BP571" s="7702"/>
      <c r="BQ571" s="7702"/>
      <c r="BR571" s="7702"/>
      <c r="BS571" s="8293"/>
      <c r="BT571" s="7705"/>
      <c r="BU571" s="7684" t="inlineStr">
        <is>
          <t>Frecuencia</t>
        </is>
      </c>
      <c r="BV571" s="7685" t="inlineStr">
        <is>
          <t>Nivel Gen.</t>
        </is>
      </c>
      <c r="BW571" s="8295" t="inlineStr">
        <is>
          <t>Medidor de Potencia</t>
        </is>
      </c>
      <c r="BX571" s="8296"/>
      <c r="BY571" s="8297" t="inlineStr">
        <is>
          <t>Observaciones</t>
        </is>
      </c>
      <c r="BZ571" s="7703"/>
      <c r="CA571" s="7998"/>
      <c r="CB571" s="7702"/>
      <c r="CC571" s="7708"/>
      <c r="CD571" s="7796"/>
      <c r="CE571" s="7795"/>
      <c r="CF571" s="7795"/>
      <c r="CG571" s="7795"/>
      <c r="CH571" s="7795"/>
      <c r="CI571" s="7795"/>
      <c r="CJ571" s="7795"/>
      <c r="CK571" s="7795"/>
      <c r="CL571" s="7786"/>
      <c r="CM571" s="7786"/>
      <c r="CN571" s="7786"/>
      <c r="CO571" s="7786"/>
      <c r="CP571" s="7786"/>
      <c r="CQ571" s="7786"/>
      <c r="CR571" s="7786"/>
      <c r="CS571" s="7786"/>
      <c r="CT571" s="7786"/>
      <c r="CU571" s="7786"/>
      <c r="CV571" s="7702"/>
      <c r="CW571" s="7702"/>
      <c r="CX571" s="7702"/>
      <c r="CY571" s="7702"/>
      <c r="CZ571" s="7702"/>
    </row>
    <row r="572" spans="1:104" ht="13.5" thickBot="1" x14ac:dyDescent="0.25">
      <c r="A572" s="7699"/>
      <c r="B572" s="7699"/>
      <c r="C572" s="7702"/>
      <c r="D572" s="7702"/>
      <c r="E572" s="7702"/>
      <c r="F572" s="7702"/>
      <c r="G572" s="7702"/>
      <c r="H572" s="7702"/>
      <c r="I572" s="7702"/>
      <c r="J572" s="7702"/>
      <c r="K572" s="7702"/>
      <c r="L572" s="7702"/>
      <c r="M572" s="7702"/>
      <c r="N572" s="7702"/>
      <c r="O572" s="7702"/>
      <c r="P572" s="7702"/>
      <c r="Q572" s="7702"/>
      <c r="R572" s="7702"/>
      <c r="S572" s="7702"/>
      <c r="T572" s="7702"/>
      <c r="U572" s="7702"/>
      <c r="V572" s="7702"/>
      <c r="W572" s="7702"/>
      <c r="X572" s="7702"/>
      <c r="Y572" s="7702"/>
      <c r="Z572" s="7702"/>
      <c r="AA572" s="7702"/>
      <c r="AB572" s="7702"/>
      <c r="AC572" s="7702"/>
      <c r="AD572" s="7702"/>
      <c r="AE572" s="7702"/>
      <c r="AF572" s="7702"/>
      <c r="AG572" s="7702"/>
      <c r="AH572" s="7702"/>
      <c r="AI572" s="7702"/>
      <c r="AJ572" s="7702"/>
      <c r="AK572" s="7702"/>
      <c r="AL572" s="7702"/>
      <c r="AM572" s="7702"/>
      <c r="AN572" s="7702"/>
      <c r="AO572" s="7702"/>
      <c r="AP572" s="7702"/>
      <c r="AQ572" s="7702"/>
      <c r="AR572" s="7702"/>
      <c r="AS572" s="7702"/>
      <c r="AT572" s="7702"/>
      <c r="AU572" s="7702"/>
      <c r="AV572" s="7702"/>
      <c r="AW572" s="7702"/>
      <c r="AX572" s="7702"/>
      <c r="AY572" s="7702"/>
      <c r="AZ572" s="7702"/>
      <c r="BA572" s="7702"/>
      <c r="BB572" s="7702"/>
      <c r="BC572" s="7702"/>
      <c r="BD572" s="7702"/>
      <c r="BE572" s="7702"/>
      <c r="BF572" s="7702"/>
      <c r="BG572" s="7702"/>
      <c r="BH572" s="7702"/>
      <c r="BI572" s="7702"/>
      <c r="BJ572" s="7702"/>
      <c r="BK572" s="7702"/>
      <c r="BL572" s="7702"/>
      <c r="BM572" s="7702"/>
      <c r="BN572" s="7702"/>
      <c r="BO572" s="7702"/>
      <c r="BP572" s="7702"/>
      <c r="BQ572" s="7702"/>
      <c r="BR572" s="7702"/>
      <c r="BS572" s="8293"/>
      <c r="BT572" s="7705"/>
      <c r="BU572" s="7747" t="inlineStr">
        <is>
          <t>(MHz)</t>
        </is>
      </c>
      <c r="BV572" s="7748" t="inlineStr">
        <is>
          <t>(dBm)</t>
        </is>
      </c>
      <c r="BW572" s="7749" t="inlineStr">
        <is>
          <t>Sensor A (mW)</t>
        </is>
      </c>
      <c r="BX572" s="7749" t="inlineStr">
        <is>
          <t>Sensor B (dBm)</t>
        </is>
      </c>
      <c r="BY572" s="8298"/>
      <c r="BZ572" s="7703"/>
      <c r="CA572" s="7998"/>
      <c r="CB572" s="7702"/>
      <c r="CC572" s="7708"/>
      <c r="CD572" s="7796"/>
      <c r="CE572" s="7795"/>
      <c r="CF572" s="7795"/>
      <c r="CG572" s="7795"/>
      <c r="CH572" s="7795"/>
      <c r="CI572" s="7795"/>
      <c r="CJ572" s="7795"/>
      <c r="CK572" s="7795"/>
      <c r="CL572" s="7786"/>
      <c r="CM572" s="7786"/>
      <c r="CN572" s="7786"/>
      <c r="CO572" s="7786"/>
      <c r="CP572" s="7786"/>
      <c r="CQ572" s="7786"/>
      <c r="CR572" s="7786"/>
      <c r="CS572" s="7786"/>
      <c r="CT572" s="7786"/>
      <c r="CU572" s="7786"/>
      <c r="CV572" s="7702"/>
      <c r="CW572" s="7702"/>
      <c r="CX572" s="7702"/>
      <c r="CY572" s="7702"/>
      <c r="CZ572" s="7702"/>
    </row>
    <row r="573" spans="1:104" ht="13.5" thickBot="1" x14ac:dyDescent="0.25">
      <c r="A573" s="7699"/>
      <c r="B573" s="7699"/>
      <c r="C573" s="7702"/>
      <c r="D573" s="7702"/>
      <c r="E573" s="7702"/>
      <c r="F573" s="7702"/>
      <c r="G573" s="7702"/>
      <c r="H573" s="7702"/>
      <c r="I573" s="7702"/>
      <c r="J573" s="7702"/>
      <c r="K573" s="7702"/>
      <c r="L573" s="7702"/>
      <c r="M573" s="7702"/>
      <c r="N573" s="7702"/>
      <c r="O573" s="7702"/>
      <c r="P573" s="7702"/>
      <c r="Q573" s="7702"/>
      <c r="R573" s="7702"/>
      <c r="S573" s="7702"/>
      <c r="T573" s="7702"/>
      <c r="U573" s="7702"/>
      <c r="V573" s="7702"/>
      <c r="W573" s="7702"/>
      <c r="X573" s="7702"/>
      <c r="Y573" s="7702"/>
      <c r="Z573" s="7702"/>
      <c r="AA573" s="7702"/>
      <c r="AB573" s="7702"/>
      <c r="AC573" s="7702"/>
      <c r="AD573" s="7702"/>
      <c r="AE573" s="7702"/>
      <c r="AF573" s="7702"/>
      <c r="AG573" s="7702"/>
      <c r="AH573" s="7702"/>
      <c r="AI573" s="7702"/>
      <c r="AJ573" s="7702"/>
      <c r="AK573" s="7702"/>
      <c r="AL573" s="7702"/>
      <c r="AM573" s="7702"/>
      <c r="AN573" s="7702"/>
      <c r="AO573" s="7702"/>
      <c r="AP573" s="7702"/>
      <c r="AQ573" s="7702"/>
      <c r="AR573" s="7702"/>
      <c r="AS573" s="7702"/>
      <c r="AT573" s="7702"/>
      <c r="AU573" s="7702"/>
      <c r="AV573" s="7702"/>
      <c r="AW573" s="7702"/>
      <c r="AX573" s="7702"/>
      <c r="AY573" s="7702"/>
      <c r="AZ573" s="7702"/>
      <c r="BA573" s="7702"/>
      <c r="BB573" s="7702"/>
      <c r="BC573" s="7702"/>
      <c r="BD573" s="7702"/>
      <c r="BE573" s="7702"/>
      <c r="BF573" s="7702"/>
      <c r="BG573" s="7702"/>
      <c r="BH573" s="7702"/>
      <c r="BI573" s="7702"/>
      <c r="BJ573" s="7702"/>
      <c r="BK573" s="7702"/>
      <c r="BL573" s="7702"/>
      <c r="BM573" s="7702"/>
      <c r="BN573" s="7702"/>
      <c r="BO573" s="7702"/>
      <c r="BP573" s="7702"/>
      <c r="BQ573" s="7702"/>
      <c r="BR573" s="7702"/>
      <c r="BS573" s="8293"/>
      <c r="BT573" s="7705"/>
      <c r="BU573" s="8299"/>
      <c r="BV573" s="7722"/>
      <c r="BW573" s="8302">
        <v>250</v>
      </c>
      <c r="BX573" s="7751"/>
      <c r="BY573" s="7723" t="inlineStr">
        <is>
          <t>Aprox. 250/100mW</t>
        </is>
      </c>
      <c r="BZ573" s="7704" t="inlineStr">
        <is>
          <t>1º</t>
        </is>
      </c>
      <c r="CA573" s="7999"/>
      <c r="CB573" s="7702" t="inlineStr">
        <is>
          <t>Elegir valor de lista desplegable</t>
        </is>
      </c>
      <c r="CC573" s="7708"/>
      <c r="CD573" s="7796"/>
      <c r="CE573" s="7795"/>
      <c r="CF573" s="7795"/>
      <c r="CG573" s="7795"/>
      <c r="CH573" s="7795"/>
      <c r="CI573" s="7795"/>
      <c r="CJ573" s="7795"/>
      <c r="CK573" s="7795"/>
      <c r="CL573" s="7786"/>
      <c r="CM573" s="7786"/>
      <c r="CN573" s="7786"/>
      <c r="CO573" s="7786"/>
      <c r="CP573" s="7786"/>
      <c r="CQ573" s="7786"/>
      <c r="CR573" s="7786"/>
      <c r="CS573" s="7786"/>
      <c r="CT573" s="7786"/>
      <c r="CU573" s="7786"/>
      <c r="CV573" s="7702"/>
      <c r="CW573" s="7702"/>
      <c r="CX573" s="7702"/>
      <c r="CY573" s="7702"/>
      <c r="CZ573" s="7702"/>
    </row>
    <row r="574" spans="1:104" ht="13.5" thickBot="1" x14ac:dyDescent="0.25">
      <c r="A574" s="7699"/>
      <c r="B574" s="7699"/>
      <c r="C574" s="7702"/>
      <c r="D574" s="7702"/>
      <c r="E574" s="7702"/>
      <c r="F574" s="7702"/>
      <c r="G574" s="7702"/>
      <c r="H574" s="7702"/>
      <c r="I574" s="7702"/>
      <c r="J574" s="7702"/>
      <c r="K574" s="7702"/>
      <c r="L574" s="7702"/>
      <c r="M574" s="7702"/>
      <c r="N574" s="7702"/>
      <c r="O574" s="7702"/>
      <c r="P574" s="7702"/>
      <c r="Q574" s="7702"/>
      <c r="R574" s="7702"/>
      <c r="S574" s="7702"/>
      <c r="T574" s="7702"/>
      <c r="U574" s="7702"/>
      <c r="V574" s="7702"/>
      <c r="W574" s="7702"/>
      <c r="X574" s="7702"/>
      <c r="Y574" s="7702"/>
      <c r="Z574" s="7702"/>
      <c r="AA574" s="7702"/>
      <c r="AB574" s="7702"/>
      <c r="AC574" s="7702"/>
      <c r="AD574" s="7702"/>
      <c r="AE574" s="7702"/>
      <c r="AF574" s="7702"/>
      <c r="AG574" s="7702"/>
      <c r="AH574" s="7702"/>
      <c r="AI574" s="7702"/>
      <c r="AJ574" s="7702"/>
      <c r="AK574" s="7702"/>
      <c r="AL574" s="7702"/>
      <c r="AM574" s="7702"/>
      <c r="AN574" s="7702"/>
      <c r="AO574" s="7702"/>
      <c r="AP574" s="7702"/>
      <c r="AQ574" s="7702"/>
      <c r="AR574" s="7702"/>
      <c r="AS574" s="7702"/>
      <c r="AT574" s="7702"/>
      <c r="AU574" s="7702"/>
      <c r="AV574" s="7702"/>
      <c r="AW574" s="7702"/>
      <c r="AX574" s="7702"/>
      <c r="AY574" s="7702"/>
      <c r="AZ574" s="7702"/>
      <c r="BA574" s="7702"/>
      <c r="BB574" s="7702"/>
      <c r="BC574" s="7702"/>
      <c r="BD574" s="7702"/>
      <c r="BE574" s="7702"/>
      <c r="BF574" s="7702"/>
      <c r="BG574" s="7702"/>
      <c r="BH574" s="7702"/>
      <c r="BI574" s="7702"/>
      <c r="BJ574" s="7702"/>
      <c r="BK574" s="7702"/>
      <c r="BL574" s="7702"/>
      <c r="BM574" s="7702"/>
      <c r="BN574" s="7702"/>
      <c r="BO574" s="7702"/>
      <c r="BP574" s="7702"/>
      <c r="BQ574" s="7702"/>
      <c r="BR574" s="7702"/>
      <c r="BS574" s="8293"/>
      <c r="BT574" s="7705"/>
      <c r="BU574" s="8300"/>
      <c r="BV574" s="7750">
        <f>BV573</f>
        <v>0</v>
      </c>
      <c r="BW574" s="8303"/>
      <c r="BX574" s="7687"/>
      <c r="BY574" s="7711" t="inlineStr">
        <is>
          <t>Lectura estabilizada</t>
        </is>
      </c>
      <c r="BZ574" s="7704" t="inlineStr">
        <is>
          <t>2º</t>
        </is>
      </c>
      <c r="CA574" s="8000"/>
      <c r="CB574" s="7702" t="inlineStr">
        <is>
          <t>Insertar valor manualmente</t>
        </is>
      </c>
      <c r="CC574" s="7708"/>
      <c r="CD574" s="7796"/>
      <c r="CE574" s="7795"/>
      <c r="CF574" s="7795"/>
      <c r="CG574" s="7795"/>
      <c r="CH574" s="7795"/>
      <c r="CI574" s="7795"/>
      <c r="CJ574" s="7795"/>
      <c r="CK574" s="7795"/>
      <c r="CL574" s="7786"/>
      <c r="CM574" s="7786"/>
      <c r="CN574" s="7786"/>
      <c r="CO574" s="7786"/>
      <c r="CP574" s="7786"/>
      <c r="CQ574" s="7786"/>
      <c r="CR574" s="7786"/>
      <c r="CS574" s="7786"/>
      <c r="CT574" s="7786"/>
      <c r="CU574" s="7786"/>
      <c r="CV574" s="7702"/>
      <c r="CW574" s="7702"/>
      <c r="CX574" s="7702"/>
      <c r="CY574" s="7702"/>
      <c r="CZ574" s="7702"/>
    </row>
    <row r="575" spans="1:104" ht="13.5" thickBot="1" x14ac:dyDescent="0.25">
      <c r="A575" s="7699"/>
      <c r="B575" s="7699"/>
      <c r="C575" s="7702"/>
      <c r="D575" s="7702"/>
      <c r="E575" s="7702"/>
      <c r="F575" s="7702"/>
      <c r="G575" s="7702"/>
      <c r="H575" s="7702"/>
      <c r="I575" s="7702"/>
      <c r="J575" s="7702"/>
      <c r="K575" s="7702"/>
      <c r="L575" s="7702"/>
      <c r="M575" s="7702"/>
      <c r="N575" s="7702"/>
      <c r="O575" s="7702"/>
      <c r="P575" s="7702"/>
      <c r="Q575" s="7702"/>
      <c r="R575" s="7702"/>
      <c r="S575" s="7702"/>
      <c r="T575" s="7702"/>
      <c r="U575" s="7702"/>
      <c r="V575" s="7702"/>
      <c r="W575" s="7702"/>
      <c r="X575" s="7702"/>
      <c r="Y575" s="7702"/>
      <c r="Z575" s="7702"/>
      <c r="AA575" s="7702"/>
      <c r="AB575" s="7702"/>
      <c r="AC575" s="7702"/>
      <c r="AD575" s="7702"/>
      <c r="AE575" s="7702"/>
      <c r="AF575" s="7702"/>
      <c r="AG575" s="7702"/>
      <c r="AH575" s="7702"/>
      <c r="AI575" s="7702"/>
      <c r="AJ575" s="7702"/>
      <c r="AK575" s="7702"/>
      <c r="AL575" s="7702"/>
      <c r="AM575" s="7702"/>
      <c r="AN575" s="7702"/>
      <c r="AO575" s="7702"/>
      <c r="AP575" s="7702"/>
      <c r="AQ575" s="7702"/>
      <c r="AR575" s="7702"/>
      <c r="AS575" s="7702"/>
      <c r="AT575" s="7702"/>
      <c r="AU575" s="7702"/>
      <c r="AV575" s="7702"/>
      <c r="AW575" s="7702"/>
      <c r="AX575" s="7702"/>
      <c r="AY575" s="7702"/>
      <c r="AZ575" s="7702"/>
      <c r="BA575" s="7702"/>
      <c r="BB575" s="7702"/>
      <c r="BC575" s="7702"/>
      <c r="BD575" s="7702"/>
      <c r="BE575" s="7702"/>
      <c r="BF575" s="7702"/>
      <c r="BG575" s="7702"/>
      <c r="BH575" s="7702"/>
      <c r="BI575" s="7702"/>
      <c r="BJ575" s="7702"/>
      <c r="BK575" s="7702"/>
      <c r="BL575" s="7702"/>
      <c r="BM575" s="7702"/>
      <c r="BN575" s="7702"/>
      <c r="BO575" s="7702"/>
      <c r="BP575" s="7702"/>
      <c r="BQ575" s="7702"/>
      <c r="BR575" s="7702"/>
      <c r="BS575" s="8293"/>
      <c r="BT575" s="7705"/>
      <c r="BU575" s="8300"/>
      <c r="BV575" s="7750">
        <f>BV573</f>
        <v>0</v>
      </c>
      <c r="BW575" s="8303"/>
      <c r="BX575" s="7687"/>
      <c r="BY575" s="7711" t="inlineStr">
        <is>
          <t>Cambio al dipolo</t>
        </is>
      </c>
      <c r="BZ575" s="7704" t="inlineStr">
        <is>
          <t>3º</t>
        </is>
      </c>
      <c r="CA575" s="8001"/>
      <c r="CB575" s="7702" t="inlineStr">
        <is>
          <t>Copiar valores de software de Temp/Hum</t>
        </is>
      </c>
      <c r="CC575" s="7708"/>
      <c r="CD575" s="7796"/>
      <c r="CE575" s="7795"/>
      <c r="CF575" s="7795"/>
      <c r="CG575" s="7795"/>
      <c r="CH575" s="7795"/>
      <c r="CI575" s="7795"/>
      <c r="CJ575" s="7795"/>
      <c r="CK575" s="7795"/>
      <c r="CL575" s="7786"/>
      <c r="CM575" s="7786"/>
      <c r="CN575" s="7786"/>
      <c r="CO575" s="7786"/>
      <c r="CP575" s="7786"/>
      <c r="CQ575" s="7786"/>
      <c r="CR575" s="7786"/>
      <c r="CS575" s="7786"/>
      <c r="CT575" s="7786"/>
      <c r="CU575" s="7786"/>
      <c r="CV575" s="7702"/>
      <c r="CW575" s="7702"/>
      <c r="CX575" s="7702"/>
      <c r="CY575" s="7702"/>
      <c r="CZ575" s="7702"/>
    </row>
    <row r="576" spans="1:104" ht="13.5" thickBot="1" x14ac:dyDescent="0.25">
      <c r="A576" s="7699"/>
      <c r="B576" s="7699"/>
      <c r="C576" s="7702"/>
      <c r="D576" s="7702"/>
      <c r="E576" s="7702"/>
      <c r="F576" s="7702"/>
      <c r="G576" s="7702"/>
      <c r="H576" s="7702"/>
      <c r="I576" s="7702"/>
      <c r="J576" s="7702"/>
      <c r="K576" s="7702"/>
      <c r="L576" s="7702"/>
      <c r="M576" s="7702"/>
      <c r="N576" s="7702"/>
      <c r="O576" s="7702"/>
      <c r="P576" s="7702"/>
      <c r="Q576" s="7702"/>
      <c r="R576" s="7702"/>
      <c r="S576" s="7702"/>
      <c r="T576" s="7702"/>
      <c r="U576" s="7702"/>
      <c r="V576" s="7702"/>
      <c r="W576" s="7702"/>
      <c r="X576" s="7702"/>
      <c r="Y576" s="7702"/>
      <c r="Z576" s="7702"/>
      <c r="AA576" s="7702"/>
      <c r="AB576" s="7702"/>
      <c r="AC576" s="7702"/>
      <c r="AD576" s="7702"/>
      <c r="AE576" s="7702"/>
      <c r="AF576" s="7702"/>
      <c r="AG576" s="7702"/>
      <c r="AH576" s="7702"/>
      <c r="AI576" s="7702"/>
      <c r="AJ576" s="7702"/>
      <c r="AK576" s="7702"/>
      <c r="AL576" s="7702"/>
      <c r="AM576" s="7702"/>
      <c r="AN576" s="7702"/>
      <c r="AO576" s="7702"/>
      <c r="AP576" s="7702"/>
      <c r="AQ576" s="7702"/>
      <c r="AR576" s="7702"/>
      <c r="AS576" s="7702"/>
      <c r="AT576" s="7702"/>
      <c r="AU576" s="7702"/>
      <c r="AV576" s="7702"/>
      <c r="AW576" s="7702"/>
      <c r="AX576" s="7702"/>
      <c r="AY576" s="7702"/>
      <c r="AZ576" s="7702"/>
      <c r="BA576" s="7702"/>
      <c r="BB576" s="7702"/>
      <c r="BC576" s="7702"/>
      <c r="BD576" s="7702"/>
      <c r="BE576" s="7702"/>
      <c r="BF576" s="7702"/>
      <c r="BG576" s="7702"/>
      <c r="BH576" s="7702"/>
      <c r="BI576" s="7702"/>
      <c r="BJ576" s="7702"/>
      <c r="BK576" s="7702"/>
      <c r="BL576" s="7702"/>
      <c r="BM576" s="7702"/>
      <c r="BN576" s="7702"/>
      <c r="BO576" s="7702"/>
      <c r="BP576" s="7702"/>
      <c r="BQ576" s="7702"/>
      <c r="BR576" s="7702"/>
      <c r="BS576" s="8293"/>
      <c r="BT576" s="7705"/>
      <c r="BU576" s="8300"/>
      <c r="BV576" s="7687"/>
      <c r="BW576" s="8303"/>
      <c r="BX576" s="7687"/>
      <c r="BY576" s="7711" t="inlineStr">
        <is>
          <t>Ajuste</t>
        </is>
      </c>
      <c r="BZ576" s="7704" t="inlineStr">
        <is>
          <t>4º</t>
        </is>
      </c>
      <c r="CA576" s="8002"/>
      <c r="CB576" s="7702" t="inlineStr">
        <is>
          <t>Celdas bloqueadas</t>
        </is>
      </c>
      <c r="CC576" s="7708"/>
      <c r="CD576" s="7796"/>
      <c r="CE576" s="7795"/>
      <c r="CF576" s="7795"/>
      <c r="CG576" s="7795"/>
      <c r="CH576" s="7795"/>
      <c r="CI576" s="7795"/>
      <c r="CJ576" s="7795"/>
      <c r="CK576" s="7795"/>
      <c r="CL576" s="7786"/>
      <c r="CM576" s="7786"/>
      <c r="CN576" s="7786"/>
      <c r="CO576" s="7786"/>
      <c r="CP576" s="7786"/>
      <c r="CQ576" s="7786"/>
      <c r="CR576" s="7786"/>
      <c r="CS576" s="7786"/>
      <c r="CT576" s="7786"/>
      <c r="CU576" s="7786"/>
      <c r="CV576" s="7702"/>
      <c r="CW576" s="7702"/>
      <c r="CX576" s="7702"/>
      <c r="CY576" s="7702"/>
      <c r="CZ576" s="7702"/>
    </row>
    <row r="577" spans="1:104" x14ac:dyDescent="0.2">
      <c r="A577" s="7699"/>
      <c r="B577" s="7699"/>
      <c r="C577" s="7702"/>
      <c r="D577" s="7702"/>
      <c r="E577" s="7702"/>
      <c r="F577" s="7702"/>
      <c r="G577" s="7702"/>
      <c r="H577" s="7702"/>
      <c r="I577" s="7702"/>
      <c r="J577" s="7702"/>
      <c r="K577" s="7702"/>
      <c r="L577" s="7702"/>
      <c r="M577" s="7702"/>
      <c r="N577" s="7702"/>
      <c r="O577" s="7702"/>
      <c r="P577" s="7702"/>
      <c r="Q577" s="7702"/>
      <c r="R577" s="7702"/>
      <c r="S577" s="7702"/>
      <c r="T577" s="7702"/>
      <c r="U577" s="7702"/>
      <c r="V577" s="7702"/>
      <c r="W577" s="7702"/>
      <c r="X577" s="7702"/>
      <c r="Y577" s="7702"/>
      <c r="Z577" s="7702"/>
      <c r="AA577" s="7702"/>
      <c r="AB577" s="7702"/>
      <c r="AC577" s="7702"/>
      <c r="AD577" s="7702"/>
      <c r="AE577" s="7702"/>
      <c r="AF577" s="7702"/>
      <c r="AG577" s="7702"/>
      <c r="AH577" s="7702"/>
      <c r="AI577" s="7702"/>
      <c r="AJ577" s="7702"/>
      <c r="AK577" s="7702"/>
      <c r="AL577" s="7702"/>
      <c r="AM577" s="7702"/>
      <c r="AN577" s="7702"/>
      <c r="AO577" s="7702"/>
      <c r="AP577" s="7702"/>
      <c r="AQ577" s="7702"/>
      <c r="AR577" s="7702"/>
      <c r="AS577" s="7702"/>
      <c r="AT577" s="7702"/>
      <c r="AU577" s="7702"/>
      <c r="AV577" s="7702"/>
      <c r="AW577" s="7702"/>
      <c r="AX577" s="7702"/>
      <c r="AY577" s="7702"/>
      <c r="AZ577" s="7702"/>
      <c r="BA577" s="7702"/>
      <c r="BB577" s="7702"/>
      <c r="BC577" s="7702"/>
      <c r="BD577" s="7702"/>
      <c r="BE577" s="7702"/>
      <c r="BF577" s="7702"/>
      <c r="BG577" s="7702"/>
      <c r="BH577" s="7702"/>
      <c r="BI577" s="7702"/>
      <c r="BJ577" s="7702"/>
      <c r="BK577" s="7702"/>
      <c r="BL577" s="7702"/>
      <c r="BM577" s="7702"/>
      <c r="BN577" s="7702"/>
      <c r="BO577" s="7702"/>
      <c r="BP577" s="7702"/>
      <c r="BQ577" s="7702"/>
      <c r="BR577" s="7702"/>
      <c r="BS577" s="8293"/>
      <c r="BT577" s="7705"/>
      <c r="BU577" s="8300"/>
      <c r="BV577" s="7750">
        <f>BV576</f>
        <v>0</v>
      </c>
      <c r="BW577" s="8303"/>
      <c r="BX577" s="7688">
        <f>BX576</f>
        <v>0</v>
      </c>
      <c r="BY577" s="7711" t="inlineStr">
        <is>
          <t>Máx durante ensayo</t>
        </is>
      </c>
      <c r="BZ577" s="7704" t="inlineStr">
        <is>
          <t>5º</t>
        </is>
      </c>
      <c r="CA577" s="7998"/>
      <c r="CB577" s="7702"/>
      <c r="CC577" s="7708"/>
      <c r="CD577" s="7796"/>
      <c r="CE577" s="7795"/>
      <c r="CF577" s="7795"/>
      <c r="CG577" s="7795"/>
      <c r="CH577" s="7795"/>
      <c r="CI577" s="7795"/>
      <c r="CJ577" s="7795"/>
      <c r="CK577" s="7795"/>
      <c r="CL577" s="7786"/>
      <c r="CM577" s="7786"/>
      <c r="CN577" s="7786"/>
      <c r="CO577" s="7786"/>
      <c r="CP577" s="7786"/>
      <c r="CQ577" s="7786"/>
      <c r="CR577" s="7786"/>
      <c r="CS577" s="7786"/>
      <c r="CT577" s="7786"/>
      <c r="CU577" s="7786"/>
      <c r="CV577" s="7702"/>
      <c r="CW577" s="7702"/>
      <c r="CX577" s="7702"/>
      <c r="CY577" s="7702"/>
      <c r="CZ577" s="7702"/>
    </row>
    <row r="578" spans="1:104" ht="13.5" thickBot="1" x14ac:dyDescent="0.25">
      <c r="A578" s="7699"/>
      <c r="B578" s="7699"/>
      <c r="C578" s="7702"/>
      <c r="D578" s="7702"/>
      <c r="E578" s="7702"/>
      <c r="F578" s="7702"/>
      <c r="G578" s="7702"/>
      <c r="H578" s="7702"/>
      <c r="I578" s="7702"/>
      <c r="J578" s="7702"/>
      <c r="K578" s="7702"/>
      <c r="L578" s="7702"/>
      <c r="M578" s="7702"/>
      <c r="N578" s="7702"/>
      <c r="O578" s="7702"/>
      <c r="P578" s="7702"/>
      <c r="Q578" s="7702"/>
      <c r="R578" s="7702"/>
      <c r="S578" s="7702"/>
      <c r="T578" s="7702"/>
      <c r="U578" s="7702"/>
      <c r="V578" s="7702"/>
      <c r="W578" s="7702"/>
      <c r="X578" s="7702"/>
      <c r="Y578" s="7702"/>
      <c r="Z578" s="7702"/>
      <c r="AA578" s="7702"/>
      <c r="AB578" s="7702"/>
      <c r="AC578" s="7702"/>
      <c r="AD578" s="7702"/>
      <c r="AE578" s="7702"/>
      <c r="AF578" s="7702"/>
      <c r="AG578" s="7702"/>
      <c r="AH578" s="7702"/>
      <c r="AI578" s="7702"/>
      <c r="AJ578" s="7702"/>
      <c r="AK578" s="7702"/>
      <c r="AL578" s="7702"/>
      <c r="AM578" s="7702"/>
      <c r="AN578" s="7702"/>
      <c r="AO578" s="7702"/>
      <c r="AP578" s="7702"/>
      <c r="AQ578" s="7702"/>
      <c r="AR578" s="7702"/>
      <c r="AS578" s="7702"/>
      <c r="AT578" s="7702"/>
      <c r="AU578" s="7702"/>
      <c r="AV578" s="7702"/>
      <c r="AW578" s="7702"/>
      <c r="AX578" s="7702"/>
      <c r="AY578" s="7702"/>
      <c r="AZ578" s="7702"/>
      <c r="BA578" s="7702"/>
      <c r="BB578" s="7702"/>
      <c r="BC578" s="7702"/>
      <c r="BD578" s="7702"/>
      <c r="BE578" s="7702"/>
      <c r="BF578" s="7702"/>
      <c r="BG578" s="7702"/>
      <c r="BH578" s="7702"/>
      <c r="BI578" s="7702"/>
      <c r="BJ578" s="7702"/>
      <c r="BK578" s="7702"/>
      <c r="BL578" s="7702"/>
      <c r="BM578" s="7702"/>
      <c r="BN578" s="7702"/>
      <c r="BO578" s="7702"/>
      <c r="BP578" s="7702"/>
      <c r="BQ578" s="7702"/>
      <c r="BR578" s="7702"/>
      <c r="BS578" s="8293"/>
      <c r="BT578" s="7705"/>
      <c r="BU578" s="8301"/>
      <c r="BV578" s="7752">
        <f>BV576</f>
        <v>0</v>
      </c>
      <c r="BW578" s="8304"/>
      <c r="BX578" s="7689">
        <f>BX576</f>
        <v>0</v>
      </c>
      <c r="BY578" s="7712" t="inlineStr">
        <is>
          <t>Mín durante ensayo</t>
        </is>
      </c>
      <c r="BZ578" s="7704" t="inlineStr">
        <is>
          <t>6º</t>
        </is>
      </c>
      <c r="CA578" s="7998"/>
      <c r="CB578" s="7702"/>
      <c r="CC578" s="7708"/>
      <c r="CD578" s="7796"/>
      <c r="CE578" s="7795"/>
      <c r="CF578" s="7795"/>
      <c r="CG578" s="7795"/>
      <c r="CH578" s="7795"/>
      <c r="CI578" s="7795"/>
      <c r="CJ578" s="7795"/>
      <c r="CK578" s="7795"/>
      <c r="CL578" s="7786"/>
      <c r="CM578" s="7786"/>
      <c r="CN578" s="7786"/>
      <c r="CO578" s="7786"/>
      <c r="CP578" s="7786"/>
      <c r="CQ578" s="7786"/>
      <c r="CR578" s="7786"/>
      <c r="CS578" s="7786"/>
      <c r="CT578" s="7786"/>
      <c r="CU578" s="7786"/>
      <c r="CV578" s="7702"/>
      <c r="CW578" s="7702"/>
      <c r="CX578" s="7702"/>
      <c r="CY578" s="7702"/>
      <c r="CZ578" s="7702"/>
    </row>
    <row r="579" spans="1:104" ht="13.5" thickBot="1" x14ac:dyDescent="0.25">
      <c r="A579" s="7699"/>
      <c r="B579" s="7699"/>
      <c r="C579" s="7702"/>
      <c r="D579" s="7702"/>
      <c r="E579" s="7702"/>
      <c r="F579" s="7702"/>
      <c r="G579" s="7702"/>
      <c r="H579" s="7702"/>
      <c r="I579" s="7702"/>
      <c r="J579" s="7702"/>
      <c r="K579" s="7702"/>
      <c r="L579" s="7702"/>
      <c r="M579" s="7702"/>
      <c r="N579" s="7702"/>
      <c r="O579" s="7702"/>
      <c r="P579" s="7702"/>
      <c r="Q579" s="7702"/>
      <c r="R579" s="7702"/>
      <c r="S579" s="7702"/>
      <c r="T579" s="7702"/>
      <c r="U579" s="7702"/>
      <c r="V579" s="7702"/>
      <c r="W579" s="7702"/>
      <c r="X579" s="7702"/>
      <c r="Y579" s="7702"/>
      <c r="Z579" s="7702"/>
      <c r="AA579" s="7702"/>
      <c r="AB579" s="7702"/>
      <c r="AC579" s="7702"/>
      <c r="AD579" s="7702"/>
      <c r="AE579" s="7702"/>
      <c r="AF579" s="7702"/>
      <c r="AG579" s="7702"/>
      <c r="AH579" s="7702"/>
      <c r="AI579" s="7702"/>
      <c r="AJ579" s="7702"/>
      <c r="AK579" s="7702"/>
      <c r="AL579" s="7702"/>
      <c r="AM579" s="7702"/>
      <c r="AN579" s="7702"/>
      <c r="AO579" s="7702"/>
      <c r="AP579" s="7702"/>
      <c r="AQ579" s="7702"/>
      <c r="AR579" s="7702"/>
      <c r="AS579" s="7702"/>
      <c r="AT579" s="7702"/>
      <c r="AU579" s="7702"/>
      <c r="AV579" s="7702"/>
      <c r="AW579" s="7702"/>
      <c r="AX579" s="7702"/>
      <c r="AY579" s="7702"/>
      <c r="AZ579" s="7702"/>
      <c r="BA579" s="7702"/>
      <c r="BB579" s="7702"/>
      <c r="BC579" s="7702"/>
      <c r="BD579" s="7702"/>
      <c r="BE579" s="7702"/>
      <c r="BF579" s="7702"/>
      <c r="BG579" s="7702"/>
      <c r="BH579" s="7702"/>
      <c r="BI579" s="7702"/>
      <c r="BJ579" s="7702"/>
      <c r="BK579" s="7702"/>
      <c r="BL579" s="7702"/>
      <c r="BM579" s="7702"/>
      <c r="BN579" s="7702"/>
      <c r="BO579" s="7702"/>
      <c r="BP579" s="7702"/>
      <c r="BQ579" s="7702"/>
      <c r="BR579" s="7702"/>
      <c r="BS579" s="8293"/>
      <c r="BT579" s="7705"/>
      <c r="BU579" s="7702"/>
      <c r="BV579" s="7702"/>
      <c r="BW579" s="7702"/>
      <c r="BX579" s="7680"/>
      <c r="BY579" s="7702"/>
      <c r="BZ579" s="7702"/>
      <c r="CA579" s="7998"/>
      <c r="CB579" s="7702"/>
      <c r="CC579" s="7708"/>
      <c r="CD579" s="7796"/>
      <c r="CE579" s="7795"/>
      <c r="CF579" s="7795"/>
      <c r="CG579" s="7795"/>
      <c r="CH579" s="7795"/>
      <c r="CI579" s="7795"/>
      <c r="CJ579" s="7795"/>
      <c r="CK579" s="7795"/>
      <c r="CL579" s="7786"/>
      <c r="CM579" s="7786"/>
      <c r="CN579" s="7786"/>
      <c r="CO579" s="7786"/>
      <c r="CP579" s="7786"/>
      <c r="CQ579" s="7786"/>
      <c r="CR579" s="7786"/>
      <c r="CS579" s="7786"/>
      <c r="CT579" s="7786"/>
      <c r="CU579" s="7786"/>
      <c r="CV579" s="7702"/>
      <c r="CW579" s="7702"/>
      <c r="CX579" s="7702"/>
      <c r="CY579" s="7702"/>
      <c r="CZ579" s="7702"/>
    </row>
    <row r="580" spans="1:104" ht="13.5" thickBot="1" x14ac:dyDescent="0.25">
      <c r="A580" s="7699"/>
      <c r="B580" s="7699"/>
      <c r="C580" s="7702"/>
      <c r="D580" s="7702"/>
      <c r="E580" s="7702"/>
      <c r="F580" s="7702"/>
      <c r="G580" s="7702"/>
      <c r="H580" s="7702"/>
      <c r="I580" s="7702"/>
      <c r="J580" s="7702"/>
      <c r="K580" s="7702"/>
      <c r="L580" s="7702"/>
      <c r="M580" s="7702"/>
      <c r="N580" s="7702"/>
      <c r="O580" s="7702"/>
      <c r="P580" s="7702"/>
      <c r="Q580" s="7702"/>
      <c r="R580" s="7702"/>
      <c r="S580" s="7702"/>
      <c r="T580" s="7702"/>
      <c r="U580" s="7702"/>
      <c r="V580" s="7702"/>
      <c r="W580" s="7702"/>
      <c r="X580" s="7702"/>
      <c r="Y580" s="7702"/>
      <c r="Z580" s="7702"/>
      <c r="AA580" s="7702"/>
      <c r="AB580" s="7702"/>
      <c r="AC580" s="7702"/>
      <c r="AD580" s="7702"/>
      <c r="AE580" s="7702"/>
      <c r="AF580" s="7702"/>
      <c r="AG580" s="7702"/>
      <c r="AH580" s="7702"/>
      <c r="AI580" s="7702"/>
      <c r="AJ580" s="7702"/>
      <c r="AK580" s="7702"/>
      <c r="AL580" s="7702"/>
      <c r="AM580" s="7702"/>
      <c r="AN580" s="7702"/>
      <c r="AO580" s="7702"/>
      <c r="AP580" s="7702"/>
      <c r="AQ580" s="7702"/>
      <c r="AR580" s="7702"/>
      <c r="AS580" s="7702"/>
      <c r="AT580" s="7702"/>
      <c r="AU580" s="7702"/>
      <c r="AV580" s="7702"/>
      <c r="AW580" s="7702"/>
      <c r="AX580" s="7702"/>
      <c r="AY580" s="7702"/>
      <c r="AZ580" s="7702"/>
      <c r="BA580" s="7702"/>
      <c r="BB580" s="7702"/>
      <c r="BC580" s="7702"/>
      <c r="BD580" s="7702"/>
      <c r="BE580" s="7702"/>
      <c r="BF580" s="7702"/>
      <c r="BG580" s="7702"/>
      <c r="BH580" s="7702"/>
      <c r="BI580" s="7702"/>
      <c r="BJ580" s="7702"/>
      <c r="BK580" s="7702"/>
      <c r="BL580" s="7702"/>
      <c r="BM580" s="7702"/>
      <c r="BN580" s="7702"/>
      <c r="BO580" s="7702"/>
      <c r="BP580" s="7702"/>
      <c r="BQ580" s="7702"/>
      <c r="BR580" s="7702"/>
      <c r="BS580" s="8293"/>
      <c r="BT580" s="7705"/>
      <c r="BU580" s="7690"/>
      <c r="BV580" s="7686" t="inlineStr">
        <is>
          <t>Medida SAR</t>
        </is>
      </c>
      <c r="BW580" s="7691" t="inlineStr">
        <is>
          <t>Valor en antena</t>
        </is>
      </c>
      <c r="BX580" s="7691" t="inlineStr">
        <is>
          <t>SAR 1W</t>
        </is>
      </c>
      <c r="BY580" s="7691" t="inlineStr">
        <is>
          <t>SAR W/g</t>
        </is>
      </c>
      <c r="BZ580" s="7691" t="inlineStr">
        <is>
          <t>Desviacion (%)</t>
        </is>
      </c>
      <c r="CA580" s="7692" t="inlineStr">
        <is>
          <t>Veredicto</t>
        </is>
      </c>
      <c r="CB580" s="7703"/>
      <c r="CC580" s="7709"/>
      <c r="CD580" s="7796"/>
      <c r="CE580" s="7795"/>
      <c r="CF580" s="7795"/>
      <c r="CG580" s="7795"/>
      <c r="CH580" s="7795"/>
      <c r="CI580" s="7795"/>
      <c r="CJ580" s="7795"/>
      <c r="CK580" s="7795"/>
      <c r="CL580" s="7786"/>
      <c r="CM580" s="7786"/>
      <c r="CN580" s="7786"/>
      <c r="CO580" s="7786"/>
      <c r="CP580" s="7786"/>
      <c r="CQ580" s="7786"/>
      <c r="CR580" s="7786"/>
      <c r="CS580" s="7786"/>
      <c r="CT580" s="7786"/>
      <c r="CU580" s="7786"/>
      <c r="CV580" s="7702"/>
      <c r="CW580" s="7702"/>
      <c r="CX580" s="7702"/>
      <c r="CY580" s="7702"/>
      <c r="CZ580" s="7702"/>
    </row>
    <row r="581" spans="1:104" x14ac:dyDescent="0.2">
      <c r="A581" s="7699"/>
      <c r="B581" s="7699"/>
      <c r="C581" s="7702"/>
      <c r="D581" s="7702"/>
      <c r="E581" s="7702"/>
      <c r="F581" s="7702"/>
      <c r="G581" s="7702"/>
      <c r="H581" s="7702"/>
      <c r="I581" s="7702"/>
      <c r="J581" s="7702"/>
      <c r="K581" s="7702"/>
      <c r="L581" s="7702"/>
      <c r="M581" s="7702"/>
      <c r="N581" s="7702"/>
      <c r="O581" s="7702"/>
      <c r="P581" s="7702"/>
      <c r="Q581" s="7702"/>
      <c r="R581" s="7702"/>
      <c r="S581" s="7702"/>
      <c r="T581" s="7702"/>
      <c r="U581" s="7702"/>
      <c r="V581" s="7702"/>
      <c r="W581" s="7702"/>
      <c r="X581" s="7702"/>
      <c r="Y581" s="7702"/>
      <c r="Z581" s="7702"/>
      <c r="AA581" s="7702"/>
      <c r="AB581" s="7702"/>
      <c r="AC581" s="7702"/>
      <c r="AD581" s="7702"/>
      <c r="AE581" s="7702"/>
      <c r="AF581" s="7702"/>
      <c r="AG581" s="7702"/>
      <c r="AH581" s="7702"/>
      <c r="AI581" s="7702"/>
      <c r="AJ581" s="7702"/>
      <c r="AK581" s="7702"/>
      <c r="AL581" s="7702"/>
      <c r="AM581" s="7702"/>
      <c r="AN581" s="7702"/>
      <c r="AO581" s="7702"/>
      <c r="AP581" s="7702"/>
      <c r="AQ581" s="7702"/>
      <c r="AR581" s="7702"/>
      <c r="AS581" s="7702"/>
      <c r="AT581" s="7702"/>
      <c r="AU581" s="7702"/>
      <c r="AV581" s="7702"/>
      <c r="AW581" s="7702"/>
      <c r="AX581" s="7702"/>
      <c r="AY581" s="7702"/>
      <c r="AZ581" s="7702"/>
      <c r="BA581" s="7702"/>
      <c r="BB581" s="7702"/>
      <c r="BC581" s="7702"/>
      <c r="BD581" s="7702"/>
      <c r="BE581" s="7702"/>
      <c r="BF581" s="7702"/>
      <c r="BG581" s="7702"/>
      <c r="BH581" s="7702"/>
      <c r="BI581" s="7702"/>
      <c r="BJ581" s="7702"/>
      <c r="BK581" s="7702"/>
      <c r="BL581" s="7702"/>
      <c r="BM581" s="7702"/>
      <c r="BN581" s="7702"/>
      <c r="BO581" s="7702"/>
      <c r="BP581" s="7702"/>
      <c r="BQ581" s="7702"/>
      <c r="BR581" s="7702"/>
      <c r="BS581" s="8293"/>
      <c r="BT581" s="7705"/>
      <c r="BU581" s="7719" t="inlineStr">
        <is>
          <t>SAR(1g)</t>
        </is>
      </c>
      <c r="BV581" s="7693"/>
      <c r="BW581" s="7713">
        <f>POWER(10,(((10*LOG10(BW573))+(AVERAGE(BX577:BX578)-BX574))/10))</f>
        <v>250.00000000000011</v>
      </c>
      <c r="BX581" s="8161">
        <f>CD563</f>
        <v>10.9</v>
      </c>
      <c r="BY581" s="7713">
        <f>BV581*1000/BW581</f>
        <v>0</v>
      </c>
      <c r="BZ581" s="7713">
        <f>((BY581-BX581)*100)/BX581</f>
        <v>-100</v>
      </c>
      <c r="CA581" s="7715" t="str">
        <f>IF(ABS(BZ581)&lt;10,"Válido","No Válido")</f>
        <v>No Válido</v>
      </c>
      <c r="CB581" s="7703"/>
      <c r="CC581" s="7709"/>
      <c r="CD581" s="7796"/>
      <c r="CE581" s="7795"/>
      <c r="CF581" s="7795"/>
      <c r="CG581" s="7795"/>
      <c r="CH581" s="7795"/>
      <c r="CI581" s="7795"/>
      <c r="CJ581" s="7795"/>
      <c r="CK581" s="7795"/>
      <c r="CL581" s="7786"/>
      <c r="CM581" s="7786"/>
      <c r="CN581" s="7786"/>
      <c r="CO581" s="7786"/>
      <c r="CP581" s="7786"/>
      <c r="CQ581" s="7786"/>
      <c r="CR581" s="7786"/>
      <c r="CS581" s="7786"/>
      <c r="CT581" s="7786"/>
      <c r="CU581" s="7786"/>
      <c r="CV581" s="7702"/>
      <c r="CW581" s="7702"/>
      <c r="CX581" s="7702"/>
      <c r="CY581" s="7702"/>
      <c r="CZ581" s="7702"/>
    </row>
    <row r="582" spans="1:104" ht="13.5" thickBot="1" x14ac:dyDescent="0.25">
      <c r="A582" s="7699"/>
      <c r="B582" s="7699"/>
      <c r="C582" s="7702"/>
      <c r="D582" s="7702"/>
      <c r="E582" s="7702"/>
      <c r="F582" s="7702"/>
      <c r="G582" s="7702"/>
      <c r="H582" s="7702"/>
      <c r="I582" s="7702"/>
      <c r="J582" s="7702"/>
      <c r="K582" s="7702"/>
      <c r="L582" s="7702"/>
      <c r="M582" s="7702"/>
      <c r="N582" s="7702"/>
      <c r="O582" s="7702"/>
      <c r="P582" s="7702"/>
      <c r="Q582" s="7702"/>
      <c r="R582" s="7702"/>
      <c r="S582" s="7702"/>
      <c r="T582" s="7702"/>
      <c r="U582" s="7702"/>
      <c r="V582" s="7702"/>
      <c r="W582" s="7702"/>
      <c r="X582" s="7702"/>
      <c r="Y582" s="7702"/>
      <c r="Z582" s="7702"/>
      <c r="AA582" s="7702"/>
      <c r="AB582" s="7702"/>
      <c r="AC582" s="7702"/>
      <c r="AD582" s="7702"/>
      <c r="AE582" s="7702"/>
      <c r="AF582" s="7702"/>
      <c r="AG582" s="7702"/>
      <c r="AH582" s="7702"/>
      <c r="AI582" s="7702"/>
      <c r="AJ582" s="7702"/>
      <c r="AK582" s="7702"/>
      <c r="AL582" s="7702"/>
      <c r="AM582" s="7702"/>
      <c r="AN582" s="7702"/>
      <c r="AO582" s="7702"/>
      <c r="AP582" s="7702"/>
      <c r="AQ582" s="7702"/>
      <c r="AR582" s="7702"/>
      <c r="AS582" s="7702"/>
      <c r="AT582" s="7702"/>
      <c r="AU582" s="7702"/>
      <c r="AV582" s="7702"/>
      <c r="AW582" s="7702"/>
      <c r="AX582" s="7702"/>
      <c r="AY582" s="7702"/>
      <c r="AZ582" s="7702"/>
      <c r="BA582" s="7702"/>
      <c r="BB582" s="7702"/>
      <c r="BC582" s="7702"/>
      <c r="BD582" s="7702"/>
      <c r="BE582" s="7702"/>
      <c r="BF582" s="7702"/>
      <c r="BG582" s="7702"/>
      <c r="BH582" s="7702"/>
      <c r="BI582" s="7702"/>
      <c r="BJ582" s="7702"/>
      <c r="BK582" s="7702"/>
      <c r="BL582" s="7702"/>
      <c r="BM582" s="7702"/>
      <c r="BN582" s="7702"/>
      <c r="BO582" s="7702"/>
      <c r="BP582" s="7702"/>
      <c r="BQ582" s="7702"/>
      <c r="BR582" s="7702"/>
      <c r="BS582" s="8293"/>
      <c r="BT582" s="7705"/>
      <c r="BU582" s="7720" t="inlineStr">
        <is>
          <t>SAR(10g)</t>
        </is>
      </c>
      <c r="BV582" s="7694"/>
      <c r="BW582" s="7714">
        <f>POWER(10,(((10*LOG10(BW573))+(AVERAGE(BX577:BX578)-BX574))/10))</f>
        <v>250.00000000000011</v>
      </c>
      <c r="BX582" s="8162">
        <f>CD564</f>
        <v>7.01</v>
      </c>
      <c r="BY582" s="7714">
        <f>BV582*1000/BW582</f>
        <v>0</v>
      </c>
      <c r="BZ582" s="7714">
        <f>((BY582-BX582)*100)/BX582</f>
        <v>-100</v>
      </c>
      <c r="CA582" s="7716" t="str">
        <f>IF(ABS(BZ582)&lt;10,"Válido","No Válido")</f>
        <v>No Válido</v>
      </c>
      <c r="CB582" s="7703"/>
      <c r="CC582" s="7709"/>
      <c r="CD582" s="7796"/>
      <c r="CE582" s="7795"/>
      <c r="CF582" s="7795"/>
      <c r="CG582" s="7795"/>
      <c r="CH582" s="7795"/>
      <c r="CI582" s="7795"/>
      <c r="CJ582" s="7795"/>
      <c r="CK582" s="7795"/>
      <c r="CL582" s="7786"/>
      <c r="CM582" s="7786"/>
      <c r="CN582" s="7786"/>
      <c r="CO582" s="7786"/>
      <c r="CP582" s="7786"/>
      <c r="CQ582" s="7786"/>
      <c r="CR582" s="7786"/>
      <c r="CS582" s="7786"/>
      <c r="CT582" s="7786"/>
      <c r="CU582" s="7786"/>
      <c r="CV582" s="7702"/>
      <c r="CW582" s="7702"/>
      <c r="CX582" s="7702"/>
      <c r="CY582" s="7702"/>
      <c r="CZ582" s="7702"/>
    </row>
    <row r="583" spans="1:104" ht="13.5" thickBot="1" x14ac:dyDescent="0.25">
      <c r="A583" s="7699"/>
      <c r="B583" s="7699"/>
      <c r="C583" s="7702"/>
      <c r="D583" s="7702"/>
      <c r="E583" s="7702"/>
      <c r="F583" s="7702"/>
      <c r="G583" s="7702"/>
      <c r="H583" s="7702"/>
      <c r="I583" s="7702"/>
      <c r="J583" s="7702"/>
      <c r="K583" s="7702"/>
      <c r="L583" s="7702"/>
      <c r="M583" s="7702"/>
      <c r="N583" s="7702"/>
      <c r="O583" s="7702"/>
      <c r="P583" s="7702"/>
      <c r="Q583" s="7702"/>
      <c r="R583" s="7702"/>
      <c r="S583" s="7702"/>
      <c r="T583" s="7702"/>
      <c r="U583" s="7702"/>
      <c r="V583" s="7702"/>
      <c r="W583" s="7702"/>
      <c r="X583" s="7702"/>
      <c r="Y583" s="7702"/>
      <c r="Z583" s="7702"/>
      <c r="AA583" s="7702"/>
      <c r="AB583" s="7702"/>
      <c r="AC583" s="7702"/>
      <c r="AD583" s="7702"/>
      <c r="AE583" s="7702"/>
      <c r="AF583" s="7702"/>
      <c r="AG583" s="7702"/>
      <c r="AH583" s="7702"/>
      <c r="AI583" s="7702"/>
      <c r="AJ583" s="7702"/>
      <c r="AK583" s="7702"/>
      <c r="AL583" s="7702"/>
      <c r="AM583" s="7702"/>
      <c r="AN583" s="7702"/>
      <c r="AO583" s="7702"/>
      <c r="AP583" s="7702"/>
      <c r="AQ583" s="7702"/>
      <c r="AR583" s="7702"/>
      <c r="AS583" s="7702"/>
      <c r="AT583" s="7702"/>
      <c r="AU583" s="7702"/>
      <c r="AV583" s="7702"/>
      <c r="AW583" s="7702"/>
      <c r="AX583" s="7702"/>
      <c r="AY583" s="7702"/>
      <c r="AZ583" s="7702"/>
      <c r="BA583" s="7702"/>
      <c r="BB583" s="7702"/>
      <c r="BC583" s="7702"/>
      <c r="BD583" s="7702"/>
      <c r="BE583" s="7702"/>
      <c r="BF583" s="7702"/>
      <c r="BG583" s="7702"/>
      <c r="BH583" s="7702"/>
      <c r="BI583" s="7702"/>
      <c r="BJ583" s="7702"/>
      <c r="BK583" s="7702"/>
      <c r="BL583" s="7702"/>
      <c r="BM583" s="7702"/>
      <c r="BN583" s="7702"/>
      <c r="BO583" s="7702"/>
      <c r="BP583" s="7702"/>
      <c r="BQ583" s="7702"/>
      <c r="BR583" s="7702"/>
      <c r="BS583" s="8293"/>
      <c r="BT583" s="7705"/>
      <c r="BU583" s="7702"/>
      <c r="BV583" s="7702"/>
      <c r="BW583" s="7702"/>
      <c r="BX583" s="7702"/>
      <c r="BY583" s="7726"/>
      <c r="BZ583" s="7726"/>
      <c r="CA583" s="7726"/>
      <c r="CB583" s="7726"/>
      <c r="CC583" s="7734"/>
      <c r="CD583" s="7796"/>
      <c r="CE583" s="7795"/>
      <c r="CF583" s="7795"/>
      <c r="CG583" s="7795"/>
      <c r="CH583" s="7795"/>
      <c r="CI583" s="7795"/>
      <c r="CJ583" s="7795"/>
      <c r="CK583" s="7795"/>
      <c r="CL583" s="7786"/>
      <c r="CM583" s="7786"/>
      <c r="CN583" s="7786"/>
      <c r="CO583" s="7786"/>
      <c r="CP583" s="7786"/>
      <c r="CQ583" s="7786"/>
      <c r="CR583" s="7786"/>
      <c r="CS583" s="7786"/>
      <c r="CT583" s="7786"/>
      <c r="CU583" s="7786"/>
      <c r="CV583" s="7702"/>
      <c r="CW583" s="7702"/>
      <c r="CX583" s="7702"/>
      <c r="CY583" s="7702"/>
      <c r="CZ583" s="7702"/>
    </row>
    <row r="584" spans="1:104" ht="26.25" thickBot="1" x14ac:dyDescent="0.25">
      <c r="A584" s="7699"/>
      <c r="B584" s="7699"/>
      <c r="C584" s="7702"/>
      <c r="D584" s="7702"/>
      <c r="E584" s="7702"/>
      <c r="F584" s="7702"/>
      <c r="G584" s="7702"/>
      <c r="H584" s="7702"/>
      <c r="I584" s="7702"/>
      <c r="J584" s="7702"/>
      <c r="K584" s="7702"/>
      <c r="L584" s="7702"/>
      <c r="M584" s="7702"/>
      <c r="N584" s="7702"/>
      <c r="O584" s="7702"/>
      <c r="P584" s="7702"/>
      <c r="Q584" s="7702"/>
      <c r="R584" s="7702"/>
      <c r="S584" s="7702"/>
      <c r="T584" s="7702"/>
      <c r="U584" s="7702"/>
      <c r="V584" s="7702"/>
      <c r="W584" s="7702"/>
      <c r="X584" s="7702"/>
      <c r="Y584" s="7702"/>
      <c r="Z584" s="7702"/>
      <c r="AA584" s="7702"/>
      <c r="AB584" s="7702"/>
      <c r="AC584" s="7702"/>
      <c r="AD584" s="7702"/>
      <c r="AE584" s="7702"/>
      <c r="AF584" s="7702"/>
      <c r="AG584" s="7702"/>
      <c r="AH584" s="7702"/>
      <c r="AI584" s="7702"/>
      <c r="AJ584" s="7702"/>
      <c r="AK584" s="7702"/>
      <c r="AL584" s="7702"/>
      <c r="AM584" s="7702"/>
      <c r="AN584" s="7702"/>
      <c r="AO584" s="7702"/>
      <c r="AP584" s="7702"/>
      <c r="AQ584" s="7702"/>
      <c r="AR584" s="7702"/>
      <c r="AS584" s="7702"/>
      <c r="AT584" s="7702"/>
      <c r="AU584" s="7702"/>
      <c r="AV584" s="7702"/>
      <c r="AW584" s="7702"/>
      <c r="AX584" s="7702"/>
      <c r="AY584" s="7702"/>
      <c r="AZ584" s="7702"/>
      <c r="BA584" s="7702"/>
      <c r="BB584" s="7702"/>
      <c r="BC584" s="7702"/>
      <c r="BD584" s="7702"/>
      <c r="BE584" s="7702"/>
      <c r="BF584" s="7702"/>
      <c r="BG584" s="7702"/>
      <c r="BH584" s="7702"/>
      <c r="BI584" s="7702"/>
      <c r="BJ584" s="7702"/>
      <c r="BK584" s="7702"/>
      <c r="BL584" s="7702"/>
      <c r="BM584" s="7702"/>
      <c r="BN584" s="7702"/>
      <c r="BO584" s="7702"/>
      <c r="BP584" s="7702"/>
      <c r="BQ584" s="7702"/>
      <c r="BR584" s="7702"/>
      <c r="BS584" s="8293"/>
      <c r="BT584" s="7705"/>
      <c r="BU584" s="7695"/>
      <c r="BV584" s="7696" t="inlineStr">
        <is>
          <t>Valor SAR extrap</t>
        </is>
      </c>
      <c r="BW584" s="7697" t="inlineStr">
        <is>
          <t>Desviacion (%)</t>
        </is>
      </c>
      <c r="BX584" s="7698" t="inlineStr">
        <is>
          <t>Veredicto</t>
        </is>
      </c>
      <c r="BY584" s="7726"/>
      <c r="BZ584" s="7726"/>
      <c r="CA584" s="7726" t="inlineStr">
        <is>
          <t>Frequency
(MHz)</t>
        </is>
      </c>
      <c r="CB584" s="7726" t="str">
        <f>CA570</f>
        <v>Head/Body:</v>
      </c>
      <c r="CC584" s="7734" t="inlineStr">
        <is>
          <t>SAR over</t>
        </is>
      </c>
      <c r="CD584" s="7796"/>
      <c r="CE584" s="7795"/>
      <c r="CF584" s="7795"/>
      <c r="CG584" s="7795"/>
      <c r="CH584" s="7795"/>
      <c r="CI584" s="7795"/>
      <c r="CJ584" s="7795"/>
      <c r="CK584" s="7795"/>
      <c r="CL584" s="7786"/>
      <c r="CM584" s="7786"/>
      <c r="CN584" s="7786"/>
      <c r="CO584" s="7786"/>
      <c r="CP584" s="7786"/>
      <c r="CQ584" s="7786"/>
      <c r="CR584" s="7786"/>
      <c r="CS584" s="7786"/>
      <c r="CT584" s="7786"/>
      <c r="CU584" s="7786"/>
      <c r="CV584" s="7702"/>
      <c r="CW584" s="7702"/>
      <c r="CX584" s="7702"/>
      <c r="CY584" s="7702"/>
      <c r="CZ584" s="7702"/>
    </row>
    <row r="585" spans="1:104" x14ac:dyDescent="0.2">
      <c r="A585" s="7699"/>
      <c r="B585" s="7699"/>
      <c r="C585" s="7702"/>
      <c r="D585" s="7702"/>
      <c r="E585" s="7702"/>
      <c r="F585" s="7702"/>
      <c r="G585" s="7702"/>
      <c r="H585" s="7702"/>
      <c r="I585" s="7702"/>
      <c r="J585" s="7702"/>
      <c r="K585" s="7702"/>
      <c r="L585" s="7702"/>
      <c r="M585" s="7702"/>
      <c r="N585" s="7702"/>
      <c r="O585" s="7702"/>
      <c r="P585" s="7702"/>
      <c r="Q585" s="7702"/>
      <c r="R585" s="7702"/>
      <c r="S585" s="7702"/>
      <c r="T585" s="7702"/>
      <c r="U585" s="7702"/>
      <c r="V585" s="7702"/>
      <c r="W585" s="7702"/>
      <c r="X585" s="7702"/>
      <c r="Y585" s="7702"/>
      <c r="Z585" s="7702"/>
      <c r="AA585" s="7702"/>
      <c r="AB585" s="7702"/>
      <c r="AC585" s="7702"/>
      <c r="AD585" s="7702"/>
      <c r="AE585" s="7702"/>
      <c r="AF585" s="7702"/>
      <c r="AG585" s="7702"/>
      <c r="AH585" s="7702"/>
      <c r="AI585" s="7702"/>
      <c r="AJ585" s="7702"/>
      <c r="AK585" s="7702"/>
      <c r="AL585" s="7702"/>
      <c r="AM585" s="7702"/>
      <c r="AN585" s="7702"/>
      <c r="AO585" s="7702"/>
      <c r="AP585" s="7702"/>
      <c r="AQ585" s="7702"/>
      <c r="AR585" s="7702"/>
      <c r="AS585" s="7702"/>
      <c r="AT585" s="7702"/>
      <c r="AU585" s="7702"/>
      <c r="AV585" s="7702"/>
      <c r="AW585" s="7702"/>
      <c r="AX585" s="7702"/>
      <c r="AY585" s="7702"/>
      <c r="AZ585" s="7702"/>
      <c r="BA585" s="7702"/>
      <c r="BB585" s="7702"/>
      <c r="BC585" s="7702"/>
      <c r="BD585" s="7702"/>
      <c r="BE585" s="7702"/>
      <c r="BF585" s="7702"/>
      <c r="BG585" s="7702"/>
      <c r="BH585" s="7702"/>
      <c r="BI585" s="7702"/>
      <c r="BJ585" s="7702"/>
      <c r="BK585" s="7702"/>
      <c r="BL585" s="7702"/>
      <c r="BM585" s="7702"/>
      <c r="BN585" s="7702"/>
      <c r="BO585" s="7702"/>
      <c r="BP585" s="7702"/>
      <c r="BQ585" s="7702"/>
      <c r="BR585" s="7702"/>
      <c r="BS585" s="8293"/>
      <c r="BT585" s="7705"/>
      <c r="BU585" s="7684" t="inlineStr">
        <is>
          <t>Fast SAR 1g</t>
        </is>
      </c>
      <c r="BV585" s="7693"/>
      <c r="BW585" s="7713" t="e">
        <f>((BV585-BV581)*100)/BV581</f>
        <v>#DIV/0!</v>
      </c>
      <c r="BX585" s="7715" t="e">
        <f>IF(ABS(BW585)&lt;3,"Válido","No Válido")</f>
        <v>#DIV/0!</v>
      </c>
      <c r="BY585" s="7726"/>
      <c r="BZ585" s="7726"/>
      <c r="CA585" s="7726">
        <f>BU573</f>
        <v>0</v>
      </c>
      <c r="CB585" s="7726" t="str">
        <f>CB570</f>
        <v>Head</v>
      </c>
      <c r="CC585" s="7734" t="inlineStr">
        <is>
          <t>1 gr.</t>
        </is>
      </c>
      <c r="CD585" s="7796"/>
      <c r="CE585" s="7795"/>
      <c r="CF585" s="7795"/>
      <c r="CG585" s="7795"/>
      <c r="CH585" s="7795"/>
      <c r="CI585" s="7795"/>
      <c r="CJ585" s="7795"/>
      <c r="CK585" s="7795"/>
      <c r="CL585" s="7786"/>
      <c r="CM585" s="7786"/>
      <c r="CN585" s="7786"/>
      <c r="CO585" s="7786"/>
      <c r="CP585" s="7786"/>
      <c r="CQ585" s="7786"/>
      <c r="CR585" s="7786"/>
      <c r="CS585" s="7786"/>
      <c r="CT585" s="7786"/>
      <c r="CU585" s="7786"/>
      <c r="CV585" s="7702"/>
      <c r="CW585" s="7702"/>
      <c r="CX585" s="7702"/>
      <c r="CY585" s="7702"/>
      <c r="CZ585" s="7702"/>
    </row>
    <row r="586" spans="1:104" ht="13.5" thickBot="1" x14ac:dyDescent="0.25">
      <c r="A586" s="7699"/>
      <c r="B586" s="7699"/>
      <c r="C586" s="7702"/>
      <c r="D586" s="7702"/>
      <c r="E586" s="7702"/>
      <c r="F586" s="7702"/>
      <c r="G586" s="7702"/>
      <c r="H586" s="7702"/>
      <c r="I586" s="7702"/>
      <c r="J586" s="7702"/>
      <c r="K586" s="7702"/>
      <c r="L586" s="7702"/>
      <c r="M586" s="7702"/>
      <c r="N586" s="7702"/>
      <c r="O586" s="7702"/>
      <c r="P586" s="7702"/>
      <c r="Q586" s="7702"/>
      <c r="R586" s="7702"/>
      <c r="S586" s="7702"/>
      <c r="T586" s="7702"/>
      <c r="U586" s="7702"/>
      <c r="V586" s="7702"/>
      <c r="W586" s="7702"/>
      <c r="X586" s="7702"/>
      <c r="Y586" s="7702"/>
      <c r="Z586" s="7702"/>
      <c r="AA586" s="7702"/>
      <c r="AB586" s="7702"/>
      <c r="AC586" s="7702"/>
      <c r="AD586" s="7702"/>
      <c r="AE586" s="7702"/>
      <c r="AF586" s="7702"/>
      <c r="AG586" s="7702"/>
      <c r="AH586" s="7702"/>
      <c r="AI586" s="7702"/>
      <c r="AJ586" s="7702"/>
      <c r="AK586" s="7702"/>
      <c r="AL586" s="7702"/>
      <c r="AM586" s="7702"/>
      <c r="AN586" s="7702"/>
      <c r="AO586" s="7702"/>
      <c r="AP586" s="7702"/>
      <c r="AQ586" s="7702"/>
      <c r="AR586" s="7702"/>
      <c r="AS586" s="7702"/>
      <c r="AT586" s="7702"/>
      <c r="AU586" s="7702"/>
      <c r="AV586" s="7702"/>
      <c r="AW586" s="7702"/>
      <c r="AX586" s="7702"/>
      <c r="AY586" s="7702"/>
      <c r="AZ586" s="7702"/>
      <c r="BA586" s="7702"/>
      <c r="BB586" s="7702"/>
      <c r="BC586" s="7702"/>
      <c r="BD586" s="7702"/>
      <c r="BE586" s="7702"/>
      <c r="BF586" s="7702"/>
      <c r="BG586" s="7702"/>
      <c r="BH586" s="7702"/>
      <c r="BI586" s="7702"/>
      <c r="BJ586" s="7702"/>
      <c r="BK586" s="7702"/>
      <c r="BL586" s="7702"/>
      <c r="BM586" s="7702"/>
      <c r="BN586" s="7702"/>
      <c r="BO586" s="7702"/>
      <c r="BP586" s="7702"/>
      <c r="BQ586" s="7702"/>
      <c r="BR586" s="7702"/>
      <c r="BS586" s="8293"/>
      <c r="BT586" s="7705"/>
      <c r="BU586" s="7718" t="inlineStr">
        <is>
          <t>Fast SAR 10g</t>
        </is>
      </c>
      <c r="BV586" s="7694"/>
      <c r="BW586" s="7714" t="e">
        <f>((BV586-BV582)*100)/BV582</f>
        <v>#DIV/0!</v>
      </c>
      <c r="BX586" s="7716" t="e">
        <f>IF(ABS(BW586)&lt;7,"Válido","No Válido")</f>
        <v>#DIV/0!</v>
      </c>
      <c r="BY586" s="7727"/>
      <c r="BZ586" s="7726"/>
      <c r="CA586" s="7732">
        <f>BU573</f>
        <v>0</v>
      </c>
      <c r="CB586" s="7730" t="str">
        <f>CB570</f>
        <v>Head</v>
      </c>
      <c r="CC586" s="7734" t="inlineStr">
        <is>
          <t>10 gr.</t>
        </is>
      </c>
      <c r="CD586" s="7796"/>
      <c r="CE586" s="7795"/>
      <c r="CF586" s="7795"/>
      <c r="CG586" s="7795"/>
      <c r="CH586" s="7795"/>
      <c r="CI586" s="7795"/>
      <c r="CJ586" s="7795"/>
      <c r="CK586" s="7795"/>
      <c r="CL586" s="7786"/>
      <c r="CM586" s="7786"/>
      <c r="CN586" s="7786"/>
      <c r="CO586" s="7786"/>
      <c r="CP586" s="7786"/>
      <c r="CQ586" s="7786"/>
      <c r="CR586" s="7786"/>
      <c r="CS586" s="7786"/>
      <c r="CT586" s="7786"/>
      <c r="CU586" s="7786"/>
      <c r="CV586" s="7702"/>
      <c r="CW586" s="7702"/>
      <c r="CX586" s="7702"/>
      <c r="CY586" s="7702"/>
      <c r="CZ586" s="7702"/>
    </row>
    <row r="587" spans="1:104" x14ac:dyDescent="0.2">
      <c r="A587" s="7699"/>
      <c r="B587" s="7699"/>
      <c r="C587" s="7702"/>
      <c r="D587" s="7702"/>
      <c r="E587" s="7702"/>
      <c r="F587" s="7702"/>
      <c r="G587" s="7702"/>
      <c r="H587" s="7702"/>
      <c r="I587" s="7702"/>
      <c r="J587" s="7702"/>
      <c r="K587" s="7702"/>
      <c r="L587" s="7702"/>
      <c r="M587" s="7702"/>
      <c r="N587" s="7702"/>
      <c r="O587" s="7702"/>
      <c r="P587" s="7702"/>
      <c r="Q587" s="7702"/>
      <c r="R587" s="7702"/>
      <c r="S587" s="7702"/>
      <c r="T587" s="7702"/>
      <c r="U587" s="7702"/>
      <c r="V587" s="7702"/>
      <c r="W587" s="7702"/>
      <c r="X587" s="7702"/>
      <c r="Y587" s="7702"/>
      <c r="Z587" s="7702"/>
      <c r="AA587" s="7702"/>
      <c r="AB587" s="7702"/>
      <c r="AC587" s="7702"/>
      <c r="AD587" s="7702"/>
      <c r="AE587" s="7702"/>
      <c r="AF587" s="7702"/>
      <c r="AG587" s="7702"/>
      <c r="AH587" s="7702"/>
      <c r="AI587" s="7702"/>
      <c r="AJ587" s="7702"/>
      <c r="AK587" s="7702"/>
      <c r="AL587" s="7702"/>
      <c r="AM587" s="7702"/>
      <c r="AN587" s="7702"/>
      <c r="AO587" s="7702"/>
      <c r="AP587" s="7702"/>
      <c r="AQ587" s="7702"/>
      <c r="AR587" s="7702"/>
      <c r="AS587" s="7702"/>
      <c r="AT587" s="7702"/>
      <c r="AU587" s="7702"/>
      <c r="AV587" s="7702"/>
      <c r="AW587" s="7702"/>
      <c r="AX587" s="7702"/>
      <c r="AY587" s="7702"/>
      <c r="AZ587" s="7702"/>
      <c r="BA587" s="7702"/>
      <c r="BB587" s="7702"/>
      <c r="BC587" s="7702"/>
      <c r="BD587" s="7702"/>
      <c r="BE587" s="7702"/>
      <c r="BF587" s="7702"/>
      <c r="BG587" s="7702"/>
      <c r="BH587" s="7702"/>
      <c r="BI587" s="7702"/>
      <c r="BJ587" s="7702"/>
      <c r="BK587" s="7702"/>
      <c r="BL587" s="7702"/>
      <c r="BM587" s="7702"/>
      <c r="BN587" s="7702"/>
      <c r="BO587" s="7702"/>
      <c r="BP587" s="7702"/>
      <c r="BQ587" s="7702"/>
      <c r="BR587" s="7702"/>
      <c r="BS587" s="8293"/>
      <c r="BT587" s="7735"/>
      <c r="BU587" s="7784"/>
      <c r="BV587" s="7784"/>
      <c r="BW587" s="7702"/>
      <c r="BX587" s="7702"/>
      <c r="BY587" s="7785"/>
      <c r="BZ587" s="7702"/>
      <c r="CA587" s="7998"/>
      <c r="CB587" s="7702"/>
      <c r="CC587" s="7708"/>
      <c r="CD587" s="7796"/>
      <c r="CE587" s="7795"/>
      <c r="CF587" s="7795"/>
      <c r="CG587" s="7795"/>
      <c r="CH587" s="7795"/>
      <c r="CI587" s="7795"/>
      <c r="CJ587" s="7795"/>
      <c r="CK587" s="7795"/>
      <c r="CL587" s="7786"/>
      <c r="CM587" s="7786"/>
      <c r="CN587" s="7786"/>
      <c r="CO587" s="7786"/>
      <c r="CP587" s="7786"/>
      <c r="CQ587" s="7786"/>
      <c r="CR587" s="7786"/>
      <c r="CS587" s="7786"/>
      <c r="CT587" s="7786"/>
      <c r="CU587" s="7786"/>
      <c r="CV587" s="7702"/>
      <c r="CW587" s="7702"/>
      <c r="CX587" s="7702"/>
      <c r="CY587" s="7702"/>
      <c r="CZ587" s="7702"/>
    </row>
    <row r="588" spans="1:104" x14ac:dyDescent="0.2">
      <c r="A588" s="7699"/>
      <c r="B588" s="7699"/>
      <c r="C588" s="7702"/>
      <c r="D588" s="7702"/>
      <c r="E588" s="7702"/>
      <c r="F588" s="7702"/>
      <c r="G588" s="7702"/>
      <c r="H588" s="7702"/>
      <c r="I588" s="7702"/>
      <c r="J588" s="7702"/>
      <c r="K588" s="7702"/>
      <c r="L588" s="7702"/>
      <c r="M588" s="7702"/>
      <c r="N588" s="7702"/>
      <c r="O588" s="7702"/>
      <c r="P588" s="7702"/>
      <c r="Q588" s="7702"/>
      <c r="R588" s="7702"/>
      <c r="S588" s="7702"/>
      <c r="T588" s="7702"/>
      <c r="U588" s="7702"/>
      <c r="V588" s="7702"/>
      <c r="W588" s="7702"/>
      <c r="X588" s="7702"/>
      <c r="Y588" s="7702"/>
      <c r="Z588" s="7702"/>
      <c r="AA588" s="7702"/>
      <c r="AB588" s="7702"/>
      <c r="AC588" s="7702"/>
      <c r="AD588" s="7702"/>
      <c r="AE588" s="7702"/>
      <c r="AF588" s="7702"/>
      <c r="AG588" s="7702"/>
      <c r="AH588" s="7702"/>
      <c r="AI588" s="7702"/>
      <c r="AJ588" s="7702"/>
      <c r="AK588" s="7702"/>
      <c r="AL588" s="7702"/>
      <c r="AM588" s="7702"/>
      <c r="AN588" s="7702"/>
      <c r="AO588" s="7702"/>
      <c r="AP588" s="7702"/>
      <c r="AQ588" s="7702"/>
      <c r="AR588" s="7702"/>
      <c r="AS588" s="7702"/>
      <c r="AT588" s="7702"/>
      <c r="AU588" s="7702"/>
      <c r="AV588" s="7702"/>
      <c r="AW588" s="7702"/>
      <c r="AX588" s="7702"/>
      <c r="AY588" s="7702"/>
      <c r="AZ588" s="7702"/>
      <c r="BA588" s="7702"/>
      <c r="BB588" s="7702"/>
      <c r="BC588" s="7702"/>
      <c r="BD588" s="7702"/>
      <c r="BE588" s="7702"/>
      <c r="BF588" s="7702"/>
      <c r="BG588" s="7702"/>
      <c r="BH588" s="7702"/>
      <c r="BI588" s="7702"/>
      <c r="BJ588" s="7702"/>
      <c r="BK588" s="7702"/>
      <c r="BL588" s="7702"/>
      <c r="BM588" s="7702"/>
      <c r="BN588" s="7702"/>
      <c r="BO588" s="7702"/>
      <c r="BP588" s="7702"/>
      <c r="BQ588" s="7702"/>
      <c r="BR588" s="7702"/>
      <c r="BS588" s="8293"/>
      <c r="BT588" s="7726"/>
      <c r="BU588" s="7727" t="inlineStr">
        <is>
          <t>Date</t>
        </is>
      </c>
      <c r="BV588" s="7727" t="inlineStr">
        <is>
          <t>Frequency
(MHz)</t>
        </is>
      </c>
      <c r="BW588" s="7726" t="str">
        <f>CA570</f>
        <v>Head/Body:</v>
      </c>
      <c r="BX588" s="7726" t="inlineStr">
        <is>
          <t>SAR over</t>
        </is>
      </c>
      <c r="BY588" s="7726" t="inlineStr">
        <is>
          <t>Fast SAR
(W/kg)</t>
        </is>
      </c>
      <c r="BZ588" s="7726" t="inlineStr">
        <is>
          <t>SAR
(W/kg)</t>
        </is>
      </c>
      <c r="CA588" s="7726" t="inlineStr">
        <is>
          <t>1 W Target
SAR (W/kg)</t>
        </is>
      </c>
      <c r="CB588" s="7726" t="inlineStr">
        <is>
          <t>1 W Norm.
SAR (W/kg)</t>
        </is>
      </c>
      <c r="CC588" s="7734" t="inlineStr">
        <is>
          <t>Drift (%)</t>
        </is>
      </c>
      <c r="CD588" s="7796"/>
      <c r="CE588" s="7795"/>
      <c r="CF588" s="7795"/>
      <c r="CG588" s="7795"/>
      <c r="CH588" s="7795"/>
      <c r="CI588" s="7795"/>
      <c r="CJ588" s="7795"/>
      <c r="CK588" s="7795"/>
      <c r="CL588" s="7786"/>
      <c r="CM588" s="7786"/>
      <c r="CN588" s="7786"/>
      <c r="CO588" s="7786"/>
      <c r="CP588" s="7786"/>
      <c r="CQ588" s="7786"/>
      <c r="CR588" s="7786"/>
      <c r="CS588" s="7786"/>
      <c r="CT588" s="7786"/>
      <c r="CU588" s="7786"/>
      <c r="CV588" s="7702"/>
      <c r="CW588" s="7702"/>
      <c r="CX588" s="7702"/>
      <c r="CY588" s="7702"/>
      <c r="CZ588" s="7702"/>
    </row>
    <row r="589" spans="1:104" x14ac:dyDescent="0.2">
      <c r="A589" s="7699"/>
      <c r="B589" s="7699"/>
      <c r="C589" s="7702"/>
      <c r="D589" s="7702"/>
      <c r="E589" s="7702"/>
      <c r="F589" s="7702"/>
      <c r="G589" s="7702"/>
      <c r="H589" s="7702"/>
      <c r="I589" s="7702"/>
      <c r="J589" s="7702"/>
      <c r="K589" s="7702"/>
      <c r="L589" s="7702"/>
      <c r="M589" s="7702"/>
      <c r="N589" s="7702"/>
      <c r="O589" s="7702"/>
      <c r="P589" s="7702"/>
      <c r="Q589" s="7702"/>
      <c r="R589" s="7702"/>
      <c r="S589" s="7702"/>
      <c r="T589" s="7702"/>
      <c r="U589" s="7702"/>
      <c r="V589" s="7702"/>
      <c r="W589" s="7702"/>
      <c r="X589" s="7702"/>
      <c r="Y589" s="7702"/>
      <c r="Z589" s="7702"/>
      <c r="AA589" s="7702"/>
      <c r="AB589" s="7702"/>
      <c r="AC589" s="7702"/>
      <c r="AD589" s="7702"/>
      <c r="AE589" s="7702"/>
      <c r="AF589" s="7702"/>
      <c r="AG589" s="7702"/>
      <c r="AH589" s="7702"/>
      <c r="AI589" s="7702"/>
      <c r="AJ589" s="7702"/>
      <c r="AK589" s="7702"/>
      <c r="AL589" s="7702"/>
      <c r="AM589" s="7702"/>
      <c r="AN589" s="7702"/>
      <c r="AO589" s="7702"/>
      <c r="AP589" s="7702"/>
      <c r="AQ589" s="7702"/>
      <c r="AR589" s="7702"/>
      <c r="AS589" s="7702"/>
      <c r="AT589" s="7702"/>
      <c r="AU589" s="7702"/>
      <c r="AV589" s="7702"/>
      <c r="AW589" s="7702"/>
      <c r="AX589" s="7702"/>
      <c r="AY589" s="7702"/>
      <c r="AZ589" s="7702"/>
      <c r="BA589" s="7702"/>
      <c r="BB589" s="7702"/>
      <c r="BC589" s="7702"/>
      <c r="BD589" s="7702"/>
      <c r="BE589" s="7702"/>
      <c r="BF589" s="7702"/>
      <c r="BG589" s="7702"/>
      <c r="BH589" s="7702"/>
      <c r="BI589" s="7702"/>
      <c r="BJ589" s="7702"/>
      <c r="BK589" s="7702"/>
      <c r="BL589" s="7702"/>
      <c r="BM589" s="7702"/>
      <c r="BN589" s="7702"/>
      <c r="BO589" s="7702"/>
      <c r="BP589" s="7702"/>
      <c r="BQ589" s="7702"/>
      <c r="BR589" s="7702"/>
      <c r="BS589" s="8293"/>
      <c r="BT589" s="7735"/>
      <c r="BU589" s="7757">
        <f>CB564</f>
        <v>0</v>
      </c>
      <c r="BV589" s="7732">
        <f>BU573</f>
        <v>0</v>
      </c>
      <c r="BW589" s="7732" t="str">
        <f>CB570</f>
        <v>Head</v>
      </c>
      <c r="BX589" s="7732" t="inlineStr">
        <is>
          <t>1 gr.</t>
        </is>
      </c>
      <c r="BY589" s="7732">
        <f>BV585</f>
        <v>0</v>
      </c>
      <c r="BZ589" s="7728">
        <f>BV581</f>
        <v>0</v>
      </c>
      <c r="CA589" s="7732">
        <f t="shared" ref="CA589:CA590" si="81">BX581</f>
        <v>10.9</v>
      </c>
      <c r="CB589" s="7730">
        <f t="shared" ref="CB589:CB590" si="82">BY581</f>
        <v>0</v>
      </c>
      <c r="CC589" s="7734">
        <f t="shared" ref="CC589:CC590" si="83">BZ581</f>
        <v>-100</v>
      </c>
      <c r="CD589" s="7796"/>
      <c r="CE589" s="7795"/>
      <c r="CF589" s="7795"/>
      <c r="CG589" s="7795"/>
      <c r="CH589" s="7795"/>
      <c r="CI589" s="7795"/>
      <c r="CJ589" s="7795"/>
      <c r="CK589" s="7795"/>
      <c r="CL589" s="7786"/>
      <c r="CM589" s="7786"/>
      <c r="CN589" s="7786"/>
      <c r="CO589" s="7786"/>
      <c r="CP589" s="7786"/>
      <c r="CQ589" s="7786"/>
      <c r="CR589" s="7786"/>
      <c r="CS589" s="7786"/>
      <c r="CT589" s="7786"/>
      <c r="CU589" s="7786"/>
      <c r="CV589" s="7702"/>
      <c r="CW589" s="7702"/>
      <c r="CX589" s="7702"/>
      <c r="CY589" s="7702"/>
      <c r="CZ589" s="7702"/>
    </row>
    <row r="590" spans="1:104" x14ac:dyDescent="0.2">
      <c r="A590" s="7699"/>
      <c r="B590" s="7699"/>
      <c r="C590" s="7702"/>
      <c r="D590" s="7702"/>
      <c r="E590" s="7702"/>
      <c r="F590" s="7702"/>
      <c r="G590" s="7702"/>
      <c r="H590" s="7702"/>
      <c r="I590" s="7702"/>
      <c r="J590" s="7702"/>
      <c r="K590" s="7702"/>
      <c r="L590" s="7702"/>
      <c r="M590" s="7702"/>
      <c r="N590" s="7702"/>
      <c r="O590" s="7702"/>
      <c r="P590" s="7702"/>
      <c r="Q590" s="7702"/>
      <c r="R590" s="7702"/>
      <c r="S590" s="7702"/>
      <c r="T590" s="7702"/>
      <c r="U590" s="7702"/>
      <c r="V590" s="7702"/>
      <c r="W590" s="7702"/>
      <c r="X590" s="7702"/>
      <c r="Y590" s="7702"/>
      <c r="Z590" s="7702"/>
      <c r="AA590" s="7702"/>
      <c r="AB590" s="7702"/>
      <c r="AC590" s="7702"/>
      <c r="AD590" s="7702"/>
      <c r="AE590" s="7702"/>
      <c r="AF590" s="7702"/>
      <c r="AG590" s="7702"/>
      <c r="AH590" s="7702"/>
      <c r="AI590" s="7702"/>
      <c r="AJ590" s="7702"/>
      <c r="AK590" s="7702"/>
      <c r="AL590" s="7702"/>
      <c r="AM590" s="7702"/>
      <c r="AN590" s="7702"/>
      <c r="AO590" s="7702"/>
      <c r="AP590" s="7702"/>
      <c r="AQ590" s="7702"/>
      <c r="AR590" s="7702"/>
      <c r="AS590" s="7702"/>
      <c r="AT590" s="7702"/>
      <c r="AU590" s="7702"/>
      <c r="AV590" s="7702"/>
      <c r="AW590" s="7702"/>
      <c r="AX590" s="7702"/>
      <c r="AY590" s="7702"/>
      <c r="AZ590" s="7702"/>
      <c r="BA590" s="7702"/>
      <c r="BB590" s="7702"/>
      <c r="BC590" s="7702"/>
      <c r="BD590" s="7702"/>
      <c r="BE590" s="7702"/>
      <c r="BF590" s="7702"/>
      <c r="BG590" s="7702"/>
      <c r="BH590" s="7702"/>
      <c r="BI590" s="7702"/>
      <c r="BJ590" s="7702"/>
      <c r="BK590" s="7702"/>
      <c r="BL590" s="7702"/>
      <c r="BM590" s="7702"/>
      <c r="BN590" s="7702"/>
      <c r="BO590" s="7702"/>
      <c r="BP590" s="7702"/>
      <c r="BQ590" s="7702"/>
      <c r="BR590" s="7702"/>
      <c r="BS590" s="8293"/>
      <c r="BT590" s="7736"/>
      <c r="BU590" s="7757">
        <f>CB564</f>
        <v>0</v>
      </c>
      <c r="BV590" s="7730">
        <f>BU573</f>
        <v>0</v>
      </c>
      <c r="BW590" s="7731" t="str">
        <f>CB570</f>
        <v>Head</v>
      </c>
      <c r="BX590" s="7731" t="inlineStr">
        <is>
          <t>10 gr.</t>
        </is>
      </c>
      <c r="BY590" s="7730">
        <f>BV586</f>
        <v>0</v>
      </c>
      <c r="BZ590" s="7728">
        <f>BV582</f>
        <v>0</v>
      </c>
      <c r="CA590" s="7728">
        <f t="shared" si="81"/>
        <v>7.01</v>
      </c>
      <c r="CB590" s="7728">
        <f t="shared" si="82"/>
        <v>0</v>
      </c>
      <c r="CC590" s="7734">
        <f t="shared" si="83"/>
        <v>-100</v>
      </c>
      <c r="CD590" s="7796"/>
      <c r="CE590" s="7795"/>
      <c r="CF590" s="7795"/>
      <c r="CG590" s="7795"/>
      <c r="CH590" s="7795"/>
      <c r="CI590" s="7795"/>
      <c r="CJ590" s="7795"/>
      <c r="CK590" s="7795"/>
      <c r="CL590" s="7786"/>
      <c r="CM590" s="7786"/>
      <c r="CN590" s="7786"/>
      <c r="CO590" s="7786"/>
      <c r="CP590" s="7786"/>
      <c r="CQ590" s="7786"/>
      <c r="CR590" s="7786"/>
      <c r="CS590" s="7786"/>
      <c r="CT590" s="7786"/>
      <c r="CU590" s="7786"/>
      <c r="CV590" s="7702"/>
      <c r="CW590" s="7702"/>
      <c r="CX590" s="7702"/>
      <c r="CY590" s="7702"/>
      <c r="CZ590" s="7702"/>
    </row>
    <row r="591" spans="1:104" ht="13.5" thickBot="1" x14ac:dyDescent="0.25">
      <c r="A591" s="7699"/>
      <c r="B591" s="7699"/>
      <c r="C591" s="7702"/>
      <c r="D591" s="7702"/>
      <c r="E591" s="7702"/>
      <c r="F591" s="7702"/>
      <c r="G591" s="7702"/>
      <c r="H591" s="7702"/>
      <c r="I591" s="7702"/>
      <c r="J591" s="7702"/>
      <c r="K591" s="7702"/>
      <c r="L591" s="7702"/>
      <c r="M591" s="7702"/>
      <c r="N591" s="7702"/>
      <c r="O591" s="7702"/>
      <c r="P591" s="7702"/>
      <c r="Q591" s="7702"/>
      <c r="R591" s="7702"/>
      <c r="S591" s="7702"/>
      <c r="T591" s="7702"/>
      <c r="U591" s="7702"/>
      <c r="V591" s="7702"/>
      <c r="W591" s="7702"/>
      <c r="X591" s="7702"/>
      <c r="Y591" s="7702"/>
      <c r="Z591" s="7702"/>
      <c r="AA591" s="7702"/>
      <c r="AB591" s="7702"/>
      <c r="AC591" s="7702"/>
      <c r="AD591" s="7702"/>
      <c r="AE591" s="7702"/>
      <c r="AF591" s="7702"/>
      <c r="AG591" s="7702"/>
      <c r="AH591" s="7702"/>
      <c r="AI591" s="7702"/>
      <c r="AJ591" s="7702"/>
      <c r="AK591" s="7702"/>
      <c r="AL591" s="7702"/>
      <c r="AM591" s="7702"/>
      <c r="AN591" s="7702"/>
      <c r="AO591" s="7702"/>
      <c r="AP591" s="7702"/>
      <c r="AQ591" s="7702"/>
      <c r="AR591" s="7702"/>
      <c r="AS591" s="7702"/>
      <c r="AT591" s="7702"/>
      <c r="AU591" s="7702"/>
      <c r="AV591" s="7702"/>
      <c r="AW591" s="7702"/>
      <c r="AX591" s="7702"/>
      <c r="AY591" s="7702"/>
      <c r="AZ591" s="7702"/>
      <c r="BA591" s="7702"/>
      <c r="BB591" s="7702"/>
      <c r="BC591" s="7702"/>
      <c r="BD591" s="7702"/>
      <c r="BE591" s="7702"/>
      <c r="BF591" s="7702"/>
      <c r="BG591" s="7702"/>
      <c r="BH591" s="7702"/>
      <c r="BI591" s="7702"/>
      <c r="BJ591" s="7702"/>
      <c r="BK591" s="7702"/>
      <c r="BL591" s="7702"/>
      <c r="BM591" s="7702"/>
      <c r="BN591" s="7702"/>
      <c r="BO591" s="7702"/>
      <c r="BP591" s="7702"/>
      <c r="BQ591" s="7702"/>
      <c r="BR591" s="7702"/>
      <c r="BS591" s="8294"/>
      <c r="BT591" s="7737"/>
      <c r="BU591" s="7787"/>
      <c r="BV591" s="7788"/>
      <c r="BW591" s="7789"/>
      <c r="BX591" s="7790"/>
      <c r="BY591" s="7791"/>
      <c r="BZ591" s="7789"/>
      <c r="CA591" s="7790"/>
      <c r="CB591" s="7792"/>
      <c r="CC591" s="7793"/>
      <c r="CD591" s="7796"/>
      <c r="CE591" s="7795"/>
      <c r="CF591" s="7795"/>
      <c r="CG591" s="7795"/>
      <c r="CH591" s="7795"/>
      <c r="CI591" s="7795"/>
      <c r="CJ591" s="7795"/>
      <c r="CK591" s="7795"/>
      <c r="CL591" s="7786"/>
      <c r="CM591" s="7786"/>
      <c r="CN591" s="7786"/>
      <c r="CO591" s="7786"/>
      <c r="CP591" s="7786"/>
      <c r="CQ591" s="7786"/>
      <c r="CR591" s="7786"/>
      <c r="CS591" s="7786"/>
      <c r="CT591" s="7786"/>
      <c r="CU591" s="7786"/>
      <c r="CV591" s="7702"/>
      <c r="CW591" s="7702"/>
      <c r="CX591" s="7702"/>
      <c r="CY591" s="7702"/>
      <c r="CZ591" s="7702"/>
    </row>
    <row r="592" spans="1:104" x14ac:dyDescent="0.2">
      <c r="A592" s="7699"/>
      <c r="B592" s="7699"/>
      <c r="C592" s="7702"/>
      <c r="D592" s="7702"/>
      <c r="E592" s="7702"/>
      <c r="F592" s="7702"/>
      <c r="G592" s="7702"/>
      <c r="H592" s="7702"/>
      <c r="I592" s="7702"/>
      <c r="J592" s="7702"/>
      <c r="K592" s="7702"/>
      <c r="L592" s="7702"/>
      <c r="M592" s="7702"/>
      <c r="N592" s="7702"/>
      <c r="O592" s="7702"/>
      <c r="P592" s="7702"/>
      <c r="Q592" s="7702"/>
      <c r="R592" s="7702"/>
      <c r="S592" s="7702"/>
      <c r="T592" s="7702"/>
      <c r="U592" s="7702"/>
      <c r="V592" s="7702"/>
      <c r="W592" s="7702"/>
      <c r="X592" s="7702"/>
      <c r="Y592" s="7702"/>
      <c r="Z592" s="7702"/>
      <c r="AA592" s="7702"/>
      <c r="AB592" s="7702"/>
      <c r="AC592" s="7702"/>
      <c r="AD592" s="7702"/>
      <c r="AE592" s="7702"/>
      <c r="AF592" s="7702"/>
      <c r="AG592" s="7702"/>
      <c r="AH592" s="7702"/>
      <c r="AI592" s="7702"/>
      <c r="AJ592" s="7702"/>
      <c r="AK592" s="7702"/>
      <c r="AL592" s="7702"/>
      <c r="AM592" s="7702"/>
      <c r="AN592" s="7702"/>
      <c r="AO592" s="7702"/>
      <c r="AP592" s="7702"/>
      <c r="AQ592" s="7702"/>
      <c r="AR592" s="7702"/>
      <c r="AS592" s="7702"/>
      <c r="AT592" s="7702"/>
      <c r="AU592" s="7702"/>
      <c r="AV592" s="7702"/>
      <c r="AW592" s="7702"/>
      <c r="AX592" s="7702"/>
      <c r="AY592" s="7702"/>
      <c r="AZ592" s="7702"/>
      <c r="BA592" s="7702"/>
      <c r="BB592" s="7702"/>
      <c r="BC592" s="7702"/>
      <c r="BD592" s="7702"/>
      <c r="BE592" s="7702"/>
      <c r="BF592" s="7702"/>
      <c r="BG592" s="7702"/>
      <c r="BH592" s="7702"/>
      <c r="BI592" s="7702"/>
      <c r="BJ592" s="7702"/>
      <c r="BK592" s="7702"/>
      <c r="BL592" s="7702"/>
      <c r="BM592" s="7702"/>
      <c r="BN592" s="7702"/>
      <c r="BO592" s="7702"/>
      <c r="BP592" s="7702"/>
      <c r="BQ592" s="7702"/>
      <c r="BR592" s="7702"/>
      <c r="BS592" s="7702"/>
      <c r="BT592" s="7702"/>
      <c r="BU592" s="7702"/>
      <c r="BV592" s="7702"/>
      <c r="BW592" s="7702"/>
      <c r="BX592" s="7702"/>
      <c r="BY592" s="7702"/>
      <c r="BZ592" s="7702"/>
      <c r="CA592" s="7998"/>
      <c r="CB592" s="7702"/>
      <c r="CC592" s="7702"/>
      <c r="CD592" s="7795"/>
      <c r="CE592" s="7795"/>
      <c r="CF592" s="7795"/>
      <c r="CG592" s="7795"/>
      <c r="CH592" s="7795"/>
      <c r="CI592" s="7795"/>
      <c r="CJ592" s="7795"/>
      <c r="CK592" s="7795"/>
      <c r="CL592" s="7786"/>
      <c r="CM592" s="7786"/>
      <c r="CN592" s="7786"/>
      <c r="CO592" s="7786"/>
      <c r="CP592" s="7786"/>
      <c r="CQ592" s="7786"/>
      <c r="CR592" s="7786"/>
      <c r="CS592" s="7786"/>
      <c r="CT592" s="7786"/>
      <c r="CU592" s="7786"/>
      <c r="CV592" s="7702"/>
      <c r="CW592" s="7702"/>
      <c r="CX592" s="7702"/>
      <c r="CY592" s="7702"/>
      <c r="CZ592" s="7702"/>
    </row>
    <row r="593" spans="1:104" ht="13.5" thickBot="1" x14ac:dyDescent="0.25">
      <c r="A593" s="7699"/>
      <c r="B593" s="7699"/>
      <c r="C593" s="7702"/>
      <c r="D593" s="7702"/>
      <c r="E593" s="7702"/>
      <c r="F593" s="7702"/>
      <c r="G593" s="7702"/>
      <c r="H593" s="7702"/>
      <c r="I593" s="7702"/>
      <c r="J593" s="7702"/>
      <c r="K593" s="7702"/>
      <c r="L593" s="7702"/>
      <c r="M593" s="7702"/>
      <c r="N593" s="7702"/>
      <c r="O593" s="7702"/>
      <c r="P593" s="7702"/>
      <c r="Q593" s="7702"/>
      <c r="R593" s="7702"/>
      <c r="S593" s="7702"/>
      <c r="T593" s="7702"/>
      <c r="U593" s="7702"/>
      <c r="V593" s="7702"/>
      <c r="W593" s="7702"/>
      <c r="X593" s="7702"/>
      <c r="Y593" s="7702"/>
      <c r="Z593" s="7702"/>
      <c r="AA593" s="7702"/>
      <c r="AB593" s="7702"/>
      <c r="AC593" s="7702"/>
      <c r="AD593" s="7702"/>
      <c r="AE593" s="7702"/>
      <c r="AF593" s="7702"/>
      <c r="AG593" s="7702"/>
      <c r="AH593" s="7702"/>
      <c r="AI593" s="7702"/>
      <c r="AJ593" s="7702"/>
      <c r="AK593" s="7702"/>
      <c r="AL593" s="7702"/>
      <c r="AM593" s="7702"/>
      <c r="AN593" s="7702"/>
      <c r="AO593" s="7702"/>
      <c r="AP593" s="7702"/>
      <c r="AQ593" s="7702"/>
      <c r="AR593" s="7702"/>
      <c r="AS593" s="7702"/>
      <c r="AT593" s="7702"/>
      <c r="AU593" s="7702"/>
      <c r="AV593" s="7702"/>
      <c r="AW593" s="7702"/>
      <c r="AX593" s="7702"/>
      <c r="AY593" s="7702"/>
      <c r="AZ593" s="7702"/>
      <c r="BA593" s="7702"/>
      <c r="BB593" s="7702"/>
      <c r="BC593" s="7702"/>
      <c r="BD593" s="7702"/>
      <c r="BE593" s="7702"/>
      <c r="BF593" s="7702"/>
      <c r="BG593" s="7702"/>
      <c r="BH593" s="7702"/>
      <c r="BI593" s="7702"/>
      <c r="BJ593" s="7702"/>
      <c r="BK593" s="7702"/>
      <c r="BL593" s="7702"/>
      <c r="BM593" s="7702"/>
      <c r="BN593" s="7702"/>
      <c r="BO593" s="7702"/>
      <c r="BP593" s="7702"/>
      <c r="BQ593" s="7702"/>
      <c r="BR593" s="7702"/>
      <c r="BS593" s="7702"/>
      <c r="BT593" s="7702"/>
      <c r="BU593" s="7702"/>
      <c r="BV593" s="7702"/>
      <c r="BW593" s="7702"/>
      <c r="BX593" s="7702"/>
      <c r="BY593" s="7702"/>
      <c r="BZ593" s="7702"/>
      <c r="CA593" s="7998"/>
      <c r="CB593" s="7702"/>
      <c r="CC593" s="7702"/>
      <c r="CD593" s="7795"/>
      <c r="CE593" s="7795"/>
      <c r="CF593" s="7795"/>
      <c r="CG593" s="7795"/>
      <c r="CH593" s="7795"/>
      <c r="CI593" s="7795"/>
      <c r="CJ593" s="7795"/>
      <c r="CK593" s="7795"/>
      <c r="CL593" s="7786"/>
      <c r="CM593" s="7786"/>
      <c r="CN593" s="7786"/>
      <c r="CO593" s="7786"/>
      <c r="CP593" s="7786"/>
      <c r="CQ593" s="7786"/>
      <c r="CR593" s="7786"/>
      <c r="CS593" s="7786"/>
      <c r="CT593" s="7786"/>
      <c r="CU593" s="7786"/>
      <c r="CV593" s="7702"/>
      <c r="CW593" s="7702"/>
      <c r="CX593" s="7702"/>
      <c r="CY593" s="7702"/>
      <c r="CZ593" s="7702"/>
    </row>
    <row r="594" spans="1:104" ht="13.5" customHeight="1" thickBot="1" x14ac:dyDescent="0.25">
      <c r="A594" s="7699"/>
      <c r="B594" s="7699"/>
      <c r="C594" s="7702"/>
      <c r="D594" s="7702"/>
      <c r="E594" s="7702"/>
      <c r="F594" s="7702"/>
      <c r="G594" s="7702"/>
      <c r="H594" s="7702"/>
      <c r="I594" s="7702"/>
      <c r="J594" s="7702"/>
      <c r="K594" s="7702"/>
      <c r="L594" s="7702"/>
      <c r="M594" s="7702"/>
      <c r="N594" s="7702"/>
      <c r="O594" s="7702"/>
      <c r="P594" s="7702"/>
      <c r="Q594" s="7702"/>
      <c r="R594" s="7702"/>
      <c r="S594" s="7702"/>
      <c r="T594" s="7702"/>
      <c r="U594" s="7702"/>
      <c r="V594" s="7702"/>
      <c r="W594" s="7702"/>
      <c r="X594" s="7702"/>
      <c r="Y594" s="7702"/>
      <c r="Z594" s="7702"/>
      <c r="AA594" s="7702"/>
      <c r="AB594" s="7702"/>
      <c r="AC594" s="7702"/>
      <c r="AD594" s="7702"/>
      <c r="AE594" s="7702"/>
      <c r="AF594" s="7702"/>
      <c r="AG594" s="7702"/>
      <c r="AH594" s="7702"/>
      <c r="AI594" s="7702"/>
      <c r="AJ594" s="7702"/>
      <c r="AK594" s="7702"/>
      <c r="AL594" s="7702"/>
      <c r="AM594" s="7702"/>
      <c r="AN594" s="7702"/>
      <c r="AO594" s="7702"/>
      <c r="AP594" s="7702"/>
      <c r="AQ594" s="7702"/>
      <c r="AR594" s="7702"/>
      <c r="AS594" s="7702"/>
      <c r="AT594" s="7702"/>
      <c r="AU594" s="7702"/>
      <c r="AV594" s="7702"/>
      <c r="AW594" s="7702"/>
      <c r="AX594" s="7702"/>
      <c r="AY594" s="7702"/>
      <c r="AZ594" s="7702"/>
      <c r="BA594" s="7702"/>
      <c r="BB594" s="7702"/>
      <c r="BC594" s="7702"/>
      <c r="BD594" s="7702"/>
      <c r="BE594" s="7702"/>
      <c r="BF594" s="7702"/>
      <c r="BG594" s="7702"/>
      <c r="BH594" s="7702"/>
      <c r="BI594" s="7702"/>
      <c r="BJ594" s="7702"/>
      <c r="BK594" s="7702"/>
      <c r="BL594" s="7702"/>
      <c r="BM594" s="7702"/>
      <c r="BN594" s="7702"/>
      <c r="BO594" s="7702"/>
      <c r="BP594" s="7702"/>
      <c r="BQ594" s="7702"/>
      <c r="BR594" s="7702"/>
      <c r="BS594" s="8292" t="str">
        <f>CONCATENATE(BU604," MHz")</f>
        <v xml:space="preserve"> MHz</v>
      </c>
      <c r="BT594" s="7710"/>
      <c r="BU594" s="7706"/>
      <c r="BV594" s="7706"/>
      <c r="BW594" s="7706"/>
      <c r="BX594" s="7706"/>
      <c r="BY594" s="7706"/>
      <c r="BZ594" s="7706"/>
      <c r="CA594" s="7996"/>
      <c r="CB594" s="7706"/>
      <c r="CC594" s="7707"/>
      <c r="CD594" s="7812">
        <f>IF(CB601="Head",LOOKUP(CD596,$CI$42:$CI$85,$CG$42:$CG$85),IF(CB601="Body",LOOKUP(CD596,$CI$42:$CI$81,$CH$42:$CH$85),""))</f>
        <v>10.9</v>
      </c>
      <c r="CE594" s="7795"/>
      <c r="CF594" s="7795"/>
      <c r="CG594" s="7795"/>
      <c r="CH594" s="7795"/>
      <c r="CI594" s="7795"/>
      <c r="CJ594" s="7795"/>
      <c r="CK594" s="7795"/>
      <c r="CL594" s="7786"/>
      <c r="CM594" s="7786"/>
      <c r="CN594" s="7786"/>
      <c r="CO594" s="7786"/>
      <c r="CP594" s="7786"/>
      <c r="CQ594" s="7786"/>
      <c r="CR594" s="7786"/>
      <c r="CS594" s="7786"/>
      <c r="CT594" s="7786"/>
      <c r="CU594" s="7786"/>
      <c r="CV594" s="7702"/>
      <c r="CW594" s="7702"/>
      <c r="CX594" s="7702"/>
      <c r="CY594" s="7702"/>
      <c r="CZ594" s="7702"/>
    </row>
    <row r="595" spans="1:104" ht="13.5" thickBot="1" x14ac:dyDescent="0.25">
      <c r="A595" s="7699"/>
      <c r="B595" s="7699"/>
      <c r="C595" s="7702"/>
      <c r="D595" s="7702"/>
      <c r="E595" s="7702"/>
      <c r="F595" s="7702"/>
      <c r="G595" s="7702"/>
      <c r="H595" s="7702"/>
      <c r="I595" s="7702"/>
      <c r="J595" s="7702"/>
      <c r="K595" s="7702"/>
      <c r="L595" s="7702"/>
      <c r="M595" s="7702"/>
      <c r="N595" s="7702"/>
      <c r="O595" s="7702"/>
      <c r="P595" s="7702"/>
      <c r="Q595" s="7702"/>
      <c r="R595" s="7702"/>
      <c r="S595" s="7702"/>
      <c r="T595" s="7702"/>
      <c r="U595" s="7702"/>
      <c r="V595" s="7702"/>
      <c r="W595" s="7702"/>
      <c r="X595" s="7702"/>
      <c r="Y595" s="7702"/>
      <c r="Z595" s="7702"/>
      <c r="AA595" s="7702"/>
      <c r="AB595" s="7702"/>
      <c r="AC595" s="7702"/>
      <c r="AD595" s="7702"/>
      <c r="AE595" s="7702"/>
      <c r="AF595" s="7702"/>
      <c r="AG595" s="7702"/>
      <c r="AH595" s="7702"/>
      <c r="AI595" s="7702"/>
      <c r="AJ595" s="7702"/>
      <c r="AK595" s="7702"/>
      <c r="AL595" s="7702"/>
      <c r="AM595" s="7702"/>
      <c r="AN595" s="7702"/>
      <c r="AO595" s="7702"/>
      <c r="AP595" s="7702"/>
      <c r="AQ595" s="7702"/>
      <c r="AR595" s="7702"/>
      <c r="AS595" s="7702"/>
      <c r="AT595" s="7702"/>
      <c r="AU595" s="7702"/>
      <c r="AV595" s="7702"/>
      <c r="AW595" s="7702"/>
      <c r="AX595" s="7702"/>
      <c r="AY595" s="7702"/>
      <c r="AZ595" s="7702"/>
      <c r="BA595" s="7702"/>
      <c r="BB595" s="7702"/>
      <c r="BC595" s="7702"/>
      <c r="BD595" s="7702"/>
      <c r="BE595" s="7702"/>
      <c r="BF595" s="7702"/>
      <c r="BG595" s="7702"/>
      <c r="BH595" s="7702"/>
      <c r="BI595" s="7702"/>
      <c r="BJ595" s="7702"/>
      <c r="BK595" s="7702"/>
      <c r="BL595" s="7702"/>
      <c r="BM595" s="7702"/>
      <c r="BN595" s="7702"/>
      <c r="BO595" s="7702"/>
      <c r="BP595" s="7702"/>
      <c r="BQ595" s="7702"/>
      <c r="BR595" s="7702"/>
      <c r="BS595" s="8293"/>
      <c r="BT595" s="7705"/>
      <c r="BU595" s="7678" t="inlineStr">
        <is>
          <t>Calentamiento:</t>
        </is>
      </c>
      <c r="BV595" s="7717"/>
      <c r="BW595" s="7702"/>
      <c r="BX595" s="7679" t="inlineStr">
        <is>
          <t>Temperatura:</t>
        </is>
      </c>
      <c r="BY595" s="7721" t="e">
        <f>AVERAGE(BW598:BW599)</f>
        <v>#DIV/0!</v>
      </c>
      <c r="BZ595" s="7702"/>
      <c r="CA595" s="7997" t="inlineStr">
        <is>
          <t>Fecha (yyyy-mm-dd hh:mm:ss):</t>
        </is>
      </c>
      <c r="CB595" s="7815"/>
      <c r="CC595" s="7708"/>
      <c r="CD595" s="7813">
        <f>IF(CB601="Head",INDEX($CG$42:$CG$85,MATCH(CD594,$CG$42:$CG$85,0)+1),IF(CB601="Body",INDEX($CH$42:$CH$85,MATCH(CD594,$CH$42:$CH$85,0)+1)))</f>
        <v>7.01</v>
      </c>
      <c r="CE595" s="7795"/>
      <c r="CF595" s="7795"/>
      <c r="CG595" s="7795"/>
      <c r="CH595" s="7795"/>
      <c r="CI595" s="7795"/>
      <c r="CJ595" s="7795"/>
      <c r="CK595" s="7795"/>
      <c r="CL595" s="7786"/>
      <c r="CM595" s="7786"/>
      <c r="CN595" s="7786"/>
      <c r="CO595" s="7786"/>
      <c r="CP595" s="7786"/>
      <c r="CQ595" s="7786"/>
      <c r="CR595" s="7786"/>
      <c r="CS595" s="7786"/>
      <c r="CT595" s="7786"/>
      <c r="CU595" s="7786"/>
      <c r="CV595" s="7702"/>
      <c r="CW595" s="7702"/>
      <c r="CX595" s="7702"/>
      <c r="CY595" s="7702"/>
      <c r="CZ595" s="7702"/>
    </row>
    <row r="596" spans="1:104" ht="13.5" thickBot="1" x14ac:dyDescent="0.25">
      <c r="A596" s="7699"/>
      <c r="B596" s="7699"/>
      <c r="C596" s="7702"/>
      <c r="D596" s="7702"/>
      <c r="E596" s="7702"/>
      <c r="F596" s="7702"/>
      <c r="G596" s="7702"/>
      <c r="H596" s="7702"/>
      <c r="I596" s="7702"/>
      <c r="J596" s="7702"/>
      <c r="K596" s="7702"/>
      <c r="L596" s="7702"/>
      <c r="M596" s="7702"/>
      <c r="N596" s="7702"/>
      <c r="O596" s="7702"/>
      <c r="P596" s="7702"/>
      <c r="Q596" s="7702"/>
      <c r="R596" s="7702"/>
      <c r="S596" s="7702"/>
      <c r="T596" s="7702"/>
      <c r="U596" s="7702"/>
      <c r="V596" s="7702"/>
      <c r="W596" s="7702"/>
      <c r="X596" s="7702"/>
      <c r="Y596" s="7702"/>
      <c r="Z596" s="7702"/>
      <c r="AA596" s="7702"/>
      <c r="AB596" s="7702"/>
      <c r="AC596" s="7702"/>
      <c r="AD596" s="7702"/>
      <c r="AE596" s="7702"/>
      <c r="AF596" s="7702"/>
      <c r="AG596" s="7702"/>
      <c r="AH596" s="7702"/>
      <c r="AI596" s="7702"/>
      <c r="AJ596" s="7702"/>
      <c r="AK596" s="7702"/>
      <c r="AL596" s="7702"/>
      <c r="AM596" s="7702"/>
      <c r="AN596" s="7702"/>
      <c r="AO596" s="7702"/>
      <c r="AP596" s="7702"/>
      <c r="AQ596" s="7702"/>
      <c r="AR596" s="7702"/>
      <c r="AS596" s="7702"/>
      <c r="AT596" s="7702"/>
      <c r="AU596" s="7702"/>
      <c r="AV596" s="7702"/>
      <c r="AW596" s="7702"/>
      <c r="AX596" s="7702"/>
      <c r="AY596" s="7702"/>
      <c r="AZ596" s="7702"/>
      <c r="BA596" s="7702"/>
      <c r="BB596" s="7702"/>
      <c r="BC596" s="7702"/>
      <c r="BD596" s="7702"/>
      <c r="BE596" s="7702"/>
      <c r="BF596" s="7702"/>
      <c r="BG596" s="7702"/>
      <c r="BH596" s="7702"/>
      <c r="BI596" s="7702"/>
      <c r="BJ596" s="7702"/>
      <c r="BK596" s="7702"/>
      <c r="BL596" s="7702"/>
      <c r="BM596" s="7702"/>
      <c r="BN596" s="7702"/>
      <c r="BO596" s="7702"/>
      <c r="BP596" s="7702"/>
      <c r="BQ596" s="7702"/>
      <c r="BR596" s="7702"/>
      <c r="BS596" s="8293"/>
      <c r="BT596" s="7705"/>
      <c r="BU596" s="7702"/>
      <c r="BV596" s="7702"/>
      <c r="BW596" s="7702"/>
      <c r="BX596" s="7702"/>
      <c r="BY596" s="7702"/>
      <c r="BZ596" s="7702"/>
      <c r="CA596" s="7998"/>
      <c r="CB596" s="7702"/>
      <c r="CC596" s="7708"/>
      <c r="CD596" s="7814">
        <f>MATCH(CB597,$CF$15:$CF$36,0)</f>
        <v>3</v>
      </c>
      <c r="CE596" s="7795"/>
      <c r="CF596" s="7795"/>
      <c r="CG596" s="7795"/>
      <c r="CH596" s="7795"/>
      <c r="CI596" s="7795"/>
      <c r="CJ596" s="7795"/>
      <c r="CK596" s="7795"/>
      <c r="CL596" s="7786"/>
      <c r="CM596" s="7786"/>
      <c r="CN596" s="7786"/>
      <c r="CO596" s="7786"/>
      <c r="CP596" s="7786"/>
      <c r="CQ596" s="7786"/>
      <c r="CR596" s="7786"/>
      <c r="CS596" s="7786"/>
      <c r="CT596" s="7786"/>
      <c r="CU596" s="7786"/>
      <c r="CV596" s="7702"/>
      <c r="CW596" s="7702"/>
      <c r="CX596" s="7702"/>
      <c r="CY596" s="7702"/>
      <c r="CZ596" s="7702"/>
    </row>
    <row r="597" spans="1:104" ht="13.5" thickBot="1" x14ac:dyDescent="0.25">
      <c r="A597" s="7699"/>
      <c r="B597" s="7699"/>
      <c r="C597" s="7702"/>
      <c r="D597" s="7702"/>
      <c r="E597" s="7702"/>
      <c r="F597" s="7702"/>
      <c r="G597" s="7702"/>
      <c r="H597" s="7702"/>
      <c r="I597" s="7702"/>
      <c r="J597" s="7702"/>
      <c r="K597" s="7702"/>
      <c r="L597" s="7702"/>
      <c r="M597" s="7702"/>
      <c r="N597" s="7702"/>
      <c r="O597" s="7702"/>
      <c r="P597" s="7702"/>
      <c r="Q597" s="7702"/>
      <c r="R597" s="7702"/>
      <c r="S597" s="7702"/>
      <c r="T597" s="7702"/>
      <c r="U597" s="7702"/>
      <c r="V597" s="7702"/>
      <c r="W597" s="7702"/>
      <c r="X597" s="7702"/>
      <c r="Y597" s="7702"/>
      <c r="Z597" s="7702"/>
      <c r="AA597" s="7702"/>
      <c r="AB597" s="7702"/>
      <c r="AC597" s="7702"/>
      <c r="AD597" s="7702"/>
      <c r="AE597" s="7702"/>
      <c r="AF597" s="7702"/>
      <c r="AG597" s="7702"/>
      <c r="AH597" s="7702"/>
      <c r="AI597" s="7702"/>
      <c r="AJ597" s="7702"/>
      <c r="AK597" s="7702"/>
      <c r="AL597" s="7702"/>
      <c r="AM597" s="7702"/>
      <c r="AN597" s="7702"/>
      <c r="AO597" s="7702"/>
      <c r="AP597" s="7702"/>
      <c r="AQ597" s="7702"/>
      <c r="AR597" s="7702"/>
      <c r="AS597" s="7702"/>
      <c r="AT597" s="7702"/>
      <c r="AU597" s="7702"/>
      <c r="AV597" s="7702"/>
      <c r="AW597" s="7702"/>
      <c r="AX597" s="7702"/>
      <c r="AY597" s="7702"/>
      <c r="AZ597" s="7702"/>
      <c r="BA597" s="7702"/>
      <c r="BB597" s="7702"/>
      <c r="BC597" s="7702"/>
      <c r="BD597" s="7702"/>
      <c r="BE597" s="7702"/>
      <c r="BF597" s="7702"/>
      <c r="BG597" s="7702"/>
      <c r="BH597" s="7702"/>
      <c r="BI597" s="7702"/>
      <c r="BJ597" s="7702"/>
      <c r="BK597" s="7702"/>
      <c r="BL597" s="7702"/>
      <c r="BM597" s="7702"/>
      <c r="BN597" s="7702"/>
      <c r="BO597" s="7702"/>
      <c r="BP597" s="7702"/>
      <c r="BQ597" s="7702"/>
      <c r="BR597" s="7702"/>
      <c r="BS597" s="8293"/>
      <c r="BT597" s="7705"/>
      <c r="BU597" s="7671"/>
      <c r="BV597" s="7740" t="inlineStr">
        <is>
          <t>Hora</t>
        </is>
      </c>
      <c r="BW597" s="7741" t="inlineStr">
        <is>
          <t>Temperatura (ºC)</t>
        </is>
      </c>
      <c r="BX597" s="7742" t="inlineStr">
        <is>
          <t>Humedad (%)</t>
        </is>
      </c>
      <c r="BY597" s="7681" t="inlineStr">
        <is>
          <t>Temperatura Liq (ºC)</t>
        </is>
      </c>
      <c r="BZ597" s="7702"/>
      <c r="CA597" s="7679" t="inlineStr">
        <is>
          <t>Dipolo:</t>
        </is>
      </c>
      <c r="CB597" s="7999" t="inlineStr">
        <is>
          <t>D900V2 - SN 1d007</t>
        </is>
      </c>
      <c r="CC597" s="7708"/>
      <c r="CD597" s="7796"/>
      <c r="CE597" s="7795"/>
      <c r="CF597" s="7795"/>
      <c r="CG597" s="7795"/>
      <c r="CH597" s="7795"/>
      <c r="CI597" s="7795"/>
      <c r="CJ597" s="7795"/>
      <c r="CK597" s="7795"/>
      <c r="CL597" s="7786"/>
      <c r="CM597" s="7786"/>
      <c r="CN597" s="7786"/>
      <c r="CO597" s="7786"/>
      <c r="CP597" s="7786"/>
      <c r="CQ597" s="7786"/>
      <c r="CR597" s="7786"/>
      <c r="CS597" s="7786"/>
      <c r="CT597" s="7786"/>
      <c r="CU597" s="7786"/>
      <c r="CV597" s="7702"/>
      <c r="CW597" s="7702"/>
      <c r="CX597" s="7702"/>
      <c r="CY597" s="7702"/>
      <c r="CZ597" s="7702"/>
    </row>
    <row r="598" spans="1:104" ht="13.5" thickBot="1" x14ac:dyDescent="0.25">
      <c r="A598" s="7699"/>
      <c r="B598" s="7699"/>
      <c r="C598" s="7702"/>
      <c r="D598" s="7702"/>
      <c r="E598" s="7702"/>
      <c r="F598" s="7702"/>
      <c r="G598" s="7702"/>
      <c r="H598" s="7702"/>
      <c r="I598" s="7702"/>
      <c r="J598" s="7702"/>
      <c r="K598" s="7702"/>
      <c r="L598" s="7702"/>
      <c r="M598" s="7702"/>
      <c r="N598" s="7702"/>
      <c r="O598" s="7702"/>
      <c r="P598" s="7702"/>
      <c r="Q598" s="7702"/>
      <c r="R598" s="7702"/>
      <c r="S598" s="7702"/>
      <c r="T598" s="7702"/>
      <c r="U598" s="7702"/>
      <c r="V598" s="7702"/>
      <c r="W598" s="7702"/>
      <c r="X598" s="7702"/>
      <c r="Y598" s="7702"/>
      <c r="Z598" s="7702"/>
      <c r="AA598" s="7702"/>
      <c r="AB598" s="7702"/>
      <c r="AC598" s="7702"/>
      <c r="AD598" s="7702"/>
      <c r="AE598" s="7702"/>
      <c r="AF598" s="7702"/>
      <c r="AG598" s="7702"/>
      <c r="AH598" s="7702"/>
      <c r="AI598" s="7702"/>
      <c r="AJ598" s="7702"/>
      <c r="AK598" s="7702"/>
      <c r="AL598" s="7702"/>
      <c r="AM598" s="7702"/>
      <c r="AN598" s="7702"/>
      <c r="AO598" s="7702"/>
      <c r="AP598" s="7702"/>
      <c r="AQ598" s="7702"/>
      <c r="AR598" s="7702"/>
      <c r="AS598" s="7702"/>
      <c r="AT598" s="7702"/>
      <c r="AU598" s="7702"/>
      <c r="AV598" s="7702"/>
      <c r="AW598" s="7702"/>
      <c r="AX598" s="7702"/>
      <c r="AY598" s="7702"/>
      <c r="AZ598" s="7702"/>
      <c r="BA598" s="7702"/>
      <c r="BB598" s="7702"/>
      <c r="BC598" s="7702"/>
      <c r="BD598" s="7702"/>
      <c r="BE598" s="7702"/>
      <c r="BF598" s="7702"/>
      <c r="BG598" s="7702"/>
      <c r="BH598" s="7702"/>
      <c r="BI598" s="7702"/>
      <c r="BJ598" s="7702"/>
      <c r="BK598" s="7702"/>
      <c r="BL598" s="7702"/>
      <c r="BM598" s="7702"/>
      <c r="BN598" s="7702"/>
      <c r="BO598" s="7702"/>
      <c r="BP598" s="7702"/>
      <c r="BQ598" s="7702"/>
      <c r="BR598" s="7702"/>
      <c r="BS598" s="8293"/>
      <c r="BT598" s="7705"/>
      <c r="BU598" s="7738" t="inlineStr">
        <is>
          <t>Inicio</t>
        </is>
      </c>
      <c r="BV598" s="7743"/>
      <c r="BW598" s="7744"/>
      <c r="BX598" s="7744"/>
      <c r="BY598" s="7745"/>
      <c r="BZ598" s="7702"/>
      <c r="CA598" s="7679" t="inlineStr">
        <is>
          <t>Room</t>
        </is>
      </c>
      <c r="CB598" s="7724" t="inlineStr">
        <is>
          <t>Dasy6</t>
        </is>
      </c>
      <c r="CC598" s="7708"/>
      <c r="CD598" s="7796"/>
      <c r="CE598" s="7795"/>
      <c r="CF598" s="7795"/>
      <c r="CG598" s="7795"/>
      <c r="CH598" s="7795"/>
      <c r="CI598" s="7795"/>
      <c r="CJ598" s="7795"/>
      <c r="CK598" s="7795"/>
      <c r="CL598" s="7786"/>
      <c r="CM598" s="7786"/>
      <c r="CN598" s="7786"/>
      <c r="CO598" s="7786"/>
      <c r="CP598" s="7786"/>
      <c r="CQ598" s="7786"/>
      <c r="CR598" s="7786"/>
      <c r="CS598" s="7786"/>
      <c r="CT598" s="7786"/>
      <c r="CU598" s="7786"/>
      <c r="CV598" s="7702"/>
      <c r="CW598" s="7702"/>
      <c r="CX598" s="7702"/>
      <c r="CY598" s="7702"/>
      <c r="CZ598" s="7702"/>
    </row>
    <row r="599" spans="1:104" ht="13.5" thickBot="1" x14ac:dyDescent="0.25">
      <c r="A599" s="7699"/>
      <c r="B599" s="7699"/>
      <c r="C599" s="7702"/>
      <c r="D599" s="7702"/>
      <c r="E599" s="7702"/>
      <c r="F599" s="7702"/>
      <c r="G599" s="7702"/>
      <c r="H599" s="7702"/>
      <c r="I599" s="7702"/>
      <c r="J599" s="7702"/>
      <c r="K599" s="7702"/>
      <c r="L599" s="7702"/>
      <c r="M599" s="7702"/>
      <c r="N599" s="7702"/>
      <c r="O599" s="7702"/>
      <c r="P599" s="7702"/>
      <c r="Q599" s="7702"/>
      <c r="R599" s="7702"/>
      <c r="S599" s="7702"/>
      <c r="T599" s="7702"/>
      <c r="U599" s="7702"/>
      <c r="V599" s="7702"/>
      <c r="W599" s="7702"/>
      <c r="X599" s="7702"/>
      <c r="Y599" s="7702"/>
      <c r="Z599" s="7702"/>
      <c r="AA599" s="7702"/>
      <c r="AB599" s="7702"/>
      <c r="AC599" s="7702"/>
      <c r="AD599" s="7702"/>
      <c r="AE599" s="7702"/>
      <c r="AF599" s="7702"/>
      <c r="AG599" s="7702"/>
      <c r="AH599" s="7702"/>
      <c r="AI599" s="7702"/>
      <c r="AJ599" s="7702"/>
      <c r="AK599" s="7702"/>
      <c r="AL599" s="7702"/>
      <c r="AM599" s="7702"/>
      <c r="AN599" s="7702"/>
      <c r="AO599" s="7702"/>
      <c r="AP599" s="7702"/>
      <c r="AQ599" s="7702"/>
      <c r="AR599" s="7702"/>
      <c r="AS599" s="7702"/>
      <c r="AT599" s="7702"/>
      <c r="AU599" s="7702"/>
      <c r="AV599" s="7702"/>
      <c r="AW599" s="7702"/>
      <c r="AX599" s="7702"/>
      <c r="AY599" s="7702"/>
      <c r="AZ599" s="7702"/>
      <c r="BA599" s="7702"/>
      <c r="BB599" s="7702"/>
      <c r="BC599" s="7702"/>
      <c r="BD599" s="7702"/>
      <c r="BE599" s="7702"/>
      <c r="BF599" s="7702"/>
      <c r="BG599" s="7702"/>
      <c r="BH599" s="7702"/>
      <c r="BI599" s="7702"/>
      <c r="BJ599" s="7702"/>
      <c r="BK599" s="7702"/>
      <c r="BL599" s="7702"/>
      <c r="BM599" s="7702"/>
      <c r="BN599" s="7702"/>
      <c r="BO599" s="7702"/>
      <c r="BP599" s="7702"/>
      <c r="BQ599" s="7702"/>
      <c r="BR599" s="7702"/>
      <c r="BS599" s="8293"/>
      <c r="BT599" s="7705"/>
      <c r="BU599" s="7739" t="inlineStr">
        <is>
          <t>Fin</t>
        </is>
      </c>
      <c r="BV599" s="7682"/>
      <c r="BW599" s="7683"/>
      <c r="BX599" s="7683"/>
      <c r="BY599" s="7746"/>
      <c r="BZ599" s="7702"/>
      <c r="CA599" s="7679" t="inlineStr">
        <is>
          <t>Sonda:</t>
        </is>
      </c>
      <c r="CB599" s="7725" t="inlineStr">
        <is>
          <t>EX3DV4 - SN 7461</t>
        </is>
      </c>
      <c r="CC599" s="7708"/>
      <c r="CD599" s="7796"/>
      <c r="CE599" s="7795"/>
      <c r="CF599" s="7795"/>
      <c r="CG599" s="7795"/>
      <c r="CH599" s="7795"/>
      <c r="CI599" s="7795"/>
      <c r="CJ599" s="7795"/>
      <c r="CK599" s="7795"/>
      <c r="CL599" s="7786"/>
      <c r="CM599" s="7786"/>
      <c r="CN599" s="7786"/>
      <c r="CO599" s="7786"/>
      <c r="CP599" s="7786"/>
      <c r="CQ599" s="7786"/>
      <c r="CR599" s="7786"/>
      <c r="CS599" s="7786"/>
      <c r="CT599" s="7786"/>
      <c r="CU599" s="7786"/>
      <c r="CV599" s="7702"/>
      <c r="CW599" s="7702"/>
      <c r="CX599" s="7702"/>
      <c r="CY599" s="7702"/>
      <c r="CZ599" s="7702"/>
    </row>
    <row r="600" spans="1:104" ht="13.5" thickBot="1" x14ac:dyDescent="0.25">
      <c r="A600" s="7699"/>
      <c r="B600" s="7699"/>
      <c r="C600" s="7702"/>
      <c r="D600" s="7702"/>
      <c r="E600" s="7702"/>
      <c r="F600" s="7702"/>
      <c r="G600" s="7702"/>
      <c r="H600" s="7702"/>
      <c r="I600" s="7702"/>
      <c r="J600" s="7702"/>
      <c r="K600" s="7702"/>
      <c r="L600" s="7702"/>
      <c r="M600" s="7702"/>
      <c r="N600" s="7702"/>
      <c r="O600" s="7702"/>
      <c r="P600" s="7702"/>
      <c r="Q600" s="7702"/>
      <c r="R600" s="7702"/>
      <c r="S600" s="7702"/>
      <c r="T600" s="7702"/>
      <c r="U600" s="7702"/>
      <c r="V600" s="7702"/>
      <c r="W600" s="7702"/>
      <c r="X600" s="7702"/>
      <c r="Y600" s="7702"/>
      <c r="Z600" s="7702"/>
      <c r="AA600" s="7702"/>
      <c r="AB600" s="7702"/>
      <c r="AC600" s="7702"/>
      <c r="AD600" s="7702"/>
      <c r="AE600" s="7702"/>
      <c r="AF600" s="7702"/>
      <c r="AG600" s="7702"/>
      <c r="AH600" s="7702"/>
      <c r="AI600" s="7702"/>
      <c r="AJ600" s="7702"/>
      <c r="AK600" s="7702"/>
      <c r="AL600" s="7702"/>
      <c r="AM600" s="7702"/>
      <c r="AN600" s="7702"/>
      <c r="AO600" s="7702"/>
      <c r="AP600" s="7702"/>
      <c r="AQ600" s="7702"/>
      <c r="AR600" s="7702"/>
      <c r="AS600" s="7702"/>
      <c r="AT600" s="7702"/>
      <c r="AU600" s="7702"/>
      <c r="AV600" s="7702"/>
      <c r="AW600" s="7702"/>
      <c r="AX600" s="7702"/>
      <c r="AY600" s="7702"/>
      <c r="AZ600" s="7702"/>
      <c r="BA600" s="7702"/>
      <c r="BB600" s="7702"/>
      <c r="BC600" s="7702"/>
      <c r="BD600" s="7702"/>
      <c r="BE600" s="7702"/>
      <c r="BF600" s="7702"/>
      <c r="BG600" s="7702"/>
      <c r="BH600" s="7702"/>
      <c r="BI600" s="7702"/>
      <c r="BJ600" s="7702"/>
      <c r="BK600" s="7702"/>
      <c r="BL600" s="7702"/>
      <c r="BM600" s="7702"/>
      <c r="BN600" s="7702"/>
      <c r="BO600" s="7702"/>
      <c r="BP600" s="7702"/>
      <c r="BQ600" s="7702"/>
      <c r="BR600" s="7702"/>
      <c r="BS600" s="8293"/>
      <c r="BT600" s="7705"/>
      <c r="BU600" s="7702"/>
      <c r="BV600" s="7702"/>
      <c r="BW600" s="7702"/>
      <c r="BX600" s="7702"/>
      <c r="BY600" s="7702"/>
      <c r="BZ600" s="7702"/>
      <c r="CA600" s="7679" t="inlineStr">
        <is>
          <t>Cert. (EN/FCC/ISED):</t>
        </is>
      </c>
      <c r="CB600" s="7999" t="inlineStr">
        <is>
          <t>EN/FCC/ISED</t>
        </is>
      </c>
      <c r="CC600" s="7708"/>
      <c r="CD600" s="7796"/>
      <c r="CE600" s="7795"/>
      <c r="CF600" s="7795"/>
      <c r="CG600" s="7795"/>
      <c r="CH600" s="7795"/>
      <c r="CI600" s="7795"/>
      <c r="CJ600" s="7795"/>
      <c r="CK600" s="7795"/>
      <c r="CL600" s="7786"/>
      <c r="CM600" s="7786"/>
      <c r="CN600" s="7786"/>
      <c r="CO600" s="7786"/>
      <c r="CP600" s="7786"/>
      <c r="CQ600" s="7786"/>
      <c r="CR600" s="7786"/>
      <c r="CS600" s="7786"/>
      <c r="CT600" s="7786"/>
      <c r="CU600" s="7786"/>
      <c r="CV600" s="7702"/>
      <c r="CW600" s="7702"/>
      <c r="CX600" s="7702"/>
      <c r="CY600" s="7702"/>
      <c r="CZ600" s="7702"/>
    </row>
    <row r="601" spans="1:104" ht="13.5" thickBot="1" x14ac:dyDescent="0.25">
      <c r="A601" s="7699"/>
      <c r="B601" s="7699"/>
      <c r="C601" s="7702"/>
      <c r="D601" s="7702"/>
      <c r="E601" s="7702"/>
      <c r="F601" s="7702"/>
      <c r="G601" s="7702"/>
      <c r="H601" s="7702"/>
      <c r="I601" s="7702"/>
      <c r="J601" s="7702"/>
      <c r="K601" s="7702"/>
      <c r="L601" s="7702"/>
      <c r="M601" s="7702"/>
      <c r="N601" s="7702"/>
      <c r="O601" s="7702"/>
      <c r="P601" s="7702"/>
      <c r="Q601" s="7702"/>
      <c r="R601" s="7702"/>
      <c r="S601" s="7702"/>
      <c r="T601" s="7702"/>
      <c r="U601" s="7702"/>
      <c r="V601" s="7702"/>
      <c r="W601" s="7702"/>
      <c r="X601" s="7702"/>
      <c r="Y601" s="7702"/>
      <c r="Z601" s="7702"/>
      <c r="AA601" s="7702"/>
      <c r="AB601" s="7702"/>
      <c r="AC601" s="7702"/>
      <c r="AD601" s="7702"/>
      <c r="AE601" s="7702"/>
      <c r="AF601" s="7702"/>
      <c r="AG601" s="7702"/>
      <c r="AH601" s="7702"/>
      <c r="AI601" s="7702"/>
      <c r="AJ601" s="7702"/>
      <c r="AK601" s="7702"/>
      <c r="AL601" s="7702"/>
      <c r="AM601" s="7702"/>
      <c r="AN601" s="7702"/>
      <c r="AO601" s="7702"/>
      <c r="AP601" s="7702"/>
      <c r="AQ601" s="7702"/>
      <c r="AR601" s="7702"/>
      <c r="AS601" s="7702"/>
      <c r="AT601" s="7702"/>
      <c r="AU601" s="7702"/>
      <c r="AV601" s="7702"/>
      <c r="AW601" s="7702"/>
      <c r="AX601" s="7702"/>
      <c r="AY601" s="7702"/>
      <c r="AZ601" s="7702"/>
      <c r="BA601" s="7702"/>
      <c r="BB601" s="7702"/>
      <c r="BC601" s="7702"/>
      <c r="BD601" s="7702"/>
      <c r="BE601" s="7702"/>
      <c r="BF601" s="7702"/>
      <c r="BG601" s="7702"/>
      <c r="BH601" s="7702"/>
      <c r="BI601" s="7702"/>
      <c r="BJ601" s="7702"/>
      <c r="BK601" s="7702"/>
      <c r="BL601" s="7702"/>
      <c r="BM601" s="7702"/>
      <c r="BN601" s="7702"/>
      <c r="BO601" s="7702"/>
      <c r="BP601" s="7702"/>
      <c r="BQ601" s="7702"/>
      <c r="BR601" s="7702"/>
      <c r="BS601" s="8293"/>
      <c r="BT601" s="7705"/>
      <c r="BU601" s="7702"/>
      <c r="BV601" s="7702"/>
      <c r="BW601" s="7702"/>
      <c r="BX601" s="7702"/>
      <c r="BY601" s="7702"/>
      <c r="BZ601" s="7702"/>
      <c r="CA601" s="7679" t="inlineStr">
        <is>
          <t>Head/Body:</t>
        </is>
      </c>
      <c r="CB601" s="7724" t="inlineStr">
        <is>
          <t>Head</t>
        </is>
      </c>
      <c r="CC601" s="7708"/>
      <c r="CD601" s="7796"/>
      <c r="CE601" s="7795"/>
      <c r="CF601" s="7795"/>
      <c r="CG601" s="7795"/>
      <c r="CH601" s="7795"/>
      <c r="CI601" s="7795"/>
      <c r="CJ601" s="7795"/>
      <c r="CK601" s="7795"/>
      <c r="CL601" s="7786"/>
      <c r="CM601" s="7786"/>
      <c r="CN601" s="7786"/>
      <c r="CO601" s="7786"/>
      <c r="CP601" s="7786"/>
      <c r="CQ601" s="7786"/>
      <c r="CR601" s="7786"/>
      <c r="CS601" s="7786"/>
      <c r="CT601" s="7786"/>
      <c r="CU601" s="7786"/>
      <c r="CV601" s="7702"/>
      <c r="CW601" s="7702"/>
      <c r="CX601" s="7702"/>
      <c r="CY601" s="7702"/>
      <c r="CZ601" s="7702"/>
    </row>
    <row r="602" spans="1:104" x14ac:dyDescent="0.2">
      <c r="A602" s="7699"/>
      <c r="B602" s="7699"/>
      <c r="C602" s="7702"/>
      <c r="D602" s="7702"/>
      <c r="E602" s="7702"/>
      <c r="F602" s="7702"/>
      <c r="G602" s="7702"/>
      <c r="H602" s="7702"/>
      <c r="I602" s="7702"/>
      <c r="J602" s="7702"/>
      <c r="K602" s="7702"/>
      <c r="L602" s="7702"/>
      <c r="M602" s="7702"/>
      <c r="N602" s="7702"/>
      <c r="O602" s="7702"/>
      <c r="P602" s="7702"/>
      <c r="Q602" s="7702"/>
      <c r="R602" s="7702"/>
      <c r="S602" s="7702"/>
      <c r="T602" s="7702"/>
      <c r="U602" s="7702"/>
      <c r="V602" s="7702"/>
      <c r="W602" s="7702"/>
      <c r="X602" s="7702"/>
      <c r="Y602" s="7702"/>
      <c r="Z602" s="7702"/>
      <c r="AA602" s="7702"/>
      <c r="AB602" s="7702"/>
      <c r="AC602" s="7702"/>
      <c r="AD602" s="7702"/>
      <c r="AE602" s="7702"/>
      <c r="AF602" s="7702"/>
      <c r="AG602" s="7702"/>
      <c r="AH602" s="7702"/>
      <c r="AI602" s="7702"/>
      <c r="AJ602" s="7702"/>
      <c r="AK602" s="7702"/>
      <c r="AL602" s="7702"/>
      <c r="AM602" s="7702"/>
      <c r="AN602" s="7702"/>
      <c r="AO602" s="7702"/>
      <c r="AP602" s="7702"/>
      <c r="AQ602" s="7702"/>
      <c r="AR602" s="7702"/>
      <c r="AS602" s="7702"/>
      <c r="AT602" s="7702"/>
      <c r="AU602" s="7702"/>
      <c r="AV602" s="7702"/>
      <c r="AW602" s="7702"/>
      <c r="AX602" s="7702"/>
      <c r="AY602" s="7702"/>
      <c r="AZ602" s="7702"/>
      <c r="BA602" s="7702"/>
      <c r="BB602" s="7702"/>
      <c r="BC602" s="7702"/>
      <c r="BD602" s="7702"/>
      <c r="BE602" s="7702"/>
      <c r="BF602" s="7702"/>
      <c r="BG602" s="7702"/>
      <c r="BH602" s="7702"/>
      <c r="BI602" s="7702"/>
      <c r="BJ602" s="7702"/>
      <c r="BK602" s="7702"/>
      <c r="BL602" s="7702"/>
      <c r="BM602" s="7702"/>
      <c r="BN602" s="7702"/>
      <c r="BO602" s="7702"/>
      <c r="BP602" s="7702"/>
      <c r="BQ602" s="7702"/>
      <c r="BR602" s="7702"/>
      <c r="BS602" s="8293"/>
      <c r="BT602" s="7705"/>
      <c r="BU602" s="7684" t="inlineStr">
        <is>
          <t>Frecuencia</t>
        </is>
      </c>
      <c r="BV602" s="7685" t="inlineStr">
        <is>
          <t>Nivel Gen.</t>
        </is>
      </c>
      <c r="BW602" s="8295" t="inlineStr">
        <is>
          <t>Medidor de Potencia</t>
        </is>
      </c>
      <c r="BX602" s="8296"/>
      <c r="BY602" s="8297" t="inlineStr">
        <is>
          <t>Observaciones</t>
        </is>
      </c>
      <c r="BZ602" s="7703"/>
      <c r="CA602" s="7998"/>
      <c r="CB602" s="7702"/>
      <c r="CC602" s="7708"/>
      <c r="CD602" s="7796"/>
      <c r="CE602" s="7795"/>
      <c r="CF602" s="7795"/>
      <c r="CG602" s="7795"/>
      <c r="CH602" s="7795"/>
      <c r="CI602" s="7795"/>
      <c r="CJ602" s="7795"/>
      <c r="CK602" s="7795"/>
      <c r="CL602" s="7786"/>
      <c r="CM602" s="7786"/>
      <c r="CN602" s="7786"/>
      <c r="CO602" s="7786"/>
      <c r="CP602" s="7786"/>
      <c r="CQ602" s="7786"/>
      <c r="CR602" s="7786"/>
      <c r="CS602" s="7786"/>
      <c r="CT602" s="7786"/>
      <c r="CU602" s="7786"/>
      <c r="CV602" s="7702"/>
      <c r="CW602" s="7702"/>
      <c r="CX602" s="7702"/>
      <c r="CY602" s="7702"/>
      <c r="CZ602" s="7702"/>
    </row>
    <row r="603" spans="1:104" ht="13.5" thickBot="1" x14ac:dyDescent="0.25">
      <c r="A603" s="7699"/>
      <c r="B603" s="7699"/>
      <c r="C603" s="7702"/>
      <c r="D603" s="7702"/>
      <c r="E603" s="7702"/>
      <c r="F603" s="7702"/>
      <c r="G603" s="7702"/>
      <c r="H603" s="7702"/>
      <c r="I603" s="7702"/>
      <c r="J603" s="7702"/>
      <c r="K603" s="7702"/>
      <c r="L603" s="7702"/>
      <c r="M603" s="7702"/>
      <c r="N603" s="7702"/>
      <c r="O603" s="7702"/>
      <c r="P603" s="7702"/>
      <c r="Q603" s="7702"/>
      <c r="R603" s="7702"/>
      <c r="S603" s="7702"/>
      <c r="T603" s="7702"/>
      <c r="U603" s="7702"/>
      <c r="V603" s="7702"/>
      <c r="W603" s="7702"/>
      <c r="X603" s="7702"/>
      <c r="Y603" s="7702"/>
      <c r="Z603" s="7702"/>
      <c r="AA603" s="7702"/>
      <c r="AB603" s="7702"/>
      <c r="AC603" s="7702"/>
      <c r="AD603" s="7702"/>
      <c r="AE603" s="7702"/>
      <c r="AF603" s="7702"/>
      <c r="AG603" s="7702"/>
      <c r="AH603" s="7702"/>
      <c r="AI603" s="7702"/>
      <c r="AJ603" s="7702"/>
      <c r="AK603" s="7702"/>
      <c r="AL603" s="7702"/>
      <c r="AM603" s="7702"/>
      <c r="AN603" s="7702"/>
      <c r="AO603" s="7702"/>
      <c r="AP603" s="7702"/>
      <c r="AQ603" s="7702"/>
      <c r="AR603" s="7702"/>
      <c r="AS603" s="7702"/>
      <c r="AT603" s="7702"/>
      <c r="AU603" s="7702"/>
      <c r="AV603" s="7702"/>
      <c r="AW603" s="7702"/>
      <c r="AX603" s="7702"/>
      <c r="AY603" s="7702"/>
      <c r="AZ603" s="7702"/>
      <c r="BA603" s="7702"/>
      <c r="BB603" s="7702"/>
      <c r="BC603" s="7702"/>
      <c r="BD603" s="7702"/>
      <c r="BE603" s="7702"/>
      <c r="BF603" s="7702"/>
      <c r="BG603" s="7702"/>
      <c r="BH603" s="7702"/>
      <c r="BI603" s="7702"/>
      <c r="BJ603" s="7702"/>
      <c r="BK603" s="7702"/>
      <c r="BL603" s="7702"/>
      <c r="BM603" s="7702"/>
      <c r="BN603" s="7702"/>
      <c r="BO603" s="7702"/>
      <c r="BP603" s="7702"/>
      <c r="BQ603" s="7702"/>
      <c r="BR603" s="7702"/>
      <c r="BS603" s="8293"/>
      <c r="BT603" s="7705"/>
      <c r="BU603" s="7747" t="inlineStr">
        <is>
          <t>(MHz)</t>
        </is>
      </c>
      <c r="BV603" s="7748" t="inlineStr">
        <is>
          <t>(dBm)</t>
        </is>
      </c>
      <c r="BW603" s="7749" t="inlineStr">
        <is>
          <t>Sensor A (mW)</t>
        </is>
      </c>
      <c r="BX603" s="7749" t="inlineStr">
        <is>
          <t>Sensor B (dBm)</t>
        </is>
      </c>
      <c r="BY603" s="8298"/>
      <c r="BZ603" s="7703"/>
      <c r="CA603" s="7998"/>
      <c r="CB603" s="7702"/>
      <c r="CC603" s="7708"/>
      <c r="CD603" s="7796"/>
      <c r="CE603" s="7795"/>
      <c r="CF603" s="7795"/>
      <c r="CG603" s="7795"/>
      <c r="CH603" s="7795"/>
      <c r="CI603" s="7795"/>
      <c r="CJ603" s="7795"/>
      <c r="CK603" s="7795"/>
      <c r="CL603" s="7786"/>
      <c r="CM603" s="7786"/>
      <c r="CN603" s="7786"/>
      <c r="CO603" s="7786"/>
      <c r="CP603" s="7786"/>
      <c r="CQ603" s="7786"/>
      <c r="CR603" s="7786"/>
      <c r="CS603" s="7786"/>
      <c r="CT603" s="7786"/>
      <c r="CU603" s="7786"/>
      <c r="CV603" s="7702"/>
      <c r="CW603" s="7702"/>
      <c r="CX603" s="7702"/>
      <c r="CY603" s="7702"/>
      <c r="CZ603" s="7702"/>
    </row>
    <row r="604" spans="1:104" ht="13.5" thickBot="1" x14ac:dyDescent="0.25">
      <c r="A604" s="7699"/>
      <c r="B604" s="7699"/>
      <c r="C604" s="7702"/>
      <c r="D604" s="7702"/>
      <c r="E604" s="7702"/>
      <c r="F604" s="7702"/>
      <c r="G604" s="7702"/>
      <c r="H604" s="7702"/>
      <c r="I604" s="7702"/>
      <c r="J604" s="7702"/>
      <c r="K604" s="7702"/>
      <c r="L604" s="7702"/>
      <c r="M604" s="7702"/>
      <c r="N604" s="7702"/>
      <c r="O604" s="7702"/>
      <c r="P604" s="7702"/>
      <c r="Q604" s="7702"/>
      <c r="R604" s="7702"/>
      <c r="S604" s="7702"/>
      <c r="T604" s="7702"/>
      <c r="U604" s="7702"/>
      <c r="V604" s="7702"/>
      <c r="W604" s="7702"/>
      <c r="X604" s="7702"/>
      <c r="Y604" s="7702"/>
      <c r="Z604" s="7702"/>
      <c r="AA604" s="7702"/>
      <c r="AB604" s="7702"/>
      <c r="AC604" s="7702"/>
      <c r="AD604" s="7702"/>
      <c r="AE604" s="7702"/>
      <c r="AF604" s="7702"/>
      <c r="AG604" s="7702"/>
      <c r="AH604" s="7702"/>
      <c r="AI604" s="7702"/>
      <c r="AJ604" s="7702"/>
      <c r="AK604" s="7702"/>
      <c r="AL604" s="7702"/>
      <c r="AM604" s="7702"/>
      <c r="AN604" s="7702"/>
      <c r="AO604" s="7702"/>
      <c r="AP604" s="7702"/>
      <c r="AQ604" s="7702"/>
      <c r="AR604" s="7702"/>
      <c r="AS604" s="7702"/>
      <c r="AT604" s="7702"/>
      <c r="AU604" s="7702"/>
      <c r="AV604" s="7702"/>
      <c r="AW604" s="7702"/>
      <c r="AX604" s="7702"/>
      <c r="AY604" s="7702"/>
      <c r="AZ604" s="7702"/>
      <c r="BA604" s="7702"/>
      <c r="BB604" s="7702"/>
      <c r="BC604" s="7702"/>
      <c r="BD604" s="7702"/>
      <c r="BE604" s="7702"/>
      <c r="BF604" s="7702"/>
      <c r="BG604" s="7702"/>
      <c r="BH604" s="7702"/>
      <c r="BI604" s="7702"/>
      <c r="BJ604" s="7702"/>
      <c r="BK604" s="7702"/>
      <c r="BL604" s="7702"/>
      <c r="BM604" s="7702"/>
      <c r="BN604" s="7702"/>
      <c r="BO604" s="7702"/>
      <c r="BP604" s="7702"/>
      <c r="BQ604" s="7702"/>
      <c r="BR604" s="7702"/>
      <c r="BS604" s="8293"/>
      <c r="BT604" s="7705"/>
      <c r="BU604" s="8299"/>
      <c r="BV604" s="7722"/>
      <c r="BW604" s="8302">
        <v>250</v>
      </c>
      <c r="BX604" s="7751"/>
      <c r="BY604" s="7723" t="inlineStr">
        <is>
          <t>Aprox. 250/100mW</t>
        </is>
      </c>
      <c r="BZ604" s="7704" t="inlineStr">
        <is>
          <t>1º</t>
        </is>
      </c>
      <c r="CA604" s="7999"/>
      <c r="CB604" s="7702" t="inlineStr">
        <is>
          <t>Elegir valor de lista desplegable</t>
        </is>
      </c>
      <c r="CC604" s="7708"/>
      <c r="CD604" s="7796"/>
      <c r="CE604" s="7795"/>
      <c r="CF604" s="7795"/>
      <c r="CG604" s="7795"/>
      <c r="CH604" s="7795"/>
      <c r="CI604" s="7795"/>
      <c r="CJ604" s="7795"/>
      <c r="CK604" s="7795"/>
      <c r="CL604" s="7786"/>
      <c r="CM604" s="7786"/>
      <c r="CN604" s="7786"/>
      <c r="CO604" s="7786"/>
      <c r="CP604" s="7786"/>
      <c r="CQ604" s="7786"/>
      <c r="CR604" s="7786"/>
      <c r="CS604" s="7786"/>
      <c r="CT604" s="7786"/>
      <c r="CU604" s="7786"/>
      <c r="CV604" s="7702"/>
      <c r="CW604" s="7702"/>
      <c r="CX604" s="7702"/>
      <c r="CY604" s="7702"/>
      <c r="CZ604" s="7702"/>
    </row>
    <row r="605" spans="1:104" ht="13.5" thickBot="1" x14ac:dyDescent="0.25">
      <c r="A605" s="7699"/>
      <c r="B605" s="7699"/>
      <c r="C605" s="7702"/>
      <c r="D605" s="7702"/>
      <c r="E605" s="7702"/>
      <c r="F605" s="7702"/>
      <c r="G605" s="7702"/>
      <c r="H605" s="7702"/>
      <c r="I605" s="7702"/>
      <c r="J605" s="7702"/>
      <c r="K605" s="7702"/>
      <c r="L605" s="7702"/>
      <c r="M605" s="7702"/>
      <c r="N605" s="7702"/>
      <c r="O605" s="7702"/>
      <c r="P605" s="7702"/>
      <c r="Q605" s="7702"/>
      <c r="R605" s="7702"/>
      <c r="S605" s="7702"/>
      <c r="T605" s="7702"/>
      <c r="U605" s="7702"/>
      <c r="V605" s="7702"/>
      <c r="W605" s="7702"/>
      <c r="X605" s="7702"/>
      <c r="Y605" s="7702"/>
      <c r="Z605" s="7702"/>
      <c r="AA605" s="7702"/>
      <c r="AB605" s="7702"/>
      <c r="AC605" s="7702"/>
      <c r="AD605" s="7702"/>
      <c r="AE605" s="7702"/>
      <c r="AF605" s="7702"/>
      <c r="AG605" s="7702"/>
      <c r="AH605" s="7702"/>
      <c r="AI605" s="7702"/>
      <c r="AJ605" s="7702"/>
      <c r="AK605" s="7702"/>
      <c r="AL605" s="7702"/>
      <c r="AM605" s="7702"/>
      <c r="AN605" s="7702"/>
      <c r="AO605" s="7702"/>
      <c r="AP605" s="7702"/>
      <c r="AQ605" s="7702"/>
      <c r="AR605" s="7702"/>
      <c r="AS605" s="7702"/>
      <c r="AT605" s="7702"/>
      <c r="AU605" s="7702"/>
      <c r="AV605" s="7702"/>
      <c r="AW605" s="7702"/>
      <c r="AX605" s="7702"/>
      <c r="AY605" s="7702"/>
      <c r="AZ605" s="7702"/>
      <c r="BA605" s="7702"/>
      <c r="BB605" s="7702"/>
      <c r="BC605" s="7702"/>
      <c r="BD605" s="7702"/>
      <c r="BE605" s="7702"/>
      <c r="BF605" s="7702"/>
      <c r="BG605" s="7702"/>
      <c r="BH605" s="7702"/>
      <c r="BI605" s="7702"/>
      <c r="BJ605" s="7702"/>
      <c r="BK605" s="7702"/>
      <c r="BL605" s="7702"/>
      <c r="BM605" s="7702"/>
      <c r="BN605" s="7702"/>
      <c r="BO605" s="7702"/>
      <c r="BP605" s="7702"/>
      <c r="BQ605" s="7702"/>
      <c r="BR605" s="7702"/>
      <c r="BS605" s="8293"/>
      <c r="BT605" s="7705"/>
      <c r="BU605" s="8300"/>
      <c r="BV605" s="7750">
        <f>BV604</f>
        <v>0</v>
      </c>
      <c r="BW605" s="8303"/>
      <c r="BX605" s="7687"/>
      <c r="BY605" s="7711" t="inlineStr">
        <is>
          <t>Lectura estabilizada</t>
        </is>
      </c>
      <c r="BZ605" s="7704" t="inlineStr">
        <is>
          <t>2º</t>
        </is>
      </c>
      <c r="CA605" s="8000"/>
      <c r="CB605" s="7702" t="inlineStr">
        <is>
          <t>Insertar valor manualmente</t>
        </is>
      </c>
      <c r="CC605" s="7708"/>
      <c r="CD605" s="7796"/>
      <c r="CE605" s="7795"/>
      <c r="CF605" s="7795"/>
      <c r="CG605" s="7795"/>
      <c r="CH605" s="7795"/>
      <c r="CI605" s="7795"/>
      <c r="CJ605" s="7795"/>
      <c r="CK605" s="7795"/>
      <c r="CL605" s="7786"/>
      <c r="CM605" s="7786"/>
      <c r="CN605" s="7786"/>
      <c r="CO605" s="7786"/>
      <c r="CP605" s="7786"/>
      <c r="CQ605" s="7786"/>
      <c r="CR605" s="7786"/>
      <c r="CS605" s="7786"/>
      <c r="CT605" s="7786"/>
      <c r="CU605" s="7786"/>
      <c r="CV605" s="7702"/>
      <c r="CW605" s="7702"/>
      <c r="CX605" s="7702"/>
      <c r="CY605" s="7702"/>
      <c r="CZ605" s="7702"/>
    </row>
    <row r="606" spans="1:104" ht="13.5" thickBot="1" x14ac:dyDescent="0.25">
      <c r="A606" s="7699"/>
      <c r="B606" s="7699"/>
      <c r="C606" s="7702"/>
      <c r="D606" s="7702"/>
      <c r="E606" s="7702"/>
      <c r="F606" s="7702"/>
      <c r="G606" s="7702"/>
      <c r="H606" s="7702"/>
      <c r="I606" s="7702"/>
      <c r="J606" s="7702"/>
      <c r="K606" s="7702"/>
      <c r="L606" s="7702"/>
      <c r="M606" s="7702"/>
      <c r="N606" s="7702"/>
      <c r="O606" s="7702"/>
      <c r="P606" s="7702"/>
      <c r="Q606" s="7702"/>
      <c r="R606" s="7702"/>
      <c r="S606" s="7702"/>
      <c r="T606" s="7702"/>
      <c r="U606" s="7702"/>
      <c r="V606" s="7702"/>
      <c r="W606" s="7702"/>
      <c r="X606" s="7702"/>
      <c r="Y606" s="7702"/>
      <c r="Z606" s="7702"/>
      <c r="AA606" s="7702"/>
      <c r="AB606" s="7702"/>
      <c r="AC606" s="7702"/>
      <c r="AD606" s="7702"/>
      <c r="AE606" s="7702"/>
      <c r="AF606" s="7702"/>
      <c r="AG606" s="7702"/>
      <c r="AH606" s="7702"/>
      <c r="AI606" s="7702"/>
      <c r="AJ606" s="7702"/>
      <c r="AK606" s="7702"/>
      <c r="AL606" s="7702"/>
      <c r="AM606" s="7702"/>
      <c r="AN606" s="7702"/>
      <c r="AO606" s="7702"/>
      <c r="AP606" s="7702"/>
      <c r="AQ606" s="7702"/>
      <c r="AR606" s="7702"/>
      <c r="AS606" s="7702"/>
      <c r="AT606" s="7702"/>
      <c r="AU606" s="7702"/>
      <c r="AV606" s="7702"/>
      <c r="AW606" s="7702"/>
      <c r="AX606" s="7702"/>
      <c r="AY606" s="7702"/>
      <c r="AZ606" s="7702"/>
      <c r="BA606" s="7702"/>
      <c r="BB606" s="7702"/>
      <c r="BC606" s="7702"/>
      <c r="BD606" s="7702"/>
      <c r="BE606" s="7702"/>
      <c r="BF606" s="7702"/>
      <c r="BG606" s="7702"/>
      <c r="BH606" s="7702"/>
      <c r="BI606" s="7702"/>
      <c r="BJ606" s="7702"/>
      <c r="BK606" s="7702"/>
      <c r="BL606" s="7702"/>
      <c r="BM606" s="7702"/>
      <c r="BN606" s="7702"/>
      <c r="BO606" s="7702"/>
      <c r="BP606" s="7702"/>
      <c r="BQ606" s="7702"/>
      <c r="BR606" s="7702"/>
      <c r="BS606" s="8293"/>
      <c r="BT606" s="7705"/>
      <c r="BU606" s="8300"/>
      <c r="BV606" s="7750">
        <f>BV604</f>
        <v>0</v>
      </c>
      <c r="BW606" s="8303"/>
      <c r="BX606" s="7687"/>
      <c r="BY606" s="7711" t="inlineStr">
        <is>
          <t>Cambio al dipolo</t>
        </is>
      </c>
      <c r="BZ606" s="7704" t="inlineStr">
        <is>
          <t>3º</t>
        </is>
      </c>
      <c r="CA606" s="8001"/>
      <c r="CB606" s="7702" t="inlineStr">
        <is>
          <t>Copiar valores de software de Temp/Hum</t>
        </is>
      </c>
      <c r="CC606" s="7708"/>
      <c r="CD606" s="7796"/>
      <c r="CE606" s="7795"/>
      <c r="CF606" s="7795"/>
      <c r="CG606" s="7795"/>
      <c r="CH606" s="7795"/>
      <c r="CI606" s="7795"/>
      <c r="CJ606" s="7795"/>
      <c r="CK606" s="7795"/>
      <c r="CL606" s="7786"/>
      <c r="CM606" s="7786"/>
      <c r="CN606" s="7786"/>
      <c r="CO606" s="7786"/>
      <c r="CP606" s="7786"/>
      <c r="CQ606" s="7786"/>
      <c r="CR606" s="7786"/>
      <c r="CS606" s="7786"/>
      <c r="CT606" s="7786"/>
      <c r="CU606" s="7786"/>
      <c r="CV606" s="7702"/>
      <c r="CW606" s="7702"/>
      <c r="CX606" s="7702"/>
      <c r="CY606" s="7702"/>
      <c r="CZ606" s="7702"/>
    </row>
    <row r="607" spans="1:104" ht="13.5" thickBot="1" x14ac:dyDescent="0.25">
      <c r="A607" s="7699"/>
      <c r="B607" s="7699"/>
      <c r="C607" s="7702"/>
      <c r="D607" s="7702"/>
      <c r="E607" s="7702"/>
      <c r="F607" s="7702"/>
      <c r="G607" s="7702"/>
      <c r="H607" s="7702"/>
      <c r="I607" s="7702"/>
      <c r="J607" s="7702"/>
      <c r="K607" s="7702"/>
      <c r="L607" s="7702"/>
      <c r="M607" s="7702"/>
      <c r="N607" s="7702"/>
      <c r="O607" s="7702"/>
      <c r="P607" s="7702"/>
      <c r="Q607" s="7702"/>
      <c r="R607" s="7702"/>
      <c r="S607" s="7702"/>
      <c r="T607" s="7702"/>
      <c r="U607" s="7702"/>
      <c r="V607" s="7702"/>
      <c r="W607" s="7702"/>
      <c r="X607" s="7702"/>
      <c r="Y607" s="7702"/>
      <c r="Z607" s="7702"/>
      <c r="AA607" s="7702"/>
      <c r="AB607" s="7702"/>
      <c r="AC607" s="7702"/>
      <c r="AD607" s="7702"/>
      <c r="AE607" s="7702"/>
      <c r="AF607" s="7702"/>
      <c r="AG607" s="7702"/>
      <c r="AH607" s="7702"/>
      <c r="AI607" s="7702"/>
      <c r="AJ607" s="7702"/>
      <c r="AK607" s="7702"/>
      <c r="AL607" s="7702"/>
      <c r="AM607" s="7702"/>
      <c r="AN607" s="7702"/>
      <c r="AO607" s="7702"/>
      <c r="AP607" s="7702"/>
      <c r="AQ607" s="7702"/>
      <c r="AR607" s="7702"/>
      <c r="AS607" s="7702"/>
      <c r="AT607" s="7702"/>
      <c r="AU607" s="7702"/>
      <c r="AV607" s="7702"/>
      <c r="AW607" s="7702"/>
      <c r="AX607" s="7702"/>
      <c r="AY607" s="7702"/>
      <c r="AZ607" s="7702"/>
      <c r="BA607" s="7702"/>
      <c r="BB607" s="7702"/>
      <c r="BC607" s="7702"/>
      <c r="BD607" s="7702"/>
      <c r="BE607" s="7702"/>
      <c r="BF607" s="7702"/>
      <c r="BG607" s="7702"/>
      <c r="BH607" s="7702"/>
      <c r="BI607" s="7702"/>
      <c r="BJ607" s="7702"/>
      <c r="BK607" s="7702"/>
      <c r="BL607" s="7702"/>
      <c r="BM607" s="7702"/>
      <c r="BN607" s="7702"/>
      <c r="BO607" s="7702"/>
      <c r="BP607" s="7702"/>
      <c r="BQ607" s="7702"/>
      <c r="BR607" s="7702"/>
      <c r="BS607" s="8293"/>
      <c r="BT607" s="7705"/>
      <c r="BU607" s="8300"/>
      <c r="BV607" s="7687"/>
      <c r="BW607" s="8303"/>
      <c r="BX607" s="7687"/>
      <c r="BY607" s="7711" t="inlineStr">
        <is>
          <t>Ajuste</t>
        </is>
      </c>
      <c r="BZ607" s="7704" t="inlineStr">
        <is>
          <t>4º</t>
        </is>
      </c>
      <c r="CA607" s="8002"/>
      <c r="CB607" s="7702" t="inlineStr">
        <is>
          <t>Celdas bloqueadas</t>
        </is>
      </c>
      <c r="CC607" s="7708"/>
      <c r="CD607" s="7796"/>
      <c r="CE607" s="7795"/>
      <c r="CF607" s="7795"/>
      <c r="CG607" s="7795"/>
      <c r="CH607" s="7795"/>
      <c r="CI607" s="7795"/>
      <c r="CJ607" s="7795"/>
      <c r="CK607" s="7795"/>
      <c r="CL607" s="7786"/>
      <c r="CM607" s="7786"/>
      <c r="CN607" s="7786"/>
      <c r="CO607" s="7786"/>
      <c r="CP607" s="7786"/>
      <c r="CQ607" s="7786"/>
      <c r="CR607" s="7786"/>
      <c r="CS607" s="7786"/>
      <c r="CT607" s="7786"/>
      <c r="CU607" s="7786"/>
      <c r="CV607" s="7702"/>
      <c r="CW607" s="7702"/>
      <c r="CX607" s="7702"/>
      <c r="CY607" s="7702"/>
      <c r="CZ607" s="7702"/>
    </row>
    <row r="608" spans="1:104" x14ac:dyDescent="0.2">
      <c r="A608" s="7699"/>
      <c r="B608" s="7699"/>
      <c r="C608" s="7702"/>
      <c r="D608" s="7702"/>
      <c r="E608" s="7702"/>
      <c r="F608" s="7702"/>
      <c r="G608" s="7702"/>
      <c r="H608" s="7702"/>
      <c r="I608" s="7702"/>
      <c r="J608" s="7702"/>
      <c r="K608" s="7702"/>
      <c r="L608" s="7702"/>
      <c r="M608" s="7702"/>
      <c r="N608" s="7702"/>
      <c r="O608" s="7702"/>
      <c r="P608" s="7702"/>
      <c r="Q608" s="7702"/>
      <c r="R608" s="7702"/>
      <c r="S608" s="7702"/>
      <c r="T608" s="7702"/>
      <c r="U608" s="7702"/>
      <c r="V608" s="7702"/>
      <c r="W608" s="7702"/>
      <c r="X608" s="7702"/>
      <c r="Y608" s="7702"/>
      <c r="Z608" s="7702"/>
      <c r="AA608" s="7702"/>
      <c r="AB608" s="7702"/>
      <c r="AC608" s="7702"/>
      <c r="AD608" s="7702"/>
      <c r="AE608" s="7702"/>
      <c r="AF608" s="7702"/>
      <c r="AG608" s="7702"/>
      <c r="AH608" s="7702"/>
      <c r="AI608" s="7702"/>
      <c r="AJ608" s="7702"/>
      <c r="AK608" s="7702"/>
      <c r="AL608" s="7702"/>
      <c r="AM608" s="7702"/>
      <c r="AN608" s="7702"/>
      <c r="AO608" s="7702"/>
      <c r="AP608" s="7702"/>
      <c r="AQ608" s="7702"/>
      <c r="AR608" s="7702"/>
      <c r="AS608" s="7702"/>
      <c r="AT608" s="7702"/>
      <c r="AU608" s="7702"/>
      <c r="AV608" s="7702"/>
      <c r="AW608" s="7702"/>
      <c r="AX608" s="7702"/>
      <c r="AY608" s="7702"/>
      <c r="AZ608" s="7702"/>
      <c r="BA608" s="7702"/>
      <c r="BB608" s="7702"/>
      <c r="BC608" s="7702"/>
      <c r="BD608" s="7702"/>
      <c r="BE608" s="7702"/>
      <c r="BF608" s="7702"/>
      <c r="BG608" s="7702"/>
      <c r="BH608" s="7702"/>
      <c r="BI608" s="7702"/>
      <c r="BJ608" s="7702"/>
      <c r="BK608" s="7702"/>
      <c r="BL608" s="7702"/>
      <c r="BM608" s="7702"/>
      <c r="BN608" s="7702"/>
      <c r="BO608" s="7702"/>
      <c r="BP608" s="7702"/>
      <c r="BQ608" s="7702"/>
      <c r="BR608" s="7702"/>
      <c r="BS608" s="8293"/>
      <c r="BT608" s="7705"/>
      <c r="BU608" s="8300"/>
      <c r="BV608" s="7750">
        <f>BV607</f>
        <v>0</v>
      </c>
      <c r="BW608" s="8303"/>
      <c r="BX608" s="7688">
        <f>BX607</f>
        <v>0</v>
      </c>
      <c r="BY608" s="7711" t="inlineStr">
        <is>
          <t>Máx durante ensayo</t>
        </is>
      </c>
      <c r="BZ608" s="7704" t="inlineStr">
        <is>
          <t>5º</t>
        </is>
      </c>
      <c r="CA608" s="7998"/>
      <c r="CB608" s="7702"/>
      <c r="CC608" s="7708"/>
      <c r="CD608" s="7796"/>
      <c r="CE608" s="7795"/>
      <c r="CF608" s="7795"/>
      <c r="CG608" s="7795"/>
      <c r="CH608" s="7795"/>
      <c r="CI608" s="7795"/>
      <c r="CJ608" s="7795"/>
      <c r="CK608" s="7795"/>
      <c r="CL608" s="7786"/>
      <c r="CM608" s="7786"/>
      <c r="CN608" s="7786"/>
      <c r="CO608" s="7786"/>
      <c r="CP608" s="7786"/>
      <c r="CQ608" s="7786"/>
      <c r="CR608" s="7786"/>
      <c r="CS608" s="7786"/>
      <c r="CT608" s="7786"/>
      <c r="CU608" s="7786"/>
      <c r="CV608" s="7702"/>
      <c r="CW608" s="7702"/>
      <c r="CX608" s="7702"/>
      <c r="CY608" s="7702"/>
      <c r="CZ608" s="7702"/>
    </row>
    <row r="609" spans="1:104" ht="13.5" thickBot="1" x14ac:dyDescent="0.25">
      <c r="A609" s="7699"/>
      <c r="B609" s="7699"/>
      <c r="C609" s="7702"/>
      <c r="D609" s="7702"/>
      <c r="E609" s="7702"/>
      <c r="F609" s="7702"/>
      <c r="G609" s="7702"/>
      <c r="H609" s="7702"/>
      <c r="I609" s="7702"/>
      <c r="J609" s="7702"/>
      <c r="K609" s="7702"/>
      <c r="L609" s="7702"/>
      <c r="M609" s="7702"/>
      <c r="N609" s="7702"/>
      <c r="O609" s="7702"/>
      <c r="P609" s="7702"/>
      <c r="Q609" s="7702"/>
      <c r="R609" s="7702"/>
      <c r="S609" s="7702"/>
      <c r="T609" s="7702"/>
      <c r="U609" s="7702"/>
      <c r="V609" s="7702"/>
      <c r="W609" s="7702"/>
      <c r="X609" s="7702"/>
      <c r="Y609" s="7702"/>
      <c r="Z609" s="7702"/>
      <c r="AA609" s="7702"/>
      <c r="AB609" s="7702"/>
      <c r="AC609" s="7702"/>
      <c r="AD609" s="7702"/>
      <c r="AE609" s="7702"/>
      <c r="AF609" s="7702"/>
      <c r="AG609" s="7702"/>
      <c r="AH609" s="7702"/>
      <c r="AI609" s="7702"/>
      <c r="AJ609" s="7702"/>
      <c r="AK609" s="7702"/>
      <c r="AL609" s="7702"/>
      <c r="AM609" s="7702"/>
      <c r="AN609" s="7702"/>
      <c r="AO609" s="7702"/>
      <c r="AP609" s="7702"/>
      <c r="AQ609" s="7702"/>
      <c r="AR609" s="7702"/>
      <c r="AS609" s="7702"/>
      <c r="AT609" s="7702"/>
      <c r="AU609" s="7702"/>
      <c r="AV609" s="7702"/>
      <c r="AW609" s="7702"/>
      <c r="AX609" s="7702"/>
      <c r="AY609" s="7702"/>
      <c r="AZ609" s="7702"/>
      <c r="BA609" s="7702"/>
      <c r="BB609" s="7702"/>
      <c r="BC609" s="7702"/>
      <c r="BD609" s="7702"/>
      <c r="BE609" s="7702"/>
      <c r="BF609" s="7702"/>
      <c r="BG609" s="7702"/>
      <c r="BH609" s="7702"/>
      <c r="BI609" s="7702"/>
      <c r="BJ609" s="7702"/>
      <c r="BK609" s="7702"/>
      <c r="BL609" s="7702"/>
      <c r="BM609" s="7702"/>
      <c r="BN609" s="7702"/>
      <c r="BO609" s="7702"/>
      <c r="BP609" s="7702"/>
      <c r="BQ609" s="7702"/>
      <c r="BR609" s="7702"/>
      <c r="BS609" s="8293"/>
      <c r="BT609" s="7705"/>
      <c r="BU609" s="8301"/>
      <c r="BV609" s="7752">
        <f>BV607</f>
        <v>0</v>
      </c>
      <c r="BW609" s="8304"/>
      <c r="BX609" s="7689">
        <f>BX607</f>
        <v>0</v>
      </c>
      <c r="BY609" s="7712" t="inlineStr">
        <is>
          <t>Mín durante ensayo</t>
        </is>
      </c>
      <c r="BZ609" s="7704" t="inlineStr">
        <is>
          <t>6º</t>
        </is>
      </c>
      <c r="CA609" s="7998"/>
      <c r="CB609" s="7702"/>
      <c r="CC609" s="7708"/>
      <c r="CD609" s="7796"/>
      <c r="CE609" s="7795"/>
      <c r="CF609" s="7795"/>
      <c r="CG609" s="7795"/>
      <c r="CH609" s="7795"/>
      <c r="CI609" s="7795"/>
      <c r="CJ609" s="7795"/>
      <c r="CK609" s="7795"/>
      <c r="CL609" s="7786"/>
      <c r="CM609" s="7786"/>
      <c r="CN609" s="7786"/>
      <c r="CO609" s="7786"/>
      <c r="CP609" s="7786"/>
      <c r="CQ609" s="7786"/>
      <c r="CR609" s="7786"/>
      <c r="CS609" s="7786"/>
      <c r="CT609" s="7786"/>
      <c r="CU609" s="7786"/>
      <c r="CV609" s="7702"/>
      <c r="CW609" s="7702"/>
      <c r="CX609" s="7702"/>
      <c r="CY609" s="7702"/>
      <c r="CZ609" s="7702"/>
    </row>
    <row r="610" spans="1:104" ht="13.5" thickBot="1" x14ac:dyDescent="0.25">
      <c r="A610" s="7699"/>
      <c r="B610" s="7699"/>
      <c r="C610" s="7702"/>
      <c r="D610" s="7702"/>
      <c r="E610" s="7702"/>
      <c r="F610" s="7702"/>
      <c r="G610" s="7702"/>
      <c r="H610" s="7702"/>
      <c r="I610" s="7702"/>
      <c r="J610" s="7702"/>
      <c r="K610" s="7702"/>
      <c r="L610" s="7702"/>
      <c r="M610" s="7702"/>
      <c r="N610" s="7702"/>
      <c r="O610" s="7702"/>
      <c r="P610" s="7702"/>
      <c r="Q610" s="7702"/>
      <c r="R610" s="7702"/>
      <c r="S610" s="7702"/>
      <c r="T610" s="7702"/>
      <c r="U610" s="7702"/>
      <c r="V610" s="7702"/>
      <c r="W610" s="7702"/>
      <c r="X610" s="7702"/>
      <c r="Y610" s="7702"/>
      <c r="Z610" s="7702"/>
      <c r="AA610" s="7702"/>
      <c r="AB610" s="7702"/>
      <c r="AC610" s="7702"/>
      <c r="AD610" s="7702"/>
      <c r="AE610" s="7702"/>
      <c r="AF610" s="7702"/>
      <c r="AG610" s="7702"/>
      <c r="AH610" s="7702"/>
      <c r="AI610" s="7702"/>
      <c r="AJ610" s="7702"/>
      <c r="AK610" s="7702"/>
      <c r="AL610" s="7702"/>
      <c r="AM610" s="7702"/>
      <c r="AN610" s="7702"/>
      <c r="AO610" s="7702"/>
      <c r="AP610" s="7702"/>
      <c r="AQ610" s="7702"/>
      <c r="AR610" s="7702"/>
      <c r="AS610" s="7702"/>
      <c r="AT610" s="7702"/>
      <c r="AU610" s="7702"/>
      <c r="AV610" s="7702"/>
      <c r="AW610" s="7702"/>
      <c r="AX610" s="7702"/>
      <c r="AY610" s="7702"/>
      <c r="AZ610" s="7702"/>
      <c r="BA610" s="7702"/>
      <c r="BB610" s="7702"/>
      <c r="BC610" s="7702"/>
      <c r="BD610" s="7702"/>
      <c r="BE610" s="7702"/>
      <c r="BF610" s="7702"/>
      <c r="BG610" s="7702"/>
      <c r="BH610" s="7702"/>
      <c r="BI610" s="7702"/>
      <c r="BJ610" s="7702"/>
      <c r="BK610" s="7702"/>
      <c r="BL610" s="7702"/>
      <c r="BM610" s="7702"/>
      <c r="BN610" s="7702"/>
      <c r="BO610" s="7702"/>
      <c r="BP610" s="7702"/>
      <c r="BQ610" s="7702"/>
      <c r="BR610" s="7702"/>
      <c r="BS610" s="8293"/>
      <c r="BT610" s="7705"/>
      <c r="BU610" s="7702"/>
      <c r="BV610" s="7702"/>
      <c r="BW610" s="7702"/>
      <c r="BX610" s="7680"/>
      <c r="BY610" s="7702"/>
      <c r="BZ610" s="7702"/>
      <c r="CA610" s="7998"/>
      <c r="CB610" s="7702"/>
      <c r="CC610" s="7708"/>
      <c r="CD610" s="7796"/>
      <c r="CE610" s="7795"/>
      <c r="CF610" s="7795"/>
      <c r="CG610" s="7795"/>
      <c r="CH610" s="7795"/>
      <c r="CI610" s="7795"/>
      <c r="CJ610" s="7795"/>
      <c r="CK610" s="7795"/>
      <c r="CL610" s="7786"/>
      <c r="CM610" s="7786"/>
      <c r="CN610" s="7786"/>
      <c r="CO610" s="7786"/>
      <c r="CP610" s="7786"/>
      <c r="CQ610" s="7786"/>
      <c r="CR610" s="7786"/>
      <c r="CS610" s="7786"/>
      <c r="CT610" s="7786"/>
      <c r="CU610" s="7786"/>
      <c r="CV610" s="7702"/>
      <c r="CW610" s="7702"/>
      <c r="CX610" s="7702"/>
      <c r="CY610" s="7702"/>
      <c r="CZ610" s="7702"/>
    </row>
    <row r="611" spans="1:104" ht="13.5" thickBot="1" x14ac:dyDescent="0.25">
      <c r="A611" s="7699"/>
      <c r="B611" s="7699"/>
      <c r="C611" s="7702"/>
      <c r="D611" s="7702"/>
      <c r="E611" s="7702"/>
      <c r="F611" s="7702"/>
      <c r="G611" s="7702"/>
      <c r="H611" s="7702"/>
      <c r="I611" s="7702"/>
      <c r="J611" s="7702"/>
      <c r="K611" s="7702"/>
      <c r="L611" s="7702"/>
      <c r="M611" s="7702"/>
      <c r="N611" s="7702"/>
      <c r="O611" s="7702"/>
      <c r="P611" s="7702"/>
      <c r="Q611" s="7702"/>
      <c r="R611" s="7702"/>
      <c r="S611" s="7702"/>
      <c r="T611" s="7702"/>
      <c r="U611" s="7702"/>
      <c r="V611" s="7702"/>
      <c r="W611" s="7702"/>
      <c r="X611" s="7702"/>
      <c r="Y611" s="7702"/>
      <c r="Z611" s="7702"/>
      <c r="AA611" s="7702"/>
      <c r="AB611" s="7702"/>
      <c r="AC611" s="7702"/>
      <c r="AD611" s="7702"/>
      <c r="AE611" s="7702"/>
      <c r="AF611" s="7702"/>
      <c r="AG611" s="7702"/>
      <c r="AH611" s="7702"/>
      <c r="AI611" s="7702"/>
      <c r="AJ611" s="7702"/>
      <c r="AK611" s="7702"/>
      <c r="AL611" s="7702"/>
      <c r="AM611" s="7702"/>
      <c r="AN611" s="7702"/>
      <c r="AO611" s="7702"/>
      <c r="AP611" s="7702"/>
      <c r="AQ611" s="7702"/>
      <c r="AR611" s="7702"/>
      <c r="AS611" s="7702"/>
      <c r="AT611" s="7702"/>
      <c r="AU611" s="7702"/>
      <c r="AV611" s="7702"/>
      <c r="AW611" s="7702"/>
      <c r="AX611" s="7702"/>
      <c r="AY611" s="7702"/>
      <c r="AZ611" s="7702"/>
      <c r="BA611" s="7702"/>
      <c r="BB611" s="7702"/>
      <c r="BC611" s="7702"/>
      <c r="BD611" s="7702"/>
      <c r="BE611" s="7702"/>
      <c r="BF611" s="7702"/>
      <c r="BG611" s="7702"/>
      <c r="BH611" s="7702"/>
      <c r="BI611" s="7702"/>
      <c r="BJ611" s="7702"/>
      <c r="BK611" s="7702"/>
      <c r="BL611" s="7702"/>
      <c r="BM611" s="7702"/>
      <c r="BN611" s="7702"/>
      <c r="BO611" s="7702"/>
      <c r="BP611" s="7702"/>
      <c r="BQ611" s="7702"/>
      <c r="BR611" s="7702"/>
      <c r="BS611" s="8293"/>
      <c r="BT611" s="7705"/>
      <c r="BU611" s="7690"/>
      <c r="BV611" s="7686" t="inlineStr">
        <is>
          <t>Medida SAR</t>
        </is>
      </c>
      <c r="BW611" s="7691" t="inlineStr">
        <is>
          <t>Valor en antena</t>
        </is>
      </c>
      <c r="BX611" s="7691" t="inlineStr">
        <is>
          <t>SAR 1W</t>
        </is>
      </c>
      <c r="BY611" s="7691" t="inlineStr">
        <is>
          <t>SAR W/g</t>
        </is>
      </c>
      <c r="BZ611" s="7691" t="inlineStr">
        <is>
          <t>Desviacion (%)</t>
        </is>
      </c>
      <c r="CA611" s="7692" t="inlineStr">
        <is>
          <t>Veredicto</t>
        </is>
      </c>
      <c r="CB611" s="7703"/>
      <c r="CC611" s="7709"/>
      <c r="CD611" s="7796"/>
      <c r="CE611" s="7795"/>
      <c r="CF611" s="7795"/>
      <c r="CG611" s="7795"/>
      <c r="CH611" s="7795"/>
      <c r="CI611" s="7795"/>
      <c r="CJ611" s="7795"/>
      <c r="CK611" s="7795"/>
      <c r="CL611" s="7786"/>
      <c r="CM611" s="7786"/>
      <c r="CN611" s="7786"/>
      <c r="CO611" s="7786"/>
      <c r="CP611" s="7786"/>
      <c r="CQ611" s="7786"/>
      <c r="CR611" s="7786"/>
      <c r="CS611" s="7786"/>
      <c r="CT611" s="7786"/>
      <c r="CU611" s="7786"/>
      <c r="CV611" s="7702"/>
      <c r="CW611" s="7702"/>
      <c r="CX611" s="7702"/>
      <c r="CY611" s="7702"/>
      <c r="CZ611" s="7702"/>
    </row>
    <row r="612" spans="1:104" x14ac:dyDescent="0.2">
      <c r="A612" s="7699"/>
      <c r="B612" s="7699"/>
      <c r="C612" s="7702"/>
      <c r="D612" s="7702"/>
      <c r="E612" s="7702"/>
      <c r="F612" s="7702"/>
      <c r="G612" s="7702"/>
      <c r="H612" s="7702"/>
      <c r="I612" s="7702"/>
      <c r="J612" s="7702"/>
      <c r="K612" s="7702"/>
      <c r="L612" s="7702"/>
      <c r="M612" s="7702"/>
      <c r="N612" s="7702"/>
      <c r="O612" s="7702"/>
      <c r="P612" s="7702"/>
      <c r="Q612" s="7702"/>
      <c r="R612" s="7702"/>
      <c r="S612" s="7702"/>
      <c r="T612" s="7702"/>
      <c r="U612" s="7702"/>
      <c r="V612" s="7702"/>
      <c r="W612" s="7702"/>
      <c r="X612" s="7702"/>
      <c r="Y612" s="7702"/>
      <c r="Z612" s="7702"/>
      <c r="AA612" s="7702"/>
      <c r="AB612" s="7702"/>
      <c r="AC612" s="7702"/>
      <c r="AD612" s="7702"/>
      <c r="AE612" s="7702"/>
      <c r="AF612" s="7702"/>
      <c r="AG612" s="7702"/>
      <c r="AH612" s="7702"/>
      <c r="AI612" s="7702"/>
      <c r="AJ612" s="7702"/>
      <c r="AK612" s="7702"/>
      <c r="AL612" s="7702"/>
      <c r="AM612" s="7702"/>
      <c r="AN612" s="7702"/>
      <c r="AO612" s="7702"/>
      <c r="AP612" s="7702"/>
      <c r="AQ612" s="7702"/>
      <c r="AR612" s="7702"/>
      <c r="AS612" s="7702"/>
      <c r="AT612" s="7702"/>
      <c r="AU612" s="7702"/>
      <c r="AV612" s="7702"/>
      <c r="AW612" s="7702"/>
      <c r="AX612" s="7702"/>
      <c r="AY612" s="7702"/>
      <c r="AZ612" s="7702"/>
      <c r="BA612" s="7702"/>
      <c r="BB612" s="7702"/>
      <c r="BC612" s="7702"/>
      <c r="BD612" s="7702"/>
      <c r="BE612" s="7702"/>
      <c r="BF612" s="7702"/>
      <c r="BG612" s="7702"/>
      <c r="BH612" s="7702"/>
      <c r="BI612" s="7702"/>
      <c r="BJ612" s="7702"/>
      <c r="BK612" s="7702"/>
      <c r="BL612" s="7702"/>
      <c r="BM612" s="7702"/>
      <c r="BN612" s="7702"/>
      <c r="BO612" s="7702"/>
      <c r="BP612" s="7702"/>
      <c r="BQ612" s="7702"/>
      <c r="BR612" s="7702"/>
      <c r="BS612" s="8293"/>
      <c r="BT612" s="7705"/>
      <c r="BU612" s="7719" t="inlineStr">
        <is>
          <t>SAR(1g)</t>
        </is>
      </c>
      <c r="BV612" s="7693"/>
      <c r="BW612" s="7713">
        <f>POWER(10,(((10*LOG10(BW604))+(AVERAGE(BX608:BX609)-BX605))/10))</f>
        <v>250.00000000000011</v>
      </c>
      <c r="BX612" s="8161">
        <f>CD594</f>
        <v>10.9</v>
      </c>
      <c r="BY612" s="7713">
        <f>BV612*1000/BW612</f>
        <v>0</v>
      </c>
      <c r="BZ612" s="7713">
        <f>((BY612-BX612)*100)/BX612</f>
        <v>-100</v>
      </c>
      <c r="CA612" s="7715" t="str">
        <f>IF(ABS(BZ612)&lt;10,"Válido","No Válido")</f>
        <v>No Válido</v>
      </c>
      <c r="CB612" s="7703"/>
      <c r="CC612" s="7709"/>
      <c r="CD612" s="7796"/>
      <c r="CE612" s="7795"/>
      <c r="CF612" s="7795"/>
      <c r="CG612" s="7795"/>
      <c r="CH612" s="7795"/>
      <c r="CI612" s="7795"/>
      <c r="CJ612" s="7795"/>
      <c r="CK612" s="7795"/>
      <c r="CL612" s="7786"/>
      <c r="CM612" s="7786"/>
      <c r="CN612" s="7786"/>
      <c r="CO612" s="7786"/>
      <c r="CP612" s="7786"/>
      <c r="CQ612" s="7786"/>
      <c r="CR612" s="7786"/>
      <c r="CS612" s="7786"/>
      <c r="CT612" s="7786"/>
      <c r="CU612" s="7786"/>
      <c r="CV612" s="7702"/>
      <c r="CW612" s="7702"/>
      <c r="CX612" s="7702"/>
      <c r="CY612" s="7702"/>
      <c r="CZ612" s="7702"/>
    </row>
    <row r="613" spans="1:104" ht="13.5" thickBot="1" x14ac:dyDescent="0.25">
      <c r="A613" s="7699"/>
      <c r="B613" s="7699"/>
      <c r="C613" s="7702"/>
      <c r="D613" s="7702"/>
      <c r="E613" s="7702"/>
      <c r="F613" s="7702"/>
      <c r="G613" s="7702"/>
      <c r="H613" s="7702"/>
      <c r="I613" s="7702"/>
      <c r="J613" s="7702"/>
      <c r="K613" s="7702"/>
      <c r="L613" s="7702"/>
      <c r="M613" s="7702"/>
      <c r="N613" s="7702"/>
      <c r="O613" s="7702"/>
      <c r="P613" s="7702"/>
      <c r="Q613" s="7702"/>
      <c r="R613" s="7702"/>
      <c r="S613" s="7702"/>
      <c r="T613" s="7702"/>
      <c r="U613" s="7702"/>
      <c r="V613" s="7702"/>
      <c r="W613" s="7702"/>
      <c r="X613" s="7702"/>
      <c r="Y613" s="7702"/>
      <c r="Z613" s="7702"/>
      <c r="AA613" s="7702"/>
      <c r="AB613" s="7702"/>
      <c r="AC613" s="7702"/>
      <c r="AD613" s="7702"/>
      <c r="AE613" s="7702"/>
      <c r="AF613" s="7702"/>
      <c r="AG613" s="7702"/>
      <c r="AH613" s="7702"/>
      <c r="AI613" s="7702"/>
      <c r="AJ613" s="7702"/>
      <c r="AK613" s="7702"/>
      <c r="AL613" s="7702"/>
      <c r="AM613" s="7702"/>
      <c r="AN613" s="7702"/>
      <c r="AO613" s="7702"/>
      <c r="AP613" s="7702"/>
      <c r="AQ613" s="7702"/>
      <c r="AR613" s="7702"/>
      <c r="AS613" s="7702"/>
      <c r="AT613" s="7702"/>
      <c r="AU613" s="7702"/>
      <c r="AV613" s="7702"/>
      <c r="AW613" s="7702"/>
      <c r="AX613" s="7702"/>
      <c r="AY613" s="7702"/>
      <c r="AZ613" s="7702"/>
      <c r="BA613" s="7702"/>
      <c r="BB613" s="7702"/>
      <c r="BC613" s="7702"/>
      <c r="BD613" s="7702"/>
      <c r="BE613" s="7702"/>
      <c r="BF613" s="7702"/>
      <c r="BG613" s="7702"/>
      <c r="BH613" s="7702"/>
      <c r="BI613" s="7702"/>
      <c r="BJ613" s="7702"/>
      <c r="BK613" s="7702"/>
      <c r="BL613" s="7702"/>
      <c r="BM613" s="7702"/>
      <c r="BN613" s="7702"/>
      <c r="BO613" s="7702"/>
      <c r="BP613" s="7702"/>
      <c r="BQ613" s="7702"/>
      <c r="BR613" s="7702"/>
      <c r="BS613" s="8293"/>
      <c r="BT613" s="7705"/>
      <c r="BU613" s="7720" t="inlineStr">
        <is>
          <t>SAR(10g)</t>
        </is>
      </c>
      <c r="BV613" s="7694"/>
      <c r="BW613" s="7714">
        <f>POWER(10,(((10*LOG10(BW604))+(AVERAGE(BX608:BX609)-BX605))/10))</f>
        <v>250.00000000000011</v>
      </c>
      <c r="BX613" s="8162">
        <f>CD595</f>
        <v>7.01</v>
      </c>
      <c r="BY613" s="7714">
        <f>BV613*1000/BW613</f>
        <v>0</v>
      </c>
      <c r="BZ613" s="7714">
        <f>((BY613-BX613)*100)/BX613</f>
        <v>-100</v>
      </c>
      <c r="CA613" s="7716" t="str">
        <f>IF(ABS(BZ613)&lt;10,"Válido","No Válido")</f>
        <v>No Válido</v>
      </c>
      <c r="CB613" s="7703"/>
      <c r="CC613" s="7709"/>
      <c r="CD613" s="7796"/>
      <c r="CE613" s="7795"/>
      <c r="CF613" s="7795"/>
      <c r="CG613" s="7795"/>
      <c r="CH613" s="7795"/>
      <c r="CI613" s="7795"/>
      <c r="CJ613" s="7795"/>
      <c r="CK613" s="7795"/>
      <c r="CL613" s="7786"/>
      <c r="CM613" s="7786"/>
      <c r="CN613" s="7786"/>
      <c r="CO613" s="7786"/>
      <c r="CP613" s="7786"/>
      <c r="CQ613" s="7786"/>
      <c r="CR613" s="7786"/>
      <c r="CS613" s="7786"/>
      <c r="CT613" s="7786"/>
      <c r="CU613" s="7786"/>
      <c r="CV613" s="7702"/>
      <c r="CW613" s="7702"/>
      <c r="CX613" s="7702"/>
      <c r="CY613" s="7702"/>
      <c r="CZ613" s="7702"/>
    </row>
    <row r="614" spans="1:104" ht="13.5" thickBot="1" x14ac:dyDescent="0.25">
      <c r="A614" s="7699"/>
      <c r="B614" s="7699"/>
      <c r="C614" s="7702"/>
      <c r="D614" s="7702"/>
      <c r="E614" s="7702"/>
      <c r="F614" s="7702"/>
      <c r="G614" s="7702"/>
      <c r="H614" s="7702"/>
      <c r="I614" s="7702"/>
      <c r="J614" s="7702"/>
      <c r="K614" s="7702"/>
      <c r="L614" s="7702"/>
      <c r="M614" s="7702"/>
      <c r="N614" s="7702"/>
      <c r="O614" s="7702"/>
      <c r="P614" s="7702"/>
      <c r="Q614" s="7702"/>
      <c r="R614" s="7702"/>
      <c r="S614" s="7702"/>
      <c r="T614" s="7702"/>
      <c r="U614" s="7702"/>
      <c r="V614" s="7702"/>
      <c r="W614" s="7702"/>
      <c r="X614" s="7702"/>
      <c r="Y614" s="7702"/>
      <c r="Z614" s="7702"/>
      <c r="AA614" s="7702"/>
      <c r="AB614" s="7702"/>
      <c r="AC614" s="7702"/>
      <c r="AD614" s="7702"/>
      <c r="AE614" s="7702"/>
      <c r="AF614" s="7702"/>
      <c r="AG614" s="7702"/>
      <c r="AH614" s="7702"/>
      <c r="AI614" s="7702"/>
      <c r="AJ614" s="7702"/>
      <c r="AK614" s="7702"/>
      <c r="AL614" s="7702"/>
      <c r="AM614" s="7702"/>
      <c r="AN614" s="7702"/>
      <c r="AO614" s="7702"/>
      <c r="AP614" s="7702"/>
      <c r="AQ614" s="7702"/>
      <c r="AR614" s="7702"/>
      <c r="AS614" s="7702"/>
      <c r="AT614" s="7702"/>
      <c r="AU614" s="7702"/>
      <c r="AV614" s="7702"/>
      <c r="AW614" s="7702"/>
      <c r="AX614" s="7702"/>
      <c r="AY614" s="7702"/>
      <c r="AZ614" s="7702"/>
      <c r="BA614" s="7702"/>
      <c r="BB614" s="7702"/>
      <c r="BC614" s="7702"/>
      <c r="BD614" s="7702"/>
      <c r="BE614" s="7702"/>
      <c r="BF614" s="7702"/>
      <c r="BG614" s="7702"/>
      <c r="BH614" s="7702"/>
      <c r="BI614" s="7702"/>
      <c r="BJ614" s="7702"/>
      <c r="BK614" s="7702"/>
      <c r="BL614" s="7702"/>
      <c r="BM614" s="7702"/>
      <c r="BN614" s="7702"/>
      <c r="BO614" s="7702"/>
      <c r="BP614" s="7702"/>
      <c r="BQ614" s="7702"/>
      <c r="BR614" s="7702"/>
      <c r="BS614" s="8293"/>
      <c r="BT614" s="7705"/>
      <c r="BU614" s="7702"/>
      <c r="BV614" s="7702"/>
      <c r="BW614" s="7702"/>
      <c r="BX614" s="7702"/>
      <c r="BY614" s="7726"/>
      <c r="BZ614" s="7726"/>
      <c r="CA614" s="7726"/>
      <c r="CB614" s="7726"/>
      <c r="CC614" s="7734"/>
      <c r="CD614" s="7796"/>
      <c r="CE614" s="7795"/>
      <c r="CF614" s="7795"/>
      <c r="CG614" s="7795"/>
      <c r="CH614" s="7795"/>
      <c r="CI614" s="7795"/>
      <c r="CJ614" s="7795"/>
      <c r="CK614" s="7795"/>
      <c r="CL614" s="7786"/>
      <c r="CM614" s="7786"/>
      <c r="CN614" s="7786"/>
      <c r="CO614" s="7786"/>
      <c r="CP614" s="7786"/>
      <c r="CQ614" s="7786"/>
      <c r="CR614" s="7786"/>
      <c r="CS614" s="7786"/>
      <c r="CT614" s="7786"/>
      <c r="CU614" s="7786"/>
      <c r="CV614" s="7702"/>
      <c r="CW614" s="7702"/>
      <c r="CX614" s="7702"/>
      <c r="CY614" s="7702"/>
      <c r="CZ614" s="7702"/>
    </row>
    <row r="615" spans="1:104" ht="26.25" thickBot="1" x14ac:dyDescent="0.25">
      <c r="A615" s="7699"/>
      <c r="B615" s="7699"/>
      <c r="C615" s="7702"/>
      <c r="D615" s="7702"/>
      <c r="E615" s="7702"/>
      <c r="F615" s="7702"/>
      <c r="G615" s="7702"/>
      <c r="H615" s="7702"/>
      <c r="I615" s="7702"/>
      <c r="J615" s="7702"/>
      <c r="K615" s="7702"/>
      <c r="L615" s="7702"/>
      <c r="M615" s="7702"/>
      <c r="N615" s="7702"/>
      <c r="O615" s="7702"/>
      <c r="P615" s="7702"/>
      <c r="Q615" s="7702"/>
      <c r="R615" s="7702"/>
      <c r="S615" s="7702"/>
      <c r="T615" s="7702"/>
      <c r="U615" s="7702"/>
      <c r="V615" s="7702"/>
      <c r="W615" s="7702"/>
      <c r="X615" s="7702"/>
      <c r="Y615" s="7702"/>
      <c r="Z615" s="7702"/>
      <c r="AA615" s="7702"/>
      <c r="AB615" s="7702"/>
      <c r="AC615" s="7702"/>
      <c r="AD615" s="7702"/>
      <c r="AE615" s="7702"/>
      <c r="AF615" s="7702"/>
      <c r="AG615" s="7702"/>
      <c r="AH615" s="7702"/>
      <c r="AI615" s="7702"/>
      <c r="AJ615" s="7702"/>
      <c r="AK615" s="7702"/>
      <c r="AL615" s="7702"/>
      <c r="AM615" s="7702"/>
      <c r="AN615" s="7702"/>
      <c r="AO615" s="7702"/>
      <c r="AP615" s="7702"/>
      <c r="AQ615" s="7702"/>
      <c r="AR615" s="7702"/>
      <c r="AS615" s="7702"/>
      <c r="AT615" s="7702"/>
      <c r="AU615" s="7702"/>
      <c r="AV615" s="7702"/>
      <c r="AW615" s="7702"/>
      <c r="AX615" s="7702"/>
      <c r="AY615" s="7702"/>
      <c r="AZ615" s="7702"/>
      <c r="BA615" s="7702"/>
      <c r="BB615" s="7702"/>
      <c r="BC615" s="7702"/>
      <c r="BD615" s="7702"/>
      <c r="BE615" s="7702"/>
      <c r="BF615" s="7702"/>
      <c r="BG615" s="7702"/>
      <c r="BH615" s="7702"/>
      <c r="BI615" s="7702"/>
      <c r="BJ615" s="7702"/>
      <c r="BK615" s="7702"/>
      <c r="BL615" s="7702"/>
      <c r="BM615" s="7702"/>
      <c r="BN615" s="7702"/>
      <c r="BO615" s="7702"/>
      <c r="BP615" s="7702"/>
      <c r="BQ615" s="7702"/>
      <c r="BR615" s="7702"/>
      <c r="BS615" s="8293"/>
      <c r="BT615" s="7705"/>
      <c r="BU615" s="7695"/>
      <c r="BV615" s="7696" t="inlineStr">
        <is>
          <t>Valor SAR extrap</t>
        </is>
      </c>
      <c r="BW615" s="7697" t="inlineStr">
        <is>
          <t>Desviacion (%)</t>
        </is>
      </c>
      <c r="BX615" s="7698" t="inlineStr">
        <is>
          <t>Veredicto</t>
        </is>
      </c>
      <c r="BY615" s="7726"/>
      <c r="BZ615" s="7726"/>
      <c r="CA615" s="7726" t="inlineStr">
        <is>
          <t>Frequency
(MHz)</t>
        </is>
      </c>
      <c r="CB615" s="7726" t="str">
        <f>CA601</f>
        <v>Head/Body:</v>
      </c>
      <c r="CC615" s="7734" t="inlineStr">
        <is>
          <t>SAR over</t>
        </is>
      </c>
      <c r="CD615" s="7796"/>
      <c r="CE615" s="7795"/>
      <c r="CF615" s="7795"/>
      <c r="CG615" s="7795"/>
      <c r="CH615" s="7795"/>
      <c r="CI615" s="7795"/>
      <c r="CJ615" s="7795"/>
      <c r="CK615" s="7795"/>
      <c r="CL615" s="7786"/>
      <c r="CM615" s="7786"/>
      <c r="CN615" s="7786"/>
      <c r="CO615" s="7786"/>
      <c r="CP615" s="7786"/>
      <c r="CQ615" s="7786"/>
      <c r="CR615" s="7786"/>
      <c r="CS615" s="7786"/>
      <c r="CT615" s="7786"/>
      <c r="CU615" s="7786"/>
      <c r="CV615" s="7702"/>
      <c r="CW615" s="7702"/>
      <c r="CX615" s="7702"/>
      <c r="CY615" s="7702"/>
      <c r="CZ615" s="7702"/>
    </row>
    <row r="616" spans="1:104" x14ac:dyDescent="0.2">
      <c r="A616" s="7699"/>
      <c r="B616" s="7699"/>
      <c r="C616" s="7702"/>
      <c r="D616" s="7702"/>
      <c r="E616" s="7702"/>
      <c r="F616" s="7702"/>
      <c r="G616" s="7702"/>
      <c r="H616" s="7702"/>
      <c r="I616" s="7702"/>
      <c r="J616" s="7702"/>
      <c r="K616" s="7702"/>
      <c r="L616" s="7702"/>
      <c r="M616" s="7702"/>
      <c r="N616" s="7702"/>
      <c r="O616" s="7702"/>
      <c r="P616" s="7702"/>
      <c r="Q616" s="7702"/>
      <c r="R616" s="7702"/>
      <c r="S616" s="7702"/>
      <c r="T616" s="7702"/>
      <c r="U616" s="7702"/>
      <c r="V616" s="7702"/>
      <c r="W616" s="7702"/>
      <c r="X616" s="7702"/>
      <c r="Y616" s="7702"/>
      <c r="Z616" s="7702"/>
      <c r="AA616" s="7702"/>
      <c r="AB616" s="7702"/>
      <c r="AC616" s="7702"/>
      <c r="AD616" s="7702"/>
      <c r="AE616" s="7702"/>
      <c r="AF616" s="7702"/>
      <c r="AG616" s="7702"/>
      <c r="AH616" s="7702"/>
      <c r="AI616" s="7702"/>
      <c r="AJ616" s="7702"/>
      <c r="AK616" s="7702"/>
      <c r="AL616" s="7702"/>
      <c r="AM616" s="7702"/>
      <c r="AN616" s="7702"/>
      <c r="AO616" s="7702"/>
      <c r="AP616" s="7702"/>
      <c r="AQ616" s="7702"/>
      <c r="AR616" s="7702"/>
      <c r="AS616" s="7702"/>
      <c r="AT616" s="7702"/>
      <c r="AU616" s="7702"/>
      <c r="AV616" s="7702"/>
      <c r="AW616" s="7702"/>
      <c r="AX616" s="7702"/>
      <c r="AY616" s="7702"/>
      <c r="AZ616" s="7702"/>
      <c r="BA616" s="7702"/>
      <c r="BB616" s="7702"/>
      <c r="BC616" s="7702"/>
      <c r="BD616" s="7702"/>
      <c r="BE616" s="7702"/>
      <c r="BF616" s="7702"/>
      <c r="BG616" s="7702"/>
      <c r="BH616" s="7702"/>
      <c r="BI616" s="7702"/>
      <c r="BJ616" s="7702"/>
      <c r="BK616" s="7702"/>
      <c r="BL616" s="7702"/>
      <c r="BM616" s="7702"/>
      <c r="BN616" s="7702"/>
      <c r="BO616" s="7702"/>
      <c r="BP616" s="7702"/>
      <c r="BQ616" s="7702"/>
      <c r="BR616" s="7702"/>
      <c r="BS616" s="8293"/>
      <c r="BT616" s="7705"/>
      <c r="BU616" s="7684" t="inlineStr">
        <is>
          <t>Fast SAR 1g</t>
        </is>
      </c>
      <c r="BV616" s="7693"/>
      <c r="BW616" s="7713" t="e">
        <f>((BV616-BV612)*100)/BV612</f>
        <v>#DIV/0!</v>
      </c>
      <c r="BX616" s="7715" t="e">
        <f>IF(ABS(BW616)&lt;3,"Válido","No Válido")</f>
        <v>#DIV/0!</v>
      </c>
      <c r="BY616" s="7726"/>
      <c r="BZ616" s="7726"/>
      <c r="CA616" s="7726">
        <f>BU604</f>
        <v>0</v>
      </c>
      <c r="CB616" s="7726" t="str">
        <f>CB601</f>
        <v>Head</v>
      </c>
      <c r="CC616" s="7734" t="inlineStr">
        <is>
          <t>1 gr.</t>
        </is>
      </c>
      <c r="CD616" s="7796"/>
      <c r="CE616" s="7795"/>
      <c r="CF616" s="7795"/>
      <c r="CG616" s="7795"/>
      <c r="CH616" s="7795"/>
      <c r="CI616" s="7795"/>
      <c r="CJ616" s="7795"/>
      <c r="CK616" s="7795"/>
      <c r="CL616" s="7786"/>
      <c r="CM616" s="7786"/>
      <c r="CN616" s="7786"/>
      <c r="CO616" s="7786"/>
      <c r="CP616" s="7786"/>
      <c r="CQ616" s="7786"/>
      <c r="CR616" s="7786"/>
      <c r="CS616" s="7786"/>
      <c r="CT616" s="7786"/>
      <c r="CU616" s="7786"/>
      <c r="CV616" s="7702"/>
      <c r="CW616" s="7702"/>
      <c r="CX616" s="7702"/>
      <c r="CY616" s="7702"/>
      <c r="CZ616" s="7702"/>
    </row>
    <row r="617" spans="1:104" ht="13.5" thickBot="1" x14ac:dyDescent="0.25">
      <c r="A617" s="7699"/>
      <c r="B617" s="7699"/>
      <c r="C617" s="7702"/>
      <c r="D617" s="7702"/>
      <c r="E617" s="7702"/>
      <c r="F617" s="7702"/>
      <c r="G617" s="7702"/>
      <c r="H617" s="7702"/>
      <c r="I617" s="7702"/>
      <c r="J617" s="7702"/>
      <c r="K617" s="7702"/>
      <c r="L617" s="7702"/>
      <c r="M617" s="7702"/>
      <c r="N617" s="7702"/>
      <c r="O617" s="7702"/>
      <c r="P617" s="7702"/>
      <c r="Q617" s="7702"/>
      <c r="R617" s="7702"/>
      <c r="S617" s="7702"/>
      <c r="T617" s="7702"/>
      <c r="U617" s="7702"/>
      <c r="V617" s="7702"/>
      <c r="W617" s="7702"/>
      <c r="X617" s="7702"/>
      <c r="Y617" s="7702"/>
      <c r="Z617" s="7702"/>
      <c r="AA617" s="7702"/>
      <c r="AB617" s="7702"/>
      <c r="AC617" s="7702"/>
      <c r="AD617" s="7702"/>
      <c r="AE617" s="7702"/>
      <c r="AF617" s="7702"/>
      <c r="AG617" s="7702"/>
      <c r="AH617" s="7702"/>
      <c r="AI617" s="7702"/>
      <c r="AJ617" s="7702"/>
      <c r="AK617" s="7702"/>
      <c r="AL617" s="7702"/>
      <c r="AM617" s="7702"/>
      <c r="AN617" s="7702"/>
      <c r="AO617" s="7702"/>
      <c r="AP617" s="7702"/>
      <c r="AQ617" s="7702"/>
      <c r="AR617" s="7702"/>
      <c r="AS617" s="7702"/>
      <c r="AT617" s="7702"/>
      <c r="AU617" s="7702"/>
      <c r="AV617" s="7702"/>
      <c r="AW617" s="7702"/>
      <c r="AX617" s="7702"/>
      <c r="AY617" s="7702"/>
      <c r="AZ617" s="7702"/>
      <c r="BA617" s="7702"/>
      <c r="BB617" s="7702"/>
      <c r="BC617" s="7702"/>
      <c r="BD617" s="7702"/>
      <c r="BE617" s="7702"/>
      <c r="BF617" s="7702"/>
      <c r="BG617" s="7702"/>
      <c r="BH617" s="7702"/>
      <c r="BI617" s="7702"/>
      <c r="BJ617" s="7702"/>
      <c r="BK617" s="7702"/>
      <c r="BL617" s="7702"/>
      <c r="BM617" s="7702"/>
      <c r="BN617" s="7702"/>
      <c r="BO617" s="7702"/>
      <c r="BP617" s="7702"/>
      <c r="BQ617" s="7702"/>
      <c r="BR617" s="7702"/>
      <c r="BS617" s="8293"/>
      <c r="BT617" s="7705"/>
      <c r="BU617" s="7718" t="inlineStr">
        <is>
          <t>Fast SAR 10g</t>
        </is>
      </c>
      <c r="BV617" s="7694"/>
      <c r="BW617" s="7714" t="e">
        <f>((BV617-BV613)*100)/BV613</f>
        <v>#DIV/0!</v>
      </c>
      <c r="BX617" s="7716" t="e">
        <f>IF(ABS(BW617)&lt;7,"Válido","No Válido")</f>
        <v>#DIV/0!</v>
      </c>
      <c r="BY617" s="7727"/>
      <c r="BZ617" s="7726"/>
      <c r="CA617" s="7732">
        <f>BU604</f>
        <v>0</v>
      </c>
      <c r="CB617" s="7730" t="str">
        <f>CB601</f>
        <v>Head</v>
      </c>
      <c r="CC617" s="7734" t="inlineStr">
        <is>
          <t>10 gr.</t>
        </is>
      </c>
      <c r="CD617" s="7796"/>
      <c r="CE617" s="7795"/>
      <c r="CF617" s="7795"/>
      <c r="CG617" s="7795"/>
      <c r="CH617" s="7795"/>
      <c r="CI617" s="7795"/>
      <c r="CJ617" s="7795"/>
      <c r="CK617" s="7795"/>
      <c r="CL617" s="7786"/>
      <c r="CM617" s="7786"/>
      <c r="CN617" s="7786"/>
      <c r="CO617" s="7786"/>
      <c r="CP617" s="7786"/>
      <c r="CQ617" s="7786"/>
      <c r="CR617" s="7786"/>
      <c r="CS617" s="7786"/>
      <c r="CT617" s="7786"/>
      <c r="CU617" s="7786"/>
      <c r="CV617" s="7702"/>
      <c r="CW617" s="7702"/>
      <c r="CX617" s="7702"/>
      <c r="CY617" s="7702"/>
      <c r="CZ617" s="7702"/>
    </row>
    <row r="618" spans="1:104" x14ac:dyDescent="0.2">
      <c r="A618" s="7699"/>
      <c r="B618" s="7699"/>
      <c r="C618" s="7702"/>
      <c r="D618" s="7702"/>
      <c r="E618" s="7702"/>
      <c r="F618" s="7702"/>
      <c r="G618" s="7702"/>
      <c r="H618" s="7702"/>
      <c r="I618" s="7702"/>
      <c r="J618" s="7702"/>
      <c r="K618" s="7702"/>
      <c r="L618" s="7702"/>
      <c r="M618" s="7702"/>
      <c r="N618" s="7702"/>
      <c r="O618" s="7702"/>
      <c r="P618" s="7702"/>
      <c r="Q618" s="7702"/>
      <c r="R618" s="7702"/>
      <c r="S618" s="7702"/>
      <c r="T618" s="7702"/>
      <c r="U618" s="7702"/>
      <c r="V618" s="7702"/>
      <c r="W618" s="7702"/>
      <c r="X618" s="7702"/>
      <c r="Y618" s="7702"/>
      <c r="Z618" s="7702"/>
      <c r="AA618" s="7702"/>
      <c r="AB618" s="7702"/>
      <c r="AC618" s="7702"/>
      <c r="AD618" s="7702"/>
      <c r="AE618" s="7702"/>
      <c r="AF618" s="7702"/>
      <c r="AG618" s="7702"/>
      <c r="AH618" s="7702"/>
      <c r="AI618" s="7702"/>
      <c r="AJ618" s="7702"/>
      <c r="AK618" s="7702"/>
      <c r="AL618" s="7702"/>
      <c r="AM618" s="7702"/>
      <c r="AN618" s="7702"/>
      <c r="AO618" s="7702"/>
      <c r="AP618" s="7702"/>
      <c r="AQ618" s="7702"/>
      <c r="AR618" s="7702"/>
      <c r="AS618" s="7702"/>
      <c r="AT618" s="7702"/>
      <c r="AU618" s="7702"/>
      <c r="AV618" s="7702"/>
      <c r="AW618" s="7702"/>
      <c r="AX618" s="7702"/>
      <c r="AY618" s="7702"/>
      <c r="AZ618" s="7702"/>
      <c r="BA618" s="7702"/>
      <c r="BB618" s="7702"/>
      <c r="BC618" s="7702"/>
      <c r="BD618" s="7702"/>
      <c r="BE618" s="7702"/>
      <c r="BF618" s="7702"/>
      <c r="BG618" s="7702"/>
      <c r="BH618" s="7702"/>
      <c r="BI618" s="7702"/>
      <c r="BJ618" s="7702"/>
      <c r="BK618" s="7702"/>
      <c r="BL618" s="7702"/>
      <c r="BM618" s="7702"/>
      <c r="BN618" s="7702"/>
      <c r="BO618" s="7702"/>
      <c r="BP618" s="7702"/>
      <c r="BQ618" s="7702"/>
      <c r="BR618" s="7702"/>
      <c r="BS618" s="8293"/>
      <c r="BT618" s="7735"/>
      <c r="BU618" s="7784"/>
      <c r="BV618" s="7784"/>
      <c r="BW618" s="7702"/>
      <c r="BX618" s="7702"/>
      <c r="BY618" s="7785"/>
      <c r="BZ618" s="7702"/>
      <c r="CA618" s="7998"/>
      <c r="CB618" s="7702"/>
      <c r="CC618" s="7708"/>
      <c r="CD618" s="7796"/>
      <c r="CE618" s="7795"/>
      <c r="CF618" s="7795"/>
      <c r="CG618" s="7795"/>
      <c r="CH618" s="7795"/>
      <c r="CI618" s="7795"/>
      <c r="CJ618" s="7795"/>
      <c r="CK618" s="7795"/>
      <c r="CL618" s="7786"/>
      <c r="CM618" s="7786"/>
      <c r="CN618" s="7786"/>
      <c r="CO618" s="7786"/>
      <c r="CP618" s="7786"/>
      <c r="CQ618" s="7786"/>
      <c r="CR618" s="7786"/>
      <c r="CS618" s="7786"/>
      <c r="CT618" s="7786"/>
      <c r="CU618" s="7786"/>
      <c r="CV618" s="7702"/>
      <c r="CW618" s="7702"/>
      <c r="CX618" s="7702"/>
      <c r="CY618" s="7702"/>
      <c r="CZ618" s="7702"/>
    </row>
    <row r="619" spans="1:104" x14ac:dyDescent="0.2">
      <c r="A619" s="7699"/>
      <c r="B619" s="7699"/>
      <c r="C619" s="7702"/>
      <c r="D619" s="7702"/>
      <c r="E619" s="7702"/>
      <c r="F619" s="7702"/>
      <c r="G619" s="7702"/>
      <c r="H619" s="7702"/>
      <c r="I619" s="7702"/>
      <c r="J619" s="7702"/>
      <c r="K619" s="7702"/>
      <c r="L619" s="7702"/>
      <c r="M619" s="7702"/>
      <c r="N619" s="7702"/>
      <c r="O619" s="7702"/>
      <c r="P619" s="7702"/>
      <c r="Q619" s="7702"/>
      <c r="R619" s="7702"/>
      <c r="S619" s="7702"/>
      <c r="T619" s="7702"/>
      <c r="U619" s="7702"/>
      <c r="V619" s="7702"/>
      <c r="W619" s="7702"/>
      <c r="X619" s="7702"/>
      <c r="Y619" s="7702"/>
      <c r="Z619" s="7702"/>
      <c r="AA619" s="7702"/>
      <c r="AB619" s="7702"/>
      <c r="AC619" s="7702"/>
      <c r="AD619" s="7702"/>
      <c r="AE619" s="7702"/>
      <c r="AF619" s="7702"/>
      <c r="AG619" s="7702"/>
      <c r="AH619" s="7702"/>
      <c r="AI619" s="7702"/>
      <c r="AJ619" s="7702"/>
      <c r="AK619" s="7702"/>
      <c r="AL619" s="7702"/>
      <c r="AM619" s="7702"/>
      <c r="AN619" s="7702"/>
      <c r="AO619" s="7702"/>
      <c r="AP619" s="7702"/>
      <c r="AQ619" s="7702"/>
      <c r="AR619" s="7702"/>
      <c r="AS619" s="7702"/>
      <c r="AT619" s="7702"/>
      <c r="AU619" s="7702"/>
      <c r="AV619" s="7702"/>
      <c r="AW619" s="7702"/>
      <c r="AX619" s="7702"/>
      <c r="AY619" s="7702"/>
      <c r="AZ619" s="7702"/>
      <c r="BA619" s="7702"/>
      <c r="BB619" s="7702"/>
      <c r="BC619" s="7702"/>
      <c r="BD619" s="7702"/>
      <c r="BE619" s="7702"/>
      <c r="BF619" s="7702"/>
      <c r="BG619" s="7702"/>
      <c r="BH619" s="7702"/>
      <c r="BI619" s="7702"/>
      <c r="BJ619" s="7702"/>
      <c r="BK619" s="7702"/>
      <c r="BL619" s="7702"/>
      <c r="BM619" s="7702"/>
      <c r="BN619" s="7702"/>
      <c r="BO619" s="7702"/>
      <c r="BP619" s="7702"/>
      <c r="BQ619" s="7702"/>
      <c r="BR619" s="7702"/>
      <c r="BS619" s="8293"/>
      <c r="BT619" s="7726"/>
      <c r="BU619" s="7727" t="inlineStr">
        <is>
          <t>Date</t>
        </is>
      </c>
      <c r="BV619" s="7727" t="inlineStr">
        <is>
          <t>Frequency
(MHz)</t>
        </is>
      </c>
      <c r="BW619" s="7726" t="str">
        <f>CA601</f>
        <v>Head/Body:</v>
      </c>
      <c r="BX619" s="7726" t="inlineStr">
        <is>
          <t>SAR over</t>
        </is>
      </c>
      <c r="BY619" s="7726" t="inlineStr">
        <is>
          <t>Fast SAR
(W/kg)</t>
        </is>
      </c>
      <c r="BZ619" s="7726" t="inlineStr">
        <is>
          <t>SAR
(W/kg)</t>
        </is>
      </c>
      <c r="CA619" s="7726" t="inlineStr">
        <is>
          <t>1 W Target
SAR (W/kg)</t>
        </is>
      </c>
      <c r="CB619" s="7726" t="inlineStr">
        <is>
          <t>1 W Norm.
SAR (W/kg)</t>
        </is>
      </c>
      <c r="CC619" s="7734" t="inlineStr">
        <is>
          <t>Drift (%)</t>
        </is>
      </c>
      <c r="CD619" s="7796"/>
      <c r="CE619" s="7795"/>
      <c r="CF619" s="7795"/>
      <c r="CG619" s="7795"/>
      <c r="CH619" s="7795"/>
      <c r="CI619" s="7795"/>
      <c r="CJ619" s="7795"/>
      <c r="CK619" s="7795"/>
      <c r="CL619" s="7786"/>
      <c r="CM619" s="7786"/>
      <c r="CN619" s="7786"/>
      <c r="CO619" s="7786"/>
      <c r="CP619" s="7786"/>
      <c r="CQ619" s="7786"/>
      <c r="CR619" s="7786"/>
      <c r="CS619" s="7786"/>
      <c r="CT619" s="7786"/>
      <c r="CU619" s="7786"/>
      <c r="CV619" s="7702"/>
      <c r="CW619" s="7702"/>
      <c r="CX619" s="7702"/>
      <c r="CY619" s="7702"/>
      <c r="CZ619" s="7702"/>
    </row>
    <row r="620" spans="1:104" x14ac:dyDescent="0.2">
      <c r="A620" s="7699"/>
      <c r="B620" s="7699"/>
      <c r="C620" s="7702"/>
      <c r="D620" s="7702"/>
      <c r="E620" s="7702"/>
      <c r="F620" s="7702"/>
      <c r="G620" s="7702"/>
      <c r="H620" s="7702"/>
      <c r="I620" s="7702"/>
      <c r="J620" s="7702"/>
      <c r="K620" s="7702"/>
      <c r="L620" s="7702"/>
      <c r="M620" s="7702"/>
      <c r="N620" s="7702"/>
      <c r="O620" s="7702"/>
      <c r="P620" s="7702"/>
      <c r="Q620" s="7702"/>
      <c r="R620" s="7702"/>
      <c r="S620" s="7702"/>
      <c r="T620" s="7702"/>
      <c r="U620" s="7702"/>
      <c r="V620" s="7702"/>
      <c r="W620" s="7702"/>
      <c r="X620" s="7702"/>
      <c r="Y620" s="7702"/>
      <c r="Z620" s="7702"/>
      <c r="AA620" s="7702"/>
      <c r="AB620" s="7702"/>
      <c r="AC620" s="7702"/>
      <c r="AD620" s="7702"/>
      <c r="AE620" s="7702"/>
      <c r="AF620" s="7702"/>
      <c r="AG620" s="7702"/>
      <c r="AH620" s="7702"/>
      <c r="AI620" s="7702"/>
      <c r="AJ620" s="7702"/>
      <c r="AK620" s="7702"/>
      <c r="AL620" s="7702"/>
      <c r="AM620" s="7702"/>
      <c r="AN620" s="7702"/>
      <c r="AO620" s="7702"/>
      <c r="AP620" s="7702"/>
      <c r="AQ620" s="7702"/>
      <c r="AR620" s="7702"/>
      <c r="AS620" s="7702"/>
      <c r="AT620" s="7702"/>
      <c r="AU620" s="7702"/>
      <c r="AV620" s="7702"/>
      <c r="AW620" s="7702"/>
      <c r="AX620" s="7702"/>
      <c r="AY620" s="7702"/>
      <c r="AZ620" s="7702"/>
      <c r="BA620" s="7702"/>
      <c r="BB620" s="7702"/>
      <c r="BC620" s="7702"/>
      <c r="BD620" s="7702"/>
      <c r="BE620" s="7702"/>
      <c r="BF620" s="7702"/>
      <c r="BG620" s="7702"/>
      <c r="BH620" s="7702"/>
      <c r="BI620" s="7702"/>
      <c r="BJ620" s="7702"/>
      <c r="BK620" s="7702"/>
      <c r="BL620" s="7702"/>
      <c r="BM620" s="7702"/>
      <c r="BN620" s="7702"/>
      <c r="BO620" s="7702"/>
      <c r="BP620" s="7702"/>
      <c r="BQ620" s="7702"/>
      <c r="BR620" s="7702"/>
      <c r="BS620" s="8293"/>
      <c r="BT620" s="7735"/>
      <c r="BU620" s="7757">
        <f>CB595</f>
        <v>0</v>
      </c>
      <c r="BV620" s="7732">
        <f>BU604</f>
        <v>0</v>
      </c>
      <c r="BW620" s="7732" t="str">
        <f>CB601</f>
        <v>Head</v>
      </c>
      <c r="BX620" s="7732" t="inlineStr">
        <is>
          <t>1 gr.</t>
        </is>
      </c>
      <c r="BY620" s="7732">
        <f>BV616</f>
        <v>0</v>
      </c>
      <c r="BZ620" s="7728">
        <f>BV612</f>
        <v>0</v>
      </c>
      <c r="CA620" s="7732">
        <f t="shared" ref="CA620:CA621" si="84">BX612</f>
        <v>10.9</v>
      </c>
      <c r="CB620" s="7730">
        <f t="shared" ref="CB620:CB621" si="85">BY612</f>
        <v>0</v>
      </c>
      <c r="CC620" s="7734">
        <f t="shared" ref="CC620:CC621" si="86">BZ612</f>
        <v>-100</v>
      </c>
      <c r="CD620" s="7796"/>
      <c r="CE620" s="7795"/>
      <c r="CF620" s="7795"/>
      <c r="CG620" s="7795"/>
      <c r="CH620" s="7795"/>
      <c r="CI620" s="7795"/>
      <c r="CJ620" s="7795"/>
      <c r="CK620" s="7795"/>
      <c r="CL620" s="7786"/>
      <c r="CM620" s="7786"/>
      <c r="CN620" s="7786"/>
      <c r="CO620" s="7786"/>
      <c r="CP620" s="7786"/>
      <c r="CQ620" s="7786"/>
      <c r="CR620" s="7786"/>
      <c r="CS620" s="7786"/>
      <c r="CT620" s="7786"/>
      <c r="CU620" s="7786"/>
      <c r="CV620" s="7702"/>
      <c r="CW620" s="7702"/>
      <c r="CX620" s="7702"/>
      <c r="CY620" s="7702"/>
      <c r="CZ620" s="7702"/>
    </row>
    <row r="621" spans="1:104" x14ac:dyDescent="0.2">
      <c r="A621" s="7699"/>
      <c r="B621" s="7699"/>
      <c r="C621" s="7702"/>
      <c r="D621" s="7702"/>
      <c r="E621" s="7702"/>
      <c r="F621" s="7702"/>
      <c r="G621" s="7702"/>
      <c r="H621" s="7702"/>
      <c r="I621" s="7702"/>
      <c r="J621" s="7702"/>
      <c r="K621" s="7702"/>
      <c r="L621" s="7702"/>
      <c r="M621" s="7702"/>
      <c r="N621" s="7702"/>
      <c r="O621" s="7702"/>
      <c r="P621" s="7702"/>
      <c r="Q621" s="7702"/>
      <c r="R621" s="7702"/>
      <c r="S621" s="7702"/>
      <c r="T621" s="7702"/>
      <c r="U621" s="7702"/>
      <c r="V621" s="7702"/>
      <c r="W621" s="7702"/>
      <c r="X621" s="7702"/>
      <c r="Y621" s="7702"/>
      <c r="Z621" s="7702"/>
      <c r="AA621" s="7702"/>
      <c r="AB621" s="7702"/>
      <c r="AC621" s="7702"/>
      <c r="AD621" s="7702"/>
      <c r="AE621" s="7702"/>
      <c r="AF621" s="7702"/>
      <c r="AG621" s="7702"/>
      <c r="AH621" s="7702"/>
      <c r="AI621" s="7702"/>
      <c r="AJ621" s="7702"/>
      <c r="AK621" s="7702"/>
      <c r="AL621" s="7702"/>
      <c r="AM621" s="7702"/>
      <c r="AN621" s="7702"/>
      <c r="AO621" s="7702"/>
      <c r="AP621" s="7702"/>
      <c r="AQ621" s="7702"/>
      <c r="AR621" s="7702"/>
      <c r="AS621" s="7702"/>
      <c r="AT621" s="7702"/>
      <c r="AU621" s="7702"/>
      <c r="AV621" s="7702"/>
      <c r="AW621" s="7702"/>
      <c r="AX621" s="7702"/>
      <c r="AY621" s="7702"/>
      <c r="AZ621" s="7702"/>
      <c r="BA621" s="7702"/>
      <c r="BB621" s="7702"/>
      <c r="BC621" s="7702"/>
      <c r="BD621" s="7702"/>
      <c r="BE621" s="7702"/>
      <c r="BF621" s="7702"/>
      <c r="BG621" s="7702"/>
      <c r="BH621" s="7702"/>
      <c r="BI621" s="7702"/>
      <c r="BJ621" s="7702"/>
      <c r="BK621" s="7702"/>
      <c r="BL621" s="7702"/>
      <c r="BM621" s="7702"/>
      <c r="BN621" s="7702"/>
      <c r="BO621" s="7702"/>
      <c r="BP621" s="7702"/>
      <c r="BQ621" s="7702"/>
      <c r="BR621" s="7702"/>
      <c r="BS621" s="8293"/>
      <c r="BT621" s="7736"/>
      <c r="BU621" s="7757">
        <f>CB595</f>
        <v>0</v>
      </c>
      <c r="BV621" s="7730">
        <f>BU604</f>
        <v>0</v>
      </c>
      <c r="BW621" s="7731" t="str">
        <f>CB601</f>
        <v>Head</v>
      </c>
      <c r="BX621" s="7731" t="inlineStr">
        <is>
          <t>10 gr.</t>
        </is>
      </c>
      <c r="BY621" s="7730">
        <f>BV617</f>
        <v>0</v>
      </c>
      <c r="BZ621" s="7728">
        <f>BV613</f>
        <v>0</v>
      </c>
      <c r="CA621" s="7728">
        <f t="shared" si="84"/>
        <v>7.01</v>
      </c>
      <c r="CB621" s="7728">
        <f t="shared" si="85"/>
        <v>0</v>
      </c>
      <c r="CC621" s="7734">
        <f t="shared" si="86"/>
        <v>-100</v>
      </c>
      <c r="CD621" s="7796"/>
      <c r="CE621" s="7795"/>
      <c r="CF621" s="7795"/>
      <c r="CG621" s="7795"/>
      <c r="CH621" s="7795"/>
      <c r="CI621" s="7795"/>
      <c r="CJ621" s="7795"/>
      <c r="CK621" s="7795"/>
      <c r="CL621" s="7786"/>
      <c r="CM621" s="7786"/>
      <c r="CN621" s="7786"/>
      <c r="CO621" s="7786"/>
      <c r="CP621" s="7786"/>
      <c r="CQ621" s="7786"/>
      <c r="CR621" s="7786"/>
      <c r="CS621" s="7786"/>
      <c r="CT621" s="7786"/>
      <c r="CU621" s="7786"/>
      <c r="CV621" s="7702"/>
      <c r="CW621" s="7702"/>
      <c r="CX621" s="7702"/>
      <c r="CY621" s="7702"/>
      <c r="CZ621" s="7702"/>
    </row>
    <row r="622" spans="1:104" ht="13.5" thickBot="1" x14ac:dyDescent="0.25">
      <c r="A622" s="7699"/>
      <c r="B622" s="7699"/>
      <c r="C622" s="7702"/>
      <c r="D622" s="7702"/>
      <c r="E622" s="7702"/>
      <c r="F622" s="7702"/>
      <c r="G622" s="7702"/>
      <c r="H622" s="7702"/>
      <c r="I622" s="7702"/>
      <c r="J622" s="7702"/>
      <c r="K622" s="7702"/>
      <c r="L622" s="7702"/>
      <c r="M622" s="7702"/>
      <c r="N622" s="7702"/>
      <c r="O622" s="7702"/>
      <c r="P622" s="7702"/>
      <c r="Q622" s="7702"/>
      <c r="R622" s="7702"/>
      <c r="S622" s="7702"/>
      <c r="T622" s="7702"/>
      <c r="U622" s="7702"/>
      <c r="V622" s="7702"/>
      <c r="W622" s="7702"/>
      <c r="X622" s="7702"/>
      <c r="Y622" s="7702"/>
      <c r="Z622" s="7702"/>
      <c r="AA622" s="7702"/>
      <c r="AB622" s="7702"/>
      <c r="AC622" s="7702"/>
      <c r="AD622" s="7702"/>
      <c r="AE622" s="7702"/>
      <c r="AF622" s="7702"/>
      <c r="AG622" s="7702"/>
      <c r="AH622" s="7702"/>
      <c r="AI622" s="7702"/>
      <c r="AJ622" s="7702"/>
      <c r="AK622" s="7702"/>
      <c r="AL622" s="7702"/>
      <c r="AM622" s="7702"/>
      <c r="AN622" s="7702"/>
      <c r="AO622" s="7702"/>
      <c r="AP622" s="7702"/>
      <c r="AQ622" s="7702"/>
      <c r="AR622" s="7702"/>
      <c r="AS622" s="7702"/>
      <c r="AT622" s="7702"/>
      <c r="AU622" s="7702"/>
      <c r="AV622" s="7702"/>
      <c r="AW622" s="7702"/>
      <c r="AX622" s="7702"/>
      <c r="AY622" s="7702"/>
      <c r="AZ622" s="7702"/>
      <c r="BA622" s="7702"/>
      <c r="BB622" s="7702"/>
      <c r="BC622" s="7702"/>
      <c r="BD622" s="7702"/>
      <c r="BE622" s="7702"/>
      <c r="BF622" s="7702"/>
      <c r="BG622" s="7702"/>
      <c r="BH622" s="7702"/>
      <c r="BI622" s="7702"/>
      <c r="BJ622" s="7702"/>
      <c r="BK622" s="7702"/>
      <c r="BL622" s="7702"/>
      <c r="BM622" s="7702"/>
      <c r="BN622" s="7702"/>
      <c r="BO622" s="7702"/>
      <c r="BP622" s="7702"/>
      <c r="BQ622" s="7702"/>
      <c r="BR622" s="7702"/>
      <c r="BS622" s="8294"/>
      <c r="BT622" s="7737"/>
      <c r="BU622" s="7787"/>
      <c r="BV622" s="7788"/>
      <c r="BW622" s="7789"/>
      <c r="BX622" s="7790"/>
      <c r="BY622" s="7791"/>
      <c r="BZ622" s="7789"/>
      <c r="CA622" s="7790"/>
      <c r="CB622" s="7792"/>
      <c r="CC622" s="7793"/>
      <c r="CD622" s="7796"/>
      <c r="CE622" s="7795"/>
      <c r="CF622" s="7795"/>
      <c r="CG622" s="7795"/>
      <c r="CH622" s="7795"/>
      <c r="CI622" s="7795"/>
      <c r="CJ622" s="7795"/>
      <c r="CK622" s="7795"/>
      <c r="CL622" s="7786"/>
      <c r="CM622" s="7786"/>
      <c r="CN622" s="7786"/>
      <c r="CO622" s="7786"/>
      <c r="CP622" s="7786"/>
      <c r="CQ622" s="7786"/>
      <c r="CR622" s="7786"/>
      <c r="CS622" s="7786"/>
      <c r="CT622" s="7786"/>
      <c r="CU622" s="7786"/>
      <c r="CV622" s="7702"/>
      <c r="CW622" s="7702"/>
      <c r="CX622" s="7702"/>
      <c r="CY622" s="7702"/>
      <c r="CZ622" s="7702"/>
    </row>
    <row r="623" spans="1:104" x14ac:dyDescent="0.2">
      <c r="A623" s="7699"/>
      <c r="B623" s="7699"/>
      <c r="C623" s="7702"/>
      <c r="D623" s="7702"/>
      <c r="E623" s="7702"/>
      <c r="F623" s="7702"/>
      <c r="G623" s="7702"/>
      <c r="H623" s="7702"/>
      <c r="I623" s="7702"/>
      <c r="J623" s="7702"/>
      <c r="K623" s="7702"/>
      <c r="L623" s="7702"/>
      <c r="M623" s="7702"/>
      <c r="N623" s="7702"/>
      <c r="O623" s="7702"/>
      <c r="P623" s="7702"/>
      <c r="Q623" s="7702"/>
      <c r="R623" s="7702"/>
      <c r="S623" s="7702"/>
      <c r="T623" s="7702"/>
      <c r="U623" s="7702"/>
      <c r="V623" s="7702"/>
      <c r="W623" s="7702"/>
      <c r="X623" s="7702"/>
      <c r="Y623" s="7702"/>
      <c r="Z623" s="7702"/>
      <c r="AA623" s="7702"/>
      <c r="AB623" s="7702"/>
      <c r="AC623" s="7702"/>
      <c r="AD623" s="7702"/>
      <c r="AE623" s="7702"/>
      <c r="AF623" s="7702"/>
      <c r="AG623" s="7702"/>
      <c r="AH623" s="7702"/>
      <c r="AI623" s="7702"/>
      <c r="AJ623" s="7702"/>
      <c r="AK623" s="7702"/>
      <c r="AL623" s="7702"/>
      <c r="AM623" s="7702"/>
      <c r="AN623" s="7702"/>
      <c r="AO623" s="7702"/>
      <c r="AP623" s="7702"/>
      <c r="AQ623" s="7702"/>
      <c r="AR623" s="7702"/>
      <c r="AS623" s="7702"/>
      <c r="AT623" s="7702"/>
      <c r="AU623" s="7702"/>
      <c r="AV623" s="7702"/>
      <c r="AW623" s="7702"/>
      <c r="AX623" s="7702"/>
      <c r="AY623" s="7702"/>
      <c r="AZ623" s="7702"/>
      <c r="BA623" s="7702"/>
      <c r="BB623" s="7702"/>
      <c r="BC623" s="7702"/>
      <c r="BD623" s="7702"/>
      <c r="BE623" s="7702"/>
      <c r="BF623" s="7702"/>
      <c r="BG623" s="7702"/>
      <c r="BH623" s="7702"/>
      <c r="BI623" s="7702"/>
      <c r="BJ623" s="7702"/>
      <c r="BK623" s="7702"/>
      <c r="BL623" s="7702"/>
      <c r="BM623" s="7702"/>
      <c r="BN623" s="7702"/>
      <c r="BO623" s="7702"/>
      <c r="BP623" s="7702"/>
      <c r="BQ623" s="7702"/>
      <c r="BR623" s="7702"/>
      <c r="BS623" s="7702"/>
      <c r="BT623" s="7702"/>
      <c r="BU623" s="7702"/>
      <c r="BV623" s="7702"/>
      <c r="BW623" s="7702"/>
      <c r="BX623" s="7702"/>
      <c r="BY623" s="7702"/>
      <c r="BZ623" s="7702"/>
      <c r="CA623" s="7998"/>
      <c r="CB623" s="7702"/>
      <c r="CC623" s="7702"/>
      <c r="CD623" s="7795"/>
      <c r="CE623" s="7795"/>
      <c r="CF623" s="7795"/>
      <c r="CG623" s="7795"/>
      <c r="CH623" s="7795"/>
      <c r="CI623" s="7795"/>
      <c r="CJ623" s="7795"/>
      <c r="CK623" s="7795"/>
      <c r="CL623" s="7786"/>
      <c r="CM623" s="7786"/>
      <c r="CN623" s="7786"/>
      <c r="CO623" s="7786"/>
      <c r="CP623" s="7786"/>
      <c r="CQ623" s="7786"/>
      <c r="CR623" s="7786"/>
      <c r="CS623" s="7786"/>
      <c r="CT623" s="7786"/>
      <c r="CU623" s="7786"/>
      <c r="CV623" s="7702"/>
      <c r="CW623" s="7702"/>
      <c r="CX623" s="7702"/>
      <c r="CY623" s="7702"/>
      <c r="CZ623" s="7702"/>
    </row>
    <row r="624" spans="1:104" ht="13.5" thickBot="1" x14ac:dyDescent="0.25">
      <c r="A624" s="7699"/>
      <c r="B624" s="7699"/>
      <c r="C624" s="7702"/>
      <c r="D624" s="7702"/>
      <c r="E624" s="7702"/>
      <c r="F624" s="7702"/>
      <c r="G624" s="7702"/>
      <c r="H624" s="7702"/>
      <c r="I624" s="7702"/>
      <c r="J624" s="7702"/>
      <c r="K624" s="7702"/>
      <c r="L624" s="7702"/>
      <c r="M624" s="7702"/>
      <c r="N624" s="7702"/>
      <c r="O624" s="7702"/>
      <c r="P624" s="7702"/>
      <c r="Q624" s="7702"/>
      <c r="R624" s="7702"/>
      <c r="S624" s="7702"/>
      <c r="T624" s="7702"/>
      <c r="U624" s="7702"/>
      <c r="V624" s="7702"/>
      <c r="W624" s="7702"/>
      <c r="X624" s="7702"/>
      <c r="Y624" s="7702"/>
      <c r="Z624" s="7702"/>
      <c r="AA624" s="7702"/>
      <c r="AB624" s="7702"/>
      <c r="AC624" s="7702"/>
      <c r="AD624" s="7702"/>
      <c r="AE624" s="7702"/>
      <c r="AF624" s="7702"/>
      <c r="AG624" s="7702"/>
      <c r="AH624" s="7702"/>
      <c r="AI624" s="7702"/>
      <c r="AJ624" s="7702"/>
      <c r="AK624" s="7702"/>
      <c r="AL624" s="7702"/>
      <c r="AM624" s="7702"/>
      <c r="AN624" s="7702"/>
      <c r="AO624" s="7702"/>
      <c r="AP624" s="7702"/>
      <c r="AQ624" s="7702"/>
      <c r="AR624" s="7702"/>
      <c r="AS624" s="7702"/>
      <c r="AT624" s="7702"/>
      <c r="AU624" s="7702"/>
      <c r="AV624" s="7702"/>
      <c r="AW624" s="7702"/>
      <c r="AX624" s="7702"/>
      <c r="AY624" s="7702"/>
      <c r="AZ624" s="7702"/>
      <c r="BA624" s="7702"/>
      <c r="BB624" s="7702"/>
      <c r="BC624" s="7702"/>
      <c r="BD624" s="7702"/>
      <c r="BE624" s="7702"/>
      <c r="BF624" s="7702"/>
      <c r="BG624" s="7702"/>
      <c r="BH624" s="7702"/>
      <c r="BI624" s="7702"/>
      <c r="BJ624" s="7702"/>
      <c r="BK624" s="7702"/>
      <c r="BL624" s="7702"/>
      <c r="BM624" s="7702"/>
      <c r="BN624" s="7702"/>
      <c r="BO624" s="7702"/>
      <c r="BP624" s="7702"/>
      <c r="BQ624" s="7702"/>
      <c r="BR624" s="7702"/>
      <c r="BS624" s="7702"/>
      <c r="BT624" s="7702"/>
      <c r="BU624" s="7702"/>
      <c r="BV624" s="7702"/>
      <c r="BW624" s="7702"/>
      <c r="BX624" s="7702"/>
      <c r="BY624" s="7702"/>
      <c r="BZ624" s="7702"/>
      <c r="CA624" s="7998"/>
      <c r="CB624" s="7702"/>
      <c r="CC624" s="7702"/>
      <c r="CD624" s="7795"/>
      <c r="CE624" s="7795"/>
      <c r="CF624" s="7795"/>
      <c r="CG624" s="7795"/>
      <c r="CH624" s="7795"/>
      <c r="CI624" s="7795"/>
      <c r="CJ624" s="7795"/>
      <c r="CK624" s="7795"/>
      <c r="CL624" s="7786"/>
      <c r="CM624" s="7786"/>
      <c r="CN624" s="7786"/>
      <c r="CO624" s="7786"/>
      <c r="CP624" s="7786"/>
      <c r="CQ624" s="7786"/>
      <c r="CR624" s="7786"/>
      <c r="CS624" s="7786"/>
      <c r="CT624" s="7786"/>
      <c r="CU624" s="7786"/>
      <c r="CV624" s="7702"/>
      <c r="CW624" s="7702"/>
      <c r="CX624" s="7702"/>
      <c r="CY624" s="7702"/>
      <c r="CZ624" s="7702"/>
    </row>
    <row r="625" spans="1:104" ht="13.5" customHeight="1" thickBot="1" x14ac:dyDescent="0.25">
      <c r="A625" s="7699"/>
      <c r="B625" s="7699"/>
      <c r="C625" s="7702"/>
      <c r="D625" s="7702"/>
      <c r="E625" s="7702"/>
      <c r="F625" s="7702"/>
      <c r="G625" s="7702"/>
      <c r="H625" s="7702"/>
      <c r="I625" s="7702"/>
      <c r="J625" s="7702"/>
      <c r="K625" s="7702"/>
      <c r="L625" s="7702"/>
      <c r="M625" s="7702"/>
      <c r="N625" s="7702"/>
      <c r="O625" s="7702"/>
      <c r="P625" s="7702"/>
      <c r="Q625" s="7702"/>
      <c r="R625" s="7702"/>
      <c r="S625" s="7702"/>
      <c r="T625" s="7702"/>
      <c r="U625" s="7702"/>
      <c r="V625" s="7702"/>
      <c r="W625" s="7702"/>
      <c r="X625" s="7702"/>
      <c r="Y625" s="7702"/>
      <c r="Z625" s="7702"/>
      <c r="AA625" s="7702"/>
      <c r="AB625" s="7702"/>
      <c r="AC625" s="7702"/>
      <c r="AD625" s="7702"/>
      <c r="AE625" s="7702"/>
      <c r="AF625" s="7702"/>
      <c r="AG625" s="7702"/>
      <c r="AH625" s="7702"/>
      <c r="AI625" s="7702"/>
      <c r="AJ625" s="7702"/>
      <c r="AK625" s="7702"/>
      <c r="AL625" s="7702"/>
      <c r="AM625" s="7702"/>
      <c r="AN625" s="7702"/>
      <c r="AO625" s="7702"/>
      <c r="AP625" s="7702"/>
      <c r="AQ625" s="7702"/>
      <c r="AR625" s="7702"/>
      <c r="AS625" s="7702"/>
      <c r="AT625" s="7702"/>
      <c r="AU625" s="7702"/>
      <c r="AV625" s="7702"/>
      <c r="AW625" s="7702"/>
      <c r="AX625" s="7702"/>
      <c r="AY625" s="7702"/>
      <c r="AZ625" s="7702"/>
      <c r="BA625" s="7702"/>
      <c r="BB625" s="7702"/>
      <c r="BC625" s="7702"/>
      <c r="BD625" s="7702"/>
      <c r="BE625" s="7702"/>
      <c r="BF625" s="7702"/>
      <c r="BG625" s="7702"/>
      <c r="BH625" s="7702"/>
      <c r="BI625" s="7702"/>
      <c r="BJ625" s="7702"/>
      <c r="BK625" s="7702"/>
      <c r="BL625" s="7702"/>
      <c r="BM625" s="7702"/>
      <c r="BN625" s="7702"/>
      <c r="BO625" s="7702"/>
      <c r="BP625" s="7702"/>
      <c r="BQ625" s="7702"/>
      <c r="BR625" s="7702"/>
      <c r="BS625" s="8292" t="str">
        <f>CONCATENATE(BU635," MHz")</f>
        <v xml:space="preserve"> MHz</v>
      </c>
      <c r="BT625" s="7710"/>
      <c r="BU625" s="7706"/>
      <c r="BV625" s="7706"/>
      <c r="BW625" s="7706"/>
      <c r="BX625" s="7706"/>
      <c r="BY625" s="7706"/>
      <c r="BZ625" s="7706"/>
      <c r="CA625" s="7996"/>
      <c r="CB625" s="7706"/>
      <c r="CC625" s="7707"/>
      <c r="CD625" s="7812">
        <f>IF(CB632="Head",LOOKUP(CD627,$CI$42:$CI$85,$CG$42:$CG$85),IF(CB632="Body",LOOKUP(CD627,$CI$42:$CI$81,$CH$42:$CH$85),""))</f>
        <v>10.9</v>
      </c>
      <c r="CE625" s="7795"/>
      <c r="CF625" s="7795"/>
      <c r="CG625" s="7795"/>
      <c r="CH625" s="7795"/>
      <c r="CI625" s="7795"/>
      <c r="CJ625" s="7795"/>
      <c r="CK625" s="7795"/>
      <c r="CL625" s="7786"/>
      <c r="CM625" s="7786"/>
      <c r="CN625" s="7786"/>
      <c r="CO625" s="7786"/>
      <c r="CP625" s="7786"/>
      <c r="CQ625" s="7786"/>
      <c r="CR625" s="7786"/>
      <c r="CS625" s="7786"/>
      <c r="CT625" s="7786"/>
      <c r="CU625" s="7786"/>
      <c r="CV625" s="7702"/>
      <c r="CW625" s="7702"/>
      <c r="CX625" s="7702"/>
      <c r="CY625" s="7702"/>
      <c r="CZ625" s="7702"/>
    </row>
    <row r="626" spans="1:104" ht="13.5" thickBot="1" x14ac:dyDescent="0.25">
      <c r="A626" s="7699"/>
      <c r="B626" s="7699"/>
      <c r="C626" s="7702"/>
      <c r="D626" s="7702"/>
      <c r="E626" s="7702"/>
      <c r="F626" s="7702"/>
      <c r="G626" s="7702"/>
      <c r="H626" s="7702"/>
      <c r="I626" s="7702"/>
      <c r="J626" s="7702"/>
      <c r="K626" s="7702"/>
      <c r="L626" s="7702"/>
      <c r="M626" s="7702"/>
      <c r="N626" s="7702"/>
      <c r="O626" s="7702"/>
      <c r="P626" s="7702"/>
      <c r="Q626" s="7702"/>
      <c r="R626" s="7702"/>
      <c r="S626" s="7702"/>
      <c r="T626" s="7702"/>
      <c r="U626" s="7702"/>
      <c r="V626" s="7702"/>
      <c r="W626" s="7702"/>
      <c r="X626" s="7702"/>
      <c r="Y626" s="7702"/>
      <c r="Z626" s="7702"/>
      <c r="AA626" s="7702"/>
      <c r="AB626" s="7702"/>
      <c r="AC626" s="7702"/>
      <c r="AD626" s="7702"/>
      <c r="AE626" s="7702"/>
      <c r="AF626" s="7702"/>
      <c r="AG626" s="7702"/>
      <c r="AH626" s="7702"/>
      <c r="AI626" s="7702"/>
      <c r="AJ626" s="7702"/>
      <c r="AK626" s="7702"/>
      <c r="AL626" s="7702"/>
      <c r="AM626" s="7702"/>
      <c r="AN626" s="7702"/>
      <c r="AO626" s="7702"/>
      <c r="AP626" s="7702"/>
      <c r="AQ626" s="7702"/>
      <c r="AR626" s="7702"/>
      <c r="AS626" s="7702"/>
      <c r="AT626" s="7702"/>
      <c r="AU626" s="7702"/>
      <c r="AV626" s="7702"/>
      <c r="AW626" s="7702"/>
      <c r="AX626" s="7702"/>
      <c r="AY626" s="7702"/>
      <c r="AZ626" s="7702"/>
      <c r="BA626" s="7702"/>
      <c r="BB626" s="7702"/>
      <c r="BC626" s="7702"/>
      <c r="BD626" s="7702"/>
      <c r="BE626" s="7702"/>
      <c r="BF626" s="7702"/>
      <c r="BG626" s="7702"/>
      <c r="BH626" s="7702"/>
      <c r="BI626" s="7702"/>
      <c r="BJ626" s="7702"/>
      <c r="BK626" s="7702"/>
      <c r="BL626" s="7702"/>
      <c r="BM626" s="7702"/>
      <c r="BN626" s="7702"/>
      <c r="BO626" s="7702"/>
      <c r="BP626" s="7702"/>
      <c r="BQ626" s="7702"/>
      <c r="BR626" s="7702"/>
      <c r="BS626" s="8293"/>
      <c r="BT626" s="7705"/>
      <c r="BU626" s="7678" t="inlineStr">
        <is>
          <t>Calentamiento:</t>
        </is>
      </c>
      <c r="BV626" s="7717"/>
      <c r="BW626" s="7702"/>
      <c r="BX626" s="7679" t="inlineStr">
        <is>
          <t>Temperatura:</t>
        </is>
      </c>
      <c r="BY626" s="7721" t="e">
        <f>AVERAGE(BW629:BW630)</f>
        <v>#DIV/0!</v>
      </c>
      <c r="BZ626" s="7702"/>
      <c r="CA626" s="7997" t="inlineStr">
        <is>
          <t>Fecha (yyyy-mm-dd hh:mm:ss):</t>
        </is>
      </c>
      <c r="CB626" s="7815"/>
      <c r="CC626" s="7708"/>
      <c r="CD626" s="7813">
        <f>IF(CB632="Head",INDEX($CG$42:$CG$85,MATCH(CD625,$CG$42:$CG$85,0)+1),IF(CB632="Body",INDEX($CH$42:$CH$85,MATCH(CD625,$CH$42:$CH$85,0)+1)))</f>
        <v>7.01</v>
      </c>
      <c r="CE626" s="7795"/>
      <c r="CF626" s="7795"/>
      <c r="CG626" s="7795"/>
      <c r="CH626" s="7795"/>
      <c r="CI626" s="7795"/>
      <c r="CJ626" s="7795"/>
      <c r="CK626" s="7795"/>
      <c r="CL626" s="7786"/>
      <c r="CM626" s="7786"/>
      <c r="CN626" s="7786"/>
      <c r="CO626" s="7786"/>
      <c r="CP626" s="7786"/>
      <c r="CQ626" s="7786"/>
      <c r="CR626" s="7786"/>
      <c r="CS626" s="7786"/>
      <c r="CT626" s="7786"/>
      <c r="CU626" s="7786"/>
      <c r="CV626" s="7702"/>
      <c r="CW626" s="7702"/>
      <c r="CX626" s="7702"/>
      <c r="CY626" s="7702"/>
      <c r="CZ626" s="7702"/>
    </row>
    <row r="627" spans="1:104" ht="13.5" thickBot="1" x14ac:dyDescent="0.25">
      <c r="A627" s="7699"/>
      <c r="B627" s="7699"/>
      <c r="C627" s="7702"/>
      <c r="D627" s="7702"/>
      <c r="E627" s="7702"/>
      <c r="F627" s="7702"/>
      <c r="G627" s="7702"/>
      <c r="H627" s="7702"/>
      <c r="I627" s="7702"/>
      <c r="J627" s="7702"/>
      <c r="K627" s="7702"/>
      <c r="L627" s="7702"/>
      <c r="M627" s="7702"/>
      <c r="N627" s="7702"/>
      <c r="O627" s="7702"/>
      <c r="P627" s="7702"/>
      <c r="Q627" s="7702"/>
      <c r="R627" s="7702"/>
      <c r="S627" s="7702"/>
      <c r="T627" s="7702"/>
      <c r="U627" s="7702"/>
      <c r="V627" s="7702"/>
      <c r="W627" s="7702"/>
      <c r="X627" s="7702"/>
      <c r="Y627" s="7702"/>
      <c r="Z627" s="7702"/>
      <c r="AA627" s="7702"/>
      <c r="AB627" s="7702"/>
      <c r="AC627" s="7702"/>
      <c r="AD627" s="7702"/>
      <c r="AE627" s="7702"/>
      <c r="AF627" s="7702"/>
      <c r="AG627" s="7702"/>
      <c r="AH627" s="7702"/>
      <c r="AI627" s="7702"/>
      <c r="AJ627" s="7702"/>
      <c r="AK627" s="7702"/>
      <c r="AL627" s="7702"/>
      <c r="AM627" s="7702"/>
      <c r="AN627" s="7702"/>
      <c r="AO627" s="7702"/>
      <c r="AP627" s="7702"/>
      <c r="AQ627" s="7702"/>
      <c r="AR627" s="7702"/>
      <c r="AS627" s="7702"/>
      <c r="AT627" s="7702"/>
      <c r="AU627" s="7702"/>
      <c r="AV627" s="7702"/>
      <c r="AW627" s="7702"/>
      <c r="AX627" s="7702"/>
      <c r="AY627" s="7702"/>
      <c r="AZ627" s="7702"/>
      <c r="BA627" s="7702"/>
      <c r="BB627" s="7702"/>
      <c r="BC627" s="7702"/>
      <c r="BD627" s="7702"/>
      <c r="BE627" s="7702"/>
      <c r="BF627" s="7702"/>
      <c r="BG627" s="7702"/>
      <c r="BH627" s="7702"/>
      <c r="BI627" s="7702"/>
      <c r="BJ627" s="7702"/>
      <c r="BK627" s="7702"/>
      <c r="BL627" s="7702"/>
      <c r="BM627" s="7702"/>
      <c r="BN627" s="7702"/>
      <c r="BO627" s="7702"/>
      <c r="BP627" s="7702"/>
      <c r="BQ627" s="7702"/>
      <c r="BR627" s="7702"/>
      <c r="BS627" s="8293"/>
      <c r="BT627" s="7705"/>
      <c r="BU627" s="7702"/>
      <c r="BV627" s="7702"/>
      <c r="BW627" s="7702"/>
      <c r="BX627" s="7702"/>
      <c r="BY627" s="7702"/>
      <c r="BZ627" s="7702"/>
      <c r="CA627" s="7998"/>
      <c r="CB627" s="7702"/>
      <c r="CC627" s="7708"/>
      <c r="CD627" s="7814">
        <f>MATCH(CB628,$CF$15:$CF$36,0)</f>
        <v>3</v>
      </c>
      <c r="CE627" s="7795"/>
      <c r="CF627" s="7795"/>
      <c r="CG627" s="7795"/>
      <c r="CH627" s="7795"/>
      <c r="CI627" s="7795"/>
      <c r="CJ627" s="7795"/>
      <c r="CK627" s="7795"/>
      <c r="CL627" s="7786"/>
      <c r="CM627" s="7786"/>
      <c r="CN627" s="7786"/>
      <c r="CO627" s="7786"/>
      <c r="CP627" s="7786"/>
      <c r="CQ627" s="7786"/>
      <c r="CR627" s="7786"/>
      <c r="CS627" s="7786"/>
      <c r="CT627" s="7786"/>
      <c r="CU627" s="7786"/>
      <c r="CV627" s="7702"/>
      <c r="CW627" s="7702"/>
      <c r="CX627" s="7702"/>
      <c r="CY627" s="7702"/>
      <c r="CZ627" s="7702"/>
    </row>
    <row r="628" spans="1:104" ht="13.5" thickBot="1" x14ac:dyDescent="0.25">
      <c r="A628" s="7699"/>
      <c r="B628" s="7699"/>
      <c r="C628" s="7702"/>
      <c r="D628" s="7702"/>
      <c r="E628" s="7702"/>
      <c r="F628" s="7702"/>
      <c r="G628" s="7702"/>
      <c r="H628" s="7702"/>
      <c r="I628" s="7702"/>
      <c r="J628" s="7702"/>
      <c r="K628" s="7702"/>
      <c r="L628" s="7702"/>
      <c r="M628" s="7702"/>
      <c r="N628" s="7702"/>
      <c r="O628" s="7702"/>
      <c r="P628" s="7702"/>
      <c r="Q628" s="7702"/>
      <c r="R628" s="7702"/>
      <c r="S628" s="7702"/>
      <c r="T628" s="7702"/>
      <c r="U628" s="7702"/>
      <c r="V628" s="7702"/>
      <c r="W628" s="7702"/>
      <c r="X628" s="7702"/>
      <c r="Y628" s="7702"/>
      <c r="Z628" s="7702"/>
      <c r="AA628" s="7702"/>
      <c r="AB628" s="7702"/>
      <c r="AC628" s="7702"/>
      <c r="AD628" s="7702"/>
      <c r="AE628" s="7702"/>
      <c r="AF628" s="7702"/>
      <c r="AG628" s="7702"/>
      <c r="AH628" s="7702"/>
      <c r="AI628" s="7702"/>
      <c r="AJ628" s="7702"/>
      <c r="AK628" s="7702"/>
      <c r="AL628" s="7702"/>
      <c r="AM628" s="7702"/>
      <c r="AN628" s="7702"/>
      <c r="AO628" s="7702"/>
      <c r="AP628" s="7702"/>
      <c r="AQ628" s="7702"/>
      <c r="AR628" s="7702"/>
      <c r="AS628" s="7702"/>
      <c r="AT628" s="7702"/>
      <c r="AU628" s="7702"/>
      <c r="AV628" s="7702"/>
      <c r="AW628" s="7702"/>
      <c r="AX628" s="7702"/>
      <c r="AY628" s="7702"/>
      <c r="AZ628" s="7702"/>
      <c r="BA628" s="7702"/>
      <c r="BB628" s="7702"/>
      <c r="BC628" s="7702"/>
      <c r="BD628" s="7702"/>
      <c r="BE628" s="7702"/>
      <c r="BF628" s="7702"/>
      <c r="BG628" s="7702"/>
      <c r="BH628" s="7702"/>
      <c r="BI628" s="7702"/>
      <c r="BJ628" s="7702"/>
      <c r="BK628" s="7702"/>
      <c r="BL628" s="7702"/>
      <c r="BM628" s="7702"/>
      <c r="BN628" s="7702"/>
      <c r="BO628" s="7702"/>
      <c r="BP628" s="7702"/>
      <c r="BQ628" s="7702"/>
      <c r="BR628" s="7702"/>
      <c r="BS628" s="8293"/>
      <c r="BT628" s="7705"/>
      <c r="BU628" s="7671"/>
      <c r="BV628" s="7740" t="inlineStr">
        <is>
          <t>Hora</t>
        </is>
      </c>
      <c r="BW628" s="7741" t="inlineStr">
        <is>
          <t>Temperatura (ºC)</t>
        </is>
      </c>
      <c r="BX628" s="7742" t="inlineStr">
        <is>
          <t>Humedad (%)</t>
        </is>
      </c>
      <c r="BY628" s="7681" t="inlineStr">
        <is>
          <t>Temperatura Liq (ºC)</t>
        </is>
      </c>
      <c r="BZ628" s="7702"/>
      <c r="CA628" s="7679" t="inlineStr">
        <is>
          <t>Dipolo:</t>
        </is>
      </c>
      <c r="CB628" s="7999" t="inlineStr">
        <is>
          <t>D900V2 - SN 1d007</t>
        </is>
      </c>
      <c r="CC628" s="7708"/>
      <c r="CD628" s="7796"/>
      <c r="CE628" s="7795"/>
      <c r="CF628" s="7795"/>
      <c r="CG628" s="7795"/>
      <c r="CH628" s="7795"/>
      <c r="CI628" s="7795"/>
      <c r="CJ628" s="7795"/>
      <c r="CK628" s="7795"/>
      <c r="CL628" s="7786"/>
      <c r="CM628" s="7786"/>
      <c r="CN628" s="7786"/>
      <c r="CO628" s="7786"/>
      <c r="CP628" s="7786"/>
      <c r="CQ628" s="7786"/>
      <c r="CR628" s="7786"/>
      <c r="CS628" s="7786"/>
      <c r="CT628" s="7786"/>
      <c r="CU628" s="7786"/>
      <c r="CV628" s="7702"/>
      <c r="CW628" s="7702"/>
      <c r="CX628" s="7702"/>
      <c r="CY628" s="7702"/>
      <c r="CZ628" s="7702"/>
    </row>
    <row r="629" spans="1:104" ht="13.5" thickBot="1" x14ac:dyDescent="0.25">
      <c r="A629" s="7699"/>
      <c r="B629" s="7699"/>
      <c r="C629" s="7702"/>
      <c r="D629" s="7702"/>
      <c r="E629" s="7702"/>
      <c r="F629" s="7702"/>
      <c r="G629" s="7702"/>
      <c r="H629" s="7702"/>
      <c r="I629" s="7702"/>
      <c r="J629" s="7702"/>
      <c r="K629" s="7702"/>
      <c r="L629" s="7702"/>
      <c r="M629" s="7702"/>
      <c r="N629" s="7702"/>
      <c r="O629" s="7702"/>
      <c r="P629" s="7702"/>
      <c r="Q629" s="7702"/>
      <c r="R629" s="7702"/>
      <c r="S629" s="7702"/>
      <c r="T629" s="7702"/>
      <c r="U629" s="7702"/>
      <c r="V629" s="7702"/>
      <c r="W629" s="7702"/>
      <c r="X629" s="7702"/>
      <c r="Y629" s="7702"/>
      <c r="Z629" s="7702"/>
      <c r="AA629" s="7702"/>
      <c r="AB629" s="7702"/>
      <c r="AC629" s="7702"/>
      <c r="AD629" s="7702"/>
      <c r="AE629" s="7702"/>
      <c r="AF629" s="7702"/>
      <c r="AG629" s="7702"/>
      <c r="AH629" s="7702"/>
      <c r="AI629" s="7702"/>
      <c r="AJ629" s="7702"/>
      <c r="AK629" s="7702"/>
      <c r="AL629" s="7702"/>
      <c r="AM629" s="7702"/>
      <c r="AN629" s="7702"/>
      <c r="AO629" s="7702"/>
      <c r="AP629" s="7702"/>
      <c r="AQ629" s="7702"/>
      <c r="AR629" s="7702"/>
      <c r="AS629" s="7702"/>
      <c r="AT629" s="7702"/>
      <c r="AU629" s="7702"/>
      <c r="AV629" s="7702"/>
      <c r="AW629" s="7702"/>
      <c r="AX629" s="7702"/>
      <c r="AY629" s="7702"/>
      <c r="AZ629" s="7702"/>
      <c r="BA629" s="7702"/>
      <c r="BB629" s="7702"/>
      <c r="BC629" s="7702"/>
      <c r="BD629" s="7702"/>
      <c r="BE629" s="7702"/>
      <c r="BF629" s="7702"/>
      <c r="BG629" s="7702"/>
      <c r="BH629" s="7702"/>
      <c r="BI629" s="7702"/>
      <c r="BJ629" s="7702"/>
      <c r="BK629" s="7702"/>
      <c r="BL629" s="7702"/>
      <c r="BM629" s="7702"/>
      <c r="BN629" s="7702"/>
      <c r="BO629" s="7702"/>
      <c r="BP629" s="7702"/>
      <c r="BQ629" s="7702"/>
      <c r="BR629" s="7702"/>
      <c r="BS629" s="8293"/>
      <c r="BT629" s="7705"/>
      <c r="BU629" s="7738" t="inlineStr">
        <is>
          <t>Inicio</t>
        </is>
      </c>
      <c r="BV629" s="7743"/>
      <c r="BW629" s="7744"/>
      <c r="BX629" s="7744"/>
      <c r="BY629" s="7745"/>
      <c r="BZ629" s="7702"/>
      <c r="CA629" s="7679" t="inlineStr">
        <is>
          <t>Room</t>
        </is>
      </c>
      <c r="CB629" s="7724" t="inlineStr">
        <is>
          <t>Dasy6</t>
        </is>
      </c>
      <c r="CC629" s="7708"/>
      <c r="CD629" s="7796"/>
      <c r="CE629" s="7795"/>
      <c r="CF629" s="7795"/>
      <c r="CG629" s="7795"/>
      <c r="CH629" s="7795"/>
      <c r="CI629" s="7795"/>
      <c r="CJ629" s="7795"/>
      <c r="CK629" s="7795"/>
      <c r="CL629" s="7786"/>
      <c r="CM629" s="7786"/>
      <c r="CN629" s="7786"/>
      <c r="CO629" s="7786"/>
      <c r="CP629" s="7786"/>
      <c r="CQ629" s="7786"/>
      <c r="CR629" s="7786"/>
      <c r="CS629" s="7786"/>
      <c r="CT629" s="7786"/>
      <c r="CU629" s="7786"/>
      <c r="CV629" s="7702"/>
      <c r="CW629" s="7702"/>
      <c r="CX629" s="7702"/>
      <c r="CY629" s="7702"/>
      <c r="CZ629" s="7702"/>
    </row>
    <row r="630" spans="1:104" ht="13.5" thickBot="1" x14ac:dyDescent="0.25">
      <c r="A630" s="7699"/>
      <c r="B630" s="7699"/>
      <c r="C630" s="7702"/>
      <c r="D630" s="7702"/>
      <c r="E630" s="7702"/>
      <c r="F630" s="7702"/>
      <c r="G630" s="7702"/>
      <c r="H630" s="7702"/>
      <c r="I630" s="7702"/>
      <c r="J630" s="7702"/>
      <c r="K630" s="7702"/>
      <c r="L630" s="7702"/>
      <c r="M630" s="7702"/>
      <c r="N630" s="7702"/>
      <c r="O630" s="7702"/>
      <c r="P630" s="7702"/>
      <c r="Q630" s="7702"/>
      <c r="R630" s="7702"/>
      <c r="S630" s="7702"/>
      <c r="T630" s="7702"/>
      <c r="U630" s="7702"/>
      <c r="V630" s="7702"/>
      <c r="W630" s="7702"/>
      <c r="X630" s="7702"/>
      <c r="Y630" s="7702"/>
      <c r="Z630" s="7702"/>
      <c r="AA630" s="7702"/>
      <c r="AB630" s="7702"/>
      <c r="AC630" s="7702"/>
      <c r="AD630" s="7702"/>
      <c r="AE630" s="7702"/>
      <c r="AF630" s="7702"/>
      <c r="AG630" s="7702"/>
      <c r="AH630" s="7702"/>
      <c r="AI630" s="7702"/>
      <c r="AJ630" s="7702"/>
      <c r="AK630" s="7702"/>
      <c r="AL630" s="7702"/>
      <c r="AM630" s="7702"/>
      <c r="AN630" s="7702"/>
      <c r="AO630" s="7702"/>
      <c r="AP630" s="7702"/>
      <c r="AQ630" s="7702"/>
      <c r="AR630" s="7702"/>
      <c r="AS630" s="7702"/>
      <c r="AT630" s="7702"/>
      <c r="AU630" s="7702"/>
      <c r="AV630" s="7702"/>
      <c r="AW630" s="7702"/>
      <c r="AX630" s="7702"/>
      <c r="AY630" s="7702"/>
      <c r="AZ630" s="7702"/>
      <c r="BA630" s="7702"/>
      <c r="BB630" s="7702"/>
      <c r="BC630" s="7702"/>
      <c r="BD630" s="7702"/>
      <c r="BE630" s="7702"/>
      <c r="BF630" s="7702"/>
      <c r="BG630" s="7702"/>
      <c r="BH630" s="7702"/>
      <c r="BI630" s="7702"/>
      <c r="BJ630" s="7702"/>
      <c r="BK630" s="7702"/>
      <c r="BL630" s="7702"/>
      <c r="BM630" s="7702"/>
      <c r="BN630" s="7702"/>
      <c r="BO630" s="7702"/>
      <c r="BP630" s="7702"/>
      <c r="BQ630" s="7702"/>
      <c r="BR630" s="7702"/>
      <c r="BS630" s="8293"/>
      <c r="BT630" s="7705"/>
      <c r="BU630" s="7739" t="inlineStr">
        <is>
          <t>Fin</t>
        </is>
      </c>
      <c r="BV630" s="7682"/>
      <c r="BW630" s="7683"/>
      <c r="BX630" s="7683"/>
      <c r="BY630" s="7746"/>
      <c r="BZ630" s="7702"/>
      <c r="CA630" s="7679" t="inlineStr">
        <is>
          <t>Sonda:</t>
        </is>
      </c>
      <c r="CB630" s="7725" t="inlineStr">
        <is>
          <t>EX3DV4 - SN 7461</t>
        </is>
      </c>
      <c r="CC630" s="7708"/>
      <c r="CD630" s="7796"/>
      <c r="CE630" s="7795"/>
      <c r="CF630" s="7795"/>
      <c r="CG630" s="7795"/>
      <c r="CH630" s="7795"/>
      <c r="CI630" s="7795"/>
      <c r="CJ630" s="7795"/>
      <c r="CK630" s="7795"/>
      <c r="CL630" s="7786"/>
      <c r="CM630" s="7786"/>
      <c r="CN630" s="7786"/>
      <c r="CO630" s="7786"/>
      <c r="CP630" s="7786"/>
      <c r="CQ630" s="7786"/>
      <c r="CR630" s="7786"/>
      <c r="CS630" s="7786"/>
      <c r="CT630" s="7786"/>
      <c r="CU630" s="7786"/>
      <c r="CV630" s="7702"/>
      <c r="CW630" s="7702"/>
      <c r="CX630" s="7702"/>
      <c r="CY630" s="7702"/>
      <c r="CZ630" s="7702"/>
    </row>
    <row r="631" spans="1:104" ht="13.5" thickBot="1" x14ac:dyDescent="0.25">
      <c r="A631" s="7699"/>
      <c r="B631" s="7699"/>
      <c r="C631" s="7702"/>
      <c r="D631" s="7702"/>
      <c r="E631" s="7702"/>
      <c r="F631" s="7702"/>
      <c r="G631" s="7702"/>
      <c r="H631" s="7702"/>
      <c r="I631" s="7702"/>
      <c r="J631" s="7702"/>
      <c r="K631" s="7702"/>
      <c r="L631" s="7702"/>
      <c r="M631" s="7702"/>
      <c r="N631" s="7702"/>
      <c r="O631" s="7702"/>
      <c r="P631" s="7702"/>
      <c r="Q631" s="7702"/>
      <c r="R631" s="7702"/>
      <c r="S631" s="7702"/>
      <c r="T631" s="7702"/>
      <c r="U631" s="7702"/>
      <c r="V631" s="7702"/>
      <c r="W631" s="7702"/>
      <c r="X631" s="7702"/>
      <c r="Y631" s="7702"/>
      <c r="Z631" s="7702"/>
      <c r="AA631" s="7702"/>
      <c r="AB631" s="7702"/>
      <c r="AC631" s="7702"/>
      <c r="AD631" s="7702"/>
      <c r="AE631" s="7702"/>
      <c r="AF631" s="7702"/>
      <c r="AG631" s="7702"/>
      <c r="AH631" s="7702"/>
      <c r="AI631" s="7702"/>
      <c r="AJ631" s="7702"/>
      <c r="AK631" s="7702"/>
      <c r="AL631" s="7702"/>
      <c r="AM631" s="7702"/>
      <c r="AN631" s="7702"/>
      <c r="AO631" s="7702"/>
      <c r="AP631" s="7702"/>
      <c r="AQ631" s="7702"/>
      <c r="AR631" s="7702"/>
      <c r="AS631" s="7702"/>
      <c r="AT631" s="7702"/>
      <c r="AU631" s="7702"/>
      <c r="AV631" s="7702"/>
      <c r="AW631" s="7702"/>
      <c r="AX631" s="7702"/>
      <c r="AY631" s="7702"/>
      <c r="AZ631" s="7702"/>
      <c r="BA631" s="7702"/>
      <c r="BB631" s="7702"/>
      <c r="BC631" s="7702"/>
      <c r="BD631" s="7702"/>
      <c r="BE631" s="7702"/>
      <c r="BF631" s="7702"/>
      <c r="BG631" s="7702"/>
      <c r="BH631" s="7702"/>
      <c r="BI631" s="7702"/>
      <c r="BJ631" s="7702"/>
      <c r="BK631" s="7702"/>
      <c r="BL631" s="7702"/>
      <c r="BM631" s="7702"/>
      <c r="BN631" s="7702"/>
      <c r="BO631" s="7702"/>
      <c r="BP631" s="7702"/>
      <c r="BQ631" s="7702"/>
      <c r="BR631" s="7702"/>
      <c r="BS631" s="8293"/>
      <c r="BT631" s="7705"/>
      <c r="BU631" s="7702"/>
      <c r="BV631" s="7702"/>
      <c r="BW631" s="7702"/>
      <c r="BX631" s="7702"/>
      <c r="BY631" s="7702"/>
      <c r="BZ631" s="7702"/>
      <c r="CA631" s="7679" t="inlineStr">
        <is>
          <t>Cert. (EN/FCC/ISED):</t>
        </is>
      </c>
      <c r="CB631" s="7999" t="inlineStr">
        <is>
          <t>EN/FCC/ISED</t>
        </is>
      </c>
      <c r="CC631" s="7708"/>
      <c r="CD631" s="7796"/>
      <c r="CE631" s="7795"/>
      <c r="CF631" s="7795"/>
      <c r="CG631" s="7795"/>
      <c r="CH631" s="7795"/>
      <c r="CI631" s="7795"/>
      <c r="CJ631" s="7795"/>
      <c r="CK631" s="7795"/>
      <c r="CL631" s="7786"/>
      <c r="CM631" s="7786"/>
      <c r="CN631" s="7786"/>
      <c r="CO631" s="7786"/>
      <c r="CP631" s="7786"/>
      <c r="CQ631" s="7786"/>
      <c r="CR631" s="7786"/>
      <c r="CS631" s="7786"/>
      <c r="CT631" s="7786"/>
      <c r="CU631" s="7786"/>
      <c r="CV631" s="7702"/>
      <c r="CW631" s="7702"/>
      <c r="CX631" s="7702"/>
      <c r="CY631" s="7702"/>
      <c r="CZ631" s="7702"/>
    </row>
    <row r="632" spans="1:104" ht="13.5" thickBot="1" x14ac:dyDescent="0.25">
      <c r="A632" s="7699"/>
      <c r="B632" s="7699"/>
      <c r="C632" s="7702"/>
      <c r="D632" s="7702"/>
      <c r="E632" s="7702"/>
      <c r="F632" s="7702"/>
      <c r="G632" s="7702"/>
      <c r="H632" s="7702"/>
      <c r="I632" s="7702"/>
      <c r="J632" s="7702"/>
      <c r="K632" s="7702"/>
      <c r="L632" s="7702"/>
      <c r="M632" s="7702"/>
      <c r="N632" s="7702"/>
      <c r="O632" s="7702"/>
      <c r="P632" s="7702"/>
      <c r="Q632" s="7702"/>
      <c r="R632" s="7702"/>
      <c r="S632" s="7702"/>
      <c r="T632" s="7702"/>
      <c r="U632" s="7702"/>
      <c r="V632" s="7702"/>
      <c r="W632" s="7702"/>
      <c r="X632" s="7702"/>
      <c r="Y632" s="7702"/>
      <c r="Z632" s="7702"/>
      <c r="AA632" s="7702"/>
      <c r="AB632" s="7702"/>
      <c r="AC632" s="7702"/>
      <c r="AD632" s="7702"/>
      <c r="AE632" s="7702"/>
      <c r="AF632" s="7702"/>
      <c r="AG632" s="7702"/>
      <c r="AH632" s="7702"/>
      <c r="AI632" s="7702"/>
      <c r="AJ632" s="7702"/>
      <c r="AK632" s="7702"/>
      <c r="AL632" s="7702"/>
      <c r="AM632" s="7702"/>
      <c r="AN632" s="7702"/>
      <c r="AO632" s="7702"/>
      <c r="AP632" s="7702"/>
      <c r="AQ632" s="7702"/>
      <c r="AR632" s="7702"/>
      <c r="AS632" s="7702"/>
      <c r="AT632" s="7702"/>
      <c r="AU632" s="7702"/>
      <c r="AV632" s="7702"/>
      <c r="AW632" s="7702"/>
      <c r="AX632" s="7702"/>
      <c r="AY632" s="7702"/>
      <c r="AZ632" s="7702"/>
      <c r="BA632" s="7702"/>
      <c r="BB632" s="7702"/>
      <c r="BC632" s="7702"/>
      <c r="BD632" s="7702"/>
      <c r="BE632" s="7702"/>
      <c r="BF632" s="7702"/>
      <c r="BG632" s="7702"/>
      <c r="BH632" s="7702"/>
      <c r="BI632" s="7702"/>
      <c r="BJ632" s="7702"/>
      <c r="BK632" s="7702"/>
      <c r="BL632" s="7702"/>
      <c r="BM632" s="7702"/>
      <c r="BN632" s="7702"/>
      <c r="BO632" s="7702"/>
      <c r="BP632" s="7702"/>
      <c r="BQ632" s="7702"/>
      <c r="BR632" s="7702"/>
      <c r="BS632" s="8293"/>
      <c r="BT632" s="7705"/>
      <c r="BU632" s="7702"/>
      <c r="BV632" s="7702"/>
      <c r="BW632" s="7702"/>
      <c r="BX632" s="7702"/>
      <c r="BY632" s="7702"/>
      <c r="BZ632" s="7702"/>
      <c r="CA632" s="7679" t="inlineStr">
        <is>
          <t>Head/Body:</t>
        </is>
      </c>
      <c r="CB632" s="7724" t="inlineStr">
        <is>
          <t>Head</t>
        </is>
      </c>
      <c r="CC632" s="7708"/>
      <c r="CD632" s="7796"/>
      <c r="CE632" s="7795"/>
      <c r="CF632" s="7795"/>
      <c r="CG632" s="7795"/>
      <c r="CH632" s="7795"/>
      <c r="CI632" s="7795"/>
      <c r="CJ632" s="7795"/>
      <c r="CK632" s="7795"/>
      <c r="CL632" s="7786"/>
      <c r="CM632" s="7786"/>
      <c r="CN632" s="7786"/>
      <c r="CO632" s="7786"/>
      <c r="CP632" s="7786"/>
      <c r="CQ632" s="7786"/>
      <c r="CR632" s="7786"/>
      <c r="CS632" s="7786"/>
      <c r="CT632" s="7786"/>
      <c r="CU632" s="7786"/>
      <c r="CV632" s="7702"/>
      <c r="CW632" s="7702"/>
      <c r="CX632" s="7702"/>
      <c r="CY632" s="7702"/>
      <c r="CZ632" s="7702"/>
    </row>
    <row r="633" spans="1:104" x14ac:dyDescent="0.2">
      <c r="A633" s="7699"/>
      <c r="B633" s="7699"/>
      <c r="C633" s="7702"/>
      <c r="D633" s="7702"/>
      <c r="E633" s="7702"/>
      <c r="F633" s="7702"/>
      <c r="G633" s="7702"/>
      <c r="H633" s="7702"/>
      <c r="I633" s="7702"/>
      <c r="J633" s="7702"/>
      <c r="K633" s="7702"/>
      <c r="L633" s="7702"/>
      <c r="M633" s="7702"/>
      <c r="N633" s="7702"/>
      <c r="O633" s="7702"/>
      <c r="P633" s="7702"/>
      <c r="Q633" s="7702"/>
      <c r="R633" s="7702"/>
      <c r="S633" s="7702"/>
      <c r="T633" s="7702"/>
      <c r="U633" s="7702"/>
      <c r="V633" s="7702"/>
      <c r="W633" s="7702"/>
      <c r="X633" s="7702"/>
      <c r="Y633" s="7702"/>
      <c r="Z633" s="7702"/>
      <c r="AA633" s="7702"/>
      <c r="AB633" s="7702"/>
      <c r="AC633" s="7702"/>
      <c r="AD633" s="7702"/>
      <c r="AE633" s="7702"/>
      <c r="AF633" s="7702"/>
      <c r="AG633" s="7702"/>
      <c r="AH633" s="7702"/>
      <c r="AI633" s="7702"/>
      <c r="AJ633" s="7702"/>
      <c r="AK633" s="7702"/>
      <c r="AL633" s="7702"/>
      <c r="AM633" s="7702"/>
      <c r="AN633" s="7702"/>
      <c r="AO633" s="7702"/>
      <c r="AP633" s="7702"/>
      <c r="AQ633" s="7702"/>
      <c r="AR633" s="7702"/>
      <c r="AS633" s="7702"/>
      <c r="AT633" s="7702"/>
      <c r="AU633" s="7702"/>
      <c r="AV633" s="7702"/>
      <c r="AW633" s="7702"/>
      <c r="AX633" s="7702"/>
      <c r="AY633" s="7702"/>
      <c r="AZ633" s="7702"/>
      <c r="BA633" s="7702"/>
      <c r="BB633" s="7702"/>
      <c r="BC633" s="7702"/>
      <c r="BD633" s="7702"/>
      <c r="BE633" s="7702"/>
      <c r="BF633" s="7702"/>
      <c r="BG633" s="7702"/>
      <c r="BH633" s="7702"/>
      <c r="BI633" s="7702"/>
      <c r="BJ633" s="7702"/>
      <c r="BK633" s="7702"/>
      <c r="BL633" s="7702"/>
      <c r="BM633" s="7702"/>
      <c r="BN633" s="7702"/>
      <c r="BO633" s="7702"/>
      <c r="BP633" s="7702"/>
      <c r="BQ633" s="7702"/>
      <c r="BR633" s="7702"/>
      <c r="BS633" s="8293"/>
      <c r="BT633" s="7705"/>
      <c r="BU633" s="7684" t="inlineStr">
        <is>
          <t>Frecuencia</t>
        </is>
      </c>
      <c r="BV633" s="7685" t="inlineStr">
        <is>
          <t>Nivel Gen.</t>
        </is>
      </c>
      <c r="BW633" s="8295" t="inlineStr">
        <is>
          <t>Medidor de Potencia</t>
        </is>
      </c>
      <c r="BX633" s="8296"/>
      <c r="BY633" s="8297" t="inlineStr">
        <is>
          <t>Observaciones</t>
        </is>
      </c>
      <c r="BZ633" s="7703"/>
      <c r="CA633" s="7998"/>
      <c r="CB633" s="7702"/>
      <c r="CC633" s="7708"/>
      <c r="CD633" s="7796"/>
      <c r="CE633" s="7795"/>
      <c r="CF633" s="7795"/>
      <c r="CG633" s="7795"/>
      <c r="CH633" s="7795"/>
      <c r="CI633" s="7795"/>
      <c r="CJ633" s="7795"/>
      <c r="CK633" s="7795"/>
      <c r="CL633" s="7786"/>
      <c r="CM633" s="7786"/>
      <c r="CN633" s="7786"/>
      <c r="CO633" s="7786"/>
      <c r="CP633" s="7786"/>
      <c r="CQ633" s="7786"/>
      <c r="CR633" s="7786"/>
      <c r="CS633" s="7786"/>
      <c r="CT633" s="7786"/>
      <c r="CU633" s="7786"/>
      <c r="CV633" s="7702"/>
      <c r="CW633" s="7702"/>
      <c r="CX633" s="7702"/>
      <c r="CY633" s="7702"/>
      <c r="CZ633" s="7702"/>
    </row>
    <row r="634" spans="1:104" ht="13.5" thickBot="1" x14ac:dyDescent="0.25">
      <c r="A634" s="7699"/>
      <c r="B634" s="7699"/>
      <c r="C634" s="7702"/>
      <c r="D634" s="7702"/>
      <c r="E634" s="7702"/>
      <c r="F634" s="7702"/>
      <c r="G634" s="7702"/>
      <c r="H634" s="7702"/>
      <c r="I634" s="7702"/>
      <c r="J634" s="7702"/>
      <c r="K634" s="7702"/>
      <c r="L634" s="7702"/>
      <c r="M634" s="7702"/>
      <c r="N634" s="7702"/>
      <c r="O634" s="7702"/>
      <c r="P634" s="7702"/>
      <c r="Q634" s="7702"/>
      <c r="R634" s="7702"/>
      <c r="S634" s="7702"/>
      <c r="T634" s="7702"/>
      <c r="U634" s="7702"/>
      <c r="V634" s="7702"/>
      <c r="W634" s="7702"/>
      <c r="X634" s="7702"/>
      <c r="Y634" s="7702"/>
      <c r="Z634" s="7702"/>
      <c r="AA634" s="7702"/>
      <c r="AB634" s="7702"/>
      <c r="AC634" s="7702"/>
      <c r="AD634" s="7702"/>
      <c r="AE634" s="7702"/>
      <c r="AF634" s="7702"/>
      <c r="AG634" s="7702"/>
      <c r="AH634" s="7702"/>
      <c r="AI634" s="7702"/>
      <c r="AJ634" s="7702"/>
      <c r="AK634" s="7702"/>
      <c r="AL634" s="7702"/>
      <c r="AM634" s="7702"/>
      <c r="AN634" s="7702"/>
      <c r="AO634" s="7702"/>
      <c r="AP634" s="7702"/>
      <c r="AQ634" s="7702"/>
      <c r="AR634" s="7702"/>
      <c r="AS634" s="7702"/>
      <c r="AT634" s="7702"/>
      <c r="AU634" s="7702"/>
      <c r="AV634" s="7702"/>
      <c r="AW634" s="7702"/>
      <c r="AX634" s="7702"/>
      <c r="AY634" s="7702"/>
      <c r="AZ634" s="7702"/>
      <c r="BA634" s="7702"/>
      <c r="BB634" s="7702"/>
      <c r="BC634" s="7702"/>
      <c r="BD634" s="7702"/>
      <c r="BE634" s="7702"/>
      <c r="BF634" s="7702"/>
      <c r="BG634" s="7702"/>
      <c r="BH634" s="7702"/>
      <c r="BI634" s="7702"/>
      <c r="BJ634" s="7702"/>
      <c r="BK634" s="7702"/>
      <c r="BL634" s="7702"/>
      <c r="BM634" s="7702"/>
      <c r="BN634" s="7702"/>
      <c r="BO634" s="7702"/>
      <c r="BP634" s="7702"/>
      <c r="BQ634" s="7702"/>
      <c r="BR634" s="7702"/>
      <c r="BS634" s="8293"/>
      <c r="BT634" s="7705"/>
      <c r="BU634" s="7747" t="inlineStr">
        <is>
          <t>(MHz)</t>
        </is>
      </c>
      <c r="BV634" s="7748" t="inlineStr">
        <is>
          <t>(dBm)</t>
        </is>
      </c>
      <c r="BW634" s="7749" t="inlineStr">
        <is>
          <t>Sensor A (mW)</t>
        </is>
      </c>
      <c r="BX634" s="7749" t="inlineStr">
        <is>
          <t>Sensor B (dBm)</t>
        </is>
      </c>
      <c r="BY634" s="8298"/>
      <c r="BZ634" s="7703"/>
      <c r="CA634" s="7998"/>
      <c r="CB634" s="7702"/>
      <c r="CC634" s="7708"/>
      <c r="CD634" s="7796"/>
      <c r="CE634" s="7795"/>
      <c r="CF634" s="7795"/>
      <c r="CG634" s="7795"/>
      <c r="CH634" s="7795"/>
      <c r="CI634" s="7795"/>
      <c r="CJ634" s="7795"/>
      <c r="CK634" s="7795"/>
      <c r="CL634" s="7786"/>
      <c r="CM634" s="7786"/>
      <c r="CN634" s="7786"/>
      <c r="CO634" s="7786"/>
      <c r="CP634" s="7786"/>
      <c r="CQ634" s="7786"/>
      <c r="CR634" s="7786"/>
      <c r="CS634" s="7786"/>
      <c r="CT634" s="7786"/>
      <c r="CU634" s="7786"/>
      <c r="CV634" s="7702"/>
      <c r="CW634" s="7702"/>
      <c r="CX634" s="7702"/>
      <c r="CY634" s="7702"/>
      <c r="CZ634" s="7702"/>
    </row>
    <row r="635" spans="1:104" ht="13.5" thickBot="1" x14ac:dyDescent="0.25">
      <c r="A635" s="7699"/>
      <c r="B635" s="7699"/>
      <c r="C635" s="7702"/>
      <c r="D635" s="7702"/>
      <c r="E635" s="7702"/>
      <c r="F635" s="7702"/>
      <c r="G635" s="7702"/>
      <c r="H635" s="7702"/>
      <c r="I635" s="7702"/>
      <c r="J635" s="7702"/>
      <c r="K635" s="7702"/>
      <c r="L635" s="7702"/>
      <c r="M635" s="7702"/>
      <c r="N635" s="7702"/>
      <c r="O635" s="7702"/>
      <c r="P635" s="7702"/>
      <c r="Q635" s="7702"/>
      <c r="R635" s="7702"/>
      <c r="S635" s="7702"/>
      <c r="T635" s="7702"/>
      <c r="U635" s="7702"/>
      <c r="V635" s="7702"/>
      <c r="W635" s="7702"/>
      <c r="X635" s="7702"/>
      <c r="Y635" s="7702"/>
      <c r="Z635" s="7702"/>
      <c r="AA635" s="7702"/>
      <c r="AB635" s="7702"/>
      <c r="AC635" s="7702"/>
      <c r="AD635" s="7702"/>
      <c r="AE635" s="7702"/>
      <c r="AF635" s="7702"/>
      <c r="AG635" s="7702"/>
      <c r="AH635" s="7702"/>
      <c r="AI635" s="7702"/>
      <c r="AJ635" s="7702"/>
      <c r="AK635" s="7702"/>
      <c r="AL635" s="7702"/>
      <c r="AM635" s="7702"/>
      <c r="AN635" s="7702"/>
      <c r="AO635" s="7702"/>
      <c r="AP635" s="7702"/>
      <c r="AQ635" s="7702"/>
      <c r="AR635" s="7702"/>
      <c r="AS635" s="7702"/>
      <c r="AT635" s="7702"/>
      <c r="AU635" s="7702"/>
      <c r="AV635" s="7702"/>
      <c r="AW635" s="7702"/>
      <c r="AX635" s="7702"/>
      <c r="AY635" s="7702"/>
      <c r="AZ635" s="7702"/>
      <c r="BA635" s="7702"/>
      <c r="BB635" s="7702"/>
      <c r="BC635" s="7702"/>
      <c r="BD635" s="7702"/>
      <c r="BE635" s="7702"/>
      <c r="BF635" s="7702"/>
      <c r="BG635" s="7702"/>
      <c r="BH635" s="7702"/>
      <c r="BI635" s="7702"/>
      <c r="BJ635" s="7702"/>
      <c r="BK635" s="7702"/>
      <c r="BL635" s="7702"/>
      <c r="BM635" s="7702"/>
      <c r="BN635" s="7702"/>
      <c r="BO635" s="7702"/>
      <c r="BP635" s="7702"/>
      <c r="BQ635" s="7702"/>
      <c r="BR635" s="7702"/>
      <c r="BS635" s="8293"/>
      <c r="BT635" s="7705"/>
      <c r="BU635" s="8299"/>
      <c r="BV635" s="7722"/>
      <c r="BW635" s="8302">
        <v>250</v>
      </c>
      <c r="BX635" s="7751"/>
      <c r="BY635" s="7723" t="inlineStr">
        <is>
          <t>Aprox. 250/100mW</t>
        </is>
      </c>
      <c r="BZ635" s="7704" t="inlineStr">
        <is>
          <t>1º</t>
        </is>
      </c>
      <c r="CA635" s="7999"/>
      <c r="CB635" s="7702" t="inlineStr">
        <is>
          <t>Elegir valor de lista desplegable</t>
        </is>
      </c>
      <c r="CC635" s="7708"/>
      <c r="CD635" s="7796"/>
      <c r="CE635" s="7795"/>
      <c r="CF635" s="7795"/>
      <c r="CG635" s="7795"/>
      <c r="CH635" s="7795"/>
      <c r="CI635" s="7795"/>
      <c r="CJ635" s="7795"/>
      <c r="CK635" s="7795"/>
      <c r="CL635" s="7786"/>
      <c r="CM635" s="7786"/>
      <c r="CN635" s="7786"/>
      <c r="CO635" s="7786"/>
      <c r="CP635" s="7786"/>
      <c r="CQ635" s="7786"/>
      <c r="CR635" s="7786"/>
      <c r="CS635" s="7786"/>
      <c r="CT635" s="7786"/>
      <c r="CU635" s="7786"/>
      <c r="CV635" s="7702"/>
      <c r="CW635" s="7702"/>
      <c r="CX635" s="7702"/>
      <c r="CY635" s="7702"/>
      <c r="CZ635" s="7702"/>
    </row>
    <row r="636" spans="1:104" ht="13.5" thickBot="1" x14ac:dyDescent="0.25">
      <c r="A636" s="7699"/>
      <c r="B636" s="7699"/>
      <c r="C636" s="7702"/>
      <c r="D636" s="7702"/>
      <c r="E636" s="7702"/>
      <c r="F636" s="7702"/>
      <c r="G636" s="7702"/>
      <c r="H636" s="7702"/>
      <c r="I636" s="7702"/>
      <c r="J636" s="7702"/>
      <c r="K636" s="7702"/>
      <c r="L636" s="7702"/>
      <c r="M636" s="7702"/>
      <c r="N636" s="7702"/>
      <c r="O636" s="7702"/>
      <c r="P636" s="7702"/>
      <c r="Q636" s="7702"/>
      <c r="R636" s="7702"/>
      <c r="S636" s="7702"/>
      <c r="T636" s="7702"/>
      <c r="U636" s="7702"/>
      <c r="V636" s="7702"/>
      <c r="W636" s="7702"/>
      <c r="X636" s="7702"/>
      <c r="Y636" s="7702"/>
      <c r="Z636" s="7702"/>
      <c r="AA636" s="7702"/>
      <c r="AB636" s="7702"/>
      <c r="AC636" s="7702"/>
      <c r="AD636" s="7702"/>
      <c r="AE636" s="7702"/>
      <c r="AF636" s="7702"/>
      <c r="AG636" s="7702"/>
      <c r="AH636" s="7702"/>
      <c r="AI636" s="7702"/>
      <c r="AJ636" s="7702"/>
      <c r="AK636" s="7702"/>
      <c r="AL636" s="7702"/>
      <c r="AM636" s="7702"/>
      <c r="AN636" s="7702"/>
      <c r="AO636" s="7702"/>
      <c r="AP636" s="7702"/>
      <c r="AQ636" s="7702"/>
      <c r="AR636" s="7702"/>
      <c r="AS636" s="7702"/>
      <c r="AT636" s="7702"/>
      <c r="AU636" s="7702"/>
      <c r="AV636" s="7702"/>
      <c r="AW636" s="7702"/>
      <c r="AX636" s="7702"/>
      <c r="AY636" s="7702"/>
      <c r="AZ636" s="7702"/>
      <c r="BA636" s="7702"/>
      <c r="BB636" s="7702"/>
      <c r="BC636" s="7702"/>
      <c r="BD636" s="7702"/>
      <c r="BE636" s="7702"/>
      <c r="BF636" s="7702"/>
      <c r="BG636" s="7702"/>
      <c r="BH636" s="7702"/>
      <c r="BI636" s="7702"/>
      <c r="BJ636" s="7702"/>
      <c r="BK636" s="7702"/>
      <c r="BL636" s="7702"/>
      <c r="BM636" s="7702"/>
      <c r="BN636" s="7702"/>
      <c r="BO636" s="7702"/>
      <c r="BP636" s="7702"/>
      <c r="BQ636" s="7702"/>
      <c r="BR636" s="7702"/>
      <c r="BS636" s="8293"/>
      <c r="BT636" s="7705"/>
      <c r="BU636" s="8300"/>
      <c r="BV636" s="7750">
        <f>BV635</f>
        <v>0</v>
      </c>
      <c r="BW636" s="8303"/>
      <c r="BX636" s="7687"/>
      <c r="BY636" s="7711" t="inlineStr">
        <is>
          <t>Lectura estabilizada</t>
        </is>
      </c>
      <c r="BZ636" s="7704" t="inlineStr">
        <is>
          <t>2º</t>
        </is>
      </c>
      <c r="CA636" s="8000"/>
      <c r="CB636" s="7702" t="inlineStr">
        <is>
          <t>Insertar valor manualmente</t>
        </is>
      </c>
      <c r="CC636" s="7708"/>
      <c r="CD636" s="7796"/>
      <c r="CE636" s="7795"/>
      <c r="CF636" s="7795"/>
      <c r="CG636" s="7795"/>
      <c r="CH636" s="7795"/>
      <c r="CI636" s="7795"/>
      <c r="CJ636" s="7795"/>
      <c r="CK636" s="7795"/>
      <c r="CL636" s="7786"/>
      <c r="CM636" s="7786"/>
      <c r="CN636" s="7786"/>
      <c r="CO636" s="7786"/>
      <c r="CP636" s="7786"/>
      <c r="CQ636" s="7786"/>
      <c r="CR636" s="7786"/>
      <c r="CS636" s="7786"/>
      <c r="CT636" s="7786"/>
      <c r="CU636" s="7786"/>
      <c r="CV636" s="7702"/>
      <c r="CW636" s="7702"/>
      <c r="CX636" s="7702"/>
      <c r="CY636" s="7702"/>
      <c r="CZ636" s="7702"/>
    </row>
    <row r="637" spans="1:104" ht="13.5" thickBot="1" x14ac:dyDescent="0.25">
      <c r="A637" s="7699"/>
      <c r="B637" s="7699"/>
      <c r="C637" s="7702"/>
      <c r="D637" s="7702"/>
      <c r="E637" s="7702"/>
      <c r="F637" s="7702"/>
      <c r="G637" s="7702"/>
      <c r="H637" s="7702"/>
      <c r="I637" s="7702"/>
      <c r="J637" s="7702"/>
      <c r="K637" s="7702"/>
      <c r="L637" s="7702"/>
      <c r="M637" s="7702"/>
      <c r="N637" s="7702"/>
      <c r="O637" s="7702"/>
      <c r="P637" s="7702"/>
      <c r="Q637" s="7702"/>
      <c r="R637" s="7702"/>
      <c r="S637" s="7702"/>
      <c r="T637" s="7702"/>
      <c r="U637" s="7702"/>
      <c r="V637" s="7702"/>
      <c r="W637" s="7702"/>
      <c r="X637" s="7702"/>
      <c r="Y637" s="7702"/>
      <c r="Z637" s="7702"/>
      <c r="AA637" s="7702"/>
      <c r="AB637" s="7702"/>
      <c r="AC637" s="7702"/>
      <c r="AD637" s="7702"/>
      <c r="AE637" s="7702"/>
      <c r="AF637" s="7702"/>
      <c r="AG637" s="7702"/>
      <c r="AH637" s="7702"/>
      <c r="AI637" s="7702"/>
      <c r="AJ637" s="7702"/>
      <c r="AK637" s="7702"/>
      <c r="AL637" s="7702"/>
      <c r="AM637" s="7702"/>
      <c r="AN637" s="7702"/>
      <c r="AO637" s="7702"/>
      <c r="AP637" s="7702"/>
      <c r="AQ637" s="7702"/>
      <c r="AR637" s="7702"/>
      <c r="AS637" s="7702"/>
      <c r="AT637" s="7702"/>
      <c r="AU637" s="7702"/>
      <c r="AV637" s="7702"/>
      <c r="AW637" s="7702"/>
      <c r="AX637" s="7702"/>
      <c r="AY637" s="7702"/>
      <c r="AZ637" s="7702"/>
      <c r="BA637" s="7702"/>
      <c r="BB637" s="7702"/>
      <c r="BC637" s="7702"/>
      <c r="BD637" s="7702"/>
      <c r="BE637" s="7702"/>
      <c r="BF637" s="7702"/>
      <c r="BG637" s="7702"/>
      <c r="BH637" s="7702"/>
      <c r="BI637" s="7702"/>
      <c r="BJ637" s="7702"/>
      <c r="BK637" s="7702"/>
      <c r="BL637" s="7702"/>
      <c r="BM637" s="7702"/>
      <c r="BN637" s="7702"/>
      <c r="BO637" s="7702"/>
      <c r="BP637" s="7702"/>
      <c r="BQ637" s="7702"/>
      <c r="BR637" s="7702"/>
      <c r="BS637" s="8293"/>
      <c r="BT637" s="7705"/>
      <c r="BU637" s="8300"/>
      <c r="BV637" s="7750">
        <f>BV635</f>
        <v>0</v>
      </c>
      <c r="BW637" s="8303"/>
      <c r="BX637" s="7687"/>
      <c r="BY637" s="7711" t="inlineStr">
        <is>
          <t>Cambio al dipolo</t>
        </is>
      </c>
      <c r="BZ637" s="7704" t="inlineStr">
        <is>
          <t>3º</t>
        </is>
      </c>
      <c r="CA637" s="8001"/>
      <c r="CB637" s="7702" t="inlineStr">
        <is>
          <t>Copiar valores de software de Temp/Hum</t>
        </is>
      </c>
      <c r="CC637" s="7708"/>
      <c r="CD637" s="7796"/>
      <c r="CE637" s="7795"/>
      <c r="CF637" s="7795"/>
      <c r="CG637" s="7795"/>
      <c r="CH637" s="7795"/>
      <c r="CI637" s="7795"/>
      <c r="CJ637" s="7795"/>
      <c r="CK637" s="7795"/>
      <c r="CL637" s="7786"/>
      <c r="CM637" s="7786"/>
      <c r="CN637" s="7786"/>
      <c r="CO637" s="7786"/>
      <c r="CP637" s="7786"/>
      <c r="CQ637" s="7786"/>
      <c r="CR637" s="7786"/>
      <c r="CS637" s="7786"/>
      <c r="CT637" s="7786"/>
      <c r="CU637" s="7786"/>
      <c r="CV637" s="7702"/>
      <c r="CW637" s="7702"/>
      <c r="CX637" s="7702"/>
      <c r="CY637" s="7702"/>
      <c r="CZ637" s="7702"/>
    </row>
    <row r="638" spans="1:104" ht="13.5" thickBot="1" x14ac:dyDescent="0.25">
      <c r="A638" s="7699"/>
      <c r="B638" s="7699"/>
      <c r="C638" s="7702"/>
      <c r="D638" s="7702"/>
      <c r="E638" s="7702"/>
      <c r="F638" s="7702"/>
      <c r="G638" s="7702"/>
      <c r="H638" s="7702"/>
      <c r="I638" s="7702"/>
      <c r="J638" s="7702"/>
      <c r="K638" s="7702"/>
      <c r="L638" s="7702"/>
      <c r="M638" s="7702"/>
      <c r="N638" s="7702"/>
      <c r="O638" s="7702"/>
      <c r="P638" s="7702"/>
      <c r="Q638" s="7702"/>
      <c r="R638" s="7702"/>
      <c r="S638" s="7702"/>
      <c r="T638" s="7702"/>
      <c r="U638" s="7702"/>
      <c r="V638" s="7702"/>
      <c r="W638" s="7702"/>
      <c r="X638" s="7702"/>
      <c r="Y638" s="7702"/>
      <c r="Z638" s="7702"/>
      <c r="AA638" s="7702"/>
      <c r="AB638" s="7702"/>
      <c r="AC638" s="7702"/>
      <c r="AD638" s="7702"/>
      <c r="AE638" s="7702"/>
      <c r="AF638" s="7702"/>
      <c r="AG638" s="7702"/>
      <c r="AH638" s="7702"/>
      <c r="AI638" s="7702"/>
      <c r="AJ638" s="7702"/>
      <c r="AK638" s="7702"/>
      <c r="AL638" s="7702"/>
      <c r="AM638" s="7702"/>
      <c r="AN638" s="7702"/>
      <c r="AO638" s="7702"/>
      <c r="AP638" s="7702"/>
      <c r="AQ638" s="7702"/>
      <c r="AR638" s="7702"/>
      <c r="AS638" s="7702"/>
      <c r="AT638" s="7702"/>
      <c r="AU638" s="7702"/>
      <c r="AV638" s="7702"/>
      <c r="AW638" s="7702"/>
      <c r="AX638" s="7702"/>
      <c r="AY638" s="7702"/>
      <c r="AZ638" s="7702"/>
      <c r="BA638" s="7702"/>
      <c r="BB638" s="7702"/>
      <c r="BC638" s="7702"/>
      <c r="BD638" s="7702"/>
      <c r="BE638" s="7702"/>
      <c r="BF638" s="7702"/>
      <c r="BG638" s="7702"/>
      <c r="BH638" s="7702"/>
      <c r="BI638" s="7702"/>
      <c r="BJ638" s="7702"/>
      <c r="BK638" s="7702"/>
      <c r="BL638" s="7702"/>
      <c r="BM638" s="7702"/>
      <c r="BN638" s="7702"/>
      <c r="BO638" s="7702"/>
      <c r="BP638" s="7702"/>
      <c r="BQ638" s="7702"/>
      <c r="BR638" s="7702"/>
      <c r="BS638" s="8293"/>
      <c r="BT638" s="7705"/>
      <c r="BU638" s="8300"/>
      <c r="BV638" s="7687"/>
      <c r="BW638" s="8303"/>
      <c r="BX638" s="7687"/>
      <c r="BY638" s="7711" t="inlineStr">
        <is>
          <t>Ajuste</t>
        </is>
      </c>
      <c r="BZ638" s="7704" t="inlineStr">
        <is>
          <t>4º</t>
        </is>
      </c>
      <c r="CA638" s="8002"/>
      <c r="CB638" s="7702" t="inlineStr">
        <is>
          <t>Celdas bloqueadas</t>
        </is>
      </c>
      <c r="CC638" s="7708"/>
      <c r="CD638" s="7796"/>
      <c r="CE638" s="7795"/>
      <c r="CF638" s="7795"/>
      <c r="CG638" s="7795"/>
      <c r="CH638" s="7795"/>
      <c r="CI638" s="7795"/>
      <c r="CJ638" s="7795"/>
      <c r="CK638" s="7795"/>
      <c r="CL638" s="7786"/>
      <c r="CM638" s="7786"/>
      <c r="CN638" s="7786"/>
      <c r="CO638" s="7786"/>
      <c r="CP638" s="7786"/>
      <c r="CQ638" s="7786"/>
      <c r="CR638" s="7786"/>
      <c r="CS638" s="7786"/>
      <c r="CT638" s="7786"/>
      <c r="CU638" s="7786"/>
      <c r="CV638" s="7702"/>
      <c r="CW638" s="7702"/>
      <c r="CX638" s="7702"/>
      <c r="CY638" s="7702"/>
      <c r="CZ638" s="7702"/>
    </row>
    <row r="639" spans="1:104" x14ac:dyDescent="0.2">
      <c r="A639" s="7699"/>
      <c r="B639" s="7699"/>
      <c r="C639" s="7702"/>
      <c r="D639" s="7702"/>
      <c r="E639" s="7702"/>
      <c r="F639" s="7702"/>
      <c r="G639" s="7702"/>
      <c r="H639" s="7702"/>
      <c r="I639" s="7702"/>
      <c r="J639" s="7702"/>
      <c r="K639" s="7702"/>
      <c r="L639" s="7702"/>
      <c r="M639" s="7702"/>
      <c r="N639" s="7702"/>
      <c r="O639" s="7702"/>
      <c r="P639" s="7702"/>
      <c r="Q639" s="7702"/>
      <c r="R639" s="7702"/>
      <c r="S639" s="7702"/>
      <c r="T639" s="7702"/>
      <c r="U639" s="7702"/>
      <c r="V639" s="7702"/>
      <c r="W639" s="7702"/>
      <c r="X639" s="7702"/>
      <c r="Y639" s="7702"/>
      <c r="Z639" s="7702"/>
      <c r="AA639" s="7702"/>
      <c r="AB639" s="7702"/>
      <c r="AC639" s="7702"/>
      <c r="AD639" s="7702"/>
      <c r="AE639" s="7702"/>
      <c r="AF639" s="7702"/>
      <c r="AG639" s="7702"/>
      <c r="AH639" s="7702"/>
      <c r="AI639" s="7702"/>
      <c r="AJ639" s="7702"/>
      <c r="AK639" s="7702"/>
      <c r="AL639" s="7702"/>
      <c r="AM639" s="7702"/>
      <c r="AN639" s="7702"/>
      <c r="AO639" s="7702"/>
      <c r="AP639" s="7702"/>
      <c r="AQ639" s="7702"/>
      <c r="AR639" s="7702"/>
      <c r="AS639" s="7702"/>
      <c r="AT639" s="7702"/>
      <c r="AU639" s="7702"/>
      <c r="AV639" s="7702"/>
      <c r="AW639" s="7702"/>
      <c r="AX639" s="7702"/>
      <c r="AY639" s="7702"/>
      <c r="AZ639" s="7702"/>
      <c r="BA639" s="7702"/>
      <c r="BB639" s="7702"/>
      <c r="BC639" s="7702"/>
      <c r="BD639" s="7702"/>
      <c r="BE639" s="7702"/>
      <c r="BF639" s="7702"/>
      <c r="BG639" s="7702"/>
      <c r="BH639" s="7702"/>
      <c r="BI639" s="7702"/>
      <c r="BJ639" s="7702"/>
      <c r="BK639" s="7702"/>
      <c r="BL639" s="7702"/>
      <c r="BM639" s="7702"/>
      <c r="BN639" s="7702"/>
      <c r="BO639" s="7702"/>
      <c r="BP639" s="7702"/>
      <c r="BQ639" s="7702"/>
      <c r="BR639" s="7702"/>
      <c r="BS639" s="8293"/>
      <c r="BT639" s="7705"/>
      <c r="BU639" s="8300"/>
      <c r="BV639" s="7750">
        <f>BV638</f>
        <v>0</v>
      </c>
      <c r="BW639" s="8303"/>
      <c r="BX639" s="7688">
        <f>BX638</f>
        <v>0</v>
      </c>
      <c r="BY639" s="7711" t="inlineStr">
        <is>
          <t>Máx durante ensayo</t>
        </is>
      </c>
      <c r="BZ639" s="7704" t="inlineStr">
        <is>
          <t>5º</t>
        </is>
      </c>
      <c r="CA639" s="7998"/>
      <c r="CB639" s="7702"/>
      <c r="CC639" s="7708"/>
      <c r="CD639" s="7796"/>
      <c r="CE639" s="7795"/>
      <c r="CF639" s="7795"/>
      <c r="CG639" s="7795"/>
      <c r="CH639" s="7795"/>
      <c r="CI639" s="7795"/>
      <c r="CJ639" s="7795"/>
      <c r="CK639" s="7795"/>
      <c r="CL639" s="7786"/>
      <c r="CM639" s="7786"/>
      <c r="CN639" s="7786"/>
      <c r="CO639" s="7786"/>
      <c r="CP639" s="7786"/>
      <c r="CQ639" s="7786"/>
      <c r="CR639" s="7786"/>
      <c r="CS639" s="7786"/>
      <c r="CT639" s="7786"/>
      <c r="CU639" s="7786"/>
      <c r="CV639" s="7702"/>
      <c r="CW639" s="7702"/>
      <c r="CX639" s="7702"/>
      <c r="CY639" s="7702"/>
      <c r="CZ639" s="7702"/>
    </row>
    <row r="640" spans="1:104" ht="13.5" thickBot="1" x14ac:dyDescent="0.25">
      <c r="A640" s="7699"/>
      <c r="B640" s="7699"/>
      <c r="C640" s="7702"/>
      <c r="D640" s="7702"/>
      <c r="E640" s="7702"/>
      <c r="F640" s="7702"/>
      <c r="G640" s="7702"/>
      <c r="H640" s="7702"/>
      <c r="I640" s="7702"/>
      <c r="J640" s="7702"/>
      <c r="K640" s="7702"/>
      <c r="L640" s="7702"/>
      <c r="M640" s="7702"/>
      <c r="N640" s="7702"/>
      <c r="O640" s="7702"/>
      <c r="P640" s="7702"/>
      <c r="Q640" s="7702"/>
      <c r="R640" s="7702"/>
      <c r="S640" s="7702"/>
      <c r="T640" s="7702"/>
      <c r="U640" s="7702"/>
      <c r="V640" s="7702"/>
      <c r="W640" s="7702"/>
      <c r="X640" s="7702"/>
      <c r="Y640" s="7702"/>
      <c r="Z640" s="7702"/>
      <c r="AA640" s="7702"/>
      <c r="AB640" s="7702"/>
      <c r="AC640" s="7702"/>
      <c r="AD640" s="7702"/>
      <c r="AE640" s="7702"/>
      <c r="AF640" s="7702"/>
      <c r="AG640" s="7702"/>
      <c r="AH640" s="7702"/>
      <c r="AI640" s="7702"/>
      <c r="AJ640" s="7702"/>
      <c r="AK640" s="7702"/>
      <c r="AL640" s="7702"/>
      <c r="AM640" s="7702"/>
      <c r="AN640" s="7702"/>
      <c r="AO640" s="7702"/>
      <c r="AP640" s="7702"/>
      <c r="AQ640" s="7702"/>
      <c r="AR640" s="7702"/>
      <c r="AS640" s="7702"/>
      <c r="AT640" s="7702"/>
      <c r="AU640" s="7702"/>
      <c r="AV640" s="7702"/>
      <c r="AW640" s="7702"/>
      <c r="AX640" s="7702"/>
      <c r="AY640" s="7702"/>
      <c r="AZ640" s="7702"/>
      <c r="BA640" s="7702"/>
      <c r="BB640" s="7702"/>
      <c r="BC640" s="7702"/>
      <c r="BD640" s="7702"/>
      <c r="BE640" s="7702"/>
      <c r="BF640" s="7702"/>
      <c r="BG640" s="7702"/>
      <c r="BH640" s="7702"/>
      <c r="BI640" s="7702"/>
      <c r="BJ640" s="7702"/>
      <c r="BK640" s="7702"/>
      <c r="BL640" s="7702"/>
      <c r="BM640" s="7702"/>
      <c r="BN640" s="7702"/>
      <c r="BO640" s="7702"/>
      <c r="BP640" s="7702"/>
      <c r="BQ640" s="7702"/>
      <c r="BR640" s="7702"/>
      <c r="BS640" s="8293"/>
      <c r="BT640" s="7705"/>
      <c r="BU640" s="8301"/>
      <c r="BV640" s="7752">
        <f>BV638</f>
        <v>0</v>
      </c>
      <c r="BW640" s="8304"/>
      <c r="BX640" s="7689">
        <f>BX638</f>
        <v>0</v>
      </c>
      <c r="BY640" s="7712" t="inlineStr">
        <is>
          <t>Mín durante ensayo</t>
        </is>
      </c>
      <c r="BZ640" s="7704" t="inlineStr">
        <is>
          <t>6º</t>
        </is>
      </c>
      <c r="CA640" s="7998"/>
      <c r="CB640" s="7702"/>
      <c r="CC640" s="7708"/>
      <c r="CD640" s="7796"/>
      <c r="CE640" s="7795"/>
      <c r="CF640" s="7795"/>
      <c r="CG640" s="7795"/>
      <c r="CH640" s="7795"/>
      <c r="CI640" s="7795"/>
      <c r="CJ640" s="7795"/>
      <c r="CK640" s="7795"/>
      <c r="CL640" s="7786"/>
      <c r="CM640" s="7786"/>
      <c r="CN640" s="7786"/>
      <c r="CO640" s="7786"/>
      <c r="CP640" s="7786"/>
      <c r="CQ640" s="7786"/>
      <c r="CR640" s="7786"/>
      <c r="CS640" s="7786"/>
      <c r="CT640" s="7786"/>
      <c r="CU640" s="7786"/>
      <c r="CV640" s="7702"/>
      <c r="CW640" s="7702"/>
      <c r="CX640" s="7702"/>
      <c r="CY640" s="7702"/>
      <c r="CZ640" s="7702"/>
    </row>
    <row r="641" spans="1:104" ht="13.5" thickBot="1" x14ac:dyDescent="0.25">
      <c r="A641" s="7699"/>
      <c r="B641" s="7699"/>
      <c r="C641" s="7702"/>
      <c r="D641" s="7702"/>
      <c r="E641" s="7702"/>
      <c r="F641" s="7702"/>
      <c r="G641" s="7702"/>
      <c r="H641" s="7702"/>
      <c r="I641" s="7702"/>
      <c r="J641" s="7702"/>
      <c r="K641" s="7702"/>
      <c r="L641" s="7702"/>
      <c r="M641" s="7702"/>
      <c r="N641" s="7702"/>
      <c r="O641" s="7702"/>
      <c r="P641" s="7702"/>
      <c r="Q641" s="7702"/>
      <c r="R641" s="7702"/>
      <c r="S641" s="7702"/>
      <c r="T641" s="7702"/>
      <c r="U641" s="7702"/>
      <c r="V641" s="7702"/>
      <c r="W641" s="7702"/>
      <c r="X641" s="7702"/>
      <c r="Y641" s="7702"/>
      <c r="Z641" s="7702"/>
      <c r="AA641" s="7702"/>
      <c r="AB641" s="7702"/>
      <c r="AC641" s="7702"/>
      <c r="AD641" s="7702"/>
      <c r="AE641" s="7702"/>
      <c r="AF641" s="7702"/>
      <c r="AG641" s="7702"/>
      <c r="AH641" s="7702"/>
      <c r="AI641" s="7702"/>
      <c r="AJ641" s="7702"/>
      <c r="AK641" s="7702"/>
      <c r="AL641" s="7702"/>
      <c r="AM641" s="7702"/>
      <c r="AN641" s="7702"/>
      <c r="AO641" s="7702"/>
      <c r="AP641" s="7702"/>
      <c r="AQ641" s="7702"/>
      <c r="AR641" s="7702"/>
      <c r="AS641" s="7702"/>
      <c r="AT641" s="7702"/>
      <c r="AU641" s="7702"/>
      <c r="AV641" s="7702"/>
      <c r="AW641" s="7702"/>
      <c r="AX641" s="7702"/>
      <c r="AY641" s="7702"/>
      <c r="AZ641" s="7702"/>
      <c r="BA641" s="7702"/>
      <c r="BB641" s="7702"/>
      <c r="BC641" s="7702"/>
      <c r="BD641" s="7702"/>
      <c r="BE641" s="7702"/>
      <c r="BF641" s="7702"/>
      <c r="BG641" s="7702"/>
      <c r="BH641" s="7702"/>
      <c r="BI641" s="7702"/>
      <c r="BJ641" s="7702"/>
      <c r="BK641" s="7702"/>
      <c r="BL641" s="7702"/>
      <c r="BM641" s="7702"/>
      <c r="BN641" s="7702"/>
      <c r="BO641" s="7702"/>
      <c r="BP641" s="7702"/>
      <c r="BQ641" s="7702"/>
      <c r="BR641" s="7702"/>
      <c r="BS641" s="8293"/>
      <c r="BT641" s="7705"/>
      <c r="BU641" s="7702"/>
      <c r="BV641" s="7702"/>
      <c r="BW641" s="7702"/>
      <c r="BX641" s="7680"/>
      <c r="BY641" s="7702"/>
      <c r="BZ641" s="7702"/>
      <c r="CA641" s="7998"/>
      <c r="CB641" s="7702"/>
      <c r="CC641" s="7708"/>
      <c r="CD641" s="7796"/>
      <c r="CE641" s="7795"/>
      <c r="CF641" s="7795"/>
      <c r="CG641" s="7795"/>
      <c r="CH641" s="7795"/>
      <c r="CI641" s="7795"/>
      <c r="CJ641" s="7795"/>
      <c r="CK641" s="7795"/>
      <c r="CL641" s="7786"/>
      <c r="CM641" s="7786"/>
      <c r="CN641" s="7786"/>
      <c r="CO641" s="7786"/>
      <c r="CP641" s="7786"/>
      <c r="CQ641" s="7786"/>
      <c r="CR641" s="7786"/>
      <c r="CS641" s="7786"/>
      <c r="CT641" s="7786"/>
      <c r="CU641" s="7786"/>
      <c r="CV641" s="7702"/>
      <c r="CW641" s="7702"/>
      <c r="CX641" s="7702"/>
      <c r="CY641" s="7702"/>
      <c r="CZ641" s="7702"/>
    </row>
    <row r="642" spans="1:104" ht="13.5" thickBot="1" x14ac:dyDescent="0.25">
      <c r="A642" s="7699"/>
      <c r="B642" s="7699"/>
      <c r="C642" s="7702"/>
      <c r="D642" s="7702"/>
      <c r="E642" s="7702"/>
      <c r="F642" s="7702"/>
      <c r="G642" s="7702"/>
      <c r="H642" s="7702"/>
      <c r="I642" s="7702"/>
      <c r="J642" s="7702"/>
      <c r="K642" s="7702"/>
      <c r="L642" s="7702"/>
      <c r="M642" s="7702"/>
      <c r="N642" s="7702"/>
      <c r="O642" s="7702"/>
      <c r="P642" s="7702"/>
      <c r="Q642" s="7702"/>
      <c r="R642" s="7702"/>
      <c r="S642" s="7702"/>
      <c r="T642" s="7702"/>
      <c r="U642" s="7702"/>
      <c r="V642" s="7702"/>
      <c r="W642" s="7702"/>
      <c r="X642" s="7702"/>
      <c r="Y642" s="7702"/>
      <c r="Z642" s="7702"/>
      <c r="AA642" s="7702"/>
      <c r="AB642" s="7702"/>
      <c r="AC642" s="7702"/>
      <c r="AD642" s="7702"/>
      <c r="AE642" s="7702"/>
      <c r="AF642" s="7702"/>
      <c r="AG642" s="7702"/>
      <c r="AH642" s="7702"/>
      <c r="AI642" s="7702"/>
      <c r="AJ642" s="7702"/>
      <c r="AK642" s="7702"/>
      <c r="AL642" s="7702"/>
      <c r="AM642" s="7702"/>
      <c r="AN642" s="7702"/>
      <c r="AO642" s="7702"/>
      <c r="AP642" s="7702"/>
      <c r="AQ642" s="7702"/>
      <c r="AR642" s="7702"/>
      <c r="AS642" s="7702"/>
      <c r="AT642" s="7702"/>
      <c r="AU642" s="7702"/>
      <c r="AV642" s="7702"/>
      <c r="AW642" s="7702"/>
      <c r="AX642" s="7702"/>
      <c r="AY642" s="7702"/>
      <c r="AZ642" s="7702"/>
      <c r="BA642" s="7702"/>
      <c r="BB642" s="7702"/>
      <c r="BC642" s="7702"/>
      <c r="BD642" s="7702"/>
      <c r="BE642" s="7702"/>
      <c r="BF642" s="7702"/>
      <c r="BG642" s="7702"/>
      <c r="BH642" s="7702"/>
      <c r="BI642" s="7702"/>
      <c r="BJ642" s="7702"/>
      <c r="BK642" s="7702"/>
      <c r="BL642" s="7702"/>
      <c r="BM642" s="7702"/>
      <c r="BN642" s="7702"/>
      <c r="BO642" s="7702"/>
      <c r="BP642" s="7702"/>
      <c r="BQ642" s="7702"/>
      <c r="BR642" s="7702"/>
      <c r="BS642" s="8293"/>
      <c r="BT642" s="7705"/>
      <c r="BU642" s="7690"/>
      <c r="BV642" s="7686" t="inlineStr">
        <is>
          <t>Medida SAR</t>
        </is>
      </c>
      <c r="BW642" s="7691" t="inlineStr">
        <is>
          <t>Valor en antena</t>
        </is>
      </c>
      <c r="BX642" s="7691" t="inlineStr">
        <is>
          <t>SAR 1W</t>
        </is>
      </c>
      <c r="BY642" s="7691" t="inlineStr">
        <is>
          <t>SAR W/g</t>
        </is>
      </c>
      <c r="BZ642" s="7691" t="inlineStr">
        <is>
          <t>Desviacion (%)</t>
        </is>
      </c>
      <c r="CA642" s="7692" t="inlineStr">
        <is>
          <t>Veredicto</t>
        </is>
      </c>
      <c r="CB642" s="7703"/>
      <c r="CC642" s="7709"/>
      <c r="CD642" s="7796"/>
      <c r="CE642" s="7795"/>
      <c r="CF642" s="7795"/>
      <c r="CG642" s="7795"/>
      <c r="CH642" s="7795"/>
      <c r="CI642" s="7795"/>
      <c r="CJ642" s="7795"/>
      <c r="CK642" s="7795"/>
      <c r="CL642" s="7786"/>
      <c r="CM642" s="7786"/>
      <c r="CN642" s="7786"/>
      <c r="CO642" s="7786"/>
      <c r="CP642" s="7786"/>
      <c r="CQ642" s="7786"/>
      <c r="CR642" s="7786"/>
      <c r="CS642" s="7786"/>
      <c r="CT642" s="7786"/>
      <c r="CU642" s="7786"/>
      <c r="CV642" s="7702"/>
      <c r="CW642" s="7702"/>
      <c r="CX642" s="7702"/>
      <c r="CY642" s="7702"/>
      <c r="CZ642" s="7702"/>
    </row>
    <row r="643" spans="1:104" x14ac:dyDescent="0.2">
      <c r="A643" s="7699"/>
      <c r="B643" s="7699"/>
      <c r="C643" s="7702"/>
      <c r="D643" s="7702"/>
      <c r="E643" s="7702"/>
      <c r="F643" s="7702"/>
      <c r="G643" s="7702"/>
      <c r="H643" s="7702"/>
      <c r="I643" s="7702"/>
      <c r="J643" s="7702"/>
      <c r="K643" s="7702"/>
      <c r="L643" s="7702"/>
      <c r="M643" s="7702"/>
      <c r="N643" s="7702"/>
      <c r="O643" s="7702"/>
      <c r="P643" s="7702"/>
      <c r="Q643" s="7702"/>
      <c r="R643" s="7702"/>
      <c r="S643" s="7702"/>
      <c r="T643" s="7702"/>
      <c r="U643" s="7702"/>
      <c r="V643" s="7702"/>
      <c r="W643" s="7702"/>
      <c r="X643" s="7702"/>
      <c r="Y643" s="7702"/>
      <c r="Z643" s="7702"/>
      <c r="AA643" s="7702"/>
      <c r="AB643" s="7702"/>
      <c r="AC643" s="7702"/>
      <c r="AD643" s="7702"/>
      <c r="AE643" s="7702"/>
      <c r="AF643" s="7702"/>
      <c r="AG643" s="7702"/>
      <c r="AH643" s="7702"/>
      <c r="AI643" s="7702"/>
      <c r="AJ643" s="7702"/>
      <c r="AK643" s="7702"/>
      <c r="AL643" s="7702"/>
      <c r="AM643" s="7702"/>
      <c r="AN643" s="7702"/>
      <c r="AO643" s="7702"/>
      <c r="AP643" s="7702"/>
      <c r="AQ643" s="7702"/>
      <c r="AR643" s="7702"/>
      <c r="AS643" s="7702"/>
      <c r="AT643" s="7702"/>
      <c r="AU643" s="7702"/>
      <c r="AV643" s="7702"/>
      <c r="AW643" s="7702"/>
      <c r="AX643" s="7702"/>
      <c r="AY643" s="7702"/>
      <c r="AZ643" s="7702"/>
      <c r="BA643" s="7702"/>
      <c r="BB643" s="7702"/>
      <c r="BC643" s="7702"/>
      <c r="BD643" s="7702"/>
      <c r="BE643" s="7702"/>
      <c r="BF643" s="7702"/>
      <c r="BG643" s="7702"/>
      <c r="BH643" s="7702"/>
      <c r="BI643" s="7702"/>
      <c r="BJ643" s="7702"/>
      <c r="BK643" s="7702"/>
      <c r="BL643" s="7702"/>
      <c r="BM643" s="7702"/>
      <c r="BN643" s="7702"/>
      <c r="BO643" s="7702"/>
      <c r="BP643" s="7702"/>
      <c r="BQ643" s="7702"/>
      <c r="BR643" s="7702"/>
      <c r="BS643" s="8293"/>
      <c r="BT643" s="7705"/>
      <c r="BU643" s="7719" t="inlineStr">
        <is>
          <t>SAR(1g)</t>
        </is>
      </c>
      <c r="BV643" s="7693"/>
      <c r="BW643" s="7713">
        <f>POWER(10,(((10*LOG10(BW635))+(AVERAGE(BX639:BX640)-BX636))/10))</f>
        <v>250.00000000000011</v>
      </c>
      <c r="BX643" s="8161">
        <f>CD625</f>
        <v>10.9</v>
      </c>
      <c r="BY643" s="7713">
        <f>BV643*1000/BW643</f>
        <v>0</v>
      </c>
      <c r="BZ643" s="7713">
        <f>((BY643-BX643)*100)/BX643</f>
        <v>-100</v>
      </c>
      <c r="CA643" s="7715" t="str">
        <f>IF(ABS(BZ643)&lt;10,"Válido","No Válido")</f>
        <v>No Válido</v>
      </c>
      <c r="CB643" s="7703"/>
      <c r="CC643" s="7709"/>
      <c r="CD643" s="7796"/>
      <c r="CE643" s="7795"/>
      <c r="CF643" s="7795"/>
      <c r="CG643" s="7795"/>
      <c r="CH643" s="7795"/>
      <c r="CI643" s="7795"/>
      <c r="CJ643" s="7795"/>
      <c r="CK643" s="7795"/>
      <c r="CL643" s="7786"/>
      <c r="CM643" s="7786"/>
      <c r="CN643" s="7786"/>
      <c r="CO643" s="7786"/>
      <c r="CP643" s="7786"/>
      <c r="CQ643" s="7786"/>
      <c r="CR643" s="7786"/>
      <c r="CS643" s="7786"/>
      <c r="CT643" s="7786"/>
      <c r="CU643" s="7786"/>
      <c r="CV643" s="7702"/>
      <c r="CW643" s="7702"/>
      <c r="CX643" s="7702"/>
      <c r="CY643" s="7702"/>
      <c r="CZ643" s="7702"/>
    </row>
    <row r="644" spans="1:104" ht="13.5" thickBot="1" x14ac:dyDescent="0.25">
      <c r="A644" s="7699"/>
      <c r="B644" s="7699"/>
      <c r="C644" s="7702"/>
      <c r="D644" s="7702"/>
      <c r="E644" s="7702"/>
      <c r="F644" s="7702"/>
      <c r="G644" s="7702"/>
      <c r="H644" s="7702"/>
      <c r="I644" s="7702"/>
      <c r="J644" s="7702"/>
      <c r="K644" s="7702"/>
      <c r="L644" s="7702"/>
      <c r="M644" s="7702"/>
      <c r="N644" s="7702"/>
      <c r="O644" s="7702"/>
      <c r="P644" s="7702"/>
      <c r="Q644" s="7702"/>
      <c r="R644" s="7702"/>
      <c r="S644" s="7702"/>
      <c r="T644" s="7702"/>
      <c r="U644" s="7702"/>
      <c r="V644" s="7702"/>
      <c r="W644" s="7702"/>
      <c r="X644" s="7702"/>
      <c r="Y644" s="7702"/>
      <c r="Z644" s="7702"/>
      <c r="AA644" s="7702"/>
      <c r="AB644" s="7702"/>
      <c r="AC644" s="7702"/>
      <c r="AD644" s="7702"/>
      <c r="AE644" s="7702"/>
      <c r="AF644" s="7702"/>
      <c r="AG644" s="7702"/>
      <c r="AH644" s="7702"/>
      <c r="AI644" s="7702"/>
      <c r="AJ644" s="7702"/>
      <c r="AK644" s="7702"/>
      <c r="AL644" s="7702"/>
      <c r="AM644" s="7702"/>
      <c r="AN644" s="7702"/>
      <c r="AO644" s="7702"/>
      <c r="AP644" s="7702"/>
      <c r="AQ644" s="7702"/>
      <c r="AR644" s="7702"/>
      <c r="AS644" s="7702"/>
      <c r="AT644" s="7702"/>
      <c r="AU644" s="7702"/>
      <c r="AV644" s="7702"/>
      <c r="AW644" s="7702"/>
      <c r="AX644" s="7702"/>
      <c r="AY644" s="7702"/>
      <c r="AZ644" s="7702"/>
      <c r="BA644" s="7702"/>
      <c r="BB644" s="7702"/>
      <c r="BC644" s="7702"/>
      <c r="BD644" s="7702"/>
      <c r="BE644" s="7702"/>
      <c r="BF644" s="7702"/>
      <c r="BG644" s="7702"/>
      <c r="BH644" s="7702"/>
      <c r="BI644" s="7702"/>
      <c r="BJ644" s="7702"/>
      <c r="BK644" s="7702"/>
      <c r="BL644" s="7702"/>
      <c r="BM644" s="7702"/>
      <c r="BN644" s="7702"/>
      <c r="BO644" s="7702"/>
      <c r="BP644" s="7702"/>
      <c r="BQ644" s="7702"/>
      <c r="BR644" s="7702"/>
      <c r="BS644" s="8293"/>
      <c r="BT644" s="7705"/>
      <c r="BU644" s="7720" t="inlineStr">
        <is>
          <t>SAR(10g)</t>
        </is>
      </c>
      <c r="BV644" s="7694"/>
      <c r="BW644" s="7714">
        <f>POWER(10,(((10*LOG10(BW635))+(AVERAGE(BX639:BX640)-BX636))/10))</f>
        <v>250.00000000000011</v>
      </c>
      <c r="BX644" s="8162">
        <f>CD626</f>
        <v>7.01</v>
      </c>
      <c r="BY644" s="7714">
        <f>BV644*1000/BW644</f>
        <v>0</v>
      </c>
      <c r="BZ644" s="7714">
        <f>((BY644-BX644)*100)/BX644</f>
        <v>-100</v>
      </c>
      <c r="CA644" s="7716" t="str">
        <f>IF(ABS(BZ644)&lt;10,"Válido","No Válido")</f>
        <v>No Válido</v>
      </c>
      <c r="CB644" s="7703"/>
      <c r="CC644" s="7709"/>
      <c r="CD644" s="7796"/>
      <c r="CE644" s="7795"/>
      <c r="CF644" s="7795"/>
      <c r="CG644" s="7795"/>
      <c r="CH644" s="7795"/>
      <c r="CI644" s="7795"/>
      <c r="CJ644" s="7795"/>
      <c r="CK644" s="7795"/>
      <c r="CL644" s="7786"/>
      <c r="CM644" s="7786"/>
      <c r="CN644" s="7786"/>
      <c r="CO644" s="7786"/>
      <c r="CP644" s="7786"/>
      <c r="CQ644" s="7786"/>
      <c r="CR644" s="7786"/>
      <c r="CS644" s="7786"/>
      <c r="CT644" s="7786"/>
      <c r="CU644" s="7786"/>
      <c r="CV644" s="7702"/>
      <c r="CW644" s="7702"/>
      <c r="CX644" s="7702"/>
      <c r="CY644" s="7702"/>
      <c r="CZ644" s="7702"/>
    </row>
    <row r="645" spans="1:104" ht="13.5" thickBot="1" x14ac:dyDescent="0.25">
      <c r="A645" s="7699"/>
      <c r="B645" s="7699"/>
      <c r="C645" s="7702"/>
      <c r="D645" s="7702"/>
      <c r="E645" s="7702"/>
      <c r="F645" s="7702"/>
      <c r="G645" s="7702"/>
      <c r="H645" s="7702"/>
      <c r="I645" s="7702"/>
      <c r="J645" s="7702"/>
      <c r="K645" s="7702"/>
      <c r="L645" s="7702"/>
      <c r="M645" s="7702"/>
      <c r="N645" s="7702"/>
      <c r="O645" s="7702"/>
      <c r="P645" s="7702"/>
      <c r="Q645" s="7702"/>
      <c r="R645" s="7702"/>
      <c r="S645" s="7702"/>
      <c r="T645" s="7702"/>
      <c r="U645" s="7702"/>
      <c r="V645" s="7702"/>
      <c r="W645" s="7702"/>
      <c r="X645" s="7702"/>
      <c r="Y645" s="7702"/>
      <c r="Z645" s="7702"/>
      <c r="AA645" s="7702"/>
      <c r="AB645" s="7702"/>
      <c r="AC645" s="7702"/>
      <c r="AD645" s="7702"/>
      <c r="AE645" s="7702"/>
      <c r="AF645" s="7702"/>
      <c r="AG645" s="7702"/>
      <c r="AH645" s="7702"/>
      <c r="AI645" s="7702"/>
      <c r="AJ645" s="7702"/>
      <c r="AK645" s="7702"/>
      <c r="AL645" s="7702"/>
      <c r="AM645" s="7702"/>
      <c r="AN645" s="7702"/>
      <c r="AO645" s="7702"/>
      <c r="AP645" s="7702"/>
      <c r="AQ645" s="7702"/>
      <c r="AR645" s="7702"/>
      <c r="AS645" s="7702"/>
      <c r="AT645" s="7702"/>
      <c r="AU645" s="7702"/>
      <c r="AV645" s="7702"/>
      <c r="AW645" s="7702"/>
      <c r="AX645" s="7702"/>
      <c r="AY645" s="7702"/>
      <c r="AZ645" s="7702"/>
      <c r="BA645" s="7702"/>
      <c r="BB645" s="7702"/>
      <c r="BC645" s="7702"/>
      <c r="BD645" s="7702"/>
      <c r="BE645" s="7702"/>
      <c r="BF645" s="7702"/>
      <c r="BG645" s="7702"/>
      <c r="BH645" s="7702"/>
      <c r="BI645" s="7702"/>
      <c r="BJ645" s="7702"/>
      <c r="BK645" s="7702"/>
      <c r="BL645" s="7702"/>
      <c r="BM645" s="7702"/>
      <c r="BN645" s="7702"/>
      <c r="BO645" s="7702"/>
      <c r="BP645" s="7702"/>
      <c r="BQ645" s="7702"/>
      <c r="BR645" s="7702"/>
      <c r="BS645" s="8293"/>
      <c r="BT645" s="7705"/>
      <c r="BU645" s="7702"/>
      <c r="BV645" s="7702"/>
      <c r="BW645" s="7702"/>
      <c r="BX645" s="7702"/>
      <c r="BY645" s="7726"/>
      <c r="BZ645" s="7726"/>
      <c r="CA645" s="7726"/>
      <c r="CB645" s="7726"/>
      <c r="CC645" s="7734"/>
      <c r="CD645" s="7796"/>
      <c r="CE645" s="7795"/>
      <c r="CF645" s="7795"/>
      <c r="CG645" s="7795"/>
      <c r="CH645" s="7795"/>
      <c r="CI645" s="7795"/>
      <c r="CJ645" s="7795"/>
      <c r="CK645" s="7795"/>
      <c r="CL645" s="7786"/>
      <c r="CM645" s="7786"/>
      <c r="CN645" s="7786"/>
      <c r="CO645" s="7786"/>
      <c r="CP645" s="7786"/>
      <c r="CQ645" s="7786"/>
      <c r="CR645" s="7786"/>
      <c r="CS645" s="7786"/>
      <c r="CT645" s="7786"/>
      <c r="CU645" s="7786"/>
      <c r="CV645" s="7702"/>
      <c r="CW645" s="7702"/>
      <c r="CX645" s="7702"/>
      <c r="CY645" s="7702"/>
      <c r="CZ645" s="7702"/>
    </row>
    <row r="646" spans="1:104" ht="26.25" thickBot="1" x14ac:dyDescent="0.25">
      <c r="A646" s="7699"/>
      <c r="B646" s="7699"/>
      <c r="C646" s="7702"/>
      <c r="D646" s="7702"/>
      <c r="E646" s="7702"/>
      <c r="F646" s="7702"/>
      <c r="G646" s="7702"/>
      <c r="H646" s="7702"/>
      <c r="I646" s="7702"/>
      <c r="J646" s="7702"/>
      <c r="K646" s="7702"/>
      <c r="L646" s="7702"/>
      <c r="M646" s="7702"/>
      <c r="N646" s="7702"/>
      <c r="O646" s="7702"/>
      <c r="P646" s="7702"/>
      <c r="Q646" s="7702"/>
      <c r="R646" s="7702"/>
      <c r="S646" s="7702"/>
      <c r="T646" s="7702"/>
      <c r="U646" s="7702"/>
      <c r="V646" s="7702"/>
      <c r="W646" s="7702"/>
      <c r="X646" s="7702"/>
      <c r="Y646" s="7702"/>
      <c r="Z646" s="7702"/>
      <c r="AA646" s="7702"/>
      <c r="AB646" s="7702"/>
      <c r="AC646" s="7702"/>
      <c r="AD646" s="7702"/>
      <c r="AE646" s="7702"/>
      <c r="AF646" s="7702"/>
      <c r="AG646" s="7702"/>
      <c r="AH646" s="7702"/>
      <c r="AI646" s="7702"/>
      <c r="AJ646" s="7702"/>
      <c r="AK646" s="7702"/>
      <c r="AL646" s="7702"/>
      <c r="AM646" s="7702"/>
      <c r="AN646" s="7702"/>
      <c r="AO646" s="7702"/>
      <c r="AP646" s="7702"/>
      <c r="AQ646" s="7702"/>
      <c r="AR646" s="7702"/>
      <c r="AS646" s="7702"/>
      <c r="AT646" s="7702"/>
      <c r="AU646" s="7702"/>
      <c r="AV646" s="7702"/>
      <c r="AW646" s="7702"/>
      <c r="AX646" s="7702"/>
      <c r="AY646" s="7702"/>
      <c r="AZ646" s="7702"/>
      <c r="BA646" s="7702"/>
      <c r="BB646" s="7702"/>
      <c r="BC646" s="7702"/>
      <c r="BD646" s="7702"/>
      <c r="BE646" s="7702"/>
      <c r="BF646" s="7702"/>
      <c r="BG646" s="7702"/>
      <c r="BH646" s="7702"/>
      <c r="BI646" s="7702"/>
      <c r="BJ646" s="7702"/>
      <c r="BK646" s="7702"/>
      <c r="BL646" s="7702"/>
      <c r="BM646" s="7702"/>
      <c r="BN646" s="7702"/>
      <c r="BO646" s="7702"/>
      <c r="BP646" s="7702"/>
      <c r="BQ646" s="7702"/>
      <c r="BR646" s="7702"/>
      <c r="BS646" s="8293"/>
      <c r="BT646" s="7705"/>
      <c r="BU646" s="7695"/>
      <c r="BV646" s="7696" t="inlineStr">
        <is>
          <t>Valor SAR extrap</t>
        </is>
      </c>
      <c r="BW646" s="7697" t="inlineStr">
        <is>
          <t>Desviacion (%)</t>
        </is>
      </c>
      <c r="BX646" s="7698" t="inlineStr">
        <is>
          <t>Veredicto</t>
        </is>
      </c>
      <c r="BY646" s="7726"/>
      <c r="BZ646" s="7726"/>
      <c r="CA646" s="7726" t="inlineStr">
        <is>
          <t>Frequency
(MHz)</t>
        </is>
      </c>
      <c r="CB646" s="7726" t="str">
        <f>CA632</f>
        <v>Head/Body:</v>
      </c>
      <c r="CC646" s="7734" t="inlineStr">
        <is>
          <t>SAR over</t>
        </is>
      </c>
      <c r="CD646" s="7796"/>
      <c r="CE646" s="7795"/>
      <c r="CF646" s="7795"/>
      <c r="CG646" s="7795"/>
      <c r="CH646" s="7795"/>
      <c r="CI646" s="7795"/>
      <c r="CJ646" s="7795"/>
      <c r="CK646" s="7795"/>
      <c r="CL646" s="7786"/>
      <c r="CM646" s="7786"/>
      <c r="CN646" s="7786"/>
      <c r="CO646" s="7786"/>
      <c r="CP646" s="7786"/>
      <c r="CQ646" s="7786"/>
      <c r="CR646" s="7786"/>
      <c r="CS646" s="7786"/>
      <c r="CT646" s="7786"/>
      <c r="CU646" s="7786"/>
      <c r="CV646" s="7702"/>
      <c r="CW646" s="7702"/>
      <c r="CX646" s="7702"/>
      <c r="CY646" s="7702"/>
      <c r="CZ646" s="7702"/>
    </row>
    <row r="647" spans="1:104" x14ac:dyDescent="0.2">
      <c r="A647" s="7699"/>
      <c r="B647" s="7699"/>
      <c r="C647" s="7702"/>
      <c r="D647" s="7702"/>
      <c r="E647" s="7702"/>
      <c r="F647" s="7702"/>
      <c r="G647" s="7702"/>
      <c r="H647" s="7702"/>
      <c r="I647" s="7702"/>
      <c r="J647" s="7702"/>
      <c r="K647" s="7702"/>
      <c r="L647" s="7702"/>
      <c r="M647" s="7702"/>
      <c r="N647" s="7702"/>
      <c r="O647" s="7702"/>
      <c r="P647" s="7702"/>
      <c r="Q647" s="7702"/>
      <c r="R647" s="7702"/>
      <c r="S647" s="7702"/>
      <c r="T647" s="7702"/>
      <c r="U647" s="7702"/>
      <c r="V647" s="7702"/>
      <c r="W647" s="7702"/>
      <c r="X647" s="7702"/>
      <c r="Y647" s="7702"/>
      <c r="Z647" s="7702"/>
      <c r="AA647" s="7702"/>
      <c r="AB647" s="7702"/>
      <c r="AC647" s="7702"/>
      <c r="AD647" s="7702"/>
      <c r="AE647" s="7702"/>
      <c r="AF647" s="7702"/>
      <c r="AG647" s="7702"/>
      <c r="AH647" s="7702"/>
      <c r="AI647" s="7702"/>
      <c r="AJ647" s="7702"/>
      <c r="AK647" s="7702"/>
      <c r="AL647" s="7702"/>
      <c r="AM647" s="7702"/>
      <c r="AN647" s="7702"/>
      <c r="AO647" s="7702"/>
      <c r="AP647" s="7702"/>
      <c r="AQ647" s="7702"/>
      <c r="AR647" s="7702"/>
      <c r="AS647" s="7702"/>
      <c r="AT647" s="7702"/>
      <c r="AU647" s="7702"/>
      <c r="AV647" s="7702"/>
      <c r="AW647" s="7702"/>
      <c r="AX647" s="7702"/>
      <c r="AY647" s="7702"/>
      <c r="AZ647" s="7702"/>
      <c r="BA647" s="7702"/>
      <c r="BB647" s="7702"/>
      <c r="BC647" s="7702"/>
      <c r="BD647" s="7702"/>
      <c r="BE647" s="7702"/>
      <c r="BF647" s="7702"/>
      <c r="BG647" s="7702"/>
      <c r="BH647" s="7702"/>
      <c r="BI647" s="7702"/>
      <c r="BJ647" s="7702"/>
      <c r="BK647" s="7702"/>
      <c r="BL647" s="7702"/>
      <c r="BM647" s="7702"/>
      <c r="BN647" s="7702"/>
      <c r="BO647" s="7702"/>
      <c r="BP647" s="7702"/>
      <c r="BQ647" s="7702"/>
      <c r="BR647" s="7702"/>
      <c r="BS647" s="8293"/>
      <c r="BT647" s="7705"/>
      <c r="BU647" s="7684" t="inlineStr">
        <is>
          <t>Fast SAR 1g</t>
        </is>
      </c>
      <c r="BV647" s="7693"/>
      <c r="BW647" s="7713" t="e">
        <f>((BV647-BV643)*100)/BV643</f>
        <v>#DIV/0!</v>
      </c>
      <c r="BX647" s="7715" t="e">
        <f>IF(ABS(BW647)&lt;3,"Válido","No Válido")</f>
        <v>#DIV/0!</v>
      </c>
      <c r="BY647" s="7726"/>
      <c r="BZ647" s="7726"/>
      <c r="CA647" s="7726">
        <f>BU635</f>
        <v>0</v>
      </c>
      <c r="CB647" s="7726" t="str">
        <f>CB632</f>
        <v>Head</v>
      </c>
      <c r="CC647" s="7734" t="inlineStr">
        <is>
          <t>1 gr.</t>
        </is>
      </c>
      <c r="CD647" s="7796"/>
      <c r="CE647" s="7795"/>
      <c r="CF647" s="7795"/>
      <c r="CG647" s="7795"/>
      <c r="CH647" s="7795"/>
      <c r="CI647" s="7795"/>
      <c r="CJ647" s="7795"/>
      <c r="CK647" s="7795"/>
      <c r="CL647" s="7786"/>
      <c r="CM647" s="7786"/>
      <c r="CN647" s="7786"/>
      <c r="CO647" s="7786"/>
      <c r="CP647" s="7786"/>
      <c r="CQ647" s="7786"/>
      <c r="CR647" s="7786"/>
      <c r="CS647" s="7786"/>
      <c r="CT647" s="7786"/>
      <c r="CU647" s="7786"/>
      <c r="CV647" s="7702"/>
      <c r="CW647" s="7702"/>
      <c r="CX647" s="7702"/>
      <c r="CY647" s="7702"/>
      <c r="CZ647" s="7702"/>
    </row>
    <row r="648" spans="1:104" ht="13.5" thickBot="1" x14ac:dyDescent="0.25">
      <c r="A648" s="7699"/>
      <c r="B648" s="7699"/>
      <c r="C648" s="7702"/>
      <c r="D648" s="7702"/>
      <c r="E648" s="7702"/>
      <c r="F648" s="7702"/>
      <c r="G648" s="7702"/>
      <c r="H648" s="7702"/>
      <c r="I648" s="7702"/>
      <c r="J648" s="7702"/>
      <c r="K648" s="7702"/>
      <c r="L648" s="7702"/>
      <c r="M648" s="7702"/>
      <c r="N648" s="7702"/>
      <c r="O648" s="7702"/>
      <c r="P648" s="7702"/>
      <c r="Q648" s="7702"/>
      <c r="R648" s="7702"/>
      <c r="S648" s="7702"/>
      <c r="T648" s="7702"/>
      <c r="U648" s="7702"/>
      <c r="V648" s="7702"/>
      <c r="W648" s="7702"/>
      <c r="X648" s="7702"/>
      <c r="Y648" s="7702"/>
      <c r="Z648" s="7702"/>
      <c r="AA648" s="7702"/>
      <c r="AB648" s="7702"/>
      <c r="AC648" s="7702"/>
      <c r="AD648" s="7702"/>
      <c r="AE648" s="7702"/>
      <c r="AF648" s="7702"/>
      <c r="AG648" s="7702"/>
      <c r="AH648" s="7702"/>
      <c r="AI648" s="7702"/>
      <c r="AJ648" s="7702"/>
      <c r="AK648" s="7702"/>
      <c r="AL648" s="7702"/>
      <c r="AM648" s="7702"/>
      <c r="AN648" s="7702"/>
      <c r="AO648" s="7702"/>
      <c r="AP648" s="7702"/>
      <c r="AQ648" s="7702"/>
      <c r="AR648" s="7702"/>
      <c r="AS648" s="7702"/>
      <c r="AT648" s="7702"/>
      <c r="AU648" s="7702"/>
      <c r="AV648" s="7702"/>
      <c r="AW648" s="7702"/>
      <c r="AX648" s="7702"/>
      <c r="AY648" s="7702"/>
      <c r="AZ648" s="7702"/>
      <c r="BA648" s="7702"/>
      <c r="BB648" s="7702"/>
      <c r="BC648" s="7702"/>
      <c r="BD648" s="7702"/>
      <c r="BE648" s="7702"/>
      <c r="BF648" s="7702"/>
      <c r="BG648" s="7702"/>
      <c r="BH648" s="7702"/>
      <c r="BI648" s="7702"/>
      <c r="BJ648" s="7702"/>
      <c r="BK648" s="7702"/>
      <c r="BL648" s="7702"/>
      <c r="BM648" s="7702"/>
      <c r="BN648" s="7702"/>
      <c r="BO648" s="7702"/>
      <c r="BP648" s="7702"/>
      <c r="BQ648" s="7702"/>
      <c r="BR648" s="7702"/>
      <c r="BS648" s="8293"/>
      <c r="BT648" s="7705"/>
      <c r="BU648" s="7718" t="inlineStr">
        <is>
          <t>Fast SAR 10g</t>
        </is>
      </c>
      <c r="BV648" s="7694"/>
      <c r="BW648" s="7714" t="e">
        <f>((BV648-BV644)*100)/BV644</f>
        <v>#DIV/0!</v>
      </c>
      <c r="BX648" s="7716" t="e">
        <f>IF(ABS(BW648)&lt;7,"Válido","No Válido")</f>
        <v>#DIV/0!</v>
      </c>
      <c r="BY648" s="7727"/>
      <c r="BZ648" s="7726"/>
      <c r="CA648" s="7732">
        <f>BU635</f>
        <v>0</v>
      </c>
      <c r="CB648" s="7730" t="str">
        <f>CB632</f>
        <v>Head</v>
      </c>
      <c r="CC648" s="7734" t="inlineStr">
        <is>
          <t>10 gr.</t>
        </is>
      </c>
      <c r="CD648" s="7796"/>
      <c r="CE648" s="7795"/>
      <c r="CF648" s="7795"/>
      <c r="CG648" s="7795"/>
      <c r="CH648" s="7795"/>
      <c r="CI648" s="7795"/>
      <c r="CJ648" s="7795"/>
      <c r="CK648" s="7795"/>
      <c r="CL648" s="7786"/>
      <c r="CM648" s="7786"/>
      <c r="CN648" s="7786"/>
      <c r="CO648" s="7786"/>
      <c r="CP648" s="7786"/>
      <c r="CQ648" s="7786"/>
      <c r="CR648" s="7786"/>
      <c r="CS648" s="7786"/>
      <c r="CT648" s="7786"/>
      <c r="CU648" s="7786"/>
      <c r="CV648" s="7702"/>
      <c r="CW648" s="7702"/>
      <c r="CX648" s="7702"/>
      <c r="CY648" s="7702"/>
      <c r="CZ648" s="7702"/>
    </row>
    <row r="649" spans="1:104" x14ac:dyDescent="0.2">
      <c r="A649" s="7699"/>
      <c r="B649" s="7699"/>
      <c r="C649" s="7702"/>
      <c r="D649" s="7702"/>
      <c r="E649" s="7702"/>
      <c r="F649" s="7702"/>
      <c r="G649" s="7702"/>
      <c r="H649" s="7702"/>
      <c r="I649" s="7702"/>
      <c r="J649" s="7702"/>
      <c r="K649" s="7702"/>
      <c r="L649" s="7702"/>
      <c r="M649" s="7702"/>
      <c r="N649" s="7702"/>
      <c r="O649" s="7702"/>
      <c r="P649" s="7702"/>
      <c r="Q649" s="7702"/>
      <c r="R649" s="7702"/>
      <c r="S649" s="7702"/>
      <c r="T649" s="7702"/>
      <c r="U649" s="7702"/>
      <c r="V649" s="7702"/>
      <c r="W649" s="7702"/>
      <c r="X649" s="7702"/>
      <c r="Y649" s="7702"/>
      <c r="Z649" s="7702"/>
      <c r="AA649" s="7702"/>
      <c r="AB649" s="7702"/>
      <c r="AC649" s="7702"/>
      <c r="AD649" s="7702"/>
      <c r="AE649" s="7702"/>
      <c r="AF649" s="7702"/>
      <c r="AG649" s="7702"/>
      <c r="AH649" s="7702"/>
      <c r="AI649" s="7702"/>
      <c r="AJ649" s="7702"/>
      <c r="AK649" s="7702"/>
      <c r="AL649" s="7702"/>
      <c r="AM649" s="7702"/>
      <c r="AN649" s="7702"/>
      <c r="AO649" s="7702"/>
      <c r="AP649" s="7702"/>
      <c r="AQ649" s="7702"/>
      <c r="AR649" s="7702"/>
      <c r="AS649" s="7702"/>
      <c r="AT649" s="7702"/>
      <c r="AU649" s="7702"/>
      <c r="AV649" s="7702"/>
      <c r="AW649" s="7702"/>
      <c r="AX649" s="7702"/>
      <c r="AY649" s="7702"/>
      <c r="AZ649" s="7702"/>
      <c r="BA649" s="7702"/>
      <c r="BB649" s="7702"/>
      <c r="BC649" s="7702"/>
      <c r="BD649" s="7702"/>
      <c r="BE649" s="7702"/>
      <c r="BF649" s="7702"/>
      <c r="BG649" s="7702"/>
      <c r="BH649" s="7702"/>
      <c r="BI649" s="7702"/>
      <c r="BJ649" s="7702"/>
      <c r="BK649" s="7702"/>
      <c r="BL649" s="7702"/>
      <c r="BM649" s="7702"/>
      <c r="BN649" s="7702"/>
      <c r="BO649" s="7702"/>
      <c r="BP649" s="7702"/>
      <c r="BQ649" s="7702"/>
      <c r="BR649" s="7702"/>
      <c r="BS649" s="8293"/>
      <c r="BT649" s="7735"/>
      <c r="BU649" s="7784"/>
      <c r="BV649" s="7784"/>
      <c r="BW649" s="7702"/>
      <c r="BX649" s="7702"/>
      <c r="BY649" s="7785"/>
      <c r="BZ649" s="7702"/>
      <c r="CA649" s="7998"/>
      <c r="CB649" s="7702"/>
      <c r="CC649" s="7708"/>
      <c r="CD649" s="7796"/>
      <c r="CE649" s="7795"/>
      <c r="CF649" s="7795"/>
      <c r="CG649" s="7795"/>
      <c r="CH649" s="7795"/>
      <c r="CI649" s="7795"/>
      <c r="CJ649" s="7795"/>
      <c r="CK649" s="7795"/>
      <c r="CL649" s="7786"/>
      <c r="CM649" s="7786"/>
      <c r="CN649" s="7786"/>
      <c r="CO649" s="7786"/>
      <c r="CP649" s="7786"/>
      <c r="CQ649" s="7786"/>
      <c r="CR649" s="7786"/>
      <c r="CS649" s="7786"/>
      <c r="CT649" s="7786"/>
      <c r="CU649" s="7786"/>
      <c r="CV649" s="7702"/>
      <c r="CW649" s="7702"/>
      <c r="CX649" s="7702"/>
      <c r="CY649" s="7702"/>
      <c r="CZ649" s="7702"/>
    </row>
    <row r="650" spans="1:104" x14ac:dyDescent="0.2">
      <c r="A650" s="7699"/>
      <c r="B650" s="7699"/>
      <c r="C650" s="7702"/>
      <c r="D650" s="7702"/>
      <c r="E650" s="7702"/>
      <c r="F650" s="7702"/>
      <c r="G650" s="7702"/>
      <c r="H650" s="7702"/>
      <c r="I650" s="7702"/>
      <c r="J650" s="7702"/>
      <c r="K650" s="7702"/>
      <c r="L650" s="7702"/>
      <c r="M650" s="7702"/>
      <c r="N650" s="7702"/>
      <c r="O650" s="7702"/>
      <c r="P650" s="7702"/>
      <c r="Q650" s="7702"/>
      <c r="R650" s="7702"/>
      <c r="S650" s="7702"/>
      <c r="T650" s="7702"/>
      <c r="U650" s="7702"/>
      <c r="V650" s="7702"/>
      <c r="W650" s="7702"/>
      <c r="X650" s="7702"/>
      <c r="Y650" s="7702"/>
      <c r="Z650" s="7702"/>
      <c r="AA650" s="7702"/>
      <c r="AB650" s="7702"/>
      <c r="AC650" s="7702"/>
      <c r="AD650" s="7702"/>
      <c r="AE650" s="7702"/>
      <c r="AF650" s="7702"/>
      <c r="AG650" s="7702"/>
      <c r="AH650" s="7702"/>
      <c r="AI650" s="7702"/>
      <c r="AJ650" s="7702"/>
      <c r="AK650" s="7702"/>
      <c r="AL650" s="7702"/>
      <c r="AM650" s="7702"/>
      <c r="AN650" s="7702"/>
      <c r="AO650" s="7702"/>
      <c r="AP650" s="7702"/>
      <c r="AQ650" s="7702"/>
      <c r="AR650" s="7702"/>
      <c r="AS650" s="7702"/>
      <c r="AT650" s="7702"/>
      <c r="AU650" s="7702"/>
      <c r="AV650" s="7702"/>
      <c r="AW650" s="7702"/>
      <c r="AX650" s="7702"/>
      <c r="AY650" s="7702"/>
      <c r="AZ650" s="7702"/>
      <c r="BA650" s="7702"/>
      <c r="BB650" s="7702"/>
      <c r="BC650" s="7702"/>
      <c r="BD650" s="7702"/>
      <c r="BE650" s="7702"/>
      <c r="BF650" s="7702"/>
      <c r="BG650" s="7702"/>
      <c r="BH650" s="7702"/>
      <c r="BI650" s="7702"/>
      <c r="BJ650" s="7702"/>
      <c r="BK650" s="7702"/>
      <c r="BL650" s="7702"/>
      <c r="BM650" s="7702"/>
      <c r="BN650" s="7702"/>
      <c r="BO650" s="7702"/>
      <c r="BP650" s="7702"/>
      <c r="BQ650" s="7702"/>
      <c r="BR650" s="7702"/>
      <c r="BS650" s="8293"/>
      <c r="BT650" s="7726"/>
      <c r="BU650" s="7727" t="inlineStr">
        <is>
          <t>Date</t>
        </is>
      </c>
      <c r="BV650" s="7727" t="inlineStr">
        <is>
          <t>Frequency
(MHz)</t>
        </is>
      </c>
      <c r="BW650" s="7726" t="str">
        <f>CA632</f>
        <v>Head/Body:</v>
      </c>
      <c r="BX650" s="7726" t="inlineStr">
        <is>
          <t>SAR over</t>
        </is>
      </c>
      <c r="BY650" s="7726" t="inlineStr">
        <is>
          <t>Fast SAR
(W/kg)</t>
        </is>
      </c>
      <c r="BZ650" s="7726" t="inlineStr">
        <is>
          <t>SAR
(W/kg)</t>
        </is>
      </c>
      <c r="CA650" s="7726" t="inlineStr">
        <is>
          <t>1 W Target
SAR (W/kg)</t>
        </is>
      </c>
      <c r="CB650" s="7726" t="inlineStr">
        <is>
          <t>1 W Norm.
SAR (W/kg)</t>
        </is>
      </c>
      <c r="CC650" s="7734" t="inlineStr">
        <is>
          <t>Drift (%)</t>
        </is>
      </c>
      <c r="CD650" s="7796"/>
      <c r="CE650" s="7795"/>
      <c r="CF650" s="7795"/>
      <c r="CG650" s="7795"/>
      <c r="CH650" s="7795"/>
      <c r="CI650" s="7795"/>
      <c r="CJ650" s="7795"/>
      <c r="CK650" s="7795"/>
      <c r="CL650" s="7786"/>
      <c r="CM650" s="7786"/>
      <c r="CN650" s="7786"/>
      <c r="CO650" s="7786"/>
      <c r="CP650" s="7786"/>
      <c r="CQ650" s="7786"/>
      <c r="CR650" s="7786"/>
      <c r="CS650" s="7786"/>
      <c r="CT650" s="7786"/>
      <c r="CU650" s="7786"/>
      <c r="CV650" s="7702"/>
      <c r="CW650" s="7702"/>
      <c r="CX650" s="7702"/>
      <c r="CY650" s="7702"/>
      <c r="CZ650" s="7702"/>
    </row>
    <row r="651" spans="1:104" x14ac:dyDescent="0.2">
      <c r="A651" s="7699"/>
      <c r="B651" s="7699"/>
      <c r="C651" s="7702"/>
      <c r="D651" s="7702"/>
      <c r="E651" s="7702"/>
      <c r="F651" s="7702"/>
      <c r="G651" s="7702"/>
      <c r="H651" s="7702"/>
      <c r="I651" s="7702"/>
      <c r="J651" s="7702"/>
      <c r="K651" s="7702"/>
      <c r="L651" s="7702"/>
      <c r="M651" s="7702"/>
      <c r="N651" s="7702"/>
      <c r="O651" s="7702"/>
      <c r="P651" s="7702"/>
      <c r="Q651" s="7702"/>
      <c r="R651" s="7702"/>
      <c r="S651" s="7702"/>
      <c r="T651" s="7702"/>
      <c r="U651" s="7702"/>
      <c r="V651" s="7702"/>
      <c r="W651" s="7702"/>
      <c r="X651" s="7702"/>
      <c r="Y651" s="7702"/>
      <c r="Z651" s="7702"/>
      <c r="AA651" s="7702"/>
      <c r="AB651" s="7702"/>
      <c r="AC651" s="7702"/>
      <c r="AD651" s="7702"/>
      <c r="AE651" s="7702"/>
      <c r="AF651" s="7702"/>
      <c r="AG651" s="7702"/>
      <c r="AH651" s="7702"/>
      <c r="AI651" s="7702"/>
      <c r="AJ651" s="7702"/>
      <c r="AK651" s="7702"/>
      <c r="AL651" s="7702"/>
      <c r="AM651" s="7702"/>
      <c r="AN651" s="7702"/>
      <c r="AO651" s="7702"/>
      <c r="AP651" s="7702"/>
      <c r="AQ651" s="7702"/>
      <c r="AR651" s="7702"/>
      <c r="AS651" s="7702"/>
      <c r="AT651" s="7702"/>
      <c r="AU651" s="7702"/>
      <c r="AV651" s="7702"/>
      <c r="AW651" s="7702"/>
      <c r="AX651" s="7702"/>
      <c r="AY651" s="7702"/>
      <c r="AZ651" s="7702"/>
      <c r="BA651" s="7702"/>
      <c r="BB651" s="7702"/>
      <c r="BC651" s="7702"/>
      <c r="BD651" s="7702"/>
      <c r="BE651" s="7702"/>
      <c r="BF651" s="7702"/>
      <c r="BG651" s="7702"/>
      <c r="BH651" s="7702"/>
      <c r="BI651" s="7702"/>
      <c r="BJ651" s="7702"/>
      <c r="BK651" s="7702"/>
      <c r="BL651" s="7702"/>
      <c r="BM651" s="7702"/>
      <c r="BN651" s="7702"/>
      <c r="BO651" s="7702"/>
      <c r="BP651" s="7702"/>
      <c r="BQ651" s="7702"/>
      <c r="BR651" s="7702"/>
      <c r="BS651" s="8293"/>
      <c r="BT651" s="7735"/>
      <c r="BU651" s="7757">
        <f>CB626</f>
        <v>0</v>
      </c>
      <c r="BV651" s="7732">
        <f>BU635</f>
        <v>0</v>
      </c>
      <c r="BW651" s="7732" t="str">
        <f>CB632</f>
        <v>Head</v>
      </c>
      <c r="BX651" s="7732" t="inlineStr">
        <is>
          <t>1 gr.</t>
        </is>
      </c>
      <c r="BY651" s="7732">
        <f>BV647</f>
        <v>0</v>
      </c>
      <c r="BZ651" s="7728">
        <f>BV643</f>
        <v>0</v>
      </c>
      <c r="CA651" s="7732">
        <f t="shared" ref="CA651:CA652" si="87">BX643</f>
        <v>10.9</v>
      </c>
      <c r="CB651" s="7730">
        <f t="shared" ref="CB651:CB652" si="88">BY643</f>
        <v>0</v>
      </c>
      <c r="CC651" s="7734">
        <f t="shared" ref="CC651:CC652" si="89">BZ643</f>
        <v>-100</v>
      </c>
      <c r="CD651" s="7796"/>
      <c r="CE651" s="7795"/>
      <c r="CF651" s="7795"/>
      <c r="CG651" s="7795"/>
      <c r="CH651" s="7795"/>
      <c r="CI651" s="7795"/>
      <c r="CJ651" s="7795"/>
      <c r="CK651" s="7795"/>
      <c r="CL651" s="7786"/>
      <c r="CM651" s="7786"/>
      <c r="CN651" s="7786"/>
      <c r="CO651" s="7786"/>
      <c r="CP651" s="7786"/>
      <c r="CQ651" s="7786"/>
      <c r="CR651" s="7786"/>
      <c r="CS651" s="7786"/>
      <c r="CT651" s="7786"/>
      <c r="CU651" s="7786"/>
      <c r="CV651" s="7702"/>
      <c r="CW651" s="7702"/>
      <c r="CX651" s="7702"/>
      <c r="CY651" s="7702"/>
      <c r="CZ651" s="7702"/>
    </row>
    <row r="652" spans="1:104" x14ac:dyDescent="0.2">
      <c r="A652" s="7699"/>
      <c r="B652" s="7699"/>
      <c r="C652" s="7702"/>
      <c r="D652" s="7702"/>
      <c r="E652" s="7702"/>
      <c r="F652" s="7702"/>
      <c r="G652" s="7702"/>
      <c r="H652" s="7702"/>
      <c r="I652" s="7702"/>
      <c r="J652" s="7702"/>
      <c r="K652" s="7702"/>
      <c r="L652" s="7702"/>
      <c r="M652" s="7702"/>
      <c r="N652" s="7702"/>
      <c r="O652" s="7702"/>
      <c r="P652" s="7702"/>
      <c r="Q652" s="7702"/>
      <c r="R652" s="7702"/>
      <c r="S652" s="7702"/>
      <c r="T652" s="7702"/>
      <c r="U652" s="7702"/>
      <c r="V652" s="7702"/>
      <c r="W652" s="7702"/>
      <c r="X652" s="7702"/>
      <c r="Y652" s="7702"/>
      <c r="Z652" s="7702"/>
      <c r="AA652" s="7702"/>
      <c r="AB652" s="7702"/>
      <c r="AC652" s="7702"/>
      <c r="AD652" s="7702"/>
      <c r="AE652" s="7702"/>
      <c r="AF652" s="7702"/>
      <c r="AG652" s="7702"/>
      <c r="AH652" s="7702"/>
      <c r="AI652" s="7702"/>
      <c r="AJ652" s="7702"/>
      <c r="AK652" s="7702"/>
      <c r="AL652" s="7702"/>
      <c r="AM652" s="7702"/>
      <c r="AN652" s="7702"/>
      <c r="AO652" s="7702"/>
      <c r="AP652" s="7702"/>
      <c r="AQ652" s="7702"/>
      <c r="AR652" s="7702"/>
      <c r="AS652" s="7702"/>
      <c r="AT652" s="7702"/>
      <c r="AU652" s="7702"/>
      <c r="AV652" s="7702"/>
      <c r="AW652" s="7702"/>
      <c r="AX652" s="7702"/>
      <c r="AY652" s="7702"/>
      <c r="AZ652" s="7702"/>
      <c r="BA652" s="7702"/>
      <c r="BB652" s="7702"/>
      <c r="BC652" s="7702"/>
      <c r="BD652" s="7702"/>
      <c r="BE652" s="7702"/>
      <c r="BF652" s="7702"/>
      <c r="BG652" s="7702"/>
      <c r="BH652" s="7702"/>
      <c r="BI652" s="7702"/>
      <c r="BJ652" s="7702"/>
      <c r="BK652" s="7702"/>
      <c r="BL652" s="7702"/>
      <c r="BM652" s="7702"/>
      <c r="BN652" s="7702"/>
      <c r="BO652" s="7702"/>
      <c r="BP652" s="7702"/>
      <c r="BQ652" s="7702"/>
      <c r="BR652" s="7702"/>
      <c r="BS652" s="8293"/>
      <c r="BT652" s="7736"/>
      <c r="BU652" s="7757">
        <f>CB626</f>
        <v>0</v>
      </c>
      <c r="BV652" s="7730">
        <f>BU635</f>
        <v>0</v>
      </c>
      <c r="BW652" s="7731" t="str">
        <f>CB632</f>
        <v>Head</v>
      </c>
      <c r="BX652" s="7731" t="inlineStr">
        <is>
          <t>10 gr.</t>
        </is>
      </c>
      <c r="BY652" s="7730">
        <f>BV648</f>
        <v>0</v>
      </c>
      <c r="BZ652" s="7728">
        <f>BV644</f>
        <v>0</v>
      </c>
      <c r="CA652" s="7728">
        <f t="shared" si="87"/>
        <v>7.01</v>
      </c>
      <c r="CB652" s="7728">
        <f t="shared" si="88"/>
        <v>0</v>
      </c>
      <c r="CC652" s="7734">
        <f t="shared" si="89"/>
        <v>-100</v>
      </c>
      <c r="CD652" s="7796"/>
      <c r="CE652" s="7795"/>
      <c r="CF652" s="7795"/>
      <c r="CG652" s="7795"/>
      <c r="CH652" s="7795"/>
      <c r="CI652" s="7795"/>
      <c r="CJ652" s="7795"/>
      <c r="CK652" s="7795"/>
      <c r="CL652" s="7786"/>
      <c r="CM652" s="7786"/>
      <c r="CN652" s="7786"/>
      <c r="CO652" s="7786"/>
      <c r="CP652" s="7786"/>
      <c r="CQ652" s="7786"/>
      <c r="CR652" s="7786"/>
      <c r="CS652" s="7786"/>
      <c r="CT652" s="7786"/>
      <c r="CU652" s="7786"/>
      <c r="CV652" s="7702"/>
      <c r="CW652" s="7702"/>
      <c r="CX652" s="7702"/>
      <c r="CY652" s="7702"/>
      <c r="CZ652" s="7702"/>
    </row>
    <row r="653" spans="1:104" ht="13.5" thickBot="1" x14ac:dyDescent="0.25">
      <c r="A653" s="7699"/>
      <c r="B653" s="7699"/>
      <c r="C653" s="7702"/>
      <c r="D653" s="7702"/>
      <c r="E653" s="7702"/>
      <c r="F653" s="7702"/>
      <c r="G653" s="7702"/>
      <c r="H653" s="7702"/>
      <c r="I653" s="7702"/>
      <c r="J653" s="7702"/>
      <c r="K653" s="7702"/>
      <c r="L653" s="7702"/>
      <c r="M653" s="7702"/>
      <c r="N653" s="7702"/>
      <c r="O653" s="7702"/>
      <c r="P653" s="7702"/>
      <c r="Q653" s="7702"/>
      <c r="R653" s="7702"/>
      <c r="S653" s="7702"/>
      <c r="T653" s="7702"/>
      <c r="U653" s="7702"/>
      <c r="V653" s="7702"/>
      <c r="W653" s="7702"/>
      <c r="X653" s="7702"/>
      <c r="Y653" s="7702"/>
      <c r="Z653" s="7702"/>
      <c r="AA653" s="7702"/>
      <c r="AB653" s="7702"/>
      <c r="AC653" s="7702"/>
      <c r="AD653" s="7702"/>
      <c r="AE653" s="7702"/>
      <c r="AF653" s="7702"/>
      <c r="AG653" s="7702"/>
      <c r="AH653" s="7702"/>
      <c r="AI653" s="7702"/>
      <c r="AJ653" s="7702"/>
      <c r="AK653" s="7702"/>
      <c r="AL653" s="7702"/>
      <c r="AM653" s="7702"/>
      <c r="AN653" s="7702"/>
      <c r="AO653" s="7702"/>
      <c r="AP653" s="7702"/>
      <c r="AQ653" s="7702"/>
      <c r="AR653" s="7702"/>
      <c r="AS653" s="7702"/>
      <c r="AT653" s="7702"/>
      <c r="AU653" s="7702"/>
      <c r="AV653" s="7702"/>
      <c r="AW653" s="7702"/>
      <c r="AX653" s="7702"/>
      <c r="AY653" s="7702"/>
      <c r="AZ653" s="7702"/>
      <c r="BA653" s="7702"/>
      <c r="BB653" s="7702"/>
      <c r="BC653" s="7702"/>
      <c r="BD653" s="7702"/>
      <c r="BE653" s="7702"/>
      <c r="BF653" s="7702"/>
      <c r="BG653" s="7702"/>
      <c r="BH653" s="7702"/>
      <c r="BI653" s="7702"/>
      <c r="BJ653" s="7702"/>
      <c r="BK653" s="7702"/>
      <c r="BL653" s="7702"/>
      <c r="BM653" s="7702"/>
      <c r="BN653" s="7702"/>
      <c r="BO653" s="7702"/>
      <c r="BP653" s="7702"/>
      <c r="BQ653" s="7702"/>
      <c r="BR653" s="7702"/>
      <c r="BS653" s="8294"/>
      <c r="BT653" s="7737"/>
      <c r="BU653" s="7787"/>
      <c r="BV653" s="7788"/>
      <c r="BW653" s="7789"/>
      <c r="BX653" s="7790"/>
      <c r="BY653" s="7791"/>
      <c r="BZ653" s="7789"/>
      <c r="CA653" s="7790"/>
      <c r="CB653" s="7792"/>
      <c r="CC653" s="7793"/>
      <c r="CD653" s="7796"/>
      <c r="CE653" s="7795"/>
      <c r="CF653" s="7795"/>
      <c r="CG653" s="7795"/>
      <c r="CH653" s="7795"/>
      <c r="CI653" s="7795"/>
      <c r="CJ653" s="7795"/>
      <c r="CK653" s="7795"/>
      <c r="CL653" s="7786"/>
      <c r="CM653" s="7786"/>
      <c r="CN653" s="7786"/>
      <c r="CO653" s="7786"/>
      <c r="CP653" s="7786"/>
      <c r="CQ653" s="7786"/>
      <c r="CR653" s="7786"/>
      <c r="CS653" s="7786"/>
      <c r="CT653" s="7786"/>
      <c r="CU653" s="7786"/>
      <c r="CV653" s="7702"/>
      <c r="CW653" s="7702"/>
      <c r="CX653" s="7702"/>
      <c r="CY653" s="7702"/>
      <c r="CZ653" s="7702"/>
    </row>
    <row r="654" spans="1:104" x14ac:dyDescent="0.2">
      <c r="A654" s="7699"/>
      <c r="B654" s="7699"/>
      <c r="C654" s="7702"/>
      <c r="D654" s="7702"/>
      <c r="E654" s="7702"/>
      <c r="F654" s="7702"/>
      <c r="G654" s="7702"/>
      <c r="H654" s="7702"/>
      <c r="I654" s="7702"/>
      <c r="J654" s="7702"/>
      <c r="K654" s="7702"/>
      <c r="L654" s="7702"/>
      <c r="M654" s="7702"/>
      <c r="N654" s="7702"/>
      <c r="O654" s="7702"/>
      <c r="P654" s="7702"/>
      <c r="Q654" s="7702"/>
      <c r="R654" s="7702"/>
      <c r="S654" s="7702"/>
      <c r="T654" s="7702"/>
      <c r="U654" s="7702"/>
      <c r="V654" s="7702"/>
      <c r="W654" s="7702"/>
      <c r="X654" s="7702"/>
      <c r="Y654" s="7702"/>
      <c r="Z654" s="7702"/>
      <c r="AA654" s="7702"/>
      <c r="AB654" s="7702"/>
      <c r="AC654" s="7702"/>
      <c r="AD654" s="7702"/>
      <c r="AE654" s="7702"/>
      <c r="AF654" s="7702"/>
      <c r="AG654" s="7702"/>
      <c r="AH654" s="7702"/>
      <c r="AI654" s="7702"/>
      <c r="AJ654" s="7702"/>
      <c r="AK654" s="7702"/>
      <c r="AL654" s="7702"/>
      <c r="AM654" s="7702"/>
      <c r="AN654" s="7702"/>
      <c r="AO654" s="7702"/>
      <c r="AP654" s="7702"/>
      <c r="AQ654" s="7702"/>
      <c r="AR654" s="7702"/>
      <c r="AS654" s="7702"/>
      <c r="AT654" s="7702"/>
      <c r="AU654" s="7702"/>
      <c r="AV654" s="7702"/>
      <c r="AW654" s="7702"/>
      <c r="AX654" s="7702"/>
      <c r="AY654" s="7702"/>
      <c r="AZ654" s="7702"/>
      <c r="BA654" s="7702"/>
      <c r="BB654" s="7702"/>
      <c r="BC654" s="7702"/>
      <c r="BD654" s="7702"/>
      <c r="BE654" s="7702"/>
      <c r="BF654" s="7702"/>
      <c r="BG654" s="7702"/>
      <c r="BH654" s="7702"/>
      <c r="BI654" s="7702"/>
      <c r="BJ654" s="7702"/>
      <c r="BK654" s="7702"/>
      <c r="BL654" s="7702"/>
      <c r="BM654" s="7702"/>
      <c r="BN654" s="7702"/>
      <c r="BO654" s="7702"/>
      <c r="BP654" s="7702"/>
      <c r="BQ654" s="7702"/>
      <c r="BR654" s="7702"/>
      <c r="BS654" s="7702"/>
      <c r="BT654" s="7702"/>
      <c r="BU654" s="7702"/>
      <c r="BV654" s="7702"/>
      <c r="BW654" s="7702"/>
      <c r="BX654" s="7702"/>
      <c r="BY654" s="7702"/>
      <c r="BZ654" s="7702"/>
      <c r="CA654" s="7998"/>
      <c r="CB654" s="7702"/>
      <c r="CC654" s="7702"/>
      <c r="CD654" s="7795"/>
      <c r="CE654" s="7795"/>
      <c r="CF654" s="7795"/>
      <c r="CG654" s="7795"/>
      <c r="CH654" s="7795"/>
      <c r="CI654" s="7795"/>
      <c r="CJ654" s="7795"/>
      <c r="CK654" s="7795"/>
      <c r="CL654" s="7786"/>
      <c r="CM654" s="7786"/>
      <c r="CN654" s="7786"/>
      <c r="CO654" s="7786"/>
      <c r="CP654" s="7786"/>
      <c r="CQ654" s="7786"/>
      <c r="CR654" s="7786"/>
      <c r="CS654" s="7786"/>
      <c r="CT654" s="7786"/>
      <c r="CU654" s="7786"/>
      <c r="CV654" s="7702"/>
      <c r="CW654" s="7702"/>
      <c r="CX654" s="7702"/>
      <c r="CY654" s="7702"/>
      <c r="CZ654" s="7702"/>
    </row>
    <row r="655" spans="1:104" ht="13.5" thickBot="1" x14ac:dyDescent="0.25">
      <c r="A655" s="7699"/>
      <c r="B655" s="7699"/>
      <c r="C655" s="7702"/>
      <c r="D655" s="7702"/>
      <c r="E655" s="7702"/>
      <c r="F655" s="7702"/>
      <c r="G655" s="7702"/>
      <c r="H655" s="7702"/>
      <c r="I655" s="7702"/>
      <c r="J655" s="7702"/>
      <c r="K655" s="7702"/>
      <c r="L655" s="7702"/>
      <c r="M655" s="7702"/>
      <c r="N655" s="7702"/>
      <c r="O655" s="7702"/>
      <c r="P655" s="7702"/>
      <c r="Q655" s="7702"/>
      <c r="R655" s="7702"/>
      <c r="S655" s="7702"/>
      <c r="T655" s="7702"/>
      <c r="U655" s="7702"/>
      <c r="V655" s="7702"/>
      <c r="W655" s="7702"/>
      <c r="X655" s="7702"/>
      <c r="Y655" s="7702"/>
      <c r="Z655" s="7702"/>
      <c r="AA655" s="7702"/>
      <c r="AB655" s="7702"/>
      <c r="AC655" s="7702"/>
      <c r="AD655" s="7702"/>
      <c r="AE655" s="7702"/>
      <c r="AF655" s="7702"/>
      <c r="AG655" s="7702"/>
      <c r="AH655" s="7702"/>
      <c r="AI655" s="7702"/>
      <c r="AJ655" s="7702"/>
      <c r="AK655" s="7702"/>
      <c r="AL655" s="7702"/>
      <c r="AM655" s="7702"/>
      <c r="AN655" s="7702"/>
      <c r="AO655" s="7702"/>
      <c r="AP655" s="7702"/>
      <c r="AQ655" s="7702"/>
      <c r="AR655" s="7702"/>
      <c r="AS655" s="7702"/>
      <c r="AT655" s="7702"/>
      <c r="AU655" s="7702"/>
      <c r="AV655" s="7702"/>
      <c r="AW655" s="7702"/>
      <c r="AX655" s="7702"/>
      <c r="AY655" s="7702"/>
      <c r="AZ655" s="7702"/>
      <c r="BA655" s="7702"/>
      <c r="BB655" s="7702"/>
      <c r="BC655" s="7702"/>
      <c r="BD655" s="7702"/>
      <c r="BE655" s="7702"/>
      <c r="BF655" s="7702"/>
      <c r="BG655" s="7702"/>
      <c r="BH655" s="7702"/>
      <c r="BI655" s="7702"/>
      <c r="BJ655" s="7702"/>
      <c r="BK655" s="7702"/>
      <c r="BL655" s="7702"/>
      <c r="BM655" s="7702"/>
      <c r="BN655" s="7702"/>
      <c r="BO655" s="7702"/>
      <c r="BP655" s="7702"/>
      <c r="BQ655" s="7702"/>
      <c r="BR655" s="7702"/>
      <c r="BS655" s="7702"/>
      <c r="BT655" s="7702"/>
      <c r="BU655" s="7702"/>
      <c r="BV655" s="7702"/>
      <c r="BW655" s="7702"/>
      <c r="BX655" s="7702"/>
      <c r="BY655" s="7702"/>
      <c r="BZ655" s="7702"/>
      <c r="CA655" s="7998"/>
      <c r="CB655" s="7702"/>
      <c r="CC655" s="7702"/>
      <c r="CD655" s="7795"/>
      <c r="CE655" s="7795"/>
      <c r="CF655" s="7795"/>
      <c r="CG655" s="7795"/>
      <c r="CH655" s="7795"/>
      <c r="CI655" s="7795"/>
      <c r="CJ655" s="7795"/>
      <c r="CK655" s="7795"/>
      <c r="CL655" s="7786"/>
      <c r="CM655" s="7786"/>
      <c r="CN655" s="7786"/>
      <c r="CO655" s="7786"/>
      <c r="CP655" s="7786"/>
      <c r="CQ655" s="7786"/>
      <c r="CR655" s="7786"/>
      <c r="CS655" s="7786"/>
      <c r="CT655" s="7786"/>
      <c r="CU655" s="7786"/>
      <c r="CV655" s="7702"/>
      <c r="CW655" s="7702"/>
      <c r="CX655" s="7702"/>
      <c r="CY655" s="7702"/>
      <c r="CZ655" s="7702"/>
    </row>
    <row r="656" spans="1:104" ht="13.5" customHeight="1" thickBot="1" x14ac:dyDescent="0.25">
      <c r="A656" s="7699"/>
      <c r="B656" s="7699"/>
      <c r="C656" s="7702"/>
      <c r="D656" s="7702"/>
      <c r="E656" s="7702"/>
      <c r="F656" s="7702"/>
      <c r="G656" s="7702"/>
      <c r="H656" s="7702"/>
      <c r="I656" s="7702"/>
      <c r="J656" s="7702"/>
      <c r="K656" s="7702"/>
      <c r="L656" s="7702"/>
      <c r="M656" s="7702"/>
      <c r="N656" s="7702"/>
      <c r="O656" s="7702"/>
      <c r="P656" s="7702"/>
      <c r="Q656" s="7702"/>
      <c r="R656" s="7702"/>
      <c r="S656" s="7702"/>
      <c r="T656" s="7702"/>
      <c r="U656" s="7702"/>
      <c r="V656" s="7702"/>
      <c r="W656" s="7702"/>
      <c r="X656" s="7702"/>
      <c r="Y656" s="7702"/>
      <c r="Z656" s="7702"/>
      <c r="AA656" s="7702"/>
      <c r="AB656" s="7702"/>
      <c r="AC656" s="7702"/>
      <c r="AD656" s="7702"/>
      <c r="AE656" s="7702"/>
      <c r="AF656" s="7702"/>
      <c r="AG656" s="7702"/>
      <c r="AH656" s="7702"/>
      <c r="AI656" s="7702"/>
      <c r="AJ656" s="7702"/>
      <c r="AK656" s="7702"/>
      <c r="AL656" s="7702"/>
      <c r="AM656" s="7702"/>
      <c r="AN656" s="7702"/>
      <c r="AO656" s="7702"/>
      <c r="AP656" s="7702"/>
      <c r="AQ656" s="7702"/>
      <c r="AR656" s="7702"/>
      <c r="AS656" s="7702"/>
      <c r="AT656" s="7702"/>
      <c r="AU656" s="7702"/>
      <c r="AV656" s="7702"/>
      <c r="AW656" s="7702"/>
      <c r="AX656" s="7702"/>
      <c r="AY656" s="7702"/>
      <c r="AZ656" s="7702"/>
      <c r="BA656" s="7702"/>
      <c r="BB656" s="7702"/>
      <c r="BC656" s="7702"/>
      <c r="BD656" s="7702"/>
      <c r="BE656" s="7702"/>
      <c r="BF656" s="7702"/>
      <c r="BG656" s="7702"/>
      <c r="BH656" s="7702"/>
      <c r="BI656" s="7702"/>
      <c r="BJ656" s="7702"/>
      <c r="BK656" s="7702"/>
      <c r="BL656" s="7702"/>
      <c r="BM656" s="7702"/>
      <c r="BN656" s="7702"/>
      <c r="BO656" s="7702"/>
      <c r="BP656" s="7702"/>
      <c r="BQ656" s="7702"/>
      <c r="BR656" s="7702"/>
      <c r="BS656" s="8292" t="str">
        <f>CONCATENATE(BU666," MHz")</f>
        <v xml:space="preserve"> MHz</v>
      </c>
      <c r="BT656" s="7710"/>
      <c r="BU656" s="7706"/>
      <c r="BV656" s="7706"/>
      <c r="BW656" s="7706"/>
      <c r="BX656" s="7706"/>
      <c r="BY656" s="7706"/>
      <c r="BZ656" s="7706"/>
      <c r="CA656" s="7996"/>
      <c r="CB656" s="7706"/>
      <c r="CC656" s="7707"/>
      <c r="CD656" s="7812">
        <f>IF(CB663="Head",LOOKUP(CD658,$CI$42:$CI$85,$CG$42:$CG$85),IF(CB663="Body",LOOKUP(CD658,$CI$42:$CI$81,$CH$42:$CH$85),""))</f>
        <v>10.9</v>
      </c>
      <c r="CE656" s="7795"/>
      <c r="CF656" s="7795"/>
      <c r="CG656" s="7795"/>
      <c r="CH656" s="7795"/>
      <c r="CI656" s="7795"/>
      <c r="CJ656" s="7795"/>
      <c r="CK656" s="7795"/>
      <c r="CL656" s="7786"/>
      <c r="CM656" s="7786"/>
      <c r="CN656" s="7786"/>
      <c r="CO656" s="7786"/>
      <c r="CP656" s="7786"/>
      <c r="CQ656" s="7786"/>
      <c r="CR656" s="7786"/>
      <c r="CS656" s="7786"/>
      <c r="CT656" s="7786"/>
      <c r="CU656" s="7786"/>
      <c r="CV656" s="7702"/>
      <c r="CW656" s="7702"/>
      <c r="CX656" s="7702"/>
      <c r="CY656" s="7702"/>
      <c r="CZ656" s="7702"/>
    </row>
    <row r="657" spans="1:104" ht="13.5" thickBot="1" x14ac:dyDescent="0.25">
      <c r="A657" s="7699"/>
      <c r="B657" s="7699"/>
      <c r="C657" s="7702"/>
      <c r="D657" s="7702"/>
      <c r="E657" s="7702"/>
      <c r="F657" s="7702"/>
      <c r="G657" s="7702"/>
      <c r="H657" s="7702"/>
      <c r="I657" s="7702"/>
      <c r="J657" s="7702"/>
      <c r="K657" s="7702"/>
      <c r="L657" s="7702"/>
      <c r="M657" s="7702"/>
      <c r="N657" s="7702"/>
      <c r="O657" s="7702"/>
      <c r="P657" s="7702"/>
      <c r="Q657" s="7702"/>
      <c r="R657" s="7702"/>
      <c r="S657" s="7702"/>
      <c r="T657" s="7702"/>
      <c r="U657" s="7702"/>
      <c r="V657" s="7702"/>
      <c r="W657" s="7702"/>
      <c r="X657" s="7702"/>
      <c r="Y657" s="7702"/>
      <c r="Z657" s="7702"/>
      <c r="AA657" s="7702"/>
      <c r="AB657" s="7702"/>
      <c r="AC657" s="7702"/>
      <c r="AD657" s="7702"/>
      <c r="AE657" s="7702"/>
      <c r="AF657" s="7702"/>
      <c r="AG657" s="7702"/>
      <c r="AH657" s="7702"/>
      <c r="AI657" s="7702"/>
      <c r="AJ657" s="7702"/>
      <c r="AK657" s="7702"/>
      <c r="AL657" s="7702"/>
      <c r="AM657" s="7702"/>
      <c r="AN657" s="7702"/>
      <c r="AO657" s="7702"/>
      <c r="AP657" s="7702"/>
      <c r="AQ657" s="7702"/>
      <c r="AR657" s="7702"/>
      <c r="AS657" s="7702"/>
      <c r="AT657" s="7702"/>
      <c r="AU657" s="7702"/>
      <c r="AV657" s="7702"/>
      <c r="AW657" s="7702"/>
      <c r="AX657" s="7702"/>
      <c r="AY657" s="7702"/>
      <c r="AZ657" s="7702"/>
      <c r="BA657" s="7702"/>
      <c r="BB657" s="7702"/>
      <c r="BC657" s="7702"/>
      <c r="BD657" s="7702"/>
      <c r="BE657" s="7702"/>
      <c r="BF657" s="7702"/>
      <c r="BG657" s="7702"/>
      <c r="BH657" s="7702"/>
      <c r="BI657" s="7702"/>
      <c r="BJ657" s="7702"/>
      <c r="BK657" s="7702"/>
      <c r="BL657" s="7702"/>
      <c r="BM657" s="7702"/>
      <c r="BN657" s="7702"/>
      <c r="BO657" s="7702"/>
      <c r="BP657" s="7702"/>
      <c r="BQ657" s="7702"/>
      <c r="BR657" s="7702"/>
      <c r="BS657" s="8293"/>
      <c r="BT657" s="7705"/>
      <c r="BU657" s="7678" t="inlineStr">
        <is>
          <t>Calentamiento:</t>
        </is>
      </c>
      <c r="BV657" s="7717"/>
      <c r="BW657" s="7702"/>
      <c r="BX657" s="7679" t="inlineStr">
        <is>
          <t>Temperatura:</t>
        </is>
      </c>
      <c r="BY657" s="7721" t="e">
        <f>AVERAGE(BW660:BW661)</f>
        <v>#DIV/0!</v>
      </c>
      <c r="BZ657" s="7702"/>
      <c r="CA657" s="7997" t="inlineStr">
        <is>
          <t>Fecha (yyyy-mm-dd hh:mm:ss):</t>
        </is>
      </c>
      <c r="CB657" s="7815"/>
      <c r="CC657" s="7708"/>
      <c r="CD657" s="7813">
        <f>IF(CB663="Head",INDEX($CG$42:$CG$85,MATCH(CD656,$CG$42:$CG$85,0)+1),IF(CB663="Body",INDEX($CH$42:$CH$85,MATCH(CD656,$CH$42:$CH$85,0)+1)))</f>
        <v>7.01</v>
      </c>
      <c r="CE657" s="7795"/>
      <c r="CF657" s="7795"/>
      <c r="CG657" s="7795"/>
      <c r="CH657" s="7795"/>
      <c r="CI657" s="7795"/>
      <c r="CJ657" s="7795"/>
      <c r="CK657" s="7795"/>
      <c r="CL657" s="7786"/>
      <c r="CM657" s="7786"/>
      <c r="CN657" s="7786"/>
      <c r="CO657" s="7786"/>
      <c r="CP657" s="7786"/>
      <c r="CQ657" s="7786"/>
      <c r="CR657" s="7786"/>
      <c r="CS657" s="7786"/>
      <c r="CT657" s="7786"/>
      <c r="CU657" s="7786"/>
      <c r="CV657" s="7702"/>
      <c r="CW657" s="7702"/>
      <c r="CX657" s="7702"/>
      <c r="CY657" s="7702"/>
      <c r="CZ657" s="7702"/>
    </row>
    <row r="658" spans="1:104" ht="13.5" thickBot="1" x14ac:dyDescent="0.25">
      <c r="A658" s="7699"/>
      <c r="B658" s="7699"/>
      <c r="C658" s="7702"/>
      <c r="D658" s="7702"/>
      <c r="E658" s="7702"/>
      <c r="F658" s="7702"/>
      <c r="G658" s="7702"/>
      <c r="H658" s="7702"/>
      <c r="I658" s="7702"/>
      <c r="J658" s="7702"/>
      <c r="K658" s="7702"/>
      <c r="L658" s="7702"/>
      <c r="M658" s="7702"/>
      <c r="N658" s="7702"/>
      <c r="O658" s="7702"/>
      <c r="P658" s="7702"/>
      <c r="Q658" s="7702"/>
      <c r="R658" s="7702"/>
      <c r="S658" s="7702"/>
      <c r="T658" s="7702"/>
      <c r="U658" s="7702"/>
      <c r="V658" s="7702"/>
      <c r="W658" s="7702"/>
      <c r="X658" s="7702"/>
      <c r="Y658" s="7702"/>
      <c r="Z658" s="7702"/>
      <c r="AA658" s="7702"/>
      <c r="AB658" s="7702"/>
      <c r="AC658" s="7702"/>
      <c r="AD658" s="7702"/>
      <c r="AE658" s="7702"/>
      <c r="AF658" s="7702"/>
      <c r="AG658" s="7702"/>
      <c r="AH658" s="7702"/>
      <c r="AI658" s="7702"/>
      <c r="AJ658" s="7702"/>
      <c r="AK658" s="7702"/>
      <c r="AL658" s="7702"/>
      <c r="AM658" s="7702"/>
      <c r="AN658" s="7702"/>
      <c r="AO658" s="7702"/>
      <c r="AP658" s="7702"/>
      <c r="AQ658" s="7702"/>
      <c r="AR658" s="7702"/>
      <c r="AS658" s="7702"/>
      <c r="AT658" s="7702"/>
      <c r="AU658" s="7702"/>
      <c r="AV658" s="7702"/>
      <c r="AW658" s="7702"/>
      <c r="AX658" s="7702"/>
      <c r="AY658" s="7702"/>
      <c r="AZ658" s="7702"/>
      <c r="BA658" s="7702"/>
      <c r="BB658" s="7702"/>
      <c r="BC658" s="7702"/>
      <c r="BD658" s="7702"/>
      <c r="BE658" s="7702"/>
      <c r="BF658" s="7702"/>
      <c r="BG658" s="7702"/>
      <c r="BH658" s="7702"/>
      <c r="BI658" s="7702"/>
      <c r="BJ658" s="7702"/>
      <c r="BK658" s="7702"/>
      <c r="BL658" s="7702"/>
      <c r="BM658" s="7702"/>
      <c r="BN658" s="7702"/>
      <c r="BO658" s="7702"/>
      <c r="BP658" s="7702"/>
      <c r="BQ658" s="7702"/>
      <c r="BR658" s="7702"/>
      <c r="BS658" s="8293"/>
      <c r="BT658" s="7705"/>
      <c r="BU658" s="7702"/>
      <c r="BV658" s="7702"/>
      <c r="BW658" s="7702"/>
      <c r="BX658" s="7702"/>
      <c r="BY658" s="7702"/>
      <c r="BZ658" s="7702"/>
      <c r="CA658" s="7998"/>
      <c r="CB658" s="7702"/>
      <c r="CC658" s="7708"/>
      <c r="CD658" s="7814">
        <f>MATCH(CB659,$CF$15:$CF$36,0)</f>
        <v>3</v>
      </c>
      <c r="CE658" s="7795"/>
      <c r="CF658" s="7795"/>
      <c r="CG658" s="7795"/>
      <c r="CH658" s="7795"/>
      <c r="CI658" s="7795"/>
      <c r="CJ658" s="7795"/>
      <c r="CK658" s="7795"/>
      <c r="CL658" s="7786"/>
      <c r="CM658" s="7786"/>
      <c r="CN658" s="7786"/>
      <c r="CO658" s="7786"/>
      <c r="CP658" s="7786"/>
      <c r="CQ658" s="7786"/>
      <c r="CR658" s="7786"/>
      <c r="CS658" s="7786"/>
      <c r="CT658" s="7786"/>
      <c r="CU658" s="7786"/>
      <c r="CV658" s="7702"/>
      <c r="CW658" s="7702"/>
      <c r="CX658" s="7702"/>
      <c r="CY658" s="7702"/>
      <c r="CZ658" s="7702"/>
    </row>
    <row r="659" spans="1:104" ht="13.5" thickBot="1" x14ac:dyDescent="0.25">
      <c r="A659" s="7699"/>
      <c r="B659" s="7699"/>
      <c r="C659" s="7702"/>
      <c r="D659" s="7702"/>
      <c r="E659" s="7702"/>
      <c r="F659" s="7702"/>
      <c r="G659" s="7702"/>
      <c r="H659" s="7702"/>
      <c r="I659" s="7702"/>
      <c r="J659" s="7702"/>
      <c r="K659" s="7702"/>
      <c r="L659" s="7702"/>
      <c r="M659" s="7702"/>
      <c r="N659" s="7702"/>
      <c r="O659" s="7702"/>
      <c r="P659" s="7702"/>
      <c r="Q659" s="7702"/>
      <c r="R659" s="7702"/>
      <c r="S659" s="7702"/>
      <c r="T659" s="7702"/>
      <c r="U659" s="7702"/>
      <c r="V659" s="7702"/>
      <c r="W659" s="7702"/>
      <c r="X659" s="7702"/>
      <c r="Y659" s="7702"/>
      <c r="Z659" s="7702"/>
      <c r="AA659" s="7702"/>
      <c r="AB659" s="7702"/>
      <c r="AC659" s="7702"/>
      <c r="AD659" s="7702"/>
      <c r="AE659" s="7702"/>
      <c r="AF659" s="7702"/>
      <c r="AG659" s="7702"/>
      <c r="AH659" s="7702"/>
      <c r="AI659" s="7702"/>
      <c r="AJ659" s="7702"/>
      <c r="AK659" s="7702"/>
      <c r="AL659" s="7702"/>
      <c r="AM659" s="7702"/>
      <c r="AN659" s="7702"/>
      <c r="AO659" s="7702"/>
      <c r="AP659" s="7702"/>
      <c r="AQ659" s="7702"/>
      <c r="AR659" s="7702"/>
      <c r="AS659" s="7702"/>
      <c r="AT659" s="7702"/>
      <c r="AU659" s="7702"/>
      <c r="AV659" s="7702"/>
      <c r="AW659" s="7702"/>
      <c r="AX659" s="7702"/>
      <c r="AY659" s="7702"/>
      <c r="AZ659" s="7702"/>
      <c r="BA659" s="7702"/>
      <c r="BB659" s="7702"/>
      <c r="BC659" s="7702"/>
      <c r="BD659" s="7702"/>
      <c r="BE659" s="7702"/>
      <c r="BF659" s="7702"/>
      <c r="BG659" s="7702"/>
      <c r="BH659" s="7702"/>
      <c r="BI659" s="7702"/>
      <c r="BJ659" s="7702"/>
      <c r="BK659" s="7702"/>
      <c r="BL659" s="7702"/>
      <c r="BM659" s="7702"/>
      <c r="BN659" s="7702"/>
      <c r="BO659" s="7702"/>
      <c r="BP659" s="7702"/>
      <c r="BQ659" s="7702"/>
      <c r="BR659" s="7702"/>
      <c r="BS659" s="8293"/>
      <c r="BT659" s="7705"/>
      <c r="BU659" s="7671"/>
      <c r="BV659" s="7740" t="inlineStr">
        <is>
          <t>Hora</t>
        </is>
      </c>
      <c r="BW659" s="7741" t="inlineStr">
        <is>
          <t>Temperatura (ºC)</t>
        </is>
      </c>
      <c r="BX659" s="7742" t="inlineStr">
        <is>
          <t>Humedad (%)</t>
        </is>
      </c>
      <c r="BY659" s="7681" t="inlineStr">
        <is>
          <t>Temperatura Liq (ºC)</t>
        </is>
      </c>
      <c r="BZ659" s="7702"/>
      <c r="CA659" s="7679" t="inlineStr">
        <is>
          <t>Dipolo:</t>
        </is>
      </c>
      <c r="CB659" s="7999" t="inlineStr">
        <is>
          <t>D900V2 - SN 1d007</t>
        </is>
      </c>
      <c r="CC659" s="7708"/>
      <c r="CD659" s="7796"/>
      <c r="CE659" s="7795"/>
      <c r="CF659" s="7795"/>
      <c r="CG659" s="7795"/>
      <c r="CH659" s="7795"/>
      <c r="CI659" s="7795"/>
      <c r="CJ659" s="7795"/>
      <c r="CK659" s="7795"/>
      <c r="CL659" s="7786"/>
      <c r="CM659" s="7786"/>
      <c r="CN659" s="7786"/>
      <c r="CO659" s="7786"/>
      <c r="CP659" s="7786"/>
      <c r="CQ659" s="7786"/>
      <c r="CR659" s="7786"/>
      <c r="CS659" s="7786"/>
      <c r="CT659" s="7786"/>
      <c r="CU659" s="7786"/>
      <c r="CV659" s="7702"/>
      <c r="CW659" s="7702"/>
      <c r="CX659" s="7702"/>
      <c r="CY659" s="7702"/>
      <c r="CZ659" s="7702"/>
    </row>
    <row r="660" spans="1:104" ht="13.5" thickBot="1" x14ac:dyDescent="0.25">
      <c r="A660" s="7699"/>
      <c r="B660" s="7699"/>
      <c r="C660" s="7702"/>
      <c r="D660" s="7702"/>
      <c r="E660" s="7702"/>
      <c r="F660" s="7702"/>
      <c r="G660" s="7702"/>
      <c r="H660" s="7702"/>
      <c r="I660" s="7702"/>
      <c r="J660" s="7702"/>
      <c r="K660" s="7702"/>
      <c r="L660" s="7702"/>
      <c r="M660" s="7702"/>
      <c r="N660" s="7702"/>
      <c r="O660" s="7702"/>
      <c r="P660" s="7702"/>
      <c r="Q660" s="7702"/>
      <c r="R660" s="7702"/>
      <c r="S660" s="7702"/>
      <c r="T660" s="7702"/>
      <c r="U660" s="7702"/>
      <c r="V660" s="7702"/>
      <c r="W660" s="7702"/>
      <c r="X660" s="7702"/>
      <c r="Y660" s="7702"/>
      <c r="Z660" s="7702"/>
      <c r="AA660" s="7702"/>
      <c r="AB660" s="7702"/>
      <c r="AC660" s="7702"/>
      <c r="AD660" s="7702"/>
      <c r="AE660" s="7702"/>
      <c r="AF660" s="7702"/>
      <c r="AG660" s="7702"/>
      <c r="AH660" s="7702"/>
      <c r="AI660" s="7702"/>
      <c r="AJ660" s="7702"/>
      <c r="AK660" s="7702"/>
      <c r="AL660" s="7702"/>
      <c r="AM660" s="7702"/>
      <c r="AN660" s="7702"/>
      <c r="AO660" s="7702"/>
      <c r="AP660" s="7702"/>
      <c r="AQ660" s="7702"/>
      <c r="AR660" s="7702"/>
      <c r="AS660" s="7702"/>
      <c r="AT660" s="7702"/>
      <c r="AU660" s="7702"/>
      <c r="AV660" s="7702"/>
      <c r="AW660" s="7702"/>
      <c r="AX660" s="7702"/>
      <c r="AY660" s="7702"/>
      <c r="AZ660" s="7702"/>
      <c r="BA660" s="7702"/>
      <c r="BB660" s="7702"/>
      <c r="BC660" s="7702"/>
      <c r="BD660" s="7702"/>
      <c r="BE660" s="7702"/>
      <c r="BF660" s="7702"/>
      <c r="BG660" s="7702"/>
      <c r="BH660" s="7702"/>
      <c r="BI660" s="7702"/>
      <c r="BJ660" s="7702"/>
      <c r="BK660" s="7702"/>
      <c r="BL660" s="7702"/>
      <c r="BM660" s="7702"/>
      <c r="BN660" s="7702"/>
      <c r="BO660" s="7702"/>
      <c r="BP660" s="7702"/>
      <c r="BQ660" s="7702"/>
      <c r="BR660" s="7702"/>
      <c r="BS660" s="8293"/>
      <c r="BT660" s="7705"/>
      <c r="BU660" s="7738" t="inlineStr">
        <is>
          <t>Inicio</t>
        </is>
      </c>
      <c r="BV660" s="7743"/>
      <c r="BW660" s="7744"/>
      <c r="BX660" s="7744"/>
      <c r="BY660" s="7745"/>
      <c r="BZ660" s="7702"/>
      <c r="CA660" s="7679" t="inlineStr">
        <is>
          <t>Room</t>
        </is>
      </c>
      <c r="CB660" s="7724" t="inlineStr">
        <is>
          <t>Dasy6</t>
        </is>
      </c>
      <c r="CC660" s="7708"/>
      <c r="CD660" s="7796"/>
      <c r="CE660" s="7795"/>
      <c r="CF660" s="7795"/>
      <c r="CG660" s="7795"/>
      <c r="CH660" s="7795"/>
      <c r="CI660" s="7795"/>
      <c r="CJ660" s="7795"/>
      <c r="CK660" s="7795"/>
      <c r="CL660" s="7786"/>
      <c r="CM660" s="7786"/>
      <c r="CN660" s="7786"/>
      <c r="CO660" s="7786"/>
      <c r="CP660" s="7786"/>
      <c r="CQ660" s="7786"/>
      <c r="CR660" s="7786"/>
      <c r="CS660" s="7786"/>
      <c r="CT660" s="7786"/>
      <c r="CU660" s="7786"/>
      <c r="CV660" s="7702"/>
      <c r="CW660" s="7702"/>
      <c r="CX660" s="7702"/>
      <c r="CY660" s="7702"/>
      <c r="CZ660" s="7702"/>
    </row>
    <row r="661" spans="1:104" ht="13.5" thickBot="1" x14ac:dyDescent="0.25">
      <c r="A661" s="7699"/>
      <c r="B661" s="7699"/>
      <c r="C661" s="7702"/>
      <c r="D661" s="7702"/>
      <c r="E661" s="7702"/>
      <c r="F661" s="7702"/>
      <c r="G661" s="7702"/>
      <c r="H661" s="7702"/>
      <c r="I661" s="7702"/>
      <c r="J661" s="7702"/>
      <c r="K661" s="7702"/>
      <c r="L661" s="7702"/>
      <c r="M661" s="7702"/>
      <c r="N661" s="7702"/>
      <c r="O661" s="7702"/>
      <c r="P661" s="7702"/>
      <c r="Q661" s="7702"/>
      <c r="R661" s="7702"/>
      <c r="S661" s="7702"/>
      <c r="T661" s="7702"/>
      <c r="U661" s="7702"/>
      <c r="V661" s="7702"/>
      <c r="W661" s="7702"/>
      <c r="X661" s="7702"/>
      <c r="Y661" s="7702"/>
      <c r="Z661" s="7702"/>
      <c r="AA661" s="7702"/>
      <c r="AB661" s="7702"/>
      <c r="AC661" s="7702"/>
      <c r="AD661" s="7702"/>
      <c r="AE661" s="7702"/>
      <c r="AF661" s="7702"/>
      <c r="AG661" s="7702"/>
      <c r="AH661" s="7702"/>
      <c r="AI661" s="7702"/>
      <c r="AJ661" s="7702"/>
      <c r="AK661" s="7702"/>
      <c r="AL661" s="7702"/>
      <c r="AM661" s="7702"/>
      <c r="AN661" s="7702"/>
      <c r="AO661" s="7702"/>
      <c r="AP661" s="7702"/>
      <c r="AQ661" s="7702"/>
      <c r="AR661" s="7702"/>
      <c r="AS661" s="7702"/>
      <c r="AT661" s="7702"/>
      <c r="AU661" s="7702"/>
      <c r="AV661" s="7702"/>
      <c r="AW661" s="7702"/>
      <c r="AX661" s="7702"/>
      <c r="AY661" s="7702"/>
      <c r="AZ661" s="7702"/>
      <c r="BA661" s="7702"/>
      <c r="BB661" s="7702"/>
      <c r="BC661" s="7702"/>
      <c r="BD661" s="7702"/>
      <c r="BE661" s="7702"/>
      <c r="BF661" s="7702"/>
      <c r="BG661" s="7702"/>
      <c r="BH661" s="7702"/>
      <c r="BI661" s="7702"/>
      <c r="BJ661" s="7702"/>
      <c r="BK661" s="7702"/>
      <c r="BL661" s="7702"/>
      <c r="BM661" s="7702"/>
      <c r="BN661" s="7702"/>
      <c r="BO661" s="7702"/>
      <c r="BP661" s="7702"/>
      <c r="BQ661" s="7702"/>
      <c r="BR661" s="7702"/>
      <c r="BS661" s="8293"/>
      <c r="BT661" s="7705"/>
      <c r="BU661" s="7739" t="inlineStr">
        <is>
          <t>Fin</t>
        </is>
      </c>
      <c r="BV661" s="7682"/>
      <c r="BW661" s="7683"/>
      <c r="BX661" s="7683"/>
      <c r="BY661" s="7746"/>
      <c r="BZ661" s="7702"/>
      <c r="CA661" s="7679" t="inlineStr">
        <is>
          <t>Sonda:</t>
        </is>
      </c>
      <c r="CB661" s="7725" t="inlineStr">
        <is>
          <t>EX3DV4 - SN 7461</t>
        </is>
      </c>
      <c r="CC661" s="7708"/>
      <c r="CD661" s="7796"/>
      <c r="CE661" s="7795"/>
      <c r="CF661" s="7795"/>
      <c r="CG661" s="7795"/>
      <c r="CH661" s="7795"/>
      <c r="CI661" s="7795"/>
      <c r="CJ661" s="7795"/>
      <c r="CK661" s="7795"/>
      <c r="CL661" s="7786"/>
      <c r="CM661" s="7786"/>
      <c r="CN661" s="7786"/>
      <c r="CO661" s="7786"/>
      <c r="CP661" s="7786"/>
      <c r="CQ661" s="7786"/>
      <c r="CR661" s="7786"/>
      <c r="CS661" s="7786"/>
      <c r="CT661" s="7786"/>
      <c r="CU661" s="7786"/>
      <c r="CV661" s="7702"/>
      <c r="CW661" s="7702"/>
      <c r="CX661" s="7702"/>
      <c r="CY661" s="7702"/>
      <c r="CZ661" s="7702"/>
    </row>
    <row r="662" spans="1:104" ht="13.5" thickBot="1" x14ac:dyDescent="0.25">
      <c r="A662" s="7699"/>
      <c r="B662" s="7699"/>
      <c r="C662" s="7702"/>
      <c r="D662" s="7702"/>
      <c r="E662" s="7702"/>
      <c r="F662" s="7702"/>
      <c r="G662" s="7702"/>
      <c r="H662" s="7702"/>
      <c r="I662" s="7702"/>
      <c r="J662" s="7702"/>
      <c r="K662" s="7702"/>
      <c r="L662" s="7702"/>
      <c r="M662" s="7702"/>
      <c r="N662" s="7702"/>
      <c r="O662" s="7702"/>
      <c r="P662" s="7702"/>
      <c r="Q662" s="7702"/>
      <c r="R662" s="7702"/>
      <c r="S662" s="7702"/>
      <c r="T662" s="7702"/>
      <c r="U662" s="7702"/>
      <c r="V662" s="7702"/>
      <c r="W662" s="7702"/>
      <c r="X662" s="7702"/>
      <c r="Y662" s="7702"/>
      <c r="Z662" s="7702"/>
      <c r="AA662" s="7702"/>
      <c r="AB662" s="7702"/>
      <c r="AC662" s="7702"/>
      <c r="AD662" s="7702"/>
      <c r="AE662" s="7702"/>
      <c r="AF662" s="7702"/>
      <c r="AG662" s="7702"/>
      <c r="AH662" s="7702"/>
      <c r="AI662" s="7702"/>
      <c r="AJ662" s="7702"/>
      <c r="AK662" s="7702"/>
      <c r="AL662" s="7702"/>
      <c r="AM662" s="7702"/>
      <c r="AN662" s="7702"/>
      <c r="AO662" s="7702"/>
      <c r="AP662" s="7702"/>
      <c r="AQ662" s="7702"/>
      <c r="AR662" s="7702"/>
      <c r="AS662" s="7702"/>
      <c r="AT662" s="7702"/>
      <c r="AU662" s="7702"/>
      <c r="AV662" s="7702"/>
      <c r="AW662" s="7702"/>
      <c r="AX662" s="7702"/>
      <c r="AY662" s="7702"/>
      <c r="AZ662" s="7702"/>
      <c r="BA662" s="7702"/>
      <c r="BB662" s="7702"/>
      <c r="BC662" s="7702"/>
      <c r="BD662" s="7702"/>
      <c r="BE662" s="7702"/>
      <c r="BF662" s="7702"/>
      <c r="BG662" s="7702"/>
      <c r="BH662" s="7702"/>
      <c r="BI662" s="7702"/>
      <c r="BJ662" s="7702"/>
      <c r="BK662" s="7702"/>
      <c r="BL662" s="7702"/>
      <c r="BM662" s="7702"/>
      <c r="BN662" s="7702"/>
      <c r="BO662" s="7702"/>
      <c r="BP662" s="7702"/>
      <c r="BQ662" s="7702"/>
      <c r="BR662" s="7702"/>
      <c r="BS662" s="8293"/>
      <c r="BT662" s="7705"/>
      <c r="BU662" s="7702"/>
      <c r="BV662" s="7702"/>
      <c r="BW662" s="7702"/>
      <c r="BX662" s="7702"/>
      <c r="BY662" s="7702"/>
      <c r="BZ662" s="7702"/>
      <c r="CA662" s="7679" t="inlineStr">
        <is>
          <t>Cert. (EN/FCC/ISED):</t>
        </is>
      </c>
      <c r="CB662" s="7999" t="inlineStr">
        <is>
          <t>EN/FCC/ISED</t>
        </is>
      </c>
      <c r="CC662" s="7708"/>
      <c r="CD662" s="7796"/>
      <c r="CE662" s="7795"/>
      <c r="CF662" s="7795"/>
      <c r="CG662" s="7795"/>
      <c r="CH662" s="7795"/>
      <c r="CI662" s="7795"/>
      <c r="CJ662" s="7795"/>
      <c r="CK662" s="7795"/>
      <c r="CL662" s="7786"/>
      <c r="CM662" s="7786"/>
      <c r="CN662" s="7786"/>
      <c r="CO662" s="7786"/>
      <c r="CP662" s="7786"/>
      <c r="CQ662" s="7786"/>
      <c r="CR662" s="7786"/>
      <c r="CS662" s="7786"/>
      <c r="CT662" s="7786"/>
      <c r="CU662" s="7786"/>
      <c r="CV662" s="7702"/>
      <c r="CW662" s="7702"/>
      <c r="CX662" s="7702"/>
      <c r="CY662" s="7702"/>
      <c r="CZ662" s="7702"/>
    </row>
    <row r="663" spans="1:104" ht="13.5" thickBot="1" x14ac:dyDescent="0.25">
      <c r="A663" s="7699"/>
      <c r="B663" s="7699"/>
      <c r="C663" s="7702"/>
      <c r="D663" s="7702"/>
      <c r="E663" s="7702"/>
      <c r="F663" s="7702"/>
      <c r="G663" s="7702"/>
      <c r="H663" s="7702"/>
      <c r="I663" s="7702"/>
      <c r="J663" s="7702"/>
      <c r="K663" s="7702"/>
      <c r="L663" s="7702"/>
      <c r="M663" s="7702"/>
      <c r="N663" s="7702"/>
      <c r="O663" s="7702"/>
      <c r="P663" s="7702"/>
      <c r="Q663" s="7702"/>
      <c r="R663" s="7702"/>
      <c r="S663" s="7702"/>
      <c r="T663" s="7702"/>
      <c r="U663" s="7702"/>
      <c r="V663" s="7702"/>
      <c r="W663" s="7702"/>
      <c r="X663" s="7702"/>
      <c r="Y663" s="7702"/>
      <c r="Z663" s="7702"/>
      <c r="AA663" s="7702"/>
      <c r="AB663" s="7702"/>
      <c r="AC663" s="7702"/>
      <c r="AD663" s="7702"/>
      <c r="AE663" s="7702"/>
      <c r="AF663" s="7702"/>
      <c r="AG663" s="7702"/>
      <c r="AH663" s="7702"/>
      <c r="AI663" s="7702"/>
      <c r="AJ663" s="7702"/>
      <c r="AK663" s="7702"/>
      <c r="AL663" s="7702"/>
      <c r="AM663" s="7702"/>
      <c r="AN663" s="7702"/>
      <c r="AO663" s="7702"/>
      <c r="AP663" s="7702"/>
      <c r="AQ663" s="7702"/>
      <c r="AR663" s="7702"/>
      <c r="AS663" s="7702"/>
      <c r="AT663" s="7702"/>
      <c r="AU663" s="7702"/>
      <c r="AV663" s="7702"/>
      <c r="AW663" s="7702"/>
      <c r="AX663" s="7702"/>
      <c r="AY663" s="7702"/>
      <c r="AZ663" s="7702"/>
      <c r="BA663" s="7702"/>
      <c r="BB663" s="7702"/>
      <c r="BC663" s="7702"/>
      <c r="BD663" s="7702"/>
      <c r="BE663" s="7702"/>
      <c r="BF663" s="7702"/>
      <c r="BG663" s="7702"/>
      <c r="BH663" s="7702"/>
      <c r="BI663" s="7702"/>
      <c r="BJ663" s="7702"/>
      <c r="BK663" s="7702"/>
      <c r="BL663" s="7702"/>
      <c r="BM663" s="7702"/>
      <c r="BN663" s="7702"/>
      <c r="BO663" s="7702"/>
      <c r="BP663" s="7702"/>
      <c r="BQ663" s="7702"/>
      <c r="BR663" s="7702"/>
      <c r="BS663" s="8293"/>
      <c r="BT663" s="7705"/>
      <c r="BU663" s="7702"/>
      <c r="BV663" s="7702"/>
      <c r="BW663" s="7702"/>
      <c r="BX663" s="7702"/>
      <c r="BY663" s="7702"/>
      <c r="BZ663" s="7702"/>
      <c r="CA663" s="7679" t="inlineStr">
        <is>
          <t>Head/Body:</t>
        </is>
      </c>
      <c r="CB663" s="7724" t="inlineStr">
        <is>
          <t>Head</t>
        </is>
      </c>
      <c r="CC663" s="7708"/>
      <c r="CD663" s="7796"/>
      <c r="CE663" s="7795"/>
      <c r="CF663" s="7795"/>
      <c r="CG663" s="7795"/>
      <c r="CH663" s="7795"/>
      <c r="CI663" s="7795"/>
      <c r="CJ663" s="7795"/>
      <c r="CK663" s="7795"/>
      <c r="CL663" s="7786"/>
      <c r="CM663" s="7786"/>
      <c r="CN663" s="7786"/>
      <c r="CO663" s="7786"/>
      <c r="CP663" s="7786"/>
      <c r="CQ663" s="7786"/>
      <c r="CR663" s="7786"/>
      <c r="CS663" s="7786"/>
      <c r="CT663" s="7786"/>
      <c r="CU663" s="7786"/>
      <c r="CV663" s="7702"/>
      <c r="CW663" s="7702"/>
      <c r="CX663" s="7702"/>
      <c r="CY663" s="7702"/>
      <c r="CZ663" s="7702"/>
    </row>
    <row r="664" spans="1:104" x14ac:dyDescent="0.2">
      <c r="A664" s="7699"/>
      <c r="B664" s="7699"/>
      <c r="C664" s="7702"/>
      <c r="D664" s="7702"/>
      <c r="E664" s="7702"/>
      <c r="F664" s="7702"/>
      <c r="G664" s="7702"/>
      <c r="H664" s="7702"/>
      <c r="I664" s="7702"/>
      <c r="J664" s="7702"/>
      <c r="K664" s="7702"/>
      <c r="L664" s="7702"/>
      <c r="M664" s="7702"/>
      <c r="N664" s="7702"/>
      <c r="O664" s="7702"/>
      <c r="P664" s="7702"/>
      <c r="Q664" s="7702"/>
      <c r="R664" s="7702"/>
      <c r="S664" s="7702"/>
      <c r="T664" s="7702"/>
      <c r="U664" s="7702"/>
      <c r="V664" s="7702"/>
      <c r="W664" s="7702"/>
      <c r="X664" s="7702"/>
      <c r="Y664" s="7702"/>
      <c r="Z664" s="7702"/>
      <c r="AA664" s="7702"/>
      <c r="AB664" s="7702"/>
      <c r="AC664" s="7702"/>
      <c r="AD664" s="7702"/>
      <c r="AE664" s="7702"/>
      <c r="AF664" s="7702"/>
      <c r="AG664" s="7702"/>
      <c r="AH664" s="7702"/>
      <c r="AI664" s="7702"/>
      <c r="AJ664" s="7702"/>
      <c r="AK664" s="7702"/>
      <c r="AL664" s="7702"/>
      <c r="AM664" s="7702"/>
      <c r="AN664" s="7702"/>
      <c r="AO664" s="7702"/>
      <c r="AP664" s="7702"/>
      <c r="AQ664" s="7702"/>
      <c r="AR664" s="7702"/>
      <c r="AS664" s="7702"/>
      <c r="AT664" s="7702"/>
      <c r="AU664" s="7702"/>
      <c r="AV664" s="7702"/>
      <c r="AW664" s="7702"/>
      <c r="AX664" s="7702"/>
      <c r="AY664" s="7702"/>
      <c r="AZ664" s="7702"/>
      <c r="BA664" s="7702"/>
      <c r="BB664" s="7702"/>
      <c r="BC664" s="7702"/>
      <c r="BD664" s="7702"/>
      <c r="BE664" s="7702"/>
      <c r="BF664" s="7702"/>
      <c r="BG664" s="7702"/>
      <c r="BH664" s="7702"/>
      <c r="BI664" s="7702"/>
      <c r="BJ664" s="7702"/>
      <c r="BK664" s="7702"/>
      <c r="BL664" s="7702"/>
      <c r="BM664" s="7702"/>
      <c r="BN664" s="7702"/>
      <c r="BO664" s="7702"/>
      <c r="BP664" s="7702"/>
      <c r="BQ664" s="7702"/>
      <c r="BR664" s="7702"/>
      <c r="BS664" s="8293"/>
      <c r="BT664" s="7705"/>
      <c r="BU664" s="7684" t="inlineStr">
        <is>
          <t>Frecuencia</t>
        </is>
      </c>
      <c r="BV664" s="7685" t="inlineStr">
        <is>
          <t>Nivel Gen.</t>
        </is>
      </c>
      <c r="BW664" s="8295" t="inlineStr">
        <is>
          <t>Medidor de Potencia</t>
        </is>
      </c>
      <c r="BX664" s="8296"/>
      <c r="BY664" s="8297" t="inlineStr">
        <is>
          <t>Observaciones</t>
        </is>
      </c>
      <c r="BZ664" s="7703"/>
      <c r="CA664" s="7998"/>
      <c r="CB664" s="7702"/>
      <c r="CC664" s="7708"/>
      <c r="CD664" s="7796"/>
      <c r="CE664" s="7795"/>
      <c r="CF664" s="7795"/>
      <c r="CG664" s="7795"/>
      <c r="CH664" s="7795"/>
      <c r="CI664" s="7795"/>
      <c r="CJ664" s="7795"/>
      <c r="CK664" s="7795"/>
      <c r="CL664" s="7786"/>
      <c r="CM664" s="7786"/>
      <c r="CN664" s="7786"/>
      <c r="CO664" s="7786"/>
      <c r="CP664" s="7786"/>
      <c r="CQ664" s="7786"/>
      <c r="CR664" s="7786"/>
      <c r="CS664" s="7786"/>
      <c r="CT664" s="7786"/>
      <c r="CU664" s="7786"/>
      <c r="CV664" s="7702"/>
      <c r="CW664" s="7702"/>
      <c r="CX664" s="7702"/>
      <c r="CY664" s="7702"/>
      <c r="CZ664" s="7702"/>
    </row>
    <row r="665" spans="1:104" ht="13.5" thickBot="1" x14ac:dyDescent="0.25">
      <c r="A665" s="7699"/>
      <c r="B665" s="7699"/>
      <c r="C665" s="7702"/>
      <c r="D665" s="7702"/>
      <c r="E665" s="7702"/>
      <c r="F665" s="7702"/>
      <c r="G665" s="7702"/>
      <c r="H665" s="7702"/>
      <c r="I665" s="7702"/>
      <c r="J665" s="7702"/>
      <c r="K665" s="7702"/>
      <c r="L665" s="7702"/>
      <c r="M665" s="7702"/>
      <c r="N665" s="7702"/>
      <c r="O665" s="7702"/>
      <c r="P665" s="7702"/>
      <c r="Q665" s="7702"/>
      <c r="R665" s="7702"/>
      <c r="S665" s="7702"/>
      <c r="T665" s="7702"/>
      <c r="U665" s="7702"/>
      <c r="V665" s="7702"/>
      <c r="W665" s="7702"/>
      <c r="X665" s="7702"/>
      <c r="Y665" s="7702"/>
      <c r="Z665" s="7702"/>
      <c r="AA665" s="7702"/>
      <c r="AB665" s="7702"/>
      <c r="AC665" s="7702"/>
      <c r="AD665" s="7702"/>
      <c r="AE665" s="7702"/>
      <c r="AF665" s="7702"/>
      <c r="AG665" s="7702"/>
      <c r="AH665" s="7702"/>
      <c r="AI665" s="7702"/>
      <c r="AJ665" s="7702"/>
      <c r="AK665" s="7702"/>
      <c r="AL665" s="7702"/>
      <c r="AM665" s="7702"/>
      <c r="AN665" s="7702"/>
      <c r="AO665" s="7702"/>
      <c r="AP665" s="7702"/>
      <c r="AQ665" s="7702"/>
      <c r="AR665" s="7702"/>
      <c r="AS665" s="7702"/>
      <c r="AT665" s="7702"/>
      <c r="AU665" s="7702"/>
      <c r="AV665" s="7702"/>
      <c r="AW665" s="7702"/>
      <c r="AX665" s="7702"/>
      <c r="AY665" s="7702"/>
      <c r="AZ665" s="7702"/>
      <c r="BA665" s="7702"/>
      <c r="BB665" s="7702"/>
      <c r="BC665" s="7702"/>
      <c r="BD665" s="7702"/>
      <c r="BE665" s="7702"/>
      <c r="BF665" s="7702"/>
      <c r="BG665" s="7702"/>
      <c r="BH665" s="7702"/>
      <c r="BI665" s="7702"/>
      <c r="BJ665" s="7702"/>
      <c r="BK665" s="7702"/>
      <c r="BL665" s="7702"/>
      <c r="BM665" s="7702"/>
      <c r="BN665" s="7702"/>
      <c r="BO665" s="7702"/>
      <c r="BP665" s="7702"/>
      <c r="BQ665" s="7702"/>
      <c r="BR665" s="7702"/>
      <c r="BS665" s="8293"/>
      <c r="BT665" s="7705"/>
      <c r="BU665" s="7747" t="inlineStr">
        <is>
          <t>(MHz)</t>
        </is>
      </c>
      <c r="BV665" s="7748" t="inlineStr">
        <is>
          <t>(dBm)</t>
        </is>
      </c>
      <c r="BW665" s="7749" t="inlineStr">
        <is>
          <t>Sensor A (mW)</t>
        </is>
      </c>
      <c r="BX665" s="7749" t="inlineStr">
        <is>
          <t>Sensor B (dBm)</t>
        </is>
      </c>
      <c r="BY665" s="8298"/>
      <c r="BZ665" s="7703"/>
      <c r="CA665" s="7998"/>
      <c r="CB665" s="7702"/>
      <c r="CC665" s="7708"/>
      <c r="CD665" s="7796"/>
      <c r="CE665" s="7795"/>
      <c r="CF665" s="7795"/>
      <c r="CG665" s="7795"/>
      <c r="CH665" s="7795"/>
      <c r="CI665" s="7795"/>
      <c r="CJ665" s="7795"/>
      <c r="CK665" s="7795"/>
      <c r="CL665" s="7786"/>
      <c r="CM665" s="7786"/>
      <c r="CN665" s="7786"/>
      <c r="CO665" s="7786"/>
      <c r="CP665" s="7786"/>
      <c r="CQ665" s="7786"/>
      <c r="CR665" s="7786"/>
      <c r="CS665" s="7786"/>
      <c r="CT665" s="7786"/>
      <c r="CU665" s="7786"/>
      <c r="CV665" s="7702"/>
      <c r="CW665" s="7702"/>
      <c r="CX665" s="7702"/>
      <c r="CY665" s="7702"/>
      <c r="CZ665" s="7702"/>
    </row>
    <row r="666" spans="1:104" ht="13.5" thickBot="1" x14ac:dyDescent="0.25">
      <c r="A666" s="7699"/>
      <c r="B666" s="7699"/>
      <c r="C666" s="7702"/>
      <c r="D666" s="7702"/>
      <c r="E666" s="7702"/>
      <c r="F666" s="7702"/>
      <c r="G666" s="7702"/>
      <c r="H666" s="7702"/>
      <c r="I666" s="7702"/>
      <c r="J666" s="7702"/>
      <c r="K666" s="7702"/>
      <c r="L666" s="7702"/>
      <c r="M666" s="7702"/>
      <c r="N666" s="7702"/>
      <c r="O666" s="7702"/>
      <c r="P666" s="7702"/>
      <c r="Q666" s="7702"/>
      <c r="R666" s="7702"/>
      <c r="S666" s="7702"/>
      <c r="T666" s="7702"/>
      <c r="U666" s="7702"/>
      <c r="V666" s="7702"/>
      <c r="W666" s="7702"/>
      <c r="X666" s="7702"/>
      <c r="Y666" s="7702"/>
      <c r="Z666" s="7702"/>
      <c r="AA666" s="7702"/>
      <c r="AB666" s="7702"/>
      <c r="AC666" s="7702"/>
      <c r="AD666" s="7702"/>
      <c r="AE666" s="7702"/>
      <c r="AF666" s="7702"/>
      <c r="AG666" s="7702"/>
      <c r="AH666" s="7702"/>
      <c r="AI666" s="7702"/>
      <c r="AJ666" s="7702"/>
      <c r="AK666" s="7702"/>
      <c r="AL666" s="7702"/>
      <c r="AM666" s="7702"/>
      <c r="AN666" s="7702"/>
      <c r="AO666" s="7702"/>
      <c r="AP666" s="7702"/>
      <c r="AQ666" s="7702"/>
      <c r="AR666" s="7702"/>
      <c r="AS666" s="7702"/>
      <c r="AT666" s="7702"/>
      <c r="AU666" s="7702"/>
      <c r="AV666" s="7702"/>
      <c r="AW666" s="7702"/>
      <c r="AX666" s="7702"/>
      <c r="AY666" s="7702"/>
      <c r="AZ666" s="7702"/>
      <c r="BA666" s="7702"/>
      <c r="BB666" s="7702"/>
      <c r="BC666" s="7702"/>
      <c r="BD666" s="7702"/>
      <c r="BE666" s="7702"/>
      <c r="BF666" s="7702"/>
      <c r="BG666" s="7702"/>
      <c r="BH666" s="7702"/>
      <c r="BI666" s="7702"/>
      <c r="BJ666" s="7702"/>
      <c r="BK666" s="7702"/>
      <c r="BL666" s="7702"/>
      <c r="BM666" s="7702"/>
      <c r="BN666" s="7702"/>
      <c r="BO666" s="7702"/>
      <c r="BP666" s="7702"/>
      <c r="BQ666" s="7702"/>
      <c r="BR666" s="7702"/>
      <c r="BS666" s="8293"/>
      <c r="BT666" s="7705"/>
      <c r="BU666" s="8299"/>
      <c r="BV666" s="7722"/>
      <c r="BW666" s="8302">
        <v>250</v>
      </c>
      <c r="BX666" s="7751"/>
      <c r="BY666" s="7723" t="inlineStr">
        <is>
          <t>Aprox. 250/100mW</t>
        </is>
      </c>
      <c r="BZ666" s="7704" t="inlineStr">
        <is>
          <t>1º</t>
        </is>
      </c>
      <c r="CA666" s="7999"/>
      <c r="CB666" s="7702" t="inlineStr">
        <is>
          <t>Elegir valor de lista desplegable</t>
        </is>
      </c>
      <c r="CC666" s="7708"/>
      <c r="CD666" s="7796"/>
      <c r="CE666" s="7795"/>
      <c r="CF666" s="7795"/>
      <c r="CG666" s="7795"/>
      <c r="CH666" s="7795"/>
      <c r="CI666" s="7795"/>
      <c r="CJ666" s="7795"/>
      <c r="CK666" s="7795"/>
      <c r="CL666" s="7786"/>
      <c r="CM666" s="7786"/>
      <c r="CN666" s="7786"/>
      <c r="CO666" s="7786"/>
      <c r="CP666" s="7786"/>
      <c r="CQ666" s="7786"/>
      <c r="CR666" s="7786"/>
      <c r="CS666" s="7786"/>
      <c r="CT666" s="7786"/>
      <c r="CU666" s="7786"/>
      <c r="CV666" s="7702"/>
      <c r="CW666" s="7702"/>
      <c r="CX666" s="7702"/>
      <c r="CY666" s="7702"/>
      <c r="CZ666" s="7702"/>
    </row>
    <row r="667" spans="1:104" ht="13.5" thickBot="1" x14ac:dyDescent="0.25">
      <c r="A667" s="7699"/>
      <c r="B667" s="7699"/>
      <c r="C667" s="7702"/>
      <c r="D667" s="7702"/>
      <c r="E667" s="7702"/>
      <c r="F667" s="7702"/>
      <c r="G667" s="7702"/>
      <c r="H667" s="7702"/>
      <c r="I667" s="7702"/>
      <c r="J667" s="7702"/>
      <c r="K667" s="7702"/>
      <c r="L667" s="7702"/>
      <c r="M667" s="7702"/>
      <c r="N667" s="7702"/>
      <c r="O667" s="7702"/>
      <c r="P667" s="7702"/>
      <c r="Q667" s="7702"/>
      <c r="R667" s="7702"/>
      <c r="S667" s="7702"/>
      <c r="T667" s="7702"/>
      <c r="U667" s="7702"/>
      <c r="V667" s="7702"/>
      <c r="W667" s="7702"/>
      <c r="X667" s="7702"/>
      <c r="Y667" s="7702"/>
      <c r="Z667" s="7702"/>
      <c r="AA667" s="7702"/>
      <c r="AB667" s="7702"/>
      <c r="AC667" s="7702"/>
      <c r="AD667" s="7702"/>
      <c r="AE667" s="7702"/>
      <c r="AF667" s="7702"/>
      <c r="AG667" s="7702"/>
      <c r="AH667" s="7702"/>
      <c r="AI667" s="7702"/>
      <c r="AJ667" s="7702"/>
      <c r="AK667" s="7702"/>
      <c r="AL667" s="7702"/>
      <c r="AM667" s="7702"/>
      <c r="AN667" s="7702"/>
      <c r="AO667" s="7702"/>
      <c r="AP667" s="7702"/>
      <c r="AQ667" s="7702"/>
      <c r="AR667" s="7702"/>
      <c r="AS667" s="7702"/>
      <c r="AT667" s="7702"/>
      <c r="AU667" s="7702"/>
      <c r="AV667" s="7702"/>
      <c r="AW667" s="7702"/>
      <c r="AX667" s="7702"/>
      <c r="AY667" s="7702"/>
      <c r="AZ667" s="7702"/>
      <c r="BA667" s="7702"/>
      <c r="BB667" s="7702"/>
      <c r="BC667" s="7702"/>
      <c r="BD667" s="7702"/>
      <c r="BE667" s="7702"/>
      <c r="BF667" s="7702"/>
      <c r="BG667" s="7702"/>
      <c r="BH667" s="7702"/>
      <c r="BI667" s="7702"/>
      <c r="BJ667" s="7702"/>
      <c r="BK667" s="7702"/>
      <c r="BL667" s="7702"/>
      <c r="BM667" s="7702"/>
      <c r="BN667" s="7702"/>
      <c r="BO667" s="7702"/>
      <c r="BP667" s="7702"/>
      <c r="BQ667" s="7702"/>
      <c r="BR667" s="7702"/>
      <c r="BS667" s="8293"/>
      <c r="BT667" s="7705"/>
      <c r="BU667" s="8300"/>
      <c r="BV667" s="7750">
        <f>BV666</f>
        <v>0</v>
      </c>
      <c r="BW667" s="8303"/>
      <c r="BX667" s="7687"/>
      <c r="BY667" s="7711" t="inlineStr">
        <is>
          <t>Lectura estabilizada</t>
        </is>
      </c>
      <c r="BZ667" s="7704" t="inlineStr">
        <is>
          <t>2º</t>
        </is>
      </c>
      <c r="CA667" s="8000"/>
      <c r="CB667" s="7702" t="inlineStr">
        <is>
          <t>Insertar valor manualmente</t>
        </is>
      </c>
      <c r="CC667" s="7708"/>
      <c r="CD667" s="7796"/>
      <c r="CE667" s="7795"/>
      <c r="CF667" s="7795"/>
      <c r="CG667" s="7795"/>
      <c r="CH667" s="7795"/>
      <c r="CI667" s="7795"/>
      <c r="CJ667" s="7795"/>
      <c r="CK667" s="7795"/>
      <c r="CL667" s="7786"/>
      <c r="CM667" s="7786"/>
      <c r="CN667" s="7786"/>
      <c r="CO667" s="7786"/>
      <c r="CP667" s="7786"/>
      <c r="CQ667" s="7786"/>
      <c r="CR667" s="7786"/>
      <c r="CS667" s="7786"/>
      <c r="CT667" s="7786"/>
      <c r="CU667" s="7786"/>
      <c r="CV667" s="7702"/>
      <c r="CW667" s="7702"/>
      <c r="CX667" s="7702"/>
      <c r="CY667" s="7702"/>
      <c r="CZ667" s="7702"/>
    </row>
    <row r="668" spans="1:104" ht="13.5" thickBot="1" x14ac:dyDescent="0.25">
      <c r="A668" s="7699"/>
      <c r="B668" s="7699"/>
      <c r="C668" s="7702"/>
      <c r="D668" s="7702"/>
      <c r="E668" s="7702"/>
      <c r="F668" s="7702"/>
      <c r="G668" s="7702"/>
      <c r="H668" s="7702"/>
      <c r="I668" s="7702"/>
      <c r="J668" s="7702"/>
      <c r="K668" s="7702"/>
      <c r="L668" s="7702"/>
      <c r="M668" s="7702"/>
      <c r="N668" s="7702"/>
      <c r="O668" s="7702"/>
      <c r="P668" s="7702"/>
      <c r="Q668" s="7702"/>
      <c r="R668" s="7702"/>
      <c r="S668" s="7702"/>
      <c r="T668" s="7702"/>
      <c r="U668" s="7702"/>
      <c r="V668" s="7702"/>
      <c r="W668" s="7702"/>
      <c r="X668" s="7702"/>
      <c r="Y668" s="7702"/>
      <c r="Z668" s="7702"/>
      <c r="AA668" s="7702"/>
      <c r="AB668" s="7702"/>
      <c r="AC668" s="7702"/>
      <c r="AD668" s="7702"/>
      <c r="AE668" s="7702"/>
      <c r="AF668" s="7702"/>
      <c r="AG668" s="7702"/>
      <c r="AH668" s="7702"/>
      <c r="AI668" s="7702"/>
      <c r="AJ668" s="7702"/>
      <c r="AK668" s="7702"/>
      <c r="AL668" s="7702"/>
      <c r="AM668" s="7702"/>
      <c r="AN668" s="7702"/>
      <c r="AO668" s="7702"/>
      <c r="AP668" s="7702"/>
      <c r="AQ668" s="7702"/>
      <c r="AR668" s="7702"/>
      <c r="AS668" s="7702"/>
      <c r="AT668" s="7702"/>
      <c r="AU668" s="7702"/>
      <c r="AV668" s="7702"/>
      <c r="AW668" s="7702"/>
      <c r="AX668" s="7702"/>
      <c r="AY668" s="7702"/>
      <c r="AZ668" s="7702"/>
      <c r="BA668" s="7702"/>
      <c r="BB668" s="7702"/>
      <c r="BC668" s="7702"/>
      <c r="BD668" s="7702"/>
      <c r="BE668" s="7702"/>
      <c r="BF668" s="7702"/>
      <c r="BG668" s="7702"/>
      <c r="BH668" s="7702"/>
      <c r="BI668" s="7702"/>
      <c r="BJ668" s="7702"/>
      <c r="BK668" s="7702"/>
      <c r="BL668" s="7702"/>
      <c r="BM668" s="7702"/>
      <c r="BN668" s="7702"/>
      <c r="BO668" s="7702"/>
      <c r="BP668" s="7702"/>
      <c r="BQ668" s="7702"/>
      <c r="BR668" s="7702"/>
      <c r="BS668" s="8293"/>
      <c r="BT668" s="7705"/>
      <c r="BU668" s="8300"/>
      <c r="BV668" s="7750">
        <f>BV666</f>
        <v>0</v>
      </c>
      <c r="BW668" s="8303"/>
      <c r="BX668" s="7687"/>
      <c r="BY668" s="7711" t="inlineStr">
        <is>
          <t>Cambio al dipolo</t>
        </is>
      </c>
      <c r="BZ668" s="7704" t="inlineStr">
        <is>
          <t>3º</t>
        </is>
      </c>
      <c r="CA668" s="8001"/>
      <c r="CB668" s="7702" t="inlineStr">
        <is>
          <t>Copiar valores de software de Temp/Hum</t>
        </is>
      </c>
      <c r="CC668" s="7708"/>
      <c r="CD668" s="7796"/>
      <c r="CE668" s="7795"/>
      <c r="CF668" s="7795"/>
      <c r="CG668" s="7795"/>
      <c r="CH668" s="7795"/>
      <c r="CI668" s="7795"/>
      <c r="CJ668" s="7795"/>
      <c r="CK668" s="7795"/>
      <c r="CL668" s="7786"/>
      <c r="CM668" s="7786"/>
      <c r="CN668" s="7786"/>
      <c r="CO668" s="7786"/>
      <c r="CP668" s="7786"/>
      <c r="CQ668" s="7786"/>
      <c r="CR668" s="7786"/>
      <c r="CS668" s="7786"/>
      <c r="CT668" s="7786"/>
      <c r="CU668" s="7786"/>
      <c r="CV668" s="7702"/>
      <c r="CW668" s="7702"/>
      <c r="CX668" s="7702"/>
      <c r="CY668" s="7702"/>
      <c r="CZ668" s="7702"/>
    </row>
    <row r="669" spans="1:104" ht="13.5" thickBot="1" x14ac:dyDescent="0.25">
      <c r="A669" s="7699"/>
      <c r="B669" s="7699"/>
      <c r="C669" s="7702"/>
      <c r="D669" s="7702"/>
      <c r="E669" s="7702"/>
      <c r="F669" s="7702"/>
      <c r="G669" s="7702"/>
      <c r="H669" s="7702"/>
      <c r="I669" s="7702"/>
      <c r="J669" s="7702"/>
      <c r="K669" s="7702"/>
      <c r="L669" s="7702"/>
      <c r="M669" s="7702"/>
      <c r="N669" s="7702"/>
      <c r="O669" s="7702"/>
      <c r="P669" s="7702"/>
      <c r="Q669" s="7702"/>
      <c r="R669" s="7702"/>
      <c r="S669" s="7702"/>
      <c r="T669" s="7702"/>
      <c r="U669" s="7702"/>
      <c r="V669" s="7702"/>
      <c r="W669" s="7702"/>
      <c r="X669" s="7702"/>
      <c r="Y669" s="7702"/>
      <c r="Z669" s="7702"/>
      <c r="AA669" s="7702"/>
      <c r="AB669" s="7702"/>
      <c r="AC669" s="7702"/>
      <c r="AD669" s="7702"/>
      <c r="AE669" s="7702"/>
      <c r="AF669" s="7702"/>
      <c r="AG669" s="7702"/>
      <c r="AH669" s="7702"/>
      <c r="AI669" s="7702"/>
      <c r="AJ669" s="7702"/>
      <c r="AK669" s="7702"/>
      <c r="AL669" s="7702"/>
      <c r="AM669" s="7702"/>
      <c r="AN669" s="7702"/>
      <c r="AO669" s="7702"/>
      <c r="AP669" s="7702"/>
      <c r="AQ669" s="7702"/>
      <c r="AR669" s="7702"/>
      <c r="AS669" s="7702"/>
      <c r="AT669" s="7702"/>
      <c r="AU669" s="7702"/>
      <c r="AV669" s="7702"/>
      <c r="AW669" s="7702"/>
      <c r="AX669" s="7702"/>
      <c r="AY669" s="7702"/>
      <c r="AZ669" s="7702"/>
      <c r="BA669" s="7702"/>
      <c r="BB669" s="7702"/>
      <c r="BC669" s="7702"/>
      <c r="BD669" s="7702"/>
      <c r="BE669" s="7702"/>
      <c r="BF669" s="7702"/>
      <c r="BG669" s="7702"/>
      <c r="BH669" s="7702"/>
      <c r="BI669" s="7702"/>
      <c r="BJ669" s="7702"/>
      <c r="BK669" s="7702"/>
      <c r="BL669" s="7702"/>
      <c r="BM669" s="7702"/>
      <c r="BN669" s="7702"/>
      <c r="BO669" s="7702"/>
      <c r="BP669" s="7702"/>
      <c r="BQ669" s="7702"/>
      <c r="BR669" s="7702"/>
      <c r="BS669" s="8293"/>
      <c r="BT669" s="7705"/>
      <c r="BU669" s="8300"/>
      <c r="BV669" s="7687"/>
      <c r="BW669" s="8303"/>
      <c r="BX669" s="7687"/>
      <c r="BY669" s="7711" t="inlineStr">
        <is>
          <t>Ajuste</t>
        </is>
      </c>
      <c r="BZ669" s="7704" t="inlineStr">
        <is>
          <t>4º</t>
        </is>
      </c>
      <c r="CA669" s="8002"/>
      <c r="CB669" s="7702" t="inlineStr">
        <is>
          <t>Celdas bloqueadas</t>
        </is>
      </c>
      <c r="CC669" s="7708"/>
      <c r="CD669" s="7796"/>
      <c r="CE669" s="7795"/>
      <c r="CF669" s="7795"/>
      <c r="CG669" s="7795"/>
      <c r="CH669" s="7795"/>
      <c r="CI669" s="7795"/>
      <c r="CJ669" s="7795"/>
      <c r="CK669" s="7795"/>
      <c r="CL669" s="7786"/>
      <c r="CM669" s="7786"/>
      <c r="CN669" s="7786"/>
      <c r="CO669" s="7786"/>
      <c r="CP669" s="7786"/>
      <c r="CQ669" s="7786"/>
      <c r="CR669" s="7786"/>
      <c r="CS669" s="7786"/>
      <c r="CT669" s="7786"/>
      <c r="CU669" s="7786"/>
      <c r="CV669" s="7702"/>
      <c r="CW669" s="7702"/>
      <c r="CX669" s="7702"/>
      <c r="CY669" s="7702"/>
      <c r="CZ669" s="7702"/>
    </row>
    <row r="670" spans="1:104" x14ac:dyDescent="0.2">
      <c r="A670" s="7699"/>
      <c r="B670" s="7699"/>
      <c r="C670" s="7702"/>
      <c r="D670" s="7702"/>
      <c r="E670" s="7702"/>
      <c r="F670" s="7702"/>
      <c r="G670" s="7702"/>
      <c r="H670" s="7702"/>
      <c r="I670" s="7702"/>
      <c r="J670" s="7702"/>
      <c r="K670" s="7702"/>
      <c r="L670" s="7702"/>
      <c r="M670" s="7702"/>
      <c r="N670" s="7702"/>
      <c r="O670" s="7702"/>
      <c r="P670" s="7702"/>
      <c r="Q670" s="7702"/>
      <c r="R670" s="7702"/>
      <c r="S670" s="7702"/>
      <c r="T670" s="7702"/>
      <c r="U670" s="7702"/>
      <c r="V670" s="7702"/>
      <c r="W670" s="7702"/>
      <c r="X670" s="7702"/>
      <c r="Y670" s="7702"/>
      <c r="Z670" s="7702"/>
      <c r="AA670" s="7702"/>
      <c r="AB670" s="7702"/>
      <c r="AC670" s="7702"/>
      <c r="AD670" s="7702"/>
      <c r="AE670" s="7702"/>
      <c r="AF670" s="7702"/>
      <c r="AG670" s="7702"/>
      <c r="AH670" s="7702"/>
      <c r="AI670" s="7702"/>
      <c r="AJ670" s="7702"/>
      <c r="AK670" s="7702"/>
      <c r="AL670" s="7702"/>
      <c r="AM670" s="7702"/>
      <c r="AN670" s="7702"/>
      <c r="AO670" s="7702"/>
      <c r="AP670" s="7702"/>
      <c r="AQ670" s="7702"/>
      <c r="AR670" s="7702"/>
      <c r="AS670" s="7702"/>
      <c r="AT670" s="7702"/>
      <c r="AU670" s="7702"/>
      <c r="AV670" s="7702"/>
      <c r="AW670" s="7702"/>
      <c r="AX670" s="7702"/>
      <c r="AY670" s="7702"/>
      <c r="AZ670" s="7702"/>
      <c r="BA670" s="7702"/>
      <c r="BB670" s="7702"/>
      <c r="BC670" s="7702"/>
      <c r="BD670" s="7702"/>
      <c r="BE670" s="7702"/>
      <c r="BF670" s="7702"/>
      <c r="BG670" s="7702"/>
      <c r="BH670" s="7702"/>
      <c r="BI670" s="7702"/>
      <c r="BJ670" s="7702"/>
      <c r="BK670" s="7702"/>
      <c r="BL670" s="7702"/>
      <c r="BM670" s="7702"/>
      <c r="BN670" s="7702"/>
      <c r="BO670" s="7702"/>
      <c r="BP670" s="7702"/>
      <c r="BQ670" s="7702"/>
      <c r="BR670" s="7702"/>
      <c r="BS670" s="8293"/>
      <c r="BT670" s="7705"/>
      <c r="BU670" s="8300"/>
      <c r="BV670" s="7750">
        <f>BV669</f>
        <v>0</v>
      </c>
      <c r="BW670" s="8303"/>
      <c r="BX670" s="7688">
        <f>BX669</f>
        <v>0</v>
      </c>
      <c r="BY670" s="7711" t="inlineStr">
        <is>
          <t>Máx durante ensayo</t>
        </is>
      </c>
      <c r="BZ670" s="7704" t="inlineStr">
        <is>
          <t>5º</t>
        </is>
      </c>
      <c r="CA670" s="7998"/>
      <c r="CB670" s="7702"/>
      <c r="CC670" s="7708"/>
      <c r="CD670" s="7796"/>
      <c r="CE670" s="7795"/>
      <c r="CF670" s="7795"/>
      <c r="CG670" s="7795"/>
      <c r="CH670" s="7795"/>
      <c r="CI670" s="7795"/>
      <c r="CJ670" s="7795"/>
      <c r="CK670" s="7795"/>
      <c r="CL670" s="7786"/>
      <c r="CM670" s="7786"/>
      <c r="CN670" s="7786"/>
      <c r="CO670" s="7786"/>
      <c r="CP670" s="7786"/>
      <c r="CQ670" s="7786"/>
      <c r="CR670" s="7786"/>
      <c r="CS670" s="7786"/>
      <c r="CT670" s="7786"/>
      <c r="CU670" s="7786"/>
      <c r="CV670" s="7702"/>
      <c r="CW670" s="7702"/>
      <c r="CX670" s="7702"/>
      <c r="CY670" s="7702"/>
      <c r="CZ670" s="7702"/>
    </row>
    <row r="671" spans="1:104" ht="13.5" thickBot="1" x14ac:dyDescent="0.25">
      <c r="A671" s="7699"/>
      <c r="B671" s="7699"/>
      <c r="C671" s="7702"/>
      <c r="D671" s="7702"/>
      <c r="E671" s="7702"/>
      <c r="F671" s="7702"/>
      <c r="G671" s="7702"/>
      <c r="H671" s="7702"/>
      <c r="I671" s="7702"/>
      <c r="J671" s="7702"/>
      <c r="K671" s="7702"/>
      <c r="L671" s="7702"/>
      <c r="M671" s="7702"/>
      <c r="N671" s="7702"/>
      <c r="O671" s="7702"/>
      <c r="P671" s="7702"/>
      <c r="Q671" s="7702"/>
      <c r="R671" s="7702"/>
      <c r="S671" s="7702"/>
      <c r="T671" s="7702"/>
      <c r="U671" s="7702"/>
      <c r="V671" s="7702"/>
      <c r="W671" s="7702"/>
      <c r="X671" s="7702"/>
      <c r="Y671" s="7702"/>
      <c r="Z671" s="7702"/>
      <c r="AA671" s="7702"/>
      <c r="AB671" s="7702"/>
      <c r="AC671" s="7702"/>
      <c r="AD671" s="7702"/>
      <c r="AE671" s="7702"/>
      <c r="AF671" s="7702"/>
      <c r="AG671" s="7702"/>
      <c r="AH671" s="7702"/>
      <c r="AI671" s="7702"/>
      <c r="AJ671" s="7702"/>
      <c r="AK671" s="7702"/>
      <c r="AL671" s="7702"/>
      <c r="AM671" s="7702"/>
      <c r="AN671" s="7702"/>
      <c r="AO671" s="7702"/>
      <c r="AP671" s="7702"/>
      <c r="AQ671" s="7702"/>
      <c r="AR671" s="7702"/>
      <c r="AS671" s="7702"/>
      <c r="AT671" s="7702"/>
      <c r="AU671" s="7702"/>
      <c r="AV671" s="7702"/>
      <c r="AW671" s="7702"/>
      <c r="AX671" s="7702"/>
      <c r="AY671" s="7702"/>
      <c r="AZ671" s="7702"/>
      <c r="BA671" s="7702"/>
      <c r="BB671" s="7702"/>
      <c r="BC671" s="7702"/>
      <c r="BD671" s="7702"/>
      <c r="BE671" s="7702"/>
      <c r="BF671" s="7702"/>
      <c r="BG671" s="7702"/>
      <c r="BH671" s="7702"/>
      <c r="BI671" s="7702"/>
      <c r="BJ671" s="7702"/>
      <c r="BK671" s="7702"/>
      <c r="BL671" s="7702"/>
      <c r="BM671" s="7702"/>
      <c r="BN671" s="7702"/>
      <c r="BO671" s="7702"/>
      <c r="BP671" s="7702"/>
      <c r="BQ671" s="7702"/>
      <c r="BR671" s="7702"/>
      <c r="BS671" s="8293"/>
      <c r="BT671" s="7705"/>
      <c r="BU671" s="8301"/>
      <c r="BV671" s="7752">
        <f>BV669</f>
        <v>0</v>
      </c>
      <c r="BW671" s="8304"/>
      <c r="BX671" s="7689">
        <f>BX669</f>
        <v>0</v>
      </c>
      <c r="BY671" s="7712" t="inlineStr">
        <is>
          <t>Mín durante ensayo</t>
        </is>
      </c>
      <c r="BZ671" s="7704" t="inlineStr">
        <is>
          <t>6º</t>
        </is>
      </c>
      <c r="CA671" s="7998"/>
      <c r="CB671" s="7702"/>
      <c r="CC671" s="7708"/>
      <c r="CD671" s="7796"/>
      <c r="CE671" s="7795"/>
      <c r="CF671" s="7795"/>
      <c r="CG671" s="7795"/>
      <c r="CH671" s="7795"/>
      <c r="CI671" s="7795"/>
      <c r="CJ671" s="7795"/>
      <c r="CK671" s="7795"/>
      <c r="CL671" s="7786"/>
      <c r="CM671" s="7786"/>
      <c r="CN671" s="7786"/>
      <c r="CO671" s="7786"/>
      <c r="CP671" s="7786"/>
      <c r="CQ671" s="7786"/>
      <c r="CR671" s="7786"/>
      <c r="CS671" s="7786"/>
      <c r="CT671" s="7786"/>
      <c r="CU671" s="7786"/>
      <c r="CV671" s="7702"/>
      <c r="CW671" s="7702"/>
      <c r="CX671" s="7702"/>
      <c r="CY671" s="7702"/>
      <c r="CZ671" s="7702"/>
    </row>
    <row r="672" spans="1:104" ht="13.5" thickBot="1" x14ac:dyDescent="0.25">
      <c r="A672" s="7699"/>
      <c r="B672" s="7699"/>
      <c r="C672" s="7702"/>
      <c r="D672" s="7702"/>
      <c r="E672" s="7702"/>
      <c r="F672" s="7702"/>
      <c r="G672" s="7702"/>
      <c r="H672" s="7702"/>
      <c r="I672" s="7702"/>
      <c r="J672" s="7702"/>
      <c r="K672" s="7702"/>
      <c r="L672" s="7702"/>
      <c r="M672" s="7702"/>
      <c r="N672" s="7702"/>
      <c r="O672" s="7702"/>
      <c r="P672" s="7702"/>
      <c r="Q672" s="7702"/>
      <c r="R672" s="7702"/>
      <c r="S672" s="7702"/>
      <c r="T672" s="7702"/>
      <c r="U672" s="7702"/>
      <c r="V672" s="7702"/>
      <c r="W672" s="7702"/>
      <c r="X672" s="7702"/>
      <c r="Y672" s="7702"/>
      <c r="Z672" s="7702"/>
      <c r="AA672" s="7702"/>
      <c r="AB672" s="7702"/>
      <c r="AC672" s="7702"/>
      <c r="AD672" s="7702"/>
      <c r="AE672" s="7702"/>
      <c r="AF672" s="7702"/>
      <c r="AG672" s="7702"/>
      <c r="AH672" s="7702"/>
      <c r="AI672" s="7702"/>
      <c r="AJ672" s="7702"/>
      <c r="AK672" s="7702"/>
      <c r="AL672" s="7702"/>
      <c r="AM672" s="7702"/>
      <c r="AN672" s="7702"/>
      <c r="AO672" s="7702"/>
      <c r="AP672" s="7702"/>
      <c r="AQ672" s="7702"/>
      <c r="AR672" s="7702"/>
      <c r="AS672" s="7702"/>
      <c r="AT672" s="7702"/>
      <c r="AU672" s="7702"/>
      <c r="AV672" s="7702"/>
      <c r="AW672" s="7702"/>
      <c r="AX672" s="7702"/>
      <c r="AY672" s="7702"/>
      <c r="AZ672" s="7702"/>
      <c r="BA672" s="7702"/>
      <c r="BB672" s="7702"/>
      <c r="BC672" s="7702"/>
      <c r="BD672" s="7702"/>
      <c r="BE672" s="7702"/>
      <c r="BF672" s="7702"/>
      <c r="BG672" s="7702"/>
      <c r="BH672" s="7702"/>
      <c r="BI672" s="7702"/>
      <c r="BJ672" s="7702"/>
      <c r="BK672" s="7702"/>
      <c r="BL672" s="7702"/>
      <c r="BM672" s="7702"/>
      <c r="BN672" s="7702"/>
      <c r="BO672" s="7702"/>
      <c r="BP672" s="7702"/>
      <c r="BQ672" s="7702"/>
      <c r="BR672" s="7702"/>
      <c r="BS672" s="8293"/>
      <c r="BT672" s="7705"/>
      <c r="BU672" s="7702"/>
      <c r="BV672" s="7702"/>
      <c r="BW672" s="7702"/>
      <c r="BX672" s="7680"/>
      <c r="BY672" s="7702"/>
      <c r="BZ672" s="7702"/>
      <c r="CA672" s="7998"/>
      <c r="CB672" s="7702"/>
      <c r="CC672" s="7708"/>
      <c r="CD672" s="7796"/>
      <c r="CE672" s="7795"/>
      <c r="CF672" s="7795"/>
      <c r="CG672" s="7795"/>
      <c r="CH672" s="7795"/>
      <c r="CI672" s="7795"/>
      <c r="CJ672" s="7795"/>
      <c r="CK672" s="7795"/>
      <c r="CL672" s="7786"/>
      <c r="CM672" s="7786"/>
      <c r="CN672" s="7786"/>
      <c r="CO672" s="7786"/>
      <c r="CP672" s="7786"/>
      <c r="CQ672" s="7786"/>
      <c r="CR672" s="7786"/>
      <c r="CS672" s="7786"/>
      <c r="CT672" s="7786"/>
      <c r="CU672" s="7786"/>
      <c r="CV672" s="7702"/>
      <c r="CW672" s="7702"/>
      <c r="CX672" s="7702"/>
      <c r="CY672" s="7702"/>
      <c r="CZ672" s="7702"/>
    </row>
    <row r="673" spans="1:104" ht="13.5" thickBot="1" x14ac:dyDescent="0.25">
      <c r="A673" s="7699"/>
      <c r="B673" s="7699"/>
      <c r="C673" s="7702"/>
      <c r="D673" s="7702"/>
      <c r="E673" s="7702"/>
      <c r="F673" s="7702"/>
      <c r="G673" s="7702"/>
      <c r="H673" s="7702"/>
      <c r="I673" s="7702"/>
      <c r="J673" s="7702"/>
      <c r="K673" s="7702"/>
      <c r="L673" s="7702"/>
      <c r="M673" s="7702"/>
      <c r="N673" s="7702"/>
      <c r="O673" s="7702"/>
      <c r="P673" s="7702"/>
      <c r="Q673" s="7702"/>
      <c r="R673" s="7702"/>
      <c r="S673" s="7702"/>
      <c r="T673" s="7702"/>
      <c r="U673" s="7702"/>
      <c r="V673" s="7702"/>
      <c r="W673" s="7702"/>
      <c r="X673" s="7702"/>
      <c r="Y673" s="7702"/>
      <c r="Z673" s="7702"/>
      <c r="AA673" s="7702"/>
      <c r="AB673" s="7702"/>
      <c r="AC673" s="7702"/>
      <c r="AD673" s="7702"/>
      <c r="AE673" s="7702"/>
      <c r="AF673" s="7702"/>
      <c r="AG673" s="7702"/>
      <c r="AH673" s="7702"/>
      <c r="AI673" s="7702"/>
      <c r="AJ673" s="7702"/>
      <c r="AK673" s="7702"/>
      <c r="AL673" s="7702"/>
      <c r="AM673" s="7702"/>
      <c r="AN673" s="7702"/>
      <c r="AO673" s="7702"/>
      <c r="AP673" s="7702"/>
      <c r="AQ673" s="7702"/>
      <c r="AR673" s="7702"/>
      <c r="AS673" s="7702"/>
      <c r="AT673" s="7702"/>
      <c r="AU673" s="7702"/>
      <c r="AV673" s="7702"/>
      <c r="AW673" s="7702"/>
      <c r="AX673" s="7702"/>
      <c r="AY673" s="7702"/>
      <c r="AZ673" s="7702"/>
      <c r="BA673" s="7702"/>
      <c r="BB673" s="7702"/>
      <c r="BC673" s="7702"/>
      <c r="BD673" s="7702"/>
      <c r="BE673" s="7702"/>
      <c r="BF673" s="7702"/>
      <c r="BG673" s="7702"/>
      <c r="BH673" s="7702"/>
      <c r="BI673" s="7702"/>
      <c r="BJ673" s="7702"/>
      <c r="BK673" s="7702"/>
      <c r="BL673" s="7702"/>
      <c r="BM673" s="7702"/>
      <c r="BN673" s="7702"/>
      <c r="BO673" s="7702"/>
      <c r="BP673" s="7702"/>
      <c r="BQ673" s="7702"/>
      <c r="BR673" s="7702"/>
      <c r="BS673" s="8293"/>
      <c r="BT673" s="7705"/>
      <c r="BU673" s="7690"/>
      <c r="BV673" s="7686" t="inlineStr">
        <is>
          <t>Medida SAR</t>
        </is>
      </c>
      <c r="BW673" s="7691" t="inlineStr">
        <is>
          <t>Valor en antena</t>
        </is>
      </c>
      <c r="BX673" s="7691" t="inlineStr">
        <is>
          <t>SAR 1W</t>
        </is>
      </c>
      <c r="BY673" s="7691" t="inlineStr">
        <is>
          <t>SAR W/g</t>
        </is>
      </c>
      <c r="BZ673" s="7691" t="inlineStr">
        <is>
          <t>Desviacion (%)</t>
        </is>
      </c>
      <c r="CA673" s="7692" t="inlineStr">
        <is>
          <t>Veredicto</t>
        </is>
      </c>
      <c r="CB673" s="7703"/>
      <c r="CC673" s="7709"/>
      <c r="CD673" s="7796"/>
      <c r="CE673" s="7795"/>
      <c r="CF673" s="7795"/>
      <c r="CG673" s="7795"/>
      <c r="CH673" s="7795"/>
      <c r="CI673" s="7795"/>
      <c r="CJ673" s="7795"/>
      <c r="CK673" s="7795"/>
      <c r="CL673" s="7786"/>
      <c r="CM673" s="7786"/>
      <c r="CN673" s="7786"/>
      <c r="CO673" s="7786"/>
      <c r="CP673" s="7786"/>
      <c r="CQ673" s="7786"/>
      <c r="CR673" s="7786"/>
      <c r="CS673" s="7786"/>
      <c r="CT673" s="7786"/>
      <c r="CU673" s="7786"/>
      <c r="CV673" s="7702"/>
      <c r="CW673" s="7702"/>
      <c r="CX673" s="7702"/>
      <c r="CY673" s="7702"/>
      <c r="CZ673" s="7702"/>
    </row>
    <row r="674" spans="1:104" x14ac:dyDescent="0.2">
      <c r="A674" s="7699"/>
      <c r="B674" s="7699"/>
      <c r="C674" s="7702"/>
      <c r="D674" s="7702"/>
      <c r="E674" s="7702"/>
      <c r="F674" s="7702"/>
      <c r="G674" s="7702"/>
      <c r="H674" s="7702"/>
      <c r="I674" s="7702"/>
      <c r="J674" s="7702"/>
      <c r="K674" s="7702"/>
      <c r="L674" s="7702"/>
      <c r="M674" s="7702"/>
      <c r="N674" s="7702"/>
      <c r="O674" s="7702"/>
      <c r="P674" s="7702"/>
      <c r="Q674" s="7702"/>
      <c r="R674" s="7702"/>
      <c r="S674" s="7702"/>
      <c r="T674" s="7702"/>
      <c r="U674" s="7702"/>
      <c r="V674" s="7702"/>
      <c r="W674" s="7702"/>
      <c r="X674" s="7702"/>
      <c r="Y674" s="7702"/>
      <c r="Z674" s="7702"/>
      <c r="AA674" s="7702"/>
      <c r="AB674" s="7702"/>
      <c r="AC674" s="7702"/>
      <c r="AD674" s="7702"/>
      <c r="AE674" s="7702"/>
      <c r="AF674" s="7702"/>
      <c r="AG674" s="7702"/>
      <c r="AH674" s="7702"/>
      <c r="AI674" s="7702"/>
      <c r="AJ674" s="7702"/>
      <c r="AK674" s="7702"/>
      <c r="AL674" s="7702"/>
      <c r="AM674" s="7702"/>
      <c r="AN674" s="7702"/>
      <c r="AO674" s="7702"/>
      <c r="AP674" s="7702"/>
      <c r="AQ674" s="7702"/>
      <c r="AR674" s="7702"/>
      <c r="AS674" s="7702"/>
      <c r="AT674" s="7702"/>
      <c r="AU674" s="7702"/>
      <c r="AV674" s="7702"/>
      <c r="AW674" s="7702"/>
      <c r="AX674" s="7702"/>
      <c r="AY674" s="7702"/>
      <c r="AZ674" s="7702"/>
      <c r="BA674" s="7702"/>
      <c r="BB674" s="7702"/>
      <c r="BC674" s="7702"/>
      <c r="BD674" s="7702"/>
      <c r="BE674" s="7702"/>
      <c r="BF674" s="7702"/>
      <c r="BG674" s="7702"/>
      <c r="BH674" s="7702"/>
      <c r="BI674" s="7702"/>
      <c r="BJ674" s="7702"/>
      <c r="BK674" s="7702"/>
      <c r="BL674" s="7702"/>
      <c r="BM674" s="7702"/>
      <c r="BN674" s="7702"/>
      <c r="BO674" s="7702"/>
      <c r="BP674" s="7702"/>
      <c r="BQ674" s="7702"/>
      <c r="BR674" s="7702"/>
      <c r="BS674" s="8293"/>
      <c r="BT674" s="7705"/>
      <c r="BU674" s="7719" t="inlineStr">
        <is>
          <t>SAR(1g)</t>
        </is>
      </c>
      <c r="BV674" s="7693"/>
      <c r="BW674" s="7713">
        <f>POWER(10,(((10*LOG10(BW666))+(AVERAGE(BX670:BX671)-BX667))/10))</f>
        <v>250.00000000000011</v>
      </c>
      <c r="BX674" s="8161">
        <f>CD656</f>
        <v>10.9</v>
      </c>
      <c r="BY674" s="7713">
        <f>BV674*1000/BW674</f>
        <v>0</v>
      </c>
      <c r="BZ674" s="7713">
        <f>((BY674-BX674)*100)/BX674</f>
        <v>-100</v>
      </c>
      <c r="CA674" s="7715" t="str">
        <f>IF(ABS(BZ674)&lt;10,"Válido","No Válido")</f>
        <v>No Válido</v>
      </c>
      <c r="CB674" s="7703"/>
      <c r="CC674" s="7709"/>
      <c r="CD674" s="7796"/>
      <c r="CE674" s="7795"/>
      <c r="CF674" s="7795"/>
      <c r="CG674" s="7795"/>
      <c r="CH674" s="7795"/>
      <c r="CI674" s="7795"/>
      <c r="CJ674" s="7795"/>
      <c r="CK674" s="7795"/>
      <c r="CL674" s="7786"/>
      <c r="CM674" s="7786"/>
      <c r="CN674" s="7786"/>
      <c r="CO674" s="7786"/>
      <c r="CP674" s="7786"/>
      <c r="CQ674" s="7786"/>
      <c r="CR674" s="7786"/>
      <c r="CS674" s="7786"/>
      <c r="CT674" s="7786"/>
      <c r="CU674" s="7786"/>
      <c r="CV674" s="7702"/>
      <c r="CW674" s="7702"/>
      <c r="CX674" s="7702"/>
      <c r="CY674" s="7702"/>
      <c r="CZ674" s="7702"/>
    </row>
    <row r="675" spans="1:104" ht="13.5" thickBot="1" x14ac:dyDescent="0.25">
      <c r="A675" s="7699"/>
      <c r="B675" s="7699"/>
      <c r="C675" s="7702"/>
      <c r="D675" s="7702"/>
      <c r="E675" s="7702"/>
      <c r="F675" s="7702"/>
      <c r="G675" s="7702"/>
      <c r="H675" s="7702"/>
      <c r="I675" s="7702"/>
      <c r="J675" s="7702"/>
      <c r="K675" s="7702"/>
      <c r="L675" s="7702"/>
      <c r="M675" s="7702"/>
      <c r="N675" s="7702"/>
      <c r="O675" s="7702"/>
      <c r="P675" s="7702"/>
      <c r="Q675" s="7702"/>
      <c r="R675" s="7702"/>
      <c r="S675" s="7702"/>
      <c r="T675" s="7702"/>
      <c r="U675" s="7702"/>
      <c r="V675" s="7702"/>
      <c r="W675" s="7702"/>
      <c r="X675" s="7702"/>
      <c r="Y675" s="7702"/>
      <c r="Z675" s="7702"/>
      <c r="AA675" s="7702"/>
      <c r="AB675" s="7702"/>
      <c r="AC675" s="7702"/>
      <c r="AD675" s="7702"/>
      <c r="AE675" s="7702"/>
      <c r="AF675" s="7702"/>
      <c r="AG675" s="7702"/>
      <c r="AH675" s="7702"/>
      <c r="AI675" s="7702"/>
      <c r="AJ675" s="7702"/>
      <c r="AK675" s="7702"/>
      <c r="AL675" s="7702"/>
      <c r="AM675" s="7702"/>
      <c r="AN675" s="7702"/>
      <c r="AO675" s="7702"/>
      <c r="AP675" s="7702"/>
      <c r="AQ675" s="7702"/>
      <c r="AR675" s="7702"/>
      <c r="AS675" s="7702"/>
      <c r="AT675" s="7702"/>
      <c r="AU675" s="7702"/>
      <c r="AV675" s="7702"/>
      <c r="AW675" s="7702"/>
      <c r="AX675" s="7702"/>
      <c r="AY675" s="7702"/>
      <c r="AZ675" s="7702"/>
      <c r="BA675" s="7702"/>
      <c r="BB675" s="7702"/>
      <c r="BC675" s="7702"/>
      <c r="BD675" s="7702"/>
      <c r="BE675" s="7702"/>
      <c r="BF675" s="7702"/>
      <c r="BG675" s="7702"/>
      <c r="BH675" s="7702"/>
      <c r="BI675" s="7702"/>
      <c r="BJ675" s="7702"/>
      <c r="BK675" s="7702"/>
      <c r="BL675" s="7702"/>
      <c r="BM675" s="7702"/>
      <c r="BN675" s="7702"/>
      <c r="BO675" s="7702"/>
      <c r="BP675" s="7702"/>
      <c r="BQ675" s="7702"/>
      <c r="BR675" s="7702"/>
      <c r="BS675" s="8293"/>
      <c r="BT675" s="7705"/>
      <c r="BU675" s="7720" t="inlineStr">
        <is>
          <t>SAR(10g)</t>
        </is>
      </c>
      <c r="BV675" s="7694"/>
      <c r="BW675" s="7714">
        <f>POWER(10,(((10*LOG10(BW666))+(AVERAGE(BX670:BX671)-BX667))/10))</f>
        <v>250.00000000000011</v>
      </c>
      <c r="BX675" s="8162">
        <f>CD657</f>
        <v>7.01</v>
      </c>
      <c r="BY675" s="7714">
        <f>BV675*1000/BW675</f>
        <v>0</v>
      </c>
      <c r="BZ675" s="7714">
        <f>((BY675-BX675)*100)/BX675</f>
        <v>-100</v>
      </c>
      <c r="CA675" s="7716" t="str">
        <f>IF(ABS(BZ675)&lt;10,"Válido","No Válido")</f>
        <v>No Válido</v>
      </c>
      <c r="CB675" s="7703"/>
      <c r="CC675" s="7709"/>
      <c r="CD675" s="7796"/>
      <c r="CE675" s="7795"/>
      <c r="CF675" s="7795"/>
      <c r="CG675" s="7795"/>
      <c r="CH675" s="7795"/>
      <c r="CI675" s="7795"/>
      <c r="CJ675" s="7795"/>
      <c r="CK675" s="7795"/>
      <c r="CL675" s="7786"/>
      <c r="CM675" s="7786"/>
      <c r="CN675" s="7786"/>
      <c r="CO675" s="7786"/>
      <c r="CP675" s="7786"/>
      <c r="CQ675" s="7786"/>
      <c r="CR675" s="7786"/>
      <c r="CS675" s="7786"/>
      <c r="CT675" s="7786"/>
      <c r="CU675" s="7786"/>
      <c r="CV675" s="7702"/>
      <c r="CW675" s="7702"/>
      <c r="CX675" s="7702"/>
      <c r="CY675" s="7702"/>
      <c r="CZ675" s="7702"/>
    </row>
    <row r="676" spans="1:104" ht="13.5" thickBot="1" x14ac:dyDescent="0.25">
      <c r="A676" s="7699"/>
      <c r="B676" s="7699"/>
      <c r="C676" s="7702"/>
      <c r="D676" s="7702"/>
      <c r="E676" s="7702"/>
      <c r="F676" s="7702"/>
      <c r="G676" s="7702"/>
      <c r="H676" s="7702"/>
      <c r="I676" s="7702"/>
      <c r="J676" s="7702"/>
      <c r="K676" s="7702"/>
      <c r="L676" s="7702"/>
      <c r="M676" s="7702"/>
      <c r="N676" s="7702"/>
      <c r="O676" s="7702"/>
      <c r="P676" s="7702"/>
      <c r="Q676" s="7702"/>
      <c r="R676" s="7702"/>
      <c r="S676" s="7702"/>
      <c r="T676" s="7702"/>
      <c r="U676" s="7702"/>
      <c r="V676" s="7702"/>
      <c r="W676" s="7702"/>
      <c r="X676" s="7702"/>
      <c r="Y676" s="7702"/>
      <c r="Z676" s="7702"/>
      <c r="AA676" s="7702"/>
      <c r="AB676" s="7702"/>
      <c r="AC676" s="7702"/>
      <c r="AD676" s="7702"/>
      <c r="AE676" s="7702"/>
      <c r="AF676" s="7702"/>
      <c r="AG676" s="7702"/>
      <c r="AH676" s="7702"/>
      <c r="AI676" s="7702"/>
      <c r="AJ676" s="7702"/>
      <c r="AK676" s="7702"/>
      <c r="AL676" s="7702"/>
      <c r="AM676" s="7702"/>
      <c r="AN676" s="7702"/>
      <c r="AO676" s="7702"/>
      <c r="AP676" s="7702"/>
      <c r="AQ676" s="7702"/>
      <c r="AR676" s="7702"/>
      <c r="AS676" s="7702"/>
      <c r="AT676" s="7702"/>
      <c r="AU676" s="7702"/>
      <c r="AV676" s="7702"/>
      <c r="AW676" s="7702"/>
      <c r="AX676" s="7702"/>
      <c r="AY676" s="7702"/>
      <c r="AZ676" s="7702"/>
      <c r="BA676" s="7702"/>
      <c r="BB676" s="7702"/>
      <c r="BC676" s="7702"/>
      <c r="BD676" s="7702"/>
      <c r="BE676" s="7702"/>
      <c r="BF676" s="7702"/>
      <c r="BG676" s="7702"/>
      <c r="BH676" s="7702"/>
      <c r="BI676" s="7702"/>
      <c r="BJ676" s="7702"/>
      <c r="BK676" s="7702"/>
      <c r="BL676" s="7702"/>
      <c r="BM676" s="7702"/>
      <c r="BN676" s="7702"/>
      <c r="BO676" s="7702"/>
      <c r="BP676" s="7702"/>
      <c r="BQ676" s="7702"/>
      <c r="BR676" s="7702"/>
      <c r="BS676" s="8293"/>
      <c r="BT676" s="7705"/>
      <c r="BU676" s="7702"/>
      <c r="BV676" s="7702"/>
      <c r="BW676" s="7702"/>
      <c r="BX676" s="7702"/>
      <c r="BY676" s="7726"/>
      <c r="BZ676" s="7726"/>
      <c r="CA676" s="7726"/>
      <c r="CB676" s="7726"/>
      <c r="CC676" s="7734"/>
      <c r="CD676" s="7796"/>
      <c r="CE676" s="7795"/>
      <c r="CF676" s="7795"/>
      <c r="CG676" s="7795"/>
      <c r="CH676" s="7795"/>
      <c r="CI676" s="7795"/>
      <c r="CJ676" s="7795"/>
      <c r="CK676" s="7795"/>
      <c r="CL676" s="7786"/>
      <c r="CM676" s="7786"/>
      <c r="CN676" s="7786"/>
      <c r="CO676" s="7786"/>
      <c r="CP676" s="7786"/>
      <c r="CQ676" s="7786"/>
      <c r="CR676" s="7786"/>
      <c r="CS676" s="7786"/>
      <c r="CT676" s="7786"/>
      <c r="CU676" s="7786"/>
      <c r="CV676" s="7702"/>
      <c r="CW676" s="7702"/>
      <c r="CX676" s="7702"/>
      <c r="CY676" s="7702"/>
      <c r="CZ676" s="7702"/>
    </row>
    <row r="677" spans="1:104" ht="26.25" thickBot="1" x14ac:dyDescent="0.25">
      <c r="A677" s="7699"/>
      <c r="B677" s="7699"/>
      <c r="C677" s="7702"/>
      <c r="D677" s="7702"/>
      <c r="E677" s="7702"/>
      <c r="F677" s="7702"/>
      <c r="G677" s="7702"/>
      <c r="H677" s="7702"/>
      <c r="I677" s="7702"/>
      <c r="J677" s="7702"/>
      <c r="K677" s="7702"/>
      <c r="L677" s="7702"/>
      <c r="M677" s="7702"/>
      <c r="N677" s="7702"/>
      <c r="O677" s="7702"/>
      <c r="P677" s="7702"/>
      <c r="Q677" s="7702"/>
      <c r="R677" s="7702"/>
      <c r="S677" s="7702"/>
      <c r="T677" s="7702"/>
      <c r="U677" s="7702"/>
      <c r="V677" s="7702"/>
      <c r="W677" s="7702"/>
      <c r="X677" s="7702"/>
      <c r="Y677" s="7702"/>
      <c r="Z677" s="7702"/>
      <c r="AA677" s="7702"/>
      <c r="AB677" s="7702"/>
      <c r="AC677" s="7702"/>
      <c r="AD677" s="7702"/>
      <c r="AE677" s="7702"/>
      <c r="AF677" s="7702"/>
      <c r="AG677" s="7702"/>
      <c r="AH677" s="7702"/>
      <c r="AI677" s="7702"/>
      <c r="AJ677" s="7702"/>
      <c r="AK677" s="7702"/>
      <c r="AL677" s="7702"/>
      <c r="AM677" s="7702"/>
      <c r="AN677" s="7702"/>
      <c r="AO677" s="7702"/>
      <c r="AP677" s="7702"/>
      <c r="AQ677" s="7702"/>
      <c r="AR677" s="7702"/>
      <c r="AS677" s="7702"/>
      <c r="AT677" s="7702"/>
      <c r="AU677" s="7702"/>
      <c r="AV677" s="7702"/>
      <c r="AW677" s="7702"/>
      <c r="AX677" s="7702"/>
      <c r="AY677" s="7702"/>
      <c r="AZ677" s="7702"/>
      <c r="BA677" s="7702"/>
      <c r="BB677" s="7702"/>
      <c r="BC677" s="7702"/>
      <c r="BD677" s="7702"/>
      <c r="BE677" s="7702"/>
      <c r="BF677" s="7702"/>
      <c r="BG677" s="7702"/>
      <c r="BH677" s="7702"/>
      <c r="BI677" s="7702"/>
      <c r="BJ677" s="7702"/>
      <c r="BK677" s="7702"/>
      <c r="BL677" s="7702"/>
      <c r="BM677" s="7702"/>
      <c r="BN677" s="7702"/>
      <c r="BO677" s="7702"/>
      <c r="BP677" s="7702"/>
      <c r="BQ677" s="7702"/>
      <c r="BR677" s="7702"/>
      <c r="BS677" s="8293"/>
      <c r="BT677" s="7705"/>
      <c r="BU677" s="7695"/>
      <c r="BV677" s="7696" t="inlineStr">
        <is>
          <t>Valor SAR extrap</t>
        </is>
      </c>
      <c r="BW677" s="7697" t="inlineStr">
        <is>
          <t>Desviacion (%)</t>
        </is>
      </c>
      <c r="BX677" s="7698" t="inlineStr">
        <is>
          <t>Veredicto</t>
        </is>
      </c>
      <c r="BY677" s="7726"/>
      <c r="BZ677" s="7726"/>
      <c r="CA677" s="7726" t="inlineStr">
        <is>
          <t>Frequency
(MHz)</t>
        </is>
      </c>
      <c r="CB677" s="7726" t="str">
        <f>CA663</f>
        <v>Head/Body:</v>
      </c>
      <c r="CC677" s="7734" t="inlineStr">
        <is>
          <t>SAR over</t>
        </is>
      </c>
      <c r="CD677" s="7796"/>
      <c r="CE677" s="7795"/>
      <c r="CF677" s="7795"/>
      <c r="CG677" s="7795"/>
      <c r="CH677" s="7795"/>
      <c r="CI677" s="7795"/>
      <c r="CJ677" s="7795"/>
      <c r="CK677" s="7795"/>
      <c r="CL677" s="7786"/>
      <c r="CM677" s="7786"/>
      <c r="CN677" s="7786"/>
      <c r="CO677" s="7786"/>
      <c r="CP677" s="7786"/>
      <c r="CQ677" s="7786"/>
      <c r="CR677" s="7786"/>
      <c r="CS677" s="7786"/>
      <c r="CT677" s="7786"/>
      <c r="CU677" s="7786"/>
      <c r="CV677" s="7702"/>
      <c r="CW677" s="7702"/>
      <c r="CX677" s="7702"/>
      <c r="CY677" s="7702"/>
      <c r="CZ677" s="7702"/>
    </row>
    <row r="678" spans="1:104" x14ac:dyDescent="0.2">
      <c r="A678" s="7699"/>
      <c r="B678" s="7699"/>
      <c r="C678" s="7702"/>
      <c r="D678" s="7702"/>
      <c r="E678" s="7702"/>
      <c r="F678" s="7702"/>
      <c r="G678" s="7702"/>
      <c r="H678" s="7702"/>
      <c r="I678" s="7702"/>
      <c r="J678" s="7702"/>
      <c r="K678" s="7702"/>
      <c r="L678" s="7702"/>
      <c r="M678" s="7702"/>
      <c r="N678" s="7702"/>
      <c r="O678" s="7702"/>
      <c r="P678" s="7702"/>
      <c r="Q678" s="7702"/>
      <c r="R678" s="7702"/>
      <c r="S678" s="7702"/>
      <c r="T678" s="7702"/>
      <c r="U678" s="7702"/>
      <c r="V678" s="7702"/>
      <c r="W678" s="7702"/>
      <c r="X678" s="7702"/>
      <c r="Y678" s="7702"/>
      <c r="Z678" s="7702"/>
      <c r="AA678" s="7702"/>
      <c r="AB678" s="7702"/>
      <c r="AC678" s="7702"/>
      <c r="AD678" s="7702"/>
      <c r="AE678" s="7702"/>
      <c r="AF678" s="7702"/>
      <c r="AG678" s="7702"/>
      <c r="AH678" s="7702"/>
      <c r="AI678" s="7702"/>
      <c r="AJ678" s="7702"/>
      <c r="AK678" s="7702"/>
      <c r="AL678" s="7702"/>
      <c r="AM678" s="7702"/>
      <c r="AN678" s="7702"/>
      <c r="AO678" s="7702"/>
      <c r="AP678" s="7702"/>
      <c r="AQ678" s="7702"/>
      <c r="AR678" s="7702"/>
      <c r="AS678" s="7702"/>
      <c r="AT678" s="7702"/>
      <c r="AU678" s="7702"/>
      <c r="AV678" s="7702"/>
      <c r="AW678" s="7702"/>
      <c r="AX678" s="7702"/>
      <c r="AY678" s="7702"/>
      <c r="AZ678" s="7702"/>
      <c r="BA678" s="7702"/>
      <c r="BB678" s="7702"/>
      <c r="BC678" s="7702"/>
      <c r="BD678" s="7702"/>
      <c r="BE678" s="7702"/>
      <c r="BF678" s="7702"/>
      <c r="BG678" s="7702"/>
      <c r="BH678" s="7702"/>
      <c r="BI678" s="7702"/>
      <c r="BJ678" s="7702"/>
      <c r="BK678" s="7702"/>
      <c r="BL678" s="7702"/>
      <c r="BM678" s="7702"/>
      <c r="BN678" s="7702"/>
      <c r="BO678" s="7702"/>
      <c r="BP678" s="7702"/>
      <c r="BQ678" s="7702"/>
      <c r="BR678" s="7702"/>
      <c r="BS678" s="8293"/>
      <c r="BT678" s="7705"/>
      <c r="BU678" s="7684" t="inlineStr">
        <is>
          <t>Fast SAR 1g</t>
        </is>
      </c>
      <c r="BV678" s="7693"/>
      <c r="BW678" s="7713" t="e">
        <f>((BV678-BV674)*100)/BV674</f>
        <v>#DIV/0!</v>
      </c>
      <c r="BX678" s="7715" t="e">
        <f>IF(ABS(BW678)&lt;3,"Válido","No Válido")</f>
        <v>#DIV/0!</v>
      </c>
      <c r="BY678" s="7726"/>
      <c r="BZ678" s="7726"/>
      <c r="CA678" s="7726">
        <f>BU666</f>
        <v>0</v>
      </c>
      <c r="CB678" s="7726" t="str">
        <f>CB663</f>
        <v>Head</v>
      </c>
      <c r="CC678" s="7734" t="inlineStr">
        <is>
          <t>1 gr.</t>
        </is>
      </c>
      <c r="CD678" s="7796"/>
      <c r="CE678" s="7795"/>
      <c r="CF678" s="7795"/>
      <c r="CG678" s="7795"/>
      <c r="CH678" s="7795"/>
      <c r="CI678" s="7795"/>
      <c r="CJ678" s="7795"/>
      <c r="CK678" s="7795"/>
      <c r="CL678" s="7786"/>
      <c r="CM678" s="7786"/>
      <c r="CN678" s="7786"/>
      <c r="CO678" s="7786"/>
      <c r="CP678" s="7786"/>
      <c r="CQ678" s="7786"/>
      <c r="CR678" s="7786"/>
      <c r="CS678" s="7786"/>
      <c r="CT678" s="7786"/>
      <c r="CU678" s="7786"/>
      <c r="CV678" s="7702"/>
      <c r="CW678" s="7702"/>
      <c r="CX678" s="7702"/>
      <c r="CY678" s="7702"/>
      <c r="CZ678" s="7702"/>
    </row>
    <row r="679" spans="1:104" ht="13.5" thickBot="1" x14ac:dyDescent="0.25">
      <c r="A679" s="7699"/>
      <c r="B679" s="7699"/>
      <c r="C679" s="7702"/>
      <c r="D679" s="7702"/>
      <c r="E679" s="7702"/>
      <c r="F679" s="7702"/>
      <c r="G679" s="7702"/>
      <c r="H679" s="7702"/>
      <c r="I679" s="7702"/>
      <c r="J679" s="7702"/>
      <c r="K679" s="7702"/>
      <c r="L679" s="7702"/>
      <c r="M679" s="7702"/>
      <c r="N679" s="7702"/>
      <c r="O679" s="7702"/>
      <c r="P679" s="7702"/>
      <c r="Q679" s="7702"/>
      <c r="R679" s="7702"/>
      <c r="S679" s="7702"/>
      <c r="T679" s="7702"/>
      <c r="U679" s="7702"/>
      <c r="V679" s="7702"/>
      <c r="W679" s="7702"/>
      <c r="X679" s="7702"/>
      <c r="Y679" s="7702"/>
      <c r="Z679" s="7702"/>
      <c r="AA679" s="7702"/>
      <c r="AB679" s="7702"/>
      <c r="AC679" s="7702"/>
      <c r="AD679" s="7702"/>
      <c r="AE679" s="7702"/>
      <c r="AF679" s="7702"/>
      <c r="AG679" s="7702"/>
      <c r="AH679" s="7702"/>
      <c r="AI679" s="7702"/>
      <c r="AJ679" s="7702"/>
      <c r="AK679" s="7702"/>
      <c r="AL679" s="7702"/>
      <c r="AM679" s="7702"/>
      <c r="AN679" s="7702"/>
      <c r="AO679" s="7702"/>
      <c r="AP679" s="7702"/>
      <c r="AQ679" s="7702"/>
      <c r="AR679" s="7702"/>
      <c r="AS679" s="7702"/>
      <c r="AT679" s="7702"/>
      <c r="AU679" s="7702"/>
      <c r="AV679" s="7702"/>
      <c r="AW679" s="7702"/>
      <c r="AX679" s="7702"/>
      <c r="AY679" s="7702"/>
      <c r="AZ679" s="7702"/>
      <c r="BA679" s="7702"/>
      <c r="BB679" s="7702"/>
      <c r="BC679" s="7702"/>
      <c r="BD679" s="7702"/>
      <c r="BE679" s="7702"/>
      <c r="BF679" s="7702"/>
      <c r="BG679" s="7702"/>
      <c r="BH679" s="7702"/>
      <c r="BI679" s="7702"/>
      <c r="BJ679" s="7702"/>
      <c r="BK679" s="7702"/>
      <c r="BL679" s="7702"/>
      <c r="BM679" s="7702"/>
      <c r="BN679" s="7702"/>
      <c r="BO679" s="7702"/>
      <c r="BP679" s="7702"/>
      <c r="BQ679" s="7702"/>
      <c r="BR679" s="7702"/>
      <c r="BS679" s="8293"/>
      <c r="BT679" s="7705"/>
      <c r="BU679" s="7718" t="inlineStr">
        <is>
          <t>Fast SAR 10g</t>
        </is>
      </c>
      <c r="BV679" s="7694"/>
      <c r="BW679" s="7714" t="e">
        <f>((BV679-BV675)*100)/BV675</f>
        <v>#DIV/0!</v>
      </c>
      <c r="BX679" s="7716" t="e">
        <f>IF(ABS(BW679)&lt;7,"Válido","No Válido")</f>
        <v>#DIV/0!</v>
      </c>
      <c r="BY679" s="7727"/>
      <c r="BZ679" s="7726"/>
      <c r="CA679" s="7732">
        <f>BU666</f>
        <v>0</v>
      </c>
      <c r="CB679" s="7730" t="str">
        <f>CB663</f>
        <v>Head</v>
      </c>
      <c r="CC679" s="7734" t="inlineStr">
        <is>
          <t>10 gr.</t>
        </is>
      </c>
      <c r="CD679" s="7796"/>
      <c r="CE679" s="7795"/>
      <c r="CF679" s="7795"/>
      <c r="CG679" s="7795"/>
      <c r="CH679" s="7795"/>
      <c r="CI679" s="7795"/>
      <c r="CJ679" s="7795"/>
      <c r="CK679" s="7795"/>
      <c r="CL679" s="7786"/>
      <c r="CM679" s="7786"/>
      <c r="CN679" s="7786"/>
      <c r="CO679" s="7786"/>
      <c r="CP679" s="7786"/>
      <c r="CQ679" s="7786"/>
      <c r="CR679" s="7786"/>
      <c r="CS679" s="7786"/>
      <c r="CT679" s="7786"/>
      <c r="CU679" s="7786"/>
      <c r="CV679" s="7702"/>
      <c r="CW679" s="7702"/>
      <c r="CX679" s="7702"/>
      <c r="CY679" s="7702"/>
      <c r="CZ679" s="7702"/>
    </row>
    <row r="680" spans="1:104" x14ac:dyDescent="0.2">
      <c r="A680" s="7699"/>
      <c r="B680" s="7699"/>
      <c r="C680" s="7702"/>
      <c r="D680" s="7702"/>
      <c r="E680" s="7702"/>
      <c r="F680" s="7702"/>
      <c r="G680" s="7702"/>
      <c r="H680" s="7702"/>
      <c r="I680" s="7702"/>
      <c r="J680" s="7702"/>
      <c r="K680" s="7702"/>
      <c r="L680" s="7702"/>
      <c r="M680" s="7702"/>
      <c r="N680" s="7702"/>
      <c r="O680" s="7702"/>
      <c r="P680" s="7702"/>
      <c r="Q680" s="7702"/>
      <c r="R680" s="7702"/>
      <c r="S680" s="7702"/>
      <c r="T680" s="7702"/>
      <c r="U680" s="7702"/>
      <c r="V680" s="7702"/>
      <c r="W680" s="7702"/>
      <c r="X680" s="7702"/>
      <c r="Y680" s="7702"/>
      <c r="Z680" s="7702"/>
      <c r="AA680" s="7702"/>
      <c r="AB680" s="7702"/>
      <c r="AC680" s="7702"/>
      <c r="AD680" s="7702"/>
      <c r="AE680" s="7702"/>
      <c r="AF680" s="7702"/>
      <c r="AG680" s="7702"/>
      <c r="AH680" s="7702"/>
      <c r="AI680" s="7702"/>
      <c r="AJ680" s="7702"/>
      <c r="AK680" s="7702"/>
      <c r="AL680" s="7702"/>
      <c r="AM680" s="7702"/>
      <c r="AN680" s="7702"/>
      <c r="AO680" s="7702"/>
      <c r="AP680" s="7702"/>
      <c r="AQ680" s="7702"/>
      <c r="AR680" s="7702"/>
      <c r="AS680" s="7702"/>
      <c r="AT680" s="7702"/>
      <c r="AU680" s="7702"/>
      <c r="AV680" s="7702"/>
      <c r="AW680" s="7702"/>
      <c r="AX680" s="7702"/>
      <c r="AY680" s="7702"/>
      <c r="AZ680" s="7702"/>
      <c r="BA680" s="7702"/>
      <c r="BB680" s="7702"/>
      <c r="BC680" s="7702"/>
      <c r="BD680" s="7702"/>
      <c r="BE680" s="7702"/>
      <c r="BF680" s="7702"/>
      <c r="BG680" s="7702"/>
      <c r="BH680" s="7702"/>
      <c r="BI680" s="7702"/>
      <c r="BJ680" s="7702"/>
      <c r="BK680" s="7702"/>
      <c r="BL680" s="7702"/>
      <c r="BM680" s="7702"/>
      <c r="BN680" s="7702"/>
      <c r="BO680" s="7702"/>
      <c r="BP680" s="7702"/>
      <c r="BQ680" s="7702"/>
      <c r="BR680" s="7702"/>
      <c r="BS680" s="8293"/>
      <c r="BT680" s="7735"/>
      <c r="BU680" s="7784"/>
      <c r="BV680" s="7784"/>
      <c r="BW680" s="7702"/>
      <c r="BX680" s="7702"/>
      <c r="BY680" s="7785"/>
      <c r="BZ680" s="7702"/>
      <c r="CA680" s="7998"/>
      <c r="CB680" s="7702"/>
      <c r="CC680" s="7708"/>
      <c r="CD680" s="7796"/>
      <c r="CE680" s="7795"/>
      <c r="CF680" s="7795"/>
      <c r="CG680" s="7795"/>
      <c r="CH680" s="7795"/>
      <c r="CI680" s="7795"/>
      <c r="CJ680" s="7795"/>
      <c r="CK680" s="7795"/>
      <c r="CL680" s="7786"/>
      <c r="CM680" s="7786"/>
      <c r="CN680" s="7786"/>
      <c r="CO680" s="7786"/>
      <c r="CP680" s="7786"/>
      <c r="CQ680" s="7786"/>
      <c r="CR680" s="7786"/>
      <c r="CS680" s="7786"/>
      <c r="CT680" s="7786"/>
      <c r="CU680" s="7786"/>
      <c r="CV680" s="7702"/>
      <c r="CW680" s="7702"/>
      <c r="CX680" s="7702"/>
      <c r="CY680" s="7702"/>
      <c r="CZ680" s="7702"/>
    </row>
    <row r="681" spans="1:104" x14ac:dyDescent="0.2">
      <c r="A681" s="7699"/>
      <c r="B681" s="7699"/>
      <c r="C681" s="7702"/>
      <c r="D681" s="7702"/>
      <c r="E681" s="7702"/>
      <c r="F681" s="7702"/>
      <c r="G681" s="7702"/>
      <c r="H681" s="7702"/>
      <c r="I681" s="7702"/>
      <c r="J681" s="7702"/>
      <c r="K681" s="7702"/>
      <c r="L681" s="7702"/>
      <c r="M681" s="7702"/>
      <c r="N681" s="7702"/>
      <c r="O681" s="7702"/>
      <c r="P681" s="7702"/>
      <c r="Q681" s="7702"/>
      <c r="R681" s="7702"/>
      <c r="S681" s="7702"/>
      <c r="T681" s="7702"/>
      <c r="U681" s="7702"/>
      <c r="V681" s="7702"/>
      <c r="W681" s="7702"/>
      <c r="X681" s="7702"/>
      <c r="Y681" s="7702"/>
      <c r="Z681" s="7702"/>
      <c r="AA681" s="7702"/>
      <c r="AB681" s="7702"/>
      <c r="AC681" s="7702"/>
      <c r="AD681" s="7702"/>
      <c r="AE681" s="7702"/>
      <c r="AF681" s="7702"/>
      <c r="AG681" s="7702"/>
      <c r="AH681" s="7702"/>
      <c r="AI681" s="7702"/>
      <c r="AJ681" s="7702"/>
      <c r="AK681" s="7702"/>
      <c r="AL681" s="7702"/>
      <c r="AM681" s="7702"/>
      <c r="AN681" s="7702"/>
      <c r="AO681" s="7702"/>
      <c r="AP681" s="7702"/>
      <c r="AQ681" s="7702"/>
      <c r="AR681" s="7702"/>
      <c r="AS681" s="7702"/>
      <c r="AT681" s="7702"/>
      <c r="AU681" s="7702"/>
      <c r="AV681" s="7702"/>
      <c r="AW681" s="7702"/>
      <c r="AX681" s="7702"/>
      <c r="AY681" s="7702"/>
      <c r="AZ681" s="7702"/>
      <c r="BA681" s="7702"/>
      <c r="BB681" s="7702"/>
      <c r="BC681" s="7702"/>
      <c r="BD681" s="7702"/>
      <c r="BE681" s="7702"/>
      <c r="BF681" s="7702"/>
      <c r="BG681" s="7702"/>
      <c r="BH681" s="7702"/>
      <c r="BI681" s="7702"/>
      <c r="BJ681" s="7702"/>
      <c r="BK681" s="7702"/>
      <c r="BL681" s="7702"/>
      <c r="BM681" s="7702"/>
      <c r="BN681" s="7702"/>
      <c r="BO681" s="7702"/>
      <c r="BP681" s="7702"/>
      <c r="BQ681" s="7702"/>
      <c r="BR681" s="7702"/>
      <c r="BS681" s="8293"/>
      <c r="BT681" s="7726"/>
      <c r="BU681" s="7727" t="inlineStr">
        <is>
          <t>Date</t>
        </is>
      </c>
      <c r="BV681" s="7727" t="inlineStr">
        <is>
          <t>Frequency
(MHz)</t>
        </is>
      </c>
      <c r="BW681" s="7726" t="str">
        <f>CA663</f>
        <v>Head/Body:</v>
      </c>
      <c r="BX681" s="7726" t="inlineStr">
        <is>
          <t>SAR over</t>
        </is>
      </c>
      <c r="BY681" s="7726" t="inlineStr">
        <is>
          <t>Fast SAR
(W/kg)</t>
        </is>
      </c>
      <c r="BZ681" s="7726" t="inlineStr">
        <is>
          <t>SAR
(W/kg)</t>
        </is>
      </c>
      <c r="CA681" s="7726" t="inlineStr">
        <is>
          <t>1 W Target
SAR (W/kg)</t>
        </is>
      </c>
      <c r="CB681" s="7726" t="inlineStr">
        <is>
          <t>1 W Norm.
SAR (W/kg)</t>
        </is>
      </c>
      <c r="CC681" s="7734" t="inlineStr">
        <is>
          <t>Drift (%)</t>
        </is>
      </c>
      <c r="CD681" s="7796"/>
      <c r="CE681" s="7795"/>
      <c r="CF681" s="7795"/>
      <c r="CG681" s="7795"/>
      <c r="CH681" s="7795"/>
      <c r="CI681" s="7795"/>
      <c r="CJ681" s="7795"/>
      <c r="CK681" s="7795"/>
      <c r="CL681" s="7786"/>
      <c r="CM681" s="7786"/>
      <c r="CN681" s="7786"/>
      <c r="CO681" s="7786"/>
      <c r="CP681" s="7786"/>
      <c r="CQ681" s="7786"/>
      <c r="CR681" s="7786"/>
      <c r="CS681" s="7786"/>
      <c r="CT681" s="7786"/>
      <c r="CU681" s="7786"/>
      <c r="CV681" s="7702"/>
      <c r="CW681" s="7702"/>
      <c r="CX681" s="7702"/>
      <c r="CY681" s="7702"/>
      <c r="CZ681" s="7702"/>
    </row>
    <row r="682" spans="1:104" x14ac:dyDescent="0.2">
      <c r="A682" s="7699"/>
      <c r="B682" s="7699"/>
      <c r="C682" s="7702"/>
      <c r="D682" s="7702"/>
      <c r="E682" s="7702"/>
      <c r="F682" s="7702"/>
      <c r="G682" s="7702"/>
      <c r="H682" s="7702"/>
      <c r="I682" s="7702"/>
      <c r="J682" s="7702"/>
      <c r="K682" s="7702"/>
      <c r="L682" s="7702"/>
      <c r="M682" s="7702"/>
      <c r="N682" s="7702"/>
      <c r="O682" s="7702"/>
      <c r="P682" s="7702"/>
      <c r="Q682" s="7702"/>
      <c r="R682" s="7702"/>
      <c r="S682" s="7702"/>
      <c r="T682" s="7702"/>
      <c r="U682" s="7702"/>
      <c r="V682" s="7702"/>
      <c r="W682" s="7702"/>
      <c r="X682" s="7702"/>
      <c r="Y682" s="7702"/>
      <c r="Z682" s="7702"/>
      <c r="AA682" s="7702"/>
      <c r="AB682" s="7702"/>
      <c r="AC682" s="7702"/>
      <c r="AD682" s="7702"/>
      <c r="AE682" s="7702"/>
      <c r="AF682" s="7702"/>
      <c r="AG682" s="7702"/>
      <c r="AH682" s="7702"/>
      <c r="AI682" s="7702"/>
      <c r="AJ682" s="7702"/>
      <c r="AK682" s="7702"/>
      <c r="AL682" s="7702"/>
      <c r="AM682" s="7702"/>
      <c r="AN682" s="7702"/>
      <c r="AO682" s="7702"/>
      <c r="AP682" s="7702"/>
      <c r="AQ682" s="7702"/>
      <c r="AR682" s="7702"/>
      <c r="AS682" s="7702"/>
      <c r="AT682" s="7702"/>
      <c r="AU682" s="7702"/>
      <c r="AV682" s="7702"/>
      <c r="AW682" s="7702"/>
      <c r="AX682" s="7702"/>
      <c r="AY682" s="7702"/>
      <c r="AZ682" s="7702"/>
      <c r="BA682" s="7702"/>
      <c r="BB682" s="7702"/>
      <c r="BC682" s="7702"/>
      <c r="BD682" s="7702"/>
      <c r="BE682" s="7702"/>
      <c r="BF682" s="7702"/>
      <c r="BG682" s="7702"/>
      <c r="BH682" s="7702"/>
      <c r="BI682" s="7702"/>
      <c r="BJ682" s="7702"/>
      <c r="BK682" s="7702"/>
      <c r="BL682" s="7702"/>
      <c r="BM682" s="7702"/>
      <c r="BN682" s="7702"/>
      <c r="BO682" s="7702"/>
      <c r="BP682" s="7702"/>
      <c r="BQ682" s="7702"/>
      <c r="BR682" s="7702"/>
      <c r="BS682" s="8293"/>
      <c r="BT682" s="7735"/>
      <c r="BU682" s="7757">
        <f>CB657</f>
        <v>0</v>
      </c>
      <c r="BV682" s="7732">
        <f>BU666</f>
        <v>0</v>
      </c>
      <c r="BW682" s="7732" t="str">
        <f>CB663</f>
        <v>Head</v>
      </c>
      <c r="BX682" s="7732" t="inlineStr">
        <is>
          <t>1 gr.</t>
        </is>
      </c>
      <c r="BY682" s="7732">
        <f>BV678</f>
        <v>0</v>
      </c>
      <c r="BZ682" s="7728">
        <f>BV674</f>
        <v>0</v>
      </c>
      <c r="CA682" s="7732">
        <f t="shared" ref="CA682:CA683" si="90">BX674</f>
        <v>10.9</v>
      </c>
      <c r="CB682" s="7730">
        <f t="shared" ref="CB682:CB683" si="91">BY674</f>
        <v>0</v>
      </c>
      <c r="CC682" s="7734">
        <f t="shared" ref="CC682:CC683" si="92">BZ674</f>
        <v>-100</v>
      </c>
      <c r="CD682" s="7796"/>
      <c r="CE682" s="7795"/>
      <c r="CF682" s="7795"/>
      <c r="CG682" s="7795"/>
      <c r="CH682" s="7795"/>
      <c r="CI682" s="7795"/>
      <c r="CJ682" s="7795"/>
      <c r="CK682" s="7795"/>
      <c r="CL682" s="7786"/>
      <c r="CM682" s="7786"/>
      <c r="CN682" s="7786"/>
      <c r="CO682" s="7786"/>
      <c r="CP682" s="7786"/>
      <c r="CQ682" s="7786"/>
      <c r="CR682" s="7786"/>
      <c r="CS682" s="7786"/>
      <c r="CT682" s="7786"/>
      <c r="CU682" s="7786"/>
      <c r="CV682" s="7702"/>
      <c r="CW682" s="7702"/>
      <c r="CX682" s="7702"/>
      <c r="CY682" s="7702"/>
      <c r="CZ682" s="7702"/>
    </row>
    <row r="683" spans="1:104" x14ac:dyDescent="0.2">
      <c r="A683" s="7699"/>
      <c r="B683" s="7699"/>
      <c r="C683" s="7702"/>
      <c r="D683" s="7702"/>
      <c r="E683" s="7702"/>
      <c r="F683" s="7702"/>
      <c r="G683" s="7702"/>
      <c r="H683" s="7702"/>
      <c r="I683" s="7702"/>
      <c r="J683" s="7702"/>
      <c r="K683" s="7702"/>
      <c r="L683" s="7702"/>
      <c r="M683" s="7702"/>
      <c r="N683" s="7702"/>
      <c r="O683" s="7702"/>
      <c r="P683" s="7702"/>
      <c r="Q683" s="7702"/>
      <c r="R683" s="7702"/>
      <c r="S683" s="7702"/>
      <c r="T683" s="7702"/>
      <c r="U683" s="7702"/>
      <c r="V683" s="7702"/>
      <c r="W683" s="7702"/>
      <c r="X683" s="7702"/>
      <c r="Y683" s="7702"/>
      <c r="Z683" s="7702"/>
      <c r="AA683" s="7702"/>
      <c r="AB683" s="7702"/>
      <c r="AC683" s="7702"/>
      <c r="AD683" s="7702"/>
      <c r="AE683" s="7702"/>
      <c r="AF683" s="7702"/>
      <c r="AG683" s="7702"/>
      <c r="AH683" s="7702"/>
      <c r="AI683" s="7702"/>
      <c r="AJ683" s="7702"/>
      <c r="AK683" s="7702"/>
      <c r="AL683" s="7702"/>
      <c r="AM683" s="7702"/>
      <c r="AN683" s="7702"/>
      <c r="AO683" s="7702"/>
      <c r="AP683" s="7702"/>
      <c r="AQ683" s="7702"/>
      <c r="AR683" s="7702"/>
      <c r="AS683" s="7702"/>
      <c r="AT683" s="7702"/>
      <c r="AU683" s="7702"/>
      <c r="AV683" s="7702"/>
      <c r="AW683" s="7702"/>
      <c r="AX683" s="7702"/>
      <c r="AY683" s="7702"/>
      <c r="AZ683" s="7702"/>
      <c r="BA683" s="7702"/>
      <c r="BB683" s="7702"/>
      <c r="BC683" s="7702"/>
      <c r="BD683" s="7702"/>
      <c r="BE683" s="7702"/>
      <c r="BF683" s="7702"/>
      <c r="BG683" s="7702"/>
      <c r="BH683" s="7702"/>
      <c r="BI683" s="7702"/>
      <c r="BJ683" s="7702"/>
      <c r="BK683" s="7702"/>
      <c r="BL683" s="7702"/>
      <c r="BM683" s="7702"/>
      <c r="BN683" s="7702"/>
      <c r="BO683" s="7702"/>
      <c r="BP683" s="7702"/>
      <c r="BQ683" s="7702"/>
      <c r="BR683" s="7702"/>
      <c r="BS683" s="8293"/>
      <c r="BT683" s="7736"/>
      <c r="BU683" s="7757">
        <f>CB657</f>
        <v>0</v>
      </c>
      <c r="BV683" s="7730">
        <f>BU666</f>
        <v>0</v>
      </c>
      <c r="BW683" s="7731" t="str">
        <f>CB663</f>
        <v>Head</v>
      </c>
      <c r="BX683" s="7731" t="inlineStr">
        <is>
          <t>10 gr.</t>
        </is>
      </c>
      <c r="BY683" s="7730">
        <f>BV679</f>
        <v>0</v>
      </c>
      <c r="BZ683" s="7728">
        <f>BV675</f>
        <v>0</v>
      </c>
      <c r="CA683" s="7728">
        <f t="shared" si="90"/>
        <v>7.01</v>
      </c>
      <c r="CB683" s="7728">
        <f t="shared" si="91"/>
        <v>0</v>
      </c>
      <c r="CC683" s="7734">
        <f t="shared" si="92"/>
        <v>-100</v>
      </c>
      <c r="CD683" s="7796"/>
      <c r="CE683" s="7795"/>
      <c r="CF683" s="7795"/>
      <c r="CG683" s="7795"/>
      <c r="CH683" s="7795"/>
      <c r="CI683" s="7795"/>
      <c r="CJ683" s="7795"/>
      <c r="CK683" s="7795"/>
      <c r="CL683" s="7786"/>
      <c r="CM683" s="7786"/>
      <c r="CN683" s="7786"/>
      <c r="CO683" s="7786"/>
      <c r="CP683" s="7786"/>
      <c r="CQ683" s="7786"/>
      <c r="CR683" s="7786"/>
      <c r="CS683" s="7786"/>
      <c r="CT683" s="7786"/>
      <c r="CU683" s="7786"/>
      <c r="CV683" s="7702"/>
      <c r="CW683" s="7702"/>
      <c r="CX683" s="7702"/>
      <c r="CY683" s="7702"/>
      <c r="CZ683" s="7702"/>
    </row>
    <row r="684" spans="1:104" ht="13.5" thickBot="1" x14ac:dyDescent="0.25">
      <c r="A684" s="7699"/>
      <c r="B684" s="7699"/>
      <c r="C684" s="7702"/>
      <c r="D684" s="7702"/>
      <c r="E684" s="7702"/>
      <c r="F684" s="7702"/>
      <c r="G684" s="7702"/>
      <c r="H684" s="7702"/>
      <c r="I684" s="7702"/>
      <c r="J684" s="7702"/>
      <c r="K684" s="7702"/>
      <c r="L684" s="7702"/>
      <c r="M684" s="7702"/>
      <c r="N684" s="7702"/>
      <c r="O684" s="7702"/>
      <c r="P684" s="7702"/>
      <c r="Q684" s="7702"/>
      <c r="R684" s="7702"/>
      <c r="S684" s="7702"/>
      <c r="T684" s="7702"/>
      <c r="U684" s="7702"/>
      <c r="V684" s="7702"/>
      <c r="W684" s="7702"/>
      <c r="X684" s="7702"/>
      <c r="Y684" s="7702"/>
      <c r="Z684" s="7702"/>
      <c r="AA684" s="7702"/>
      <c r="AB684" s="7702"/>
      <c r="AC684" s="7702"/>
      <c r="AD684" s="7702"/>
      <c r="AE684" s="7702"/>
      <c r="AF684" s="7702"/>
      <c r="AG684" s="7702"/>
      <c r="AH684" s="7702"/>
      <c r="AI684" s="7702"/>
      <c r="AJ684" s="7702"/>
      <c r="AK684" s="7702"/>
      <c r="AL684" s="7702"/>
      <c r="AM684" s="7702"/>
      <c r="AN684" s="7702"/>
      <c r="AO684" s="7702"/>
      <c r="AP684" s="7702"/>
      <c r="AQ684" s="7702"/>
      <c r="AR684" s="7702"/>
      <c r="AS684" s="7702"/>
      <c r="AT684" s="7702"/>
      <c r="AU684" s="7702"/>
      <c r="AV684" s="7702"/>
      <c r="AW684" s="7702"/>
      <c r="AX684" s="7702"/>
      <c r="AY684" s="7702"/>
      <c r="AZ684" s="7702"/>
      <c r="BA684" s="7702"/>
      <c r="BB684" s="7702"/>
      <c r="BC684" s="7702"/>
      <c r="BD684" s="7702"/>
      <c r="BE684" s="7702"/>
      <c r="BF684" s="7702"/>
      <c r="BG684" s="7702"/>
      <c r="BH684" s="7702"/>
      <c r="BI684" s="7702"/>
      <c r="BJ684" s="7702"/>
      <c r="BK684" s="7702"/>
      <c r="BL684" s="7702"/>
      <c r="BM684" s="7702"/>
      <c r="BN684" s="7702"/>
      <c r="BO684" s="7702"/>
      <c r="BP684" s="7702"/>
      <c r="BQ684" s="7702"/>
      <c r="BR684" s="7702"/>
      <c r="BS684" s="8294"/>
      <c r="BT684" s="7737"/>
      <c r="BU684" s="7787"/>
      <c r="BV684" s="7788"/>
      <c r="BW684" s="7789"/>
      <c r="BX684" s="7790"/>
      <c r="BY684" s="7791"/>
      <c r="BZ684" s="7789"/>
      <c r="CA684" s="7790"/>
      <c r="CB684" s="7792"/>
      <c r="CC684" s="7793"/>
      <c r="CD684" s="7796"/>
      <c r="CE684" s="7795"/>
      <c r="CF684" s="7795"/>
      <c r="CG684" s="7795"/>
      <c r="CH684" s="7795"/>
      <c r="CI684" s="7795"/>
      <c r="CJ684" s="7795"/>
      <c r="CK684" s="7795"/>
      <c r="CL684" s="7786"/>
      <c r="CM684" s="7786"/>
      <c r="CN684" s="7786"/>
      <c r="CO684" s="7786"/>
      <c r="CP684" s="7786"/>
      <c r="CQ684" s="7786"/>
      <c r="CR684" s="7786"/>
      <c r="CS684" s="7786"/>
      <c r="CT684" s="7786"/>
      <c r="CU684" s="7786"/>
      <c r="CV684" s="7702"/>
      <c r="CW684" s="7702"/>
      <c r="CX684" s="7702"/>
      <c r="CY684" s="7702"/>
      <c r="CZ684" s="7702"/>
    </row>
    <row r="685" spans="1:104" x14ac:dyDescent="0.2">
      <c r="A685" s="7699"/>
      <c r="B685" s="7699"/>
      <c r="C685" s="7702"/>
      <c r="D685" s="7702"/>
      <c r="E685" s="7702"/>
      <c r="F685" s="7702"/>
      <c r="G685" s="7702"/>
      <c r="H685" s="7702"/>
      <c r="I685" s="7702"/>
      <c r="J685" s="7702"/>
      <c r="K685" s="7702"/>
      <c r="L685" s="7702"/>
      <c r="M685" s="7702"/>
      <c r="N685" s="7702"/>
      <c r="O685" s="7702"/>
      <c r="P685" s="7702"/>
      <c r="Q685" s="7702"/>
      <c r="R685" s="7702"/>
      <c r="S685" s="7702"/>
      <c r="T685" s="7702"/>
      <c r="U685" s="7702"/>
      <c r="V685" s="7702"/>
      <c r="W685" s="7702"/>
      <c r="X685" s="7702"/>
      <c r="Y685" s="7702"/>
      <c r="Z685" s="7702"/>
      <c r="AA685" s="7702"/>
      <c r="AB685" s="7702"/>
      <c r="AC685" s="7702"/>
      <c r="AD685" s="7702"/>
      <c r="AE685" s="7702"/>
      <c r="AF685" s="7702"/>
      <c r="AG685" s="7702"/>
      <c r="AH685" s="7702"/>
      <c r="AI685" s="7702"/>
      <c r="AJ685" s="7702"/>
      <c r="AK685" s="7702"/>
      <c r="AL685" s="7702"/>
      <c r="AM685" s="7702"/>
      <c r="AN685" s="7702"/>
      <c r="AO685" s="7702"/>
      <c r="AP685" s="7702"/>
      <c r="AQ685" s="7702"/>
      <c r="AR685" s="7702"/>
      <c r="AS685" s="7702"/>
      <c r="AT685" s="7702"/>
      <c r="AU685" s="7702"/>
      <c r="AV685" s="7702"/>
      <c r="AW685" s="7702"/>
      <c r="AX685" s="7702"/>
      <c r="AY685" s="7702"/>
      <c r="AZ685" s="7702"/>
      <c r="BA685" s="7702"/>
      <c r="BB685" s="7702"/>
      <c r="BC685" s="7702"/>
      <c r="BD685" s="7702"/>
      <c r="BE685" s="7702"/>
      <c r="BF685" s="7702"/>
      <c r="BG685" s="7702"/>
      <c r="BH685" s="7702"/>
      <c r="BI685" s="7702"/>
      <c r="BJ685" s="7702"/>
      <c r="BK685" s="7702"/>
      <c r="BL685" s="7702"/>
      <c r="BM685" s="7702"/>
      <c r="BN685" s="7702"/>
      <c r="BO685" s="7702"/>
      <c r="BP685" s="7702"/>
      <c r="BQ685" s="7702"/>
      <c r="BR685" s="7702"/>
      <c r="BS685" s="7702"/>
      <c r="BT685" s="7702"/>
      <c r="BU685" s="7702"/>
      <c r="BV685" s="7702"/>
      <c r="BW685" s="7702"/>
      <c r="BX685" s="7702"/>
      <c r="BY685" s="7702"/>
      <c r="BZ685" s="7702"/>
      <c r="CA685" s="7998"/>
      <c r="CB685" s="7702"/>
      <c r="CC685" s="7702"/>
      <c r="CD685" s="7795"/>
      <c r="CE685" s="7795"/>
      <c r="CF685" s="7795"/>
      <c r="CG685" s="7795"/>
      <c r="CH685" s="7795"/>
      <c r="CI685" s="7795"/>
      <c r="CJ685" s="7795"/>
      <c r="CK685" s="7795"/>
      <c r="CL685" s="7786"/>
      <c r="CM685" s="7786"/>
      <c r="CN685" s="7786"/>
      <c r="CO685" s="7786"/>
      <c r="CP685" s="7786"/>
      <c r="CQ685" s="7786"/>
      <c r="CR685" s="7786"/>
      <c r="CS685" s="7786"/>
      <c r="CT685" s="7786"/>
      <c r="CU685" s="7786"/>
      <c r="CV685" s="7702"/>
      <c r="CW685" s="7702"/>
      <c r="CX685" s="7702"/>
      <c r="CY685" s="7702"/>
      <c r="CZ685" s="7702"/>
    </row>
    <row r="686" spans="1:104" ht="13.5" thickBot="1" x14ac:dyDescent="0.25">
      <c r="A686" s="7699"/>
      <c r="B686" s="7699"/>
      <c r="C686" s="7702"/>
      <c r="D686" s="7702"/>
      <c r="E686" s="7702"/>
      <c r="F686" s="7702"/>
      <c r="G686" s="7702"/>
      <c r="H686" s="7702"/>
      <c r="I686" s="7702"/>
      <c r="J686" s="7702"/>
      <c r="K686" s="7702"/>
      <c r="L686" s="7702"/>
      <c r="M686" s="7702"/>
      <c r="N686" s="7702"/>
      <c r="O686" s="7702"/>
      <c r="P686" s="7702"/>
      <c r="Q686" s="7702"/>
      <c r="R686" s="7702"/>
      <c r="S686" s="7702"/>
      <c r="T686" s="7702"/>
      <c r="U686" s="7702"/>
      <c r="V686" s="7702"/>
      <c r="W686" s="7702"/>
      <c r="X686" s="7702"/>
      <c r="Y686" s="7702"/>
      <c r="Z686" s="7702"/>
      <c r="AA686" s="7702"/>
      <c r="AB686" s="7702"/>
      <c r="AC686" s="7702"/>
      <c r="AD686" s="7702"/>
      <c r="AE686" s="7702"/>
      <c r="AF686" s="7702"/>
      <c r="AG686" s="7702"/>
      <c r="AH686" s="7702"/>
      <c r="AI686" s="7702"/>
      <c r="AJ686" s="7702"/>
      <c r="AK686" s="7702"/>
      <c r="AL686" s="7702"/>
      <c r="AM686" s="7702"/>
      <c r="AN686" s="7702"/>
      <c r="AO686" s="7702"/>
      <c r="AP686" s="7702"/>
      <c r="AQ686" s="7702"/>
      <c r="AR686" s="7702"/>
      <c r="AS686" s="7702"/>
      <c r="AT686" s="7702"/>
      <c r="AU686" s="7702"/>
      <c r="AV686" s="7702"/>
      <c r="AW686" s="7702"/>
      <c r="AX686" s="7702"/>
      <c r="AY686" s="7702"/>
      <c r="AZ686" s="7702"/>
      <c r="BA686" s="7702"/>
      <c r="BB686" s="7702"/>
      <c r="BC686" s="7702"/>
      <c r="BD686" s="7702"/>
      <c r="BE686" s="7702"/>
      <c r="BF686" s="7702"/>
      <c r="BG686" s="7702"/>
      <c r="BH686" s="7702"/>
      <c r="BI686" s="7702"/>
      <c r="BJ686" s="7702"/>
      <c r="BK686" s="7702"/>
      <c r="BL686" s="7702"/>
      <c r="BM686" s="7702"/>
      <c r="BN686" s="7702"/>
      <c r="BO686" s="7702"/>
      <c r="BP686" s="7702"/>
      <c r="BQ686" s="7702"/>
      <c r="BR686" s="7702"/>
      <c r="BS686" s="7702"/>
      <c r="BT686" s="7702"/>
      <c r="BU686" s="7702"/>
      <c r="BV686" s="7702"/>
      <c r="BW686" s="7702"/>
      <c r="BX686" s="7702"/>
      <c r="BY686" s="7702"/>
      <c r="BZ686" s="7702"/>
      <c r="CA686" s="7998"/>
      <c r="CB686" s="7702"/>
      <c r="CC686" s="7702"/>
      <c r="CD686" s="7795"/>
      <c r="CE686" s="7795"/>
      <c r="CF686" s="7795"/>
      <c r="CG686" s="7795"/>
      <c r="CH686" s="7795"/>
      <c r="CI686" s="7795"/>
      <c r="CJ686" s="7795"/>
      <c r="CK686" s="7795"/>
      <c r="CL686" s="7786"/>
      <c r="CM686" s="7786"/>
      <c r="CN686" s="7786"/>
      <c r="CO686" s="7786"/>
      <c r="CP686" s="7786"/>
      <c r="CQ686" s="7786"/>
      <c r="CR686" s="7786"/>
      <c r="CS686" s="7786"/>
      <c r="CT686" s="7786"/>
      <c r="CU686" s="7786"/>
      <c r="CV686" s="7702"/>
      <c r="CW686" s="7702"/>
      <c r="CX686" s="7702"/>
      <c r="CY686" s="7702"/>
      <c r="CZ686" s="7702"/>
    </row>
    <row r="687" spans="1:104" ht="13.5" customHeight="1" thickBot="1" x14ac:dyDescent="0.25">
      <c r="A687" s="7699"/>
      <c r="B687" s="7699"/>
      <c r="C687" s="7702"/>
      <c r="D687" s="7702"/>
      <c r="E687" s="7702"/>
      <c r="F687" s="7702"/>
      <c r="G687" s="7702"/>
      <c r="H687" s="7702"/>
      <c r="I687" s="7702"/>
      <c r="J687" s="7702"/>
      <c r="K687" s="7702"/>
      <c r="L687" s="7702"/>
      <c r="M687" s="7702"/>
      <c r="N687" s="7702"/>
      <c r="O687" s="7702"/>
      <c r="P687" s="7702"/>
      <c r="Q687" s="7702"/>
      <c r="R687" s="7702"/>
      <c r="S687" s="7702"/>
      <c r="T687" s="7702"/>
      <c r="U687" s="7702"/>
      <c r="V687" s="7702"/>
      <c r="W687" s="7702"/>
      <c r="X687" s="7702"/>
      <c r="Y687" s="7702"/>
      <c r="Z687" s="7702"/>
      <c r="AA687" s="7702"/>
      <c r="AB687" s="7702"/>
      <c r="AC687" s="7702"/>
      <c r="AD687" s="7702"/>
      <c r="AE687" s="7702"/>
      <c r="AF687" s="7702"/>
      <c r="AG687" s="7702"/>
      <c r="AH687" s="7702"/>
      <c r="AI687" s="7702"/>
      <c r="AJ687" s="7702"/>
      <c r="AK687" s="7702"/>
      <c r="AL687" s="7702"/>
      <c r="AM687" s="7702"/>
      <c r="AN687" s="7702"/>
      <c r="AO687" s="7702"/>
      <c r="AP687" s="7702"/>
      <c r="AQ687" s="7702"/>
      <c r="AR687" s="7702"/>
      <c r="AS687" s="7702"/>
      <c r="AT687" s="7702"/>
      <c r="AU687" s="7702"/>
      <c r="AV687" s="7702"/>
      <c r="AW687" s="7702"/>
      <c r="AX687" s="7702"/>
      <c r="AY687" s="7702"/>
      <c r="AZ687" s="7702"/>
      <c r="BA687" s="7702"/>
      <c r="BB687" s="7702"/>
      <c r="BC687" s="7702"/>
      <c r="BD687" s="7702"/>
      <c r="BE687" s="7702"/>
      <c r="BF687" s="7702"/>
      <c r="BG687" s="7702"/>
      <c r="BH687" s="7702"/>
      <c r="BI687" s="7702"/>
      <c r="BJ687" s="7702"/>
      <c r="BK687" s="7702"/>
      <c r="BL687" s="7702"/>
      <c r="BM687" s="7702"/>
      <c r="BN687" s="7702"/>
      <c r="BO687" s="7702"/>
      <c r="BP687" s="7702"/>
      <c r="BQ687" s="7702"/>
      <c r="BR687" s="7702"/>
      <c r="BS687" s="8292" t="str">
        <f>CONCATENATE(BU697," MHz")</f>
        <v xml:space="preserve"> MHz</v>
      </c>
      <c r="BT687" s="7710"/>
      <c r="BU687" s="7706"/>
      <c r="BV687" s="7706"/>
      <c r="BW687" s="7706"/>
      <c r="BX687" s="7706"/>
      <c r="BY687" s="7706"/>
      <c r="BZ687" s="7706"/>
      <c r="CA687" s="7996"/>
      <c r="CB687" s="7706"/>
      <c r="CC687" s="7707"/>
      <c r="CD687" s="7812">
        <f>IF(CB694="Head",LOOKUP(CD689,$CI$42:$CI$85,$CG$42:$CG$85),IF(CB694="Body",LOOKUP(CD689,$CI$42:$CI$81,$CH$42:$CH$85),""))</f>
        <v>10.9</v>
      </c>
      <c r="CE687" s="7795"/>
      <c r="CF687" s="7795"/>
      <c r="CG687" s="7795"/>
      <c r="CH687" s="7795"/>
      <c r="CI687" s="7795"/>
      <c r="CJ687" s="7795"/>
      <c r="CK687" s="7795"/>
      <c r="CL687" s="7786"/>
      <c r="CM687" s="7786"/>
      <c r="CN687" s="7786"/>
      <c r="CO687" s="7786"/>
      <c r="CP687" s="7786"/>
      <c r="CQ687" s="7786"/>
      <c r="CR687" s="7786"/>
      <c r="CS687" s="7786"/>
      <c r="CT687" s="7786"/>
      <c r="CU687" s="7786"/>
      <c r="CV687" s="7702"/>
      <c r="CW687" s="7702"/>
      <c r="CX687" s="7702"/>
      <c r="CY687" s="7702"/>
      <c r="CZ687" s="7702"/>
    </row>
    <row r="688" spans="1:104" ht="13.5" thickBot="1" x14ac:dyDescent="0.25">
      <c r="A688" s="7699"/>
      <c r="B688" s="7699"/>
      <c r="C688" s="7702"/>
      <c r="D688" s="7702"/>
      <c r="E688" s="7702"/>
      <c r="F688" s="7702"/>
      <c r="G688" s="7702"/>
      <c r="H688" s="7702"/>
      <c r="I688" s="7702"/>
      <c r="J688" s="7702"/>
      <c r="K688" s="7702"/>
      <c r="L688" s="7702"/>
      <c r="M688" s="7702"/>
      <c r="N688" s="7702"/>
      <c r="O688" s="7702"/>
      <c r="P688" s="7702"/>
      <c r="Q688" s="7702"/>
      <c r="R688" s="7702"/>
      <c r="S688" s="7702"/>
      <c r="T688" s="7702"/>
      <c r="U688" s="7702"/>
      <c r="V688" s="7702"/>
      <c r="W688" s="7702"/>
      <c r="X688" s="7702"/>
      <c r="Y688" s="7702"/>
      <c r="Z688" s="7702"/>
      <c r="AA688" s="7702"/>
      <c r="AB688" s="7702"/>
      <c r="AC688" s="7702"/>
      <c r="AD688" s="7702"/>
      <c r="AE688" s="7702"/>
      <c r="AF688" s="7702"/>
      <c r="AG688" s="7702"/>
      <c r="AH688" s="7702"/>
      <c r="AI688" s="7702"/>
      <c r="AJ688" s="7702"/>
      <c r="AK688" s="7702"/>
      <c r="AL688" s="7702"/>
      <c r="AM688" s="7702"/>
      <c r="AN688" s="7702"/>
      <c r="AO688" s="7702"/>
      <c r="AP688" s="7702"/>
      <c r="AQ688" s="7702"/>
      <c r="AR688" s="7702"/>
      <c r="AS688" s="7702"/>
      <c r="AT688" s="7702"/>
      <c r="AU688" s="7702"/>
      <c r="AV688" s="7702"/>
      <c r="AW688" s="7702"/>
      <c r="AX688" s="7702"/>
      <c r="AY688" s="7702"/>
      <c r="AZ688" s="7702"/>
      <c r="BA688" s="7702"/>
      <c r="BB688" s="7702"/>
      <c r="BC688" s="7702"/>
      <c r="BD688" s="7702"/>
      <c r="BE688" s="7702"/>
      <c r="BF688" s="7702"/>
      <c r="BG688" s="7702"/>
      <c r="BH688" s="7702"/>
      <c r="BI688" s="7702"/>
      <c r="BJ688" s="7702"/>
      <c r="BK688" s="7702"/>
      <c r="BL688" s="7702"/>
      <c r="BM688" s="7702"/>
      <c r="BN688" s="7702"/>
      <c r="BO688" s="7702"/>
      <c r="BP688" s="7702"/>
      <c r="BQ688" s="7702"/>
      <c r="BR688" s="7702"/>
      <c r="BS688" s="8293"/>
      <c r="BT688" s="7705"/>
      <c r="BU688" s="7678" t="inlineStr">
        <is>
          <t>Calentamiento:</t>
        </is>
      </c>
      <c r="BV688" s="7717"/>
      <c r="BW688" s="7702"/>
      <c r="BX688" s="7679" t="inlineStr">
        <is>
          <t>Temperatura:</t>
        </is>
      </c>
      <c r="BY688" s="7721" t="e">
        <f>AVERAGE(BW691:BW692)</f>
        <v>#DIV/0!</v>
      </c>
      <c r="BZ688" s="7702"/>
      <c r="CA688" s="7997" t="inlineStr">
        <is>
          <t>Fecha (yyyy-mm-dd hh:mm:ss):</t>
        </is>
      </c>
      <c r="CB688" s="7815"/>
      <c r="CC688" s="7708"/>
      <c r="CD688" s="7813">
        <f>IF(CB694="Head",INDEX($CG$42:$CG$85,MATCH(CD687,$CG$42:$CG$85,0)+1),IF(CB694="Body",INDEX($CH$42:$CH$85,MATCH(CD687,$CH$42:$CH$85,0)+1)))</f>
        <v>7.01</v>
      </c>
      <c r="CE688" s="7795"/>
      <c r="CF688" s="7795"/>
      <c r="CG688" s="7795"/>
      <c r="CH688" s="7795"/>
      <c r="CI688" s="7795"/>
      <c r="CJ688" s="7795"/>
      <c r="CK688" s="7795"/>
      <c r="CL688" s="7786"/>
      <c r="CM688" s="7786"/>
      <c r="CN688" s="7786"/>
      <c r="CO688" s="7786"/>
      <c r="CP688" s="7786"/>
      <c r="CQ688" s="7786"/>
      <c r="CR688" s="7786"/>
      <c r="CS688" s="7786"/>
      <c r="CT688" s="7786"/>
      <c r="CU688" s="7786"/>
      <c r="CV688" s="7702"/>
      <c r="CW688" s="7702"/>
      <c r="CX688" s="7702"/>
      <c r="CY688" s="7702"/>
      <c r="CZ688" s="7702"/>
    </row>
    <row r="689" spans="1:104" ht="13.5" thickBot="1" x14ac:dyDescent="0.25">
      <c r="A689" s="7699"/>
      <c r="B689" s="7699"/>
      <c r="C689" s="7702"/>
      <c r="D689" s="7702"/>
      <c r="E689" s="7702"/>
      <c r="F689" s="7702"/>
      <c r="G689" s="7702"/>
      <c r="H689" s="7702"/>
      <c r="I689" s="7702"/>
      <c r="J689" s="7702"/>
      <c r="K689" s="7702"/>
      <c r="L689" s="7702"/>
      <c r="M689" s="7702"/>
      <c r="N689" s="7702"/>
      <c r="O689" s="7702"/>
      <c r="P689" s="7702"/>
      <c r="Q689" s="7702"/>
      <c r="R689" s="7702"/>
      <c r="S689" s="7702"/>
      <c r="T689" s="7702"/>
      <c r="U689" s="7702"/>
      <c r="V689" s="7702"/>
      <c r="W689" s="7702"/>
      <c r="X689" s="7702"/>
      <c r="Y689" s="7702"/>
      <c r="Z689" s="7702"/>
      <c r="AA689" s="7702"/>
      <c r="AB689" s="7702"/>
      <c r="AC689" s="7702"/>
      <c r="AD689" s="7702"/>
      <c r="AE689" s="7702"/>
      <c r="AF689" s="7702"/>
      <c r="AG689" s="7702"/>
      <c r="AH689" s="7702"/>
      <c r="AI689" s="7702"/>
      <c r="AJ689" s="7702"/>
      <c r="AK689" s="7702"/>
      <c r="AL689" s="7702"/>
      <c r="AM689" s="7702"/>
      <c r="AN689" s="7702"/>
      <c r="AO689" s="7702"/>
      <c r="AP689" s="7702"/>
      <c r="AQ689" s="7702"/>
      <c r="AR689" s="7702"/>
      <c r="AS689" s="7702"/>
      <c r="AT689" s="7702"/>
      <c r="AU689" s="7702"/>
      <c r="AV689" s="7702"/>
      <c r="AW689" s="7702"/>
      <c r="AX689" s="7702"/>
      <c r="AY689" s="7702"/>
      <c r="AZ689" s="7702"/>
      <c r="BA689" s="7702"/>
      <c r="BB689" s="7702"/>
      <c r="BC689" s="7702"/>
      <c r="BD689" s="7702"/>
      <c r="BE689" s="7702"/>
      <c r="BF689" s="7702"/>
      <c r="BG689" s="7702"/>
      <c r="BH689" s="7702"/>
      <c r="BI689" s="7702"/>
      <c r="BJ689" s="7702"/>
      <c r="BK689" s="7702"/>
      <c r="BL689" s="7702"/>
      <c r="BM689" s="7702"/>
      <c r="BN689" s="7702"/>
      <c r="BO689" s="7702"/>
      <c r="BP689" s="7702"/>
      <c r="BQ689" s="7702"/>
      <c r="BR689" s="7702"/>
      <c r="BS689" s="8293"/>
      <c r="BT689" s="7705"/>
      <c r="BU689" s="7702"/>
      <c r="BV689" s="7702"/>
      <c r="BW689" s="7702"/>
      <c r="BX689" s="7702"/>
      <c r="BY689" s="7702"/>
      <c r="BZ689" s="7702"/>
      <c r="CA689" s="7998"/>
      <c r="CB689" s="7702"/>
      <c r="CC689" s="7708"/>
      <c r="CD689" s="7814">
        <f>MATCH(CB690,$CF$15:$CF$36,0)</f>
        <v>3</v>
      </c>
      <c r="CE689" s="7795"/>
      <c r="CF689" s="7795"/>
      <c r="CG689" s="7795"/>
      <c r="CH689" s="7795"/>
      <c r="CI689" s="7795"/>
      <c r="CJ689" s="7795"/>
      <c r="CK689" s="7795"/>
      <c r="CL689" s="7786"/>
      <c r="CM689" s="7786"/>
      <c r="CN689" s="7786"/>
      <c r="CO689" s="7786"/>
      <c r="CP689" s="7786"/>
      <c r="CQ689" s="7786"/>
      <c r="CR689" s="7786"/>
      <c r="CS689" s="7786"/>
      <c r="CT689" s="7786"/>
      <c r="CU689" s="7786"/>
      <c r="CV689" s="7702"/>
      <c r="CW689" s="7702"/>
      <c r="CX689" s="7702"/>
      <c r="CY689" s="7702"/>
      <c r="CZ689" s="7702"/>
    </row>
    <row r="690" spans="1:104" ht="13.5" thickBot="1" x14ac:dyDescent="0.25">
      <c r="A690" s="7699"/>
      <c r="B690" s="7699"/>
      <c r="C690" s="7702"/>
      <c r="D690" s="7702"/>
      <c r="E690" s="7702"/>
      <c r="F690" s="7702"/>
      <c r="G690" s="7702"/>
      <c r="H690" s="7702"/>
      <c r="I690" s="7702"/>
      <c r="J690" s="7702"/>
      <c r="K690" s="7702"/>
      <c r="L690" s="7702"/>
      <c r="M690" s="7702"/>
      <c r="N690" s="7702"/>
      <c r="O690" s="7702"/>
      <c r="P690" s="7702"/>
      <c r="Q690" s="7702"/>
      <c r="R690" s="7702"/>
      <c r="S690" s="7702"/>
      <c r="T690" s="7702"/>
      <c r="U690" s="7702"/>
      <c r="V690" s="7702"/>
      <c r="W690" s="7702"/>
      <c r="X690" s="7702"/>
      <c r="Y690" s="7702"/>
      <c r="Z690" s="7702"/>
      <c r="AA690" s="7702"/>
      <c r="AB690" s="7702"/>
      <c r="AC690" s="7702"/>
      <c r="AD690" s="7702"/>
      <c r="AE690" s="7702"/>
      <c r="AF690" s="7702"/>
      <c r="AG690" s="7702"/>
      <c r="AH690" s="7702"/>
      <c r="AI690" s="7702"/>
      <c r="AJ690" s="7702"/>
      <c r="AK690" s="7702"/>
      <c r="AL690" s="7702"/>
      <c r="AM690" s="7702"/>
      <c r="AN690" s="7702"/>
      <c r="AO690" s="7702"/>
      <c r="AP690" s="7702"/>
      <c r="AQ690" s="7702"/>
      <c r="AR690" s="7702"/>
      <c r="AS690" s="7702"/>
      <c r="AT690" s="7702"/>
      <c r="AU690" s="7702"/>
      <c r="AV690" s="7702"/>
      <c r="AW690" s="7702"/>
      <c r="AX690" s="7702"/>
      <c r="AY690" s="7702"/>
      <c r="AZ690" s="7702"/>
      <c r="BA690" s="7702"/>
      <c r="BB690" s="7702"/>
      <c r="BC690" s="7702"/>
      <c r="BD690" s="7702"/>
      <c r="BE690" s="7702"/>
      <c r="BF690" s="7702"/>
      <c r="BG690" s="7702"/>
      <c r="BH690" s="7702"/>
      <c r="BI690" s="7702"/>
      <c r="BJ690" s="7702"/>
      <c r="BK690" s="7702"/>
      <c r="BL690" s="7702"/>
      <c r="BM690" s="7702"/>
      <c r="BN690" s="7702"/>
      <c r="BO690" s="7702"/>
      <c r="BP690" s="7702"/>
      <c r="BQ690" s="7702"/>
      <c r="BR690" s="7702"/>
      <c r="BS690" s="8293"/>
      <c r="BT690" s="7705"/>
      <c r="BU690" s="7671"/>
      <c r="BV690" s="7740" t="inlineStr">
        <is>
          <t>Hora</t>
        </is>
      </c>
      <c r="BW690" s="7741" t="inlineStr">
        <is>
          <t>Temperatura (ºC)</t>
        </is>
      </c>
      <c r="BX690" s="7742" t="inlineStr">
        <is>
          <t>Humedad (%)</t>
        </is>
      </c>
      <c r="BY690" s="7681" t="inlineStr">
        <is>
          <t>Temperatura Liq (ºC)</t>
        </is>
      </c>
      <c r="BZ690" s="7702"/>
      <c r="CA690" s="7679" t="inlineStr">
        <is>
          <t>Dipolo:</t>
        </is>
      </c>
      <c r="CB690" s="7999" t="inlineStr">
        <is>
          <t>D900V2 - SN 1d007</t>
        </is>
      </c>
      <c r="CC690" s="7708"/>
      <c r="CD690" s="7796"/>
      <c r="CE690" s="7795"/>
      <c r="CF690" s="7795"/>
      <c r="CG690" s="7795"/>
      <c r="CH690" s="7795"/>
      <c r="CI690" s="7795"/>
      <c r="CJ690" s="7795"/>
      <c r="CK690" s="7795"/>
      <c r="CL690" s="7786"/>
      <c r="CM690" s="7786"/>
      <c r="CN690" s="7786"/>
      <c r="CO690" s="7786"/>
      <c r="CP690" s="7786"/>
      <c r="CQ690" s="7786"/>
      <c r="CR690" s="7786"/>
      <c r="CS690" s="7786"/>
      <c r="CT690" s="7786"/>
      <c r="CU690" s="7786"/>
      <c r="CV690" s="7702"/>
      <c r="CW690" s="7702"/>
      <c r="CX690" s="7702"/>
      <c r="CY690" s="7702"/>
      <c r="CZ690" s="7702"/>
    </row>
    <row r="691" spans="1:104" ht="13.5" thickBot="1" x14ac:dyDescent="0.25">
      <c r="A691" s="7699"/>
      <c r="B691" s="7699"/>
      <c r="C691" s="7702"/>
      <c r="D691" s="7702"/>
      <c r="E691" s="7702"/>
      <c r="F691" s="7702"/>
      <c r="G691" s="7702"/>
      <c r="H691" s="7702"/>
      <c r="I691" s="7702"/>
      <c r="J691" s="7702"/>
      <c r="K691" s="7702"/>
      <c r="L691" s="7702"/>
      <c r="M691" s="7702"/>
      <c r="N691" s="7702"/>
      <c r="O691" s="7702"/>
      <c r="P691" s="7702"/>
      <c r="Q691" s="7702"/>
      <c r="R691" s="7702"/>
      <c r="S691" s="7702"/>
      <c r="T691" s="7702"/>
      <c r="U691" s="7702"/>
      <c r="V691" s="7702"/>
      <c r="W691" s="7702"/>
      <c r="X691" s="7702"/>
      <c r="Y691" s="7702"/>
      <c r="Z691" s="7702"/>
      <c r="AA691" s="7702"/>
      <c r="AB691" s="7702"/>
      <c r="AC691" s="7702"/>
      <c r="AD691" s="7702"/>
      <c r="AE691" s="7702"/>
      <c r="AF691" s="7702"/>
      <c r="AG691" s="7702"/>
      <c r="AH691" s="7702"/>
      <c r="AI691" s="7702"/>
      <c r="AJ691" s="7702"/>
      <c r="AK691" s="7702"/>
      <c r="AL691" s="7702"/>
      <c r="AM691" s="7702"/>
      <c r="AN691" s="7702"/>
      <c r="AO691" s="7702"/>
      <c r="AP691" s="7702"/>
      <c r="AQ691" s="7702"/>
      <c r="AR691" s="7702"/>
      <c r="AS691" s="7702"/>
      <c r="AT691" s="7702"/>
      <c r="AU691" s="7702"/>
      <c r="AV691" s="7702"/>
      <c r="AW691" s="7702"/>
      <c r="AX691" s="7702"/>
      <c r="AY691" s="7702"/>
      <c r="AZ691" s="7702"/>
      <c r="BA691" s="7702"/>
      <c r="BB691" s="7702"/>
      <c r="BC691" s="7702"/>
      <c r="BD691" s="7702"/>
      <c r="BE691" s="7702"/>
      <c r="BF691" s="7702"/>
      <c r="BG691" s="7702"/>
      <c r="BH691" s="7702"/>
      <c r="BI691" s="7702"/>
      <c r="BJ691" s="7702"/>
      <c r="BK691" s="7702"/>
      <c r="BL691" s="7702"/>
      <c r="BM691" s="7702"/>
      <c r="BN691" s="7702"/>
      <c r="BO691" s="7702"/>
      <c r="BP691" s="7702"/>
      <c r="BQ691" s="7702"/>
      <c r="BR691" s="7702"/>
      <c r="BS691" s="8293"/>
      <c r="BT691" s="7705"/>
      <c r="BU691" s="7738" t="inlineStr">
        <is>
          <t>Inicio</t>
        </is>
      </c>
      <c r="BV691" s="7743"/>
      <c r="BW691" s="7744"/>
      <c r="BX691" s="7744"/>
      <c r="BY691" s="7745"/>
      <c r="BZ691" s="7702"/>
      <c r="CA691" s="7679" t="inlineStr">
        <is>
          <t>Room</t>
        </is>
      </c>
      <c r="CB691" s="7724" t="inlineStr">
        <is>
          <t>Dasy6</t>
        </is>
      </c>
      <c r="CC691" s="7708"/>
      <c r="CD691" s="7796"/>
      <c r="CE691" s="7795"/>
      <c r="CF691" s="7795"/>
      <c r="CG691" s="7795"/>
      <c r="CH691" s="7795"/>
      <c r="CI691" s="7795"/>
      <c r="CJ691" s="7795"/>
      <c r="CK691" s="7795"/>
      <c r="CL691" s="7786"/>
      <c r="CM691" s="7786"/>
      <c r="CN691" s="7786"/>
      <c r="CO691" s="7786"/>
      <c r="CP691" s="7786"/>
      <c r="CQ691" s="7786"/>
      <c r="CR691" s="7786"/>
      <c r="CS691" s="7786"/>
      <c r="CT691" s="7786"/>
      <c r="CU691" s="7786"/>
      <c r="CV691" s="7702"/>
      <c r="CW691" s="7702"/>
      <c r="CX691" s="7702"/>
      <c r="CY691" s="7702"/>
      <c r="CZ691" s="7702"/>
    </row>
    <row r="692" spans="1:104" ht="13.5" thickBot="1" x14ac:dyDescent="0.25">
      <c r="A692" s="7699"/>
      <c r="B692" s="7699"/>
      <c r="C692" s="7702"/>
      <c r="D692" s="7702"/>
      <c r="E692" s="7702"/>
      <c r="F692" s="7702"/>
      <c r="G692" s="7702"/>
      <c r="H692" s="7702"/>
      <c r="I692" s="7702"/>
      <c r="J692" s="7702"/>
      <c r="K692" s="7702"/>
      <c r="L692" s="7702"/>
      <c r="M692" s="7702"/>
      <c r="N692" s="7702"/>
      <c r="O692" s="7702"/>
      <c r="P692" s="7702"/>
      <c r="Q692" s="7702"/>
      <c r="R692" s="7702"/>
      <c r="S692" s="7702"/>
      <c r="T692" s="7702"/>
      <c r="U692" s="7702"/>
      <c r="V692" s="7702"/>
      <c r="W692" s="7702"/>
      <c r="X692" s="7702"/>
      <c r="Y692" s="7702"/>
      <c r="Z692" s="7702"/>
      <c r="AA692" s="7702"/>
      <c r="AB692" s="7702"/>
      <c r="AC692" s="7702"/>
      <c r="AD692" s="7702"/>
      <c r="AE692" s="7702"/>
      <c r="AF692" s="7702"/>
      <c r="AG692" s="7702"/>
      <c r="AH692" s="7702"/>
      <c r="AI692" s="7702"/>
      <c r="AJ692" s="7702"/>
      <c r="AK692" s="7702"/>
      <c r="AL692" s="7702"/>
      <c r="AM692" s="7702"/>
      <c r="AN692" s="7702"/>
      <c r="AO692" s="7702"/>
      <c r="AP692" s="7702"/>
      <c r="AQ692" s="7702"/>
      <c r="AR692" s="7702"/>
      <c r="AS692" s="7702"/>
      <c r="AT692" s="7702"/>
      <c r="AU692" s="7702"/>
      <c r="AV692" s="7702"/>
      <c r="AW692" s="7702"/>
      <c r="AX692" s="7702"/>
      <c r="AY692" s="7702"/>
      <c r="AZ692" s="7702"/>
      <c r="BA692" s="7702"/>
      <c r="BB692" s="7702"/>
      <c r="BC692" s="7702"/>
      <c r="BD692" s="7702"/>
      <c r="BE692" s="7702"/>
      <c r="BF692" s="7702"/>
      <c r="BG692" s="7702"/>
      <c r="BH692" s="7702"/>
      <c r="BI692" s="7702"/>
      <c r="BJ692" s="7702"/>
      <c r="BK692" s="7702"/>
      <c r="BL692" s="7702"/>
      <c r="BM692" s="7702"/>
      <c r="BN692" s="7702"/>
      <c r="BO692" s="7702"/>
      <c r="BP692" s="7702"/>
      <c r="BQ692" s="7702"/>
      <c r="BR692" s="7702"/>
      <c r="BS692" s="8293"/>
      <c r="BT692" s="7705"/>
      <c r="BU692" s="7739" t="inlineStr">
        <is>
          <t>Fin</t>
        </is>
      </c>
      <c r="BV692" s="7682"/>
      <c r="BW692" s="7683"/>
      <c r="BX692" s="7683"/>
      <c r="BY692" s="7746"/>
      <c r="BZ692" s="7702"/>
      <c r="CA692" s="7679" t="inlineStr">
        <is>
          <t>Sonda:</t>
        </is>
      </c>
      <c r="CB692" s="7725" t="inlineStr">
        <is>
          <t>EX3DV4 - SN 7461</t>
        </is>
      </c>
      <c r="CC692" s="7708"/>
      <c r="CD692" s="7796"/>
      <c r="CE692" s="7795"/>
      <c r="CF692" s="7795"/>
      <c r="CG692" s="7795"/>
      <c r="CH692" s="7795"/>
      <c r="CI692" s="7795"/>
      <c r="CJ692" s="7795"/>
      <c r="CK692" s="7795"/>
      <c r="CL692" s="7786"/>
      <c r="CM692" s="7786"/>
      <c r="CN692" s="7786"/>
      <c r="CO692" s="7786"/>
      <c r="CP692" s="7786"/>
      <c r="CQ692" s="7786"/>
      <c r="CR692" s="7786"/>
      <c r="CS692" s="7786"/>
      <c r="CT692" s="7786"/>
      <c r="CU692" s="7786"/>
      <c r="CV692" s="7702"/>
      <c r="CW692" s="7702"/>
      <c r="CX692" s="7702"/>
      <c r="CY692" s="7702"/>
      <c r="CZ692" s="7702"/>
    </row>
    <row r="693" spans="1:104" ht="13.5" thickBot="1" x14ac:dyDescent="0.25">
      <c r="A693" s="7699"/>
      <c r="B693" s="7699"/>
      <c r="C693" s="7702"/>
      <c r="D693" s="7702"/>
      <c r="E693" s="7702"/>
      <c r="F693" s="7702"/>
      <c r="G693" s="7702"/>
      <c r="H693" s="7702"/>
      <c r="I693" s="7702"/>
      <c r="J693" s="7702"/>
      <c r="K693" s="7702"/>
      <c r="L693" s="7702"/>
      <c r="M693" s="7702"/>
      <c r="N693" s="7702"/>
      <c r="O693" s="7702"/>
      <c r="P693" s="7702"/>
      <c r="Q693" s="7702"/>
      <c r="R693" s="7702"/>
      <c r="S693" s="7702"/>
      <c r="T693" s="7702"/>
      <c r="U693" s="7702"/>
      <c r="V693" s="7702"/>
      <c r="W693" s="7702"/>
      <c r="X693" s="7702"/>
      <c r="Y693" s="7702"/>
      <c r="Z693" s="7702"/>
      <c r="AA693" s="7702"/>
      <c r="AB693" s="7702"/>
      <c r="AC693" s="7702"/>
      <c r="AD693" s="7702"/>
      <c r="AE693" s="7702"/>
      <c r="AF693" s="7702"/>
      <c r="AG693" s="7702"/>
      <c r="AH693" s="7702"/>
      <c r="AI693" s="7702"/>
      <c r="AJ693" s="7702"/>
      <c r="AK693" s="7702"/>
      <c r="AL693" s="7702"/>
      <c r="AM693" s="7702"/>
      <c r="AN693" s="7702"/>
      <c r="AO693" s="7702"/>
      <c r="AP693" s="7702"/>
      <c r="AQ693" s="7702"/>
      <c r="AR693" s="7702"/>
      <c r="AS693" s="7702"/>
      <c r="AT693" s="7702"/>
      <c r="AU693" s="7702"/>
      <c r="AV693" s="7702"/>
      <c r="AW693" s="7702"/>
      <c r="AX693" s="7702"/>
      <c r="AY693" s="7702"/>
      <c r="AZ693" s="7702"/>
      <c r="BA693" s="7702"/>
      <c r="BB693" s="7702"/>
      <c r="BC693" s="7702"/>
      <c r="BD693" s="7702"/>
      <c r="BE693" s="7702"/>
      <c r="BF693" s="7702"/>
      <c r="BG693" s="7702"/>
      <c r="BH693" s="7702"/>
      <c r="BI693" s="7702"/>
      <c r="BJ693" s="7702"/>
      <c r="BK693" s="7702"/>
      <c r="BL693" s="7702"/>
      <c r="BM693" s="7702"/>
      <c r="BN693" s="7702"/>
      <c r="BO693" s="7702"/>
      <c r="BP693" s="7702"/>
      <c r="BQ693" s="7702"/>
      <c r="BR693" s="7702"/>
      <c r="BS693" s="8293"/>
      <c r="BT693" s="7705"/>
      <c r="BU693" s="7702"/>
      <c r="BV693" s="7702"/>
      <c r="BW693" s="7702"/>
      <c r="BX693" s="7702"/>
      <c r="BY693" s="7702"/>
      <c r="BZ693" s="7702"/>
      <c r="CA693" s="7679" t="inlineStr">
        <is>
          <t>Cert. (EN/FCC/ISED):</t>
        </is>
      </c>
      <c r="CB693" s="7999" t="inlineStr">
        <is>
          <t>EN/FCC/ISED</t>
        </is>
      </c>
      <c r="CC693" s="7708"/>
      <c r="CD693" s="7796"/>
      <c r="CE693" s="7795"/>
      <c r="CF693" s="7795"/>
      <c r="CG693" s="7795"/>
      <c r="CH693" s="7795"/>
      <c r="CI693" s="7795"/>
      <c r="CJ693" s="7795"/>
      <c r="CK693" s="7795"/>
      <c r="CL693" s="7786"/>
      <c r="CM693" s="7786"/>
      <c r="CN693" s="7786"/>
      <c r="CO693" s="7786"/>
      <c r="CP693" s="7786"/>
      <c r="CQ693" s="7786"/>
      <c r="CR693" s="7786"/>
      <c r="CS693" s="7786"/>
      <c r="CT693" s="7786"/>
      <c r="CU693" s="7786"/>
      <c r="CV693" s="7702"/>
      <c r="CW693" s="7702"/>
      <c r="CX693" s="7702"/>
      <c r="CY693" s="7702"/>
      <c r="CZ693" s="7702"/>
    </row>
    <row r="694" spans="1:104" ht="13.5" thickBot="1" x14ac:dyDescent="0.25">
      <c r="A694" s="7699"/>
      <c r="B694" s="7699"/>
      <c r="C694" s="7702"/>
      <c r="D694" s="7702"/>
      <c r="E694" s="7702"/>
      <c r="F694" s="7702"/>
      <c r="G694" s="7702"/>
      <c r="H694" s="7702"/>
      <c r="I694" s="7702"/>
      <c r="J694" s="7702"/>
      <c r="K694" s="7702"/>
      <c r="L694" s="7702"/>
      <c r="M694" s="7702"/>
      <c r="N694" s="7702"/>
      <c r="O694" s="7702"/>
      <c r="P694" s="7702"/>
      <c r="Q694" s="7702"/>
      <c r="R694" s="7702"/>
      <c r="S694" s="7702"/>
      <c r="T694" s="7702"/>
      <c r="U694" s="7702"/>
      <c r="V694" s="7702"/>
      <c r="W694" s="7702"/>
      <c r="X694" s="7702"/>
      <c r="Y694" s="7702"/>
      <c r="Z694" s="7702"/>
      <c r="AA694" s="7702"/>
      <c r="AB694" s="7702"/>
      <c r="AC694" s="7702"/>
      <c r="AD694" s="7702"/>
      <c r="AE694" s="7702"/>
      <c r="AF694" s="7702"/>
      <c r="AG694" s="7702"/>
      <c r="AH694" s="7702"/>
      <c r="AI694" s="7702"/>
      <c r="AJ694" s="7702"/>
      <c r="AK694" s="7702"/>
      <c r="AL694" s="7702"/>
      <c r="AM694" s="7702"/>
      <c r="AN694" s="7702"/>
      <c r="AO694" s="7702"/>
      <c r="AP694" s="7702"/>
      <c r="AQ694" s="7702"/>
      <c r="AR694" s="7702"/>
      <c r="AS694" s="7702"/>
      <c r="AT694" s="7702"/>
      <c r="AU694" s="7702"/>
      <c r="AV694" s="7702"/>
      <c r="AW694" s="7702"/>
      <c r="AX694" s="7702"/>
      <c r="AY694" s="7702"/>
      <c r="AZ694" s="7702"/>
      <c r="BA694" s="7702"/>
      <c r="BB694" s="7702"/>
      <c r="BC694" s="7702"/>
      <c r="BD694" s="7702"/>
      <c r="BE694" s="7702"/>
      <c r="BF694" s="7702"/>
      <c r="BG694" s="7702"/>
      <c r="BH694" s="7702"/>
      <c r="BI694" s="7702"/>
      <c r="BJ694" s="7702"/>
      <c r="BK694" s="7702"/>
      <c r="BL694" s="7702"/>
      <c r="BM694" s="7702"/>
      <c r="BN694" s="7702"/>
      <c r="BO694" s="7702"/>
      <c r="BP694" s="7702"/>
      <c r="BQ694" s="7702"/>
      <c r="BR694" s="7702"/>
      <c r="BS694" s="8293"/>
      <c r="BT694" s="7705"/>
      <c r="BU694" s="7702"/>
      <c r="BV694" s="7702"/>
      <c r="BW694" s="7702"/>
      <c r="BX694" s="7702"/>
      <c r="BY694" s="7702"/>
      <c r="BZ694" s="7702"/>
      <c r="CA694" s="7679" t="inlineStr">
        <is>
          <t>Head/Body:</t>
        </is>
      </c>
      <c r="CB694" s="7724" t="inlineStr">
        <is>
          <t>Head</t>
        </is>
      </c>
      <c r="CC694" s="7708"/>
      <c r="CD694" s="7796"/>
      <c r="CE694" s="7795"/>
      <c r="CF694" s="7795"/>
      <c r="CG694" s="7795"/>
      <c r="CH694" s="7795"/>
      <c r="CI694" s="7795"/>
      <c r="CJ694" s="7795"/>
      <c r="CK694" s="7795"/>
      <c r="CL694" s="7786"/>
      <c r="CM694" s="7786"/>
      <c r="CN694" s="7786"/>
      <c r="CO694" s="7786"/>
      <c r="CP694" s="7786"/>
      <c r="CQ694" s="7786"/>
      <c r="CR694" s="7786"/>
      <c r="CS694" s="7786"/>
      <c r="CT694" s="7786"/>
      <c r="CU694" s="7786"/>
      <c r="CV694" s="7702"/>
      <c r="CW694" s="7702"/>
      <c r="CX694" s="7702"/>
      <c r="CY694" s="7702"/>
      <c r="CZ694" s="7702"/>
    </row>
    <row r="695" spans="1:104" x14ac:dyDescent="0.2">
      <c r="A695" s="7699"/>
      <c r="B695" s="7699"/>
      <c r="C695" s="7702"/>
      <c r="D695" s="7702"/>
      <c r="E695" s="7702"/>
      <c r="F695" s="7702"/>
      <c r="G695" s="7702"/>
      <c r="H695" s="7702"/>
      <c r="I695" s="7702"/>
      <c r="J695" s="7702"/>
      <c r="K695" s="7702"/>
      <c r="L695" s="7702"/>
      <c r="M695" s="7702"/>
      <c r="N695" s="7702"/>
      <c r="O695" s="7702"/>
      <c r="P695" s="7702"/>
      <c r="Q695" s="7702"/>
      <c r="R695" s="7702"/>
      <c r="S695" s="7702"/>
      <c r="T695" s="7702"/>
      <c r="U695" s="7702"/>
      <c r="V695" s="7702"/>
      <c r="W695" s="7702"/>
      <c r="X695" s="7702"/>
      <c r="Y695" s="7702"/>
      <c r="Z695" s="7702"/>
      <c r="AA695" s="7702"/>
      <c r="AB695" s="7702"/>
      <c r="AC695" s="7702"/>
      <c r="AD695" s="7702"/>
      <c r="AE695" s="7702"/>
      <c r="AF695" s="7702"/>
      <c r="AG695" s="7702"/>
      <c r="AH695" s="7702"/>
      <c r="AI695" s="7702"/>
      <c r="AJ695" s="7702"/>
      <c r="AK695" s="7702"/>
      <c r="AL695" s="7702"/>
      <c r="AM695" s="7702"/>
      <c r="AN695" s="7702"/>
      <c r="AO695" s="7702"/>
      <c r="AP695" s="7702"/>
      <c r="AQ695" s="7702"/>
      <c r="AR695" s="7702"/>
      <c r="AS695" s="7702"/>
      <c r="AT695" s="7702"/>
      <c r="AU695" s="7702"/>
      <c r="AV695" s="7702"/>
      <c r="AW695" s="7702"/>
      <c r="AX695" s="7702"/>
      <c r="AY695" s="7702"/>
      <c r="AZ695" s="7702"/>
      <c r="BA695" s="7702"/>
      <c r="BB695" s="7702"/>
      <c r="BC695" s="7702"/>
      <c r="BD695" s="7702"/>
      <c r="BE695" s="7702"/>
      <c r="BF695" s="7702"/>
      <c r="BG695" s="7702"/>
      <c r="BH695" s="7702"/>
      <c r="BI695" s="7702"/>
      <c r="BJ695" s="7702"/>
      <c r="BK695" s="7702"/>
      <c r="BL695" s="7702"/>
      <c r="BM695" s="7702"/>
      <c r="BN695" s="7702"/>
      <c r="BO695" s="7702"/>
      <c r="BP695" s="7702"/>
      <c r="BQ695" s="7702"/>
      <c r="BR695" s="7702"/>
      <c r="BS695" s="8293"/>
      <c r="BT695" s="7705"/>
      <c r="BU695" s="7684" t="inlineStr">
        <is>
          <t>Frecuencia</t>
        </is>
      </c>
      <c r="BV695" s="7685" t="inlineStr">
        <is>
          <t>Nivel Gen.</t>
        </is>
      </c>
      <c r="BW695" s="8295" t="inlineStr">
        <is>
          <t>Medidor de Potencia</t>
        </is>
      </c>
      <c r="BX695" s="8296"/>
      <c r="BY695" s="8297" t="inlineStr">
        <is>
          <t>Observaciones</t>
        </is>
      </c>
      <c r="BZ695" s="7703"/>
      <c r="CA695" s="7998"/>
      <c r="CB695" s="7702"/>
      <c r="CC695" s="7708"/>
      <c r="CD695" s="7796"/>
      <c r="CE695" s="7795"/>
      <c r="CF695" s="7795"/>
      <c r="CG695" s="7795"/>
      <c r="CH695" s="7795"/>
      <c r="CI695" s="7795"/>
      <c r="CJ695" s="7795"/>
      <c r="CK695" s="7795"/>
      <c r="CL695" s="7786"/>
      <c r="CM695" s="7786"/>
      <c r="CN695" s="7786"/>
      <c r="CO695" s="7786"/>
      <c r="CP695" s="7786"/>
      <c r="CQ695" s="7786"/>
      <c r="CR695" s="7786"/>
      <c r="CS695" s="7786"/>
      <c r="CT695" s="7786"/>
      <c r="CU695" s="7786"/>
      <c r="CV695" s="7702"/>
      <c r="CW695" s="7702"/>
      <c r="CX695" s="7702"/>
      <c r="CY695" s="7702"/>
      <c r="CZ695" s="7702"/>
    </row>
    <row r="696" spans="1:104" ht="13.5" thickBot="1" x14ac:dyDescent="0.25">
      <c r="A696" s="7699"/>
      <c r="B696" s="7699"/>
      <c r="C696" s="7702"/>
      <c r="D696" s="7702"/>
      <c r="E696" s="7702"/>
      <c r="F696" s="7702"/>
      <c r="G696" s="7702"/>
      <c r="H696" s="7702"/>
      <c r="I696" s="7702"/>
      <c r="J696" s="7702"/>
      <c r="K696" s="7702"/>
      <c r="L696" s="7702"/>
      <c r="M696" s="7702"/>
      <c r="N696" s="7702"/>
      <c r="O696" s="7702"/>
      <c r="P696" s="7702"/>
      <c r="Q696" s="7702"/>
      <c r="R696" s="7702"/>
      <c r="S696" s="7702"/>
      <c r="T696" s="7702"/>
      <c r="U696" s="7702"/>
      <c r="V696" s="7702"/>
      <c r="W696" s="7702"/>
      <c r="X696" s="7702"/>
      <c r="Y696" s="7702"/>
      <c r="Z696" s="7702"/>
      <c r="AA696" s="7702"/>
      <c r="AB696" s="7702"/>
      <c r="AC696" s="7702"/>
      <c r="AD696" s="7702"/>
      <c r="AE696" s="7702"/>
      <c r="AF696" s="7702"/>
      <c r="AG696" s="7702"/>
      <c r="AH696" s="7702"/>
      <c r="AI696" s="7702"/>
      <c r="AJ696" s="7702"/>
      <c r="AK696" s="7702"/>
      <c r="AL696" s="7702"/>
      <c r="AM696" s="7702"/>
      <c r="AN696" s="7702"/>
      <c r="AO696" s="7702"/>
      <c r="AP696" s="7702"/>
      <c r="AQ696" s="7702"/>
      <c r="AR696" s="7702"/>
      <c r="AS696" s="7702"/>
      <c r="AT696" s="7702"/>
      <c r="AU696" s="7702"/>
      <c r="AV696" s="7702"/>
      <c r="AW696" s="7702"/>
      <c r="AX696" s="7702"/>
      <c r="AY696" s="7702"/>
      <c r="AZ696" s="7702"/>
      <c r="BA696" s="7702"/>
      <c r="BB696" s="7702"/>
      <c r="BC696" s="7702"/>
      <c r="BD696" s="7702"/>
      <c r="BE696" s="7702"/>
      <c r="BF696" s="7702"/>
      <c r="BG696" s="7702"/>
      <c r="BH696" s="7702"/>
      <c r="BI696" s="7702"/>
      <c r="BJ696" s="7702"/>
      <c r="BK696" s="7702"/>
      <c r="BL696" s="7702"/>
      <c r="BM696" s="7702"/>
      <c r="BN696" s="7702"/>
      <c r="BO696" s="7702"/>
      <c r="BP696" s="7702"/>
      <c r="BQ696" s="7702"/>
      <c r="BR696" s="7702"/>
      <c r="BS696" s="8293"/>
      <c r="BT696" s="7705"/>
      <c r="BU696" s="7747" t="inlineStr">
        <is>
          <t>(MHz)</t>
        </is>
      </c>
      <c r="BV696" s="7748" t="inlineStr">
        <is>
          <t>(dBm)</t>
        </is>
      </c>
      <c r="BW696" s="7749" t="inlineStr">
        <is>
          <t>Sensor A (mW)</t>
        </is>
      </c>
      <c r="BX696" s="7749" t="inlineStr">
        <is>
          <t>Sensor B (dBm)</t>
        </is>
      </c>
      <c r="BY696" s="8298"/>
      <c r="BZ696" s="7703"/>
      <c r="CA696" s="7998"/>
      <c r="CB696" s="7702"/>
      <c r="CC696" s="7708"/>
      <c r="CD696" s="7796"/>
      <c r="CE696" s="7795"/>
      <c r="CF696" s="7795"/>
      <c r="CG696" s="7795"/>
      <c r="CH696" s="7795"/>
      <c r="CI696" s="7795"/>
      <c r="CJ696" s="7795"/>
      <c r="CK696" s="7795"/>
      <c r="CL696" s="7786"/>
      <c r="CM696" s="7786"/>
      <c r="CN696" s="7786"/>
      <c r="CO696" s="7786"/>
      <c r="CP696" s="7786"/>
      <c r="CQ696" s="7786"/>
      <c r="CR696" s="7786"/>
      <c r="CS696" s="7786"/>
      <c r="CT696" s="7786"/>
      <c r="CU696" s="7786"/>
      <c r="CV696" s="7702"/>
      <c r="CW696" s="7702"/>
      <c r="CX696" s="7702"/>
      <c r="CY696" s="7702"/>
      <c r="CZ696" s="7702"/>
    </row>
    <row r="697" spans="1:104" ht="13.5" thickBot="1" x14ac:dyDescent="0.25">
      <c r="A697" s="7699"/>
      <c r="B697" s="7699"/>
      <c r="C697" s="7702"/>
      <c r="D697" s="7702"/>
      <c r="E697" s="7702"/>
      <c r="F697" s="7702"/>
      <c r="G697" s="7702"/>
      <c r="H697" s="7702"/>
      <c r="I697" s="7702"/>
      <c r="J697" s="7702"/>
      <c r="K697" s="7702"/>
      <c r="L697" s="7702"/>
      <c r="M697" s="7702"/>
      <c r="N697" s="7702"/>
      <c r="O697" s="7702"/>
      <c r="P697" s="7702"/>
      <c r="Q697" s="7702"/>
      <c r="R697" s="7702"/>
      <c r="S697" s="7702"/>
      <c r="T697" s="7702"/>
      <c r="U697" s="7702"/>
      <c r="V697" s="7702"/>
      <c r="W697" s="7702"/>
      <c r="X697" s="7702"/>
      <c r="Y697" s="7702"/>
      <c r="Z697" s="7702"/>
      <c r="AA697" s="7702"/>
      <c r="AB697" s="7702"/>
      <c r="AC697" s="7702"/>
      <c r="AD697" s="7702"/>
      <c r="AE697" s="7702"/>
      <c r="AF697" s="7702"/>
      <c r="AG697" s="7702"/>
      <c r="AH697" s="7702"/>
      <c r="AI697" s="7702"/>
      <c r="AJ697" s="7702"/>
      <c r="AK697" s="7702"/>
      <c r="AL697" s="7702"/>
      <c r="AM697" s="7702"/>
      <c r="AN697" s="7702"/>
      <c r="AO697" s="7702"/>
      <c r="AP697" s="7702"/>
      <c r="AQ697" s="7702"/>
      <c r="AR697" s="7702"/>
      <c r="AS697" s="7702"/>
      <c r="AT697" s="7702"/>
      <c r="AU697" s="7702"/>
      <c r="AV697" s="7702"/>
      <c r="AW697" s="7702"/>
      <c r="AX697" s="7702"/>
      <c r="AY697" s="7702"/>
      <c r="AZ697" s="7702"/>
      <c r="BA697" s="7702"/>
      <c r="BB697" s="7702"/>
      <c r="BC697" s="7702"/>
      <c r="BD697" s="7702"/>
      <c r="BE697" s="7702"/>
      <c r="BF697" s="7702"/>
      <c r="BG697" s="7702"/>
      <c r="BH697" s="7702"/>
      <c r="BI697" s="7702"/>
      <c r="BJ697" s="7702"/>
      <c r="BK697" s="7702"/>
      <c r="BL697" s="7702"/>
      <c r="BM697" s="7702"/>
      <c r="BN697" s="7702"/>
      <c r="BO697" s="7702"/>
      <c r="BP697" s="7702"/>
      <c r="BQ697" s="7702"/>
      <c r="BR697" s="7702"/>
      <c r="BS697" s="8293"/>
      <c r="BT697" s="7705"/>
      <c r="BU697" s="8299"/>
      <c r="BV697" s="7722"/>
      <c r="BW697" s="8302">
        <v>250</v>
      </c>
      <c r="BX697" s="7751"/>
      <c r="BY697" s="7723" t="inlineStr">
        <is>
          <t>Aprox. 250/100mW</t>
        </is>
      </c>
      <c r="BZ697" s="7704" t="inlineStr">
        <is>
          <t>1º</t>
        </is>
      </c>
      <c r="CA697" s="7999"/>
      <c r="CB697" s="7702" t="inlineStr">
        <is>
          <t>Elegir valor de lista desplegable</t>
        </is>
      </c>
      <c r="CC697" s="7708"/>
      <c r="CD697" s="7796"/>
      <c r="CE697" s="7795"/>
      <c r="CF697" s="7795"/>
      <c r="CG697" s="7795"/>
      <c r="CH697" s="7795"/>
      <c r="CI697" s="7795"/>
      <c r="CJ697" s="7795"/>
      <c r="CK697" s="7795"/>
      <c r="CL697" s="7786"/>
      <c r="CM697" s="7786"/>
      <c r="CN697" s="7786"/>
      <c r="CO697" s="7786"/>
      <c r="CP697" s="7786"/>
      <c r="CQ697" s="7786"/>
      <c r="CR697" s="7786"/>
      <c r="CS697" s="7786"/>
      <c r="CT697" s="7786"/>
      <c r="CU697" s="7786"/>
      <c r="CV697" s="7702"/>
      <c r="CW697" s="7702"/>
      <c r="CX697" s="7702"/>
      <c r="CY697" s="7702"/>
      <c r="CZ697" s="7702"/>
    </row>
    <row r="698" spans="1:104" ht="13.5" thickBot="1" x14ac:dyDescent="0.25">
      <c r="A698" s="7699"/>
      <c r="B698" s="7699"/>
      <c r="C698" s="7702"/>
      <c r="D698" s="7702"/>
      <c r="E698" s="7702"/>
      <c r="F698" s="7702"/>
      <c r="G698" s="7702"/>
      <c r="H698" s="7702"/>
      <c r="I698" s="7702"/>
      <c r="J698" s="7702"/>
      <c r="K698" s="7702"/>
      <c r="L698" s="7702"/>
      <c r="M698" s="7702"/>
      <c r="N698" s="7702"/>
      <c r="O698" s="7702"/>
      <c r="P698" s="7702"/>
      <c r="Q698" s="7702"/>
      <c r="R698" s="7702"/>
      <c r="S698" s="7702"/>
      <c r="T698" s="7702"/>
      <c r="U698" s="7702"/>
      <c r="V698" s="7702"/>
      <c r="W698" s="7702"/>
      <c r="X698" s="7702"/>
      <c r="Y698" s="7702"/>
      <c r="Z698" s="7702"/>
      <c r="AA698" s="7702"/>
      <c r="AB698" s="7702"/>
      <c r="AC698" s="7702"/>
      <c r="AD698" s="7702"/>
      <c r="AE698" s="7702"/>
      <c r="AF698" s="7702"/>
      <c r="AG698" s="7702"/>
      <c r="AH698" s="7702"/>
      <c r="AI698" s="7702"/>
      <c r="AJ698" s="7702"/>
      <c r="AK698" s="7702"/>
      <c r="AL698" s="7702"/>
      <c r="AM698" s="7702"/>
      <c r="AN698" s="7702"/>
      <c r="AO698" s="7702"/>
      <c r="AP698" s="7702"/>
      <c r="AQ698" s="7702"/>
      <c r="AR698" s="7702"/>
      <c r="AS698" s="7702"/>
      <c r="AT698" s="7702"/>
      <c r="AU698" s="7702"/>
      <c r="AV698" s="7702"/>
      <c r="AW698" s="7702"/>
      <c r="AX698" s="7702"/>
      <c r="AY698" s="7702"/>
      <c r="AZ698" s="7702"/>
      <c r="BA698" s="7702"/>
      <c r="BB698" s="7702"/>
      <c r="BC698" s="7702"/>
      <c r="BD698" s="7702"/>
      <c r="BE698" s="7702"/>
      <c r="BF698" s="7702"/>
      <c r="BG698" s="7702"/>
      <c r="BH698" s="7702"/>
      <c r="BI698" s="7702"/>
      <c r="BJ698" s="7702"/>
      <c r="BK698" s="7702"/>
      <c r="BL698" s="7702"/>
      <c r="BM698" s="7702"/>
      <c r="BN698" s="7702"/>
      <c r="BO698" s="7702"/>
      <c r="BP698" s="7702"/>
      <c r="BQ698" s="7702"/>
      <c r="BR698" s="7702"/>
      <c r="BS698" s="8293"/>
      <c r="BT698" s="7705"/>
      <c r="BU698" s="8300"/>
      <c r="BV698" s="7750">
        <f>BV697</f>
        <v>0</v>
      </c>
      <c r="BW698" s="8303"/>
      <c r="BX698" s="7687"/>
      <c r="BY698" s="7711" t="inlineStr">
        <is>
          <t>Lectura estabilizada</t>
        </is>
      </c>
      <c r="BZ698" s="7704" t="inlineStr">
        <is>
          <t>2º</t>
        </is>
      </c>
      <c r="CA698" s="8000"/>
      <c r="CB698" s="7702" t="inlineStr">
        <is>
          <t>Insertar valor manualmente</t>
        </is>
      </c>
      <c r="CC698" s="7708"/>
      <c r="CD698" s="7796"/>
      <c r="CE698" s="7795"/>
      <c r="CF698" s="7795"/>
      <c r="CG698" s="7795"/>
      <c r="CH698" s="7795"/>
      <c r="CI698" s="7795"/>
      <c r="CJ698" s="7795"/>
      <c r="CK698" s="7795"/>
      <c r="CL698" s="7786"/>
      <c r="CM698" s="7786"/>
      <c r="CN698" s="7786"/>
      <c r="CO698" s="7786"/>
      <c r="CP698" s="7786"/>
      <c r="CQ698" s="7786"/>
      <c r="CR698" s="7786"/>
      <c r="CS698" s="7786"/>
      <c r="CT698" s="7786"/>
      <c r="CU698" s="7786"/>
      <c r="CV698" s="7702"/>
      <c r="CW698" s="7702"/>
      <c r="CX698" s="7702"/>
      <c r="CY698" s="7702"/>
      <c r="CZ698" s="7702"/>
    </row>
    <row r="699" spans="1:104" ht="13.5" thickBot="1" x14ac:dyDescent="0.25">
      <c r="A699" s="7699"/>
      <c r="B699" s="7699"/>
      <c r="C699" s="7702"/>
      <c r="D699" s="7702"/>
      <c r="E699" s="7702"/>
      <c r="F699" s="7702"/>
      <c r="G699" s="7702"/>
      <c r="H699" s="7702"/>
      <c r="I699" s="7702"/>
      <c r="J699" s="7702"/>
      <c r="K699" s="7702"/>
      <c r="L699" s="7702"/>
      <c r="M699" s="7702"/>
      <c r="N699" s="7702"/>
      <c r="O699" s="7702"/>
      <c r="P699" s="7702"/>
      <c r="Q699" s="7702"/>
      <c r="R699" s="7702"/>
      <c r="S699" s="7702"/>
      <c r="T699" s="7702"/>
      <c r="U699" s="7702"/>
      <c r="V699" s="7702"/>
      <c r="W699" s="7702"/>
      <c r="X699" s="7702"/>
      <c r="Y699" s="7702"/>
      <c r="Z699" s="7702"/>
      <c r="AA699" s="7702"/>
      <c r="AB699" s="7702"/>
      <c r="AC699" s="7702"/>
      <c r="AD699" s="7702"/>
      <c r="AE699" s="7702"/>
      <c r="AF699" s="7702"/>
      <c r="AG699" s="7702"/>
      <c r="AH699" s="7702"/>
      <c r="AI699" s="7702"/>
      <c r="AJ699" s="7702"/>
      <c r="AK699" s="7702"/>
      <c r="AL699" s="7702"/>
      <c r="AM699" s="7702"/>
      <c r="AN699" s="7702"/>
      <c r="AO699" s="7702"/>
      <c r="AP699" s="7702"/>
      <c r="AQ699" s="7702"/>
      <c r="AR699" s="7702"/>
      <c r="AS699" s="7702"/>
      <c r="AT699" s="7702"/>
      <c r="AU699" s="7702"/>
      <c r="AV699" s="7702"/>
      <c r="AW699" s="7702"/>
      <c r="AX699" s="7702"/>
      <c r="AY699" s="7702"/>
      <c r="AZ699" s="7702"/>
      <c r="BA699" s="7702"/>
      <c r="BB699" s="7702"/>
      <c r="BC699" s="7702"/>
      <c r="BD699" s="7702"/>
      <c r="BE699" s="7702"/>
      <c r="BF699" s="7702"/>
      <c r="BG699" s="7702"/>
      <c r="BH699" s="7702"/>
      <c r="BI699" s="7702"/>
      <c r="BJ699" s="7702"/>
      <c r="BK699" s="7702"/>
      <c r="BL699" s="7702"/>
      <c r="BM699" s="7702"/>
      <c r="BN699" s="7702"/>
      <c r="BO699" s="7702"/>
      <c r="BP699" s="7702"/>
      <c r="BQ699" s="7702"/>
      <c r="BR699" s="7702"/>
      <c r="BS699" s="8293"/>
      <c r="BT699" s="7705"/>
      <c r="BU699" s="8300"/>
      <c r="BV699" s="7750">
        <f>BV697</f>
        <v>0</v>
      </c>
      <c r="BW699" s="8303"/>
      <c r="BX699" s="7687"/>
      <c r="BY699" s="7711" t="inlineStr">
        <is>
          <t>Cambio al dipolo</t>
        </is>
      </c>
      <c r="BZ699" s="7704" t="inlineStr">
        <is>
          <t>3º</t>
        </is>
      </c>
      <c r="CA699" s="8001"/>
      <c r="CB699" s="7702" t="inlineStr">
        <is>
          <t>Copiar valores de software de Temp/Hum</t>
        </is>
      </c>
      <c r="CC699" s="7708"/>
      <c r="CD699" s="7796"/>
      <c r="CE699" s="7795"/>
      <c r="CF699" s="7795"/>
      <c r="CG699" s="7795"/>
      <c r="CH699" s="7795"/>
      <c r="CI699" s="7795"/>
      <c r="CJ699" s="7795"/>
      <c r="CK699" s="7795"/>
      <c r="CL699" s="7786"/>
      <c r="CM699" s="7786"/>
      <c r="CN699" s="7786"/>
      <c r="CO699" s="7786"/>
      <c r="CP699" s="7786"/>
      <c r="CQ699" s="7786"/>
      <c r="CR699" s="7786"/>
      <c r="CS699" s="7786"/>
      <c r="CT699" s="7786"/>
      <c r="CU699" s="7786"/>
      <c r="CV699" s="7702"/>
      <c r="CW699" s="7702"/>
      <c r="CX699" s="7702"/>
      <c r="CY699" s="7702"/>
      <c r="CZ699" s="7702"/>
    </row>
    <row r="700" spans="1:104" ht="13.5" thickBot="1" x14ac:dyDescent="0.25">
      <c r="A700" s="7699"/>
      <c r="B700" s="7699"/>
      <c r="C700" s="7702"/>
      <c r="D700" s="7702"/>
      <c r="E700" s="7702"/>
      <c r="F700" s="7702"/>
      <c r="G700" s="7702"/>
      <c r="H700" s="7702"/>
      <c r="I700" s="7702"/>
      <c r="J700" s="7702"/>
      <c r="K700" s="7702"/>
      <c r="L700" s="7702"/>
      <c r="M700" s="7702"/>
      <c r="N700" s="7702"/>
      <c r="O700" s="7702"/>
      <c r="P700" s="7702"/>
      <c r="Q700" s="7702"/>
      <c r="R700" s="7702"/>
      <c r="S700" s="7702"/>
      <c r="T700" s="7702"/>
      <c r="U700" s="7702"/>
      <c r="V700" s="7702"/>
      <c r="W700" s="7702"/>
      <c r="X700" s="7702"/>
      <c r="Y700" s="7702"/>
      <c r="Z700" s="7702"/>
      <c r="AA700" s="7702"/>
      <c r="AB700" s="7702"/>
      <c r="AC700" s="7702"/>
      <c r="AD700" s="7702"/>
      <c r="AE700" s="7702"/>
      <c r="AF700" s="7702"/>
      <c r="AG700" s="7702"/>
      <c r="AH700" s="7702"/>
      <c r="AI700" s="7702"/>
      <c r="AJ700" s="7702"/>
      <c r="AK700" s="7702"/>
      <c r="AL700" s="7702"/>
      <c r="AM700" s="7702"/>
      <c r="AN700" s="7702"/>
      <c r="AO700" s="7702"/>
      <c r="AP700" s="7702"/>
      <c r="AQ700" s="7702"/>
      <c r="AR700" s="7702"/>
      <c r="AS700" s="7702"/>
      <c r="AT700" s="7702"/>
      <c r="AU700" s="7702"/>
      <c r="AV700" s="7702"/>
      <c r="AW700" s="7702"/>
      <c r="AX700" s="7702"/>
      <c r="AY700" s="7702"/>
      <c r="AZ700" s="7702"/>
      <c r="BA700" s="7702"/>
      <c r="BB700" s="7702"/>
      <c r="BC700" s="7702"/>
      <c r="BD700" s="7702"/>
      <c r="BE700" s="7702"/>
      <c r="BF700" s="7702"/>
      <c r="BG700" s="7702"/>
      <c r="BH700" s="7702"/>
      <c r="BI700" s="7702"/>
      <c r="BJ700" s="7702"/>
      <c r="BK700" s="7702"/>
      <c r="BL700" s="7702"/>
      <c r="BM700" s="7702"/>
      <c r="BN700" s="7702"/>
      <c r="BO700" s="7702"/>
      <c r="BP700" s="7702"/>
      <c r="BQ700" s="7702"/>
      <c r="BR700" s="7702"/>
      <c r="BS700" s="8293"/>
      <c r="BT700" s="7705"/>
      <c r="BU700" s="8300"/>
      <c r="BV700" s="7687"/>
      <c r="BW700" s="8303"/>
      <c r="BX700" s="7687"/>
      <c r="BY700" s="7711" t="inlineStr">
        <is>
          <t>Ajuste</t>
        </is>
      </c>
      <c r="BZ700" s="7704" t="inlineStr">
        <is>
          <t>4º</t>
        </is>
      </c>
      <c r="CA700" s="8002"/>
      <c r="CB700" s="7702" t="inlineStr">
        <is>
          <t>Celdas bloqueadas</t>
        </is>
      </c>
      <c r="CC700" s="7708"/>
      <c r="CD700" s="7796"/>
      <c r="CE700" s="7795"/>
      <c r="CF700" s="7795"/>
      <c r="CG700" s="7795"/>
      <c r="CH700" s="7795"/>
      <c r="CI700" s="7795"/>
      <c r="CJ700" s="7795"/>
      <c r="CK700" s="7795"/>
      <c r="CL700" s="7786"/>
      <c r="CM700" s="7786"/>
      <c r="CN700" s="7786"/>
      <c r="CO700" s="7786"/>
      <c r="CP700" s="7786"/>
      <c r="CQ700" s="7786"/>
      <c r="CR700" s="7786"/>
      <c r="CS700" s="7786"/>
      <c r="CT700" s="7786"/>
      <c r="CU700" s="7786"/>
      <c r="CV700" s="7702"/>
      <c r="CW700" s="7702"/>
      <c r="CX700" s="7702"/>
      <c r="CY700" s="7702"/>
      <c r="CZ700" s="7702"/>
    </row>
    <row r="701" spans="1:104" x14ac:dyDescent="0.2">
      <c r="A701" s="7699"/>
      <c r="B701" s="7699"/>
      <c r="C701" s="7702"/>
      <c r="D701" s="7702"/>
      <c r="E701" s="7702"/>
      <c r="F701" s="7702"/>
      <c r="G701" s="7702"/>
      <c r="H701" s="7702"/>
      <c r="I701" s="7702"/>
      <c r="J701" s="7702"/>
      <c r="K701" s="7702"/>
      <c r="L701" s="7702"/>
      <c r="M701" s="7702"/>
      <c r="N701" s="7702"/>
      <c r="O701" s="7702"/>
      <c r="P701" s="7702"/>
      <c r="Q701" s="7702"/>
      <c r="R701" s="7702"/>
      <c r="S701" s="7702"/>
      <c r="T701" s="7702"/>
      <c r="U701" s="7702"/>
      <c r="V701" s="7702"/>
      <c r="W701" s="7702"/>
      <c r="X701" s="7702"/>
      <c r="Y701" s="7702"/>
      <c r="Z701" s="7702"/>
      <c r="AA701" s="7702"/>
      <c r="AB701" s="7702"/>
      <c r="AC701" s="7702"/>
      <c r="AD701" s="7702"/>
      <c r="AE701" s="7702"/>
      <c r="AF701" s="7702"/>
      <c r="AG701" s="7702"/>
      <c r="AH701" s="7702"/>
      <c r="AI701" s="7702"/>
      <c r="AJ701" s="7702"/>
      <c r="AK701" s="7702"/>
      <c r="AL701" s="7702"/>
      <c r="AM701" s="7702"/>
      <c r="AN701" s="7702"/>
      <c r="AO701" s="7702"/>
      <c r="AP701" s="7702"/>
      <c r="AQ701" s="7702"/>
      <c r="AR701" s="7702"/>
      <c r="AS701" s="7702"/>
      <c r="AT701" s="7702"/>
      <c r="AU701" s="7702"/>
      <c r="AV701" s="7702"/>
      <c r="AW701" s="7702"/>
      <c r="AX701" s="7702"/>
      <c r="AY701" s="7702"/>
      <c r="AZ701" s="7702"/>
      <c r="BA701" s="7702"/>
      <c r="BB701" s="7702"/>
      <c r="BC701" s="7702"/>
      <c r="BD701" s="7702"/>
      <c r="BE701" s="7702"/>
      <c r="BF701" s="7702"/>
      <c r="BG701" s="7702"/>
      <c r="BH701" s="7702"/>
      <c r="BI701" s="7702"/>
      <c r="BJ701" s="7702"/>
      <c r="BK701" s="7702"/>
      <c r="BL701" s="7702"/>
      <c r="BM701" s="7702"/>
      <c r="BN701" s="7702"/>
      <c r="BO701" s="7702"/>
      <c r="BP701" s="7702"/>
      <c r="BQ701" s="7702"/>
      <c r="BR701" s="7702"/>
      <c r="BS701" s="8293"/>
      <c r="BT701" s="7705"/>
      <c r="BU701" s="8300"/>
      <c r="BV701" s="7750">
        <f>BV700</f>
        <v>0</v>
      </c>
      <c r="BW701" s="8303"/>
      <c r="BX701" s="7688">
        <f>BX700</f>
        <v>0</v>
      </c>
      <c r="BY701" s="7711" t="inlineStr">
        <is>
          <t>Máx durante ensayo</t>
        </is>
      </c>
      <c r="BZ701" s="7704" t="inlineStr">
        <is>
          <t>5º</t>
        </is>
      </c>
      <c r="CA701" s="7998"/>
      <c r="CB701" s="7702"/>
      <c r="CC701" s="7708"/>
      <c r="CD701" s="7796"/>
      <c r="CE701" s="7795"/>
      <c r="CF701" s="7795"/>
      <c r="CG701" s="7795"/>
      <c r="CH701" s="7795"/>
      <c r="CI701" s="7795"/>
      <c r="CJ701" s="7795"/>
      <c r="CK701" s="7795"/>
      <c r="CL701" s="7786"/>
      <c r="CM701" s="7786"/>
      <c r="CN701" s="7786"/>
      <c r="CO701" s="7786"/>
      <c r="CP701" s="7786"/>
      <c r="CQ701" s="7786"/>
      <c r="CR701" s="7786"/>
      <c r="CS701" s="7786"/>
      <c r="CT701" s="7786"/>
      <c r="CU701" s="7786"/>
      <c r="CV701" s="7702"/>
      <c r="CW701" s="7702"/>
      <c r="CX701" s="7702"/>
      <c r="CY701" s="7702"/>
      <c r="CZ701" s="7702"/>
    </row>
    <row r="702" spans="1:104" ht="13.5" thickBot="1" x14ac:dyDescent="0.25">
      <c r="A702" s="7699"/>
      <c r="B702" s="7699"/>
      <c r="C702" s="7702"/>
      <c r="D702" s="7702"/>
      <c r="E702" s="7702"/>
      <c r="F702" s="7702"/>
      <c r="G702" s="7702"/>
      <c r="H702" s="7702"/>
      <c r="I702" s="7702"/>
      <c r="J702" s="7702"/>
      <c r="K702" s="7702"/>
      <c r="L702" s="7702"/>
      <c r="M702" s="7702"/>
      <c r="N702" s="7702"/>
      <c r="O702" s="7702"/>
      <c r="P702" s="7702"/>
      <c r="Q702" s="7702"/>
      <c r="R702" s="7702"/>
      <c r="S702" s="7702"/>
      <c r="T702" s="7702"/>
      <c r="U702" s="7702"/>
      <c r="V702" s="7702"/>
      <c r="W702" s="7702"/>
      <c r="X702" s="7702"/>
      <c r="Y702" s="7702"/>
      <c r="Z702" s="7702"/>
      <c r="AA702" s="7702"/>
      <c r="AB702" s="7702"/>
      <c r="AC702" s="7702"/>
      <c r="AD702" s="7702"/>
      <c r="AE702" s="7702"/>
      <c r="AF702" s="7702"/>
      <c r="AG702" s="7702"/>
      <c r="AH702" s="7702"/>
      <c r="AI702" s="7702"/>
      <c r="AJ702" s="7702"/>
      <c r="AK702" s="7702"/>
      <c r="AL702" s="7702"/>
      <c r="AM702" s="7702"/>
      <c r="AN702" s="7702"/>
      <c r="AO702" s="7702"/>
      <c r="AP702" s="7702"/>
      <c r="AQ702" s="7702"/>
      <c r="AR702" s="7702"/>
      <c r="AS702" s="7702"/>
      <c r="AT702" s="7702"/>
      <c r="AU702" s="7702"/>
      <c r="AV702" s="7702"/>
      <c r="AW702" s="7702"/>
      <c r="AX702" s="7702"/>
      <c r="AY702" s="7702"/>
      <c r="AZ702" s="7702"/>
      <c r="BA702" s="7702"/>
      <c r="BB702" s="7702"/>
      <c r="BC702" s="7702"/>
      <c r="BD702" s="7702"/>
      <c r="BE702" s="7702"/>
      <c r="BF702" s="7702"/>
      <c r="BG702" s="7702"/>
      <c r="BH702" s="7702"/>
      <c r="BI702" s="7702"/>
      <c r="BJ702" s="7702"/>
      <c r="BK702" s="7702"/>
      <c r="BL702" s="7702"/>
      <c r="BM702" s="7702"/>
      <c r="BN702" s="7702"/>
      <c r="BO702" s="7702"/>
      <c r="BP702" s="7702"/>
      <c r="BQ702" s="7702"/>
      <c r="BR702" s="7702"/>
      <c r="BS702" s="8293"/>
      <c r="BT702" s="7705"/>
      <c r="BU702" s="8301"/>
      <c r="BV702" s="7752">
        <f>BV700</f>
        <v>0</v>
      </c>
      <c r="BW702" s="8304"/>
      <c r="BX702" s="7689">
        <f>BX700</f>
        <v>0</v>
      </c>
      <c r="BY702" s="7712" t="inlineStr">
        <is>
          <t>Mín durante ensayo</t>
        </is>
      </c>
      <c r="BZ702" s="7704" t="inlineStr">
        <is>
          <t>6º</t>
        </is>
      </c>
      <c r="CA702" s="7998"/>
      <c r="CB702" s="7702"/>
      <c r="CC702" s="7708"/>
      <c r="CD702" s="7796"/>
      <c r="CE702" s="7795"/>
      <c r="CF702" s="7795"/>
      <c r="CG702" s="7795"/>
      <c r="CH702" s="7795"/>
      <c r="CI702" s="7795"/>
      <c r="CJ702" s="7795"/>
      <c r="CK702" s="7795"/>
      <c r="CL702" s="7786"/>
      <c r="CM702" s="7786"/>
      <c r="CN702" s="7786"/>
      <c r="CO702" s="7786"/>
      <c r="CP702" s="7786"/>
      <c r="CQ702" s="7786"/>
      <c r="CR702" s="7786"/>
      <c r="CS702" s="7786"/>
      <c r="CT702" s="7786"/>
      <c r="CU702" s="7786"/>
      <c r="CV702" s="7702"/>
      <c r="CW702" s="7702"/>
      <c r="CX702" s="7702"/>
      <c r="CY702" s="7702"/>
      <c r="CZ702" s="7702"/>
    </row>
    <row r="703" spans="1:104" ht="13.5" thickBot="1" x14ac:dyDescent="0.25">
      <c r="A703" s="7699"/>
      <c r="B703" s="7699"/>
      <c r="C703" s="7702"/>
      <c r="D703" s="7702"/>
      <c r="E703" s="7702"/>
      <c r="F703" s="7702"/>
      <c r="G703" s="7702"/>
      <c r="H703" s="7702"/>
      <c r="I703" s="7702"/>
      <c r="J703" s="7702"/>
      <c r="K703" s="7702"/>
      <c r="L703" s="7702"/>
      <c r="M703" s="7702"/>
      <c r="N703" s="7702"/>
      <c r="O703" s="7702"/>
      <c r="P703" s="7702"/>
      <c r="Q703" s="7702"/>
      <c r="R703" s="7702"/>
      <c r="S703" s="7702"/>
      <c r="T703" s="7702"/>
      <c r="U703" s="7702"/>
      <c r="V703" s="7702"/>
      <c r="W703" s="7702"/>
      <c r="X703" s="7702"/>
      <c r="Y703" s="7702"/>
      <c r="Z703" s="7702"/>
      <c r="AA703" s="7702"/>
      <c r="AB703" s="7702"/>
      <c r="AC703" s="7702"/>
      <c r="AD703" s="7702"/>
      <c r="AE703" s="7702"/>
      <c r="AF703" s="7702"/>
      <c r="AG703" s="7702"/>
      <c r="AH703" s="7702"/>
      <c r="AI703" s="7702"/>
      <c r="AJ703" s="7702"/>
      <c r="AK703" s="7702"/>
      <c r="AL703" s="7702"/>
      <c r="AM703" s="7702"/>
      <c r="AN703" s="7702"/>
      <c r="AO703" s="7702"/>
      <c r="AP703" s="7702"/>
      <c r="AQ703" s="7702"/>
      <c r="AR703" s="7702"/>
      <c r="AS703" s="7702"/>
      <c r="AT703" s="7702"/>
      <c r="AU703" s="7702"/>
      <c r="AV703" s="7702"/>
      <c r="AW703" s="7702"/>
      <c r="AX703" s="7702"/>
      <c r="AY703" s="7702"/>
      <c r="AZ703" s="7702"/>
      <c r="BA703" s="7702"/>
      <c r="BB703" s="7702"/>
      <c r="BC703" s="7702"/>
      <c r="BD703" s="7702"/>
      <c r="BE703" s="7702"/>
      <c r="BF703" s="7702"/>
      <c r="BG703" s="7702"/>
      <c r="BH703" s="7702"/>
      <c r="BI703" s="7702"/>
      <c r="BJ703" s="7702"/>
      <c r="BK703" s="7702"/>
      <c r="BL703" s="7702"/>
      <c r="BM703" s="7702"/>
      <c r="BN703" s="7702"/>
      <c r="BO703" s="7702"/>
      <c r="BP703" s="7702"/>
      <c r="BQ703" s="7702"/>
      <c r="BR703" s="7702"/>
      <c r="BS703" s="8293"/>
      <c r="BT703" s="7705"/>
      <c r="BU703" s="7702"/>
      <c r="BV703" s="7702"/>
      <c r="BW703" s="7702"/>
      <c r="BX703" s="7680"/>
      <c r="BY703" s="7702"/>
      <c r="BZ703" s="7702"/>
      <c r="CA703" s="7998"/>
      <c r="CB703" s="7702"/>
      <c r="CC703" s="7708"/>
      <c r="CD703" s="7796"/>
      <c r="CE703" s="7795"/>
      <c r="CF703" s="7795"/>
      <c r="CG703" s="7795"/>
      <c r="CH703" s="7795"/>
      <c r="CI703" s="7795"/>
      <c r="CJ703" s="7795"/>
      <c r="CK703" s="7795"/>
      <c r="CL703" s="7786"/>
      <c r="CM703" s="7786"/>
      <c r="CN703" s="7786"/>
      <c r="CO703" s="7786"/>
      <c r="CP703" s="7786"/>
      <c r="CQ703" s="7786"/>
      <c r="CR703" s="7786"/>
      <c r="CS703" s="7786"/>
      <c r="CT703" s="7786"/>
      <c r="CU703" s="7786"/>
      <c r="CV703" s="7702"/>
      <c r="CW703" s="7702"/>
      <c r="CX703" s="7702"/>
      <c r="CY703" s="7702"/>
      <c r="CZ703" s="7702"/>
    </row>
    <row r="704" spans="1:104" ht="13.5" thickBot="1" x14ac:dyDescent="0.25">
      <c r="A704" s="7699"/>
      <c r="B704" s="7699"/>
      <c r="C704" s="7702"/>
      <c r="D704" s="7702"/>
      <c r="E704" s="7702"/>
      <c r="F704" s="7702"/>
      <c r="G704" s="7702"/>
      <c r="H704" s="7702"/>
      <c r="I704" s="7702"/>
      <c r="J704" s="7702"/>
      <c r="K704" s="7702"/>
      <c r="L704" s="7702"/>
      <c r="M704" s="7702"/>
      <c r="N704" s="7702"/>
      <c r="O704" s="7702"/>
      <c r="P704" s="7702"/>
      <c r="Q704" s="7702"/>
      <c r="R704" s="7702"/>
      <c r="S704" s="7702"/>
      <c r="T704" s="7702"/>
      <c r="U704" s="7702"/>
      <c r="V704" s="7702"/>
      <c r="W704" s="7702"/>
      <c r="X704" s="7702"/>
      <c r="Y704" s="7702"/>
      <c r="Z704" s="7702"/>
      <c r="AA704" s="7702"/>
      <c r="AB704" s="7702"/>
      <c r="AC704" s="7702"/>
      <c r="AD704" s="7702"/>
      <c r="AE704" s="7702"/>
      <c r="AF704" s="7702"/>
      <c r="AG704" s="7702"/>
      <c r="AH704" s="7702"/>
      <c r="AI704" s="7702"/>
      <c r="AJ704" s="7702"/>
      <c r="AK704" s="7702"/>
      <c r="AL704" s="7702"/>
      <c r="AM704" s="7702"/>
      <c r="AN704" s="7702"/>
      <c r="AO704" s="7702"/>
      <c r="AP704" s="7702"/>
      <c r="AQ704" s="7702"/>
      <c r="AR704" s="7702"/>
      <c r="AS704" s="7702"/>
      <c r="AT704" s="7702"/>
      <c r="AU704" s="7702"/>
      <c r="AV704" s="7702"/>
      <c r="AW704" s="7702"/>
      <c r="AX704" s="7702"/>
      <c r="AY704" s="7702"/>
      <c r="AZ704" s="7702"/>
      <c r="BA704" s="7702"/>
      <c r="BB704" s="7702"/>
      <c r="BC704" s="7702"/>
      <c r="BD704" s="7702"/>
      <c r="BE704" s="7702"/>
      <c r="BF704" s="7702"/>
      <c r="BG704" s="7702"/>
      <c r="BH704" s="7702"/>
      <c r="BI704" s="7702"/>
      <c r="BJ704" s="7702"/>
      <c r="BK704" s="7702"/>
      <c r="BL704" s="7702"/>
      <c r="BM704" s="7702"/>
      <c r="BN704" s="7702"/>
      <c r="BO704" s="7702"/>
      <c r="BP704" s="7702"/>
      <c r="BQ704" s="7702"/>
      <c r="BR704" s="7702"/>
      <c r="BS704" s="8293"/>
      <c r="BT704" s="7705"/>
      <c r="BU704" s="7690"/>
      <c r="BV704" s="7686" t="inlineStr">
        <is>
          <t>Medida SAR</t>
        </is>
      </c>
      <c r="BW704" s="7691" t="inlineStr">
        <is>
          <t>Valor en antena</t>
        </is>
      </c>
      <c r="BX704" s="7691" t="inlineStr">
        <is>
          <t>SAR 1W</t>
        </is>
      </c>
      <c r="BY704" s="7691" t="inlineStr">
        <is>
          <t>SAR W/g</t>
        </is>
      </c>
      <c r="BZ704" s="7691" t="inlineStr">
        <is>
          <t>Desviacion (%)</t>
        </is>
      </c>
      <c r="CA704" s="7692" t="inlineStr">
        <is>
          <t>Veredicto</t>
        </is>
      </c>
      <c r="CB704" s="7703"/>
      <c r="CC704" s="7709"/>
      <c r="CD704" s="7796"/>
      <c r="CE704" s="7795"/>
      <c r="CF704" s="7795"/>
      <c r="CG704" s="7795"/>
      <c r="CH704" s="7795"/>
      <c r="CI704" s="7795"/>
      <c r="CJ704" s="7795"/>
      <c r="CK704" s="7795"/>
      <c r="CL704" s="7786"/>
      <c r="CM704" s="7786"/>
      <c r="CN704" s="7786"/>
      <c r="CO704" s="7786"/>
      <c r="CP704" s="7786"/>
      <c r="CQ704" s="7786"/>
      <c r="CR704" s="7786"/>
      <c r="CS704" s="7786"/>
      <c r="CT704" s="7786"/>
      <c r="CU704" s="7786"/>
      <c r="CV704" s="7702"/>
      <c r="CW704" s="7702"/>
      <c r="CX704" s="7702"/>
      <c r="CY704" s="7702"/>
      <c r="CZ704" s="7702"/>
    </row>
    <row r="705" spans="1:104" x14ac:dyDescent="0.2">
      <c r="A705" s="7699"/>
      <c r="B705" s="7699"/>
      <c r="C705" s="7702"/>
      <c r="D705" s="7702"/>
      <c r="E705" s="7702"/>
      <c r="F705" s="7702"/>
      <c r="G705" s="7702"/>
      <c r="H705" s="7702"/>
      <c r="I705" s="7702"/>
      <c r="J705" s="7702"/>
      <c r="K705" s="7702"/>
      <c r="L705" s="7702"/>
      <c r="M705" s="7702"/>
      <c r="N705" s="7702"/>
      <c r="O705" s="7702"/>
      <c r="P705" s="7702"/>
      <c r="Q705" s="7702"/>
      <c r="R705" s="7702"/>
      <c r="S705" s="7702"/>
      <c r="T705" s="7702"/>
      <c r="U705" s="7702"/>
      <c r="V705" s="7702"/>
      <c r="W705" s="7702"/>
      <c r="X705" s="7702"/>
      <c r="Y705" s="7702"/>
      <c r="Z705" s="7702"/>
      <c r="AA705" s="7702"/>
      <c r="AB705" s="7702"/>
      <c r="AC705" s="7702"/>
      <c r="AD705" s="7702"/>
      <c r="AE705" s="7702"/>
      <c r="AF705" s="7702"/>
      <c r="AG705" s="7702"/>
      <c r="AH705" s="7702"/>
      <c r="AI705" s="7702"/>
      <c r="AJ705" s="7702"/>
      <c r="AK705" s="7702"/>
      <c r="AL705" s="7702"/>
      <c r="AM705" s="7702"/>
      <c r="AN705" s="7702"/>
      <c r="AO705" s="7702"/>
      <c r="AP705" s="7702"/>
      <c r="AQ705" s="7702"/>
      <c r="AR705" s="7702"/>
      <c r="AS705" s="7702"/>
      <c r="AT705" s="7702"/>
      <c r="AU705" s="7702"/>
      <c r="AV705" s="7702"/>
      <c r="AW705" s="7702"/>
      <c r="AX705" s="7702"/>
      <c r="AY705" s="7702"/>
      <c r="AZ705" s="7702"/>
      <c r="BA705" s="7702"/>
      <c r="BB705" s="7702"/>
      <c r="BC705" s="7702"/>
      <c r="BD705" s="7702"/>
      <c r="BE705" s="7702"/>
      <c r="BF705" s="7702"/>
      <c r="BG705" s="7702"/>
      <c r="BH705" s="7702"/>
      <c r="BI705" s="7702"/>
      <c r="BJ705" s="7702"/>
      <c r="BK705" s="7702"/>
      <c r="BL705" s="7702"/>
      <c r="BM705" s="7702"/>
      <c r="BN705" s="7702"/>
      <c r="BO705" s="7702"/>
      <c r="BP705" s="7702"/>
      <c r="BQ705" s="7702"/>
      <c r="BR705" s="7702"/>
      <c r="BS705" s="8293"/>
      <c r="BT705" s="7705"/>
      <c r="BU705" s="7719" t="inlineStr">
        <is>
          <t>SAR(1g)</t>
        </is>
      </c>
      <c r="BV705" s="7693"/>
      <c r="BW705" s="7713">
        <f>POWER(10,(((10*LOG10(BW697))+(AVERAGE(BX701:BX702)-BX698))/10))</f>
        <v>250.00000000000011</v>
      </c>
      <c r="BX705" s="8161">
        <f>CD687</f>
        <v>10.9</v>
      </c>
      <c r="BY705" s="7713">
        <f>BV705*1000/BW705</f>
        <v>0</v>
      </c>
      <c r="BZ705" s="7713">
        <f>((BY705-BX705)*100)/BX705</f>
        <v>-100</v>
      </c>
      <c r="CA705" s="7715" t="str">
        <f>IF(ABS(BZ705)&lt;10,"Válido","No Válido")</f>
        <v>No Válido</v>
      </c>
      <c r="CB705" s="7703"/>
      <c r="CC705" s="7709"/>
      <c r="CD705" s="7796"/>
      <c r="CE705" s="7795"/>
      <c r="CF705" s="7795"/>
      <c r="CG705" s="7795"/>
      <c r="CH705" s="7795"/>
      <c r="CI705" s="7795"/>
      <c r="CJ705" s="7795"/>
      <c r="CK705" s="7795"/>
      <c r="CL705" s="7786"/>
      <c r="CM705" s="7786"/>
      <c r="CN705" s="7786"/>
      <c r="CO705" s="7786"/>
      <c r="CP705" s="7786"/>
      <c r="CQ705" s="7786"/>
      <c r="CR705" s="7786"/>
      <c r="CS705" s="7786"/>
      <c r="CT705" s="7786"/>
      <c r="CU705" s="7786"/>
      <c r="CV705" s="7702"/>
      <c r="CW705" s="7702"/>
      <c r="CX705" s="7702"/>
      <c r="CY705" s="7702"/>
      <c r="CZ705" s="7702"/>
    </row>
    <row r="706" spans="1:104" ht="13.5" thickBot="1" x14ac:dyDescent="0.25">
      <c r="A706" s="7699"/>
      <c r="B706" s="7699"/>
      <c r="C706" s="7702"/>
      <c r="D706" s="7702"/>
      <c r="E706" s="7702"/>
      <c r="F706" s="7702"/>
      <c r="G706" s="7702"/>
      <c r="H706" s="7702"/>
      <c r="I706" s="7702"/>
      <c r="J706" s="7702"/>
      <c r="K706" s="7702"/>
      <c r="L706" s="7702"/>
      <c r="M706" s="7702"/>
      <c r="N706" s="7702"/>
      <c r="O706" s="7702"/>
      <c r="P706" s="7702"/>
      <c r="Q706" s="7702"/>
      <c r="R706" s="7702"/>
      <c r="S706" s="7702"/>
      <c r="T706" s="7702"/>
      <c r="U706" s="7702"/>
      <c r="V706" s="7702"/>
      <c r="W706" s="7702"/>
      <c r="X706" s="7702"/>
      <c r="Y706" s="7702"/>
      <c r="Z706" s="7702"/>
      <c r="AA706" s="7702"/>
      <c r="AB706" s="7702"/>
      <c r="AC706" s="7702"/>
      <c r="AD706" s="7702"/>
      <c r="AE706" s="7702"/>
      <c r="AF706" s="7702"/>
      <c r="AG706" s="7702"/>
      <c r="AH706" s="7702"/>
      <c r="AI706" s="7702"/>
      <c r="AJ706" s="7702"/>
      <c r="AK706" s="7702"/>
      <c r="AL706" s="7702"/>
      <c r="AM706" s="7702"/>
      <c r="AN706" s="7702"/>
      <c r="AO706" s="7702"/>
      <c r="AP706" s="7702"/>
      <c r="AQ706" s="7702"/>
      <c r="AR706" s="7702"/>
      <c r="AS706" s="7702"/>
      <c r="AT706" s="7702"/>
      <c r="AU706" s="7702"/>
      <c r="AV706" s="7702"/>
      <c r="AW706" s="7702"/>
      <c r="AX706" s="7702"/>
      <c r="AY706" s="7702"/>
      <c r="AZ706" s="7702"/>
      <c r="BA706" s="7702"/>
      <c r="BB706" s="7702"/>
      <c r="BC706" s="7702"/>
      <c r="BD706" s="7702"/>
      <c r="BE706" s="7702"/>
      <c r="BF706" s="7702"/>
      <c r="BG706" s="7702"/>
      <c r="BH706" s="7702"/>
      <c r="BI706" s="7702"/>
      <c r="BJ706" s="7702"/>
      <c r="BK706" s="7702"/>
      <c r="BL706" s="7702"/>
      <c r="BM706" s="7702"/>
      <c r="BN706" s="7702"/>
      <c r="BO706" s="7702"/>
      <c r="BP706" s="7702"/>
      <c r="BQ706" s="7702"/>
      <c r="BR706" s="7702"/>
      <c r="BS706" s="8293"/>
      <c r="BT706" s="7705"/>
      <c r="BU706" s="7720" t="inlineStr">
        <is>
          <t>SAR(10g)</t>
        </is>
      </c>
      <c r="BV706" s="7694"/>
      <c r="BW706" s="7714">
        <f>POWER(10,(((10*LOG10(BW697))+(AVERAGE(BX701:BX702)-BX698))/10))</f>
        <v>250.00000000000011</v>
      </c>
      <c r="BX706" s="8162">
        <f>CD688</f>
        <v>7.01</v>
      </c>
      <c r="BY706" s="7714">
        <f>BV706*1000/BW706</f>
        <v>0</v>
      </c>
      <c r="BZ706" s="7714">
        <f>((BY706-BX706)*100)/BX706</f>
        <v>-100</v>
      </c>
      <c r="CA706" s="7716" t="str">
        <f>IF(ABS(BZ706)&lt;10,"Válido","No Válido")</f>
        <v>No Válido</v>
      </c>
      <c r="CB706" s="7703"/>
      <c r="CC706" s="7709"/>
      <c r="CD706" s="7796"/>
      <c r="CE706" s="7795"/>
      <c r="CF706" s="7795"/>
      <c r="CG706" s="7795"/>
      <c r="CH706" s="7795"/>
      <c r="CI706" s="7795"/>
      <c r="CJ706" s="7795"/>
      <c r="CK706" s="7795"/>
      <c r="CL706" s="7786"/>
      <c r="CM706" s="7786"/>
      <c r="CN706" s="7786"/>
      <c r="CO706" s="7786"/>
      <c r="CP706" s="7786"/>
      <c r="CQ706" s="7786"/>
      <c r="CR706" s="7786"/>
      <c r="CS706" s="7786"/>
      <c r="CT706" s="7786"/>
      <c r="CU706" s="7786"/>
      <c r="CV706" s="7702"/>
      <c r="CW706" s="7702"/>
      <c r="CX706" s="7702"/>
      <c r="CY706" s="7702"/>
      <c r="CZ706" s="7702"/>
    </row>
    <row r="707" spans="1:104" ht="13.5" thickBot="1" x14ac:dyDescent="0.25">
      <c r="A707" s="7699"/>
      <c r="B707" s="7699"/>
      <c r="C707" s="7702"/>
      <c r="D707" s="7702"/>
      <c r="E707" s="7702"/>
      <c r="F707" s="7702"/>
      <c r="G707" s="7702"/>
      <c r="H707" s="7702"/>
      <c r="I707" s="7702"/>
      <c r="J707" s="7702"/>
      <c r="K707" s="7702"/>
      <c r="L707" s="7702"/>
      <c r="M707" s="7702"/>
      <c r="N707" s="7702"/>
      <c r="O707" s="7702"/>
      <c r="P707" s="7702"/>
      <c r="Q707" s="7702"/>
      <c r="R707" s="7702"/>
      <c r="S707" s="7702"/>
      <c r="T707" s="7702"/>
      <c r="U707" s="7702"/>
      <c r="V707" s="7702"/>
      <c r="W707" s="7702"/>
      <c r="X707" s="7702"/>
      <c r="Y707" s="7702"/>
      <c r="Z707" s="7702"/>
      <c r="AA707" s="7702"/>
      <c r="AB707" s="7702"/>
      <c r="AC707" s="7702"/>
      <c r="AD707" s="7702"/>
      <c r="AE707" s="7702"/>
      <c r="AF707" s="7702"/>
      <c r="AG707" s="7702"/>
      <c r="AH707" s="7702"/>
      <c r="AI707" s="7702"/>
      <c r="AJ707" s="7702"/>
      <c r="AK707" s="7702"/>
      <c r="AL707" s="7702"/>
      <c r="AM707" s="7702"/>
      <c r="AN707" s="7702"/>
      <c r="AO707" s="7702"/>
      <c r="AP707" s="7702"/>
      <c r="AQ707" s="7702"/>
      <c r="AR707" s="7702"/>
      <c r="AS707" s="7702"/>
      <c r="AT707" s="7702"/>
      <c r="AU707" s="7702"/>
      <c r="AV707" s="7702"/>
      <c r="AW707" s="7702"/>
      <c r="AX707" s="7702"/>
      <c r="AY707" s="7702"/>
      <c r="AZ707" s="7702"/>
      <c r="BA707" s="7702"/>
      <c r="BB707" s="7702"/>
      <c r="BC707" s="7702"/>
      <c r="BD707" s="7702"/>
      <c r="BE707" s="7702"/>
      <c r="BF707" s="7702"/>
      <c r="BG707" s="7702"/>
      <c r="BH707" s="7702"/>
      <c r="BI707" s="7702"/>
      <c r="BJ707" s="7702"/>
      <c r="BK707" s="7702"/>
      <c r="BL707" s="7702"/>
      <c r="BM707" s="7702"/>
      <c r="BN707" s="7702"/>
      <c r="BO707" s="7702"/>
      <c r="BP707" s="7702"/>
      <c r="BQ707" s="7702"/>
      <c r="BR707" s="7702"/>
      <c r="BS707" s="8293"/>
      <c r="BT707" s="7705"/>
      <c r="BU707" s="7702"/>
      <c r="BV707" s="7702"/>
      <c r="BW707" s="7702"/>
      <c r="BX707" s="7702"/>
      <c r="BY707" s="7726"/>
      <c r="BZ707" s="7726"/>
      <c r="CA707" s="7726"/>
      <c r="CB707" s="7726"/>
      <c r="CC707" s="7734"/>
      <c r="CD707" s="7796"/>
      <c r="CE707" s="7795"/>
      <c r="CF707" s="7795"/>
      <c r="CG707" s="7795"/>
      <c r="CH707" s="7795"/>
      <c r="CI707" s="7795"/>
      <c r="CJ707" s="7795"/>
      <c r="CK707" s="7795"/>
      <c r="CL707" s="7786"/>
      <c r="CM707" s="7786"/>
      <c r="CN707" s="7786"/>
      <c r="CO707" s="7786"/>
      <c r="CP707" s="7786"/>
      <c r="CQ707" s="7786"/>
      <c r="CR707" s="7786"/>
      <c r="CS707" s="7786"/>
      <c r="CT707" s="7786"/>
      <c r="CU707" s="7786"/>
      <c r="CV707" s="7702"/>
      <c r="CW707" s="7702"/>
      <c r="CX707" s="7702"/>
      <c r="CY707" s="7702"/>
      <c r="CZ707" s="7702"/>
    </row>
    <row r="708" spans="1:104" ht="26.25" thickBot="1" x14ac:dyDescent="0.25">
      <c r="A708" s="7699"/>
      <c r="B708" s="7699"/>
      <c r="C708" s="7702"/>
      <c r="D708" s="7702"/>
      <c r="E708" s="7702"/>
      <c r="F708" s="7702"/>
      <c r="G708" s="7702"/>
      <c r="H708" s="7702"/>
      <c r="I708" s="7702"/>
      <c r="J708" s="7702"/>
      <c r="K708" s="7702"/>
      <c r="L708" s="7702"/>
      <c r="M708" s="7702"/>
      <c r="N708" s="7702"/>
      <c r="O708" s="7702"/>
      <c r="P708" s="7702"/>
      <c r="Q708" s="7702"/>
      <c r="R708" s="7702"/>
      <c r="S708" s="7702"/>
      <c r="T708" s="7702"/>
      <c r="U708" s="7702"/>
      <c r="V708" s="7702"/>
      <c r="W708" s="7702"/>
      <c r="X708" s="7702"/>
      <c r="Y708" s="7702"/>
      <c r="Z708" s="7702"/>
      <c r="AA708" s="7702"/>
      <c r="AB708" s="7702"/>
      <c r="AC708" s="7702"/>
      <c r="AD708" s="7702"/>
      <c r="AE708" s="7702"/>
      <c r="AF708" s="7702"/>
      <c r="AG708" s="7702"/>
      <c r="AH708" s="7702"/>
      <c r="AI708" s="7702"/>
      <c r="AJ708" s="7702"/>
      <c r="AK708" s="7702"/>
      <c r="AL708" s="7702"/>
      <c r="AM708" s="7702"/>
      <c r="AN708" s="7702"/>
      <c r="AO708" s="7702"/>
      <c r="AP708" s="7702"/>
      <c r="AQ708" s="7702"/>
      <c r="AR708" s="7702"/>
      <c r="AS708" s="7702"/>
      <c r="AT708" s="7702"/>
      <c r="AU708" s="7702"/>
      <c r="AV708" s="7702"/>
      <c r="AW708" s="7702"/>
      <c r="AX708" s="7702"/>
      <c r="AY708" s="7702"/>
      <c r="AZ708" s="7702"/>
      <c r="BA708" s="7702"/>
      <c r="BB708" s="7702"/>
      <c r="BC708" s="7702"/>
      <c r="BD708" s="7702"/>
      <c r="BE708" s="7702"/>
      <c r="BF708" s="7702"/>
      <c r="BG708" s="7702"/>
      <c r="BH708" s="7702"/>
      <c r="BI708" s="7702"/>
      <c r="BJ708" s="7702"/>
      <c r="BK708" s="7702"/>
      <c r="BL708" s="7702"/>
      <c r="BM708" s="7702"/>
      <c r="BN708" s="7702"/>
      <c r="BO708" s="7702"/>
      <c r="BP708" s="7702"/>
      <c r="BQ708" s="7702"/>
      <c r="BR708" s="7702"/>
      <c r="BS708" s="8293"/>
      <c r="BT708" s="7705"/>
      <c r="BU708" s="7695"/>
      <c r="BV708" s="7696" t="inlineStr">
        <is>
          <t>Valor SAR extrap</t>
        </is>
      </c>
      <c r="BW708" s="7697" t="inlineStr">
        <is>
          <t>Desviacion (%)</t>
        </is>
      </c>
      <c r="BX708" s="7698" t="inlineStr">
        <is>
          <t>Veredicto</t>
        </is>
      </c>
      <c r="BY708" s="7726"/>
      <c r="BZ708" s="7726"/>
      <c r="CA708" s="7726" t="inlineStr">
        <is>
          <t>Frequency
(MHz)</t>
        </is>
      </c>
      <c r="CB708" s="7726" t="str">
        <f>CA694</f>
        <v>Head/Body:</v>
      </c>
      <c r="CC708" s="7734" t="inlineStr">
        <is>
          <t>SAR over</t>
        </is>
      </c>
      <c r="CD708" s="7796"/>
      <c r="CE708" s="7795"/>
      <c r="CF708" s="7795"/>
      <c r="CG708" s="7795"/>
      <c r="CH708" s="7795"/>
      <c r="CI708" s="7795"/>
      <c r="CJ708" s="7795"/>
      <c r="CK708" s="7795"/>
      <c r="CL708" s="7786"/>
      <c r="CM708" s="7786"/>
      <c r="CN708" s="7786"/>
      <c r="CO708" s="7786"/>
      <c r="CP708" s="7786"/>
      <c r="CQ708" s="7786"/>
      <c r="CR708" s="7786"/>
      <c r="CS708" s="7786"/>
      <c r="CT708" s="7786"/>
      <c r="CU708" s="7786"/>
      <c r="CV708" s="7702"/>
      <c r="CW708" s="7702"/>
      <c r="CX708" s="7702"/>
      <c r="CY708" s="7702"/>
      <c r="CZ708" s="7702"/>
    </row>
    <row r="709" spans="1:104" x14ac:dyDescent="0.2">
      <c r="A709" s="7699"/>
      <c r="B709" s="7699"/>
      <c r="C709" s="7702"/>
      <c r="D709" s="7702"/>
      <c r="E709" s="7702"/>
      <c r="F709" s="7702"/>
      <c r="G709" s="7702"/>
      <c r="H709" s="7702"/>
      <c r="I709" s="7702"/>
      <c r="J709" s="7702"/>
      <c r="K709" s="7702"/>
      <c r="L709" s="7702"/>
      <c r="M709" s="7702"/>
      <c r="N709" s="7702"/>
      <c r="O709" s="7702"/>
      <c r="P709" s="7702"/>
      <c r="Q709" s="7702"/>
      <c r="R709" s="7702"/>
      <c r="S709" s="7702"/>
      <c r="T709" s="7702"/>
      <c r="U709" s="7702"/>
      <c r="V709" s="7702"/>
      <c r="W709" s="7702"/>
      <c r="X709" s="7702"/>
      <c r="Y709" s="7702"/>
      <c r="Z709" s="7702"/>
      <c r="AA709" s="7702"/>
      <c r="AB709" s="7702"/>
      <c r="AC709" s="7702"/>
      <c r="AD709" s="7702"/>
      <c r="AE709" s="7702"/>
      <c r="AF709" s="7702"/>
      <c r="AG709" s="7702"/>
      <c r="AH709" s="7702"/>
      <c r="AI709" s="7702"/>
      <c r="AJ709" s="7702"/>
      <c r="AK709" s="7702"/>
      <c r="AL709" s="7702"/>
      <c r="AM709" s="7702"/>
      <c r="AN709" s="7702"/>
      <c r="AO709" s="7702"/>
      <c r="AP709" s="7702"/>
      <c r="AQ709" s="7702"/>
      <c r="AR709" s="7702"/>
      <c r="AS709" s="7702"/>
      <c r="AT709" s="7702"/>
      <c r="AU709" s="7702"/>
      <c r="AV709" s="7702"/>
      <c r="AW709" s="7702"/>
      <c r="AX709" s="7702"/>
      <c r="AY709" s="7702"/>
      <c r="AZ709" s="7702"/>
      <c r="BA709" s="7702"/>
      <c r="BB709" s="7702"/>
      <c r="BC709" s="7702"/>
      <c r="BD709" s="7702"/>
      <c r="BE709" s="7702"/>
      <c r="BF709" s="7702"/>
      <c r="BG709" s="7702"/>
      <c r="BH709" s="7702"/>
      <c r="BI709" s="7702"/>
      <c r="BJ709" s="7702"/>
      <c r="BK709" s="7702"/>
      <c r="BL709" s="7702"/>
      <c r="BM709" s="7702"/>
      <c r="BN709" s="7702"/>
      <c r="BO709" s="7702"/>
      <c r="BP709" s="7702"/>
      <c r="BQ709" s="7702"/>
      <c r="BR709" s="7702"/>
      <c r="BS709" s="8293"/>
      <c r="BT709" s="7705"/>
      <c r="BU709" s="7684" t="inlineStr">
        <is>
          <t>Fast SAR 1g</t>
        </is>
      </c>
      <c r="BV709" s="7693"/>
      <c r="BW709" s="7713" t="e">
        <f>((BV709-BV705)*100)/BV705</f>
        <v>#DIV/0!</v>
      </c>
      <c r="BX709" s="7715" t="e">
        <f>IF(ABS(BW709)&lt;3,"Válido","No Válido")</f>
        <v>#DIV/0!</v>
      </c>
      <c r="BY709" s="7726"/>
      <c r="BZ709" s="7726"/>
      <c r="CA709" s="7726">
        <f>BU697</f>
        <v>0</v>
      </c>
      <c r="CB709" s="7726" t="str">
        <f>CB694</f>
        <v>Head</v>
      </c>
      <c r="CC709" s="7734" t="inlineStr">
        <is>
          <t>1 gr.</t>
        </is>
      </c>
      <c r="CD709" s="7796"/>
      <c r="CE709" s="7795"/>
      <c r="CF709" s="7795"/>
      <c r="CG709" s="7795"/>
      <c r="CH709" s="7795"/>
      <c r="CI709" s="7795"/>
      <c r="CJ709" s="7795"/>
      <c r="CK709" s="7795"/>
      <c r="CL709" s="7786"/>
      <c r="CM709" s="7786"/>
      <c r="CN709" s="7786"/>
      <c r="CO709" s="7786"/>
      <c r="CP709" s="7786"/>
      <c r="CQ709" s="7786"/>
      <c r="CR709" s="7786"/>
      <c r="CS709" s="7786"/>
      <c r="CT709" s="7786"/>
      <c r="CU709" s="7786"/>
      <c r="CV709" s="7702"/>
      <c r="CW709" s="7702"/>
      <c r="CX709" s="7702"/>
      <c r="CY709" s="7702"/>
      <c r="CZ709" s="7702"/>
    </row>
    <row r="710" spans="1:104" ht="13.5" thickBot="1" x14ac:dyDescent="0.25">
      <c r="A710" s="7699"/>
      <c r="B710" s="7699"/>
      <c r="C710" s="7702"/>
      <c r="D710" s="7702"/>
      <c r="E710" s="7702"/>
      <c r="F710" s="7702"/>
      <c r="G710" s="7702"/>
      <c r="H710" s="7702"/>
      <c r="I710" s="7702"/>
      <c r="J710" s="7702"/>
      <c r="K710" s="7702"/>
      <c r="L710" s="7702"/>
      <c r="M710" s="7702"/>
      <c r="N710" s="7702"/>
      <c r="O710" s="7702"/>
      <c r="P710" s="7702"/>
      <c r="Q710" s="7702"/>
      <c r="R710" s="7702"/>
      <c r="S710" s="7702"/>
      <c r="T710" s="7702"/>
      <c r="U710" s="7702"/>
      <c r="V710" s="7702"/>
      <c r="W710" s="7702"/>
      <c r="X710" s="7702"/>
      <c r="Y710" s="7702"/>
      <c r="Z710" s="7702"/>
      <c r="AA710" s="7702"/>
      <c r="AB710" s="7702"/>
      <c r="AC710" s="7702"/>
      <c r="AD710" s="7702"/>
      <c r="AE710" s="7702"/>
      <c r="AF710" s="7702"/>
      <c r="AG710" s="7702"/>
      <c r="AH710" s="7702"/>
      <c r="AI710" s="7702"/>
      <c r="AJ710" s="7702"/>
      <c r="AK710" s="7702"/>
      <c r="AL710" s="7702"/>
      <c r="AM710" s="7702"/>
      <c r="AN710" s="7702"/>
      <c r="AO710" s="7702"/>
      <c r="AP710" s="7702"/>
      <c r="AQ710" s="7702"/>
      <c r="AR710" s="7702"/>
      <c r="AS710" s="7702"/>
      <c r="AT710" s="7702"/>
      <c r="AU710" s="7702"/>
      <c r="AV710" s="7702"/>
      <c r="AW710" s="7702"/>
      <c r="AX710" s="7702"/>
      <c r="AY710" s="7702"/>
      <c r="AZ710" s="7702"/>
      <c r="BA710" s="7702"/>
      <c r="BB710" s="7702"/>
      <c r="BC710" s="7702"/>
      <c r="BD710" s="7702"/>
      <c r="BE710" s="7702"/>
      <c r="BF710" s="7702"/>
      <c r="BG710" s="7702"/>
      <c r="BH710" s="7702"/>
      <c r="BI710" s="7702"/>
      <c r="BJ710" s="7702"/>
      <c r="BK710" s="7702"/>
      <c r="BL710" s="7702"/>
      <c r="BM710" s="7702"/>
      <c r="BN710" s="7702"/>
      <c r="BO710" s="7702"/>
      <c r="BP710" s="7702"/>
      <c r="BQ710" s="7702"/>
      <c r="BR710" s="7702"/>
      <c r="BS710" s="8293"/>
      <c r="BT710" s="7705"/>
      <c r="BU710" s="7718" t="inlineStr">
        <is>
          <t>Fast SAR 10g</t>
        </is>
      </c>
      <c r="BV710" s="7694"/>
      <c r="BW710" s="7714" t="e">
        <f>((BV710-BV706)*100)/BV706</f>
        <v>#DIV/0!</v>
      </c>
      <c r="BX710" s="7716" t="e">
        <f>IF(ABS(BW710)&lt;7,"Válido","No Válido")</f>
        <v>#DIV/0!</v>
      </c>
      <c r="BY710" s="7727"/>
      <c r="BZ710" s="7726"/>
      <c r="CA710" s="7732">
        <f>BU697</f>
        <v>0</v>
      </c>
      <c r="CB710" s="7730" t="str">
        <f>CB694</f>
        <v>Head</v>
      </c>
      <c r="CC710" s="7734" t="inlineStr">
        <is>
          <t>10 gr.</t>
        </is>
      </c>
      <c r="CD710" s="7796"/>
      <c r="CE710" s="7795"/>
      <c r="CF710" s="7795"/>
      <c r="CG710" s="7795"/>
      <c r="CH710" s="7795"/>
      <c r="CI710" s="7795"/>
      <c r="CJ710" s="7795"/>
      <c r="CK710" s="7795"/>
      <c r="CL710" s="7786"/>
      <c r="CM710" s="7786"/>
      <c r="CN710" s="7786"/>
      <c r="CO710" s="7786"/>
      <c r="CP710" s="7786"/>
      <c r="CQ710" s="7786"/>
      <c r="CR710" s="7786"/>
      <c r="CS710" s="7786"/>
      <c r="CT710" s="7786"/>
      <c r="CU710" s="7786"/>
      <c r="CV710" s="7702"/>
      <c r="CW710" s="7702"/>
      <c r="CX710" s="7702"/>
      <c r="CY710" s="7702"/>
      <c r="CZ710" s="7702"/>
    </row>
    <row r="711" spans="1:104" x14ac:dyDescent="0.2">
      <c r="A711" s="7699"/>
      <c r="B711" s="7699"/>
      <c r="C711" s="7702"/>
      <c r="D711" s="7702"/>
      <c r="E711" s="7702"/>
      <c r="F711" s="7702"/>
      <c r="G711" s="7702"/>
      <c r="H711" s="7702"/>
      <c r="I711" s="7702"/>
      <c r="J711" s="7702"/>
      <c r="K711" s="7702"/>
      <c r="L711" s="7702"/>
      <c r="M711" s="7702"/>
      <c r="N711" s="7702"/>
      <c r="O711" s="7702"/>
      <c r="P711" s="7702"/>
      <c r="Q711" s="7702"/>
      <c r="R711" s="7702"/>
      <c r="S711" s="7702"/>
      <c r="T711" s="7702"/>
      <c r="U711" s="7702"/>
      <c r="V711" s="7702"/>
      <c r="W711" s="7702"/>
      <c r="X711" s="7702"/>
      <c r="Y711" s="7702"/>
      <c r="Z711" s="7702"/>
      <c r="AA711" s="7702"/>
      <c r="AB711" s="7702"/>
      <c r="AC711" s="7702"/>
      <c r="AD711" s="7702"/>
      <c r="AE711" s="7702"/>
      <c r="AF711" s="7702"/>
      <c r="AG711" s="7702"/>
      <c r="AH711" s="7702"/>
      <c r="AI711" s="7702"/>
      <c r="AJ711" s="7702"/>
      <c r="AK711" s="7702"/>
      <c r="AL711" s="7702"/>
      <c r="AM711" s="7702"/>
      <c r="AN711" s="7702"/>
      <c r="AO711" s="7702"/>
      <c r="AP711" s="7702"/>
      <c r="AQ711" s="7702"/>
      <c r="AR711" s="7702"/>
      <c r="AS711" s="7702"/>
      <c r="AT711" s="7702"/>
      <c r="AU711" s="7702"/>
      <c r="AV711" s="7702"/>
      <c r="AW711" s="7702"/>
      <c r="AX711" s="7702"/>
      <c r="AY711" s="7702"/>
      <c r="AZ711" s="7702"/>
      <c r="BA711" s="7702"/>
      <c r="BB711" s="7702"/>
      <c r="BC711" s="7702"/>
      <c r="BD711" s="7702"/>
      <c r="BE711" s="7702"/>
      <c r="BF711" s="7702"/>
      <c r="BG711" s="7702"/>
      <c r="BH711" s="7702"/>
      <c r="BI711" s="7702"/>
      <c r="BJ711" s="7702"/>
      <c r="BK711" s="7702"/>
      <c r="BL711" s="7702"/>
      <c r="BM711" s="7702"/>
      <c r="BN711" s="7702"/>
      <c r="BO711" s="7702"/>
      <c r="BP711" s="7702"/>
      <c r="BQ711" s="7702"/>
      <c r="BR711" s="7702"/>
      <c r="BS711" s="8293"/>
      <c r="BT711" s="7735"/>
      <c r="BU711" s="7784"/>
      <c r="BV711" s="7784"/>
      <c r="BW711" s="7702"/>
      <c r="BX711" s="7702"/>
      <c r="BY711" s="7785"/>
      <c r="BZ711" s="7702"/>
      <c r="CA711" s="7998"/>
      <c r="CB711" s="7702"/>
      <c r="CC711" s="7708"/>
      <c r="CD711" s="7796"/>
      <c r="CE711" s="7795"/>
      <c r="CF711" s="7795"/>
      <c r="CG711" s="7795"/>
      <c r="CH711" s="7795"/>
      <c r="CI711" s="7795"/>
      <c r="CJ711" s="7795"/>
      <c r="CK711" s="7795"/>
      <c r="CL711" s="7786"/>
      <c r="CM711" s="7786"/>
      <c r="CN711" s="7786"/>
      <c r="CO711" s="7786"/>
      <c r="CP711" s="7786"/>
      <c r="CQ711" s="7786"/>
      <c r="CR711" s="7786"/>
      <c r="CS711" s="7786"/>
      <c r="CT711" s="7786"/>
      <c r="CU711" s="7786"/>
      <c r="CV711" s="7702"/>
      <c r="CW711" s="7702"/>
      <c r="CX711" s="7702"/>
      <c r="CY711" s="7702"/>
      <c r="CZ711" s="7702"/>
    </row>
    <row r="712" spans="1:104" x14ac:dyDescent="0.2">
      <c r="A712" s="7699"/>
      <c r="B712" s="7699"/>
      <c r="C712" s="7702"/>
      <c r="D712" s="7702"/>
      <c r="E712" s="7702"/>
      <c r="F712" s="7702"/>
      <c r="G712" s="7702"/>
      <c r="H712" s="7702"/>
      <c r="I712" s="7702"/>
      <c r="J712" s="7702"/>
      <c r="K712" s="7702"/>
      <c r="L712" s="7702"/>
      <c r="M712" s="7702"/>
      <c r="N712" s="7702"/>
      <c r="O712" s="7702"/>
      <c r="P712" s="7702"/>
      <c r="Q712" s="7702"/>
      <c r="R712" s="7702"/>
      <c r="S712" s="7702"/>
      <c r="T712" s="7702"/>
      <c r="U712" s="7702"/>
      <c r="V712" s="7702"/>
      <c r="W712" s="7702"/>
      <c r="X712" s="7702"/>
      <c r="Y712" s="7702"/>
      <c r="Z712" s="7702"/>
      <c r="AA712" s="7702"/>
      <c r="AB712" s="7702"/>
      <c r="AC712" s="7702"/>
      <c r="AD712" s="7702"/>
      <c r="AE712" s="7702"/>
      <c r="AF712" s="7702"/>
      <c r="AG712" s="7702"/>
      <c r="AH712" s="7702"/>
      <c r="AI712" s="7702"/>
      <c r="AJ712" s="7702"/>
      <c r="AK712" s="7702"/>
      <c r="AL712" s="7702"/>
      <c r="AM712" s="7702"/>
      <c r="AN712" s="7702"/>
      <c r="AO712" s="7702"/>
      <c r="AP712" s="7702"/>
      <c r="AQ712" s="7702"/>
      <c r="AR712" s="7702"/>
      <c r="AS712" s="7702"/>
      <c r="AT712" s="7702"/>
      <c r="AU712" s="7702"/>
      <c r="AV712" s="7702"/>
      <c r="AW712" s="7702"/>
      <c r="AX712" s="7702"/>
      <c r="AY712" s="7702"/>
      <c r="AZ712" s="7702"/>
      <c r="BA712" s="7702"/>
      <c r="BB712" s="7702"/>
      <c r="BC712" s="7702"/>
      <c r="BD712" s="7702"/>
      <c r="BE712" s="7702"/>
      <c r="BF712" s="7702"/>
      <c r="BG712" s="7702"/>
      <c r="BH712" s="7702"/>
      <c r="BI712" s="7702"/>
      <c r="BJ712" s="7702"/>
      <c r="BK712" s="7702"/>
      <c r="BL712" s="7702"/>
      <c r="BM712" s="7702"/>
      <c r="BN712" s="7702"/>
      <c r="BO712" s="7702"/>
      <c r="BP712" s="7702"/>
      <c r="BQ712" s="7702"/>
      <c r="BR712" s="7702"/>
      <c r="BS712" s="8293"/>
      <c r="BT712" s="7726"/>
      <c r="BU712" s="7727" t="inlineStr">
        <is>
          <t>Date</t>
        </is>
      </c>
      <c r="BV712" s="7727" t="inlineStr">
        <is>
          <t>Frequency
(MHz)</t>
        </is>
      </c>
      <c r="BW712" s="7726" t="str">
        <f>CA694</f>
        <v>Head/Body:</v>
      </c>
      <c r="BX712" s="7726" t="inlineStr">
        <is>
          <t>SAR over</t>
        </is>
      </c>
      <c r="BY712" s="7726" t="inlineStr">
        <is>
          <t>Fast SAR
(W/kg)</t>
        </is>
      </c>
      <c r="BZ712" s="7726" t="inlineStr">
        <is>
          <t>SAR
(W/kg)</t>
        </is>
      </c>
      <c r="CA712" s="7726" t="inlineStr">
        <is>
          <t>1 W Target
SAR (W/kg)</t>
        </is>
      </c>
      <c r="CB712" s="7726" t="inlineStr">
        <is>
          <t>1 W Norm.
SAR (W/kg)</t>
        </is>
      </c>
      <c r="CC712" s="7734" t="inlineStr">
        <is>
          <t>Drift (%)</t>
        </is>
      </c>
      <c r="CD712" s="7796"/>
      <c r="CE712" s="7795"/>
      <c r="CF712" s="7795"/>
      <c r="CG712" s="7795"/>
      <c r="CH712" s="7795"/>
      <c r="CI712" s="7795"/>
      <c r="CJ712" s="7795"/>
      <c r="CK712" s="7795"/>
      <c r="CL712" s="7786"/>
      <c r="CM712" s="7786"/>
      <c r="CN712" s="7786"/>
      <c r="CO712" s="7786"/>
      <c r="CP712" s="7786"/>
      <c r="CQ712" s="7786"/>
      <c r="CR712" s="7786"/>
      <c r="CS712" s="7786"/>
      <c r="CT712" s="7786"/>
      <c r="CU712" s="7786"/>
      <c r="CV712" s="7702"/>
      <c r="CW712" s="7702"/>
      <c r="CX712" s="7702"/>
      <c r="CY712" s="7702"/>
      <c r="CZ712" s="7702"/>
    </row>
    <row r="713" spans="1:104" x14ac:dyDescent="0.2">
      <c r="A713" s="7699"/>
      <c r="B713" s="7699"/>
      <c r="C713" s="7702"/>
      <c r="D713" s="7702"/>
      <c r="E713" s="7702"/>
      <c r="F713" s="7702"/>
      <c r="G713" s="7702"/>
      <c r="H713" s="7702"/>
      <c r="I713" s="7702"/>
      <c r="J713" s="7702"/>
      <c r="K713" s="7702"/>
      <c r="L713" s="7702"/>
      <c r="M713" s="7702"/>
      <c r="N713" s="7702"/>
      <c r="O713" s="7702"/>
      <c r="P713" s="7702"/>
      <c r="Q713" s="7702"/>
      <c r="R713" s="7702"/>
      <c r="S713" s="7702"/>
      <c r="T713" s="7702"/>
      <c r="U713" s="7702"/>
      <c r="V713" s="7702"/>
      <c r="W713" s="7702"/>
      <c r="X713" s="7702"/>
      <c r="Y713" s="7702"/>
      <c r="Z713" s="7702"/>
      <c r="AA713" s="7702"/>
      <c r="AB713" s="7702"/>
      <c r="AC713" s="7702"/>
      <c r="AD713" s="7702"/>
      <c r="AE713" s="7702"/>
      <c r="AF713" s="7702"/>
      <c r="AG713" s="7702"/>
      <c r="AH713" s="7702"/>
      <c r="AI713" s="7702"/>
      <c r="AJ713" s="7702"/>
      <c r="AK713" s="7702"/>
      <c r="AL713" s="7702"/>
      <c r="AM713" s="7702"/>
      <c r="AN713" s="7702"/>
      <c r="AO713" s="7702"/>
      <c r="AP713" s="7702"/>
      <c r="AQ713" s="7702"/>
      <c r="AR713" s="7702"/>
      <c r="AS713" s="7702"/>
      <c r="AT713" s="7702"/>
      <c r="AU713" s="7702"/>
      <c r="AV713" s="7702"/>
      <c r="AW713" s="7702"/>
      <c r="AX713" s="7702"/>
      <c r="AY713" s="7702"/>
      <c r="AZ713" s="7702"/>
      <c r="BA713" s="7702"/>
      <c r="BB713" s="7702"/>
      <c r="BC713" s="7702"/>
      <c r="BD713" s="7702"/>
      <c r="BE713" s="7702"/>
      <c r="BF713" s="7702"/>
      <c r="BG713" s="7702"/>
      <c r="BH713" s="7702"/>
      <c r="BI713" s="7702"/>
      <c r="BJ713" s="7702"/>
      <c r="BK713" s="7702"/>
      <c r="BL713" s="7702"/>
      <c r="BM713" s="7702"/>
      <c r="BN713" s="7702"/>
      <c r="BO713" s="7702"/>
      <c r="BP713" s="7702"/>
      <c r="BQ713" s="7702"/>
      <c r="BR713" s="7702"/>
      <c r="BS713" s="8293"/>
      <c r="BT713" s="7735"/>
      <c r="BU713" s="7757">
        <f>CB688</f>
        <v>0</v>
      </c>
      <c r="BV713" s="7732">
        <f>BU697</f>
        <v>0</v>
      </c>
      <c r="BW713" s="7732" t="str">
        <f>CB694</f>
        <v>Head</v>
      </c>
      <c r="BX713" s="7732" t="inlineStr">
        <is>
          <t>1 gr.</t>
        </is>
      </c>
      <c r="BY713" s="7732">
        <f>BV709</f>
        <v>0</v>
      </c>
      <c r="BZ713" s="7728">
        <f>BV705</f>
        <v>0</v>
      </c>
      <c r="CA713" s="7732">
        <f t="shared" ref="CA713:CA714" si="93">BX705</f>
        <v>10.9</v>
      </c>
      <c r="CB713" s="7730">
        <f t="shared" ref="CB713:CB714" si="94">BY705</f>
        <v>0</v>
      </c>
      <c r="CC713" s="7734">
        <f t="shared" ref="CC713:CC714" si="95">BZ705</f>
        <v>-100</v>
      </c>
      <c r="CD713" s="7796"/>
      <c r="CE713" s="7795"/>
      <c r="CF713" s="7795"/>
      <c r="CG713" s="7795"/>
      <c r="CH713" s="7795"/>
      <c r="CI713" s="7795"/>
      <c r="CJ713" s="7795"/>
      <c r="CK713" s="7795"/>
      <c r="CL713" s="7786"/>
      <c r="CM713" s="7786"/>
      <c r="CN713" s="7786"/>
      <c r="CO713" s="7786"/>
      <c r="CP713" s="7786"/>
      <c r="CQ713" s="7786"/>
      <c r="CR713" s="7786"/>
      <c r="CS713" s="7786"/>
      <c r="CT713" s="7786"/>
      <c r="CU713" s="7786"/>
      <c r="CV713" s="7702"/>
      <c r="CW713" s="7702"/>
      <c r="CX713" s="7702"/>
      <c r="CY713" s="7702"/>
      <c r="CZ713" s="7702"/>
    </row>
    <row r="714" spans="1:104" x14ac:dyDescent="0.2">
      <c r="A714" s="7699"/>
      <c r="B714" s="7699"/>
      <c r="C714" s="7702"/>
      <c r="D714" s="7702"/>
      <c r="E714" s="7702"/>
      <c r="F714" s="7702"/>
      <c r="G714" s="7702"/>
      <c r="H714" s="7702"/>
      <c r="I714" s="7702"/>
      <c r="J714" s="7702"/>
      <c r="K714" s="7702"/>
      <c r="L714" s="7702"/>
      <c r="M714" s="7702"/>
      <c r="N714" s="7702"/>
      <c r="O714" s="7702"/>
      <c r="P714" s="7702"/>
      <c r="Q714" s="7702"/>
      <c r="R714" s="7702"/>
      <c r="S714" s="7702"/>
      <c r="T714" s="7702"/>
      <c r="U714" s="7702"/>
      <c r="V714" s="7702"/>
      <c r="W714" s="7702"/>
      <c r="X714" s="7702"/>
      <c r="Y714" s="7702"/>
      <c r="Z714" s="7702"/>
      <c r="AA714" s="7702"/>
      <c r="AB714" s="7702"/>
      <c r="AC714" s="7702"/>
      <c r="AD714" s="7702"/>
      <c r="AE714" s="7702"/>
      <c r="AF714" s="7702"/>
      <c r="AG714" s="7702"/>
      <c r="AH714" s="7702"/>
      <c r="AI714" s="7702"/>
      <c r="AJ714" s="7702"/>
      <c r="AK714" s="7702"/>
      <c r="AL714" s="7702"/>
      <c r="AM714" s="7702"/>
      <c r="AN714" s="7702"/>
      <c r="AO714" s="7702"/>
      <c r="AP714" s="7702"/>
      <c r="AQ714" s="7702"/>
      <c r="AR714" s="7702"/>
      <c r="AS714" s="7702"/>
      <c r="AT714" s="7702"/>
      <c r="AU714" s="7702"/>
      <c r="AV714" s="7702"/>
      <c r="AW714" s="7702"/>
      <c r="AX714" s="7702"/>
      <c r="AY714" s="7702"/>
      <c r="AZ714" s="7702"/>
      <c r="BA714" s="7702"/>
      <c r="BB714" s="7702"/>
      <c r="BC714" s="7702"/>
      <c r="BD714" s="7702"/>
      <c r="BE714" s="7702"/>
      <c r="BF714" s="7702"/>
      <c r="BG714" s="7702"/>
      <c r="BH714" s="7702"/>
      <c r="BI714" s="7702"/>
      <c r="BJ714" s="7702"/>
      <c r="BK714" s="7702"/>
      <c r="BL714" s="7702"/>
      <c r="BM714" s="7702"/>
      <c r="BN714" s="7702"/>
      <c r="BO714" s="7702"/>
      <c r="BP714" s="7702"/>
      <c r="BQ714" s="7702"/>
      <c r="BR714" s="7702"/>
      <c r="BS714" s="8293"/>
      <c r="BT714" s="7736"/>
      <c r="BU714" s="7757">
        <f>CB688</f>
        <v>0</v>
      </c>
      <c r="BV714" s="7730">
        <f>BU697</f>
        <v>0</v>
      </c>
      <c r="BW714" s="7731" t="str">
        <f>CB694</f>
        <v>Head</v>
      </c>
      <c r="BX714" s="7731" t="inlineStr">
        <is>
          <t>10 gr.</t>
        </is>
      </c>
      <c r="BY714" s="7730">
        <f>BV710</f>
        <v>0</v>
      </c>
      <c r="BZ714" s="7728">
        <f>BV706</f>
        <v>0</v>
      </c>
      <c r="CA714" s="7728">
        <f t="shared" si="93"/>
        <v>7.01</v>
      </c>
      <c r="CB714" s="7728">
        <f t="shared" si="94"/>
        <v>0</v>
      </c>
      <c r="CC714" s="7734">
        <f t="shared" si="95"/>
        <v>-100</v>
      </c>
      <c r="CD714" s="7796"/>
      <c r="CE714" s="7795"/>
      <c r="CF714" s="7795"/>
      <c r="CG714" s="7795"/>
      <c r="CH714" s="7795"/>
      <c r="CI714" s="7795"/>
      <c r="CJ714" s="7795"/>
      <c r="CK714" s="7795"/>
      <c r="CL714" s="7786"/>
      <c r="CM714" s="7786"/>
      <c r="CN714" s="7786"/>
      <c r="CO714" s="7786"/>
      <c r="CP714" s="7786"/>
      <c r="CQ714" s="7786"/>
      <c r="CR714" s="7786"/>
      <c r="CS714" s="7786"/>
      <c r="CT714" s="7786"/>
      <c r="CU714" s="7786"/>
      <c r="CV714" s="7702"/>
      <c r="CW714" s="7702"/>
      <c r="CX714" s="7702"/>
      <c r="CY714" s="7702"/>
      <c r="CZ714" s="7702"/>
    </row>
    <row r="715" spans="1:104" ht="13.5" thickBot="1" x14ac:dyDescent="0.25">
      <c r="A715" s="7699"/>
      <c r="B715" s="7699"/>
      <c r="C715" s="7702"/>
      <c r="D715" s="7702"/>
      <c r="E715" s="7702"/>
      <c r="F715" s="7702"/>
      <c r="G715" s="7702"/>
      <c r="H715" s="7702"/>
      <c r="I715" s="7702"/>
      <c r="J715" s="7702"/>
      <c r="K715" s="7702"/>
      <c r="L715" s="7702"/>
      <c r="M715" s="7702"/>
      <c r="N715" s="7702"/>
      <c r="O715" s="7702"/>
      <c r="P715" s="7702"/>
      <c r="Q715" s="7702"/>
      <c r="R715" s="7702"/>
      <c r="S715" s="7702"/>
      <c r="T715" s="7702"/>
      <c r="U715" s="7702"/>
      <c r="V715" s="7702"/>
      <c r="W715" s="7702"/>
      <c r="X715" s="7702"/>
      <c r="Y715" s="7702"/>
      <c r="Z715" s="7702"/>
      <c r="AA715" s="7702"/>
      <c r="AB715" s="7702"/>
      <c r="AC715" s="7702"/>
      <c r="AD715" s="7702"/>
      <c r="AE715" s="7702"/>
      <c r="AF715" s="7702"/>
      <c r="AG715" s="7702"/>
      <c r="AH715" s="7702"/>
      <c r="AI715" s="7702"/>
      <c r="AJ715" s="7702"/>
      <c r="AK715" s="7702"/>
      <c r="AL715" s="7702"/>
      <c r="AM715" s="7702"/>
      <c r="AN715" s="7702"/>
      <c r="AO715" s="7702"/>
      <c r="AP715" s="7702"/>
      <c r="AQ715" s="7702"/>
      <c r="AR715" s="7702"/>
      <c r="AS715" s="7702"/>
      <c r="AT715" s="7702"/>
      <c r="AU715" s="7702"/>
      <c r="AV715" s="7702"/>
      <c r="AW715" s="7702"/>
      <c r="AX715" s="7702"/>
      <c r="AY715" s="7702"/>
      <c r="AZ715" s="7702"/>
      <c r="BA715" s="7702"/>
      <c r="BB715" s="7702"/>
      <c r="BC715" s="7702"/>
      <c r="BD715" s="7702"/>
      <c r="BE715" s="7702"/>
      <c r="BF715" s="7702"/>
      <c r="BG715" s="7702"/>
      <c r="BH715" s="7702"/>
      <c r="BI715" s="7702"/>
      <c r="BJ715" s="7702"/>
      <c r="BK715" s="7702"/>
      <c r="BL715" s="7702"/>
      <c r="BM715" s="7702"/>
      <c r="BN715" s="7702"/>
      <c r="BO715" s="7702"/>
      <c r="BP715" s="7702"/>
      <c r="BQ715" s="7702"/>
      <c r="BR715" s="7702"/>
      <c r="BS715" s="8294"/>
      <c r="BT715" s="7737"/>
      <c r="BU715" s="7787"/>
      <c r="BV715" s="7788"/>
      <c r="BW715" s="7789"/>
      <c r="BX715" s="7790"/>
      <c r="BY715" s="7791"/>
      <c r="BZ715" s="7789"/>
      <c r="CA715" s="7790"/>
      <c r="CB715" s="7792"/>
      <c r="CC715" s="7793"/>
      <c r="CD715" s="7796"/>
      <c r="CE715" s="7795"/>
      <c r="CF715" s="7795"/>
      <c r="CG715" s="7795"/>
      <c r="CH715" s="7795"/>
      <c r="CI715" s="7795"/>
      <c r="CJ715" s="7795"/>
      <c r="CK715" s="7795"/>
      <c r="CL715" s="7786"/>
      <c r="CM715" s="7786"/>
      <c r="CN715" s="7786"/>
      <c r="CO715" s="7786"/>
      <c r="CP715" s="7786"/>
      <c r="CQ715" s="7786"/>
      <c r="CR715" s="7786"/>
      <c r="CS715" s="7786"/>
      <c r="CT715" s="7786"/>
      <c r="CU715" s="7786"/>
      <c r="CV715" s="7702"/>
      <c r="CW715" s="7702"/>
      <c r="CX715" s="7702"/>
      <c r="CY715" s="7702"/>
      <c r="CZ715" s="7702"/>
    </row>
    <row r="716" spans="1:104" x14ac:dyDescent="0.2">
      <c r="A716" s="7699"/>
      <c r="B716" s="7699"/>
      <c r="C716" s="7702"/>
      <c r="D716" s="7702"/>
      <c r="E716" s="7702"/>
      <c r="F716" s="7702"/>
      <c r="G716" s="7702"/>
      <c r="H716" s="7702"/>
      <c r="I716" s="7702"/>
      <c r="J716" s="7702"/>
      <c r="K716" s="7702"/>
      <c r="L716" s="7702"/>
      <c r="M716" s="7702"/>
      <c r="N716" s="7702"/>
      <c r="O716" s="7702"/>
      <c r="P716" s="7702"/>
      <c r="Q716" s="7702"/>
      <c r="R716" s="7702"/>
      <c r="S716" s="7702"/>
      <c r="T716" s="7702"/>
      <c r="U716" s="7702"/>
      <c r="V716" s="7702"/>
      <c r="W716" s="7702"/>
      <c r="X716" s="7702"/>
      <c r="Y716" s="7702"/>
      <c r="Z716" s="7702"/>
      <c r="AA716" s="7702"/>
      <c r="AB716" s="7702"/>
      <c r="AC716" s="7702"/>
      <c r="AD716" s="7702"/>
      <c r="AE716" s="7702"/>
      <c r="AF716" s="7702"/>
      <c r="AG716" s="7702"/>
      <c r="AH716" s="7702"/>
      <c r="AI716" s="7702"/>
      <c r="AJ716" s="7702"/>
      <c r="AK716" s="7702"/>
      <c r="AL716" s="7702"/>
      <c r="AM716" s="7702"/>
      <c r="AN716" s="7702"/>
      <c r="AO716" s="7702"/>
      <c r="AP716" s="7702"/>
      <c r="AQ716" s="7702"/>
      <c r="AR716" s="7702"/>
      <c r="AS716" s="7702"/>
      <c r="AT716" s="7702"/>
      <c r="AU716" s="7702"/>
      <c r="AV716" s="7702"/>
      <c r="AW716" s="7702"/>
      <c r="AX716" s="7702"/>
      <c r="AY716" s="7702"/>
      <c r="AZ716" s="7702"/>
      <c r="BA716" s="7702"/>
      <c r="BB716" s="7702"/>
      <c r="BC716" s="7702"/>
      <c r="BD716" s="7702"/>
      <c r="BE716" s="7702"/>
      <c r="BF716" s="7702"/>
      <c r="BG716" s="7702"/>
      <c r="BH716" s="7702"/>
      <c r="BI716" s="7702"/>
      <c r="BJ716" s="7702"/>
      <c r="BK716" s="7702"/>
      <c r="BL716" s="7702"/>
      <c r="BM716" s="7702"/>
      <c r="BN716" s="7702"/>
      <c r="BO716" s="7702"/>
      <c r="BP716" s="7702"/>
      <c r="BQ716" s="7702"/>
      <c r="BR716" s="7702"/>
      <c r="BS716" s="7702"/>
      <c r="BT716" s="7702"/>
      <c r="BU716" s="7702"/>
      <c r="BV716" s="7702"/>
      <c r="BW716" s="7702"/>
      <c r="BX716" s="7702"/>
      <c r="BY716" s="7702"/>
      <c r="BZ716" s="7702"/>
      <c r="CA716" s="7998"/>
      <c r="CB716" s="7702"/>
      <c r="CC716" s="7702"/>
      <c r="CD716" s="7795"/>
      <c r="CE716" s="7795"/>
      <c r="CF716" s="7795"/>
      <c r="CG716" s="7795"/>
      <c r="CH716" s="7795"/>
      <c r="CI716" s="7795"/>
      <c r="CJ716" s="7795"/>
      <c r="CK716" s="7795"/>
      <c r="CL716" s="7786"/>
      <c r="CM716" s="7786"/>
      <c r="CN716" s="7786"/>
      <c r="CO716" s="7786"/>
      <c r="CP716" s="7786"/>
      <c r="CQ716" s="7786"/>
      <c r="CR716" s="7786"/>
      <c r="CS716" s="7786"/>
      <c r="CT716" s="7786"/>
      <c r="CU716" s="7786"/>
      <c r="CV716" s="7702"/>
      <c r="CW716" s="7702"/>
      <c r="CX716" s="7702"/>
      <c r="CY716" s="7702"/>
      <c r="CZ716" s="7702"/>
    </row>
    <row r="717" spans="1:104" ht="13.5" thickBot="1" x14ac:dyDescent="0.25">
      <c r="A717" s="7699"/>
      <c r="B717" s="7699"/>
      <c r="C717" s="7702"/>
      <c r="D717" s="7702"/>
      <c r="E717" s="7702"/>
      <c r="F717" s="7702"/>
      <c r="G717" s="7702"/>
      <c r="H717" s="7702"/>
      <c r="I717" s="7702"/>
      <c r="J717" s="7702"/>
      <c r="K717" s="7702"/>
      <c r="L717" s="7702"/>
      <c r="M717" s="7702"/>
      <c r="N717" s="7702"/>
      <c r="O717" s="7702"/>
      <c r="P717" s="7702"/>
      <c r="Q717" s="7702"/>
      <c r="R717" s="7702"/>
      <c r="S717" s="7702"/>
      <c r="T717" s="7702"/>
      <c r="U717" s="7702"/>
      <c r="V717" s="7702"/>
      <c r="W717" s="7702"/>
      <c r="X717" s="7702"/>
      <c r="Y717" s="7702"/>
      <c r="Z717" s="7702"/>
      <c r="AA717" s="7702"/>
      <c r="AB717" s="7702"/>
      <c r="AC717" s="7702"/>
      <c r="AD717" s="7702"/>
      <c r="AE717" s="7702"/>
      <c r="AF717" s="7702"/>
      <c r="AG717" s="7702"/>
      <c r="AH717" s="7702"/>
      <c r="AI717" s="7702"/>
      <c r="AJ717" s="7702"/>
      <c r="AK717" s="7702"/>
      <c r="AL717" s="7702"/>
      <c r="AM717" s="7702"/>
      <c r="AN717" s="7702"/>
      <c r="AO717" s="7702"/>
      <c r="AP717" s="7702"/>
      <c r="AQ717" s="7702"/>
      <c r="AR717" s="7702"/>
      <c r="AS717" s="7702"/>
      <c r="AT717" s="7702"/>
      <c r="AU717" s="7702"/>
      <c r="AV717" s="7702"/>
      <c r="AW717" s="7702"/>
      <c r="AX717" s="7702"/>
      <c r="AY717" s="7702"/>
      <c r="AZ717" s="7702"/>
      <c r="BA717" s="7702"/>
      <c r="BB717" s="7702"/>
      <c r="BC717" s="7702"/>
      <c r="BD717" s="7702"/>
      <c r="BE717" s="7702"/>
      <c r="BF717" s="7702"/>
      <c r="BG717" s="7702"/>
      <c r="BH717" s="7702"/>
      <c r="BI717" s="7702"/>
      <c r="BJ717" s="7702"/>
      <c r="BK717" s="7702"/>
      <c r="BL717" s="7702"/>
      <c r="BM717" s="7702"/>
      <c r="BN717" s="7702"/>
      <c r="BO717" s="7702"/>
      <c r="BP717" s="7702"/>
      <c r="BQ717" s="7702"/>
      <c r="BR717" s="7702"/>
      <c r="BS717" s="7702"/>
      <c r="BT717" s="7702"/>
      <c r="BU717" s="7702"/>
      <c r="BV717" s="7702"/>
      <c r="BW717" s="7702"/>
      <c r="BX717" s="7702"/>
      <c r="BY717" s="7702"/>
      <c r="BZ717" s="7702"/>
      <c r="CA717" s="7998"/>
      <c r="CB717" s="7702"/>
      <c r="CC717" s="7702"/>
      <c r="CD717" s="7795"/>
      <c r="CE717" s="7795"/>
      <c r="CF717" s="7795"/>
      <c r="CG717" s="7795"/>
      <c r="CH717" s="7795"/>
      <c r="CI717" s="7795"/>
      <c r="CJ717" s="7795"/>
      <c r="CK717" s="7795"/>
      <c r="CL717" s="7786"/>
      <c r="CM717" s="7786"/>
      <c r="CN717" s="7786"/>
      <c r="CO717" s="7786"/>
      <c r="CP717" s="7786"/>
      <c r="CQ717" s="7786"/>
      <c r="CR717" s="7786"/>
      <c r="CS717" s="7786"/>
      <c r="CT717" s="7786"/>
      <c r="CU717" s="7786"/>
      <c r="CV717" s="7702"/>
      <c r="CW717" s="7702"/>
      <c r="CX717" s="7702"/>
      <c r="CY717" s="7702"/>
      <c r="CZ717" s="7702"/>
    </row>
    <row r="718" spans="1:104" ht="13.5" customHeight="1" thickBot="1" x14ac:dyDescent="0.25">
      <c r="A718" s="7699"/>
      <c r="B718" s="7699"/>
      <c r="C718" s="7702"/>
      <c r="D718" s="7702"/>
      <c r="E718" s="7702"/>
      <c r="F718" s="7702"/>
      <c r="G718" s="7702"/>
      <c r="H718" s="7702"/>
      <c r="I718" s="7702"/>
      <c r="J718" s="7702"/>
      <c r="K718" s="7702"/>
      <c r="L718" s="7702"/>
      <c r="M718" s="7702"/>
      <c r="N718" s="7702"/>
      <c r="O718" s="7702"/>
      <c r="P718" s="7702"/>
      <c r="Q718" s="7702"/>
      <c r="R718" s="7702"/>
      <c r="S718" s="7702"/>
      <c r="T718" s="7702"/>
      <c r="U718" s="7702"/>
      <c r="V718" s="7702"/>
      <c r="W718" s="7702"/>
      <c r="X718" s="7702"/>
      <c r="Y718" s="7702"/>
      <c r="Z718" s="7702"/>
      <c r="AA718" s="7702"/>
      <c r="AB718" s="7702"/>
      <c r="AC718" s="7702"/>
      <c r="AD718" s="7702"/>
      <c r="AE718" s="7702"/>
      <c r="AF718" s="7702"/>
      <c r="AG718" s="7702"/>
      <c r="AH718" s="7702"/>
      <c r="AI718" s="7702"/>
      <c r="AJ718" s="7702"/>
      <c r="AK718" s="7702"/>
      <c r="AL718" s="7702"/>
      <c r="AM718" s="7702"/>
      <c r="AN718" s="7702"/>
      <c r="AO718" s="7702"/>
      <c r="AP718" s="7702"/>
      <c r="AQ718" s="7702"/>
      <c r="AR718" s="7702"/>
      <c r="AS718" s="7702"/>
      <c r="AT718" s="7702"/>
      <c r="AU718" s="7702"/>
      <c r="AV718" s="7702"/>
      <c r="AW718" s="7702"/>
      <c r="AX718" s="7702"/>
      <c r="AY718" s="7702"/>
      <c r="AZ718" s="7702"/>
      <c r="BA718" s="7702"/>
      <c r="BB718" s="7702"/>
      <c r="BC718" s="7702"/>
      <c r="BD718" s="7702"/>
      <c r="BE718" s="7702"/>
      <c r="BF718" s="7702"/>
      <c r="BG718" s="7702"/>
      <c r="BH718" s="7702"/>
      <c r="BI718" s="7702"/>
      <c r="BJ718" s="7702"/>
      <c r="BK718" s="7702"/>
      <c r="BL718" s="7702"/>
      <c r="BM718" s="7702"/>
      <c r="BN718" s="7702"/>
      <c r="BO718" s="7702"/>
      <c r="BP718" s="7702"/>
      <c r="BQ718" s="7702"/>
      <c r="BR718" s="7702"/>
      <c r="BS718" s="8292" t="str">
        <f>CONCATENATE(BU728," MHz")</f>
        <v xml:space="preserve"> MHz</v>
      </c>
      <c r="BT718" s="7710"/>
      <c r="BU718" s="7706"/>
      <c r="BV718" s="7706"/>
      <c r="BW718" s="7706"/>
      <c r="BX718" s="7706"/>
      <c r="BY718" s="7706"/>
      <c r="BZ718" s="7706"/>
      <c r="CA718" s="7996"/>
      <c r="CB718" s="7706"/>
      <c r="CC718" s="7707"/>
      <c r="CD718" s="7812">
        <f>IF(CB725="Head",LOOKUP(CD720,$CI$42:$CI$85,$CG$42:$CG$85),IF(CB725="Body",LOOKUP(CD720,$CI$42:$CI$81,$CH$42:$CH$85),""))</f>
        <v>10.9</v>
      </c>
      <c r="CE718" s="7795"/>
      <c r="CF718" s="7795"/>
      <c r="CG718" s="7795"/>
      <c r="CH718" s="7795"/>
      <c r="CI718" s="7795"/>
      <c r="CJ718" s="7795"/>
      <c r="CK718" s="7795"/>
      <c r="CL718" s="7786"/>
      <c r="CM718" s="7786"/>
      <c r="CN718" s="7786"/>
      <c r="CO718" s="7786"/>
      <c r="CP718" s="7786"/>
      <c r="CQ718" s="7786"/>
      <c r="CR718" s="7786"/>
      <c r="CS718" s="7786"/>
      <c r="CT718" s="7786"/>
      <c r="CU718" s="7786"/>
      <c r="CV718" s="7702"/>
      <c r="CW718" s="7702"/>
      <c r="CX718" s="7702"/>
      <c r="CY718" s="7702"/>
      <c r="CZ718" s="7702"/>
    </row>
    <row r="719" spans="1:104" ht="13.5" thickBot="1" x14ac:dyDescent="0.25">
      <c r="A719" s="7699"/>
      <c r="B719" s="7699"/>
      <c r="C719" s="7702"/>
      <c r="D719" s="7702"/>
      <c r="E719" s="7702"/>
      <c r="F719" s="7702"/>
      <c r="G719" s="7702"/>
      <c r="H719" s="7702"/>
      <c r="I719" s="7702"/>
      <c r="J719" s="7702"/>
      <c r="K719" s="7702"/>
      <c r="L719" s="7702"/>
      <c r="M719" s="7702"/>
      <c r="N719" s="7702"/>
      <c r="O719" s="7702"/>
      <c r="P719" s="7702"/>
      <c r="Q719" s="7702"/>
      <c r="R719" s="7702"/>
      <c r="S719" s="7702"/>
      <c r="T719" s="7702"/>
      <c r="U719" s="7702"/>
      <c r="V719" s="7702"/>
      <c r="W719" s="7702"/>
      <c r="X719" s="7702"/>
      <c r="Y719" s="7702"/>
      <c r="Z719" s="7702"/>
      <c r="AA719" s="7702"/>
      <c r="AB719" s="7702"/>
      <c r="AC719" s="7702"/>
      <c r="AD719" s="7702"/>
      <c r="AE719" s="7702"/>
      <c r="AF719" s="7702"/>
      <c r="AG719" s="7702"/>
      <c r="AH719" s="7702"/>
      <c r="AI719" s="7702"/>
      <c r="AJ719" s="7702"/>
      <c r="AK719" s="7702"/>
      <c r="AL719" s="7702"/>
      <c r="AM719" s="7702"/>
      <c r="AN719" s="7702"/>
      <c r="AO719" s="7702"/>
      <c r="AP719" s="7702"/>
      <c r="AQ719" s="7702"/>
      <c r="AR719" s="7702"/>
      <c r="AS719" s="7702"/>
      <c r="AT719" s="7702"/>
      <c r="AU719" s="7702"/>
      <c r="AV719" s="7702"/>
      <c r="AW719" s="7702"/>
      <c r="AX719" s="7702"/>
      <c r="AY719" s="7702"/>
      <c r="AZ719" s="7702"/>
      <c r="BA719" s="7702"/>
      <c r="BB719" s="7702"/>
      <c r="BC719" s="7702"/>
      <c r="BD719" s="7702"/>
      <c r="BE719" s="7702"/>
      <c r="BF719" s="7702"/>
      <c r="BG719" s="7702"/>
      <c r="BH719" s="7702"/>
      <c r="BI719" s="7702"/>
      <c r="BJ719" s="7702"/>
      <c r="BK719" s="7702"/>
      <c r="BL719" s="7702"/>
      <c r="BM719" s="7702"/>
      <c r="BN719" s="7702"/>
      <c r="BO719" s="7702"/>
      <c r="BP719" s="7702"/>
      <c r="BQ719" s="7702"/>
      <c r="BR719" s="7702"/>
      <c r="BS719" s="8293"/>
      <c r="BT719" s="7705"/>
      <c r="BU719" s="7678" t="inlineStr">
        <is>
          <t>Calentamiento:</t>
        </is>
      </c>
      <c r="BV719" s="7717"/>
      <c r="BW719" s="7702"/>
      <c r="BX719" s="7679" t="inlineStr">
        <is>
          <t>Temperatura:</t>
        </is>
      </c>
      <c r="BY719" s="7721" t="e">
        <f>AVERAGE(BW722:BW723)</f>
        <v>#DIV/0!</v>
      </c>
      <c r="BZ719" s="7702"/>
      <c r="CA719" s="7997" t="inlineStr">
        <is>
          <t>Fecha (yyyy-mm-dd hh:mm:ss):</t>
        </is>
      </c>
      <c r="CB719" s="7815"/>
      <c r="CC719" s="7708"/>
      <c r="CD719" s="7813">
        <f>IF(CB725="Head",INDEX($CG$42:$CG$85,MATCH(CD718,$CG$42:$CG$85,0)+1),IF(CB725="Body",INDEX($CH$42:$CH$85,MATCH(CD718,$CH$42:$CH$85,0)+1)))</f>
        <v>7.01</v>
      </c>
      <c r="CE719" s="7795"/>
      <c r="CF719" s="7795"/>
      <c r="CG719" s="7795"/>
      <c r="CH719" s="7795"/>
      <c r="CI719" s="7795"/>
      <c r="CJ719" s="7795"/>
      <c r="CK719" s="7795"/>
      <c r="CL719" s="7786"/>
      <c r="CM719" s="7786"/>
      <c r="CN719" s="7786"/>
      <c r="CO719" s="7786"/>
      <c r="CP719" s="7786"/>
      <c r="CQ719" s="7786"/>
      <c r="CR719" s="7786"/>
      <c r="CS719" s="7786"/>
      <c r="CT719" s="7786"/>
      <c r="CU719" s="7786"/>
      <c r="CV719" s="7702"/>
      <c r="CW719" s="7702"/>
      <c r="CX719" s="7702"/>
      <c r="CY719" s="7702"/>
      <c r="CZ719" s="7702"/>
    </row>
    <row r="720" spans="1:104" ht="13.5" thickBot="1" x14ac:dyDescent="0.25">
      <c r="A720" s="7699"/>
      <c r="B720" s="7699"/>
      <c r="C720" s="7702"/>
      <c r="D720" s="7702"/>
      <c r="E720" s="7702"/>
      <c r="F720" s="7702"/>
      <c r="G720" s="7702"/>
      <c r="H720" s="7702"/>
      <c r="I720" s="7702"/>
      <c r="J720" s="7702"/>
      <c r="K720" s="7702"/>
      <c r="L720" s="7702"/>
      <c r="M720" s="7702"/>
      <c r="N720" s="7702"/>
      <c r="O720" s="7702"/>
      <c r="P720" s="7702"/>
      <c r="Q720" s="7702"/>
      <c r="R720" s="7702"/>
      <c r="S720" s="7702"/>
      <c r="T720" s="7702"/>
      <c r="U720" s="7702"/>
      <c r="V720" s="7702"/>
      <c r="W720" s="7702"/>
      <c r="X720" s="7702"/>
      <c r="Y720" s="7702"/>
      <c r="Z720" s="7702"/>
      <c r="AA720" s="7702"/>
      <c r="AB720" s="7702"/>
      <c r="AC720" s="7702"/>
      <c r="AD720" s="7702"/>
      <c r="AE720" s="7702"/>
      <c r="AF720" s="7702"/>
      <c r="AG720" s="7702"/>
      <c r="AH720" s="7702"/>
      <c r="AI720" s="7702"/>
      <c r="AJ720" s="7702"/>
      <c r="AK720" s="7702"/>
      <c r="AL720" s="7702"/>
      <c r="AM720" s="7702"/>
      <c r="AN720" s="7702"/>
      <c r="AO720" s="7702"/>
      <c r="AP720" s="7702"/>
      <c r="AQ720" s="7702"/>
      <c r="AR720" s="7702"/>
      <c r="AS720" s="7702"/>
      <c r="AT720" s="7702"/>
      <c r="AU720" s="7702"/>
      <c r="AV720" s="7702"/>
      <c r="AW720" s="7702"/>
      <c r="AX720" s="7702"/>
      <c r="AY720" s="7702"/>
      <c r="AZ720" s="7702"/>
      <c r="BA720" s="7702"/>
      <c r="BB720" s="7702"/>
      <c r="BC720" s="7702"/>
      <c r="BD720" s="7702"/>
      <c r="BE720" s="7702"/>
      <c r="BF720" s="7702"/>
      <c r="BG720" s="7702"/>
      <c r="BH720" s="7702"/>
      <c r="BI720" s="7702"/>
      <c r="BJ720" s="7702"/>
      <c r="BK720" s="7702"/>
      <c r="BL720" s="7702"/>
      <c r="BM720" s="7702"/>
      <c r="BN720" s="7702"/>
      <c r="BO720" s="7702"/>
      <c r="BP720" s="7702"/>
      <c r="BQ720" s="7702"/>
      <c r="BR720" s="7702"/>
      <c r="BS720" s="8293"/>
      <c r="BT720" s="7705"/>
      <c r="BU720" s="7702"/>
      <c r="BV720" s="7702"/>
      <c r="BW720" s="7702"/>
      <c r="BX720" s="7702"/>
      <c r="BY720" s="7702"/>
      <c r="BZ720" s="7702"/>
      <c r="CA720" s="7998"/>
      <c r="CB720" s="7702"/>
      <c r="CC720" s="7708"/>
      <c r="CD720" s="7814">
        <f>MATCH(CB721,$CF$15:$CF$36,0)</f>
        <v>3</v>
      </c>
      <c r="CE720" s="7795"/>
      <c r="CF720" s="7795"/>
      <c r="CG720" s="7795"/>
      <c r="CH720" s="7795"/>
      <c r="CI720" s="7795"/>
      <c r="CJ720" s="7795"/>
      <c r="CK720" s="7795"/>
      <c r="CL720" s="7786"/>
      <c r="CM720" s="7786"/>
      <c r="CN720" s="7786"/>
      <c r="CO720" s="7786"/>
      <c r="CP720" s="7786"/>
      <c r="CQ720" s="7786"/>
      <c r="CR720" s="7786"/>
      <c r="CS720" s="7786"/>
      <c r="CT720" s="7786"/>
      <c r="CU720" s="7786"/>
      <c r="CV720" s="7702"/>
      <c r="CW720" s="7702"/>
      <c r="CX720" s="7702"/>
      <c r="CY720" s="7702"/>
      <c r="CZ720" s="7702"/>
    </row>
    <row r="721" spans="1:104" ht="13.5" thickBot="1" x14ac:dyDescent="0.25">
      <c r="A721" s="7699"/>
      <c r="B721" s="7699"/>
      <c r="C721" s="7702"/>
      <c r="D721" s="7702"/>
      <c r="E721" s="7702"/>
      <c r="F721" s="7702"/>
      <c r="G721" s="7702"/>
      <c r="H721" s="7702"/>
      <c r="I721" s="7702"/>
      <c r="J721" s="7702"/>
      <c r="K721" s="7702"/>
      <c r="L721" s="7702"/>
      <c r="M721" s="7702"/>
      <c r="N721" s="7702"/>
      <c r="O721" s="7702"/>
      <c r="P721" s="7702"/>
      <c r="Q721" s="7702"/>
      <c r="R721" s="7702"/>
      <c r="S721" s="7702"/>
      <c r="T721" s="7702"/>
      <c r="U721" s="7702"/>
      <c r="V721" s="7702"/>
      <c r="W721" s="7702"/>
      <c r="X721" s="7702"/>
      <c r="Y721" s="7702"/>
      <c r="Z721" s="7702"/>
      <c r="AA721" s="7702"/>
      <c r="AB721" s="7702"/>
      <c r="AC721" s="7702"/>
      <c r="AD721" s="7702"/>
      <c r="AE721" s="7702"/>
      <c r="AF721" s="7702"/>
      <c r="AG721" s="7702"/>
      <c r="AH721" s="7702"/>
      <c r="AI721" s="7702"/>
      <c r="AJ721" s="7702"/>
      <c r="AK721" s="7702"/>
      <c r="AL721" s="7702"/>
      <c r="AM721" s="7702"/>
      <c r="AN721" s="7702"/>
      <c r="AO721" s="7702"/>
      <c r="AP721" s="7702"/>
      <c r="AQ721" s="7702"/>
      <c r="AR721" s="7702"/>
      <c r="AS721" s="7702"/>
      <c r="AT721" s="7702"/>
      <c r="AU721" s="7702"/>
      <c r="AV721" s="7702"/>
      <c r="AW721" s="7702"/>
      <c r="AX721" s="7702"/>
      <c r="AY721" s="7702"/>
      <c r="AZ721" s="7702"/>
      <c r="BA721" s="7702"/>
      <c r="BB721" s="7702"/>
      <c r="BC721" s="7702"/>
      <c r="BD721" s="7702"/>
      <c r="BE721" s="7702"/>
      <c r="BF721" s="7702"/>
      <c r="BG721" s="7702"/>
      <c r="BH721" s="7702"/>
      <c r="BI721" s="7702"/>
      <c r="BJ721" s="7702"/>
      <c r="BK721" s="7702"/>
      <c r="BL721" s="7702"/>
      <c r="BM721" s="7702"/>
      <c r="BN721" s="7702"/>
      <c r="BO721" s="7702"/>
      <c r="BP721" s="7702"/>
      <c r="BQ721" s="7702"/>
      <c r="BR721" s="7702"/>
      <c r="BS721" s="8293"/>
      <c r="BT721" s="7705"/>
      <c r="BU721" s="7671"/>
      <c r="BV721" s="7740" t="inlineStr">
        <is>
          <t>Hora</t>
        </is>
      </c>
      <c r="BW721" s="7741" t="inlineStr">
        <is>
          <t>Temperatura (ºC)</t>
        </is>
      </c>
      <c r="BX721" s="7742" t="inlineStr">
        <is>
          <t>Humedad (%)</t>
        </is>
      </c>
      <c r="BY721" s="7681" t="inlineStr">
        <is>
          <t>Temperatura Liq (ºC)</t>
        </is>
      </c>
      <c r="BZ721" s="7702"/>
      <c r="CA721" s="7679" t="inlineStr">
        <is>
          <t>Dipolo:</t>
        </is>
      </c>
      <c r="CB721" s="7999" t="inlineStr">
        <is>
          <t>D900V2 - SN 1d007</t>
        </is>
      </c>
      <c r="CC721" s="7708"/>
      <c r="CD721" s="7796"/>
      <c r="CE721" s="7795"/>
      <c r="CF721" s="7795"/>
      <c r="CG721" s="7795"/>
      <c r="CH721" s="7795"/>
      <c r="CI721" s="7795"/>
      <c r="CJ721" s="7795"/>
      <c r="CK721" s="7795"/>
      <c r="CL721" s="7786"/>
      <c r="CM721" s="7786"/>
      <c r="CN721" s="7786"/>
      <c r="CO721" s="7786"/>
      <c r="CP721" s="7786"/>
      <c r="CQ721" s="7786"/>
      <c r="CR721" s="7786"/>
      <c r="CS721" s="7786"/>
      <c r="CT721" s="7786"/>
      <c r="CU721" s="7786"/>
      <c r="CV721" s="7702"/>
      <c r="CW721" s="7702"/>
      <c r="CX721" s="7702"/>
      <c r="CY721" s="7702"/>
      <c r="CZ721" s="7702"/>
    </row>
    <row r="722" spans="1:104" ht="13.5" thickBot="1" x14ac:dyDescent="0.25">
      <c r="A722" s="7699"/>
      <c r="B722" s="7699"/>
      <c r="C722" s="7702"/>
      <c r="D722" s="7702"/>
      <c r="E722" s="7702"/>
      <c r="F722" s="7702"/>
      <c r="G722" s="7702"/>
      <c r="H722" s="7702"/>
      <c r="I722" s="7702"/>
      <c r="J722" s="7702"/>
      <c r="K722" s="7702"/>
      <c r="L722" s="7702"/>
      <c r="M722" s="7702"/>
      <c r="N722" s="7702"/>
      <c r="O722" s="7702"/>
      <c r="P722" s="7702"/>
      <c r="Q722" s="7702"/>
      <c r="R722" s="7702"/>
      <c r="S722" s="7702"/>
      <c r="T722" s="7702"/>
      <c r="U722" s="7702"/>
      <c r="V722" s="7702"/>
      <c r="W722" s="7702"/>
      <c r="X722" s="7702"/>
      <c r="Y722" s="7702"/>
      <c r="Z722" s="7702"/>
      <c r="AA722" s="7702"/>
      <c r="AB722" s="7702"/>
      <c r="AC722" s="7702"/>
      <c r="AD722" s="7702"/>
      <c r="AE722" s="7702"/>
      <c r="AF722" s="7702"/>
      <c r="AG722" s="7702"/>
      <c r="AH722" s="7702"/>
      <c r="AI722" s="7702"/>
      <c r="AJ722" s="7702"/>
      <c r="AK722" s="7702"/>
      <c r="AL722" s="7702"/>
      <c r="AM722" s="7702"/>
      <c r="AN722" s="7702"/>
      <c r="AO722" s="7702"/>
      <c r="AP722" s="7702"/>
      <c r="AQ722" s="7702"/>
      <c r="AR722" s="7702"/>
      <c r="AS722" s="7702"/>
      <c r="AT722" s="7702"/>
      <c r="AU722" s="7702"/>
      <c r="AV722" s="7702"/>
      <c r="AW722" s="7702"/>
      <c r="AX722" s="7702"/>
      <c r="AY722" s="7702"/>
      <c r="AZ722" s="7702"/>
      <c r="BA722" s="7702"/>
      <c r="BB722" s="7702"/>
      <c r="BC722" s="7702"/>
      <c r="BD722" s="7702"/>
      <c r="BE722" s="7702"/>
      <c r="BF722" s="7702"/>
      <c r="BG722" s="7702"/>
      <c r="BH722" s="7702"/>
      <c r="BI722" s="7702"/>
      <c r="BJ722" s="7702"/>
      <c r="BK722" s="7702"/>
      <c r="BL722" s="7702"/>
      <c r="BM722" s="7702"/>
      <c r="BN722" s="7702"/>
      <c r="BO722" s="7702"/>
      <c r="BP722" s="7702"/>
      <c r="BQ722" s="7702"/>
      <c r="BR722" s="7702"/>
      <c r="BS722" s="8293"/>
      <c r="BT722" s="7705"/>
      <c r="BU722" s="7738" t="inlineStr">
        <is>
          <t>Inicio</t>
        </is>
      </c>
      <c r="BV722" s="7743"/>
      <c r="BW722" s="7744"/>
      <c r="BX722" s="7744"/>
      <c r="BY722" s="7745"/>
      <c r="BZ722" s="7702"/>
      <c r="CA722" s="7679" t="inlineStr">
        <is>
          <t>Room</t>
        </is>
      </c>
      <c r="CB722" s="7724" t="inlineStr">
        <is>
          <t>Dasy6</t>
        </is>
      </c>
      <c r="CC722" s="7708"/>
      <c r="CD722" s="7796"/>
      <c r="CE722" s="7795"/>
      <c r="CF722" s="7795"/>
      <c r="CG722" s="7795"/>
      <c r="CH722" s="7795"/>
      <c r="CI722" s="7795"/>
      <c r="CJ722" s="7795"/>
      <c r="CK722" s="7795"/>
      <c r="CL722" s="7786"/>
      <c r="CM722" s="7786"/>
      <c r="CN722" s="7786"/>
      <c r="CO722" s="7786"/>
      <c r="CP722" s="7786"/>
      <c r="CQ722" s="7786"/>
      <c r="CR722" s="7786"/>
      <c r="CS722" s="7786"/>
      <c r="CT722" s="7786"/>
      <c r="CU722" s="7786"/>
      <c r="CV722" s="7702"/>
      <c r="CW722" s="7702"/>
      <c r="CX722" s="7702"/>
      <c r="CY722" s="7702"/>
      <c r="CZ722" s="7702"/>
    </row>
    <row r="723" spans="1:104" ht="13.5" thickBot="1" x14ac:dyDescent="0.25">
      <c r="A723" s="7699"/>
      <c r="B723" s="7699"/>
      <c r="C723" s="7702"/>
      <c r="D723" s="7702"/>
      <c r="E723" s="7702"/>
      <c r="F723" s="7702"/>
      <c r="G723" s="7702"/>
      <c r="H723" s="7702"/>
      <c r="I723" s="7702"/>
      <c r="J723" s="7702"/>
      <c r="K723" s="7702"/>
      <c r="L723" s="7702"/>
      <c r="M723" s="7702"/>
      <c r="N723" s="7702"/>
      <c r="O723" s="7702"/>
      <c r="P723" s="7702"/>
      <c r="Q723" s="7702"/>
      <c r="R723" s="7702"/>
      <c r="S723" s="7702"/>
      <c r="T723" s="7702"/>
      <c r="U723" s="7702"/>
      <c r="V723" s="7702"/>
      <c r="W723" s="7702"/>
      <c r="X723" s="7702"/>
      <c r="Y723" s="7702"/>
      <c r="Z723" s="7702"/>
      <c r="AA723" s="7702"/>
      <c r="AB723" s="7702"/>
      <c r="AC723" s="7702"/>
      <c r="AD723" s="7702"/>
      <c r="AE723" s="7702"/>
      <c r="AF723" s="7702"/>
      <c r="AG723" s="7702"/>
      <c r="AH723" s="7702"/>
      <c r="AI723" s="7702"/>
      <c r="AJ723" s="7702"/>
      <c r="AK723" s="7702"/>
      <c r="AL723" s="7702"/>
      <c r="AM723" s="7702"/>
      <c r="AN723" s="7702"/>
      <c r="AO723" s="7702"/>
      <c r="AP723" s="7702"/>
      <c r="AQ723" s="7702"/>
      <c r="AR723" s="7702"/>
      <c r="AS723" s="7702"/>
      <c r="AT723" s="7702"/>
      <c r="AU723" s="7702"/>
      <c r="AV723" s="7702"/>
      <c r="AW723" s="7702"/>
      <c r="AX723" s="7702"/>
      <c r="AY723" s="7702"/>
      <c r="AZ723" s="7702"/>
      <c r="BA723" s="7702"/>
      <c r="BB723" s="7702"/>
      <c r="BC723" s="7702"/>
      <c r="BD723" s="7702"/>
      <c r="BE723" s="7702"/>
      <c r="BF723" s="7702"/>
      <c r="BG723" s="7702"/>
      <c r="BH723" s="7702"/>
      <c r="BI723" s="7702"/>
      <c r="BJ723" s="7702"/>
      <c r="BK723" s="7702"/>
      <c r="BL723" s="7702"/>
      <c r="BM723" s="7702"/>
      <c r="BN723" s="7702"/>
      <c r="BO723" s="7702"/>
      <c r="BP723" s="7702"/>
      <c r="BQ723" s="7702"/>
      <c r="BR723" s="7702"/>
      <c r="BS723" s="8293"/>
      <c r="BT723" s="7705"/>
      <c r="BU723" s="7739" t="inlineStr">
        <is>
          <t>Fin</t>
        </is>
      </c>
      <c r="BV723" s="7682"/>
      <c r="BW723" s="7683"/>
      <c r="BX723" s="7683"/>
      <c r="BY723" s="7746"/>
      <c r="BZ723" s="7702"/>
      <c r="CA723" s="7679" t="inlineStr">
        <is>
          <t>Sonda:</t>
        </is>
      </c>
      <c r="CB723" s="7725" t="inlineStr">
        <is>
          <t>EX3DV4 - SN 7461</t>
        </is>
      </c>
      <c r="CC723" s="7708"/>
      <c r="CD723" s="7796"/>
      <c r="CE723" s="7795"/>
      <c r="CF723" s="7795"/>
      <c r="CG723" s="7795"/>
      <c r="CH723" s="7795"/>
      <c r="CI723" s="7795"/>
      <c r="CJ723" s="7795"/>
      <c r="CK723" s="7795"/>
      <c r="CL723" s="7786"/>
      <c r="CM723" s="7786"/>
      <c r="CN723" s="7786"/>
      <c r="CO723" s="7786"/>
      <c r="CP723" s="7786"/>
      <c r="CQ723" s="7786"/>
      <c r="CR723" s="7786"/>
      <c r="CS723" s="7786"/>
      <c r="CT723" s="7786"/>
      <c r="CU723" s="7786"/>
      <c r="CV723" s="7702"/>
      <c r="CW723" s="7702"/>
      <c r="CX723" s="7702"/>
      <c r="CY723" s="7702"/>
      <c r="CZ723" s="7702"/>
    </row>
    <row r="724" spans="1:104" ht="13.5" thickBot="1" x14ac:dyDescent="0.25">
      <c r="A724" s="7699"/>
      <c r="B724" s="7699"/>
      <c r="C724" s="7702"/>
      <c r="D724" s="7702"/>
      <c r="E724" s="7702"/>
      <c r="F724" s="7702"/>
      <c r="G724" s="7702"/>
      <c r="H724" s="7702"/>
      <c r="I724" s="7702"/>
      <c r="J724" s="7702"/>
      <c r="K724" s="7702"/>
      <c r="L724" s="7702"/>
      <c r="M724" s="7702"/>
      <c r="N724" s="7702"/>
      <c r="O724" s="7702"/>
      <c r="P724" s="7702"/>
      <c r="Q724" s="7702"/>
      <c r="R724" s="7702"/>
      <c r="S724" s="7702"/>
      <c r="T724" s="7702"/>
      <c r="U724" s="7702"/>
      <c r="V724" s="7702"/>
      <c r="W724" s="7702"/>
      <c r="X724" s="7702"/>
      <c r="Y724" s="7702"/>
      <c r="Z724" s="7702"/>
      <c r="AA724" s="7702"/>
      <c r="AB724" s="7702"/>
      <c r="AC724" s="7702"/>
      <c r="AD724" s="7702"/>
      <c r="AE724" s="7702"/>
      <c r="AF724" s="7702"/>
      <c r="AG724" s="7702"/>
      <c r="AH724" s="7702"/>
      <c r="AI724" s="7702"/>
      <c r="AJ724" s="7702"/>
      <c r="AK724" s="7702"/>
      <c r="AL724" s="7702"/>
      <c r="AM724" s="7702"/>
      <c r="AN724" s="7702"/>
      <c r="AO724" s="7702"/>
      <c r="AP724" s="7702"/>
      <c r="AQ724" s="7702"/>
      <c r="AR724" s="7702"/>
      <c r="AS724" s="7702"/>
      <c r="AT724" s="7702"/>
      <c r="AU724" s="7702"/>
      <c r="AV724" s="7702"/>
      <c r="AW724" s="7702"/>
      <c r="AX724" s="7702"/>
      <c r="AY724" s="7702"/>
      <c r="AZ724" s="7702"/>
      <c r="BA724" s="7702"/>
      <c r="BB724" s="7702"/>
      <c r="BC724" s="7702"/>
      <c r="BD724" s="7702"/>
      <c r="BE724" s="7702"/>
      <c r="BF724" s="7702"/>
      <c r="BG724" s="7702"/>
      <c r="BH724" s="7702"/>
      <c r="BI724" s="7702"/>
      <c r="BJ724" s="7702"/>
      <c r="BK724" s="7702"/>
      <c r="BL724" s="7702"/>
      <c r="BM724" s="7702"/>
      <c r="BN724" s="7702"/>
      <c r="BO724" s="7702"/>
      <c r="BP724" s="7702"/>
      <c r="BQ724" s="7702"/>
      <c r="BR724" s="7702"/>
      <c r="BS724" s="8293"/>
      <c r="BT724" s="7705"/>
      <c r="BU724" s="7702"/>
      <c r="BV724" s="7702"/>
      <c r="BW724" s="7702"/>
      <c r="BX724" s="7702"/>
      <c r="BY724" s="7702"/>
      <c r="BZ724" s="7702"/>
      <c r="CA724" s="7679" t="inlineStr">
        <is>
          <t>Cert. (EN/FCC/ISED):</t>
        </is>
      </c>
      <c r="CB724" s="7999" t="inlineStr">
        <is>
          <t>EN/FCC/ISED</t>
        </is>
      </c>
      <c r="CC724" s="7708"/>
      <c r="CD724" s="7796"/>
      <c r="CE724" s="7795"/>
      <c r="CF724" s="7795"/>
      <c r="CG724" s="7795"/>
      <c r="CH724" s="7795"/>
      <c r="CI724" s="7795"/>
      <c r="CJ724" s="7795"/>
      <c r="CK724" s="7795"/>
      <c r="CL724" s="7786"/>
      <c r="CM724" s="7786"/>
      <c r="CN724" s="7786"/>
      <c r="CO724" s="7786"/>
      <c r="CP724" s="7786"/>
      <c r="CQ724" s="7786"/>
      <c r="CR724" s="7786"/>
      <c r="CS724" s="7786"/>
      <c r="CT724" s="7786"/>
      <c r="CU724" s="7786"/>
      <c r="CV724" s="7702"/>
      <c r="CW724" s="7702"/>
      <c r="CX724" s="7702"/>
      <c r="CY724" s="7702"/>
      <c r="CZ724" s="7702"/>
    </row>
    <row r="725" spans="1:104" ht="13.5" thickBot="1" x14ac:dyDescent="0.25">
      <c r="A725" s="7699"/>
      <c r="B725" s="7699"/>
      <c r="C725" s="7702"/>
      <c r="D725" s="7702"/>
      <c r="E725" s="7702"/>
      <c r="F725" s="7702"/>
      <c r="G725" s="7702"/>
      <c r="H725" s="7702"/>
      <c r="I725" s="7702"/>
      <c r="J725" s="7702"/>
      <c r="K725" s="7702"/>
      <c r="L725" s="7702"/>
      <c r="M725" s="7702"/>
      <c r="N725" s="7702"/>
      <c r="O725" s="7702"/>
      <c r="P725" s="7702"/>
      <c r="Q725" s="7702"/>
      <c r="R725" s="7702"/>
      <c r="S725" s="7702"/>
      <c r="T725" s="7702"/>
      <c r="U725" s="7702"/>
      <c r="V725" s="7702"/>
      <c r="W725" s="7702"/>
      <c r="X725" s="7702"/>
      <c r="Y725" s="7702"/>
      <c r="Z725" s="7702"/>
      <c r="AA725" s="7702"/>
      <c r="AB725" s="7702"/>
      <c r="AC725" s="7702"/>
      <c r="AD725" s="7702"/>
      <c r="AE725" s="7702"/>
      <c r="AF725" s="7702"/>
      <c r="AG725" s="7702"/>
      <c r="AH725" s="7702"/>
      <c r="AI725" s="7702"/>
      <c r="AJ725" s="7702"/>
      <c r="AK725" s="7702"/>
      <c r="AL725" s="7702"/>
      <c r="AM725" s="7702"/>
      <c r="AN725" s="7702"/>
      <c r="AO725" s="7702"/>
      <c r="AP725" s="7702"/>
      <c r="AQ725" s="7702"/>
      <c r="AR725" s="7702"/>
      <c r="AS725" s="7702"/>
      <c r="AT725" s="7702"/>
      <c r="AU725" s="7702"/>
      <c r="AV725" s="7702"/>
      <c r="AW725" s="7702"/>
      <c r="AX725" s="7702"/>
      <c r="AY725" s="7702"/>
      <c r="AZ725" s="7702"/>
      <c r="BA725" s="7702"/>
      <c r="BB725" s="7702"/>
      <c r="BC725" s="7702"/>
      <c r="BD725" s="7702"/>
      <c r="BE725" s="7702"/>
      <c r="BF725" s="7702"/>
      <c r="BG725" s="7702"/>
      <c r="BH725" s="7702"/>
      <c r="BI725" s="7702"/>
      <c r="BJ725" s="7702"/>
      <c r="BK725" s="7702"/>
      <c r="BL725" s="7702"/>
      <c r="BM725" s="7702"/>
      <c r="BN725" s="7702"/>
      <c r="BO725" s="7702"/>
      <c r="BP725" s="7702"/>
      <c r="BQ725" s="7702"/>
      <c r="BR725" s="7702"/>
      <c r="BS725" s="8293"/>
      <c r="BT725" s="7705"/>
      <c r="BU725" s="7702"/>
      <c r="BV725" s="7702"/>
      <c r="BW725" s="7702"/>
      <c r="BX725" s="7702"/>
      <c r="BY725" s="7702"/>
      <c r="BZ725" s="7702"/>
      <c r="CA725" s="7679" t="inlineStr">
        <is>
          <t>Head/Body:</t>
        </is>
      </c>
      <c r="CB725" s="7724" t="inlineStr">
        <is>
          <t>Head</t>
        </is>
      </c>
      <c r="CC725" s="7708"/>
      <c r="CD725" s="7796"/>
      <c r="CE725" s="7795"/>
      <c r="CF725" s="7795"/>
      <c r="CG725" s="7795"/>
      <c r="CH725" s="7795"/>
      <c r="CI725" s="7795"/>
      <c r="CJ725" s="7795"/>
      <c r="CK725" s="7795"/>
      <c r="CL725" s="7786"/>
      <c r="CM725" s="7786"/>
      <c r="CN725" s="7786"/>
      <c r="CO725" s="7786"/>
      <c r="CP725" s="7786"/>
      <c r="CQ725" s="7786"/>
      <c r="CR725" s="7786"/>
      <c r="CS725" s="7786"/>
      <c r="CT725" s="7786"/>
      <c r="CU725" s="7786"/>
      <c r="CV725" s="7702"/>
      <c r="CW725" s="7702"/>
      <c r="CX725" s="7702"/>
      <c r="CY725" s="7702"/>
      <c r="CZ725" s="7702"/>
    </row>
    <row r="726" spans="1:104" x14ac:dyDescent="0.2">
      <c r="A726" s="7699"/>
      <c r="B726" s="7699"/>
      <c r="C726" s="7702"/>
      <c r="D726" s="7702"/>
      <c r="E726" s="7702"/>
      <c r="F726" s="7702"/>
      <c r="G726" s="7702"/>
      <c r="H726" s="7702"/>
      <c r="I726" s="7702"/>
      <c r="J726" s="7702"/>
      <c r="K726" s="7702"/>
      <c r="L726" s="7702"/>
      <c r="M726" s="7702"/>
      <c r="N726" s="7702"/>
      <c r="O726" s="7702"/>
      <c r="P726" s="7702"/>
      <c r="Q726" s="7702"/>
      <c r="R726" s="7702"/>
      <c r="S726" s="7702"/>
      <c r="T726" s="7702"/>
      <c r="U726" s="7702"/>
      <c r="V726" s="7702"/>
      <c r="W726" s="7702"/>
      <c r="X726" s="7702"/>
      <c r="Y726" s="7702"/>
      <c r="Z726" s="7702"/>
      <c r="AA726" s="7702"/>
      <c r="AB726" s="7702"/>
      <c r="AC726" s="7702"/>
      <c r="AD726" s="7702"/>
      <c r="AE726" s="7702"/>
      <c r="AF726" s="7702"/>
      <c r="AG726" s="7702"/>
      <c r="AH726" s="7702"/>
      <c r="AI726" s="7702"/>
      <c r="AJ726" s="7702"/>
      <c r="AK726" s="7702"/>
      <c r="AL726" s="7702"/>
      <c r="AM726" s="7702"/>
      <c r="AN726" s="7702"/>
      <c r="AO726" s="7702"/>
      <c r="AP726" s="7702"/>
      <c r="AQ726" s="7702"/>
      <c r="AR726" s="7702"/>
      <c r="AS726" s="7702"/>
      <c r="AT726" s="7702"/>
      <c r="AU726" s="7702"/>
      <c r="AV726" s="7702"/>
      <c r="AW726" s="7702"/>
      <c r="AX726" s="7702"/>
      <c r="AY726" s="7702"/>
      <c r="AZ726" s="7702"/>
      <c r="BA726" s="7702"/>
      <c r="BB726" s="7702"/>
      <c r="BC726" s="7702"/>
      <c r="BD726" s="7702"/>
      <c r="BE726" s="7702"/>
      <c r="BF726" s="7702"/>
      <c r="BG726" s="7702"/>
      <c r="BH726" s="7702"/>
      <c r="BI726" s="7702"/>
      <c r="BJ726" s="7702"/>
      <c r="BK726" s="7702"/>
      <c r="BL726" s="7702"/>
      <c r="BM726" s="7702"/>
      <c r="BN726" s="7702"/>
      <c r="BO726" s="7702"/>
      <c r="BP726" s="7702"/>
      <c r="BQ726" s="7702"/>
      <c r="BR726" s="7702"/>
      <c r="BS726" s="8293"/>
      <c r="BT726" s="7705"/>
      <c r="BU726" s="7684" t="inlineStr">
        <is>
          <t>Frecuencia</t>
        </is>
      </c>
      <c r="BV726" s="7685" t="inlineStr">
        <is>
          <t>Nivel Gen.</t>
        </is>
      </c>
      <c r="BW726" s="8295" t="inlineStr">
        <is>
          <t>Medidor de Potencia</t>
        </is>
      </c>
      <c r="BX726" s="8296"/>
      <c r="BY726" s="8297" t="inlineStr">
        <is>
          <t>Observaciones</t>
        </is>
      </c>
      <c r="BZ726" s="7703"/>
      <c r="CA726" s="7998"/>
      <c r="CB726" s="7702"/>
      <c r="CC726" s="7708"/>
      <c r="CD726" s="7796"/>
      <c r="CE726" s="7795"/>
      <c r="CF726" s="7795"/>
      <c r="CG726" s="7795"/>
      <c r="CH726" s="7795"/>
      <c r="CI726" s="7795"/>
      <c r="CJ726" s="7795"/>
      <c r="CK726" s="7795"/>
      <c r="CL726" s="7786"/>
      <c r="CM726" s="7786"/>
      <c r="CN726" s="7786"/>
      <c r="CO726" s="7786"/>
      <c r="CP726" s="7786"/>
      <c r="CQ726" s="7786"/>
      <c r="CR726" s="7786"/>
      <c r="CS726" s="7786"/>
      <c r="CT726" s="7786"/>
      <c r="CU726" s="7786"/>
      <c r="CV726" s="7702"/>
      <c r="CW726" s="7702"/>
      <c r="CX726" s="7702"/>
      <c r="CY726" s="7702"/>
      <c r="CZ726" s="7702"/>
    </row>
    <row r="727" spans="1:104" ht="13.5" thickBot="1" x14ac:dyDescent="0.25">
      <c r="A727" s="7699"/>
      <c r="B727" s="7699"/>
      <c r="C727" s="7702"/>
      <c r="D727" s="7702"/>
      <c r="E727" s="7702"/>
      <c r="F727" s="7702"/>
      <c r="G727" s="7702"/>
      <c r="H727" s="7702"/>
      <c r="I727" s="7702"/>
      <c r="J727" s="7702"/>
      <c r="K727" s="7702"/>
      <c r="L727" s="7702"/>
      <c r="M727" s="7702"/>
      <c r="N727" s="7702"/>
      <c r="O727" s="7702"/>
      <c r="P727" s="7702"/>
      <c r="Q727" s="7702"/>
      <c r="R727" s="7702"/>
      <c r="S727" s="7702"/>
      <c r="T727" s="7702"/>
      <c r="U727" s="7702"/>
      <c r="V727" s="7702"/>
      <c r="W727" s="7702"/>
      <c r="X727" s="7702"/>
      <c r="Y727" s="7702"/>
      <c r="Z727" s="7702"/>
      <c r="AA727" s="7702"/>
      <c r="AB727" s="7702"/>
      <c r="AC727" s="7702"/>
      <c r="AD727" s="7702"/>
      <c r="AE727" s="7702"/>
      <c r="AF727" s="7702"/>
      <c r="AG727" s="7702"/>
      <c r="AH727" s="7702"/>
      <c r="AI727" s="7702"/>
      <c r="AJ727" s="7702"/>
      <c r="AK727" s="7702"/>
      <c r="AL727" s="7702"/>
      <c r="AM727" s="7702"/>
      <c r="AN727" s="7702"/>
      <c r="AO727" s="7702"/>
      <c r="AP727" s="7702"/>
      <c r="AQ727" s="7702"/>
      <c r="AR727" s="7702"/>
      <c r="AS727" s="7702"/>
      <c r="AT727" s="7702"/>
      <c r="AU727" s="7702"/>
      <c r="AV727" s="7702"/>
      <c r="AW727" s="7702"/>
      <c r="AX727" s="7702"/>
      <c r="AY727" s="7702"/>
      <c r="AZ727" s="7702"/>
      <c r="BA727" s="7702"/>
      <c r="BB727" s="7702"/>
      <c r="BC727" s="7702"/>
      <c r="BD727" s="7702"/>
      <c r="BE727" s="7702"/>
      <c r="BF727" s="7702"/>
      <c r="BG727" s="7702"/>
      <c r="BH727" s="7702"/>
      <c r="BI727" s="7702"/>
      <c r="BJ727" s="7702"/>
      <c r="BK727" s="7702"/>
      <c r="BL727" s="7702"/>
      <c r="BM727" s="7702"/>
      <c r="BN727" s="7702"/>
      <c r="BO727" s="7702"/>
      <c r="BP727" s="7702"/>
      <c r="BQ727" s="7702"/>
      <c r="BR727" s="7702"/>
      <c r="BS727" s="8293"/>
      <c r="BT727" s="7705"/>
      <c r="BU727" s="7747" t="inlineStr">
        <is>
          <t>(MHz)</t>
        </is>
      </c>
      <c r="BV727" s="7748" t="inlineStr">
        <is>
          <t>(dBm)</t>
        </is>
      </c>
      <c r="BW727" s="7749" t="inlineStr">
        <is>
          <t>Sensor A (mW)</t>
        </is>
      </c>
      <c r="BX727" s="7749" t="inlineStr">
        <is>
          <t>Sensor B (dBm)</t>
        </is>
      </c>
      <c r="BY727" s="8298"/>
      <c r="BZ727" s="7703"/>
      <c r="CA727" s="7998"/>
      <c r="CB727" s="7702"/>
      <c r="CC727" s="7708"/>
      <c r="CD727" s="7796"/>
      <c r="CE727" s="7795"/>
      <c r="CF727" s="7795"/>
      <c r="CG727" s="7795"/>
      <c r="CH727" s="7795"/>
      <c r="CI727" s="7795"/>
      <c r="CJ727" s="7795"/>
      <c r="CK727" s="7795"/>
      <c r="CL727" s="7786"/>
      <c r="CM727" s="7786"/>
      <c r="CN727" s="7786"/>
      <c r="CO727" s="7786"/>
      <c r="CP727" s="7786"/>
      <c r="CQ727" s="7786"/>
      <c r="CR727" s="7786"/>
      <c r="CS727" s="7786"/>
      <c r="CT727" s="7786"/>
      <c r="CU727" s="7786"/>
      <c r="CV727" s="7702"/>
      <c r="CW727" s="7702"/>
      <c r="CX727" s="7702"/>
      <c r="CY727" s="7702"/>
      <c r="CZ727" s="7702"/>
    </row>
    <row r="728" spans="1:104" ht="13.5" thickBot="1" x14ac:dyDescent="0.25">
      <c r="A728" s="7699"/>
      <c r="B728" s="7699"/>
      <c r="C728" s="7702"/>
      <c r="D728" s="7702"/>
      <c r="E728" s="7702"/>
      <c r="F728" s="7702"/>
      <c r="G728" s="7702"/>
      <c r="H728" s="7702"/>
      <c r="I728" s="7702"/>
      <c r="J728" s="7702"/>
      <c r="K728" s="7702"/>
      <c r="L728" s="7702"/>
      <c r="M728" s="7702"/>
      <c r="N728" s="7702"/>
      <c r="O728" s="7702"/>
      <c r="P728" s="7702"/>
      <c r="Q728" s="7702"/>
      <c r="R728" s="7702"/>
      <c r="S728" s="7702"/>
      <c r="T728" s="7702"/>
      <c r="U728" s="7702"/>
      <c r="V728" s="7702"/>
      <c r="W728" s="7702"/>
      <c r="X728" s="7702"/>
      <c r="Y728" s="7702"/>
      <c r="Z728" s="7702"/>
      <c r="AA728" s="7702"/>
      <c r="AB728" s="7702"/>
      <c r="AC728" s="7702"/>
      <c r="AD728" s="7702"/>
      <c r="AE728" s="7702"/>
      <c r="AF728" s="7702"/>
      <c r="AG728" s="7702"/>
      <c r="AH728" s="7702"/>
      <c r="AI728" s="7702"/>
      <c r="AJ728" s="7702"/>
      <c r="AK728" s="7702"/>
      <c r="AL728" s="7702"/>
      <c r="AM728" s="7702"/>
      <c r="AN728" s="7702"/>
      <c r="AO728" s="7702"/>
      <c r="AP728" s="7702"/>
      <c r="AQ728" s="7702"/>
      <c r="AR728" s="7702"/>
      <c r="AS728" s="7702"/>
      <c r="AT728" s="7702"/>
      <c r="AU728" s="7702"/>
      <c r="AV728" s="7702"/>
      <c r="AW728" s="7702"/>
      <c r="AX728" s="7702"/>
      <c r="AY728" s="7702"/>
      <c r="AZ728" s="7702"/>
      <c r="BA728" s="7702"/>
      <c r="BB728" s="7702"/>
      <c r="BC728" s="7702"/>
      <c r="BD728" s="7702"/>
      <c r="BE728" s="7702"/>
      <c r="BF728" s="7702"/>
      <c r="BG728" s="7702"/>
      <c r="BH728" s="7702"/>
      <c r="BI728" s="7702"/>
      <c r="BJ728" s="7702"/>
      <c r="BK728" s="7702"/>
      <c r="BL728" s="7702"/>
      <c r="BM728" s="7702"/>
      <c r="BN728" s="7702"/>
      <c r="BO728" s="7702"/>
      <c r="BP728" s="7702"/>
      <c r="BQ728" s="7702"/>
      <c r="BR728" s="7702"/>
      <c r="BS728" s="8293"/>
      <c r="BT728" s="7705"/>
      <c r="BU728" s="8299"/>
      <c r="BV728" s="7722"/>
      <c r="BW728" s="8302">
        <v>250</v>
      </c>
      <c r="BX728" s="7751"/>
      <c r="BY728" s="7723" t="inlineStr">
        <is>
          <t>Aprox. 250/100mW</t>
        </is>
      </c>
      <c r="BZ728" s="7704" t="inlineStr">
        <is>
          <t>1º</t>
        </is>
      </c>
      <c r="CA728" s="7999"/>
      <c r="CB728" s="7702" t="inlineStr">
        <is>
          <t>Elegir valor de lista desplegable</t>
        </is>
      </c>
      <c r="CC728" s="7708"/>
      <c r="CD728" s="7796"/>
      <c r="CE728" s="7795"/>
      <c r="CF728" s="7795"/>
      <c r="CG728" s="7795"/>
      <c r="CH728" s="7795"/>
      <c r="CI728" s="7795"/>
      <c r="CJ728" s="7795"/>
      <c r="CK728" s="7795"/>
      <c r="CL728" s="7786"/>
      <c r="CM728" s="7786"/>
      <c r="CN728" s="7786"/>
      <c r="CO728" s="7786"/>
      <c r="CP728" s="7786"/>
      <c r="CQ728" s="7786"/>
      <c r="CR728" s="7786"/>
      <c r="CS728" s="7786"/>
      <c r="CT728" s="7786"/>
      <c r="CU728" s="7786"/>
      <c r="CV728" s="7702"/>
      <c r="CW728" s="7702"/>
      <c r="CX728" s="7702"/>
      <c r="CY728" s="7702"/>
      <c r="CZ728" s="7702"/>
    </row>
    <row r="729" spans="1:104" ht="13.5" thickBot="1" x14ac:dyDescent="0.25">
      <c r="A729" s="7699"/>
      <c r="B729" s="7699"/>
      <c r="C729" s="7702"/>
      <c r="D729" s="7702"/>
      <c r="E729" s="7702"/>
      <c r="F729" s="7702"/>
      <c r="G729" s="7702"/>
      <c r="H729" s="7702"/>
      <c r="I729" s="7702"/>
      <c r="J729" s="7702"/>
      <c r="K729" s="7702"/>
      <c r="L729" s="7702"/>
      <c r="M729" s="7702"/>
      <c r="N729" s="7702"/>
      <c r="O729" s="7702"/>
      <c r="P729" s="7702"/>
      <c r="Q729" s="7702"/>
      <c r="R729" s="7702"/>
      <c r="S729" s="7702"/>
      <c r="T729" s="7702"/>
      <c r="U729" s="7702"/>
      <c r="V729" s="7702"/>
      <c r="W729" s="7702"/>
      <c r="X729" s="7702"/>
      <c r="Y729" s="7702"/>
      <c r="Z729" s="7702"/>
      <c r="AA729" s="7702"/>
      <c r="AB729" s="7702"/>
      <c r="AC729" s="7702"/>
      <c r="AD729" s="7702"/>
      <c r="AE729" s="7702"/>
      <c r="AF729" s="7702"/>
      <c r="AG729" s="7702"/>
      <c r="AH729" s="7702"/>
      <c r="AI729" s="7702"/>
      <c r="AJ729" s="7702"/>
      <c r="AK729" s="7702"/>
      <c r="AL729" s="7702"/>
      <c r="AM729" s="7702"/>
      <c r="AN729" s="7702"/>
      <c r="AO729" s="7702"/>
      <c r="AP729" s="7702"/>
      <c r="AQ729" s="7702"/>
      <c r="AR729" s="7702"/>
      <c r="AS729" s="7702"/>
      <c r="AT729" s="7702"/>
      <c r="AU729" s="7702"/>
      <c r="AV729" s="7702"/>
      <c r="AW729" s="7702"/>
      <c r="AX729" s="7702"/>
      <c r="AY729" s="7702"/>
      <c r="AZ729" s="7702"/>
      <c r="BA729" s="7702"/>
      <c r="BB729" s="7702"/>
      <c r="BC729" s="7702"/>
      <c r="BD729" s="7702"/>
      <c r="BE729" s="7702"/>
      <c r="BF729" s="7702"/>
      <c r="BG729" s="7702"/>
      <c r="BH729" s="7702"/>
      <c r="BI729" s="7702"/>
      <c r="BJ729" s="7702"/>
      <c r="BK729" s="7702"/>
      <c r="BL729" s="7702"/>
      <c r="BM729" s="7702"/>
      <c r="BN729" s="7702"/>
      <c r="BO729" s="7702"/>
      <c r="BP729" s="7702"/>
      <c r="BQ729" s="7702"/>
      <c r="BR729" s="7702"/>
      <c r="BS729" s="8293"/>
      <c r="BT729" s="7705"/>
      <c r="BU729" s="8300"/>
      <c r="BV729" s="7750">
        <f>BV728</f>
        <v>0</v>
      </c>
      <c r="BW729" s="8303"/>
      <c r="BX729" s="7687"/>
      <c r="BY729" s="7711" t="inlineStr">
        <is>
          <t>Lectura estabilizada</t>
        </is>
      </c>
      <c r="BZ729" s="7704" t="inlineStr">
        <is>
          <t>2º</t>
        </is>
      </c>
      <c r="CA729" s="8000"/>
      <c r="CB729" s="7702" t="inlineStr">
        <is>
          <t>Insertar valor manualmente</t>
        </is>
      </c>
      <c r="CC729" s="7708"/>
      <c r="CD729" s="7796"/>
      <c r="CE729" s="7795"/>
      <c r="CF729" s="7795"/>
      <c r="CG729" s="7795"/>
      <c r="CH729" s="7795"/>
      <c r="CI729" s="7795"/>
      <c r="CJ729" s="7795"/>
      <c r="CK729" s="7795"/>
      <c r="CL729" s="7786"/>
      <c r="CM729" s="7786"/>
      <c r="CN729" s="7786"/>
      <c r="CO729" s="7786"/>
      <c r="CP729" s="7786"/>
      <c r="CQ729" s="7786"/>
      <c r="CR729" s="7786"/>
      <c r="CS729" s="7786"/>
      <c r="CT729" s="7786"/>
      <c r="CU729" s="7786"/>
      <c r="CV729" s="7702"/>
      <c r="CW729" s="7702"/>
      <c r="CX729" s="7702"/>
      <c r="CY729" s="7702"/>
      <c r="CZ729" s="7702"/>
    </row>
    <row r="730" spans="1:104" ht="13.5" thickBot="1" x14ac:dyDescent="0.25">
      <c r="A730" s="7699"/>
      <c r="B730" s="7699"/>
      <c r="C730" s="7702"/>
      <c r="D730" s="7702"/>
      <c r="E730" s="7702"/>
      <c r="F730" s="7702"/>
      <c r="G730" s="7702"/>
      <c r="H730" s="7702"/>
      <c r="I730" s="7702"/>
      <c r="J730" s="7702"/>
      <c r="K730" s="7702"/>
      <c r="L730" s="7702"/>
      <c r="M730" s="7702"/>
      <c r="N730" s="7702"/>
      <c r="O730" s="7702"/>
      <c r="P730" s="7702"/>
      <c r="Q730" s="7702"/>
      <c r="R730" s="7702"/>
      <c r="S730" s="7702"/>
      <c r="T730" s="7702"/>
      <c r="U730" s="7702"/>
      <c r="V730" s="7702"/>
      <c r="W730" s="7702"/>
      <c r="X730" s="7702"/>
      <c r="Y730" s="7702"/>
      <c r="Z730" s="7702"/>
      <c r="AA730" s="7702"/>
      <c r="AB730" s="7702"/>
      <c r="AC730" s="7702"/>
      <c r="AD730" s="7702"/>
      <c r="AE730" s="7702"/>
      <c r="AF730" s="7702"/>
      <c r="AG730" s="7702"/>
      <c r="AH730" s="7702"/>
      <c r="AI730" s="7702"/>
      <c r="AJ730" s="7702"/>
      <c r="AK730" s="7702"/>
      <c r="AL730" s="7702"/>
      <c r="AM730" s="7702"/>
      <c r="AN730" s="7702"/>
      <c r="AO730" s="7702"/>
      <c r="AP730" s="7702"/>
      <c r="AQ730" s="7702"/>
      <c r="AR730" s="7702"/>
      <c r="AS730" s="7702"/>
      <c r="AT730" s="7702"/>
      <c r="AU730" s="7702"/>
      <c r="AV730" s="7702"/>
      <c r="AW730" s="7702"/>
      <c r="AX730" s="7702"/>
      <c r="AY730" s="7702"/>
      <c r="AZ730" s="7702"/>
      <c r="BA730" s="7702"/>
      <c r="BB730" s="7702"/>
      <c r="BC730" s="7702"/>
      <c r="BD730" s="7702"/>
      <c r="BE730" s="7702"/>
      <c r="BF730" s="7702"/>
      <c r="BG730" s="7702"/>
      <c r="BH730" s="7702"/>
      <c r="BI730" s="7702"/>
      <c r="BJ730" s="7702"/>
      <c r="BK730" s="7702"/>
      <c r="BL730" s="7702"/>
      <c r="BM730" s="7702"/>
      <c r="BN730" s="7702"/>
      <c r="BO730" s="7702"/>
      <c r="BP730" s="7702"/>
      <c r="BQ730" s="7702"/>
      <c r="BR730" s="7702"/>
      <c r="BS730" s="8293"/>
      <c r="BT730" s="7705"/>
      <c r="BU730" s="8300"/>
      <c r="BV730" s="7750">
        <f>BV728</f>
        <v>0</v>
      </c>
      <c r="BW730" s="8303"/>
      <c r="BX730" s="7687"/>
      <c r="BY730" s="7711" t="inlineStr">
        <is>
          <t>Cambio al dipolo</t>
        </is>
      </c>
      <c r="BZ730" s="7704" t="inlineStr">
        <is>
          <t>3º</t>
        </is>
      </c>
      <c r="CA730" s="8001"/>
      <c r="CB730" s="7702" t="inlineStr">
        <is>
          <t>Copiar valores de software de Temp/Hum</t>
        </is>
      </c>
      <c r="CC730" s="7708"/>
      <c r="CD730" s="7796"/>
      <c r="CE730" s="7795"/>
      <c r="CF730" s="7795"/>
      <c r="CG730" s="7795"/>
      <c r="CH730" s="7795"/>
      <c r="CI730" s="7795"/>
      <c r="CJ730" s="7795"/>
      <c r="CK730" s="7795"/>
      <c r="CL730" s="7786"/>
      <c r="CM730" s="7786"/>
      <c r="CN730" s="7786"/>
      <c r="CO730" s="7786"/>
      <c r="CP730" s="7786"/>
      <c r="CQ730" s="7786"/>
      <c r="CR730" s="7786"/>
      <c r="CS730" s="7786"/>
      <c r="CT730" s="7786"/>
      <c r="CU730" s="7786"/>
      <c r="CV730" s="7702"/>
      <c r="CW730" s="7702"/>
      <c r="CX730" s="7702"/>
      <c r="CY730" s="7702"/>
      <c r="CZ730" s="7702"/>
    </row>
    <row r="731" spans="1:104" ht="13.5" thickBot="1" x14ac:dyDescent="0.25">
      <c r="A731" s="7699"/>
      <c r="B731" s="7699"/>
      <c r="C731" s="7702"/>
      <c r="D731" s="7702"/>
      <c r="E731" s="7702"/>
      <c r="F731" s="7702"/>
      <c r="G731" s="7702"/>
      <c r="H731" s="7702"/>
      <c r="I731" s="7702"/>
      <c r="J731" s="7702"/>
      <c r="K731" s="7702"/>
      <c r="L731" s="7702"/>
      <c r="M731" s="7702"/>
      <c r="N731" s="7702"/>
      <c r="O731" s="7702"/>
      <c r="P731" s="7702"/>
      <c r="Q731" s="7702"/>
      <c r="R731" s="7702"/>
      <c r="S731" s="7702"/>
      <c r="T731" s="7702"/>
      <c r="U731" s="7702"/>
      <c r="V731" s="7702"/>
      <c r="W731" s="7702"/>
      <c r="X731" s="7702"/>
      <c r="Y731" s="7702"/>
      <c r="Z731" s="7702"/>
      <c r="AA731" s="7702"/>
      <c r="AB731" s="7702"/>
      <c r="AC731" s="7702"/>
      <c r="AD731" s="7702"/>
      <c r="AE731" s="7702"/>
      <c r="AF731" s="7702"/>
      <c r="AG731" s="7702"/>
      <c r="AH731" s="7702"/>
      <c r="AI731" s="7702"/>
      <c r="AJ731" s="7702"/>
      <c r="AK731" s="7702"/>
      <c r="AL731" s="7702"/>
      <c r="AM731" s="7702"/>
      <c r="AN731" s="7702"/>
      <c r="AO731" s="7702"/>
      <c r="AP731" s="7702"/>
      <c r="AQ731" s="7702"/>
      <c r="AR731" s="7702"/>
      <c r="AS731" s="7702"/>
      <c r="AT731" s="7702"/>
      <c r="AU731" s="7702"/>
      <c r="AV731" s="7702"/>
      <c r="AW731" s="7702"/>
      <c r="AX731" s="7702"/>
      <c r="AY731" s="7702"/>
      <c r="AZ731" s="7702"/>
      <c r="BA731" s="7702"/>
      <c r="BB731" s="7702"/>
      <c r="BC731" s="7702"/>
      <c r="BD731" s="7702"/>
      <c r="BE731" s="7702"/>
      <c r="BF731" s="7702"/>
      <c r="BG731" s="7702"/>
      <c r="BH731" s="7702"/>
      <c r="BI731" s="7702"/>
      <c r="BJ731" s="7702"/>
      <c r="BK731" s="7702"/>
      <c r="BL731" s="7702"/>
      <c r="BM731" s="7702"/>
      <c r="BN731" s="7702"/>
      <c r="BO731" s="7702"/>
      <c r="BP731" s="7702"/>
      <c r="BQ731" s="7702"/>
      <c r="BR731" s="7702"/>
      <c r="BS731" s="8293"/>
      <c r="BT731" s="7705"/>
      <c r="BU731" s="8300"/>
      <c r="BV731" s="7687"/>
      <c r="BW731" s="8303"/>
      <c r="BX731" s="7687"/>
      <c r="BY731" s="7711" t="inlineStr">
        <is>
          <t>Ajuste</t>
        </is>
      </c>
      <c r="BZ731" s="7704" t="inlineStr">
        <is>
          <t>4º</t>
        </is>
      </c>
      <c r="CA731" s="8002"/>
      <c r="CB731" s="7702" t="inlineStr">
        <is>
          <t>Celdas bloqueadas</t>
        </is>
      </c>
      <c r="CC731" s="7708"/>
      <c r="CD731" s="7796"/>
      <c r="CE731" s="7795"/>
      <c r="CF731" s="7795"/>
      <c r="CG731" s="7795"/>
      <c r="CH731" s="7795"/>
      <c r="CI731" s="7795"/>
      <c r="CJ731" s="7795"/>
      <c r="CK731" s="7795"/>
      <c r="CL731" s="7786"/>
      <c r="CM731" s="7786"/>
      <c r="CN731" s="7786"/>
      <c r="CO731" s="7786"/>
      <c r="CP731" s="7786"/>
      <c r="CQ731" s="7786"/>
      <c r="CR731" s="7786"/>
      <c r="CS731" s="7786"/>
      <c r="CT731" s="7786"/>
      <c r="CU731" s="7786"/>
      <c r="CV731" s="7702"/>
      <c r="CW731" s="7702"/>
      <c r="CX731" s="7702"/>
      <c r="CY731" s="7702"/>
      <c r="CZ731" s="7702"/>
    </row>
    <row r="732" spans="1:104" x14ac:dyDescent="0.2">
      <c r="A732" s="7699"/>
      <c r="B732" s="7699"/>
      <c r="C732" s="7702"/>
      <c r="D732" s="7702"/>
      <c r="E732" s="7702"/>
      <c r="F732" s="7702"/>
      <c r="G732" s="7702"/>
      <c r="H732" s="7702"/>
      <c r="I732" s="7702"/>
      <c r="J732" s="7702"/>
      <c r="K732" s="7702"/>
      <c r="L732" s="7702"/>
      <c r="M732" s="7702"/>
      <c r="N732" s="7702"/>
      <c r="O732" s="7702"/>
      <c r="P732" s="7702"/>
      <c r="Q732" s="7702"/>
      <c r="R732" s="7702"/>
      <c r="S732" s="7702"/>
      <c r="T732" s="7702"/>
      <c r="U732" s="7702"/>
      <c r="V732" s="7702"/>
      <c r="W732" s="7702"/>
      <c r="X732" s="7702"/>
      <c r="Y732" s="7702"/>
      <c r="Z732" s="7702"/>
      <c r="AA732" s="7702"/>
      <c r="AB732" s="7702"/>
      <c r="AC732" s="7702"/>
      <c r="AD732" s="7702"/>
      <c r="AE732" s="7702"/>
      <c r="AF732" s="7702"/>
      <c r="AG732" s="7702"/>
      <c r="AH732" s="7702"/>
      <c r="AI732" s="7702"/>
      <c r="AJ732" s="7702"/>
      <c r="AK732" s="7702"/>
      <c r="AL732" s="7702"/>
      <c r="AM732" s="7702"/>
      <c r="AN732" s="7702"/>
      <c r="AO732" s="7702"/>
      <c r="AP732" s="7702"/>
      <c r="AQ732" s="7702"/>
      <c r="AR732" s="7702"/>
      <c r="AS732" s="7702"/>
      <c r="AT732" s="7702"/>
      <c r="AU732" s="7702"/>
      <c r="AV732" s="7702"/>
      <c r="AW732" s="7702"/>
      <c r="AX732" s="7702"/>
      <c r="AY732" s="7702"/>
      <c r="AZ732" s="7702"/>
      <c r="BA732" s="7702"/>
      <c r="BB732" s="7702"/>
      <c r="BC732" s="7702"/>
      <c r="BD732" s="7702"/>
      <c r="BE732" s="7702"/>
      <c r="BF732" s="7702"/>
      <c r="BG732" s="7702"/>
      <c r="BH732" s="7702"/>
      <c r="BI732" s="7702"/>
      <c r="BJ732" s="7702"/>
      <c r="BK732" s="7702"/>
      <c r="BL732" s="7702"/>
      <c r="BM732" s="7702"/>
      <c r="BN732" s="7702"/>
      <c r="BO732" s="7702"/>
      <c r="BP732" s="7702"/>
      <c r="BQ732" s="7702"/>
      <c r="BR732" s="7702"/>
      <c r="BS732" s="8293"/>
      <c r="BT732" s="7705"/>
      <c r="BU732" s="8300"/>
      <c r="BV732" s="7750">
        <f>BV731</f>
        <v>0</v>
      </c>
      <c r="BW732" s="8303"/>
      <c r="BX732" s="7688">
        <f>BX731</f>
        <v>0</v>
      </c>
      <c r="BY732" s="7711" t="inlineStr">
        <is>
          <t>Máx durante ensayo</t>
        </is>
      </c>
      <c r="BZ732" s="7704" t="inlineStr">
        <is>
          <t>5º</t>
        </is>
      </c>
      <c r="CA732" s="7998"/>
      <c r="CB732" s="7702"/>
      <c r="CC732" s="7708"/>
      <c r="CD732" s="7796"/>
      <c r="CE732" s="7795"/>
      <c r="CF732" s="7795"/>
      <c r="CG732" s="7795"/>
      <c r="CH732" s="7795"/>
      <c r="CI732" s="7795"/>
      <c r="CJ732" s="7795"/>
      <c r="CK732" s="7795"/>
      <c r="CL732" s="7786"/>
      <c r="CM732" s="7786"/>
      <c r="CN732" s="7786"/>
      <c r="CO732" s="7786"/>
      <c r="CP732" s="7786"/>
      <c r="CQ732" s="7786"/>
      <c r="CR732" s="7786"/>
      <c r="CS732" s="7786"/>
      <c r="CT732" s="7786"/>
      <c r="CU732" s="7786"/>
      <c r="CV732" s="7702"/>
      <c r="CW732" s="7702"/>
      <c r="CX732" s="7702"/>
      <c r="CY732" s="7702"/>
      <c r="CZ732" s="7702"/>
    </row>
    <row r="733" spans="1:104" ht="13.5" thickBot="1" x14ac:dyDescent="0.25">
      <c r="A733" s="7699"/>
      <c r="B733" s="7699"/>
      <c r="C733" s="7702"/>
      <c r="D733" s="7702"/>
      <c r="E733" s="7702"/>
      <c r="F733" s="7702"/>
      <c r="G733" s="7702"/>
      <c r="H733" s="7702"/>
      <c r="I733" s="7702"/>
      <c r="J733" s="7702"/>
      <c r="K733" s="7702"/>
      <c r="L733" s="7702"/>
      <c r="M733" s="7702"/>
      <c r="N733" s="7702"/>
      <c r="O733" s="7702"/>
      <c r="P733" s="7702"/>
      <c r="Q733" s="7702"/>
      <c r="R733" s="7702"/>
      <c r="S733" s="7702"/>
      <c r="T733" s="7702"/>
      <c r="U733" s="7702"/>
      <c r="V733" s="7702"/>
      <c r="W733" s="7702"/>
      <c r="X733" s="7702"/>
      <c r="Y733" s="7702"/>
      <c r="Z733" s="7702"/>
      <c r="AA733" s="7702"/>
      <c r="AB733" s="7702"/>
      <c r="AC733" s="7702"/>
      <c r="AD733" s="7702"/>
      <c r="AE733" s="7702"/>
      <c r="AF733" s="7702"/>
      <c r="AG733" s="7702"/>
      <c r="AH733" s="7702"/>
      <c r="AI733" s="7702"/>
      <c r="AJ733" s="7702"/>
      <c r="AK733" s="7702"/>
      <c r="AL733" s="7702"/>
      <c r="AM733" s="7702"/>
      <c r="AN733" s="7702"/>
      <c r="AO733" s="7702"/>
      <c r="AP733" s="7702"/>
      <c r="AQ733" s="7702"/>
      <c r="AR733" s="7702"/>
      <c r="AS733" s="7702"/>
      <c r="AT733" s="7702"/>
      <c r="AU733" s="7702"/>
      <c r="AV733" s="7702"/>
      <c r="AW733" s="7702"/>
      <c r="AX733" s="7702"/>
      <c r="AY733" s="7702"/>
      <c r="AZ733" s="7702"/>
      <c r="BA733" s="7702"/>
      <c r="BB733" s="7702"/>
      <c r="BC733" s="7702"/>
      <c r="BD733" s="7702"/>
      <c r="BE733" s="7702"/>
      <c r="BF733" s="7702"/>
      <c r="BG733" s="7702"/>
      <c r="BH733" s="7702"/>
      <c r="BI733" s="7702"/>
      <c r="BJ733" s="7702"/>
      <c r="BK733" s="7702"/>
      <c r="BL733" s="7702"/>
      <c r="BM733" s="7702"/>
      <c r="BN733" s="7702"/>
      <c r="BO733" s="7702"/>
      <c r="BP733" s="7702"/>
      <c r="BQ733" s="7702"/>
      <c r="BR733" s="7702"/>
      <c r="BS733" s="8293"/>
      <c r="BT733" s="7705"/>
      <c r="BU733" s="8301"/>
      <c r="BV733" s="7752">
        <f>BV731</f>
        <v>0</v>
      </c>
      <c r="BW733" s="8304"/>
      <c r="BX733" s="7689">
        <f>BX731</f>
        <v>0</v>
      </c>
      <c r="BY733" s="7712" t="inlineStr">
        <is>
          <t>Mín durante ensayo</t>
        </is>
      </c>
      <c r="BZ733" s="7704" t="inlineStr">
        <is>
          <t>6º</t>
        </is>
      </c>
      <c r="CA733" s="7998"/>
      <c r="CB733" s="7702"/>
      <c r="CC733" s="7708"/>
      <c r="CD733" s="7796"/>
      <c r="CE733" s="7795"/>
      <c r="CF733" s="7795"/>
      <c r="CG733" s="7795"/>
      <c r="CH733" s="7795"/>
      <c r="CI733" s="7795"/>
      <c r="CJ733" s="7795"/>
      <c r="CK733" s="7795"/>
      <c r="CL733" s="7786"/>
      <c r="CM733" s="7786"/>
      <c r="CN733" s="7786"/>
      <c r="CO733" s="7786"/>
      <c r="CP733" s="7786"/>
      <c r="CQ733" s="7786"/>
      <c r="CR733" s="7786"/>
      <c r="CS733" s="7786"/>
      <c r="CT733" s="7786"/>
      <c r="CU733" s="7786"/>
      <c r="CV733" s="7702"/>
      <c r="CW733" s="7702"/>
      <c r="CX733" s="7702"/>
      <c r="CY733" s="7702"/>
      <c r="CZ733" s="7702"/>
    </row>
    <row r="734" spans="1:104" ht="13.5" thickBot="1" x14ac:dyDescent="0.25">
      <c r="A734" s="7699"/>
      <c r="B734" s="7699"/>
      <c r="C734" s="7702"/>
      <c r="D734" s="7702"/>
      <c r="E734" s="7702"/>
      <c r="F734" s="7702"/>
      <c r="G734" s="7702"/>
      <c r="H734" s="7702"/>
      <c r="I734" s="7702"/>
      <c r="J734" s="7702"/>
      <c r="K734" s="7702"/>
      <c r="L734" s="7702"/>
      <c r="M734" s="7702"/>
      <c r="N734" s="7702"/>
      <c r="O734" s="7702"/>
      <c r="P734" s="7702"/>
      <c r="Q734" s="7702"/>
      <c r="R734" s="7702"/>
      <c r="S734" s="7702"/>
      <c r="T734" s="7702"/>
      <c r="U734" s="7702"/>
      <c r="V734" s="7702"/>
      <c r="W734" s="7702"/>
      <c r="X734" s="7702"/>
      <c r="Y734" s="7702"/>
      <c r="Z734" s="7702"/>
      <c r="AA734" s="7702"/>
      <c r="AB734" s="7702"/>
      <c r="AC734" s="7702"/>
      <c r="AD734" s="7702"/>
      <c r="AE734" s="7702"/>
      <c r="AF734" s="7702"/>
      <c r="AG734" s="7702"/>
      <c r="AH734" s="7702"/>
      <c r="AI734" s="7702"/>
      <c r="AJ734" s="7702"/>
      <c r="AK734" s="7702"/>
      <c r="AL734" s="7702"/>
      <c r="AM734" s="7702"/>
      <c r="AN734" s="7702"/>
      <c r="AO734" s="7702"/>
      <c r="AP734" s="7702"/>
      <c r="AQ734" s="7702"/>
      <c r="AR734" s="7702"/>
      <c r="AS734" s="7702"/>
      <c r="AT734" s="7702"/>
      <c r="AU734" s="7702"/>
      <c r="AV734" s="7702"/>
      <c r="AW734" s="7702"/>
      <c r="AX734" s="7702"/>
      <c r="AY734" s="7702"/>
      <c r="AZ734" s="7702"/>
      <c r="BA734" s="7702"/>
      <c r="BB734" s="7702"/>
      <c r="BC734" s="7702"/>
      <c r="BD734" s="7702"/>
      <c r="BE734" s="7702"/>
      <c r="BF734" s="7702"/>
      <c r="BG734" s="7702"/>
      <c r="BH734" s="7702"/>
      <c r="BI734" s="7702"/>
      <c r="BJ734" s="7702"/>
      <c r="BK734" s="7702"/>
      <c r="BL734" s="7702"/>
      <c r="BM734" s="7702"/>
      <c r="BN734" s="7702"/>
      <c r="BO734" s="7702"/>
      <c r="BP734" s="7702"/>
      <c r="BQ734" s="7702"/>
      <c r="BR734" s="7702"/>
      <c r="BS734" s="8293"/>
      <c r="BT734" s="7705"/>
      <c r="BU734" s="7702"/>
      <c r="BV734" s="7702"/>
      <c r="BW734" s="7702"/>
      <c r="BX734" s="7680"/>
      <c r="BY734" s="7702"/>
      <c r="BZ734" s="7702"/>
      <c r="CA734" s="7998"/>
      <c r="CB734" s="7702"/>
      <c r="CC734" s="7708"/>
      <c r="CD734" s="7796"/>
      <c r="CE734" s="7795"/>
      <c r="CF734" s="7795"/>
      <c r="CG734" s="7795"/>
      <c r="CH734" s="7795"/>
      <c r="CI734" s="7795"/>
      <c r="CJ734" s="7795"/>
      <c r="CK734" s="7795"/>
      <c r="CL734" s="7786"/>
      <c r="CM734" s="7786"/>
      <c r="CN734" s="7786"/>
      <c r="CO734" s="7786"/>
      <c r="CP734" s="7786"/>
      <c r="CQ734" s="7786"/>
      <c r="CR734" s="7786"/>
      <c r="CS734" s="7786"/>
      <c r="CT734" s="7786"/>
      <c r="CU734" s="7786"/>
      <c r="CV734" s="7702"/>
      <c r="CW734" s="7702"/>
      <c r="CX734" s="7702"/>
      <c r="CY734" s="7702"/>
      <c r="CZ734" s="7702"/>
    </row>
    <row r="735" spans="1:104" ht="13.5" thickBot="1" x14ac:dyDescent="0.25">
      <c r="A735" s="7699"/>
      <c r="B735" s="7699"/>
      <c r="C735" s="7702"/>
      <c r="D735" s="7702"/>
      <c r="E735" s="7702"/>
      <c r="F735" s="7702"/>
      <c r="G735" s="7702"/>
      <c r="H735" s="7702"/>
      <c r="I735" s="7702"/>
      <c r="J735" s="7702"/>
      <c r="K735" s="7702"/>
      <c r="L735" s="7702"/>
      <c r="M735" s="7702"/>
      <c r="N735" s="7702"/>
      <c r="O735" s="7702"/>
      <c r="P735" s="7702"/>
      <c r="Q735" s="7702"/>
      <c r="R735" s="7702"/>
      <c r="S735" s="7702"/>
      <c r="T735" s="7702"/>
      <c r="U735" s="7702"/>
      <c r="V735" s="7702"/>
      <c r="W735" s="7702"/>
      <c r="X735" s="7702"/>
      <c r="Y735" s="7702"/>
      <c r="Z735" s="7702"/>
      <c r="AA735" s="7702"/>
      <c r="AB735" s="7702"/>
      <c r="AC735" s="7702"/>
      <c r="AD735" s="7702"/>
      <c r="AE735" s="7702"/>
      <c r="AF735" s="7702"/>
      <c r="AG735" s="7702"/>
      <c r="AH735" s="7702"/>
      <c r="AI735" s="7702"/>
      <c r="AJ735" s="7702"/>
      <c r="AK735" s="7702"/>
      <c r="AL735" s="7702"/>
      <c r="AM735" s="7702"/>
      <c r="AN735" s="7702"/>
      <c r="AO735" s="7702"/>
      <c r="AP735" s="7702"/>
      <c r="AQ735" s="7702"/>
      <c r="AR735" s="7702"/>
      <c r="AS735" s="7702"/>
      <c r="AT735" s="7702"/>
      <c r="AU735" s="7702"/>
      <c r="AV735" s="7702"/>
      <c r="AW735" s="7702"/>
      <c r="AX735" s="7702"/>
      <c r="AY735" s="7702"/>
      <c r="AZ735" s="7702"/>
      <c r="BA735" s="7702"/>
      <c r="BB735" s="7702"/>
      <c r="BC735" s="7702"/>
      <c r="BD735" s="7702"/>
      <c r="BE735" s="7702"/>
      <c r="BF735" s="7702"/>
      <c r="BG735" s="7702"/>
      <c r="BH735" s="7702"/>
      <c r="BI735" s="7702"/>
      <c r="BJ735" s="7702"/>
      <c r="BK735" s="7702"/>
      <c r="BL735" s="7702"/>
      <c r="BM735" s="7702"/>
      <c r="BN735" s="7702"/>
      <c r="BO735" s="7702"/>
      <c r="BP735" s="7702"/>
      <c r="BQ735" s="7702"/>
      <c r="BR735" s="7702"/>
      <c r="BS735" s="8293"/>
      <c r="BT735" s="7705"/>
      <c r="BU735" s="7690"/>
      <c r="BV735" s="7686" t="inlineStr">
        <is>
          <t>Medida SAR</t>
        </is>
      </c>
      <c r="BW735" s="7691" t="inlineStr">
        <is>
          <t>Valor en antena</t>
        </is>
      </c>
      <c r="BX735" s="7691" t="inlineStr">
        <is>
          <t>SAR 1W</t>
        </is>
      </c>
      <c r="BY735" s="7691" t="inlineStr">
        <is>
          <t>SAR W/g</t>
        </is>
      </c>
      <c r="BZ735" s="7691" t="inlineStr">
        <is>
          <t>Desviacion (%)</t>
        </is>
      </c>
      <c r="CA735" s="7692" t="inlineStr">
        <is>
          <t>Veredicto</t>
        </is>
      </c>
      <c r="CB735" s="7703"/>
      <c r="CC735" s="7709"/>
      <c r="CD735" s="7796"/>
      <c r="CE735" s="7795"/>
      <c r="CF735" s="7795"/>
      <c r="CG735" s="7795"/>
      <c r="CH735" s="7795"/>
      <c r="CI735" s="7795"/>
      <c r="CJ735" s="7795"/>
      <c r="CK735" s="7795"/>
      <c r="CL735" s="7786"/>
      <c r="CM735" s="7786"/>
      <c r="CN735" s="7786"/>
      <c r="CO735" s="7786"/>
      <c r="CP735" s="7786"/>
      <c r="CQ735" s="7786"/>
      <c r="CR735" s="7786"/>
      <c r="CS735" s="7786"/>
      <c r="CT735" s="7786"/>
      <c r="CU735" s="7786"/>
      <c r="CV735" s="7702"/>
      <c r="CW735" s="7702"/>
      <c r="CX735" s="7702"/>
      <c r="CY735" s="7702"/>
      <c r="CZ735" s="7702"/>
    </row>
    <row r="736" spans="1:104" x14ac:dyDescent="0.2">
      <c r="A736" s="7699"/>
      <c r="B736" s="7699"/>
      <c r="C736" s="7702"/>
      <c r="D736" s="7702"/>
      <c r="E736" s="7702"/>
      <c r="F736" s="7702"/>
      <c r="G736" s="7702"/>
      <c r="H736" s="7702"/>
      <c r="I736" s="7702"/>
      <c r="J736" s="7702"/>
      <c r="K736" s="7702"/>
      <c r="L736" s="7702"/>
      <c r="M736" s="7702"/>
      <c r="N736" s="7702"/>
      <c r="O736" s="7702"/>
      <c r="P736" s="7702"/>
      <c r="Q736" s="7702"/>
      <c r="R736" s="7702"/>
      <c r="S736" s="7702"/>
      <c r="T736" s="7702"/>
      <c r="U736" s="7702"/>
      <c r="V736" s="7702"/>
      <c r="W736" s="7702"/>
      <c r="X736" s="7702"/>
      <c r="Y736" s="7702"/>
      <c r="Z736" s="7702"/>
      <c r="AA736" s="7702"/>
      <c r="AB736" s="7702"/>
      <c r="AC736" s="7702"/>
      <c r="AD736" s="7702"/>
      <c r="AE736" s="7702"/>
      <c r="AF736" s="7702"/>
      <c r="AG736" s="7702"/>
      <c r="AH736" s="7702"/>
      <c r="AI736" s="7702"/>
      <c r="AJ736" s="7702"/>
      <c r="AK736" s="7702"/>
      <c r="AL736" s="7702"/>
      <c r="AM736" s="7702"/>
      <c r="AN736" s="7702"/>
      <c r="AO736" s="7702"/>
      <c r="AP736" s="7702"/>
      <c r="AQ736" s="7702"/>
      <c r="AR736" s="7702"/>
      <c r="AS736" s="7702"/>
      <c r="AT736" s="7702"/>
      <c r="AU736" s="7702"/>
      <c r="AV736" s="7702"/>
      <c r="AW736" s="7702"/>
      <c r="AX736" s="7702"/>
      <c r="AY736" s="7702"/>
      <c r="AZ736" s="7702"/>
      <c r="BA736" s="7702"/>
      <c r="BB736" s="7702"/>
      <c r="BC736" s="7702"/>
      <c r="BD736" s="7702"/>
      <c r="BE736" s="7702"/>
      <c r="BF736" s="7702"/>
      <c r="BG736" s="7702"/>
      <c r="BH736" s="7702"/>
      <c r="BI736" s="7702"/>
      <c r="BJ736" s="7702"/>
      <c r="BK736" s="7702"/>
      <c r="BL736" s="7702"/>
      <c r="BM736" s="7702"/>
      <c r="BN736" s="7702"/>
      <c r="BO736" s="7702"/>
      <c r="BP736" s="7702"/>
      <c r="BQ736" s="7702"/>
      <c r="BR736" s="7702"/>
      <c r="BS736" s="8293"/>
      <c r="BT736" s="7705"/>
      <c r="BU736" s="7719" t="inlineStr">
        <is>
          <t>SAR(1g)</t>
        </is>
      </c>
      <c r="BV736" s="7693"/>
      <c r="BW736" s="7713">
        <f>POWER(10,(((10*LOG10(BW728))+(AVERAGE(BX732:BX733)-BX729))/10))</f>
        <v>250.00000000000011</v>
      </c>
      <c r="BX736" s="8161">
        <f>CD718</f>
        <v>10.9</v>
      </c>
      <c r="BY736" s="7713">
        <f>BV736*1000/BW736</f>
        <v>0</v>
      </c>
      <c r="BZ736" s="7713">
        <f>((BY736-BX736)*100)/BX736</f>
        <v>-100</v>
      </c>
      <c r="CA736" s="7715" t="str">
        <f>IF(ABS(BZ736)&lt;10,"Válido","No Válido")</f>
        <v>No Válido</v>
      </c>
      <c r="CB736" s="7703"/>
      <c r="CC736" s="7709"/>
      <c r="CD736" s="7796"/>
      <c r="CE736" s="7795"/>
      <c r="CF736" s="7795"/>
      <c r="CG736" s="7795"/>
      <c r="CH736" s="7795"/>
      <c r="CI736" s="7795"/>
      <c r="CJ736" s="7795"/>
      <c r="CK736" s="7795"/>
      <c r="CL736" s="7786"/>
      <c r="CM736" s="7786"/>
      <c r="CN736" s="7786"/>
      <c r="CO736" s="7786"/>
      <c r="CP736" s="7786"/>
      <c r="CQ736" s="7786"/>
      <c r="CR736" s="7786"/>
      <c r="CS736" s="7786"/>
      <c r="CT736" s="7786"/>
      <c r="CU736" s="7786"/>
      <c r="CV736" s="7702"/>
      <c r="CW736" s="7702"/>
      <c r="CX736" s="7702"/>
      <c r="CY736" s="7702"/>
      <c r="CZ736" s="7702"/>
    </row>
    <row r="737" spans="1:104" ht="13.5" thickBot="1" x14ac:dyDescent="0.25">
      <c r="A737" s="7699"/>
      <c r="B737" s="7699"/>
      <c r="C737" s="7702"/>
      <c r="D737" s="7702"/>
      <c r="E737" s="7702"/>
      <c r="F737" s="7702"/>
      <c r="G737" s="7702"/>
      <c r="H737" s="7702"/>
      <c r="I737" s="7702"/>
      <c r="J737" s="7702"/>
      <c r="K737" s="7702"/>
      <c r="L737" s="7702"/>
      <c r="M737" s="7702"/>
      <c r="N737" s="7702"/>
      <c r="O737" s="7702"/>
      <c r="P737" s="7702"/>
      <c r="Q737" s="7702"/>
      <c r="R737" s="7702"/>
      <c r="S737" s="7702"/>
      <c r="T737" s="7702"/>
      <c r="U737" s="7702"/>
      <c r="V737" s="7702"/>
      <c r="W737" s="7702"/>
      <c r="X737" s="7702"/>
      <c r="Y737" s="7702"/>
      <c r="Z737" s="7702"/>
      <c r="AA737" s="7702"/>
      <c r="AB737" s="7702"/>
      <c r="AC737" s="7702"/>
      <c r="AD737" s="7702"/>
      <c r="AE737" s="7702"/>
      <c r="AF737" s="7702"/>
      <c r="AG737" s="7702"/>
      <c r="AH737" s="7702"/>
      <c r="AI737" s="7702"/>
      <c r="AJ737" s="7702"/>
      <c r="AK737" s="7702"/>
      <c r="AL737" s="7702"/>
      <c r="AM737" s="7702"/>
      <c r="AN737" s="7702"/>
      <c r="AO737" s="7702"/>
      <c r="AP737" s="7702"/>
      <c r="AQ737" s="7702"/>
      <c r="AR737" s="7702"/>
      <c r="AS737" s="7702"/>
      <c r="AT737" s="7702"/>
      <c r="AU737" s="7702"/>
      <c r="AV737" s="7702"/>
      <c r="AW737" s="7702"/>
      <c r="AX737" s="7702"/>
      <c r="AY737" s="7702"/>
      <c r="AZ737" s="7702"/>
      <c r="BA737" s="7702"/>
      <c r="BB737" s="7702"/>
      <c r="BC737" s="7702"/>
      <c r="BD737" s="7702"/>
      <c r="BE737" s="7702"/>
      <c r="BF737" s="7702"/>
      <c r="BG737" s="7702"/>
      <c r="BH737" s="7702"/>
      <c r="BI737" s="7702"/>
      <c r="BJ737" s="7702"/>
      <c r="BK737" s="7702"/>
      <c r="BL737" s="7702"/>
      <c r="BM737" s="7702"/>
      <c r="BN737" s="7702"/>
      <c r="BO737" s="7702"/>
      <c r="BP737" s="7702"/>
      <c r="BQ737" s="7702"/>
      <c r="BR737" s="7702"/>
      <c r="BS737" s="8293"/>
      <c r="BT737" s="7705"/>
      <c r="BU737" s="7720" t="inlineStr">
        <is>
          <t>SAR(10g)</t>
        </is>
      </c>
      <c r="BV737" s="7694"/>
      <c r="BW737" s="7714">
        <f>POWER(10,(((10*LOG10(BW728))+(AVERAGE(BX732:BX733)-BX729))/10))</f>
        <v>250.00000000000011</v>
      </c>
      <c r="BX737" s="8162">
        <f>CD719</f>
        <v>7.01</v>
      </c>
      <c r="BY737" s="7714">
        <f>BV737*1000/BW737</f>
        <v>0</v>
      </c>
      <c r="BZ737" s="7714">
        <f>((BY737-BX737)*100)/BX737</f>
        <v>-100</v>
      </c>
      <c r="CA737" s="7716" t="str">
        <f>IF(ABS(BZ737)&lt;10,"Válido","No Válido")</f>
        <v>No Válido</v>
      </c>
      <c r="CB737" s="7703"/>
      <c r="CC737" s="7709"/>
      <c r="CD737" s="7796"/>
      <c r="CE737" s="7795"/>
      <c r="CF737" s="7795"/>
      <c r="CG737" s="7795"/>
      <c r="CH737" s="7795"/>
      <c r="CI737" s="7795"/>
      <c r="CJ737" s="7795"/>
      <c r="CK737" s="7795"/>
      <c r="CL737" s="7786"/>
      <c r="CM737" s="7786"/>
      <c r="CN737" s="7786"/>
      <c r="CO737" s="7786"/>
      <c r="CP737" s="7786"/>
      <c r="CQ737" s="7786"/>
      <c r="CR737" s="7786"/>
      <c r="CS737" s="7786"/>
      <c r="CT737" s="7786"/>
      <c r="CU737" s="7786"/>
      <c r="CV737" s="7702"/>
      <c r="CW737" s="7702"/>
      <c r="CX737" s="7702"/>
      <c r="CY737" s="7702"/>
      <c r="CZ737" s="7702"/>
    </row>
    <row r="738" spans="1:104" ht="13.5" thickBot="1" x14ac:dyDescent="0.25">
      <c r="A738" s="7699"/>
      <c r="B738" s="7699"/>
      <c r="C738" s="7702"/>
      <c r="D738" s="7702"/>
      <c r="E738" s="7702"/>
      <c r="F738" s="7702"/>
      <c r="G738" s="7702"/>
      <c r="H738" s="7702"/>
      <c r="I738" s="7702"/>
      <c r="J738" s="7702"/>
      <c r="K738" s="7702"/>
      <c r="L738" s="7702"/>
      <c r="M738" s="7702"/>
      <c r="N738" s="7702"/>
      <c r="O738" s="7702"/>
      <c r="P738" s="7702"/>
      <c r="Q738" s="7702"/>
      <c r="R738" s="7702"/>
      <c r="S738" s="7702"/>
      <c r="T738" s="7702"/>
      <c r="U738" s="7702"/>
      <c r="V738" s="7702"/>
      <c r="W738" s="7702"/>
      <c r="X738" s="7702"/>
      <c r="Y738" s="7702"/>
      <c r="Z738" s="7702"/>
      <c r="AA738" s="7702"/>
      <c r="AB738" s="7702"/>
      <c r="AC738" s="7702"/>
      <c r="AD738" s="7702"/>
      <c r="AE738" s="7702"/>
      <c r="AF738" s="7702"/>
      <c r="AG738" s="7702"/>
      <c r="AH738" s="7702"/>
      <c r="AI738" s="7702"/>
      <c r="AJ738" s="7702"/>
      <c r="AK738" s="7702"/>
      <c r="AL738" s="7702"/>
      <c r="AM738" s="7702"/>
      <c r="AN738" s="7702"/>
      <c r="AO738" s="7702"/>
      <c r="AP738" s="7702"/>
      <c r="AQ738" s="7702"/>
      <c r="AR738" s="7702"/>
      <c r="AS738" s="7702"/>
      <c r="AT738" s="7702"/>
      <c r="AU738" s="7702"/>
      <c r="AV738" s="7702"/>
      <c r="AW738" s="7702"/>
      <c r="AX738" s="7702"/>
      <c r="AY738" s="7702"/>
      <c r="AZ738" s="7702"/>
      <c r="BA738" s="7702"/>
      <c r="BB738" s="7702"/>
      <c r="BC738" s="7702"/>
      <c r="BD738" s="7702"/>
      <c r="BE738" s="7702"/>
      <c r="BF738" s="7702"/>
      <c r="BG738" s="7702"/>
      <c r="BH738" s="7702"/>
      <c r="BI738" s="7702"/>
      <c r="BJ738" s="7702"/>
      <c r="BK738" s="7702"/>
      <c r="BL738" s="7702"/>
      <c r="BM738" s="7702"/>
      <c r="BN738" s="7702"/>
      <c r="BO738" s="7702"/>
      <c r="BP738" s="7702"/>
      <c r="BQ738" s="7702"/>
      <c r="BR738" s="7702"/>
      <c r="BS738" s="8293"/>
      <c r="BT738" s="7705"/>
      <c r="BU738" s="7702"/>
      <c r="BV738" s="7702"/>
      <c r="BW738" s="7702"/>
      <c r="BX738" s="7702"/>
      <c r="BY738" s="7726"/>
      <c r="BZ738" s="7726"/>
      <c r="CA738" s="7726"/>
      <c r="CB738" s="7726"/>
      <c r="CC738" s="7734"/>
      <c r="CD738" s="7796"/>
      <c r="CE738" s="7795"/>
      <c r="CF738" s="7795"/>
      <c r="CG738" s="7795"/>
      <c r="CH738" s="7795"/>
      <c r="CI738" s="7795"/>
      <c r="CJ738" s="7795"/>
      <c r="CK738" s="7795"/>
      <c r="CL738" s="7786"/>
      <c r="CM738" s="7786"/>
      <c r="CN738" s="7786"/>
      <c r="CO738" s="7786"/>
      <c r="CP738" s="7786"/>
      <c r="CQ738" s="7786"/>
      <c r="CR738" s="7786"/>
      <c r="CS738" s="7786"/>
      <c r="CT738" s="7786"/>
      <c r="CU738" s="7786"/>
      <c r="CV738" s="7702"/>
      <c r="CW738" s="7702"/>
      <c r="CX738" s="7702"/>
      <c r="CY738" s="7702"/>
      <c r="CZ738" s="7702"/>
    </row>
    <row r="739" spans="1:104" ht="26.25" thickBot="1" x14ac:dyDescent="0.25">
      <c r="A739" s="7699"/>
      <c r="B739" s="7699"/>
      <c r="C739" s="7702"/>
      <c r="D739" s="7702"/>
      <c r="E739" s="7702"/>
      <c r="F739" s="7702"/>
      <c r="G739" s="7702"/>
      <c r="H739" s="7702"/>
      <c r="I739" s="7702"/>
      <c r="J739" s="7702"/>
      <c r="K739" s="7702"/>
      <c r="L739" s="7702"/>
      <c r="M739" s="7702"/>
      <c r="N739" s="7702"/>
      <c r="O739" s="7702"/>
      <c r="P739" s="7702"/>
      <c r="Q739" s="7702"/>
      <c r="R739" s="7702"/>
      <c r="S739" s="7702"/>
      <c r="T739" s="7702"/>
      <c r="U739" s="7702"/>
      <c r="V739" s="7702"/>
      <c r="W739" s="7702"/>
      <c r="X739" s="7702"/>
      <c r="Y739" s="7702"/>
      <c r="Z739" s="7702"/>
      <c r="AA739" s="7702"/>
      <c r="AB739" s="7702"/>
      <c r="AC739" s="7702"/>
      <c r="AD739" s="7702"/>
      <c r="AE739" s="7702"/>
      <c r="AF739" s="7702"/>
      <c r="AG739" s="7702"/>
      <c r="AH739" s="7702"/>
      <c r="AI739" s="7702"/>
      <c r="AJ739" s="7702"/>
      <c r="AK739" s="7702"/>
      <c r="AL739" s="7702"/>
      <c r="AM739" s="7702"/>
      <c r="AN739" s="7702"/>
      <c r="AO739" s="7702"/>
      <c r="AP739" s="7702"/>
      <c r="AQ739" s="7702"/>
      <c r="AR739" s="7702"/>
      <c r="AS739" s="7702"/>
      <c r="AT739" s="7702"/>
      <c r="AU739" s="7702"/>
      <c r="AV739" s="7702"/>
      <c r="AW739" s="7702"/>
      <c r="AX739" s="7702"/>
      <c r="AY739" s="7702"/>
      <c r="AZ739" s="7702"/>
      <c r="BA739" s="7702"/>
      <c r="BB739" s="7702"/>
      <c r="BC739" s="7702"/>
      <c r="BD739" s="7702"/>
      <c r="BE739" s="7702"/>
      <c r="BF739" s="7702"/>
      <c r="BG739" s="7702"/>
      <c r="BH739" s="7702"/>
      <c r="BI739" s="7702"/>
      <c r="BJ739" s="7702"/>
      <c r="BK739" s="7702"/>
      <c r="BL739" s="7702"/>
      <c r="BM739" s="7702"/>
      <c r="BN739" s="7702"/>
      <c r="BO739" s="7702"/>
      <c r="BP739" s="7702"/>
      <c r="BQ739" s="7702"/>
      <c r="BR739" s="7702"/>
      <c r="BS739" s="8293"/>
      <c r="BT739" s="7705"/>
      <c r="BU739" s="7695"/>
      <c r="BV739" s="7696" t="inlineStr">
        <is>
          <t>Valor SAR extrap</t>
        </is>
      </c>
      <c r="BW739" s="7697" t="inlineStr">
        <is>
          <t>Desviacion (%)</t>
        </is>
      </c>
      <c r="BX739" s="7698" t="inlineStr">
        <is>
          <t>Veredicto</t>
        </is>
      </c>
      <c r="BY739" s="7726"/>
      <c r="BZ739" s="7726"/>
      <c r="CA739" s="7726" t="inlineStr">
        <is>
          <t>Frequency
(MHz)</t>
        </is>
      </c>
      <c r="CB739" s="7726" t="str">
        <f>CA725</f>
        <v>Head/Body:</v>
      </c>
      <c r="CC739" s="7734" t="inlineStr">
        <is>
          <t>SAR over</t>
        </is>
      </c>
      <c r="CD739" s="7796"/>
      <c r="CE739" s="7795"/>
      <c r="CF739" s="7795"/>
      <c r="CG739" s="7795"/>
      <c r="CH739" s="7795"/>
      <c r="CI739" s="7795"/>
      <c r="CJ739" s="7795"/>
      <c r="CK739" s="7795"/>
      <c r="CL739" s="7786"/>
      <c r="CM739" s="7786"/>
      <c r="CN739" s="7786"/>
      <c r="CO739" s="7786"/>
      <c r="CP739" s="7786"/>
      <c r="CQ739" s="7786"/>
      <c r="CR739" s="7786"/>
      <c r="CS739" s="7786"/>
      <c r="CT739" s="7786"/>
      <c r="CU739" s="7786"/>
      <c r="CV739" s="7702"/>
      <c r="CW739" s="7702"/>
      <c r="CX739" s="7702"/>
      <c r="CY739" s="7702"/>
      <c r="CZ739" s="7702"/>
    </row>
    <row r="740" spans="1:104" x14ac:dyDescent="0.2">
      <c r="A740" s="7699"/>
      <c r="B740" s="7699"/>
      <c r="C740" s="7702"/>
      <c r="D740" s="7702"/>
      <c r="E740" s="7702"/>
      <c r="F740" s="7702"/>
      <c r="G740" s="7702"/>
      <c r="H740" s="7702"/>
      <c r="I740" s="7702"/>
      <c r="J740" s="7702"/>
      <c r="K740" s="7702"/>
      <c r="L740" s="7702"/>
      <c r="M740" s="7702"/>
      <c r="N740" s="7702"/>
      <c r="O740" s="7702"/>
      <c r="P740" s="7702"/>
      <c r="Q740" s="7702"/>
      <c r="R740" s="7702"/>
      <c r="S740" s="7702"/>
      <c r="T740" s="7702"/>
      <c r="U740" s="7702"/>
      <c r="V740" s="7702"/>
      <c r="W740" s="7702"/>
      <c r="X740" s="7702"/>
      <c r="Y740" s="7702"/>
      <c r="Z740" s="7702"/>
      <c r="AA740" s="7702"/>
      <c r="AB740" s="7702"/>
      <c r="AC740" s="7702"/>
      <c r="AD740" s="7702"/>
      <c r="AE740" s="7702"/>
      <c r="AF740" s="7702"/>
      <c r="AG740" s="7702"/>
      <c r="AH740" s="7702"/>
      <c r="AI740" s="7702"/>
      <c r="AJ740" s="7702"/>
      <c r="AK740" s="7702"/>
      <c r="AL740" s="7702"/>
      <c r="AM740" s="7702"/>
      <c r="AN740" s="7702"/>
      <c r="AO740" s="7702"/>
      <c r="AP740" s="7702"/>
      <c r="AQ740" s="7702"/>
      <c r="AR740" s="7702"/>
      <c r="AS740" s="7702"/>
      <c r="AT740" s="7702"/>
      <c r="AU740" s="7702"/>
      <c r="AV740" s="7702"/>
      <c r="AW740" s="7702"/>
      <c r="AX740" s="7702"/>
      <c r="AY740" s="7702"/>
      <c r="AZ740" s="7702"/>
      <c r="BA740" s="7702"/>
      <c r="BB740" s="7702"/>
      <c r="BC740" s="7702"/>
      <c r="BD740" s="7702"/>
      <c r="BE740" s="7702"/>
      <c r="BF740" s="7702"/>
      <c r="BG740" s="7702"/>
      <c r="BH740" s="7702"/>
      <c r="BI740" s="7702"/>
      <c r="BJ740" s="7702"/>
      <c r="BK740" s="7702"/>
      <c r="BL740" s="7702"/>
      <c r="BM740" s="7702"/>
      <c r="BN740" s="7702"/>
      <c r="BO740" s="7702"/>
      <c r="BP740" s="7702"/>
      <c r="BQ740" s="7702"/>
      <c r="BR740" s="7702"/>
      <c r="BS740" s="8293"/>
      <c r="BT740" s="7705"/>
      <c r="BU740" s="7684" t="inlineStr">
        <is>
          <t>Fast SAR 1g</t>
        </is>
      </c>
      <c r="BV740" s="7693"/>
      <c r="BW740" s="7713" t="e">
        <f>((BV740-BV736)*100)/BV736</f>
        <v>#DIV/0!</v>
      </c>
      <c r="BX740" s="7715" t="e">
        <f>IF(ABS(BW740)&lt;3,"Válido","No Válido")</f>
        <v>#DIV/0!</v>
      </c>
      <c r="BY740" s="7726"/>
      <c r="BZ740" s="7726"/>
      <c r="CA740" s="7726">
        <f>BU728</f>
        <v>0</v>
      </c>
      <c r="CB740" s="7726" t="str">
        <f>CB725</f>
        <v>Head</v>
      </c>
      <c r="CC740" s="7734" t="inlineStr">
        <is>
          <t>1 gr.</t>
        </is>
      </c>
      <c r="CD740" s="7796"/>
      <c r="CE740" s="7795"/>
      <c r="CF740" s="7795"/>
      <c r="CG740" s="7795"/>
      <c r="CH740" s="7795"/>
      <c r="CI740" s="7795"/>
      <c r="CJ740" s="7795"/>
      <c r="CK740" s="7795"/>
      <c r="CL740" s="7786"/>
      <c r="CM740" s="7786"/>
      <c r="CN740" s="7786"/>
      <c r="CO740" s="7786"/>
      <c r="CP740" s="7786"/>
      <c r="CQ740" s="7786"/>
      <c r="CR740" s="7786"/>
      <c r="CS740" s="7786"/>
      <c r="CT740" s="7786"/>
      <c r="CU740" s="7786"/>
      <c r="CV740" s="7702"/>
      <c r="CW740" s="7702"/>
      <c r="CX740" s="7702"/>
      <c r="CY740" s="7702"/>
      <c r="CZ740" s="7702"/>
    </row>
    <row r="741" spans="1:104" ht="13.5" thickBot="1" x14ac:dyDescent="0.25">
      <c r="A741" s="7699"/>
      <c r="B741" s="7699"/>
      <c r="C741" s="7702"/>
      <c r="D741" s="7702"/>
      <c r="E741" s="7702"/>
      <c r="F741" s="7702"/>
      <c r="G741" s="7702"/>
      <c r="H741" s="7702"/>
      <c r="I741" s="7702"/>
      <c r="J741" s="7702"/>
      <c r="K741" s="7702"/>
      <c r="L741" s="7702"/>
      <c r="M741" s="7702"/>
      <c r="N741" s="7702"/>
      <c r="O741" s="7702"/>
      <c r="P741" s="7702"/>
      <c r="Q741" s="7702"/>
      <c r="R741" s="7702"/>
      <c r="S741" s="7702"/>
      <c r="T741" s="7702"/>
      <c r="U741" s="7702"/>
      <c r="V741" s="7702"/>
      <c r="W741" s="7702"/>
      <c r="X741" s="7702"/>
      <c r="Y741" s="7702"/>
      <c r="Z741" s="7702"/>
      <c r="AA741" s="7702"/>
      <c r="AB741" s="7702"/>
      <c r="AC741" s="7702"/>
      <c r="AD741" s="7702"/>
      <c r="AE741" s="7702"/>
      <c r="AF741" s="7702"/>
      <c r="AG741" s="7702"/>
      <c r="AH741" s="7702"/>
      <c r="AI741" s="7702"/>
      <c r="AJ741" s="7702"/>
      <c r="AK741" s="7702"/>
      <c r="AL741" s="7702"/>
      <c r="AM741" s="7702"/>
      <c r="AN741" s="7702"/>
      <c r="AO741" s="7702"/>
      <c r="AP741" s="7702"/>
      <c r="AQ741" s="7702"/>
      <c r="AR741" s="7702"/>
      <c r="AS741" s="7702"/>
      <c r="AT741" s="7702"/>
      <c r="AU741" s="7702"/>
      <c r="AV741" s="7702"/>
      <c r="AW741" s="7702"/>
      <c r="AX741" s="7702"/>
      <c r="AY741" s="7702"/>
      <c r="AZ741" s="7702"/>
      <c r="BA741" s="7702"/>
      <c r="BB741" s="7702"/>
      <c r="BC741" s="7702"/>
      <c r="BD741" s="7702"/>
      <c r="BE741" s="7702"/>
      <c r="BF741" s="7702"/>
      <c r="BG741" s="7702"/>
      <c r="BH741" s="7702"/>
      <c r="BI741" s="7702"/>
      <c r="BJ741" s="7702"/>
      <c r="BK741" s="7702"/>
      <c r="BL741" s="7702"/>
      <c r="BM741" s="7702"/>
      <c r="BN741" s="7702"/>
      <c r="BO741" s="7702"/>
      <c r="BP741" s="7702"/>
      <c r="BQ741" s="7702"/>
      <c r="BR741" s="7702"/>
      <c r="BS741" s="8293"/>
      <c r="BT741" s="7705"/>
      <c r="BU741" s="7718" t="inlineStr">
        <is>
          <t>Fast SAR 10g</t>
        </is>
      </c>
      <c r="BV741" s="7694"/>
      <c r="BW741" s="7714" t="e">
        <f>((BV741-BV737)*100)/BV737</f>
        <v>#DIV/0!</v>
      </c>
      <c r="BX741" s="7716" t="e">
        <f>IF(ABS(BW741)&lt;7,"Válido","No Válido")</f>
        <v>#DIV/0!</v>
      </c>
      <c r="BY741" s="7727"/>
      <c r="BZ741" s="7726"/>
      <c r="CA741" s="7732">
        <f>BU728</f>
        <v>0</v>
      </c>
      <c r="CB741" s="7730" t="str">
        <f>CB725</f>
        <v>Head</v>
      </c>
      <c r="CC741" s="7734" t="inlineStr">
        <is>
          <t>10 gr.</t>
        </is>
      </c>
      <c r="CD741" s="7796"/>
      <c r="CE741" s="7795"/>
      <c r="CF741" s="7795"/>
      <c r="CG741" s="7795"/>
      <c r="CH741" s="7795"/>
      <c r="CI741" s="7795"/>
      <c r="CJ741" s="7795"/>
      <c r="CK741" s="7795"/>
      <c r="CL741" s="7786"/>
      <c r="CM741" s="7786"/>
      <c r="CN741" s="7786"/>
      <c r="CO741" s="7786"/>
      <c r="CP741" s="7786"/>
      <c r="CQ741" s="7786"/>
      <c r="CR741" s="7786"/>
      <c r="CS741" s="7786"/>
      <c r="CT741" s="7786"/>
      <c r="CU741" s="7786"/>
      <c r="CV741" s="7702"/>
      <c r="CW741" s="7702"/>
      <c r="CX741" s="7702"/>
      <c r="CY741" s="7702"/>
      <c r="CZ741" s="7702"/>
    </row>
    <row r="742" spans="1:104" x14ac:dyDescent="0.2">
      <c r="A742" s="7699"/>
      <c r="B742" s="7699"/>
      <c r="C742" s="7702"/>
      <c r="D742" s="7702"/>
      <c r="E742" s="7702"/>
      <c r="F742" s="7702"/>
      <c r="G742" s="7702"/>
      <c r="H742" s="7702"/>
      <c r="I742" s="7702"/>
      <c r="J742" s="7702"/>
      <c r="K742" s="7702"/>
      <c r="L742" s="7702"/>
      <c r="M742" s="7702"/>
      <c r="N742" s="7702"/>
      <c r="O742" s="7702"/>
      <c r="P742" s="7702"/>
      <c r="Q742" s="7702"/>
      <c r="R742" s="7702"/>
      <c r="S742" s="7702"/>
      <c r="T742" s="7702"/>
      <c r="U742" s="7702"/>
      <c r="V742" s="7702"/>
      <c r="W742" s="7702"/>
      <c r="X742" s="7702"/>
      <c r="Y742" s="7702"/>
      <c r="Z742" s="7702"/>
      <c r="AA742" s="7702"/>
      <c r="AB742" s="7702"/>
      <c r="AC742" s="7702"/>
      <c r="AD742" s="7702"/>
      <c r="AE742" s="7702"/>
      <c r="AF742" s="7702"/>
      <c r="AG742" s="7702"/>
      <c r="AH742" s="7702"/>
      <c r="AI742" s="7702"/>
      <c r="AJ742" s="7702"/>
      <c r="AK742" s="7702"/>
      <c r="AL742" s="7702"/>
      <c r="AM742" s="7702"/>
      <c r="AN742" s="7702"/>
      <c r="AO742" s="7702"/>
      <c r="AP742" s="7702"/>
      <c r="AQ742" s="7702"/>
      <c r="AR742" s="7702"/>
      <c r="AS742" s="7702"/>
      <c r="AT742" s="7702"/>
      <c r="AU742" s="7702"/>
      <c r="AV742" s="7702"/>
      <c r="AW742" s="7702"/>
      <c r="AX742" s="7702"/>
      <c r="AY742" s="7702"/>
      <c r="AZ742" s="7702"/>
      <c r="BA742" s="7702"/>
      <c r="BB742" s="7702"/>
      <c r="BC742" s="7702"/>
      <c r="BD742" s="7702"/>
      <c r="BE742" s="7702"/>
      <c r="BF742" s="7702"/>
      <c r="BG742" s="7702"/>
      <c r="BH742" s="7702"/>
      <c r="BI742" s="7702"/>
      <c r="BJ742" s="7702"/>
      <c r="BK742" s="7702"/>
      <c r="BL742" s="7702"/>
      <c r="BM742" s="7702"/>
      <c r="BN742" s="7702"/>
      <c r="BO742" s="7702"/>
      <c r="BP742" s="7702"/>
      <c r="BQ742" s="7702"/>
      <c r="BR742" s="7702"/>
      <c r="BS742" s="8293"/>
      <c r="BT742" s="7735"/>
      <c r="BU742" s="7784"/>
      <c r="BV742" s="7784"/>
      <c r="BW742" s="7702"/>
      <c r="BX742" s="7702"/>
      <c r="BY742" s="7785"/>
      <c r="BZ742" s="7702"/>
      <c r="CA742" s="7998"/>
      <c r="CB742" s="7702"/>
      <c r="CC742" s="7708"/>
      <c r="CD742" s="7796"/>
      <c r="CE742" s="7795"/>
      <c r="CF742" s="7795"/>
      <c r="CG742" s="7795"/>
      <c r="CH742" s="7795"/>
      <c r="CI742" s="7795"/>
      <c r="CJ742" s="7795"/>
      <c r="CK742" s="7795"/>
      <c r="CL742" s="7786"/>
      <c r="CM742" s="7786"/>
      <c r="CN742" s="7786"/>
      <c r="CO742" s="7786"/>
      <c r="CP742" s="7786"/>
      <c r="CQ742" s="7786"/>
      <c r="CR742" s="7786"/>
      <c r="CS742" s="7786"/>
      <c r="CT742" s="7786"/>
      <c r="CU742" s="7786"/>
      <c r="CV742" s="7702"/>
      <c r="CW742" s="7702"/>
      <c r="CX742" s="7702"/>
      <c r="CY742" s="7702"/>
      <c r="CZ742" s="7702"/>
    </row>
    <row r="743" spans="1:104" x14ac:dyDescent="0.2">
      <c r="A743" s="7699"/>
      <c r="B743" s="7699"/>
      <c r="C743" s="7702"/>
      <c r="D743" s="7702"/>
      <c r="E743" s="7702"/>
      <c r="F743" s="7702"/>
      <c r="G743" s="7702"/>
      <c r="H743" s="7702"/>
      <c r="I743" s="7702"/>
      <c r="J743" s="7702"/>
      <c r="K743" s="7702"/>
      <c r="L743" s="7702"/>
      <c r="M743" s="7702"/>
      <c r="N743" s="7702"/>
      <c r="O743" s="7702"/>
      <c r="P743" s="7702"/>
      <c r="Q743" s="7702"/>
      <c r="R743" s="7702"/>
      <c r="S743" s="7702"/>
      <c r="T743" s="7702"/>
      <c r="U743" s="7702"/>
      <c r="V743" s="7702"/>
      <c r="W743" s="7702"/>
      <c r="X743" s="7702"/>
      <c r="Y743" s="7702"/>
      <c r="Z743" s="7702"/>
      <c r="AA743" s="7702"/>
      <c r="AB743" s="7702"/>
      <c r="AC743" s="7702"/>
      <c r="AD743" s="7702"/>
      <c r="AE743" s="7702"/>
      <c r="AF743" s="7702"/>
      <c r="AG743" s="7702"/>
      <c r="AH743" s="7702"/>
      <c r="AI743" s="7702"/>
      <c r="AJ743" s="7702"/>
      <c r="AK743" s="7702"/>
      <c r="AL743" s="7702"/>
      <c r="AM743" s="7702"/>
      <c r="AN743" s="7702"/>
      <c r="AO743" s="7702"/>
      <c r="AP743" s="7702"/>
      <c r="AQ743" s="7702"/>
      <c r="AR743" s="7702"/>
      <c r="AS743" s="7702"/>
      <c r="AT743" s="7702"/>
      <c r="AU743" s="7702"/>
      <c r="AV743" s="7702"/>
      <c r="AW743" s="7702"/>
      <c r="AX743" s="7702"/>
      <c r="AY743" s="7702"/>
      <c r="AZ743" s="7702"/>
      <c r="BA743" s="7702"/>
      <c r="BB743" s="7702"/>
      <c r="BC743" s="7702"/>
      <c r="BD743" s="7702"/>
      <c r="BE743" s="7702"/>
      <c r="BF743" s="7702"/>
      <c r="BG743" s="7702"/>
      <c r="BH743" s="7702"/>
      <c r="BI743" s="7702"/>
      <c r="BJ743" s="7702"/>
      <c r="BK743" s="7702"/>
      <c r="BL743" s="7702"/>
      <c r="BM743" s="7702"/>
      <c r="BN743" s="7702"/>
      <c r="BO743" s="7702"/>
      <c r="BP743" s="7702"/>
      <c r="BQ743" s="7702"/>
      <c r="BR743" s="7702"/>
      <c r="BS743" s="8293"/>
      <c r="BT743" s="7726"/>
      <c r="BU743" s="7727" t="inlineStr">
        <is>
          <t>Date</t>
        </is>
      </c>
      <c r="BV743" s="7727" t="inlineStr">
        <is>
          <t>Frequency
(MHz)</t>
        </is>
      </c>
      <c r="BW743" s="7726" t="str">
        <f>CA725</f>
        <v>Head/Body:</v>
      </c>
      <c r="BX743" s="7726" t="inlineStr">
        <is>
          <t>SAR over</t>
        </is>
      </c>
      <c r="BY743" s="7726" t="inlineStr">
        <is>
          <t>Fast SAR
(W/kg)</t>
        </is>
      </c>
      <c r="BZ743" s="7726" t="inlineStr">
        <is>
          <t>SAR
(W/kg)</t>
        </is>
      </c>
      <c r="CA743" s="7726" t="inlineStr">
        <is>
          <t>1 W Target
SAR (W/kg)</t>
        </is>
      </c>
      <c r="CB743" s="7726" t="inlineStr">
        <is>
          <t>1 W Norm.
SAR (W/kg)</t>
        </is>
      </c>
      <c r="CC743" s="7734" t="inlineStr">
        <is>
          <t>Drift (%)</t>
        </is>
      </c>
      <c r="CD743" s="7796"/>
      <c r="CE743" s="7795"/>
      <c r="CF743" s="7795"/>
      <c r="CG743" s="7795"/>
      <c r="CH743" s="7795"/>
      <c r="CI743" s="7795"/>
      <c r="CJ743" s="7795"/>
      <c r="CK743" s="7795"/>
      <c r="CL743" s="7786"/>
      <c r="CM743" s="7786"/>
      <c r="CN743" s="7786"/>
      <c r="CO743" s="7786"/>
      <c r="CP743" s="7786"/>
      <c r="CQ743" s="7786"/>
      <c r="CR743" s="7786"/>
      <c r="CS743" s="7786"/>
      <c r="CT743" s="7786"/>
      <c r="CU743" s="7786"/>
      <c r="CV743" s="7702"/>
      <c r="CW743" s="7702"/>
      <c r="CX743" s="7702"/>
      <c r="CY743" s="7702"/>
      <c r="CZ743" s="7702"/>
    </row>
    <row r="744" spans="1:104" x14ac:dyDescent="0.2">
      <c r="A744" s="7699"/>
      <c r="B744" s="7699"/>
      <c r="C744" s="7702"/>
      <c r="D744" s="7702"/>
      <c r="E744" s="7702"/>
      <c r="F744" s="7702"/>
      <c r="G744" s="7702"/>
      <c r="H744" s="7702"/>
      <c r="I744" s="7702"/>
      <c r="J744" s="7702"/>
      <c r="K744" s="7702"/>
      <c r="L744" s="7702"/>
      <c r="M744" s="7702"/>
      <c r="N744" s="7702"/>
      <c r="O744" s="7702"/>
      <c r="P744" s="7702"/>
      <c r="Q744" s="7702"/>
      <c r="R744" s="7702"/>
      <c r="S744" s="7702"/>
      <c r="T744" s="7702"/>
      <c r="U744" s="7702"/>
      <c r="V744" s="7702"/>
      <c r="W744" s="7702"/>
      <c r="X744" s="7702"/>
      <c r="Y744" s="7702"/>
      <c r="Z744" s="7702"/>
      <c r="AA744" s="7702"/>
      <c r="AB744" s="7702"/>
      <c r="AC744" s="7702"/>
      <c r="AD744" s="7702"/>
      <c r="AE744" s="7702"/>
      <c r="AF744" s="7702"/>
      <c r="AG744" s="7702"/>
      <c r="AH744" s="7702"/>
      <c r="AI744" s="7702"/>
      <c r="AJ744" s="7702"/>
      <c r="AK744" s="7702"/>
      <c r="AL744" s="7702"/>
      <c r="AM744" s="7702"/>
      <c r="AN744" s="7702"/>
      <c r="AO744" s="7702"/>
      <c r="AP744" s="7702"/>
      <c r="AQ744" s="7702"/>
      <c r="AR744" s="7702"/>
      <c r="AS744" s="7702"/>
      <c r="AT744" s="7702"/>
      <c r="AU744" s="7702"/>
      <c r="AV744" s="7702"/>
      <c r="AW744" s="7702"/>
      <c r="AX744" s="7702"/>
      <c r="AY744" s="7702"/>
      <c r="AZ744" s="7702"/>
      <c r="BA744" s="7702"/>
      <c r="BB744" s="7702"/>
      <c r="BC744" s="7702"/>
      <c r="BD744" s="7702"/>
      <c r="BE744" s="7702"/>
      <c r="BF744" s="7702"/>
      <c r="BG744" s="7702"/>
      <c r="BH744" s="7702"/>
      <c r="BI744" s="7702"/>
      <c r="BJ744" s="7702"/>
      <c r="BK744" s="7702"/>
      <c r="BL744" s="7702"/>
      <c r="BM744" s="7702"/>
      <c r="BN744" s="7702"/>
      <c r="BO744" s="7702"/>
      <c r="BP744" s="7702"/>
      <c r="BQ744" s="7702"/>
      <c r="BR744" s="7702"/>
      <c r="BS744" s="8293"/>
      <c r="BT744" s="7735"/>
      <c r="BU744" s="7757">
        <f>CB719</f>
        <v>0</v>
      </c>
      <c r="BV744" s="7732">
        <f>BU728</f>
        <v>0</v>
      </c>
      <c r="BW744" s="7732" t="str">
        <f>CB725</f>
        <v>Head</v>
      </c>
      <c r="BX744" s="7732" t="inlineStr">
        <is>
          <t>1 gr.</t>
        </is>
      </c>
      <c r="BY744" s="7732">
        <f>BV740</f>
        <v>0</v>
      </c>
      <c r="BZ744" s="7728">
        <f>BV736</f>
        <v>0</v>
      </c>
      <c r="CA744" s="7732">
        <f t="shared" ref="CA744:CA745" si="96">BX736</f>
        <v>10.9</v>
      </c>
      <c r="CB744" s="7730">
        <f t="shared" ref="CB744:CB745" si="97">BY736</f>
        <v>0</v>
      </c>
      <c r="CC744" s="7734">
        <f t="shared" ref="CC744:CC745" si="98">BZ736</f>
        <v>-100</v>
      </c>
      <c r="CD744" s="7796"/>
      <c r="CE744" s="7795"/>
      <c r="CF744" s="7795"/>
      <c r="CG744" s="7795"/>
      <c r="CH744" s="7795"/>
      <c r="CI744" s="7795"/>
      <c r="CJ744" s="7795"/>
      <c r="CK744" s="7795"/>
      <c r="CL744" s="7786"/>
      <c r="CM744" s="7786"/>
      <c r="CN744" s="7786"/>
      <c r="CO744" s="7786"/>
      <c r="CP744" s="7786"/>
      <c r="CQ744" s="7786"/>
      <c r="CR744" s="7786"/>
      <c r="CS744" s="7786"/>
      <c r="CT744" s="7786"/>
      <c r="CU744" s="7786"/>
      <c r="CV744" s="7702"/>
      <c r="CW744" s="7702"/>
      <c r="CX744" s="7702"/>
      <c r="CY744" s="7702"/>
      <c r="CZ744" s="7702"/>
    </row>
    <row r="745" spans="1:104" x14ac:dyDescent="0.2">
      <c r="A745" s="7699"/>
      <c r="B745" s="7699"/>
      <c r="C745" s="7702"/>
      <c r="D745" s="7702"/>
      <c r="E745" s="7702"/>
      <c r="F745" s="7702"/>
      <c r="G745" s="7702"/>
      <c r="H745" s="7702"/>
      <c r="I745" s="7702"/>
      <c r="J745" s="7702"/>
      <c r="K745" s="7702"/>
      <c r="L745" s="7702"/>
      <c r="M745" s="7702"/>
      <c r="N745" s="7702"/>
      <c r="O745" s="7702"/>
      <c r="P745" s="7702"/>
      <c r="Q745" s="7702"/>
      <c r="R745" s="7702"/>
      <c r="S745" s="7702"/>
      <c r="T745" s="7702"/>
      <c r="U745" s="7702"/>
      <c r="V745" s="7702"/>
      <c r="W745" s="7702"/>
      <c r="X745" s="7702"/>
      <c r="Y745" s="7702"/>
      <c r="Z745" s="7702"/>
      <c r="AA745" s="7702"/>
      <c r="AB745" s="7702"/>
      <c r="AC745" s="7702"/>
      <c r="AD745" s="7702"/>
      <c r="AE745" s="7702"/>
      <c r="AF745" s="7702"/>
      <c r="AG745" s="7702"/>
      <c r="AH745" s="7702"/>
      <c r="AI745" s="7702"/>
      <c r="AJ745" s="7702"/>
      <c r="AK745" s="7702"/>
      <c r="AL745" s="7702"/>
      <c r="AM745" s="7702"/>
      <c r="AN745" s="7702"/>
      <c r="AO745" s="7702"/>
      <c r="AP745" s="7702"/>
      <c r="AQ745" s="7702"/>
      <c r="AR745" s="7702"/>
      <c r="AS745" s="7702"/>
      <c r="AT745" s="7702"/>
      <c r="AU745" s="7702"/>
      <c r="AV745" s="7702"/>
      <c r="AW745" s="7702"/>
      <c r="AX745" s="7702"/>
      <c r="AY745" s="7702"/>
      <c r="AZ745" s="7702"/>
      <c r="BA745" s="7702"/>
      <c r="BB745" s="7702"/>
      <c r="BC745" s="7702"/>
      <c r="BD745" s="7702"/>
      <c r="BE745" s="7702"/>
      <c r="BF745" s="7702"/>
      <c r="BG745" s="7702"/>
      <c r="BH745" s="7702"/>
      <c r="BI745" s="7702"/>
      <c r="BJ745" s="7702"/>
      <c r="BK745" s="7702"/>
      <c r="BL745" s="7702"/>
      <c r="BM745" s="7702"/>
      <c r="BN745" s="7702"/>
      <c r="BO745" s="7702"/>
      <c r="BP745" s="7702"/>
      <c r="BQ745" s="7702"/>
      <c r="BR745" s="7702"/>
      <c r="BS745" s="8293"/>
      <c r="BT745" s="7736"/>
      <c r="BU745" s="7757">
        <f>CB719</f>
        <v>0</v>
      </c>
      <c r="BV745" s="7730">
        <f>BU728</f>
        <v>0</v>
      </c>
      <c r="BW745" s="7731" t="str">
        <f>CB725</f>
        <v>Head</v>
      </c>
      <c r="BX745" s="7731" t="inlineStr">
        <is>
          <t>10 gr.</t>
        </is>
      </c>
      <c r="BY745" s="7730">
        <f>BV741</f>
        <v>0</v>
      </c>
      <c r="BZ745" s="7728">
        <f>BV737</f>
        <v>0</v>
      </c>
      <c r="CA745" s="7728">
        <f t="shared" si="96"/>
        <v>7.01</v>
      </c>
      <c r="CB745" s="7728">
        <f t="shared" si="97"/>
        <v>0</v>
      </c>
      <c r="CC745" s="7734">
        <f t="shared" si="98"/>
        <v>-100</v>
      </c>
      <c r="CD745" s="7796"/>
      <c r="CE745" s="7795"/>
      <c r="CF745" s="7795"/>
      <c r="CG745" s="7795"/>
      <c r="CH745" s="7795"/>
      <c r="CI745" s="7795"/>
      <c r="CJ745" s="7795"/>
      <c r="CK745" s="7795"/>
      <c r="CL745" s="7786"/>
      <c r="CM745" s="7786"/>
      <c r="CN745" s="7786"/>
      <c r="CO745" s="7786"/>
      <c r="CP745" s="7786"/>
      <c r="CQ745" s="7786"/>
      <c r="CR745" s="7786"/>
      <c r="CS745" s="7786"/>
      <c r="CT745" s="7786"/>
      <c r="CU745" s="7786"/>
      <c r="CV745" s="7702"/>
      <c r="CW745" s="7702"/>
      <c r="CX745" s="7702"/>
      <c r="CY745" s="7702"/>
      <c r="CZ745" s="7702"/>
    </row>
    <row r="746" spans="1:104" ht="13.5" thickBot="1" x14ac:dyDescent="0.25">
      <c r="A746" s="7699"/>
      <c r="B746" s="7699"/>
      <c r="C746" s="7702"/>
      <c r="D746" s="7702"/>
      <c r="E746" s="7702"/>
      <c r="F746" s="7702"/>
      <c r="G746" s="7702"/>
      <c r="H746" s="7702"/>
      <c r="I746" s="7702"/>
      <c r="J746" s="7702"/>
      <c r="K746" s="7702"/>
      <c r="L746" s="7702"/>
      <c r="M746" s="7702"/>
      <c r="N746" s="7702"/>
      <c r="O746" s="7702"/>
      <c r="P746" s="7702"/>
      <c r="Q746" s="7702"/>
      <c r="R746" s="7702"/>
      <c r="S746" s="7702"/>
      <c r="T746" s="7702"/>
      <c r="U746" s="7702"/>
      <c r="V746" s="7702"/>
      <c r="W746" s="7702"/>
      <c r="X746" s="7702"/>
      <c r="Y746" s="7702"/>
      <c r="Z746" s="7702"/>
      <c r="AA746" s="7702"/>
      <c r="AB746" s="7702"/>
      <c r="AC746" s="7702"/>
      <c r="AD746" s="7702"/>
      <c r="AE746" s="7702"/>
      <c r="AF746" s="7702"/>
      <c r="AG746" s="7702"/>
      <c r="AH746" s="7702"/>
      <c r="AI746" s="7702"/>
      <c r="AJ746" s="7702"/>
      <c r="AK746" s="7702"/>
      <c r="AL746" s="7702"/>
      <c r="AM746" s="7702"/>
      <c r="AN746" s="7702"/>
      <c r="AO746" s="7702"/>
      <c r="AP746" s="7702"/>
      <c r="AQ746" s="7702"/>
      <c r="AR746" s="7702"/>
      <c r="AS746" s="7702"/>
      <c r="AT746" s="7702"/>
      <c r="AU746" s="7702"/>
      <c r="AV746" s="7702"/>
      <c r="AW746" s="7702"/>
      <c r="AX746" s="7702"/>
      <c r="AY746" s="7702"/>
      <c r="AZ746" s="7702"/>
      <c r="BA746" s="7702"/>
      <c r="BB746" s="7702"/>
      <c r="BC746" s="7702"/>
      <c r="BD746" s="7702"/>
      <c r="BE746" s="7702"/>
      <c r="BF746" s="7702"/>
      <c r="BG746" s="7702"/>
      <c r="BH746" s="7702"/>
      <c r="BI746" s="7702"/>
      <c r="BJ746" s="7702"/>
      <c r="BK746" s="7702"/>
      <c r="BL746" s="7702"/>
      <c r="BM746" s="7702"/>
      <c r="BN746" s="7702"/>
      <c r="BO746" s="7702"/>
      <c r="BP746" s="7702"/>
      <c r="BQ746" s="7702"/>
      <c r="BR746" s="7702"/>
      <c r="BS746" s="8294"/>
      <c r="BT746" s="7737"/>
      <c r="BU746" s="7787"/>
      <c r="BV746" s="7788"/>
      <c r="BW746" s="7789"/>
      <c r="BX746" s="7790"/>
      <c r="BY746" s="7791"/>
      <c r="BZ746" s="7789"/>
      <c r="CA746" s="7790"/>
      <c r="CB746" s="7792"/>
      <c r="CC746" s="7793"/>
      <c r="CD746" s="7796"/>
      <c r="CE746" s="7795"/>
      <c r="CF746" s="7795"/>
      <c r="CG746" s="7795"/>
      <c r="CH746" s="7795"/>
      <c r="CI746" s="7795"/>
      <c r="CJ746" s="7795"/>
      <c r="CK746" s="7795"/>
      <c r="CL746" s="7786"/>
      <c r="CM746" s="7786"/>
      <c r="CN746" s="7786"/>
      <c r="CO746" s="7786"/>
      <c r="CP746" s="7786"/>
      <c r="CQ746" s="7786"/>
      <c r="CR746" s="7786"/>
      <c r="CS746" s="7786"/>
      <c r="CT746" s="7786"/>
      <c r="CU746" s="7786"/>
      <c r="CV746" s="7702"/>
      <c r="CW746" s="7702"/>
      <c r="CX746" s="7702"/>
      <c r="CY746" s="7702"/>
      <c r="CZ746" s="7702"/>
    </row>
    <row r="747" spans="1:104" x14ac:dyDescent="0.2">
      <c r="A747" s="7699"/>
      <c r="B747" s="7699"/>
      <c r="C747" s="7702"/>
      <c r="D747" s="7702"/>
      <c r="E747" s="7702"/>
      <c r="F747" s="7702"/>
      <c r="G747" s="7702"/>
      <c r="H747" s="7702"/>
      <c r="I747" s="7702"/>
      <c r="J747" s="7702"/>
      <c r="K747" s="7702"/>
      <c r="L747" s="7702"/>
      <c r="M747" s="7702"/>
      <c r="N747" s="7702"/>
      <c r="O747" s="7702"/>
      <c r="P747" s="7702"/>
      <c r="Q747" s="7702"/>
      <c r="R747" s="7702"/>
      <c r="S747" s="7702"/>
      <c r="T747" s="7702"/>
      <c r="U747" s="7702"/>
      <c r="V747" s="7702"/>
      <c r="W747" s="7702"/>
      <c r="X747" s="7702"/>
      <c r="Y747" s="7702"/>
      <c r="Z747" s="7702"/>
      <c r="AA747" s="7702"/>
      <c r="AB747" s="7702"/>
      <c r="AC747" s="7702"/>
      <c r="AD747" s="7702"/>
      <c r="AE747" s="7702"/>
      <c r="AF747" s="7702"/>
      <c r="AG747" s="7702"/>
      <c r="AH747" s="7702"/>
      <c r="AI747" s="7702"/>
      <c r="AJ747" s="7702"/>
      <c r="AK747" s="7702"/>
      <c r="AL747" s="7702"/>
      <c r="AM747" s="7702"/>
      <c r="AN747" s="7702"/>
      <c r="AO747" s="7702"/>
      <c r="AP747" s="7702"/>
      <c r="AQ747" s="7702"/>
      <c r="AR747" s="7702"/>
      <c r="AS747" s="7702"/>
      <c r="AT747" s="7702"/>
      <c r="AU747" s="7702"/>
      <c r="AV747" s="7702"/>
      <c r="AW747" s="7702"/>
      <c r="AX747" s="7702"/>
      <c r="AY747" s="7702"/>
      <c r="AZ747" s="7702"/>
      <c r="BA747" s="7702"/>
      <c r="BB747" s="7702"/>
      <c r="BC747" s="7702"/>
      <c r="BD747" s="7702"/>
      <c r="BE747" s="7702"/>
      <c r="BF747" s="7702"/>
      <c r="BG747" s="7702"/>
      <c r="BH747" s="7702"/>
      <c r="BI747" s="7702"/>
      <c r="BJ747" s="7702"/>
      <c r="BK747" s="7702"/>
      <c r="BL747" s="7702"/>
      <c r="BM747" s="7702"/>
      <c r="BN747" s="7702"/>
      <c r="BO747" s="7702"/>
      <c r="BP747" s="7702"/>
      <c r="BQ747" s="7702"/>
      <c r="BR747" s="7702"/>
      <c r="BS747" s="7702"/>
      <c r="BT747" s="7702"/>
      <c r="BU747" s="7702"/>
      <c r="BV747" s="7702"/>
      <c r="BW747" s="7702"/>
      <c r="BX747" s="7702"/>
      <c r="BY747" s="7702"/>
      <c r="BZ747" s="7702"/>
      <c r="CA747" s="7998"/>
      <c r="CB747" s="7702"/>
      <c r="CC747" s="7702"/>
      <c r="CD747" s="7795"/>
      <c r="CE747" s="7795"/>
      <c r="CF747" s="7795"/>
      <c r="CG747" s="7795"/>
      <c r="CH747" s="7795"/>
      <c r="CI747" s="7795"/>
      <c r="CJ747" s="7795"/>
      <c r="CK747" s="7795"/>
      <c r="CL747" s="7786"/>
      <c r="CM747" s="7786"/>
      <c r="CN747" s="7786"/>
      <c r="CO747" s="7786"/>
      <c r="CP747" s="7786"/>
      <c r="CQ747" s="7786"/>
      <c r="CR747" s="7786"/>
      <c r="CS747" s="7786"/>
      <c r="CT747" s="7786"/>
      <c r="CU747" s="7786"/>
      <c r="CV747" s="7702"/>
      <c r="CW747" s="7702"/>
      <c r="CX747" s="7702"/>
      <c r="CY747" s="7702"/>
      <c r="CZ747" s="7702"/>
    </row>
    <row r="748" spans="1:104" ht="13.5" thickBot="1" x14ac:dyDescent="0.25">
      <c r="A748" s="7699"/>
      <c r="B748" s="7699"/>
      <c r="C748" s="7702"/>
      <c r="D748" s="7702"/>
      <c r="E748" s="7702"/>
      <c r="F748" s="7702"/>
      <c r="G748" s="7702"/>
      <c r="H748" s="7702"/>
      <c r="I748" s="7702"/>
      <c r="J748" s="7702"/>
      <c r="K748" s="7702"/>
      <c r="L748" s="7702"/>
      <c r="M748" s="7702"/>
      <c r="N748" s="7702"/>
      <c r="O748" s="7702"/>
      <c r="P748" s="7702"/>
      <c r="Q748" s="7702"/>
      <c r="R748" s="7702"/>
      <c r="S748" s="7702"/>
      <c r="T748" s="7702"/>
      <c r="U748" s="7702"/>
      <c r="V748" s="7702"/>
      <c r="W748" s="7702"/>
      <c r="X748" s="7702"/>
      <c r="Y748" s="7702"/>
      <c r="Z748" s="7702"/>
      <c r="AA748" s="7702"/>
      <c r="AB748" s="7702"/>
      <c r="AC748" s="7702"/>
      <c r="AD748" s="7702"/>
      <c r="AE748" s="7702"/>
      <c r="AF748" s="7702"/>
      <c r="AG748" s="7702"/>
      <c r="AH748" s="7702"/>
      <c r="AI748" s="7702"/>
      <c r="AJ748" s="7702"/>
      <c r="AK748" s="7702"/>
      <c r="AL748" s="7702"/>
      <c r="AM748" s="7702"/>
      <c r="AN748" s="7702"/>
      <c r="AO748" s="7702"/>
      <c r="AP748" s="7702"/>
      <c r="AQ748" s="7702"/>
      <c r="AR748" s="7702"/>
      <c r="AS748" s="7702"/>
      <c r="AT748" s="7702"/>
      <c r="AU748" s="7702"/>
      <c r="AV748" s="7702"/>
      <c r="AW748" s="7702"/>
      <c r="AX748" s="7702"/>
      <c r="AY748" s="7702"/>
      <c r="AZ748" s="7702"/>
      <c r="BA748" s="7702"/>
      <c r="BB748" s="7702"/>
      <c r="BC748" s="7702"/>
      <c r="BD748" s="7702"/>
      <c r="BE748" s="7702"/>
      <c r="BF748" s="7702"/>
      <c r="BG748" s="7702"/>
      <c r="BH748" s="7702"/>
      <c r="BI748" s="7702"/>
      <c r="BJ748" s="7702"/>
      <c r="BK748" s="7702"/>
      <c r="BL748" s="7702"/>
      <c r="BM748" s="7702"/>
      <c r="BN748" s="7702"/>
      <c r="BO748" s="7702"/>
      <c r="BP748" s="7702"/>
      <c r="BQ748" s="7702"/>
      <c r="BR748" s="7702"/>
      <c r="BS748" s="7702"/>
      <c r="BT748" s="7702"/>
      <c r="BU748" s="7702"/>
      <c r="BV748" s="7702"/>
      <c r="BW748" s="7702"/>
      <c r="BX748" s="7702"/>
      <c r="BY748" s="7702"/>
      <c r="BZ748" s="7702"/>
      <c r="CA748" s="7998"/>
      <c r="CB748" s="7702"/>
      <c r="CC748" s="7702"/>
      <c r="CD748" s="7795"/>
      <c r="CE748" s="7795"/>
      <c r="CF748" s="7795"/>
      <c r="CG748" s="7795"/>
      <c r="CH748" s="7795"/>
      <c r="CI748" s="7795"/>
      <c r="CJ748" s="7795"/>
      <c r="CK748" s="7795"/>
      <c r="CL748" s="7786"/>
      <c r="CM748" s="7786"/>
      <c r="CN748" s="7786"/>
      <c r="CO748" s="7786"/>
      <c r="CP748" s="7786"/>
      <c r="CQ748" s="7786"/>
      <c r="CR748" s="7786"/>
      <c r="CS748" s="7786"/>
      <c r="CT748" s="7786"/>
      <c r="CU748" s="7786"/>
      <c r="CV748" s="7702"/>
      <c r="CW748" s="7702"/>
      <c r="CX748" s="7702"/>
      <c r="CY748" s="7702"/>
      <c r="CZ748" s="7702"/>
    </row>
    <row r="749" spans="1:104" ht="13.5" customHeight="1" thickBot="1" x14ac:dyDescent="0.25">
      <c r="A749" s="7699"/>
      <c r="B749" s="7699"/>
      <c r="C749" s="7702"/>
      <c r="D749" s="7702"/>
      <c r="E749" s="7702"/>
      <c r="F749" s="7702"/>
      <c r="G749" s="7702"/>
      <c r="H749" s="7702"/>
      <c r="I749" s="7702"/>
      <c r="J749" s="7702"/>
      <c r="K749" s="7702"/>
      <c r="L749" s="7702"/>
      <c r="M749" s="7702"/>
      <c r="N749" s="7702"/>
      <c r="O749" s="7702"/>
      <c r="P749" s="7702"/>
      <c r="Q749" s="7702"/>
      <c r="R749" s="7702"/>
      <c r="S749" s="7702"/>
      <c r="T749" s="7702"/>
      <c r="U749" s="7702"/>
      <c r="V749" s="7702"/>
      <c r="W749" s="7702"/>
      <c r="X749" s="7702"/>
      <c r="Y749" s="7702"/>
      <c r="Z749" s="7702"/>
      <c r="AA749" s="7702"/>
      <c r="AB749" s="7702"/>
      <c r="AC749" s="7702"/>
      <c r="AD749" s="7702"/>
      <c r="AE749" s="7702"/>
      <c r="AF749" s="7702"/>
      <c r="AG749" s="7702"/>
      <c r="AH749" s="7702"/>
      <c r="AI749" s="7702"/>
      <c r="AJ749" s="7702"/>
      <c r="AK749" s="7702"/>
      <c r="AL749" s="7702"/>
      <c r="AM749" s="7702"/>
      <c r="AN749" s="7702"/>
      <c r="AO749" s="7702"/>
      <c r="AP749" s="7702"/>
      <c r="AQ749" s="7702"/>
      <c r="AR749" s="7702"/>
      <c r="AS749" s="7702"/>
      <c r="AT749" s="7702"/>
      <c r="AU749" s="7702"/>
      <c r="AV749" s="7702"/>
      <c r="AW749" s="7702"/>
      <c r="AX749" s="7702"/>
      <c r="AY749" s="7702"/>
      <c r="AZ749" s="7702"/>
      <c r="BA749" s="7702"/>
      <c r="BB749" s="7702"/>
      <c r="BC749" s="7702"/>
      <c r="BD749" s="7702"/>
      <c r="BE749" s="7702"/>
      <c r="BF749" s="7702"/>
      <c r="BG749" s="7702"/>
      <c r="BH749" s="7702"/>
      <c r="BI749" s="7702"/>
      <c r="BJ749" s="7702"/>
      <c r="BK749" s="7702"/>
      <c r="BL749" s="7702"/>
      <c r="BM749" s="7702"/>
      <c r="BN749" s="7702"/>
      <c r="BO749" s="7702"/>
      <c r="BP749" s="7702"/>
      <c r="BQ749" s="7702"/>
      <c r="BR749" s="7702"/>
      <c r="BS749" s="8292" t="str">
        <f>CONCATENATE(BU759," MHz")</f>
        <v xml:space="preserve"> MHz</v>
      </c>
      <c r="BT749" s="7710"/>
      <c r="BU749" s="7706"/>
      <c r="BV749" s="7706"/>
      <c r="BW749" s="7706"/>
      <c r="BX749" s="7706"/>
      <c r="BY749" s="7706"/>
      <c r="BZ749" s="7706"/>
      <c r="CA749" s="7996"/>
      <c r="CB749" s="7706"/>
      <c r="CC749" s="7707"/>
      <c r="CD749" s="7812">
        <f>IF(CB756="Head",LOOKUP(CD751,$CI$42:$CI$85,$CG$42:$CG$85),IF(CB756="Body",LOOKUP(CD751,$CI$42:$CI$81,$CH$42:$CH$85),""))</f>
        <v>10.9</v>
      </c>
      <c r="CE749" s="7795"/>
      <c r="CF749" s="7795"/>
      <c r="CG749" s="7795"/>
      <c r="CH749" s="7795"/>
      <c r="CI749" s="7795"/>
      <c r="CJ749" s="7795"/>
      <c r="CK749" s="7795"/>
      <c r="CL749" s="7786"/>
      <c r="CM749" s="7786"/>
      <c r="CN749" s="7786"/>
      <c r="CO749" s="7786"/>
      <c r="CP749" s="7786"/>
      <c r="CQ749" s="7786"/>
      <c r="CR749" s="7786"/>
      <c r="CS749" s="7786"/>
      <c r="CT749" s="7786"/>
      <c r="CU749" s="7786"/>
      <c r="CV749" s="7702"/>
      <c r="CW749" s="7702"/>
      <c r="CX749" s="7702"/>
      <c r="CY749" s="7702"/>
      <c r="CZ749" s="7702"/>
    </row>
    <row r="750" spans="1:104" ht="13.5" thickBot="1" x14ac:dyDescent="0.25">
      <c r="A750" s="7699"/>
      <c r="B750" s="7699"/>
      <c r="C750" s="7702"/>
      <c r="D750" s="7702"/>
      <c r="E750" s="7702"/>
      <c r="F750" s="7702"/>
      <c r="G750" s="7702"/>
      <c r="H750" s="7702"/>
      <c r="I750" s="7702"/>
      <c r="J750" s="7702"/>
      <c r="K750" s="7702"/>
      <c r="L750" s="7702"/>
      <c r="M750" s="7702"/>
      <c r="N750" s="7702"/>
      <c r="O750" s="7702"/>
      <c r="P750" s="7702"/>
      <c r="Q750" s="7702"/>
      <c r="R750" s="7702"/>
      <c r="S750" s="7702"/>
      <c r="T750" s="7702"/>
      <c r="U750" s="7702"/>
      <c r="V750" s="7702"/>
      <c r="W750" s="7702"/>
      <c r="X750" s="7702"/>
      <c r="Y750" s="7702"/>
      <c r="Z750" s="7702"/>
      <c r="AA750" s="7702"/>
      <c r="AB750" s="7702"/>
      <c r="AC750" s="7702"/>
      <c r="AD750" s="7702"/>
      <c r="AE750" s="7702"/>
      <c r="AF750" s="7702"/>
      <c r="AG750" s="7702"/>
      <c r="AH750" s="7702"/>
      <c r="AI750" s="7702"/>
      <c r="AJ750" s="7702"/>
      <c r="AK750" s="7702"/>
      <c r="AL750" s="7702"/>
      <c r="AM750" s="7702"/>
      <c r="AN750" s="7702"/>
      <c r="AO750" s="7702"/>
      <c r="AP750" s="7702"/>
      <c r="AQ750" s="7702"/>
      <c r="AR750" s="7702"/>
      <c r="AS750" s="7702"/>
      <c r="AT750" s="7702"/>
      <c r="AU750" s="7702"/>
      <c r="AV750" s="7702"/>
      <c r="AW750" s="7702"/>
      <c r="AX750" s="7702"/>
      <c r="AY750" s="7702"/>
      <c r="AZ750" s="7702"/>
      <c r="BA750" s="7702"/>
      <c r="BB750" s="7702"/>
      <c r="BC750" s="7702"/>
      <c r="BD750" s="7702"/>
      <c r="BE750" s="7702"/>
      <c r="BF750" s="7702"/>
      <c r="BG750" s="7702"/>
      <c r="BH750" s="7702"/>
      <c r="BI750" s="7702"/>
      <c r="BJ750" s="7702"/>
      <c r="BK750" s="7702"/>
      <c r="BL750" s="7702"/>
      <c r="BM750" s="7702"/>
      <c r="BN750" s="7702"/>
      <c r="BO750" s="7702"/>
      <c r="BP750" s="7702"/>
      <c r="BQ750" s="7702"/>
      <c r="BR750" s="7702"/>
      <c r="BS750" s="8293"/>
      <c r="BT750" s="7705"/>
      <c r="BU750" s="7678" t="inlineStr">
        <is>
          <t>Calentamiento:</t>
        </is>
      </c>
      <c r="BV750" s="7717"/>
      <c r="BW750" s="7702"/>
      <c r="BX750" s="7679" t="inlineStr">
        <is>
          <t>Temperatura:</t>
        </is>
      </c>
      <c r="BY750" s="7721" t="e">
        <f>AVERAGE(BW753:BW754)</f>
        <v>#DIV/0!</v>
      </c>
      <c r="BZ750" s="7702"/>
      <c r="CA750" s="7997" t="inlineStr">
        <is>
          <t>Fecha (yyyy-mm-dd hh:mm:ss):</t>
        </is>
      </c>
      <c r="CB750" s="7815"/>
      <c r="CC750" s="7708"/>
      <c r="CD750" s="7813">
        <f>IF(CB756="Head",INDEX($CG$42:$CG$85,MATCH(CD749,$CG$42:$CG$85,0)+1),IF(CB756="Body",INDEX($CH$42:$CH$85,MATCH(CD749,$CH$42:$CH$85,0)+1)))</f>
        <v>7.01</v>
      </c>
      <c r="CE750" s="7795"/>
      <c r="CF750" s="7795"/>
      <c r="CG750" s="7795"/>
      <c r="CH750" s="7795"/>
      <c r="CI750" s="7795"/>
      <c r="CJ750" s="7795"/>
      <c r="CK750" s="7795"/>
      <c r="CL750" s="7786"/>
      <c r="CM750" s="7786"/>
      <c r="CN750" s="7786"/>
      <c r="CO750" s="7786"/>
      <c r="CP750" s="7786"/>
      <c r="CQ750" s="7786"/>
      <c r="CR750" s="7786"/>
      <c r="CS750" s="7786"/>
      <c r="CT750" s="7786"/>
      <c r="CU750" s="7786"/>
      <c r="CV750" s="7702"/>
      <c r="CW750" s="7702"/>
      <c r="CX750" s="7702"/>
      <c r="CY750" s="7702"/>
      <c r="CZ750" s="7702"/>
    </row>
    <row r="751" spans="1:104" ht="13.5" thickBot="1" x14ac:dyDescent="0.25">
      <c r="A751" s="7699"/>
      <c r="B751" s="7699"/>
      <c r="C751" s="7702"/>
      <c r="D751" s="7702"/>
      <c r="E751" s="7702"/>
      <c r="F751" s="7702"/>
      <c r="G751" s="7702"/>
      <c r="H751" s="7702"/>
      <c r="I751" s="7702"/>
      <c r="J751" s="7702"/>
      <c r="K751" s="7702"/>
      <c r="L751" s="7702"/>
      <c r="M751" s="7702"/>
      <c r="N751" s="7702"/>
      <c r="O751" s="7702"/>
      <c r="P751" s="7702"/>
      <c r="Q751" s="7702"/>
      <c r="R751" s="7702"/>
      <c r="S751" s="7702"/>
      <c r="T751" s="7702"/>
      <c r="U751" s="7702"/>
      <c r="V751" s="7702"/>
      <c r="W751" s="7702"/>
      <c r="X751" s="7702"/>
      <c r="Y751" s="7702"/>
      <c r="Z751" s="7702"/>
      <c r="AA751" s="7702"/>
      <c r="AB751" s="7702"/>
      <c r="AC751" s="7702"/>
      <c r="AD751" s="7702"/>
      <c r="AE751" s="7702"/>
      <c r="AF751" s="7702"/>
      <c r="AG751" s="7702"/>
      <c r="AH751" s="7702"/>
      <c r="AI751" s="7702"/>
      <c r="AJ751" s="7702"/>
      <c r="AK751" s="7702"/>
      <c r="AL751" s="7702"/>
      <c r="AM751" s="7702"/>
      <c r="AN751" s="7702"/>
      <c r="AO751" s="7702"/>
      <c r="AP751" s="7702"/>
      <c r="AQ751" s="7702"/>
      <c r="AR751" s="7702"/>
      <c r="AS751" s="7702"/>
      <c r="AT751" s="7702"/>
      <c r="AU751" s="7702"/>
      <c r="AV751" s="7702"/>
      <c r="AW751" s="7702"/>
      <c r="AX751" s="7702"/>
      <c r="AY751" s="7702"/>
      <c r="AZ751" s="7702"/>
      <c r="BA751" s="7702"/>
      <c r="BB751" s="7702"/>
      <c r="BC751" s="7702"/>
      <c r="BD751" s="7702"/>
      <c r="BE751" s="7702"/>
      <c r="BF751" s="7702"/>
      <c r="BG751" s="7702"/>
      <c r="BH751" s="7702"/>
      <c r="BI751" s="7702"/>
      <c r="BJ751" s="7702"/>
      <c r="BK751" s="7702"/>
      <c r="BL751" s="7702"/>
      <c r="BM751" s="7702"/>
      <c r="BN751" s="7702"/>
      <c r="BO751" s="7702"/>
      <c r="BP751" s="7702"/>
      <c r="BQ751" s="7702"/>
      <c r="BR751" s="7702"/>
      <c r="BS751" s="8293"/>
      <c r="BT751" s="7705"/>
      <c r="BU751" s="7702"/>
      <c r="BV751" s="7702"/>
      <c r="BW751" s="7702"/>
      <c r="BX751" s="7702"/>
      <c r="BY751" s="7702"/>
      <c r="BZ751" s="7702"/>
      <c r="CA751" s="7998"/>
      <c r="CB751" s="7702"/>
      <c r="CC751" s="7708"/>
      <c r="CD751" s="7814">
        <f>MATCH(CB752,$CF$15:$CF$36,0)</f>
        <v>3</v>
      </c>
      <c r="CE751" s="7795"/>
      <c r="CF751" s="7795"/>
      <c r="CG751" s="7795"/>
      <c r="CH751" s="7795"/>
      <c r="CI751" s="7795"/>
      <c r="CJ751" s="7795"/>
      <c r="CK751" s="7795"/>
      <c r="CL751" s="7786"/>
      <c r="CM751" s="7786"/>
      <c r="CN751" s="7786"/>
      <c r="CO751" s="7786"/>
      <c r="CP751" s="7786"/>
      <c r="CQ751" s="7786"/>
      <c r="CR751" s="7786"/>
      <c r="CS751" s="7786"/>
      <c r="CT751" s="7786"/>
      <c r="CU751" s="7786"/>
      <c r="CV751" s="7702"/>
      <c r="CW751" s="7702"/>
      <c r="CX751" s="7702"/>
      <c r="CY751" s="7702"/>
      <c r="CZ751" s="7702"/>
    </row>
    <row r="752" spans="1:104" ht="13.5" thickBot="1" x14ac:dyDescent="0.25">
      <c r="A752" s="7699"/>
      <c r="B752" s="7699"/>
      <c r="C752" s="7702"/>
      <c r="D752" s="7702"/>
      <c r="E752" s="7702"/>
      <c r="F752" s="7702"/>
      <c r="G752" s="7702"/>
      <c r="H752" s="7702"/>
      <c r="I752" s="7702"/>
      <c r="J752" s="7702"/>
      <c r="K752" s="7702"/>
      <c r="L752" s="7702"/>
      <c r="M752" s="7702"/>
      <c r="N752" s="7702"/>
      <c r="O752" s="7702"/>
      <c r="P752" s="7702"/>
      <c r="Q752" s="7702"/>
      <c r="R752" s="7702"/>
      <c r="S752" s="7702"/>
      <c r="T752" s="7702"/>
      <c r="U752" s="7702"/>
      <c r="V752" s="7702"/>
      <c r="W752" s="7702"/>
      <c r="X752" s="7702"/>
      <c r="Y752" s="7702"/>
      <c r="Z752" s="7702"/>
      <c r="AA752" s="7702"/>
      <c r="AB752" s="7702"/>
      <c r="AC752" s="7702"/>
      <c r="AD752" s="7702"/>
      <c r="AE752" s="7702"/>
      <c r="AF752" s="7702"/>
      <c r="AG752" s="7702"/>
      <c r="AH752" s="7702"/>
      <c r="AI752" s="7702"/>
      <c r="AJ752" s="7702"/>
      <c r="AK752" s="7702"/>
      <c r="AL752" s="7702"/>
      <c r="AM752" s="7702"/>
      <c r="AN752" s="7702"/>
      <c r="AO752" s="7702"/>
      <c r="AP752" s="7702"/>
      <c r="AQ752" s="7702"/>
      <c r="AR752" s="7702"/>
      <c r="AS752" s="7702"/>
      <c r="AT752" s="7702"/>
      <c r="AU752" s="7702"/>
      <c r="AV752" s="7702"/>
      <c r="AW752" s="7702"/>
      <c r="AX752" s="7702"/>
      <c r="AY752" s="7702"/>
      <c r="AZ752" s="7702"/>
      <c r="BA752" s="7702"/>
      <c r="BB752" s="7702"/>
      <c r="BC752" s="7702"/>
      <c r="BD752" s="7702"/>
      <c r="BE752" s="7702"/>
      <c r="BF752" s="7702"/>
      <c r="BG752" s="7702"/>
      <c r="BH752" s="7702"/>
      <c r="BI752" s="7702"/>
      <c r="BJ752" s="7702"/>
      <c r="BK752" s="7702"/>
      <c r="BL752" s="7702"/>
      <c r="BM752" s="7702"/>
      <c r="BN752" s="7702"/>
      <c r="BO752" s="7702"/>
      <c r="BP752" s="7702"/>
      <c r="BQ752" s="7702"/>
      <c r="BR752" s="7702"/>
      <c r="BS752" s="8293"/>
      <c r="BT752" s="7705"/>
      <c r="BU752" s="7671"/>
      <c r="BV752" s="7740" t="inlineStr">
        <is>
          <t>Hora</t>
        </is>
      </c>
      <c r="BW752" s="7741" t="inlineStr">
        <is>
          <t>Temperatura (ºC)</t>
        </is>
      </c>
      <c r="BX752" s="7742" t="inlineStr">
        <is>
          <t>Humedad (%)</t>
        </is>
      </c>
      <c r="BY752" s="7681" t="inlineStr">
        <is>
          <t>Temperatura Liq (ºC)</t>
        </is>
      </c>
      <c r="BZ752" s="7702"/>
      <c r="CA752" s="7679" t="inlineStr">
        <is>
          <t>Dipolo:</t>
        </is>
      </c>
      <c r="CB752" s="7999" t="inlineStr">
        <is>
          <t>D900V2 - SN 1d007</t>
        </is>
      </c>
      <c r="CC752" s="7708"/>
      <c r="CD752" s="7796"/>
      <c r="CE752" s="7795"/>
      <c r="CF752" s="7795"/>
      <c r="CG752" s="7795"/>
      <c r="CH752" s="7795"/>
      <c r="CI752" s="7795"/>
      <c r="CJ752" s="7795"/>
      <c r="CK752" s="7795"/>
      <c r="CL752" s="7786"/>
      <c r="CM752" s="7786"/>
      <c r="CN752" s="7786"/>
      <c r="CO752" s="7786"/>
      <c r="CP752" s="7786"/>
      <c r="CQ752" s="7786"/>
      <c r="CR752" s="7786"/>
      <c r="CS752" s="7786"/>
      <c r="CT752" s="7786"/>
      <c r="CU752" s="7786"/>
      <c r="CV752" s="7702"/>
      <c r="CW752" s="7702"/>
      <c r="CX752" s="7702"/>
      <c r="CY752" s="7702"/>
      <c r="CZ752" s="7702"/>
    </row>
    <row r="753" spans="1:104" ht="13.5" thickBot="1" x14ac:dyDescent="0.25">
      <c r="A753" s="7699"/>
      <c r="B753" s="7699"/>
      <c r="C753" s="7702"/>
      <c r="D753" s="7702"/>
      <c r="E753" s="7702"/>
      <c r="F753" s="7702"/>
      <c r="G753" s="7702"/>
      <c r="H753" s="7702"/>
      <c r="I753" s="7702"/>
      <c r="J753" s="7702"/>
      <c r="K753" s="7702"/>
      <c r="L753" s="7702"/>
      <c r="M753" s="7702"/>
      <c r="N753" s="7702"/>
      <c r="O753" s="7702"/>
      <c r="P753" s="7702"/>
      <c r="Q753" s="7702"/>
      <c r="R753" s="7702"/>
      <c r="S753" s="7702"/>
      <c r="T753" s="7702"/>
      <c r="U753" s="7702"/>
      <c r="V753" s="7702"/>
      <c r="W753" s="7702"/>
      <c r="X753" s="7702"/>
      <c r="Y753" s="7702"/>
      <c r="Z753" s="7702"/>
      <c r="AA753" s="7702"/>
      <c r="AB753" s="7702"/>
      <c r="AC753" s="7702"/>
      <c r="AD753" s="7702"/>
      <c r="AE753" s="7702"/>
      <c r="AF753" s="7702"/>
      <c r="AG753" s="7702"/>
      <c r="AH753" s="7702"/>
      <c r="AI753" s="7702"/>
      <c r="AJ753" s="7702"/>
      <c r="AK753" s="7702"/>
      <c r="AL753" s="7702"/>
      <c r="AM753" s="7702"/>
      <c r="AN753" s="7702"/>
      <c r="AO753" s="7702"/>
      <c r="AP753" s="7702"/>
      <c r="AQ753" s="7702"/>
      <c r="AR753" s="7702"/>
      <c r="AS753" s="7702"/>
      <c r="AT753" s="7702"/>
      <c r="AU753" s="7702"/>
      <c r="AV753" s="7702"/>
      <c r="AW753" s="7702"/>
      <c r="AX753" s="7702"/>
      <c r="AY753" s="7702"/>
      <c r="AZ753" s="7702"/>
      <c r="BA753" s="7702"/>
      <c r="BB753" s="7702"/>
      <c r="BC753" s="7702"/>
      <c r="BD753" s="7702"/>
      <c r="BE753" s="7702"/>
      <c r="BF753" s="7702"/>
      <c r="BG753" s="7702"/>
      <c r="BH753" s="7702"/>
      <c r="BI753" s="7702"/>
      <c r="BJ753" s="7702"/>
      <c r="BK753" s="7702"/>
      <c r="BL753" s="7702"/>
      <c r="BM753" s="7702"/>
      <c r="BN753" s="7702"/>
      <c r="BO753" s="7702"/>
      <c r="BP753" s="7702"/>
      <c r="BQ753" s="7702"/>
      <c r="BR753" s="7702"/>
      <c r="BS753" s="8293"/>
      <c r="BT753" s="7705"/>
      <c r="BU753" s="7738" t="inlineStr">
        <is>
          <t>Inicio</t>
        </is>
      </c>
      <c r="BV753" s="7743"/>
      <c r="BW753" s="7744"/>
      <c r="BX753" s="7744"/>
      <c r="BY753" s="7745"/>
      <c r="BZ753" s="7702"/>
      <c r="CA753" s="7679" t="inlineStr">
        <is>
          <t>Room</t>
        </is>
      </c>
      <c r="CB753" s="7724" t="inlineStr">
        <is>
          <t>Dasy6</t>
        </is>
      </c>
      <c r="CC753" s="7708"/>
      <c r="CD753" s="7796"/>
      <c r="CE753" s="7795"/>
      <c r="CF753" s="7795"/>
      <c r="CG753" s="7795"/>
      <c r="CH753" s="7795"/>
      <c r="CI753" s="7795"/>
      <c r="CJ753" s="7795"/>
      <c r="CK753" s="7795"/>
      <c r="CL753" s="7786"/>
      <c r="CM753" s="7786"/>
      <c r="CN753" s="7786"/>
      <c r="CO753" s="7786"/>
      <c r="CP753" s="7786"/>
      <c r="CQ753" s="7786"/>
      <c r="CR753" s="7786"/>
      <c r="CS753" s="7786"/>
      <c r="CT753" s="7786"/>
      <c r="CU753" s="7786"/>
      <c r="CV753" s="7702"/>
      <c r="CW753" s="7702"/>
      <c r="CX753" s="7702"/>
      <c r="CY753" s="7702"/>
      <c r="CZ753" s="7702"/>
    </row>
    <row r="754" spans="1:104" ht="13.5" thickBot="1" x14ac:dyDescent="0.25">
      <c r="A754" s="7699"/>
      <c r="B754" s="7699"/>
      <c r="C754" s="7702"/>
      <c r="D754" s="7702"/>
      <c r="E754" s="7702"/>
      <c r="F754" s="7702"/>
      <c r="G754" s="7702"/>
      <c r="H754" s="7702"/>
      <c r="I754" s="7702"/>
      <c r="J754" s="7702"/>
      <c r="K754" s="7702"/>
      <c r="L754" s="7702"/>
      <c r="M754" s="7702"/>
      <c r="N754" s="7702"/>
      <c r="O754" s="7702"/>
      <c r="P754" s="7702"/>
      <c r="Q754" s="7702"/>
      <c r="R754" s="7702"/>
      <c r="S754" s="7702"/>
      <c r="T754" s="7702"/>
      <c r="U754" s="7702"/>
      <c r="V754" s="7702"/>
      <c r="W754" s="7702"/>
      <c r="X754" s="7702"/>
      <c r="Y754" s="7702"/>
      <c r="Z754" s="7702"/>
      <c r="AA754" s="7702"/>
      <c r="AB754" s="7702"/>
      <c r="AC754" s="7702"/>
      <c r="AD754" s="7702"/>
      <c r="AE754" s="7702"/>
      <c r="AF754" s="7702"/>
      <c r="AG754" s="7702"/>
      <c r="AH754" s="7702"/>
      <c r="AI754" s="7702"/>
      <c r="AJ754" s="7702"/>
      <c r="AK754" s="7702"/>
      <c r="AL754" s="7702"/>
      <c r="AM754" s="7702"/>
      <c r="AN754" s="7702"/>
      <c r="AO754" s="7702"/>
      <c r="AP754" s="7702"/>
      <c r="AQ754" s="7702"/>
      <c r="AR754" s="7702"/>
      <c r="AS754" s="7702"/>
      <c r="AT754" s="7702"/>
      <c r="AU754" s="7702"/>
      <c r="AV754" s="7702"/>
      <c r="AW754" s="7702"/>
      <c r="AX754" s="7702"/>
      <c r="AY754" s="7702"/>
      <c r="AZ754" s="7702"/>
      <c r="BA754" s="7702"/>
      <c r="BB754" s="7702"/>
      <c r="BC754" s="7702"/>
      <c r="BD754" s="7702"/>
      <c r="BE754" s="7702"/>
      <c r="BF754" s="7702"/>
      <c r="BG754" s="7702"/>
      <c r="BH754" s="7702"/>
      <c r="BI754" s="7702"/>
      <c r="BJ754" s="7702"/>
      <c r="BK754" s="7702"/>
      <c r="BL754" s="7702"/>
      <c r="BM754" s="7702"/>
      <c r="BN754" s="7702"/>
      <c r="BO754" s="7702"/>
      <c r="BP754" s="7702"/>
      <c r="BQ754" s="7702"/>
      <c r="BR754" s="7702"/>
      <c r="BS754" s="8293"/>
      <c r="BT754" s="7705"/>
      <c r="BU754" s="7739" t="inlineStr">
        <is>
          <t>Fin</t>
        </is>
      </c>
      <c r="BV754" s="7682"/>
      <c r="BW754" s="7683"/>
      <c r="BX754" s="7683"/>
      <c r="BY754" s="7746"/>
      <c r="BZ754" s="7702"/>
      <c r="CA754" s="7679" t="inlineStr">
        <is>
          <t>Sonda:</t>
        </is>
      </c>
      <c r="CB754" s="7725" t="inlineStr">
        <is>
          <t>EX3DV4 - SN 7461</t>
        </is>
      </c>
      <c r="CC754" s="7708"/>
      <c r="CD754" s="7796"/>
      <c r="CE754" s="7795"/>
      <c r="CF754" s="7795"/>
      <c r="CG754" s="7795"/>
      <c r="CH754" s="7795"/>
      <c r="CI754" s="7795"/>
      <c r="CJ754" s="7795"/>
      <c r="CK754" s="7795"/>
      <c r="CL754" s="7786"/>
      <c r="CM754" s="7786"/>
      <c r="CN754" s="7786"/>
      <c r="CO754" s="7786"/>
      <c r="CP754" s="7786"/>
      <c r="CQ754" s="7786"/>
      <c r="CR754" s="7786"/>
      <c r="CS754" s="7786"/>
      <c r="CT754" s="7786"/>
      <c r="CU754" s="7786"/>
      <c r="CV754" s="7702"/>
      <c r="CW754" s="7702"/>
      <c r="CX754" s="7702"/>
      <c r="CY754" s="7702"/>
      <c r="CZ754" s="7702"/>
    </row>
    <row r="755" spans="1:104" ht="13.5" thickBot="1" x14ac:dyDescent="0.25">
      <c r="A755" s="7699"/>
      <c r="B755" s="7699"/>
      <c r="C755" s="7702"/>
      <c r="D755" s="7702"/>
      <c r="E755" s="7702"/>
      <c r="F755" s="7702"/>
      <c r="G755" s="7702"/>
      <c r="H755" s="7702"/>
      <c r="I755" s="7702"/>
      <c r="J755" s="7702"/>
      <c r="K755" s="7702"/>
      <c r="L755" s="7702"/>
      <c r="M755" s="7702"/>
      <c r="N755" s="7702"/>
      <c r="O755" s="7702"/>
      <c r="P755" s="7702"/>
      <c r="Q755" s="7702"/>
      <c r="R755" s="7702"/>
      <c r="S755" s="7702"/>
      <c r="T755" s="7702"/>
      <c r="U755" s="7702"/>
      <c r="V755" s="7702"/>
      <c r="W755" s="7702"/>
      <c r="X755" s="7702"/>
      <c r="Y755" s="7702"/>
      <c r="Z755" s="7702"/>
      <c r="AA755" s="7702"/>
      <c r="AB755" s="7702"/>
      <c r="AC755" s="7702"/>
      <c r="AD755" s="7702"/>
      <c r="AE755" s="7702"/>
      <c r="AF755" s="7702"/>
      <c r="AG755" s="7702"/>
      <c r="AH755" s="7702"/>
      <c r="AI755" s="7702"/>
      <c r="AJ755" s="7702"/>
      <c r="AK755" s="7702"/>
      <c r="AL755" s="7702"/>
      <c r="AM755" s="7702"/>
      <c r="AN755" s="7702"/>
      <c r="AO755" s="7702"/>
      <c r="AP755" s="7702"/>
      <c r="AQ755" s="7702"/>
      <c r="AR755" s="7702"/>
      <c r="AS755" s="7702"/>
      <c r="AT755" s="7702"/>
      <c r="AU755" s="7702"/>
      <c r="AV755" s="7702"/>
      <c r="AW755" s="7702"/>
      <c r="AX755" s="7702"/>
      <c r="AY755" s="7702"/>
      <c r="AZ755" s="7702"/>
      <c r="BA755" s="7702"/>
      <c r="BB755" s="7702"/>
      <c r="BC755" s="7702"/>
      <c r="BD755" s="7702"/>
      <c r="BE755" s="7702"/>
      <c r="BF755" s="7702"/>
      <c r="BG755" s="7702"/>
      <c r="BH755" s="7702"/>
      <c r="BI755" s="7702"/>
      <c r="BJ755" s="7702"/>
      <c r="BK755" s="7702"/>
      <c r="BL755" s="7702"/>
      <c r="BM755" s="7702"/>
      <c r="BN755" s="7702"/>
      <c r="BO755" s="7702"/>
      <c r="BP755" s="7702"/>
      <c r="BQ755" s="7702"/>
      <c r="BR755" s="7702"/>
      <c r="BS755" s="8293"/>
      <c r="BT755" s="7705"/>
      <c r="BU755" s="7702"/>
      <c r="BV755" s="7702"/>
      <c r="BW755" s="7702"/>
      <c r="BX755" s="7702"/>
      <c r="BY755" s="7702"/>
      <c r="BZ755" s="7702"/>
      <c r="CA755" s="7679" t="inlineStr">
        <is>
          <t>Cert. (EN/FCC/ISED):</t>
        </is>
      </c>
      <c r="CB755" s="7999" t="inlineStr">
        <is>
          <t>EN/FCC/ISED</t>
        </is>
      </c>
      <c r="CC755" s="7708"/>
      <c r="CD755" s="7796"/>
      <c r="CE755" s="7795"/>
      <c r="CF755" s="7795"/>
      <c r="CG755" s="7795"/>
      <c r="CH755" s="7795"/>
      <c r="CI755" s="7795"/>
      <c r="CJ755" s="7795"/>
      <c r="CK755" s="7795"/>
      <c r="CL755" s="7786"/>
      <c r="CM755" s="7786"/>
      <c r="CN755" s="7786"/>
      <c r="CO755" s="7786"/>
      <c r="CP755" s="7786"/>
      <c r="CQ755" s="7786"/>
      <c r="CR755" s="7786"/>
      <c r="CS755" s="7786"/>
      <c r="CT755" s="7786"/>
      <c r="CU755" s="7786"/>
      <c r="CV755" s="7702"/>
      <c r="CW755" s="7702"/>
      <c r="CX755" s="7702"/>
      <c r="CY755" s="7702"/>
      <c r="CZ755" s="7702"/>
    </row>
    <row r="756" spans="1:104" ht="13.5" thickBot="1" x14ac:dyDescent="0.25">
      <c r="A756" s="7699"/>
      <c r="B756" s="7699"/>
      <c r="C756" s="7702"/>
      <c r="D756" s="7702"/>
      <c r="E756" s="7702"/>
      <c r="F756" s="7702"/>
      <c r="G756" s="7702"/>
      <c r="H756" s="7702"/>
      <c r="I756" s="7702"/>
      <c r="J756" s="7702"/>
      <c r="K756" s="7702"/>
      <c r="L756" s="7702"/>
      <c r="M756" s="7702"/>
      <c r="N756" s="7702"/>
      <c r="O756" s="7702"/>
      <c r="P756" s="7702"/>
      <c r="Q756" s="7702"/>
      <c r="R756" s="7702"/>
      <c r="S756" s="7702"/>
      <c r="T756" s="7702"/>
      <c r="U756" s="7702"/>
      <c r="V756" s="7702"/>
      <c r="W756" s="7702"/>
      <c r="X756" s="7702"/>
      <c r="Y756" s="7702"/>
      <c r="Z756" s="7702"/>
      <c r="AA756" s="7702"/>
      <c r="AB756" s="7702"/>
      <c r="AC756" s="7702"/>
      <c r="AD756" s="7702"/>
      <c r="AE756" s="7702"/>
      <c r="AF756" s="7702"/>
      <c r="AG756" s="7702"/>
      <c r="AH756" s="7702"/>
      <c r="AI756" s="7702"/>
      <c r="AJ756" s="7702"/>
      <c r="AK756" s="7702"/>
      <c r="AL756" s="7702"/>
      <c r="AM756" s="7702"/>
      <c r="AN756" s="7702"/>
      <c r="AO756" s="7702"/>
      <c r="AP756" s="7702"/>
      <c r="AQ756" s="7702"/>
      <c r="AR756" s="7702"/>
      <c r="AS756" s="7702"/>
      <c r="AT756" s="7702"/>
      <c r="AU756" s="7702"/>
      <c r="AV756" s="7702"/>
      <c r="AW756" s="7702"/>
      <c r="AX756" s="7702"/>
      <c r="AY756" s="7702"/>
      <c r="AZ756" s="7702"/>
      <c r="BA756" s="7702"/>
      <c r="BB756" s="7702"/>
      <c r="BC756" s="7702"/>
      <c r="BD756" s="7702"/>
      <c r="BE756" s="7702"/>
      <c r="BF756" s="7702"/>
      <c r="BG756" s="7702"/>
      <c r="BH756" s="7702"/>
      <c r="BI756" s="7702"/>
      <c r="BJ756" s="7702"/>
      <c r="BK756" s="7702"/>
      <c r="BL756" s="7702"/>
      <c r="BM756" s="7702"/>
      <c r="BN756" s="7702"/>
      <c r="BO756" s="7702"/>
      <c r="BP756" s="7702"/>
      <c r="BQ756" s="7702"/>
      <c r="BR756" s="7702"/>
      <c r="BS756" s="8293"/>
      <c r="BT756" s="7705"/>
      <c r="BU756" s="7702"/>
      <c r="BV756" s="7702"/>
      <c r="BW756" s="7702"/>
      <c r="BX756" s="7702"/>
      <c r="BY756" s="7702"/>
      <c r="BZ756" s="7702"/>
      <c r="CA756" s="7679" t="inlineStr">
        <is>
          <t>Head/Body:</t>
        </is>
      </c>
      <c r="CB756" s="7724" t="inlineStr">
        <is>
          <t>Head</t>
        </is>
      </c>
      <c r="CC756" s="7708"/>
      <c r="CD756" s="7796"/>
      <c r="CE756" s="7795"/>
      <c r="CF756" s="7795"/>
      <c r="CG756" s="7795"/>
      <c r="CH756" s="7795"/>
      <c r="CI756" s="7795"/>
      <c r="CJ756" s="7795"/>
      <c r="CK756" s="7795"/>
      <c r="CL756" s="7786"/>
      <c r="CM756" s="7786"/>
      <c r="CN756" s="7786"/>
      <c r="CO756" s="7786"/>
      <c r="CP756" s="7786"/>
      <c r="CQ756" s="7786"/>
      <c r="CR756" s="7786"/>
      <c r="CS756" s="7786"/>
      <c r="CT756" s="7786"/>
      <c r="CU756" s="7786"/>
      <c r="CV756" s="7702"/>
      <c r="CW756" s="7702"/>
      <c r="CX756" s="7702"/>
      <c r="CY756" s="7702"/>
      <c r="CZ756" s="7702"/>
    </row>
    <row r="757" spans="1:104" x14ac:dyDescent="0.2">
      <c r="A757" s="7699"/>
      <c r="B757" s="7699"/>
      <c r="C757" s="7702"/>
      <c r="D757" s="7702"/>
      <c r="E757" s="7702"/>
      <c r="F757" s="7702"/>
      <c r="G757" s="7702"/>
      <c r="H757" s="7702"/>
      <c r="I757" s="7702"/>
      <c r="J757" s="7702"/>
      <c r="K757" s="7702"/>
      <c r="L757" s="7702"/>
      <c r="M757" s="7702"/>
      <c r="N757" s="7702"/>
      <c r="O757" s="7702"/>
      <c r="P757" s="7702"/>
      <c r="Q757" s="7702"/>
      <c r="R757" s="7702"/>
      <c r="S757" s="7702"/>
      <c r="T757" s="7702"/>
      <c r="U757" s="7702"/>
      <c r="V757" s="7702"/>
      <c r="W757" s="7702"/>
      <c r="X757" s="7702"/>
      <c r="Y757" s="7702"/>
      <c r="Z757" s="7702"/>
      <c r="AA757" s="7702"/>
      <c r="AB757" s="7702"/>
      <c r="AC757" s="7702"/>
      <c r="AD757" s="7702"/>
      <c r="AE757" s="7702"/>
      <c r="AF757" s="7702"/>
      <c r="AG757" s="7702"/>
      <c r="AH757" s="7702"/>
      <c r="AI757" s="7702"/>
      <c r="AJ757" s="7702"/>
      <c r="AK757" s="7702"/>
      <c r="AL757" s="7702"/>
      <c r="AM757" s="7702"/>
      <c r="AN757" s="7702"/>
      <c r="AO757" s="7702"/>
      <c r="AP757" s="7702"/>
      <c r="AQ757" s="7702"/>
      <c r="AR757" s="7702"/>
      <c r="AS757" s="7702"/>
      <c r="AT757" s="7702"/>
      <c r="AU757" s="7702"/>
      <c r="AV757" s="7702"/>
      <c r="AW757" s="7702"/>
      <c r="AX757" s="7702"/>
      <c r="AY757" s="7702"/>
      <c r="AZ757" s="7702"/>
      <c r="BA757" s="7702"/>
      <c r="BB757" s="7702"/>
      <c r="BC757" s="7702"/>
      <c r="BD757" s="7702"/>
      <c r="BE757" s="7702"/>
      <c r="BF757" s="7702"/>
      <c r="BG757" s="7702"/>
      <c r="BH757" s="7702"/>
      <c r="BI757" s="7702"/>
      <c r="BJ757" s="7702"/>
      <c r="BK757" s="7702"/>
      <c r="BL757" s="7702"/>
      <c r="BM757" s="7702"/>
      <c r="BN757" s="7702"/>
      <c r="BO757" s="7702"/>
      <c r="BP757" s="7702"/>
      <c r="BQ757" s="7702"/>
      <c r="BR757" s="7702"/>
      <c r="BS757" s="8293"/>
      <c r="BT757" s="7705"/>
      <c r="BU757" s="7684" t="inlineStr">
        <is>
          <t>Frecuencia</t>
        </is>
      </c>
      <c r="BV757" s="7685" t="inlineStr">
        <is>
          <t>Nivel Gen.</t>
        </is>
      </c>
      <c r="BW757" s="8295" t="inlineStr">
        <is>
          <t>Medidor de Potencia</t>
        </is>
      </c>
      <c r="BX757" s="8296"/>
      <c r="BY757" s="8297" t="inlineStr">
        <is>
          <t>Observaciones</t>
        </is>
      </c>
      <c r="BZ757" s="7703"/>
      <c r="CA757" s="7998"/>
      <c r="CB757" s="7702"/>
      <c r="CC757" s="7708"/>
      <c r="CD757" s="7796"/>
      <c r="CE757" s="7795"/>
      <c r="CF757" s="7795"/>
      <c r="CG757" s="7795"/>
      <c r="CH757" s="7795"/>
      <c r="CI757" s="7795"/>
      <c r="CJ757" s="7795"/>
      <c r="CK757" s="7795"/>
      <c r="CL757" s="7786"/>
      <c r="CM757" s="7786"/>
      <c r="CN757" s="7786"/>
      <c r="CO757" s="7786"/>
      <c r="CP757" s="7786"/>
      <c r="CQ757" s="7786"/>
      <c r="CR757" s="7786"/>
      <c r="CS757" s="7786"/>
      <c r="CT757" s="7786"/>
      <c r="CU757" s="7786"/>
      <c r="CV757" s="7702"/>
      <c r="CW757" s="7702"/>
      <c r="CX757" s="7702"/>
      <c r="CY757" s="7702"/>
      <c r="CZ757" s="7702"/>
    </row>
    <row r="758" spans="1:104" ht="13.5" thickBot="1" x14ac:dyDescent="0.25">
      <c r="A758" s="7699"/>
      <c r="B758" s="7699"/>
      <c r="C758" s="7702"/>
      <c r="D758" s="7702"/>
      <c r="E758" s="7702"/>
      <c r="F758" s="7702"/>
      <c r="G758" s="7702"/>
      <c r="H758" s="7702"/>
      <c r="I758" s="7702"/>
      <c r="J758" s="7702"/>
      <c r="K758" s="7702"/>
      <c r="L758" s="7702"/>
      <c r="M758" s="7702"/>
      <c r="N758" s="7702"/>
      <c r="O758" s="7702"/>
      <c r="P758" s="7702"/>
      <c r="Q758" s="7702"/>
      <c r="R758" s="7702"/>
      <c r="S758" s="7702"/>
      <c r="T758" s="7702"/>
      <c r="U758" s="7702"/>
      <c r="V758" s="7702"/>
      <c r="W758" s="7702"/>
      <c r="X758" s="7702"/>
      <c r="Y758" s="7702"/>
      <c r="Z758" s="7702"/>
      <c r="AA758" s="7702"/>
      <c r="AB758" s="7702"/>
      <c r="AC758" s="7702"/>
      <c r="AD758" s="7702"/>
      <c r="AE758" s="7702"/>
      <c r="AF758" s="7702"/>
      <c r="AG758" s="7702"/>
      <c r="AH758" s="7702"/>
      <c r="AI758" s="7702"/>
      <c r="AJ758" s="7702"/>
      <c r="AK758" s="7702"/>
      <c r="AL758" s="7702"/>
      <c r="AM758" s="7702"/>
      <c r="AN758" s="7702"/>
      <c r="AO758" s="7702"/>
      <c r="AP758" s="7702"/>
      <c r="AQ758" s="7702"/>
      <c r="AR758" s="7702"/>
      <c r="AS758" s="7702"/>
      <c r="AT758" s="7702"/>
      <c r="AU758" s="7702"/>
      <c r="AV758" s="7702"/>
      <c r="AW758" s="7702"/>
      <c r="AX758" s="7702"/>
      <c r="AY758" s="7702"/>
      <c r="AZ758" s="7702"/>
      <c r="BA758" s="7702"/>
      <c r="BB758" s="7702"/>
      <c r="BC758" s="7702"/>
      <c r="BD758" s="7702"/>
      <c r="BE758" s="7702"/>
      <c r="BF758" s="7702"/>
      <c r="BG758" s="7702"/>
      <c r="BH758" s="7702"/>
      <c r="BI758" s="7702"/>
      <c r="BJ758" s="7702"/>
      <c r="BK758" s="7702"/>
      <c r="BL758" s="7702"/>
      <c r="BM758" s="7702"/>
      <c r="BN758" s="7702"/>
      <c r="BO758" s="7702"/>
      <c r="BP758" s="7702"/>
      <c r="BQ758" s="7702"/>
      <c r="BR758" s="7702"/>
      <c r="BS758" s="8293"/>
      <c r="BT758" s="7705"/>
      <c r="BU758" s="7747" t="inlineStr">
        <is>
          <t>(MHz)</t>
        </is>
      </c>
      <c r="BV758" s="7748" t="inlineStr">
        <is>
          <t>(dBm)</t>
        </is>
      </c>
      <c r="BW758" s="7749" t="inlineStr">
        <is>
          <t>Sensor A (mW)</t>
        </is>
      </c>
      <c r="BX758" s="7749" t="inlineStr">
        <is>
          <t>Sensor B (dBm)</t>
        </is>
      </c>
      <c r="BY758" s="8298"/>
      <c r="BZ758" s="7703"/>
      <c r="CA758" s="7998"/>
      <c r="CB758" s="7702"/>
      <c r="CC758" s="7708"/>
      <c r="CD758" s="7796"/>
      <c r="CE758" s="7795"/>
      <c r="CF758" s="7795"/>
      <c r="CG758" s="7795"/>
      <c r="CH758" s="7795"/>
      <c r="CI758" s="7795"/>
      <c r="CJ758" s="7795"/>
      <c r="CK758" s="7795"/>
      <c r="CL758" s="7786"/>
      <c r="CM758" s="7786"/>
      <c r="CN758" s="7786"/>
      <c r="CO758" s="7786"/>
      <c r="CP758" s="7786"/>
      <c r="CQ758" s="7786"/>
      <c r="CR758" s="7786"/>
      <c r="CS758" s="7786"/>
      <c r="CT758" s="7786"/>
      <c r="CU758" s="7786"/>
      <c r="CV758" s="7702"/>
      <c r="CW758" s="7702"/>
      <c r="CX758" s="7702"/>
      <c r="CY758" s="7702"/>
      <c r="CZ758" s="7702"/>
    </row>
    <row r="759" spans="1:104" ht="13.5" thickBot="1" x14ac:dyDescent="0.25">
      <c r="A759" s="7699"/>
      <c r="B759" s="7699"/>
      <c r="C759" s="7702"/>
      <c r="D759" s="7702"/>
      <c r="E759" s="7702"/>
      <c r="F759" s="7702"/>
      <c r="G759" s="7702"/>
      <c r="H759" s="7702"/>
      <c r="I759" s="7702"/>
      <c r="J759" s="7702"/>
      <c r="K759" s="7702"/>
      <c r="L759" s="7702"/>
      <c r="M759" s="7702"/>
      <c r="N759" s="7702"/>
      <c r="O759" s="7702"/>
      <c r="P759" s="7702"/>
      <c r="Q759" s="7702"/>
      <c r="R759" s="7702"/>
      <c r="S759" s="7702"/>
      <c r="T759" s="7702"/>
      <c r="U759" s="7702"/>
      <c r="V759" s="7702"/>
      <c r="W759" s="7702"/>
      <c r="X759" s="7702"/>
      <c r="Y759" s="7702"/>
      <c r="Z759" s="7702"/>
      <c r="AA759" s="7702"/>
      <c r="AB759" s="7702"/>
      <c r="AC759" s="7702"/>
      <c r="AD759" s="7702"/>
      <c r="AE759" s="7702"/>
      <c r="AF759" s="7702"/>
      <c r="AG759" s="7702"/>
      <c r="AH759" s="7702"/>
      <c r="AI759" s="7702"/>
      <c r="AJ759" s="7702"/>
      <c r="AK759" s="7702"/>
      <c r="AL759" s="7702"/>
      <c r="AM759" s="7702"/>
      <c r="AN759" s="7702"/>
      <c r="AO759" s="7702"/>
      <c r="AP759" s="7702"/>
      <c r="AQ759" s="7702"/>
      <c r="AR759" s="7702"/>
      <c r="AS759" s="7702"/>
      <c r="AT759" s="7702"/>
      <c r="AU759" s="7702"/>
      <c r="AV759" s="7702"/>
      <c r="AW759" s="7702"/>
      <c r="AX759" s="7702"/>
      <c r="AY759" s="7702"/>
      <c r="AZ759" s="7702"/>
      <c r="BA759" s="7702"/>
      <c r="BB759" s="7702"/>
      <c r="BC759" s="7702"/>
      <c r="BD759" s="7702"/>
      <c r="BE759" s="7702"/>
      <c r="BF759" s="7702"/>
      <c r="BG759" s="7702"/>
      <c r="BH759" s="7702"/>
      <c r="BI759" s="7702"/>
      <c r="BJ759" s="7702"/>
      <c r="BK759" s="7702"/>
      <c r="BL759" s="7702"/>
      <c r="BM759" s="7702"/>
      <c r="BN759" s="7702"/>
      <c r="BO759" s="7702"/>
      <c r="BP759" s="7702"/>
      <c r="BQ759" s="7702"/>
      <c r="BR759" s="7702"/>
      <c r="BS759" s="8293"/>
      <c r="BT759" s="7705"/>
      <c r="BU759" s="8299"/>
      <c r="BV759" s="7722"/>
      <c r="BW759" s="8302">
        <v>250</v>
      </c>
      <c r="BX759" s="7751"/>
      <c r="BY759" s="7723" t="inlineStr">
        <is>
          <t>Aprox. 250/100mW</t>
        </is>
      </c>
      <c r="BZ759" s="7704" t="inlineStr">
        <is>
          <t>1º</t>
        </is>
      </c>
      <c r="CA759" s="7999"/>
      <c r="CB759" s="7702" t="inlineStr">
        <is>
          <t>Elegir valor de lista desplegable</t>
        </is>
      </c>
      <c r="CC759" s="7708"/>
      <c r="CD759" s="7796"/>
      <c r="CE759" s="7795"/>
      <c r="CF759" s="7795"/>
      <c r="CG759" s="7795"/>
      <c r="CH759" s="7795"/>
      <c r="CI759" s="7795"/>
      <c r="CJ759" s="7795"/>
      <c r="CK759" s="7795"/>
      <c r="CL759" s="7786"/>
      <c r="CM759" s="7786"/>
      <c r="CN759" s="7786"/>
      <c r="CO759" s="7786"/>
      <c r="CP759" s="7786"/>
      <c r="CQ759" s="7786"/>
      <c r="CR759" s="7786"/>
      <c r="CS759" s="7786"/>
      <c r="CT759" s="7786"/>
      <c r="CU759" s="7786"/>
      <c r="CV759" s="7702"/>
      <c r="CW759" s="7702"/>
      <c r="CX759" s="7702"/>
      <c r="CY759" s="7702"/>
      <c r="CZ759" s="7702"/>
    </row>
    <row r="760" spans="1:104" ht="13.5" thickBot="1" x14ac:dyDescent="0.25">
      <c r="A760" s="7699"/>
      <c r="B760" s="7699"/>
      <c r="C760" s="7702"/>
      <c r="D760" s="7702"/>
      <c r="E760" s="7702"/>
      <c r="F760" s="7702"/>
      <c r="G760" s="7702"/>
      <c r="H760" s="7702"/>
      <c r="I760" s="7702"/>
      <c r="J760" s="7702"/>
      <c r="K760" s="7702"/>
      <c r="L760" s="7702"/>
      <c r="M760" s="7702"/>
      <c r="N760" s="7702"/>
      <c r="O760" s="7702"/>
      <c r="P760" s="7702"/>
      <c r="Q760" s="7702"/>
      <c r="R760" s="7702"/>
      <c r="S760" s="7702"/>
      <c r="T760" s="7702"/>
      <c r="U760" s="7702"/>
      <c r="V760" s="7702"/>
      <c r="W760" s="7702"/>
      <c r="X760" s="7702"/>
      <c r="Y760" s="7702"/>
      <c r="Z760" s="7702"/>
      <c r="AA760" s="7702"/>
      <c r="AB760" s="7702"/>
      <c r="AC760" s="7702"/>
      <c r="AD760" s="7702"/>
      <c r="AE760" s="7702"/>
      <c r="AF760" s="7702"/>
      <c r="AG760" s="7702"/>
      <c r="AH760" s="7702"/>
      <c r="AI760" s="7702"/>
      <c r="AJ760" s="7702"/>
      <c r="AK760" s="7702"/>
      <c r="AL760" s="7702"/>
      <c r="AM760" s="7702"/>
      <c r="AN760" s="7702"/>
      <c r="AO760" s="7702"/>
      <c r="AP760" s="7702"/>
      <c r="AQ760" s="7702"/>
      <c r="AR760" s="7702"/>
      <c r="AS760" s="7702"/>
      <c r="AT760" s="7702"/>
      <c r="AU760" s="7702"/>
      <c r="AV760" s="7702"/>
      <c r="AW760" s="7702"/>
      <c r="AX760" s="7702"/>
      <c r="AY760" s="7702"/>
      <c r="AZ760" s="7702"/>
      <c r="BA760" s="7702"/>
      <c r="BB760" s="7702"/>
      <c r="BC760" s="7702"/>
      <c r="BD760" s="7702"/>
      <c r="BE760" s="7702"/>
      <c r="BF760" s="7702"/>
      <c r="BG760" s="7702"/>
      <c r="BH760" s="7702"/>
      <c r="BI760" s="7702"/>
      <c r="BJ760" s="7702"/>
      <c r="BK760" s="7702"/>
      <c r="BL760" s="7702"/>
      <c r="BM760" s="7702"/>
      <c r="BN760" s="7702"/>
      <c r="BO760" s="7702"/>
      <c r="BP760" s="7702"/>
      <c r="BQ760" s="7702"/>
      <c r="BR760" s="7702"/>
      <c r="BS760" s="8293"/>
      <c r="BT760" s="7705"/>
      <c r="BU760" s="8300"/>
      <c r="BV760" s="7750">
        <f>BV759</f>
        <v>0</v>
      </c>
      <c r="BW760" s="8303"/>
      <c r="BX760" s="7687"/>
      <c r="BY760" s="7711" t="inlineStr">
        <is>
          <t>Lectura estabilizada</t>
        </is>
      </c>
      <c r="BZ760" s="7704" t="inlineStr">
        <is>
          <t>2º</t>
        </is>
      </c>
      <c r="CA760" s="8000"/>
      <c r="CB760" s="7702" t="inlineStr">
        <is>
          <t>Insertar valor manualmente</t>
        </is>
      </c>
      <c r="CC760" s="7708"/>
      <c r="CD760" s="7796"/>
      <c r="CE760" s="7795"/>
      <c r="CF760" s="7795"/>
      <c r="CG760" s="7795"/>
      <c r="CH760" s="7795"/>
      <c r="CI760" s="7795"/>
      <c r="CJ760" s="7795"/>
      <c r="CK760" s="7795"/>
      <c r="CL760" s="7786"/>
      <c r="CM760" s="7786"/>
      <c r="CN760" s="7786"/>
      <c r="CO760" s="7786"/>
      <c r="CP760" s="7786"/>
      <c r="CQ760" s="7786"/>
      <c r="CR760" s="7786"/>
      <c r="CS760" s="7786"/>
      <c r="CT760" s="7786"/>
      <c r="CU760" s="7786"/>
      <c r="CV760" s="7702"/>
      <c r="CW760" s="7702"/>
      <c r="CX760" s="7702"/>
      <c r="CY760" s="7702"/>
      <c r="CZ760" s="7702"/>
    </row>
    <row r="761" spans="1:104" ht="13.5" thickBot="1" x14ac:dyDescent="0.25">
      <c r="A761" s="7699"/>
      <c r="B761" s="7699"/>
      <c r="C761" s="7702"/>
      <c r="D761" s="7702"/>
      <c r="E761" s="7702"/>
      <c r="F761" s="7702"/>
      <c r="G761" s="7702"/>
      <c r="H761" s="7702"/>
      <c r="I761" s="7702"/>
      <c r="J761" s="7702"/>
      <c r="K761" s="7702"/>
      <c r="L761" s="7702"/>
      <c r="M761" s="7702"/>
      <c r="N761" s="7702"/>
      <c r="O761" s="7702"/>
      <c r="P761" s="7702"/>
      <c r="Q761" s="7702"/>
      <c r="R761" s="7702"/>
      <c r="S761" s="7702"/>
      <c r="T761" s="7702"/>
      <c r="U761" s="7702"/>
      <c r="V761" s="7702"/>
      <c r="W761" s="7702"/>
      <c r="X761" s="7702"/>
      <c r="Y761" s="7702"/>
      <c r="Z761" s="7702"/>
      <c r="AA761" s="7702"/>
      <c r="AB761" s="7702"/>
      <c r="AC761" s="7702"/>
      <c r="AD761" s="7702"/>
      <c r="AE761" s="7702"/>
      <c r="AF761" s="7702"/>
      <c r="AG761" s="7702"/>
      <c r="AH761" s="7702"/>
      <c r="AI761" s="7702"/>
      <c r="AJ761" s="7702"/>
      <c r="AK761" s="7702"/>
      <c r="AL761" s="7702"/>
      <c r="AM761" s="7702"/>
      <c r="AN761" s="7702"/>
      <c r="AO761" s="7702"/>
      <c r="AP761" s="7702"/>
      <c r="AQ761" s="7702"/>
      <c r="AR761" s="7702"/>
      <c r="AS761" s="7702"/>
      <c r="AT761" s="7702"/>
      <c r="AU761" s="7702"/>
      <c r="AV761" s="7702"/>
      <c r="AW761" s="7702"/>
      <c r="AX761" s="7702"/>
      <c r="AY761" s="7702"/>
      <c r="AZ761" s="7702"/>
      <c r="BA761" s="7702"/>
      <c r="BB761" s="7702"/>
      <c r="BC761" s="7702"/>
      <c r="BD761" s="7702"/>
      <c r="BE761" s="7702"/>
      <c r="BF761" s="7702"/>
      <c r="BG761" s="7702"/>
      <c r="BH761" s="7702"/>
      <c r="BI761" s="7702"/>
      <c r="BJ761" s="7702"/>
      <c r="BK761" s="7702"/>
      <c r="BL761" s="7702"/>
      <c r="BM761" s="7702"/>
      <c r="BN761" s="7702"/>
      <c r="BO761" s="7702"/>
      <c r="BP761" s="7702"/>
      <c r="BQ761" s="7702"/>
      <c r="BR761" s="7702"/>
      <c r="BS761" s="8293"/>
      <c r="BT761" s="7705"/>
      <c r="BU761" s="8300"/>
      <c r="BV761" s="7750">
        <f>BV759</f>
        <v>0</v>
      </c>
      <c r="BW761" s="8303"/>
      <c r="BX761" s="7687"/>
      <c r="BY761" s="7711" t="inlineStr">
        <is>
          <t>Cambio al dipolo</t>
        </is>
      </c>
      <c r="BZ761" s="7704" t="inlineStr">
        <is>
          <t>3º</t>
        </is>
      </c>
      <c r="CA761" s="8001"/>
      <c r="CB761" s="7702" t="inlineStr">
        <is>
          <t>Copiar valores de software de Temp/Hum</t>
        </is>
      </c>
      <c r="CC761" s="7708"/>
      <c r="CD761" s="7796"/>
      <c r="CE761" s="7795"/>
      <c r="CF761" s="7795"/>
      <c r="CG761" s="7795"/>
      <c r="CH761" s="7795"/>
      <c r="CI761" s="7795"/>
      <c r="CJ761" s="7795"/>
      <c r="CK761" s="7795"/>
      <c r="CL761" s="7786"/>
      <c r="CM761" s="7786"/>
      <c r="CN761" s="7786"/>
      <c r="CO761" s="7786"/>
      <c r="CP761" s="7786"/>
      <c r="CQ761" s="7786"/>
      <c r="CR761" s="7786"/>
      <c r="CS761" s="7786"/>
      <c r="CT761" s="7786"/>
      <c r="CU761" s="7786"/>
      <c r="CV761" s="7702"/>
      <c r="CW761" s="7702"/>
      <c r="CX761" s="7702"/>
      <c r="CY761" s="7702"/>
      <c r="CZ761" s="7702"/>
    </row>
    <row r="762" spans="1:104" ht="13.5" thickBot="1" x14ac:dyDescent="0.25">
      <c r="A762" s="7699"/>
      <c r="B762" s="7699"/>
      <c r="C762" s="7702"/>
      <c r="D762" s="7702"/>
      <c r="E762" s="7702"/>
      <c r="F762" s="7702"/>
      <c r="G762" s="7702"/>
      <c r="H762" s="7702"/>
      <c r="I762" s="7702"/>
      <c r="J762" s="7702"/>
      <c r="K762" s="7702"/>
      <c r="L762" s="7702"/>
      <c r="M762" s="7702"/>
      <c r="N762" s="7702"/>
      <c r="O762" s="7702"/>
      <c r="P762" s="7702"/>
      <c r="Q762" s="7702"/>
      <c r="R762" s="7702"/>
      <c r="S762" s="7702"/>
      <c r="T762" s="7702"/>
      <c r="U762" s="7702"/>
      <c r="V762" s="7702"/>
      <c r="W762" s="7702"/>
      <c r="X762" s="7702"/>
      <c r="Y762" s="7702"/>
      <c r="Z762" s="7702"/>
      <c r="AA762" s="7702"/>
      <c r="AB762" s="7702"/>
      <c r="AC762" s="7702"/>
      <c r="AD762" s="7702"/>
      <c r="AE762" s="7702"/>
      <c r="AF762" s="7702"/>
      <c r="AG762" s="7702"/>
      <c r="AH762" s="7702"/>
      <c r="AI762" s="7702"/>
      <c r="AJ762" s="7702"/>
      <c r="AK762" s="7702"/>
      <c r="AL762" s="7702"/>
      <c r="AM762" s="7702"/>
      <c r="AN762" s="7702"/>
      <c r="AO762" s="7702"/>
      <c r="AP762" s="7702"/>
      <c r="AQ762" s="7702"/>
      <c r="AR762" s="7702"/>
      <c r="AS762" s="7702"/>
      <c r="AT762" s="7702"/>
      <c r="AU762" s="7702"/>
      <c r="AV762" s="7702"/>
      <c r="AW762" s="7702"/>
      <c r="AX762" s="7702"/>
      <c r="AY762" s="7702"/>
      <c r="AZ762" s="7702"/>
      <c r="BA762" s="7702"/>
      <c r="BB762" s="7702"/>
      <c r="BC762" s="7702"/>
      <c r="BD762" s="7702"/>
      <c r="BE762" s="7702"/>
      <c r="BF762" s="7702"/>
      <c r="BG762" s="7702"/>
      <c r="BH762" s="7702"/>
      <c r="BI762" s="7702"/>
      <c r="BJ762" s="7702"/>
      <c r="BK762" s="7702"/>
      <c r="BL762" s="7702"/>
      <c r="BM762" s="7702"/>
      <c r="BN762" s="7702"/>
      <c r="BO762" s="7702"/>
      <c r="BP762" s="7702"/>
      <c r="BQ762" s="7702"/>
      <c r="BR762" s="7702"/>
      <c r="BS762" s="8293"/>
      <c r="BT762" s="7705"/>
      <c r="BU762" s="8300"/>
      <c r="BV762" s="7687"/>
      <c r="BW762" s="8303"/>
      <c r="BX762" s="7687"/>
      <c r="BY762" s="7711" t="inlineStr">
        <is>
          <t>Ajuste</t>
        </is>
      </c>
      <c r="BZ762" s="7704" t="inlineStr">
        <is>
          <t>4º</t>
        </is>
      </c>
      <c r="CA762" s="8002"/>
      <c r="CB762" s="7702" t="inlineStr">
        <is>
          <t>Celdas bloqueadas</t>
        </is>
      </c>
      <c r="CC762" s="7708"/>
      <c r="CD762" s="7796"/>
      <c r="CE762" s="7795"/>
      <c r="CF762" s="7795"/>
      <c r="CG762" s="7795"/>
      <c r="CH762" s="7795"/>
      <c r="CI762" s="7795"/>
      <c r="CJ762" s="7795"/>
      <c r="CK762" s="7795"/>
      <c r="CL762" s="7786"/>
      <c r="CM762" s="7786"/>
      <c r="CN762" s="7786"/>
      <c r="CO762" s="7786"/>
      <c r="CP762" s="7786"/>
      <c r="CQ762" s="7786"/>
      <c r="CR762" s="7786"/>
      <c r="CS762" s="7786"/>
      <c r="CT762" s="7786"/>
      <c r="CU762" s="7786"/>
      <c r="CV762" s="7702"/>
      <c r="CW762" s="7702"/>
      <c r="CX762" s="7702"/>
      <c r="CY762" s="7702"/>
      <c r="CZ762" s="7702"/>
    </row>
    <row r="763" spans="1:104" x14ac:dyDescent="0.2">
      <c r="A763" s="7699"/>
      <c r="B763" s="7699"/>
      <c r="C763" s="7702"/>
      <c r="D763" s="7702"/>
      <c r="E763" s="7702"/>
      <c r="F763" s="7702"/>
      <c r="G763" s="7702"/>
      <c r="H763" s="7702"/>
      <c r="I763" s="7702"/>
      <c r="J763" s="7702"/>
      <c r="K763" s="7702"/>
      <c r="L763" s="7702"/>
      <c r="M763" s="7702"/>
      <c r="N763" s="7702"/>
      <c r="O763" s="7702"/>
      <c r="P763" s="7702"/>
      <c r="Q763" s="7702"/>
      <c r="R763" s="7702"/>
      <c r="S763" s="7702"/>
      <c r="T763" s="7702"/>
      <c r="U763" s="7702"/>
      <c r="V763" s="7702"/>
      <c r="W763" s="7702"/>
      <c r="X763" s="7702"/>
      <c r="Y763" s="7702"/>
      <c r="Z763" s="7702"/>
      <c r="AA763" s="7702"/>
      <c r="AB763" s="7702"/>
      <c r="AC763" s="7702"/>
      <c r="AD763" s="7702"/>
      <c r="AE763" s="7702"/>
      <c r="AF763" s="7702"/>
      <c r="AG763" s="7702"/>
      <c r="AH763" s="7702"/>
      <c r="AI763" s="7702"/>
      <c r="AJ763" s="7702"/>
      <c r="AK763" s="7702"/>
      <c r="AL763" s="7702"/>
      <c r="AM763" s="7702"/>
      <c r="AN763" s="7702"/>
      <c r="AO763" s="7702"/>
      <c r="AP763" s="7702"/>
      <c r="AQ763" s="7702"/>
      <c r="AR763" s="7702"/>
      <c r="AS763" s="7702"/>
      <c r="AT763" s="7702"/>
      <c r="AU763" s="7702"/>
      <c r="AV763" s="7702"/>
      <c r="AW763" s="7702"/>
      <c r="AX763" s="7702"/>
      <c r="AY763" s="7702"/>
      <c r="AZ763" s="7702"/>
      <c r="BA763" s="7702"/>
      <c r="BB763" s="7702"/>
      <c r="BC763" s="7702"/>
      <c r="BD763" s="7702"/>
      <c r="BE763" s="7702"/>
      <c r="BF763" s="7702"/>
      <c r="BG763" s="7702"/>
      <c r="BH763" s="7702"/>
      <c r="BI763" s="7702"/>
      <c r="BJ763" s="7702"/>
      <c r="BK763" s="7702"/>
      <c r="BL763" s="7702"/>
      <c r="BM763" s="7702"/>
      <c r="BN763" s="7702"/>
      <c r="BO763" s="7702"/>
      <c r="BP763" s="7702"/>
      <c r="BQ763" s="7702"/>
      <c r="BR763" s="7702"/>
      <c r="BS763" s="8293"/>
      <c r="BT763" s="7705"/>
      <c r="BU763" s="8300"/>
      <c r="BV763" s="7750">
        <f>BV762</f>
        <v>0</v>
      </c>
      <c r="BW763" s="8303"/>
      <c r="BX763" s="7688">
        <f>BX762</f>
        <v>0</v>
      </c>
      <c r="BY763" s="7711" t="inlineStr">
        <is>
          <t>Máx durante ensayo</t>
        </is>
      </c>
      <c r="BZ763" s="7704" t="inlineStr">
        <is>
          <t>5º</t>
        </is>
      </c>
      <c r="CA763" s="7998"/>
      <c r="CB763" s="7702"/>
      <c r="CC763" s="7708"/>
      <c r="CD763" s="7796"/>
      <c r="CE763" s="7795"/>
      <c r="CF763" s="7795"/>
      <c r="CG763" s="7795"/>
      <c r="CH763" s="7795"/>
      <c r="CI763" s="7795"/>
      <c r="CJ763" s="7795"/>
      <c r="CK763" s="7795"/>
      <c r="CL763" s="7786"/>
      <c r="CM763" s="7786"/>
      <c r="CN763" s="7786"/>
      <c r="CO763" s="7786"/>
      <c r="CP763" s="7786"/>
      <c r="CQ763" s="7786"/>
      <c r="CR763" s="7786"/>
      <c r="CS763" s="7786"/>
      <c r="CT763" s="7786"/>
      <c r="CU763" s="7786"/>
      <c r="CV763" s="7702"/>
      <c r="CW763" s="7702"/>
      <c r="CX763" s="7702"/>
      <c r="CY763" s="7702"/>
      <c r="CZ763" s="7702"/>
    </row>
    <row r="764" spans="1:104" ht="13.5" thickBot="1" x14ac:dyDescent="0.25">
      <c r="A764" s="7699"/>
      <c r="B764" s="7699"/>
      <c r="C764" s="7702"/>
      <c r="D764" s="7702"/>
      <c r="E764" s="7702"/>
      <c r="F764" s="7702"/>
      <c r="G764" s="7702"/>
      <c r="H764" s="7702"/>
      <c r="I764" s="7702"/>
      <c r="J764" s="7702"/>
      <c r="K764" s="7702"/>
      <c r="L764" s="7702"/>
      <c r="M764" s="7702"/>
      <c r="N764" s="7702"/>
      <c r="O764" s="7702"/>
      <c r="P764" s="7702"/>
      <c r="Q764" s="7702"/>
      <c r="R764" s="7702"/>
      <c r="S764" s="7702"/>
      <c r="T764" s="7702"/>
      <c r="U764" s="7702"/>
      <c r="V764" s="7702"/>
      <c r="W764" s="7702"/>
      <c r="X764" s="7702"/>
      <c r="Y764" s="7702"/>
      <c r="Z764" s="7702"/>
      <c r="AA764" s="7702"/>
      <c r="AB764" s="7702"/>
      <c r="AC764" s="7702"/>
      <c r="AD764" s="7702"/>
      <c r="AE764" s="7702"/>
      <c r="AF764" s="7702"/>
      <c r="AG764" s="7702"/>
      <c r="AH764" s="7702"/>
      <c r="AI764" s="7702"/>
      <c r="AJ764" s="7702"/>
      <c r="AK764" s="7702"/>
      <c r="AL764" s="7702"/>
      <c r="AM764" s="7702"/>
      <c r="AN764" s="7702"/>
      <c r="AO764" s="7702"/>
      <c r="AP764" s="7702"/>
      <c r="AQ764" s="7702"/>
      <c r="AR764" s="7702"/>
      <c r="AS764" s="7702"/>
      <c r="AT764" s="7702"/>
      <c r="AU764" s="7702"/>
      <c r="AV764" s="7702"/>
      <c r="AW764" s="7702"/>
      <c r="AX764" s="7702"/>
      <c r="AY764" s="7702"/>
      <c r="AZ764" s="7702"/>
      <c r="BA764" s="7702"/>
      <c r="BB764" s="7702"/>
      <c r="BC764" s="7702"/>
      <c r="BD764" s="7702"/>
      <c r="BE764" s="7702"/>
      <c r="BF764" s="7702"/>
      <c r="BG764" s="7702"/>
      <c r="BH764" s="7702"/>
      <c r="BI764" s="7702"/>
      <c r="BJ764" s="7702"/>
      <c r="BK764" s="7702"/>
      <c r="BL764" s="7702"/>
      <c r="BM764" s="7702"/>
      <c r="BN764" s="7702"/>
      <c r="BO764" s="7702"/>
      <c r="BP764" s="7702"/>
      <c r="BQ764" s="7702"/>
      <c r="BR764" s="7702"/>
      <c r="BS764" s="8293"/>
      <c r="BT764" s="7705"/>
      <c r="BU764" s="8301"/>
      <c r="BV764" s="7752">
        <f>BV762</f>
        <v>0</v>
      </c>
      <c r="BW764" s="8304"/>
      <c r="BX764" s="7689">
        <f>BX762</f>
        <v>0</v>
      </c>
      <c r="BY764" s="7712" t="inlineStr">
        <is>
          <t>Mín durante ensayo</t>
        </is>
      </c>
      <c r="BZ764" s="7704" t="inlineStr">
        <is>
          <t>6º</t>
        </is>
      </c>
      <c r="CA764" s="7998"/>
      <c r="CB764" s="7702"/>
      <c r="CC764" s="7708"/>
      <c r="CD764" s="7796"/>
      <c r="CE764" s="7795"/>
      <c r="CF764" s="7795"/>
      <c r="CG764" s="7795"/>
      <c r="CH764" s="7795"/>
      <c r="CI764" s="7795"/>
      <c r="CJ764" s="7795"/>
      <c r="CK764" s="7795"/>
      <c r="CL764" s="7786"/>
      <c r="CM764" s="7786"/>
      <c r="CN764" s="7786"/>
      <c r="CO764" s="7786"/>
      <c r="CP764" s="7786"/>
      <c r="CQ764" s="7786"/>
      <c r="CR764" s="7786"/>
      <c r="CS764" s="7786"/>
      <c r="CT764" s="7786"/>
      <c r="CU764" s="7786"/>
      <c r="CV764" s="7702"/>
      <c r="CW764" s="7702"/>
      <c r="CX764" s="7702"/>
      <c r="CY764" s="7702"/>
      <c r="CZ764" s="7702"/>
    </row>
    <row r="765" spans="1:104" ht="13.5" thickBot="1" x14ac:dyDescent="0.25">
      <c r="A765" s="7699"/>
      <c r="B765" s="7699"/>
      <c r="C765" s="7702"/>
      <c r="D765" s="7702"/>
      <c r="E765" s="7702"/>
      <c r="F765" s="7702"/>
      <c r="G765" s="7702"/>
      <c r="H765" s="7702"/>
      <c r="I765" s="7702"/>
      <c r="J765" s="7702"/>
      <c r="K765" s="7702"/>
      <c r="L765" s="7702"/>
      <c r="M765" s="7702"/>
      <c r="N765" s="7702"/>
      <c r="O765" s="7702"/>
      <c r="P765" s="7702"/>
      <c r="Q765" s="7702"/>
      <c r="R765" s="7702"/>
      <c r="S765" s="7702"/>
      <c r="T765" s="7702"/>
      <c r="U765" s="7702"/>
      <c r="V765" s="7702"/>
      <c r="W765" s="7702"/>
      <c r="X765" s="7702"/>
      <c r="Y765" s="7702"/>
      <c r="Z765" s="7702"/>
      <c r="AA765" s="7702"/>
      <c r="AB765" s="7702"/>
      <c r="AC765" s="7702"/>
      <c r="AD765" s="7702"/>
      <c r="AE765" s="7702"/>
      <c r="AF765" s="7702"/>
      <c r="AG765" s="7702"/>
      <c r="AH765" s="7702"/>
      <c r="AI765" s="7702"/>
      <c r="AJ765" s="7702"/>
      <c r="AK765" s="7702"/>
      <c r="AL765" s="7702"/>
      <c r="AM765" s="7702"/>
      <c r="AN765" s="7702"/>
      <c r="AO765" s="7702"/>
      <c r="AP765" s="7702"/>
      <c r="AQ765" s="7702"/>
      <c r="AR765" s="7702"/>
      <c r="AS765" s="7702"/>
      <c r="AT765" s="7702"/>
      <c r="AU765" s="7702"/>
      <c r="AV765" s="7702"/>
      <c r="AW765" s="7702"/>
      <c r="AX765" s="7702"/>
      <c r="AY765" s="7702"/>
      <c r="AZ765" s="7702"/>
      <c r="BA765" s="7702"/>
      <c r="BB765" s="7702"/>
      <c r="BC765" s="7702"/>
      <c r="BD765" s="7702"/>
      <c r="BE765" s="7702"/>
      <c r="BF765" s="7702"/>
      <c r="BG765" s="7702"/>
      <c r="BH765" s="7702"/>
      <c r="BI765" s="7702"/>
      <c r="BJ765" s="7702"/>
      <c r="BK765" s="7702"/>
      <c r="BL765" s="7702"/>
      <c r="BM765" s="7702"/>
      <c r="BN765" s="7702"/>
      <c r="BO765" s="7702"/>
      <c r="BP765" s="7702"/>
      <c r="BQ765" s="7702"/>
      <c r="BR765" s="7702"/>
      <c r="BS765" s="8293"/>
      <c r="BT765" s="7705"/>
      <c r="BU765" s="7702"/>
      <c r="BV765" s="7702"/>
      <c r="BW765" s="7702"/>
      <c r="BX765" s="7680"/>
      <c r="BY765" s="7702"/>
      <c r="BZ765" s="7702"/>
      <c r="CA765" s="7998"/>
      <c r="CB765" s="7702"/>
      <c r="CC765" s="7708"/>
      <c r="CD765" s="7796"/>
      <c r="CE765" s="7795"/>
      <c r="CF765" s="7795"/>
      <c r="CG765" s="7795"/>
      <c r="CH765" s="7795"/>
      <c r="CI765" s="7795"/>
      <c r="CJ765" s="7795"/>
      <c r="CK765" s="7795"/>
      <c r="CL765" s="7786"/>
      <c r="CM765" s="7786"/>
      <c r="CN765" s="7786"/>
      <c r="CO765" s="7786"/>
      <c r="CP765" s="7786"/>
      <c r="CQ765" s="7786"/>
      <c r="CR765" s="7786"/>
      <c r="CS765" s="7786"/>
      <c r="CT765" s="7786"/>
      <c r="CU765" s="7786"/>
      <c r="CV765" s="7702"/>
      <c r="CW765" s="7702"/>
      <c r="CX765" s="7702"/>
      <c r="CY765" s="7702"/>
      <c r="CZ765" s="7702"/>
    </row>
    <row r="766" spans="1:104" ht="13.5" thickBot="1" x14ac:dyDescent="0.25">
      <c r="A766" s="7699"/>
      <c r="B766" s="7699"/>
      <c r="C766" s="7702"/>
      <c r="D766" s="7702"/>
      <c r="E766" s="7702"/>
      <c r="F766" s="7702"/>
      <c r="G766" s="7702"/>
      <c r="H766" s="7702"/>
      <c r="I766" s="7702"/>
      <c r="J766" s="7702"/>
      <c r="K766" s="7702"/>
      <c r="L766" s="7702"/>
      <c r="M766" s="7702"/>
      <c r="N766" s="7702"/>
      <c r="O766" s="7702"/>
      <c r="P766" s="7702"/>
      <c r="Q766" s="7702"/>
      <c r="R766" s="7702"/>
      <c r="S766" s="7702"/>
      <c r="T766" s="7702"/>
      <c r="U766" s="7702"/>
      <c r="V766" s="7702"/>
      <c r="W766" s="7702"/>
      <c r="X766" s="7702"/>
      <c r="Y766" s="7702"/>
      <c r="Z766" s="7702"/>
      <c r="AA766" s="7702"/>
      <c r="AB766" s="7702"/>
      <c r="AC766" s="7702"/>
      <c r="AD766" s="7702"/>
      <c r="AE766" s="7702"/>
      <c r="AF766" s="7702"/>
      <c r="AG766" s="7702"/>
      <c r="AH766" s="7702"/>
      <c r="AI766" s="7702"/>
      <c r="AJ766" s="7702"/>
      <c r="AK766" s="7702"/>
      <c r="AL766" s="7702"/>
      <c r="AM766" s="7702"/>
      <c r="AN766" s="7702"/>
      <c r="AO766" s="7702"/>
      <c r="AP766" s="7702"/>
      <c r="AQ766" s="7702"/>
      <c r="AR766" s="7702"/>
      <c r="AS766" s="7702"/>
      <c r="AT766" s="7702"/>
      <c r="AU766" s="7702"/>
      <c r="AV766" s="7702"/>
      <c r="AW766" s="7702"/>
      <c r="AX766" s="7702"/>
      <c r="AY766" s="7702"/>
      <c r="AZ766" s="7702"/>
      <c r="BA766" s="7702"/>
      <c r="BB766" s="7702"/>
      <c r="BC766" s="7702"/>
      <c r="BD766" s="7702"/>
      <c r="BE766" s="7702"/>
      <c r="BF766" s="7702"/>
      <c r="BG766" s="7702"/>
      <c r="BH766" s="7702"/>
      <c r="BI766" s="7702"/>
      <c r="BJ766" s="7702"/>
      <c r="BK766" s="7702"/>
      <c r="BL766" s="7702"/>
      <c r="BM766" s="7702"/>
      <c r="BN766" s="7702"/>
      <c r="BO766" s="7702"/>
      <c r="BP766" s="7702"/>
      <c r="BQ766" s="7702"/>
      <c r="BR766" s="7702"/>
      <c r="BS766" s="8293"/>
      <c r="BT766" s="7705"/>
      <c r="BU766" s="7690"/>
      <c r="BV766" s="7686" t="inlineStr">
        <is>
          <t>Medida SAR</t>
        </is>
      </c>
      <c r="BW766" s="7691" t="inlineStr">
        <is>
          <t>Valor en antena</t>
        </is>
      </c>
      <c r="BX766" s="7691" t="inlineStr">
        <is>
          <t>SAR 1W</t>
        </is>
      </c>
      <c r="BY766" s="7691" t="inlineStr">
        <is>
          <t>SAR W/g</t>
        </is>
      </c>
      <c r="BZ766" s="7691" t="inlineStr">
        <is>
          <t>Desviacion (%)</t>
        </is>
      </c>
      <c r="CA766" s="7692" t="inlineStr">
        <is>
          <t>Veredicto</t>
        </is>
      </c>
      <c r="CB766" s="7703"/>
      <c r="CC766" s="7709"/>
      <c r="CD766" s="7796"/>
      <c r="CE766" s="7795"/>
      <c r="CF766" s="7795"/>
      <c r="CG766" s="7795"/>
      <c r="CH766" s="7795"/>
      <c r="CI766" s="7795"/>
      <c r="CJ766" s="7795"/>
      <c r="CK766" s="7795"/>
      <c r="CL766" s="7786"/>
      <c r="CM766" s="7786"/>
      <c r="CN766" s="7786"/>
      <c r="CO766" s="7786"/>
      <c r="CP766" s="7786"/>
      <c r="CQ766" s="7786"/>
      <c r="CR766" s="7786"/>
      <c r="CS766" s="7786"/>
      <c r="CT766" s="7786"/>
      <c r="CU766" s="7786"/>
      <c r="CV766" s="7702"/>
      <c r="CW766" s="7702"/>
      <c r="CX766" s="7702"/>
      <c r="CY766" s="7702"/>
      <c r="CZ766" s="7702"/>
    </row>
    <row r="767" spans="1:104" x14ac:dyDescent="0.2">
      <c r="A767" s="7699"/>
      <c r="B767" s="7699"/>
      <c r="C767" s="7702"/>
      <c r="D767" s="7702"/>
      <c r="E767" s="7702"/>
      <c r="F767" s="7702"/>
      <c r="G767" s="7702"/>
      <c r="H767" s="7702"/>
      <c r="I767" s="7702"/>
      <c r="J767" s="7702"/>
      <c r="K767" s="7702"/>
      <c r="L767" s="7702"/>
      <c r="M767" s="7702"/>
      <c r="N767" s="7702"/>
      <c r="O767" s="7702"/>
      <c r="P767" s="7702"/>
      <c r="Q767" s="7702"/>
      <c r="R767" s="7702"/>
      <c r="S767" s="7702"/>
      <c r="T767" s="7702"/>
      <c r="U767" s="7702"/>
      <c r="V767" s="7702"/>
      <c r="W767" s="7702"/>
      <c r="X767" s="7702"/>
      <c r="Y767" s="7702"/>
      <c r="Z767" s="7702"/>
      <c r="AA767" s="7702"/>
      <c r="AB767" s="7702"/>
      <c r="AC767" s="7702"/>
      <c r="AD767" s="7702"/>
      <c r="AE767" s="7702"/>
      <c r="AF767" s="7702"/>
      <c r="AG767" s="7702"/>
      <c r="AH767" s="7702"/>
      <c r="AI767" s="7702"/>
      <c r="AJ767" s="7702"/>
      <c r="AK767" s="7702"/>
      <c r="AL767" s="7702"/>
      <c r="AM767" s="7702"/>
      <c r="AN767" s="7702"/>
      <c r="AO767" s="7702"/>
      <c r="AP767" s="7702"/>
      <c r="AQ767" s="7702"/>
      <c r="AR767" s="7702"/>
      <c r="AS767" s="7702"/>
      <c r="AT767" s="7702"/>
      <c r="AU767" s="7702"/>
      <c r="AV767" s="7702"/>
      <c r="AW767" s="7702"/>
      <c r="AX767" s="7702"/>
      <c r="AY767" s="7702"/>
      <c r="AZ767" s="7702"/>
      <c r="BA767" s="7702"/>
      <c r="BB767" s="7702"/>
      <c r="BC767" s="7702"/>
      <c r="BD767" s="7702"/>
      <c r="BE767" s="7702"/>
      <c r="BF767" s="7702"/>
      <c r="BG767" s="7702"/>
      <c r="BH767" s="7702"/>
      <c r="BI767" s="7702"/>
      <c r="BJ767" s="7702"/>
      <c r="BK767" s="7702"/>
      <c r="BL767" s="7702"/>
      <c r="BM767" s="7702"/>
      <c r="BN767" s="7702"/>
      <c r="BO767" s="7702"/>
      <c r="BP767" s="7702"/>
      <c r="BQ767" s="7702"/>
      <c r="BR767" s="7702"/>
      <c r="BS767" s="8293"/>
      <c r="BT767" s="7705"/>
      <c r="BU767" s="7719" t="inlineStr">
        <is>
          <t>SAR(1g)</t>
        </is>
      </c>
      <c r="BV767" s="7693"/>
      <c r="BW767" s="7713">
        <f>POWER(10,(((10*LOG10(BW759))+(AVERAGE(BX763:BX764)-BX760))/10))</f>
        <v>250.00000000000011</v>
      </c>
      <c r="BX767" s="8161">
        <f>CD749</f>
        <v>10.9</v>
      </c>
      <c r="BY767" s="7713">
        <f>BV767*1000/BW767</f>
        <v>0</v>
      </c>
      <c r="BZ767" s="7713">
        <f>((BY767-BX767)*100)/BX767</f>
        <v>-100</v>
      </c>
      <c r="CA767" s="7715" t="str">
        <f>IF(ABS(BZ767)&lt;10,"Válido","No Válido")</f>
        <v>No Válido</v>
      </c>
      <c r="CB767" s="7703"/>
      <c r="CC767" s="7709"/>
      <c r="CD767" s="7796"/>
      <c r="CE767" s="7795"/>
      <c r="CF767" s="7795"/>
      <c r="CG767" s="7795"/>
      <c r="CH767" s="7795"/>
      <c r="CI767" s="7795"/>
      <c r="CJ767" s="7795"/>
      <c r="CK767" s="7795"/>
      <c r="CL767" s="7786"/>
      <c r="CM767" s="7786"/>
      <c r="CN767" s="7786"/>
      <c r="CO767" s="7786"/>
      <c r="CP767" s="7786"/>
      <c r="CQ767" s="7786"/>
      <c r="CR767" s="7786"/>
      <c r="CS767" s="7786"/>
      <c r="CT767" s="7786"/>
      <c r="CU767" s="7786"/>
      <c r="CV767" s="7702"/>
      <c r="CW767" s="7702"/>
      <c r="CX767" s="7702"/>
      <c r="CY767" s="7702"/>
      <c r="CZ767" s="7702"/>
    </row>
    <row r="768" spans="1:104" ht="13.5" thickBot="1" x14ac:dyDescent="0.25">
      <c r="A768" s="7699"/>
      <c r="B768" s="7699"/>
      <c r="C768" s="7702"/>
      <c r="D768" s="7702"/>
      <c r="E768" s="7702"/>
      <c r="F768" s="7702"/>
      <c r="G768" s="7702"/>
      <c r="H768" s="7702"/>
      <c r="I768" s="7702"/>
      <c r="J768" s="7702"/>
      <c r="K768" s="7702"/>
      <c r="L768" s="7702"/>
      <c r="M768" s="7702"/>
      <c r="N768" s="7702"/>
      <c r="O768" s="7702"/>
      <c r="P768" s="7702"/>
      <c r="Q768" s="7702"/>
      <c r="R768" s="7702"/>
      <c r="S768" s="7702"/>
      <c r="T768" s="7702"/>
      <c r="U768" s="7702"/>
      <c r="V768" s="7702"/>
      <c r="W768" s="7702"/>
      <c r="X768" s="7702"/>
      <c r="Y768" s="7702"/>
      <c r="Z768" s="7702"/>
      <c r="AA768" s="7702"/>
      <c r="AB768" s="7702"/>
      <c r="AC768" s="7702"/>
      <c r="AD768" s="7702"/>
      <c r="AE768" s="7702"/>
      <c r="AF768" s="7702"/>
      <c r="AG768" s="7702"/>
      <c r="AH768" s="7702"/>
      <c r="AI768" s="7702"/>
      <c r="AJ768" s="7702"/>
      <c r="AK768" s="7702"/>
      <c r="AL768" s="7702"/>
      <c r="AM768" s="7702"/>
      <c r="AN768" s="7702"/>
      <c r="AO768" s="7702"/>
      <c r="AP768" s="7702"/>
      <c r="AQ768" s="7702"/>
      <c r="AR768" s="7702"/>
      <c r="AS768" s="7702"/>
      <c r="AT768" s="7702"/>
      <c r="AU768" s="7702"/>
      <c r="AV768" s="7702"/>
      <c r="AW768" s="7702"/>
      <c r="AX768" s="7702"/>
      <c r="AY768" s="7702"/>
      <c r="AZ768" s="7702"/>
      <c r="BA768" s="7702"/>
      <c r="BB768" s="7702"/>
      <c r="BC768" s="7702"/>
      <c r="BD768" s="7702"/>
      <c r="BE768" s="7702"/>
      <c r="BF768" s="7702"/>
      <c r="BG768" s="7702"/>
      <c r="BH768" s="7702"/>
      <c r="BI768" s="7702"/>
      <c r="BJ768" s="7702"/>
      <c r="BK768" s="7702"/>
      <c r="BL768" s="7702"/>
      <c r="BM768" s="7702"/>
      <c r="BN768" s="7702"/>
      <c r="BO768" s="7702"/>
      <c r="BP768" s="7702"/>
      <c r="BQ768" s="7702"/>
      <c r="BR768" s="7702"/>
      <c r="BS768" s="8293"/>
      <c r="BT768" s="7705"/>
      <c r="BU768" s="7720" t="inlineStr">
        <is>
          <t>SAR(10g)</t>
        </is>
      </c>
      <c r="BV768" s="7694"/>
      <c r="BW768" s="7714">
        <f>POWER(10,(((10*LOG10(BW759))+(AVERAGE(BX763:BX764)-BX760))/10))</f>
        <v>250.00000000000011</v>
      </c>
      <c r="BX768" s="8162">
        <f>CD750</f>
        <v>7.01</v>
      </c>
      <c r="BY768" s="7714">
        <f>BV768*1000/BW768</f>
        <v>0</v>
      </c>
      <c r="BZ768" s="7714">
        <f>((BY768-BX768)*100)/BX768</f>
        <v>-100</v>
      </c>
      <c r="CA768" s="7716" t="str">
        <f>IF(ABS(BZ768)&lt;10,"Válido","No Válido")</f>
        <v>No Válido</v>
      </c>
      <c r="CB768" s="7703"/>
      <c r="CC768" s="7709"/>
      <c r="CD768" s="7796"/>
      <c r="CE768" s="7795"/>
      <c r="CF768" s="7795"/>
      <c r="CG768" s="7795"/>
      <c r="CH768" s="7795"/>
      <c r="CI768" s="7795"/>
      <c r="CJ768" s="7795"/>
      <c r="CK768" s="7795"/>
      <c r="CL768" s="7786"/>
      <c r="CM768" s="7786"/>
      <c r="CN768" s="7786"/>
      <c r="CO768" s="7786"/>
      <c r="CP768" s="7786"/>
      <c r="CQ768" s="7786"/>
      <c r="CR768" s="7786"/>
      <c r="CS768" s="7786"/>
      <c r="CT768" s="7786"/>
      <c r="CU768" s="7786"/>
      <c r="CV768" s="7702"/>
      <c r="CW768" s="7702"/>
      <c r="CX768" s="7702"/>
      <c r="CY768" s="7702"/>
      <c r="CZ768" s="7702"/>
    </row>
    <row r="769" spans="1:104" ht="13.5" thickBot="1" x14ac:dyDescent="0.25">
      <c r="A769" s="7699"/>
      <c r="B769" s="7699"/>
      <c r="C769" s="7702"/>
      <c r="D769" s="7702"/>
      <c r="E769" s="7702"/>
      <c r="F769" s="7702"/>
      <c r="G769" s="7702"/>
      <c r="H769" s="7702"/>
      <c r="I769" s="7702"/>
      <c r="J769" s="7702"/>
      <c r="K769" s="7702"/>
      <c r="L769" s="7702"/>
      <c r="M769" s="7702"/>
      <c r="N769" s="7702"/>
      <c r="O769" s="7702"/>
      <c r="P769" s="7702"/>
      <c r="Q769" s="7702"/>
      <c r="R769" s="7702"/>
      <c r="S769" s="7702"/>
      <c r="T769" s="7702"/>
      <c r="U769" s="7702"/>
      <c r="V769" s="7702"/>
      <c r="W769" s="7702"/>
      <c r="X769" s="7702"/>
      <c r="Y769" s="7702"/>
      <c r="Z769" s="7702"/>
      <c r="AA769" s="7702"/>
      <c r="AB769" s="7702"/>
      <c r="AC769" s="7702"/>
      <c r="AD769" s="7702"/>
      <c r="AE769" s="7702"/>
      <c r="AF769" s="7702"/>
      <c r="AG769" s="7702"/>
      <c r="AH769" s="7702"/>
      <c r="AI769" s="7702"/>
      <c r="AJ769" s="7702"/>
      <c r="AK769" s="7702"/>
      <c r="AL769" s="7702"/>
      <c r="AM769" s="7702"/>
      <c r="AN769" s="7702"/>
      <c r="AO769" s="7702"/>
      <c r="AP769" s="7702"/>
      <c r="AQ769" s="7702"/>
      <c r="AR769" s="7702"/>
      <c r="AS769" s="7702"/>
      <c r="AT769" s="7702"/>
      <c r="AU769" s="7702"/>
      <c r="AV769" s="7702"/>
      <c r="AW769" s="7702"/>
      <c r="AX769" s="7702"/>
      <c r="AY769" s="7702"/>
      <c r="AZ769" s="7702"/>
      <c r="BA769" s="7702"/>
      <c r="BB769" s="7702"/>
      <c r="BC769" s="7702"/>
      <c r="BD769" s="7702"/>
      <c r="BE769" s="7702"/>
      <c r="BF769" s="7702"/>
      <c r="BG769" s="7702"/>
      <c r="BH769" s="7702"/>
      <c r="BI769" s="7702"/>
      <c r="BJ769" s="7702"/>
      <c r="BK769" s="7702"/>
      <c r="BL769" s="7702"/>
      <c r="BM769" s="7702"/>
      <c r="BN769" s="7702"/>
      <c r="BO769" s="7702"/>
      <c r="BP769" s="7702"/>
      <c r="BQ769" s="7702"/>
      <c r="BR769" s="7702"/>
      <c r="BS769" s="8293"/>
      <c r="BT769" s="7705"/>
      <c r="BU769" s="7702"/>
      <c r="BV769" s="7702"/>
      <c r="BW769" s="7702"/>
      <c r="BX769" s="7702"/>
      <c r="BY769" s="7726"/>
      <c r="BZ769" s="7726"/>
      <c r="CA769" s="7726"/>
      <c r="CB769" s="7726"/>
      <c r="CC769" s="7734"/>
      <c r="CD769" s="7796"/>
      <c r="CE769" s="7795"/>
      <c r="CF769" s="7795"/>
      <c r="CG769" s="7795"/>
      <c r="CH769" s="7795"/>
      <c r="CI769" s="7795"/>
      <c r="CJ769" s="7795"/>
      <c r="CK769" s="7795"/>
      <c r="CL769" s="7786"/>
      <c r="CM769" s="7786"/>
      <c r="CN769" s="7786"/>
      <c r="CO769" s="7786"/>
      <c r="CP769" s="7786"/>
      <c r="CQ769" s="7786"/>
      <c r="CR769" s="7786"/>
      <c r="CS769" s="7786"/>
      <c r="CT769" s="7786"/>
      <c r="CU769" s="7786"/>
      <c r="CV769" s="7702"/>
      <c r="CW769" s="7702"/>
      <c r="CX769" s="7702"/>
      <c r="CY769" s="7702"/>
      <c r="CZ769" s="7702"/>
    </row>
    <row r="770" spans="1:104" ht="26.25" thickBot="1" x14ac:dyDescent="0.25">
      <c r="A770" s="7699"/>
      <c r="B770" s="7699"/>
      <c r="C770" s="7702"/>
      <c r="D770" s="7702"/>
      <c r="E770" s="7702"/>
      <c r="F770" s="7702"/>
      <c r="G770" s="7702"/>
      <c r="H770" s="7702"/>
      <c r="I770" s="7702"/>
      <c r="J770" s="7702"/>
      <c r="K770" s="7702"/>
      <c r="L770" s="7702"/>
      <c r="M770" s="7702"/>
      <c r="N770" s="7702"/>
      <c r="O770" s="7702"/>
      <c r="P770" s="7702"/>
      <c r="Q770" s="7702"/>
      <c r="R770" s="7702"/>
      <c r="S770" s="7702"/>
      <c r="T770" s="7702"/>
      <c r="U770" s="7702"/>
      <c r="V770" s="7702"/>
      <c r="W770" s="7702"/>
      <c r="X770" s="7702"/>
      <c r="Y770" s="7702"/>
      <c r="Z770" s="7702"/>
      <c r="AA770" s="7702"/>
      <c r="AB770" s="7702"/>
      <c r="AC770" s="7702"/>
      <c r="AD770" s="7702"/>
      <c r="AE770" s="7702"/>
      <c r="AF770" s="7702"/>
      <c r="AG770" s="7702"/>
      <c r="AH770" s="7702"/>
      <c r="AI770" s="7702"/>
      <c r="AJ770" s="7702"/>
      <c r="AK770" s="7702"/>
      <c r="AL770" s="7702"/>
      <c r="AM770" s="7702"/>
      <c r="AN770" s="7702"/>
      <c r="AO770" s="7702"/>
      <c r="AP770" s="7702"/>
      <c r="AQ770" s="7702"/>
      <c r="AR770" s="7702"/>
      <c r="AS770" s="7702"/>
      <c r="AT770" s="7702"/>
      <c r="AU770" s="7702"/>
      <c r="AV770" s="7702"/>
      <c r="AW770" s="7702"/>
      <c r="AX770" s="7702"/>
      <c r="AY770" s="7702"/>
      <c r="AZ770" s="7702"/>
      <c r="BA770" s="7702"/>
      <c r="BB770" s="7702"/>
      <c r="BC770" s="7702"/>
      <c r="BD770" s="7702"/>
      <c r="BE770" s="7702"/>
      <c r="BF770" s="7702"/>
      <c r="BG770" s="7702"/>
      <c r="BH770" s="7702"/>
      <c r="BI770" s="7702"/>
      <c r="BJ770" s="7702"/>
      <c r="BK770" s="7702"/>
      <c r="BL770" s="7702"/>
      <c r="BM770" s="7702"/>
      <c r="BN770" s="7702"/>
      <c r="BO770" s="7702"/>
      <c r="BP770" s="7702"/>
      <c r="BQ770" s="7702"/>
      <c r="BR770" s="7702"/>
      <c r="BS770" s="8293"/>
      <c r="BT770" s="7705"/>
      <c r="BU770" s="7695"/>
      <c r="BV770" s="7696" t="inlineStr">
        <is>
          <t>Valor SAR extrap</t>
        </is>
      </c>
      <c r="BW770" s="7697" t="inlineStr">
        <is>
          <t>Desviacion (%)</t>
        </is>
      </c>
      <c r="BX770" s="7698" t="inlineStr">
        <is>
          <t>Veredicto</t>
        </is>
      </c>
      <c r="BY770" s="7726"/>
      <c r="BZ770" s="7726"/>
      <c r="CA770" s="7726" t="inlineStr">
        <is>
          <t>Frequency
(MHz)</t>
        </is>
      </c>
      <c r="CB770" s="7726" t="str">
        <f>CA756</f>
        <v>Head/Body:</v>
      </c>
      <c r="CC770" s="7734" t="inlineStr">
        <is>
          <t>SAR over</t>
        </is>
      </c>
      <c r="CD770" s="7796"/>
      <c r="CE770" s="7795"/>
      <c r="CF770" s="7795"/>
      <c r="CG770" s="7795"/>
      <c r="CH770" s="7795"/>
      <c r="CI770" s="7795"/>
      <c r="CJ770" s="7795"/>
      <c r="CK770" s="7795"/>
      <c r="CL770" s="7786"/>
      <c r="CM770" s="7786"/>
      <c r="CN770" s="7786"/>
      <c r="CO770" s="7786"/>
      <c r="CP770" s="7786"/>
      <c r="CQ770" s="7786"/>
      <c r="CR770" s="7786"/>
      <c r="CS770" s="7786"/>
      <c r="CT770" s="7786"/>
      <c r="CU770" s="7786"/>
      <c r="CV770" s="7702"/>
      <c r="CW770" s="7702"/>
      <c r="CX770" s="7702"/>
      <c r="CY770" s="7702"/>
      <c r="CZ770" s="7702"/>
    </row>
    <row r="771" spans="1:104" x14ac:dyDescent="0.2">
      <c r="A771" s="7699"/>
      <c r="B771" s="7699"/>
      <c r="C771" s="7702"/>
      <c r="D771" s="7702"/>
      <c r="E771" s="7702"/>
      <c r="F771" s="7702"/>
      <c r="G771" s="7702"/>
      <c r="H771" s="7702"/>
      <c r="I771" s="7702"/>
      <c r="J771" s="7702"/>
      <c r="K771" s="7702"/>
      <c r="L771" s="7702"/>
      <c r="M771" s="7702"/>
      <c r="N771" s="7702"/>
      <c r="O771" s="7702"/>
      <c r="P771" s="7702"/>
      <c r="Q771" s="7702"/>
      <c r="R771" s="7702"/>
      <c r="S771" s="7702"/>
      <c r="T771" s="7702"/>
      <c r="U771" s="7702"/>
      <c r="V771" s="7702"/>
      <c r="W771" s="7702"/>
      <c r="X771" s="7702"/>
      <c r="Y771" s="7702"/>
      <c r="Z771" s="7702"/>
      <c r="AA771" s="7702"/>
      <c r="AB771" s="7702"/>
      <c r="AC771" s="7702"/>
      <c r="AD771" s="7702"/>
      <c r="AE771" s="7702"/>
      <c r="AF771" s="7702"/>
      <c r="AG771" s="7702"/>
      <c r="AH771" s="7702"/>
      <c r="AI771" s="7702"/>
      <c r="AJ771" s="7702"/>
      <c r="AK771" s="7702"/>
      <c r="AL771" s="7702"/>
      <c r="AM771" s="7702"/>
      <c r="AN771" s="7702"/>
      <c r="AO771" s="7702"/>
      <c r="AP771" s="7702"/>
      <c r="AQ771" s="7702"/>
      <c r="AR771" s="7702"/>
      <c r="AS771" s="7702"/>
      <c r="AT771" s="7702"/>
      <c r="AU771" s="7702"/>
      <c r="AV771" s="7702"/>
      <c r="AW771" s="7702"/>
      <c r="AX771" s="7702"/>
      <c r="AY771" s="7702"/>
      <c r="AZ771" s="7702"/>
      <c r="BA771" s="7702"/>
      <c r="BB771" s="7702"/>
      <c r="BC771" s="7702"/>
      <c r="BD771" s="7702"/>
      <c r="BE771" s="7702"/>
      <c r="BF771" s="7702"/>
      <c r="BG771" s="7702"/>
      <c r="BH771" s="7702"/>
      <c r="BI771" s="7702"/>
      <c r="BJ771" s="7702"/>
      <c r="BK771" s="7702"/>
      <c r="BL771" s="7702"/>
      <c r="BM771" s="7702"/>
      <c r="BN771" s="7702"/>
      <c r="BO771" s="7702"/>
      <c r="BP771" s="7702"/>
      <c r="BQ771" s="7702"/>
      <c r="BR771" s="7702"/>
      <c r="BS771" s="8293"/>
      <c r="BT771" s="7705"/>
      <c r="BU771" s="7684" t="inlineStr">
        <is>
          <t>Fast SAR 1g</t>
        </is>
      </c>
      <c r="BV771" s="7693"/>
      <c r="BW771" s="7713" t="e">
        <f>((BV771-BV767)*100)/BV767</f>
        <v>#DIV/0!</v>
      </c>
      <c r="BX771" s="7715" t="e">
        <f>IF(ABS(BW771)&lt;3,"Válido","No Válido")</f>
        <v>#DIV/0!</v>
      </c>
      <c r="BY771" s="7726"/>
      <c r="BZ771" s="7726"/>
      <c r="CA771" s="7726">
        <f>BU759</f>
        <v>0</v>
      </c>
      <c r="CB771" s="7726" t="str">
        <f>CB756</f>
        <v>Head</v>
      </c>
      <c r="CC771" s="7734" t="inlineStr">
        <is>
          <t>1 gr.</t>
        </is>
      </c>
      <c r="CD771" s="7796"/>
      <c r="CE771" s="7795"/>
      <c r="CF771" s="7795"/>
      <c r="CG771" s="7795"/>
      <c r="CH771" s="7795"/>
      <c r="CI771" s="7795"/>
      <c r="CJ771" s="7795"/>
      <c r="CK771" s="7795"/>
      <c r="CL771" s="7786"/>
      <c r="CM771" s="7786"/>
      <c r="CN771" s="7786"/>
      <c r="CO771" s="7786"/>
      <c r="CP771" s="7786"/>
      <c r="CQ771" s="7786"/>
      <c r="CR771" s="7786"/>
      <c r="CS771" s="7786"/>
      <c r="CT771" s="7786"/>
      <c r="CU771" s="7786"/>
      <c r="CV771" s="7702"/>
      <c r="CW771" s="7702"/>
      <c r="CX771" s="7702"/>
      <c r="CY771" s="7702"/>
      <c r="CZ771" s="7702"/>
    </row>
    <row r="772" spans="1:104" ht="13.5" thickBot="1" x14ac:dyDescent="0.25">
      <c r="A772" s="7699"/>
      <c r="B772" s="7699"/>
      <c r="C772" s="7702"/>
      <c r="D772" s="7702"/>
      <c r="E772" s="7702"/>
      <c r="F772" s="7702"/>
      <c r="G772" s="7702"/>
      <c r="H772" s="7702"/>
      <c r="I772" s="7702"/>
      <c r="J772" s="7702"/>
      <c r="K772" s="7702"/>
      <c r="L772" s="7702"/>
      <c r="M772" s="7702"/>
      <c r="N772" s="7702"/>
      <c r="O772" s="7702"/>
      <c r="P772" s="7702"/>
      <c r="Q772" s="7702"/>
      <c r="R772" s="7702"/>
      <c r="S772" s="7702"/>
      <c r="T772" s="7702"/>
      <c r="U772" s="7702"/>
      <c r="V772" s="7702"/>
      <c r="W772" s="7702"/>
      <c r="X772" s="7702"/>
      <c r="Y772" s="7702"/>
      <c r="Z772" s="7702"/>
      <c r="AA772" s="7702"/>
      <c r="AB772" s="7702"/>
      <c r="AC772" s="7702"/>
      <c r="AD772" s="7702"/>
      <c r="AE772" s="7702"/>
      <c r="AF772" s="7702"/>
      <c r="AG772" s="7702"/>
      <c r="AH772" s="7702"/>
      <c r="AI772" s="7702"/>
      <c r="AJ772" s="7702"/>
      <c r="AK772" s="7702"/>
      <c r="AL772" s="7702"/>
      <c r="AM772" s="7702"/>
      <c r="AN772" s="7702"/>
      <c r="AO772" s="7702"/>
      <c r="AP772" s="7702"/>
      <c r="AQ772" s="7702"/>
      <c r="AR772" s="7702"/>
      <c r="AS772" s="7702"/>
      <c r="AT772" s="7702"/>
      <c r="AU772" s="7702"/>
      <c r="AV772" s="7702"/>
      <c r="AW772" s="7702"/>
      <c r="AX772" s="7702"/>
      <c r="AY772" s="7702"/>
      <c r="AZ772" s="7702"/>
      <c r="BA772" s="7702"/>
      <c r="BB772" s="7702"/>
      <c r="BC772" s="7702"/>
      <c r="BD772" s="7702"/>
      <c r="BE772" s="7702"/>
      <c r="BF772" s="7702"/>
      <c r="BG772" s="7702"/>
      <c r="BH772" s="7702"/>
      <c r="BI772" s="7702"/>
      <c r="BJ772" s="7702"/>
      <c r="BK772" s="7702"/>
      <c r="BL772" s="7702"/>
      <c r="BM772" s="7702"/>
      <c r="BN772" s="7702"/>
      <c r="BO772" s="7702"/>
      <c r="BP772" s="7702"/>
      <c r="BQ772" s="7702"/>
      <c r="BR772" s="7702"/>
      <c r="BS772" s="8293"/>
      <c r="BT772" s="7705"/>
      <c r="BU772" s="7718" t="inlineStr">
        <is>
          <t>Fast SAR 10g</t>
        </is>
      </c>
      <c r="BV772" s="7694"/>
      <c r="BW772" s="7714" t="e">
        <f>((BV772-BV768)*100)/BV768</f>
        <v>#DIV/0!</v>
      </c>
      <c r="BX772" s="7716" t="e">
        <f>IF(ABS(BW772)&lt;7,"Válido","No Válido")</f>
        <v>#DIV/0!</v>
      </c>
      <c r="BY772" s="7727"/>
      <c r="BZ772" s="7726"/>
      <c r="CA772" s="7732">
        <f>BU759</f>
        <v>0</v>
      </c>
      <c r="CB772" s="7730" t="str">
        <f>CB756</f>
        <v>Head</v>
      </c>
      <c r="CC772" s="7734" t="inlineStr">
        <is>
          <t>10 gr.</t>
        </is>
      </c>
      <c r="CD772" s="7796"/>
      <c r="CE772" s="7795"/>
      <c r="CF772" s="7795"/>
      <c r="CG772" s="7795"/>
      <c r="CH772" s="7795"/>
      <c r="CI772" s="7795"/>
      <c r="CJ772" s="7795"/>
      <c r="CK772" s="7795"/>
      <c r="CL772" s="7786"/>
      <c r="CM772" s="7786"/>
      <c r="CN772" s="7786"/>
      <c r="CO772" s="7786"/>
      <c r="CP772" s="7786"/>
      <c r="CQ772" s="7786"/>
      <c r="CR772" s="7786"/>
      <c r="CS772" s="7786"/>
      <c r="CT772" s="7786"/>
      <c r="CU772" s="7786"/>
      <c r="CV772" s="7702"/>
      <c r="CW772" s="7702"/>
      <c r="CX772" s="7702"/>
      <c r="CY772" s="7702"/>
      <c r="CZ772" s="7702"/>
    </row>
    <row r="773" spans="1:104" x14ac:dyDescent="0.2">
      <c r="A773" s="7699"/>
      <c r="B773" s="7699"/>
      <c r="C773" s="7702"/>
      <c r="D773" s="7702"/>
      <c r="E773" s="7702"/>
      <c r="F773" s="7702"/>
      <c r="G773" s="7702"/>
      <c r="H773" s="7702"/>
      <c r="I773" s="7702"/>
      <c r="J773" s="7702"/>
      <c r="K773" s="7702"/>
      <c r="L773" s="7702"/>
      <c r="M773" s="7702"/>
      <c r="N773" s="7702"/>
      <c r="O773" s="7702"/>
      <c r="P773" s="7702"/>
      <c r="Q773" s="7702"/>
      <c r="R773" s="7702"/>
      <c r="S773" s="7702"/>
      <c r="T773" s="7702"/>
      <c r="U773" s="7702"/>
      <c r="V773" s="7702"/>
      <c r="W773" s="7702"/>
      <c r="X773" s="7702"/>
      <c r="Y773" s="7702"/>
      <c r="Z773" s="7702"/>
      <c r="AA773" s="7702"/>
      <c r="AB773" s="7702"/>
      <c r="AC773" s="7702"/>
      <c r="AD773" s="7702"/>
      <c r="AE773" s="7702"/>
      <c r="AF773" s="7702"/>
      <c r="AG773" s="7702"/>
      <c r="AH773" s="7702"/>
      <c r="AI773" s="7702"/>
      <c r="AJ773" s="7702"/>
      <c r="AK773" s="7702"/>
      <c r="AL773" s="7702"/>
      <c r="AM773" s="7702"/>
      <c r="AN773" s="7702"/>
      <c r="AO773" s="7702"/>
      <c r="AP773" s="7702"/>
      <c r="AQ773" s="7702"/>
      <c r="AR773" s="7702"/>
      <c r="AS773" s="7702"/>
      <c r="AT773" s="7702"/>
      <c r="AU773" s="7702"/>
      <c r="AV773" s="7702"/>
      <c r="AW773" s="7702"/>
      <c r="AX773" s="7702"/>
      <c r="AY773" s="7702"/>
      <c r="AZ773" s="7702"/>
      <c r="BA773" s="7702"/>
      <c r="BB773" s="7702"/>
      <c r="BC773" s="7702"/>
      <c r="BD773" s="7702"/>
      <c r="BE773" s="7702"/>
      <c r="BF773" s="7702"/>
      <c r="BG773" s="7702"/>
      <c r="BH773" s="7702"/>
      <c r="BI773" s="7702"/>
      <c r="BJ773" s="7702"/>
      <c r="BK773" s="7702"/>
      <c r="BL773" s="7702"/>
      <c r="BM773" s="7702"/>
      <c r="BN773" s="7702"/>
      <c r="BO773" s="7702"/>
      <c r="BP773" s="7702"/>
      <c r="BQ773" s="7702"/>
      <c r="BR773" s="7702"/>
      <c r="BS773" s="8293"/>
      <c r="BT773" s="7735"/>
      <c r="BU773" s="7784"/>
      <c r="BV773" s="7784"/>
      <c r="BW773" s="7702"/>
      <c r="BX773" s="7702"/>
      <c r="BY773" s="7785"/>
      <c r="BZ773" s="7702"/>
      <c r="CA773" s="7998"/>
      <c r="CB773" s="7702"/>
      <c r="CC773" s="7708"/>
      <c r="CD773" s="7796"/>
      <c r="CE773" s="7795"/>
      <c r="CF773" s="7795"/>
      <c r="CG773" s="7795"/>
      <c r="CH773" s="7795"/>
      <c r="CI773" s="7795"/>
      <c r="CJ773" s="7795"/>
      <c r="CK773" s="7795"/>
      <c r="CL773" s="7786"/>
      <c r="CM773" s="7786"/>
      <c r="CN773" s="7786"/>
      <c r="CO773" s="7786"/>
      <c r="CP773" s="7786"/>
      <c r="CQ773" s="7786"/>
      <c r="CR773" s="7786"/>
      <c r="CS773" s="7786"/>
      <c r="CT773" s="7786"/>
      <c r="CU773" s="7786"/>
      <c r="CV773" s="7702"/>
      <c r="CW773" s="7702"/>
      <c r="CX773" s="7702"/>
      <c r="CY773" s="7702"/>
      <c r="CZ773" s="7702"/>
    </row>
    <row r="774" spans="1:104" x14ac:dyDescent="0.2">
      <c r="A774" s="7699"/>
      <c r="B774" s="7699"/>
      <c r="C774" s="7702"/>
      <c r="D774" s="7702"/>
      <c r="E774" s="7702"/>
      <c r="F774" s="7702"/>
      <c r="G774" s="7702"/>
      <c r="H774" s="7702"/>
      <c r="I774" s="7702"/>
      <c r="J774" s="7702"/>
      <c r="K774" s="7702"/>
      <c r="L774" s="7702"/>
      <c r="M774" s="7702"/>
      <c r="N774" s="7702"/>
      <c r="O774" s="7702"/>
      <c r="P774" s="7702"/>
      <c r="Q774" s="7702"/>
      <c r="R774" s="7702"/>
      <c r="S774" s="7702"/>
      <c r="T774" s="7702"/>
      <c r="U774" s="7702"/>
      <c r="V774" s="7702"/>
      <c r="W774" s="7702"/>
      <c r="X774" s="7702"/>
      <c r="Y774" s="7702"/>
      <c r="Z774" s="7702"/>
      <c r="AA774" s="7702"/>
      <c r="AB774" s="7702"/>
      <c r="AC774" s="7702"/>
      <c r="AD774" s="7702"/>
      <c r="AE774" s="7702"/>
      <c r="AF774" s="7702"/>
      <c r="AG774" s="7702"/>
      <c r="AH774" s="7702"/>
      <c r="AI774" s="7702"/>
      <c r="AJ774" s="7702"/>
      <c r="AK774" s="7702"/>
      <c r="AL774" s="7702"/>
      <c r="AM774" s="7702"/>
      <c r="AN774" s="7702"/>
      <c r="AO774" s="7702"/>
      <c r="AP774" s="7702"/>
      <c r="AQ774" s="7702"/>
      <c r="AR774" s="7702"/>
      <c r="AS774" s="7702"/>
      <c r="AT774" s="7702"/>
      <c r="AU774" s="7702"/>
      <c r="AV774" s="7702"/>
      <c r="AW774" s="7702"/>
      <c r="AX774" s="7702"/>
      <c r="AY774" s="7702"/>
      <c r="AZ774" s="7702"/>
      <c r="BA774" s="7702"/>
      <c r="BB774" s="7702"/>
      <c r="BC774" s="7702"/>
      <c r="BD774" s="7702"/>
      <c r="BE774" s="7702"/>
      <c r="BF774" s="7702"/>
      <c r="BG774" s="7702"/>
      <c r="BH774" s="7702"/>
      <c r="BI774" s="7702"/>
      <c r="BJ774" s="7702"/>
      <c r="BK774" s="7702"/>
      <c r="BL774" s="7702"/>
      <c r="BM774" s="7702"/>
      <c r="BN774" s="7702"/>
      <c r="BO774" s="7702"/>
      <c r="BP774" s="7702"/>
      <c r="BQ774" s="7702"/>
      <c r="BR774" s="7702"/>
      <c r="BS774" s="8293"/>
      <c r="BT774" s="7726"/>
      <c r="BU774" s="7727" t="inlineStr">
        <is>
          <t>Date</t>
        </is>
      </c>
      <c r="BV774" s="7727" t="inlineStr">
        <is>
          <t>Frequency
(MHz)</t>
        </is>
      </c>
      <c r="BW774" s="7726" t="str">
        <f>CA756</f>
        <v>Head/Body:</v>
      </c>
      <c r="BX774" s="7726" t="inlineStr">
        <is>
          <t>SAR over</t>
        </is>
      </c>
      <c r="BY774" s="7726" t="inlineStr">
        <is>
          <t>Fast SAR
(W/kg)</t>
        </is>
      </c>
      <c r="BZ774" s="7726" t="inlineStr">
        <is>
          <t>SAR
(W/kg)</t>
        </is>
      </c>
      <c r="CA774" s="7726" t="inlineStr">
        <is>
          <t>1 W Target
SAR (W/kg)</t>
        </is>
      </c>
      <c r="CB774" s="7726" t="inlineStr">
        <is>
          <t>1 W Norm.
SAR (W/kg)</t>
        </is>
      </c>
      <c r="CC774" s="7734" t="inlineStr">
        <is>
          <t>Drift (%)</t>
        </is>
      </c>
      <c r="CD774" s="7796"/>
      <c r="CE774" s="7795"/>
      <c r="CF774" s="7795"/>
      <c r="CG774" s="7795"/>
      <c r="CH774" s="7795"/>
      <c r="CI774" s="7795"/>
      <c r="CJ774" s="7795"/>
      <c r="CK774" s="7795"/>
      <c r="CL774" s="7786"/>
      <c r="CM774" s="7786"/>
      <c r="CN774" s="7786"/>
      <c r="CO774" s="7786"/>
      <c r="CP774" s="7786"/>
      <c r="CQ774" s="7786"/>
      <c r="CR774" s="7786"/>
      <c r="CS774" s="7786"/>
      <c r="CT774" s="7786"/>
      <c r="CU774" s="7786"/>
      <c r="CV774" s="7702"/>
      <c r="CW774" s="7702"/>
      <c r="CX774" s="7702"/>
      <c r="CY774" s="7702"/>
      <c r="CZ774" s="7702"/>
    </row>
    <row r="775" spans="1:104" x14ac:dyDescent="0.2">
      <c r="A775" s="7699"/>
      <c r="B775" s="7699"/>
      <c r="C775" s="7702"/>
      <c r="D775" s="7702"/>
      <c r="E775" s="7702"/>
      <c r="F775" s="7702"/>
      <c r="G775" s="7702"/>
      <c r="H775" s="7702"/>
      <c r="I775" s="7702"/>
      <c r="J775" s="7702"/>
      <c r="K775" s="7702"/>
      <c r="L775" s="7702"/>
      <c r="M775" s="7702"/>
      <c r="N775" s="7702"/>
      <c r="O775" s="7702"/>
      <c r="P775" s="7702"/>
      <c r="Q775" s="7702"/>
      <c r="R775" s="7702"/>
      <c r="S775" s="7702"/>
      <c r="T775" s="7702"/>
      <c r="U775" s="7702"/>
      <c r="V775" s="7702"/>
      <c r="W775" s="7702"/>
      <c r="X775" s="7702"/>
      <c r="Y775" s="7702"/>
      <c r="Z775" s="7702"/>
      <c r="AA775" s="7702"/>
      <c r="AB775" s="7702"/>
      <c r="AC775" s="7702"/>
      <c r="AD775" s="7702"/>
      <c r="AE775" s="7702"/>
      <c r="AF775" s="7702"/>
      <c r="AG775" s="7702"/>
      <c r="AH775" s="7702"/>
      <c r="AI775" s="7702"/>
      <c r="AJ775" s="7702"/>
      <c r="AK775" s="7702"/>
      <c r="AL775" s="7702"/>
      <c r="AM775" s="7702"/>
      <c r="AN775" s="7702"/>
      <c r="AO775" s="7702"/>
      <c r="AP775" s="7702"/>
      <c r="AQ775" s="7702"/>
      <c r="AR775" s="7702"/>
      <c r="AS775" s="7702"/>
      <c r="AT775" s="7702"/>
      <c r="AU775" s="7702"/>
      <c r="AV775" s="7702"/>
      <c r="AW775" s="7702"/>
      <c r="AX775" s="7702"/>
      <c r="AY775" s="7702"/>
      <c r="AZ775" s="7702"/>
      <c r="BA775" s="7702"/>
      <c r="BB775" s="7702"/>
      <c r="BC775" s="7702"/>
      <c r="BD775" s="7702"/>
      <c r="BE775" s="7702"/>
      <c r="BF775" s="7702"/>
      <c r="BG775" s="7702"/>
      <c r="BH775" s="7702"/>
      <c r="BI775" s="7702"/>
      <c r="BJ775" s="7702"/>
      <c r="BK775" s="7702"/>
      <c r="BL775" s="7702"/>
      <c r="BM775" s="7702"/>
      <c r="BN775" s="7702"/>
      <c r="BO775" s="7702"/>
      <c r="BP775" s="7702"/>
      <c r="BQ775" s="7702"/>
      <c r="BR775" s="7702"/>
      <c r="BS775" s="8293"/>
      <c r="BT775" s="7735"/>
      <c r="BU775" s="7757">
        <f>CB750</f>
        <v>0</v>
      </c>
      <c r="BV775" s="7732">
        <f>BU759</f>
        <v>0</v>
      </c>
      <c r="BW775" s="7732" t="str">
        <f>CB756</f>
        <v>Head</v>
      </c>
      <c r="BX775" s="7732" t="inlineStr">
        <is>
          <t>1 gr.</t>
        </is>
      </c>
      <c r="BY775" s="7732">
        <f>BV771</f>
        <v>0</v>
      </c>
      <c r="BZ775" s="7728">
        <f>BV767</f>
        <v>0</v>
      </c>
      <c r="CA775" s="7732">
        <f t="shared" ref="CA775:CA776" si="99">BX767</f>
        <v>10.9</v>
      </c>
      <c r="CB775" s="7730">
        <f t="shared" ref="CB775:CB776" si="100">BY767</f>
        <v>0</v>
      </c>
      <c r="CC775" s="7734">
        <f t="shared" ref="CC775:CC776" si="101">BZ767</f>
        <v>-100</v>
      </c>
      <c r="CD775" s="7796"/>
      <c r="CE775" s="7795"/>
      <c r="CF775" s="7795"/>
      <c r="CG775" s="7795"/>
      <c r="CH775" s="7795"/>
      <c r="CI775" s="7795"/>
      <c r="CJ775" s="7795"/>
      <c r="CK775" s="7795"/>
      <c r="CL775" s="7786"/>
      <c r="CM775" s="7786"/>
      <c r="CN775" s="7786"/>
      <c r="CO775" s="7786"/>
      <c r="CP775" s="7786"/>
      <c r="CQ775" s="7786"/>
      <c r="CR775" s="7786"/>
      <c r="CS775" s="7786"/>
      <c r="CT775" s="7786"/>
      <c r="CU775" s="7786"/>
      <c r="CV775" s="7702"/>
      <c r="CW775" s="7702"/>
      <c r="CX775" s="7702"/>
      <c r="CY775" s="7702"/>
      <c r="CZ775" s="7702"/>
    </row>
    <row r="776" spans="1:104" x14ac:dyDescent="0.2">
      <c r="A776" s="7699"/>
      <c r="B776" s="7699"/>
      <c r="C776" s="7702"/>
      <c r="D776" s="7702"/>
      <c r="E776" s="7702"/>
      <c r="F776" s="7702"/>
      <c r="G776" s="7702"/>
      <c r="H776" s="7702"/>
      <c r="I776" s="7702"/>
      <c r="J776" s="7702"/>
      <c r="K776" s="7702"/>
      <c r="L776" s="7702"/>
      <c r="M776" s="7702"/>
      <c r="N776" s="7702"/>
      <c r="O776" s="7702"/>
      <c r="P776" s="7702"/>
      <c r="Q776" s="7702"/>
      <c r="R776" s="7702"/>
      <c r="S776" s="7702"/>
      <c r="T776" s="7702"/>
      <c r="U776" s="7702"/>
      <c r="V776" s="7702"/>
      <c r="W776" s="7702"/>
      <c r="X776" s="7702"/>
      <c r="Y776" s="7702"/>
      <c r="Z776" s="7702"/>
      <c r="AA776" s="7702"/>
      <c r="AB776" s="7702"/>
      <c r="AC776" s="7702"/>
      <c r="AD776" s="7702"/>
      <c r="AE776" s="7702"/>
      <c r="AF776" s="7702"/>
      <c r="AG776" s="7702"/>
      <c r="AH776" s="7702"/>
      <c r="AI776" s="7702"/>
      <c r="AJ776" s="7702"/>
      <c r="AK776" s="7702"/>
      <c r="AL776" s="7702"/>
      <c r="AM776" s="7702"/>
      <c r="AN776" s="7702"/>
      <c r="AO776" s="7702"/>
      <c r="AP776" s="7702"/>
      <c r="AQ776" s="7702"/>
      <c r="AR776" s="7702"/>
      <c r="AS776" s="7702"/>
      <c r="AT776" s="7702"/>
      <c r="AU776" s="7702"/>
      <c r="AV776" s="7702"/>
      <c r="AW776" s="7702"/>
      <c r="AX776" s="7702"/>
      <c r="AY776" s="7702"/>
      <c r="AZ776" s="7702"/>
      <c r="BA776" s="7702"/>
      <c r="BB776" s="7702"/>
      <c r="BC776" s="7702"/>
      <c r="BD776" s="7702"/>
      <c r="BE776" s="7702"/>
      <c r="BF776" s="7702"/>
      <c r="BG776" s="7702"/>
      <c r="BH776" s="7702"/>
      <c r="BI776" s="7702"/>
      <c r="BJ776" s="7702"/>
      <c r="BK776" s="7702"/>
      <c r="BL776" s="7702"/>
      <c r="BM776" s="7702"/>
      <c r="BN776" s="7702"/>
      <c r="BO776" s="7702"/>
      <c r="BP776" s="7702"/>
      <c r="BQ776" s="7702"/>
      <c r="BR776" s="7702"/>
      <c r="BS776" s="8293"/>
      <c r="BT776" s="7736"/>
      <c r="BU776" s="7757">
        <f>CB750</f>
        <v>0</v>
      </c>
      <c r="BV776" s="7730">
        <f>BU759</f>
        <v>0</v>
      </c>
      <c r="BW776" s="7731" t="str">
        <f>CB756</f>
        <v>Head</v>
      </c>
      <c r="BX776" s="7731" t="inlineStr">
        <is>
          <t>10 gr.</t>
        </is>
      </c>
      <c r="BY776" s="7730">
        <f>BV772</f>
        <v>0</v>
      </c>
      <c r="BZ776" s="7728">
        <f>BV768</f>
        <v>0</v>
      </c>
      <c r="CA776" s="7728">
        <f t="shared" si="99"/>
        <v>7.01</v>
      </c>
      <c r="CB776" s="7728">
        <f t="shared" si="100"/>
        <v>0</v>
      </c>
      <c r="CC776" s="7734">
        <f t="shared" si="101"/>
        <v>-100</v>
      </c>
      <c r="CD776" s="7796"/>
      <c r="CE776" s="7795"/>
      <c r="CF776" s="7795"/>
      <c r="CG776" s="7795"/>
      <c r="CH776" s="7795"/>
      <c r="CI776" s="7795"/>
      <c r="CJ776" s="7795"/>
      <c r="CK776" s="7795"/>
      <c r="CL776" s="7786"/>
      <c r="CM776" s="7786"/>
      <c r="CN776" s="7786"/>
      <c r="CO776" s="7786"/>
      <c r="CP776" s="7786"/>
      <c r="CQ776" s="7786"/>
      <c r="CR776" s="7786"/>
      <c r="CS776" s="7786"/>
      <c r="CT776" s="7786"/>
      <c r="CU776" s="7786"/>
      <c r="CV776" s="7702"/>
      <c r="CW776" s="7702"/>
      <c r="CX776" s="7702"/>
      <c r="CY776" s="7702"/>
      <c r="CZ776" s="7702"/>
    </row>
    <row r="777" spans="1:104" ht="13.5" thickBot="1" x14ac:dyDescent="0.25">
      <c r="A777" s="7699"/>
      <c r="B777" s="7699"/>
      <c r="C777" s="7702"/>
      <c r="D777" s="7702"/>
      <c r="E777" s="7702"/>
      <c r="F777" s="7702"/>
      <c r="G777" s="7702"/>
      <c r="H777" s="7702"/>
      <c r="I777" s="7702"/>
      <c r="J777" s="7702"/>
      <c r="K777" s="7702"/>
      <c r="L777" s="7702"/>
      <c r="M777" s="7702"/>
      <c r="N777" s="7702"/>
      <c r="O777" s="7702"/>
      <c r="P777" s="7702"/>
      <c r="Q777" s="7702"/>
      <c r="R777" s="7702"/>
      <c r="S777" s="7702"/>
      <c r="T777" s="7702"/>
      <c r="U777" s="7702"/>
      <c r="V777" s="7702"/>
      <c r="W777" s="7702"/>
      <c r="X777" s="7702"/>
      <c r="Y777" s="7702"/>
      <c r="Z777" s="7702"/>
      <c r="AA777" s="7702"/>
      <c r="AB777" s="7702"/>
      <c r="AC777" s="7702"/>
      <c r="AD777" s="7702"/>
      <c r="AE777" s="7702"/>
      <c r="AF777" s="7702"/>
      <c r="AG777" s="7702"/>
      <c r="AH777" s="7702"/>
      <c r="AI777" s="7702"/>
      <c r="AJ777" s="7702"/>
      <c r="AK777" s="7702"/>
      <c r="AL777" s="7702"/>
      <c r="AM777" s="7702"/>
      <c r="AN777" s="7702"/>
      <c r="AO777" s="7702"/>
      <c r="AP777" s="7702"/>
      <c r="AQ777" s="7702"/>
      <c r="AR777" s="7702"/>
      <c r="AS777" s="7702"/>
      <c r="AT777" s="7702"/>
      <c r="AU777" s="7702"/>
      <c r="AV777" s="7702"/>
      <c r="AW777" s="7702"/>
      <c r="AX777" s="7702"/>
      <c r="AY777" s="7702"/>
      <c r="AZ777" s="7702"/>
      <c r="BA777" s="7702"/>
      <c r="BB777" s="7702"/>
      <c r="BC777" s="7702"/>
      <c r="BD777" s="7702"/>
      <c r="BE777" s="7702"/>
      <c r="BF777" s="7702"/>
      <c r="BG777" s="7702"/>
      <c r="BH777" s="7702"/>
      <c r="BI777" s="7702"/>
      <c r="BJ777" s="7702"/>
      <c r="BK777" s="7702"/>
      <c r="BL777" s="7702"/>
      <c r="BM777" s="7702"/>
      <c r="BN777" s="7702"/>
      <c r="BO777" s="7702"/>
      <c r="BP777" s="7702"/>
      <c r="BQ777" s="7702"/>
      <c r="BR777" s="7702"/>
      <c r="BS777" s="8294"/>
      <c r="BT777" s="7737"/>
      <c r="BU777" s="7787"/>
      <c r="BV777" s="7788"/>
      <c r="BW777" s="7789"/>
      <c r="BX777" s="7790"/>
      <c r="BY777" s="7791"/>
      <c r="BZ777" s="7789"/>
      <c r="CA777" s="7790"/>
      <c r="CB777" s="7792"/>
      <c r="CC777" s="7793"/>
      <c r="CD777" s="7796"/>
      <c r="CE777" s="7795"/>
      <c r="CF777" s="7795"/>
      <c r="CG777" s="7795"/>
      <c r="CH777" s="7795"/>
      <c r="CI777" s="7795"/>
      <c r="CJ777" s="7795"/>
      <c r="CK777" s="7795"/>
      <c r="CL777" s="7786"/>
      <c r="CM777" s="7786"/>
      <c r="CN777" s="7786"/>
      <c r="CO777" s="7786"/>
      <c r="CP777" s="7786"/>
      <c r="CQ777" s="7786"/>
      <c r="CR777" s="7786"/>
      <c r="CS777" s="7786"/>
      <c r="CT777" s="7786"/>
      <c r="CU777" s="7786"/>
      <c r="CV777" s="7702"/>
      <c r="CW777" s="7702"/>
      <c r="CX777" s="7702"/>
      <c r="CY777" s="7702"/>
      <c r="CZ777" s="7702"/>
    </row>
    <row r="778" spans="1:104" x14ac:dyDescent="0.2">
      <c r="A778" s="7699"/>
      <c r="B778" s="7699"/>
      <c r="C778" s="7702"/>
      <c r="D778" s="7702"/>
      <c r="E778" s="7702"/>
      <c r="F778" s="7702"/>
      <c r="G778" s="7702"/>
      <c r="H778" s="7702"/>
      <c r="I778" s="7702"/>
      <c r="J778" s="7702"/>
      <c r="K778" s="7702"/>
      <c r="L778" s="7702"/>
      <c r="M778" s="7702"/>
      <c r="N778" s="7702"/>
      <c r="O778" s="7702"/>
      <c r="P778" s="7702"/>
      <c r="Q778" s="7702"/>
      <c r="R778" s="7702"/>
      <c r="S778" s="7702"/>
      <c r="T778" s="7702"/>
      <c r="U778" s="7702"/>
      <c r="V778" s="7702"/>
      <c r="W778" s="7702"/>
      <c r="X778" s="7702"/>
      <c r="Y778" s="7702"/>
      <c r="Z778" s="7702"/>
      <c r="AA778" s="7702"/>
      <c r="AB778" s="7702"/>
      <c r="AC778" s="7702"/>
      <c r="AD778" s="7702"/>
      <c r="AE778" s="7702"/>
      <c r="AF778" s="7702"/>
      <c r="AG778" s="7702"/>
      <c r="AH778" s="7702"/>
      <c r="AI778" s="7702"/>
      <c r="AJ778" s="7702"/>
      <c r="AK778" s="7702"/>
      <c r="AL778" s="7702"/>
      <c r="AM778" s="7702"/>
      <c r="AN778" s="7702"/>
      <c r="AO778" s="7702"/>
      <c r="AP778" s="7702"/>
      <c r="AQ778" s="7702"/>
      <c r="AR778" s="7702"/>
      <c r="AS778" s="7702"/>
      <c r="AT778" s="7702"/>
      <c r="AU778" s="7702"/>
      <c r="AV778" s="7702"/>
      <c r="AW778" s="7702"/>
      <c r="AX778" s="7702"/>
      <c r="AY778" s="7702"/>
      <c r="AZ778" s="7702"/>
      <c r="BA778" s="7702"/>
      <c r="BB778" s="7702"/>
      <c r="BC778" s="7702"/>
      <c r="BD778" s="7702"/>
      <c r="BE778" s="7702"/>
      <c r="BF778" s="7702"/>
      <c r="BG778" s="7702"/>
      <c r="BH778" s="7702"/>
      <c r="BI778" s="7702"/>
      <c r="BJ778" s="7702"/>
      <c r="BK778" s="7702"/>
      <c r="BL778" s="7702"/>
      <c r="BM778" s="7702"/>
      <c r="BN778" s="7702"/>
      <c r="BO778" s="7702"/>
      <c r="BP778" s="7702"/>
      <c r="BQ778" s="7702"/>
      <c r="BR778" s="7702"/>
      <c r="BS778" s="7702"/>
      <c r="BT778" s="7702"/>
      <c r="BU778" s="7702"/>
      <c r="BV778" s="7702"/>
      <c r="BW778" s="7702"/>
      <c r="BX778" s="7702"/>
      <c r="BY778" s="7702"/>
      <c r="BZ778" s="7702"/>
      <c r="CA778" s="7998"/>
      <c r="CB778" s="7702"/>
      <c r="CC778" s="7702"/>
      <c r="CD778" s="7795"/>
      <c r="CE778" s="7795"/>
      <c r="CF778" s="7795"/>
      <c r="CG778" s="7795"/>
      <c r="CH778" s="7795"/>
      <c r="CI778" s="7795"/>
      <c r="CJ778" s="7795"/>
      <c r="CK778" s="7795"/>
      <c r="CL778" s="7786"/>
      <c r="CM778" s="7786"/>
      <c r="CN778" s="7786"/>
      <c r="CO778" s="7786"/>
      <c r="CP778" s="7786"/>
      <c r="CQ778" s="7786"/>
      <c r="CR778" s="7786"/>
      <c r="CS778" s="7786"/>
      <c r="CT778" s="7786"/>
      <c r="CU778" s="7786"/>
      <c r="CV778" s="7702"/>
      <c r="CW778" s="7702"/>
      <c r="CX778" s="7702"/>
      <c r="CY778" s="7702"/>
      <c r="CZ778" s="7702"/>
    </row>
    <row r="779" spans="1:104" ht="13.5" thickBot="1" x14ac:dyDescent="0.25">
      <c r="A779" s="7699"/>
      <c r="B779" s="7699"/>
      <c r="C779" s="7702"/>
      <c r="D779" s="7702"/>
      <c r="E779" s="7702"/>
      <c r="F779" s="7702"/>
      <c r="G779" s="7702"/>
      <c r="H779" s="7702"/>
      <c r="I779" s="7702"/>
      <c r="J779" s="7702"/>
      <c r="K779" s="7702"/>
      <c r="L779" s="7702"/>
      <c r="M779" s="7702"/>
      <c r="N779" s="7702"/>
      <c r="O779" s="7702"/>
      <c r="P779" s="7702"/>
      <c r="Q779" s="7702"/>
      <c r="R779" s="7702"/>
      <c r="S779" s="7702"/>
      <c r="T779" s="7702"/>
      <c r="U779" s="7702"/>
      <c r="V779" s="7702"/>
      <c r="W779" s="7702"/>
      <c r="X779" s="7702"/>
      <c r="Y779" s="7702"/>
      <c r="Z779" s="7702"/>
      <c r="AA779" s="7702"/>
      <c r="AB779" s="7702"/>
      <c r="AC779" s="7702"/>
      <c r="AD779" s="7702"/>
      <c r="AE779" s="7702"/>
      <c r="AF779" s="7702"/>
      <c r="AG779" s="7702"/>
      <c r="AH779" s="7702"/>
      <c r="AI779" s="7702"/>
      <c r="AJ779" s="7702"/>
      <c r="AK779" s="7702"/>
      <c r="AL779" s="7702"/>
      <c r="AM779" s="7702"/>
      <c r="AN779" s="7702"/>
      <c r="AO779" s="7702"/>
      <c r="AP779" s="7702"/>
      <c r="AQ779" s="7702"/>
      <c r="AR779" s="7702"/>
      <c r="AS779" s="7702"/>
      <c r="AT779" s="7702"/>
      <c r="AU779" s="7702"/>
      <c r="AV779" s="7702"/>
      <c r="AW779" s="7702"/>
      <c r="AX779" s="7702"/>
      <c r="AY779" s="7702"/>
      <c r="AZ779" s="7702"/>
      <c r="BA779" s="7702"/>
      <c r="BB779" s="7702"/>
      <c r="BC779" s="7702"/>
      <c r="BD779" s="7702"/>
      <c r="BE779" s="7702"/>
      <c r="BF779" s="7702"/>
      <c r="BG779" s="7702"/>
      <c r="BH779" s="7702"/>
      <c r="BI779" s="7702"/>
      <c r="BJ779" s="7702"/>
      <c r="BK779" s="7702"/>
      <c r="BL779" s="7702"/>
      <c r="BM779" s="7702"/>
      <c r="BN779" s="7702"/>
      <c r="BO779" s="7702"/>
      <c r="BP779" s="7702"/>
      <c r="BQ779" s="7702"/>
      <c r="BR779" s="7702"/>
      <c r="BS779" s="7702"/>
      <c r="BT779" s="7702"/>
      <c r="BU779" s="7702"/>
      <c r="BV779" s="7702"/>
      <c r="BW779" s="7702"/>
      <c r="BX779" s="7702"/>
      <c r="BY779" s="7702"/>
      <c r="BZ779" s="7702"/>
      <c r="CA779" s="7998"/>
      <c r="CB779" s="7702"/>
      <c r="CC779" s="7702"/>
      <c r="CD779" s="7795"/>
      <c r="CE779" s="7795"/>
      <c r="CF779" s="7795"/>
      <c r="CG779" s="7795"/>
      <c r="CH779" s="7795"/>
      <c r="CI779" s="7795"/>
      <c r="CJ779" s="7795"/>
      <c r="CK779" s="7795"/>
      <c r="CL779" s="7786"/>
      <c r="CM779" s="7786"/>
      <c r="CN779" s="7786"/>
      <c r="CO779" s="7786"/>
      <c r="CP779" s="7786"/>
      <c r="CQ779" s="7786"/>
      <c r="CR779" s="7786"/>
      <c r="CS779" s="7786"/>
      <c r="CT779" s="7786"/>
      <c r="CU779" s="7786"/>
      <c r="CV779" s="7702"/>
      <c r="CW779" s="7702"/>
      <c r="CX779" s="7702"/>
      <c r="CY779" s="7702"/>
      <c r="CZ779" s="7702"/>
    </row>
    <row r="780" spans="1:104" ht="13.5" customHeight="1" thickBot="1" x14ac:dyDescent="0.25">
      <c r="A780" s="7699"/>
      <c r="B780" s="7699"/>
      <c r="C780" s="7702"/>
      <c r="D780" s="7702"/>
      <c r="E780" s="7702"/>
      <c r="F780" s="7702"/>
      <c r="G780" s="7702"/>
      <c r="H780" s="7702"/>
      <c r="I780" s="7702"/>
      <c r="J780" s="7702"/>
      <c r="K780" s="7702"/>
      <c r="L780" s="7702"/>
      <c r="M780" s="7702"/>
      <c r="N780" s="7702"/>
      <c r="O780" s="7702"/>
      <c r="P780" s="7702"/>
      <c r="Q780" s="7702"/>
      <c r="R780" s="7702"/>
      <c r="S780" s="7702"/>
      <c r="T780" s="7702"/>
      <c r="U780" s="7702"/>
      <c r="V780" s="7702"/>
      <c r="W780" s="7702"/>
      <c r="X780" s="7702"/>
      <c r="Y780" s="7702"/>
      <c r="Z780" s="7702"/>
      <c r="AA780" s="7702"/>
      <c r="AB780" s="7702"/>
      <c r="AC780" s="7702"/>
      <c r="AD780" s="7702"/>
      <c r="AE780" s="7702"/>
      <c r="AF780" s="7702"/>
      <c r="AG780" s="7702"/>
      <c r="AH780" s="7702"/>
      <c r="AI780" s="7702"/>
      <c r="AJ780" s="7702"/>
      <c r="AK780" s="7702"/>
      <c r="AL780" s="7702"/>
      <c r="AM780" s="7702"/>
      <c r="AN780" s="7702"/>
      <c r="AO780" s="7702"/>
      <c r="AP780" s="7702"/>
      <c r="AQ780" s="7702"/>
      <c r="AR780" s="7702"/>
      <c r="AS780" s="7702"/>
      <c r="AT780" s="7702"/>
      <c r="AU780" s="7702"/>
      <c r="AV780" s="7702"/>
      <c r="AW780" s="7702"/>
      <c r="AX780" s="7702"/>
      <c r="AY780" s="7702"/>
      <c r="AZ780" s="7702"/>
      <c r="BA780" s="7702"/>
      <c r="BB780" s="7702"/>
      <c r="BC780" s="7702"/>
      <c r="BD780" s="7702"/>
      <c r="BE780" s="7702"/>
      <c r="BF780" s="7702"/>
      <c r="BG780" s="7702"/>
      <c r="BH780" s="7702"/>
      <c r="BI780" s="7702"/>
      <c r="BJ780" s="7702"/>
      <c r="BK780" s="7702"/>
      <c r="BL780" s="7702"/>
      <c r="BM780" s="7702"/>
      <c r="BN780" s="7702"/>
      <c r="BO780" s="7702"/>
      <c r="BP780" s="7702"/>
      <c r="BQ780" s="7702"/>
      <c r="BR780" s="7702"/>
      <c r="BS780" s="8292" t="str">
        <f>CONCATENATE(BU790," MHz")</f>
        <v xml:space="preserve"> MHz</v>
      </c>
      <c r="BT780" s="7710"/>
      <c r="BU780" s="7706"/>
      <c r="BV780" s="7706"/>
      <c r="BW780" s="7706"/>
      <c r="BX780" s="7706"/>
      <c r="BY780" s="7706"/>
      <c r="BZ780" s="7706"/>
      <c r="CA780" s="7996"/>
      <c r="CB780" s="7706"/>
      <c r="CC780" s="7707"/>
      <c r="CD780" s="7812">
        <f>IF(CB787="Head",LOOKUP(CD782,$CI$42:$CI$85,$CG$42:$CG$85),IF(CB787="Body",LOOKUP(CD782,$CI$42:$CI$81,$CH$42:$CH$85),""))</f>
        <v>10.9</v>
      </c>
      <c r="CE780" s="7795"/>
      <c r="CF780" s="7795"/>
      <c r="CG780" s="7795"/>
      <c r="CH780" s="7795"/>
      <c r="CI780" s="7795"/>
      <c r="CJ780" s="7795"/>
      <c r="CK780" s="7795"/>
      <c r="CL780" s="7786"/>
      <c r="CM780" s="7786"/>
      <c r="CN780" s="7786"/>
      <c r="CO780" s="7786"/>
      <c r="CP780" s="7786"/>
      <c r="CQ780" s="7786"/>
      <c r="CR780" s="7786"/>
      <c r="CS780" s="7786"/>
      <c r="CT780" s="7786"/>
      <c r="CU780" s="7786"/>
      <c r="CV780" s="7702"/>
      <c r="CW780" s="7702"/>
      <c r="CX780" s="7702"/>
      <c r="CY780" s="7702"/>
      <c r="CZ780" s="7702"/>
    </row>
    <row r="781" spans="1:104" ht="13.5" thickBot="1" x14ac:dyDescent="0.25">
      <c r="A781" s="7699"/>
      <c r="B781" s="7699"/>
      <c r="C781" s="7702"/>
      <c r="D781" s="7702"/>
      <c r="E781" s="7702"/>
      <c r="F781" s="7702"/>
      <c r="G781" s="7702"/>
      <c r="H781" s="7702"/>
      <c r="I781" s="7702"/>
      <c r="J781" s="7702"/>
      <c r="K781" s="7702"/>
      <c r="L781" s="7702"/>
      <c r="M781" s="7702"/>
      <c r="N781" s="7702"/>
      <c r="O781" s="7702"/>
      <c r="P781" s="7702"/>
      <c r="Q781" s="7702"/>
      <c r="R781" s="7702"/>
      <c r="S781" s="7702"/>
      <c r="T781" s="7702"/>
      <c r="U781" s="7702"/>
      <c r="V781" s="7702"/>
      <c r="W781" s="7702"/>
      <c r="X781" s="7702"/>
      <c r="Y781" s="7702"/>
      <c r="Z781" s="7702"/>
      <c r="AA781" s="7702"/>
      <c r="AB781" s="7702"/>
      <c r="AC781" s="7702"/>
      <c r="AD781" s="7702"/>
      <c r="AE781" s="7702"/>
      <c r="AF781" s="7702"/>
      <c r="AG781" s="7702"/>
      <c r="AH781" s="7702"/>
      <c r="AI781" s="7702"/>
      <c r="AJ781" s="7702"/>
      <c r="AK781" s="7702"/>
      <c r="AL781" s="7702"/>
      <c r="AM781" s="7702"/>
      <c r="AN781" s="7702"/>
      <c r="AO781" s="7702"/>
      <c r="AP781" s="7702"/>
      <c r="AQ781" s="7702"/>
      <c r="AR781" s="7702"/>
      <c r="AS781" s="7702"/>
      <c r="AT781" s="7702"/>
      <c r="AU781" s="7702"/>
      <c r="AV781" s="7702"/>
      <c r="AW781" s="7702"/>
      <c r="AX781" s="7702"/>
      <c r="AY781" s="7702"/>
      <c r="AZ781" s="7702"/>
      <c r="BA781" s="7702"/>
      <c r="BB781" s="7702"/>
      <c r="BC781" s="7702"/>
      <c r="BD781" s="7702"/>
      <c r="BE781" s="7702"/>
      <c r="BF781" s="7702"/>
      <c r="BG781" s="7702"/>
      <c r="BH781" s="7702"/>
      <c r="BI781" s="7702"/>
      <c r="BJ781" s="7702"/>
      <c r="BK781" s="7702"/>
      <c r="BL781" s="7702"/>
      <c r="BM781" s="7702"/>
      <c r="BN781" s="7702"/>
      <c r="BO781" s="7702"/>
      <c r="BP781" s="7702"/>
      <c r="BQ781" s="7702"/>
      <c r="BR781" s="7702"/>
      <c r="BS781" s="8293"/>
      <c r="BT781" s="7705"/>
      <c r="BU781" s="7678" t="inlineStr">
        <is>
          <t>Calentamiento:</t>
        </is>
      </c>
      <c r="BV781" s="7717"/>
      <c r="BW781" s="7702"/>
      <c r="BX781" s="7679" t="inlineStr">
        <is>
          <t>Temperatura:</t>
        </is>
      </c>
      <c r="BY781" s="7721" t="e">
        <f>AVERAGE(BW784:BW785)</f>
        <v>#DIV/0!</v>
      </c>
      <c r="BZ781" s="7702"/>
      <c r="CA781" s="7997" t="inlineStr">
        <is>
          <t>Fecha (yyyy-mm-dd hh:mm:ss):</t>
        </is>
      </c>
      <c r="CB781" s="7815"/>
      <c r="CC781" s="7708"/>
      <c r="CD781" s="7813">
        <f>IF(CB787="Head",INDEX($CG$42:$CG$85,MATCH(CD780,$CG$42:$CG$85,0)+1),IF(CB787="Body",INDEX($CH$42:$CH$85,MATCH(CD780,$CH$42:$CH$85,0)+1)))</f>
        <v>7.01</v>
      </c>
      <c r="CE781" s="7795"/>
      <c r="CF781" s="7795"/>
      <c r="CG781" s="7795"/>
      <c r="CH781" s="7795"/>
      <c r="CI781" s="7795"/>
      <c r="CJ781" s="7795"/>
      <c r="CK781" s="7795"/>
      <c r="CL781" s="7786"/>
      <c r="CM781" s="7786"/>
      <c r="CN781" s="7786"/>
      <c r="CO781" s="7786"/>
      <c r="CP781" s="7786"/>
      <c r="CQ781" s="7786"/>
      <c r="CR781" s="7786"/>
      <c r="CS781" s="7786"/>
      <c r="CT781" s="7786"/>
      <c r="CU781" s="7786"/>
      <c r="CV781" s="7702"/>
      <c r="CW781" s="7702"/>
      <c r="CX781" s="7702"/>
      <c r="CY781" s="7702"/>
      <c r="CZ781" s="7702"/>
    </row>
    <row r="782" spans="1:104" ht="13.5" thickBot="1" x14ac:dyDescent="0.25">
      <c r="A782" s="7699"/>
      <c r="B782" s="7699"/>
      <c r="C782" s="7702"/>
      <c r="D782" s="7702"/>
      <c r="E782" s="7702"/>
      <c r="F782" s="7702"/>
      <c r="G782" s="7702"/>
      <c r="H782" s="7702"/>
      <c r="I782" s="7702"/>
      <c r="J782" s="7702"/>
      <c r="K782" s="7702"/>
      <c r="L782" s="7702"/>
      <c r="M782" s="7702"/>
      <c r="N782" s="7702"/>
      <c r="O782" s="7702"/>
      <c r="P782" s="7702"/>
      <c r="Q782" s="7702"/>
      <c r="R782" s="7702"/>
      <c r="S782" s="7702"/>
      <c r="T782" s="7702"/>
      <c r="U782" s="7702"/>
      <c r="V782" s="7702"/>
      <c r="W782" s="7702"/>
      <c r="X782" s="7702"/>
      <c r="Y782" s="7702"/>
      <c r="Z782" s="7702"/>
      <c r="AA782" s="7702"/>
      <c r="AB782" s="7702"/>
      <c r="AC782" s="7702"/>
      <c r="AD782" s="7702"/>
      <c r="AE782" s="7702"/>
      <c r="AF782" s="7702"/>
      <c r="AG782" s="7702"/>
      <c r="AH782" s="7702"/>
      <c r="AI782" s="7702"/>
      <c r="AJ782" s="7702"/>
      <c r="AK782" s="7702"/>
      <c r="AL782" s="7702"/>
      <c r="AM782" s="7702"/>
      <c r="AN782" s="7702"/>
      <c r="AO782" s="7702"/>
      <c r="AP782" s="7702"/>
      <c r="AQ782" s="7702"/>
      <c r="AR782" s="7702"/>
      <c r="AS782" s="7702"/>
      <c r="AT782" s="7702"/>
      <c r="AU782" s="7702"/>
      <c r="AV782" s="7702"/>
      <c r="AW782" s="7702"/>
      <c r="AX782" s="7702"/>
      <c r="AY782" s="7702"/>
      <c r="AZ782" s="7702"/>
      <c r="BA782" s="7702"/>
      <c r="BB782" s="7702"/>
      <c r="BC782" s="7702"/>
      <c r="BD782" s="7702"/>
      <c r="BE782" s="7702"/>
      <c r="BF782" s="7702"/>
      <c r="BG782" s="7702"/>
      <c r="BH782" s="7702"/>
      <c r="BI782" s="7702"/>
      <c r="BJ782" s="7702"/>
      <c r="BK782" s="7702"/>
      <c r="BL782" s="7702"/>
      <c r="BM782" s="7702"/>
      <c r="BN782" s="7702"/>
      <c r="BO782" s="7702"/>
      <c r="BP782" s="7702"/>
      <c r="BQ782" s="7702"/>
      <c r="BR782" s="7702"/>
      <c r="BS782" s="8293"/>
      <c r="BT782" s="7705"/>
      <c r="BU782" s="7702"/>
      <c r="BV782" s="7702"/>
      <c r="BW782" s="7702"/>
      <c r="BX782" s="7702"/>
      <c r="BY782" s="7702"/>
      <c r="BZ782" s="7702"/>
      <c r="CA782" s="7998"/>
      <c r="CB782" s="7702"/>
      <c r="CC782" s="7708"/>
      <c r="CD782" s="7814">
        <f>MATCH(CB783,$CF$15:$CF$36,0)</f>
        <v>3</v>
      </c>
      <c r="CE782" s="7795"/>
      <c r="CF782" s="7795"/>
      <c r="CG782" s="7795"/>
      <c r="CH782" s="7795"/>
      <c r="CI782" s="7795"/>
      <c r="CJ782" s="7795"/>
      <c r="CK782" s="7795"/>
      <c r="CL782" s="7786"/>
      <c r="CM782" s="7786"/>
      <c r="CN782" s="7786"/>
      <c r="CO782" s="7786"/>
      <c r="CP782" s="7786"/>
      <c r="CQ782" s="7786"/>
      <c r="CR782" s="7786"/>
      <c r="CS782" s="7786"/>
      <c r="CT782" s="7786"/>
      <c r="CU782" s="7786"/>
      <c r="CV782" s="7702"/>
      <c r="CW782" s="7702"/>
      <c r="CX782" s="7702"/>
      <c r="CY782" s="7702"/>
      <c r="CZ782" s="7702"/>
    </row>
    <row r="783" spans="1:104" ht="13.5" thickBot="1" x14ac:dyDescent="0.25">
      <c r="A783" s="7699"/>
      <c r="B783" s="7699"/>
      <c r="C783" s="7702"/>
      <c r="D783" s="7702"/>
      <c r="E783" s="7702"/>
      <c r="F783" s="7702"/>
      <c r="G783" s="7702"/>
      <c r="H783" s="7702"/>
      <c r="I783" s="7702"/>
      <c r="J783" s="7702"/>
      <c r="K783" s="7702"/>
      <c r="L783" s="7702"/>
      <c r="M783" s="7702"/>
      <c r="N783" s="7702"/>
      <c r="O783" s="7702"/>
      <c r="P783" s="7702"/>
      <c r="Q783" s="7702"/>
      <c r="R783" s="7702"/>
      <c r="S783" s="7702"/>
      <c r="T783" s="7702"/>
      <c r="U783" s="7702"/>
      <c r="V783" s="7702"/>
      <c r="W783" s="7702"/>
      <c r="X783" s="7702"/>
      <c r="Y783" s="7702"/>
      <c r="Z783" s="7702"/>
      <c r="AA783" s="7702"/>
      <c r="AB783" s="7702"/>
      <c r="AC783" s="7702"/>
      <c r="AD783" s="7702"/>
      <c r="AE783" s="7702"/>
      <c r="AF783" s="7702"/>
      <c r="AG783" s="7702"/>
      <c r="AH783" s="7702"/>
      <c r="AI783" s="7702"/>
      <c r="AJ783" s="7702"/>
      <c r="AK783" s="7702"/>
      <c r="AL783" s="7702"/>
      <c r="AM783" s="7702"/>
      <c r="AN783" s="7702"/>
      <c r="AO783" s="7702"/>
      <c r="AP783" s="7702"/>
      <c r="AQ783" s="7702"/>
      <c r="AR783" s="7702"/>
      <c r="AS783" s="7702"/>
      <c r="AT783" s="7702"/>
      <c r="AU783" s="7702"/>
      <c r="AV783" s="7702"/>
      <c r="AW783" s="7702"/>
      <c r="AX783" s="7702"/>
      <c r="AY783" s="7702"/>
      <c r="AZ783" s="7702"/>
      <c r="BA783" s="7702"/>
      <c r="BB783" s="7702"/>
      <c r="BC783" s="7702"/>
      <c r="BD783" s="7702"/>
      <c r="BE783" s="7702"/>
      <c r="BF783" s="7702"/>
      <c r="BG783" s="7702"/>
      <c r="BH783" s="7702"/>
      <c r="BI783" s="7702"/>
      <c r="BJ783" s="7702"/>
      <c r="BK783" s="7702"/>
      <c r="BL783" s="7702"/>
      <c r="BM783" s="7702"/>
      <c r="BN783" s="7702"/>
      <c r="BO783" s="7702"/>
      <c r="BP783" s="7702"/>
      <c r="BQ783" s="7702"/>
      <c r="BR783" s="7702"/>
      <c r="BS783" s="8293"/>
      <c r="BT783" s="7705"/>
      <c r="BU783" s="7671"/>
      <c r="BV783" s="7740" t="inlineStr">
        <is>
          <t>Hora</t>
        </is>
      </c>
      <c r="BW783" s="7741" t="inlineStr">
        <is>
          <t>Temperatura (ºC)</t>
        </is>
      </c>
      <c r="BX783" s="7742" t="inlineStr">
        <is>
          <t>Humedad (%)</t>
        </is>
      </c>
      <c r="BY783" s="7681" t="inlineStr">
        <is>
          <t>Temperatura Liq (ºC)</t>
        </is>
      </c>
      <c r="BZ783" s="7702"/>
      <c r="CA783" s="7679" t="inlineStr">
        <is>
          <t>Dipolo:</t>
        </is>
      </c>
      <c r="CB783" s="7999" t="inlineStr">
        <is>
          <t>D900V2 - SN 1d007</t>
        </is>
      </c>
      <c r="CC783" s="7708"/>
      <c r="CD783" s="7796"/>
      <c r="CE783" s="7795"/>
      <c r="CF783" s="7795"/>
      <c r="CG783" s="7795"/>
      <c r="CH783" s="7795"/>
      <c r="CI783" s="7795"/>
      <c r="CJ783" s="7795"/>
      <c r="CK783" s="7795"/>
      <c r="CL783" s="7786"/>
      <c r="CM783" s="7786"/>
      <c r="CN783" s="7786"/>
      <c r="CO783" s="7786"/>
      <c r="CP783" s="7786"/>
      <c r="CQ783" s="7786"/>
      <c r="CR783" s="7786"/>
      <c r="CS783" s="7786"/>
      <c r="CT783" s="7786"/>
      <c r="CU783" s="7786"/>
      <c r="CV783" s="7702"/>
      <c r="CW783" s="7702"/>
      <c r="CX783" s="7702"/>
      <c r="CY783" s="7702"/>
      <c r="CZ783" s="7702"/>
    </row>
    <row r="784" spans="1:104" ht="13.5" thickBot="1" x14ac:dyDescent="0.25">
      <c r="A784" s="7699"/>
      <c r="B784" s="7699"/>
      <c r="C784" s="7702"/>
      <c r="D784" s="7702"/>
      <c r="E784" s="7702"/>
      <c r="F784" s="7702"/>
      <c r="G784" s="7702"/>
      <c r="H784" s="7702"/>
      <c r="I784" s="7702"/>
      <c r="J784" s="7702"/>
      <c r="K784" s="7702"/>
      <c r="L784" s="7702"/>
      <c r="M784" s="7702"/>
      <c r="N784" s="7702"/>
      <c r="O784" s="7702"/>
      <c r="P784" s="7702"/>
      <c r="Q784" s="7702"/>
      <c r="R784" s="7702"/>
      <c r="S784" s="7702"/>
      <c r="T784" s="7702"/>
      <c r="U784" s="7702"/>
      <c r="V784" s="7702"/>
      <c r="W784" s="7702"/>
      <c r="X784" s="7702"/>
      <c r="Y784" s="7702"/>
      <c r="Z784" s="7702"/>
      <c r="AA784" s="7702"/>
      <c r="AB784" s="7702"/>
      <c r="AC784" s="7702"/>
      <c r="AD784" s="7702"/>
      <c r="AE784" s="7702"/>
      <c r="AF784" s="7702"/>
      <c r="AG784" s="7702"/>
      <c r="AH784" s="7702"/>
      <c r="AI784" s="7702"/>
      <c r="AJ784" s="7702"/>
      <c r="AK784" s="7702"/>
      <c r="AL784" s="7702"/>
      <c r="AM784" s="7702"/>
      <c r="AN784" s="7702"/>
      <c r="AO784" s="7702"/>
      <c r="AP784" s="7702"/>
      <c r="AQ784" s="7702"/>
      <c r="AR784" s="7702"/>
      <c r="AS784" s="7702"/>
      <c r="AT784" s="7702"/>
      <c r="AU784" s="7702"/>
      <c r="AV784" s="7702"/>
      <c r="AW784" s="7702"/>
      <c r="AX784" s="7702"/>
      <c r="AY784" s="7702"/>
      <c r="AZ784" s="7702"/>
      <c r="BA784" s="7702"/>
      <c r="BB784" s="7702"/>
      <c r="BC784" s="7702"/>
      <c r="BD784" s="7702"/>
      <c r="BE784" s="7702"/>
      <c r="BF784" s="7702"/>
      <c r="BG784" s="7702"/>
      <c r="BH784" s="7702"/>
      <c r="BI784" s="7702"/>
      <c r="BJ784" s="7702"/>
      <c r="BK784" s="7702"/>
      <c r="BL784" s="7702"/>
      <c r="BM784" s="7702"/>
      <c r="BN784" s="7702"/>
      <c r="BO784" s="7702"/>
      <c r="BP784" s="7702"/>
      <c r="BQ784" s="7702"/>
      <c r="BR784" s="7702"/>
      <c r="BS784" s="8293"/>
      <c r="BT784" s="7705"/>
      <c r="BU784" s="7738" t="inlineStr">
        <is>
          <t>Inicio</t>
        </is>
      </c>
      <c r="BV784" s="7743"/>
      <c r="BW784" s="7744"/>
      <c r="BX784" s="7744"/>
      <c r="BY784" s="7745"/>
      <c r="BZ784" s="7702"/>
      <c r="CA784" s="7679" t="inlineStr">
        <is>
          <t>Room</t>
        </is>
      </c>
      <c r="CB784" s="7724" t="inlineStr">
        <is>
          <t>Dasy6</t>
        </is>
      </c>
      <c r="CC784" s="7708"/>
      <c r="CD784" s="7796"/>
      <c r="CE784" s="7795"/>
      <c r="CF784" s="7795"/>
      <c r="CG784" s="7795"/>
      <c r="CH784" s="7795"/>
      <c r="CI784" s="7795"/>
      <c r="CJ784" s="7795"/>
      <c r="CK784" s="7795"/>
      <c r="CL784" s="7786"/>
      <c r="CM784" s="7786"/>
      <c r="CN784" s="7786"/>
      <c r="CO784" s="7786"/>
      <c r="CP784" s="7786"/>
      <c r="CQ784" s="7786"/>
      <c r="CR784" s="7786"/>
      <c r="CS784" s="7786"/>
      <c r="CT784" s="7786"/>
      <c r="CU784" s="7786"/>
      <c r="CV784" s="7702"/>
      <c r="CW784" s="7702"/>
      <c r="CX784" s="7702"/>
      <c r="CY784" s="7702"/>
      <c r="CZ784" s="7702"/>
    </row>
    <row r="785" spans="1:104" ht="13.5" thickBot="1" x14ac:dyDescent="0.25">
      <c r="A785" s="7699"/>
      <c r="B785" s="7699"/>
      <c r="C785" s="7702"/>
      <c r="D785" s="7702"/>
      <c r="E785" s="7702"/>
      <c r="F785" s="7702"/>
      <c r="G785" s="7702"/>
      <c r="H785" s="7702"/>
      <c r="I785" s="7702"/>
      <c r="J785" s="7702"/>
      <c r="K785" s="7702"/>
      <c r="L785" s="7702"/>
      <c r="M785" s="7702"/>
      <c r="N785" s="7702"/>
      <c r="O785" s="7702"/>
      <c r="P785" s="7702"/>
      <c r="Q785" s="7702"/>
      <c r="R785" s="7702"/>
      <c r="S785" s="7702"/>
      <c r="T785" s="7702"/>
      <c r="U785" s="7702"/>
      <c r="V785" s="7702"/>
      <c r="W785" s="7702"/>
      <c r="X785" s="7702"/>
      <c r="Y785" s="7702"/>
      <c r="Z785" s="7702"/>
      <c r="AA785" s="7702"/>
      <c r="AB785" s="7702"/>
      <c r="AC785" s="7702"/>
      <c r="AD785" s="7702"/>
      <c r="AE785" s="7702"/>
      <c r="AF785" s="7702"/>
      <c r="AG785" s="7702"/>
      <c r="AH785" s="7702"/>
      <c r="AI785" s="7702"/>
      <c r="AJ785" s="7702"/>
      <c r="AK785" s="7702"/>
      <c r="AL785" s="7702"/>
      <c r="AM785" s="7702"/>
      <c r="AN785" s="7702"/>
      <c r="AO785" s="7702"/>
      <c r="AP785" s="7702"/>
      <c r="AQ785" s="7702"/>
      <c r="AR785" s="7702"/>
      <c r="AS785" s="7702"/>
      <c r="AT785" s="7702"/>
      <c r="AU785" s="7702"/>
      <c r="AV785" s="7702"/>
      <c r="AW785" s="7702"/>
      <c r="AX785" s="7702"/>
      <c r="AY785" s="7702"/>
      <c r="AZ785" s="7702"/>
      <c r="BA785" s="7702"/>
      <c r="BB785" s="7702"/>
      <c r="BC785" s="7702"/>
      <c r="BD785" s="7702"/>
      <c r="BE785" s="7702"/>
      <c r="BF785" s="7702"/>
      <c r="BG785" s="7702"/>
      <c r="BH785" s="7702"/>
      <c r="BI785" s="7702"/>
      <c r="BJ785" s="7702"/>
      <c r="BK785" s="7702"/>
      <c r="BL785" s="7702"/>
      <c r="BM785" s="7702"/>
      <c r="BN785" s="7702"/>
      <c r="BO785" s="7702"/>
      <c r="BP785" s="7702"/>
      <c r="BQ785" s="7702"/>
      <c r="BR785" s="7702"/>
      <c r="BS785" s="8293"/>
      <c r="BT785" s="7705"/>
      <c r="BU785" s="7739" t="inlineStr">
        <is>
          <t>Fin</t>
        </is>
      </c>
      <c r="BV785" s="7682"/>
      <c r="BW785" s="7683"/>
      <c r="BX785" s="7683"/>
      <c r="BY785" s="7746"/>
      <c r="BZ785" s="7702"/>
      <c r="CA785" s="7679" t="inlineStr">
        <is>
          <t>Sonda:</t>
        </is>
      </c>
      <c r="CB785" s="7725" t="inlineStr">
        <is>
          <t>EX3DV4 - SN 7461</t>
        </is>
      </c>
      <c r="CC785" s="7708"/>
      <c r="CD785" s="7796"/>
      <c r="CE785" s="7795"/>
      <c r="CF785" s="7795"/>
      <c r="CG785" s="7795"/>
      <c r="CH785" s="7795"/>
      <c r="CI785" s="7795"/>
      <c r="CJ785" s="7795"/>
      <c r="CK785" s="7795"/>
      <c r="CL785" s="7786"/>
      <c r="CM785" s="7786"/>
      <c r="CN785" s="7786"/>
      <c r="CO785" s="7786"/>
      <c r="CP785" s="7786"/>
      <c r="CQ785" s="7786"/>
      <c r="CR785" s="7786"/>
      <c r="CS785" s="7786"/>
      <c r="CT785" s="7786"/>
      <c r="CU785" s="7786"/>
      <c r="CV785" s="7702"/>
      <c r="CW785" s="7702"/>
      <c r="CX785" s="7702"/>
      <c r="CY785" s="7702"/>
      <c r="CZ785" s="7702"/>
    </row>
    <row r="786" spans="1:104" ht="13.5" thickBot="1" x14ac:dyDescent="0.25">
      <c r="A786" s="7699"/>
      <c r="B786" s="7699"/>
      <c r="C786" s="7702"/>
      <c r="D786" s="7702"/>
      <c r="E786" s="7702"/>
      <c r="F786" s="7702"/>
      <c r="G786" s="7702"/>
      <c r="H786" s="7702"/>
      <c r="I786" s="7702"/>
      <c r="J786" s="7702"/>
      <c r="K786" s="7702"/>
      <c r="L786" s="7702"/>
      <c r="M786" s="7702"/>
      <c r="N786" s="7702"/>
      <c r="O786" s="7702"/>
      <c r="P786" s="7702"/>
      <c r="Q786" s="7702"/>
      <c r="R786" s="7702"/>
      <c r="S786" s="7702"/>
      <c r="T786" s="7702"/>
      <c r="U786" s="7702"/>
      <c r="V786" s="7702"/>
      <c r="W786" s="7702"/>
      <c r="X786" s="7702"/>
      <c r="Y786" s="7702"/>
      <c r="Z786" s="7702"/>
      <c r="AA786" s="7702"/>
      <c r="AB786" s="7702"/>
      <c r="AC786" s="7702"/>
      <c r="AD786" s="7702"/>
      <c r="AE786" s="7702"/>
      <c r="AF786" s="7702"/>
      <c r="AG786" s="7702"/>
      <c r="AH786" s="7702"/>
      <c r="AI786" s="7702"/>
      <c r="AJ786" s="7702"/>
      <c r="AK786" s="7702"/>
      <c r="AL786" s="7702"/>
      <c r="AM786" s="7702"/>
      <c r="AN786" s="7702"/>
      <c r="AO786" s="7702"/>
      <c r="AP786" s="7702"/>
      <c r="AQ786" s="7702"/>
      <c r="AR786" s="7702"/>
      <c r="AS786" s="7702"/>
      <c r="AT786" s="7702"/>
      <c r="AU786" s="7702"/>
      <c r="AV786" s="7702"/>
      <c r="AW786" s="7702"/>
      <c r="AX786" s="7702"/>
      <c r="AY786" s="7702"/>
      <c r="AZ786" s="7702"/>
      <c r="BA786" s="7702"/>
      <c r="BB786" s="7702"/>
      <c r="BC786" s="7702"/>
      <c r="BD786" s="7702"/>
      <c r="BE786" s="7702"/>
      <c r="BF786" s="7702"/>
      <c r="BG786" s="7702"/>
      <c r="BH786" s="7702"/>
      <c r="BI786" s="7702"/>
      <c r="BJ786" s="7702"/>
      <c r="BK786" s="7702"/>
      <c r="BL786" s="7702"/>
      <c r="BM786" s="7702"/>
      <c r="BN786" s="7702"/>
      <c r="BO786" s="7702"/>
      <c r="BP786" s="7702"/>
      <c r="BQ786" s="7702"/>
      <c r="BR786" s="7702"/>
      <c r="BS786" s="8293"/>
      <c r="BT786" s="7705"/>
      <c r="BU786" s="7702"/>
      <c r="BV786" s="7702"/>
      <c r="BW786" s="7702"/>
      <c r="BX786" s="7702"/>
      <c r="BY786" s="7702"/>
      <c r="BZ786" s="7702"/>
      <c r="CA786" s="7679" t="inlineStr">
        <is>
          <t>Cert. (EN/FCC/ISED):</t>
        </is>
      </c>
      <c r="CB786" s="7999" t="inlineStr">
        <is>
          <t>EN/FCC/ISED</t>
        </is>
      </c>
      <c r="CC786" s="7708"/>
      <c r="CD786" s="7796"/>
      <c r="CE786" s="7795"/>
      <c r="CF786" s="7795"/>
      <c r="CG786" s="7795"/>
      <c r="CH786" s="7795"/>
      <c r="CI786" s="7795"/>
      <c r="CJ786" s="7795"/>
      <c r="CK786" s="7795"/>
      <c r="CL786" s="7786"/>
      <c r="CM786" s="7786"/>
      <c r="CN786" s="7786"/>
      <c r="CO786" s="7786"/>
      <c r="CP786" s="7786"/>
      <c r="CQ786" s="7786"/>
      <c r="CR786" s="7786"/>
      <c r="CS786" s="7786"/>
      <c r="CT786" s="7786"/>
      <c r="CU786" s="7786"/>
      <c r="CV786" s="7702"/>
      <c r="CW786" s="7702"/>
      <c r="CX786" s="7702"/>
      <c r="CY786" s="7702"/>
      <c r="CZ786" s="7702"/>
    </row>
    <row r="787" spans="1:104" ht="13.5" thickBot="1" x14ac:dyDescent="0.25">
      <c r="A787" s="7699"/>
      <c r="B787" s="7699"/>
      <c r="C787" s="7702"/>
      <c r="D787" s="7702"/>
      <c r="E787" s="7702"/>
      <c r="F787" s="7702"/>
      <c r="G787" s="7702"/>
      <c r="H787" s="7702"/>
      <c r="I787" s="7702"/>
      <c r="J787" s="7702"/>
      <c r="K787" s="7702"/>
      <c r="L787" s="7702"/>
      <c r="M787" s="7702"/>
      <c r="N787" s="7702"/>
      <c r="O787" s="7702"/>
      <c r="P787" s="7702"/>
      <c r="Q787" s="7702"/>
      <c r="R787" s="7702"/>
      <c r="S787" s="7702"/>
      <c r="T787" s="7702"/>
      <c r="U787" s="7702"/>
      <c r="V787" s="7702"/>
      <c r="W787" s="7702"/>
      <c r="X787" s="7702"/>
      <c r="Y787" s="7702"/>
      <c r="Z787" s="7702"/>
      <c r="AA787" s="7702"/>
      <c r="AB787" s="7702"/>
      <c r="AC787" s="7702"/>
      <c r="AD787" s="7702"/>
      <c r="AE787" s="7702"/>
      <c r="AF787" s="7702"/>
      <c r="AG787" s="7702"/>
      <c r="AH787" s="7702"/>
      <c r="AI787" s="7702"/>
      <c r="AJ787" s="7702"/>
      <c r="AK787" s="7702"/>
      <c r="AL787" s="7702"/>
      <c r="AM787" s="7702"/>
      <c r="AN787" s="7702"/>
      <c r="AO787" s="7702"/>
      <c r="AP787" s="7702"/>
      <c r="AQ787" s="7702"/>
      <c r="AR787" s="7702"/>
      <c r="AS787" s="7702"/>
      <c r="AT787" s="7702"/>
      <c r="AU787" s="7702"/>
      <c r="AV787" s="7702"/>
      <c r="AW787" s="7702"/>
      <c r="AX787" s="7702"/>
      <c r="AY787" s="7702"/>
      <c r="AZ787" s="7702"/>
      <c r="BA787" s="7702"/>
      <c r="BB787" s="7702"/>
      <c r="BC787" s="7702"/>
      <c r="BD787" s="7702"/>
      <c r="BE787" s="7702"/>
      <c r="BF787" s="7702"/>
      <c r="BG787" s="7702"/>
      <c r="BH787" s="7702"/>
      <c r="BI787" s="7702"/>
      <c r="BJ787" s="7702"/>
      <c r="BK787" s="7702"/>
      <c r="BL787" s="7702"/>
      <c r="BM787" s="7702"/>
      <c r="BN787" s="7702"/>
      <c r="BO787" s="7702"/>
      <c r="BP787" s="7702"/>
      <c r="BQ787" s="7702"/>
      <c r="BR787" s="7702"/>
      <c r="BS787" s="8293"/>
      <c r="BT787" s="7705"/>
      <c r="BU787" s="7702"/>
      <c r="BV787" s="7702"/>
      <c r="BW787" s="7702"/>
      <c r="BX787" s="7702"/>
      <c r="BY787" s="7702"/>
      <c r="BZ787" s="7702"/>
      <c r="CA787" s="7679" t="inlineStr">
        <is>
          <t>Head/Body:</t>
        </is>
      </c>
      <c r="CB787" s="7724" t="inlineStr">
        <is>
          <t>Head</t>
        </is>
      </c>
      <c r="CC787" s="7708"/>
      <c r="CD787" s="7796"/>
      <c r="CE787" s="7795"/>
      <c r="CF787" s="7795"/>
      <c r="CG787" s="7795"/>
      <c r="CH787" s="7795"/>
      <c r="CI787" s="7795"/>
      <c r="CJ787" s="7795"/>
      <c r="CK787" s="7795"/>
      <c r="CL787" s="7786"/>
      <c r="CM787" s="7786"/>
      <c r="CN787" s="7786"/>
      <c r="CO787" s="7786"/>
      <c r="CP787" s="7786"/>
      <c r="CQ787" s="7786"/>
      <c r="CR787" s="7786"/>
      <c r="CS787" s="7786"/>
      <c r="CT787" s="7786"/>
      <c r="CU787" s="7786"/>
      <c r="CV787" s="7702"/>
      <c r="CW787" s="7702"/>
      <c r="CX787" s="7702"/>
      <c r="CY787" s="7702"/>
      <c r="CZ787" s="7702"/>
    </row>
    <row r="788" spans="1:104" x14ac:dyDescent="0.2">
      <c r="A788" s="7699"/>
      <c r="B788" s="7699"/>
      <c r="C788" s="7702"/>
      <c r="D788" s="7702"/>
      <c r="E788" s="7702"/>
      <c r="F788" s="7702"/>
      <c r="G788" s="7702"/>
      <c r="H788" s="7702"/>
      <c r="I788" s="7702"/>
      <c r="J788" s="7702"/>
      <c r="K788" s="7702"/>
      <c r="L788" s="7702"/>
      <c r="M788" s="7702"/>
      <c r="N788" s="7702"/>
      <c r="O788" s="7702"/>
      <c r="P788" s="7702"/>
      <c r="Q788" s="7702"/>
      <c r="R788" s="7702"/>
      <c r="S788" s="7702"/>
      <c r="T788" s="7702"/>
      <c r="U788" s="7702"/>
      <c r="V788" s="7702"/>
      <c r="W788" s="7702"/>
      <c r="X788" s="7702"/>
      <c r="Y788" s="7702"/>
      <c r="Z788" s="7702"/>
      <c r="AA788" s="7702"/>
      <c r="AB788" s="7702"/>
      <c r="AC788" s="7702"/>
      <c r="AD788" s="7702"/>
      <c r="AE788" s="7702"/>
      <c r="AF788" s="7702"/>
      <c r="AG788" s="7702"/>
      <c r="AH788" s="7702"/>
      <c r="AI788" s="7702"/>
      <c r="AJ788" s="7702"/>
      <c r="AK788" s="7702"/>
      <c r="AL788" s="7702"/>
      <c r="AM788" s="7702"/>
      <c r="AN788" s="7702"/>
      <c r="AO788" s="7702"/>
      <c r="AP788" s="7702"/>
      <c r="AQ788" s="7702"/>
      <c r="AR788" s="7702"/>
      <c r="AS788" s="7702"/>
      <c r="AT788" s="7702"/>
      <c r="AU788" s="7702"/>
      <c r="AV788" s="7702"/>
      <c r="AW788" s="7702"/>
      <c r="AX788" s="7702"/>
      <c r="AY788" s="7702"/>
      <c r="AZ788" s="7702"/>
      <c r="BA788" s="7702"/>
      <c r="BB788" s="7702"/>
      <c r="BC788" s="7702"/>
      <c r="BD788" s="7702"/>
      <c r="BE788" s="7702"/>
      <c r="BF788" s="7702"/>
      <c r="BG788" s="7702"/>
      <c r="BH788" s="7702"/>
      <c r="BI788" s="7702"/>
      <c r="BJ788" s="7702"/>
      <c r="BK788" s="7702"/>
      <c r="BL788" s="7702"/>
      <c r="BM788" s="7702"/>
      <c r="BN788" s="7702"/>
      <c r="BO788" s="7702"/>
      <c r="BP788" s="7702"/>
      <c r="BQ788" s="7702"/>
      <c r="BR788" s="7702"/>
      <c r="BS788" s="8293"/>
      <c r="BT788" s="7705"/>
      <c r="BU788" s="7684" t="inlineStr">
        <is>
          <t>Frecuencia</t>
        </is>
      </c>
      <c r="BV788" s="7685" t="inlineStr">
        <is>
          <t>Nivel Gen.</t>
        </is>
      </c>
      <c r="BW788" s="8295" t="inlineStr">
        <is>
          <t>Medidor de Potencia</t>
        </is>
      </c>
      <c r="BX788" s="8296"/>
      <c r="BY788" s="8297" t="inlineStr">
        <is>
          <t>Observaciones</t>
        </is>
      </c>
      <c r="BZ788" s="7703"/>
      <c r="CA788" s="7998"/>
      <c r="CB788" s="7702"/>
      <c r="CC788" s="7708"/>
      <c r="CD788" s="7796"/>
      <c r="CE788" s="7795"/>
      <c r="CF788" s="7795"/>
      <c r="CG788" s="7795"/>
      <c r="CH788" s="7795"/>
      <c r="CI788" s="7795"/>
      <c r="CJ788" s="7795"/>
      <c r="CK788" s="7795"/>
      <c r="CL788" s="7786"/>
      <c r="CM788" s="7786"/>
      <c r="CN788" s="7786"/>
      <c r="CO788" s="7786"/>
      <c r="CP788" s="7786"/>
      <c r="CQ788" s="7786"/>
      <c r="CR788" s="7786"/>
      <c r="CS788" s="7786"/>
      <c r="CT788" s="7786"/>
      <c r="CU788" s="7786"/>
      <c r="CV788" s="7702"/>
      <c r="CW788" s="7702"/>
      <c r="CX788" s="7702"/>
      <c r="CY788" s="7702"/>
      <c r="CZ788" s="7702"/>
    </row>
    <row r="789" spans="1:104" ht="13.5" thickBot="1" x14ac:dyDescent="0.25">
      <c r="A789" s="7699"/>
      <c r="B789" s="7699"/>
      <c r="C789" s="7702"/>
      <c r="D789" s="7702"/>
      <c r="E789" s="7702"/>
      <c r="F789" s="7702"/>
      <c r="G789" s="7702"/>
      <c r="H789" s="7702"/>
      <c r="I789" s="7702"/>
      <c r="J789" s="7702"/>
      <c r="K789" s="7702"/>
      <c r="L789" s="7702"/>
      <c r="M789" s="7702"/>
      <c r="N789" s="7702"/>
      <c r="O789" s="7702"/>
      <c r="P789" s="7702"/>
      <c r="Q789" s="7702"/>
      <c r="R789" s="7702"/>
      <c r="S789" s="7702"/>
      <c r="T789" s="7702"/>
      <c r="U789" s="7702"/>
      <c r="V789" s="7702"/>
      <c r="W789" s="7702"/>
      <c r="X789" s="7702"/>
      <c r="Y789" s="7702"/>
      <c r="Z789" s="7702"/>
      <c r="AA789" s="7702"/>
      <c r="AB789" s="7702"/>
      <c r="AC789" s="7702"/>
      <c r="AD789" s="7702"/>
      <c r="AE789" s="7702"/>
      <c r="AF789" s="7702"/>
      <c r="AG789" s="7702"/>
      <c r="AH789" s="7702"/>
      <c r="AI789" s="7702"/>
      <c r="AJ789" s="7702"/>
      <c r="AK789" s="7702"/>
      <c r="AL789" s="7702"/>
      <c r="AM789" s="7702"/>
      <c r="AN789" s="7702"/>
      <c r="AO789" s="7702"/>
      <c r="AP789" s="7702"/>
      <c r="AQ789" s="7702"/>
      <c r="AR789" s="7702"/>
      <c r="AS789" s="7702"/>
      <c r="AT789" s="7702"/>
      <c r="AU789" s="7702"/>
      <c r="AV789" s="7702"/>
      <c r="AW789" s="7702"/>
      <c r="AX789" s="7702"/>
      <c r="AY789" s="7702"/>
      <c r="AZ789" s="7702"/>
      <c r="BA789" s="7702"/>
      <c r="BB789" s="7702"/>
      <c r="BC789" s="7702"/>
      <c r="BD789" s="7702"/>
      <c r="BE789" s="7702"/>
      <c r="BF789" s="7702"/>
      <c r="BG789" s="7702"/>
      <c r="BH789" s="7702"/>
      <c r="BI789" s="7702"/>
      <c r="BJ789" s="7702"/>
      <c r="BK789" s="7702"/>
      <c r="BL789" s="7702"/>
      <c r="BM789" s="7702"/>
      <c r="BN789" s="7702"/>
      <c r="BO789" s="7702"/>
      <c r="BP789" s="7702"/>
      <c r="BQ789" s="7702"/>
      <c r="BR789" s="7702"/>
      <c r="BS789" s="8293"/>
      <c r="BT789" s="7705"/>
      <c r="BU789" s="7747" t="inlineStr">
        <is>
          <t>(MHz)</t>
        </is>
      </c>
      <c r="BV789" s="7748" t="inlineStr">
        <is>
          <t>(dBm)</t>
        </is>
      </c>
      <c r="BW789" s="7749" t="inlineStr">
        <is>
          <t>Sensor A (mW)</t>
        </is>
      </c>
      <c r="BX789" s="7749" t="inlineStr">
        <is>
          <t>Sensor B (dBm)</t>
        </is>
      </c>
      <c r="BY789" s="8298"/>
      <c r="BZ789" s="7703"/>
      <c r="CA789" s="7998"/>
      <c r="CB789" s="7702"/>
      <c r="CC789" s="7708"/>
      <c r="CD789" s="7796"/>
      <c r="CE789" s="7795"/>
      <c r="CF789" s="7795"/>
      <c r="CG789" s="7795"/>
      <c r="CH789" s="7795"/>
      <c r="CI789" s="7795"/>
      <c r="CJ789" s="7795"/>
      <c r="CK789" s="7795"/>
      <c r="CL789" s="7786"/>
      <c r="CM789" s="7786"/>
      <c r="CN789" s="7786"/>
      <c r="CO789" s="7786"/>
      <c r="CP789" s="7786"/>
      <c r="CQ789" s="7786"/>
      <c r="CR789" s="7786"/>
      <c r="CS789" s="7786"/>
      <c r="CT789" s="7786"/>
      <c r="CU789" s="7786"/>
      <c r="CV789" s="7702"/>
      <c r="CW789" s="7702"/>
      <c r="CX789" s="7702"/>
      <c r="CY789" s="7702"/>
      <c r="CZ789" s="7702"/>
    </row>
    <row r="790" spans="1:104" ht="13.5" thickBot="1" x14ac:dyDescent="0.25">
      <c r="A790" s="7699"/>
      <c r="B790" s="7699"/>
      <c r="C790" s="7702"/>
      <c r="D790" s="7702"/>
      <c r="E790" s="7702"/>
      <c r="F790" s="7702"/>
      <c r="G790" s="7702"/>
      <c r="H790" s="7702"/>
      <c r="I790" s="7702"/>
      <c r="J790" s="7702"/>
      <c r="K790" s="7702"/>
      <c r="L790" s="7702"/>
      <c r="M790" s="7702"/>
      <c r="N790" s="7702"/>
      <c r="O790" s="7702"/>
      <c r="P790" s="7702"/>
      <c r="Q790" s="7702"/>
      <c r="R790" s="7702"/>
      <c r="S790" s="7702"/>
      <c r="T790" s="7702"/>
      <c r="U790" s="7702"/>
      <c r="V790" s="7702"/>
      <c r="W790" s="7702"/>
      <c r="X790" s="7702"/>
      <c r="Y790" s="7702"/>
      <c r="Z790" s="7702"/>
      <c r="AA790" s="7702"/>
      <c r="AB790" s="7702"/>
      <c r="AC790" s="7702"/>
      <c r="AD790" s="7702"/>
      <c r="AE790" s="7702"/>
      <c r="AF790" s="7702"/>
      <c r="AG790" s="7702"/>
      <c r="AH790" s="7702"/>
      <c r="AI790" s="7702"/>
      <c r="AJ790" s="7702"/>
      <c r="AK790" s="7702"/>
      <c r="AL790" s="7702"/>
      <c r="AM790" s="7702"/>
      <c r="AN790" s="7702"/>
      <c r="AO790" s="7702"/>
      <c r="AP790" s="7702"/>
      <c r="AQ790" s="7702"/>
      <c r="AR790" s="7702"/>
      <c r="AS790" s="7702"/>
      <c r="AT790" s="7702"/>
      <c r="AU790" s="7702"/>
      <c r="AV790" s="7702"/>
      <c r="AW790" s="7702"/>
      <c r="AX790" s="7702"/>
      <c r="AY790" s="7702"/>
      <c r="AZ790" s="7702"/>
      <c r="BA790" s="7702"/>
      <c r="BB790" s="7702"/>
      <c r="BC790" s="7702"/>
      <c r="BD790" s="7702"/>
      <c r="BE790" s="7702"/>
      <c r="BF790" s="7702"/>
      <c r="BG790" s="7702"/>
      <c r="BH790" s="7702"/>
      <c r="BI790" s="7702"/>
      <c r="BJ790" s="7702"/>
      <c r="BK790" s="7702"/>
      <c r="BL790" s="7702"/>
      <c r="BM790" s="7702"/>
      <c r="BN790" s="7702"/>
      <c r="BO790" s="7702"/>
      <c r="BP790" s="7702"/>
      <c r="BQ790" s="7702"/>
      <c r="BR790" s="7702"/>
      <c r="BS790" s="8293"/>
      <c r="BT790" s="7705"/>
      <c r="BU790" s="8299"/>
      <c r="BV790" s="7722"/>
      <c r="BW790" s="8302">
        <v>250</v>
      </c>
      <c r="BX790" s="7751"/>
      <c r="BY790" s="7723" t="inlineStr">
        <is>
          <t>Aprox. 250/100mW</t>
        </is>
      </c>
      <c r="BZ790" s="7704" t="inlineStr">
        <is>
          <t>1º</t>
        </is>
      </c>
      <c r="CA790" s="7999"/>
      <c r="CB790" s="7702" t="inlineStr">
        <is>
          <t>Elegir valor de lista desplegable</t>
        </is>
      </c>
      <c r="CC790" s="7708"/>
      <c r="CD790" s="7796"/>
      <c r="CE790" s="7795"/>
      <c r="CF790" s="7795"/>
      <c r="CG790" s="7795"/>
      <c r="CH790" s="7795"/>
      <c r="CI790" s="7795"/>
      <c r="CJ790" s="7795"/>
      <c r="CK790" s="7795"/>
      <c r="CL790" s="7786"/>
      <c r="CM790" s="7786"/>
      <c r="CN790" s="7786"/>
      <c r="CO790" s="7786"/>
      <c r="CP790" s="7786"/>
      <c r="CQ790" s="7786"/>
      <c r="CR790" s="7786"/>
      <c r="CS790" s="7786"/>
      <c r="CT790" s="7786"/>
      <c r="CU790" s="7786"/>
      <c r="CV790" s="7702"/>
      <c r="CW790" s="7702"/>
      <c r="CX790" s="7702"/>
      <c r="CY790" s="7702"/>
      <c r="CZ790" s="7702"/>
    </row>
    <row r="791" spans="1:104" ht="13.5" thickBot="1" x14ac:dyDescent="0.25">
      <c r="A791" s="7699"/>
      <c r="B791" s="7699"/>
      <c r="C791" s="7702"/>
      <c r="D791" s="7702"/>
      <c r="E791" s="7702"/>
      <c r="F791" s="7702"/>
      <c r="G791" s="7702"/>
      <c r="H791" s="7702"/>
      <c r="I791" s="7702"/>
      <c r="J791" s="7702"/>
      <c r="K791" s="7702"/>
      <c r="L791" s="7702"/>
      <c r="M791" s="7702"/>
      <c r="N791" s="7702"/>
      <c r="O791" s="7702"/>
      <c r="P791" s="7702"/>
      <c r="Q791" s="7702"/>
      <c r="R791" s="7702"/>
      <c r="S791" s="7702"/>
      <c r="T791" s="7702"/>
      <c r="U791" s="7702"/>
      <c r="V791" s="7702"/>
      <c r="W791" s="7702"/>
      <c r="X791" s="7702"/>
      <c r="Y791" s="7702"/>
      <c r="Z791" s="7702"/>
      <c r="AA791" s="7702"/>
      <c r="AB791" s="7702"/>
      <c r="AC791" s="7702"/>
      <c r="AD791" s="7702"/>
      <c r="AE791" s="7702"/>
      <c r="AF791" s="7702"/>
      <c r="AG791" s="7702"/>
      <c r="AH791" s="7702"/>
      <c r="AI791" s="7702"/>
      <c r="AJ791" s="7702"/>
      <c r="AK791" s="7702"/>
      <c r="AL791" s="7702"/>
      <c r="AM791" s="7702"/>
      <c r="AN791" s="7702"/>
      <c r="AO791" s="7702"/>
      <c r="AP791" s="7702"/>
      <c r="AQ791" s="7702"/>
      <c r="AR791" s="7702"/>
      <c r="AS791" s="7702"/>
      <c r="AT791" s="7702"/>
      <c r="AU791" s="7702"/>
      <c r="AV791" s="7702"/>
      <c r="AW791" s="7702"/>
      <c r="AX791" s="7702"/>
      <c r="AY791" s="7702"/>
      <c r="AZ791" s="7702"/>
      <c r="BA791" s="7702"/>
      <c r="BB791" s="7702"/>
      <c r="BC791" s="7702"/>
      <c r="BD791" s="7702"/>
      <c r="BE791" s="7702"/>
      <c r="BF791" s="7702"/>
      <c r="BG791" s="7702"/>
      <c r="BH791" s="7702"/>
      <c r="BI791" s="7702"/>
      <c r="BJ791" s="7702"/>
      <c r="BK791" s="7702"/>
      <c r="BL791" s="7702"/>
      <c r="BM791" s="7702"/>
      <c r="BN791" s="7702"/>
      <c r="BO791" s="7702"/>
      <c r="BP791" s="7702"/>
      <c r="BQ791" s="7702"/>
      <c r="BR791" s="7702"/>
      <c r="BS791" s="8293"/>
      <c r="BT791" s="7705"/>
      <c r="BU791" s="8300"/>
      <c r="BV791" s="7750">
        <f>BV790</f>
        <v>0</v>
      </c>
      <c r="BW791" s="8303"/>
      <c r="BX791" s="7687"/>
      <c r="BY791" s="7711" t="inlineStr">
        <is>
          <t>Lectura estabilizada</t>
        </is>
      </c>
      <c r="BZ791" s="7704" t="inlineStr">
        <is>
          <t>2º</t>
        </is>
      </c>
      <c r="CA791" s="8000"/>
      <c r="CB791" s="7702" t="inlineStr">
        <is>
          <t>Insertar valor manualmente</t>
        </is>
      </c>
      <c r="CC791" s="7708"/>
      <c r="CD791" s="7796"/>
      <c r="CE791" s="7795"/>
      <c r="CF791" s="7795"/>
      <c r="CG791" s="7795"/>
      <c r="CH791" s="7795"/>
      <c r="CI791" s="7795"/>
      <c r="CJ791" s="7795"/>
      <c r="CK791" s="7795"/>
      <c r="CL791" s="7786"/>
      <c r="CM791" s="7786"/>
      <c r="CN791" s="7786"/>
      <c r="CO791" s="7786"/>
      <c r="CP791" s="7786"/>
      <c r="CQ791" s="7786"/>
      <c r="CR791" s="7786"/>
      <c r="CS791" s="7786"/>
      <c r="CT791" s="7786"/>
      <c r="CU791" s="7786"/>
      <c r="CV791" s="7702"/>
      <c r="CW791" s="7702"/>
      <c r="CX791" s="7702"/>
      <c r="CY791" s="7702"/>
      <c r="CZ791" s="7702"/>
    </row>
    <row r="792" spans="1:104" ht="13.5" thickBot="1" x14ac:dyDescent="0.25">
      <c r="A792" s="7699"/>
      <c r="B792" s="7699"/>
      <c r="C792" s="7702"/>
      <c r="D792" s="7702"/>
      <c r="E792" s="7702"/>
      <c r="F792" s="7702"/>
      <c r="G792" s="7702"/>
      <c r="H792" s="7702"/>
      <c r="I792" s="7702"/>
      <c r="J792" s="7702"/>
      <c r="K792" s="7702"/>
      <c r="L792" s="7702"/>
      <c r="M792" s="7702"/>
      <c r="N792" s="7702"/>
      <c r="O792" s="7702"/>
      <c r="P792" s="7702"/>
      <c r="Q792" s="7702"/>
      <c r="R792" s="7702"/>
      <c r="S792" s="7702"/>
      <c r="T792" s="7702"/>
      <c r="U792" s="7702"/>
      <c r="V792" s="7702"/>
      <c r="W792" s="7702"/>
      <c r="X792" s="7702"/>
      <c r="Y792" s="7702"/>
      <c r="Z792" s="7702"/>
      <c r="AA792" s="7702"/>
      <c r="AB792" s="7702"/>
      <c r="AC792" s="7702"/>
      <c r="AD792" s="7702"/>
      <c r="AE792" s="7702"/>
      <c r="AF792" s="7702"/>
      <c r="AG792" s="7702"/>
      <c r="AH792" s="7702"/>
      <c r="AI792" s="7702"/>
      <c r="AJ792" s="7702"/>
      <c r="AK792" s="7702"/>
      <c r="AL792" s="7702"/>
      <c r="AM792" s="7702"/>
      <c r="AN792" s="7702"/>
      <c r="AO792" s="7702"/>
      <c r="AP792" s="7702"/>
      <c r="AQ792" s="7702"/>
      <c r="AR792" s="7702"/>
      <c r="AS792" s="7702"/>
      <c r="AT792" s="7702"/>
      <c r="AU792" s="7702"/>
      <c r="AV792" s="7702"/>
      <c r="AW792" s="7702"/>
      <c r="AX792" s="7702"/>
      <c r="AY792" s="7702"/>
      <c r="AZ792" s="7702"/>
      <c r="BA792" s="7702"/>
      <c r="BB792" s="7702"/>
      <c r="BC792" s="7702"/>
      <c r="BD792" s="7702"/>
      <c r="BE792" s="7702"/>
      <c r="BF792" s="7702"/>
      <c r="BG792" s="7702"/>
      <c r="BH792" s="7702"/>
      <c r="BI792" s="7702"/>
      <c r="BJ792" s="7702"/>
      <c r="BK792" s="7702"/>
      <c r="BL792" s="7702"/>
      <c r="BM792" s="7702"/>
      <c r="BN792" s="7702"/>
      <c r="BO792" s="7702"/>
      <c r="BP792" s="7702"/>
      <c r="BQ792" s="7702"/>
      <c r="BR792" s="7702"/>
      <c r="BS792" s="8293"/>
      <c r="BT792" s="7705"/>
      <c r="BU792" s="8300"/>
      <c r="BV792" s="7750">
        <f>BV790</f>
        <v>0</v>
      </c>
      <c r="BW792" s="8303"/>
      <c r="BX792" s="7687"/>
      <c r="BY792" s="7711" t="inlineStr">
        <is>
          <t>Cambio al dipolo</t>
        </is>
      </c>
      <c r="BZ792" s="7704" t="inlineStr">
        <is>
          <t>3º</t>
        </is>
      </c>
      <c r="CA792" s="8001"/>
      <c r="CB792" s="7702" t="inlineStr">
        <is>
          <t>Copiar valores de software de Temp/Hum</t>
        </is>
      </c>
      <c r="CC792" s="7708"/>
      <c r="CD792" s="7796"/>
      <c r="CE792" s="7795"/>
      <c r="CF792" s="7795"/>
      <c r="CG792" s="7795"/>
      <c r="CH792" s="7795"/>
      <c r="CI792" s="7795"/>
      <c r="CJ792" s="7795"/>
      <c r="CK792" s="7795"/>
      <c r="CL792" s="7786"/>
      <c r="CM792" s="7786"/>
      <c r="CN792" s="7786"/>
      <c r="CO792" s="7786"/>
      <c r="CP792" s="7786"/>
      <c r="CQ792" s="7786"/>
      <c r="CR792" s="7786"/>
      <c r="CS792" s="7786"/>
      <c r="CT792" s="7786"/>
      <c r="CU792" s="7786"/>
      <c r="CV792" s="7702"/>
      <c r="CW792" s="7702"/>
      <c r="CX792" s="7702"/>
      <c r="CY792" s="7702"/>
      <c r="CZ792" s="7702"/>
    </row>
    <row r="793" spans="1:104" ht="13.5" thickBot="1" x14ac:dyDescent="0.25">
      <c r="A793" s="7699"/>
      <c r="B793" s="7699"/>
      <c r="C793" s="7702"/>
      <c r="D793" s="7702"/>
      <c r="E793" s="7702"/>
      <c r="F793" s="7702"/>
      <c r="G793" s="7702"/>
      <c r="H793" s="7702"/>
      <c r="I793" s="7702"/>
      <c r="J793" s="7702"/>
      <c r="K793" s="7702"/>
      <c r="L793" s="7702"/>
      <c r="M793" s="7702"/>
      <c r="N793" s="7702"/>
      <c r="O793" s="7702"/>
      <c r="P793" s="7702"/>
      <c r="Q793" s="7702"/>
      <c r="R793" s="7702"/>
      <c r="S793" s="7702"/>
      <c r="T793" s="7702"/>
      <c r="U793" s="7702"/>
      <c r="V793" s="7702"/>
      <c r="W793" s="7702"/>
      <c r="X793" s="7702"/>
      <c r="Y793" s="7702"/>
      <c r="Z793" s="7702"/>
      <c r="AA793" s="7702"/>
      <c r="AB793" s="7702"/>
      <c r="AC793" s="7702"/>
      <c r="AD793" s="7702"/>
      <c r="AE793" s="7702"/>
      <c r="AF793" s="7702"/>
      <c r="AG793" s="7702"/>
      <c r="AH793" s="7702"/>
      <c r="AI793" s="7702"/>
      <c r="AJ793" s="7702"/>
      <c r="AK793" s="7702"/>
      <c r="AL793" s="7702"/>
      <c r="AM793" s="7702"/>
      <c r="AN793" s="7702"/>
      <c r="AO793" s="7702"/>
      <c r="AP793" s="7702"/>
      <c r="AQ793" s="7702"/>
      <c r="AR793" s="7702"/>
      <c r="AS793" s="7702"/>
      <c r="AT793" s="7702"/>
      <c r="AU793" s="7702"/>
      <c r="AV793" s="7702"/>
      <c r="AW793" s="7702"/>
      <c r="AX793" s="7702"/>
      <c r="AY793" s="7702"/>
      <c r="AZ793" s="7702"/>
      <c r="BA793" s="7702"/>
      <c r="BB793" s="7702"/>
      <c r="BC793" s="7702"/>
      <c r="BD793" s="7702"/>
      <c r="BE793" s="7702"/>
      <c r="BF793" s="7702"/>
      <c r="BG793" s="7702"/>
      <c r="BH793" s="7702"/>
      <c r="BI793" s="7702"/>
      <c r="BJ793" s="7702"/>
      <c r="BK793" s="7702"/>
      <c r="BL793" s="7702"/>
      <c r="BM793" s="7702"/>
      <c r="BN793" s="7702"/>
      <c r="BO793" s="7702"/>
      <c r="BP793" s="7702"/>
      <c r="BQ793" s="7702"/>
      <c r="BR793" s="7702"/>
      <c r="BS793" s="8293"/>
      <c r="BT793" s="7705"/>
      <c r="BU793" s="8300"/>
      <c r="BV793" s="7687"/>
      <c r="BW793" s="8303"/>
      <c r="BX793" s="7687"/>
      <c r="BY793" s="7711" t="inlineStr">
        <is>
          <t>Ajuste</t>
        </is>
      </c>
      <c r="BZ793" s="7704" t="inlineStr">
        <is>
          <t>4º</t>
        </is>
      </c>
      <c r="CA793" s="8002"/>
      <c r="CB793" s="7702" t="inlineStr">
        <is>
          <t>Celdas bloqueadas</t>
        </is>
      </c>
      <c r="CC793" s="7708"/>
      <c r="CD793" s="7796"/>
      <c r="CE793" s="7795"/>
      <c r="CF793" s="7795"/>
      <c r="CG793" s="7795"/>
      <c r="CH793" s="7795"/>
      <c r="CI793" s="7795"/>
      <c r="CJ793" s="7795"/>
      <c r="CK793" s="7795"/>
      <c r="CL793" s="7786"/>
      <c r="CM793" s="7786"/>
      <c r="CN793" s="7786"/>
      <c r="CO793" s="7786"/>
      <c r="CP793" s="7786"/>
      <c r="CQ793" s="7786"/>
      <c r="CR793" s="7786"/>
      <c r="CS793" s="7786"/>
      <c r="CT793" s="7786"/>
      <c r="CU793" s="7786"/>
      <c r="CV793" s="7702"/>
      <c r="CW793" s="7702"/>
      <c r="CX793" s="7702"/>
      <c r="CY793" s="7702"/>
      <c r="CZ793" s="7702"/>
    </row>
    <row r="794" spans="1:104" x14ac:dyDescent="0.2">
      <c r="A794" s="7699"/>
      <c r="B794" s="7699"/>
      <c r="C794" s="7702"/>
      <c r="D794" s="7702"/>
      <c r="E794" s="7702"/>
      <c r="F794" s="7702"/>
      <c r="G794" s="7702"/>
      <c r="H794" s="7702"/>
      <c r="I794" s="7702"/>
      <c r="J794" s="7702"/>
      <c r="K794" s="7702"/>
      <c r="L794" s="7702"/>
      <c r="M794" s="7702"/>
      <c r="N794" s="7702"/>
      <c r="O794" s="7702"/>
      <c r="P794" s="7702"/>
      <c r="Q794" s="7702"/>
      <c r="R794" s="7702"/>
      <c r="S794" s="7702"/>
      <c r="T794" s="7702"/>
      <c r="U794" s="7702"/>
      <c r="V794" s="7702"/>
      <c r="W794" s="7702"/>
      <c r="X794" s="7702"/>
      <c r="Y794" s="7702"/>
      <c r="Z794" s="7702"/>
      <c r="AA794" s="7702"/>
      <c r="AB794" s="7702"/>
      <c r="AC794" s="7702"/>
      <c r="AD794" s="7702"/>
      <c r="AE794" s="7702"/>
      <c r="AF794" s="7702"/>
      <c r="AG794" s="7702"/>
      <c r="AH794" s="7702"/>
      <c r="AI794" s="7702"/>
      <c r="AJ794" s="7702"/>
      <c r="AK794" s="7702"/>
      <c r="AL794" s="7702"/>
      <c r="AM794" s="7702"/>
      <c r="AN794" s="7702"/>
      <c r="AO794" s="7702"/>
      <c r="AP794" s="7702"/>
      <c r="AQ794" s="7702"/>
      <c r="AR794" s="7702"/>
      <c r="AS794" s="7702"/>
      <c r="AT794" s="7702"/>
      <c r="AU794" s="7702"/>
      <c r="AV794" s="7702"/>
      <c r="AW794" s="7702"/>
      <c r="AX794" s="7702"/>
      <c r="AY794" s="7702"/>
      <c r="AZ794" s="7702"/>
      <c r="BA794" s="7702"/>
      <c r="BB794" s="7702"/>
      <c r="BC794" s="7702"/>
      <c r="BD794" s="7702"/>
      <c r="BE794" s="7702"/>
      <c r="BF794" s="7702"/>
      <c r="BG794" s="7702"/>
      <c r="BH794" s="7702"/>
      <c r="BI794" s="7702"/>
      <c r="BJ794" s="7702"/>
      <c r="BK794" s="7702"/>
      <c r="BL794" s="7702"/>
      <c r="BM794" s="7702"/>
      <c r="BN794" s="7702"/>
      <c r="BO794" s="7702"/>
      <c r="BP794" s="7702"/>
      <c r="BQ794" s="7702"/>
      <c r="BR794" s="7702"/>
      <c r="BS794" s="8293"/>
      <c r="BT794" s="7705"/>
      <c r="BU794" s="8300"/>
      <c r="BV794" s="7750">
        <f>BV793</f>
        <v>0</v>
      </c>
      <c r="BW794" s="8303"/>
      <c r="BX794" s="7688">
        <f>BX793</f>
        <v>0</v>
      </c>
      <c r="BY794" s="7711" t="inlineStr">
        <is>
          <t>Máx durante ensayo</t>
        </is>
      </c>
      <c r="BZ794" s="7704" t="inlineStr">
        <is>
          <t>5º</t>
        </is>
      </c>
      <c r="CA794" s="7998"/>
      <c r="CB794" s="7702"/>
      <c r="CC794" s="7708"/>
      <c r="CD794" s="7796"/>
      <c r="CE794" s="7795"/>
      <c r="CF794" s="7795"/>
      <c r="CG794" s="7795"/>
      <c r="CH794" s="7795"/>
      <c r="CI794" s="7795"/>
      <c r="CJ794" s="7795"/>
      <c r="CK794" s="7795"/>
      <c r="CL794" s="7786"/>
      <c r="CM794" s="7786"/>
      <c r="CN794" s="7786"/>
      <c r="CO794" s="7786"/>
      <c r="CP794" s="7786"/>
      <c r="CQ794" s="7786"/>
      <c r="CR794" s="7786"/>
      <c r="CS794" s="7786"/>
      <c r="CT794" s="7786"/>
      <c r="CU794" s="7786"/>
      <c r="CV794" s="7702"/>
      <c r="CW794" s="7702"/>
      <c r="CX794" s="7702"/>
      <c r="CY794" s="7702"/>
      <c r="CZ794" s="7702"/>
    </row>
    <row r="795" spans="1:104" ht="13.5" thickBot="1" x14ac:dyDescent="0.25">
      <c r="A795" s="7699"/>
      <c r="B795" s="7699"/>
      <c r="C795" s="7702"/>
      <c r="D795" s="7702"/>
      <c r="E795" s="7702"/>
      <c r="F795" s="7702"/>
      <c r="G795" s="7702"/>
      <c r="H795" s="7702"/>
      <c r="I795" s="7702"/>
      <c r="J795" s="7702"/>
      <c r="K795" s="7702"/>
      <c r="L795" s="7702"/>
      <c r="M795" s="7702"/>
      <c r="N795" s="7702"/>
      <c r="O795" s="7702"/>
      <c r="P795" s="7702"/>
      <c r="Q795" s="7702"/>
      <c r="R795" s="7702"/>
      <c r="S795" s="7702"/>
      <c r="T795" s="7702"/>
      <c r="U795" s="7702"/>
      <c r="V795" s="7702"/>
      <c r="W795" s="7702"/>
      <c r="X795" s="7702"/>
      <c r="Y795" s="7702"/>
      <c r="Z795" s="7702"/>
      <c r="AA795" s="7702"/>
      <c r="AB795" s="7702"/>
      <c r="AC795" s="7702"/>
      <c r="AD795" s="7702"/>
      <c r="AE795" s="7702"/>
      <c r="AF795" s="7702"/>
      <c r="AG795" s="7702"/>
      <c r="AH795" s="7702"/>
      <c r="AI795" s="7702"/>
      <c r="AJ795" s="7702"/>
      <c r="AK795" s="7702"/>
      <c r="AL795" s="7702"/>
      <c r="AM795" s="7702"/>
      <c r="AN795" s="7702"/>
      <c r="AO795" s="7702"/>
      <c r="AP795" s="7702"/>
      <c r="AQ795" s="7702"/>
      <c r="AR795" s="7702"/>
      <c r="AS795" s="7702"/>
      <c r="AT795" s="7702"/>
      <c r="AU795" s="7702"/>
      <c r="AV795" s="7702"/>
      <c r="AW795" s="7702"/>
      <c r="AX795" s="7702"/>
      <c r="AY795" s="7702"/>
      <c r="AZ795" s="7702"/>
      <c r="BA795" s="7702"/>
      <c r="BB795" s="7702"/>
      <c r="BC795" s="7702"/>
      <c r="BD795" s="7702"/>
      <c r="BE795" s="7702"/>
      <c r="BF795" s="7702"/>
      <c r="BG795" s="7702"/>
      <c r="BH795" s="7702"/>
      <c r="BI795" s="7702"/>
      <c r="BJ795" s="7702"/>
      <c r="BK795" s="7702"/>
      <c r="BL795" s="7702"/>
      <c r="BM795" s="7702"/>
      <c r="BN795" s="7702"/>
      <c r="BO795" s="7702"/>
      <c r="BP795" s="7702"/>
      <c r="BQ795" s="7702"/>
      <c r="BR795" s="7702"/>
      <c r="BS795" s="8293"/>
      <c r="BT795" s="7705"/>
      <c r="BU795" s="8301"/>
      <c r="BV795" s="7752">
        <f>BV793</f>
        <v>0</v>
      </c>
      <c r="BW795" s="8304"/>
      <c r="BX795" s="7689">
        <f>BX793</f>
        <v>0</v>
      </c>
      <c r="BY795" s="7712" t="inlineStr">
        <is>
          <t>Mín durante ensayo</t>
        </is>
      </c>
      <c r="BZ795" s="7704" t="inlineStr">
        <is>
          <t>6º</t>
        </is>
      </c>
      <c r="CA795" s="7998"/>
      <c r="CB795" s="7702"/>
      <c r="CC795" s="7708"/>
      <c r="CD795" s="7796"/>
      <c r="CE795" s="7795"/>
      <c r="CF795" s="7795"/>
      <c r="CG795" s="7795"/>
      <c r="CH795" s="7795"/>
      <c r="CI795" s="7795"/>
      <c r="CJ795" s="7795"/>
      <c r="CK795" s="7795"/>
      <c r="CL795" s="7786"/>
      <c r="CM795" s="7786"/>
      <c r="CN795" s="7786"/>
      <c r="CO795" s="7786"/>
      <c r="CP795" s="7786"/>
      <c r="CQ795" s="7786"/>
      <c r="CR795" s="7786"/>
      <c r="CS795" s="7786"/>
      <c r="CT795" s="7786"/>
      <c r="CU795" s="7786"/>
      <c r="CV795" s="7702"/>
      <c r="CW795" s="7702"/>
      <c r="CX795" s="7702"/>
      <c r="CY795" s="7702"/>
      <c r="CZ795" s="7702"/>
    </row>
    <row r="796" spans="1:104" ht="13.5" thickBot="1" x14ac:dyDescent="0.25">
      <c r="A796" s="7699"/>
      <c r="B796" s="7699"/>
      <c r="C796" s="7702"/>
      <c r="D796" s="7702"/>
      <c r="E796" s="7702"/>
      <c r="F796" s="7702"/>
      <c r="G796" s="7702"/>
      <c r="H796" s="7702"/>
      <c r="I796" s="7702"/>
      <c r="J796" s="7702"/>
      <c r="K796" s="7702"/>
      <c r="L796" s="7702"/>
      <c r="M796" s="7702"/>
      <c r="N796" s="7702"/>
      <c r="O796" s="7702"/>
      <c r="P796" s="7702"/>
      <c r="Q796" s="7702"/>
      <c r="R796" s="7702"/>
      <c r="S796" s="7702"/>
      <c r="T796" s="7702"/>
      <c r="U796" s="7702"/>
      <c r="V796" s="7702"/>
      <c r="W796" s="7702"/>
      <c r="X796" s="7702"/>
      <c r="Y796" s="7702"/>
      <c r="Z796" s="7702"/>
      <c r="AA796" s="7702"/>
      <c r="AB796" s="7702"/>
      <c r="AC796" s="7702"/>
      <c r="AD796" s="7702"/>
      <c r="AE796" s="7702"/>
      <c r="AF796" s="7702"/>
      <c r="AG796" s="7702"/>
      <c r="AH796" s="7702"/>
      <c r="AI796" s="7702"/>
      <c r="AJ796" s="7702"/>
      <c r="AK796" s="7702"/>
      <c r="AL796" s="7702"/>
      <c r="AM796" s="7702"/>
      <c r="AN796" s="7702"/>
      <c r="AO796" s="7702"/>
      <c r="AP796" s="7702"/>
      <c r="AQ796" s="7702"/>
      <c r="AR796" s="7702"/>
      <c r="AS796" s="7702"/>
      <c r="AT796" s="7702"/>
      <c r="AU796" s="7702"/>
      <c r="AV796" s="7702"/>
      <c r="AW796" s="7702"/>
      <c r="AX796" s="7702"/>
      <c r="AY796" s="7702"/>
      <c r="AZ796" s="7702"/>
      <c r="BA796" s="7702"/>
      <c r="BB796" s="7702"/>
      <c r="BC796" s="7702"/>
      <c r="BD796" s="7702"/>
      <c r="BE796" s="7702"/>
      <c r="BF796" s="7702"/>
      <c r="BG796" s="7702"/>
      <c r="BH796" s="7702"/>
      <c r="BI796" s="7702"/>
      <c r="BJ796" s="7702"/>
      <c r="BK796" s="7702"/>
      <c r="BL796" s="7702"/>
      <c r="BM796" s="7702"/>
      <c r="BN796" s="7702"/>
      <c r="BO796" s="7702"/>
      <c r="BP796" s="7702"/>
      <c r="BQ796" s="7702"/>
      <c r="BR796" s="7702"/>
      <c r="BS796" s="8293"/>
      <c r="BT796" s="7705"/>
      <c r="BU796" s="7702"/>
      <c r="BV796" s="7702"/>
      <c r="BW796" s="7702"/>
      <c r="BX796" s="7680"/>
      <c r="BY796" s="7702"/>
      <c r="BZ796" s="7702"/>
      <c r="CA796" s="7998"/>
      <c r="CB796" s="7702"/>
      <c r="CC796" s="7708"/>
      <c r="CD796" s="7796"/>
      <c r="CE796" s="7795"/>
      <c r="CF796" s="7795"/>
      <c r="CG796" s="7795"/>
      <c r="CH796" s="7795"/>
      <c r="CI796" s="7795"/>
      <c r="CJ796" s="7795"/>
      <c r="CK796" s="7795"/>
      <c r="CL796" s="7786"/>
      <c r="CM796" s="7786"/>
      <c r="CN796" s="7786"/>
      <c r="CO796" s="7786"/>
      <c r="CP796" s="7786"/>
      <c r="CQ796" s="7786"/>
      <c r="CR796" s="7786"/>
      <c r="CS796" s="7786"/>
      <c r="CT796" s="7786"/>
      <c r="CU796" s="7786"/>
      <c r="CV796" s="7702"/>
      <c r="CW796" s="7702"/>
      <c r="CX796" s="7702"/>
      <c r="CY796" s="7702"/>
      <c r="CZ796" s="7702"/>
    </row>
    <row r="797" spans="1:104" ht="13.5" thickBot="1" x14ac:dyDescent="0.25">
      <c r="A797" s="7699"/>
      <c r="B797" s="7699"/>
      <c r="C797" s="7702"/>
      <c r="D797" s="7702"/>
      <c r="E797" s="7702"/>
      <c r="F797" s="7702"/>
      <c r="G797" s="7702"/>
      <c r="H797" s="7702"/>
      <c r="I797" s="7702"/>
      <c r="J797" s="7702"/>
      <c r="K797" s="7702"/>
      <c r="L797" s="7702"/>
      <c r="M797" s="7702"/>
      <c r="N797" s="7702"/>
      <c r="O797" s="7702"/>
      <c r="P797" s="7702"/>
      <c r="Q797" s="7702"/>
      <c r="R797" s="7702"/>
      <c r="S797" s="7702"/>
      <c r="T797" s="7702"/>
      <c r="U797" s="7702"/>
      <c r="V797" s="7702"/>
      <c r="W797" s="7702"/>
      <c r="X797" s="7702"/>
      <c r="Y797" s="7702"/>
      <c r="Z797" s="7702"/>
      <c r="AA797" s="7702"/>
      <c r="AB797" s="7702"/>
      <c r="AC797" s="7702"/>
      <c r="AD797" s="7702"/>
      <c r="AE797" s="7702"/>
      <c r="AF797" s="7702"/>
      <c r="AG797" s="7702"/>
      <c r="AH797" s="7702"/>
      <c r="AI797" s="7702"/>
      <c r="AJ797" s="7702"/>
      <c r="AK797" s="7702"/>
      <c r="AL797" s="7702"/>
      <c r="AM797" s="7702"/>
      <c r="AN797" s="7702"/>
      <c r="AO797" s="7702"/>
      <c r="AP797" s="7702"/>
      <c r="AQ797" s="7702"/>
      <c r="AR797" s="7702"/>
      <c r="AS797" s="7702"/>
      <c r="AT797" s="7702"/>
      <c r="AU797" s="7702"/>
      <c r="AV797" s="7702"/>
      <c r="AW797" s="7702"/>
      <c r="AX797" s="7702"/>
      <c r="AY797" s="7702"/>
      <c r="AZ797" s="7702"/>
      <c r="BA797" s="7702"/>
      <c r="BB797" s="7702"/>
      <c r="BC797" s="7702"/>
      <c r="BD797" s="7702"/>
      <c r="BE797" s="7702"/>
      <c r="BF797" s="7702"/>
      <c r="BG797" s="7702"/>
      <c r="BH797" s="7702"/>
      <c r="BI797" s="7702"/>
      <c r="BJ797" s="7702"/>
      <c r="BK797" s="7702"/>
      <c r="BL797" s="7702"/>
      <c r="BM797" s="7702"/>
      <c r="BN797" s="7702"/>
      <c r="BO797" s="7702"/>
      <c r="BP797" s="7702"/>
      <c r="BQ797" s="7702"/>
      <c r="BR797" s="7702"/>
      <c r="BS797" s="8293"/>
      <c r="BT797" s="7705"/>
      <c r="BU797" s="7690"/>
      <c r="BV797" s="7686" t="inlineStr">
        <is>
          <t>Medida SAR</t>
        </is>
      </c>
      <c r="BW797" s="7691" t="inlineStr">
        <is>
          <t>Valor en antena</t>
        </is>
      </c>
      <c r="BX797" s="7691" t="inlineStr">
        <is>
          <t>SAR 1W</t>
        </is>
      </c>
      <c r="BY797" s="7691" t="inlineStr">
        <is>
          <t>SAR W/g</t>
        </is>
      </c>
      <c r="BZ797" s="7691" t="inlineStr">
        <is>
          <t>Desviacion (%)</t>
        </is>
      </c>
      <c r="CA797" s="7692" t="inlineStr">
        <is>
          <t>Veredicto</t>
        </is>
      </c>
      <c r="CB797" s="7703"/>
      <c r="CC797" s="7709"/>
      <c r="CD797" s="7796"/>
      <c r="CE797" s="7795"/>
      <c r="CF797" s="7795"/>
      <c r="CG797" s="7795"/>
      <c r="CH797" s="7795"/>
      <c r="CI797" s="7795"/>
      <c r="CJ797" s="7795"/>
      <c r="CK797" s="7795"/>
      <c r="CL797" s="7786"/>
      <c r="CM797" s="7786"/>
      <c r="CN797" s="7786"/>
      <c r="CO797" s="7786"/>
      <c r="CP797" s="7786"/>
      <c r="CQ797" s="7786"/>
      <c r="CR797" s="7786"/>
      <c r="CS797" s="7786"/>
      <c r="CT797" s="7786"/>
      <c r="CU797" s="7786"/>
      <c r="CV797" s="7702"/>
      <c r="CW797" s="7702"/>
      <c r="CX797" s="7702"/>
      <c r="CY797" s="7702"/>
      <c r="CZ797" s="7702"/>
    </row>
    <row r="798" spans="1:104" x14ac:dyDescent="0.2">
      <c r="A798" s="7699"/>
      <c r="B798" s="7699"/>
      <c r="C798" s="7702"/>
      <c r="D798" s="7702"/>
      <c r="E798" s="7702"/>
      <c r="F798" s="7702"/>
      <c r="G798" s="7702"/>
      <c r="H798" s="7702"/>
      <c r="I798" s="7702"/>
      <c r="J798" s="7702"/>
      <c r="K798" s="7702"/>
      <c r="L798" s="7702"/>
      <c r="M798" s="7702"/>
      <c r="N798" s="7702"/>
      <c r="O798" s="7702"/>
      <c r="P798" s="7702"/>
      <c r="Q798" s="7702"/>
      <c r="R798" s="7702"/>
      <c r="S798" s="7702"/>
      <c r="T798" s="7702"/>
      <c r="U798" s="7702"/>
      <c r="V798" s="7702"/>
      <c r="W798" s="7702"/>
      <c r="X798" s="7702"/>
      <c r="Y798" s="7702"/>
      <c r="Z798" s="7702"/>
      <c r="AA798" s="7702"/>
      <c r="AB798" s="7702"/>
      <c r="AC798" s="7702"/>
      <c r="AD798" s="7702"/>
      <c r="AE798" s="7702"/>
      <c r="AF798" s="7702"/>
      <c r="AG798" s="7702"/>
      <c r="AH798" s="7702"/>
      <c r="AI798" s="7702"/>
      <c r="AJ798" s="7702"/>
      <c r="AK798" s="7702"/>
      <c r="AL798" s="7702"/>
      <c r="AM798" s="7702"/>
      <c r="AN798" s="7702"/>
      <c r="AO798" s="7702"/>
      <c r="AP798" s="7702"/>
      <c r="AQ798" s="7702"/>
      <c r="AR798" s="7702"/>
      <c r="AS798" s="7702"/>
      <c r="AT798" s="7702"/>
      <c r="AU798" s="7702"/>
      <c r="AV798" s="7702"/>
      <c r="AW798" s="7702"/>
      <c r="AX798" s="7702"/>
      <c r="AY798" s="7702"/>
      <c r="AZ798" s="7702"/>
      <c r="BA798" s="7702"/>
      <c r="BB798" s="7702"/>
      <c r="BC798" s="7702"/>
      <c r="BD798" s="7702"/>
      <c r="BE798" s="7702"/>
      <c r="BF798" s="7702"/>
      <c r="BG798" s="7702"/>
      <c r="BH798" s="7702"/>
      <c r="BI798" s="7702"/>
      <c r="BJ798" s="7702"/>
      <c r="BK798" s="7702"/>
      <c r="BL798" s="7702"/>
      <c r="BM798" s="7702"/>
      <c r="BN798" s="7702"/>
      <c r="BO798" s="7702"/>
      <c r="BP798" s="7702"/>
      <c r="BQ798" s="7702"/>
      <c r="BR798" s="7702"/>
      <c r="BS798" s="8293"/>
      <c r="BT798" s="7705"/>
      <c r="BU798" s="7719" t="inlineStr">
        <is>
          <t>SAR(1g)</t>
        </is>
      </c>
      <c r="BV798" s="7693"/>
      <c r="BW798" s="7713">
        <f>POWER(10,(((10*LOG10(BW790))+(AVERAGE(BX794:BX795)-BX791))/10))</f>
        <v>250.00000000000011</v>
      </c>
      <c r="BX798" s="8161">
        <f>CD780</f>
        <v>10.9</v>
      </c>
      <c r="BY798" s="7713">
        <f>BV798*1000/BW798</f>
        <v>0</v>
      </c>
      <c r="BZ798" s="7713">
        <f>((BY798-BX798)*100)/BX798</f>
        <v>-100</v>
      </c>
      <c r="CA798" s="7715" t="str">
        <f>IF(ABS(BZ798)&lt;10,"Válido","No Válido")</f>
        <v>No Válido</v>
      </c>
      <c r="CB798" s="7703"/>
      <c r="CC798" s="7709"/>
      <c r="CD798" s="7796"/>
      <c r="CE798" s="7795"/>
      <c r="CF798" s="7795"/>
      <c r="CG798" s="7795"/>
      <c r="CH798" s="7795"/>
      <c r="CI798" s="7795"/>
      <c r="CJ798" s="7795"/>
      <c r="CK798" s="7795"/>
      <c r="CL798" s="7786"/>
      <c r="CM798" s="7786"/>
      <c r="CN798" s="7786"/>
      <c r="CO798" s="7786"/>
      <c r="CP798" s="7786"/>
      <c r="CQ798" s="7786"/>
      <c r="CR798" s="7786"/>
      <c r="CS798" s="7786"/>
      <c r="CT798" s="7786"/>
      <c r="CU798" s="7786"/>
      <c r="CV798" s="7702"/>
      <c r="CW798" s="7702"/>
      <c r="CX798" s="7702"/>
      <c r="CY798" s="7702"/>
      <c r="CZ798" s="7702"/>
    </row>
    <row r="799" spans="1:104" ht="13.5" thickBot="1" x14ac:dyDescent="0.25">
      <c r="A799" s="7699"/>
      <c r="B799" s="7699"/>
      <c r="C799" s="7702"/>
      <c r="D799" s="7702"/>
      <c r="E799" s="7702"/>
      <c r="F799" s="7702"/>
      <c r="G799" s="7702"/>
      <c r="H799" s="7702"/>
      <c r="I799" s="7702"/>
      <c r="J799" s="7702"/>
      <c r="K799" s="7702"/>
      <c r="L799" s="7702"/>
      <c r="M799" s="7702"/>
      <c r="N799" s="7702"/>
      <c r="O799" s="7702"/>
      <c r="P799" s="7702"/>
      <c r="Q799" s="7702"/>
      <c r="R799" s="7702"/>
      <c r="S799" s="7702"/>
      <c r="T799" s="7702"/>
      <c r="U799" s="7702"/>
      <c r="V799" s="7702"/>
      <c r="W799" s="7702"/>
      <c r="X799" s="7702"/>
      <c r="Y799" s="7702"/>
      <c r="Z799" s="7702"/>
      <c r="AA799" s="7702"/>
      <c r="AB799" s="7702"/>
      <c r="AC799" s="7702"/>
      <c r="AD799" s="7702"/>
      <c r="AE799" s="7702"/>
      <c r="AF799" s="7702"/>
      <c r="AG799" s="7702"/>
      <c r="AH799" s="7702"/>
      <c r="AI799" s="7702"/>
      <c r="AJ799" s="7702"/>
      <c r="AK799" s="7702"/>
      <c r="AL799" s="7702"/>
      <c r="AM799" s="7702"/>
      <c r="AN799" s="7702"/>
      <c r="AO799" s="7702"/>
      <c r="AP799" s="7702"/>
      <c r="AQ799" s="7702"/>
      <c r="AR799" s="7702"/>
      <c r="AS799" s="7702"/>
      <c r="AT799" s="7702"/>
      <c r="AU799" s="7702"/>
      <c r="AV799" s="7702"/>
      <c r="AW799" s="7702"/>
      <c r="AX799" s="7702"/>
      <c r="AY799" s="7702"/>
      <c r="AZ799" s="7702"/>
      <c r="BA799" s="7702"/>
      <c r="BB799" s="7702"/>
      <c r="BC799" s="7702"/>
      <c r="BD799" s="7702"/>
      <c r="BE799" s="7702"/>
      <c r="BF799" s="7702"/>
      <c r="BG799" s="7702"/>
      <c r="BH799" s="7702"/>
      <c r="BI799" s="7702"/>
      <c r="BJ799" s="7702"/>
      <c r="BK799" s="7702"/>
      <c r="BL799" s="7702"/>
      <c r="BM799" s="7702"/>
      <c r="BN799" s="7702"/>
      <c r="BO799" s="7702"/>
      <c r="BP799" s="7702"/>
      <c r="BQ799" s="7702"/>
      <c r="BR799" s="7702"/>
      <c r="BS799" s="8293"/>
      <c r="BT799" s="7705"/>
      <c r="BU799" s="7720" t="inlineStr">
        <is>
          <t>SAR(10g)</t>
        </is>
      </c>
      <c r="BV799" s="7694"/>
      <c r="BW799" s="7714">
        <f>POWER(10,(((10*LOG10(BW790))+(AVERAGE(BX794:BX795)-BX791))/10))</f>
        <v>250.00000000000011</v>
      </c>
      <c r="BX799" s="8162">
        <f>CD781</f>
        <v>7.01</v>
      </c>
      <c r="BY799" s="7714">
        <f>BV799*1000/BW799</f>
        <v>0</v>
      </c>
      <c r="BZ799" s="7714">
        <f>((BY799-BX799)*100)/BX799</f>
        <v>-100</v>
      </c>
      <c r="CA799" s="7716" t="str">
        <f>IF(ABS(BZ799)&lt;10,"Válido","No Válido")</f>
        <v>No Válido</v>
      </c>
      <c r="CB799" s="7703"/>
      <c r="CC799" s="7709"/>
      <c r="CD799" s="7796"/>
      <c r="CE799" s="7795"/>
      <c r="CF799" s="7795"/>
      <c r="CG799" s="7795"/>
      <c r="CH799" s="7795"/>
      <c r="CI799" s="7795"/>
      <c r="CJ799" s="7795"/>
      <c r="CK799" s="7795"/>
      <c r="CL799" s="7786"/>
      <c r="CM799" s="7786"/>
      <c r="CN799" s="7786"/>
      <c r="CO799" s="7786"/>
      <c r="CP799" s="7786"/>
      <c r="CQ799" s="7786"/>
      <c r="CR799" s="7786"/>
      <c r="CS799" s="7786"/>
      <c r="CT799" s="7786"/>
      <c r="CU799" s="7786"/>
      <c r="CV799" s="7702"/>
      <c r="CW799" s="7702"/>
      <c r="CX799" s="7702"/>
      <c r="CY799" s="7702"/>
      <c r="CZ799" s="7702"/>
    </row>
    <row r="800" spans="1:104" ht="13.5" thickBot="1" x14ac:dyDescent="0.25">
      <c r="A800" s="7699"/>
      <c r="B800" s="7699"/>
      <c r="C800" s="7702"/>
      <c r="D800" s="7702"/>
      <c r="E800" s="7702"/>
      <c r="F800" s="7702"/>
      <c r="G800" s="7702"/>
      <c r="H800" s="7702"/>
      <c r="I800" s="7702"/>
      <c r="J800" s="7702"/>
      <c r="K800" s="7702"/>
      <c r="L800" s="7702"/>
      <c r="M800" s="7702"/>
      <c r="N800" s="7702"/>
      <c r="O800" s="7702"/>
      <c r="P800" s="7702"/>
      <c r="Q800" s="7702"/>
      <c r="R800" s="7702"/>
      <c r="S800" s="7702"/>
      <c r="T800" s="7702"/>
      <c r="U800" s="7702"/>
      <c r="V800" s="7702"/>
      <c r="W800" s="7702"/>
      <c r="X800" s="7702"/>
      <c r="Y800" s="7702"/>
      <c r="Z800" s="7702"/>
      <c r="AA800" s="7702"/>
      <c r="AB800" s="7702"/>
      <c r="AC800" s="7702"/>
      <c r="AD800" s="7702"/>
      <c r="AE800" s="7702"/>
      <c r="AF800" s="7702"/>
      <c r="AG800" s="7702"/>
      <c r="AH800" s="7702"/>
      <c r="AI800" s="7702"/>
      <c r="AJ800" s="7702"/>
      <c r="AK800" s="7702"/>
      <c r="AL800" s="7702"/>
      <c r="AM800" s="7702"/>
      <c r="AN800" s="7702"/>
      <c r="AO800" s="7702"/>
      <c r="AP800" s="7702"/>
      <c r="AQ800" s="7702"/>
      <c r="AR800" s="7702"/>
      <c r="AS800" s="7702"/>
      <c r="AT800" s="7702"/>
      <c r="AU800" s="7702"/>
      <c r="AV800" s="7702"/>
      <c r="AW800" s="7702"/>
      <c r="AX800" s="7702"/>
      <c r="AY800" s="7702"/>
      <c r="AZ800" s="7702"/>
      <c r="BA800" s="7702"/>
      <c r="BB800" s="7702"/>
      <c r="BC800" s="7702"/>
      <c r="BD800" s="7702"/>
      <c r="BE800" s="7702"/>
      <c r="BF800" s="7702"/>
      <c r="BG800" s="7702"/>
      <c r="BH800" s="7702"/>
      <c r="BI800" s="7702"/>
      <c r="BJ800" s="7702"/>
      <c r="BK800" s="7702"/>
      <c r="BL800" s="7702"/>
      <c r="BM800" s="7702"/>
      <c r="BN800" s="7702"/>
      <c r="BO800" s="7702"/>
      <c r="BP800" s="7702"/>
      <c r="BQ800" s="7702"/>
      <c r="BR800" s="7702"/>
      <c r="BS800" s="8293"/>
      <c r="BT800" s="7705"/>
      <c r="BU800" s="7702"/>
      <c r="BV800" s="7702"/>
      <c r="BW800" s="7702"/>
      <c r="BX800" s="7702"/>
      <c r="BY800" s="7726"/>
      <c r="BZ800" s="7726"/>
      <c r="CA800" s="7726"/>
      <c r="CB800" s="7726"/>
      <c r="CC800" s="7734"/>
      <c r="CD800" s="7796"/>
      <c r="CE800" s="7795"/>
      <c r="CF800" s="7795"/>
      <c r="CG800" s="7795"/>
      <c r="CH800" s="7795"/>
      <c r="CI800" s="7795"/>
      <c r="CJ800" s="7795"/>
      <c r="CK800" s="7795"/>
      <c r="CL800" s="7786"/>
      <c r="CM800" s="7786"/>
      <c r="CN800" s="7786"/>
      <c r="CO800" s="7786"/>
      <c r="CP800" s="7786"/>
      <c r="CQ800" s="7786"/>
      <c r="CR800" s="7786"/>
      <c r="CS800" s="7786"/>
      <c r="CT800" s="7786"/>
      <c r="CU800" s="7786"/>
      <c r="CV800" s="7702"/>
      <c r="CW800" s="7702"/>
      <c r="CX800" s="7702"/>
      <c r="CY800" s="7702"/>
      <c r="CZ800" s="7702"/>
    </row>
    <row r="801" spans="1:104" ht="26.25" thickBot="1" x14ac:dyDescent="0.25">
      <c r="A801" s="7699"/>
      <c r="B801" s="7699"/>
      <c r="C801" s="7702"/>
      <c r="D801" s="7702"/>
      <c r="E801" s="7702"/>
      <c r="F801" s="7702"/>
      <c r="G801" s="7702"/>
      <c r="H801" s="7702"/>
      <c r="I801" s="7702"/>
      <c r="J801" s="7702"/>
      <c r="K801" s="7702"/>
      <c r="L801" s="7702"/>
      <c r="M801" s="7702"/>
      <c r="N801" s="7702"/>
      <c r="O801" s="7702"/>
      <c r="P801" s="7702"/>
      <c r="Q801" s="7702"/>
      <c r="R801" s="7702"/>
      <c r="S801" s="7702"/>
      <c r="T801" s="7702"/>
      <c r="U801" s="7702"/>
      <c r="V801" s="7702"/>
      <c r="W801" s="7702"/>
      <c r="X801" s="7702"/>
      <c r="Y801" s="7702"/>
      <c r="Z801" s="7702"/>
      <c r="AA801" s="7702"/>
      <c r="AB801" s="7702"/>
      <c r="AC801" s="7702"/>
      <c r="AD801" s="7702"/>
      <c r="AE801" s="7702"/>
      <c r="AF801" s="7702"/>
      <c r="AG801" s="7702"/>
      <c r="AH801" s="7702"/>
      <c r="AI801" s="7702"/>
      <c r="AJ801" s="7702"/>
      <c r="AK801" s="7702"/>
      <c r="AL801" s="7702"/>
      <c r="AM801" s="7702"/>
      <c r="AN801" s="7702"/>
      <c r="AO801" s="7702"/>
      <c r="AP801" s="7702"/>
      <c r="AQ801" s="7702"/>
      <c r="AR801" s="7702"/>
      <c r="AS801" s="7702"/>
      <c r="AT801" s="7702"/>
      <c r="AU801" s="7702"/>
      <c r="AV801" s="7702"/>
      <c r="AW801" s="7702"/>
      <c r="AX801" s="7702"/>
      <c r="AY801" s="7702"/>
      <c r="AZ801" s="7702"/>
      <c r="BA801" s="7702"/>
      <c r="BB801" s="7702"/>
      <c r="BC801" s="7702"/>
      <c r="BD801" s="7702"/>
      <c r="BE801" s="7702"/>
      <c r="BF801" s="7702"/>
      <c r="BG801" s="7702"/>
      <c r="BH801" s="7702"/>
      <c r="BI801" s="7702"/>
      <c r="BJ801" s="7702"/>
      <c r="BK801" s="7702"/>
      <c r="BL801" s="7702"/>
      <c r="BM801" s="7702"/>
      <c r="BN801" s="7702"/>
      <c r="BO801" s="7702"/>
      <c r="BP801" s="7702"/>
      <c r="BQ801" s="7702"/>
      <c r="BR801" s="7702"/>
      <c r="BS801" s="8293"/>
      <c r="BT801" s="7705"/>
      <c r="BU801" s="7695"/>
      <c r="BV801" s="7696" t="inlineStr">
        <is>
          <t>Valor SAR extrap</t>
        </is>
      </c>
      <c r="BW801" s="7697" t="inlineStr">
        <is>
          <t>Desviacion (%)</t>
        </is>
      </c>
      <c r="BX801" s="7698" t="inlineStr">
        <is>
          <t>Veredicto</t>
        </is>
      </c>
      <c r="BY801" s="7726"/>
      <c r="BZ801" s="7726"/>
      <c r="CA801" s="7726" t="inlineStr">
        <is>
          <t>Frequency
(MHz)</t>
        </is>
      </c>
      <c r="CB801" s="7726" t="str">
        <f>CA787</f>
        <v>Head/Body:</v>
      </c>
      <c r="CC801" s="7734" t="inlineStr">
        <is>
          <t>SAR over</t>
        </is>
      </c>
      <c r="CD801" s="7796"/>
      <c r="CE801" s="7795"/>
      <c r="CF801" s="7795"/>
      <c r="CG801" s="7795"/>
      <c r="CH801" s="7795"/>
      <c r="CI801" s="7795"/>
      <c r="CJ801" s="7795"/>
      <c r="CK801" s="7795"/>
      <c r="CL801" s="7786"/>
      <c r="CM801" s="7786"/>
      <c r="CN801" s="7786"/>
      <c r="CO801" s="7786"/>
      <c r="CP801" s="7786"/>
      <c r="CQ801" s="7786"/>
      <c r="CR801" s="7786"/>
      <c r="CS801" s="7786"/>
      <c r="CT801" s="7786"/>
      <c r="CU801" s="7786"/>
      <c r="CV801" s="7702"/>
      <c r="CW801" s="7702"/>
      <c r="CX801" s="7702"/>
      <c r="CY801" s="7702"/>
      <c r="CZ801" s="7702"/>
    </row>
    <row r="802" spans="1:104" x14ac:dyDescent="0.2">
      <c r="A802" s="7699"/>
      <c r="B802" s="7699"/>
      <c r="C802" s="7702"/>
      <c r="D802" s="7702"/>
      <c r="E802" s="7702"/>
      <c r="F802" s="7702"/>
      <c r="G802" s="7702"/>
      <c r="H802" s="7702"/>
      <c r="I802" s="7702"/>
      <c r="J802" s="7702"/>
      <c r="K802" s="7702"/>
      <c r="L802" s="7702"/>
      <c r="M802" s="7702"/>
      <c r="N802" s="7702"/>
      <c r="O802" s="7702"/>
      <c r="P802" s="7702"/>
      <c r="Q802" s="7702"/>
      <c r="R802" s="7702"/>
      <c r="S802" s="7702"/>
      <c r="T802" s="7702"/>
      <c r="U802" s="7702"/>
      <c r="V802" s="7702"/>
      <c r="W802" s="7702"/>
      <c r="X802" s="7702"/>
      <c r="Y802" s="7702"/>
      <c r="Z802" s="7702"/>
      <c r="AA802" s="7702"/>
      <c r="AB802" s="7702"/>
      <c r="AC802" s="7702"/>
      <c r="AD802" s="7702"/>
      <c r="AE802" s="7702"/>
      <c r="AF802" s="7702"/>
      <c r="AG802" s="7702"/>
      <c r="AH802" s="7702"/>
      <c r="AI802" s="7702"/>
      <c r="AJ802" s="7702"/>
      <c r="AK802" s="7702"/>
      <c r="AL802" s="7702"/>
      <c r="AM802" s="7702"/>
      <c r="AN802" s="7702"/>
      <c r="AO802" s="7702"/>
      <c r="AP802" s="7702"/>
      <c r="AQ802" s="7702"/>
      <c r="AR802" s="7702"/>
      <c r="AS802" s="7702"/>
      <c r="AT802" s="7702"/>
      <c r="AU802" s="7702"/>
      <c r="AV802" s="7702"/>
      <c r="AW802" s="7702"/>
      <c r="AX802" s="7702"/>
      <c r="AY802" s="7702"/>
      <c r="AZ802" s="7702"/>
      <c r="BA802" s="7702"/>
      <c r="BB802" s="7702"/>
      <c r="BC802" s="7702"/>
      <c r="BD802" s="7702"/>
      <c r="BE802" s="7702"/>
      <c r="BF802" s="7702"/>
      <c r="BG802" s="7702"/>
      <c r="BH802" s="7702"/>
      <c r="BI802" s="7702"/>
      <c r="BJ802" s="7702"/>
      <c r="BK802" s="7702"/>
      <c r="BL802" s="7702"/>
      <c r="BM802" s="7702"/>
      <c r="BN802" s="7702"/>
      <c r="BO802" s="7702"/>
      <c r="BP802" s="7702"/>
      <c r="BQ802" s="7702"/>
      <c r="BR802" s="7702"/>
      <c r="BS802" s="8293"/>
      <c r="BT802" s="7705"/>
      <c r="BU802" s="7684" t="inlineStr">
        <is>
          <t>Fast SAR 1g</t>
        </is>
      </c>
      <c r="BV802" s="7693"/>
      <c r="BW802" s="7713" t="e">
        <f>((BV802-BV798)*100)/BV798</f>
        <v>#DIV/0!</v>
      </c>
      <c r="BX802" s="7715" t="e">
        <f>IF(ABS(BW802)&lt;3,"Válido","No Válido")</f>
        <v>#DIV/0!</v>
      </c>
      <c r="BY802" s="7726"/>
      <c r="BZ802" s="7726"/>
      <c r="CA802" s="7726">
        <f>BU790</f>
        <v>0</v>
      </c>
      <c r="CB802" s="7726" t="str">
        <f>CB787</f>
        <v>Head</v>
      </c>
      <c r="CC802" s="7734" t="inlineStr">
        <is>
          <t>1 gr.</t>
        </is>
      </c>
      <c r="CD802" s="7796"/>
      <c r="CE802" s="7795"/>
      <c r="CF802" s="7795"/>
      <c r="CG802" s="7795"/>
      <c r="CH802" s="7795"/>
      <c r="CI802" s="7795"/>
      <c r="CJ802" s="7795"/>
      <c r="CK802" s="7795"/>
      <c r="CL802" s="7786"/>
      <c r="CM802" s="7786"/>
      <c r="CN802" s="7786"/>
      <c r="CO802" s="7786"/>
      <c r="CP802" s="7786"/>
      <c r="CQ802" s="7786"/>
      <c r="CR802" s="7786"/>
      <c r="CS802" s="7786"/>
      <c r="CT802" s="7786"/>
      <c r="CU802" s="7786"/>
      <c r="CV802" s="7702"/>
      <c r="CW802" s="7702"/>
      <c r="CX802" s="7702"/>
      <c r="CY802" s="7702"/>
      <c r="CZ802" s="7702"/>
    </row>
    <row r="803" spans="1:104" ht="13.5" thickBot="1" x14ac:dyDescent="0.25">
      <c r="A803" s="7699"/>
      <c r="B803" s="7699"/>
      <c r="C803" s="7702"/>
      <c r="D803" s="7702"/>
      <c r="E803" s="7702"/>
      <c r="F803" s="7702"/>
      <c r="G803" s="7702"/>
      <c r="H803" s="7702"/>
      <c r="I803" s="7702"/>
      <c r="J803" s="7702"/>
      <c r="K803" s="7702"/>
      <c r="L803" s="7702"/>
      <c r="M803" s="7702"/>
      <c r="N803" s="7702"/>
      <c r="O803" s="7702"/>
      <c r="P803" s="7702"/>
      <c r="Q803" s="7702"/>
      <c r="R803" s="7702"/>
      <c r="S803" s="7702"/>
      <c r="T803" s="7702"/>
      <c r="U803" s="7702"/>
      <c r="V803" s="7702"/>
      <c r="W803" s="7702"/>
      <c r="X803" s="7702"/>
      <c r="Y803" s="7702"/>
      <c r="Z803" s="7702"/>
      <c r="AA803" s="7702"/>
      <c r="AB803" s="7702"/>
      <c r="AC803" s="7702"/>
      <c r="AD803" s="7702"/>
      <c r="AE803" s="7702"/>
      <c r="AF803" s="7702"/>
      <c r="AG803" s="7702"/>
      <c r="AH803" s="7702"/>
      <c r="AI803" s="7702"/>
      <c r="AJ803" s="7702"/>
      <c r="AK803" s="7702"/>
      <c r="AL803" s="7702"/>
      <c r="AM803" s="7702"/>
      <c r="AN803" s="7702"/>
      <c r="AO803" s="7702"/>
      <c r="AP803" s="7702"/>
      <c r="AQ803" s="7702"/>
      <c r="AR803" s="7702"/>
      <c r="AS803" s="7702"/>
      <c r="AT803" s="7702"/>
      <c r="AU803" s="7702"/>
      <c r="AV803" s="7702"/>
      <c r="AW803" s="7702"/>
      <c r="AX803" s="7702"/>
      <c r="AY803" s="7702"/>
      <c r="AZ803" s="7702"/>
      <c r="BA803" s="7702"/>
      <c r="BB803" s="7702"/>
      <c r="BC803" s="7702"/>
      <c r="BD803" s="7702"/>
      <c r="BE803" s="7702"/>
      <c r="BF803" s="7702"/>
      <c r="BG803" s="7702"/>
      <c r="BH803" s="7702"/>
      <c r="BI803" s="7702"/>
      <c r="BJ803" s="7702"/>
      <c r="BK803" s="7702"/>
      <c r="BL803" s="7702"/>
      <c r="BM803" s="7702"/>
      <c r="BN803" s="7702"/>
      <c r="BO803" s="7702"/>
      <c r="BP803" s="7702"/>
      <c r="BQ803" s="7702"/>
      <c r="BR803" s="7702"/>
      <c r="BS803" s="8293"/>
      <c r="BT803" s="7705"/>
      <c r="BU803" s="7718" t="inlineStr">
        <is>
          <t>Fast SAR 10g</t>
        </is>
      </c>
      <c r="BV803" s="7694"/>
      <c r="BW803" s="7714" t="e">
        <f>((BV803-BV799)*100)/BV799</f>
        <v>#DIV/0!</v>
      </c>
      <c r="BX803" s="7716" t="e">
        <f>IF(ABS(BW803)&lt;7,"Válido","No Válido")</f>
        <v>#DIV/0!</v>
      </c>
      <c r="BY803" s="7727"/>
      <c r="BZ803" s="7726"/>
      <c r="CA803" s="7732">
        <f>BU790</f>
        <v>0</v>
      </c>
      <c r="CB803" s="7730" t="str">
        <f>CB787</f>
        <v>Head</v>
      </c>
      <c r="CC803" s="7734" t="inlineStr">
        <is>
          <t>10 gr.</t>
        </is>
      </c>
      <c r="CD803" s="7796"/>
      <c r="CE803" s="7795"/>
      <c r="CF803" s="7795"/>
      <c r="CG803" s="7795"/>
      <c r="CH803" s="7795"/>
      <c r="CI803" s="7795"/>
      <c r="CJ803" s="7795"/>
      <c r="CK803" s="7795"/>
      <c r="CL803" s="7786"/>
      <c r="CM803" s="7786"/>
      <c r="CN803" s="7786"/>
      <c r="CO803" s="7786"/>
      <c r="CP803" s="7786"/>
      <c r="CQ803" s="7786"/>
      <c r="CR803" s="7786"/>
      <c r="CS803" s="7786"/>
      <c r="CT803" s="7786"/>
      <c r="CU803" s="7786"/>
      <c r="CV803" s="7702"/>
      <c r="CW803" s="7702"/>
      <c r="CX803" s="7702"/>
      <c r="CY803" s="7702"/>
      <c r="CZ803" s="7702"/>
    </row>
    <row r="804" spans="1:104" x14ac:dyDescent="0.2">
      <c r="A804" s="7699"/>
      <c r="B804" s="7699"/>
      <c r="C804" s="7702"/>
      <c r="D804" s="7702"/>
      <c r="E804" s="7702"/>
      <c r="F804" s="7702"/>
      <c r="G804" s="7702"/>
      <c r="H804" s="7702"/>
      <c r="I804" s="7702"/>
      <c r="J804" s="7702"/>
      <c r="K804" s="7702"/>
      <c r="L804" s="7702"/>
      <c r="M804" s="7702"/>
      <c r="N804" s="7702"/>
      <c r="O804" s="7702"/>
      <c r="P804" s="7702"/>
      <c r="Q804" s="7702"/>
      <c r="R804" s="7702"/>
      <c r="S804" s="7702"/>
      <c r="T804" s="7702"/>
      <c r="U804" s="7702"/>
      <c r="V804" s="7702"/>
      <c r="W804" s="7702"/>
      <c r="X804" s="7702"/>
      <c r="Y804" s="7702"/>
      <c r="Z804" s="7702"/>
      <c r="AA804" s="7702"/>
      <c r="AB804" s="7702"/>
      <c r="AC804" s="7702"/>
      <c r="AD804" s="7702"/>
      <c r="AE804" s="7702"/>
      <c r="AF804" s="7702"/>
      <c r="AG804" s="7702"/>
      <c r="AH804" s="7702"/>
      <c r="AI804" s="7702"/>
      <c r="AJ804" s="7702"/>
      <c r="AK804" s="7702"/>
      <c r="AL804" s="7702"/>
      <c r="AM804" s="7702"/>
      <c r="AN804" s="7702"/>
      <c r="AO804" s="7702"/>
      <c r="AP804" s="7702"/>
      <c r="AQ804" s="7702"/>
      <c r="AR804" s="7702"/>
      <c r="AS804" s="7702"/>
      <c r="AT804" s="7702"/>
      <c r="AU804" s="7702"/>
      <c r="AV804" s="7702"/>
      <c r="AW804" s="7702"/>
      <c r="AX804" s="7702"/>
      <c r="AY804" s="7702"/>
      <c r="AZ804" s="7702"/>
      <c r="BA804" s="7702"/>
      <c r="BB804" s="7702"/>
      <c r="BC804" s="7702"/>
      <c r="BD804" s="7702"/>
      <c r="BE804" s="7702"/>
      <c r="BF804" s="7702"/>
      <c r="BG804" s="7702"/>
      <c r="BH804" s="7702"/>
      <c r="BI804" s="7702"/>
      <c r="BJ804" s="7702"/>
      <c r="BK804" s="7702"/>
      <c r="BL804" s="7702"/>
      <c r="BM804" s="7702"/>
      <c r="BN804" s="7702"/>
      <c r="BO804" s="7702"/>
      <c r="BP804" s="7702"/>
      <c r="BQ804" s="7702"/>
      <c r="BR804" s="7702"/>
      <c r="BS804" s="8293"/>
      <c r="BT804" s="7735"/>
      <c r="BU804" s="7784"/>
      <c r="BV804" s="7784"/>
      <c r="BW804" s="7702"/>
      <c r="BX804" s="7702"/>
      <c r="BY804" s="7785"/>
      <c r="BZ804" s="7702"/>
      <c r="CA804" s="7998"/>
      <c r="CB804" s="7702"/>
      <c r="CC804" s="7708"/>
      <c r="CD804" s="7796"/>
      <c r="CE804" s="7795"/>
      <c r="CF804" s="7795"/>
      <c r="CG804" s="7795"/>
      <c r="CH804" s="7795"/>
      <c r="CI804" s="7795"/>
      <c r="CJ804" s="7795"/>
      <c r="CK804" s="7795"/>
      <c r="CL804" s="7786"/>
      <c r="CM804" s="7786"/>
      <c r="CN804" s="7786"/>
      <c r="CO804" s="7786"/>
      <c r="CP804" s="7786"/>
      <c r="CQ804" s="7786"/>
      <c r="CR804" s="7786"/>
      <c r="CS804" s="7786"/>
      <c r="CT804" s="7786"/>
      <c r="CU804" s="7786"/>
      <c r="CV804" s="7702"/>
      <c r="CW804" s="7702"/>
      <c r="CX804" s="7702"/>
      <c r="CY804" s="7702"/>
      <c r="CZ804" s="7702"/>
    </row>
    <row r="805" spans="1:104" x14ac:dyDescent="0.2">
      <c r="A805" s="7699"/>
      <c r="B805" s="7699"/>
      <c r="C805" s="7702"/>
      <c r="D805" s="7702"/>
      <c r="E805" s="7702"/>
      <c r="F805" s="7702"/>
      <c r="G805" s="7702"/>
      <c r="H805" s="7702"/>
      <c r="I805" s="7702"/>
      <c r="J805" s="7702"/>
      <c r="K805" s="7702"/>
      <c r="L805" s="7702"/>
      <c r="M805" s="7702"/>
      <c r="N805" s="7702"/>
      <c r="O805" s="7702"/>
      <c r="P805" s="7702"/>
      <c r="Q805" s="7702"/>
      <c r="R805" s="7702"/>
      <c r="S805" s="7702"/>
      <c r="T805" s="7702"/>
      <c r="U805" s="7702"/>
      <c r="V805" s="7702"/>
      <c r="W805" s="7702"/>
      <c r="X805" s="7702"/>
      <c r="Y805" s="7702"/>
      <c r="Z805" s="7702"/>
      <c r="AA805" s="7702"/>
      <c r="AB805" s="7702"/>
      <c r="AC805" s="7702"/>
      <c r="AD805" s="7702"/>
      <c r="AE805" s="7702"/>
      <c r="AF805" s="7702"/>
      <c r="AG805" s="7702"/>
      <c r="AH805" s="7702"/>
      <c r="AI805" s="7702"/>
      <c r="AJ805" s="7702"/>
      <c r="AK805" s="7702"/>
      <c r="AL805" s="7702"/>
      <c r="AM805" s="7702"/>
      <c r="AN805" s="7702"/>
      <c r="AO805" s="7702"/>
      <c r="AP805" s="7702"/>
      <c r="AQ805" s="7702"/>
      <c r="AR805" s="7702"/>
      <c r="AS805" s="7702"/>
      <c r="AT805" s="7702"/>
      <c r="AU805" s="7702"/>
      <c r="AV805" s="7702"/>
      <c r="AW805" s="7702"/>
      <c r="AX805" s="7702"/>
      <c r="AY805" s="7702"/>
      <c r="AZ805" s="7702"/>
      <c r="BA805" s="7702"/>
      <c r="BB805" s="7702"/>
      <c r="BC805" s="7702"/>
      <c r="BD805" s="7702"/>
      <c r="BE805" s="7702"/>
      <c r="BF805" s="7702"/>
      <c r="BG805" s="7702"/>
      <c r="BH805" s="7702"/>
      <c r="BI805" s="7702"/>
      <c r="BJ805" s="7702"/>
      <c r="BK805" s="7702"/>
      <c r="BL805" s="7702"/>
      <c r="BM805" s="7702"/>
      <c r="BN805" s="7702"/>
      <c r="BO805" s="7702"/>
      <c r="BP805" s="7702"/>
      <c r="BQ805" s="7702"/>
      <c r="BR805" s="7702"/>
      <c r="BS805" s="8293"/>
      <c r="BT805" s="7726"/>
      <c r="BU805" s="7727" t="inlineStr">
        <is>
          <t>Date</t>
        </is>
      </c>
      <c r="BV805" s="7727" t="inlineStr">
        <is>
          <t>Frequency
(MHz)</t>
        </is>
      </c>
      <c r="BW805" s="7726" t="str">
        <f>CA787</f>
        <v>Head/Body:</v>
      </c>
      <c r="BX805" s="7726" t="inlineStr">
        <is>
          <t>SAR over</t>
        </is>
      </c>
      <c r="BY805" s="7726" t="inlineStr">
        <is>
          <t>Fast SAR
(W/kg)</t>
        </is>
      </c>
      <c r="BZ805" s="7726" t="inlineStr">
        <is>
          <t>SAR
(W/kg)</t>
        </is>
      </c>
      <c r="CA805" s="7726" t="inlineStr">
        <is>
          <t>1 W Target
SAR (W/kg)</t>
        </is>
      </c>
      <c r="CB805" s="7726" t="inlineStr">
        <is>
          <t>1 W Norm.
SAR (W/kg)</t>
        </is>
      </c>
      <c r="CC805" s="7734" t="inlineStr">
        <is>
          <t>Drift (%)</t>
        </is>
      </c>
      <c r="CD805" s="7796"/>
      <c r="CE805" s="7795"/>
      <c r="CF805" s="7795"/>
      <c r="CG805" s="7795"/>
      <c r="CH805" s="7795"/>
      <c r="CI805" s="7795"/>
      <c r="CJ805" s="7795"/>
      <c r="CK805" s="7795"/>
      <c r="CL805" s="7786"/>
      <c r="CM805" s="7786"/>
      <c r="CN805" s="7786"/>
      <c r="CO805" s="7786"/>
      <c r="CP805" s="7786"/>
      <c r="CQ805" s="7786"/>
      <c r="CR805" s="7786"/>
      <c r="CS805" s="7786"/>
      <c r="CT805" s="7786"/>
      <c r="CU805" s="7786"/>
      <c r="CV805" s="7702"/>
      <c r="CW805" s="7702"/>
      <c r="CX805" s="7702"/>
      <c r="CY805" s="7702"/>
      <c r="CZ805" s="7702"/>
    </row>
    <row r="806" spans="1:104" x14ac:dyDescent="0.2">
      <c r="A806" s="7699"/>
      <c r="B806" s="7699"/>
      <c r="C806" s="7702"/>
      <c r="D806" s="7702"/>
      <c r="E806" s="7702"/>
      <c r="F806" s="7702"/>
      <c r="G806" s="7702"/>
      <c r="H806" s="7702"/>
      <c r="I806" s="7702"/>
      <c r="J806" s="7702"/>
      <c r="K806" s="7702"/>
      <c r="L806" s="7702"/>
      <c r="M806" s="7702"/>
      <c r="N806" s="7702"/>
      <c r="O806" s="7702"/>
      <c r="P806" s="7702"/>
      <c r="Q806" s="7702"/>
      <c r="R806" s="7702"/>
      <c r="S806" s="7702"/>
      <c r="T806" s="7702"/>
      <c r="U806" s="7702"/>
      <c r="V806" s="7702"/>
      <c r="W806" s="7702"/>
      <c r="X806" s="7702"/>
      <c r="Y806" s="7702"/>
      <c r="Z806" s="7702"/>
      <c r="AA806" s="7702"/>
      <c r="AB806" s="7702"/>
      <c r="AC806" s="7702"/>
      <c r="AD806" s="7702"/>
      <c r="AE806" s="7702"/>
      <c r="AF806" s="7702"/>
      <c r="AG806" s="7702"/>
      <c r="AH806" s="7702"/>
      <c r="AI806" s="7702"/>
      <c r="AJ806" s="7702"/>
      <c r="AK806" s="7702"/>
      <c r="AL806" s="7702"/>
      <c r="AM806" s="7702"/>
      <c r="AN806" s="7702"/>
      <c r="AO806" s="7702"/>
      <c r="AP806" s="7702"/>
      <c r="AQ806" s="7702"/>
      <c r="AR806" s="7702"/>
      <c r="AS806" s="7702"/>
      <c r="AT806" s="7702"/>
      <c r="AU806" s="7702"/>
      <c r="AV806" s="7702"/>
      <c r="AW806" s="7702"/>
      <c r="AX806" s="7702"/>
      <c r="AY806" s="7702"/>
      <c r="AZ806" s="7702"/>
      <c r="BA806" s="7702"/>
      <c r="BB806" s="7702"/>
      <c r="BC806" s="7702"/>
      <c r="BD806" s="7702"/>
      <c r="BE806" s="7702"/>
      <c r="BF806" s="7702"/>
      <c r="BG806" s="7702"/>
      <c r="BH806" s="7702"/>
      <c r="BI806" s="7702"/>
      <c r="BJ806" s="7702"/>
      <c r="BK806" s="7702"/>
      <c r="BL806" s="7702"/>
      <c r="BM806" s="7702"/>
      <c r="BN806" s="7702"/>
      <c r="BO806" s="7702"/>
      <c r="BP806" s="7702"/>
      <c r="BQ806" s="7702"/>
      <c r="BR806" s="7702"/>
      <c r="BS806" s="8293"/>
      <c r="BT806" s="7735"/>
      <c r="BU806" s="7757">
        <f>CB781</f>
        <v>0</v>
      </c>
      <c r="BV806" s="7732">
        <f>BU790</f>
        <v>0</v>
      </c>
      <c r="BW806" s="7732" t="str">
        <f>CB787</f>
        <v>Head</v>
      </c>
      <c r="BX806" s="7732" t="inlineStr">
        <is>
          <t>1 gr.</t>
        </is>
      </c>
      <c r="BY806" s="7732">
        <f>BV802</f>
        <v>0</v>
      </c>
      <c r="BZ806" s="7728">
        <f>BV798</f>
        <v>0</v>
      </c>
      <c r="CA806" s="7732">
        <f t="shared" ref="CA806:CA807" si="102">BX798</f>
        <v>10.9</v>
      </c>
      <c r="CB806" s="7730">
        <f t="shared" ref="CB806:CB807" si="103">BY798</f>
        <v>0</v>
      </c>
      <c r="CC806" s="7734">
        <f t="shared" ref="CC806:CC807" si="104">BZ798</f>
        <v>-100</v>
      </c>
      <c r="CD806" s="7796"/>
      <c r="CE806" s="7795"/>
      <c r="CF806" s="7795"/>
      <c r="CG806" s="7795"/>
      <c r="CH806" s="7795"/>
      <c r="CI806" s="7795"/>
      <c r="CJ806" s="7795"/>
      <c r="CK806" s="7795"/>
      <c r="CL806" s="7786"/>
      <c r="CM806" s="7786"/>
      <c r="CN806" s="7786"/>
      <c r="CO806" s="7786"/>
      <c r="CP806" s="7786"/>
      <c r="CQ806" s="7786"/>
      <c r="CR806" s="7786"/>
      <c r="CS806" s="7786"/>
      <c r="CT806" s="7786"/>
      <c r="CU806" s="7786"/>
      <c r="CV806" s="7702"/>
      <c r="CW806" s="7702"/>
      <c r="CX806" s="7702"/>
      <c r="CY806" s="7702"/>
      <c r="CZ806" s="7702"/>
    </row>
    <row r="807" spans="1:104" x14ac:dyDescent="0.2">
      <c r="A807" s="7699"/>
      <c r="B807" s="7699"/>
      <c r="C807" s="7702"/>
      <c r="D807" s="7702"/>
      <c r="E807" s="7702"/>
      <c r="F807" s="7702"/>
      <c r="G807" s="7702"/>
      <c r="H807" s="7702"/>
      <c r="I807" s="7702"/>
      <c r="J807" s="7702"/>
      <c r="K807" s="7702"/>
      <c r="L807" s="7702"/>
      <c r="M807" s="7702"/>
      <c r="N807" s="7702"/>
      <c r="O807" s="7702"/>
      <c r="P807" s="7702"/>
      <c r="Q807" s="7702"/>
      <c r="R807" s="7702"/>
      <c r="S807" s="7702"/>
      <c r="T807" s="7702"/>
      <c r="U807" s="7702"/>
      <c r="V807" s="7702"/>
      <c r="W807" s="7702"/>
      <c r="X807" s="7702"/>
      <c r="Y807" s="7702"/>
      <c r="Z807" s="7702"/>
      <c r="AA807" s="7702"/>
      <c r="AB807" s="7702"/>
      <c r="AC807" s="7702"/>
      <c r="AD807" s="7702"/>
      <c r="AE807" s="7702"/>
      <c r="AF807" s="7702"/>
      <c r="AG807" s="7702"/>
      <c r="AH807" s="7702"/>
      <c r="AI807" s="7702"/>
      <c r="AJ807" s="7702"/>
      <c r="AK807" s="7702"/>
      <c r="AL807" s="7702"/>
      <c r="AM807" s="7702"/>
      <c r="AN807" s="7702"/>
      <c r="AO807" s="7702"/>
      <c r="AP807" s="7702"/>
      <c r="AQ807" s="7702"/>
      <c r="AR807" s="7702"/>
      <c r="AS807" s="7702"/>
      <c r="AT807" s="7702"/>
      <c r="AU807" s="7702"/>
      <c r="AV807" s="7702"/>
      <c r="AW807" s="7702"/>
      <c r="AX807" s="7702"/>
      <c r="AY807" s="7702"/>
      <c r="AZ807" s="7702"/>
      <c r="BA807" s="7702"/>
      <c r="BB807" s="7702"/>
      <c r="BC807" s="7702"/>
      <c r="BD807" s="7702"/>
      <c r="BE807" s="7702"/>
      <c r="BF807" s="7702"/>
      <c r="BG807" s="7702"/>
      <c r="BH807" s="7702"/>
      <c r="BI807" s="7702"/>
      <c r="BJ807" s="7702"/>
      <c r="BK807" s="7702"/>
      <c r="BL807" s="7702"/>
      <c r="BM807" s="7702"/>
      <c r="BN807" s="7702"/>
      <c r="BO807" s="7702"/>
      <c r="BP807" s="7702"/>
      <c r="BQ807" s="7702"/>
      <c r="BR807" s="7702"/>
      <c r="BS807" s="8293"/>
      <c r="BT807" s="7736"/>
      <c r="BU807" s="7757">
        <f>CB781</f>
        <v>0</v>
      </c>
      <c r="BV807" s="7730">
        <f>BU790</f>
        <v>0</v>
      </c>
      <c r="BW807" s="7731" t="str">
        <f>CB787</f>
        <v>Head</v>
      </c>
      <c r="BX807" s="7731" t="inlineStr">
        <is>
          <t>10 gr.</t>
        </is>
      </c>
      <c r="BY807" s="7730">
        <f>BV803</f>
        <v>0</v>
      </c>
      <c r="BZ807" s="7728">
        <f>BV799</f>
        <v>0</v>
      </c>
      <c r="CA807" s="7728">
        <f t="shared" si="102"/>
        <v>7.01</v>
      </c>
      <c r="CB807" s="7728">
        <f t="shared" si="103"/>
        <v>0</v>
      </c>
      <c r="CC807" s="7734">
        <f t="shared" si="104"/>
        <v>-100</v>
      </c>
      <c r="CD807" s="7796"/>
      <c r="CE807" s="7795"/>
      <c r="CF807" s="7795"/>
      <c r="CG807" s="7795"/>
      <c r="CH807" s="7795"/>
      <c r="CI807" s="7795"/>
      <c r="CJ807" s="7795"/>
      <c r="CK807" s="7795"/>
      <c r="CL807" s="7786"/>
      <c r="CM807" s="7786"/>
      <c r="CN807" s="7786"/>
      <c r="CO807" s="7786"/>
      <c r="CP807" s="7786"/>
      <c r="CQ807" s="7786"/>
      <c r="CR807" s="7786"/>
      <c r="CS807" s="7786"/>
      <c r="CT807" s="7786"/>
      <c r="CU807" s="7786"/>
      <c r="CV807" s="7702"/>
      <c r="CW807" s="7702"/>
      <c r="CX807" s="7702"/>
      <c r="CY807" s="7702"/>
      <c r="CZ807" s="7702"/>
    </row>
    <row r="808" spans="1:104" ht="13.5" thickBot="1" x14ac:dyDescent="0.25">
      <c r="A808" s="7699"/>
      <c r="B808" s="7699"/>
      <c r="C808" s="7702"/>
      <c r="D808" s="7702"/>
      <c r="E808" s="7702"/>
      <c r="F808" s="7702"/>
      <c r="G808" s="7702"/>
      <c r="H808" s="7702"/>
      <c r="I808" s="7702"/>
      <c r="J808" s="7702"/>
      <c r="K808" s="7702"/>
      <c r="L808" s="7702"/>
      <c r="M808" s="7702"/>
      <c r="N808" s="7702"/>
      <c r="O808" s="7702"/>
      <c r="P808" s="7702"/>
      <c r="Q808" s="7702"/>
      <c r="R808" s="7702"/>
      <c r="S808" s="7702"/>
      <c r="T808" s="7702"/>
      <c r="U808" s="7702"/>
      <c r="V808" s="7702"/>
      <c r="W808" s="7702"/>
      <c r="X808" s="7702"/>
      <c r="Y808" s="7702"/>
      <c r="Z808" s="7702"/>
      <c r="AA808" s="7702"/>
      <c r="AB808" s="7702"/>
      <c r="AC808" s="7702"/>
      <c r="AD808" s="7702"/>
      <c r="AE808" s="7702"/>
      <c r="AF808" s="7702"/>
      <c r="AG808" s="7702"/>
      <c r="AH808" s="7702"/>
      <c r="AI808" s="7702"/>
      <c r="AJ808" s="7702"/>
      <c r="AK808" s="7702"/>
      <c r="AL808" s="7702"/>
      <c r="AM808" s="7702"/>
      <c r="AN808" s="7702"/>
      <c r="AO808" s="7702"/>
      <c r="AP808" s="7702"/>
      <c r="AQ808" s="7702"/>
      <c r="AR808" s="7702"/>
      <c r="AS808" s="7702"/>
      <c r="AT808" s="7702"/>
      <c r="AU808" s="7702"/>
      <c r="AV808" s="7702"/>
      <c r="AW808" s="7702"/>
      <c r="AX808" s="7702"/>
      <c r="AY808" s="7702"/>
      <c r="AZ808" s="7702"/>
      <c r="BA808" s="7702"/>
      <c r="BB808" s="7702"/>
      <c r="BC808" s="7702"/>
      <c r="BD808" s="7702"/>
      <c r="BE808" s="7702"/>
      <c r="BF808" s="7702"/>
      <c r="BG808" s="7702"/>
      <c r="BH808" s="7702"/>
      <c r="BI808" s="7702"/>
      <c r="BJ808" s="7702"/>
      <c r="BK808" s="7702"/>
      <c r="BL808" s="7702"/>
      <c r="BM808" s="7702"/>
      <c r="BN808" s="7702"/>
      <c r="BO808" s="7702"/>
      <c r="BP808" s="7702"/>
      <c r="BQ808" s="7702"/>
      <c r="BR808" s="7702"/>
      <c r="BS808" s="8294"/>
      <c r="BT808" s="7737"/>
      <c r="BU808" s="7787"/>
      <c r="BV808" s="7788"/>
      <c r="BW808" s="7789"/>
      <c r="BX808" s="7790"/>
      <c r="BY808" s="7791"/>
      <c r="BZ808" s="7789"/>
      <c r="CA808" s="7790"/>
      <c r="CB808" s="7792"/>
      <c r="CC808" s="7793"/>
      <c r="CD808" s="7796"/>
      <c r="CE808" s="7795"/>
      <c r="CF808" s="7795"/>
      <c r="CG808" s="7795"/>
      <c r="CH808" s="7795"/>
      <c r="CI808" s="7795"/>
      <c r="CJ808" s="7795"/>
      <c r="CK808" s="7795"/>
      <c r="CL808" s="7786"/>
      <c r="CM808" s="7786"/>
      <c r="CN808" s="7786"/>
      <c r="CO808" s="7786"/>
      <c r="CP808" s="7786"/>
      <c r="CQ808" s="7786"/>
      <c r="CR808" s="7786"/>
      <c r="CS808" s="7786"/>
      <c r="CT808" s="7786"/>
      <c r="CU808" s="7786"/>
      <c r="CV808" s="7702"/>
      <c r="CW808" s="7702"/>
      <c r="CX808" s="7702"/>
      <c r="CY808" s="7702"/>
      <c r="CZ808" s="7702"/>
    </row>
    <row r="809" spans="1:104" x14ac:dyDescent="0.2">
      <c r="A809" s="7699"/>
      <c r="B809" s="7699"/>
      <c r="C809" s="7702"/>
      <c r="D809" s="7702"/>
      <c r="E809" s="7702"/>
      <c r="F809" s="7702"/>
      <c r="G809" s="7702"/>
      <c r="H809" s="7702"/>
      <c r="I809" s="7702"/>
      <c r="J809" s="7702"/>
      <c r="K809" s="7702"/>
      <c r="L809" s="7702"/>
      <c r="M809" s="7702"/>
      <c r="N809" s="7702"/>
      <c r="O809" s="7702"/>
      <c r="P809" s="7702"/>
      <c r="Q809" s="7702"/>
      <c r="R809" s="7702"/>
      <c r="S809" s="7702"/>
      <c r="T809" s="7702"/>
      <c r="U809" s="7702"/>
      <c r="V809" s="7702"/>
      <c r="W809" s="7702"/>
      <c r="X809" s="7702"/>
      <c r="Y809" s="7702"/>
      <c r="Z809" s="7702"/>
      <c r="AA809" s="7702"/>
      <c r="AB809" s="7702"/>
      <c r="AC809" s="7702"/>
      <c r="AD809" s="7702"/>
      <c r="AE809" s="7702"/>
      <c r="AF809" s="7702"/>
      <c r="AG809" s="7702"/>
      <c r="AH809" s="7702"/>
      <c r="AI809" s="7702"/>
      <c r="AJ809" s="7702"/>
      <c r="AK809" s="7702"/>
      <c r="AL809" s="7702"/>
      <c r="AM809" s="7702"/>
      <c r="AN809" s="7702"/>
      <c r="AO809" s="7702"/>
      <c r="AP809" s="7702"/>
      <c r="AQ809" s="7702"/>
      <c r="AR809" s="7702"/>
      <c r="AS809" s="7702"/>
      <c r="AT809" s="7702"/>
      <c r="AU809" s="7702"/>
      <c r="AV809" s="7702"/>
      <c r="AW809" s="7702"/>
      <c r="AX809" s="7702"/>
      <c r="AY809" s="7702"/>
      <c r="AZ809" s="7702"/>
      <c r="BA809" s="7702"/>
      <c r="BB809" s="7702"/>
      <c r="BC809" s="7702"/>
      <c r="BD809" s="7702"/>
      <c r="BE809" s="7702"/>
      <c r="BF809" s="7702"/>
      <c r="BG809" s="7702"/>
      <c r="BH809" s="7702"/>
      <c r="BI809" s="7702"/>
      <c r="BJ809" s="7702"/>
      <c r="BK809" s="7702"/>
      <c r="BL809" s="7702"/>
      <c r="BM809" s="7702"/>
      <c r="BN809" s="7702"/>
      <c r="BO809" s="7702"/>
      <c r="BP809" s="7702"/>
      <c r="BQ809" s="7702"/>
      <c r="BR809" s="7702"/>
      <c r="BS809" s="7702"/>
      <c r="BT809" s="7702"/>
      <c r="BU809" s="7702"/>
      <c r="BV809" s="7702"/>
      <c r="BW809" s="7702"/>
      <c r="BX809" s="7702"/>
      <c r="BY809" s="7702"/>
      <c r="BZ809" s="7702"/>
      <c r="CA809" s="7998"/>
      <c r="CB809" s="7702"/>
      <c r="CC809" s="7702"/>
      <c r="CD809" s="7795"/>
      <c r="CE809" s="7795"/>
      <c r="CF809" s="7795"/>
      <c r="CG809" s="7795"/>
      <c r="CH809" s="7795"/>
      <c r="CI809" s="7795"/>
      <c r="CJ809" s="7795"/>
      <c r="CK809" s="7795"/>
      <c r="CL809" s="7786"/>
      <c r="CM809" s="7786"/>
      <c r="CN809" s="7786"/>
      <c r="CO809" s="7786"/>
      <c r="CP809" s="7786"/>
      <c r="CQ809" s="7786"/>
      <c r="CR809" s="7786"/>
      <c r="CS809" s="7786"/>
      <c r="CT809" s="7786"/>
      <c r="CU809" s="7786"/>
      <c r="CV809" s="7702"/>
      <c r="CW809" s="7702"/>
      <c r="CX809" s="7702"/>
      <c r="CY809" s="7702"/>
      <c r="CZ809" s="7702"/>
    </row>
    <row r="810" spans="1:104" ht="13.5" thickBot="1" x14ac:dyDescent="0.25">
      <c r="A810" s="7699"/>
      <c r="B810" s="7699"/>
      <c r="C810" s="7702"/>
      <c r="D810" s="7702"/>
      <c r="E810" s="7702"/>
      <c r="F810" s="7702"/>
      <c r="G810" s="7702"/>
      <c r="H810" s="7702"/>
      <c r="I810" s="7702"/>
      <c r="J810" s="7702"/>
      <c r="K810" s="7702"/>
      <c r="L810" s="7702"/>
      <c r="M810" s="7702"/>
      <c r="N810" s="7702"/>
      <c r="O810" s="7702"/>
      <c r="P810" s="7702"/>
      <c r="Q810" s="7702"/>
      <c r="R810" s="7702"/>
      <c r="S810" s="7702"/>
      <c r="T810" s="7702"/>
      <c r="U810" s="7702"/>
      <c r="V810" s="7702"/>
      <c r="W810" s="7702"/>
      <c r="X810" s="7702"/>
      <c r="Y810" s="7702"/>
      <c r="Z810" s="7702"/>
      <c r="AA810" s="7702"/>
      <c r="AB810" s="7702"/>
      <c r="AC810" s="7702"/>
      <c r="AD810" s="7702"/>
      <c r="AE810" s="7702"/>
      <c r="AF810" s="7702"/>
      <c r="AG810" s="7702"/>
      <c r="AH810" s="7702"/>
      <c r="AI810" s="7702"/>
      <c r="AJ810" s="7702"/>
      <c r="AK810" s="7702"/>
      <c r="AL810" s="7702"/>
      <c r="AM810" s="7702"/>
      <c r="AN810" s="7702"/>
      <c r="AO810" s="7702"/>
      <c r="AP810" s="7702"/>
      <c r="AQ810" s="7702"/>
      <c r="AR810" s="7702"/>
      <c r="AS810" s="7702"/>
      <c r="AT810" s="7702"/>
      <c r="AU810" s="7702"/>
      <c r="AV810" s="7702"/>
      <c r="AW810" s="7702"/>
      <c r="AX810" s="7702"/>
      <c r="AY810" s="7702"/>
      <c r="AZ810" s="7702"/>
      <c r="BA810" s="7702"/>
      <c r="BB810" s="7702"/>
      <c r="BC810" s="7702"/>
      <c r="BD810" s="7702"/>
      <c r="BE810" s="7702"/>
      <c r="BF810" s="7702"/>
      <c r="BG810" s="7702"/>
      <c r="BH810" s="7702"/>
      <c r="BI810" s="7702"/>
      <c r="BJ810" s="7702"/>
      <c r="BK810" s="7702"/>
      <c r="BL810" s="7702"/>
      <c r="BM810" s="7702"/>
      <c r="BN810" s="7702"/>
      <c r="BO810" s="7702"/>
      <c r="BP810" s="7702"/>
      <c r="BQ810" s="7702"/>
      <c r="BR810" s="7702"/>
      <c r="BS810" s="7702"/>
      <c r="BT810" s="7702"/>
      <c r="BU810" s="7702"/>
      <c r="BV810" s="7702"/>
      <c r="BW810" s="7702"/>
      <c r="BX810" s="7702"/>
      <c r="BY810" s="7702"/>
      <c r="BZ810" s="7702"/>
      <c r="CA810" s="7998"/>
      <c r="CB810" s="7702"/>
      <c r="CC810" s="7702"/>
      <c r="CD810" s="7795"/>
      <c r="CE810" s="7795"/>
      <c r="CF810" s="7795"/>
      <c r="CG810" s="7795"/>
      <c r="CH810" s="7795"/>
      <c r="CI810" s="7795"/>
      <c r="CJ810" s="7795"/>
      <c r="CK810" s="7795"/>
      <c r="CL810" s="7786"/>
      <c r="CM810" s="7786"/>
      <c r="CN810" s="7786"/>
      <c r="CO810" s="7786"/>
      <c r="CP810" s="7786"/>
      <c r="CQ810" s="7786"/>
      <c r="CR810" s="7786"/>
      <c r="CS810" s="7786"/>
      <c r="CT810" s="7786"/>
      <c r="CU810" s="7786"/>
      <c r="CV810" s="7702"/>
      <c r="CW810" s="7702"/>
      <c r="CX810" s="7702"/>
      <c r="CY810" s="7702"/>
      <c r="CZ810" s="7702"/>
    </row>
    <row r="811" spans="1:104" ht="13.5" customHeight="1" thickBot="1" x14ac:dyDescent="0.25">
      <c r="A811" s="7699"/>
      <c r="B811" s="7699"/>
      <c r="C811" s="7702"/>
      <c r="D811" s="7702"/>
      <c r="E811" s="7702"/>
      <c r="F811" s="7702"/>
      <c r="G811" s="7702"/>
      <c r="H811" s="7702"/>
      <c r="I811" s="7702"/>
      <c r="J811" s="7702"/>
      <c r="K811" s="7702"/>
      <c r="L811" s="7702"/>
      <c r="M811" s="7702"/>
      <c r="N811" s="7702"/>
      <c r="O811" s="7702"/>
      <c r="P811" s="7702"/>
      <c r="Q811" s="7702"/>
      <c r="R811" s="7702"/>
      <c r="S811" s="7702"/>
      <c r="T811" s="7702"/>
      <c r="U811" s="7702"/>
      <c r="V811" s="7702"/>
      <c r="W811" s="7702"/>
      <c r="X811" s="7702"/>
      <c r="Y811" s="7702"/>
      <c r="Z811" s="7702"/>
      <c r="AA811" s="7702"/>
      <c r="AB811" s="7702"/>
      <c r="AC811" s="7702"/>
      <c r="AD811" s="7702"/>
      <c r="AE811" s="7702"/>
      <c r="AF811" s="7702"/>
      <c r="AG811" s="7702"/>
      <c r="AH811" s="7702"/>
      <c r="AI811" s="7702"/>
      <c r="AJ811" s="7702"/>
      <c r="AK811" s="7702"/>
      <c r="AL811" s="7702"/>
      <c r="AM811" s="7702"/>
      <c r="AN811" s="7702"/>
      <c r="AO811" s="7702"/>
      <c r="AP811" s="7702"/>
      <c r="AQ811" s="7702"/>
      <c r="AR811" s="7702"/>
      <c r="AS811" s="7702"/>
      <c r="AT811" s="7702"/>
      <c r="AU811" s="7702"/>
      <c r="AV811" s="7702"/>
      <c r="AW811" s="7702"/>
      <c r="AX811" s="7702"/>
      <c r="AY811" s="7702"/>
      <c r="AZ811" s="7702"/>
      <c r="BA811" s="7702"/>
      <c r="BB811" s="7702"/>
      <c r="BC811" s="7702"/>
      <c r="BD811" s="7702"/>
      <c r="BE811" s="7702"/>
      <c r="BF811" s="7702"/>
      <c r="BG811" s="7702"/>
      <c r="BH811" s="7702"/>
      <c r="BI811" s="7702"/>
      <c r="BJ811" s="7702"/>
      <c r="BK811" s="7702"/>
      <c r="BL811" s="7702"/>
      <c r="BM811" s="7702"/>
      <c r="BN811" s="7702"/>
      <c r="BO811" s="7702"/>
      <c r="BP811" s="7702"/>
      <c r="BQ811" s="7702"/>
      <c r="BR811" s="7702"/>
      <c r="BS811" s="8292" t="str">
        <f>CONCATENATE(BU821," MHz")</f>
        <v xml:space="preserve"> MHz</v>
      </c>
      <c r="BT811" s="7710"/>
      <c r="BU811" s="7706"/>
      <c r="BV811" s="7706"/>
      <c r="BW811" s="7706"/>
      <c r="BX811" s="7706"/>
      <c r="BY811" s="7706"/>
      <c r="BZ811" s="7706"/>
      <c r="CA811" s="7996"/>
      <c r="CB811" s="7706"/>
      <c r="CC811" s="7707"/>
      <c r="CD811" s="7812">
        <f>IF(CB818="Head",LOOKUP(CD813,$CI$42:$CI$85,$CG$42:$CG$85),IF(CB818="Body",LOOKUP(CD813,$CI$42:$CI$81,$CH$42:$CH$85),""))</f>
        <v>10.9</v>
      </c>
      <c r="CE811" s="7795"/>
      <c r="CF811" s="7795"/>
      <c r="CG811" s="7795"/>
      <c r="CH811" s="7795"/>
      <c r="CI811" s="7795"/>
      <c r="CJ811" s="7795"/>
      <c r="CK811" s="7795"/>
      <c r="CL811" s="7786"/>
      <c r="CM811" s="7786"/>
      <c r="CN811" s="7786"/>
      <c r="CO811" s="7786"/>
      <c r="CP811" s="7786"/>
      <c r="CQ811" s="7786"/>
      <c r="CR811" s="7786"/>
      <c r="CS811" s="7786"/>
      <c r="CT811" s="7786"/>
      <c r="CU811" s="7786"/>
      <c r="CV811" s="7702"/>
      <c r="CW811" s="7702"/>
      <c r="CX811" s="7702"/>
      <c r="CY811" s="7702"/>
      <c r="CZ811" s="7702"/>
    </row>
    <row r="812" spans="1:104" ht="13.5" thickBot="1" x14ac:dyDescent="0.25">
      <c r="A812" s="7699"/>
      <c r="B812" s="7699"/>
      <c r="C812" s="7702"/>
      <c r="D812" s="7702"/>
      <c r="E812" s="7702"/>
      <c r="F812" s="7702"/>
      <c r="G812" s="7702"/>
      <c r="H812" s="7702"/>
      <c r="I812" s="7702"/>
      <c r="J812" s="7702"/>
      <c r="K812" s="7702"/>
      <c r="L812" s="7702"/>
      <c r="M812" s="7702"/>
      <c r="N812" s="7702"/>
      <c r="O812" s="7702"/>
      <c r="P812" s="7702"/>
      <c r="Q812" s="7702"/>
      <c r="R812" s="7702"/>
      <c r="S812" s="7702"/>
      <c r="T812" s="7702"/>
      <c r="U812" s="7702"/>
      <c r="V812" s="7702"/>
      <c r="W812" s="7702"/>
      <c r="X812" s="7702"/>
      <c r="Y812" s="7702"/>
      <c r="Z812" s="7702"/>
      <c r="AA812" s="7702"/>
      <c r="AB812" s="7702"/>
      <c r="AC812" s="7702"/>
      <c r="AD812" s="7702"/>
      <c r="AE812" s="7702"/>
      <c r="AF812" s="7702"/>
      <c r="AG812" s="7702"/>
      <c r="AH812" s="7702"/>
      <c r="AI812" s="7702"/>
      <c r="AJ812" s="7702"/>
      <c r="AK812" s="7702"/>
      <c r="AL812" s="7702"/>
      <c r="AM812" s="7702"/>
      <c r="AN812" s="7702"/>
      <c r="AO812" s="7702"/>
      <c r="AP812" s="7702"/>
      <c r="AQ812" s="7702"/>
      <c r="AR812" s="7702"/>
      <c r="AS812" s="7702"/>
      <c r="AT812" s="7702"/>
      <c r="AU812" s="7702"/>
      <c r="AV812" s="7702"/>
      <c r="AW812" s="7702"/>
      <c r="AX812" s="7702"/>
      <c r="AY812" s="7702"/>
      <c r="AZ812" s="7702"/>
      <c r="BA812" s="7702"/>
      <c r="BB812" s="7702"/>
      <c r="BC812" s="7702"/>
      <c r="BD812" s="7702"/>
      <c r="BE812" s="7702"/>
      <c r="BF812" s="7702"/>
      <c r="BG812" s="7702"/>
      <c r="BH812" s="7702"/>
      <c r="BI812" s="7702"/>
      <c r="BJ812" s="7702"/>
      <c r="BK812" s="7702"/>
      <c r="BL812" s="7702"/>
      <c r="BM812" s="7702"/>
      <c r="BN812" s="7702"/>
      <c r="BO812" s="7702"/>
      <c r="BP812" s="7702"/>
      <c r="BQ812" s="7702"/>
      <c r="BR812" s="7702"/>
      <c r="BS812" s="8293"/>
      <c r="BT812" s="7705"/>
      <c r="BU812" s="7678" t="inlineStr">
        <is>
          <t>Calentamiento:</t>
        </is>
      </c>
      <c r="BV812" s="7717"/>
      <c r="BW812" s="7702"/>
      <c r="BX812" s="7679" t="inlineStr">
        <is>
          <t>Temperatura:</t>
        </is>
      </c>
      <c r="BY812" s="7721" t="e">
        <f>AVERAGE(BW815:BW816)</f>
        <v>#DIV/0!</v>
      </c>
      <c r="BZ812" s="7702"/>
      <c r="CA812" s="7997" t="inlineStr">
        <is>
          <t>Fecha (yyyy-mm-dd hh:mm:ss):</t>
        </is>
      </c>
      <c r="CB812" s="7815"/>
      <c r="CC812" s="7708"/>
      <c r="CD812" s="7813">
        <f>IF(CB818="Head",INDEX($CG$42:$CG$85,MATCH(CD811,$CG$42:$CG$85,0)+1),IF(CB818="Body",INDEX($CH$42:$CH$85,MATCH(CD811,$CH$42:$CH$85,0)+1)))</f>
        <v>7.01</v>
      </c>
      <c r="CE812" s="7795"/>
      <c r="CF812" s="7795"/>
      <c r="CG812" s="7795"/>
      <c r="CH812" s="7795"/>
      <c r="CI812" s="7795"/>
      <c r="CJ812" s="7795"/>
      <c r="CK812" s="7795"/>
      <c r="CL812" s="7786"/>
      <c r="CM812" s="7786"/>
      <c r="CN812" s="7786"/>
      <c r="CO812" s="7786"/>
      <c r="CP812" s="7786"/>
      <c r="CQ812" s="7786"/>
      <c r="CR812" s="7786"/>
      <c r="CS812" s="7786"/>
      <c r="CT812" s="7786"/>
      <c r="CU812" s="7786"/>
      <c r="CV812" s="7702"/>
      <c r="CW812" s="7702"/>
      <c r="CX812" s="7702"/>
      <c r="CY812" s="7702"/>
      <c r="CZ812" s="7702"/>
    </row>
    <row r="813" spans="1:104" ht="13.5" thickBot="1" x14ac:dyDescent="0.25">
      <c r="A813" s="7699"/>
      <c r="B813" s="7699"/>
      <c r="C813" s="7702"/>
      <c r="D813" s="7702"/>
      <c r="E813" s="7702"/>
      <c r="F813" s="7702"/>
      <c r="G813" s="7702"/>
      <c r="H813" s="7702"/>
      <c r="I813" s="7702"/>
      <c r="J813" s="7702"/>
      <c r="K813" s="7702"/>
      <c r="L813" s="7702"/>
      <c r="M813" s="7702"/>
      <c r="N813" s="7702"/>
      <c r="O813" s="7702"/>
      <c r="P813" s="7702"/>
      <c r="Q813" s="7702"/>
      <c r="R813" s="7702"/>
      <c r="S813" s="7702"/>
      <c r="T813" s="7702"/>
      <c r="U813" s="7702"/>
      <c r="V813" s="7702"/>
      <c r="W813" s="7702"/>
      <c r="X813" s="7702"/>
      <c r="Y813" s="7702"/>
      <c r="Z813" s="7702"/>
      <c r="AA813" s="7702"/>
      <c r="AB813" s="7702"/>
      <c r="AC813" s="7702"/>
      <c r="AD813" s="7702"/>
      <c r="AE813" s="7702"/>
      <c r="AF813" s="7702"/>
      <c r="AG813" s="7702"/>
      <c r="AH813" s="7702"/>
      <c r="AI813" s="7702"/>
      <c r="AJ813" s="7702"/>
      <c r="AK813" s="7702"/>
      <c r="AL813" s="7702"/>
      <c r="AM813" s="7702"/>
      <c r="AN813" s="7702"/>
      <c r="AO813" s="7702"/>
      <c r="AP813" s="7702"/>
      <c r="AQ813" s="7702"/>
      <c r="AR813" s="7702"/>
      <c r="AS813" s="7702"/>
      <c r="AT813" s="7702"/>
      <c r="AU813" s="7702"/>
      <c r="AV813" s="7702"/>
      <c r="AW813" s="7702"/>
      <c r="AX813" s="7702"/>
      <c r="AY813" s="7702"/>
      <c r="AZ813" s="7702"/>
      <c r="BA813" s="7702"/>
      <c r="BB813" s="7702"/>
      <c r="BC813" s="7702"/>
      <c r="BD813" s="7702"/>
      <c r="BE813" s="7702"/>
      <c r="BF813" s="7702"/>
      <c r="BG813" s="7702"/>
      <c r="BH813" s="7702"/>
      <c r="BI813" s="7702"/>
      <c r="BJ813" s="7702"/>
      <c r="BK813" s="7702"/>
      <c r="BL813" s="7702"/>
      <c r="BM813" s="7702"/>
      <c r="BN813" s="7702"/>
      <c r="BO813" s="7702"/>
      <c r="BP813" s="7702"/>
      <c r="BQ813" s="7702"/>
      <c r="BR813" s="7702"/>
      <c r="BS813" s="8293"/>
      <c r="BT813" s="7705"/>
      <c r="BU813" s="7702"/>
      <c r="BV813" s="7702"/>
      <c r="BW813" s="7702"/>
      <c r="BX813" s="7702"/>
      <c r="BY813" s="7702"/>
      <c r="BZ813" s="7702"/>
      <c r="CA813" s="7998"/>
      <c r="CB813" s="7702"/>
      <c r="CC813" s="7708"/>
      <c r="CD813" s="7814">
        <f>MATCH(CB814,$CF$15:$CF$36,0)</f>
        <v>3</v>
      </c>
      <c r="CE813" s="7795"/>
      <c r="CF813" s="7795"/>
      <c r="CG813" s="7795"/>
      <c r="CH813" s="7795"/>
      <c r="CI813" s="7795"/>
      <c r="CJ813" s="7795"/>
      <c r="CK813" s="7795"/>
      <c r="CL813" s="7786"/>
      <c r="CM813" s="7786"/>
      <c r="CN813" s="7786"/>
      <c r="CO813" s="7786"/>
      <c r="CP813" s="7786"/>
      <c r="CQ813" s="7786"/>
      <c r="CR813" s="7786"/>
      <c r="CS813" s="7786"/>
      <c r="CT813" s="7786"/>
      <c r="CU813" s="7786"/>
      <c r="CV813" s="7702"/>
      <c r="CW813" s="7702"/>
      <c r="CX813" s="7702"/>
      <c r="CY813" s="7702"/>
      <c r="CZ813" s="7702"/>
    </row>
    <row r="814" spans="1:104" ht="13.5" thickBot="1" x14ac:dyDescent="0.25">
      <c r="A814" s="7699"/>
      <c r="B814" s="7699"/>
      <c r="C814" s="7702"/>
      <c r="D814" s="7702"/>
      <c r="E814" s="7702"/>
      <c r="F814" s="7702"/>
      <c r="G814" s="7702"/>
      <c r="H814" s="7702"/>
      <c r="I814" s="7702"/>
      <c r="J814" s="7702"/>
      <c r="K814" s="7702"/>
      <c r="L814" s="7702"/>
      <c r="M814" s="7702"/>
      <c r="N814" s="7702"/>
      <c r="O814" s="7702"/>
      <c r="P814" s="7702"/>
      <c r="Q814" s="7702"/>
      <c r="R814" s="7702"/>
      <c r="S814" s="7702"/>
      <c r="T814" s="7702"/>
      <c r="U814" s="7702"/>
      <c r="V814" s="7702"/>
      <c r="W814" s="7702"/>
      <c r="X814" s="7702"/>
      <c r="Y814" s="7702"/>
      <c r="Z814" s="7702"/>
      <c r="AA814" s="7702"/>
      <c r="AB814" s="7702"/>
      <c r="AC814" s="7702"/>
      <c r="AD814" s="7702"/>
      <c r="AE814" s="7702"/>
      <c r="AF814" s="7702"/>
      <c r="AG814" s="7702"/>
      <c r="AH814" s="7702"/>
      <c r="AI814" s="7702"/>
      <c r="AJ814" s="7702"/>
      <c r="AK814" s="7702"/>
      <c r="AL814" s="7702"/>
      <c r="AM814" s="7702"/>
      <c r="AN814" s="7702"/>
      <c r="AO814" s="7702"/>
      <c r="AP814" s="7702"/>
      <c r="AQ814" s="7702"/>
      <c r="AR814" s="7702"/>
      <c r="AS814" s="7702"/>
      <c r="AT814" s="7702"/>
      <c r="AU814" s="7702"/>
      <c r="AV814" s="7702"/>
      <c r="AW814" s="7702"/>
      <c r="AX814" s="7702"/>
      <c r="AY814" s="7702"/>
      <c r="AZ814" s="7702"/>
      <c r="BA814" s="7702"/>
      <c r="BB814" s="7702"/>
      <c r="BC814" s="7702"/>
      <c r="BD814" s="7702"/>
      <c r="BE814" s="7702"/>
      <c r="BF814" s="7702"/>
      <c r="BG814" s="7702"/>
      <c r="BH814" s="7702"/>
      <c r="BI814" s="7702"/>
      <c r="BJ814" s="7702"/>
      <c r="BK814" s="7702"/>
      <c r="BL814" s="7702"/>
      <c r="BM814" s="7702"/>
      <c r="BN814" s="7702"/>
      <c r="BO814" s="7702"/>
      <c r="BP814" s="7702"/>
      <c r="BQ814" s="7702"/>
      <c r="BR814" s="7702"/>
      <c r="BS814" s="8293"/>
      <c r="BT814" s="7705"/>
      <c r="BU814" s="7671"/>
      <c r="BV814" s="7740" t="inlineStr">
        <is>
          <t>Hora</t>
        </is>
      </c>
      <c r="BW814" s="7741" t="inlineStr">
        <is>
          <t>Temperatura (ºC)</t>
        </is>
      </c>
      <c r="BX814" s="7742" t="inlineStr">
        <is>
          <t>Humedad (%)</t>
        </is>
      </c>
      <c r="BY814" s="7681" t="inlineStr">
        <is>
          <t>Temperatura Liq (ºC)</t>
        </is>
      </c>
      <c r="BZ814" s="7702"/>
      <c r="CA814" s="7679" t="inlineStr">
        <is>
          <t>Dipolo:</t>
        </is>
      </c>
      <c r="CB814" s="7999" t="inlineStr">
        <is>
          <t>D900V2 - SN 1d007</t>
        </is>
      </c>
      <c r="CC814" s="7708"/>
      <c r="CD814" s="7796"/>
      <c r="CE814" s="7795"/>
      <c r="CF814" s="7795"/>
      <c r="CG814" s="7795"/>
      <c r="CH814" s="7795"/>
      <c r="CI814" s="7795"/>
      <c r="CJ814" s="7795"/>
      <c r="CK814" s="7795"/>
      <c r="CL814" s="7786"/>
      <c r="CM814" s="7786"/>
      <c r="CN814" s="7786"/>
      <c r="CO814" s="7786"/>
      <c r="CP814" s="7786"/>
      <c r="CQ814" s="7786"/>
      <c r="CR814" s="7786"/>
      <c r="CS814" s="7786"/>
      <c r="CT814" s="7786"/>
      <c r="CU814" s="7786"/>
      <c r="CV814" s="7702"/>
      <c r="CW814" s="7702"/>
      <c r="CX814" s="7702"/>
      <c r="CY814" s="7702"/>
      <c r="CZ814" s="7702"/>
    </row>
    <row r="815" spans="1:104" ht="13.5" thickBot="1" x14ac:dyDescent="0.25">
      <c r="A815" s="7699"/>
      <c r="B815" s="7699"/>
      <c r="C815" s="7702"/>
      <c r="D815" s="7702"/>
      <c r="E815" s="7702"/>
      <c r="F815" s="7702"/>
      <c r="G815" s="7702"/>
      <c r="H815" s="7702"/>
      <c r="I815" s="7702"/>
      <c r="J815" s="7702"/>
      <c r="K815" s="7702"/>
      <c r="L815" s="7702"/>
      <c r="M815" s="7702"/>
      <c r="N815" s="7702"/>
      <c r="O815" s="7702"/>
      <c r="P815" s="7702"/>
      <c r="Q815" s="7702"/>
      <c r="R815" s="7702"/>
      <c r="S815" s="7702"/>
      <c r="T815" s="7702"/>
      <c r="U815" s="7702"/>
      <c r="V815" s="7702"/>
      <c r="W815" s="7702"/>
      <c r="X815" s="7702"/>
      <c r="Y815" s="7702"/>
      <c r="Z815" s="7702"/>
      <c r="AA815" s="7702"/>
      <c r="AB815" s="7702"/>
      <c r="AC815" s="7702"/>
      <c r="AD815" s="7702"/>
      <c r="AE815" s="7702"/>
      <c r="AF815" s="7702"/>
      <c r="AG815" s="7702"/>
      <c r="AH815" s="7702"/>
      <c r="AI815" s="7702"/>
      <c r="AJ815" s="7702"/>
      <c r="AK815" s="7702"/>
      <c r="AL815" s="7702"/>
      <c r="AM815" s="7702"/>
      <c r="AN815" s="7702"/>
      <c r="AO815" s="7702"/>
      <c r="AP815" s="7702"/>
      <c r="AQ815" s="7702"/>
      <c r="AR815" s="7702"/>
      <c r="AS815" s="7702"/>
      <c r="AT815" s="7702"/>
      <c r="AU815" s="7702"/>
      <c r="AV815" s="7702"/>
      <c r="AW815" s="7702"/>
      <c r="AX815" s="7702"/>
      <c r="AY815" s="7702"/>
      <c r="AZ815" s="7702"/>
      <c r="BA815" s="7702"/>
      <c r="BB815" s="7702"/>
      <c r="BC815" s="7702"/>
      <c r="BD815" s="7702"/>
      <c r="BE815" s="7702"/>
      <c r="BF815" s="7702"/>
      <c r="BG815" s="7702"/>
      <c r="BH815" s="7702"/>
      <c r="BI815" s="7702"/>
      <c r="BJ815" s="7702"/>
      <c r="BK815" s="7702"/>
      <c r="BL815" s="7702"/>
      <c r="BM815" s="7702"/>
      <c r="BN815" s="7702"/>
      <c r="BO815" s="7702"/>
      <c r="BP815" s="7702"/>
      <c r="BQ815" s="7702"/>
      <c r="BR815" s="7702"/>
      <c r="BS815" s="8293"/>
      <c r="BT815" s="7705"/>
      <c r="BU815" s="7738" t="inlineStr">
        <is>
          <t>Inicio</t>
        </is>
      </c>
      <c r="BV815" s="7743"/>
      <c r="BW815" s="7744"/>
      <c r="BX815" s="7744"/>
      <c r="BY815" s="7745"/>
      <c r="BZ815" s="7702"/>
      <c r="CA815" s="7679" t="inlineStr">
        <is>
          <t>Room</t>
        </is>
      </c>
      <c r="CB815" s="7724" t="inlineStr">
        <is>
          <t>Dasy6</t>
        </is>
      </c>
      <c r="CC815" s="7708"/>
      <c r="CD815" s="7796"/>
      <c r="CE815" s="7795"/>
      <c r="CF815" s="7795"/>
      <c r="CG815" s="7795"/>
      <c r="CH815" s="7795"/>
      <c r="CI815" s="7795"/>
      <c r="CJ815" s="7795"/>
      <c r="CK815" s="7795"/>
      <c r="CL815" s="7786"/>
      <c r="CM815" s="7786"/>
      <c r="CN815" s="7786"/>
      <c r="CO815" s="7786"/>
      <c r="CP815" s="7786"/>
      <c r="CQ815" s="7786"/>
      <c r="CR815" s="7786"/>
      <c r="CS815" s="7786"/>
      <c r="CT815" s="7786"/>
      <c r="CU815" s="7786"/>
      <c r="CV815" s="7702"/>
      <c r="CW815" s="7702"/>
      <c r="CX815" s="7702"/>
      <c r="CY815" s="7702"/>
      <c r="CZ815" s="7702"/>
    </row>
    <row r="816" spans="1:104" ht="13.5" thickBot="1" x14ac:dyDescent="0.25">
      <c r="A816" s="7699"/>
      <c r="B816" s="7699"/>
      <c r="C816" s="7702"/>
      <c r="D816" s="7702"/>
      <c r="E816" s="7702"/>
      <c r="F816" s="7702"/>
      <c r="G816" s="7702"/>
      <c r="H816" s="7702"/>
      <c r="I816" s="7702"/>
      <c r="J816" s="7702"/>
      <c r="K816" s="7702"/>
      <c r="L816" s="7702"/>
      <c r="M816" s="7702"/>
      <c r="N816" s="7702"/>
      <c r="O816" s="7702"/>
      <c r="P816" s="7702"/>
      <c r="Q816" s="7702"/>
      <c r="R816" s="7702"/>
      <c r="S816" s="7702"/>
      <c r="T816" s="7702"/>
      <c r="U816" s="7702"/>
      <c r="V816" s="7702"/>
      <c r="W816" s="7702"/>
      <c r="X816" s="7702"/>
      <c r="Y816" s="7702"/>
      <c r="Z816" s="7702"/>
      <c r="AA816" s="7702"/>
      <c r="AB816" s="7702"/>
      <c r="AC816" s="7702"/>
      <c r="AD816" s="7702"/>
      <c r="AE816" s="7702"/>
      <c r="AF816" s="7702"/>
      <c r="AG816" s="7702"/>
      <c r="AH816" s="7702"/>
      <c r="AI816" s="7702"/>
      <c r="AJ816" s="7702"/>
      <c r="AK816" s="7702"/>
      <c r="AL816" s="7702"/>
      <c r="AM816" s="7702"/>
      <c r="AN816" s="7702"/>
      <c r="AO816" s="7702"/>
      <c r="AP816" s="7702"/>
      <c r="AQ816" s="7702"/>
      <c r="AR816" s="7702"/>
      <c r="AS816" s="7702"/>
      <c r="AT816" s="7702"/>
      <c r="AU816" s="7702"/>
      <c r="AV816" s="7702"/>
      <c r="AW816" s="7702"/>
      <c r="AX816" s="7702"/>
      <c r="AY816" s="7702"/>
      <c r="AZ816" s="7702"/>
      <c r="BA816" s="7702"/>
      <c r="BB816" s="7702"/>
      <c r="BC816" s="7702"/>
      <c r="BD816" s="7702"/>
      <c r="BE816" s="7702"/>
      <c r="BF816" s="7702"/>
      <c r="BG816" s="7702"/>
      <c r="BH816" s="7702"/>
      <c r="BI816" s="7702"/>
      <c r="BJ816" s="7702"/>
      <c r="BK816" s="7702"/>
      <c r="BL816" s="7702"/>
      <c r="BM816" s="7702"/>
      <c r="BN816" s="7702"/>
      <c r="BO816" s="7702"/>
      <c r="BP816" s="7702"/>
      <c r="BQ816" s="7702"/>
      <c r="BR816" s="7702"/>
      <c r="BS816" s="8293"/>
      <c r="BT816" s="7705"/>
      <c r="BU816" s="7739" t="inlineStr">
        <is>
          <t>Fin</t>
        </is>
      </c>
      <c r="BV816" s="7682"/>
      <c r="BW816" s="7683"/>
      <c r="BX816" s="7683"/>
      <c r="BY816" s="7746"/>
      <c r="BZ816" s="7702"/>
      <c r="CA816" s="7679" t="inlineStr">
        <is>
          <t>Sonda:</t>
        </is>
      </c>
      <c r="CB816" s="7725" t="inlineStr">
        <is>
          <t>EX3DV4 - SN 7461</t>
        </is>
      </c>
      <c r="CC816" s="7708"/>
      <c r="CD816" s="7796"/>
      <c r="CE816" s="7795"/>
      <c r="CF816" s="7795"/>
      <c r="CG816" s="7795"/>
      <c r="CH816" s="7795"/>
      <c r="CI816" s="7795"/>
      <c r="CJ816" s="7795"/>
      <c r="CK816" s="7795"/>
      <c r="CL816" s="7786"/>
      <c r="CM816" s="7786"/>
      <c r="CN816" s="7786"/>
      <c r="CO816" s="7786"/>
      <c r="CP816" s="7786"/>
      <c r="CQ816" s="7786"/>
      <c r="CR816" s="7786"/>
      <c r="CS816" s="7786"/>
      <c r="CT816" s="7786"/>
      <c r="CU816" s="7786"/>
      <c r="CV816" s="7702"/>
      <c r="CW816" s="7702"/>
      <c r="CX816" s="7702"/>
      <c r="CY816" s="7702"/>
      <c r="CZ816" s="7702"/>
    </row>
    <row r="817" spans="1:104" ht="13.5" thickBot="1" x14ac:dyDescent="0.25">
      <c r="A817" s="7699"/>
      <c r="B817" s="7699"/>
      <c r="C817" s="7702"/>
      <c r="D817" s="7702"/>
      <c r="E817" s="7702"/>
      <c r="F817" s="7702"/>
      <c r="G817" s="7702"/>
      <c r="H817" s="7702"/>
      <c r="I817" s="7702"/>
      <c r="J817" s="7702"/>
      <c r="K817" s="7702"/>
      <c r="L817" s="7702"/>
      <c r="M817" s="7702"/>
      <c r="N817" s="7702"/>
      <c r="O817" s="7702"/>
      <c r="P817" s="7702"/>
      <c r="Q817" s="7702"/>
      <c r="R817" s="7702"/>
      <c r="S817" s="7702"/>
      <c r="T817" s="7702"/>
      <c r="U817" s="7702"/>
      <c r="V817" s="7702"/>
      <c r="W817" s="7702"/>
      <c r="X817" s="7702"/>
      <c r="Y817" s="7702"/>
      <c r="Z817" s="7702"/>
      <c r="AA817" s="7702"/>
      <c r="AB817" s="7702"/>
      <c r="AC817" s="7702"/>
      <c r="AD817" s="7702"/>
      <c r="AE817" s="7702"/>
      <c r="AF817" s="7702"/>
      <c r="AG817" s="7702"/>
      <c r="AH817" s="7702"/>
      <c r="AI817" s="7702"/>
      <c r="AJ817" s="7702"/>
      <c r="AK817" s="7702"/>
      <c r="AL817" s="7702"/>
      <c r="AM817" s="7702"/>
      <c r="AN817" s="7702"/>
      <c r="AO817" s="7702"/>
      <c r="AP817" s="7702"/>
      <c r="AQ817" s="7702"/>
      <c r="AR817" s="7702"/>
      <c r="AS817" s="7702"/>
      <c r="AT817" s="7702"/>
      <c r="AU817" s="7702"/>
      <c r="AV817" s="7702"/>
      <c r="AW817" s="7702"/>
      <c r="AX817" s="7702"/>
      <c r="AY817" s="7702"/>
      <c r="AZ817" s="7702"/>
      <c r="BA817" s="7702"/>
      <c r="BB817" s="7702"/>
      <c r="BC817" s="7702"/>
      <c r="BD817" s="7702"/>
      <c r="BE817" s="7702"/>
      <c r="BF817" s="7702"/>
      <c r="BG817" s="7702"/>
      <c r="BH817" s="7702"/>
      <c r="BI817" s="7702"/>
      <c r="BJ817" s="7702"/>
      <c r="BK817" s="7702"/>
      <c r="BL817" s="7702"/>
      <c r="BM817" s="7702"/>
      <c r="BN817" s="7702"/>
      <c r="BO817" s="7702"/>
      <c r="BP817" s="7702"/>
      <c r="BQ817" s="7702"/>
      <c r="BR817" s="7702"/>
      <c r="BS817" s="8293"/>
      <c r="BT817" s="7705"/>
      <c r="BU817" s="7702"/>
      <c r="BV817" s="7702"/>
      <c r="BW817" s="7702"/>
      <c r="BX817" s="7702"/>
      <c r="BY817" s="7702"/>
      <c r="BZ817" s="7702"/>
      <c r="CA817" s="7679" t="inlineStr">
        <is>
          <t>Cert. (EN/FCC/ISED):</t>
        </is>
      </c>
      <c r="CB817" s="7999" t="inlineStr">
        <is>
          <t>EN/FCC/ISED</t>
        </is>
      </c>
      <c r="CC817" s="7708"/>
      <c r="CD817" s="7796"/>
      <c r="CE817" s="7795"/>
      <c r="CF817" s="7795"/>
      <c r="CG817" s="7795"/>
      <c r="CH817" s="7795"/>
      <c r="CI817" s="7795"/>
      <c r="CJ817" s="7795"/>
      <c r="CK817" s="7795"/>
      <c r="CL817" s="7786"/>
      <c r="CM817" s="7786"/>
      <c r="CN817" s="7786"/>
      <c r="CO817" s="7786"/>
      <c r="CP817" s="7786"/>
      <c r="CQ817" s="7786"/>
      <c r="CR817" s="7786"/>
      <c r="CS817" s="7786"/>
      <c r="CT817" s="7786"/>
      <c r="CU817" s="7786"/>
      <c r="CV817" s="7702"/>
      <c r="CW817" s="7702"/>
      <c r="CX817" s="7702"/>
      <c r="CY817" s="7702"/>
      <c r="CZ817" s="7702"/>
    </row>
    <row r="818" spans="1:104" ht="13.5" thickBot="1" x14ac:dyDescent="0.25">
      <c r="A818" s="7699"/>
      <c r="B818" s="7699"/>
      <c r="C818" s="7702"/>
      <c r="D818" s="7702"/>
      <c r="E818" s="7702"/>
      <c r="F818" s="7702"/>
      <c r="G818" s="7702"/>
      <c r="H818" s="7702"/>
      <c r="I818" s="7702"/>
      <c r="J818" s="7702"/>
      <c r="K818" s="7702"/>
      <c r="L818" s="7702"/>
      <c r="M818" s="7702"/>
      <c r="N818" s="7702"/>
      <c r="O818" s="7702"/>
      <c r="P818" s="7702"/>
      <c r="Q818" s="7702"/>
      <c r="R818" s="7702"/>
      <c r="S818" s="7702"/>
      <c r="T818" s="7702"/>
      <c r="U818" s="7702"/>
      <c r="V818" s="7702"/>
      <c r="W818" s="7702"/>
      <c r="X818" s="7702"/>
      <c r="Y818" s="7702"/>
      <c r="Z818" s="7702"/>
      <c r="AA818" s="7702"/>
      <c r="AB818" s="7702"/>
      <c r="AC818" s="7702"/>
      <c r="AD818" s="7702"/>
      <c r="AE818" s="7702"/>
      <c r="AF818" s="7702"/>
      <c r="AG818" s="7702"/>
      <c r="AH818" s="7702"/>
      <c r="AI818" s="7702"/>
      <c r="AJ818" s="7702"/>
      <c r="AK818" s="7702"/>
      <c r="AL818" s="7702"/>
      <c r="AM818" s="7702"/>
      <c r="AN818" s="7702"/>
      <c r="AO818" s="7702"/>
      <c r="AP818" s="7702"/>
      <c r="AQ818" s="7702"/>
      <c r="AR818" s="7702"/>
      <c r="AS818" s="7702"/>
      <c r="AT818" s="7702"/>
      <c r="AU818" s="7702"/>
      <c r="AV818" s="7702"/>
      <c r="AW818" s="7702"/>
      <c r="AX818" s="7702"/>
      <c r="AY818" s="7702"/>
      <c r="AZ818" s="7702"/>
      <c r="BA818" s="7702"/>
      <c r="BB818" s="7702"/>
      <c r="BC818" s="7702"/>
      <c r="BD818" s="7702"/>
      <c r="BE818" s="7702"/>
      <c r="BF818" s="7702"/>
      <c r="BG818" s="7702"/>
      <c r="BH818" s="7702"/>
      <c r="BI818" s="7702"/>
      <c r="BJ818" s="7702"/>
      <c r="BK818" s="7702"/>
      <c r="BL818" s="7702"/>
      <c r="BM818" s="7702"/>
      <c r="BN818" s="7702"/>
      <c r="BO818" s="7702"/>
      <c r="BP818" s="7702"/>
      <c r="BQ818" s="7702"/>
      <c r="BR818" s="7702"/>
      <c r="BS818" s="8293"/>
      <c r="BT818" s="7705"/>
      <c r="BU818" s="7702"/>
      <c r="BV818" s="7702"/>
      <c r="BW818" s="7702"/>
      <c r="BX818" s="7702"/>
      <c r="BY818" s="7702"/>
      <c r="BZ818" s="7702"/>
      <c r="CA818" s="7679" t="inlineStr">
        <is>
          <t>Head/Body:</t>
        </is>
      </c>
      <c r="CB818" s="7724" t="inlineStr">
        <is>
          <t>Head</t>
        </is>
      </c>
      <c r="CC818" s="7708"/>
      <c r="CD818" s="7796"/>
      <c r="CE818" s="7795"/>
      <c r="CF818" s="7795"/>
      <c r="CG818" s="7795"/>
      <c r="CH818" s="7795"/>
      <c r="CI818" s="7795"/>
      <c r="CJ818" s="7795"/>
      <c r="CK818" s="7795"/>
      <c r="CL818" s="7786"/>
      <c r="CM818" s="7786"/>
      <c r="CN818" s="7786"/>
      <c r="CO818" s="7786"/>
      <c r="CP818" s="7786"/>
      <c r="CQ818" s="7786"/>
      <c r="CR818" s="7786"/>
      <c r="CS818" s="7786"/>
      <c r="CT818" s="7786"/>
      <c r="CU818" s="7786"/>
      <c r="CV818" s="7702"/>
      <c r="CW818" s="7702"/>
      <c r="CX818" s="7702"/>
      <c r="CY818" s="7702"/>
      <c r="CZ818" s="7702"/>
    </row>
    <row r="819" spans="1:104" x14ac:dyDescent="0.2">
      <c r="A819" s="7699"/>
      <c r="B819" s="7699"/>
      <c r="C819" s="7702"/>
      <c r="D819" s="7702"/>
      <c r="E819" s="7702"/>
      <c r="F819" s="7702"/>
      <c r="G819" s="7702"/>
      <c r="H819" s="7702"/>
      <c r="I819" s="7702"/>
      <c r="J819" s="7702"/>
      <c r="K819" s="7702"/>
      <c r="L819" s="7702"/>
      <c r="M819" s="7702"/>
      <c r="N819" s="7702"/>
      <c r="O819" s="7702"/>
      <c r="P819" s="7702"/>
      <c r="Q819" s="7702"/>
      <c r="R819" s="7702"/>
      <c r="S819" s="7702"/>
      <c r="T819" s="7702"/>
      <c r="U819" s="7702"/>
      <c r="V819" s="7702"/>
      <c r="W819" s="7702"/>
      <c r="X819" s="7702"/>
      <c r="Y819" s="7702"/>
      <c r="Z819" s="7702"/>
      <c r="AA819" s="7702"/>
      <c r="AB819" s="7702"/>
      <c r="AC819" s="7702"/>
      <c r="AD819" s="7702"/>
      <c r="AE819" s="7702"/>
      <c r="AF819" s="7702"/>
      <c r="AG819" s="7702"/>
      <c r="AH819" s="7702"/>
      <c r="AI819" s="7702"/>
      <c r="AJ819" s="7702"/>
      <c r="AK819" s="7702"/>
      <c r="AL819" s="7702"/>
      <c r="AM819" s="7702"/>
      <c r="AN819" s="7702"/>
      <c r="AO819" s="7702"/>
      <c r="AP819" s="7702"/>
      <c r="AQ819" s="7702"/>
      <c r="AR819" s="7702"/>
      <c r="AS819" s="7702"/>
      <c r="AT819" s="7702"/>
      <c r="AU819" s="7702"/>
      <c r="AV819" s="7702"/>
      <c r="AW819" s="7702"/>
      <c r="AX819" s="7702"/>
      <c r="AY819" s="7702"/>
      <c r="AZ819" s="7702"/>
      <c r="BA819" s="7702"/>
      <c r="BB819" s="7702"/>
      <c r="BC819" s="7702"/>
      <c r="BD819" s="7702"/>
      <c r="BE819" s="7702"/>
      <c r="BF819" s="7702"/>
      <c r="BG819" s="7702"/>
      <c r="BH819" s="7702"/>
      <c r="BI819" s="7702"/>
      <c r="BJ819" s="7702"/>
      <c r="BK819" s="7702"/>
      <c r="BL819" s="7702"/>
      <c r="BM819" s="7702"/>
      <c r="BN819" s="7702"/>
      <c r="BO819" s="7702"/>
      <c r="BP819" s="7702"/>
      <c r="BQ819" s="7702"/>
      <c r="BR819" s="7702"/>
      <c r="BS819" s="8293"/>
      <c r="BT819" s="7705"/>
      <c r="BU819" s="7684" t="inlineStr">
        <is>
          <t>Frecuencia</t>
        </is>
      </c>
      <c r="BV819" s="7685" t="inlineStr">
        <is>
          <t>Nivel Gen.</t>
        </is>
      </c>
      <c r="BW819" s="8295" t="inlineStr">
        <is>
          <t>Medidor de Potencia</t>
        </is>
      </c>
      <c r="BX819" s="8296"/>
      <c r="BY819" s="8297" t="inlineStr">
        <is>
          <t>Observaciones</t>
        </is>
      </c>
      <c r="BZ819" s="7703"/>
      <c r="CA819" s="7998"/>
      <c r="CB819" s="7702"/>
      <c r="CC819" s="7708"/>
      <c r="CD819" s="7796"/>
      <c r="CE819" s="7795"/>
      <c r="CF819" s="7795"/>
      <c r="CG819" s="7795"/>
      <c r="CH819" s="7795"/>
      <c r="CI819" s="7795"/>
      <c r="CJ819" s="7795"/>
      <c r="CK819" s="7795"/>
      <c r="CL819" s="7786"/>
      <c r="CM819" s="7786"/>
      <c r="CN819" s="7786"/>
      <c r="CO819" s="7786"/>
      <c r="CP819" s="7786"/>
      <c r="CQ819" s="7786"/>
      <c r="CR819" s="7786"/>
      <c r="CS819" s="7786"/>
      <c r="CT819" s="7786"/>
      <c r="CU819" s="7786"/>
      <c r="CV819" s="7702"/>
      <c r="CW819" s="7702"/>
      <c r="CX819" s="7702"/>
      <c r="CY819" s="7702"/>
      <c r="CZ819" s="7702"/>
    </row>
    <row r="820" spans="1:104" ht="13.5" thickBot="1" x14ac:dyDescent="0.25">
      <c r="A820" s="7699"/>
      <c r="B820" s="7699"/>
      <c r="C820" s="7702"/>
      <c r="D820" s="7702"/>
      <c r="E820" s="7702"/>
      <c r="F820" s="7702"/>
      <c r="G820" s="7702"/>
      <c r="H820" s="7702"/>
      <c r="I820" s="7702"/>
      <c r="J820" s="7702"/>
      <c r="K820" s="7702"/>
      <c r="L820" s="7702"/>
      <c r="M820" s="7702"/>
      <c r="N820" s="7702"/>
      <c r="O820" s="7702"/>
      <c r="P820" s="7702"/>
      <c r="Q820" s="7702"/>
      <c r="R820" s="7702"/>
      <c r="S820" s="7702"/>
      <c r="T820" s="7702"/>
      <c r="U820" s="7702"/>
      <c r="V820" s="7702"/>
      <c r="W820" s="7702"/>
      <c r="X820" s="7702"/>
      <c r="Y820" s="7702"/>
      <c r="Z820" s="7702"/>
      <c r="AA820" s="7702"/>
      <c r="AB820" s="7702"/>
      <c r="AC820" s="7702"/>
      <c r="AD820" s="7702"/>
      <c r="AE820" s="7702"/>
      <c r="AF820" s="7702"/>
      <c r="AG820" s="7702"/>
      <c r="AH820" s="7702"/>
      <c r="AI820" s="7702"/>
      <c r="AJ820" s="7702"/>
      <c r="AK820" s="7702"/>
      <c r="AL820" s="7702"/>
      <c r="AM820" s="7702"/>
      <c r="AN820" s="7702"/>
      <c r="AO820" s="7702"/>
      <c r="AP820" s="7702"/>
      <c r="AQ820" s="7702"/>
      <c r="AR820" s="7702"/>
      <c r="AS820" s="7702"/>
      <c r="AT820" s="7702"/>
      <c r="AU820" s="7702"/>
      <c r="AV820" s="7702"/>
      <c r="AW820" s="7702"/>
      <c r="AX820" s="7702"/>
      <c r="AY820" s="7702"/>
      <c r="AZ820" s="7702"/>
      <c r="BA820" s="7702"/>
      <c r="BB820" s="7702"/>
      <c r="BC820" s="7702"/>
      <c r="BD820" s="7702"/>
      <c r="BE820" s="7702"/>
      <c r="BF820" s="7702"/>
      <c r="BG820" s="7702"/>
      <c r="BH820" s="7702"/>
      <c r="BI820" s="7702"/>
      <c r="BJ820" s="7702"/>
      <c r="BK820" s="7702"/>
      <c r="BL820" s="7702"/>
      <c r="BM820" s="7702"/>
      <c r="BN820" s="7702"/>
      <c r="BO820" s="7702"/>
      <c r="BP820" s="7702"/>
      <c r="BQ820" s="7702"/>
      <c r="BR820" s="7702"/>
      <c r="BS820" s="8293"/>
      <c r="BT820" s="7705"/>
      <c r="BU820" s="7747" t="inlineStr">
        <is>
          <t>(MHz)</t>
        </is>
      </c>
      <c r="BV820" s="7748" t="inlineStr">
        <is>
          <t>(dBm)</t>
        </is>
      </c>
      <c r="BW820" s="7749" t="inlineStr">
        <is>
          <t>Sensor A (mW)</t>
        </is>
      </c>
      <c r="BX820" s="7749" t="inlineStr">
        <is>
          <t>Sensor B (dBm)</t>
        </is>
      </c>
      <c r="BY820" s="8298"/>
      <c r="BZ820" s="7703"/>
      <c r="CA820" s="7998"/>
      <c r="CB820" s="7702"/>
      <c r="CC820" s="7708"/>
      <c r="CD820" s="7796"/>
      <c r="CE820" s="7795"/>
      <c r="CF820" s="7795"/>
      <c r="CG820" s="7795"/>
      <c r="CH820" s="7795"/>
      <c r="CI820" s="7795"/>
      <c r="CJ820" s="7795"/>
      <c r="CK820" s="7795"/>
      <c r="CL820" s="7786"/>
      <c r="CM820" s="7786"/>
      <c r="CN820" s="7786"/>
      <c r="CO820" s="7786"/>
      <c r="CP820" s="7786"/>
      <c r="CQ820" s="7786"/>
      <c r="CR820" s="7786"/>
      <c r="CS820" s="7786"/>
      <c r="CT820" s="7786"/>
      <c r="CU820" s="7786"/>
      <c r="CV820" s="7702"/>
      <c r="CW820" s="7702"/>
      <c r="CX820" s="7702"/>
      <c r="CY820" s="7702"/>
      <c r="CZ820" s="7702"/>
    </row>
    <row r="821" spans="1:104" ht="13.5" thickBot="1" x14ac:dyDescent="0.25">
      <c r="A821" s="7699"/>
      <c r="B821" s="7699"/>
      <c r="C821" s="7702"/>
      <c r="D821" s="7702"/>
      <c r="E821" s="7702"/>
      <c r="F821" s="7702"/>
      <c r="G821" s="7702"/>
      <c r="H821" s="7702"/>
      <c r="I821" s="7702"/>
      <c r="J821" s="7702"/>
      <c r="K821" s="7702"/>
      <c r="L821" s="7702"/>
      <c r="M821" s="7702"/>
      <c r="N821" s="7702"/>
      <c r="O821" s="7702"/>
      <c r="P821" s="7702"/>
      <c r="Q821" s="7702"/>
      <c r="R821" s="7702"/>
      <c r="S821" s="7702"/>
      <c r="T821" s="7702"/>
      <c r="U821" s="7702"/>
      <c r="V821" s="7702"/>
      <c r="W821" s="7702"/>
      <c r="X821" s="7702"/>
      <c r="Y821" s="7702"/>
      <c r="Z821" s="7702"/>
      <c r="AA821" s="7702"/>
      <c r="AB821" s="7702"/>
      <c r="AC821" s="7702"/>
      <c r="AD821" s="7702"/>
      <c r="AE821" s="7702"/>
      <c r="AF821" s="7702"/>
      <c r="AG821" s="7702"/>
      <c r="AH821" s="7702"/>
      <c r="AI821" s="7702"/>
      <c r="AJ821" s="7702"/>
      <c r="AK821" s="7702"/>
      <c r="AL821" s="7702"/>
      <c r="AM821" s="7702"/>
      <c r="AN821" s="7702"/>
      <c r="AO821" s="7702"/>
      <c r="AP821" s="7702"/>
      <c r="AQ821" s="7702"/>
      <c r="AR821" s="7702"/>
      <c r="AS821" s="7702"/>
      <c r="AT821" s="7702"/>
      <c r="AU821" s="7702"/>
      <c r="AV821" s="7702"/>
      <c r="AW821" s="7702"/>
      <c r="AX821" s="7702"/>
      <c r="AY821" s="7702"/>
      <c r="AZ821" s="7702"/>
      <c r="BA821" s="7702"/>
      <c r="BB821" s="7702"/>
      <c r="BC821" s="7702"/>
      <c r="BD821" s="7702"/>
      <c r="BE821" s="7702"/>
      <c r="BF821" s="7702"/>
      <c r="BG821" s="7702"/>
      <c r="BH821" s="7702"/>
      <c r="BI821" s="7702"/>
      <c r="BJ821" s="7702"/>
      <c r="BK821" s="7702"/>
      <c r="BL821" s="7702"/>
      <c r="BM821" s="7702"/>
      <c r="BN821" s="7702"/>
      <c r="BO821" s="7702"/>
      <c r="BP821" s="7702"/>
      <c r="BQ821" s="7702"/>
      <c r="BR821" s="7702"/>
      <c r="BS821" s="8293"/>
      <c r="BT821" s="7705"/>
      <c r="BU821" s="8299"/>
      <c r="BV821" s="7722"/>
      <c r="BW821" s="8302">
        <v>250</v>
      </c>
      <c r="BX821" s="7751"/>
      <c r="BY821" s="7723" t="inlineStr">
        <is>
          <t>Aprox. 250/100mW</t>
        </is>
      </c>
      <c r="BZ821" s="7704" t="inlineStr">
        <is>
          <t>1º</t>
        </is>
      </c>
      <c r="CA821" s="7999"/>
      <c r="CB821" s="7702" t="inlineStr">
        <is>
          <t>Elegir valor de lista desplegable</t>
        </is>
      </c>
      <c r="CC821" s="7708"/>
      <c r="CD821" s="7796"/>
      <c r="CE821" s="7795"/>
      <c r="CF821" s="7795"/>
      <c r="CG821" s="7795"/>
      <c r="CH821" s="7795"/>
      <c r="CI821" s="7795"/>
      <c r="CJ821" s="7795"/>
      <c r="CK821" s="7795"/>
      <c r="CL821" s="7786"/>
      <c r="CM821" s="7786"/>
      <c r="CN821" s="7786"/>
      <c r="CO821" s="7786"/>
      <c r="CP821" s="7786"/>
      <c r="CQ821" s="7786"/>
      <c r="CR821" s="7786"/>
      <c r="CS821" s="7786"/>
      <c r="CT821" s="7786"/>
      <c r="CU821" s="7786"/>
      <c r="CV821" s="7702"/>
      <c r="CW821" s="7702"/>
      <c r="CX821" s="7702"/>
      <c r="CY821" s="7702"/>
      <c r="CZ821" s="7702"/>
    </row>
    <row r="822" spans="1:104" ht="13.5" thickBot="1" x14ac:dyDescent="0.25">
      <c r="A822" s="7699"/>
      <c r="B822" s="7699"/>
      <c r="C822" s="7702"/>
      <c r="D822" s="7702"/>
      <c r="E822" s="7702"/>
      <c r="F822" s="7702"/>
      <c r="G822" s="7702"/>
      <c r="H822" s="7702"/>
      <c r="I822" s="7702"/>
      <c r="J822" s="7702"/>
      <c r="K822" s="7702"/>
      <c r="L822" s="7702"/>
      <c r="M822" s="7702"/>
      <c r="N822" s="7702"/>
      <c r="O822" s="7702"/>
      <c r="P822" s="7702"/>
      <c r="Q822" s="7702"/>
      <c r="R822" s="7702"/>
      <c r="S822" s="7702"/>
      <c r="T822" s="7702"/>
      <c r="U822" s="7702"/>
      <c r="V822" s="7702"/>
      <c r="W822" s="7702"/>
      <c r="X822" s="7702"/>
      <c r="Y822" s="7702"/>
      <c r="Z822" s="7702"/>
      <c r="AA822" s="7702"/>
      <c r="AB822" s="7702"/>
      <c r="AC822" s="7702"/>
      <c r="AD822" s="7702"/>
      <c r="AE822" s="7702"/>
      <c r="AF822" s="7702"/>
      <c r="AG822" s="7702"/>
      <c r="AH822" s="7702"/>
      <c r="AI822" s="7702"/>
      <c r="AJ822" s="7702"/>
      <c r="AK822" s="7702"/>
      <c r="AL822" s="7702"/>
      <c r="AM822" s="7702"/>
      <c r="AN822" s="7702"/>
      <c r="AO822" s="7702"/>
      <c r="AP822" s="7702"/>
      <c r="AQ822" s="7702"/>
      <c r="AR822" s="7702"/>
      <c r="AS822" s="7702"/>
      <c r="AT822" s="7702"/>
      <c r="AU822" s="7702"/>
      <c r="AV822" s="7702"/>
      <c r="AW822" s="7702"/>
      <c r="AX822" s="7702"/>
      <c r="AY822" s="7702"/>
      <c r="AZ822" s="7702"/>
      <c r="BA822" s="7702"/>
      <c r="BB822" s="7702"/>
      <c r="BC822" s="7702"/>
      <c r="BD822" s="7702"/>
      <c r="BE822" s="7702"/>
      <c r="BF822" s="7702"/>
      <c r="BG822" s="7702"/>
      <c r="BH822" s="7702"/>
      <c r="BI822" s="7702"/>
      <c r="BJ822" s="7702"/>
      <c r="BK822" s="7702"/>
      <c r="BL822" s="7702"/>
      <c r="BM822" s="7702"/>
      <c r="BN822" s="7702"/>
      <c r="BO822" s="7702"/>
      <c r="BP822" s="7702"/>
      <c r="BQ822" s="7702"/>
      <c r="BR822" s="7702"/>
      <c r="BS822" s="8293"/>
      <c r="BT822" s="7705"/>
      <c r="BU822" s="8300"/>
      <c r="BV822" s="7750">
        <f>BV821</f>
        <v>0</v>
      </c>
      <c r="BW822" s="8303"/>
      <c r="BX822" s="7687"/>
      <c r="BY822" s="7711" t="inlineStr">
        <is>
          <t>Lectura estabilizada</t>
        </is>
      </c>
      <c r="BZ822" s="7704" t="inlineStr">
        <is>
          <t>2º</t>
        </is>
      </c>
      <c r="CA822" s="8000"/>
      <c r="CB822" s="7702" t="inlineStr">
        <is>
          <t>Insertar valor manualmente</t>
        </is>
      </c>
      <c r="CC822" s="7708"/>
      <c r="CD822" s="7796"/>
      <c r="CE822" s="7795"/>
      <c r="CF822" s="7795"/>
      <c r="CG822" s="7795"/>
      <c r="CH822" s="7795"/>
      <c r="CI822" s="7795"/>
      <c r="CJ822" s="7795"/>
      <c r="CK822" s="7795"/>
      <c r="CL822" s="7786"/>
      <c r="CM822" s="7786"/>
      <c r="CN822" s="7786"/>
      <c r="CO822" s="7786"/>
      <c r="CP822" s="7786"/>
      <c r="CQ822" s="7786"/>
      <c r="CR822" s="7786"/>
      <c r="CS822" s="7786"/>
      <c r="CT822" s="7786"/>
      <c r="CU822" s="7786"/>
      <c r="CV822" s="7702"/>
      <c r="CW822" s="7702"/>
      <c r="CX822" s="7702"/>
      <c r="CY822" s="7702"/>
      <c r="CZ822" s="7702"/>
    </row>
    <row r="823" spans="1:104" ht="13.5" thickBot="1" x14ac:dyDescent="0.25">
      <c r="A823" s="7699"/>
      <c r="B823" s="7699"/>
      <c r="C823" s="7702"/>
      <c r="D823" s="7702"/>
      <c r="E823" s="7702"/>
      <c r="F823" s="7702"/>
      <c r="G823" s="7702"/>
      <c r="H823" s="7702"/>
      <c r="I823" s="7702"/>
      <c r="J823" s="7702"/>
      <c r="K823" s="7702"/>
      <c r="L823" s="7702"/>
      <c r="M823" s="7702"/>
      <c r="N823" s="7702"/>
      <c r="O823" s="7702"/>
      <c r="P823" s="7702"/>
      <c r="Q823" s="7702"/>
      <c r="R823" s="7702"/>
      <c r="S823" s="7702"/>
      <c r="T823" s="7702"/>
      <c r="U823" s="7702"/>
      <c r="V823" s="7702"/>
      <c r="W823" s="7702"/>
      <c r="X823" s="7702"/>
      <c r="Y823" s="7702"/>
      <c r="Z823" s="7702"/>
      <c r="AA823" s="7702"/>
      <c r="AB823" s="7702"/>
      <c r="AC823" s="7702"/>
      <c r="AD823" s="7702"/>
      <c r="AE823" s="7702"/>
      <c r="AF823" s="7702"/>
      <c r="AG823" s="7702"/>
      <c r="AH823" s="7702"/>
      <c r="AI823" s="7702"/>
      <c r="AJ823" s="7702"/>
      <c r="AK823" s="7702"/>
      <c r="AL823" s="7702"/>
      <c r="AM823" s="7702"/>
      <c r="AN823" s="7702"/>
      <c r="AO823" s="7702"/>
      <c r="AP823" s="7702"/>
      <c r="AQ823" s="7702"/>
      <c r="AR823" s="7702"/>
      <c r="AS823" s="7702"/>
      <c r="AT823" s="7702"/>
      <c r="AU823" s="7702"/>
      <c r="AV823" s="7702"/>
      <c r="AW823" s="7702"/>
      <c r="AX823" s="7702"/>
      <c r="AY823" s="7702"/>
      <c r="AZ823" s="7702"/>
      <c r="BA823" s="7702"/>
      <c r="BB823" s="7702"/>
      <c r="BC823" s="7702"/>
      <c r="BD823" s="7702"/>
      <c r="BE823" s="7702"/>
      <c r="BF823" s="7702"/>
      <c r="BG823" s="7702"/>
      <c r="BH823" s="7702"/>
      <c r="BI823" s="7702"/>
      <c r="BJ823" s="7702"/>
      <c r="BK823" s="7702"/>
      <c r="BL823" s="7702"/>
      <c r="BM823" s="7702"/>
      <c r="BN823" s="7702"/>
      <c r="BO823" s="7702"/>
      <c r="BP823" s="7702"/>
      <c r="BQ823" s="7702"/>
      <c r="BR823" s="7702"/>
      <c r="BS823" s="8293"/>
      <c r="BT823" s="7705"/>
      <c r="BU823" s="8300"/>
      <c r="BV823" s="7750">
        <f>BV821</f>
        <v>0</v>
      </c>
      <c r="BW823" s="8303"/>
      <c r="BX823" s="7687"/>
      <c r="BY823" s="7711" t="inlineStr">
        <is>
          <t>Cambio al dipolo</t>
        </is>
      </c>
      <c r="BZ823" s="7704" t="inlineStr">
        <is>
          <t>3º</t>
        </is>
      </c>
      <c r="CA823" s="8001"/>
      <c r="CB823" s="7702" t="inlineStr">
        <is>
          <t>Copiar valores de software de Temp/Hum</t>
        </is>
      </c>
      <c r="CC823" s="7708"/>
      <c r="CD823" s="7796"/>
      <c r="CE823" s="7795"/>
      <c r="CF823" s="7795"/>
      <c r="CG823" s="7795"/>
      <c r="CH823" s="7795"/>
      <c r="CI823" s="7795"/>
      <c r="CJ823" s="7795"/>
      <c r="CK823" s="7795"/>
      <c r="CL823" s="7786"/>
      <c r="CM823" s="7786"/>
      <c r="CN823" s="7786"/>
      <c r="CO823" s="7786"/>
      <c r="CP823" s="7786"/>
      <c r="CQ823" s="7786"/>
      <c r="CR823" s="7786"/>
      <c r="CS823" s="7786"/>
      <c r="CT823" s="7786"/>
      <c r="CU823" s="7786"/>
      <c r="CV823" s="7702"/>
      <c r="CW823" s="7702"/>
      <c r="CX823" s="7702"/>
      <c r="CY823" s="7702"/>
      <c r="CZ823" s="7702"/>
    </row>
    <row r="824" spans="1:104" ht="13.5" thickBot="1" x14ac:dyDescent="0.25">
      <c r="A824" s="7699"/>
      <c r="B824" s="7699"/>
      <c r="C824" s="7702"/>
      <c r="D824" s="7702"/>
      <c r="E824" s="7702"/>
      <c r="F824" s="7702"/>
      <c r="G824" s="7702"/>
      <c r="H824" s="7702"/>
      <c r="I824" s="7702"/>
      <c r="J824" s="7702"/>
      <c r="K824" s="7702"/>
      <c r="L824" s="7702"/>
      <c r="M824" s="7702"/>
      <c r="N824" s="7702"/>
      <c r="O824" s="7702"/>
      <c r="P824" s="7702"/>
      <c r="Q824" s="7702"/>
      <c r="R824" s="7702"/>
      <c r="S824" s="7702"/>
      <c r="T824" s="7702"/>
      <c r="U824" s="7702"/>
      <c r="V824" s="7702"/>
      <c r="W824" s="7702"/>
      <c r="X824" s="7702"/>
      <c r="Y824" s="7702"/>
      <c r="Z824" s="7702"/>
      <c r="AA824" s="7702"/>
      <c r="AB824" s="7702"/>
      <c r="AC824" s="7702"/>
      <c r="AD824" s="7702"/>
      <c r="AE824" s="7702"/>
      <c r="AF824" s="7702"/>
      <c r="AG824" s="7702"/>
      <c r="AH824" s="7702"/>
      <c r="AI824" s="7702"/>
      <c r="AJ824" s="7702"/>
      <c r="AK824" s="7702"/>
      <c r="AL824" s="7702"/>
      <c r="AM824" s="7702"/>
      <c r="AN824" s="7702"/>
      <c r="AO824" s="7702"/>
      <c r="AP824" s="7702"/>
      <c r="AQ824" s="7702"/>
      <c r="AR824" s="7702"/>
      <c r="AS824" s="7702"/>
      <c r="AT824" s="7702"/>
      <c r="AU824" s="7702"/>
      <c r="AV824" s="7702"/>
      <c r="AW824" s="7702"/>
      <c r="AX824" s="7702"/>
      <c r="AY824" s="7702"/>
      <c r="AZ824" s="7702"/>
      <c r="BA824" s="7702"/>
      <c r="BB824" s="7702"/>
      <c r="BC824" s="7702"/>
      <c r="BD824" s="7702"/>
      <c r="BE824" s="7702"/>
      <c r="BF824" s="7702"/>
      <c r="BG824" s="7702"/>
      <c r="BH824" s="7702"/>
      <c r="BI824" s="7702"/>
      <c r="BJ824" s="7702"/>
      <c r="BK824" s="7702"/>
      <c r="BL824" s="7702"/>
      <c r="BM824" s="7702"/>
      <c r="BN824" s="7702"/>
      <c r="BO824" s="7702"/>
      <c r="BP824" s="7702"/>
      <c r="BQ824" s="7702"/>
      <c r="BR824" s="7702"/>
      <c r="BS824" s="8293"/>
      <c r="BT824" s="7705"/>
      <c r="BU824" s="8300"/>
      <c r="BV824" s="7687"/>
      <c r="BW824" s="8303"/>
      <c r="BX824" s="7687"/>
      <c r="BY824" s="7711" t="inlineStr">
        <is>
          <t>Ajuste</t>
        </is>
      </c>
      <c r="BZ824" s="7704" t="inlineStr">
        <is>
          <t>4º</t>
        </is>
      </c>
      <c r="CA824" s="8002"/>
      <c r="CB824" s="7702" t="inlineStr">
        <is>
          <t>Celdas bloqueadas</t>
        </is>
      </c>
      <c r="CC824" s="7708"/>
      <c r="CD824" s="7796"/>
      <c r="CE824" s="7795"/>
      <c r="CF824" s="7795"/>
      <c r="CG824" s="7795"/>
      <c r="CH824" s="7795"/>
      <c r="CI824" s="7795"/>
      <c r="CJ824" s="7795"/>
      <c r="CK824" s="7795"/>
      <c r="CL824" s="7786"/>
      <c r="CM824" s="7786"/>
      <c r="CN824" s="7786"/>
      <c r="CO824" s="7786"/>
      <c r="CP824" s="7786"/>
      <c r="CQ824" s="7786"/>
      <c r="CR824" s="7786"/>
      <c r="CS824" s="7786"/>
      <c r="CT824" s="7786"/>
      <c r="CU824" s="7786"/>
      <c r="CV824" s="7702"/>
      <c r="CW824" s="7702"/>
      <c r="CX824" s="7702"/>
      <c r="CY824" s="7702"/>
      <c r="CZ824" s="7702"/>
    </row>
    <row r="825" spans="1:104" x14ac:dyDescent="0.2">
      <c r="A825" s="7699"/>
      <c r="B825" s="7699"/>
      <c r="C825" s="7702"/>
      <c r="D825" s="7702"/>
      <c r="E825" s="7702"/>
      <c r="F825" s="7702"/>
      <c r="G825" s="7702"/>
      <c r="H825" s="7702"/>
      <c r="I825" s="7702"/>
      <c r="J825" s="7702"/>
      <c r="K825" s="7702"/>
      <c r="L825" s="7702"/>
      <c r="M825" s="7702"/>
      <c r="N825" s="7702"/>
      <c r="O825" s="7702"/>
      <c r="P825" s="7702"/>
      <c r="Q825" s="7702"/>
      <c r="R825" s="7702"/>
      <c r="S825" s="7702"/>
      <c r="T825" s="7702"/>
      <c r="U825" s="7702"/>
      <c r="V825" s="7702"/>
      <c r="W825" s="7702"/>
      <c r="X825" s="7702"/>
      <c r="Y825" s="7702"/>
      <c r="Z825" s="7702"/>
      <c r="AA825" s="7702"/>
      <c r="AB825" s="7702"/>
      <c r="AC825" s="7702"/>
      <c r="AD825" s="7702"/>
      <c r="AE825" s="7702"/>
      <c r="AF825" s="7702"/>
      <c r="AG825" s="7702"/>
      <c r="AH825" s="7702"/>
      <c r="AI825" s="7702"/>
      <c r="AJ825" s="7702"/>
      <c r="AK825" s="7702"/>
      <c r="AL825" s="7702"/>
      <c r="AM825" s="7702"/>
      <c r="AN825" s="7702"/>
      <c r="AO825" s="7702"/>
      <c r="AP825" s="7702"/>
      <c r="AQ825" s="7702"/>
      <c r="AR825" s="7702"/>
      <c r="AS825" s="7702"/>
      <c r="AT825" s="7702"/>
      <c r="AU825" s="7702"/>
      <c r="AV825" s="7702"/>
      <c r="AW825" s="7702"/>
      <c r="AX825" s="7702"/>
      <c r="AY825" s="7702"/>
      <c r="AZ825" s="7702"/>
      <c r="BA825" s="7702"/>
      <c r="BB825" s="7702"/>
      <c r="BC825" s="7702"/>
      <c r="BD825" s="7702"/>
      <c r="BE825" s="7702"/>
      <c r="BF825" s="7702"/>
      <c r="BG825" s="7702"/>
      <c r="BH825" s="7702"/>
      <c r="BI825" s="7702"/>
      <c r="BJ825" s="7702"/>
      <c r="BK825" s="7702"/>
      <c r="BL825" s="7702"/>
      <c r="BM825" s="7702"/>
      <c r="BN825" s="7702"/>
      <c r="BO825" s="7702"/>
      <c r="BP825" s="7702"/>
      <c r="BQ825" s="7702"/>
      <c r="BR825" s="7702"/>
      <c r="BS825" s="8293"/>
      <c r="BT825" s="7705"/>
      <c r="BU825" s="8300"/>
      <c r="BV825" s="7750">
        <f>BV824</f>
        <v>0</v>
      </c>
      <c r="BW825" s="8303"/>
      <c r="BX825" s="7688">
        <f>BX824</f>
        <v>0</v>
      </c>
      <c r="BY825" s="7711" t="inlineStr">
        <is>
          <t>Máx durante ensayo</t>
        </is>
      </c>
      <c r="BZ825" s="7704" t="inlineStr">
        <is>
          <t>5º</t>
        </is>
      </c>
      <c r="CA825" s="7998"/>
      <c r="CB825" s="7702"/>
      <c r="CC825" s="7708"/>
      <c r="CD825" s="7796"/>
      <c r="CE825" s="7795"/>
      <c r="CF825" s="7795"/>
      <c r="CG825" s="7795"/>
      <c r="CH825" s="7795"/>
      <c r="CI825" s="7795"/>
      <c r="CJ825" s="7795"/>
      <c r="CK825" s="7795"/>
      <c r="CL825" s="7786"/>
      <c r="CM825" s="7786"/>
      <c r="CN825" s="7786"/>
      <c r="CO825" s="7786"/>
      <c r="CP825" s="7786"/>
      <c r="CQ825" s="7786"/>
      <c r="CR825" s="7786"/>
      <c r="CS825" s="7786"/>
      <c r="CT825" s="7786"/>
      <c r="CU825" s="7786"/>
      <c r="CV825" s="7702"/>
      <c r="CW825" s="7702"/>
      <c r="CX825" s="7702"/>
      <c r="CY825" s="7702"/>
      <c r="CZ825" s="7702"/>
    </row>
    <row r="826" spans="1:104" ht="13.5" thickBot="1" x14ac:dyDescent="0.25">
      <c r="A826" s="7699"/>
      <c r="B826" s="7699"/>
      <c r="C826" s="7702"/>
      <c r="D826" s="7702"/>
      <c r="E826" s="7702"/>
      <c r="F826" s="7702"/>
      <c r="G826" s="7702"/>
      <c r="H826" s="7702"/>
      <c r="I826" s="7702"/>
      <c r="J826" s="7702"/>
      <c r="K826" s="7702"/>
      <c r="L826" s="7702"/>
      <c r="M826" s="7702"/>
      <c r="N826" s="7702"/>
      <c r="O826" s="7702"/>
      <c r="P826" s="7702"/>
      <c r="Q826" s="7702"/>
      <c r="R826" s="7702"/>
      <c r="S826" s="7702"/>
      <c r="T826" s="7702"/>
      <c r="U826" s="7702"/>
      <c r="V826" s="7702"/>
      <c r="W826" s="7702"/>
      <c r="X826" s="7702"/>
      <c r="Y826" s="7702"/>
      <c r="Z826" s="7702"/>
      <c r="AA826" s="7702"/>
      <c r="AB826" s="7702"/>
      <c r="AC826" s="7702"/>
      <c r="AD826" s="7702"/>
      <c r="AE826" s="7702"/>
      <c r="AF826" s="7702"/>
      <c r="AG826" s="7702"/>
      <c r="AH826" s="7702"/>
      <c r="AI826" s="7702"/>
      <c r="AJ826" s="7702"/>
      <c r="AK826" s="7702"/>
      <c r="AL826" s="7702"/>
      <c r="AM826" s="7702"/>
      <c r="AN826" s="7702"/>
      <c r="AO826" s="7702"/>
      <c r="AP826" s="7702"/>
      <c r="AQ826" s="7702"/>
      <c r="AR826" s="7702"/>
      <c r="AS826" s="7702"/>
      <c r="AT826" s="7702"/>
      <c r="AU826" s="7702"/>
      <c r="AV826" s="7702"/>
      <c r="AW826" s="7702"/>
      <c r="AX826" s="7702"/>
      <c r="AY826" s="7702"/>
      <c r="AZ826" s="7702"/>
      <c r="BA826" s="7702"/>
      <c r="BB826" s="7702"/>
      <c r="BC826" s="7702"/>
      <c r="BD826" s="7702"/>
      <c r="BE826" s="7702"/>
      <c r="BF826" s="7702"/>
      <c r="BG826" s="7702"/>
      <c r="BH826" s="7702"/>
      <c r="BI826" s="7702"/>
      <c r="BJ826" s="7702"/>
      <c r="BK826" s="7702"/>
      <c r="BL826" s="7702"/>
      <c r="BM826" s="7702"/>
      <c r="BN826" s="7702"/>
      <c r="BO826" s="7702"/>
      <c r="BP826" s="7702"/>
      <c r="BQ826" s="7702"/>
      <c r="BR826" s="7702"/>
      <c r="BS826" s="8293"/>
      <c r="BT826" s="7705"/>
      <c r="BU826" s="8301"/>
      <c r="BV826" s="7752">
        <f>BV824</f>
        <v>0</v>
      </c>
      <c r="BW826" s="8304"/>
      <c r="BX826" s="7689">
        <f>BX824</f>
        <v>0</v>
      </c>
      <c r="BY826" s="7712" t="inlineStr">
        <is>
          <t>Mín durante ensayo</t>
        </is>
      </c>
      <c r="BZ826" s="7704" t="inlineStr">
        <is>
          <t>6º</t>
        </is>
      </c>
      <c r="CA826" s="7998"/>
      <c r="CB826" s="7702"/>
      <c r="CC826" s="7708"/>
      <c r="CD826" s="7796"/>
      <c r="CE826" s="7795"/>
      <c r="CF826" s="7795"/>
      <c r="CG826" s="7795"/>
      <c r="CH826" s="7795"/>
      <c r="CI826" s="7795"/>
      <c r="CJ826" s="7795"/>
      <c r="CK826" s="7795"/>
      <c r="CL826" s="7786"/>
      <c r="CM826" s="7786"/>
      <c r="CN826" s="7786"/>
      <c r="CO826" s="7786"/>
      <c r="CP826" s="7786"/>
      <c r="CQ826" s="7786"/>
      <c r="CR826" s="7786"/>
      <c r="CS826" s="7786"/>
      <c r="CT826" s="7786"/>
      <c r="CU826" s="7786"/>
      <c r="CV826" s="7702"/>
      <c r="CW826" s="7702"/>
      <c r="CX826" s="7702"/>
      <c r="CY826" s="7702"/>
      <c r="CZ826" s="7702"/>
    </row>
    <row r="827" spans="1:104" ht="13.5" thickBot="1" x14ac:dyDescent="0.25">
      <c r="A827" s="7699"/>
      <c r="B827" s="7699"/>
      <c r="C827" s="7702"/>
      <c r="D827" s="7702"/>
      <c r="E827" s="7702"/>
      <c r="F827" s="7702"/>
      <c r="G827" s="7702"/>
      <c r="H827" s="7702"/>
      <c r="I827" s="7702"/>
      <c r="J827" s="7702"/>
      <c r="K827" s="7702"/>
      <c r="L827" s="7702"/>
      <c r="M827" s="7702"/>
      <c r="N827" s="7702"/>
      <c r="O827" s="7702"/>
      <c r="P827" s="7702"/>
      <c r="Q827" s="7702"/>
      <c r="R827" s="7702"/>
      <c r="S827" s="7702"/>
      <c r="T827" s="7702"/>
      <c r="U827" s="7702"/>
      <c r="V827" s="7702"/>
      <c r="W827" s="7702"/>
      <c r="X827" s="7702"/>
      <c r="Y827" s="7702"/>
      <c r="Z827" s="7702"/>
      <c r="AA827" s="7702"/>
      <c r="AB827" s="7702"/>
      <c r="AC827" s="7702"/>
      <c r="AD827" s="7702"/>
      <c r="AE827" s="7702"/>
      <c r="AF827" s="7702"/>
      <c r="AG827" s="7702"/>
      <c r="AH827" s="7702"/>
      <c r="AI827" s="7702"/>
      <c r="AJ827" s="7702"/>
      <c r="AK827" s="7702"/>
      <c r="AL827" s="7702"/>
      <c r="AM827" s="7702"/>
      <c r="AN827" s="7702"/>
      <c r="AO827" s="7702"/>
      <c r="AP827" s="7702"/>
      <c r="AQ827" s="7702"/>
      <c r="AR827" s="7702"/>
      <c r="AS827" s="7702"/>
      <c r="AT827" s="7702"/>
      <c r="AU827" s="7702"/>
      <c r="AV827" s="7702"/>
      <c r="AW827" s="7702"/>
      <c r="AX827" s="7702"/>
      <c r="AY827" s="7702"/>
      <c r="AZ827" s="7702"/>
      <c r="BA827" s="7702"/>
      <c r="BB827" s="7702"/>
      <c r="BC827" s="7702"/>
      <c r="BD827" s="7702"/>
      <c r="BE827" s="7702"/>
      <c r="BF827" s="7702"/>
      <c r="BG827" s="7702"/>
      <c r="BH827" s="7702"/>
      <c r="BI827" s="7702"/>
      <c r="BJ827" s="7702"/>
      <c r="BK827" s="7702"/>
      <c r="BL827" s="7702"/>
      <c r="BM827" s="7702"/>
      <c r="BN827" s="7702"/>
      <c r="BO827" s="7702"/>
      <c r="BP827" s="7702"/>
      <c r="BQ827" s="7702"/>
      <c r="BR827" s="7702"/>
      <c r="BS827" s="8293"/>
      <c r="BT827" s="7705"/>
      <c r="BU827" s="7702"/>
      <c r="BV827" s="7702"/>
      <c r="BW827" s="7702"/>
      <c r="BX827" s="7680"/>
      <c r="BY827" s="7702"/>
      <c r="BZ827" s="7702"/>
      <c r="CA827" s="7998"/>
      <c r="CB827" s="7702"/>
      <c r="CC827" s="7708"/>
      <c r="CD827" s="7796"/>
      <c r="CE827" s="7795"/>
      <c r="CF827" s="7795"/>
      <c r="CG827" s="7795"/>
      <c r="CH827" s="7795"/>
      <c r="CI827" s="7795"/>
      <c r="CJ827" s="7795"/>
      <c r="CK827" s="7795"/>
      <c r="CL827" s="7786"/>
      <c r="CM827" s="7786"/>
      <c r="CN827" s="7786"/>
      <c r="CO827" s="7786"/>
      <c r="CP827" s="7786"/>
      <c r="CQ827" s="7786"/>
      <c r="CR827" s="7786"/>
      <c r="CS827" s="7786"/>
      <c r="CT827" s="7786"/>
      <c r="CU827" s="7786"/>
      <c r="CV827" s="7702"/>
      <c r="CW827" s="7702"/>
      <c r="CX827" s="7702"/>
      <c r="CY827" s="7702"/>
      <c r="CZ827" s="7702"/>
    </row>
    <row r="828" spans="1:104" ht="13.5" thickBot="1" x14ac:dyDescent="0.25">
      <c r="A828" s="7699"/>
      <c r="B828" s="7699"/>
      <c r="C828" s="7702"/>
      <c r="D828" s="7702"/>
      <c r="E828" s="7702"/>
      <c r="F828" s="7702"/>
      <c r="G828" s="7702"/>
      <c r="H828" s="7702"/>
      <c r="I828" s="7702"/>
      <c r="J828" s="7702"/>
      <c r="K828" s="7702"/>
      <c r="L828" s="7702"/>
      <c r="M828" s="7702"/>
      <c r="N828" s="7702"/>
      <c r="O828" s="7702"/>
      <c r="P828" s="7702"/>
      <c r="Q828" s="7702"/>
      <c r="R828" s="7702"/>
      <c r="S828" s="7702"/>
      <c r="T828" s="7702"/>
      <c r="U828" s="7702"/>
      <c r="V828" s="7702"/>
      <c r="W828" s="7702"/>
      <c r="X828" s="7702"/>
      <c r="Y828" s="7702"/>
      <c r="Z828" s="7702"/>
      <c r="AA828" s="7702"/>
      <c r="AB828" s="7702"/>
      <c r="AC828" s="7702"/>
      <c r="AD828" s="7702"/>
      <c r="AE828" s="7702"/>
      <c r="AF828" s="7702"/>
      <c r="AG828" s="7702"/>
      <c r="AH828" s="7702"/>
      <c r="AI828" s="7702"/>
      <c r="AJ828" s="7702"/>
      <c r="AK828" s="7702"/>
      <c r="AL828" s="7702"/>
      <c r="AM828" s="7702"/>
      <c r="AN828" s="7702"/>
      <c r="AO828" s="7702"/>
      <c r="AP828" s="7702"/>
      <c r="AQ828" s="7702"/>
      <c r="AR828" s="7702"/>
      <c r="AS828" s="7702"/>
      <c r="AT828" s="7702"/>
      <c r="AU828" s="7702"/>
      <c r="AV828" s="7702"/>
      <c r="AW828" s="7702"/>
      <c r="AX828" s="7702"/>
      <c r="AY828" s="7702"/>
      <c r="AZ828" s="7702"/>
      <c r="BA828" s="7702"/>
      <c r="BB828" s="7702"/>
      <c r="BC828" s="7702"/>
      <c r="BD828" s="7702"/>
      <c r="BE828" s="7702"/>
      <c r="BF828" s="7702"/>
      <c r="BG828" s="7702"/>
      <c r="BH828" s="7702"/>
      <c r="BI828" s="7702"/>
      <c r="BJ828" s="7702"/>
      <c r="BK828" s="7702"/>
      <c r="BL828" s="7702"/>
      <c r="BM828" s="7702"/>
      <c r="BN828" s="7702"/>
      <c r="BO828" s="7702"/>
      <c r="BP828" s="7702"/>
      <c r="BQ828" s="7702"/>
      <c r="BR828" s="7702"/>
      <c r="BS828" s="8293"/>
      <c r="BT828" s="7705"/>
      <c r="BU828" s="7690"/>
      <c r="BV828" s="7686" t="inlineStr">
        <is>
          <t>Medida SAR</t>
        </is>
      </c>
      <c r="BW828" s="7691" t="inlineStr">
        <is>
          <t>Valor en antena</t>
        </is>
      </c>
      <c r="BX828" s="7691" t="inlineStr">
        <is>
          <t>SAR 1W</t>
        </is>
      </c>
      <c r="BY828" s="7691" t="inlineStr">
        <is>
          <t>SAR W/g</t>
        </is>
      </c>
      <c r="BZ828" s="7691" t="inlineStr">
        <is>
          <t>Desviacion (%)</t>
        </is>
      </c>
      <c r="CA828" s="7692" t="inlineStr">
        <is>
          <t>Veredicto</t>
        </is>
      </c>
      <c r="CB828" s="7703"/>
      <c r="CC828" s="7709"/>
      <c r="CD828" s="7796"/>
      <c r="CE828" s="7795"/>
      <c r="CF828" s="7795"/>
      <c r="CG828" s="7795"/>
      <c r="CH828" s="7795"/>
      <c r="CI828" s="7795"/>
      <c r="CJ828" s="7795"/>
      <c r="CK828" s="7795"/>
      <c r="CL828" s="7786"/>
      <c r="CM828" s="7786"/>
      <c r="CN828" s="7786"/>
      <c r="CO828" s="7786"/>
      <c r="CP828" s="7786"/>
      <c r="CQ828" s="7786"/>
      <c r="CR828" s="7786"/>
      <c r="CS828" s="7786"/>
      <c r="CT828" s="7786"/>
      <c r="CU828" s="7786"/>
      <c r="CV828" s="7702"/>
      <c r="CW828" s="7702"/>
      <c r="CX828" s="7702"/>
      <c r="CY828" s="7702"/>
      <c r="CZ828" s="7702"/>
    </row>
    <row r="829" spans="1:104" x14ac:dyDescent="0.2">
      <c r="A829" s="7699"/>
      <c r="B829" s="7699"/>
      <c r="C829" s="7702"/>
      <c r="D829" s="7702"/>
      <c r="E829" s="7702"/>
      <c r="F829" s="7702"/>
      <c r="G829" s="7702"/>
      <c r="H829" s="7702"/>
      <c r="I829" s="7702"/>
      <c r="J829" s="7702"/>
      <c r="K829" s="7702"/>
      <c r="L829" s="7702"/>
      <c r="M829" s="7702"/>
      <c r="N829" s="7702"/>
      <c r="O829" s="7702"/>
      <c r="P829" s="7702"/>
      <c r="Q829" s="7702"/>
      <c r="R829" s="7702"/>
      <c r="S829" s="7702"/>
      <c r="T829" s="7702"/>
      <c r="U829" s="7702"/>
      <c r="V829" s="7702"/>
      <c r="W829" s="7702"/>
      <c r="X829" s="7702"/>
      <c r="Y829" s="7702"/>
      <c r="Z829" s="7702"/>
      <c r="AA829" s="7702"/>
      <c r="AB829" s="7702"/>
      <c r="AC829" s="7702"/>
      <c r="AD829" s="7702"/>
      <c r="AE829" s="7702"/>
      <c r="AF829" s="7702"/>
      <c r="AG829" s="7702"/>
      <c r="AH829" s="7702"/>
      <c r="AI829" s="7702"/>
      <c r="AJ829" s="7702"/>
      <c r="AK829" s="7702"/>
      <c r="AL829" s="7702"/>
      <c r="AM829" s="7702"/>
      <c r="AN829" s="7702"/>
      <c r="AO829" s="7702"/>
      <c r="AP829" s="7702"/>
      <c r="AQ829" s="7702"/>
      <c r="AR829" s="7702"/>
      <c r="AS829" s="7702"/>
      <c r="AT829" s="7702"/>
      <c r="AU829" s="7702"/>
      <c r="AV829" s="7702"/>
      <c r="AW829" s="7702"/>
      <c r="AX829" s="7702"/>
      <c r="AY829" s="7702"/>
      <c r="AZ829" s="7702"/>
      <c r="BA829" s="7702"/>
      <c r="BB829" s="7702"/>
      <c r="BC829" s="7702"/>
      <c r="BD829" s="7702"/>
      <c r="BE829" s="7702"/>
      <c r="BF829" s="7702"/>
      <c r="BG829" s="7702"/>
      <c r="BH829" s="7702"/>
      <c r="BI829" s="7702"/>
      <c r="BJ829" s="7702"/>
      <c r="BK829" s="7702"/>
      <c r="BL829" s="7702"/>
      <c r="BM829" s="7702"/>
      <c r="BN829" s="7702"/>
      <c r="BO829" s="7702"/>
      <c r="BP829" s="7702"/>
      <c r="BQ829" s="7702"/>
      <c r="BR829" s="7702"/>
      <c r="BS829" s="8293"/>
      <c r="BT829" s="7705"/>
      <c r="BU829" s="7719" t="inlineStr">
        <is>
          <t>SAR(1g)</t>
        </is>
      </c>
      <c r="BV829" s="7693"/>
      <c r="BW829" s="7713">
        <f>POWER(10,(((10*LOG10(BW821))+(AVERAGE(BX825:BX826)-BX822))/10))</f>
        <v>250.00000000000011</v>
      </c>
      <c r="BX829" s="8161">
        <f>CD811</f>
        <v>10.9</v>
      </c>
      <c r="BY829" s="7713">
        <f>BV829*1000/BW829</f>
        <v>0</v>
      </c>
      <c r="BZ829" s="7713">
        <f>((BY829-BX829)*100)/BX829</f>
        <v>-100</v>
      </c>
      <c r="CA829" s="7715" t="str">
        <f>IF(ABS(BZ829)&lt;10,"Válido","No Válido")</f>
        <v>No Válido</v>
      </c>
      <c r="CB829" s="7703"/>
      <c r="CC829" s="7709"/>
      <c r="CD829" s="7796"/>
      <c r="CE829" s="7795"/>
      <c r="CF829" s="7795"/>
      <c r="CG829" s="7795"/>
      <c r="CH829" s="7795"/>
      <c r="CI829" s="7795"/>
      <c r="CJ829" s="7795"/>
      <c r="CK829" s="7795"/>
      <c r="CL829" s="7786"/>
      <c r="CM829" s="7786"/>
      <c r="CN829" s="7786"/>
      <c r="CO829" s="7786"/>
      <c r="CP829" s="7786"/>
      <c r="CQ829" s="7786"/>
      <c r="CR829" s="7786"/>
      <c r="CS829" s="7786"/>
      <c r="CT829" s="7786"/>
      <c r="CU829" s="7786"/>
      <c r="CV829" s="7702"/>
      <c r="CW829" s="7702"/>
      <c r="CX829" s="7702"/>
      <c r="CY829" s="7702"/>
      <c r="CZ829" s="7702"/>
    </row>
    <row r="830" spans="1:104" ht="13.5" thickBot="1" x14ac:dyDescent="0.25">
      <c r="A830" s="7699"/>
      <c r="B830" s="7699"/>
      <c r="C830" s="7702"/>
      <c r="D830" s="7702"/>
      <c r="E830" s="7702"/>
      <c r="F830" s="7702"/>
      <c r="G830" s="7702"/>
      <c r="H830" s="7702"/>
      <c r="I830" s="7702"/>
      <c r="J830" s="7702"/>
      <c r="K830" s="7702"/>
      <c r="L830" s="7702"/>
      <c r="M830" s="7702"/>
      <c r="N830" s="7702"/>
      <c r="O830" s="7702"/>
      <c r="P830" s="7702"/>
      <c r="Q830" s="7702"/>
      <c r="R830" s="7702"/>
      <c r="S830" s="7702"/>
      <c r="T830" s="7702"/>
      <c r="U830" s="7702"/>
      <c r="V830" s="7702"/>
      <c r="W830" s="7702"/>
      <c r="X830" s="7702"/>
      <c r="Y830" s="7702"/>
      <c r="Z830" s="7702"/>
      <c r="AA830" s="7702"/>
      <c r="AB830" s="7702"/>
      <c r="AC830" s="7702"/>
      <c r="AD830" s="7702"/>
      <c r="AE830" s="7702"/>
      <c r="AF830" s="7702"/>
      <c r="AG830" s="7702"/>
      <c r="AH830" s="7702"/>
      <c r="AI830" s="7702"/>
      <c r="AJ830" s="7702"/>
      <c r="AK830" s="7702"/>
      <c r="AL830" s="7702"/>
      <c r="AM830" s="7702"/>
      <c r="AN830" s="7702"/>
      <c r="AO830" s="7702"/>
      <c r="AP830" s="7702"/>
      <c r="AQ830" s="7702"/>
      <c r="AR830" s="7702"/>
      <c r="AS830" s="7702"/>
      <c r="AT830" s="7702"/>
      <c r="AU830" s="7702"/>
      <c r="AV830" s="7702"/>
      <c r="AW830" s="7702"/>
      <c r="AX830" s="7702"/>
      <c r="AY830" s="7702"/>
      <c r="AZ830" s="7702"/>
      <c r="BA830" s="7702"/>
      <c r="BB830" s="7702"/>
      <c r="BC830" s="7702"/>
      <c r="BD830" s="7702"/>
      <c r="BE830" s="7702"/>
      <c r="BF830" s="7702"/>
      <c r="BG830" s="7702"/>
      <c r="BH830" s="7702"/>
      <c r="BI830" s="7702"/>
      <c r="BJ830" s="7702"/>
      <c r="BK830" s="7702"/>
      <c r="BL830" s="7702"/>
      <c r="BM830" s="7702"/>
      <c r="BN830" s="7702"/>
      <c r="BO830" s="7702"/>
      <c r="BP830" s="7702"/>
      <c r="BQ830" s="7702"/>
      <c r="BR830" s="7702"/>
      <c r="BS830" s="8293"/>
      <c r="BT830" s="7705"/>
      <c r="BU830" s="7720" t="inlineStr">
        <is>
          <t>SAR(10g)</t>
        </is>
      </c>
      <c r="BV830" s="7694"/>
      <c r="BW830" s="7714">
        <f>POWER(10,(((10*LOG10(BW821))+(AVERAGE(BX825:BX826)-BX822))/10))</f>
        <v>250.00000000000011</v>
      </c>
      <c r="BX830" s="8162">
        <f>CD812</f>
        <v>7.01</v>
      </c>
      <c r="BY830" s="7714">
        <f>BV830*1000/BW830</f>
        <v>0</v>
      </c>
      <c r="BZ830" s="7714">
        <f>((BY830-BX830)*100)/BX830</f>
        <v>-100</v>
      </c>
      <c r="CA830" s="7716" t="str">
        <f>IF(ABS(BZ830)&lt;10,"Válido","No Válido")</f>
        <v>No Válido</v>
      </c>
      <c r="CB830" s="7703"/>
      <c r="CC830" s="7709"/>
      <c r="CD830" s="7796"/>
      <c r="CE830" s="7795"/>
      <c r="CF830" s="7795"/>
      <c r="CG830" s="7795"/>
      <c r="CH830" s="7795"/>
      <c r="CI830" s="7795"/>
      <c r="CJ830" s="7795"/>
      <c r="CK830" s="7795"/>
      <c r="CL830" s="7786"/>
      <c r="CM830" s="7786"/>
      <c r="CN830" s="7786"/>
      <c r="CO830" s="7786"/>
      <c r="CP830" s="7786"/>
      <c r="CQ830" s="7786"/>
      <c r="CR830" s="7786"/>
      <c r="CS830" s="7786"/>
      <c r="CT830" s="7786"/>
      <c r="CU830" s="7786"/>
      <c r="CV830" s="7702"/>
      <c r="CW830" s="7702"/>
      <c r="CX830" s="7702"/>
      <c r="CY830" s="7702"/>
      <c r="CZ830" s="7702"/>
    </row>
    <row r="831" spans="1:104" ht="13.5" thickBot="1" x14ac:dyDescent="0.25">
      <c r="A831" s="7699"/>
      <c r="B831" s="7699"/>
      <c r="C831" s="7702"/>
      <c r="D831" s="7702"/>
      <c r="E831" s="7702"/>
      <c r="F831" s="7702"/>
      <c r="G831" s="7702"/>
      <c r="H831" s="7702"/>
      <c r="I831" s="7702"/>
      <c r="J831" s="7702"/>
      <c r="K831" s="7702"/>
      <c r="L831" s="7702"/>
      <c r="M831" s="7702"/>
      <c r="N831" s="7702"/>
      <c r="O831" s="7702"/>
      <c r="P831" s="7702"/>
      <c r="Q831" s="7702"/>
      <c r="R831" s="7702"/>
      <c r="S831" s="7702"/>
      <c r="T831" s="7702"/>
      <c r="U831" s="7702"/>
      <c r="V831" s="7702"/>
      <c r="W831" s="7702"/>
      <c r="X831" s="7702"/>
      <c r="Y831" s="7702"/>
      <c r="Z831" s="7702"/>
      <c r="AA831" s="7702"/>
      <c r="AB831" s="7702"/>
      <c r="AC831" s="7702"/>
      <c r="AD831" s="7702"/>
      <c r="AE831" s="7702"/>
      <c r="AF831" s="7702"/>
      <c r="AG831" s="7702"/>
      <c r="AH831" s="7702"/>
      <c r="AI831" s="7702"/>
      <c r="AJ831" s="7702"/>
      <c r="AK831" s="7702"/>
      <c r="AL831" s="7702"/>
      <c r="AM831" s="7702"/>
      <c r="AN831" s="7702"/>
      <c r="AO831" s="7702"/>
      <c r="AP831" s="7702"/>
      <c r="AQ831" s="7702"/>
      <c r="AR831" s="7702"/>
      <c r="AS831" s="7702"/>
      <c r="AT831" s="7702"/>
      <c r="AU831" s="7702"/>
      <c r="AV831" s="7702"/>
      <c r="AW831" s="7702"/>
      <c r="AX831" s="7702"/>
      <c r="AY831" s="7702"/>
      <c r="AZ831" s="7702"/>
      <c r="BA831" s="7702"/>
      <c r="BB831" s="7702"/>
      <c r="BC831" s="7702"/>
      <c r="BD831" s="7702"/>
      <c r="BE831" s="7702"/>
      <c r="BF831" s="7702"/>
      <c r="BG831" s="7702"/>
      <c r="BH831" s="7702"/>
      <c r="BI831" s="7702"/>
      <c r="BJ831" s="7702"/>
      <c r="BK831" s="7702"/>
      <c r="BL831" s="7702"/>
      <c r="BM831" s="7702"/>
      <c r="BN831" s="7702"/>
      <c r="BO831" s="7702"/>
      <c r="BP831" s="7702"/>
      <c r="BQ831" s="7702"/>
      <c r="BR831" s="7702"/>
      <c r="BS831" s="8293"/>
      <c r="BT831" s="7705"/>
      <c r="BU831" s="7702"/>
      <c r="BV831" s="7702"/>
      <c r="BW831" s="7702"/>
      <c r="BX831" s="7702"/>
      <c r="BY831" s="7726"/>
      <c r="BZ831" s="7726"/>
      <c r="CA831" s="7726"/>
      <c r="CB831" s="7726"/>
      <c r="CC831" s="7734"/>
      <c r="CD831" s="7796"/>
      <c r="CE831" s="7795"/>
      <c r="CF831" s="7795"/>
      <c r="CG831" s="7795"/>
      <c r="CH831" s="7795"/>
      <c r="CI831" s="7795"/>
      <c r="CJ831" s="7795"/>
      <c r="CK831" s="7795"/>
      <c r="CL831" s="7786"/>
      <c r="CM831" s="7786"/>
      <c r="CN831" s="7786"/>
      <c r="CO831" s="7786"/>
      <c r="CP831" s="7786"/>
      <c r="CQ831" s="7786"/>
      <c r="CR831" s="7786"/>
      <c r="CS831" s="7786"/>
      <c r="CT831" s="7786"/>
      <c r="CU831" s="7786"/>
      <c r="CV831" s="7702"/>
      <c r="CW831" s="7702"/>
      <c r="CX831" s="7702"/>
      <c r="CY831" s="7702"/>
      <c r="CZ831" s="7702"/>
    </row>
    <row r="832" spans="1:104" ht="26.25" thickBot="1" x14ac:dyDescent="0.25">
      <c r="A832" s="7699"/>
      <c r="B832" s="7699"/>
      <c r="C832" s="7702"/>
      <c r="D832" s="7702"/>
      <c r="E832" s="7702"/>
      <c r="F832" s="7702"/>
      <c r="G832" s="7702"/>
      <c r="H832" s="7702"/>
      <c r="I832" s="7702"/>
      <c r="J832" s="7702"/>
      <c r="K832" s="7702"/>
      <c r="L832" s="7702"/>
      <c r="M832" s="7702"/>
      <c r="N832" s="7702"/>
      <c r="O832" s="7702"/>
      <c r="P832" s="7702"/>
      <c r="Q832" s="7702"/>
      <c r="R832" s="7702"/>
      <c r="S832" s="7702"/>
      <c r="T832" s="7702"/>
      <c r="U832" s="7702"/>
      <c r="V832" s="7702"/>
      <c r="W832" s="7702"/>
      <c r="X832" s="7702"/>
      <c r="Y832" s="7702"/>
      <c r="Z832" s="7702"/>
      <c r="AA832" s="7702"/>
      <c r="AB832" s="7702"/>
      <c r="AC832" s="7702"/>
      <c r="AD832" s="7702"/>
      <c r="AE832" s="7702"/>
      <c r="AF832" s="7702"/>
      <c r="AG832" s="7702"/>
      <c r="AH832" s="7702"/>
      <c r="AI832" s="7702"/>
      <c r="AJ832" s="7702"/>
      <c r="AK832" s="7702"/>
      <c r="AL832" s="7702"/>
      <c r="AM832" s="7702"/>
      <c r="AN832" s="7702"/>
      <c r="AO832" s="7702"/>
      <c r="AP832" s="7702"/>
      <c r="AQ832" s="7702"/>
      <c r="AR832" s="7702"/>
      <c r="AS832" s="7702"/>
      <c r="AT832" s="7702"/>
      <c r="AU832" s="7702"/>
      <c r="AV832" s="7702"/>
      <c r="AW832" s="7702"/>
      <c r="AX832" s="7702"/>
      <c r="AY832" s="7702"/>
      <c r="AZ832" s="7702"/>
      <c r="BA832" s="7702"/>
      <c r="BB832" s="7702"/>
      <c r="BC832" s="7702"/>
      <c r="BD832" s="7702"/>
      <c r="BE832" s="7702"/>
      <c r="BF832" s="7702"/>
      <c r="BG832" s="7702"/>
      <c r="BH832" s="7702"/>
      <c r="BI832" s="7702"/>
      <c r="BJ832" s="7702"/>
      <c r="BK832" s="7702"/>
      <c r="BL832" s="7702"/>
      <c r="BM832" s="7702"/>
      <c r="BN832" s="7702"/>
      <c r="BO832" s="7702"/>
      <c r="BP832" s="7702"/>
      <c r="BQ832" s="7702"/>
      <c r="BR832" s="7702"/>
      <c r="BS832" s="8293"/>
      <c r="BT832" s="7705"/>
      <c r="BU832" s="7695"/>
      <c r="BV832" s="7696" t="inlineStr">
        <is>
          <t>Valor SAR extrap</t>
        </is>
      </c>
      <c r="BW832" s="7697" t="inlineStr">
        <is>
          <t>Desviacion (%)</t>
        </is>
      </c>
      <c r="BX832" s="7698" t="inlineStr">
        <is>
          <t>Veredicto</t>
        </is>
      </c>
      <c r="BY832" s="7726"/>
      <c r="BZ832" s="7726"/>
      <c r="CA832" s="7726" t="inlineStr">
        <is>
          <t>Frequency
(MHz)</t>
        </is>
      </c>
      <c r="CB832" s="7726" t="str">
        <f>CA818</f>
        <v>Head/Body:</v>
      </c>
      <c r="CC832" s="7734" t="inlineStr">
        <is>
          <t>SAR over</t>
        </is>
      </c>
      <c r="CD832" s="7796"/>
      <c r="CE832" s="7795"/>
      <c r="CF832" s="7795"/>
      <c r="CG832" s="7795"/>
      <c r="CH832" s="7795"/>
      <c r="CI832" s="7795"/>
      <c r="CJ832" s="7795"/>
      <c r="CK832" s="7795"/>
      <c r="CL832" s="7786"/>
      <c r="CM832" s="7786"/>
      <c r="CN832" s="7786"/>
      <c r="CO832" s="7786"/>
      <c r="CP832" s="7786"/>
      <c r="CQ832" s="7786"/>
      <c r="CR832" s="7786"/>
      <c r="CS832" s="7786"/>
      <c r="CT832" s="7786"/>
      <c r="CU832" s="7786"/>
      <c r="CV832" s="7702"/>
      <c r="CW832" s="7702"/>
      <c r="CX832" s="7702"/>
      <c r="CY832" s="7702"/>
      <c r="CZ832" s="7702"/>
    </row>
    <row r="833" spans="1:104" x14ac:dyDescent="0.2">
      <c r="A833" s="7699"/>
      <c r="B833" s="7699"/>
      <c r="C833" s="7702"/>
      <c r="D833" s="7702"/>
      <c r="E833" s="7702"/>
      <c r="F833" s="7702"/>
      <c r="G833" s="7702"/>
      <c r="H833" s="7702"/>
      <c r="I833" s="7702"/>
      <c r="J833" s="7702"/>
      <c r="K833" s="7702"/>
      <c r="L833" s="7702"/>
      <c r="M833" s="7702"/>
      <c r="N833" s="7702"/>
      <c r="O833" s="7702"/>
      <c r="P833" s="7702"/>
      <c r="Q833" s="7702"/>
      <c r="R833" s="7702"/>
      <c r="S833" s="7702"/>
      <c r="T833" s="7702"/>
      <c r="U833" s="7702"/>
      <c r="V833" s="7702"/>
      <c r="W833" s="7702"/>
      <c r="X833" s="7702"/>
      <c r="Y833" s="7702"/>
      <c r="Z833" s="7702"/>
      <c r="AA833" s="7702"/>
      <c r="AB833" s="7702"/>
      <c r="AC833" s="7702"/>
      <c r="AD833" s="7702"/>
      <c r="AE833" s="7702"/>
      <c r="AF833" s="7702"/>
      <c r="AG833" s="7702"/>
      <c r="AH833" s="7702"/>
      <c r="AI833" s="7702"/>
      <c r="AJ833" s="7702"/>
      <c r="AK833" s="7702"/>
      <c r="AL833" s="7702"/>
      <c r="AM833" s="7702"/>
      <c r="AN833" s="7702"/>
      <c r="AO833" s="7702"/>
      <c r="AP833" s="7702"/>
      <c r="AQ833" s="7702"/>
      <c r="AR833" s="7702"/>
      <c r="AS833" s="7702"/>
      <c r="AT833" s="7702"/>
      <c r="AU833" s="7702"/>
      <c r="AV833" s="7702"/>
      <c r="AW833" s="7702"/>
      <c r="AX833" s="7702"/>
      <c r="AY833" s="7702"/>
      <c r="AZ833" s="7702"/>
      <c r="BA833" s="7702"/>
      <c r="BB833" s="7702"/>
      <c r="BC833" s="7702"/>
      <c r="BD833" s="7702"/>
      <c r="BE833" s="7702"/>
      <c r="BF833" s="7702"/>
      <c r="BG833" s="7702"/>
      <c r="BH833" s="7702"/>
      <c r="BI833" s="7702"/>
      <c r="BJ833" s="7702"/>
      <c r="BK833" s="7702"/>
      <c r="BL833" s="7702"/>
      <c r="BM833" s="7702"/>
      <c r="BN833" s="7702"/>
      <c r="BO833" s="7702"/>
      <c r="BP833" s="7702"/>
      <c r="BQ833" s="7702"/>
      <c r="BR833" s="7702"/>
      <c r="BS833" s="8293"/>
      <c r="BT833" s="7705"/>
      <c r="BU833" s="7684" t="inlineStr">
        <is>
          <t>Fast SAR 1g</t>
        </is>
      </c>
      <c r="BV833" s="7693"/>
      <c r="BW833" s="7713" t="e">
        <f>((BV833-BV829)*100)/BV829</f>
        <v>#DIV/0!</v>
      </c>
      <c r="BX833" s="7715" t="e">
        <f>IF(ABS(BW833)&lt;3,"Válido","No Válido")</f>
        <v>#DIV/0!</v>
      </c>
      <c r="BY833" s="7726"/>
      <c r="BZ833" s="7726"/>
      <c r="CA833" s="7726">
        <f>BU821</f>
        <v>0</v>
      </c>
      <c r="CB833" s="7726" t="str">
        <f>CB818</f>
        <v>Head</v>
      </c>
      <c r="CC833" s="7734" t="inlineStr">
        <is>
          <t>1 gr.</t>
        </is>
      </c>
      <c r="CD833" s="7796"/>
      <c r="CE833" s="7795"/>
      <c r="CF833" s="7795"/>
      <c r="CG833" s="7795"/>
      <c r="CH833" s="7795"/>
      <c r="CI833" s="7795"/>
      <c r="CJ833" s="7795"/>
      <c r="CK833" s="7795"/>
      <c r="CL833" s="7786"/>
      <c r="CM833" s="7786"/>
      <c r="CN833" s="7786"/>
      <c r="CO833" s="7786"/>
      <c r="CP833" s="7786"/>
      <c r="CQ833" s="7786"/>
      <c r="CR833" s="7786"/>
      <c r="CS833" s="7786"/>
      <c r="CT833" s="7786"/>
      <c r="CU833" s="7786"/>
      <c r="CV833" s="7702"/>
      <c r="CW833" s="7702"/>
      <c r="CX833" s="7702"/>
      <c r="CY833" s="7702"/>
      <c r="CZ833" s="7702"/>
    </row>
    <row r="834" spans="1:104" ht="13.5" thickBot="1" x14ac:dyDescent="0.25">
      <c r="A834" s="7699"/>
      <c r="B834" s="7699"/>
      <c r="C834" s="7702"/>
      <c r="D834" s="7702"/>
      <c r="E834" s="7702"/>
      <c r="F834" s="7702"/>
      <c r="G834" s="7702"/>
      <c r="H834" s="7702"/>
      <c r="I834" s="7702"/>
      <c r="J834" s="7702"/>
      <c r="K834" s="7702"/>
      <c r="L834" s="7702"/>
      <c r="M834" s="7702"/>
      <c r="N834" s="7702"/>
      <c r="O834" s="7702"/>
      <c r="P834" s="7702"/>
      <c r="Q834" s="7702"/>
      <c r="R834" s="7702"/>
      <c r="S834" s="7702"/>
      <c r="T834" s="7702"/>
      <c r="U834" s="7702"/>
      <c r="V834" s="7702"/>
      <c r="W834" s="7702"/>
      <c r="X834" s="7702"/>
      <c r="Y834" s="7702"/>
      <c r="Z834" s="7702"/>
      <c r="AA834" s="7702"/>
      <c r="AB834" s="7702"/>
      <c r="AC834" s="7702"/>
      <c r="AD834" s="7702"/>
      <c r="AE834" s="7702"/>
      <c r="AF834" s="7702"/>
      <c r="AG834" s="7702"/>
      <c r="AH834" s="7702"/>
      <c r="AI834" s="7702"/>
      <c r="AJ834" s="7702"/>
      <c r="AK834" s="7702"/>
      <c r="AL834" s="7702"/>
      <c r="AM834" s="7702"/>
      <c r="AN834" s="7702"/>
      <c r="AO834" s="7702"/>
      <c r="AP834" s="7702"/>
      <c r="AQ834" s="7702"/>
      <c r="AR834" s="7702"/>
      <c r="AS834" s="7702"/>
      <c r="AT834" s="7702"/>
      <c r="AU834" s="7702"/>
      <c r="AV834" s="7702"/>
      <c r="AW834" s="7702"/>
      <c r="AX834" s="7702"/>
      <c r="AY834" s="7702"/>
      <c r="AZ834" s="7702"/>
      <c r="BA834" s="7702"/>
      <c r="BB834" s="7702"/>
      <c r="BC834" s="7702"/>
      <c r="BD834" s="7702"/>
      <c r="BE834" s="7702"/>
      <c r="BF834" s="7702"/>
      <c r="BG834" s="7702"/>
      <c r="BH834" s="7702"/>
      <c r="BI834" s="7702"/>
      <c r="BJ834" s="7702"/>
      <c r="BK834" s="7702"/>
      <c r="BL834" s="7702"/>
      <c r="BM834" s="7702"/>
      <c r="BN834" s="7702"/>
      <c r="BO834" s="7702"/>
      <c r="BP834" s="7702"/>
      <c r="BQ834" s="7702"/>
      <c r="BR834" s="7702"/>
      <c r="BS834" s="8293"/>
      <c r="BT834" s="7705"/>
      <c r="BU834" s="7718" t="inlineStr">
        <is>
          <t>Fast SAR 10g</t>
        </is>
      </c>
      <c r="BV834" s="7694"/>
      <c r="BW834" s="7714" t="e">
        <f>((BV834-BV830)*100)/BV830</f>
        <v>#DIV/0!</v>
      </c>
      <c r="BX834" s="7716" t="e">
        <f>IF(ABS(BW834)&lt;7,"Válido","No Válido")</f>
        <v>#DIV/0!</v>
      </c>
      <c r="BY834" s="7727"/>
      <c r="BZ834" s="7726"/>
      <c r="CA834" s="7732">
        <f>BU821</f>
        <v>0</v>
      </c>
      <c r="CB834" s="7730" t="str">
        <f>CB818</f>
        <v>Head</v>
      </c>
      <c r="CC834" s="7734" t="inlineStr">
        <is>
          <t>10 gr.</t>
        </is>
      </c>
      <c r="CD834" s="7796"/>
      <c r="CE834" s="7795"/>
      <c r="CF834" s="7795"/>
      <c r="CG834" s="7795"/>
      <c r="CH834" s="7795"/>
      <c r="CI834" s="7795"/>
      <c r="CJ834" s="7795"/>
      <c r="CK834" s="7795"/>
      <c r="CL834" s="7786"/>
      <c r="CM834" s="7786"/>
      <c r="CN834" s="7786"/>
      <c r="CO834" s="7786"/>
      <c r="CP834" s="7786"/>
      <c r="CQ834" s="7786"/>
      <c r="CR834" s="7786"/>
      <c r="CS834" s="7786"/>
      <c r="CT834" s="7786"/>
      <c r="CU834" s="7786"/>
      <c r="CV834" s="7702"/>
      <c r="CW834" s="7702"/>
      <c r="CX834" s="7702"/>
      <c r="CY834" s="7702"/>
      <c r="CZ834" s="7702"/>
    </row>
    <row r="835" spans="1:104" x14ac:dyDescent="0.2">
      <c r="A835" s="7699"/>
      <c r="B835" s="7699"/>
      <c r="C835" s="7702"/>
      <c r="D835" s="7702"/>
      <c r="E835" s="7702"/>
      <c r="F835" s="7702"/>
      <c r="G835" s="7702"/>
      <c r="H835" s="7702"/>
      <c r="I835" s="7702"/>
      <c r="J835" s="7702"/>
      <c r="K835" s="7702"/>
      <c r="L835" s="7702"/>
      <c r="M835" s="7702"/>
      <c r="N835" s="7702"/>
      <c r="O835" s="7702"/>
      <c r="P835" s="7702"/>
      <c r="Q835" s="7702"/>
      <c r="R835" s="7702"/>
      <c r="S835" s="7702"/>
      <c r="T835" s="7702"/>
      <c r="U835" s="7702"/>
      <c r="V835" s="7702"/>
      <c r="W835" s="7702"/>
      <c r="X835" s="7702"/>
      <c r="Y835" s="7702"/>
      <c r="Z835" s="7702"/>
      <c r="AA835" s="7702"/>
      <c r="AB835" s="7702"/>
      <c r="AC835" s="7702"/>
      <c r="AD835" s="7702"/>
      <c r="AE835" s="7702"/>
      <c r="AF835" s="7702"/>
      <c r="AG835" s="7702"/>
      <c r="AH835" s="7702"/>
      <c r="AI835" s="7702"/>
      <c r="AJ835" s="7702"/>
      <c r="AK835" s="7702"/>
      <c r="AL835" s="7702"/>
      <c r="AM835" s="7702"/>
      <c r="AN835" s="7702"/>
      <c r="AO835" s="7702"/>
      <c r="AP835" s="7702"/>
      <c r="AQ835" s="7702"/>
      <c r="AR835" s="7702"/>
      <c r="AS835" s="7702"/>
      <c r="AT835" s="7702"/>
      <c r="AU835" s="7702"/>
      <c r="AV835" s="7702"/>
      <c r="AW835" s="7702"/>
      <c r="AX835" s="7702"/>
      <c r="AY835" s="7702"/>
      <c r="AZ835" s="7702"/>
      <c r="BA835" s="7702"/>
      <c r="BB835" s="7702"/>
      <c r="BC835" s="7702"/>
      <c r="BD835" s="7702"/>
      <c r="BE835" s="7702"/>
      <c r="BF835" s="7702"/>
      <c r="BG835" s="7702"/>
      <c r="BH835" s="7702"/>
      <c r="BI835" s="7702"/>
      <c r="BJ835" s="7702"/>
      <c r="BK835" s="7702"/>
      <c r="BL835" s="7702"/>
      <c r="BM835" s="7702"/>
      <c r="BN835" s="7702"/>
      <c r="BO835" s="7702"/>
      <c r="BP835" s="7702"/>
      <c r="BQ835" s="7702"/>
      <c r="BR835" s="7702"/>
      <c r="BS835" s="8293"/>
      <c r="BT835" s="7735"/>
      <c r="BU835" s="7784"/>
      <c r="BV835" s="7784"/>
      <c r="BW835" s="7702"/>
      <c r="BX835" s="7702"/>
      <c r="BY835" s="7785"/>
      <c r="BZ835" s="7702"/>
      <c r="CA835" s="7998"/>
      <c r="CB835" s="7702"/>
      <c r="CC835" s="7708"/>
      <c r="CD835" s="7796"/>
      <c r="CE835" s="7795"/>
      <c r="CF835" s="7795"/>
      <c r="CG835" s="7795"/>
      <c r="CH835" s="7795"/>
      <c r="CI835" s="7795"/>
      <c r="CJ835" s="7795"/>
      <c r="CK835" s="7795"/>
      <c r="CL835" s="7786"/>
      <c r="CM835" s="7786"/>
      <c r="CN835" s="7786"/>
      <c r="CO835" s="7786"/>
      <c r="CP835" s="7786"/>
      <c r="CQ835" s="7786"/>
      <c r="CR835" s="7786"/>
      <c r="CS835" s="7786"/>
      <c r="CT835" s="7786"/>
      <c r="CU835" s="7786"/>
      <c r="CV835" s="7702"/>
      <c r="CW835" s="7702"/>
      <c r="CX835" s="7702"/>
      <c r="CY835" s="7702"/>
      <c r="CZ835" s="7702"/>
    </row>
    <row r="836" spans="1:104" x14ac:dyDescent="0.2">
      <c r="A836" s="7699"/>
      <c r="B836" s="7699"/>
      <c r="C836" s="7702"/>
      <c r="D836" s="7702"/>
      <c r="E836" s="7702"/>
      <c r="F836" s="7702"/>
      <c r="G836" s="7702"/>
      <c r="H836" s="7702"/>
      <c r="I836" s="7702"/>
      <c r="J836" s="7702"/>
      <c r="K836" s="7702"/>
      <c r="L836" s="7702"/>
      <c r="M836" s="7702"/>
      <c r="N836" s="7702"/>
      <c r="O836" s="7702"/>
      <c r="P836" s="7702"/>
      <c r="Q836" s="7702"/>
      <c r="R836" s="7702"/>
      <c r="S836" s="7702"/>
      <c r="T836" s="7702"/>
      <c r="U836" s="7702"/>
      <c r="V836" s="7702"/>
      <c r="W836" s="7702"/>
      <c r="X836" s="7702"/>
      <c r="Y836" s="7702"/>
      <c r="Z836" s="7702"/>
      <c r="AA836" s="7702"/>
      <c r="AB836" s="7702"/>
      <c r="AC836" s="7702"/>
      <c r="AD836" s="7702"/>
      <c r="AE836" s="7702"/>
      <c r="AF836" s="7702"/>
      <c r="AG836" s="7702"/>
      <c r="AH836" s="7702"/>
      <c r="AI836" s="7702"/>
      <c r="AJ836" s="7702"/>
      <c r="AK836" s="7702"/>
      <c r="AL836" s="7702"/>
      <c r="AM836" s="7702"/>
      <c r="AN836" s="7702"/>
      <c r="AO836" s="7702"/>
      <c r="AP836" s="7702"/>
      <c r="AQ836" s="7702"/>
      <c r="AR836" s="7702"/>
      <c r="AS836" s="7702"/>
      <c r="AT836" s="7702"/>
      <c r="AU836" s="7702"/>
      <c r="AV836" s="7702"/>
      <c r="AW836" s="7702"/>
      <c r="AX836" s="7702"/>
      <c r="AY836" s="7702"/>
      <c r="AZ836" s="7702"/>
      <c r="BA836" s="7702"/>
      <c r="BB836" s="7702"/>
      <c r="BC836" s="7702"/>
      <c r="BD836" s="7702"/>
      <c r="BE836" s="7702"/>
      <c r="BF836" s="7702"/>
      <c r="BG836" s="7702"/>
      <c r="BH836" s="7702"/>
      <c r="BI836" s="7702"/>
      <c r="BJ836" s="7702"/>
      <c r="BK836" s="7702"/>
      <c r="BL836" s="7702"/>
      <c r="BM836" s="7702"/>
      <c r="BN836" s="7702"/>
      <c r="BO836" s="7702"/>
      <c r="BP836" s="7702"/>
      <c r="BQ836" s="7702"/>
      <c r="BR836" s="7702"/>
      <c r="BS836" s="8293"/>
      <c r="BT836" s="7726"/>
      <c r="BU836" s="7727" t="inlineStr">
        <is>
          <t>Date</t>
        </is>
      </c>
      <c r="BV836" s="7727" t="inlineStr">
        <is>
          <t>Frequency
(MHz)</t>
        </is>
      </c>
      <c r="BW836" s="7726" t="str">
        <f>CA818</f>
        <v>Head/Body:</v>
      </c>
      <c r="BX836" s="7726" t="inlineStr">
        <is>
          <t>SAR over</t>
        </is>
      </c>
      <c r="BY836" s="7726" t="inlineStr">
        <is>
          <t>Fast SAR
(W/kg)</t>
        </is>
      </c>
      <c r="BZ836" s="7726" t="inlineStr">
        <is>
          <t>SAR
(W/kg)</t>
        </is>
      </c>
      <c r="CA836" s="7726" t="inlineStr">
        <is>
          <t>1 W Target
SAR (W/kg)</t>
        </is>
      </c>
      <c r="CB836" s="7726" t="inlineStr">
        <is>
          <t>1 W Norm.
SAR (W/kg)</t>
        </is>
      </c>
      <c r="CC836" s="7734" t="inlineStr">
        <is>
          <t>Drift (%)</t>
        </is>
      </c>
      <c r="CD836" s="7796"/>
      <c r="CE836" s="7795"/>
      <c r="CF836" s="7795"/>
      <c r="CG836" s="7795"/>
      <c r="CH836" s="7795"/>
      <c r="CI836" s="7795"/>
      <c r="CJ836" s="7795"/>
      <c r="CK836" s="7795"/>
      <c r="CL836" s="7786"/>
      <c r="CM836" s="7786"/>
      <c r="CN836" s="7786"/>
      <c r="CO836" s="7786"/>
      <c r="CP836" s="7786"/>
      <c r="CQ836" s="7786"/>
      <c r="CR836" s="7786"/>
      <c r="CS836" s="7786"/>
      <c r="CT836" s="7786"/>
      <c r="CU836" s="7786"/>
      <c r="CV836" s="7702"/>
      <c r="CW836" s="7702"/>
      <c r="CX836" s="7702"/>
      <c r="CY836" s="7702"/>
      <c r="CZ836" s="7702"/>
    </row>
    <row r="837" spans="1:104" x14ac:dyDescent="0.2">
      <c r="A837" s="7699"/>
      <c r="B837" s="7699"/>
      <c r="C837" s="7702"/>
      <c r="D837" s="7702"/>
      <c r="E837" s="7702"/>
      <c r="F837" s="7702"/>
      <c r="G837" s="7702"/>
      <c r="H837" s="7702"/>
      <c r="I837" s="7702"/>
      <c r="J837" s="7702"/>
      <c r="K837" s="7702"/>
      <c r="L837" s="7702"/>
      <c r="M837" s="7702"/>
      <c r="N837" s="7702"/>
      <c r="O837" s="7702"/>
      <c r="P837" s="7702"/>
      <c r="Q837" s="7702"/>
      <c r="R837" s="7702"/>
      <c r="S837" s="7702"/>
      <c r="T837" s="7702"/>
      <c r="U837" s="7702"/>
      <c r="V837" s="7702"/>
      <c r="W837" s="7702"/>
      <c r="X837" s="7702"/>
      <c r="Y837" s="7702"/>
      <c r="Z837" s="7702"/>
      <c r="AA837" s="7702"/>
      <c r="AB837" s="7702"/>
      <c r="AC837" s="7702"/>
      <c r="AD837" s="7702"/>
      <c r="AE837" s="7702"/>
      <c r="AF837" s="7702"/>
      <c r="AG837" s="7702"/>
      <c r="AH837" s="7702"/>
      <c r="AI837" s="7702"/>
      <c r="AJ837" s="7702"/>
      <c r="AK837" s="7702"/>
      <c r="AL837" s="7702"/>
      <c r="AM837" s="7702"/>
      <c r="AN837" s="7702"/>
      <c r="AO837" s="7702"/>
      <c r="AP837" s="7702"/>
      <c r="AQ837" s="7702"/>
      <c r="AR837" s="7702"/>
      <c r="AS837" s="7702"/>
      <c r="AT837" s="7702"/>
      <c r="AU837" s="7702"/>
      <c r="AV837" s="7702"/>
      <c r="AW837" s="7702"/>
      <c r="AX837" s="7702"/>
      <c r="AY837" s="7702"/>
      <c r="AZ837" s="7702"/>
      <c r="BA837" s="7702"/>
      <c r="BB837" s="7702"/>
      <c r="BC837" s="7702"/>
      <c r="BD837" s="7702"/>
      <c r="BE837" s="7702"/>
      <c r="BF837" s="7702"/>
      <c r="BG837" s="7702"/>
      <c r="BH837" s="7702"/>
      <c r="BI837" s="7702"/>
      <c r="BJ837" s="7702"/>
      <c r="BK837" s="7702"/>
      <c r="BL837" s="7702"/>
      <c r="BM837" s="7702"/>
      <c r="BN837" s="7702"/>
      <c r="BO837" s="7702"/>
      <c r="BP837" s="7702"/>
      <c r="BQ837" s="7702"/>
      <c r="BR837" s="7702"/>
      <c r="BS837" s="8293"/>
      <c r="BT837" s="7735"/>
      <c r="BU837" s="7757">
        <f>CB812</f>
        <v>0</v>
      </c>
      <c r="BV837" s="7732">
        <f>BU821</f>
        <v>0</v>
      </c>
      <c r="BW837" s="7732" t="str">
        <f>CB818</f>
        <v>Head</v>
      </c>
      <c r="BX837" s="7732" t="inlineStr">
        <is>
          <t>1 gr.</t>
        </is>
      </c>
      <c r="BY837" s="7732">
        <f>BV833</f>
        <v>0</v>
      </c>
      <c r="BZ837" s="7728">
        <f>BV829</f>
        <v>0</v>
      </c>
      <c r="CA837" s="7732">
        <f t="shared" ref="CA837:CA838" si="105">BX829</f>
        <v>10.9</v>
      </c>
      <c r="CB837" s="7730">
        <f t="shared" ref="CB837:CB838" si="106">BY829</f>
        <v>0</v>
      </c>
      <c r="CC837" s="7734">
        <f t="shared" ref="CC837:CC838" si="107">BZ829</f>
        <v>-100</v>
      </c>
      <c r="CD837" s="7796"/>
      <c r="CE837" s="7795"/>
      <c r="CF837" s="7795"/>
      <c r="CG837" s="7795"/>
      <c r="CH837" s="7795"/>
      <c r="CI837" s="7795"/>
      <c r="CJ837" s="7795"/>
      <c r="CK837" s="7795"/>
      <c r="CL837" s="7786"/>
      <c r="CM837" s="7786"/>
      <c r="CN837" s="7786"/>
      <c r="CO837" s="7786"/>
      <c r="CP837" s="7786"/>
      <c r="CQ837" s="7786"/>
      <c r="CR837" s="7786"/>
      <c r="CS837" s="7786"/>
      <c r="CT837" s="7786"/>
      <c r="CU837" s="7786"/>
      <c r="CV837" s="7702"/>
      <c r="CW837" s="7702"/>
      <c r="CX837" s="7702"/>
      <c r="CY837" s="7702"/>
      <c r="CZ837" s="7702"/>
    </row>
    <row r="838" spans="1:104" x14ac:dyDescent="0.2">
      <c r="A838" s="7699"/>
      <c r="B838" s="7699"/>
      <c r="C838" s="7702"/>
      <c r="D838" s="7702"/>
      <c r="E838" s="7702"/>
      <c r="F838" s="7702"/>
      <c r="G838" s="7702"/>
      <c r="H838" s="7702"/>
      <c r="I838" s="7702"/>
      <c r="J838" s="7702"/>
      <c r="K838" s="7702"/>
      <c r="L838" s="7702"/>
      <c r="M838" s="7702"/>
      <c r="N838" s="7702"/>
      <c r="O838" s="7702"/>
      <c r="P838" s="7702"/>
      <c r="Q838" s="7702"/>
      <c r="R838" s="7702"/>
      <c r="S838" s="7702"/>
      <c r="T838" s="7702"/>
      <c r="U838" s="7702"/>
      <c r="V838" s="7702"/>
      <c r="W838" s="7702"/>
      <c r="X838" s="7702"/>
      <c r="Y838" s="7702"/>
      <c r="Z838" s="7702"/>
      <c r="AA838" s="7702"/>
      <c r="AB838" s="7702"/>
      <c r="AC838" s="7702"/>
      <c r="AD838" s="7702"/>
      <c r="AE838" s="7702"/>
      <c r="AF838" s="7702"/>
      <c r="AG838" s="7702"/>
      <c r="AH838" s="7702"/>
      <c r="AI838" s="7702"/>
      <c r="AJ838" s="7702"/>
      <c r="AK838" s="7702"/>
      <c r="AL838" s="7702"/>
      <c r="AM838" s="7702"/>
      <c r="AN838" s="7702"/>
      <c r="AO838" s="7702"/>
      <c r="AP838" s="7702"/>
      <c r="AQ838" s="7702"/>
      <c r="AR838" s="7702"/>
      <c r="AS838" s="7702"/>
      <c r="AT838" s="7702"/>
      <c r="AU838" s="7702"/>
      <c r="AV838" s="7702"/>
      <c r="AW838" s="7702"/>
      <c r="AX838" s="7702"/>
      <c r="AY838" s="7702"/>
      <c r="AZ838" s="7702"/>
      <c r="BA838" s="7702"/>
      <c r="BB838" s="7702"/>
      <c r="BC838" s="7702"/>
      <c r="BD838" s="7702"/>
      <c r="BE838" s="7702"/>
      <c r="BF838" s="7702"/>
      <c r="BG838" s="7702"/>
      <c r="BH838" s="7702"/>
      <c r="BI838" s="7702"/>
      <c r="BJ838" s="7702"/>
      <c r="BK838" s="7702"/>
      <c r="BL838" s="7702"/>
      <c r="BM838" s="7702"/>
      <c r="BN838" s="7702"/>
      <c r="BO838" s="7702"/>
      <c r="BP838" s="7702"/>
      <c r="BQ838" s="7702"/>
      <c r="BR838" s="7702"/>
      <c r="BS838" s="8293"/>
      <c r="BT838" s="7736"/>
      <c r="BU838" s="7757">
        <f>CB812</f>
        <v>0</v>
      </c>
      <c r="BV838" s="7730">
        <f>BU821</f>
        <v>0</v>
      </c>
      <c r="BW838" s="7731" t="str">
        <f>CB818</f>
        <v>Head</v>
      </c>
      <c r="BX838" s="7731" t="inlineStr">
        <is>
          <t>10 gr.</t>
        </is>
      </c>
      <c r="BY838" s="7730">
        <f>BV834</f>
        <v>0</v>
      </c>
      <c r="BZ838" s="7728">
        <f>BV830</f>
        <v>0</v>
      </c>
      <c r="CA838" s="7728">
        <f t="shared" si="105"/>
        <v>7.01</v>
      </c>
      <c r="CB838" s="7728">
        <f t="shared" si="106"/>
        <v>0</v>
      </c>
      <c r="CC838" s="7734">
        <f t="shared" si="107"/>
        <v>-100</v>
      </c>
      <c r="CD838" s="7796"/>
      <c r="CE838" s="7795"/>
      <c r="CF838" s="7795"/>
      <c r="CG838" s="7795"/>
      <c r="CH838" s="7795"/>
      <c r="CI838" s="7795"/>
      <c r="CJ838" s="7795"/>
      <c r="CK838" s="7795"/>
      <c r="CL838" s="7786"/>
      <c r="CM838" s="7786"/>
      <c r="CN838" s="7786"/>
      <c r="CO838" s="7786"/>
      <c r="CP838" s="7786"/>
      <c r="CQ838" s="7786"/>
      <c r="CR838" s="7786"/>
      <c r="CS838" s="7786"/>
      <c r="CT838" s="7786"/>
      <c r="CU838" s="7786"/>
      <c r="CV838" s="7702"/>
      <c r="CW838" s="7702"/>
      <c r="CX838" s="7702"/>
      <c r="CY838" s="7702"/>
      <c r="CZ838" s="7702"/>
    </row>
    <row r="839" spans="1:104" ht="13.5" thickBot="1" x14ac:dyDescent="0.25">
      <c r="A839" s="7699"/>
      <c r="B839" s="7699"/>
      <c r="C839" s="7702"/>
      <c r="D839" s="7702"/>
      <c r="E839" s="7702"/>
      <c r="F839" s="7702"/>
      <c r="G839" s="7702"/>
      <c r="H839" s="7702"/>
      <c r="I839" s="7702"/>
      <c r="J839" s="7702"/>
      <c r="K839" s="7702"/>
      <c r="L839" s="7702"/>
      <c r="M839" s="7702"/>
      <c r="N839" s="7702"/>
      <c r="O839" s="7702"/>
      <c r="P839" s="7702"/>
      <c r="Q839" s="7702"/>
      <c r="R839" s="7702"/>
      <c r="S839" s="7702"/>
      <c r="T839" s="7702"/>
      <c r="U839" s="7702"/>
      <c r="V839" s="7702"/>
      <c r="W839" s="7702"/>
      <c r="X839" s="7702"/>
      <c r="Y839" s="7702"/>
      <c r="Z839" s="7702"/>
      <c r="AA839" s="7702"/>
      <c r="AB839" s="7702"/>
      <c r="AC839" s="7702"/>
      <c r="AD839" s="7702"/>
      <c r="AE839" s="7702"/>
      <c r="AF839" s="7702"/>
      <c r="AG839" s="7702"/>
      <c r="AH839" s="7702"/>
      <c r="AI839" s="7702"/>
      <c r="AJ839" s="7702"/>
      <c r="AK839" s="7702"/>
      <c r="AL839" s="7702"/>
      <c r="AM839" s="7702"/>
      <c r="AN839" s="7702"/>
      <c r="AO839" s="7702"/>
      <c r="AP839" s="7702"/>
      <c r="AQ839" s="7702"/>
      <c r="AR839" s="7702"/>
      <c r="AS839" s="7702"/>
      <c r="AT839" s="7702"/>
      <c r="AU839" s="7702"/>
      <c r="AV839" s="7702"/>
      <c r="AW839" s="7702"/>
      <c r="AX839" s="7702"/>
      <c r="AY839" s="7702"/>
      <c r="AZ839" s="7702"/>
      <c r="BA839" s="7702"/>
      <c r="BB839" s="7702"/>
      <c r="BC839" s="7702"/>
      <c r="BD839" s="7702"/>
      <c r="BE839" s="7702"/>
      <c r="BF839" s="7702"/>
      <c r="BG839" s="7702"/>
      <c r="BH839" s="7702"/>
      <c r="BI839" s="7702"/>
      <c r="BJ839" s="7702"/>
      <c r="BK839" s="7702"/>
      <c r="BL839" s="7702"/>
      <c r="BM839" s="7702"/>
      <c r="BN839" s="7702"/>
      <c r="BO839" s="7702"/>
      <c r="BP839" s="7702"/>
      <c r="BQ839" s="7702"/>
      <c r="BR839" s="7702"/>
      <c r="BS839" s="8294"/>
      <c r="BT839" s="7737"/>
      <c r="BU839" s="7787"/>
      <c r="BV839" s="7788"/>
      <c r="BW839" s="7789"/>
      <c r="BX839" s="7790"/>
      <c r="BY839" s="7791"/>
      <c r="BZ839" s="7789"/>
      <c r="CA839" s="7790"/>
      <c r="CB839" s="7792"/>
      <c r="CC839" s="7793"/>
      <c r="CD839" s="7796"/>
      <c r="CE839" s="7795"/>
      <c r="CF839" s="7795"/>
      <c r="CG839" s="7795"/>
      <c r="CH839" s="7795"/>
      <c r="CI839" s="7795"/>
      <c r="CJ839" s="7795"/>
      <c r="CK839" s="7795"/>
      <c r="CL839" s="7786"/>
      <c r="CM839" s="7786"/>
      <c r="CN839" s="7786"/>
      <c r="CO839" s="7786"/>
      <c r="CP839" s="7786"/>
      <c r="CQ839" s="7786"/>
      <c r="CR839" s="7786"/>
      <c r="CS839" s="7786"/>
      <c r="CT839" s="7786"/>
      <c r="CU839" s="7786"/>
      <c r="CV839" s="7702"/>
      <c r="CW839" s="7702"/>
      <c r="CX839" s="7702"/>
      <c r="CY839" s="7702"/>
      <c r="CZ839" s="7702"/>
    </row>
    <row r="840" spans="1:104" x14ac:dyDescent="0.2">
      <c r="A840" s="7699"/>
      <c r="B840" s="7699"/>
      <c r="C840" s="7702"/>
      <c r="D840" s="7702"/>
      <c r="E840" s="7702"/>
      <c r="F840" s="7702"/>
      <c r="G840" s="7702"/>
      <c r="H840" s="7702"/>
      <c r="I840" s="7702"/>
      <c r="J840" s="7702"/>
      <c r="K840" s="7702"/>
      <c r="L840" s="7702"/>
      <c r="M840" s="7702"/>
      <c r="N840" s="7702"/>
      <c r="O840" s="7702"/>
      <c r="P840" s="7702"/>
      <c r="Q840" s="7702"/>
      <c r="R840" s="7702"/>
      <c r="S840" s="7702"/>
      <c r="T840" s="7702"/>
      <c r="U840" s="7702"/>
      <c r="V840" s="7702"/>
      <c r="W840" s="7702"/>
      <c r="X840" s="7702"/>
      <c r="Y840" s="7702"/>
      <c r="Z840" s="7702"/>
      <c r="AA840" s="7702"/>
      <c r="AB840" s="7702"/>
      <c r="AC840" s="7702"/>
      <c r="AD840" s="7702"/>
      <c r="AE840" s="7702"/>
      <c r="AF840" s="7702"/>
      <c r="AG840" s="7702"/>
      <c r="AH840" s="7702"/>
      <c r="AI840" s="7702"/>
      <c r="AJ840" s="7702"/>
      <c r="AK840" s="7702"/>
      <c r="AL840" s="7702"/>
      <c r="AM840" s="7702"/>
      <c r="AN840" s="7702"/>
      <c r="AO840" s="7702"/>
      <c r="AP840" s="7702"/>
      <c r="AQ840" s="7702"/>
      <c r="AR840" s="7702"/>
      <c r="AS840" s="7702"/>
      <c r="AT840" s="7702"/>
      <c r="AU840" s="7702"/>
      <c r="AV840" s="7702"/>
      <c r="AW840" s="7702"/>
      <c r="AX840" s="7702"/>
      <c r="AY840" s="7702"/>
      <c r="AZ840" s="7702"/>
      <c r="BA840" s="7702"/>
      <c r="BB840" s="7702"/>
      <c r="BC840" s="7702"/>
      <c r="BD840" s="7702"/>
      <c r="BE840" s="7702"/>
      <c r="BF840" s="7702"/>
      <c r="BG840" s="7702"/>
      <c r="BH840" s="7702"/>
      <c r="BI840" s="7702"/>
      <c r="BJ840" s="7702"/>
      <c r="BK840" s="7702"/>
      <c r="BL840" s="7702"/>
      <c r="BM840" s="7702"/>
      <c r="BN840" s="7702"/>
      <c r="BO840" s="7702"/>
      <c r="BP840" s="7702"/>
      <c r="BQ840" s="7702"/>
      <c r="BR840" s="7702"/>
      <c r="BS840" s="7702"/>
      <c r="BT840" s="7702"/>
      <c r="BU840" s="7702"/>
      <c r="BV840" s="7702"/>
      <c r="BW840" s="7702"/>
      <c r="BX840" s="7702"/>
      <c r="BY840" s="7702"/>
      <c r="BZ840" s="7702"/>
      <c r="CA840" s="7998"/>
      <c r="CB840" s="7702"/>
      <c r="CC840" s="7702"/>
      <c r="CD840" s="7795"/>
      <c r="CE840" s="7795"/>
      <c r="CF840" s="7795"/>
      <c r="CG840" s="7795"/>
      <c r="CH840" s="7795"/>
      <c r="CI840" s="7795"/>
      <c r="CJ840" s="7795"/>
      <c r="CK840" s="7795"/>
      <c r="CL840" s="7786"/>
      <c r="CM840" s="7786"/>
      <c r="CN840" s="7786"/>
      <c r="CO840" s="7786"/>
      <c r="CP840" s="7786"/>
      <c r="CQ840" s="7786"/>
      <c r="CR840" s="7786"/>
      <c r="CS840" s="7786"/>
      <c r="CT840" s="7786"/>
      <c r="CU840" s="7786"/>
      <c r="CV840" s="7702"/>
      <c r="CW840" s="7702"/>
      <c r="CX840" s="7702"/>
      <c r="CY840" s="7702"/>
      <c r="CZ840" s="7702"/>
    </row>
    <row r="841" spans="1:104" ht="13.5" thickBot="1" x14ac:dyDescent="0.25">
      <c r="A841" s="7699"/>
      <c r="B841" s="7699"/>
      <c r="C841" s="7702"/>
      <c r="D841" s="7702"/>
      <c r="E841" s="7702"/>
      <c r="F841" s="7702"/>
      <c r="G841" s="7702"/>
      <c r="H841" s="7702"/>
      <c r="I841" s="7702"/>
      <c r="J841" s="7702"/>
      <c r="K841" s="7702"/>
      <c r="L841" s="7702"/>
      <c r="M841" s="7702"/>
      <c r="N841" s="7702"/>
      <c r="O841" s="7702"/>
      <c r="P841" s="7702"/>
      <c r="Q841" s="7702"/>
      <c r="R841" s="7702"/>
      <c r="S841" s="7702"/>
      <c r="T841" s="7702"/>
      <c r="U841" s="7702"/>
      <c r="V841" s="7702"/>
      <c r="W841" s="7702"/>
      <c r="X841" s="7702"/>
      <c r="Y841" s="7702"/>
      <c r="Z841" s="7702"/>
      <c r="AA841" s="7702"/>
      <c r="AB841" s="7702"/>
      <c r="AC841" s="7702"/>
      <c r="AD841" s="7702"/>
      <c r="AE841" s="7702"/>
      <c r="AF841" s="7702"/>
      <c r="AG841" s="7702"/>
      <c r="AH841" s="7702"/>
      <c r="AI841" s="7702"/>
      <c r="AJ841" s="7702"/>
      <c r="AK841" s="7702"/>
      <c r="AL841" s="7702"/>
      <c r="AM841" s="7702"/>
      <c r="AN841" s="7702"/>
      <c r="AO841" s="7702"/>
      <c r="AP841" s="7702"/>
      <c r="AQ841" s="7702"/>
      <c r="AR841" s="7702"/>
      <c r="AS841" s="7702"/>
      <c r="AT841" s="7702"/>
      <c r="AU841" s="7702"/>
      <c r="AV841" s="7702"/>
      <c r="AW841" s="7702"/>
      <c r="AX841" s="7702"/>
      <c r="AY841" s="7702"/>
      <c r="AZ841" s="7702"/>
      <c r="BA841" s="7702"/>
      <c r="BB841" s="7702"/>
      <c r="BC841" s="7702"/>
      <c r="BD841" s="7702"/>
      <c r="BE841" s="7702"/>
      <c r="BF841" s="7702"/>
      <c r="BG841" s="7702"/>
      <c r="BH841" s="7702"/>
      <c r="BI841" s="7702"/>
      <c r="BJ841" s="7702"/>
      <c r="BK841" s="7702"/>
      <c r="BL841" s="7702"/>
      <c r="BM841" s="7702"/>
      <c r="BN841" s="7702"/>
      <c r="BO841" s="7702"/>
      <c r="BP841" s="7702"/>
      <c r="BQ841" s="7702"/>
      <c r="BR841" s="7702"/>
      <c r="BS841" s="7702"/>
      <c r="BT841" s="7702"/>
      <c r="BU841" s="7702"/>
      <c r="BV841" s="7702"/>
      <c r="BW841" s="7702"/>
      <c r="BX841" s="7702"/>
      <c r="BY841" s="7702"/>
      <c r="BZ841" s="7702"/>
      <c r="CA841" s="7998"/>
      <c r="CB841" s="7702"/>
      <c r="CC841" s="7702"/>
      <c r="CD841" s="7795"/>
      <c r="CE841" s="7795"/>
      <c r="CF841" s="7795"/>
      <c r="CG841" s="7795"/>
      <c r="CH841" s="7795"/>
      <c r="CI841" s="7795"/>
      <c r="CJ841" s="7795"/>
      <c r="CK841" s="7795"/>
      <c r="CL841" s="7786"/>
      <c r="CM841" s="7786"/>
      <c r="CN841" s="7786"/>
      <c r="CO841" s="7786"/>
      <c r="CP841" s="7786"/>
      <c r="CQ841" s="7786"/>
      <c r="CR841" s="7786"/>
      <c r="CS841" s="7786"/>
      <c r="CT841" s="7786"/>
      <c r="CU841" s="7786"/>
      <c r="CV841" s="7702"/>
      <c r="CW841" s="7702"/>
      <c r="CX841" s="7702"/>
      <c r="CY841" s="7702"/>
      <c r="CZ841" s="7702"/>
    </row>
    <row r="842" spans="1:104" ht="13.5" customHeight="1" thickBot="1" x14ac:dyDescent="0.25">
      <c r="A842" s="7699"/>
      <c r="B842" s="7699"/>
      <c r="C842" s="7702"/>
      <c r="D842" s="7702"/>
      <c r="E842" s="7702"/>
      <c r="F842" s="7702"/>
      <c r="G842" s="7702"/>
      <c r="H842" s="7702"/>
      <c r="I842" s="7702"/>
      <c r="J842" s="7702"/>
      <c r="K842" s="7702"/>
      <c r="L842" s="7702"/>
      <c r="M842" s="7702"/>
      <c r="N842" s="7702"/>
      <c r="O842" s="7702"/>
      <c r="P842" s="7702"/>
      <c r="Q842" s="7702"/>
      <c r="R842" s="7702"/>
      <c r="S842" s="7702"/>
      <c r="T842" s="7702"/>
      <c r="U842" s="7702"/>
      <c r="V842" s="7702"/>
      <c r="W842" s="7702"/>
      <c r="X842" s="7702"/>
      <c r="Y842" s="7702"/>
      <c r="Z842" s="7702"/>
      <c r="AA842" s="7702"/>
      <c r="AB842" s="7702"/>
      <c r="AC842" s="7702"/>
      <c r="AD842" s="7702"/>
      <c r="AE842" s="7702"/>
      <c r="AF842" s="7702"/>
      <c r="AG842" s="7702"/>
      <c r="AH842" s="7702"/>
      <c r="AI842" s="7702"/>
      <c r="AJ842" s="7702"/>
      <c r="AK842" s="7702"/>
      <c r="AL842" s="7702"/>
      <c r="AM842" s="7702"/>
      <c r="AN842" s="7702"/>
      <c r="AO842" s="7702"/>
      <c r="AP842" s="7702"/>
      <c r="AQ842" s="7702"/>
      <c r="AR842" s="7702"/>
      <c r="AS842" s="7702"/>
      <c r="AT842" s="7702"/>
      <c r="AU842" s="7702"/>
      <c r="AV842" s="7702"/>
      <c r="AW842" s="7702"/>
      <c r="AX842" s="7702"/>
      <c r="AY842" s="7702"/>
      <c r="AZ842" s="7702"/>
      <c r="BA842" s="7702"/>
      <c r="BB842" s="7702"/>
      <c r="BC842" s="7702"/>
      <c r="BD842" s="7702"/>
      <c r="BE842" s="7702"/>
      <c r="BF842" s="7702"/>
      <c r="BG842" s="7702"/>
      <c r="BH842" s="7702"/>
      <c r="BI842" s="7702"/>
      <c r="BJ842" s="7702"/>
      <c r="BK842" s="7702"/>
      <c r="BL842" s="7702"/>
      <c r="BM842" s="7702"/>
      <c r="BN842" s="7702"/>
      <c r="BO842" s="7702"/>
      <c r="BP842" s="7702"/>
      <c r="BQ842" s="7702"/>
      <c r="BR842" s="7702"/>
      <c r="BS842" s="8292" t="str">
        <f>CONCATENATE(BU852," MHz")</f>
        <v xml:space="preserve"> MHz</v>
      </c>
      <c r="BT842" s="7710"/>
      <c r="BU842" s="7706"/>
      <c r="BV842" s="7706"/>
      <c r="BW842" s="7706"/>
      <c r="BX842" s="7706"/>
      <c r="BY842" s="7706"/>
      <c r="BZ842" s="7706"/>
      <c r="CA842" s="7996"/>
      <c r="CB842" s="7706"/>
      <c r="CC842" s="7707"/>
      <c r="CD842" s="7812">
        <f>IF(CB849="Head",LOOKUP(CD844,$CI$42:$CI$85,$CG$42:$CG$85),IF(CB849="Body",LOOKUP(CD844,$CI$42:$CI$81,$CH$42:$CH$85),""))</f>
        <v>10.9</v>
      </c>
      <c r="CE842" s="7795"/>
      <c r="CF842" s="7795"/>
      <c r="CG842" s="7795"/>
      <c r="CH842" s="7795"/>
      <c r="CI842" s="7795"/>
      <c r="CJ842" s="7795"/>
      <c r="CK842" s="7795"/>
      <c r="CL842" s="7786"/>
      <c r="CM842" s="7786"/>
      <c r="CN842" s="7786"/>
      <c r="CO842" s="7786"/>
      <c r="CP842" s="7786"/>
      <c r="CQ842" s="7786"/>
      <c r="CR842" s="7786"/>
      <c r="CS842" s="7786"/>
      <c r="CT842" s="7786"/>
      <c r="CU842" s="7786"/>
      <c r="CV842" s="7702"/>
      <c r="CW842" s="7702"/>
      <c r="CX842" s="7702"/>
      <c r="CY842" s="7702"/>
      <c r="CZ842" s="7702"/>
    </row>
    <row r="843" spans="1:104" ht="13.5" thickBot="1" x14ac:dyDescent="0.25">
      <c r="A843" s="7699"/>
      <c r="B843" s="7699"/>
      <c r="C843" s="7702"/>
      <c r="D843" s="7702"/>
      <c r="E843" s="7702"/>
      <c r="F843" s="7702"/>
      <c r="G843" s="7702"/>
      <c r="H843" s="7702"/>
      <c r="I843" s="7702"/>
      <c r="J843" s="7702"/>
      <c r="K843" s="7702"/>
      <c r="L843" s="7702"/>
      <c r="M843" s="7702"/>
      <c r="N843" s="7702"/>
      <c r="O843" s="7702"/>
      <c r="P843" s="7702"/>
      <c r="Q843" s="7702"/>
      <c r="R843" s="7702"/>
      <c r="S843" s="7702"/>
      <c r="T843" s="7702"/>
      <c r="U843" s="7702"/>
      <c r="V843" s="7702"/>
      <c r="W843" s="7702"/>
      <c r="X843" s="7702"/>
      <c r="Y843" s="7702"/>
      <c r="Z843" s="7702"/>
      <c r="AA843" s="7702"/>
      <c r="AB843" s="7702"/>
      <c r="AC843" s="7702"/>
      <c r="AD843" s="7702"/>
      <c r="AE843" s="7702"/>
      <c r="AF843" s="7702"/>
      <c r="AG843" s="7702"/>
      <c r="AH843" s="7702"/>
      <c r="AI843" s="7702"/>
      <c r="AJ843" s="7702"/>
      <c r="AK843" s="7702"/>
      <c r="AL843" s="7702"/>
      <c r="AM843" s="7702"/>
      <c r="AN843" s="7702"/>
      <c r="AO843" s="7702"/>
      <c r="AP843" s="7702"/>
      <c r="AQ843" s="7702"/>
      <c r="AR843" s="7702"/>
      <c r="AS843" s="7702"/>
      <c r="AT843" s="7702"/>
      <c r="AU843" s="7702"/>
      <c r="AV843" s="7702"/>
      <c r="AW843" s="7702"/>
      <c r="AX843" s="7702"/>
      <c r="AY843" s="7702"/>
      <c r="AZ843" s="7702"/>
      <c r="BA843" s="7702"/>
      <c r="BB843" s="7702"/>
      <c r="BC843" s="7702"/>
      <c r="BD843" s="7702"/>
      <c r="BE843" s="7702"/>
      <c r="BF843" s="7702"/>
      <c r="BG843" s="7702"/>
      <c r="BH843" s="7702"/>
      <c r="BI843" s="7702"/>
      <c r="BJ843" s="7702"/>
      <c r="BK843" s="7702"/>
      <c r="BL843" s="7702"/>
      <c r="BM843" s="7702"/>
      <c r="BN843" s="7702"/>
      <c r="BO843" s="7702"/>
      <c r="BP843" s="7702"/>
      <c r="BQ843" s="7702"/>
      <c r="BR843" s="7702"/>
      <c r="BS843" s="8293"/>
      <c r="BT843" s="7705"/>
      <c r="BU843" s="7678" t="inlineStr">
        <is>
          <t>Calentamiento:</t>
        </is>
      </c>
      <c r="BV843" s="7717"/>
      <c r="BW843" s="7702"/>
      <c r="BX843" s="7679" t="inlineStr">
        <is>
          <t>Temperatura:</t>
        </is>
      </c>
      <c r="BY843" s="7721" t="e">
        <f>AVERAGE(BW846:BW847)</f>
        <v>#DIV/0!</v>
      </c>
      <c r="BZ843" s="7702"/>
      <c r="CA843" s="7997" t="inlineStr">
        <is>
          <t>Fecha (yyyy-mm-dd hh:mm:ss):</t>
        </is>
      </c>
      <c r="CB843" s="7815"/>
      <c r="CC843" s="7708"/>
      <c r="CD843" s="7813">
        <f>IF(CB849="Head",INDEX($CG$42:$CG$85,MATCH(CD842,$CG$42:$CG$85,0)+1),IF(CB849="Body",INDEX($CH$42:$CH$85,MATCH(CD842,$CH$42:$CH$85,0)+1)))</f>
        <v>7.01</v>
      </c>
      <c r="CE843" s="7795"/>
      <c r="CF843" s="7795"/>
      <c r="CG843" s="7795"/>
      <c r="CH843" s="7795"/>
      <c r="CI843" s="7795"/>
      <c r="CJ843" s="7795"/>
      <c r="CK843" s="7795"/>
      <c r="CL843" s="7786"/>
      <c r="CM843" s="7786"/>
      <c r="CN843" s="7786"/>
      <c r="CO843" s="7786"/>
      <c r="CP843" s="7786"/>
      <c r="CQ843" s="7786"/>
      <c r="CR843" s="7786"/>
      <c r="CS843" s="7786"/>
      <c r="CT843" s="7786"/>
      <c r="CU843" s="7786"/>
      <c r="CV843" s="7702"/>
      <c r="CW843" s="7702"/>
      <c r="CX843" s="7702"/>
      <c r="CY843" s="7702"/>
      <c r="CZ843" s="7702"/>
    </row>
    <row r="844" spans="1:104" ht="13.5" thickBot="1" x14ac:dyDescent="0.25">
      <c r="A844" s="7699"/>
      <c r="B844" s="7699"/>
      <c r="C844" s="7702"/>
      <c r="D844" s="7702"/>
      <c r="E844" s="7702"/>
      <c r="F844" s="7702"/>
      <c r="G844" s="7702"/>
      <c r="H844" s="7702"/>
      <c r="I844" s="7702"/>
      <c r="J844" s="7702"/>
      <c r="K844" s="7702"/>
      <c r="L844" s="7702"/>
      <c r="M844" s="7702"/>
      <c r="N844" s="7702"/>
      <c r="O844" s="7702"/>
      <c r="P844" s="7702"/>
      <c r="Q844" s="7702"/>
      <c r="R844" s="7702"/>
      <c r="S844" s="7702"/>
      <c r="T844" s="7702"/>
      <c r="U844" s="7702"/>
      <c r="V844" s="7702"/>
      <c r="W844" s="7702"/>
      <c r="X844" s="7702"/>
      <c r="Y844" s="7702"/>
      <c r="Z844" s="7702"/>
      <c r="AA844" s="7702"/>
      <c r="AB844" s="7702"/>
      <c r="AC844" s="7702"/>
      <c r="AD844" s="7702"/>
      <c r="AE844" s="7702"/>
      <c r="AF844" s="7702"/>
      <c r="AG844" s="7702"/>
      <c r="AH844" s="7702"/>
      <c r="AI844" s="7702"/>
      <c r="AJ844" s="7702"/>
      <c r="AK844" s="7702"/>
      <c r="AL844" s="7702"/>
      <c r="AM844" s="7702"/>
      <c r="AN844" s="7702"/>
      <c r="AO844" s="7702"/>
      <c r="AP844" s="7702"/>
      <c r="AQ844" s="7702"/>
      <c r="AR844" s="7702"/>
      <c r="AS844" s="7702"/>
      <c r="AT844" s="7702"/>
      <c r="AU844" s="7702"/>
      <c r="AV844" s="7702"/>
      <c r="AW844" s="7702"/>
      <c r="AX844" s="7702"/>
      <c r="AY844" s="7702"/>
      <c r="AZ844" s="7702"/>
      <c r="BA844" s="7702"/>
      <c r="BB844" s="7702"/>
      <c r="BC844" s="7702"/>
      <c r="BD844" s="7702"/>
      <c r="BE844" s="7702"/>
      <c r="BF844" s="7702"/>
      <c r="BG844" s="7702"/>
      <c r="BH844" s="7702"/>
      <c r="BI844" s="7702"/>
      <c r="BJ844" s="7702"/>
      <c r="BK844" s="7702"/>
      <c r="BL844" s="7702"/>
      <c r="BM844" s="7702"/>
      <c r="BN844" s="7702"/>
      <c r="BO844" s="7702"/>
      <c r="BP844" s="7702"/>
      <c r="BQ844" s="7702"/>
      <c r="BR844" s="7702"/>
      <c r="BS844" s="8293"/>
      <c r="BT844" s="7705"/>
      <c r="BU844" s="7702"/>
      <c r="BV844" s="7702"/>
      <c r="BW844" s="7702"/>
      <c r="BX844" s="7702"/>
      <c r="BY844" s="7702"/>
      <c r="BZ844" s="7702"/>
      <c r="CA844" s="7998"/>
      <c r="CB844" s="7702"/>
      <c r="CC844" s="7708"/>
      <c r="CD844" s="7814">
        <f>MATCH(CB845,$CF$15:$CF$36,0)</f>
        <v>3</v>
      </c>
      <c r="CE844" s="7795"/>
      <c r="CF844" s="7795"/>
      <c r="CG844" s="7795"/>
      <c r="CH844" s="7795"/>
      <c r="CI844" s="7795"/>
      <c r="CJ844" s="7795"/>
      <c r="CK844" s="7795"/>
      <c r="CL844" s="7786"/>
      <c r="CM844" s="7786"/>
      <c r="CN844" s="7786"/>
      <c r="CO844" s="7786"/>
      <c r="CP844" s="7786"/>
      <c r="CQ844" s="7786"/>
      <c r="CR844" s="7786"/>
      <c r="CS844" s="7786"/>
      <c r="CT844" s="7786"/>
      <c r="CU844" s="7786"/>
      <c r="CV844" s="7702"/>
      <c r="CW844" s="7702"/>
      <c r="CX844" s="7702"/>
      <c r="CY844" s="7702"/>
      <c r="CZ844" s="7702"/>
    </row>
    <row r="845" spans="1:104" ht="13.5" thickBot="1" x14ac:dyDescent="0.25">
      <c r="A845" s="7699"/>
      <c r="B845" s="7699"/>
      <c r="C845" s="7702"/>
      <c r="D845" s="7702"/>
      <c r="E845" s="7702"/>
      <c r="F845" s="7702"/>
      <c r="G845" s="7702"/>
      <c r="H845" s="7702"/>
      <c r="I845" s="7702"/>
      <c r="J845" s="7702"/>
      <c r="K845" s="7702"/>
      <c r="L845" s="7702"/>
      <c r="M845" s="7702"/>
      <c r="N845" s="7702"/>
      <c r="O845" s="7702"/>
      <c r="P845" s="7702"/>
      <c r="Q845" s="7702"/>
      <c r="R845" s="7702"/>
      <c r="S845" s="7702"/>
      <c r="T845" s="7702"/>
      <c r="U845" s="7702"/>
      <c r="V845" s="7702"/>
      <c r="W845" s="7702"/>
      <c r="X845" s="7702"/>
      <c r="Y845" s="7702"/>
      <c r="Z845" s="7702"/>
      <c r="AA845" s="7702"/>
      <c r="AB845" s="7702"/>
      <c r="AC845" s="7702"/>
      <c r="AD845" s="7702"/>
      <c r="AE845" s="7702"/>
      <c r="AF845" s="7702"/>
      <c r="AG845" s="7702"/>
      <c r="AH845" s="7702"/>
      <c r="AI845" s="7702"/>
      <c r="AJ845" s="7702"/>
      <c r="AK845" s="7702"/>
      <c r="AL845" s="7702"/>
      <c r="AM845" s="7702"/>
      <c r="AN845" s="7702"/>
      <c r="AO845" s="7702"/>
      <c r="AP845" s="7702"/>
      <c r="AQ845" s="7702"/>
      <c r="AR845" s="7702"/>
      <c r="AS845" s="7702"/>
      <c r="AT845" s="7702"/>
      <c r="AU845" s="7702"/>
      <c r="AV845" s="7702"/>
      <c r="AW845" s="7702"/>
      <c r="AX845" s="7702"/>
      <c r="AY845" s="7702"/>
      <c r="AZ845" s="7702"/>
      <c r="BA845" s="7702"/>
      <c r="BB845" s="7702"/>
      <c r="BC845" s="7702"/>
      <c r="BD845" s="7702"/>
      <c r="BE845" s="7702"/>
      <c r="BF845" s="7702"/>
      <c r="BG845" s="7702"/>
      <c r="BH845" s="7702"/>
      <c r="BI845" s="7702"/>
      <c r="BJ845" s="7702"/>
      <c r="BK845" s="7702"/>
      <c r="BL845" s="7702"/>
      <c r="BM845" s="7702"/>
      <c r="BN845" s="7702"/>
      <c r="BO845" s="7702"/>
      <c r="BP845" s="7702"/>
      <c r="BQ845" s="7702"/>
      <c r="BR845" s="7702"/>
      <c r="BS845" s="8293"/>
      <c r="BT845" s="7705"/>
      <c r="BU845" s="7671"/>
      <c r="BV845" s="7740" t="inlineStr">
        <is>
          <t>Hora</t>
        </is>
      </c>
      <c r="BW845" s="7741" t="inlineStr">
        <is>
          <t>Temperatura (ºC)</t>
        </is>
      </c>
      <c r="BX845" s="7742" t="inlineStr">
        <is>
          <t>Humedad (%)</t>
        </is>
      </c>
      <c r="BY845" s="7681" t="inlineStr">
        <is>
          <t>Temperatura Liq (ºC)</t>
        </is>
      </c>
      <c r="BZ845" s="7702"/>
      <c r="CA845" s="7679" t="inlineStr">
        <is>
          <t>Dipolo:</t>
        </is>
      </c>
      <c r="CB845" s="7999" t="inlineStr">
        <is>
          <t>D900V2 - SN 1d007</t>
        </is>
      </c>
      <c r="CC845" s="7708"/>
      <c r="CD845" s="7796"/>
      <c r="CE845" s="7795"/>
      <c r="CF845" s="7795"/>
      <c r="CG845" s="7795"/>
      <c r="CH845" s="7795"/>
      <c r="CI845" s="7795"/>
      <c r="CJ845" s="7795"/>
      <c r="CK845" s="7795"/>
      <c r="CL845" s="7786"/>
      <c r="CM845" s="7786"/>
      <c r="CN845" s="7786"/>
      <c r="CO845" s="7786"/>
      <c r="CP845" s="7786"/>
      <c r="CQ845" s="7786"/>
      <c r="CR845" s="7786"/>
      <c r="CS845" s="7786"/>
      <c r="CT845" s="7786"/>
      <c r="CU845" s="7786"/>
      <c r="CV845" s="7702"/>
      <c r="CW845" s="7702"/>
      <c r="CX845" s="7702"/>
      <c r="CY845" s="7702"/>
      <c r="CZ845" s="7702"/>
    </row>
    <row r="846" spans="1:104" ht="13.5" thickBot="1" x14ac:dyDescent="0.25">
      <c r="A846" s="7699"/>
      <c r="B846" s="7699"/>
      <c r="C846" s="7702"/>
      <c r="D846" s="7702"/>
      <c r="E846" s="7702"/>
      <c r="F846" s="7702"/>
      <c r="G846" s="7702"/>
      <c r="H846" s="7702"/>
      <c r="I846" s="7702"/>
      <c r="J846" s="7702"/>
      <c r="K846" s="7702"/>
      <c r="L846" s="7702"/>
      <c r="M846" s="7702"/>
      <c r="N846" s="7702"/>
      <c r="O846" s="7702"/>
      <c r="P846" s="7702"/>
      <c r="Q846" s="7702"/>
      <c r="R846" s="7702"/>
      <c r="S846" s="7702"/>
      <c r="T846" s="7702"/>
      <c r="U846" s="7702"/>
      <c r="V846" s="7702"/>
      <c r="W846" s="7702"/>
      <c r="X846" s="7702"/>
      <c r="Y846" s="7702"/>
      <c r="Z846" s="7702"/>
      <c r="AA846" s="7702"/>
      <c r="AB846" s="7702"/>
      <c r="AC846" s="7702"/>
      <c r="AD846" s="7702"/>
      <c r="AE846" s="7702"/>
      <c r="AF846" s="7702"/>
      <c r="AG846" s="7702"/>
      <c r="AH846" s="7702"/>
      <c r="AI846" s="7702"/>
      <c r="AJ846" s="7702"/>
      <c r="AK846" s="7702"/>
      <c r="AL846" s="7702"/>
      <c r="AM846" s="7702"/>
      <c r="AN846" s="7702"/>
      <c r="AO846" s="7702"/>
      <c r="AP846" s="7702"/>
      <c r="AQ846" s="7702"/>
      <c r="AR846" s="7702"/>
      <c r="AS846" s="7702"/>
      <c r="AT846" s="7702"/>
      <c r="AU846" s="7702"/>
      <c r="AV846" s="7702"/>
      <c r="AW846" s="7702"/>
      <c r="AX846" s="7702"/>
      <c r="AY846" s="7702"/>
      <c r="AZ846" s="7702"/>
      <c r="BA846" s="7702"/>
      <c r="BB846" s="7702"/>
      <c r="BC846" s="7702"/>
      <c r="BD846" s="7702"/>
      <c r="BE846" s="7702"/>
      <c r="BF846" s="7702"/>
      <c r="BG846" s="7702"/>
      <c r="BH846" s="7702"/>
      <c r="BI846" s="7702"/>
      <c r="BJ846" s="7702"/>
      <c r="BK846" s="7702"/>
      <c r="BL846" s="7702"/>
      <c r="BM846" s="7702"/>
      <c r="BN846" s="7702"/>
      <c r="BO846" s="7702"/>
      <c r="BP846" s="7702"/>
      <c r="BQ846" s="7702"/>
      <c r="BR846" s="7702"/>
      <c r="BS846" s="8293"/>
      <c r="BT846" s="7705"/>
      <c r="BU846" s="7738" t="inlineStr">
        <is>
          <t>Inicio</t>
        </is>
      </c>
      <c r="BV846" s="7743"/>
      <c r="BW846" s="7744"/>
      <c r="BX846" s="7744"/>
      <c r="BY846" s="7745"/>
      <c r="BZ846" s="7702"/>
      <c r="CA846" s="7679" t="inlineStr">
        <is>
          <t>Room</t>
        </is>
      </c>
      <c r="CB846" s="7724" t="inlineStr">
        <is>
          <t>Dasy6</t>
        </is>
      </c>
      <c r="CC846" s="7708"/>
      <c r="CD846" s="7796"/>
      <c r="CE846" s="7795"/>
      <c r="CF846" s="7795"/>
      <c r="CG846" s="7795"/>
      <c r="CH846" s="7795"/>
      <c r="CI846" s="7795"/>
      <c r="CJ846" s="7795"/>
      <c r="CK846" s="7795"/>
      <c r="CL846" s="7786"/>
      <c r="CM846" s="7786"/>
      <c r="CN846" s="7786"/>
      <c r="CO846" s="7786"/>
      <c r="CP846" s="7786"/>
      <c r="CQ846" s="7786"/>
      <c r="CR846" s="7786"/>
      <c r="CS846" s="7786"/>
      <c r="CT846" s="7786"/>
      <c r="CU846" s="7786"/>
      <c r="CV846" s="7702"/>
      <c r="CW846" s="7702"/>
      <c r="CX846" s="7702"/>
      <c r="CY846" s="7702"/>
      <c r="CZ846" s="7702"/>
    </row>
    <row r="847" spans="1:104" ht="13.5" thickBot="1" x14ac:dyDescent="0.25">
      <c r="A847" s="7699"/>
      <c r="B847" s="7699"/>
      <c r="C847" s="7702"/>
      <c r="D847" s="7702"/>
      <c r="E847" s="7702"/>
      <c r="F847" s="7702"/>
      <c r="G847" s="7702"/>
      <c r="H847" s="7702"/>
      <c r="I847" s="7702"/>
      <c r="J847" s="7702"/>
      <c r="K847" s="7702"/>
      <c r="L847" s="7702"/>
      <c r="M847" s="7702"/>
      <c r="N847" s="7702"/>
      <c r="O847" s="7702"/>
      <c r="P847" s="7702"/>
      <c r="Q847" s="7702"/>
      <c r="R847" s="7702"/>
      <c r="S847" s="7702"/>
      <c r="T847" s="7702"/>
      <c r="U847" s="7702"/>
      <c r="V847" s="7702"/>
      <c r="W847" s="7702"/>
      <c r="X847" s="7702"/>
      <c r="Y847" s="7702"/>
      <c r="Z847" s="7702"/>
      <c r="AA847" s="7702"/>
      <c r="AB847" s="7702"/>
      <c r="AC847" s="7702"/>
      <c r="AD847" s="7702"/>
      <c r="AE847" s="7702"/>
      <c r="AF847" s="7702"/>
      <c r="AG847" s="7702"/>
      <c r="AH847" s="7702"/>
      <c r="AI847" s="7702"/>
      <c r="AJ847" s="7702"/>
      <c r="AK847" s="7702"/>
      <c r="AL847" s="7702"/>
      <c r="AM847" s="7702"/>
      <c r="AN847" s="7702"/>
      <c r="AO847" s="7702"/>
      <c r="AP847" s="7702"/>
      <c r="AQ847" s="7702"/>
      <c r="AR847" s="7702"/>
      <c r="AS847" s="7702"/>
      <c r="AT847" s="7702"/>
      <c r="AU847" s="7702"/>
      <c r="AV847" s="7702"/>
      <c r="AW847" s="7702"/>
      <c r="AX847" s="7702"/>
      <c r="AY847" s="7702"/>
      <c r="AZ847" s="7702"/>
      <c r="BA847" s="7702"/>
      <c r="BB847" s="7702"/>
      <c r="BC847" s="7702"/>
      <c r="BD847" s="7702"/>
      <c r="BE847" s="7702"/>
      <c r="BF847" s="7702"/>
      <c r="BG847" s="7702"/>
      <c r="BH847" s="7702"/>
      <c r="BI847" s="7702"/>
      <c r="BJ847" s="7702"/>
      <c r="BK847" s="7702"/>
      <c r="BL847" s="7702"/>
      <c r="BM847" s="7702"/>
      <c r="BN847" s="7702"/>
      <c r="BO847" s="7702"/>
      <c r="BP847" s="7702"/>
      <c r="BQ847" s="7702"/>
      <c r="BR847" s="7702"/>
      <c r="BS847" s="8293"/>
      <c r="BT847" s="7705"/>
      <c r="BU847" s="7739" t="inlineStr">
        <is>
          <t>Fin</t>
        </is>
      </c>
      <c r="BV847" s="7682"/>
      <c r="BW847" s="7683"/>
      <c r="BX847" s="7683"/>
      <c r="BY847" s="7746"/>
      <c r="BZ847" s="7702"/>
      <c r="CA847" s="7679" t="inlineStr">
        <is>
          <t>Sonda:</t>
        </is>
      </c>
      <c r="CB847" s="7725" t="inlineStr">
        <is>
          <t>EX3DV4 - SN 7461</t>
        </is>
      </c>
      <c r="CC847" s="7708"/>
      <c r="CD847" s="7796"/>
      <c r="CE847" s="7795"/>
      <c r="CF847" s="7795"/>
      <c r="CG847" s="7795"/>
      <c r="CH847" s="7795"/>
      <c r="CI847" s="7795"/>
      <c r="CJ847" s="7795"/>
      <c r="CK847" s="7795"/>
      <c r="CL847" s="7786"/>
      <c r="CM847" s="7786"/>
      <c r="CN847" s="7786"/>
      <c r="CO847" s="7786"/>
      <c r="CP847" s="7786"/>
      <c r="CQ847" s="7786"/>
      <c r="CR847" s="7786"/>
      <c r="CS847" s="7786"/>
      <c r="CT847" s="7786"/>
      <c r="CU847" s="7786"/>
      <c r="CV847" s="7702"/>
      <c r="CW847" s="7702"/>
      <c r="CX847" s="7702"/>
      <c r="CY847" s="7702"/>
      <c r="CZ847" s="7702"/>
    </row>
    <row r="848" spans="1:104" ht="13.5" thickBot="1" x14ac:dyDescent="0.25">
      <c r="A848" s="7699"/>
      <c r="B848" s="7699"/>
      <c r="C848" s="7702"/>
      <c r="D848" s="7702"/>
      <c r="E848" s="7702"/>
      <c r="F848" s="7702"/>
      <c r="G848" s="7702"/>
      <c r="H848" s="7702"/>
      <c r="I848" s="7702"/>
      <c r="J848" s="7702"/>
      <c r="K848" s="7702"/>
      <c r="L848" s="7702"/>
      <c r="M848" s="7702"/>
      <c r="N848" s="7702"/>
      <c r="O848" s="7702"/>
      <c r="P848" s="7702"/>
      <c r="Q848" s="7702"/>
      <c r="R848" s="7702"/>
      <c r="S848" s="7702"/>
      <c r="T848" s="7702"/>
      <c r="U848" s="7702"/>
      <c r="V848" s="7702"/>
      <c r="W848" s="7702"/>
      <c r="X848" s="7702"/>
      <c r="Y848" s="7702"/>
      <c r="Z848" s="7702"/>
      <c r="AA848" s="7702"/>
      <c r="AB848" s="7702"/>
      <c r="AC848" s="7702"/>
      <c r="AD848" s="7702"/>
      <c r="AE848" s="7702"/>
      <c r="AF848" s="7702"/>
      <c r="AG848" s="7702"/>
      <c r="AH848" s="7702"/>
      <c r="AI848" s="7702"/>
      <c r="AJ848" s="7702"/>
      <c r="AK848" s="7702"/>
      <c r="AL848" s="7702"/>
      <c r="AM848" s="7702"/>
      <c r="AN848" s="7702"/>
      <c r="AO848" s="7702"/>
      <c r="AP848" s="7702"/>
      <c r="AQ848" s="7702"/>
      <c r="AR848" s="7702"/>
      <c r="AS848" s="7702"/>
      <c r="AT848" s="7702"/>
      <c r="AU848" s="7702"/>
      <c r="AV848" s="7702"/>
      <c r="AW848" s="7702"/>
      <c r="AX848" s="7702"/>
      <c r="AY848" s="7702"/>
      <c r="AZ848" s="7702"/>
      <c r="BA848" s="7702"/>
      <c r="BB848" s="7702"/>
      <c r="BC848" s="7702"/>
      <c r="BD848" s="7702"/>
      <c r="BE848" s="7702"/>
      <c r="BF848" s="7702"/>
      <c r="BG848" s="7702"/>
      <c r="BH848" s="7702"/>
      <c r="BI848" s="7702"/>
      <c r="BJ848" s="7702"/>
      <c r="BK848" s="7702"/>
      <c r="BL848" s="7702"/>
      <c r="BM848" s="7702"/>
      <c r="BN848" s="7702"/>
      <c r="BO848" s="7702"/>
      <c r="BP848" s="7702"/>
      <c r="BQ848" s="7702"/>
      <c r="BR848" s="7702"/>
      <c r="BS848" s="8293"/>
      <c r="BT848" s="7705"/>
      <c r="BU848" s="7702"/>
      <c r="BV848" s="7702"/>
      <c r="BW848" s="7702"/>
      <c r="BX848" s="7702"/>
      <c r="BY848" s="7702"/>
      <c r="BZ848" s="7702"/>
      <c r="CA848" s="7679" t="inlineStr">
        <is>
          <t>Cert. (EN/FCC/ISED):</t>
        </is>
      </c>
      <c r="CB848" s="7999" t="inlineStr">
        <is>
          <t>EN/FCC/ISED</t>
        </is>
      </c>
      <c r="CC848" s="7708"/>
      <c r="CD848" s="7796"/>
      <c r="CE848" s="7795"/>
      <c r="CF848" s="7795"/>
      <c r="CG848" s="7795"/>
      <c r="CH848" s="7795"/>
      <c r="CI848" s="7795"/>
      <c r="CJ848" s="7795"/>
      <c r="CK848" s="7795"/>
      <c r="CL848" s="7786"/>
      <c r="CM848" s="7786"/>
      <c r="CN848" s="7786"/>
      <c r="CO848" s="7786"/>
      <c r="CP848" s="7786"/>
      <c r="CQ848" s="7786"/>
      <c r="CR848" s="7786"/>
      <c r="CS848" s="7786"/>
      <c r="CT848" s="7786"/>
      <c r="CU848" s="7786"/>
      <c r="CV848" s="7702"/>
      <c r="CW848" s="7702"/>
      <c r="CX848" s="7702"/>
      <c r="CY848" s="7702"/>
      <c r="CZ848" s="7702"/>
    </row>
    <row r="849" spans="1:104" ht="13.5" thickBot="1" x14ac:dyDescent="0.25">
      <c r="A849" s="7699"/>
      <c r="B849" s="7699"/>
      <c r="C849" s="7702"/>
      <c r="D849" s="7702"/>
      <c r="E849" s="7702"/>
      <c r="F849" s="7702"/>
      <c r="G849" s="7702"/>
      <c r="H849" s="7702"/>
      <c r="I849" s="7702"/>
      <c r="J849" s="7702"/>
      <c r="K849" s="7702"/>
      <c r="L849" s="7702"/>
      <c r="M849" s="7702"/>
      <c r="N849" s="7702"/>
      <c r="O849" s="7702"/>
      <c r="P849" s="7702"/>
      <c r="Q849" s="7702"/>
      <c r="R849" s="7702"/>
      <c r="S849" s="7702"/>
      <c r="T849" s="7702"/>
      <c r="U849" s="7702"/>
      <c r="V849" s="7702"/>
      <c r="W849" s="7702"/>
      <c r="X849" s="7702"/>
      <c r="Y849" s="7702"/>
      <c r="Z849" s="7702"/>
      <c r="AA849" s="7702"/>
      <c r="AB849" s="7702"/>
      <c r="AC849" s="7702"/>
      <c r="AD849" s="7702"/>
      <c r="AE849" s="7702"/>
      <c r="AF849" s="7702"/>
      <c r="AG849" s="7702"/>
      <c r="AH849" s="7702"/>
      <c r="AI849" s="7702"/>
      <c r="AJ849" s="7702"/>
      <c r="AK849" s="7702"/>
      <c r="AL849" s="7702"/>
      <c r="AM849" s="7702"/>
      <c r="AN849" s="7702"/>
      <c r="AO849" s="7702"/>
      <c r="AP849" s="7702"/>
      <c r="AQ849" s="7702"/>
      <c r="AR849" s="7702"/>
      <c r="AS849" s="7702"/>
      <c r="AT849" s="7702"/>
      <c r="AU849" s="7702"/>
      <c r="AV849" s="7702"/>
      <c r="AW849" s="7702"/>
      <c r="AX849" s="7702"/>
      <c r="AY849" s="7702"/>
      <c r="AZ849" s="7702"/>
      <c r="BA849" s="7702"/>
      <c r="BB849" s="7702"/>
      <c r="BC849" s="7702"/>
      <c r="BD849" s="7702"/>
      <c r="BE849" s="7702"/>
      <c r="BF849" s="7702"/>
      <c r="BG849" s="7702"/>
      <c r="BH849" s="7702"/>
      <c r="BI849" s="7702"/>
      <c r="BJ849" s="7702"/>
      <c r="BK849" s="7702"/>
      <c r="BL849" s="7702"/>
      <c r="BM849" s="7702"/>
      <c r="BN849" s="7702"/>
      <c r="BO849" s="7702"/>
      <c r="BP849" s="7702"/>
      <c r="BQ849" s="7702"/>
      <c r="BR849" s="7702"/>
      <c r="BS849" s="8293"/>
      <c r="BT849" s="7705"/>
      <c r="BU849" s="7702"/>
      <c r="BV849" s="7702"/>
      <c r="BW849" s="7702"/>
      <c r="BX849" s="7702"/>
      <c r="BY849" s="7702"/>
      <c r="BZ849" s="7702"/>
      <c r="CA849" s="7679" t="inlineStr">
        <is>
          <t>Head/Body:</t>
        </is>
      </c>
      <c r="CB849" s="7724" t="inlineStr">
        <is>
          <t>Head</t>
        </is>
      </c>
      <c r="CC849" s="7708"/>
      <c r="CD849" s="7796"/>
      <c r="CE849" s="7795"/>
      <c r="CF849" s="7795"/>
      <c r="CG849" s="7795"/>
      <c r="CH849" s="7795"/>
      <c r="CI849" s="7795"/>
      <c r="CJ849" s="7795"/>
      <c r="CK849" s="7795"/>
      <c r="CL849" s="7786"/>
      <c r="CM849" s="7786"/>
      <c r="CN849" s="7786"/>
      <c r="CO849" s="7786"/>
      <c r="CP849" s="7786"/>
      <c r="CQ849" s="7786"/>
      <c r="CR849" s="7786"/>
      <c r="CS849" s="7786"/>
      <c r="CT849" s="7786"/>
      <c r="CU849" s="7786"/>
      <c r="CV849" s="7702"/>
      <c r="CW849" s="7702"/>
      <c r="CX849" s="7702"/>
      <c r="CY849" s="7702"/>
      <c r="CZ849" s="7702"/>
    </row>
    <row r="850" spans="1:104" x14ac:dyDescent="0.2">
      <c r="A850" s="7699"/>
      <c r="B850" s="7699"/>
      <c r="C850" s="7702"/>
      <c r="D850" s="7702"/>
      <c r="E850" s="7702"/>
      <c r="F850" s="7702"/>
      <c r="G850" s="7702"/>
      <c r="H850" s="7702"/>
      <c r="I850" s="7702"/>
      <c r="J850" s="7702"/>
      <c r="K850" s="7702"/>
      <c r="L850" s="7702"/>
      <c r="M850" s="7702"/>
      <c r="N850" s="7702"/>
      <c r="O850" s="7702"/>
      <c r="P850" s="7702"/>
      <c r="Q850" s="7702"/>
      <c r="R850" s="7702"/>
      <c r="S850" s="7702"/>
      <c r="T850" s="7702"/>
      <c r="U850" s="7702"/>
      <c r="V850" s="7702"/>
      <c r="W850" s="7702"/>
      <c r="X850" s="7702"/>
      <c r="Y850" s="7702"/>
      <c r="Z850" s="7702"/>
      <c r="AA850" s="7702"/>
      <c r="AB850" s="7702"/>
      <c r="AC850" s="7702"/>
      <c r="AD850" s="7702"/>
      <c r="AE850" s="7702"/>
      <c r="AF850" s="7702"/>
      <c r="AG850" s="7702"/>
      <c r="AH850" s="7702"/>
      <c r="AI850" s="7702"/>
      <c r="AJ850" s="7702"/>
      <c r="AK850" s="7702"/>
      <c r="AL850" s="7702"/>
      <c r="AM850" s="7702"/>
      <c r="AN850" s="7702"/>
      <c r="AO850" s="7702"/>
      <c r="AP850" s="7702"/>
      <c r="AQ850" s="7702"/>
      <c r="AR850" s="7702"/>
      <c r="AS850" s="7702"/>
      <c r="AT850" s="7702"/>
      <c r="AU850" s="7702"/>
      <c r="AV850" s="7702"/>
      <c r="AW850" s="7702"/>
      <c r="AX850" s="7702"/>
      <c r="AY850" s="7702"/>
      <c r="AZ850" s="7702"/>
      <c r="BA850" s="7702"/>
      <c r="BB850" s="7702"/>
      <c r="BC850" s="7702"/>
      <c r="BD850" s="7702"/>
      <c r="BE850" s="7702"/>
      <c r="BF850" s="7702"/>
      <c r="BG850" s="7702"/>
      <c r="BH850" s="7702"/>
      <c r="BI850" s="7702"/>
      <c r="BJ850" s="7702"/>
      <c r="BK850" s="7702"/>
      <c r="BL850" s="7702"/>
      <c r="BM850" s="7702"/>
      <c r="BN850" s="7702"/>
      <c r="BO850" s="7702"/>
      <c r="BP850" s="7702"/>
      <c r="BQ850" s="7702"/>
      <c r="BR850" s="7702"/>
      <c r="BS850" s="8293"/>
      <c r="BT850" s="7705"/>
      <c r="BU850" s="7684" t="inlineStr">
        <is>
          <t>Frecuencia</t>
        </is>
      </c>
      <c r="BV850" s="7685" t="inlineStr">
        <is>
          <t>Nivel Gen.</t>
        </is>
      </c>
      <c r="BW850" s="8295" t="inlineStr">
        <is>
          <t>Medidor de Potencia</t>
        </is>
      </c>
      <c r="BX850" s="8296"/>
      <c r="BY850" s="8297" t="inlineStr">
        <is>
          <t>Observaciones</t>
        </is>
      </c>
      <c r="BZ850" s="7703"/>
      <c r="CA850" s="7998"/>
      <c r="CB850" s="7702"/>
      <c r="CC850" s="7708"/>
      <c r="CD850" s="7796"/>
      <c r="CE850" s="7795"/>
      <c r="CF850" s="7795"/>
      <c r="CG850" s="7795"/>
      <c r="CH850" s="7795"/>
      <c r="CI850" s="7795"/>
      <c r="CJ850" s="7795"/>
      <c r="CK850" s="7795"/>
      <c r="CL850" s="7786"/>
      <c r="CM850" s="7786"/>
      <c r="CN850" s="7786"/>
      <c r="CO850" s="7786"/>
      <c r="CP850" s="7786"/>
      <c r="CQ850" s="7786"/>
      <c r="CR850" s="7786"/>
      <c r="CS850" s="7786"/>
      <c r="CT850" s="7786"/>
      <c r="CU850" s="7786"/>
      <c r="CV850" s="7702"/>
      <c r="CW850" s="7702"/>
      <c r="CX850" s="7702"/>
      <c r="CY850" s="7702"/>
      <c r="CZ850" s="7702"/>
    </row>
    <row r="851" spans="1:104" ht="13.5" thickBot="1" x14ac:dyDescent="0.25">
      <c r="A851" s="7699"/>
      <c r="B851" s="7699"/>
      <c r="C851" s="7702"/>
      <c r="D851" s="7702"/>
      <c r="E851" s="7702"/>
      <c r="F851" s="7702"/>
      <c r="G851" s="7702"/>
      <c r="H851" s="7702"/>
      <c r="I851" s="7702"/>
      <c r="J851" s="7702"/>
      <c r="K851" s="7702"/>
      <c r="L851" s="7702"/>
      <c r="M851" s="7702"/>
      <c r="N851" s="7702"/>
      <c r="O851" s="7702"/>
      <c r="P851" s="7702"/>
      <c r="Q851" s="7702"/>
      <c r="R851" s="7702"/>
      <c r="S851" s="7702"/>
      <c r="T851" s="7702"/>
      <c r="U851" s="7702"/>
      <c r="V851" s="7702"/>
      <c r="W851" s="7702"/>
      <c r="X851" s="7702"/>
      <c r="Y851" s="7702"/>
      <c r="Z851" s="7702"/>
      <c r="AA851" s="7702"/>
      <c r="AB851" s="7702"/>
      <c r="AC851" s="7702"/>
      <c r="AD851" s="7702"/>
      <c r="AE851" s="7702"/>
      <c r="AF851" s="7702"/>
      <c r="AG851" s="7702"/>
      <c r="AH851" s="7702"/>
      <c r="AI851" s="7702"/>
      <c r="AJ851" s="7702"/>
      <c r="AK851" s="7702"/>
      <c r="AL851" s="7702"/>
      <c r="AM851" s="7702"/>
      <c r="AN851" s="7702"/>
      <c r="AO851" s="7702"/>
      <c r="AP851" s="7702"/>
      <c r="AQ851" s="7702"/>
      <c r="AR851" s="7702"/>
      <c r="AS851" s="7702"/>
      <c r="AT851" s="7702"/>
      <c r="AU851" s="7702"/>
      <c r="AV851" s="7702"/>
      <c r="AW851" s="7702"/>
      <c r="AX851" s="7702"/>
      <c r="AY851" s="7702"/>
      <c r="AZ851" s="7702"/>
      <c r="BA851" s="7702"/>
      <c r="BB851" s="7702"/>
      <c r="BC851" s="7702"/>
      <c r="BD851" s="7702"/>
      <c r="BE851" s="7702"/>
      <c r="BF851" s="7702"/>
      <c r="BG851" s="7702"/>
      <c r="BH851" s="7702"/>
      <c r="BI851" s="7702"/>
      <c r="BJ851" s="7702"/>
      <c r="BK851" s="7702"/>
      <c r="BL851" s="7702"/>
      <c r="BM851" s="7702"/>
      <c r="BN851" s="7702"/>
      <c r="BO851" s="7702"/>
      <c r="BP851" s="7702"/>
      <c r="BQ851" s="7702"/>
      <c r="BR851" s="7702"/>
      <c r="BS851" s="8293"/>
      <c r="BT851" s="7705"/>
      <c r="BU851" s="7747" t="inlineStr">
        <is>
          <t>(MHz)</t>
        </is>
      </c>
      <c r="BV851" s="7748" t="inlineStr">
        <is>
          <t>(dBm)</t>
        </is>
      </c>
      <c r="BW851" s="7749" t="inlineStr">
        <is>
          <t>Sensor A (mW)</t>
        </is>
      </c>
      <c r="BX851" s="7749" t="inlineStr">
        <is>
          <t>Sensor B (dBm)</t>
        </is>
      </c>
      <c r="BY851" s="8298"/>
      <c r="BZ851" s="7703"/>
      <c r="CA851" s="7998"/>
      <c r="CB851" s="7702"/>
      <c r="CC851" s="7708"/>
      <c r="CD851" s="7796"/>
      <c r="CE851" s="7795"/>
      <c r="CF851" s="7795"/>
      <c r="CG851" s="7795"/>
      <c r="CH851" s="7795"/>
      <c r="CI851" s="7795"/>
      <c r="CJ851" s="7795"/>
      <c r="CK851" s="7795"/>
      <c r="CL851" s="7786"/>
      <c r="CM851" s="7786"/>
      <c r="CN851" s="7786"/>
      <c r="CO851" s="7786"/>
      <c r="CP851" s="7786"/>
      <c r="CQ851" s="7786"/>
      <c r="CR851" s="7786"/>
      <c r="CS851" s="7786"/>
      <c r="CT851" s="7786"/>
      <c r="CU851" s="7786"/>
      <c r="CV851" s="7702"/>
      <c r="CW851" s="7702"/>
      <c r="CX851" s="7702"/>
      <c r="CY851" s="7702"/>
      <c r="CZ851" s="7702"/>
    </row>
    <row r="852" spans="1:104" ht="13.5" thickBot="1" x14ac:dyDescent="0.25">
      <c r="A852" s="7699"/>
      <c r="B852" s="7699"/>
      <c r="C852" s="7702"/>
      <c r="D852" s="7702"/>
      <c r="E852" s="7702"/>
      <c r="F852" s="7702"/>
      <c r="G852" s="7702"/>
      <c r="H852" s="7702"/>
      <c r="I852" s="7702"/>
      <c r="J852" s="7702"/>
      <c r="K852" s="7702"/>
      <c r="L852" s="7702"/>
      <c r="M852" s="7702"/>
      <c r="N852" s="7702"/>
      <c r="O852" s="7702"/>
      <c r="P852" s="7702"/>
      <c r="Q852" s="7702"/>
      <c r="R852" s="7702"/>
      <c r="S852" s="7702"/>
      <c r="T852" s="7702"/>
      <c r="U852" s="7702"/>
      <c r="V852" s="7702"/>
      <c r="W852" s="7702"/>
      <c r="X852" s="7702"/>
      <c r="Y852" s="7702"/>
      <c r="Z852" s="7702"/>
      <c r="AA852" s="7702"/>
      <c r="AB852" s="7702"/>
      <c r="AC852" s="7702"/>
      <c r="AD852" s="7702"/>
      <c r="AE852" s="7702"/>
      <c r="AF852" s="7702"/>
      <c r="AG852" s="7702"/>
      <c r="AH852" s="7702"/>
      <c r="AI852" s="7702"/>
      <c r="AJ852" s="7702"/>
      <c r="AK852" s="7702"/>
      <c r="AL852" s="7702"/>
      <c r="AM852" s="7702"/>
      <c r="AN852" s="7702"/>
      <c r="AO852" s="7702"/>
      <c r="AP852" s="7702"/>
      <c r="AQ852" s="7702"/>
      <c r="AR852" s="7702"/>
      <c r="AS852" s="7702"/>
      <c r="AT852" s="7702"/>
      <c r="AU852" s="7702"/>
      <c r="AV852" s="7702"/>
      <c r="AW852" s="7702"/>
      <c r="AX852" s="7702"/>
      <c r="AY852" s="7702"/>
      <c r="AZ852" s="7702"/>
      <c r="BA852" s="7702"/>
      <c r="BB852" s="7702"/>
      <c r="BC852" s="7702"/>
      <c r="BD852" s="7702"/>
      <c r="BE852" s="7702"/>
      <c r="BF852" s="7702"/>
      <c r="BG852" s="7702"/>
      <c r="BH852" s="7702"/>
      <c r="BI852" s="7702"/>
      <c r="BJ852" s="7702"/>
      <c r="BK852" s="7702"/>
      <c r="BL852" s="7702"/>
      <c r="BM852" s="7702"/>
      <c r="BN852" s="7702"/>
      <c r="BO852" s="7702"/>
      <c r="BP852" s="7702"/>
      <c r="BQ852" s="7702"/>
      <c r="BR852" s="7702"/>
      <c r="BS852" s="8293"/>
      <c r="BT852" s="7705"/>
      <c r="BU852" s="8299"/>
      <c r="BV852" s="7722"/>
      <c r="BW852" s="8302">
        <v>250</v>
      </c>
      <c r="BX852" s="7751"/>
      <c r="BY852" s="7723" t="inlineStr">
        <is>
          <t>Aprox. 250/100mW</t>
        </is>
      </c>
      <c r="BZ852" s="7704" t="inlineStr">
        <is>
          <t>1º</t>
        </is>
      </c>
      <c r="CA852" s="7999"/>
      <c r="CB852" s="7702" t="inlineStr">
        <is>
          <t>Elegir valor de lista desplegable</t>
        </is>
      </c>
      <c r="CC852" s="7708"/>
      <c r="CD852" s="7796"/>
      <c r="CE852" s="7795"/>
      <c r="CF852" s="7795"/>
      <c r="CG852" s="7795"/>
      <c r="CH852" s="7795"/>
      <c r="CI852" s="7795"/>
      <c r="CJ852" s="7795"/>
      <c r="CK852" s="7795"/>
      <c r="CL852" s="7786"/>
      <c r="CM852" s="7786"/>
      <c r="CN852" s="7786"/>
      <c r="CO852" s="7786"/>
      <c r="CP852" s="7786"/>
      <c r="CQ852" s="7786"/>
      <c r="CR852" s="7786"/>
      <c r="CS852" s="7786"/>
      <c r="CT852" s="7786"/>
      <c r="CU852" s="7786"/>
      <c r="CV852" s="7702"/>
      <c r="CW852" s="7702"/>
      <c r="CX852" s="7702"/>
      <c r="CY852" s="7702"/>
      <c r="CZ852" s="7702"/>
    </row>
    <row r="853" spans="1:104" ht="13.5" thickBot="1" x14ac:dyDescent="0.25">
      <c r="A853" s="7699"/>
      <c r="B853" s="7699"/>
      <c r="C853" s="7702"/>
      <c r="D853" s="7702"/>
      <c r="E853" s="7702"/>
      <c r="F853" s="7702"/>
      <c r="G853" s="7702"/>
      <c r="H853" s="7702"/>
      <c r="I853" s="7702"/>
      <c r="J853" s="7702"/>
      <c r="K853" s="7702"/>
      <c r="L853" s="7702"/>
      <c r="M853" s="7702"/>
      <c r="N853" s="7702"/>
      <c r="O853" s="7702"/>
      <c r="P853" s="7702"/>
      <c r="Q853" s="7702"/>
      <c r="R853" s="7702"/>
      <c r="S853" s="7702"/>
      <c r="T853" s="7702"/>
      <c r="U853" s="7702"/>
      <c r="V853" s="7702"/>
      <c r="W853" s="7702"/>
      <c r="X853" s="7702"/>
      <c r="Y853" s="7702"/>
      <c r="Z853" s="7702"/>
      <c r="AA853" s="7702"/>
      <c r="AB853" s="7702"/>
      <c r="AC853" s="7702"/>
      <c r="AD853" s="7702"/>
      <c r="AE853" s="7702"/>
      <c r="AF853" s="7702"/>
      <c r="AG853" s="7702"/>
      <c r="AH853" s="7702"/>
      <c r="AI853" s="7702"/>
      <c r="AJ853" s="7702"/>
      <c r="AK853" s="7702"/>
      <c r="AL853" s="7702"/>
      <c r="AM853" s="7702"/>
      <c r="AN853" s="7702"/>
      <c r="AO853" s="7702"/>
      <c r="AP853" s="7702"/>
      <c r="AQ853" s="7702"/>
      <c r="AR853" s="7702"/>
      <c r="AS853" s="7702"/>
      <c r="AT853" s="7702"/>
      <c r="AU853" s="7702"/>
      <c r="AV853" s="7702"/>
      <c r="AW853" s="7702"/>
      <c r="AX853" s="7702"/>
      <c r="AY853" s="7702"/>
      <c r="AZ853" s="7702"/>
      <c r="BA853" s="7702"/>
      <c r="BB853" s="7702"/>
      <c r="BC853" s="7702"/>
      <c r="BD853" s="7702"/>
      <c r="BE853" s="7702"/>
      <c r="BF853" s="7702"/>
      <c r="BG853" s="7702"/>
      <c r="BH853" s="7702"/>
      <c r="BI853" s="7702"/>
      <c r="BJ853" s="7702"/>
      <c r="BK853" s="7702"/>
      <c r="BL853" s="7702"/>
      <c r="BM853" s="7702"/>
      <c r="BN853" s="7702"/>
      <c r="BO853" s="7702"/>
      <c r="BP853" s="7702"/>
      <c r="BQ853" s="7702"/>
      <c r="BR853" s="7702"/>
      <c r="BS853" s="8293"/>
      <c r="BT853" s="7705"/>
      <c r="BU853" s="8300"/>
      <c r="BV853" s="7750">
        <f>BV852</f>
        <v>0</v>
      </c>
      <c r="BW853" s="8303"/>
      <c r="BX853" s="7687"/>
      <c r="BY853" s="7711" t="inlineStr">
        <is>
          <t>Lectura estabilizada</t>
        </is>
      </c>
      <c r="BZ853" s="7704" t="inlineStr">
        <is>
          <t>2º</t>
        </is>
      </c>
      <c r="CA853" s="8000"/>
      <c r="CB853" s="7702" t="inlineStr">
        <is>
          <t>Insertar valor manualmente</t>
        </is>
      </c>
      <c r="CC853" s="7708"/>
      <c r="CD853" s="7796"/>
      <c r="CE853" s="7795"/>
      <c r="CF853" s="7795"/>
      <c r="CG853" s="7795"/>
      <c r="CH853" s="7795"/>
      <c r="CI853" s="7795"/>
      <c r="CJ853" s="7795"/>
      <c r="CK853" s="7795"/>
      <c r="CL853" s="7786"/>
      <c r="CM853" s="7786"/>
      <c r="CN853" s="7786"/>
      <c r="CO853" s="7786"/>
      <c r="CP853" s="7786"/>
      <c r="CQ853" s="7786"/>
      <c r="CR853" s="7786"/>
      <c r="CS853" s="7786"/>
      <c r="CT853" s="7786"/>
      <c r="CU853" s="7786"/>
      <c r="CV853" s="7702"/>
      <c r="CW853" s="7702"/>
      <c r="CX853" s="7702"/>
      <c r="CY853" s="7702"/>
      <c r="CZ853" s="7702"/>
    </row>
    <row r="854" spans="1:104" ht="13.5" thickBot="1" x14ac:dyDescent="0.25">
      <c r="A854" s="7699"/>
      <c r="B854" s="7699"/>
      <c r="C854" s="7702"/>
      <c r="D854" s="7702"/>
      <c r="E854" s="7702"/>
      <c r="F854" s="7702"/>
      <c r="G854" s="7702"/>
      <c r="H854" s="7702"/>
      <c r="I854" s="7702"/>
      <c r="J854" s="7702"/>
      <c r="K854" s="7702"/>
      <c r="L854" s="7702"/>
      <c r="M854" s="7702"/>
      <c r="N854" s="7702"/>
      <c r="O854" s="7702"/>
      <c r="P854" s="7702"/>
      <c r="Q854" s="7702"/>
      <c r="R854" s="7702"/>
      <c r="S854" s="7702"/>
      <c r="T854" s="7702"/>
      <c r="U854" s="7702"/>
      <c r="V854" s="7702"/>
      <c r="W854" s="7702"/>
      <c r="X854" s="7702"/>
      <c r="Y854" s="7702"/>
      <c r="Z854" s="7702"/>
      <c r="AA854" s="7702"/>
      <c r="AB854" s="7702"/>
      <c r="AC854" s="7702"/>
      <c r="AD854" s="7702"/>
      <c r="AE854" s="7702"/>
      <c r="AF854" s="7702"/>
      <c r="AG854" s="7702"/>
      <c r="AH854" s="7702"/>
      <c r="AI854" s="7702"/>
      <c r="AJ854" s="7702"/>
      <c r="AK854" s="7702"/>
      <c r="AL854" s="7702"/>
      <c r="AM854" s="7702"/>
      <c r="AN854" s="7702"/>
      <c r="AO854" s="7702"/>
      <c r="AP854" s="7702"/>
      <c r="AQ854" s="7702"/>
      <c r="AR854" s="7702"/>
      <c r="AS854" s="7702"/>
      <c r="AT854" s="7702"/>
      <c r="AU854" s="7702"/>
      <c r="AV854" s="7702"/>
      <c r="AW854" s="7702"/>
      <c r="AX854" s="7702"/>
      <c r="AY854" s="7702"/>
      <c r="AZ854" s="7702"/>
      <c r="BA854" s="7702"/>
      <c r="BB854" s="7702"/>
      <c r="BC854" s="7702"/>
      <c r="BD854" s="7702"/>
      <c r="BE854" s="7702"/>
      <c r="BF854" s="7702"/>
      <c r="BG854" s="7702"/>
      <c r="BH854" s="7702"/>
      <c r="BI854" s="7702"/>
      <c r="BJ854" s="7702"/>
      <c r="BK854" s="7702"/>
      <c r="BL854" s="7702"/>
      <c r="BM854" s="7702"/>
      <c r="BN854" s="7702"/>
      <c r="BO854" s="7702"/>
      <c r="BP854" s="7702"/>
      <c r="BQ854" s="7702"/>
      <c r="BR854" s="7702"/>
      <c r="BS854" s="8293"/>
      <c r="BT854" s="7705"/>
      <c r="BU854" s="8300"/>
      <c r="BV854" s="7750">
        <f>BV852</f>
        <v>0</v>
      </c>
      <c r="BW854" s="8303"/>
      <c r="BX854" s="7687"/>
      <c r="BY854" s="7711" t="inlineStr">
        <is>
          <t>Cambio al dipolo</t>
        </is>
      </c>
      <c r="BZ854" s="7704" t="inlineStr">
        <is>
          <t>3º</t>
        </is>
      </c>
      <c r="CA854" s="8001"/>
      <c r="CB854" s="7702" t="inlineStr">
        <is>
          <t>Copiar valores de software de Temp/Hum</t>
        </is>
      </c>
      <c r="CC854" s="7708"/>
      <c r="CD854" s="7796"/>
      <c r="CE854" s="7795"/>
      <c r="CF854" s="7795"/>
      <c r="CG854" s="7795"/>
      <c r="CH854" s="7795"/>
      <c r="CI854" s="7795"/>
      <c r="CJ854" s="7795"/>
      <c r="CK854" s="7795"/>
      <c r="CL854" s="7786"/>
      <c r="CM854" s="7786"/>
      <c r="CN854" s="7786"/>
      <c r="CO854" s="7786"/>
      <c r="CP854" s="7786"/>
      <c r="CQ854" s="7786"/>
      <c r="CR854" s="7786"/>
      <c r="CS854" s="7786"/>
      <c r="CT854" s="7786"/>
      <c r="CU854" s="7786"/>
      <c r="CV854" s="7702"/>
      <c r="CW854" s="7702"/>
      <c r="CX854" s="7702"/>
      <c r="CY854" s="7702"/>
      <c r="CZ854" s="7702"/>
    </row>
    <row r="855" spans="1:104" ht="13.5" thickBot="1" x14ac:dyDescent="0.25">
      <c r="A855" s="7699"/>
      <c r="B855" s="7699"/>
      <c r="C855" s="7702"/>
      <c r="D855" s="7702"/>
      <c r="E855" s="7702"/>
      <c r="F855" s="7702"/>
      <c r="G855" s="7702"/>
      <c r="H855" s="7702"/>
      <c r="I855" s="7702"/>
      <c r="J855" s="7702"/>
      <c r="K855" s="7702"/>
      <c r="L855" s="7702"/>
      <c r="M855" s="7702"/>
      <c r="N855" s="7702"/>
      <c r="O855" s="7702"/>
      <c r="P855" s="7702"/>
      <c r="Q855" s="7702"/>
      <c r="R855" s="7702"/>
      <c r="S855" s="7702"/>
      <c r="T855" s="7702"/>
      <c r="U855" s="7702"/>
      <c r="V855" s="7702"/>
      <c r="W855" s="7702"/>
      <c r="X855" s="7702"/>
      <c r="Y855" s="7702"/>
      <c r="Z855" s="7702"/>
      <c r="AA855" s="7702"/>
      <c r="AB855" s="7702"/>
      <c r="AC855" s="7702"/>
      <c r="AD855" s="7702"/>
      <c r="AE855" s="7702"/>
      <c r="AF855" s="7702"/>
      <c r="AG855" s="7702"/>
      <c r="AH855" s="7702"/>
      <c r="AI855" s="7702"/>
      <c r="AJ855" s="7702"/>
      <c r="AK855" s="7702"/>
      <c r="AL855" s="7702"/>
      <c r="AM855" s="7702"/>
      <c r="AN855" s="7702"/>
      <c r="AO855" s="7702"/>
      <c r="AP855" s="7702"/>
      <c r="AQ855" s="7702"/>
      <c r="AR855" s="7702"/>
      <c r="AS855" s="7702"/>
      <c r="AT855" s="7702"/>
      <c r="AU855" s="7702"/>
      <c r="AV855" s="7702"/>
      <c r="AW855" s="7702"/>
      <c r="AX855" s="7702"/>
      <c r="AY855" s="7702"/>
      <c r="AZ855" s="7702"/>
      <c r="BA855" s="7702"/>
      <c r="BB855" s="7702"/>
      <c r="BC855" s="7702"/>
      <c r="BD855" s="7702"/>
      <c r="BE855" s="7702"/>
      <c r="BF855" s="7702"/>
      <c r="BG855" s="7702"/>
      <c r="BH855" s="7702"/>
      <c r="BI855" s="7702"/>
      <c r="BJ855" s="7702"/>
      <c r="BK855" s="7702"/>
      <c r="BL855" s="7702"/>
      <c r="BM855" s="7702"/>
      <c r="BN855" s="7702"/>
      <c r="BO855" s="7702"/>
      <c r="BP855" s="7702"/>
      <c r="BQ855" s="7702"/>
      <c r="BR855" s="7702"/>
      <c r="BS855" s="8293"/>
      <c r="BT855" s="7705"/>
      <c r="BU855" s="8300"/>
      <c r="BV855" s="7687"/>
      <c r="BW855" s="8303"/>
      <c r="BX855" s="7687"/>
      <c r="BY855" s="7711" t="inlineStr">
        <is>
          <t>Ajuste</t>
        </is>
      </c>
      <c r="BZ855" s="7704" t="inlineStr">
        <is>
          <t>4º</t>
        </is>
      </c>
      <c r="CA855" s="8002"/>
      <c r="CB855" s="7702" t="inlineStr">
        <is>
          <t>Celdas bloqueadas</t>
        </is>
      </c>
      <c r="CC855" s="7708"/>
      <c r="CD855" s="7796"/>
      <c r="CE855" s="7795"/>
      <c r="CF855" s="7795"/>
      <c r="CG855" s="7795"/>
      <c r="CH855" s="7795"/>
      <c r="CI855" s="7795"/>
      <c r="CJ855" s="7795"/>
      <c r="CK855" s="7795"/>
      <c r="CL855" s="7786"/>
      <c r="CM855" s="7786"/>
      <c r="CN855" s="7786"/>
      <c r="CO855" s="7786"/>
      <c r="CP855" s="7786"/>
      <c r="CQ855" s="7786"/>
      <c r="CR855" s="7786"/>
      <c r="CS855" s="7786"/>
      <c r="CT855" s="7786"/>
      <c r="CU855" s="7786"/>
      <c r="CV855" s="7702"/>
      <c r="CW855" s="7702"/>
      <c r="CX855" s="7702"/>
      <c r="CY855" s="7702"/>
      <c r="CZ855" s="7702"/>
    </row>
    <row r="856" spans="1:104" x14ac:dyDescent="0.2">
      <c r="A856" s="7699"/>
      <c r="B856" s="7699"/>
      <c r="C856" s="7702"/>
      <c r="D856" s="7702"/>
      <c r="E856" s="7702"/>
      <c r="F856" s="7702"/>
      <c r="G856" s="7702"/>
      <c r="H856" s="7702"/>
      <c r="I856" s="7702"/>
      <c r="J856" s="7702"/>
      <c r="K856" s="7702"/>
      <c r="L856" s="7702"/>
      <c r="M856" s="7702"/>
      <c r="N856" s="7702"/>
      <c r="O856" s="7702"/>
      <c r="P856" s="7702"/>
      <c r="Q856" s="7702"/>
      <c r="R856" s="7702"/>
      <c r="S856" s="7702"/>
      <c r="T856" s="7702"/>
      <c r="U856" s="7702"/>
      <c r="V856" s="7702"/>
      <c r="W856" s="7702"/>
      <c r="X856" s="7702"/>
      <c r="Y856" s="7702"/>
      <c r="Z856" s="7702"/>
      <c r="AA856" s="7702"/>
      <c r="AB856" s="7702"/>
      <c r="AC856" s="7702"/>
      <c r="AD856" s="7702"/>
      <c r="AE856" s="7702"/>
      <c r="AF856" s="7702"/>
      <c r="AG856" s="7702"/>
      <c r="AH856" s="7702"/>
      <c r="AI856" s="7702"/>
      <c r="AJ856" s="7702"/>
      <c r="AK856" s="7702"/>
      <c r="AL856" s="7702"/>
      <c r="AM856" s="7702"/>
      <c r="AN856" s="7702"/>
      <c r="AO856" s="7702"/>
      <c r="AP856" s="7702"/>
      <c r="AQ856" s="7702"/>
      <c r="AR856" s="7702"/>
      <c r="AS856" s="7702"/>
      <c r="AT856" s="7702"/>
      <c r="AU856" s="7702"/>
      <c r="AV856" s="7702"/>
      <c r="AW856" s="7702"/>
      <c r="AX856" s="7702"/>
      <c r="AY856" s="7702"/>
      <c r="AZ856" s="7702"/>
      <c r="BA856" s="7702"/>
      <c r="BB856" s="7702"/>
      <c r="BC856" s="7702"/>
      <c r="BD856" s="7702"/>
      <c r="BE856" s="7702"/>
      <c r="BF856" s="7702"/>
      <c r="BG856" s="7702"/>
      <c r="BH856" s="7702"/>
      <c r="BI856" s="7702"/>
      <c r="BJ856" s="7702"/>
      <c r="BK856" s="7702"/>
      <c r="BL856" s="7702"/>
      <c r="BM856" s="7702"/>
      <c r="BN856" s="7702"/>
      <c r="BO856" s="7702"/>
      <c r="BP856" s="7702"/>
      <c r="BQ856" s="7702"/>
      <c r="BR856" s="7702"/>
      <c r="BS856" s="8293"/>
      <c r="BT856" s="7705"/>
      <c r="BU856" s="8300"/>
      <c r="BV856" s="7750">
        <f>BV855</f>
        <v>0</v>
      </c>
      <c r="BW856" s="8303"/>
      <c r="BX856" s="7688">
        <f>BX855</f>
        <v>0</v>
      </c>
      <c r="BY856" s="7711" t="inlineStr">
        <is>
          <t>Máx durante ensayo</t>
        </is>
      </c>
      <c r="BZ856" s="7704" t="inlineStr">
        <is>
          <t>5º</t>
        </is>
      </c>
      <c r="CA856" s="7998"/>
      <c r="CB856" s="7702"/>
      <c r="CC856" s="7708"/>
      <c r="CD856" s="7796"/>
      <c r="CE856" s="7795"/>
      <c r="CF856" s="7795"/>
      <c r="CG856" s="7795"/>
      <c r="CH856" s="7795"/>
      <c r="CI856" s="7795"/>
      <c r="CJ856" s="7795"/>
      <c r="CK856" s="7795"/>
      <c r="CL856" s="7786"/>
      <c r="CM856" s="7786"/>
      <c r="CN856" s="7786"/>
      <c r="CO856" s="7786"/>
      <c r="CP856" s="7786"/>
      <c r="CQ856" s="7786"/>
      <c r="CR856" s="7786"/>
      <c r="CS856" s="7786"/>
      <c r="CT856" s="7786"/>
      <c r="CU856" s="7786"/>
      <c r="CV856" s="7702"/>
      <c r="CW856" s="7702"/>
      <c r="CX856" s="7702"/>
      <c r="CY856" s="7702"/>
      <c r="CZ856" s="7702"/>
    </row>
    <row r="857" spans="1:104" ht="13.5" thickBot="1" x14ac:dyDescent="0.25">
      <c r="A857" s="7699"/>
      <c r="B857" s="7699"/>
      <c r="C857" s="7702"/>
      <c r="D857" s="7702"/>
      <c r="E857" s="7702"/>
      <c r="F857" s="7702"/>
      <c r="G857" s="7702"/>
      <c r="H857" s="7702"/>
      <c r="I857" s="7702"/>
      <c r="J857" s="7702"/>
      <c r="K857" s="7702"/>
      <c r="L857" s="7702"/>
      <c r="M857" s="7702"/>
      <c r="N857" s="7702"/>
      <c r="O857" s="7702"/>
      <c r="P857" s="7702"/>
      <c r="Q857" s="7702"/>
      <c r="R857" s="7702"/>
      <c r="S857" s="7702"/>
      <c r="T857" s="7702"/>
      <c r="U857" s="7702"/>
      <c r="V857" s="7702"/>
      <c r="W857" s="7702"/>
      <c r="X857" s="7702"/>
      <c r="Y857" s="7702"/>
      <c r="Z857" s="7702"/>
      <c r="AA857" s="7702"/>
      <c r="AB857" s="7702"/>
      <c r="AC857" s="7702"/>
      <c r="AD857" s="7702"/>
      <c r="AE857" s="7702"/>
      <c r="AF857" s="7702"/>
      <c r="AG857" s="7702"/>
      <c r="AH857" s="7702"/>
      <c r="AI857" s="7702"/>
      <c r="AJ857" s="7702"/>
      <c r="AK857" s="7702"/>
      <c r="AL857" s="7702"/>
      <c r="AM857" s="7702"/>
      <c r="AN857" s="7702"/>
      <c r="AO857" s="7702"/>
      <c r="AP857" s="7702"/>
      <c r="AQ857" s="7702"/>
      <c r="AR857" s="7702"/>
      <c r="AS857" s="7702"/>
      <c r="AT857" s="7702"/>
      <c r="AU857" s="7702"/>
      <c r="AV857" s="7702"/>
      <c r="AW857" s="7702"/>
      <c r="AX857" s="7702"/>
      <c r="AY857" s="7702"/>
      <c r="AZ857" s="7702"/>
      <c r="BA857" s="7702"/>
      <c r="BB857" s="7702"/>
      <c r="BC857" s="7702"/>
      <c r="BD857" s="7702"/>
      <c r="BE857" s="7702"/>
      <c r="BF857" s="7702"/>
      <c r="BG857" s="7702"/>
      <c r="BH857" s="7702"/>
      <c r="BI857" s="7702"/>
      <c r="BJ857" s="7702"/>
      <c r="BK857" s="7702"/>
      <c r="BL857" s="7702"/>
      <c r="BM857" s="7702"/>
      <c r="BN857" s="7702"/>
      <c r="BO857" s="7702"/>
      <c r="BP857" s="7702"/>
      <c r="BQ857" s="7702"/>
      <c r="BR857" s="7702"/>
      <c r="BS857" s="8293"/>
      <c r="BT857" s="7705"/>
      <c r="BU857" s="8301"/>
      <c r="BV857" s="7752">
        <f>BV855</f>
        <v>0</v>
      </c>
      <c r="BW857" s="8304"/>
      <c r="BX857" s="7689">
        <f>BX855</f>
        <v>0</v>
      </c>
      <c r="BY857" s="7712" t="inlineStr">
        <is>
          <t>Mín durante ensayo</t>
        </is>
      </c>
      <c r="BZ857" s="7704" t="inlineStr">
        <is>
          <t>6º</t>
        </is>
      </c>
      <c r="CA857" s="7998"/>
      <c r="CB857" s="7702"/>
      <c r="CC857" s="7708"/>
      <c r="CD857" s="7796"/>
      <c r="CE857" s="7795"/>
      <c r="CF857" s="7795"/>
      <c r="CG857" s="7795"/>
      <c r="CH857" s="7795"/>
      <c r="CI857" s="7795"/>
      <c r="CJ857" s="7795"/>
      <c r="CK857" s="7795"/>
      <c r="CL857" s="7786"/>
      <c r="CM857" s="7786"/>
      <c r="CN857" s="7786"/>
      <c r="CO857" s="7786"/>
      <c r="CP857" s="7786"/>
      <c r="CQ857" s="7786"/>
      <c r="CR857" s="7786"/>
      <c r="CS857" s="7786"/>
      <c r="CT857" s="7786"/>
      <c r="CU857" s="7786"/>
      <c r="CV857" s="7702"/>
      <c r="CW857" s="7702"/>
      <c r="CX857" s="7702"/>
      <c r="CY857" s="7702"/>
      <c r="CZ857" s="7702"/>
    </row>
    <row r="858" spans="1:104" ht="13.5" thickBot="1" x14ac:dyDescent="0.25">
      <c r="A858" s="7699"/>
      <c r="B858" s="7699"/>
      <c r="C858" s="7702"/>
      <c r="D858" s="7702"/>
      <c r="E858" s="7702"/>
      <c r="F858" s="7702"/>
      <c r="G858" s="7702"/>
      <c r="H858" s="7702"/>
      <c r="I858" s="7702"/>
      <c r="J858" s="7702"/>
      <c r="K858" s="7702"/>
      <c r="L858" s="7702"/>
      <c r="M858" s="7702"/>
      <c r="N858" s="7702"/>
      <c r="O858" s="7702"/>
      <c r="P858" s="7702"/>
      <c r="Q858" s="7702"/>
      <c r="R858" s="7702"/>
      <c r="S858" s="7702"/>
      <c r="T858" s="7702"/>
      <c r="U858" s="7702"/>
      <c r="V858" s="7702"/>
      <c r="W858" s="7702"/>
      <c r="X858" s="7702"/>
      <c r="Y858" s="7702"/>
      <c r="Z858" s="7702"/>
      <c r="AA858" s="7702"/>
      <c r="AB858" s="7702"/>
      <c r="AC858" s="7702"/>
      <c r="AD858" s="7702"/>
      <c r="AE858" s="7702"/>
      <c r="AF858" s="7702"/>
      <c r="AG858" s="7702"/>
      <c r="AH858" s="7702"/>
      <c r="AI858" s="7702"/>
      <c r="AJ858" s="7702"/>
      <c r="AK858" s="7702"/>
      <c r="AL858" s="7702"/>
      <c r="AM858" s="7702"/>
      <c r="AN858" s="7702"/>
      <c r="AO858" s="7702"/>
      <c r="AP858" s="7702"/>
      <c r="AQ858" s="7702"/>
      <c r="AR858" s="7702"/>
      <c r="AS858" s="7702"/>
      <c r="AT858" s="7702"/>
      <c r="AU858" s="7702"/>
      <c r="AV858" s="7702"/>
      <c r="AW858" s="7702"/>
      <c r="AX858" s="7702"/>
      <c r="AY858" s="7702"/>
      <c r="AZ858" s="7702"/>
      <c r="BA858" s="7702"/>
      <c r="BB858" s="7702"/>
      <c r="BC858" s="7702"/>
      <c r="BD858" s="7702"/>
      <c r="BE858" s="7702"/>
      <c r="BF858" s="7702"/>
      <c r="BG858" s="7702"/>
      <c r="BH858" s="7702"/>
      <c r="BI858" s="7702"/>
      <c r="BJ858" s="7702"/>
      <c r="BK858" s="7702"/>
      <c r="BL858" s="7702"/>
      <c r="BM858" s="7702"/>
      <c r="BN858" s="7702"/>
      <c r="BO858" s="7702"/>
      <c r="BP858" s="7702"/>
      <c r="BQ858" s="7702"/>
      <c r="BR858" s="7702"/>
      <c r="BS858" s="8293"/>
      <c r="BT858" s="7705"/>
      <c r="BU858" s="7702"/>
      <c r="BV858" s="7702"/>
      <c r="BW858" s="7702"/>
      <c r="BX858" s="7680"/>
      <c r="BY858" s="7702"/>
      <c r="BZ858" s="7702"/>
      <c r="CA858" s="7998"/>
      <c r="CB858" s="7702"/>
      <c r="CC858" s="7708"/>
      <c r="CD858" s="7796"/>
      <c r="CE858" s="7795"/>
      <c r="CF858" s="7795"/>
      <c r="CG858" s="7795"/>
      <c r="CH858" s="7795"/>
      <c r="CI858" s="7795"/>
      <c r="CJ858" s="7795"/>
      <c r="CK858" s="7795"/>
      <c r="CL858" s="7786"/>
      <c r="CM858" s="7786"/>
      <c r="CN858" s="7786"/>
      <c r="CO858" s="7786"/>
      <c r="CP858" s="7786"/>
      <c r="CQ858" s="7786"/>
      <c r="CR858" s="7786"/>
      <c r="CS858" s="7786"/>
      <c r="CT858" s="7786"/>
      <c r="CU858" s="7786"/>
      <c r="CV858" s="7702"/>
      <c r="CW858" s="7702"/>
      <c r="CX858" s="7702"/>
      <c r="CY858" s="7702"/>
      <c r="CZ858" s="7702"/>
    </row>
    <row r="859" spans="1:104" ht="13.5" thickBot="1" x14ac:dyDescent="0.25">
      <c r="A859" s="7699"/>
      <c r="B859" s="7699"/>
      <c r="C859" s="7702"/>
      <c r="D859" s="7702"/>
      <c r="E859" s="7702"/>
      <c r="F859" s="7702"/>
      <c r="G859" s="7702"/>
      <c r="H859" s="7702"/>
      <c r="I859" s="7702"/>
      <c r="J859" s="7702"/>
      <c r="K859" s="7702"/>
      <c r="L859" s="7702"/>
      <c r="M859" s="7702"/>
      <c r="N859" s="7702"/>
      <c r="O859" s="7702"/>
      <c r="P859" s="7702"/>
      <c r="Q859" s="7702"/>
      <c r="R859" s="7702"/>
      <c r="S859" s="7702"/>
      <c r="T859" s="7702"/>
      <c r="U859" s="7702"/>
      <c r="V859" s="7702"/>
      <c r="W859" s="7702"/>
      <c r="X859" s="7702"/>
      <c r="Y859" s="7702"/>
      <c r="Z859" s="7702"/>
      <c r="AA859" s="7702"/>
      <c r="AB859" s="7702"/>
      <c r="AC859" s="7702"/>
      <c r="AD859" s="7702"/>
      <c r="AE859" s="7702"/>
      <c r="AF859" s="7702"/>
      <c r="AG859" s="7702"/>
      <c r="AH859" s="7702"/>
      <c r="AI859" s="7702"/>
      <c r="AJ859" s="7702"/>
      <c r="AK859" s="7702"/>
      <c r="AL859" s="7702"/>
      <c r="AM859" s="7702"/>
      <c r="AN859" s="7702"/>
      <c r="AO859" s="7702"/>
      <c r="AP859" s="7702"/>
      <c r="AQ859" s="7702"/>
      <c r="AR859" s="7702"/>
      <c r="AS859" s="7702"/>
      <c r="AT859" s="7702"/>
      <c r="AU859" s="7702"/>
      <c r="AV859" s="7702"/>
      <c r="AW859" s="7702"/>
      <c r="AX859" s="7702"/>
      <c r="AY859" s="7702"/>
      <c r="AZ859" s="7702"/>
      <c r="BA859" s="7702"/>
      <c r="BB859" s="7702"/>
      <c r="BC859" s="7702"/>
      <c r="BD859" s="7702"/>
      <c r="BE859" s="7702"/>
      <c r="BF859" s="7702"/>
      <c r="BG859" s="7702"/>
      <c r="BH859" s="7702"/>
      <c r="BI859" s="7702"/>
      <c r="BJ859" s="7702"/>
      <c r="BK859" s="7702"/>
      <c r="BL859" s="7702"/>
      <c r="BM859" s="7702"/>
      <c r="BN859" s="7702"/>
      <c r="BO859" s="7702"/>
      <c r="BP859" s="7702"/>
      <c r="BQ859" s="7702"/>
      <c r="BR859" s="7702"/>
      <c r="BS859" s="8293"/>
      <c r="BT859" s="7705"/>
      <c r="BU859" s="7690"/>
      <c r="BV859" s="7686" t="inlineStr">
        <is>
          <t>Medida SAR</t>
        </is>
      </c>
      <c r="BW859" s="7691" t="inlineStr">
        <is>
          <t>Valor en antena</t>
        </is>
      </c>
      <c r="BX859" s="7691" t="inlineStr">
        <is>
          <t>SAR 1W</t>
        </is>
      </c>
      <c r="BY859" s="7691" t="inlineStr">
        <is>
          <t>SAR W/g</t>
        </is>
      </c>
      <c r="BZ859" s="7691" t="inlineStr">
        <is>
          <t>Desviacion (%)</t>
        </is>
      </c>
      <c r="CA859" s="7692" t="inlineStr">
        <is>
          <t>Veredicto</t>
        </is>
      </c>
      <c r="CB859" s="7703"/>
      <c r="CC859" s="7709"/>
      <c r="CD859" s="7796"/>
      <c r="CE859" s="7795"/>
      <c r="CF859" s="7795"/>
      <c r="CG859" s="7795"/>
      <c r="CH859" s="7795"/>
      <c r="CI859" s="7795"/>
      <c r="CJ859" s="7795"/>
      <c r="CK859" s="7795"/>
      <c r="CL859" s="7786"/>
      <c r="CM859" s="7786"/>
      <c r="CN859" s="7786"/>
      <c r="CO859" s="7786"/>
      <c r="CP859" s="7786"/>
      <c r="CQ859" s="7786"/>
      <c r="CR859" s="7786"/>
      <c r="CS859" s="7786"/>
      <c r="CT859" s="7786"/>
      <c r="CU859" s="7786"/>
      <c r="CV859" s="7702"/>
      <c r="CW859" s="7702"/>
      <c r="CX859" s="7702"/>
      <c r="CY859" s="7702"/>
      <c r="CZ859" s="7702"/>
    </row>
    <row r="860" spans="1:104" x14ac:dyDescent="0.2">
      <c r="A860" s="7699"/>
      <c r="B860" s="7699"/>
      <c r="C860" s="7702"/>
      <c r="D860" s="7702"/>
      <c r="E860" s="7702"/>
      <c r="F860" s="7702"/>
      <c r="G860" s="7702"/>
      <c r="H860" s="7702"/>
      <c r="I860" s="7702"/>
      <c r="J860" s="7702"/>
      <c r="K860" s="7702"/>
      <c r="L860" s="7702"/>
      <c r="M860" s="7702"/>
      <c r="N860" s="7702"/>
      <c r="O860" s="7702"/>
      <c r="P860" s="7702"/>
      <c r="Q860" s="7702"/>
      <c r="R860" s="7702"/>
      <c r="S860" s="7702"/>
      <c r="T860" s="7702"/>
      <c r="U860" s="7702"/>
      <c r="V860" s="7702"/>
      <c r="W860" s="7702"/>
      <c r="X860" s="7702"/>
      <c r="Y860" s="7702"/>
      <c r="Z860" s="7702"/>
      <c r="AA860" s="7702"/>
      <c r="AB860" s="7702"/>
      <c r="AC860" s="7702"/>
      <c r="AD860" s="7702"/>
      <c r="AE860" s="7702"/>
      <c r="AF860" s="7702"/>
      <c r="AG860" s="7702"/>
      <c r="AH860" s="7702"/>
      <c r="AI860" s="7702"/>
      <c r="AJ860" s="7702"/>
      <c r="AK860" s="7702"/>
      <c r="AL860" s="7702"/>
      <c r="AM860" s="7702"/>
      <c r="AN860" s="7702"/>
      <c r="AO860" s="7702"/>
      <c r="AP860" s="7702"/>
      <c r="AQ860" s="7702"/>
      <c r="AR860" s="7702"/>
      <c r="AS860" s="7702"/>
      <c r="AT860" s="7702"/>
      <c r="AU860" s="7702"/>
      <c r="AV860" s="7702"/>
      <c r="AW860" s="7702"/>
      <c r="AX860" s="7702"/>
      <c r="AY860" s="7702"/>
      <c r="AZ860" s="7702"/>
      <c r="BA860" s="7702"/>
      <c r="BB860" s="7702"/>
      <c r="BC860" s="7702"/>
      <c r="BD860" s="7702"/>
      <c r="BE860" s="7702"/>
      <c r="BF860" s="7702"/>
      <c r="BG860" s="7702"/>
      <c r="BH860" s="7702"/>
      <c r="BI860" s="7702"/>
      <c r="BJ860" s="7702"/>
      <c r="BK860" s="7702"/>
      <c r="BL860" s="7702"/>
      <c r="BM860" s="7702"/>
      <c r="BN860" s="7702"/>
      <c r="BO860" s="7702"/>
      <c r="BP860" s="7702"/>
      <c r="BQ860" s="7702"/>
      <c r="BR860" s="7702"/>
      <c r="BS860" s="8293"/>
      <c r="BT860" s="7705"/>
      <c r="BU860" s="7719" t="inlineStr">
        <is>
          <t>SAR(1g)</t>
        </is>
      </c>
      <c r="BV860" s="7693"/>
      <c r="BW860" s="7713">
        <f>POWER(10,(((10*LOG10(BW852))+(AVERAGE(BX856:BX857)-BX853))/10))</f>
        <v>250.00000000000011</v>
      </c>
      <c r="BX860" s="8161">
        <f>CD842</f>
        <v>10.9</v>
      </c>
      <c r="BY860" s="7713">
        <f>BV860*1000/BW860</f>
        <v>0</v>
      </c>
      <c r="BZ860" s="7713">
        <f>((BY860-BX860)*100)/BX860</f>
        <v>-100</v>
      </c>
      <c r="CA860" s="7715" t="str">
        <f>IF(ABS(BZ860)&lt;10,"Válido","No Válido")</f>
        <v>No Válido</v>
      </c>
      <c r="CB860" s="7703"/>
      <c r="CC860" s="7709"/>
      <c r="CD860" s="7796"/>
      <c r="CE860" s="7795"/>
      <c r="CF860" s="7795"/>
      <c r="CG860" s="7795"/>
      <c r="CH860" s="7795"/>
      <c r="CI860" s="7795"/>
      <c r="CJ860" s="7795"/>
      <c r="CK860" s="7795"/>
      <c r="CL860" s="7786"/>
      <c r="CM860" s="7786"/>
      <c r="CN860" s="7786"/>
      <c r="CO860" s="7786"/>
      <c r="CP860" s="7786"/>
      <c r="CQ860" s="7786"/>
      <c r="CR860" s="7786"/>
      <c r="CS860" s="7786"/>
      <c r="CT860" s="7786"/>
      <c r="CU860" s="7786"/>
      <c r="CV860" s="7702"/>
      <c r="CW860" s="7702"/>
      <c r="CX860" s="7702"/>
      <c r="CY860" s="7702"/>
      <c r="CZ860" s="7702"/>
    </row>
    <row r="861" spans="1:104" ht="13.5" thickBot="1" x14ac:dyDescent="0.25">
      <c r="A861" s="7699"/>
      <c r="B861" s="7699"/>
      <c r="C861" s="7702"/>
      <c r="D861" s="7702"/>
      <c r="E861" s="7702"/>
      <c r="F861" s="7702"/>
      <c r="G861" s="7702"/>
      <c r="H861" s="7702"/>
      <c r="I861" s="7702"/>
      <c r="J861" s="7702"/>
      <c r="K861" s="7702"/>
      <c r="L861" s="7702"/>
      <c r="M861" s="7702"/>
      <c r="N861" s="7702"/>
      <c r="O861" s="7702"/>
      <c r="P861" s="7702"/>
      <c r="Q861" s="7702"/>
      <c r="R861" s="7702"/>
      <c r="S861" s="7702"/>
      <c r="T861" s="7702"/>
      <c r="U861" s="7702"/>
      <c r="V861" s="7702"/>
      <c r="W861" s="7702"/>
      <c r="X861" s="7702"/>
      <c r="Y861" s="7702"/>
      <c r="Z861" s="7702"/>
      <c r="AA861" s="7702"/>
      <c r="AB861" s="7702"/>
      <c r="AC861" s="7702"/>
      <c r="AD861" s="7702"/>
      <c r="AE861" s="7702"/>
      <c r="AF861" s="7702"/>
      <c r="AG861" s="7702"/>
      <c r="AH861" s="7702"/>
      <c r="AI861" s="7702"/>
      <c r="AJ861" s="7702"/>
      <c r="AK861" s="7702"/>
      <c r="AL861" s="7702"/>
      <c r="AM861" s="7702"/>
      <c r="AN861" s="7702"/>
      <c r="AO861" s="7702"/>
      <c r="AP861" s="7702"/>
      <c r="AQ861" s="7702"/>
      <c r="AR861" s="7702"/>
      <c r="AS861" s="7702"/>
      <c r="AT861" s="7702"/>
      <c r="AU861" s="7702"/>
      <c r="AV861" s="7702"/>
      <c r="AW861" s="7702"/>
      <c r="AX861" s="7702"/>
      <c r="AY861" s="7702"/>
      <c r="AZ861" s="7702"/>
      <c r="BA861" s="7702"/>
      <c r="BB861" s="7702"/>
      <c r="BC861" s="7702"/>
      <c r="BD861" s="7702"/>
      <c r="BE861" s="7702"/>
      <c r="BF861" s="7702"/>
      <c r="BG861" s="7702"/>
      <c r="BH861" s="7702"/>
      <c r="BI861" s="7702"/>
      <c r="BJ861" s="7702"/>
      <c r="BK861" s="7702"/>
      <c r="BL861" s="7702"/>
      <c r="BM861" s="7702"/>
      <c r="BN861" s="7702"/>
      <c r="BO861" s="7702"/>
      <c r="BP861" s="7702"/>
      <c r="BQ861" s="7702"/>
      <c r="BR861" s="7702"/>
      <c r="BS861" s="8293"/>
      <c r="BT861" s="7705"/>
      <c r="BU861" s="7720" t="inlineStr">
        <is>
          <t>SAR(10g)</t>
        </is>
      </c>
      <c r="BV861" s="7694"/>
      <c r="BW861" s="7714">
        <f>POWER(10,(((10*LOG10(BW852))+(AVERAGE(BX856:BX857)-BX853))/10))</f>
        <v>250.00000000000011</v>
      </c>
      <c r="BX861" s="8162">
        <f>CD843</f>
        <v>7.01</v>
      </c>
      <c r="BY861" s="7714">
        <f>BV861*1000/BW861</f>
        <v>0</v>
      </c>
      <c r="BZ861" s="7714">
        <f>((BY861-BX861)*100)/BX861</f>
        <v>-100</v>
      </c>
      <c r="CA861" s="7716" t="str">
        <f>IF(ABS(BZ861)&lt;10,"Válido","No Válido")</f>
        <v>No Válido</v>
      </c>
      <c r="CB861" s="7703"/>
      <c r="CC861" s="7709"/>
      <c r="CD861" s="7796"/>
      <c r="CE861" s="7795"/>
      <c r="CF861" s="7795"/>
      <c r="CG861" s="7795"/>
      <c r="CH861" s="7795"/>
      <c r="CI861" s="7795"/>
      <c r="CJ861" s="7795"/>
      <c r="CK861" s="7795"/>
      <c r="CL861" s="7786"/>
      <c r="CM861" s="7786"/>
      <c r="CN861" s="7786"/>
      <c r="CO861" s="7786"/>
      <c r="CP861" s="7786"/>
      <c r="CQ861" s="7786"/>
      <c r="CR861" s="7786"/>
      <c r="CS861" s="7786"/>
      <c r="CT861" s="7786"/>
      <c r="CU861" s="7786"/>
      <c r="CV861" s="7702"/>
      <c r="CW861" s="7702"/>
      <c r="CX861" s="7702"/>
      <c r="CY861" s="7702"/>
      <c r="CZ861" s="7702"/>
    </row>
    <row r="862" spans="1:104" ht="13.5" thickBot="1" x14ac:dyDescent="0.25">
      <c r="A862" s="7699"/>
      <c r="B862" s="7699"/>
      <c r="C862" s="7702"/>
      <c r="D862" s="7702"/>
      <c r="E862" s="7702"/>
      <c r="F862" s="7702"/>
      <c r="G862" s="7702"/>
      <c r="H862" s="7702"/>
      <c r="I862" s="7702"/>
      <c r="J862" s="7702"/>
      <c r="K862" s="7702"/>
      <c r="L862" s="7702"/>
      <c r="M862" s="7702"/>
      <c r="N862" s="7702"/>
      <c r="O862" s="7702"/>
      <c r="P862" s="7702"/>
      <c r="Q862" s="7702"/>
      <c r="R862" s="7702"/>
      <c r="S862" s="7702"/>
      <c r="T862" s="7702"/>
      <c r="U862" s="7702"/>
      <c r="V862" s="7702"/>
      <c r="W862" s="7702"/>
      <c r="X862" s="7702"/>
      <c r="Y862" s="7702"/>
      <c r="Z862" s="7702"/>
      <c r="AA862" s="7702"/>
      <c r="AB862" s="7702"/>
      <c r="AC862" s="7702"/>
      <c r="AD862" s="7702"/>
      <c r="AE862" s="7702"/>
      <c r="AF862" s="7702"/>
      <c r="AG862" s="7702"/>
      <c r="AH862" s="7702"/>
      <c r="AI862" s="7702"/>
      <c r="AJ862" s="7702"/>
      <c r="AK862" s="7702"/>
      <c r="AL862" s="7702"/>
      <c r="AM862" s="7702"/>
      <c r="AN862" s="7702"/>
      <c r="AO862" s="7702"/>
      <c r="AP862" s="7702"/>
      <c r="AQ862" s="7702"/>
      <c r="AR862" s="7702"/>
      <c r="AS862" s="7702"/>
      <c r="AT862" s="7702"/>
      <c r="AU862" s="7702"/>
      <c r="AV862" s="7702"/>
      <c r="AW862" s="7702"/>
      <c r="AX862" s="7702"/>
      <c r="AY862" s="7702"/>
      <c r="AZ862" s="7702"/>
      <c r="BA862" s="7702"/>
      <c r="BB862" s="7702"/>
      <c r="BC862" s="7702"/>
      <c r="BD862" s="7702"/>
      <c r="BE862" s="7702"/>
      <c r="BF862" s="7702"/>
      <c r="BG862" s="7702"/>
      <c r="BH862" s="7702"/>
      <c r="BI862" s="7702"/>
      <c r="BJ862" s="7702"/>
      <c r="BK862" s="7702"/>
      <c r="BL862" s="7702"/>
      <c r="BM862" s="7702"/>
      <c r="BN862" s="7702"/>
      <c r="BO862" s="7702"/>
      <c r="BP862" s="7702"/>
      <c r="BQ862" s="7702"/>
      <c r="BR862" s="7702"/>
      <c r="BS862" s="8293"/>
      <c r="BT862" s="7705"/>
      <c r="BU862" s="7702"/>
      <c r="BV862" s="7702"/>
      <c r="BW862" s="7702"/>
      <c r="BX862" s="7702"/>
      <c r="BY862" s="7726"/>
      <c r="BZ862" s="7726"/>
      <c r="CA862" s="7726"/>
      <c r="CB862" s="7726"/>
      <c r="CC862" s="7734"/>
      <c r="CD862" s="7796"/>
      <c r="CE862" s="7795"/>
      <c r="CF862" s="7795"/>
      <c r="CG862" s="7795"/>
      <c r="CH862" s="7795"/>
      <c r="CI862" s="7795"/>
      <c r="CJ862" s="7795"/>
      <c r="CK862" s="7795"/>
      <c r="CL862" s="7786"/>
      <c r="CM862" s="7786"/>
      <c r="CN862" s="7786"/>
      <c r="CO862" s="7786"/>
      <c r="CP862" s="7786"/>
      <c r="CQ862" s="7786"/>
      <c r="CR862" s="7786"/>
      <c r="CS862" s="7786"/>
      <c r="CT862" s="7786"/>
      <c r="CU862" s="7786"/>
      <c r="CV862" s="7702"/>
      <c r="CW862" s="7702"/>
      <c r="CX862" s="7702"/>
      <c r="CY862" s="7702"/>
      <c r="CZ862" s="7702"/>
    </row>
    <row r="863" spans="1:104" ht="26.25" thickBot="1" x14ac:dyDescent="0.25">
      <c r="A863" s="7699"/>
      <c r="B863" s="7699"/>
      <c r="C863" s="7702"/>
      <c r="D863" s="7702"/>
      <c r="E863" s="7702"/>
      <c r="F863" s="7702"/>
      <c r="G863" s="7702"/>
      <c r="H863" s="7702"/>
      <c r="I863" s="7702"/>
      <c r="J863" s="7702"/>
      <c r="K863" s="7702"/>
      <c r="L863" s="7702"/>
      <c r="M863" s="7702"/>
      <c r="N863" s="7702"/>
      <c r="O863" s="7702"/>
      <c r="P863" s="7702"/>
      <c r="Q863" s="7702"/>
      <c r="R863" s="7702"/>
      <c r="S863" s="7702"/>
      <c r="T863" s="7702"/>
      <c r="U863" s="7702"/>
      <c r="V863" s="7702"/>
      <c r="W863" s="7702"/>
      <c r="X863" s="7702"/>
      <c r="Y863" s="7702"/>
      <c r="Z863" s="7702"/>
      <c r="AA863" s="7702"/>
      <c r="AB863" s="7702"/>
      <c r="AC863" s="7702"/>
      <c r="AD863" s="7702"/>
      <c r="AE863" s="7702"/>
      <c r="AF863" s="7702"/>
      <c r="AG863" s="7702"/>
      <c r="AH863" s="7702"/>
      <c r="AI863" s="7702"/>
      <c r="AJ863" s="7702"/>
      <c r="AK863" s="7702"/>
      <c r="AL863" s="7702"/>
      <c r="AM863" s="7702"/>
      <c r="AN863" s="7702"/>
      <c r="AO863" s="7702"/>
      <c r="AP863" s="7702"/>
      <c r="AQ863" s="7702"/>
      <c r="AR863" s="7702"/>
      <c r="AS863" s="7702"/>
      <c r="AT863" s="7702"/>
      <c r="AU863" s="7702"/>
      <c r="AV863" s="7702"/>
      <c r="AW863" s="7702"/>
      <c r="AX863" s="7702"/>
      <c r="AY863" s="7702"/>
      <c r="AZ863" s="7702"/>
      <c r="BA863" s="7702"/>
      <c r="BB863" s="7702"/>
      <c r="BC863" s="7702"/>
      <c r="BD863" s="7702"/>
      <c r="BE863" s="7702"/>
      <c r="BF863" s="7702"/>
      <c r="BG863" s="7702"/>
      <c r="BH863" s="7702"/>
      <c r="BI863" s="7702"/>
      <c r="BJ863" s="7702"/>
      <c r="BK863" s="7702"/>
      <c r="BL863" s="7702"/>
      <c r="BM863" s="7702"/>
      <c r="BN863" s="7702"/>
      <c r="BO863" s="7702"/>
      <c r="BP863" s="7702"/>
      <c r="BQ863" s="7702"/>
      <c r="BR863" s="7702"/>
      <c r="BS863" s="8293"/>
      <c r="BT863" s="7705"/>
      <c r="BU863" s="7695"/>
      <c r="BV863" s="7696" t="inlineStr">
        <is>
          <t>Valor SAR extrap</t>
        </is>
      </c>
      <c r="BW863" s="7697" t="inlineStr">
        <is>
          <t>Desviacion (%)</t>
        </is>
      </c>
      <c r="BX863" s="7698" t="inlineStr">
        <is>
          <t>Veredicto</t>
        </is>
      </c>
      <c r="BY863" s="7726"/>
      <c r="BZ863" s="7726"/>
      <c r="CA863" s="7726" t="inlineStr">
        <is>
          <t>Frequency
(MHz)</t>
        </is>
      </c>
      <c r="CB863" s="7726" t="str">
        <f>CA849</f>
        <v>Head/Body:</v>
      </c>
      <c r="CC863" s="7734" t="inlineStr">
        <is>
          <t>SAR over</t>
        </is>
      </c>
      <c r="CD863" s="7796"/>
      <c r="CE863" s="7795"/>
      <c r="CF863" s="7795"/>
      <c r="CG863" s="7795"/>
      <c r="CH863" s="7795"/>
      <c r="CI863" s="7795"/>
      <c r="CJ863" s="7795"/>
      <c r="CK863" s="7795"/>
      <c r="CL863" s="7786"/>
      <c r="CM863" s="7786"/>
      <c r="CN863" s="7786"/>
      <c r="CO863" s="7786"/>
      <c r="CP863" s="7786"/>
      <c r="CQ863" s="7786"/>
      <c r="CR863" s="7786"/>
      <c r="CS863" s="7786"/>
      <c r="CT863" s="7786"/>
      <c r="CU863" s="7786"/>
      <c r="CV863" s="7702"/>
      <c r="CW863" s="7702"/>
      <c r="CX863" s="7702"/>
      <c r="CY863" s="7702"/>
      <c r="CZ863" s="7702"/>
    </row>
    <row r="864" spans="1:104" x14ac:dyDescent="0.2">
      <c r="A864" s="7699"/>
      <c r="B864" s="7699"/>
      <c r="C864" s="7702"/>
      <c r="D864" s="7702"/>
      <c r="E864" s="7702"/>
      <c r="F864" s="7702"/>
      <c r="G864" s="7702"/>
      <c r="H864" s="7702"/>
      <c r="I864" s="7702"/>
      <c r="J864" s="7702"/>
      <c r="K864" s="7702"/>
      <c r="L864" s="7702"/>
      <c r="M864" s="7702"/>
      <c r="N864" s="7702"/>
      <c r="O864" s="7702"/>
      <c r="P864" s="7702"/>
      <c r="Q864" s="7702"/>
      <c r="R864" s="7702"/>
      <c r="S864" s="7702"/>
      <c r="T864" s="7702"/>
      <c r="U864" s="7702"/>
      <c r="V864" s="7702"/>
      <c r="W864" s="7702"/>
      <c r="X864" s="7702"/>
      <c r="Y864" s="7702"/>
      <c r="Z864" s="7702"/>
      <c r="AA864" s="7702"/>
      <c r="AB864" s="7702"/>
      <c r="AC864" s="7702"/>
      <c r="AD864" s="7702"/>
      <c r="AE864" s="7702"/>
      <c r="AF864" s="7702"/>
      <c r="AG864" s="7702"/>
      <c r="AH864" s="7702"/>
      <c r="AI864" s="7702"/>
      <c r="AJ864" s="7702"/>
      <c r="AK864" s="7702"/>
      <c r="AL864" s="7702"/>
      <c r="AM864" s="7702"/>
      <c r="AN864" s="7702"/>
      <c r="AO864" s="7702"/>
      <c r="AP864" s="7702"/>
      <c r="AQ864" s="7702"/>
      <c r="AR864" s="7702"/>
      <c r="AS864" s="7702"/>
      <c r="AT864" s="7702"/>
      <c r="AU864" s="7702"/>
      <c r="AV864" s="7702"/>
      <c r="AW864" s="7702"/>
      <c r="AX864" s="7702"/>
      <c r="AY864" s="7702"/>
      <c r="AZ864" s="7702"/>
      <c r="BA864" s="7702"/>
      <c r="BB864" s="7702"/>
      <c r="BC864" s="7702"/>
      <c r="BD864" s="7702"/>
      <c r="BE864" s="7702"/>
      <c r="BF864" s="7702"/>
      <c r="BG864" s="7702"/>
      <c r="BH864" s="7702"/>
      <c r="BI864" s="7702"/>
      <c r="BJ864" s="7702"/>
      <c r="BK864" s="7702"/>
      <c r="BL864" s="7702"/>
      <c r="BM864" s="7702"/>
      <c r="BN864" s="7702"/>
      <c r="BO864" s="7702"/>
      <c r="BP864" s="7702"/>
      <c r="BQ864" s="7702"/>
      <c r="BR864" s="7702"/>
      <c r="BS864" s="8293"/>
      <c r="BT864" s="7705"/>
      <c r="BU864" s="7684" t="inlineStr">
        <is>
          <t>Fast SAR 1g</t>
        </is>
      </c>
      <c r="BV864" s="7693"/>
      <c r="BW864" s="7713" t="e">
        <f>((BV864-BV860)*100)/BV860</f>
        <v>#DIV/0!</v>
      </c>
      <c r="BX864" s="7715" t="e">
        <f>IF(ABS(BW864)&lt;3,"Válido","No Válido")</f>
        <v>#DIV/0!</v>
      </c>
      <c r="BY864" s="7726"/>
      <c r="BZ864" s="7726"/>
      <c r="CA864" s="7726">
        <f>BU852</f>
        <v>0</v>
      </c>
      <c r="CB864" s="7726" t="str">
        <f>CB849</f>
        <v>Head</v>
      </c>
      <c r="CC864" s="7734" t="inlineStr">
        <is>
          <t>1 gr.</t>
        </is>
      </c>
      <c r="CD864" s="7796"/>
      <c r="CE864" s="7795"/>
      <c r="CF864" s="7795"/>
      <c r="CG864" s="7795"/>
      <c r="CH864" s="7795"/>
      <c r="CI864" s="7795"/>
      <c r="CJ864" s="7795"/>
      <c r="CK864" s="7795"/>
      <c r="CL864" s="7786"/>
      <c r="CM864" s="7786"/>
      <c r="CN864" s="7786"/>
      <c r="CO864" s="7786"/>
      <c r="CP864" s="7786"/>
      <c r="CQ864" s="7786"/>
      <c r="CR864" s="7786"/>
      <c r="CS864" s="7786"/>
      <c r="CT864" s="7786"/>
      <c r="CU864" s="7786"/>
      <c r="CV864" s="7702"/>
      <c r="CW864" s="7702"/>
      <c r="CX864" s="7702"/>
      <c r="CY864" s="7702"/>
      <c r="CZ864" s="7702"/>
    </row>
    <row r="865" spans="1:104" ht="13.5" thickBot="1" x14ac:dyDescent="0.25">
      <c r="A865" s="7699"/>
      <c r="B865" s="7699"/>
      <c r="C865" s="7702"/>
      <c r="D865" s="7702"/>
      <c r="E865" s="7702"/>
      <c r="F865" s="7702"/>
      <c r="G865" s="7702"/>
      <c r="H865" s="7702"/>
      <c r="I865" s="7702"/>
      <c r="J865" s="7702"/>
      <c r="K865" s="7702"/>
      <c r="L865" s="7702"/>
      <c r="M865" s="7702"/>
      <c r="N865" s="7702"/>
      <c r="O865" s="7702"/>
      <c r="P865" s="7702"/>
      <c r="Q865" s="7702"/>
      <c r="R865" s="7702"/>
      <c r="S865" s="7702"/>
      <c r="T865" s="7702"/>
      <c r="U865" s="7702"/>
      <c r="V865" s="7702"/>
      <c r="W865" s="7702"/>
      <c r="X865" s="7702"/>
      <c r="Y865" s="7702"/>
      <c r="Z865" s="7702"/>
      <c r="AA865" s="7702"/>
      <c r="AB865" s="7702"/>
      <c r="AC865" s="7702"/>
      <c r="AD865" s="7702"/>
      <c r="AE865" s="7702"/>
      <c r="AF865" s="7702"/>
      <c r="AG865" s="7702"/>
      <c r="AH865" s="7702"/>
      <c r="AI865" s="7702"/>
      <c r="AJ865" s="7702"/>
      <c r="AK865" s="7702"/>
      <c r="AL865" s="7702"/>
      <c r="AM865" s="7702"/>
      <c r="AN865" s="7702"/>
      <c r="AO865" s="7702"/>
      <c r="AP865" s="7702"/>
      <c r="AQ865" s="7702"/>
      <c r="AR865" s="7702"/>
      <c r="AS865" s="7702"/>
      <c r="AT865" s="7702"/>
      <c r="AU865" s="7702"/>
      <c r="AV865" s="7702"/>
      <c r="AW865" s="7702"/>
      <c r="AX865" s="7702"/>
      <c r="AY865" s="7702"/>
      <c r="AZ865" s="7702"/>
      <c r="BA865" s="7702"/>
      <c r="BB865" s="7702"/>
      <c r="BC865" s="7702"/>
      <c r="BD865" s="7702"/>
      <c r="BE865" s="7702"/>
      <c r="BF865" s="7702"/>
      <c r="BG865" s="7702"/>
      <c r="BH865" s="7702"/>
      <c r="BI865" s="7702"/>
      <c r="BJ865" s="7702"/>
      <c r="BK865" s="7702"/>
      <c r="BL865" s="7702"/>
      <c r="BM865" s="7702"/>
      <c r="BN865" s="7702"/>
      <c r="BO865" s="7702"/>
      <c r="BP865" s="7702"/>
      <c r="BQ865" s="7702"/>
      <c r="BR865" s="7702"/>
      <c r="BS865" s="8293"/>
      <c r="BT865" s="7705"/>
      <c r="BU865" s="7718" t="inlineStr">
        <is>
          <t>Fast SAR 10g</t>
        </is>
      </c>
      <c r="BV865" s="7694"/>
      <c r="BW865" s="7714" t="e">
        <f>((BV865-BV861)*100)/BV861</f>
        <v>#DIV/0!</v>
      </c>
      <c r="BX865" s="7716" t="e">
        <f>IF(ABS(BW865)&lt;7,"Válido","No Válido")</f>
        <v>#DIV/0!</v>
      </c>
      <c r="BY865" s="7727"/>
      <c r="BZ865" s="7726"/>
      <c r="CA865" s="7732">
        <f>BU852</f>
        <v>0</v>
      </c>
      <c r="CB865" s="7730" t="str">
        <f>CB849</f>
        <v>Head</v>
      </c>
      <c r="CC865" s="7734" t="inlineStr">
        <is>
          <t>10 gr.</t>
        </is>
      </c>
      <c r="CD865" s="7796"/>
      <c r="CE865" s="7795"/>
      <c r="CF865" s="7795"/>
      <c r="CG865" s="7795"/>
      <c r="CH865" s="7795"/>
      <c r="CI865" s="7795"/>
      <c r="CJ865" s="7795"/>
      <c r="CK865" s="7795"/>
      <c r="CL865" s="7786"/>
      <c r="CM865" s="7786"/>
      <c r="CN865" s="7786"/>
      <c r="CO865" s="7786"/>
      <c r="CP865" s="7786"/>
      <c r="CQ865" s="7786"/>
      <c r="CR865" s="7786"/>
      <c r="CS865" s="7786"/>
      <c r="CT865" s="7786"/>
      <c r="CU865" s="7786"/>
      <c r="CV865" s="7702"/>
      <c r="CW865" s="7702"/>
      <c r="CX865" s="7702"/>
      <c r="CY865" s="7702"/>
      <c r="CZ865" s="7702"/>
    </row>
    <row r="866" spans="1:104" x14ac:dyDescent="0.2">
      <c r="A866" s="7699"/>
      <c r="B866" s="7699"/>
      <c r="C866" s="7702"/>
      <c r="D866" s="7702"/>
      <c r="E866" s="7702"/>
      <c r="F866" s="7702"/>
      <c r="G866" s="7702"/>
      <c r="H866" s="7702"/>
      <c r="I866" s="7702"/>
      <c r="J866" s="7702"/>
      <c r="K866" s="7702"/>
      <c r="L866" s="7702"/>
      <c r="M866" s="7702"/>
      <c r="N866" s="7702"/>
      <c r="O866" s="7702"/>
      <c r="P866" s="7702"/>
      <c r="Q866" s="7702"/>
      <c r="R866" s="7702"/>
      <c r="S866" s="7702"/>
      <c r="T866" s="7702"/>
      <c r="U866" s="7702"/>
      <c r="V866" s="7702"/>
      <c r="W866" s="7702"/>
      <c r="X866" s="7702"/>
      <c r="Y866" s="7702"/>
      <c r="Z866" s="7702"/>
      <c r="AA866" s="7702"/>
      <c r="AB866" s="7702"/>
      <c r="AC866" s="7702"/>
      <c r="AD866" s="7702"/>
      <c r="AE866" s="7702"/>
      <c r="AF866" s="7702"/>
      <c r="AG866" s="7702"/>
      <c r="AH866" s="7702"/>
      <c r="AI866" s="7702"/>
      <c r="AJ866" s="7702"/>
      <c r="AK866" s="7702"/>
      <c r="AL866" s="7702"/>
      <c r="AM866" s="7702"/>
      <c r="AN866" s="7702"/>
      <c r="AO866" s="7702"/>
      <c r="AP866" s="7702"/>
      <c r="AQ866" s="7702"/>
      <c r="AR866" s="7702"/>
      <c r="AS866" s="7702"/>
      <c r="AT866" s="7702"/>
      <c r="AU866" s="7702"/>
      <c r="AV866" s="7702"/>
      <c r="AW866" s="7702"/>
      <c r="AX866" s="7702"/>
      <c r="AY866" s="7702"/>
      <c r="AZ866" s="7702"/>
      <c r="BA866" s="7702"/>
      <c r="BB866" s="7702"/>
      <c r="BC866" s="7702"/>
      <c r="BD866" s="7702"/>
      <c r="BE866" s="7702"/>
      <c r="BF866" s="7702"/>
      <c r="BG866" s="7702"/>
      <c r="BH866" s="7702"/>
      <c r="BI866" s="7702"/>
      <c r="BJ866" s="7702"/>
      <c r="BK866" s="7702"/>
      <c r="BL866" s="7702"/>
      <c r="BM866" s="7702"/>
      <c r="BN866" s="7702"/>
      <c r="BO866" s="7702"/>
      <c r="BP866" s="7702"/>
      <c r="BQ866" s="7702"/>
      <c r="BR866" s="7702"/>
      <c r="BS866" s="8293"/>
      <c r="BT866" s="7735"/>
      <c r="BU866" s="7784"/>
      <c r="BV866" s="7784"/>
      <c r="BW866" s="7702"/>
      <c r="BX866" s="7702"/>
      <c r="BY866" s="7785"/>
      <c r="BZ866" s="7702"/>
      <c r="CA866" s="7998"/>
      <c r="CB866" s="7702"/>
      <c r="CC866" s="7708"/>
      <c r="CD866" s="7796"/>
      <c r="CE866" s="7795"/>
      <c r="CF866" s="7795"/>
      <c r="CG866" s="7795"/>
      <c r="CH866" s="7795"/>
      <c r="CI866" s="7795"/>
      <c r="CJ866" s="7795"/>
      <c r="CK866" s="7795"/>
      <c r="CL866" s="7786"/>
      <c r="CM866" s="7786"/>
      <c r="CN866" s="7786"/>
      <c r="CO866" s="7786"/>
      <c r="CP866" s="7786"/>
      <c r="CQ866" s="7786"/>
      <c r="CR866" s="7786"/>
      <c r="CS866" s="7786"/>
      <c r="CT866" s="7786"/>
      <c r="CU866" s="7786"/>
      <c r="CV866" s="7702"/>
      <c r="CW866" s="7702"/>
      <c r="CX866" s="7702"/>
      <c r="CY866" s="7702"/>
      <c r="CZ866" s="7702"/>
    </row>
    <row r="867" spans="1:104" x14ac:dyDescent="0.2">
      <c r="A867" s="7699"/>
      <c r="B867" s="7699"/>
      <c r="C867" s="7702"/>
      <c r="D867" s="7702"/>
      <c r="E867" s="7702"/>
      <c r="F867" s="7702"/>
      <c r="G867" s="7702"/>
      <c r="H867" s="7702"/>
      <c r="I867" s="7702"/>
      <c r="J867" s="7702"/>
      <c r="K867" s="7702"/>
      <c r="L867" s="7702"/>
      <c r="M867" s="7702"/>
      <c r="N867" s="7702"/>
      <c r="O867" s="7702"/>
      <c r="P867" s="7702"/>
      <c r="Q867" s="7702"/>
      <c r="R867" s="7702"/>
      <c r="S867" s="7702"/>
      <c r="T867" s="7702"/>
      <c r="U867" s="7702"/>
      <c r="V867" s="7702"/>
      <c r="W867" s="7702"/>
      <c r="X867" s="7702"/>
      <c r="Y867" s="7702"/>
      <c r="Z867" s="7702"/>
      <c r="AA867" s="7702"/>
      <c r="AB867" s="7702"/>
      <c r="AC867" s="7702"/>
      <c r="AD867" s="7702"/>
      <c r="AE867" s="7702"/>
      <c r="AF867" s="7702"/>
      <c r="AG867" s="7702"/>
      <c r="AH867" s="7702"/>
      <c r="AI867" s="7702"/>
      <c r="AJ867" s="7702"/>
      <c r="AK867" s="7702"/>
      <c r="AL867" s="7702"/>
      <c r="AM867" s="7702"/>
      <c r="AN867" s="7702"/>
      <c r="AO867" s="7702"/>
      <c r="AP867" s="7702"/>
      <c r="AQ867" s="7702"/>
      <c r="AR867" s="7702"/>
      <c r="AS867" s="7702"/>
      <c r="AT867" s="7702"/>
      <c r="AU867" s="7702"/>
      <c r="AV867" s="7702"/>
      <c r="AW867" s="7702"/>
      <c r="AX867" s="7702"/>
      <c r="AY867" s="7702"/>
      <c r="AZ867" s="7702"/>
      <c r="BA867" s="7702"/>
      <c r="BB867" s="7702"/>
      <c r="BC867" s="7702"/>
      <c r="BD867" s="7702"/>
      <c r="BE867" s="7702"/>
      <c r="BF867" s="7702"/>
      <c r="BG867" s="7702"/>
      <c r="BH867" s="7702"/>
      <c r="BI867" s="7702"/>
      <c r="BJ867" s="7702"/>
      <c r="BK867" s="7702"/>
      <c r="BL867" s="7702"/>
      <c r="BM867" s="7702"/>
      <c r="BN867" s="7702"/>
      <c r="BO867" s="7702"/>
      <c r="BP867" s="7702"/>
      <c r="BQ867" s="7702"/>
      <c r="BR867" s="7702"/>
      <c r="BS867" s="8293"/>
      <c r="BT867" s="7726"/>
      <c r="BU867" s="7727" t="inlineStr">
        <is>
          <t>Date</t>
        </is>
      </c>
      <c r="BV867" s="7727" t="inlineStr">
        <is>
          <t>Frequency
(MHz)</t>
        </is>
      </c>
      <c r="BW867" s="7726" t="str">
        <f>CA849</f>
        <v>Head/Body:</v>
      </c>
      <c r="BX867" s="7726" t="inlineStr">
        <is>
          <t>SAR over</t>
        </is>
      </c>
      <c r="BY867" s="7726" t="inlineStr">
        <is>
          <t>Fast SAR
(W/kg)</t>
        </is>
      </c>
      <c r="BZ867" s="7726" t="inlineStr">
        <is>
          <t>SAR
(W/kg)</t>
        </is>
      </c>
      <c r="CA867" s="7726" t="inlineStr">
        <is>
          <t>1 W Target
SAR (W/kg)</t>
        </is>
      </c>
      <c r="CB867" s="7726" t="inlineStr">
        <is>
          <t>1 W Norm.
SAR (W/kg)</t>
        </is>
      </c>
      <c r="CC867" s="7734" t="inlineStr">
        <is>
          <t>Drift (%)</t>
        </is>
      </c>
      <c r="CD867" s="7796"/>
      <c r="CE867" s="7795"/>
      <c r="CF867" s="7795"/>
      <c r="CG867" s="7795"/>
      <c r="CH867" s="7795"/>
      <c r="CI867" s="7795"/>
      <c r="CJ867" s="7795"/>
      <c r="CK867" s="7795"/>
      <c r="CL867" s="7786"/>
      <c r="CM867" s="7786"/>
      <c r="CN867" s="7786"/>
      <c r="CO867" s="7786"/>
      <c r="CP867" s="7786"/>
      <c r="CQ867" s="7786"/>
      <c r="CR867" s="7786"/>
      <c r="CS867" s="7786"/>
      <c r="CT867" s="7786"/>
      <c r="CU867" s="7786"/>
      <c r="CV867" s="7702"/>
      <c r="CW867" s="7702"/>
      <c r="CX867" s="7702"/>
      <c r="CY867" s="7702"/>
      <c r="CZ867" s="7702"/>
    </row>
    <row r="868" spans="1:104" x14ac:dyDescent="0.2">
      <c r="A868" s="7699"/>
      <c r="B868" s="7699"/>
      <c r="C868" s="7702"/>
      <c r="D868" s="7702"/>
      <c r="E868" s="7702"/>
      <c r="F868" s="7702"/>
      <c r="G868" s="7702"/>
      <c r="H868" s="7702"/>
      <c r="I868" s="7702"/>
      <c r="J868" s="7702"/>
      <c r="K868" s="7702"/>
      <c r="L868" s="7702"/>
      <c r="M868" s="7702"/>
      <c r="N868" s="7702"/>
      <c r="O868" s="7702"/>
      <c r="P868" s="7702"/>
      <c r="Q868" s="7702"/>
      <c r="R868" s="7702"/>
      <c r="S868" s="7702"/>
      <c r="T868" s="7702"/>
      <c r="U868" s="7702"/>
      <c r="V868" s="7702"/>
      <c r="W868" s="7702"/>
      <c r="X868" s="7702"/>
      <c r="Y868" s="7702"/>
      <c r="Z868" s="7702"/>
      <c r="AA868" s="7702"/>
      <c r="AB868" s="7702"/>
      <c r="AC868" s="7702"/>
      <c r="AD868" s="7702"/>
      <c r="AE868" s="7702"/>
      <c r="AF868" s="7702"/>
      <c r="AG868" s="7702"/>
      <c r="AH868" s="7702"/>
      <c r="AI868" s="7702"/>
      <c r="AJ868" s="7702"/>
      <c r="AK868" s="7702"/>
      <c r="AL868" s="7702"/>
      <c r="AM868" s="7702"/>
      <c r="AN868" s="7702"/>
      <c r="AO868" s="7702"/>
      <c r="AP868" s="7702"/>
      <c r="AQ868" s="7702"/>
      <c r="AR868" s="7702"/>
      <c r="AS868" s="7702"/>
      <c r="AT868" s="7702"/>
      <c r="AU868" s="7702"/>
      <c r="AV868" s="7702"/>
      <c r="AW868" s="7702"/>
      <c r="AX868" s="7702"/>
      <c r="AY868" s="7702"/>
      <c r="AZ868" s="7702"/>
      <c r="BA868" s="7702"/>
      <c r="BB868" s="7702"/>
      <c r="BC868" s="7702"/>
      <c r="BD868" s="7702"/>
      <c r="BE868" s="7702"/>
      <c r="BF868" s="7702"/>
      <c r="BG868" s="7702"/>
      <c r="BH868" s="7702"/>
      <c r="BI868" s="7702"/>
      <c r="BJ868" s="7702"/>
      <c r="BK868" s="7702"/>
      <c r="BL868" s="7702"/>
      <c r="BM868" s="7702"/>
      <c r="BN868" s="7702"/>
      <c r="BO868" s="7702"/>
      <c r="BP868" s="7702"/>
      <c r="BQ868" s="7702"/>
      <c r="BR868" s="7702"/>
      <c r="BS868" s="8293"/>
      <c r="BT868" s="7735"/>
      <c r="BU868" s="7757">
        <f>CB843</f>
        <v>0</v>
      </c>
      <c r="BV868" s="7732">
        <f>BU852</f>
        <v>0</v>
      </c>
      <c r="BW868" s="7732" t="str">
        <f>CB849</f>
        <v>Head</v>
      </c>
      <c r="BX868" s="7732" t="inlineStr">
        <is>
          <t>1 gr.</t>
        </is>
      </c>
      <c r="BY868" s="7732">
        <f>BV864</f>
        <v>0</v>
      </c>
      <c r="BZ868" s="7728">
        <f>BV860</f>
        <v>0</v>
      </c>
      <c r="CA868" s="7732">
        <f t="shared" ref="CA868:CA869" si="108">BX860</f>
        <v>10.9</v>
      </c>
      <c r="CB868" s="7730">
        <f t="shared" ref="CB868:CB869" si="109">BY860</f>
        <v>0</v>
      </c>
      <c r="CC868" s="7734">
        <f t="shared" ref="CC868:CC869" si="110">BZ860</f>
        <v>-100</v>
      </c>
      <c r="CD868" s="7796"/>
      <c r="CE868" s="7795"/>
      <c r="CF868" s="7795"/>
      <c r="CG868" s="7795"/>
      <c r="CH868" s="7795"/>
      <c r="CI868" s="7795"/>
      <c r="CJ868" s="7795"/>
      <c r="CK868" s="7795"/>
      <c r="CL868" s="7786"/>
      <c r="CM868" s="7786"/>
      <c r="CN868" s="7786"/>
      <c r="CO868" s="7786"/>
      <c r="CP868" s="7786"/>
      <c r="CQ868" s="7786"/>
      <c r="CR868" s="7786"/>
      <c r="CS868" s="7786"/>
      <c r="CT868" s="7786"/>
      <c r="CU868" s="7786"/>
      <c r="CV868" s="7702"/>
      <c r="CW868" s="7702"/>
      <c r="CX868" s="7702"/>
      <c r="CY868" s="7702"/>
      <c r="CZ868" s="7702"/>
    </row>
    <row r="869" spans="1:104" x14ac:dyDescent="0.2">
      <c r="A869" s="7699"/>
      <c r="B869" s="7699"/>
      <c r="C869" s="7702"/>
      <c r="D869" s="7702"/>
      <c r="E869" s="7702"/>
      <c r="F869" s="7702"/>
      <c r="G869" s="7702"/>
      <c r="H869" s="7702"/>
      <c r="I869" s="7702"/>
      <c r="J869" s="7702"/>
      <c r="K869" s="7702"/>
      <c r="L869" s="7702"/>
      <c r="M869" s="7702"/>
      <c r="N869" s="7702"/>
      <c r="O869" s="7702"/>
      <c r="P869" s="7702"/>
      <c r="Q869" s="7702"/>
      <c r="R869" s="7702"/>
      <c r="S869" s="7702"/>
      <c r="T869" s="7702"/>
      <c r="U869" s="7702"/>
      <c r="V869" s="7702"/>
      <c r="W869" s="7702"/>
      <c r="X869" s="7702"/>
      <c r="Y869" s="7702"/>
      <c r="Z869" s="7702"/>
      <c r="AA869" s="7702"/>
      <c r="AB869" s="7702"/>
      <c r="AC869" s="7702"/>
      <c r="AD869" s="7702"/>
      <c r="AE869" s="7702"/>
      <c r="AF869" s="7702"/>
      <c r="AG869" s="7702"/>
      <c r="AH869" s="7702"/>
      <c r="AI869" s="7702"/>
      <c r="AJ869" s="7702"/>
      <c r="AK869" s="7702"/>
      <c r="AL869" s="7702"/>
      <c r="AM869" s="7702"/>
      <c r="AN869" s="7702"/>
      <c r="AO869" s="7702"/>
      <c r="AP869" s="7702"/>
      <c r="AQ869" s="7702"/>
      <c r="AR869" s="7702"/>
      <c r="AS869" s="7702"/>
      <c r="AT869" s="7702"/>
      <c r="AU869" s="7702"/>
      <c r="AV869" s="7702"/>
      <c r="AW869" s="7702"/>
      <c r="AX869" s="7702"/>
      <c r="AY869" s="7702"/>
      <c r="AZ869" s="7702"/>
      <c r="BA869" s="7702"/>
      <c r="BB869" s="7702"/>
      <c r="BC869" s="7702"/>
      <c r="BD869" s="7702"/>
      <c r="BE869" s="7702"/>
      <c r="BF869" s="7702"/>
      <c r="BG869" s="7702"/>
      <c r="BH869" s="7702"/>
      <c r="BI869" s="7702"/>
      <c r="BJ869" s="7702"/>
      <c r="BK869" s="7702"/>
      <c r="BL869" s="7702"/>
      <c r="BM869" s="7702"/>
      <c r="BN869" s="7702"/>
      <c r="BO869" s="7702"/>
      <c r="BP869" s="7702"/>
      <c r="BQ869" s="7702"/>
      <c r="BR869" s="7702"/>
      <c r="BS869" s="8293"/>
      <c r="BT869" s="7736"/>
      <c r="BU869" s="7757">
        <f>CB843</f>
        <v>0</v>
      </c>
      <c r="BV869" s="7730">
        <f>BU852</f>
        <v>0</v>
      </c>
      <c r="BW869" s="7731" t="str">
        <f>CB849</f>
        <v>Head</v>
      </c>
      <c r="BX869" s="7731" t="inlineStr">
        <is>
          <t>10 gr.</t>
        </is>
      </c>
      <c r="BY869" s="7730">
        <f>BV865</f>
        <v>0</v>
      </c>
      <c r="BZ869" s="7728">
        <f>BV861</f>
        <v>0</v>
      </c>
      <c r="CA869" s="7728">
        <f t="shared" si="108"/>
        <v>7.01</v>
      </c>
      <c r="CB869" s="7728">
        <f t="shared" si="109"/>
        <v>0</v>
      </c>
      <c r="CC869" s="7734">
        <f t="shared" si="110"/>
        <v>-100</v>
      </c>
      <c r="CD869" s="7796"/>
      <c r="CE869" s="7795"/>
      <c r="CF869" s="7795"/>
      <c r="CG869" s="7795"/>
      <c r="CH869" s="7795"/>
      <c r="CI869" s="7795"/>
      <c r="CJ869" s="7795"/>
      <c r="CK869" s="7795"/>
      <c r="CL869" s="7786"/>
      <c r="CM869" s="7786"/>
      <c r="CN869" s="7786"/>
      <c r="CO869" s="7786"/>
      <c r="CP869" s="7786"/>
      <c r="CQ869" s="7786"/>
      <c r="CR869" s="7786"/>
      <c r="CS869" s="7786"/>
      <c r="CT869" s="7786"/>
      <c r="CU869" s="7786"/>
      <c r="CV869" s="7702"/>
      <c r="CW869" s="7702"/>
      <c r="CX869" s="7702"/>
      <c r="CY869" s="7702"/>
      <c r="CZ869" s="7702"/>
    </row>
    <row r="870" spans="1:104" ht="13.5" thickBot="1" x14ac:dyDescent="0.25">
      <c r="A870" s="7699"/>
      <c r="B870" s="7699"/>
      <c r="C870" s="7702"/>
      <c r="D870" s="7702"/>
      <c r="E870" s="7702"/>
      <c r="F870" s="7702"/>
      <c r="G870" s="7702"/>
      <c r="H870" s="7702"/>
      <c r="I870" s="7702"/>
      <c r="J870" s="7702"/>
      <c r="K870" s="7702"/>
      <c r="L870" s="7702"/>
      <c r="M870" s="7702"/>
      <c r="N870" s="7702"/>
      <c r="O870" s="7702"/>
      <c r="P870" s="7702"/>
      <c r="Q870" s="7702"/>
      <c r="R870" s="7702"/>
      <c r="S870" s="7702"/>
      <c r="T870" s="7702"/>
      <c r="U870" s="7702"/>
      <c r="V870" s="7702"/>
      <c r="W870" s="7702"/>
      <c r="X870" s="7702"/>
      <c r="Y870" s="7702"/>
      <c r="Z870" s="7702"/>
      <c r="AA870" s="7702"/>
      <c r="AB870" s="7702"/>
      <c r="AC870" s="7702"/>
      <c r="AD870" s="7702"/>
      <c r="AE870" s="7702"/>
      <c r="AF870" s="7702"/>
      <c r="AG870" s="7702"/>
      <c r="AH870" s="7702"/>
      <c r="AI870" s="7702"/>
      <c r="AJ870" s="7702"/>
      <c r="AK870" s="7702"/>
      <c r="AL870" s="7702"/>
      <c r="AM870" s="7702"/>
      <c r="AN870" s="7702"/>
      <c r="AO870" s="7702"/>
      <c r="AP870" s="7702"/>
      <c r="AQ870" s="7702"/>
      <c r="AR870" s="7702"/>
      <c r="AS870" s="7702"/>
      <c r="AT870" s="7702"/>
      <c r="AU870" s="7702"/>
      <c r="AV870" s="7702"/>
      <c r="AW870" s="7702"/>
      <c r="AX870" s="7702"/>
      <c r="AY870" s="7702"/>
      <c r="AZ870" s="7702"/>
      <c r="BA870" s="7702"/>
      <c r="BB870" s="7702"/>
      <c r="BC870" s="7702"/>
      <c r="BD870" s="7702"/>
      <c r="BE870" s="7702"/>
      <c r="BF870" s="7702"/>
      <c r="BG870" s="7702"/>
      <c r="BH870" s="7702"/>
      <c r="BI870" s="7702"/>
      <c r="BJ870" s="7702"/>
      <c r="BK870" s="7702"/>
      <c r="BL870" s="7702"/>
      <c r="BM870" s="7702"/>
      <c r="BN870" s="7702"/>
      <c r="BO870" s="7702"/>
      <c r="BP870" s="7702"/>
      <c r="BQ870" s="7702"/>
      <c r="BR870" s="7702"/>
      <c r="BS870" s="8294"/>
      <c r="BT870" s="7737"/>
      <c r="BU870" s="7787"/>
      <c r="BV870" s="7788"/>
      <c r="BW870" s="7789"/>
      <c r="BX870" s="7790"/>
      <c r="BY870" s="7791"/>
      <c r="BZ870" s="7789"/>
      <c r="CA870" s="7790"/>
      <c r="CB870" s="7792"/>
      <c r="CC870" s="7793"/>
      <c r="CD870" s="7796"/>
      <c r="CE870" s="7795"/>
      <c r="CF870" s="7795"/>
      <c r="CG870" s="7795"/>
      <c r="CH870" s="7795"/>
      <c r="CI870" s="7795"/>
      <c r="CJ870" s="7795"/>
      <c r="CK870" s="7795"/>
      <c r="CL870" s="7786"/>
      <c r="CM870" s="7786"/>
      <c r="CN870" s="7786"/>
      <c r="CO870" s="7786"/>
      <c r="CP870" s="7786"/>
      <c r="CQ870" s="7786"/>
      <c r="CR870" s="7786"/>
      <c r="CS870" s="7786"/>
      <c r="CT870" s="7786"/>
      <c r="CU870" s="7786"/>
      <c r="CV870" s="7702"/>
      <c r="CW870" s="7702"/>
      <c r="CX870" s="7702"/>
      <c r="CY870" s="7702"/>
      <c r="CZ870" s="7702"/>
    </row>
    <row r="871" spans="1:104" x14ac:dyDescent="0.2">
      <c r="A871" s="7699"/>
      <c r="B871" s="7699"/>
      <c r="C871" s="7702"/>
      <c r="D871" s="7702"/>
      <c r="E871" s="7702"/>
      <c r="F871" s="7702"/>
      <c r="G871" s="7702"/>
      <c r="H871" s="7702"/>
      <c r="I871" s="7702"/>
      <c r="J871" s="7702"/>
      <c r="K871" s="7702"/>
      <c r="L871" s="7702"/>
      <c r="M871" s="7702"/>
      <c r="N871" s="7702"/>
      <c r="O871" s="7702"/>
      <c r="P871" s="7702"/>
      <c r="Q871" s="7702"/>
      <c r="R871" s="7702"/>
      <c r="S871" s="7702"/>
      <c r="T871" s="7702"/>
      <c r="U871" s="7702"/>
      <c r="V871" s="7702"/>
      <c r="W871" s="7702"/>
      <c r="X871" s="7702"/>
      <c r="Y871" s="7702"/>
      <c r="Z871" s="7702"/>
      <c r="AA871" s="7702"/>
      <c r="AB871" s="7702"/>
      <c r="AC871" s="7702"/>
      <c r="AD871" s="7702"/>
      <c r="AE871" s="7702"/>
      <c r="AF871" s="7702"/>
      <c r="AG871" s="7702"/>
      <c r="AH871" s="7702"/>
      <c r="AI871" s="7702"/>
      <c r="AJ871" s="7702"/>
      <c r="AK871" s="7702"/>
      <c r="AL871" s="7702"/>
      <c r="AM871" s="7702"/>
      <c r="AN871" s="7702"/>
      <c r="AO871" s="7702"/>
      <c r="AP871" s="7702"/>
      <c r="AQ871" s="7702"/>
      <c r="AR871" s="7702"/>
      <c r="AS871" s="7702"/>
      <c r="AT871" s="7702"/>
      <c r="AU871" s="7702"/>
      <c r="AV871" s="7702"/>
      <c r="AW871" s="7702"/>
      <c r="AX871" s="7702"/>
      <c r="AY871" s="7702"/>
      <c r="AZ871" s="7702"/>
      <c r="BA871" s="7702"/>
      <c r="BB871" s="7702"/>
      <c r="BC871" s="7702"/>
      <c r="BD871" s="7702"/>
      <c r="BE871" s="7702"/>
      <c r="BF871" s="7702"/>
      <c r="BG871" s="7702"/>
      <c r="BH871" s="7702"/>
      <c r="BI871" s="7702"/>
      <c r="BJ871" s="7702"/>
      <c r="BK871" s="7702"/>
      <c r="BL871" s="7702"/>
      <c r="BM871" s="7702"/>
      <c r="BN871" s="7702"/>
      <c r="BO871" s="7702"/>
      <c r="BP871" s="7702"/>
      <c r="BQ871" s="7702"/>
      <c r="BR871" s="7702"/>
      <c r="BS871" s="7702"/>
      <c r="BT871" s="7702"/>
      <c r="BU871" s="7702"/>
      <c r="BV871" s="7702"/>
      <c r="BW871" s="7702"/>
      <c r="BX871" s="7702"/>
      <c r="BY871" s="7702"/>
      <c r="BZ871" s="7702"/>
      <c r="CA871" s="7998"/>
      <c r="CB871" s="7702"/>
      <c r="CC871" s="7702"/>
      <c r="CD871" s="7795"/>
      <c r="CE871" s="7795"/>
      <c r="CF871" s="7795"/>
      <c r="CG871" s="7795"/>
      <c r="CH871" s="7795"/>
      <c r="CI871" s="7795"/>
      <c r="CJ871" s="7795"/>
      <c r="CK871" s="7795"/>
      <c r="CL871" s="7786"/>
      <c r="CM871" s="7786"/>
      <c r="CN871" s="7786"/>
      <c r="CO871" s="7786"/>
      <c r="CP871" s="7786"/>
      <c r="CQ871" s="7786"/>
      <c r="CR871" s="7786"/>
      <c r="CS871" s="7786"/>
      <c r="CT871" s="7786"/>
      <c r="CU871" s="7786"/>
      <c r="CV871" s="7702"/>
      <c r="CW871" s="7702"/>
      <c r="CX871" s="7702"/>
      <c r="CY871" s="7702"/>
      <c r="CZ871" s="7702"/>
    </row>
    <row r="872" spans="1:104" ht="13.5" thickBot="1" x14ac:dyDescent="0.25">
      <c r="A872" s="7699"/>
      <c r="B872" s="7699"/>
      <c r="C872" s="7702"/>
      <c r="D872" s="7702"/>
      <c r="E872" s="7702"/>
      <c r="F872" s="7702"/>
      <c r="G872" s="7702"/>
      <c r="H872" s="7702"/>
      <c r="I872" s="7702"/>
      <c r="J872" s="7702"/>
      <c r="K872" s="7702"/>
      <c r="L872" s="7702"/>
      <c r="M872" s="7702"/>
      <c r="N872" s="7702"/>
      <c r="O872" s="7702"/>
      <c r="P872" s="7702"/>
      <c r="Q872" s="7702"/>
      <c r="R872" s="7702"/>
      <c r="S872" s="7702"/>
      <c r="T872" s="7702"/>
      <c r="U872" s="7702"/>
      <c r="V872" s="7702"/>
      <c r="W872" s="7702"/>
      <c r="X872" s="7702"/>
      <c r="Y872" s="7702"/>
      <c r="Z872" s="7702"/>
      <c r="AA872" s="7702"/>
      <c r="AB872" s="7702"/>
      <c r="AC872" s="7702"/>
      <c r="AD872" s="7702"/>
      <c r="AE872" s="7702"/>
      <c r="AF872" s="7702"/>
      <c r="AG872" s="7702"/>
      <c r="AH872" s="7702"/>
      <c r="AI872" s="7702"/>
      <c r="AJ872" s="7702"/>
      <c r="AK872" s="7702"/>
      <c r="AL872" s="7702"/>
      <c r="AM872" s="7702"/>
      <c r="AN872" s="7702"/>
      <c r="AO872" s="7702"/>
      <c r="AP872" s="7702"/>
      <c r="AQ872" s="7702"/>
      <c r="AR872" s="7702"/>
      <c r="AS872" s="7702"/>
      <c r="AT872" s="7702"/>
      <c r="AU872" s="7702"/>
      <c r="AV872" s="7702"/>
      <c r="AW872" s="7702"/>
      <c r="AX872" s="7702"/>
      <c r="AY872" s="7702"/>
      <c r="AZ872" s="7702"/>
      <c r="BA872" s="7702"/>
      <c r="BB872" s="7702"/>
      <c r="BC872" s="7702"/>
      <c r="BD872" s="7702"/>
      <c r="BE872" s="7702"/>
      <c r="BF872" s="7702"/>
      <c r="BG872" s="7702"/>
      <c r="BH872" s="7702"/>
      <c r="BI872" s="7702"/>
      <c r="BJ872" s="7702"/>
      <c r="BK872" s="7702"/>
      <c r="BL872" s="7702"/>
      <c r="BM872" s="7702"/>
      <c r="BN872" s="7702"/>
      <c r="BO872" s="7702"/>
      <c r="BP872" s="7702"/>
      <c r="BQ872" s="7702"/>
      <c r="BR872" s="7702"/>
      <c r="BS872" s="7702"/>
      <c r="BT872" s="7702"/>
      <c r="BU872" s="7702"/>
      <c r="BV872" s="7702"/>
      <c r="BW872" s="7702"/>
      <c r="BX872" s="7702"/>
      <c r="BY872" s="7702"/>
      <c r="BZ872" s="7702"/>
      <c r="CA872" s="7998"/>
      <c r="CB872" s="7702"/>
      <c r="CC872" s="7702"/>
      <c r="CD872" s="7795"/>
      <c r="CE872" s="7795"/>
      <c r="CF872" s="7795"/>
      <c r="CG872" s="7795"/>
      <c r="CH872" s="7795"/>
      <c r="CI872" s="7795"/>
      <c r="CJ872" s="7795"/>
      <c r="CK872" s="7795"/>
      <c r="CL872" s="7786"/>
      <c r="CM872" s="7786"/>
      <c r="CN872" s="7786"/>
      <c r="CO872" s="7786"/>
      <c r="CP872" s="7786"/>
      <c r="CQ872" s="7786"/>
      <c r="CR872" s="7786"/>
      <c r="CS872" s="7786"/>
      <c r="CT872" s="7786"/>
      <c r="CU872" s="7786"/>
      <c r="CV872" s="7702"/>
      <c r="CW872" s="7702"/>
      <c r="CX872" s="7702"/>
      <c r="CY872" s="7702"/>
      <c r="CZ872" s="7702"/>
    </row>
    <row r="873" spans="1:104" ht="13.5" customHeight="1" thickBot="1" x14ac:dyDescent="0.25">
      <c r="A873" s="7699"/>
      <c r="B873" s="7699"/>
      <c r="C873" s="7702"/>
      <c r="D873" s="7702"/>
      <c r="E873" s="7702"/>
      <c r="F873" s="7702"/>
      <c r="G873" s="7702"/>
      <c r="H873" s="7702"/>
      <c r="I873" s="7702"/>
      <c r="J873" s="7702"/>
      <c r="K873" s="7702"/>
      <c r="L873" s="7702"/>
      <c r="M873" s="7702"/>
      <c r="N873" s="7702"/>
      <c r="O873" s="7702"/>
      <c r="P873" s="7702"/>
      <c r="Q873" s="7702"/>
      <c r="R873" s="7702"/>
      <c r="S873" s="7702"/>
      <c r="T873" s="7702"/>
      <c r="U873" s="7702"/>
      <c r="V873" s="7702"/>
      <c r="W873" s="7702"/>
      <c r="X873" s="7702"/>
      <c r="Y873" s="7702"/>
      <c r="Z873" s="7702"/>
      <c r="AA873" s="7702"/>
      <c r="AB873" s="7702"/>
      <c r="AC873" s="7702"/>
      <c r="AD873" s="7702"/>
      <c r="AE873" s="7702"/>
      <c r="AF873" s="7702"/>
      <c r="AG873" s="7702"/>
      <c r="AH873" s="7702"/>
      <c r="AI873" s="7702"/>
      <c r="AJ873" s="7702"/>
      <c r="AK873" s="7702"/>
      <c r="AL873" s="7702"/>
      <c r="AM873" s="7702"/>
      <c r="AN873" s="7702"/>
      <c r="AO873" s="7702"/>
      <c r="AP873" s="7702"/>
      <c r="AQ873" s="7702"/>
      <c r="AR873" s="7702"/>
      <c r="AS873" s="7702"/>
      <c r="AT873" s="7702"/>
      <c r="AU873" s="7702"/>
      <c r="AV873" s="7702"/>
      <c r="AW873" s="7702"/>
      <c r="AX873" s="7702"/>
      <c r="AY873" s="7702"/>
      <c r="AZ873" s="7702"/>
      <c r="BA873" s="7702"/>
      <c r="BB873" s="7702"/>
      <c r="BC873" s="7702"/>
      <c r="BD873" s="7702"/>
      <c r="BE873" s="7702"/>
      <c r="BF873" s="7702"/>
      <c r="BG873" s="7702"/>
      <c r="BH873" s="7702"/>
      <c r="BI873" s="7702"/>
      <c r="BJ873" s="7702"/>
      <c r="BK873" s="7702"/>
      <c r="BL873" s="7702"/>
      <c r="BM873" s="7702"/>
      <c r="BN873" s="7702"/>
      <c r="BO873" s="7702"/>
      <c r="BP873" s="7702"/>
      <c r="BQ873" s="7702"/>
      <c r="BR873" s="7702"/>
      <c r="BS873" s="8292" t="str">
        <f>CONCATENATE(BU883," MHz")</f>
        <v xml:space="preserve"> MHz</v>
      </c>
      <c r="BT873" s="7710"/>
      <c r="BU873" s="7706"/>
      <c r="BV873" s="7706"/>
      <c r="BW873" s="7706"/>
      <c r="BX873" s="7706"/>
      <c r="BY873" s="7706"/>
      <c r="BZ873" s="7706"/>
      <c r="CA873" s="7996"/>
      <c r="CB873" s="7706"/>
      <c r="CC873" s="7707"/>
      <c r="CD873" s="7812">
        <f>IF(CB880="Head",LOOKUP(CD875,$CI$42:$CI$85,$CG$42:$CG$85),IF(CB880="Body",LOOKUP(CD875,$CI$42:$CI$81,$CH$42:$CH$85),""))</f>
        <v>10.9</v>
      </c>
      <c r="CE873" s="7795"/>
      <c r="CF873" s="7795"/>
      <c r="CG873" s="7795"/>
      <c r="CH873" s="7795"/>
      <c r="CI873" s="7795"/>
      <c r="CJ873" s="7795"/>
      <c r="CK873" s="7795"/>
      <c r="CL873" s="7786"/>
      <c r="CM873" s="7786"/>
      <c r="CN873" s="7786"/>
      <c r="CO873" s="7786"/>
      <c r="CP873" s="7786"/>
      <c r="CQ873" s="7786"/>
      <c r="CR873" s="7786"/>
      <c r="CS873" s="7786"/>
      <c r="CT873" s="7786"/>
      <c r="CU873" s="7786"/>
      <c r="CV873" s="7702"/>
      <c r="CW873" s="7702"/>
      <c r="CX873" s="7702"/>
      <c r="CY873" s="7702"/>
      <c r="CZ873" s="7702"/>
    </row>
    <row r="874" spans="1:104" ht="13.5" thickBot="1" x14ac:dyDescent="0.25">
      <c r="A874" s="7699"/>
      <c r="B874" s="7699"/>
      <c r="C874" s="7702"/>
      <c r="D874" s="7702"/>
      <c r="E874" s="7702"/>
      <c r="F874" s="7702"/>
      <c r="G874" s="7702"/>
      <c r="H874" s="7702"/>
      <c r="I874" s="7702"/>
      <c r="J874" s="7702"/>
      <c r="K874" s="7702"/>
      <c r="L874" s="7702"/>
      <c r="M874" s="7702"/>
      <c r="N874" s="7702"/>
      <c r="O874" s="7702"/>
      <c r="P874" s="7702"/>
      <c r="Q874" s="7702"/>
      <c r="R874" s="7702"/>
      <c r="S874" s="7702"/>
      <c r="T874" s="7702"/>
      <c r="U874" s="7702"/>
      <c r="V874" s="7702"/>
      <c r="W874" s="7702"/>
      <c r="X874" s="7702"/>
      <c r="Y874" s="7702"/>
      <c r="Z874" s="7702"/>
      <c r="AA874" s="7702"/>
      <c r="AB874" s="7702"/>
      <c r="AC874" s="7702"/>
      <c r="AD874" s="7702"/>
      <c r="AE874" s="7702"/>
      <c r="AF874" s="7702"/>
      <c r="AG874" s="7702"/>
      <c r="AH874" s="7702"/>
      <c r="AI874" s="7702"/>
      <c r="AJ874" s="7702"/>
      <c r="AK874" s="7702"/>
      <c r="AL874" s="7702"/>
      <c r="AM874" s="7702"/>
      <c r="AN874" s="7702"/>
      <c r="AO874" s="7702"/>
      <c r="AP874" s="7702"/>
      <c r="AQ874" s="7702"/>
      <c r="AR874" s="7702"/>
      <c r="AS874" s="7702"/>
      <c r="AT874" s="7702"/>
      <c r="AU874" s="7702"/>
      <c r="AV874" s="7702"/>
      <c r="AW874" s="7702"/>
      <c r="AX874" s="7702"/>
      <c r="AY874" s="7702"/>
      <c r="AZ874" s="7702"/>
      <c r="BA874" s="7702"/>
      <c r="BB874" s="7702"/>
      <c r="BC874" s="7702"/>
      <c r="BD874" s="7702"/>
      <c r="BE874" s="7702"/>
      <c r="BF874" s="7702"/>
      <c r="BG874" s="7702"/>
      <c r="BH874" s="7702"/>
      <c r="BI874" s="7702"/>
      <c r="BJ874" s="7702"/>
      <c r="BK874" s="7702"/>
      <c r="BL874" s="7702"/>
      <c r="BM874" s="7702"/>
      <c r="BN874" s="7702"/>
      <c r="BO874" s="7702"/>
      <c r="BP874" s="7702"/>
      <c r="BQ874" s="7702"/>
      <c r="BR874" s="7702"/>
      <c r="BS874" s="8293"/>
      <c r="BT874" s="7705"/>
      <c r="BU874" s="7678" t="inlineStr">
        <is>
          <t>Calentamiento:</t>
        </is>
      </c>
      <c r="BV874" s="7717"/>
      <c r="BW874" s="7702"/>
      <c r="BX874" s="7679" t="inlineStr">
        <is>
          <t>Temperatura:</t>
        </is>
      </c>
      <c r="BY874" s="7721" t="e">
        <f>AVERAGE(BW877:BW878)</f>
        <v>#DIV/0!</v>
      </c>
      <c r="BZ874" s="7702"/>
      <c r="CA874" s="7997" t="inlineStr">
        <is>
          <t>Fecha (yyyy-mm-dd hh:mm:ss):</t>
        </is>
      </c>
      <c r="CB874" s="7815"/>
      <c r="CC874" s="7708"/>
      <c r="CD874" s="7813">
        <f>IF(CB880="Head",INDEX($CG$42:$CG$85,MATCH(CD873,$CG$42:$CG$85,0)+1),IF(CB880="Body",INDEX($CH$42:$CH$85,MATCH(CD873,$CH$42:$CH$85,0)+1)))</f>
        <v>7.01</v>
      </c>
      <c r="CE874" s="7795"/>
      <c r="CF874" s="7795"/>
      <c r="CG874" s="7795"/>
      <c r="CH874" s="7795"/>
      <c r="CI874" s="7795"/>
      <c r="CJ874" s="7795"/>
      <c r="CK874" s="7795"/>
      <c r="CL874" s="7786"/>
      <c r="CM874" s="7786"/>
      <c r="CN874" s="7786"/>
      <c r="CO874" s="7786"/>
      <c r="CP874" s="7786"/>
      <c r="CQ874" s="7786"/>
      <c r="CR874" s="7786"/>
      <c r="CS874" s="7786"/>
      <c r="CT874" s="7786"/>
      <c r="CU874" s="7786"/>
      <c r="CV874" s="7702"/>
      <c r="CW874" s="7702"/>
      <c r="CX874" s="7702"/>
      <c r="CY874" s="7702"/>
      <c r="CZ874" s="7702"/>
    </row>
    <row r="875" spans="1:104" ht="13.5" thickBot="1" x14ac:dyDescent="0.25">
      <c r="A875" s="7699"/>
      <c r="B875" s="7699"/>
      <c r="C875" s="7702"/>
      <c r="D875" s="7702"/>
      <c r="E875" s="7702"/>
      <c r="F875" s="7702"/>
      <c r="G875" s="7702"/>
      <c r="H875" s="7702"/>
      <c r="I875" s="7702"/>
      <c r="J875" s="7702"/>
      <c r="K875" s="7702"/>
      <c r="L875" s="7702"/>
      <c r="M875" s="7702"/>
      <c r="N875" s="7702"/>
      <c r="O875" s="7702"/>
      <c r="P875" s="7702"/>
      <c r="Q875" s="7702"/>
      <c r="R875" s="7702"/>
      <c r="S875" s="7702"/>
      <c r="T875" s="7702"/>
      <c r="U875" s="7702"/>
      <c r="V875" s="7702"/>
      <c r="W875" s="7702"/>
      <c r="X875" s="7702"/>
      <c r="Y875" s="7702"/>
      <c r="Z875" s="7702"/>
      <c r="AA875" s="7702"/>
      <c r="AB875" s="7702"/>
      <c r="AC875" s="7702"/>
      <c r="AD875" s="7702"/>
      <c r="AE875" s="7702"/>
      <c r="AF875" s="7702"/>
      <c r="AG875" s="7702"/>
      <c r="AH875" s="7702"/>
      <c r="AI875" s="7702"/>
      <c r="AJ875" s="7702"/>
      <c r="AK875" s="7702"/>
      <c r="AL875" s="7702"/>
      <c r="AM875" s="7702"/>
      <c r="AN875" s="7702"/>
      <c r="AO875" s="7702"/>
      <c r="AP875" s="7702"/>
      <c r="AQ875" s="7702"/>
      <c r="AR875" s="7702"/>
      <c r="AS875" s="7702"/>
      <c r="AT875" s="7702"/>
      <c r="AU875" s="7702"/>
      <c r="AV875" s="7702"/>
      <c r="AW875" s="7702"/>
      <c r="AX875" s="7702"/>
      <c r="AY875" s="7702"/>
      <c r="AZ875" s="7702"/>
      <c r="BA875" s="7702"/>
      <c r="BB875" s="7702"/>
      <c r="BC875" s="7702"/>
      <c r="BD875" s="7702"/>
      <c r="BE875" s="7702"/>
      <c r="BF875" s="7702"/>
      <c r="BG875" s="7702"/>
      <c r="BH875" s="7702"/>
      <c r="BI875" s="7702"/>
      <c r="BJ875" s="7702"/>
      <c r="BK875" s="7702"/>
      <c r="BL875" s="7702"/>
      <c r="BM875" s="7702"/>
      <c r="BN875" s="7702"/>
      <c r="BO875" s="7702"/>
      <c r="BP875" s="7702"/>
      <c r="BQ875" s="7702"/>
      <c r="BR875" s="7702"/>
      <c r="BS875" s="8293"/>
      <c r="BT875" s="7705"/>
      <c r="BU875" s="7702"/>
      <c r="BV875" s="7702"/>
      <c r="BW875" s="7702"/>
      <c r="BX875" s="7702"/>
      <c r="BY875" s="7702"/>
      <c r="BZ875" s="7702"/>
      <c r="CA875" s="7998"/>
      <c r="CB875" s="7702"/>
      <c r="CC875" s="7708"/>
      <c r="CD875" s="7814">
        <f>MATCH(CB876,$CF$15:$CF$36,0)</f>
        <v>3</v>
      </c>
      <c r="CE875" s="7795"/>
      <c r="CF875" s="7795"/>
      <c r="CG875" s="7795"/>
      <c r="CH875" s="7795"/>
      <c r="CI875" s="7795"/>
      <c r="CJ875" s="7795"/>
      <c r="CK875" s="7795"/>
      <c r="CL875" s="7786"/>
      <c r="CM875" s="7786"/>
      <c r="CN875" s="7786"/>
      <c r="CO875" s="7786"/>
      <c r="CP875" s="7786"/>
      <c r="CQ875" s="7786"/>
      <c r="CR875" s="7786"/>
      <c r="CS875" s="7786"/>
      <c r="CT875" s="7786"/>
      <c r="CU875" s="7786"/>
      <c r="CV875" s="7702"/>
      <c r="CW875" s="7702"/>
      <c r="CX875" s="7702"/>
      <c r="CY875" s="7702"/>
      <c r="CZ875" s="7702"/>
    </row>
    <row r="876" spans="1:104" ht="13.5" thickBot="1" x14ac:dyDescent="0.25">
      <c r="A876" s="7699"/>
      <c r="B876" s="7699"/>
      <c r="C876" s="7702"/>
      <c r="D876" s="7702"/>
      <c r="E876" s="7702"/>
      <c r="F876" s="7702"/>
      <c r="G876" s="7702"/>
      <c r="H876" s="7702"/>
      <c r="I876" s="7702"/>
      <c r="J876" s="7702"/>
      <c r="K876" s="7702"/>
      <c r="L876" s="7702"/>
      <c r="M876" s="7702"/>
      <c r="N876" s="7702"/>
      <c r="O876" s="7702"/>
      <c r="P876" s="7702"/>
      <c r="Q876" s="7702"/>
      <c r="R876" s="7702"/>
      <c r="S876" s="7702"/>
      <c r="T876" s="7702"/>
      <c r="U876" s="7702"/>
      <c r="V876" s="7702"/>
      <c r="W876" s="7702"/>
      <c r="X876" s="7702"/>
      <c r="Y876" s="7702"/>
      <c r="Z876" s="7702"/>
      <c r="AA876" s="7702"/>
      <c r="AB876" s="7702"/>
      <c r="AC876" s="7702"/>
      <c r="AD876" s="7702"/>
      <c r="AE876" s="7702"/>
      <c r="AF876" s="7702"/>
      <c r="AG876" s="7702"/>
      <c r="AH876" s="7702"/>
      <c r="AI876" s="7702"/>
      <c r="AJ876" s="7702"/>
      <c r="AK876" s="7702"/>
      <c r="AL876" s="7702"/>
      <c r="AM876" s="7702"/>
      <c r="AN876" s="7702"/>
      <c r="AO876" s="7702"/>
      <c r="AP876" s="7702"/>
      <c r="AQ876" s="7702"/>
      <c r="AR876" s="7702"/>
      <c r="AS876" s="7702"/>
      <c r="AT876" s="7702"/>
      <c r="AU876" s="7702"/>
      <c r="AV876" s="7702"/>
      <c r="AW876" s="7702"/>
      <c r="AX876" s="7702"/>
      <c r="AY876" s="7702"/>
      <c r="AZ876" s="7702"/>
      <c r="BA876" s="7702"/>
      <c r="BB876" s="7702"/>
      <c r="BC876" s="7702"/>
      <c r="BD876" s="7702"/>
      <c r="BE876" s="7702"/>
      <c r="BF876" s="7702"/>
      <c r="BG876" s="7702"/>
      <c r="BH876" s="7702"/>
      <c r="BI876" s="7702"/>
      <c r="BJ876" s="7702"/>
      <c r="BK876" s="7702"/>
      <c r="BL876" s="7702"/>
      <c r="BM876" s="7702"/>
      <c r="BN876" s="7702"/>
      <c r="BO876" s="7702"/>
      <c r="BP876" s="7702"/>
      <c r="BQ876" s="7702"/>
      <c r="BR876" s="7702"/>
      <c r="BS876" s="8293"/>
      <c r="BT876" s="7705"/>
      <c r="BU876" s="7671"/>
      <c r="BV876" s="7740" t="inlineStr">
        <is>
          <t>Hora</t>
        </is>
      </c>
      <c r="BW876" s="7741" t="inlineStr">
        <is>
          <t>Temperatura (ºC)</t>
        </is>
      </c>
      <c r="BX876" s="7742" t="inlineStr">
        <is>
          <t>Humedad (%)</t>
        </is>
      </c>
      <c r="BY876" s="7681" t="inlineStr">
        <is>
          <t>Temperatura Liq (ºC)</t>
        </is>
      </c>
      <c r="BZ876" s="7702"/>
      <c r="CA876" s="7679" t="inlineStr">
        <is>
          <t>Dipolo:</t>
        </is>
      </c>
      <c r="CB876" s="7999" t="inlineStr">
        <is>
          <t>D900V2 - SN 1d007</t>
        </is>
      </c>
      <c r="CC876" s="7708"/>
      <c r="CD876" s="7796"/>
      <c r="CE876" s="7795"/>
      <c r="CF876" s="7795"/>
      <c r="CG876" s="7795"/>
      <c r="CH876" s="7795"/>
      <c r="CI876" s="7795"/>
      <c r="CJ876" s="7795"/>
      <c r="CK876" s="7795"/>
      <c r="CL876" s="7786"/>
      <c r="CM876" s="7786"/>
      <c r="CN876" s="7786"/>
      <c r="CO876" s="7786"/>
      <c r="CP876" s="7786"/>
      <c r="CQ876" s="7786"/>
      <c r="CR876" s="7786"/>
      <c r="CS876" s="7786"/>
      <c r="CT876" s="7786"/>
      <c r="CU876" s="7786"/>
      <c r="CV876" s="7702"/>
      <c r="CW876" s="7702"/>
      <c r="CX876" s="7702"/>
      <c r="CY876" s="7702"/>
      <c r="CZ876" s="7702"/>
    </row>
    <row r="877" spans="1:104" ht="13.5" thickBot="1" x14ac:dyDescent="0.25">
      <c r="A877" s="7699"/>
      <c r="B877" s="7699"/>
      <c r="C877" s="7702"/>
      <c r="D877" s="7702"/>
      <c r="E877" s="7702"/>
      <c r="F877" s="7702"/>
      <c r="G877" s="7702"/>
      <c r="H877" s="7702"/>
      <c r="I877" s="7702"/>
      <c r="J877" s="7702"/>
      <c r="K877" s="7702"/>
      <c r="L877" s="7702"/>
      <c r="M877" s="7702"/>
      <c r="N877" s="7702"/>
      <c r="O877" s="7702"/>
      <c r="P877" s="7702"/>
      <c r="Q877" s="7702"/>
      <c r="R877" s="7702"/>
      <c r="S877" s="7702"/>
      <c r="T877" s="7702"/>
      <c r="U877" s="7702"/>
      <c r="V877" s="7702"/>
      <c r="W877" s="7702"/>
      <c r="X877" s="7702"/>
      <c r="Y877" s="7702"/>
      <c r="Z877" s="7702"/>
      <c r="AA877" s="7702"/>
      <c r="AB877" s="7702"/>
      <c r="AC877" s="7702"/>
      <c r="AD877" s="7702"/>
      <c r="AE877" s="7702"/>
      <c r="AF877" s="7702"/>
      <c r="AG877" s="7702"/>
      <c r="AH877" s="7702"/>
      <c r="AI877" s="7702"/>
      <c r="AJ877" s="7702"/>
      <c r="AK877" s="7702"/>
      <c r="AL877" s="7702"/>
      <c r="AM877" s="7702"/>
      <c r="AN877" s="7702"/>
      <c r="AO877" s="7702"/>
      <c r="AP877" s="7702"/>
      <c r="AQ877" s="7702"/>
      <c r="AR877" s="7702"/>
      <c r="AS877" s="7702"/>
      <c r="AT877" s="7702"/>
      <c r="AU877" s="7702"/>
      <c r="AV877" s="7702"/>
      <c r="AW877" s="7702"/>
      <c r="AX877" s="7702"/>
      <c r="AY877" s="7702"/>
      <c r="AZ877" s="7702"/>
      <c r="BA877" s="7702"/>
      <c r="BB877" s="7702"/>
      <c r="BC877" s="7702"/>
      <c r="BD877" s="7702"/>
      <c r="BE877" s="7702"/>
      <c r="BF877" s="7702"/>
      <c r="BG877" s="7702"/>
      <c r="BH877" s="7702"/>
      <c r="BI877" s="7702"/>
      <c r="BJ877" s="7702"/>
      <c r="BK877" s="7702"/>
      <c r="BL877" s="7702"/>
      <c r="BM877" s="7702"/>
      <c r="BN877" s="7702"/>
      <c r="BO877" s="7702"/>
      <c r="BP877" s="7702"/>
      <c r="BQ877" s="7702"/>
      <c r="BR877" s="7702"/>
      <c r="BS877" s="8293"/>
      <c r="BT877" s="7705"/>
      <c r="BU877" s="7738" t="inlineStr">
        <is>
          <t>Inicio</t>
        </is>
      </c>
      <c r="BV877" s="7743"/>
      <c r="BW877" s="7744"/>
      <c r="BX877" s="7744"/>
      <c r="BY877" s="7745"/>
      <c r="BZ877" s="7702"/>
      <c r="CA877" s="7679" t="inlineStr">
        <is>
          <t>Room</t>
        </is>
      </c>
      <c r="CB877" s="7724" t="inlineStr">
        <is>
          <t>Dasy6</t>
        </is>
      </c>
      <c r="CC877" s="7708"/>
      <c r="CD877" s="7796"/>
      <c r="CE877" s="7795"/>
      <c r="CF877" s="7795"/>
      <c r="CG877" s="7795"/>
      <c r="CH877" s="7795"/>
      <c r="CI877" s="7795"/>
      <c r="CJ877" s="7795"/>
      <c r="CK877" s="7795"/>
      <c r="CL877" s="7786"/>
      <c r="CM877" s="7786"/>
      <c r="CN877" s="7786"/>
      <c r="CO877" s="7786"/>
      <c r="CP877" s="7786"/>
      <c r="CQ877" s="7786"/>
      <c r="CR877" s="7786"/>
      <c r="CS877" s="7786"/>
      <c r="CT877" s="7786"/>
      <c r="CU877" s="7786"/>
      <c r="CV877" s="7702"/>
      <c r="CW877" s="7702"/>
      <c r="CX877" s="7702"/>
      <c r="CY877" s="7702"/>
      <c r="CZ877" s="7702"/>
    </row>
    <row r="878" spans="1:104" ht="13.5" thickBot="1" x14ac:dyDescent="0.25">
      <c r="A878" s="7699"/>
      <c r="B878" s="7699"/>
      <c r="C878" s="7702"/>
      <c r="D878" s="7702"/>
      <c r="E878" s="7702"/>
      <c r="F878" s="7702"/>
      <c r="G878" s="7702"/>
      <c r="H878" s="7702"/>
      <c r="I878" s="7702"/>
      <c r="J878" s="7702"/>
      <c r="K878" s="7702"/>
      <c r="L878" s="7702"/>
      <c r="M878" s="7702"/>
      <c r="N878" s="7702"/>
      <c r="O878" s="7702"/>
      <c r="P878" s="7702"/>
      <c r="Q878" s="7702"/>
      <c r="R878" s="7702"/>
      <c r="S878" s="7702"/>
      <c r="T878" s="7702"/>
      <c r="U878" s="7702"/>
      <c r="V878" s="7702"/>
      <c r="W878" s="7702"/>
      <c r="X878" s="7702"/>
      <c r="Y878" s="7702"/>
      <c r="Z878" s="7702"/>
      <c r="AA878" s="7702"/>
      <c r="AB878" s="7702"/>
      <c r="AC878" s="7702"/>
      <c r="AD878" s="7702"/>
      <c r="AE878" s="7702"/>
      <c r="AF878" s="7702"/>
      <c r="AG878" s="7702"/>
      <c r="AH878" s="7702"/>
      <c r="AI878" s="7702"/>
      <c r="AJ878" s="7702"/>
      <c r="AK878" s="7702"/>
      <c r="AL878" s="7702"/>
      <c r="AM878" s="7702"/>
      <c r="AN878" s="7702"/>
      <c r="AO878" s="7702"/>
      <c r="AP878" s="7702"/>
      <c r="AQ878" s="7702"/>
      <c r="AR878" s="7702"/>
      <c r="AS878" s="7702"/>
      <c r="AT878" s="7702"/>
      <c r="AU878" s="7702"/>
      <c r="AV878" s="7702"/>
      <c r="AW878" s="7702"/>
      <c r="AX878" s="7702"/>
      <c r="AY878" s="7702"/>
      <c r="AZ878" s="7702"/>
      <c r="BA878" s="7702"/>
      <c r="BB878" s="7702"/>
      <c r="BC878" s="7702"/>
      <c r="BD878" s="7702"/>
      <c r="BE878" s="7702"/>
      <c r="BF878" s="7702"/>
      <c r="BG878" s="7702"/>
      <c r="BH878" s="7702"/>
      <c r="BI878" s="7702"/>
      <c r="BJ878" s="7702"/>
      <c r="BK878" s="7702"/>
      <c r="BL878" s="7702"/>
      <c r="BM878" s="7702"/>
      <c r="BN878" s="7702"/>
      <c r="BO878" s="7702"/>
      <c r="BP878" s="7702"/>
      <c r="BQ878" s="7702"/>
      <c r="BR878" s="7702"/>
      <c r="BS878" s="8293"/>
      <c r="BT878" s="7705"/>
      <c r="BU878" s="7739" t="inlineStr">
        <is>
          <t>Fin</t>
        </is>
      </c>
      <c r="BV878" s="7682"/>
      <c r="BW878" s="7683"/>
      <c r="BX878" s="7683"/>
      <c r="BY878" s="7746"/>
      <c r="BZ878" s="7702"/>
      <c r="CA878" s="7679" t="inlineStr">
        <is>
          <t>Sonda:</t>
        </is>
      </c>
      <c r="CB878" s="7725" t="inlineStr">
        <is>
          <t>EX3DV4 - SN 7461</t>
        </is>
      </c>
      <c r="CC878" s="7708"/>
      <c r="CD878" s="7796"/>
      <c r="CE878" s="7795"/>
      <c r="CF878" s="7795"/>
      <c r="CG878" s="7795"/>
      <c r="CH878" s="7795"/>
      <c r="CI878" s="7795"/>
      <c r="CJ878" s="7795"/>
      <c r="CK878" s="7795"/>
      <c r="CL878" s="7786"/>
      <c r="CM878" s="7786"/>
      <c r="CN878" s="7786"/>
      <c r="CO878" s="7786"/>
      <c r="CP878" s="7786"/>
      <c r="CQ878" s="7786"/>
      <c r="CR878" s="7786"/>
      <c r="CS878" s="7786"/>
      <c r="CT878" s="7786"/>
      <c r="CU878" s="7786"/>
      <c r="CV878" s="7702"/>
      <c r="CW878" s="7702"/>
      <c r="CX878" s="7702"/>
      <c r="CY878" s="7702"/>
      <c r="CZ878" s="7702"/>
    </row>
    <row r="879" spans="1:104" ht="13.5" thickBot="1" x14ac:dyDescent="0.25">
      <c r="A879" s="7699"/>
      <c r="B879" s="7699"/>
      <c r="C879" s="7702"/>
      <c r="D879" s="7702"/>
      <c r="E879" s="7702"/>
      <c r="F879" s="7702"/>
      <c r="G879" s="7702"/>
      <c r="H879" s="7702"/>
      <c r="I879" s="7702"/>
      <c r="J879" s="7702"/>
      <c r="K879" s="7702"/>
      <c r="L879" s="7702"/>
      <c r="M879" s="7702"/>
      <c r="N879" s="7702"/>
      <c r="O879" s="7702"/>
      <c r="P879" s="7702"/>
      <c r="Q879" s="7702"/>
      <c r="R879" s="7702"/>
      <c r="S879" s="7702"/>
      <c r="T879" s="7702"/>
      <c r="U879" s="7702"/>
      <c r="V879" s="7702"/>
      <c r="W879" s="7702"/>
      <c r="X879" s="7702"/>
      <c r="Y879" s="7702"/>
      <c r="Z879" s="7702"/>
      <c r="AA879" s="7702"/>
      <c r="AB879" s="7702"/>
      <c r="AC879" s="7702"/>
      <c r="AD879" s="7702"/>
      <c r="AE879" s="7702"/>
      <c r="AF879" s="7702"/>
      <c r="AG879" s="7702"/>
      <c r="AH879" s="7702"/>
      <c r="AI879" s="7702"/>
      <c r="AJ879" s="7702"/>
      <c r="AK879" s="7702"/>
      <c r="AL879" s="7702"/>
      <c r="AM879" s="7702"/>
      <c r="AN879" s="7702"/>
      <c r="AO879" s="7702"/>
      <c r="AP879" s="7702"/>
      <c r="AQ879" s="7702"/>
      <c r="AR879" s="7702"/>
      <c r="AS879" s="7702"/>
      <c r="AT879" s="7702"/>
      <c r="AU879" s="7702"/>
      <c r="AV879" s="7702"/>
      <c r="AW879" s="7702"/>
      <c r="AX879" s="7702"/>
      <c r="AY879" s="7702"/>
      <c r="AZ879" s="7702"/>
      <c r="BA879" s="7702"/>
      <c r="BB879" s="7702"/>
      <c r="BC879" s="7702"/>
      <c r="BD879" s="7702"/>
      <c r="BE879" s="7702"/>
      <c r="BF879" s="7702"/>
      <c r="BG879" s="7702"/>
      <c r="BH879" s="7702"/>
      <c r="BI879" s="7702"/>
      <c r="BJ879" s="7702"/>
      <c r="BK879" s="7702"/>
      <c r="BL879" s="7702"/>
      <c r="BM879" s="7702"/>
      <c r="BN879" s="7702"/>
      <c r="BO879" s="7702"/>
      <c r="BP879" s="7702"/>
      <c r="BQ879" s="7702"/>
      <c r="BR879" s="7702"/>
      <c r="BS879" s="8293"/>
      <c r="BT879" s="7705"/>
      <c r="BU879" s="7702"/>
      <c r="BV879" s="7702"/>
      <c r="BW879" s="7702"/>
      <c r="BX879" s="7702"/>
      <c r="BY879" s="7702"/>
      <c r="BZ879" s="7702"/>
      <c r="CA879" s="7679" t="inlineStr">
        <is>
          <t>Cert. (EN/FCC/ISED):</t>
        </is>
      </c>
      <c r="CB879" s="7999" t="inlineStr">
        <is>
          <t>EN/FCC/ISED</t>
        </is>
      </c>
      <c r="CC879" s="7708"/>
      <c r="CD879" s="7796"/>
      <c r="CE879" s="7795"/>
      <c r="CF879" s="7795"/>
      <c r="CG879" s="7795"/>
      <c r="CH879" s="7795"/>
      <c r="CI879" s="7795"/>
      <c r="CJ879" s="7795"/>
      <c r="CK879" s="7795"/>
      <c r="CL879" s="7786"/>
      <c r="CM879" s="7786"/>
      <c r="CN879" s="7786"/>
      <c r="CO879" s="7786"/>
      <c r="CP879" s="7786"/>
      <c r="CQ879" s="7786"/>
      <c r="CR879" s="7786"/>
      <c r="CS879" s="7786"/>
      <c r="CT879" s="7786"/>
      <c r="CU879" s="7786"/>
      <c r="CV879" s="7702"/>
      <c r="CW879" s="7702"/>
      <c r="CX879" s="7702"/>
      <c r="CY879" s="7702"/>
      <c r="CZ879" s="7702"/>
    </row>
    <row r="880" spans="1:104" ht="13.5" thickBot="1" x14ac:dyDescent="0.25">
      <c r="A880" s="7699"/>
      <c r="B880" s="7699"/>
      <c r="C880" s="7702"/>
      <c r="D880" s="7702"/>
      <c r="E880" s="7702"/>
      <c r="F880" s="7702"/>
      <c r="G880" s="7702"/>
      <c r="H880" s="7702"/>
      <c r="I880" s="7702"/>
      <c r="J880" s="7702"/>
      <c r="K880" s="7702"/>
      <c r="L880" s="7702"/>
      <c r="M880" s="7702"/>
      <c r="N880" s="7702"/>
      <c r="O880" s="7702"/>
      <c r="P880" s="7702"/>
      <c r="Q880" s="7702"/>
      <c r="R880" s="7702"/>
      <c r="S880" s="7702"/>
      <c r="T880" s="7702"/>
      <c r="U880" s="7702"/>
      <c r="V880" s="7702"/>
      <c r="W880" s="7702"/>
      <c r="X880" s="7702"/>
      <c r="Y880" s="7702"/>
      <c r="Z880" s="7702"/>
      <c r="AA880" s="7702"/>
      <c r="AB880" s="7702"/>
      <c r="AC880" s="7702"/>
      <c r="AD880" s="7702"/>
      <c r="AE880" s="7702"/>
      <c r="AF880" s="7702"/>
      <c r="AG880" s="7702"/>
      <c r="AH880" s="7702"/>
      <c r="AI880" s="7702"/>
      <c r="AJ880" s="7702"/>
      <c r="AK880" s="7702"/>
      <c r="AL880" s="7702"/>
      <c r="AM880" s="7702"/>
      <c r="AN880" s="7702"/>
      <c r="AO880" s="7702"/>
      <c r="AP880" s="7702"/>
      <c r="AQ880" s="7702"/>
      <c r="AR880" s="7702"/>
      <c r="AS880" s="7702"/>
      <c r="AT880" s="7702"/>
      <c r="AU880" s="7702"/>
      <c r="AV880" s="7702"/>
      <c r="AW880" s="7702"/>
      <c r="AX880" s="7702"/>
      <c r="AY880" s="7702"/>
      <c r="AZ880" s="7702"/>
      <c r="BA880" s="7702"/>
      <c r="BB880" s="7702"/>
      <c r="BC880" s="7702"/>
      <c r="BD880" s="7702"/>
      <c r="BE880" s="7702"/>
      <c r="BF880" s="7702"/>
      <c r="BG880" s="7702"/>
      <c r="BH880" s="7702"/>
      <c r="BI880" s="7702"/>
      <c r="BJ880" s="7702"/>
      <c r="BK880" s="7702"/>
      <c r="BL880" s="7702"/>
      <c r="BM880" s="7702"/>
      <c r="BN880" s="7702"/>
      <c r="BO880" s="7702"/>
      <c r="BP880" s="7702"/>
      <c r="BQ880" s="7702"/>
      <c r="BR880" s="7702"/>
      <c r="BS880" s="8293"/>
      <c r="BT880" s="7705"/>
      <c r="BU880" s="7702"/>
      <c r="BV880" s="7702"/>
      <c r="BW880" s="7702"/>
      <c r="BX880" s="7702"/>
      <c r="BY880" s="7702"/>
      <c r="BZ880" s="7702"/>
      <c r="CA880" s="7679" t="inlineStr">
        <is>
          <t>Head/Body:</t>
        </is>
      </c>
      <c r="CB880" s="7724" t="inlineStr">
        <is>
          <t>Head</t>
        </is>
      </c>
      <c r="CC880" s="7708"/>
      <c r="CD880" s="7796"/>
      <c r="CE880" s="7795"/>
      <c r="CF880" s="7795"/>
      <c r="CG880" s="7795"/>
      <c r="CH880" s="7795"/>
      <c r="CI880" s="7795"/>
      <c r="CJ880" s="7795"/>
      <c r="CK880" s="7795"/>
      <c r="CL880" s="7786"/>
      <c r="CM880" s="7786"/>
      <c r="CN880" s="7786"/>
      <c r="CO880" s="7786"/>
      <c r="CP880" s="7786"/>
      <c r="CQ880" s="7786"/>
      <c r="CR880" s="7786"/>
      <c r="CS880" s="7786"/>
      <c r="CT880" s="7786"/>
      <c r="CU880" s="7786"/>
      <c r="CV880" s="7702"/>
      <c r="CW880" s="7702"/>
      <c r="CX880" s="7702"/>
      <c r="CY880" s="7702"/>
      <c r="CZ880" s="7702"/>
    </row>
    <row r="881" spans="1:104" x14ac:dyDescent="0.2">
      <c r="A881" s="7699"/>
      <c r="B881" s="7699"/>
      <c r="C881" s="7702"/>
      <c r="D881" s="7702"/>
      <c r="E881" s="7702"/>
      <c r="F881" s="7702"/>
      <c r="G881" s="7702"/>
      <c r="H881" s="7702"/>
      <c r="I881" s="7702"/>
      <c r="J881" s="7702"/>
      <c r="K881" s="7702"/>
      <c r="L881" s="7702"/>
      <c r="M881" s="7702"/>
      <c r="N881" s="7702"/>
      <c r="O881" s="7702"/>
      <c r="P881" s="7702"/>
      <c r="Q881" s="7702"/>
      <c r="R881" s="7702"/>
      <c r="S881" s="7702"/>
      <c r="T881" s="7702"/>
      <c r="U881" s="7702"/>
      <c r="V881" s="7702"/>
      <c r="W881" s="7702"/>
      <c r="X881" s="7702"/>
      <c r="Y881" s="7702"/>
      <c r="Z881" s="7702"/>
      <c r="AA881" s="7702"/>
      <c r="AB881" s="7702"/>
      <c r="AC881" s="7702"/>
      <c r="AD881" s="7702"/>
      <c r="AE881" s="7702"/>
      <c r="AF881" s="7702"/>
      <c r="AG881" s="7702"/>
      <c r="AH881" s="7702"/>
      <c r="AI881" s="7702"/>
      <c r="AJ881" s="7702"/>
      <c r="AK881" s="7702"/>
      <c r="AL881" s="7702"/>
      <c r="AM881" s="7702"/>
      <c r="AN881" s="7702"/>
      <c r="AO881" s="7702"/>
      <c r="AP881" s="7702"/>
      <c r="AQ881" s="7702"/>
      <c r="AR881" s="7702"/>
      <c r="AS881" s="7702"/>
      <c r="AT881" s="7702"/>
      <c r="AU881" s="7702"/>
      <c r="AV881" s="7702"/>
      <c r="AW881" s="7702"/>
      <c r="AX881" s="7702"/>
      <c r="AY881" s="7702"/>
      <c r="AZ881" s="7702"/>
      <c r="BA881" s="7702"/>
      <c r="BB881" s="7702"/>
      <c r="BC881" s="7702"/>
      <c r="BD881" s="7702"/>
      <c r="BE881" s="7702"/>
      <c r="BF881" s="7702"/>
      <c r="BG881" s="7702"/>
      <c r="BH881" s="7702"/>
      <c r="BI881" s="7702"/>
      <c r="BJ881" s="7702"/>
      <c r="BK881" s="7702"/>
      <c r="BL881" s="7702"/>
      <c r="BM881" s="7702"/>
      <c r="BN881" s="7702"/>
      <c r="BO881" s="7702"/>
      <c r="BP881" s="7702"/>
      <c r="BQ881" s="7702"/>
      <c r="BR881" s="7702"/>
      <c r="BS881" s="8293"/>
      <c r="BT881" s="7705"/>
      <c r="BU881" s="7684" t="inlineStr">
        <is>
          <t>Frecuencia</t>
        </is>
      </c>
      <c r="BV881" s="7685" t="inlineStr">
        <is>
          <t>Nivel Gen.</t>
        </is>
      </c>
      <c r="BW881" s="8295" t="inlineStr">
        <is>
          <t>Medidor de Potencia</t>
        </is>
      </c>
      <c r="BX881" s="8296"/>
      <c r="BY881" s="8297" t="inlineStr">
        <is>
          <t>Observaciones</t>
        </is>
      </c>
      <c r="BZ881" s="7703"/>
      <c r="CA881" s="7998"/>
      <c r="CB881" s="7702"/>
      <c r="CC881" s="7708"/>
      <c r="CD881" s="7796"/>
      <c r="CE881" s="7795"/>
      <c r="CF881" s="7795"/>
      <c r="CG881" s="7795"/>
      <c r="CH881" s="7795"/>
      <c r="CI881" s="7795"/>
      <c r="CJ881" s="7795"/>
      <c r="CK881" s="7795"/>
      <c r="CL881" s="7786"/>
      <c r="CM881" s="7786"/>
      <c r="CN881" s="7786"/>
      <c r="CO881" s="7786"/>
      <c r="CP881" s="7786"/>
      <c r="CQ881" s="7786"/>
      <c r="CR881" s="7786"/>
      <c r="CS881" s="7786"/>
      <c r="CT881" s="7786"/>
      <c r="CU881" s="7786"/>
      <c r="CV881" s="7702"/>
      <c r="CW881" s="7702"/>
      <c r="CX881" s="7702"/>
      <c r="CY881" s="7702"/>
      <c r="CZ881" s="7702"/>
    </row>
    <row r="882" spans="1:104" ht="13.5" thickBot="1" x14ac:dyDescent="0.25">
      <c r="A882" s="7699"/>
      <c r="B882" s="7699"/>
      <c r="C882" s="7702"/>
      <c r="D882" s="7702"/>
      <c r="E882" s="7702"/>
      <c r="F882" s="7702"/>
      <c r="G882" s="7702"/>
      <c r="H882" s="7702"/>
      <c r="I882" s="7702"/>
      <c r="J882" s="7702"/>
      <c r="K882" s="7702"/>
      <c r="L882" s="7702"/>
      <c r="M882" s="7702"/>
      <c r="N882" s="7702"/>
      <c r="O882" s="7702"/>
      <c r="P882" s="7702"/>
      <c r="Q882" s="7702"/>
      <c r="R882" s="7702"/>
      <c r="S882" s="7702"/>
      <c r="T882" s="7702"/>
      <c r="U882" s="7702"/>
      <c r="V882" s="7702"/>
      <c r="W882" s="7702"/>
      <c r="X882" s="7702"/>
      <c r="Y882" s="7702"/>
      <c r="Z882" s="7702"/>
      <c r="AA882" s="7702"/>
      <c r="AB882" s="7702"/>
      <c r="AC882" s="7702"/>
      <c r="AD882" s="7702"/>
      <c r="AE882" s="7702"/>
      <c r="AF882" s="7702"/>
      <c r="AG882" s="7702"/>
      <c r="AH882" s="7702"/>
      <c r="AI882" s="7702"/>
      <c r="AJ882" s="7702"/>
      <c r="AK882" s="7702"/>
      <c r="AL882" s="7702"/>
      <c r="AM882" s="7702"/>
      <c r="AN882" s="7702"/>
      <c r="AO882" s="7702"/>
      <c r="AP882" s="7702"/>
      <c r="AQ882" s="7702"/>
      <c r="AR882" s="7702"/>
      <c r="AS882" s="7702"/>
      <c r="AT882" s="7702"/>
      <c r="AU882" s="7702"/>
      <c r="AV882" s="7702"/>
      <c r="AW882" s="7702"/>
      <c r="AX882" s="7702"/>
      <c r="AY882" s="7702"/>
      <c r="AZ882" s="7702"/>
      <c r="BA882" s="7702"/>
      <c r="BB882" s="7702"/>
      <c r="BC882" s="7702"/>
      <c r="BD882" s="7702"/>
      <c r="BE882" s="7702"/>
      <c r="BF882" s="7702"/>
      <c r="BG882" s="7702"/>
      <c r="BH882" s="7702"/>
      <c r="BI882" s="7702"/>
      <c r="BJ882" s="7702"/>
      <c r="BK882" s="7702"/>
      <c r="BL882" s="7702"/>
      <c r="BM882" s="7702"/>
      <c r="BN882" s="7702"/>
      <c r="BO882" s="7702"/>
      <c r="BP882" s="7702"/>
      <c r="BQ882" s="7702"/>
      <c r="BR882" s="7702"/>
      <c r="BS882" s="8293"/>
      <c r="BT882" s="7705"/>
      <c r="BU882" s="7747" t="inlineStr">
        <is>
          <t>(MHz)</t>
        </is>
      </c>
      <c r="BV882" s="7748" t="inlineStr">
        <is>
          <t>(dBm)</t>
        </is>
      </c>
      <c r="BW882" s="7749" t="inlineStr">
        <is>
          <t>Sensor A (mW)</t>
        </is>
      </c>
      <c r="BX882" s="7749" t="inlineStr">
        <is>
          <t>Sensor B (dBm)</t>
        </is>
      </c>
      <c r="BY882" s="8298"/>
      <c r="BZ882" s="7703"/>
      <c r="CA882" s="7998"/>
      <c r="CB882" s="7702"/>
      <c r="CC882" s="7708"/>
      <c r="CD882" s="7796"/>
      <c r="CE882" s="7795"/>
      <c r="CF882" s="7795"/>
      <c r="CG882" s="7795"/>
      <c r="CH882" s="7795"/>
      <c r="CI882" s="7795"/>
      <c r="CJ882" s="7795"/>
      <c r="CK882" s="7795"/>
      <c r="CL882" s="7786"/>
      <c r="CM882" s="7786"/>
      <c r="CN882" s="7786"/>
      <c r="CO882" s="7786"/>
      <c r="CP882" s="7786"/>
      <c r="CQ882" s="7786"/>
      <c r="CR882" s="7786"/>
      <c r="CS882" s="7786"/>
      <c r="CT882" s="7786"/>
      <c r="CU882" s="7786"/>
      <c r="CV882" s="7702"/>
      <c r="CW882" s="7702"/>
      <c r="CX882" s="7702"/>
      <c r="CY882" s="7702"/>
      <c r="CZ882" s="7702"/>
    </row>
    <row r="883" spans="1:104" ht="13.5" thickBot="1" x14ac:dyDescent="0.25">
      <c r="A883" s="7699"/>
      <c r="B883" s="7699"/>
      <c r="C883" s="7702"/>
      <c r="D883" s="7702"/>
      <c r="E883" s="7702"/>
      <c r="F883" s="7702"/>
      <c r="G883" s="7702"/>
      <c r="H883" s="7702"/>
      <c r="I883" s="7702"/>
      <c r="J883" s="7702"/>
      <c r="K883" s="7702"/>
      <c r="L883" s="7702"/>
      <c r="M883" s="7702"/>
      <c r="N883" s="7702"/>
      <c r="O883" s="7702"/>
      <c r="P883" s="7702"/>
      <c r="Q883" s="7702"/>
      <c r="R883" s="7702"/>
      <c r="S883" s="7702"/>
      <c r="T883" s="7702"/>
      <c r="U883" s="7702"/>
      <c r="V883" s="7702"/>
      <c r="W883" s="7702"/>
      <c r="X883" s="7702"/>
      <c r="Y883" s="7702"/>
      <c r="Z883" s="7702"/>
      <c r="AA883" s="7702"/>
      <c r="AB883" s="7702"/>
      <c r="AC883" s="7702"/>
      <c r="AD883" s="7702"/>
      <c r="AE883" s="7702"/>
      <c r="AF883" s="7702"/>
      <c r="AG883" s="7702"/>
      <c r="AH883" s="7702"/>
      <c r="AI883" s="7702"/>
      <c r="AJ883" s="7702"/>
      <c r="AK883" s="7702"/>
      <c r="AL883" s="7702"/>
      <c r="AM883" s="7702"/>
      <c r="AN883" s="7702"/>
      <c r="AO883" s="7702"/>
      <c r="AP883" s="7702"/>
      <c r="AQ883" s="7702"/>
      <c r="AR883" s="7702"/>
      <c r="AS883" s="7702"/>
      <c r="AT883" s="7702"/>
      <c r="AU883" s="7702"/>
      <c r="AV883" s="7702"/>
      <c r="AW883" s="7702"/>
      <c r="AX883" s="7702"/>
      <c r="AY883" s="7702"/>
      <c r="AZ883" s="7702"/>
      <c r="BA883" s="7702"/>
      <c r="BB883" s="7702"/>
      <c r="BC883" s="7702"/>
      <c r="BD883" s="7702"/>
      <c r="BE883" s="7702"/>
      <c r="BF883" s="7702"/>
      <c r="BG883" s="7702"/>
      <c r="BH883" s="7702"/>
      <c r="BI883" s="7702"/>
      <c r="BJ883" s="7702"/>
      <c r="BK883" s="7702"/>
      <c r="BL883" s="7702"/>
      <c r="BM883" s="7702"/>
      <c r="BN883" s="7702"/>
      <c r="BO883" s="7702"/>
      <c r="BP883" s="7702"/>
      <c r="BQ883" s="7702"/>
      <c r="BR883" s="7702"/>
      <c r="BS883" s="8293"/>
      <c r="BT883" s="7705"/>
      <c r="BU883" s="8299"/>
      <c r="BV883" s="7722"/>
      <c r="BW883" s="8302">
        <v>250</v>
      </c>
      <c r="BX883" s="7751"/>
      <c r="BY883" s="7723" t="inlineStr">
        <is>
          <t>Aprox. 250/100mW</t>
        </is>
      </c>
      <c r="BZ883" s="7704" t="inlineStr">
        <is>
          <t>1º</t>
        </is>
      </c>
      <c r="CA883" s="7999"/>
      <c r="CB883" s="7702" t="inlineStr">
        <is>
          <t>Elegir valor de lista desplegable</t>
        </is>
      </c>
      <c r="CC883" s="7708"/>
      <c r="CD883" s="7796"/>
      <c r="CE883" s="7795"/>
      <c r="CF883" s="7795"/>
      <c r="CG883" s="7795"/>
      <c r="CH883" s="7795"/>
      <c r="CI883" s="7795"/>
      <c r="CJ883" s="7795"/>
      <c r="CK883" s="7795"/>
      <c r="CL883" s="7786"/>
      <c r="CM883" s="7786"/>
      <c r="CN883" s="7786"/>
      <c r="CO883" s="7786"/>
      <c r="CP883" s="7786"/>
      <c r="CQ883" s="7786"/>
      <c r="CR883" s="7786"/>
      <c r="CS883" s="7786"/>
      <c r="CT883" s="7786"/>
      <c r="CU883" s="7786"/>
      <c r="CV883" s="7702"/>
      <c r="CW883" s="7702"/>
      <c r="CX883" s="7702"/>
      <c r="CY883" s="7702"/>
      <c r="CZ883" s="7702"/>
    </row>
    <row r="884" spans="1:104" ht="13.5" thickBot="1" x14ac:dyDescent="0.25">
      <c r="A884" s="7699"/>
      <c r="B884" s="7699"/>
      <c r="C884" s="7702"/>
      <c r="D884" s="7702"/>
      <c r="E884" s="7702"/>
      <c r="F884" s="7702"/>
      <c r="G884" s="7702"/>
      <c r="H884" s="7702"/>
      <c r="I884" s="7702"/>
      <c r="J884" s="7702"/>
      <c r="K884" s="7702"/>
      <c r="L884" s="7702"/>
      <c r="M884" s="7702"/>
      <c r="N884" s="7702"/>
      <c r="O884" s="7702"/>
      <c r="P884" s="7702"/>
      <c r="Q884" s="7702"/>
      <c r="R884" s="7702"/>
      <c r="S884" s="7702"/>
      <c r="T884" s="7702"/>
      <c r="U884" s="7702"/>
      <c r="V884" s="7702"/>
      <c r="W884" s="7702"/>
      <c r="X884" s="7702"/>
      <c r="Y884" s="7702"/>
      <c r="Z884" s="7702"/>
      <c r="AA884" s="7702"/>
      <c r="AB884" s="7702"/>
      <c r="AC884" s="7702"/>
      <c r="AD884" s="7702"/>
      <c r="AE884" s="7702"/>
      <c r="AF884" s="7702"/>
      <c r="AG884" s="7702"/>
      <c r="AH884" s="7702"/>
      <c r="AI884" s="7702"/>
      <c r="AJ884" s="7702"/>
      <c r="AK884" s="7702"/>
      <c r="AL884" s="7702"/>
      <c r="AM884" s="7702"/>
      <c r="AN884" s="7702"/>
      <c r="AO884" s="7702"/>
      <c r="AP884" s="7702"/>
      <c r="AQ884" s="7702"/>
      <c r="AR884" s="7702"/>
      <c r="AS884" s="7702"/>
      <c r="AT884" s="7702"/>
      <c r="AU884" s="7702"/>
      <c r="AV884" s="7702"/>
      <c r="AW884" s="7702"/>
      <c r="AX884" s="7702"/>
      <c r="AY884" s="7702"/>
      <c r="AZ884" s="7702"/>
      <c r="BA884" s="7702"/>
      <c r="BB884" s="7702"/>
      <c r="BC884" s="7702"/>
      <c r="BD884" s="7702"/>
      <c r="BE884" s="7702"/>
      <c r="BF884" s="7702"/>
      <c r="BG884" s="7702"/>
      <c r="BH884" s="7702"/>
      <c r="BI884" s="7702"/>
      <c r="BJ884" s="7702"/>
      <c r="BK884" s="7702"/>
      <c r="BL884" s="7702"/>
      <c r="BM884" s="7702"/>
      <c r="BN884" s="7702"/>
      <c r="BO884" s="7702"/>
      <c r="BP884" s="7702"/>
      <c r="BQ884" s="7702"/>
      <c r="BR884" s="7702"/>
      <c r="BS884" s="8293"/>
      <c r="BT884" s="7705"/>
      <c r="BU884" s="8300"/>
      <c r="BV884" s="7750">
        <f>BV883</f>
        <v>0</v>
      </c>
      <c r="BW884" s="8303"/>
      <c r="BX884" s="7687"/>
      <c r="BY884" s="7711" t="inlineStr">
        <is>
          <t>Lectura estabilizada</t>
        </is>
      </c>
      <c r="BZ884" s="7704" t="inlineStr">
        <is>
          <t>2º</t>
        </is>
      </c>
      <c r="CA884" s="8000"/>
      <c r="CB884" s="7702" t="inlineStr">
        <is>
          <t>Insertar valor manualmente</t>
        </is>
      </c>
      <c r="CC884" s="7708"/>
      <c r="CD884" s="7796"/>
      <c r="CE884" s="7795"/>
      <c r="CF884" s="7795"/>
      <c r="CG884" s="7795"/>
      <c r="CH884" s="7795"/>
      <c r="CI884" s="7795"/>
      <c r="CJ884" s="7795"/>
      <c r="CK884" s="7795"/>
      <c r="CL884" s="7786"/>
      <c r="CM884" s="7786"/>
      <c r="CN884" s="7786"/>
      <c r="CO884" s="7786"/>
      <c r="CP884" s="7786"/>
      <c r="CQ884" s="7786"/>
      <c r="CR884" s="7786"/>
      <c r="CS884" s="7786"/>
      <c r="CT884" s="7786"/>
      <c r="CU884" s="7786"/>
      <c r="CV884" s="7702"/>
      <c r="CW884" s="7702"/>
      <c r="CX884" s="7702"/>
      <c r="CY884" s="7702"/>
      <c r="CZ884" s="7702"/>
    </row>
    <row r="885" spans="1:104" ht="13.5" thickBot="1" x14ac:dyDescent="0.25">
      <c r="A885" s="7699"/>
      <c r="B885" s="7699"/>
      <c r="C885" s="7702"/>
      <c r="D885" s="7702"/>
      <c r="E885" s="7702"/>
      <c r="F885" s="7702"/>
      <c r="G885" s="7702"/>
      <c r="H885" s="7702"/>
      <c r="I885" s="7702"/>
      <c r="J885" s="7702"/>
      <c r="K885" s="7702"/>
      <c r="L885" s="7702"/>
      <c r="M885" s="7702"/>
      <c r="N885" s="7702"/>
      <c r="O885" s="7702"/>
      <c r="P885" s="7702"/>
      <c r="Q885" s="7702"/>
      <c r="R885" s="7702"/>
      <c r="S885" s="7702"/>
      <c r="T885" s="7702"/>
      <c r="U885" s="7702"/>
      <c r="V885" s="7702"/>
      <c r="W885" s="7702"/>
      <c r="X885" s="7702"/>
      <c r="Y885" s="7702"/>
      <c r="Z885" s="7702"/>
      <c r="AA885" s="7702"/>
      <c r="AB885" s="7702"/>
      <c r="AC885" s="7702"/>
      <c r="AD885" s="7702"/>
      <c r="AE885" s="7702"/>
      <c r="AF885" s="7702"/>
      <c r="AG885" s="7702"/>
      <c r="AH885" s="7702"/>
      <c r="AI885" s="7702"/>
      <c r="AJ885" s="7702"/>
      <c r="AK885" s="7702"/>
      <c r="AL885" s="7702"/>
      <c r="AM885" s="7702"/>
      <c r="AN885" s="7702"/>
      <c r="AO885" s="7702"/>
      <c r="AP885" s="7702"/>
      <c r="AQ885" s="7702"/>
      <c r="AR885" s="7702"/>
      <c r="AS885" s="7702"/>
      <c r="AT885" s="7702"/>
      <c r="AU885" s="7702"/>
      <c r="AV885" s="7702"/>
      <c r="AW885" s="7702"/>
      <c r="AX885" s="7702"/>
      <c r="AY885" s="7702"/>
      <c r="AZ885" s="7702"/>
      <c r="BA885" s="7702"/>
      <c r="BB885" s="7702"/>
      <c r="BC885" s="7702"/>
      <c r="BD885" s="7702"/>
      <c r="BE885" s="7702"/>
      <c r="BF885" s="7702"/>
      <c r="BG885" s="7702"/>
      <c r="BH885" s="7702"/>
      <c r="BI885" s="7702"/>
      <c r="BJ885" s="7702"/>
      <c r="BK885" s="7702"/>
      <c r="BL885" s="7702"/>
      <c r="BM885" s="7702"/>
      <c r="BN885" s="7702"/>
      <c r="BO885" s="7702"/>
      <c r="BP885" s="7702"/>
      <c r="BQ885" s="7702"/>
      <c r="BR885" s="7702"/>
      <c r="BS885" s="8293"/>
      <c r="BT885" s="7705"/>
      <c r="BU885" s="8300"/>
      <c r="BV885" s="7750">
        <f>BV883</f>
        <v>0</v>
      </c>
      <c r="BW885" s="8303"/>
      <c r="BX885" s="7687"/>
      <c r="BY885" s="7711" t="inlineStr">
        <is>
          <t>Cambio al dipolo</t>
        </is>
      </c>
      <c r="BZ885" s="7704" t="inlineStr">
        <is>
          <t>3º</t>
        </is>
      </c>
      <c r="CA885" s="8001"/>
      <c r="CB885" s="7702" t="inlineStr">
        <is>
          <t>Copiar valores de software de Temp/Hum</t>
        </is>
      </c>
      <c r="CC885" s="7708"/>
      <c r="CD885" s="7796"/>
      <c r="CE885" s="7795"/>
      <c r="CF885" s="7795"/>
      <c r="CG885" s="7795"/>
      <c r="CH885" s="7795"/>
      <c r="CI885" s="7795"/>
      <c r="CJ885" s="7795"/>
      <c r="CK885" s="7795"/>
      <c r="CL885" s="7786"/>
      <c r="CM885" s="7786"/>
      <c r="CN885" s="7786"/>
      <c r="CO885" s="7786"/>
      <c r="CP885" s="7786"/>
      <c r="CQ885" s="7786"/>
      <c r="CR885" s="7786"/>
      <c r="CS885" s="7786"/>
      <c r="CT885" s="7786"/>
      <c r="CU885" s="7786"/>
      <c r="CV885" s="7702"/>
      <c r="CW885" s="7702"/>
      <c r="CX885" s="7702"/>
      <c r="CY885" s="7702"/>
      <c r="CZ885" s="7702"/>
    </row>
    <row r="886" spans="1:104" ht="13.5" thickBot="1" x14ac:dyDescent="0.25">
      <c r="A886" s="7699"/>
      <c r="B886" s="7699"/>
      <c r="C886" s="7702"/>
      <c r="D886" s="7702"/>
      <c r="E886" s="7702"/>
      <c r="F886" s="7702"/>
      <c r="G886" s="7702"/>
      <c r="H886" s="7702"/>
      <c r="I886" s="7702"/>
      <c r="J886" s="7702"/>
      <c r="K886" s="7702"/>
      <c r="L886" s="7702"/>
      <c r="M886" s="7702"/>
      <c r="N886" s="7702"/>
      <c r="O886" s="7702"/>
      <c r="P886" s="7702"/>
      <c r="Q886" s="7702"/>
      <c r="R886" s="7702"/>
      <c r="S886" s="7702"/>
      <c r="T886" s="7702"/>
      <c r="U886" s="7702"/>
      <c r="V886" s="7702"/>
      <c r="W886" s="7702"/>
      <c r="X886" s="7702"/>
      <c r="Y886" s="7702"/>
      <c r="Z886" s="7702"/>
      <c r="AA886" s="7702"/>
      <c r="AB886" s="7702"/>
      <c r="AC886" s="7702"/>
      <c r="AD886" s="7702"/>
      <c r="AE886" s="7702"/>
      <c r="AF886" s="7702"/>
      <c r="AG886" s="7702"/>
      <c r="AH886" s="7702"/>
      <c r="AI886" s="7702"/>
      <c r="AJ886" s="7702"/>
      <c r="AK886" s="7702"/>
      <c r="AL886" s="7702"/>
      <c r="AM886" s="7702"/>
      <c r="AN886" s="7702"/>
      <c r="AO886" s="7702"/>
      <c r="AP886" s="7702"/>
      <c r="AQ886" s="7702"/>
      <c r="AR886" s="7702"/>
      <c r="AS886" s="7702"/>
      <c r="AT886" s="7702"/>
      <c r="AU886" s="7702"/>
      <c r="AV886" s="7702"/>
      <c r="AW886" s="7702"/>
      <c r="AX886" s="7702"/>
      <c r="AY886" s="7702"/>
      <c r="AZ886" s="7702"/>
      <c r="BA886" s="7702"/>
      <c r="BB886" s="7702"/>
      <c r="BC886" s="7702"/>
      <c r="BD886" s="7702"/>
      <c r="BE886" s="7702"/>
      <c r="BF886" s="7702"/>
      <c r="BG886" s="7702"/>
      <c r="BH886" s="7702"/>
      <c r="BI886" s="7702"/>
      <c r="BJ886" s="7702"/>
      <c r="BK886" s="7702"/>
      <c r="BL886" s="7702"/>
      <c r="BM886" s="7702"/>
      <c r="BN886" s="7702"/>
      <c r="BO886" s="7702"/>
      <c r="BP886" s="7702"/>
      <c r="BQ886" s="7702"/>
      <c r="BR886" s="7702"/>
      <c r="BS886" s="8293"/>
      <c r="BT886" s="7705"/>
      <c r="BU886" s="8300"/>
      <c r="BV886" s="7687"/>
      <c r="BW886" s="8303"/>
      <c r="BX886" s="7687"/>
      <c r="BY886" s="7711" t="inlineStr">
        <is>
          <t>Ajuste</t>
        </is>
      </c>
      <c r="BZ886" s="7704" t="inlineStr">
        <is>
          <t>4º</t>
        </is>
      </c>
      <c r="CA886" s="8002"/>
      <c r="CB886" s="7702" t="inlineStr">
        <is>
          <t>Celdas bloqueadas</t>
        </is>
      </c>
      <c r="CC886" s="7708"/>
      <c r="CD886" s="7796"/>
      <c r="CE886" s="7795"/>
      <c r="CF886" s="7795"/>
      <c r="CG886" s="7795"/>
      <c r="CH886" s="7795"/>
      <c r="CI886" s="7795"/>
      <c r="CJ886" s="7795"/>
      <c r="CK886" s="7795"/>
      <c r="CL886" s="7786"/>
      <c r="CM886" s="7786"/>
      <c r="CN886" s="7786"/>
      <c r="CO886" s="7786"/>
      <c r="CP886" s="7786"/>
      <c r="CQ886" s="7786"/>
      <c r="CR886" s="7786"/>
      <c r="CS886" s="7786"/>
      <c r="CT886" s="7786"/>
      <c r="CU886" s="7786"/>
      <c r="CV886" s="7702"/>
      <c r="CW886" s="7702"/>
      <c r="CX886" s="7702"/>
      <c r="CY886" s="7702"/>
      <c r="CZ886" s="7702"/>
    </row>
    <row r="887" spans="1:104" x14ac:dyDescent="0.2">
      <c r="A887" s="7699"/>
      <c r="B887" s="7699"/>
      <c r="C887" s="7702"/>
      <c r="D887" s="7702"/>
      <c r="E887" s="7702"/>
      <c r="F887" s="7702"/>
      <c r="G887" s="7702"/>
      <c r="H887" s="7702"/>
      <c r="I887" s="7702"/>
      <c r="J887" s="7702"/>
      <c r="K887" s="7702"/>
      <c r="L887" s="7702"/>
      <c r="M887" s="7702"/>
      <c r="N887" s="7702"/>
      <c r="O887" s="7702"/>
      <c r="P887" s="7702"/>
      <c r="Q887" s="7702"/>
      <c r="R887" s="7702"/>
      <c r="S887" s="7702"/>
      <c r="T887" s="7702"/>
      <c r="U887" s="7702"/>
      <c r="V887" s="7702"/>
      <c r="W887" s="7702"/>
      <c r="X887" s="7702"/>
      <c r="Y887" s="7702"/>
      <c r="Z887" s="7702"/>
      <c r="AA887" s="7702"/>
      <c r="AB887" s="7702"/>
      <c r="AC887" s="7702"/>
      <c r="AD887" s="7702"/>
      <c r="AE887" s="7702"/>
      <c r="AF887" s="7702"/>
      <c r="AG887" s="7702"/>
      <c r="AH887" s="7702"/>
      <c r="AI887" s="7702"/>
      <c r="AJ887" s="7702"/>
      <c r="AK887" s="7702"/>
      <c r="AL887" s="7702"/>
      <c r="AM887" s="7702"/>
      <c r="AN887" s="7702"/>
      <c r="AO887" s="7702"/>
      <c r="AP887" s="7702"/>
      <c r="AQ887" s="7702"/>
      <c r="AR887" s="7702"/>
      <c r="AS887" s="7702"/>
      <c r="AT887" s="7702"/>
      <c r="AU887" s="7702"/>
      <c r="AV887" s="7702"/>
      <c r="AW887" s="7702"/>
      <c r="AX887" s="7702"/>
      <c r="AY887" s="7702"/>
      <c r="AZ887" s="7702"/>
      <c r="BA887" s="7702"/>
      <c r="BB887" s="7702"/>
      <c r="BC887" s="7702"/>
      <c r="BD887" s="7702"/>
      <c r="BE887" s="7702"/>
      <c r="BF887" s="7702"/>
      <c r="BG887" s="7702"/>
      <c r="BH887" s="7702"/>
      <c r="BI887" s="7702"/>
      <c r="BJ887" s="7702"/>
      <c r="BK887" s="7702"/>
      <c r="BL887" s="7702"/>
      <c r="BM887" s="7702"/>
      <c r="BN887" s="7702"/>
      <c r="BO887" s="7702"/>
      <c r="BP887" s="7702"/>
      <c r="BQ887" s="7702"/>
      <c r="BR887" s="7702"/>
      <c r="BS887" s="8293"/>
      <c r="BT887" s="7705"/>
      <c r="BU887" s="8300"/>
      <c r="BV887" s="7750">
        <f>BV886</f>
        <v>0</v>
      </c>
      <c r="BW887" s="8303"/>
      <c r="BX887" s="7688">
        <f>BX886</f>
        <v>0</v>
      </c>
      <c r="BY887" s="7711" t="inlineStr">
        <is>
          <t>Máx durante ensayo</t>
        </is>
      </c>
      <c r="BZ887" s="7704" t="inlineStr">
        <is>
          <t>5º</t>
        </is>
      </c>
      <c r="CA887" s="7998"/>
      <c r="CB887" s="7702"/>
      <c r="CC887" s="7708"/>
      <c r="CD887" s="7796"/>
      <c r="CE887" s="7795"/>
      <c r="CF887" s="7795"/>
      <c r="CG887" s="7795"/>
      <c r="CH887" s="7795"/>
      <c r="CI887" s="7795"/>
      <c r="CJ887" s="7795"/>
      <c r="CK887" s="7795"/>
      <c r="CL887" s="7786"/>
      <c r="CM887" s="7786"/>
      <c r="CN887" s="7786"/>
      <c r="CO887" s="7786"/>
      <c r="CP887" s="7786"/>
      <c r="CQ887" s="7786"/>
      <c r="CR887" s="7786"/>
      <c r="CS887" s="7786"/>
      <c r="CT887" s="7786"/>
      <c r="CU887" s="7786"/>
      <c r="CV887" s="7702"/>
      <c r="CW887" s="7702"/>
      <c r="CX887" s="7702"/>
      <c r="CY887" s="7702"/>
      <c r="CZ887" s="7702"/>
    </row>
    <row r="888" spans="1:104" ht="13.5" thickBot="1" x14ac:dyDescent="0.25">
      <c r="A888" s="7699"/>
      <c r="B888" s="7699"/>
      <c r="C888" s="7702"/>
      <c r="D888" s="7702"/>
      <c r="E888" s="7702"/>
      <c r="F888" s="7702"/>
      <c r="G888" s="7702"/>
      <c r="H888" s="7702"/>
      <c r="I888" s="7702"/>
      <c r="J888" s="7702"/>
      <c r="K888" s="7702"/>
      <c r="L888" s="7702"/>
      <c r="M888" s="7702"/>
      <c r="N888" s="7702"/>
      <c r="O888" s="7702"/>
      <c r="P888" s="7702"/>
      <c r="Q888" s="7702"/>
      <c r="R888" s="7702"/>
      <c r="S888" s="7702"/>
      <c r="T888" s="7702"/>
      <c r="U888" s="7702"/>
      <c r="V888" s="7702"/>
      <c r="W888" s="7702"/>
      <c r="X888" s="7702"/>
      <c r="Y888" s="7702"/>
      <c r="Z888" s="7702"/>
      <c r="AA888" s="7702"/>
      <c r="AB888" s="7702"/>
      <c r="AC888" s="7702"/>
      <c r="AD888" s="7702"/>
      <c r="AE888" s="7702"/>
      <c r="AF888" s="7702"/>
      <c r="AG888" s="7702"/>
      <c r="AH888" s="7702"/>
      <c r="AI888" s="7702"/>
      <c r="AJ888" s="7702"/>
      <c r="AK888" s="7702"/>
      <c r="AL888" s="7702"/>
      <c r="AM888" s="7702"/>
      <c r="AN888" s="7702"/>
      <c r="AO888" s="7702"/>
      <c r="AP888" s="7702"/>
      <c r="AQ888" s="7702"/>
      <c r="AR888" s="7702"/>
      <c r="AS888" s="7702"/>
      <c r="AT888" s="7702"/>
      <c r="AU888" s="7702"/>
      <c r="AV888" s="7702"/>
      <c r="AW888" s="7702"/>
      <c r="AX888" s="7702"/>
      <c r="AY888" s="7702"/>
      <c r="AZ888" s="7702"/>
      <c r="BA888" s="7702"/>
      <c r="BB888" s="7702"/>
      <c r="BC888" s="7702"/>
      <c r="BD888" s="7702"/>
      <c r="BE888" s="7702"/>
      <c r="BF888" s="7702"/>
      <c r="BG888" s="7702"/>
      <c r="BH888" s="7702"/>
      <c r="BI888" s="7702"/>
      <c r="BJ888" s="7702"/>
      <c r="BK888" s="7702"/>
      <c r="BL888" s="7702"/>
      <c r="BM888" s="7702"/>
      <c r="BN888" s="7702"/>
      <c r="BO888" s="7702"/>
      <c r="BP888" s="7702"/>
      <c r="BQ888" s="7702"/>
      <c r="BR888" s="7702"/>
      <c r="BS888" s="8293"/>
      <c r="BT888" s="7705"/>
      <c r="BU888" s="8301"/>
      <c r="BV888" s="7752">
        <f>BV886</f>
        <v>0</v>
      </c>
      <c r="BW888" s="8304"/>
      <c r="BX888" s="7689">
        <f>BX886</f>
        <v>0</v>
      </c>
      <c r="BY888" s="7712" t="inlineStr">
        <is>
          <t>Mín durante ensayo</t>
        </is>
      </c>
      <c r="BZ888" s="7704" t="inlineStr">
        <is>
          <t>6º</t>
        </is>
      </c>
      <c r="CA888" s="7998"/>
      <c r="CB888" s="7702"/>
      <c r="CC888" s="7708"/>
      <c r="CD888" s="7796"/>
      <c r="CE888" s="7795"/>
      <c r="CF888" s="7795"/>
      <c r="CG888" s="7795"/>
      <c r="CH888" s="7795"/>
      <c r="CI888" s="7795"/>
      <c r="CJ888" s="7795"/>
      <c r="CK888" s="7795"/>
      <c r="CL888" s="7786"/>
      <c r="CM888" s="7786"/>
      <c r="CN888" s="7786"/>
      <c r="CO888" s="7786"/>
      <c r="CP888" s="7786"/>
      <c r="CQ888" s="7786"/>
      <c r="CR888" s="7786"/>
      <c r="CS888" s="7786"/>
      <c r="CT888" s="7786"/>
      <c r="CU888" s="7786"/>
      <c r="CV888" s="7702"/>
      <c r="CW888" s="7702"/>
      <c r="CX888" s="7702"/>
      <c r="CY888" s="7702"/>
      <c r="CZ888" s="7702"/>
    </row>
    <row r="889" spans="1:104" ht="13.5" thickBot="1" x14ac:dyDescent="0.25">
      <c r="A889" s="7699"/>
      <c r="B889" s="7699"/>
      <c r="C889" s="7702"/>
      <c r="D889" s="7702"/>
      <c r="E889" s="7702"/>
      <c r="F889" s="7702"/>
      <c r="G889" s="7702"/>
      <c r="H889" s="7702"/>
      <c r="I889" s="7702"/>
      <c r="J889" s="7702"/>
      <c r="K889" s="7702"/>
      <c r="L889" s="7702"/>
      <c r="M889" s="7702"/>
      <c r="N889" s="7702"/>
      <c r="O889" s="7702"/>
      <c r="P889" s="7702"/>
      <c r="Q889" s="7702"/>
      <c r="R889" s="7702"/>
      <c r="S889" s="7702"/>
      <c r="T889" s="7702"/>
      <c r="U889" s="7702"/>
      <c r="V889" s="7702"/>
      <c r="W889" s="7702"/>
      <c r="X889" s="7702"/>
      <c r="Y889" s="7702"/>
      <c r="Z889" s="7702"/>
      <c r="AA889" s="7702"/>
      <c r="AB889" s="7702"/>
      <c r="AC889" s="7702"/>
      <c r="AD889" s="7702"/>
      <c r="AE889" s="7702"/>
      <c r="AF889" s="7702"/>
      <c r="AG889" s="7702"/>
      <c r="AH889" s="7702"/>
      <c r="AI889" s="7702"/>
      <c r="AJ889" s="7702"/>
      <c r="AK889" s="7702"/>
      <c r="AL889" s="7702"/>
      <c r="AM889" s="7702"/>
      <c r="AN889" s="7702"/>
      <c r="AO889" s="7702"/>
      <c r="AP889" s="7702"/>
      <c r="AQ889" s="7702"/>
      <c r="AR889" s="7702"/>
      <c r="AS889" s="7702"/>
      <c r="AT889" s="7702"/>
      <c r="AU889" s="7702"/>
      <c r="AV889" s="7702"/>
      <c r="AW889" s="7702"/>
      <c r="AX889" s="7702"/>
      <c r="AY889" s="7702"/>
      <c r="AZ889" s="7702"/>
      <c r="BA889" s="7702"/>
      <c r="BB889" s="7702"/>
      <c r="BC889" s="7702"/>
      <c r="BD889" s="7702"/>
      <c r="BE889" s="7702"/>
      <c r="BF889" s="7702"/>
      <c r="BG889" s="7702"/>
      <c r="BH889" s="7702"/>
      <c r="BI889" s="7702"/>
      <c r="BJ889" s="7702"/>
      <c r="BK889" s="7702"/>
      <c r="BL889" s="7702"/>
      <c r="BM889" s="7702"/>
      <c r="BN889" s="7702"/>
      <c r="BO889" s="7702"/>
      <c r="BP889" s="7702"/>
      <c r="BQ889" s="7702"/>
      <c r="BR889" s="7702"/>
      <c r="BS889" s="8293"/>
      <c r="BT889" s="7705"/>
      <c r="BU889" s="7702"/>
      <c r="BV889" s="7702"/>
      <c r="BW889" s="7702"/>
      <c r="BX889" s="7680"/>
      <c r="BY889" s="7702"/>
      <c r="BZ889" s="7702"/>
      <c r="CA889" s="7998"/>
      <c r="CB889" s="7702"/>
      <c r="CC889" s="7708"/>
      <c r="CD889" s="7796"/>
      <c r="CE889" s="7795"/>
      <c r="CF889" s="7795"/>
      <c r="CG889" s="7795"/>
      <c r="CH889" s="7795"/>
      <c r="CI889" s="7795"/>
      <c r="CJ889" s="7795"/>
      <c r="CK889" s="7795"/>
      <c r="CL889" s="7786"/>
      <c r="CM889" s="7786"/>
      <c r="CN889" s="7786"/>
      <c r="CO889" s="7786"/>
      <c r="CP889" s="7786"/>
      <c r="CQ889" s="7786"/>
      <c r="CR889" s="7786"/>
      <c r="CS889" s="7786"/>
      <c r="CT889" s="7786"/>
      <c r="CU889" s="7786"/>
      <c r="CV889" s="7702"/>
      <c r="CW889" s="7702"/>
      <c r="CX889" s="7702"/>
      <c r="CY889" s="7702"/>
      <c r="CZ889" s="7702"/>
    </row>
    <row r="890" spans="1:104" ht="13.5" thickBot="1" x14ac:dyDescent="0.25">
      <c r="A890" s="7699"/>
      <c r="B890" s="7699"/>
      <c r="C890" s="7702"/>
      <c r="D890" s="7702"/>
      <c r="E890" s="7702"/>
      <c r="F890" s="7702"/>
      <c r="G890" s="7702"/>
      <c r="H890" s="7702"/>
      <c r="I890" s="7702"/>
      <c r="J890" s="7702"/>
      <c r="K890" s="7702"/>
      <c r="L890" s="7702"/>
      <c r="M890" s="7702"/>
      <c r="N890" s="7702"/>
      <c r="O890" s="7702"/>
      <c r="P890" s="7702"/>
      <c r="Q890" s="7702"/>
      <c r="R890" s="7702"/>
      <c r="S890" s="7702"/>
      <c r="T890" s="7702"/>
      <c r="U890" s="7702"/>
      <c r="V890" s="7702"/>
      <c r="W890" s="7702"/>
      <c r="X890" s="7702"/>
      <c r="Y890" s="7702"/>
      <c r="Z890" s="7702"/>
      <c r="AA890" s="7702"/>
      <c r="AB890" s="7702"/>
      <c r="AC890" s="7702"/>
      <c r="AD890" s="7702"/>
      <c r="AE890" s="7702"/>
      <c r="AF890" s="7702"/>
      <c r="AG890" s="7702"/>
      <c r="AH890" s="7702"/>
      <c r="AI890" s="7702"/>
      <c r="AJ890" s="7702"/>
      <c r="AK890" s="7702"/>
      <c r="AL890" s="7702"/>
      <c r="AM890" s="7702"/>
      <c r="AN890" s="7702"/>
      <c r="AO890" s="7702"/>
      <c r="AP890" s="7702"/>
      <c r="AQ890" s="7702"/>
      <c r="AR890" s="7702"/>
      <c r="AS890" s="7702"/>
      <c r="AT890" s="7702"/>
      <c r="AU890" s="7702"/>
      <c r="AV890" s="7702"/>
      <c r="AW890" s="7702"/>
      <c r="AX890" s="7702"/>
      <c r="AY890" s="7702"/>
      <c r="AZ890" s="7702"/>
      <c r="BA890" s="7702"/>
      <c r="BB890" s="7702"/>
      <c r="BC890" s="7702"/>
      <c r="BD890" s="7702"/>
      <c r="BE890" s="7702"/>
      <c r="BF890" s="7702"/>
      <c r="BG890" s="7702"/>
      <c r="BH890" s="7702"/>
      <c r="BI890" s="7702"/>
      <c r="BJ890" s="7702"/>
      <c r="BK890" s="7702"/>
      <c r="BL890" s="7702"/>
      <c r="BM890" s="7702"/>
      <c r="BN890" s="7702"/>
      <c r="BO890" s="7702"/>
      <c r="BP890" s="7702"/>
      <c r="BQ890" s="7702"/>
      <c r="BR890" s="7702"/>
      <c r="BS890" s="8293"/>
      <c r="BT890" s="7705"/>
      <c r="BU890" s="7690"/>
      <c r="BV890" s="7686" t="inlineStr">
        <is>
          <t>Medida SAR</t>
        </is>
      </c>
      <c r="BW890" s="7691" t="inlineStr">
        <is>
          <t>Valor en antena</t>
        </is>
      </c>
      <c r="BX890" s="7691" t="inlineStr">
        <is>
          <t>SAR 1W</t>
        </is>
      </c>
      <c r="BY890" s="7691" t="inlineStr">
        <is>
          <t>SAR W/g</t>
        </is>
      </c>
      <c r="BZ890" s="7691" t="inlineStr">
        <is>
          <t>Desviacion (%)</t>
        </is>
      </c>
      <c r="CA890" s="7692" t="inlineStr">
        <is>
          <t>Veredicto</t>
        </is>
      </c>
      <c r="CB890" s="7703"/>
      <c r="CC890" s="7709"/>
      <c r="CD890" s="7796"/>
      <c r="CE890" s="7795"/>
      <c r="CF890" s="7795"/>
      <c r="CG890" s="7795"/>
      <c r="CH890" s="7795"/>
      <c r="CI890" s="7795"/>
      <c r="CJ890" s="7795"/>
      <c r="CK890" s="7795"/>
      <c r="CL890" s="7786"/>
      <c r="CM890" s="7786"/>
      <c r="CN890" s="7786"/>
      <c r="CO890" s="7786"/>
      <c r="CP890" s="7786"/>
      <c r="CQ890" s="7786"/>
      <c r="CR890" s="7786"/>
      <c r="CS890" s="7786"/>
      <c r="CT890" s="7786"/>
      <c r="CU890" s="7786"/>
      <c r="CV890" s="7702"/>
      <c r="CW890" s="7702"/>
      <c r="CX890" s="7702"/>
      <c r="CY890" s="7702"/>
      <c r="CZ890" s="7702"/>
    </row>
    <row r="891" spans="1:104" x14ac:dyDescent="0.2">
      <c r="A891" s="7699"/>
      <c r="B891" s="7699"/>
      <c r="C891" s="7702"/>
      <c r="D891" s="7702"/>
      <c r="E891" s="7702"/>
      <c r="F891" s="7702"/>
      <c r="G891" s="7702"/>
      <c r="H891" s="7702"/>
      <c r="I891" s="7702"/>
      <c r="J891" s="7702"/>
      <c r="K891" s="7702"/>
      <c r="L891" s="7702"/>
      <c r="M891" s="7702"/>
      <c r="N891" s="7702"/>
      <c r="O891" s="7702"/>
      <c r="P891" s="7702"/>
      <c r="Q891" s="7702"/>
      <c r="R891" s="7702"/>
      <c r="S891" s="7702"/>
      <c r="T891" s="7702"/>
      <c r="U891" s="7702"/>
      <c r="V891" s="7702"/>
      <c r="W891" s="7702"/>
      <c r="X891" s="7702"/>
      <c r="Y891" s="7702"/>
      <c r="Z891" s="7702"/>
      <c r="AA891" s="7702"/>
      <c r="AB891" s="7702"/>
      <c r="AC891" s="7702"/>
      <c r="AD891" s="7702"/>
      <c r="AE891" s="7702"/>
      <c r="AF891" s="7702"/>
      <c r="AG891" s="7702"/>
      <c r="AH891" s="7702"/>
      <c r="AI891" s="7702"/>
      <c r="AJ891" s="7702"/>
      <c r="AK891" s="7702"/>
      <c r="AL891" s="7702"/>
      <c r="AM891" s="7702"/>
      <c r="AN891" s="7702"/>
      <c r="AO891" s="7702"/>
      <c r="AP891" s="7702"/>
      <c r="AQ891" s="7702"/>
      <c r="AR891" s="7702"/>
      <c r="AS891" s="7702"/>
      <c r="AT891" s="7702"/>
      <c r="AU891" s="7702"/>
      <c r="AV891" s="7702"/>
      <c r="AW891" s="7702"/>
      <c r="AX891" s="7702"/>
      <c r="AY891" s="7702"/>
      <c r="AZ891" s="7702"/>
      <c r="BA891" s="7702"/>
      <c r="BB891" s="7702"/>
      <c r="BC891" s="7702"/>
      <c r="BD891" s="7702"/>
      <c r="BE891" s="7702"/>
      <c r="BF891" s="7702"/>
      <c r="BG891" s="7702"/>
      <c r="BH891" s="7702"/>
      <c r="BI891" s="7702"/>
      <c r="BJ891" s="7702"/>
      <c r="BK891" s="7702"/>
      <c r="BL891" s="7702"/>
      <c r="BM891" s="7702"/>
      <c r="BN891" s="7702"/>
      <c r="BO891" s="7702"/>
      <c r="BP891" s="7702"/>
      <c r="BQ891" s="7702"/>
      <c r="BR891" s="7702"/>
      <c r="BS891" s="8293"/>
      <c r="BT891" s="7705"/>
      <c r="BU891" s="7719" t="inlineStr">
        <is>
          <t>SAR(1g)</t>
        </is>
      </c>
      <c r="BV891" s="7693"/>
      <c r="BW891" s="7713">
        <f>POWER(10,(((10*LOG10(BW883))+(AVERAGE(BX887:BX888)-BX884))/10))</f>
        <v>250.00000000000011</v>
      </c>
      <c r="BX891" s="8161">
        <f>CD873</f>
        <v>10.9</v>
      </c>
      <c r="BY891" s="7713">
        <f>BV891*1000/BW891</f>
        <v>0</v>
      </c>
      <c r="BZ891" s="7713">
        <f>((BY891-BX891)*100)/BX891</f>
        <v>-100</v>
      </c>
      <c r="CA891" s="7715" t="str">
        <f>IF(ABS(BZ891)&lt;10,"Válido","No Válido")</f>
        <v>No Válido</v>
      </c>
      <c r="CB891" s="7703"/>
      <c r="CC891" s="7709"/>
      <c r="CD891" s="7796"/>
      <c r="CE891" s="7795"/>
      <c r="CF891" s="7795"/>
      <c r="CG891" s="7795"/>
      <c r="CH891" s="7795"/>
      <c r="CI891" s="7795"/>
      <c r="CJ891" s="7795"/>
      <c r="CK891" s="7795"/>
      <c r="CL891" s="7786"/>
      <c r="CM891" s="7786"/>
      <c r="CN891" s="7786"/>
      <c r="CO891" s="7786"/>
      <c r="CP891" s="7786"/>
      <c r="CQ891" s="7786"/>
      <c r="CR891" s="7786"/>
      <c r="CS891" s="7786"/>
      <c r="CT891" s="7786"/>
      <c r="CU891" s="7786"/>
      <c r="CV891" s="7702"/>
      <c r="CW891" s="7702"/>
      <c r="CX891" s="7702"/>
      <c r="CY891" s="7702"/>
      <c r="CZ891" s="7702"/>
    </row>
    <row r="892" spans="1:104" ht="13.5" thickBot="1" x14ac:dyDescent="0.25">
      <c r="A892" s="7699"/>
      <c r="B892" s="7699"/>
      <c r="C892" s="7702"/>
      <c r="D892" s="7702"/>
      <c r="E892" s="7702"/>
      <c r="F892" s="7702"/>
      <c r="G892" s="7702"/>
      <c r="H892" s="7702"/>
      <c r="I892" s="7702"/>
      <c r="J892" s="7702"/>
      <c r="K892" s="7702"/>
      <c r="L892" s="7702"/>
      <c r="M892" s="7702"/>
      <c r="N892" s="7702"/>
      <c r="O892" s="7702"/>
      <c r="P892" s="7702"/>
      <c r="Q892" s="7702"/>
      <c r="R892" s="7702"/>
      <c r="S892" s="7702"/>
      <c r="T892" s="7702"/>
      <c r="U892" s="7702"/>
      <c r="V892" s="7702"/>
      <c r="W892" s="7702"/>
      <c r="X892" s="7702"/>
      <c r="Y892" s="7702"/>
      <c r="Z892" s="7702"/>
      <c r="AA892" s="7702"/>
      <c r="AB892" s="7702"/>
      <c r="AC892" s="7702"/>
      <c r="AD892" s="7702"/>
      <c r="AE892" s="7702"/>
      <c r="AF892" s="7702"/>
      <c r="AG892" s="7702"/>
      <c r="AH892" s="7702"/>
      <c r="AI892" s="7702"/>
      <c r="AJ892" s="7702"/>
      <c r="AK892" s="7702"/>
      <c r="AL892" s="7702"/>
      <c r="AM892" s="7702"/>
      <c r="AN892" s="7702"/>
      <c r="AO892" s="7702"/>
      <c r="AP892" s="7702"/>
      <c r="AQ892" s="7702"/>
      <c r="AR892" s="7702"/>
      <c r="AS892" s="7702"/>
      <c r="AT892" s="7702"/>
      <c r="AU892" s="7702"/>
      <c r="AV892" s="7702"/>
      <c r="AW892" s="7702"/>
      <c r="AX892" s="7702"/>
      <c r="AY892" s="7702"/>
      <c r="AZ892" s="7702"/>
      <c r="BA892" s="7702"/>
      <c r="BB892" s="7702"/>
      <c r="BC892" s="7702"/>
      <c r="BD892" s="7702"/>
      <c r="BE892" s="7702"/>
      <c r="BF892" s="7702"/>
      <c r="BG892" s="7702"/>
      <c r="BH892" s="7702"/>
      <c r="BI892" s="7702"/>
      <c r="BJ892" s="7702"/>
      <c r="BK892" s="7702"/>
      <c r="BL892" s="7702"/>
      <c r="BM892" s="7702"/>
      <c r="BN892" s="7702"/>
      <c r="BO892" s="7702"/>
      <c r="BP892" s="7702"/>
      <c r="BQ892" s="7702"/>
      <c r="BR892" s="7702"/>
      <c r="BS892" s="8293"/>
      <c r="BT892" s="7705"/>
      <c r="BU892" s="7720" t="inlineStr">
        <is>
          <t>SAR(10g)</t>
        </is>
      </c>
      <c r="BV892" s="7694"/>
      <c r="BW892" s="7714">
        <f>POWER(10,(((10*LOG10(BW883))+(AVERAGE(BX887:BX888)-BX884))/10))</f>
        <v>250.00000000000011</v>
      </c>
      <c r="BX892" s="8162">
        <f>CD874</f>
        <v>7.01</v>
      </c>
      <c r="BY892" s="7714">
        <f>BV892*1000/BW892</f>
        <v>0</v>
      </c>
      <c r="BZ892" s="7714">
        <f>((BY892-BX892)*100)/BX892</f>
        <v>-100</v>
      </c>
      <c r="CA892" s="7716" t="str">
        <f>IF(ABS(BZ892)&lt;10,"Válido","No Válido")</f>
        <v>No Válido</v>
      </c>
      <c r="CB892" s="7703"/>
      <c r="CC892" s="7709"/>
      <c r="CD892" s="7796"/>
      <c r="CE892" s="7795"/>
      <c r="CF892" s="7795"/>
      <c r="CG892" s="7795"/>
      <c r="CH892" s="7795"/>
      <c r="CI892" s="7795"/>
      <c r="CJ892" s="7795"/>
      <c r="CK892" s="7795"/>
      <c r="CL892" s="7786"/>
      <c r="CM892" s="7786"/>
      <c r="CN892" s="7786"/>
      <c r="CO892" s="7786"/>
      <c r="CP892" s="7786"/>
      <c r="CQ892" s="7786"/>
      <c r="CR892" s="7786"/>
      <c r="CS892" s="7786"/>
      <c r="CT892" s="7786"/>
      <c r="CU892" s="7786"/>
      <c r="CV892" s="7702"/>
      <c r="CW892" s="7702"/>
      <c r="CX892" s="7702"/>
      <c r="CY892" s="7702"/>
      <c r="CZ892" s="7702"/>
    </row>
    <row r="893" spans="1:104" ht="13.5" thickBot="1" x14ac:dyDescent="0.25">
      <c r="A893" s="7699"/>
      <c r="B893" s="7699"/>
      <c r="C893" s="7702"/>
      <c r="D893" s="7702"/>
      <c r="E893" s="7702"/>
      <c r="F893" s="7702"/>
      <c r="G893" s="7702"/>
      <c r="H893" s="7702"/>
      <c r="I893" s="7702"/>
      <c r="J893" s="7702"/>
      <c r="K893" s="7702"/>
      <c r="L893" s="7702"/>
      <c r="M893" s="7702"/>
      <c r="N893" s="7702"/>
      <c r="O893" s="7702"/>
      <c r="P893" s="7702"/>
      <c r="Q893" s="7702"/>
      <c r="R893" s="7702"/>
      <c r="S893" s="7702"/>
      <c r="T893" s="7702"/>
      <c r="U893" s="7702"/>
      <c r="V893" s="7702"/>
      <c r="W893" s="7702"/>
      <c r="X893" s="7702"/>
      <c r="Y893" s="7702"/>
      <c r="Z893" s="7702"/>
      <c r="AA893" s="7702"/>
      <c r="AB893" s="7702"/>
      <c r="AC893" s="7702"/>
      <c r="AD893" s="7702"/>
      <c r="AE893" s="7702"/>
      <c r="AF893" s="7702"/>
      <c r="AG893" s="7702"/>
      <c r="AH893" s="7702"/>
      <c r="AI893" s="7702"/>
      <c r="AJ893" s="7702"/>
      <c r="AK893" s="7702"/>
      <c r="AL893" s="7702"/>
      <c r="AM893" s="7702"/>
      <c r="AN893" s="7702"/>
      <c r="AO893" s="7702"/>
      <c r="AP893" s="7702"/>
      <c r="AQ893" s="7702"/>
      <c r="AR893" s="7702"/>
      <c r="AS893" s="7702"/>
      <c r="AT893" s="7702"/>
      <c r="AU893" s="7702"/>
      <c r="AV893" s="7702"/>
      <c r="AW893" s="7702"/>
      <c r="AX893" s="7702"/>
      <c r="AY893" s="7702"/>
      <c r="AZ893" s="7702"/>
      <c r="BA893" s="7702"/>
      <c r="BB893" s="7702"/>
      <c r="BC893" s="7702"/>
      <c r="BD893" s="7702"/>
      <c r="BE893" s="7702"/>
      <c r="BF893" s="7702"/>
      <c r="BG893" s="7702"/>
      <c r="BH893" s="7702"/>
      <c r="BI893" s="7702"/>
      <c r="BJ893" s="7702"/>
      <c r="BK893" s="7702"/>
      <c r="BL893" s="7702"/>
      <c r="BM893" s="7702"/>
      <c r="BN893" s="7702"/>
      <c r="BO893" s="7702"/>
      <c r="BP893" s="7702"/>
      <c r="BQ893" s="7702"/>
      <c r="BR893" s="7702"/>
      <c r="BS893" s="8293"/>
      <c r="BT893" s="7705"/>
      <c r="BU893" s="7702"/>
      <c r="BV893" s="7702"/>
      <c r="BW893" s="7702"/>
      <c r="BX893" s="7702"/>
      <c r="BY893" s="7726"/>
      <c r="BZ893" s="7726"/>
      <c r="CA893" s="7726"/>
      <c r="CB893" s="7726"/>
      <c r="CC893" s="7734"/>
      <c r="CD893" s="7796"/>
      <c r="CE893" s="7795"/>
      <c r="CF893" s="7795"/>
      <c r="CG893" s="7795"/>
      <c r="CH893" s="7795"/>
      <c r="CI893" s="7795"/>
      <c r="CJ893" s="7795"/>
      <c r="CK893" s="7795"/>
      <c r="CL893" s="7786"/>
      <c r="CM893" s="7786"/>
      <c r="CN893" s="7786"/>
      <c r="CO893" s="7786"/>
      <c r="CP893" s="7786"/>
      <c r="CQ893" s="7786"/>
      <c r="CR893" s="7786"/>
      <c r="CS893" s="7786"/>
      <c r="CT893" s="7786"/>
      <c r="CU893" s="7786"/>
      <c r="CV893" s="7702"/>
      <c r="CW893" s="7702"/>
      <c r="CX893" s="7702"/>
      <c r="CY893" s="7702"/>
      <c r="CZ893" s="7702"/>
    </row>
    <row r="894" spans="1:104" ht="26.25" thickBot="1" x14ac:dyDescent="0.25">
      <c r="A894" s="7699"/>
      <c r="B894" s="7699"/>
      <c r="C894" s="7702"/>
      <c r="D894" s="7702"/>
      <c r="E894" s="7702"/>
      <c r="F894" s="7702"/>
      <c r="G894" s="7702"/>
      <c r="H894" s="7702"/>
      <c r="I894" s="7702"/>
      <c r="J894" s="7702"/>
      <c r="K894" s="7702"/>
      <c r="L894" s="7702"/>
      <c r="M894" s="7702"/>
      <c r="N894" s="7702"/>
      <c r="O894" s="7702"/>
      <c r="P894" s="7702"/>
      <c r="Q894" s="7702"/>
      <c r="R894" s="7702"/>
      <c r="S894" s="7702"/>
      <c r="T894" s="7702"/>
      <c r="U894" s="7702"/>
      <c r="V894" s="7702"/>
      <c r="W894" s="7702"/>
      <c r="X894" s="7702"/>
      <c r="Y894" s="7702"/>
      <c r="Z894" s="7702"/>
      <c r="AA894" s="7702"/>
      <c r="AB894" s="7702"/>
      <c r="AC894" s="7702"/>
      <c r="AD894" s="7702"/>
      <c r="AE894" s="7702"/>
      <c r="AF894" s="7702"/>
      <c r="AG894" s="7702"/>
      <c r="AH894" s="7702"/>
      <c r="AI894" s="7702"/>
      <c r="AJ894" s="7702"/>
      <c r="AK894" s="7702"/>
      <c r="AL894" s="7702"/>
      <c r="AM894" s="7702"/>
      <c r="AN894" s="7702"/>
      <c r="AO894" s="7702"/>
      <c r="AP894" s="7702"/>
      <c r="AQ894" s="7702"/>
      <c r="AR894" s="7702"/>
      <c r="AS894" s="7702"/>
      <c r="AT894" s="7702"/>
      <c r="AU894" s="7702"/>
      <c r="AV894" s="7702"/>
      <c r="AW894" s="7702"/>
      <c r="AX894" s="7702"/>
      <c r="AY894" s="7702"/>
      <c r="AZ894" s="7702"/>
      <c r="BA894" s="7702"/>
      <c r="BB894" s="7702"/>
      <c r="BC894" s="7702"/>
      <c r="BD894" s="7702"/>
      <c r="BE894" s="7702"/>
      <c r="BF894" s="7702"/>
      <c r="BG894" s="7702"/>
      <c r="BH894" s="7702"/>
      <c r="BI894" s="7702"/>
      <c r="BJ894" s="7702"/>
      <c r="BK894" s="7702"/>
      <c r="BL894" s="7702"/>
      <c r="BM894" s="7702"/>
      <c r="BN894" s="7702"/>
      <c r="BO894" s="7702"/>
      <c r="BP894" s="7702"/>
      <c r="BQ894" s="7702"/>
      <c r="BR894" s="7702"/>
      <c r="BS894" s="8293"/>
      <c r="BT894" s="7705"/>
      <c r="BU894" s="7695"/>
      <c r="BV894" s="7696" t="inlineStr">
        <is>
          <t>Valor SAR extrap</t>
        </is>
      </c>
      <c r="BW894" s="7697" t="inlineStr">
        <is>
          <t>Desviacion (%)</t>
        </is>
      </c>
      <c r="BX894" s="7698" t="inlineStr">
        <is>
          <t>Veredicto</t>
        </is>
      </c>
      <c r="BY894" s="7726"/>
      <c r="BZ894" s="7726"/>
      <c r="CA894" s="7726" t="inlineStr">
        <is>
          <t>Frequency
(MHz)</t>
        </is>
      </c>
      <c r="CB894" s="7726" t="str">
        <f>CA880</f>
        <v>Head/Body:</v>
      </c>
      <c r="CC894" s="7734" t="inlineStr">
        <is>
          <t>SAR over</t>
        </is>
      </c>
      <c r="CD894" s="7796"/>
      <c r="CE894" s="7795"/>
      <c r="CF894" s="7795"/>
      <c r="CG894" s="7795"/>
      <c r="CH894" s="7795"/>
      <c r="CI894" s="7795"/>
      <c r="CJ894" s="7795"/>
      <c r="CK894" s="7795"/>
      <c r="CL894" s="7786"/>
      <c r="CM894" s="7786"/>
      <c r="CN894" s="7786"/>
      <c r="CO894" s="7786"/>
      <c r="CP894" s="7786"/>
      <c r="CQ894" s="7786"/>
      <c r="CR894" s="7786"/>
      <c r="CS894" s="7786"/>
      <c r="CT894" s="7786"/>
      <c r="CU894" s="7786"/>
      <c r="CV894" s="7702"/>
      <c r="CW894" s="7702"/>
      <c r="CX894" s="7702"/>
      <c r="CY894" s="7702"/>
      <c r="CZ894" s="7702"/>
    </row>
    <row r="895" spans="1:104" x14ac:dyDescent="0.2">
      <c r="A895" s="7699"/>
      <c r="B895" s="7699"/>
      <c r="C895" s="7702"/>
      <c r="D895" s="7702"/>
      <c r="E895" s="7702"/>
      <c r="F895" s="7702"/>
      <c r="G895" s="7702"/>
      <c r="H895" s="7702"/>
      <c r="I895" s="7702"/>
      <c r="J895" s="7702"/>
      <c r="K895" s="7702"/>
      <c r="L895" s="7702"/>
      <c r="M895" s="7702"/>
      <c r="N895" s="7702"/>
      <c r="O895" s="7702"/>
      <c r="P895" s="7702"/>
      <c r="Q895" s="7702"/>
      <c r="R895" s="7702"/>
      <c r="S895" s="7702"/>
      <c r="T895" s="7702"/>
      <c r="U895" s="7702"/>
      <c r="V895" s="7702"/>
      <c r="W895" s="7702"/>
      <c r="X895" s="7702"/>
      <c r="Y895" s="7702"/>
      <c r="Z895" s="7702"/>
      <c r="AA895" s="7702"/>
      <c r="AB895" s="7702"/>
      <c r="AC895" s="7702"/>
      <c r="AD895" s="7702"/>
      <c r="AE895" s="7702"/>
      <c r="AF895" s="7702"/>
      <c r="AG895" s="7702"/>
      <c r="AH895" s="7702"/>
      <c r="AI895" s="7702"/>
      <c r="AJ895" s="7702"/>
      <c r="AK895" s="7702"/>
      <c r="AL895" s="7702"/>
      <c r="AM895" s="7702"/>
      <c r="AN895" s="7702"/>
      <c r="AO895" s="7702"/>
      <c r="AP895" s="7702"/>
      <c r="AQ895" s="7702"/>
      <c r="AR895" s="7702"/>
      <c r="AS895" s="7702"/>
      <c r="AT895" s="7702"/>
      <c r="AU895" s="7702"/>
      <c r="AV895" s="7702"/>
      <c r="AW895" s="7702"/>
      <c r="AX895" s="7702"/>
      <c r="AY895" s="7702"/>
      <c r="AZ895" s="7702"/>
      <c r="BA895" s="7702"/>
      <c r="BB895" s="7702"/>
      <c r="BC895" s="7702"/>
      <c r="BD895" s="7702"/>
      <c r="BE895" s="7702"/>
      <c r="BF895" s="7702"/>
      <c r="BG895" s="7702"/>
      <c r="BH895" s="7702"/>
      <c r="BI895" s="7702"/>
      <c r="BJ895" s="7702"/>
      <c r="BK895" s="7702"/>
      <c r="BL895" s="7702"/>
      <c r="BM895" s="7702"/>
      <c r="BN895" s="7702"/>
      <c r="BO895" s="7702"/>
      <c r="BP895" s="7702"/>
      <c r="BQ895" s="7702"/>
      <c r="BR895" s="7702"/>
      <c r="BS895" s="8293"/>
      <c r="BT895" s="7705"/>
      <c r="BU895" s="7684" t="inlineStr">
        <is>
          <t>Fast SAR 1g</t>
        </is>
      </c>
      <c r="BV895" s="7693"/>
      <c r="BW895" s="7713" t="e">
        <f>((BV895-BV891)*100)/BV891</f>
        <v>#DIV/0!</v>
      </c>
      <c r="BX895" s="7715" t="e">
        <f>IF(ABS(BW895)&lt;3,"Válido","No Válido")</f>
        <v>#DIV/0!</v>
      </c>
      <c r="BY895" s="7726"/>
      <c r="BZ895" s="7726"/>
      <c r="CA895" s="7726">
        <f>BU883</f>
        <v>0</v>
      </c>
      <c r="CB895" s="7726" t="str">
        <f>CB880</f>
        <v>Head</v>
      </c>
      <c r="CC895" s="7734" t="inlineStr">
        <is>
          <t>1 gr.</t>
        </is>
      </c>
      <c r="CD895" s="7796"/>
      <c r="CE895" s="7795"/>
      <c r="CF895" s="7795"/>
      <c r="CG895" s="7795"/>
      <c r="CH895" s="7795"/>
      <c r="CI895" s="7795"/>
      <c r="CJ895" s="7795"/>
      <c r="CK895" s="7795"/>
      <c r="CL895" s="7786"/>
      <c r="CM895" s="7786"/>
      <c r="CN895" s="7786"/>
      <c r="CO895" s="7786"/>
      <c r="CP895" s="7786"/>
      <c r="CQ895" s="7786"/>
      <c r="CR895" s="7786"/>
      <c r="CS895" s="7786"/>
      <c r="CT895" s="7786"/>
      <c r="CU895" s="7786"/>
      <c r="CV895" s="7702"/>
      <c r="CW895" s="7702"/>
      <c r="CX895" s="7702"/>
      <c r="CY895" s="7702"/>
      <c r="CZ895" s="7702"/>
    </row>
    <row r="896" spans="1:104" ht="13.5" thickBot="1" x14ac:dyDescent="0.25">
      <c r="A896" s="7699"/>
      <c r="B896" s="7699"/>
      <c r="C896" s="7702"/>
      <c r="D896" s="7702"/>
      <c r="E896" s="7702"/>
      <c r="F896" s="7702"/>
      <c r="G896" s="7702"/>
      <c r="H896" s="7702"/>
      <c r="I896" s="7702"/>
      <c r="J896" s="7702"/>
      <c r="K896" s="7702"/>
      <c r="L896" s="7702"/>
      <c r="M896" s="7702"/>
      <c r="N896" s="7702"/>
      <c r="O896" s="7702"/>
      <c r="P896" s="7702"/>
      <c r="Q896" s="7702"/>
      <c r="R896" s="7702"/>
      <c r="S896" s="7702"/>
      <c r="T896" s="7702"/>
      <c r="U896" s="7702"/>
      <c r="V896" s="7702"/>
      <c r="W896" s="7702"/>
      <c r="X896" s="7702"/>
      <c r="Y896" s="7702"/>
      <c r="Z896" s="7702"/>
      <c r="AA896" s="7702"/>
      <c r="AB896" s="7702"/>
      <c r="AC896" s="7702"/>
      <c r="AD896" s="7702"/>
      <c r="AE896" s="7702"/>
      <c r="AF896" s="7702"/>
      <c r="AG896" s="7702"/>
      <c r="AH896" s="7702"/>
      <c r="AI896" s="7702"/>
      <c r="AJ896" s="7702"/>
      <c r="AK896" s="7702"/>
      <c r="AL896" s="7702"/>
      <c r="AM896" s="7702"/>
      <c r="AN896" s="7702"/>
      <c r="AO896" s="7702"/>
      <c r="AP896" s="7702"/>
      <c r="AQ896" s="7702"/>
      <c r="AR896" s="7702"/>
      <c r="AS896" s="7702"/>
      <c r="AT896" s="7702"/>
      <c r="AU896" s="7702"/>
      <c r="AV896" s="7702"/>
      <c r="AW896" s="7702"/>
      <c r="AX896" s="7702"/>
      <c r="AY896" s="7702"/>
      <c r="AZ896" s="7702"/>
      <c r="BA896" s="7702"/>
      <c r="BB896" s="7702"/>
      <c r="BC896" s="7702"/>
      <c r="BD896" s="7702"/>
      <c r="BE896" s="7702"/>
      <c r="BF896" s="7702"/>
      <c r="BG896" s="7702"/>
      <c r="BH896" s="7702"/>
      <c r="BI896" s="7702"/>
      <c r="BJ896" s="7702"/>
      <c r="BK896" s="7702"/>
      <c r="BL896" s="7702"/>
      <c r="BM896" s="7702"/>
      <c r="BN896" s="7702"/>
      <c r="BO896" s="7702"/>
      <c r="BP896" s="7702"/>
      <c r="BQ896" s="7702"/>
      <c r="BR896" s="7702"/>
      <c r="BS896" s="8293"/>
      <c r="BT896" s="7705"/>
      <c r="BU896" s="7718" t="inlineStr">
        <is>
          <t>Fast SAR 10g</t>
        </is>
      </c>
      <c r="BV896" s="7694"/>
      <c r="BW896" s="7714" t="e">
        <f>((BV896-BV892)*100)/BV892</f>
        <v>#DIV/0!</v>
      </c>
      <c r="BX896" s="7716" t="e">
        <f>IF(ABS(BW896)&lt;7,"Válido","No Válido")</f>
        <v>#DIV/0!</v>
      </c>
      <c r="BY896" s="7727"/>
      <c r="BZ896" s="7726"/>
      <c r="CA896" s="7732">
        <f>BU883</f>
        <v>0</v>
      </c>
      <c r="CB896" s="7730" t="str">
        <f>CB880</f>
        <v>Head</v>
      </c>
      <c r="CC896" s="7734" t="inlineStr">
        <is>
          <t>10 gr.</t>
        </is>
      </c>
      <c r="CD896" s="7796"/>
      <c r="CE896" s="7795"/>
      <c r="CF896" s="7795"/>
      <c r="CG896" s="7795"/>
      <c r="CH896" s="7795"/>
      <c r="CI896" s="7795"/>
      <c r="CJ896" s="7795"/>
      <c r="CK896" s="7795"/>
      <c r="CL896" s="7786"/>
      <c r="CM896" s="7786"/>
      <c r="CN896" s="7786"/>
      <c r="CO896" s="7786"/>
      <c r="CP896" s="7786"/>
      <c r="CQ896" s="7786"/>
      <c r="CR896" s="7786"/>
      <c r="CS896" s="7786"/>
      <c r="CT896" s="7786"/>
      <c r="CU896" s="7786"/>
      <c r="CV896" s="7702"/>
      <c r="CW896" s="7702"/>
      <c r="CX896" s="7702"/>
      <c r="CY896" s="7702"/>
      <c r="CZ896" s="7702"/>
    </row>
    <row r="897" spans="1:104" x14ac:dyDescent="0.2">
      <c r="A897" s="7699"/>
      <c r="B897" s="7699"/>
      <c r="C897" s="7702"/>
      <c r="D897" s="7702"/>
      <c r="E897" s="7702"/>
      <c r="F897" s="7702"/>
      <c r="G897" s="7702"/>
      <c r="H897" s="7702"/>
      <c r="I897" s="7702"/>
      <c r="J897" s="7702"/>
      <c r="K897" s="7702"/>
      <c r="L897" s="7702"/>
      <c r="M897" s="7702"/>
      <c r="N897" s="7702"/>
      <c r="O897" s="7702"/>
      <c r="P897" s="7702"/>
      <c r="Q897" s="7702"/>
      <c r="R897" s="7702"/>
      <c r="S897" s="7702"/>
      <c r="T897" s="7702"/>
      <c r="U897" s="7702"/>
      <c r="V897" s="7702"/>
      <c r="W897" s="7702"/>
      <c r="X897" s="7702"/>
      <c r="Y897" s="7702"/>
      <c r="Z897" s="7702"/>
      <c r="AA897" s="7702"/>
      <c r="AB897" s="7702"/>
      <c r="AC897" s="7702"/>
      <c r="AD897" s="7702"/>
      <c r="AE897" s="7702"/>
      <c r="AF897" s="7702"/>
      <c r="AG897" s="7702"/>
      <c r="AH897" s="7702"/>
      <c r="AI897" s="7702"/>
      <c r="AJ897" s="7702"/>
      <c r="AK897" s="7702"/>
      <c r="AL897" s="7702"/>
      <c r="AM897" s="7702"/>
      <c r="AN897" s="7702"/>
      <c r="AO897" s="7702"/>
      <c r="AP897" s="7702"/>
      <c r="AQ897" s="7702"/>
      <c r="AR897" s="7702"/>
      <c r="AS897" s="7702"/>
      <c r="AT897" s="7702"/>
      <c r="AU897" s="7702"/>
      <c r="AV897" s="7702"/>
      <c r="AW897" s="7702"/>
      <c r="AX897" s="7702"/>
      <c r="AY897" s="7702"/>
      <c r="AZ897" s="7702"/>
      <c r="BA897" s="7702"/>
      <c r="BB897" s="7702"/>
      <c r="BC897" s="7702"/>
      <c r="BD897" s="7702"/>
      <c r="BE897" s="7702"/>
      <c r="BF897" s="7702"/>
      <c r="BG897" s="7702"/>
      <c r="BH897" s="7702"/>
      <c r="BI897" s="7702"/>
      <c r="BJ897" s="7702"/>
      <c r="BK897" s="7702"/>
      <c r="BL897" s="7702"/>
      <c r="BM897" s="7702"/>
      <c r="BN897" s="7702"/>
      <c r="BO897" s="7702"/>
      <c r="BP897" s="7702"/>
      <c r="BQ897" s="7702"/>
      <c r="BR897" s="7702"/>
      <c r="BS897" s="8293"/>
      <c r="BT897" s="7735"/>
      <c r="BU897" s="7784"/>
      <c r="BV897" s="7784"/>
      <c r="BW897" s="7702"/>
      <c r="BX897" s="7702"/>
      <c r="BY897" s="7785"/>
      <c r="BZ897" s="7702"/>
      <c r="CA897" s="7998"/>
      <c r="CB897" s="7702"/>
      <c r="CC897" s="7708"/>
      <c r="CD897" s="7796"/>
      <c r="CE897" s="7795"/>
      <c r="CF897" s="7795"/>
      <c r="CG897" s="7795"/>
      <c r="CH897" s="7795"/>
      <c r="CI897" s="7795"/>
      <c r="CJ897" s="7795"/>
      <c r="CK897" s="7795"/>
      <c r="CL897" s="7786"/>
      <c r="CM897" s="7786"/>
      <c r="CN897" s="7786"/>
      <c r="CO897" s="7786"/>
      <c r="CP897" s="7786"/>
      <c r="CQ897" s="7786"/>
      <c r="CR897" s="7786"/>
      <c r="CS897" s="7786"/>
      <c r="CT897" s="7786"/>
      <c r="CU897" s="7786"/>
      <c r="CV897" s="7702"/>
      <c r="CW897" s="7702"/>
      <c r="CX897" s="7702"/>
      <c r="CY897" s="7702"/>
      <c r="CZ897" s="7702"/>
    </row>
    <row r="898" spans="1:104" x14ac:dyDescent="0.2">
      <c r="A898" s="7699"/>
      <c r="B898" s="7699"/>
      <c r="C898" s="7702"/>
      <c r="D898" s="7702"/>
      <c r="E898" s="7702"/>
      <c r="F898" s="7702"/>
      <c r="G898" s="7702"/>
      <c r="H898" s="7702"/>
      <c r="I898" s="7702"/>
      <c r="J898" s="7702"/>
      <c r="K898" s="7702"/>
      <c r="L898" s="7702"/>
      <c r="M898" s="7702"/>
      <c r="N898" s="7702"/>
      <c r="O898" s="7702"/>
      <c r="P898" s="7702"/>
      <c r="Q898" s="7702"/>
      <c r="R898" s="7702"/>
      <c r="S898" s="7702"/>
      <c r="T898" s="7702"/>
      <c r="U898" s="7702"/>
      <c r="V898" s="7702"/>
      <c r="W898" s="7702"/>
      <c r="X898" s="7702"/>
      <c r="Y898" s="7702"/>
      <c r="Z898" s="7702"/>
      <c r="AA898" s="7702"/>
      <c r="AB898" s="7702"/>
      <c r="AC898" s="7702"/>
      <c r="AD898" s="7702"/>
      <c r="AE898" s="7702"/>
      <c r="AF898" s="7702"/>
      <c r="AG898" s="7702"/>
      <c r="AH898" s="7702"/>
      <c r="AI898" s="7702"/>
      <c r="AJ898" s="7702"/>
      <c r="AK898" s="7702"/>
      <c r="AL898" s="7702"/>
      <c r="AM898" s="7702"/>
      <c r="AN898" s="7702"/>
      <c r="AO898" s="7702"/>
      <c r="AP898" s="7702"/>
      <c r="AQ898" s="7702"/>
      <c r="AR898" s="7702"/>
      <c r="AS898" s="7702"/>
      <c r="AT898" s="7702"/>
      <c r="AU898" s="7702"/>
      <c r="AV898" s="7702"/>
      <c r="AW898" s="7702"/>
      <c r="AX898" s="7702"/>
      <c r="AY898" s="7702"/>
      <c r="AZ898" s="7702"/>
      <c r="BA898" s="7702"/>
      <c r="BB898" s="7702"/>
      <c r="BC898" s="7702"/>
      <c r="BD898" s="7702"/>
      <c r="BE898" s="7702"/>
      <c r="BF898" s="7702"/>
      <c r="BG898" s="7702"/>
      <c r="BH898" s="7702"/>
      <c r="BI898" s="7702"/>
      <c r="BJ898" s="7702"/>
      <c r="BK898" s="7702"/>
      <c r="BL898" s="7702"/>
      <c r="BM898" s="7702"/>
      <c r="BN898" s="7702"/>
      <c r="BO898" s="7702"/>
      <c r="BP898" s="7702"/>
      <c r="BQ898" s="7702"/>
      <c r="BR898" s="7702"/>
      <c r="BS898" s="8293"/>
      <c r="BT898" s="7726"/>
      <c r="BU898" s="7727" t="inlineStr">
        <is>
          <t>Date</t>
        </is>
      </c>
      <c r="BV898" s="7727" t="inlineStr">
        <is>
          <t>Frequency
(MHz)</t>
        </is>
      </c>
      <c r="BW898" s="7726" t="str">
        <f>CA880</f>
        <v>Head/Body:</v>
      </c>
      <c r="BX898" s="7726" t="inlineStr">
        <is>
          <t>SAR over</t>
        </is>
      </c>
      <c r="BY898" s="7726" t="inlineStr">
        <is>
          <t>Fast SAR
(W/kg)</t>
        </is>
      </c>
      <c r="BZ898" s="7726" t="inlineStr">
        <is>
          <t>SAR
(W/kg)</t>
        </is>
      </c>
      <c r="CA898" s="7726" t="inlineStr">
        <is>
          <t>1 W Target
SAR (W/kg)</t>
        </is>
      </c>
      <c r="CB898" s="7726" t="inlineStr">
        <is>
          <t>1 W Norm.
SAR (W/kg)</t>
        </is>
      </c>
      <c r="CC898" s="7734" t="inlineStr">
        <is>
          <t>Drift (%)</t>
        </is>
      </c>
      <c r="CD898" s="7796"/>
      <c r="CE898" s="7795"/>
      <c r="CF898" s="7795"/>
      <c r="CG898" s="7795"/>
      <c r="CH898" s="7795"/>
      <c r="CI898" s="7795"/>
      <c r="CJ898" s="7795"/>
      <c r="CK898" s="7795"/>
      <c r="CL898" s="7786"/>
      <c r="CM898" s="7786"/>
      <c r="CN898" s="7786"/>
      <c r="CO898" s="7786"/>
      <c r="CP898" s="7786"/>
      <c r="CQ898" s="7786"/>
      <c r="CR898" s="7786"/>
      <c r="CS898" s="7786"/>
      <c r="CT898" s="7786"/>
      <c r="CU898" s="7786"/>
      <c r="CV898" s="7702"/>
      <c r="CW898" s="7702"/>
      <c r="CX898" s="7702"/>
      <c r="CY898" s="7702"/>
      <c r="CZ898" s="7702"/>
    </row>
    <row r="899" spans="1:104" x14ac:dyDescent="0.2">
      <c r="A899" s="7699"/>
      <c r="B899" s="7699"/>
      <c r="C899" s="7702"/>
      <c r="D899" s="7702"/>
      <c r="E899" s="7702"/>
      <c r="F899" s="7702"/>
      <c r="G899" s="7702"/>
      <c r="H899" s="7702"/>
      <c r="I899" s="7702"/>
      <c r="J899" s="7702"/>
      <c r="K899" s="7702"/>
      <c r="L899" s="7702"/>
      <c r="M899" s="7702"/>
      <c r="N899" s="7702"/>
      <c r="O899" s="7702"/>
      <c r="P899" s="7702"/>
      <c r="Q899" s="7702"/>
      <c r="R899" s="7702"/>
      <c r="S899" s="7702"/>
      <c r="T899" s="7702"/>
      <c r="U899" s="7702"/>
      <c r="V899" s="7702"/>
      <c r="W899" s="7702"/>
      <c r="X899" s="7702"/>
      <c r="Y899" s="7702"/>
      <c r="Z899" s="7702"/>
      <c r="AA899" s="7702"/>
      <c r="AB899" s="7702"/>
      <c r="AC899" s="7702"/>
      <c r="AD899" s="7702"/>
      <c r="AE899" s="7702"/>
      <c r="AF899" s="7702"/>
      <c r="AG899" s="7702"/>
      <c r="AH899" s="7702"/>
      <c r="AI899" s="7702"/>
      <c r="AJ899" s="7702"/>
      <c r="AK899" s="7702"/>
      <c r="AL899" s="7702"/>
      <c r="AM899" s="7702"/>
      <c r="AN899" s="7702"/>
      <c r="AO899" s="7702"/>
      <c r="AP899" s="7702"/>
      <c r="AQ899" s="7702"/>
      <c r="AR899" s="7702"/>
      <c r="AS899" s="7702"/>
      <c r="AT899" s="7702"/>
      <c r="AU899" s="7702"/>
      <c r="AV899" s="7702"/>
      <c r="AW899" s="7702"/>
      <c r="AX899" s="7702"/>
      <c r="AY899" s="7702"/>
      <c r="AZ899" s="7702"/>
      <c r="BA899" s="7702"/>
      <c r="BB899" s="7702"/>
      <c r="BC899" s="7702"/>
      <c r="BD899" s="7702"/>
      <c r="BE899" s="7702"/>
      <c r="BF899" s="7702"/>
      <c r="BG899" s="7702"/>
      <c r="BH899" s="7702"/>
      <c r="BI899" s="7702"/>
      <c r="BJ899" s="7702"/>
      <c r="BK899" s="7702"/>
      <c r="BL899" s="7702"/>
      <c r="BM899" s="7702"/>
      <c r="BN899" s="7702"/>
      <c r="BO899" s="7702"/>
      <c r="BP899" s="7702"/>
      <c r="BQ899" s="7702"/>
      <c r="BR899" s="7702"/>
      <c r="BS899" s="8293"/>
      <c r="BT899" s="7735"/>
      <c r="BU899" s="7757">
        <f>CB874</f>
        <v>0</v>
      </c>
      <c r="BV899" s="7732">
        <f>BU883</f>
        <v>0</v>
      </c>
      <c r="BW899" s="7732" t="str">
        <f>CB880</f>
        <v>Head</v>
      </c>
      <c r="BX899" s="7732" t="inlineStr">
        <is>
          <t>1 gr.</t>
        </is>
      </c>
      <c r="BY899" s="7732">
        <f>BV895</f>
        <v>0</v>
      </c>
      <c r="BZ899" s="7728">
        <f>BV891</f>
        <v>0</v>
      </c>
      <c r="CA899" s="7732">
        <f t="shared" ref="CA899:CA900" si="111">BX891</f>
        <v>10.9</v>
      </c>
      <c r="CB899" s="7730">
        <f t="shared" ref="CB899:CB900" si="112">BY891</f>
        <v>0</v>
      </c>
      <c r="CC899" s="7734">
        <f t="shared" ref="CC899:CC900" si="113">BZ891</f>
        <v>-100</v>
      </c>
      <c r="CD899" s="7796"/>
      <c r="CE899" s="7795"/>
      <c r="CF899" s="7795"/>
      <c r="CG899" s="7795"/>
      <c r="CH899" s="7795"/>
      <c r="CI899" s="7795"/>
      <c r="CJ899" s="7795"/>
      <c r="CK899" s="7795"/>
      <c r="CL899" s="7786"/>
      <c r="CM899" s="7786"/>
      <c r="CN899" s="7786"/>
      <c r="CO899" s="7786"/>
      <c r="CP899" s="7786"/>
      <c r="CQ899" s="7786"/>
      <c r="CR899" s="7786"/>
      <c r="CS899" s="7786"/>
      <c r="CT899" s="7786"/>
      <c r="CU899" s="7786"/>
      <c r="CV899" s="7702"/>
      <c r="CW899" s="7702"/>
      <c r="CX899" s="7702"/>
      <c r="CY899" s="7702"/>
      <c r="CZ899" s="7702"/>
    </row>
    <row r="900" spans="1:104" x14ac:dyDescent="0.2">
      <c r="A900" s="7699"/>
      <c r="B900" s="7699"/>
      <c r="C900" s="7702"/>
      <c r="D900" s="7702"/>
      <c r="E900" s="7702"/>
      <c r="F900" s="7702"/>
      <c r="G900" s="7702"/>
      <c r="H900" s="7702"/>
      <c r="I900" s="7702"/>
      <c r="J900" s="7702"/>
      <c r="K900" s="7702"/>
      <c r="L900" s="7702"/>
      <c r="M900" s="7702"/>
      <c r="N900" s="7702"/>
      <c r="O900" s="7702"/>
      <c r="P900" s="7702"/>
      <c r="Q900" s="7702"/>
      <c r="R900" s="7702"/>
      <c r="S900" s="7702"/>
      <c r="T900" s="7702"/>
      <c r="U900" s="7702"/>
      <c r="V900" s="7702"/>
      <c r="W900" s="7702"/>
      <c r="X900" s="7702"/>
      <c r="Y900" s="7702"/>
      <c r="Z900" s="7702"/>
      <c r="AA900" s="7702"/>
      <c r="AB900" s="7702"/>
      <c r="AC900" s="7702"/>
      <c r="AD900" s="7702"/>
      <c r="AE900" s="7702"/>
      <c r="AF900" s="7702"/>
      <c r="AG900" s="7702"/>
      <c r="AH900" s="7702"/>
      <c r="AI900" s="7702"/>
      <c r="AJ900" s="7702"/>
      <c r="AK900" s="7702"/>
      <c r="AL900" s="7702"/>
      <c r="AM900" s="7702"/>
      <c r="AN900" s="7702"/>
      <c r="AO900" s="7702"/>
      <c r="AP900" s="7702"/>
      <c r="AQ900" s="7702"/>
      <c r="AR900" s="7702"/>
      <c r="AS900" s="7702"/>
      <c r="AT900" s="7702"/>
      <c r="AU900" s="7702"/>
      <c r="AV900" s="7702"/>
      <c r="AW900" s="7702"/>
      <c r="AX900" s="7702"/>
      <c r="AY900" s="7702"/>
      <c r="AZ900" s="7702"/>
      <c r="BA900" s="7702"/>
      <c r="BB900" s="7702"/>
      <c r="BC900" s="7702"/>
      <c r="BD900" s="7702"/>
      <c r="BE900" s="7702"/>
      <c r="BF900" s="7702"/>
      <c r="BG900" s="7702"/>
      <c r="BH900" s="7702"/>
      <c r="BI900" s="7702"/>
      <c r="BJ900" s="7702"/>
      <c r="BK900" s="7702"/>
      <c r="BL900" s="7702"/>
      <c r="BM900" s="7702"/>
      <c r="BN900" s="7702"/>
      <c r="BO900" s="7702"/>
      <c r="BP900" s="7702"/>
      <c r="BQ900" s="7702"/>
      <c r="BR900" s="7702"/>
      <c r="BS900" s="8293"/>
      <c r="BT900" s="7736"/>
      <c r="BU900" s="7757">
        <f>CB874</f>
        <v>0</v>
      </c>
      <c r="BV900" s="7730">
        <f>BU883</f>
        <v>0</v>
      </c>
      <c r="BW900" s="7731" t="str">
        <f>CB880</f>
        <v>Head</v>
      </c>
      <c r="BX900" s="7731" t="inlineStr">
        <is>
          <t>10 gr.</t>
        </is>
      </c>
      <c r="BY900" s="7730">
        <f>BV896</f>
        <v>0</v>
      </c>
      <c r="BZ900" s="7728">
        <f>BV892</f>
        <v>0</v>
      </c>
      <c r="CA900" s="7728">
        <f t="shared" si="111"/>
        <v>7.01</v>
      </c>
      <c r="CB900" s="7728">
        <f t="shared" si="112"/>
        <v>0</v>
      </c>
      <c r="CC900" s="7734">
        <f t="shared" si="113"/>
        <v>-100</v>
      </c>
      <c r="CD900" s="7796"/>
      <c r="CE900" s="7795"/>
      <c r="CF900" s="7795"/>
      <c r="CG900" s="7795"/>
      <c r="CH900" s="7795"/>
      <c r="CI900" s="7795"/>
      <c r="CJ900" s="7795"/>
      <c r="CK900" s="7795"/>
      <c r="CL900" s="7786"/>
      <c r="CM900" s="7786"/>
      <c r="CN900" s="7786"/>
      <c r="CO900" s="7786"/>
      <c r="CP900" s="7786"/>
      <c r="CQ900" s="7786"/>
      <c r="CR900" s="7786"/>
      <c r="CS900" s="7786"/>
      <c r="CT900" s="7786"/>
      <c r="CU900" s="7786"/>
      <c r="CV900" s="7702"/>
      <c r="CW900" s="7702"/>
      <c r="CX900" s="7702"/>
      <c r="CY900" s="7702"/>
      <c r="CZ900" s="7702"/>
    </row>
    <row r="901" spans="1:104" ht="13.5" thickBot="1" x14ac:dyDescent="0.25">
      <c r="A901" s="7699"/>
      <c r="B901" s="7699"/>
      <c r="C901" s="7702"/>
      <c r="D901" s="7702"/>
      <c r="E901" s="7702"/>
      <c r="F901" s="7702"/>
      <c r="G901" s="7702"/>
      <c r="H901" s="7702"/>
      <c r="I901" s="7702"/>
      <c r="J901" s="7702"/>
      <c r="K901" s="7702"/>
      <c r="L901" s="7702"/>
      <c r="M901" s="7702"/>
      <c r="N901" s="7702"/>
      <c r="O901" s="7702"/>
      <c r="P901" s="7702"/>
      <c r="Q901" s="7702"/>
      <c r="R901" s="7702"/>
      <c r="S901" s="7702"/>
      <c r="T901" s="7702"/>
      <c r="U901" s="7702"/>
      <c r="V901" s="7702"/>
      <c r="W901" s="7702"/>
      <c r="X901" s="7702"/>
      <c r="Y901" s="7702"/>
      <c r="Z901" s="7702"/>
      <c r="AA901" s="7702"/>
      <c r="AB901" s="7702"/>
      <c r="AC901" s="7702"/>
      <c r="AD901" s="7702"/>
      <c r="AE901" s="7702"/>
      <c r="AF901" s="7702"/>
      <c r="AG901" s="7702"/>
      <c r="AH901" s="7702"/>
      <c r="AI901" s="7702"/>
      <c r="AJ901" s="7702"/>
      <c r="AK901" s="7702"/>
      <c r="AL901" s="7702"/>
      <c r="AM901" s="7702"/>
      <c r="AN901" s="7702"/>
      <c r="AO901" s="7702"/>
      <c r="AP901" s="7702"/>
      <c r="AQ901" s="7702"/>
      <c r="AR901" s="7702"/>
      <c r="AS901" s="7702"/>
      <c r="AT901" s="7702"/>
      <c r="AU901" s="7702"/>
      <c r="AV901" s="7702"/>
      <c r="AW901" s="7702"/>
      <c r="AX901" s="7702"/>
      <c r="AY901" s="7702"/>
      <c r="AZ901" s="7702"/>
      <c r="BA901" s="7702"/>
      <c r="BB901" s="7702"/>
      <c r="BC901" s="7702"/>
      <c r="BD901" s="7702"/>
      <c r="BE901" s="7702"/>
      <c r="BF901" s="7702"/>
      <c r="BG901" s="7702"/>
      <c r="BH901" s="7702"/>
      <c r="BI901" s="7702"/>
      <c r="BJ901" s="7702"/>
      <c r="BK901" s="7702"/>
      <c r="BL901" s="7702"/>
      <c r="BM901" s="7702"/>
      <c r="BN901" s="7702"/>
      <c r="BO901" s="7702"/>
      <c r="BP901" s="7702"/>
      <c r="BQ901" s="7702"/>
      <c r="BR901" s="7702"/>
      <c r="BS901" s="8294"/>
      <c r="BT901" s="7737"/>
      <c r="BU901" s="7787"/>
      <c r="BV901" s="7788"/>
      <c r="BW901" s="7789"/>
      <c r="BX901" s="7790"/>
      <c r="BY901" s="7791"/>
      <c r="BZ901" s="7789"/>
      <c r="CA901" s="7790"/>
      <c r="CB901" s="7792"/>
      <c r="CC901" s="7793"/>
      <c r="CD901" s="7796"/>
      <c r="CE901" s="7795"/>
      <c r="CF901" s="7795"/>
      <c r="CG901" s="7795"/>
      <c r="CH901" s="7795"/>
      <c r="CI901" s="7795"/>
      <c r="CJ901" s="7795"/>
      <c r="CK901" s="7795"/>
      <c r="CL901" s="7786"/>
      <c r="CM901" s="7786"/>
      <c r="CN901" s="7786"/>
      <c r="CO901" s="7786"/>
      <c r="CP901" s="7786"/>
      <c r="CQ901" s="7786"/>
      <c r="CR901" s="7786"/>
      <c r="CS901" s="7786"/>
      <c r="CT901" s="7786"/>
      <c r="CU901" s="7786"/>
      <c r="CV901" s="7702"/>
      <c r="CW901" s="7702"/>
      <c r="CX901" s="7702"/>
      <c r="CY901" s="7702"/>
      <c r="CZ901" s="7702"/>
    </row>
    <row r="902" spans="1:104" x14ac:dyDescent="0.2">
      <c r="A902" s="7699"/>
      <c r="B902" s="7699"/>
      <c r="C902" s="7702"/>
      <c r="D902" s="7702"/>
      <c r="E902" s="7702"/>
      <c r="F902" s="7702"/>
      <c r="G902" s="7702"/>
      <c r="H902" s="7702"/>
      <c r="I902" s="7702"/>
      <c r="J902" s="7702"/>
      <c r="K902" s="7702"/>
      <c r="L902" s="7702"/>
      <c r="M902" s="7702"/>
      <c r="N902" s="7702"/>
      <c r="O902" s="7702"/>
      <c r="P902" s="7702"/>
      <c r="Q902" s="7702"/>
      <c r="R902" s="7702"/>
      <c r="S902" s="7702"/>
      <c r="T902" s="7702"/>
      <c r="U902" s="7702"/>
      <c r="V902" s="7702"/>
      <c r="W902" s="7702"/>
      <c r="X902" s="7702"/>
      <c r="Y902" s="7702"/>
      <c r="Z902" s="7702"/>
      <c r="AA902" s="7702"/>
      <c r="AB902" s="7702"/>
      <c r="AC902" s="7702"/>
      <c r="AD902" s="7702"/>
      <c r="AE902" s="7702"/>
      <c r="AF902" s="7702"/>
      <c r="AG902" s="7702"/>
      <c r="AH902" s="7702"/>
      <c r="AI902" s="7702"/>
      <c r="AJ902" s="7702"/>
      <c r="AK902" s="7702"/>
      <c r="AL902" s="7702"/>
      <c r="AM902" s="7702"/>
      <c r="AN902" s="7702"/>
      <c r="AO902" s="7702"/>
      <c r="AP902" s="7702"/>
      <c r="AQ902" s="7702"/>
      <c r="AR902" s="7702"/>
      <c r="AS902" s="7702"/>
      <c r="AT902" s="7702"/>
      <c r="AU902" s="7702"/>
      <c r="AV902" s="7702"/>
      <c r="AW902" s="7702"/>
      <c r="AX902" s="7702"/>
      <c r="AY902" s="7702"/>
      <c r="AZ902" s="7702"/>
      <c r="BA902" s="7702"/>
      <c r="BB902" s="7702"/>
      <c r="BC902" s="7702"/>
      <c r="BD902" s="7702"/>
      <c r="BE902" s="7702"/>
      <c r="BF902" s="7702"/>
      <c r="BG902" s="7702"/>
      <c r="BH902" s="7702"/>
      <c r="BI902" s="7702"/>
      <c r="BJ902" s="7702"/>
      <c r="BK902" s="7702"/>
      <c r="BL902" s="7702"/>
      <c r="BM902" s="7702"/>
      <c r="BN902" s="7702"/>
      <c r="BO902" s="7702"/>
      <c r="BP902" s="7702"/>
      <c r="BQ902" s="7702"/>
      <c r="BR902" s="7702"/>
      <c r="BS902" s="7702"/>
      <c r="BT902" s="7702"/>
      <c r="BU902" s="7702"/>
      <c r="BV902" s="7702"/>
      <c r="BW902" s="7702"/>
      <c r="BX902" s="7702"/>
      <c r="BY902" s="7702"/>
      <c r="BZ902" s="7702"/>
      <c r="CA902" s="7998"/>
      <c r="CB902" s="7702"/>
      <c r="CC902" s="7702"/>
      <c r="CD902" s="7795"/>
      <c r="CE902" s="7795"/>
      <c r="CF902" s="7795"/>
      <c r="CG902" s="7795"/>
      <c r="CH902" s="7795"/>
      <c r="CI902" s="7795"/>
      <c r="CJ902" s="7795"/>
      <c r="CK902" s="7795"/>
      <c r="CL902" s="7786"/>
      <c r="CM902" s="7786"/>
      <c r="CN902" s="7786"/>
      <c r="CO902" s="7786"/>
      <c r="CP902" s="7786"/>
      <c r="CQ902" s="7786"/>
      <c r="CR902" s="7786"/>
      <c r="CS902" s="7786"/>
      <c r="CT902" s="7786"/>
      <c r="CU902" s="7786"/>
      <c r="CV902" s="7702"/>
      <c r="CW902" s="7702"/>
      <c r="CX902" s="7702"/>
      <c r="CY902" s="7702"/>
      <c r="CZ902" s="7702"/>
    </row>
    <row r="903" spans="1:104" ht="13.5" thickBot="1" x14ac:dyDescent="0.25">
      <c r="A903" s="7699"/>
      <c r="B903" s="7699"/>
      <c r="C903" s="7702"/>
      <c r="D903" s="7702"/>
      <c r="E903" s="7702"/>
      <c r="F903" s="7702"/>
      <c r="G903" s="7702"/>
      <c r="H903" s="7702"/>
      <c r="I903" s="7702"/>
      <c r="J903" s="7702"/>
      <c r="K903" s="7702"/>
      <c r="L903" s="7702"/>
      <c r="M903" s="7702"/>
      <c r="N903" s="7702"/>
      <c r="O903" s="7702"/>
      <c r="P903" s="7702"/>
      <c r="Q903" s="7702"/>
      <c r="R903" s="7702"/>
      <c r="S903" s="7702"/>
      <c r="T903" s="7702"/>
      <c r="U903" s="7702"/>
      <c r="V903" s="7702"/>
      <c r="W903" s="7702"/>
      <c r="X903" s="7702"/>
      <c r="Y903" s="7702"/>
      <c r="Z903" s="7702"/>
      <c r="AA903" s="7702"/>
      <c r="AB903" s="7702"/>
      <c r="AC903" s="7702"/>
      <c r="AD903" s="7702"/>
      <c r="AE903" s="7702"/>
      <c r="AF903" s="7702"/>
      <c r="AG903" s="7702"/>
      <c r="AH903" s="7702"/>
      <c r="AI903" s="7702"/>
      <c r="AJ903" s="7702"/>
      <c r="AK903" s="7702"/>
      <c r="AL903" s="7702"/>
      <c r="AM903" s="7702"/>
      <c r="AN903" s="7702"/>
      <c r="AO903" s="7702"/>
      <c r="AP903" s="7702"/>
      <c r="AQ903" s="7702"/>
      <c r="AR903" s="7702"/>
      <c r="AS903" s="7702"/>
      <c r="AT903" s="7702"/>
      <c r="AU903" s="7702"/>
      <c r="AV903" s="7702"/>
      <c r="AW903" s="7702"/>
      <c r="AX903" s="7702"/>
      <c r="AY903" s="7702"/>
      <c r="AZ903" s="7702"/>
      <c r="BA903" s="7702"/>
      <c r="BB903" s="7702"/>
      <c r="BC903" s="7702"/>
      <c r="BD903" s="7702"/>
      <c r="BE903" s="7702"/>
      <c r="BF903" s="7702"/>
      <c r="BG903" s="7702"/>
      <c r="BH903" s="7702"/>
      <c r="BI903" s="7702"/>
      <c r="BJ903" s="7702"/>
      <c r="BK903" s="7702"/>
      <c r="BL903" s="7702"/>
      <c r="BM903" s="7702"/>
      <c r="BN903" s="7702"/>
      <c r="BO903" s="7702"/>
      <c r="BP903" s="7702"/>
      <c r="BQ903" s="7702"/>
      <c r="BR903" s="7702"/>
      <c r="BS903" s="7702"/>
      <c r="BT903" s="7702"/>
      <c r="BU903" s="7702"/>
      <c r="BV903" s="7702"/>
      <c r="BW903" s="7702"/>
      <c r="BX903" s="7702"/>
      <c r="BY903" s="7702"/>
      <c r="BZ903" s="7702"/>
      <c r="CA903" s="7998"/>
      <c r="CB903" s="7702"/>
      <c r="CC903" s="7702"/>
      <c r="CD903" s="7795"/>
      <c r="CE903" s="7795"/>
      <c r="CF903" s="7795"/>
      <c r="CG903" s="7795"/>
      <c r="CH903" s="7795"/>
      <c r="CI903" s="7795"/>
      <c r="CJ903" s="7795"/>
      <c r="CK903" s="7795"/>
      <c r="CL903" s="7786"/>
      <c r="CM903" s="7786"/>
      <c r="CN903" s="7786"/>
      <c r="CO903" s="7786"/>
      <c r="CP903" s="7786"/>
      <c r="CQ903" s="7786"/>
      <c r="CR903" s="7786"/>
      <c r="CS903" s="7786"/>
      <c r="CT903" s="7786"/>
      <c r="CU903" s="7786"/>
      <c r="CV903" s="7702"/>
      <c r="CW903" s="7702"/>
      <c r="CX903" s="7702"/>
      <c r="CY903" s="7702"/>
      <c r="CZ903" s="7702"/>
    </row>
    <row r="904" spans="1:104" ht="13.5" customHeight="1" thickBot="1" x14ac:dyDescent="0.25">
      <c r="A904" s="7699"/>
      <c r="B904" s="7699"/>
      <c r="C904" s="7702"/>
      <c r="D904" s="7702"/>
      <c r="E904" s="7702"/>
      <c r="F904" s="7702"/>
      <c r="G904" s="7702"/>
      <c r="H904" s="7702"/>
      <c r="I904" s="7702"/>
      <c r="J904" s="7702"/>
      <c r="K904" s="7702"/>
      <c r="L904" s="7702"/>
      <c r="M904" s="7702"/>
      <c r="N904" s="7702"/>
      <c r="O904" s="7702"/>
      <c r="P904" s="7702"/>
      <c r="Q904" s="7702"/>
      <c r="R904" s="7702"/>
      <c r="S904" s="7702"/>
      <c r="T904" s="7702"/>
      <c r="U904" s="7702"/>
      <c r="V904" s="7702"/>
      <c r="W904" s="7702"/>
      <c r="X904" s="7702"/>
      <c r="Y904" s="7702"/>
      <c r="Z904" s="7702"/>
      <c r="AA904" s="7702"/>
      <c r="AB904" s="7702"/>
      <c r="AC904" s="7702"/>
      <c r="AD904" s="7702"/>
      <c r="AE904" s="7702"/>
      <c r="AF904" s="7702"/>
      <c r="AG904" s="7702"/>
      <c r="AH904" s="7702"/>
      <c r="AI904" s="7702"/>
      <c r="AJ904" s="7702"/>
      <c r="AK904" s="7702"/>
      <c r="AL904" s="7702"/>
      <c r="AM904" s="7702"/>
      <c r="AN904" s="7702"/>
      <c r="AO904" s="7702"/>
      <c r="AP904" s="7702"/>
      <c r="AQ904" s="7702"/>
      <c r="AR904" s="7702"/>
      <c r="AS904" s="7702"/>
      <c r="AT904" s="7702"/>
      <c r="AU904" s="7702"/>
      <c r="AV904" s="7702"/>
      <c r="AW904" s="7702"/>
      <c r="AX904" s="7702"/>
      <c r="AY904" s="7702"/>
      <c r="AZ904" s="7702"/>
      <c r="BA904" s="7702"/>
      <c r="BB904" s="7702"/>
      <c r="BC904" s="7702"/>
      <c r="BD904" s="7702"/>
      <c r="BE904" s="7702"/>
      <c r="BF904" s="7702"/>
      <c r="BG904" s="7702"/>
      <c r="BH904" s="7702"/>
      <c r="BI904" s="7702"/>
      <c r="BJ904" s="7702"/>
      <c r="BK904" s="7702"/>
      <c r="BL904" s="7702"/>
      <c r="BM904" s="7702"/>
      <c r="BN904" s="7702"/>
      <c r="BO904" s="7702"/>
      <c r="BP904" s="7702"/>
      <c r="BQ904" s="7702"/>
      <c r="BR904" s="7702"/>
      <c r="BS904" s="8292" t="str">
        <f>CONCATENATE(BU914," MHz")</f>
        <v xml:space="preserve"> MHz</v>
      </c>
      <c r="BT904" s="7710"/>
      <c r="BU904" s="7706"/>
      <c r="BV904" s="7706"/>
      <c r="BW904" s="7706"/>
      <c r="BX904" s="7706"/>
      <c r="BY904" s="7706"/>
      <c r="BZ904" s="7706"/>
      <c r="CA904" s="7996"/>
      <c r="CB904" s="7706"/>
      <c r="CC904" s="7707"/>
      <c r="CD904" s="7812">
        <f>IF(CB911="Head",LOOKUP(CD906,$CI$42:$CI$85,$CG$42:$CG$85),IF(CB911="Body",LOOKUP(CD906,$CI$42:$CI$81,$CH$42:$CH$85),""))</f>
        <v>10.9</v>
      </c>
      <c r="CE904" s="7795"/>
      <c r="CF904" s="7795"/>
      <c r="CG904" s="7795"/>
      <c r="CH904" s="7795"/>
      <c r="CI904" s="7795"/>
      <c r="CJ904" s="7795"/>
      <c r="CK904" s="7795"/>
      <c r="CL904" s="7786"/>
      <c r="CM904" s="7786"/>
      <c r="CN904" s="7786"/>
      <c r="CO904" s="7786"/>
      <c r="CP904" s="7786"/>
      <c r="CQ904" s="7786"/>
      <c r="CR904" s="7786"/>
      <c r="CS904" s="7786"/>
      <c r="CT904" s="7786"/>
      <c r="CU904" s="7786"/>
      <c r="CV904" s="7702"/>
      <c r="CW904" s="7702"/>
      <c r="CX904" s="7702"/>
      <c r="CY904" s="7702"/>
      <c r="CZ904" s="7702"/>
    </row>
    <row r="905" spans="1:104" ht="13.5" thickBot="1" x14ac:dyDescent="0.25">
      <c r="A905" s="7699"/>
      <c r="B905" s="7699"/>
      <c r="C905" s="7702"/>
      <c r="D905" s="7702"/>
      <c r="E905" s="7702"/>
      <c r="F905" s="7702"/>
      <c r="G905" s="7702"/>
      <c r="H905" s="7702"/>
      <c r="I905" s="7702"/>
      <c r="J905" s="7702"/>
      <c r="K905" s="7702"/>
      <c r="L905" s="7702"/>
      <c r="M905" s="7702"/>
      <c r="N905" s="7702"/>
      <c r="O905" s="7702"/>
      <c r="P905" s="7702"/>
      <c r="Q905" s="7702"/>
      <c r="R905" s="7702"/>
      <c r="S905" s="7702"/>
      <c r="T905" s="7702"/>
      <c r="U905" s="7702"/>
      <c r="V905" s="7702"/>
      <c r="W905" s="7702"/>
      <c r="X905" s="7702"/>
      <c r="Y905" s="7702"/>
      <c r="Z905" s="7702"/>
      <c r="AA905" s="7702"/>
      <c r="AB905" s="7702"/>
      <c r="AC905" s="7702"/>
      <c r="AD905" s="7702"/>
      <c r="AE905" s="7702"/>
      <c r="AF905" s="7702"/>
      <c r="AG905" s="7702"/>
      <c r="AH905" s="7702"/>
      <c r="AI905" s="7702"/>
      <c r="AJ905" s="7702"/>
      <c r="AK905" s="7702"/>
      <c r="AL905" s="7702"/>
      <c r="AM905" s="7702"/>
      <c r="AN905" s="7702"/>
      <c r="AO905" s="7702"/>
      <c r="AP905" s="7702"/>
      <c r="AQ905" s="7702"/>
      <c r="AR905" s="7702"/>
      <c r="AS905" s="7702"/>
      <c r="AT905" s="7702"/>
      <c r="AU905" s="7702"/>
      <c r="AV905" s="7702"/>
      <c r="AW905" s="7702"/>
      <c r="AX905" s="7702"/>
      <c r="AY905" s="7702"/>
      <c r="AZ905" s="7702"/>
      <c r="BA905" s="7702"/>
      <c r="BB905" s="7702"/>
      <c r="BC905" s="7702"/>
      <c r="BD905" s="7702"/>
      <c r="BE905" s="7702"/>
      <c r="BF905" s="7702"/>
      <c r="BG905" s="7702"/>
      <c r="BH905" s="7702"/>
      <c r="BI905" s="7702"/>
      <c r="BJ905" s="7702"/>
      <c r="BK905" s="7702"/>
      <c r="BL905" s="7702"/>
      <c r="BM905" s="7702"/>
      <c r="BN905" s="7702"/>
      <c r="BO905" s="7702"/>
      <c r="BP905" s="7702"/>
      <c r="BQ905" s="7702"/>
      <c r="BR905" s="7702"/>
      <c r="BS905" s="8293"/>
      <c r="BT905" s="7705"/>
      <c r="BU905" s="7678" t="inlineStr">
        <is>
          <t>Calentamiento:</t>
        </is>
      </c>
      <c r="BV905" s="7717"/>
      <c r="BW905" s="7702"/>
      <c r="BX905" s="7679" t="inlineStr">
        <is>
          <t>Temperatura:</t>
        </is>
      </c>
      <c r="BY905" s="7721" t="e">
        <f>AVERAGE(BW908:BW909)</f>
        <v>#DIV/0!</v>
      </c>
      <c r="BZ905" s="7702"/>
      <c r="CA905" s="7997" t="inlineStr">
        <is>
          <t>Fecha (yyyy-mm-dd hh:mm:ss):</t>
        </is>
      </c>
      <c r="CB905" s="7815"/>
      <c r="CC905" s="7708"/>
      <c r="CD905" s="7813">
        <f>IF(CB911="Head",INDEX($CG$42:$CG$85,MATCH(CD904,$CG$42:$CG$85,0)+1),IF(CB911="Body",INDEX($CH$42:$CH$85,MATCH(CD904,$CH$42:$CH$85,0)+1)))</f>
        <v>7.01</v>
      </c>
      <c r="CE905" s="7795"/>
      <c r="CF905" s="7795"/>
      <c r="CG905" s="7795"/>
      <c r="CH905" s="7795"/>
      <c r="CI905" s="7795"/>
      <c r="CJ905" s="7795"/>
      <c r="CK905" s="7795"/>
      <c r="CL905" s="7786"/>
      <c r="CM905" s="7786"/>
      <c r="CN905" s="7786"/>
      <c r="CO905" s="7786"/>
      <c r="CP905" s="7786"/>
      <c r="CQ905" s="7786"/>
      <c r="CR905" s="7786"/>
      <c r="CS905" s="7786"/>
      <c r="CT905" s="7786"/>
      <c r="CU905" s="7786"/>
      <c r="CV905" s="7702"/>
      <c r="CW905" s="7702"/>
      <c r="CX905" s="7702"/>
      <c r="CY905" s="7702"/>
      <c r="CZ905" s="7702"/>
    </row>
    <row r="906" spans="1:104" ht="13.5" thickBot="1" x14ac:dyDescent="0.25">
      <c r="A906" s="7699"/>
      <c r="B906" s="7699"/>
      <c r="C906" s="7702"/>
      <c r="D906" s="7702"/>
      <c r="E906" s="7702"/>
      <c r="F906" s="7702"/>
      <c r="G906" s="7702"/>
      <c r="H906" s="7702"/>
      <c r="I906" s="7702"/>
      <c r="J906" s="7702"/>
      <c r="K906" s="7702"/>
      <c r="L906" s="7702"/>
      <c r="M906" s="7702"/>
      <c r="N906" s="7702"/>
      <c r="O906" s="7702"/>
      <c r="P906" s="7702"/>
      <c r="Q906" s="7702"/>
      <c r="R906" s="7702"/>
      <c r="S906" s="7702"/>
      <c r="T906" s="7702"/>
      <c r="U906" s="7702"/>
      <c r="V906" s="7702"/>
      <c r="W906" s="7702"/>
      <c r="X906" s="7702"/>
      <c r="Y906" s="7702"/>
      <c r="Z906" s="7702"/>
      <c r="AA906" s="7702"/>
      <c r="AB906" s="7702"/>
      <c r="AC906" s="7702"/>
      <c r="AD906" s="7702"/>
      <c r="AE906" s="7702"/>
      <c r="AF906" s="7702"/>
      <c r="AG906" s="7702"/>
      <c r="AH906" s="7702"/>
      <c r="AI906" s="7702"/>
      <c r="AJ906" s="7702"/>
      <c r="AK906" s="7702"/>
      <c r="AL906" s="7702"/>
      <c r="AM906" s="7702"/>
      <c r="AN906" s="7702"/>
      <c r="AO906" s="7702"/>
      <c r="AP906" s="7702"/>
      <c r="AQ906" s="7702"/>
      <c r="AR906" s="7702"/>
      <c r="AS906" s="7702"/>
      <c r="AT906" s="7702"/>
      <c r="AU906" s="7702"/>
      <c r="AV906" s="7702"/>
      <c r="AW906" s="7702"/>
      <c r="AX906" s="7702"/>
      <c r="AY906" s="7702"/>
      <c r="AZ906" s="7702"/>
      <c r="BA906" s="7702"/>
      <c r="BB906" s="7702"/>
      <c r="BC906" s="7702"/>
      <c r="BD906" s="7702"/>
      <c r="BE906" s="7702"/>
      <c r="BF906" s="7702"/>
      <c r="BG906" s="7702"/>
      <c r="BH906" s="7702"/>
      <c r="BI906" s="7702"/>
      <c r="BJ906" s="7702"/>
      <c r="BK906" s="7702"/>
      <c r="BL906" s="7702"/>
      <c r="BM906" s="7702"/>
      <c r="BN906" s="7702"/>
      <c r="BO906" s="7702"/>
      <c r="BP906" s="7702"/>
      <c r="BQ906" s="7702"/>
      <c r="BR906" s="7702"/>
      <c r="BS906" s="8293"/>
      <c r="BT906" s="7705"/>
      <c r="BU906" s="7702"/>
      <c r="BV906" s="7702"/>
      <c r="BW906" s="7702"/>
      <c r="BX906" s="7702"/>
      <c r="BY906" s="7702"/>
      <c r="BZ906" s="7702"/>
      <c r="CA906" s="7998"/>
      <c r="CB906" s="7702"/>
      <c r="CC906" s="7708"/>
      <c r="CD906" s="7814">
        <f>MATCH(CB907,$CF$15:$CF$36,0)</f>
        <v>3</v>
      </c>
      <c r="CE906" s="7795"/>
      <c r="CF906" s="7795"/>
      <c r="CG906" s="7795"/>
      <c r="CH906" s="7795"/>
      <c r="CI906" s="7795"/>
      <c r="CJ906" s="7795"/>
      <c r="CK906" s="7795"/>
      <c r="CL906" s="7786"/>
      <c r="CM906" s="7786"/>
      <c r="CN906" s="7786"/>
      <c r="CO906" s="7786"/>
      <c r="CP906" s="7786"/>
      <c r="CQ906" s="7786"/>
      <c r="CR906" s="7786"/>
      <c r="CS906" s="7786"/>
      <c r="CT906" s="7786"/>
      <c r="CU906" s="7786"/>
      <c r="CV906" s="7702"/>
      <c r="CW906" s="7702"/>
      <c r="CX906" s="7702"/>
      <c r="CY906" s="7702"/>
      <c r="CZ906" s="7702"/>
    </row>
    <row r="907" spans="1:104" ht="13.5" thickBot="1" x14ac:dyDescent="0.25">
      <c r="A907" s="7699"/>
      <c r="B907" s="7699"/>
      <c r="C907" s="7702"/>
      <c r="D907" s="7702"/>
      <c r="E907" s="7702"/>
      <c r="F907" s="7702"/>
      <c r="G907" s="7702"/>
      <c r="H907" s="7702"/>
      <c r="I907" s="7702"/>
      <c r="J907" s="7702"/>
      <c r="K907" s="7702"/>
      <c r="L907" s="7702"/>
      <c r="M907" s="7702"/>
      <c r="N907" s="7702"/>
      <c r="O907" s="7702"/>
      <c r="P907" s="7702"/>
      <c r="Q907" s="7702"/>
      <c r="R907" s="7702"/>
      <c r="S907" s="7702"/>
      <c r="T907" s="7702"/>
      <c r="U907" s="7702"/>
      <c r="V907" s="7702"/>
      <c r="W907" s="7702"/>
      <c r="X907" s="7702"/>
      <c r="Y907" s="7702"/>
      <c r="Z907" s="7702"/>
      <c r="AA907" s="7702"/>
      <c r="AB907" s="7702"/>
      <c r="AC907" s="7702"/>
      <c r="AD907" s="7702"/>
      <c r="AE907" s="7702"/>
      <c r="AF907" s="7702"/>
      <c r="AG907" s="7702"/>
      <c r="AH907" s="7702"/>
      <c r="AI907" s="7702"/>
      <c r="AJ907" s="7702"/>
      <c r="AK907" s="7702"/>
      <c r="AL907" s="7702"/>
      <c r="AM907" s="7702"/>
      <c r="AN907" s="7702"/>
      <c r="AO907" s="7702"/>
      <c r="AP907" s="7702"/>
      <c r="AQ907" s="7702"/>
      <c r="AR907" s="7702"/>
      <c r="AS907" s="7702"/>
      <c r="AT907" s="7702"/>
      <c r="AU907" s="7702"/>
      <c r="AV907" s="7702"/>
      <c r="AW907" s="7702"/>
      <c r="AX907" s="7702"/>
      <c r="AY907" s="7702"/>
      <c r="AZ907" s="7702"/>
      <c r="BA907" s="7702"/>
      <c r="BB907" s="7702"/>
      <c r="BC907" s="7702"/>
      <c r="BD907" s="7702"/>
      <c r="BE907" s="7702"/>
      <c r="BF907" s="7702"/>
      <c r="BG907" s="7702"/>
      <c r="BH907" s="7702"/>
      <c r="BI907" s="7702"/>
      <c r="BJ907" s="7702"/>
      <c r="BK907" s="7702"/>
      <c r="BL907" s="7702"/>
      <c r="BM907" s="7702"/>
      <c r="BN907" s="7702"/>
      <c r="BO907" s="7702"/>
      <c r="BP907" s="7702"/>
      <c r="BQ907" s="7702"/>
      <c r="BR907" s="7702"/>
      <c r="BS907" s="8293"/>
      <c r="BT907" s="7705"/>
      <c r="BU907" s="7671"/>
      <c r="BV907" s="7740" t="inlineStr">
        <is>
          <t>Hora</t>
        </is>
      </c>
      <c r="BW907" s="7741" t="inlineStr">
        <is>
          <t>Temperatura (ºC)</t>
        </is>
      </c>
      <c r="BX907" s="7742" t="inlineStr">
        <is>
          <t>Humedad (%)</t>
        </is>
      </c>
      <c r="BY907" s="7681" t="inlineStr">
        <is>
          <t>Temperatura Liq (ºC)</t>
        </is>
      </c>
      <c r="BZ907" s="7702"/>
      <c r="CA907" s="7679" t="inlineStr">
        <is>
          <t>Dipolo:</t>
        </is>
      </c>
      <c r="CB907" s="7999" t="inlineStr">
        <is>
          <t>D900V2 - SN 1d007</t>
        </is>
      </c>
      <c r="CC907" s="7708"/>
      <c r="CD907" s="7796"/>
      <c r="CE907" s="7795"/>
      <c r="CF907" s="7795"/>
      <c r="CG907" s="7795"/>
      <c r="CH907" s="7795"/>
      <c r="CI907" s="7795"/>
      <c r="CJ907" s="7795"/>
      <c r="CK907" s="7795"/>
      <c r="CL907" s="7786"/>
      <c r="CM907" s="7786"/>
      <c r="CN907" s="7786"/>
      <c r="CO907" s="7786"/>
      <c r="CP907" s="7786"/>
      <c r="CQ907" s="7786"/>
      <c r="CR907" s="7786"/>
      <c r="CS907" s="7786"/>
      <c r="CT907" s="7786"/>
      <c r="CU907" s="7786"/>
      <c r="CV907" s="7702"/>
      <c r="CW907" s="7702"/>
      <c r="CX907" s="7702"/>
      <c r="CY907" s="7702"/>
      <c r="CZ907" s="7702"/>
    </row>
    <row r="908" spans="1:104" ht="13.5" thickBot="1" x14ac:dyDescent="0.25">
      <c r="A908" s="7699"/>
      <c r="B908" s="7699"/>
      <c r="C908" s="7702"/>
      <c r="D908" s="7702"/>
      <c r="E908" s="7702"/>
      <c r="F908" s="7702"/>
      <c r="G908" s="7702"/>
      <c r="H908" s="7702"/>
      <c r="I908" s="7702"/>
      <c r="J908" s="7702"/>
      <c r="K908" s="7702"/>
      <c r="L908" s="7702"/>
      <c r="M908" s="7702"/>
      <c r="N908" s="7702"/>
      <c r="O908" s="7702"/>
      <c r="P908" s="7702"/>
      <c r="Q908" s="7702"/>
      <c r="R908" s="7702"/>
      <c r="S908" s="7702"/>
      <c r="T908" s="7702"/>
      <c r="U908" s="7702"/>
      <c r="V908" s="7702"/>
      <c r="W908" s="7702"/>
      <c r="X908" s="7702"/>
      <c r="Y908" s="7702"/>
      <c r="Z908" s="7702"/>
      <c r="AA908" s="7702"/>
      <c r="AB908" s="7702"/>
      <c r="AC908" s="7702"/>
      <c r="AD908" s="7702"/>
      <c r="AE908" s="7702"/>
      <c r="AF908" s="7702"/>
      <c r="AG908" s="7702"/>
      <c r="AH908" s="7702"/>
      <c r="AI908" s="7702"/>
      <c r="AJ908" s="7702"/>
      <c r="AK908" s="7702"/>
      <c r="AL908" s="7702"/>
      <c r="AM908" s="7702"/>
      <c r="AN908" s="7702"/>
      <c r="AO908" s="7702"/>
      <c r="AP908" s="7702"/>
      <c r="AQ908" s="7702"/>
      <c r="AR908" s="7702"/>
      <c r="AS908" s="7702"/>
      <c r="AT908" s="7702"/>
      <c r="AU908" s="7702"/>
      <c r="AV908" s="7702"/>
      <c r="AW908" s="7702"/>
      <c r="AX908" s="7702"/>
      <c r="AY908" s="7702"/>
      <c r="AZ908" s="7702"/>
      <c r="BA908" s="7702"/>
      <c r="BB908" s="7702"/>
      <c r="BC908" s="7702"/>
      <c r="BD908" s="7702"/>
      <c r="BE908" s="7702"/>
      <c r="BF908" s="7702"/>
      <c r="BG908" s="7702"/>
      <c r="BH908" s="7702"/>
      <c r="BI908" s="7702"/>
      <c r="BJ908" s="7702"/>
      <c r="BK908" s="7702"/>
      <c r="BL908" s="7702"/>
      <c r="BM908" s="7702"/>
      <c r="BN908" s="7702"/>
      <c r="BO908" s="7702"/>
      <c r="BP908" s="7702"/>
      <c r="BQ908" s="7702"/>
      <c r="BR908" s="7702"/>
      <c r="BS908" s="8293"/>
      <c r="BT908" s="7705"/>
      <c r="BU908" s="7738" t="inlineStr">
        <is>
          <t>Inicio</t>
        </is>
      </c>
      <c r="BV908" s="7743"/>
      <c r="BW908" s="7744"/>
      <c r="BX908" s="7744"/>
      <c r="BY908" s="7745"/>
      <c r="BZ908" s="7702"/>
      <c r="CA908" s="7679" t="inlineStr">
        <is>
          <t>Room</t>
        </is>
      </c>
      <c r="CB908" s="7724" t="inlineStr">
        <is>
          <t>Dasy6</t>
        </is>
      </c>
      <c r="CC908" s="7708"/>
      <c r="CD908" s="7796"/>
      <c r="CE908" s="7795"/>
      <c r="CF908" s="7795"/>
      <c r="CG908" s="7795"/>
      <c r="CH908" s="7795"/>
      <c r="CI908" s="7795"/>
      <c r="CJ908" s="7795"/>
      <c r="CK908" s="7795"/>
      <c r="CL908" s="7786"/>
      <c r="CM908" s="7786"/>
      <c r="CN908" s="7786"/>
      <c r="CO908" s="7786"/>
      <c r="CP908" s="7786"/>
      <c r="CQ908" s="7786"/>
      <c r="CR908" s="7786"/>
      <c r="CS908" s="7786"/>
      <c r="CT908" s="7786"/>
      <c r="CU908" s="7786"/>
      <c r="CV908" s="7702"/>
      <c r="CW908" s="7702"/>
      <c r="CX908" s="7702"/>
      <c r="CY908" s="7702"/>
      <c r="CZ908" s="7702"/>
    </row>
    <row r="909" spans="1:104" ht="13.5" thickBot="1" x14ac:dyDescent="0.25">
      <c r="A909" s="7699"/>
      <c r="B909" s="7699"/>
      <c r="C909" s="7702"/>
      <c r="D909" s="7702"/>
      <c r="E909" s="7702"/>
      <c r="F909" s="7702"/>
      <c r="G909" s="7702"/>
      <c r="H909" s="7702"/>
      <c r="I909" s="7702"/>
      <c r="J909" s="7702"/>
      <c r="K909" s="7702"/>
      <c r="L909" s="7702"/>
      <c r="M909" s="7702"/>
      <c r="N909" s="7702"/>
      <c r="O909" s="7702"/>
      <c r="P909" s="7702"/>
      <c r="Q909" s="7702"/>
      <c r="R909" s="7702"/>
      <c r="S909" s="7702"/>
      <c r="T909" s="7702"/>
      <c r="U909" s="7702"/>
      <c r="V909" s="7702"/>
      <c r="W909" s="7702"/>
      <c r="X909" s="7702"/>
      <c r="Y909" s="7702"/>
      <c r="Z909" s="7702"/>
      <c r="AA909" s="7702"/>
      <c r="AB909" s="7702"/>
      <c r="AC909" s="7702"/>
      <c r="AD909" s="7702"/>
      <c r="AE909" s="7702"/>
      <c r="AF909" s="7702"/>
      <c r="AG909" s="7702"/>
      <c r="AH909" s="7702"/>
      <c r="AI909" s="7702"/>
      <c r="AJ909" s="7702"/>
      <c r="AK909" s="7702"/>
      <c r="AL909" s="7702"/>
      <c r="AM909" s="7702"/>
      <c r="AN909" s="7702"/>
      <c r="AO909" s="7702"/>
      <c r="AP909" s="7702"/>
      <c r="AQ909" s="7702"/>
      <c r="AR909" s="7702"/>
      <c r="AS909" s="7702"/>
      <c r="AT909" s="7702"/>
      <c r="AU909" s="7702"/>
      <c r="AV909" s="7702"/>
      <c r="AW909" s="7702"/>
      <c r="AX909" s="7702"/>
      <c r="AY909" s="7702"/>
      <c r="AZ909" s="7702"/>
      <c r="BA909" s="7702"/>
      <c r="BB909" s="7702"/>
      <c r="BC909" s="7702"/>
      <c r="BD909" s="7702"/>
      <c r="BE909" s="7702"/>
      <c r="BF909" s="7702"/>
      <c r="BG909" s="7702"/>
      <c r="BH909" s="7702"/>
      <c r="BI909" s="7702"/>
      <c r="BJ909" s="7702"/>
      <c r="BK909" s="7702"/>
      <c r="BL909" s="7702"/>
      <c r="BM909" s="7702"/>
      <c r="BN909" s="7702"/>
      <c r="BO909" s="7702"/>
      <c r="BP909" s="7702"/>
      <c r="BQ909" s="7702"/>
      <c r="BR909" s="7702"/>
      <c r="BS909" s="8293"/>
      <c r="BT909" s="7705"/>
      <c r="BU909" s="7739" t="inlineStr">
        <is>
          <t>Fin</t>
        </is>
      </c>
      <c r="BV909" s="7682"/>
      <c r="BW909" s="7683"/>
      <c r="BX909" s="7683"/>
      <c r="BY909" s="7746"/>
      <c r="BZ909" s="7702"/>
      <c r="CA909" s="7679" t="inlineStr">
        <is>
          <t>Sonda:</t>
        </is>
      </c>
      <c r="CB909" s="7725" t="inlineStr">
        <is>
          <t>EX3DV4 - SN 7461</t>
        </is>
      </c>
      <c r="CC909" s="7708"/>
      <c r="CD909" s="7796"/>
      <c r="CE909" s="7795"/>
      <c r="CF909" s="7795"/>
      <c r="CG909" s="7795"/>
      <c r="CH909" s="7795"/>
      <c r="CI909" s="7795"/>
      <c r="CJ909" s="7795"/>
      <c r="CK909" s="7795"/>
      <c r="CL909" s="7786"/>
      <c r="CM909" s="7786"/>
      <c r="CN909" s="7786"/>
      <c r="CO909" s="7786"/>
      <c r="CP909" s="7786"/>
      <c r="CQ909" s="7786"/>
      <c r="CR909" s="7786"/>
      <c r="CS909" s="7786"/>
      <c r="CT909" s="7786"/>
      <c r="CU909" s="7786"/>
      <c r="CV909" s="7702"/>
      <c r="CW909" s="7702"/>
      <c r="CX909" s="7702"/>
      <c r="CY909" s="7702"/>
      <c r="CZ909" s="7702"/>
    </row>
    <row r="910" spans="1:104" ht="13.5" thickBot="1" x14ac:dyDescent="0.25">
      <c r="A910" s="7699"/>
      <c r="B910" s="7699"/>
      <c r="C910" s="7702"/>
      <c r="D910" s="7702"/>
      <c r="E910" s="7702"/>
      <c r="F910" s="7702"/>
      <c r="G910" s="7702"/>
      <c r="H910" s="7702"/>
      <c r="I910" s="7702"/>
      <c r="J910" s="7702"/>
      <c r="K910" s="7702"/>
      <c r="L910" s="7702"/>
      <c r="M910" s="7702"/>
      <c r="N910" s="7702"/>
      <c r="O910" s="7702"/>
      <c r="P910" s="7702"/>
      <c r="Q910" s="7702"/>
      <c r="R910" s="7702"/>
      <c r="S910" s="7702"/>
      <c r="T910" s="7702"/>
      <c r="U910" s="7702"/>
      <c r="V910" s="7702"/>
      <c r="W910" s="7702"/>
      <c r="X910" s="7702"/>
      <c r="Y910" s="7702"/>
      <c r="Z910" s="7702"/>
      <c r="AA910" s="7702"/>
      <c r="AB910" s="7702"/>
      <c r="AC910" s="7702"/>
      <c r="AD910" s="7702"/>
      <c r="AE910" s="7702"/>
      <c r="AF910" s="7702"/>
      <c r="AG910" s="7702"/>
      <c r="AH910" s="7702"/>
      <c r="AI910" s="7702"/>
      <c r="AJ910" s="7702"/>
      <c r="AK910" s="7702"/>
      <c r="AL910" s="7702"/>
      <c r="AM910" s="7702"/>
      <c r="AN910" s="7702"/>
      <c r="AO910" s="7702"/>
      <c r="AP910" s="7702"/>
      <c r="AQ910" s="7702"/>
      <c r="AR910" s="7702"/>
      <c r="AS910" s="7702"/>
      <c r="AT910" s="7702"/>
      <c r="AU910" s="7702"/>
      <c r="AV910" s="7702"/>
      <c r="AW910" s="7702"/>
      <c r="AX910" s="7702"/>
      <c r="AY910" s="7702"/>
      <c r="AZ910" s="7702"/>
      <c r="BA910" s="7702"/>
      <c r="BB910" s="7702"/>
      <c r="BC910" s="7702"/>
      <c r="BD910" s="7702"/>
      <c r="BE910" s="7702"/>
      <c r="BF910" s="7702"/>
      <c r="BG910" s="7702"/>
      <c r="BH910" s="7702"/>
      <c r="BI910" s="7702"/>
      <c r="BJ910" s="7702"/>
      <c r="BK910" s="7702"/>
      <c r="BL910" s="7702"/>
      <c r="BM910" s="7702"/>
      <c r="BN910" s="7702"/>
      <c r="BO910" s="7702"/>
      <c r="BP910" s="7702"/>
      <c r="BQ910" s="7702"/>
      <c r="BR910" s="7702"/>
      <c r="BS910" s="8293"/>
      <c r="BT910" s="7705"/>
      <c r="BU910" s="7702"/>
      <c r="BV910" s="7702"/>
      <c r="BW910" s="7702"/>
      <c r="BX910" s="7702"/>
      <c r="BY910" s="7702"/>
      <c r="BZ910" s="7702"/>
      <c r="CA910" s="7679" t="inlineStr">
        <is>
          <t>Cert. (EN/FCC/ISED):</t>
        </is>
      </c>
      <c r="CB910" s="7999" t="inlineStr">
        <is>
          <t>EN/FCC/ISED</t>
        </is>
      </c>
      <c r="CC910" s="7708"/>
      <c r="CD910" s="7796"/>
      <c r="CE910" s="7795"/>
      <c r="CF910" s="7795"/>
      <c r="CG910" s="7795"/>
      <c r="CH910" s="7795"/>
      <c r="CI910" s="7795"/>
      <c r="CJ910" s="7795"/>
      <c r="CK910" s="7795"/>
      <c r="CL910" s="7786"/>
      <c r="CM910" s="7786"/>
      <c r="CN910" s="7786"/>
      <c r="CO910" s="7786"/>
      <c r="CP910" s="7786"/>
      <c r="CQ910" s="7786"/>
      <c r="CR910" s="7786"/>
      <c r="CS910" s="7786"/>
      <c r="CT910" s="7786"/>
      <c r="CU910" s="7786"/>
      <c r="CV910" s="7702"/>
      <c r="CW910" s="7702"/>
      <c r="CX910" s="7702"/>
      <c r="CY910" s="7702"/>
      <c r="CZ910" s="7702"/>
    </row>
    <row r="911" spans="1:104" ht="13.5" thickBot="1" x14ac:dyDescent="0.25">
      <c r="A911" s="7699"/>
      <c r="B911" s="7699"/>
      <c r="C911" s="7702"/>
      <c r="D911" s="7702"/>
      <c r="E911" s="7702"/>
      <c r="F911" s="7702"/>
      <c r="G911" s="7702"/>
      <c r="H911" s="7702"/>
      <c r="I911" s="7702"/>
      <c r="J911" s="7702"/>
      <c r="K911" s="7702"/>
      <c r="L911" s="7702"/>
      <c r="M911" s="7702"/>
      <c r="N911" s="7702"/>
      <c r="O911" s="7702"/>
      <c r="P911" s="7702"/>
      <c r="Q911" s="7702"/>
      <c r="R911" s="7702"/>
      <c r="S911" s="7702"/>
      <c r="T911" s="7702"/>
      <c r="U911" s="7702"/>
      <c r="V911" s="7702"/>
      <c r="W911" s="7702"/>
      <c r="X911" s="7702"/>
      <c r="Y911" s="7702"/>
      <c r="Z911" s="7702"/>
      <c r="AA911" s="7702"/>
      <c r="AB911" s="7702"/>
      <c r="AC911" s="7702"/>
      <c r="AD911" s="7702"/>
      <c r="AE911" s="7702"/>
      <c r="AF911" s="7702"/>
      <c r="AG911" s="7702"/>
      <c r="AH911" s="7702"/>
      <c r="AI911" s="7702"/>
      <c r="AJ911" s="7702"/>
      <c r="AK911" s="7702"/>
      <c r="AL911" s="7702"/>
      <c r="AM911" s="7702"/>
      <c r="AN911" s="7702"/>
      <c r="AO911" s="7702"/>
      <c r="AP911" s="7702"/>
      <c r="AQ911" s="7702"/>
      <c r="AR911" s="7702"/>
      <c r="AS911" s="7702"/>
      <c r="AT911" s="7702"/>
      <c r="AU911" s="7702"/>
      <c r="AV911" s="7702"/>
      <c r="AW911" s="7702"/>
      <c r="AX911" s="7702"/>
      <c r="AY911" s="7702"/>
      <c r="AZ911" s="7702"/>
      <c r="BA911" s="7702"/>
      <c r="BB911" s="7702"/>
      <c r="BC911" s="7702"/>
      <c r="BD911" s="7702"/>
      <c r="BE911" s="7702"/>
      <c r="BF911" s="7702"/>
      <c r="BG911" s="7702"/>
      <c r="BH911" s="7702"/>
      <c r="BI911" s="7702"/>
      <c r="BJ911" s="7702"/>
      <c r="BK911" s="7702"/>
      <c r="BL911" s="7702"/>
      <c r="BM911" s="7702"/>
      <c r="BN911" s="7702"/>
      <c r="BO911" s="7702"/>
      <c r="BP911" s="7702"/>
      <c r="BQ911" s="7702"/>
      <c r="BR911" s="7702"/>
      <c r="BS911" s="8293"/>
      <c r="BT911" s="7705"/>
      <c r="BU911" s="7702"/>
      <c r="BV911" s="7702"/>
      <c r="BW911" s="7702"/>
      <c r="BX911" s="7702"/>
      <c r="BY911" s="7702"/>
      <c r="BZ911" s="7702"/>
      <c r="CA911" s="7679" t="inlineStr">
        <is>
          <t>Head/Body:</t>
        </is>
      </c>
      <c r="CB911" s="7724" t="inlineStr">
        <is>
          <t>Head</t>
        </is>
      </c>
      <c r="CC911" s="7708"/>
      <c r="CD911" s="7796"/>
      <c r="CE911" s="7795"/>
      <c r="CF911" s="7795"/>
      <c r="CG911" s="7795"/>
      <c r="CH911" s="7795"/>
      <c r="CI911" s="7795"/>
      <c r="CJ911" s="7795"/>
      <c r="CK911" s="7795"/>
      <c r="CL911" s="7786"/>
      <c r="CM911" s="7786"/>
      <c r="CN911" s="7786"/>
      <c r="CO911" s="7786"/>
      <c r="CP911" s="7786"/>
      <c r="CQ911" s="7786"/>
      <c r="CR911" s="7786"/>
      <c r="CS911" s="7786"/>
      <c r="CT911" s="7786"/>
      <c r="CU911" s="7786"/>
      <c r="CV911" s="7702"/>
      <c r="CW911" s="7702"/>
      <c r="CX911" s="7702"/>
      <c r="CY911" s="7702"/>
      <c r="CZ911" s="7702"/>
    </row>
    <row r="912" spans="1:104" x14ac:dyDescent="0.2">
      <c r="A912" s="7699"/>
      <c r="B912" s="7699"/>
      <c r="C912" s="7702"/>
      <c r="D912" s="7702"/>
      <c r="E912" s="7702"/>
      <c r="F912" s="7702"/>
      <c r="G912" s="7702"/>
      <c r="H912" s="7702"/>
      <c r="I912" s="7702"/>
      <c r="J912" s="7702"/>
      <c r="K912" s="7702"/>
      <c r="L912" s="7702"/>
      <c r="M912" s="7702"/>
      <c r="N912" s="7702"/>
      <c r="O912" s="7702"/>
      <c r="P912" s="7702"/>
      <c r="Q912" s="7702"/>
      <c r="R912" s="7702"/>
      <c r="S912" s="7702"/>
      <c r="T912" s="7702"/>
      <c r="U912" s="7702"/>
      <c r="V912" s="7702"/>
      <c r="W912" s="7702"/>
      <c r="X912" s="7702"/>
      <c r="Y912" s="7702"/>
      <c r="Z912" s="7702"/>
      <c r="AA912" s="7702"/>
      <c r="AB912" s="7702"/>
      <c r="AC912" s="7702"/>
      <c r="AD912" s="7702"/>
      <c r="AE912" s="7702"/>
      <c r="AF912" s="7702"/>
      <c r="AG912" s="7702"/>
      <c r="AH912" s="7702"/>
      <c r="AI912" s="7702"/>
      <c r="AJ912" s="7702"/>
      <c r="AK912" s="7702"/>
      <c r="AL912" s="7702"/>
      <c r="AM912" s="7702"/>
      <c r="AN912" s="7702"/>
      <c r="AO912" s="7702"/>
      <c r="AP912" s="7702"/>
      <c r="AQ912" s="7702"/>
      <c r="AR912" s="7702"/>
      <c r="AS912" s="7702"/>
      <c r="AT912" s="7702"/>
      <c r="AU912" s="7702"/>
      <c r="AV912" s="7702"/>
      <c r="AW912" s="7702"/>
      <c r="AX912" s="7702"/>
      <c r="AY912" s="7702"/>
      <c r="AZ912" s="7702"/>
      <c r="BA912" s="7702"/>
      <c r="BB912" s="7702"/>
      <c r="BC912" s="7702"/>
      <c r="BD912" s="7702"/>
      <c r="BE912" s="7702"/>
      <c r="BF912" s="7702"/>
      <c r="BG912" s="7702"/>
      <c r="BH912" s="7702"/>
      <c r="BI912" s="7702"/>
      <c r="BJ912" s="7702"/>
      <c r="BK912" s="7702"/>
      <c r="BL912" s="7702"/>
      <c r="BM912" s="7702"/>
      <c r="BN912" s="7702"/>
      <c r="BO912" s="7702"/>
      <c r="BP912" s="7702"/>
      <c r="BQ912" s="7702"/>
      <c r="BR912" s="7702"/>
      <c r="BS912" s="8293"/>
      <c r="BT912" s="7705"/>
      <c r="BU912" s="7684" t="inlineStr">
        <is>
          <t>Frecuencia</t>
        </is>
      </c>
      <c r="BV912" s="7685" t="inlineStr">
        <is>
          <t>Nivel Gen.</t>
        </is>
      </c>
      <c r="BW912" s="8295" t="inlineStr">
        <is>
          <t>Medidor de Potencia</t>
        </is>
      </c>
      <c r="BX912" s="8296"/>
      <c r="BY912" s="8297" t="inlineStr">
        <is>
          <t>Observaciones</t>
        </is>
      </c>
      <c r="BZ912" s="7703"/>
      <c r="CA912" s="7998"/>
      <c r="CB912" s="7702"/>
      <c r="CC912" s="7708"/>
      <c r="CD912" s="7796"/>
      <c r="CE912" s="7795"/>
      <c r="CF912" s="7795"/>
      <c r="CG912" s="7795"/>
      <c r="CH912" s="7795"/>
      <c r="CI912" s="7795"/>
      <c r="CJ912" s="7795"/>
      <c r="CK912" s="7795"/>
      <c r="CL912" s="7786"/>
      <c r="CM912" s="7786"/>
      <c r="CN912" s="7786"/>
      <c r="CO912" s="7786"/>
      <c r="CP912" s="7786"/>
      <c r="CQ912" s="7786"/>
      <c r="CR912" s="7786"/>
      <c r="CS912" s="7786"/>
      <c r="CT912" s="7786"/>
      <c r="CU912" s="7786"/>
      <c r="CV912" s="7702"/>
      <c r="CW912" s="7702"/>
      <c r="CX912" s="7702"/>
      <c r="CY912" s="7702"/>
      <c r="CZ912" s="7702"/>
    </row>
    <row r="913" spans="1:104" ht="13.5" thickBot="1" x14ac:dyDescent="0.25">
      <c r="A913" s="7699"/>
      <c r="B913" s="7699"/>
      <c r="C913" s="7702"/>
      <c r="D913" s="7702"/>
      <c r="E913" s="7702"/>
      <c r="F913" s="7702"/>
      <c r="G913" s="7702"/>
      <c r="H913" s="7702"/>
      <c r="I913" s="7702"/>
      <c r="J913" s="7702"/>
      <c r="K913" s="7702"/>
      <c r="L913" s="7702"/>
      <c r="M913" s="7702"/>
      <c r="N913" s="7702"/>
      <c r="O913" s="7702"/>
      <c r="P913" s="7702"/>
      <c r="Q913" s="7702"/>
      <c r="R913" s="7702"/>
      <c r="S913" s="7702"/>
      <c r="T913" s="7702"/>
      <c r="U913" s="7702"/>
      <c r="V913" s="7702"/>
      <c r="W913" s="7702"/>
      <c r="X913" s="7702"/>
      <c r="Y913" s="7702"/>
      <c r="Z913" s="7702"/>
      <c r="AA913" s="7702"/>
      <c r="AB913" s="7702"/>
      <c r="AC913" s="7702"/>
      <c r="AD913" s="7702"/>
      <c r="AE913" s="7702"/>
      <c r="AF913" s="7702"/>
      <c r="AG913" s="7702"/>
      <c r="AH913" s="7702"/>
      <c r="AI913" s="7702"/>
      <c r="AJ913" s="7702"/>
      <c r="AK913" s="7702"/>
      <c r="AL913" s="7702"/>
      <c r="AM913" s="7702"/>
      <c r="AN913" s="7702"/>
      <c r="AO913" s="7702"/>
      <c r="AP913" s="7702"/>
      <c r="AQ913" s="7702"/>
      <c r="AR913" s="7702"/>
      <c r="AS913" s="7702"/>
      <c r="AT913" s="7702"/>
      <c r="AU913" s="7702"/>
      <c r="AV913" s="7702"/>
      <c r="AW913" s="7702"/>
      <c r="AX913" s="7702"/>
      <c r="AY913" s="7702"/>
      <c r="AZ913" s="7702"/>
      <c r="BA913" s="7702"/>
      <c r="BB913" s="7702"/>
      <c r="BC913" s="7702"/>
      <c r="BD913" s="7702"/>
      <c r="BE913" s="7702"/>
      <c r="BF913" s="7702"/>
      <c r="BG913" s="7702"/>
      <c r="BH913" s="7702"/>
      <c r="BI913" s="7702"/>
      <c r="BJ913" s="7702"/>
      <c r="BK913" s="7702"/>
      <c r="BL913" s="7702"/>
      <c r="BM913" s="7702"/>
      <c r="BN913" s="7702"/>
      <c r="BO913" s="7702"/>
      <c r="BP913" s="7702"/>
      <c r="BQ913" s="7702"/>
      <c r="BR913" s="7702"/>
      <c r="BS913" s="8293"/>
      <c r="BT913" s="7705"/>
      <c r="BU913" s="7747" t="inlineStr">
        <is>
          <t>(MHz)</t>
        </is>
      </c>
      <c r="BV913" s="7748" t="inlineStr">
        <is>
          <t>(dBm)</t>
        </is>
      </c>
      <c r="BW913" s="7749" t="inlineStr">
        <is>
          <t>Sensor A (mW)</t>
        </is>
      </c>
      <c r="BX913" s="7749" t="inlineStr">
        <is>
          <t>Sensor B (dBm)</t>
        </is>
      </c>
      <c r="BY913" s="8298"/>
      <c r="BZ913" s="7703"/>
      <c r="CA913" s="7998"/>
      <c r="CB913" s="7702"/>
      <c r="CC913" s="7708"/>
      <c r="CD913" s="7796"/>
      <c r="CE913" s="7795"/>
      <c r="CF913" s="7795"/>
      <c r="CG913" s="7795"/>
      <c r="CH913" s="7795"/>
      <c r="CI913" s="7795"/>
      <c r="CJ913" s="7795"/>
      <c r="CK913" s="7795"/>
      <c r="CL913" s="7786"/>
      <c r="CM913" s="7786"/>
      <c r="CN913" s="7786"/>
      <c r="CO913" s="7786"/>
      <c r="CP913" s="7786"/>
      <c r="CQ913" s="7786"/>
      <c r="CR913" s="7786"/>
      <c r="CS913" s="7786"/>
      <c r="CT913" s="7786"/>
      <c r="CU913" s="7786"/>
      <c r="CV913" s="7702"/>
      <c r="CW913" s="7702"/>
      <c r="CX913" s="7702"/>
      <c r="CY913" s="7702"/>
      <c r="CZ913" s="7702"/>
    </row>
    <row r="914" spans="1:104" ht="13.5" thickBot="1" x14ac:dyDescent="0.25">
      <c r="A914" s="7699"/>
      <c r="B914" s="7699"/>
      <c r="C914" s="7702"/>
      <c r="D914" s="7702"/>
      <c r="E914" s="7702"/>
      <c r="F914" s="7702"/>
      <c r="G914" s="7702"/>
      <c r="H914" s="7702"/>
      <c r="I914" s="7702"/>
      <c r="J914" s="7702"/>
      <c r="K914" s="7702"/>
      <c r="L914" s="7702"/>
      <c r="M914" s="7702"/>
      <c r="N914" s="7702"/>
      <c r="O914" s="7702"/>
      <c r="P914" s="7702"/>
      <c r="Q914" s="7702"/>
      <c r="R914" s="7702"/>
      <c r="S914" s="7702"/>
      <c r="T914" s="7702"/>
      <c r="U914" s="7702"/>
      <c r="V914" s="7702"/>
      <c r="W914" s="7702"/>
      <c r="X914" s="7702"/>
      <c r="Y914" s="7702"/>
      <c r="Z914" s="7702"/>
      <c r="AA914" s="7702"/>
      <c r="AB914" s="7702"/>
      <c r="AC914" s="7702"/>
      <c r="AD914" s="7702"/>
      <c r="AE914" s="7702"/>
      <c r="AF914" s="7702"/>
      <c r="AG914" s="7702"/>
      <c r="AH914" s="7702"/>
      <c r="AI914" s="7702"/>
      <c r="AJ914" s="7702"/>
      <c r="AK914" s="7702"/>
      <c r="AL914" s="7702"/>
      <c r="AM914" s="7702"/>
      <c r="AN914" s="7702"/>
      <c r="AO914" s="7702"/>
      <c r="AP914" s="7702"/>
      <c r="AQ914" s="7702"/>
      <c r="AR914" s="7702"/>
      <c r="AS914" s="7702"/>
      <c r="AT914" s="7702"/>
      <c r="AU914" s="7702"/>
      <c r="AV914" s="7702"/>
      <c r="AW914" s="7702"/>
      <c r="AX914" s="7702"/>
      <c r="AY914" s="7702"/>
      <c r="AZ914" s="7702"/>
      <c r="BA914" s="7702"/>
      <c r="BB914" s="7702"/>
      <c r="BC914" s="7702"/>
      <c r="BD914" s="7702"/>
      <c r="BE914" s="7702"/>
      <c r="BF914" s="7702"/>
      <c r="BG914" s="7702"/>
      <c r="BH914" s="7702"/>
      <c r="BI914" s="7702"/>
      <c r="BJ914" s="7702"/>
      <c r="BK914" s="7702"/>
      <c r="BL914" s="7702"/>
      <c r="BM914" s="7702"/>
      <c r="BN914" s="7702"/>
      <c r="BO914" s="7702"/>
      <c r="BP914" s="7702"/>
      <c r="BQ914" s="7702"/>
      <c r="BR914" s="7702"/>
      <c r="BS914" s="8293"/>
      <c r="BT914" s="7705"/>
      <c r="BU914" s="8299"/>
      <c r="BV914" s="7722"/>
      <c r="BW914" s="8302">
        <v>250</v>
      </c>
      <c r="BX914" s="7751"/>
      <c r="BY914" s="7723" t="inlineStr">
        <is>
          <t>Aprox. 250/100mW</t>
        </is>
      </c>
      <c r="BZ914" s="7704" t="inlineStr">
        <is>
          <t>1º</t>
        </is>
      </c>
      <c r="CA914" s="7999"/>
      <c r="CB914" s="7702" t="inlineStr">
        <is>
          <t>Elegir valor de lista desplegable</t>
        </is>
      </c>
      <c r="CC914" s="7708"/>
      <c r="CD914" s="7796"/>
      <c r="CE914" s="7795"/>
      <c r="CF914" s="7795"/>
      <c r="CG914" s="7795"/>
      <c r="CH914" s="7795"/>
      <c r="CI914" s="7795"/>
      <c r="CJ914" s="7795"/>
      <c r="CK914" s="7795"/>
      <c r="CL914" s="7786"/>
      <c r="CM914" s="7786"/>
      <c r="CN914" s="7786"/>
      <c r="CO914" s="7786"/>
      <c r="CP914" s="7786"/>
      <c r="CQ914" s="7786"/>
      <c r="CR914" s="7786"/>
      <c r="CS914" s="7786"/>
      <c r="CT914" s="7786"/>
      <c r="CU914" s="7786"/>
      <c r="CV914" s="7702"/>
      <c r="CW914" s="7702"/>
      <c r="CX914" s="7702"/>
      <c r="CY914" s="7702"/>
      <c r="CZ914" s="7702"/>
    </row>
    <row r="915" spans="1:104" ht="13.5" thickBot="1" x14ac:dyDescent="0.25">
      <c r="A915" s="7699"/>
      <c r="B915" s="7699"/>
      <c r="C915" s="7702"/>
      <c r="D915" s="7702"/>
      <c r="E915" s="7702"/>
      <c r="F915" s="7702"/>
      <c r="G915" s="7702"/>
      <c r="H915" s="7702"/>
      <c r="I915" s="7702"/>
      <c r="J915" s="7702"/>
      <c r="K915" s="7702"/>
      <c r="L915" s="7702"/>
      <c r="M915" s="7702"/>
      <c r="N915" s="7702"/>
      <c r="O915" s="7702"/>
      <c r="P915" s="7702"/>
      <c r="Q915" s="7702"/>
      <c r="R915" s="7702"/>
      <c r="S915" s="7702"/>
      <c r="T915" s="7702"/>
      <c r="U915" s="7702"/>
      <c r="V915" s="7702"/>
      <c r="W915" s="7702"/>
      <c r="X915" s="7702"/>
      <c r="Y915" s="7702"/>
      <c r="Z915" s="7702"/>
      <c r="AA915" s="7702"/>
      <c r="AB915" s="7702"/>
      <c r="AC915" s="7702"/>
      <c r="AD915" s="7702"/>
      <c r="AE915" s="7702"/>
      <c r="AF915" s="7702"/>
      <c r="AG915" s="7702"/>
      <c r="AH915" s="7702"/>
      <c r="AI915" s="7702"/>
      <c r="AJ915" s="7702"/>
      <c r="AK915" s="7702"/>
      <c r="AL915" s="7702"/>
      <c r="AM915" s="7702"/>
      <c r="AN915" s="7702"/>
      <c r="AO915" s="7702"/>
      <c r="AP915" s="7702"/>
      <c r="AQ915" s="7702"/>
      <c r="AR915" s="7702"/>
      <c r="AS915" s="7702"/>
      <c r="AT915" s="7702"/>
      <c r="AU915" s="7702"/>
      <c r="AV915" s="7702"/>
      <c r="AW915" s="7702"/>
      <c r="AX915" s="7702"/>
      <c r="AY915" s="7702"/>
      <c r="AZ915" s="7702"/>
      <c r="BA915" s="7702"/>
      <c r="BB915" s="7702"/>
      <c r="BC915" s="7702"/>
      <c r="BD915" s="7702"/>
      <c r="BE915" s="7702"/>
      <c r="BF915" s="7702"/>
      <c r="BG915" s="7702"/>
      <c r="BH915" s="7702"/>
      <c r="BI915" s="7702"/>
      <c r="BJ915" s="7702"/>
      <c r="BK915" s="7702"/>
      <c r="BL915" s="7702"/>
      <c r="BM915" s="7702"/>
      <c r="BN915" s="7702"/>
      <c r="BO915" s="7702"/>
      <c r="BP915" s="7702"/>
      <c r="BQ915" s="7702"/>
      <c r="BR915" s="7702"/>
      <c r="BS915" s="8293"/>
      <c r="BT915" s="7705"/>
      <c r="BU915" s="8300"/>
      <c r="BV915" s="7750">
        <f>BV914</f>
        <v>0</v>
      </c>
      <c r="BW915" s="8303"/>
      <c r="BX915" s="7687"/>
      <c r="BY915" s="7711" t="inlineStr">
        <is>
          <t>Lectura estabilizada</t>
        </is>
      </c>
      <c r="BZ915" s="7704" t="inlineStr">
        <is>
          <t>2º</t>
        </is>
      </c>
      <c r="CA915" s="8000"/>
      <c r="CB915" s="7702" t="inlineStr">
        <is>
          <t>Insertar valor manualmente</t>
        </is>
      </c>
      <c r="CC915" s="7708"/>
      <c r="CD915" s="7796"/>
      <c r="CE915" s="7795"/>
      <c r="CF915" s="7795"/>
      <c r="CG915" s="7795"/>
      <c r="CH915" s="7795"/>
      <c r="CI915" s="7795"/>
      <c r="CJ915" s="7795"/>
      <c r="CK915" s="7795"/>
      <c r="CL915" s="7786"/>
      <c r="CM915" s="7786"/>
      <c r="CN915" s="7786"/>
      <c r="CO915" s="7786"/>
      <c r="CP915" s="7786"/>
      <c r="CQ915" s="7786"/>
      <c r="CR915" s="7786"/>
      <c r="CS915" s="7786"/>
      <c r="CT915" s="7786"/>
      <c r="CU915" s="7786"/>
      <c r="CV915" s="7702"/>
      <c r="CW915" s="7702"/>
      <c r="CX915" s="7702"/>
      <c r="CY915" s="7702"/>
      <c r="CZ915" s="7702"/>
    </row>
    <row r="916" spans="1:104" ht="13.5" thickBot="1" x14ac:dyDescent="0.25">
      <c r="A916" s="7699"/>
      <c r="B916" s="7699"/>
      <c r="C916" s="7702"/>
      <c r="D916" s="7702"/>
      <c r="E916" s="7702"/>
      <c r="F916" s="7702"/>
      <c r="G916" s="7702"/>
      <c r="H916" s="7702"/>
      <c r="I916" s="7702"/>
      <c r="J916" s="7702"/>
      <c r="K916" s="7702"/>
      <c r="L916" s="7702"/>
      <c r="M916" s="7702"/>
      <c r="N916" s="7702"/>
      <c r="O916" s="7702"/>
      <c r="P916" s="7702"/>
      <c r="Q916" s="7702"/>
      <c r="R916" s="7702"/>
      <c r="S916" s="7702"/>
      <c r="T916" s="7702"/>
      <c r="U916" s="7702"/>
      <c r="V916" s="7702"/>
      <c r="W916" s="7702"/>
      <c r="X916" s="7702"/>
      <c r="Y916" s="7702"/>
      <c r="Z916" s="7702"/>
      <c r="AA916" s="7702"/>
      <c r="AB916" s="7702"/>
      <c r="AC916" s="7702"/>
      <c r="AD916" s="7702"/>
      <c r="AE916" s="7702"/>
      <c r="AF916" s="7702"/>
      <c r="AG916" s="7702"/>
      <c r="AH916" s="7702"/>
      <c r="AI916" s="7702"/>
      <c r="AJ916" s="7702"/>
      <c r="AK916" s="7702"/>
      <c r="AL916" s="7702"/>
      <c r="AM916" s="7702"/>
      <c r="AN916" s="7702"/>
      <c r="AO916" s="7702"/>
      <c r="AP916" s="7702"/>
      <c r="AQ916" s="7702"/>
      <c r="AR916" s="7702"/>
      <c r="AS916" s="7702"/>
      <c r="AT916" s="7702"/>
      <c r="AU916" s="7702"/>
      <c r="AV916" s="7702"/>
      <c r="AW916" s="7702"/>
      <c r="AX916" s="7702"/>
      <c r="AY916" s="7702"/>
      <c r="AZ916" s="7702"/>
      <c r="BA916" s="7702"/>
      <c r="BB916" s="7702"/>
      <c r="BC916" s="7702"/>
      <c r="BD916" s="7702"/>
      <c r="BE916" s="7702"/>
      <c r="BF916" s="7702"/>
      <c r="BG916" s="7702"/>
      <c r="BH916" s="7702"/>
      <c r="BI916" s="7702"/>
      <c r="BJ916" s="7702"/>
      <c r="BK916" s="7702"/>
      <c r="BL916" s="7702"/>
      <c r="BM916" s="7702"/>
      <c r="BN916" s="7702"/>
      <c r="BO916" s="7702"/>
      <c r="BP916" s="7702"/>
      <c r="BQ916" s="7702"/>
      <c r="BR916" s="7702"/>
      <c r="BS916" s="8293"/>
      <c r="BT916" s="7705"/>
      <c r="BU916" s="8300"/>
      <c r="BV916" s="7750">
        <f>BV914</f>
        <v>0</v>
      </c>
      <c r="BW916" s="8303"/>
      <c r="BX916" s="7687"/>
      <c r="BY916" s="7711" t="inlineStr">
        <is>
          <t>Cambio al dipolo</t>
        </is>
      </c>
      <c r="BZ916" s="7704" t="inlineStr">
        <is>
          <t>3º</t>
        </is>
      </c>
      <c r="CA916" s="8001"/>
      <c r="CB916" s="7702" t="inlineStr">
        <is>
          <t>Copiar valores de software de Temp/Hum</t>
        </is>
      </c>
      <c r="CC916" s="7708"/>
      <c r="CD916" s="7796"/>
      <c r="CE916" s="7795"/>
      <c r="CF916" s="7795"/>
      <c r="CG916" s="7795"/>
      <c r="CH916" s="7795"/>
      <c r="CI916" s="7795"/>
      <c r="CJ916" s="7795"/>
      <c r="CK916" s="7795"/>
      <c r="CL916" s="7786"/>
      <c r="CM916" s="7786"/>
      <c r="CN916" s="7786"/>
      <c r="CO916" s="7786"/>
      <c r="CP916" s="7786"/>
      <c r="CQ916" s="7786"/>
      <c r="CR916" s="7786"/>
      <c r="CS916" s="7786"/>
      <c r="CT916" s="7786"/>
      <c r="CU916" s="7786"/>
      <c r="CV916" s="7702"/>
      <c r="CW916" s="7702"/>
      <c r="CX916" s="7702"/>
      <c r="CY916" s="7702"/>
      <c r="CZ916" s="7702"/>
    </row>
    <row r="917" spans="1:104" ht="13.5" thickBot="1" x14ac:dyDescent="0.25">
      <c r="A917" s="7699"/>
      <c r="B917" s="7699"/>
      <c r="C917" s="7702"/>
      <c r="D917" s="7702"/>
      <c r="E917" s="7702"/>
      <c r="F917" s="7702"/>
      <c r="G917" s="7702"/>
      <c r="H917" s="7702"/>
      <c r="I917" s="7702"/>
      <c r="J917" s="7702"/>
      <c r="K917" s="7702"/>
      <c r="L917" s="7702"/>
      <c r="M917" s="7702"/>
      <c r="N917" s="7702"/>
      <c r="O917" s="7702"/>
      <c r="P917" s="7702"/>
      <c r="Q917" s="7702"/>
      <c r="R917" s="7702"/>
      <c r="S917" s="7702"/>
      <c r="T917" s="7702"/>
      <c r="U917" s="7702"/>
      <c r="V917" s="7702"/>
      <c r="W917" s="7702"/>
      <c r="X917" s="7702"/>
      <c r="Y917" s="7702"/>
      <c r="Z917" s="7702"/>
      <c r="AA917" s="7702"/>
      <c r="AB917" s="7702"/>
      <c r="AC917" s="7702"/>
      <c r="AD917" s="7702"/>
      <c r="AE917" s="7702"/>
      <c r="AF917" s="7702"/>
      <c r="AG917" s="7702"/>
      <c r="AH917" s="7702"/>
      <c r="AI917" s="7702"/>
      <c r="AJ917" s="7702"/>
      <c r="AK917" s="7702"/>
      <c r="AL917" s="7702"/>
      <c r="AM917" s="7702"/>
      <c r="AN917" s="7702"/>
      <c r="AO917" s="7702"/>
      <c r="AP917" s="7702"/>
      <c r="AQ917" s="7702"/>
      <c r="AR917" s="7702"/>
      <c r="AS917" s="7702"/>
      <c r="AT917" s="7702"/>
      <c r="AU917" s="7702"/>
      <c r="AV917" s="7702"/>
      <c r="AW917" s="7702"/>
      <c r="AX917" s="7702"/>
      <c r="AY917" s="7702"/>
      <c r="AZ917" s="7702"/>
      <c r="BA917" s="7702"/>
      <c r="BB917" s="7702"/>
      <c r="BC917" s="7702"/>
      <c r="BD917" s="7702"/>
      <c r="BE917" s="7702"/>
      <c r="BF917" s="7702"/>
      <c r="BG917" s="7702"/>
      <c r="BH917" s="7702"/>
      <c r="BI917" s="7702"/>
      <c r="BJ917" s="7702"/>
      <c r="BK917" s="7702"/>
      <c r="BL917" s="7702"/>
      <c r="BM917" s="7702"/>
      <c r="BN917" s="7702"/>
      <c r="BO917" s="7702"/>
      <c r="BP917" s="7702"/>
      <c r="BQ917" s="7702"/>
      <c r="BR917" s="7702"/>
      <c r="BS917" s="8293"/>
      <c r="BT917" s="7705"/>
      <c r="BU917" s="8300"/>
      <c r="BV917" s="7687"/>
      <c r="BW917" s="8303"/>
      <c r="BX917" s="7687"/>
      <c r="BY917" s="7711" t="inlineStr">
        <is>
          <t>Ajuste</t>
        </is>
      </c>
      <c r="BZ917" s="7704" t="inlineStr">
        <is>
          <t>4º</t>
        </is>
      </c>
      <c r="CA917" s="8002"/>
      <c r="CB917" s="7702" t="inlineStr">
        <is>
          <t>Celdas bloqueadas</t>
        </is>
      </c>
      <c r="CC917" s="7708"/>
      <c r="CD917" s="7796"/>
      <c r="CE917" s="7795"/>
      <c r="CF917" s="7795"/>
      <c r="CG917" s="7795"/>
      <c r="CH917" s="7795"/>
      <c r="CI917" s="7795"/>
      <c r="CJ917" s="7795"/>
      <c r="CK917" s="7795"/>
      <c r="CL917" s="7786"/>
      <c r="CM917" s="7786"/>
      <c r="CN917" s="7786"/>
      <c r="CO917" s="7786"/>
      <c r="CP917" s="7786"/>
      <c r="CQ917" s="7786"/>
      <c r="CR917" s="7786"/>
      <c r="CS917" s="7786"/>
      <c r="CT917" s="7786"/>
      <c r="CU917" s="7786"/>
      <c r="CV917" s="7702"/>
      <c r="CW917" s="7702"/>
      <c r="CX917" s="7702"/>
      <c r="CY917" s="7702"/>
      <c r="CZ917" s="7702"/>
    </row>
    <row r="918" spans="1:104" x14ac:dyDescent="0.2">
      <c r="A918" s="7699"/>
      <c r="B918" s="7699"/>
      <c r="C918" s="7702"/>
      <c r="D918" s="7702"/>
      <c r="E918" s="7702"/>
      <c r="F918" s="7702"/>
      <c r="G918" s="7702"/>
      <c r="H918" s="7702"/>
      <c r="I918" s="7702"/>
      <c r="J918" s="7702"/>
      <c r="K918" s="7702"/>
      <c r="L918" s="7702"/>
      <c r="M918" s="7702"/>
      <c r="N918" s="7702"/>
      <c r="O918" s="7702"/>
      <c r="P918" s="7702"/>
      <c r="Q918" s="7702"/>
      <c r="R918" s="7702"/>
      <c r="S918" s="7702"/>
      <c r="T918" s="7702"/>
      <c r="U918" s="7702"/>
      <c r="V918" s="7702"/>
      <c r="W918" s="7702"/>
      <c r="X918" s="7702"/>
      <c r="Y918" s="7702"/>
      <c r="Z918" s="7702"/>
      <c r="AA918" s="7702"/>
      <c r="AB918" s="7702"/>
      <c r="AC918" s="7702"/>
      <c r="AD918" s="7702"/>
      <c r="AE918" s="7702"/>
      <c r="AF918" s="7702"/>
      <c r="AG918" s="7702"/>
      <c r="AH918" s="7702"/>
      <c r="AI918" s="7702"/>
      <c r="AJ918" s="7702"/>
      <c r="AK918" s="7702"/>
      <c r="AL918" s="7702"/>
      <c r="AM918" s="7702"/>
      <c r="AN918" s="7702"/>
      <c r="AO918" s="7702"/>
      <c r="AP918" s="7702"/>
      <c r="AQ918" s="7702"/>
      <c r="AR918" s="7702"/>
      <c r="AS918" s="7702"/>
      <c r="AT918" s="7702"/>
      <c r="AU918" s="7702"/>
      <c r="AV918" s="7702"/>
      <c r="AW918" s="7702"/>
      <c r="AX918" s="7702"/>
      <c r="AY918" s="7702"/>
      <c r="AZ918" s="7702"/>
      <c r="BA918" s="7702"/>
      <c r="BB918" s="7702"/>
      <c r="BC918" s="7702"/>
      <c r="BD918" s="7702"/>
      <c r="BE918" s="7702"/>
      <c r="BF918" s="7702"/>
      <c r="BG918" s="7702"/>
      <c r="BH918" s="7702"/>
      <c r="BI918" s="7702"/>
      <c r="BJ918" s="7702"/>
      <c r="BK918" s="7702"/>
      <c r="BL918" s="7702"/>
      <c r="BM918" s="7702"/>
      <c r="BN918" s="7702"/>
      <c r="BO918" s="7702"/>
      <c r="BP918" s="7702"/>
      <c r="BQ918" s="7702"/>
      <c r="BR918" s="7702"/>
      <c r="BS918" s="8293"/>
      <c r="BT918" s="7705"/>
      <c r="BU918" s="8300"/>
      <c r="BV918" s="7750">
        <f>BV917</f>
        <v>0</v>
      </c>
      <c r="BW918" s="8303"/>
      <c r="BX918" s="7688">
        <f>BX917</f>
        <v>0</v>
      </c>
      <c r="BY918" s="7711" t="inlineStr">
        <is>
          <t>Máx durante ensayo</t>
        </is>
      </c>
      <c r="BZ918" s="7704" t="inlineStr">
        <is>
          <t>5º</t>
        </is>
      </c>
      <c r="CA918" s="7998"/>
      <c r="CB918" s="7702"/>
      <c r="CC918" s="7708"/>
      <c r="CD918" s="7796"/>
      <c r="CE918" s="7795"/>
      <c r="CF918" s="7795"/>
      <c r="CG918" s="7795"/>
      <c r="CH918" s="7795"/>
      <c r="CI918" s="7795"/>
      <c r="CJ918" s="7795"/>
      <c r="CK918" s="7795"/>
      <c r="CL918" s="7786"/>
      <c r="CM918" s="7786"/>
      <c r="CN918" s="7786"/>
      <c r="CO918" s="7786"/>
      <c r="CP918" s="7786"/>
      <c r="CQ918" s="7786"/>
      <c r="CR918" s="7786"/>
      <c r="CS918" s="7786"/>
      <c r="CT918" s="7786"/>
      <c r="CU918" s="7786"/>
      <c r="CV918" s="7702"/>
      <c r="CW918" s="7702"/>
      <c r="CX918" s="7702"/>
      <c r="CY918" s="7702"/>
      <c r="CZ918" s="7702"/>
    </row>
    <row r="919" spans="1:104" ht="13.5" thickBot="1" x14ac:dyDescent="0.25">
      <c r="A919" s="7699"/>
      <c r="B919" s="7699"/>
      <c r="C919" s="7702"/>
      <c r="D919" s="7702"/>
      <c r="E919" s="7702"/>
      <c r="F919" s="7702"/>
      <c r="G919" s="7702"/>
      <c r="H919" s="7702"/>
      <c r="I919" s="7702"/>
      <c r="J919" s="7702"/>
      <c r="K919" s="7702"/>
      <c r="L919" s="7702"/>
      <c r="M919" s="7702"/>
      <c r="N919" s="7702"/>
      <c r="O919" s="7702"/>
      <c r="P919" s="7702"/>
      <c r="Q919" s="7702"/>
      <c r="R919" s="7702"/>
      <c r="S919" s="7702"/>
      <c r="T919" s="7702"/>
      <c r="U919" s="7702"/>
      <c r="V919" s="7702"/>
      <c r="W919" s="7702"/>
      <c r="X919" s="7702"/>
      <c r="Y919" s="7702"/>
      <c r="Z919" s="7702"/>
      <c r="AA919" s="7702"/>
      <c r="AB919" s="7702"/>
      <c r="AC919" s="7702"/>
      <c r="AD919" s="7702"/>
      <c r="AE919" s="7702"/>
      <c r="AF919" s="7702"/>
      <c r="AG919" s="7702"/>
      <c r="AH919" s="7702"/>
      <c r="AI919" s="7702"/>
      <c r="AJ919" s="7702"/>
      <c r="AK919" s="7702"/>
      <c r="AL919" s="7702"/>
      <c r="AM919" s="7702"/>
      <c r="AN919" s="7702"/>
      <c r="AO919" s="7702"/>
      <c r="AP919" s="7702"/>
      <c r="AQ919" s="7702"/>
      <c r="AR919" s="7702"/>
      <c r="AS919" s="7702"/>
      <c r="AT919" s="7702"/>
      <c r="AU919" s="7702"/>
      <c r="AV919" s="7702"/>
      <c r="AW919" s="7702"/>
      <c r="AX919" s="7702"/>
      <c r="AY919" s="7702"/>
      <c r="AZ919" s="7702"/>
      <c r="BA919" s="7702"/>
      <c r="BB919" s="7702"/>
      <c r="BC919" s="7702"/>
      <c r="BD919" s="7702"/>
      <c r="BE919" s="7702"/>
      <c r="BF919" s="7702"/>
      <c r="BG919" s="7702"/>
      <c r="BH919" s="7702"/>
      <c r="BI919" s="7702"/>
      <c r="BJ919" s="7702"/>
      <c r="BK919" s="7702"/>
      <c r="BL919" s="7702"/>
      <c r="BM919" s="7702"/>
      <c r="BN919" s="7702"/>
      <c r="BO919" s="7702"/>
      <c r="BP919" s="7702"/>
      <c r="BQ919" s="7702"/>
      <c r="BR919" s="7702"/>
      <c r="BS919" s="8293"/>
      <c r="BT919" s="7705"/>
      <c r="BU919" s="8301"/>
      <c r="BV919" s="7752">
        <f>BV917</f>
        <v>0</v>
      </c>
      <c r="BW919" s="8304"/>
      <c r="BX919" s="7689">
        <f>BX917</f>
        <v>0</v>
      </c>
      <c r="BY919" s="7712" t="inlineStr">
        <is>
          <t>Mín durante ensayo</t>
        </is>
      </c>
      <c r="BZ919" s="7704" t="inlineStr">
        <is>
          <t>6º</t>
        </is>
      </c>
      <c r="CA919" s="7998"/>
      <c r="CB919" s="7702"/>
      <c r="CC919" s="7708"/>
      <c r="CD919" s="7796"/>
      <c r="CE919" s="7795"/>
      <c r="CF919" s="7795"/>
      <c r="CG919" s="7795"/>
      <c r="CH919" s="7795"/>
      <c r="CI919" s="7795"/>
      <c r="CJ919" s="7795"/>
      <c r="CK919" s="7795"/>
      <c r="CL919" s="7786"/>
      <c r="CM919" s="7786"/>
      <c r="CN919" s="7786"/>
      <c r="CO919" s="7786"/>
      <c r="CP919" s="7786"/>
      <c r="CQ919" s="7786"/>
      <c r="CR919" s="7786"/>
      <c r="CS919" s="7786"/>
      <c r="CT919" s="7786"/>
      <c r="CU919" s="7786"/>
      <c r="CV919" s="7702"/>
      <c r="CW919" s="7702"/>
      <c r="CX919" s="7702"/>
      <c r="CY919" s="7702"/>
      <c r="CZ919" s="7702"/>
    </row>
    <row r="920" spans="1:104" ht="13.5" thickBot="1" x14ac:dyDescent="0.25">
      <c r="A920" s="7699"/>
      <c r="B920" s="7699"/>
      <c r="C920" s="7702"/>
      <c r="D920" s="7702"/>
      <c r="E920" s="7702"/>
      <c r="F920" s="7702"/>
      <c r="G920" s="7702"/>
      <c r="H920" s="7702"/>
      <c r="I920" s="7702"/>
      <c r="J920" s="7702"/>
      <c r="K920" s="7702"/>
      <c r="L920" s="7702"/>
      <c r="M920" s="7702"/>
      <c r="N920" s="7702"/>
      <c r="O920" s="7702"/>
      <c r="P920" s="7702"/>
      <c r="Q920" s="7702"/>
      <c r="R920" s="7702"/>
      <c r="S920" s="7702"/>
      <c r="T920" s="7702"/>
      <c r="U920" s="7702"/>
      <c r="V920" s="7702"/>
      <c r="W920" s="7702"/>
      <c r="X920" s="7702"/>
      <c r="Y920" s="7702"/>
      <c r="Z920" s="7702"/>
      <c r="AA920" s="7702"/>
      <c r="AB920" s="7702"/>
      <c r="AC920" s="7702"/>
      <c r="AD920" s="7702"/>
      <c r="AE920" s="7702"/>
      <c r="AF920" s="7702"/>
      <c r="AG920" s="7702"/>
      <c r="AH920" s="7702"/>
      <c r="AI920" s="7702"/>
      <c r="AJ920" s="7702"/>
      <c r="AK920" s="7702"/>
      <c r="AL920" s="7702"/>
      <c r="AM920" s="7702"/>
      <c r="AN920" s="7702"/>
      <c r="AO920" s="7702"/>
      <c r="AP920" s="7702"/>
      <c r="AQ920" s="7702"/>
      <c r="AR920" s="7702"/>
      <c r="AS920" s="7702"/>
      <c r="AT920" s="7702"/>
      <c r="AU920" s="7702"/>
      <c r="AV920" s="7702"/>
      <c r="AW920" s="7702"/>
      <c r="AX920" s="7702"/>
      <c r="AY920" s="7702"/>
      <c r="AZ920" s="7702"/>
      <c r="BA920" s="7702"/>
      <c r="BB920" s="7702"/>
      <c r="BC920" s="7702"/>
      <c r="BD920" s="7702"/>
      <c r="BE920" s="7702"/>
      <c r="BF920" s="7702"/>
      <c r="BG920" s="7702"/>
      <c r="BH920" s="7702"/>
      <c r="BI920" s="7702"/>
      <c r="BJ920" s="7702"/>
      <c r="BK920" s="7702"/>
      <c r="BL920" s="7702"/>
      <c r="BM920" s="7702"/>
      <c r="BN920" s="7702"/>
      <c r="BO920" s="7702"/>
      <c r="BP920" s="7702"/>
      <c r="BQ920" s="7702"/>
      <c r="BR920" s="7702"/>
      <c r="BS920" s="8293"/>
      <c r="BT920" s="7705"/>
      <c r="BU920" s="7702"/>
      <c r="BV920" s="7702"/>
      <c r="BW920" s="7702"/>
      <c r="BX920" s="7680"/>
      <c r="BY920" s="7702"/>
      <c r="BZ920" s="7702"/>
      <c r="CA920" s="7998"/>
      <c r="CB920" s="7702"/>
      <c r="CC920" s="7708"/>
      <c r="CD920" s="7796"/>
      <c r="CE920" s="7795"/>
      <c r="CF920" s="7795"/>
      <c r="CG920" s="7795"/>
      <c r="CH920" s="7795"/>
      <c r="CI920" s="7795"/>
      <c r="CJ920" s="7795"/>
      <c r="CK920" s="7795"/>
      <c r="CL920" s="7786"/>
      <c r="CM920" s="7786"/>
      <c r="CN920" s="7786"/>
      <c r="CO920" s="7786"/>
      <c r="CP920" s="7786"/>
      <c r="CQ920" s="7786"/>
      <c r="CR920" s="7786"/>
      <c r="CS920" s="7786"/>
      <c r="CT920" s="7786"/>
      <c r="CU920" s="7786"/>
      <c r="CV920" s="7702"/>
      <c r="CW920" s="7702"/>
      <c r="CX920" s="7702"/>
      <c r="CY920" s="7702"/>
      <c r="CZ920" s="7702"/>
    </row>
    <row r="921" spans="1:104" ht="13.5" thickBot="1" x14ac:dyDescent="0.25">
      <c r="A921" s="7699"/>
      <c r="B921" s="7699"/>
      <c r="C921" s="7702"/>
      <c r="D921" s="7702"/>
      <c r="E921" s="7702"/>
      <c r="F921" s="7702"/>
      <c r="G921" s="7702"/>
      <c r="H921" s="7702"/>
      <c r="I921" s="7702"/>
      <c r="J921" s="7702"/>
      <c r="K921" s="7702"/>
      <c r="L921" s="7702"/>
      <c r="M921" s="7702"/>
      <c r="N921" s="7702"/>
      <c r="O921" s="7702"/>
      <c r="P921" s="7702"/>
      <c r="Q921" s="7702"/>
      <c r="R921" s="7702"/>
      <c r="S921" s="7702"/>
      <c r="T921" s="7702"/>
      <c r="U921" s="7702"/>
      <c r="V921" s="7702"/>
      <c r="W921" s="7702"/>
      <c r="X921" s="7702"/>
      <c r="Y921" s="7702"/>
      <c r="Z921" s="7702"/>
      <c r="AA921" s="7702"/>
      <c r="AB921" s="7702"/>
      <c r="AC921" s="7702"/>
      <c r="AD921" s="7702"/>
      <c r="AE921" s="7702"/>
      <c r="AF921" s="7702"/>
      <c r="AG921" s="7702"/>
      <c r="AH921" s="7702"/>
      <c r="AI921" s="7702"/>
      <c r="AJ921" s="7702"/>
      <c r="AK921" s="7702"/>
      <c r="AL921" s="7702"/>
      <c r="AM921" s="7702"/>
      <c r="AN921" s="7702"/>
      <c r="AO921" s="7702"/>
      <c r="AP921" s="7702"/>
      <c r="AQ921" s="7702"/>
      <c r="AR921" s="7702"/>
      <c r="AS921" s="7702"/>
      <c r="AT921" s="7702"/>
      <c r="AU921" s="7702"/>
      <c r="AV921" s="7702"/>
      <c r="AW921" s="7702"/>
      <c r="AX921" s="7702"/>
      <c r="AY921" s="7702"/>
      <c r="AZ921" s="7702"/>
      <c r="BA921" s="7702"/>
      <c r="BB921" s="7702"/>
      <c r="BC921" s="7702"/>
      <c r="BD921" s="7702"/>
      <c r="BE921" s="7702"/>
      <c r="BF921" s="7702"/>
      <c r="BG921" s="7702"/>
      <c r="BH921" s="7702"/>
      <c r="BI921" s="7702"/>
      <c r="BJ921" s="7702"/>
      <c r="BK921" s="7702"/>
      <c r="BL921" s="7702"/>
      <c r="BM921" s="7702"/>
      <c r="BN921" s="7702"/>
      <c r="BO921" s="7702"/>
      <c r="BP921" s="7702"/>
      <c r="BQ921" s="7702"/>
      <c r="BR921" s="7702"/>
      <c r="BS921" s="8293"/>
      <c r="BT921" s="7705"/>
      <c r="BU921" s="7690"/>
      <c r="BV921" s="7686" t="inlineStr">
        <is>
          <t>Medida SAR</t>
        </is>
      </c>
      <c r="BW921" s="7691" t="inlineStr">
        <is>
          <t>Valor en antena</t>
        </is>
      </c>
      <c r="BX921" s="7691" t="inlineStr">
        <is>
          <t>SAR 1W</t>
        </is>
      </c>
      <c r="BY921" s="7691" t="inlineStr">
        <is>
          <t>SAR W/g</t>
        </is>
      </c>
      <c r="BZ921" s="7691" t="inlineStr">
        <is>
          <t>Desviacion (%)</t>
        </is>
      </c>
      <c r="CA921" s="7692" t="inlineStr">
        <is>
          <t>Veredicto</t>
        </is>
      </c>
      <c r="CB921" s="7703"/>
      <c r="CC921" s="7709"/>
      <c r="CD921" s="7796"/>
      <c r="CE921" s="7795"/>
      <c r="CF921" s="7795"/>
      <c r="CG921" s="7795"/>
      <c r="CH921" s="7795"/>
      <c r="CI921" s="7795"/>
      <c r="CJ921" s="7795"/>
      <c r="CK921" s="7795"/>
      <c r="CL921" s="7786"/>
      <c r="CM921" s="7786"/>
      <c r="CN921" s="7786"/>
      <c r="CO921" s="7786"/>
      <c r="CP921" s="7786"/>
      <c r="CQ921" s="7786"/>
      <c r="CR921" s="7786"/>
      <c r="CS921" s="7786"/>
      <c r="CT921" s="7786"/>
      <c r="CU921" s="7786"/>
      <c r="CV921" s="7702"/>
      <c r="CW921" s="7702"/>
      <c r="CX921" s="7702"/>
      <c r="CY921" s="7702"/>
      <c r="CZ921" s="7702"/>
    </row>
    <row r="922" spans="1:104" x14ac:dyDescent="0.2">
      <c r="A922" s="7699"/>
      <c r="B922" s="7699"/>
      <c r="C922" s="7702"/>
      <c r="D922" s="7702"/>
      <c r="E922" s="7702"/>
      <c r="F922" s="7702"/>
      <c r="G922" s="7702"/>
      <c r="H922" s="7702"/>
      <c r="I922" s="7702"/>
      <c r="J922" s="7702"/>
      <c r="K922" s="7702"/>
      <c r="L922" s="7702"/>
      <c r="M922" s="7702"/>
      <c r="N922" s="7702"/>
      <c r="O922" s="7702"/>
      <c r="P922" s="7702"/>
      <c r="Q922" s="7702"/>
      <c r="R922" s="7702"/>
      <c r="S922" s="7702"/>
      <c r="T922" s="7702"/>
      <c r="U922" s="7702"/>
      <c r="V922" s="7702"/>
      <c r="W922" s="7702"/>
      <c r="X922" s="7702"/>
      <c r="Y922" s="7702"/>
      <c r="Z922" s="7702"/>
      <c r="AA922" s="7702"/>
      <c r="AB922" s="7702"/>
      <c r="AC922" s="7702"/>
      <c r="AD922" s="7702"/>
      <c r="AE922" s="7702"/>
      <c r="AF922" s="7702"/>
      <c r="AG922" s="7702"/>
      <c r="AH922" s="7702"/>
      <c r="AI922" s="7702"/>
      <c r="AJ922" s="7702"/>
      <c r="AK922" s="7702"/>
      <c r="AL922" s="7702"/>
      <c r="AM922" s="7702"/>
      <c r="AN922" s="7702"/>
      <c r="AO922" s="7702"/>
      <c r="AP922" s="7702"/>
      <c r="AQ922" s="7702"/>
      <c r="AR922" s="7702"/>
      <c r="AS922" s="7702"/>
      <c r="AT922" s="7702"/>
      <c r="AU922" s="7702"/>
      <c r="AV922" s="7702"/>
      <c r="AW922" s="7702"/>
      <c r="AX922" s="7702"/>
      <c r="AY922" s="7702"/>
      <c r="AZ922" s="7702"/>
      <c r="BA922" s="7702"/>
      <c r="BB922" s="7702"/>
      <c r="BC922" s="7702"/>
      <c r="BD922" s="7702"/>
      <c r="BE922" s="7702"/>
      <c r="BF922" s="7702"/>
      <c r="BG922" s="7702"/>
      <c r="BH922" s="7702"/>
      <c r="BI922" s="7702"/>
      <c r="BJ922" s="7702"/>
      <c r="BK922" s="7702"/>
      <c r="BL922" s="7702"/>
      <c r="BM922" s="7702"/>
      <c r="BN922" s="7702"/>
      <c r="BO922" s="7702"/>
      <c r="BP922" s="7702"/>
      <c r="BQ922" s="7702"/>
      <c r="BR922" s="7702"/>
      <c r="BS922" s="8293"/>
      <c r="BT922" s="7705"/>
      <c r="BU922" s="7719" t="inlineStr">
        <is>
          <t>SAR(1g)</t>
        </is>
      </c>
      <c r="BV922" s="7693"/>
      <c r="BW922" s="7713">
        <f>POWER(10,(((10*LOG10(BW914))+(AVERAGE(BX918:BX919)-BX915))/10))</f>
        <v>250.00000000000011</v>
      </c>
      <c r="BX922" s="8161">
        <f>CD904</f>
        <v>10.9</v>
      </c>
      <c r="BY922" s="7713">
        <f>BV922*1000/BW922</f>
        <v>0</v>
      </c>
      <c r="BZ922" s="7713">
        <f>((BY922-BX922)*100)/BX922</f>
        <v>-100</v>
      </c>
      <c r="CA922" s="7715" t="str">
        <f>IF(ABS(BZ922)&lt;10,"Válido","No Válido")</f>
        <v>No Válido</v>
      </c>
      <c r="CB922" s="7703"/>
      <c r="CC922" s="7709"/>
      <c r="CD922" s="7796"/>
      <c r="CE922" s="7795"/>
      <c r="CF922" s="7795"/>
      <c r="CG922" s="7795"/>
      <c r="CH922" s="7795"/>
      <c r="CI922" s="7795"/>
      <c r="CJ922" s="7795"/>
      <c r="CK922" s="7795"/>
      <c r="CL922" s="7786"/>
      <c r="CM922" s="7786"/>
      <c r="CN922" s="7786"/>
      <c r="CO922" s="7786"/>
      <c r="CP922" s="7786"/>
      <c r="CQ922" s="7786"/>
      <c r="CR922" s="7786"/>
      <c r="CS922" s="7786"/>
      <c r="CT922" s="7786"/>
      <c r="CU922" s="7786"/>
      <c r="CV922" s="7702"/>
      <c r="CW922" s="7702"/>
      <c r="CX922" s="7702"/>
      <c r="CY922" s="7702"/>
      <c r="CZ922" s="7702"/>
    </row>
    <row r="923" spans="1:104" ht="13.5" thickBot="1" x14ac:dyDescent="0.25">
      <c r="A923" s="7699"/>
      <c r="B923" s="7699"/>
      <c r="C923" s="7702"/>
      <c r="D923" s="7702"/>
      <c r="E923" s="7702"/>
      <c r="F923" s="7702"/>
      <c r="G923" s="7702"/>
      <c r="H923" s="7702"/>
      <c r="I923" s="7702"/>
      <c r="J923" s="7702"/>
      <c r="K923" s="7702"/>
      <c r="L923" s="7702"/>
      <c r="M923" s="7702"/>
      <c r="N923" s="7702"/>
      <c r="O923" s="7702"/>
      <c r="P923" s="7702"/>
      <c r="Q923" s="7702"/>
      <c r="R923" s="7702"/>
      <c r="S923" s="7702"/>
      <c r="T923" s="7702"/>
      <c r="U923" s="7702"/>
      <c r="V923" s="7702"/>
      <c r="W923" s="7702"/>
      <c r="X923" s="7702"/>
      <c r="Y923" s="7702"/>
      <c r="Z923" s="7702"/>
      <c r="AA923" s="7702"/>
      <c r="AB923" s="7702"/>
      <c r="AC923" s="7702"/>
      <c r="AD923" s="7702"/>
      <c r="AE923" s="7702"/>
      <c r="AF923" s="7702"/>
      <c r="AG923" s="7702"/>
      <c r="AH923" s="7702"/>
      <c r="AI923" s="7702"/>
      <c r="AJ923" s="7702"/>
      <c r="AK923" s="7702"/>
      <c r="AL923" s="7702"/>
      <c r="AM923" s="7702"/>
      <c r="AN923" s="7702"/>
      <c r="AO923" s="7702"/>
      <c r="AP923" s="7702"/>
      <c r="AQ923" s="7702"/>
      <c r="AR923" s="7702"/>
      <c r="AS923" s="7702"/>
      <c r="AT923" s="7702"/>
      <c r="AU923" s="7702"/>
      <c r="AV923" s="7702"/>
      <c r="AW923" s="7702"/>
      <c r="AX923" s="7702"/>
      <c r="AY923" s="7702"/>
      <c r="AZ923" s="7702"/>
      <c r="BA923" s="7702"/>
      <c r="BB923" s="7702"/>
      <c r="BC923" s="7702"/>
      <c r="BD923" s="7702"/>
      <c r="BE923" s="7702"/>
      <c r="BF923" s="7702"/>
      <c r="BG923" s="7702"/>
      <c r="BH923" s="7702"/>
      <c r="BI923" s="7702"/>
      <c r="BJ923" s="7702"/>
      <c r="BK923" s="7702"/>
      <c r="BL923" s="7702"/>
      <c r="BM923" s="7702"/>
      <c r="BN923" s="7702"/>
      <c r="BO923" s="7702"/>
      <c r="BP923" s="7702"/>
      <c r="BQ923" s="7702"/>
      <c r="BR923" s="7702"/>
      <c r="BS923" s="8293"/>
      <c r="BT923" s="7705"/>
      <c r="BU923" s="7720" t="inlineStr">
        <is>
          <t>SAR(10g)</t>
        </is>
      </c>
      <c r="BV923" s="7694"/>
      <c r="BW923" s="7714">
        <f>POWER(10,(((10*LOG10(BW914))+(AVERAGE(BX918:BX919)-BX915))/10))</f>
        <v>250.00000000000011</v>
      </c>
      <c r="BX923" s="8162">
        <f>CD905</f>
        <v>7.01</v>
      </c>
      <c r="BY923" s="7714">
        <f>BV923*1000/BW923</f>
        <v>0</v>
      </c>
      <c r="BZ923" s="7714">
        <f>((BY923-BX923)*100)/BX923</f>
        <v>-100</v>
      </c>
      <c r="CA923" s="7716" t="str">
        <f>IF(ABS(BZ923)&lt;10,"Válido","No Válido")</f>
        <v>No Válido</v>
      </c>
      <c r="CB923" s="7703"/>
      <c r="CC923" s="7709"/>
      <c r="CD923" s="7796"/>
      <c r="CE923" s="7795"/>
      <c r="CF923" s="7795"/>
      <c r="CG923" s="7795"/>
      <c r="CH923" s="7795"/>
      <c r="CI923" s="7795"/>
      <c r="CJ923" s="7795"/>
      <c r="CK923" s="7795"/>
      <c r="CL923" s="7786"/>
      <c r="CM923" s="7786"/>
      <c r="CN923" s="7786"/>
      <c r="CO923" s="7786"/>
      <c r="CP923" s="7786"/>
      <c r="CQ923" s="7786"/>
      <c r="CR923" s="7786"/>
      <c r="CS923" s="7786"/>
      <c r="CT923" s="7786"/>
      <c r="CU923" s="7786"/>
      <c r="CV923" s="7702"/>
      <c r="CW923" s="7702"/>
      <c r="CX923" s="7702"/>
      <c r="CY923" s="7702"/>
      <c r="CZ923" s="7702"/>
    </row>
    <row r="924" spans="1:104" ht="13.5" thickBot="1" x14ac:dyDescent="0.25">
      <c r="A924" s="7699"/>
      <c r="B924" s="7699"/>
      <c r="C924" s="7702"/>
      <c r="D924" s="7702"/>
      <c r="E924" s="7702"/>
      <c r="F924" s="7702"/>
      <c r="G924" s="7702"/>
      <c r="H924" s="7702"/>
      <c r="I924" s="7702"/>
      <c r="J924" s="7702"/>
      <c r="K924" s="7702"/>
      <c r="L924" s="7702"/>
      <c r="M924" s="7702"/>
      <c r="N924" s="7702"/>
      <c r="O924" s="7702"/>
      <c r="P924" s="7702"/>
      <c r="Q924" s="7702"/>
      <c r="R924" s="7702"/>
      <c r="S924" s="7702"/>
      <c r="T924" s="7702"/>
      <c r="U924" s="7702"/>
      <c r="V924" s="7702"/>
      <c r="W924" s="7702"/>
      <c r="X924" s="7702"/>
      <c r="Y924" s="7702"/>
      <c r="Z924" s="7702"/>
      <c r="AA924" s="7702"/>
      <c r="AB924" s="7702"/>
      <c r="AC924" s="7702"/>
      <c r="AD924" s="7702"/>
      <c r="AE924" s="7702"/>
      <c r="AF924" s="7702"/>
      <c r="AG924" s="7702"/>
      <c r="AH924" s="7702"/>
      <c r="AI924" s="7702"/>
      <c r="AJ924" s="7702"/>
      <c r="AK924" s="7702"/>
      <c r="AL924" s="7702"/>
      <c r="AM924" s="7702"/>
      <c r="AN924" s="7702"/>
      <c r="AO924" s="7702"/>
      <c r="AP924" s="7702"/>
      <c r="AQ924" s="7702"/>
      <c r="AR924" s="7702"/>
      <c r="AS924" s="7702"/>
      <c r="AT924" s="7702"/>
      <c r="AU924" s="7702"/>
      <c r="AV924" s="7702"/>
      <c r="AW924" s="7702"/>
      <c r="AX924" s="7702"/>
      <c r="AY924" s="7702"/>
      <c r="AZ924" s="7702"/>
      <c r="BA924" s="7702"/>
      <c r="BB924" s="7702"/>
      <c r="BC924" s="7702"/>
      <c r="BD924" s="7702"/>
      <c r="BE924" s="7702"/>
      <c r="BF924" s="7702"/>
      <c r="BG924" s="7702"/>
      <c r="BH924" s="7702"/>
      <c r="BI924" s="7702"/>
      <c r="BJ924" s="7702"/>
      <c r="BK924" s="7702"/>
      <c r="BL924" s="7702"/>
      <c r="BM924" s="7702"/>
      <c r="BN924" s="7702"/>
      <c r="BO924" s="7702"/>
      <c r="BP924" s="7702"/>
      <c r="BQ924" s="7702"/>
      <c r="BR924" s="7702"/>
      <c r="BS924" s="8293"/>
      <c r="BT924" s="7705"/>
      <c r="BU924" s="7702"/>
      <c r="BV924" s="7702"/>
      <c r="BW924" s="7702"/>
      <c r="BX924" s="7702"/>
      <c r="BY924" s="7726"/>
      <c r="BZ924" s="7726"/>
      <c r="CA924" s="7726"/>
      <c r="CB924" s="7726"/>
      <c r="CC924" s="7734"/>
      <c r="CD924" s="7796"/>
      <c r="CE924" s="7795"/>
      <c r="CF924" s="7795"/>
      <c r="CG924" s="7795"/>
      <c r="CH924" s="7795"/>
      <c r="CI924" s="7795"/>
      <c r="CJ924" s="7795"/>
      <c r="CK924" s="7795"/>
      <c r="CL924" s="7786"/>
      <c r="CM924" s="7786"/>
      <c r="CN924" s="7786"/>
      <c r="CO924" s="7786"/>
      <c r="CP924" s="7786"/>
      <c r="CQ924" s="7786"/>
      <c r="CR924" s="7786"/>
      <c r="CS924" s="7786"/>
      <c r="CT924" s="7786"/>
      <c r="CU924" s="7786"/>
      <c r="CV924" s="7702"/>
      <c r="CW924" s="7702"/>
      <c r="CX924" s="7702"/>
      <c r="CY924" s="7702"/>
      <c r="CZ924" s="7702"/>
    </row>
    <row r="925" spans="1:104" ht="26.25" thickBot="1" x14ac:dyDescent="0.25">
      <c r="A925" s="7699"/>
      <c r="B925" s="7699"/>
      <c r="C925" s="7702"/>
      <c r="D925" s="7702"/>
      <c r="E925" s="7702"/>
      <c r="F925" s="7702"/>
      <c r="G925" s="7702"/>
      <c r="H925" s="7702"/>
      <c r="I925" s="7702"/>
      <c r="J925" s="7702"/>
      <c r="K925" s="7702"/>
      <c r="L925" s="7702"/>
      <c r="M925" s="7702"/>
      <c r="N925" s="7702"/>
      <c r="O925" s="7702"/>
      <c r="P925" s="7702"/>
      <c r="Q925" s="7702"/>
      <c r="R925" s="7702"/>
      <c r="S925" s="7702"/>
      <c r="T925" s="7702"/>
      <c r="U925" s="7702"/>
      <c r="V925" s="7702"/>
      <c r="W925" s="7702"/>
      <c r="X925" s="7702"/>
      <c r="Y925" s="7702"/>
      <c r="Z925" s="7702"/>
      <c r="AA925" s="7702"/>
      <c r="AB925" s="7702"/>
      <c r="AC925" s="7702"/>
      <c r="AD925" s="7702"/>
      <c r="AE925" s="7702"/>
      <c r="AF925" s="7702"/>
      <c r="AG925" s="7702"/>
      <c r="AH925" s="7702"/>
      <c r="AI925" s="7702"/>
      <c r="AJ925" s="7702"/>
      <c r="AK925" s="7702"/>
      <c r="AL925" s="7702"/>
      <c r="AM925" s="7702"/>
      <c r="AN925" s="7702"/>
      <c r="AO925" s="7702"/>
      <c r="AP925" s="7702"/>
      <c r="AQ925" s="7702"/>
      <c r="AR925" s="7702"/>
      <c r="AS925" s="7702"/>
      <c r="AT925" s="7702"/>
      <c r="AU925" s="7702"/>
      <c r="AV925" s="7702"/>
      <c r="AW925" s="7702"/>
      <c r="AX925" s="7702"/>
      <c r="AY925" s="7702"/>
      <c r="AZ925" s="7702"/>
      <c r="BA925" s="7702"/>
      <c r="BB925" s="7702"/>
      <c r="BC925" s="7702"/>
      <c r="BD925" s="7702"/>
      <c r="BE925" s="7702"/>
      <c r="BF925" s="7702"/>
      <c r="BG925" s="7702"/>
      <c r="BH925" s="7702"/>
      <c r="BI925" s="7702"/>
      <c r="BJ925" s="7702"/>
      <c r="BK925" s="7702"/>
      <c r="BL925" s="7702"/>
      <c r="BM925" s="7702"/>
      <c r="BN925" s="7702"/>
      <c r="BO925" s="7702"/>
      <c r="BP925" s="7702"/>
      <c r="BQ925" s="7702"/>
      <c r="BR925" s="7702"/>
      <c r="BS925" s="8293"/>
      <c r="BT925" s="7705"/>
      <c r="BU925" s="7695"/>
      <c r="BV925" s="7696" t="inlineStr">
        <is>
          <t>Valor SAR extrap</t>
        </is>
      </c>
      <c r="BW925" s="7697" t="inlineStr">
        <is>
          <t>Desviacion (%)</t>
        </is>
      </c>
      <c r="BX925" s="7698" t="inlineStr">
        <is>
          <t>Veredicto</t>
        </is>
      </c>
      <c r="BY925" s="7726"/>
      <c r="BZ925" s="7726"/>
      <c r="CA925" s="7726" t="inlineStr">
        <is>
          <t>Frequency
(MHz)</t>
        </is>
      </c>
      <c r="CB925" s="7726" t="str">
        <f>CA911</f>
        <v>Head/Body:</v>
      </c>
      <c r="CC925" s="7734" t="inlineStr">
        <is>
          <t>SAR over</t>
        </is>
      </c>
      <c r="CD925" s="7796"/>
      <c r="CE925" s="7795"/>
      <c r="CF925" s="7795"/>
      <c r="CG925" s="7795"/>
      <c r="CH925" s="7795"/>
      <c r="CI925" s="7795"/>
      <c r="CJ925" s="7795"/>
      <c r="CK925" s="7795"/>
      <c r="CL925" s="7786"/>
      <c r="CM925" s="7786"/>
      <c r="CN925" s="7786"/>
      <c r="CO925" s="7786"/>
      <c r="CP925" s="7786"/>
      <c r="CQ925" s="7786"/>
      <c r="CR925" s="7786"/>
      <c r="CS925" s="7786"/>
      <c r="CT925" s="7786"/>
      <c r="CU925" s="7786"/>
      <c r="CV925" s="7702"/>
      <c r="CW925" s="7702"/>
      <c r="CX925" s="7702"/>
      <c r="CY925" s="7702"/>
      <c r="CZ925" s="7702"/>
    </row>
    <row r="926" spans="1:104" x14ac:dyDescent="0.2">
      <c r="A926" s="7699"/>
      <c r="B926" s="7699"/>
      <c r="C926" s="7702"/>
      <c r="D926" s="7702"/>
      <c r="E926" s="7702"/>
      <c r="F926" s="7702"/>
      <c r="G926" s="7702"/>
      <c r="H926" s="7702"/>
      <c r="I926" s="7702"/>
      <c r="J926" s="7702"/>
      <c r="K926" s="7702"/>
      <c r="L926" s="7702"/>
      <c r="M926" s="7702"/>
      <c r="N926" s="7702"/>
      <c r="O926" s="7702"/>
      <c r="P926" s="7702"/>
      <c r="Q926" s="7702"/>
      <c r="R926" s="7702"/>
      <c r="S926" s="7702"/>
      <c r="T926" s="7702"/>
      <c r="U926" s="7702"/>
      <c r="V926" s="7702"/>
      <c r="W926" s="7702"/>
      <c r="X926" s="7702"/>
      <c r="Y926" s="7702"/>
      <c r="Z926" s="7702"/>
      <c r="AA926" s="7702"/>
      <c r="AB926" s="7702"/>
      <c r="AC926" s="7702"/>
      <c r="AD926" s="7702"/>
      <c r="AE926" s="7702"/>
      <c r="AF926" s="7702"/>
      <c r="AG926" s="7702"/>
      <c r="AH926" s="7702"/>
      <c r="AI926" s="7702"/>
      <c r="AJ926" s="7702"/>
      <c r="AK926" s="7702"/>
      <c r="AL926" s="7702"/>
      <c r="AM926" s="7702"/>
      <c r="AN926" s="7702"/>
      <c r="AO926" s="7702"/>
      <c r="AP926" s="7702"/>
      <c r="AQ926" s="7702"/>
      <c r="AR926" s="7702"/>
      <c r="AS926" s="7702"/>
      <c r="AT926" s="7702"/>
      <c r="AU926" s="7702"/>
      <c r="AV926" s="7702"/>
      <c r="AW926" s="7702"/>
      <c r="AX926" s="7702"/>
      <c r="AY926" s="7702"/>
      <c r="AZ926" s="7702"/>
      <c r="BA926" s="7702"/>
      <c r="BB926" s="7702"/>
      <c r="BC926" s="7702"/>
      <c r="BD926" s="7702"/>
      <c r="BE926" s="7702"/>
      <c r="BF926" s="7702"/>
      <c r="BG926" s="7702"/>
      <c r="BH926" s="7702"/>
      <c r="BI926" s="7702"/>
      <c r="BJ926" s="7702"/>
      <c r="BK926" s="7702"/>
      <c r="BL926" s="7702"/>
      <c r="BM926" s="7702"/>
      <c r="BN926" s="7702"/>
      <c r="BO926" s="7702"/>
      <c r="BP926" s="7702"/>
      <c r="BQ926" s="7702"/>
      <c r="BR926" s="7702"/>
      <c r="BS926" s="8293"/>
      <c r="BT926" s="7705"/>
      <c r="BU926" s="7684" t="inlineStr">
        <is>
          <t>Fast SAR 1g</t>
        </is>
      </c>
      <c r="BV926" s="7693"/>
      <c r="BW926" s="7713" t="e">
        <f>((BV926-BV922)*100)/BV922</f>
        <v>#DIV/0!</v>
      </c>
      <c r="BX926" s="7715" t="e">
        <f>IF(ABS(BW926)&lt;3,"Válido","No Válido")</f>
        <v>#DIV/0!</v>
      </c>
      <c r="BY926" s="7726"/>
      <c r="BZ926" s="7726"/>
      <c r="CA926" s="7726">
        <f>BU914</f>
        <v>0</v>
      </c>
      <c r="CB926" s="7726" t="str">
        <f>CB911</f>
        <v>Head</v>
      </c>
      <c r="CC926" s="7734" t="inlineStr">
        <is>
          <t>1 gr.</t>
        </is>
      </c>
      <c r="CD926" s="7796"/>
      <c r="CE926" s="7795"/>
      <c r="CF926" s="7795"/>
      <c r="CG926" s="7795"/>
      <c r="CH926" s="7795"/>
      <c r="CI926" s="7795"/>
      <c r="CJ926" s="7795"/>
      <c r="CK926" s="7795"/>
      <c r="CL926" s="7786"/>
      <c r="CM926" s="7786"/>
      <c r="CN926" s="7786"/>
      <c r="CO926" s="7786"/>
      <c r="CP926" s="7786"/>
      <c r="CQ926" s="7786"/>
      <c r="CR926" s="7786"/>
      <c r="CS926" s="7786"/>
      <c r="CT926" s="7786"/>
      <c r="CU926" s="7786"/>
      <c r="CV926" s="7702"/>
      <c r="CW926" s="7702"/>
      <c r="CX926" s="7702"/>
      <c r="CY926" s="7702"/>
      <c r="CZ926" s="7702"/>
    </row>
    <row r="927" spans="1:104" ht="13.5" thickBot="1" x14ac:dyDescent="0.25">
      <c r="A927" s="7699"/>
      <c r="B927" s="7699"/>
      <c r="C927" s="7702"/>
      <c r="D927" s="7702"/>
      <c r="E927" s="7702"/>
      <c r="F927" s="7702"/>
      <c r="G927" s="7702"/>
      <c r="H927" s="7702"/>
      <c r="I927" s="7702"/>
      <c r="J927" s="7702"/>
      <c r="K927" s="7702"/>
      <c r="L927" s="7702"/>
      <c r="M927" s="7702"/>
      <c r="N927" s="7702"/>
      <c r="O927" s="7702"/>
      <c r="P927" s="7702"/>
      <c r="Q927" s="7702"/>
      <c r="R927" s="7702"/>
      <c r="S927" s="7702"/>
      <c r="T927" s="7702"/>
      <c r="U927" s="7702"/>
      <c r="V927" s="7702"/>
      <c r="W927" s="7702"/>
      <c r="X927" s="7702"/>
      <c r="Y927" s="7702"/>
      <c r="Z927" s="7702"/>
      <c r="AA927" s="7702"/>
      <c r="AB927" s="7702"/>
      <c r="AC927" s="7702"/>
      <c r="AD927" s="7702"/>
      <c r="AE927" s="7702"/>
      <c r="AF927" s="7702"/>
      <c r="AG927" s="7702"/>
      <c r="AH927" s="7702"/>
      <c r="AI927" s="7702"/>
      <c r="AJ927" s="7702"/>
      <c r="AK927" s="7702"/>
      <c r="AL927" s="7702"/>
      <c r="AM927" s="7702"/>
      <c r="AN927" s="7702"/>
      <c r="AO927" s="7702"/>
      <c r="AP927" s="7702"/>
      <c r="AQ927" s="7702"/>
      <c r="AR927" s="7702"/>
      <c r="AS927" s="7702"/>
      <c r="AT927" s="7702"/>
      <c r="AU927" s="7702"/>
      <c r="AV927" s="7702"/>
      <c r="AW927" s="7702"/>
      <c r="AX927" s="7702"/>
      <c r="AY927" s="7702"/>
      <c r="AZ927" s="7702"/>
      <c r="BA927" s="7702"/>
      <c r="BB927" s="7702"/>
      <c r="BC927" s="7702"/>
      <c r="BD927" s="7702"/>
      <c r="BE927" s="7702"/>
      <c r="BF927" s="7702"/>
      <c r="BG927" s="7702"/>
      <c r="BH927" s="7702"/>
      <c r="BI927" s="7702"/>
      <c r="BJ927" s="7702"/>
      <c r="BK927" s="7702"/>
      <c r="BL927" s="7702"/>
      <c r="BM927" s="7702"/>
      <c r="BN927" s="7702"/>
      <c r="BO927" s="7702"/>
      <c r="BP927" s="7702"/>
      <c r="BQ927" s="7702"/>
      <c r="BR927" s="7702"/>
      <c r="BS927" s="8293"/>
      <c r="BT927" s="7705"/>
      <c r="BU927" s="7718" t="inlineStr">
        <is>
          <t>Fast SAR 10g</t>
        </is>
      </c>
      <c r="BV927" s="7694"/>
      <c r="BW927" s="7714" t="e">
        <f>((BV927-BV923)*100)/BV923</f>
        <v>#DIV/0!</v>
      </c>
      <c r="BX927" s="7716" t="e">
        <f>IF(ABS(BW927)&lt;7,"Válido","No Válido")</f>
        <v>#DIV/0!</v>
      </c>
      <c r="BY927" s="7727"/>
      <c r="BZ927" s="7726"/>
      <c r="CA927" s="7732">
        <f>BU914</f>
        <v>0</v>
      </c>
      <c r="CB927" s="7730" t="str">
        <f>CB911</f>
        <v>Head</v>
      </c>
      <c r="CC927" s="7734" t="inlineStr">
        <is>
          <t>10 gr.</t>
        </is>
      </c>
      <c r="CD927" s="7796"/>
      <c r="CE927" s="7795"/>
      <c r="CF927" s="7795"/>
      <c r="CG927" s="7795"/>
      <c r="CH927" s="7795"/>
      <c r="CI927" s="7795"/>
      <c r="CJ927" s="7795"/>
      <c r="CK927" s="7795"/>
      <c r="CL927" s="7786"/>
      <c r="CM927" s="7786"/>
      <c r="CN927" s="7786"/>
      <c r="CO927" s="7786"/>
      <c r="CP927" s="7786"/>
      <c r="CQ927" s="7786"/>
      <c r="CR927" s="7786"/>
      <c r="CS927" s="7786"/>
      <c r="CT927" s="7786"/>
      <c r="CU927" s="7786"/>
      <c r="CV927" s="7702"/>
      <c r="CW927" s="7702"/>
      <c r="CX927" s="7702"/>
      <c r="CY927" s="7702"/>
      <c r="CZ927" s="7702"/>
    </row>
    <row r="928" spans="1:104" x14ac:dyDescent="0.2">
      <c r="A928" s="7699"/>
      <c r="B928" s="7699"/>
      <c r="C928" s="7702"/>
      <c r="D928" s="7702"/>
      <c r="E928" s="7702"/>
      <c r="F928" s="7702"/>
      <c r="G928" s="7702"/>
      <c r="H928" s="7702"/>
      <c r="I928" s="7702"/>
      <c r="J928" s="7702"/>
      <c r="K928" s="7702"/>
      <c r="L928" s="7702"/>
      <c r="M928" s="7702"/>
      <c r="N928" s="7702"/>
      <c r="O928" s="7702"/>
      <c r="P928" s="7702"/>
      <c r="Q928" s="7702"/>
      <c r="R928" s="7702"/>
      <c r="S928" s="7702"/>
      <c r="T928" s="7702"/>
      <c r="U928" s="7702"/>
      <c r="V928" s="7702"/>
      <c r="W928" s="7702"/>
      <c r="X928" s="7702"/>
      <c r="Y928" s="7702"/>
      <c r="Z928" s="7702"/>
      <c r="AA928" s="7702"/>
      <c r="AB928" s="7702"/>
      <c r="AC928" s="7702"/>
      <c r="AD928" s="7702"/>
      <c r="AE928" s="7702"/>
      <c r="AF928" s="7702"/>
      <c r="AG928" s="7702"/>
      <c r="AH928" s="7702"/>
      <c r="AI928" s="7702"/>
      <c r="AJ928" s="7702"/>
      <c r="AK928" s="7702"/>
      <c r="AL928" s="7702"/>
      <c r="AM928" s="7702"/>
      <c r="AN928" s="7702"/>
      <c r="AO928" s="7702"/>
      <c r="AP928" s="7702"/>
      <c r="AQ928" s="7702"/>
      <c r="AR928" s="7702"/>
      <c r="AS928" s="7702"/>
      <c r="AT928" s="7702"/>
      <c r="AU928" s="7702"/>
      <c r="AV928" s="7702"/>
      <c r="AW928" s="7702"/>
      <c r="AX928" s="7702"/>
      <c r="AY928" s="7702"/>
      <c r="AZ928" s="7702"/>
      <c r="BA928" s="7702"/>
      <c r="BB928" s="7702"/>
      <c r="BC928" s="7702"/>
      <c r="BD928" s="7702"/>
      <c r="BE928" s="7702"/>
      <c r="BF928" s="7702"/>
      <c r="BG928" s="7702"/>
      <c r="BH928" s="7702"/>
      <c r="BI928" s="7702"/>
      <c r="BJ928" s="7702"/>
      <c r="BK928" s="7702"/>
      <c r="BL928" s="7702"/>
      <c r="BM928" s="7702"/>
      <c r="BN928" s="7702"/>
      <c r="BO928" s="7702"/>
      <c r="BP928" s="7702"/>
      <c r="BQ928" s="7702"/>
      <c r="BR928" s="7702"/>
      <c r="BS928" s="8293"/>
      <c r="BT928" s="7735"/>
      <c r="BU928" s="7784"/>
      <c r="BV928" s="7784"/>
      <c r="BW928" s="7702"/>
      <c r="BX928" s="7702"/>
      <c r="BY928" s="7785"/>
      <c r="BZ928" s="7702"/>
      <c r="CA928" s="7998"/>
      <c r="CB928" s="7702"/>
      <c r="CC928" s="7708"/>
      <c r="CD928" s="7796"/>
      <c r="CE928" s="7795"/>
      <c r="CF928" s="7795"/>
      <c r="CG928" s="7795"/>
      <c r="CH928" s="7795"/>
      <c r="CI928" s="7795"/>
      <c r="CJ928" s="7795"/>
      <c r="CK928" s="7795"/>
      <c r="CL928" s="7786"/>
      <c r="CM928" s="7786"/>
      <c r="CN928" s="7786"/>
      <c r="CO928" s="7786"/>
      <c r="CP928" s="7786"/>
      <c r="CQ928" s="7786"/>
      <c r="CR928" s="7786"/>
      <c r="CS928" s="7786"/>
      <c r="CT928" s="7786"/>
      <c r="CU928" s="7786"/>
      <c r="CV928" s="7702"/>
      <c r="CW928" s="7702"/>
      <c r="CX928" s="7702"/>
      <c r="CY928" s="7702"/>
      <c r="CZ928" s="7702"/>
    </row>
    <row r="929" spans="1:104" x14ac:dyDescent="0.2">
      <c r="A929" s="7699"/>
      <c r="B929" s="7699"/>
      <c r="C929" s="7702"/>
      <c r="D929" s="7702"/>
      <c r="E929" s="7702"/>
      <c r="F929" s="7702"/>
      <c r="G929" s="7702"/>
      <c r="H929" s="7702"/>
      <c r="I929" s="7702"/>
      <c r="J929" s="7702"/>
      <c r="K929" s="7702"/>
      <c r="L929" s="7702"/>
      <c r="M929" s="7702"/>
      <c r="N929" s="7702"/>
      <c r="O929" s="7702"/>
      <c r="P929" s="7702"/>
      <c r="Q929" s="7702"/>
      <c r="R929" s="7702"/>
      <c r="S929" s="7702"/>
      <c r="T929" s="7702"/>
      <c r="U929" s="7702"/>
      <c r="V929" s="7702"/>
      <c r="W929" s="7702"/>
      <c r="X929" s="7702"/>
      <c r="Y929" s="7702"/>
      <c r="Z929" s="7702"/>
      <c r="AA929" s="7702"/>
      <c r="AB929" s="7702"/>
      <c r="AC929" s="7702"/>
      <c r="AD929" s="7702"/>
      <c r="AE929" s="7702"/>
      <c r="AF929" s="7702"/>
      <c r="AG929" s="7702"/>
      <c r="AH929" s="7702"/>
      <c r="AI929" s="7702"/>
      <c r="AJ929" s="7702"/>
      <c r="AK929" s="7702"/>
      <c r="AL929" s="7702"/>
      <c r="AM929" s="7702"/>
      <c r="AN929" s="7702"/>
      <c r="AO929" s="7702"/>
      <c r="AP929" s="7702"/>
      <c r="AQ929" s="7702"/>
      <c r="AR929" s="7702"/>
      <c r="AS929" s="7702"/>
      <c r="AT929" s="7702"/>
      <c r="AU929" s="7702"/>
      <c r="AV929" s="7702"/>
      <c r="AW929" s="7702"/>
      <c r="AX929" s="7702"/>
      <c r="AY929" s="7702"/>
      <c r="AZ929" s="7702"/>
      <c r="BA929" s="7702"/>
      <c r="BB929" s="7702"/>
      <c r="BC929" s="7702"/>
      <c r="BD929" s="7702"/>
      <c r="BE929" s="7702"/>
      <c r="BF929" s="7702"/>
      <c r="BG929" s="7702"/>
      <c r="BH929" s="7702"/>
      <c r="BI929" s="7702"/>
      <c r="BJ929" s="7702"/>
      <c r="BK929" s="7702"/>
      <c r="BL929" s="7702"/>
      <c r="BM929" s="7702"/>
      <c r="BN929" s="7702"/>
      <c r="BO929" s="7702"/>
      <c r="BP929" s="7702"/>
      <c r="BQ929" s="7702"/>
      <c r="BR929" s="7702"/>
      <c r="BS929" s="8293"/>
      <c r="BT929" s="7726"/>
      <c r="BU929" s="7727" t="inlineStr">
        <is>
          <t>Date</t>
        </is>
      </c>
      <c r="BV929" s="7727" t="inlineStr">
        <is>
          <t>Frequency
(MHz)</t>
        </is>
      </c>
      <c r="BW929" s="7726" t="str">
        <f>CA911</f>
        <v>Head/Body:</v>
      </c>
      <c r="BX929" s="7726" t="inlineStr">
        <is>
          <t>SAR over</t>
        </is>
      </c>
      <c r="BY929" s="7726" t="inlineStr">
        <is>
          <t>Fast SAR
(W/kg)</t>
        </is>
      </c>
      <c r="BZ929" s="7726" t="inlineStr">
        <is>
          <t>SAR
(W/kg)</t>
        </is>
      </c>
      <c r="CA929" s="7726" t="inlineStr">
        <is>
          <t>1 W Target
SAR (W/kg)</t>
        </is>
      </c>
      <c r="CB929" s="7726" t="inlineStr">
        <is>
          <t>1 W Norm.
SAR (W/kg)</t>
        </is>
      </c>
      <c r="CC929" s="7734" t="inlineStr">
        <is>
          <t>Drift (%)</t>
        </is>
      </c>
      <c r="CD929" s="7796"/>
      <c r="CE929" s="7795"/>
      <c r="CF929" s="7795"/>
      <c r="CG929" s="7795"/>
      <c r="CH929" s="7795"/>
      <c r="CI929" s="7795"/>
      <c r="CJ929" s="7795"/>
      <c r="CK929" s="7795"/>
      <c r="CL929" s="7786"/>
      <c r="CM929" s="7786"/>
      <c r="CN929" s="7786"/>
      <c r="CO929" s="7786"/>
      <c r="CP929" s="7786"/>
      <c r="CQ929" s="7786"/>
      <c r="CR929" s="7786"/>
      <c r="CS929" s="7786"/>
      <c r="CT929" s="7786"/>
      <c r="CU929" s="7786"/>
      <c r="CV929" s="7702"/>
      <c r="CW929" s="7702"/>
      <c r="CX929" s="7702"/>
      <c r="CY929" s="7702"/>
      <c r="CZ929" s="7702"/>
    </row>
    <row r="930" spans="1:104" x14ac:dyDescent="0.2">
      <c r="A930" s="7699"/>
      <c r="B930" s="7699"/>
      <c r="C930" s="7702"/>
      <c r="D930" s="7702"/>
      <c r="E930" s="7702"/>
      <c r="F930" s="7702"/>
      <c r="G930" s="7702"/>
      <c r="H930" s="7702"/>
      <c r="I930" s="7702"/>
      <c r="J930" s="7702"/>
      <c r="K930" s="7702"/>
      <c r="L930" s="7702"/>
      <c r="M930" s="7702"/>
      <c r="N930" s="7702"/>
      <c r="O930" s="7702"/>
      <c r="P930" s="7702"/>
      <c r="Q930" s="7702"/>
      <c r="R930" s="7702"/>
      <c r="S930" s="7702"/>
      <c r="T930" s="7702"/>
      <c r="U930" s="7702"/>
      <c r="V930" s="7702"/>
      <c r="W930" s="7702"/>
      <c r="X930" s="7702"/>
      <c r="Y930" s="7702"/>
      <c r="Z930" s="7702"/>
      <c r="AA930" s="7702"/>
      <c r="AB930" s="7702"/>
      <c r="AC930" s="7702"/>
      <c r="AD930" s="7702"/>
      <c r="AE930" s="7702"/>
      <c r="AF930" s="7702"/>
      <c r="AG930" s="7702"/>
      <c r="AH930" s="7702"/>
      <c r="AI930" s="7702"/>
      <c r="AJ930" s="7702"/>
      <c r="AK930" s="7702"/>
      <c r="AL930" s="7702"/>
      <c r="AM930" s="7702"/>
      <c r="AN930" s="7702"/>
      <c r="AO930" s="7702"/>
      <c r="AP930" s="7702"/>
      <c r="AQ930" s="7702"/>
      <c r="AR930" s="7702"/>
      <c r="AS930" s="7702"/>
      <c r="AT930" s="7702"/>
      <c r="AU930" s="7702"/>
      <c r="AV930" s="7702"/>
      <c r="AW930" s="7702"/>
      <c r="AX930" s="7702"/>
      <c r="AY930" s="7702"/>
      <c r="AZ930" s="7702"/>
      <c r="BA930" s="7702"/>
      <c r="BB930" s="7702"/>
      <c r="BC930" s="7702"/>
      <c r="BD930" s="7702"/>
      <c r="BE930" s="7702"/>
      <c r="BF930" s="7702"/>
      <c r="BG930" s="7702"/>
      <c r="BH930" s="7702"/>
      <c r="BI930" s="7702"/>
      <c r="BJ930" s="7702"/>
      <c r="BK930" s="7702"/>
      <c r="BL930" s="7702"/>
      <c r="BM930" s="7702"/>
      <c r="BN930" s="7702"/>
      <c r="BO930" s="7702"/>
      <c r="BP930" s="7702"/>
      <c r="BQ930" s="7702"/>
      <c r="BR930" s="7702"/>
      <c r="BS930" s="8293"/>
      <c r="BT930" s="7735"/>
      <c r="BU930" s="7757">
        <f>CB905</f>
        <v>0</v>
      </c>
      <c r="BV930" s="7732">
        <f>BU914</f>
        <v>0</v>
      </c>
      <c r="BW930" s="7732" t="str">
        <f>CB911</f>
        <v>Head</v>
      </c>
      <c r="BX930" s="7732" t="inlineStr">
        <is>
          <t>1 gr.</t>
        </is>
      </c>
      <c r="BY930" s="7732">
        <f>BV926</f>
        <v>0</v>
      </c>
      <c r="BZ930" s="7728">
        <f>BV922</f>
        <v>0</v>
      </c>
      <c r="CA930" s="7732">
        <f t="shared" ref="CA930:CA931" si="114">BX922</f>
        <v>10.9</v>
      </c>
      <c r="CB930" s="7730">
        <f t="shared" ref="CB930:CB931" si="115">BY922</f>
        <v>0</v>
      </c>
      <c r="CC930" s="7734">
        <f t="shared" ref="CC930:CC931" si="116">BZ922</f>
        <v>-100</v>
      </c>
      <c r="CD930" s="7796"/>
      <c r="CE930" s="7795"/>
      <c r="CF930" s="7795"/>
      <c r="CG930" s="7795"/>
      <c r="CH930" s="7795"/>
      <c r="CI930" s="7795"/>
      <c r="CJ930" s="7795"/>
      <c r="CK930" s="7795"/>
      <c r="CL930" s="7786"/>
      <c r="CM930" s="7786"/>
      <c r="CN930" s="7786"/>
      <c r="CO930" s="7786"/>
      <c r="CP930" s="7786"/>
      <c r="CQ930" s="7786"/>
      <c r="CR930" s="7786"/>
      <c r="CS930" s="7786"/>
      <c r="CT930" s="7786"/>
      <c r="CU930" s="7786"/>
      <c r="CV930" s="7702"/>
      <c r="CW930" s="7702"/>
      <c r="CX930" s="7702"/>
      <c r="CY930" s="7702"/>
      <c r="CZ930" s="7702"/>
    </row>
    <row r="931" spans="1:104" x14ac:dyDescent="0.2">
      <c r="A931" s="7699"/>
      <c r="B931" s="7699"/>
      <c r="C931" s="7702"/>
      <c r="D931" s="7702"/>
      <c r="E931" s="7702"/>
      <c r="F931" s="7702"/>
      <c r="G931" s="7702"/>
      <c r="H931" s="7702"/>
      <c r="I931" s="7702"/>
      <c r="J931" s="7702"/>
      <c r="K931" s="7702"/>
      <c r="L931" s="7702"/>
      <c r="M931" s="7702"/>
      <c r="N931" s="7702"/>
      <c r="O931" s="7702"/>
      <c r="P931" s="7702"/>
      <c r="Q931" s="7702"/>
      <c r="R931" s="7702"/>
      <c r="S931" s="7702"/>
      <c r="T931" s="7702"/>
      <c r="U931" s="7702"/>
      <c r="V931" s="7702"/>
      <c r="W931" s="7702"/>
      <c r="X931" s="7702"/>
      <c r="Y931" s="7702"/>
      <c r="Z931" s="7702"/>
      <c r="AA931" s="7702"/>
      <c r="AB931" s="7702"/>
      <c r="AC931" s="7702"/>
      <c r="AD931" s="7702"/>
      <c r="AE931" s="7702"/>
      <c r="AF931" s="7702"/>
      <c r="AG931" s="7702"/>
      <c r="AH931" s="7702"/>
      <c r="AI931" s="7702"/>
      <c r="AJ931" s="7702"/>
      <c r="AK931" s="7702"/>
      <c r="AL931" s="7702"/>
      <c r="AM931" s="7702"/>
      <c r="AN931" s="7702"/>
      <c r="AO931" s="7702"/>
      <c r="AP931" s="7702"/>
      <c r="AQ931" s="7702"/>
      <c r="AR931" s="7702"/>
      <c r="AS931" s="7702"/>
      <c r="AT931" s="7702"/>
      <c r="AU931" s="7702"/>
      <c r="AV931" s="7702"/>
      <c r="AW931" s="7702"/>
      <c r="AX931" s="7702"/>
      <c r="AY931" s="7702"/>
      <c r="AZ931" s="7702"/>
      <c r="BA931" s="7702"/>
      <c r="BB931" s="7702"/>
      <c r="BC931" s="7702"/>
      <c r="BD931" s="7702"/>
      <c r="BE931" s="7702"/>
      <c r="BF931" s="7702"/>
      <c r="BG931" s="7702"/>
      <c r="BH931" s="7702"/>
      <c r="BI931" s="7702"/>
      <c r="BJ931" s="7702"/>
      <c r="BK931" s="7702"/>
      <c r="BL931" s="7702"/>
      <c r="BM931" s="7702"/>
      <c r="BN931" s="7702"/>
      <c r="BO931" s="7702"/>
      <c r="BP931" s="7702"/>
      <c r="BQ931" s="7702"/>
      <c r="BR931" s="7702"/>
      <c r="BS931" s="8293"/>
      <c r="BT931" s="7736"/>
      <c r="BU931" s="7757">
        <f>CB905</f>
        <v>0</v>
      </c>
      <c r="BV931" s="7730">
        <f>BU914</f>
        <v>0</v>
      </c>
      <c r="BW931" s="7731" t="str">
        <f>CB911</f>
        <v>Head</v>
      </c>
      <c r="BX931" s="7731" t="inlineStr">
        <is>
          <t>10 gr.</t>
        </is>
      </c>
      <c r="BY931" s="7730">
        <f>BV927</f>
        <v>0</v>
      </c>
      <c r="BZ931" s="7728">
        <f>BV923</f>
        <v>0</v>
      </c>
      <c r="CA931" s="7728">
        <f t="shared" si="114"/>
        <v>7.01</v>
      </c>
      <c r="CB931" s="7728">
        <f t="shared" si="115"/>
        <v>0</v>
      </c>
      <c r="CC931" s="7734">
        <f t="shared" si="116"/>
        <v>-100</v>
      </c>
      <c r="CD931" s="7796"/>
      <c r="CE931" s="7795"/>
      <c r="CF931" s="7795"/>
      <c r="CG931" s="7795"/>
      <c r="CH931" s="7795"/>
      <c r="CI931" s="7795"/>
      <c r="CJ931" s="7795"/>
      <c r="CK931" s="7795"/>
      <c r="CL931" s="7786"/>
      <c r="CM931" s="7786"/>
      <c r="CN931" s="7786"/>
      <c r="CO931" s="7786"/>
      <c r="CP931" s="7786"/>
      <c r="CQ931" s="7786"/>
      <c r="CR931" s="7786"/>
      <c r="CS931" s="7786"/>
      <c r="CT931" s="7786"/>
      <c r="CU931" s="7786"/>
      <c r="CV931" s="7702"/>
      <c r="CW931" s="7702"/>
      <c r="CX931" s="7702"/>
      <c r="CY931" s="7702"/>
      <c r="CZ931" s="7702"/>
    </row>
    <row r="932" spans="1:104" ht="13.5" thickBot="1" x14ac:dyDescent="0.25">
      <c r="A932" s="7699"/>
      <c r="B932" s="7699"/>
      <c r="C932" s="7702"/>
      <c r="D932" s="7702"/>
      <c r="E932" s="7702"/>
      <c r="F932" s="7702"/>
      <c r="G932" s="7702"/>
      <c r="H932" s="7702"/>
      <c r="I932" s="7702"/>
      <c r="J932" s="7702"/>
      <c r="K932" s="7702"/>
      <c r="L932" s="7702"/>
      <c r="M932" s="7702"/>
      <c r="N932" s="7702"/>
      <c r="O932" s="7702"/>
      <c r="P932" s="7702"/>
      <c r="Q932" s="7702"/>
      <c r="R932" s="7702"/>
      <c r="S932" s="7702"/>
      <c r="T932" s="7702"/>
      <c r="U932" s="7702"/>
      <c r="V932" s="7702"/>
      <c r="W932" s="7702"/>
      <c r="X932" s="7702"/>
      <c r="Y932" s="7702"/>
      <c r="Z932" s="7702"/>
      <c r="AA932" s="7702"/>
      <c r="AB932" s="7702"/>
      <c r="AC932" s="7702"/>
      <c r="AD932" s="7702"/>
      <c r="AE932" s="7702"/>
      <c r="AF932" s="7702"/>
      <c r="AG932" s="7702"/>
      <c r="AH932" s="7702"/>
      <c r="AI932" s="7702"/>
      <c r="AJ932" s="7702"/>
      <c r="AK932" s="7702"/>
      <c r="AL932" s="7702"/>
      <c r="AM932" s="7702"/>
      <c r="AN932" s="7702"/>
      <c r="AO932" s="7702"/>
      <c r="AP932" s="7702"/>
      <c r="AQ932" s="7702"/>
      <c r="AR932" s="7702"/>
      <c r="AS932" s="7702"/>
      <c r="AT932" s="7702"/>
      <c r="AU932" s="7702"/>
      <c r="AV932" s="7702"/>
      <c r="AW932" s="7702"/>
      <c r="AX932" s="7702"/>
      <c r="AY932" s="7702"/>
      <c r="AZ932" s="7702"/>
      <c r="BA932" s="7702"/>
      <c r="BB932" s="7702"/>
      <c r="BC932" s="7702"/>
      <c r="BD932" s="7702"/>
      <c r="BE932" s="7702"/>
      <c r="BF932" s="7702"/>
      <c r="BG932" s="7702"/>
      <c r="BH932" s="7702"/>
      <c r="BI932" s="7702"/>
      <c r="BJ932" s="7702"/>
      <c r="BK932" s="7702"/>
      <c r="BL932" s="7702"/>
      <c r="BM932" s="7702"/>
      <c r="BN932" s="7702"/>
      <c r="BO932" s="7702"/>
      <c r="BP932" s="7702"/>
      <c r="BQ932" s="7702"/>
      <c r="BR932" s="7702"/>
      <c r="BS932" s="8294"/>
      <c r="BT932" s="7737"/>
      <c r="BU932" s="7787"/>
      <c r="BV932" s="7788"/>
      <c r="BW932" s="7789"/>
      <c r="BX932" s="7790"/>
      <c r="BY932" s="7791"/>
      <c r="BZ932" s="7789"/>
      <c r="CA932" s="7790"/>
      <c r="CB932" s="7792"/>
      <c r="CC932" s="7793"/>
      <c r="CD932" s="7796"/>
      <c r="CE932" s="7795"/>
      <c r="CF932" s="7795"/>
      <c r="CG932" s="7795"/>
      <c r="CH932" s="7795"/>
      <c r="CI932" s="7795"/>
      <c r="CJ932" s="7795"/>
      <c r="CK932" s="7795"/>
      <c r="CL932" s="7786"/>
      <c r="CM932" s="7786"/>
      <c r="CN932" s="7786"/>
      <c r="CO932" s="7786"/>
      <c r="CP932" s="7786"/>
      <c r="CQ932" s="7786"/>
      <c r="CR932" s="7786"/>
      <c r="CS932" s="7786"/>
      <c r="CT932" s="7786"/>
      <c r="CU932" s="7786"/>
      <c r="CV932" s="7702"/>
      <c r="CW932" s="7702"/>
      <c r="CX932" s="7702"/>
      <c r="CY932" s="7702"/>
      <c r="CZ932" s="7702"/>
    </row>
    <row r="933" spans="1:104" x14ac:dyDescent="0.2">
      <c r="A933" s="7699"/>
      <c r="B933" s="7699"/>
      <c r="C933" s="7702"/>
      <c r="D933" s="7702"/>
      <c r="E933" s="7702"/>
      <c r="F933" s="7702"/>
      <c r="G933" s="7702"/>
      <c r="H933" s="7702"/>
      <c r="I933" s="7702"/>
      <c r="J933" s="7702"/>
      <c r="K933" s="7702"/>
      <c r="L933" s="7702"/>
      <c r="M933" s="7702"/>
      <c r="N933" s="7702"/>
      <c r="O933" s="7702"/>
      <c r="P933" s="7702"/>
      <c r="Q933" s="7702"/>
      <c r="R933" s="7702"/>
      <c r="S933" s="7702"/>
      <c r="T933" s="7702"/>
      <c r="U933" s="7702"/>
      <c r="V933" s="7702"/>
      <c r="W933" s="7702"/>
      <c r="X933" s="7702"/>
      <c r="Y933" s="7702"/>
      <c r="Z933" s="7702"/>
      <c r="AA933" s="7702"/>
      <c r="AB933" s="7702"/>
      <c r="AC933" s="7702"/>
      <c r="AD933" s="7702"/>
      <c r="AE933" s="7702"/>
      <c r="AF933" s="7702"/>
      <c r="AG933" s="7702"/>
      <c r="AH933" s="7702"/>
      <c r="AI933" s="7702"/>
      <c r="AJ933" s="7702"/>
      <c r="AK933" s="7702"/>
      <c r="AL933" s="7702"/>
      <c r="AM933" s="7702"/>
      <c r="AN933" s="7702"/>
      <c r="AO933" s="7702"/>
      <c r="AP933" s="7702"/>
      <c r="AQ933" s="7702"/>
      <c r="AR933" s="7702"/>
      <c r="AS933" s="7702"/>
      <c r="AT933" s="7702"/>
      <c r="AU933" s="7702"/>
      <c r="AV933" s="7702"/>
      <c r="AW933" s="7702"/>
      <c r="AX933" s="7702"/>
      <c r="AY933" s="7702"/>
      <c r="AZ933" s="7702"/>
      <c r="BA933" s="7702"/>
      <c r="BB933" s="7702"/>
      <c r="BC933" s="7702"/>
      <c r="BD933" s="7702"/>
      <c r="BE933" s="7702"/>
      <c r="BF933" s="7702"/>
      <c r="BG933" s="7702"/>
      <c r="BH933" s="7702"/>
      <c r="BI933" s="7702"/>
      <c r="BJ933" s="7702"/>
      <c r="BK933" s="7702"/>
      <c r="BL933" s="7702"/>
      <c r="BM933" s="7702"/>
      <c r="BN933" s="7702"/>
      <c r="BO933" s="7702"/>
      <c r="BP933" s="7702"/>
      <c r="BQ933" s="7702"/>
      <c r="BR933" s="7702"/>
      <c r="BS933" s="7702"/>
      <c r="BT933" s="7702"/>
      <c r="BU933" s="7702"/>
      <c r="BV933" s="7702"/>
      <c r="BW933" s="7702"/>
      <c r="BX933" s="7702"/>
      <c r="BY933" s="7702"/>
      <c r="BZ933" s="7702"/>
      <c r="CA933" s="7998"/>
      <c r="CB933" s="7702"/>
      <c r="CC933" s="7702"/>
      <c r="CD933" s="7795"/>
      <c r="CE933" s="7795"/>
      <c r="CF933" s="7795"/>
      <c r="CG933" s="7795"/>
      <c r="CH933" s="7795"/>
      <c r="CI933" s="7795"/>
      <c r="CJ933" s="7795"/>
      <c r="CK933" s="7795"/>
      <c r="CL933" s="7786"/>
      <c r="CM933" s="7786"/>
      <c r="CN933" s="7786"/>
      <c r="CO933" s="7786"/>
      <c r="CP933" s="7786"/>
      <c r="CQ933" s="7786"/>
      <c r="CR933" s="7786"/>
      <c r="CS933" s="7786"/>
      <c r="CT933" s="7786"/>
      <c r="CU933" s="7786"/>
      <c r="CV933" s="7702"/>
      <c r="CW933" s="7702"/>
      <c r="CX933" s="7702"/>
      <c r="CY933" s="7702"/>
      <c r="CZ933" s="7702"/>
    </row>
    <row r="934" spans="1:104" ht="13.5" thickBot="1" x14ac:dyDescent="0.25">
      <c r="A934" s="7699"/>
      <c r="B934" s="7699"/>
      <c r="C934" s="7702"/>
      <c r="D934" s="7702"/>
      <c r="E934" s="7702"/>
      <c r="F934" s="7702"/>
      <c r="G934" s="7702"/>
      <c r="H934" s="7702"/>
      <c r="I934" s="7702"/>
      <c r="J934" s="7702"/>
      <c r="K934" s="7702"/>
      <c r="L934" s="7702"/>
      <c r="M934" s="7702"/>
      <c r="N934" s="7702"/>
      <c r="O934" s="7702"/>
      <c r="P934" s="7702"/>
      <c r="Q934" s="7702"/>
      <c r="R934" s="7702"/>
      <c r="S934" s="7702"/>
      <c r="T934" s="7702"/>
      <c r="U934" s="7702"/>
      <c r="V934" s="7702"/>
      <c r="W934" s="7702"/>
      <c r="X934" s="7702"/>
      <c r="Y934" s="7702"/>
      <c r="Z934" s="7702"/>
      <c r="AA934" s="7702"/>
      <c r="AB934" s="7702"/>
      <c r="AC934" s="7702"/>
      <c r="AD934" s="7702"/>
      <c r="AE934" s="7702"/>
      <c r="AF934" s="7702"/>
      <c r="AG934" s="7702"/>
      <c r="AH934" s="7702"/>
      <c r="AI934" s="7702"/>
      <c r="AJ934" s="7702"/>
      <c r="AK934" s="7702"/>
      <c r="AL934" s="7702"/>
      <c r="AM934" s="7702"/>
      <c r="AN934" s="7702"/>
      <c r="AO934" s="7702"/>
      <c r="AP934" s="7702"/>
      <c r="AQ934" s="7702"/>
      <c r="AR934" s="7702"/>
      <c r="AS934" s="7702"/>
      <c r="AT934" s="7702"/>
      <c r="AU934" s="7702"/>
      <c r="AV934" s="7702"/>
      <c r="AW934" s="7702"/>
      <c r="AX934" s="7702"/>
      <c r="AY934" s="7702"/>
      <c r="AZ934" s="7702"/>
      <c r="BA934" s="7702"/>
      <c r="BB934" s="7702"/>
      <c r="BC934" s="7702"/>
      <c r="BD934" s="7702"/>
      <c r="BE934" s="7702"/>
      <c r="BF934" s="7702"/>
      <c r="BG934" s="7702"/>
      <c r="BH934" s="7702"/>
      <c r="BI934" s="7702"/>
      <c r="BJ934" s="7702"/>
      <c r="BK934" s="7702"/>
      <c r="BL934" s="7702"/>
      <c r="BM934" s="7702"/>
      <c r="BN934" s="7702"/>
      <c r="BO934" s="7702"/>
      <c r="BP934" s="7702"/>
      <c r="BQ934" s="7702"/>
      <c r="BR934" s="7702"/>
      <c r="BS934" s="7702"/>
      <c r="BT934" s="7702"/>
      <c r="BU934" s="7702"/>
      <c r="BV934" s="7702"/>
      <c r="BW934" s="7702"/>
      <c r="BX934" s="7702"/>
      <c r="BY934" s="7702"/>
      <c r="BZ934" s="7702"/>
      <c r="CA934" s="7998"/>
      <c r="CB934" s="7702"/>
      <c r="CC934" s="7702"/>
      <c r="CD934" s="7795"/>
      <c r="CE934" s="7795"/>
      <c r="CF934" s="7795"/>
      <c r="CG934" s="7795"/>
      <c r="CH934" s="7795"/>
      <c r="CI934" s="7795"/>
      <c r="CJ934" s="7795"/>
      <c r="CK934" s="7795"/>
      <c r="CL934" s="7786"/>
      <c r="CM934" s="7786"/>
      <c r="CN934" s="7786"/>
      <c r="CO934" s="7786"/>
      <c r="CP934" s="7786"/>
      <c r="CQ934" s="7786"/>
      <c r="CR934" s="7786"/>
      <c r="CS934" s="7786"/>
      <c r="CT934" s="7786"/>
      <c r="CU934" s="7786"/>
      <c r="CV934" s="7702"/>
      <c r="CW934" s="7702"/>
      <c r="CX934" s="7702"/>
      <c r="CY934" s="7702"/>
      <c r="CZ934" s="7702"/>
    </row>
    <row r="935" spans="1:104" ht="13.5" customHeight="1" thickBot="1" x14ac:dyDescent="0.25">
      <c r="A935" s="7699"/>
      <c r="B935" s="7699"/>
      <c r="C935" s="7702"/>
      <c r="D935" s="7702"/>
      <c r="E935" s="7702"/>
      <c r="F935" s="7702"/>
      <c r="G935" s="7702"/>
      <c r="H935" s="7702"/>
      <c r="I935" s="7702"/>
      <c r="J935" s="7702"/>
      <c r="K935" s="7702"/>
      <c r="L935" s="7702"/>
      <c r="M935" s="7702"/>
      <c r="N935" s="7702"/>
      <c r="O935" s="7702"/>
      <c r="P935" s="7702"/>
      <c r="Q935" s="7702"/>
      <c r="R935" s="7702"/>
      <c r="S935" s="7702"/>
      <c r="T935" s="7702"/>
      <c r="U935" s="7702"/>
      <c r="V935" s="7702"/>
      <c r="W935" s="7702"/>
      <c r="X935" s="7702"/>
      <c r="Y935" s="7702"/>
      <c r="Z935" s="7702"/>
      <c r="AA935" s="7702"/>
      <c r="AB935" s="7702"/>
      <c r="AC935" s="7702"/>
      <c r="AD935" s="7702"/>
      <c r="AE935" s="7702"/>
      <c r="AF935" s="7702"/>
      <c r="AG935" s="7702"/>
      <c r="AH935" s="7702"/>
      <c r="AI935" s="7702"/>
      <c r="AJ935" s="7702"/>
      <c r="AK935" s="7702"/>
      <c r="AL935" s="7702"/>
      <c r="AM935" s="7702"/>
      <c r="AN935" s="7702"/>
      <c r="AO935" s="7702"/>
      <c r="AP935" s="7702"/>
      <c r="AQ935" s="7702"/>
      <c r="AR935" s="7702"/>
      <c r="AS935" s="7702"/>
      <c r="AT935" s="7702"/>
      <c r="AU935" s="7702"/>
      <c r="AV935" s="7702"/>
      <c r="AW935" s="7702"/>
      <c r="AX935" s="7702"/>
      <c r="AY935" s="7702"/>
      <c r="AZ935" s="7702"/>
      <c r="BA935" s="7702"/>
      <c r="BB935" s="7702"/>
      <c r="BC935" s="7702"/>
      <c r="BD935" s="7702"/>
      <c r="BE935" s="7702"/>
      <c r="BF935" s="7702"/>
      <c r="BG935" s="7702"/>
      <c r="BH935" s="7702"/>
      <c r="BI935" s="7702"/>
      <c r="BJ935" s="7702"/>
      <c r="BK935" s="7702"/>
      <c r="BL935" s="7702"/>
      <c r="BM935" s="7702"/>
      <c r="BN935" s="7702"/>
      <c r="BO935" s="7702"/>
      <c r="BP935" s="7702"/>
      <c r="BQ935" s="7702"/>
      <c r="BR935" s="7702"/>
      <c r="BS935" s="8292" t="str">
        <f>CONCATENATE(BU945," MHz")</f>
        <v xml:space="preserve"> MHz</v>
      </c>
      <c r="BT935" s="7710"/>
      <c r="BU935" s="7706"/>
      <c r="BV935" s="7706"/>
      <c r="BW935" s="7706"/>
      <c r="BX935" s="7706"/>
      <c r="BY935" s="7706"/>
      <c r="BZ935" s="7706"/>
      <c r="CA935" s="7996"/>
      <c r="CB935" s="7706"/>
      <c r="CC935" s="7707"/>
      <c r="CD935" s="7812">
        <f>IF(CB942="Head",LOOKUP(CD937,$CI$42:$CI$85,$CG$42:$CG$85),IF(CB942="Body",LOOKUP(CD937,$CI$42:$CI$81,$CH$42:$CH$85),""))</f>
        <v>10.9</v>
      </c>
      <c r="CE935" s="7795"/>
      <c r="CF935" s="7795"/>
      <c r="CG935" s="7795"/>
      <c r="CH935" s="7795"/>
      <c r="CI935" s="7795"/>
      <c r="CJ935" s="7795"/>
      <c r="CK935" s="7795"/>
      <c r="CL935" s="7786"/>
      <c r="CM935" s="7786"/>
      <c r="CN935" s="7786"/>
      <c r="CO935" s="7786"/>
      <c r="CP935" s="7786"/>
      <c r="CQ935" s="7786"/>
      <c r="CR935" s="7786"/>
      <c r="CS935" s="7786"/>
      <c r="CT935" s="7786"/>
      <c r="CU935" s="7786"/>
      <c r="CV935" s="7702"/>
      <c r="CW935" s="7702"/>
      <c r="CX935" s="7702"/>
      <c r="CY935" s="7702"/>
      <c r="CZ935" s="7702"/>
    </row>
    <row r="936" spans="1:104" ht="13.5" thickBot="1" x14ac:dyDescent="0.25">
      <c r="A936" s="7699"/>
      <c r="B936" s="7699"/>
      <c r="C936" s="7702"/>
      <c r="D936" s="7702"/>
      <c r="E936" s="7702"/>
      <c r="F936" s="7702"/>
      <c r="G936" s="7702"/>
      <c r="H936" s="7702"/>
      <c r="I936" s="7702"/>
      <c r="J936" s="7702"/>
      <c r="K936" s="7702"/>
      <c r="L936" s="7702"/>
      <c r="M936" s="7702"/>
      <c r="N936" s="7702"/>
      <c r="O936" s="7702"/>
      <c r="P936" s="7702"/>
      <c r="Q936" s="7702"/>
      <c r="R936" s="7702"/>
      <c r="S936" s="7702"/>
      <c r="T936" s="7702"/>
      <c r="U936" s="7702"/>
      <c r="V936" s="7702"/>
      <c r="W936" s="7702"/>
      <c r="X936" s="7702"/>
      <c r="Y936" s="7702"/>
      <c r="Z936" s="7702"/>
      <c r="AA936" s="7702"/>
      <c r="AB936" s="7702"/>
      <c r="AC936" s="7702"/>
      <c r="AD936" s="7702"/>
      <c r="AE936" s="7702"/>
      <c r="AF936" s="7702"/>
      <c r="AG936" s="7702"/>
      <c r="AH936" s="7702"/>
      <c r="AI936" s="7702"/>
      <c r="AJ936" s="7702"/>
      <c r="AK936" s="7702"/>
      <c r="AL936" s="7702"/>
      <c r="AM936" s="7702"/>
      <c r="AN936" s="7702"/>
      <c r="AO936" s="7702"/>
      <c r="AP936" s="7702"/>
      <c r="AQ936" s="7702"/>
      <c r="AR936" s="7702"/>
      <c r="AS936" s="7702"/>
      <c r="AT936" s="7702"/>
      <c r="AU936" s="7702"/>
      <c r="AV936" s="7702"/>
      <c r="AW936" s="7702"/>
      <c r="AX936" s="7702"/>
      <c r="AY936" s="7702"/>
      <c r="AZ936" s="7702"/>
      <c r="BA936" s="7702"/>
      <c r="BB936" s="7702"/>
      <c r="BC936" s="7702"/>
      <c r="BD936" s="7702"/>
      <c r="BE936" s="7702"/>
      <c r="BF936" s="7702"/>
      <c r="BG936" s="7702"/>
      <c r="BH936" s="7702"/>
      <c r="BI936" s="7702"/>
      <c r="BJ936" s="7702"/>
      <c r="BK936" s="7702"/>
      <c r="BL936" s="7702"/>
      <c r="BM936" s="7702"/>
      <c r="BN936" s="7702"/>
      <c r="BO936" s="7702"/>
      <c r="BP936" s="7702"/>
      <c r="BQ936" s="7702"/>
      <c r="BR936" s="7702"/>
      <c r="BS936" s="8293"/>
      <c r="BT936" s="7705"/>
      <c r="BU936" s="7678" t="inlineStr">
        <is>
          <t>Calentamiento:</t>
        </is>
      </c>
      <c r="BV936" s="7717"/>
      <c r="BW936" s="7702"/>
      <c r="BX936" s="7679" t="inlineStr">
        <is>
          <t>Temperatura:</t>
        </is>
      </c>
      <c r="BY936" s="7721" t="e">
        <f>AVERAGE(BW939:BW940)</f>
        <v>#DIV/0!</v>
      </c>
      <c r="BZ936" s="7702"/>
      <c r="CA936" s="7997" t="inlineStr">
        <is>
          <t>Fecha (yyyy-mm-dd hh:mm:ss):</t>
        </is>
      </c>
      <c r="CB936" s="7815"/>
      <c r="CC936" s="7708"/>
      <c r="CD936" s="7813">
        <f>IF(CB942="Head",INDEX($CG$42:$CG$85,MATCH(CD935,$CG$42:$CG$85,0)+1),IF(CB942="Body",INDEX($CH$42:$CH$85,MATCH(CD935,$CH$42:$CH$85,0)+1)))</f>
        <v>7.01</v>
      </c>
      <c r="CE936" s="7795"/>
      <c r="CF936" s="7795"/>
      <c r="CG936" s="7795"/>
      <c r="CH936" s="7795"/>
      <c r="CI936" s="7795"/>
      <c r="CJ936" s="7795"/>
      <c r="CK936" s="7795"/>
      <c r="CL936" s="7786"/>
      <c r="CM936" s="7786"/>
      <c r="CN936" s="7786"/>
      <c r="CO936" s="7786"/>
      <c r="CP936" s="7786"/>
      <c r="CQ936" s="7786"/>
      <c r="CR936" s="7786"/>
      <c r="CS936" s="7786"/>
      <c r="CT936" s="7786"/>
      <c r="CU936" s="7786"/>
      <c r="CV936" s="7702"/>
      <c r="CW936" s="7702"/>
      <c r="CX936" s="7702"/>
      <c r="CY936" s="7702"/>
      <c r="CZ936" s="7702"/>
    </row>
    <row r="937" spans="1:104" ht="13.5" thickBot="1" x14ac:dyDescent="0.25">
      <c r="A937" s="7699"/>
      <c r="B937" s="7699"/>
      <c r="C937" s="7702"/>
      <c r="D937" s="7702"/>
      <c r="E937" s="7702"/>
      <c r="F937" s="7702"/>
      <c r="G937" s="7702"/>
      <c r="H937" s="7702"/>
      <c r="I937" s="7702"/>
      <c r="J937" s="7702"/>
      <c r="K937" s="7702"/>
      <c r="L937" s="7702"/>
      <c r="M937" s="7702"/>
      <c r="N937" s="7702"/>
      <c r="O937" s="7702"/>
      <c r="P937" s="7702"/>
      <c r="Q937" s="7702"/>
      <c r="R937" s="7702"/>
      <c r="S937" s="7702"/>
      <c r="T937" s="7702"/>
      <c r="U937" s="7702"/>
      <c r="V937" s="7702"/>
      <c r="W937" s="7702"/>
      <c r="X937" s="7702"/>
      <c r="Y937" s="7702"/>
      <c r="Z937" s="7702"/>
      <c r="AA937" s="7702"/>
      <c r="AB937" s="7702"/>
      <c r="AC937" s="7702"/>
      <c r="AD937" s="7702"/>
      <c r="AE937" s="7702"/>
      <c r="AF937" s="7702"/>
      <c r="AG937" s="7702"/>
      <c r="AH937" s="7702"/>
      <c r="AI937" s="7702"/>
      <c r="AJ937" s="7702"/>
      <c r="AK937" s="7702"/>
      <c r="AL937" s="7702"/>
      <c r="AM937" s="7702"/>
      <c r="AN937" s="7702"/>
      <c r="AO937" s="7702"/>
      <c r="AP937" s="7702"/>
      <c r="AQ937" s="7702"/>
      <c r="AR937" s="7702"/>
      <c r="AS937" s="7702"/>
      <c r="AT937" s="7702"/>
      <c r="AU937" s="7702"/>
      <c r="AV937" s="7702"/>
      <c r="AW937" s="7702"/>
      <c r="AX937" s="7702"/>
      <c r="AY937" s="7702"/>
      <c r="AZ937" s="7702"/>
      <c r="BA937" s="7702"/>
      <c r="BB937" s="7702"/>
      <c r="BC937" s="7702"/>
      <c r="BD937" s="7702"/>
      <c r="BE937" s="7702"/>
      <c r="BF937" s="7702"/>
      <c r="BG937" s="7702"/>
      <c r="BH937" s="7702"/>
      <c r="BI937" s="7702"/>
      <c r="BJ937" s="7702"/>
      <c r="BK937" s="7702"/>
      <c r="BL937" s="7702"/>
      <c r="BM937" s="7702"/>
      <c r="BN937" s="7702"/>
      <c r="BO937" s="7702"/>
      <c r="BP937" s="7702"/>
      <c r="BQ937" s="7702"/>
      <c r="BR937" s="7702"/>
      <c r="BS937" s="8293"/>
      <c r="BT937" s="7705"/>
      <c r="BU937" s="7702"/>
      <c r="BV937" s="7702"/>
      <c r="BW937" s="7702"/>
      <c r="BX937" s="7702"/>
      <c r="BY937" s="7702"/>
      <c r="BZ937" s="7702"/>
      <c r="CA937" s="7998"/>
      <c r="CB937" s="7702"/>
      <c r="CC937" s="7708"/>
      <c r="CD937" s="7814">
        <f>MATCH(CB938,$CF$15:$CF$36,0)</f>
        <v>3</v>
      </c>
      <c r="CE937" s="7795"/>
      <c r="CF937" s="7795"/>
      <c r="CG937" s="7795"/>
      <c r="CH937" s="7795"/>
      <c r="CI937" s="7795"/>
      <c r="CJ937" s="7795"/>
      <c r="CK937" s="7795"/>
      <c r="CL937" s="7786"/>
      <c r="CM937" s="7786"/>
      <c r="CN937" s="7786"/>
      <c r="CO937" s="7786"/>
      <c r="CP937" s="7786"/>
      <c r="CQ937" s="7786"/>
      <c r="CR937" s="7786"/>
      <c r="CS937" s="7786"/>
      <c r="CT937" s="7786"/>
      <c r="CU937" s="7786"/>
      <c r="CV937" s="7702"/>
      <c r="CW937" s="7702"/>
      <c r="CX937" s="7702"/>
      <c r="CY937" s="7702"/>
      <c r="CZ937" s="7702"/>
    </row>
    <row r="938" spans="1:104" ht="13.5" thickBot="1" x14ac:dyDescent="0.25">
      <c r="A938" s="7699"/>
      <c r="B938" s="7699"/>
      <c r="C938" s="7702"/>
      <c r="D938" s="7702"/>
      <c r="E938" s="7702"/>
      <c r="F938" s="7702"/>
      <c r="G938" s="7702"/>
      <c r="H938" s="7702"/>
      <c r="I938" s="7702"/>
      <c r="J938" s="7702"/>
      <c r="K938" s="7702"/>
      <c r="L938" s="7702"/>
      <c r="M938" s="7702"/>
      <c r="N938" s="7702"/>
      <c r="O938" s="7702"/>
      <c r="P938" s="7702"/>
      <c r="Q938" s="7702"/>
      <c r="R938" s="7702"/>
      <c r="S938" s="7702"/>
      <c r="T938" s="7702"/>
      <c r="U938" s="7702"/>
      <c r="V938" s="7702"/>
      <c r="W938" s="7702"/>
      <c r="X938" s="7702"/>
      <c r="Y938" s="7702"/>
      <c r="Z938" s="7702"/>
      <c r="AA938" s="7702"/>
      <c r="AB938" s="7702"/>
      <c r="AC938" s="7702"/>
      <c r="AD938" s="7702"/>
      <c r="AE938" s="7702"/>
      <c r="AF938" s="7702"/>
      <c r="AG938" s="7702"/>
      <c r="AH938" s="7702"/>
      <c r="AI938" s="7702"/>
      <c r="AJ938" s="7702"/>
      <c r="AK938" s="7702"/>
      <c r="AL938" s="7702"/>
      <c r="AM938" s="7702"/>
      <c r="AN938" s="7702"/>
      <c r="AO938" s="7702"/>
      <c r="AP938" s="7702"/>
      <c r="AQ938" s="7702"/>
      <c r="AR938" s="7702"/>
      <c r="AS938" s="7702"/>
      <c r="AT938" s="7702"/>
      <c r="AU938" s="7702"/>
      <c r="AV938" s="7702"/>
      <c r="AW938" s="7702"/>
      <c r="AX938" s="7702"/>
      <c r="AY938" s="7702"/>
      <c r="AZ938" s="7702"/>
      <c r="BA938" s="7702"/>
      <c r="BB938" s="7702"/>
      <c r="BC938" s="7702"/>
      <c r="BD938" s="7702"/>
      <c r="BE938" s="7702"/>
      <c r="BF938" s="7702"/>
      <c r="BG938" s="7702"/>
      <c r="BH938" s="7702"/>
      <c r="BI938" s="7702"/>
      <c r="BJ938" s="7702"/>
      <c r="BK938" s="7702"/>
      <c r="BL938" s="7702"/>
      <c r="BM938" s="7702"/>
      <c r="BN938" s="7702"/>
      <c r="BO938" s="7702"/>
      <c r="BP938" s="7702"/>
      <c r="BQ938" s="7702"/>
      <c r="BR938" s="7702"/>
      <c r="BS938" s="8293"/>
      <c r="BT938" s="7705"/>
      <c r="BU938" s="7671"/>
      <c r="BV938" s="7740" t="inlineStr">
        <is>
          <t>Hora</t>
        </is>
      </c>
      <c r="BW938" s="7741" t="inlineStr">
        <is>
          <t>Temperatura (ºC)</t>
        </is>
      </c>
      <c r="BX938" s="7742" t="inlineStr">
        <is>
          <t>Humedad (%)</t>
        </is>
      </c>
      <c r="BY938" s="7681" t="inlineStr">
        <is>
          <t>Temperatura Liq (ºC)</t>
        </is>
      </c>
      <c r="BZ938" s="7702"/>
      <c r="CA938" s="7679" t="inlineStr">
        <is>
          <t>Dipolo:</t>
        </is>
      </c>
      <c r="CB938" s="7999" t="inlineStr">
        <is>
          <t>D900V2 - SN 1d007</t>
        </is>
      </c>
      <c r="CC938" s="7708"/>
      <c r="CD938" s="7796"/>
      <c r="CE938" s="7795"/>
      <c r="CF938" s="7795"/>
      <c r="CG938" s="7795"/>
      <c r="CH938" s="7795"/>
      <c r="CI938" s="7795"/>
      <c r="CJ938" s="7795"/>
      <c r="CK938" s="7795"/>
      <c r="CL938" s="7786"/>
      <c r="CM938" s="7786"/>
      <c r="CN938" s="7786"/>
      <c r="CO938" s="7786"/>
      <c r="CP938" s="7786"/>
      <c r="CQ938" s="7786"/>
      <c r="CR938" s="7786"/>
      <c r="CS938" s="7786"/>
      <c r="CT938" s="7786"/>
      <c r="CU938" s="7786"/>
      <c r="CV938" s="7702"/>
      <c r="CW938" s="7702"/>
      <c r="CX938" s="7702"/>
      <c r="CY938" s="7702"/>
      <c r="CZ938" s="7702"/>
    </row>
    <row r="939" spans="1:104" ht="13.5" thickBot="1" x14ac:dyDescent="0.25">
      <c r="A939" s="7699"/>
      <c r="B939" s="7699"/>
      <c r="C939" s="7702"/>
      <c r="D939" s="7702"/>
      <c r="E939" s="7702"/>
      <c r="F939" s="7702"/>
      <c r="G939" s="7702"/>
      <c r="H939" s="7702"/>
      <c r="I939" s="7702"/>
      <c r="J939" s="7702"/>
      <c r="K939" s="7702"/>
      <c r="L939" s="7702"/>
      <c r="M939" s="7702"/>
      <c r="N939" s="7702"/>
      <c r="O939" s="7702"/>
      <c r="P939" s="7702"/>
      <c r="Q939" s="7702"/>
      <c r="R939" s="7702"/>
      <c r="S939" s="7702"/>
      <c r="T939" s="7702"/>
      <c r="U939" s="7702"/>
      <c r="V939" s="7702"/>
      <c r="W939" s="7702"/>
      <c r="X939" s="7702"/>
      <c r="Y939" s="7702"/>
      <c r="Z939" s="7702"/>
      <c r="AA939" s="7702"/>
      <c r="AB939" s="7702"/>
      <c r="AC939" s="7702"/>
      <c r="AD939" s="7702"/>
      <c r="AE939" s="7702"/>
      <c r="AF939" s="7702"/>
      <c r="AG939" s="7702"/>
      <c r="AH939" s="7702"/>
      <c r="AI939" s="7702"/>
      <c r="AJ939" s="7702"/>
      <c r="AK939" s="7702"/>
      <c r="AL939" s="7702"/>
      <c r="AM939" s="7702"/>
      <c r="AN939" s="7702"/>
      <c r="AO939" s="7702"/>
      <c r="AP939" s="7702"/>
      <c r="AQ939" s="7702"/>
      <c r="AR939" s="7702"/>
      <c r="AS939" s="7702"/>
      <c r="AT939" s="7702"/>
      <c r="AU939" s="7702"/>
      <c r="AV939" s="7702"/>
      <c r="AW939" s="7702"/>
      <c r="AX939" s="7702"/>
      <c r="AY939" s="7702"/>
      <c r="AZ939" s="7702"/>
      <c r="BA939" s="7702"/>
      <c r="BB939" s="7702"/>
      <c r="BC939" s="7702"/>
      <c r="BD939" s="7702"/>
      <c r="BE939" s="7702"/>
      <c r="BF939" s="7702"/>
      <c r="BG939" s="7702"/>
      <c r="BH939" s="7702"/>
      <c r="BI939" s="7702"/>
      <c r="BJ939" s="7702"/>
      <c r="BK939" s="7702"/>
      <c r="BL939" s="7702"/>
      <c r="BM939" s="7702"/>
      <c r="BN939" s="7702"/>
      <c r="BO939" s="7702"/>
      <c r="BP939" s="7702"/>
      <c r="BQ939" s="7702"/>
      <c r="BR939" s="7702"/>
      <c r="BS939" s="8293"/>
      <c r="BT939" s="7705"/>
      <c r="BU939" s="7738" t="inlineStr">
        <is>
          <t>Inicio</t>
        </is>
      </c>
      <c r="BV939" s="7743"/>
      <c r="BW939" s="7744"/>
      <c r="BX939" s="7744"/>
      <c r="BY939" s="7745"/>
      <c r="BZ939" s="7702"/>
      <c r="CA939" s="7679" t="inlineStr">
        <is>
          <t>Room</t>
        </is>
      </c>
      <c r="CB939" s="7724" t="inlineStr">
        <is>
          <t>Dasy6</t>
        </is>
      </c>
      <c r="CC939" s="7708"/>
      <c r="CD939" s="7796"/>
      <c r="CE939" s="7795"/>
      <c r="CF939" s="7795"/>
      <c r="CG939" s="7795"/>
      <c r="CH939" s="7795"/>
      <c r="CI939" s="7795"/>
      <c r="CJ939" s="7795"/>
      <c r="CK939" s="7795"/>
      <c r="CL939" s="7786"/>
      <c r="CM939" s="7786"/>
      <c r="CN939" s="7786"/>
      <c r="CO939" s="7786"/>
      <c r="CP939" s="7786"/>
      <c r="CQ939" s="7786"/>
      <c r="CR939" s="7786"/>
      <c r="CS939" s="7786"/>
      <c r="CT939" s="7786"/>
      <c r="CU939" s="7786"/>
      <c r="CV939" s="7702"/>
      <c r="CW939" s="7702"/>
      <c r="CX939" s="7702"/>
      <c r="CY939" s="7702"/>
      <c r="CZ939" s="7702"/>
    </row>
    <row r="940" spans="1:104" ht="13.5" thickBot="1" x14ac:dyDescent="0.25">
      <c r="A940" s="7699"/>
      <c r="B940" s="7699"/>
      <c r="C940" s="7702"/>
      <c r="D940" s="7702"/>
      <c r="E940" s="7702"/>
      <c r="F940" s="7702"/>
      <c r="G940" s="7702"/>
      <c r="H940" s="7702"/>
      <c r="I940" s="7702"/>
      <c r="J940" s="7702"/>
      <c r="K940" s="7702"/>
      <c r="L940" s="7702"/>
      <c r="M940" s="7702"/>
      <c r="N940" s="7702"/>
      <c r="O940" s="7702"/>
      <c r="P940" s="7702"/>
      <c r="Q940" s="7702"/>
      <c r="R940" s="7702"/>
      <c r="S940" s="7702"/>
      <c r="T940" s="7702"/>
      <c r="U940" s="7702"/>
      <c r="V940" s="7702"/>
      <c r="W940" s="7702"/>
      <c r="X940" s="7702"/>
      <c r="Y940" s="7702"/>
      <c r="Z940" s="7702"/>
      <c r="AA940" s="7702"/>
      <c r="AB940" s="7702"/>
      <c r="AC940" s="7702"/>
      <c r="AD940" s="7702"/>
      <c r="AE940" s="7702"/>
      <c r="AF940" s="7702"/>
      <c r="AG940" s="7702"/>
      <c r="AH940" s="7702"/>
      <c r="AI940" s="7702"/>
      <c r="AJ940" s="7702"/>
      <c r="AK940" s="7702"/>
      <c r="AL940" s="7702"/>
      <c r="AM940" s="7702"/>
      <c r="AN940" s="7702"/>
      <c r="AO940" s="7702"/>
      <c r="AP940" s="7702"/>
      <c r="AQ940" s="7702"/>
      <c r="AR940" s="7702"/>
      <c r="AS940" s="7702"/>
      <c r="AT940" s="7702"/>
      <c r="AU940" s="7702"/>
      <c r="AV940" s="7702"/>
      <c r="AW940" s="7702"/>
      <c r="AX940" s="7702"/>
      <c r="AY940" s="7702"/>
      <c r="AZ940" s="7702"/>
      <c r="BA940" s="7702"/>
      <c r="BB940" s="7702"/>
      <c r="BC940" s="7702"/>
      <c r="BD940" s="7702"/>
      <c r="BE940" s="7702"/>
      <c r="BF940" s="7702"/>
      <c r="BG940" s="7702"/>
      <c r="BH940" s="7702"/>
      <c r="BI940" s="7702"/>
      <c r="BJ940" s="7702"/>
      <c r="BK940" s="7702"/>
      <c r="BL940" s="7702"/>
      <c r="BM940" s="7702"/>
      <c r="BN940" s="7702"/>
      <c r="BO940" s="7702"/>
      <c r="BP940" s="7702"/>
      <c r="BQ940" s="7702"/>
      <c r="BR940" s="7702"/>
      <c r="BS940" s="8293"/>
      <c r="BT940" s="7705"/>
      <c r="BU940" s="7739" t="inlineStr">
        <is>
          <t>Fin</t>
        </is>
      </c>
      <c r="BV940" s="7682"/>
      <c r="BW940" s="7683"/>
      <c r="BX940" s="7683"/>
      <c r="BY940" s="7746"/>
      <c r="BZ940" s="7702"/>
      <c r="CA940" s="7679" t="inlineStr">
        <is>
          <t>Sonda:</t>
        </is>
      </c>
      <c r="CB940" s="7725" t="inlineStr">
        <is>
          <t>EX3DV4 - SN 7461</t>
        </is>
      </c>
      <c r="CC940" s="7708"/>
      <c r="CD940" s="7796"/>
      <c r="CE940" s="7795"/>
      <c r="CF940" s="7795"/>
      <c r="CG940" s="7795"/>
      <c r="CH940" s="7795"/>
      <c r="CI940" s="7795"/>
      <c r="CJ940" s="7795"/>
      <c r="CK940" s="7795"/>
      <c r="CL940" s="7786"/>
      <c r="CM940" s="7786"/>
      <c r="CN940" s="7786"/>
      <c r="CO940" s="7786"/>
      <c r="CP940" s="7786"/>
      <c r="CQ940" s="7786"/>
      <c r="CR940" s="7786"/>
      <c r="CS940" s="7786"/>
      <c r="CT940" s="7786"/>
      <c r="CU940" s="7786"/>
      <c r="CV940" s="7702"/>
      <c r="CW940" s="7702"/>
      <c r="CX940" s="7702"/>
      <c r="CY940" s="7702"/>
      <c r="CZ940" s="7702"/>
    </row>
    <row r="941" spans="1:104" ht="13.5" thickBot="1" x14ac:dyDescent="0.25">
      <c r="A941" s="7699"/>
      <c r="B941" s="7699"/>
      <c r="C941" s="7702"/>
      <c r="D941" s="7702"/>
      <c r="E941" s="7702"/>
      <c r="F941" s="7702"/>
      <c r="G941" s="7702"/>
      <c r="H941" s="7702"/>
      <c r="I941" s="7702"/>
      <c r="J941" s="7702"/>
      <c r="K941" s="7702"/>
      <c r="L941" s="7702"/>
      <c r="M941" s="7702"/>
      <c r="N941" s="7702"/>
      <c r="O941" s="7702"/>
      <c r="P941" s="7702"/>
      <c r="Q941" s="7702"/>
      <c r="R941" s="7702"/>
      <c r="S941" s="7702"/>
      <c r="T941" s="7702"/>
      <c r="U941" s="7702"/>
      <c r="V941" s="7702"/>
      <c r="W941" s="7702"/>
      <c r="X941" s="7702"/>
      <c r="Y941" s="7702"/>
      <c r="Z941" s="7702"/>
      <c r="AA941" s="7702"/>
      <c r="AB941" s="7702"/>
      <c r="AC941" s="7702"/>
      <c r="AD941" s="7702"/>
      <c r="AE941" s="7702"/>
      <c r="AF941" s="7702"/>
      <c r="AG941" s="7702"/>
      <c r="AH941" s="7702"/>
      <c r="AI941" s="7702"/>
      <c r="AJ941" s="7702"/>
      <c r="AK941" s="7702"/>
      <c r="AL941" s="7702"/>
      <c r="AM941" s="7702"/>
      <c r="AN941" s="7702"/>
      <c r="AO941" s="7702"/>
      <c r="AP941" s="7702"/>
      <c r="AQ941" s="7702"/>
      <c r="AR941" s="7702"/>
      <c r="AS941" s="7702"/>
      <c r="AT941" s="7702"/>
      <c r="AU941" s="7702"/>
      <c r="AV941" s="7702"/>
      <c r="AW941" s="7702"/>
      <c r="AX941" s="7702"/>
      <c r="AY941" s="7702"/>
      <c r="AZ941" s="7702"/>
      <c r="BA941" s="7702"/>
      <c r="BB941" s="7702"/>
      <c r="BC941" s="7702"/>
      <c r="BD941" s="7702"/>
      <c r="BE941" s="7702"/>
      <c r="BF941" s="7702"/>
      <c r="BG941" s="7702"/>
      <c r="BH941" s="7702"/>
      <c r="BI941" s="7702"/>
      <c r="BJ941" s="7702"/>
      <c r="BK941" s="7702"/>
      <c r="BL941" s="7702"/>
      <c r="BM941" s="7702"/>
      <c r="BN941" s="7702"/>
      <c r="BO941" s="7702"/>
      <c r="BP941" s="7702"/>
      <c r="BQ941" s="7702"/>
      <c r="BR941" s="7702"/>
      <c r="BS941" s="8293"/>
      <c r="BT941" s="7705"/>
      <c r="BU941" s="7702"/>
      <c r="BV941" s="7702"/>
      <c r="BW941" s="7702"/>
      <c r="BX941" s="7702"/>
      <c r="BY941" s="7702"/>
      <c r="BZ941" s="7702"/>
      <c r="CA941" s="7679" t="inlineStr">
        <is>
          <t>Cert. (EN/FCC/ISED):</t>
        </is>
      </c>
      <c r="CB941" s="7999" t="inlineStr">
        <is>
          <t>EN/FCC/ISED</t>
        </is>
      </c>
      <c r="CC941" s="7708"/>
      <c r="CD941" s="7796"/>
      <c r="CE941" s="7795"/>
      <c r="CF941" s="7795"/>
      <c r="CG941" s="7795"/>
      <c r="CH941" s="7795"/>
      <c r="CI941" s="7795"/>
      <c r="CJ941" s="7795"/>
      <c r="CK941" s="7795"/>
      <c r="CL941" s="7786"/>
      <c r="CM941" s="7786"/>
      <c r="CN941" s="7786"/>
      <c r="CO941" s="7786"/>
      <c r="CP941" s="7786"/>
      <c r="CQ941" s="7786"/>
      <c r="CR941" s="7786"/>
      <c r="CS941" s="7786"/>
      <c r="CT941" s="7786"/>
      <c r="CU941" s="7786"/>
      <c r="CV941" s="7702"/>
      <c r="CW941" s="7702"/>
      <c r="CX941" s="7702"/>
      <c r="CY941" s="7702"/>
      <c r="CZ941" s="7702"/>
    </row>
    <row r="942" spans="1:104" ht="13.5" thickBot="1" x14ac:dyDescent="0.25">
      <c r="A942" s="7699"/>
      <c r="B942" s="7699"/>
      <c r="C942" s="7702"/>
      <c r="D942" s="7702"/>
      <c r="E942" s="7702"/>
      <c r="F942" s="7702"/>
      <c r="G942" s="7702"/>
      <c r="H942" s="7702"/>
      <c r="I942" s="7702"/>
      <c r="J942" s="7702"/>
      <c r="K942" s="7702"/>
      <c r="L942" s="7702"/>
      <c r="M942" s="7702"/>
      <c r="N942" s="7702"/>
      <c r="O942" s="7702"/>
      <c r="P942" s="7702"/>
      <c r="Q942" s="7702"/>
      <c r="R942" s="7702"/>
      <c r="S942" s="7702"/>
      <c r="T942" s="7702"/>
      <c r="U942" s="7702"/>
      <c r="V942" s="7702"/>
      <c r="W942" s="7702"/>
      <c r="X942" s="7702"/>
      <c r="Y942" s="7702"/>
      <c r="Z942" s="7702"/>
      <c r="AA942" s="7702"/>
      <c r="AB942" s="7702"/>
      <c r="AC942" s="7702"/>
      <c r="AD942" s="7702"/>
      <c r="AE942" s="7702"/>
      <c r="AF942" s="7702"/>
      <c r="AG942" s="7702"/>
      <c r="AH942" s="7702"/>
      <c r="AI942" s="7702"/>
      <c r="AJ942" s="7702"/>
      <c r="AK942" s="7702"/>
      <c r="AL942" s="7702"/>
      <c r="AM942" s="7702"/>
      <c r="AN942" s="7702"/>
      <c r="AO942" s="7702"/>
      <c r="AP942" s="7702"/>
      <c r="AQ942" s="7702"/>
      <c r="AR942" s="7702"/>
      <c r="AS942" s="7702"/>
      <c r="AT942" s="7702"/>
      <c r="AU942" s="7702"/>
      <c r="AV942" s="7702"/>
      <c r="AW942" s="7702"/>
      <c r="AX942" s="7702"/>
      <c r="AY942" s="7702"/>
      <c r="AZ942" s="7702"/>
      <c r="BA942" s="7702"/>
      <c r="BB942" s="7702"/>
      <c r="BC942" s="7702"/>
      <c r="BD942" s="7702"/>
      <c r="BE942" s="7702"/>
      <c r="BF942" s="7702"/>
      <c r="BG942" s="7702"/>
      <c r="BH942" s="7702"/>
      <c r="BI942" s="7702"/>
      <c r="BJ942" s="7702"/>
      <c r="BK942" s="7702"/>
      <c r="BL942" s="7702"/>
      <c r="BM942" s="7702"/>
      <c r="BN942" s="7702"/>
      <c r="BO942" s="7702"/>
      <c r="BP942" s="7702"/>
      <c r="BQ942" s="7702"/>
      <c r="BR942" s="7702"/>
      <c r="BS942" s="8293"/>
      <c r="BT942" s="7705"/>
      <c r="BU942" s="7702"/>
      <c r="BV942" s="7702"/>
      <c r="BW942" s="7702"/>
      <c r="BX942" s="7702"/>
      <c r="BY942" s="7702"/>
      <c r="BZ942" s="7702"/>
      <c r="CA942" s="7679" t="inlineStr">
        <is>
          <t>Head/Body:</t>
        </is>
      </c>
      <c r="CB942" s="7724" t="inlineStr">
        <is>
          <t>Head</t>
        </is>
      </c>
      <c r="CC942" s="7708"/>
      <c r="CD942" s="7796"/>
      <c r="CE942" s="7795"/>
      <c r="CF942" s="7795"/>
      <c r="CG942" s="7795"/>
      <c r="CH942" s="7795"/>
      <c r="CI942" s="7795"/>
      <c r="CJ942" s="7795"/>
      <c r="CK942" s="7795"/>
      <c r="CL942" s="7786"/>
      <c r="CM942" s="7786"/>
      <c r="CN942" s="7786"/>
      <c r="CO942" s="7786"/>
      <c r="CP942" s="7786"/>
      <c r="CQ942" s="7786"/>
      <c r="CR942" s="7786"/>
      <c r="CS942" s="7786"/>
      <c r="CT942" s="7786"/>
      <c r="CU942" s="7786"/>
      <c r="CV942" s="7702"/>
      <c r="CW942" s="7702"/>
      <c r="CX942" s="7702"/>
      <c r="CY942" s="7702"/>
      <c r="CZ942" s="7702"/>
    </row>
    <row r="943" spans="1:104" x14ac:dyDescent="0.2">
      <c r="A943" s="7699"/>
      <c r="B943" s="7699"/>
      <c r="C943" s="7702"/>
      <c r="D943" s="7702"/>
      <c r="E943" s="7702"/>
      <c r="F943" s="7702"/>
      <c r="G943" s="7702"/>
      <c r="H943" s="7702"/>
      <c r="I943" s="7702"/>
      <c r="J943" s="7702"/>
      <c r="K943" s="7702"/>
      <c r="L943" s="7702"/>
      <c r="M943" s="7702"/>
      <c r="N943" s="7702"/>
      <c r="O943" s="7702"/>
      <c r="P943" s="7702"/>
      <c r="Q943" s="7702"/>
      <c r="R943" s="7702"/>
      <c r="S943" s="7702"/>
      <c r="T943" s="7702"/>
      <c r="U943" s="7702"/>
      <c r="V943" s="7702"/>
      <c r="W943" s="7702"/>
      <c r="X943" s="7702"/>
      <c r="Y943" s="7702"/>
      <c r="Z943" s="7702"/>
      <c r="AA943" s="7702"/>
      <c r="AB943" s="7702"/>
      <c r="AC943" s="7702"/>
      <c r="AD943" s="7702"/>
      <c r="AE943" s="7702"/>
      <c r="AF943" s="7702"/>
      <c r="AG943" s="7702"/>
      <c r="AH943" s="7702"/>
      <c r="AI943" s="7702"/>
      <c r="AJ943" s="7702"/>
      <c r="AK943" s="7702"/>
      <c r="AL943" s="7702"/>
      <c r="AM943" s="7702"/>
      <c r="AN943" s="7702"/>
      <c r="AO943" s="7702"/>
      <c r="AP943" s="7702"/>
      <c r="AQ943" s="7702"/>
      <c r="AR943" s="7702"/>
      <c r="AS943" s="7702"/>
      <c r="AT943" s="7702"/>
      <c r="AU943" s="7702"/>
      <c r="AV943" s="7702"/>
      <c r="AW943" s="7702"/>
      <c r="AX943" s="7702"/>
      <c r="AY943" s="7702"/>
      <c r="AZ943" s="7702"/>
      <c r="BA943" s="7702"/>
      <c r="BB943" s="7702"/>
      <c r="BC943" s="7702"/>
      <c r="BD943" s="7702"/>
      <c r="BE943" s="7702"/>
      <c r="BF943" s="7702"/>
      <c r="BG943" s="7702"/>
      <c r="BH943" s="7702"/>
      <c r="BI943" s="7702"/>
      <c r="BJ943" s="7702"/>
      <c r="BK943" s="7702"/>
      <c r="BL943" s="7702"/>
      <c r="BM943" s="7702"/>
      <c r="BN943" s="7702"/>
      <c r="BO943" s="7702"/>
      <c r="BP943" s="7702"/>
      <c r="BQ943" s="7702"/>
      <c r="BR943" s="7702"/>
      <c r="BS943" s="8293"/>
      <c r="BT943" s="7705"/>
      <c r="BU943" s="7684" t="inlineStr">
        <is>
          <t>Frecuencia</t>
        </is>
      </c>
      <c r="BV943" s="7685" t="inlineStr">
        <is>
          <t>Nivel Gen.</t>
        </is>
      </c>
      <c r="BW943" s="8295" t="inlineStr">
        <is>
          <t>Medidor de Potencia</t>
        </is>
      </c>
      <c r="BX943" s="8296"/>
      <c r="BY943" s="8297" t="inlineStr">
        <is>
          <t>Observaciones</t>
        </is>
      </c>
      <c r="BZ943" s="7703"/>
      <c r="CA943" s="7998"/>
      <c r="CB943" s="7702"/>
      <c r="CC943" s="7708"/>
      <c r="CD943" s="7796"/>
      <c r="CE943" s="7795"/>
      <c r="CF943" s="7795"/>
      <c r="CG943" s="7795"/>
      <c r="CH943" s="7795"/>
      <c r="CI943" s="7795"/>
      <c r="CJ943" s="7795"/>
      <c r="CK943" s="7795"/>
      <c r="CL943" s="7786"/>
      <c r="CM943" s="7786"/>
      <c r="CN943" s="7786"/>
      <c r="CO943" s="7786"/>
      <c r="CP943" s="7786"/>
      <c r="CQ943" s="7786"/>
      <c r="CR943" s="7786"/>
      <c r="CS943" s="7786"/>
      <c r="CT943" s="7786"/>
      <c r="CU943" s="7786"/>
      <c r="CV943" s="7702"/>
      <c r="CW943" s="7702"/>
      <c r="CX943" s="7702"/>
      <c r="CY943" s="7702"/>
      <c r="CZ943" s="7702"/>
    </row>
    <row r="944" spans="1:104" ht="13.5" thickBot="1" x14ac:dyDescent="0.25">
      <c r="A944" s="7699"/>
      <c r="B944" s="7699"/>
      <c r="C944" s="7702"/>
      <c r="D944" s="7702"/>
      <c r="E944" s="7702"/>
      <c r="F944" s="7702"/>
      <c r="G944" s="7702"/>
      <c r="H944" s="7702"/>
      <c r="I944" s="7702"/>
      <c r="J944" s="7702"/>
      <c r="K944" s="7702"/>
      <c r="L944" s="7702"/>
      <c r="M944" s="7702"/>
      <c r="N944" s="7702"/>
      <c r="O944" s="7702"/>
      <c r="P944" s="7702"/>
      <c r="Q944" s="7702"/>
      <c r="R944" s="7702"/>
      <c r="S944" s="7702"/>
      <c r="T944" s="7702"/>
      <c r="U944" s="7702"/>
      <c r="V944" s="7702"/>
      <c r="W944" s="7702"/>
      <c r="X944" s="7702"/>
      <c r="Y944" s="7702"/>
      <c r="Z944" s="7702"/>
      <c r="AA944" s="7702"/>
      <c r="AB944" s="7702"/>
      <c r="AC944" s="7702"/>
      <c r="AD944" s="7702"/>
      <c r="AE944" s="7702"/>
      <c r="AF944" s="7702"/>
      <c r="AG944" s="7702"/>
      <c r="AH944" s="7702"/>
      <c r="AI944" s="7702"/>
      <c r="AJ944" s="7702"/>
      <c r="AK944" s="7702"/>
      <c r="AL944" s="7702"/>
      <c r="AM944" s="7702"/>
      <c r="AN944" s="7702"/>
      <c r="AO944" s="7702"/>
      <c r="AP944" s="7702"/>
      <c r="AQ944" s="7702"/>
      <c r="AR944" s="7702"/>
      <c r="AS944" s="7702"/>
      <c r="AT944" s="7702"/>
      <c r="AU944" s="7702"/>
      <c r="AV944" s="7702"/>
      <c r="AW944" s="7702"/>
      <c r="AX944" s="7702"/>
      <c r="AY944" s="7702"/>
      <c r="AZ944" s="7702"/>
      <c r="BA944" s="7702"/>
      <c r="BB944" s="7702"/>
      <c r="BC944" s="7702"/>
      <c r="BD944" s="7702"/>
      <c r="BE944" s="7702"/>
      <c r="BF944" s="7702"/>
      <c r="BG944" s="7702"/>
      <c r="BH944" s="7702"/>
      <c r="BI944" s="7702"/>
      <c r="BJ944" s="7702"/>
      <c r="BK944" s="7702"/>
      <c r="BL944" s="7702"/>
      <c r="BM944" s="7702"/>
      <c r="BN944" s="7702"/>
      <c r="BO944" s="7702"/>
      <c r="BP944" s="7702"/>
      <c r="BQ944" s="7702"/>
      <c r="BR944" s="7702"/>
      <c r="BS944" s="8293"/>
      <c r="BT944" s="7705"/>
      <c r="BU944" s="7747" t="inlineStr">
        <is>
          <t>(MHz)</t>
        </is>
      </c>
      <c r="BV944" s="7748" t="inlineStr">
        <is>
          <t>(dBm)</t>
        </is>
      </c>
      <c r="BW944" s="7749" t="inlineStr">
        <is>
          <t>Sensor A (mW)</t>
        </is>
      </c>
      <c r="BX944" s="7749" t="inlineStr">
        <is>
          <t>Sensor B (dBm)</t>
        </is>
      </c>
      <c r="BY944" s="8298"/>
      <c r="BZ944" s="7703"/>
      <c r="CA944" s="7998"/>
      <c r="CB944" s="7702"/>
      <c r="CC944" s="7708"/>
      <c r="CD944" s="7796"/>
      <c r="CE944" s="7795"/>
      <c r="CF944" s="7795"/>
      <c r="CG944" s="7795"/>
      <c r="CH944" s="7795"/>
      <c r="CI944" s="7795"/>
      <c r="CJ944" s="7795"/>
      <c r="CK944" s="7795"/>
      <c r="CL944" s="7786"/>
      <c r="CM944" s="7786"/>
      <c r="CN944" s="7786"/>
      <c r="CO944" s="7786"/>
      <c r="CP944" s="7786"/>
      <c r="CQ944" s="7786"/>
      <c r="CR944" s="7786"/>
      <c r="CS944" s="7786"/>
      <c r="CT944" s="7786"/>
      <c r="CU944" s="7786"/>
      <c r="CV944" s="7702"/>
      <c r="CW944" s="7702"/>
      <c r="CX944" s="7702"/>
      <c r="CY944" s="7702"/>
      <c r="CZ944" s="7702"/>
    </row>
    <row r="945" spans="1:104" ht="13.5" thickBot="1" x14ac:dyDescent="0.25">
      <c r="A945" s="7699"/>
      <c r="B945" s="7699"/>
      <c r="C945" s="7702"/>
      <c r="D945" s="7702"/>
      <c r="E945" s="7702"/>
      <c r="F945" s="7702"/>
      <c r="G945" s="7702"/>
      <c r="H945" s="7702"/>
      <c r="I945" s="7702"/>
      <c r="J945" s="7702"/>
      <c r="K945" s="7702"/>
      <c r="L945" s="7702"/>
      <c r="M945" s="7702"/>
      <c r="N945" s="7702"/>
      <c r="O945" s="7702"/>
      <c r="P945" s="7702"/>
      <c r="Q945" s="7702"/>
      <c r="R945" s="7702"/>
      <c r="S945" s="7702"/>
      <c r="T945" s="7702"/>
      <c r="U945" s="7702"/>
      <c r="V945" s="7702"/>
      <c r="W945" s="7702"/>
      <c r="X945" s="7702"/>
      <c r="Y945" s="7702"/>
      <c r="Z945" s="7702"/>
      <c r="AA945" s="7702"/>
      <c r="AB945" s="7702"/>
      <c r="AC945" s="7702"/>
      <c r="AD945" s="7702"/>
      <c r="AE945" s="7702"/>
      <c r="AF945" s="7702"/>
      <c r="AG945" s="7702"/>
      <c r="AH945" s="7702"/>
      <c r="AI945" s="7702"/>
      <c r="AJ945" s="7702"/>
      <c r="AK945" s="7702"/>
      <c r="AL945" s="7702"/>
      <c r="AM945" s="7702"/>
      <c r="AN945" s="7702"/>
      <c r="AO945" s="7702"/>
      <c r="AP945" s="7702"/>
      <c r="AQ945" s="7702"/>
      <c r="AR945" s="7702"/>
      <c r="AS945" s="7702"/>
      <c r="AT945" s="7702"/>
      <c r="AU945" s="7702"/>
      <c r="AV945" s="7702"/>
      <c r="AW945" s="7702"/>
      <c r="AX945" s="7702"/>
      <c r="AY945" s="7702"/>
      <c r="AZ945" s="7702"/>
      <c r="BA945" s="7702"/>
      <c r="BB945" s="7702"/>
      <c r="BC945" s="7702"/>
      <c r="BD945" s="7702"/>
      <c r="BE945" s="7702"/>
      <c r="BF945" s="7702"/>
      <c r="BG945" s="7702"/>
      <c r="BH945" s="7702"/>
      <c r="BI945" s="7702"/>
      <c r="BJ945" s="7702"/>
      <c r="BK945" s="7702"/>
      <c r="BL945" s="7702"/>
      <c r="BM945" s="7702"/>
      <c r="BN945" s="7702"/>
      <c r="BO945" s="7702"/>
      <c r="BP945" s="7702"/>
      <c r="BQ945" s="7702"/>
      <c r="BR945" s="7702"/>
      <c r="BS945" s="8293"/>
      <c r="BT945" s="7705"/>
      <c r="BU945" s="8299"/>
      <c r="BV945" s="7722"/>
      <c r="BW945" s="8302">
        <v>250</v>
      </c>
      <c r="BX945" s="7751"/>
      <c r="BY945" s="7723" t="inlineStr">
        <is>
          <t>Aprox. 250/100mW</t>
        </is>
      </c>
      <c r="BZ945" s="7704" t="inlineStr">
        <is>
          <t>1º</t>
        </is>
      </c>
      <c r="CA945" s="7999"/>
      <c r="CB945" s="7702" t="inlineStr">
        <is>
          <t>Elegir valor de lista desplegable</t>
        </is>
      </c>
      <c r="CC945" s="7708"/>
      <c r="CD945" s="7796"/>
      <c r="CE945" s="7795"/>
      <c r="CF945" s="7795"/>
      <c r="CG945" s="7795"/>
      <c r="CH945" s="7795"/>
      <c r="CI945" s="7795"/>
      <c r="CJ945" s="7795"/>
      <c r="CK945" s="7795"/>
      <c r="CL945" s="7786"/>
      <c r="CM945" s="7786"/>
      <c r="CN945" s="7786"/>
      <c r="CO945" s="7786"/>
      <c r="CP945" s="7786"/>
      <c r="CQ945" s="7786"/>
      <c r="CR945" s="7786"/>
      <c r="CS945" s="7786"/>
      <c r="CT945" s="7786"/>
      <c r="CU945" s="7786"/>
      <c r="CV945" s="7702"/>
      <c r="CW945" s="7702"/>
      <c r="CX945" s="7702"/>
      <c r="CY945" s="7702"/>
      <c r="CZ945" s="7702"/>
    </row>
    <row r="946" spans="1:104" ht="13.5" thickBot="1" x14ac:dyDescent="0.25">
      <c r="A946" s="7699"/>
      <c r="B946" s="7699"/>
      <c r="C946" s="7702"/>
      <c r="D946" s="7702"/>
      <c r="E946" s="7702"/>
      <c r="F946" s="7702"/>
      <c r="G946" s="7702"/>
      <c r="H946" s="7702"/>
      <c r="I946" s="7702"/>
      <c r="J946" s="7702"/>
      <c r="K946" s="7702"/>
      <c r="L946" s="7702"/>
      <c r="M946" s="7702"/>
      <c r="N946" s="7702"/>
      <c r="O946" s="7702"/>
      <c r="P946" s="7702"/>
      <c r="Q946" s="7702"/>
      <c r="R946" s="7702"/>
      <c r="S946" s="7702"/>
      <c r="T946" s="7702"/>
      <c r="U946" s="7702"/>
      <c r="V946" s="7702"/>
      <c r="W946" s="7702"/>
      <c r="X946" s="7702"/>
      <c r="Y946" s="7702"/>
      <c r="Z946" s="7702"/>
      <c r="AA946" s="7702"/>
      <c r="AB946" s="7702"/>
      <c r="AC946" s="7702"/>
      <c r="AD946" s="7702"/>
      <c r="AE946" s="7702"/>
      <c r="AF946" s="7702"/>
      <c r="AG946" s="7702"/>
      <c r="AH946" s="7702"/>
      <c r="AI946" s="7702"/>
      <c r="AJ946" s="7702"/>
      <c r="AK946" s="7702"/>
      <c r="AL946" s="7702"/>
      <c r="AM946" s="7702"/>
      <c r="AN946" s="7702"/>
      <c r="AO946" s="7702"/>
      <c r="AP946" s="7702"/>
      <c r="AQ946" s="7702"/>
      <c r="AR946" s="7702"/>
      <c r="AS946" s="7702"/>
      <c r="AT946" s="7702"/>
      <c r="AU946" s="7702"/>
      <c r="AV946" s="7702"/>
      <c r="AW946" s="7702"/>
      <c r="AX946" s="7702"/>
      <c r="AY946" s="7702"/>
      <c r="AZ946" s="7702"/>
      <c r="BA946" s="7702"/>
      <c r="BB946" s="7702"/>
      <c r="BC946" s="7702"/>
      <c r="BD946" s="7702"/>
      <c r="BE946" s="7702"/>
      <c r="BF946" s="7702"/>
      <c r="BG946" s="7702"/>
      <c r="BH946" s="7702"/>
      <c r="BI946" s="7702"/>
      <c r="BJ946" s="7702"/>
      <c r="BK946" s="7702"/>
      <c r="BL946" s="7702"/>
      <c r="BM946" s="7702"/>
      <c r="BN946" s="7702"/>
      <c r="BO946" s="7702"/>
      <c r="BP946" s="7702"/>
      <c r="BQ946" s="7702"/>
      <c r="BR946" s="7702"/>
      <c r="BS946" s="8293"/>
      <c r="BT946" s="7705"/>
      <c r="BU946" s="8300"/>
      <c r="BV946" s="7750">
        <f>BV945</f>
        <v>0</v>
      </c>
      <c r="BW946" s="8303"/>
      <c r="BX946" s="7687"/>
      <c r="BY946" s="7711" t="inlineStr">
        <is>
          <t>Lectura estabilizada</t>
        </is>
      </c>
      <c r="BZ946" s="7704" t="inlineStr">
        <is>
          <t>2º</t>
        </is>
      </c>
      <c r="CA946" s="8000"/>
      <c r="CB946" s="7702" t="inlineStr">
        <is>
          <t>Insertar valor manualmente</t>
        </is>
      </c>
      <c r="CC946" s="7708"/>
      <c r="CD946" s="7796"/>
      <c r="CE946" s="7795"/>
      <c r="CF946" s="7795"/>
      <c r="CG946" s="7795"/>
      <c r="CH946" s="7795"/>
      <c r="CI946" s="7795"/>
      <c r="CJ946" s="7795"/>
      <c r="CK946" s="7795"/>
      <c r="CL946" s="7786"/>
      <c r="CM946" s="7786"/>
      <c r="CN946" s="7786"/>
      <c r="CO946" s="7786"/>
      <c r="CP946" s="7786"/>
      <c r="CQ946" s="7786"/>
      <c r="CR946" s="7786"/>
      <c r="CS946" s="7786"/>
      <c r="CT946" s="7786"/>
      <c r="CU946" s="7786"/>
      <c r="CV946" s="7702"/>
      <c r="CW946" s="7702"/>
      <c r="CX946" s="7702"/>
      <c r="CY946" s="7702"/>
      <c r="CZ946" s="7702"/>
    </row>
    <row r="947" spans="1:104" ht="13.5" thickBot="1" x14ac:dyDescent="0.25">
      <c r="A947" s="7699"/>
      <c r="B947" s="7699"/>
      <c r="C947" s="7702"/>
      <c r="D947" s="7702"/>
      <c r="E947" s="7702"/>
      <c r="F947" s="7702"/>
      <c r="G947" s="7702"/>
      <c r="H947" s="7702"/>
      <c r="I947" s="7702"/>
      <c r="J947" s="7702"/>
      <c r="K947" s="7702"/>
      <c r="L947" s="7702"/>
      <c r="M947" s="7702"/>
      <c r="N947" s="7702"/>
      <c r="O947" s="7702"/>
      <c r="P947" s="7702"/>
      <c r="Q947" s="7702"/>
      <c r="R947" s="7702"/>
      <c r="S947" s="7702"/>
      <c r="T947" s="7702"/>
      <c r="U947" s="7702"/>
      <c r="V947" s="7702"/>
      <c r="W947" s="7702"/>
      <c r="X947" s="7702"/>
      <c r="Y947" s="7702"/>
      <c r="Z947" s="7702"/>
      <c r="AA947" s="7702"/>
      <c r="AB947" s="7702"/>
      <c r="AC947" s="7702"/>
      <c r="AD947" s="7702"/>
      <c r="AE947" s="7702"/>
      <c r="AF947" s="7702"/>
      <c r="AG947" s="7702"/>
      <c r="AH947" s="7702"/>
      <c r="AI947" s="7702"/>
      <c r="AJ947" s="7702"/>
      <c r="AK947" s="7702"/>
      <c r="AL947" s="7702"/>
      <c r="AM947" s="7702"/>
      <c r="AN947" s="7702"/>
      <c r="AO947" s="7702"/>
      <c r="AP947" s="7702"/>
      <c r="AQ947" s="7702"/>
      <c r="AR947" s="7702"/>
      <c r="AS947" s="7702"/>
      <c r="AT947" s="7702"/>
      <c r="AU947" s="7702"/>
      <c r="AV947" s="7702"/>
      <c r="AW947" s="7702"/>
      <c r="AX947" s="7702"/>
      <c r="AY947" s="7702"/>
      <c r="AZ947" s="7702"/>
      <c r="BA947" s="7702"/>
      <c r="BB947" s="7702"/>
      <c r="BC947" s="7702"/>
      <c r="BD947" s="7702"/>
      <c r="BE947" s="7702"/>
      <c r="BF947" s="7702"/>
      <c r="BG947" s="7702"/>
      <c r="BH947" s="7702"/>
      <c r="BI947" s="7702"/>
      <c r="BJ947" s="7702"/>
      <c r="BK947" s="7702"/>
      <c r="BL947" s="7702"/>
      <c r="BM947" s="7702"/>
      <c r="BN947" s="7702"/>
      <c r="BO947" s="7702"/>
      <c r="BP947" s="7702"/>
      <c r="BQ947" s="7702"/>
      <c r="BR947" s="7702"/>
      <c r="BS947" s="8293"/>
      <c r="BT947" s="7705"/>
      <c r="BU947" s="8300"/>
      <c r="BV947" s="7750">
        <f>BV945</f>
        <v>0</v>
      </c>
      <c r="BW947" s="8303"/>
      <c r="BX947" s="7687"/>
      <c r="BY947" s="7711" t="inlineStr">
        <is>
          <t>Cambio al dipolo</t>
        </is>
      </c>
      <c r="BZ947" s="7704" t="inlineStr">
        <is>
          <t>3º</t>
        </is>
      </c>
      <c r="CA947" s="8001"/>
      <c r="CB947" s="7702" t="inlineStr">
        <is>
          <t>Copiar valores de software de Temp/Hum</t>
        </is>
      </c>
      <c r="CC947" s="7708"/>
      <c r="CD947" s="7796"/>
      <c r="CE947" s="7795"/>
      <c r="CF947" s="7795"/>
      <c r="CG947" s="7795"/>
      <c r="CH947" s="7795"/>
      <c r="CI947" s="7795"/>
      <c r="CJ947" s="7795"/>
      <c r="CK947" s="7795"/>
      <c r="CL947" s="7786"/>
      <c r="CM947" s="7786"/>
      <c r="CN947" s="7786"/>
      <c r="CO947" s="7786"/>
      <c r="CP947" s="7786"/>
      <c r="CQ947" s="7786"/>
      <c r="CR947" s="7786"/>
      <c r="CS947" s="7786"/>
      <c r="CT947" s="7786"/>
      <c r="CU947" s="7786"/>
      <c r="CV947" s="7702"/>
      <c r="CW947" s="7702"/>
      <c r="CX947" s="7702"/>
      <c r="CY947" s="7702"/>
      <c r="CZ947" s="7702"/>
    </row>
    <row r="948" spans="1:104" ht="13.5" thickBot="1" x14ac:dyDescent="0.25">
      <c r="A948" s="7699"/>
      <c r="B948" s="7699"/>
      <c r="C948" s="7702"/>
      <c r="D948" s="7702"/>
      <c r="E948" s="7702"/>
      <c r="F948" s="7702"/>
      <c r="G948" s="7702"/>
      <c r="H948" s="7702"/>
      <c r="I948" s="7702"/>
      <c r="J948" s="7702"/>
      <c r="K948" s="7702"/>
      <c r="L948" s="7702"/>
      <c r="M948" s="7702"/>
      <c r="N948" s="7702"/>
      <c r="O948" s="7702"/>
      <c r="P948" s="7702"/>
      <c r="Q948" s="7702"/>
      <c r="R948" s="7702"/>
      <c r="S948" s="7702"/>
      <c r="T948" s="7702"/>
      <c r="U948" s="7702"/>
      <c r="V948" s="7702"/>
      <c r="W948" s="7702"/>
      <c r="X948" s="7702"/>
      <c r="Y948" s="7702"/>
      <c r="Z948" s="7702"/>
      <c r="AA948" s="7702"/>
      <c r="AB948" s="7702"/>
      <c r="AC948" s="7702"/>
      <c r="AD948" s="7702"/>
      <c r="AE948" s="7702"/>
      <c r="AF948" s="7702"/>
      <c r="AG948" s="7702"/>
      <c r="AH948" s="7702"/>
      <c r="AI948" s="7702"/>
      <c r="AJ948" s="7702"/>
      <c r="AK948" s="7702"/>
      <c r="AL948" s="7702"/>
      <c r="AM948" s="7702"/>
      <c r="AN948" s="7702"/>
      <c r="AO948" s="7702"/>
      <c r="AP948" s="7702"/>
      <c r="AQ948" s="7702"/>
      <c r="AR948" s="7702"/>
      <c r="AS948" s="7702"/>
      <c r="AT948" s="7702"/>
      <c r="AU948" s="7702"/>
      <c r="AV948" s="7702"/>
      <c r="AW948" s="7702"/>
      <c r="AX948" s="7702"/>
      <c r="AY948" s="7702"/>
      <c r="AZ948" s="7702"/>
      <c r="BA948" s="7702"/>
      <c r="BB948" s="7702"/>
      <c r="BC948" s="7702"/>
      <c r="BD948" s="7702"/>
      <c r="BE948" s="7702"/>
      <c r="BF948" s="7702"/>
      <c r="BG948" s="7702"/>
      <c r="BH948" s="7702"/>
      <c r="BI948" s="7702"/>
      <c r="BJ948" s="7702"/>
      <c r="BK948" s="7702"/>
      <c r="BL948" s="7702"/>
      <c r="BM948" s="7702"/>
      <c r="BN948" s="7702"/>
      <c r="BO948" s="7702"/>
      <c r="BP948" s="7702"/>
      <c r="BQ948" s="7702"/>
      <c r="BR948" s="7702"/>
      <c r="BS948" s="8293"/>
      <c r="BT948" s="7705"/>
      <c r="BU948" s="8300"/>
      <c r="BV948" s="7687"/>
      <c r="BW948" s="8303"/>
      <c r="BX948" s="7687"/>
      <c r="BY948" s="7711" t="inlineStr">
        <is>
          <t>Ajuste</t>
        </is>
      </c>
      <c r="BZ948" s="7704" t="inlineStr">
        <is>
          <t>4º</t>
        </is>
      </c>
      <c r="CA948" s="8002"/>
      <c r="CB948" s="7702" t="inlineStr">
        <is>
          <t>Celdas bloqueadas</t>
        </is>
      </c>
      <c r="CC948" s="7708"/>
      <c r="CD948" s="7796"/>
      <c r="CE948" s="7795"/>
      <c r="CF948" s="7795"/>
      <c r="CG948" s="7795"/>
      <c r="CH948" s="7795"/>
      <c r="CI948" s="7795"/>
      <c r="CJ948" s="7795"/>
      <c r="CK948" s="7795"/>
      <c r="CL948" s="7786"/>
      <c r="CM948" s="7786"/>
      <c r="CN948" s="7786"/>
      <c r="CO948" s="7786"/>
      <c r="CP948" s="7786"/>
      <c r="CQ948" s="7786"/>
      <c r="CR948" s="7786"/>
      <c r="CS948" s="7786"/>
      <c r="CT948" s="7786"/>
      <c r="CU948" s="7786"/>
      <c r="CV948" s="7702"/>
      <c r="CW948" s="7702"/>
      <c r="CX948" s="7702"/>
      <c r="CY948" s="7702"/>
      <c r="CZ948" s="7702"/>
    </row>
    <row r="949" spans="1:104" x14ac:dyDescent="0.2">
      <c r="A949" s="7699"/>
      <c r="B949" s="7699"/>
      <c r="C949" s="7702"/>
      <c r="D949" s="7702"/>
      <c r="E949" s="7702"/>
      <c r="F949" s="7702"/>
      <c r="G949" s="7702"/>
      <c r="H949" s="7702"/>
      <c r="I949" s="7702"/>
      <c r="J949" s="7702"/>
      <c r="K949" s="7702"/>
      <c r="L949" s="7702"/>
      <c r="M949" s="7702"/>
      <c r="N949" s="7702"/>
      <c r="O949" s="7702"/>
      <c r="P949" s="7702"/>
      <c r="Q949" s="7702"/>
      <c r="R949" s="7702"/>
      <c r="S949" s="7702"/>
      <c r="T949" s="7702"/>
      <c r="U949" s="7702"/>
      <c r="V949" s="7702"/>
      <c r="W949" s="7702"/>
      <c r="X949" s="7702"/>
      <c r="Y949" s="7702"/>
      <c r="Z949" s="7702"/>
      <c r="AA949" s="7702"/>
      <c r="AB949" s="7702"/>
      <c r="AC949" s="7702"/>
      <c r="AD949" s="7702"/>
      <c r="AE949" s="7702"/>
      <c r="AF949" s="7702"/>
      <c r="AG949" s="7702"/>
      <c r="AH949" s="7702"/>
      <c r="AI949" s="7702"/>
      <c r="AJ949" s="7702"/>
      <c r="AK949" s="7702"/>
      <c r="AL949" s="7702"/>
      <c r="AM949" s="7702"/>
      <c r="AN949" s="7702"/>
      <c r="AO949" s="7702"/>
      <c r="AP949" s="7702"/>
      <c r="AQ949" s="7702"/>
      <c r="AR949" s="7702"/>
      <c r="AS949" s="7702"/>
      <c r="AT949" s="7702"/>
      <c r="AU949" s="7702"/>
      <c r="AV949" s="7702"/>
      <c r="AW949" s="7702"/>
      <c r="AX949" s="7702"/>
      <c r="AY949" s="7702"/>
      <c r="AZ949" s="7702"/>
      <c r="BA949" s="7702"/>
      <c r="BB949" s="7702"/>
      <c r="BC949" s="7702"/>
      <c r="BD949" s="7702"/>
      <c r="BE949" s="7702"/>
      <c r="BF949" s="7702"/>
      <c r="BG949" s="7702"/>
      <c r="BH949" s="7702"/>
      <c r="BI949" s="7702"/>
      <c r="BJ949" s="7702"/>
      <c r="BK949" s="7702"/>
      <c r="BL949" s="7702"/>
      <c r="BM949" s="7702"/>
      <c r="BN949" s="7702"/>
      <c r="BO949" s="7702"/>
      <c r="BP949" s="7702"/>
      <c r="BQ949" s="7702"/>
      <c r="BR949" s="7702"/>
      <c r="BS949" s="8293"/>
      <c r="BT949" s="7705"/>
      <c r="BU949" s="8300"/>
      <c r="BV949" s="7750">
        <f>BV948</f>
        <v>0</v>
      </c>
      <c r="BW949" s="8303"/>
      <c r="BX949" s="7688">
        <f>BX948</f>
        <v>0</v>
      </c>
      <c r="BY949" s="7711" t="inlineStr">
        <is>
          <t>Máx durante ensayo</t>
        </is>
      </c>
      <c r="BZ949" s="7704" t="inlineStr">
        <is>
          <t>5º</t>
        </is>
      </c>
      <c r="CA949" s="7998"/>
      <c r="CB949" s="7702"/>
      <c r="CC949" s="7708"/>
      <c r="CD949" s="7796"/>
      <c r="CE949" s="7795"/>
      <c r="CF949" s="7795"/>
      <c r="CG949" s="7795"/>
      <c r="CH949" s="7795"/>
      <c r="CI949" s="7795"/>
      <c r="CJ949" s="7795"/>
      <c r="CK949" s="7795"/>
      <c r="CL949" s="7786"/>
      <c r="CM949" s="7786"/>
      <c r="CN949" s="7786"/>
      <c r="CO949" s="7786"/>
      <c r="CP949" s="7786"/>
      <c r="CQ949" s="7786"/>
      <c r="CR949" s="7786"/>
      <c r="CS949" s="7786"/>
      <c r="CT949" s="7786"/>
      <c r="CU949" s="7786"/>
      <c r="CV949" s="7702"/>
      <c r="CW949" s="7702"/>
      <c r="CX949" s="7702"/>
      <c r="CY949" s="7702"/>
      <c r="CZ949" s="7702"/>
    </row>
    <row r="950" spans="1:104" ht="13.5" thickBot="1" x14ac:dyDescent="0.25">
      <c r="A950" s="7699"/>
      <c r="B950" s="7699"/>
      <c r="C950" s="7702"/>
      <c r="D950" s="7702"/>
      <c r="E950" s="7702"/>
      <c r="F950" s="7702"/>
      <c r="G950" s="7702"/>
      <c r="H950" s="7702"/>
      <c r="I950" s="7702"/>
      <c r="J950" s="7702"/>
      <c r="K950" s="7702"/>
      <c r="L950" s="7702"/>
      <c r="M950" s="7702"/>
      <c r="N950" s="7702"/>
      <c r="O950" s="7702"/>
      <c r="P950" s="7702"/>
      <c r="Q950" s="7702"/>
      <c r="R950" s="7702"/>
      <c r="S950" s="7702"/>
      <c r="T950" s="7702"/>
      <c r="U950" s="7702"/>
      <c r="V950" s="7702"/>
      <c r="W950" s="7702"/>
      <c r="X950" s="7702"/>
      <c r="Y950" s="7702"/>
      <c r="Z950" s="7702"/>
      <c r="AA950" s="7702"/>
      <c r="AB950" s="7702"/>
      <c r="AC950" s="7702"/>
      <c r="AD950" s="7702"/>
      <c r="AE950" s="7702"/>
      <c r="AF950" s="7702"/>
      <c r="AG950" s="7702"/>
      <c r="AH950" s="7702"/>
      <c r="AI950" s="7702"/>
      <c r="AJ950" s="7702"/>
      <c r="AK950" s="7702"/>
      <c r="AL950" s="7702"/>
      <c r="AM950" s="7702"/>
      <c r="AN950" s="7702"/>
      <c r="AO950" s="7702"/>
      <c r="AP950" s="7702"/>
      <c r="AQ950" s="7702"/>
      <c r="AR950" s="7702"/>
      <c r="AS950" s="7702"/>
      <c r="AT950" s="7702"/>
      <c r="AU950" s="7702"/>
      <c r="AV950" s="7702"/>
      <c r="AW950" s="7702"/>
      <c r="AX950" s="7702"/>
      <c r="AY950" s="7702"/>
      <c r="AZ950" s="7702"/>
      <c r="BA950" s="7702"/>
      <c r="BB950" s="7702"/>
      <c r="BC950" s="7702"/>
      <c r="BD950" s="7702"/>
      <c r="BE950" s="7702"/>
      <c r="BF950" s="7702"/>
      <c r="BG950" s="7702"/>
      <c r="BH950" s="7702"/>
      <c r="BI950" s="7702"/>
      <c r="BJ950" s="7702"/>
      <c r="BK950" s="7702"/>
      <c r="BL950" s="7702"/>
      <c r="BM950" s="7702"/>
      <c r="BN950" s="7702"/>
      <c r="BO950" s="7702"/>
      <c r="BP950" s="7702"/>
      <c r="BQ950" s="7702"/>
      <c r="BR950" s="7702"/>
      <c r="BS950" s="8293"/>
      <c r="BT950" s="7705"/>
      <c r="BU950" s="8301"/>
      <c r="BV950" s="7752">
        <f>BV948</f>
        <v>0</v>
      </c>
      <c r="BW950" s="8304"/>
      <c r="BX950" s="7689">
        <f>BX948</f>
        <v>0</v>
      </c>
      <c r="BY950" s="7712" t="inlineStr">
        <is>
          <t>Mín durante ensayo</t>
        </is>
      </c>
      <c r="BZ950" s="7704" t="inlineStr">
        <is>
          <t>6º</t>
        </is>
      </c>
      <c r="CA950" s="7998"/>
      <c r="CB950" s="7702"/>
      <c r="CC950" s="7708"/>
      <c r="CD950" s="7796"/>
      <c r="CE950" s="7795"/>
      <c r="CF950" s="7795"/>
      <c r="CG950" s="7795"/>
      <c r="CH950" s="7795"/>
      <c r="CI950" s="7795"/>
      <c r="CJ950" s="7795"/>
      <c r="CK950" s="7795"/>
      <c r="CL950" s="7786"/>
      <c r="CM950" s="7786"/>
      <c r="CN950" s="7786"/>
      <c r="CO950" s="7786"/>
      <c r="CP950" s="7786"/>
      <c r="CQ950" s="7786"/>
      <c r="CR950" s="7786"/>
      <c r="CS950" s="7786"/>
      <c r="CT950" s="7786"/>
      <c r="CU950" s="7786"/>
      <c r="CV950" s="7702"/>
      <c r="CW950" s="7702"/>
      <c r="CX950" s="7702"/>
      <c r="CY950" s="7702"/>
      <c r="CZ950" s="7702"/>
    </row>
    <row r="951" spans="1:104" ht="13.5" thickBot="1" x14ac:dyDescent="0.25">
      <c r="A951" s="7699"/>
      <c r="B951" s="7699"/>
      <c r="C951" s="7702"/>
      <c r="D951" s="7702"/>
      <c r="E951" s="7702"/>
      <c r="F951" s="7702"/>
      <c r="G951" s="7702"/>
      <c r="H951" s="7702"/>
      <c r="I951" s="7702"/>
      <c r="J951" s="7702"/>
      <c r="K951" s="7702"/>
      <c r="L951" s="7702"/>
      <c r="M951" s="7702"/>
      <c r="N951" s="7702"/>
      <c r="O951" s="7702"/>
      <c r="P951" s="7702"/>
      <c r="Q951" s="7702"/>
      <c r="R951" s="7702"/>
      <c r="S951" s="7702"/>
      <c r="T951" s="7702"/>
      <c r="U951" s="7702"/>
      <c r="V951" s="7702"/>
      <c r="W951" s="7702"/>
      <c r="X951" s="7702"/>
      <c r="Y951" s="7702"/>
      <c r="Z951" s="7702"/>
      <c r="AA951" s="7702"/>
      <c r="AB951" s="7702"/>
      <c r="AC951" s="7702"/>
      <c r="AD951" s="7702"/>
      <c r="AE951" s="7702"/>
      <c r="AF951" s="7702"/>
      <c r="AG951" s="7702"/>
      <c r="AH951" s="7702"/>
      <c r="AI951" s="7702"/>
      <c r="AJ951" s="7702"/>
      <c r="AK951" s="7702"/>
      <c r="AL951" s="7702"/>
      <c r="AM951" s="7702"/>
      <c r="AN951" s="7702"/>
      <c r="AO951" s="7702"/>
      <c r="AP951" s="7702"/>
      <c r="AQ951" s="7702"/>
      <c r="AR951" s="7702"/>
      <c r="AS951" s="7702"/>
      <c r="AT951" s="7702"/>
      <c r="AU951" s="7702"/>
      <c r="AV951" s="7702"/>
      <c r="AW951" s="7702"/>
      <c r="AX951" s="7702"/>
      <c r="AY951" s="7702"/>
      <c r="AZ951" s="7702"/>
      <c r="BA951" s="7702"/>
      <c r="BB951" s="7702"/>
      <c r="BC951" s="7702"/>
      <c r="BD951" s="7702"/>
      <c r="BE951" s="7702"/>
      <c r="BF951" s="7702"/>
      <c r="BG951" s="7702"/>
      <c r="BH951" s="7702"/>
      <c r="BI951" s="7702"/>
      <c r="BJ951" s="7702"/>
      <c r="BK951" s="7702"/>
      <c r="BL951" s="7702"/>
      <c r="BM951" s="7702"/>
      <c r="BN951" s="7702"/>
      <c r="BO951" s="7702"/>
      <c r="BP951" s="7702"/>
      <c r="BQ951" s="7702"/>
      <c r="BR951" s="7702"/>
      <c r="BS951" s="8293"/>
      <c r="BT951" s="7705"/>
      <c r="BU951" s="7702"/>
      <c r="BV951" s="7702"/>
      <c r="BW951" s="7702"/>
      <c r="BX951" s="7680"/>
      <c r="BY951" s="7702"/>
      <c r="BZ951" s="7702"/>
      <c r="CA951" s="7998"/>
      <c r="CB951" s="7702"/>
      <c r="CC951" s="7708"/>
      <c r="CD951" s="7796"/>
      <c r="CE951" s="7795"/>
      <c r="CF951" s="7795"/>
      <c r="CG951" s="7795"/>
      <c r="CH951" s="7795"/>
      <c r="CI951" s="7795"/>
      <c r="CJ951" s="7795"/>
      <c r="CK951" s="7795"/>
      <c r="CL951" s="7786"/>
      <c r="CM951" s="7786"/>
      <c r="CN951" s="7786"/>
      <c r="CO951" s="7786"/>
      <c r="CP951" s="7786"/>
      <c r="CQ951" s="7786"/>
      <c r="CR951" s="7786"/>
      <c r="CS951" s="7786"/>
      <c r="CT951" s="7786"/>
      <c r="CU951" s="7786"/>
      <c r="CV951" s="7702"/>
      <c r="CW951" s="7702"/>
      <c r="CX951" s="7702"/>
      <c r="CY951" s="7702"/>
      <c r="CZ951" s="7702"/>
    </row>
    <row r="952" spans="1:104" ht="13.5" thickBot="1" x14ac:dyDescent="0.25">
      <c r="A952" s="7699"/>
      <c r="B952" s="7699"/>
      <c r="C952" s="7702"/>
      <c r="D952" s="7702"/>
      <c r="E952" s="7702"/>
      <c r="F952" s="7702"/>
      <c r="G952" s="7702"/>
      <c r="H952" s="7702"/>
      <c r="I952" s="7702"/>
      <c r="J952" s="7702"/>
      <c r="K952" s="7702"/>
      <c r="L952" s="7702"/>
      <c r="M952" s="7702"/>
      <c r="N952" s="7702"/>
      <c r="O952" s="7702"/>
      <c r="P952" s="7702"/>
      <c r="Q952" s="7702"/>
      <c r="R952" s="7702"/>
      <c r="S952" s="7702"/>
      <c r="T952" s="7702"/>
      <c r="U952" s="7702"/>
      <c r="V952" s="7702"/>
      <c r="W952" s="7702"/>
      <c r="X952" s="7702"/>
      <c r="Y952" s="7702"/>
      <c r="Z952" s="7702"/>
      <c r="AA952" s="7702"/>
      <c r="AB952" s="7702"/>
      <c r="AC952" s="7702"/>
      <c r="AD952" s="7702"/>
      <c r="AE952" s="7702"/>
      <c r="AF952" s="7702"/>
      <c r="AG952" s="7702"/>
      <c r="AH952" s="7702"/>
      <c r="AI952" s="7702"/>
      <c r="AJ952" s="7702"/>
      <c r="AK952" s="7702"/>
      <c r="AL952" s="7702"/>
      <c r="AM952" s="7702"/>
      <c r="AN952" s="7702"/>
      <c r="AO952" s="7702"/>
      <c r="AP952" s="7702"/>
      <c r="AQ952" s="7702"/>
      <c r="AR952" s="7702"/>
      <c r="AS952" s="7702"/>
      <c r="AT952" s="7702"/>
      <c r="AU952" s="7702"/>
      <c r="AV952" s="7702"/>
      <c r="AW952" s="7702"/>
      <c r="AX952" s="7702"/>
      <c r="AY952" s="7702"/>
      <c r="AZ952" s="7702"/>
      <c r="BA952" s="7702"/>
      <c r="BB952" s="7702"/>
      <c r="BC952" s="7702"/>
      <c r="BD952" s="7702"/>
      <c r="BE952" s="7702"/>
      <c r="BF952" s="7702"/>
      <c r="BG952" s="7702"/>
      <c r="BH952" s="7702"/>
      <c r="BI952" s="7702"/>
      <c r="BJ952" s="7702"/>
      <c r="BK952" s="7702"/>
      <c r="BL952" s="7702"/>
      <c r="BM952" s="7702"/>
      <c r="BN952" s="7702"/>
      <c r="BO952" s="7702"/>
      <c r="BP952" s="7702"/>
      <c r="BQ952" s="7702"/>
      <c r="BR952" s="7702"/>
      <c r="BS952" s="8293"/>
      <c r="BT952" s="7705"/>
      <c r="BU952" s="7690"/>
      <c r="BV952" s="7686" t="inlineStr">
        <is>
          <t>Medida SAR</t>
        </is>
      </c>
      <c r="BW952" s="7691" t="inlineStr">
        <is>
          <t>Valor en antena</t>
        </is>
      </c>
      <c r="BX952" s="7691" t="inlineStr">
        <is>
          <t>SAR 1W</t>
        </is>
      </c>
      <c r="BY952" s="7691" t="inlineStr">
        <is>
          <t>SAR W/g</t>
        </is>
      </c>
      <c r="BZ952" s="7691" t="inlineStr">
        <is>
          <t>Desviacion (%)</t>
        </is>
      </c>
      <c r="CA952" s="7692" t="inlineStr">
        <is>
          <t>Veredicto</t>
        </is>
      </c>
      <c r="CB952" s="7703"/>
      <c r="CC952" s="7709"/>
      <c r="CD952" s="7796"/>
      <c r="CE952" s="7795"/>
      <c r="CF952" s="7795"/>
      <c r="CG952" s="7795"/>
      <c r="CH952" s="7795"/>
      <c r="CI952" s="7795"/>
      <c r="CJ952" s="7795"/>
      <c r="CK952" s="7795"/>
      <c r="CL952" s="7786"/>
      <c r="CM952" s="7786"/>
      <c r="CN952" s="7786"/>
      <c r="CO952" s="7786"/>
      <c r="CP952" s="7786"/>
      <c r="CQ952" s="7786"/>
      <c r="CR952" s="7786"/>
      <c r="CS952" s="7786"/>
      <c r="CT952" s="7786"/>
      <c r="CU952" s="7786"/>
      <c r="CV952" s="7702"/>
      <c r="CW952" s="7702"/>
      <c r="CX952" s="7702"/>
      <c r="CY952" s="7702"/>
      <c r="CZ952" s="7702"/>
    </row>
    <row r="953" spans="1:104" x14ac:dyDescent="0.2">
      <c r="A953" s="7699"/>
      <c r="B953" s="7699"/>
      <c r="C953" s="7702"/>
      <c r="D953" s="7702"/>
      <c r="E953" s="7702"/>
      <c r="F953" s="7702"/>
      <c r="G953" s="7702"/>
      <c r="H953" s="7702"/>
      <c r="I953" s="7702"/>
      <c r="J953" s="7702"/>
      <c r="K953" s="7702"/>
      <c r="L953" s="7702"/>
      <c r="M953" s="7702"/>
      <c r="N953" s="7702"/>
      <c r="O953" s="7702"/>
      <c r="P953" s="7702"/>
      <c r="Q953" s="7702"/>
      <c r="R953" s="7702"/>
      <c r="S953" s="7702"/>
      <c r="T953" s="7702"/>
      <c r="U953" s="7702"/>
      <c r="V953" s="7702"/>
      <c r="W953" s="7702"/>
      <c r="X953" s="7702"/>
      <c r="Y953" s="7702"/>
      <c r="Z953" s="7702"/>
      <c r="AA953" s="7702"/>
      <c r="AB953" s="7702"/>
      <c r="AC953" s="7702"/>
      <c r="AD953" s="7702"/>
      <c r="AE953" s="7702"/>
      <c r="AF953" s="7702"/>
      <c r="AG953" s="7702"/>
      <c r="AH953" s="7702"/>
      <c r="AI953" s="7702"/>
      <c r="AJ953" s="7702"/>
      <c r="AK953" s="7702"/>
      <c r="AL953" s="7702"/>
      <c r="AM953" s="7702"/>
      <c r="AN953" s="7702"/>
      <c r="AO953" s="7702"/>
      <c r="AP953" s="7702"/>
      <c r="AQ953" s="7702"/>
      <c r="AR953" s="7702"/>
      <c r="AS953" s="7702"/>
      <c r="AT953" s="7702"/>
      <c r="AU953" s="7702"/>
      <c r="AV953" s="7702"/>
      <c r="AW953" s="7702"/>
      <c r="AX953" s="7702"/>
      <c r="AY953" s="7702"/>
      <c r="AZ953" s="7702"/>
      <c r="BA953" s="7702"/>
      <c r="BB953" s="7702"/>
      <c r="BC953" s="7702"/>
      <c r="BD953" s="7702"/>
      <c r="BE953" s="7702"/>
      <c r="BF953" s="7702"/>
      <c r="BG953" s="7702"/>
      <c r="BH953" s="7702"/>
      <c r="BI953" s="7702"/>
      <c r="BJ953" s="7702"/>
      <c r="BK953" s="7702"/>
      <c r="BL953" s="7702"/>
      <c r="BM953" s="7702"/>
      <c r="BN953" s="7702"/>
      <c r="BO953" s="7702"/>
      <c r="BP953" s="7702"/>
      <c r="BQ953" s="7702"/>
      <c r="BR953" s="7702"/>
      <c r="BS953" s="8293"/>
      <c r="BT953" s="7705"/>
      <c r="BU953" s="7719" t="inlineStr">
        <is>
          <t>SAR(1g)</t>
        </is>
      </c>
      <c r="BV953" s="7693"/>
      <c r="BW953" s="7713">
        <f>POWER(10,(((10*LOG10(BW945))+(AVERAGE(BX949:BX950)-BX946))/10))</f>
        <v>250.00000000000011</v>
      </c>
      <c r="BX953" s="8161">
        <f>CD935</f>
        <v>10.9</v>
      </c>
      <c r="BY953" s="7713">
        <f>BV953*1000/BW953</f>
        <v>0</v>
      </c>
      <c r="BZ953" s="7713">
        <f>((BY953-BX953)*100)/BX953</f>
        <v>-100</v>
      </c>
      <c r="CA953" s="7715" t="str">
        <f>IF(ABS(BZ953)&lt;10,"Válido","No Válido")</f>
        <v>No Válido</v>
      </c>
      <c r="CB953" s="7703"/>
      <c r="CC953" s="7709"/>
      <c r="CD953" s="7796"/>
      <c r="CE953" s="7795"/>
      <c r="CF953" s="7795"/>
      <c r="CG953" s="7795"/>
      <c r="CH953" s="7795"/>
      <c r="CI953" s="7795"/>
      <c r="CJ953" s="7795"/>
      <c r="CK953" s="7795"/>
      <c r="CL953" s="7786"/>
      <c r="CM953" s="7786"/>
      <c r="CN953" s="7786"/>
      <c r="CO953" s="7786"/>
      <c r="CP953" s="7786"/>
      <c r="CQ953" s="7786"/>
      <c r="CR953" s="7786"/>
      <c r="CS953" s="7786"/>
      <c r="CT953" s="7786"/>
      <c r="CU953" s="7786"/>
      <c r="CV953" s="7702"/>
      <c r="CW953" s="7702"/>
      <c r="CX953" s="7702"/>
      <c r="CY953" s="7702"/>
      <c r="CZ953" s="7702"/>
    </row>
    <row r="954" spans="1:104" ht="13.5" thickBot="1" x14ac:dyDescent="0.25">
      <c r="A954" s="7699"/>
      <c r="B954" s="7699"/>
      <c r="C954" s="7702"/>
      <c r="D954" s="7702"/>
      <c r="E954" s="7702"/>
      <c r="F954" s="7702"/>
      <c r="G954" s="7702"/>
      <c r="H954" s="7702"/>
      <c r="I954" s="7702"/>
      <c r="J954" s="7702"/>
      <c r="K954" s="7702"/>
      <c r="L954" s="7702"/>
      <c r="M954" s="7702"/>
      <c r="N954" s="7702"/>
      <c r="O954" s="7702"/>
      <c r="P954" s="7702"/>
      <c r="Q954" s="7702"/>
      <c r="R954" s="7702"/>
      <c r="S954" s="7702"/>
      <c r="T954" s="7702"/>
      <c r="U954" s="7702"/>
      <c r="V954" s="7702"/>
      <c r="W954" s="7702"/>
      <c r="X954" s="7702"/>
      <c r="Y954" s="7702"/>
      <c r="Z954" s="7702"/>
      <c r="AA954" s="7702"/>
      <c r="AB954" s="7702"/>
      <c r="AC954" s="7702"/>
      <c r="AD954" s="7702"/>
      <c r="AE954" s="7702"/>
      <c r="AF954" s="7702"/>
      <c r="AG954" s="7702"/>
      <c r="AH954" s="7702"/>
      <c r="AI954" s="7702"/>
      <c r="AJ954" s="7702"/>
      <c r="AK954" s="7702"/>
      <c r="AL954" s="7702"/>
      <c r="AM954" s="7702"/>
      <c r="AN954" s="7702"/>
      <c r="AO954" s="7702"/>
      <c r="AP954" s="7702"/>
      <c r="AQ954" s="7702"/>
      <c r="AR954" s="7702"/>
      <c r="AS954" s="7702"/>
      <c r="AT954" s="7702"/>
      <c r="AU954" s="7702"/>
      <c r="AV954" s="7702"/>
      <c r="AW954" s="7702"/>
      <c r="AX954" s="7702"/>
      <c r="AY954" s="7702"/>
      <c r="AZ954" s="7702"/>
      <c r="BA954" s="7702"/>
      <c r="BB954" s="7702"/>
      <c r="BC954" s="7702"/>
      <c r="BD954" s="7702"/>
      <c r="BE954" s="7702"/>
      <c r="BF954" s="7702"/>
      <c r="BG954" s="7702"/>
      <c r="BH954" s="7702"/>
      <c r="BI954" s="7702"/>
      <c r="BJ954" s="7702"/>
      <c r="BK954" s="7702"/>
      <c r="BL954" s="7702"/>
      <c r="BM954" s="7702"/>
      <c r="BN954" s="7702"/>
      <c r="BO954" s="7702"/>
      <c r="BP954" s="7702"/>
      <c r="BQ954" s="7702"/>
      <c r="BR954" s="7702"/>
      <c r="BS954" s="8293"/>
      <c r="BT954" s="7705"/>
      <c r="BU954" s="7720" t="inlineStr">
        <is>
          <t>SAR(10g)</t>
        </is>
      </c>
      <c r="BV954" s="7694"/>
      <c r="BW954" s="7714">
        <f>POWER(10,(((10*LOG10(BW945))+(AVERAGE(BX949:BX950)-BX946))/10))</f>
        <v>250.00000000000011</v>
      </c>
      <c r="BX954" s="8162">
        <f>CD936</f>
        <v>7.01</v>
      </c>
      <c r="BY954" s="7714">
        <f>BV954*1000/BW954</f>
        <v>0</v>
      </c>
      <c r="BZ954" s="7714">
        <f>((BY954-BX954)*100)/BX954</f>
        <v>-100</v>
      </c>
      <c r="CA954" s="7716" t="str">
        <f>IF(ABS(BZ954)&lt;10,"Válido","No Válido")</f>
        <v>No Válido</v>
      </c>
      <c r="CB954" s="7703"/>
      <c r="CC954" s="7709"/>
      <c r="CD954" s="7796"/>
      <c r="CE954" s="7795"/>
      <c r="CF954" s="7795"/>
      <c r="CG954" s="7795"/>
      <c r="CH954" s="7795"/>
      <c r="CI954" s="7795"/>
      <c r="CJ954" s="7795"/>
      <c r="CK954" s="7795"/>
      <c r="CL954" s="7786"/>
      <c r="CM954" s="7786"/>
      <c r="CN954" s="7786"/>
      <c r="CO954" s="7786"/>
      <c r="CP954" s="7786"/>
      <c r="CQ954" s="7786"/>
      <c r="CR954" s="7786"/>
      <c r="CS954" s="7786"/>
      <c r="CT954" s="7786"/>
      <c r="CU954" s="7786"/>
      <c r="CV954" s="7702"/>
      <c r="CW954" s="7702"/>
      <c r="CX954" s="7702"/>
      <c r="CY954" s="7702"/>
      <c r="CZ954" s="7702"/>
    </row>
    <row r="955" spans="1:104" ht="13.5" thickBot="1" x14ac:dyDescent="0.25">
      <c r="A955" s="7699"/>
      <c r="B955" s="7699"/>
      <c r="C955" s="7702"/>
      <c r="D955" s="7702"/>
      <c r="E955" s="7702"/>
      <c r="F955" s="7702"/>
      <c r="G955" s="7702"/>
      <c r="H955" s="7702"/>
      <c r="I955" s="7702"/>
      <c r="J955" s="7702"/>
      <c r="K955" s="7702"/>
      <c r="L955" s="7702"/>
      <c r="M955" s="7702"/>
      <c r="N955" s="7702"/>
      <c r="O955" s="7702"/>
      <c r="P955" s="7702"/>
      <c r="Q955" s="7702"/>
      <c r="R955" s="7702"/>
      <c r="S955" s="7702"/>
      <c r="T955" s="7702"/>
      <c r="U955" s="7702"/>
      <c r="V955" s="7702"/>
      <c r="W955" s="7702"/>
      <c r="X955" s="7702"/>
      <c r="Y955" s="7702"/>
      <c r="Z955" s="7702"/>
      <c r="AA955" s="7702"/>
      <c r="AB955" s="7702"/>
      <c r="AC955" s="7702"/>
      <c r="AD955" s="7702"/>
      <c r="AE955" s="7702"/>
      <c r="AF955" s="7702"/>
      <c r="AG955" s="7702"/>
      <c r="AH955" s="7702"/>
      <c r="AI955" s="7702"/>
      <c r="AJ955" s="7702"/>
      <c r="AK955" s="7702"/>
      <c r="AL955" s="7702"/>
      <c r="AM955" s="7702"/>
      <c r="AN955" s="7702"/>
      <c r="AO955" s="7702"/>
      <c r="AP955" s="7702"/>
      <c r="AQ955" s="7702"/>
      <c r="AR955" s="7702"/>
      <c r="AS955" s="7702"/>
      <c r="AT955" s="7702"/>
      <c r="AU955" s="7702"/>
      <c r="AV955" s="7702"/>
      <c r="AW955" s="7702"/>
      <c r="AX955" s="7702"/>
      <c r="AY955" s="7702"/>
      <c r="AZ955" s="7702"/>
      <c r="BA955" s="7702"/>
      <c r="BB955" s="7702"/>
      <c r="BC955" s="7702"/>
      <c r="BD955" s="7702"/>
      <c r="BE955" s="7702"/>
      <c r="BF955" s="7702"/>
      <c r="BG955" s="7702"/>
      <c r="BH955" s="7702"/>
      <c r="BI955" s="7702"/>
      <c r="BJ955" s="7702"/>
      <c r="BK955" s="7702"/>
      <c r="BL955" s="7702"/>
      <c r="BM955" s="7702"/>
      <c r="BN955" s="7702"/>
      <c r="BO955" s="7702"/>
      <c r="BP955" s="7702"/>
      <c r="BQ955" s="7702"/>
      <c r="BR955" s="7702"/>
      <c r="BS955" s="8293"/>
      <c r="BT955" s="7705"/>
      <c r="BU955" s="7702"/>
      <c r="BV955" s="7702"/>
      <c r="BW955" s="7702"/>
      <c r="BX955" s="7702"/>
      <c r="BY955" s="7726"/>
      <c r="BZ955" s="7726"/>
      <c r="CA955" s="7726"/>
      <c r="CB955" s="7726"/>
      <c r="CC955" s="7734"/>
      <c r="CD955" s="7796"/>
      <c r="CE955" s="7795"/>
      <c r="CF955" s="7795"/>
      <c r="CG955" s="7795"/>
      <c r="CH955" s="7795"/>
      <c r="CI955" s="7795"/>
      <c r="CJ955" s="7795"/>
      <c r="CK955" s="7795"/>
      <c r="CL955" s="7786"/>
      <c r="CM955" s="7786"/>
      <c r="CN955" s="7786"/>
      <c r="CO955" s="7786"/>
      <c r="CP955" s="7786"/>
      <c r="CQ955" s="7786"/>
      <c r="CR955" s="7786"/>
      <c r="CS955" s="7786"/>
      <c r="CT955" s="7786"/>
      <c r="CU955" s="7786"/>
      <c r="CV955" s="7702"/>
      <c r="CW955" s="7702"/>
      <c r="CX955" s="7702"/>
      <c r="CY955" s="7702"/>
      <c r="CZ955" s="7702"/>
    </row>
    <row r="956" spans="1:104" ht="26.25" thickBot="1" x14ac:dyDescent="0.25">
      <c r="A956" s="7699"/>
      <c r="B956" s="7699"/>
      <c r="C956" s="7702"/>
      <c r="D956" s="7702"/>
      <c r="E956" s="7702"/>
      <c r="F956" s="7702"/>
      <c r="G956" s="7702"/>
      <c r="H956" s="7702"/>
      <c r="I956" s="7702"/>
      <c r="J956" s="7702"/>
      <c r="K956" s="7702"/>
      <c r="L956" s="7702"/>
      <c r="M956" s="7702"/>
      <c r="N956" s="7702"/>
      <c r="O956" s="7702"/>
      <c r="P956" s="7702"/>
      <c r="Q956" s="7702"/>
      <c r="R956" s="7702"/>
      <c r="S956" s="7702"/>
      <c r="T956" s="7702"/>
      <c r="U956" s="7702"/>
      <c r="V956" s="7702"/>
      <c r="W956" s="7702"/>
      <c r="X956" s="7702"/>
      <c r="Y956" s="7702"/>
      <c r="Z956" s="7702"/>
      <c r="AA956" s="7702"/>
      <c r="AB956" s="7702"/>
      <c r="AC956" s="7702"/>
      <c r="AD956" s="7702"/>
      <c r="AE956" s="7702"/>
      <c r="AF956" s="7702"/>
      <c r="AG956" s="7702"/>
      <c r="AH956" s="7702"/>
      <c r="AI956" s="7702"/>
      <c r="AJ956" s="7702"/>
      <c r="AK956" s="7702"/>
      <c r="AL956" s="7702"/>
      <c r="AM956" s="7702"/>
      <c r="AN956" s="7702"/>
      <c r="AO956" s="7702"/>
      <c r="AP956" s="7702"/>
      <c r="AQ956" s="7702"/>
      <c r="AR956" s="7702"/>
      <c r="AS956" s="7702"/>
      <c r="AT956" s="7702"/>
      <c r="AU956" s="7702"/>
      <c r="AV956" s="7702"/>
      <c r="AW956" s="7702"/>
      <c r="AX956" s="7702"/>
      <c r="AY956" s="7702"/>
      <c r="AZ956" s="7702"/>
      <c r="BA956" s="7702"/>
      <c r="BB956" s="7702"/>
      <c r="BC956" s="7702"/>
      <c r="BD956" s="7702"/>
      <c r="BE956" s="7702"/>
      <c r="BF956" s="7702"/>
      <c r="BG956" s="7702"/>
      <c r="BH956" s="7702"/>
      <c r="BI956" s="7702"/>
      <c r="BJ956" s="7702"/>
      <c r="BK956" s="7702"/>
      <c r="BL956" s="7702"/>
      <c r="BM956" s="7702"/>
      <c r="BN956" s="7702"/>
      <c r="BO956" s="7702"/>
      <c r="BP956" s="7702"/>
      <c r="BQ956" s="7702"/>
      <c r="BR956" s="7702"/>
      <c r="BS956" s="8293"/>
      <c r="BT956" s="7705"/>
      <c r="BU956" s="7695"/>
      <c r="BV956" s="7696" t="inlineStr">
        <is>
          <t>Valor SAR extrap</t>
        </is>
      </c>
      <c r="BW956" s="7697" t="inlineStr">
        <is>
          <t>Desviacion (%)</t>
        </is>
      </c>
      <c r="BX956" s="7698" t="inlineStr">
        <is>
          <t>Veredicto</t>
        </is>
      </c>
      <c r="BY956" s="7726"/>
      <c r="BZ956" s="7726"/>
      <c r="CA956" s="7726" t="inlineStr">
        <is>
          <t>Frequency
(MHz)</t>
        </is>
      </c>
      <c r="CB956" s="7726" t="str">
        <f>CA942</f>
        <v>Head/Body:</v>
      </c>
      <c r="CC956" s="7734" t="inlineStr">
        <is>
          <t>SAR over</t>
        </is>
      </c>
      <c r="CD956" s="7796"/>
      <c r="CE956" s="7795"/>
      <c r="CF956" s="7795"/>
      <c r="CG956" s="7795"/>
      <c r="CH956" s="7795"/>
      <c r="CI956" s="7795"/>
      <c r="CJ956" s="7795"/>
      <c r="CK956" s="7795"/>
      <c r="CL956" s="7786"/>
      <c r="CM956" s="7786"/>
      <c r="CN956" s="7786"/>
      <c r="CO956" s="7786"/>
      <c r="CP956" s="7786"/>
      <c r="CQ956" s="7786"/>
      <c r="CR956" s="7786"/>
      <c r="CS956" s="7786"/>
      <c r="CT956" s="7786"/>
      <c r="CU956" s="7786"/>
      <c r="CV956" s="7702"/>
      <c r="CW956" s="7702"/>
      <c r="CX956" s="7702"/>
      <c r="CY956" s="7702"/>
      <c r="CZ956" s="7702"/>
    </row>
    <row r="957" spans="1:104" x14ac:dyDescent="0.2">
      <c r="A957" s="7699"/>
      <c r="B957" s="7699"/>
      <c r="C957" s="7702"/>
      <c r="D957" s="7702"/>
      <c r="E957" s="7702"/>
      <c r="F957" s="7702"/>
      <c r="G957" s="7702"/>
      <c r="H957" s="7702"/>
      <c r="I957" s="7702"/>
      <c r="J957" s="7702"/>
      <c r="K957" s="7702"/>
      <c r="L957" s="7702"/>
      <c r="M957" s="7702"/>
      <c r="N957" s="7702"/>
      <c r="O957" s="7702"/>
      <c r="P957" s="7702"/>
      <c r="Q957" s="7702"/>
      <c r="R957" s="7702"/>
      <c r="S957" s="7702"/>
      <c r="T957" s="7702"/>
      <c r="U957" s="7702"/>
      <c r="V957" s="7702"/>
      <c r="W957" s="7702"/>
      <c r="X957" s="7702"/>
      <c r="Y957" s="7702"/>
      <c r="Z957" s="7702"/>
      <c r="AA957" s="7702"/>
      <c r="AB957" s="7702"/>
      <c r="AC957" s="7702"/>
      <c r="AD957" s="7702"/>
      <c r="AE957" s="7702"/>
      <c r="AF957" s="7702"/>
      <c r="AG957" s="7702"/>
      <c r="AH957" s="7702"/>
      <c r="AI957" s="7702"/>
      <c r="AJ957" s="7702"/>
      <c r="AK957" s="7702"/>
      <c r="AL957" s="7702"/>
      <c r="AM957" s="7702"/>
      <c r="AN957" s="7702"/>
      <c r="AO957" s="7702"/>
      <c r="AP957" s="7702"/>
      <c r="AQ957" s="7702"/>
      <c r="AR957" s="7702"/>
      <c r="AS957" s="7702"/>
      <c r="AT957" s="7702"/>
      <c r="AU957" s="7702"/>
      <c r="AV957" s="7702"/>
      <c r="AW957" s="7702"/>
      <c r="AX957" s="7702"/>
      <c r="AY957" s="7702"/>
      <c r="AZ957" s="7702"/>
      <c r="BA957" s="7702"/>
      <c r="BB957" s="7702"/>
      <c r="BC957" s="7702"/>
      <c r="BD957" s="7702"/>
      <c r="BE957" s="7702"/>
      <c r="BF957" s="7702"/>
      <c r="BG957" s="7702"/>
      <c r="BH957" s="7702"/>
      <c r="BI957" s="7702"/>
      <c r="BJ957" s="7702"/>
      <c r="BK957" s="7702"/>
      <c r="BL957" s="7702"/>
      <c r="BM957" s="7702"/>
      <c r="BN957" s="7702"/>
      <c r="BO957" s="7702"/>
      <c r="BP957" s="7702"/>
      <c r="BQ957" s="7702"/>
      <c r="BR957" s="7702"/>
      <c r="BS957" s="8293"/>
      <c r="BT957" s="7705"/>
      <c r="BU957" s="7684" t="inlineStr">
        <is>
          <t>Fast SAR 1g</t>
        </is>
      </c>
      <c r="BV957" s="7693"/>
      <c r="BW957" s="7713" t="e">
        <f>((BV957-BV953)*100)/BV953</f>
        <v>#DIV/0!</v>
      </c>
      <c r="BX957" s="7715" t="e">
        <f>IF(ABS(BW957)&lt;3,"Válido","No Válido")</f>
        <v>#DIV/0!</v>
      </c>
      <c r="BY957" s="7726"/>
      <c r="BZ957" s="7726"/>
      <c r="CA957" s="7726">
        <f>BU945</f>
        <v>0</v>
      </c>
      <c r="CB957" s="7726" t="str">
        <f>CB942</f>
        <v>Head</v>
      </c>
      <c r="CC957" s="7734" t="inlineStr">
        <is>
          <t>1 gr.</t>
        </is>
      </c>
      <c r="CD957" s="7796"/>
      <c r="CE957" s="7795"/>
      <c r="CF957" s="7795"/>
      <c r="CG957" s="7795"/>
      <c r="CH957" s="7795"/>
      <c r="CI957" s="7795"/>
      <c r="CJ957" s="7795"/>
      <c r="CK957" s="7795"/>
      <c r="CL957" s="7786"/>
      <c r="CM957" s="7786"/>
      <c r="CN957" s="7786"/>
      <c r="CO957" s="7786"/>
      <c r="CP957" s="7786"/>
      <c r="CQ957" s="7786"/>
      <c r="CR957" s="7786"/>
      <c r="CS957" s="7786"/>
      <c r="CT957" s="7786"/>
      <c r="CU957" s="7786"/>
      <c r="CV957" s="7702"/>
      <c r="CW957" s="7702"/>
      <c r="CX957" s="7702"/>
      <c r="CY957" s="7702"/>
      <c r="CZ957" s="7702"/>
    </row>
    <row r="958" spans="1:104" ht="13.5" thickBot="1" x14ac:dyDescent="0.25">
      <c r="A958" s="7699"/>
      <c r="B958" s="7699"/>
      <c r="C958" s="7702"/>
      <c r="D958" s="7702"/>
      <c r="E958" s="7702"/>
      <c r="F958" s="7702"/>
      <c r="G958" s="7702"/>
      <c r="H958" s="7702"/>
      <c r="I958" s="7702"/>
      <c r="J958" s="7702"/>
      <c r="K958" s="7702"/>
      <c r="L958" s="7702"/>
      <c r="M958" s="7702"/>
      <c r="N958" s="7702"/>
      <c r="O958" s="7702"/>
      <c r="P958" s="7702"/>
      <c r="Q958" s="7702"/>
      <c r="R958" s="7702"/>
      <c r="S958" s="7702"/>
      <c r="T958" s="7702"/>
      <c r="U958" s="7702"/>
      <c r="V958" s="7702"/>
      <c r="W958" s="7702"/>
      <c r="X958" s="7702"/>
      <c r="Y958" s="7702"/>
      <c r="Z958" s="7702"/>
      <c r="AA958" s="7702"/>
      <c r="AB958" s="7702"/>
      <c r="AC958" s="7702"/>
      <c r="AD958" s="7702"/>
      <c r="AE958" s="7702"/>
      <c r="AF958" s="7702"/>
      <c r="AG958" s="7702"/>
      <c r="AH958" s="7702"/>
      <c r="AI958" s="7702"/>
      <c r="AJ958" s="7702"/>
      <c r="AK958" s="7702"/>
      <c r="AL958" s="7702"/>
      <c r="AM958" s="7702"/>
      <c r="AN958" s="7702"/>
      <c r="AO958" s="7702"/>
      <c r="AP958" s="7702"/>
      <c r="AQ958" s="7702"/>
      <c r="AR958" s="7702"/>
      <c r="AS958" s="7702"/>
      <c r="AT958" s="7702"/>
      <c r="AU958" s="7702"/>
      <c r="AV958" s="7702"/>
      <c r="AW958" s="7702"/>
      <c r="AX958" s="7702"/>
      <c r="AY958" s="7702"/>
      <c r="AZ958" s="7702"/>
      <c r="BA958" s="7702"/>
      <c r="BB958" s="7702"/>
      <c r="BC958" s="7702"/>
      <c r="BD958" s="7702"/>
      <c r="BE958" s="7702"/>
      <c r="BF958" s="7702"/>
      <c r="BG958" s="7702"/>
      <c r="BH958" s="7702"/>
      <c r="BI958" s="7702"/>
      <c r="BJ958" s="7702"/>
      <c r="BK958" s="7702"/>
      <c r="BL958" s="7702"/>
      <c r="BM958" s="7702"/>
      <c r="BN958" s="7702"/>
      <c r="BO958" s="7702"/>
      <c r="BP958" s="7702"/>
      <c r="BQ958" s="7702"/>
      <c r="BR958" s="7702"/>
      <c r="BS958" s="8293"/>
      <c r="BT958" s="7705"/>
      <c r="BU958" s="7718" t="inlineStr">
        <is>
          <t>Fast SAR 10g</t>
        </is>
      </c>
      <c r="BV958" s="7694"/>
      <c r="BW958" s="7714" t="e">
        <f>((BV958-BV954)*100)/BV954</f>
        <v>#DIV/0!</v>
      </c>
      <c r="BX958" s="7716" t="e">
        <f>IF(ABS(BW958)&lt;7,"Válido","No Válido")</f>
        <v>#DIV/0!</v>
      </c>
      <c r="BY958" s="7727"/>
      <c r="BZ958" s="7726"/>
      <c r="CA958" s="7732">
        <f>BU945</f>
        <v>0</v>
      </c>
      <c r="CB958" s="7730" t="str">
        <f>CB942</f>
        <v>Head</v>
      </c>
      <c r="CC958" s="7734" t="inlineStr">
        <is>
          <t>10 gr.</t>
        </is>
      </c>
      <c r="CD958" s="7796"/>
      <c r="CE958" s="7795"/>
      <c r="CF958" s="7795"/>
      <c r="CG958" s="7795"/>
      <c r="CH958" s="7795"/>
      <c r="CI958" s="7795"/>
      <c r="CJ958" s="7795"/>
      <c r="CK958" s="7795"/>
      <c r="CL958" s="7786"/>
      <c r="CM958" s="7786"/>
      <c r="CN958" s="7786"/>
      <c r="CO958" s="7786"/>
      <c r="CP958" s="7786"/>
      <c r="CQ958" s="7786"/>
      <c r="CR958" s="7786"/>
      <c r="CS958" s="7786"/>
      <c r="CT958" s="7786"/>
      <c r="CU958" s="7786"/>
      <c r="CV958" s="7702"/>
      <c r="CW958" s="7702"/>
      <c r="CX958" s="7702"/>
      <c r="CY958" s="7702"/>
      <c r="CZ958" s="7702"/>
    </row>
    <row r="959" spans="1:104" x14ac:dyDescent="0.2">
      <c r="A959" s="7699"/>
      <c r="B959" s="7699"/>
      <c r="C959" s="7702"/>
      <c r="D959" s="7702"/>
      <c r="E959" s="7702"/>
      <c r="F959" s="7702"/>
      <c r="G959" s="7702"/>
      <c r="H959" s="7702"/>
      <c r="I959" s="7702"/>
      <c r="J959" s="7702"/>
      <c r="K959" s="7702"/>
      <c r="L959" s="7702"/>
      <c r="M959" s="7702"/>
      <c r="N959" s="7702"/>
      <c r="O959" s="7702"/>
      <c r="P959" s="7702"/>
      <c r="Q959" s="7702"/>
      <c r="R959" s="7702"/>
      <c r="S959" s="7702"/>
      <c r="T959" s="7702"/>
      <c r="U959" s="7702"/>
      <c r="V959" s="7702"/>
      <c r="W959" s="7702"/>
      <c r="X959" s="7702"/>
      <c r="Y959" s="7702"/>
      <c r="Z959" s="7702"/>
      <c r="AA959" s="7702"/>
      <c r="AB959" s="7702"/>
      <c r="AC959" s="7702"/>
      <c r="AD959" s="7702"/>
      <c r="AE959" s="7702"/>
      <c r="AF959" s="7702"/>
      <c r="AG959" s="7702"/>
      <c r="AH959" s="7702"/>
      <c r="AI959" s="7702"/>
      <c r="AJ959" s="7702"/>
      <c r="AK959" s="7702"/>
      <c r="AL959" s="7702"/>
      <c r="AM959" s="7702"/>
      <c r="AN959" s="7702"/>
      <c r="AO959" s="7702"/>
      <c r="AP959" s="7702"/>
      <c r="AQ959" s="7702"/>
      <c r="AR959" s="7702"/>
      <c r="AS959" s="7702"/>
      <c r="AT959" s="7702"/>
      <c r="AU959" s="7702"/>
      <c r="AV959" s="7702"/>
      <c r="AW959" s="7702"/>
      <c r="AX959" s="7702"/>
      <c r="AY959" s="7702"/>
      <c r="AZ959" s="7702"/>
      <c r="BA959" s="7702"/>
      <c r="BB959" s="7702"/>
      <c r="BC959" s="7702"/>
      <c r="BD959" s="7702"/>
      <c r="BE959" s="7702"/>
      <c r="BF959" s="7702"/>
      <c r="BG959" s="7702"/>
      <c r="BH959" s="7702"/>
      <c r="BI959" s="7702"/>
      <c r="BJ959" s="7702"/>
      <c r="BK959" s="7702"/>
      <c r="BL959" s="7702"/>
      <c r="BM959" s="7702"/>
      <c r="BN959" s="7702"/>
      <c r="BO959" s="7702"/>
      <c r="BP959" s="7702"/>
      <c r="BQ959" s="7702"/>
      <c r="BR959" s="7702"/>
      <c r="BS959" s="8293"/>
      <c r="BT959" s="7735"/>
      <c r="BU959" s="7784"/>
      <c r="BV959" s="7784"/>
      <c r="BW959" s="7702"/>
      <c r="BX959" s="7702"/>
      <c r="BY959" s="7785"/>
      <c r="BZ959" s="7702"/>
      <c r="CA959" s="7998"/>
      <c r="CB959" s="7702"/>
      <c r="CC959" s="7708"/>
      <c r="CD959" s="7796"/>
      <c r="CE959" s="7795"/>
      <c r="CF959" s="7795"/>
      <c r="CG959" s="7795"/>
      <c r="CH959" s="7795"/>
      <c r="CI959" s="7795"/>
      <c r="CJ959" s="7795"/>
      <c r="CK959" s="7795"/>
      <c r="CL959" s="7786"/>
      <c r="CM959" s="7786"/>
      <c r="CN959" s="7786"/>
      <c r="CO959" s="7786"/>
      <c r="CP959" s="7786"/>
      <c r="CQ959" s="7786"/>
      <c r="CR959" s="7786"/>
      <c r="CS959" s="7786"/>
      <c r="CT959" s="7786"/>
      <c r="CU959" s="7786"/>
      <c r="CV959" s="7702"/>
      <c r="CW959" s="7702"/>
      <c r="CX959" s="7702"/>
      <c r="CY959" s="7702"/>
      <c r="CZ959" s="7702"/>
    </row>
    <row r="960" spans="1:104" x14ac:dyDescent="0.2">
      <c r="A960" s="7699"/>
      <c r="B960" s="7699"/>
      <c r="C960" s="7702"/>
      <c r="D960" s="7702"/>
      <c r="E960" s="7702"/>
      <c r="F960" s="7702"/>
      <c r="G960" s="7702"/>
      <c r="H960" s="7702"/>
      <c r="I960" s="7702"/>
      <c r="J960" s="7702"/>
      <c r="K960" s="7702"/>
      <c r="L960" s="7702"/>
      <c r="M960" s="7702"/>
      <c r="N960" s="7702"/>
      <c r="O960" s="7702"/>
      <c r="P960" s="7702"/>
      <c r="Q960" s="7702"/>
      <c r="R960" s="7702"/>
      <c r="S960" s="7702"/>
      <c r="T960" s="7702"/>
      <c r="U960" s="7702"/>
      <c r="V960" s="7702"/>
      <c r="W960" s="7702"/>
      <c r="X960" s="7702"/>
      <c r="Y960" s="7702"/>
      <c r="Z960" s="7702"/>
      <c r="AA960" s="7702"/>
      <c r="AB960" s="7702"/>
      <c r="AC960" s="7702"/>
      <c r="AD960" s="7702"/>
      <c r="AE960" s="7702"/>
      <c r="AF960" s="7702"/>
      <c r="AG960" s="7702"/>
      <c r="AH960" s="7702"/>
      <c r="AI960" s="7702"/>
      <c r="AJ960" s="7702"/>
      <c r="AK960" s="7702"/>
      <c r="AL960" s="7702"/>
      <c r="AM960" s="7702"/>
      <c r="AN960" s="7702"/>
      <c r="AO960" s="7702"/>
      <c r="AP960" s="7702"/>
      <c r="AQ960" s="7702"/>
      <c r="AR960" s="7702"/>
      <c r="AS960" s="7702"/>
      <c r="AT960" s="7702"/>
      <c r="AU960" s="7702"/>
      <c r="AV960" s="7702"/>
      <c r="AW960" s="7702"/>
      <c r="AX960" s="7702"/>
      <c r="AY960" s="7702"/>
      <c r="AZ960" s="7702"/>
      <c r="BA960" s="7702"/>
      <c r="BB960" s="7702"/>
      <c r="BC960" s="7702"/>
      <c r="BD960" s="7702"/>
      <c r="BE960" s="7702"/>
      <c r="BF960" s="7702"/>
      <c r="BG960" s="7702"/>
      <c r="BH960" s="7702"/>
      <c r="BI960" s="7702"/>
      <c r="BJ960" s="7702"/>
      <c r="BK960" s="7702"/>
      <c r="BL960" s="7702"/>
      <c r="BM960" s="7702"/>
      <c r="BN960" s="7702"/>
      <c r="BO960" s="7702"/>
      <c r="BP960" s="7702"/>
      <c r="BQ960" s="7702"/>
      <c r="BR960" s="7702"/>
      <c r="BS960" s="8293"/>
      <c r="BT960" s="7726"/>
      <c r="BU960" s="7727" t="inlineStr">
        <is>
          <t>Date</t>
        </is>
      </c>
      <c r="BV960" s="7727" t="inlineStr">
        <is>
          <t>Frequency
(MHz)</t>
        </is>
      </c>
      <c r="BW960" s="7726" t="str">
        <f>CA942</f>
        <v>Head/Body:</v>
      </c>
      <c r="BX960" s="7726" t="inlineStr">
        <is>
          <t>SAR over</t>
        </is>
      </c>
      <c r="BY960" s="7726" t="inlineStr">
        <is>
          <t>Fast SAR
(W/kg)</t>
        </is>
      </c>
      <c r="BZ960" s="7726" t="inlineStr">
        <is>
          <t>SAR
(W/kg)</t>
        </is>
      </c>
      <c r="CA960" s="7726" t="inlineStr">
        <is>
          <t>1 W Target
SAR (W/kg)</t>
        </is>
      </c>
      <c r="CB960" s="7726" t="inlineStr">
        <is>
          <t>1 W Norm.
SAR (W/kg)</t>
        </is>
      </c>
      <c r="CC960" s="7734" t="inlineStr">
        <is>
          <t>Drift (%)</t>
        </is>
      </c>
      <c r="CD960" s="7796"/>
      <c r="CE960" s="7795"/>
      <c r="CF960" s="7795"/>
      <c r="CG960" s="7795"/>
      <c r="CH960" s="7795"/>
      <c r="CI960" s="7795"/>
      <c r="CJ960" s="7795"/>
      <c r="CK960" s="7795"/>
      <c r="CL960" s="7786"/>
      <c r="CM960" s="7786"/>
      <c r="CN960" s="7786"/>
      <c r="CO960" s="7786"/>
      <c r="CP960" s="7786"/>
      <c r="CQ960" s="7786"/>
      <c r="CR960" s="7786"/>
      <c r="CS960" s="7786"/>
      <c r="CT960" s="7786"/>
      <c r="CU960" s="7786"/>
      <c r="CV960" s="7702"/>
      <c r="CW960" s="7702"/>
      <c r="CX960" s="7702"/>
      <c r="CY960" s="7702"/>
      <c r="CZ960" s="7702"/>
    </row>
    <row r="961" spans="1:104" x14ac:dyDescent="0.2">
      <c r="A961" s="7699"/>
      <c r="B961" s="7699"/>
      <c r="C961" s="7702"/>
      <c r="D961" s="7702"/>
      <c r="E961" s="7702"/>
      <c r="F961" s="7702"/>
      <c r="G961" s="7702"/>
      <c r="H961" s="7702"/>
      <c r="I961" s="7702"/>
      <c r="J961" s="7702"/>
      <c r="K961" s="7702"/>
      <c r="L961" s="7702"/>
      <c r="M961" s="7702"/>
      <c r="N961" s="7702"/>
      <c r="O961" s="7702"/>
      <c r="P961" s="7702"/>
      <c r="Q961" s="7702"/>
      <c r="R961" s="7702"/>
      <c r="S961" s="7702"/>
      <c r="T961" s="7702"/>
      <c r="U961" s="7702"/>
      <c r="V961" s="7702"/>
      <c r="W961" s="7702"/>
      <c r="X961" s="7702"/>
      <c r="Y961" s="7702"/>
      <c r="Z961" s="7702"/>
      <c r="AA961" s="7702"/>
      <c r="AB961" s="7702"/>
      <c r="AC961" s="7702"/>
      <c r="AD961" s="7702"/>
      <c r="AE961" s="7702"/>
      <c r="AF961" s="7702"/>
      <c r="AG961" s="7702"/>
      <c r="AH961" s="7702"/>
      <c r="AI961" s="7702"/>
      <c r="AJ961" s="7702"/>
      <c r="AK961" s="7702"/>
      <c r="AL961" s="7702"/>
      <c r="AM961" s="7702"/>
      <c r="AN961" s="7702"/>
      <c r="AO961" s="7702"/>
      <c r="AP961" s="7702"/>
      <c r="AQ961" s="7702"/>
      <c r="AR961" s="7702"/>
      <c r="AS961" s="7702"/>
      <c r="AT961" s="7702"/>
      <c r="AU961" s="7702"/>
      <c r="AV961" s="7702"/>
      <c r="AW961" s="7702"/>
      <c r="AX961" s="7702"/>
      <c r="AY961" s="7702"/>
      <c r="AZ961" s="7702"/>
      <c r="BA961" s="7702"/>
      <c r="BB961" s="7702"/>
      <c r="BC961" s="7702"/>
      <c r="BD961" s="7702"/>
      <c r="BE961" s="7702"/>
      <c r="BF961" s="7702"/>
      <c r="BG961" s="7702"/>
      <c r="BH961" s="7702"/>
      <c r="BI961" s="7702"/>
      <c r="BJ961" s="7702"/>
      <c r="BK961" s="7702"/>
      <c r="BL961" s="7702"/>
      <c r="BM961" s="7702"/>
      <c r="BN961" s="7702"/>
      <c r="BO961" s="7702"/>
      <c r="BP961" s="7702"/>
      <c r="BQ961" s="7702"/>
      <c r="BR961" s="7702"/>
      <c r="BS961" s="8293"/>
      <c r="BT961" s="7735"/>
      <c r="BU961" s="7757">
        <f>CB936</f>
        <v>0</v>
      </c>
      <c r="BV961" s="7732">
        <f>BU945</f>
        <v>0</v>
      </c>
      <c r="BW961" s="7732" t="str">
        <f>CB942</f>
        <v>Head</v>
      </c>
      <c r="BX961" s="7732" t="inlineStr">
        <is>
          <t>1 gr.</t>
        </is>
      </c>
      <c r="BY961" s="7732">
        <f>BV957</f>
        <v>0</v>
      </c>
      <c r="BZ961" s="7728">
        <f>BV953</f>
        <v>0</v>
      </c>
      <c r="CA961" s="7732">
        <f t="shared" ref="CA961:CA962" si="117">BX953</f>
        <v>10.9</v>
      </c>
      <c r="CB961" s="7730">
        <f t="shared" ref="CB961:CB962" si="118">BY953</f>
        <v>0</v>
      </c>
      <c r="CC961" s="7734">
        <f t="shared" ref="CC961:CC962" si="119">BZ953</f>
        <v>-100</v>
      </c>
      <c r="CD961" s="7796"/>
      <c r="CE961" s="7795"/>
      <c r="CF961" s="7795"/>
      <c r="CG961" s="7795"/>
      <c r="CH961" s="7795"/>
      <c r="CI961" s="7795"/>
      <c r="CJ961" s="7795"/>
      <c r="CK961" s="7795"/>
      <c r="CL961" s="7786"/>
      <c r="CM961" s="7786"/>
      <c r="CN961" s="7786"/>
      <c r="CO961" s="7786"/>
      <c r="CP961" s="7786"/>
      <c r="CQ961" s="7786"/>
      <c r="CR961" s="7786"/>
      <c r="CS961" s="7786"/>
      <c r="CT961" s="7786"/>
      <c r="CU961" s="7786"/>
      <c r="CV961" s="7702"/>
      <c r="CW961" s="7702"/>
      <c r="CX961" s="7702"/>
      <c r="CY961" s="7702"/>
      <c r="CZ961" s="7702"/>
    </row>
    <row r="962" spans="1:104" x14ac:dyDescent="0.2">
      <c r="A962" s="7699"/>
      <c r="B962" s="7699"/>
      <c r="C962" s="7702"/>
      <c r="D962" s="7702"/>
      <c r="E962" s="7702"/>
      <c r="F962" s="7702"/>
      <c r="G962" s="7702"/>
      <c r="H962" s="7702"/>
      <c r="I962" s="7702"/>
      <c r="J962" s="7702"/>
      <c r="K962" s="7702"/>
      <c r="L962" s="7702"/>
      <c r="M962" s="7702"/>
      <c r="N962" s="7702"/>
      <c r="O962" s="7702"/>
      <c r="P962" s="7702"/>
      <c r="Q962" s="7702"/>
      <c r="R962" s="7702"/>
      <c r="S962" s="7702"/>
      <c r="T962" s="7702"/>
      <c r="U962" s="7702"/>
      <c r="V962" s="7702"/>
      <c r="W962" s="7702"/>
      <c r="X962" s="7702"/>
      <c r="Y962" s="7702"/>
      <c r="Z962" s="7702"/>
      <c r="AA962" s="7702"/>
      <c r="AB962" s="7702"/>
      <c r="AC962" s="7702"/>
      <c r="AD962" s="7702"/>
      <c r="AE962" s="7702"/>
      <c r="AF962" s="7702"/>
      <c r="AG962" s="7702"/>
      <c r="AH962" s="7702"/>
      <c r="AI962" s="7702"/>
      <c r="AJ962" s="7702"/>
      <c r="AK962" s="7702"/>
      <c r="AL962" s="7702"/>
      <c r="AM962" s="7702"/>
      <c r="AN962" s="7702"/>
      <c r="AO962" s="7702"/>
      <c r="AP962" s="7702"/>
      <c r="AQ962" s="7702"/>
      <c r="AR962" s="7702"/>
      <c r="AS962" s="7702"/>
      <c r="AT962" s="7702"/>
      <c r="AU962" s="7702"/>
      <c r="AV962" s="7702"/>
      <c r="AW962" s="7702"/>
      <c r="AX962" s="7702"/>
      <c r="AY962" s="7702"/>
      <c r="AZ962" s="7702"/>
      <c r="BA962" s="7702"/>
      <c r="BB962" s="7702"/>
      <c r="BC962" s="7702"/>
      <c r="BD962" s="7702"/>
      <c r="BE962" s="7702"/>
      <c r="BF962" s="7702"/>
      <c r="BG962" s="7702"/>
      <c r="BH962" s="7702"/>
      <c r="BI962" s="7702"/>
      <c r="BJ962" s="7702"/>
      <c r="BK962" s="7702"/>
      <c r="BL962" s="7702"/>
      <c r="BM962" s="7702"/>
      <c r="BN962" s="7702"/>
      <c r="BO962" s="7702"/>
      <c r="BP962" s="7702"/>
      <c r="BQ962" s="7702"/>
      <c r="BR962" s="7702"/>
      <c r="BS962" s="8293"/>
      <c r="BT962" s="7736"/>
      <c r="BU962" s="7757">
        <f>CB936</f>
        <v>0</v>
      </c>
      <c r="BV962" s="7730">
        <f>BU945</f>
        <v>0</v>
      </c>
      <c r="BW962" s="7731" t="str">
        <f>CB942</f>
        <v>Head</v>
      </c>
      <c r="BX962" s="7731" t="inlineStr">
        <is>
          <t>10 gr.</t>
        </is>
      </c>
      <c r="BY962" s="7730">
        <f>BV958</f>
        <v>0</v>
      </c>
      <c r="BZ962" s="7728">
        <f>BV954</f>
        <v>0</v>
      </c>
      <c r="CA962" s="7728">
        <f t="shared" si="117"/>
        <v>7.01</v>
      </c>
      <c r="CB962" s="7728">
        <f t="shared" si="118"/>
        <v>0</v>
      </c>
      <c r="CC962" s="7734">
        <f t="shared" si="119"/>
        <v>-100</v>
      </c>
      <c r="CD962" s="7796"/>
      <c r="CE962" s="7795"/>
      <c r="CF962" s="7795"/>
      <c r="CG962" s="7795"/>
      <c r="CH962" s="7795"/>
      <c r="CI962" s="7795"/>
      <c r="CJ962" s="7795"/>
      <c r="CK962" s="7795"/>
      <c r="CL962" s="7786"/>
      <c r="CM962" s="7786"/>
      <c r="CN962" s="7786"/>
      <c r="CO962" s="7786"/>
      <c r="CP962" s="7786"/>
      <c r="CQ962" s="7786"/>
      <c r="CR962" s="7786"/>
      <c r="CS962" s="7786"/>
      <c r="CT962" s="7786"/>
      <c r="CU962" s="7786"/>
      <c r="CV962" s="7702"/>
      <c r="CW962" s="7702"/>
      <c r="CX962" s="7702"/>
      <c r="CY962" s="7702"/>
      <c r="CZ962" s="7702"/>
    </row>
    <row r="963" spans="1:104" ht="13.5" thickBot="1" x14ac:dyDescent="0.25">
      <c r="A963" s="7699"/>
      <c r="B963" s="7699"/>
      <c r="C963" s="7702"/>
      <c r="D963" s="7702"/>
      <c r="E963" s="7702"/>
      <c r="F963" s="7702"/>
      <c r="G963" s="7702"/>
      <c r="H963" s="7702"/>
      <c r="I963" s="7702"/>
      <c r="J963" s="7702"/>
      <c r="K963" s="7702"/>
      <c r="L963" s="7702"/>
      <c r="M963" s="7702"/>
      <c r="N963" s="7702"/>
      <c r="O963" s="7702"/>
      <c r="P963" s="7702"/>
      <c r="Q963" s="7702"/>
      <c r="R963" s="7702"/>
      <c r="S963" s="7702"/>
      <c r="T963" s="7702"/>
      <c r="U963" s="7702"/>
      <c r="V963" s="7702"/>
      <c r="W963" s="7702"/>
      <c r="X963" s="7702"/>
      <c r="Y963" s="7702"/>
      <c r="Z963" s="7702"/>
      <c r="AA963" s="7702"/>
      <c r="AB963" s="7702"/>
      <c r="AC963" s="7702"/>
      <c r="AD963" s="7702"/>
      <c r="AE963" s="7702"/>
      <c r="AF963" s="7702"/>
      <c r="AG963" s="7702"/>
      <c r="AH963" s="7702"/>
      <c r="AI963" s="7702"/>
      <c r="AJ963" s="7702"/>
      <c r="AK963" s="7702"/>
      <c r="AL963" s="7702"/>
      <c r="AM963" s="7702"/>
      <c r="AN963" s="7702"/>
      <c r="AO963" s="7702"/>
      <c r="AP963" s="7702"/>
      <c r="AQ963" s="7702"/>
      <c r="AR963" s="7702"/>
      <c r="AS963" s="7702"/>
      <c r="AT963" s="7702"/>
      <c r="AU963" s="7702"/>
      <c r="AV963" s="7702"/>
      <c r="AW963" s="7702"/>
      <c r="AX963" s="7702"/>
      <c r="AY963" s="7702"/>
      <c r="AZ963" s="7702"/>
      <c r="BA963" s="7702"/>
      <c r="BB963" s="7702"/>
      <c r="BC963" s="7702"/>
      <c r="BD963" s="7702"/>
      <c r="BE963" s="7702"/>
      <c r="BF963" s="7702"/>
      <c r="BG963" s="7702"/>
      <c r="BH963" s="7702"/>
      <c r="BI963" s="7702"/>
      <c r="BJ963" s="7702"/>
      <c r="BK963" s="7702"/>
      <c r="BL963" s="7702"/>
      <c r="BM963" s="7702"/>
      <c r="BN963" s="7702"/>
      <c r="BO963" s="7702"/>
      <c r="BP963" s="7702"/>
      <c r="BQ963" s="7702"/>
      <c r="BR963" s="7702"/>
      <c r="BS963" s="8294"/>
      <c r="BT963" s="7737"/>
      <c r="BU963" s="7787"/>
      <c r="BV963" s="7788"/>
      <c r="BW963" s="7789"/>
      <c r="BX963" s="7790"/>
      <c r="BY963" s="7791"/>
      <c r="BZ963" s="7789"/>
      <c r="CA963" s="7790"/>
      <c r="CB963" s="7792"/>
      <c r="CC963" s="7793"/>
      <c r="CD963" s="7796"/>
      <c r="CE963" s="7795"/>
      <c r="CF963" s="7795"/>
      <c r="CG963" s="7795"/>
      <c r="CH963" s="7795"/>
      <c r="CI963" s="7795"/>
      <c r="CJ963" s="7795"/>
      <c r="CK963" s="7795"/>
      <c r="CL963" s="7786"/>
      <c r="CM963" s="7786"/>
      <c r="CN963" s="7786"/>
      <c r="CO963" s="7786"/>
      <c r="CP963" s="7786"/>
      <c r="CQ963" s="7786"/>
      <c r="CR963" s="7786"/>
      <c r="CS963" s="7786"/>
      <c r="CT963" s="7786"/>
      <c r="CU963" s="7786"/>
      <c r="CV963" s="7702"/>
      <c r="CW963" s="7702"/>
      <c r="CX963" s="7702"/>
      <c r="CY963" s="7702"/>
      <c r="CZ963" s="7702"/>
    </row>
    <row r="964" spans="1:104" x14ac:dyDescent="0.2">
      <c r="A964" s="7699"/>
      <c r="B964" s="7699"/>
      <c r="C964" s="7702"/>
      <c r="D964" s="7702"/>
      <c r="E964" s="7702"/>
      <c r="F964" s="7702"/>
      <c r="G964" s="7702"/>
      <c r="H964" s="7702"/>
      <c r="I964" s="7702"/>
      <c r="J964" s="7702"/>
      <c r="K964" s="7702"/>
      <c r="L964" s="7702"/>
      <c r="M964" s="7702"/>
      <c r="N964" s="7702"/>
      <c r="O964" s="7702"/>
      <c r="P964" s="7702"/>
      <c r="Q964" s="7702"/>
      <c r="R964" s="7702"/>
      <c r="S964" s="7702"/>
      <c r="T964" s="7702"/>
      <c r="U964" s="7702"/>
      <c r="V964" s="7702"/>
      <c r="W964" s="7702"/>
      <c r="X964" s="7702"/>
      <c r="Y964" s="7702"/>
      <c r="Z964" s="7702"/>
      <c r="AA964" s="7702"/>
      <c r="AB964" s="7702"/>
      <c r="AC964" s="7702"/>
      <c r="AD964" s="7702"/>
      <c r="AE964" s="7702"/>
      <c r="AF964" s="7702"/>
      <c r="AG964" s="7702"/>
      <c r="AH964" s="7702"/>
      <c r="AI964" s="7702"/>
      <c r="AJ964" s="7702"/>
      <c r="AK964" s="7702"/>
      <c r="AL964" s="7702"/>
      <c r="AM964" s="7702"/>
      <c r="AN964" s="7702"/>
      <c r="AO964" s="7702"/>
      <c r="AP964" s="7702"/>
      <c r="AQ964" s="7702"/>
      <c r="AR964" s="7702"/>
      <c r="AS964" s="7702"/>
      <c r="AT964" s="7702"/>
      <c r="AU964" s="7702"/>
      <c r="AV964" s="7702"/>
      <c r="AW964" s="7702"/>
      <c r="AX964" s="7702"/>
      <c r="AY964" s="7702"/>
      <c r="AZ964" s="7702"/>
      <c r="BA964" s="7702"/>
      <c r="BB964" s="7702"/>
      <c r="BC964" s="7702"/>
      <c r="BD964" s="7702"/>
      <c r="BE964" s="7702"/>
      <c r="BF964" s="7702"/>
      <c r="BG964" s="7702"/>
      <c r="BH964" s="7702"/>
      <c r="BI964" s="7702"/>
      <c r="BJ964" s="7702"/>
      <c r="BK964" s="7702"/>
      <c r="BL964" s="7702"/>
      <c r="BM964" s="7702"/>
      <c r="BN964" s="7702"/>
      <c r="BO964" s="7702"/>
      <c r="BP964" s="7702"/>
      <c r="BQ964" s="7702"/>
      <c r="BR964" s="7702"/>
      <c r="BS964" s="7702"/>
      <c r="BT964" s="7702"/>
      <c r="BU964" s="7702"/>
      <c r="BV964" s="7702"/>
      <c r="BW964" s="7702"/>
      <c r="BX964" s="7702"/>
      <c r="BY964" s="7702"/>
      <c r="BZ964" s="7702"/>
      <c r="CA964" s="7998"/>
      <c r="CB964" s="7702"/>
      <c r="CC964" s="7702"/>
      <c r="CD964" s="7795"/>
      <c r="CE964" s="7795"/>
      <c r="CF964" s="7795"/>
      <c r="CG964" s="7795"/>
      <c r="CH964" s="7795"/>
      <c r="CI964" s="7795"/>
      <c r="CJ964" s="7795"/>
      <c r="CK964" s="7795"/>
      <c r="CL964" s="7786"/>
      <c r="CM964" s="7786"/>
      <c r="CN964" s="7786"/>
      <c r="CO964" s="7786"/>
      <c r="CP964" s="7786"/>
      <c r="CQ964" s="7786"/>
      <c r="CR964" s="7786"/>
      <c r="CS964" s="7786"/>
      <c r="CT964" s="7786"/>
      <c r="CU964" s="7786"/>
      <c r="CV964" s="7702"/>
      <c r="CW964" s="7702"/>
      <c r="CX964" s="7702"/>
      <c r="CY964" s="7702"/>
      <c r="CZ964" s="7702"/>
    </row>
    <row r="965" spans="1:104" ht="13.5" thickBot="1" x14ac:dyDescent="0.25">
      <c r="A965" s="7699"/>
      <c r="B965" s="7699"/>
      <c r="C965" s="7702"/>
      <c r="D965" s="7702"/>
      <c r="E965" s="7702"/>
      <c r="F965" s="7702"/>
      <c r="G965" s="7702"/>
      <c r="H965" s="7702"/>
      <c r="I965" s="7702"/>
      <c r="J965" s="7702"/>
      <c r="K965" s="7702"/>
      <c r="L965" s="7702"/>
      <c r="M965" s="7702"/>
      <c r="N965" s="7702"/>
      <c r="O965" s="7702"/>
      <c r="P965" s="7702"/>
      <c r="Q965" s="7702"/>
      <c r="R965" s="7702"/>
      <c r="S965" s="7702"/>
      <c r="T965" s="7702"/>
      <c r="U965" s="7702"/>
      <c r="V965" s="7702"/>
      <c r="W965" s="7702"/>
      <c r="X965" s="7702"/>
      <c r="Y965" s="7702"/>
      <c r="Z965" s="7702"/>
      <c r="AA965" s="7702"/>
      <c r="AB965" s="7702"/>
      <c r="AC965" s="7702"/>
      <c r="AD965" s="7702"/>
      <c r="AE965" s="7702"/>
      <c r="AF965" s="7702"/>
      <c r="AG965" s="7702"/>
      <c r="AH965" s="7702"/>
      <c r="AI965" s="7702"/>
      <c r="AJ965" s="7702"/>
      <c r="AK965" s="7702"/>
      <c r="AL965" s="7702"/>
      <c r="AM965" s="7702"/>
      <c r="AN965" s="7702"/>
      <c r="AO965" s="7702"/>
      <c r="AP965" s="7702"/>
      <c r="AQ965" s="7702"/>
      <c r="AR965" s="7702"/>
      <c r="AS965" s="7702"/>
      <c r="AT965" s="7702"/>
      <c r="AU965" s="7702"/>
      <c r="AV965" s="7702"/>
      <c r="AW965" s="7702"/>
      <c r="AX965" s="7702"/>
      <c r="AY965" s="7702"/>
      <c r="AZ965" s="7702"/>
      <c r="BA965" s="7702"/>
      <c r="BB965" s="7702"/>
      <c r="BC965" s="7702"/>
      <c r="BD965" s="7702"/>
      <c r="BE965" s="7702"/>
      <c r="BF965" s="7702"/>
      <c r="BG965" s="7702"/>
      <c r="BH965" s="7702"/>
      <c r="BI965" s="7702"/>
      <c r="BJ965" s="7702"/>
      <c r="BK965" s="7702"/>
      <c r="BL965" s="7702"/>
      <c r="BM965" s="7702"/>
      <c r="BN965" s="7702"/>
      <c r="BO965" s="7702"/>
      <c r="BP965" s="7702"/>
      <c r="BQ965" s="7702"/>
      <c r="BR965" s="7702"/>
      <c r="BS965" s="7702"/>
      <c r="BT965" s="7702"/>
      <c r="BU965" s="7702"/>
      <c r="BV965" s="7702"/>
      <c r="BW965" s="7702"/>
      <c r="BX965" s="7702"/>
      <c r="BY965" s="7702"/>
      <c r="BZ965" s="7702"/>
      <c r="CA965" s="7998"/>
      <c r="CB965" s="7702"/>
      <c r="CC965" s="7702"/>
      <c r="CD965" s="7795"/>
      <c r="CE965" s="7795"/>
      <c r="CF965" s="7795"/>
      <c r="CG965" s="7795"/>
      <c r="CH965" s="7795"/>
      <c r="CI965" s="7795"/>
      <c r="CJ965" s="7795"/>
      <c r="CK965" s="7795"/>
      <c r="CL965" s="7786"/>
      <c r="CM965" s="7786"/>
      <c r="CN965" s="7786"/>
      <c r="CO965" s="7786"/>
      <c r="CP965" s="7786"/>
      <c r="CQ965" s="7786"/>
      <c r="CR965" s="7786"/>
      <c r="CS965" s="7786"/>
      <c r="CT965" s="7786"/>
      <c r="CU965" s="7786"/>
      <c r="CV965" s="7702"/>
      <c r="CW965" s="7702"/>
      <c r="CX965" s="7702"/>
      <c r="CY965" s="7702"/>
      <c r="CZ965" s="7702"/>
    </row>
    <row r="966" spans="1:104" ht="13.5" customHeight="1" thickBot="1" x14ac:dyDescent="0.25">
      <c r="A966" s="7699"/>
      <c r="B966" s="7699"/>
      <c r="C966" s="7702"/>
      <c r="D966" s="7702"/>
      <c r="E966" s="7702"/>
      <c r="F966" s="7702"/>
      <c r="G966" s="7702"/>
      <c r="H966" s="7702"/>
      <c r="I966" s="7702"/>
      <c r="J966" s="7702"/>
      <c r="K966" s="7702"/>
      <c r="L966" s="7702"/>
      <c r="M966" s="7702"/>
      <c r="N966" s="7702"/>
      <c r="O966" s="7702"/>
      <c r="P966" s="7702"/>
      <c r="Q966" s="7702"/>
      <c r="R966" s="7702"/>
      <c r="S966" s="7702"/>
      <c r="T966" s="7702"/>
      <c r="U966" s="7702"/>
      <c r="V966" s="7702"/>
      <c r="W966" s="7702"/>
      <c r="X966" s="7702"/>
      <c r="Y966" s="7702"/>
      <c r="Z966" s="7702"/>
      <c r="AA966" s="7702"/>
      <c r="AB966" s="7702"/>
      <c r="AC966" s="7702"/>
      <c r="AD966" s="7702"/>
      <c r="AE966" s="7702"/>
      <c r="AF966" s="7702"/>
      <c r="AG966" s="7702"/>
      <c r="AH966" s="7702"/>
      <c r="AI966" s="7702"/>
      <c r="AJ966" s="7702"/>
      <c r="AK966" s="7702"/>
      <c r="AL966" s="7702"/>
      <c r="AM966" s="7702"/>
      <c r="AN966" s="7702"/>
      <c r="AO966" s="7702"/>
      <c r="AP966" s="7702"/>
      <c r="AQ966" s="7702"/>
      <c r="AR966" s="7702"/>
      <c r="AS966" s="7702"/>
      <c r="AT966" s="7702"/>
      <c r="AU966" s="7702"/>
      <c r="AV966" s="7702"/>
      <c r="AW966" s="7702"/>
      <c r="AX966" s="7702"/>
      <c r="AY966" s="7702"/>
      <c r="AZ966" s="7702"/>
      <c r="BA966" s="7702"/>
      <c r="BB966" s="7702"/>
      <c r="BC966" s="7702"/>
      <c r="BD966" s="7702"/>
      <c r="BE966" s="7702"/>
      <c r="BF966" s="7702"/>
      <c r="BG966" s="7702"/>
      <c r="BH966" s="7702"/>
      <c r="BI966" s="7702"/>
      <c r="BJ966" s="7702"/>
      <c r="BK966" s="7702"/>
      <c r="BL966" s="7702"/>
      <c r="BM966" s="7702"/>
      <c r="BN966" s="7702"/>
      <c r="BO966" s="7702"/>
      <c r="BP966" s="7702"/>
      <c r="BQ966" s="7702"/>
      <c r="BR966" s="7702"/>
      <c r="BS966" s="8292" t="str">
        <f>CONCATENATE(BU976," MHz")</f>
        <v xml:space="preserve"> MHz</v>
      </c>
      <c r="BT966" s="7710"/>
      <c r="BU966" s="7706"/>
      <c r="BV966" s="7706"/>
      <c r="BW966" s="7706"/>
      <c r="BX966" s="7706"/>
      <c r="BY966" s="7706"/>
      <c r="BZ966" s="7706"/>
      <c r="CA966" s="7996"/>
      <c r="CB966" s="7706"/>
      <c r="CC966" s="7707"/>
      <c r="CD966" s="7812">
        <f>IF(CB973="Head",LOOKUP(CD968,$CI$42:$CI$85,$CG$42:$CG$85),IF(CB973="Body",LOOKUP(CD968,$CI$42:$CI$81,$CH$42:$CH$85),""))</f>
        <v>10.9</v>
      </c>
      <c r="CE966" s="7795"/>
      <c r="CF966" s="7795"/>
      <c r="CG966" s="7795"/>
      <c r="CH966" s="7795"/>
      <c r="CI966" s="7795"/>
      <c r="CJ966" s="7795"/>
      <c r="CK966" s="7795"/>
      <c r="CL966" s="7786"/>
      <c r="CM966" s="7786"/>
      <c r="CN966" s="7786"/>
      <c r="CO966" s="7786"/>
      <c r="CP966" s="7786"/>
      <c r="CQ966" s="7786"/>
      <c r="CR966" s="7786"/>
      <c r="CS966" s="7786"/>
      <c r="CT966" s="7786"/>
      <c r="CU966" s="7786"/>
      <c r="CV966" s="7702"/>
      <c r="CW966" s="7702"/>
      <c r="CX966" s="7702"/>
      <c r="CY966" s="7702"/>
      <c r="CZ966" s="7702"/>
    </row>
    <row r="967" spans="1:104" ht="13.5" thickBot="1" x14ac:dyDescent="0.25">
      <c r="A967" s="7699"/>
      <c r="B967" s="7699"/>
      <c r="C967" s="7702"/>
      <c r="D967" s="7702"/>
      <c r="E967" s="7702"/>
      <c r="F967" s="7702"/>
      <c r="G967" s="7702"/>
      <c r="H967" s="7702"/>
      <c r="I967" s="7702"/>
      <c r="J967" s="7702"/>
      <c r="K967" s="7702"/>
      <c r="L967" s="7702"/>
      <c r="M967" s="7702"/>
      <c r="N967" s="7702"/>
      <c r="O967" s="7702"/>
      <c r="P967" s="7702"/>
      <c r="Q967" s="7702"/>
      <c r="R967" s="7702"/>
      <c r="S967" s="7702"/>
      <c r="T967" s="7702"/>
      <c r="U967" s="7702"/>
      <c r="V967" s="7702"/>
      <c r="W967" s="7702"/>
      <c r="X967" s="7702"/>
      <c r="Y967" s="7702"/>
      <c r="Z967" s="7702"/>
      <c r="AA967" s="7702"/>
      <c r="AB967" s="7702"/>
      <c r="AC967" s="7702"/>
      <c r="AD967" s="7702"/>
      <c r="AE967" s="7702"/>
      <c r="AF967" s="7702"/>
      <c r="AG967" s="7702"/>
      <c r="AH967" s="7702"/>
      <c r="AI967" s="7702"/>
      <c r="AJ967" s="7702"/>
      <c r="AK967" s="7702"/>
      <c r="AL967" s="7702"/>
      <c r="AM967" s="7702"/>
      <c r="AN967" s="7702"/>
      <c r="AO967" s="7702"/>
      <c r="AP967" s="7702"/>
      <c r="AQ967" s="7702"/>
      <c r="AR967" s="7702"/>
      <c r="AS967" s="7702"/>
      <c r="AT967" s="7702"/>
      <c r="AU967" s="7702"/>
      <c r="AV967" s="7702"/>
      <c r="AW967" s="7702"/>
      <c r="AX967" s="7702"/>
      <c r="AY967" s="7702"/>
      <c r="AZ967" s="7702"/>
      <c r="BA967" s="7702"/>
      <c r="BB967" s="7702"/>
      <c r="BC967" s="7702"/>
      <c r="BD967" s="7702"/>
      <c r="BE967" s="7702"/>
      <c r="BF967" s="7702"/>
      <c r="BG967" s="7702"/>
      <c r="BH967" s="7702"/>
      <c r="BI967" s="7702"/>
      <c r="BJ967" s="7702"/>
      <c r="BK967" s="7702"/>
      <c r="BL967" s="7702"/>
      <c r="BM967" s="7702"/>
      <c r="BN967" s="7702"/>
      <c r="BO967" s="7702"/>
      <c r="BP967" s="7702"/>
      <c r="BQ967" s="7702"/>
      <c r="BR967" s="7702"/>
      <c r="BS967" s="8293"/>
      <c r="BT967" s="7705"/>
      <c r="BU967" s="7678" t="inlineStr">
        <is>
          <t>Calentamiento:</t>
        </is>
      </c>
      <c r="BV967" s="7717"/>
      <c r="BW967" s="7702"/>
      <c r="BX967" s="7679" t="inlineStr">
        <is>
          <t>Temperatura:</t>
        </is>
      </c>
      <c r="BY967" s="7721" t="e">
        <f>AVERAGE(BW970:BW971)</f>
        <v>#DIV/0!</v>
      </c>
      <c r="BZ967" s="7702"/>
      <c r="CA967" s="7997" t="inlineStr">
        <is>
          <t>Fecha (yyyy-mm-dd hh:mm:ss):</t>
        </is>
      </c>
      <c r="CB967" s="7815"/>
      <c r="CC967" s="7708"/>
      <c r="CD967" s="7813">
        <f>IF(CB973="Head",INDEX($CG$42:$CG$85,MATCH(CD966,$CG$42:$CG$85,0)+1),IF(CB973="Body",INDEX($CH$42:$CH$85,MATCH(CD966,$CH$42:$CH$85,0)+1)))</f>
        <v>7.01</v>
      </c>
      <c r="CE967" s="7795"/>
      <c r="CF967" s="7795"/>
      <c r="CG967" s="7795"/>
      <c r="CH967" s="7795"/>
      <c r="CI967" s="7795"/>
      <c r="CJ967" s="7795"/>
      <c r="CK967" s="7795"/>
      <c r="CL967" s="7786"/>
      <c r="CM967" s="7786"/>
      <c r="CN967" s="7786"/>
      <c r="CO967" s="7786"/>
      <c r="CP967" s="7786"/>
      <c r="CQ967" s="7786"/>
      <c r="CR967" s="7786"/>
      <c r="CS967" s="7786"/>
      <c r="CT967" s="7786"/>
      <c r="CU967" s="7786"/>
      <c r="CV967" s="7702"/>
      <c r="CW967" s="7702"/>
      <c r="CX967" s="7702"/>
      <c r="CY967" s="7702"/>
      <c r="CZ967" s="7702"/>
    </row>
    <row r="968" spans="1:104" ht="13.5" thickBot="1" x14ac:dyDescent="0.25">
      <c r="A968" s="7699"/>
      <c r="B968" s="7699"/>
      <c r="C968" s="7702"/>
      <c r="D968" s="7702"/>
      <c r="E968" s="7702"/>
      <c r="F968" s="7702"/>
      <c r="G968" s="7702"/>
      <c r="H968" s="7702"/>
      <c r="I968" s="7702"/>
      <c r="J968" s="7702"/>
      <c r="K968" s="7702"/>
      <c r="L968" s="7702"/>
      <c r="M968" s="7702"/>
      <c r="N968" s="7702"/>
      <c r="O968" s="7702"/>
      <c r="P968" s="7702"/>
      <c r="Q968" s="7702"/>
      <c r="R968" s="7702"/>
      <c r="S968" s="7702"/>
      <c r="T968" s="7702"/>
      <c r="U968" s="7702"/>
      <c r="V968" s="7702"/>
      <c r="W968" s="7702"/>
      <c r="X968" s="7702"/>
      <c r="Y968" s="7702"/>
      <c r="Z968" s="7702"/>
      <c r="AA968" s="7702"/>
      <c r="AB968" s="7702"/>
      <c r="AC968" s="7702"/>
      <c r="AD968" s="7702"/>
      <c r="AE968" s="7702"/>
      <c r="AF968" s="7702"/>
      <c r="AG968" s="7702"/>
      <c r="AH968" s="7702"/>
      <c r="AI968" s="7702"/>
      <c r="AJ968" s="7702"/>
      <c r="AK968" s="7702"/>
      <c r="AL968" s="7702"/>
      <c r="AM968" s="7702"/>
      <c r="AN968" s="7702"/>
      <c r="AO968" s="7702"/>
      <c r="AP968" s="7702"/>
      <c r="AQ968" s="7702"/>
      <c r="AR968" s="7702"/>
      <c r="AS968" s="7702"/>
      <c r="AT968" s="7702"/>
      <c r="AU968" s="7702"/>
      <c r="AV968" s="7702"/>
      <c r="AW968" s="7702"/>
      <c r="AX968" s="7702"/>
      <c r="AY968" s="7702"/>
      <c r="AZ968" s="7702"/>
      <c r="BA968" s="7702"/>
      <c r="BB968" s="7702"/>
      <c r="BC968" s="7702"/>
      <c r="BD968" s="7702"/>
      <c r="BE968" s="7702"/>
      <c r="BF968" s="7702"/>
      <c r="BG968" s="7702"/>
      <c r="BH968" s="7702"/>
      <c r="BI968" s="7702"/>
      <c r="BJ968" s="7702"/>
      <c r="BK968" s="7702"/>
      <c r="BL968" s="7702"/>
      <c r="BM968" s="7702"/>
      <c r="BN968" s="7702"/>
      <c r="BO968" s="7702"/>
      <c r="BP968" s="7702"/>
      <c r="BQ968" s="7702"/>
      <c r="BR968" s="7702"/>
      <c r="BS968" s="8293"/>
      <c r="BT968" s="7705"/>
      <c r="BU968" s="7702"/>
      <c r="BV968" s="7702"/>
      <c r="BW968" s="7702"/>
      <c r="BX968" s="7702"/>
      <c r="BY968" s="7702"/>
      <c r="BZ968" s="7702"/>
      <c r="CA968" s="7998"/>
      <c r="CB968" s="7702"/>
      <c r="CC968" s="7708"/>
      <c r="CD968" s="7814">
        <f>MATCH(CB969,$CF$15:$CF$36,0)</f>
        <v>3</v>
      </c>
      <c r="CE968" s="7795"/>
      <c r="CF968" s="7795"/>
      <c r="CG968" s="7795"/>
      <c r="CH968" s="7795"/>
      <c r="CI968" s="7795"/>
      <c r="CJ968" s="7795"/>
      <c r="CK968" s="7795"/>
      <c r="CL968" s="7786"/>
      <c r="CM968" s="7786"/>
      <c r="CN968" s="7786"/>
      <c r="CO968" s="7786"/>
      <c r="CP968" s="7786"/>
      <c r="CQ968" s="7786"/>
      <c r="CR968" s="7786"/>
      <c r="CS968" s="7786"/>
      <c r="CT968" s="7786"/>
      <c r="CU968" s="7786"/>
      <c r="CV968" s="7702"/>
      <c r="CW968" s="7702"/>
      <c r="CX968" s="7702"/>
      <c r="CY968" s="7702"/>
      <c r="CZ968" s="7702"/>
    </row>
    <row r="969" spans="1:104" ht="13.5" thickBot="1" x14ac:dyDescent="0.25">
      <c r="A969" s="7699"/>
      <c r="B969" s="7699"/>
      <c r="C969" s="7702"/>
      <c r="D969" s="7702"/>
      <c r="E969" s="7702"/>
      <c r="F969" s="7702"/>
      <c r="G969" s="7702"/>
      <c r="H969" s="7702"/>
      <c r="I969" s="7702"/>
      <c r="J969" s="7702"/>
      <c r="K969" s="7702"/>
      <c r="L969" s="7702"/>
      <c r="M969" s="7702"/>
      <c r="N969" s="7702"/>
      <c r="O969" s="7702"/>
      <c r="P969" s="7702"/>
      <c r="Q969" s="7702"/>
      <c r="R969" s="7702"/>
      <c r="S969" s="7702"/>
      <c r="T969" s="7702"/>
      <c r="U969" s="7702"/>
      <c r="V969" s="7702"/>
      <c r="W969" s="7702"/>
      <c r="X969" s="7702"/>
      <c r="Y969" s="7702"/>
      <c r="Z969" s="7702"/>
      <c r="AA969" s="7702"/>
      <c r="AB969" s="7702"/>
      <c r="AC969" s="7702"/>
      <c r="AD969" s="7702"/>
      <c r="AE969" s="7702"/>
      <c r="AF969" s="7702"/>
      <c r="AG969" s="7702"/>
      <c r="AH969" s="7702"/>
      <c r="AI969" s="7702"/>
      <c r="AJ969" s="7702"/>
      <c r="AK969" s="7702"/>
      <c r="AL969" s="7702"/>
      <c r="AM969" s="7702"/>
      <c r="AN969" s="7702"/>
      <c r="AO969" s="7702"/>
      <c r="AP969" s="7702"/>
      <c r="AQ969" s="7702"/>
      <c r="AR969" s="7702"/>
      <c r="AS969" s="7702"/>
      <c r="AT969" s="7702"/>
      <c r="AU969" s="7702"/>
      <c r="AV969" s="7702"/>
      <c r="AW969" s="7702"/>
      <c r="AX969" s="7702"/>
      <c r="AY969" s="7702"/>
      <c r="AZ969" s="7702"/>
      <c r="BA969" s="7702"/>
      <c r="BB969" s="7702"/>
      <c r="BC969" s="7702"/>
      <c r="BD969" s="7702"/>
      <c r="BE969" s="7702"/>
      <c r="BF969" s="7702"/>
      <c r="BG969" s="7702"/>
      <c r="BH969" s="7702"/>
      <c r="BI969" s="7702"/>
      <c r="BJ969" s="7702"/>
      <c r="BK969" s="7702"/>
      <c r="BL969" s="7702"/>
      <c r="BM969" s="7702"/>
      <c r="BN969" s="7702"/>
      <c r="BO969" s="7702"/>
      <c r="BP969" s="7702"/>
      <c r="BQ969" s="7702"/>
      <c r="BR969" s="7702"/>
      <c r="BS969" s="8293"/>
      <c r="BT969" s="7705"/>
      <c r="BU969" s="7671"/>
      <c r="BV969" s="7740" t="inlineStr">
        <is>
          <t>Hora</t>
        </is>
      </c>
      <c r="BW969" s="7741" t="inlineStr">
        <is>
          <t>Temperatura (ºC)</t>
        </is>
      </c>
      <c r="BX969" s="7742" t="inlineStr">
        <is>
          <t>Humedad (%)</t>
        </is>
      </c>
      <c r="BY969" s="7681" t="inlineStr">
        <is>
          <t>Temperatura Liq (ºC)</t>
        </is>
      </c>
      <c r="BZ969" s="7702"/>
      <c r="CA969" s="7679" t="inlineStr">
        <is>
          <t>Dipolo:</t>
        </is>
      </c>
      <c r="CB969" s="7999" t="inlineStr">
        <is>
          <t>D900V2 - SN 1d007</t>
        </is>
      </c>
      <c r="CC969" s="7708"/>
      <c r="CD969" s="7796"/>
      <c r="CE969" s="7795"/>
      <c r="CF969" s="7795"/>
      <c r="CG969" s="7795"/>
      <c r="CH969" s="7795"/>
      <c r="CI969" s="7795"/>
      <c r="CJ969" s="7795"/>
      <c r="CK969" s="7795"/>
      <c r="CL969" s="7786"/>
      <c r="CM969" s="7786"/>
      <c r="CN969" s="7786"/>
      <c r="CO969" s="7786"/>
      <c r="CP969" s="7786"/>
      <c r="CQ969" s="7786"/>
      <c r="CR969" s="7786"/>
      <c r="CS969" s="7786"/>
      <c r="CT969" s="7786"/>
      <c r="CU969" s="7786"/>
      <c r="CV969" s="7702"/>
      <c r="CW969" s="7702"/>
      <c r="CX969" s="7702"/>
      <c r="CY969" s="7702"/>
      <c r="CZ969" s="7702"/>
    </row>
    <row r="970" spans="1:104" ht="13.5" thickBot="1" x14ac:dyDescent="0.25">
      <c r="A970" s="7699"/>
      <c r="B970" s="7699"/>
      <c r="C970" s="7702"/>
      <c r="D970" s="7702"/>
      <c r="E970" s="7702"/>
      <c r="F970" s="7702"/>
      <c r="G970" s="7702"/>
      <c r="H970" s="7702"/>
      <c r="I970" s="7702"/>
      <c r="J970" s="7702"/>
      <c r="K970" s="7702"/>
      <c r="L970" s="7702"/>
      <c r="M970" s="7702"/>
      <c r="N970" s="7702"/>
      <c r="O970" s="7702"/>
      <c r="P970" s="7702"/>
      <c r="Q970" s="7702"/>
      <c r="R970" s="7702"/>
      <c r="S970" s="7702"/>
      <c r="T970" s="7702"/>
      <c r="U970" s="7702"/>
      <c r="V970" s="7702"/>
      <c r="W970" s="7702"/>
      <c r="X970" s="7702"/>
      <c r="Y970" s="7702"/>
      <c r="Z970" s="7702"/>
      <c r="AA970" s="7702"/>
      <c r="AB970" s="7702"/>
      <c r="AC970" s="7702"/>
      <c r="AD970" s="7702"/>
      <c r="AE970" s="7702"/>
      <c r="AF970" s="7702"/>
      <c r="AG970" s="7702"/>
      <c r="AH970" s="7702"/>
      <c r="AI970" s="7702"/>
      <c r="AJ970" s="7702"/>
      <c r="AK970" s="7702"/>
      <c r="AL970" s="7702"/>
      <c r="AM970" s="7702"/>
      <c r="AN970" s="7702"/>
      <c r="AO970" s="7702"/>
      <c r="AP970" s="7702"/>
      <c r="AQ970" s="7702"/>
      <c r="AR970" s="7702"/>
      <c r="AS970" s="7702"/>
      <c r="AT970" s="7702"/>
      <c r="AU970" s="7702"/>
      <c r="AV970" s="7702"/>
      <c r="AW970" s="7702"/>
      <c r="AX970" s="7702"/>
      <c r="AY970" s="7702"/>
      <c r="AZ970" s="7702"/>
      <c r="BA970" s="7702"/>
      <c r="BB970" s="7702"/>
      <c r="BC970" s="7702"/>
      <c r="BD970" s="7702"/>
      <c r="BE970" s="7702"/>
      <c r="BF970" s="7702"/>
      <c r="BG970" s="7702"/>
      <c r="BH970" s="7702"/>
      <c r="BI970" s="7702"/>
      <c r="BJ970" s="7702"/>
      <c r="BK970" s="7702"/>
      <c r="BL970" s="7702"/>
      <c r="BM970" s="7702"/>
      <c r="BN970" s="7702"/>
      <c r="BO970" s="7702"/>
      <c r="BP970" s="7702"/>
      <c r="BQ970" s="7702"/>
      <c r="BR970" s="7702"/>
      <c r="BS970" s="8293"/>
      <c r="BT970" s="7705"/>
      <c r="BU970" s="7738" t="inlineStr">
        <is>
          <t>Inicio</t>
        </is>
      </c>
      <c r="BV970" s="7743"/>
      <c r="BW970" s="7744"/>
      <c r="BX970" s="7744"/>
      <c r="BY970" s="7745"/>
      <c r="BZ970" s="7702"/>
      <c r="CA970" s="7679" t="inlineStr">
        <is>
          <t>Room</t>
        </is>
      </c>
      <c r="CB970" s="7724" t="inlineStr">
        <is>
          <t>Dasy6</t>
        </is>
      </c>
      <c r="CC970" s="7708"/>
      <c r="CD970" s="7796"/>
      <c r="CE970" s="7795"/>
      <c r="CF970" s="7795"/>
      <c r="CG970" s="7795"/>
      <c r="CH970" s="7795"/>
      <c r="CI970" s="7795"/>
      <c r="CJ970" s="7795"/>
      <c r="CK970" s="7795"/>
      <c r="CL970" s="7786"/>
      <c r="CM970" s="7786"/>
      <c r="CN970" s="7786"/>
      <c r="CO970" s="7786"/>
      <c r="CP970" s="7786"/>
      <c r="CQ970" s="7786"/>
      <c r="CR970" s="7786"/>
      <c r="CS970" s="7786"/>
      <c r="CT970" s="7786"/>
      <c r="CU970" s="7786"/>
      <c r="CV970" s="7702"/>
      <c r="CW970" s="7702"/>
      <c r="CX970" s="7702"/>
      <c r="CY970" s="7702"/>
      <c r="CZ970" s="7702"/>
    </row>
    <row r="971" spans="1:104" ht="13.5" thickBot="1" x14ac:dyDescent="0.25">
      <c r="A971" s="7699"/>
      <c r="B971" s="7699"/>
      <c r="C971" s="7702"/>
      <c r="D971" s="7702"/>
      <c r="E971" s="7702"/>
      <c r="F971" s="7702"/>
      <c r="G971" s="7702"/>
      <c r="H971" s="7702"/>
      <c r="I971" s="7702"/>
      <c r="J971" s="7702"/>
      <c r="K971" s="7702"/>
      <c r="L971" s="7702"/>
      <c r="M971" s="7702"/>
      <c r="N971" s="7702"/>
      <c r="O971" s="7702"/>
      <c r="P971" s="7702"/>
      <c r="Q971" s="7702"/>
      <c r="R971" s="7702"/>
      <c r="S971" s="7702"/>
      <c r="T971" s="7702"/>
      <c r="U971" s="7702"/>
      <c r="V971" s="7702"/>
      <c r="W971" s="7702"/>
      <c r="X971" s="7702"/>
      <c r="Y971" s="7702"/>
      <c r="Z971" s="7702"/>
      <c r="AA971" s="7702"/>
      <c r="AB971" s="7702"/>
      <c r="AC971" s="7702"/>
      <c r="AD971" s="7702"/>
      <c r="AE971" s="7702"/>
      <c r="AF971" s="7702"/>
      <c r="AG971" s="7702"/>
      <c r="AH971" s="7702"/>
      <c r="AI971" s="7702"/>
      <c r="AJ971" s="7702"/>
      <c r="AK971" s="7702"/>
      <c r="AL971" s="7702"/>
      <c r="AM971" s="7702"/>
      <c r="AN971" s="7702"/>
      <c r="AO971" s="7702"/>
      <c r="AP971" s="7702"/>
      <c r="AQ971" s="7702"/>
      <c r="AR971" s="7702"/>
      <c r="AS971" s="7702"/>
      <c r="AT971" s="7702"/>
      <c r="AU971" s="7702"/>
      <c r="AV971" s="7702"/>
      <c r="AW971" s="7702"/>
      <c r="AX971" s="7702"/>
      <c r="AY971" s="7702"/>
      <c r="AZ971" s="7702"/>
      <c r="BA971" s="7702"/>
      <c r="BB971" s="7702"/>
      <c r="BC971" s="7702"/>
      <c r="BD971" s="7702"/>
      <c r="BE971" s="7702"/>
      <c r="BF971" s="7702"/>
      <c r="BG971" s="7702"/>
      <c r="BH971" s="7702"/>
      <c r="BI971" s="7702"/>
      <c r="BJ971" s="7702"/>
      <c r="BK971" s="7702"/>
      <c r="BL971" s="7702"/>
      <c r="BM971" s="7702"/>
      <c r="BN971" s="7702"/>
      <c r="BO971" s="7702"/>
      <c r="BP971" s="7702"/>
      <c r="BQ971" s="7702"/>
      <c r="BR971" s="7702"/>
      <c r="BS971" s="8293"/>
      <c r="BT971" s="7705"/>
      <c r="BU971" s="7739" t="inlineStr">
        <is>
          <t>Fin</t>
        </is>
      </c>
      <c r="BV971" s="7682"/>
      <c r="BW971" s="7683"/>
      <c r="BX971" s="7683"/>
      <c r="BY971" s="7746"/>
      <c r="BZ971" s="7702"/>
      <c r="CA971" s="7679" t="inlineStr">
        <is>
          <t>Sonda:</t>
        </is>
      </c>
      <c r="CB971" s="7725" t="inlineStr">
        <is>
          <t>EX3DV4 - SN 7461</t>
        </is>
      </c>
      <c r="CC971" s="7708"/>
      <c r="CD971" s="7796"/>
      <c r="CE971" s="7795"/>
      <c r="CF971" s="7795"/>
      <c r="CG971" s="7795"/>
      <c r="CH971" s="7795"/>
      <c r="CI971" s="7795"/>
      <c r="CJ971" s="7795"/>
      <c r="CK971" s="7795"/>
      <c r="CL971" s="7786"/>
      <c r="CM971" s="7786"/>
      <c r="CN971" s="7786"/>
      <c r="CO971" s="7786"/>
      <c r="CP971" s="7786"/>
      <c r="CQ971" s="7786"/>
      <c r="CR971" s="7786"/>
      <c r="CS971" s="7786"/>
      <c r="CT971" s="7786"/>
      <c r="CU971" s="7786"/>
      <c r="CV971" s="7702"/>
      <c r="CW971" s="7702"/>
      <c r="CX971" s="7702"/>
      <c r="CY971" s="7702"/>
      <c r="CZ971" s="7702"/>
    </row>
    <row r="972" spans="1:104" ht="13.5" thickBot="1" x14ac:dyDescent="0.25">
      <c r="A972" s="7699"/>
      <c r="B972" s="7699"/>
      <c r="C972" s="7702"/>
      <c r="D972" s="7702"/>
      <c r="E972" s="7702"/>
      <c r="F972" s="7702"/>
      <c r="G972" s="7702"/>
      <c r="H972" s="7702"/>
      <c r="I972" s="7702"/>
      <c r="J972" s="7702"/>
      <c r="K972" s="7702"/>
      <c r="L972" s="7702"/>
      <c r="M972" s="7702"/>
      <c r="N972" s="7702"/>
      <c r="O972" s="7702"/>
      <c r="P972" s="7702"/>
      <c r="Q972" s="7702"/>
      <c r="R972" s="7702"/>
      <c r="S972" s="7702"/>
      <c r="T972" s="7702"/>
      <c r="U972" s="7702"/>
      <c r="V972" s="7702"/>
      <c r="W972" s="7702"/>
      <c r="X972" s="7702"/>
      <c r="Y972" s="7702"/>
      <c r="Z972" s="7702"/>
      <c r="AA972" s="7702"/>
      <c r="AB972" s="7702"/>
      <c r="AC972" s="7702"/>
      <c r="AD972" s="7702"/>
      <c r="AE972" s="7702"/>
      <c r="AF972" s="7702"/>
      <c r="AG972" s="7702"/>
      <c r="AH972" s="7702"/>
      <c r="AI972" s="7702"/>
      <c r="AJ972" s="7702"/>
      <c r="AK972" s="7702"/>
      <c r="AL972" s="7702"/>
      <c r="AM972" s="7702"/>
      <c r="AN972" s="7702"/>
      <c r="AO972" s="7702"/>
      <c r="AP972" s="7702"/>
      <c r="AQ972" s="7702"/>
      <c r="AR972" s="7702"/>
      <c r="AS972" s="7702"/>
      <c r="AT972" s="7702"/>
      <c r="AU972" s="7702"/>
      <c r="AV972" s="7702"/>
      <c r="AW972" s="7702"/>
      <c r="AX972" s="7702"/>
      <c r="AY972" s="7702"/>
      <c r="AZ972" s="7702"/>
      <c r="BA972" s="7702"/>
      <c r="BB972" s="7702"/>
      <c r="BC972" s="7702"/>
      <c r="BD972" s="7702"/>
      <c r="BE972" s="7702"/>
      <c r="BF972" s="7702"/>
      <c r="BG972" s="7702"/>
      <c r="BH972" s="7702"/>
      <c r="BI972" s="7702"/>
      <c r="BJ972" s="7702"/>
      <c r="BK972" s="7702"/>
      <c r="BL972" s="7702"/>
      <c r="BM972" s="7702"/>
      <c r="BN972" s="7702"/>
      <c r="BO972" s="7702"/>
      <c r="BP972" s="7702"/>
      <c r="BQ972" s="7702"/>
      <c r="BR972" s="7702"/>
      <c r="BS972" s="8293"/>
      <c r="BT972" s="7705"/>
      <c r="BU972" s="7702"/>
      <c r="BV972" s="7702"/>
      <c r="BW972" s="7702"/>
      <c r="BX972" s="7702"/>
      <c r="BY972" s="7702"/>
      <c r="BZ972" s="7702"/>
      <c r="CA972" s="7679" t="inlineStr">
        <is>
          <t>Cert. (EN/FCC/ISED):</t>
        </is>
      </c>
      <c r="CB972" s="7999" t="inlineStr">
        <is>
          <t>EN/FCC/ISED</t>
        </is>
      </c>
      <c r="CC972" s="7708"/>
      <c r="CD972" s="7796"/>
      <c r="CE972" s="7795"/>
      <c r="CF972" s="7795"/>
      <c r="CG972" s="7795"/>
      <c r="CH972" s="7795"/>
      <c r="CI972" s="7795"/>
      <c r="CJ972" s="7795"/>
      <c r="CK972" s="7795"/>
      <c r="CL972" s="7786"/>
      <c r="CM972" s="7786"/>
      <c r="CN972" s="7786"/>
      <c r="CO972" s="7786"/>
      <c r="CP972" s="7786"/>
      <c r="CQ972" s="7786"/>
      <c r="CR972" s="7786"/>
      <c r="CS972" s="7786"/>
      <c r="CT972" s="7786"/>
      <c r="CU972" s="7786"/>
      <c r="CV972" s="7702"/>
      <c r="CW972" s="7702"/>
      <c r="CX972" s="7702"/>
      <c r="CY972" s="7702"/>
      <c r="CZ972" s="7702"/>
    </row>
    <row r="973" spans="1:104" ht="13.5" thickBot="1" x14ac:dyDescent="0.25">
      <c r="A973" s="7699"/>
      <c r="B973" s="7699"/>
      <c r="C973" s="7702"/>
      <c r="D973" s="7702"/>
      <c r="E973" s="7702"/>
      <c r="F973" s="7702"/>
      <c r="G973" s="7702"/>
      <c r="H973" s="7702"/>
      <c r="I973" s="7702"/>
      <c r="J973" s="7702"/>
      <c r="K973" s="7702"/>
      <c r="L973" s="7702"/>
      <c r="M973" s="7702"/>
      <c r="N973" s="7702"/>
      <c r="O973" s="7702"/>
      <c r="P973" s="7702"/>
      <c r="Q973" s="7702"/>
      <c r="R973" s="7702"/>
      <c r="S973" s="7702"/>
      <c r="T973" s="7702"/>
      <c r="U973" s="7702"/>
      <c r="V973" s="7702"/>
      <c r="W973" s="7702"/>
      <c r="X973" s="7702"/>
      <c r="Y973" s="7702"/>
      <c r="Z973" s="7702"/>
      <c r="AA973" s="7702"/>
      <c r="AB973" s="7702"/>
      <c r="AC973" s="7702"/>
      <c r="AD973" s="7702"/>
      <c r="AE973" s="7702"/>
      <c r="AF973" s="7702"/>
      <c r="AG973" s="7702"/>
      <c r="AH973" s="7702"/>
      <c r="AI973" s="7702"/>
      <c r="AJ973" s="7702"/>
      <c r="AK973" s="7702"/>
      <c r="AL973" s="7702"/>
      <c r="AM973" s="7702"/>
      <c r="AN973" s="7702"/>
      <c r="AO973" s="7702"/>
      <c r="AP973" s="7702"/>
      <c r="AQ973" s="7702"/>
      <c r="AR973" s="7702"/>
      <c r="AS973" s="7702"/>
      <c r="AT973" s="7702"/>
      <c r="AU973" s="7702"/>
      <c r="AV973" s="7702"/>
      <c r="AW973" s="7702"/>
      <c r="AX973" s="7702"/>
      <c r="AY973" s="7702"/>
      <c r="AZ973" s="7702"/>
      <c r="BA973" s="7702"/>
      <c r="BB973" s="7702"/>
      <c r="BC973" s="7702"/>
      <c r="BD973" s="7702"/>
      <c r="BE973" s="7702"/>
      <c r="BF973" s="7702"/>
      <c r="BG973" s="7702"/>
      <c r="BH973" s="7702"/>
      <c r="BI973" s="7702"/>
      <c r="BJ973" s="7702"/>
      <c r="BK973" s="7702"/>
      <c r="BL973" s="7702"/>
      <c r="BM973" s="7702"/>
      <c r="BN973" s="7702"/>
      <c r="BO973" s="7702"/>
      <c r="BP973" s="7702"/>
      <c r="BQ973" s="7702"/>
      <c r="BR973" s="7702"/>
      <c r="BS973" s="8293"/>
      <c r="BT973" s="7705"/>
      <c r="BU973" s="7702"/>
      <c r="BV973" s="7702"/>
      <c r="BW973" s="7702"/>
      <c r="BX973" s="7702"/>
      <c r="BY973" s="7702"/>
      <c r="BZ973" s="7702"/>
      <c r="CA973" s="7679" t="inlineStr">
        <is>
          <t>Head/Body:</t>
        </is>
      </c>
      <c r="CB973" s="7724" t="inlineStr">
        <is>
          <t>Head</t>
        </is>
      </c>
      <c r="CC973" s="7708"/>
      <c r="CD973" s="7796"/>
      <c r="CE973" s="7795"/>
      <c r="CF973" s="7795"/>
      <c r="CG973" s="7795"/>
      <c r="CH973" s="7795"/>
      <c r="CI973" s="7795"/>
      <c r="CJ973" s="7795"/>
      <c r="CK973" s="7795"/>
      <c r="CL973" s="7786"/>
      <c r="CM973" s="7786"/>
      <c r="CN973" s="7786"/>
      <c r="CO973" s="7786"/>
      <c r="CP973" s="7786"/>
      <c r="CQ973" s="7786"/>
      <c r="CR973" s="7786"/>
      <c r="CS973" s="7786"/>
      <c r="CT973" s="7786"/>
      <c r="CU973" s="7786"/>
      <c r="CV973" s="7702"/>
      <c r="CW973" s="7702"/>
      <c r="CX973" s="7702"/>
      <c r="CY973" s="7702"/>
      <c r="CZ973" s="7702"/>
    </row>
    <row r="974" spans="1:104" x14ac:dyDescent="0.2">
      <c r="A974" s="7699"/>
      <c r="B974" s="7699"/>
      <c r="C974" s="7702"/>
      <c r="D974" s="7702"/>
      <c r="E974" s="7702"/>
      <c r="F974" s="7702"/>
      <c r="G974" s="7702"/>
      <c r="H974" s="7702"/>
      <c r="I974" s="7702"/>
      <c r="J974" s="7702"/>
      <c r="K974" s="7702"/>
      <c r="L974" s="7702"/>
      <c r="M974" s="7702"/>
      <c r="N974" s="7702"/>
      <c r="O974" s="7702"/>
      <c r="P974" s="7702"/>
      <c r="Q974" s="7702"/>
      <c r="R974" s="7702"/>
      <c r="S974" s="7702"/>
      <c r="T974" s="7702"/>
      <c r="U974" s="7702"/>
      <c r="V974" s="7702"/>
      <c r="W974" s="7702"/>
      <c r="X974" s="7702"/>
      <c r="Y974" s="7702"/>
      <c r="Z974" s="7702"/>
      <c r="AA974" s="7702"/>
      <c r="AB974" s="7702"/>
      <c r="AC974" s="7702"/>
      <c r="AD974" s="7702"/>
      <c r="AE974" s="7702"/>
      <c r="AF974" s="7702"/>
      <c r="AG974" s="7702"/>
      <c r="AH974" s="7702"/>
      <c r="AI974" s="7702"/>
      <c r="AJ974" s="7702"/>
      <c r="AK974" s="7702"/>
      <c r="AL974" s="7702"/>
      <c r="AM974" s="7702"/>
      <c r="AN974" s="7702"/>
      <c r="AO974" s="7702"/>
      <c r="AP974" s="7702"/>
      <c r="AQ974" s="7702"/>
      <c r="AR974" s="7702"/>
      <c r="AS974" s="7702"/>
      <c r="AT974" s="7702"/>
      <c r="AU974" s="7702"/>
      <c r="AV974" s="7702"/>
      <c r="AW974" s="7702"/>
      <c r="AX974" s="7702"/>
      <c r="AY974" s="7702"/>
      <c r="AZ974" s="7702"/>
      <c r="BA974" s="7702"/>
      <c r="BB974" s="7702"/>
      <c r="BC974" s="7702"/>
      <c r="BD974" s="7702"/>
      <c r="BE974" s="7702"/>
      <c r="BF974" s="7702"/>
      <c r="BG974" s="7702"/>
      <c r="BH974" s="7702"/>
      <c r="BI974" s="7702"/>
      <c r="BJ974" s="7702"/>
      <c r="BK974" s="7702"/>
      <c r="BL974" s="7702"/>
      <c r="BM974" s="7702"/>
      <c r="BN974" s="7702"/>
      <c r="BO974" s="7702"/>
      <c r="BP974" s="7702"/>
      <c r="BQ974" s="7702"/>
      <c r="BR974" s="7702"/>
      <c r="BS974" s="8293"/>
      <c r="BT974" s="7705"/>
      <c r="BU974" s="7684" t="inlineStr">
        <is>
          <t>Frecuencia</t>
        </is>
      </c>
      <c r="BV974" s="7685" t="inlineStr">
        <is>
          <t>Nivel Gen.</t>
        </is>
      </c>
      <c r="BW974" s="8295" t="inlineStr">
        <is>
          <t>Medidor de Potencia</t>
        </is>
      </c>
      <c r="BX974" s="8296"/>
      <c r="BY974" s="8297" t="inlineStr">
        <is>
          <t>Observaciones</t>
        </is>
      </c>
      <c r="BZ974" s="7703"/>
      <c r="CA974" s="7998"/>
      <c r="CB974" s="7702"/>
      <c r="CC974" s="7708"/>
      <c r="CD974" s="7796"/>
      <c r="CE974" s="7795"/>
      <c r="CF974" s="7795"/>
      <c r="CG974" s="7795"/>
      <c r="CH974" s="7795"/>
      <c r="CI974" s="7795"/>
      <c r="CJ974" s="7795"/>
      <c r="CK974" s="7795"/>
      <c r="CL974" s="7786"/>
      <c r="CM974" s="7786"/>
      <c r="CN974" s="7786"/>
      <c r="CO974" s="7786"/>
      <c r="CP974" s="7786"/>
      <c r="CQ974" s="7786"/>
      <c r="CR974" s="7786"/>
      <c r="CS974" s="7786"/>
      <c r="CT974" s="7786"/>
      <c r="CU974" s="7786"/>
      <c r="CV974" s="7702"/>
      <c r="CW974" s="7702"/>
      <c r="CX974" s="7702"/>
      <c r="CY974" s="7702"/>
      <c r="CZ974" s="7702"/>
    </row>
    <row r="975" spans="1:104" ht="13.5" thickBot="1" x14ac:dyDescent="0.25">
      <c r="A975" s="7699"/>
      <c r="B975" s="7699"/>
      <c r="C975" s="7702"/>
      <c r="D975" s="7702"/>
      <c r="E975" s="7702"/>
      <c r="F975" s="7702"/>
      <c r="G975" s="7702"/>
      <c r="H975" s="7702"/>
      <c r="I975" s="7702"/>
      <c r="J975" s="7702"/>
      <c r="K975" s="7702"/>
      <c r="L975" s="7702"/>
      <c r="M975" s="7702"/>
      <c r="N975" s="7702"/>
      <c r="O975" s="7702"/>
      <c r="P975" s="7702"/>
      <c r="Q975" s="7702"/>
      <c r="R975" s="7702"/>
      <c r="S975" s="7702"/>
      <c r="T975" s="7702"/>
      <c r="U975" s="7702"/>
      <c r="V975" s="7702"/>
      <c r="W975" s="7702"/>
      <c r="X975" s="7702"/>
      <c r="Y975" s="7702"/>
      <c r="Z975" s="7702"/>
      <c r="AA975" s="7702"/>
      <c r="AB975" s="7702"/>
      <c r="AC975" s="7702"/>
      <c r="AD975" s="7702"/>
      <c r="AE975" s="7702"/>
      <c r="AF975" s="7702"/>
      <c r="AG975" s="7702"/>
      <c r="AH975" s="7702"/>
      <c r="AI975" s="7702"/>
      <c r="AJ975" s="7702"/>
      <c r="AK975" s="7702"/>
      <c r="AL975" s="7702"/>
      <c r="AM975" s="7702"/>
      <c r="AN975" s="7702"/>
      <c r="AO975" s="7702"/>
      <c r="AP975" s="7702"/>
      <c r="AQ975" s="7702"/>
      <c r="AR975" s="7702"/>
      <c r="AS975" s="7702"/>
      <c r="AT975" s="7702"/>
      <c r="AU975" s="7702"/>
      <c r="AV975" s="7702"/>
      <c r="AW975" s="7702"/>
      <c r="AX975" s="7702"/>
      <c r="AY975" s="7702"/>
      <c r="AZ975" s="7702"/>
      <c r="BA975" s="7702"/>
      <c r="BB975" s="7702"/>
      <c r="BC975" s="7702"/>
      <c r="BD975" s="7702"/>
      <c r="BE975" s="7702"/>
      <c r="BF975" s="7702"/>
      <c r="BG975" s="7702"/>
      <c r="BH975" s="7702"/>
      <c r="BI975" s="7702"/>
      <c r="BJ975" s="7702"/>
      <c r="BK975" s="7702"/>
      <c r="BL975" s="7702"/>
      <c r="BM975" s="7702"/>
      <c r="BN975" s="7702"/>
      <c r="BO975" s="7702"/>
      <c r="BP975" s="7702"/>
      <c r="BQ975" s="7702"/>
      <c r="BR975" s="7702"/>
      <c r="BS975" s="8293"/>
      <c r="BT975" s="7705"/>
      <c r="BU975" s="7747" t="inlineStr">
        <is>
          <t>(MHz)</t>
        </is>
      </c>
      <c r="BV975" s="7748" t="inlineStr">
        <is>
          <t>(dBm)</t>
        </is>
      </c>
      <c r="BW975" s="7749" t="inlineStr">
        <is>
          <t>Sensor A (mW)</t>
        </is>
      </c>
      <c r="BX975" s="7749" t="inlineStr">
        <is>
          <t>Sensor B (dBm)</t>
        </is>
      </c>
      <c r="BY975" s="8298"/>
      <c r="BZ975" s="7703"/>
      <c r="CA975" s="7998"/>
      <c r="CB975" s="7702"/>
      <c r="CC975" s="7708"/>
      <c r="CD975" s="7796"/>
      <c r="CE975" s="7795"/>
      <c r="CF975" s="7795"/>
      <c r="CG975" s="7795"/>
      <c r="CH975" s="7795"/>
      <c r="CI975" s="7795"/>
      <c r="CJ975" s="7795"/>
      <c r="CK975" s="7795"/>
      <c r="CL975" s="7786"/>
      <c r="CM975" s="7786"/>
      <c r="CN975" s="7786"/>
      <c r="CO975" s="7786"/>
      <c r="CP975" s="7786"/>
      <c r="CQ975" s="7786"/>
      <c r="CR975" s="7786"/>
      <c r="CS975" s="7786"/>
      <c r="CT975" s="7786"/>
      <c r="CU975" s="7786"/>
      <c r="CV975" s="7702"/>
      <c r="CW975" s="7702"/>
      <c r="CX975" s="7702"/>
      <c r="CY975" s="7702"/>
      <c r="CZ975" s="7702"/>
    </row>
    <row r="976" spans="1:104" ht="13.5" thickBot="1" x14ac:dyDescent="0.25">
      <c r="A976" s="7699"/>
      <c r="B976" s="7699"/>
      <c r="C976" s="7702"/>
      <c r="D976" s="7702"/>
      <c r="E976" s="7702"/>
      <c r="F976" s="7702"/>
      <c r="G976" s="7702"/>
      <c r="H976" s="7702"/>
      <c r="I976" s="7702"/>
      <c r="J976" s="7702"/>
      <c r="K976" s="7702"/>
      <c r="L976" s="7702"/>
      <c r="M976" s="7702"/>
      <c r="N976" s="7702"/>
      <c r="O976" s="7702"/>
      <c r="P976" s="7702"/>
      <c r="Q976" s="7702"/>
      <c r="R976" s="7702"/>
      <c r="S976" s="7702"/>
      <c r="T976" s="7702"/>
      <c r="U976" s="7702"/>
      <c r="V976" s="7702"/>
      <c r="W976" s="7702"/>
      <c r="X976" s="7702"/>
      <c r="Y976" s="7702"/>
      <c r="Z976" s="7702"/>
      <c r="AA976" s="7702"/>
      <c r="AB976" s="7702"/>
      <c r="AC976" s="7702"/>
      <c r="AD976" s="7702"/>
      <c r="AE976" s="7702"/>
      <c r="AF976" s="7702"/>
      <c r="AG976" s="7702"/>
      <c r="AH976" s="7702"/>
      <c r="AI976" s="7702"/>
      <c r="AJ976" s="7702"/>
      <c r="AK976" s="7702"/>
      <c r="AL976" s="7702"/>
      <c r="AM976" s="7702"/>
      <c r="AN976" s="7702"/>
      <c r="AO976" s="7702"/>
      <c r="AP976" s="7702"/>
      <c r="AQ976" s="7702"/>
      <c r="AR976" s="7702"/>
      <c r="AS976" s="7702"/>
      <c r="AT976" s="7702"/>
      <c r="AU976" s="7702"/>
      <c r="AV976" s="7702"/>
      <c r="AW976" s="7702"/>
      <c r="AX976" s="7702"/>
      <c r="AY976" s="7702"/>
      <c r="AZ976" s="7702"/>
      <c r="BA976" s="7702"/>
      <c r="BB976" s="7702"/>
      <c r="BC976" s="7702"/>
      <c r="BD976" s="7702"/>
      <c r="BE976" s="7702"/>
      <c r="BF976" s="7702"/>
      <c r="BG976" s="7702"/>
      <c r="BH976" s="7702"/>
      <c r="BI976" s="7702"/>
      <c r="BJ976" s="7702"/>
      <c r="BK976" s="7702"/>
      <c r="BL976" s="7702"/>
      <c r="BM976" s="7702"/>
      <c r="BN976" s="7702"/>
      <c r="BO976" s="7702"/>
      <c r="BP976" s="7702"/>
      <c r="BQ976" s="7702"/>
      <c r="BR976" s="7702"/>
      <c r="BS976" s="8293"/>
      <c r="BT976" s="7705"/>
      <c r="BU976" s="8299"/>
      <c r="BV976" s="7722"/>
      <c r="BW976" s="8302">
        <v>250</v>
      </c>
      <c r="BX976" s="7751"/>
      <c r="BY976" s="7723" t="inlineStr">
        <is>
          <t>Aprox. 250/100mW</t>
        </is>
      </c>
      <c r="BZ976" s="7704" t="inlineStr">
        <is>
          <t>1º</t>
        </is>
      </c>
      <c r="CA976" s="7999"/>
      <c r="CB976" s="7702" t="inlineStr">
        <is>
          <t>Elegir valor de lista desplegable</t>
        </is>
      </c>
      <c r="CC976" s="7708"/>
      <c r="CD976" s="7796"/>
      <c r="CE976" s="7795"/>
      <c r="CF976" s="7795"/>
      <c r="CG976" s="7795"/>
      <c r="CH976" s="7795"/>
      <c r="CI976" s="7795"/>
      <c r="CJ976" s="7795"/>
      <c r="CK976" s="7795"/>
      <c r="CL976" s="7786"/>
      <c r="CM976" s="7786"/>
      <c r="CN976" s="7786"/>
      <c r="CO976" s="7786"/>
      <c r="CP976" s="7786"/>
      <c r="CQ976" s="7786"/>
      <c r="CR976" s="7786"/>
      <c r="CS976" s="7786"/>
      <c r="CT976" s="7786"/>
      <c r="CU976" s="7786"/>
      <c r="CV976" s="7702"/>
      <c r="CW976" s="7702"/>
      <c r="CX976" s="7702"/>
      <c r="CY976" s="7702"/>
      <c r="CZ976" s="7702"/>
    </row>
    <row r="977" spans="1:104" ht="13.5" thickBot="1" x14ac:dyDescent="0.25">
      <c r="A977" s="7699"/>
      <c r="B977" s="7699"/>
      <c r="C977" s="7702"/>
      <c r="D977" s="7702"/>
      <c r="E977" s="7702"/>
      <c r="F977" s="7702"/>
      <c r="G977" s="7702"/>
      <c r="H977" s="7702"/>
      <c r="I977" s="7702"/>
      <c r="J977" s="7702"/>
      <c r="K977" s="7702"/>
      <c r="L977" s="7702"/>
      <c r="M977" s="7702"/>
      <c r="N977" s="7702"/>
      <c r="O977" s="7702"/>
      <c r="P977" s="7702"/>
      <c r="Q977" s="7702"/>
      <c r="R977" s="7702"/>
      <c r="S977" s="7702"/>
      <c r="T977" s="7702"/>
      <c r="U977" s="7702"/>
      <c r="V977" s="7702"/>
      <c r="W977" s="7702"/>
      <c r="X977" s="7702"/>
      <c r="Y977" s="7702"/>
      <c r="Z977" s="7702"/>
      <c r="AA977" s="7702"/>
      <c r="AB977" s="7702"/>
      <c r="AC977" s="7702"/>
      <c r="AD977" s="7702"/>
      <c r="AE977" s="7702"/>
      <c r="AF977" s="7702"/>
      <c r="AG977" s="7702"/>
      <c r="AH977" s="7702"/>
      <c r="AI977" s="7702"/>
      <c r="AJ977" s="7702"/>
      <c r="AK977" s="7702"/>
      <c r="AL977" s="7702"/>
      <c r="AM977" s="7702"/>
      <c r="AN977" s="7702"/>
      <c r="AO977" s="7702"/>
      <c r="AP977" s="7702"/>
      <c r="AQ977" s="7702"/>
      <c r="AR977" s="7702"/>
      <c r="AS977" s="7702"/>
      <c r="AT977" s="7702"/>
      <c r="AU977" s="7702"/>
      <c r="AV977" s="7702"/>
      <c r="AW977" s="7702"/>
      <c r="AX977" s="7702"/>
      <c r="AY977" s="7702"/>
      <c r="AZ977" s="7702"/>
      <c r="BA977" s="7702"/>
      <c r="BB977" s="7702"/>
      <c r="BC977" s="7702"/>
      <c r="BD977" s="7702"/>
      <c r="BE977" s="7702"/>
      <c r="BF977" s="7702"/>
      <c r="BG977" s="7702"/>
      <c r="BH977" s="7702"/>
      <c r="BI977" s="7702"/>
      <c r="BJ977" s="7702"/>
      <c r="BK977" s="7702"/>
      <c r="BL977" s="7702"/>
      <c r="BM977" s="7702"/>
      <c r="BN977" s="7702"/>
      <c r="BO977" s="7702"/>
      <c r="BP977" s="7702"/>
      <c r="BQ977" s="7702"/>
      <c r="BR977" s="7702"/>
      <c r="BS977" s="8293"/>
      <c r="BT977" s="7705"/>
      <c r="BU977" s="8300"/>
      <c r="BV977" s="7750">
        <f>BV976</f>
        <v>0</v>
      </c>
      <c r="BW977" s="8303"/>
      <c r="BX977" s="7687"/>
      <c r="BY977" s="7711" t="inlineStr">
        <is>
          <t>Lectura estabilizada</t>
        </is>
      </c>
      <c r="BZ977" s="7704" t="inlineStr">
        <is>
          <t>2º</t>
        </is>
      </c>
      <c r="CA977" s="8000"/>
      <c r="CB977" s="7702" t="inlineStr">
        <is>
          <t>Insertar valor manualmente</t>
        </is>
      </c>
      <c r="CC977" s="7708"/>
      <c r="CD977" s="7796"/>
      <c r="CE977" s="7795"/>
      <c r="CF977" s="7795"/>
      <c r="CG977" s="7795"/>
      <c r="CH977" s="7795"/>
      <c r="CI977" s="7795"/>
      <c r="CJ977" s="7795"/>
      <c r="CK977" s="7795"/>
      <c r="CL977" s="7786"/>
      <c r="CM977" s="7786"/>
      <c r="CN977" s="7786"/>
      <c r="CO977" s="7786"/>
      <c r="CP977" s="7786"/>
      <c r="CQ977" s="7786"/>
      <c r="CR977" s="7786"/>
      <c r="CS977" s="7786"/>
      <c r="CT977" s="7786"/>
      <c r="CU977" s="7786"/>
      <c r="CV977" s="7702"/>
      <c r="CW977" s="7702"/>
      <c r="CX977" s="7702"/>
      <c r="CY977" s="7702"/>
      <c r="CZ977" s="7702"/>
    </row>
    <row r="978" spans="1:104" ht="13.5" thickBot="1" x14ac:dyDescent="0.25">
      <c r="A978" s="7699"/>
      <c r="B978" s="7699"/>
      <c r="C978" s="7702"/>
      <c r="D978" s="7702"/>
      <c r="E978" s="7702"/>
      <c r="F978" s="7702"/>
      <c r="G978" s="7702"/>
      <c r="H978" s="7702"/>
      <c r="I978" s="7702"/>
      <c r="J978" s="7702"/>
      <c r="K978" s="7702"/>
      <c r="L978" s="7702"/>
      <c r="M978" s="7702"/>
      <c r="N978" s="7702"/>
      <c r="O978" s="7702"/>
      <c r="P978" s="7702"/>
      <c r="Q978" s="7702"/>
      <c r="R978" s="7702"/>
      <c r="S978" s="7702"/>
      <c r="T978" s="7702"/>
      <c r="U978" s="7702"/>
      <c r="V978" s="7702"/>
      <c r="W978" s="7702"/>
      <c r="X978" s="7702"/>
      <c r="Y978" s="7702"/>
      <c r="Z978" s="7702"/>
      <c r="AA978" s="7702"/>
      <c r="AB978" s="7702"/>
      <c r="AC978" s="7702"/>
      <c r="AD978" s="7702"/>
      <c r="AE978" s="7702"/>
      <c r="AF978" s="7702"/>
      <c r="AG978" s="7702"/>
      <c r="AH978" s="7702"/>
      <c r="AI978" s="7702"/>
      <c r="AJ978" s="7702"/>
      <c r="AK978" s="7702"/>
      <c r="AL978" s="7702"/>
      <c r="AM978" s="7702"/>
      <c r="AN978" s="7702"/>
      <c r="AO978" s="7702"/>
      <c r="AP978" s="7702"/>
      <c r="AQ978" s="7702"/>
      <c r="AR978" s="7702"/>
      <c r="AS978" s="7702"/>
      <c r="AT978" s="7702"/>
      <c r="AU978" s="7702"/>
      <c r="AV978" s="7702"/>
      <c r="AW978" s="7702"/>
      <c r="AX978" s="7702"/>
      <c r="AY978" s="7702"/>
      <c r="AZ978" s="7702"/>
      <c r="BA978" s="7702"/>
      <c r="BB978" s="7702"/>
      <c r="BC978" s="7702"/>
      <c r="BD978" s="7702"/>
      <c r="BE978" s="7702"/>
      <c r="BF978" s="7702"/>
      <c r="BG978" s="7702"/>
      <c r="BH978" s="7702"/>
      <c r="BI978" s="7702"/>
      <c r="BJ978" s="7702"/>
      <c r="BK978" s="7702"/>
      <c r="BL978" s="7702"/>
      <c r="BM978" s="7702"/>
      <c r="BN978" s="7702"/>
      <c r="BO978" s="7702"/>
      <c r="BP978" s="7702"/>
      <c r="BQ978" s="7702"/>
      <c r="BR978" s="7702"/>
      <c r="BS978" s="8293"/>
      <c r="BT978" s="7705"/>
      <c r="BU978" s="8300"/>
      <c r="BV978" s="7750">
        <f>BV976</f>
        <v>0</v>
      </c>
      <c r="BW978" s="8303"/>
      <c r="BX978" s="7687"/>
      <c r="BY978" s="7711" t="inlineStr">
        <is>
          <t>Cambio al dipolo</t>
        </is>
      </c>
      <c r="BZ978" s="7704" t="inlineStr">
        <is>
          <t>3º</t>
        </is>
      </c>
      <c r="CA978" s="8001"/>
      <c r="CB978" s="7702" t="inlineStr">
        <is>
          <t>Copiar valores de software de Temp/Hum</t>
        </is>
      </c>
      <c r="CC978" s="7708"/>
      <c r="CD978" s="7796"/>
      <c r="CE978" s="7795"/>
      <c r="CF978" s="7795"/>
      <c r="CG978" s="7795"/>
      <c r="CH978" s="7795"/>
      <c r="CI978" s="7795"/>
      <c r="CJ978" s="7795"/>
      <c r="CK978" s="7795"/>
      <c r="CL978" s="7786"/>
      <c r="CM978" s="7786"/>
      <c r="CN978" s="7786"/>
      <c r="CO978" s="7786"/>
      <c r="CP978" s="7786"/>
      <c r="CQ978" s="7786"/>
      <c r="CR978" s="7786"/>
      <c r="CS978" s="7786"/>
      <c r="CT978" s="7786"/>
      <c r="CU978" s="7786"/>
      <c r="CV978" s="7702"/>
      <c r="CW978" s="7702"/>
      <c r="CX978" s="7702"/>
      <c r="CY978" s="7702"/>
      <c r="CZ978" s="7702"/>
    </row>
    <row r="979" spans="1:104" ht="13.5" thickBot="1" x14ac:dyDescent="0.25">
      <c r="A979" s="7699"/>
      <c r="B979" s="7699"/>
      <c r="C979" s="7702"/>
      <c r="D979" s="7702"/>
      <c r="E979" s="7702"/>
      <c r="F979" s="7702"/>
      <c r="G979" s="7702"/>
      <c r="H979" s="7702"/>
      <c r="I979" s="7702"/>
      <c r="J979" s="7702"/>
      <c r="K979" s="7702"/>
      <c r="L979" s="7702"/>
      <c r="M979" s="7702"/>
      <c r="N979" s="7702"/>
      <c r="O979" s="7702"/>
      <c r="P979" s="7702"/>
      <c r="Q979" s="7702"/>
      <c r="R979" s="7702"/>
      <c r="S979" s="7702"/>
      <c r="T979" s="7702"/>
      <c r="U979" s="7702"/>
      <c r="V979" s="7702"/>
      <c r="W979" s="7702"/>
      <c r="X979" s="7702"/>
      <c r="Y979" s="7702"/>
      <c r="Z979" s="7702"/>
      <c r="AA979" s="7702"/>
      <c r="AB979" s="7702"/>
      <c r="AC979" s="7702"/>
      <c r="AD979" s="7702"/>
      <c r="AE979" s="7702"/>
      <c r="AF979" s="7702"/>
      <c r="AG979" s="7702"/>
      <c r="AH979" s="7702"/>
      <c r="AI979" s="7702"/>
      <c r="AJ979" s="7702"/>
      <c r="AK979" s="7702"/>
      <c r="AL979" s="7702"/>
      <c r="AM979" s="7702"/>
      <c r="AN979" s="7702"/>
      <c r="AO979" s="7702"/>
      <c r="AP979" s="7702"/>
      <c r="AQ979" s="7702"/>
      <c r="AR979" s="7702"/>
      <c r="AS979" s="7702"/>
      <c r="AT979" s="7702"/>
      <c r="AU979" s="7702"/>
      <c r="AV979" s="7702"/>
      <c r="AW979" s="7702"/>
      <c r="AX979" s="7702"/>
      <c r="AY979" s="7702"/>
      <c r="AZ979" s="7702"/>
      <c r="BA979" s="7702"/>
      <c r="BB979" s="7702"/>
      <c r="BC979" s="7702"/>
      <c r="BD979" s="7702"/>
      <c r="BE979" s="7702"/>
      <c r="BF979" s="7702"/>
      <c r="BG979" s="7702"/>
      <c r="BH979" s="7702"/>
      <c r="BI979" s="7702"/>
      <c r="BJ979" s="7702"/>
      <c r="BK979" s="7702"/>
      <c r="BL979" s="7702"/>
      <c r="BM979" s="7702"/>
      <c r="BN979" s="7702"/>
      <c r="BO979" s="7702"/>
      <c r="BP979" s="7702"/>
      <c r="BQ979" s="7702"/>
      <c r="BR979" s="7702"/>
      <c r="BS979" s="8293"/>
      <c r="BT979" s="7705"/>
      <c r="BU979" s="8300"/>
      <c r="BV979" s="7687"/>
      <c r="BW979" s="8303"/>
      <c r="BX979" s="7687"/>
      <c r="BY979" s="7711" t="inlineStr">
        <is>
          <t>Ajuste</t>
        </is>
      </c>
      <c r="BZ979" s="7704" t="inlineStr">
        <is>
          <t>4º</t>
        </is>
      </c>
      <c r="CA979" s="8002"/>
      <c r="CB979" s="7702" t="inlineStr">
        <is>
          <t>Celdas bloqueadas</t>
        </is>
      </c>
      <c r="CC979" s="7708"/>
      <c r="CD979" s="7796"/>
      <c r="CE979" s="7795"/>
      <c r="CF979" s="7795"/>
      <c r="CG979" s="7795"/>
      <c r="CH979" s="7795"/>
      <c r="CI979" s="7795"/>
      <c r="CJ979" s="7795"/>
      <c r="CK979" s="7795"/>
      <c r="CL979" s="7786"/>
      <c r="CM979" s="7786"/>
      <c r="CN979" s="7786"/>
      <c r="CO979" s="7786"/>
      <c r="CP979" s="7786"/>
      <c r="CQ979" s="7786"/>
      <c r="CR979" s="7786"/>
      <c r="CS979" s="7786"/>
      <c r="CT979" s="7786"/>
      <c r="CU979" s="7786"/>
      <c r="CV979" s="7702"/>
      <c r="CW979" s="7702"/>
      <c r="CX979" s="7702"/>
      <c r="CY979" s="7702"/>
      <c r="CZ979" s="7702"/>
    </row>
    <row r="980" spans="1:104" x14ac:dyDescent="0.2">
      <c r="A980" s="7699"/>
      <c r="B980" s="7699"/>
      <c r="C980" s="7702"/>
      <c r="D980" s="7702"/>
      <c r="E980" s="7702"/>
      <c r="F980" s="7702"/>
      <c r="G980" s="7702"/>
      <c r="H980" s="7702"/>
      <c r="I980" s="7702"/>
      <c r="J980" s="7702"/>
      <c r="K980" s="7702"/>
      <c r="L980" s="7702"/>
      <c r="M980" s="7702"/>
      <c r="N980" s="7702"/>
      <c r="O980" s="7702"/>
      <c r="P980" s="7702"/>
      <c r="Q980" s="7702"/>
      <c r="R980" s="7702"/>
      <c r="S980" s="7702"/>
      <c r="T980" s="7702"/>
      <c r="U980" s="7702"/>
      <c r="V980" s="7702"/>
      <c r="W980" s="7702"/>
      <c r="X980" s="7702"/>
      <c r="Y980" s="7702"/>
      <c r="Z980" s="7702"/>
      <c r="AA980" s="7702"/>
      <c r="AB980" s="7702"/>
      <c r="AC980" s="7702"/>
      <c r="AD980" s="7702"/>
      <c r="AE980" s="7702"/>
      <c r="AF980" s="7702"/>
      <c r="AG980" s="7702"/>
      <c r="AH980" s="7702"/>
      <c r="AI980" s="7702"/>
      <c r="AJ980" s="7702"/>
      <c r="AK980" s="7702"/>
      <c r="AL980" s="7702"/>
      <c r="AM980" s="7702"/>
      <c r="AN980" s="7702"/>
      <c r="AO980" s="7702"/>
      <c r="AP980" s="7702"/>
      <c r="AQ980" s="7702"/>
      <c r="AR980" s="7702"/>
      <c r="AS980" s="7702"/>
      <c r="AT980" s="7702"/>
      <c r="AU980" s="7702"/>
      <c r="AV980" s="7702"/>
      <c r="AW980" s="7702"/>
      <c r="AX980" s="7702"/>
      <c r="AY980" s="7702"/>
      <c r="AZ980" s="7702"/>
      <c r="BA980" s="7702"/>
      <c r="BB980" s="7702"/>
      <c r="BC980" s="7702"/>
      <c r="BD980" s="7702"/>
      <c r="BE980" s="7702"/>
      <c r="BF980" s="7702"/>
      <c r="BG980" s="7702"/>
      <c r="BH980" s="7702"/>
      <c r="BI980" s="7702"/>
      <c r="BJ980" s="7702"/>
      <c r="BK980" s="7702"/>
      <c r="BL980" s="7702"/>
      <c r="BM980" s="7702"/>
      <c r="BN980" s="7702"/>
      <c r="BO980" s="7702"/>
      <c r="BP980" s="7702"/>
      <c r="BQ980" s="7702"/>
      <c r="BR980" s="7702"/>
      <c r="BS980" s="8293"/>
      <c r="BT980" s="7705"/>
      <c r="BU980" s="8300"/>
      <c r="BV980" s="7750">
        <f>BV979</f>
        <v>0</v>
      </c>
      <c r="BW980" s="8303"/>
      <c r="BX980" s="7688">
        <f>BX979</f>
        <v>0</v>
      </c>
      <c r="BY980" s="7711" t="inlineStr">
        <is>
          <t>Máx durante ensayo</t>
        </is>
      </c>
      <c r="BZ980" s="7704" t="inlineStr">
        <is>
          <t>5º</t>
        </is>
      </c>
      <c r="CA980" s="7998"/>
      <c r="CB980" s="7702"/>
      <c r="CC980" s="7708"/>
      <c r="CD980" s="7796"/>
      <c r="CE980" s="7795"/>
      <c r="CF980" s="7795"/>
      <c r="CG980" s="7795"/>
      <c r="CH980" s="7795"/>
      <c r="CI980" s="7795"/>
      <c r="CJ980" s="7795"/>
      <c r="CK980" s="7795"/>
      <c r="CL980" s="7786"/>
      <c r="CM980" s="7786"/>
      <c r="CN980" s="7786"/>
      <c r="CO980" s="7786"/>
      <c r="CP980" s="7786"/>
      <c r="CQ980" s="7786"/>
      <c r="CR980" s="7786"/>
      <c r="CS980" s="7786"/>
      <c r="CT980" s="7786"/>
      <c r="CU980" s="7786"/>
      <c r="CV980" s="7702"/>
      <c r="CW980" s="7702"/>
      <c r="CX980" s="7702"/>
      <c r="CY980" s="7702"/>
      <c r="CZ980" s="7702"/>
    </row>
    <row r="981" spans="1:104" ht="13.5" thickBot="1" x14ac:dyDescent="0.25">
      <c r="A981" s="7699"/>
      <c r="B981" s="7699"/>
      <c r="C981" s="7702"/>
      <c r="D981" s="7702"/>
      <c r="E981" s="7702"/>
      <c r="F981" s="7702"/>
      <c r="G981" s="7702"/>
      <c r="H981" s="7702"/>
      <c r="I981" s="7702"/>
      <c r="J981" s="7702"/>
      <c r="K981" s="7702"/>
      <c r="L981" s="7702"/>
      <c r="M981" s="7702"/>
      <c r="N981" s="7702"/>
      <c r="O981" s="7702"/>
      <c r="P981" s="7702"/>
      <c r="Q981" s="7702"/>
      <c r="R981" s="7702"/>
      <c r="S981" s="7702"/>
      <c r="T981" s="7702"/>
      <c r="U981" s="7702"/>
      <c r="V981" s="7702"/>
      <c r="W981" s="7702"/>
      <c r="X981" s="7702"/>
      <c r="Y981" s="7702"/>
      <c r="Z981" s="7702"/>
      <c r="AA981" s="7702"/>
      <c r="AB981" s="7702"/>
      <c r="AC981" s="7702"/>
      <c r="AD981" s="7702"/>
      <c r="AE981" s="7702"/>
      <c r="AF981" s="7702"/>
      <c r="AG981" s="7702"/>
      <c r="AH981" s="7702"/>
      <c r="AI981" s="7702"/>
      <c r="AJ981" s="7702"/>
      <c r="AK981" s="7702"/>
      <c r="AL981" s="7702"/>
      <c r="AM981" s="7702"/>
      <c r="AN981" s="7702"/>
      <c r="AO981" s="7702"/>
      <c r="AP981" s="7702"/>
      <c r="AQ981" s="7702"/>
      <c r="AR981" s="7702"/>
      <c r="AS981" s="7702"/>
      <c r="AT981" s="7702"/>
      <c r="AU981" s="7702"/>
      <c r="AV981" s="7702"/>
      <c r="AW981" s="7702"/>
      <c r="AX981" s="7702"/>
      <c r="AY981" s="7702"/>
      <c r="AZ981" s="7702"/>
      <c r="BA981" s="7702"/>
      <c r="BB981" s="7702"/>
      <c r="BC981" s="7702"/>
      <c r="BD981" s="7702"/>
      <c r="BE981" s="7702"/>
      <c r="BF981" s="7702"/>
      <c r="BG981" s="7702"/>
      <c r="BH981" s="7702"/>
      <c r="BI981" s="7702"/>
      <c r="BJ981" s="7702"/>
      <c r="BK981" s="7702"/>
      <c r="BL981" s="7702"/>
      <c r="BM981" s="7702"/>
      <c r="BN981" s="7702"/>
      <c r="BO981" s="7702"/>
      <c r="BP981" s="7702"/>
      <c r="BQ981" s="7702"/>
      <c r="BR981" s="7702"/>
      <c r="BS981" s="8293"/>
      <c r="BT981" s="7705"/>
      <c r="BU981" s="8301"/>
      <c r="BV981" s="7752">
        <f>BV979</f>
        <v>0</v>
      </c>
      <c r="BW981" s="8304"/>
      <c r="BX981" s="7689">
        <f>BX979</f>
        <v>0</v>
      </c>
      <c r="BY981" s="7712" t="inlineStr">
        <is>
          <t>Mín durante ensayo</t>
        </is>
      </c>
      <c r="BZ981" s="7704" t="inlineStr">
        <is>
          <t>6º</t>
        </is>
      </c>
      <c r="CA981" s="7998"/>
      <c r="CB981" s="7702"/>
      <c r="CC981" s="7708"/>
      <c r="CD981" s="7796"/>
      <c r="CE981" s="7795"/>
      <c r="CF981" s="7795"/>
      <c r="CG981" s="7795"/>
      <c r="CH981" s="7795"/>
      <c r="CI981" s="7795"/>
      <c r="CJ981" s="7795"/>
      <c r="CK981" s="7795"/>
      <c r="CL981" s="7786"/>
      <c r="CM981" s="7786"/>
      <c r="CN981" s="7786"/>
      <c r="CO981" s="7786"/>
      <c r="CP981" s="7786"/>
      <c r="CQ981" s="7786"/>
      <c r="CR981" s="7786"/>
      <c r="CS981" s="7786"/>
      <c r="CT981" s="7786"/>
      <c r="CU981" s="7786"/>
      <c r="CV981" s="7702"/>
      <c r="CW981" s="7702"/>
      <c r="CX981" s="7702"/>
      <c r="CY981" s="7702"/>
      <c r="CZ981" s="7702"/>
    </row>
    <row r="982" spans="1:104" ht="13.5" thickBot="1" x14ac:dyDescent="0.25">
      <c r="A982" s="7699"/>
      <c r="B982" s="7699"/>
      <c r="C982" s="7702"/>
      <c r="D982" s="7702"/>
      <c r="E982" s="7702"/>
      <c r="F982" s="7702"/>
      <c r="G982" s="7702"/>
      <c r="H982" s="7702"/>
      <c r="I982" s="7702"/>
      <c r="J982" s="7702"/>
      <c r="K982" s="7702"/>
      <c r="L982" s="7702"/>
      <c r="M982" s="7702"/>
      <c r="N982" s="7702"/>
      <c r="O982" s="7702"/>
      <c r="P982" s="7702"/>
      <c r="Q982" s="7702"/>
      <c r="R982" s="7702"/>
      <c r="S982" s="7702"/>
      <c r="T982" s="7702"/>
      <c r="U982" s="7702"/>
      <c r="V982" s="7702"/>
      <c r="W982" s="7702"/>
      <c r="X982" s="7702"/>
      <c r="Y982" s="7702"/>
      <c r="Z982" s="7702"/>
      <c r="AA982" s="7702"/>
      <c r="AB982" s="7702"/>
      <c r="AC982" s="7702"/>
      <c r="AD982" s="7702"/>
      <c r="AE982" s="7702"/>
      <c r="AF982" s="7702"/>
      <c r="AG982" s="7702"/>
      <c r="AH982" s="7702"/>
      <c r="AI982" s="7702"/>
      <c r="AJ982" s="7702"/>
      <c r="AK982" s="7702"/>
      <c r="AL982" s="7702"/>
      <c r="AM982" s="7702"/>
      <c r="AN982" s="7702"/>
      <c r="AO982" s="7702"/>
      <c r="AP982" s="7702"/>
      <c r="AQ982" s="7702"/>
      <c r="AR982" s="7702"/>
      <c r="AS982" s="7702"/>
      <c r="AT982" s="7702"/>
      <c r="AU982" s="7702"/>
      <c r="AV982" s="7702"/>
      <c r="AW982" s="7702"/>
      <c r="AX982" s="7702"/>
      <c r="AY982" s="7702"/>
      <c r="AZ982" s="7702"/>
      <c r="BA982" s="7702"/>
      <c r="BB982" s="7702"/>
      <c r="BC982" s="7702"/>
      <c r="BD982" s="7702"/>
      <c r="BE982" s="7702"/>
      <c r="BF982" s="7702"/>
      <c r="BG982" s="7702"/>
      <c r="BH982" s="7702"/>
      <c r="BI982" s="7702"/>
      <c r="BJ982" s="7702"/>
      <c r="BK982" s="7702"/>
      <c r="BL982" s="7702"/>
      <c r="BM982" s="7702"/>
      <c r="BN982" s="7702"/>
      <c r="BO982" s="7702"/>
      <c r="BP982" s="7702"/>
      <c r="BQ982" s="7702"/>
      <c r="BR982" s="7702"/>
      <c r="BS982" s="8293"/>
      <c r="BT982" s="7705"/>
      <c r="BU982" s="7702"/>
      <c r="BV982" s="7702"/>
      <c r="BW982" s="7702"/>
      <c r="BX982" s="7680"/>
      <c r="BY982" s="7702"/>
      <c r="BZ982" s="7702"/>
      <c r="CA982" s="7998"/>
      <c r="CB982" s="7702"/>
      <c r="CC982" s="7708"/>
      <c r="CD982" s="7796"/>
      <c r="CE982" s="7795"/>
      <c r="CF982" s="7795"/>
      <c r="CG982" s="7795"/>
      <c r="CH982" s="7795"/>
      <c r="CI982" s="7795"/>
      <c r="CJ982" s="7795"/>
      <c r="CK982" s="7795"/>
      <c r="CL982" s="7786"/>
      <c r="CM982" s="7786"/>
      <c r="CN982" s="7786"/>
      <c r="CO982" s="7786"/>
      <c r="CP982" s="7786"/>
      <c r="CQ982" s="7786"/>
      <c r="CR982" s="7786"/>
      <c r="CS982" s="7786"/>
      <c r="CT982" s="7786"/>
      <c r="CU982" s="7786"/>
      <c r="CV982" s="7702"/>
      <c r="CW982" s="7702"/>
      <c r="CX982" s="7702"/>
      <c r="CY982" s="7702"/>
      <c r="CZ982" s="7702"/>
    </row>
    <row r="983" spans="1:104" ht="13.5" thickBot="1" x14ac:dyDescent="0.25">
      <c r="A983" s="7699"/>
      <c r="B983" s="7699"/>
      <c r="C983" s="7702"/>
      <c r="D983" s="7702"/>
      <c r="E983" s="7702"/>
      <c r="F983" s="7702"/>
      <c r="G983" s="7702"/>
      <c r="H983" s="7702"/>
      <c r="I983" s="7702"/>
      <c r="J983" s="7702"/>
      <c r="K983" s="7702"/>
      <c r="L983" s="7702"/>
      <c r="M983" s="7702"/>
      <c r="N983" s="7702"/>
      <c r="O983" s="7702"/>
      <c r="P983" s="7702"/>
      <c r="Q983" s="7702"/>
      <c r="R983" s="7702"/>
      <c r="S983" s="7702"/>
      <c r="T983" s="7702"/>
      <c r="U983" s="7702"/>
      <c r="V983" s="7702"/>
      <c r="W983" s="7702"/>
      <c r="X983" s="7702"/>
      <c r="Y983" s="7702"/>
      <c r="Z983" s="7702"/>
      <c r="AA983" s="7702"/>
      <c r="AB983" s="7702"/>
      <c r="AC983" s="7702"/>
      <c r="AD983" s="7702"/>
      <c r="AE983" s="7702"/>
      <c r="AF983" s="7702"/>
      <c r="AG983" s="7702"/>
      <c r="AH983" s="7702"/>
      <c r="AI983" s="7702"/>
      <c r="AJ983" s="7702"/>
      <c r="AK983" s="7702"/>
      <c r="AL983" s="7702"/>
      <c r="AM983" s="7702"/>
      <c r="AN983" s="7702"/>
      <c r="AO983" s="7702"/>
      <c r="AP983" s="7702"/>
      <c r="AQ983" s="7702"/>
      <c r="AR983" s="7702"/>
      <c r="AS983" s="7702"/>
      <c r="AT983" s="7702"/>
      <c r="AU983" s="7702"/>
      <c r="AV983" s="7702"/>
      <c r="AW983" s="7702"/>
      <c r="AX983" s="7702"/>
      <c r="AY983" s="7702"/>
      <c r="AZ983" s="7702"/>
      <c r="BA983" s="7702"/>
      <c r="BB983" s="7702"/>
      <c r="BC983" s="7702"/>
      <c r="BD983" s="7702"/>
      <c r="BE983" s="7702"/>
      <c r="BF983" s="7702"/>
      <c r="BG983" s="7702"/>
      <c r="BH983" s="7702"/>
      <c r="BI983" s="7702"/>
      <c r="BJ983" s="7702"/>
      <c r="BK983" s="7702"/>
      <c r="BL983" s="7702"/>
      <c r="BM983" s="7702"/>
      <c r="BN983" s="7702"/>
      <c r="BO983" s="7702"/>
      <c r="BP983" s="7702"/>
      <c r="BQ983" s="7702"/>
      <c r="BR983" s="7702"/>
      <c r="BS983" s="8293"/>
      <c r="BT983" s="7705"/>
      <c r="BU983" s="7690"/>
      <c r="BV983" s="7686" t="inlineStr">
        <is>
          <t>Medida SAR</t>
        </is>
      </c>
      <c r="BW983" s="7691" t="inlineStr">
        <is>
          <t>Valor en antena</t>
        </is>
      </c>
      <c r="BX983" s="7691" t="inlineStr">
        <is>
          <t>SAR 1W</t>
        </is>
      </c>
      <c r="BY983" s="7691" t="inlineStr">
        <is>
          <t>SAR W/g</t>
        </is>
      </c>
      <c r="BZ983" s="7691" t="inlineStr">
        <is>
          <t>Desviacion (%)</t>
        </is>
      </c>
      <c r="CA983" s="7692" t="inlineStr">
        <is>
          <t>Veredicto</t>
        </is>
      </c>
      <c r="CB983" s="7703"/>
      <c r="CC983" s="7709"/>
      <c r="CD983" s="7796"/>
      <c r="CE983" s="7795"/>
      <c r="CF983" s="7795"/>
      <c r="CG983" s="7795"/>
      <c r="CH983" s="7795"/>
      <c r="CI983" s="7795"/>
      <c r="CJ983" s="7795"/>
      <c r="CK983" s="7795"/>
      <c r="CL983" s="7786"/>
      <c r="CM983" s="7786"/>
      <c r="CN983" s="7786"/>
      <c r="CO983" s="7786"/>
      <c r="CP983" s="7786"/>
      <c r="CQ983" s="7786"/>
      <c r="CR983" s="7786"/>
      <c r="CS983" s="7786"/>
      <c r="CT983" s="7786"/>
      <c r="CU983" s="7786"/>
      <c r="CV983" s="7702"/>
      <c r="CW983" s="7702"/>
      <c r="CX983" s="7702"/>
      <c r="CY983" s="7702"/>
      <c r="CZ983" s="7702"/>
    </row>
    <row r="984" spans="1:104" x14ac:dyDescent="0.2">
      <c r="A984" s="7699"/>
      <c r="B984" s="7699"/>
      <c r="C984" s="7702"/>
      <c r="D984" s="7702"/>
      <c r="E984" s="7702"/>
      <c r="F984" s="7702"/>
      <c r="G984" s="7702"/>
      <c r="H984" s="7702"/>
      <c r="I984" s="7702"/>
      <c r="J984" s="7702"/>
      <c r="K984" s="7702"/>
      <c r="L984" s="7702"/>
      <c r="M984" s="7702"/>
      <c r="N984" s="7702"/>
      <c r="O984" s="7702"/>
      <c r="P984" s="7702"/>
      <c r="Q984" s="7702"/>
      <c r="R984" s="7702"/>
      <c r="S984" s="7702"/>
      <c r="T984" s="7702"/>
      <c r="U984" s="7702"/>
      <c r="V984" s="7702"/>
      <c r="W984" s="7702"/>
      <c r="X984" s="7702"/>
      <c r="Y984" s="7702"/>
      <c r="Z984" s="7702"/>
      <c r="AA984" s="7702"/>
      <c r="AB984" s="7702"/>
      <c r="AC984" s="7702"/>
      <c r="AD984" s="7702"/>
      <c r="AE984" s="7702"/>
      <c r="AF984" s="7702"/>
      <c r="AG984" s="7702"/>
      <c r="AH984" s="7702"/>
      <c r="AI984" s="7702"/>
      <c r="AJ984" s="7702"/>
      <c r="AK984" s="7702"/>
      <c r="AL984" s="7702"/>
      <c r="AM984" s="7702"/>
      <c r="AN984" s="7702"/>
      <c r="AO984" s="7702"/>
      <c r="AP984" s="7702"/>
      <c r="AQ984" s="7702"/>
      <c r="AR984" s="7702"/>
      <c r="AS984" s="7702"/>
      <c r="AT984" s="7702"/>
      <c r="AU984" s="7702"/>
      <c r="AV984" s="7702"/>
      <c r="AW984" s="7702"/>
      <c r="AX984" s="7702"/>
      <c r="AY984" s="7702"/>
      <c r="AZ984" s="7702"/>
      <c r="BA984" s="7702"/>
      <c r="BB984" s="7702"/>
      <c r="BC984" s="7702"/>
      <c r="BD984" s="7702"/>
      <c r="BE984" s="7702"/>
      <c r="BF984" s="7702"/>
      <c r="BG984" s="7702"/>
      <c r="BH984" s="7702"/>
      <c r="BI984" s="7702"/>
      <c r="BJ984" s="7702"/>
      <c r="BK984" s="7702"/>
      <c r="BL984" s="7702"/>
      <c r="BM984" s="7702"/>
      <c r="BN984" s="7702"/>
      <c r="BO984" s="7702"/>
      <c r="BP984" s="7702"/>
      <c r="BQ984" s="7702"/>
      <c r="BR984" s="7702"/>
      <c r="BS984" s="8293"/>
      <c r="BT984" s="7705"/>
      <c r="BU984" s="7719" t="inlineStr">
        <is>
          <t>SAR(1g)</t>
        </is>
      </c>
      <c r="BV984" s="7693"/>
      <c r="BW984" s="7713">
        <f>POWER(10,(((10*LOG10(BW976))+(AVERAGE(BX980:BX981)-BX977))/10))</f>
        <v>250.00000000000011</v>
      </c>
      <c r="BX984" s="8161">
        <f>CD966</f>
        <v>10.9</v>
      </c>
      <c r="BY984" s="7713">
        <f>BV984*1000/BW984</f>
        <v>0</v>
      </c>
      <c r="BZ984" s="7713">
        <f>((BY984-BX984)*100)/BX984</f>
        <v>-100</v>
      </c>
      <c r="CA984" s="7715" t="str">
        <f>IF(ABS(BZ984)&lt;10,"Válido","No Válido")</f>
        <v>No Válido</v>
      </c>
      <c r="CB984" s="7703"/>
      <c r="CC984" s="7709"/>
      <c r="CD984" s="7796"/>
      <c r="CE984" s="7795"/>
      <c r="CF984" s="7795"/>
      <c r="CG984" s="7795"/>
      <c r="CH984" s="7795"/>
      <c r="CI984" s="7795"/>
      <c r="CJ984" s="7795"/>
      <c r="CK984" s="7795"/>
      <c r="CL984" s="7786"/>
      <c r="CM984" s="7786"/>
      <c r="CN984" s="7786"/>
      <c r="CO984" s="7786"/>
      <c r="CP984" s="7786"/>
      <c r="CQ984" s="7786"/>
      <c r="CR984" s="7786"/>
      <c r="CS984" s="7786"/>
      <c r="CT984" s="7786"/>
      <c r="CU984" s="7786"/>
      <c r="CV984" s="7702"/>
      <c r="CW984" s="7702"/>
      <c r="CX984" s="7702"/>
      <c r="CY984" s="7702"/>
      <c r="CZ984" s="7702"/>
    </row>
    <row r="985" spans="1:104" ht="13.5" thickBot="1" x14ac:dyDescent="0.25">
      <c r="A985" s="7699"/>
      <c r="B985" s="7699"/>
      <c r="C985" s="7702"/>
      <c r="D985" s="7702"/>
      <c r="E985" s="7702"/>
      <c r="F985" s="7702"/>
      <c r="G985" s="7702"/>
      <c r="H985" s="7702"/>
      <c r="I985" s="7702"/>
      <c r="J985" s="7702"/>
      <c r="K985" s="7702"/>
      <c r="L985" s="7702"/>
      <c r="M985" s="7702"/>
      <c r="N985" s="7702"/>
      <c r="O985" s="7702"/>
      <c r="P985" s="7702"/>
      <c r="Q985" s="7702"/>
      <c r="R985" s="7702"/>
      <c r="S985" s="7702"/>
      <c r="T985" s="7702"/>
      <c r="U985" s="7702"/>
      <c r="V985" s="7702"/>
      <c r="W985" s="7702"/>
      <c r="X985" s="7702"/>
      <c r="Y985" s="7702"/>
      <c r="Z985" s="7702"/>
      <c r="AA985" s="7702"/>
      <c r="AB985" s="7702"/>
      <c r="AC985" s="7702"/>
      <c r="AD985" s="7702"/>
      <c r="AE985" s="7702"/>
      <c r="AF985" s="7702"/>
      <c r="AG985" s="7702"/>
      <c r="AH985" s="7702"/>
      <c r="AI985" s="7702"/>
      <c r="AJ985" s="7702"/>
      <c r="AK985" s="7702"/>
      <c r="AL985" s="7702"/>
      <c r="AM985" s="7702"/>
      <c r="AN985" s="7702"/>
      <c r="AO985" s="7702"/>
      <c r="AP985" s="7702"/>
      <c r="AQ985" s="7702"/>
      <c r="AR985" s="7702"/>
      <c r="AS985" s="7702"/>
      <c r="AT985" s="7702"/>
      <c r="AU985" s="7702"/>
      <c r="AV985" s="7702"/>
      <c r="AW985" s="7702"/>
      <c r="AX985" s="7702"/>
      <c r="AY985" s="7702"/>
      <c r="AZ985" s="7702"/>
      <c r="BA985" s="7702"/>
      <c r="BB985" s="7702"/>
      <c r="BC985" s="7702"/>
      <c r="BD985" s="7702"/>
      <c r="BE985" s="7702"/>
      <c r="BF985" s="7702"/>
      <c r="BG985" s="7702"/>
      <c r="BH985" s="7702"/>
      <c r="BI985" s="7702"/>
      <c r="BJ985" s="7702"/>
      <c r="BK985" s="7702"/>
      <c r="BL985" s="7702"/>
      <c r="BM985" s="7702"/>
      <c r="BN985" s="7702"/>
      <c r="BO985" s="7702"/>
      <c r="BP985" s="7702"/>
      <c r="BQ985" s="7702"/>
      <c r="BR985" s="7702"/>
      <c r="BS985" s="8293"/>
      <c r="BT985" s="7705"/>
      <c r="BU985" s="7720" t="inlineStr">
        <is>
          <t>SAR(10g)</t>
        </is>
      </c>
      <c r="BV985" s="7694"/>
      <c r="BW985" s="7714">
        <f>POWER(10,(((10*LOG10(BW976))+(AVERAGE(BX980:BX981)-BX977))/10))</f>
        <v>250.00000000000011</v>
      </c>
      <c r="BX985" s="8162">
        <f>CD967</f>
        <v>7.01</v>
      </c>
      <c r="BY985" s="7714">
        <f>BV985*1000/BW985</f>
        <v>0</v>
      </c>
      <c r="BZ985" s="7714">
        <f>((BY985-BX985)*100)/BX985</f>
        <v>-100</v>
      </c>
      <c r="CA985" s="7716" t="str">
        <f>IF(ABS(BZ985)&lt;10,"Válido","No Válido")</f>
        <v>No Válido</v>
      </c>
      <c r="CB985" s="7703"/>
      <c r="CC985" s="7709"/>
      <c r="CD985" s="7796"/>
      <c r="CE985" s="7795"/>
      <c r="CF985" s="7795"/>
      <c r="CG985" s="7795"/>
      <c r="CH985" s="7795"/>
      <c r="CI985" s="7795"/>
      <c r="CJ985" s="7795"/>
      <c r="CK985" s="7795"/>
      <c r="CL985" s="7786"/>
      <c r="CM985" s="7786"/>
      <c r="CN985" s="7786"/>
      <c r="CO985" s="7786"/>
      <c r="CP985" s="7786"/>
      <c r="CQ985" s="7786"/>
      <c r="CR985" s="7786"/>
      <c r="CS985" s="7786"/>
      <c r="CT985" s="7786"/>
      <c r="CU985" s="7786"/>
      <c r="CV985" s="7702"/>
      <c r="CW985" s="7702"/>
      <c r="CX985" s="7702"/>
      <c r="CY985" s="7702"/>
      <c r="CZ985" s="7702"/>
    </row>
    <row r="986" spans="1:104" ht="13.5" thickBot="1" x14ac:dyDescent="0.25">
      <c r="A986" s="7699"/>
      <c r="B986" s="7699"/>
      <c r="C986" s="7702"/>
      <c r="D986" s="7702"/>
      <c r="E986" s="7702"/>
      <c r="F986" s="7702"/>
      <c r="G986" s="7702"/>
      <c r="H986" s="7702"/>
      <c r="I986" s="7702"/>
      <c r="J986" s="7702"/>
      <c r="K986" s="7702"/>
      <c r="L986" s="7702"/>
      <c r="M986" s="7702"/>
      <c r="N986" s="7702"/>
      <c r="O986" s="7702"/>
      <c r="P986" s="7702"/>
      <c r="Q986" s="7702"/>
      <c r="R986" s="7702"/>
      <c r="S986" s="7702"/>
      <c r="T986" s="7702"/>
      <c r="U986" s="7702"/>
      <c r="V986" s="7702"/>
      <c r="W986" s="7702"/>
      <c r="X986" s="7702"/>
      <c r="Y986" s="7702"/>
      <c r="Z986" s="7702"/>
      <c r="AA986" s="7702"/>
      <c r="AB986" s="7702"/>
      <c r="AC986" s="7702"/>
      <c r="AD986" s="7702"/>
      <c r="AE986" s="7702"/>
      <c r="AF986" s="7702"/>
      <c r="AG986" s="7702"/>
      <c r="AH986" s="7702"/>
      <c r="AI986" s="7702"/>
      <c r="AJ986" s="7702"/>
      <c r="AK986" s="7702"/>
      <c r="AL986" s="7702"/>
      <c r="AM986" s="7702"/>
      <c r="AN986" s="7702"/>
      <c r="AO986" s="7702"/>
      <c r="AP986" s="7702"/>
      <c r="AQ986" s="7702"/>
      <c r="AR986" s="7702"/>
      <c r="AS986" s="7702"/>
      <c r="AT986" s="7702"/>
      <c r="AU986" s="7702"/>
      <c r="AV986" s="7702"/>
      <c r="AW986" s="7702"/>
      <c r="AX986" s="7702"/>
      <c r="AY986" s="7702"/>
      <c r="AZ986" s="7702"/>
      <c r="BA986" s="7702"/>
      <c r="BB986" s="7702"/>
      <c r="BC986" s="7702"/>
      <c r="BD986" s="7702"/>
      <c r="BE986" s="7702"/>
      <c r="BF986" s="7702"/>
      <c r="BG986" s="7702"/>
      <c r="BH986" s="7702"/>
      <c r="BI986" s="7702"/>
      <c r="BJ986" s="7702"/>
      <c r="BK986" s="7702"/>
      <c r="BL986" s="7702"/>
      <c r="BM986" s="7702"/>
      <c r="BN986" s="7702"/>
      <c r="BO986" s="7702"/>
      <c r="BP986" s="7702"/>
      <c r="BQ986" s="7702"/>
      <c r="BR986" s="7702"/>
      <c r="BS986" s="8293"/>
      <c r="BT986" s="7705"/>
      <c r="BU986" s="7702"/>
      <c r="BV986" s="7702"/>
      <c r="BW986" s="7702"/>
      <c r="BX986" s="7702"/>
      <c r="BY986" s="7726"/>
      <c r="BZ986" s="7726"/>
      <c r="CA986" s="7726"/>
      <c r="CB986" s="7726"/>
      <c r="CC986" s="7734"/>
      <c r="CD986" s="7796"/>
      <c r="CE986" s="7795"/>
      <c r="CF986" s="7795"/>
      <c r="CG986" s="7795"/>
      <c r="CH986" s="7795"/>
      <c r="CI986" s="7795"/>
      <c r="CJ986" s="7795"/>
      <c r="CK986" s="7795"/>
      <c r="CL986" s="7786"/>
      <c r="CM986" s="7786"/>
      <c r="CN986" s="7786"/>
      <c r="CO986" s="7786"/>
      <c r="CP986" s="7786"/>
      <c r="CQ986" s="7786"/>
      <c r="CR986" s="7786"/>
      <c r="CS986" s="7786"/>
      <c r="CT986" s="7786"/>
      <c r="CU986" s="7786"/>
      <c r="CV986" s="7702"/>
      <c r="CW986" s="7702"/>
      <c r="CX986" s="7702"/>
      <c r="CY986" s="7702"/>
      <c r="CZ986" s="7702"/>
    </row>
    <row r="987" spans="1:104" ht="26.25" thickBot="1" x14ac:dyDescent="0.25">
      <c r="A987" s="7699"/>
      <c r="B987" s="7699"/>
      <c r="C987" s="7702"/>
      <c r="D987" s="7702"/>
      <c r="E987" s="7702"/>
      <c r="F987" s="7702"/>
      <c r="G987" s="7702"/>
      <c r="H987" s="7702"/>
      <c r="I987" s="7702"/>
      <c r="J987" s="7702"/>
      <c r="K987" s="7702"/>
      <c r="L987" s="7702"/>
      <c r="M987" s="7702"/>
      <c r="N987" s="7702"/>
      <c r="O987" s="7702"/>
      <c r="P987" s="7702"/>
      <c r="Q987" s="7702"/>
      <c r="R987" s="7702"/>
      <c r="S987" s="7702"/>
      <c r="T987" s="7702"/>
      <c r="U987" s="7702"/>
      <c r="V987" s="7702"/>
      <c r="W987" s="7702"/>
      <c r="X987" s="7702"/>
      <c r="Y987" s="7702"/>
      <c r="Z987" s="7702"/>
      <c r="AA987" s="7702"/>
      <c r="AB987" s="7702"/>
      <c r="AC987" s="7702"/>
      <c r="AD987" s="7702"/>
      <c r="AE987" s="7702"/>
      <c r="AF987" s="7702"/>
      <c r="AG987" s="7702"/>
      <c r="AH987" s="7702"/>
      <c r="AI987" s="7702"/>
      <c r="AJ987" s="7702"/>
      <c r="AK987" s="7702"/>
      <c r="AL987" s="7702"/>
      <c r="AM987" s="7702"/>
      <c r="AN987" s="7702"/>
      <c r="AO987" s="7702"/>
      <c r="AP987" s="7702"/>
      <c r="AQ987" s="7702"/>
      <c r="AR987" s="7702"/>
      <c r="AS987" s="7702"/>
      <c r="AT987" s="7702"/>
      <c r="AU987" s="7702"/>
      <c r="AV987" s="7702"/>
      <c r="AW987" s="7702"/>
      <c r="AX987" s="7702"/>
      <c r="AY987" s="7702"/>
      <c r="AZ987" s="7702"/>
      <c r="BA987" s="7702"/>
      <c r="BB987" s="7702"/>
      <c r="BC987" s="7702"/>
      <c r="BD987" s="7702"/>
      <c r="BE987" s="7702"/>
      <c r="BF987" s="7702"/>
      <c r="BG987" s="7702"/>
      <c r="BH987" s="7702"/>
      <c r="BI987" s="7702"/>
      <c r="BJ987" s="7702"/>
      <c r="BK987" s="7702"/>
      <c r="BL987" s="7702"/>
      <c r="BM987" s="7702"/>
      <c r="BN987" s="7702"/>
      <c r="BO987" s="7702"/>
      <c r="BP987" s="7702"/>
      <c r="BQ987" s="7702"/>
      <c r="BR987" s="7702"/>
      <c r="BS987" s="8293"/>
      <c r="BT987" s="7705"/>
      <c r="BU987" s="7695"/>
      <c r="BV987" s="7696" t="inlineStr">
        <is>
          <t>Valor SAR extrap</t>
        </is>
      </c>
      <c r="BW987" s="7697" t="inlineStr">
        <is>
          <t>Desviacion (%)</t>
        </is>
      </c>
      <c r="BX987" s="7698" t="inlineStr">
        <is>
          <t>Veredicto</t>
        </is>
      </c>
      <c r="BY987" s="7726"/>
      <c r="BZ987" s="7726"/>
      <c r="CA987" s="7726" t="inlineStr">
        <is>
          <t>Frequency
(MHz)</t>
        </is>
      </c>
      <c r="CB987" s="7726" t="str">
        <f>CA973</f>
        <v>Head/Body:</v>
      </c>
      <c r="CC987" s="7734" t="inlineStr">
        <is>
          <t>SAR over</t>
        </is>
      </c>
      <c r="CD987" s="7796"/>
      <c r="CE987" s="7795"/>
      <c r="CF987" s="7795"/>
      <c r="CG987" s="7795"/>
      <c r="CH987" s="7795"/>
      <c r="CI987" s="7795"/>
      <c r="CJ987" s="7795"/>
      <c r="CK987" s="7795"/>
      <c r="CL987" s="7786"/>
      <c r="CM987" s="7786"/>
      <c r="CN987" s="7786"/>
      <c r="CO987" s="7786"/>
      <c r="CP987" s="7786"/>
      <c r="CQ987" s="7786"/>
      <c r="CR987" s="7786"/>
      <c r="CS987" s="7786"/>
      <c r="CT987" s="7786"/>
      <c r="CU987" s="7786"/>
      <c r="CV987" s="7702"/>
      <c r="CW987" s="7702"/>
      <c r="CX987" s="7702"/>
      <c r="CY987" s="7702"/>
      <c r="CZ987" s="7702"/>
    </row>
    <row r="988" spans="1:104" x14ac:dyDescent="0.2">
      <c r="A988" s="7699"/>
      <c r="B988" s="7699"/>
      <c r="C988" s="7702"/>
      <c r="D988" s="7702"/>
      <c r="E988" s="7702"/>
      <c r="F988" s="7702"/>
      <c r="G988" s="7702"/>
      <c r="H988" s="7702"/>
      <c r="I988" s="7702"/>
      <c r="J988" s="7702"/>
      <c r="K988" s="7702"/>
      <c r="L988" s="7702"/>
      <c r="M988" s="7702"/>
      <c r="N988" s="7702"/>
      <c r="O988" s="7702"/>
      <c r="P988" s="7702"/>
      <c r="Q988" s="7702"/>
      <c r="R988" s="7702"/>
      <c r="S988" s="7702"/>
      <c r="T988" s="7702"/>
      <c r="U988" s="7702"/>
      <c r="V988" s="7702"/>
      <c r="W988" s="7702"/>
      <c r="X988" s="7702"/>
      <c r="Y988" s="7702"/>
      <c r="Z988" s="7702"/>
      <c r="AA988" s="7702"/>
      <c r="AB988" s="7702"/>
      <c r="AC988" s="7702"/>
      <c r="AD988" s="7702"/>
      <c r="AE988" s="7702"/>
      <c r="AF988" s="7702"/>
      <c r="AG988" s="7702"/>
      <c r="AH988" s="7702"/>
      <c r="AI988" s="7702"/>
      <c r="AJ988" s="7702"/>
      <c r="AK988" s="7702"/>
      <c r="AL988" s="7702"/>
      <c r="AM988" s="7702"/>
      <c r="AN988" s="7702"/>
      <c r="AO988" s="7702"/>
      <c r="AP988" s="7702"/>
      <c r="AQ988" s="7702"/>
      <c r="AR988" s="7702"/>
      <c r="AS988" s="7702"/>
      <c r="AT988" s="7702"/>
      <c r="AU988" s="7702"/>
      <c r="AV988" s="7702"/>
      <c r="AW988" s="7702"/>
      <c r="AX988" s="7702"/>
      <c r="AY988" s="7702"/>
      <c r="AZ988" s="7702"/>
      <c r="BA988" s="7702"/>
      <c r="BB988" s="7702"/>
      <c r="BC988" s="7702"/>
      <c r="BD988" s="7702"/>
      <c r="BE988" s="7702"/>
      <c r="BF988" s="7702"/>
      <c r="BG988" s="7702"/>
      <c r="BH988" s="7702"/>
      <c r="BI988" s="7702"/>
      <c r="BJ988" s="7702"/>
      <c r="BK988" s="7702"/>
      <c r="BL988" s="7702"/>
      <c r="BM988" s="7702"/>
      <c r="BN988" s="7702"/>
      <c r="BO988" s="7702"/>
      <c r="BP988" s="7702"/>
      <c r="BQ988" s="7702"/>
      <c r="BR988" s="7702"/>
      <c r="BS988" s="8293"/>
      <c r="BT988" s="7705"/>
      <c r="BU988" s="7684" t="inlineStr">
        <is>
          <t>Fast SAR 1g</t>
        </is>
      </c>
      <c r="BV988" s="7693"/>
      <c r="BW988" s="7713" t="e">
        <f>((BV988-BV984)*100)/BV984</f>
        <v>#DIV/0!</v>
      </c>
      <c r="BX988" s="7715" t="e">
        <f>IF(ABS(BW988)&lt;3,"Válido","No Válido")</f>
        <v>#DIV/0!</v>
      </c>
      <c r="BY988" s="7726"/>
      <c r="BZ988" s="7726"/>
      <c r="CA988" s="7726">
        <f>BU976</f>
        <v>0</v>
      </c>
      <c r="CB988" s="7726" t="str">
        <f>CB973</f>
        <v>Head</v>
      </c>
      <c r="CC988" s="7734" t="inlineStr">
        <is>
          <t>1 gr.</t>
        </is>
      </c>
      <c r="CD988" s="7796"/>
      <c r="CE988" s="7795"/>
      <c r="CF988" s="7795"/>
      <c r="CG988" s="7795"/>
      <c r="CH988" s="7795"/>
      <c r="CI988" s="7795"/>
      <c r="CJ988" s="7795"/>
      <c r="CK988" s="7795"/>
      <c r="CL988" s="7786"/>
      <c r="CM988" s="7786"/>
      <c r="CN988" s="7786"/>
      <c r="CO988" s="7786"/>
      <c r="CP988" s="7786"/>
      <c r="CQ988" s="7786"/>
      <c r="CR988" s="7786"/>
      <c r="CS988" s="7786"/>
      <c r="CT988" s="7786"/>
      <c r="CU988" s="7786"/>
      <c r="CV988" s="7702"/>
      <c r="CW988" s="7702"/>
      <c r="CX988" s="7702"/>
      <c r="CY988" s="7702"/>
      <c r="CZ988" s="7702"/>
    </row>
    <row r="989" spans="1:104" ht="13.5" thickBot="1" x14ac:dyDescent="0.25">
      <c r="A989" s="7699"/>
      <c r="B989" s="7699"/>
      <c r="C989" s="7702"/>
      <c r="D989" s="7702"/>
      <c r="E989" s="7702"/>
      <c r="F989" s="7702"/>
      <c r="G989" s="7702"/>
      <c r="H989" s="7702"/>
      <c r="I989" s="7702"/>
      <c r="J989" s="7702"/>
      <c r="K989" s="7702"/>
      <c r="L989" s="7702"/>
      <c r="M989" s="7702"/>
      <c r="N989" s="7702"/>
      <c r="O989" s="7702"/>
      <c r="P989" s="7702"/>
      <c r="Q989" s="7702"/>
      <c r="R989" s="7702"/>
      <c r="S989" s="7702"/>
      <c r="T989" s="7702"/>
      <c r="U989" s="7702"/>
      <c r="V989" s="7702"/>
      <c r="W989" s="7702"/>
      <c r="X989" s="7702"/>
      <c r="Y989" s="7702"/>
      <c r="Z989" s="7702"/>
      <c r="AA989" s="7702"/>
      <c r="AB989" s="7702"/>
      <c r="AC989" s="7702"/>
      <c r="AD989" s="7702"/>
      <c r="AE989" s="7702"/>
      <c r="AF989" s="7702"/>
      <c r="AG989" s="7702"/>
      <c r="AH989" s="7702"/>
      <c r="AI989" s="7702"/>
      <c r="AJ989" s="7702"/>
      <c r="AK989" s="7702"/>
      <c r="AL989" s="7702"/>
      <c r="AM989" s="7702"/>
      <c r="AN989" s="7702"/>
      <c r="AO989" s="7702"/>
      <c r="AP989" s="7702"/>
      <c r="AQ989" s="7702"/>
      <c r="AR989" s="7702"/>
      <c r="AS989" s="7702"/>
      <c r="AT989" s="7702"/>
      <c r="AU989" s="7702"/>
      <c r="AV989" s="7702"/>
      <c r="AW989" s="7702"/>
      <c r="AX989" s="7702"/>
      <c r="AY989" s="7702"/>
      <c r="AZ989" s="7702"/>
      <c r="BA989" s="7702"/>
      <c r="BB989" s="7702"/>
      <c r="BC989" s="7702"/>
      <c r="BD989" s="7702"/>
      <c r="BE989" s="7702"/>
      <c r="BF989" s="7702"/>
      <c r="BG989" s="7702"/>
      <c r="BH989" s="7702"/>
      <c r="BI989" s="7702"/>
      <c r="BJ989" s="7702"/>
      <c r="BK989" s="7702"/>
      <c r="BL989" s="7702"/>
      <c r="BM989" s="7702"/>
      <c r="BN989" s="7702"/>
      <c r="BO989" s="7702"/>
      <c r="BP989" s="7702"/>
      <c r="BQ989" s="7702"/>
      <c r="BR989" s="7702"/>
      <c r="BS989" s="8293"/>
      <c r="BT989" s="7705"/>
      <c r="BU989" s="7718" t="inlineStr">
        <is>
          <t>Fast SAR 10g</t>
        </is>
      </c>
      <c r="BV989" s="7694"/>
      <c r="BW989" s="7714" t="e">
        <f>((BV989-BV985)*100)/BV985</f>
        <v>#DIV/0!</v>
      </c>
      <c r="BX989" s="7716" t="e">
        <f>IF(ABS(BW989)&lt;7,"Válido","No Válido")</f>
        <v>#DIV/0!</v>
      </c>
      <c r="BY989" s="7727"/>
      <c r="BZ989" s="7726"/>
      <c r="CA989" s="7732">
        <f>BU976</f>
        <v>0</v>
      </c>
      <c r="CB989" s="7730" t="str">
        <f>CB973</f>
        <v>Head</v>
      </c>
      <c r="CC989" s="7734" t="inlineStr">
        <is>
          <t>10 gr.</t>
        </is>
      </c>
      <c r="CD989" s="7796"/>
      <c r="CE989" s="7795"/>
      <c r="CF989" s="7795"/>
      <c r="CG989" s="7795"/>
      <c r="CH989" s="7795"/>
      <c r="CI989" s="7795"/>
      <c r="CJ989" s="7795"/>
      <c r="CK989" s="7795"/>
      <c r="CL989" s="7786"/>
      <c r="CM989" s="7786"/>
      <c r="CN989" s="7786"/>
      <c r="CO989" s="7786"/>
      <c r="CP989" s="7786"/>
      <c r="CQ989" s="7786"/>
      <c r="CR989" s="7786"/>
      <c r="CS989" s="7786"/>
      <c r="CT989" s="7786"/>
      <c r="CU989" s="7786"/>
      <c r="CV989" s="7702"/>
      <c r="CW989" s="7702"/>
      <c r="CX989" s="7702"/>
      <c r="CY989" s="7702"/>
      <c r="CZ989" s="7702"/>
    </row>
    <row r="990" spans="1:104" x14ac:dyDescent="0.2">
      <c r="A990" s="7699"/>
      <c r="B990" s="7699"/>
      <c r="C990" s="7702"/>
      <c r="D990" s="7702"/>
      <c r="E990" s="7702"/>
      <c r="F990" s="7702"/>
      <c r="G990" s="7702"/>
      <c r="H990" s="7702"/>
      <c r="I990" s="7702"/>
      <c r="J990" s="7702"/>
      <c r="K990" s="7702"/>
      <c r="L990" s="7702"/>
      <c r="M990" s="7702"/>
      <c r="N990" s="7702"/>
      <c r="O990" s="7702"/>
      <c r="P990" s="7702"/>
      <c r="Q990" s="7702"/>
      <c r="R990" s="7702"/>
      <c r="S990" s="7702"/>
      <c r="T990" s="7702"/>
      <c r="U990" s="7702"/>
      <c r="V990" s="7702"/>
      <c r="W990" s="7702"/>
      <c r="X990" s="7702"/>
      <c r="Y990" s="7702"/>
      <c r="Z990" s="7702"/>
      <c r="AA990" s="7702"/>
      <c r="AB990" s="7702"/>
      <c r="AC990" s="7702"/>
      <c r="AD990" s="7702"/>
      <c r="AE990" s="7702"/>
      <c r="AF990" s="7702"/>
      <c r="AG990" s="7702"/>
      <c r="AH990" s="7702"/>
      <c r="AI990" s="7702"/>
      <c r="AJ990" s="7702"/>
      <c r="AK990" s="7702"/>
      <c r="AL990" s="7702"/>
      <c r="AM990" s="7702"/>
      <c r="AN990" s="7702"/>
      <c r="AO990" s="7702"/>
      <c r="AP990" s="7702"/>
      <c r="AQ990" s="7702"/>
      <c r="AR990" s="7702"/>
      <c r="AS990" s="7702"/>
      <c r="AT990" s="7702"/>
      <c r="AU990" s="7702"/>
      <c r="AV990" s="7702"/>
      <c r="AW990" s="7702"/>
      <c r="AX990" s="7702"/>
      <c r="AY990" s="7702"/>
      <c r="AZ990" s="7702"/>
      <c r="BA990" s="7702"/>
      <c r="BB990" s="7702"/>
      <c r="BC990" s="7702"/>
      <c r="BD990" s="7702"/>
      <c r="BE990" s="7702"/>
      <c r="BF990" s="7702"/>
      <c r="BG990" s="7702"/>
      <c r="BH990" s="7702"/>
      <c r="BI990" s="7702"/>
      <c r="BJ990" s="7702"/>
      <c r="BK990" s="7702"/>
      <c r="BL990" s="7702"/>
      <c r="BM990" s="7702"/>
      <c r="BN990" s="7702"/>
      <c r="BO990" s="7702"/>
      <c r="BP990" s="7702"/>
      <c r="BQ990" s="7702"/>
      <c r="BR990" s="7702"/>
      <c r="BS990" s="8293"/>
      <c r="BT990" s="7735"/>
      <c r="BU990" s="7784"/>
      <c r="BV990" s="7784"/>
      <c r="BW990" s="7702"/>
      <c r="BX990" s="7702"/>
      <c r="BY990" s="7785"/>
      <c r="BZ990" s="7702"/>
      <c r="CA990" s="7998"/>
      <c r="CB990" s="7702"/>
      <c r="CC990" s="7708"/>
      <c r="CD990" s="7796"/>
      <c r="CE990" s="7795"/>
      <c r="CF990" s="7795"/>
      <c r="CG990" s="7795"/>
      <c r="CH990" s="7795"/>
      <c r="CI990" s="7795"/>
      <c r="CJ990" s="7795"/>
      <c r="CK990" s="7795"/>
      <c r="CL990" s="7786"/>
      <c r="CM990" s="7786"/>
      <c r="CN990" s="7786"/>
      <c r="CO990" s="7786"/>
      <c r="CP990" s="7786"/>
      <c r="CQ990" s="7786"/>
      <c r="CR990" s="7786"/>
      <c r="CS990" s="7786"/>
      <c r="CT990" s="7786"/>
      <c r="CU990" s="7786"/>
      <c r="CV990" s="7702"/>
      <c r="CW990" s="7702"/>
      <c r="CX990" s="7702"/>
      <c r="CY990" s="7702"/>
      <c r="CZ990" s="7702"/>
    </row>
    <row r="991" spans="1:104" x14ac:dyDescent="0.2">
      <c r="A991" s="7699"/>
      <c r="B991" s="7699"/>
      <c r="C991" s="7702"/>
      <c r="D991" s="7702"/>
      <c r="E991" s="7702"/>
      <c r="F991" s="7702"/>
      <c r="G991" s="7702"/>
      <c r="H991" s="7702"/>
      <c r="I991" s="7702"/>
      <c r="J991" s="7702"/>
      <c r="K991" s="7702"/>
      <c r="L991" s="7702"/>
      <c r="M991" s="7702"/>
      <c r="N991" s="7702"/>
      <c r="O991" s="7702"/>
      <c r="P991" s="7702"/>
      <c r="Q991" s="7702"/>
      <c r="R991" s="7702"/>
      <c r="S991" s="7702"/>
      <c r="T991" s="7702"/>
      <c r="U991" s="7702"/>
      <c r="V991" s="7702"/>
      <c r="W991" s="7702"/>
      <c r="X991" s="7702"/>
      <c r="Y991" s="7702"/>
      <c r="Z991" s="7702"/>
      <c r="AA991" s="7702"/>
      <c r="AB991" s="7702"/>
      <c r="AC991" s="7702"/>
      <c r="AD991" s="7702"/>
      <c r="AE991" s="7702"/>
      <c r="AF991" s="7702"/>
      <c r="AG991" s="7702"/>
      <c r="AH991" s="7702"/>
      <c r="AI991" s="7702"/>
      <c r="AJ991" s="7702"/>
      <c r="AK991" s="7702"/>
      <c r="AL991" s="7702"/>
      <c r="AM991" s="7702"/>
      <c r="AN991" s="7702"/>
      <c r="AO991" s="7702"/>
      <c r="AP991" s="7702"/>
      <c r="AQ991" s="7702"/>
      <c r="AR991" s="7702"/>
      <c r="AS991" s="7702"/>
      <c r="AT991" s="7702"/>
      <c r="AU991" s="7702"/>
      <c r="AV991" s="7702"/>
      <c r="AW991" s="7702"/>
      <c r="AX991" s="7702"/>
      <c r="AY991" s="7702"/>
      <c r="AZ991" s="7702"/>
      <c r="BA991" s="7702"/>
      <c r="BB991" s="7702"/>
      <c r="BC991" s="7702"/>
      <c r="BD991" s="7702"/>
      <c r="BE991" s="7702"/>
      <c r="BF991" s="7702"/>
      <c r="BG991" s="7702"/>
      <c r="BH991" s="7702"/>
      <c r="BI991" s="7702"/>
      <c r="BJ991" s="7702"/>
      <c r="BK991" s="7702"/>
      <c r="BL991" s="7702"/>
      <c r="BM991" s="7702"/>
      <c r="BN991" s="7702"/>
      <c r="BO991" s="7702"/>
      <c r="BP991" s="7702"/>
      <c r="BQ991" s="7702"/>
      <c r="BR991" s="7702"/>
      <c r="BS991" s="8293"/>
      <c r="BT991" s="7726"/>
      <c r="BU991" s="7727" t="inlineStr">
        <is>
          <t>Date</t>
        </is>
      </c>
      <c r="BV991" s="7727" t="inlineStr">
        <is>
          <t>Frequency
(MHz)</t>
        </is>
      </c>
      <c r="BW991" s="7726" t="str">
        <f>CA973</f>
        <v>Head/Body:</v>
      </c>
      <c r="BX991" s="7726" t="inlineStr">
        <is>
          <t>SAR over</t>
        </is>
      </c>
      <c r="BY991" s="7726" t="inlineStr">
        <is>
          <t>Fast SAR
(W/kg)</t>
        </is>
      </c>
      <c r="BZ991" s="7726" t="inlineStr">
        <is>
          <t>SAR
(W/kg)</t>
        </is>
      </c>
      <c r="CA991" s="7726" t="inlineStr">
        <is>
          <t>1 W Target
SAR (W/kg)</t>
        </is>
      </c>
      <c r="CB991" s="7726" t="inlineStr">
        <is>
          <t>1 W Norm.
SAR (W/kg)</t>
        </is>
      </c>
      <c r="CC991" s="7734" t="inlineStr">
        <is>
          <t>Drift (%)</t>
        </is>
      </c>
      <c r="CD991" s="7796"/>
      <c r="CE991" s="7795"/>
      <c r="CF991" s="7795"/>
      <c r="CG991" s="7795"/>
      <c r="CH991" s="7795"/>
      <c r="CI991" s="7795"/>
      <c r="CJ991" s="7795"/>
      <c r="CK991" s="7795"/>
      <c r="CL991" s="7786"/>
      <c r="CM991" s="7786"/>
      <c r="CN991" s="7786"/>
      <c r="CO991" s="7786"/>
      <c r="CP991" s="7786"/>
      <c r="CQ991" s="7786"/>
      <c r="CR991" s="7786"/>
      <c r="CS991" s="7786"/>
      <c r="CT991" s="7786"/>
      <c r="CU991" s="7786"/>
      <c r="CV991" s="7702"/>
      <c r="CW991" s="7702"/>
      <c r="CX991" s="7702"/>
      <c r="CY991" s="7702"/>
      <c r="CZ991" s="7702"/>
    </row>
    <row r="992" spans="1:104" x14ac:dyDescent="0.2">
      <c r="A992" s="7699"/>
      <c r="B992" s="7699"/>
      <c r="C992" s="7702"/>
      <c r="D992" s="7702"/>
      <c r="E992" s="7702"/>
      <c r="F992" s="7702"/>
      <c r="G992" s="7702"/>
      <c r="H992" s="7702"/>
      <c r="I992" s="7702"/>
      <c r="J992" s="7702"/>
      <c r="K992" s="7702"/>
      <c r="L992" s="7702"/>
      <c r="M992" s="7702"/>
      <c r="N992" s="7702"/>
      <c r="O992" s="7702"/>
      <c r="P992" s="7702"/>
      <c r="Q992" s="7702"/>
      <c r="R992" s="7702"/>
      <c r="S992" s="7702"/>
      <c r="T992" s="7702"/>
      <c r="U992" s="7702"/>
      <c r="V992" s="7702"/>
      <c r="W992" s="7702"/>
      <c r="X992" s="7702"/>
      <c r="Y992" s="7702"/>
      <c r="Z992" s="7702"/>
      <c r="AA992" s="7702"/>
      <c r="AB992" s="7702"/>
      <c r="AC992" s="7702"/>
      <c r="AD992" s="7702"/>
      <c r="AE992" s="7702"/>
      <c r="AF992" s="7702"/>
      <c r="AG992" s="7702"/>
      <c r="AH992" s="7702"/>
      <c r="AI992" s="7702"/>
      <c r="AJ992" s="7702"/>
      <c r="AK992" s="7702"/>
      <c r="AL992" s="7702"/>
      <c r="AM992" s="7702"/>
      <c r="AN992" s="7702"/>
      <c r="AO992" s="7702"/>
      <c r="AP992" s="7702"/>
      <c r="AQ992" s="7702"/>
      <c r="AR992" s="7702"/>
      <c r="AS992" s="7702"/>
      <c r="AT992" s="7702"/>
      <c r="AU992" s="7702"/>
      <c r="AV992" s="7702"/>
      <c r="AW992" s="7702"/>
      <c r="AX992" s="7702"/>
      <c r="AY992" s="7702"/>
      <c r="AZ992" s="7702"/>
      <c r="BA992" s="7702"/>
      <c r="BB992" s="7702"/>
      <c r="BC992" s="7702"/>
      <c r="BD992" s="7702"/>
      <c r="BE992" s="7702"/>
      <c r="BF992" s="7702"/>
      <c r="BG992" s="7702"/>
      <c r="BH992" s="7702"/>
      <c r="BI992" s="7702"/>
      <c r="BJ992" s="7702"/>
      <c r="BK992" s="7702"/>
      <c r="BL992" s="7702"/>
      <c r="BM992" s="7702"/>
      <c r="BN992" s="7702"/>
      <c r="BO992" s="7702"/>
      <c r="BP992" s="7702"/>
      <c r="BQ992" s="7702"/>
      <c r="BR992" s="7702"/>
      <c r="BS992" s="8293"/>
      <c r="BT992" s="7735"/>
      <c r="BU992" s="7757">
        <f>CB967</f>
        <v>0</v>
      </c>
      <c r="BV992" s="7732">
        <f>BU976</f>
        <v>0</v>
      </c>
      <c r="BW992" s="7732" t="str">
        <f>CB973</f>
        <v>Head</v>
      </c>
      <c r="BX992" s="7732" t="inlineStr">
        <is>
          <t>1 gr.</t>
        </is>
      </c>
      <c r="BY992" s="7732">
        <f>BV988</f>
        <v>0</v>
      </c>
      <c r="BZ992" s="7728">
        <f>BV984</f>
        <v>0</v>
      </c>
      <c r="CA992" s="7732">
        <f t="shared" ref="CA992:CA993" si="120">BX984</f>
        <v>10.9</v>
      </c>
      <c r="CB992" s="7730">
        <f t="shared" ref="CB992:CB993" si="121">BY984</f>
        <v>0</v>
      </c>
      <c r="CC992" s="7734">
        <f t="shared" ref="CC992:CC993" si="122">BZ984</f>
        <v>-100</v>
      </c>
      <c r="CD992" s="7796"/>
      <c r="CE992" s="7795"/>
      <c r="CF992" s="7795"/>
      <c r="CG992" s="7795"/>
      <c r="CH992" s="7795"/>
      <c r="CI992" s="7795"/>
      <c r="CJ992" s="7795"/>
      <c r="CK992" s="7795"/>
      <c r="CL992" s="7786"/>
      <c r="CM992" s="7786"/>
      <c r="CN992" s="7786"/>
      <c r="CO992" s="7786"/>
      <c r="CP992" s="7786"/>
      <c r="CQ992" s="7786"/>
      <c r="CR992" s="7786"/>
      <c r="CS992" s="7786"/>
      <c r="CT992" s="7786"/>
      <c r="CU992" s="7786"/>
      <c r="CV992" s="7702"/>
      <c r="CW992" s="7702"/>
      <c r="CX992" s="7702"/>
      <c r="CY992" s="7702"/>
      <c r="CZ992" s="7702"/>
    </row>
    <row r="993" spans="1:104" x14ac:dyDescent="0.2">
      <c r="A993" s="7699"/>
      <c r="B993" s="7699"/>
      <c r="C993" s="7702"/>
      <c r="D993" s="7702"/>
      <c r="E993" s="7702"/>
      <c r="F993" s="7702"/>
      <c r="G993" s="7702"/>
      <c r="H993" s="7702"/>
      <c r="I993" s="7702"/>
      <c r="J993" s="7702"/>
      <c r="K993" s="7702"/>
      <c r="L993" s="7702"/>
      <c r="M993" s="7702"/>
      <c r="N993" s="7702"/>
      <c r="O993" s="7702"/>
      <c r="P993" s="7702"/>
      <c r="Q993" s="7702"/>
      <c r="R993" s="7702"/>
      <c r="S993" s="7702"/>
      <c r="T993" s="7702"/>
      <c r="U993" s="7702"/>
      <c r="V993" s="7702"/>
      <c r="W993" s="7702"/>
      <c r="X993" s="7702"/>
      <c r="Y993" s="7702"/>
      <c r="Z993" s="7702"/>
      <c r="AA993" s="7702"/>
      <c r="AB993" s="7702"/>
      <c r="AC993" s="7702"/>
      <c r="AD993" s="7702"/>
      <c r="AE993" s="7702"/>
      <c r="AF993" s="7702"/>
      <c r="AG993" s="7702"/>
      <c r="AH993" s="7702"/>
      <c r="AI993" s="7702"/>
      <c r="AJ993" s="7702"/>
      <c r="AK993" s="7702"/>
      <c r="AL993" s="7702"/>
      <c r="AM993" s="7702"/>
      <c r="AN993" s="7702"/>
      <c r="AO993" s="7702"/>
      <c r="AP993" s="7702"/>
      <c r="AQ993" s="7702"/>
      <c r="AR993" s="7702"/>
      <c r="AS993" s="7702"/>
      <c r="AT993" s="7702"/>
      <c r="AU993" s="7702"/>
      <c r="AV993" s="7702"/>
      <c r="AW993" s="7702"/>
      <c r="AX993" s="7702"/>
      <c r="AY993" s="7702"/>
      <c r="AZ993" s="7702"/>
      <c r="BA993" s="7702"/>
      <c r="BB993" s="7702"/>
      <c r="BC993" s="7702"/>
      <c r="BD993" s="7702"/>
      <c r="BE993" s="7702"/>
      <c r="BF993" s="7702"/>
      <c r="BG993" s="7702"/>
      <c r="BH993" s="7702"/>
      <c r="BI993" s="7702"/>
      <c r="BJ993" s="7702"/>
      <c r="BK993" s="7702"/>
      <c r="BL993" s="7702"/>
      <c r="BM993" s="7702"/>
      <c r="BN993" s="7702"/>
      <c r="BO993" s="7702"/>
      <c r="BP993" s="7702"/>
      <c r="BQ993" s="7702"/>
      <c r="BR993" s="7702"/>
      <c r="BS993" s="8293"/>
      <c r="BT993" s="7736"/>
      <c r="BU993" s="7757">
        <f>CB967</f>
        <v>0</v>
      </c>
      <c r="BV993" s="7730">
        <f>BU976</f>
        <v>0</v>
      </c>
      <c r="BW993" s="7731" t="str">
        <f>CB973</f>
        <v>Head</v>
      </c>
      <c r="BX993" s="7731" t="inlineStr">
        <is>
          <t>10 gr.</t>
        </is>
      </c>
      <c r="BY993" s="7730">
        <f>BV989</f>
        <v>0</v>
      </c>
      <c r="BZ993" s="7728">
        <f>BV985</f>
        <v>0</v>
      </c>
      <c r="CA993" s="7728">
        <f t="shared" si="120"/>
        <v>7.01</v>
      </c>
      <c r="CB993" s="7728">
        <f t="shared" si="121"/>
        <v>0</v>
      </c>
      <c r="CC993" s="7734">
        <f t="shared" si="122"/>
        <v>-100</v>
      </c>
      <c r="CD993" s="7796"/>
      <c r="CE993" s="7795"/>
      <c r="CF993" s="7795"/>
      <c r="CG993" s="7795"/>
      <c r="CH993" s="7795"/>
      <c r="CI993" s="7795"/>
      <c r="CJ993" s="7795"/>
      <c r="CK993" s="7795"/>
      <c r="CL993" s="7786"/>
      <c r="CM993" s="7786"/>
      <c r="CN993" s="7786"/>
      <c r="CO993" s="7786"/>
      <c r="CP993" s="7786"/>
      <c r="CQ993" s="7786"/>
      <c r="CR993" s="7786"/>
      <c r="CS993" s="7786"/>
      <c r="CT993" s="7786"/>
      <c r="CU993" s="7786"/>
      <c r="CV993" s="7702"/>
      <c r="CW993" s="7702"/>
      <c r="CX993" s="7702"/>
      <c r="CY993" s="7702"/>
      <c r="CZ993" s="7702"/>
    </row>
    <row r="994" spans="1:104" ht="13.5" thickBot="1" x14ac:dyDescent="0.25">
      <c r="A994" s="7699"/>
      <c r="B994" s="7699"/>
      <c r="C994" s="7702"/>
      <c r="D994" s="7702"/>
      <c r="E994" s="7702"/>
      <c r="F994" s="7702"/>
      <c r="G994" s="7702"/>
      <c r="H994" s="7702"/>
      <c r="I994" s="7702"/>
      <c r="J994" s="7702"/>
      <c r="K994" s="7702"/>
      <c r="L994" s="7702"/>
      <c r="M994" s="7702"/>
      <c r="N994" s="7702"/>
      <c r="O994" s="7702"/>
      <c r="P994" s="7702"/>
      <c r="Q994" s="7702"/>
      <c r="R994" s="7702"/>
      <c r="S994" s="7702"/>
      <c r="T994" s="7702"/>
      <c r="U994" s="7702"/>
      <c r="V994" s="7702"/>
      <c r="W994" s="7702"/>
      <c r="X994" s="7702"/>
      <c r="Y994" s="7702"/>
      <c r="Z994" s="7702"/>
      <c r="AA994" s="7702"/>
      <c r="AB994" s="7702"/>
      <c r="AC994" s="7702"/>
      <c r="AD994" s="7702"/>
      <c r="AE994" s="7702"/>
      <c r="AF994" s="7702"/>
      <c r="AG994" s="7702"/>
      <c r="AH994" s="7702"/>
      <c r="AI994" s="7702"/>
      <c r="AJ994" s="7702"/>
      <c r="AK994" s="7702"/>
      <c r="AL994" s="7702"/>
      <c r="AM994" s="7702"/>
      <c r="AN994" s="7702"/>
      <c r="AO994" s="7702"/>
      <c r="AP994" s="7702"/>
      <c r="AQ994" s="7702"/>
      <c r="AR994" s="7702"/>
      <c r="AS994" s="7702"/>
      <c r="AT994" s="7702"/>
      <c r="AU994" s="7702"/>
      <c r="AV994" s="7702"/>
      <c r="AW994" s="7702"/>
      <c r="AX994" s="7702"/>
      <c r="AY994" s="7702"/>
      <c r="AZ994" s="7702"/>
      <c r="BA994" s="7702"/>
      <c r="BB994" s="7702"/>
      <c r="BC994" s="7702"/>
      <c r="BD994" s="7702"/>
      <c r="BE994" s="7702"/>
      <c r="BF994" s="7702"/>
      <c r="BG994" s="7702"/>
      <c r="BH994" s="7702"/>
      <c r="BI994" s="7702"/>
      <c r="BJ994" s="7702"/>
      <c r="BK994" s="7702"/>
      <c r="BL994" s="7702"/>
      <c r="BM994" s="7702"/>
      <c r="BN994" s="7702"/>
      <c r="BO994" s="7702"/>
      <c r="BP994" s="7702"/>
      <c r="BQ994" s="7702"/>
      <c r="BR994" s="7702"/>
      <c r="BS994" s="8294"/>
      <c r="BT994" s="7737"/>
      <c r="BU994" s="7787"/>
      <c r="BV994" s="7788"/>
      <c r="BW994" s="7789"/>
      <c r="BX994" s="7790"/>
      <c r="BY994" s="7791"/>
      <c r="BZ994" s="7789"/>
      <c r="CA994" s="7790"/>
      <c r="CB994" s="7792"/>
      <c r="CC994" s="7793"/>
      <c r="CD994" s="7796"/>
      <c r="CE994" s="7795"/>
      <c r="CF994" s="7795"/>
      <c r="CG994" s="7795"/>
      <c r="CH994" s="7795"/>
      <c r="CI994" s="7795"/>
      <c r="CJ994" s="7795"/>
      <c r="CK994" s="7795"/>
      <c r="CL994" s="7786"/>
      <c r="CM994" s="7786"/>
      <c r="CN994" s="7786"/>
      <c r="CO994" s="7786"/>
      <c r="CP994" s="7786"/>
      <c r="CQ994" s="7786"/>
      <c r="CR994" s="7786"/>
      <c r="CS994" s="7786"/>
      <c r="CT994" s="7786"/>
      <c r="CU994" s="7786"/>
      <c r="CV994" s="7702"/>
      <c r="CW994" s="7702"/>
      <c r="CX994" s="7702"/>
      <c r="CY994" s="7702"/>
      <c r="CZ994" s="7702"/>
    </row>
    <row r="995" spans="1:104" x14ac:dyDescent="0.2">
      <c r="A995" s="7699"/>
      <c r="B995" s="7699"/>
      <c r="C995" s="7702"/>
      <c r="D995" s="7702"/>
      <c r="E995" s="7702"/>
      <c r="F995" s="7702"/>
      <c r="G995" s="7702"/>
      <c r="H995" s="7702"/>
      <c r="I995" s="7702"/>
      <c r="J995" s="7702"/>
      <c r="K995" s="7702"/>
      <c r="L995" s="7702"/>
      <c r="M995" s="7702"/>
      <c r="N995" s="7702"/>
      <c r="O995" s="7702"/>
      <c r="P995" s="7702"/>
      <c r="Q995" s="7702"/>
      <c r="R995" s="7702"/>
      <c r="S995" s="7702"/>
      <c r="T995" s="7702"/>
      <c r="U995" s="7702"/>
      <c r="V995" s="7702"/>
      <c r="W995" s="7702"/>
      <c r="X995" s="7702"/>
      <c r="Y995" s="7702"/>
      <c r="Z995" s="7702"/>
      <c r="AA995" s="7702"/>
      <c r="AB995" s="7702"/>
      <c r="AC995" s="7702"/>
      <c r="AD995" s="7702"/>
      <c r="AE995" s="7702"/>
      <c r="AF995" s="7702"/>
      <c r="AG995" s="7702"/>
      <c r="AH995" s="7702"/>
      <c r="AI995" s="7702"/>
      <c r="AJ995" s="7702"/>
      <c r="AK995" s="7702"/>
      <c r="AL995" s="7702"/>
      <c r="AM995" s="7702"/>
      <c r="AN995" s="7702"/>
      <c r="AO995" s="7702"/>
      <c r="AP995" s="7702"/>
      <c r="AQ995" s="7702"/>
      <c r="AR995" s="7702"/>
      <c r="AS995" s="7702"/>
      <c r="AT995" s="7702"/>
      <c r="AU995" s="7702"/>
      <c r="AV995" s="7702"/>
      <c r="AW995" s="7702"/>
      <c r="AX995" s="7702"/>
      <c r="AY995" s="7702"/>
      <c r="AZ995" s="7702"/>
      <c r="BA995" s="7702"/>
      <c r="BB995" s="7702"/>
      <c r="BC995" s="7702"/>
      <c r="BD995" s="7702"/>
      <c r="BE995" s="7702"/>
      <c r="BF995" s="7702"/>
      <c r="BG995" s="7702"/>
      <c r="BH995" s="7702"/>
      <c r="BI995" s="7702"/>
      <c r="BJ995" s="7702"/>
      <c r="BK995" s="7702"/>
      <c r="BL995" s="7702"/>
      <c r="BM995" s="7702"/>
      <c r="BN995" s="7702"/>
      <c r="BO995" s="7702"/>
      <c r="BP995" s="7702"/>
      <c r="BQ995" s="7702"/>
      <c r="BR995" s="7702"/>
      <c r="BS995" s="7702"/>
      <c r="BT995" s="7702"/>
      <c r="BU995" s="7702"/>
      <c r="BV995" s="7702"/>
      <c r="BW995" s="7702"/>
      <c r="BX995" s="7702"/>
      <c r="BY995" s="7702"/>
      <c r="BZ995" s="7702"/>
      <c r="CA995" s="7998"/>
      <c r="CB995" s="7702"/>
      <c r="CC995" s="7702"/>
      <c r="CD995" s="7795"/>
      <c r="CE995" s="7795"/>
      <c r="CF995" s="7795"/>
      <c r="CG995" s="7795"/>
      <c r="CH995" s="7795"/>
      <c r="CI995" s="7795"/>
      <c r="CJ995" s="7795"/>
      <c r="CK995" s="7795"/>
      <c r="CL995" s="7786"/>
      <c r="CM995" s="7786"/>
      <c r="CN995" s="7786"/>
      <c r="CO995" s="7786"/>
      <c r="CP995" s="7786"/>
      <c r="CQ995" s="7786"/>
      <c r="CR995" s="7786"/>
      <c r="CS995" s="7786"/>
      <c r="CT995" s="7786"/>
      <c r="CU995" s="7786"/>
      <c r="CV995" s="7702"/>
      <c r="CW995" s="7702"/>
      <c r="CX995" s="7702"/>
      <c r="CY995" s="7702"/>
      <c r="CZ995" s="7702"/>
    </row>
    <row r="996" spans="1:104" ht="13.5" thickBot="1" x14ac:dyDescent="0.25">
      <c r="A996" s="7699"/>
      <c r="B996" s="7699"/>
      <c r="C996" s="7702"/>
      <c r="D996" s="7702"/>
      <c r="E996" s="7702"/>
      <c r="F996" s="7702"/>
      <c r="G996" s="7702"/>
      <c r="H996" s="7702"/>
      <c r="I996" s="7702"/>
      <c r="J996" s="7702"/>
      <c r="K996" s="7702"/>
      <c r="L996" s="7702"/>
      <c r="M996" s="7702"/>
      <c r="N996" s="7702"/>
      <c r="O996" s="7702"/>
      <c r="P996" s="7702"/>
      <c r="Q996" s="7702"/>
      <c r="R996" s="7702"/>
      <c r="S996" s="7702"/>
      <c r="T996" s="7702"/>
      <c r="U996" s="7702"/>
      <c r="V996" s="7702"/>
      <c r="W996" s="7702"/>
      <c r="X996" s="7702"/>
      <c r="Y996" s="7702"/>
      <c r="Z996" s="7702"/>
      <c r="AA996" s="7702"/>
      <c r="AB996" s="7702"/>
      <c r="AC996" s="7702"/>
      <c r="AD996" s="7702"/>
      <c r="AE996" s="7702"/>
      <c r="AF996" s="7702"/>
      <c r="AG996" s="7702"/>
      <c r="AH996" s="7702"/>
      <c r="AI996" s="7702"/>
      <c r="AJ996" s="7702"/>
      <c r="AK996" s="7702"/>
      <c r="AL996" s="7702"/>
      <c r="AM996" s="7702"/>
      <c r="AN996" s="7702"/>
      <c r="AO996" s="7702"/>
      <c r="AP996" s="7702"/>
      <c r="AQ996" s="7702"/>
      <c r="AR996" s="7702"/>
      <c r="AS996" s="7702"/>
      <c r="AT996" s="7702"/>
      <c r="AU996" s="7702"/>
      <c r="AV996" s="7702"/>
      <c r="AW996" s="7702"/>
      <c r="AX996" s="7702"/>
      <c r="AY996" s="7702"/>
      <c r="AZ996" s="7702"/>
      <c r="BA996" s="7702"/>
      <c r="BB996" s="7702"/>
      <c r="BC996" s="7702"/>
      <c r="BD996" s="7702"/>
      <c r="BE996" s="7702"/>
      <c r="BF996" s="7702"/>
      <c r="BG996" s="7702"/>
      <c r="BH996" s="7702"/>
      <c r="BI996" s="7702"/>
      <c r="BJ996" s="7702"/>
      <c r="BK996" s="7702"/>
      <c r="BL996" s="7702"/>
      <c r="BM996" s="7702"/>
      <c r="BN996" s="7702"/>
      <c r="BO996" s="7702"/>
      <c r="BP996" s="7702"/>
      <c r="BQ996" s="7702"/>
      <c r="BR996" s="7702"/>
      <c r="BS996" s="7702"/>
      <c r="BT996" s="7702"/>
      <c r="BU996" s="7702"/>
      <c r="BV996" s="7702"/>
      <c r="BW996" s="7702"/>
      <c r="BX996" s="7702"/>
      <c r="BY996" s="7702"/>
      <c r="BZ996" s="7702"/>
      <c r="CA996" s="7998"/>
      <c r="CB996" s="7702"/>
      <c r="CC996" s="7702"/>
      <c r="CD996" s="7795"/>
      <c r="CE996" s="7795"/>
      <c r="CF996" s="7795"/>
      <c r="CG996" s="7795"/>
      <c r="CH996" s="7795"/>
      <c r="CI996" s="7795"/>
      <c r="CJ996" s="7795"/>
      <c r="CK996" s="7795"/>
      <c r="CL996" s="7786"/>
      <c r="CM996" s="7786"/>
      <c r="CN996" s="7786"/>
      <c r="CO996" s="7786"/>
      <c r="CP996" s="7786"/>
      <c r="CQ996" s="7786"/>
      <c r="CR996" s="7786"/>
      <c r="CS996" s="7786"/>
      <c r="CT996" s="7786"/>
      <c r="CU996" s="7786"/>
      <c r="CV996" s="7702"/>
      <c r="CW996" s="7702"/>
      <c r="CX996" s="7702"/>
      <c r="CY996" s="7702"/>
      <c r="CZ996" s="7702"/>
    </row>
    <row r="997" spans="1:104" ht="13.5" customHeight="1" thickBot="1" x14ac:dyDescent="0.25">
      <c r="A997" s="7699"/>
      <c r="B997" s="7699"/>
      <c r="C997" s="7702"/>
      <c r="D997" s="7702"/>
      <c r="E997" s="7702"/>
      <c r="F997" s="7702"/>
      <c r="G997" s="7702"/>
      <c r="H997" s="7702"/>
      <c r="I997" s="7702"/>
      <c r="J997" s="7702"/>
      <c r="K997" s="7702"/>
      <c r="L997" s="7702"/>
      <c r="M997" s="7702"/>
      <c r="N997" s="7702"/>
      <c r="O997" s="7702"/>
      <c r="P997" s="7702"/>
      <c r="Q997" s="7702"/>
      <c r="R997" s="7702"/>
      <c r="S997" s="7702"/>
      <c r="T997" s="7702"/>
      <c r="U997" s="7702"/>
      <c r="V997" s="7702"/>
      <c r="W997" s="7702"/>
      <c r="X997" s="7702"/>
      <c r="Y997" s="7702"/>
      <c r="Z997" s="7702"/>
      <c r="AA997" s="7702"/>
      <c r="AB997" s="7702"/>
      <c r="AC997" s="7702"/>
      <c r="AD997" s="7702"/>
      <c r="AE997" s="7702"/>
      <c r="AF997" s="7702"/>
      <c r="AG997" s="7702"/>
      <c r="AH997" s="7702"/>
      <c r="AI997" s="7702"/>
      <c r="AJ997" s="7702"/>
      <c r="AK997" s="7702"/>
      <c r="AL997" s="7702"/>
      <c r="AM997" s="7702"/>
      <c r="AN997" s="7702"/>
      <c r="AO997" s="7702"/>
      <c r="AP997" s="7702"/>
      <c r="AQ997" s="7702"/>
      <c r="AR997" s="7702"/>
      <c r="AS997" s="7702"/>
      <c r="AT997" s="7702"/>
      <c r="AU997" s="7702"/>
      <c r="AV997" s="7702"/>
      <c r="AW997" s="7702"/>
      <c r="AX997" s="7702"/>
      <c r="AY997" s="7702"/>
      <c r="AZ997" s="7702"/>
      <c r="BA997" s="7702"/>
      <c r="BB997" s="7702"/>
      <c r="BC997" s="7702"/>
      <c r="BD997" s="7702"/>
      <c r="BE997" s="7702"/>
      <c r="BF997" s="7702"/>
      <c r="BG997" s="7702"/>
      <c r="BH997" s="7702"/>
      <c r="BI997" s="7702"/>
      <c r="BJ997" s="7702"/>
      <c r="BK997" s="7702"/>
      <c r="BL997" s="7702"/>
      <c r="BM997" s="7702"/>
      <c r="BN997" s="7702"/>
      <c r="BO997" s="7702"/>
      <c r="BP997" s="7702"/>
      <c r="BQ997" s="7702"/>
      <c r="BR997" s="7702"/>
      <c r="BS997" s="8292" t="str">
        <f>CONCATENATE(BU1007," MHz")</f>
        <v xml:space="preserve"> MHz</v>
      </c>
      <c r="BT997" s="7710"/>
      <c r="BU997" s="7706"/>
      <c r="BV997" s="7706"/>
      <c r="BW997" s="7706"/>
      <c r="BX997" s="7706"/>
      <c r="BY997" s="7706"/>
      <c r="BZ997" s="7706"/>
      <c r="CA997" s="7996"/>
      <c r="CB997" s="7706"/>
      <c r="CC997" s="7707"/>
      <c r="CD997" s="7812">
        <f>IF(CB1004="Head",LOOKUP(CD999,$CI$42:$CI$85,$CG$42:$CG$85),IF(CB1004="Body",LOOKUP(CD999,$CI$42:$CI$81,$CH$42:$CH$85),""))</f>
        <v>10.9</v>
      </c>
      <c r="CE997" s="7795"/>
      <c r="CF997" s="7795"/>
      <c r="CG997" s="7795"/>
      <c r="CH997" s="7795"/>
      <c r="CI997" s="7795"/>
      <c r="CJ997" s="7795"/>
      <c r="CK997" s="7795"/>
      <c r="CL997" s="7786"/>
      <c r="CM997" s="7786"/>
      <c r="CN997" s="7786"/>
      <c r="CO997" s="7786"/>
      <c r="CP997" s="7786"/>
      <c r="CQ997" s="7786"/>
      <c r="CR997" s="7786"/>
      <c r="CS997" s="7786"/>
      <c r="CT997" s="7786"/>
      <c r="CU997" s="7786"/>
      <c r="CV997" s="7702"/>
      <c r="CW997" s="7702"/>
      <c r="CX997" s="7702"/>
      <c r="CY997" s="7702"/>
      <c r="CZ997" s="7702"/>
    </row>
    <row r="998" spans="1:104" ht="13.5" thickBot="1" x14ac:dyDescent="0.25">
      <c r="A998" s="7699"/>
      <c r="B998" s="7699"/>
      <c r="C998" s="7702"/>
      <c r="D998" s="7702"/>
      <c r="E998" s="7702"/>
      <c r="F998" s="7702"/>
      <c r="G998" s="7702"/>
      <c r="H998" s="7702"/>
      <c r="I998" s="7702"/>
      <c r="J998" s="7702"/>
      <c r="K998" s="7702"/>
      <c r="L998" s="7702"/>
      <c r="M998" s="7702"/>
      <c r="N998" s="7702"/>
      <c r="O998" s="7702"/>
      <c r="P998" s="7702"/>
      <c r="Q998" s="7702"/>
      <c r="R998" s="7702"/>
      <c r="S998" s="7702"/>
      <c r="T998" s="7702"/>
      <c r="U998" s="7702"/>
      <c r="V998" s="7702"/>
      <c r="W998" s="7702"/>
      <c r="X998" s="7702"/>
      <c r="Y998" s="7702"/>
      <c r="Z998" s="7702"/>
      <c r="AA998" s="7702"/>
      <c r="AB998" s="7702"/>
      <c r="AC998" s="7702"/>
      <c r="AD998" s="7702"/>
      <c r="AE998" s="7702"/>
      <c r="AF998" s="7702"/>
      <c r="AG998" s="7702"/>
      <c r="AH998" s="7702"/>
      <c r="AI998" s="7702"/>
      <c r="AJ998" s="7702"/>
      <c r="AK998" s="7702"/>
      <c r="AL998" s="7702"/>
      <c r="AM998" s="7702"/>
      <c r="AN998" s="7702"/>
      <c r="AO998" s="7702"/>
      <c r="AP998" s="7702"/>
      <c r="AQ998" s="7702"/>
      <c r="AR998" s="7702"/>
      <c r="AS998" s="7702"/>
      <c r="AT998" s="7702"/>
      <c r="AU998" s="7702"/>
      <c r="AV998" s="7702"/>
      <c r="AW998" s="7702"/>
      <c r="AX998" s="7702"/>
      <c r="AY998" s="7702"/>
      <c r="AZ998" s="7702"/>
      <c r="BA998" s="7702"/>
      <c r="BB998" s="7702"/>
      <c r="BC998" s="7702"/>
      <c r="BD998" s="7702"/>
      <c r="BE998" s="7702"/>
      <c r="BF998" s="7702"/>
      <c r="BG998" s="7702"/>
      <c r="BH998" s="7702"/>
      <c r="BI998" s="7702"/>
      <c r="BJ998" s="7702"/>
      <c r="BK998" s="7702"/>
      <c r="BL998" s="7702"/>
      <c r="BM998" s="7702"/>
      <c r="BN998" s="7702"/>
      <c r="BO998" s="7702"/>
      <c r="BP998" s="7702"/>
      <c r="BQ998" s="7702"/>
      <c r="BR998" s="7702"/>
      <c r="BS998" s="8293"/>
      <c r="BT998" s="7705"/>
      <c r="BU998" s="7678" t="inlineStr">
        <is>
          <t>Calentamiento:</t>
        </is>
      </c>
      <c r="BV998" s="7717"/>
      <c r="BW998" s="7702"/>
      <c r="BX998" s="7679" t="inlineStr">
        <is>
          <t>Temperatura:</t>
        </is>
      </c>
      <c r="BY998" s="7721" t="e">
        <f>AVERAGE(BW1001:BW1002)</f>
        <v>#DIV/0!</v>
      </c>
      <c r="BZ998" s="7702"/>
      <c r="CA998" s="7997" t="inlineStr">
        <is>
          <t>Fecha (yyyy-mm-dd hh:mm:ss):</t>
        </is>
      </c>
      <c r="CB998" s="7815"/>
      <c r="CC998" s="7708"/>
      <c r="CD998" s="7813">
        <f>IF(CB1004="Head",INDEX($CG$42:$CG$85,MATCH(CD997,$CG$42:$CG$85,0)+1),IF(CB1004="Body",INDEX($CH$42:$CH$85,MATCH(CD997,$CH$42:$CH$85,0)+1)))</f>
        <v>7.01</v>
      </c>
      <c r="CE998" s="7795"/>
      <c r="CF998" s="7795"/>
      <c r="CG998" s="7795"/>
      <c r="CH998" s="7795"/>
      <c r="CI998" s="7795"/>
      <c r="CJ998" s="7795"/>
      <c r="CK998" s="7795"/>
      <c r="CL998" s="7786"/>
      <c r="CM998" s="7786"/>
      <c r="CN998" s="7786"/>
      <c r="CO998" s="7786"/>
      <c r="CP998" s="7786"/>
      <c r="CQ998" s="7786"/>
      <c r="CR998" s="7786"/>
      <c r="CS998" s="7786"/>
      <c r="CT998" s="7786"/>
      <c r="CU998" s="7786"/>
      <c r="CV998" s="7702"/>
      <c r="CW998" s="7702"/>
      <c r="CX998" s="7702"/>
      <c r="CY998" s="7702"/>
      <c r="CZ998" s="7702"/>
    </row>
    <row r="999" spans="1:104" ht="13.5" thickBot="1" x14ac:dyDescent="0.25">
      <c r="A999" s="7699"/>
      <c r="B999" s="7699"/>
      <c r="C999" s="7702"/>
      <c r="D999" s="7702"/>
      <c r="E999" s="7702"/>
      <c r="F999" s="7702"/>
      <c r="G999" s="7702"/>
      <c r="H999" s="7702"/>
      <c r="I999" s="7702"/>
      <c r="J999" s="7702"/>
      <c r="K999" s="7702"/>
      <c r="L999" s="7702"/>
      <c r="M999" s="7702"/>
      <c r="N999" s="7702"/>
      <c r="O999" s="7702"/>
      <c r="P999" s="7702"/>
      <c r="Q999" s="7702"/>
      <c r="R999" s="7702"/>
      <c r="S999" s="7702"/>
      <c r="T999" s="7702"/>
      <c r="U999" s="7702"/>
      <c r="V999" s="7702"/>
      <c r="W999" s="7702"/>
      <c r="X999" s="7702"/>
      <c r="Y999" s="7702"/>
      <c r="Z999" s="7702"/>
      <c r="AA999" s="7702"/>
      <c r="AB999" s="7702"/>
      <c r="AC999" s="7702"/>
      <c r="AD999" s="7702"/>
      <c r="AE999" s="7702"/>
      <c r="AF999" s="7702"/>
      <c r="AG999" s="7702"/>
      <c r="AH999" s="7702"/>
      <c r="AI999" s="7702"/>
      <c r="AJ999" s="7702"/>
      <c r="AK999" s="7702"/>
      <c r="AL999" s="7702"/>
      <c r="AM999" s="7702"/>
      <c r="AN999" s="7702"/>
      <c r="AO999" s="7702"/>
      <c r="AP999" s="7702"/>
      <c r="AQ999" s="7702"/>
      <c r="AR999" s="7702"/>
      <c r="AS999" s="7702"/>
      <c r="AT999" s="7702"/>
      <c r="AU999" s="7702"/>
      <c r="AV999" s="7702"/>
      <c r="AW999" s="7702"/>
      <c r="AX999" s="7702"/>
      <c r="AY999" s="7702"/>
      <c r="AZ999" s="7702"/>
      <c r="BA999" s="7702"/>
      <c r="BB999" s="7702"/>
      <c r="BC999" s="7702"/>
      <c r="BD999" s="7702"/>
      <c r="BE999" s="7702"/>
      <c r="BF999" s="7702"/>
      <c r="BG999" s="7702"/>
      <c r="BH999" s="7702"/>
      <c r="BI999" s="7702"/>
      <c r="BJ999" s="7702"/>
      <c r="BK999" s="7702"/>
      <c r="BL999" s="7702"/>
      <c r="BM999" s="7702"/>
      <c r="BN999" s="7702"/>
      <c r="BO999" s="7702"/>
      <c r="BP999" s="7702"/>
      <c r="BQ999" s="7702"/>
      <c r="BR999" s="7702"/>
      <c r="BS999" s="8293"/>
      <c r="BT999" s="7705"/>
      <c r="BU999" s="7702"/>
      <c r="BV999" s="7702"/>
      <c r="BW999" s="7702"/>
      <c r="BX999" s="7702"/>
      <c r="BY999" s="7702"/>
      <c r="BZ999" s="7702"/>
      <c r="CA999" s="7998"/>
      <c r="CB999" s="7702"/>
      <c r="CC999" s="7708"/>
      <c r="CD999" s="7814">
        <f>MATCH(CB1000,$CF$15:$CF$36,0)</f>
        <v>3</v>
      </c>
      <c r="CE999" s="7795"/>
      <c r="CF999" s="7795"/>
      <c r="CG999" s="7795"/>
      <c r="CH999" s="7795"/>
      <c r="CI999" s="7795"/>
      <c r="CJ999" s="7795"/>
      <c r="CK999" s="7795"/>
      <c r="CL999" s="7786"/>
      <c r="CM999" s="7786"/>
      <c r="CN999" s="7786"/>
      <c r="CO999" s="7786"/>
      <c r="CP999" s="7786"/>
      <c r="CQ999" s="7786"/>
      <c r="CR999" s="7786"/>
      <c r="CS999" s="7786"/>
      <c r="CT999" s="7786"/>
      <c r="CU999" s="7786"/>
      <c r="CV999" s="7702"/>
      <c r="CW999" s="7702"/>
      <c r="CX999" s="7702"/>
      <c r="CY999" s="7702"/>
      <c r="CZ999" s="7702"/>
    </row>
    <row r="1000" spans="1:104" ht="13.5" thickBot="1" x14ac:dyDescent="0.25">
      <c r="A1000" s="7699"/>
      <c r="B1000" s="7699"/>
      <c r="C1000" s="7702"/>
      <c r="D1000" s="7702"/>
      <c r="E1000" s="7702"/>
      <c r="F1000" s="7702"/>
      <c r="G1000" s="7702"/>
      <c r="H1000" s="7702"/>
      <c r="I1000" s="7702"/>
      <c r="J1000" s="7702"/>
      <c r="K1000" s="7702"/>
      <c r="L1000" s="7702"/>
      <c r="M1000" s="7702"/>
      <c r="N1000" s="7702"/>
      <c r="O1000" s="7702"/>
      <c r="P1000" s="7702"/>
      <c r="Q1000" s="7702"/>
      <c r="R1000" s="7702"/>
      <c r="S1000" s="7702"/>
      <c r="T1000" s="7702"/>
      <c r="U1000" s="7702"/>
      <c r="V1000" s="7702"/>
      <c r="W1000" s="7702"/>
      <c r="X1000" s="7702"/>
      <c r="Y1000" s="7702"/>
      <c r="Z1000" s="7702"/>
      <c r="AA1000" s="7702"/>
      <c r="AB1000" s="7702"/>
      <c r="AC1000" s="7702"/>
      <c r="AD1000" s="7702"/>
      <c r="AE1000" s="7702"/>
      <c r="AF1000" s="7702"/>
      <c r="AG1000" s="7702"/>
      <c r="AH1000" s="7702"/>
      <c r="AI1000" s="7702"/>
      <c r="AJ1000" s="7702"/>
      <c r="AK1000" s="7702"/>
      <c r="AL1000" s="7702"/>
      <c r="AM1000" s="7702"/>
      <c r="AN1000" s="7702"/>
      <c r="AO1000" s="7702"/>
      <c r="AP1000" s="7702"/>
      <c r="AQ1000" s="7702"/>
      <c r="AR1000" s="7702"/>
      <c r="AS1000" s="7702"/>
      <c r="AT1000" s="7702"/>
      <c r="AU1000" s="7702"/>
      <c r="AV1000" s="7702"/>
      <c r="AW1000" s="7702"/>
      <c r="AX1000" s="7702"/>
      <c r="AY1000" s="7702"/>
      <c r="AZ1000" s="7702"/>
      <c r="BA1000" s="7702"/>
      <c r="BB1000" s="7702"/>
      <c r="BC1000" s="7702"/>
      <c r="BD1000" s="7702"/>
      <c r="BE1000" s="7702"/>
      <c r="BF1000" s="7702"/>
      <c r="BG1000" s="7702"/>
      <c r="BH1000" s="7702"/>
      <c r="BI1000" s="7702"/>
      <c r="BJ1000" s="7702"/>
      <c r="BK1000" s="7702"/>
      <c r="BL1000" s="7702"/>
      <c r="BM1000" s="7702"/>
      <c r="BN1000" s="7702"/>
      <c r="BO1000" s="7702"/>
      <c r="BP1000" s="7702"/>
      <c r="BQ1000" s="7702"/>
      <c r="BR1000" s="7702"/>
      <c r="BS1000" s="8293"/>
      <c r="BT1000" s="7705"/>
      <c r="BU1000" s="7671"/>
      <c r="BV1000" s="7740" t="inlineStr">
        <is>
          <t>Hora</t>
        </is>
      </c>
      <c r="BW1000" s="7741" t="inlineStr">
        <is>
          <t>Temperatura (ºC)</t>
        </is>
      </c>
      <c r="BX1000" s="7742" t="inlineStr">
        <is>
          <t>Humedad (%)</t>
        </is>
      </c>
      <c r="BY1000" s="7681" t="inlineStr">
        <is>
          <t>Temperatura Liq (ºC)</t>
        </is>
      </c>
      <c r="BZ1000" s="7702"/>
      <c r="CA1000" s="7679" t="inlineStr">
        <is>
          <t>Dipolo:</t>
        </is>
      </c>
      <c r="CB1000" s="7999" t="inlineStr">
        <is>
          <t>D900V2 - SN 1d007</t>
        </is>
      </c>
      <c r="CC1000" s="7708"/>
      <c r="CD1000" s="7796"/>
      <c r="CE1000" s="7795"/>
      <c r="CF1000" s="7795"/>
      <c r="CG1000" s="7795"/>
      <c r="CH1000" s="7795"/>
      <c r="CI1000" s="7795"/>
      <c r="CJ1000" s="7795"/>
      <c r="CK1000" s="7795"/>
      <c r="CL1000" s="7786"/>
      <c r="CM1000" s="7786"/>
      <c r="CN1000" s="7786"/>
      <c r="CO1000" s="7786"/>
      <c r="CP1000" s="7786"/>
      <c r="CQ1000" s="7786"/>
      <c r="CR1000" s="7786"/>
      <c r="CS1000" s="7786"/>
      <c r="CT1000" s="7786"/>
      <c r="CU1000" s="7786"/>
      <c r="CV1000" s="7702"/>
      <c r="CW1000" s="7702"/>
      <c r="CX1000" s="7702"/>
      <c r="CY1000" s="7702"/>
      <c r="CZ1000" s="7702"/>
    </row>
    <row r="1001" spans="1:104" ht="13.5" thickBot="1" x14ac:dyDescent="0.25">
      <c r="A1001" s="7699"/>
      <c r="B1001" s="7699"/>
      <c r="C1001" s="7702"/>
      <c r="D1001" s="7702"/>
      <c r="E1001" s="7702"/>
      <c r="F1001" s="7702"/>
      <c r="G1001" s="7702"/>
      <c r="H1001" s="7702"/>
      <c r="I1001" s="7702"/>
      <c r="J1001" s="7702"/>
      <c r="K1001" s="7702"/>
      <c r="L1001" s="7702"/>
      <c r="M1001" s="7702"/>
      <c r="N1001" s="7702"/>
      <c r="O1001" s="7702"/>
      <c r="P1001" s="7702"/>
      <c r="Q1001" s="7702"/>
      <c r="R1001" s="7702"/>
      <c r="S1001" s="7702"/>
      <c r="T1001" s="7702"/>
      <c r="U1001" s="7702"/>
      <c r="V1001" s="7702"/>
      <c r="W1001" s="7702"/>
      <c r="X1001" s="7702"/>
      <c r="Y1001" s="7702"/>
      <c r="Z1001" s="7702"/>
      <c r="AA1001" s="7702"/>
      <c r="AB1001" s="7702"/>
      <c r="AC1001" s="7702"/>
      <c r="AD1001" s="7702"/>
      <c r="AE1001" s="7702"/>
      <c r="AF1001" s="7702"/>
      <c r="AG1001" s="7702"/>
      <c r="AH1001" s="7702"/>
      <c r="AI1001" s="7702"/>
      <c r="AJ1001" s="7702"/>
      <c r="AK1001" s="7702"/>
      <c r="AL1001" s="7702"/>
      <c r="AM1001" s="7702"/>
      <c r="AN1001" s="7702"/>
      <c r="AO1001" s="7702"/>
      <c r="AP1001" s="7702"/>
      <c r="AQ1001" s="7702"/>
      <c r="AR1001" s="7702"/>
      <c r="AS1001" s="7702"/>
      <c r="AT1001" s="7702"/>
      <c r="AU1001" s="7702"/>
      <c r="AV1001" s="7702"/>
      <c r="AW1001" s="7702"/>
      <c r="AX1001" s="7702"/>
      <c r="AY1001" s="7702"/>
      <c r="AZ1001" s="7702"/>
      <c r="BA1001" s="7702"/>
      <c r="BB1001" s="7702"/>
      <c r="BC1001" s="7702"/>
      <c r="BD1001" s="7702"/>
      <c r="BE1001" s="7702"/>
      <c r="BF1001" s="7702"/>
      <c r="BG1001" s="7702"/>
      <c r="BH1001" s="7702"/>
      <c r="BI1001" s="7702"/>
      <c r="BJ1001" s="7702"/>
      <c r="BK1001" s="7702"/>
      <c r="BL1001" s="7702"/>
      <c r="BM1001" s="7702"/>
      <c r="BN1001" s="7702"/>
      <c r="BO1001" s="7702"/>
      <c r="BP1001" s="7702"/>
      <c r="BQ1001" s="7702"/>
      <c r="BR1001" s="7702"/>
      <c r="BS1001" s="8293"/>
      <c r="BT1001" s="7705"/>
      <c r="BU1001" s="7738" t="inlineStr">
        <is>
          <t>Inicio</t>
        </is>
      </c>
      <c r="BV1001" s="7743"/>
      <c r="BW1001" s="7744"/>
      <c r="BX1001" s="7744"/>
      <c r="BY1001" s="7745"/>
      <c r="BZ1001" s="7702"/>
      <c r="CA1001" s="7679" t="inlineStr">
        <is>
          <t>Room</t>
        </is>
      </c>
      <c r="CB1001" s="7724" t="inlineStr">
        <is>
          <t>Dasy6</t>
        </is>
      </c>
      <c r="CC1001" s="7708"/>
      <c r="CD1001" s="7796"/>
      <c r="CE1001" s="7795"/>
      <c r="CF1001" s="7795"/>
      <c r="CG1001" s="7795"/>
      <c r="CH1001" s="7795"/>
      <c r="CI1001" s="7795"/>
      <c r="CJ1001" s="7795"/>
      <c r="CK1001" s="7795"/>
      <c r="CL1001" s="7786"/>
      <c r="CM1001" s="7786"/>
      <c r="CN1001" s="7786"/>
      <c r="CO1001" s="7786"/>
      <c r="CP1001" s="7786"/>
      <c r="CQ1001" s="7786"/>
      <c r="CR1001" s="7786"/>
      <c r="CS1001" s="7786"/>
      <c r="CT1001" s="7786"/>
      <c r="CU1001" s="7786"/>
      <c r="CV1001" s="7702"/>
      <c r="CW1001" s="7702"/>
      <c r="CX1001" s="7702"/>
      <c r="CY1001" s="7702"/>
      <c r="CZ1001" s="7702"/>
    </row>
    <row r="1002" spans="1:104" ht="13.5" thickBot="1" x14ac:dyDescent="0.25">
      <c r="A1002" s="7699"/>
      <c r="B1002" s="7699"/>
      <c r="C1002" s="7702"/>
      <c r="D1002" s="7702"/>
      <c r="E1002" s="7702"/>
      <c r="F1002" s="7702"/>
      <c r="G1002" s="7702"/>
      <c r="H1002" s="7702"/>
      <c r="I1002" s="7702"/>
      <c r="J1002" s="7702"/>
      <c r="K1002" s="7702"/>
      <c r="L1002" s="7702"/>
      <c r="M1002" s="7702"/>
      <c r="N1002" s="7702"/>
      <c r="O1002" s="7702"/>
      <c r="P1002" s="7702"/>
      <c r="Q1002" s="7702"/>
      <c r="R1002" s="7702"/>
      <c r="S1002" s="7702"/>
      <c r="T1002" s="7702"/>
      <c r="U1002" s="7702"/>
      <c r="V1002" s="7702"/>
      <c r="W1002" s="7702"/>
      <c r="X1002" s="7702"/>
      <c r="Y1002" s="7702"/>
      <c r="Z1002" s="7702"/>
      <c r="AA1002" s="7702"/>
      <c r="AB1002" s="7702"/>
      <c r="AC1002" s="7702"/>
      <c r="AD1002" s="7702"/>
      <c r="AE1002" s="7702"/>
      <c r="AF1002" s="7702"/>
      <c r="AG1002" s="7702"/>
      <c r="AH1002" s="7702"/>
      <c r="AI1002" s="7702"/>
      <c r="AJ1002" s="7702"/>
      <c r="AK1002" s="7702"/>
      <c r="AL1002" s="7702"/>
      <c r="AM1002" s="7702"/>
      <c r="AN1002" s="7702"/>
      <c r="AO1002" s="7702"/>
      <c r="AP1002" s="7702"/>
      <c r="AQ1002" s="7702"/>
      <c r="AR1002" s="7702"/>
      <c r="AS1002" s="7702"/>
      <c r="AT1002" s="7702"/>
      <c r="AU1002" s="7702"/>
      <c r="AV1002" s="7702"/>
      <c r="AW1002" s="7702"/>
      <c r="AX1002" s="7702"/>
      <c r="AY1002" s="7702"/>
      <c r="AZ1002" s="7702"/>
      <c r="BA1002" s="7702"/>
      <c r="BB1002" s="7702"/>
      <c r="BC1002" s="7702"/>
      <c r="BD1002" s="7702"/>
      <c r="BE1002" s="7702"/>
      <c r="BF1002" s="7702"/>
      <c r="BG1002" s="7702"/>
      <c r="BH1002" s="7702"/>
      <c r="BI1002" s="7702"/>
      <c r="BJ1002" s="7702"/>
      <c r="BK1002" s="7702"/>
      <c r="BL1002" s="7702"/>
      <c r="BM1002" s="7702"/>
      <c r="BN1002" s="7702"/>
      <c r="BO1002" s="7702"/>
      <c r="BP1002" s="7702"/>
      <c r="BQ1002" s="7702"/>
      <c r="BR1002" s="7702"/>
      <c r="BS1002" s="8293"/>
      <c r="BT1002" s="7705"/>
      <c r="BU1002" s="7739" t="inlineStr">
        <is>
          <t>Fin</t>
        </is>
      </c>
      <c r="BV1002" s="7682"/>
      <c r="BW1002" s="7683"/>
      <c r="BX1002" s="7683"/>
      <c r="BY1002" s="7746"/>
      <c r="BZ1002" s="7702"/>
      <c r="CA1002" s="7679" t="inlineStr">
        <is>
          <t>Sonda:</t>
        </is>
      </c>
      <c r="CB1002" s="7725" t="inlineStr">
        <is>
          <t>EX3DV4 - SN 7461</t>
        </is>
      </c>
      <c r="CC1002" s="7708"/>
      <c r="CD1002" s="7796"/>
      <c r="CE1002" s="7795"/>
      <c r="CF1002" s="7795"/>
      <c r="CG1002" s="7795"/>
      <c r="CH1002" s="7795"/>
      <c r="CI1002" s="7795"/>
      <c r="CJ1002" s="7795"/>
      <c r="CK1002" s="7795"/>
      <c r="CL1002" s="7786"/>
      <c r="CM1002" s="7786"/>
      <c r="CN1002" s="7786"/>
      <c r="CO1002" s="7786"/>
      <c r="CP1002" s="7786"/>
      <c r="CQ1002" s="7786"/>
      <c r="CR1002" s="7786"/>
      <c r="CS1002" s="7786"/>
      <c r="CT1002" s="7786"/>
      <c r="CU1002" s="7786"/>
      <c r="CV1002" s="7702"/>
      <c r="CW1002" s="7702"/>
      <c r="CX1002" s="7702"/>
      <c r="CY1002" s="7702"/>
      <c r="CZ1002" s="7702"/>
    </row>
    <row r="1003" spans="1:104" ht="13.5" thickBot="1" x14ac:dyDescent="0.25">
      <c r="A1003" s="7699"/>
      <c r="B1003" s="7699"/>
      <c r="C1003" s="7702"/>
      <c r="D1003" s="7702"/>
      <c r="E1003" s="7702"/>
      <c r="F1003" s="7702"/>
      <c r="G1003" s="7702"/>
      <c r="H1003" s="7702"/>
      <c r="I1003" s="7702"/>
      <c r="J1003" s="7702"/>
      <c r="K1003" s="7702"/>
      <c r="L1003" s="7702"/>
      <c r="M1003" s="7702"/>
      <c r="N1003" s="7702"/>
      <c r="O1003" s="7702"/>
      <c r="P1003" s="7702"/>
      <c r="Q1003" s="7702"/>
      <c r="R1003" s="7702"/>
      <c r="S1003" s="7702"/>
      <c r="T1003" s="7702"/>
      <c r="U1003" s="7702"/>
      <c r="V1003" s="7702"/>
      <c r="W1003" s="7702"/>
      <c r="X1003" s="7702"/>
      <c r="Y1003" s="7702"/>
      <c r="Z1003" s="7702"/>
      <c r="AA1003" s="7702"/>
      <c r="AB1003" s="7702"/>
      <c r="AC1003" s="7702"/>
      <c r="AD1003" s="7702"/>
      <c r="AE1003" s="7702"/>
      <c r="AF1003" s="7702"/>
      <c r="AG1003" s="7702"/>
      <c r="AH1003" s="7702"/>
      <c r="AI1003" s="7702"/>
      <c r="AJ1003" s="7702"/>
      <c r="AK1003" s="7702"/>
      <c r="AL1003" s="7702"/>
      <c r="AM1003" s="7702"/>
      <c r="AN1003" s="7702"/>
      <c r="AO1003" s="7702"/>
      <c r="AP1003" s="7702"/>
      <c r="AQ1003" s="7702"/>
      <c r="AR1003" s="7702"/>
      <c r="AS1003" s="7702"/>
      <c r="AT1003" s="7702"/>
      <c r="AU1003" s="7702"/>
      <c r="AV1003" s="7702"/>
      <c r="AW1003" s="7702"/>
      <c r="AX1003" s="7702"/>
      <c r="AY1003" s="7702"/>
      <c r="AZ1003" s="7702"/>
      <c r="BA1003" s="7702"/>
      <c r="BB1003" s="7702"/>
      <c r="BC1003" s="7702"/>
      <c r="BD1003" s="7702"/>
      <c r="BE1003" s="7702"/>
      <c r="BF1003" s="7702"/>
      <c r="BG1003" s="7702"/>
      <c r="BH1003" s="7702"/>
      <c r="BI1003" s="7702"/>
      <c r="BJ1003" s="7702"/>
      <c r="BK1003" s="7702"/>
      <c r="BL1003" s="7702"/>
      <c r="BM1003" s="7702"/>
      <c r="BN1003" s="7702"/>
      <c r="BO1003" s="7702"/>
      <c r="BP1003" s="7702"/>
      <c r="BQ1003" s="7702"/>
      <c r="BR1003" s="7702"/>
      <c r="BS1003" s="8293"/>
      <c r="BT1003" s="7705"/>
      <c r="BU1003" s="7702"/>
      <c r="BV1003" s="7702"/>
      <c r="BW1003" s="7702"/>
      <c r="BX1003" s="7702"/>
      <c r="BY1003" s="7702"/>
      <c r="BZ1003" s="7702"/>
      <c r="CA1003" s="7679" t="inlineStr">
        <is>
          <t>Cert. (EN/FCC/ISED):</t>
        </is>
      </c>
      <c r="CB1003" s="7999" t="inlineStr">
        <is>
          <t>EN/FCC/ISED</t>
        </is>
      </c>
      <c r="CC1003" s="7708"/>
      <c r="CD1003" s="7796"/>
      <c r="CE1003" s="7795"/>
      <c r="CF1003" s="7795"/>
      <c r="CG1003" s="7795"/>
      <c r="CH1003" s="7795"/>
      <c r="CI1003" s="7795"/>
      <c r="CJ1003" s="7795"/>
      <c r="CK1003" s="7795"/>
      <c r="CL1003" s="7786"/>
      <c r="CM1003" s="7786"/>
      <c r="CN1003" s="7786"/>
      <c r="CO1003" s="7786"/>
      <c r="CP1003" s="7786"/>
      <c r="CQ1003" s="7786"/>
      <c r="CR1003" s="7786"/>
      <c r="CS1003" s="7786"/>
      <c r="CT1003" s="7786"/>
      <c r="CU1003" s="7786"/>
      <c r="CV1003" s="7702"/>
      <c r="CW1003" s="7702"/>
      <c r="CX1003" s="7702"/>
      <c r="CY1003" s="7702"/>
      <c r="CZ1003" s="7702"/>
    </row>
    <row r="1004" spans="1:104" ht="13.5" thickBot="1" x14ac:dyDescent="0.25">
      <c r="A1004" s="7699"/>
      <c r="B1004" s="7699"/>
      <c r="C1004" s="7702"/>
      <c r="D1004" s="7702"/>
      <c r="E1004" s="7702"/>
      <c r="F1004" s="7702"/>
      <c r="G1004" s="7702"/>
      <c r="H1004" s="7702"/>
      <c r="I1004" s="7702"/>
      <c r="J1004" s="7702"/>
      <c r="K1004" s="7702"/>
      <c r="L1004" s="7702"/>
      <c r="M1004" s="7702"/>
      <c r="N1004" s="7702"/>
      <c r="O1004" s="7702"/>
      <c r="P1004" s="7702"/>
      <c r="Q1004" s="7702"/>
      <c r="R1004" s="7702"/>
      <c r="S1004" s="7702"/>
      <c r="T1004" s="7702"/>
      <c r="U1004" s="7702"/>
      <c r="V1004" s="7702"/>
      <c r="W1004" s="7702"/>
      <c r="X1004" s="7702"/>
      <c r="Y1004" s="7702"/>
      <c r="Z1004" s="7702"/>
      <c r="AA1004" s="7702"/>
      <c r="AB1004" s="7702"/>
      <c r="AC1004" s="7702"/>
      <c r="AD1004" s="7702"/>
      <c r="AE1004" s="7702"/>
      <c r="AF1004" s="7702"/>
      <c r="AG1004" s="7702"/>
      <c r="AH1004" s="7702"/>
      <c r="AI1004" s="7702"/>
      <c r="AJ1004" s="7702"/>
      <c r="AK1004" s="7702"/>
      <c r="AL1004" s="7702"/>
      <c r="AM1004" s="7702"/>
      <c r="AN1004" s="7702"/>
      <c r="AO1004" s="7702"/>
      <c r="AP1004" s="7702"/>
      <c r="AQ1004" s="7702"/>
      <c r="AR1004" s="7702"/>
      <c r="AS1004" s="7702"/>
      <c r="AT1004" s="7702"/>
      <c r="AU1004" s="7702"/>
      <c r="AV1004" s="7702"/>
      <c r="AW1004" s="7702"/>
      <c r="AX1004" s="7702"/>
      <c r="AY1004" s="7702"/>
      <c r="AZ1004" s="7702"/>
      <c r="BA1004" s="7702"/>
      <c r="BB1004" s="7702"/>
      <c r="BC1004" s="7702"/>
      <c r="BD1004" s="7702"/>
      <c r="BE1004" s="7702"/>
      <c r="BF1004" s="7702"/>
      <c r="BG1004" s="7702"/>
      <c r="BH1004" s="7702"/>
      <c r="BI1004" s="7702"/>
      <c r="BJ1004" s="7702"/>
      <c r="BK1004" s="7702"/>
      <c r="BL1004" s="7702"/>
      <c r="BM1004" s="7702"/>
      <c r="BN1004" s="7702"/>
      <c r="BO1004" s="7702"/>
      <c r="BP1004" s="7702"/>
      <c r="BQ1004" s="7702"/>
      <c r="BR1004" s="7702"/>
      <c r="BS1004" s="8293"/>
      <c r="BT1004" s="7705"/>
      <c r="BU1004" s="7702"/>
      <c r="BV1004" s="7702"/>
      <c r="BW1004" s="7702"/>
      <c r="BX1004" s="7702"/>
      <c r="BY1004" s="7702"/>
      <c r="BZ1004" s="7702"/>
      <c r="CA1004" s="7679" t="inlineStr">
        <is>
          <t>Head/Body:</t>
        </is>
      </c>
      <c r="CB1004" s="7724" t="inlineStr">
        <is>
          <t>Head</t>
        </is>
      </c>
      <c r="CC1004" s="7708"/>
      <c r="CD1004" s="7796"/>
      <c r="CE1004" s="7795"/>
      <c r="CF1004" s="7795"/>
      <c r="CG1004" s="7795"/>
      <c r="CH1004" s="7795"/>
      <c r="CI1004" s="7795"/>
      <c r="CJ1004" s="7795"/>
      <c r="CK1004" s="7795"/>
      <c r="CL1004" s="7786"/>
      <c r="CM1004" s="7786"/>
      <c r="CN1004" s="7786"/>
      <c r="CO1004" s="7786"/>
      <c r="CP1004" s="7786"/>
      <c r="CQ1004" s="7786"/>
      <c r="CR1004" s="7786"/>
      <c r="CS1004" s="7786"/>
      <c r="CT1004" s="7786"/>
      <c r="CU1004" s="7786"/>
      <c r="CV1004" s="7702"/>
      <c r="CW1004" s="7702"/>
      <c r="CX1004" s="7702"/>
      <c r="CY1004" s="7702"/>
      <c r="CZ1004" s="7702"/>
    </row>
    <row r="1005" spans="1:104" x14ac:dyDescent="0.2">
      <c r="A1005" s="7699"/>
      <c r="B1005" s="7699"/>
      <c r="C1005" s="7702"/>
      <c r="D1005" s="7702"/>
      <c r="E1005" s="7702"/>
      <c r="F1005" s="7702"/>
      <c r="G1005" s="7702"/>
      <c r="H1005" s="7702"/>
      <c r="I1005" s="7702"/>
      <c r="J1005" s="7702"/>
      <c r="K1005" s="7702"/>
      <c r="L1005" s="7702"/>
      <c r="M1005" s="7702"/>
      <c r="N1005" s="7702"/>
      <c r="O1005" s="7702"/>
      <c r="P1005" s="7702"/>
      <c r="Q1005" s="7702"/>
      <c r="R1005" s="7702"/>
      <c r="S1005" s="7702"/>
      <c r="T1005" s="7702"/>
      <c r="U1005" s="7702"/>
      <c r="V1005" s="7702"/>
      <c r="W1005" s="7702"/>
      <c r="X1005" s="7702"/>
      <c r="Y1005" s="7702"/>
      <c r="Z1005" s="7702"/>
      <c r="AA1005" s="7702"/>
      <c r="AB1005" s="7702"/>
      <c r="AC1005" s="7702"/>
      <c r="AD1005" s="7702"/>
      <c r="AE1005" s="7702"/>
      <c r="AF1005" s="7702"/>
      <c r="AG1005" s="7702"/>
      <c r="AH1005" s="7702"/>
      <c r="AI1005" s="7702"/>
      <c r="AJ1005" s="7702"/>
      <c r="AK1005" s="7702"/>
      <c r="AL1005" s="7702"/>
      <c r="AM1005" s="7702"/>
      <c r="AN1005" s="7702"/>
      <c r="AO1005" s="7702"/>
      <c r="AP1005" s="7702"/>
      <c r="AQ1005" s="7702"/>
      <c r="AR1005" s="7702"/>
      <c r="AS1005" s="7702"/>
      <c r="AT1005" s="7702"/>
      <c r="AU1005" s="7702"/>
      <c r="AV1005" s="7702"/>
      <c r="AW1005" s="7702"/>
      <c r="AX1005" s="7702"/>
      <c r="AY1005" s="7702"/>
      <c r="AZ1005" s="7702"/>
      <c r="BA1005" s="7702"/>
      <c r="BB1005" s="7702"/>
      <c r="BC1005" s="7702"/>
      <c r="BD1005" s="7702"/>
      <c r="BE1005" s="7702"/>
      <c r="BF1005" s="7702"/>
      <c r="BG1005" s="7702"/>
      <c r="BH1005" s="7702"/>
      <c r="BI1005" s="7702"/>
      <c r="BJ1005" s="7702"/>
      <c r="BK1005" s="7702"/>
      <c r="BL1005" s="7702"/>
      <c r="BM1005" s="7702"/>
      <c r="BN1005" s="7702"/>
      <c r="BO1005" s="7702"/>
      <c r="BP1005" s="7702"/>
      <c r="BQ1005" s="7702"/>
      <c r="BR1005" s="7702"/>
      <c r="BS1005" s="8293"/>
      <c r="BT1005" s="7705"/>
      <c r="BU1005" s="7684" t="inlineStr">
        <is>
          <t>Frecuencia</t>
        </is>
      </c>
      <c r="BV1005" s="7685" t="inlineStr">
        <is>
          <t>Nivel Gen.</t>
        </is>
      </c>
      <c r="BW1005" s="8295" t="inlineStr">
        <is>
          <t>Medidor de Potencia</t>
        </is>
      </c>
      <c r="BX1005" s="8296"/>
      <c r="BY1005" s="8297" t="inlineStr">
        <is>
          <t>Observaciones</t>
        </is>
      </c>
      <c r="BZ1005" s="7703"/>
      <c r="CA1005" s="7998"/>
      <c r="CB1005" s="7702"/>
      <c r="CC1005" s="7708"/>
      <c r="CD1005" s="7796"/>
      <c r="CE1005" s="7795"/>
      <c r="CF1005" s="7795"/>
      <c r="CG1005" s="7795"/>
      <c r="CH1005" s="7795"/>
      <c r="CI1005" s="7795"/>
      <c r="CJ1005" s="7795"/>
      <c r="CK1005" s="7795"/>
      <c r="CL1005" s="7786"/>
      <c r="CM1005" s="7786"/>
      <c r="CN1005" s="7786"/>
      <c r="CO1005" s="7786"/>
      <c r="CP1005" s="7786"/>
      <c r="CQ1005" s="7786"/>
      <c r="CR1005" s="7786"/>
      <c r="CS1005" s="7786"/>
      <c r="CT1005" s="7786"/>
      <c r="CU1005" s="7786"/>
      <c r="CV1005" s="7702"/>
      <c r="CW1005" s="7702"/>
      <c r="CX1005" s="7702"/>
      <c r="CY1005" s="7702"/>
      <c r="CZ1005" s="7702"/>
    </row>
    <row r="1006" spans="1:104" ht="13.5" thickBot="1" x14ac:dyDescent="0.25">
      <c r="A1006" s="7699"/>
      <c r="B1006" s="7699"/>
      <c r="C1006" s="7702"/>
      <c r="D1006" s="7702"/>
      <c r="E1006" s="7702"/>
      <c r="F1006" s="7702"/>
      <c r="G1006" s="7702"/>
      <c r="H1006" s="7702"/>
      <c r="I1006" s="7702"/>
      <c r="J1006" s="7702"/>
      <c r="K1006" s="7702"/>
      <c r="L1006" s="7702"/>
      <c r="M1006" s="7702"/>
      <c r="N1006" s="7702"/>
      <c r="O1006" s="7702"/>
      <c r="P1006" s="7702"/>
      <c r="Q1006" s="7702"/>
      <c r="R1006" s="7702"/>
      <c r="S1006" s="7702"/>
      <c r="T1006" s="7702"/>
      <c r="U1006" s="7702"/>
      <c r="V1006" s="7702"/>
      <c r="W1006" s="7702"/>
      <c r="X1006" s="7702"/>
      <c r="Y1006" s="7702"/>
      <c r="Z1006" s="7702"/>
      <c r="AA1006" s="7702"/>
      <c r="AB1006" s="7702"/>
      <c r="AC1006" s="7702"/>
      <c r="AD1006" s="7702"/>
      <c r="AE1006" s="7702"/>
      <c r="AF1006" s="7702"/>
      <c r="AG1006" s="7702"/>
      <c r="AH1006" s="7702"/>
      <c r="AI1006" s="7702"/>
      <c r="AJ1006" s="7702"/>
      <c r="AK1006" s="7702"/>
      <c r="AL1006" s="7702"/>
      <c r="AM1006" s="7702"/>
      <c r="AN1006" s="7702"/>
      <c r="AO1006" s="7702"/>
      <c r="AP1006" s="7702"/>
      <c r="AQ1006" s="7702"/>
      <c r="AR1006" s="7702"/>
      <c r="AS1006" s="7702"/>
      <c r="AT1006" s="7702"/>
      <c r="AU1006" s="7702"/>
      <c r="AV1006" s="7702"/>
      <c r="AW1006" s="7702"/>
      <c r="AX1006" s="7702"/>
      <c r="AY1006" s="7702"/>
      <c r="AZ1006" s="7702"/>
      <c r="BA1006" s="7702"/>
      <c r="BB1006" s="7702"/>
      <c r="BC1006" s="7702"/>
      <c r="BD1006" s="7702"/>
      <c r="BE1006" s="7702"/>
      <c r="BF1006" s="7702"/>
      <c r="BG1006" s="7702"/>
      <c r="BH1006" s="7702"/>
      <c r="BI1006" s="7702"/>
      <c r="BJ1006" s="7702"/>
      <c r="BK1006" s="7702"/>
      <c r="BL1006" s="7702"/>
      <c r="BM1006" s="7702"/>
      <c r="BN1006" s="7702"/>
      <c r="BO1006" s="7702"/>
      <c r="BP1006" s="7702"/>
      <c r="BQ1006" s="7702"/>
      <c r="BR1006" s="7702"/>
      <c r="BS1006" s="8293"/>
      <c r="BT1006" s="7705"/>
      <c r="BU1006" s="7747" t="inlineStr">
        <is>
          <t>(MHz)</t>
        </is>
      </c>
      <c r="BV1006" s="7748" t="inlineStr">
        <is>
          <t>(dBm)</t>
        </is>
      </c>
      <c r="BW1006" s="7749" t="inlineStr">
        <is>
          <t>Sensor A (mW)</t>
        </is>
      </c>
      <c r="BX1006" s="7749" t="inlineStr">
        <is>
          <t>Sensor B (dBm)</t>
        </is>
      </c>
      <c r="BY1006" s="8298"/>
      <c r="BZ1006" s="7703"/>
      <c r="CA1006" s="7998"/>
      <c r="CB1006" s="7702"/>
      <c r="CC1006" s="7708"/>
      <c r="CD1006" s="7796"/>
      <c r="CE1006" s="7795"/>
      <c r="CF1006" s="7795"/>
      <c r="CG1006" s="7795"/>
      <c r="CH1006" s="7795"/>
      <c r="CI1006" s="7795"/>
      <c r="CJ1006" s="7795"/>
      <c r="CK1006" s="7795"/>
      <c r="CL1006" s="7786"/>
      <c r="CM1006" s="7786"/>
      <c r="CN1006" s="7786"/>
      <c r="CO1006" s="7786"/>
      <c r="CP1006" s="7786"/>
      <c r="CQ1006" s="7786"/>
      <c r="CR1006" s="7786"/>
      <c r="CS1006" s="7786"/>
      <c r="CT1006" s="7786"/>
      <c r="CU1006" s="7786"/>
      <c r="CV1006" s="7702"/>
      <c r="CW1006" s="7702"/>
      <c r="CX1006" s="7702"/>
      <c r="CY1006" s="7702"/>
      <c r="CZ1006" s="7702"/>
    </row>
    <row r="1007" spans="1:104" ht="13.5" thickBot="1" x14ac:dyDescent="0.25">
      <c r="A1007" s="7699"/>
      <c r="B1007" s="7699"/>
      <c r="C1007" s="7702"/>
      <c r="D1007" s="7702"/>
      <c r="E1007" s="7702"/>
      <c r="F1007" s="7702"/>
      <c r="G1007" s="7702"/>
      <c r="H1007" s="7702"/>
      <c r="I1007" s="7702"/>
      <c r="J1007" s="7702"/>
      <c r="K1007" s="7702"/>
      <c r="L1007" s="7702"/>
      <c r="M1007" s="7702"/>
      <c r="N1007" s="7702"/>
      <c r="O1007" s="7702"/>
      <c r="P1007" s="7702"/>
      <c r="Q1007" s="7702"/>
      <c r="R1007" s="7702"/>
      <c r="S1007" s="7702"/>
      <c r="T1007" s="7702"/>
      <c r="U1007" s="7702"/>
      <c r="V1007" s="7702"/>
      <c r="W1007" s="7702"/>
      <c r="X1007" s="7702"/>
      <c r="Y1007" s="7702"/>
      <c r="Z1007" s="7702"/>
      <c r="AA1007" s="7702"/>
      <c r="AB1007" s="7702"/>
      <c r="AC1007" s="7702"/>
      <c r="AD1007" s="7702"/>
      <c r="AE1007" s="7702"/>
      <c r="AF1007" s="7702"/>
      <c r="AG1007" s="7702"/>
      <c r="AH1007" s="7702"/>
      <c r="AI1007" s="7702"/>
      <c r="AJ1007" s="7702"/>
      <c r="AK1007" s="7702"/>
      <c r="AL1007" s="7702"/>
      <c r="AM1007" s="7702"/>
      <c r="AN1007" s="7702"/>
      <c r="AO1007" s="7702"/>
      <c r="AP1007" s="7702"/>
      <c r="AQ1007" s="7702"/>
      <c r="AR1007" s="7702"/>
      <c r="AS1007" s="7702"/>
      <c r="AT1007" s="7702"/>
      <c r="AU1007" s="7702"/>
      <c r="AV1007" s="7702"/>
      <c r="AW1007" s="7702"/>
      <c r="AX1007" s="7702"/>
      <c r="AY1007" s="7702"/>
      <c r="AZ1007" s="7702"/>
      <c r="BA1007" s="7702"/>
      <c r="BB1007" s="7702"/>
      <c r="BC1007" s="7702"/>
      <c r="BD1007" s="7702"/>
      <c r="BE1007" s="7702"/>
      <c r="BF1007" s="7702"/>
      <c r="BG1007" s="7702"/>
      <c r="BH1007" s="7702"/>
      <c r="BI1007" s="7702"/>
      <c r="BJ1007" s="7702"/>
      <c r="BK1007" s="7702"/>
      <c r="BL1007" s="7702"/>
      <c r="BM1007" s="7702"/>
      <c r="BN1007" s="7702"/>
      <c r="BO1007" s="7702"/>
      <c r="BP1007" s="7702"/>
      <c r="BQ1007" s="7702"/>
      <c r="BR1007" s="7702"/>
      <c r="BS1007" s="8293"/>
      <c r="BT1007" s="7705"/>
      <c r="BU1007" s="8299"/>
      <c r="BV1007" s="7722"/>
      <c r="BW1007" s="8302">
        <v>250</v>
      </c>
      <c r="BX1007" s="7751"/>
      <c r="BY1007" s="7723" t="inlineStr">
        <is>
          <t>Aprox. 250/100mW</t>
        </is>
      </c>
      <c r="BZ1007" s="7704" t="inlineStr">
        <is>
          <t>1º</t>
        </is>
      </c>
      <c r="CA1007" s="7999"/>
      <c r="CB1007" s="7702" t="inlineStr">
        <is>
          <t>Elegir valor de lista desplegable</t>
        </is>
      </c>
      <c r="CC1007" s="7708"/>
      <c r="CD1007" s="7796"/>
      <c r="CE1007" s="7795"/>
      <c r="CF1007" s="7795"/>
      <c r="CG1007" s="7795"/>
      <c r="CH1007" s="7795"/>
      <c r="CI1007" s="7795"/>
      <c r="CJ1007" s="7795"/>
      <c r="CK1007" s="7795"/>
      <c r="CL1007" s="7786"/>
      <c r="CM1007" s="7786"/>
      <c r="CN1007" s="7786"/>
      <c r="CO1007" s="7786"/>
      <c r="CP1007" s="7786"/>
      <c r="CQ1007" s="7786"/>
      <c r="CR1007" s="7786"/>
      <c r="CS1007" s="7786"/>
      <c r="CT1007" s="7786"/>
      <c r="CU1007" s="7786"/>
      <c r="CV1007" s="7702"/>
      <c r="CW1007" s="7702"/>
      <c r="CX1007" s="7702"/>
      <c r="CY1007" s="7702"/>
      <c r="CZ1007" s="7702"/>
    </row>
    <row r="1008" spans="1:104" ht="13.5" thickBot="1" x14ac:dyDescent="0.25">
      <c r="A1008" s="7699"/>
      <c r="B1008" s="7699"/>
      <c r="C1008" s="7702"/>
      <c r="D1008" s="7702"/>
      <c r="E1008" s="7702"/>
      <c r="F1008" s="7702"/>
      <c r="G1008" s="7702"/>
      <c r="H1008" s="7702"/>
      <c r="I1008" s="7702"/>
      <c r="J1008" s="7702"/>
      <c r="K1008" s="7702"/>
      <c r="L1008" s="7702"/>
      <c r="M1008" s="7702"/>
      <c r="N1008" s="7702"/>
      <c r="O1008" s="7702"/>
      <c r="P1008" s="7702"/>
      <c r="Q1008" s="7702"/>
      <c r="R1008" s="7702"/>
      <c r="S1008" s="7702"/>
      <c r="T1008" s="7702"/>
      <c r="U1008" s="7702"/>
      <c r="V1008" s="7702"/>
      <c r="W1008" s="7702"/>
      <c r="X1008" s="7702"/>
      <c r="Y1008" s="7702"/>
      <c r="Z1008" s="7702"/>
      <c r="AA1008" s="7702"/>
      <c r="AB1008" s="7702"/>
      <c r="AC1008" s="7702"/>
      <c r="AD1008" s="7702"/>
      <c r="AE1008" s="7702"/>
      <c r="AF1008" s="7702"/>
      <c r="AG1008" s="7702"/>
      <c r="AH1008" s="7702"/>
      <c r="AI1008" s="7702"/>
      <c r="AJ1008" s="7702"/>
      <c r="AK1008" s="7702"/>
      <c r="AL1008" s="7702"/>
      <c r="AM1008" s="7702"/>
      <c r="AN1008" s="7702"/>
      <c r="AO1008" s="7702"/>
      <c r="AP1008" s="7702"/>
      <c r="AQ1008" s="7702"/>
      <c r="AR1008" s="7702"/>
      <c r="AS1008" s="7702"/>
      <c r="AT1008" s="7702"/>
      <c r="AU1008" s="7702"/>
      <c r="AV1008" s="7702"/>
      <c r="AW1008" s="7702"/>
      <c r="AX1008" s="7702"/>
      <c r="AY1008" s="7702"/>
      <c r="AZ1008" s="7702"/>
      <c r="BA1008" s="7702"/>
      <c r="BB1008" s="7702"/>
      <c r="BC1008" s="7702"/>
      <c r="BD1008" s="7702"/>
      <c r="BE1008" s="7702"/>
      <c r="BF1008" s="7702"/>
      <c r="BG1008" s="7702"/>
      <c r="BH1008" s="7702"/>
      <c r="BI1008" s="7702"/>
      <c r="BJ1008" s="7702"/>
      <c r="BK1008" s="7702"/>
      <c r="BL1008" s="7702"/>
      <c r="BM1008" s="7702"/>
      <c r="BN1008" s="7702"/>
      <c r="BO1008" s="7702"/>
      <c r="BP1008" s="7702"/>
      <c r="BQ1008" s="7702"/>
      <c r="BR1008" s="7702"/>
      <c r="BS1008" s="8293"/>
      <c r="BT1008" s="7705"/>
      <c r="BU1008" s="8300"/>
      <c r="BV1008" s="7750">
        <f>BV1007</f>
        <v>0</v>
      </c>
      <c r="BW1008" s="8303"/>
      <c r="BX1008" s="7687"/>
      <c r="BY1008" s="7711" t="inlineStr">
        <is>
          <t>Lectura estabilizada</t>
        </is>
      </c>
      <c r="BZ1008" s="7704" t="inlineStr">
        <is>
          <t>2º</t>
        </is>
      </c>
      <c r="CA1008" s="8000"/>
      <c r="CB1008" s="7702" t="inlineStr">
        <is>
          <t>Insertar valor manualmente</t>
        </is>
      </c>
      <c r="CC1008" s="7708"/>
      <c r="CD1008" s="7796"/>
      <c r="CE1008" s="7795"/>
      <c r="CF1008" s="7795"/>
      <c r="CG1008" s="7795"/>
      <c r="CH1008" s="7795"/>
      <c r="CI1008" s="7795"/>
      <c r="CJ1008" s="7795"/>
      <c r="CK1008" s="7795"/>
      <c r="CL1008" s="7786"/>
      <c r="CM1008" s="7786"/>
      <c r="CN1008" s="7786"/>
      <c r="CO1008" s="7786"/>
      <c r="CP1008" s="7786"/>
      <c r="CQ1008" s="7786"/>
      <c r="CR1008" s="7786"/>
      <c r="CS1008" s="7786"/>
      <c r="CT1008" s="7786"/>
      <c r="CU1008" s="7786"/>
      <c r="CV1008" s="7702"/>
      <c r="CW1008" s="7702"/>
      <c r="CX1008" s="7702"/>
      <c r="CY1008" s="7702"/>
      <c r="CZ1008" s="7702"/>
    </row>
    <row r="1009" spans="1:104" ht="13.5" thickBot="1" x14ac:dyDescent="0.25">
      <c r="A1009" s="7699"/>
      <c r="B1009" s="7699"/>
      <c r="C1009" s="7702"/>
      <c r="D1009" s="7702"/>
      <c r="E1009" s="7702"/>
      <c r="F1009" s="7702"/>
      <c r="G1009" s="7702"/>
      <c r="H1009" s="7702"/>
      <c r="I1009" s="7702"/>
      <c r="J1009" s="7702"/>
      <c r="K1009" s="7702"/>
      <c r="L1009" s="7702"/>
      <c r="M1009" s="7702"/>
      <c r="N1009" s="7702"/>
      <c r="O1009" s="7702"/>
      <c r="P1009" s="7702"/>
      <c r="Q1009" s="7702"/>
      <c r="R1009" s="7702"/>
      <c r="S1009" s="7702"/>
      <c r="T1009" s="7702"/>
      <c r="U1009" s="7702"/>
      <c r="V1009" s="7702"/>
      <c r="W1009" s="7702"/>
      <c r="X1009" s="7702"/>
      <c r="Y1009" s="7702"/>
      <c r="Z1009" s="7702"/>
      <c r="AA1009" s="7702"/>
      <c r="AB1009" s="7702"/>
      <c r="AC1009" s="7702"/>
      <c r="AD1009" s="7702"/>
      <c r="AE1009" s="7702"/>
      <c r="AF1009" s="7702"/>
      <c r="AG1009" s="7702"/>
      <c r="AH1009" s="7702"/>
      <c r="AI1009" s="7702"/>
      <c r="AJ1009" s="7702"/>
      <c r="AK1009" s="7702"/>
      <c r="AL1009" s="7702"/>
      <c r="AM1009" s="7702"/>
      <c r="AN1009" s="7702"/>
      <c r="AO1009" s="7702"/>
      <c r="AP1009" s="7702"/>
      <c r="AQ1009" s="7702"/>
      <c r="AR1009" s="7702"/>
      <c r="AS1009" s="7702"/>
      <c r="AT1009" s="7702"/>
      <c r="AU1009" s="7702"/>
      <c r="AV1009" s="7702"/>
      <c r="AW1009" s="7702"/>
      <c r="AX1009" s="7702"/>
      <c r="AY1009" s="7702"/>
      <c r="AZ1009" s="7702"/>
      <c r="BA1009" s="7702"/>
      <c r="BB1009" s="7702"/>
      <c r="BC1009" s="7702"/>
      <c r="BD1009" s="7702"/>
      <c r="BE1009" s="7702"/>
      <c r="BF1009" s="7702"/>
      <c r="BG1009" s="7702"/>
      <c r="BH1009" s="7702"/>
      <c r="BI1009" s="7702"/>
      <c r="BJ1009" s="7702"/>
      <c r="BK1009" s="7702"/>
      <c r="BL1009" s="7702"/>
      <c r="BM1009" s="7702"/>
      <c r="BN1009" s="7702"/>
      <c r="BO1009" s="7702"/>
      <c r="BP1009" s="7702"/>
      <c r="BQ1009" s="7702"/>
      <c r="BR1009" s="7702"/>
      <c r="BS1009" s="8293"/>
      <c r="BT1009" s="7705"/>
      <c r="BU1009" s="8300"/>
      <c r="BV1009" s="7750">
        <f>BV1007</f>
        <v>0</v>
      </c>
      <c r="BW1009" s="8303"/>
      <c r="BX1009" s="7687"/>
      <c r="BY1009" s="7711" t="inlineStr">
        <is>
          <t>Cambio al dipolo</t>
        </is>
      </c>
      <c r="BZ1009" s="7704" t="inlineStr">
        <is>
          <t>3º</t>
        </is>
      </c>
      <c r="CA1009" s="8001"/>
      <c r="CB1009" s="7702" t="inlineStr">
        <is>
          <t>Copiar valores de software de Temp/Hum</t>
        </is>
      </c>
      <c r="CC1009" s="7708"/>
      <c r="CD1009" s="7796"/>
      <c r="CE1009" s="7795"/>
      <c r="CF1009" s="7795"/>
      <c r="CG1009" s="7795"/>
      <c r="CH1009" s="7795"/>
      <c r="CI1009" s="7795"/>
      <c r="CJ1009" s="7795"/>
      <c r="CK1009" s="7795"/>
      <c r="CL1009" s="7786"/>
      <c r="CM1009" s="7786"/>
      <c r="CN1009" s="7786"/>
      <c r="CO1009" s="7786"/>
      <c r="CP1009" s="7786"/>
      <c r="CQ1009" s="7786"/>
      <c r="CR1009" s="7786"/>
      <c r="CS1009" s="7786"/>
      <c r="CT1009" s="7786"/>
      <c r="CU1009" s="7786"/>
      <c r="CV1009" s="7702"/>
      <c r="CW1009" s="7702"/>
      <c r="CX1009" s="7702"/>
      <c r="CY1009" s="7702"/>
      <c r="CZ1009" s="7702"/>
    </row>
    <row r="1010" spans="1:104" ht="13.5" thickBot="1" x14ac:dyDescent="0.25">
      <c r="A1010" s="7699"/>
      <c r="B1010" s="7699"/>
      <c r="C1010" s="7702"/>
      <c r="D1010" s="7702"/>
      <c r="E1010" s="7702"/>
      <c r="F1010" s="7702"/>
      <c r="G1010" s="7702"/>
      <c r="H1010" s="7702"/>
      <c r="I1010" s="7702"/>
      <c r="J1010" s="7702"/>
      <c r="K1010" s="7702"/>
      <c r="L1010" s="7702"/>
      <c r="M1010" s="7702"/>
      <c r="N1010" s="7702"/>
      <c r="O1010" s="7702"/>
      <c r="P1010" s="7702"/>
      <c r="Q1010" s="7702"/>
      <c r="R1010" s="7702"/>
      <c r="S1010" s="7702"/>
      <c r="T1010" s="7702"/>
      <c r="U1010" s="7702"/>
      <c r="V1010" s="7702"/>
      <c r="W1010" s="7702"/>
      <c r="X1010" s="7702"/>
      <c r="Y1010" s="7702"/>
      <c r="Z1010" s="7702"/>
      <c r="AA1010" s="7702"/>
      <c r="AB1010" s="7702"/>
      <c r="AC1010" s="7702"/>
      <c r="AD1010" s="7702"/>
      <c r="AE1010" s="7702"/>
      <c r="AF1010" s="7702"/>
      <c r="AG1010" s="7702"/>
      <c r="AH1010" s="7702"/>
      <c r="AI1010" s="7702"/>
      <c r="AJ1010" s="7702"/>
      <c r="AK1010" s="7702"/>
      <c r="AL1010" s="7702"/>
      <c r="AM1010" s="7702"/>
      <c r="AN1010" s="7702"/>
      <c r="AO1010" s="7702"/>
      <c r="AP1010" s="7702"/>
      <c r="AQ1010" s="7702"/>
      <c r="AR1010" s="7702"/>
      <c r="AS1010" s="7702"/>
      <c r="AT1010" s="7702"/>
      <c r="AU1010" s="7702"/>
      <c r="AV1010" s="7702"/>
      <c r="AW1010" s="7702"/>
      <c r="AX1010" s="7702"/>
      <c r="AY1010" s="7702"/>
      <c r="AZ1010" s="7702"/>
      <c r="BA1010" s="7702"/>
      <c r="BB1010" s="7702"/>
      <c r="BC1010" s="7702"/>
      <c r="BD1010" s="7702"/>
      <c r="BE1010" s="7702"/>
      <c r="BF1010" s="7702"/>
      <c r="BG1010" s="7702"/>
      <c r="BH1010" s="7702"/>
      <c r="BI1010" s="7702"/>
      <c r="BJ1010" s="7702"/>
      <c r="BK1010" s="7702"/>
      <c r="BL1010" s="7702"/>
      <c r="BM1010" s="7702"/>
      <c r="BN1010" s="7702"/>
      <c r="BO1010" s="7702"/>
      <c r="BP1010" s="7702"/>
      <c r="BQ1010" s="7702"/>
      <c r="BR1010" s="7702"/>
      <c r="BS1010" s="8293"/>
      <c r="BT1010" s="7705"/>
      <c r="BU1010" s="8300"/>
      <c r="BV1010" s="7687"/>
      <c r="BW1010" s="8303"/>
      <c r="BX1010" s="7687"/>
      <c r="BY1010" s="7711" t="inlineStr">
        <is>
          <t>Ajuste</t>
        </is>
      </c>
      <c r="BZ1010" s="7704" t="inlineStr">
        <is>
          <t>4º</t>
        </is>
      </c>
      <c r="CA1010" s="8002"/>
      <c r="CB1010" s="7702" t="inlineStr">
        <is>
          <t>Celdas bloqueadas</t>
        </is>
      </c>
      <c r="CC1010" s="7708"/>
      <c r="CD1010" s="7796"/>
      <c r="CE1010" s="7795"/>
      <c r="CF1010" s="7795"/>
      <c r="CG1010" s="7795"/>
      <c r="CH1010" s="7795"/>
      <c r="CI1010" s="7795"/>
      <c r="CJ1010" s="7795"/>
      <c r="CK1010" s="7795"/>
      <c r="CL1010" s="7786"/>
      <c r="CM1010" s="7786"/>
      <c r="CN1010" s="7786"/>
      <c r="CO1010" s="7786"/>
      <c r="CP1010" s="7786"/>
      <c r="CQ1010" s="7786"/>
      <c r="CR1010" s="7786"/>
      <c r="CS1010" s="7786"/>
      <c r="CT1010" s="7786"/>
      <c r="CU1010" s="7786"/>
      <c r="CV1010" s="7702"/>
      <c r="CW1010" s="7702"/>
      <c r="CX1010" s="7702"/>
      <c r="CY1010" s="7702"/>
      <c r="CZ1010" s="7702"/>
    </row>
    <row r="1011" spans="1:104" x14ac:dyDescent="0.2">
      <c r="A1011" s="7699"/>
      <c r="B1011" s="7699"/>
      <c r="C1011" s="7702"/>
      <c r="D1011" s="7702"/>
      <c r="E1011" s="7702"/>
      <c r="F1011" s="7702"/>
      <c r="G1011" s="7702"/>
      <c r="H1011" s="7702"/>
      <c r="I1011" s="7702"/>
      <c r="J1011" s="7702"/>
      <c r="K1011" s="7702"/>
      <c r="L1011" s="7702"/>
      <c r="M1011" s="7702"/>
      <c r="N1011" s="7702"/>
      <c r="O1011" s="7702"/>
      <c r="P1011" s="7702"/>
      <c r="Q1011" s="7702"/>
      <c r="R1011" s="7702"/>
      <c r="S1011" s="7702"/>
      <c r="T1011" s="7702"/>
      <c r="U1011" s="7702"/>
      <c r="V1011" s="7702"/>
      <c r="W1011" s="7702"/>
      <c r="X1011" s="7702"/>
      <c r="Y1011" s="7702"/>
      <c r="Z1011" s="7702"/>
      <c r="AA1011" s="7702"/>
      <c r="AB1011" s="7702"/>
      <c r="AC1011" s="7702"/>
      <c r="AD1011" s="7702"/>
      <c r="AE1011" s="7702"/>
      <c r="AF1011" s="7702"/>
      <c r="AG1011" s="7702"/>
      <c r="AH1011" s="7702"/>
      <c r="AI1011" s="7702"/>
      <c r="AJ1011" s="7702"/>
      <c r="AK1011" s="7702"/>
      <c r="AL1011" s="7702"/>
      <c r="AM1011" s="7702"/>
      <c r="AN1011" s="7702"/>
      <c r="AO1011" s="7702"/>
      <c r="AP1011" s="7702"/>
      <c r="AQ1011" s="7702"/>
      <c r="AR1011" s="7702"/>
      <c r="AS1011" s="7702"/>
      <c r="AT1011" s="7702"/>
      <c r="AU1011" s="7702"/>
      <c r="AV1011" s="7702"/>
      <c r="AW1011" s="7702"/>
      <c r="AX1011" s="7702"/>
      <c r="AY1011" s="7702"/>
      <c r="AZ1011" s="7702"/>
      <c r="BA1011" s="7702"/>
      <c r="BB1011" s="7702"/>
      <c r="BC1011" s="7702"/>
      <c r="BD1011" s="7702"/>
      <c r="BE1011" s="7702"/>
      <c r="BF1011" s="7702"/>
      <c r="BG1011" s="7702"/>
      <c r="BH1011" s="7702"/>
      <c r="BI1011" s="7702"/>
      <c r="BJ1011" s="7702"/>
      <c r="BK1011" s="7702"/>
      <c r="BL1011" s="7702"/>
      <c r="BM1011" s="7702"/>
      <c r="BN1011" s="7702"/>
      <c r="BO1011" s="7702"/>
      <c r="BP1011" s="7702"/>
      <c r="BQ1011" s="7702"/>
      <c r="BR1011" s="7702"/>
      <c r="BS1011" s="8293"/>
      <c r="BT1011" s="7705"/>
      <c r="BU1011" s="8300"/>
      <c r="BV1011" s="7750">
        <f>BV1010</f>
        <v>0</v>
      </c>
      <c r="BW1011" s="8303"/>
      <c r="BX1011" s="7688">
        <f>BX1010</f>
        <v>0</v>
      </c>
      <c r="BY1011" s="7711" t="inlineStr">
        <is>
          <t>Máx durante ensayo</t>
        </is>
      </c>
      <c r="BZ1011" s="7704" t="inlineStr">
        <is>
          <t>5º</t>
        </is>
      </c>
      <c r="CA1011" s="7998"/>
      <c r="CB1011" s="7702"/>
      <c r="CC1011" s="7708"/>
      <c r="CD1011" s="7796"/>
      <c r="CE1011" s="7795"/>
      <c r="CF1011" s="7795"/>
      <c r="CG1011" s="7795"/>
      <c r="CH1011" s="7795"/>
      <c r="CI1011" s="7795"/>
      <c r="CJ1011" s="7795"/>
      <c r="CK1011" s="7795"/>
      <c r="CL1011" s="7786"/>
      <c r="CM1011" s="7786"/>
      <c r="CN1011" s="7786"/>
      <c r="CO1011" s="7786"/>
      <c r="CP1011" s="7786"/>
      <c r="CQ1011" s="7786"/>
      <c r="CR1011" s="7786"/>
      <c r="CS1011" s="7786"/>
      <c r="CT1011" s="7786"/>
      <c r="CU1011" s="7786"/>
      <c r="CV1011" s="7702"/>
      <c r="CW1011" s="7702"/>
      <c r="CX1011" s="7702"/>
      <c r="CY1011" s="7702"/>
      <c r="CZ1011" s="7702"/>
    </row>
    <row r="1012" spans="1:104" ht="13.5" thickBot="1" x14ac:dyDescent="0.25">
      <c r="A1012" s="7699"/>
      <c r="B1012" s="7699"/>
      <c r="C1012" s="7702"/>
      <c r="D1012" s="7702"/>
      <c r="E1012" s="7702"/>
      <c r="F1012" s="7702"/>
      <c r="G1012" s="7702"/>
      <c r="H1012" s="7702"/>
      <c r="I1012" s="7702"/>
      <c r="J1012" s="7702"/>
      <c r="K1012" s="7702"/>
      <c r="L1012" s="7702"/>
      <c r="M1012" s="7702"/>
      <c r="N1012" s="7702"/>
      <c r="O1012" s="7702"/>
      <c r="P1012" s="7702"/>
      <c r="Q1012" s="7702"/>
      <c r="R1012" s="7702"/>
      <c r="S1012" s="7702"/>
      <c r="T1012" s="7702"/>
      <c r="U1012" s="7702"/>
      <c r="V1012" s="7702"/>
      <c r="W1012" s="7702"/>
      <c r="X1012" s="7702"/>
      <c r="Y1012" s="7702"/>
      <c r="Z1012" s="7702"/>
      <c r="AA1012" s="7702"/>
      <c r="AB1012" s="7702"/>
      <c r="AC1012" s="7702"/>
      <c r="AD1012" s="7702"/>
      <c r="AE1012" s="7702"/>
      <c r="AF1012" s="7702"/>
      <c r="AG1012" s="7702"/>
      <c r="AH1012" s="7702"/>
      <c r="AI1012" s="7702"/>
      <c r="AJ1012" s="7702"/>
      <c r="AK1012" s="7702"/>
      <c r="AL1012" s="7702"/>
      <c r="AM1012" s="7702"/>
      <c r="AN1012" s="7702"/>
      <c r="AO1012" s="7702"/>
      <c r="AP1012" s="7702"/>
      <c r="AQ1012" s="7702"/>
      <c r="AR1012" s="7702"/>
      <c r="AS1012" s="7702"/>
      <c r="AT1012" s="7702"/>
      <c r="AU1012" s="7702"/>
      <c r="AV1012" s="7702"/>
      <c r="AW1012" s="7702"/>
      <c r="AX1012" s="7702"/>
      <c r="AY1012" s="7702"/>
      <c r="AZ1012" s="7702"/>
      <c r="BA1012" s="7702"/>
      <c r="BB1012" s="7702"/>
      <c r="BC1012" s="7702"/>
      <c r="BD1012" s="7702"/>
      <c r="BE1012" s="7702"/>
      <c r="BF1012" s="7702"/>
      <c r="BG1012" s="7702"/>
      <c r="BH1012" s="7702"/>
      <c r="BI1012" s="7702"/>
      <c r="BJ1012" s="7702"/>
      <c r="BK1012" s="7702"/>
      <c r="BL1012" s="7702"/>
      <c r="BM1012" s="7702"/>
      <c r="BN1012" s="7702"/>
      <c r="BO1012" s="7702"/>
      <c r="BP1012" s="7702"/>
      <c r="BQ1012" s="7702"/>
      <c r="BR1012" s="7702"/>
      <c r="BS1012" s="8293"/>
      <c r="BT1012" s="7705"/>
      <c r="BU1012" s="8301"/>
      <c r="BV1012" s="7752">
        <f>BV1010</f>
        <v>0</v>
      </c>
      <c r="BW1012" s="8304"/>
      <c r="BX1012" s="7689">
        <f>BX1010</f>
        <v>0</v>
      </c>
      <c r="BY1012" s="7712" t="inlineStr">
        <is>
          <t>Mín durante ensayo</t>
        </is>
      </c>
      <c r="BZ1012" s="7704" t="inlineStr">
        <is>
          <t>6º</t>
        </is>
      </c>
      <c r="CA1012" s="7998"/>
      <c r="CB1012" s="7702"/>
      <c r="CC1012" s="7708"/>
      <c r="CD1012" s="7796"/>
      <c r="CE1012" s="7795"/>
      <c r="CF1012" s="7795"/>
      <c r="CG1012" s="7795"/>
      <c r="CH1012" s="7795"/>
      <c r="CI1012" s="7795"/>
      <c r="CJ1012" s="7795"/>
      <c r="CK1012" s="7795"/>
      <c r="CL1012" s="7786"/>
      <c r="CM1012" s="7786"/>
      <c r="CN1012" s="7786"/>
      <c r="CO1012" s="7786"/>
      <c r="CP1012" s="7786"/>
      <c r="CQ1012" s="7786"/>
      <c r="CR1012" s="7786"/>
      <c r="CS1012" s="7786"/>
      <c r="CT1012" s="7786"/>
      <c r="CU1012" s="7786"/>
      <c r="CV1012" s="7702"/>
      <c r="CW1012" s="7702"/>
      <c r="CX1012" s="7702"/>
      <c r="CY1012" s="7702"/>
      <c r="CZ1012" s="7702"/>
    </row>
    <row r="1013" spans="1:104" ht="13.5" thickBot="1" x14ac:dyDescent="0.25">
      <c r="A1013" s="7699"/>
      <c r="B1013" s="7699"/>
      <c r="C1013" s="7702"/>
      <c r="D1013" s="7702"/>
      <c r="E1013" s="7702"/>
      <c r="F1013" s="7702"/>
      <c r="G1013" s="7702"/>
      <c r="H1013" s="7702"/>
      <c r="I1013" s="7702"/>
      <c r="J1013" s="7702"/>
      <c r="K1013" s="7702"/>
      <c r="L1013" s="7702"/>
      <c r="M1013" s="7702"/>
      <c r="N1013" s="7702"/>
      <c r="O1013" s="7702"/>
      <c r="P1013" s="7702"/>
      <c r="Q1013" s="7702"/>
      <c r="R1013" s="7702"/>
      <c r="S1013" s="7702"/>
      <c r="T1013" s="7702"/>
      <c r="U1013" s="7702"/>
      <c r="V1013" s="7702"/>
      <c r="W1013" s="7702"/>
      <c r="X1013" s="7702"/>
      <c r="Y1013" s="7702"/>
      <c r="Z1013" s="7702"/>
      <c r="AA1013" s="7702"/>
      <c r="AB1013" s="7702"/>
      <c r="AC1013" s="7702"/>
      <c r="AD1013" s="7702"/>
      <c r="AE1013" s="7702"/>
      <c r="AF1013" s="7702"/>
      <c r="AG1013" s="7702"/>
      <c r="AH1013" s="7702"/>
      <c r="AI1013" s="7702"/>
      <c r="AJ1013" s="7702"/>
      <c r="AK1013" s="7702"/>
      <c r="AL1013" s="7702"/>
      <c r="AM1013" s="7702"/>
      <c r="AN1013" s="7702"/>
      <c r="AO1013" s="7702"/>
      <c r="AP1013" s="7702"/>
      <c r="AQ1013" s="7702"/>
      <c r="AR1013" s="7702"/>
      <c r="AS1013" s="7702"/>
      <c r="AT1013" s="7702"/>
      <c r="AU1013" s="7702"/>
      <c r="AV1013" s="7702"/>
      <c r="AW1013" s="7702"/>
      <c r="AX1013" s="7702"/>
      <c r="AY1013" s="7702"/>
      <c r="AZ1013" s="7702"/>
      <c r="BA1013" s="7702"/>
      <c r="BB1013" s="7702"/>
      <c r="BC1013" s="7702"/>
      <c r="BD1013" s="7702"/>
      <c r="BE1013" s="7702"/>
      <c r="BF1013" s="7702"/>
      <c r="BG1013" s="7702"/>
      <c r="BH1013" s="7702"/>
      <c r="BI1013" s="7702"/>
      <c r="BJ1013" s="7702"/>
      <c r="BK1013" s="7702"/>
      <c r="BL1013" s="7702"/>
      <c r="BM1013" s="7702"/>
      <c r="BN1013" s="7702"/>
      <c r="BO1013" s="7702"/>
      <c r="BP1013" s="7702"/>
      <c r="BQ1013" s="7702"/>
      <c r="BR1013" s="7702"/>
      <c r="BS1013" s="8293"/>
      <c r="BT1013" s="7705"/>
      <c r="BU1013" s="7702"/>
      <c r="BV1013" s="7702"/>
      <c r="BW1013" s="7702"/>
      <c r="BX1013" s="7680"/>
      <c r="BY1013" s="7702"/>
      <c r="BZ1013" s="7702"/>
      <c r="CA1013" s="7998"/>
      <c r="CB1013" s="7702"/>
      <c r="CC1013" s="7708"/>
      <c r="CD1013" s="7796"/>
      <c r="CE1013" s="7795"/>
      <c r="CF1013" s="7795"/>
      <c r="CG1013" s="7795"/>
      <c r="CH1013" s="7795"/>
      <c r="CI1013" s="7795"/>
      <c r="CJ1013" s="7795"/>
      <c r="CK1013" s="7795"/>
      <c r="CL1013" s="7786"/>
      <c r="CM1013" s="7786"/>
      <c r="CN1013" s="7786"/>
      <c r="CO1013" s="7786"/>
      <c r="CP1013" s="7786"/>
      <c r="CQ1013" s="7786"/>
      <c r="CR1013" s="7786"/>
      <c r="CS1013" s="7786"/>
      <c r="CT1013" s="7786"/>
      <c r="CU1013" s="7786"/>
      <c r="CV1013" s="7702"/>
      <c r="CW1013" s="7702"/>
      <c r="CX1013" s="7702"/>
      <c r="CY1013" s="7702"/>
      <c r="CZ1013" s="7702"/>
    </row>
    <row r="1014" spans="1:104" ht="13.5" thickBot="1" x14ac:dyDescent="0.25">
      <c r="A1014" s="7699"/>
      <c r="B1014" s="7699"/>
      <c r="C1014" s="7702"/>
      <c r="D1014" s="7702"/>
      <c r="E1014" s="7702"/>
      <c r="F1014" s="7702"/>
      <c r="G1014" s="7702"/>
      <c r="H1014" s="7702"/>
      <c r="I1014" s="7702"/>
      <c r="J1014" s="7702"/>
      <c r="K1014" s="7702"/>
      <c r="L1014" s="7702"/>
      <c r="M1014" s="7702"/>
      <c r="N1014" s="7702"/>
      <c r="O1014" s="7702"/>
      <c r="P1014" s="7702"/>
      <c r="Q1014" s="7702"/>
      <c r="R1014" s="7702"/>
      <c r="S1014" s="7702"/>
      <c r="T1014" s="7702"/>
      <c r="U1014" s="7702"/>
      <c r="V1014" s="7702"/>
      <c r="W1014" s="7702"/>
      <c r="X1014" s="7702"/>
      <c r="Y1014" s="7702"/>
      <c r="Z1014" s="7702"/>
      <c r="AA1014" s="7702"/>
      <c r="AB1014" s="7702"/>
      <c r="AC1014" s="7702"/>
      <c r="AD1014" s="7702"/>
      <c r="AE1014" s="7702"/>
      <c r="AF1014" s="7702"/>
      <c r="AG1014" s="7702"/>
      <c r="AH1014" s="7702"/>
      <c r="AI1014" s="7702"/>
      <c r="AJ1014" s="7702"/>
      <c r="AK1014" s="7702"/>
      <c r="AL1014" s="7702"/>
      <c r="AM1014" s="7702"/>
      <c r="AN1014" s="7702"/>
      <c r="AO1014" s="7702"/>
      <c r="AP1014" s="7702"/>
      <c r="AQ1014" s="7702"/>
      <c r="AR1014" s="7702"/>
      <c r="AS1014" s="7702"/>
      <c r="AT1014" s="7702"/>
      <c r="AU1014" s="7702"/>
      <c r="AV1014" s="7702"/>
      <c r="AW1014" s="7702"/>
      <c r="AX1014" s="7702"/>
      <c r="AY1014" s="7702"/>
      <c r="AZ1014" s="7702"/>
      <c r="BA1014" s="7702"/>
      <c r="BB1014" s="7702"/>
      <c r="BC1014" s="7702"/>
      <c r="BD1014" s="7702"/>
      <c r="BE1014" s="7702"/>
      <c r="BF1014" s="7702"/>
      <c r="BG1014" s="7702"/>
      <c r="BH1014" s="7702"/>
      <c r="BI1014" s="7702"/>
      <c r="BJ1014" s="7702"/>
      <c r="BK1014" s="7702"/>
      <c r="BL1014" s="7702"/>
      <c r="BM1014" s="7702"/>
      <c r="BN1014" s="7702"/>
      <c r="BO1014" s="7702"/>
      <c r="BP1014" s="7702"/>
      <c r="BQ1014" s="7702"/>
      <c r="BR1014" s="7702"/>
      <c r="BS1014" s="8293"/>
      <c r="BT1014" s="7705"/>
      <c r="BU1014" s="7690"/>
      <c r="BV1014" s="7686" t="inlineStr">
        <is>
          <t>Medida SAR</t>
        </is>
      </c>
      <c r="BW1014" s="7691" t="inlineStr">
        <is>
          <t>Valor en antena</t>
        </is>
      </c>
      <c r="BX1014" s="7691" t="inlineStr">
        <is>
          <t>SAR 1W</t>
        </is>
      </c>
      <c r="BY1014" s="7691" t="inlineStr">
        <is>
          <t>SAR W/g</t>
        </is>
      </c>
      <c r="BZ1014" s="7691" t="inlineStr">
        <is>
          <t>Desviacion (%)</t>
        </is>
      </c>
      <c r="CA1014" s="7692" t="inlineStr">
        <is>
          <t>Veredicto</t>
        </is>
      </c>
      <c r="CB1014" s="7703"/>
      <c r="CC1014" s="7709"/>
      <c r="CD1014" s="7796"/>
      <c r="CE1014" s="7795"/>
      <c r="CF1014" s="7795"/>
      <c r="CG1014" s="7795"/>
      <c r="CH1014" s="7795"/>
      <c r="CI1014" s="7795"/>
      <c r="CJ1014" s="7795"/>
      <c r="CK1014" s="7795"/>
      <c r="CL1014" s="7786"/>
      <c r="CM1014" s="7786"/>
      <c r="CN1014" s="7786"/>
      <c r="CO1014" s="7786"/>
      <c r="CP1014" s="7786"/>
      <c r="CQ1014" s="7786"/>
      <c r="CR1014" s="7786"/>
      <c r="CS1014" s="7786"/>
      <c r="CT1014" s="7786"/>
      <c r="CU1014" s="7786"/>
      <c r="CV1014" s="7702"/>
      <c r="CW1014" s="7702"/>
      <c r="CX1014" s="7702"/>
      <c r="CY1014" s="7702"/>
      <c r="CZ1014" s="7702"/>
    </row>
    <row r="1015" spans="1:104" x14ac:dyDescent="0.2">
      <c r="A1015" s="7699"/>
      <c r="B1015" s="7699"/>
      <c r="C1015" s="7702"/>
      <c r="D1015" s="7702"/>
      <c r="E1015" s="7702"/>
      <c r="F1015" s="7702"/>
      <c r="G1015" s="7702"/>
      <c r="H1015" s="7702"/>
      <c r="I1015" s="7702"/>
      <c r="J1015" s="7702"/>
      <c r="K1015" s="7702"/>
      <c r="L1015" s="7702"/>
      <c r="M1015" s="7702"/>
      <c r="N1015" s="7702"/>
      <c r="O1015" s="7702"/>
      <c r="P1015" s="7702"/>
      <c r="Q1015" s="7702"/>
      <c r="R1015" s="7702"/>
      <c r="S1015" s="7702"/>
      <c r="T1015" s="7702"/>
      <c r="U1015" s="7702"/>
      <c r="V1015" s="7702"/>
      <c r="W1015" s="7702"/>
      <c r="X1015" s="7702"/>
      <c r="Y1015" s="7702"/>
      <c r="Z1015" s="7702"/>
      <c r="AA1015" s="7702"/>
      <c r="AB1015" s="7702"/>
      <c r="AC1015" s="7702"/>
      <c r="AD1015" s="7702"/>
      <c r="AE1015" s="7702"/>
      <c r="AF1015" s="7702"/>
      <c r="AG1015" s="7702"/>
      <c r="AH1015" s="7702"/>
      <c r="AI1015" s="7702"/>
      <c r="AJ1015" s="7702"/>
      <c r="AK1015" s="7702"/>
      <c r="AL1015" s="7702"/>
      <c r="AM1015" s="7702"/>
      <c r="AN1015" s="7702"/>
      <c r="AO1015" s="7702"/>
      <c r="AP1015" s="7702"/>
      <c r="AQ1015" s="7702"/>
      <c r="AR1015" s="7702"/>
      <c r="AS1015" s="7702"/>
      <c r="AT1015" s="7702"/>
      <c r="AU1015" s="7702"/>
      <c r="AV1015" s="7702"/>
      <c r="AW1015" s="7702"/>
      <c r="AX1015" s="7702"/>
      <c r="AY1015" s="7702"/>
      <c r="AZ1015" s="7702"/>
      <c r="BA1015" s="7702"/>
      <c r="BB1015" s="7702"/>
      <c r="BC1015" s="7702"/>
      <c r="BD1015" s="7702"/>
      <c r="BE1015" s="7702"/>
      <c r="BF1015" s="7702"/>
      <c r="BG1015" s="7702"/>
      <c r="BH1015" s="7702"/>
      <c r="BI1015" s="7702"/>
      <c r="BJ1015" s="7702"/>
      <c r="BK1015" s="7702"/>
      <c r="BL1015" s="7702"/>
      <c r="BM1015" s="7702"/>
      <c r="BN1015" s="7702"/>
      <c r="BO1015" s="7702"/>
      <c r="BP1015" s="7702"/>
      <c r="BQ1015" s="7702"/>
      <c r="BR1015" s="7702"/>
      <c r="BS1015" s="8293"/>
      <c r="BT1015" s="7705"/>
      <c r="BU1015" s="7719" t="inlineStr">
        <is>
          <t>SAR(1g)</t>
        </is>
      </c>
      <c r="BV1015" s="7693"/>
      <c r="BW1015" s="7713">
        <f>POWER(10,(((10*LOG10(BW1007))+(AVERAGE(BX1011:BX1012)-BX1008))/10))</f>
        <v>250.00000000000011</v>
      </c>
      <c r="BX1015" s="8161">
        <f>CD997</f>
        <v>10.9</v>
      </c>
      <c r="BY1015" s="7713">
        <f>BV1015*1000/BW1015</f>
        <v>0</v>
      </c>
      <c r="BZ1015" s="7713">
        <f>((BY1015-BX1015)*100)/BX1015</f>
        <v>-100</v>
      </c>
      <c r="CA1015" s="7715" t="str">
        <f>IF(ABS(BZ1015)&lt;10,"Válido","No Válido")</f>
        <v>No Válido</v>
      </c>
      <c r="CB1015" s="7703"/>
      <c r="CC1015" s="7709"/>
      <c r="CD1015" s="7796"/>
      <c r="CE1015" s="7795"/>
      <c r="CF1015" s="7795"/>
      <c r="CG1015" s="7795"/>
      <c r="CH1015" s="7795"/>
      <c r="CI1015" s="7795"/>
      <c r="CJ1015" s="7795"/>
      <c r="CK1015" s="7795"/>
      <c r="CL1015" s="7786"/>
      <c r="CM1015" s="7786"/>
      <c r="CN1015" s="7786"/>
      <c r="CO1015" s="7786"/>
      <c r="CP1015" s="7786"/>
      <c r="CQ1015" s="7786"/>
      <c r="CR1015" s="7786"/>
      <c r="CS1015" s="7786"/>
      <c r="CT1015" s="7786"/>
      <c r="CU1015" s="7786"/>
      <c r="CV1015" s="7702"/>
      <c r="CW1015" s="7702"/>
      <c r="CX1015" s="7702"/>
      <c r="CY1015" s="7702"/>
      <c r="CZ1015" s="7702"/>
    </row>
    <row r="1016" spans="1:104" ht="13.5" thickBot="1" x14ac:dyDescent="0.25">
      <c r="A1016" s="7699"/>
      <c r="B1016" s="7699"/>
      <c r="C1016" s="7702"/>
      <c r="D1016" s="7702"/>
      <c r="E1016" s="7702"/>
      <c r="F1016" s="7702"/>
      <c r="G1016" s="7702"/>
      <c r="H1016" s="7702"/>
      <c r="I1016" s="7702"/>
      <c r="J1016" s="7702"/>
      <c r="K1016" s="7702"/>
      <c r="L1016" s="7702"/>
      <c r="M1016" s="7702"/>
      <c r="N1016" s="7702"/>
      <c r="O1016" s="7702"/>
      <c r="P1016" s="7702"/>
      <c r="Q1016" s="7702"/>
      <c r="R1016" s="7702"/>
      <c r="S1016" s="7702"/>
      <c r="T1016" s="7702"/>
      <c r="U1016" s="7702"/>
      <c r="V1016" s="7702"/>
      <c r="W1016" s="7702"/>
      <c r="X1016" s="7702"/>
      <c r="Y1016" s="7702"/>
      <c r="Z1016" s="7702"/>
      <c r="AA1016" s="7702"/>
      <c r="AB1016" s="7702"/>
      <c r="AC1016" s="7702"/>
      <c r="AD1016" s="7702"/>
      <c r="AE1016" s="7702"/>
      <c r="AF1016" s="7702"/>
      <c r="AG1016" s="7702"/>
      <c r="AH1016" s="7702"/>
      <c r="AI1016" s="7702"/>
      <c r="AJ1016" s="7702"/>
      <c r="AK1016" s="7702"/>
      <c r="AL1016" s="7702"/>
      <c r="AM1016" s="7702"/>
      <c r="AN1016" s="7702"/>
      <c r="AO1016" s="7702"/>
      <c r="AP1016" s="7702"/>
      <c r="AQ1016" s="7702"/>
      <c r="AR1016" s="7702"/>
      <c r="AS1016" s="7702"/>
      <c r="AT1016" s="7702"/>
      <c r="AU1016" s="7702"/>
      <c r="AV1016" s="7702"/>
      <c r="AW1016" s="7702"/>
      <c r="AX1016" s="7702"/>
      <c r="AY1016" s="7702"/>
      <c r="AZ1016" s="7702"/>
      <c r="BA1016" s="7702"/>
      <c r="BB1016" s="7702"/>
      <c r="BC1016" s="7702"/>
      <c r="BD1016" s="7702"/>
      <c r="BE1016" s="7702"/>
      <c r="BF1016" s="7702"/>
      <c r="BG1016" s="7702"/>
      <c r="BH1016" s="7702"/>
      <c r="BI1016" s="7702"/>
      <c r="BJ1016" s="7702"/>
      <c r="BK1016" s="7702"/>
      <c r="BL1016" s="7702"/>
      <c r="BM1016" s="7702"/>
      <c r="BN1016" s="7702"/>
      <c r="BO1016" s="7702"/>
      <c r="BP1016" s="7702"/>
      <c r="BQ1016" s="7702"/>
      <c r="BR1016" s="7702"/>
      <c r="BS1016" s="8293"/>
      <c r="BT1016" s="7705"/>
      <c r="BU1016" s="7720" t="inlineStr">
        <is>
          <t>SAR(10g)</t>
        </is>
      </c>
      <c r="BV1016" s="7694"/>
      <c r="BW1016" s="7714">
        <f>POWER(10,(((10*LOG10(BW1007))+(AVERAGE(BX1011:BX1012)-BX1008))/10))</f>
        <v>250.00000000000011</v>
      </c>
      <c r="BX1016" s="8162">
        <f>CD998</f>
        <v>7.01</v>
      </c>
      <c r="BY1016" s="7714">
        <f>BV1016*1000/BW1016</f>
        <v>0</v>
      </c>
      <c r="BZ1016" s="7714">
        <f>((BY1016-BX1016)*100)/BX1016</f>
        <v>-100</v>
      </c>
      <c r="CA1016" s="7716" t="str">
        <f>IF(ABS(BZ1016)&lt;10,"Válido","No Válido")</f>
        <v>No Válido</v>
      </c>
      <c r="CB1016" s="7703"/>
      <c r="CC1016" s="7709"/>
      <c r="CD1016" s="7796"/>
      <c r="CE1016" s="7795"/>
      <c r="CF1016" s="7795"/>
      <c r="CG1016" s="7795"/>
      <c r="CH1016" s="7795"/>
      <c r="CI1016" s="7795"/>
      <c r="CJ1016" s="7795"/>
      <c r="CK1016" s="7795"/>
      <c r="CL1016" s="7786"/>
      <c r="CM1016" s="7786"/>
      <c r="CN1016" s="7786"/>
      <c r="CO1016" s="7786"/>
      <c r="CP1016" s="7786"/>
      <c r="CQ1016" s="7786"/>
      <c r="CR1016" s="7786"/>
      <c r="CS1016" s="7786"/>
      <c r="CT1016" s="7786"/>
      <c r="CU1016" s="7786"/>
      <c r="CV1016" s="7702"/>
      <c r="CW1016" s="7702"/>
      <c r="CX1016" s="7702"/>
      <c r="CY1016" s="7702"/>
      <c r="CZ1016" s="7702"/>
    </row>
    <row r="1017" spans="1:104" ht="13.5" thickBot="1" x14ac:dyDescent="0.25">
      <c r="A1017" s="7699"/>
      <c r="B1017" s="7699"/>
      <c r="C1017" s="7702"/>
      <c r="D1017" s="7702"/>
      <c r="E1017" s="7702"/>
      <c r="F1017" s="7702"/>
      <c r="G1017" s="7702"/>
      <c r="H1017" s="7702"/>
      <c r="I1017" s="7702"/>
      <c r="J1017" s="7702"/>
      <c r="K1017" s="7702"/>
      <c r="L1017" s="7702"/>
      <c r="M1017" s="7702"/>
      <c r="N1017" s="7702"/>
      <c r="O1017" s="7702"/>
      <c r="P1017" s="7702"/>
      <c r="Q1017" s="7702"/>
      <c r="R1017" s="7702"/>
      <c r="S1017" s="7702"/>
      <c r="T1017" s="7702"/>
      <c r="U1017" s="7702"/>
      <c r="V1017" s="7702"/>
      <c r="W1017" s="7702"/>
      <c r="X1017" s="7702"/>
      <c r="Y1017" s="7702"/>
      <c r="Z1017" s="7702"/>
      <c r="AA1017" s="7702"/>
      <c r="AB1017" s="7702"/>
      <c r="AC1017" s="7702"/>
      <c r="AD1017" s="7702"/>
      <c r="AE1017" s="7702"/>
      <c r="AF1017" s="7702"/>
      <c r="AG1017" s="7702"/>
      <c r="AH1017" s="7702"/>
      <c r="AI1017" s="7702"/>
      <c r="AJ1017" s="7702"/>
      <c r="AK1017" s="7702"/>
      <c r="AL1017" s="7702"/>
      <c r="AM1017" s="7702"/>
      <c r="AN1017" s="7702"/>
      <c r="AO1017" s="7702"/>
      <c r="AP1017" s="7702"/>
      <c r="AQ1017" s="7702"/>
      <c r="AR1017" s="7702"/>
      <c r="AS1017" s="7702"/>
      <c r="AT1017" s="7702"/>
      <c r="AU1017" s="7702"/>
      <c r="AV1017" s="7702"/>
      <c r="AW1017" s="7702"/>
      <c r="AX1017" s="7702"/>
      <c r="AY1017" s="7702"/>
      <c r="AZ1017" s="7702"/>
      <c r="BA1017" s="7702"/>
      <c r="BB1017" s="7702"/>
      <c r="BC1017" s="7702"/>
      <c r="BD1017" s="7702"/>
      <c r="BE1017" s="7702"/>
      <c r="BF1017" s="7702"/>
      <c r="BG1017" s="7702"/>
      <c r="BH1017" s="7702"/>
      <c r="BI1017" s="7702"/>
      <c r="BJ1017" s="7702"/>
      <c r="BK1017" s="7702"/>
      <c r="BL1017" s="7702"/>
      <c r="BM1017" s="7702"/>
      <c r="BN1017" s="7702"/>
      <c r="BO1017" s="7702"/>
      <c r="BP1017" s="7702"/>
      <c r="BQ1017" s="7702"/>
      <c r="BR1017" s="7702"/>
      <c r="BS1017" s="8293"/>
      <c r="BT1017" s="7705"/>
      <c r="BU1017" s="7702"/>
      <c r="BV1017" s="7702"/>
      <c r="BW1017" s="7702"/>
      <c r="BX1017" s="7702"/>
      <c r="BY1017" s="7726"/>
      <c r="BZ1017" s="7726"/>
      <c r="CA1017" s="7726"/>
      <c r="CB1017" s="7726"/>
      <c r="CC1017" s="7734"/>
      <c r="CD1017" s="7796"/>
      <c r="CE1017" s="7795"/>
      <c r="CF1017" s="7795"/>
      <c r="CG1017" s="7795"/>
      <c r="CH1017" s="7795"/>
      <c r="CI1017" s="7795"/>
      <c r="CJ1017" s="7795"/>
      <c r="CK1017" s="7795"/>
      <c r="CL1017" s="7786"/>
      <c r="CM1017" s="7786"/>
      <c r="CN1017" s="7786"/>
      <c r="CO1017" s="7786"/>
      <c r="CP1017" s="7786"/>
      <c r="CQ1017" s="7786"/>
      <c r="CR1017" s="7786"/>
      <c r="CS1017" s="7786"/>
      <c r="CT1017" s="7786"/>
      <c r="CU1017" s="7786"/>
      <c r="CV1017" s="7702"/>
      <c r="CW1017" s="7702"/>
      <c r="CX1017" s="7702"/>
      <c r="CY1017" s="7702"/>
      <c r="CZ1017" s="7702"/>
    </row>
    <row r="1018" spans="1:104" ht="26.25" thickBot="1" x14ac:dyDescent="0.25">
      <c r="A1018" s="7699"/>
      <c r="B1018" s="7699"/>
      <c r="C1018" s="7702"/>
      <c r="D1018" s="7702"/>
      <c r="E1018" s="7702"/>
      <c r="F1018" s="7702"/>
      <c r="G1018" s="7702"/>
      <c r="H1018" s="7702"/>
      <c r="I1018" s="7702"/>
      <c r="J1018" s="7702"/>
      <c r="K1018" s="7702"/>
      <c r="L1018" s="7702"/>
      <c r="M1018" s="7702"/>
      <c r="N1018" s="7702"/>
      <c r="O1018" s="7702"/>
      <c r="P1018" s="7702"/>
      <c r="Q1018" s="7702"/>
      <c r="R1018" s="7702"/>
      <c r="S1018" s="7702"/>
      <c r="T1018" s="7702"/>
      <c r="U1018" s="7702"/>
      <c r="V1018" s="7702"/>
      <c r="W1018" s="7702"/>
      <c r="X1018" s="7702"/>
      <c r="Y1018" s="7702"/>
      <c r="Z1018" s="7702"/>
      <c r="AA1018" s="7702"/>
      <c r="AB1018" s="7702"/>
      <c r="AC1018" s="7702"/>
      <c r="AD1018" s="7702"/>
      <c r="AE1018" s="7702"/>
      <c r="AF1018" s="7702"/>
      <c r="AG1018" s="7702"/>
      <c r="AH1018" s="7702"/>
      <c r="AI1018" s="7702"/>
      <c r="AJ1018" s="7702"/>
      <c r="AK1018" s="7702"/>
      <c r="AL1018" s="7702"/>
      <c r="AM1018" s="7702"/>
      <c r="AN1018" s="7702"/>
      <c r="AO1018" s="7702"/>
      <c r="AP1018" s="7702"/>
      <c r="AQ1018" s="7702"/>
      <c r="AR1018" s="7702"/>
      <c r="AS1018" s="7702"/>
      <c r="AT1018" s="7702"/>
      <c r="AU1018" s="7702"/>
      <c r="AV1018" s="7702"/>
      <c r="AW1018" s="7702"/>
      <c r="AX1018" s="7702"/>
      <c r="AY1018" s="7702"/>
      <c r="AZ1018" s="7702"/>
      <c r="BA1018" s="7702"/>
      <c r="BB1018" s="7702"/>
      <c r="BC1018" s="7702"/>
      <c r="BD1018" s="7702"/>
      <c r="BE1018" s="7702"/>
      <c r="BF1018" s="7702"/>
      <c r="BG1018" s="7702"/>
      <c r="BH1018" s="7702"/>
      <c r="BI1018" s="7702"/>
      <c r="BJ1018" s="7702"/>
      <c r="BK1018" s="7702"/>
      <c r="BL1018" s="7702"/>
      <c r="BM1018" s="7702"/>
      <c r="BN1018" s="7702"/>
      <c r="BO1018" s="7702"/>
      <c r="BP1018" s="7702"/>
      <c r="BQ1018" s="7702"/>
      <c r="BR1018" s="7702"/>
      <c r="BS1018" s="8293"/>
      <c r="BT1018" s="7705"/>
      <c r="BU1018" s="7695"/>
      <c r="BV1018" s="7696" t="inlineStr">
        <is>
          <t>Valor SAR extrap</t>
        </is>
      </c>
      <c r="BW1018" s="7697" t="inlineStr">
        <is>
          <t>Desviacion (%)</t>
        </is>
      </c>
      <c r="BX1018" s="7698" t="inlineStr">
        <is>
          <t>Veredicto</t>
        </is>
      </c>
      <c r="BY1018" s="7726"/>
      <c r="BZ1018" s="7726"/>
      <c r="CA1018" s="7726" t="inlineStr">
        <is>
          <t>Frequency
(MHz)</t>
        </is>
      </c>
      <c r="CB1018" s="7726" t="str">
        <f>CA1004</f>
        <v>Head/Body:</v>
      </c>
      <c r="CC1018" s="7734" t="inlineStr">
        <is>
          <t>SAR over</t>
        </is>
      </c>
      <c r="CD1018" s="7796"/>
      <c r="CE1018" s="7795"/>
      <c r="CF1018" s="7795"/>
      <c r="CG1018" s="7795"/>
      <c r="CH1018" s="7795"/>
      <c r="CI1018" s="7795"/>
      <c r="CJ1018" s="7795"/>
      <c r="CK1018" s="7795"/>
      <c r="CL1018" s="7786"/>
      <c r="CM1018" s="7786"/>
      <c r="CN1018" s="7786"/>
      <c r="CO1018" s="7786"/>
      <c r="CP1018" s="7786"/>
      <c r="CQ1018" s="7786"/>
      <c r="CR1018" s="7786"/>
      <c r="CS1018" s="7786"/>
      <c r="CT1018" s="7786"/>
      <c r="CU1018" s="7786"/>
      <c r="CV1018" s="7702"/>
      <c r="CW1018" s="7702"/>
      <c r="CX1018" s="7702"/>
      <c r="CY1018" s="7702"/>
      <c r="CZ1018" s="7702"/>
    </row>
    <row r="1019" spans="1:104" x14ac:dyDescent="0.2">
      <c r="A1019" s="7699"/>
      <c r="B1019" s="7699"/>
      <c r="C1019" s="7702"/>
      <c r="D1019" s="7702"/>
      <c r="E1019" s="7702"/>
      <c r="F1019" s="7702"/>
      <c r="G1019" s="7702"/>
      <c r="H1019" s="7702"/>
      <c r="I1019" s="7702"/>
      <c r="J1019" s="7702"/>
      <c r="K1019" s="7702"/>
      <c r="L1019" s="7702"/>
      <c r="M1019" s="7702"/>
      <c r="N1019" s="7702"/>
      <c r="O1019" s="7702"/>
      <c r="P1019" s="7702"/>
      <c r="Q1019" s="7702"/>
      <c r="R1019" s="7702"/>
      <c r="S1019" s="7702"/>
      <c r="T1019" s="7702"/>
      <c r="U1019" s="7702"/>
      <c r="V1019" s="7702"/>
      <c r="W1019" s="7702"/>
      <c r="X1019" s="7702"/>
      <c r="Y1019" s="7702"/>
      <c r="Z1019" s="7702"/>
      <c r="AA1019" s="7702"/>
      <c r="AB1019" s="7702"/>
      <c r="AC1019" s="7702"/>
      <c r="AD1019" s="7702"/>
      <c r="AE1019" s="7702"/>
      <c r="AF1019" s="7702"/>
      <c r="AG1019" s="7702"/>
      <c r="AH1019" s="7702"/>
      <c r="AI1019" s="7702"/>
      <c r="AJ1019" s="7702"/>
      <c r="AK1019" s="7702"/>
      <c r="AL1019" s="7702"/>
      <c r="AM1019" s="7702"/>
      <c r="AN1019" s="7702"/>
      <c r="AO1019" s="7702"/>
      <c r="AP1019" s="7702"/>
      <c r="AQ1019" s="7702"/>
      <c r="AR1019" s="7702"/>
      <c r="AS1019" s="7702"/>
      <c r="AT1019" s="7702"/>
      <c r="AU1019" s="7702"/>
      <c r="AV1019" s="7702"/>
      <c r="AW1019" s="7702"/>
      <c r="AX1019" s="7702"/>
      <c r="AY1019" s="7702"/>
      <c r="AZ1019" s="7702"/>
      <c r="BA1019" s="7702"/>
      <c r="BB1019" s="7702"/>
      <c r="BC1019" s="7702"/>
      <c r="BD1019" s="7702"/>
      <c r="BE1019" s="7702"/>
      <c r="BF1019" s="7702"/>
      <c r="BG1019" s="7702"/>
      <c r="BH1019" s="7702"/>
      <c r="BI1019" s="7702"/>
      <c r="BJ1019" s="7702"/>
      <c r="BK1019" s="7702"/>
      <c r="BL1019" s="7702"/>
      <c r="BM1019" s="7702"/>
      <c r="BN1019" s="7702"/>
      <c r="BO1019" s="7702"/>
      <c r="BP1019" s="7702"/>
      <c r="BQ1019" s="7702"/>
      <c r="BR1019" s="7702"/>
      <c r="BS1019" s="8293"/>
      <c r="BT1019" s="7705"/>
      <c r="BU1019" s="7684" t="inlineStr">
        <is>
          <t>Fast SAR 1g</t>
        </is>
      </c>
      <c r="BV1019" s="7693"/>
      <c r="BW1019" s="7713" t="e">
        <f>((BV1019-BV1015)*100)/BV1015</f>
        <v>#DIV/0!</v>
      </c>
      <c r="BX1019" s="7715" t="e">
        <f>IF(ABS(BW1019)&lt;3,"Válido","No Válido")</f>
        <v>#DIV/0!</v>
      </c>
      <c r="BY1019" s="7726"/>
      <c r="BZ1019" s="7726"/>
      <c r="CA1019" s="7726">
        <f>BU1007</f>
        <v>0</v>
      </c>
      <c r="CB1019" s="7726" t="str">
        <f>CB1004</f>
        <v>Head</v>
      </c>
      <c r="CC1019" s="7734" t="inlineStr">
        <is>
          <t>1 gr.</t>
        </is>
      </c>
      <c r="CD1019" s="7796"/>
      <c r="CE1019" s="7795"/>
      <c r="CF1019" s="7795"/>
      <c r="CG1019" s="7795"/>
      <c r="CH1019" s="7795"/>
      <c r="CI1019" s="7795"/>
      <c r="CJ1019" s="7795"/>
      <c r="CK1019" s="7795"/>
      <c r="CL1019" s="7786"/>
      <c r="CM1019" s="7786"/>
      <c r="CN1019" s="7786"/>
      <c r="CO1019" s="7786"/>
      <c r="CP1019" s="7786"/>
      <c r="CQ1019" s="7786"/>
      <c r="CR1019" s="7786"/>
      <c r="CS1019" s="7786"/>
      <c r="CT1019" s="7786"/>
      <c r="CU1019" s="7786"/>
      <c r="CV1019" s="7702"/>
      <c r="CW1019" s="7702"/>
      <c r="CX1019" s="7702"/>
      <c r="CY1019" s="7702"/>
      <c r="CZ1019" s="7702"/>
    </row>
    <row r="1020" spans="1:104" ht="13.5" thickBot="1" x14ac:dyDescent="0.25">
      <c r="A1020" s="7699"/>
      <c r="B1020" s="7699"/>
      <c r="C1020" s="7702"/>
      <c r="D1020" s="7702"/>
      <c r="E1020" s="7702"/>
      <c r="F1020" s="7702"/>
      <c r="G1020" s="7702"/>
      <c r="H1020" s="7702"/>
      <c r="I1020" s="7702"/>
      <c r="J1020" s="7702"/>
      <c r="K1020" s="7702"/>
      <c r="L1020" s="7702"/>
      <c r="M1020" s="7702"/>
      <c r="N1020" s="7702"/>
      <c r="O1020" s="7702"/>
      <c r="P1020" s="7702"/>
      <c r="Q1020" s="7702"/>
      <c r="R1020" s="7702"/>
      <c r="S1020" s="7702"/>
      <c r="T1020" s="7702"/>
      <c r="U1020" s="7702"/>
      <c r="V1020" s="7702"/>
      <c r="W1020" s="7702"/>
      <c r="X1020" s="7702"/>
      <c r="Y1020" s="7702"/>
      <c r="Z1020" s="7702"/>
      <c r="AA1020" s="7702"/>
      <c r="AB1020" s="7702"/>
      <c r="AC1020" s="7702"/>
      <c r="AD1020" s="7702"/>
      <c r="AE1020" s="7702"/>
      <c r="AF1020" s="7702"/>
      <c r="AG1020" s="7702"/>
      <c r="AH1020" s="7702"/>
      <c r="AI1020" s="7702"/>
      <c r="AJ1020" s="7702"/>
      <c r="AK1020" s="7702"/>
      <c r="AL1020" s="7702"/>
      <c r="AM1020" s="7702"/>
      <c r="AN1020" s="7702"/>
      <c r="AO1020" s="7702"/>
      <c r="AP1020" s="7702"/>
      <c r="AQ1020" s="7702"/>
      <c r="AR1020" s="7702"/>
      <c r="AS1020" s="7702"/>
      <c r="AT1020" s="7702"/>
      <c r="AU1020" s="7702"/>
      <c r="AV1020" s="7702"/>
      <c r="AW1020" s="7702"/>
      <c r="AX1020" s="7702"/>
      <c r="AY1020" s="7702"/>
      <c r="AZ1020" s="7702"/>
      <c r="BA1020" s="7702"/>
      <c r="BB1020" s="7702"/>
      <c r="BC1020" s="7702"/>
      <c r="BD1020" s="7702"/>
      <c r="BE1020" s="7702"/>
      <c r="BF1020" s="7702"/>
      <c r="BG1020" s="7702"/>
      <c r="BH1020" s="7702"/>
      <c r="BI1020" s="7702"/>
      <c r="BJ1020" s="7702"/>
      <c r="BK1020" s="7702"/>
      <c r="BL1020" s="7702"/>
      <c r="BM1020" s="7702"/>
      <c r="BN1020" s="7702"/>
      <c r="BO1020" s="7702"/>
      <c r="BP1020" s="7702"/>
      <c r="BQ1020" s="7702"/>
      <c r="BR1020" s="7702"/>
      <c r="BS1020" s="8293"/>
      <c r="BT1020" s="7705"/>
      <c r="BU1020" s="7718" t="inlineStr">
        <is>
          <t>Fast SAR 10g</t>
        </is>
      </c>
      <c r="BV1020" s="7694"/>
      <c r="BW1020" s="7714" t="e">
        <f>((BV1020-BV1016)*100)/BV1016</f>
        <v>#DIV/0!</v>
      </c>
      <c r="BX1020" s="7716" t="e">
        <f>IF(ABS(BW1020)&lt;7,"Válido","No Válido")</f>
        <v>#DIV/0!</v>
      </c>
      <c r="BY1020" s="7727"/>
      <c r="BZ1020" s="7726"/>
      <c r="CA1020" s="7732">
        <f>BU1007</f>
        <v>0</v>
      </c>
      <c r="CB1020" s="7730" t="str">
        <f>CB1004</f>
        <v>Head</v>
      </c>
      <c r="CC1020" s="7734" t="inlineStr">
        <is>
          <t>10 gr.</t>
        </is>
      </c>
      <c r="CD1020" s="7796"/>
      <c r="CE1020" s="7795"/>
      <c r="CF1020" s="7795"/>
      <c r="CG1020" s="7795"/>
      <c r="CH1020" s="7795"/>
      <c r="CI1020" s="7795"/>
      <c r="CJ1020" s="7795"/>
      <c r="CK1020" s="7795"/>
      <c r="CL1020" s="7786"/>
      <c r="CM1020" s="7786"/>
      <c r="CN1020" s="7786"/>
      <c r="CO1020" s="7786"/>
      <c r="CP1020" s="7786"/>
      <c r="CQ1020" s="7786"/>
      <c r="CR1020" s="7786"/>
      <c r="CS1020" s="7786"/>
      <c r="CT1020" s="7786"/>
      <c r="CU1020" s="7786"/>
      <c r="CV1020" s="7702"/>
      <c r="CW1020" s="7702"/>
      <c r="CX1020" s="7702"/>
      <c r="CY1020" s="7702"/>
      <c r="CZ1020" s="7702"/>
    </row>
    <row r="1021" spans="1:104" x14ac:dyDescent="0.2">
      <c r="A1021" s="7699"/>
      <c r="B1021" s="7699"/>
      <c r="C1021" s="7702"/>
      <c r="D1021" s="7702"/>
      <c r="E1021" s="7702"/>
      <c r="F1021" s="7702"/>
      <c r="G1021" s="7702"/>
      <c r="H1021" s="7702"/>
      <c r="I1021" s="7702"/>
      <c r="J1021" s="7702"/>
      <c r="K1021" s="7702"/>
      <c r="L1021" s="7702"/>
      <c r="M1021" s="7702"/>
      <c r="N1021" s="7702"/>
      <c r="O1021" s="7702"/>
      <c r="P1021" s="7702"/>
      <c r="Q1021" s="7702"/>
      <c r="R1021" s="7702"/>
      <c r="S1021" s="7702"/>
      <c r="T1021" s="7702"/>
      <c r="U1021" s="7702"/>
      <c r="V1021" s="7702"/>
      <c r="W1021" s="7702"/>
      <c r="X1021" s="7702"/>
      <c r="Y1021" s="7702"/>
      <c r="Z1021" s="7702"/>
      <c r="AA1021" s="7702"/>
      <c r="AB1021" s="7702"/>
      <c r="AC1021" s="7702"/>
      <c r="AD1021" s="7702"/>
      <c r="AE1021" s="7702"/>
      <c r="AF1021" s="7702"/>
      <c r="AG1021" s="7702"/>
      <c r="AH1021" s="7702"/>
      <c r="AI1021" s="7702"/>
      <c r="AJ1021" s="7702"/>
      <c r="AK1021" s="7702"/>
      <c r="AL1021" s="7702"/>
      <c r="AM1021" s="7702"/>
      <c r="AN1021" s="7702"/>
      <c r="AO1021" s="7702"/>
      <c r="AP1021" s="7702"/>
      <c r="AQ1021" s="7702"/>
      <c r="AR1021" s="7702"/>
      <c r="AS1021" s="7702"/>
      <c r="AT1021" s="7702"/>
      <c r="AU1021" s="7702"/>
      <c r="AV1021" s="7702"/>
      <c r="AW1021" s="7702"/>
      <c r="AX1021" s="7702"/>
      <c r="AY1021" s="7702"/>
      <c r="AZ1021" s="7702"/>
      <c r="BA1021" s="7702"/>
      <c r="BB1021" s="7702"/>
      <c r="BC1021" s="7702"/>
      <c r="BD1021" s="7702"/>
      <c r="BE1021" s="7702"/>
      <c r="BF1021" s="7702"/>
      <c r="BG1021" s="7702"/>
      <c r="BH1021" s="7702"/>
      <c r="BI1021" s="7702"/>
      <c r="BJ1021" s="7702"/>
      <c r="BK1021" s="7702"/>
      <c r="BL1021" s="7702"/>
      <c r="BM1021" s="7702"/>
      <c r="BN1021" s="7702"/>
      <c r="BO1021" s="7702"/>
      <c r="BP1021" s="7702"/>
      <c r="BQ1021" s="7702"/>
      <c r="BR1021" s="7702"/>
      <c r="BS1021" s="8293"/>
      <c r="BT1021" s="7735"/>
      <c r="BU1021" s="7784"/>
      <c r="BV1021" s="7784"/>
      <c r="BW1021" s="7702"/>
      <c r="BX1021" s="7702"/>
      <c r="BY1021" s="7785"/>
      <c r="BZ1021" s="7702"/>
      <c r="CA1021" s="7998"/>
      <c r="CB1021" s="7702"/>
      <c r="CC1021" s="7708"/>
      <c r="CD1021" s="7796"/>
      <c r="CE1021" s="7795"/>
      <c r="CF1021" s="7795"/>
      <c r="CG1021" s="7795"/>
      <c r="CH1021" s="7795"/>
      <c r="CI1021" s="7795"/>
      <c r="CJ1021" s="7795"/>
      <c r="CK1021" s="7795"/>
      <c r="CL1021" s="7786"/>
      <c r="CM1021" s="7786"/>
      <c r="CN1021" s="7786"/>
      <c r="CO1021" s="7786"/>
      <c r="CP1021" s="7786"/>
      <c r="CQ1021" s="7786"/>
      <c r="CR1021" s="7786"/>
      <c r="CS1021" s="7786"/>
      <c r="CT1021" s="7786"/>
      <c r="CU1021" s="7786"/>
      <c r="CV1021" s="7702"/>
      <c r="CW1021" s="7702"/>
      <c r="CX1021" s="7702"/>
      <c r="CY1021" s="7702"/>
      <c r="CZ1021" s="7702"/>
    </row>
    <row r="1022" spans="1:104" x14ac:dyDescent="0.2">
      <c r="A1022" s="7699"/>
      <c r="B1022" s="7699"/>
      <c r="C1022" s="7702"/>
      <c r="D1022" s="7702"/>
      <c r="E1022" s="7702"/>
      <c r="F1022" s="7702"/>
      <c r="G1022" s="7702"/>
      <c r="H1022" s="7702"/>
      <c r="I1022" s="7702"/>
      <c r="J1022" s="7702"/>
      <c r="K1022" s="7702"/>
      <c r="L1022" s="7702"/>
      <c r="M1022" s="7702"/>
      <c r="N1022" s="7702"/>
      <c r="O1022" s="7702"/>
      <c r="P1022" s="7702"/>
      <c r="Q1022" s="7702"/>
      <c r="R1022" s="7702"/>
      <c r="S1022" s="7702"/>
      <c r="T1022" s="7702"/>
      <c r="U1022" s="7702"/>
      <c r="V1022" s="7702"/>
      <c r="W1022" s="7702"/>
      <c r="X1022" s="7702"/>
      <c r="Y1022" s="7702"/>
      <c r="Z1022" s="7702"/>
      <c r="AA1022" s="7702"/>
      <c r="AB1022" s="7702"/>
      <c r="AC1022" s="7702"/>
      <c r="AD1022" s="7702"/>
      <c r="AE1022" s="7702"/>
      <c r="AF1022" s="7702"/>
      <c r="AG1022" s="7702"/>
      <c r="AH1022" s="7702"/>
      <c r="AI1022" s="7702"/>
      <c r="AJ1022" s="7702"/>
      <c r="AK1022" s="7702"/>
      <c r="AL1022" s="7702"/>
      <c r="AM1022" s="7702"/>
      <c r="AN1022" s="7702"/>
      <c r="AO1022" s="7702"/>
      <c r="AP1022" s="7702"/>
      <c r="AQ1022" s="7702"/>
      <c r="AR1022" s="7702"/>
      <c r="AS1022" s="7702"/>
      <c r="AT1022" s="7702"/>
      <c r="AU1022" s="7702"/>
      <c r="AV1022" s="7702"/>
      <c r="AW1022" s="7702"/>
      <c r="AX1022" s="7702"/>
      <c r="AY1022" s="7702"/>
      <c r="AZ1022" s="7702"/>
      <c r="BA1022" s="7702"/>
      <c r="BB1022" s="7702"/>
      <c r="BC1022" s="7702"/>
      <c r="BD1022" s="7702"/>
      <c r="BE1022" s="7702"/>
      <c r="BF1022" s="7702"/>
      <c r="BG1022" s="7702"/>
      <c r="BH1022" s="7702"/>
      <c r="BI1022" s="7702"/>
      <c r="BJ1022" s="7702"/>
      <c r="BK1022" s="7702"/>
      <c r="BL1022" s="7702"/>
      <c r="BM1022" s="7702"/>
      <c r="BN1022" s="7702"/>
      <c r="BO1022" s="7702"/>
      <c r="BP1022" s="7702"/>
      <c r="BQ1022" s="7702"/>
      <c r="BR1022" s="7702"/>
      <c r="BS1022" s="8293"/>
      <c r="BT1022" s="7726"/>
      <c r="BU1022" s="7727" t="inlineStr">
        <is>
          <t>Date</t>
        </is>
      </c>
      <c r="BV1022" s="7727" t="inlineStr">
        <is>
          <t>Frequency
(MHz)</t>
        </is>
      </c>
      <c r="BW1022" s="7726" t="str">
        <f>CA1004</f>
        <v>Head/Body:</v>
      </c>
      <c r="BX1022" s="7726" t="inlineStr">
        <is>
          <t>SAR over</t>
        </is>
      </c>
      <c r="BY1022" s="7726" t="inlineStr">
        <is>
          <t>Fast SAR
(W/kg)</t>
        </is>
      </c>
      <c r="BZ1022" s="7726" t="inlineStr">
        <is>
          <t>SAR
(W/kg)</t>
        </is>
      </c>
      <c r="CA1022" s="7726" t="inlineStr">
        <is>
          <t>1 W Target
SAR (W/kg)</t>
        </is>
      </c>
      <c r="CB1022" s="7726" t="inlineStr">
        <is>
          <t>1 W Norm.
SAR (W/kg)</t>
        </is>
      </c>
      <c r="CC1022" s="7734" t="inlineStr">
        <is>
          <t>Drift (%)</t>
        </is>
      </c>
      <c r="CD1022" s="7796"/>
      <c r="CE1022" s="7795"/>
      <c r="CF1022" s="7795"/>
      <c r="CG1022" s="7795"/>
      <c r="CH1022" s="7795"/>
      <c r="CI1022" s="7795"/>
      <c r="CJ1022" s="7795"/>
      <c r="CK1022" s="7795"/>
      <c r="CL1022" s="7786"/>
      <c r="CM1022" s="7786"/>
      <c r="CN1022" s="7786"/>
      <c r="CO1022" s="7786"/>
      <c r="CP1022" s="7786"/>
      <c r="CQ1022" s="7786"/>
      <c r="CR1022" s="7786"/>
      <c r="CS1022" s="7786"/>
      <c r="CT1022" s="7786"/>
      <c r="CU1022" s="7786"/>
      <c r="CV1022" s="7702"/>
      <c r="CW1022" s="7702"/>
      <c r="CX1022" s="7702"/>
      <c r="CY1022" s="7702"/>
      <c r="CZ1022" s="7702"/>
    </row>
    <row r="1023" spans="1:104" x14ac:dyDescent="0.2">
      <c r="A1023" s="7699"/>
      <c r="B1023" s="7699"/>
      <c r="C1023" s="7702"/>
      <c r="D1023" s="7702"/>
      <c r="E1023" s="7702"/>
      <c r="F1023" s="7702"/>
      <c r="G1023" s="7702"/>
      <c r="H1023" s="7702"/>
      <c r="I1023" s="7702"/>
      <c r="J1023" s="7702"/>
      <c r="K1023" s="7702"/>
      <c r="L1023" s="7702"/>
      <c r="M1023" s="7702"/>
      <c r="N1023" s="7702"/>
      <c r="O1023" s="7702"/>
      <c r="P1023" s="7702"/>
      <c r="Q1023" s="7702"/>
      <c r="R1023" s="7702"/>
      <c r="S1023" s="7702"/>
      <c r="T1023" s="7702"/>
      <c r="U1023" s="7702"/>
      <c r="V1023" s="7702"/>
      <c r="W1023" s="7702"/>
      <c r="X1023" s="7702"/>
      <c r="Y1023" s="7702"/>
      <c r="Z1023" s="7702"/>
      <c r="AA1023" s="7702"/>
      <c r="AB1023" s="7702"/>
      <c r="AC1023" s="7702"/>
      <c r="AD1023" s="7702"/>
      <c r="AE1023" s="7702"/>
      <c r="AF1023" s="7702"/>
      <c r="AG1023" s="7702"/>
      <c r="AH1023" s="7702"/>
      <c r="AI1023" s="7702"/>
      <c r="AJ1023" s="7702"/>
      <c r="AK1023" s="7702"/>
      <c r="AL1023" s="7702"/>
      <c r="AM1023" s="7702"/>
      <c r="AN1023" s="7702"/>
      <c r="AO1023" s="7702"/>
      <c r="AP1023" s="7702"/>
      <c r="AQ1023" s="7702"/>
      <c r="AR1023" s="7702"/>
      <c r="AS1023" s="7702"/>
      <c r="AT1023" s="7702"/>
      <c r="AU1023" s="7702"/>
      <c r="AV1023" s="7702"/>
      <c r="AW1023" s="7702"/>
      <c r="AX1023" s="7702"/>
      <c r="AY1023" s="7702"/>
      <c r="AZ1023" s="7702"/>
      <c r="BA1023" s="7702"/>
      <c r="BB1023" s="7702"/>
      <c r="BC1023" s="7702"/>
      <c r="BD1023" s="7702"/>
      <c r="BE1023" s="7702"/>
      <c r="BF1023" s="7702"/>
      <c r="BG1023" s="7702"/>
      <c r="BH1023" s="7702"/>
      <c r="BI1023" s="7702"/>
      <c r="BJ1023" s="7702"/>
      <c r="BK1023" s="7702"/>
      <c r="BL1023" s="7702"/>
      <c r="BM1023" s="7702"/>
      <c r="BN1023" s="7702"/>
      <c r="BO1023" s="7702"/>
      <c r="BP1023" s="7702"/>
      <c r="BQ1023" s="7702"/>
      <c r="BR1023" s="7702"/>
      <c r="BS1023" s="8293"/>
      <c r="BT1023" s="7735"/>
      <c r="BU1023" s="7757">
        <f>CB998</f>
        <v>0</v>
      </c>
      <c r="BV1023" s="7732">
        <f>BU1007</f>
        <v>0</v>
      </c>
      <c r="BW1023" s="7732" t="str">
        <f>CB1004</f>
        <v>Head</v>
      </c>
      <c r="BX1023" s="7732" t="inlineStr">
        <is>
          <t>1 gr.</t>
        </is>
      </c>
      <c r="BY1023" s="7732">
        <f>BV1019</f>
        <v>0</v>
      </c>
      <c r="BZ1023" s="7728">
        <f>BV1015</f>
        <v>0</v>
      </c>
      <c r="CA1023" s="7732">
        <f t="shared" ref="CA1023:CA1024" si="123">BX1015</f>
        <v>10.9</v>
      </c>
      <c r="CB1023" s="7730">
        <f t="shared" ref="CB1023:CB1024" si="124">BY1015</f>
        <v>0</v>
      </c>
      <c r="CC1023" s="7734">
        <f t="shared" ref="CC1023:CC1024" si="125">BZ1015</f>
        <v>-100</v>
      </c>
      <c r="CD1023" s="7796"/>
      <c r="CE1023" s="7795"/>
      <c r="CF1023" s="7795"/>
      <c r="CG1023" s="7795"/>
      <c r="CH1023" s="7795"/>
      <c r="CI1023" s="7795"/>
      <c r="CJ1023" s="7795"/>
      <c r="CK1023" s="7795"/>
      <c r="CL1023" s="7786"/>
      <c r="CM1023" s="7786"/>
      <c r="CN1023" s="7786"/>
      <c r="CO1023" s="7786"/>
      <c r="CP1023" s="7786"/>
      <c r="CQ1023" s="7786"/>
      <c r="CR1023" s="7786"/>
      <c r="CS1023" s="7786"/>
      <c r="CT1023" s="7786"/>
      <c r="CU1023" s="7786"/>
      <c r="CV1023" s="7702"/>
      <c r="CW1023" s="7702"/>
      <c r="CX1023" s="7702"/>
      <c r="CY1023" s="7702"/>
      <c r="CZ1023" s="7702"/>
    </row>
    <row r="1024" spans="1:104" x14ac:dyDescent="0.2">
      <c r="A1024" s="7699"/>
      <c r="B1024" s="7699"/>
      <c r="C1024" s="7702"/>
      <c r="D1024" s="7702"/>
      <c r="E1024" s="7702"/>
      <c r="F1024" s="7702"/>
      <c r="G1024" s="7702"/>
      <c r="H1024" s="7702"/>
      <c r="I1024" s="7702"/>
      <c r="J1024" s="7702"/>
      <c r="K1024" s="7702"/>
      <c r="L1024" s="7702"/>
      <c r="M1024" s="7702"/>
      <c r="N1024" s="7702"/>
      <c r="O1024" s="7702"/>
      <c r="P1024" s="7702"/>
      <c r="Q1024" s="7702"/>
      <c r="R1024" s="7702"/>
      <c r="S1024" s="7702"/>
      <c r="T1024" s="7702"/>
      <c r="U1024" s="7702"/>
      <c r="V1024" s="7702"/>
      <c r="W1024" s="7702"/>
      <c r="X1024" s="7702"/>
      <c r="Y1024" s="7702"/>
      <c r="Z1024" s="7702"/>
      <c r="AA1024" s="7702"/>
      <c r="AB1024" s="7702"/>
      <c r="AC1024" s="7702"/>
      <c r="AD1024" s="7702"/>
      <c r="AE1024" s="7702"/>
      <c r="AF1024" s="7702"/>
      <c r="AG1024" s="7702"/>
      <c r="AH1024" s="7702"/>
      <c r="AI1024" s="7702"/>
      <c r="AJ1024" s="7702"/>
      <c r="AK1024" s="7702"/>
      <c r="AL1024" s="7702"/>
      <c r="AM1024" s="7702"/>
      <c r="AN1024" s="7702"/>
      <c r="AO1024" s="7702"/>
      <c r="AP1024" s="7702"/>
      <c r="AQ1024" s="7702"/>
      <c r="AR1024" s="7702"/>
      <c r="AS1024" s="7702"/>
      <c r="AT1024" s="7702"/>
      <c r="AU1024" s="7702"/>
      <c r="AV1024" s="7702"/>
      <c r="AW1024" s="7702"/>
      <c r="AX1024" s="7702"/>
      <c r="AY1024" s="7702"/>
      <c r="AZ1024" s="7702"/>
      <c r="BA1024" s="7702"/>
      <c r="BB1024" s="7702"/>
      <c r="BC1024" s="7702"/>
      <c r="BD1024" s="7702"/>
      <c r="BE1024" s="7702"/>
      <c r="BF1024" s="7702"/>
      <c r="BG1024" s="7702"/>
      <c r="BH1024" s="7702"/>
      <c r="BI1024" s="7702"/>
      <c r="BJ1024" s="7702"/>
      <c r="BK1024" s="7702"/>
      <c r="BL1024" s="7702"/>
      <c r="BM1024" s="7702"/>
      <c r="BN1024" s="7702"/>
      <c r="BO1024" s="7702"/>
      <c r="BP1024" s="7702"/>
      <c r="BQ1024" s="7702"/>
      <c r="BR1024" s="7702"/>
      <c r="BS1024" s="8293"/>
      <c r="BT1024" s="7736"/>
      <c r="BU1024" s="7757">
        <f>CB998</f>
        <v>0</v>
      </c>
      <c r="BV1024" s="7730">
        <f>BU1007</f>
        <v>0</v>
      </c>
      <c r="BW1024" s="7731" t="str">
        <f>CB1004</f>
        <v>Head</v>
      </c>
      <c r="BX1024" s="7731" t="inlineStr">
        <is>
          <t>10 gr.</t>
        </is>
      </c>
      <c r="BY1024" s="7730">
        <f>BV1020</f>
        <v>0</v>
      </c>
      <c r="BZ1024" s="7728">
        <f>BV1016</f>
        <v>0</v>
      </c>
      <c r="CA1024" s="7728">
        <f t="shared" si="123"/>
        <v>7.01</v>
      </c>
      <c r="CB1024" s="7728">
        <f t="shared" si="124"/>
        <v>0</v>
      </c>
      <c r="CC1024" s="7734">
        <f t="shared" si="125"/>
        <v>-100</v>
      </c>
      <c r="CD1024" s="7796"/>
      <c r="CE1024" s="7795"/>
      <c r="CF1024" s="7795"/>
      <c r="CG1024" s="7795"/>
      <c r="CH1024" s="7795"/>
      <c r="CI1024" s="7795"/>
      <c r="CJ1024" s="7795"/>
      <c r="CK1024" s="7795"/>
      <c r="CL1024" s="7786"/>
      <c r="CM1024" s="7786"/>
      <c r="CN1024" s="7786"/>
      <c r="CO1024" s="7786"/>
      <c r="CP1024" s="7786"/>
      <c r="CQ1024" s="7786"/>
      <c r="CR1024" s="7786"/>
      <c r="CS1024" s="7786"/>
      <c r="CT1024" s="7786"/>
      <c r="CU1024" s="7786"/>
      <c r="CV1024" s="7702"/>
      <c r="CW1024" s="7702"/>
      <c r="CX1024" s="7702"/>
      <c r="CY1024" s="7702"/>
      <c r="CZ1024" s="7702"/>
    </row>
    <row r="1025" spans="1:104" ht="13.5" thickBot="1" x14ac:dyDescent="0.25">
      <c r="A1025" s="7699"/>
      <c r="B1025" s="7699"/>
      <c r="C1025" s="7702"/>
      <c r="D1025" s="7702"/>
      <c r="E1025" s="7702"/>
      <c r="F1025" s="7702"/>
      <c r="G1025" s="7702"/>
      <c r="H1025" s="7702"/>
      <c r="I1025" s="7702"/>
      <c r="J1025" s="7702"/>
      <c r="K1025" s="7702"/>
      <c r="L1025" s="7702"/>
      <c r="M1025" s="7702"/>
      <c r="N1025" s="7702"/>
      <c r="O1025" s="7702"/>
      <c r="P1025" s="7702"/>
      <c r="Q1025" s="7702"/>
      <c r="R1025" s="7702"/>
      <c r="S1025" s="7702"/>
      <c r="T1025" s="7702"/>
      <c r="U1025" s="7702"/>
      <c r="V1025" s="7702"/>
      <c r="W1025" s="7702"/>
      <c r="X1025" s="7702"/>
      <c r="Y1025" s="7702"/>
      <c r="Z1025" s="7702"/>
      <c r="AA1025" s="7702"/>
      <c r="AB1025" s="7702"/>
      <c r="AC1025" s="7702"/>
      <c r="AD1025" s="7702"/>
      <c r="AE1025" s="7702"/>
      <c r="AF1025" s="7702"/>
      <c r="AG1025" s="7702"/>
      <c r="AH1025" s="7702"/>
      <c r="AI1025" s="7702"/>
      <c r="AJ1025" s="7702"/>
      <c r="AK1025" s="7702"/>
      <c r="AL1025" s="7702"/>
      <c r="AM1025" s="7702"/>
      <c r="AN1025" s="7702"/>
      <c r="AO1025" s="7702"/>
      <c r="AP1025" s="7702"/>
      <c r="AQ1025" s="7702"/>
      <c r="AR1025" s="7702"/>
      <c r="AS1025" s="7702"/>
      <c r="AT1025" s="7702"/>
      <c r="AU1025" s="7702"/>
      <c r="AV1025" s="7702"/>
      <c r="AW1025" s="7702"/>
      <c r="AX1025" s="7702"/>
      <c r="AY1025" s="7702"/>
      <c r="AZ1025" s="7702"/>
      <c r="BA1025" s="7702"/>
      <c r="BB1025" s="7702"/>
      <c r="BC1025" s="7702"/>
      <c r="BD1025" s="7702"/>
      <c r="BE1025" s="7702"/>
      <c r="BF1025" s="7702"/>
      <c r="BG1025" s="7702"/>
      <c r="BH1025" s="7702"/>
      <c r="BI1025" s="7702"/>
      <c r="BJ1025" s="7702"/>
      <c r="BK1025" s="7702"/>
      <c r="BL1025" s="7702"/>
      <c r="BM1025" s="7702"/>
      <c r="BN1025" s="7702"/>
      <c r="BO1025" s="7702"/>
      <c r="BP1025" s="7702"/>
      <c r="BQ1025" s="7702"/>
      <c r="BR1025" s="7702"/>
      <c r="BS1025" s="8294"/>
      <c r="BT1025" s="7737"/>
      <c r="BU1025" s="7787"/>
      <c r="BV1025" s="7788"/>
      <c r="BW1025" s="7789"/>
      <c r="BX1025" s="7790"/>
      <c r="BY1025" s="7791"/>
      <c r="BZ1025" s="7789"/>
      <c r="CA1025" s="7790"/>
      <c r="CB1025" s="7792"/>
      <c r="CC1025" s="7793"/>
      <c r="CD1025" s="7796"/>
      <c r="CE1025" s="7795"/>
      <c r="CF1025" s="7795"/>
      <c r="CG1025" s="7795"/>
      <c r="CH1025" s="7795"/>
      <c r="CI1025" s="7795"/>
      <c r="CJ1025" s="7795"/>
      <c r="CK1025" s="7795"/>
      <c r="CL1025" s="7786"/>
      <c r="CM1025" s="7786"/>
      <c r="CN1025" s="7786"/>
      <c r="CO1025" s="7786"/>
      <c r="CP1025" s="7786"/>
      <c r="CQ1025" s="7786"/>
      <c r="CR1025" s="7786"/>
      <c r="CS1025" s="7786"/>
      <c r="CT1025" s="7786"/>
      <c r="CU1025" s="7786"/>
      <c r="CV1025" s="7702"/>
      <c r="CW1025" s="7702"/>
      <c r="CX1025" s="7702"/>
      <c r="CY1025" s="7702"/>
      <c r="CZ1025" s="7702"/>
    </row>
    <row r="1026" spans="1:104" x14ac:dyDescent="0.2">
      <c r="A1026" s="7699"/>
      <c r="B1026" s="7699"/>
      <c r="C1026" s="7702"/>
      <c r="D1026" s="7702"/>
      <c r="E1026" s="7702"/>
      <c r="F1026" s="7702"/>
      <c r="G1026" s="7702"/>
      <c r="H1026" s="7702"/>
      <c r="I1026" s="7702"/>
      <c r="J1026" s="7702"/>
      <c r="K1026" s="7702"/>
      <c r="L1026" s="7702"/>
      <c r="M1026" s="7702"/>
      <c r="N1026" s="7702"/>
      <c r="O1026" s="7702"/>
      <c r="P1026" s="7702"/>
      <c r="Q1026" s="7702"/>
      <c r="R1026" s="7702"/>
      <c r="S1026" s="7702"/>
      <c r="T1026" s="7702"/>
      <c r="U1026" s="7702"/>
      <c r="V1026" s="7702"/>
      <c r="W1026" s="7702"/>
      <c r="X1026" s="7702"/>
      <c r="Y1026" s="7702"/>
      <c r="Z1026" s="7702"/>
      <c r="AA1026" s="7702"/>
      <c r="AB1026" s="7702"/>
      <c r="AC1026" s="7702"/>
      <c r="AD1026" s="7702"/>
      <c r="AE1026" s="7702"/>
      <c r="AF1026" s="7702"/>
      <c r="AG1026" s="7702"/>
      <c r="AH1026" s="7702"/>
      <c r="AI1026" s="7702"/>
      <c r="AJ1026" s="7702"/>
      <c r="AK1026" s="7702"/>
      <c r="AL1026" s="7702"/>
      <c r="AM1026" s="7702"/>
      <c r="AN1026" s="7702"/>
      <c r="AO1026" s="7702"/>
      <c r="AP1026" s="7702"/>
      <c r="AQ1026" s="7702"/>
      <c r="AR1026" s="7702"/>
      <c r="AS1026" s="7702"/>
      <c r="AT1026" s="7702"/>
      <c r="AU1026" s="7702"/>
      <c r="AV1026" s="7702"/>
      <c r="AW1026" s="7702"/>
      <c r="AX1026" s="7702"/>
      <c r="AY1026" s="7702"/>
      <c r="AZ1026" s="7702"/>
      <c r="BA1026" s="7702"/>
      <c r="BB1026" s="7702"/>
      <c r="BC1026" s="7702"/>
      <c r="BD1026" s="7702"/>
      <c r="BE1026" s="7702"/>
      <c r="BF1026" s="7702"/>
      <c r="BG1026" s="7702"/>
      <c r="BH1026" s="7702"/>
      <c r="BI1026" s="7702"/>
      <c r="BJ1026" s="7702"/>
      <c r="BK1026" s="7702"/>
      <c r="BL1026" s="7702"/>
      <c r="BM1026" s="7702"/>
      <c r="BN1026" s="7702"/>
      <c r="BO1026" s="7702"/>
      <c r="BP1026" s="7702"/>
      <c r="BQ1026" s="7702"/>
      <c r="BR1026" s="7702"/>
      <c r="BS1026" s="7702"/>
      <c r="BT1026" s="7702"/>
      <c r="BU1026" s="7702"/>
      <c r="BV1026" s="7702"/>
      <c r="BW1026" s="7702"/>
      <c r="BX1026" s="7702"/>
      <c r="BY1026" s="7702"/>
      <c r="BZ1026" s="7702"/>
      <c r="CA1026" s="7998"/>
      <c r="CB1026" s="7702"/>
      <c r="CC1026" s="7702"/>
      <c r="CD1026" s="7795"/>
      <c r="CE1026" s="7795"/>
      <c r="CF1026" s="7795"/>
      <c r="CG1026" s="7795"/>
      <c r="CH1026" s="7795"/>
      <c r="CI1026" s="7795"/>
      <c r="CJ1026" s="7795"/>
      <c r="CK1026" s="7795"/>
      <c r="CL1026" s="7786"/>
      <c r="CM1026" s="7786"/>
      <c r="CN1026" s="7786"/>
      <c r="CO1026" s="7786"/>
      <c r="CP1026" s="7786"/>
      <c r="CQ1026" s="7786"/>
      <c r="CR1026" s="7786"/>
      <c r="CS1026" s="7786"/>
      <c r="CT1026" s="7786"/>
      <c r="CU1026" s="7786"/>
      <c r="CV1026" s="7702"/>
      <c r="CW1026" s="7702"/>
      <c r="CX1026" s="7702"/>
      <c r="CY1026" s="7702"/>
      <c r="CZ1026" s="7702"/>
    </row>
    <row r="1027" spans="1:104" ht="13.5" thickBot="1" x14ac:dyDescent="0.25">
      <c r="A1027" s="7699"/>
      <c r="B1027" s="7699"/>
      <c r="C1027" s="7702"/>
      <c r="D1027" s="7702"/>
      <c r="E1027" s="7702"/>
      <c r="F1027" s="7702"/>
      <c r="G1027" s="7702"/>
      <c r="H1027" s="7702"/>
      <c r="I1027" s="7702"/>
      <c r="J1027" s="7702"/>
      <c r="K1027" s="7702"/>
      <c r="L1027" s="7702"/>
      <c r="M1027" s="7702"/>
      <c r="N1027" s="7702"/>
      <c r="O1027" s="7702"/>
      <c r="P1027" s="7702"/>
      <c r="Q1027" s="7702"/>
      <c r="R1027" s="7702"/>
      <c r="S1027" s="7702"/>
      <c r="T1027" s="7702"/>
      <c r="U1027" s="7702"/>
      <c r="V1027" s="7702"/>
      <c r="W1027" s="7702"/>
      <c r="X1027" s="7702"/>
      <c r="Y1027" s="7702"/>
      <c r="Z1027" s="7702"/>
      <c r="AA1027" s="7702"/>
      <c r="AB1027" s="7702"/>
      <c r="AC1027" s="7702"/>
      <c r="AD1027" s="7702"/>
      <c r="AE1027" s="7702"/>
      <c r="AF1027" s="7702"/>
      <c r="AG1027" s="7702"/>
      <c r="AH1027" s="7702"/>
      <c r="AI1027" s="7702"/>
      <c r="AJ1027" s="7702"/>
      <c r="AK1027" s="7702"/>
      <c r="AL1027" s="7702"/>
      <c r="AM1027" s="7702"/>
      <c r="AN1027" s="7702"/>
      <c r="AO1027" s="7702"/>
      <c r="AP1027" s="7702"/>
      <c r="AQ1027" s="7702"/>
      <c r="AR1027" s="7702"/>
      <c r="AS1027" s="7702"/>
      <c r="AT1027" s="7702"/>
      <c r="AU1027" s="7702"/>
      <c r="AV1027" s="7702"/>
      <c r="AW1027" s="7702"/>
      <c r="AX1027" s="7702"/>
      <c r="AY1027" s="7702"/>
      <c r="AZ1027" s="7702"/>
      <c r="BA1027" s="7702"/>
      <c r="BB1027" s="7702"/>
      <c r="BC1027" s="7702"/>
      <c r="BD1027" s="7702"/>
      <c r="BE1027" s="7702"/>
      <c r="BF1027" s="7702"/>
      <c r="BG1027" s="7702"/>
      <c r="BH1027" s="7702"/>
      <c r="BI1027" s="7702"/>
      <c r="BJ1027" s="7702"/>
      <c r="BK1027" s="7702"/>
      <c r="BL1027" s="7702"/>
      <c r="BM1027" s="7702"/>
      <c r="BN1027" s="7702"/>
      <c r="BO1027" s="7702"/>
      <c r="BP1027" s="7702"/>
      <c r="BQ1027" s="7702"/>
      <c r="BR1027" s="7702"/>
      <c r="BS1027" s="7702"/>
      <c r="BT1027" s="7702"/>
      <c r="BU1027" s="7702"/>
      <c r="BV1027" s="7702"/>
      <c r="BW1027" s="7702"/>
      <c r="BX1027" s="7702"/>
      <c r="BY1027" s="7702"/>
      <c r="BZ1027" s="7702"/>
      <c r="CA1027" s="7998"/>
      <c r="CB1027" s="7702"/>
      <c r="CC1027" s="7702"/>
      <c r="CD1027" s="7795"/>
      <c r="CE1027" s="7795"/>
      <c r="CF1027" s="7795"/>
      <c r="CG1027" s="7795"/>
      <c r="CH1027" s="7795"/>
      <c r="CI1027" s="7795"/>
      <c r="CJ1027" s="7795"/>
      <c r="CK1027" s="7795"/>
      <c r="CL1027" s="7786"/>
      <c r="CM1027" s="7786"/>
      <c r="CN1027" s="7786"/>
      <c r="CO1027" s="7786"/>
      <c r="CP1027" s="7786"/>
      <c r="CQ1027" s="7786"/>
      <c r="CR1027" s="7786"/>
      <c r="CS1027" s="7786"/>
      <c r="CT1027" s="7786"/>
      <c r="CU1027" s="7786"/>
      <c r="CV1027" s="7702"/>
      <c r="CW1027" s="7702"/>
      <c r="CX1027" s="7702"/>
      <c r="CY1027" s="7702"/>
      <c r="CZ1027" s="7702"/>
    </row>
    <row r="1028" spans="1:104" ht="13.5" customHeight="1" thickBot="1" x14ac:dyDescent="0.25">
      <c r="A1028" s="7699"/>
      <c r="B1028" s="7699"/>
      <c r="C1028" s="7702"/>
      <c r="D1028" s="7702"/>
      <c r="E1028" s="7702"/>
      <c r="F1028" s="7702"/>
      <c r="G1028" s="7702"/>
      <c r="H1028" s="7702"/>
      <c r="I1028" s="7702"/>
      <c r="J1028" s="7702"/>
      <c r="K1028" s="7702"/>
      <c r="L1028" s="7702"/>
      <c r="M1028" s="7702"/>
      <c r="N1028" s="7702"/>
      <c r="O1028" s="7702"/>
      <c r="P1028" s="7702"/>
      <c r="Q1028" s="7702"/>
      <c r="R1028" s="7702"/>
      <c r="S1028" s="7702"/>
      <c r="T1028" s="7702"/>
      <c r="U1028" s="7702"/>
      <c r="V1028" s="7702"/>
      <c r="W1028" s="7702"/>
      <c r="X1028" s="7702"/>
      <c r="Y1028" s="7702"/>
      <c r="Z1028" s="7702"/>
      <c r="AA1028" s="7702"/>
      <c r="AB1028" s="7702"/>
      <c r="AC1028" s="7702"/>
      <c r="AD1028" s="7702"/>
      <c r="AE1028" s="7702"/>
      <c r="AF1028" s="7702"/>
      <c r="AG1028" s="7702"/>
      <c r="AH1028" s="7702"/>
      <c r="AI1028" s="7702"/>
      <c r="AJ1028" s="7702"/>
      <c r="AK1028" s="7702"/>
      <c r="AL1028" s="7702"/>
      <c r="AM1028" s="7702"/>
      <c r="AN1028" s="7702"/>
      <c r="AO1028" s="7702"/>
      <c r="AP1028" s="7702"/>
      <c r="AQ1028" s="7702"/>
      <c r="AR1028" s="7702"/>
      <c r="AS1028" s="7702"/>
      <c r="AT1028" s="7702"/>
      <c r="AU1028" s="7702"/>
      <c r="AV1028" s="7702"/>
      <c r="AW1028" s="7702"/>
      <c r="AX1028" s="7702"/>
      <c r="AY1028" s="7702"/>
      <c r="AZ1028" s="7702"/>
      <c r="BA1028" s="7702"/>
      <c r="BB1028" s="7702"/>
      <c r="BC1028" s="7702"/>
      <c r="BD1028" s="7702"/>
      <c r="BE1028" s="7702"/>
      <c r="BF1028" s="7702"/>
      <c r="BG1028" s="7702"/>
      <c r="BH1028" s="7702"/>
      <c r="BI1028" s="7702"/>
      <c r="BJ1028" s="7702"/>
      <c r="BK1028" s="7702"/>
      <c r="BL1028" s="7702"/>
      <c r="BM1028" s="7702"/>
      <c r="BN1028" s="7702"/>
      <c r="BO1028" s="7702"/>
      <c r="BP1028" s="7702"/>
      <c r="BQ1028" s="7702"/>
      <c r="BR1028" s="7702"/>
      <c r="BS1028" s="8292" t="str">
        <f>CONCATENATE(BU1038," MHz")</f>
        <v xml:space="preserve"> MHz</v>
      </c>
      <c r="BT1028" s="7710"/>
      <c r="BU1028" s="7706"/>
      <c r="BV1028" s="7706"/>
      <c r="BW1028" s="7706"/>
      <c r="BX1028" s="7706"/>
      <c r="BY1028" s="7706"/>
      <c r="BZ1028" s="7706"/>
      <c r="CA1028" s="7996"/>
      <c r="CB1028" s="7706"/>
      <c r="CC1028" s="7707"/>
      <c r="CD1028" s="7812">
        <f>IF(CB1035="Head",LOOKUP(CD1030,$CI$42:$CI$85,$CG$42:$CG$85),IF(CB1035="Body",LOOKUP(CD1030,$CI$42:$CI$81,$CH$42:$CH$85),""))</f>
        <v>10.9</v>
      </c>
      <c r="CE1028" s="7795"/>
      <c r="CF1028" s="7795"/>
      <c r="CG1028" s="7795"/>
      <c r="CH1028" s="7795"/>
      <c r="CI1028" s="7795"/>
      <c r="CJ1028" s="7795"/>
      <c r="CK1028" s="7795"/>
      <c r="CL1028" s="7786"/>
      <c r="CM1028" s="7786"/>
      <c r="CN1028" s="7786"/>
      <c r="CO1028" s="7786"/>
      <c r="CP1028" s="7786"/>
      <c r="CQ1028" s="7786"/>
      <c r="CR1028" s="7786"/>
      <c r="CS1028" s="7786"/>
      <c r="CT1028" s="7786"/>
      <c r="CU1028" s="7786"/>
      <c r="CV1028" s="7702"/>
      <c r="CW1028" s="7702"/>
      <c r="CX1028" s="7702"/>
      <c r="CY1028" s="7702"/>
      <c r="CZ1028" s="7702"/>
    </row>
    <row r="1029" spans="1:104" ht="13.5" thickBot="1" x14ac:dyDescent="0.25">
      <c r="A1029" s="7699"/>
      <c r="B1029" s="7699"/>
      <c r="C1029" s="7702"/>
      <c r="D1029" s="7702"/>
      <c r="E1029" s="7702"/>
      <c r="F1029" s="7702"/>
      <c r="G1029" s="7702"/>
      <c r="H1029" s="7702"/>
      <c r="I1029" s="7702"/>
      <c r="J1029" s="7702"/>
      <c r="K1029" s="7702"/>
      <c r="L1029" s="7702"/>
      <c r="M1029" s="7702"/>
      <c r="N1029" s="7702"/>
      <c r="O1029" s="7702"/>
      <c r="P1029" s="7702"/>
      <c r="Q1029" s="7702"/>
      <c r="R1029" s="7702"/>
      <c r="S1029" s="7702"/>
      <c r="T1029" s="7702"/>
      <c r="U1029" s="7702"/>
      <c r="V1029" s="7702"/>
      <c r="W1029" s="7702"/>
      <c r="X1029" s="7702"/>
      <c r="Y1029" s="7702"/>
      <c r="Z1029" s="7702"/>
      <c r="AA1029" s="7702"/>
      <c r="AB1029" s="7702"/>
      <c r="AC1029" s="7702"/>
      <c r="AD1029" s="7702"/>
      <c r="AE1029" s="7702"/>
      <c r="AF1029" s="7702"/>
      <c r="AG1029" s="7702"/>
      <c r="AH1029" s="7702"/>
      <c r="AI1029" s="7702"/>
      <c r="AJ1029" s="7702"/>
      <c r="AK1029" s="7702"/>
      <c r="AL1029" s="7702"/>
      <c r="AM1029" s="7702"/>
      <c r="AN1029" s="7702"/>
      <c r="AO1029" s="7702"/>
      <c r="AP1029" s="7702"/>
      <c r="AQ1029" s="7702"/>
      <c r="AR1029" s="7702"/>
      <c r="AS1029" s="7702"/>
      <c r="AT1029" s="7702"/>
      <c r="AU1029" s="7702"/>
      <c r="AV1029" s="7702"/>
      <c r="AW1029" s="7702"/>
      <c r="AX1029" s="7702"/>
      <c r="AY1029" s="7702"/>
      <c r="AZ1029" s="7702"/>
      <c r="BA1029" s="7702"/>
      <c r="BB1029" s="7702"/>
      <c r="BC1029" s="7702"/>
      <c r="BD1029" s="7702"/>
      <c r="BE1029" s="7702"/>
      <c r="BF1029" s="7702"/>
      <c r="BG1029" s="7702"/>
      <c r="BH1029" s="7702"/>
      <c r="BI1029" s="7702"/>
      <c r="BJ1029" s="7702"/>
      <c r="BK1029" s="7702"/>
      <c r="BL1029" s="7702"/>
      <c r="BM1029" s="7702"/>
      <c r="BN1029" s="7702"/>
      <c r="BO1029" s="7702"/>
      <c r="BP1029" s="7702"/>
      <c r="BQ1029" s="7702"/>
      <c r="BR1029" s="7702"/>
      <c r="BS1029" s="8293"/>
      <c r="BT1029" s="7705"/>
      <c r="BU1029" s="7678" t="inlineStr">
        <is>
          <t>Calentamiento:</t>
        </is>
      </c>
      <c r="BV1029" s="7717"/>
      <c r="BW1029" s="7702"/>
      <c r="BX1029" s="7679" t="inlineStr">
        <is>
          <t>Temperatura:</t>
        </is>
      </c>
      <c r="BY1029" s="7721" t="e">
        <f>AVERAGE(BW1032:BW1033)</f>
        <v>#DIV/0!</v>
      </c>
      <c r="BZ1029" s="7702"/>
      <c r="CA1029" s="7997" t="inlineStr">
        <is>
          <t>Fecha (yyyy-mm-dd hh:mm:ss):</t>
        </is>
      </c>
      <c r="CB1029" s="7815"/>
      <c r="CC1029" s="7708"/>
      <c r="CD1029" s="7813">
        <f>IF(CB1035="Head",INDEX($CG$42:$CG$85,MATCH(CD1028,$CG$42:$CG$85,0)+1),IF(CB1035="Body",INDEX($CH$42:$CH$85,MATCH(CD1028,$CH$42:$CH$85,0)+1)))</f>
        <v>7.01</v>
      </c>
      <c r="CE1029" s="7795"/>
      <c r="CF1029" s="7795"/>
      <c r="CG1029" s="7795"/>
      <c r="CH1029" s="7795"/>
      <c r="CI1029" s="7795"/>
      <c r="CJ1029" s="7795"/>
      <c r="CK1029" s="7795"/>
      <c r="CL1029" s="7786"/>
      <c r="CM1029" s="7786"/>
      <c r="CN1029" s="7786"/>
      <c r="CO1029" s="7786"/>
      <c r="CP1029" s="7786"/>
      <c r="CQ1029" s="7786"/>
      <c r="CR1029" s="7786"/>
      <c r="CS1029" s="7786"/>
      <c r="CT1029" s="7786"/>
      <c r="CU1029" s="7786"/>
      <c r="CV1029" s="7702"/>
      <c r="CW1029" s="7702"/>
      <c r="CX1029" s="7702"/>
      <c r="CY1029" s="7702"/>
      <c r="CZ1029" s="7702"/>
    </row>
    <row r="1030" spans="1:104" ht="13.5" thickBot="1" x14ac:dyDescent="0.25">
      <c r="A1030" s="7699"/>
      <c r="B1030" s="7699"/>
      <c r="C1030" s="7702"/>
      <c r="D1030" s="7702"/>
      <c r="E1030" s="7702"/>
      <c r="F1030" s="7702"/>
      <c r="G1030" s="7702"/>
      <c r="H1030" s="7702"/>
      <c r="I1030" s="7702"/>
      <c r="J1030" s="7702"/>
      <c r="K1030" s="7702"/>
      <c r="L1030" s="7702"/>
      <c r="M1030" s="7702"/>
      <c r="N1030" s="7702"/>
      <c r="O1030" s="7702"/>
      <c r="P1030" s="7702"/>
      <c r="Q1030" s="7702"/>
      <c r="R1030" s="7702"/>
      <c r="S1030" s="7702"/>
      <c r="T1030" s="7702"/>
      <c r="U1030" s="7702"/>
      <c r="V1030" s="7702"/>
      <c r="W1030" s="7702"/>
      <c r="X1030" s="7702"/>
      <c r="Y1030" s="7702"/>
      <c r="Z1030" s="7702"/>
      <c r="AA1030" s="7702"/>
      <c r="AB1030" s="7702"/>
      <c r="AC1030" s="7702"/>
      <c r="AD1030" s="7702"/>
      <c r="AE1030" s="7702"/>
      <c r="AF1030" s="7702"/>
      <c r="AG1030" s="7702"/>
      <c r="AH1030" s="7702"/>
      <c r="AI1030" s="7702"/>
      <c r="AJ1030" s="7702"/>
      <c r="AK1030" s="7702"/>
      <c r="AL1030" s="7702"/>
      <c r="AM1030" s="7702"/>
      <c r="AN1030" s="7702"/>
      <c r="AO1030" s="7702"/>
      <c r="AP1030" s="7702"/>
      <c r="AQ1030" s="7702"/>
      <c r="AR1030" s="7702"/>
      <c r="AS1030" s="7702"/>
      <c r="AT1030" s="7702"/>
      <c r="AU1030" s="7702"/>
      <c r="AV1030" s="7702"/>
      <c r="AW1030" s="7702"/>
      <c r="AX1030" s="7702"/>
      <c r="AY1030" s="7702"/>
      <c r="AZ1030" s="7702"/>
      <c r="BA1030" s="7702"/>
      <c r="BB1030" s="7702"/>
      <c r="BC1030" s="7702"/>
      <c r="BD1030" s="7702"/>
      <c r="BE1030" s="7702"/>
      <c r="BF1030" s="7702"/>
      <c r="BG1030" s="7702"/>
      <c r="BH1030" s="7702"/>
      <c r="BI1030" s="7702"/>
      <c r="BJ1030" s="7702"/>
      <c r="BK1030" s="7702"/>
      <c r="BL1030" s="7702"/>
      <c r="BM1030" s="7702"/>
      <c r="BN1030" s="7702"/>
      <c r="BO1030" s="7702"/>
      <c r="BP1030" s="7702"/>
      <c r="BQ1030" s="7702"/>
      <c r="BR1030" s="7702"/>
      <c r="BS1030" s="8293"/>
      <c r="BT1030" s="7705"/>
      <c r="BU1030" s="7702"/>
      <c r="BV1030" s="7702"/>
      <c r="BW1030" s="7702"/>
      <c r="BX1030" s="7702"/>
      <c r="BY1030" s="7702"/>
      <c r="BZ1030" s="7702"/>
      <c r="CA1030" s="7998"/>
      <c r="CB1030" s="7702"/>
      <c r="CC1030" s="7708"/>
      <c r="CD1030" s="7814">
        <f>MATCH(CB1031,$CF$15:$CF$36,0)</f>
        <v>3</v>
      </c>
      <c r="CE1030" s="7795"/>
      <c r="CF1030" s="7795"/>
      <c r="CG1030" s="7795"/>
      <c r="CH1030" s="7795"/>
      <c r="CI1030" s="7795"/>
      <c r="CJ1030" s="7795"/>
      <c r="CK1030" s="7795"/>
      <c r="CL1030" s="7786"/>
      <c r="CM1030" s="7786"/>
      <c r="CN1030" s="7786"/>
      <c r="CO1030" s="7786"/>
      <c r="CP1030" s="7786"/>
      <c r="CQ1030" s="7786"/>
      <c r="CR1030" s="7786"/>
      <c r="CS1030" s="7786"/>
      <c r="CT1030" s="7786"/>
      <c r="CU1030" s="7786"/>
      <c r="CV1030" s="7702"/>
      <c r="CW1030" s="7702"/>
      <c r="CX1030" s="7702"/>
      <c r="CY1030" s="7702"/>
      <c r="CZ1030" s="7702"/>
    </row>
    <row r="1031" spans="1:104" ht="13.5" thickBot="1" x14ac:dyDescent="0.25">
      <c r="A1031" s="7699"/>
      <c r="B1031" s="7699"/>
      <c r="C1031" s="7702"/>
      <c r="D1031" s="7702"/>
      <c r="E1031" s="7702"/>
      <c r="F1031" s="7702"/>
      <c r="G1031" s="7702"/>
      <c r="H1031" s="7702"/>
      <c r="I1031" s="7702"/>
      <c r="J1031" s="7702"/>
      <c r="K1031" s="7702"/>
      <c r="L1031" s="7702"/>
      <c r="M1031" s="7702"/>
      <c r="N1031" s="7702"/>
      <c r="O1031" s="7702"/>
      <c r="P1031" s="7702"/>
      <c r="Q1031" s="7702"/>
      <c r="R1031" s="7702"/>
      <c r="S1031" s="7702"/>
      <c r="T1031" s="7702"/>
      <c r="U1031" s="7702"/>
      <c r="V1031" s="7702"/>
      <c r="W1031" s="7702"/>
      <c r="X1031" s="7702"/>
      <c r="Y1031" s="7702"/>
      <c r="Z1031" s="7702"/>
      <c r="AA1031" s="7702"/>
      <c r="AB1031" s="7702"/>
      <c r="AC1031" s="7702"/>
      <c r="AD1031" s="7702"/>
      <c r="AE1031" s="7702"/>
      <c r="AF1031" s="7702"/>
      <c r="AG1031" s="7702"/>
      <c r="AH1031" s="7702"/>
      <c r="AI1031" s="7702"/>
      <c r="AJ1031" s="7702"/>
      <c r="AK1031" s="7702"/>
      <c r="AL1031" s="7702"/>
      <c r="AM1031" s="7702"/>
      <c r="AN1031" s="7702"/>
      <c r="AO1031" s="7702"/>
      <c r="AP1031" s="7702"/>
      <c r="AQ1031" s="7702"/>
      <c r="AR1031" s="7702"/>
      <c r="AS1031" s="7702"/>
      <c r="AT1031" s="7702"/>
      <c r="AU1031" s="7702"/>
      <c r="AV1031" s="7702"/>
      <c r="AW1031" s="7702"/>
      <c r="AX1031" s="7702"/>
      <c r="AY1031" s="7702"/>
      <c r="AZ1031" s="7702"/>
      <c r="BA1031" s="7702"/>
      <c r="BB1031" s="7702"/>
      <c r="BC1031" s="7702"/>
      <c r="BD1031" s="7702"/>
      <c r="BE1031" s="7702"/>
      <c r="BF1031" s="7702"/>
      <c r="BG1031" s="7702"/>
      <c r="BH1031" s="7702"/>
      <c r="BI1031" s="7702"/>
      <c r="BJ1031" s="7702"/>
      <c r="BK1031" s="7702"/>
      <c r="BL1031" s="7702"/>
      <c r="BM1031" s="7702"/>
      <c r="BN1031" s="7702"/>
      <c r="BO1031" s="7702"/>
      <c r="BP1031" s="7702"/>
      <c r="BQ1031" s="7702"/>
      <c r="BR1031" s="7702"/>
      <c r="BS1031" s="8293"/>
      <c r="BT1031" s="7705"/>
      <c r="BU1031" s="7671"/>
      <c r="BV1031" s="7740" t="inlineStr">
        <is>
          <t>Hora</t>
        </is>
      </c>
      <c r="BW1031" s="7741" t="inlineStr">
        <is>
          <t>Temperatura (ºC)</t>
        </is>
      </c>
      <c r="BX1031" s="7742" t="inlineStr">
        <is>
          <t>Humedad (%)</t>
        </is>
      </c>
      <c r="BY1031" s="7681" t="inlineStr">
        <is>
          <t>Temperatura Liq (ºC)</t>
        </is>
      </c>
      <c r="BZ1031" s="7702"/>
      <c r="CA1031" s="7679" t="inlineStr">
        <is>
          <t>Dipolo:</t>
        </is>
      </c>
      <c r="CB1031" s="7999" t="inlineStr">
        <is>
          <t>D900V2 - SN 1d007</t>
        </is>
      </c>
      <c r="CC1031" s="7708"/>
      <c r="CD1031" s="7796"/>
      <c r="CE1031" s="7795"/>
      <c r="CF1031" s="7795"/>
      <c r="CG1031" s="7795"/>
      <c r="CH1031" s="7795"/>
      <c r="CI1031" s="7795"/>
      <c r="CJ1031" s="7795"/>
      <c r="CK1031" s="7795"/>
      <c r="CL1031" s="7786"/>
      <c r="CM1031" s="7786"/>
      <c r="CN1031" s="7786"/>
      <c r="CO1031" s="7786"/>
      <c r="CP1031" s="7786"/>
      <c r="CQ1031" s="7786"/>
      <c r="CR1031" s="7786"/>
      <c r="CS1031" s="7786"/>
      <c r="CT1031" s="7786"/>
      <c r="CU1031" s="7786"/>
      <c r="CV1031" s="7702"/>
      <c r="CW1031" s="7702"/>
      <c r="CX1031" s="7702"/>
      <c r="CY1031" s="7702"/>
      <c r="CZ1031" s="7702"/>
    </row>
    <row r="1032" spans="1:104" ht="13.5" thickBot="1" x14ac:dyDescent="0.25">
      <c r="A1032" s="7699"/>
      <c r="B1032" s="7699"/>
      <c r="C1032" s="7702"/>
      <c r="D1032" s="7702"/>
      <c r="E1032" s="7702"/>
      <c r="F1032" s="7702"/>
      <c r="G1032" s="7702"/>
      <c r="H1032" s="7702"/>
      <c r="I1032" s="7702"/>
      <c r="J1032" s="7702"/>
      <c r="K1032" s="7702"/>
      <c r="L1032" s="7702"/>
      <c r="M1032" s="7702"/>
      <c r="N1032" s="7702"/>
      <c r="O1032" s="7702"/>
      <c r="P1032" s="7702"/>
      <c r="Q1032" s="7702"/>
      <c r="R1032" s="7702"/>
      <c r="S1032" s="7702"/>
      <c r="T1032" s="7702"/>
      <c r="U1032" s="7702"/>
      <c r="V1032" s="7702"/>
      <c r="W1032" s="7702"/>
      <c r="X1032" s="7702"/>
      <c r="Y1032" s="7702"/>
      <c r="Z1032" s="7702"/>
      <c r="AA1032" s="7702"/>
      <c r="AB1032" s="7702"/>
      <c r="AC1032" s="7702"/>
      <c r="AD1032" s="7702"/>
      <c r="AE1032" s="7702"/>
      <c r="AF1032" s="7702"/>
      <c r="AG1032" s="7702"/>
      <c r="AH1032" s="7702"/>
      <c r="AI1032" s="7702"/>
      <c r="AJ1032" s="7702"/>
      <c r="AK1032" s="7702"/>
      <c r="AL1032" s="7702"/>
      <c r="AM1032" s="7702"/>
      <c r="AN1032" s="7702"/>
      <c r="AO1032" s="7702"/>
      <c r="AP1032" s="7702"/>
      <c r="AQ1032" s="7702"/>
      <c r="AR1032" s="7702"/>
      <c r="AS1032" s="7702"/>
      <c r="AT1032" s="7702"/>
      <c r="AU1032" s="7702"/>
      <c r="AV1032" s="7702"/>
      <c r="AW1032" s="7702"/>
      <c r="AX1032" s="7702"/>
      <c r="AY1032" s="7702"/>
      <c r="AZ1032" s="7702"/>
      <c r="BA1032" s="7702"/>
      <c r="BB1032" s="7702"/>
      <c r="BC1032" s="7702"/>
      <c r="BD1032" s="7702"/>
      <c r="BE1032" s="7702"/>
      <c r="BF1032" s="7702"/>
      <c r="BG1032" s="7702"/>
      <c r="BH1032" s="7702"/>
      <c r="BI1032" s="7702"/>
      <c r="BJ1032" s="7702"/>
      <c r="BK1032" s="7702"/>
      <c r="BL1032" s="7702"/>
      <c r="BM1032" s="7702"/>
      <c r="BN1032" s="7702"/>
      <c r="BO1032" s="7702"/>
      <c r="BP1032" s="7702"/>
      <c r="BQ1032" s="7702"/>
      <c r="BR1032" s="7702"/>
      <c r="BS1032" s="8293"/>
      <c r="BT1032" s="7705"/>
      <c r="BU1032" s="7738" t="inlineStr">
        <is>
          <t>Inicio</t>
        </is>
      </c>
      <c r="BV1032" s="7743"/>
      <c r="BW1032" s="7744"/>
      <c r="BX1032" s="7744"/>
      <c r="BY1032" s="7745"/>
      <c r="BZ1032" s="7702"/>
      <c r="CA1032" s="7679" t="inlineStr">
        <is>
          <t>Room</t>
        </is>
      </c>
      <c r="CB1032" s="7724" t="inlineStr">
        <is>
          <t>Dasy6</t>
        </is>
      </c>
      <c r="CC1032" s="7708"/>
      <c r="CD1032" s="7796"/>
      <c r="CE1032" s="7795"/>
      <c r="CF1032" s="7795"/>
      <c r="CG1032" s="7795"/>
      <c r="CH1032" s="7795"/>
      <c r="CI1032" s="7795"/>
      <c r="CJ1032" s="7795"/>
      <c r="CK1032" s="7795"/>
      <c r="CL1032" s="7786"/>
      <c r="CM1032" s="7786"/>
      <c r="CN1032" s="7786"/>
      <c r="CO1032" s="7786"/>
      <c r="CP1032" s="7786"/>
      <c r="CQ1032" s="7786"/>
      <c r="CR1032" s="7786"/>
      <c r="CS1032" s="7786"/>
      <c r="CT1032" s="7786"/>
      <c r="CU1032" s="7786"/>
      <c r="CV1032" s="7702"/>
      <c r="CW1032" s="7702"/>
      <c r="CX1032" s="7702"/>
      <c r="CY1032" s="7702"/>
      <c r="CZ1032" s="7702"/>
    </row>
    <row r="1033" spans="1:104" ht="13.5" thickBot="1" x14ac:dyDescent="0.25">
      <c r="A1033" s="7699"/>
      <c r="B1033" s="7699"/>
      <c r="C1033" s="7702"/>
      <c r="D1033" s="7702"/>
      <c r="E1033" s="7702"/>
      <c r="F1033" s="7702"/>
      <c r="G1033" s="7702"/>
      <c r="H1033" s="7702"/>
      <c r="I1033" s="7702"/>
      <c r="J1033" s="7702"/>
      <c r="K1033" s="7702"/>
      <c r="L1033" s="7702"/>
      <c r="M1033" s="7702"/>
      <c r="N1033" s="7702"/>
      <c r="O1033" s="7702"/>
      <c r="P1033" s="7702"/>
      <c r="Q1033" s="7702"/>
      <c r="R1033" s="7702"/>
      <c r="S1033" s="7702"/>
      <c r="T1033" s="7702"/>
      <c r="U1033" s="7702"/>
      <c r="V1033" s="7702"/>
      <c r="W1033" s="7702"/>
      <c r="X1033" s="7702"/>
      <c r="Y1033" s="7702"/>
      <c r="Z1033" s="7702"/>
      <c r="AA1033" s="7702"/>
      <c r="AB1033" s="7702"/>
      <c r="AC1033" s="7702"/>
      <c r="AD1033" s="7702"/>
      <c r="AE1033" s="7702"/>
      <c r="AF1033" s="7702"/>
      <c r="AG1033" s="7702"/>
      <c r="AH1033" s="7702"/>
      <c r="AI1033" s="7702"/>
      <c r="AJ1033" s="7702"/>
      <c r="AK1033" s="7702"/>
      <c r="AL1033" s="7702"/>
      <c r="AM1033" s="7702"/>
      <c r="AN1033" s="7702"/>
      <c r="AO1033" s="7702"/>
      <c r="AP1033" s="7702"/>
      <c r="AQ1033" s="7702"/>
      <c r="AR1033" s="7702"/>
      <c r="AS1033" s="7702"/>
      <c r="AT1033" s="7702"/>
      <c r="AU1033" s="7702"/>
      <c r="AV1033" s="7702"/>
      <c r="AW1033" s="7702"/>
      <c r="AX1033" s="7702"/>
      <c r="AY1033" s="7702"/>
      <c r="AZ1033" s="7702"/>
      <c r="BA1033" s="7702"/>
      <c r="BB1033" s="7702"/>
      <c r="BC1033" s="7702"/>
      <c r="BD1033" s="7702"/>
      <c r="BE1033" s="7702"/>
      <c r="BF1033" s="7702"/>
      <c r="BG1033" s="7702"/>
      <c r="BH1033" s="7702"/>
      <c r="BI1033" s="7702"/>
      <c r="BJ1033" s="7702"/>
      <c r="BK1033" s="7702"/>
      <c r="BL1033" s="7702"/>
      <c r="BM1033" s="7702"/>
      <c r="BN1033" s="7702"/>
      <c r="BO1033" s="7702"/>
      <c r="BP1033" s="7702"/>
      <c r="BQ1033" s="7702"/>
      <c r="BR1033" s="7702"/>
      <c r="BS1033" s="8293"/>
      <c r="BT1033" s="7705"/>
      <c r="BU1033" s="7739" t="inlineStr">
        <is>
          <t>Fin</t>
        </is>
      </c>
      <c r="BV1033" s="7682"/>
      <c r="BW1033" s="7683"/>
      <c r="BX1033" s="7683"/>
      <c r="BY1033" s="7746"/>
      <c r="BZ1033" s="7702"/>
      <c r="CA1033" s="7679" t="inlineStr">
        <is>
          <t>Sonda:</t>
        </is>
      </c>
      <c r="CB1033" s="7725" t="inlineStr">
        <is>
          <t>EX3DV4 - SN 7461</t>
        </is>
      </c>
      <c r="CC1033" s="7708"/>
      <c r="CD1033" s="7796"/>
      <c r="CE1033" s="7795"/>
      <c r="CF1033" s="7795"/>
      <c r="CG1033" s="7795"/>
      <c r="CH1033" s="7795"/>
      <c r="CI1033" s="7795"/>
      <c r="CJ1033" s="7795"/>
      <c r="CK1033" s="7795"/>
      <c r="CL1033" s="7786"/>
      <c r="CM1033" s="7786"/>
      <c r="CN1033" s="7786"/>
      <c r="CO1033" s="7786"/>
      <c r="CP1033" s="7786"/>
      <c r="CQ1033" s="7786"/>
      <c r="CR1033" s="7786"/>
      <c r="CS1033" s="7786"/>
      <c r="CT1033" s="7786"/>
      <c r="CU1033" s="7786"/>
      <c r="CV1033" s="7702"/>
      <c r="CW1033" s="7702"/>
      <c r="CX1033" s="7702"/>
      <c r="CY1033" s="7702"/>
      <c r="CZ1033" s="7702"/>
    </row>
    <row r="1034" spans="1:104" ht="13.5" thickBot="1" x14ac:dyDescent="0.25">
      <c r="A1034" s="7699"/>
      <c r="B1034" s="7699"/>
      <c r="C1034" s="7702"/>
      <c r="D1034" s="7702"/>
      <c r="E1034" s="7702"/>
      <c r="F1034" s="7702"/>
      <c r="G1034" s="7702"/>
      <c r="H1034" s="7702"/>
      <c r="I1034" s="7702"/>
      <c r="J1034" s="7702"/>
      <c r="K1034" s="7702"/>
      <c r="L1034" s="7702"/>
      <c r="M1034" s="7702"/>
      <c r="N1034" s="7702"/>
      <c r="O1034" s="7702"/>
      <c r="P1034" s="7702"/>
      <c r="Q1034" s="7702"/>
      <c r="R1034" s="7702"/>
      <c r="S1034" s="7702"/>
      <c r="T1034" s="7702"/>
      <c r="U1034" s="7702"/>
      <c r="V1034" s="7702"/>
      <c r="W1034" s="7702"/>
      <c r="X1034" s="7702"/>
      <c r="Y1034" s="7702"/>
      <c r="Z1034" s="7702"/>
      <c r="AA1034" s="7702"/>
      <c r="AB1034" s="7702"/>
      <c r="AC1034" s="7702"/>
      <c r="AD1034" s="7702"/>
      <c r="AE1034" s="7702"/>
      <c r="AF1034" s="7702"/>
      <c r="AG1034" s="7702"/>
      <c r="AH1034" s="7702"/>
      <c r="AI1034" s="7702"/>
      <c r="AJ1034" s="7702"/>
      <c r="AK1034" s="7702"/>
      <c r="AL1034" s="7702"/>
      <c r="AM1034" s="7702"/>
      <c r="AN1034" s="7702"/>
      <c r="AO1034" s="7702"/>
      <c r="AP1034" s="7702"/>
      <c r="AQ1034" s="7702"/>
      <c r="AR1034" s="7702"/>
      <c r="AS1034" s="7702"/>
      <c r="AT1034" s="7702"/>
      <c r="AU1034" s="7702"/>
      <c r="AV1034" s="7702"/>
      <c r="AW1034" s="7702"/>
      <c r="AX1034" s="7702"/>
      <c r="AY1034" s="7702"/>
      <c r="AZ1034" s="7702"/>
      <c r="BA1034" s="7702"/>
      <c r="BB1034" s="7702"/>
      <c r="BC1034" s="7702"/>
      <c r="BD1034" s="7702"/>
      <c r="BE1034" s="7702"/>
      <c r="BF1034" s="7702"/>
      <c r="BG1034" s="7702"/>
      <c r="BH1034" s="7702"/>
      <c r="BI1034" s="7702"/>
      <c r="BJ1034" s="7702"/>
      <c r="BK1034" s="7702"/>
      <c r="BL1034" s="7702"/>
      <c r="BM1034" s="7702"/>
      <c r="BN1034" s="7702"/>
      <c r="BO1034" s="7702"/>
      <c r="BP1034" s="7702"/>
      <c r="BQ1034" s="7702"/>
      <c r="BR1034" s="7702"/>
      <c r="BS1034" s="8293"/>
      <c r="BT1034" s="7705"/>
      <c r="BU1034" s="7702"/>
      <c r="BV1034" s="7702"/>
      <c r="BW1034" s="7702"/>
      <c r="BX1034" s="7702"/>
      <c r="BY1034" s="7702"/>
      <c r="BZ1034" s="7702"/>
      <c r="CA1034" s="7679" t="inlineStr">
        <is>
          <t>Cert. (EN/FCC/ISED):</t>
        </is>
      </c>
      <c r="CB1034" s="7999" t="inlineStr">
        <is>
          <t>EN/FCC/ISED</t>
        </is>
      </c>
      <c r="CC1034" s="7708"/>
      <c r="CD1034" s="7796"/>
      <c r="CE1034" s="7795"/>
      <c r="CF1034" s="7795"/>
      <c r="CG1034" s="7795"/>
      <c r="CH1034" s="7795"/>
      <c r="CI1034" s="7795"/>
      <c r="CJ1034" s="7795"/>
      <c r="CK1034" s="7795"/>
      <c r="CL1034" s="7786"/>
      <c r="CM1034" s="7786"/>
      <c r="CN1034" s="7786"/>
      <c r="CO1034" s="7786"/>
      <c r="CP1034" s="7786"/>
      <c r="CQ1034" s="7786"/>
      <c r="CR1034" s="7786"/>
      <c r="CS1034" s="7786"/>
      <c r="CT1034" s="7786"/>
      <c r="CU1034" s="7786"/>
      <c r="CV1034" s="7702"/>
      <c r="CW1034" s="7702"/>
      <c r="CX1034" s="7702"/>
      <c r="CY1034" s="7702"/>
      <c r="CZ1034" s="7702"/>
    </row>
    <row r="1035" spans="1:104" ht="13.5" thickBot="1" x14ac:dyDescent="0.25">
      <c r="A1035" s="7699"/>
      <c r="B1035" s="7699"/>
      <c r="C1035" s="7702"/>
      <c r="D1035" s="7702"/>
      <c r="E1035" s="7702"/>
      <c r="F1035" s="7702"/>
      <c r="G1035" s="7702"/>
      <c r="H1035" s="7702"/>
      <c r="I1035" s="7702"/>
      <c r="J1035" s="7702"/>
      <c r="K1035" s="7702"/>
      <c r="L1035" s="7702"/>
      <c r="M1035" s="7702"/>
      <c r="N1035" s="7702"/>
      <c r="O1035" s="7702"/>
      <c r="P1035" s="7702"/>
      <c r="Q1035" s="7702"/>
      <c r="R1035" s="7702"/>
      <c r="S1035" s="7702"/>
      <c r="T1035" s="7702"/>
      <c r="U1035" s="7702"/>
      <c r="V1035" s="7702"/>
      <c r="W1035" s="7702"/>
      <c r="X1035" s="7702"/>
      <c r="Y1035" s="7702"/>
      <c r="Z1035" s="7702"/>
      <c r="AA1035" s="7702"/>
      <c r="AB1035" s="7702"/>
      <c r="AC1035" s="7702"/>
      <c r="AD1035" s="7702"/>
      <c r="AE1035" s="7702"/>
      <c r="AF1035" s="7702"/>
      <c r="AG1035" s="7702"/>
      <c r="AH1035" s="7702"/>
      <c r="AI1035" s="7702"/>
      <c r="AJ1035" s="7702"/>
      <c r="AK1035" s="7702"/>
      <c r="AL1035" s="7702"/>
      <c r="AM1035" s="7702"/>
      <c r="AN1035" s="7702"/>
      <c r="AO1035" s="7702"/>
      <c r="AP1035" s="7702"/>
      <c r="AQ1035" s="7702"/>
      <c r="AR1035" s="7702"/>
      <c r="AS1035" s="7702"/>
      <c r="AT1035" s="7702"/>
      <c r="AU1035" s="7702"/>
      <c r="AV1035" s="7702"/>
      <c r="AW1035" s="7702"/>
      <c r="AX1035" s="7702"/>
      <c r="AY1035" s="7702"/>
      <c r="AZ1035" s="7702"/>
      <c r="BA1035" s="7702"/>
      <c r="BB1035" s="7702"/>
      <c r="BC1035" s="7702"/>
      <c r="BD1035" s="7702"/>
      <c r="BE1035" s="7702"/>
      <c r="BF1035" s="7702"/>
      <c r="BG1035" s="7702"/>
      <c r="BH1035" s="7702"/>
      <c r="BI1035" s="7702"/>
      <c r="BJ1035" s="7702"/>
      <c r="BK1035" s="7702"/>
      <c r="BL1035" s="7702"/>
      <c r="BM1035" s="7702"/>
      <c r="BN1035" s="7702"/>
      <c r="BO1035" s="7702"/>
      <c r="BP1035" s="7702"/>
      <c r="BQ1035" s="7702"/>
      <c r="BR1035" s="7702"/>
      <c r="BS1035" s="8293"/>
      <c r="BT1035" s="7705"/>
      <c r="BU1035" s="7702"/>
      <c r="BV1035" s="7702"/>
      <c r="BW1035" s="7702"/>
      <c r="BX1035" s="7702"/>
      <c r="BY1035" s="7702"/>
      <c r="BZ1035" s="7702"/>
      <c r="CA1035" s="7679" t="inlineStr">
        <is>
          <t>Head/Body:</t>
        </is>
      </c>
      <c r="CB1035" s="7724" t="inlineStr">
        <is>
          <t>Head</t>
        </is>
      </c>
      <c r="CC1035" s="7708"/>
      <c r="CD1035" s="7796"/>
      <c r="CE1035" s="7795"/>
      <c r="CF1035" s="7795"/>
      <c r="CG1035" s="7795"/>
      <c r="CH1035" s="7795"/>
      <c r="CI1035" s="7795"/>
      <c r="CJ1035" s="7795"/>
      <c r="CK1035" s="7795"/>
      <c r="CL1035" s="7786"/>
      <c r="CM1035" s="7786"/>
      <c r="CN1035" s="7786"/>
      <c r="CO1035" s="7786"/>
      <c r="CP1035" s="7786"/>
      <c r="CQ1035" s="7786"/>
      <c r="CR1035" s="7786"/>
      <c r="CS1035" s="7786"/>
      <c r="CT1035" s="7786"/>
      <c r="CU1035" s="7786"/>
      <c r="CV1035" s="7702"/>
      <c r="CW1035" s="7702"/>
      <c r="CX1035" s="7702"/>
      <c r="CY1035" s="7702"/>
      <c r="CZ1035" s="7702"/>
    </row>
    <row r="1036" spans="1:104" x14ac:dyDescent="0.2">
      <c r="A1036" s="7699"/>
      <c r="B1036" s="7699"/>
      <c r="C1036" s="7702"/>
      <c r="D1036" s="7702"/>
      <c r="E1036" s="7702"/>
      <c r="F1036" s="7702"/>
      <c r="G1036" s="7702"/>
      <c r="H1036" s="7702"/>
      <c r="I1036" s="7702"/>
      <c r="J1036" s="7702"/>
      <c r="K1036" s="7702"/>
      <c r="L1036" s="7702"/>
      <c r="M1036" s="7702"/>
      <c r="N1036" s="7702"/>
      <c r="O1036" s="7702"/>
      <c r="P1036" s="7702"/>
      <c r="Q1036" s="7702"/>
      <c r="R1036" s="7702"/>
      <c r="S1036" s="7702"/>
      <c r="T1036" s="7702"/>
      <c r="U1036" s="7702"/>
      <c r="V1036" s="7702"/>
      <c r="W1036" s="7702"/>
      <c r="X1036" s="7702"/>
      <c r="Y1036" s="7702"/>
      <c r="Z1036" s="7702"/>
      <c r="AA1036" s="7702"/>
      <c r="AB1036" s="7702"/>
      <c r="AC1036" s="7702"/>
      <c r="AD1036" s="7702"/>
      <c r="AE1036" s="7702"/>
      <c r="AF1036" s="7702"/>
      <c r="AG1036" s="7702"/>
      <c r="AH1036" s="7702"/>
      <c r="AI1036" s="7702"/>
      <c r="AJ1036" s="7702"/>
      <c r="AK1036" s="7702"/>
      <c r="AL1036" s="7702"/>
      <c r="AM1036" s="7702"/>
      <c r="AN1036" s="7702"/>
      <c r="AO1036" s="7702"/>
      <c r="AP1036" s="7702"/>
      <c r="AQ1036" s="7702"/>
      <c r="AR1036" s="7702"/>
      <c r="AS1036" s="7702"/>
      <c r="AT1036" s="7702"/>
      <c r="AU1036" s="7702"/>
      <c r="AV1036" s="7702"/>
      <c r="AW1036" s="7702"/>
      <c r="AX1036" s="7702"/>
      <c r="AY1036" s="7702"/>
      <c r="AZ1036" s="7702"/>
      <c r="BA1036" s="7702"/>
      <c r="BB1036" s="7702"/>
      <c r="BC1036" s="7702"/>
      <c r="BD1036" s="7702"/>
      <c r="BE1036" s="7702"/>
      <c r="BF1036" s="7702"/>
      <c r="BG1036" s="7702"/>
      <c r="BH1036" s="7702"/>
      <c r="BI1036" s="7702"/>
      <c r="BJ1036" s="7702"/>
      <c r="BK1036" s="7702"/>
      <c r="BL1036" s="7702"/>
      <c r="BM1036" s="7702"/>
      <c r="BN1036" s="7702"/>
      <c r="BO1036" s="7702"/>
      <c r="BP1036" s="7702"/>
      <c r="BQ1036" s="7702"/>
      <c r="BR1036" s="7702"/>
      <c r="BS1036" s="8293"/>
      <c r="BT1036" s="7705"/>
      <c r="BU1036" s="7684" t="inlineStr">
        <is>
          <t>Frecuencia</t>
        </is>
      </c>
      <c r="BV1036" s="7685" t="inlineStr">
        <is>
          <t>Nivel Gen.</t>
        </is>
      </c>
      <c r="BW1036" s="8295" t="inlineStr">
        <is>
          <t>Medidor de Potencia</t>
        </is>
      </c>
      <c r="BX1036" s="8296"/>
      <c r="BY1036" s="8297" t="inlineStr">
        <is>
          <t>Observaciones</t>
        </is>
      </c>
      <c r="BZ1036" s="7703"/>
      <c r="CA1036" s="7998"/>
      <c r="CB1036" s="7702"/>
      <c r="CC1036" s="7708"/>
      <c r="CD1036" s="7796"/>
      <c r="CE1036" s="7795"/>
      <c r="CF1036" s="7795"/>
      <c r="CG1036" s="7795"/>
      <c r="CH1036" s="7795"/>
      <c r="CI1036" s="7795"/>
      <c r="CJ1036" s="7795"/>
      <c r="CK1036" s="7795"/>
      <c r="CL1036" s="7786"/>
      <c r="CM1036" s="7786"/>
      <c r="CN1036" s="7786"/>
      <c r="CO1036" s="7786"/>
      <c r="CP1036" s="7786"/>
      <c r="CQ1036" s="7786"/>
      <c r="CR1036" s="7786"/>
      <c r="CS1036" s="7786"/>
      <c r="CT1036" s="7786"/>
      <c r="CU1036" s="7786"/>
      <c r="CV1036" s="7702"/>
      <c r="CW1036" s="7702"/>
      <c r="CX1036" s="7702"/>
      <c r="CY1036" s="7702"/>
      <c r="CZ1036" s="7702"/>
    </row>
    <row r="1037" spans="1:104" ht="13.5" thickBot="1" x14ac:dyDescent="0.25">
      <c r="A1037" s="7699"/>
      <c r="B1037" s="7699"/>
      <c r="C1037" s="7702"/>
      <c r="D1037" s="7702"/>
      <c r="E1037" s="7702"/>
      <c r="F1037" s="7702"/>
      <c r="G1037" s="7702"/>
      <c r="H1037" s="7702"/>
      <c r="I1037" s="7702"/>
      <c r="J1037" s="7702"/>
      <c r="K1037" s="7702"/>
      <c r="L1037" s="7702"/>
      <c r="M1037" s="7702"/>
      <c r="N1037" s="7702"/>
      <c r="O1037" s="7702"/>
      <c r="P1037" s="7702"/>
      <c r="Q1037" s="7702"/>
      <c r="R1037" s="7702"/>
      <c r="S1037" s="7702"/>
      <c r="T1037" s="7702"/>
      <c r="U1037" s="7702"/>
      <c r="V1037" s="7702"/>
      <c r="W1037" s="7702"/>
      <c r="X1037" s="7702"/>
      <c r="Y1037" s="7702"/>
      <c r="Z1037" s="7702"/>
      <c r="AA1037" s="7702"/>
      <c r="AB1037" s="7702"/>
      <c r="AC1037" s="7702"/>
      <c r="AD1037" s="7702"/>
      <c r="AE1037" s="7702"/>
      <c r="AF1037" s="7702"/>
      <c r="AG1037" s="7702"/>
      <c r="AH1037" s="7702"/>
      <c r="AI1037" s="7702"/>
      <c r="AJ1037" s="7702"/>
      <c r="AK1037" s="7702"/>
      <c r="AL1037" s="7702"/>
      <c r="AM1037" s="7702"/>
      <c r="AN1037" s="7702"/>
      <c r="AO1037" s="7702"/>
      <c r="AP1037" s="7702"/>
      <c r="AQ1037" s="7702"/>
      <c r="AR1037" s="7702"/>
      <c r="AS1037" s="7702"/>
      <c r="AT1037" s="7702"/>
      <c r="AU1037" s="7702"/>
      <c r="AV1037" s="7702"/>
      <c r="AW1037" s="7702"/>
      <c r="AX1037" s="7702"/>
      <c r="AY1037" s="7702"/>
      <c r="AZ1037" s="7702"/>
      <c r="BA1037" s="7702"/>
      <c r="BB1037" s="7702"/>
      <c r="BC1037" s="7702"/>
      <c r="BD1037" s="7702"/>
      <c r="BE1037" s="7702"/>
      <c r="BF1037" s="7702"/>
      <c r="BG1037" s="7702"/>
      <c r="BH1037" s="7702"/>
      <c r="BI1037" s="7702"/>
      <c r="BJ1037" s="7702"/>
      <c r="BK1037" s="7702"/>
      <c r="BL1037" s="7702"/>
      <c r="BM1037" s="7702"/>
      <c r="BN1037" s="7702"/>
      <c r="BO1037" s="7702"/>
      <c r="BP1037" s="7702"/>
      <c r="BQ1037" s="7702"/>
      <c r="BR1037" s="7702"/>
      <c r="BS1037" s="8293"/>
      <c r="BT1037" s="7705"/>
      <c r="BU1037" s="7747" t="inlineStr">
        <is>
          <t>(MHz)</t>
        </is>
      </c>
      <c r="BV1037" s="7748" t="inlineStr">
        <is>
          <t>(dBm)</t>
        </is>
      </c>
      <c r="BW1037" s="7749" t="inlineStr">
        <is>
          <t>Sensor A (mW)</t>
        </is>
      </c>
      <c r="BX1037" s="7749" t="inlineStr">
        <is>
          <t>Sensor B (dBm)</t>
        </is>
      </c>
      <c r="BY1037" s="8298"/>
      <c r="BZ1037" s="7703"/>
      <c r="CA1037" s="7998"/>
      <c r="CB1037" s="7702"/>
      <c r="CC1037" s="7708"/>
      <c r="CD1037" s="7796"/>
      <c r="CE1037" s="7795"/>
      <c r="CF1037" s="7795"/>
      <c r="CG1037" s="7795"/>
      <c r="CH1037" s="7795"/>
      <c r="CI1037" s="7795"/>
      <c r="CJ1037" s="7795"/>
      <c r="CK1037" s="7795"/>
      <c r="CL1037" s="7786"/>
      <c r="CM1037" s="7786"/>
      <c r="CN1037" s="7786"/>
      <c r="CO1037" s="7786"/>
      <c r="CP1037" s="7786"/>
      <c r="CQ1037" s="7786"/>
      <c r="CR1037" s="7786"/>
      <c r="CS1037" s="7786"/>
      <c r="CT1037" s="7786"/>
      <c r="CU1037" s="7786"/>
      <c r="CV1037" s="7702"/>
      <c r="CW1037" s="7702"/>
      <c r="CX1037" s="7702"/>
      <c r="CY1037" s="7702"/>
      <c r="CZ1037" s="7702"/>
    </row>
    <row r="1038" spans="1:104" ht="13.5" thickBot="1" x14ac:dyDescent="0.25">
      <c r="A1038" s="7699"/>
      <c r="B1038" s="7699"/>
      <c r="C1038" s="7702"/>
      <c r="D1038" s="7702"/>
      <c r="E1038" s="7702"/>
      <c r="F1038" s="7702"/>
      <c r="G1038" s="7702"/>
      <c r="H1038" s="7702"/>
      <c r="I1038" s="7702"/>
      <c r="J1038" s="7702"/>
      <c r="K1038" s="7702"/>
      <c r="L1038" s="7702"/>
      <c r="M1038" s="7702"/>
      <c r="N1038" s="7702"/>
      <c r="O1038" s="7702"/>
      <c r="P1038" s="7702"/>
      <c r="Q1038" s="7702"/>
      <c r="R1038" s="7702"/>
      <c r="S1038" s="7702"/>
      <c r="T1038" s="7702"/>
      <c r="U1038" s="7702"/>
      <c r="V1038" s="7702"/>
      <c r="W1038" s="7702"/>
      <c r="X1038" s="7702"/>
      <c r="Y1038" s="7702"/>
      <c r="Z1038" s="7702"/>
      <c r="AA1038" s="7702"/>
      <c r="AB1038" s="7702"/>
      <c r="AC1038" s="7702"/>
      <c r="AD1038" s="7702"/>
      <c r="AE1038" s="7702"/>
      <c r="AF1038" s="7702"/>
      <c r="AG1038" s="7702"/>
      <c r="AH1038" s="7702"/>
      <c r="AI1038" s="7702"/>
      <c r="AJ1038" s="7702"/>
      <c r="AK1038" s="7702"/>
      <c r="AL1038" s="7702"/>
      <c r="AM1038" s="7702"/>
      <c r="AN1038" s="7702"/>
      <c r="AO1038" s="7702"/>
      <c r="AP1038" s="7702"/>
      <c r="AQ1038" s="7702"/>
      <c r="AR1038" s="7702"/>
      <c r="AS1038" s="7702"/>
      <c r="AT1038" s="7702"/>
      <c r="AU1038" s="7702"/>
      <c r="AV1038" s="7702"/>
      <c r="AW1038" s="7702"/>
      <c r="AX1038" s="7702"/>
      <c r="AY1038" s="7702"/>
      <c r="AZ1038" s="7702"/>
      <c r="BA1038" s="7702"/>
      <c r="BB1038" s="7702"/>
      <c r="BC1038" s="7702"/>
      <c r="BD1038" s="7702"/>
      <c r="BE1038" s="7702"/>
      <c r="BF1038" s="7702"/>
      <c r="BG1038" s="7702"/>
      <c r="BH1038" s="7702"/>
      <c r="BI1038" s="7702"/>
      <c r="BJ1038" s="7702"/>
      <c r="BK1038" s="7702"/>
      <c r="BL1038" s="7702"/>
      <c r="BM1038" s="7702"/>
      <c r="BN1038" s="7702"/>
      <c r="BO1038" s="7702"/>
      <c r="BP1038" s="7702"/>
      <c r="BQ1038" s="7702"/>
      <c r="BR1038" s="7702"/>
      <c r="BS1038" s="8293"/>
      <c r="BT1038" s="7705"/>
      <c r="BU1038" s="8299"/>
      <c r="BV1038" s="7722"/>
      <c r="BW1038" s="8302">
        <v>250</v>
      </c>
      <c r="BX1038" s="7751"/>
      <c r="BY1038" s="7723" t="inlineStr">
        <is>
          <t>Aprox. 250/100mW</t>
        </is>
      </c>
      <c r="BZ1038" s="7704" t="inlineStr">
        <is>
          <t>1º</t>
        </is>
      </c>
      <c r="CA1038" s="7999"/>
      <c r="CB1038" s="7702" t="inlineStr">
        <is>
          <t>Elegir valor de lista desplegable</t>
        </is>
      </c>
      <c r="CC1038" s="7708"/>
      <c r="CD1038" s="7796"/>
      <c r="CE1038" s="7795"/>
      <c r="CF1038" s="7795"/>
      <c r="CG1038" s="7795"/>
      <c r="CH1038" s="7795"/>
      <c r="CI1038" s="7795"/>
      <c r="CJ1038" s="7795"/>
      <c r="CK1038" s="7795"/>
      <c r="CL1038" s="7786"/>
      <c r="CM1038" s="7786"/>
      <c r="CN1038" s="7786"/>
      <c r="CO1038" s="7786"/>
      <c r="CP1038" s="7786"/>
      <c r="CQ1038" s="7786"/>
      <c r="CR1038" s="7786"/>
      <c r="CS1038" s="7786"/>
      <c r="CT1038" s="7786"/>
      <c r="CU1038" s="7786"/>
      <c r="CV1038" s="7702"/>
      <c r="CW1038" s="7702"/>
      <c r="CX1038" s="7702"/>
      <c r="CY1038" s="7702"/>
      <c r="CZ1038" s="7702"/>
    </row>
    <row r="1039" spans="1:104" ht="13.5" thickBot="1" x14ac:dyDescent="0.25">
      <c r="A1039" s="7699"/>
      <c r="B1039" s="7699"/>
      <c r="C1039" s="7702"/>
      <c r="D1039" s="7702"/>
      <c r="E1039" s="7702"/>
      <c r="F1039" s="7702"/>
      <c r="G1039" s="7702"/>
      <c r="H1039" s="7702"/>
      <c r="I1039" s="7702"/>
      <c r="J1039" s="7702"/>
      <c r="K1039" s="7702"/>
      <c r="L1039" s="7702"/>
      <c r="M1039" s="7702"/>
      <c r="N1039" s="7702"/>
      <c r="O1039" s="7702"/>
      <c r="P1039" s="7702"/>
      <c r="Q1039" s="7702"/>
      <c r="R1039" s="7702"/>
      <c r="S1039" s="7702"/>
      <c r="T1039" s="7702"/>
      <c r="U1039" s="7702"/>
      <c r="V1039" s="7702"/>
      <c r="W1039" s="7702"/>
      <c r="X1039" s="7702"/>
      <c r="Y1039" s="7702"/>
      <c r="Z1039" s="7702"/>
      <c r="AA1039" s="7702"/>
      <c r="AB1039" s="7702"/>
      <c r="AC1039" s="7702"/>
      <c r="AD1039" s="7702"/>
      <c r="AE1039" s="7702"/>
      <c r="AF1039" s="7702"/>
      <c r="AG1039" s="7702"/>
      <c r="AH1039" s="7702"/>
      <c r="AI1039" s="7702"/>
      <c r="AJ1039" s="7702"/>
      <c r="AK1039" s="7702"/>
      <c r="AL1039" s="7702"/>
      <c r="AM1039" s="7702"/>
      <c r="AN1039" s="7702"/>
      <c r="AO1039" s="7702"/>
      <c r="AP1039" s="7702"/>
      <c r="AQ1039" s="7702"/>
      <c r="AR1039" s="7702"/>
      <c r="AS1039" s="7702"/>
      <c r="AT1039" s="7702"/>
      <c r="AU1039" s="7702"/>
      <c r="AV1039" s="7702"/>
      <c r="AW1039" s="7702"/>
      <c r="AX1039" s="7702"/>
      <c r="AY1039" s="7702"/>
      <c r="AZ1039" s="7702"/>
      <c r="BA1039" s="7702"/>
      <c r="BB1039" s="7702"/>
      <c r="BC1039" s="7702"/>
      <c r="BD1039" s="7702"/>
      <c r="BE1039" s="7702"/>
      <c r="BF1039" s="7702"/>
      <c r="BG1039" s="7702"/>
      <c r="BH1039" s="7702"/>
      <c r="BI1039" s="7702"/>
      <c r="BJ1039" s="7702"/>
      <c r="BK1039" s="7702"/>
      <c r="BL1039" s="7702"/>
      <c r="BM1039" s="7702"/>
      <c r="BN1039" s="7702"/>
      <c r="BO1039" s="7702"/>
      <c r="BP1039" s="7702"/>
      <c r="BQ1039" s="7702"/>
      <c r="BR1039" s="7702"/>
      <c r="BS1039" s="8293"/>
      <c r="BT1039" s="7705"/>
      <c r="BU1039" s="8300"/>
      <c r="BV1039" s="7750">
        <f>BV1038</f>
        <v>0</v>
      </c>
      <c r="BW1039" s="8303"/>
      <c r="BX1039" s="7687"/>
      <c r="BY1039" s="7711" t="inlineStr">
        <is>
          <t>Lectura estabilizada</t>
        </is>
      </c>
      <c r="BZ1039" s="7704" t="inlineStr">
        <is>
          <t>2º</t>
        </is>
      </c>
      <c r="CA1039" s="8000"/>
      <c r="CB1039" s="7702" t="inlineStr">
        <is>
          <t>Insertar valor manualmente</t>
        </is>
      </c>
      <c r="CC1039" s="7708"/>
      <c r="CD1039" s="7796"/>
      <c r="CE1039" s="7795"/>
      <c r="CF1039" s="7795"/>
      <c r="CG1039" s="7795"/>
      <c r="CH1039" s="7795"/>
      <c r="CI1039" s="7795"/>
      <c r="CJ1039" s="7795"/>
      <c r="CK1039" s="7795"/>
      <c r="CL1039" s="7786"/>
      <c r="CM1039" s="7786"/>
      <c r="CN1039" s="7786"/>
      <c r="CO1039" s="7786"/>
      <c r="CP1039" s="7786"/>
      <c r="CQ1039" s="7786"/>
      <c r="CR1039" s="7786"/>
      <c r="CS1039" s="7786"/>
      <c r="CT1039" s="7786"/>
      <c r="CU1039" s="7786"/>
      <c r="CV1039" s="7702"/>
      <c r="CW1039" s="7702"/>
      <c r="CX1039" s="7702"/>
      <c r="CY1039" s="7702"/>
      <c r="CZ1039" s="7702"/>
    </row>
    <row r="1040" spans="1:104" ht="13.5" thickBot="1" x14ac:dyDescent="0.25">
      <c r="A1040" s="7699"/>
      <c r="B1040" s="7699"/>
      <c r="C1040" s="7702"/>
      <c r="D1040" s="7702"/>
      <c r="E1040" s="7702"/>
      <c r="F1040" s="7702"/>
      <c r="G1040" s="7702"/>
      <c r="H1040" s="7702"/>
      <c r="I1040" s="7702"/>
      <c r="J1040" s="7702"/>
      <c r="K1040" s="7702"/>
      <c r="L1040" s="7702"/>
      <c r="M1040" s="7702"/>
      <c r="N1040" s="7702"/>
      <c r="O1040" s="7702"/>
      <c r="P1040" s="7702"/>
      <c r="Q1040" s="7702"/>
      <c r="R1040" s="7702"/>
      <c r="S1040" s="7702"/>
      <c r="T1040" s="7702"/>
      <c r="U1040" s="7702"/>
      <c r="V1040" s="7702"/>
      <c r="W1040" s="7702"/>
      <c r="X1040" s="7702"/>
      <c r="Y1040" s="7702"/>
      <c r="Z1040" s="7702"/>
      <c r="AA1040" s="7702"/>
      <c r="AB1040" s="7702"/>
      <c r="AC1040" s="7702"/>
      <c r="AD1040" s="7702"/>
      <c r="AE1040" s="7702"/>
      <c r="AF1040" s="7702"/>
      <c r="AG1040" s="7702"/>
      <c r="AH1040" s="7702"/>
      <c r="AI1040" s="7702"/>
      <c r="AJ1040" s="7702"/>
      <c r="AK1040" s="7702"/>
      <c r="AL1040" s="7702"/>
      <c r="AM1040" s="7702"/>
      <c r="AN1040" s="7702"/>
      <c r="AO1040" s="7702"/>
      <c r="AP1040" s="7702"/>
      <c r="AQ1040" s="7702"/>
      <c r="AR1040" s="7702"/>
      <c r="AS1040" s="7702"/>
      <c r="AT1040" s="7702"/>
      <c r="AU1040" s="7702"/>
      <c r="AV1040" s="7702"/>
      <c r="AW1040" s="7702"/>
      <c r="AX1040" s="7702"/>
      <c r="AY1040" s="7702"/>
      <c r="AZ1040" s="7702"/>
      <c r="BA1040" s="7702"/>
      <c r="BB1040" s="7702"/>
      <c r="BC1040" s="7702"/>
      <c r="BD1040" s="7702"/>
      <c r="BE1040" s="7702"/>
      <c r="BF1040" s="7702"/>
      <c r="BG1040" s="7702"/>
      <c r="BH1040" s="7702"/>
      <c r="BI1040" s="7702"/>
      <c r="BJ1040" s="7702"/>
      <c r="BK1040" s="7702"/>
      <c r="BL1040" s="7702"/>
      <c r="BM1040" s="7702"/>
      <c r="BN1040" s="7702"/>
      <c r="BO1040" s="7702"/>
      <c r="BP1040" s="7702"/>
      <c r="BQ1040" s="7702"/>
      <c r="BR1040" s="7702"/>
      <c r="BS1040" s="8293"/>
      <c r="BT1040" s="7705"/>
      <c r="BU1040" s="8300"/>
      <c r="BV1040" s="7750">
        <f>BV1038</f>
        <v>0</v>
      </c>
      <c r="BW1040" s="8303"/>
      <c r="BX1040" s="7687"/>
      <c r="BY1040" s="7711" t="inlineStr">
        <is>
          <t>Cambio al dipolo</t>
        </is>
      </c>
      <c r="BZ1040" s="7704" t="inlineStr">
        <is>
          <t>3º</t>
        </is>
      </c>
      <c r="CA1040" s="8001"/>
      <c r="CB1040" s="7702" t="inlineStr">
        <is>
          <t>Copiar valores de software de Temp/Hum</t>
        </is>
      </c>
      <c r="CC1040" s="7708"/>
      <c r="CD1040" s="7796"/>
      <c r="CE1040" s="7795"/>
      <c r="CF1040" s="7795"/>
      <c r="CG1040" s="7795"/>
      <c r="CH1040" s="7795"/>
      <c r="CI1040" s="7795"/>
      <c r="CJ1040" s="7795"/>
      <c r="CK1040" s="7795"/>
      <c r="CL1040" s="7786"/>
      <c r="CM1040" s="7786"/>
      <c r="CN1040" s="7786"/>
      <c r="CO1040" s="7786"/>
      <c r="CP1040" s="7786"/>
      <c r="CQ1040" s="7786"/>
      <c r="CR1040" s="7786"/>
      <c r="CS1040" s="7786"/>
      <c r="CT1040" s="7786"/>
      <c r="CU1040" s="7786"/>
      <c r="CV1040" s="7702"/>
      <c r="CW1040" s="7702"/>
      <c r="CX1040" s="7702"/>
      <c r="CY1040" s="7702"/>
      <c r="CZ1040" s="7702"/>
    </row>
    <row r="1041" spans="1:104" ht="13.5" thickBot="1" x14ac:dyDescent="0.25">
      <c r="A1041" s="7699"/>
      <c r="B1041" s="7699"/>
      <c r="C1041" s="7702"/>
      <c r="D1041" s="7702"/>
      <c r="E1041" s="7702"/>
      <c r="F1041" s="7702"/>
      <c r="G1041" s="7702"/>
      <c r="H1041" s="7702"/>
      <c r="I1041" s="7702"/>
      <c r="J1041" s="7702"/>
      <c r="K1041" s="7702"/>
      <c r="L1041" s="7702"/>
      <c r="M1041" s="7702"/>
      <c r="N1041" s="7702"/>
      <c r="O1041" s="7702"/>
      <c r="P1041" s="7702"/>
      <c r="Q1041" s="7702"/>
      <c r="R1041" s="7702"/>
      <c r="S1041" s="7702"/>
      <c r="T1041" s="7702"/>
      <c r="U1041" s="7702"/>
      <c r="V1041" s="7702"/>
      <c r="W1041" s="7702"/>
      <c r="X1041" s="7702"/>
      <c r="Y1041" s="7702"/>
      <c r="Z1041" s="7702"/>
      <c r="AA1041" s="7702"/>
      <c r="AB1041" s="7702"/>
      <c r="AC1041" s="7702"/>
      <c r="AD1041" s="7702"/>
      <c r="AE1041" s="7702"/>
      <c r="AF1041" s="7702"/>
      <c r="AG1041" s="7702"/>
      <c r="AH1041" s="7702"/>
      <c r="AI1041" s="7702"/>
      <c r="AJ1041" s="7702"/>
      <c r="AK1041" s="7702"/>
      <c r="AL1041" s="7702"/>
      <c r="AM1041" s="7702"/>
      <c r="AN1041" s="7702"/>
      <c r="AO1041" s="7702"/>
      <c r="AP1041" s="7702"/>
      <c r="AQ1041" s="7702"/>
      <c r="AR1041" s="7702"/>
      <c r="AS1041" s="7702"/>
      <c r="AT1041" s="7702"/>
      <c r="AU1041" s="7702"/>
      <c r="AV1041" s="7702"/>
      <c r="AW1041" s="7702"/>
      <c r="AX1041" s="7702"/>
      <c r="AY1041" s="7702"/>
      <c r="AZ1041" s="7702"/>
      <c r="BA1041" s="7702"/>
      <c r="BB1041" s="7702"/>
      <c r="BC1041" s="7702"/>
      <c r="BD1041" s="7702"/>
      <c r="BE1041" s="7702"/>
      <c r="BF1041" s="7702"/>
      <c r="BG1041" s="7702"/>
      <c r="BH1041" s="7702"/>
      <c r="BI1041" s="7702"/>
      <c r="BJ1041" s="7702"/>
      <c r="BK1041" s="7702"/>
      <c r="BL1041" s="7702"/>
      <c r="BM1041" s="7702"/>
      <c r="BN1041" s="7702"/>
      <c r="BO1041" s="7702"/>
      <c r="BP1041" s="7702"/>
      <c r="BQ1041" s="7702"/>
      <c r="BR1041" s="7702"/>
      <c r="BS1041" s="8293"/>
      <c r="BT1041" s="7705"/>
      <c r="BU1041" s="8300"/>
      <c r="BV1041" s="7687"/>
      <c r="BW1041" s="8303"/>
      <c r="BX1041" s="7687"/>
      <c r="BY1041" s="7711" t="inlineStr">
        <is>
          <t>Ajuste</t>
        </is>
      </c>
      <c r="BZ1041" s="7704" t="inlineStr">
        <is>
          <t>4º</t>
        </is>
      </c>
      <c r="CA1041" s="8002"/>
      <c r="CB1041" s="7702" t="inlineStr">
        <is>
          <t>Celdas bloqueadas</t>
        </is>
      </c>
      <c r="CC1041" s="7708"/>
      <c r="CD1041" s="7796"/>
      <c r="CE1041" s="7795"/>
      <c r="CF1041" s="7795"/>
      <c r="CG1041" s="7795"/>
      <c r="CH1041" s="7795"/>
      <c r="CI1041" s="7795"/>
      <c r="CJ1041" s="7795"/>
      <c r="CK1041" s="7795"/>
      <c r="CL1041" s="7786"/>
      <c r="CM1041" s="7786"/>
      <c r="CN1041" s="7786"/>
      <c r="CO1041" s="7786"/>
      <c r="CP1041" s="7786"/>
      <c r="CQ1041" s="7786"/>
      <c r="CR1041" s="7786"/>
      <c r="CS1041" s="7786"/>
      <c r="CT1041" s="7786"/>
      <c r="CU1041" s="7786"/>
      <c r="CV1041" s="7702"/>
      <c r="CW1041" s="7702"/>
      <c r="CX1041" s="7702"/>
      <c r="CY1041" s="7702"/>
      <c r="CZ1041" s="7702"/>
    </row>
    <row r="1042" spans="1:104" x14ac:dyDescent="0.2">
      <c r="A1042" s="7699"/>
      <c r="B1042" s="7699"/>
      <c r="C1042" s="7702"/>
      <c r="D1042" s="7702"/>
      <c r="E1042" s="7702"/>
      <c r="F1042" s="7702"/>
      <c r="G1042" s="7702"/>
      <c r="H1042" s="7702"/>
      <c r="I1042" s="7702"/>
      <c r="J1042" s="7702"/>
      <c r="K1042" s="7702"/>
      <c r="L1042" s="7702"/>
      <c r="M1042" s="7702"/>
      <c r="N1042" s="7702"/>
      <c r="O1042" s="7702"/>
      <c r="P1042" s="7702"/>
      <c r="Q1042" s="7702"/>
      <c r="R1042" s="7702"/>
      <c r="S1042" s="7702"/>
      <c r="T1042" s="7702"/>
      <c r="U1042" s="7702"/>
      <c r="V1042" s="7702"/>
      <c r="W1042" s="7702"/>
      <c r="X1042" s="7702"/>
      <c r="Y1042" s="7702"/>
      <c r="Z1042" s="7702"/>
      <c r="AA1042" s="7702"/>
      <c r="AB1042" s="7702"/>
      <c r="AC1042" s="7702"/>
      <c r="AD1042" s="7702"/>
      <c r="AE1042" s="7702"/>
      <c r="AF1042" s="7702"/>
      <c r="AG1042" s="7702"/>
      <c r="AH1042" s="7702"/>
      <c r="AI1042" s="7702"/>
      <c r="AJ1042" s="7702"/>
      <c r="AK1042" s="7702"/>
      <c r="AL1042" s="7702"/>
      <c r="AM1042" s="7702"/>
      <c r="AN1042" s="7702"/>
      <c r="AO1042" s="7702"/>
      <c r="AP1042" s="7702"/>
      <c r="AQ1042" s="7702"/>
      <c r="AR1042" s="7702"/>
      <c r="AS1042" s="7702"/>
      <c r="AT1042" s="7702"/>
      <c r="AU1042" s="7702"/>
      <c r="AV1042" s="7702"/>
      <c r="AW1042" s="7702"/>
      <c r="AX1042" s="7702"/>
      <c r="AY1042" s="7702"/>
      <c r="AZ1042" s="7702"/>
      <c r="BA1042" s="7702"/>
      <c r="BB1042" s="7702"/>
      <c r="BC1042" s="7702"/>
      <c r="BD1042" s="7702"/>
      <c r="BE1042" s="7702"/>
      <c r="BF1042" s="7702"/>
      <c r="BG1042" s="7702"/>
      <c r="BH1042" s="7702"/>
      <c r="BI1042" s="7702"/>
      <c r="BJ1042" s="7702"/>
      <c r="BK1042" s="7702"/>
      <c r="BL1042" s="7702"/>
      <c r="BM1042" s="7702"/>
      <c r="BN1042" s="7702"/>
      <c r="BO1042" s="7702"/>
      <c r="BP1042" s="7702"/>
      <c r="BQ1042" s="7702"/>
      <c r="BR1042" s="7702"/>
      <c r="BS1042" s="8293"/>
      <c r="BT1042" s="7705"/>
      <c r="BU1042" s="8300"/>
      <c r="BV1042" s="7750">
        <f>BV1041</f>
        <v>0</v>
      </c>
      <c r="BW1042" s="8303"/>
      <c r="BX1042" s="7688">
        <f>BX1041</f>
        <v>0</v>
      </c>
      <c r="BY1042" s="7711" t="inlineStr">
        <is>
          <t>Máx durante ensayo</t>
        </is>
      </c>
      <c r="BZ1042" s="7704" t="inlineStr">
        <is>
          <t>5º</t>
        </is>
      </c>
      <c r="CA1042" s="7998"/>
      <c r="CB1042" s="7702"/>
      <c r="CC1042" s="7708"/>
      <c r="CD1042" s="7796"/>
      <c r="CE1042" s="7795"/>
      <c r="CF1042" s="7795"/>
      <c r="CG1042" s="7795"/>
      <c r="CH1042" s="7795"/>
      <c r="CI1042" s="7795"/>
      <c r="CJ1042" s="7795"/>
      <c r="CK1042" s="7795"/>
      <c r="CL1042" s="7786"/>
      <c r="CM1042" s="7786"/>
      <c r="CN1042" s="7786"/>
      <c r="CO1042" s="7786"/>
      <c r="CP1042" s="7786"/>
      <c r="CQ1042" s="7786"/>
      <c r="CR1042" s="7786"/>
      <c r="CS1042" s="7786"/>
      <c r="CT1042" s="7786"/>
      <c r="CU1042" s="7786"/>
      <c r="CV1042" s="7702"/>
      <c r="CW1042" s="7702"/>
      <c r="CX1042" s="7702"/>
      <c r="CY1042" s="7702"/>
      <c r="CZ1042" s="7702"/>
    </row>
    <row r="1043" spans="1:104" ht="13.5" thickBot="1" x14ac:dyDescent="0.25">
      <c r="A1043" s="7699"/>
      <c r="B1043" s="7699"/>
      <c r="C1043" s="7702"/>
      <c r="D1043" s="7702"/>
      <c r="E1043" s="7702"/>
      <c r="F1043" s="7702"/>
      <c r="G1043" s="7702"/>
      <c r="H1043" s="7702"/>
      <c r="I1043" s="7702"/>
      <c r="J1043" s="7702"/>
      <c r="K1043" s="7702"/>
      <c r="L1043" s="7702"/>
      <c r="M1043" s="7702"/>
      <c r="N1043" s="7702"/>
      <c r="O1043" s="7702"/>
      <c r="P1043" s="7702"/>
      <c r="Q1043" s="7702"/>
      <c r="R1043" s="7702"/>
      <c r="S1043" s="7702"/>
      <c r="T1043" s="7702"/>
      <c r="U1043" s="7702"/>
      <c r="V1043" s="7702"/>
      <c r="W1043" s="7702"/>
      <c r="X1043" s="7702"/>
      <c r="Y1043" s="7702"/>
      <c r="Z1043" s="7702"/>
      <c r="AA1043" s="7702"/>
      <c r="AB1043" s="7702"/>
      <c r="AC1043" s="7702"/>
      <c r="AD1043" s="7702"/>
      <c r="AE1043" s="7702"/>
      <c r="AF1043" s="7702"/>
      <c r="AG1043" s="7702"/>
      <c r="AH1043" s="7702"/>
      <c r="AI1043" s="7702"/>
      <c r="AJ1043" s="7702"/>
      <c r="AK1043" s="7702"/>
      <c r="AL1043" s="7702"/>
      <c r="AM1043" s="7702"/>
      <c r="AN1043" s="7702"/>
      <c r="AO1043" s="7702"/>
      <c r="AP1043" s="7702"/>
      <c r="AQ1043" s="7702"/>
      <c r="AR1043" s="7702"/>
      <c r="AS1043" s="7702"/>
      <c r="AT1043" s="7702"/>
      <c r="AU1043" s="7702"/>
      <c r="AV1043" s="7702"/>
      <c r="AW1043" s="7702"/>
      <c r="AX1043" s="7702"/>
      <c r="AY1043" s="7702"/>
      <c r="AZ1043" s="7702"/>
      <c r="BA1043" s="7702"/>
      <c r="BB1043" s="7702"/>
      <c r="BC1043" s="7702"/>
      <c r="BD1043" s="7702"/>
      <c r="BE1043" s="7702"/>
      <c r="BF1043" s="7702"/>
      <c r="BG1043" s="7702"/>
      <c r="BH1043" s="7702"/>
      <c r="BI1043" s="7702"/>
      <c r="BJ1043" s="7702"/>
      <c r="BK1043" s="7702"/>
      <c r="BL1043" s="7702"/>
      <c r="BM1043" s="7702"/>
      <c r="BN1043" s="7702"/>
      <c r="BO1043" s="7702"/>
      <c r="BP1043" s="7702"/>
      <c r="BQ1043" s="7702"/>
      <c r="BR1043" s="7702"/>
      <c r="BS1043" s="8293"/>
      <c r="BT1043" s="7705"/>
      <c r="BU1043" s="8301"/>
      <c r="BV1043" s="7752">
        <f>BV1041</f>
        <v>0</v>
      </c>
      <c r="BW1043" s="8304"/>
      <c r="BX1043" s="7689">
        <f>BX1041</f>
        <v>0</v>
      </c>
      <c r="BY1043" s="7712" t="inlineStr">
        <is>
          <t>Mín durante ensayo</t>
        </is>
      </c>
      <c r="BZ1043" s="7704" t="inlineStr">
        <is>
          <t>6º</t>
        </is>
      </c>
      <c r="CA1043" s="7998"/>
      <c r="CB1043" s="7702"/>
      <c r="CC1043" s="7708"/>
      <c r="CD1043" s="7796"/>
      <c r="CE1043" s="7795"/>
      <c r="CF1043" s="7795"/>
      <c r="CG1043" s="7795"/>
      <c r="CH1043" s="7795"/>
      <c r="CI1043" s="7795"/>
      <c r="CJ1043" s="7795"/>
      <c r="CK1043" s="7795"/>
      <c r="CL1043" s="7786"/>
      <c r="CM1043" s="7786"/>
      <c r="CN1043" s="7786"/>
      <c r="CO1043" s="7786"/>
      <c r="CP1043" s="7786"/>
      <c r="CQ1043" s="7786"/>
      <c r="CR1043" s="7786"/>
      <c r="CS1043" s="7786"/>
      <c r="CT1043" s="7786"/>
      <c r="CU1043" s="7786"/>
      <c r="CV1043" s="7702"/>
      <c r="CW1043" s="7702"/>
      <c r="CX1043" s="7702"/>
      <c r="CY1043" s="7702"/>
      <c r="CZ1043" s="7702"/>
    </row>
    <row r="1044" spans="1:104" ht="13.5" thickBot="1" x14ac:dyDescent="0.25">
      <c r="A1044" s="7699"/>
      <c r="B1044" s="7699"/>
      <c r="C1044" s="7702"/>
      <c r="D1044" s="7702"/>
      <c r="E1044" s="7702"/>
      <c r="F1044" s="7702"/>
      <c r="G1044" s="7702"/>
      <c r="H1044" s="7702"/>
      <c r="I1044" s="7702"/>
      <c r="J1044" s="7702"/>
      <c r="K1044" s="7702"/>
      <c r="L1044" s="7702"/>
      <c r="M1044" s="7702"/>
      <c r="N1044" s="7702"/>
      <c r="O1044" s="7702"/>
      <c r="P1044" s="7702"/>
      <c r="Q1044" s="7702"/>
      <c r="R1044" s="7702"/>
      <c r="S1044" s="7702"/>
      <c r="T1044" s="7702"/>
      <c r="U1044" s="7702"/>
      <c r="V1044" s="7702"/>
      <c r="W1044" s="7702"/>
      <c r="X1044" s="7702"/>
      <c r="Y1044" s="7702"/>
      <c r="Z1044" s="7702"/>
      <c r="AA1044" s="7702"/>
      <c r="AB1044" s="7702"/>
      <c r="AC1044" s="7702"/>
      <c r="AD1044" s="7702"/>
      <c r="AE1044" s="7702"/>
      <c r="AF1044" s="7702"/>
      <c r="AG1044" s="7702"/>
      <c r="AH1044" s="7702"/>
      <c r="AI1044" s="7702"/>
      <c r="AJ1044" s="7702"/>
      <c r="AK1044" s="7702"/>
      <c r="AL1044" s="7702"/>
      <c r="AM1044" s="7702"/>
      <c r="AN1044" s="7702"/>
      <c r="AO1044" s="7702"/>
      <c r="AP1044" s="7702"/>
      <c r="AQ1044" s="7702"/>
      <c r="AR1044" s="7702"/>
      <c r="AS1044" s="7702"/>
      <c r="AT1044" s="7702"/>
      <c r="AU1044" s="7702"/>
      <c r="AV1044" s="7702"/>
      <c r="AW1044" s="7702"/>
      <c r="AX1044" s="7702"/>
      <c r="AY1044" s="7702"/>
      <c r="AZ1044" s="7702"/>
      <c r="BA1044" s="7702"/>
      <c r="BB1044" s="7702"/>
      <c r="BC1044" s="7702"/>
      <c r="BD1044" s="7702"/>
      <c r="BE1044" s="7702"/>
      <c r="BF1044" s="7702"/>
      <c r="BG1044" s="7702"/>
      <c r="BH1044" s="7702"/>
      <c r="BI1044" s="7702"/>
      <c r="BJ1044" s="7702"/>
      <c r="BK1044" s="7702"/>
      <c r="BL1044" s="7702"/>
      <c r="BM1044" s="7702"/>
      <c r="BN1044" s="7702"/>
      <c r="BO1044" s="7702"/>
      <c r="BP1044" s="7702"/>
      <c r="BQ1044" s="7702"/>
      <c r="BR1044" s="7702"/>
      <c r="BS1044" s="8293"/>
      <c r="BT1044" s="7705"/>
      <c r="BU1044" s="7702"/>
      <c r="BV1044" s="7702"/>
      <c r="BW1044" s="7702"/>
      <c r="BX1044" s="7680"/>
      <c r="BY1044" s="7702"/>
      <c r="BZ1044" s="7702"/>
      <c r="CA1044" s="7998"/>
      <c r="CB1044" s="7702"/>
      <c r="CC1044" s="7708"/>
      <c r="CD1044" s="7796"/>
      <c r="CE1044" s="7795"/>
      <c r="CF1044" s="7795"/>
      <c r="CG1044" s="7795"/>
      <c r="CH1044" s="7795"/>
      <c r="CI1044" s="7795"/>
      <c r="CJ1044" s="7795"/>
      <c r="CK1044" s="7795"/>
      <c r="CL1044" s="7786"/>
      <c r="CM1044" s="7786"/>
      <c r="CN1044" s="7786"/>
      <c r="CO1044" s="7786"/>
      <c r="CP1044" s="7786"/>
      <c r="CQ1044" s="7786"/>
      <c r="CR1044" s="7786"/>
      <c r="CS1044" s="7786"/>
      <c r="CT1044" s="7786"/>
      <c r="CU1044" s="7786"/>
      <c r="CV1044" s="7702"/>
      <c r="CW1044" s="7702"/>
      <c r="CX1044" s="7702"/>
      <c r="CY1044" s="7702"/>
      <c r="CZ1044" s="7702"/>
    </row>
    <row r="1045" spans="1:104" ht="13.5" thickBot="1" x14ac:dyDescent="0.25">
      <c r="A1045" s="7699"/>
      <c r="B1045" s="7699"/>
      <c r="C1045" s="7702"/>
      <c r="D1045" s="7702"/>
      <c r="E1045" s="7702"/>
      <c r="F1045" s="7702"/>
      <c r="G1045" s="7702"/>
      <c r="H1045" s="7702"/>
      <c r="I1045" s="7702"/>
      <c r="J1045" s="7702"/>
      <c r="K1045" s="7702"/>
      <c r="L1045" s="7702"/>
      <c r="M1045" s="7702"/>
      <c r="N1045" s="7702"/>
      <c r="O1045" s="7702"/>
      <c r="P1045" s="7702"/>
      <c r="Q1045" s="7702"/>
      <c r="R1045" s="7702"/>
      <c r="S1045" s="7702"/>
      <c r="T1045" s="7702"/>
      <c r="U1045" s="7702"/>
      <c r="V1045" s="7702"/>
      <c r="W1045" s="7702"/>
      <c r="X1045" s="7702"/>
      <c r="Y1045" s="7702"/>
      <c r="Z1045" s="7702"/>
      <c r="AA1045" s="7702"/>
      <c r="AB1045" s="7702"/>
      <c r="AC1045" s="7702"/>
      <c r="AD1045" s="7702"/>
      <c r="AE1045" s="7702"/>
      <c r="AF1045" s="7702"/>
      <c r="AG1045" s="7702"/>
      <c r="AH1045" s="7702"/>
      <c r="AI1045" s="7702"/>
      <c r="AJ1045" s="7702"/>
      <c r="AK1045" s="7702"/>
      <c r="AL1045" s="7702"/>
      <c r="AM1045" s="7702"/>
      <c r="AN1045" s="7702"/>
      <c r="AO1045" s="7702"/>
      <c r="AP1045" s="7702"/>
      <c r="AQ1045" s="7702"/>
      <c r="AR1045" s="7702"/>
      <c r="AS1045" s="7702"/>
      <c r="AT1045" s="7702"/>
      <c r="AU1045" s="7702"/>
      <c r="AV1045" s="7702"/>
      <c r="AW1045" s="7702"/>
      <c r="AX1045" s="7702"/>
      <c r="AY1045" s="7702"/>
      <c r="AZ1045" s="7702"/>
      <c r="BA1045" s="7702"/>
      <c r="BB1045" s="7702"/>
      <c r="BC1045" s="7702"/>
      <c r="BD1045" s="7702"/>
      <c r="BE1045" s="7702"/>
      <c r="BF1045" s="7702"/>
      <c r="BG1045" s="7702"/>
      <c r="BH1045" s="7702"/>
      <c r="BI1045" s="7702"/>
      <c r="BJ1045" s="7702"/>
      <c r="BK1045" s="7702"/>
      <c r="BL1045" s="7702"/>
      <c r="BM1045" s="7702"/>
      <c r="BN1045" s="7702"/>
      <c r="BO1045" s="7702"/>
      <c r="BP1045" s="7702"/>
      <c r="BQ1045" s="7702"/>
      <c r="BR1045" s="7702"/>
      <c r="BS1045" s="8293"/>
      <c r="BT1045" s="7705"/>
      <c r="BU1045" s="7690"/>
      <c r="BV1045" s="7686" t="inlineStr">
        <is>
          <t>Medida SAR</t>
        </is>
      </c>
      <c r="BW1045" s="7691" t="inlineStr">
        <is>
          <t>Valor en antena</t>
        </is>
      </c>
      <c r="BX1045" s="7691" t="inlineStr">
        <is>
          <t>SAR 1W</t>
        </is>
      </c>
      <c r="BY1045" s="7691" t="inlineStr">
        <is>
          <t>SAR W/g</t>
        </is>
      </c>
      <c r="BZ1045" s="7691" t="inlineStr">
        <is>
          <t>Desviacion (%)</t>
        </is>
      </c>
      <c r="CA1045" s="7692" t="inlineStr">
        <is>
          <t>Veredicto</t>
        </is>
      </c>
      <c r="CB1045" s="7703"/>
      <c r="CC1045" s="7709"/>
      <c r="CD1045" s="7796"/>
      <c r="CE1045" s="7795"/>
      <c r="CF1045" s="7795"/>
      <c r="CG1045" s="7795"/>
      <c r="CH1045" s="7795"/>
      <c r="CI1045" s="7795"/>
      <c r="CJ1045" s="7795"/>
      <c r="CK1045" s="7795"/>
      <c r="CL1045" s="7786"/>
      <c r="CM1045" s="7786"/>
      <c r="CN1045" s="7786"/>
      <c r="CO1045" s="7786"/>
      <c r="CP1045" s="7786"/>
      <c r="CQ1045" s="7786"/>
      <c r="CR1045" s="7786"/>
      <c r="CS1045" s="7786"/>
      <c r="CT1045" s="7786"/>
      <c r="CU1045" s="7786"/>
      <c r="CV1045" s="7702"/>
      <c r="CW1045" s="7702"/>
      <c r="CX1045" s="7702"/>
      <c r="CY1045" s="7702"/>
      <c r="CZ1045" s="7702"/>
    </row>
    <row r="1046" spans="1:104" x14ac:dyDescent="0.2">
      <c r="A1046" s="7699"/>
      <c r="B1046" s="7699"/>
      <c r="C1046" s="7702"/>
      <c r="D1046" s="7702"/>
      <c r="E1046" s="7702"/>
      <c r="F1046" s="7702"/>
      <c r="G1046" s="7702"/>
      <c r="H1046" s="7702"/>
      <c r="I1046" s="7702"/>
      <c r="J1046" s="7702"/>
      <c r="K1046" s="7702"/>
      <c r="L1046" s="7702"/>
      <c r="M1046" s="7702"/>
      <c r="N1046" s="7702"/>
      <c r="O1046" s="7702"/>
      <c r="P1046" s="7702"/>
      <c r="Q1046" s="7702"/>
      <c r="R1046" s="7702"/>
      <c r="S1046" s="7702"/>
      <c r="T1046" s="7702"/>
      <c r="U1046" s="7702"/>
      <c r="V1046" s="7702"/>
      <c r="W1046" s="7702"/>
      <c r="X1046" s="7702"/>
      <c r="Y1046" s="7702"/>
      <c r="Z1046" s="7702"/>
      <c r="AA1046" s="7702"/>
      <c r="AB1046" s="7702"/>
      <c r="AC1046" s="7702"/>
      <c r="AD1046" s="7702"/>
      <c r="AE1046" s="7702"/>
      <c r="AF1046" s="7702"/>
      <c r="AG1046" s="7702"/>
      <c r="AH1046" s="7702"/>
      <c r="AI1046" s="7702"/>
      <c r="AJ1046" s="7702"/>
      <c r="AK1046" s="7702"/>
      <c r="AL1046" s="7702"/>
      <c r="AM1046" s="7702"/>
      <c r="AN1046" s="7702"/>
      <c r="AO1046" s="7702"/>
      <c r="AP1046" s="7702"/>
      <c r="AQ1046" s="7702"/>
      <c r="AR1046" s="7702"/>
      <c r="AS1046" s="7702"/>
      <c r="AT1046" s="7702"/>
      <c r="AU1046" s="7702"/>
      <c r="AV1046" s="7702"/>
      <c r="AW1046" s="7702"/>
      <c r="AX1046" s="7702"/>
      <c r="AY1046" s="7702"/>
      <c r="AZ1046" s="7702"/>
      <c r="BA1046" s="7702"/>
      <c r="BB1046" s="7702"/>
      <c r="BC1046" s="7702"/>
      <c r="BD1046" s="7702"/>
      <c r="BE1046" s="7702"/>
      <c r="BF1046" s="7702"/>
      <c r="BG1046" s="7702"/>
      <c r="BH1046" s="7702"/>
      <c r="BI1046" s="7702"/>
      <c r="BJ1046" s="7702"/>
      <c r="BK1046" s="7702"/>
      <c r="BL1046" s="7702"/>
      <c r="BM1046" s="7702"/>
      <c r="BN1046" s="7702"/>
      <c r="BO1046" s="7702"/>
      <c r="BP1046" s="7702"/>
      <c r="BQ1046" s="7702"/>
      <c r="BR1046" s="7702"/>
      <c r="BS1046" s="8293"/>
      <c r="BT1046" s="7705"/>
      <c r="BU1046" s="7719" t="inlineStr">
        <is>
          <t>SAR(1g)</t>
        </is>
      </c>
      <c r="BV1046" s="7693"/>
      <c r="BW1046" s="7713">
        <f>POWER(10,(((10*LOG10(BW1038))+(AVERAGE(BX1042:BX1043)-BX1039))/10))</f>
        <v>250.00000000000011</v>
      </c>
      <c r="BX1046" s="8161">
        <f>CD1028</f>
        <v>10.9</v>
      </c>
      <c r="BY1046" s="7713">
        <f>BV1046*1000/BW1046</f>
        <v>0</v>
      </c>
      <c r="BZ1046" s="7713">
        <f>((BY1046-BX1046)*100)/BX1046</f>
        <v>-100</v>
      </c>
      <c r="CA1046" s="7715" t="str">
        <f>IF(ABS(BZ1046)&lt;10,"Válido","No Válido")</f>
        <v>No Válido</v>
      </c>
      <c r="CB1046" s="7703"/>
      <c r="CC1046" s="7709"/>
      <c r="CD1046" s="7796"/>
      <c r="CE1046" s="7795"/>
      <c r="CF1046" s="7795"/>
      <c r="CG1046" s="7795"/>
      <c r="CH1046" s="7795"/>
      <c r="CI1046" s="7795"/>
      <c r="CJ1046" s="7795"/>
      <c r="CK1046" s="7795"/>
      <c r="CL1046" s="7786"/>
      <c r="CM1046" s="7786"/>
      <c r="CN1046" s="7786"/>
      <c r="CO1046" s="7786"/>
      <c r="CP1046" s="7786"/>
      <c r="CQ1046" s="7786"/>
      <c r="CR1046" s="7786"/>
      <c r="CS1046" s="7786"/>
      <c r="CT1046" s="7786"/>
      <c r="CU1046" s="7786"/>
      <c r="CV1046" s="7702"/>
      <c r="CW1046" s="7702"/>
      <c r="CX1046" s="7702"/>
      <c r="CY1046" s="7702"/>
      <c r="CZ1046" s="7702"/>
    </row>
    <row r="1047" spans="1:104" ht="13.5" thickBot="1" x14ac:dyDescent="0.25">
      <c r="A1047" s="7699"/>
      <c r="B1047" s="7699"/>
      <c r="C1047" s="7702"/>
      <c r="D1047" s="7702"/>
      <c r="E1047" s="7702"/>
      <c r="F1047" s="7702"/>
      <c r="G1047" s="7702"/>
      <c r="H1047" s="7702"/>
      <c r="I1047" s="7702"/>
      <c r="J1047" s="7702"/>
      <c r="K1047" s="7702"/>
      <c r="L1047" s="7702"/>
      <c r="M1047" s="7702"/>
      <c r="N1047" s="7702"/>
      <c r="O1047" s="7702"/>
      <c r="P1047" s="7702"/>
      <c r="Q1047" s="7702"/>
      <c r="R1047" s="7702"/>
      <c r="S1047" s="7702"/>
      <c r="T1047" s="7702"/>
      <c r="U1047" s="7702"/>
      <c r="V1047" s="7702"/>
      <c r="W1047" s="7702"/>
      <c r="X1047" s="7702"/>
      <c r="Y1047" s="7702"/>
      <c r="Z1047" s="7702"/>
      <c r="AA1047" s="7702"/>
      <c r="AB1047" s="7702"/>
      <c r="AC1047" s="7702"/>
      <c r="AD1047" s="7702"/>
      <c r="AE1047" s="7702"/>
      <c r="AF1047" s="7702"/>
      <c r="AG1047" s="7702"/>
      <c r="AH1047" s="7702"/>
      <c r="AI1047" s="7702"/>
      <c r="AJ1047" s="7702"/>
      <c r="AK1047" s="7702"/>
      <c r="AL1047" s="7702"/>
      <c r="AM1047" s="7702"/>
      <c r="AN1047" s="7702"/>
      <c r="AO1047" s="7702"/>
      <c r="AP1047" s="7702"/>
      <c r="AQ1047" s="7702"/>
      <c r="AR1047" s="7702"/>
      <c r="AS1047" s="7702"/>
      <c r="AT1047" s="7702"/>
      <c r="AU1047" s="7702"/>
      <c r="AV1047" s="7702"/>
      <c r="AW1047" s="7702"/>
      <c r="AX1047" s="7702"/>
      <c r="AY1047" s="7702"/>
      <c r="AZ1047" s="7702"/>
      <c r="BA1047" s="7702"/>
      <c r="BB1047" s="7702"/>
      <c r="BC1047" s="7702"/>
      <c r="BD1047" s="7702"/>
      <c r="BE1047" s="7702"/>
      <c r="BF1047" s="7702"/>
      <c r="BG1047" s="7702"/>
      <c r="BH1047" s="7702"/>
      <c r="BI1047" s="7702"/>
      <c r="BJ1047" s="7702"/>
      <c r="BK1047" s="7702"/>
      <c r="BL1047" s="7702"/>
      <c r="BM1047" s="7702"/>
      <c r="BN1047" s="7702"/>
      <c r="BO1047" s="7702"/>
      <c r="BP1047" s="7702"/>
      <c r="BQ1047" s="7702"/>
      <c r="BR1047" s="7702"/>
      <c r="BS1047" s="8293"/>
      <c r="BT1047" s="7705"/>
      <c r="BU1047" s="7720" t="inlineStr">
        <is>
          <t>SAR(10g)</t>
        </is>
      </c>
      <c r="BV1047" s="7694"/>
      <c r="BW1047" s="7714">
        <f>POWER(10,(((10*LOG10(BW1038))+(AVERAGE(BX1042:BX1043)-BX1039))/10))</f>
        <v>250.00000000000011</v>
      </c>
      <c r="BX1047" s="8162">
        <f>CD1029</f>
        <v>7.01</v>
      </c>
      <c r="BY1047" s="7714">
        <f>BV1047*1000/BW1047</f>
        <v>0</v>
      </c>
      <c r="BZ1047" s="7714">
        <f>((BY1047-BX1047)*100)/BX1047</f>
        <v>-100</v>
      </c>
      <c r="CA1047" s="7716" t="str">
        <f>IF(ABS(BZ1047)&lt;10,"Válido","No Válido")</f>
        <v>No Válido</v>
      </c>
      <c r="CB1047" s="7703"/>
      <c r="CC1047" s="7709"/>
      <c r="CD1047" s="7796"/>
      <c r="CE1047" s="7795"/>
      <c r="CF1047" s="7795"/>
      <c r="CG1047" s="7795"/>
      <c r="CH1047" s="7795"/>
      <c r="CI1047" s="7795"/>
      <c r="CJ1047" s="7795"/>
      <c r="CK1047" s="7795"/>
      <c r="CL1047" s="7786"/>
      <c r="CM1047" s="7786"/>
      <c r="CN1047" s="7786"/>
      <c r="CO1047" s="7786"/>
      <c r="CP1047" s="7786"/>
      <c r="CQ1047" s="7786"/>
      <c r="CR1047" s="7786"/>
      <c r="CS1047" s="7786"/>
      <c r="CT1047" s="7786"/>
      <c r="CU1047" s="7786"/>
      <c r="CV1047" s="7702"/>
      <c r="CW1047" s="7702"/>
      <c r="CX1047" s="7702"/>
      <c r="CY1047" s="7702"/>
      <c r="CZ1047" s="7702"/>
    </row>
    <row r="1048" spans="1:104" ht="13.5" thickBot="1" x14ac:dyDescent="0.25">
      <c r="A1048" s="7699"/>
      <c r="B1048" s="7699"/>
      <c r="C1048" s="7702"/>
      <c r="D1048" s="7702"/>
      <c r="E1048" s="7702"/>
      <c r="F1048" s="7702"/>
      <c r="G1048" s="7702"/>
      <c r="H1048" s="7702"/>
      <c r="I1048" s="7702"/>
      <c r="J1048" s="7702"/>
      <c r="K1048" s="7702"/>
      <c r="L1048" s="7702"/>
      <c r="M1048" s="7702"/>
      <c r="N1048" s="7702"/>
      <c r="O1048" s="7702"/>
      <c r="P1048" s="7702"/>
      <c r="Q1048" s="7702"/>
      <c r="R1048" s="7702"/>
      <c r="S1048" s="7702"/>
      <c r="T1048" s="7702"/>
      <c r="U1048" s="7702"/>
      <c r="V1048" s="7702"/>
      <c r="W1048" s="7702"/>
      <c r="X1048" s="7702"/>
      <c r="Y1048" s="7702"/>
      <c r="Z1048" s="7702"/>
      <c r="AA1048" s="7702"/>
      <c r="AB1048" s="7702"/>
      <c r="AC1048" s="7702"/>
      <c r="AD1048" s="7702"/>
      <c r="AE1048" s="7702"/>
      <c r="AF1048" s="7702"/>
      <c r="AG1048" s="7702"/>
      <c r="AH1048" s="7702"/>
      <c r="AI1048" s="7702"/>
      <c r="AJ1048" s="7702"/>
      <c r="AK1048" s="7702"/>
      <c r="AL1048" s="7702"/>
      <c r="AM1048" s="7702"/>
      <c r="AN1048" s="7702"/>
      <c r="AO1048" s="7702"/>
      <c r="AP1048" s="7702"/>
      <c r="AQ1048" s="7702"/>
      <c r="AR1048" s="7702"/>
      <c r="AS1048" s="7702"/>
      <c r="AT1048" s="7702"/>
      <c r="AU1048" s="7702"/>
      <c r="AV1048" s="7702"/>
      <c r="AW1048" s="7702"/>
      <c r="AX1048" s="7702"/>
      <c r="AY1048" s="7702"/>
      <c r="AZ1048" s="7702"/>
      <c r="BA1048" s="7702"/>
      <c r="BB1048" s="7702"/>
      <c r="BC1048" s="7702"/>
      <c r="BD1048" s="7702"/>
      <c r="BE1048" s="7702"/>
      <c r="BF1048" s="7702"/>
      <c r="BG1048" s="7702"/>
      <c r="BH1048" s="7702"/>
      <c r="BI1048" s="7702"/>
      <c r="BJ1048" s="7702"/>
      <c r="BK1048" s="7702"/>
      <c r="BL1048" s="7702"/>
      <c r="BM1048" s="7702"/>
      <c r="BN1048" s="7702"/>
      <c r="BO1048" s="7702"/>
      <c r="BP1048" s="7702"/>
      <c r="BQ1048" s="7702"/>
      <c r="BR1048" s="7702"/>
      <c r="BS1048" s="8293"/>
      <c r="BT1048" s="7705"/>
      <c r="BU1048" s="7702"/>
      <c r="BV1048" s="7702"/>
      <c r="BW1048" s="7702"/>
      <c r="BX1048" s="7702"/>
      <c r="BY1048" s="7726"/>
      <c r="BZ1048" s="7726"/>
      <c r="CA1048" s="7726"/>
      <c r="CB1048" s="7726"/>
      <c r="CC1048" s="7734"/>
      <c r="CD1048" s="7796"/>
      <c r="CE1048" s="7795"/>
      <c r="CF1048" s="7795"/>
      <c r="CG1048" s="7795"/>
      <c r="CH1048" s="7795"/>
      <c r="CI1048" s="7795"/>
      <c r="CJ1048" s="7795"/>
      <c r="CK1048" s="7795"/>
      <c r="CL1048" s="7786"/>
      <c r="CM1048" s="7786"/>
      <c r="CN1048" s="7786"/>
      <c r="CO1048" s="7786"/>
      <c r="CP1048" s="7786"/>
      <c r="CQ1048" s="7786"/>
      <c r="CR1048" s="7786"/>
      <c r="CS1048" s="7786"/>
      <c r="CT1048" s="7786"/>
      <c r="CU1048" s="7786"/>
      <c r="CV1048" s="7702"/>
      <c r="CW1048" s="7702"/>
      <c r="CX1048" s="7702"/>
      <c r="CY1048" s="7702"/>
      <c r="CZ1048" s="7702"/>
    </row>
    <row r="1049" spans="1:104" ht="26.25" thickBot="1" x14ac:dyDescent="0.25">
      <c r="A1049" s="7699"/>
      <c r="B1049" s="7699"/>
      <c r="C1049" s="7702"/>
      <c r="D1049" s="7702"/>
      <c r="E1049" s="7702"/>
      <c r="F1049" s="7702"/>
      <c r="G1049" s="7702"/>
      <c r="H1049" s="7702"/>
      <c r="I1049" s="7702"/>
      <c r="J1049" s="7702"/>
      <c r="K1049" s="7702"/>
      <c r="L1049" s="7702"/>
      <c r="M1049" s="7702"/>
      <c r="N1049" s="7702"/>
      <c r="O1049" s="7702"/>
      <c r="P1049" s="7702"/>
      <c r="Q1049" s="7702"/>
      <c r="R1049" s="7702"/>
      <c r="S1049" s="7702"/>
      <c r="T1049" s="7702"/>
      <c r="U1049" s="7702"/>
      <c r="V1049" s="7702"/>
      <c r="W1049" s="7702"/>
      <c r="X1049" s="7702"/>
      <c r="Y1049" s="7702"/>
      <c r="Z1049" s="7702"/>
      <c r="AA1049" s="7702"/>
      <c r="AB1049" s="7702"/>
      <c r="AC1049" s="7702"/>
      <c r="AD1049" s="7702"/>
      <c r="AE1049" s="7702"/>
      <c r="AF1049" s="7702"/>
      <c r="AG1049" s="7702"/>
      <c r="AH1049" s="7702"/>
      <c r="AI1049" s="7702"/>
      <c r="AJ1049" s="7702"/>
      <c r="AK1049" s="7702"/>
      <c r="AL1049" s="7702"/>
      <c r="AM1049" s="7702"/>
      <c r="AN1049" s="7702"/>
      <c r="AO1049" s="7702"/>
      <c r="AP1049" s="7702"/>
      <c r="AQ1049" s="7702"/>
      <c r="AR1049" s="7702"/>
      <c r="AS1049" s="7702"/>
      <c r="AT1049" s="7702"/>
      <c r="AU1049" s="7702"/>
      <c r="AV1049" s="7702"/>
      <c r="AW1049" s="7702"/>
      <c r="AX1049" s="7702"/>
      <c r="AY1049" s="7702"/>
      <c r="AZ1049" s="7702"/>
      <c r="BA1049" s="7702"/>
      <c r="BB1049" s="7702"/>
      <c r="BC1049" s="7702"/>
      <c r="BD1049" s="7702"/>
      <c r="BE1049" s="7702"/>
      <c r="BF1049" s="7702"/>
      <c r="BG1049" s="7702"/>
      <c r="BH1049" s="7702"/>
      <c r="BI1049" s="7702"/>
      <c r="BJ1049" s="7702"/>
      <c r="BK1049" s="7702"/>
      <c r="BL1049" s="7702"/>
      <c r="BM1049" s="7702"/>
      <c r="BN1049" s="7702"/>
      <c r="BO1049" s="7702"/>
      <c r="BP1049" s="7702"/>
      <c r="BQ1049" s="7702"/>
      <c r="BR1049" s="7702"/>
      <c r="BS1049" s="8293"/>
      <c r="BT1049" s="7705"/>
      <c r="BU1049" s="7695"/>
      <c r="BV1049" s="7696" t="inlineStr">
        <is>
          <t>Valor SAR extrap</t>
        </is>
      </c>
      <c r="BW1049" s="7697" t="inlineStr">
        <is>
          <t>Desviacion (%)</t>
        </is>
      </c>
      <c r="BX1049" s="7698" t="inlineStr">
        <is>
          <t>Veredicto</t>
        </is>
      </c>
      <c r="BY1049" s="7726"/>
      <c r="BZ1049" s="7726"/>
      <c r="CA1049" s="7726" t="inlineStr">
        <is>
          <t>Frequency
(MHz)</t>
        </is>
      </c>
      <c r="CB1049" s="7726" t="str">
        <f>CA1035</f>
        <v>Head/Body:</v>
      </c>
      <c r="CC1049" s="7734" t="inlineStr">
        <is>
          <t>SAR over</t>
        </is>
      </c>
      <c r="CD1049" s="7796"/>
      <c r="CE1049" s="7795"/>
      <c r="CF1049" s="7795"/>
      <c r="CG1049" s="7795"/>
      <c r="CH1049" s="7795"/>
      <c r="CI1049" s="7795"/>
      <c r="CJ1049" s="7795"/>
      <c r="CK1049" s="7795"/>
      <c r="CL1049" s="7786"/>
      <c r="CM1049" s="7786"/>
      <c r="CN1049" s="7786"/>
      <c r="CO1049" s="7786"/>
      <c r="CP1049" s="7786"/>
      <c r="CQ1049" s="7786"/>
      <c r="CR1049" s="7786"/>
      <c r="CS1049" s="7786"/>
      <c r="CT1049" s="7786"/>
      <c r="CU1049" s="7786"/>
      <c r="CV1049" s="7702"/>
      <c r="CW1049" s="7702"/>
      <c r="CX1049" s="7702"/>
      <c r="CY1049" s="7702"/>
      <c r="CZ1049" s="7702"/>
    </row>
    <row r="1050" spans="1:104" x14ac:dyDescent="0.2">
      <c r="A1050" s="7699"/>
      <c r="B1050" s="7699"/>
      <c r="C1050" s="7702"/>
      <c r="D1050" s="7702"/>
      <c r="E1050" s="7702"/>
      <c r="F1050" s="7702"/>
      <c r="G1050" s="7702"/>
      <c r="H1050" s="7702"/>
      <c r="I1050" s="7702"/>
      <c r="J1050" s="7702"/>
      <c r="K1050" s="7702"/>
      <c r="L1050" s="7702"/>
      <c r="M1050" s="7702"/>
      <c r="N1050" s="7702"/>
      <c r="O1050" s="7702"/>
      <c r="P1050" s="7702"/>
      <c r="Q1050" s="7702"/>
      <c r="R1050" s="7702"/>
      <c r="S1050" s="7702"/>
      <c r="T1050" s="7702"/>
      <c r="U1050" s="7702"/>
      <c r="V1050" s="7702"/>
      <c r="W1050" s="7702"/>
      <c r="X1050" s="7702"/>
      <c r="Y1050" s="7702"/>
      <c r="Z1050" s="7702"/>
      <c r="AA1050" s="7702"/>
      <c r="AB1050" s="7702"/>
      <c r="AC1050" s="7702"/>
      <c r="AD1050" s="7702"/>
      <c r="AE1050" s="7702"/>
      <c r="AF1050" s="7702"/>
      <c r="AG1050" s="7702"/>
      <c r="AH1050" s="7702"/>
      <c r="AI1050" s="7702"/>
      <c r="AJ1050" s="7702"/>
      <c r="AK1050" s="7702"/>
      <c r="AL1050" s="7702"/>
      <c r="AM1050" s="7702"/>
      <c r="AN1050" s="7702"/>
      <c r="AO1050" s="7702"/>
      <c r="AP1050" s="7702"/>
      <c r="AQ1050" s="7702"/>
      <c r="AR1050" s="7702"/>
      <c r="AS1050" s="7702"/>
      <c r="AT1050" s="7702"/>
      <c r="AU1050" s="7702"/>
      <c r="AV1050" s="7702"/>
      <c r="AW1050" s="7702"/>
      <c r="AX1050" s="7702"/>
      <c r="AY1050" s="7702"/>
      <c r="AZ1050" s="7702"/>
      <c r="BA1050" s="7702"/>
      <c r="BB1050" s="7702"/>
      <c r="BC1050" s="7702"/>
      <c r="BD1050" s="7702"/>
      <c r="BE1050" s="7702"/>
      <c r="BF1050" s="7702"/>
      <c r="BG1050" s="7702"/>
      <c r="BH1050" s="7702"/>
      <c r="BI1050" s="7702"/>
      <c r="BJ1050" s="7702"/>
      <c r="BK1050" s="7702"/>
      <c r="BL1050" s="7702"/>
      <c r="BM1050" s="7702"/>
      <c r="BN1050" s="7702"/>
      <c r="BO1050" s="7702"/>
      <c r="BP1050" s="7702"/>
      <c r="BQ1050" s="7702"/>
      <c r="BR1050" s="7702"/>
      <c r="BS1050" s="8293"/>
      <c r="BT1050" s="7705"/>
      <c r="BU1050" s="7684" t="inlineStr">
        <is>
          <t>Fast SAR 1g</t>
        </is>
      </c>
      <c r="BV1050" s="7693"/>
      <c r="BW1050" s="7713" t="e">
        <f>((BV1050-BV1046)*100)/BV1046</f>
        <v>#DIV/0!</v>
      </c>
      <c r="BX1050" s="7715" t="e">
        <f>IF(ABS(BW1050)&lt;3,"Válido","No Válido")</f>
        <v>#DIV/0!</v>
      </c>
      <c r="BY1050" s="7726"/>
      <c r="BZ1050" s="7726"/>
      <c r="CA1050" s="7726">
        <f>BU1038</f>
        <v>0</v>
      </c>
      <c r="CB1050" s="7726" t="str">
        <f>CB1035</f>
        <v>Head</v>
      </c>
      <c r="CC1050" s="7734" t="inlineStr">
        <is>
          <t>1 gr.</t>
        </is>
      </c>
      <c r="CD1050" s="7796"/>
      <c r="CE1050" s="7795"/>
      <c r="CF1050" s="7795"/>
      <c r="CG1050" s="7795"/>
      <c r="CH1050" s="7795"/>
      <c r="CI1050" s="7795"/>
      <c r="CJ1050" s="7795"/>
      <c r="CK1050" s="7795"/>
      <c r="CL1050" s="7786"/>
      <c r="CM1050" s="7786"/>
      <c r="CN1050" s="7786"/>
      <c r="CO1050" s="7786"/>
      <c r="CP1050" s="7786"/>
      <c r="CQ1050" s="7786"/>
      <c r="CR1050" s="7786"/>
      <c r="CS1050" s="7786"/>
      <c r="CT1050" s="7786"/>
      <c r="CU1050" s="7786"/>
      <c r="CV1050" s="7702"/>
      <c r="CW1050" s="7702"/>
      <c r="CX1050" s="7702"/>
      <c r="CY1050" s="7702"/>
      <c r="CZ1050" s="7702"/>
    </row>
    <row r="1051" spans="1:104" ht="13.5" thickBot="1" x14ac:dyDescent="0.25">
      <c r="A1051" s="7699"/>
      <c r="B1051" s="7699"/>
      <c r="C1051" s="7702"/>
      <c r="D1051" s="7702"/>
      <c r="E1051" s="7702"/>
      <c r="F1051" s="7702"/>
      <c r="G1051" s="7702"/>
      <c r="H1051" s="7702"/>
      <c r="I1051" s="7702"/>
      <c r="J1051" s="7702"/>
      <c r="K1051" s="7702"/>
      <c r="L1051" s="7702"/>
      <c r="M1051" s="7702"/>
      <c r="N1051" s="7702"/>
      <c r="O1051" s="7702"/>
      <c r="P1051" s="7702"/>
      <c r="Q1051" s="7702"/>
      <c r="R1051" s="7702"/>
      <c r="S1051" s="7702"/>
      <c r="T1051" s="7702"/>
      <c r="U1051" s="7702"/>
      <c r="V1051" s="7702"/>
      <c r="W1051" s="7702"/>
      <c r="X1051" s="7702"/>
      <c r="Y1051" s="7702"/>
      <c r="Z1051" s="7702"/>
      <c r="AA1051" s="7702"/>
      <c r="AB1051" s="7702"/>
      <c r="AC1051" s="7702"/>
      <c r="AD1051" s="7702"/>
      <c r="AE1051" s="7702"/>
      <c r="AF1051" s="7702"/>
      <c r="AG1051" s="7702"/>
      <c r="AH1051" s="7702"/>
      <c r="AI1051" s="7702"/>
      <c r="AJ1051" s="7702"/>
      <c r="AK1051" s="7702"/>
      <c r="AL1051" s="7702"/>
      <c r="AM1051" s="7702"/>
      <c r="AN1051" s="7702"/>
      <c r="AO1051" s="7702"/>
      <c r="AP1051" s="7702"/>
      <c r="AQ1051" s="7702"/>
      <c r="AR1051" s="7702"/>
      <c r="AS1051" s="7702"/>
      <c r="AT1051" s="7702"/>
      <c r="AU1051" s="7702"/>
      <c r="AV1051" s="7702"/>
      <c r="AW1051" s="7702"/>
      <c r="AX1051" s="7702"/>
      <c r="AY1051" s="7702"/>
      <c r="AZ1051" s="7702"/>
      <c r="BA1051" s="7702"/>
      <c r="BB1051" s="7702"/>
      <c r="BC1051" s="7702"/>
      <c r="BD1051" s="7702"/>
      <c r="BE1051" s="7702"/>
      <c r="BF1051" s="7702"/>
      <c r="BG1051" s="7702"/>
      <c r="BH1051" s="7702"/>
      <c r="BI1051" s="7702"/>
      <c r="BJ1051" s="7702"/>
      <c r="BK1051" s="7702"/>
      <c r="BL1051" s="7702"/>
      <c r="BM1051" s="7702"/>
      <c r="BN1051" s="7702"/>
      <c r="BO1051" s="7702"/>
      <c r="BP1051" s="7702"/>
      <c r="BQ1051" s="7702"/>
      <c r="BR1051" s="7702"/>
      <c r="BS1051" s="8293"/>
      <c r="BT1051" s="7705"/>
      <c r="BU1051" s="7718" t="inlineStr">
        <is>
          <t>Fast SAR 10g</t>
        </is>
      </c>
      <c r="BV1051" s="7694"/>
      <c r="BW1051" s="7714" t="e">
        <f>((BV1051-BV1047)*100)/BV1047</f>
        <v>#DIV/0!</v>
      </c>
      <c r="BX1051" s="7716" t="e">
        <f>IF(ABS(BW1051)&lt;7,"Válido","No Válido")</f>
        <v>#DIV/0!</v>
      </c>
      <c r="BY1051" s="7727"/>
      <c r="BZ1051" s="7726"/>
      <c r="CA1051" s="7732">
        <f>BU1038</f>
        <v>0</v>
      </c>
      <c r="CB1051" s="7730" t="str">
        <f>CB1035</f>
        <v>Head</v>
      </c>
      <c r="CC1051" s="7734" t="inlineStr">
        <is>
          <t>10 gr.</t>
        </is>
      </c>
      <c r="CD1051" s="7796"/>
      <c r="CE1051" s="7795"/>
      <c r="CF1051" s="7795"/>
      <c r="CG1051" s="7795"/>
      <c r="CH1051" s="7795"/>
      <c r="CI1051" s="7795"/>
      <c r="CJ1051" s="7795"/>
      <c r="CK1051" s="7795"/>
      <c r="CL1051" s="7786"/>
      <c r="CM1051" s="7786"/>
      <c r="CN1051" s="7786"/>
      <c r="CO1051" s="7786"/>
      <c r="CP1051" s="7786"/>
      <c r="CQ1051" s="7786"/>
      <c r="CR1051" s="7786"/>
      <c r="CS1051" s="7786"/>
      <c r="CT1051" s="7786"/>
      <c r="CU1051" s="7786"/>
      <c r="CV1051" s="7702"/>
      <c r="CW1051" s="7702"/>
      <c r="CX1051" s="7702"/>
      <c r="CY1051" s="7702"/>
      <c r="CZ1051" s="7702"/>
    </row>
    <row r="1052" spans="1:104" x14ac:dyDescent="0.2">
      <c r="A1052" s="7699"/>
      <c r="B1052" s="7699"/>
      <c r="C1052" s="7702"/>
      <c r="D1052" s="7702"/>
      <c r="E1052" s="7702"/>
      <c r="F1052" s="7702"/>
      <c r="G1052" s="7702"/>
      <c r="H1052" s="7702"/>
      <c r="I1052" s="7702"/>
      <c r="J1052" s="7702"/>
      <c r="K1052" s="7702"/>
      <c r="L1052" s="7702"/>
      <c r="M1052" s="7702"/>
      <c r="N1052" s="7702"/>
      <c r="O1052" s="7702"/>
      <c r="P1052" s="7702"/>
      <c r="Q1052" s="7702"/>
      <c r="R1052" s="7702"/>
      <c r="S1052" s="7702"/>
      <c r="T1052" s="7702"/>
      <c r="U1052" s="7702"/>
      <c r="V1052" s="7702"/>
      <c r="W1052" s="7702"/>
      <c r="X1052" s="7702"/>
      <c r="Y1052" s="7702"/>
      <c r="Z1052" s="7702"/>
      <c r="AA1052" s="7702"/>
      <c r="AB1052" s="7702"/>
      <c r="AC1052" s="7702"/>
      <c r="AD1052" s="7702"/>
      <c r="AE1052" s="7702"/>
      <c r="AF1052" s="7702"/>
      <c r="AG1052" s="7702"/>
      <c r="AH1052" s="7702"/>
      <c r="AI1052" s="7702"/>
      <c r="AJ1052" s="7702"/>
      <c r="AK1052" s="7702"/>
      <c r="AL1052" s="7702"/>
      <c r="AM1052" s="7702"/>
      <c r="AN1052" s="7702"/>
      <c r="AO1052" s="7702"/>
      <c r="AP1052" s="7702"/>
      <c r="AQ1052" s="7702"/>
      <c r="AR1052" s="7702"/>
      <c r="AS1052" s="7702"/>
      <c r="AT1052" s="7702"/>
      <c r="AU1052" s="7702"/>
      <c r="AV1052" s="7702"/>
      <c r="AW1052" s="7702"/>
      <c r="AX1052" s="7702"/>
      <c r="AY1052" s="7702"/>
      <c r="AZ1052" s="7702"/>
      <c r="BA1052" s="7702"/>
      <c r="BB1052" s="7702"/>
      <c r="BC1052" s="7702"/>
      <c r="BD1052" s="7702"/>
      <c r="BE1052" s="7702"/>
      <c r="BF1052" s="7702"/>
      <c r="BG1052" s="7702"/>
      <c r="BH1052" s="7702"/>
      <c r="BI1052" s="7702"/>
      <c r="BJ1052" s="7702"/>
      <c r="BK1052" s="7702"/>
      <c r="BL1052" s="7702"/>
      <c r="BM1052" s="7702"/>
      <c r="BN1052" s="7702"/>
      <c r="BO1052" s="7702"/>
      <c r="BP1052" s="7702"/>
      <c r="BQ1052" s="7702"/>
      <c r="BR1052" s="7702"/>
      <c r="BS1052" s="8293"/>
      <c r="BT1052" s="7735"/>
      <c r="BU1052" s="7784"/>
      <c r="BV1052" s="7784"/>
      <c r="BW1052" s="7702"/>
      <c r="BX1052" s="7702"/>
      <c r="BY1052" s="7785"/>
      <c r="BZ1052" s="7702"/>
      <c r="CA1052" s="7998"/>
      <c r="CB1052" s="7702"/>
      <c r="CC1052" s="7708"/>
      <c r="CD1052" s="7796"/>
      <c r="CE1052" s="7795"/>
      <c r="CF1052" s="7795"/>
      <c r="CG1052" s="7795"/>
      <c r="CH1052" s="7795"/>
      <c r="CI1052" s="7795"/>
      <c r="CJ1052" s="7795"/>
      <c r="CK1052" s="7795"/>
      <c r="CL1052" s="7786"/>
      <c r="CM1052" s="7786"/>
      <c r="CN1052" s="7786"/>
      <c r="CO1052" s="7786"/>
      <c r="CP1052" s="7786"/>
      <c r="CQ1052" s="7786"/>
      <c r="CR1052" s="7786"/>
      <c r="CS1052" s="7786"/>
      <c r="CT1052" s="7786"/>
      <c r="CU1052" s="7786"/>
      <c r="CV1052" s="7702"/>
      <c r="CW1052" s="7702"/>
      <c r="CX1052" s="7702"/>
      <c r="CY1052" s="7702"/>
      <c r="CZ1052" s="7702"/>
    </row>
    <row r="1053" spans="1:104" x14ac:dyDescent="0.2">
      <c r="A1053" s="7699"/>
      <c r="B1053" s="7699"/>
      <c r="C1053" s="7702"/>
      <c r="D1053" s="7702"/>
      <c r="E1053" s="7702"/>
      <c r="F1053" s="7702"/>
      <c r="G1053" s="7702"/>
      <c r="H1053" s="7702"/>
      <c r="I1053" s="7702"/>
      <c r="J1053" s="7702"/>
      <c r="K1053" s="7702"/>
      <c r="L1053" s="7702"/>
      <c r="M1053" s="7702"/>
      <c r="N1053" s="7702"/>
      <c r="O1053" s="7702"/>
      <c r="P1053" s="7702"/>
      <c r="Q1053" s="7702"/>
      <c r="R1053" s="7702"/>
      <c r="S1053" s="7702"/>
      <c r="T1053" s="7702"/>
      <c r="U1053" s="7702"/>
      <c r="V1053" s="7702"/>
      <c r="W1053" s="7702"/>
      <c r="X1053" s="7702"/>
      <c r="Y1053" s="7702"/>
      <c r="Z1053" s="7702"/>
      <c r="AA1053" s="7702"/>
      <c r="AB1053" s="7702"/>
      <c r="AC1053" s="7702"/>
      <c r="AD1053" s="7702"/>
      <c r="AE1053" s="7702"/>
      <c r="AF1053" s="7702"/>
      <c r="AG1053" s="7702"/>
      <c r="AH1053" s="7702"/>
      <c r="AI1053" s="7702"/>
      <c r="AJ1053" s="7702"/>
      <c r="AK1053" s="7702"/>
      <c r="AL1053" s="7702"/>
      <c r="AM1053" s="7702"/>
      <c r="AN1053" s="7702"/>
      <c r="AO1053" s="7702"/>
      <c r="AP1053" s="7702"/>
      <c r="AQ1053" s="7702"/>
      <c r="AR1053" s="7702"/>
      <c r="AS1053" s="7702"/>
      <c r="AT1053" s="7702"/>
      <c r="AU1053" s="7702"/>
      <c r="AV1053" s="7702"/>
      <c r="AW1053" s="7702"/>
      <c r="AX1053" s="7702"/>
      <c r="AY1053" s="7702"/>
      <c r="AZ1053" s="7702"/>
      <c r="BA1053" s="7702"/>
      <c r="BB1053" s="7702"/>
      <c r="BC1053" s="7702"/>
      <c r="BD1053" s="7702"/>
      <c r="BE1053" s="7702"/>
      <c r="BF1053" s="7702"/>
      <c r="BG1053" s="7702"/>
      <c r="BH1053" s="7702"/>
      <c r="BI1053" s="7702"/>
      <c r="BJ1053" s="7702"/>
      <c r="BK1053" s="7702"/>
      <c r="BL1053" s="7702"/>
      <c r="BM1053" s="7702"/>
      <c r="BN1053" s="7702"/>
      <c r="BO1053" s="7702"/>
      <c r="BP1053" s="7702"/>
      <c r="BQ1053" s="7702"/>
      <c r="BR1053" s="7702"/>
      <c r="BS1053" s="8293"/>
      <c r="BT1053" s="7726"/>
      <c r="BU1053" s="7727" t="inlineStr">
        <is>
          <t>Date</t>
        </is>
      </c>
      <c r="BV1053" s="7727" t="inlineStr">
        <is>
          <t>Frequency
(MHz)</t>
        </is>
      </c>
      <c r="BW1053" s="7726" t="str">
        <f>CA1035</f>
        <v>Head/Body:</v>
      </c>
      <c r="BX1053" s="7726" t="inlineStr">
        <is>
          <t>SAR over</t>
        </is>
      </c>
      <c r="BY1053" s="7726" t="inlineStr">
        <is>
          <t>Fast SAR
(W/kg)</t>
        </is>
      </c>
      <c r="BZ1053" s="7726" t="inlineStr">
        <is>
          <t>SAR
(W/kg)</t>
        </is>
      </c>
      <c r="CA1053" s="7726" t="inlineStr">
        <is>
          <t>1 W Target
SAR (W/kg)</t>
        </is>
      </c>
      <c r="CB1053" s="7726" t="inlineStr">
        <is>
          <t>1 W Norm.
SAR (W/kg)</t>
        </is>
      </c>
      <c r="CC1053" s="7734" t="inlineStr">
        <is>
          <t>Drift (%)</t>
        </is>
      </c>
      <c r="CD1053" s="7796"/>
      <c r="CE1053" s="7795"/>
      <c r="CF1053" s="7795"/>
      <c r="CG1053" s="7795"/>
      <c r="CH1053" s="7795"/>
      <c r="CI1053" s="7795"/>
      <c r="CJ1053" s="7795"/>
      <c r="CK1053" s="7795"/>
      <c r="CL1053" s="7786"/>
      <c r="CM1053" s="7786"/>
      <c r="CN1053" s="7786"/>
      <c r="CO1053" s="7786"/>
      <c r="CP1053" s="7786"/>
      <c r="CQ1053" s="7786"/>
      <c r="CR1053" s="7786"/>
      <c r="CS1053" s="7786"/>
      <c r="CT1053" s="7786"/>
      <c r="CU1053" s="7786"/>
      <c r="CV1053" s="7702"/>
      <c r="CW1053" s="7702"/>
      <c r="CX1053" s="7702"/>
      <c r="CY1053" s="7702"/>
      <c r="CZ1053" s="7702"/>
    </row>
    <row r="1054" spans="1:104" x14ac:dyDescent="0.2">
      <c r="A1054" s="7699"/>
      <c r="B1054" s="7699"/>
      <c r="C1054" s="7702"/>
      <c r="D1054" s="7702"/>
      <c r="E1054" s="7702"/>
      <c r="F1054" s="7702"/>
      <c r="G1054" s="7702"/>
      <c r="H1054" s="7702"/>
      <c r="I1054" s="7702"/>
      <c r="J1054" s="7702"/>
      <c r="K1054" s="7702"/>
      <c r="L1054" s="7702"/>
      <c r="M1054" s="7702"/>
      <c r="N1054" s="7702"/>
      <c r="O1054" s="7702"/>
      <c r="P1054" s="7702"/>
      <c r="Q1054" s="7702"/>
      <c r="R1054" s="7702"/>
      <c r="S1054" s="7702"/>
      <c r="T1054" s="7702"/>
      <c r="U1054" s="7702"/>
      <c r="V1054" s="7702"/>
      <c r="W1054" s="7702"/>
      <c r="X1054" s="7702"/>
      <c r="Y1054" s="7702"/>
      <c r="Z1054" s="7702"/>
      <c r="AA1054" s="7702"/>
      <c r="AB1054" s="7702"/>
      <c r="AC1054" s="7702"/>
      <c r="AD1054" s="7702"/>
      <c r="AE1054" s="7702"/>
      <c r="AF1054" s="7702"/>
      <c r="AG1054" s="7702"/>
      <c r="AH1054" s="7702"/>
      <c r="AI1054" s="7702"/>
      <c r="AJ1054" s="7702"/>
      <c r="AK1054" s="7702"/>
      <c r="AL1054" s="7702"/>
      <c r="AM1054" s="7702"/>
      <c r="AN1054" s="7702"/>
      <c r="AO1054" s="7702"/>
      <c r="AP1054" s="7702"/>
      <c r="AQ1054" s="7702"/>
      <c r="AR1054" s="7702"/>
      <c r="AS1054" s="7702"/>
      <c r="AT1054" s="7702"/>
      <c r="AU1054" s="7702"/>
      <c r="AV1054" s="7702"/>
      <c r="AW1054" s="7702"/>
      <c r="AX1054" s="7702"/>
      <c r="AY1054" s="7702"/>
      <c r="AZ1054" s="7702"/>
      <c r="BA1054" s="7702"/>
      <c r="BB1054" s="7702"/>
      <c r="BC1054" s="7702"/>
      <c r="BD1054" s="7702"/>
      <c r="BE1054" s="7702"/>
      <c r="BF1054" s="7702"/>
      <c r="BG1054" s="7702"/>
      <c r="BH1054" s="7702"/>
      <c r="BI1054" s="7702"/>
      <c r="BJ1054" s="7702"/>
      <c r="BK1054" s="7702"/>
      <c r="BL1054" s="7702"/>
      <c r="BM1054" s="7702"/>
      <c r="BN1054" s="7702"/>
      <c r="BO1054" s="7702"/>
      <c r="BP1054" s="7702"/>
      <c r="BQ1054" s="7702"/>
      <c r="BR1054" s="7702"/>
      <c r="BS1054" s="8293"/>
      <c r="BT1054" s="7735"/>
      <c r="BU1054" s="7757">
        <f>CB1029</f>
        <v>0</v>
      </c>
      <c r="BV1054" s="7732">
        <f>BU1038</f>
        <v>0</v>
      </c>
      <c r="BW1054" s="7732" t="str">
        <f>CB1035</f>
        <v>Head</v>
      </c>
      <c r="BX1054" s="7732" t="inlineStr">
        <is>
          <t>1 gr.</t>
        </is>
      </c>
      <c r="BY1054" s="7732">
        <f>BV1050</f>
        <v>0</v>
      </c>
      <c r="BZ1054" s="7728">
        <f>BV1046</f>
        <v>0</v>
      </c>
      <c r="CA1054" s="7732">
        <f t="shared" ref="CA1054:CA1055" si="126">BX1046</f>
        <v>10.9</v>
      </c>
      <c r="CB1054" s="7730">
        <f t="shared" ref="CB1054:CB1055" si="127">BY1046</f>
        <v>0</v>
      </c>
      <c r="CC1054" s="7734">
        <f t="shared" ref="CC1054:CC1055" si="128">BZ1046</f>
        <v>-100</v>
      </c>
      <c r="CD1054" s="7796"/>
      <c r="CE1054" s="7795"/>
      <c r="CF1054" s="7795"/>
      <c r="CG1054" s="7795"/>
      <c r="CH1054" s="7795"/>
      <c r="CI1054" s="7795"/>
      <c r="CJ1054" s="7795"/>
      <c r="CK1054" s="7795"/>
      <c r="CL1054" s="7786"/>
      <c r="CM1054" s="7786"/>
      <c r="CN1054" s="7786"/>
      <c r="CO1054" s="7786"/>
      <c r="CP1054" s="7786"/>
      <c r="CQ1054" s="7786"/>
      <c r="CR1054" s="7786"/>
      <c r="CS1054" s="7786"/>
      <c r="CT1054" s="7786"/>
      <c r="CU1054" s="7786"/>
      <c r="CV1054" s="7702"/>
      <c r="CW1054" s="7702"/>
      <c r="CX1054" s="7702"/>
      <c r="CY1054" s="7702"/>
      <c r="CZ1054" s="7702"/>
    </row>
    <row r="1055" spans="1:104" x14ac:dyDescent="0.2">
      <c r="A1055" s="7699"/>
      <c r="B1055" s="7699"/>
      <c r="C1055" s="7702"/>
      <c r="D1055" s="7702"/>
      <c r="E1055" s="7702"/>
      <c r="F1055" s="7702"/>
      <c r="G1055" s="7702"/>
      <c r="H1055" s="7702"/>
      <c r="I1055" s="7702"/>
      <c r="J1055" s="7702"/>
      <c r="K1055" s="7702"/>
      <c r="L1055" s="7702"/>
      <c r="M1055" s="7702"/>
      <c r="N1055" s="7702"/>
      <c r="O1055" s="7702"/>
      <c r="P1055" s="7702"/>
      <c r="Q1055" s="7702"/>
      <c r="R1055" s="7702"/>
      <c r="S1055" s="7702"/>
      <c r="T1055" s="7702"/>
      <c r="U1055" s="7702"/>
      <c r="V1055" s="7702"/>
      <c r="W1055" s="7702"/>
      <c r="X1055" s="7702"/>
      <c r="Y1055" s="7702"/>
      <c r="Z1055" s="7702"/>
      <c r="AA1055" s="7702"/>
      <c r="AB1055" s="7702"/>
      <c r="AC1055" s="7702"/>
      <c r="AD1055" s="7702"/>
      <c r="AE1055" s="7702"/>
      <c r="AF1055" s="7702"/>
      <c r="AG1055" s="7702"/>
      <c r="AH1055" s="7702"/>
      <c r="AI1055" s="7702"/>
      <c r="AJ1055" s="7702"/>
      <c r="AK1055" s="7702"/>
      <c r="AL1055" s="7702"/>
      <c r="AM1055" s="7702"/>
      <c r="AN1055" s="7702"/>
      <c r="AO1055" s="7702"/>
      <c r="AP1055" s="7702"/>
      <c r="AQ1055" s="7702"/>
      <c r="AR1055" s="7702"/>
      <c r="AS1055" s="7702"/>
      <c r="AT1055" s="7702"/>
      <c r="AU1055" s="7702"/>
      <c r="AV1055" s="7702"/>
      <c r="AW1055" s="7702"/>
      <c r="AX1055" s="7702"/>
      <c r="AY1055" s="7702"/>
      <c r="AZ1055" s="7702"/>
      <c r="BA1055" s="7702"/>
      <c r="BB1055" s="7702"/>
      <c r="BC1055" s="7702"/>
      <c r="BD1055" s="7702"/>
      <c r="BE1055" s="7702"/>
      <c r="BF1055" s="7702"/>
      <c r="BG1055" s="7702"/>
      <c r="BH1055" s="7702"/>
      <c r="BI1055" s="7702"/>
      <c r="BJ1055" s="7702"/>
      <c r="BK1055" s="7702"/>
      <c r="BL1055" s="7702"/>
      <c r="BM1055" s="7702"/>
      <c r="BN1055" s="7702"/>
      <c r="BO1055" s="7702"/>
      <c r="BP1055" s="7702"/>
      <c r="BQ1055" s="7702"/>
      <c r="BR1055" s="7702"/>
      <c r="BS1055" s="8293"/>
      <c r="BT1055" s="7736"/>
      <c r="BU1055" s="7757">
        <f>CB1029</f>
        <v>0</v>
      </c>
      <c r="BV1055" s="7730">
        <f>BU1038</f>
        <v>0</v>
      </c>
      <c r="BW1055" s="7731" t="str">
        <f>CB1035</f>
        <v>Head</v>
      </c>
      <c r="BX1055" s="7731" t="inlineStr">
        <is>
          <t>10 gr.</t>
        </is>
      </c>
      <c r="BY1055" s="7730">
        <f>BV1051</f>
        <v>0</v>
      </c>
      <c r="BZ1055" s="7728">
        <f>BV1047</f>
        <v>0</v>
      </c>
      <c r="CA1055" s="7728">
        <f t="shared" si="126"/>
        <v>7.01</v>
      </c>
      <c r="CB1055" s="7728">
        <f t="shared" si="127"/>
        <v>0</v>
      </c>
      <c r="CC1055" s="7734">
        <f t="shared" si="128"/>
        <v>-100</v>
      </c>
      <c r="CD1055" s="7796"/>
      <c r="CE1055" s="7795"/>
      <c r="CF1055" s="7795"/>
      <c r="CG1055" s="7795"/>
      <c r="CH1055" s="7795"/>
      <c r="CI1055" s="7795"/>
      <c r="CJ1055" s="7795"/>
      <c r="CK1055" s="7795"/>
      <c r="CL1055" s="7786"/>
      <c r="CM1055" s="7786"/>
      <c r="CN1055" s="7786"/>
      <c r="CO1055" s="7786"/>
      <c r="CP1055" s="7786"/>
      <c r="CQ1055" s="7786"/>
      <c r="CR1055" s="7786"/>
      <c r="CS1055" s="7786"/>
      <c r="CT1055" s="7786"/>
      <c r="CU1055" s="7786"/>
      <c r="CV1055" s="7702"/>
      <c r="CW1055" s="7702"/>
      <c r="CX1055" s="7702"/>
      <c r="CY1055" s="7702"/>
      <c r="CZ1055" s="7702"/>
    </row>
    <row r="1056" spans="1:104" ht="13.5" thickBot="1" x14ac:dyDescent="0.25">
      <c r="A1056" s="7699"/>
      <c r="B1056" s="7699"/>
      <c r="C1056" s="7702"/>
      <c r="D1056" s="7702"/>
      <c r="E1056" s="7702"/>
      <c r="F1056" s="7702"/>
      <c r="G1056" s="7702"/>
      <c r="H1056" s="7702"/>
      <c r="I1056" s="7702"/>
      <c r="J1056" s="7702"/>
      <c r="K1056" s="7702"/>
      <c r="L1056" s="7702"/>
      <c r="M1056" s="7702"/>
      <c r="N1056" s="7702"/>
      <c r="O1056" s="7702"/>
      <c r="P1056" s="7702"/>
      <c r="Q1056" s="7702"/>
      <c r="R1056" s="7702"/>
      <c r="S1056" s="7702"/>
      <c r="T1056" s="7702"/>
      <c r="U1056" s="7702"/>
      <c r="V1056" s="7702"/>
      <c r="W1056" s="7702"/>
      <c r="X1056" s="7702"/>
      <c r="Y1056" s="7702"/>
      <c r="Z1056" s="7702"/>
      <c r="AA1056" s="7702"/>
      <c r="AB1056" s="7702"/>
      <c r="AC1056" s="7702"/>
      <c r="AD1056" s="7702"/>
      <c r="AE1056" s="7702"/>
      <c r="AF1056" s="7702"/>
      <c r="AG1056" s="7702"/>
      <c r="AH1056" s="7702"/>
      <c r="AI1056" s="7702"/>
      <c r="AJ1056" s="7702"/>
      <c r="AK1056" s="7702"/>
      <c r="AL1056" s="7702"/>
      <c r="AM1056" s="7702"/>
      <c r="AN1056" s="7702"/>
      <c r="AO1056" s="7702"/>
      <c r="AP1056" s="7702"/>
      <c r="AQ1056" s="7702"/>
      <c r="AR1056" s="7702"/>
      <c r="AS1056" s="7702"/>
      <c r="AT1056" s="7702"/>
      <c r="AU1056" s="7702"/>
      <c r="AV1056" s="7702"/>
      <c r="AW1056" s="7702"/>
      <c r="AX1056" s="7702"/>
      <c r="AY1056" s="7702"/>
      <c r="AZ1056" s="7702"/>
      <c r="BA1056" s="7702"/>
      <c r="BB1056" s="7702"/>
      <c r="BC1056" s="7702"/>
      <c r="BD1056" s="7702"/>
      <c r="BE1056" s="7702"/>
      <c r="BF1056" s="7702"/>
      <c r="BG1056" s="7702"/>
      <c r="BH1056" s="7702"/>
      <c r="BI1056" s="7702"/>
      <c r="BJ1056" s="7702"/>
      <c r="BK1056" s="7702"/>
      <c r="BL1056" s="7702"/>
      <c r="BM1056" s="7702"/>
      <c r="BN1056" s="7702"/>
      <c r="BO1056" s="7702"/>
      <c r="BP1056" s="7702"/>
      <c r="BQ1056" s="7702"/>
      <c r="BR1056" s="7702"/>
      <c r="BS1056" s="8294"/>
      <c r="BT1056" s="7737"/>
      <c r="BU1056" s="7787"/>
      <c r="BV1056" s="7788"/>
      <c r="BW1056" s="7789"/>
      <c r="BX1056" s="7790"/>
      <c r="BY1056" s="7791"/>
      <c r="BZ1056" s="7789"/>
      <c r="CA1056" s="7790"/>
      <c r="CB1056" s="7792"/>
      <c r="CC1056" s="7793"/>
      <c r="CD1056" s="7796"/>
      <c r="CE1056" s="7795"/>
      <c r="CF1056" s="7795"/>
      <c r="CG1056" s="7795"/>
      <c r="CH1056" s="7795"/>
      <c r="CI1056" s="7795"/>
      <c r="CJ1056" s="7795"/>
      <c r="CK1056" s="7795"/>
      <c r="CL1056" s="7786"/>
      <c r="CM1056" s="7786"/>
      <c r="CN1056" s="7786"/>
      <c r="CO1056" s="7786"/>
      <c r="CP1056" s="7786"/>
      <c r="CQ1056" s="7786"/>
      <c r="CR1056" s="7786"/>
      <c r="CS1056" s="7786"/>
      <c r="CT1056" s="7786"/>
      <c r="CU1056" s="7786"/>
      <c r="CV1056" s="7702"/>
      <c r="CW1056" s="7702"/>
      <c r="CX1056" s="7702"/>
      <c r="CY1056" s="7702"/>
      <c r="CZ1056" s="7702"/>
    </row>
    <row r="1057" spans="1:104" x14ac:dyDescent="0.2">
      <c r="A1057" s="7699"/>
      <c r="B1057" s="7699"/>
      <c r="C1057" s="7702"/>
      <c r="D1057" s="7702"/>
      <c r="E1057" s="7702"/>
      <c r="F1057" s="7702"/>
      <c r="G1057" s="7702"/>
      <c r="H1057" s="7702"/>
      <c r="I1057" s="7702"/>
      <c r="J1057" s="7702"/>
      <c r="K1057" s="7702"/>
      <c r="L1057" s="7702"/>
      <c r="M1057" s="7702"/>
      <c r="N1057" s="7702"/>
      <c r="O1057" s="7702"/>
      <c r="P1057" s="7702"/>
      <c r="Q1057" s="7702"/>
      <c r="R1057" s="7702"/>
      <c r="S1057" s="7702"/>
      <c r="T1057" s="7702"/>
      <c r="U1057" s="7702"/>
      <c r="V1057" s="7702"/>
      <c r="W1057" s="7702"/>
      <c r="X1057" s="7702"/>
      <c r="Y1057" s="7702"/>
      <c r="Z1057" s="7702"/>
      <c r="AA1057" s="7702"/>
      <c r="AB1057" s="7702"/>
      <c r="AC1057" s="7702"/>
      <c r="AD1057" s="7702"/>
      <c r="AE1057" s="7702"/>
      <c r="AF1057" s="7702"/>
      <c r="AG1057" s="7702"/>
      <c r="AH1057" s="7702"/>
      <c r="AI1057" s="7702"/>
      <c r="AJ1057" s="7702"/>
      <c r="AK1057" s="7702"/>
      <c r="AL1057" s="7702"/>
      <c r="AM1057" s="7702"/>
      <c r="AN1057" s="7702"/>
      <c r="AO1057" s="7702"/>
      <c r="AP1057" s="7702"/>
      <c r="AQ1057" s="7702"/>
      <c r="AR1057" s="7702"/>
      <c r="AS1057" s="7702"/>
      <c r="AT1057" s="7702"/>
      <c r="AU1057" s="7702"/>
      <c r="AV1057" s="7702"/>
      <c r="AW1057" s="7702"/>
      <c r="AX1057" s="7702"/>
      <c r="AY1057" s="7702"/>
      <c r="AZ1057" s="7702"/>
      <c r="BA1057" s="7702"/>
      <c r="BB1057" s="7702"/>
      <c r="BC1057" s="7702"/>
      <c r="BD1057" s="7702"/>
      <c r="BE1057" s="7702"/>
      <c r="BF1057" s="7702"/>
      <c r="BG1057" s="7702"/>
      <c r="BH1057" s="7702"/>
      <c r="BI1057" s="7702"/>
      <c r="BJ1057" s="7702"/>
      <c r="BK1057" s="7702"/>
      <c r="BL1057" s="7702"/>
      <c r="BM1057" s="7702"/>
      <c r="BN1057" s="7702"/>
      <c r="BO1057" s="7702"/>
      <c r="BP1057" s="7702"/>
      <c r="BQ1057" s="7702"/>
      <c r="BR1057" s="7702"/>
      <c r="BS1057" s="7702"/>
      <c r="BT1057" s="7702"/>
      <c r="BU1057" s="7702"/>
      <c r="BV1057" s="7702"/>
      <c r="BW1057" s="7702"/>
      <c r="BX1057" s="7702"/>
      <c r="BY1057" s="7702"/>
      <c r="BZ1057" s="7702"/>
      <c r="CA1057" s="7998"/>
      <c r="CB1057" s="7702"/>
      <c r="CC1057" s="7702"/>
      <c r="CD1057" s="7795"/>
      <c r="CE1057" s="7795"/>
      <c r="CF1057" s="7795"/>
      <c r="CG1057" s="7795"/>
      <c r="CH1057" s="7795"/>
      <c r="CI1057" s="7795"/>
      <c r="CJ1057" s="7795"/>
      <c r="CK1057" s="7795"/>
      <c r="CL1057" s="7786"/>
      <c r="CM1057" s="7786"/>
      <c r="CN1057" s="7786"/>
      <c r="CO1057" s="7786"/>
      <c r="CP1057" s="7786"/>
      <c r="CQ1057" s="7786"/>
      <c r="CR1057" s="7786"/>
      <c r="CS1057" s="7786"/>
      <c r="CT1057" s="7786"/>
      <c r="CU1057" s="7786"/>
      <c r="CV1057" s="7702"/>
      <c r="CW1057" s="7702"/>
      <c r="CX1057" s="7702"/>
      <c r="CY1057" s="7702"/>
      <c r="CZ1057" s="7702"/>
    </row>
    <row r="1058" spans="1:104" ht="13.5" thickBot="1" x14ac:dyDescent="0.25">
      <c r="A1058" s="7699"/>
      <c r="B1058" s="7699"/>
      <c r="C1058" s="7702"/>
      <c r="D1058" s="7702"/>
      <c r="E1058" s="7702"/>
      <c r="F1058" s="7702"/>
      <c r="G1058" s="7702"/>
      <c r="H1058" s="7702"/>
      <c r="I1058" s="7702"/>
      <c r="J1058" s="7702"/>
      <c r="K1058" s="7702"/>
      <c r="L1058" s="7702"/>
      <c r="M1058" s="7702"/>
      <c r="N1058" s="7702"/>
      <c r="O1058" s="7702"/>
      <c r="P1058" s="7702"/>
      <c r="Q1058" s="7702"/>
      <c r="R1058" s="7702"/>
      <c r="S1058" s="7702"/>
      <c r="T1058" s="7702"/>
      <c r="U1058" s="7702"/>
      <c r="V1058" s="7702"/>
      <c r="W1058" s="7702"/>
      <c r="X1058" s="7702"/>
      <c r="Y1058" s="7702"/>
      <c r="Z1058" s="7702"/>
      <c r="AA1058" s="7702"/>
      <c r="AB1058" s="7702"/>
      <c r="AC1058" s="7702"/>
      <c r="AD1058" s="7702"/>
      <c r="AE1058" s="7702"/>
      <c r="AF1058" s="7702"/>
      <c r="AG1058" s="7702"/>
      <c r="AH1058" s="7702"/>
      <c r="AI1058" s="7702"/>
      <c r="AJ1058" s="7702"/>
      <c r="AK1058" s="7702"/>
      <c r="AL1058" s="7702"/>
      <c r="AM1058" s="7702"/>
      <c r="AN1058" s="7702"/>
      <c r="AO1058" s="7702"/>
      <c r="AP1058" s="7702"/>
      <c r="AQ1058" s="7702"/>
      <c r="AR1058" s="7702"/>
      <c r="AS1058" s="7702"/>
      <c r="AT1058" s="7702"/>
      <c r="AU1058" s="7702"/>
      <c r="AV1058" s="7702"/>
      <c r="AW1058" s="7702"/>
      <c r="AX1058" s="7702"/>
      <c r="AY1058" s="7702"/>
      <c r="AZ1058" s="7702"/>
      <c r="BA1058" s="7702"/>
      <c r="BB1058" s="7702"/>
      <c r="BC1058" s="7702"/>
      <c r="BD1058" s="7702"/>
      <c r="BE1058" s="7702"/>
      <c r="BF1058" s="7702"/>
      <c r="BG1058" s="7702"/>
      <c r="BH1058" s="7702"/>
      <c r="BI1058" s="7702"/>
      <c r="BJ1058" s="7702"/>
      <c r="BK1058" s="7702"/>
      <c r="BL1058" s="7702"/>
      <c r="BM1058" s="7702"/>
      <c r="BN1058" s="7702"/>
      <c r="BO1058" s="7702"/>
      <c r="BP1058" s="7702"/>
      <c r="BQ1058" s="7702"/>
      <c r="BR1058" s="7702"/>
      <c r="BS1058" s="7702"/>
      <c r="BT1058" s="7702"/>
      <c r="BU1058" s="7702"/>
      <c r="BV1058" s="7702"/>
      <c r="BW1058" s="7702"/>
      <c r="BX1058" s="7702"/>
      <c r="BY1058" s="7702"/>
      <c r="BZ1058" s="7702"/>
      <c r="CA1058" s="7998"/>
      <c r="CB1058" s="7702"/>
      <c r="CC1058" s="7702"/>
      <c r="CD1058" s="7795"/>
      <c r="CE1058" s="7795"/>
      <c r="CF1058" s="7795"/>
      <c r="CG1058" s="7795"/>
      <c r="CH1058" s="7795"/>
      <c r="CI1058" s="7795"/>
      <c r="CJ1058" s="7795"/>
      <c r="CK1058" s="7795"/>
      <c r="CL1058" s="7786"/>
      <c r="CM1058" s="7786"/>
      <c r="CN1058" s="7786"/>
      <c r="CO1058" s="7786"/>
      <c r="CP1058" s="7786"/>
      <c r="CQ1058" s="7786"/>
      <c r="CR1058" s="7786"/>
      <c r="CS1058" s="7786"/>
      <c r="CT1058" s="7786"/>
      <c r="CU1058" s="7786"/>
      <c r="CV1058" s="7702"/>
      <c r="CW1058" s="7702"/>
      <c r="CX1058" s="7702"/>
      <c r="CY1058" s="7702"/>
      <c r="CZ1058" s="7702"/>
    </row>
    <row r="1059" spans="1:104" ht="13.5" customHeight="1" thickBot="1" x14ac:dyDescent="0.25">
      <c r="A1059" s="7699"/>
      <c r="B1059" s="7699"/>
      <c r="C1059" s="7702"/>
      <c r="D1059" s="7702"/>
      <c r="E1059" s="7702"/>
      <c r="F1059" s="7702"/>
      <c r="G1059" s="7702"/>
      <c r="H1059" s="7702"/>
      <c r="I1059" s="7702"/>
      <c r="J1059" s="7702"/>
      <c r="K1059" s="7702"/>
      <c r="L1059" s="7702"/>
      <c r="M1059" s="7702"/>
      <c r="N1059" s="7702"/>
      <c r="O1059" s="7702"/>
      <c r="P1059" s="7702"/>
      <c r="Q1059" s="7702"/>
      <c r="R1059" s="7702"/>
      <c r="S1059" s="7702"/>
      <c r="T1059" s="7702"/>
      <c r="U1059" s="7702"/>
      <c r="V1059" s="7702"/>
      <c r="W1059" s="7702"/>
      <c r="X1059" s="7702"/>
      <c r="Y1059" s="7702"/>
      <c r="Z1059" s="7702"/>
      <c r="AA1059" s="7702"/>
      <c r="AB1059" s="7702"/>
      <c r="AC1059" s="7702"/>
      <c r="AD1059" s="7702"/>
      <c r="AE1059" s="7702"/>
      <c r="AF1059" s="7702"/>
      <c r="AG1059" s="7702"/>
      <c r="AH1059" s="7702"/>
      <c r="AI1059" s="7702"/>
      <c r="AJ1059" s="7702"/>
      <c r="AK1059" s="7702"/>
      <c r="AL1059" s="7702"/>
      <c r="AM1059" s="7702"/>
      <c r="AN1059" s="7702"/>
      <c r="AO1059" s="7702"/>
      <c r="AP1059" s="7702"/>
      <c r="AQ1059" s="7702"/>
      <c r="AR1059" s="7702"/>
      <c r="AS1059" s="7702"/>
      <c r="AT1059" s="7702"/>
      <c r="AU1059" s="7702"/>
      <c r="AV1059" s="7702"/>
      <c r="AW1059" s="7702"/>
      <c r="AX1059" s="7702"/>
      <c r="AY1059" s="7702"/>
      <c r="AZ1059" s="7702"/>
      <c r="BA1059" s="7702"/>
      <c r="BB1059" s="7702"/>
      <c r="BC1059" s="7702"/>
      <c r="BD1059" s="7702"/>
      <c r="BE1059" s="7702"/>
      <c r="BF1059" s="7702"/>
      <c r="BG1059" s="7702"/>
      <c r="BH1059" s="7702"/>
      <c r="BI1059" s="7702"/>
      <c r="BJ1059" s="7702"/>
      <c r="BK1059" s="7702"/>
      <c r="BL1059" s="7702"/>
      <c r="BM1059" s="7702"/>
      <c r="BN1059" s="7702"/>
      <c r="BO1059" s="7702"/>
      <c r="BP1059" s="7702"/>
      <c r="BQ1059" s="7702"/>
      <c r="BR1059" s="7702"/>
      <c r="BS1059" s="8292" t="str">
        <f>CONCATENATE(BU1069," MHz")</f>
        <v xml:space="preserve"> MHz</v>
      </c>
      <c r="BT1059" s="7710"/>
      <c r="BU1059" s="7706"/>
      <c r="BV1059" s="7706"/>
      <c r="BW1059" s="7706"/>
      <c r="BX1059" s="7706"/>
      <c r="BY1059" s="7706"/>
      <c r="BZ1059" s="7706"/>
      <c r="CA1059" s="7996"/>
      <c r="CB1059" s="7706"/>
      <c r="CC1059" s="7707"/>
      <c r="CD1059" s="7812">
        <f>IF(CB1066="Head",LOOKUP(CD1061,$CI$42:$CI$85,$CG$42:$CG$85),IF(CB1066="Body",LOOKUP(CD1061,$CI$42:$CI$81,$CH$42:$CH$85),""))</f>
        <v>10.9</v>
      </c>
      <c r="CE1059" s="7795"/>
      <c r="CF1059" s="7795"/>
      <c r="CG1059" s="7795"/>
      <c r="CH1059" s="7795"/>
      <c r="CI1059" s="7795"/>
      <c r="CJ1059" s="7795"/>
      <c r="CK1059" s="7795"/>
      <c r="CL1059" s="7786"/>
      <c r="CM1059" s="7786"/>
      <c r="CN1059" s="7786"/>
      <c r="CO1059" s="7786"/>
      <c r="CP1059" s="7786"/>
      <c r="CQ1059" s="7786"/>
      <c r="CR1059" s="7786"/>
      <c r="CS1059" s="7786"/>
      <c r="CT1059" s="7786"/>
      <c r="CU1059" s="7786"/>
      <c r="CV1059" s="7702"/>
      <c r="CW1059" s="7702"/>
      <c r="CX1059" s="7702"/>
      <c r="CY1059" s="7702"/>
      <c r="CZ1059" s="7702"/>
    </row>
    <row r="1060" spans="1:104" ht="13.5" thickBot="1" x14ac:dyDescent="0.25">
      <c r="A1060" s="7699"/>
      <c r="B1060" s="7699"/>
      <c r="C1060" s="7702"/>
      <c r="D1060" s="7702"/>
      <c r="E1060" s="7702"/>
      <c r="F1060" s="7702"/>
      <c r="G1060" s="7702"/>
      <c r="H1060" s="7702"/>
      <c r="I1060" s="7702"/>
      <c r="J1060" s="7702"/>
      <c r="K1060" s="7702"/>
      <c r="L1060" s="7702"/>
      <c r="M1060" s="7702"/>
      <c r="N1060" s="7702"/>
      <c r="O1060" s="7702"/>
      <c r="P1060" s="7702"/>
      <c r="Q1060" s="7702"/>
      <c r="R1060" s="7702"/>
      <c r="S1060" s="7702"/>
      <c r="T1060" s="7702"/>
      <c r="U1060" s="7702"/>
      <c r="V1060" s="7702"/>
      <c r="W1060" s="7702"/>
      <c r="X1060" s="7702"/>
      <c r="Y1060" s="7702"/>
      <c r="Z1060" s="7702"/>
      <c r="AA1060" s="7702"/>
      <c r="AB1060" s="7702"/>
      <c r="AC1060" s="7702"/>
      <c r="AD1060" s="7702"/>
      <c r="AE1060" s="7702"/>
      <c r="AF1060" s="7702"/>
      <c r="AG1060" s="7702"/>
      <c r="AH1060" s="7702"/>
      <c r="AI1060" s="7702"/>
      <c r="AJ1060" s="7702"/>
      <c r="AK1060" s="7702"/>
      <c r="AL1060" s="7702"/>
      <c r="AM1060" s="7702"/>
      <c r="AN1060" s="7702"/>
      <c r="AO1060" s="7702"/>
      <c r="AP1060" s="7702"/>
      <c r="AQ1060" s="7702"/>
      <c r="AR1060" s="7702"/>
      <c r="AS1060" s="7702"/>
      <c r="AT1060" s="7702"/>
      <c r="AU1060" s="7702"/>
      <c r="AV1060" s="7702"/>
      <c r="AW1060" s="7702"/>
      <c r="AX1060" s="7702"/>
      <c r="AY1060" s="7702"/>
      <c r="AZ1060" s="7702"/>
      <c r="BA1060" s="7702"/>
      <c r="BB1060" s="7702"/>
      <c r="BC1060" s="7702"/>
      <c r="BD1060" s="7702"/>
      <c r="BE1060" s="7702"/>
      <c r="BF1060" s="7702"/>
      <c r="BG1060" s="7702"/>
      <c r="BH1060" s="7702"/>
      <c r="BI1060" s="7702"/>
      <c r="BJ1060" s="7702"/>
      <c r="BK1060" s="7702"/>
      <c r="BL1060" s="7702"/>
      <c r="BM1060" s="7702"/>
      <c r="BN1060" s="7702"/>
      <c r="BO1060" s="7702"/>
      <c r="BP1060" s="7702"/>
      <c r="BQ1060" s="7702"/>
      <c r="BR1060" s="7702"/>
      <c r="BS1060" s="8293"/>
      <c r="BT1060" s="7705"/>
      <c r="BU1060" s="7678" t="inlineStr">
        <is>
          <t>Calentamiento:</t>
        </is>
      </c>
      <c r="BV1060" s="7717"/>
      <c r="BW1060" s="7702"/>
      <c r="BX1060" s="7679" t="inlineStr">
        <is>
          <t>Temperatura:</t>
        </is>
      </c>
      <c r="BY1060" s="7721" t="e">
        <f>AVERAGE(BW1063:BW1064)</f>
        <v>#DIV/0!</v>
      </c>
      <c r="BZ1060" s="7702"/>
      <c r="CA1060" s="7997" t="inlineStr">
        <is>
          <t>Fecha (yyyy-mm-dd hh:mm:ss):</t>
        </is>
      </c>
      <c r="CB1060" s="7815"/>
      <c r="CC1060" s="7708"/>
      <c r="CD1060" s="7813">
        <f>IF(CB1066="Head",INDEX($CG$42:$CG$85,MATCH(CD1059,$CG$42:$CG$85,0)+1),IF(CB1066="Body",INDEX($CH$42:$CH$85,MATCH(CD1059,$CH$42:$CH$85,0)+1)))</f>
        <v>7.01</v>
      </c>
      <c r="CE1060" s="7795"/>
      <c r="CF1060" s="7795"/>
      <c r="CG1060" s="7795"/>
      <c r="CH1060" s="7795"/>
      <c r="CI1060" s="7795"/>
      <c r="CJ1060" s="7795"/>
      <c r="CK1060" s="7795"/>
      <c r="CL1060" s="7786"/>
      <c r="CM1060" s="7786"/>
      <c r="CN1060" s="7786"/>
      <c r="CO1060" s="7786"/>
      <c r="CP1060" s="7786"/>
      <c r="CQ1060" s="7786"/>
      <c r="CR1060" s="7786"/>
      <c r="CS1060" s="7786"/>
      <c r="CT1060" s="7786"/>
      <c r="CU1060" s="7786"/>
      <c r="CV1060" s="7702"/>
      <c r="CW1060" s="7702"/>
      <c r="CX1060" s="7702"/>
      <c r="CY1060" s="7702"/>
      <c r="CZ1060" s="7702"/>
    </row>
    <row r="1061" spans="1:104" ht="13.5" thickBot="1" x14ac:dyDescent="0.25">
      <c r="A1061" s="7699"/>
      <c r="B1061" s="7699"/>
      <c r="C1061" s="7702"/>
      <c r="D1061" s="7702"/>
      <c r="E1061" s="7702"/>
      <c r="F1061" s="7702"/>
      <c r="G1061" s="7702"/>
      <c r="H1061" s="7702"/>
      <c r="I1061" s="7702"/>
      <c r="J1061" s="7702"/>
      <c r="K1061" s="7702"/>
      <c r="L1061" s="7702"/>
      <c r="M1061" s="7702"/>
      <c r="N1061" s="7702"/>
      <c r="O1061" s="7702"/>
      <c r="P1061" s="7702"/>
      <c r="Q1061" s="7702"/>
      <c r="R1061" s="7702"/>
      <c r="S1061" s="7702"/>
      <c r="T1061" s="7702"/>
      <c r="U1061" s="7702"/>
      <c r="V1061" s="7702"/>
      <c r="W1061" s="7702"/>
      <c r="X1061" s="7702"/>
      <c r="Y1061" s="7702"/>
      <c r="Z1061" s="7702"/>
      <c r="AA1061" s="7702"/>
      <c r="AB1061" s="7702"/>
      <c r="AC1061" s="7702"/>
      <c r="AD1061" s="7702"/>
      <c r="AE1061" s="7702"/>
      <c r="AF1061" s="7702"/>
      <c r="AG1061" s="7702"/>
      <c r="AH1061" s="7702"/>
      <c r="AI1061" s="7702"/>
      <c r="AJ1061" s="7702"/>
      <c r="AK1061" s="7702"/>
      <c r="AL1061" s="7702"/>
      <c r="AM1061" s="7702"/>
      <c r="AN1061" s="7702"/>
      <c r="AO1061" s="7702"/>
      <c r="AP1061" s="7702"/>
      <c r="AQ1061" s="7702"/>
      <c r="AR1061" s="7702"/>
      <c r="AS1061" s="7702"/>
      <c r="AT1061" s="7702"/>
      <c r="AU1061" s="7702"/>
      <c r="AV1061" s="7702"/>
      <c r="AW1061" s="7702"/>
      <c r="AX1061" s="7702"/>
      <c r="AY1061" s="7702"/>
      <c r="AZ1061" s="7702"/>
      <c r="BA1061" s="7702"/>
      <c r="BB1061" s="7702"/>
      <c r="BC1061" s="7702"/>
      <c r="BD1061" s="7702"/>
      <c r="BE1061" s="7702"/>
      <c r="BF1061" s="7702"/>
      <c r="BG1061" s="7702"/>
      <c r="BH1061" s="7702"/>
      <c r="BI1061" s="7702"/>
      <c r="BJ1061" s="7702"/>
      <c r="BK1061" s="7702"/>
      <c r="BL1061" s="7702"/>
      <c r="BM1061" s="7702"/>
      <c r="BN1061" s="7702"/>
      <c r="BO1061" s="7702"/>
      <c r="BP1061" s="7702"/>
      <c r="BQ1061" s="7702"/>
      <c r="BR1061" s="7702"/>
      <c r="BS1061" s="8293"/>
      <c r="BT1061" s="7705"/>
      <c r="BU1061" s="7702"/>
      <c r="BV1061" s="7702"/>
      <c r="BW1061" s="7702"/>
      <c r="BX1061" s="7702"/>
      <c r="BY1061" s="7702"/>
      <c r="BZ1061" s="7702"/>
      <c r="CA1061" s="7998"/>
      <c r="CB1061" s="7702"/>
      <c r="CC1061" s="7708"/>
      <c r="CD1061" s="7814">
        <f>MATCH(CB1062,$CF$15:$CF$36,0)</f>
        <v>3</v>
      </c>
      <c r="CE1061" s="7795"/>
      <c r="CF1061" s="7795"/>
      <c r="CG1061" s="7795"/>
      <c r="CH1061" s="7795"/>
      <c r="CI1061" s="7795"/>
      <c r="CJ1061" s="7795"/>
      <c r="CK1061" s="7795"/>
      <c r="CL1061" s="7786"/>
      <c r="CM1061" s="7786"/>
      <c r="CN1061" s="7786"/>
      <c r="CO1061" s="7786"/>
      <c r="CP1061" s="7786"/>
      <c r="CQ1061" s="7786"/>
      <c r="CR1061" s="7786"/>
      <c r="CS1061" s="7786"/>
      <c r="CT1061" s="7786"/>
      <c r="CU1061" s="7786"/>
      <c r="CV1061" s="7702"/>
      <c r="CW1061" s="7702"/>
      <c r="CX1061" s="7702"/>
      <c r="CY1061" s="7702"/>
      <c r="CZ1061" s="7702"/>
    </row>
    <row r="1062" spans="1:104" ht="13.5" thickBot="1" x14ac:dyDescent="0.25">
      <c r="A1062" s="7699"/>
      <c r="B1062" s="7699"/>
      <c r="C1062" s="7702"/>
      <c r="D1062" s="7702"/>
      <c r="E1062" s="7702"/>
      <c r="F1062" s="7702"/>
      <c r="G1062" s="7702"/>
      <c r="H1062" s="7702"/>
      <c r="I1062" s="7702"/>
      <c r="J1062" s="7702"/>
      <c r="K1062" s="7702"/>
      <c r="L1062" s="7702"/>
      <c r="M1062" s="7702"/>
      <c r="N1062" s="7702"/>
      <c r="O1062" s="7702"/>
      <c r="P1062" s="7702"/>
      <c r="Q1062" s="7702"/>
      <c r="R1062" s="7702"/>
      <c r="S1062" s="7702"/>
      <c r="T1062" s="7702"/>
      <c r="U1062" s="7702"/>
      <c r="V1062" s="7702"/>
      <c r="W1062" s="7702"/>
      <c r="X1062" s="7702"/>
      <c r="Y1062" s="7702"/>
      <c r="Z1062" s="7702"/>
      <c r="AA1062" s="7702"/>
      <c r="AB1062" s="7702"/>
      <c r="AC1062" s="7702"/>
      <c r="AD1062" s="7702"/>
      <c r="AE1062" s="7702"/>
      <c r="AF1062" s="7702"/>
      <c r="AG1062" s="7702"/>
      <c r="AH1062" s="7702"/>
      <c r="AI1062" s="7702"/>
      <c r="AJ1062" s="7702"/>
      <c r="AK1062" s="7702"/>
      <c r="AL1062" s="7702"/>
      <c r="AM1062" s="7702"/>
      <c r="AN1062" s="7702"/>
      <c r="AO1062" s="7702"/>
      <c r="AP1062" s="7702"/>
      <c r="AQ1062" s="7702"/>
      <c r="AR1062" s="7702"/>
      <c r="AS1062" s="7702"/>
      <c r="AT1062" s="7702"/>
      <c r="AU1062" s="7702"/>
      <c r="AV1062" s="7702"/>
      <c r="AW1062" s="7702"/>
      <c r="AX1062" s="7702"/>
      <c r="AY1062" s="7702"/>
      <c r="AZ1062" s="7702"/>
      <c r="BA1062" s="7702"/>
      <c r="BB1062" s="7702"/>
      <c r="BC1062" s="7702"/>
      <c r="BD1062" s="7702"/>
      <c r="BE1062" s="7702"/>
      <c r="BF1062" s="7702"/>
      <c r="BG1062" s="7702"/>
      <c r="BH1062" s="7702"/>
      <c r="BI1062" s="7702"/>
      <c r="BJ1062" s="7702"/>
      <c r="BK1062" s="7702"/>
      <c r="BL1062" s="7702"/>
      <c r="BM1062" s="7702"/>
      <c r="BN1062" s="7702"/>
      <c r="BO1062" s="7702"/>
      <c r="BP1062" s="7702"/>
      <c r="BQ1062" s="7702"/>
      <c r="BR1062" s="7702"/>
      <c r="BS1062" s="8293"/>
      <c r="BT1062" s="7705"/>
      <c r="BU1062" s="7671"/>
      <c r="BV1062" s="7740" t="inlineStr">
        <is>
          <t>Hora</t>
        </is>
      </c>
      <c r="BW1062" s="7741" t="inlineStr">
        <is>
          <t>Temperatura (ºC)</t>
        </is>
      </c>
      <c r="BX1062" s="7742" t="inlineStr">
        <is>
          <t>Humedad (%)</t>
        </is>
      </c>
      <c r="BY1062" s="7681" t="inlineStr">
        <is>
          <t>Temperatura Liq (ºC)</t>
        </is>
      </c>
      <c r="BZ1062" s="7702"/>
      <c r="CA1062" s="7679" t="inlineStr">
        <is>
          <t>Dipolo:</t>
        </is>
      </c>
      <c r="CB1062" s="7999" t="inlineStr">
        <is>
          <t>D900V2 - SN 1d007</t>
        </is>
      </c>
      <c r="CC1062" s="7708"/>
      <c r="CD1062" s="7796"/>
      <c r="CE1062" s="7795"/>
      <c r="CF1062" s="7795"/>
      <c r="CG1062" s="7795"/>
      <c r="CH1062" s="7795"/>
      <c r="CI1062" s="7795"/>
      <c r="CJ1062" s="7795"/>
      <c r="CK1062" s="7795"/>
      <c r="CL1062" s="7786"/>
      <c r="CM1062" s="7786"/>
      <c r="CN1062" s="7786"/>
      <c r="CO1062" s="7786"/>
      <c r="CP1062" s="7786"/>
      <c r="CQ1062" s="7786"/>
      <c r="CR1062" s="7786"/>
      <c r="CS1062" s="7786"/>
      <c r="CT1062" s="7786"/>
      <c r="CU1062" s="7786"/>
      <c r="CV1062" s="7702"/>
      <c r="CW1062" s="7702"/>
      <c r="CX1062" s="7702"/>
      <c r="CY1062" s="7702"/>
      <c r="CZ1062" s="7702"/>
    </row>
    <row r="1063" spans="1:104" ht="13.5" thickBot="1" x14ac:dyDescent="0.25">
      <c r="A1063" s="7699"/>
      <c r="B1063" s="7699"/>
      <c r="C1063" s="7702"/>
      <c r="D1063" s="7702"/>
      <c r="E1063" s="7702"/>
      <c r="F1063" s="7702"/>
      <c r="G1063" s="7702"/>
      <c r="H1063" s="7702"/>
      <c r="I1063" s="7702"/>
      <c r="J1063" s="7702"/>
      <c r="K1063" s="7702"/>
      <c r="L1063" s="7702"/>
      <c r="M1063" s="7702"/>
      <c r="N1063" s="7702"/>
      <c r="O1063" s="7702"/>
      <c r="P1063" s="7702"/>
      <c r="Q1063" s="7702"/>
      <c r="R1063" s="7702"/>
      <c r="S1063" s="7702"/>
      <c r="T1063" s="7702"/>
      <c r="U1063" s="7702"/>
      <c r="V1063" s="7702"/>
      <c r="W1063" s="7702"/>
      <c r="X1063" s="7702"/>
      <c r="Y1063" s="7702"/>
      <c r="Z1063" s="7702"/>
      <c r="AA1063" s="7702"/>
      <c r="AB1063" s="7702"/>
      <c r="AC1063" s="7702"/>
      <c r="AD1063" s="7702"/>
      <c r="AE1063" s="7702"/>
      <c r="AF1063" s="7702"/>
      <c r="AG1063" s="7702"/>
      <c r="AH1063" s="7702"/>
      <c r="AI1063" s="7702"/>
      <c r="AJ1063" s="7702"/>
      <c r="AK1063" s="7702"/>
      <c r="AL1063" s="7702"/>
      <c r="AM1063" s="7702"/>
      <c r="AN1063" s="7702"/>
      <c r="AO1063" s="7702"/>
      <c r="AP1063" s="7702"/>
      <c r="AQ1063" s="7702"/>
      <c r="AR1063" s="7702"/>
      <c r="AS1063" s="7702"/>
      <c r="AT1063" s="7702"/>
      <c r="AU1063" s="7702"/>
      <c r="AV1063" s="7702"/>
      <c r="AW1063" s="7702"/>
      <c r="AX1063" s="7702"/>
      <c r="AY1063" s="7702"/>
      <c r="AZ1063" s="7702"/>
      <c r="BA1063" s="7702"/>
      <c r="BB1063" s="7702"/>
      <c r="BC1063" s="7702"/>
      <c r="BD1063" s="7702"/>
      <c r="BE1063" s="7702"/>
      <c r="BF1063" s="7702"/>
      <c r="BG1063" s="7702"/>
      <c r="BH1063" s="7702"/>
      <c r="BI1063" s="7702"/>
      <c r="BJ1063" s="7702"/>
      <c r="BK1063" s="7702"/>
      <c r="BL1063" s="7702"/>
      <c r="BM1063" s="7702"/>
      <c r="BN1063" s="7702"/>
      <c r="BO1063" s="7702"/>
      <c r="BP1063" s="7702"/>
      <c r="BQ1063" s="7702"/>
      <c r="BR1063" s="7702"/>
      <c r="BS1063" s="8293"/>
      <c r="BT1063" s="7705"/>
      <c r="BU1063" s="7738" t="inlineStr">
        <is>
          <t>Inicio</t>
        </is>
      </c>
      <c r="BV1063" s="7743"/>
      <c r="BW1063" s="7744"/>
      <c r="BX1063" s="7744"/>
      <c r="BY1063" s="7745"/>
      <c r="BZ1063" s="7702"/>
      <c r="CA1063" s="7679" t="inlineStr">
        <is>
          <t>Room</t>
        </is>
      </c>
      <c r="CB1063" s="7724" t="inlineStr">
        <is>
          <t>Dasy6</t>
        </is>
      </c>
      <c r="CC1063" s="7708"/>
      <c r="CD1063" s="7796"/>
      <c r="CE1063" s="7795"/>
      <c r="CF1063" s="7795"/>
      <c r="CG1063" s="7795"/>
      <c r="CH1063" s="7795"/>
      <c r="CI1063" s="7795"/>
      <c r="CJ1063" s="7795"/>
      <c r="CK1063" s="7795"/>
      <c r="CL1063" s="7786"/>
      <c r="CM1063" s="7786"/>
      <c r="CN1063" s="7786"/>
      <c r="CO1063" s="7786"/>
      <c r="CP1063" s="7786"/>
      <c r="CQ1063" s="7786"/>
      <c r="CR1063" s="7786"/>
      <c r="CS1063" s="7786"/>
      <c r="CT1063" s="7786"/>
      <c r="CU1063" s="7786"/>
      <c r="CV1063" s="7702"/>
      <c r="CW1063" s="7702"/>
      <c r="CX1063" s="7702"/>
      <c r="CY1063" s="7702"/>
      <c r="CZ1063" s="7702"/>
    </row>
    <row r="1064" spans="1:104" ht="13.5" thickBot="1" x14ac:dyDescent="0.25">
      <c r="A1064" s="7699"/>
      <c r="B1064" s="7699"/>
      <c r="C1064" s="7702"/>
      <c r="D1064" s="7702"/>
      <c r="E1064" s="7702"/>
      <c r="F1064" s="7702"/>
      <c r="G1064" s="7702"/>
      <c r="H1064" s="7702"/>
      <c r="I1064" s="7702"/>
      <c r="J1064" s="7702"/>
      <c r="K1064" s="7702"/>
      <c r="L1064" s="7702"/>
      <c r="M1064" s="7702"/>
      <c r="N1064" s="7702"/>
      <c r="O1064" s="7702"/>
      <c r="P1064" s="7702"/>
      <c r="Q1064" s="7702"/>
      <c r="R1064" s="7702"/>
      <c r="S1064" s="7702"/>
      <c r="T1064" s="7702"/>
      <c r="U1064" s="7702"/>
      <c r="V1064" s="7702"/>
      <c r="W1064" s="7702"/>
      <c r="X1064" s="7702"/>
      <c r="Y1064" s="7702"/>
      <c r="Z1064" s="7702"/>
      <c r="AA1064" s="7702"/>
      <c r="AB1064" s="7702"/>
      <c r="AC1064" s="7702"/>
      <c r="AD1064" s="7702"/>
      <c r="AE1064" s="7702"/>
      <c r="AF1064" s="7702"/>
      <c r="AG1064" s="7702"/>
      <c r="AH1064" s="7702"/>
      <c r="AI1064" s="7702"/>
      <c r="AJ1064" s="7702"/>
      <c r="AK1064" s="7702"/>
      <c r="AL1064" s="7702"/>
      <c r="AM1064" s="7702"/>
      <c r="AN1064" s="7702"/>
      <c r="AO1064" s="7702"/>
      <c r="AP1064" s="7702"/>
      <c r="AQ1064" s="7702"/>
      <c r="AR1064" s="7702"/>
      <c r="AS1064" s="7702"/>
      <c r="AT1064" s="7702"/>
      <c r="AU1064" s="7702"/>
      <c r="AV1064" s="7702"/>
      <c r="AW1064" s="7702"/>
      <c r="AX1064" s="7702"/>
      <c r="AY1064" s="7702"/>
      <c r="AZ1064" s="7702"/>
      <c r="BA1064" s="7702"/>
      <c r="BB1064" s="7702"/>
      <c r="BC1064" s="7702"/>
      <c r="BD1064" s="7702"/>
      <c r="BE1064" s="7702"/>
      <c r="BF1064" s="7702"/>
      <c r="BG1064" s="7702"/>
      <c r="BH1064" s="7702"/>
      <c r="BI1064" s="7702"/>
      <c r="BJ1064" s="7702"/>
      <c r="BK1064" s="7702"/>
      <c r="BL1064" s="7702"/>
      <c r="BM1064" s="7702"/>
      <c r="BN1064" s="7702"/>
      <c r="BO1064" s="7702"/>
      <c r="BP1064" s="7702"/>
      <c r="BQ1064" s="7702"/>
      <c r="BR1064" s="7702"/>
      <c r="BS1064" s="8293"/>
      <c r="BT1064" s="7705"/>
      <c r="BU1064" s="7739" t="inlineStr">
        <is>
          <t>Fin</t>
        </is>
      </c>
      <c r="BV1064" s="7682"/>
      <c r="BW1064" s="7683"/>
      <c r="BX1064" s="7683"/>
      <c r="BY1064" s="7746"/>
      <c r="BZ1064" s="7702"/>
      <c r="CA1064" s="7679" t="inlineStr">
        <is>
          <t>Sonda:</t>
        </is>
      </c>
      <c r="CB1064" s="7725" t="inlineStr">
        <is>
          <t>EX3DV4 - SN 7461</t>
        </is>
      </c>
      <c r="CC1064" s="7708"/>
      <c r="CD1064" s="7796"/>
      <c r="CE1064" s="7795"/>
      <c r="CF1064" s="7795"/>
      <c r="CG1064" s="7795"/>
      <c r="CH1064" s="7795"/>
      <c r="CI1064" s="7795"/>
      <c r="CJ1064" s="7795"/>
      <c r="CK1064" s="7795"/>
      <c r="CL1064" s="7786"/>
      <c r="CM1064" s="7786"/>
      <c r="CN1064" s="7786"/>
      <c r="CO1064" s="7786"/>
      <c r="CP1064" s="7786"/>
      <c r="CQ1064" s="7786"/>
      <c r="CR1064" s="7786"/>
      <c r="CS1064" s="7786"/>
      <c r="CT1064" s="7786"/>
      <c r="CU1064" s="7786"/>
      <c r="CV1064" s="7702"/>
      <c r="CW1064" s="7702"/>
      <c r="CX1064" s="7702"/>
      <c r="CY1064" s="7702"/>
      <c r="CZ1064" s="7702"/>
    </row>
    <row r="1065" spans="1:104" ht="13.5" thickBot="1" x14ac:dyDescent="0.25">
      <c r="A1065" s="7699"/>
      <c r="B1065" s="7699"/>
      <c r="C1065" s="7702"/>
      <c r="D1065" s="7702"/>
      <c r="E1065" s="7702"/>
      <c r="F1065" s="7702"/>
      <c r="G1065" s="7702"/>
      <c r="H1065" s="7702"/>
      <c r="I1065" s="7702"/>
      <c r="J1065" s="7702"/>
      <c r="K1065" s="7702"/>
      <c r="L1065" s="7702"/>
      <c r="M1065" s="7702"/>
      <c r="N1065" s="7702"/>
      <c r="O1065" s="7702"/>
      <c r="P1065" s="7702"/>
      <c r="Q1065" s="7702"/>
      <c r="R1065" s="7702"/>
      <c r="S1065" s="7702"/>
      <c r="T1065" s="7702"/>
      <c r="U1065" s="7702"/>
      <c r="V1065" s="7702"/>
      <c r="W1065" s="7702"/>
      <c r="X1065" s="7702"/>
      <c r="Y1065" s="7702"/>
      <c r="Z1065" s="7702"/>
      <c r="AA1065" s="7702"/>
      <c r="AB1065" s="7702"/>
      <c r="AC1065" s="7702"/>
      <c r="AD1065" s="7702"/>
      <c r="AE1065" s="7702"/>
      <c r="AF1065" s="7702"/>
      <c r="AG1065" s="7702"/>
      <c r="AH1065" s="7702"/>
      <c r="AI1065" s="7702"/>
      <c r="AJ1065" s="7702"/>
      <c r="AK1065" s="7702"/>
      <c r="AL1065" s="7702"/>
      <c r="AM1065" s="7702"/>
      <c r="AN1065" s="7702"/>
      <c r="AO1065" s="7702"/>
      <c r="AP1065" s="7702"/>
      <c r="AQ1065" s="7702"/>
      <c r="AR1065" s="7702"/>
      <c r="AS1065" s="7702"/>
      <c r="AT1065" s="7702"/>
      <c r="AU1065" s="7702"/>
      <c r="AV1065" s="7702"/>
      <c r="AW1065" s="7702"/>
      <c r="AX1065" s="7702"/>
      <c r="AY1065" s="7702"/>
      <c r="AZ1065" s="7702"/>
      <c r="BA1065" s="7702"/>
      <c r="BB1065" s="7702"/>
      <c r="BC1065" s="7702"/>
      <c r="BD1065" s="7702"/>
      <c r="BE1065" s="7702"/>
      <c r="BF1065" s="7702"/>
      <c r="BG1065" s="7702"/>
      <c r="BH1065" s="7702"/>
      <c r="BI1065" s="7702"/>
      <c r="BJ1065" s="7702"/>
      <c r="BK1065" s="7702"/>
      <c r="BL1065" s="7702"/>
      <c r="BM1065" s="7702"/>
      <c r="BN1065" s="7702"/>
      <c r="BO1065" s="7702"/>
      <c r="BP1065" s="7702"/>
      <c r="BQ1065" s="7702"/>
      <c r="BR1065" s="7702"/>
      <c r="BS1065" s="8293"/>
      <c r="BT1065" s="7705"/>
      <c r="BU1065" s="7702"/>
      <c r="BV1065" s="7702"/>
      <c r="BW1065" s="7702"/>
      <c r="BX1065" s="7702"/>
      <c r="BY1065" s="7702"/>
      <c r="BZ1065" s="7702"/>
      <c r="CA1065" s="7679" t="inlineStr">
        <is>
          <t>Cert. (EN/FCC/ISED):</t>
        </is>
      </c>
      <c r="CB1065" s="7999" t="inlineStr">
        <is>
          <t>EN/FCC/ISED</t>
        </is>
      </c>
      <c r="CC1065" s="7708"/>
      <c r="CD1065" s="7796"/>
      <c r="CE1065" s="7795"/>
      <c r="CF1065" s="7795"/>
      <c r="CG1065" s="7795"/>
      <c r="CH1065" s="7795"/>
      <c r="CI1065" s="7795"/>
      <c r="CJ1065" s="7795"/>
      <c r="CK1065" s="7795"/>
      <c r="CL1065" s="7786"/>
      <c r="CM1065" s="7786"/>
      <c r="CN1065" s="7786"/>
      <c r="CO1065" s="7786"/>
      <c r="CP1065" s="7786"/>
      <c r="CQ1065" s="7786"/>
      <c r="CR1065" s="7786"/>
      <c r="CS1065" s="7786"/>
      <c r="CT1065" s="7786"/>
      <c r="CU1065" s="7786"/>
      <c r="CV1065" s="7702"/>
      <c r="CW1065" s="7702"/>
      <c r="CX1065" s="7702"/>
      <c r="CY1065" s="7702"/>
      <c r="CZ1065" s="7702"/>
    </row>
    <row r="1066" spans="1:104" ht="13.5" thickBot="1" x14ac:dyDescent="0.25">
      <c r="A1066" s="7699"/>
      <c r="B1066" s="7699"/>
      <c r="C1066" s="7702"/>
      <c r="D1066" s="7702"/>
      <c r="E1066" s="7702"/>
      <c r="F1066" s="7702"/>
      <c r="G1066" s="7702"/>
      <c r="H1066" s="7702"/>
      <c r="I1066" s="7702"/>
      <c r="J1066" s="7702"/>
      <c r="K1066" s="7702"/>
      <c r="L1066" s="7702"/>
      <c r="M1066" s="7702"/>
      <c r="N1066" s="7702"/>
      <c r="O1066" s="7702"/>
      <c r="P1066" s="7702"/>
      <c r="Q1066" s="7702"/>
      <c r="R1066" s="7702"/>
      <c r="S1066" s="7702"/>
      <c r="T1066" s="7702"/>
      <c r="U1066" s="7702"/>
      <c r="V1066" s="7702"/>
      <c r="W1066" s="7702"/>
      <c r="X1066" s="7702"/>
      <c r="Y1066" s="7702"/>
      <c r="Z1066" s="7702"/>
      <c r="AA1066" s="7702"/>
      <c r="AB1066" s="7702"/>
      <c r="AC1066" s="7702"/>
      <c r="AD1066" s="7702"/>
      <c r="AE1066" s="7702"/>
      <c r="AF1066" s="7702"/>
      <c r="AG1066" s="7702"/>
      <c r="AH1066" s="7702"/>
      <c r="AI1066" s="7702"/>
      <c r="AJ1066" s="7702"/>
      <c r="AK1066" s="7702"/>
      <c r="AL1066" s="7702"/>
      <c r="AM1066" s="7702"/>
      <c r="AN1066" s="7702"/>
      <c r="AO1066" s="7702"/>
      <c r="AP1066" s="7702"/>
      <c r="AQ1066" s="7702"/>
      <c r="AR1066" s="7702"/>
      <c r="AS1066" s="7702"/>
      <c r="AT1066" s="7702"/>
      <c r="AU1066" s="7702"/>
      <c r="AV1066" s="7702"/>
      <c r="AW1066" s="7702"/>
      <c r="AX1066" s="7702"/>
      <c r="AY1066" s="7702"/>
      <c r="AZ1066" s="7702"/>
      <c r="BA1066" s="7702"/>
      <c r="BB1066" s="7702"/>
      <c r="BC1066" s="7702"/>
      <c r="BD1066" s="7702"/>
      <c r="BE1066" s="7702"/>
      <c r="BF1066" s="7702"/>
      <c r="BG1066" s="7702"/>
      <c r="BH1066" s="7702"/>
      <c r="BI1066" s="7702"/>
      <c r="BJ1066" s="7702"/>
      <c r="BK1066" s="7702"/>
      <c r="BL1066" s="7702"/>
      <c r="BM1066" s="7702"/>
      <c r="BN1066" s="7702"/>
      <c r="BO1066" s="7702"/>
      <c r="BP1066" s="7702"/>
      <c r="BQ1066" s="7702"/>
      <c r="BR1066" s="7702"/>
      <c r="BS1066" s="8293"/>
      <c r="BT1066" s="7705"/>
      <c r="BU1066" s="7702"/>
      <c r="BV1066" s="7702"/>
      <c r="BW1066" s="7702"/>
      <c r="BX1066" s="7702"/>
      <c r="BY1066" s="7702"/>
      <c r="BZ1066" s="7702"/>
      <c r="CA1066" s="7679" t="inlineStr">
        <is>
          <t>Head/Body:</t>
        </is>
      </c>
      <c r="CB1066" s="7724" t="inlineStr">
        <is>
          <t>Head</t>
        </is>
      </c>
      <c r="CC1066" s="7708"/>
      <c r="CD1066" s="7796"/>
      <c r="CE1066" s="7795"/>
      <c r="CF1066" s="7795"/>
      <c r="CG1066" s="7795"/>
      <c r="CH1066" s="7795"/>
      <c r="CI1066" s="7795"/>
      <c r="CJ1066" s="7795"/>
      <c r="CK1066" s="7795"/>
      <c r="CL1066" s="7786"/>
      <c r="CM1066" s="7786"/>
      <c r="CN1066" s="7786"/>
      <c r="CO1066" s="7786"/>
      <c r="CP1066" s="7786"/>
      <c r="CQ1066" s="7786"/>
      <c r="CR1066" s="7786"/>
      <c r="CS1066" s="7786"/>
      <c r="CT1066" s="7786"/>
      <c r="CU1066" s="7786"/>
      <c r="CV1066" s="7702"/>
      <c r="CW1066" s="7702"/>
      <c r="CX1066" s="7702"/>
      <c r="CY1066" s="7702"/>
      <c r="CZ1066" s="7702"/>
    </row>
    <row r="1067" spans="1:104" x14ac:dyDescent="0.2">
      <c r="A1067" s="7699"/>
      <c r="B1067" s="7699"/>
      <c r="C1067" s="7702"/>
      <c r="D1067" s="7702"/>
      <c r="E1067" s="7702"/>
      <c r="F1067" s="7702"/>
      <c r="G1067" s="7702"/>
      <c r="H1067" s="7702"/>
      <c r="I1067" s="7702"/>
      <c r="J1067" s="7702"/>
      <c r="K1067" s="7702"/>
      <c r="L1067" s="7702"/>
      <c r="M1067" s="7702"/>
      <c r="N1067" s="7702"/>
      <c r="O1067" s="7702"/>
      <c r="P1067" s="7702"/>
      <c r="Q1067" s="7702"/>
      <c r="R1067" s="7702"/>
      <c r="S1067" s="7702"/>
      <c r="T1067" s="7702"/>
      <c r="U1067" s="7702"/>
      <c r="V1067" s="7702"/>
      <c r="W1067" s="7702"/>
      <c r="X1067" s="7702"/>
      <c r="Y1067" s="7702"/>
      <c r="Z1067" s="7702"/>
      <c r="AA1067" s="7702"/>
      <c r="AB1067" s="7702"/>
      <c r="AC1067" s="7702"/>
      <c r="AD1067" s="7702"/>
      <c r="AE1067" s="7702"/>
      <c r="AF1067" s="7702"/>
      <c r="AG1067" s="7702"/>
      <c r="AH1067" s="7702"/>
      <c r="AI1067" s="7702"/>
      <c r="AJ1067" s="7702"/>
      <c r="AK1067" s="7702"/>
      <c r="AL1067" s="7702"/>
      <c r="AM1067" s="7702"/>
      <c r="AN1067" s="7702"/>
      <c r="AO1067" s="7702"/>
      <c r="AP1067" s="7702"/>
      <c r="AQ1067" s="7702"/>
      <c r="AR1067" s="7702"/>
      <c r="AS1067" s="7702"/>
      <c r="AT1067" s="7702"/>
      <c r="AU1067" s="7702"/>
      <c r="AV1067" s="7702"/>
      <c r="AW1067" s="7702"/>
      <c r="AX1067" s="7702"/>
      <c r="AY1067" s="7702"/>
      <c r="AZ1067" s="7702"/>
      <c r="BA1067" s="7702"/>
      <c r="BB1067" s="7702"/>
      <c r="BC1067" s="7702"/>
      <c r="BD1067" s="7702"/>
      <c r="BE1067" s="7702"/>
      <c r="BF1067" s="7702"/>
      <c r="BG1067" s="7702"/>
      <c r="BH1067" s="7702"/>
      <c r="BI1067" s="7702"/>
      <c r="BJ1067" s="7702"/>
      <c r="BK1067" s="7702"/>
      <c r="BL1067" s="7702"/>
      <c r="BM1067" s="7702"/>
      <c r="BN1067" s="7702"/>
      <c r="BO1067" s="7702"/>
      <c r="BP1067" s="7702"/>
      <c r="BQ1067" s="7702"/>
      <c r="BR1067" s="7702"/>
      <c r="BS1067" s="8293"/>
      <c r="BT1067" s="7705"/>
      <c r="BU1067" s="7684" t="inlineStr">
        <is>
          <t>Frecuencia</t>
        </is>
      </c>
      <c r="BV1067" s="7685" t="inlineStr">
        <is>
          <t>Nivel Gen.</t>
        </is>
      </c>
      <c r="BW1067" s="8295" t="inlineStr">
        <is>
          <t>Medidor de Potencia</t>
        </is>
      </c>
      <c r="BX1067" s="8296"/>
      <c r="BY1067" s="8297" t="inlineStr">
        <is>
          <t>Observaciones</t>
        </is>
      </c>
      <c r="BZ1067" s="7703"/>
      <c r="CA1067" s="7998"/>
      <c r="CB1067" s="7702"/>
      <c r="CC1067" s="7708"/>
      <c r="CD1067" s="7796"/>
      <c r="CE1067" s="7795"/>
      <c r="CF1067" s="7795"/>
      <c r="CG1067" s="7795"/>
      <c r="CH1067" s="7795"/>
      <c r="CI1067" s="7795"/>
      <c r="CJ1067" s="7795"/>
      <c r="CK1067" s="7795"/>
      <c r="CL1067" s="7786"/>
      <c r="CM1067" s="7786"/>
      <c r="CN1067" s="7786"/>
      <c r="CO1067" s="7786"/>
      <c r="CP1067" s="7786"/>
      <c r="CQ1067" s="7786"/>
      <c r="CR1067" s="7786"/>
      <c r="CS1067" s="7786"/>
      <c r="CT1067" s="7786"/>
      <c r="CU1067" s="7786"/>
      <c r="CV1067" s="7702"/>
      <c r="CW1067" s="7702"/>
      <c r="CX1067" s="7702"/>
      <c r="CY1067" s="7702"/>
      <c r="CZ1067" s="7702"/>
    </row>
    <row r="1068" spans="1:104" ht="13.5" thickBot="1" x14ac:dyDescent="0.25">
      <c r="A1068" s="7699"/>
      <c r="B1068" s="7699"/>
      <c r="C1068" s="7702"/>
      <c r="D1068" s="7702"/>
      <c r="E1068" s="7702"/>
      <c r="F1068" s="7702"/>
      <c r="G1068" s="7702"/>
      <c r="H1068" s="7702"/>
      <c r="I1068" s="7702"/>
      <c r="J1068" s="7702"/>
      <c r="K1068" s="7702"/>
      <c r="L1068" s="7702"/>
      <c r="M1068" s="7702"/>
      <c r="N1068" s="7702"/>
      <c r="O1068" s="7702"/>
      <c r="P1068" s="7702"/>
      <c r="Q1068" s="7702"/>
      <c r="R1068" s="7702"/>
      <c r="S1068" s="7702"/>
      <c r="T1068" s="7702"/>
      <c r="U1068" s="7702"/>
      <c r="V1068" s="7702"/>
      <c r="W1068" s="7702"/>
      <c r="X1068" s="7702"/>
      <c r="Y1068" s="7702"/>
      <c r="Z1068" s="7702"/>
      <c r="AA1068" s="7702"/>
      <c r="AB1068" s="7702"/>
      <c r="AC1068" s="7702"/>
      <c r="AD1068" s="7702"/>
      <c r="AE1068" s="7702"/>
      <c r="AF1068" s="7702"/>
      <c r="AG1068" s="7702"/>
      <c r="AH1068" s="7702"/>
      <c r="AI1068" s="7702"/>
      <c r="AJ1068" s="7702"/>
      <c r="AK1068" s="7702"/>
      <c r="AL1068" s="7702"/>
      <c r="AM1068" s="7702"/>
      <c r="AN1068" s="7702"/>
      <c r="AO1068" s="7702"/>
      <c r="AP1068" s="7702"/>
      <c r="AQ1068" s="7702"/>
      <c r="AR1068" s="7702"/>
      <c r="AS1068" s="7702"/>
      <c r="AT1068" s="7702"/>
      <c r="AU1068" s="7702"/>
      <c r="AV1068" s="7702"/>
      <c r="AW1068" s="7702"/>
      <c r="AX1068" s="7702"/>
      <c r="AY1068" s="7702"/>
      <c r="AZ1068" s="7702"/>
      <c r="BA1068" s="7702"/>
      <c r="BB1068" s="7702"/>
      <c r="BC1068" s="7702"/>
      <c r="BD1068" s="7702"/>
      <c r="BE1068" s="7702"/>
      <c r="BF1068" s="7702"/>
      <c r="BG1068" s="7702"/>
      <c r="BH1068" s="7702"/>
      <c r="BI1068" s="7702"/>
      <c r="BJ1068" s="7702"/>
      <c r="BK1068" s="7702"/>
      <c r="BL1068" s="7702"/>
      <c r="BM1068" s="7702"/>
      <c r="BN1068" s="7702"/>
      <c r="BO1068" s="7702"/>
      <c r="BP1068" s="7702"/>
      <c r="BQ1068" s="7702"/>
      <c r="BR1068" s="7702"/>
      <c r="BS1068" s="8293"/>
      <c r="BT1068" s="7705"/>
      <c r="BU1068" s="7747" t="inlineStr">
        <is>
          <t>(MHz)</t>
        </is>
      </c>
      <c r="BV1068" s="7748" t="inlineStr">
        <is>
          <t>(dBm)</t>
        </is>
      </c>
      <c r="BW1068" s="7749" t="inlineStr">
        <is>
          <t>Sensor A (mW)</t>
        </is>
      </c>
      <c r="BX1068" s="7749" t="inlineStr">
        <is>
          <t>Sensor B (dBm)</t>
        </is>
      </c>
      <c r="BY1068" s="8298"/>
      <c r="BZ1068" s="7703"/>
      <c r="CA1068" s="7998"/>
      <c r="CB1068" s="7702"/>
      <c r="CC1068" s="7708"/>
      <c r="CD1068" s="7796"/>
      <c r="CE1068" s="7795"/>
      <c r="CF1068" s="7795"/>
      <c r="CG1068" s="7795"/>
      <c r="CH1068" s="7795"/>
      <c r="CI1068" s="7795"/>
      <c r="CJ1068" s="7795"/>
      <c r="CK1068" s="7795"/>
      <c r="CL1068" s="7786"/>
      <c r="CM1068" s="7786"/>
      <c r="CN1068" s="7786"/>
      <c r="CO1068" s="7786"/>
      <c r="CP1068" s="7786"/>
      <c r="CQ1068" s="7786"/>
      <c r="CR1068" s="7786"/>
      <c r="CS1068" s="7786"/>
      <c r="CT1068" s="7786"/>
      <c r="CU1068" s="7786"/>
      <c r="CV1068" s="7702"/>
      <c r="CW1068" s="7702"/>
      <c r="CX1068" s="7702"/>
      <c r="CY1068" s="7702"/>
      <c r="CZ1068" s="7702"/>
    </row>
    <row r="1069" spans="1:104" ht="13.5" thickBot="1" x14ac:dyDescent="0.25">
      <c r="A1069" s="7699"/>
      <c r="B1069" s="7699"/>
      <c r="C1069" s="7702"/>
      <c r="D1069" s="7702"/>
      <c r="E1069" s="7702"/>
      <c r="F1069" s="7702"/>
      <c r="G1069" s="7702"/>
      <c r="H1069" s="7702"/>
      <c r="I1069" s="7702"/>
      <c r="J1069" s="7702"/>
      <c r="K1069" s="7702"/>
      <c r="L1069" s="7702"/>
      <c r="M1069" s="7702"/>
      <c r="N1069" s="7702"/>
      <c r="O1069" s="7702"/>
      <c r="P1069" s="7702"/>
      <c r="Q1069" s="7702"/>
      <c r="R1069" s="7702"/>
      <c r="S1069" s="7702"/>
      <c r="T1069" s="7702"/>
      <c r="U1069" s="7702"/>
      <c r="V1069" s="7702"/>
      <c r="W1069" s="7702"/>
      <c r="X1069" s="7702"/>
      <c r="Y1069" s="7702"/>
      <c r="Z1069" s="7702"/>
      <c r="AA1069" s="7702"/>
      <c r="AB1069" s="7702"/>
      <c r="AC1069" s="7702"/>
      <c r="AD1069" s="7702"/>
      <c r="AE1069" s="7702"/>
      <c r="AF1069" s="7702"/>
      <c r="AG1069" s="7702"/>
      <c r="AH1069" s="7702"/>
      <c r="AI1069" s="7702"/>
      <c r="AJ1069" s="7702"/>
      <c r="AK1069" s="7702"/>
      <c r="AL1069" s="7702"/>
      <c r="AM1069" s="7702"/>
      <c r="AN1069" s="7702"/>
      <c r="AO1069" s="7702"/>
      <c r="AP1069" s="7702"/>
      <c r="AQ1069" s="7702"/>
      <c r="AR1069" s="7702"/>
      <c r="AS1069" s="7702"/>
      <c r="AT1069" s="7702"/>
      <c r="AU1069" s="7702"/>
      <c r="AV1069" s="7702"/>
      <c r="AW1069" s="7702"/>
      <c r="AX1069" s="7702"/>
      <c r="AY1069" s="7702"/>
      <c r="AZ1069" s="7702"/>
      <c r="BA1069" s="7702"/>
      <c r="BB1069" s="7702"/>
      <c r="BC1069" s="7702"/>
      <c r="BD1069" s="7702"/>
      <c r="BE1069" s="7702"/>
      <c r="BF1069" s="7702"/>
      <c r="BG1069" s="7702"/>
      <c r="BH1069" s="7702"/>
      <c r="BI1069" s="7702"/>
      <c r="BJ1069" s="7702"/>
      <c r="BK1069" s="7702"/>
      <c r="BL1069" s="7702"/>
      <c r="BM1069" s="7702"/>
      <c r="BN1069" s="7702"/>
      <c r="BO1069" s="7702"/>
      <c r="BP1069" s="7702"/>
      <c r="BQ1069" s="7702"/>
      <c r="BR1069" s="7702"/>
      <c r="BS1069" s="8293"/>
      <c r="BT1069" s="7705"/>
      <c r="BU1069" s="8299"/>
      <c r="BV1069" s="7722"/>
      <c r="BW1069" s="8302">
        <v>250</v>
      </c>
      <c r="BX1069" s="7751"/>
      <c r="BY1069" s="7723" t="inlineStr">
        <is>
          <t>Aprox. 250/100mW</t>
        </is>
      </c>
      <c r="BZ1069" s="7704" t="inlineStr">
        <is>
          <t>1º</t>
        </is>
      </c>
      <c r="CA1069" s="7999"/>
      <c r="CB1069" s="7702" t="inlineStr">
        <is>
          <t>Elegir valor de lista desplegable</t>
        </is>
      </c>
      <c r="CC1069" s="7708"/>
      <c r="CD1069" s="7796"/>
      <c r="CE1069" s="7795"/>
      <c r="CF1069" s="7795"/>
      <c r="CG1069" s="7795"/>
      <c r="CH1069" s="7795"/>
      <c r="CI1069" s="7795"/>
      <c r="CJ1069" s="7795"/>
      <c r="CK1069" s="7795"/>
      <c r="CL1069" s="7786"/>
      <c r="CM1069" s="7786"/>
      <c r="CN1069" s="7786"/>
      <c r="CO1069" s="7786"/>
      <c r="CP1069" s="7786"/>
      <c r="CQ1069" s="7786"/>
      <c r="CR1069" s="7786"/>
      <c r="CS1069" s="7786"/>
      <c r="CT1069" s="7786"/>
      <c r="CU1069" s="7786"/>
      <c r="CV1069" s="7702"/>
      <c r="CW1069" s="7702"/>
      <c r="CX1069" s="7702"/>
      <c r="CY1069" s="7702"/>
      <c r="CZ1069" s="7702"/>
    </row>
    <row r="1070" spans="1:104" ht="13.5" thickBot="1" x14ac:dyDescent="0.25">
      <c r="A1070" s="7699"/>
      <c r="B1070" s="7699"/>
      <c r="C1070" s="7702"/>
      <c r="D1070" s="7702"/>
      <c r="E1070" s="7702"/>
      <c r="F1070" s="7702"/>
      <c r="G1070" s="7702"/>
      <c r="H1070" s="7702"/>
      <c r="I1070" s="7702"/>
      <c r="J1070" s="7702"/>
      <c r="K1070" s="7702"/>
      <c r="L1070" s="7702"/>
      <c r="M1070" s="7702"/>
      <c r="N1070" s="7702"/>
      <c r="O1070" s="7702"/>
      <c r="P1070" s="7702"/>
      <c r="Q1070" s="7702"/>
      <c r="R1070" s="7702"/>
      <c r="S1070" s="7702"/>
      <c r="T1070" s="7702"/>
      <c r="U1070" s="7702"/>
      <c r="V1070" s="7702"/>
      <c r="W1070" s="7702"/>
      <c r="X1070" s="7702"/>
      <c r="Y1070" s="7702"/>
      <c r="Z1070" s="7702"/>
      <c r="AA1070" s="7702"/>
      <c r="AB1070" s="7702"/>
      <c r="AC1070" s="7702"/>
      <c r="AD1070" s="7702"/>
      <c r="AE1070" s="7702"/>
      <c r="AF1070" s="7702"/>
      <c r="AG1070" s="7702"/>
      <c r="AH1070" s="7702"/>
      <c r="AI1070" s="7702"/>
      <c r="AJ1070" s="7702"/>
      <c r="AK1070" s="7702"/>
      <c r="AL1070" s="7702"/>
      <c r="AM1070" s="7702"/>
      <c r="AN1070" s="7702"/>
      <c r="AO1070" s="7702"/>
      <c r="AP1070" s="7702"/>
      <c r="AQ1070" s="7702"/>
      <c r="AR1070" s="7702"/>
      <c r="AS1070" s="7702"/>
      <c r="AT1070" s="7702"/>
      <c r="AU1070" s="7702"/>
      <c r="AV1070" s="7702"/>
      <c r="AW1070" s="7702"/>
      <c r="AX1070" s="7702"/>
      <c r="AY1070" s="7702"/>
      <c r="AZ1070" s="7702"/>
      <c r="BA1070" s="7702"/>
      <c r="BB1070" s="7702"/>
      <c r="BC1070" s="7702"/>
      <c r="BD1070" s="7702"/>
      <c r="BE1070" s="7702"/>
      <c r="BF1070" s="7702"/>
      <c r="BG1070" s="7702"/>
      <c r="BH1070" s="7702"/>
      <c r="BI1070" s="7702"/>
      <c r="BJ1070" s="7702"/>
      <c r="BK1070" s="7702"/>
      <c r="BL1070" s="7702"/>
      <c r="BM1070" s="7702"/>
      <c r="BN1070" s="7702"/>
      <c r="BO1070" s="7702"/>
      <c r="BP1070" s="7702"/>
      <c r="BQ1070" s="7702"/>
      <c r="BR1070" s="7702"/>
      <c r="BS1070" s="8293"/>
      <c r="BT1070" s="7705"/>
      <c r="BU1070" s="8300"/>
      <c r="BV1070" s="7750">
        <f>BV1069</f>
        <v>0</v>
      </c>
      <c r="BW1070" s="8303"/>
      <c r="BX1070" s="7687"/>
      <c r="BY1070" s="7711" t="inlineStr">
        <is>
          <t>Lectura estabilizada</t>
        </is>
      </c>
      <c r="BZ1070" s="7704" t="inlineStr">
        <is>
          <t>2º</t>
        </is>
      </c>
      <c r="CA1070" s="8000"/>
      <c r="CB1070" s="7702" t="inlineStr">
        <is>
          <t>Insertar valor manualmente</t>
        </is>
      </c>
      <c r="CC1070" s="7708"/>
      <c r="CD1070" s="7796"/>
      <c r="CE1070" s="7795"/>
      <c r="CF1070" s="7795"/>
      <c r="CG1070" s="7795"/>
      <c r="CH1070" s="7795"/>
      <c r="CI1070" s="7795"/>
      <c r="CJ1070" s="7795"/>
      <c r="CK1070" s="7795"/>
      <c r="CL1070" s="7786"/>
      <c r="CM1070" s="7786"/>
      <c r="CN1070" s="7786"/>
      <c r="CO1070" s="7786"/>
      <c r="CP1070" s="7786"/>
      <c r="CQ1070" s="7786"/>
      <c r="CR1070" s="7786"/>
      <c r="CS1070" s="7786"/>
      <c r="CT1070" s="7786"/>
      <c r="CU1070" s="7786"/>
      <c r="CV1070" s="7702"/>
      <c r="CW1070" s="7702"/>
      <c r="CX1070" s="7702"/>
      <c r="CY1070" s="7702"/>
      <c r="CZ1070" s="7702"/>
    </row>
    <row r="1071" spans="1:104" ht="13.5" thickBot="1" x14ac:dyDescent="0.25">
      <c r="A1071" s="7699"/>
      <c r="B1071" s="7699"/>
      <c r="C1071" s="7702"/>
      <c r="D1071" s="7702"/>
      <c r="E1071" s="7702"/>
      <c r="F1071" s="7702"/>
      <c r="G1071" s="7702"/>
      <c r="H1071" s="7702"/>
      <c r="I1071" s="7702"/>
      <c r="J1071" s="7702"/>
      <c r="K1071" s="7702"/>
      <c r="L1071" s="7702"/>
      <c r="M1071" s="7702"/>
      <c r="N1071" s="7702"/>
      <c r="O1071" s="7702"/>
      <c r="P1071" s="7702"/>
      <c r="Q1071" s="7702"/>
      <c r="R1071" s="7702"/>
      <c r="S1071" s="7702"/>
      <c r="T1071" s="7702"/>
      <c r="U1071" s="7702"/>
      <c r="V1071" s="7702"/>
      <c r="W1071" s="7702"/>
      <c r="X1071" s="7702"/>
      <c r="Y1071" s="7702"/>
      <c r="Z1071" s="7702"/>
      <c r="AA1071" s="7702"/>
      <c r="AB1071" s="7702"/>
      <c r="AC1071" s="7702"/>
      <c r="AD1071" s="7702"/>
      <c r="AE1071" s="7702"/>
      <c r="AF1071" s="7702"/>
      <c r="AG1071" s="7702"/>
      <c r="AH1071" s="7702"/>
      <c r="AI1071" s="7702"/>
      <c r="AJ1071" s="7702"/>
      <c r="AK1071" s="7702"/>
      <c r="AL1071" s="7702"/>
      <c r="AM1071" s="7702"/>
      <c r="AN1071" s="7702"/>
      <c r="AO1071" s="7702"/>
      <c r="AP1071" s="7702"/>
      <c r="AQ1071" s="7702"/>
      <c r="AR1071" s="7702"/>
      <c r="AS1071" s="7702"/>
      <c r="AT1071" s="7702"/>
      <c r="AU1071" s="7702"/>
      <c r="AV1071" s="7702"/>
      <c r="AW1071" s="7702"/>
      <c r="AX1071" s="7702"/>
      <c r="AY1071" s="7702"/>
      <c r="AZ1071" s="7702"/>
      <c r="BA1071" s="7702"/>
      <c r="BB1071" s="7702"/>
      <c r="BC1071" s="7702"/>
      <c r="BD1071" s="7702"/>
      <c r="BE1071" s="7702"/>
      <c r="BF1071" s="7702"/>
      <c r="BG1071" s="7702"/>
      <c r="BH1071" s="7702"/>
      <c r="BI1071" s="7702"/>
      <c r="BJ1071" s="7702"/>
      <c r="BK1071" s="7702"/>
      <c r="BL1071" s="7702"/>
      <c r="BM1071" s="7702"/>
      <c r="BN1071" s="7702"/>
      <c r="BO1071" s="7702"/>
      <c r="BP1071" s="7702"/>
      <c r="BQ1071" s="7702"/>
      <c r="BR1071" s="7702"/>
      <c r="BS1071" s="8293"/>
      <c r="BT1071" s="7705"/>
      <c r="BU1071" s="8300"/>
      <c r="BV1071" s="7750">
        <f>BV1069</f>
        <v>0</v>
      </c>
      <c r="BW1071" s="8303"/>
      <c r="BX1071" s="7687"/>
      <c r="BY1071" s="7711" t="inlineStr">
        <is>
          <t>Cambio al dipolo</t>
        </is>
      </c>
      <c r="BZ1071" s="7704" t="inlineStr">
        <is>
          <t>3º</t>
        </is>
      </c>
      <c r="CA1071" s="8001"/>
      <c r="CB1071" s="7702" t="inlineStr">
        <is>
          <t>Copiar valores de software de Temp/Hum</t>
        </is>
      </c>
      <c r="CC1071" s="7708"/>
      <c r="CD1071" s="7796"/>
      <c r="CE1071" s="7795"/>
      <c r="CF1071" s="7795"/>
      <c r="CG1071" s="7795"/>
      <c r="CH1071" s="7795"/>
      <c r="CI1071" s="7795"/>
      <c r="CJ1071" s="7795"/>
      <c r="CK1071" s="7795"/>
      <c r="CL1071" s="7786"/>
      <c r="CM1071" s="7786"/>
      <c r="CN1071" s="7786"/>
      <c r="CO1071" s="7786"/>
      <c r="CP1071" s="7786"/>
      <c r="CQ1071" s="7786"/>
      <c r="CR1071" s="7786"/>
      <c r="CS1071" s="7786"/>
      <c r="CT1071" s="7786"/>
      <c r="CU1071" s="7786"/>
      <c r="CV1071" s="7702"/>
      <c r="CW1071" s="7702"/>
      <c r="CX1071" s="7702"/>
      <c r="CY1071" s="7702"/>
      <c r="CZ1071" s="7702"/>
    </row>
    <row r="1072" spans="1:104" ht="13.5" thickBot="1" x14ac:dyDescent="0.25">
      <c r="A1072" s="7699"/>
      <c r="B1072" s="7699"/>
      <c r="C1072" s="7702"/>
      <c r="D1072" s="7702"/>
      <c r="E1072" s="7702"/>
      <c r="F1072" s="7702"/>
      <c r="G1072" s="7702"/>
      <c r="H1072" s="7702"/>
      <c r="I1072" s="7702"/>
      <c r="J1072" s="7702"/>
      <c r="K1072" s="7702"/>
      <c r="L1072" s="7702"/>
      <c r="M1072" s="7702"/>
      <c r="N1072" s="7702"/>
      <c r="O1072" s="7702"/>
      <c r="P1072" s="7702"/>
      <c r="Q1072" s="7702"/>
      <c r="R1072" s="7702"/>
      <c r="S1072" s="7702"/>
      <c r="T1072" s="7702"/>
      <c r="U1072" s="7702"/>
      <c r="V1072" s="7702"/>
      <c r="W1072" s="7702"/>
      <c r="X1072" s="7702"/>
      <c r="Y1072" s="7702"/>
      <c r="Z1072" s="7702"/>
      <c r="AA1072" s="7702"/>
      <c r="AB1072" s="7702"/>
      <c r="AC1072" s="7702"/>
      <c r="AD1072" s="7702"/>
      <c r="AE1072" s="7702"/>
      <c r="AF1072" s="7702"/>
      <c r="AG1072" s="7702"/>
      <c r="AH1072" s="7702"/>
      <c r="AI1072" s="7702"/>
      <c r="AJ1072" s="7702"/>
      <c r="AK1072" s="7702"/>
      <c r="AL1072" s="7702"/>
      <c r="AM1072" s="7702"/>
      <c r="AN1072" s="7702"/>
      <c r="AO1072" s="7702"/>
      <c r="AP1072" s="7702"/>
      <c r="AQ1072" s="7702"/>
      <c r="AR1072" s="7702"/>
      <c r="AS1072" s="7702"/>
      <c r="AT1072" s="7702"/>
      <c r="AU1072" s="7702"/>
      <c r="AV1072" s="7702"/>
      <c r="AW1072" s="7702"/>
      <c r="AX1072" s="7702"/>
      <c r="AY1072" s="7702"/>
      <c r="AZ1072" s="7702"/>
      <c r="BA1072" s="7702"/>
      <c r="BB1072" s="7702"/>
      <c r="BC1072" s="7702"/>
      <c r="BD1072" s="7702"/>
      <c r="BE1072" s="7702"/>
      <c r="BF1072" s="7702"/>
      <c r="BG1072" s="7702"/>
      <c r="BH1072" s="7702"/>
      <c r="BI1072" s="7702"/>
      <c r="BJ1072" s="7702"/>
      <c r="BK1072" s="7702"/>
      <c r="BL1072" s="7702"/>
      <c r="BM1072" s="7702"/>
      <c r="BN1072" s="7702"/>
      <c r="BO1072" s="7702"/>
      <c r="BP1072" s="7702"/>
      <c r="BQ1072" s="7702"/>
      <c r="BR1072" s="7702"/>
      <c r="BS1072" s="8293"/>
      <c r="BT1072" s="7705"/>
      <c r="BU1072" s="8300"/>
      <c r="BV1072" s="7687"/>
      <c r="BW1072" s="8303"/>
      <c r="BX1072" s="7687"/>
      <c r="BY1072" s="7711" t="inlineStr">
        <is>
          <t>Ajuste</t>
        </is>
      </c>
      <c r="BZ1072" s="7704" t="inlineStr">
        <is>
          <t>4º</t>
        </is>
      </c>
      <c r="CA1072" s="8002"/>
      <c r="CB1072" s="7702" t="inlineStr">
        <is>
          <t>Celdas bloqueadas</t>
        </is>
      </c>
      <c r="CC1072" s="7708"/>
      <c r="CD1072" s="7796"/>
      <c r="CE1072" s="7795"/>
      <c r="CF1072" s="7795"/>
      <c r="CG1072" s="7795"/>
      <c r="CH1072" s="7795"/>
      <c r="CI1072" s="7795"/>
      <c r="CJ1072" s="7795"/>
      <c r="CK1072" s="7795"/>
      <c r="CL1072" s="7786"/>
      <c r="CM1072" s="7786"/>
      <c r="CN1072" s="7786"/>
      <c r="CO1072" s="7786"/>
      <c r="CP1072" s="7786"/>
      <c r="CQ1072" s="7786"/>
      <c r="CR1072" s="7786"/>
      <c r="CS1072" s="7786"/>
      <c r="CT1072" s="7786"/>
      <c r="CU1072" s="7786"/>
      <c r="CV1072" s="7702"/>
      <c r="CW1072" s="7702"/>
      <c r="CX1072" s="7702"/>
      <c r="CY1072" s="7702"/>
      <c r="CZ1072" s="7702"/>
    </row>
    <row r="1073" spans="1:104" x14ac:dyDescent="0.2">
      <c r="A1073" s="7699"/>
      <c r="B1073" s="7699"/>
      <c r="C1073" s="7702"/>
      <c r="D1073" s="7702"/>
      <c r="E1073" s="7702"/>
      <c r="F1073" s="7702"/>
      <c r="G1073" s="7702"/>
      <c r="H1073" s="7702"/>
      <c r="I1073" s="7702"/>
      <c r="J1073" s="7702"/>
      <c r="K1073" s="7702"/>
      <c r="L1073" s="7702"/>
      <c r="M1073" s="7702"/>
      <c r="N1073" s="7702"/>
      <c r="O1073" s="7702"/>
      <c r="P1073" s="7702"/>
      <c r="Q1073" s="7702"/>
      <c r="R1073" s="7702"/>
      <c r="S1073" s="7702"/>
      <c r="T1073" s="7702"/>
      <c r="U1073" s="7702"/>
      <c r="V1073" s="7702"/>
      <c r="W1073" s="7702"/>
      <c r="X1073" s="7702"/>
      <c r="Y1073" s="7702"/>
      <c r="Z1073" s="7702"/>
      <c r="AA1073" s="7702"/>
      <c r="AB1073" s="7702"/>
      <c r="AC1073" s="7702"/>
      <c r="AD1073" s="7702"/>
      <c r="AE1073" s="7702"/>
      <c r="AF1073" s="7702"/>
      <c r="AG1073" s="7702"/>
      <c r="AH1073" s="7702"/>
      <c r="AI1073" s="7702"/>
      <c r="AJ1073" s="7702"/>
      <c r="AK1073" s="7702"/>
      <c r="AL1073" s="7702"/>
      <c r="AM1073" s="7702"/>
      <c r="AN1073" s="7702"/>
      <c r="AO1073" s="7702"/>
      <c r="AP1073" s="7702"/>
      <c r="AQ1073" s="7702"/>
      <c r="AR1073" s="7702"/>
      <c r="AS1073" s="7702"/>
      <c r="AT1073" s="7702"/>
      <c r="AU1073" s="7702"/>
      <c r="AV1073" s="7702"/>
      <c r="AW1073" s="7702"/>
      <c r="AX1073" s="7702"/>
      <c r="AY1073" s="7702"/>
      <c r="AZ1073" s="7702"/>
      <c r="BA1073" s="7702"/>
      <c r="BB1073" s="7702"/>
      <c r="BC1073" s="7702"/>
      <c r="BD1073" s="7702"/>
      <c r="BE1073" s="7702"/>
      <c r="BF1073" s="7702"/>
      <c r="BG1073" s="7702"/>
      <c r="BH1073" s="7702"/>
      <c r="BI1073" s="7702"/>
      <c r="BJ1073" s="7702"/>
      <c r="BK1073" s="7702"/>
      <c r="BL1073" s="7702"/>
      <c r="BM1073" s="7702"/>
      <c r="BN1073" s="7702"/>
      <c r="BO1073" s="7702"/>
      <c r="BP1073" s="7702"/>
      <c r="BQ1073" s="7702"/>
      <c r="BR1073" s="7702"/>
      <c r="BS1073" s="8293"/>
      <c r="BT1073" s="7705"/>
      <c r="BU1073" s="8300"/>
      <c r="BV1073" s="7750">
        <f>BV1072</f>
        <v>0</v>
      </c>
      <c r="BW1073" s="8303"/>
      <c r="BX1073" s="7688">
        <f>BX1072</f>
        <v>0</v>
      </c>
      <c r="BY1073" s="7711" t="inlineStr">
        <is>
          <t>Máx durante ensayo</t>
        </is>
      </c>
      <c r="BZ1073" s="7704" t="inlineStr">
        <is>
          <t>5º</t>
        </is>
      </c>
      <c r="CA1073" s="7998"/>
      <c r="CB1073" s="7702"/>
      <c r="CC1073" s="7708"/>
      <c r="CD1073" s="7796"/>
      <c r="CE1073" s="7795"/>
      <c r="CF1073" s="7795"/>
      <c r="CG1073" s="7795"/>
      <c r="CH1073" s="7795"/>
      <c r="CI1073" s="7795"/>
      <c r="CJ1073" s="7795"/>
      <c r="CK1073" s="7795"/>
      <c r="CL1073" s="7786"/>
      <c r="CM1073" s="7786"/>
      <c r="CN1073" s="7786"/>
      <c r="CO1073" s="7786"/>
      <c r="CP1073" s="7786"/>
      <c r="CQ1073" s="7786"/>
      <c r="CR1073" s="7786"/>
      <c r="CS1073" s="7786"/>
      <c r="CT1073" s="7786"/>
      <c r="CU1073" s="7786"/>
      <c r="CV1073" s="7702"/>
      <c r="CW1073" s="7702"/>
      <c r="CX1073" s="7702"/>
      <c r="CY1073" s="7702"/>
      <c r="CZ1073" s="7702"/>
    </row>
    <row r="1074" spans="1:104" ht="13.5" thickBot="1" x14ac:dyDescent="0.25">
      <c r="A1074" s="7699"/>
      <c r="B1074" s="7699"/>
      <c r="C1074" s="7702"/>
      <c r="D1074" s="7702"/>
      <c r="E1074" s="7702"/>
      <c r="F1074" s="7702"/>
      <c r="G1074" s="7702"/>
      <c r="H1074" s="7702"/>
      <c r="I1074" s="7702"/>
      <c r="J1074" s="7702"/>
      <c r="K1074" s="7702"/>
      <c r="L1074" s="7702"/>
      <c r="M1074" s="7702"/>
      <c r="N1074" s="7702"/>
      <c r="O1074" s="7702"/>
      <c r="P1074" s="7702"/>
      <c r="Q1074" s="7702"/>
      <c r="R1074" s="7702"/>
      <c r="S1074" s="7702"/>
      <c r="T1074" s="7702"/>
      <c r="U1074" s="7702"/>
      <c r="V1074" s="7702"/>
      <c r="W1074" s="7702"/>
      <c r="X1074" s="7702"/>
      <c r="Y1074" s="7702"/>
      <c r="Z1074" s="7702"/>
      <c r="AA1074" s="7702"/>
      <c r="AB1074" s="7702"/>
      <c r="AC1074" s="7702"/>
      <c r="AD1074" s="7702"/>
      <c r="AE1074" s="7702"/>
      <c r="AF1074" s="7702"/>
      <c r="AG1074" s="7702"/>
      <c r="AH1074" s="7702"/>
      <c r="AI1074" s="7702"/>
      <c r="AJ1074" s="7702"/>
      <c r="AK1074" s="7702"/>
      <c r="AL1074" s="7702"/>
      <c r="AM1074" s="7702"/>
      <c r="AN1074" s="7702"/>
      <c r="AO1074" s="7702"/>
      <c r="AP1074" s="7702"/>
      <c r="AQ1074" s="7702"/>
      <c r="AR1074" s="7702"/>
      <c r="AS1074" s="7702"/>
      <c r="AT1074" s="7702"/>
      <c r="AU1074" s="7702"/>
      <c r="AV1074" s="7702"/>
      <c r="AW1074" s="7702"/>
      <c r="AX1074" s="7702"/>
      <c r="AY1074" s="7702"/>
      <c r="AZ1074" s="7702"/>
      <c r="BA1074" s="7702"/>
      <c r="BB1074" s="7702"/>
      <c r="BC1074" s="7702"/>
      <c r="BD1074" s="7702"/>
      <c r="BE1074" s="7702"/>
      <c r="BF1074" s="7702"/>
      <c r="BG1074" s="7702"/>
      <c r="BH1074" s="7702"/>
      <c r="BI1074" s="7702"/>
      <c r="BJ1074" s="7702"/>
      <c r="BK1074" s="7702"/>
      <c r="BL1074" s="7702"/>
      <c r="BM1074" s="7702"/>
      <c r="BN1074" s="7702"/>
      <c r="BO1074" s="7702"/>
      <c r="BP1074" s="7702"/>
      <c r="BQ1074" s="7702"/>
      <c r="BR1074" s="7702"/>
      <c r="BS1074" s="8293"/>
      <c r="BT1074" s="7705"/>
      <c r="BU1074" s="8301"/>
      <c r="BV1074" s="7752">
        <f>BV1072</f>
        <v>0</v>
      </c>
      <c r="BW1074" s="8304"/>
      <c r="BX1074" s="7689">
        <f>BX1072</f>
        <v>0</v>
      </c>
      <c r="BY1074" s="7712" t="inlineStr">
        <is>
          <t>Mín durante ensayo</t>
        </is>
      </c>
      <c r="BZ1074" s="7704" t="inlineStr">
        <is>
          <t>6º</t>
        </is>
      </c>
      <c r="CA1074" s="7998"/>
      <c r="CB1074" s="7702"/>
      <c r="CC1074" s="7708"/>
      <c r="CD1074" s="7796"/>
      <c r="CE1074" s="7795"/>
      <c r="CF1074" s="7795"/>
      <c r="CG1074" s="7795"/>
      <c r="CH1074" s="7795"/>
      <c r="CI1074" s="7795"/>
      <c r="CJ1074" s="7795"/>
      <c r="CK1074" s="7795"/>
      <c r="CL1074" s="7786"/>
      <c r="CM1074" s="7786"/>
      <c r="CN1074" s="7786"/>
      <c r="CO1074" s="7786"/>
      <c r="CP1074" s="7786"/>
      <c r="CQ1074" s="7786"/>
      <c r="CR1074" s="7786"/>
      <c r="CS1074" s="7786"/>
      <c r="CT1074" s="7786"/>
      <c r="CU1074" s="7786"/>
      <c r="CV1074" s="7702"/>
      <c r="CW1074" s="7702"/>
      <c r="CX1074" s="7702"/>
      <c r="CY1074" s="7702"/>
      <c r="CZ1074" s="7702"/>
    </row>
    <row r="1075" spans="1:104" ht="13.5" thickBot="1" x14ac:dyDescent="0.25">
      <c r="A1075" s="7699"/>
      <c r="B1075" s="7699"/>
      <c r="C1075" s="7702"/>
      <c r="D1075" s="7702"/>
      <c r="E1075" s="7702"/>
      <c r="F1075" s="7702"/>
      <c r="G1075" s="7702"/>
      <c r="H1075" s="7702"/>
      <c r="I1075" s="7702"/>
      <c r="J1075" s="7702"/>
      <c r="K1075" s="7702"/>
      <c r="L1075" s="7702"/>
      <c r="M1075" s="7702"/>
      <c r="N1075" s="7702"/>
      <c r="O1075" s="7702"/>
      <c r="P1075" s="7702"/>
      <c r="Q1075" s="7702"/>
      <c r="R1075" s="7702"/>
      <c r="S1075" s="7702"/>
      <c r="T1075" s="7702"/>
      <c r="U1075" s="7702"/>
      <c r="V1075" s="7702"/>
      <c r="W1075" s="7702"/>
      <c r="X1075" s="7702"/>
      <c r="Y1075" s="7702"/>
      <c r="Z1075" s="7702"/>
      <c r="AA1075" s="7702"/>
      <c r="AB1075" s="7702"/>
      <c r="AC1075" s="7702"/>
      <c r="AD1075" s="7702"/>
      <c r="AE1075" s="7702"/>
      <c r="AF1075" s="7702"/>
      <c r="AG1075" s="7702"/>
      <c r="AH1075" s="7702"/>
      <c r="AI1075" s="7702"/>
      <c r="AJ1075" s="7702"/>
      <c r="AK1075" s="7702"/>
      <c r="AL1075" s="7702"/>
      <c r="AM1075" s="7702"/>
      <c r="AN1075" s="7702"/>
      <c r="AO1075" s="7702"/>
      <c r="AP1075" s="7702"/>
      <c r="AQ1075" s="7702"/>
      <c r="AR1075" s="7702"/>
      <c r="AS1075" s="7702"/>
      <c r="AT1075" s="7702"/>
      <c r="AU1075" s="7702"/>
      <c r="AV1075" s="7702"/>
      <c r="AW1075" s="7702"/>
      <c r="AX1075" s="7702"/>
      <c r="AY1075" s="7702"/>
      <c r="AZ1075" s="7702"/>
      <c r="BA1075" s="7702"/>
      <c r="BB1075" s="7702"/>
      <c r="BC1075" s="7702"/>
      <c r="BD1075" s="7702"/>
      <c r="BE1075" s="7702"/>
      <c r="BF1075" s="7702"/>
      <c r="BG1075" s="7702"/>
      <c r="BH1075" s="7702"/>
      <c r="BI1075" s="7702"/>
      <c r="BJ1075" s="7702"/>
      <c r="BK1075" s="7702"/>
      <c r="BL1075" s="7702"/>
      <c r="BM1075" s="7702"/>
      <c r="BN1075" s="7702"/>
      <c r="BO1075" s="7702"/>
      <c r="BP1075" s="7702"/>
      <c r="BQ1075" s="7702"/>
      <c r="BR1075" s="7702"/>
      <c r="BS1075" s="8293"/>
      <c r="BT1075" s="7705"/>
      <c r="BU1075" s="7702"/>
      <c r="BV1075" s="7702"/>
      <c r="BW1075" s="7702"/>
      <c r="BX1075" s="7680"/>
      <c r="BY1075" s="7702"/>
      <c r="BZ1075" s="7702"/>
      <c r="CA1075" s="7998"/>
      <c r="CB1075" s="7702"/>
      <c r="CC1075" s="7708"/>
      <c r="CD1075" s="7796"/>
      <c r="CE1075" s="7795"/>
      <c r="CF1075" s="7795"/>
      <c r="CG1075" s="7795"/>
      <c r="CH1075" s="7795"/>
      <c r="CI1075" s="7795"/>
      <c r="CJ1075" s="7795"/>
      <c r="CK1075" s="7795"/>
      <c r="CL1075" s="7786"/>
      <c r="CM1075" s="7786"/>
      <c r="CN1075" s="7786"/>
      <c r="CO1075" s="7786"/>
      <c r="CP1075" s="7786"/>
      <c r="CQ1075" s="7786"/>
      <c r="CR1075" s="7786"/>
      <c r="CS1075" s="7786"/>
      <c r="CT1075" s="7786"/>
      <c r="CU1075" s="7786"/>
      <c r="CV1075" s="7702"/>
      <c r="CW1075" s="7702"/>
      <c r="CX1075" s="7702"/>
      <c r="CY1075" s="7702"/>
      <c r="CZ1075" s="7702"/>
    </row>
    <row r="1076" spans="1:104" ht="13.5" thickBot="1" x14ac:dyDescent="0.25">
      <c r="A1076" s="7699"/>
      <c r="B1076" s="7699"/>
      <c r="C1076" s="7702"/>
      <c r="D1076" s="7702"/>
      <c r="E1076" s="7702"/>
      <c r="F1076" s="7702"/>
      <c r="G1076" s="7702"/>
      <c r="H1076" s="7702"/>
      <c r="I1076" s="7702"/>
      <c r="J1076" s="7702"/>
      <c r="K1076" s="7702"/>
      <c r="L1076" s="7702"/>
      <c r="M1076" s="7702"/>
      <c r="N1076" s="7702"/>
      <c r="O1076" s="7702"/>
      <c r="P1076" s="7702"/>
      <c r="Q1076" s="7702"/>
      <c r="R1076" s="7702"/>
      <c r="S1076" s="7702"/>
      <c r="T1076" s="7702"/>
      <c r="U1076" s="7702"/>
      <c r="V1076" s="7702"/>
      <c r="W1076" s="7702"/>
      <c r="X1076" s="7702"/>
      <c r="Y1076" s="7702"/>
      <c r="Z1076" s="7702"/>
      <c r="AA1076" s="7702"/>
      <c r="AB1076" s="7702"/>
      <c r="AC1076" s="7702"/>
      <c r="AD1076" s="7702"/>
      <c r="AE1076" s="7702"/>
      <c r="AF1076" s="7702"/>
      <c r="AG1076" s="7702"/>
      <c r="AH1076" s="7702"/>
      <c r="AI1076" s="7702"/>
      <c r="AJ1076" s="7702"/>
      <c r="AK1076" s="7702"/>
      <c r="AL1076" s="7702"/>
      <c r="AM1076" s="7702"/>
      <c r="AN1076" s="7702"/>
      <c r="AO1076" s="7702"/>
      <c r="AP1076" s="7702"/>
      <c r="AQ1076" s="7702"/>
      <c r="AR1076" s="7702"/>
      <c r="AS1076" s="7702"/>
      <c r="AT1076" s="7702"/>
      <c r="AU1076" s="7702"/>
      <c r="AV1076" s="7702"/>
      <c r="AW1076" s="7702"/>
      <c r="AX1076" s="7702"/>
      <c r="AY1076" s="7702"/>
      <c r="AZ1076" s="7702"/>
      <c r="BA1076" s="7702"/>
      <c r="BB1076" s="7702"/>
      <c r="BC1076" s="7702"/>
      <c r="BD1076" s="7702"/>
      <c r="BE1076" s="7702"/>
      <c r="BF1076" s="7702"/>
      <c r="BG1076" s="7702"/>
      <c r="BH1076" s="7702"/>
      <c r="BI1076" s="7702"/>
      <c r="BJ1076" s="7702"/>
      <c r="BK1076" s="7702"/>
      <c r="BL1076" s="7702"/>
      <c r="BM1076" s="7702"/>
      <c r="BN1076" s="7702"/>
      <c r="BO1076" s="7702"/>
      <c r="BP1076" s="7702"/>
      <c r="BQ1076" s="7702"/>
      <c r="BR1076" s="7702"/>
      <c r="BS1076" s="8293"/>
      <c r="BT1076" s="7705"/>
      <c r="BU1076" s="7690"/>
      <c r="BV1076" s="7686" t="inlineStr">
        <is>
          <t>Medida SAR</t>
        </is>
      </c>
      <c r="BW1076" s="7691" t="inlineStr">
        <is>
          <t>Valor en antena</t>
        </is>
      </c>
      <c r="BX1076" s="7691" t="inlineStr">
        <is>
          <t>SAR 1W</t>
        </is>
      </c>
      <c r="BY1076" s="7691" t="inlineStr">
        <is>
          <t>SAR W/g</t>
        </is>
      </c>
      <c r="BZ1076" s="7691" t="inlineStr">
        <is>
          <t>Desviacion (%)</t>
        </is>
      </c>
      <c r="CA1076" s="7692" t="inlineStr">
        <is>
          <t>Veredicto</t>
        </is>
      </c>
      <c r="CB1076" s="7703"/>
      <c r="CC1076" s="7709"/>
      <c r="CD1076" s="7796"/>
      <c r="CE1076" s="7795"/>
      <c r="CF1076" s="7795"/>
      <c r="CG1076" s="7795"/>
      <c r="CH1076" s="7795"/>
      <c r="CI1076" s="7795"/>
      <c r="CJ1076" s="7795"/>
      <c r="CK1076" s="7795"/>
      <c r="CL1076" s="7786"/>
      <c r="CM1076" s="7786"/>
      <c r="CN1076" s="7786"/>
      <c r="CO1076" s="7786"/>
      <c r="CP1076" s="7786"/>
      <c r="CQ1076" s="7786"/>
      <c r="CR1076" s="7786"/>
      <c r="CS1076" s="7786"/>
      <c r="CT1076" s="7786"/>
      <c r="CU1076" s="7786"/>
      <c r="CV1076" s="7702"/>
      <c r="CW1076" s="7702"/>
      <c r="CX1076" s="7702"/>
      <c r="CY1076" s="7702"/>
      <c r="CZ1076" s="7702"/>
    </row>
    <row r="1077" spans="1:104" x14ac:dyDescent="0.2">
      <c r="A1077" s="7699"/>
      <c r="B1077" s="7699"/>
      <c r="C1077" s="7702"/>
      <c r="D1077" s="7702"/>
      <c r="E1077" s="7702"/>
      <c r="F1077" s="7702"/>
      <c r="G1077" s="7702"/>
      <c r="H1077" s="7702"/>
      <c r="I1077" s="7702"/>
      <c r="J1077" s="7702"/>
      <c r="K1077" s="7702"/>
      <c r="L1077" s="7702"/>
      <c r="M1077" s="7702"/>
      <c r="N1077" s="7702"/>
      <c r="O1077" s="7702"/>
      <c r="P1077" s="7702"/>
      <c r="Q1077" s="7702"/>
      <c r="R1077" s="7702"/>
      <c r="S1077" s="7702"/>
      <c r="T1077" s="7702"/>
      <c r="U1077" s="7702"/>
      <c r="V1077" s="7702"/>
      <c r="W1077" s="7702"/>
      <c r="X1077" s="7702"/>
      <c r="Y1077" s="7702"/>
      <c r="Z1077" s="7702"/>
      <c r="AA1077" s="7702"/>
      <c r="AB1077" s="7702"/>
      <c r="AC1077" s="7702"/>
      <c r="AD1077" s="7702"/>
      <c r="AE1077" s="7702"/>
      <c r="AF1077" s="7702"/>
      <c r="AG1077" s="7702"/>
      <c r="AH1077" s="7702"/>
      <c r="AI1077" s="7702"/>
      <c r="AJ1077" s="7702"/>
      <c r="AK1077" s="7702"/>
      <c r="AL1077" s="7702"/>
      <c r="AM1077" s="7702"/>
      <c r="AN1077" s="7702"/>
      <c r="AO1077" s="7702"/>
      <c r="AP1077" s="7702"/>
      <c r="AQ1077" s="7702"/>
      <c r="AR1077" s="7702"/>
      <c r="AS1077" s="7702"/>
      <c r="AT1077" s="7702"/>
      <c r="AU1077" s="7702"/>
      <c r="AV1077" s="7702"/>
      <c r="AW1077" s="7702"/>
      <c r="AX1077" s="7702"/>
      <c r="AY1077" s="7702"/>
      <c r="AZ1077" s="7702"/>
      <c r="BA1077" s="7702"/>
      <c r="BB1077" s="7702"/>
      <c r="BC1077" s="7702"/>
      <c r="BD1077" s="7702"/>
      <c r="BE1077" s="7702"/>
      <c r="BF1077" s="7702"/>
      <c r="BG1077" s="7702"/>
      <c r="BH1077" s="7702"/>
      <c r="BI1077" s="7702"/>
      <c r="BJ1077" s="7702"/>
      <c r="BK1077" s="7702"/>
      <c r="BL1077" s="7702"/>
      <c r="BM1077" s="7702"/>
      <c r="BN1077" s="7702"/>
      <c r="BO1077" s="7702"/>
      <c r="BP1077" s="7702"/>
      <c r="BQ1077" s="7702"/>
      <c r="BR1077" s="7702"/>
      <c r="BS1077" s="8293"/>
      <c r="BT1077" s="7705"/>
      <c r="BU1077" s="7719" t="inlineStr">
        <is>
          <t>SAR(1g)</t>
        </is>
      </c>
      <c r="BV1077" s="7693"/>
      <c r="BW1077" s="7713">
        <f>POWER(10,(((10*LOG10(BW1069))+(AVERAGE(BX1073:BX1074)-BX1070))/10))</f>
        <v>250.00000000000011</v>
      </c>
      <c r="BX1077" s="8161">
        <f>CD1059</f>
        <v>10.9</v>
      </c>
      <c r="BY1077" s="7713">
        <f>BV1077*1000/BW1077</f>
        <v>0</v>
      </c>
      <c r="BZ1077" s="7713">
        <f>((BY1077-BX1077)*100)/BX1077</f>
        <v>-100</v>
      </c>
      <c r="CA1077" s="7715" t="str">
        <f>IF(ABS(BZ1077)&lt;10,"Válido","No Válido")</f>
        <v>No Válido</v>
      </c>
      <c r="CB1077" s="7703"/>
      <c r="CC1077" s="7709"/>
      <c r="CD1077" s="7796"/>
      <c r="CE1077" s="7795"/>
      <c r="CF1077" s="7795"/>
      <c r="CG1077" s="7795"/>
      <c r="CH1077" s="7795"/>
      <c r="CI1077" s="7795"/>
      <c r="CJ1077" s="7795"/>
      <c r="CK1077" s="7795"/>
      <c r="CL1077" s="7786"/>
      <c r="CM1077" s="7786"/>
      <c r="CN1077" s="7786"/>
      <c r="CO1077" s="7786"/>
      <c r="CP1077" s="7786"/>
      <c r="CQ1077" s="7786"/>
      <c r="CR1077" s="7786"/>
      <c r="CS1077" s="7786"/>
      <c r="CT1077" s="7786"/>
      <c r="CU1077" s="7786"/>
      <c r="CV1077" s="7702"/>
      <c r="CW1077" s="7702"/>
      <c r="CX1077" s="7702"/>
      <c r="CY1077" s="7702"/>
      <c r="CZ1077" s="7702"/>
    </row>
    <row r="1078" spans="1:104" ht="13.5" thickBot="1" x14ac:dyDescent="0.25">
      <c r="A1078" s="7699"/>
      <c r="B1078" s="7699"/>
      <c r="C1078" s="7702"/>
      <c r="D1078" s="7702"/>
      <c r="E1078" s="7702"/>
      <c r="F1078" s="7702"/>
      <c r="G1078" s="7702"/>
      <c r="H1078" s="7702"/>
      <c r="I1078" s="7702"/>
      <c r="J1078" s="7702"/>
      <c r="K1078" s="7702"/>
      <c r="L1078" s="7702"/>
      <c r="M1078" s="7702"/>
      <c r="N1078" s="7702"/>
      <c r="O1078" s="7702"/>
      <c r="P1078" s="7702"/>
      <c r="Q1078" s="7702"/>
      <c r="R1078" s="7702"/>
      <c r="S1078" s="7702"/>
      <c r="T1078" s="7702"/>
      <c r="U1078" s="7702"/>
      <c r="V1078" s="7702"/>
      <c r="W1078" s="7702"/>
      <c r="X1078" s="7702"/>
      <c r="Y1078" s="7702"/>
      <c r="Z1078" s="7702"/>
      <c r="AA1078" s="7702"/>
      <c r="AB1078" s="7702"/>
      <c r="AC1078" s="7702"/>
      <c r="AD1078" s="7702"/>
      <c r="AE1078" s="7702"/>
      <c r="AF1078" s="7702"/>
      <c r="AG1078" s="7702"/>
      <c r="AH1078" s="7702"/>
      <c r="AI1078" s="7702"/>
      <c r="AJ1078" s="7702"/>
      <c r="AK1078" s="7702"/>
      <c r="AL1078" s="7702"/>
      <c r="AM1078" s="7702"/>
      <c r="AN1078" s="7702"/>
      <c r="AO1078" s="7702"/>
      <c r="AP1078" s="7702"/>
      <c r="AQ1078" s="7702"/>
      <c r="AR1078" s="7702"/>
      <c r="AS1078" s="7702"/>
      <c r="AT1078" s="7702"/>
      <c r="AU1078" s="7702"/>
      <c r="AV1078" s="7702"/>
      <c r="AW1078" s="7702"/>
      <c r="AX1078" s="7702"/>
      <c r="AY1078" s="7702"/>
      <c r="AZ1078" s="7702"/>
      <c r="BA1078" s="7702"/>
      <c r="BB1078" s="7702"/>
      <c r="BC1078" s="7702"/>
      <c r="BD1078" s="7702"/>
      <c r="BE1078" s="7702"/>
      <c r="BF1078" s="7702"/>
      <c r="BG1078" s="7702"/>
      <c r="BH1078" s="7702"/>
      <c r="BI1078" s="7702"/>
      <c r="BJ1078" s="7702"/>
      <c r="BK1078" s="7702"/>
      <c r="BL1078" s="7702"/>
      <c r="BM1078" s="7702"/>
      <c r="BN1078" s="7702"/>
      <c r="BO1078" s="7702"/>
      <c r="BP1078" s="7702"/>
      <c r="BQ1078" s="7702"/>
      <c r="BR1078" s="7702"/>
      <c r="BS1078" s="8293"/>
      <c r="BT1078" s="7705"/>
      <c r="BU1078" s="7720" t="inlineStr">
        <is>
          <t>SAR(10g)</t>
        </is>
      </c>
      <c r="BV1078" s="7694"/>
      <c r="BW1078" s="7714">
        <f>POWER(10,(((10*LOG10(BW1069))+(AVERAGE(BX1073:BX1074)-BX1070))/10))</f>
        <v>250.00000000000011</v>
      </c>
      <c r="BX1078" s="8162">
        <f>CD1060</f>
        <v>7.01</v>
      </c>
      <c r="BY1078" s="7714">
        <f>BV1078*1000/BW1078</f>
        <v>0</v>
      </c>
      <c r="BZ1078" s="7714">
        <f>((BY1078-BX1078)*100)/BX1078</f>
        <v>-100</v>
      </c>
      <c r="CA1078" s="7716" t="str">
        <f>IF(ABS(BZ1078)&lt;10,"Válido","No Válido")</f>
        <v>No Válido</v>
      </c>
      <c r="CB1078" s="7703"/>
      <c r="CC1078" s="7709"/>
      <c r="CD1078" s="7796"/>
      <c r="CE1078" s="7795"/>
      <c r="CF1078" s="7795"/>
      <c r="CG1078" s="7795"/>
      <c r="CH1078" s="7795"/>
      <c r="CI1078" s="7795"/>
      <c r="CJ1078" s="7795"/>
      <c r="CK1078" s="7795"/>
      <c r="CL1078" s="7786"/>
      <c r="CM1078" s="7786"/>
      <c r="CN1078" s="7786"/>
      <c r="CO1078" s="7786"/>
      <c r="CP1078" s="7786"/>
      <c r="CQ1078" s="7786"/>
      <c r="CR1078" s="7786"/>
      <c r="CS1078" s="7786"/>
      <c r="CT1078" s="7786"/>
      <c r="CU1078" s="7786"/>
      <c r="CV1078" s="7702"/>
      <c r="CW1078" s="7702"/>
      <c r="CX1078" s="7702"/>
      <c r="CY1078" s="7702"/>
      <c r="CZ1078" s="7702"/>
    </row>
    <row r="1079" spans="1:104" ht="13.5" thickBot="1" x14ac:dyDescent="0.25">
      <c r="A1079" s="7699"/>
      <c r="B1079" s="7699"/>
      <c r="C1079" s="7702"/>
      <c r="D1079" s="7702"/>
      <c r="E1079" s="7702"/>
      <c r="F1079" s="7702"/>
      <c r="G1079" s="7702"/>
      <c r="H1079" s="7702"/>
      <c r="I1079" s="7702"/>
      <c r="J1079" s="7702"/>
      <c r="K1079" s="7702"/>
      <c r="L1079" s="7702"/>
      <c r="M1079" s="7702"/>
      <c r="N1079" s="7702"/>
      <c r="O1079" s="7702"/>
      <c r="P1079" s="7702"/>
      <c r="Q1079" s="7702"/>
      <c r="R1079" s="7702"/>
      <c r="S1079" s="7702"/>
      <c r="T1079" s="7702"/>
      <c r="U1079" s="7702"/>
      <c r="V1079" s="7702"/>
      <c r="W1079" s="7702"/>
      <c r="X1079" s="7702"/>
      <c r="Y1079" s="7702"/>
      <c r="Z1079" s="7702"/>
      <c r="AA1079" s="7702"/>
      <c r="AB1079" s="7702"/>
      <c r="AC1079" s="7702"/>
      <c r="AD1079" s="7702"/>
      <c r="AE1079" s="7702"/>
      <c r="AF1079" s="7702"/>
      <c r="AG1079" s="7702"/>
      <c r="AH1079" s="7702"/>
      <c r="AI1079" s="7702"/>
      <c r="AJ1079" s="7702"/>
      <c r="AK1079" s="7702"/>
      <c r="AL1079" s="7702"/>
      <c r="AM1079" s="7702"/>
      <c r="AN1079" s="7702"/>
      <c r="AO1079" s="7702"/>
      <c r="AP1079" s="7702"/>
      <c r="AQ1079" s="7702"/>
      <c r="AR1079" s="7702"/>
      <c r="AS1079" s="7702"/>
      <c r="AT1079" s="7702"/>
      <c r="AU1079" s="7702"/>
      <c r="AV1079" s="7702"/>
      <c r="AW1079" s="7702"/>
      <c r="AX1079" s="7702"/>
      <c r="AY1079" s="7702"/>
      <c r="AZ1079" s="7702"/>
      <c r="BA1079" s="7702"/>
      <c r="BB1079" s="7702"/>
      <c r="BC1079" s="7702"/>
      <c r="BD1079" s="7702"/>
      <c r="BE1079" s="7702"/>
      <c r="BF1079" s="7702"/>
      <c r="BG1079" s="7702"/>
      <c r="BH1079" s="7702"/>
      <c r="BI1079" s="7702"/>
      <c r="BJ1079" s="7702"/>
      <c r="BK1079" s="7702"/>
      <c r="BL1079" s="7702"/>
      <c r="BM1079" s="7702"/>
      <c r="BN1079" s="7702"/>
      <c r="BO1079" s="7702"/>
      <c r="BP1079" s="7702"/>
      <c r="BQ1079" s="7702"/>
      <c r="BR1079" s="7702"/>
      <c r="BS1079" s="8293"/>
      <c r="BT1079" s="7705"/>
      <c r="BU1079" s="7702"/>
      <c r="BV1079" s="7702"/>
      <c r="BW1079" s="7702"/>
      <c r="BX1079" s="7702"/>
      <c r="BY1079" s="7726"/>
      <c r="BZ1079" s="7726"/>
      <c r="CA1079" s="7726"/>
      <c r="CB1079" s="7726"/>
      <c r="CC1079" s="7734"/>
      <c r="CD1079" s="7796"/>
      <c r="CE1079" s="7795"/>
      <c r="CF1079" s="7795"/>
      <c r="CG1079" s="7795"/>
      <c r="CH1079" s="7795"/>
      <c r="CI1079" s="7795"/>
      <c r="CJ1079" s="7795"/>
      <c r="CK1079" s="7795"/>
      <c r="CL1079" s="7786"/>
      <c r="CM1079" s="7786"/>
      <c r="CN1079" s="7786"/>
      <c r="CO1079" s="7786"/>
      <c r="CP1079" s="7786"/>
      <c r="CQ1079" s="7786"/>
      <c r="CR1079" s="7786"/>
      <c r="CS1079" s="7786"/>
      <c r="CT1079" s="7786"/>
      <c r="CU1079" s="7786"/>
      <c r="CV1079" s="7702"/>
      <c r="CW1079" s="7702"/>
      <c r="CX1079" s="7702"/>
      <c r="CY1079" s="7702"/>
      <c r="CZ1079" s="7702"/>
    </row>
    <row r="1080" spans="1:104" ht="26.25" thickBot="1" x14ac:dyDescent="0.25">
      <c r="A1080" s="7699"/>
      <c r="B1080" s="7699"/>
      <c r="C1080" s="7702"/>
      <c r="D1080" s="7702"/>
      <c r="E1080" s="7702"/>
      <c r="F1080" s="7702"/>
      <c r="G1080" s="7702"/>
      <c r="H1080" s="7702"/>
      <c r="I1080" s="7702"/>
      <c r="J1080" s="7702"/>
      <c r="K1080" s="7702"/>
      <c r="L1080" s="7702"/>
      <c r="M1080" s="7702"/>
      <c r="N1080" s="7702"/>
      <c r="O1080" s="7702"/>
      <c r="P1080" s="7702"/>
      <c r="Q1080" s="7702"/>
      <c r="R1080" s="7702"/>
      <c r="S1080" s="7702"/>
      <c r="T1080" s="7702"/>
      <c r="U1080" s="7702"/>
      <c r="V1080" s="7702"/>
      <c r="W1080" s="7702"/>
      <c r="X1080" s="7702"/>
      <c r="Y1080" s="7702"/>
      <c r="Z1080" s="7702"/>
      <c r="AA1080" s="7702"/>
      <c r="AB1080" s="7702"/>
      <c r="AC1080" s="7702"/>
      <c r="AD1080" s="7702"/>
      <c r="AE1080" s="7702"/>
      <c r="AF1080" s="7702"/>
      <c r="AG1080" s="7702"/>
      <c r="AH1080" s="7702"/>
      <c r="AI1080" s="7702"/>
      <c r="AJ1080" s="7702"/>
      <c r="AK1080" s="7702"/>
      <c r="AL1080" s="7702"/>
      <c r="AM1080" s="7702"/>
      <c r="AN1080" s="7702"/>
      <c r="AO1080" s="7702"/>
      <c r="AP1080" s="7702"/>
      <c r="AQ1080" s="7702"/>
      <c r="AR1080" s="7702"/>
      <c r="AS1080" s="7702"/>
      <c r="AT1080" s="7702"/>
      <c r="AU1080" s="7702"/>
      <c r="AV1080" s="7702"/>
      <c r="AW1080" s="7702"/>
      <c r="AX1080" s="7702"/>
      <c r="AY1080" s="7702"/>
      <c r="AZ1080" s="7702"/>
      <c r="BA1080" s="7702"/>
      <c r="BB1080" s="7702"/>
      <c r="BC1080" s="7702"/>
      <c r="BD1080" s="7702"/>
      <c r="BE1080" s="7702"/>
      <c r="BF1080" s="7702"/>
      <c r="BG1080" s="7702"/>
      <c r="BH1080" s="7702"/>
      <c r="BI1080" s="7702"/>
      <c r="BJ1080" s="7702"/>
      <c r="BK1080" s="7702"/>
      <c r="BL1080" s="7702"/>
      <c r="BM1080" s="7702"/>
      <c r="BN1080" s="7702"/>
      <c r="BO1080" s="7702"/>
      <c r="BP1080" s="7702"/>
      <c r="BQ1080" s="7702"/>
      <c r="BR1080" s="7702"/>
      <c r="BS1080" s="8293"/>
      <c r="BT1080" s="7705"/>
      <c r="BU1080" s="7695"/>
      <c r="BV1080" s="7696" t="inlineStr">
        <is>
          <t>Valor SAR extrap</t>
        </is>
      </c>
      <c r="BW1080" s="7697" t="inlineStr">
        <is>
          <t>Desviacion (%)</t>
        </is>
      </c>
      <c r="BX1080" s="7698" t="inlineStr">
        <is>
          <t>Veredicto</t>
        </is>
      </c>
      <c r="BY1080" s="7726"/>
      <c r="BZ1080" s="7726"/>
      <c r="CA1080" s="7726" t="inlineStr">
        <is>
          <t>Frequency
(MHz)</t>
        </is>
      </c>
      <c r="CB1080" s="7726" t="str">
        <f>CA1066</f>
        <v>Head/Body:</v>
      </c>
      <c r="CC1080" s="7734" t="inlineStr">
        <is>
          <t>SAR over</t>
        </is>
      </c>
      <c r="CD1080" s="7796"/>
      <c r="CE1080" s="7795"/>
      <c r="CF1080" s="7795"/>
      <c r="CG1080" s="7795"/>
      <c r="CH1080" s="7795"/>
      <c r="CI1080" s="7795"/>
      <c r="CJ1080" s="7795"/>
      <c r="CK1080" s="7795"/>
      <c r="CL1080" s="7786"/>
      <c r="CM1080" s="7786"/>
      <c r="CN1080" s="7786"/>
      <c r="CO1080" s="7786"/>
      <c r="CP1080" s="7786"/>
      <c r="CQ1080" s="7786"/>
      <c r="CR1080" s="7786"/>
      <c r="CS1080" s="7786"/>
      <c r="CT1080" s="7786"/>
      <c r="CU1080" s="7786"/>
      <c r="CV1080" s="7702"/>
      <c r="CW1080" s="7702"/>
      <c r="CX1080" s="7702"/>
      <c r="CY1080" s="7702"/>
      <c r="CZ1080" s="7702"/>
    </row>
    <row r="1081" spans="1:104" x14ac:dyDescent="0.2">
      <c r="A1081" s="7699"/>
      <c r="B1081" s="7699"/>
      <c r="C1081" s="7702"/>
      <c r="D1081" s="7702"/>
      <c r="E1081" s="7702"/>
      <c r="F1081" s="7702"/>
      <c r="G1081" s="7702"/>
      <c r="H1081" s="7702"/>
      <c r="I1081" s="7702"/>
      <c r="J1081" s="7702"/>
      <c r="K1081" s="7702"/>
      <c r="L1081" s="7702"/>
      <c r="M1081" s="7702"/>
      <c r="N1081" s="7702"/>
      <c r="O1081" s="7702"/>
      <c r="P1081" s="7702"/>
      <c r="Q1081" s="7702"/>
      <c r="R1081" s="7702"/>
      <c r="S1081" s="7702"/>
      <c r="T1081" s="7702"/>
      <c r="U1081" s="7702"/>
      <c r="V1081" s="7702"/>
      <c r="W1081" s="7702"/>
      <c r="X1081" s="7702"/>
      <c r="Y1081" s="7702"/>
      <c r="Z1081" s="7702"/>
      <c r="AA1081" s="7702"/>
      <c r="AB1081" s="7702"/>
      <c r="AC1081" s="7702"/>
      <c r="AD1081" s="7702"/>
      <c r="AE1081" s="7702"/>
      <c r="AF1081" s="7702"/>
      <c r="AG1081" s="7702"/>
      <c r="AH1081" s="7702"/>
      <c r="AI1081" s="7702"/>
      <c r="AJ1081" s="7702"/>
      <c r="AK1081" s="7702"/>
      <c r="AL1081" s="7702"/>
      <c r="AM1081" s="7702"/>
      <c r="AN1081" s="7702"/>
      <c r="AO1081" s="7702"/>
      <c r="AP1081" s="7702"/>
      <c r="AQ1081" s="7702"/>
      <c r="AR1081" s="7702"/>
      <c r="AS1081" s="7702"/>
      <c r="AT1081" s="7702"/>
      <c r="AU1081" s="7702"/>
      <c r="AV1081" s="7702"/>
      <c r="AW1081" s="7702"/>
      <c r="AX1081" s="7702"/>
      <c r="AY1081" s="7702"/>
      <c r="AZ1081" s="7702"/>
      <c r="BA1081" s="7702"/>
      <c r="BB1081" s="7702"/>
      <c r="BC1081" s="7702"/>
      <c r="BD1081" s="7702"/>
      <c r="BE1081" s="7702"/>
      <c r="BF1081" s="7702"/>
      <c r="BG1081" s="7702"/>
      <c r="BH1081" s="7702"/>
      <c r="BI1081" s="7702"/>
      <c r="BJ1081" s="7702"/>
      <c r="BK1081" s="7702"/>
      <c r="BL1081" s="7702"/>
      <c r="BM1081" s="7702"/>
      <c r="BN1081" s="7702"/>
      <c r="BO1081" s="7702"/>
      <c r="BP1081" s="7702"/>
      <c r="BQ1081" s="7702"/>
      <c r="BR1081" s="7702"/>
      <c r="BS1081" s="8293"/>
      <c r="BT1081" s="7705"/>
      <c r="BU1081" s="7684" t="inlineStr">
        <is>
          <t>Fast SAR 1g</t>
        </is>
      </c>
      <c r="BV1081" s="7693"/>
      <c r="BW1081" s="7713" t="e">
        <f>((BV1081-BV1077)*100)/BV1077</f>
        <v>#DIV/0!</v>
      </c>
      <c r="BX1081" s="7715" t="e">
        <f>IF(ABS(BW1081)&lt;3,"Válido","No Válido")</f>
        <v>#DIV/0!</v>
      </c>
      <c r="BY1081" s="7726"/>
      <c r="BZ1081" s="7726"/>
      <c r="CA1081" s="7726">
        <f>BU1069</f>
        <v>0</v>
      </c>
      <c r="CB1081" s="7726" t="str">
        <f>CB1066</f>
        <v>Head</v>
      </c>
      <c r="CC1081" s="7734" t="inlineStr">
        <is>
          <t>1 gr.</t>
        </is>
      </c>
      <c r="CD1081" s="7796"/>
      <c r="CE1081" s="7795"/>
      <c r="CF1081" s="7795"/>
      <c r="CG1081" s="7795"/>
      <c r="CH1081" s="7795"/>
      <c r="CI1081" s="7795"/>
      <c r="CJ1081" s="7795"/>
      <c r="CK1081" s="7795"/>
      <c r="CL1081" s="7786"/>
      <c r="CM1081" s="7786"/>
      <c r="CN1081" s="7786"/>
      <c r="CO1081" s="7786"/>
      <c r="CP1081" s="7786"/>
      <c r="CQ1081" s="7786"/>
      <c r="CR1081" s="7786"/>
      <c r="CS1081" s="7786"/>
      <c r="CT1081" s="7786"/>
      <c r="CU1081" s="7786"/>
      <c r="CV1081" s="7702"/>
      <c r="CW1081" s="7702"/>
      <c r="CX1081" s="7702"/>
      <c r="CY1081" s="7702"/>
      <c r="CZ1081" s="7702"/>
    </row>
    <row r="1082" spans="1:104" ht="13.5" thickBot="1" x14ac:dyDescent="0.25">
      <c r="A1082" s="7699"/>
      <c r="B1082" s="7699"/>
      <c r="C1082" s="7702"/>
      <c r="D1082" s="7702"/>
      <c r="E1082" s="7702"/>
      <c r="F1082" s="7702"/>
      <c r="G1082" s="7702"/>
      <c r="H1082" s="7702"/>
      <c r="I1082" s="7702"/>
      <c r="J1082" s="7702"/>
      <c r="K1082" s="7702"/>
      <c r="L1082" s="7702"/>
      <c r="M1082" s="7702"/>
      <c r="N1082" s="7702"/>
      <c r="O1082" s="7702"/>
      <c r="P1082" s="7702"/>
      <c r="Q1082" s="7702"/>
      <c r="R1082" s="7702"/>
      <c r="S1082" s="7702"/>
      <c r="T1082" s="7702"/>
      <c r="U1082" s="7702"/>
      <c r="V1082" s="7702"/>
      <c r="W1082" s="7702"/>
      <c r="X1082" s="7702"/>
      <c r="Y1082" s="7702"/>
      <c r="Z1082" s="7702"/>
      <c r="AA1082" s="7702"/>
      <c r="AB1082" s="7702"/>
      <c r="AC1082" s="7702"/>
      <c r="AD1082" s="7702"/>
      <c r="AE1082" s="7702"/>
      <c r="AF1082" s="7702"/>
      <c r="AG1082" s="7702"/>
      <c r="AH1082" s="7702"/>
      <c r="AI1082" s="7702"/>
      <c r="AJ1082" s="7702"/>
      <c r="AK1082" s="7702"/>
      <c r="AL1082" s="7702"/>
      <c r="AM1082" s="7702"/>
      <c r="AN1082" s="7702"/>
      <c r="AO1082" s="7702"/>
      <c r="AP1082" s="7702"/>
      <c r="AQ1082" s="7702"/>
      <c r="AR1082" s="7702"/>
      <c r="AS1082" s="7702"/>
      <c r="AT1082" s="7702"/>
      <c r="AU1082" s="7702"/>
      <c r="AV1082" s="7702"/>
      <c r="AW1082" s="7702"/>
      <c r="AX1082" s="7702"/>
      <c r="AY1082" s="7702"/>
      <c r="AZ1082" s="7702"/>
      <c r="BA1082" s="7702"/>
      <c r="BB1082" s="7702"/>
      <c r="BC1082" s="7702"/>
      <c r="BD1082" s="7702"/>
      <c r="BE1082" s="7702"/>
      <c r="BF1082" s="7702"/>
      <c r="BG1082" s="7702"/>
      <c r="BH1082" s="7702"/>
      <c r="BI1082" s="7702"/>
      <c r="BJ1082" s="7702"/>
      <c r="BK1082" s="7702"/>
      <c r="BL1082" s="7702"/>
      <c r="BM1082" s="7702"/>
      <c r="BN1082" s="7702"/>
      <c r="BO1082" s="7702"/>
      <c r="BP1082" s="7702"/>
      <c r="BQ1082" s="7702"/>
      <c r="BR1082" s="7702"/>
      <c r="BS1082" s="8293"/>
      <c r="BT1082" s="7705"/>
      <c r="BU1082" s="7718" t="inlineStr">
        <is>
          <t>Fast SAR 10g</t>
        </is>
      </c>
      <c r="BV1082" s="7694"/>
      <c r="BW1082" s="7714" t="e">
        <f>((BV1082-BV1078)*100)/BV1078</f>
        <v>#DIV/0!</v>
      </c>
      <c r="BX1082" s="7716" t="e">
        <f>IF(ABS(BW1082)&lt;7,"Válido","No Válido")</f>
        <v>#DIV/0!</v>
      </c>
      <c r="BY1082" s="7727"/>
      <c r="BZ1082" s="7726"/>
      <c r="CA1082" s="7732">
        <f>BU1069</f>
        <v>0</v>
      </c>
      <c r="CB1082" s="7730" t="str">
        <f>CB1066</f>
        <v>Head</v>
      </c>
      <c r="CC1082" s="7734" t="inlineStr">
        <is>
          <t>10 gr.</t>
        </is>
      </c>
      <c r="CD1082" s="7796"/>
      <c r="CE1082" s="7795"/>
      <c r="CF1082" s="7795"/>
      <c r="CG1082" s="7795"/>
      <c r="CH1082" s="7795"/>
      <c r="CI1082" s="7795"/>
      <c r="CJ1082" s="7795"/>
      <c r="CK1082" s="7795"/>
      <c r="CL1082" s="7786"/>
      <c r="CM1082" s="7786"/>
      <c r="CN1082" s="7786"/>
      <c r="CO1082" s="7786"/>
      <c r="CP1082" s="7786"/>
      <c r="CQ1082" s="7786"/>
      <c r="CR1082" s="7786"/>
      <c r="CS1082" s="7786"/>
      <c r="CT1082" s="7786"/>
      <c r="CU1082" s="7786"/>
      <c r="CV1082" s="7702"/>
      <c r="CW1082" s="7702"/>
      <c r="CX1082" s="7702"/>
      <c r="CY1082" s="7702"/>
      <c r="CZ1082" s="7702"/>
    </row>
    <row r="1083" spans="1:104" x14ac:dyDescent="0.2">
      <c r="A1083" s="7699"/>
      <c r="B1083" s="7699"/>
      <c r="C1083" s="7702"/>
      <c r="D1083" s="7702"/>
      <c r="E1083" s="7702"/>
      <c r="F1083" s="7702"/>
      <c r="G1083" s="7702"/>
      <c r="H1083" s="7702"/>
      <c r="I1083" s="7702"/>
      <c r="J1083" s="7702"/>
      <c r="K1083" s="7702"/>
      <c r="L1083" s="7702"/>
      <c r="M1083" s="7702"/>
      <c r="N1083" s="7702"/>
      <c r="O1083" s="7702"/>
      <c r="P1083" s="7702"/>
      <c r="Q1083" s="7702"/>
      <c r="R1083" s="7702"/>
      <c r="S1083" s="7702"/>
      <c r="T1083" s="7702"/>
      <c r="U1083" s="7702"/>
      <c r="V1083" s="7702"/>
      <c r="W1083" s="7702"/>
      <c r="X1083" s="7702"/>
      <c r="Y1083" s="7702"/>
      <c r="Z1083" s="7702"/>
      <c r="AA1083" s="7702"/>
      <c r="AB1083" s="7702"/>
      <c r="AC1083" s="7702"/>
      <c r="AD1083" s="7702"/>
      <c r="AE1083" s="7702"/>
      <c r="AF1083" s="7702"/>
      <c r="AG1083" s="7702"/>
      <c r="AH1083" s="7702"/>
      <c r="AI1083" s="7702"/>
      <c r="AJ1083" s="7702"/>
      <c r="AK1083" s="7702"/>
      <c r="AL1083" s="7702"/>
      <c r="AM1083" s="7702"/>
      <c r="AN1083" s="7702"/>
      <c r="AO1083" s="7702"/>
      <c r="AP1083" s="7702"/>
      <c r="AQ1083" s="7702"/>
      <c r="AR1083" s="7702"/>
      <c r="AS1083" s="7702"/>
      <c r="AT1083" s="7702"/>
      <c r="AU1083" s="7702"/>
      <c r="AV1083" s="7702"/>
      <c r="AW1083" s="7702"/>
      <c r="AX1083" s="7702"/>
      <c r="AY1083" s="7702"/>
      <c r="AZ1083" s="7702"/>
      <c r="BA1083" s="7702"/>
      <c r="BB1083" s="7702"/>
      <c r="BC1083" s="7702"/>
      <c r="BD1083" s="7702"/>
      <c r="BE1083" s="7702"/>
      <c r="BF1083" s="7702"/>
      <c r="BG1083" s="7702"/>
      <c r="BH1083" s="7702"/>
      <c r="BI1083" s="7702"/>
      <c r="BJ1083" s="7702"/>
      <c r="BK1083" s="7702"/>
      <c r="BL1083" s="7702"/>
      <c r="BM1083" s="7702"/>
      <c r="BN1083" s="7702"/>
      <c r="BO1083" s="7702"/>
      <c r="BP1083" s="7702"/>
      <c r="BQ1083" s="7702"/>
      <c r="BR1083" s="7702"/>
      <c r="BS1083" s="8293"/>
      <c r="BT1083" s="7735"/>
      <c r="BU1083" s="7784"/>
      <c r="BV1083" s="7784"/>
      <c r="BW1083" s="7702"/>
      <c r="BX1083" s="7702"/>
      <c r="BY1083" s="7785"/>
      <c r="BZ1083" s="7702"/>
      <c r="CA1083" s="7998"/>
      <c r="CB1083" s="7702"/>
      <c r="CC1083" s="7708"/>
      <c r="CD1083" s="7796"/>
      <c r="CE1083" s="7795"/>
      <c r="CF1083" s="7795"/>
      <c r="CG1083" s="7795"/>
      <c r="CH1083" s="7795"/>
      <c r="CI1083" s="7795"/>
      <c r="CJ1083" s="7795"/>
      <c r="CK1083" s="7795"/>
      <c r="CL1083" s="7786"/>
      <c r="CM1083" s="7786"/>
      <c r="CN1083" s="7786"/>
      <c r="CO1083" s="7786"/>
      <c r="CP1083" s="7786"/>
      <c r="CQ1083" s="7786"/>
      <c r="CR1083" s="7786"/>
      <c r="CS1083" s="7786"/>
      <c r="CT1083" s="7786"/>
      <c r="CU1083" s="7786"/>
      <c r="CV1083" s="7702"/>
      <c r="CW1083" s="7702"/>
      <c r="CX1083" s="7702"/>
      <c r="CY1083" s="7702"/>
      <c r="CZ1083" s="7702"/>
    </row>
    <row r="1084" spans="1:104" x14ac:dyDescent="0.2">
      <c r="A1084" s="7699"/>
      <c r="B1084" s="7699"/>
      <c r="C1084" s="7702"/>
      <c r="D1084" s="7702"/>
      <c r="E1084" s="7702"/>
      <c r="F1084" s="7702"/>
      <c r="G1084" s="7702"/>
      <c r="H1084" s="7702"/>
      <c r="I1084" s="7702"/>
      <c r="J1084" s="7702"/>
      <c r="K1084" s="7702"/>
      <c r="L1084" s="7702"/>
      <c r="M1084" s="7702"/>
      <c r="N1084" s="7702"/>
      <c r="O1084" s="7702"/>
      <c r="P1084" s="7702"/>
      <c r="Q1084" s="7702"/>
      <c r="R1084" s="7702"/>
      <c r="S1084" s="7702"/>
      <c r="T1084" s="7702"/>
      <c r="U1084" s="7702"/>
      <c r="V1084" s="7702"/>
      <c r="W1084" s="7702"/>
      <c r="X1084" s="7702"/>
      <c r="Y1084" s="7702"/>
      <c r="Z1084" s="7702"/>
      <c r="AA1084" s="7702"/>
      <c r="AB1084" s="7702"/>
      <c r="AC1084" s="7702"/>
      <c r="AD1084" s="7702"/>
      <c r="AE1084" s="7702"/>
      <c r="AF1084" s="7702"/>
      <c r="AG1084" s="7702"/>
      <c r="AH1084" s="7702"/>
      <c r="AI1084" s="7702"/>
      <c r="AJ1084" s="7702"/>
      <c r="AK1084" s="7702"/>
      <c r="AL1084" s="7702"/>
      <c r="AM1084" s="7702"/>
      <c r="AN1084" s="7702"/>
      <c r="AO1084" s="7702"/>
      <c r="AP1084" s="7702"/>
      <c r="AQ1084" s="7702"/>
      <c r="AR1084" s="7702"/>
      <c r="AS1084" s="7702"/>
      <c r="AT1084" s="7702"/>
      <c r="AU1084" s="7702"/>
      <c r="AV1084" s="7702"/>
      <c r="AW1084" s="7702"/>
      <c r="AX1084" s="7702"/>
      <c r="AY1084" s="7702"/>
      <c r="AZ1084" s="7702"/>
      <c r="BA1084" s="7702"/>
      <c r="BB1084" s="7702"/>
      <c r="BC1084" s="7702"/>
      <c r="BD1084" s="7702"/>
      <c r="BE1084" s="7702"/>
      <c r="BF1084" s="7702"/>
      <c r="BG1084" s="7702"/>
      <c r="BH1084" s="7702"/>
      <c r="BI1084" s="7702"/>
      <c r="BJ1084" s="7702"/>
      <c r="BK1084" s="7702"/>
      <c r="BL1084" s="7702"/>
      <c r="BM1084" s="7702"/>
      <c r="BN1084" s="7702"/>
      <c r="BO1084" s="7702"/>
      <c r="BP1084" s="7702"/>
      <c r="BQ1084" s="7702"/>
      <c r="BR1084" s="7702"/>
      <c r="BS1084" s="8293"/>
      <c r="BT1084" s="7726"/>
      <c r="BU1084" s="7727" t="inlineStr">
        <is>
          <t>Date</t>
        </is>
      </c>
      <c r="BV1084" s="7727" t="inlineStr">
        <is>
          <t>Frequency
(MHz)</t>
        </is>
      </c>
      <c r="BW1084" s="7726" t="str">
        <f>CA1066</f>
        <v>Head/Body:</v>
      </c>
      <c r="BX1084" s="7726" t="inlineStr">
        <is>
          <t>SAR over</t>
        </is>
      </c>
      <c r="BY1084" s="7726" t="inlineStr">
        <is>
          <t>Fast SAR
(W/kg)</t>
        </is>
      </c>
      <c r="BZ1084" s="7726" t="inlineStr">
        <is>
          <t>SAR
(W/kg)</t>
        </is>
      </c>
      <c r="CA1084" s="7726" t="inlineStr">
        <is>
          <t>1 W Target
SAR (W/kg)</t>
        </is>
      </c>
      <c r="CB1084" s="7726" t="inlineStr">
        <is>
          <t>1 W Norm.
SAR (W/kg)</t>
        </is>
      </c>
      <c r="CC1084" s="7734" t="inlineStr">
        <is>
          <t>Drift (%)</t>
        </is>
      </c>
      <c r="CD1084" s="7796"/>
      <c r="CE1084" s="7795"/>
      <c r="CF1084" s="7795"/>
      <c r="CG1084" s="7795"/>
      <c r="CH1084" s="7795"/>
      <c r="CI1084" s="7795"/>
      <c r="CJ1084" s="7795"/>
      <c r="CK1084" s="7795"/>
      <c r="CL1084" s="7786"/>
      <c r="CM1084" s="7786"/>
      <c r="CN1084" s="7786"/>
      <c r="CO1084" s="7786"/>
      <c r="CP1084" s="7786"/>
      <c r="CQ1084" s="7786"/>
      <c r="CR1084" s="7786"/>
      <c r="CS1084" s="7786"/>
      <c r="CT1084" s="7786"/>
      <c r="CU1084" s="7786"/>
      <c r="CV1084" s="7702"/>
      <c r="CW1084" s="7702"/>
      <c r="CX1084" s="7702"/>
      <c r="CY1084" s="7702"/>
      <c r="CZ1084" s="7702"/>
    </row>
    <row r="1085" spans="1:104" x14ac:dyDescent="0.2">
      <c r="A1085" s="7699"/>
      <c r="B1085" s="7699"/>
      <c r="C1085" s="7702"/>
      <c r="D1085" s="7702"/>
      <c r="E1085" s="7702"/>
      <c r="F1085" s="7702"/>
      <c r="G1085" s="7702"/>
      <c r="H1085" s="7702"/>
      <c r="I1085" s="7702"/>
      <c r="J1085" s="7702"/>
      <c r="K1085" s="7702"/>
      <c r="L1085" s="7702"/>
      <c r="M1085" s="7702"/>
      <c r="N1085" s="7702"/>
      <c r="O1085" s="7702"/>
      <c r="P1085" s="7702"/>
      <c r="Q1085" s="7702"/>
      <c r="R1085" s="7702"/>
      <c r="S1085" s="7702"/>
      <c r="T1085" s="7702"/>
      <c r="U1085" s="7702"/>
      <c r="V1085" s="7702"/>
      <c r="W1085" s="7702"/>
      <c r="X1085" s="7702"/>
      <c r="Y1085" s="7702"/>
      <c r="Z1085" s="7702"/>
      <c r="AA1085" s="7702"/>
      <c r="AB1085" s="7702"/>
      <c r="AC1085" s="7702"/>
      <c r="AD1085" s="7702"/>
      <c r="AE1085" s="7702"/>
      <c r="AF1085" s="7702"/>
      <c r="AG1085" s="7702"/>
      <c r="AH1085" s="7702"/>
      <c r="AI1085" s="7702"/>
      <c r="AJ1085" s="7702"/>
      <c r="AK1085" s="7702"/>
      <c r="AL1085" s="7702"/>
      <c r="AM1085" s="7702"/>
      <c r="AN1085" s="7702"/>
      <c r="AO1085" s="7702"/>
      <c r="AP1085" s="7702"/>
      <c r="AQ1085" s="7702"/>
      <c r="AR1085" s="7702"/>
      <c r="AS1085" s="7702"/>
      <c r="AT1085" s="7702"/>
      <c r="AU1085" s="7702"/>
      <c r="AV1085" s="7702"/>
      <c r="AW1085" s="7702"/>
      <c r="AX1085" s="7702"/>
      <c r="AY1085" s="7702"/>
      <c r="AZ1085" s="7702"/>
      <c r="BA1085" s="7702"/>
      <c r="BB1085" s="7702"/>
      <c r="BC1085" s="7702"/>
      <c r="BD1085" s="7702"/>
      <c r="BE1085" s="7702"/>
      <c r="BF1085" s="7702"/>
      <c r="BG1085" s="7702"/>
      <c r="BH1085" s="7702"/>
      <c r="BI1085" s="7702"/>
      <c r="BJ1085" s="7702"/>
      <c r="BK1085" s="7702"/>
      <c r="BL1085" s="7702"/>
      <c r="BM1085" s="7702"/>
      <c r="BN1085" s="7702"/>
      <c r="BO1085" s="7702"/>
      <c r="BP1085" s="7702"/>
      <c r="BQ1085" s="7702"/>
      <c r="BR1085" s="7702"/>
      <c r="BS1085" s="8293"/>
      <c r="BT1085" s="7735"/>
      <c r="BU1085" s="7757">
        <f>CB1060</f>
        <v>0</v>
      </c>
      <c r="BV1085" s="7732">
        <f>BU1069</f>
        <v>0</v>
      </c>
      <c r="BW1085" s="7732" t="str">
        <f>CB1066</f>
        <v>Head</v>
      </c>
      <c r="BX1085" s="7732" t="inlineStr">
        <is>
          <t>1 gr.</t>
        </is>
      </c>
      <c r="BY1085" s="7732">
        <f>BV1081</f>
        <v>0</v>
      </c>
      <c r="BZ1085" s="7728">
        <f>BV1077</f>
        <v>0</v>
      </c>
      <c r="CA1085" s="7732">
        <f t="shared" ref="CA1085:CA1086" si="129">BX1077</f>
        <v>10.9</v>
      </c>
      <c r="CB1085" s="7730">
        <f t="shared" ref="CB1085:CB1086" si="130">BY1077</f>
        <v>0</v>
      </c>
      <c r="CC1085" s="7734">
        <f t="shared" ref="CC1085:CC1086" si="131">BZ1077</f>
        <v>-100</v>
      </c>
      <c r="CD1085" s="7796"/>
      <c r="CE1085" s="7795"/>
      <c r="CF1085" s="7795"/>
      <c r="CG1085" s="7795"/>
      <c r="CH1085" s="7795"/>
      <c r="CI1085" s="7795"/>
      <c r="CJ1085" s="7795"/>
      <c r="CK1085" s="7795"/>
      <c r="CL1085" s="7786"/>
      <c r="CM1085" s="7786"/>
      <c r="CN1085" s="7786"/>
      <c r="CO1085" s="7786"/>
      <c r="CP1085" s="7786"/>
      <c r="CQ1085" s="7786"/>
      <c r="CR1085" s="7786"/>
      <c r="CS1085" s="7786"/>
      <c r="CT1085" s="7786"/>
      <c r="CU1085" s="7786"/>
      <c r="CV1085" s="7702"/>
      <c r="CW1085" s="7702"/>
      <c r="CX1085" s="7702"/>
      <c r="CY1085" s="7702"/>
      <c r="CZ1085" s="7702"/>
    </row>
    <row r="1086" spans="1:104" x14ac:dyDescent="0.2">
      <c r="A1086" s="7699"/>
      <c r="B1086" s="7699"/>
      <c r="C1086" s="7702"/>
      <c r="D1086" s="7702"/>
      <c r="E1086" s="7702"/>
      <c r="F1086" s="7702"/>
      <c r="G1086" s="7702"/>
      <c r="H1086" s="7702"/>
      <c r="I1086" s="7702"/>
      <c r="J1086" s="7702"/>
      <c r="K1086" s="7702"/>
      <c r="L1086" s="7702"/>
      <c r="M1086" s="7702"/>
      <c r="N1086" s="7702"/>
      <c r="O1086" s="7702"/>
      <c r="P1086" s="7702"/>
      <c r="Q1086" s="7702"/>
      <c r="R1086" s="7702"/>
      <c r="S1086" s="7702"/>
      <c r="T1086" s="7702"/>
      <c r="U1086" s="7702"/>
      <c r="V1086" s="7702"/>
      <c r="W1086" s="7702"/>
      <c r="X1086" s="7702"/>
      <c r="Y1086" s="7702"/>
      <c r="Z1086" s="7702"/>
      <c r="AA1086" s="7702"/>
      <c r="AB1086" s="7702"/>
      <c r="AC1086" s="7702"/>
      <c r="AD1086" s="7702"/>
      <c r="AE1086" s="7702"/>
      <c r="AF1086" s="7702"/>
      <c r="AG1086" s="7702"/>
      <c r="AH1086" s="7702"/>
      <c r="AI1086" s="7702"/>
      <c r="AJ1086" s="7702"/>
      <c r="AK1086" s="7702"/>
      <c r="AL1086" s="7702"/>
      <c r="AM1086" s="7702"/>
      <c r="AN1086" s="7702"/>
      <c r="AO1086" s="7702"/>
      <c r="AP1086" s="7702"/>
      <c r="AQ1086" s="7702"/>
      <c r="AR1086" s="7702"/>
      <c r="AS1086" s="7702"/>
      <c r="AT1086" s="7702"/>
      <c r="AU1086" s="7702"/>
      <c r="AV1086" s="7702"/>
      <c r="AW1086" s="7702"/>
      <c r="AX1086" s="7702"/>
      <c r="AY1086" s="7702"/>
      <c r="AZ1086" s="7702"/>
      <c r="BA1086" s="7702"/>
      <c r="BB1086" s="7702"/>
      <c r="BC1086" s="7702"/>
      <c r="BD1086" s="7702"/>
      <c r="BE1086" s="7702"/>
      <c r="BF1086" s="7702"/>
      <c r="BG1086" s="7702"/>
      <c r="BH1086" s="7702"/>
      <c r="BI1086" s="7702"/>
      <c r="BJ1086" s="7702"/>
      <c r="BK1086" s="7702"/>
      <c r="BL1086" s="7702"/>
      <c r="BM1086" s="7702"/>
      <c r="BN1086" s="7702"/>
      <c r="BO1086" s="7702"/>
      <c r="BP1086" s="7702"/>
      <c r="BQ1086" s="7702"/>
      <c r="BR1086" s="7702"/>
      <c r="BS1086" s="8293"/>
      <c r="BT1086" s="7736"/>
      <c r="BU1086" s="7757">
        <f>CB1060</f>
        <v>0</v>
      </c>
      <c r="BV1086" s="7730">
        <f>BU1069</f>
        <v>0</v>
      </c>
      <c r="BW1086" s="7731" t="str">
        <f>CB1066</f>
        <v>Head</v>
      </c>
      <c r="BX1086" s="7731" t="inlineStr">
        <is>
          <t>10 gr.</t>
        </is>
      </c>
      <c r="BY1086" s="7730">
        <f>BV1082</f>
        <v>0</v>
      </c>
      <c r="BZ1086" s="7728">
        <f>BV1078</f>
        <v>0</v>
      </c>
      <c r="CA1086" s="7728">
        <f t="shared" si="129"/>
        <v>7.01</v>
      </c>
      <c r="CB1086" s="7728">
        <f t="shared" si="130"/>
        <v>0</v>
      </c>
      <c r="CC1086" s="7734">
        <f t="shared" si="131"/>
        <v>-100</v>
      </c>
      <c r="CD1086" s="7796"/>
      <c r="CE1086" s="7795"/>
      <c r="CF1086" s="7795"/>
      <c r="CG1086" s="7795"/>
      <c r="CH1086" s="7795"/>
      <c r="CI1086" s="7795"/>
      <c r="CJ1086" s="7795"/>
      <c r="CK1086" s="7795"/>
      <c r="CL1086" s="7786"/>
      <c r="CM1086" s="7786"/>
      <c r="CN1086" s="7786"/>
      <c r="CO1086" s="7786"/>
      <c r="CP1086" s="7786"/>
      <c r="CQ1086" s="7786"/>
      <c r="CR1086" s="7786"/>
      <c r="CS1086" s="7786"/>
      <c r="CT1086" s="7786"/>
      <c r="CU1086" s="7786"/>
      <c r="CV1086" s="7702"/>
      <c r="CW1086" s="7702"/>
      <c r="CX1086" s="7702"/>
      <c r="CY1086" s="7702"/>
      <c r="CZ1086" s="7702"/>
    </row>
    <row r="1087" spans="1:104" ht="13.5" thickBot="1" x14ac:dyDescent="0.25">
      <c r="A1087" s="7699"/>
      <c r="B1087" s="7699"/>
      <c r="C1087" s="7702"/>
      <c r="D1087" s="7702"/>
      <c r="E1087" s="7702"/>
      <c r="F1087" s="7702"/>
      <c r="G1087" s="7702"/>
      <c r="H1087" s="7702"/>
      <c r="I1087" s="7702"/>
      <c r="J1087" s="7702"/>
      <c r="K1087" s="7702"/>
      <c r="L1087" s="7702"/>
      <c r="M1087" s="7702"/>
      <c r="N1087" s="7702"/>
      <c r="O1087" s="7702"/>
      <c r="P1087" s="7702"/>
      <c r="Q1087" s="7702"/>
      <c r="R1087" s="7702"/>
      <c r="S1087" s="7702"/>
      <c r="T1087" s="7702"/>
      <c r="U1087" s="7702"/>
      <c r="V1087" s="7702"/>
      <c r="W1087" s="7702"/>
      <c r="X1087" s="7702"/>
      <c r="Y1087" s="7702"/>
      <c r="Z1087" s="7702"/>
      <c r="AA1087" s="7702"/>
      <c r="AB1087" s="7702"/>
      <c r="AC1087" s="7702"/>
      <c r="AD1087" s="7702"/>
      <c r="AE1087" s="7702"/>
      <c r="AF1087" s="7702"/>
      <c r="AG1087" s="7702"/>
      <c r="AH1087" s="7702"/>
      <c r="AI1087" s="7702"/>
      <c r="AJ1087" s="7702"/>
      <c r="AK1087" s="7702"/>
      <c r="AL1087" s="7702"/>
      <c r="AM1087" s="7702"/>
      <c r="AN1087" s="7702"/>
      <c r="AO1087" s="7702"/>
      <c r="AP1087" s="7702"/>
      <c r="AQ1087" s="7702"/>
      <c r="AR1087" s="7702"/>
      <c r="AS1087" s="7702"/>
      <c r="AT1087" s="7702"/>
      <c r="AU1087" s="7702"/>
      <c r="AV1087" s="7702"/>
      <c r="AW1087" s="7702"/>
      <c r="AX1087" s="7702"/>
      <c r="AY1087" s="7702"/>
      <c r="AZ1087" s="7702"/>
      <c r="BA1087" s="7702"/>
      <c r="BB1087" s="7702"/>
      <c r="BC1087" s="7702"/>
      <c r="BD1087" s="7702"/>
      <c r="BE1087" s="7702"/>
      <c r="BF1087" s="7702"/>
      <c r="BG1087" s="7702"/>
      <c r="BH1087" s="7702"/>
      <c r="BI1087" s="7702"/>
      <c r="BJ1087" s="7702"/>
      <c r="BK1087" s="7702"/>
      <c r="BL1087" s="7702"/>
      <c r="BM1087" s="7702"/>
      <c r="BN1087" s="7702"/>
      <c r="BO1087" s="7702"/>
      <c r="BP1087" s="7702"/>
      <c r="BQ1087" s="7702"/>
      <c r="BR1087" s="7702"/>
      <c r="BS1087" s="8294"/>
      <c r="BT1087" s="7737"/>
      <c r="BU1087" s="7787"/>
      <c r="BV1087" s="7788"/>
      <c r="BW1087" s="7789"/>
      <c r="BX1087" s="7790"/>
      <c r="BY1087" s="7791"/>
      <c r="BZ1087" s="7789"/>
      <c r="CA1087" s="7790"/>
      <c r="CB1087" s="7792"/>
      <c r="CC1087" s="7793"/>
      <c r="CD1087" s="7796"/>
      <c r="CE1087" s="7795"/>
      <c r="CF1087" s="7795"/>
      <c r="CG1087" s="7795"/>
      <c r="CH1087" s="7795"/>
      <c r="CI1087" s="7795"/>
      <c r="CJ1087" s="7795"/>
      <c r="CK1087" s="7795"/>
      <c r="CL1087" s="7786"/>
      <c r="CM1087" s="7786"/>
      <c r="CN1087" s="7786"/>
      <c r="CO1087" s="7786"/>
      <c r="CP1087" s="7786"/>
      <c r="CQ1087" s="7786"/>
      <c r="CR1087" s="7786"/>
      <c r="CS1087" s="7786"/>
      <c r="CT1087" s="7786"/>
      <c r="CU1087" s="7786"/>
      <c r="CV1087" s="7702"/>
      <c r="CW1087" s="7702"/>
      <c r="CX1087" s="7702"/>
      <c r="CY1087" s="7702"/>
      <c r="CZ1087" s="7702"/>
    </row>
    <row r="1088" spans="1:104" x14ac:dyDescent="0.2">
      <c r="A1088" s="7699"/>
      <c r="B1088" s="7699"/>
      <c r="C1088" s="7702"/>
      <c r="D1088" s="7702"/>
      <c r="E1088" s="7702"/>
      <c r="F1088" s="7702"/>
      <c r="G1088" s="7702"/>
      <c r="H1088" s="7702"/>
      <c r="I1088" s="7702"/>
      <c r="J1088" s="7702"/>
      <c r="K1088" s="7702"/>
      <c r="L1088" s="7702"/>
      <c r="M1088" s="7702"/>
      <c r="N1088" s="7702"/>
      <c r="O1088" s="7702"/>
      <c r="P1088" s="7702"/>
      <c r="Q1088" s="7702"/>
      <c r="R1088" s="7702"/>
      <c r="S1088" s="7702"/>
      <c r="T1088" s="7702"/>
      <c r="U1088" s="7702"/>
      <c r="V1088" s="7702"/>
      <c r="W1088" s="7702"/>
      <c r="X1088" s="7702"/>
      <c r="Y1088" s="7702"/>
      <c r="Z1088" s="7702"/>
      <c r="AA1088" s="7702"/>
      <c r="AB1088" s="7702"/>
      <c r="AC1088" s="7702"/>
      <c r="AD1088" s="7702"/>
      <c r="AE1088" s="7702"/>
      <c r="AF1088" s="7702"/>
      <c r="AG1088" s="7702"/>
      <c r="AH1088" s="7702"/>
      <c r="AI1088" s="7702"/>
      <c r="AJ1088" s="7702"/>
      <c r="AK1088" s="7702"/>
      <c r="AL1088" s="7702"/>
      <c r="AM1088" s="7702"/>
      <c r="AN1088" s="7702"/>
      <c r="AO1088" s="7702"/>
      <c r="AP1088" s="7702"/>
      <c r="AQ1088" s="7702"/>
      <c r="AR1088" s="7702"/>
      <c r="AS1088" s="7702"/>
      <c r="AT1088" s="7702"/>
      <c r="AU1088" s="7702"/>
      <c r="AV1088" s="7702"/>
      <c r="AW1088" s="7702"/>
      <c r="AX1088" s="7702"/>
      <c r="AY1088" s="7702"/>
      <c r="AZ1088" s="7702"/>
      <c r="BA1088" s="7702"/>
      <c r="BB1088" s="7702"/>
      <c r="BC1088" s="7702"/>
      <c r="BD1088" s="7702"/>
      <c r="BE1088" s="7702"/>
      <c r="BF1088" s="7702"/>
      <c r="BG1088" s="7702"/>
      <c r="BH1088" s="7702"/>
      <c r="BI1088" s="7702"/>
      <c r="BJ1088" s="7702"/>
      <c r="BK1088" s="7702"/>
      <c r="BL1088" s="7702"/>
      <c r="BM1088" s="7702"/>
      <c r="BN1088" s="7702"/>
      <c r="BO1088" s="7702"/>
      <c r="BP1088" s="7702"/>
      <c r="BQ1088" s="7702"/>
      <c r="BR1088" s="7702"/>
      <c r="BS1088" s="7702"/>
      <c r="BT1088" s="7702"/>
      <c r="BU1088" s="7702"/>
      <c r="BV1088" s="7702"/>
      <c r="BW1088" s="7702"/>
      <c r="BX1088" s="7702"/>
      <c r="BY1088" s="7702"/>
      <c r="BZ1088" s="7702"/>
      <c r="CA1088" s="7998"/>
      <c r="CB1088" s="7702"/>
      <c r="CC1088" s="7702"/>
      <c r="CD1088" s="7795"/>
      <c r="CE1088" s="7795"/>
      <c r="CF1088" s="7795"/>
      <c r="CG1088" s="7795"/>
      <c r="CH1088" s="7795"/>
      <c r="CI1088" s="7795"/>
      <c r="CJ1088" s="7795"/>
      <c r="CK1088" s="7795"/>
      <c r="CL1088" s="7786"/>
      <c r="CM1088" s="7786"/>
      <c r="CN1088" s="7786"/>
      <c r="CO1088" s="7786"/>
      <c r="CP1088" s="7786"/>
      <c r="CQ1088" s="7786"/>
      <c r="CR1088" s="7786"/>
      <c r="CS1088" s="7786"/>
      <c r="CT1088" s="7786"/>
      <c r="CU1088" s="7786"/>
      <c r="CV1088" s="7702"/>
      <c r="CW1088" s="7702"/>
      <c r="CX1088" s="7702"/>
      <c r="CY1088" s="7702"/>
      <c r="CZ1088" s="7702"/>
    </row>
    <row r="1089" spans="1:104" ht="13.5" thickBot="1" x14ac:dyDescent="0.25">
      <c r="A1089" s="7699"/>
      <c r="B1089" s="7699"/>
      <c r="C1089" s="7702"/>
      <c r="D1089" s="7702"/>
      <c r="E1089" s="7702"/>
      <c r="F1089" s="7702"/>
      <c r="G1089" s="7702"/>
      <c r="H1089" s="7702"/>
      <c r="I1089" s="7702"/>
      <c r="J1089" s="7702"/>
      <c r="K1089" s="7702"/>
      <c r="L1089" s="7702"/>
      <c r="M1089" s="7702"/>
      <c r="N1089" s="7702"/>
      <c r="O1089" s="7702"/>
      <c r="P1089" s="7702"/>
      <c r="Q1089" s="7702"/>
      <c r="R1089" s="7702"/>
      <c r="S1089" s="7702"/>
      <c r="T1089" s="7702"/>
      <c r="U1089" s="7702"/>
      <c r="V1089" s="7702"/>
      <c r="W1089" s="7702"/>
      <c r="X1089" s="7702"/>
      <c r="Y1089" s="7702"/>
      <c r="Z1089" s="7702"/>
      <c r="AA1089" s="7702"/>
      <c r="AB1089" s="7702"/>
      <c r="AC1089" s="7702"/>
      <c r="AD1089" s="7702"/>
      <c r="AE1089" s="7702"/>
      <c r="AF1089" s="7702"/>
      <c r="AG1089" s="7702"/>
      <c r="AH1089" s="7702"/>
      <c r="AI1089" s="7702"/>
      <c r="AJ1089" s="7702"/>
      <c r="AK1089" s="7702"/>
      <c r="AL1089" s="7702"/>
      <c r="AM1089" s="7702"/>
      <c r="AN1089" s="7702"/>
      <c r="AO1089" s="7702"/>
      <c r="AP1089" s="7702"/>
      <c r="AQ1089" s="7702"/>
      <c r="AR1089" s="7702"/>
      <c r="AS1089" s="7702"/>
      <c r="AT1089" s="7702"/>
      <c r="AU1089" s="7702"/>
      <c r="AV1089" s="7702"/>
      <c r="AW1089" s="7702"/>
      <c r="AX1089" s="7702"/>
      <c r="AY1089" s="7702"/>
      <c r="AZ1089" s="7702"/>
      <c r="BA1089" s="7702"/>
      <c r="BB1089" s="7702"/>
      <c r="BC1089" s="7702"/>
      <c r="BD1089" s="7702"/>
      <c r="BE1089" s="7702"/>
      <c r="BF1089" s="7702"/>
      <c r="BG1089" s="7702"/>
      <c r="BH1089" s="7702"/>
      <c r="BI1089" s="7702"/>
      <c r="BJ1089" s="7702"/>
      <c r="BK1089" s="7702"/>
      <c r="BL1089" s="7702"/>
      <c r="BM1089" s="7702"/>
      <c r="BN1089" s="7702"/>
      <c r="BO1089" s="7702"/>
      <c r="BP1089" s="7702"/>
      <c r="BQ1089" s="7702"/>
      <c r="BR1089" s="7702"/>
      <c r="BS1089" s="7702"/>
      <c r="BT1089" s="7702"/>
      <c r="BU1089" s="7702"/>
      <c r="BV1089" s="7702"/>
      <c r="BW1089" s="7702"/>
      <c r="BX1089" s="7702"/>
      <c r="BY1089" s="7702"/>
      <c r="BZ1089" s="7702"/>
      <c r="CA1089" s="7998"/>
      <c r="CB1089" s="7702"/>
      <c r="CC1089" s="7702"/>
      <c r="CD1089" s="7795"/>
      <c r="CE1089" s="7795"/>
      <c r="CF1089" s="7795"/>
      <c r="CG1089" s="7795"/>
      <c r="CH1089" s="7795"/>
      <c r="CI1089" s="7795"/>
      <c r="CJ1089" s="7795"/>
      <c r="CK1089" s="7795"/>
      <c r="CL1089" s="7786"/>
      <c r="CM1089" s="7786"/>
      <c r="CN1089" s="7786"/>
      <c r="CO1089" s="7786"/>
      <c r="CP1089" s="7786"/>
      <c r="CQ1089" s="7786"/>
      <c r="CR1089" s="7786"/>
      <c r="CS1089" s="7786"/>
      <c r="CT1089" s="7786"/>
      <c r="CU1089" s="7786"/>
      <c r="CV1089" s="7702"/>
      <c r="CW1089" s="7702"/>
      <c r="CX1089" s="7702"/>
      <c r="CY1089" s="7702"/>
      <c r="CZ1089" s="7702"/>
    </row>
    <row r="1090" spans="1:104" ht="13.5" customHeight="1" thickBot="1" x14ac:dyDescent="0.25">
      <c r="A1090" s="7699"/>
      <c r="B1090" s="7699"/>
      <c r="C1090" s="7702"/>
      <c r="D1090" s="7702"/>
      <c r="E1090" s="7702"/>
      <c r="F1090" s="7702"/>
      <c r="G1090" s="7702"/>
      <c r="H1090" s="7702"/>
      <c r="I1090" s="7702"/>
      <c r="J1090" s="7702"/>
      <c r="K1090" s="7702"/>
      <c r="L1090" s="7702"/>
      <c r="M1090" s="7702"/>
      <c r="N1090" s="7702"/>
      <c r="O1090" s="7702"/>
      <c r="P1090" s="7702"/>
      <c r="Q1090" s="7702"/>
      <c r="R1090" s="7702"/>
      <c r="S1090" s="7702"/>
      <c r="T1090" s="7702"/>
      <c r="U1090" s="7702"/>
      <c r="V1090" s="7702"/>
      <c r="W1090" s="7702"/>
      <c r="X1090" s="7702"/>
      <c r="Y1090" s="7702"/>
      <c r="Z1090" s="7702"/>
      <c r="AA1090" s="7702"/>
      <c r="AB1090" s="7702"/>
      <c r="AC1090" s="7702"/>
      <c r="AD1090" s="7702"/>
      <c r="AE1090" s="7702"/>
      <c r="AF1090" s="7702"/>
      <c r="AG1090" s="7702"/>
      <c r="AH1090" s="7702"/>
      <c r="AI1090" s="7702"/>
      <c r="AJ1090" s="7702"/>
      <c r="AK1090" s="7702"/>
      <c r="AL1090" s="7702"/>
      <c r="AM1090" s="7702"/>
      <c r="AN1090" s="7702"/>
      <c r="AO1090" s="7702"/>
      <c r="AP1090" s="7702"/>
      <c r="AQ1090" s="7702"/>
      <c r="AR1090" s="7702"/>
      <c r="AS1090" s="7702"/>
      <c r="AT1090" s="7702"/>
      <c r="AU1090" s="7702"/>
      <c r="AV1090" s="7702"/>
      <c r="AW1090" s="7702"/>
      <c r="AX1090" s="7702"/>
      <c r="AY1090" s="7702"/>
      <c r="AZ1090" s="7702"/>
      <c r="BA1090" s="7702"/>
      <c r="BB1090" s="7702"/>
      <c r="BC1090" s="7702"/>
      <c r="BD1090" s="7702"/>
      <c r="BE1090" s="7702"/>
      <c r="BF1090" s="7702"/>
      <c r="BG1090" s="7702"/>
      <c r="BH1090" s="7702"/>
      <c r="BI1090" s="7702"/>
      <c r="BJ1090" s="7702"/>
      <c r="BK1090" s="7702"/>
      <c r="BL1090" s="7702"/>
      <c r="BM1090" s="7702"/>
      <c r="BN1090" s="7702"/>
      <c r="BO1090" s="7702"/>
      <c r="BP1090" s="7702"/>
      <c r="BQ1090" s="7702"/>
      <c r="BR1090" s="7702"/>
      <c r="BS1090" s="8292" t="str">
        <f>CONCATENATE(BU1100," MHz")</f>
        <v xml:space="preserve"> MHz</v>
      </c>
      <c r="BT1090" s="7710"/>
      <c r="BU1090" s="7706"/>
      <c r="BV1090" s="7706"/>
      <c r="BW1090" s="7706"/>
      <c r="BX1090" s="7706"/>
      <c r="BY1090" s="7706"/>
      <c r="BZ1090" s="7706"/>
      <c r="CA1090" s="7996"/>
      <c r="CB1090" s="7706"/>
      <c r="CC1090" s="7707"/>
      <c r="CD1090" s="7812">
        <f>IF(CB1097="Head",LOOKUP(CD1092,$CI$42:$CI$85,$CG$42:$CG$85),IF(CB1097="Body",LOOKUP(CD1092,$CI$42:$CI$81,$CH$42:$CH$85),""))</f>
        <v>10.9</v>
      </c>
      <c r="CE1090" s="7795"/>
      <c r="CF1090" s="7795"/>
      <c r="CG1090" s="7795"/>
      <c r="CH1090" s="7795"/>
      <c r="CI1090" s="7795"/>
      <c r="CJ1090" s="7795"/>
      <c r="CK1090" s="7795"/>
      <c r="CL1090" s="7786"/>
      <c r="CM1090" s="7786"/>
      <c r="CN1090" s="7786"/>
      <c r="CO1090" s="7786"/>
      <c r="CP1090" s="7786"/>
      <c r="CQ1090" s="7786"/>
      <c r="CR1090" s="7786"/>
      <c r="CS1090" s="7786"/>
      <c r="CT1090" s="7786"/>
      <c r="CU1090" s="7786"/>
      <c r="CV1090" s="7702"/>
      <c r="CW1090" s="7702"/>
      <c r="CX1090" s="7702"/>
      <c r="CY1090" s="7702"/>
      <c r="CZ1090" s="7702"/>
    </row>
    <row r="1091" spans="1:104" ht="13.5" thickBot="1" x14ac:dyDescent="0.25">
      <c r="A1091" s="7699"/>
      <c r="B1091" s="7699"/>
      <c r="C1091" s="7702"/>
      <c r="D1091" s="7702"/>
      <c r="E1091" s="7702"/>
      <c r="F1091" s="7702"/>
      <c r="G1091" s="7702"/>
      <c r="H1091" s="7702"/>
      <c r="I1091" s="7702"/>
      <c r="J1091" s="7702"/>
      <c r="K1091" s="7702"/>
      <c r="L1091" s="7702"/>
      <c r="M1091" s="7702"/>
      <c r="N1091" s="7702"/>
      <c r="O1091" s="7702"/>
      <c r="P1091" s="7702"/>
      <c r="Q1091" s="7702"/>
      <c r="R1091" s="7702"/>
      <c r="S1091" s="7702"/>
      <c r="T1091" s="7702"/>
      <c r="U1091" s="7702"/>
      <c r="V1091" s="7702"/>
      <c r="W1091" s="7702"/>
      <c r="X1091" s="7702"/>
      <c r="Y1091" s="7702"/>
      <c r="Z1091" s="7702"/>
      <c r="AA1091" s="7702"/>
      <c r="AB1091" s="7702"/>
      <c r="AC1091" s="7702"/>
      <c r="AD1091" s="7702"/>
      <c r="AE1091" s="7702"/>
      <c r="AF1091" s="7702"/>
      <c r="AG1091" s="7702"/>
      <c r="AH1091" s="7702"/>
      <c r="AI1091" s="7702"/>
      <c r="AJ1091" s="7702"/>
      <c r="AK1091" s="7702"/>
      <c r="AL1091" s="7702"/>
      <c r="AM1091" s="7702"/>
      <c r="AN1091" s="7702"/>
      <c r="AO1091" s="7702"/>
      <c r="AP1091" s="7702"/>
      <c r="AQ1091" s="7702"/>
      <c r="AR1091" s="7702"/>
      <c r="AS1091" s="7702"/>
      <c r="AT1091" s="7702"/>
      <c r="AU1091" s="7702"/>
      <c r="AV1091" s="7702"/>
      <c r="AW1091" s="7702"/>
      <c r="AX1091" s="7702"/>
      <c r="AY1091" s="7702"/>
      <c r="AZ1091" s="7702"/>
      <c r="BA1091" s="7702"/>
      <c r="BB1091" s="7702"/>
      <c r="BC1091" s="7702"/>
      <c r="BD1091" s="7702"/>
      <c r="BE1091" s="7702"/>
      <c r="BF1091" s="7702"/>
      <c r="BG1091" s="7702"/>
      <c r="BH1091" s="7702"/>
      <c r="BI1091" s="7702"/>
      <c r="BJ1091" s="7702"/>
      <c r="BK1091" s="7702"/>
      <c r="BL1091" s="7702"/>
      <c r="BM1091" s="7702"/>
      <c r="BN1091" s="7702"/>
      <c r="BO1091" s="7702"/>
      <c r="BP1091" s="7702"/>
      <c r="BQ1091" s="7702"/>
      <c r="BR1091" s="7702"/>
      <c r="BS1091" s="8293"/>
      <c r="BT1091" s="7705"/>
      <c r="BU1091" s="7678" t="inlineStr">
        <is>
          <t>Calentamiento:</t>
        </is>
      </c>
      <c r="BV1091" s="7717"/>
      <c r="BW1091" s="7702"/>
      <c r="BX1091" s="7679" t="inlineStr">
        <is>
          <t>Temperatura:</t>
        </is>
      </c>
      <c r="BY1091" s="7721" t="e">
        <f>AVERAGE(BW1094:BW1095)</f>
        <v>#DIV/0!</v>
      </c>
      <c r="BZ1091" s="7702"/>
      <c r="CA1091" s="7997" t="inlineStr">
        <is>
          <t>Fecha (yyyy-mm-dd hh:mm:ss):</t>
        </is>
      </c>
      <c r="CB1091" s="7815"/>
      <c r="CC1091" s="7708"/>
      <c r="CD1091" s="7813">
        <f>IF(CB1097="Head",INDEX($CG$42:$CG$85,MATCH(CD1090,$CG$42:$CG$85,0)+1),IF(CB1097="Body",INDEX($CH$42:$CH$85,MATCH(CD1090,$CH$42:$CH$85,0)+1)))</f>
        <v>7.01</v>
      </c>
      <c r="CE1091" s="7795"/>
      <c r="CF1091" s="7795"/>
      <c r="CG1091" s="7795"/>
      <c r="CH1091" s="7795"/>
      <c r="CI1091" s="7795"/>
      <c r="CJ1091" s="7795"/>
      <c r="CK1091" s="7795"/>
      <c r="CL1091" s="7786"/>
      <c r="CM1091" s="7786"/>
      <c r="CN1091" s="7786"/>
      <c r="CO1091" s="7786"/>
      <c r="CP1091" s="7786"/>
      <c r="CQ1091" s="7786"/>
      <c r="CR1091" s="7786"/>
      <c r="CS1091" s="7786"/>
      <c r="CT1091" s="7786"/>
      <c r="CU1091" s="7786"/>
      <c r="CV1091" s="7702"/>
      <c r="CW1091" s="7702"/>
      <c r="CX1091" s="7702"/>
      <c r="CY1091" s="7702"/>
      <c r="CZ1091" s="7702"/>
    </row>
    <row r="1092" spans="1:104" ht="13.5" thickBot="1" x14ac:dyDescent="0.25">
      <c r="A1092" s="7699"/>
      <c r="B1092" s="7699"/>
      <c r="C1092" s="7702"/>
      <c r="D1092" s="7702"/>
      <c r="E1092" s="7702"/>
      <c r="F1092" s="7702"/>
      <c r="G1092" s="7702"/>
      <c r="H1092" s="7702"/>
      <c r="I1092" s="7702"/>
      <c r="J1092" s="7702"/>
      <c r="K1092" s="7702"/>
      <c r="L1092" s="7702"/>
      <c r="M1092" s="7702"/>
      <c r="N1092" s="7702"/>
      <c r="O1092" s="7702"/>
      <c r="P1092" s="7702"/>
      <c r="Q1092" s="7702"/>
      <c r="R1092" s="7702"/>
      <c r="S1092" s="7702"/>
      <c r="T1092" s="7702"/>
      <c r="U1092" s="7702"/>
      <c r="V1092" s="7702"/>
      <c r="W1092" s="7702"/>
      <c r="X1092" s="7702"/>
      <c r="Y1092" s="7702"/>
      <c r="Z1092" s="7702"/>
      <c r="AA1092" s="7702"/>
      <c r="AB1092" s="7702"/>
      <c r="AC1092" s="7702"/>
      <c r="AD1092" s="7702"/>
      <c r="AE1092" s="7702"/>
      <c r="AF1092" s="7702"/>
      <c r="AG1092" s="7702"/>
      <c r="AH1092" s="7702"/>
      <c r="AI1092" s="7702"/>
      <c r="AJ1092" s="7702"/>
      <c r="AK1092" s="7702"/>
      <c r="AL1092" s="7702"/>
      <c r="AM1092" s="7702"/>
      <c r="AN1092" s="7702"/>
      <c r="AO1092" s="7702"/>
      <c r="AP1092" s="7702"/>
      <c r="AQ1092" s="7702"/>
      <c r="AR1092" s="7702"/>
      <c r="AS1092" s="7702"/>
      <c r="AT1092" s="7702"/>
      <c r="AU1092" s="7702"/>
      <c r="AV1092" s="7702"/>
      <c r="AW1092" s="7702"/>
      <c r="AX1092" s="7702"/>
      <c r="AY1092" s="7702"/>
      <c r="AZ1092" s="7702"/>
      <c r="BA1092" s="7702"/>
      <c r="BB1092" s="7702"/>
      <c r="BC1092" s="7702"/>
      <c r="BD1092" s="7702"/>
      <c r="BE1092" s="7702"/>
      <c r="BF1092" s="7702"/>
      <c r="BG1092" s="7702"/>
      <c r="BH1092" s="7702"/>
      <c r="BI1092" s="7702"/>
      <c r="BJ1092" s="7702"/>
      <c r="BK1092" s="7702"/>
      <c r="BL1092" s="7702"/>
      <c r="BM1092" s="7702"/>
      <c r="BN1092" s="7702"/>
      <c r="BO1092" s="7702"/>
      <c r="BP1092" s="7702"/>
      <c r="BQ1092" s="7702"/>
      <c r="BR1092" s="7702"/>
      <c r="BS1092" s="8293"/>
      <c r="BT1092" s="7705"/>
      <c r="BU1092" s="7702"/>
      <c r="BV1092" s="7702"/>
      <c r="BW1092" s="7702"/>
      <c r="BX1092" s="7702"/>
      <c r="BY1092" s="7702"/>
      <c r="BZ1092" s="7702"/>
      <c r="CA1092" s="7998"/>
      <c r="CB1092" s="7702"/>
      <c r="CC1092" s="7708"/>
      <c r="CD1092" s="7814">
        <f>MATCH(CB1093,$CF$15:$CF$36,0)</f>
        <v>3</v>
      </c>
      <c r="CE1092" s="7795"/>
      <c r="CF1092" s="7795"/>
      <c r="CG1092" s="7795"/>
      <c r="CH1092" s="7795"/>
      <c r="CI1092" s="7795"/>
      <c r="CJ1092" s="7795"/>
      <c r="CK1092" s="7795"/>
      <c r="CL1092" s="7786"/>
      <c r="CM1092" s="7786"/>
      <c r="CN1092" s="7786"/>
      <c r="CO1092" s="7786"/>
      <c r="CP1092" s="7786"/>
      <c r="CQ1092" s="7786"/>
      <c r="CR1092" s="7786"/>
      <c r="CS1092" s="7786"/>
      <c r="CT1092" s="7786"/>
      <c r="CU1092" s="7786"/>
      <c r="CV1092" s="7702"/>
      <c r="CW1092" s="7702"/>
      <c r="CX1092" s="7702"/>
      <c r="CY1092" s="7702"/>
      <c r="CZ1092" s="7702"/>
    </row>
    <row r="1093" spans="1:104" ht="13.5" thickBot="1" x14ac:dyDescent="0.25">
      <c r="A1093" s="7699"/>
      <c r="B1093" s="7699"/>
      <c r="C1093" s="7702"/>
      <c r="D1093" s="7702"/>
      <c r="E1093" s="7702"/>
      <c r="F1093" s="7702"/>
      <c r="G1093" s="7702"/>
      <c r="H1093" s="7702"/>
      <c r="I1093" s="7702"/>
      <c r="J1093" s="7702"/>
      <c r="K1093" s="7702"/>
      <c r="L1093" s="7702"/>
      <c r="M1093" s="7702"/>
      <c r="N1093" s="7702"/>
      <c r="O1093" s="7702"/>
      <c r="P1093" s="7702"/>
      <c r="Q1093" s="7702"/>
      <c r="R1093" s="7702"/>
      <c r="S1093" s="7702"/>
      <c r="T1093" s="7702"/>
      <c r="U1093" s="7702"/>
      <c r="V1093" s="7702"/>
      <c r="W1093" s="7702"/>
      <c r="X1093" s="7702"/>
      <c r="Y1093" s="7702"/>
      <c r="Z1093" s="7702"/>
      <c r="AA1093" s="7702"/>
      <c r="AB1093" s="7702"/>
      <c r="AC1093" s="7702"/>
      <c r="AD1093" s="7702"/>
      <c r="AE1093" s="7702"/>
      <c r="AF1093" s="7702"/>
      <c r="AG1093" s="7702"/>
      <c r="AH1093" s="7702"/>
      <c r="AI1093" s="7702"/>
      <c r="AJ1093" s="7702"/>
      <c r="AK1093" s="7702"/>
      <c r="AL1093" s="7702"/>
      <c r="AM1093" s="7702"/>
      <c r="AN1093" s="7702"/>
      <c r="AO1093" s="7702"/>
      <c r="AP1093" s="7702"/>
      <c r="AQ1093" s="7702"/>
      <c r="AR1093" s="7702"/>
      <c r="AS1093" s="7702"/>
      <c r="AT1093" s="7702"/>
      <c r="AU1093" s="7702"/>
      <c r="AV1093" s="7702"/>
      <c r="AW1093" s="7702"/>
      <c r="AX1093" s="7702"/>
      <c r="AY1093" s="7702"/>
      <c r="AZ1093" s="7702"/>
      <c r="BA1093" s="7702"/>
      <c r="BB1093" s="7702"/>
      <c r="BC1093" s="7702"/>
      <c r="BD1093" s="7702"/>
      <c r="BE1093" s="7702"/>
      <c r="BF1093" s="7702"/>
      <c r="BG1093" s="7702"/>
      <c r="BH1093" s="7702"/>
      <c r="BI1093" s="7702"/>
      <c r="BJ1093" s="7702"/>
      <c r="BK1093" s="7702"/>
      <c r="BL1093" s="7702"/>
      <c r="BM1093" s="7702"/>
      <c r="BN1093" s="7702"/>
      <c r="BO1093" s="7702"/>
      <c r="BP1093" s="7702"/>
      <c r="BQ1093" s="7702"/>
      <c r="BR1093" s="7702"/>
      <c r="BS1093" s="8293"/>
      <c r="BT1093" s="7705"/>
      <c r="BU1093" s="7671"/>
      <c r="BV1093" s="7740" t="inlineStr">
        <is>
          <t>Hora</t>
        </is>
      </c>
      <c r="BW1093" s="7741" t="inlineStr">
        <is>
          <t>Temperatura (ºC)</t>
        </is>
      </c>
      <c r="BX1093" s="7742" t="inlineStr">
        <is>
          <t>Humedad (%)</t>
        </is>
      </c>
      <c r="BY1093" s="7681" t="inlineStr">
        <is>
          <t>Temperatura Liq (ºC)</t>
        </is>
      </c>
      <c r="BZ1093" s="7702"/>
      <c r="CA1093" s="7679" t="inlineStr">
        <is>
          <t>Dipolo:</t>
        </is>
      </c>
      <c r="CB1093" s="7999" t="inlineStr">
        <is>
          <t>D900V2 - SN 1d007</t>
        </is>
      </c>
      <c r="CC1093" s="7708"/>
      <c r="CD1093" s="7796"/>
      <c r="CE1093" s="7795"/>
      <c r="CF1093" s="7795"/>
      <c r="CG1093" s="7795"/>
      <c r="CH1093" s="7795"/>
      <c r="CI1093" s="7795"/>
      <c r="CJ1093" s="7795"/>
      <c r="CK1093" s="7795"/>
      <c r="CL1093" s="7786"/>
      <c r="CM1093" s="7786"/>
      <c r="CN1093" s="7786"/>
      <c r="CO1093" s="7786"/>
      <c r="CP1093" s="7786"/>
      <c r="CQ1093" s="7786"/>
      <c r="CR1093" s="7786"/>
      <c r="CS1093" s="7786"/>
      <c r="CT1093" s="7786"/>
      <c r="CU1093" s="7786"/>
      <c r="CV1093" s="7702"/>
      <c r="CW1093" s="7702"/>
      <c r="CX1093" s="7702"/>
      <c r="CY1093" s="7702"/>
      <c r="CZ1093" s="7702"/>
    </row>
    <row r="1094" spans="1:104" ht="13.5" thickBot="1" x14ac:dyDescent="0.25">
      <c r="A1094" s="7699"/>
      <c r="B1094" s="7699"/>
      <c r="C1094" s="7702"/>
      <c r="D1094" s="7702"/>
      <c r="E1094" s="7702"/>
      <c r="F1094" s="7702"/>
      <c r="G1094" s="7702"/>
      <c r="H1094" s="7702"/>
      <c r="I1094" s="7702"/>
      <c r="J1094" s="7702"/>
      <c r="K1094" s="7702"/>
      <c r="L1094" s="7702"/>
      <c r="M1094" s="7702"/>
      <c r="N1094" s="7702"/>
      <c r="O1094" s="7702"/>
      <c r="P1094" s="7702"/>
      <c r="Q1094" s="7702"/>
      <c r="R1094" s="7702"/>
      <c r="S1094" s="7702"/>
      <c r="T1094" s="7702"/>
      <c r="U1094" s="7702"/>
      <c r="V1094" s="7702"/>
      <c r="W1094" s="7702"/>
      <c r="X1094" s="7702"/>
      <c r="Y1094" s="7702"/>
      <c r="Z1094" s="7702"/>
      <c r="AA1094" s="7702"/>
      <c r="AB1094" s="7702"/>
      <c r="AC1094" s="7702"/>
      <c r="AD1094" s="7702"/>
      <c r="AE1094" s="7702"/>
      <c r="AF1094" s="7702"/>
      <c r="AG1094" s="7702"/>
      <c r="AH1094" s="7702"/>
      <c r="AI1094" s="7702"/>
      <c r="AJ1094" s="7702"/>
      <c r="AK1094" s="7702"/>
      <c r="AL1094" s="7702"/>
      <c r="AM1094" s="7702"/>
      <c r="AN1094" s="7702"/>
      <c r="AO1094" s="7702"/>
      <c r="AP1094" s="7702"/>
      <c r="AQ1094" s="7702"/>
      <c r="AR1094" s="7702"/>
      <c r="AS1094" s="7702"/>
      <c r="AT1094" s="7702"/>
      <c r="AU1094" s="7702"/>
      <c r="AV1094" s="7702"/>
      <c r="AW1094" s="7702"/>
      <c r="AX1094" s="7702"/>
      <c r="AY1094" s="7702"/>
      <c r="AZ1094" s="7702"/>
      <c r="BA1094" s="7702"/>
      <c r="BB1094" s="7702"/>
      <c r="BC1094" s="7702"/>
      <c r="BD1094" s="7702"/>
      <c r="BE1094" s="7702"/>
      <c r="BF1094" s="7702"/>
      <c r="BG1094" s="7702"/>
      <c r="BH1094" s="7702"/>
      <c r="BI1094" s="7702"/>
      <c r="BJ1094" s="7702"/>
      <c r="BK1094" s="7702"/>
      <c r="BL1094" s="7702"/>
      <c r="BM1094" s="7702"/>
      <c r="BN1094" s="7702"/>
      <c r="BO1094" s="7702"/>
      <c r="BP1094" s="7702"/>
      <c r="BQ1094" s="7702"/>
      <c r="BR1094" s="7702"/>
      <c r="BS1094" s="8293"/>
      <c r="BT1094" s="7705"/>
      <c r="BU1094" s="7738" t="inlineStr">
        <is>
          <t>Inicio</t>
        </is>
      </c>
      <c r="BV1094" s="7743"/>
      <c r="BW1094" s="7744"/>
      <c r="BX1094" s="7744"/>
      <c r="BY1094" s="7745"/>
      <c r="BZ1094" s="7702"/>
      <c r="CA1094" s="7679" t="inlineStr">
        <is>
          <t>Room</t>
        </is>
      </c>
      <c r="CB1094" s="7724" t="inlineStr">
        <is>
          <t>Dasy6</t>
        </is>
      </c>
      <c r="CC1094" s="7708"/>
      <c r="CD1094" s="7796"/>
      <c r="CE1094" s="7795"/>
      <c r="CF1094" s="7795"/>
      <c r="CG1094" s="7795"/>
      <c r="CH1094" s="7795"/>
      <c r="CI1094" s="7795"/>
      <c r="CJ1094" s="7795"/>
      <c r="CK1094" s="7795"/>
      <c r="CL1094" s="7786"/>
      <c r="CM1094" s="7786"/>
      <c r="CN1094" s="7786"/>
      <c r="CO1094" s="7786"/>
      <c r="CP1094" s="7786"/>
      <c r="CQ1094" s="7786"/>
      <c r="CR1094" s="7786"/>
      <c r="CS1094" s="7786"/>
      <c r="CT1094" s="7786"/>
      <c r="CU1094" s="7786"/>
      <c r="CV1094" s="7702"/>
      <c r="CW1094" s="7702"/>
      <c r="CX1094" s="7702"/>
      <c r="CY1094" s="7702"/>
      <c r="CZ1094" s="7702"/>
    </row>
    <row r="1095" spans="1:104" ht="13.5" thickBot="1" x14ac:dyDescent="0.25">
      <c r="A1095" s="7699"/>
      <c r="B1095" s="7699"/>
      <c r="C1095" s="7702"/>
      <c r="D1095" s="7702"/>
      <c r="E1095" s="7702"/>
      <c r="F1095" s="7702"/>
      <c r="G1095" s="7702"/>
      <c r="H1095" s="7702"/>
      <c r="I1095" s="7702"/>
      <c r="J1095" s="7702"/>
      <c r="K1095" s="7702"/>
      <c r="L1095" s="7702"/>
      <c r="M1095" s="7702"/>
      <c r="N1095" s="7702"/>
      <c r="O1095" s="7702"/>
      <c r="P1095" s="7702"/>
      <c r="Q1095" s="7702"/>
      <c r="R1095" s="7702"/>
      <c r="S1095" s="7702"/>
      <c r="T1095" s="7702"/>
      <c r="U1095" s="7702"/>
      <c r="V1095" s="7702"/>
      <c r="W1095" s="7702"/>
      <c r="X1095" s="7702"/>
      <c r="Y1095" s="7702"/>
      <c r="Z1095" s="7702"/>
      <c r="AA1095" s="7702"/>
      <c r="AB1095" s="7702"/>
      <c r="AC1095" s="7702"/>
      <c r="AD1095" s="7702"/>
      <c r="AE1095" s="7702"/>
      <c r="AF1095" s="7702"/>
      <c r="AG1095" s="7702"/>
      <c r="AH1095" s="7702"/>
      <c r="AI1095" s="7702"/>
      <c r="AJ1095" s="7702"/>
      <c r="AK1095" s="7702"/>
      <c r="AL1095" s="7702"/>
      <c r="AM1095" s="7702"/>
      <c r="AN1095" s="7702"/>
      <c r="AO1095" s="7702"/>
      <c r="AP1095" s="7702"/>
      <c r="AQ1095" s="7702"/>
      <c r="AR1095" s="7702"/>
      <c r="AS1095" s="7702"/>
      <c r="AT1095" s="7702"/>
      <c r="AU1095" s="7702"/>
      <c r="AV1095" s="7702"/>
      <c r="AW1095" s="7702"/>
      <c r="AX1095" s="7702"/>
      <c r="AY1095" s="7702"/>
      <c r="AZ1095" s="7702"/>
      <c r="BA1095" s="7702"/>
      <c r="BB1095" s="7702"/>
      <c r="BC1095" s="7702"/>
      <c r="BD1095" s="7702"/>
      <c r="BE1095" s="7702"/>
      <c r="BF1095" s="7702"/>
      <c r="BG1095" s="7702"/>
      <c r="BH1095" s="7702"/>
      <c r="BI1095" s="7702"/>
      <c r="BJ1095" s="7702"/>
      <c r="BK1095" s="7702"/>
      <c r="BL1095" s="7702"/>
      <c r="BM1095" s="7702"/>
      <c r="BN1095" s="7702"/>
      <c r="BO1095" s="7702"/>
      <c r="BP1095" s="7702"/>
      <c r="BQ1095" s="7702"/>
      <c r="BR1095" s="7702"/>
      <c r="BS1095" s="8293"/>
      <c r="BT1095" s="7705"/>
      <c r="BU1095" s="7739" t="inlineStr">
        <is>
          <t>Fin</t>
        </is>
      </c>
      <c r="BV1095" s="7682"/>
      <c r="BW1095" s="7683"/>
      <c r="BX1095" s="7683"/>
      <c r="BY1095" s="7746"/>
      <c r="BZ1095" s="7702"/>
      <c r="CA1095" s="7679" t="inlineStr">
        <is>
          <t>Sonda:</t>
        </is>
      </c>
      <c r="CB1095" s="7725" t="inlineStr">
        <is>
          <t>EX3DV4 - SN 7461</t>
        </is>
      </c>
      <c r="CC1095" s="7708"/>
      <c r="CD1095" s="7796"/>
      <c r="CE1095" s="7795"/>
      <c r="CF1095" s="7795"/>
      <c r="CG1095" s="7795"/>
      <c r="CH1095" s="7795"/>
      <c r="CI1095" s="7795"/>
      <c r="CJ1095" s="7795"/>
      <c r="CK1095" s="7795"/>
      <c r="CL1095" s="7786"/>
      <c r="CM1095" s="7786"/>
      <c r="CN1095" s="7786"/>
      <c r="CO1095" s="7786"/>
      <c r="CP1095" s="7786"/>
      <c r="CQ1095" s="7786"/>
      <c r="CR1095" s="7786"/>
      <c r="CS1095" s="7786"/>
      <c r="CT1095" s="7786"/>
      <c r="CU1095" s="7786"/>
      <c r="CV1095" s="7702"/>
      <c r="CW1095" s="7702"/>
      <c r="CX1095" s="7702"/>
      <c r="CY1095" s="7702"/>
      <c r="CZ1095" s="7702"/>
    </row>
    <row r="1096" spans="1:104" ht="13.5" thickBot="1" x14ac:dyDescent="0.25">
      <c r="A1096" s="7699"/>
      <c r="B1096" s="7699"/>
      <c r="C1096" s="7702"/>
      <c r="D1096" s="7702"/>
      <c r="E1096" s="7702"/>
      <c r="F1096" s="7702"/>
      <c r="G1096" s="7702"/>
      <c r="H1096" s="7702"/>
      <c r="I1096" s="7702"/>
      <c r="J1096" s="7702"/>
      <c r="K1096" s="7702"/>
      <c r="L1096" s="7702"/>
      <c r="M1096" s="7702"/>
      <c r="N1096" s="7702"/>
      <c r="O1096" s="7702"/>
      <c r="P1096" s="7702"/>
      <c r="Q1096" s="7702"/>
      <c r="R1096" s="7702"/>
      <c r="S1096" s="7702"/>
      <c r="T1096" s="7702"/>
      <c r="U1096" s="7702"/>
      <c r="V1096" s="7702"/>
      <c r="W1096" s="7702"/>
      <c r="X1096" s="7702"/>
      <c r="Y1096" s="7702"/>
      <c r="Z1096" s="7702"/>
      <c r="AA1096" s="7702"/>
      <c r="AB1096" s="7702"/>
      <c r="AC1096" s="7702"/>
      <c r="AD1096" s="7702"/>
      <c r="AE1096" s="7702"/>
      <c r="AF1096" s="7702"/>
      <c r="AG1096" s="7702"/>
      <c r="AH1096" s="7702"/>
      <c r="AI1096" s="7702"/>
      <c r="AJ1096" s="7702"/>
      <c r="AK1096" s="7702"/>
      <c r="AL1096" s="7702"/>
      <c r="AM1096" s="7702"/>
      <c r="AN1096" s="7702"/>
      <c r="AO1096" s="7702"/>
      <c r="AP1096" s="7702"/>
      <c r="AQ1096" s="7702"/>
      <c r="AR1096" s="7702"/>
      <c r="AS1096" s="7702"/>
      <c r="AT1096" s="7702"/>
      <c r="AU1096" s="7702"/>
      <c r="AV1096" s="7702"/>
      <c r="AW1096" s="7702"/>
      <c r="AX1096" s="7702"/>
      <c r="AY1096" s="7702"/>
      <c r="AZ1096" s="7702"/>
      <c r="BA1096" s="7702"/>
      <c r="BB1096" s="7702"/>
      <c r="BC1096" s="7702"/>
      <c r="BD1096" s="7702"/>
      <c r="BE1096" s="7702"/>
      <c r="BF1096" s="7702"/>
      <c r="BG1096" s="7702"/>
      <c r="BH1096" s="7702"/>
      <c r="BI1096" s="7702"/>
      <c r="BJ1096" s="7702"/>
      <c r="BK1096" s="7702"/>
      <c r="BL1096" s="7702"/>
      <c r="BM1096" s="7702"/>
      <c r="BN1096" s="7702"/>
      <c r="BO1096" s="7702"/>
      <c r="BP1096" s="7702"/>
      <c r="BQ1096" s="7702"/>
      <c r="BR1096" s="7702"/>
      <c r="BS1096" s="8293"/>
      <c r="BT1096" s="7705"/>
      <c r="BU1096" s="7702"/>
      <c r="BV1096" s="7702"/>
      <c r="BW1096" s="7702"/>
      <c r="BX1096" s="7702"/>
      <c r="BY1096" s="7702"/>
      <c r="BZ1096" s="7702"/>
      <c r="CA1096" s="7679" t="inlineStr">
        <is>
          <t>Cert. (EN/FCC/ISED):</t>
        </is>
      </c>
      <c r="CB1096" s="7999" t="inlineStr">
        <is>
          <t>EN/FCC/ISED</t>
        </is>
      </c>
      <c r="CC1096" s="7708"/>
      <c r="CD1096" s="7796"/>
      <c r="CE1096" s="7795"/>
      <c r="CF1096" s="7795"/>
      <c r="CG1096" s="7795"/>
      <c r="CH1096" s="7795"/>
      <c r="CI1096" s="7795"/>
      <c r="CJ1096" s="7795"/>
      <c r="CK1096" s="7795"/>
      <c r="CL1096" s="7786"/>
      <c r="CM1096" s="7786"/>
      <c r="CN1096" s="7786"/>
      <c r="CO1096" s="7786"/>
      <c r="CP1096" s="7786"/>
      <c r="CQ1096" s="7786"/>
      <c r="CR1096" s="7786"/>
      <c r="CS1096" s="7786"/>
      <c r="CT1096" s="7786"/>
      <c r="CU1096" s="7786"/>
      <c r="CV1096" s="7702"/>
      <c r="CW1096" s="7702"/>
      <c r="CX1096" s="7702"/>
      <c r="CY1096" s="7702"/>
      <c r="CZ1096" s="7702"/>
    </row>
    <row r="1097" spans="1:104" ht="13.5" thickBot="1" x14ac:dyDescent="0.25">
      <c r="A1097" s="7699"/>
      <c r="B1097" s="7699"/>
      <c r="C1097" s="7702"/>
      <c r="D1097" s="7702"/>
      <c r="E1097" s="7702"/>
      <c r="F1097" s="7702"/>
      <c r="G1097" s="7702"/>
      <c r="H1097" s="7702"/>
      <c r="I1097" s="7702"/>
      <c r="J1097" s="7702"/>
      <c r="K1097" s="7702"/>
      <c r="L1097" s="7702"/>
      <c r="M1097" s="7702"/>
      <c r="N1097" s="7702"/>
      <c r="O1097" s="7702"/>
      <c r="P1097" s="7702"/>
      <c r="Q1097" s="7702"/>
      <c r="R1097" s="7702"/>
      <c r="S1097" s="7702"/>
      <c r="T1097" s="7702"/>
      <c r="U1097" s="7702"/>
      <c r="V1097" s="7702"/>
      <c r="W1097" s="7702"/>
      <c r="X1097" s="7702"/>
      <c r="Y1097" s="7702"/>
      <c r="Z1097" s="7702"/>
      <c r="AA1097" s="7702"/>
      <c r="AB1097" s="7702"/>
      <c r="AC1097" s="7702"/>
      <c r="AD1097" s="7702"/>
      <c r="AE1097" s="7702"/>
      <c r="AF1097" s="7702"/>
      <c r="AG1097" s="7702"/>
      <c r="AH1097" s="7702"/>
      <c r="AI1097" s="7702"/>
      <c r="AJ1097" s="7702"/>
      <c r="AK1097" s="7702"/>
      <c r="AL1097" s="7702"/>
      <c r="AM1097" s="7702"/>
      <c r="AN1097" s="7702"/>
      <c r="AO1097" s="7702"/>
      <c r="AP1097" s="7702"/>
      <c r="AQ1097" s="7702"/>
      <c r="AR1097" s="7702"/>
      <c r="AS1097" s="7702"/>
      <c r="AT1097" s="7702"/>
      <c r="AU1097" s="7702"/>
      <c r="AV1097" s="7702"/>
      <c r="AW1097" s="7702"/>
      <c r="AX1097" s="7702"/>
      <c r="AY1097" s="7702"/>
      <c r="AZ1097" s="7702"/>
      <c r="BA1097" s="7702"/>
      <c r="BB1097" s="7702"/>
      <c r="BC1097" s="7702"/>
      <c r="BD1097" s="7702"/>
      <c r="BE1097" s="7702"/>
      <c r="BF1097" s="7702"/>
      <c r="BG1097" s="7702"/>
      <c r="BH1097" s="7702"/>
      <c r="BI1097" s="7702"/>
      <c r="BJ1097" s="7702"/>
      <c r="BK1097" s="7702"/>
      <c r="BL1097" s="7702"/>
      <c r="BM1097" s="7702"/>
      <c r="BN1097" s="7702"/>
      <c r="BO1097" s="7702"/>
      <c r="BP1097" s="7702"/>
      <c r="BQ1097" s="7702"/>
      <c r="BR1097" s="7702"/>
      <c r="BS1097" s="8293"/>
      <c r="BT1097" s="7705"/>
      <c r="BU1097" s="7702"/>
      <c r="BV1097" s="7702"/>
      <c r="BW1097" s="7702"/>
      <c r="BX1097" s="7702"/>
      <c r="BY1097" s="7702"/>
      <c r="BZ1097" s="7702"/>
      <c r="CA1097" s="7679" t="inlineStr">
        <is>
          <t>Head/Body:</t>
        </is>
      </c>
      <c r="CB1097" s="7724" t="inlineStr">
        <is>
          <t>Head</t>
        </is>
      </c>
      <c r="CC1097" s="7708"/>
      <c r="CD1097" s="7796"/>
      <c r="CE1097" s="7795"/>
      <c r="CF1097" s="7795"/>
      <c r="CG1097" s="7795"/>
      <c r="CH1097" s="7795"/>
      <c r="CI1097" s="7795"/>
      <c r="CJ1097" s="7795"/>
      <c r="CK1097" s="7795"/>
      <c r="CL1097" s="7786"/>
      <c r="CM1097" s="7786"/>
      <c r="CN1097" s="7786"/>
      <c r="CO1097" s="7786"/>
      <c r="CP1097" s="7786"/>
      <c r="CQ1097" s="7786"/>
      <c r="CR1097" s="7786"/>
      <c r="CS1097" s="7786"/>
      <c r="CT1097" s="7786"/>
      <c r="CU1097" s="7786"/>
      <c r="CV1097" s="7702"/>
      <c r="CW1097" s="7702"/>
      <c r="CX1097" s="7702"/>
      <c r="CY1097" s="7702"/>
      <c r="CZ1097" s="7702"/>
    </row>
    <row r="1098" spans="1:104" x14ac:dyDescent="0.2">
      <c r="A1098" s="7699"/>
      <c r="B1098" s="7699"/>
      <c r="C1098" s="7702"/>
      <c r="D1098" s="7702"/>
      <c r="E1098" s="7702"/>
      <c r="F1098" s="7702"/>
      <c r="G1098" s="7702"/>
      <c r="H1098" s="7702"/>
      <c r="I1098" s="7702"/>
      <c r="J1098" s="7702"/>
      <c r="K1098" s="7702"/>
      <c r="L1098" s="7702"/>
      <c r="M1098" s="7702"/>
      <c r="N1098" s="7702"/>
      <c r="O1098" s="7702"/>
      <c r="P1098" s="7702"/>
      <c r="Q1098" s="7702"/>
      <c r="R1098" s="7702"/>
      <c r="S1098" s="7702"/>
      <c r="T1098" s="7702"/>
      <c r="U1098" s="7702"/>
      <c r="V1098" s="7702"/>
      <c r="W1098" s="7702"/>
      <c r="X1098" s="7702"/>
      <c r="Y1098" s="7702"/>
      <c r="Z1098" s="7702"/>
      <c r="AA1098" s="7702"/>
      <c r="AB1098" s="7702"/>
      <c r="AC1098" s="7702"/>
      <c r="AD1098" s="7702"/>
      <c r="AE1098" s="7702"/>
      <c r="AF1098" s="7702"/>
      <c r="AG1098" s="7702"/>
      <c r="AH1098" s="7702"/>
      <c r="AI1098" s="7702"/>
      <c r="AJ1098" s="7702"/>
      <c r="AK1098" s="7702"/>
      <c r="AL1098" s="7702"/>
      <c r="AM1098" s="7702"/>
      <c r="AN1098" s="7702"/>
      <c r="AO1098" s="7702"/>
      <c r="AP1098" s="7702"/>
      <c r="AQ1098" s="7702"/>
      <c r="AR1098" s="7702"/>
      <c r="AS1098" s="7702"/>
      <c r="AT1098" s="7702"/>
      <c r="AU1098" s="7702"/>
      <c r="AV1098" s="7702"/>
      <c r="AW1098" s="7702"/>
      <c r="AX1098" s="7702"/>
      <c r="AY1098" s="7702"/>
      <c r="AZ1098" s="7702"/>
      <c r="BA1098" s="7702"/>
      <c r="BB1098" s="7702"/>
      <c r="BC1098" s="7702"/>
      <c r="BD1098" s="7702"/>
      <c r="BE1098" s="7702"/>
      <c r="BF1098" s="7702"/>
      <c r="BG1098" s="7702"/>
      <c r="BH1098" s="7702"/>
      <c r="BI1098" s="7702"/>
      <c r="BJ1098" s="7702"/>
      <c r="BK1098" s="7702"/>
      <c r="BL1098" s="7702"/>
      <c r="BM1098" s="7702"/>
      <c r="BN1098" s="7702"/>
      <c r="BO1098" s="7702"/>
      <c r="BP1098" s="7702"/>
      <c r="BQ1098" s="7702"/>
      <c r="BR1098" s="7702"/>
      <c r="BS1098" s="8293"/>
      <c r="BT1098" s="7705"/>
      <c r="BU1098" s="7684" t="inlineStr">
        <is>
          <t>Frecuencia</t>
        </is>
      </c>
      <c r="BV1098" s="7685" t="inlineStr">
        <is>
          <t>Nivel Gen.</t>
        </is>
      </c>
      <c r="BW1098" s="8295" t="inlineStr">
        <is>
          <t>Medidor de Potencia</t>
        </is>
      </c>
      <c r="BX1098" s="8296"/>
      <c r="BY1098" s="8297" t="inlineStr">
        <is>
          <t>Observaciones</t>
        </is>
      </c>
      <c r="BZ1098" s="7703"/>
      <c r="CA1098" s="7998"/>
      <c r="CB1098" s="7702"/>
      <c r="CC1098" s="7708"/>
      <c r="CD1098" s="7796"/>
      <c r="CE1098" s="7795"/>
      <c r="CF1098" s="7795"/>
      <c r="CG1098" s="7795"/>
      <c r="CH1098" s="7795"/>
      <c r="CI1098" s="7795"/>
      <c r="CJ1098" s="7795"/>
      <c r="CK1098" s="7795"/>
      <c r="CL1098" s="7786"/>
      <c r="CM1098" s="7786"/>
      <c r="CN1098" s="7786"/>
      <c r="CO1098" s="7786"/>
      <c r="CP1098" s="7786"/>
      <c r="CQ1098" s="7786"/>
      <c r="CR1098" s="7786"/>
      <c r="CS1098" s="7786"/>
      <c r="CT1098" s="7786"/>
      <c r="CU1098" s="7786"/>
      <c r="CV1098" s="7702"/>
      <c r="CW1098" s="7702"/>
      <c r="CX1098" s="7702"/>
      <c r="CY1098" s="7702"/>
      <c r="CZ1098" s="7702"/>
    </row>
    <row r="1099" spans="1:104" ht="13.5" thickBot="1" x14ac:dyDescent="0.25">
      <c r="A1099" s="7699"/>
      <c r="B1099" s="7699"/>
      <c r="C1099" s="7702"/>
      <c r="D1099" s="7702"/>
      <c r="E1099" s="7702"/>
      <c r="F1099" s="7702"/>
      <c r="G1099" s="7702"/>
      <c r="H1099" s="7702"/>
      <c r="I1099" s="7702"/>
      <c r="J1099" s="7702"/>
      <c r="K1099" s="7702"/>
      <c r="L1099" s="7702"/>
      <c r="M1099" s="7702"/>
      <c r="N1099" s="7702"/>
      <c r="O1099" s="7702"/>
      <c r="P1099" s="7702"/>
      <c r="Q1099" s="7702"/>
      <c r="R1099" s="7702"/>
      <c r="S1099" s="7702"/>
      <c r="T1099" s="7702"/>
      <c r="U1099" s="7702"/>
      <c r="V1099" s="7702"/>
      <c r="W1099" s="7702"/>
      <c r="X1099" s="7702"/>
      <c r="Y1099" s="7702"/>
      <c r="Z1099" s="7702"/>
      <c r="AA1099" s="7702"/>
      <c r="AB1099" s="7702"/>
      <c r="AC1099" s="7702"/>
      <c r="AD1099" s="7702"/>
      <c r="AE1099" s="7702"/>
      <c r="AF1099" s="7702"/>
      <c r="AG1099" s="7702"/>
      <c r="AH1099" s="7702"/>
      <c r="AI1099" s="7702"/>
      <c r="AJ1099" s="7702"/>
      <c r="AK1099" s="7702"/>
      <c r="AL1099" s="7702"/>
      <c r="AM1099" s="7702"/>
      <c r="AN1099" s="7702"/>
      <c r="AO1099" s="7702"/>
      <c r="AP1099" s="7702"/>
      <c r="AQ1099" s="7702"/>
      <c r="AR1099" s="7702"/>
      <c r="AS1099" s="7702"/>
      <c r="AT1099" s="7702"/>
      <c r="AU1099" s="7702"/>
      <c r="AV1099" s="7702"/>
      <c r="AW1099" s="7702"/>
      <c r="AX1099" s="7702"/>
      <c r="AY1099" s="7702"/>
      <c r="AZ1099" s="7702"/>
      <c r="BA1099" s="7702"/>
      <c r="BB1099" s="7702"/>
      <c r="BC1099" s="7702"/>
      <c r="BD1099" s="7702"/>
      <c r="BE1099" s="7702"/>
      <c r="BF1099" s="7702"/>
      <c r="BG1099" s="7702"/>
      <c r="BH1099" s="7702"/>
      <c r="BI1099" s="7702"/>
      <c r="BJ1099" s="7702"/>
      <c r="BK1099" s="7702"/>
      <c r="BL1099" s="7702"/>
      <c r="BM1099" s="7702"/>
      <c r="BN1099" s="7702"/>
      <c r="BO1099" s="7702"/>
      <c r="BP1099" s="7702"/>
      <c r="BQ1099" s="7702"/>
      <c r="BR1099" s="7702"/>
      <c r="BS1099" s="8293"/>
      <c r="BT1099" s="7705"/>
      <c r="BU1099" s="7747" t="inlineStr">
        <is>
          <t>(MHz)</t>
        </is>
      </c>
      <c r="BV1099" s="7748" t="inlineStr">
        <is>
          <t>(dBm)</t>
        </is>
      </c>
      <c r="BW1099" s="7749" t="inlineStr">
        <is>
          <t>Sensor A (mW)</t>
        </is>
      </c>
      <c r="BX1099" s="7749" t="inlineStr">
        <is>
          <t>Sensor B (dBm)</t>
        </is>
      </c>
      <c r="BY1099" s="8298"/>
      <c r="BZ1099" s="7703"/>
      <c r="CA1099" s="7998"/>
      <c r="CB1099" s="7702"/>
      <c r="CC1099" s="7708"/>
      <c r="CD1099" s="7796"/>
      <c r="CE1099" s="7795"/>
      <c r="CF1099" s="7795"/>
      <c r="CG1099" s="7795"/>
      <c r="CH1099" s="7795"/>
      <c r="CI1099" s="7795"/>
      <c r="CJ1099" s="7795"/>
      <c r="CK1099" s="7795"/>
      <c r="CL1099" s="7786"/>
      <c r="CM1099" s="7786"/>
      <c r="CN1099" s="7786"/>
      <c r="CO1099" s="7786"/>
      <c r="CP1099" s="7786"/>
      <c r="CQ1099" s="7786"/>
      <c r="CR1099" s="7786"/>
      <c r="CS1099" s="7786"/>
      <c r="CT1099" s="7786"/>
      <c r="CU1099" s="7786"/>
      <c r="CV1099" s="7702"/>
      <c r="CW1099" s="7702"/>
      <c r="CX1099" s="7702"/>
      <c r="CY1099" s="7702"/>
      <c r="CZ1099" s="7702"/>
    </row>
    <row r="1100" spans="1:104" ht="13.5" thickBot="1" x14ac:dyDescent="0.25">
      <c r="A1100" s="7699"/>
      <c r="B1100" s="7699"/>
      <c r="C1100" s="7702"/>
      <c r="D1100" s="7702"/>
      <c r="E1100" s="7702"/>
      <c r="F1100" s="7702"/>
      <c r="G1100" s="7702"/>
      <c r="H1100" s="7702"/>
      <c r="I1100" s="7702"/>
      <c r="J1100" s="7702"/>
      <c r="K1100" s="7702"/>
      <c r="L1100" s="7702"/>
      <c r="M1100" s="7702"/>
      <c r="N1100" s="7702"/>
      <c r="O1100" s="7702"/>
      <c r="P1100" s="7702"/>
      <c r="Q1100" s="7702"/>
      <c r="R1100" s="7702"/>
      <c r="S1100" s="7702"/>
      <c r="T1100" s="7702"/>
      <c r="U1100" s="7702"/>
      <c r="V1100" s="7702"/>
      <c r="W1100" s="7702"/>
      <c r="X1100" s="7702"/>
      <c r="Y1100" s="7702"/>
      <c r="Z1100" s="7702"/>
      <c r="AA1100" s="7702"/>
      <c r="AB1100" s="7702"/>
      <c r="AC1100" s="7702"/>
      <c r="AD1100" s="7702"/>
      <c r="AE1100" s="7702"/>
      <c r="AF1100" s="7702"/>
      <c r="AG1100" s="7702"/>
      <c r="AH1100" s="7702"/>
      <c r="AI1100" s="7702"/>
      <c r="AJ1100" s="7702"/>
      <c r="AK1100" s="7702"/>
      <c r="AL1100" s="7702"/>
      <c r="AM1100" s="7702"/>
      <c r="AN1100" s="7702"/>
      <c r="AO1100" s="7702"/>
      <c r="AP1100" s="7702"/>
      <c r="AQ1100" s="7702"/>
      <c r="AR1100" s="7702"/>
      <c r="AS1100" s="7702"/>
      <c r="AT1100" s="7702"/>
      <c r="AU1100" s="7702"/>
      <c r="AV1100" s="7702"/>
      <c r="AW1100" s="7702"/>
      <c r="AX1100" s="7702"/>
      <c r="AY1100" s="7702"/>
      <c r="AZ1100" s="7702"/>
      <c r="BA1100" s="7702"/>
      <c r="BB1100" s="7702"/>
      <c r="BC1100" s="7702"/>
      <c r="BD1100" s="7702"/>
      <c r="BE1100" s="7702"/>
      <c r="BF1100" s="7702"/>
      <c r="BG1100" s="7702"/>
      <c r="BH1100" s="7702"/>
      <c r="BI1100" s="7702"/>
      <c r="BJ1100" s="7702"/>
      <c r="BK1100" s="7702"/>
      <c r="BL1100" s="7702"/>
      <c r="BM1100" s="7702"/>
      <c r="BN1100" s="7702"/>
      <c r="BO1100" s="7702"/>
      <c r="BP1100" s="7702"/>
      <c r="BQ1100" s="7702"/>
      <c r="BR1100" s="7702"/>
      <c r="BS1100" s="8293"/>
      <c r="BT1100" s="7705"/>
      <c r="BU1100" s="8299"/>
      <c r="BV1100" s="7722"/>
      <c r="BW1100" s="8302">
        <v>250</v>
      </c>
      <c r="BX1100" s="7751"/>
      <c r="BY1100" s="7723" t="inlineStr">
        <is>
          <t>Aprox. 250/100mW</t>
        </is>
      </c>
      <c r="BZ1100" s="7704" t="inlineStr">
        <is>
          <t>1º</t>
        </is>
      </c>
      <c r="CA1100" s="7999"/>
      <c r="CB1100" s="7702" t="inlineStr">
        <is>
          <t>Elegir valor de lista desplegable</t>
        </is>
      </c>
      <c r="CC1100" s="7708"/>
      <c r="CD1100" s="7796"/>
      <c r="CE1100" s="7795"/>
      <c r="CF1100" s="7795"/>
      <c r="CG1100" s="7795"/>
      <c r="CH1100" s="7795"/>
      <c r="CI1100" s="7795"/>
      <c r="CJ1100" s="7795"/>
      <c r="CK1100" s="7795"/>
      <c r="CL1100" s="7786"/>
      <c r="CM1100" s="7786"/>
      <c r="CN1100" s="7786"/>
      <c r="CO1100" s="7786"/>
      <c r="CP1100" s="7786"/>
      <c r="CQ1100" s="7786"/>
      <c r="CR1100" s="7786"/>
      <c r="CS1100" s="7786"/>
      <c r="CT1100" s="7786"/>
      <c r="CU1100" s="7786"/>
      <c r="CV1100" s="7702"/>
      <c r="CW1100" s="7702"/>
      <c r="CX1100" s="7702"/>
      <c r="CY1100" s="7702"/>
      <c r="CZ1100" s="7702"/>
    </row>
    <row r="1101" spans="1:104" ht="13.5" thickBot="1" x14ac:dyDescent="0.25">
      <c r="A1101" s="7699"/>
      <c r="B1101" s="7699"/>
      <c r="C1101" s="7702"/>
      <c r="D1101" s="7702"/>
      <c r="E1101" s="7702"/>
      <c r="F1101" s="7702"/>
      <c r="G1101" s="7702"/>
      <c r="H1101" s="7702"/>
      <c r="I1101" s="7702"/>
      <c r="J1101" s="7702"/>
      <c r="K1101" s="7702"/>
      <c r="L1101" s="7702"/>
      <c r="M1101" s="7702"/>
      <c r="N1101" s="7702"/>
      <c r="O1101" s="7702"/>
      <c r="P1101" s="7702"/>
      <c r="Q1101" s="7702"/>
      <c r="R1101" s="7702"/>
      <c r="S1101" s="7702"/>
      <c r="T1101" s="7702"/>
      <c r="U1101" s="7702"/>
      <c r="V1101" s="7702"/>
      <c r="W1101" s="7702"/>
      <c r="X1101" s="7702"/>
      <c r="Y1101" s="7702"/>
      <c r="Z1101" s="7702"/>
      <c r="AA1101" s="7702"/>
      <c r="AB1101" s="7702"/>
      <c r="AC1101" s="7702"/>
      <c r="AD1101" s="7702"/>
      <c r="AE1101" s="7702"/>
      <c r="AF1101" s="7702"/>
      <c r="AG1101" s="7702"/>
      <c r="AH1101" s="7702"/>
      <c r="AI1101" s="7702"/>
      <c r="AJ1101" s="7702"/>
      <c r="AK1101" s="7702"/>
      <c r="AL1101" s="7702"/>
      <c r="AM1101" s="7702"/>
      <c r="AN1101" s="7702"/>
      <c r="AO1101" s="7702"/>
      <c r="AP1101" s="7702"/>
      <c r="AQ1101" s="7702"/>
      <c r="AR1101" s="7702"/>
      <c r="AS1101" s="7702"/>
      <c r="AT1101" s="7702"/>
      <c r="AU1101" s="7702"/>
      <c r="AV1101" s="7702"/>
      <c r="AW1101" s="7702"/>
      <c r="AX1101" s="7702"/>
      <c r="AY1101" s="7702"/>
      <c r="AZ1101" s="7702"/>
      <c r="BA1101" s="7702"/>
      <c r="BB1101" s="7702"/>
      <c r="BC1101" s="7702"/>
      <c r="BD1101" s="7702"/>
      <c r="BE1101" s="7702"/>
      <c r="BF1101" s="7702"/>
      <c r="BG1101" s="7702"/>
      <c r="BH1101" s="7702"/>
      <c r="BI1101" s="7702"/>
      <c r="BJ1101" s="7702"/>
      <c r="BK1101" s="7702"/>
      <c r="BL1101" s="7702"/>
      <c r="BM1101" s="7702"/>
      <c r="BN1101" s="7702"/>
      <c r="BO1101" s="7702"/>
      <c r="BP1101" s="7702"/>
      <c r="BQ1101" s="7702"/>
      <c r="BR1101" s="7702"/>
      <c r="BS1101" s="8293"/>
      <c r="BT1101" s="7705"/>
      <c r="BU1101" s="8300"/>
      <c r="BV1101" s="7750">
        <f>BV1100</f>
        <v>0</v>
      </c>
      <c r="BW1101" s="8303"/>
      <c r="BX1101" s="7687"/>
      <c r="BY1101" s="7711" t="inlineStr">
        <is>
          <t>Lectura estabilizada</t>
        </is>
      </c>
      <c r="BZ1101" s="7704" t="inlineStr">
        <is>
          <t>2º</t>
        </is>
      </c>
      <c r="CA1101" s="8000"/>
      <c r="CB1101" s="7702" t="inlineStr">
        <is>
          <t>Insertar valor manualmente</t>
        </is>
      </c>
      <c r="CC1101" s="7708"/>
      <c r="CD1101" s="7796"/>
      <c r="CE1101" s="7795"/>
      <c r="CF1101" s="7795"/>
      <c r="CG1101" s="7795"/>
      <c r="CH1101" s="7795"/>
      <c r="CI1101" s="7795"/>
      <c r="CJ1101" s="7795"/>
      <c r="CK1101" s="7795"/>
      <c r="CL1101" s="7786"/>
      <c r="CM1101" s="7786"/>
      <c r="CN1101" s="7786"/>
      <c r="CO1101" s="7786"/>
      <c r="CP1101" s="7786"/>
      <c r="CQ1101" s="7786"/>
      <c r="CR1101" s="7786"/>
      <c r="CS1101" s="7786"/>
      <c r="CT1101" s="7786"/>
      <c r="CU1101" s="7786"/>
      <c r="CV1101" s="7702"/>
      <c r="CW1101" s="7702"/>
      <c r="CX1101" s="7702"/>
      <c r="CY1101" s="7702"/>
      <c r="CZ1101" s="7702"/>
    </row>
    <row r="1102" spans="1:104" ht="13.5" thickBot="1" x14ac:dyDescent="0.25">
      <c r="A1102" s="7699"/>
      <c r="B1102" s="7699"/>
      <c r="C1102" s="7702"/>
      <c r="D1102" s="7702"/>
      <c r="E1102" s="7702"/>
      <c r="F1102" s="7702"/>
      <c r="G1102" s="7702"/>
      <c r="H1102" s="7702"/>
      <c r="I1102" s="7702"/>
      <c r="J1102" s="7702"/>
      <c r="K1102" s="7702"/>
      <c r="L1102" s="7702"/>
      <c r="M1102" s="7702"/>
      <c r="N1102" s="7702"/>
      <c r="O1102" s="7702"/>
      <c r="P1102" s="7702"/>
      <c r="Q1102" s="7702"/>
      <c r="R1102" s="7702"/>
      <c r="S1102" s="7702"/>
      <c r="T1102" s="7702"/>
      <c r="U1102" s="7702"/>
      <c r="V1102" s="7702"/>
      <c r="W1102" s="7702"/>
      <c r="X1102" s="7702"/>
      <c r="Y1102" s="7702"/>
      <c r="Z1102" s="7702"/>
      <c r="AA1102" s="7702"/>
      <c r="AB1102" s="7702"/>
      <c r="AC1102" s="7702"/>
      <c r="AD1102" s="7702"/>
      <c r="AE1102" s="7702"/>
      <c r="AF1102" s="7702"/>
      <c r="AG1102" s="7702"/>
      <c r="AH1102" s="7702"/>
      <c r="AI1102" s="7702"/>
      <c r="AJ1102" s="7702"/>
      <c r="AK1102" s="7702"/>
      <c r="AL1102" s="7702"/>
      <c r="AM1102" s="7702"/>
      <c r="AN1102" s="7702"/>
      <c r="AO1102" s="7702"/>
      <c r="AP1102" s="7702"/>
      <c r="AQ1102" s="7702"/>
      <c r="AR1102" s="7702"/>
      <c r="AS1102" s="7702"/>
      <c r="AT1102" s="7702"/>
      <c r="AU1102" s="7702"/>
      <c r="AV1102" s="7702"/>
      <c r="AW1102" s="7702"/>
      <c r="AX1102" s="7702"/>
      <c r="AY1102" s="7702"/>
      <c r="AZ1102" s="7702"/>
      <c r="BA1102" s="7702"/>
      <c r="BB1102" s="7702"/>
      <c r="BC1102" s="7702"/>
      <c r="BD1102" s="7702"/>
      <c r="BE1102" s="7702"/>
      <c r="BF1102" s="7702"/>
      <c r="BG1102" s="7702"/>
      <c r="BH1102" s="7702"/>
      <c r="BI1102" s="7702"/>
      <c r="BJ1102" s="7702"/>
      <c r="BK1102" s="7702"/>
      <c r="BL1102" s="7702"/>
      <c r="BM1102" s="7702"/>
      <c r="BN1102" s="7702"/>
      <c r="BO1102" s="7702"/>
      <c r="BP1102" s="7702"/>
      <c r="BQ1102" s="7702"/>
      <c r="BR1102" s="7702"/>
      <c r="BS1102" s="8293"/>
      <c r="BT1102" s="7705"/>
      <c r="BU1102" s="8300"/>
      <c r="BV1102" s="7750">
        <f>BV1100</f>
        <v>0</v>
      </c>
      <c r="BW1102" s="8303"/>
      <c r="BX1102" s="7687"/>
      <c r="BY1102" s="7711" t="inlineStr">
        <is>
          <t>Cambio al dipolo</t>
        </is>
      </c>
      <c r="BZ1102" s="7704" t="inlineStr">
        <is>
          <t>3º</t>
        </is>
      </c>
      <c r="CA1102" s="8001"/>
      <c r="CB1102" s="7702" t="inlineStr">
        <is>
          <t>Copiar valores de software de Temp/Hum</t>
        </is>
      </c>
      <c r="CC1102" s="7708"/>
      <c r="CD1102" s="7796"/>
      <c r="CE1102" s="7795"/>
      <c r="CF1102" s="7795"/>
      <c r="CG1102" s="7795"/>
      <c r="CH1102" s="7795"/>
      <c r="CI1102" s="7795"/>
      <c r="CJ1102" s="7795"/>
      <c r="CK1102" s="7795"/>
      <c r="CL1102" s="7786"/>
      <c r="CM1102" s="7786"/>
      <c r="CN1102" s="7786"/>
      <c r="CO1102" s="7786"/>
      <c r="CP1102" s="7786"/>
      <c r="CQ1102" s="7786"/>
      <c r="CR1102" s="7786"/>
      <c r="CS1102" s="7786"/>
      <c r="CT1102" s="7786"/>
      <c r="CU1102" s="7786"/>
      <c r="CV1102" s="7702"/>
      <c r="CW1102" s="7702"/>
      <c r="CX1102" s="7702"/>
      <c r="CY1102" s="7702"/>
      <c r="CZ1102" s="7702"/>
    </row>
    <row r="1103" spans="1:104" ht="13.5" thickBot="1" x14ac:dyDescent="0.25">
      <c r="A1103" s="7699"/>
      <c r="B1103" s="7699"/>
      <c r="C1103" s="7702"/>
      <c r="D1103" s="7702"/>
      <c r="E1103" s="7702"/>
      <c r="F1103" s="7702"/>
      <c r="G1103" s="7702"/>
      <c r="H1103" s="7702"/>
      <c r="I1103" s="7702"/>
      <c r="J1103" s="7702"/>
      <c r="K1103" s="7702"/>
      <c r="L1103" s="7702"/>
      <c r="M1103" s="7702"/>
      <c r="N1103" s="7702"/>
      <c r="O1103" s="7702"/>
      <c r="P1103" s="7702"/>
      <c r="Q1103" s="7702"/>
      <c r="R1103" s="7702"/>
      <c r="S1103" s="7702"/>
      <c r="T1103" s="7702"/>
      <c r="U1103" s="7702"/>
      <c r="V1103" s="7702"/>
      <c r="W1103" s="7702"/>
      <c r="X1103" s="7702"/>
      <c r="Y1103" s="7702"/>
      <c r="Z1103" s="7702"/>
      <c r="AA1103" s="7702"/>
      <c r="AB1103" s="7702"/>
      <c r="AC1103" s="7702"/>
      <c r="AD1103" s="7702"/>
      <c r="AE1103" s="7702"/>
      <c r="AF1103" s="7702"/>
      <c r="AG1103" s="7702"/>
      <c r="AH1103" s="7702"/>
      <c r="AI1103" s="7702"/>
      <c r="AJ1103" s="7702"/>
      <c r="AK1103" s="7702"/>
      <c r="AL1103" s="7702"/>
      <c r="AM1103" s="7702"/>
      <c r="AN1103" s="7702"/>
      <c r="AO1103" s="7702"/>
      <c r="AP1103" s="7702"/>
      <c r="AQ1103" s="7702"/>
      <c r="AR1103" s="7702"/>
      <c r="AS1103" s="7702"/>
      <c r="AT1103" s="7702"/>
      <c r="AU1103" s="7702"/>
      <c r="AV1103" s="7702"/>
      <c r="AW1103" s="7702"/>
      <c r="AX1103" s="7702"/>
      <c r="AY1103" s="7702"/>
      <c r="AZ1103" s="7702"/>
      <c r="BA1103" s="7702"/>
      <c r="BB1103" s="7702"/>
      <c r="BC1103" s="7702"/>
      <c r="BD1103" s="7702"/>
      <c r="BE1103" s="7702"/>
      <c r="BF1103" s="7702"/>
      <c r="BG1103" s="7702"/>
      <c r="BH1103" s="7702"/>
      <c r="BI1103" s="7702"/>
      <c r="BJ1103" s="7702"/>
      <c r="BK1103" s="7702"/>
      <c r="BL1103" s="7702"/>
      <c r="BM1103" s="7702"/>
      <c r="BN1103" s="7702"/>
      <c r="BO1103" s="7702"/>
      <c r="BP1103" s="7702"/>
      <c r="BQ1103" s="7702"/>
      <c r="BR1103" s="7702"/>
      <c r="BS1103" s="8293"/>
      <c r="BT1103" s="7705"/>
      <c r="BU1103" s="8300"/>
      <c r="BV1103" s="7687"/>
      <c r="BW1103" s="8303"/>
      <c r="BX1103" s="7687"/>
      <c r="BY1103" s="7711" t="inlineStr">
        <is>
          <t>Ajuste</t>
        </is>
      </c>
      <c r="BZ1103" s="7704" t="inlineStr">
        <is>
          <t>4º</t>
        </is>
      </c>
      <c r="CA1103" s="8002"/>
      <c r="CB1103" s="7702" t="inlineStr">
        <is>
          <t>Celdas bloqueadas</t>
        </is>
      </c>
      <c r="CC1103" s="7708"/>
      <c r="CD1103" s="7796"/>
      <c r="CE1103" s="7795"/>
      <c r="CF1103" s="7795"/>
      <c r="CG1103" s="7795"/>
      <c r="CH1103" s="7795"/>
      <c r="CI1103" s="7795"/>
      <c r="CJ1103" s="7795"/>
      <c r="CK1103" s="7795"/>
      <c r="CL1103" s="7786"/>
      <c r="CM1103" s="7786"/>
      <c r="CN1103" s="7786"/>
      <c r="CO1103" s="7786"/>
      <c r="CP1103" s="7786"/>
      <c r="CQ1103" s="7786"/>
      <c r="CR1103" s="7786"/>
      <c r="CS1103" s="7786"/>
      <c r="CT1103" s="7786"/>
      <c r="CU1103" s="7786"/>
      <c r="CV1103" s="7702"/>
      <c r="CW1103" s="7702"/>
      <c r="CX1103" s="7702"/>
      <c r="CY1103" s="7702"/>
      <c r="CZ1103" s="7702"/>
    </row>
    <row r="1104" spans="1:104" x14ac:dyDescent="0.2">
      <c r="A1104" s="7699"/>
      <c r="B1104" s="7699"/>
      <c r="C1104" s="7702"/>
      <c r="D1104" s="7702"/>
      <c r="E1104" s="7702"/>
      <c r="F1104" s="7702"/>
      <c r="G1104" s="7702"/>
      <c r="H1104" s="7702"/>
      <c r="I1104" s="7702"/>
      <c r="J1104" s="7702"/>
      <c r="K1104" s="7702"/>
      <c r="L1104" s="7702"/>
      <c r="M1104" s="7702"/>
      <c r="N1104" s="7702"/>
      <c r="O1104" s="7702"/>
      <c r="P1104" s="7702"/>
      <c r="Q1104" s="7702"/>
      <c r="R1104" s="7702"/>
      <c r="S1104" s="7702"/>
      <c r="T1104" s="7702"/>
      <c r="U1104" s="7702"/>
      <c r="V1104" s="7702"/>
      <c r="W1104" s="7702"/>
      <c r="X1104" s="7702"/>
      <c r="Y1104" s="7702"/>
      <c r="Z1104" s="7702"/>
      <c r="AA1104" s="7702"/>
      <c r="AB1104" s="7702"/>
      <c r="AC1104" s="7702"/>
      <c r="AD1104" s="7702"/>
      <c r="AE1104" s="7702"/>
      <c r="AF1104" s="7702"/>
      <c r="AG1104" s="7702"/>
      <c r="AH1104" s="7702"/>
      <c r="AI1104" s="7702"/>
      <c r="AJ1104" s="7702"/>
      <c r="AK1104" s="7702"/>
      <c r="AL1104" s="7702"/>
      <c r="AM1104" s="7702"/>
      <c r="AN1104" s="7702"/>
      <c r="AO1104" s="7702"/>
      <c r="AP1104" s="7702"/>
      <c r="AQ1104" s="7702"/>
      <c r="AR1104" s="7702"/>
      <c r="AS1104" s="7702"/>
      <c r="AT1104" s="7702"/>
      <c r="AU1104" s="7702"/>
      <c r="AV1104" s="7702"/>
      <c r="AW1104" s="7702"/>
      <c r="AX1104" s="7702"/>
      <c r="AY1104" s="7702"/>
      <c r="AZ1104" s="7702"/>
      <c r="BA1104" s="7702"/>
      <c r="BB1104" s="7702"/>
      <c r="BC1104" s="7702"/>
      <c r="BD1104" s="7702"/>
      <c r="BE1104" s="7702"/>
      <c r="BF1104" s="7702"/>
      <c r="BG1104" s="7702"/>
      <c r="BH1104" s="7702"/>
      <c r="BI1104" s="7702"/>
      <c r="BJ1104" s="7702"/>
      <c r="BK1104" s="7702"/>
      <c r="BL1104" s="7702"/>
      <c r="BM1104" s="7702"/>
      <c r="BN1104" s="7702"/>
      <c r="BO1104" s="7702"/>
      <c r="BP1104" s="7702"/>
      <c r="BQ1104" s="7702"/>
      <c r="BR1104" s="7702"/>
      <c r="BS1104" s="8293"/>
      <c r="BT1104" s="7705"/>
      <c r="BU1104" s="8300"/>
      <c r="BV1104" s="7750">
        <f>BV1103</f>
        <v>0</v>
      </c>
      <c r="BW1104" s="8303"/>
      <c r="BX1104" s="7688">
        <f>BX1103</f>
        <v>0</v>
      </c>
      <c r="BY1104" s="7711" t="inlineStr">
        <is>
          <t>Máx durante ensayo</t>
        </is>
      </c>
      <c r="BZ1104" s="7704" t="inlineStr">
        <is>
          <t>5º</t>
        </is>
      </c>
      <c r="CA1104" s="7998"/>
      <c r="CB1104" s="7702"/>
      <c r="CC1104" s="7708"/>
      <c r="CD1104" s="7796"/>
      <c r="CE1104" s="7795"/>
      <c r="CF1104" s="7795"/>
      <c r="CG1104" s="7795"/>
      <c r="CH1104" s="7795"/>
      <c r="CI1104" s="7795"/>
      <c r="CJ1104" s="7795"/>
      <c r="CK1104" s="7795"/>
      <c r="CL1104" s="7786"/>
      <c r="CM1104" s="7786"/>
      <c r="CN1104" s="7786"/>
      <c r="CO1104" s="7786"/>
      <c r="CP1104" s="7786"/>
      <c r="CQ1104" s="7786"/>
      <c r="CR1104" s="7786"/>
      <c r="CS1104" s="7786"/>
      <c r="CT1104" s="7786"/>
      <c r="CU1104" s="7786"/>
      <c r="CV1104" s="7702"/>
      <c r="CW1104" s="7702"/>
      <c r="CX1104" s="7702"/>
      <c r="CY1104" s="7702"/>
      <c r="CZ1104" s="7702"/>
    </row>
    <row r="1105" spans="1:104" ht="13.5" thickBot="1" x14ac:dyDescent="0.25">
      <c r="A1105" s="7699"/>
      <c r="B1105" s="7699"/>
      <c r="C1105" s="7702"/>
      <c r="D1105" s="7702"/>
      <c r="E1105" s="7702"/>
      <c r="F1105" s="7702"/>
      <c r="G1105" s="7702"/>
      <c r="H1105" s="7702"/>
      <c r="I1105" s="7702"/>
      <c r="J1105" s="7702"/>
      <c r="K1105" s="7702"/>
      <c r="L1105" s="7702"/>
      <c r="M1105" s="7702"/>
      <c r="N1105" s="7702"/>
      <c r="O1105" s="7702"/>
      <c r="P1105" s="7702"/>
      <c r="Q1105" s="7702"/>
      <c r="R1105" s="7702"/>
      <c r="S1105" s="7702"/>
      <c r="T1105" s="7702"/>
      <c r="U1105" s="7702"/>
      <c r="V1105" s="7702"/>
      <c r="W1105" s="7702"/>
      <c r="X1105" s="7702"/>
      <c r="Y1105" s="7702"/>
      <c r="Z1105" s="7702"/>
      <c r="AA1105" s="7702"/>
      <c r="AB1105" s="7702"/>
      <c r="AC1105" s="7702"/>
      <c r="AD1105" s="7702"/>
      <c r="AE1105" s="7702"/>
      <c r="AF1105" s="7702"/>
      <c r="AG1105" s="7702"/>
      <c r="AH1105" s="7702"/>
      <c r="AI1105" s="7702"/>
      <c r="AJ1105" s="7702"/>
      <c r="AK1105" s="7702"/>
      <c r="AL1105" s="7702"/>
      <c r="AM1105" s="7702"/>
      <c r="AN1105" s="7702"/>
      <c r="AO1105" s="7702"/>
      <c r="AP1105" s="7702"/>
      <c r="AQ1105" s="7702"/>
      <c r="AR1105" s="7702"/>
      <c r="AS1105" s="7702"/>
      <c r="AT1105" s="7702"/>
      <c r="AU1105" s="7702"/>
      <c r="AV1105" s="7702"/>
      <c r="AW1105" s="7702"/>
      <c r="AX1105" s="7702"/>
      <c r="AY1105" s="7702"/>
      <c r="AZ1105" s="7702"/>
      <c r="BA1105" s="7702"/>
      <c r="BB1105" s="7702"/>
      <c r="BC1105" s="7702"/>
      <c r="BD1105" s="7702"/>
      <c r="BE1105" s="7702"/>
      <c r="BF1105" s="7702"/>
      <c r="BG1105" s="7702"/>
      <c r="BH1105" s="7702"/>
      <c r="BI1105" s="7702"/>
      <c r="BJ1105" s="7702"/>
      <c r="BK1105" s="7702"/>
      <c r="BL1105" s="7702"/>
      <c r="BM1105" s="7702"/>
      <c r="BN1105" s="7702"/>
      <c r="BO1105" s="7702"/>
      <c r="BP1105" s="7702"/>
      <c r="BQ1105" s="7702"/>
      <c r="BR1105" s="7702"/>
      <c r="BS1105" s="8293"/>
      <c r="BT1105" s="7705"/>
      <c r="BU1105" s="8301"/>
      <c r="BV1105" s="7752">
        <f>BV1103</f>
        <v>0</v>
      </c>
      <c r="BW1105" s="8304"/>
      <c r="BX1105" s="7689">
        <f>BX1103</f>
        <v>0</v>
      </c>
      <c r="BY1105" s="7712" t="inlineStr">
        <is>
          <t>Mín durante ensayo</t>
        </is>
      </c>
      <c r="BZ1105" s="7704" t="inlineStr">
        <is>
          <t>6º</t>
        </is>
      </c>
      <c r="CA1105" s="7998"/>
      <c r="CB1105" s="7702"/>
      <c r="CC1105" s="7708"/>
      <c r="CD1105" s="7796"/>
      <c r="CE1105" s="7795"/>
      <c r="CF1105" s="7795"/>
      <c r="CG1105" s="7795"/>
      <c r="CH1105" s="7795"/>
      <c r="CI1105" s="7795"/>
      <c r="CJ1105" s="7795"/>
      <c r="CK1105" s="7795"/>
      <c r="CL1105" s="7786"/>
      <c r="CM1105" s="7786"/>
      <c r="CN1105" s="7786"/>
      <c r="CO1105" s="7786"/>
      <c r="CP1105" s="7786"/>
      <c r="CQ1105" s="7786"/>
      <c r="CR1105" s="7786"/>
      <c r="CS1105" s="7786"/>
      <c r="CT1105" s="7786"/>
      <c r="CU1105" s="7786"/>
      <c r="CV1105" s="7702"/>
      <c r="CW1105" s="7702"/>
      <c r="CX1105" s="7702"/>
      <c r="CY1105" s="7702"/>
      <c r="CZ1105" s="7702"/>
    </row>
    <row r="1106" spans="1:104" ht="13.5" thickBot="1" x14ac:dyDescent="0.25">
      <c r="A1106" s="7699"/>
      <c r="B1106" s="7699"/>
      <c r="C1106" s="7702"/>
      <c r="D1106" s="7702"/>
      <c r="E1106" s="7702"/>
      <c r="F1106" s="7702"/>
      <c r="G1106" s="7702"/>
      <c r="H1106" s="7702"/>
      <c r="I1106" s="7702"/>
      <c r="J1106" s="7702"/>
      <c r="K1106" s="7702"/>
      <c r="L1106" s="7702"/>
      <c r="M1106" s="7702"/>
      <c r="N1106" s="7702"/>
      <c r="O1106" s="7702"/>
      <c r="P1106" s="7702"/>
      <c r="Q1106" s="7702"/>
      <c r="R1106" s="7702"/>
      <c r="S1106" s="7702"/>
      <c r="T1106" s="7702"/>
      <c r="U1106" s="7702"/>
      <c r="V1106" s="7702"/>
      <c r="W1106" s="7702"/>
      <c r="X1106" s="7702"/>
      <c r="Y1106" s="7702"/>
      <c r="Z1106" s="7702"/>
      <c r="AA1106" s="7702"/>
      <c r="AB1106" s="7702"/>
      <c r="AC1106" s="7702"/>
      <c r="AD1106" s="7702"/>
      <c r="AE1106" s="7702"/>
      <c r="AF1106" s="7702"/>
      <c r="AG1106" s="7702"/>
      <c r="AH1106" s="7702"/>
      <c r="AI1106" s="7702"/>
      <c r="AJ1106" s="7702"/>
      <c r="AK1106" s="7702"/>
      <c r="AL1106" s="7702"/>
      <c r="AM1106" s="7702"/>
      <c r="AN1106" s="7702"/>
      <c r="AO1106" s="7702"/>
      <c r="AP1106" s="7702"/>
      <c r="AQ1106" s="7702"/>
      <c r="AR1106" s="7702"/>
      <c r="AS1106" s="7702"/>
      <c r="AT1106" s="7702"/>
      <c r="AU1106" s="7702"/>
      <c r="AV1106" s="7702"/>
      <c r="AW1106" s="7702"/>
      <c r="AX1106" s="7702"/>
      <c r="AY1106" s="7702"/>
      <c r="AZ1106" s="7702"/>
      <c r="BA1106" s="7702"/>
      <c r="BB1106" s="7702"/>
      <c r="BC1106" s="7702"/>
      <c r="BD1106" s="7702"/>
      <c r="BE1106" s="7702"/>
      <c r="BF1106" s="7702"/>
      <c r="BG1106" s="7702"/>
      <c r="BH1106" s="7702"/>
      <c r="BI1106" s="7702"/>
      <c r="BJ1106" s="7702"/>
      <c r="BK1106" s="7702"/>
      <c r="BL1106" s="7702"/>
      <c r="BM1106" s="7702"/>
      <c r="BN1106" s="7702"/>
      <c r="BO1106" s="7702"/>
      <c r="BP1106" s="7702"/>
      <c r="BQ1106" s="7702"/>
      <c r="BR1106" s="7702"/>
      <c r="BS1106" s="8293"/>
      <c r="BT1106" s="7705"/>
      <c r="BU1106" s="7702"/>
      <c r="BV1106" s="7702"/>
      <c r="BW1106" s="7702"/>
      <c r="BX1106" s="7680"/>
      <c r="BY1106" s="7702"/>
      <c r="BZ1106" s="7702"/>
      <c r="CA1106" s="7998"/>
      <c r="CB1106" s="7702"/>
      <c r="CC1106" s="7708"/>
      <c r="CD1106" s="7796"/>
      <c r="CE1106" s="7795"/>
      <c r="CF1106" s="7795"/>
      <c r="CG1106" s="7795"/>
      <c r="CH1106" s="7795"/>
      <c r="CI1106" s="7795"/>
      <c r="CJ1106" s="7795"/>
      <c r="CK1106" s="7795"/>
      <c r="CL1106" s="7786"/>
      <c r="CM1106" s="7786"/>
      <c r="CN1106" s="7786"/>
      <c r="CO1106" s="7786"/>
      <c r="CP1106" s="7786"/>
      <c r="CQ1106" s="7786"/>
      <c r="CR1106" s="7786"/>
      <c r="CS1106" s="7786"/>
      <c r="CT1106" s="7786"/>
      <c r="CU1106" s="7786"/>
      <c r="CV1106" s="7702"/>
      <c r="CW1106" s="7702"/>
      <c r="CX1106" s="7702"/>
      <c r="CY1106" s="7702"/>
      <c r="CZ1106" s="7702"/>
    </row>
    <row r="1107" spans="1:104" ht="13.5" thickBot="1" x14ac:dyDescent="0.25">
      <c r="A1107" s="7699"/>
      <c r="B1107" s="7699"/>
      <c r="C1107" s="7702"/>
      <c r="D1107" s="7702"/>
      <c r="E1107" s="7702"/>
      <c r="F1107" s="7702"/>
      <c r="G1107" s="7702"/>
      <c r="H1107" s="7702"/>
      <c r="I1107" s="7702"/>
      <c r="J1107" s="7702"/>
      <c r="K1107" s="7702"/>
      <c r="L1107" s="7702"/>
      <c r="M1107" s="7702"/>
      <c r="N1107" s="7702"/>
      <c r="O1107" s="7702"/>
      <c r="P1107" s="7702"/>
      <c r="Q1107" s="7702"/>
      <c r="R1107" s="7702"/>
      <c r="S1107" s="7702"/>
      <c r="T1107" s="7702"/>
      <c r="U1107" s="7702"/>
      <c r="V1107" s="7702"/>
      <c r="W1107" s="7702"/>
      <c r="X1107" s="7702"/>
      <c r="Y1107" s="7702"/>
      <c r="Z1107" s="7702"/>
      <c r="AA1107" s="7702"/>
      <c r="AB1107" s="7702"/>
      <c r="AC1107" s="7702"/>
      <c r="AD1107" s="7702"/>
      <c r="AE1107" s="7702"/>
      <c r="AF1107" s="7702"/>
      <c r="AG1107" s="7702"/>
      <c r="AH1107" s="7702"/>
      <c r="AI1107" s="7702"/>
      <c r="AJ1107" s="7702"/>
      <c r="AK1107" s="7702"/>
      <c r="AL1107" s="7702"/>
      <c r="AM1107" s="7702"/>
      <c r="AN1107" s="7702"/>
      <c r="AO1107" s="7702"/>
      <c r="AP1107" s="7702"/>
      <c r="AQ1107" s="7702"/>
      <c r="AR1107" s="7702"/>
      <c r="AS1107" s="7702"/>
      <c r="AT1107" s="7702"/>
      <c r="AU1107" s="7702"/>
      <c r="AV1107" s="7702"/>
      <c r="AW1107" s="7702"/>
      <c r="AX1107" s="7702"/>
      <c r="AY1107" s="7702"/>
      <c r="AZ1107" s="7702"/>
      <c r="BA1107" s="7702"/>
      <c r="BB1107" s="7702"/>
      <c r="BC1107" s="7702"/>
      <c r="BD1107" s="7702"/>
      <c r="BE1107" s="7702"/>
      <c r="BF1107" s="7702"/>
      <c r="BG1107" s="7702"/>
      <c r="BH1107" s="7702"/>
      <c r="BI1107" s="7702"/>
      <c r="BJ1107" s="7702"/>
      <c r="BK1107" s="7702"/>
      <c r="BL1107" s="7702"/>
      <c r="BM1107" s="7702"/>
      <c r="BN1107" s="7702"/>
      <c r="BO1107" s="7702"/>
      <c r="BP1107" s="7702"/>
      <c r="BQ1107" s="7702"/>
      <c r="BR1107" s="7702"/>
      <c r="BS1107" s="8293"/>
      <c r="BT1107" s="7705"/>
      <c r="BU1107" s="7690"/>
      <c r="BV1107" s="7686" t="inlineStr">
        <is>
          <t>Medida SAR</t>
        </is>
      </c>
      <c r="BW1107" s="7691" t="inlineStr">
        <is>
          <t>Valor en antena</t>
        </is>
      </c>
      <c r="BX1107" s="7691" t="inlineStr">
        <is>
          <t>SAR 1W</t>
        </is>
      </c>
      <c r="BY1107" s="7691" t="inlineStr">
        <is>
          <t>SAR W/g</t>
        </is>
      </c>
      <c r="BZ1107" s="7691" t="inlineStr">
        <is>
          <t>Desviacion (%)</t>
        </is>
      </c>
      <c r="CA1107" s="7692" t="inlineStr">
        <is>
          <t>Veredicto</t>
        </is>
      </c>
      <c r="CB1107" s="7703"/>
      <c r="CC1107" s="7709"/>
      <c r="CD1107" s="7796"/>
      <c r="CE1107" s="7795"/>
      <c r="CF1107" s="7795"/>
      <c r="CG1107" s="7795"/>
      <c r="CH1107" s="7795"/>
      <c r="CI1107" s="7795"/>
      <c r="CJ1107" s="7795"/>
      <c r="CK1107" s="7795"/>
      <c r="CL1107" s="7786"/>
      <c r="CM1107" s="7786"/>
      <c r="CN1107" s="7786"/>
      <c r="CO1107" s="7786"/>
      <c r="CP1107" s="7786"/>
      <c r="CQ1107" s="7786"/>
      <c r="CR1107" s="7786"/>
      <c r="CS1107" s="7786"/>
      <c r="CT1107" s="7786"/>
      <c r="CU1107" s="7786"/>
      <c r="CV1107" s="7702"/>
      <c r="CW1107" s="7702"/>
      <c r="CX1107" s="7702"/>
      <c r="CY1107" s="7702"/>
      <c r="CZ1107" s="7702"/>
    </row>
    <row r="1108" spans="1:104" x14ac:dyDescent="0.2">
      <c r="A1108" s="7699"/>
      <c r="B1108" s="7699"/>
      <c r="C1108" s="7702"/>
      <c r="D1108" s="7702"/>
      <c r="E1108" s="7702"/>
      <c r="F1108" s="7702"/>
      <c r="G1108" s="7702"/>
      <c r="H1108" s="7702"/>
      <c r="I1108" s="7702"/>
      <c r="J1108" s="7702"/>
      <c r="K1108" s="7702"/>
      <c r="L1108" s="7702"/>
      <c r="M1108" s="7702"/>
      <c r="N1108" s="7702"/>
      <c r="O1108" s="7702"/>
      <c r="P1108" s="7702"/>
      <c r="Q1108" s="7702"/>
      <c r="R1108" s="7702"/>
      <c r="S1108" s="7702"/>
      <c r="T1108" s="7702"/>
      <c r="U1108" s="7702"/>
      <c r="V1108" s="7702"/>
      <c r="W1108" s="7702"/>
      <c r="X1108" s="7702"/>
      <c r="Y1108" s="7702"/>
      <c r="Z1108" s="7702"/>
      <c r="AA1108" s="7702"/>
      <c r="AB1108" s="7702"/>
      <c r="AC1108" s="7702"/>
      <c r="AD1108" s="7702"/>
      <c r="AE1108" s="7702"/>
      <c r="AF1108" s="7702"/>
      <c r="AG1108" s="7702"/>
      <c r="AH1108" s="7702"/>
      <c r="AI1108" s="7702"/>
      <c r="AJ1108" s="7702"/>
      <c r="AK1108" s="7702"/>
      <c r="AL1108" s="7702"/>
      <c r="AM1108" s="7702"/>
      <c r="AN1108" s="7702"/>
      <c r="AO1108" s="7702"/>
      <c r="AP1108" s="7702"/>
      <c r="AQ1108" s="7702"/>
      <c r="AR1108" s="7702"/>
      <c r="AS1108" s="7702"/>
      <c r="AT1108" s="7702"/>
      <c r="AU1108" s="7702"/>
      <c r="AV1108" s="7702"/>
      <c r="AW1108" s="7702"/>
      <c r="AX1108" s="7702"/>
      <c r="AY1108" s="7702"/>
      <c r="AZ1108" s="7702"/>
      <c r="BA1108" s="7702"/>
      <c r="BB1108" s="7702"/>
      <c r="BC1108" s="7702"/>
      <c r="BD1108" s="7702"/>
      <c r="BE1108" s="7702"/>
      <c r="BF1108" s="7702"/>
      <c r="BG1108" s="7702"/>
      <c r="BH1108" s="7702"/>
      <c r="BI1108" s="7702"/>
      <c r="BJ1108" s="7702"/>
      <c r="BK1108" s="7702"/>
      <c r="BL1108" s="7702"/>
      <c r="BM1108" s="7702"/>
      <c r="BN1108" s="7702"/>
      <c r="BO1108" s="7702"/>
      <c r="BP1108" s="7702"/>
      <c r="BQ1108" s="7702"/>
      <c r="BR1108" s="7702"/>
      <c r="BS1108" s="8293"/>
      <c r="BT1108" s="7705"/>
      <c r="BU1108" s="7719" t="inlineStr">
        <is>
          <t>SAR(1g)</t>
        </is>
      </c>
      <c r="BV1108" s="7693"/>
      <c r="BW1108" s="7713">
        <f>POWER(10,(((10*LOG10(BW1100))+(AVERAGE(BX1104:BX1105)-BX1101))/10))</f>
        <v>250.00000000000011</v>
      </c>
      <c r="BX1108" s="8161">
        <f>CD1090</f>
        <v>10.9</v>
      </c>
      <c r="BY1108" s="7713">
        <f>BV1108*1000/BW1108</f>
        <v>0</v>
      </c>
      <c r="BZ1108" s="7713">
        <f>((BY1108-BX1108)*100)/BX1108</f>
        <v>-100</v>
      </c>
      <c r="CA1108" s="7715" t="str">
        <f>IF(ABS(BZ1108)&lt;10,"Válido","No Válido")</f>
        <v>No Válido</v>
      </c>
      <c r="CB1108" s="7703"/>
      <c r="CC1108" s="7709"/>
      <c r="CD1108" s="7796"/>
      <c r="CE1108" s="7795"/>
      <c r="CF1108" s="7795"/>
      <c r="CG1108" s="7795"/>
      <c r="CH1108" s="7795"/>
      <c r="CI1108" s="7795"/>
      <c r="CJ1108" s="7795"/>
      <c r="CK1108" s="7795"/>
      <c r="CL1108" s="7786"/>
      <c r="CM1108" s="7786"/>
      <c r="CN1108" s="7786"/>
      <c r="CO1108" s="7786"/>
      <c r="CP1108" s="7786"/>
      <c r="CQ1108" s="7786"/>
      <c r="CR1108" s="7786"/>
      <c r="CS1108" s="7786"/>
      <c r="CT1108" s="7786"/>
      <c r="CU1108" s="7786"/>
      <c r="CV1108" s="7702"/>
      <c r="CW1108" s="7702"/>
      <c r="CX1108" s="7702"/>
      <c r="CY1108" s="7702"/>
      <c r="CZ1108" s="7702"/>
    </row>
    <row r="1109" spans="1:104" ht="13.5" thickBot="1" x14ac:dyDescent="0.25">
      <c r="A1109" s="7699"/>
      <c r="B1109" s="7699"/>
      <c r="C1109" s="7702"/>
      <c r="D1109" s="7702"/>
      <c r="E1109" s="7702"/>
      <c r="F1109" s="7702"/>
      <c r="G1109" s="7702"/>
      <c r="H1109" s="7702"/>
      <c r="I1109" s="7702"/>
      <c r="J1109" s="7702"/>
      <c r="K1109" s="7702"/>
      <c r="L1109" s="7702"/>
      <c r="M1109" s="7702"/>
      <c r="N1109" s="7702"/>
      <c r="O1109" s="7702"/>
      <c r="P1109" s="7702"/>
      <c r="Q1109" s="7702"/>
      <c r="R1109" s="7702"/>
      <c r="S1109" s="7702"/>
      <c r="T1109" s="7702"/>
      <c r="U1109" s="7702"/>
      <c r="V1109" s="7702"/>
      <c r="W1109" s="7702"/>
      <c r="X1109" s="7702"/>
      <c r="Y1109" s="7702"/>
      <c r="Z1109" s="7702"/>
      <c r="AA1109" s="7702"/>
      <c r="AB1109" s="7702"/>
      <c r="AC1109" s="7702"/>
      <c r="AD1109" s="7702"/>
      <c r="AE1109" s="7702"/>
      <c r="AF1109" s="7702"/>
      <c r="AG1109" s="7702"/>
      <c r="AH1109" s="7702"/>
      <c r="AI1109" s="7702"/>
      <c r="AJ1109" s="7702"/>
      <c r="AK1109" s="7702"/>
      <c r="AL1109" s="7702"/>
      <c r="AM1109" s="7702"/>
      <c r="AN1109" s="7702"/>
      <c r="AO1109" s="7702"/>
      <c r="AP1109" s="7702"/>
      <c r="AQ1109" s="7702"/>
      <c r="AR1109" s="7702"/>
      <c r="AS1109" s="7702"/>
      <c r="AT1109" s="7702"/>
      <c r="AU1109" s="7702"/>
      <c r="AV1109" s="7702"/>
      <c r="AW1109" s="7702"/>
      <c r="AX1109" s="7702"/>
      <c r="AY1109" s="7702"/>
      <c r="AZ1109" s="7702"/>
      <c r="BA1109" s="7702"/>
      <c r="BB1109" s="7702"/>
      <c r="BC1109" s="7702"/>
      <c r="BD1109" s="7702"/>
      <c r="BE1109" s="7702"/>
      <c r="BF1109" s="7702"/>
      <c r="BG1109" s="7702"/>
      <c r="BH1109" s="7702"/>
      <c r="BI1109" s="7702"/>
      <c r="BJ1109" s="7702"/>
      <c r="BK1109" s="7702"/>
      <c r="BL1109" s="7702"/>
      <c r="BM1109" s="7702"/>
      <c r="BN1109" s="7702"/>
      <c r="BO1109" s="7702"/>
      <c r="BP1109" s="7702"/>
      <c r="BQ1109" s="7702"/>
      <c r="BR1109" s="7702"/>
      <c r="BS1109" s="8293"/>
      <c r="BT1109" s="7705"/>
      <c r="BU1109" s="7720" t="inlineStr">
        <is>
          <t>SAR(10g)</t>
        </is>
      </c>
      <c r="BV1109" s="7694"/>
      <c r="BW1109" s="7714">
        <f>POWER(10,(((10*LOG10(BW1100))+(AVERAGE(BX1104:BX1105)-BX1101))/10))</f>
        <v>250.00000000000011</v>
      </c>
      <c r="BX1109" s="8162">
        <f>CD1091</f>
        <v>7.01</v>
      </c>
      <c r="BY1109" s="7714">
        <f>BV1109*1000/BW1109</f>
        <v>0</v>
      </c>
      <c r="BZ1109" s="7714">
        <f>((BY1109-BX1109)*100)/BX1109</f>
        <v>-100</v>
      </c>
      <c r="CA1109" s="7716" t="str">
        <f>IF(ABS(BZ1109)&lt;10,"Válido","No Válido")</f>
        <v>No Válido</v>
      </c>
      <c r="CB1109" s="7703"/>
      <c r="CC1109" s="7709"/>
      <c r="CD1109" s="7796"/>
      <c r="CE1109" s="7795"/>
      <c r="CF1109" s="7795"/>
      <c r="CG1109" s="7795"/>
      <c r="CH1109" s="7795"/>
      <c r="CI1109" s="7795"/>
      <c r="CJ1109" s="7795"/>
      <c r="CK1109" s="7795"/>
      <c r="CL1109" s="7786"/>
      <c r="CM1109" s="7786"/>
      <c r="CN1109" s="7786"/>
      <c r="CO1109" s="7786"/>
      <c r="CP1109" s="7786"/>
      <c r="CQ1109" s="7786"/>
      <c r="CR1109" s="7786"/>
      <c r="CS1109" s="7786"/>
      <c r="CT1109" s="7786"/>
      <c r="CU1109" s="7786"/>
      <c r="CV1109" s="7702"/>
      <c r="CW1109" s="7702"/>
      <c r="CX1109" s="7702"/>
      <c r="CY1109" s="7702"/>
      <c r="CZ1109" s="7702"/>
    </row>
    <row r="1110" spans="1:104" ht="13.5" thickBot="1" x14ac:dyDescent="0.25">
      <c r="A1110" s="7699"/>
      <c r="B1110" s="7699"/>
      <c r="C1110" s="7702"/>
      <c r="D1110" s="7702"/>
      <c r="E1110" s="7702"/>
      <c r="F1110" s="7702"/>
      <c r="G1110" s="7702"/>
      <c r="H1110" s="7702"/>
      <c r="I1110" s="7702"/>
      <c r="J1110" s="7702"/>
      <c r="K1110" s="7702"/>
      <c r="L1110" s="7702"/>
      <c r="M1110" s="7702"/>
      <c r="N1110" s="7702"/>
      <c r="O1110" s="7702"/>
      <c r="P1110" s="7702"/>
      <c r="Q1110" s="7702"/>
      <c r="R1110" s="7702"/>
      <c r="S1110" s="7702"/>
      <c r="T1110" s="7702"/>
      <c r="U1110" s="7702"/>
      <c r="V1110" s="7702"/>
      <c r="W1110" s="7702"/>
      <c r="X1110" s="7702"/>
      <c r="Y1110" s="7702"/>
      <c r="Z1110" s="7702"/>
      <c r="AA1110" s="7702"/>
      <c r="AB1110" s="7702"/>
      <c r="AC1110" s="7702"/>
      <c r="AD1110" s="7702"/>
      <c r="AE1110" s="7702"/>
      <c r="AF1110" s="7702"/>
      <c r="AG1110" s="7702"/>
      <c r="AH1110" s="7702"/>
      <c r="AI1110" s="7702"/>
      <c r="AJ1110" s="7702"/>
      <c r="AK1110" s="7702"/>
      <c r="AL1110" s="7702"/>
      <c r="AM1110" s="7702"/>
      <c r="AN1110" s="7702"/>
      <c r="AO1110" s="7702"/>
      <c r="AP1110" s="7702"/>
      <c r="AQ1110" s="7702"/>
      <c r="AR1110" s="7702"/>
      <c r="AS1110" s="7702"/>
      <c r="AT1110" s="7702"/>
      <c r="AU1110" s="7702"/>
      <c r="AV1110" s="7702"/>
      <c r="AW1110" s="7702"/>
      <c r="AX1110" s="7702"/>
      <c r="AY1110" s="7702"/>
      <c r="AZ1110" s="7702"/>
      <c r="BA1110" s="7702"/>
      <c r="BB1110" s="7702"/>
      <c r="BC1110" s="7702"/>
      <c r="BD1110" s="7702"/>
      <c r="BE1110" s="7702"/>
      <c r="BF1110" s="7702"/>
      <c r="BG1110" s="7702"/>
      <c r="BH1110" s="7702"/>
      <c r="BI1110" s="7702"/>
      <c r="BJ1110" s="7702"/>
      <c r="BK1110" s="7702"/>
      <c r="BL1110" s="7702"/>
      <c r="BM1110" s="7702"/>
      <c r="BN1110" s="7702"/>
      <c r="BO1110" s="7702"/>
      <c r="BP1110" s="7702"/>
      <c r="BQ1110" s="7702"/>
      <c r="BR1110" s="7702"/>
      <c r="BS1110" s="8293"/>
      <c r="BT1110" s="7705"/>
      <c r="BU1110" s="7702"/>
      <c r="BV1110" s="7702"/>
      <c r="BW1110" s="7702"/>
      <c r="BX1110" s="7702"/>
      <c r="BY1110" s="7726"/>
      <c r="BZ1110" s="7726"/>
      <c r="CA1110" s="7726"/>
      <c r="CB1110" s="7726"/>
      <c r="CC1110" s="7734"/>
      <c r="CD1110" s="7796"/>
      <c r="CE1110" s="7795"/>
      <c r="CF1110" s="7795"/>
      <c r="CG1110" s="7795"/>
      <c r="CH1110" s="7795"/>
      <c r="CI1110" s="7795"/>
      <c r="CJ1110" s="7795"/>
      <c r="CK1110" s="7795"/>
      <c r="CL1110" s="7786"/>
      <c r="CM1110" s="7786"/>
      <c r="CN1110" s="7786"/>
      <c r="CO1110" s="7786"/>
      <c r="CP1110" s="7786"/>
      <c r="CQ1110" s="7786"/>
      <c r="CR1110" s="7786"/>
      <c r="CS1110" s="7786"/>
      <c r="CT1110" s="7786"/>
      <c r="CU1110" s="7786"/>
      <c r="CV1110" s="7702"/>
      <c r="CW1110" s="7702"/>
      <c r="CX1110" s="7702"/>
      <c r="CY1110" s="7702"/>
      <c r="CZ1110" s="7702"/>
    </row>
    <row r="1111" spans="1:104" ht="26.25" thickBot="1" x14ac:dyDescent="0.25">
      <c r="A1111" s="7699"/>
      <c r="B1111" s="7699"/>
      <c r="C1111" s="7702"/>
      <c r="D1111" s="7702"/>
      <c r="E1111" s="7702"/>
      <c r="F1111" s="7702"/>
      <c r="G1111" s="7702"/>
      <c r="H1111" s="7702"/>
      <c r="I1111" s="7702"/>
      <c r="J1111" s="7702"/>
      <c r="K1111" s="7702"/>
      <c r="L1111" s="7702"/>
      <c r="M1111" s="7702"/>
      <c r="N1111" s="7702"/>
      <c r="O1111" s="7702"/>
      <c r="P1111" s="7702"/>
      <c r="Q1111" s="7702"/>
      <c r="R1111" s="7702"/>
      <c r="S1111" s="7702"/>
      <c r="T1111" s="7702"/>
      <c r="U1111" s="7702"/>
      <c r="V1111" s="7702"/>
      <c r="W1111" s="7702"/>
      <c r="X1111" s="7702"/>
      <c r="Y1111" s="7702"/>
      <c r="Z1111" s="7702"/>
      <c r="AA1111" s="7702"/>
      <c r="AB1111" s="7702"/>
      <c r="AC1111" s="7702"/>
      <c r="AD1111" s="7702"/>
      <c r="AE1111" s="7702"/>
      <c r="AF1111" s="7702"/>
      <c r="AG1111" s="7702"/>
      <c r="AH1111" s="7702"/>
      <c r="AI1111" s="7702"/>
      <c r="AJ1111" s="7702"/>
      <c r="AK1111" s="7702"/>
      <c r="AL1111" s="7702"/>
      <c r="AM1111" s="7702"/>
      <c r="AN1111" s="7702"/>
      <c r="AO1111" s="7702"/>
      <c r="AP1111" s="7702"/>
      <c r="AQ1111" s="7702"/>
      <c r="AR1111" s="7702"/>
      <c r="AS1111" s="7702"/>
      <c r="AT1111" s="7702"/>
      <c r="AU1111" s="7702"/>
      <c r="AV1111" s="7702"/>
      <c r="AW1111" s="7702"/>
      <c r="AX1111" s="7702"/>
      <c r="AY1111" s="7702"/>
      <c r="AZ1111" s="7702"/>
      <c r="BA1111" s="7702"/>
      <c r="BB1111" s="7702"/>
      <c r="BC1111" s="7702"/>
      <c r="BD1111" s="7702"/>
      <c r="BE1111" s="7702"/>
      <c r="BF1111" s="7702"/>
      <c r="BG1111" s="7702"/>
      <c r="BH1111" s="7702"/>
      <c r="BI1111" s="7702"/>
      <c r="BJ1111" s="7702"/>
      <c r="BK1111" s="7702"/>
      <c r="BL1111" s="7702"/>
      <c r="BM1111" s="7702"/>
      <c r="BN1111" s="7702"/>
      <c r="BO1111" s="7702"/>
      <c r="BP1111" s="7702"/>
      <c r="BQ1111" s="7702"/>
      <c r="BR1111" s="7702"/>
      <c r="BS1111" s="8293"/>
      <c r="BT1111" s="7705"/>
      <c r="BU1111" s="7695"/>
      <c r="BV1111" s="7696" t="inlineStr">
        <is>
          <t>Valor SAR extrap</t>
        </is>
      </c>
      <c r="BW1111" s="7697" t="inlineStr">
        <is>
          <t>Desviacion (%)</t>
        </is>
      </c>
      <c r="BX1111" s="7698" t="inlineStr">
        <is>
          <t>Veredicto</t>
        </is>
      </c>
      <c r="BY1111" s="7726"/>
      <c r="BZ1111" s="7726"/>
      <c r="CA1111" s="7726" t="inlineStr">
        <is>
          <t>Frequency
(MHz)</t>
        </is>
      </c>
      <c r="CB1111" s="7726" t="str">
        <f>CA1097</f>
        <v>Head/Body:</v>
      </c>
      <c r="CC1111" s="7734" t="inlineStr">
        <is>
          <t>SAR over</t>
        </is>
      </c>
      <c r="CD1111" s="7796"/>
      <c r="CE1111" s="7795"/>
      <c r="CF1111" s="7795"/>
      <c r="CG1111" s="7795"/>
      <c r="CH1111" s="7795"/>
      <c r="CI1111" s="7795"/>
      <c r="CJ1111" s="7795"/>
      <c r="CK1111" s="7795"/>
      <c r="CL1111" s="7786"/>
      <c r="CM1111" s="7786"/>
      <c r="CN1111" s="7786"/>
      <c r="CO1111" s="7786"/>
      <c r="CP1111" s="7786"/>
      <c r="CQ1111" s="7786"/>
      <c r="CR1111" s="7786"/>
      <c r="CS1111" s="7786"/>
      <c r="CT1111" s="7786"/>
      <c r="CU1111" s="7786"/>
      <c r="CV1111" s="7702"/>
      <c r="CW1111" s="7702"/>
      <c r="CX1111" s="7702"/>
      <c r="CY1111" s="7702"/>
      <c r="CZ1111" s="7702"/>
    </row>
    <row r="1112" spans="1:104" x14ac:dyDescent="0.2">
      <c r="A1112" s="7699"/>
      <c r="B1112" s="7699"/>
      <c r="C1112" s="7702"/>
      <c r="D1112" s="7702"/>
      <c r="E1112" s="7702"/>
      <c r="F1112" s="7702"/>
      <c r="G1112" s="7702"/>
      <c r="H1112" s="7702"/>
      <c r="I1112" s="7702"/>
      <c r="J1112" s="7702"/>
      <c r="K1112" s="7702"/>
      <c r="L1112" s="7702"/>
      <c r="M1112" s="7702"/>
      <c r="N1112" s="7702"/>
      <c r="O1112" s="7702"/>
      <c r="P1112" s="7702"/>
      <c r="Q1112" s="7702"/>
      <c r="R1112" s="7702"/>
      <c r="S1112" s="7702"/>
      <c r="T1112" s="7702"/>
      <c r="U1112" s="7702"/>
      <c r="V1112" s="7702"/>
      <c r="W1112" s="7702"/>
      <c r="X1112" s="7702"/>
      <c r="Y1112" s="7702"/>
      <c r="Z1112" s="7702"/>
      <c r="AA1112" s="7702"/>
      <c r="AB1112" s="7702"/>
      <c r="AC1112" s="7702"/>
      <c r="AD1112" s="7702"/>
      <c r="AE1112" s="7702"/>
      <c r="AF1112" s="7702"/>
      <c r="AG1112" s="7702"/>
      <c r="AH1112" s="7702"/>
      <c r="AI1112" s="7702"/>
      <c r="AJ1112" s="7702"/>
      <c r="AK1112" s="7702"/>
      <c r="AL1112" s="7702"/>
      <c r="AM1112" s="7702"/>
      <c r="AN1112" s="7702"/>
      <c r="AO1112" s="7702"/>
      <c r="AP1112" s="7702"/>
      <c r="AQ1112" s="7702"/>
      <c r="AR1112" s="7702"/>
      <c r="AS1112" s="7702"/>
      <c r="AT1112" s="7702"/>
      <c r="AU1112" s="7702"/>
      <c r="AV1112" s="7702"/>
      <c r="AW1112" s="7702"/>
      <c r="AX1112" s="7702"/>
      <c r="AY1112" s="7702"/>
      <c r="AZ1112" s="7702"/>
      <c r="BA1112" s="7702"/>
      <c r="BB1112" s="7702"/>
      <c r="BC1112" s="7702"/>
      <c r="BD1112" s="7702"/>
      <c r="BE1112" s="7702"/>
      <c r="BF1112" s="7702"/>
      <c r="BG1112" s="7702"/>
      <c r="BH1112" s="7702"/>
      <c r="BI1112" s="7702"/>
      <c r="BJ1112" s="7702"/>
      <c r="BK1112" s="7702"/>
      <c r="BL1112" s="7702"/>
      <c r="BM1112" s="7702"/>
      <c r="BN1112" s="7702"/>
      <c r="BO1112" s="7702"/>
      <c r="BP1112" s="7702"/>
      <c r="BQ1112" s="7702"/>
      <c r="BR1112" s="7702"/>
      <c r="BS1112" s="8293"/>
      <c r="BT1112" s="7705"/>
      <c r="BU1112" s="7684" t="inlineStr">
        <is>
          <t>Fast SAR 1g</t>
        </is>
      </c>
      <c r="BV1112" s="7693"/>
      <c r="BW1112" s="7713" t="e">
        <f>((BV1112-BV1108)*100)/BV1108</f>
        <v>#DIV/0!</v>
      </c>
      <c r="BX1112" s="7715" t="e">
        <f>IF(ABS(BW1112)&lt;3,"Válido","No Válido")</f>
        <v>#DIV/0!</v>
      </c>
      <c r="BY1112" s="7726"/>
      <c r="BZ1112" s="7726"/>
      <c r="CA1112" s="7726">
        <f>BU1100</f>
        <v>0</v>
      </c>
      <c r="CB1112" s="7726" t="str">
        <f>CB1097</f>
        <v>Head</v>
      </c>
      <c r="CC1112" s="7734" t="inlineStr">
        <is>
          <t>1 gr.</t>
        </is>
      </c>
      <c r="CD1112" s="7796"/>
      <c r="CE1112" s="7795"/>
      <c r="CF1112" s="7795"/>
      <c r="CG1112" s="7795"/>
      <c r="CH1112" s="7795"/>
      <c r="CI1112" s="7795"/>
      <c r="CJ1112" s="7795"/>
      <c r="CK1112" s="7795"/>
      <c r="CL1112" s="7786"/>
      <c r="CM1112" s="7786"/>
      <c r="CN1112" s="7786"/>
      <c r="CO1112" s="7786"/>
      <c r="CP1112" s="7786"/>
      <c r="CQ1112" s="7786"/>
      <c r="CR1112" s="7786"/>
      <c r="CS1112" s="7786"/>
      <c r="CT1112" s="7786"/>
      <c r="CU1112" s="7786"/>
      <c r="CV1112" s="7702"/>
      <c r="CW1112" s="7702"/>
      <c r="CX1112" s="7702"/>
      <c r="CY1112" s="7702"/>
      <c r="CZ1112" s="7702"/>
    </row>
    <row r="1113" spans="1:104" ht="13.5" thickBot="1" x14ac:dyDescent="0.25">
      <c r="A1113" s="7699"/>
      <c r="B1113" s="7699"/>
      <c r="C1113" s="7702"/>
      <c r="D1113" s="7702"/>
      <c r="E1113" s="7702"/>
      <c r="F1113" s="7702"/>
      <c r="G1113" s="7702"/>
      <c r="H1113" s="7702"/>
      <c r="I1113" s="7702"/>
      <c r="J1113" s="7702"/>
      <c r="K1113" s="7702"/>
      <c r="L1113" s="7702"/>
      <c r="M1113" s="7702"/>
      <c r="N1113" s="7702"/>
      <c r="O1113" s="7702"/>
      <c r="P1113" s="7702"/>
      <c r="Q1113" s="7702"/>
      <c r="R1113" s="7702"/>
      <c r="S1113" s="7702"/>
      <c r="T1113" s="7702"/>
      <c r="U1113" s="7702"/>
      <c r="V1113" s="7702"/>
      <c r="W1113" s="7702"/>
      <c r="X1113" s="7702"/>
      <c r="Y1113" s="7702"/>
      <c r="Z1113" s="7702"/>
      <c r="AA1113" s="7702"/>
      <c r="AB1113" s="7702"/>
      <c r="AC1113" s="7702"/>
      <c r="AD1113" s="7702"/>
      <c r="AE1113" s="7702"/>
      <c r="AF1113" s="7702"/>
      <c r="AG1113" s="7702"/>
      <c r="AH1113" s="7702"/>
      <c r="AI1113" s="7702"/>
      <c r="AJ1113" s="7702"/>
      <c r="AK1113" s="7702"/>
      <c r="AL1113" s="7702"/>
      <c r="AM1113" s="7702"/>
      <c r="AN1113" s="7702"/>
      <c r="AO1113" s="7702"/>
      <c r="AP1113" s="7702"/>
      <c r="AQ1113" s="7702"/>
      <c r="AR1113" s="7702"/>
      <c r="AS1113" s="7702"/>
      <c r="AT1113" s="7702"/>
      <c r="AU1113" s="7702"/>
      <c r="AV1113" s="7702"/>
      <c r="AW1113" s="7702"/>
      <c r="AX1113" s="7702"/>
      <c r="AY1113" s="7702"/>
      <c r="AZ1113" s="7702"/>
      <c r="BA1113" s="7702"/>
      <c r="BB1113" s="7702"/>
      <c r="BC1113" s="7702"/>
      <c r="BD1113" s="7702"/>
      <c r="BE1113" s="7702"/>
      <c r="BF1113" s="7702"/>
      <c r="BG1113" s="7702"/>
      <c r="BH1113" s="7702"/>
      <c r="BI1113" s="7702"/>
      <c r="BJ1113" s="7702"/>
      <c r="BK1113" s="7702"/>
      <c r="BL1113" s="7702"/>
      <c r="BM1113" s="7702"/>
      <c r="BN1113" s="7702"/>
      <c r="BO1113" s="7702"/>
      <c r="BP1113" s="7702"/>
      <c r="BQ1113" s="7702"/>
      <c r="BR1113" s="7702"/>
      <c r="BS1113" s="8293"/>
      <c r="BT1113" s="7705"/>
      <c r="BU1113" s="7718" t="inlineStr">
        <is>
          <t>Fast SAR 10g</t>
        </is>
      </c>
      <c r="BV1113" s="7694"/>
      <c r="BW1113" s="7714" t="e">
        <f>((BV1113-BV1109)*100)/BV1109</f>
        <v>#DIV/0!</v>
      </c>
      <c r="BX1113" s="7716" t="e">
        <f>IF(ABS(BW1113)&lt;7,"Válido","No Válido")</f>
        <v>#DIV/0!</v>
      </c>
      <c r="BY1113" s="7727"/>
      <c r="BZ1113" s="7726"/>
      <c r="CA1113" s="7732">
        <f>BU1100</f>
        <v>0</v>
      </c>
      <c r="CB1113" s="7730" t="str">
        <f>CB1097</f>
        <v>Head</v>
      </c>
      <c r="CC1113" s="7734" t="inlineStr">
        <is>
          <t>10 gr.</t>
        </is>
      </c>
      <c r="CD1113" s="7796"/>
      <c r="CE1113" s="7795"/>
      <c r="CF1113" s="7795"/>
      <c r="CG1113" s="7795"/>
      <c r="CH1113" s="7795"/>
      <c r="CI1113" s="7795"/>
      <c r="CJ1113" s="7795"/>
      <c r="CK1113" s="7795"/>
      <c r="CL1113" s="7786"/>
      <c r="CM1113" s="7786"/>
      <c r="CN1113" s="7786"/>
      <c r="CO1113" s="7786"/>
      <c r="CP1113" s="7786"/>
      <c r="CQ1113" s="7786"/>
      <c r="CR1113" s="7786"/>
      <c r="CS1113" s="7786"/>
      <c r="CT1113" s="7786"/>
      <c r="CU1113" s="7786"/>
      <c r="CV1113" s="7702"/>
      <c r="CW1113" s="7702"/>
      <c r="CX1113" s="7702"/>
      <c r="CY1113" s="7702"/>
      <c r="CZ1113" s="7702"/>
    </row>
    <row r="1114" spans="1:104" x14ac:dyDescent="0.2">
      <c r="A1114" s="7699"/>
      <c r="B1114" s="7699"/>
      <c r="C1114" s="7702"/>
      <c r="D1114" s="7702"/>
      <c r="E1114" s="7702"/>
      <c r="F1114" s="7702"/>
      <c r="G1114" s="7702"/>
      <c r="H1114" s="7702"/>
      <c r="I1114" s="7702"/>
      <c r="J1114" s="7702"/>
      <c r="K1114" s="7702"/>
      <c r="L1114" s="7702"/>
      <c r="M1114" s="7702"/>
      <c r="N1114" s="7702"/>
      <c r="O1114" s="7702"/>
      <c r="P1114" s="7702"/>
      <c r="Q1114" s="7702"/>
      <c r="R1114" s="7702"/>
      <c r="S1114" s="7702"/>
      <c r="T1114" s="7702"/>
      <c r="U1114" s="7702"/>
      <c r="V1114" s="7702"/>
      <c r="W1114" s="7702"/>
      <c r="X1114" s="7702"/>
      <c r="Y1114" s="7702"/>
      <c r="Z1114" s="7702"/>
      <c r="AA1114" s="7702"/>
      <c r="AB1114" s="7702"/>
      <c r="AC1114" s="7702"/>
      <c r="AD1114" s="7702"/>
      <c r="AE1114" s="7702"/>
      <c r="AF1114" s="7702"/>
      <c r="AG1114" s="7702"/>
      <c r="AH1114" s="7702"/>
      <c r="AI1114" s="7702"/>
      <c r="AJ1114" s="7702"/>
      <c r="AK1114" s="7702"/>
      <c r="AL1114" s="7702"/>
      <c r="AM1114" s="7702"/>
      <c r="AN1114" s="7702"/>
      <c r="AO1114" s="7702"/>
      <c r="AP1114" s="7702"/>
      <c r="AQ1114" s="7702"/>
      <c r="AR1114" s="7702"/>
      <c r="AS1114" s="7702"/>
      <c r="AT1114" s="7702"/>
      <c r="AU1114" s="7702"/>
      <c r="AV1114" s="7702"/>
      <c r="AW1114" s="7702"/>
      <c r="AX1114" s="7702"/>
      <c r="AY1114" s="7702"/>
      <c r="AZ1114" s="7702"/>
      <c r="BA1114" s="7702"/>
      <c r="BB1114" s="7702"/>
      <c r="BC1114" s="7702"/>
      <c r="BD1114" s="7702"/>
      <c r="BE1114" s="7702"/>
      <c r="BF1114" s="7702"/>
      <c r="BG1114" s="7702"/>
      <c r="BH1114" s="7702"/>
      <c r="BI1114" s="7702"/>
      <c r="BJ1114" s="7702"/>
      <c r="BK1114" s="7702"/>
      <c r="BL1114" s="7702"/>
      <c r="BM1114" s="7702"/>
      <c r="BN1114" s="7702"/>
      <c r="BO1114" s="7702"/>
      <c r="BP1114" s="7702"/>
      <c r="BQ1114" s="7702"/>
      <c r="BR1114" s="7702"/>
      <c r="BS1114" s="8293"/>
      <c r="BT1114" s="7735"/>
      <c r="BU1114" s="7784"/>
      <c r="BV1114" s="7784"/>
      <c r="BW1114" s="7702"/>
      <c r="BX1114" s="7702"/>
      <c r="BY1114" s="7785"/>
      <c r="BZ1114" s="7702"/>
      <c r="CA1114" s="7998"/>
      <c r="CB1114" s="7702"/>
      <c r="CC1114" s="7708"/>
      <c r="CD1114" s="7796"/>
      <c r="CE1114" s="7795"/>
      <c r="CF1114" s="7795"/>
      <c r="CG1114" s="7795"/>
      <c r="CH1114" s="7795"/>
      <c r="CI1114" s="7795"/>
      <c r="CJ1114" s="7795"/>
      <c r="CK1114" s="7795"/>
      <c r="CL1114" s="7786"/>
      <c r="CM1114" s="7786"/>
      <c r="CN1114" s="7786"/>
      <c r="CO1114" s="7786"/>
      <c r="CP1114" s="7786"/>
      <c r="CQ1114" s="7786"/>
      <c r="CR1114" s="7786"/>
      <c r="CS1114" s="7786"/>
      <c r="CT1114" s="7786"/>
      <c r="CU1114" s="7786"/>
      <c r="CV1114" s="7702"/>
      <c r="CW1114" s="7702"/>
      <c r="CX1114" s="7702"/>
      <c r="CY1114" s="7702"/>
      <c r="CZ1114" s="7702"/>
    </row>
    <row r="1115" spans="1:104" x14ac:dyDescent="0.2">
      <c r="A1115" s="7699"/>
      <c r="B1115" s="7699"/>
      <c r="C1115" s="7702"/>
      <c r="D1115" s="7702"/>
      <c r="E1115" s="7702"/>
      <c r="F1115" s="7702"/>
      <c r="G1115" s="7702"/>
      <c r="H1115" s="7702"/>
      <c r="I1115" s="7702"/>
      <c r="J1115" s="7702"/>
      <c r="K1115" s="7702"/>
      <c r="L1115" s="7702"/>
      <c r="M1115" s="7702"/>
      <c r="N1115" s="7702"/>
      <c r="O1115" s="7702"/>
      <c r="P1115" s="7702"/>
      <c r="Q1115" s="7702"/>
      <c r="R1115" s="7702"/>
      <c r="S1115" s="7702"/>
      <c r="T1115" s="7702"/>
      <c r="U1115" s="7702"/>
      <c r="V1115" s="7702"/>
      <c r="W1115" s="7702"/>
      <c r="X1115" s="7702"/>
      <c r="Y1115" s="7702"/>
      <c r="Z1115" s="7702"/>
      <c r="AA1115" s="7702"/>
      <c r="AB1115" s="7702"/>
      <c r="AC1115" s="7702"/>
      <c r="AD1115" s="7702"/>
      <c r="AE1115" s="7702"/>
      <c r="AF1115" s="7702"/>
      <c r="AG1115" s="7702"/>
      <c r="AH1115" s="7702"/>
      <c r="AI1115" s="7702"/>
      <c r="AJ1115" s="7702"/>
      <c r="AK1115" s="7702"/>
      <c r="AL1115" s="7702"/>
      <c r="AM1115" s="7702"/>
      <c r="AN1115" s="7702"/>
      <c r="AO1115" s="7702"/>
      <c r="AP1115" s="7702"/>
      <c r="AQ1115" s="7702"/>
      <c r="AR1115" s="7702"/>
      <c r="AS1115" s="7702"/>
      <c r="AT1115" s="7702"/>
      <c r="AU1115" s="7702"/>
      <c r="AV1115" s="7702"/>
      <c r="AW1115" s="7702"/>
      <c r="AX1115" s="7702"/>
      <c r="AY1115" s="7702"/>
      <c r="AZ1115" s="7702"/>
      <c r="BA1115" s="7702"/>
      <c r="BB1115" s="7702"/>
      <c r="BC1115" s="7702"/>
      <c r="BD1115" s="7702"/>
      <c r="BE1115" s="7702"/>
      <c r="BF1115" s="7702"/>
      <c r="BG1115" s="7702"/>
      <c r="BH1115" s="7702"/>
      <c r="BI1115" s="7702"/>
      <c r="BJ1115" s="7702"/>
      <c r="BK1115" s="7702"/>
      <c r="BL1115" s="7702"/>
      <c r="BM1115" s="7702"/>
      <c r="BN1115" s="7702"/>
      <c r="BO1115" s="7702"/>
      <c r="BP1115" s="7702"/>
      <c r="BQ1115" s="7702"/>
      <c r="BR1115" s="7702"/>
      <c r="BS1115" s="8293"/>
      <c r="BT1115" s="7726"/>
      <c r="BU1115" s="7727" t="inlineStr">
        <is>
          <t>Date</t>
        </is>
      </c>
      <c r="BV1115" s="7727" t="inlineStr">
        <is>
          <t>Frequency
(MHz)</t>
        </is>
      </c>
      <c r="BW1115" s="7726" t="str">
        <f>CA1097</f>
        <v>Head/Body:</v>
      </c>
      <c r="BX1115" s="7726" t="inlineStr">
        <is>
          <t>SAR over</t>
        </is>
      </c>
      <c r="BY1115" s="7726" t="inlineStr">
        <is>
          <t>Fast SAR
(W/kg)</t>
        </is>
      </c>
      <c r="BZ1115" s="7726" t="inlineStr">
        <is>
          <t>SAR
(W/kg)</t>
        </is>
      </c>
      <c r="CA1115" s="7726" t="inlineStr">
        <is>
          <t>1 W Target
SAR (W/kg)</t>
        </is>
      </c>
      <c r="CB1115" s="7726" t="inlineStr">
        <is>
          <t>1 W Norm.
SAR (W/kg)</t>
        </is>
      </c>
      <c r="CC1115" s="7734" t="inlineStr">
        <is>
          <t>Drift (%)</t>
        </is>
      </c>
      <c r="CD1115" s="7796"/>
      <c r="CE1115" s="7795"/>
      <c r="CF1115" s="7795"/>
      <c r="CG1115" s="7795"/>
      <c r="CH1115" s="7795"/>
      <c r="CI1115" s="7795"/>
      <c r="CJ1115" s="7795"/>
      <c r="CK1115" s="7795"/>
      <c r="CL1115" s="7786"/>
      <c r="CM1115" s="7786"/>
      <c r="CN1115" s="7786"/>
      <c r="CO1115" s="7786"/>
      <c r="CP1115" s="7786"/>
      <c r="CQ1115" s="7786"/>
      <c r="CR1115" s="7786"/>
      <c r="CS1115" s="7786"/>
      <c r="CT1115" s="7786"/>
      <c r="CU1115" s="7786"/>
      <c r="CV1115" s="7702"/>
      <c r="CW1115" s="7702"/>
      <c r="CX1115" s="7702"/>
      <c r="CY1115" s="7702"/>
      <c r="CZ1115" s="7702"/>
    </row>
    <row r="1116" spans="1:104" x14ac:dyDescent="0.2">
      <c r="A1116" s="7699"/>
      <c r="B1116" s="7699"/>
      <c r="C1116" s="7702"/>
      <c r="D1116" s="7702"/>
      <c r="E1116" s="7702"/>
      <c r="F1116" s="7702"/>
      <c r="G1116" s="7702"/>
      <c r="H1116" s="7702"/>
      <c r="I1116" s="7702"/>
      <c r="J1116" s="7702"/>
      <c r="K1116" s="7702"/>
      <c r="L1116" s="7702"/>
      <c r="M1116" s="7702"/>
      <c r="N1116" s="7702"/>
      <c r="O1116" s="7702"/>
      <c r="P1116" s="7702"/>
      <c r="Q1116" s="7702"/>
      <c r="R1116" s="7702"/>
      <c r="S1116" s="7702"/>
      <c r="T1116" s="7702"/>
      <c r="U1116" s="7702"/>
      <c r="V1116" s="7702"/>
      <c r="W1116" s="7702"/>
      <c r="X1116" s="7702"/>
      <c r="Y1116" s="7702"/>
      <c r="Z1116" s="7702"/>
      <c r="AA1116" s="7702"/>
      <c r="AB1116" s="7702"/>
      <c r="AC1116" s="7702"/>
      <c r="AD1116" s="7702"/>
      <c r="AE1116" s="7702"/>
      <c r="AF1116" s="7702"/>
      <c r="AG1116" s="7702"/>
      <c r="AH1116" s="7702"/>
      <c r="AI1116" s="7702"/>
      <c r="AJ1116" s="7702"/>
      <c r="AK1116" s="7702"/>
      <c r="AL1116" s="7702"/>
      <c r="AM1116" s="7702"/>
      <c r="AN1116" s="7702"/>
      <c r="AO1116" s="7702"/>
      <c r="AP1116" s="7702"/>
      <c r="AQ1116" s="7702"/>
      <c r="AR1116" s="7702"/>
      <c r="AS1116" s="7702"/>
      <c r="AT1116" s="7702"/>
      <c r="AU1116" s="7702"/>
      <c r="AV1116" s="7702"/>
      <c r="AW1116" s="7702"/>
      <c r="AX1116" s="7702"/>
      <c r="AY1116" s="7702"/>
      <c r="AZ1116" s="7702"/>
      <c r="BA1116" s="7702"/>
      <c r="BB1116" s="7702"/>
      <c r="BC1116" s="7702"/>
      <c r="BD1116" s="7702"/>
      <c r="BE1116" s="7702"/>
      <c r="BF1116" s="7702"/>
      <c r="BG1116" s="7702"/>
      <c r="BH1116" s="7702"/>
      <c r="BI1116" s="7702"/>
      <c r="BJ1116" s="7702"/>
      <c r="BK1116" s="7702"/>
      <c r="BL1116" s="7702"/>
      <c r="BM1116" s="7702"/>
      <c r="BN1116" s="7702"/>
      <c r="BO1116" s="7702"/>
      <c r="BP1116" s="7702"/>
      <c r="BQ1116" s="7702"/>
      <c r="BR1116" s="7702"/>
      <c r="BS1116" s="8293"/>
      <c r="BT1116" s="7735"/>
      <c r="BU1116" s="7757">
        <f>CB1091</f>
        <v>0</v>
      </c>
      <c r="BV1116" s="7732">
        <f>BU1100</f>
        <v>0</v>
      </c>
      <c r="BW1116" s="7732" t="str">
        <f>CB1097</f>
        <v>Head</v>
      </c>
      <c r="BX1116" s="7732" t="inlineStr">
        <is>
          <t>1 gr.</t>
        </is>
      </c>
      <c r="BY1116" s="7732">
        <f>BV1112</f>
        <v>0</v>
      </c>
      <c r="BZ1116" s="7728">
        <f>BV1108</f>
        <v>0</v>
      </c>
      <c r="CA1116" s="7732">
        <f t="shared" ref="CA1116:CA1117" si="132">BX1108</f>
        <v>10.9</v>
      </c>
      <c r="CB1116" s="7730">
        <f t="shared" ref="CB1116:CB1117" si="133">BY1108</f>
        <v>0</v>
      </c>
      <c r="CC1116" s="7734">
        <f t="shared" ref="CC1116:CC1117" si="134">BZ1108</f>
        <v>-100</v>
      </c>
      <c r="CD1116" s="7796"/>
      <c r="CE1116" s="7795"/>
      <c r="CF1116" s="7795"/>
      <c r="CG1116" s="7795"/>
      <c r="CH1116" s="7795"/>
      <c r="CI1116" s="7795"/>
      <c r="CJ1116" s="7795"/>
      <c r="CK1116" s="7795"/>
      <c r="CL1116" s="7786"/>
      <c r="CM1116" s="7786"/>
      <c r="CN1116" s="7786"/>
      <c r="CO1116" s="7786"/>
      <c r="CP1116" s="7786"/>
      <c r="CQ1116" s="7786"/>
      <c r="CR1116" s="7786"/>
      <c r="CS1116" s="7786"/>
      <c r="CT1116" s="7786"/>
      <c r="CU1116" s="7786"/>
      <c r="CV1116" s="7702"/>
      <c r="CW1116" s="7702"/>
      <c r="CX1116" s="7702"/>
      <c r="CY1116" s="7702"/>
      <c r="CZ1116" s="7702"/>
    </row>
    <row r="1117" spans="1:104" x14ac:dyDescent="0.2">
      <c r="A1117" s="7699"/>
      <c r="B1117" s="7699"/>
      <c r="C1117" s="7702"/>
      <c r="D1117" s="7702"/>
      <c r="E1117" s="7702"/>
      <c r="F1117" s="7702"/>
      <c r="G1117" s="7702"/>
      <c r="H1117" s="7702"/>
      <c r="I1117" s="7702"/>
      <c r="J1117" s="7702"/>
      <c r="K1117" s="7702"/>
      <c r="L1117" s="7702"/>
      <c r="M1117" s="7702"/>
      <c r="N1117" s="7702"/>
      <c r="O1117" s="7702"/>
      <c r="P1117" s="7702"/>
      <c r="Q1117" s="7702"/>
      <c r="R1117" s="7702"/>
      <c r="S1117" s="7702"/>
      <c r="T1117" s="7702"/>
      <c r="U1117" s="7702"/>
      <c r="V1117" s="7702"/>
      <c r="W1117" s="7702"/>
      <c r="X1117" s="7702"/>
      <c r="Y1117" s="7702"/>
      <c r="Z1117" s="7702"/>
      <c r="AA1117" s="7702"/>
      <c r="AB1117" s="7702"/>
      <c r="AC1117" s="7702"/>
      <c r="AD1117" s="7702"/>
      <c r="AE1117" s="7702"/>
      <c r="AF1117" s="7702"/>
      <c r="AG1117" s="7702"/>
      <c r="AH1117" s="7702"/>
      <c r="AI1117" s="7702"/>
      <c r="AJ1117" s="7702"/>
      <c r="AK1117" s="7702"/>
      <c r="AL1117" s="7702"/>
      <c r="AM1117" s="7702"/>
      <c r="AN1117" s="7702"/>
      <c r="AO1117" s="7702"/>
      <c r="AP1117" s="7702"/>
      <c r="AQ1117" s="7702"/>
      <c r="AR1117" s="7702"/>
      <c r="AS1117" s="7702"/>
      <c r="AT1117" s="7702"/>
      <c r="AU1117" s="7702"/>
      <c r="AV1117" s="7702"/>
      <c r="AW1117" s="7702"/>
      <c r="AX1117" s="7702"/>
      <c r="AY1117" s="7702"/>
      <c r="AZ1117" s="7702"/>
      <c r="BA1117" s="7702"/>
      <c r="BB1117" s="7702"/>
      <c r="BC1117" s="7702"/>
      <c r="BD1117" s="7702"/>
      <c r="BE1117" s="7702"/>
      <c r="BF1117" s="7702"/>
      <c r="BG1117" s="7702"/>
      <c r="BH1117" s="7702"/>
      <c r="BI1117" s="7702"/>
      <c r="BJ1117" s="7702"/>
      <c r="BK1117" s="7702"/>
      <c r="BL1117" s="7702"/>
      <c r="BM1117" s="7702"/>
      <c r="BN1117" s="7702"/>
      <c r="BO1117" s="7702"/>
      <c r="BP1117" s="7702"/>
      <c r="BQ1117" s="7702"/>
      <c r="BR1117" s="7702"/>
      <c r="BS1117" s="8293"/>
      <c r="BT1117" s="7736"/>
      <c r="BU1117" s="7757">
        <f>CB1091</f>
        <v>0</v>
      </c>
      <c r="BV1117" s="7730">
        <f>BU1100</f>
        <v>0</v>
      </c>
      <c r="BW1117" s="7731" t="str">
        <f>CB1097</f>
        <v>Head</v>
      </c>
      <c r="BX1117" s="7731" t="inlineStr">
        <is>
          <t>10 gr.</t>
        </is>
      </c>
      <c r="BY1117" s="7730">
        <f>BV1113</f>
        <v>0</v>
      </c>
      <c r="BZ1117" s="7728">
        <f>BV1109</f>
        <v>0</v>
      </c>
      <c r="CA1117" s="7728">
        <f t="shared" si="132"/>
        <v>7.01</v>
      </c>
      <c r="CB1117" s="7728">
        <f t="shared" si="133"/>
        <v>0</v>
      </c>
      <c r="CC1117" s="7734">
        <f t="shared" si="134"/>
        <v>-100</v>
      </c>
      <c r="CD1117" s="7796"/>
      <c r="CE1117" s="7795"/>
      <c r="CF1117" s="7795"/>
      <c r="CG1117" s="7795"/>
      <c r="CH1117" s="7795"/>
      <c r="CI1117" s="7795"/>
      <c r="CJ1117" s="7795"/>
      <c r="CK1117" s="7795"/>
      <c r="CL1117" s="7786"/>
      <c r="CM1117" s="7786"/>
      <c r="CN1117" s="7786"/>
      <c r="CO1117" s="7786"/>
      <c r="CP1117" s="7786"/>
      <c r="CQ1117" s="7786"/>
      <c r="CR1117" s="7786"/>
      <c r="CS1117" s="7786"/>
      <c r="CT1117" s="7786"/>
      <c r="CU1117" s="7786"/>
      <c r="CV1117" s="7702"/>
      <c r="CW1117" s="7702"/>
      <c r="CX1117" s="7702"/>
      <c r="CY1117" s="7702"/>
      <c r="CZ1117" s="7702"/>
    </row>
    <row r="1118" spans="1:104" ht="13.5" thickBot="1" x14ac:dyDescent="0.25">
      <c r="A1118" s="7699"/>
      <c r="B1118" s="7699"/>
      <c r="C1118" s="7702"/>
      <c r="D1118" s="7702"/>
      <c r="E1118" s="7702"/>
      <c r="F1118" s="7702"/>
      <c r="G1118" s="7702"/>
      <c r="H1118" s="7702"/>
      <c r="I1118" s="7702"/>
      <c r="J1118" s="7702"/>
      <c r="K1118" s="7702"/>
      <c r="L1118" s="7702"/>
      <c r="M1118" s="7702"/>
      <c r="N1118" s="7702"/>
      <c r="O1118" s="7702"/>
      <c r="P1118" s="7702"/>
      <c r="Q1118" s="7702"/>
      <c r="R1118" s="7702"/>
      <c r="S1118" s="7702"/>
      <c r="T1118" s="7702"/>
      <c r="U1118" s="7702"/>
      <c r="V1118" s="7702"/>
      <c r="W1118" s="7702"/>
      <c r="X1118" s="7702"/>
      <c r="Y1118" s="7702"/>
      <c r="Z1118" s="7702"/>
      <c r="AA1118" s="7702"/>
      <c r="AB1118" s="7702"/>
      <c r="AC1118" s="7702"/>
      <c r="AD1118" s="7702"/>
      <c r="AE1118" s="7702"/>
      <c r="AF1118" s="7702"/>
      <c r="AG1118" s="7702"/>
      <c r="AH1118" s="7702"/>
      <c r="AI1118" s="7702"/>
      <c r="AJ1118" s="7702"/>
      <c r="AK1118" s="7702"/>
      <c r="AL1118" s="7702"/>
      <c r="AM1118" s="7702"/>
      <c r="AN1118" s="7702"/>
      <c r="AO1118" s="7702"/>
      <c r="AP1118" s="7702"/>
      <c r="AQ1118" s="7702"/>
      <c r="AR1118" s="7702"/>
      <c r="AS1118" s="7702"/>
      <c r="AT1118" s="7702"/>
      <c r="AU1118" s="7702"/>
      <c r="AV1118" s="7702"/>
      <c r="AW1118" s="7702"/>
      <c r="AX1118" s="7702"/>
      <c r="AY1118" s="7702"/>
      <c r="AZ1118" s="7702"/>
      <c r="BA1118" s="7702"/>
      <c r="BB1118" s="7702"/>
      <c r="BC1118" s="7702"/>
      <c r="BD1118" s="7702"/>
      <c r="BE1118" s="7702"/>
      <c r="BF1118" s="7702"/>
      <c r="BG1118" s="7702"/>
      <c r="BH1118" s="7702"/>
      <c r="BI1118" s="7702"/>
      <c r="BJ1118" s="7702"/>
      <c r="BK1118" s="7702"/>
      <c r="BL1118" s="7702"/>
      <c r="BM1118" s="7702"/>
      <c r="BN1118" s="7702"/>
      <c r="BO1118" s="7702"/>
      <c r="BP1118" s="7702"/>
      <c r="BQ1118" s="7702"/>
      <c r="BR1118" s="7702"/>
      <c r="BS1118" s="8294"/>
      <c r="BT1118" s="7737"/>
      <c r="BU1118" s="7787"/>
      <c r="BV1118" s="7788"/>
      <c r="BW1118" s="7789"/>
      <c r="BX1118" s="7790"/>
      <c r="BY1118" s="7791"/>
      <c r="BZ1118" s="7789"/>
      <c r="CA1118" s="7790"/>
      <c r="CB1118" s="7792"/>
      <c r="CC1118" s="7793"/>
      <c r="CD1118" s="7796"/>
      <c r="CE1118" s="7795"/>
      <c r="CF1118" s="7795"/>
      <c r="CG1118" s="7795"/>
      <c r="CH1118" s="7795"/>
      <c r="CI1118" s="7795"/>
      <c r="CJ1118" s="7795"/>
      <c r="CK1118" s="7795"/>
      <c r="CL1118" s="7786"/>
      <c r="CM1118" s="7786"/>
      <c r="CN1118" s="7786"/>
      <c r="CO1118" s="7786"/>
      <c r="CP1118" s="7786"/>
      <c r="CQ1118" s="7786"/>
      <c r="CR1118" s="7786"/>
      <c r="CS1118" s="7786"/>
      <c r="CT1118" s="7786"/>
      <c r="CU1118" s="7786"/>
      <c r="CV1118" s="7702"/>
      <c r="CW1118" s="7702"/>
      <c r="CX1118" s="7702"/>
      <c r="CY1118" s="7702"/>
      <c r="CZ1118" s="7702"/>
    </row>
    <row r="1119" spans="1:104" x14ac:dyDescent="0.2">
      <c r="A1119" s="7699"/>
      <c r="B1119" s="7699"/>
      <c r="C1119" s="7702"/>
      <c r="D1119" s="7702"/>
      <c r="E1119" s="7702"/>
      <c r="F1119" s="7702"/>
      <c r="G1119" s="7702"/>
      <c r="H1119" s="7702"/>
      <c r="I1119" s="7702"/>
      <c r="J1119" s="7702"/>
      <c r="K1119" s="7702"/>
      <c r="L1119" s="7702"/>
      <c r="M1119" s="7702"/>
      <c r="N1119" s="7702"/>
      <c r="O1119" s="7702"/>
      <c r="P1119" s="7702"/>
      <c r="Q1119" s="7702"/>
      <c r="R1119" s="7702"/>
      <c r="S1119" s="7702"/>
      <c r="T1119" s="7702"/>
      <c r="U1119" s="7702"/>
      <c r="V1119" s="7702"/>
      <c r="W1119" s="7702"/>
      <c r="X1119" s="7702"/>
      <c r="Y1119" s="7702"/>
      <c r="Z1119" s="7702"/>
      <c r="AA1119" s="7702"/>
      <c r="AB1119" s="7702"/>
      <c r="AC1119" s="7702"/>
      <c r="AD1119" s="7702"/>
      <c r="AE1119" s="7702"/>
      <c r="AF1119" s="7702"/>
      <c r="AG1119" s="7702"/>
      <c r="AH1119" s="7702"/>
      <c r="AI1119" s="7702"/>
      <c r="AJ1119" s="7702"/>
      <c r="AK1119" s="7702"/>
      <c r="AL1119" s="7702"/>
      <c r="AM1119" s="7702"/>
      <c r="AN1119" s="7702"/>
      <c r="AO1119" s="7702"/>
      <c r="AP1119" s="7702"/>
      <c r="AQ1119" s="7702"/>
      <c r="AR1119" s="7702"/>
      <c r="AS1119" s="7702"/>
      <c r="AT1119" s="7702"/>
      <c r="AU1119" s="7702"/>
      <c r="AV1119" s="7702"/>
      <c r="AW1119" s="7702"/>
      <c r="AX1119" s="7702"/>
      <c r="AY1119" s="7702"/>
      <c r="AZ1119" s="7702"/>
      <c r="BA1119" s="7702"/>
      <c r="BB1119" s="7702"/>
      <c r="BC1119" s="7702"/>
      <c r="BD1119" s="7702"/>
      <c r="BE1119" s="7702"/>
      <c r="BF1119" s="7702"/>
      <c r="BG1119" s="7702"/>
      <c r="BH1119" s="7702"/>
      <c r="BI1119" s="7702"/>
      <c r="BJ1119" s="7702"/>
      <c r="BK1119" s="7702"/>
      <c r="BL1119" s="7702"/>
      <c r="BM1119" s="7702"/>
      <c r="BN1119" s="7702"/>
      <c r="BO1119" s="7702"/>
      <c r="BP1119" s="7702"/>
      <c r="BQ1119" s="7702"/>
      <c r="BR1119" s="7702"/>
      <c r="BS1119" s="7702"/>
      <c r="BT1119" s="7702"/>
      <c r="BU1119" s="7702"/>
      <c r="BV1119" s="7702"/>
      <c r="BW1119" s="7702"/>
      <c r="BX1119" s="7702"/>
      <c r="BY1119" s="7702"/>
      <c r="BZ1119" s="7702"/>
      <c r="CA1119" s="7998"/>
      <c r="CB1119" s="7702"/>
      <c r="CC1119" s="7702"/>
      <c r="CD1119" s="7795"/>
      <c r="CE1119" s="7795"/>
      <c r="CF1119" s="7795"/>
      <c r="CG1119" s="7795"/>
      <c r="CH1119" s="7795"/>
      <c r="CI1119" s="7795"/>
      <c r="CJ1119" s="7795"/>
      <c r="CK1119" s="7795"/>
      <c r="CL1119" s="7786"/>
      <c r="CM1119" s="7786"/>
      <c r="CN1119" s="7786"/>
      <c r="CO1119" s="7786"/>
      <c r="CP1119" s="7786"/>
      <c r="CQ1119" s="7786"/>
      <c r="CR1119" s="7786"/>
      <c r="CS1119" s="7786"/>
      <c r="CT1119" s="7786"/>
      <c r="CU1119" s="7786"/>
      <c r="CV1119" s="7702"/>
      <c r="CW1119" s="7702"/>
      <c r="CX1119" s="7702"/>
      <c r="CY1119" s="7702"/>
      <c r="CZ1119" s="7702"/>
    </row>
    <row r="1120" spans="1:104" ht="13.5" thickBot="1" x14ac:dyDescent="0.25">
      <c r="A1120" s="7699"/>
      <c r="B1120" s="7699"/>
      <c r="C1120" s="7702"/>
      <c r="D1120" s="7702"/>
      <c r="E1120" s="7702"/>
      <c r="F1120" s="7702"/>
      <c r="G1120" s="7702"/>
      <c r="H1120" s="7702"/>
      <c r="I1120" s="7702"/>
      <c r="J1120" s="7702"/>
      <c r="K1120" s="7702"/>
      <c r="L1120" s="7702"/>
      <c r="M1120" s="7702"/>
      <c r="N1120" s="7702"/>
      <c r="O1120" s="7702"/>
      <c r="P1120" s="7702"/>
      <c r="Q1120" s="7702"/>
      <c r="R1120" s="7702"/>
      <c r="S1120" s="7702"/>
      <c r="T1120" s="7702"/>
      <c r="U1120" s="7702"/>
      <c r="V1120" s="7702"/>
      <c r="W1120" s="7702"/>
      <c r="X1120" s="7702"/>
      <c r="Y1120" s="7702"/>
      <c r="Z1120" s="7702"/>
      <c r="AA1120" s="7702"/>
      <c r="AB1120" s="7702"/>
      <c r="AC1120" s="7702"/>
      <c r="AD1120" s="7702"/>
      <c r="AE1120" s="7702"/>
      <c r="AF1120" s="7702"/>
      <c r="AG1120" s="7702"/>
      <c r="AH1120" s="7702"/>
      <c r="AI1120" s="7702"/>
      <c r="AJ1120" s="7702"/>
      <c r="AK1120" s="7702"/>
      <c r="AL1120" s="7702"/>
      <c r="AM1120" s="7702"/>
      <c r="AN1120" s="7702"/>
      <c r="AO1120" s="7702"/>
      <c r="AP1120" s="7702"/>
      <c r="AQ1120" s="7702"/>
      <c r="AR1120" s="7702"/>
      <c r="AS1120" s="7702"/>
      <c r="AT1120" s="7702"/>
      <c r="AU1120" s="7702"/>
      <c r="AV1120" s="7702"/>
      <c r="AW1120" s="7702"/>
      <c r="AX1120" s="7702"/>
      <c r="AY1120" s="7702"/>
      <c r="AZ1120" s="7702"/>
      <c r="BA1120" s="7702"/>
      <c r="BB1120" s="7702"/>
      <c r="BC1120" s="7702"/>
      <c r="BD1120" s="7702"/>
      <c r="BE1120" s="7702"/>
      <c r="BF1120" s="7702"/>
      <c r="BG1120" s="7702"/>
      <c r="BH1120" s="7702"/>
      <c r="BI1120" s="7702"/>
      <c r="BJ1120" s="7702"/>
      <c r="BK1120" s="7702"/>
      <c r="BL1120" s="7702"/>
      <c r="BM1120" s="7702"/>
      <c r="BN1120" s="7702"/>
      <c r="BO1120" s="7702"/>
      <c r="BP1120" s="7702"/>
      <c r="BQ1120" s="7702"/>
      <c r="BR1120" s="7702"/>
      <c r="BS1120" s="7702"/>
      <c r="BT1120" s="7702"/>
      <c r="BU1120" s="7702"/>
      <c r="BV1120" s="7702"/>
      <c r="BW1120" s="7702"/>
      <c r="BX1120" s="7702"/>
      <c r="BY1120" s="7702"/>
      <c r="BZ1120" s="7702"/>
      <c r="CA1120" s="7998"/>
      <c r="CB1120" s="7702"/>
      <c r="CC1120" s="7702"/>
      <c r="CD1120" s="7795"/>
      <c r="CE1120" s="7795"/>
      <c r="CF1120" s="7795"/>
      <c r="CG1120" s="7795"/>
      <c r="CH1120" s="7795"/>
      <c r="CI1120" s="7795"/>
      <c r="CJ1120" s="7795"/>
      <c r="CK1120" s="7795"/>
      <c r="CL1120" s="7786"/>
      <c r="CM1120" s="7786"/>
      <c r="CN1120" s="7786"/>
      <c r="CO1120" s="7786"/>
      <c r="CP1120" s="7786"/>
      <c r="CQ1120" s="7786"/>
      <c r="CR1120" s="7786"/>
      <c r="CS1120" s="7786"/>
      <c r="CT1120" s="7786"/>
      <c r="CU1120" s="7786"/>
      <c r="CV1120" s="7702"/>
      <c r="CW1120" s="7702"/>
      <c r="CX1120" s="7702"/>
      <c r="CY1120" s="7702"/>
      <c r="CZ1120" s="7702"/>
    </row>
    <row r="1121" spans="1:104" ht="13.5" customHeight="1" thickBot="1" x14ac:dyDescent="0.25">
      <c r="A1121" s="7699"/>
      <c r="B1121" s="7699"/>
      <c r="C1121" s="7702"/>
      <c r="D1121" s="7702"/>
      <c r="E1121" s="7702"/>
      <c r="F1121" s="7702"/>
      <c r="G1121" s="7702"/>
      <c r="H1121" s="7702"/>
      <c r="I1121" s="7702"/>
      <c r="J1121" s="7702"/>
      <c r="K1121" s="7702"/>
      <c r="L1121" s="7702"/>
      <c r="M1121" s="7702"/>
      <c r="N1121" s="7702"/>
      <c r="O1121" s="7702"/>
      <c r="P1121" s="7702"/>
      <c r="Q1121" s="7702"/>
      <c r="R1121" s="7702"/>
      <c r="S1121" s="7702"/>
      <c r="T1121" s="7702"/>
      <c r="U1121" s="7702"/>
      <c r="V1121" s="7702"/>
      <c r="W1121" s="7702"/>
      <c r="X1121" s="7702"/>
      <c r="Y1121" s="7702"/>
      <c r="Z1121" s="7702"/>
      <c r="AA1121" s="7702"/>
      <c r="AB1121" s="7702"/>
      <c r="AC1121" s="7702"/>
      <c r="AD1121" s="7702"/>
      <c r="AE1121" s="7702"/>
      <c r="AF1121" s="7702"/>
      <c r="AG1121" s="7702"/>
      <c r="AH1121" s="7702"/>
      <c r="AI1121" s="7702"/>
      <c r="AJ1121" s="7702"/>
      <c r="AK1121" s="7702"/>
      <c r="AL1121" s="7702"/>
      <c r="AM1121" s="7702"/>
      <c r="AN1121" s="7702"/>
      <c r="AO1121" s="7702"/>
      <c r="AP1121" s="7702"/>
      <c r="AQ1121" s="7702"/>
      <c r="AR1121" s="7702"/>
      <c r="AS1121" s="7702"/>
      <c r="AT1121" s="7702"/>
      <c r="AU1121" s="7702"/>
      <c r="AV1121" s="7702"/>
      <c r="AW1121" s="7702"/>
      <c r="AX1121" s="7702"/>
      <c r="AY1121" s="7702"/>
      <c r="AZ1121" s="7702"/>
      <c r="BA1121" s="7702"/>
      <c r="BB1121" s="7702"/>
      <c r="BC1121" s="7702"/>
      <c r="BD1121" s="7702"/>
      <c r="BE1121" s="7702"/>
      <c r="BF1121" s="7702"/>
      <c r="BG1121" s="7702"/>
      <c r="BH1121" s="7702"/>
      <c r="BI1121" s="7702"/>
      <c r="BJ1121" s="7702"/>
      <c r="BK1121" s="7702"/>
      <c r="BL1121" s="7702"/>
      <c r="BM1121" s="7702"/>
      <c r="BN1121" s="7702"/>
      <c r="BO1121" s="7702"/>
      <c r="BP1121" s="7702"/>
      <c r="BQ1121" s="7702"/>
      <c r="BR1121" s="7702"/>
      <c r="BS1121" s="8292" t="str">
        <f>CONCATENATE(BU1131," MHz")</f>
        <v xml:space="preserve"> MHz</v>
      </c>
      <c r="BT1121" s="7710"/>
      <c r="BU1121" s="7706"/>
      <c r="BV1121" s="7706"/>
      <c r="BW1121" s="7706"/>
      <c r="BX1121" s="7706"/>
      <c r="BY1121" s="7706"/>
      <c r="BZ1121" s="7706"/>
      <c r="CA1121" s="7996"/>
      <c r="CB1121" s="7706"/>
      <c r="CC1121" s="7707"/>
      <c r="CD1121" s="7812">
        <f>IF(CB1128="Head",LOOKUP(CD1123,$CI$42:$CI$85,$CG$42:$CG$85),IF(CB1128="Body",LOOKUP(CD1123,$CI$42:$CI$81,$CH$42:$CH$85),""))</f>
        <v>10.9</v>
      </c>
      <c r="CE1121" s="7795"/>
      <c r="CF1121" s="7795"/>
      <c r="CG1121" s="7795"/>
      <c r="CH1121" s="7795"/>
      <c r="CI1121" s="7795"/>
      <c r="CJ1121" s="7795"/>
      <c r="CK1121" s="7795"/>
      <c r="CL1121" s="7786"/>
      <c r="CM1121" s="7786"/>
      <c r="CN1121" s="7786"/>
      <c r="CO1121" s="7786"/>
      <c r="CP1121" s="7786"/>
      <c r="CQ1121" s="7786"/>
      <c r="CR1121" s="7786"/>
      <c r="CS1121" s="7786"/>
      <c r="CT1121" s="7786"/>
      <c r="CU1121" s="7786"/>
      <c r="CV1121" s="7702"/>
      <c r="CW1121" s="7702"/>
      <c r="CX1121" s="7702"/>
      <c r="CY1121" s="7702"/>
      <c r="CZ1121" s="7702"/>
    </row>
    <row r="1122" spans="1:104" ht="13.5" thickBot="1" x14ac:dyDescent="0.25">
      <c r="A1122" s="7699"/>
      <c r="B1122" s="7699"/>
      <c r="C1122" s="7702"/>
      <c r="D1122" s="7702"/>
      <c r="E1122" s="7702"/>
      <c r="F1122" s="7702"/>
      <c r="G1122" s="7702"/>
      <c r="H1122" s="7702"/>
      <c r="I1122" s="7702"/>
      <c r="J1122" s="7702"/>
      <c r="K1122" s="7702"/>
      <c r="L1122" s="7702"/>
      <c r="M1122" s="7702"/>
      <c r="N1122" s="7702"/>
      <c r="O1122" s="7702"/>
      <c r="P1122" s="7702"/>
      <c r="Q1122" s="7702"/>
      <c r="R1122" s="7702"/>
      <c r="S1122" s="7702"/>
      <c r="T1122" s="7702"/>
      <c r="U1122" s="7702"/>
      <c r="V1122" s="7702"/>
      <c r="W1122" s="7702"/>
      <c r="X1122" s="7702"/>
      <c r="Y1122" s="7702"/>
      <c r="Z1122" s="7702"/>
      <c r="AA1122" s="7702"/>
      <c r="AB1122" s="7702"/>
      <c r="AC1122" s="7702"/>
      <c r="AD1122" s="7702"/>
      <c r="AE1122" s="7702"/>
      <c r="AF1122" s="7702"/>
      <c r="AG1122" s="7702"/>
      <c r="AH1122" s="7702"/>
      <c r="AI1122" s="7702"/>
      <c r="AJ1122" s="7702"/>
      <c r="AK1122" s="7702"/>
      <c r="AL1122" s="7702"/>
      <c r="AM1122" s="7702"/>
      <c r="AN1122" s="7702"/>
      <c r="AO1122" s="7702"/>
      <c r="AP1122" s="7702"/>
      <c r="AQ1122" s="7702"/>
      <c r="AR1122" s="7702"/>
      <c r="AS1122" s="7702"/>
      <c r="AT1122" s="7702"/>
      <c r="AU1122" s="7702"/>
      <c r="AV1122" s="7702"/>
      <c r="AW1122" s="7702"/>
      <c r="AX1122" s="7702"/>
      <c r="AY1122" s="7702"/>
      <c r="AZ1122" s="7702"/>
      <c r="BA1122" s="7702"/>
      <c r="BB1122" s="7702"/>
      <c r="BC1122" s="7702"/>
      <c r="BD1122" s="7702"/>
      <c r="BE1122" s="7702"/>
      <c r="BF1122" s="7702"/>
      <c r="BG1122" s="7702"/>
      <c r="BH1122" s="7702"/>
      <c r="BI1122" s="7702"/>
      <c r="BJ1122" s="7702"/>
      <c r="BK1122" s="7702"/>
      <c r="BL1122" s="7702"/>
      <c r="BM1122" s="7702"/>
      <c r="BN1122" s="7702"/>
      <c r="BO1122" s="7702"/>
      <c r="BP1122" s="7702"/>
      <c r="BQ1122" s="7702"/>
      <c r="BR1122" s="7702"/>
      <c r="BS1122" s="8293"/>
      <c r="BT1122" s="7705"/>
      <c r="BU1122" s="7678" t="inlineStr">
        <is>
          <t>Calentamiento:</t>
        </is>
      </c>
      <c r="BV1122" s="7717"/>
      <c r="BW1122" s="7702"/>
      <c r="BX1122" s="7679" t="inlineStr">
        <is>
          <t>Temperatura:</t>
        </is>
      </c>
      <c r="BY1122" s="7721" t="e">
        <f>AVERAGE(BW1125:BW1126)</f>
        <v>#DIV/0!</v>
      </c>
      <c r="BZ1122" s="7702"/>
      <c r="CA1122" s="7997" t="inlineStr">
        <is>
          <t>Fecha (yyyy-mm-dd hh:mm:ss):</t>
        </is>
      </c>
      <c r="CB1122" s="7815"/>
      <c r="CC1122" s="7708"/>
      <c r="CD1122" s="7813">
        <f>IF(CB1128="Head",INDEX($CG$42:$CG$85,MATCH(CD1121,$CG$42:$CG$85,0)+1),IF(CB1128="Body",INDEX($CH$42:$CH$85,MATCH(CD1121,$CH$42:$CH$85,0)+1)))</f>
        <v>7.01</v>
      </c>
      <c r="CE1122" s="7795"/>
      <c r="CF1122" s="7795"/>
      <c r="CG1122" s="7795"/>
      <c r="CH1122" s="7795"/>
      <c r="CI1122" s="7795"/>
      <c r="CJ1122" s="7795"/>
      <c r="CK1122" s="7795"/>
      <c r="CL1122" s="7786"/>
      <c r="CM1122" s="7786"/>
      <c r="CN1122" s="7786"/>
      <c r="CO1122" s="7786"/>
      <c r="CP1122" s="7786"/>
      <c r="CQ1122" s="7786"/>
      <c r="CR1122" s="7786"/>
      <c r="CS1122" s="7786"/>
      <c r="CT1122" s="7786"/>
      <c r="CU1122" s="7786"/>
      <c r="CV1122" s="7702"/>
      <c r="CW1122" s="7702"/>
      <c r="CX1122" s="7702"/>
      <c r="CY1122" s="7702"/>
      <c r="CZ1122" s="7702"/>
    </row>
    <row r="1123" spans="1:104" ht="13.5" thickBot="1" x14ac:dyDescent="0.25">
      <c r="A1123" s="7699"/>
      <c r="B1123" s="7699"/>
      <c r="C1123" s="7702"/>
      <c r="D1123" s="7702"/>
      <c r="E1123" s="7702"/>
      <c r="F1123" s="7702"/>
      <c r="G1123" s="7702"/>
      <c r="H1123" s="7702"/>
      <c r="I1123" s="7702"/>
      <c r="J1123" s="7702"/>
      <c r="K1123" s="7702"/>
      <c r="L1123" s="7702"/>
      <c r="M1123" s="7702"/>
      <c r="N1123" s="7702"/>
      <c r="O1123" s="7702"/>
      <c r="P1123" s="7702"/>
      <c r="Q1123" s="7702"/>
      <c r="R1123" s="7702"/>
      <c r="S1123" s="7702"/>
      <c r="T1123" s="7702"/>
      <c r="U1123" s="7702"/>
      <c r="V1123" s="7702"/>
      <c r="W1123" s="7702"/>
      <c r="X1123" s="7702"/>
      <c r="Y1123" s="7702"/>
      <c r="Z1123" s="7702"/>
      <c r="AA1123" s="7702"/>
      <c r="AB1123" s="7702"/>
      <c r="AC1123" s="7702"/>
      <c r="AD1123" s="7702"/>
      <c r="AE1123" s="7702"/>
      <c r="AF1123" s="7702"/>
      <c r="AG1123" s="7702"/>
      <c r="AH1123" s="7702"/>
      <c r="AI1123" s="7702"/>
      <c r="AJ1123" s="7702"/>
      <c r="AK1123" s="7702"/>
      <c r="AL1123" s="7702"/>
      <c r="AM1123" s="7702"/>
      <c r="AN1123" s="7702"/>
      <c r="AO1123" s="7702"/>
      <c r="AP1123" s="7702"/>
      <c r="AQ1123" s="7702"/>
      <c r="AR1123" s="7702"/>
      <c r="AS1123" s="7702"/>
      <c r="AT1123" s="7702"/>
      <c r="AU1123" s="7702"/>
      <c r="AV1123" s="7702"/>
      <c r="AW1123" s="7702"/>
      <c r="AX1123" s="7702"/>
      <c r="AY1123" s="7702"/>
      <c r="AZ1123" s="7702"/>
      <c r="BA1123" s="7702"/>
      <c r="BB1123" s="7702"/>
      <c r="BC1123" s="7702"/>
      <c r="BD1123" s="7702"/>
      <c r="BE1123" s="7702"/>
      <c r="BF1123" s="7702"/>
      <c r="BG1123" s="7702"/>
      <c r="BH1123" s="7702"/>
      <c r="BI1123" s="7702"/>
      <c r="BJ1123" s="7702"/>
      <c r="BK1123" s="7702"/>
      <c r="BL1123" s="7702"/>
      <c r="BM1123" s="7702"/>
      <c r="BN1123" s="7702"/>
      <c r="BO1123" s="7702"/>
      <c r="BP1123" s="7702"/>
      <c r="BQ1123" s="7702"/>
      <c r="BR1123" s="7702"/>
      <c r="BS1123" s="8293"/>
      <c r="BT1123" s="7705"/>
      <c r="BU1123" s="7702"/>
      <c r="BV1123" s="7702"/>
      <c r="BW1123" s="7702"/>
      <c r="BX1123" s="7702"/>
      <c r="BY1123" s="7702"/>
      <c r="BZ1123" s="7702"/>
      <c r="CA1123" s="7998"/>
      <c r="CB1123" s="7702"/>
      <c r="CC1123" s="7708"/>
      <c r="CD1123" s="7814">
        <f>MATCH(CB1124,$CF$15:$CF$36,0)</f>
        <v>3</v>
      </c>
      <c r="CE1123" s="7795"/>
      <c r="CF1123" s="7795"/>
      <c r="CG1123" s="7795"/>
      <c r="CH1123" s="7795"/>
      <c r="CI1123" s="7795"/>
      <c r="CJ1123" s="7795"/>
      <c r="CK1123" s="7795"/>
      <c r="CL1123" s="7786"/>
      <c r="CM1123" s="7786"/>
      <c r="CN1123" s="7786"/>
      <c r="CO1123" s="7786"/>
      <c r="CP1123" s="7786"/>
      <c r="CQ1123" s="7786"/>
      <c r="CR1123" s="7786"/>
      <c r="CS1123" s="7786"/>
      <c r="CT1123" s="7786"/>
      <c r="CU1123" s="7786"/>
      <c r="CV1123" s="7702"/>
      <c r="CW1123" s="7702"/>
      <c r="CX1123" s="7702"/>
      <c r="CY1123" s="7702"/>
      <c r="CZ1123" s="7702"/>
    </row>
    <row r="1124" spans="1:104" ht="13.5" thickBot="1" x14ac:dyDescent="0.25">
      <c r="A1124" s="7699"/>
      <c r="B1124" s="7699"/>
      <c r="C1124" s="7702"/>
      <c r="D1124" s="7702"/>
      <c r="E1124" s="7702"/>
      <c r="F1124" s="7702"/>
      <c r="G1124" s="7702"/>
      <c r="H1124" s="7702"/>
      <c r="I1124" s="7702"/>
      <c r="J1124" s="7702"/>
      <c r="K1124" s="7702"/>
      <c r="L1124" s="7702"/>
      <c r="M1124" s="7702"/>
      <c r="N1124" s="7702"/>
      <c r="O1124" s="7702"/>
      <c r="P1124" s="7702"/>
      <c r="Q1124" s="7702"/>
      <c r="R1124" s="7702"/>
      <c r="S1124" s="7702"/>
      <c r="T1124" s="7702"/>
      <c r="U1124" s="7702"/>
      <c r="V1124" s="7702"/>
      <c r="W1124" s="7702"/>
      <c r="X1124" s="7702"/>
      <c r="Y1124" s="7702"/>
      <c r="Z1124" s="7702"/>
      <c r="AA1124" s="7702"/>
      <c r="AB1124" s="7702"/>
      <c r="AC1124" s="7702"/>
      <c r="AD1124" s="7702"/>
      <c r="AE1124" s="7702"/>
      <c r="AF1124" s="7702"/>
      <c r="AG1124" s="7702"/>
      <c r="AH1124" s="7702"/>
      <c r="AI1124" s="7702"/>
      <c r="AJ1124" s="7702"/>
      <c r="AK1124" s="7702"/>
      <c r="AL1124" s="7702"/>
      <c r="AM1124" s="7702"/>
      <c r="AN1124" s="7702"/>
      <c r="AO1124" s="7702"/>
      <c r="AP1124" s="7702"/>
      <c r="AQ1124" s="7702"/>
      <c r="AR1124" s="7702"/>
      <c r="AS1124" s="7702"/>
      <c r="AT1124" s="7702"/>
      <c r="AU1124" s="7702"/>
      <c r="AV1124" s="7702"/>
      <c r="AW1124" s="7702"/>
      <c r="AX1124" s="7702"/>
      <c r="AY1124" s="7702"/>
      <c r="AZ1124" s="7702"/>
      <c r="BA1124" s="7702"/>
      <c r="BB1124" s="7702"/>
      <c r="BC1124" s="7702"/>
      <c r="BD1124" s="7702"/>
      <c r="BE1124" s="7702"/>
      <c r="BF1124" s="7702"/>
      <c r="BG1124" s="7702"/>
      <c r="BH1124" s="7702"/>
      <c r="BI1124" s="7702"/>
      <c r="BJ1124" s="7702"/>
      <c r="BK1124" s="7702"/>
      <c r="BL1124" s="7702"/>
      <c r="BM1124" s="7702"/>
      <c r="BN1124" s="7702"/>
      <c r="BO1124" s="7702"/>
      <c r="BP1124" s="7702"/>
      <c r="BQ1124" s="7702"/>
      <c r="BR1124" s="7702"/>
      <c r="BS1124" s="8293"/>
      <c r="BT1124" s="7705"/>
      <c r="BU1124" s="7671"/>
      <c r="BV1124" s="7740" t="inlineStr">
        <is>
          <t>Hora</t>
        </is>
      </c>
      <c r="BW1124" s="7741" t="inlineStr">
        <is>
          <t>Temperatura (ºC)</t>
        </is>
      </c>
      <c r="BX1124" s="7742" t="inlineStr">
        <is>
          <t>Humedad (%)</t>
        </is>
      </c>
      <c r="BY1124" s="7681" t="inlineStr">
        <is>
          <t>Temperatura Liq (ºC)</t>
        </is>
      </c>
      <c r="BZ1124" s="7702"/>
      <c r="CA1124" s="7679" t="inlineStr">
        <is>
          <t>Dipolo:</t>
        </is>
      </c>
      <c r="CB1124" s="7999" t="inlineStr">
        <is>
          <t>D900V2 - SN 1d007</t>
        </is>
      </c>
      <c r="CC1124" s="7708"/>
      <c r="CD1124" s="7796"/>
      <c r="CE1124" s="7795"/>
      <c r="CF1124" s="7795"/>
      <c r="CG1124" s="7795"/>
      <c r="CH1124" s="7795"/>
      <c r="CI1124" s="7795"/>
      <c r="CJ1124" s="7795"/>
      <c r="CK1124" s="7795"/>
      <c r="CL1124" s="7786"/>
      <c r="CM1124" s="7786"/>
      <c r="CN1124" s="7786"/>
      <c r="CO1124" s="7786"/>
      <c r="CP1124" s="7786"/>
      <c r="CQ1124" s="7786"/>
      <c r="CR1124" s="7786"/>
      <c r="CS1124" s="7786"/>
      <c r="CT1124" s="7786"/>
      <c r="CU1124" s="7786"/>
      <c r="CV1124" s="7702"/>
      <c r="CW1124" s="7702"/>
      <c r="CX1124" s="7702"/>
      <c r="CY1124" s="7702"/>
      <c r="CZ1124" s="7702"/>
    </row>
    <row r="1125" spans="1:104" ht="13.5" thickBot="1" x14ac:dyDescent="0.25">
      <c r="A1125" s="7699"/>
      <c r="B1125" s="7699"/>
      <c r="C1125" s="7702"/>
      <c r="D1125" s="7702"/>
      <c r="E1125" s="7702"/>
      <c r="F1125" s="7702"/>
      <c r="G1125" s="7702"/>
      <c r="H1125" s="7702"/>
      <c r="I1125" s="7702"/>
      <c r="J1125" s="7702"/>
      <c r="K1125" s="7702"/>
      <c r="L1125" s="7702"/>
      <c r="M1125" s="7702"/>
      <c r="N1125" s="7702"/>
      <c r="O1125" s="7702"/>
      <c r="P1125" s="7702"/>
      <c r="Q1125" s="7702"/>
      <c r="R1125" s="7702"/>
      <c r="S1125" s="7702"/>
      <c r="T1125" s="7702"/>
      <c r="U1125" s="7702"/>
      <c r="V1125" s="7702"/>
      <c r="W1125" s="7702"/>
      <c r="X1125" s="7702"/>
      <c r="Y1125" s="7702"/>
      <c r="Z1125" s="7702"/>
      <c r="AA1125" s="7702"/>
      <c r="AB1125" s="7702"/>
      <c r="AC1125" s="7702"/>
      <c r="AD1125" s="7702"/>
      <c r="AE1125" s="7702"/>
      <c r="AF1125" s="7702"/>
      <c r="AG1125" s="7702"/>
      <c r="AH1125" s="7702"/>
      <c r="AI1125" s="7702"/>
      <c r="AJ1125" s="7702"/>
      <c r="AK1125" s="7702"/>
      <c r="AL1125" s="7702"/>
      <c r="AM1125" s="7702"/>
      <c r="AN1125" s="7702"/>
      <c r="AO1125" s="7702"/>
      <c r="AP1125" s="7702"/>
      <c r="AQ1125" s="7702"/>
      <c r="AR1125" s="7702"/>
      <c r="AS1125" s="7702"/>
      <c r="AT1125" s="7702"/>
      <c r="AU1125" s="7702"/>
      <c r="AV1125" s="7702"/>
      <c r="AW1125" s="7702"/>
      <c r="AX1125" s="7702"/>
      <c r="AY1125" s="7702"/>
      <c r="AZ1125" s="7702"/>
      <c r="BA1125" s="7702"/>
      <c r="BB1125" s="7702"/>
      <c r="BC1125" s="7702"/>
      <c r="BD1125" s="7702"/>
      <c r="BE1125" s="7702"/>
      <c r="BF1125" s="7702"/>
      <c r="BG1125" s="7702"/>
      <c r="BH1125" s="7702"/>
      <c r="BI1125" s="7702"/>
      <c r="BJ1125" s="7702"/>
      <c r="BK1125" s="7702"/>
      <c r="BL1125" s="7702"/>
      <c r="BM1125" s="7702"/>
      <c r="BN1125" s="7702"/>
      <c r="BO1125" s="7702"/>
      <c r="BP1125" s="7702"/>
      <c r="BQ1125" s="7702"/>
      <c r="BR1125" s="7702"/>
      <c r="BS1125" s="8293"/>
      <c r="BT1125" s="7705"/>
      <c r="BU1125" s="7738" t="inlineStr">
        <is>
          <t>Inicio</t>
        </is>
      </c>
      <c r="BV1125" s="7743"/>
      <c r="BW1125" s="7744"/>
      <c r="BX1125" s="7744"/>
      <c r="BY1125" s="7745"/>
      <c r="BZ1125" s="7702"/>
      <c r="CA1125" s="7679" t="inlineStr">
        <is>
          <t>Room</t>
        </is>
      </c>
      <c r="CB1125" s="7724" t="inlineStr">
        <is>
          <t>Dasy6</t>
        </is>
      </c>
      <c r="CC1125" s="7708"/>
      <c r="CD1125" s="7796"/>
      <c r="CE1125" s="7795"/>
      <c r="CF1125" s="7795"/>
      <c r="CG1125" s="7795"/>
      <c r="CH1125" s="7795"/>
      <c r="CI1125" s="7795"/>
      <c r="CJ1125" s="7795"/>
      <c r="CK1125" s="7795"/>
      <c r="CL1125" s="7786"/>
      <c r="CM1125" s="7786"/>
      <c r="CN1125" s="7786"/>
      <c r="CO1125" s="7786"/>
      <c r="CP1125" s="7786"/>
      <c r="CQ1125" s="7786"/>
      <c r="CR1125" s="7786"/>
      <c r="CS1125" s="7786"/>
      <c r="CT1125" s="7786"/>
      <c r="CU1125" s="7786"/>
      <c r="CV1125" s="7702"/>
      <c r="CW1125" s="7702"/>
      <c r="CX1125" s="7702"/>
      <c r="CY1125" s="7702"/>
      <c r="CZ1125" s="7702"/>
    </row>
    <row r="1126" spans="1:104" ht="13.5" thickBot="1" x14ac:dyDescent="0.25">
      <c r="A1126" s="7699"/>
      <c r="B1126" s="7699"/>
      <c r="C1126" s="7702"/>
      <c r="D1126" s="7702"/>
      <c r="E1126" s="7702"/>
      <c r="F1126" s="7702"/>
      <c r="G1126" s="7702"/>
      <c r="H1126" s="7702"/>
      <c r="I1126" s="7702"/>
      <c r="J1126" s="7702"/>
      <c r="K1126" s="7702"/>
      <c r="L1126" s="7702"/>
      <c r="M1126" s="7702"/>
      <c r="N1126" s="7702"/>
      <c r="O1126" s="7702"/>
      <c r="P1126" s="7702"/>
      <c r="Q1126" s="7702"/>
      <c r="R1126" s="7702"/>
      <c r="S1126" s="7702"/>
      <c r="T1126" s="7702"/>
      <c r="U1126" s="7702"/>
      <c r="V1126" s="7702"/>
      <c r="W1126" s="7702"/>
      <c r="X1126" s="7702"/>
      <c r="Y1126" s="7702"/>
      <c r="Z1126" s="7702"/>
      <c r="AA1126" s="7702"/>
      <c r="AB1126" s="7702"/>
      <c r="AC1126" s="7702"/>
      <c r="AD1126" s="7702"/>
      <c r="AE1126" s="7702"/>
      <c r="AF1126" s="7702"/>
      <c r="AG1126" s="7702"/>
      <c r="AH1126" s="7702"/>
      <c r="AI1126" s="7702"/>
      <c r="AJ1126" s="7702"/>
      <c r="AK1126" s="7702"/>
      <c r="AL1126" s="7702"/>
      <c r="AM1126" s="7702"/>
      <c r="AN1126" s="7702"/>
      <c r="AO1126" s="7702"/>
      <c r="AP1126" s="7702"/>
      <c r="AQ1126" s="7702"/>
      <c r="AR1126" s="7702"/>
      <c r="AS1126" s="7702"/>
      <c r="AT1126" s="7702"/>
      <c r="AU1126" s="7702"/>
      <c r="AV1126" s="7702"/>
      <c r="AW1126" s="7702"/>
      <c r="AX1126" s="7702"/>
      <c r="AY1126" s="7702"/>
      <c r="AZ1126" s="7702"/>
      <c r="BA1126" s="7702"/>
      <c r="BB1126" s="7702"/>
      <c r="BC1126" s="7702"/>
      <c r="BD1126" s="7702"/>
      <c r="BE1126" s="7702"/>
      <c r="BF1126" s="7702"/>
      <c r="BG1126" s="7702"/>
      <c r="BH1126" s="7702"/>
      <c r="BI1126" s="7702"/>
      <c r="BJ1126" s="7702"/>
      <c r="BK1126" s="7702"/>
      <c r="BL1126" s="7702"/>
      <c r="BM1126" s="7702"/>
      <c r="BN1126" s="7702"/>
      <c r="BO1126" s="7702"/>
      <c r="BP1126" s="7702"/>
      <c r="BQ1126" s="7702"/>
      <c r="BR1126" s="7702"/>
      <c r="BS1126" s="8293"/>
      <c r="BT1126" s="7705"/>
      <c r="BU1126" s="7739" t="inlineStr">
        <is>
          <t>Fin</t>
        </is>
      </c>
      <c r="BV1126" s="7682"/>
      <c r="BW1126" s="7683"/>
      <c r="BX1126" s="7683"/>
      <c r="BY1126" s="7746"/>
      <c r="BZ1126" s="7702"/>
      <c r="CA1126" s="7679" t="inlineStr">
        <is>
          <t>Sonda:</t>
        </is>
      </c>
      <c r="CB1126" s="7725" t="inlineStr">
        <is>
          <t>EX3DV4 - SN 7461</t>
        </is>
      </c>
      <c r="CC1126" s="7708"/>
      <c r="CD1126" s="7796"/>
      <c r="CE1126" s="7795"/>
      <c r="CF1126" s="7795"/>
      <c r="CG1126" s="7795"/>
      <c r="CH1126" s="7795"/>
      <c r="CI1126" s="7795"/>
      <c r="CJ1126" s="7795"/>
      <c r="CK1126" s="7795"/>
      <c r="CL1126" s="7786"/>
      <c r="CM1126" s="7786"/>
      <c r="CN1126" s="7786"/>
      <c r="CO1126" s="7786"/>
      <c r="CP1126" s="7786"/>
      <c r="CQ1126" s="7786"/>
      <c r="CR1126" s="7786"/>
      <c r="CS1126" s="7786"/>
      <c r="CT1126" s="7786"/>
      <c r="CU1126" s="7786"/>
      <c r="CV1126" s="7702"/>
      <c r="CW1126" s="7702"/>
      <c r="CX1126" s="7702"/>
      <c r="CY1126" s="7702"/>
      <c r="CZ1126" s="7702"/>
    </row>
    <row r="1127" spans="1:104" ht="13.5" thickBot="1" x14ac:dyDescent="0.25">
      <c r="A1127" s="7699"/>
      <c r="B1127" s="7699"/>
      <c r="C1127" s="7702"/>
      <c r="D1127" s="7702"/>
      <c r="E1127" s="7702"/>
      <c r="F1127" s="7702"/>
      <c r="G1127" s="7702"/>
      <c r="H1127" s="7702"/>
      <c r="I1127" s="7702"/>
      <c r="J1127" s="7702"/>
      <c r="K1127" s="7702"/>
      <c r="L1127" s="7702"/>
      <c r="M1127" s="7702"/>
      <c r="N1127" s="7702"/>
      <c r="O1127" s="7702"/>
      <c r="P1127" s="7702"/>
      <c r="Q1127" s="7702"/>
      <c r="R1127" s="7702"/>
      <c r="S1127" s="7702"/>
      <c r="T1127" s="7702"/>
      <c r="U1127" s="7702"/>
      <c r="V1127" s="7702"/>
      <c r="W1127" s="7702"/>
      <c r="X1127" s="7702"/>
      <c r="Y1127" s="7702"/>
      <c r="Z1127" s="7702"/>
      <c r="AA1127" s="7702"/>
      <c r="AB1127" s="7702"/>
      <c r="AC1127" s="7702"/>
      <c r="AD1127" s="7702"/>
      <c r="AE1127" s="7702"/>
      <c r="AF1127" s="7702"/>
      <c r="AG1127" s="7702"/>
      <c r="AH1127" s="7702"/>
      <c r="AI1127" s="7702"/>
      <c r="AJ1127" s="7702"/>
      <c r="AK1127" s="7702"/>
      <c r="AL1127" s="7702"/>
      <c r="AM1127" s="7702"/>
      <c r="AN1127" s="7702"/>
      <c r="AO1127" s="7702"/>
      <c r="AP1127" s="7702"/>
      <c r="AQ1127" s="7702"/>
      <c r="AR1127" s="7702"/>
      <c r="AS1127" s="7702"/>
      <c r="AT1127" s="7702"/>
      <c r="AU1127" s="7702"/>
      <c r="AV1127" s="7702"/>
      <c r="AW1127" s="7702"/>
      <c r="AX1127" s="7702"/>
      <c r="AY1127" s="7702"/>
      <c r="AZ1127" s="7702"/>
      <c r="BA1127" s="7702"/>
      <c r="BB1127" s="7702"/>
      <c r="BC1127" s="7702"/>
      <c r="BD1127" s="7702"/>
      <c r="BE1127" s="7702"/>
      <c r="BF1127" s="7702"/>
      <c r="BG1127" s="7702"/>
      <c r="BH1127" s="7702"/>
      <c r="BI1127" s="7702"/>
      <c r="BJ1127" s="7702"/>
      <c r="BK1127" s="7702"/>
      <c r="BL1127" s="7702"/>
      <c r="BM1127" s="7702"/>
      <c r="BN1127" s="7702"/>
      <c r="BO1127" s="7702"/>
      <c r="BP1127" s="7702"/>
      <c r="BQ1127" s="7702"/>
      <c r="BR1127" s="7702"/>
      <c r="BS1127" s="8293"/>
      <c r="BT1127" s="7705"/>
      <c r="BU1127" s="7702"/>
      <c r="BV1127" s="7702"/>
      <c r="BW1127" s="7702"/>
      <c r="BX1127" s="7702"/>
      <c r="BY1127" s="7702"/>
      <c r="BZ1127" s="7702"/>
      <c r="CA1127" s="7679" t="inlineStr">
        <is>
          <t>Cert. (EN/FCC/ISED):</t>
        </is>
      </c>
      <c r="CB1127" s="7999" t="inlineStr">
        <is>
          <t>EN/FCC/ISED</t>
        </is>
      </c>
      <c r="CC1127" s="7708"/>
      <c r="CD1127" s="7796"/>
      <c r="CE1127" s="7795"/>
      <c r="CF1127" s="7795"/>
      <c r="CG1127" s="7795"/>
      <c r="CH1127" s="7795"/>
      <c r="CI1127" s="7795"/>
      <c r="CJ1127" s="7795"/>
      <c r="CK1127" s="7795"/>
      <c r="CL1127" s="7786"/>
      <c r="CM1127" s="7786"/>
      <c r="CN1127" s="7786"/>
      <c r="CO1127" s="7786"/>
      <c r="CP1127" s="7786"/>
      <c r="CQ1127" s="7786"/>
      <c r="CR1127" s="7786"/>
      <c r="CS1127" s="7786"/>
      <c r="CT1127" s="7786"/>
      <c r="CU1127" s="7786"/>
      <c r="CV1127" s="7702"/>
      <c r="CW1127" s="7702"/>
      <c r="CX1127" s="7702"/>
      <c r="CY1127" s="7702"/>
      <c r="CZ1127" s="7702"/>
    </row>
    <row r="1128" spans="1:104" ht="13.5" thickBot="1" x14ac:dyDescent="0.25">
      <c r="A1128" s="7699"/>
      <c r="B1128" s="7699"/>
      <c r="C1128" s="7702"/>
      <c r="D1128" s="7702"/>
      <c r="E1128" s="7702"/>
      <c r="F1128" s="7702"/>
      <c r="G1128" s="7702"/>
      <c r="H1128" s="7702"/>
      <c r="I1128" s="7702"/>
      <c r="J1128" s="7702"/>
      <c r="K1128" s="7702"/>
      <c r="L1128" s="7702"/>
      <c r="M1128" s="7702"/>
      <c r="N1128" s="7702"/>
      <c r="O1128" s="7702"/>
      <c r="P1128" s="7702"/>
      <c r="Q1128" s="7702"/>
      <c r="R1128" s="7702"/>
      <c r="S1128" s="7702"/>
      <c r="T1128" s="7702"/>
      <c r="U1128" s="7702"/>
      <c r="V1128" s="7702"/>
      <c r="W1128" s="7702"/>
      <c r="X1128" s="7702"/>
      <c r="Y1128" s="7702"/>
      <c r="Z1128" s="7702"/>
      <c r="AA1128" s="7702"/>
      <c r="AB1128" s="7702"/>
      <c r="AC1128" s="7702"/>
      <c r="AD1128" s="7702"/>
      <c r="AE1128" s="7702"/>
      <c r="AF1128" s="7702"/>
      <c r="AG1128" s="7702"/>
      <c r="AH1128" s="7702"/>
      <c r="AI1128" s="7702"/>
      <c r="AJ1128" s="7702"/>
      <c r="AK1128" s="7702"/>
      <c r="AL1128" s="7702"/>
      <c r="AM1128" s="7702"/>
      <c r="AN1128" s="7702"/>
      <c r="AO1128" s="7702"/>
      <c r="AP1128" s="7702"/>
      <c r="AQ1128" s="7702"/>
      <c r="AR1128" s="7702"/>
      <c r="AS1128" s="7702"/>
      <c r="AT1128" s="7702"/>
      <c r="AU1128" s="7702"/>
      <c r="AV1128" s="7702"/>
      <c r="AW1128" s="7702"/>
      <c r="AX1128" s="7702"/>
      <c r="AY1128" s="7702"/>
      <c r="AZ1128" s="7702"/>
      <c r="BA1128" s="7702"/>
      <c r="BB1128" s="7702"/>
      <c r="BC1128" s="7702"/>
      <c r="BD1128" s="7702"/>
      <c r="BE1128" s="7702"/>
      <c r="BF1128" s="7702"/>
      <c r="BG1128" s="7702"/>
      <c r="BH1128" s="7702"/>
      <c r="BI1128" s="7702"/>
      <c r="BJ1128" s="7702"/>
      <c r="BK1128" s="7702"/>
      <c r="BL1128" s="7702"/>
      <c r="BM1128" s="7702"/>
      <c r="BN1128" s="7702"/>
      <c r="BO1128" s="7702"/>
      <c r="BP1128" s="7702"/>
      <c r="BQ1128" s="7702"/>
      <c r="BR1128" s="7702"/>
      <c r="BS1128" s="8293"/>
      <c r="BT1128" s="7705"/>
      <c r="BU1128" s="7702"/>
      <c r="BV1128" s="7702"/>
      <c r="BW1128" s="7702"/>
      <c r="BX1128" s="7702"/>
      <c r="BY1128" s="7702"/>
      <c r="BZ1128" s="7702"/>
      <c r="CA1128" s="7679" t="inlineStr">
        <is>
          <t>Head/Body:</t>
        </is>
      </c>
      <c r="CB1128" s="7724" t="inlineStr">
        <is>
          <t>Head</t>
        </is>
      </c>
      <c r="CC1128" s="7708"/>
      <c r="CD1128" s="7796"/>
      <c r="CE1128" s="7795"/>
      <c r="CF1128" s="7795"/>
      <c r="CG1128" s="7795"/>
      <c r="CH1128" s="7795"/>
      <c r="CI1128" s="7795"/>
      <c r="CJ1128" s="7795"/>
      <c r="CK1128" s="7795"/>
      <c r="CL1128" s="7786"/>
      <c r="CM1128" s="7786"/>
      <c r="CN1128" s="7786"/>
      <c r="CO1128" s="7786"/>
      <c r="CP1128" s="7786"/>
      <c r="CQ1128" s="7786"/>
      <c r="CR1128" s="7786"/>
      <c r="CS1128" s="7786"/>
      <c r="CT1128" s="7786"/>
      <c r="CU1128" s="7786"/>
      <c r="CV1128" s="7702"/>
      <c r="CW1128" s="7702"/>
      <c r="CX1128" s="7702"/>
      <c r="CY1128" s="7702"/>
      <c r="CZ1128" s="7702"/>
    </row>
    <row r="1129" spans="1:104" x14ac:dyDescent="0.2">
      <c r="A1129" s="7699"/>
      <c r="B1129" s="7699"/>
      <c r="C1129" s="7702"/>
      <c r="D1129" s="7702"/>
      <c r="E1129" s="7702"/>
      <c r="F1129" s="7702"/>
      <c r="G1129" s="7702"/>
      <c r="H1129" s="7702"/>
      <c r="I1129" s="7702"/>
      <c r="J1129" s="7702"/>
      <c r="K1129" s="7702"/>
      <c r="L1129" s="7702"/>
      <c r="M1129" s="7702"/>
      <c r="N1129" s="7702"/>
      <c r="O1129" s="7702"/>
      <c r="P1129" s="7702"/>
      <c r="Q1129" s="7702"/>
      <c r="R1129" s="7702"/>
      <c r="S1129" s="7702"/>
      <c r="T1129" s="7702"/>
      <c r="U1129" s="7702"/>
      <c r="V1129" s="7702"/>
      <c r="W1129" s="7702"/>
      <c r="X1129" s="7702"/>
      <c r="Y1129" s="7702"/>
      <c r="Z1129" s="7702"/>
      <c r="AA1129" s="7702"/>
      <c r="AB1129" s="7702"/>
      <c r="AC1129" s="7702"/>
      <c r="AD1129" s="7702"/>
      <c r="AE1129" s="7702"/>
      <c r="AF1129" s="7702"/>
      <c r="AG1129" s="7702"/>
      <c r="AH1129" s="7702"/>
      <c r="AI1129" s="7702"/>
      <c r="AJ1129" s="7702"/>
      <c r="AK1129" s="7702"/>
      <c r="AL1129" s="7702"/>
      <c r="AM1129" s="7702"/>
      <c r="AN1129" s="7702"/>
      <c r="AO1129" s="7702"/>
      <c r="AP1129" s="7702"/>
      <c r="AQ1129" s="7702"/>
      <c r="AR1129" s="7702"/>
      <c r="AS1129" s="7702"/>
      <c r="AT1129" s="7702"/>
      <c r="AU1129" s="7702"/>
      <c r="AV1129" s="7702"/>
      <c r="AW1129" s="7702"/>
      <c r="AX1129" s="7702"/>
      <c r="AY1129" s="7702"/>
      <c r="AZ1129" s="7702"/>
      <c r="BA1129" s="7702"/>
      <c r="BB1129" s="7702"/>
      <c r="BC1129" s="7702"/>
      <c r="BD1129" s="7702"/>
      <c r="BE1129" s="7702"/>
      <c r="BF1129" s="7702"/>
      <c r="BG1129" s="7702"/>
      <c r="BH1129" s="7702"/>
      <c r="BI1129" s="7702"/>
      <c r="BJ1129" s="7702"/>
      <c r="BK1129" s="7702"/>
      <c r="BL1129" s="7702"/>
      <c r="BM1129" s="7702"/>
      <c r="BN1129" s="7702"/>
      <c r="BO1129" s="7702"/>
      <c r="BP1129" s="7702"/>
      <c r="BQ1129" s="7702"/>
      <c r="BR1129" s="7702"/>
      <c r="BS1129" s="8293"/>
      <c r="BT1129" s="7705"/>
      <c r="BU1129" s="7684" t="inlineStr">
        <is>
          <t>Frecuencia</t>
        </is>
      </c>
      <c r="BV1129" s="7685" t="inlineStr">
        <is>
          <t>Nivel Gen.</t>
        </is>
      </c>
      <c r="BW1129" s="8295" t="inlineStr">
        <is>
          <t>Medidor de Potencia</t>
        </is>
      </c>
      <c r="BX1129" s="8296"/>
      <c r="BY1129" s="8297" t="inlineStr">
        <is>
          <t>Observaciones</t>
        </is>
      </c>
      <c r="BZ1129" s="7703"/>
      <c r="CA1129" s="7998"/>
      <c r="CB1129" s="7702"/>
      <c r="CC1129" s="7708"/>
      <c r="CD1129" s="7796"/>
      <c r="CE1129" s="7795"/>
      <c r="CF1129" s="7795"/>
      <c r="CG1129" s="7795"/>
      <c r="CH1129" s="7795"/>
      <c r="CI1129" s="7795"/>
      <c r="CJ1129" s="7795"/>
      <c r="CK1129" s="7795"/>
      <c r="CL1129" s="7786"/>
      <c r="CM1129" s="7786"/>
      <c r="CN1129" s="7786"/>
      <c r="CO1129" s="7786"/>
      <c r="CP1129" s="7786"/>
      <c r="CQ1129" s="7786"/>
      <c r="CR1129" s="7786"/>
      <c r="CS1129" s="7786"/>
      <c r="CT1129" s="7786"/>
      <c r="CU1129" s="7786"/>
      <c r="CV1129" s="7702"/>
      <c r="CW1129" s="7702"/>
      <c r="CX1129" s="7702"/>
      <c r="CY1129" s="7702"/>
      <c r="CZ1129" s="7702"/>
    </row>
    <row r="1130" spans="1:104" ht="13.5" thickBot="1" x14ac:dyDescent="0.25">
      <c r="A1130" s="7699"/>
      <c r="B1130" s="7699"/>
      <c r="C1130" s="7702"/>
      <c r="D1130" s="7702"/>
      <c r="E1130" s="7702"/>
      <c r="F1130" s="7702"/>
      <c r="G1130" s="7702"/>
      <c r="H1130" s="7702"/>
      <c r="I1130" s="7702"/>
      <c r="J1130" s="7702"/>
      <c r="K1130" s="7702"/>
      <c r="L1130" s="7702"/>
      <c r="M1130" s="7702"/>
      <c r="N1130" s="7702"/>
      <c r="O1130" s="7702"/>
      <c r="P1130" s="7702"/>
      <c r="Q1130" s="7702"/>
      <c r="R1130" s="7702"/>
      <c r="S1130" s="7702"/>
      <c r="T1130" s="7702"/>
      <c r="U1130" s="7702"/>
      <c r="V1130" s="7702"/>
      <c r="W1130" s="7702"/>
      <c r="X1130" s="7702"/>
      <c r="Y1130" s="7702"/>
      <c r="Z1130" s="7702"/>
      <c r="AA1130" s="7702"/>
      <c r="AB1130" s="7702"/>
      <c r="AC1130" s="7702"/>
      <c r="AD1130" s="7702"/>
      <c r="AE1130" s="7702"/>
      <c r="AF1130" s="7702"/>
      <c r="AG1130" s="7702"/>
      <c r="AH1130" s="7702"/>
      <c r="AI1130" s="7702"/>
      <c r="AJ1130" s="7702"/>
      <c r="AK1130" s="7702"/>
      <c r="AL1130" s="7702"/>
      <c r="AM1130" s="7702"/>
      <c r="AN1130" s="7702"/>
      <c r="AO1130" s="7702"/>
      <c r="AP1130" s="7702"/>
      <c r="AQ1130" s="7702"/>
      <c r="AR1130" s="7702"/>
      <c r="AS1130" s="7702"/>
      <c r="AT1130" s="7702"/>
      <c r="AU1130" s="7702"/>
      <c r="AV1130" s="7702"/>
      <c r="AW1130" s="7702"/>
      <c r="AX1130" s="7702"/>
      <c r="AY1130" s="7702"/>
      <c r="AZ1130" s="7702"/>
      <c r="BA1130" s="7702"/>
      <c r="BB1130" s="7702"/>
      <c r="BC1130" s="7702"/>
      <c r="BD1130" s="7702"/>
      <c r="BE1130" s="7702"/>
      <c r="BF1130" s="7702"/>
      <c r="BG1130" s="7702"/>
      <c r="BH1130" s="7702"/>
      <c r="BI1130" s="7702"/>
      <c r="BJ1130" s="7702"/>
      <c r="BK1130" s="7702"/>
      <c r="BL1130" s="7702"/>
      <c r="BM1130" s="7702"/>
      <c r="BN1130" s="7702"/>
      <c r="BO1130" s="7702"/>
      <c r="BP1130" s="7702"/>
      <c r="BQ1130" s="7702"/>
      <c r="BR1130" s="7702"/>
      <c r="BS1130" s="8293"/>
      <c r="BT1130" s="7705"/>
      <c r="BU1130" s="7747" t="inlineStr">
        <is>
          <t>(MHz)</t>
        </is>
      </c>
      <c r="BV1130" s="7748" t="inlineStr">
        <is>
          <t>(dBm)</t>
        </is>
      </c>
      <c r="BW1130" s="7749" t="inlineStr">
        <is>
          <t>Sensor A (mW)</t>
        </is>
      </c>
      <c r="BX1130" s="7749" t="inlineStr">
        <is>
          <t>Sensor B (dBm)</t>
        </is>
      </c>
      <c r="BY1130" s="8298"/>
      <c r="BZ1130" s="7703"/>
      <c r="CA1130" s="7998"/>
      <c r="CB1130" s="7702"/>
      <c r="CC1130" s="7708"/>
      <c r="CD1130" s="7796"/>
      <c r="CE1130" s="7795"/>
      <c r="CF1130" s="7795"/>
      <c r="CG1130" s="7795"/>
      <c r="CH1130" s="7795"/>
      <c r="CI1130" s="7795"/>
      <c r="CJ1130" s="7795"/>
      <c r="CK1130" s="7795"/>
      <c r="CL1130" s="7786"/>
      <c r="CM1130" s="7786"/>
      <c r="CN1130" s="7786"/>
      <c r="CO1130" s="7786"/>
      <c r="CP1130" s="7786"/>
      <c r="CQ1130" s="7786"/>
      <c r="CR1130" s="7786"/>
      <c r="CS1130" s="7786"/>
      <c r="CT1130" s="7786"/>
      <c r="CU1130" s="7786"/>
      <c r="CV1130" s="7702"/>
      <c r="CW1130" s="7702"/>
      <c r="CX1130" s="7702"/>
      <c r="CY1130" s="7702"/>
      <c r="CZ1130" s="7702"/>
    </row>
    <row r="1131" spans="1:104" ht="13.5" thickBot="1" x14ac:dyDescent="0.25">
      <c r="A1131" s="7699"/>
      <c r="B1131" s="7699"/>
      <c r="C1131" s="7702"/>
      <c r="D1131" s="7702"/>
      <c r="E1131" s="7702"/>
      <c r="F1131" s="7702"/>
      <c r="G1131" s="7702"/>
      <c r="H1131" s="7702"/>
      <c r="I1131" s="7702"/>
      <c r="J1131" s="7702"/>
      <c r="K1131" s="7702"/>
      <c r="L1131" s="7702"/>
      <c r="M1131" s="7702"/>
      <c r="N1131" s="7702"/>
      <c r="O1131" s="7702"/>
      <c r="P1131" s="7702"/>
      <c r="Q1131" s="7702"/>
      <c r="R1131" s="7702"/>
      <c r="S1131" s="7702"/>
      <c r="T1131" s="7702"/>
      <c r="U1131" s="7702"/>
      <c r="V1131" s="7702"/>
      <c r="W1131" s="7702"/>
      <c r="X1131" s="7702"/>
      <c r="Y1131" s="7702"/>
      <c r="Z1131" s="7702"/>
      <c r="AA1131" s="7702"/>
      <c r="AB1131" s="7702"/>
      <c r="AC1131" s="7702"/>
      <c r="AD1131" s="7702"/>
      <c r="AE1131" s="7702"/>
      <c r="AF1131" s="7702"/>
      <c r="AG1131" s="7702"/>
      <c r="AH1131" s="7702"/>
      <c r="AI1131" s="7702"/>
      <c r="AJ1131" s="7702"/>
      <c r="AK1131" s="7702"/>
      <c r="AL1131" s="7702"/>
      <c r="AM1131" s="7702"/>
      <c r="AN1131" s="7702"/>
      <c r="AO1131" s="7702"/>
      <c r="AP1131" s="7702"/>
      <c r="AQ1131" s="7702"/>
      <c r="AR1131" s="7702"/>
      <c r="AS1131" s="7702"/>
      <c r="AT1131" s="7702"/>
      <c r="AU1131" s="7702"/>
      <c r="AV1131" s="7702"/>
      <c r="AW1131" s="7702"/>
      <c r="AX1131" s="7702"/>
      <c r="AY1131" s="7702"/>
      <c r="AZ1131" s="7702"/>
      <c r="BA1131" s="7702"/>
      <c r="BB1131" s="7702"/>
      <c r="BC1131" s="7702"/>
      <c r="BD1131" s="7702"/>
      <c r="BE1131" s="7702"/>
      <c r="BF1131" s="7702"/>
      <c r="BG1131" s="7702"/>
      <c r="BH1131" s="7702"/>
      <c r="BI1131" s="7702"/>
      <c r="BJ1131" s="7702"/>
      <c r="BK1131" s="7702"/>
      <c r="BL1131" s="7702"/>
      <c r="BM1131" s="7702"/>
      <c r="BN1131" s="7702"/>
      <c r="BO1131" s="7702"/>
      <c r="BP1131" s="7702"/>
      <c r="BQ1131" s="7702"/>
      <c r="BR1131" s="7702"/>
      <c r="BS1131" s="8293"/>
      <c r="BT1131" s="7705"/>
      <c r="BU1131" s="8299"/>
      <c r="BV1131" s="7722"/>
      <c r="BW1131" s="8302">
        <v>250</v>
      </c>
      <c r="BX1131" s="7751"/>
      <c r="BY1131" s="7723" t="inlineStr">
        <is>
          <t>Aprox. 250/100mW</t>
        </is>
      </c>
      <c r="BZ1131" s="7704" t="inlineStr">
        <is>
          <t>1º</t>
        </is>
      </c>
      <c r="CA1131" s="7999"/>
      <c r="CB1131" s="7702" t="inlineStr">
        <is>
          <t>Elegir valor de lista desplegable</t>
        </is>
      </c>
      <c r="CC1131" s="7708"/>
      <c r="CD1131" s="7796"/>
      <c r="CE1131" s="7795"/>
      <c r="CF1131" s="7795"/>
      <c r="CG1131" s="7795"/>
      <c r="CH1131" s="7795"/>
      <c r="CI1131" s="7795"/>
      <c r="CJ1131" s="7795"/>
      <c r="CK1131" s="7795"/>
      <c r="CL1131" s="7786"/>
      <c r="CM1131" s="7786"/>
      <c r="CN1131" s="7786"/>
      <c r="CO1131" s="7786"/>
      <c r="CP1131" s="7786"/>
      <c r="CQ1131" s="7786"/>
      <c r="CR1131" s="7786"/>
      <c r="CS1131" s="7786"/>
      <c r="CT1131" s="7786"/>
      <c r="CU1131" s="7786"/>
      <c r="CV1131" s="7702"/>
      <c r="CW1131" s="7702"/>
      <c r="CX1131" s="7702"/>
      <c r="CY1131" s="7702"/>
      <c r="CZ1131" s="7702"/>
    </row>
    <row r="1132" spans="1:104" ht="13.5" thickBot="1" x14ac:dyDescent="0.25">
      <c r="A1132" s="7699"/>
      <c r="B1132" s="7699"/>
      <c r="C1132" s="7702"/>
      <c r="D1132" s="7702"/>
      <c r="E1132" s="7702"/>
      <c r="F1132" s="7702"/>
      <c r="G1132" s="7702"/>
      <c r="H1132" s="7702"/>
      <c r="I1132" s="7702"/>
      <c r="J1132" s="7702"/>
      <c r="K1132" s="7702"/>
      <c r="L1132" s="7702"/>
      <c r="M1132" s="7702"/>
      <c r="N1132" s="7702"/>
      <c r="O1132" s="7702"/>
      <c r="P1132" s="7702"/>
      <c r="Q1132" s="7702"/>
      <c r="R1132" s="7702"/>
      <c r="S1132" s="7702"/>
      <c r="T1132" s="7702"/>
      <c r="U1132" s="7702"/>
      <c r="V1132" s="7702"/>
      <c r="W1132" s="7702"/>
      <c r="X1132" s="7702"/>
      <c r="Y1132" s="7702"/>
      <c r="Z1132" s="7702"/>
      <c r="AA1132" s="7702"/>
      <c r="AB1132" s="7702"/>
      <c r="AC1132" s="7702"/>
      <c r="AD1132" s="7702"/>
      <c r="AE1132" s="7702"/>
      <c r="AF1132" s="7702"/>
      <c r="AG1132" s="7702"/>
      <c r="AH1132" s="7702"/>
      <c r="AI1132" s="7702"/>
      <c r="AJ1132" s="7702"/>
      <c r="AK1132" s="7702"/>
      <c r="AL1132" s="7702"/>
      <c r="AM1132" s="7702"/>
      <c r="AN1132" s="7702"/>
      <c r="AO1132" s="7702"/>
      <c r="AP1132" s="7702"/>
      <c r="AQ1132" s="7702"/>
      <c r="AR1132" s="7702"/>
      <c r="AS1132" s="7702"/>
      <c r="AT1132" s="7702"/>
      <c r="AU1132" s="7702"/>
      <c r="AV1132" s="7702"/>
      <c r="AW1132" s="7702"/>
      <c r="AX1132" s="7702"/>
      <c r="AY1132" s="7702"/>
      <c r="AZ1132" s="7702"/>
      <c r="BA1132" s="7702"/>
      <c r="BB1132" s="7702"/>
      <c r="BC1132" s="7702"/>
      <c r="BD1132" s="7702"/>
      <c r="BE1132" s="7702"/>
      <c r="BF1132" s="7702"/>
      <c r="BG1132" s="7702"/>
      <c r="BH1132" s="7702"/>
      <c r="BI1132" s="7702"/>
      <c r="BJ1132" s="7702"/>
      <c r="BK1132" s="7702"/>
      <c r="BL1132" s="7702"/>
      <c r="BM1132" s="7702"/>
      <c r="BN1132" s="7702"/>
      <c r="BO1132" s="7702"/>
      <c r="BP1132" s="7702"/>
      <c r="BQ1132" s="7702"/>
      <c r="BR1132" s="7702"/>
      <c r="BS1132" s="8293"/>
      <c r="BT1132" s="7705"/>
      <c r="BU1132" s="8300"/>
      <c r="BV1132" s="7750">
        <f>BV1131</f>
        <v>0</v>
      </c>
      <c r="BW1132" s="8303"/>
      <c r="BX1132" s="7687"/>
      <c r="BY1132" s="7711" t="inlineStr">
        <is>
          <t>Lectura estabilizada</t>
        </is>
      </c>
      <c r="BZ1132" s="7704" t="inlineStr">
        <is>
          <t>2º</t>
        </is>
      </c>
      <c r="CA1132" s="8000"/>
      <c r="CB1132" s="7702" t="inlineStr">
        <is>
          <t>Insertar valor manualmente</t>
        </is>
      </c>
      <c r="CC1132" s="7708"/>
      <c r="CD1132" s="7796"/>
      <c r="CE1132" s="7795"/>
      <c r="CF1132" s="7795"/>
      <c r="CG1132" s="7795"/>
      <c r="CH1132" s="7795"/>
      <c r="CI1132" s="7795"/>
      <c r="CJ1132" s="7795"/>
      <c r="CK1132" s="7795"/>
      <c r="CL1132" s="7786"/>
      <c r="CM1132" s="7786"/>
      <c r="CN1132" s="7786"/>
      <c r="CO1132" s="7786"/>
      <c r="CP1132" s="7786"/>
      <c r="CQ1132" s="7786"/>
      <c r="CR1132" s="7786"/>
      <c r="CS1132" s="7786"/>
      <c r="CT1132" s="7786"/>
      <c r="CU1132" s="7786"/>
      <c r="CV1132" s="7702"/>
      <c r="CW1132" s="7702"/>
      <c r="CX1132" s="7702"/>
      <c r="CY1132" s="7702"/>
      <c r="CZ1132" s="7702"/>
    </row>
    <row r="1133" spans="1:104" ht="13.5" thickBot="1" x14ac:dyDescent="0.25">
      <c r="A1133" s="7699"/>
      <c r="B1133" s="7699"/>
      <c r="C1133" s="7702"/>
      <c r="D1133" s="7702"/>
      <c r="E1133" s="7702"/>
      <c r="F1133" s="7702"/>
      <c r="G1133" s="7702"/>
      <c r="H1133" s="7702"/>
      <c r="I1133" s="7702"/>
      <c r="J1133" s="7702"/>
      <c r="K1133" s="7702"/>
      <c r="L1133" s="7702"/>
      <c r="M1133" s="7702"/>
      <c r="N1133" s="7702"/>
      <c r="O1133" s="7702"/>
      <c r="P1133" s="7702"/>
      <c r="Q1133" s="7702"/>
      <c r="R1133" s="7702"/>
      <c r="S1133" s="7702"/>
      <c r="T1133" s="7702"/>
      <c r="U1133" s="7702"/>
      <c r="V1133" s="7702"/>
      <c r="W1133" s="7702"/>
      <c r="X1133" s="7702"/>
      <c r="Y1133" s="7702"/>
      <c r="Z1133" s="7702"/>
      <c r="AA1133" s="7702"/>
      <c r="AB1133" s="7702"/>
      <c r="AC1133" s="7702"/>
      <c r="AD1133" s="7702"/>
      <c r="AE1133" s="7702"/>
      <c r="AF1133" s="7702"/>
      <c r="AG1133" s="7702"/>
      <c r="AH1133" s="7702"/>
      <c r="AI1133" s="7702"/>
      <c r="AJ1133" s="7702"/>
      <c r="AK1133" s="7702"/>
      <c r="AL1133" s="7702"/>
      <c r="AM1133" s="7702"/>
      <c r="AN1133" s="7702"/>
      <c r="AO1133" s="7702"/>
      <c r="AP1133" s="7702"/>
      <c r="AQ1133" s="7702"/>
      <c r="AR1133" s="7702"/>
      <c r="AS1133" s="7702"/>
      <c r="AT1133" s="7702"/>
      <c r="AU1133" s="7702"/>
      <c r="AV1133" s="7702"/>
      <c r="AW1133" s="7702"/>
      <c r="AX1133" s="7702"/>
      <c r="AY1133" s="7702"/>
      <c r="AZ1133" s="7702"/>
      <c r="BA1133" s="7702"/>
      <c r="BB1133" s="7702"/>
      <c r="BC1133" s="7702"/>
      <c r="BD1133" s="7702"/>
      <c r="BE1133" s="7702"/>
      <c r="BF1133" s="7702"/>
      <c r="BG1133" s="7702"/>
      <c r="BH1133" s="7702"/>
      <c r="BI1133" s="7702"/>
      <c r="BJ1133" s="7702"/>
      <c r="BK1133" s="7702"/>
      <c r="BL1133" s="7702"/>
      <c r="BM1133" s="7702"/>
      <c r="BN1133" s="7702"/>
      <c r="BO1133" s="7702"/>
      <c r="BP1133" s="7702"/>
      <c r="BQ1133" s="7702"/>
      <c r="BR1133" s="7702"/>
      <c r="BS1133" s="8293"/>
      <c r="BT1133" s="7705"/>
      <c r="BU1133" s="8300"/>
      <c r="BV1133" s="7750">
        <f>BV1131</f>
        <v>0</v>
      </c>
      <c r="BW1133" s="8303"/>
      <c r="BX1133" s="7687"/>
      <c r="BY1133" s="7711" t="inlineStr">
        <is>
          <t>Cambio al dipolo</t>
        </is>
      </c>
      <c r="BZ1133" s="7704" t="inlineStr">
        <is>
          <t>3º</t>
        </is>
      </c>
      <c r="CA1133" s="8001"/>
      <c r="CB1133" s="7702" t="inlineStr">
        <is>
          <t>Copiar valores de software de Temp/Hum</t>
        </is>
      </c>
      <c r="CC1133" s="7708"/>
      <c r="CD1133" s="7796"/>
      <c r="CE1133" s="7795"/>
      <c r="CF1133" s="7795"/>
      <c r="CG1133" s="7795"/>
      <c r="CH1133" s="7795"/>
      <c r="CI1133" s="7795"/>
      <c r="CJ1133" s="7795"/>
      <c r="CK1133" s="7795"/>
      <c r="CL1133" s="7786"/>
      <c r="CM1133" s="7786"/>
      <c r="CN1133" s="7786"/>
      <c r="CO1133" s="7786"/>
      <c r="CP1133" s="7786"/>
      <c r="CQ1133" s="7786"/>
      <c r="CR1133" s="7786"/>
      <c r="CS1133" s="7786"/>
      <c r="CT1133" s="7786"/>
      <c r="CU1133" s="7786"/>
      <c r="CV1133" s="7702"/>
      <c r="CW1133" s="7702"/>
      <c r="CX1133" s="7702"/>
      <c r="CY1133" s="7702"/>
      <c r="CZ1133" s="7702"/>
    </row>
    <row r="1134" spans="1:104" ht="13.5" thickBot="1" x14ac:dyDescent="0.25">
      <c r="A1134" s="7699"/>
      <c r="B1134" s="7699"/>
      <c r="C1134" s="7702"/>
      <c r="D1134" s="7702"/>
      <c r="E1134" s="7702"/>
      <c r="F1134" s="7702"/>
      <c r="G1134" s="7702"/>
      <c r="H1134" s="7702"/>
      <c r="I1134" s="7702"/>
      <c r="J1134" s="7702"/>
      <c r="K1134" s="7702"/>
      <c r="L1134" s="7702"/>
      <c r="M1134" s="7702"/>
      <c r="N1134" s="7702"/>
      <c r="O1134" s="7702"/>
      <c r="P1134" s="7702"/>
      <c r="Q1134" s="7702"/>
      <c r="R1134" s="7702"/>
      <c r="S1134" s="7702"/>
      <c r="T1134" s="7702"/>
      <c r="U1134" s="7702"/>
      <c r="V1134" s="7702"/>
      <c r="W1134" s="7702"/>
      <c r="X1134" s="7702"/>
      <c r="Y1134" s="7702"/>
      <c r="Z1134" s="7702"/>
      <c r="AA1134" s="7702"/>
      <c r="AB1134" s="7702"/>
      <c r="AC1134" s="7702"/>
      <c r="AD1134" s="7702"/>
      <c r="AE1134" s="7702"/>
      <c r="AF1134" s="7702"/>
      <c r="AG1134" s="7702"/>
      <c r="AH1134" s="7702"/>
      <c r="AI1134" s="7702"/>
      <c r="AJ1134" s="7702"/>
      <c r="AK1134" s="7702"/>
      <c r="AL1134" s="7702"/>
      <c r="AM1134" s="7702"/>
      <c r="AN1134" s="7702"/>
      <c r="AO1134" s="7702"/>
      <c r="AP1134" s="7702"/>
      <c r="AQ1134" s="7702"/>
      <c r="AR1134" s="7702"/>
      <c r="AS1134" s="7702"/>
      <c r="AT1134" s="7702"/>
      <c r="AU1134" s="7702"/>
      <c r="AV1134" s="7702"/>
      <c r="AW1134" s="7702"/>
      <c r="AX1134" s="7702"/>
      <c r="AY1134" s="7702"/>
      <c r="AZ1134" s="7702"/>
      <c r="BA1134" s="7702"/>
      <c r="BB1134" s="7702"/>
      <c r="BC1134" s="7702"/>
      <c r="BD1134" s="7702"/>
      <c r="BE1134" s="7702"/>
      <c r="BF1134" s="7702"/>
      <c r="BG1134" s="7702"/>
      <c r="BH1134" s="7702"/>
      <c r="BI1134" s="7702"/>
      <c r="BJ1134" s="7702"/>
      <c r="BK1134" s="7702"/>
      <c r="BL1134" s="7702"/>
      <c r="BM1134" s="7702"/>
      <c r="BN1134" s="7702"/>
      <c r="BO1134" s="7702"/>
      <c r="BP1134" s="7702"/>
      <c r="BQ1134" s="7702"/>
      <c r="BR1134" s="7702"/>
      <c r="BS1134" s="8293"/>
      <c r="BT1134" s="7705"/>
      <c r="BU1134" s="8300"/>
      <c r="BV1134" s="7687"/>
      <c r="BW1134" s="8303"/>
      <c r="BX1134" s="7687"/>
      <c r="BY1134" s="7711" t="inlineStr">
        <is>
          <t>Ajuste</t>
        </is>
      </c>
      <c r="BZ1134" s="7704" t="inlineStr">
        <is>
          <t>4º</t>
        </is>
      </c>
      <c r="CA1134" s="8002"/>
      <c r="CB1134" s="7702" t="inlineStr">
        <is>
          <t>Celdas bloqueadas</t>
        </is>
      </c>
      <c r="CC1134" s="7708"/>
      <c r="CD1134" s="7796"/>
      <c r="CE1134" s="7795"/>
      <c r="CF1134" s="7795"/>
      <c r="CG1134" s="7795"/>
      <c r="CH1134" s="7795"/>
      <c r="CI1134" s="7795"/>
      <c r="CJ1134" s="7795"/>
      <c r="CK1134" s="7795"/>
      <c r="CL1134" s="7786"/>
      <c r="CM1134" s="7786"/>
      <c r="CN1134" s="7786"/>
      <c r="CO1134" s="7786"/>
      <c r="CP1134" s="7786"/>
      <c r="CQ1134" s="7786"/>
      <c r="CR1134" s="7786"/>
      <c r="CS1134" s="7786"/>
      <c r="CT1134" s="7786"/>
      <c r="CU1134" s="7786"/>
      <c r="CV1134" s="7702"/>
      <c r="CW1134" s="7702"/>
      <c r="CX1134" s="7702"/>
      <c r="CY1134" s="7702"/>
      <c r="CZ1134" s="7702"/>
    </row>
    <row r="1135" spans="1:104" x14ac:dyDescent="0.2">
      <c r="A1135" s="7699"/>
      <c r="B1135" s="7699"/>
      <c r="C1135" s="7702"/>
      <c r="D1135" s="7702"/>
      <c r="E1135" s="7702"/>
      <c r="F1135" s="7702"/>
      <c r="G1135" s="7702"/>
      <c r="H1135" s="7702"/>
      <c r="I1135" s="7702"/>
      <c r="J1135" s="7702"/>
      <c r="K1135" s="7702"/>
      <c r="L1135" s="7702"/>
      <c r="M1135" s="7702"/>
      <c r="N1135" s="7702"/>
      <c r="O1135" s="7702"/>
      <c r="P1135" s="7702"/>
      <c r="Q1135" s="7702"/>
      <c r="R1135" s="7702"/>
      <c r="S1135" s="7702"/>
      <c r="T1135" s="7702"/>
      <c r="U1135" s="7702"/>
      <c r="V1135" s="7702"/>
      <c r="W1135" s="7702"/>
      <c r="X1135" s="7702"/>
      <c r="Y1135" s="7702"/>
      <c r="Z1135" s="7702"/>
      <c r="AA1135" s="7702"/>
      <c r="AB1135" s="7702"/>
      <c r="AC1135" s="7702"/>
      <c r="AD1135" s="7702"/>
      <c r="AE1135" s="7702"/>
      <c r="AF1135" s="7702"/>
      <c r="AG1135" s="7702"/>
      <c r="AH1135" s="7702"/>
      <c r="AI1135" s="7702"/>
      <c r="AJ1135" s="7702"/>
      <c r="AK1135" s="7702"/>
      <c r="AL1135" s="7702"/>
      <c r="AM1135" s="7702"/>
      <c r="AN1135" s="7702"/>
      <c r="AO1135" s="7702"/>
      <c r="AP1135" s="7702"/>
      <c r="AQ1135" s="7702"/>
      <c r="AR1135" s="7702"/>
      <c r="AS1135" s="7702"/>
      <c r="AT1135" s="7702"/>
      <c r="AU1135" s="7702"/>
      <c r="AV1135" s="7702"/>
      <c r="AW1135" s="7702"/>
      <c r="AX1135" s="7702"/>
      <c r="AY1135" s="7702"/>
      <c r="AZ1135" s="7702"/>
      <c r="BA1135" s="7702"/>
      <c r="BB1135" s="7702"/>
      <c r="BC1135" s="7702"/>
      <c r="BD1135" s="7702"/>
      <c r="BE1135" s="7702"/>
      <c r="BF1135" s="7702"/>
      <c r="BG1135" s="7702"/>
      <c r="BH1135" s="7702"/>
      <c r="BI1135" s="7702"/>
      <c r="BJ1135" s="7702"/>
      <c r="BK1135" s="7702"/>
      <c r="BL1135" s="7702"/>
      <c r="BM1135" s="7702"/>
      <c r="BN1135" s="7702"/>
      <c r="BO1135" s="7702"/>
      <c r="BP1135" s="7702"/>
      <c r="BQ1135" s="7702"/>
      <c r="BR1135" s="7702"/>
      <c r="BS1135" s="8293"/>
      <c r="BT1135" s="7705"/>
      <c r="BU1135" s="8300"/>
      <c r="BV1135" s="7750">
        <f>BV1134</f>
        <v>0</v>
      </c>
      <c r="BW1135" s="8303"/>
      <c r="BX1135" s="7688">
        <f>BX1134</f>
        <v>0</v>
      </c>
      <c r="BY1135" s="7711" t="inlineStr">
        <is>
          <t>Máx durante ensayo</t>
        </is>
      </c>
      <c r="BZ1135" s="7704" t="inlineStr">
        <is>
          <t>5º</t>
        </is>
      </c>
      <c r="CA1135" s="7998"/>
      <c r="CB1135" s="7702"/>
      <c r="CC1135" s="7708"/>
      <c r="CD1135" s="7796"/>
      <c r="CE1135" s="7795"/>
      <c r="CF1135" s="7795"/>
      <c r="CG1135" s="7795"/>
      <c r="CH1135" s="7795"/>
      <c r="CI1135" s="7795"/>
      <c r="CJ1135" s="7795"/>
      <c r="CK1135" s="7795"/>
      <c r="CL1135" s="7786"/>
      <c r="CM1135" s="7786"/>
      <c r="CN1135" s="7786"/>
      <c r="CO1135" s="7786"/>
      <c r="CP1135" s="7786"/>
      <c r="CQ1135" s="7786"/>
      <c r="CR1135" s="7786"/>
      <c r="CS1135" s="7786"/>
      <c r="CT1135" s="7786"/>
      <c r="CU1135" s="7786"/>
      <c r="CV1135" s="7702"/>
      <c r="CW1135" s="7702"/>
      <c r="CX1135" s="7702"/>
      <c r="CY1135" s="7702"/>
      <c r="CZ1135" s="7702"/>
    </row>
    <row r="1136" spans="1:104" ht="13.5" thickBot="1" x14ac:dyDescent="0.25">
      <c r="A1136" s="7699"/>
      <c r="B1136" s="7699"/>
      <c r="C1136" s="7702"/>
      <c r="D1136" s="7702"/>
      <c r="E1136" s="7702"/>
      <c r="F1136" s="7702"/>
      <c r="G1136" s="7702"/>
      <c r="H1136" s="7702"/>
      <c r="I1136" s="7702"/>
      <c r="J1136" s="7702"/>
      <c r="K1136" s="7702"/>
      <c r="L1136" s="7702"/>
      <c r="M1136" s="7702"/>
      <c r="N1136" s="7702"/>
      <c r="O1136" s="7702"/>
      <c r="P1136" s="7702"/>
      <c r="Q1136" s="7702"/>
      <c r="R1136" s="7702"/>
      <c r="S1136" s="7702"/>
      <c r="T1136" s="7702"/>
      <c r="U1136" s="7702"/>
      <c r="V1136" s="7702"/>
      <c r="W1136" s="7702"/>
      <c r="X1136" s="7702"/>
      <c r="Y1136" s="7702"/>
      <c r="Z1136" s="7702"/>
      <c r="AA1136" s="7702"/>
      <c r="AB1136" s="7702"/>
      <c r="AC1136" s="7702"/>
      <c r="AD1136" s="7702"/>
      <c r="AE1136" s="7702"/>
      <c r="AF1136" s="7702"/>
      <c r="AG1136" s="7702"/>
      <c r="AH1136" s="7702"/>
      <c r="AI1136" s="7702"/>
      <c r="AJ1136" s="7702"/>
      <c r="AK1136" s="7702"/>
      <c r="AL1136" s="7702"/>
      <c r="AM1136" s="7702"/>
      <c r="AN1136" s="7702"/>
      <c r="AO1136" s="7702"/>
      <c r="AP1136" s="7702"/>
      <c r="AQ1136" s="7702"/>
      <c r="AR1136" s="7702"/>
      <c r="AS1136" s="7702"/>
      <c r="AT1136" s="7702"/>
      <c r="AU1136" s="7702"/>
      <c r="AV1136" s="7702"/>
      <c r="AW1136" s="7702"/>
      <c r="AX1136" s="7702"/>
      <c r="AY1136" s="7702"/>
      <c r="AZ1136" s="7702"/>
      <c r="BA1136" s="7702"/>
      <c r="BB1136" s="7702"/>
      <c r="BC1136" s="7702"/>
      <c r="BD1136" s="7702"/>
      <c r="BE1136" s="7702"/>
      <c r="BF1136" s="7702"/>
      <c r="BG1136" s="7702"/>
      <c r="BH1136" s="7702"/>
      <c r="BI1136" s="7702"/>
      <c r="BJ1136" s="7702"/>
      <c r="BK1136" s="7702"/>
      <c r="BL1136" s="7702"/>
      <c r="BM1136" s="7702"/>
      <c r="BN1136" s="7702"/>
      <c r="BO1136" s="7702"/>
      <c r="BP1136" s="7702"/>
      <c r="BQ1136" s="7702"/>
      <c r="BR1136" s="7702"/>
      <c r="BS1136" s="8293"/>
      <c r="BT1136" s="7705"/>
      <c r="BU1136" s="8301"/>
      <c r="BV1136" s="7752">
        <f>BV1134</f>
        <v>0</v>
      </c>
      <c r="BW1136" s="8304"/>
      <c r="BX1136" s="7689">
        <f>BX1134</f>
        <v>0</v>
      </c>
      <c r="BY1136" s="7712" t="inlineStr">
        <is>
          <t>Mín durante ensayo</t>
        </is>
      </c>
      <c r="BZ1136" s="7704" t="inlineStr">
        <is>
          <t>6º</t>
        </is>
      </c>
      <c r="CA1136" s="7998"/>
      <c r="CB1136" s="7702"/>
      <c r="CC1136" s="7708"/>
      <c r="CD1136" s="7796"/>
      <c r="CE1136" s="7795"/>
      <c r="CF1136" s="7795"/>
      <c r="CG1136" s="7795"/>
      <c r="CH1136" s="7795"/>
      <c r="CI1136" s="7795"/>
      <c r="CJ1136" s="7795"/>
      <c r="CK1136" s="7795"/>
      <c r="CL1136" s="7786"/>
      <c r="CM1136" s="7786"/>
      <c r="CN1136" s="7786"/>
      <c r="CO1136" s="7786"/>
      <c r="CP1136" s="7786"/>
      <c r="CQ1136" s="7786"/>
      <c r="CR1136" s="7786"/>
      <c r="CS1136" s="7786"/>
      <c r="CT1136" s="7786"/>
      <c r="CU1136" s="7786"/>
      <c r="CV1136" s="7702"/>
      <c r="CW1136" s="7702"/>
      <c r="CX1136" s="7702"/>
      <c r="CY1136" s="7702"/>
      <c r="CZ1136" s="7702"/>
    </row>
    <row r="1137" spans="1:104" ht="13.5" thickBot="1" x14ac:dyDescent="0.25">
      <c r="A1137" s="7699"/>
      <c r="B1137" s="7699"/>
      <c r="C1137" s="7702"/>
      <c r="D1137" s="7702"/>
      <c r="E1137" s="7702"/>
      <c r="F1137" s="7702"/>
      <c r="G1137" s="7702"/>
      <c r="H1137" s="7702"/>
      <c r="I1137" s="7702"/>
      <c r="J1137" s="7702"/>
      <c r="K1137" s="7702"/>
      <c r="L1137" s="7702"/>
      <c r="M1137" s="7702"/>
      <c r="N1137" s="7702"/>
      <c r="O1137" s="7702"/>
      <c r="P1137" s="7702"/>
      <c r="Q1137" s="7702"/>
      <c r="R1137" s="7702"/>
      <c r="S1137" s="7702"/>
      <c r="T1137" s="7702"/>
      <c r="U1137" s="7702"/>
      <c r="V1137" s="7702"/>
      <c r="W1137" s="7702"/>
      <c r="X1137" s="7702"/>
      <c r="Y1137" s="7702"/>
      <c r="Z1137" s="7702"/>
      <c r="AA1137" s="7702"/>
      <c r="AB1137" s="7702"/>
      <c r="AC1137" s="7702"/>
      <c r="AD1137" s="7702"/>
      <c r="AE1137" s="7702"/>
      <c r="AF1137" s="7702"/>
      <c r="AG1137" s="7702"/>
      <c r="AH1137" s="7702"/>
      <c r="AI1137" s="7702"/>
      <c r="AJ1137" s="7702"/>
      <c r="AK1137" s="7702"/>
      <c r="AL1137" s="7702"/>
      <c r="AM1137" s="7702"/>
      <c r="AN1137" s="7702"/>
      <c r="AO1137" s="7702"/>
      <c r="AP1137" s="7702"/>
      <c r="AQ1137" s="7702"/>
      <c r="AR1137" s="7702"/>
      <c r="AS1137" s="7702"/>
      <c r="AT1137" s="7702"/>
      <c r="AU1137" s="7702"/>
      <c r="AV1137" s="7702"/>
      <c r="AW1137" s="7702"/>
      <c r="AX1137" s="7702"/>
      <c r="AY1137" s="7702"/>
      <c r="AZ1137" s="7702"/>
      <c r="BA1137" s="7702"/>
      <c r="BB1137" s="7702"/>
      <c r="BC1137" s="7702"/>
      <c r="BD1137" s="7702"/>
      <c r="BE1137" s="7702"/>
      <c r="BF1137" s="7702"/>
      <c r="BG1137" s="7702"/>
      <c r="BH1137" s="7702"/>
      <c r="BI1137" s="7702"/>
      <c r="BJ1137" s="7702"/>
      <c r="BK1137" s="7702"/>
      <c r="BL1137" s="7702"/>
      <c r="BM1137" s="7702"/>
      <c r="BN1137" s="7702"/>
      <c r="BO1137" s="7702"/>
      <c r="BP1137" s="7702"/>
      <c r="BQ1137" s="7702"/>
      <c r="BR1137" s="7702"/>
      <c r="BS1137" s="8293"/>
      <c r="BT1137" s="7705"/>
      <c r="BU1137" s="7702"/>
      <c r="BV1137" s="7702"/>
      <c r="BW1137" s="7702"/>
      <c r="BX1137" s="7680"/>
      <c r="BY1137" s="7702"/>
      <c r="BZ1137" s="7702"/>
      <c r="CA1137" s="7998"/>
      <c r="CB1137" s="7702"/>
      <c r="CC1137" s="7708"/>
      <c r="CD1137" s="7796"/>
      <c r="CE1137" s="7795"/>
      <c r="CF1137" s="7795"/>
      <c r="CG1137" s="7795"/>
      <c r="CH1137" s="7795"/>
      <c r="CI1137" s="7795"/>
      <c r="CJ1137" s="7795"/>
      <c r="CK1137" s="7795"/>
      <c r="CL1137" s="7786"/>
      <c r="CM1137" s="7786"/>
      <c r="CN1137" s="7786"/>
      <c r="CO1137" s="7786"/>
      <c r="CP1137" s="7786"/>
      <c r="CQ1137" s="7786"/>
      <c r="CR1137" s="7786"/>
      <c r="CS1137" s="7786"/>
      <c r="CT1137" s="7786"/>
      <c r="CU1137" s="7786"/>
      <c r="CV1137" s="7702"/>
      <c r="CW1137" s="7702"/>
      <c r="CX1137" s="7702"/>
      <c r="CY1137" s="7702"/>
      <c r="CZ1137" s="7702"/>
    </row>
    <row r="1138" spans="1:104" ht="13.5" thickBot="1" x14ac:dyDescent="0.25">
      <c r="A1138" s="7699"/>
      <c r="B1138" s="7699"/>
      <c r="C1138" s="7702"/>
      <c r="D1138" s="7702"/>
      <c r="E1138" s="7702"/>
      <c r="F1138" s="7702"/>
      <c r="G1138" s="7702"/>
      <c r="H1138" s="7702"/>
      <c r="I1138" s="7702"/>
      <c r="J1138" s="7702"/>
      <c r="K1138" s="7702"/>
      <c r="L1138" s="7702"/>
      <c r="M1138" s="7702"/>
      <c r="N1138" s="7702"/>
      <c r="O1138" s="7702"/>
      <c r="P1138" s="7702"/>
      <c r="Q1138" s="7702"/>
      <c r="R1138" s="7702"/>
      <c r="S1138" s="7702"/>
      <c r="T1138" s="7702"/>
      <c r="U1138" s="7702"/>
      <c r="V1138" s="7702"/>
      <c r="W1138" s="7702"/>
      <c r="X1138" s="7702"/>
      <c r="Y1138" s="7702"/>
      <c r="Z1138" s="7702"/>
      <c r="AA1138" s="7702"/>
      <c r="AB1138" s="7702"/>
      <c r="AC1138" s="7702"/>
      <c r="AD1138" s="7702"/>
      <c r="AE1138" s="7702"/>
      <c r="AF1138" s="7702"/>
      <c r="AG1138" s="7702"/>
      <c r="AH1138" s="7702"/>
      <c r="AI1138" s="7702"/>
      <c r="AJ1138" s="7702"/>
      <c r="AK1138" s="7702"/>
      <c r="AL1138" s="7702"/>
      <c r="AM1138" s="7702"/>
      <c r="AN1138" s="7702"/>
      <c r="AO1138" s="7702"/>
      <c r="AP1138" s="7702"/>
      <c r="AQ1138" s="7702"/>
      <c r="AR1138" s="7702"/>
      <c r="AS1138" s="7702"/>
      <c r="AT1138" s="7702"/>
      <c r="AU1138" s="7702"/>
      <c r="AV1138" s="7702"/>
      <c r="AW1138" s="7702"/>
      <c r="AX1138" s="7702"/>
      <c r="AY1138" s="7702"/>
      <c r="AZ1138" s="7702"/>
      <c r="BA1138" s="7702"/>
      <c r="BB1138" s="7702"/>
      <c r="BC1138" s="7702"/>
      <c r="BD1138" s="7702"/>
      <c r="BE1138" s="7702"/>
      <c r="BF1138" s="7702"/>
      <c r="BG1138" s="7702"/>
      <c r="BH1138" s="7702"/>
      <c r="BI1138" s="7702"/>
      <c r="BJ1138" s="7702"/>
      <c r="BK1138" s="7702"/>
      <c r="BL1138" s="7702"/>
      <c r="BM1138" s="7702"/>
      <c r="BN1138" s="7702"/>
      <c r="BO1138" s="7702"/>
      <c r="BP1138" s="7702"/>
      <c r="BQ1138" s="7702"/>
      <c r="BR1138" s="7702"/>
      <c r="BS1138" s="8293"/>
      <c r="BT1138" s="7705"/>
      <c r="BU1138" s="7690"/>
      <c r="BV1138" s="7686" t="inlineStr">
        <is>
          <t>Medida SAR</t>
        </is>
      </c>
      <c r="BW1138" s="7691" t="inlineStr">
        <is>
          <t>Valor en antena</t>
        </is>
      </c>
      <c r="BX1138" s="7691" t="inlineStr">
        <is>
          <t>SAR 1W</t>
        </is>
      </c>
      <c r="BY1138" s="7691" t="inlineStr">
        <is>
          <t>SAR W/g</t>
        </is>
      </c>
      <c r="BZ1138" s="7691" t="inlineStr">
        <is>
          <t>Desviacion (%)</t>
        </is>
      </c>
      <c r="CA1138" s="7692" t="inlineStr">
        <is>
          <t>Veredicto</t>
        </is>
      </c>
      <c r="CB1138" s="7703"/>
      <c r="CC1138" s="7709"/>
      <c r="CD1138" s="7796"/>
      <c r="CE1138" s="7795"/>
      <c r="CF1138" s="7795"/>
      <c r="CG1138" s="7795"/>
      <c r="CH1138" s="7795"/>
      <c r="CI1138" s="7795"/>
      <c r="CJ1138" s="7795"/>
      <c r="CK1138" s="7795"/>
      <c r="CL1138" s="7786"/>
      <c r="CM1138" s="7786"/>
      <c r="CN1138" s="7786"/>
      <c r="CO1138" s="7786"/>
      <c r="CP1138" s="7786"/>
      <c r="CQ1138" s="7786"/>
      <c r="CR1138" s="7786"/>
      <c r="CS1138" s="7786"/>
      <c r="CT1138" s="7786"/>
      <c r="CU1138" s="7786"/>
      <c r="CV1138" s="7702"/>
      <c r="CW1138" s="7702"/>
      <c r="CX1138" s="7702"/>
      <c r="CY1138" s="7702"/>
      <c r="CZ1138" s="7702"/>
    </row>
    <row r="1139" spans="1:104" x14ac:dyDescent="0.2">
      <c r="A1139" s="7699"/>
      <c r="B1139" s="7699"/>
      <c r="C1139" s="7702"/>
      <c r="D1139" s="7702"/>
      <c r="E1139" s="7702"/>
      <c r="F1139" s="7702"/>
      <c r="G1139" s="7702"/>
      <c r="H1139" s="7702"/>
      <c r="I1139" s="7702"/>
      <c r="J1139" s="7702"/>
      <c r="K1139" s="7702"/>
      <c r="L1139" s="7702"/>
      <c r="M1139" s="7702"/>
      <c r="N1139" s="7702"/>
      <c r="O1139" s="7702"/>
      <c r="P1139" s="7702"/>
      <c r="Q1139" s="7702"/>
      <c r="R1139" s="7702"/>
      <c r="S1139" s="7702"/>
      <c r="T1139" s="7702"/>
      <c r="U1139" s="7702"/>
      <c r="V1139" s="7702"/>
      <c r="W1139" s="7702"/>
      <c r="X1139" s="7702"/>
      <c r="Y1139" s="7702"/>
      <c r="Z1139" s="7702"/>
      <c r="AA1139" s="7702"/>
      <c r="AB1139" s="7702"/>
      <c r="AC1139" s="7702"/>
      <c r="AD1139" s="7702"/>
      <c r="AE1139" s="7702"/>
      <c r="AF1139" s="7702"/>
      <c r="AG1139" s="7702"/>
      <c r="AH1139" s="7702"/>
      <c r="AI1139" s="7702"/>
      <c r="AJ1139" s="7702"/>
      <c r="AK1139" s="7702"/>
      <c r="AL1139" s="7702"/>
      <c r="AM1139" s="7702"/>
      <c r="AN1139" s="7702"/>
      <c r="AO1139" s="7702"/>
      <c r="AP1139" s="7702"/>
      <c r="AQ1139" s="7702"/>
      <c r="AR1139" s="7702"/>
      <c r="AS1139" s="7702"/>
      <c r="AT1139" s="7702"/>
      <c r="AU1139" s="7702"/>
      <c r="AV1139" s="7702"/>
      <c r="AW1139" s="7702"/>
      <c r="AX1139" s="7702"/>
      <c r="AY1139" s="7702"/>
      <c r="AZ1139" s="7702"/>
      <c r="BA1139" s="7702"/>
      <c r="BB1139" s="7702"/>
      <c r="BC1139" s="7702"/>
      <c r="BD1139" s="7702"/>
      <c r="BE1139" s="7702"/>
      <c r="BF1139" s="7702"/>
      <c r="BG1139" s="7702"/>
      <c r="BH1139" s="7702"/>
      <c r="BI1139" s="7702"/>
      <c r="BJ1139" s="7702"/>
      <c r="BK1139" s="7702"/>
      <c r="BL1139" s="7702"/>
      <c r="BM1139" s="7702"/>
      <c r="BN1139" s="7702"/>
      <c r="BO1139" s="7702"/>
      <c r="BP1139" s="7702"/>
      <c r="BQ1139" s="7702"/>
      <c r="BR1139" s="7702"/>
      <c r="BS1139" s="8293"/>
      <c r="BT1139" s="7705"/>
      <c r="BU1139" s="7719" t="inlineStr">
        <is>
          <t>SAR(1g)</t>
        </is>
      </c>
      <c r="BV1139" s="7693"/>
      <c r="BW1139" s="7713">
        <f>POWER(10,(((10*LOG10(BW1131))+(AVERAGE(BX1135:BX1136)-BX1132))/10))</f>
        <v>250.00000000000011</v>
      </c>
      <c r="BX1139" s="8161">
        <f>CD1121</f>
        <v>10.9</v>
      </c>
      <c r="BY1139" s="7713">
        <f>BV1139*1000/BW1139</f>
        <v>0</v>
      </c>
      <c r="BZ1139" s="7713">
        <f>((BY1139-BX1139)*100)/BX1139</f>
        <v>-100</v>
      </c>
      <c r="CA1139" s="7715" t="str">
        <f>IF(ABS(BZ1139)&lt;10,"Válido","No Válido")</f>
        <v>No Válido</v>
      </c>
      <c r="CB1139" s="7703"/>
      <c r="CC1139" s="7709"/>
      <c r="CD1139" s="7796"/>
      <c r="CE1139" s="7795"/>
      <c r="CF1139" s="7795"/>
      <c r="CG1139" s="7795"/>
      <c r="CH1139" s="7795"/>
      <c r="CI1139" s="7795"/>
      <c r="CJ1139" s="7795"/>
      <c r="CK1139" s="7795"/>
      <c r="CL1139" s="7786"/>
      <c r="CM1139" s="7786"/>
      <c r="CN1139" s="7786"/>
      <c r="CO1139" s="7786"/>
      <c r="CP1139" s="7786"/>
      <c r="CQ1139" s="7786"/>
      <c r="CR1139" s="7786"/>
      <c r="CS1139" s="7786"/>
      <c r="CT1139" s="7786"/>
      <c r="CU1139" s="7786"/>
      <c r="CV1139" s="7702"/>
      <c r="CW1139" s="7702"/>
      <c r="CX1139" s="7702"/>
      <c r="CY1139" s="7702"/>
      <c r="CZ1139" s="7702"/>
    </row>
    <row r="1140" spans="1:104" ht="13.5" thickBot="1" x14ac:dyDescent="0.25">
      <c r="A1140" s="7699"/>
      <c r="B1140" s="7699"/>
      <c r="C1140" s="7702"/>
      <c r="D1140" s="7702"/>
      <c r="E1140" s="7702"/>
      <c r="F1140" s="7702"/>
      <c r="G1140" s="7702"/>
      <c r="H1140" s="7702"/>
      <c r="I1140" s="7702"/>
      <c r="J1140" s="7702"/>
      <c r="K1140" s="7702"/>
      <c r="L1140" s="7702"/>
      <c r="M1140" s="7702"/>
      <c r="N1140" s="7702"/>
      <c r="O1140" s="7702"/>
      <c r="P1140" s="7702"/>
      <c r="Q1140" s="7702"/>
      <c r="R1140" s="7702"/>
      <c r="S1140" s="7702"/>
      <c r="T1140" s="7702"/>
      <c r="U1140" s="7702"/>
      <c r="V1140" s="7702"/>
      <c r="W1140" s="7702"/>
      <c r="X1140" s="7702"/>
      <c r="Y1140" s="7702"/>
      <c r="Z1140" s="7702"/>
      <c r="AA1140" s="7702"/>
      <c r="AB1140" s="7702"/>
      <c r="AC1140" s="7702"/>
      <c r="AD1140" s="7702"/>
      <c r="AE1140" s="7702"/>
      <c r="AF1140" s="7702"/>
      <c r="AG1140" s="7702"/>
      <c r="AH1140" s="7702"/>
      <c r="AI1140" s="7702"/>
      <c r="AJ1140" s="7702"/>
      <c r="AK1140" s="7702"/>
      <c r="AL1140" s="7702"/>
      <c r="AM1140" s="7702"/>
      <c r="AN1140" s="7702"/>
      <c r="AO1140" s="7702"/>
      <c r="AP1140" s="7702"/>
      <c r="AQ1140" s="7702"/>
      <c r="AR1140" s="7702"/>
      <c r="AS1140" s="7702"/>
      <c r="AT1140" s="7702"/>
      <c r="AU1140" s="7702"/>
      <c r="AV1140" s="7702"/>
      <c r="AW1140" s="7702"/>
      <c r="AX1140" s="7702"/>
      <c r="AY1140" s="7702"/>
      <c r="AZ1140" s="7702"/>
      <c r="BA1140" s="7702"/>
      <c r="BB1140" s="7702"/>
      <c r="BC1140" s="7702"/>
      <c r="BD1140" s="7702"/>
      <c r="BE1140" s="7702"/>
      <c r="BF1140" s="7702"/>
      <c r="BG1140" s="7702"/>
      <c r="BH1140" s="7702"/>
      <c r="BI1140" s="7702"/>
      <c r="BJ1140" s="7702"/>
      <c r="BK1140" s="7702"/>
      <c r="BL1140" s="7702"/>
      <c r="BM1140" s="7702"/>
      <c r="BN1140" s="7702"/>
      <c r="BO1140" s="7702"/>
      <c r="BP1140" s="7702"/>
      <c r="BQ1140" s="7702"/>
      <c r="BR1140" s="7702"/>
      <c r="BS1140" s="8293"/>
      <c r="BT1140" s="7705"/>
      <c r="BU1140" s="7720" t="inlineStr">
        <is>
          <t>SAR(10g)</t>
        </is>
      </c>
      <c r="BV1140" s="7694"/>
      <c r="BW1140" s="7714">
        <f>POWER(10,(((10*LOG10(BW1131))+(AVERAGE(BX1135:BX1136)-BX1132))/10))</f>
        <v>250.00000000000011</v>
      </c>
      <c r="BX1140" s="8162">
        <f>CD1122</f>
        <v>7.01</v>
      </c>
      <c r="BY1140" s="7714">
        <f>BV1140*1000/BW1140</f>
        <v>0</v>
      </c>
      <c r="BZ1140" s="7714">
        <f>((BY1140-BX1140)*100)/BX1140</f>
        <v>-100</v>
      </c>
      <c r="CA1140" s="7716" t="str">
        <f>IF(ABS(BZ1140)&lt;10,"Válido","No Válido")</f>
        <v>No Válido</v>
      </c>
      <c r="CB1140" s="7703"/>
      <c r="CC1140" s="7709"/>
      <c r="CD1140" s="7796"/>
      <c r="CE1140" s="7795"/>
      <c r="CF1140" s="7795"/>
      <c r="CG1140" s="7795"/>
      <c r="CH1140" s="7795"/>
      <c r="CI1140" s="7795"/>
      <c r="CJ1140" s="7795"/>
      <c r="CK1140" s="7795"/>
      <c r="CL1140" s="7786"/>
      <c r="CM1140" s="7786"/>
      <c r="CN1140" s="7786"/>
      <c r="CO1140" s="7786"/>
      <c r="CP1140" s="7786"/>
      <c r="CQ1140" s="7786"/>
      <c r="CR1140" s="7786"/>
      <c r="CS1140" s="7786"/>
      <c r="CT1140" s="7786"/>
      <c r="CU1140" s="7786"/>
      <c r="CV1140" s="7702"/>
      <c r="CW1140" s="7702"/>
      <c r="CX1140" s="7702"/>
      <c r="CY1140" s="7702"/>
      <c r="CZ1140" s="7702"/>
    </row>
    <row r="1141" spans="1:104" ht="13.5" thickBot="1" x14ac:dyDescent="0.25">
      <c r="A1141" s="7699"/>
      <c r="B1141" s="7699"/>
      <c r="C1141" s="7702"/>
      <c r="D1141" s="7702"/>
      <c r="E1141" s="7702"/>
      <c r="F1141" s="7702"/>
      <c r="G1141" s="7702"/>
      <c r="H1141" s="7702"/>
      <c r="I1141" s="7702"/>
      <c r="J1141" s="7702"/>
      <c r="K1141" s="7702"/>
      <c r="L1141" s="7702"/>
      <c r="M1141" s="7702"/>
      <c r="N1141" s="7702"/>
      <c r="O1141" s="7702"/>
      <c r="P1141" s="7702"/>
      <c r="Q1141" s="7702"/>
      <c r="R1141" s="7702"/>
      <c r="S1141" s="7702"/>
      <c r="T1141" s="7702"/>
      <c r="U1141" s="7702"/>
      <c r="V1141" s="7702"/>
      <c r="W1141" s="7702"/>
      <c r="X1141" s="7702"/>
      <c r="Y1141" s="7702"/>
      <c r="Z1141" s="7702"/>
      <c r="AA1141" s="7702"/>
      <c r="AB1141" s="7702"/>
      <c r="AC1141" s="7702"/>
      <c r="AD1141" s="7702"/>
      <c r="AE1141" s="7702"/>
      <c r="AF1141" s="7702"/>
      <c r="AG1141" s="7702"/>
      <c r="AH1141" s="7702"/>
      <c r="AI1141" s="7702"/>
      <c r="AJ1141" s="7702"/>
      <c r="AK1141" s="7702"/>
      <c r="AL1141" s="7702"/>
      <c r="AM1141" s="7702"/>
      <c r="AN1141" s="7702"/>
      <c r="AO1141" s="7702"/>
      <c r="AP1141" s="7702"/>
      <c r="AQ1141" s="7702"/>
      <c r="AR1141" s="7702"/>
      <c r="AS1141" s="7702"/>
      <c r="AT1141" s="7702"/>
      <c r="AU1141" s="7702"/>
      <c r="AV1141" s="7702"/>
      <c r="AW1141" s="7702"/>
      <c r="AX1141" s="7702"/>
      <c r="AY1141" s="7702"/>
      <c r="AZ1141" s="7702"/>
      <c r="BA1141" s="7702"/>
      <c r="BB1141" s="7702"/>
      <c r="BC1141" s="7702"/>
      <c r="BD1141" s="7702"/>
      <c r="BE1141" s="7702"/>
      <c r="BF1141" s="7702"/>
      <c r="BG1141" s="7702"/>
      <c r="BH1141" s="7702"/>
      <c r="BI1141" s="7702"/>
      <c r="BJ1141" s="7702"/>
      <c r="BK1141" s="7702"/>
      <c r="BL1141" s="7702"/>
      <c r="BM1141" s="7702"/>
      <c r="BN1141" s="7702"/>
      <c r="BO1141" s="7702"/>
      <c r="BP1141" s="7702"/>
      <c r="BQ1141" s="7702"/>
      <c r="BR1141" s="7702"/>
      <c r="BS1141" s="8293"/>
      <c r="BT1141" s="7705"/>
      <c r="BU1141" s="7702"/>
      <c r="BV1141" s="7702"/>
      <c r="BW1141" s="7702"/>
      <c r="BX1141" s="7702"/>
      <c r="BY1141" s="7726"/>
      <c r="BZ1141" s="7726"/>
      <c r="CA1141" s="7726"/>
      <c r="CB1141" s="7726"/>
      <c r="CC1141" s="7734"/>
      <c r="CD1141" s="7796"/>
      <c r="CE1141" s="7795"/>
      <c r="CF1141" s="7795"/>
      <c r="CG1141" s="7795"/>
      <c r="CH1141" s="7795"/>
      <c r="CI1141" s="7795"/>
      <c r="CJ1141" s="7795"/>
      <c r="CK1141" s="7795"/>
      <c r="CL1141" s="7786"/>
      <c r="CM1141" s="7786"/>
      <c r="CN1141" s="7786"/>
      <c r="CO1141" s="7786"/>
      <c r="CP1141" s="7786"/>
      <c r="CQ1141" s="7786"/>
      <c r="CR1141" s="7786"/>
      <c r="CS1141" s="7786"/>
      <c r="CT1141" s="7786"/>
      <c r="CU1141" s="7786"/>
      <c r="CV1141" s="7702"/>
      <c r="CW1141" s="7702"/>
      <c r="CX1141" s="7702"/>
      <c r="CY1141" s="7702"/>
      <c r="CZ1141" s="7702"/>
    </row>
    <row r="1142" spans="1:104" ht="26.25" thickBot="1" x14ac:dyDescent="0.25">
      <c r="A1142" s="7699"/>
      <c r="B1142" s="7699"/>
      <c r="C1142" s="7702"/>
      <c r="D1142" s="7702"/>
      <c r="E1142" s="7702"/>
      <c r="F1142" s="7702"/>
      <c r="G1142" s="7702"/>
      <c r="H1142" s="7702"/>
      <c r="I1142" s="7702"/>
      <c r="J1142" s="7702"/>
      <c r="K1142" s="7702"/>
      <c r="L1142" s="7702"/>
      <c r="M1142" s="7702"/>
      <c r="N1142" s="7702"/>
      <c r="O1142" s="7702"/>
      <c r="P1142" s="7702"/>
      <c r="Q1142" s="7702"/>
      <c r="R1142" s="7702"/>
      <c r="S1142" s="7702"/>
      <c r="T1142" s="7702"/>
      <c r="U1142" s="7702"/>
      <c r="V1142" s="7702"/>
      <c r="W1142" s="7702"/>
      <c r="X1142" s="7702"/>
      <c r="Y1142" s="7702"/>
      <c r="Z1142" s="7702"/>
      <c r="AA1142" s="7702"/>
      <c r="AB1142" s="7702"/>
      <c r="AC1142" s="7702"/>
      <c r="AD1142" s="7702"/>
      <c r="AE1142" s="7702"/>
      <c r="AF1142" s="7702"/>
      <c r="AG1142" s="7702"/>
      <c r="AH1142" s="7702"/>
      <c r="AI1142" s="7702"/>
      <c r="AJ1142" s="7702"/>
      <c r="AK1142" s="7702"/>
      <c r="AL1142" s="7702"/>
      <c r="AM1142" s="7702"/>
      <c r="AN1142" s="7702"/>
      <c r="AO1142" s="7702"/>
      <c r="AP1142" s="7702"/>
      <c r="AQ1142" s="7702"/>
      <c r="AR1142" s="7702"/>
      <c r="AS1142" s="7702"/>
      <c r="AT1142" s="7702"/>
      <c r="AU1142" s="7702"/>
      <c r="AV1142" s="7702"/>
      <c r="AW1142" s="7702"/>
      <c r="AX1142" s="7702"/>
      <c r="AY1142" s="7702"/>
      <c r="AZ1142" s="7702"/>
      <c r="BA1142" s="7702"/>
      <c r="BB1142" s="7702"/>
      <c r="BC1142" s="7702"/>
      <c r="BD1142" s="7702"/>
      <c r="BE1142" s="7702"/>
      <c r="BF1142" s="7702"/>
      <c r="BG1142" s="7702"/>
      <c r="BH1142" s="7702"/>
      <c r="BI1142" s="7702"/>
      <c r="BJ1142" s="7702"/>
      <c r="BK1142" s="7702"/>
      <c r="BL1142" s="7702"/>
      <c r="BM1142" s="7702"/>
      <c r="BN1142" s="7702"/>
      <c r="BO1142" s="7702"/>
      <c r="BP1142" s="7702"/>
      <c r="BQ1142" s="7702"/>
      <c r="BR1142" s="7702"/>
      <c r="BS1142" s="8293"/>
      <c r="BT1142" s="7705"/>
      <c r="BU1142" s="7695"/>
      <c r="BV1142" s="7696" t="inlineStr">
        <is>
          <t>Valor SAR extrap</t>
        </is>
      </c>
      <c r="BW1142" s="7697" t="inlineStr">
        <is>
          <t>Desviacion (%)</t>
        </is>
      </c>
      <c r="BX1142" s="7698" t="inlineStr">
        <is>
          <t>Veredicto</t>
        </is>
      </c>
      <c r="BY1142" s="7726"/>
      <c r="BZ1142" s="7726"/>
      <c r="CA1142" s="7726" t="inlineStr">
        <is>
          <t>Frequency
(MHz)</t>
        </is>
      </c>
      <c r="CB1142" s="7726" t="str">
        <f>CA1128</f>
        <v>Head/Body:</v>
      </c>
      <c r="CC1142" s="7734" t="inlineStr">
        <is>
          <t>SAR over</t>
        </is>
      </c>
      <c r="CD1142" s="7796"/>
      <c r="CE1142" s="7795"/>
      <c r="CF1142" s="7795"/>
      <c r="CG1142" s="7795"/>
      <c r="CH1142" s="7795"/>
      <c r="CI1142" s="7795"/>
      <c r="CJ1142" s="7795"/>
      <c r="CK1142" s="7795"/>
      <c r="CL1142" s="7786"/>
      <c r="CM1142" s="7786"/>
      <c r="CN1142" s="7786"/>
      <c r="CO1142" s="7786"/>
      <c r="CP1142" s="7786"/>
      <c r="CQ1142" s="7786"/>
      <c r="CR1142" s="7786"/>
      <c r="CS1142" s="7786"/>
      <c r="CT1142" s="7786"/>
      <c r="CU1142" s="7786"/>
      <c r="CV1142" s="7702"/>
      <c r="CW1142" s="7702"/>
      <c r="CX1142" s="7702"/>
      <c r="CY1142" s="7702"/>
      <c r="CZ1142" s="7702"/>
    </row>
    <row r="1143" spans="1:104" x14ac:dyDescent="0.2">
      <c r="A1143" s="7699"/>
      <c r="B1143" s="7699"/>
      <c r="C1143" s="7702"/>
      <c r="D1143" s="7702"/>
      <c r="E1143" s="7702"/>
      <c r="F1143" s="7702"/>
      <c r="G1143" s="7702"/>
      <c r="H1143" s="7702"/>
      <c r="I1143" s="7702"/>
      <c r="J1143" s="7702"/>
      <c r="K1143" s="7702"/>
      <c r="L1143" s="7702"/>
      <c r="M1143" s="7702"/>
      <c r="N1143" s="7702"/>
      <c r="O1143" s="7702"/>
      <c r="P1143" s="7702"/>
      <c r="Q1143" s="7702"/>
      <c r="R1143" s="7702"/>
      <c r="S1143" s="7702"/>
      <c r="T1143" s="7702"/>
      <c r="U1143" s="7702"/>
      <c r="V1143" s="7702"/>
      <c r="W1143" s="7702"/>
      <c r="X1143" s="7702"/>
      <c r="Y1143" s="7702"/>
      <c r="Z1143" s="7702"/>
      <c r="AA1143" s="7702"/>
      <c r="AB1143" s="7702"/>
      <c r="AC1143" s="7702"/>
      <c r="AD1143" s="7702"/>
      <c r="AE1143" s="7702"/>
      <c r="AF1143" s="7702"/>
      <c r="AG1143" s="7702"/>
      <c r="AH1143" s="7702"/>
      <c r="AI1143" s="7702"/>
      <c r="AJ1143" s="7702"/>
      <c r="AK1143" s="7702"/>
      <c r="AL1143" s="7702"/>
      <c r="AM1143" s="7702"/>
      <c r="AN1143" s="7702"/>
      <c r="AO1143" s="7702"/>
      <c r="AP1143" s="7702"/>
      <c r="AQ1143" s="7702"/>
      <c r="AR1143" s="7702"/>
      <c r="AS1143" s="7702"/>
      <c r="AT1143" s="7702"/>
      <c r="AU1143" s="7702"/>
      <c r="AV1143" s="7702"/>
      <c r="AW1143" s="7702"/>
      <c r="AX1143" s="7702"/>
      <c r="AY1143" s="7702"/>
      <c r="AZ1143" s="7702"/>
      <c r="BA1143" s="7702"/>
      <c r="BB1143" s="7702"/>
      <c r="BC1143" s="7702"/>
      <c r="BD1143" s="7702"/>
      <c r="BE1143" s="7702"/>
      <c r="BF1143" s="7702"/>
      <c r="BG1143" s="7702"/>
      <c r="BH1143" s="7702"/>
      <c r="BI1143" s="7702"/>
      <c r="BJ1143" s="7702"/>
      <c r="BK1143" s="7702"/>
      <c r="BL1143" s="7702"/>
      <c r="BM1143" s="7702"/>
      <c r="BN1143" s="7702"/>
      <c r="BO1143" s="7702"/>
      <c r="BP1143" s="7702"/>
      <c r="BQ1143" s="7702"/>
      <c r="BR1143" s="7702"/>
      <c r="BS1143" s="8293"/>
      <c r="BT1143" s="7705"/>
      <c r="BU1143" s="7684" t="inlineStr">
        <is>
          <t>Fast SAR 1g</t>
        </is>
      </c>
      <c r="BV1143" s="7693"/>
      <c r="BW1143" s="7713" t="e">
        <f>((BV1143-BV1139)*100)/BV1139</f>
        <v>#DIV/0!</v>
      </c>
      <c r="BX1143" s="7715" t="e">
        <f>IF(ABS(BW1143)&lt;3,"Válido","No Válido")</f>
        <v>#DIV/0!</v>
      </c>
      <c r="BY1143" s="7726"/>
      <c r="BZ1143" s="7726"/>
      <c r="CA1143" s="7726">
        <f>BU1131</f>
        <v>0</v>
      </c>
      <c r="CB1143" s="7726" t="str">
        <f>CB1128</f>
        <v>Head</v>
      </c>
      <c r="CC1143" s="7734" t="inlineStr">
        <is>
          <t>1 gr.</t>
        </is>
      </c>
      <c r="CD1143" s="7796"/>
      <c r="CE1143" s="7795"/>
      <c r="CF1143" s="7795"/>
      <c r="CG1143" s="7795"/>
      <c r="CH1143" s="7795"/>
      <c r="CI1143" s="7795"/>
      <c r="CJ1143" s="7795"/>
      <c r="CK1143" s="7795"/>
      <c r="CL1143" s="7786"/>
      <c r="CM1143" s="7786"/>
      <c r="CN1143" s="7786"/>
      <c r="CO1143" s="7786"/>
      <c r="CP1143" s="7786"/>
      <c r="CQ1143" s="7786"/>
      <c r="CR1143" s="7786"/>
      <c r="CS1143" s="7786"/>
      <c r="CT1143" s="7786"/>
      <c r="CU1143" s="7786"/>
      <c r="CV1143" s="7702"/>
      <c r="CW1143" s="7702"/>
      <c r="CX1143" s="7702"/>
      <c r="CY1143" s="7702"/>
      <c r="CZ1143" s="7702"/>
    </row>
    <row r="1144" spans="1:104" ht="13.5" thickBot="1" x14ac:dyDescent="0.25">
      <c r="A1144" s="7699"/>
      <c r="B1144" s="7699"/>
      <c r="C1144" s="7702"/>
      <c r="D1144" s="7702"/>
      <c r="E1144" s="7702"/>
      <c r="F1144" s="7702"/>
      <c r="G1144" s="7702"/>
      <c r="H1144" s="7702"/>
      <c r="I1144" s="7702"/>
      <c r="J1144" s="7702"/>
      <c r="K1144" s="7702"/>
      <c r="L1144" s="7702"/>
      <c r="M1144" s="7702"/>
      <c r="N1144" s="7702"/>
      <c r="O1144" s="7702"/>
      <c r="P1144" s="7702"/>
      <c r="Q1144" s="7702"/>
      <c r="R1144" s="7702"/>
      <c r="S1144" s="7702"/>
      <c r="T1144" s="7702"/>
      <c r="U1144" s="7702"/>
      <c r="V1144" s="7702"/>
      <c r="W1144" s="7702"/>
      <c r="X1144" s="7702"/>
      <c r="Y1144" s="7702"/>
      <c r="Z1144" s="7702"/>
      <c r="AA1144" s="7702"/>
      <c r="AB1144" s="7702"/>
      <c r="AC1144" s="7702"/>
      <c r="AD1144" s="7702"/>
      <c r="AE1144" s="7702"/>
      <c r="AF1144" s="7702"/>
      <c r="AG1144" s="7702"/>
      <c r="AH1144" s="7702"/>
      <c r="AI1144" s="7702"/>
      <c r="AJ1144" s="7702"/>
      <c r="AK1144" s="7702"/>
      <c r="AL1144" s="7702"/>
      <c r="AM1144" s="7702"/>
      <c r="AN1144" s="7702"/>
      <c r="AO1144" s="7702"/>
      <c r="AP1144" s="7702"/>
      <c r="AQ1144" s="7702"/>
      <c r="AR1144" s="7702"/>
      <c r="AS1144" s="7702"/>
      <c r="AT1144" s="7702"/>
      <c r="AU1144" s="7702"/>
      <c r="AV1144" s="7702"/>
      <c r="AW1144" s="7702"/>
      <c r="AX1144" s="7702"/>
      <c r="AY1144" s="7702"/>
      <c r="AZ1144" s="7702"/>
      <c r="BA1144" s="7702"/>
      <c r="BB1144" s="7702"/>
      <c r="BC1144" s="7702"/>
      <c r="BD1144" s="7702"/>
      <c r="BE1144" s="7702"/>
      <c r="BF1144" s="7702"/>
      <c r="BG1144" s="7702"/>
      <c r="BH1144" s="7702"/>
      <c r="BI1144" s="7702"/>
      <c r="BJ1144" s="7702"/>
      <c r="BK1144" s="7702"/>
      <c r="BL1144" s="7702"/>
      <c r="BM1144" s="7702"/>
      <c r="BN1144" s="7702"/>
      <c r="BO1144" s="7702"/>
      <c r="BP1144" s="7702"/>
      <c r="BQ1144" s="7702"/>
      <c r="BR1144" s="7702"/>
      <c r="BS1144" s="8293"/>
      <c r="BT1144" s="7705"/>
      <c r="BU1144" s="7718" t="inlineStr">
        <is>
          <t>Fast SAR 10g</t>
        </is>
      </c>
      <c r="BV1144" s="7694"/>
      <c r="BW1144" s="7714" t="e">
        <f>((BV1144-BV1140)*100)/BV1140</f>
        <v>#DIV/0!</v>
      </c>
      <c r="BX1144" s="7716" t="e">
        <f>IF(ABS(BW1144)&lt;7,"Válido","No Válido")</f>
        <v>#DIV/0!</v>
      </c>
      <c r="BY1144" s="7727"/>
      <c r="BZ1144" s="7726"/>
      <c r="CA1144" s="7732">
        <f>BU1131</f>
        <v>0</v>
      </c>
      <c r="CB1144" s="7730" t="str">
        <f>CB1128</f>
        <v>Head</v>
      </c>
      <c r="CC1144" s="7734" t="inlineStr">
        <is>
          <t>10 gr.</t>
        </is>
      </c>
      <c r="CD1144" s="7796"/>
      <c r="CE1144" s="7795"/>
      <c r="CF1144" s="7795"/>
      <c r="CG1144" s="7795"/>
      <c r="CH1144" s="7795"/>
      <c r="CI1144" s="7795"/>
      <c r="CJ1144" s="7795"/>
      <c r="CK1144" s="7795"/>
      <c r="CL1144" s="7786"/>
      <c r="CM1144" s="7786"/>
      <c r="CN1144" s="7786"/>
      <c r="CO1144" s="7786"/>
      <c r="CP1144" s="7786"/>
      <c r="CQ1144" s="7786"/>
      <c r="CR1144" s="7786"/>
      <c r="CS1144" s="7786"/>
      <c r="CT1144" s="7786"/>
      <c r="CU1144" s="7786"/>
      <c r="CV1144" s="7702"/>
      <c r="CW1144" s="7702"/>
      <c r="CX1144" s="7702"/>
      <c r="CY1144" s="7702"/>
      <c r="CZ1144" s="7702"/>
    </row>
    <row r="1145" spans="1:104" x14ac:dyDescent="0.2">
      <c r="A1145" s="7699"/>
      <c r="B1145" s="7699"/>
      <c r="C1145" s="7702"/>
      <c r="D1145" s="7702"/>
      <c r="E1145" s="7702"/>
      <c r="F1145" s="7702"/>
      <c r="G1145" s="7702"/>
      <c r="H1145" s="7702"/>
      <c r="I1145" s="7702"/>
      <c r="J1145" s="7702"/>
      <c r="K1145" s="7702"/>
      <c r="L1145" s="7702"/>
      <c r="M1145" s="7702"/>
      <c r="N1145" s="7702"/>
      <c r="O1145" s="7702"/>
      <c r="P1145" s="7702"/>
      <c r="Q1145" s="7702"/>
      <c r="R1145" s="7702"/>
      <c r="S1145" s="7702"/>
      <c r="T1145" s="7702"/>
      <c r="U1145" s="7702"/>
      <c r="V1145" s="7702"/>
      <c r="W1145" s="7702"/>
      <c r="X1145" s="7702"/>
      <c r="Y1145" s="7702"/>
      <c r="Z1145" s="7702"/>
      <c r="AA1145" s="7702"/>
      <c r="AB1145" s="7702"/>
      <c r="AC1145" s="7702"/>
      <c r="AD1145" s="7702"/>
      <c r="AE1145" s="7702"/>
      <c r="AF1145" s="7702"/>
      <c r="AG1145" s="7702"/>
      <c r="AH1145" s="7702"/>
      <c r="AI1145" s="7702"/>
      <c r="AJ1145" s="7702"/>
      <c r="AK1145" s="7702"/>
      <c r="AL1145" s="7702"/>
      <c r="AM1145" s="7702"/>
      <c r="AN1145" s="7702"/>
      <c r="AO1145" s="7702"/>
      <c r="AP1145" s="7702"/>
      <c r="AQ1145" s="7702"/>
      <c r="AR1145" s="7702"/>
      <c r="AS1145" s="7702"/>
      <c r="AT1145" s="7702"/>
      <c r="AU1145" s="7702"/>
      <c r="AV1145" s="7702"/>
      <c r="AW1145" s="7702"/>
      <c r="AX1145" s="7702"/>
      <c r="AY1145" s="7702"/>
      <c r="AZ1145" s="7702"/>
      <c r="BA1145" s="7702"/>
      <c r="BB1145" s="7702"/>
      <c r="BC1145" s="7702"/>
      <c r="BD1145" s="7702"/>
      <c r="BE1145" s="7702"/>
      <c r="BF1145" s="7702"/>
      <c r="BG1145" s="7702"/>
      <c r="BH1145" s="7702"/>
      <c r="BI1145" s="7702"/>
      <c r="BJ1145" s="7702"/>
      <c r="BK1145" s="7702"/>
      <c r="BL1145" s="7702"/>
      <c r="BM1145" s="7702"/>
      <c r="BN1145" s="7702"/>
      <c r="BO1145" s="7702"/>
      <c r="BP1145" s="7702"/>
      <c r="BQ1145" s="7702"/>
      <c r="BR1145" s="7702"/>
      <c r="BS1145" s="8293"/>
      <c r="BT1145" s="7735"/>
      <c r="BU1145" s="7784"/>
      <c r="BV1145" s="7784"/>
      <c r="BW1145" s="7702"/>
      <c r="BX1145" s="7702"/>
      <c r="BY1145" s="7785"/>
      <c r="BZ1145" s="7702"/>
      <c r="CA1145" s="7998"/>
      <c r="CB1145" s="7702"/>
      <c r="CC1145" s="7708"/>
      <c r="CD1145" s="7796"/>
      <c r="CE1145" s="7795"/>
      <c r="CF1145" s="7795"/>
      <c r="CG1145" s="7795"/>
      <c r="CH1145" s="7795"/>
      <c r="CI1145" s="7795"/>
      <c r="CJ1145" s="7795"/>
      <c r="CK1145" s="7795"/>
      <c r="CL1145" s="7786"/>
      <c r="CM1145" s="7786"/>
      <c r="CN1145" s="7786"/>
      <c r="CO1145" s="7786"/>
      <c r="CP1145" s="7786"/>
      <c r="CQ1145" s="7786"/>
      <c r="CR1145" s="7786"/>
      <c r="CS1145" s="7786"/>
      <c r="CT1145" s="7786"/>
      <c r="CU1145" s="7786"/>
      <c r="CV1145" s="7702"/>
      <c r="CW1145" s="7702"/>
      <c r="CX1145" s="7702"/>
      <c r="CY1145" s="7702"/>
      <c r="CZ1145" s="7702"/>
    </row>
    <row r="1146" spans="1:104" x14ac:dyDescent="0.2">
      <c r="A1146" s="7699"/>
      <c r="B1146" s="7699"/>
      <c r="C1146" s="7702"/>
      <c r="D1146" s="7702"/>
      <c r="E1146" s="7702"/>
      <c r="F1146" s="7702"/>
      <c r="G1146" s="7702"/>
      <c r="H1146" s="7702"/>
      <c r="I1146" s="7702"/>
      <c r="J1146" s="7702"/>
      <c r="K1146" s="7702"/>
      <c r="L1146" s="7702"/>
      <c r="M1146" s="7702"/>
      <c r="N1146" s="7702"/>
      <c r="O1146" s="7702"/>
      <c r="P1146" s="7702"/>
      <c r="Q1146" s="7702"/>
      <c r="R1146" s="7702"/>
      <c r="S1146" s="7702"/>
      <c r="T1146" s="7702"/>
      <c r="U1146" s="7702"/>
      <c r="V1146" s="7702"/>
      <c r="W1146" s="7702"/>
      <c r="X1146" s="7702"/>
      <c r="Y1146" s="7702"/>
      <c r="Z1146" s="7702"/>
      <c r="AA1146" s="7702"/>
      <c r="AB1146" s="7702"/>
      <c r="AC1146" s="7702"/>
      <c r="AD1146" s="7702"/>
      <c r="AE1146" s="7702"/>
      <c r="AF1146" s="7702"/>
      <c r="AG1146" s="7702"/>
      <c r="AH1146" s="7702"/>
      <c r="AI1146" s="7702"/>
      <c r="AJ1146" s="7702"/>
      <c r="AK1146" s="7702"/>
      <c r="AL1146" s="7702"/>
      <c r="AM1146" s="7702"/>
      <c r="AN1146" s="7702"/>
      <c r="AO1146" s="7702"/>
      <c r="AP1146" s="7702"/>
      <c r="AQ1146" s="7702"/>
      <c r="AR1146" s="7702"/>
      <c r="AS1146" s="7702"/>
      <c r="AT1146" s="7702"/>
      <c r="AU1146" s="7702"/>
      <c r="AV1146" s="7702"/>
      <c r="AW1146" s="7702"/>
      <c r="AX1146" s="7702"/>
      <c r="AY1146" s="7702"/>
      <c r="AZ1146" s="7702"/>
      <c r="BA1146" s="7702"/>
      <c r="BB1146" s="7702"/>
      <c r="BC1146" s="7702"/>
      <c r="BD1146" s="7702"/>
      <c r="BE1146" s="7702"/>
      <c r="BF1146" s="7702"/>
      <c r="BG1146" s="7702"/>
      <c r="BH1146" s="7702"/>
      <c r="BI1146" s="7702"/>
      <c r="BJ1146" s="7702"/>
      <c r="BK1146" s="7702"/>
      <c r="BL1146" s="7702"/>
      <c r="BM1146" s="7702"/>
      <c r="BN1146" s="7702"/>
      <c r="BO1146" s="7702"/>
      <c r="BP1146" s="7702"/>
      <c r="BQ1146" s="7702"/>
      <c r="BR1146" s="7702"/>
      <c r="BS1146" s="8293"/>
      <c r="BT1146" s="7726"/>
      <c r="BU1146" s="7727" t="inlineStr">
        <is>
          <t>Date</t>
        </is>
      </c>
      <c r="BV1146" s="7727" t="inlineStr">
        <is>
          <t>Frequency
(MHz)</t>
        </is>
      </c>
      <c r="BW1146" s="7726" t="str">
        <f>CA1128</f>
        <v>Head/Body:</v>
      </c>
      <c r="BX1146" s="7726" t="inlineStr">
        <is>
          <t>SAR over</t>
        </is>
      </c>
      <c r="BY1146" s="7726" t="inlineStr">
        <is>
          <t>Fast SAR
(W/kg)</t>
        </is>
      </c>
      <c r="BZ1146" s="7726" t="inlineStr">
        <is>
          <t>SAR
(W/kg)</t>
        </is>
      </c>
      <c r="CA1146" s="7726" t="inlineStr">
        <is>
          <t>1 W Target
SAR (W/kg)</t>
        </is>
      </c>
      <c r="CB1146" s="7726" t="inlineStr">
        <is>
          <t>1 W Norm.
SAR (W/kg)</t>
        </is>
      </c>
      <c r="CC1146" s="7734" t="inlineStr">
        <is>
          <t>Drift (%)</t>
        </is>
      </c>
      <c r="CD1146" s="7796"/>
      <c r="CE1146" s="7795"/>
      <c r="CF1146" s="7795"/>
      <c r="CG1146" s="7795"/>
      <c r="CH1146" s="7795"/>
      <c r="CI1146" s="7795"/>
      <c r="CJ1146" s="7795"/>
      <c r="CK1146" s="7795"/>
      <c r="CL1146" s="7786"/>
      <c r="CM1146" s="7786"/>
      <c r="CN1146" s="7786"/>
      <c r="CO1146" s="7786"/>
      <c r="CP1146" s="7786"/>
      <c r="CQ1146" s="7786"/>
      <c r="CR1146" s="7786"/>
      <c r="CS1146" s="7786"/>
      <c r="CT1146" s="7786"/>
      <c r="CU1146" s="7786"/>
      <c r="CV1146" s="7702"/>
      <c r="CW1146" s="7702"/>
      <c r="CX1146" s="7702"/>
      <c r="CY1146" s="7702"/>
      <c r="CZ1146" s="7702"/>
    </row>
    <row r="1147" spans="1:104" x14ac:dyDescent="0.2">
      <c r="A1147" s="7699"/>
      <c r="B1147" s="7699"/>
      <c r="C1147" s="7702"/>
      <c r="D1147" s="7702"/>
      <c r="E1147" s="7702"/>
      <c r="F1147" s="7702"/>
      <c r="G1147" s="7702"/>
      <c r="H1147" s="7702"/>
      <c r="I1147" s="7702"/>
      <c r="J1147" s="7702"/>
      <c r="K1147" s="7702"/>
      <c r="L1147" s="7702"/>
      <c r="M1147" s="7702"/>
      <c r="N1147" s="7702"/>
      <c r="O1147" s="7702"/>
      <c r="P1147" s="7702"/>
      <c r="Q1147" s="7702"/>
      <c r="R1147" s="7702"/>
      <c r="S1147" s="7702"/>
      <c r="T1147" s="7702"/>
      <c r="U1147" s="7702"/>
      <c r="V1147" s="7702"/>
      <c r="W1147" s="7702"/>
      <c r="X1147" s="7702"/>
      <c r="Y1147" s="7702"/>
      <c r="Z1147" s="7702"/>
      <c r="AA1147" s="7702"/>
      <c r="AB1147" s="7702"/>
      <c r="AC1147" s="7702"/>
      <c r="AD1147" s="7702"/>
      <c r="AE1147" s="7702"/>
      <c r="AF1147" s="7702"/>
      <c r="AG1147" s="7702"/>
      <c r="AH1147" s="7702"/>
      <c r="AI1147" s="7702"/>
      <c r="AJ1147" s="7702"/>
      <c r="AK1147" s="7702"/>
      <c r="AL1147" s="7702"/>
      <c r="AM1147" s="7702"/>
      <c r="AN1147" s="7702"/>
      <c r="AO1147" s="7702"/>
      <c r="AP1147" s="7702"/>
      <c r="AQ1147" s="7702"/>
      <c r="AR1147" s="7702"/>
      <c r="AS1147" s="7702"/>
      <c r="AT1147" s="7702"/>
      <c r="AU1147" s="7702"/>
      <c r="AV1147" s="7702"/>
      <c r="AW1147" s="7702"/>
      <c r="AX1147" s="7702"/>
      <c r="AY1147" s="7702"/>
      <c r="AZ1147" s="7702"/>
      <c r="BA1147" s="7702"/>
      <c r="BB1147" s="7702"/>
      <c r="BC1147" s="7702"/>
      <c r="BD1147" s="7702"/>
      <c r="BE1147" s="7702"/>
      <c r="BF1147" s="7702"/>
      <c r="BG1147" s="7702"/>
      <c r="BH1147" s="7702"/>
      <c r="BI1147" s="7702"/>
      <c r="BJ1147" s="7702"/>
      <c r="BK1147" s="7702"/>
      <c r="BL1147" s="7702"/>
      <c r="BM1147" s="7702"/>
      <c r="BN1147" s="7702"/>
      <c r="BO1147" s="7702"/>
      <c r="BP1147" s="7702"/>
      <c r="BQ1147" s="7702"/>
      <c r="BR1147" s="7702"/>
      <c r="BS1147" s="8293"/>
      <c r="BT1147" s="7735"/>
      <c r="BU1147" s="7757">
        <f>CB1122</f>
        <v>0</v>
      </c>
      <c r="BV1147" s="7732">
        <f>BU1131</f>
        <v>0</v>
      </c>
      <c r="BW1147" s="7732" t="str">
        <f>CB1128</f>
        <v>Head</v>
      </c>
      <c r="BX1147" s="7732" t="inlineStr">
        <is>
          <t>1 gr.</t>
        </is>
      </c>
      <c r="BY1147" s="7732">
        <f>BV1143</f>
        <v>0</v>
      </c>
      <c r="BZ1147" s="7728">
        <f>BV1139</f>
        <v>0</v>
      </c>
      <c r="CA1147" s="7732">
        <f t="shared" ref="CA1147:CA1148" si="135">BX1139</f>
        <v>10.9</v>
      </c>
      <c r="CB1147" s="7730">
        <f t="shared" ref="CB1147:CB1148" si="136">BY1139</f>
        <v>0</v>
      </c>
      <c r="CC1147" s="7734">
        <f t="shared" ref="CC1147:CC1148" si="137">BZ1139</f>
        <v>-100</v>
      </c>
      <c r="CD1147" s="7796"/>
      <c r="CE1147" s="7795"/>
      <c r="CF1147" s="7795"/>
      <c r="CG1147" s="7795"/>
      <c r="CH1147" s="7795"/>
      <c r="CI1147" s="7795"/>
      <c r="CJ1147" s="7795"/>
      <c r="CK1147" s="7795"/>
      <c r="CL1147" s="7786"/>
      <c r="CM1147" s="7786"/>
      <c r="CN1147" s="7786"/>
      <c r="CO1147" s="7786"/>
      <c r="CP1147" s="7786"/>
      <c r="CQ1147" s="7786"/>
      <c r="CR1147" s="7786"/>
      <c r="CS1147" s="7786"/>
      <c r="CT1147" s="7786"/>
      <c r="CU1147" s="7786"/>
      <c r="CV1147" s="7702"/>
      <c r="CW1147" s="7702"/>
      <c r="CX1147" s="7702"/>
      <c r="CY1147" s="7702"/>
      <c r="CZ1147" s="7702"/>
    </row>
    <row r="1148" spans="1:104" x14ac:dyDescent="0.2">
      <c r="A1148" s="7699"/>
      <c r="B1148" s="7699"/>
      <c r="C1148" s="7702"/>
      <c r="D1148" s="7702"/>
      <c r="E1148" s="7702"/>
      <c r="F1148" s="7702"/>
      <c r="G1148" s="7702"/>
      <c r="H1148" s="7702"/>
      <c r="I1148" s="7702"/>
      <c r="J1148" s="7702"/>
      <c r="K1148" s="7702"/>
      <c r="L1148" s="7702"/>
      <c r="M1148" s="7702"/>
      <c r="N1148" s="7702"/>
      <c r="O1148" s="7702"/>
      <c r="P1148" s="7702"/>
      <c r="Q1148" s="7702"/>
      <c r="R1148" s="7702"/>
      <c r="S1148" s="7702"/>
      <c r="T1148" s="7702"/>
      <c r="U1148" s="7702"/>
      <c r="V1148" s="7702"/>
      <c r="W1148" s="7702"/>
      <c r="X1148" s="7702"/>
      <c r="Y1148" s="7702"/>
      <c r="Z1148" s="7702"/>
      <c r="AA1148" s="7702"/>
      <c r="AB1148" s="7702"/>
      <c r="AC1148" s="7702"/>
      <c r="AD1148" s="7702"/>
      <c r="AE1148" s="7702"/>
      <c r="AF1148" s="7702"/>
      <c r="AG1148" s="7702"/>
      <c r="AH1148" s="7702"/>
      <c r="AI1148" s="7702"/>
      <c r="AJ1148" s="7702"/>
      <c r="AK1148" s="7702"/>
      <c r="AL1148" s="7702"/>
      <c r="AM1148" s="7702"/>
      <c r="AN1148" s="7702"/>
      <c r="AO1148" s="7702"/>
      <c r="AP1148" s="7702"/>
      <c r="AQ1148" s="7702"/>
      <c r="AR1148" s="7702"/>
      <c r="AS1148" s="7702"/>
      <c r="AT1148" s="7702"/>
      <c r="AU1148" s="7702"/>
      <c r="AV1148" s="7702"/>
      <c r="AW1148" s="7702"/>
      <c r="AX1148" s="7702"/>
      <c r="AY1148" s="7702"/>
      <c r="AZ1148" s="7702"/>
      <c r="BA1148" s="7702"/>
      <c r="BB1148" s="7702"/>
      <c r="BC1148" s="7702"/>
      <c r="BD1148" s="7702"/>
      <c r="BE1148" s="7702"/>
      <c r="BF1148" s="7702"/>
      <c r="BG1148" s="7702"/>
      <c r="BH1148" s="7702"/>
      <c r="BI1148" s="7702"/>
      <c r="BJ1148" s="7702"/>
      <c r="BK1148" s="7702"/>
      <c r="BL1148" s="7702"/>
      <c r="BM1148" s="7702"/>
      <c r="BN1148" s="7702"/>
      <c r="BO1148" s="7702"/>
      <c r="BP1148" s="7702"/>
      <c r="BQ1148" s="7702"/>
      <c r="BR1148" s="7702"/>
      <c r="BS1148" s="8293"/>
      <c r="BT1148" s="7736"/>
      <c r="BU1148" s="7757">
        <f>CB1122</f>
        <v>0</v>
      </c>
      <c r="BV1148" s="7730">
        <f>BU1131</f>
        <v>0</v>
      </c>
      <c r="BW1148" s="7731" t="str">
        <f>CB1128</f>
        <v>Head</v>
      </c>
      <c r="BX1148" s="7731" t="inlineStr">
        <is>
          <t>10 gr.</t>
        </is>
      </c>
      <c r="BY1148" s="7730">
        <f>BV1144</f>
        <v>0</v>
      </c>
      <c r="BZ1148" s="7728">
        <f>BV1140</f>
        <v>0</v>
      </c>
      <c r="CA1148" s="7728">
        <f t="shared" si="135"/>
        <v>7.01</v>
      </c>
      <c r="CB1148" s="7728">
        <f t="shared" si="136"/>
        <v>0</v>
      </c>
      <c r="CC1148" s="7734">
        <f t="shared" si="137"/>
        <v>-100</v>
      </c>
      <c r="CD1148" s="7796"/>
      <c r="CE1148" s="7795"/>
      <c r="CF1148" s="7795"/>
      <c r="CG1148" s="7795"/>
      <c r="CH1148" s="7795"/>
      <c r="CI1148" s="7795"/>
      <c r="CJ1148" s="7795"/>
      <c r="CK1148" s="7795"/>
      <c r="CL1148" s="7786"/>
      <c r="CM1148" s="7786"/>
      <c r="CN1148" s="7786"/>
      <c r="CO1148" s="7786"/>
      <c r="CP1148" s="7786"/>
      <c r="CQ1148" s="7786"/>
      <c r="CR1148" s="7786"/>
      <c r="CS1148" s="7786"/>
      <c r="CT1148" s="7786"/>
      <c r="CU1148" s="7786"/>
      <c r="CV1148" s="7702"/>
      <c r="CW1148" s="7702"/>
      <c r="CX1148" s="7702"/>
      <c r="CY1148" s="7702"/>
      <c r="CZ1148" s="7702"/>
    </row>
    <row r="1149" spans="1:104" ht="13.5" thickBot="1" x14ac:dyDescent="0.25">
      <c r="A1149" s="7699"/>
      <c r="B1149" s="7699"/>
      <c r="C1149" s="7702"/>
      <c r="D1149" s="7702"/>
      <c r="E1149" s="7702"/>
      <c r="F1149" s="7702"/>
      <c r="G1149" s="7702"/>
      <c r="H1149" s="7702"/>
      <c r="I1149" s="7702"/>
      <c r="J1149" s="7702"/>
      <c r="K1149" s="7702"/>
      <c r="L1149" s="7702"/>
      <c r="M1149" s="7702"/>
      <c r="N1149" s="7702"/>
      <c r="O1149" s="7702"/>
      <c r="P1149" s="7702"/>
      <c r="Q1149" s="7702"/>
      <c r="R1149" s="7702"/>
      <c r="S1149" s="7702"/>
      <c r="T1149" s="7702"/>
      <c r="U1149" s="7702"/>
      <c r="V1149" s="7702"/>
      <c r="W1149" s="7702"/>
      <c r="X1149" s="7702"/>
      <c r="Y1149" s="7702"/>
      <c r="Z1149" s="7702"/>
      <c r="AA1149" s="7702"/>
      <c r="AB1149" s="7702"/>
      <c r="AC1149" s="7702"/>
      <c r="AD1149" s="7702"/>
      <c r="AE1149" s="7702"/>
      <c r="AF1149" s="7702"/>
      <c r="AG1149" s="7702"/>
      <c r="AH1149" s="7702"/>
      <c r="AI1149" s="7702"/>
      <c r="AJ1149" s="7702"/>
      <c r="AK1149" s="7702"/>
      <c r="AL1149" s="7702"/>
      <c r="AM1149" s="7702"/>
      <c r="AN1149" s="7702"/>
      <c r="AO1149" s="7702"/>
      <c r="AP1149" s="7702"/>
      <c r="AQ1149" s="7702"/>
      <c r="AR1149" s="7702"/>
      <c r="AS1149" s="7702"/>
      <c r="AT1149" s="7702"/>
      <c r="AU1149" s="7702"/>
      <c r="AV1149" s="7702"/>
      <c r="AW1149" s="7702"/>
      <c r="AX1149" s="7702"/>
      <c r="AY1149" s="7702"/>
      <c r="AZ1149" s="7702"/>
      <c r="BA1149" s="7702"/>
      <c r="BB1149" s="7702"/>
      <c r="BC1149" s="7702"/>
      <c r="BD1149" s="7702"/>
      <c r="BE1149" s="7702"/>
      <c r="BF1149" s="7702"/>
      <c r="BG1149" s="7702"/>
      <c r="BH1149" s="7702"/>
      <c r="BI1149" s="7702"/>
      <c r="BJ1149" s="7702"/>
      <c r="BK1149" s="7702"/>
      <c r="BL1149" s="7702"/>
      <c r="BM1149" s="7702"/>
      <c r="BN1149" s="7702"/>
      <c r="BO1149" s="7702"/>
      <c r="BP1149" s="7702"/>
      <c r="BQ1149" s="7702"/>
      <c r="BR1149" s="7702"/>
      <c r="BS1149" s="8294"/>
      <c r="BT1149" s="7737"/>
      <c r="BU1149" s="7787"/>
      <c r="BV1149" s="7788"/>
      <c r="BW1149" s="7789"/>
      <c r="BX1149" s="7790"/>
      <c r="BY1149" s="7791"/>
      <c r="BZ1149" s="7789"/>
      <c r="CA1149" s="7790"/>
      <c r="CB1149" s="7792"/>
      <c r="CC1149" s="7793"/>
      <c r="CD1149" s="7796"/>
      <c r="CE1149" s="7795"/>
      <c r="CF1149" s="7795"/>
      <c r="CG1149" s="7795"/>
      <c r="CH1149" s="7795"/>
      <c r="CI1149" s="7795"/>
      <c r="CJ1149" s="7795"/>
      <c r="CK1149" s="7795"/>
      <c r="CL1149" s="7786"/>
      <c r="CM1149" s="7786"/>
      <c r="CN1149" s="7786"/>
      <c r="CO1149" s="7786"/>
      <c r="CP1149" s="7786"/>
      <c r="CQ1149" s="7786"/>
      <c r="CR1149" s="7786"/>
      <c r="CS1149" s="7786"/>
      <c r="CT1149" s="7786"/>
      <c r="CU1149" s="7786"/>
      <c r="CV1149" s="7702"/>
      <c r="CW1149" s="7702"/>
      <c r="CX1149" s="7702"/>
      <c r="CY1149" s="7702"/>
      <c r="CZ1149" s="7702"/>
    </row>
    <row r="1150" spans="1:104" x14ac:dyDescent="0.2">
      <c r="A1150" s="7699"/>
      <c r="B1150" s="7699"/>
      <c r="C1150" s="7702"/>
      <c r="D1150" s="7702"/>
      <c r="E1150" s="7702"/>
      <c r="F1150" s="7702"/>
      <c r="G1150" s="7702"/>
      <c r="H1150" s="7702"/>
      <c r="I1150" s="7702"/>
      <c r="J1150" s="7702"/>
      <c r="K1150" s="7702"/>
      <c r="L1150" s="7702"/>
      <c r="M1150" s="7702"/>
      <c r="N1150" s="7702"/>
      <c r="O1150" s="7702"/>
      <c r="P1150" s="7702"/>
      <c r="Q1150" s="7702"/>
      <c r="R1150" s="7702"/>
      <c r="S1150" s="7702"/>
      <c r="T1150" s="7702"/>
      <c r="U1150" s="7702"/>
      <c r="V1150" s="7702"/>
      <c r="W1150" s="7702"/>
      <c r="X1150" s="7702"/>
      <c r="Y1150" s="7702"/>
      <c r="Z1150" s="7702"/>
      <c r="AA1150" s="7702"/>
      <c r="AB1150" s="7702"/>
      <c r="AC1150" s="7702"/>
      <c r="AD1150" s="7702"/>
      <c r="AE1150" s="7702"/>
      <c r="AF1150" s="7702"/>
      <c r="AG1150" s="7702"/>
      <c r="AH1150" s="7702"/>
      <c r="AI1150" s="7702"/>
      <c r="AJ1150" s="7702"/>
      <c r="AK1150" s="7702"/>
      <c r="AL1150" s="7702"/>
      <c r="AM1150" s="7702"/>
      <c r="AN1150" s="7702"/>
      <c r="AO1150" s="7702"/>
      <c r="AP1150" s="7702"/>
      <c r="AQ1150" s="7702"/>
      <c r="AR1150" s="7702"/>
      <c r="AS1150" s="7702"/>
      <c r="AT1150" s="7702"/>
      <c r="AU1150" s="7702"/>
      <c r="AV1150" s="7702"/>
      <c r="AW1150" s="7702"/>
      <c r="AX1150" s="7702"/>
      <c r="AY1150" s="7702"/>
      <c r="AZ1150" s="7702"/>
      <c r="BA1150" s="7702"/>
      <c r="BB1150" s="7702"/>
      <c r="BC1150" s="7702"/>
      <c r="BD1150" s="7702"/>
      <c r="BE1150" s="7702"/>
      <c r="BF1150" s="7702"/>
      <c r="BG1150" s="7702"/>
      <c r="BH1150" s="7702"/>
      <c r="BI1150" s="7702"/>
      <c r="BJ1150" s="7702"/>
      <c r="BK1150" s="7702"/>
      <c r="BL1150" s="7702"/>
      <c r="BM1150" s="7702"/>
      <c r="BN1150" s="7702"/>
      <c r="BO1150" s="7702"/>
      <c r="BP1150" s="7702"/>
      <c r="BQ1150" s="7702"/>
      <c r="BR1150" s="7702"/>
      <c r="BS1150" s="7702"/>
      <c r="BT1150" s="7702"/>
      <c r="BU1150" s="7702"/>
      <c r="BV1150" s="7702"/>
      <c r="BW1150" s="7702"/>
      <c r="BX1150" s="7702"/>
      <c r="BY1150" s="7702"/>
      <c r="BZ1150" s="7702"/>
      <c r="CA1150" s="7702"/>
      <c r="CB1150" s="7702"/>
      <c r="CC1150" s="7702"/>
      <c r="CD1150" s="7795"/>
      <c r="CE1150" s="7795"/>
      <c r="CF1150" s="7795"/>
      <c r="CG1150" s="7795"/>
      <c r="CH1150" s="7795"/>
      <c r="CI1150" s="7795"/>
      <c r="CJ1150" s="7795"/>
      <c r="CK1150" s="7795"/>
      <c r="CL1150" s="7786"/>
      <c r="CM1150" s="7786"/>
      <c r="CN1150" s="7786"/>
      <c r="CO1150" s="7786"/>
      <c r="CP1150" s="7786"/>
      <c r="CQ1150" s="7786"/>
      <c r="CR1150" s="7786"/>
      <c r="CS1150" s="7786"/>
      <c r="CT1150" s="7786"/>
      <c r="CU1150" s="7786"/>
      <c r="CV1150" s="7702"/>
      <c r="CW1150" s="7702"/>
      <c r="CX1150" s="7702"/>
      <c r="CY1150" s="7702"/>
      <c r="CZ1150" s="7702"/>
    </row>
    <row r="1151" spans="1:104" x14ac:dyDescent="0.2">
      <c r="A1151" s="7699"/>
      <c r="B1151" s="7699"/>
      <c r="C1151" s="7702"/>
      <c r="D1151" s="7702"/>
      <c r="E1151" s="7702"/>
      <c r="F1151" s="7702"/>
      <c r="G1151" s="7702"/>
      <c r="H1151" s="7702"/>
      <c r="I1151" s="7702"/>
      <c r="J1151" s="7702"/>
      <c r="K1151" s="7702"/>
      <c r="L1151" s="7702"/>
      <c r="M1151" s="7702"/>
      <c r="N1151" s="7702"/>
      <c r="O1151" s="7702"/>
      <c r="P1151" s="7702"/>
      <c r="Q1151" s="7702"/>
      <c r="R1151" s="7702"/>
      <c r="S1151" s="7702"/>
      <c r="T1151" s="7702"/>
      <c r="U1151" s="7702"/>
      <c r="V1151" s="7702"/>
      <c r="W1151" s="7702"/>
      <c r="X1151" s="7702"/>
      <c r="Y1151" s="7702"/>
      <c r="Z1151" s="7702"/>
      <c r="AA1151" s="7702"/>
      <c r="AB1151" s="7702"/>
      <c r="AC1151" s="7702"/>
      <c r="AD1151" s="7702"/>
      <c r="AE1151" s="7702"/>
      <c r="AF1151" s="7702"/>
      <c r="AG1151" s="7702"/>
      <c r="AH1151" s="7702"/>
      <c r="AI1151" s="7702"/>
      <c r="AJ1151" s="7702"/>
      <c r="AK1151" s="7702"/>
      <c r="AL1151" s="7702"/>
      <c r="AM1151" s="7702"/>
      <c r="AN1151" s="7702"/>
      <c r="AO1151" s="7702"/>
      <c r="AP1151" s="7702"/>
      <c r="AQ1151" s="7702"/>
      <c r="AR1151" s="7702"/>
      <c r="AS1151" s="7702"/>
      <c r="AT1151" s="7702"/>
      <c r="AU1151" s="7702"/>
      <c r="AV1151" s="7702"/>
      <c r="AW1151" s="7702"/>
      <c r="AX1151" s="7702"/>
      <c r="AY1151" s="7702"/>
      <c r="AZ1151" s="7702"/>
      <c r="BA1151" s="7702"/>
      <c r="BB1151" s="7702"/>
      <c r="BC1151" s="7702"/>
      <c r="BD1151" s="7702"/>
      <c r="BE1151" s="7702"/>
      <c r="BF1151" s="7702"/>
      <c r="BG1151" s="7702"/>
      <c r="BH1151" s="7702"/>
      <c r="BI1151" s="7702"/>
      <c r="BJ1151" s="7702"/>
      <c r="BK1151" s="7702"/>
      <c r="BL1151" s="7702"/>
      <c r="BM1151" s="7702"/>
      <c r="BN1151" s="7702"/>
      <c r="BO1151" s="7702"/>
      <c r="BP1151" s="7702"/>
      <c r="BQ1151" s="7702"/>
      <c r="BR1151" s="7702"/>
      <c r="BS1151" s="7702"/>
      <c r="BT1151" s="7702"/>
      <c r="BU1151" s="7702"/>
      <c r="BV1151" s="7702"/>
      <c r="BW1151" s="7702"/>
      <c r="BX1151" s="7702"/>
      <c r="BY1151" s="7702"/>
      <c r="BZ1151" s="7702"/>
      <c r="CA1151" s="7702"/>
      <c r="CB1151" s="7702"/>
      <c r="CC1151" s="7702"/>
      <c r="CD1151" s="7795"/>
      <c r="CE1151" s="7795"/>
      <c r="CF1151" s="7795"/>
      <c r="CG1151" s="7795"/>
      <c r="CH1151" s="7795"/>
      <c r="CI1151" s="7795"/>
      <c r="CJ1151" s="7795"/>
      <c r="CK1151" s="7795"/>
      <c r="CL1151" s="7786"/>
      <c r="CM1151" s="7786"/>
      <c r="CN1151" s="7786"/>
      <c r="CO1151" s="7786"/>
      <c r="CP1151" s="7786"/>
      <c r="CQ1151" s="7786"/>
      <c r="CR1151" s="7786"/>
      <c r="CS1151" s="7786"/>
      <c r="CT1151" s="7786"/>
      <c r="CU1151" s="7786"/>
      <c r="CV1151" s="7702"/>
      <c r="CW1151" s="7702"/>
      <c r="CX1151" s="7702"/>
      <c r="CY1151" s="7702"/>
      <c r="CZ1151" s="7702"/>
    </row>
    <row r="1152" spans="1:104" x14ac:dyDescent="0.2">
      <c r="A1152" s="7699"/>
      <c r="B1152" s="7699"/>
      <c r="C1152" s="7702"/>
      <c r="D1152" s="7702"/>
      <c r="E1152" s="7702"/>
      <c r="F1152" s="7702"/>
      <c r="G1152" s="7702"/>
      <c r="H1152" s="7702"/>
      <c r="I1152" s="7702"/>
      <c r="J1152" s="7702"/>
      <c r="K1152" s="7702"/>
      <c r="L1152" s="7702"/>
      <c r="M1152" s="7702"/>
      <c r="N1152" s="7702"/>
      <c r="O1152" s="7702"/>
      <c r="P1152" s="7702"/>
      <c r="Q1152" s="7702"/>
      <c r="R1152" s="7702"/>
      <c r="S1152" s="7702"/>
      <c r="T1152" s="7702"/>
      <c r="U1152" s="7702"/>
      <c r="V1152" s="7702"/>
      <c r="W1152" s="7702"/>
      <c r="X1152" s="7702"/>
      <c r="Y1152" s="7702"/>
      <c r="Z1152" s="7702"/>
      <c r="AA1152" s="7702"/>
      <c r="AB1152" s="7702"/>
      <c r="AC1152" s="7702"/>
      <c r="AD1152" s="7702"/>
      <c r="AE1152" s="7702"/>
      <c r="AF1152" s="7702"/>
      <c r="AG1152" s="7702"/>
      <c r="AH1152" s="7702"/>
      <c r="AI1152" s="7702"/>
      <c r="AJ1152" s="7702"/>
      <c r="AK1152" s="7702"/>
      <c r="AL1152" s="7702"/>
      <c r="AM1152" s="7702"/>
      <c r="AN1152" s="7702"/>
      <c r="AO1152" s="7702"/>
      <c r="AP1152" s="7702"/>
      <c r="AQ1152" s="7702"/>
      <c r="AR1152" s="7702"/>
      <c r="AS1152" s="7702"/>
      <c r="AT1152" s="7702"/>
      <c r="AU1152" s="7702"/>
      <c r="AV1152" s="7702"/>
      <c r="AW1152" s="7702"/>
      <c r="AX1152" s="7702"/>
      <c r="AY1152" s="7702"/>
      <c r="AZ1152" s="7702"/>
      <c r="BA1152" s="7702"/>
      <c r="BB1152" s="7702"/>
      <c r="BC1152" s="7702"/>
      <c r="BD1152" s="7702"/>
      <c r="BE1152" s="7702"/>
      <c r="BF1152" s="7702"/>
      <c r="BG1152" s="7702"/>
      <c r="BH1152" s="7702"/>
      <c r="BI1152" s="7702"/>
      <c r="BJ1152" s="7702"/>
      <c r="BK1152" s="7702"/>
      <c r="BL1152" s="7702"/>
      <c r="BM1152" s="7702"/>
      <c r="BN1152" s="7702"/>
      <c r="BO1152" s="7702"/>
      <c r="BP1152" s="7702"/>
      <c r="BQ1152" s="7702"/>
      <c r="BR1152" s="7702"/>
      <c r="BS1152" s="7702"/>
      <c r="BT1152" s="7702"/>
      <c r="BU1152" s="7702"/>
      <c r="BV1152" s="7702"/>
      <c r="BW1152" s="7702"/>
      <c r="BX1152" s="7702"/>
      <c r="BY1152" s="7702"/>
      <c r="BZ1152" s="7702"/>
      <c r="CA1152" s="7702"/>
      <c r="CB1152" s="7702"/>
      <c r="CC1152" s="7702"/>
      <c r="CD1152" s="7795"/>
      <c r="CE1152" s="7795"/>
      <c r="CF1152" s="7795"/>
      <c r="CG1152" s="7795"/>
      <c r="CH1152" s="7795"/>
      <c r="CI1152" s="7795"/>
      <c r="CJ1152" s="7795"/>
      <c r="CK1152" s="7795"/>
      <c r="CL1152" s="7786"/>
      <c r="CM1152" s="7786"/>
      <c r="CN1152" s="7786"/>
      <c r="CO1152" s="7786"/>
      <c r="CP1152" s="7786"/>
      <c r="CQ1152" s="7786"/>
      <c r="CR1152" s="7786"/>
      <c r="CS1152" s="7786"/>
      <c r="CT1152" s="7786"/>
      <c r="CU1152" s="7786"/>
      <c r="CV1152" s="7702"/>
      <c r="CW1152" s="7702"/>
      <c r="CX1152" s="7702"/>
      <c r="CY1152" s="7702"/>
      <c r="CZ1152" s="7702"/>
    </row>
    <row r="1153" spans="1:104" x14ac:dyDescent="0.2">
      <c r="A1153" s="7699"/>
      <c r="B1153" s="7699"/>
      <c r="C1153" s="7702"/>
      <c r="D1153" s="7702"/>
      <c r="E1153" s="7702"/>
      <c r="F1153" s="7702"/>
      <c r="G1153" s="7702"/>
      <c r="H1153" s="7702"/>
      <c r="I1153" s="7702"/>
      <c r="J1153" s="7702"/>
      <c r="K1153" s="7702"/>
      <c r="L1153" s="7702"/>
      <c r="M1153" s="7702"/>
      <c r="N1153" s="7702"/>
      <c r="O1153" s="7702"/>
      <c r="P1153" s="7702"/>
      <c r="Q1153" s="7702"/>
      <c r="R1153" s="7702"/>
      <c r="S1153" s="7702"/>
      <c r="T1153" s="7702"/>
      <c r="U1153" s="7702"/>
      <c r="V1153" s="7702"/>
      <c r="W1153" s="7702"/>
      <c r="X1153" s="7702"/>
      <c r="Y1153" s="7702"/>
      <c r="Z1153" s="7702"/>
      <c r="AA1153" s="7702"/>
      <c r="AB1153" s="7702"/>
      <c r="AC1153" s="7702"/>
      <c r="AD1153" s="7702"/>
      <c r="AE1153" s="7702"/>
      <c r="AF1153" s="7702"/>
      <c r="AG1153" s="7702"/>
      <c r="AH1153" s="7702"/>
      <c r="AI1153" s="7702"/>
      <c r="AJ1153" s="7702"/>
      <c r="AK1153" s="7702"/>
      <c r="AL1153" s="7702"/>
      <c r="AM1153" s="7702"/>
      <c r="AN1153" s="7702"/>
      <c r="AO1153" s="7702"/>
      <c r="AP1153" s="7702"/>
      <c r="AQ1153" s="7702"/>
      <c r="AR1153" s="7702"/>
      <c r="AS1153" s="7702"/>
      <c r="AT1153" s="7702"/>
      <c r="AU1153" s="7702"/>
      <c r="AV1153" s="7702"/>
      <c r="AW1153" s="7702"/>
      <c r="AX1153" s="7702"/>
      <c r="AY1153" s="7702"/>
      <c r="AZ1153" s="7702"/>
      <c r="BA1153" s="7702"/>
      <c r="BB1153" s="7702"/>
      <c r="BC1153" s="7702"/>
      <c r="BD1153" s="7702"/>
      <c r="BE1153" s="7702"/>
      <c r="BF1153" s="7702"/>
      <c r="BG1153" s="7702"/>
      <c r="BH1153" s="7702"/>
      <c r="BI1153" s="7702"/>
      <c r="BJ1153" s="7702"/>
      <c r="BK1153" s="7702"/>
      <c r="BL1153" s="7702"/>
      <c r="BM1153" s="7702"/>
      <c r="BN1153" s="7702"/>
      <c r="BO1153" s="7702"/>
      <c r="BP1153" s="7702"/>
      <c r="BQ1153" s="7702"/>
      <c r="BR1153" s="7702"/>
      <c r="BS1153" s="7702"/>
      <c r="BT1153" s="7702"/>
      <c r="BU1153" s="7702"/>
      <c r="BV1153" s="7702"/>
      <c r="BW1153" s="7702"/>
      <c r="BX1153" s="7702"/>
      <c r="BY1153" s="7702"/>
      <c r="BZ1153" s="7702"/>
      <c r="CA1153" s="7702"/>
      <c r="CB1153" s="7702"/>
      <c r="CC1153" s="7702"/>
      <c r="CD1153" s="7795"/>
      <c r="CE1153" s="7795"/>
      <c r="CF1153" s="7795"/>
      <c r="CG1153" s="7795"/>
      <c r="CH1153" s="7795"/>
      <c r="CI1153" s="7795"/>
      <c r="CJ1153" s="7795"/>
      <c r="CK1153" s="7795"/>
      <c r="CL1153" s="7786"/>
      <c r="CM1153" s="7786"/>
      <c r="CN1153" s="7786"/>
      <c r="CO1153" s="7786"/>
      <c r="CP1153" s="7786"/>
      <c r="CQ1153" s="7786"/>
      <c r="CR1153" s="7786"/>
      <c r="CS1153" s="7786"/>
      <c r="CT1153" s="7786"/>
      <c r="CU1153" s="7786"/>
      <c r="CV1153" s="7702"/>
      <c r="CW1153" s="7702"/>
      <c r="CX1153" s="7702"/>
      <c r="CY1153" s="7702"/>
      <c r="CZ1153" s="7702"/>
    </row>
    <row r="1154" spans="1:104" x14ac:dyDescent="0.2">
      <c r="A1154" s="7699"/>
      <c r="B1154" s="7699"/>
    </row>
  </sheetData>
  <sheetProtection sheet="1" objects="1" scenarios="1"/>
  <mergeCells count="197">
    <mergeCell ref="CX2:CX3"/>
    <mergeCell ref="CV2:CV3"/>
    <mergeCell ref="CW2:CW3"/>
    <mergeCell ref="CE1:CJ1"/>
    <mergeCell ref="CL2:CU2"/>
    <mergeCell ref="CF3:CH3"/>
    <mergeCell ref="CF44:CF45"/>
    <mergeCell ref="CF42:CF43"/>
    <mergeCell ref="BW10:BX10"/>
    <mergeCell ref="BY10:BY11"/>
    <mergeCell ref="BW12:BW17"/>
    <mergeCell ref="CF4:CH4"/>
    <mergeCell ref="BS2:BS30"/>
    <mergeCell ref="BU12:BU17"/>
    <mergeCell ref="BS129:BS157"/>
    <mergeCell ref="BW137:BX137"/>
    <mergeCell ref="BY137:BY138"/>
    <mergeCell ref="BU139:BU144"/>
    <mergeCell ref="BW139:BW144"/>
    <mergeCell ref="BS98:BS126"/>
    <mergeCell ref="BW106:BX106"/>
    <mergeCell ref="BY106:BY107"/>
    <mergeCell ref="BU108:BU113"/>
    <mergeCell ref="BW108:BW113"/>
    <mergeCell ref="BS34:BS62"/>
    <mergeCell ref="BW42:BX42"/>
    <mergeCell ref="BW44:BW49"/>
    <mergeCell ref="BU44:BU49"/>
    <mergeCell ref="BY42:BY43"/>
    <mergeCell ref="BS160:BS188"/>
    <mergeCell ref="BW168:BX168"/>
    <mergeCell ref="BY168:BY169"/>
    <mergeCell ref="BU170:BU175"/>
    <mergeCell ref="BW170:BW175"/>
    <mergeCell ref="BS191:BS219"/>
    <mergeCell ref="BW199:BX199"/>
    <mergeCell ref="BY199:BY200"/>
    <mergeCell ref="BU201:BU206"/>
    <mergeCell ref="BW201:BW206"/>
    <mergeCell ref="BS222:BS250"/>
    <mergeCell ref="BW230:BX230"/>
    <mergeCell ref="BY230:BY231"/>
    <mergeCell ref="BU232:BU237"/>
    <mergeCell ref="BW232:BW237"/>
    <mergeCell ref="BS253:BS281"/>
    <mergeCell ref="BW261:BX261"/>
    <mergeCell ref="BY261:BY262"/>
    <mergeCell ref="BU263:BU268"/>
    <mergeCell ref="BW263:BW268"/>
    <mergeCell ref="BS284:BS312"/>
    <mergeCell ref="BW292:BX292"/>
    <mergeCell ref="BY292:BY293"/>
    <mergeCell ref="BU294:BU299"/>
    <mergeCell ref="BW294:BW299"/>
    <mergeCell ref="BS315:BS343"/>
    <mergeCell ref="BW323:BX323"/>
    <mergeCell ref="BY323:BY324"/>
    <mergeCell ref="BU325:BU330"/>
    <mergeCell ref="BW325:BW330"/>
    <mergeCell ref="BS346:BS374"/>
    <mergeCell ref="BW354:BX354"/>
    <mergeCell ref="BY354:BY355"/>
    <mergeCell ref="BU356:BU361"/>
    <mergeCell ref="BW356:BW361"/>
    <mergeCell ref="BS377:BS405"/>
    <mergeCell ref="BW385:BX385"/>
    <mergeCell ref="BY385:BY386"/>
    <mergeCell ref="BU387:BU392"/>
    <mergeCell ref="BW387:BW392"/>
    <mergeCell ref="BS408:BS436"/>
    <mergeCell ref="BW416:BX416"/>
    <mergeCell ref="BY416:BY417"/>
    <mergeCell ref="BU418:BU423"/>
    <mergeCell ref="BW418:BW423"/>
    <mergeCell ref="BS439:BS467"/>
    <mergeCell ref="BW447:BX447"/>
    <mergeCell ref="BY447:BY448"/>
    <mergeCell ref="BU449:BU454"/>
    <mergeCell ref="BW449:BW454"/>
    <mergeCell ref="BS470:BS498"/>
    <mergeCell ref="BW478:BX478"/>
    <mergeCell ref="BY478:BY479"/>
    <mergeCell ref="BU480:BU485"/>
    <mergeCell ref="BW480:BW485"/>
    <mergeCell ref="BS501:BS529"/>
    <mergeCell ref="BW509:BX509"/>
    <mergeCell ref="BY509:BY510"/>
    <mergeCell ref="BU511:BU516"/>
    <mergeCell ref="BW511:BW516"/>
    <mergeCell ref="BU666:BU671"/>
    <mergeCell ref="BW666:BW671"/>
    <mergeCell ref="BS532:BS560"/>
    <mergeCell ref="BW540:BX540"/>
    <mergeCell ref="BY540:BY541"/>
    <mergeCell ref="BU542:BU547"/>
    <mergeCell ref="BW542:BW547"/>
    <mergeCell ref="BS563:BS591"/>
    <mergeCell ref="BW571:BX571"/>
    <mergeCell ref="BY571:BY572"/>
    <mergeCell ref="BU573:BU578"/>
    <mergeCell ref="BS718:BS746"/>
    <mergeCell ref="BW726:BX726"/>
    <mergeCell ref="BY726:BY727"/>
    <mergeCell ref="BU728:BU733"/>
    <mergeCell ref="BW728:BW733"/>
    <mergeCell ref="BW573:BW578"/>
    <mergeCell ref="BS687:BS715"/>
    <mergeCell ref="BW695:BX695"/>
    <mergeCell ref="BY695:BY696"/>
    <mergeCell ref="BU697:BU702"/>
    <mergeCell ref="BW635:BW640"/>
    <mergeCell ref="BS594:BS622"/>
    <mergeCell ref="BW602:BX602"/>
    <mergeCell ref="BY602:BY603"/>
    <mergeCell ref="BU604:BU609"/>
    <mergeCell ref="BW604:BW609"/>
    <mergeCell ref="BW697:BW702"/>
    <mergeCell ref="BS625:BS653"/>
    <mergeCell ref="BW633:BX633"/>
    <mergeCell ref="BY633:BY634"/>
    <mergeCell ref="BU635:BU640"/>
    <mergeCell ref="BS656:BS684"/>
    <mergeCell ref="BW664:BX664"/>
    <mergeCell ref="BY664:BY665"/>
    <mergeCell ref="BS749:BS777"/>
    <mergeCell ref="BW757:BX757"/>
    <mergeCell ref="BY757:BY758"/>
    <mergeCell ref="BU759:BU764"/>
    <mergeCell ref="BW759:BW764"/>
    <mergeCell ref="BS780:BS808"/>
    <mergeCell ref="BW788:BX788"/>
    <mergeCell ref="BY788:BY789"/>
    <mergeCell ref="BU790:BU795"/>
    <mergeCell ref="BW790:BW795"/>
    <mergeCell ref="BS904:BS932"/>
    <mergeCell ref="BW912:BX912"/>
    <mergeCell ref="BY912:BY913"/>
    <mergeCell ref="BU914:BU919"/>
    <mergeCell ref="BW914:BW919"/>
    <mergeCell ref="BS811:BS839"/>
    <mergeCell ref="BW819:BX819"/>
    <mergeCell ref="BY819:BY820"/>
    <mergeCell ref="BU821:BU826"/>
    <mergeCell ref="BW821:BW826"/>
    <mergeCell ref="BS842:BS870"/>
    <mergeCell ref="BW850:BX850"/>
    <mergeCell ref="BY850:BY851"/>
    <mergeCell ref="BU852:BU857"/>
    <mergeCell ref="BW852:BW857"/>
    <mergeCell ref="CY2:CY3"/>
    <mergeCell ref="BS1121:BS1149"/>
    <mergeCell ref="BW1129:BX1129"/>
    <mergeCell ref="BY1129:BY1130"/>
    <mergeCell ref="BU1131:BU1136"/>
    <mergeCell ref="BW1131:BW1136"/>
    <mergeCell ref="BS1059:BS1087"/>
    <mergeCell ref="BW1067:BX1067"/>
    <mergeCell ref="BY1067:BY1068"/>
    <mergeCell ref="BU1069:BU1074"/>
    <mergeCell ref="BS997:BS1025"/>
    <mergeCell ref="BW1005:BX1005"/>
    <mergeCell ref="BY1005:BY1006"/>
    <mergeCell ref="BU1007:BU1012"/>
    <mergeCell ref="BW1007:BW1012"/>
    <mergeCell ref="BS1028:BS1056"/>
    <mergeCell ref="BW1036:BX1036"/>
    <mergeCell ref="BY1036:BY1037"/>
    <mergeCell ref="BU1038:BU1043"/>
    <mergeCell ref="BW1038:BW1043"/>
    <mergeCell ref="BS935:BS963"/>
    <mergeCell ref="BW943:BX943"/>
    <mergeCell ref="BY943:BY944"/>
    <mergeCell ref="BU945:BU950"/>
    <mergeCell ref="CF82:CF83"/>
    <mergeCell ref="CF84:CF85"/>
    <mergeCell ref="BS66:BS94"/>
    <mergeCell ref="BW74:BX74"/>
    <mergeCell ref="BY74:BY75"/>
    <mergeCell ref="BU76:BU81"/>
    <mergeCell ref="BW76:BW81"/>
    <mergeCell ref="BW1069:BW1074"/>
    <mergeCell ref="BS1090:BS1118"/>
    <mergeCell ref="BW1098:BX1098"/>
    <mergeCell ref="BY1098:BY1099"/>
    <mergeCell ref="BU1100:BU1105"/>
    <mergeCell ref="BW1100:BW1105"/>
    <mergeCell ref="BW945:BW950"/>
    <mergeCell ref="BS966:BS994"/>
    <mergeCell ref="BW974:BX974"/>
    <mergeCell ref="BY974:BY975"/>
    <mergeCell ref="BU976:BU981"/>
    <mergeCell ref="BW976:BW981"/>
    <mergeCell ref="BS873:BS901"/>
    <mergeCell ref="BW881:BX881"/>
    <mergeCell ref="BY881:BY882"/>
    <mergeCell ref="BU883:BU888"/>
    <mergeCell ref="BW883:BW888"/>
  </mergeCells>
  <dataValidations count="17">
    <dataValidation type="list" allowBlank="1" showInputMessage="1" showErrorMessage="1" sqref="CC7:CD7 CB64:CD64 CC1033:CD1033 CC71:CD71 CC1064:CD1064 CC1095:CD1095 CC39:CD39 CC103:CD103 CC134:CD134 CC165:CD165 CC196:CD196 CC227:CD227 CC258:CD258 CC289:CD289 CC320:CD320 CC351:CD351 CC382:CD382 CC413:CD413 CC444:CD444 CC475:CD475 CC506:CD506 CC537:CD537 CC568:CD568 CC599:CD599 CC630:CD630 CC661:CD661 CC692:CD692 CC723:CD723 CC754:CD754 CC785:CD785 CC816:CD816 CC847:CD847 CC878:CD878 CC909:CD909 CC940:CD940 CC971:CD971 CC1002:CD1002 CC1126:CD1126">
      <formula1>$CG$2:$CG$5</formula1>
    </dataValidation>
    <dataValidation type="list" allowBlank="1" showErrorMessage="1" sqref="BO3:BO79">
      <formula1>"Yes,No,N/A"</formula1>
    </dataValidation>
    <dataValidation type="list" allowBlank="1" showErrorMessage="1" sqref="AF3:AF79">
      <formula1>"F,I,N/A,P"</formula1>
    </dataValidation>
    <dataValidation type="list" allowBlank="1" showErrorMessage="1" sqref="AE3:AE79">
      <formula1>"10-g,1-g"</formula1>
    </dataValidation>
    <dataValidation type="list" allowBlank="1" showErrorMessage="1" sqref="L3:L79">
      <formula1>"15,30"</formula1>
    </dataValidation>
    <dataValidation type="decimal" allowBlank="1" showErrorMessage="1" sqref="AJ3:AJ79 Z3:Z79">
      <formula1>0</formula1>
      <formula2>1000</formula2>
    </dataValidation>
    <dataValidation type="decimal" allowBlank="1" showErrorMessage="1" sqref="BC3:BC79">
      <formula1>0</formula1>
      <formula2>100</formula2>
    </dataValidation>
    <dataValidation type="decimal" allowBlank="1" showErrorMessage="1" sqref="AD3:AD79">
      <formula1>0</formula1>
      <formula2>200</formula2>
    </dataValidation>
    <dataValidation type="decimal" allowBlank="1" showErrorMessage="1" sqref="AG3:AI79 AW3:AW79 AL3:AM79">
      <formula1>-100</formula1>
      <formula2>100</formula2>
    </dataValidation>
    <dataValidation allowBlank="1" showErrorMessage="1" sqref="AX2 R3:R79"/>
    <dataValidation type="decimal" allowBlank="1" showErrorMessage="1" sqref="AN3:AR79 O3:O79 AY3:BB79">
      <formula1>0</formula1>
      <formula2>10</formula2>
    </dataValidation>
    <dataValidation type="list" allowBlank="1" showInputMessage="1" showErrorMessage="1" sqref="CB9 CB1097 CB73 CB41 CB105 CB136 CB167 CB198 CB229 CB260 CB291 CB322 CB353 CB384 CB415 CB446 CB477 CB508 CB539 CB570 CB601 CB632 CB663 CB694 CB725 CB756 CB787 CB818 CB849 CB880 CB911 CB942 CB973 CB1004 CB1035 CB1066 CB1128">
      <formula1>$CF$5:$CF$6</formula1>
    </dataValidation>
    <dataValidation type="list" allowBlank="1" showInputMessage="1" showErrorMessage="1" sqref="CB7 CB71 CB39 CB103 CB134 CB165 CB196 CB227 CB258 CB289 CB320 CB351 CB382 CB413 CB444 CB475 CB506 CB537 CB568 CB599 CB630 CB661 CB692 CB723 CB754 CB785 CB816 CB847 CB878 CB909 CB940 CB971 CB1002 CB1033 CB1064 CB1095 CB1126">
      <formula1>$CF$2:$CF$4</formula1>
    </dataValidation>
    <dataValidation type="list" allowBlank="1" showInputMessage="1" showErrorMessage="1" sqref="CB6 CB1094 CB1063 CB1032 CB1001 CB970 CB939 CB908 CB877 CB846 CB815 CB784 CB753 CB722 CB691 CB660 CB629 CB598 CB567 CB536 CB505 CB474 CB443 CB412 CB381 CB350 CB319 CB288 CB257 CB226 CB195 CB164 CB133 CB102 CB38 CB70 CB1125">
      <formula1>#REF!</formula1>
    </dataValidation>
    <dataValidation type="list" allowBlank="1" showInputMessage="1" showErrorMessage="1" sqref="CB5 CB69 CB37 CB101 CB132 CB163 CB194 CB225 CB256 CB287 CB318 CB349 CB380 CB411 CB442 CB473 CB504 CB535 CB566 CB597 CB628 CB659 CB690 CB721 CB752 CB783 CB814 CB845 CB876 CB907 CB938 CB969 CB1000 CB1031 CB1062 CB1093 CB1124">
      <formula1>$CF$15:$CF$36</formula1>
    </dataValidation>
    <dataValidation type="list" allowBlank="1" showInputMessage="1" showErrorMessage="1" sqref="BW12:BW17 BW76:BW81 BW44:BW49 BW108:BW113 BW139:BW144 BW170:BW175 BW201:BW206 BW232:BW237 BW263:BW268 BW294:BW299 BW325:BW330 BW356:BW361 BW387:BW392 BW418:BW423 BW449:BW454 BW480:BW485 BW511:BW516 BW542:BW547 BW573:BW578 BW604:BW609 BW635:BW640 BW666:BW671 BW697:BW702 BW728:BW733 BW759:BW764 BW790:BW795 BW821:BW826 BW852:BW857 BW883:BW888 BW914:BW919 BW945:BW950 BW976:BW981 BW1007:BW1012 BW1038:BW1043 BW1069:BW1074 BW1100:BW1105 BW1131:BW1136">
      <formula1>$CF$8:$CF$10</formula1>
    </dataValidation>
    <dataValidation type="list" allowBlank="1" showInputMessage="1" showErrorMessage="1" sqref="BU12:BU17 BU44:BU49 BU76:BU81 BU108:BU113 BU139:BU144 BU170:BU175 BU201:BU206 BU232:BU237 BU263:BU268 BU294:BU299 BU325:BU330 BU356:BU361 BU387:BU392 BU418:BU423 BU449:BU454 BU480:BU485 BU511:BU516 BU542:BU547 BU573:BU578 BU604:BU609 BU635:BU640 BU666:BU671 BU697:BU702 BU728:BU733 BU759:BU764 BU790:BU795 BU821:BU826 BU852:BU857 BU883:BU888 BU914:BU919 BU945:BU950 BU976:BU981 BU1007:BU1012 BU1038:BU1043 BU1069:BU1074 BU1100:BU1105 BU1131:BU1136">
      <formula1>$CJ$15:$CJ$37</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6">
    <tabColor rgb="FF9900CC"/>
  </sheetPr>
  <dimension ref="A1:DU910"/>
  <sheetViews>
    <sheetView zoomScale="90" zoomScaleNormal="90" workbookViewId="0">
      <pane ySplit="2" topLeftCell="A3" activePane="bottomLeft" state="frozen"/>
      <selection pane="bottomLeft" activeCell="A3" sqref="A3"/>
    </sheetView>
  </sheetViews>
  <sheetFormatPr baseColWidth="10" defaultColWidth="11.42578125" defaultRowHeight="12" x14ac:dyDescent="0.2"/>
  <cols>
    <col min="1" max="1" width="1.5703125" style="396" customWidth="1"/>
    <col min="2" max="3" width="1.5703125" style="396" hidden="1" customWidth="1"/>
    <col min="4" max="4" width="15.28515625" style="396" hidden="1" customWidth="1"/>
    <col min="5" max="5" width="12.42578125" style="396" hidden="1" customWidth="1"/>
    <col min="6" max="6" width="8.42578125" style="396" hidden="1" customWidth="1"/>
    <col min="7" max="7" width="11.42578125" style="396" hidden="1" customWidth="1"/>
    <col min="8" max="8" width="8" style="396" hidden="1" customWidth="1"/>
    <col min="9" max="9" width="14.85546875" style="396" hidden="1" customWidth="1"/>
    <col min="10" max="10" width="10.28515625" style="396" hidden="1" customWidth="1"/>
    <col min="11" max="11" width="5.140625" style="396" hidden="1" customWidth="1"/>
    <col min="12" max="12" width="8.5703125" style="396" hidden="1" customWidth="1"/>
    <col min="13" max="13" width="15.42578125" style="396" hidden="1" customWidth="1"/>
    <col min="14" max="14" width="10.5703125" style="396" hidden="1" customWidth="1"/>
    <col min="15" max="16" width="4.7109375" style="396" hidden="1" customWidth="1"/>
    <col min="17" max="17" width="14.42578125" style="396" hidden="1" customWidth="1"/>
    <col min="18" max="18" width="10.140625" style="396" hidden="1" customWidth="1"/>
    <col min="19" max="19" width="5.7109375" style="396" hidden="1" customWidth="1"/>
    <col min="20" max="20" width="14.85546875" style="396" hidden="1" customWidth="1"/>
    <col min="21" max="21" width="15" style="396" hidden="1" customWidth="1"/>
    <col min="22" max="22" width="9.140625" style="396" hidden="1" customWidth="1"/>
    <col min="23" max="23" width="12.7109375" style="396" hidden="1" customWidth="1"/>
    <col min="24" max="24" width="10.5703125" style="396" hidden="1" customWidth="1"/>
    <col min="25" max="25" width="7.140625" style="396" hidden="1" customWidth="1"/>
    <col min="26" max="26" width="3.85546875" style="396" hidden="1" customWidth="1"/>
    <col min="27" max="27" width="18.42578125" style="396" hidden="1" customWidth="1"/>
    <col min="28" max="28" width="25.140625" style="396" hidden="1" customWidth="1"/>
    <col min="29" max="29" width="18.140625" style="396" hidden="1" customWidth="1"/>
    <col min="30" max="30" width="9.85546875" style="396" hidden="1" customWidth="1"/>
    <col min="31" max="31" width="13" style="396" hidden="1" customWidth="1"/>
    <col min="32" max="32" width="8.140625" style="396" hidden="1" customWidth="1"/>
    <col min="33" max="33" width="6.5703125" style="396" hidden="1" customWidth="1"/>
    <col min="34" max="34" width="25.5703125" style="396" hidden="1" customWidth="1"/>
    <col min="35" max="35" width="31.5703125" style="396" hidden="1" customWidth="1"/>
    <col min="36" max="36" width="30.5703125" style="396" hidden="1" customWidth="1"/>
    <col min="37" max="37" width="22.42578125" style="396" hidden="1" customWidth="1"/>
    <col min="38" max="38" width="28.42578125" style="396" hidden="1" customWidth="1"/>
    <col min="39" max="39" width="22.42578125" style="396" hidden="1" customWidth="1"/>
    <col min="40" max="40" width="23.140625" style="396" hidden="1" customWidth="1"/>
    <col min="41" max="41" width="14.28515625" style="396" hidden="1" customWidth="1"/>
    <col min="42" max="42" width="10.42578125" style="396" hidden="1" customWidth="1"/>
    <col min="43" max="43" width="20" style="396" hidden="1" customWidth="1"/>
    <col min="44" max="44" width="18.28515625" style="396" hidden="1" customWidth="1"/>
    <col min="45" max="45" width="7.85546875" style="396" hidden="1" customWidth="1"/>
    <col min="46" max="46" width="23.42578125" style="396" hidden="1" customWidth="1"/>
    <col min="47" max="47" width="14.42578125" style="396" hidden="1" customWidth="1"/>
    <col min="48" max="48" width="22.42578125" style="396" hidden="1" customWidth="1"/>
    <col min="49" max="49" width="13.42578125" style="396" hidden="1" customWidth="1"/>
    <col min="50" max="50" width="13.5703125" style="396" hidden="1" customWidth="1"/>
    <col min="51" max="51" width="12.85546875" style="396" hidden="1" customWidth="1"/>
    <col min="52" max="52" width="22.85546875" style="396" hidden="1" customWidth="1"/>
    <col min="53" max="53" width="21.85546875" style="396" hidden="1" customWidth="1"/>
    <col min="54" max="54" width="19.85546875" style="396" hidden="1" customWidth="1"/>
    <col min="55" max="55" width="18.85546875" style="396" hidden="1" customWidth="1"/>
    <col min="56" max="56" width="9.85546875" style="396" hidden="1" customWidth="1"/>
    <col min="57" max="57" width="15.5703125" style="396" hidden="1" customWidth="1"/>
    <col min="58" max="58" width="8.28515625" style="396" hidden="1" customWidth="1"/>
    <col min="59" max="59" width="12.28515625" style="396" hidden="1" customWidth="1"/>
    <col min="60" max="60" width="13.5703125" style="396" hidden="1" customWidth="1"/>
    <col min="61" max="61" width="7.7109375" style="396" hidden="1" customWidth="1"/>
    <col min="62" max="62" width="14.7109375" style="396" hidden="1" customWidth="1"/>
    <col min="63" max="63" width="12.5703125" style="396" hidden="1" customWidth="1"/>
    <col min="64" max="64" width="10.5703125" style="396" hidden="1" customWidth="1"/>
    <col min="65" max="65" width="6.140625" style="396" hidden="1" customWidth="1"/>
    <col min="66" max="66" width="18.7109375" style="396" hidden="1" customWidth="1"/>
    <col min="67" max="67" width="9.140625" style="396" hidden="1" customWidth="1"/>
    <col min="68" max="68" width="14.5703125" style="396" hidden="1" customWidth="1"/>
    <col min="69" max="69" width="13.7109375" style="396" hidden="1" customWidth="1"/>
    <col min="70" max="71" width="13.85546875" style="396" hidden="1" customWidth="1"/>
    <col min="72" max="72" width="9" style="36" customWidth="1"/>
    <col min="73" max="73" width="8" style="36" bestFit="1" customWidth="1"/>
    <col min="74" max="74" width="4.42578125" style="36" customWidth="1"/>
    <col min="75" max="75" width="4.5703125" style="36" customWidth="1"/>
    <col min="76" max="76" width="12.42578125" style="36" customWidth="1"/>
    <col min="77" max="77" width="10.5703125" style="36" bestFit="1" customWidth="1"/>
    <col min="78" max="78" width="8" style="36" customWidth="1"/>
    <col min="79" max="79" width="14.42578125" style="36" customWidth="1"/>
    <col min="80" max="80" width="6.42578125" style="36" bestFit="1" customWidth="1"/>
    <col min="81" max="81" width="10.7109375" style="36" customWidth="1"/>
    <col min="82" max="82" width="9.42578125" style="36" customWidth="1"/>
    <col min="83" max="84" width="13.42578125" style="390" customWidth="1"/>
    <col min="85" max="86" width="13.42578125" style="390" hidden="1" customWidth="1"/>
    <col min="87" max="87" width="13.42578125" style="36" hidden="1" customWidth="1"/>
    <col min="88" max="88" width="8.5703125" style="390" customWidth="1"/>
    <col min="89" max="89" width="8.5703125" style="1492" customWidth="1"/>
    <col min="90" max="90" width="9.42578125" style="36" customWidth="1"/>
    <col min="91" max="91" width="13.5703125" style="36" customWidth="1"/>
    <col min="92" max="92" width="8.5703125" style="36" customWidth="1"/>
    <col min="93" max="93" width="9.5703125" style="36" customWidth="1"/>
    <col min="94" max="94" width="8.5703125" style="512" customWidth="1"/>
    <col min="95" max="95" width="8.5703125" style="12" customWidth="1"/>
    <col min="96" max="96" width="4.5703125" style="1485" customWidth="1"/>
    <col min="97" max="97" width="19.5703125" style="1487" customWidth="1"/>
    <col min="98" max="98" width="9.42578125" style="36" customWidth="1"/>
    <col min="99" max="99" width="8.5703125" style="36" customWidth="1"/>
    <col min="100" max="101" width="9.5703125" style="36" customWidth="1"/>
    <col min="102" max="102" width="7" style="396" customWidth="1"/>
    <col min="103" max="103" width="11.42578125" style="396" hidden="1" customWidth="1"/>
    <col min="104" max="104" width="10.42578125" style="36" hidden="1" customWidth="1"/>
    <col min="105" max="105" width="18.5703125" style="390" customWidth="1"/>
    <col min="106" max="106" width="19.42578125" style="390" customWidth="1"/>
    <col min="107" max="107" width="18.5703125" style="390" hidden="1" customWidth="1"/>
    <col min="108" max="108" width="19.42578125" style="390" hidden="1" customWidth="1"/>
    <col min="109" max="109" width="10.42578125" style="36" customWidth="1"/>
    <col min="110" max="122" width="11.42578125" style="396"/>
    <col min="123" max="16384" width="11.42578125" style="36"/>
  </cols>
  <sheetData>
    <row r="1" customFormat="1" customHeight="1" ht="7.5" s="4" x14ac:dyDescent="0.2">
      <c r="A1" s="1548"/>
      <c r="B1" s="1548"/>
      <c r="C1" s="1548"/>
      <c r="D1" s="1548"/>
      <c r="E1" s="1548"/>
      <c r="F1" s="1548"/>
      <c r="G1" s="1548"/>
      <c r="H1" s="1548"/>
      <c r="I1" s="1548"/>
      <c r="J1" s="1548"/>
      <c r="K1" s="1548"/>
      <c r="L1" s="1548"/>
      <c r="M1" s="1548"/>
      <c r="N1" s="1548"/>
      <c r="O1" s="1548"/>
      <c r="P1" s="1548"/>
      <c r="Q1" s="1548"/>
      <c r="R1" s="1548"/>
      <c r="S1" s="1548"/>
      <c r="T1" s="1548"/>
      <c r="U1" s="1548"/>
      <c r="V1" s="1548"/>
      <c r="W1" s="1548"/>
      <c r="X1" s="1548"/>
      <c r="Y1" s="1548"/>
      <c r="Z1" s="1548"/>
      <c r="AA1" s="1548"/>
      <c r="AB1" s="1548"/>
      <c r="AC1" s="1548"/>
      <c r="AD1" s="1548"/>
      <c r="AE1" s="1548"/>
      <c r="AF1" s="1548"/>
      <c r="AG1" s="1548"/>
      <c r="AH1" s="1548"/>
      <c r="AI1" s="1548"/>
      <c r="AJ1" s="1548"/>
      <c r="AK1" s="1548"/>
      <c r="AL1" s="1548"/>
      <c r="AM1" s="1548"/>
      <c r="AN1" s="1548"/>
      <c r="AO1" s="1548"/>
      <c r="AP1" s="1548"/>
      <c r="AQ1" s="1548"/>
      <c r="AR1" s="1548"/>
      <c r="AS1" s="1548"/>
      <c r="AT1" t="inlineStr">
        <is>
          <t>See comment</t>
        </is>
      </c>
      <c r="AU1" t="inlineStr">
        <is>
          <t>See comment</t>
        </is>
      </c>
      <c r="AV1" t="inlineStr">
        <is>
          <t>See comment</t>
        </is>
      </c>
      <c r="AW1" t="inlineStr">
        <is>
          <t>See comment</t>
        </is>
      </c>
      <c r="AX1"/>
      <c r="AY1"/>
      <c r="AZ1" t="inlineStr">
        <is>
          <t>See comment</t>
        </is>
      </c>
      <c r="BA1" t="inlineStr">
        <is>
          <t>See comment</t>
        </is>
      </c>
      <c r="BB1" t="inlineStr">
        <is>
          <t>See comment</t>
        </is>
      </c>
      <c r="BC1" t="inlineStr">
        <is>
          <t>See comment</t>
        </is>
      </c>
      <c r="BD1" s="1548"/>
      <c r="BE1" s="1548"/>
      <c r="BF1" s="1548"/>
      <c r="BG1" s="1548"/>
      <c r="BH1" s="1548"/>
      <c r="BI1" s="1548"/>
      <c r="BJ1" s="1548"/>
      <c r="BK1" s="1548"/>
      <c r="BL1" s="1548"/>
      <c r="BM1" s="1548"/>
      <c r="BN1" s="1548"/>
      <c r="BO1" s="1548"/>
      <c r="BP1" s="1548"/>
      <c r="BQ1" s="1548"/>
      <c r="BR1" s="1548"/>
      <c r="BS1" s="1548"/>
      <c r="BT1" s="1548"/>
      <c r="BU1" s="1548"/>
      <c r="BV1" s="1549"/>
      <c r="BW1" s="1549"/>
      <c r="BX1" s="1548"/>
      <c r="BY1" s="1548"/>
      <c r="BZ1" s="1550"/>
      <c r="CA1" s="1550"/>
      <c r="CB1" s="1550"/>
      <c r="CC1" s="1550"/>
      <c r="CD1" s="1548"/>
      <c r="CE1" s="1550"/>
      <c r="CF1" s="1550"/>
      <c r="CG1" s="1550"/>
      <c r="CH1" s="1550"/>
      <c r="CI1" s="1548"/>
      <c r="CJ1" s="1550"/>
      <c r="CK1" s="1551"/>
      <c r="CL1" s="1551"/>
      <c r="CM1" s="1551"/>
      <c r="CN1" s="1551"/>
      <c r="CO1" s="1552"/>
      <c r="CP1" s="1549"/>
      <c r="CQ1" s="1551"/>
      <c r="CR1" s="1553"/>
      <c r="CS1" s="1554"/>
      <c r="CT1" s="1548"/>
      <c r="CU1" s="1548"/>
      <c r="CV1" s="1548"/>
      <c r="CW1" s="1548"/>
      <c r="CX1" s="1548"/>
      <c r="CY1" s="1555" t="inlineStr">
        <is>
          <t>franky</t>
        </is>
      </c>
      <c r="CZ1" s="1548"/>
      <c r="DA1" s="1550"/>
      <c r="DB1" s="1550"/>
      <c r="DC1" s="1550"/>
      <c r="DD1" s="1550"/>
      <c r="DE1" s="1548"/>
      <c r="DF1" s="1548"/>
      <c r="DG1" s="1548"/>
      <c r="DH1" s="1548"/>
      <c r="DI1" s="1548"/>
      <c r="DJ1" s="1548"/>
      <c r="DK1" s="1548"/>
      <c r="DL1" s="1548"/>
      <c r="DM1" s="1548"/>
      <c r="DN1" s="1548"/>
      <c r="DO1" s="1548"/>
      <c r="DP1" s="1548"/>
      <c r="DQ1" s="1548"/>
      <c r="DR1" s="1548"/>
    </row>
    <row r="2" customFormat="1" customHeight="1" ht="58.5" s="2" x14ac:dyDescent="0.2">
      <c r="A2" s="1556"/>
      <c r="B2" s="1557"/>
      <c r="C2" s="123" t="inlineStr">
        <is>
          <t>TR</t>
        </is>
      </c>
      <c r="D2" s="123" t="inlineStr">
        <is>
          <t>Test specification</t>
        </is>
      </c>
      <c r="E2" s="123" t="inlineStr">
        <is>
          <t>Version</t>
        </is>
      </c>
      <c r="F2" s="123" t="inlineStr">
        <is>
          <t>Test case</t>
        </is>
      </c>
      <c r="G2" s="1494" t="inlineStr">
        <is>
          <t>Module Port</t>
        </is>
      </c>
      <c r="H2" s="1494" t="inlineStr">
        <is>
          <t>Antenna</t>
        </is>
      </c>
      <c r="I2" s="123" t="inlineStr">
        <is>
          <t>TX Configuration</t>
        </is>
      </c>
      <c r="J2" s="123" t="inlineStr">
        <is>
          <t>Technology</t>
        </is>
      </c>
      <c r="K2" s="123"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23" t="inlineStr">
        <is>
          <t>Channel Number</t>
        </is>
      </c>
      <c r="U2" s="123" t="inlineStr">
        <is>
          <t>Frequency (MHz)</t>
        </is>
      </c>
      <c r="V2" s="123" t="inlineStr">
        <is>
          <t>Data Rate</t>
        </is>
      </c>
      <c r="W2" s="1489" t="inlineStr">
        <is>
          <t>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t="inlineStr">
        <is>
          <t>Verdict</t>
        </is>
      </c>
      <c r="AH2" s="124" t="inlineStr">
        <is>
          <t>Average Output Power (dBm)</t>
        </is>
      </c>
      <c r="AI2" s="125" t="inlineStr">
        <is>
          <t>Frame Average Output Power (dBm)</t>
        </is>
      </c>
      <c r="AJ2" s="125"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126" t="inlineStr">
        <is>
          <t>Date of Execution</t>
        </is>
      </c>
      <c r="BF2" s="127" t="inlineStr">
        <is>
          <t>Duration</t>
        </is>
      </c>
      <c r="BG2" s="126" t="inlineStr">
        <is>
          <t>Date of Setup</t>
        </is>
      </c>
      <c r="BH2" s="127" t="inlineStr">
        <is>
          <t>Setup Duration</t>
        </is>
      </c>
      <c r="BI2" s="127" t="inlineStr">
        <is>
          <t>Samples</t>
        </is>
      </c>
      <c r="BJ2" s="127" t="inlineStr">
        <is>
          <t>Operation Mode</t>
        </is>
      </c>
      <c r="BK2" s="127" t="inlineStr">
        <is>
          <t>Test Operator</t>
        </is>
      </c>
      <c r="BL2" s="127" t="inlineStr">
        <is>
          <t>Uncertainty</t>
        </is>
      </c>
      <c r="BM2" s="820" t="inlineStr">
        <is>
          <t>Room</t>
        </is>
      </c>
      <c r="BN2" s="127" t="inlineStr">
        <is>
          <t>Used Test Equipment</t>
        </is>
      </c>
      <c r="BO2" s="127" t="inlineStr">
        <is>
          <t>Comment</t>
        </is>
      </c>
      <c r="BP2" s="127" t="inlineStr">
        <is>
          <t>Bug tracking link</t>
        </is>
      </c>
      <c r="BQ2" s="127" t="inlineStr">
        <is>
          <t>Result filename</t>
        </is>
      </c>
      <c r="BR2" s="127" t="inlineStr">
        <is>
          <t>Env. Conditions</t>
        </is>
      </c>
      <c r="BS2" s="1548"/>
      <c r="BT2" s="199" t="inlineStr">
        <is>
          <t>Tech</t>
        </is>
      </c>
      <c r="BU2" s="199" t="inlineStr">
        <is>
          <t>Band</t>
        </is>
      </c>
      <c r="BV2" s="199" t="inlineStr">
        <is>
          <t>Ant</t>
        </is>
      </c>
      <c r="BW2" s="198" t="inlineStr">
        <is>
          <t xml:space="preserve">TX
Config</t>
        </is>
      </c>
      <c r="BX2" s="198" t="inlineStr">
        <is>
          <t xml:space="preserve">Exposure
Conditions</t>
        </is>
      </c>
      <c r="BY2" s="199" t="inlineStr">
        <is>
          <t>Mode</t>
        </is>
      </c>
      <c r="BZ2" s="199" t="inlineStr">
        <is>
          <t>BW</t>
        </is>
      </c>
      <c r="CA2" s="199" t="inlineStr">
        <is>
          <t>Position</t>
        </is>
      </c>
      <c r="CB2" s="198" t="inlineStr">
        <is>
          <t xml:space="preserve">Dist
(mm)</t>
        </is>
      </c>
      <c r="CC2" s="199" t="inlineStr">
        <is>
          <t>Channel</t>
        </is>
      </c>
      <c r="CD2" s="199" t="inlineStr">
        <is>
          <t xml:space="preserve">Freq
(MHz)</t>
        </is>
      </c>
      <c r="CE2" s="385" t="inlineStr">
        <is>
          <t>Estimated SAR 10-g (W/Kg)</t>
        </is>
      </c>
      <c r="CF2" s="385" t="inlineStr">
        <is>
          <t xml:space="preserve">SAR 
10-g
(W/kg)</t>
        </is>
      </c>
      <c r="CG2" s="239" t="inlineStr">
        <is>
          <t>Copy of "Mode" column (shall be hidden)</t>
        </is>
      </c>
      <c r="CH2" s="239" t="inlineStr">
        <is>
          <t>Copy of "BW" column (shall be hidden)</t>
        </is>
      </c>
      <c r="CI2" s="239" t="inlineStr">
        <is>
          <t>Copy of "Position" column (shall be hidden)</t>
        </is>
      </c>
      <c r="CJ2" s="385" t="inlineStr">
        <is>
          <t xml:space="preserve">Power Drift
(dB)</t>
        </is>
      </c>
      <c r="CK2" s="1490" t="inlineStr">
        <is>
          <t xml:space="preserve">Duty Cycle
(%)</t>
        </is>
      </c>
      <c r="CL2" s="215" t="inlineStr">
        <is>
          <t>Estimated SAR validity?</t>
        </is>
      </c>
      <c r="CM2" s="215" t="inlineStr">
        <is>
          <t>Measure Zoom           Scan+ Zoom        Scan next max</t>
        </is>
      </c>
      <c r="CN2" s="216" t="inlineStr">
        <is>
          <t xml:space="preserve">Measure 
Low &amp; High</t>
        </is>
      </c>
      <c r="CO2" s="217" t="inlineStr">
        <is>
          <t xml:space="preserve">Reported
SAR
 10-g
(W/kg)</t>
        </is>
      </c>
      <c r="CP2" s="218" t="inlineStr">
        <is>
          <t xml:space="preserve">Limit SAR
10-g (W/kg)</t>
        </is>
      </c>
      <c r="CQ2" s="217" t="inlineStr">
        <is>
          <t xml:space="preserve">Verdict
(Pass/Fail)</t>
        </is>
      </c>
      <c r="CR2" s="1479" t="inlineStr">
        <is>
          <t xml:space="preserve">Plot
#</t>
        </is>
      </c>
      <c r="CS2" s="1506" t="inlineStr">
        <is>
          <t xml:space="preserve">Date
(yyyy-mm-dd
hh:mm:ss)</t>
        </is>
      </c>
      <c r="CT2" s="397" t="inlineStr">
        <is>
          <t xml:space="preserve">Test duration
(min)</t>
        </is>
      </c>
      <c r="CU2" s="397" t="inlineStr">
        <is>
          <t xml:space="preserve">Setup duration
(min)</t>
        </is>
      </c>
      <c r="CV2" s="397" t="inlineStr">
        <is>
          <t xml:space="preserve">Sample
(S/02-S/02,...)</t>
        </is>
      </c>
      <c r="CW2" s="397" t="inlineStr">
        <is>
          <t xml:space="preserve">Room
(Dasy5 / Dasy6)</t>
        </is>
      </c>
      <c r="CX2" s="1557"/>
      <c r="CY2" s="686" t="inlineStr">
        <is>
          <t>Liquid</t>
        </is>
      </c>
      <c r="CZ2" s="35" t="inlineStr">
        <is>
          <t xml:space="preserve">Drift
(%)</t>
        </is>
      </c>
      <c r="DA2" s="3361" t="inlineStr">
        <is>
          <t>Max Power     (Target+Tune-up) (dBm)</t>
        </is>
      </c>
      <c r="DB2" s="1450" t="inlineStr">
        <is>
          <t>Conducted Power Measured (dBm)</t>
        </is>
      </c>
      <c r="DC2" s="1361" t="inlineStr">
        <is>
          <t>Max Power     (Target+Tune-up) (mW)</t>
        </is>
      </c>
      <c r="DD2" s="1361" t="inlineStr">
        <is>
          <t xml:space="preserve">Conducted
 Power
 Measured
 (mW)</t>
        </is>
      </c>
      <c r="DE2" s="35" t="inlineStr">
        <is>
          <t xml:space="preserve">Scale 
factor</t>
        </is>
      </c>
      <c r="DF2" s="1557"/>
      <c r="DG2" s="1557"/>
      <c r="DH2" s="1557"/>
      <c r="DI2" s="1541"/>
      <c r="DJ2" s="1541"/>
      <c r="DK2" s="1541"/>
      <c r="DL2" s="1541"/>
      <c r="DM2" s="1541"/>
      <c r="DN2" s="1541"/>
      <c r="DO2" s="1541"/>
      <c r="DP2" s="1541"/>
      <c r="DQ2" s="1541"/>
      <c r="DR2" s="1541"/>
      <c r="DS2" s="36"/>
      <c r="DT2" s="36"/>
      <c r="DU2" s="36"/>
    </row>
    <row r="3" ht="12.75" x14ac:dyDescent="0.2">
      <c r="A3" s="1541"/>
      <c r="B3" s="1541"/>
      <c r="C3"/>
      <c r="D3" s="130">
        <f>IF(BX$3="Close to Ear","EN 62209-1","EN 62209-2")</f>
        <v/>
      </c>
      <c r="E3" s="130">
        <f>IF(CG3="Close to Ear","2016","2010/A1:2019")</f>
        <v/>
      </c>
      <c r="F3" s="1488" t="inlineStr">
        <is>
          <t>5.1</t>
        </is>
      </c>
      <c r="G3" s="1497"/>
      <c r="H3" s="120">
        <f>BV3</f>
        <v/>
      </c>
      <c r="I3" s="120">
        <f>BW3</f>
        <v/>
      </c>
      <c r="J3" s="687" t="inlineStr">
        <is>
          <t>GSM</t>
        </is>
      </c>
      <c r="K3" s="194" t="inlineStr">
        <is>
          <t>900</t>
        </is>
      </c>
      <c r="L3" s="115"/>
      <c r="M3" s="120"/>
      <c r="N3" s="119"/>
      <c r="O3" s="131"/>
      <c r="P3" s="6597"/>
      <c r="Q3" s="131"/>
      <c r="R3" s="131"/>
      <c r="S3" s="120"/>
      <c r="T3" s="120">
        <v>37</v>
      </c>
      <c r="U3" s="120">
        <v>897.4</v>
      </c>
      <c r="V3" s="119"/>
      <c r="W3" s="197"/>
      <c r="X3" s="119"/>
      <c r="Y3" s="119"/>
      <c r="Z3" s="119"/>
      <c r="AA3" s="115"/>
      <c r="AB3" s="115"/>
      <c r="AC3" s="689">
        <f>IF(OR(BX$3="Close to Ear",BX$3="Close to Head"),"Head",IF(BX$3="Extremity","Extremity","Body"))</f>
        <v/>
      </c>
      <c r="AD3" s="690">
        <f>CA3</f>
        <v/>
      </c>
      <c r="AE3" s="688">
        <f>CB3</f>
        <v/>
      </c>
      <c r="AF3" s="115"/>
      <c r="AG3" s="808">
        <f>IF(AZ3="","N/A",IF(CQ3="Pass","P","F"))</f>
        <v/>
      </c>
      <c r="AH3" s="129"/>
      <c r="AI3" s="129"/>
      <c r="AJ3" s="129"/>
      <c r="AK3" s="119"/>
      <c r="AL3" s="115"/>
      <c r="AM3" s="119"/>
      <c r="AN3" s="119"/>
      <c r="AO3" s="692"/>
      <c r="AP3" s="692"/>
      <c r="AQ3" s="692"/>
      <c r="AR3" s="692"/>
      <c r="AS3" s="692"/>
      <c r="AT3" s="691">
        <f>CE3</f>
        <v/>
      </c>
      <c r="AU3" s="691">
        <f>CF3</f>
        <v/>
      </c>
      <c r="AV3" s="813"/>
      <c r="AW3" s="813"/>
      <c r="AX3" s="197">
        <f>CZ3</f>
        <v/>
      </c>
      <c r="AY3" s="197">
        <f>DE3</f>
        <v/>
      </c>
      <c r="AZ3" s="3379">
        <f>CO3</f>
        <v/>
      </c>
      <c r="BA3" s="3380"/>
      <c r="BB3" s="197">
        <f>CP3</f>
        <v/>
      </c>
      <c r="BC3" s="813"/>
      <c r="BD3" s="197">
        <f>CR3</f>
        <v/>
      </c>
      <c r="BE3" s="121">
        <f>CS3</f>
        <v/>
      </c>
      <c r="BF3" s="122">
        <f>CT3*60</f>
        <v/>
      </c>
      <c r="BG3" s="121">
        <f>BE3</f>
        <v/>
      </c>
      <c r="BH3" s="122">
        <f>CU3*60</f>
        <v/>
      </c>
      <c r="BI3" s="122">
        <f>CV3</f>
        <v/>
      </c>
      <c r="BJ3" s="117"/>
      <c r="BK3" s="812">
        <f>Overview!$E$7</f>
        <v/>
      </c>
      <c r="BL3" s="117"/>
      <c r="BM3" s="836">
        <f>CW3</f>
        <v/>
      </c>
      <c r="BN3" s="812">
        <f>Overview!$P$153</f>
        <v/>
      </c>
      <c r="BO3" s="117"/>
      <c r="BP3" s="117"/>
      <c r="BQ3" s="115"/>
      <c r="BR3" s="1478"/>
      <c r="BS3" s="1548"/>
      <c r="BT3" s="1777" t="inlineStr">
        <is>
          <t>GSM</t>
        </is>
      </c>
      <c r="BU3" s="1777" t="inlineStr">
        <is>
          <t>900</t>
        </is>
      </c>
      <c r="BV3" s="398">
        <f>Overview!$H$28</f>
        <v/>
      </c>
      <c r="BW3" s="2033"/>
      <c r="BX3" s="8326" t="inlineStr">
        <is>
          <t>Close to ear</t>
        </is>
      </c>
      <c r="BY3" s="8320"/>
      <c r="BZ3" s="2034"/>
      <c r="CA3" s="2035" t="inlineStr">
        <is>
          <t>Left Cheek</t>
        </is>
      </c>
      <c r="CB3" s="2035">
        <v>0</v>
      </c>
      <c r="CC3" s="1062">
        <f>IF(COUNT('Conducted 2G-3G'!$AH$3:$AH$5)=0,37,INDEX('Conducted 2G-3G'!$T$3:$T$5,MATCH(MAX('Conducted 2G-3G'!$AH$3:$AH$5),'Conducted 2G-3G'!$AH$3:$AH$5,0)))</f>
        <v>37</v>
      </c>
      <c r="CD3" s="1062">
        <f>IF(COUNT('Conducted 2G-3G'!$AH$3:$AH$5)=0,897.4,INDEX('Conducted 2G-3G'!$U$3:$U$5,MATCH(MAX('Conducted 2G-3G'!$AH$3:$AH$5),'Conducted 2G-3G'!$AH$3:$AH$5,0)))</f>
        <v>897.4</v>
      </c>
      <c r="CE3" s="1522"/>
      <c r="CF3" s="1522"/>
      <c r="CG3" s="386" t="str">
        <f>IF(OR($BY$3="",$BY$3=""),"",$BY$3)</f>
        <v/>
      </c>
      <c r="CH3" s="386">
        <f>BZ3</f>
        <v/>
      </c>
      <c r="CI3" s="386">
        <f>CA3</f>
        <v/>
      </c>
      <c r="CJ3" s="1526"/>
      <c r="CK3" s="2036"/>
      <c r="CL3" s="203">
        <f>IF(CF3=""," ",IF(ABS(CE3-CF3)&lt;=0.125,"Valid","Not valid"))</f>
        <v/>
      </c>
      <c r="CM3" s="204">
        <f> IF(CE3="","",IF(AND(CE3&lt;&gt;"",CF3=""),IF(CE3&gt;=1,"Medir+Sig Max","No"),IF(CF3&lt;&gt;"",IF(CF3&gt;=1,"Medir+Sig Max","No"),"")))</f>
        <v/>
      </c>
      <c r="CN3" s="205">
        <f>IF(UPPER(CM1)="X",IF(CF3=""," ",IF((ABS(CE3)&lt;5)*AND(ABS(CF3)&lt;5)*AND(ABS(CO3)&lt;5),"Solo si es max","Medir")),IF(CF3=""," ",IF((ABS(CE3)&lt;1)*AND(ABS(CF3)&lt;1)*AND(ABS(CO3)&lt;1),"Solo si es max","Medir")))</f>
        <v/>
      </c>
      <c r="CO3" s="219">
        <f>IF(CK3="",IF(AND(CE3="",CF3=""),"",IF(CF3="",IF(DE3&gt;1,ROUND(DE3*CE3,3),CE3),IF(DE3&gt;1,ROUND(DE3*CF3,3),CF3))),IF(AND(CE3="",CF3=""),"",IF(CF3="",IF(DE3&gt;1,ROUND(DE3*CE3*(1/(CK3)),3),CE3*(1/(CK3))),IF(DE3&gt;1,ROUND(DE3*CF3*(1/(CK3)),3),CF3*(1/(CK3))))))</f>
        <v/>
      </c>
      <c r="CP3" s="2037">
        <f>IF(COUNTIF(Overview!K12:K14,TRUE)&gt;0,2,IF(COUNTIF(Overview!L12:L14,TRUE)&gt;0,4,0))</f>
        <v/>
      </c>
      <c r="CQ3" s="1471">
        <f>IF(CO3="","",IF(CO3&gt;CP3,"Fail","Pass"))</f>
        <v/>
      </c>
      <c r="CR3" s="1480">
        <f>IF(AND(MAX(CO3:CO8)=CO3,CO3&lt;&gt;0),1,"")</f>
        <v/>
      </c>
      <c r="CS3" s="1564">
        <f>MyTimestamp(CO3)</f>
        <v/>
      </c>
      <c r="CT3" s="1529">
        <f>IF(CE3="",0,15)+IF(CF3="",0,15)</f>
        <v/>
      </c>
      <c r="CU3" s="1530">
        <f>IF(CT3=0,0,2)</f>
        <v/>
      </c>
      <c r="CV3" s="858"/>
      <c r="CW3" s="858"/>
      <c r="CX3" s="2038"/>
      <c r="CY3" s="2039"/>
      <c r="CZ3" s="1542">
        <f>10^(CJ3/20)*100-100</f>
        <v/>
      </c>
      <c r="DA3" s="1318">
        <f>IF('Tune-Up'!H12="","",'Tune-Up'!H12)</f>
        <v/>
      </c>
      <c r="DB3" s="694"/>
      <c r="DC3" s="796">
        <f>IF(DA3="","",10^(DA3/10))</f>
        <v/>
      </c>
      <c r="DD3" s="1362">
        <f>IF(ISNUMBER(DB3)=FALSE,"",10^(DB3/10))</f>
        <v/>
      </c>
      <c r="DE3" s="1542">
        <f>IF(AND(ISNUMBER(DC3),ISNUMBER(DD3)),IF(DC3/DD3&gt;1,ROUND((DC3)/DD3,3),1),1)</f>
        <v/>
      </c>
      <c r="DF3" s="1541"/>
      <c r="DG3" s="1541"/>
      <c r="DH3" s="1541"/>
      <c r="DI3" s="1541"/>
      <c r="DJ3" s="1541"/>
      <c r="DK3" s="1541"/>
      <c r="DL3" s="1541"/>
      <c r="DM3" s="1541"/>
      <c r="DN3" s="1541"/>
      <c r="DO3" s="1541"/>
      <c r="DP3" s="1541"/>
      <c r="DQ3" s="1541"/>
      <c r="DR3" s="1541"/>
    </row>
    <row r="4" ht="12.75" x14ac:dyDescent="0.2">
      <c r="A4" s="1541"/>
      <c r="B4" s="1541"/>
      <c r="C4"/>
      <c r="D4" s="130">
        <f>IF(BX$3="Close to Ear","EN 62209-1","EN 62209-2")</f>
        <v/>
      </c>
      <c r="E4" s="130">
        <f>IF(CG4="Close to Ear","2016","2010/A1:2019")</f>
        <v/>
      </c>
      <c r="F4" s="1488" t="inlineStr">
        <is>
          <t>5.1</t>
        </is>
      </c>
      <c r="G4" s="1497"/>
      <c r="H4" s="120">
        <f>BV4</f>
        <v/>
      </c>
      <c r="I4" s="120">
        <f>BW4</f>
        <v/>
      </c>
      <c r="J4" s="687" t="inlineStr">
        <is>
          <t>GSM</t>
        </is>
      </c>
      <c r="K4" s="194" t="inlineStr">
        <is>
          <t>900</t>
        </is>
      </c>
      <c r="L4" s="115"/>
      <c r="M4" s="120"/>
      <c r="N4" s="119"/>
      <c r="O4" s="131"/>
      <c r="P4" s="6597"/>
      <c r="Q4" s="131"/>
      <c r="R4" s="131"/>
      <c r="S4" s="120"/>
      <c r="T4" s="120">
        <v>37</v>
      </c>
      <c r="U4" s="120">
        <v>897.4</v>
      </c>
      <c r="V4" s="119"/>
      <c r="W4" s="197"/>
      <c r="X4" s="119"/>
      <c r="Y4" s="119"/>
      <c r="Z4" s="119"/>
      <c r="AA4" s="115"/>
      <c r="AB4" s="115"/>
      <c r="AC4" s="689">
        <f>IF(OR(BX$3="Close to Ear",BX$3="Close to Head"),"Head",IF(BX$3="Extremity","Extremity","Body"))</f>
        <v/>
      </c>
      <c r="AD4" s="690">
        <f>CA4</f>
        <v/>
      </c>
      <c r="AE4" s="688">
        <f>CB4</f>
        <v/>
      </c>
      <c r="AF4" s="115"/>
      <c r="AG4" s="808">
        <f>IF(AZ4="","N/A",IF(CQ4="Pass","P","F"))</f>
        <v/>
      </c>
      <c r="AH4" s="129"/>
      <c r="AI4" s="129"/>
      <c r="AJ4" s="129"/>
      <c r="AK4" s="119"/>
      <c r="AL4" s="115"/>
      <c r="AM4" s="119"/>
      <c r="AN4" s="119"/>
      <c r="AO4" s="692"/>
      <c r="AP4" s="692"/>
      <c r="AQ4" s="692"/>
      <c r="AR4" s="692"/>
      <c r="AS4" s="692"/>
      <c r="AT4" s="691">
        <f>CE4</f>
        <v/>
      </c>
      <c r="AU4" s="691">
        <f>CF4</f>
        <v/>
      </c>
      <c r="AV4" s="813"/>
      <c r="AW4" s="813"/>
      <c r="AX4" s="197">
        <f>CZ4</f>
        <v/>
      </c>
      <c r="AY4" s="197">
        <f>DE4</f>
        <v/>
      </c>
      <c r="AZ4" s="3379">
        <f>CO4</f>
        <v/>
      </c>
      <c r="BA4" s="3380"/>
      <c r="BB4" s="197">
        <f>CP4</f>
        <v/>
      </c>
      <c r="BC4" s="813"/>
      <c r="BD4" s="197">
        <f>CR4</f>
        <v/>
      </c>
      <c r="BE4" s="121">
        <f>CS4</f>
        <v/>
      </c>
      <c r="BF4" s="122">
        <f>CT4*60</f>
        <v/>
      </c>
      <c r="BG4" s="121">
        <f>BE4</f>
        <v/>
      </c>
      <c r="BH4" s="122">
        <f>CU4*60</f>
        <v/>
      </c>
      <c r="BI4" s="122">
        <f>CV4</f>
        <v/>
      </c>
      <c r="BJ4" s="117"/>
      <c r="BK4" s="812">
        <f>Overview!$E$7</f>
        <v/>
      </c>
      <c r="BL4" s="117"/>
      <c r="BM4" s="836">
        <f>CW4</f>
        <v/>
      </c>
      <c r="BN4" s="812">
        <f>Overview!$P$153</f>
        <v/>
      </c>
      <c r="BO4" s="117"/>
      <c r="BP4" s="117"/>
      <c r="BQ4" s="115"/>
      <c r="BR4" s="1478"/>
      <c r="BS4" s="1548"/>
      <c r="BT4" s="1783" t="inlineStr">
        <is>
          <t>GSM</t>
        </is>
      </c>
      <c r="BU4" s="1783" t="inlineStr">
        <is>
          <t>900</t>
        </is>
      </c>
      <c r="BV4" s="400">
        <f>Overview!$H$28</f>
        <v/>
      </c>
      <c r="BW4" s="2010"/>
      <c r="BX4" s="1783"/>
      <c r="BY4" s="2040"/>
      <c r="BZ4" s="2040"/>
      <c r="CA4" s="2041" t="inlineStr">
        <is>
          <t>Left Tilt</t>
        </is>
      </c>
      <c r="CB4" s="2041">
        <v>0</v>
      </c>
      <c r="CC4" s="1063">
        <f>IF(COUNT('Conducted 2G-3G'!$AH$3:$AH$5)=0,37,INDEX('Conducted 2G-3G'!$T$3:$T$5,MATCH(MAX('Conducted 2G-3G'!$AH$3:$AH$5),'Conducted 2G-3G'!$AH$3:$AH$5,0)))</f>
        <v>37</v>
      </c>
      <c r="CD4" s="1063">
        <f>IF(COUNT('Conducted 2G-3G'!$AH$3:$AH$5)=0,897.4,INDEX('Conducted 2G-3G'!$U$3:$U$5,MATCH(MAX('Conducted 2G-3G'!$AH$3:$AH$5),'Conducted 2G-3G'!$AH$3:$AH$5,0)))</f>
        <v>897.4</v>
      </c>
      <c r="CE4" s="1523"/>
      <c r="CF4" s="1523"/>
      <c r="CG4" s="387" t="str">
        <f>IF(OR($BY$3="",$BY$3=""),"",$BY$3)</f>
        <v/>
      </c>
      <c r="CH4" s="387">
        <f>BZ4</f>
        <v/>
      </c>
      <c r="CI4" s="387">
        <f>CA4</f>
        <v/>
      </c>
      <c r="CJ4" s="1527"/>
      <c r="CK4" s="2042"/>
      <c r="CL4" s="206">
        <f>IF(CF4=""," ",IF(ABS(CE4-CF4)&lt;=0.125,"Valid","Not valid"))</f>
        <v/>
      </c>
      <c r="CM4" s="207">
        <f> IF(CE4="","",IF(AND(CE4&lt;&gt;"",CF4=""),IF(CE4&gt;=1,"Medir+Sig Max","No"),IF(CF4&lt;&gt;"",IF(CF4&gt;=1,"Medir+Sig Max","No"),"")))</f>
        <v/>
      </c>
      <c r="CN4" s="208">
        <f>IF(UPPER(CM1)="X",IF(CF4=""," ",IF((ABS(CE4)&lt;5)*AND(ABS(CF4)&lt;5)*AND(ABS(CO4)&lt;5),"Solo si es max","Medir")),IF(CF4=""," ",IF((ABS(CE4)&lt;1)*AND(ABS(CF4)&lt;1)*AND(ABS(CO4)&lt;1),"Solo si es max","Medir")))</f>
        <v/>
      </c>
      <c r="CO4" s="220">
        <f>IF(CK4="",IF(AND(CE4="",CF4=""),"",IF(CF4="",IF(DE4&gt;1,ROUND(DE4*CE4,3),CE4),IF(DE4&gt;1,ROUND(DE4*CF4,3),CF4))),IF(AND(CE4="",CF4=""),"",IF(CF4="",IF(DE4&gt;1,ROUND(DE4*CE4*(1/(CK4)),3),CE4*(1/(CK4))),IF(DE4&gt;1,ROUND(DE4*CF4*(1/(CK4)),3),CF4*(1/(CK4))))))</f>
        <v/>
      </c>
      <c r="CP4" s="2043">
        <f>IF(COUNTIF(Overview!K12:K14,TRUE)&gt;0,2,IF(COUNTIF(Overview!L12:L14,TRUE)&gt;0,4,0))</f>
        <v/>
      </c>
      <c r="CQ4" s="1472">
        <f>IF(CO4="","",IF(CO4&gt;CP4,"Fail","Pass"))</f>
        <v/>
      </c>
      <c r="CR4" s="1481">
        <f>IF(AND(MAX(CO3:CO8)=CO4,CO4&lt;&gt;0),1,"")</f>
        <v/>
      </c>
      <c r="CS4" s="1565">
        <f>MyTimestamp(CO4)</f>
        <v/>
      </c>
      <c r="CT4" s="1531">
        <f>IF(CE4="",0,15)+IF(CF4="",0,15)</f>
        <v/>
      </c>
      <c r="CU4" s="1532">
        <f>IF(CT4=0,0,2)</f>
        <v/>
      </c>
      <c r="CV4" s="859"/>
      <c r="CW4" s="859"/>
      <c r="CX4" s="2038"/>
      <c r="CY4" s="2044"/>
      <c r="CZ4" s="1543">
        <f>10^(CJ4/20)*100-100</f>
        <v/>
      </c>
      <c r="DA4" s="1319">
        <f>IF('Tune-Up'!H12="","",'Tune-Up'!H12)</f>
        <v/>
      </c>
      <c r="DB4" s="695"/>
      <c r="DC4" s="797">
        <f>IF(DA4="","",10^(DA4/10))</f>
        <v/>
      </c>
      <c r="DD4" s="1363">
        <f>IF(ISNUMBER(DB4)=FALSE,"",10^(DB4/10))</f>
        <v/>
      </c>
      <c r="DE4" s="1543">
        <f>IF(AND(ISNUMBER(DC4),ISNUMBER(DD4)),IF(DC4/DD4&gt;1,ROUND((DC4)/DD4,3),1),1)</f>
        <v/>
      </c>
      <c r="DF4" s="1541"/>
      <c r="DG4" s="1541"/>
      <c r="DH4" s="1541"/>
      <c r="DI4" s="1541"/>
      <c r="DJ4" s="1541"/>
      <c r="DK4" s="1541"/>
      <c r="DL4" s="1541"/>
      <c r="DM4" s="1541"/>
      <c r="DN4" s="1541"/>
      <c r="DO4" s="1541"/>
      <c r="DP4" s="1541"/>
      <c r="DQ4" s="1541"/>
      <c r="DR4" s="1541"/>
    </row>
    <row r="5" customFormat="1" ht="12.75" s="12" x14ac:dyDescent="0.2">
      <c r="A5" s="1557"/>
      <c r="B5" s="1557"/>
      <c r="C5"/>
      <c r="D5" s="130">
        <f>IF(BX$3="Close to Ear","EN 62209-1","EN 62209-2")</f>
        <v/>
      </c>
      <c r="E5" s="130">
        <f>IF(CG5="Close to Ear","2016","2010/A1:2019")</f>
        <v/>
      </c>
      <c r="F5" s="1488" t="inlineStr">
        <is>
          <t>5.1</t>
        </is>
      </c>
      <c r="G5" s="1497"/>
      <c r="H5" s="120">
        <f>BV5</f>
        <v/>
      </c>
      <c r="I5" s="120">
        <f>BW5</f>
        <v/>
      </c>
      <c r="J5" s="687" t="inlineStr">
        <is>
          <t>GSM</t>
        </is>
      </c>
      <c r="K5" s="194" t="inlineStr">
        <is>
          <t>900</t>
        </is>
      </c>
      <c r="L5" s="115"/>
      <c r="M5" s="120"/>
      <c r="N5" s="119"/>
      <c r="O5" s="131"/>
      <c r="P5" s="6597"/>
      <c r="Q5" s="131"/>
      <c r="R5" s="131"/>
      <c r="S5" s="120"/>
      <c r="T5" s="120">
        <v>37</v>
      </c>
      <c r="U5" s="120">
        <v>897.4</v>
      </c>
      <c r="V5" s="119"/>
      <c r="W5" s="197"/>
      <c r="X5" s="119"/>
      <c r="Y5" s="119"/>
      <c r="Z5" s="119"/>
      <c r="AA5" s="115"/>
      <c r="AB5" s="115"/>
      <c r="AC5" s="689">
        <f>IF(OR(BX$3="Close to Ear",BX$3="Close to Head"),"Head",IF(BX$3="Extremity","Extremity","Body"))</f>
        <v/>
      </c>
      <c r="AD5" s="690">
        <f>CA5</f>
        <v/>
      </c>
      <c r="AE5" s="688">
        <f>CB5</f>
        <v/>
      </c>
      <c r="AF5" s="115"/>
      <c r="AG5" s="808">
        <f>IF(AZ5="","N/A",IF(CQ5="Pass","P","F"))</f>
        <v/>
      </c>
      <c r="AH5" s="129"/>
      <c r="AI5" s="129"/>
      <c r="AJ5" s="129"/>
      <c r="AK5" s="119"/>
      <c r="AL5" s="115"/>
      <c r="AM5" s="119"/>
      <c r="AN5" s="119"/>
      <c r="AO5" s="692"/>
      <c r="AP5" s="692"/>
      <c r="AQ5" s="692"/>
      <c r="AR5" s="692"/>
      <c r="AS5" s="692"/>
      <c r="AT5" s="691">
        <f>CE5</f>
        <v/>
      </c>
      <c r="AU5" s="691">
        <f>CF5</f>
        <v/>
      </c>
      <c r="AV5" s="813"/>
      <c r="AW5" s="813"/>
      <c r="AX5" s="197">
        <f>CZ5</f>
        <v/>
      </c>
      <c r="AY5" s="197">
        <f>DE5</f>
        <v/>
      </c>
      <c r="AZ5" s="3379">
        <f>CO5</f>
        <v/>
      </c>
      <c r="BA5" s="3380"/>
      <c r="BB5" s="197">
        <f>CP5</f>
        <v/>
      </c>
      <c r="BC5" s="813"/>
      <c r="BD5" s="197">
        <f>CR5</f>
        <v/>
      </c>
      <c r="BE5" s="121">
        <f>CS5</f>
        <v/>
      </c>
      <c r="BF5" s="122">
        <f>CT5*60</f>
        <v/>
      </c>
      <c r="BG5" s="121">
        <f>BE5</f>
        <v/>
      </c>
      <c r="BH5" s="122">
        <f>CU5*60</f>
        <v/>
      </c>
      <c r="BI5" s="122">
        <f>CV5</f>
        <v/>
      </c>
      <c r="BJ5" s="117"/>
      <c r="BK5" s="812">
        <f>Overview!$E$7</f>
        <v/>
      </c>
      <c r="BL5" s="117"/>
      <c r="BM5" s="836">
        <f>CW5</f>
        <v/>
      </c>
      <c r="BN5" s="812">
        <f>Overview!$P$153</f>
        <v/>
      </c>
      <c r="BO5" s="117"/>
      <c r="BP5" s="117"/>
      <c r="BQ5" s="115"/>
      <c r="BR5" s="1478"/>
      <c r="BS5" s="1548"/>
      <c r="BT5" s="1791" t="inlineStr">
        <is>
          <t>GSM</t>
        </is>
      </c>
      <c r="BU5" s="1791" t="inlineStr">
        <is>
          <t>900</t>
        </is>
      </c>
      <c r="BV5" s="403">
        <f>Overview!$H$28</f>
        <v/>
      </c>
      <c r="BW5" s="2010"/>
      <c r="BX5" s="1791"/>
      <c r="BY5" s="2040"/>
      <c r="BZ5" s="2040"/>
      <c r="CA5" s="2041" t="inlineStr">
        <is>
          <t>Right Cheek</t>
        </is>
      </c>
      <c r="CB5" s="2041">
        <v>0</v>
      </c>
      <c r="CC5" s="1063">
        <f>IF(COUNT('Conducted 2G-3G'!$AH$3:$AH$5)=0,37,INDEX('Conducted 2G-3G'!$T$3:$T$5,MATCH(MAX('Conducted 2G-3G'!$AH$3:$AH$5),'Conducted 2G-3G'!$AH$3:$AH$5,0)))</f>
        <v>37</v>
      </c>
      <c r="CD5" s="1063">
        <f>IF(COUNT('Conducted 2G-3G'!$AH$3:$AH$5)=0,897.4,INDEX('Conducted 2G-3G'!$U$3:$U$5,MATCH(MAX('Conducted 2G-3G'!$AH$3:$AH$5),'Conducted 2G-3G'!$AH$3:$AH$5,0)))</f>
        <v>897.4</v>
      </c>
      <c r="CE5" s="1523"/>
      <c r="CF5" s="1523"/>
      <c r="CG5" s="387" t="str">
        <f>IF(OR($BY$3="",$BY$3=""),"",$BY$3)</f>
        <v/>
      </c>
      <c r="CH5" s="387">
        <f>BZ5</f>
        <v/>
      </c>
      <c r="CI5" s="387">
        <f>CA5</f>
        <v/>
      </c>
      <c r="CJ5" s="1527"/>
      <c r="CK5" s="2042"/>
      <c r="CL5" s="206">
        <f>IF(CF5=""," ",IF(ABS(CE5-CF5)&lt;=0.125,"Valid","Not valid"))</f>
        <v/>
      </c>
      <c r="CM5" s="207">
        <f> IF(CE5="","",IF(AND(CE5&lt;&gt;"",CF5=""),IF(CE5&gt;=1,"Medir+Sig Max","No"),IF(CF5&lt;&gt;"",IF(CF5&gt;=1,"Medir+Sig Max","No"),"")))</f>
        <v/>
      </c>
      <c r="CN5" s="208">
        <f>IF(UPPER(CM1)="X",IF(CF5=""," ",IF((ABS(CE5)&lt;5)*AND(ABS(CF5)&lt;5)*AND(ABS(CO5)&lt;5),"Solo si es max","Medir")),IF(CF5=""," ",IF((ABS(CE5)&lt;1)*AND(ABS(CF5)&lt;1)*AND(ABS(CO5)&lt;1),"Solo si es max","Medir")))</f>
        <v/>
      </c>
      <c r="CO5" s="220">
        <f>IF(CK5="",IF(AND(CE5="",CF5=""),"",IF(CF5="",IF(DE5&gt;1,ROUND(DE5*CE5,3),CE5),IF(DE5&gt;1,ROUND(DE5*CF5,3),CF5))),IF(AND(CE5="",CF5=""),"",IF(CF5="",IF(DE5&gt;1,ROUND(DE5*CE5*(1/(CK5)),3),CE5*(1/(CK5))),IF(DE5&gt;1,ROUND(DE5*CF5*(1/(CK5)),3),CF5*(1/(CK5))))))</f>
        <v/>
      </c>
      <c r="CP5" s="2043">
        <f>IF(COUNTIF(Overview!K12:K14,TRUE)&gt;0,2,IF(COUNTIF(Overview!L12:L14,TRUE)&gt;0,4,0))</f>
        <v/>
      </c>
      <c r="CQ5" s="1472">
        <f>IF(CO5="","",IF(CO5&gt;CP5,"Fail","Pass"))</f>
        <v/>
      </c>
      <c r="CR5" s="1481">
        <f>IF(AND(MAX(CO3:CO8)=CO5,CO5&lt;&gt;0),1,"")</f>
        <v/>
      </c>
      <c r="CS5" s="1565">
        <f>MyTimestamp(CO5)</f>
        <v/>
      </c>
      <c r="CT5" s="1531">
        <f>IF(CE5="",0,15)+IF(CF5="",0,15)</f>
        <v/>
      </c>
      <c r="CU5" s="1532">
        <f>IF(CT5=0,0,2)</f>
        <v/>
      </c>
      <c r="CV5" s="859"/>
      <c r="CW5" s="859"/>
      <c r="CX5" s="2038"/>
      <c r="CY5" s="2044"/>
      <c r="CZ5" s="1543">
        <f>10^(CJ5/20)*100-100</f>
        <v/>
      </c>
      <c r="DA5" s="1319">
        <f>IF('Tune-Up'!H12="","",'Tune-Up'!H12)</f>
        <v/>
      </c>
      <c r="DB5" s="695"/>
      <c r="DC5" s="797">
        <f>IF(DA5="","",10^(DA5/10))</f>
        <v/>
      </c>
      <c r="DD5" s="1363">
        <f>IF(ISNUMBER(DB5)=FALSE,"",10^(DB5/10))</f>
        <v/>
      </c>
      <c r="DE5" s="1543">
        <f>IF(AND(ISNUMBER(DC5),ISNUMBER(DD5)),IF(DC5/DD5&gt;1,ROUND((DC5)/DD5,3),1),1)</f>
        <v/>
      </c>
      <c r="DF5" s="1557"/>
      <c r="DG5" s="1557"/>
      <c r="DH5" s="1557"/>
      <c r="DI5" s="1541"/>
      <c r="DJ5" s="1541"/>
      <c r="DK5" s="1541"/>
      <c r="DL5" s="1541"/>
      <c r="DM5" s="1541"/>
      <c r="DN5" s="1541"/>
      <c r="DO5" s="1541"/>
      <c r="DP5" s="1541"/>
      <c r="DQ5" s="1541"/>
      <c r="DR5" s="1541"/>
      <c r="DS5" s="36"/>
      <c r="DT5" s="36"/>
      <c r="DU5" s="36"/>
    </row>
    <row r="6" ht="12.75" x14ac:dyDescent="0.2">
      <c r="A6" s="1541"/>
      <c r="B6" s="1541"/>
      <c r="C6"/>
      <c r="D6" s="130">
        <f>IF(BX$3="Close to Ear","EN 62209-1","EN 62209-2")</f>
        <v/>
      </c>
      <c r="E6" s="130">
        <f>IF(CG6="Close to Ear","2016","2010/A1:2019")</f>
        <v/>
      </c>
      <c r="F6" s="1488" t="inlineStr">
        <is>
          <t>5.1</t>
        </is>
      </c>
      <c r="G6" s="1497"/>
      <c r="H6" s="120">
        <f>BV6</f>
        <v/>
      </c>
      <c r="I6" s="120">
        <f>BW6</f>
        <v/>
      </c>
      <c r="J6" s="687" t="inlineStr">
        <is>
          <t>GSM</t>
        </is>
      </c>
      <c r="K6" s="194" t="inlineStr">
        <is>
          <t>900</t>
        </is>
      </c>
      <c r="L6" s="115"/>
      <c r="M6" s="120"/>
      <c r="N6" s="119"/>
      <c r="O6" s="131"/>
      <c r="P6" s="6597"/>
      <c r="Q6" s="131"/>
      <c r="R6" s="131"/>
      <c r="S6" s="120"/>
      <c r="T6" s="120">
        <v>37</v>
      </c>
      <c r="U6" s="120">
        <v>897.4</v>
      </c>
      <c r="V6" s="119"/>
      <c r="W6" s="197"/>
      <c r="X6" s="119"/>
      <c r="Y6" s="119"/>
      <c r="Z6" s="119"/>
      <c r="AA6" s="115"/>
      <c r="AB6" s="115"/>
      <c r="AC6" s="689">
        <f>IF(OR(BX$3="Close to Ear",BX$3="Close to Head"),"Head",IF(BX$3="Extremity","Extremity","Body"))</f>
        <v/>
      </c>
      <c r="AD6" s="690">
        <f>CA6</f>
        <v/>
      </c>
      <c r="AE6" s="688">
        <f>CB6</f>
        <v/>
      </c>
      <c r="AF6" s="115"/>
      <c r="AG6" s="808">
        <f>IF(AZ6="","N/A",IF(CQ6="Pass","P","F"))</f>
        <v/>
      </c>
      <c r="AH6" s="129"/>
      <c r="AI6" s="129"/>
      <c r="AJ6" s="129"/>
      <c r="AK6" s="119"/>
      <c r="AL6" s="115"/>
      <c r="AM6" s="119"/>
      <c r="AN6" s="119"/>
      <c r="AO6" s="692"/>
      <c r="AP6" s="692"/>
      <c r="AQ6" s="692"/>
      <c r="AR6" s="692"/>
      <c r="AS6" s="692"/>
      <c r="AT6" s="691">
        <f>CE6</f>
        <v/>
      </c>
      <c r="AU6" s="691">
        <f>CF6</f>
        <v/>
      </c>
      <c r="AV6" s="813"/>
      <c r="AW6" s="813"/>
      <c r="AX6" s="197">
        <f>CZ6</f>
        <v/>
      </c>
      <c r="AY6" s="197">
        <f>DE6</f>
        <v/>
      </c>
      <c r="AZ6" s="3379">
        <f>CO6</f>
        <v/>
      </c>
      <c r="BA6" s="3380"/>
      <c r="BB6" s="197">
        <f>CP6</f>
        <v/>
      </c>
      <c r="BC6" s="813"/>
      <c r="BD6" s="197">
        <f>CR6</f>
        <v/>
      </c>
      <c r="BE6" s="121">
        <f>CS6</f>
        <v/>
      </c>
      <c r="BF6" s="122">
        <f>CT6*60</f>
        <v/>
      </c>
      <c r="BG6" s="121">
        <f>BE6</f>
        <v/>
      </c>
      <c r="BH6" s="122">
        <f>CU6*60</f>
        <v/>
      </c>
      <c r="BI6" s="122">
        <f>CV6</f>
        <v/>
      </c>
      <c r="BJ6" s="117"/>
      <c r="BK6" s="812">
        <f>Overview!$E$7</f>
        <v/>
      </c>
      <c r="BL6" s="117"/>
      <c r="BM6" s="836">
        <f>CW6</f>
        <v/>
      </c>
      <c r="BN6" s="812">
        <f>Overview!$P$153</f>
        <v/>
      </c>
      <c r="BO6" s="117"/>
      <c r="BP6" s="117"/>
      <c r="BQ6" s="115"/>
      <c r="BR6" s="1478"/>
      <c r="BS6" s="1548"/>
      <c r="BT6" s="1783" t="inlineStr">
        <is>
          <t>GSM</t>
        </is>
      </c>
      <c r="BU6" s="1783" t="inlineStr">
        <is>
          <t>900</t>
        </is>
      </c>
      <c r="BV6" s="400">
        <f>Overview!$H$28</f>
        <v/>
      </c>
      <c r="BW6" s="2010"/>
      <c r="BX6" s="1783"/>
      <c r="BY6" s="2040"/>
      <c r="BZ6" s="2040"/>
      <c r="CA6" s="2041" t="inlineStr">
        <is>
          <t>Right Tilt</t>
        </is>
      </c>
      <c r="CB6" s="2041">
        <v>0</v>
      </c>
      <c r="CC6" s="1063">
        <f>IF(COUNT('Conducted 2G-3G'!$AH$3:$AH$5)=0,37,INDEX('Conducted 2G-3G'!$T$3:$T$5,MATCH(MAX('Conducted 2G-3G'!$AH$3:$AH$5),'Conducted 2G-3G'!$AH$3:$AH$5,0)))</f>
        <v>37</v>
      </c>
      <c r="CD6" s="1063">
        <f>IF(COUNT('Conducted 2G-3G'!$AH$3:$AH$5)=0,897.4,INDEX('Conducted 2G-3G'!$U$3:$U$5,MATCH(MAX('Conducted 2G-3G'!$AH$3:$AH$5),'Conducted 2G-3G'!$AH$3:$AH$5,0)))</f>
        <v>897.4</v>
      </c>
      <c r="CE6" s="1523"/>
      <c r="CF6" s="1523"/>
      <c r="CG6" s="387" t="str">
        <f>IF(OR($BY$3="",$BY$3=""),"",$BY$3)</f>
        <v/>
      </c>
      <c r="CH6" s="387">
        <f>BZ6</f>
        <v/>
      </c>
      <c r="CI6" s="387">
        <f>CA6</f>
        <v/>
      </c>
      <c r="CJ6" s="1527"/>
      <c r="CK6" s="2042"/>
      <c r="CL6" s="206">
        <f>IF(CF6=""," ",IF(ABS(CE6-CF6)&lt;=0.125,"Valid","Not valid"))</f>
        <v/>
      </c>
      <c r="CM6" s="207">
        <f> IF(CE6="","",IF(AND(CE6&lt;&gt;"",CF6=""),IF(CE6&gt;=1,"Medir+Sig Max","No"),IF(CF6&lt;&gt;"",IF(CF6&gt;=1,"Medir+Sig Max","No"),"")))</f>
        <v/>
      </c>
      <c r="CN6" s="208">
        <f>IF(UPPER(CM1)="X",IF(CF6=""," ",IF((ABS(CE6)&lt;5)*AND(ABS(CF6)&lt;5)*AND(ABS(CO6)&lt;5),"Solo si es max","Medir")),IF(CF6=""," ",IF((ABS(CE6)&lt;1)*AND(ABS(CF6)&lt;1)*AND(ABS(CO6)&lt;1),"Solo si es max","Medir")))</f>
        <v/>
      </c>
      <c r="CO6" s="220">
        <f>IF(CK6="",IF(AND(CE6="",CF6=""),"",IF(CF6="",IF(DE6&gt;1,ROUND(DE6*CE6,3),CE6),IF(DE6&gt;1,ROUND(DE6*CF6,3),CF6))),IF(AND(CE6="",CF6=""),"",IF(CF6="",IF(DE6&gt;1,ROUND(DE6*CE6*(1/(CK6)),3),CE6*(1/(CK6))),IF(DE6&gt;1,ROUND(DE6*CF6*(1/(CK6)),3),CF6*(1/(CK6))))))</f>
        <v/>
      </c>
      <c r="CP6" s="2043">
        <f>IF(COUNTIF(Overview!K12:K14,TRUE)&gt;0,2,IF(COUNTIF(Overview!L12:L14,TRUE)&gt;0,4,0))</f>
        <v/>
      </c>
      <c r="CQ6" s="1472">
        <f>IF(CO6="","",IF(CO6&gt;CP6,"Fail","Pass"))</f>
        <v/>
      </c>
      <c r="CR6" s="1481">
        <f>IF(AND(MAX(CO3:CO8)=CO6,CO6&lt;&gt;0),1,"")</f>
        <v/>
      </c>
      <c r="CS6" s="1565">
        <f>MyTimestamp(CO6)</f>
        <v/>
      </c>
      <c r="CT6" s="1531">
        <f>IF(CE6="",0,15)+IF(CF6="",0,15)</f>
        <v/>
      </c>
      <c r="CU6" s="1532">
        <f>IF(CT6=0,0,2)</f>
        <v/>
      </c>
      <c r="CV6" s="859"/>
      <c r="CW6" s="859"/>
      <c r="CX6" s="2038"/>
      <c r="CY6" s="2044"/>
      <c r="CZ6" s="1543">
        <f>10^(CJ6/20)*100-100</f>
        <v/>
      </c>
      <c r="DA6" s="1319">
        <f>IF('Tune-Up'!H12="","",'Tune-Up'!H12)</f>
        <v/>
      </c>
      <c r="DB6" s="695"/>
      <c r="DC6" s="797">
        <f>IF(DA6="","",10^(DA6/10))</f>
        <v/>
      </c>
      <c r="DD6" s="1363">
        <f>IF(ISNUMBER(DB6)=FALSE,"",10^(DB6/10))</f>
        <v/>
      </c>
      <c r="DE6" s="1543">
        <f>IF(AND(ISNUMBER(DC6),ISNUMBER(DD6)),IF(DC6/DD6&gt;1,ROUND((DC6)/DD6,3),1),1)</f>
        <v/>
      </c>
      <c r="DF6" s="1541"/>
      <c r="DG6" s="1541"/>
      <c r="DH6" s="1541"/>
      <c r="DI6" s="1541"/>
      <c r="DJ6" s="1541"/>
      <c r="DK6" s="1541"/>
      <c r="DL6" s="1541"/>
      <c r="DM6" s="1541"/>
      <c r="DN6" s="1541"/>
      <c r="DO6" s="1541"/>
      <c r="DP6" s="1541"/>
      <c r="DQ6" s="1541"/>
      <c r="DR6" s="1541"/>
    </row>
    <row r="7" ht="12.75" x14ac:dyDescent="0.2">
      <c r="A7" s="1541"/>
      <c r="B7" s="1541"/>
      <c r="C7"/>
      <c r="D7" s="130">
        <f>IF(BX$3="Close to Ear","EN 62209-1","EN 62209-2")</f>
        <v/>
      </c>
      <c r="E7" s="130">
        <f>IF(CG7="Close to Ear","2016","2010/A1:2019")</f>
        <v/>
      </c>
      <c r="F7" s="1488" t="inlineStr">
        <is>
          <t>5.1</t>
        </is>
      </c>
      <c r="G7" s="1497"/>
      <c r="H7" s="120">
        <f>BV7</f>
        <v/>
      </c>
      <c r="I7" s="120">
        <f>BW7</f>
        <v/>
      </c>
      <c r="J7" s="687" t="inlineStr">
        <is>
          <t>GSM</t>
        </is>
      </c>
      <c r="K7" s="194" t="inlineStr">
        <is>
          <t>900</t>
        </is>
      </c>
      <c r="L7" s="115"/>
      <c r="M7" s="120"/>
      <c r="N7" s="119"/>
      <c r="O7" s="131"/>
      <c r="P7" s="6597"/>
      <c r="Q7" s="131"/>
      <c r="R7" s="131"/>
      <c r="S7" s="120"/>
      <c r="T7" s="120">
        <v>37</v>
      </c>
      <c r="U7" s="120">
        <v>897.4</v>
      </c>
      <c r="V7" s="119"/>
      <c r="W7" s="197"/>
      <c r="X7" s="119"/>
      <c r="Y7" s="119"/>
      <c r="Z7" s="119"/>
      <c r="AA7" s="115"/>
      <c r="AB7" s="115"/>
      <c r="AC7" s="689">
        <f>IF(OR(BX$3="Close to Ear",BX$3="Close to Head"),"Head",IF(BX$3="Extremity","Extremity","Body"))</f>
        <v/>
      </c>
      <c r="AD7" s="690">
        <f>CA7</f>
        <v/>
      </c>
      <c r="AE7" s="688">
        <f>CB7</f>
        <v/>
      </c>
      <c r="AF7" s="115"/>
      <c r="AG7" s="808">
        <f>IF(AZ7="","N/A",IF(CQ7="Pass","P","F"))</f>
        <v/>
      </c>
      <c r="AH7" s="129"/>
      <c r="AI7" s="129"/>
      <c r="AJ7" s="129"/>
      <c r="AK7" s="119"/>
      <c r="AL7" s="115"/>
      <c r="AM7" s="119"/>
      <c r="AN7" s="119"/>
      <c r="AO7" s="692"/>
      <c r="AP7" s="692"/>
      <c r="AQ7" s="692"/>
      <c r="AR7" s="692"/>
      <c r="AS7" s="692"/>
      <c r="AT7" s="691">
        <f>CE7</f>
        <v/>
      </c>
      <c r="AU7" s="691">
        <f>CF7</f>
        <v/>
      </c>
      <c r="AV7" s="813"/>
      <c r="AW7" s="813"/>
      <c r="AX7" s="197">
        <f>CZ7</f>
        <v/>
      </c>
      <c r="AY7" s="197">
        <f>DE7</f>
        <v/>
      </c>
      <c r="AZ7" s="3379">
        <f>CO7</f>
        <v/>
      </c>
      <c r="BA7" s="3380"/>
      <c r="BB7" s="197">
        <f>CP7</f>
        <v/>
      </c>
      <c r="BC7" s="813"/>
      <c r="BD7" s="197">
        <f>CR7</f>
        <v/>
      </c>
      <c r="BE7" s="121">
        <f>CS7</f>
        <v/>
      </c>
      <c r="BF7" s="122">
        <f>CT7*60</f>
        <v/>
      </c>
      <c r="BG7" s="121">
        <f>BE7</f>
        <v/>
      </c>
      <c r="BH7" s="122">
        <f>CU7*60</f>
        <v/>
      </c>
      <c r="BI7" s="122">
        <f>CV7</f>
        <v/>
      </c>
      <c r="BJ7" s="117"/>
      <c r="BK7" s="812">
        <f>Overview!$E$7</f>
        <v/>
      </c>
      <c r="BL7" s="117"/>
      <c r="BM7" s="836">
        <f>CW7</f>
        <v/>
      </c>
      <c r="BN7" s="812">
        <f>Overview!$P$153</f>
        <v/>
      </c>
      <c r="BO7" s="117"/>
      <c r="BP7" s="117"/>
      <c r="BQ7" s="115"/>
      <c r="BR7" s="1478"/>
      <c r="BS7" s="1548"/>
      <c r="BT7" s="1783" t="inlineStr">
        <is>
          <t>GSM</t>
        </is>
      </c>
      <c r="BU7" s="1783" t="inlineStr">
        <is>
          <t>900</t>
        </is>
      </c>
      <c r="BV7" s="400">
        <f>Overview!$H$28</f>
        <v/>
      </c>
      <c r="BW7" s="2010"/>
      <c r="BX7" s="1783"/>
      <c r="BY7" s="2040"/>
      <c r="BZ7" s="2040"/>
      <c r="CA7" s="401" t="str">
        <f>IF(COUNT(CF3:CF6)=0,IF(COUNT(CE3:CE6)=0,"TBD",VLOOKUP(MAX(CE3:CE6),CE3:CI6,5,FALSE)),VLOOKUP(MAX(CF3:CF6),CF3:CI6,4,FALSE))</f>
        <v>TBD</v>
      </c>
      <c r="CB7" s="2041">
        <v>0</v>
      </c>
      <c r="CC7" s="1063">
        <f>IF(COUNT('Conducted 2G-3G'!$AH$3:$AH$5)=0,37,INDEX('Conducted 2G-3G'!$T$3:$T$5,MATCH(MAX('Conducted 2G-3G'!$AH$3:$AH$5),'Conducted 2G-3G'!$AH$3:$AH$5,0)))</f>
        <v>37</v>
      </c>
      <c r="CD7" s="1063">
        <f>IF(COUNT('Conducted 2G-3G'!$AH$3:$AH$5)=0,897.4,INDEX('Conducted 2G-3G'!$U$3:$U$5,MATCH(MAX('Conducted 2G-3G'!$AH$3:$AH$5),'Conducted 2G-3G'!$AH$3:$AH$5,0)))</f>
        <v>897.4</v>
      </c>
      <c r="CE7" s="1523"/>
      <c r="CF7" s="1523"/>
      <c r="CG7" s="387" t="str">
        <f>IF(OR($BY$3="",$BY$3=""),"",$BY$3)</f>
        <v/>
      </c>
      <c r="CH7" s="387">
        <f>BZ7</f>
        <v/>
      </c>
      <c r="CI7" s="387">
        <f>CA7</f>
        <v/>
      </c>
      <c r="CJ7" s="1527"/>
      <c r="CK7" s="2042"/>
      <c r="CL7" s="206">
        <f>IF(CF7=""," ",IF(ABS(CE7-CF7)&lt;=0.125,"Valid","Not valid"))</f>
        <v/>
      </c>
      <c r="CM7" s="207">
        <f> IF(CE7="","",IF(AND(CE7&lt;&gt;"",CF7=""),IF(CE7&gt;=1,"Medir+Sig Max","No"),IF(CF7&lt;&gt;"",IF(CF7&gt;=1,"Medir+Sig Max","No"),"")))</f>
        <v/>
      </c>
      <c r="CN7" s="208">
        <f>IF(UPPER(CM1)="X",IF(CF7=""," ",IF((ABS(CE7)&lt;5)*AND(ABS(CF7)&lt;5)*AND(ABS(CO7)&lt;5),"Solo si es max","Medir")),IF(CF7=""," ",IF((ABS(CE7)&lt;1)*AND(ABS(CF7)&lt;1)*AND(ABS(CO7)&lt;1),"Solo si es max","Medir")))</f>
        <v/>
      </c>
      <c r="CO7" s="220">
        <f>IF(CK7="",IF(AND(CE7="",CF7=""),"",IF(CF7="",IF(DE7&gt;1,ROUND(DE7*CE7,3),CE7),IF(DE7&gt;1,ROUND(DE7*CF7,3),CF7))),IF(AND(CE7="",CF7=""),"",IF(CF7="",IF(DE7&gt;1,ROUND(DE7*CE7*(1/(CK7)),3),CE7*(1/(CK7))),IF(DE7&gt;1,ROUND(DE7*CF7*(1/(CK7)),3),CF7*(1/(CK7))))))</f>
        <v/>
      </c>
      <c r="CP7" s="2043">
        <f>IF(COUNTIF(Overview!K12:K14,TRUE)&gt;0,2,IF(COUNTIF(Overview!L12:L14,TRUE)&gt;0,4,0))</f>
        <v/>
      </c>
      <c r="CQ7" s="1472">
        <f>IF(CO7="","",IF(CO7&gt;CP7,"Fail","Pass"))</f>
        <v/>
      </c>
      <c r="CR7" s="1481">
        <f>IF(AND(MAX(CO3:CO8)=CO7,CO7&lt;&gt;0),1,"")</f>
        <v/>
      </c>
      <c r="CS7" s="1565">
        <f>MyTimestamp(CO7)</f>
        <v/>
      </c>
      <c r="CT7" s="1531">
        <f>IF(CE7="",0,15)+IF(CF7="",0,15)</f>
        <v/>
      </c>
      <c r="CU7" s="1532">
        <f>IF(CT7=0,0,2)</f>
        <v/>
      </c>
      <c r="CV7" s="859"/>
      <c r="CW7" s="859"/>
      <c r="CX7" s="2038"/>
      <c r="CY7" s="2044"/>
      <c r="CZ7" s="1543">
        <f>10^(CJ7/20)*100-100</f>
        <v/>
      </c>
      <c r="DA7" s="1319">
        <f>IF('Tune-Up'!H12="","",'Tune-Up'!H12)</f>
        <v/>
      </c>
      <c r="DB7" s="695"/>
      <c r="DC7" s="797">
        <f>IF(DA7="","",10^(DA7/10))</f>
        <v/>
      </c>
      <c r="DD7" s="1363">
        <f>IF(ISNUMBER(DB7)=FALSE,"",10^(DB7/10))</f>
        <v/>
      </c>
      <c r="DE7" s="1543">
        <f>IF(AND(ISNUMBER(DC7),ISNUMBER(DD7)),IF(DC7/DD7&gt;1,ROUND((DC7)/DD7,3),1),1)</f>
        <v/>
      </c>
      <c r="DF7" s="1541"/>
      <c r="DG7" s="1541"/>
      <c r="DH7" s="1541"/>
      <c r="DI7" s="1541"/>
      <c r="DJ7" s="1541"/>
      <c r="DK7" s="1541"/>
      <c r="DL7" s="1541"/>
      <c r="DM7" s="1541"/>
      <c r="DN7" s="1541"/>
      <c r="DO7" s="1541"/>
      <c r="DP7" s="1541"/>
      <c r="DQ7" s="1541"/>
      <c r="DR7" s="1541"/>
    </row>
    <row r="8" ht="12.75" x14ac:dyDescent="0.2">
      <c r="A8" s="1541"/>
      <c r="B8" s="1541"/>
      <c r="C8"/>
      <c r="D8" s="130">
        <f>IF(BX$3="Close to Ear","EN 62209-1","EN 62209-2")</f>
        <v/>
      </c>
      <c r="E8" s="130">
        <f>IF(CG8="Close to Ear","2016","2010/A1:2019")</f>
        <v/>
      </c>
      <c r="F8" s="1488" t="inlineStr">
        <is>
          <t>5.1</t>
        </is>
      </c>
      <c r="G8" s="1497"/>
      <c r="H8" s="120">
        <f>BV8</f>
        <v/>
      </c>
      <c r="I8" s="120">
        <f>BW8</f>
        <v/>
      </c>
      <c r="J8" s="687" t="inlineStr">
        <is>
          <t>GSM</t>
        </is>
      </c>
      <c r="K8" s="194" t="inlineStr">
        <is>
          <t>900</t>
        </is>
      </c>
      <c r="L8" s="115"/>
      <c r="M8" s="120"/>
      <c r="N8" s="119"/>
      <c r="O8" s="131"/>
      <c r="P8" s="6597"/>
      <c r="Q8" s="131"/>
      <c r="R8" s="131"/>
      <c r="S8" s="120"/>
      <c r="T8" s="120">
        <v>37</v>
      </c>
      <c r="U8" s="120">
        <v>897.4</v>
      </c>
      <c r="V8" s="119"/>
      <c r="W8" s="197"/>
      <c r="X8" s="119"/>
      <c r="Y8" s="119"/>
      <c r="Z8" s="119"/>
      <c r="AA8" s="115"/>
      <c r="AB8" s="115"/>
      <c r="AC8" s="689">
        <f>IF(OR(BX$3="Close to Ear",BX$3="Close to Head"),"Head",IF(BX$3="Extremity","Extremity","Body"))</f>
        <v/>
      </c>
      <c r="AD8" s="690">
        <f>CA8</f>
        <v/>
      </c>
      <c r="AE8" s="688">
        <f>CB8</f>
        <v/>
      </c>
      <c r="AF8" s="115"/>
      <c r="AG8" s="808">
        <f>IF(AZ8="","N/A",IF(CQ8="Pass","P","F"))</f>
        <v/>
      </c>
      <c r="AH8" s="129"/>
      <c r="AI8" s="129"/>
      <c r="AJ8" s="129"/>
      <c r="AK8" s="119"/>
      <c r="AL8" s="115"/>
      <c r="AM8" s="119"/>
      <c r="AN8" s="119"/>
      <c r="AO8" s="692"/>
      <c r="AP8" s="692"/>
      <c r="AQ8" s="692"/>
      <c r="AR8" s="692"/>
      <c r="AS8" s="692"/>
      <c r="AT8" s="691">
        <f>CE8</f>
        <v/>
      </c>
      <c r="AU8" s="691">
        <f>CF8</f>
        <v/>
      </c>
      <c r="AV8" s="813"/>
      <c r="AW8" s="813"/>
      <c r="AX8" s="197">
        <f>CZ8</f>
        <v/>
      </c>
      <c r="AY8" s="197">
        <f>DE8</f>
        <v/>
      </c>
      <c r="AZ8" s="3379">
        <f>CO8</f>
        <v/>
      </c>
      <c r="BA8" s="3380"/>
      <c r="BB8" s="197">
        <f>CP8</f>
        <v/>
      </c>
      <c r="BC8" s="813"/>
      <c r="BD8" s="197">
        <f>CR8</f>
        <v/>
      </c>
      <c r="BE8" s="121">
        <f>CS8</f>
        <v/>
      </c>
      <c r="BF8" s="122">
        <f>CT8*60</f>
        <v/>
      </c>
      <c r="BG8" s="121">
        <f>BE8</f>
        <v/>
      </c>
      <c r="BH8" s="122">
        <f>CU8*60</f>
        <v/>
      </c>
      <c r="BI8" s="122">
        <f>CV8</f>
        <v/>
      </c>
      <c r="BJ8" s="117"/>
      <c r="BK8" s="812">
        <f>Overview!$E$7</f>
        <v/>
      </c>
      <c r="BL8" s="117"/>
      <c r="BM8" s="836">
        <f>CW8</f>
        <v/>
      </c>
      <c r="BN8" s="812">
        <f>Overview!$P$153</f>
        <v/>
      </c>
      <c r="BO8" s="117"/>
      <c r="BP8" s="117"/>
      <c r="BQ8" s="115"/>
      <c r="BR8" s="1478"/>
      <c r="BS8" s="1548"/>
      <c r="BT8" s="1783" t="inlineStr">
        <is>
          <t>GSM</t>
        </is>
      </c>
      <c r="BU8" s="1783" t="inlineStr">
        <is>
          <t>900</t>
        </is>
      </c>
      <c r="BV8" s="400">
        <f>Overview!$H$28</f>
        <v/>
      </c>
      <c r="BW8" s="2010"/>
      <c r="BX8" s="1783"/>
      <c r="BY8" s="2040"/>
      <c r="BZ8" s="2040"/>
      <c r="CA8" s="404" t="str">
        <f>IF(COUNT(CF3:CF6)=0,IF(COUNT(CE3:CE6)=0,"TBD",VLOOKUP(MAX(CE3:CE6),CE3:CI6,5,FALSE)),VLOOKUP(MAX(CF3:CF6),CF3:CI6,4,FALSE))</f>
        <v>TBD</v>
      </c>
      <c r="CB8" s="2045">
        <v>0</v>
      </c>
      <c r="CC8" s="1081">
        <f>IF(COUNT('Conducted 2G-3G'!$AH$3:$AH$5)=0,37,INDEX('Conducted 2G-3G'!$T$3:$T$5,MATCH(MAX('Conducted 2G-3G'!$AH$3:$AH$5),'Conducted 2G-3G'!$AH$3:$AH$5,0)))</f>
        <v>37</v>
      </c>
      <c r="CD8" s="1081">
        <f>IF(COUNT('Conducted 2G-3G'!$AH$3:$AH$5)=0,897.4,INDEX('Conducted 2G-3G'!$U$3:$U$5,MATCH(MAX('Conducted 2G-3G'!$AH$3:$AH$5),'Conducted 2G-3G'!$AH$3:$AH$5,0)))</f>
        <v>897.4</v>
      </c>
      <c r="CE8" s="1874"/>
      <c r="CF8" s="1874"/>
      <c r="CG8" s="388" t="str">
        <f>IF(OR($BY$3="",$BY$3=""),"",$BY$3)</f>
        <v/>
      </c>
      <c r="CH8" s="388">
        <f>BZ8</f>
        <v/>
      </c>
      <c r="CI8" s="388">
        <f>CA8</f>
        <v/>
      </c>
      <c r="CJ8" s="2046"/>
      <c r="CK8" s="2047"/>
      <c r="CL8" s="209">
        <f>IF(CF8=""," ",IF(ABS(CE8-CF8)&lt;=0.125,"Valid","Not valid"))</f>
        <v/>
      </c>
      <c r="CM8" s="210">
        <f> IF(CE8="","",IF(AND(CE8&lt;&gt;"",CF8=""),IF(CE8&gt;=1,"Medir+Sig Max","No"),IF(CF8&lt;&gt;"",IF(CF8&gt;=1,"Medir+Sig Max","No"),"")))</f>
        <v/>
      </c>
      <c r="CN8" s="211">
        <f>IF(UPPER(CM1)="X",IF(CF8=""," ",IF((ABS(CE8)&lt;5)*AND(ABS(CF8)&lt;5)*AND(ABS(CO8)&lt;5),"Solo si es max","Medir")),IF(CF8=""," ",IF((ABS(CE8)&lt;1)*AND(ABS(CF8)&lt;1)*AND(ABS(CO8)&lt;1),"Solo si es max","Medir")))</f>
        <v/>
      </c>
      <c r="CO8" s="221">
        <f>IF(CK8="",IF(AND(CE8="",CF8=""),"",IF(CF8="",IF(DE8&gt;1,ROUND(DE8*CE8,3),CE8),IF(DE8&gt;1,ROUND(DE8*CF8,3),CF8))),IF(AND(CE8="",CF8=""),"",IF(CF8="",IF(DE8&gt;1,ROUND(DE8*CE8*(1/(CK8)),3),CE8*(1/(CK8))),IF(DE8&gt;1,ROUND(DE8*CF8*(1/(CK8)),3),CF8*(1/(CK8))))))</f>
        <v/>
      </c>
      <c r="CP8" s="2048">
        <f>IF(COUNTIF(Overview!K12:K14,TRUE)&gt;0,2,IF(COUNTIF(Overview!L12:L14,TRUE)&gt;0,4,0))</f>
        <v/>
      </c>
      <c r="CQ8" s="1473">
        <f>IF(CO8="","",IF(CO8&gt;CP8,"Fail","Pass"))</f>
        <v/>
      </c>
      <c r="CR8" s="1482">
        <f>IF(AND(MAX(CO3:CO8)=CO8,CO8&lt;&gt;0),1,"")</f>
        <v/>
      </c>
      <c r="CS8" s="2002">
        <f>MyTimestamp(CO8)</f>
        <v/>
      </c>
      <c r="CT8" s="1533">
        <f>IF(CE8="",0,15)+IF(CF8="",0,15)</f>
        <v/>
      </c>
      <c r="CU8" s="1534">
        <f>IF(CT8=0,0,2)</f>
        <v/>
      </c>
      <c r="CV8" s="860"/>
      <c r="CW8" s="860"/>
      <c r="CX8" s="2038"/>
      <c r="CY8" s="2049"/>
      <c r="CZ8" s="1544">
        <f>10^(CJ8/20)*100-100</f>
        <v/>
      </c>
      <c r="DA8" s="1320">
        <f>IF('Tune-Up'!H12="","",'Tune-Up'!H12)</f>
        <v/>
      </c>
      <c r="DB8" s="696"/>
      <c r="DC8" s="798">
        <f>IF(DA8="","",10^(DA8/10))</f>
        <v/>
      </c>
      <c r="DD8" s="1364">
        <f>IF(ISNUMBER(DB8)=FALSE,"",10^(DB8/10))</f>
        <v/>
      </c>
      <c r="DE8" s="1544">
        <f>IF(AND(ISNUMBER(DC8),ISNUMBER(DD8)),IF(DC8/DD8&gt;1,ROUND((DC8)/DD8,3),1),1)</f>
        <v/>
      </c>
      <c r="DF8" s="1541"/>
      <c r="DG8" s="1541"/>
      <c r="DH8" s="1541"/>
      <c r="DI8" s="1541"/>
      <c r="DJ8" s="1541"/>
      <c r="DK8" s="1541"/>
      <c r="DL8" s="1541"/>
      <c r="DM8" s="1541"/>
      <c r="DN8" s="1541"/>
      <c r="DO8" s="1541"/>
      <c r="DP8" s="1541"/>
      <c r="DQ8" s="1541"/>
      <c r="DR8" s="1541"/>
    </row>
    <row r="9" ht="12.75" x14ac:dyDescent="0.2">
      <c r="A9" s="1541"/>
      <c r="B9" s="1541"/>
      <c r="C9"/>
      <c r="D9" s="130">
        <f>IF(BX$3="Close to Ear","EN 62209-1","EN 62209-2")</f>
        <v/>
      </c>
      <c r="E9" s="130">
        <f>IF(CG9="Close to Ear","2016","2010/A1:2019")</f>
        <v/>
      </c>
      <c r="F9" s="1488" t="inlineStr">
        <is>
          <t>5.1</t>
        </is>
      </c>
      <c r="G9" s="1497"/>
      <c r="H9" s="120">
        <f>BV9</f>
        <v/>
      </c>
      <c r="I9" s="120">
        <f>BW9</f>
        <v/>
      </c>
      <c r="J9" s="687" t="inlineStr">
        <is>
          <t>GSM</t>
        </is>
      </c>
      <c r="K9" s="194" t="inlineStr">
        <is>
          <t>900</t>
        </is>
      </c>
      <c r="L9" s="115"/>
      <c r="M9" s="120"/>
      <c r="N9" s="119"/>
      <c r="O9" s="131"/>
      <c r="P9" s="6597"/>
      <c r="Q9" s="131"/>
      <c r="R9" s="131"/>
      <c r="S9" s="120"/>
      <c r="T9" s="120">
        <v>37</v>
      </c>
      <c r="U9" s="120">
        <v>897.4</v>
      </c>
      <c r="V9" s="119"/>
      <c r="W9" s="197"/>
      <c r="X9" s="119"/>
      <c r="Y9" s="119"/>
      <c r="Z9" s="119"/>
      <c r="AA9" s="115"/>
      <c r="AB9" s="115"/>
      <c r="AC9" s="689">
        <f>IF(OR(BX$3="Close to Ear",BX$3="Close to Head"),"Head",IF(BX$3="Extremity","Extremity","Body"))</f>
        <v/>
      </c>
      <c r="AD9" s="690">
        <f>CA9</f>
        <v/>
      </c>
      <c r="AE9" s="688">
        <f>CB9</f>
        <v/>
      </c>
      <c r="AF9" s="115"/>
      <c r="AG9" s="808">
        <f>IF(AZ9="","N/A",IF(CQ9="Pass","P","F"))</f>
        <v/>
      </c>
      <c r="AH9" s="129"/>
      <c r="AI9" s="129"/>
      <c r="AJ9" s="129"/>
      <c r="AK9" s="119"/>
      <c r="AL9" s="115"/>
      <c r="AM9" s="119"/>
      <c r="AN9" s="119"/>
      <c r="AO9" s="692"/>
      <c r="AP9" s="692"/>
      <c r="AQ9" s="692"/>
      <c r="AR9" s="692"/>
      <c r="AS9" s="692"/>
      <c r="AT9" s="691">
        <f>CE9</f>
        <v/>
      </c>
      <c r="AU9" s="691">
        <f>CF9</f>
        <v/>
      </c>
      <c r="AV9" s="813"/>
      <c r="AW9" s="813"/>
      <c r="AX9" s="197">
        <f>CZ9</f>
        <v/>
      </c>
      <c r="AY9" s="197">
        <f>DE9</f>
        <v/>
      </c>
      <c r="AZ9" s="3379">
        <f>CO9</f>
        <v/>
      </c>
      <c r="BA9" s="3380"/>
      <c r="BB9" s="197">
        <f>CP9</f>
        <v/>
      </c>
      <c r="BC9" s="813"/>
      <c r="BD9" s="197">
        <f>CR9</f>
        <v/>
      </c>
      <c r="BE9" s="121">
        <f>CS9</f>
        <v/>
      </c>
      <c r="BF9" s="122">
        <f>CT9*60</f>
        <v/>
      </c>
      <c r="BG9" s="121">
        <f>BE9</f>
        <v/>
      </c>
      <c r="BH9" s="122">
        <f>CU9*60</f>
        <v/>
      </c>
      <c r="BI9" s="122">
        <f>CV9</f>
        <v/>
      </c>
      <c r="BJ9" s="117"/>
      <c r="BK9" s="812">
        <f>Overview!$E$7</f>
        <v/>
      </c>
      <c r="BL9" s="117"/>
      <c r="BM9" s="836">
        <f>CW9</f>
        <v/>
      </c>
      <c r="BN9" s="812">
        <f>Overview!$P$153</f>
        <v/>
      </c>
      <c r="BO9" s="117"/>
      <c r="BP9" s="117"/>
      <c r="BQ9" s="115"/>
      <c r="BR9" s="1478"/>
      <c r="BS9" s="1548"/>
      <c r="BT9" s="1783" t="inlineStr">
        <is>
          <t>GSM</t>
        </is>
      </c>
      <c r="BU9" s="1783" t="inlineStr">
        <is>
          <t>900</t>
        </is>
      </c>
      <c r="BV9" s="400">
        <f>Overview!$H$28</f>
        <v/>
      </c>
      <c r="BW9" s="2010"/>
      <c r="BX9" s="1783"/>
      <c r="BY9" s="2040"/>
      <c r="BZ9" s="2040"/>
      <c r="CA9" s="404" t="str">
        <f>CONCATENATE(CA7," - Battery check 1")</f>
        <v>TBD - Battery check 1</v>
      </c>
      <c r="CB9" s="2045">
        <v>0</v>
      </c>
      <c r="CC9" s="1081">
        <f>IF(COUNT('Conducted 2G-3G'!$AH$3:$AH$5)=0,37,INDEX('Conducted 2G-3G'!$T$3:$T$5,MATCH(MAX('Conducted 2G-3G'!$AH$3:$AH$5),'Conducted 2G-3G'!$AH$3:$AH$5,0)))</f>
        <v>37</v>
      </c>
      <c r="CD9" s="1081">
        <f>IF(COUNT('Conducted 2G-3G'!$AH$3:$AH$5)=0,897.4,INDEX('Conducted 2G-3G'!$U$3:$U$5,MATCH(MAX('Conducted 2G-3G'!$AH$3:$AH$5),'Conducted 2G-3G'!$AH$3:$AH$5,0)))</f>
        <v>897.4</v>
      </c>
      <c r="CE9" s="1874"/>
      <c r="CF9" s="1874"/>
      <c r="CG9" s="388" t="str">
        <f>IF(OR($BY$3="",$BY$3=""),"",$BY$3)</f>
        <v/>
      </c>
      <c r="CH9" s="388">
        <f>BZ9</f>
        <v/>
      </c>
      <c r="CI9" s="388">
        <f>CA9</f>
        <v/>
      </c>
      <c r="CJ9" s="2046"/>
      <c r="CK9" s="2047"/>
      <c r="CL9" s="209">
        <f>IF(CF9=""," ",IF(ABS(CE9-CF9)&lt;=0.125,"Valid","Not valid"))</f>
        <v/>
      </c>
      <c r="CM9" s="210">
        <f> IF(CE9="","",IF(AND(CE9&lt;&gt;"",CF9=""),IF(CE9&gt;=1,"Medir+Sig Max","No"),IF(CF9&lt;&gt;"",IF(CF9&gt;=1,"Medir+Sig Max","No"),"")))</f>
        <v/>
      </c>
      <c r="CN9" s="211">
        <f>IF(UPPER(CM1)="X",IF(CF9=""," ",IF((ABS(CE9)&lt;5)*AND(ABS(CF9)&lt;5)*AND(ABS(CO9)&lt;5),"Solo si es max","Medir")),IF(CF9=""," ",IF((ABS(CE9)&lt;1)*AND(ABS(CF9)&lt;1)*AND(ABS(CO9)&lt;1),"Solo si es max","Medir")))</f>
        <v/>
      </c>
      <c r="CO9" s="221">
        <f>IF(CK9="",IF(AND(CE9="",CF9=""),"",IF(CF9="",IF(DE9&gt;1,ROUND(DE9*CE9,3),CE9),IF(DE9&gt;1,ROUND(DE9*CF9,3),CF9))),IF(AND(CE9="",CF9=""),"",IF(CF9="",IF(DE9&gt;1,ROUND(DE9*CE9*(1/(CK9)),3),CE9*(1/(CK9))),IF(DE9&gt;1,ROUND(DE9*CF9*(1/(CK9)),3),CF9*(1/(CK9))))))</f>
        <v/>
      </c>
      <c r="CP9" s="2048">
        <f>IF(COUNTIF(Overview!K12:K14,TRUE)&gt;0,2,IF(COUNTIF(Overview!L12:L14,TRUE)&gt;0,4,0))</f>
        <v/>
      </c>
      <c r="CQ9" s="1473">
        <f>IF(CO9="","",IF(CO9&gt;CP9,"Fail","Pass"))</f>
        <v/>
      </c>
      <c r="CR9" s="1482">
        <f>IF(AND(MAX(CO3:CO9)=CO9,CO9&lt;&gt;0),1,"")</f>
        <v/>
      </c>
      <c r="CS9" s="2002">
        <f>MyTimestamp(CO9)</f>
        <v/>
      </c>
      <c r="CT9" s="1533">
        <f>IF(CE9="",0,15)+IF(CF9="",0,15)</f>
        <v/>
      </c>
      <c r="CU9" s="1534">
        <f>IF(CT9=0,0,2)</f>
        <v/>
      </c>
      <c r="CV9" s="860"/>
      <c r="CW9" s="860"/>
      <c r="CX9" s="2038"/>
      <c r="CY9" s="2049"/>
      <c r="CZ9" s="1544">
        <f>10^(CJ9/20)*100-100</f>
        <v/>
      </c>
      <c r="DA9" s="1320">
        <f>IF('Tune-Up'!H12="","",'Tune-Up'!H12)</f>
        <v/>
      </c>
      <c r="DB9" s="696"/>
      <c r="DC9" s="798">
        <f>IF(DA9="","",10^(DA9/10))</f>
        <v/>
      </c>
      <c r="DD9" s="1364">
        <f>IF(ISNUMBER(DB9)=FALSE,"",10^(DB9/10))</f>
        <v/>
      </c>
      <c r="DE9" s="1544">
        <f>IF(AND(ISNUMBER(DC9),ISNUMBER(DD9)),IF(DC9/DD9&gt;1,ROUND((DC9)/DD9,3),1),1)</f>
        <v/>
      </c>
      <c r="DF9" s="1541"/>
      <c r="DG9" s="1541"/>
      <c r="DH9" s="1541"/>
      <c r="DI9" s="1541"/>
      <c r="DJ9" s="1541"/>
      <c r="DK9" s="1541"/>
      <c r="DL9" s="1541"/>
      <c r="DM9" s="1541"/>
      <c r="DN9" s="1541"/>
      <c r="DO9" s="1541"/>
      <c r="DP9" s="1541"/>
      <c r="DQ9" s="1541"/>
      <c r="DR9" s="1541"/>
    </row>
    <row r="10" ht="12.75" x14ac:dyDescent="0.2">
      <c r="A10" s="1541"/>
      <c r="B10" s="1541"/>
      <c r="C10"/>
      <c r="D10" s="130">
        <f>IF(BX$3="Close to Ear","EN 62209-1","EN 62209-2")</f>
        <v/>
      </c>
      <c r="E10" s="130">
        <f>IF(CG10="Close to Ear","2016","2010/A1:2019")</f>
        <v/>
      </c>
      <c r="F10" s="1488" t="inlineStr">
        <is>
          <t>5.1</t>
        </is>
      </c>
      <c r="G10" s="1497"/>
      <c r="H10" s="120">
        <f>BV10</f>
        <v/>
      </c>
      <c r="I10" s="120">
        <f>BW10</f>
        <v/>
      </c>
      <c r="J10" s="687" t="inlineStr">
        <is>
          <t>GSM</t>
        </is>
      </c>
      <c r="K10" s="194" t="inlineStr">
        <is>
          <t>900</t>
        </is>
      </c>
      <c r="L10" s="115"/>
      <c r="M10" s="120"/>
      <c r="N10" s="119"/>
      <c r="O10" s="131"/>
      <c r="P10" s="6597"/>
      <c r="Q10" s="131"/>
      <c r="R10" s="131"/>
      <c r="S10" s="120"/>
      <c r="T10" s="120">
        <v>37</v>
      </c>
      <c r="U10" s="120">
        <v>897.4</v>
      </c>
      <c r="V10" s="119"/>
      <c r="W10" s="197"/>
      <c r="X10" s="119"/>
      <c r="Y10" s="119"/>
      <c r="Z10" s="119"/>
      <c r="AA10" s="115"/>
      <c r="AB10" s="115"/>
      <c r="AC10" s="689">
        <f>IF(OR(BX$3="Close to Ear",BX$3="Close to Head"),"Head",IF(BX$3="Extremity","Extremity","Body"))</f>
        <v/>
      </c>
      <c r="AD10" s="690">
        <f>CA10</f>
        <v/>
      </c>
      <c r="AE10" s="688">
        <f>CB10</f>
        <v/>
      </c>
      <c r="AF10" s="115"/>
      <c r="AG10" s="808">
        <f>IF(AZ10="","N/A",IF(CQ10="Pass","P","F"))</f>
        <v/>
      </c>
      <c r="AH10" s="129"/>
      <c r="AI10" s="129"/>
      <c r="AJ10" s="129"/>
      <c r="AK10" s="119"/>
      <c r="AL10" s="115"/>
      <c r="AM10" s="119"/>
      <c r="AN10" s="119"/>
      <c r="AO10" s="692"/>
      <c r="AP10" s="692"/>
      <c r="AQ10" s="692"/>
      <c r="AR10" s="692"/>
      <c r="AS10" s="692"/>
      <c r="AT10" s="691">
        <f>CE10</f>
        <v/>
      </c>
      <c r="AU10" s="691">
        <f>CF10</f>
        <v/>
      </c>
      <c r="AV10" s="813"/>
      <c r="AW10" s="813"/>
      <c r="AX10" s="197">
        <f>CZ10</f>
        <v/>
      </c>
      <c r="AY10" s="197">
        <f>DE10</f>
        <v/>
      </c>
      <c r="AZ10" s="3379">
        <f>CO10</f>
        <v/>
      </c>
      <c r="BA10" s="3380"/>
      <c r="BB10" s="197">
        <f>CP10</f>
        <v/>
      </c>
      <c r="BC10" s="813"/>
      <c r="BD10" s="197">
        <f>CR10</f>
        <v/>
      </c>
      <c r="BE10" s="121">
        <f>CS10</f>
        <v/>
      </c>
      <c r="BF10" s="122">
        <f>CT10*60</f>
        <v/>
      </c>
      <c r="BG10" s="121">
        <f>BE10</f>
        <v/>
      </c>
      <c r="BH10" s="122">
        <f>CU10*60</f>
        <v/>
      </c>
      <c r="BI10" s="122">
        <f>CV10</f>
        <v/>
      </c>
      <c r="BJ10" s="117"/>
      <c r="BK10" s="812">
        <f>Overview!$E$7</f>
        <v/>
      </c>
      <c r="BL10" s="117"/>
      <c r="BM10" s="836">
        <f>CW10</f>
        <v/>
      </c>
      <c r="BN10" s="812">
        <f>Overview!$P$153</f>
        <v/>
      </c>
      <c r="BO10" s="117"/>
      <c r="BP10" s="117"/>
      <c r="BQ10" s="115"/>
      <c r="BR10" s="1478"/>
      <c r="BS10" s="1548"/>
      <c r="BT10" s="1783" t="inlineStr">
        <is>
          <t>GSM</t>
        </is>
      </c>
      <c r="BU10" s="1783" t="inlineStr">
        <is>
          <t>900</t>
        </is>
      </c>
      <c r="BV10" s="400">
        <f>Overview!$H$28</f>
        <v/>
      </c>
      <c r="BW10" s="2010"/>
      <c r="BX10" s="1783"/>
      <c r="BY10" s="2040"/>
      <c r="BZ10" s="2040"/>
      <c r="CA10" s="404" t="str">
        <f>CONCATENATE(CA8," - Battery check 2")</f>
        <v>TBD - Battery check 2</v>
      </c>
      <c r="CB10" s="2045">
        <v>0</v>
      </c>
      <c r="CC10" s="1081">
        <f>IF(COUNT('Conducted 2G-3G'!$AH$3:$AH$5)=0,37,INDEX('Conducted 2G-3G'!$T$3:$T$5,MATCH(MAX('Conducted 2G-3G'!$AH$3:$AH$5),'Conducted 2G-3G'!$AH$3:$AH$5,0)))</f>
        <v>37</v>
      </c>
      <c r="CD10" s="1081">
        <f>IF(COUNT('Conducted 2G-3G'!$AH$3:$AH$5)=0,897.4,INDEX('Conducted 2G-3G'!$U$3:$U$5,MATCH(MAX('Conducted 2G-3G'!$AH$3:$AH$5),'Conducted 2G-3G'!$AH$3:$AH$5,0)))</f>
        <v>897.4</v>
      </c>
      <c r="CE10" s="1874"/>
      <c r="CF10" s="1874"/>
      <c r="CG10" s="388" t="str">
        <f>IF(OR($BY$3="",$BY$3=""),"",$BY$3)</f>
        <v/>
      </c>
      <c r="CH10" s="388">
        <f>BZ10</f>
        <v/>
      </c>
      <c r="CI10" s="388">
        <f>CA10</f>
        <v/>
      </c>
      <c r="CJ10" s="2046"/>
      <c r="CK10" s="2047"/>
      <c r="CL10" s="209">
        <f>IF(CF10=""," ",IF(ABS(CE10-CF10)&lt;=0.125,"Valid","Not valid"))</f>
        <v/>
      </c>
      <c r="CM10" s="210">
        <f> IF(CE10="","",IF(AND(CE10&lt;&gt;"",CF10=""),IF(CE10&gt;=1,"Medir+Sig Max","No"),IF(CF10&lt;&gt;"",IF(CF10&gt;=1,"Medir+Sig Max","No"),"")))</f>
        <v/>
      </c>
      <c r="CN10" s="211">
        <f>IF(UPPER(CM1)="X",IF(CF10=""," ",IF((ABS(CE10)&lt;5)*AND(ABS(CF10)&lt;5)*AND(ABS(CO10)&lt;5),"Solo si es max","Medir")),IF(CF10=""," ",IF((ABS(CE10)&lt;1)*AND(ABS(CF10)&lt;1)*AND(ABS(CO10)&lt;1),"Solo si es max","Medir")))</f>
        <v/>
      </c>
      <c r="CO10" s="221">
        <f>IF(CK10="",IF(AND(CE10="",CF10=""),"",IF(CF10="",IF(DE10&gt;1,ROUND(DE10*CE10,3),CE10),IF(DE10&gt;1,ROUND(DE10*CF10,3),CF10))),IF(AND(CE10="",CF10=""),"",IF(CF10="",IF(DE10&gt;1,ROUND(DE10*CE10*(1/(CK10)),3),CE10*(1/(CK10))),IF(DE10&gt;1,ROUND(DE10*CF10*(1/(CK10)),3),CF10*(1/(CK10))))))</f>
        <v/>
      </c>
      <c r="CP10" s="2048">
        <f>IF(COUNTIF(Overview!K12:K14,TRUE)&gt;0,2,IF(COUNTIF(Overview!L12:L14,TRUE)&gt;0,4,0))</f>
        <v/>
      </c>
      <c r="CQ10" s="1473">
        <f>IF(CO10="","",IF(CO10&gt;CP10,"Fail","Pass"))</f>
        <v/>
      </c>
      <c r="CR10" s="1482">
        <f>IF(AND(MAX(CO3:CO10)=CO10,CO10&lt;&gt;0),1,"")</f>
        <v/>
      </c>
      <c r="CS10" s="2002">
        <f>MyTimestamp(CO10)</f>
        <v/>
      </c>
      <c r="CT10" s="1533">
        <f>IF(CE10="",0,15)+IF(CF10="",0,15)</f>
        <v/>
      </c>
      <c r="CU10" s="1534">
        <f>IF(CT10=0,0,2)</f>
        <v/>
      </c>
      <c r="CV10" s="860"/>
      <c r="CW10" s="860"/>
      <c r="CX10" s="2038"/>
      <c r="CY10" s="2049"/>
      <c r="CZ10" s="1544">
        <f>10^(CJ10/20)*100-100</f>
        <v/>
      </c>
      <c r="DA10" s="1320">
        <f>IF('Tune-Up'!H12="","",'Tune-Up'!H12)</f>
        <v/>
      </c>
      <c r="DB10" s="696"/>
      <c r="DC10" s="798">
        <f>IF(DA10="","",10^(DA10/10))</f>
        <v/>
      </c>
      <c r="DD10" s="1364">
        <f>IF(ISNUMBER(DB10)=FALSE,"",10^(DB10/10))</f>
        <v/>
      </c>
      <c r="DE10" s="1544">
        <f>IF(AND(ISNUMBER(DC10),ISNUMBER(DD10)),IF(DC10/DD10&gt;1,ROUND((DC10)/DD10,3),1),1)</f>
        <v/>
      </c>
      <c r="DF10" s="1541"/>
      <c r="DG10" s="1541"/>
      <c r="DH10" s="1541"/>
      <c r="DI10" s="1541"/>
      <c r="DJ10" s="1541"/>
      <c r="DK10" s="1541"/>
      <c r="DL10" s="1541"/>
      <c r="DM10" s="1541"/>
      <c r="DN10" s="1541"/>
      <c r="DO10" s="1541"/>
      <c r="DP10" s="1541"/>
      <c r="DQ10" s="1541"/>
      <c r="DR10" s="1541"/>
    </row>
    <row r="11" ht="12.75" x14ac:dyDescent="0.2">
      <c r="A11" s="1541"/>
      <c r="B11" s="1541"/>
      <c r="C11"/>
      <c r="D11" s="130">
        <f>IF(BX$11="Close to Ear","EN 62209-1","EN 62209-2")</f>
        <v/>
      </c>
      <c r="E11" s="130">
        <f>IF(CG11="Close to Ear","2016","2010/A1:2019")</f>
        <v/>
      </c>
      <c r="F11" s="1488" t="inlineStr">
        <is>
          <t>5.1</t>
        </is>
      </c>
      <c r="G11" s="1497"/>
      <c r="H11" s="120">
        <f>BV11</f>
        <v/>
      </c>
      <c r="I11" s="120">
        <f>BW11</f>
        <v/>
      </c>
      <c r="J11" s="687" t="inlineStr">
        <is>
          <t>GSM</t>
        </is>
      </c>
      <c r="K11" s="194" t="inlineStr">
        <is>
          <t>900</t>
        </is>
      </c>
      <c r="L11" s="115"/>
      <c r="M11" s="120"/>
      <c r="N11" s="119"/>
      <c r="O11" s="131"/>
      <c r="P11" s="6597"/>
      <c r="Q11" s="131"/>
      <c r="R11" s="131"/>
      <c r="S11" s="120"/>
      <c r="T11" s="120">
        <v>37</v>
      </c>
      <c r="U11" s="120">
        <v>897.4</v>
      </c>
      <c r="V11" s="119"/>
      <c r="W11" s="197"/>
      <c r="X11" s="119"/>
      <c r="Y11" s="119"/>
      <c r="Z11" s="119"/>
      <c r="AA11" s="115"/>
      <c r="AB11" s="115"/>
      <c r="AC11" s="689">
        <f>IF(OR(BX$11="Close to Ear",BX$11="Close to Head"),"Head",IF(BX$11="Extremity","Extremity","Body"))</f>
        <v/>
      </c>
      <c r="AD11" s="690">
        <f>CA11</f>
        <v/>
      </c>
      <c r="AE11" s="688">
        <f>CB11</f>
        <v/>
      </c>
      <c r="AF11" s="115"/>
      <c r="AG11" s="808">
        <f>IF(AZ11="","N/A",IF(CQ11="Pass","P","F"))</f>
        <v/>
      </c>
      <c r="AH11" s="129"/>
      <c r="AI11" s="129"/>
      <c r="AJ11" s="129"/>
      <c r="AK11" s="119"/>
      <c r="AL11" s="115"/>
      <c r="AM11" s="119"/>
      <c r="AN11" s="119"/>
      <c r="AO11" s="692"/>
      <c r="AP11" s="692"/>
      <c r="AQ11" s="692"/>
      <c r="AR11" s="692"/>
      <c r="AS11" s="692"/>
      <c r="AT11" s="691">
        <f>CE11</f>
        <v/>
      </c>
      <c r="AU11" s="691">
        <f>CF11</f>
        <v/>
      </c>
      <c r="AV11" s="813"/>
      <c r="AW11" s="813"/>
      <c r="AX11" s="197">
        <f>CZ11</f>
        <v/>
      </c>
      <c r="AY11" s="197">
        <f>DE11</f>
        <v/>
      </c>
      <c r="AZ11" s="3379">
        <f>CO11</f>
        <v/>
      </c>
      <c r="BA11" s="3380"/>
      <c r="BB11" s="197">
        <f>CP11</f>
        <v/>
      </c>
      <c r="BC11" s="813"/>
      <c r="BD11" s="197">
        <f>CR11</f>
        <v/>
      </c>
      <c r="BE11" s="121">
        <f>CS11</f>
        <v/>
      </c>
      <c r="BF11" s="122">
        <f>CT11*60</f>
        <v/>
      </c>
      <c r="BG11" s="121">
        <f>BE11</f>
        <v/>
      </c>
      <c r="BH11" s="122">
        <f>CU11*60</f>
        <v/>
      </c>
      <c r="BI11" s="122">
        <f>CV11</f>
        <v/>
      </c>
      <c r="BJ11" s="117"/>
      <c r="BK11" s="812">
        <f>Overview!$E$7</f>
        <v/>
      </c>
      <c r="BL11" s="117"/>
      <c r="BM11" s="836">
        <f>CW11</f>
        <v/>
      </c>
      <c r="BN11" s="812">
        <f>Overview!$P$153</f>
        <v/>
      </c>
      <c r="BO11" s="117"/>
      <c r="BP11" s="117"/>
      <c r="BQ11" s="115"/>
      <c r="BR11" s="1478"/>
      <c r="BS11" s="1548"/>
      <c r="BT11" s="1783" t="inlineStr">
        <is>
          <t>GSM</t>
        </is>
      </c>
      <c r="BU11" s="1783" t="inlineStr">
        <is>
          <t>900</t>
        </is>
      </c>
      <c r="BV11" s="400">
        <f>Overview!$H$28</f>
        <v/>
      </c>
      <c r="BW11" s="2010"/>
      <c r="BX11" s="8326" t="inlineStr">
        <is>
          <t>Body</t>
        </is>
      </c>
      <c r="BY11" s="2040"/>
      <c r="BZ11" s="2040"/>
      <c r="CA11" s="1996" t="inlineStr">
        <is>
          <t>Front Face</t>
        </is>
      </c>
      <c r="CB11" s="202">
        <v>5</v>
      </c>
      <c r="CC11" s="1062">
        <f>IF(COUNT('Conducted 2G-3G'!$AH$3:$AH$5)=0,37,INDEX('Conducted 2G-3G'!$T$3:$T$5,MATCH(MAX('Conducted 2G-3G'!$AH$3:$AH$5),'Conducted 2G-3G'!$AH$3:$AH$5,0)))</f>
        <v>37</v>
      </c>
      <c r="CD11" s="1062">
        <f>IF(COUNT('Conducted 2G-3G'!$AH$3:$AH$5)=0,897.4,INDEX('Conducted 2G-3G'!$U$3:$U$5,MATCH(MAX('Conducted 2G-3G'!$AH$3:$AH$5),'Conducted 2G-3G'!$AH$3:$AH$5,0)))</f>
        <v>897.4</v>
      </c>
      <c r="CE11" s="1522"/>
      <c r="CF11" s="1522"/>
      <c r="CG11" s="386" t="str">
        <f>IF(OR($BY$3="",$BY$3=""),"",$BY$3)</f>
        <v/>
      </c>
      <c r="CH11" s="386">
        <f>BZ11</f>
        <v/>
      </c>
      <c r="CI11" s="386">
        <f>CA11</f>
        <v/>
      </c>
      <c r="CJ11" s="1526"/>
      <c r="CK11" s="2036"/>
      <c r="CL11" s="203">
        <f>IF(CF11=""," ",IF(ABS(CE11-CF11)&lt;=0.125,"Valid","Not valid"))</f>
        <v/>
      </c>
      <c r="CM11" s="204">
        <f> IF(CE11="","",IF(AND(CE11&lt;&gt;"",CF11=""),IF(CE11&gt;=1,"Medir+Sig Max","No"),IF(CF11&lt;&gt;"",IF(CF11&gt;=1,"Medir+Sig Max","No"),"")))</f>
        <v/>
      </c>
      <c r="CN11" s="205">
        <f>IF(UPPER(CM1)="X",IF(CF11=""," ",IF((ABS(CE11)&lt;5)*AND(ABS(CF11)&lt;5)*AND(ABS(CO11)&lt;5),"Solo si es max","Medir")),IF(CF11=""," ",IF((ABS(CE11)&lt;1)*AND(ABS(CF11)&lt;1)*AND(ABS(CO11)&lt;1),"Solo si es max","Medir")))</f>
        <v/>
      </c>
      <c r="CO11" s="219">
        <f>IF(CK11="",IF(AND(CE11="",CF11=""),"",IF(CF11="",IF(DE11&gt;1,ROUND(DE11*CE11,3),CE11),IF(DE11&gt;1,ROUND(DE11*CF11,3),CF11))),IF(AND(CE11="",CF11=""),"",IF(CF11="",IF(DE11&gt;1,ROUND(DE11*CE11*(1/(CK11)),3),CE11*(1/(CK11))),IF(DE11&gt;1,ROUND(DE11*CF11*(1/(CK11)),3),CF11*(1/(CK11))))))</f>
        <v/>
      </c>
      <c r="CP11" s="2037">
        <f>IF(COUNTIF(Overview!K12:K14,TRUE)&gt;0,2,IF(COUNTIF(Overview!L12:L14,TRUE)&gt;0,4,0))</f>
        <v/>
      </c>
      <c r="CQ11" s="1471">
        <f>IF(CO11="","",IF(CO11&gt;CP11,"Fail","Pass"))</f>
        <v/>
      </c>
      <c r="CR11" s="1480"/>
      <c r="CS11" s="1564">
        <f>MyTimestamp(CO11)</f>
        <v/>
      </c>
      <c r="CT11" s="1529">
        <f>IF(CE11="",0,15)+IF(CF11="",0,15)</f>
        <v/>
      </c>
      <c r="CU11" s="1530">
        <f>IF(CT11=0,0,2)</f>
        <v/>
      </c>
      <c r="CV11" s="862"/>
      <c r="CW11" s="862"/>
      <c r="CX11" s="2038"/>
      <c r="CY11" s="2039"/>
      <c r="CZ11" s="1542">
        <f>10^(CJ11/20)*100-100</f>
        <v/>
      </c>
      <c r="DA11" s="1318">
        <f>IF('Tune-Up'!H12="","",'Tune-Up'!H12)</f>
        <v/>
      </c>
      <c r="DB11" s="694"/>
      <c r="DC11" s="796">
        <f>IF(DA11="","",10^(DA11/10))</f>
        <v/>
      </c>
      <c r="DD11" s="1362">
        <f>IF(ISNUMBER(DB11)=FALSE,"",10^(DB11/10))</f>
        <v/>
      </c>
      <c r="DE11" s="1542">
        <f>IF(AND(ISNUMBER(DC11),ISNUMBER(DD11)),IF(DC11/DD11&gt;1,ROUND((DC11)/DD11,3),1),1)</f>
        <v/>
      </c>
      <c r="DF11" s="1541"/>
      <c r="DG11" s="1541"/>
      <c r="DH11" s="1541"/>
      <c r="DI11" s="1541"/>
      <c r="DJ11" s="1541"/>
      <c r="DK11" s="1541"/>
      <c r="DL11" s="1541"/>
      <c r="DM11" s="1541"/>
      <c r="DN11" s="1541"/>
      <c r="DO11" s="1541"/>
      <c r="DP11" s="1541"/>
      <c r="DQ11" s="1541"/>
      <c r="DR11" s="1541"/>
    </row>
    <row r="12" ht="12.75" x14ac:dyDescent="0.2">
      <c r="A12" s="1541"/>
      <c r="B12" s="1541"/>
      <c r="C12"/>
      <c r="D12" s="130">
        <f>IF(BX$11="Close to Ear","EN 62209-1","EN 62209-2")</f>
        <v/>
      </c>
      <c r="E12" s="130">
        <f>IF(CG12="Close to Ear","2016","2010/A1:2019")</f>
        <v/>
      </c>
      <c r="F12" s="1488" t="inlineStr">
        <is>
          <t>5.1</t>
        </is>
      </c>
      <c r="G12" s="1497"/>
      <c r="H12" s="120">
        <f>BV12</f>
        <v/>
      </c>
      <c r="I12" s="120">
        <f>BW12</f>
        <v/>
      </c>
      <c r="J12" s="687" t="inlineStr">
        <is>
          <t>GSM</t>
        </is>
      </c>
      <c r="K12" s="194" t="inlineStr">
        <is>
          <t>900</t>
        </is>
      </c>
      <c r="L12" s="115"/>
      <c r="M12" s="120"/>
      <c r="N12" s="119"/>
      <c r="O12" s="131"/>
      <c r="P12" s="6597"/>
      <c r="Q12" s="131"/>
      <c r="R12" s="131"/>
      <c r="S12" s="120"/>
      <c r="T12" s="120">
        <v>37</v>
      </c>
      <c r="U12" s="120">
        <v>897.4</v>
      </c>
      <c r="V12" s="119"/>
      <c r="W12" s="197"/>
      <c r="X12" s="119"/>
      <c r="Y12" s="119"/>
      <c r="Z12" s="119"/>
      <c r="AA12" s="115"/>
      <c r="AB12" s="115"/>
      <c r="AC12" s="689">
        <f>IF(OR(BX$11="Close to Ear",BX$11="Close to Head"),"Head",IF(BX$11="Extremity","Extremity","Body"))</f>
        <v/>
      </c>
      <c r="AD12" s="690">
        <f>CA12</f>
        <v/>
      </c>
      <c r="AE12" s="688">
        <f>CB12</f>
        <v/>
      </c>
      <c r="AF12" s="115"/>
      <c r="AG12" s="808">
        <f>IF(AZ12="","N/A",IF(CQ12="Pass","P","F"))</f>
        <v/>
      </c>
      <c r="AH12" s="129"/>
      <c r="AI12" s="129"/>
      <c r="AJ12" s="129"/>
      <c r="AK12" s="119"/>
      <c r="AL12" s="115"/>
      <c r="AM12" s="119"/>
      <c r="AN12" s="119"/>
      <c r="AO12" s="692"/>
      <c r="AP12" s="692"/>
      <c r="AQ12" s="692"/>
      <c r="AR12" s="692"/>
      <c r="AS12" s="692"/>
      <c r="AT12" s="691">
        <f>CE12</f>
        <v/>
      </c>
      <c r="AU12" s="691">
        <f>CF12</f>
        <v/>
      </c>
      <c r="AV12" s="813"/>
      <c r="AW12" s="813"/>
      <c r="AX12" s="197">
        <f>CZ12</f>
        <v/>
      </c>
      <c r="AY12" s="197">
        <f>DE12</f>
        <v/>
      </c>
      <c r="AZ12" s="3379">
        <f>CO12</f>
        <v/>
      </c>
      <c r="BA12" s="3380"/>
      <c r="BB12" s="197">
        <f>CP12</f>
        <v/>
      </c>
      <c r="BC12" s="813"/>
      <c r="BD12" s="197">
        <f>CR12</f>
        <v/>
      </c>
      <c r="BE12" s="121">
        <f>CS12</f>
        <v/>
      </c>
      <c r="BF12" s="122">
        <f>CT12*60</f>
        <v/>
      </c>
      <c r="BG12" s="121">
        <f>BE12</f>
        <v/>
      </c>
      <c r="BH12" s="122">
        <f>CU12*60</f>
        <v/>
      </c>
      <c r="BI12" s="122">
        <f>CV12</f>
        <v/>
      </c>
      <c r="BJ12" s="117"/>
      <c r="BK12" s="812">
        <f>Overview!$E$7</f>
        <v/>
      </c>
      <c r="BL12" s="117"/>
      <c r="BM12" s="836">
        <f>CW12</f>
        <v/>
      </c>
      <c r="BN12" s="812">
        <f>Overview!$P$153</f>
        <v/>
      </c>
      <c r="BO12" s="117"/>
      <c r="BP12" s="117"/>
      <c r="BQ12" s="115"/>
      <c r="BR12" s="1478"/>
      <c r="BS12" s="1548"/>
      <c r="BT12" s="1783" t="inlineStr">
        <is>
          <t>GSM</t>
        </is>
      </c>
      <c r="BU12" s="1783" t="inlineStr">
        <is>
          <t>900</t>
        </is>
      </c>
      <c r="BV12" s="400">
        <f>Overview!$H$28</f>
        <v/>
      </c>
      <c r="BW12" s="2010"/>
      <c r="BX12" s="1783"/>
      <c r="BY12" s="2040"/>
      <c r="BZ12" s="2040"/>
      <c r="CA12" s="1997" t="inlineStr">
        <is>
          <t>Back Face</t>
        </is>
      </c>
      <c r="CB12" s="200">
        <v>5</v>
      </c>
      <c r="CC12" s="1063">
        <f>IF(COUNT('Conducted 2G-3G'!$AH$3:$AH$5)=0,37,INDEX('Conducted 2G-3G'!$T$3:$T$5,MATCH(MAX('Conducted 2G-3G'!$AH$3:$AH$5),'Conducted 2G-3G'!$AH$3:$AH$5,0)))</f>
        <v>37</v>
      </c>
      <c r="CD12" s="1063">
        <f>IF(COUNT('Conducted 2G-3G'!$AH$3:$AH$5)=0,897.4,INDEX('Conducted 2G-3G'!$U$3:$U$5,MATCH(MAX('Conducted 2G-3G'!$AH$3:$AH$5),'Conducted 2G-3G'!$AH$3:$AH$5,0)))</f>
        <v>897.4</v>
      </c>
      <c r="CE12" s="1523"/>
      <c r="CF12" s="1523"/>
      <c r="CG12" s="387" t="str">
        <f>IF(OR($BY$3="",$BY$3=""),"",$BY$3)</f>
        <v/>
      </c>
      <c r="CH12" s="387">
        <f>BZ12</f>
        <v/>
      </c>
      <c r="CI12" s="387">
        <f>CA12</f>
        <v/>
      </c>
      <c r="CJ12" s="1527"/>
      <c r="CK12" s="2042"/>
      <c r="CL12" s="206">
        <f>IF(CF12=""," ",IF(ABS(CE12-CF12)&lt;=0.125,"Valid","Not valid"))</f>
        <v/>
      </c>
      <c r="CM12" s="207">
        <f> IF(CE12="","",IF(AND(CE12&lt;&gt;"",CF12=""),IF(CE12&gt;=1,"Medir+Sig Max","No"),IF(CF12&lt;&gt;"",IF(CF12&gt;=1,"Medir+Sig Max","No"),"")))</f>
        <v/>
      </c>
      <c r="CN12" s="208">
        <f>IF(UPPER(CM1)="X",IF(CF12=""," ",IF((ABS(CE12)&lt;5)*AND(ABS(CF12)&lt;5)*AND(ABS(CO12)&lt;5),"Solo si es max","Medir")),IF(CF12=""," ",IF((ABS(CE12)&lt;1)*AND(ABS(CF12)&lt;1)*AND(ABS(CO12)&lt;1),"Solo si es max","Medir")))</f>
        <v/>
      </c>
      <c r="CO12" s="220">
        <f>IF(CK12="",IF(AND(CE12="",CF12=""),"",IF(CF12="",IF(DE12&gt;1,ROUND(DE12*CE12,3),CE12),IF(DE12&gt;1,ROUND(DE12*CF12,3),CF12))),IF(AND(CE12="",CF12=""),"",IF(CF12="",IF(DE12&gt;1,ROUND(DE12*CE12*(1/(CK12)),3),CE12*(1/(CK12))),IF(DE12&gt;1,ROUND(DE12*CF12*(1/(CK12)),3),CF12*(1/(CK12))))))</f>
        <v/>
      </c>
      <c r="CP12" s="2043">
        <f>IF(COUNTIF(Overview!K12:K14,TRUE)&gt;0,2,IF(COUNTIF(Overview!L12:L14,TRUE)&gt;0,4,0))</f>
        <v/>
      </c>
      <c r="CQ12" s="1472">
        <f>IF(CO12="","",IF(CO12&gt;CP12,"Fail","Pass"))</f>
        <v/>
      </c>
      <c r="CR12" s="1481">
        <f>IF(AND(MAX(CO11:CO18)=CO12,CO12&lt;&gt;0),COUNT($CR$3:CR11)+1,"")</f>
        <v/>
      </c>
      <c r="CS12" s="1565">
        <f>MyTimestamp(CO12)</f>
        <v/>
      </c>
      <c r="CT12" s="1531">
        <f>IF(CE12="",0,15)+IF(CF12="",0,15)</f>
        <v/>
      </c>
      <c r="CU12" s="1532">
        <f>IF(CT12=0,0,2)</f>
        <v/>
      </c>
      <c r="CV12" s="859"/>
      <c r="CW12" s="859"/>
      <c r="CX12" s="2038"/>
      <c r="CY12" s="2044"/>
      <c r="CZ12" s="1543">
        <f>10^(CJ12/20)*100-100</f>
        <v/>
      </c>
      <c r="DA12" s="1319">
        <f>IF('Tune-Up'!H12="","",'Tune-Up'!H12)</f>
        <v/>
      </c>
      <c r="DB12" s="695"/>
      <c r="DC12" s="797">
        <f>IF(DA12="","",10^(DA12/10))</f>
        <v/>
      </c>
      <c r="DD12" s="1363">
        <f>IF(ISNUMBER(DB12)=FALSE,"",10^(DB12/10))</f>
        <v/>
      </c>
      <c r="DE12" s="1543">
        <f>IF(AND(ISNUMBER(DC12),ISNUMBER(DD12)),IF(DC12/DD12&gt;1,ROUND((DC12)/DD12,3),1),1)</f>
        <v/>
      </c>
      <c r="DF12" s="1541"/>
      <c r="DG12" s="1541"/>
      <c r="DH12" s="1541"/>
      <c r="DI12" s="1541"/>
      <c r="DJ12" s="1541"/>
      <c r="DK12" s="1541"/>
      <c r="DL12" s="1541"/>
      <c r="DM12" s="1541"/>
      <c r="DN12" s="1541"/>
      <c r="DO12" s="1541"/>
      <c r="DP12" s="1541"/>
      <c r="DQ12" s="1541"/>
      <c r="DR12" s="1541"/>
    </row>
    <row r="13" ht="12.75" x14ac:dyDescent="0.2">
      <c r="A13" s="1541"/>
      <c r="B13" s="1541"/>
      <c r="C13"/>
      <c r="D13" s="130">
        <f>IF(BX$11="Close to Ear","EN 62209-1","EN 62209-2")</f>
        <v/>
      </c>
      <c r="E13" s="130">
        <f>IF(CG13="Close to Ear","2016","2010/A1:2019")</f>
        <v/>
      </c>
      <c r="F13" s="1488" t="inlineStr">
        <is>
          <t>5.1</t>
        </is>
      </c>
      <c r="G13" s="1497"/>
      <c r="H13" s="120">
        <f>BV13</f>
        <v/>
      </c>
      <c r="I13" s="120">
        <f>BW13</f>
        <v/>
      </c>
      <c r="J13" s="687" t="inlineStr">
        <is>
          <t>GSM</t>
        </is>
      </c>
      <c r="K13" s="194" t="inlineStr">
        <is>
          <t>900</t>
        </is>
      </c>
      <c r="L13" s="115"/>
      <c r="M13" s="120"/>
      <c r="N13" s="119"/>
      <c r="O13" s="131"/>
      <c r="P13" s="6597"/>
      <c r="Q13" s="131"/>
      <c r="R13" s="131"/>
      <c r="S13" s="120"/>
      <c r="T13" s="120">
        <v>37</v>
      </c>
      <c r="U13" s="120">
        <v>897.4</v>
      </c>
      <c r="V13" s="119"/>
      <c r="W13" s="197"/>
      <c r="X13" s="119"/>
      <c r="Y13" s="119"/>
      <c r="Z13" s="119"/>
      <c r="AA13" s="115"/>
      <c r="AB13" s="115"/>
      <c r="AC13" s="689">
        <f>IF(OR(BX$11="Close to Ear",BX$11="Close to Head"),"Head",IF(BX$11="Extremity","Extremity","Body"))</f>
        <v/>
      </c>
      <c r="AD13" s="690">
        <f>CA13</f>
        <v/>
      </c>
      <c r="AE13" s="688">
        <f>CB13</f>
        <v/>
      </c>
      <c r="AF13" s="115"/>
      <c r="AG13" s="808">
        <f>IF(AZ13="","N/A",IF(CQ13="Pass","P","F"))</f>
        <v/>
      </c>
      <c r="AH13" s="129"/>
      <c r="AI13" s="129"/>
      <c r="AJ13" s="129"/>
      <c r="AK13" s="119"/>
      <c r="AL13" s="115"/>
      <c r="AM13" s="119"/>
      <c r="AN13" s="119"/>
      <c r="AO13" s="692"/>
      <c r="AP13" s="692"/>
      <c r="AQ13" s="692"/>
      <c r="AR13" s="692"/>
      <c r="AS13" s="692"/>
      <c r="AT13" s="691">
        <f>CE13</f>
        <v/>
      </c>
      <c r="AU13" s="691">
        <f>CF13</f>
        <v/>
      </c>
      <c r="AV13" s="813"/>
      <c r="AW13" s="813"/>
      <c r="AX13" s="197">
        <f>CZ13</f>
        <v/>
      </c>
      <c r="AY13" s="197">
        <f>DE13</f>
        <v/>
      </c>
      <c r="AZ13" s="3379">
        <f>CO13</f>
        <v/>
      </c>
      <c r="BA13" s="3380"/>
      <c r="BB13" s="197">
        <f>CP13</f>
        <v/>
      </c>
      <c r="BC13" s="813"/>
      <c r="BD13" s="197">
        <f>CR13</f>
        <v/>
      </c>
      <c r="BE13" s="121">
        <f>CS13</f>
        <v/>
      </c>
      <c r="BF13" s="122">
        <f>CT13*60</f>
        <v/>
      </c>
      <c r="BG13" s="121">
        <f>BE13</f>
        <v/>
      </c>
      <c r="BH13" s="122">
        <f>CU13*60</f>
        <v/>
      </c>
      <c r="BI13" s="122">
        <f>CV13</f>
        <v/>
      </c>
      <c r="BJ13" s="117"/>
      <c r="BK13" s="812">
        <f>Overview!$E$7</f>
        <v/>
      </c>
      <c r="BL13" s="117"/>
      <c r="BM13" s="836">
        <f>CW13</f>
        <v/>
      </c>
      <c r="BN13" s="812">
        <f>Overview!$P$153</f>
        <v/>
      </c>
      <c r="BO13" s="117"/>
      <c r="BP13" s="117"/>
      <c r="BQ13" s="115"/>
      <c r="BR13" s="1478"/>
      <c r="BS13" s="1548"/>
      <c r="BT13" s="1783" t="inlineStr">
        <is>
          <t>GSM</t>
        </is>
      </c>
      <c r="BU13" s="1783" t="inlineStr">
        <is>
          <t>900</t>
        </is>
      </c>
      <c r="BV13" s="400">
        <f>Overview!$H$28</f>
        <v/>
      </c>
      <c r="BW13" s="2010"/>
      <c r="BX13" s="1783"/>
      <c r="BY13" s="2040"/>
      <c r="BZ13" s="2040"/>
      <c r="CA13" s="1997" t="inlineStr">
        <is>
          <t>Left Edge</t>
        </is>
      </c>
      <c r="CB13" s="200">
        <v>5</v>
      </c>
      <c r="CC13" s="1063">
        <f>IF(COUNT('Conducted 2G-3G'!$AH$3:$AH$5)=0,37,INDEX('Conducted 2G-3G'!$T$3:$T$5,MATCH(MAX('Conducted 2G-3G'!$AH$3:$AH$5),'Conducted 2G-3G'!$AH$3:$AH$5,0)))</f>
        <v>37</v>
      </c>
      <c r="CD13" s="1063">
        <f>IF(COUNT('Conducted 2G-3G'!$AH$3:$AH$5)=0,897.4,INDEX('Conducted 2G-3G'!$U$3:$U$5,MATCH(MAX('Conducted 2G-3G'!$AH$3:$AH$5),'Conducted 2G-3G'!$AH$3:$AH$5,0)))</f>
        <v>897.4</v>
      </c>
      <c r="CE13" s="1523"/>
      <c r="CF13" s="1523"/>
      <c r="CG13" s="387" t="str">
        <f>IF(OR($BY$3="",$BY$3=""),"",$BY$3)</f>
        <v/>
      </c>
      <c r="CH13" s="387">
        <f>BZ13</f>
        <v/>
      </c>
      <c r="CI13" s="387">
        <f>CA13</f>
        <v/>
      </c>
      <c r="CJ13" s="1527"/>
      <c r="CK13" s="2042"/>
      <c r="CL13" s="206">
        <f>IF(CF13=""," ",IF(ABS(CE13-CF13)&lt;=0.125,"Valid","Not valid"))</f>
        <v/>
      </c>
      <c r="CM13" s="207">
        <f> IF(CE13="","",IF(AND(CE13&lt;&gt;"",CF13=""),IF(CE13&gt;=1,"Medir+Sig Max","No"),IF(CF13&lt;&gt;"",IF(CF13&gt;=1,"Medir+Sig Max","No"),"")))</f>
        <v/>
      </c>
      <c r="CN13" s="208">
        <f>IF(UPPER(CM1)="X",IF(CF13=""," ",IF((ABS(CE13)&lt;5)*AND(ABS(CF13)&lt;5)*AND(ABS(CO13)&lt;5),"Solo si es max","Medir")),IF(CF13=""," ",IF((ABS(CE13)&lt;1)*AND(ABS(CF13)&lt;1)*AND(ABS(CO13)&lt;1),"Solo si es max","Medir")))</f>
        <v/>
      </c>
      <c r="CO13" s="220">
        <f>IF(CK13="",IF(AND(CE13="",CF13=""),"",IF(CF13="",IF(DE13&gt;1,ROUND(DE13*CE13,3),CE13),IF(DE13&gt;1,ROUND(DE13*CF13,3),CF13))),IF(AND(CE13="",CF13=""),"",IF(CF13="",IF(DE13&gt;1,ROUND(DE13*CE13*(1/(CK13)),3),CE13*(1/(CK13))),IF(DE13&gt;1,ROUND(DE13*CF13*(1/(CK13)),3),CF13*(1/(CK13))))))</f>
        <v/>
      </c>
      <c r="CP13" s="2043">
        <f>IF(COUNTIF(Overview!K12:K14,TRUE)&gt;0,2,IF(COUNTIF(Overview!L12:L14,TRUE)&gt;0,4,0))</f>
        <v/>
      </c>
      <c r="CQ13" s="1472">
        <f>IF(CO13="","",IF(CO13&gt;CP13,"Fail","Pass"))</f>
        <v/>
      </c>
      <c r="CR13" s="1481">
        <f>IF(AND(MAX(CO11:CO18)=CO13,CO13&lt;&gt;0),COUNT($CR$3:CR12)+1,"")</f>
        <v/>
      </c>
      <c r="CS13" s="1565">
        <f>MyTimestamp(CO13)</f>
        <v/>
      </c>
      <c r="CT13" s="1531">
        <f>IF(CE13="",0,15)+IF(CF13="",0,15)</f>
        <v/>
      </c>
      <c r="CU13" s="1532">
        <f>IF(CT13=0,0,2)</f>
        <v/>
      </c>
      <c r="CV13" s="859"/>
      <c r="CW13" s="859"/>
      <c r="CX13" s="2038"/>
      <c r="CY13" s="2044"/>
      <c r="CZ13" s="1543">
        <f>10^(CJ13/20)*100-100</f>
        <v/>
      </c>
      <c r="DA13" s="1319">
        <f>IF('Tune-Up'!H12="","",'Tune-Up'!H12)</f>
        <v/>
      </c>
      <c r="DB13" s="695"/>
      <c r="DC13" s="797">
        <f>IF(DA13="","",10^(DA13/10))</f>
        <v/>
      </c>
      <c r="DD13" s="1363">
        <f>IF(ISNUMBER(DB13)=FALSE,"",10^(DB13/10))</f>
        <v/>
      </c>
      <c r="DE13" s="1543">
        <f>IF(AND(ISNUMBER(DC13),ISNUMBER(DD13)),IF(DC13/DD13&gt;1,ROUND((DC13)/DD13,3),1),1)</f>
        <v/>
      </c>
      <c r="DF13" s="1541"/>
      <c r="DG13" s="1541"/>
      <c r="DH13" s="1541"/>
      <c r="DI13" s="1541"/>
      <c r="DJ13" s="1541"/>
      <c r="DK13" s="1541"/>
      <c r="DL13" s="1541"/>
      <c r="DM13" s="1541"/>
      <c r="DN13" s="1541"/>
      <c r="DO13" s="1541"/>
      <c r="DP13" s="1541"/>
      <c r="DQ13" s="1541"/>
      <c r="DR13" s="1541"/>
    </row>
    <row r="14" ht="12.75" x14ac:dyDescent="0.2">
      <c r="A14" s="1541"/>
      <c r="B14" s="1541"/>
      <c r="C14"/>
      <c r="D14" s="130">
        <f>IF(BX$11="Close to Ear","EN 62209-1","EN 62209-2")</f>
        <v/>
      </c>
      <c r="E14" s="130">
        <f>IF(CG14="Close to Ear","2016","2010/A1:2019")</f>
        <v/>
      </c>
      <c r="F14" s="1488" t="inlineStr">
        <is>
          <t>5.1</t>
        </is>
      </c>
      <c r="G14" s="1497"/>
      <c r="H14" s="120">
        <f>BV14</f>
        <v/>
      </c>
      <c r="I14" s="120">
        <f>BW14</f>
        <v/>
      </c>
      <c r="J14" s="687" t="inlineStr">
        <is>
          <t>GSM</t>
        </is>
      </c>
      <c r="K14" s="194" t="inlineStr">
        <is>
          <t>900</t>
        </is>
      </c>
      <c r="L14" s="115"/>
      <c r="M14" s="120"/>
      <c r="N14" s="119"/>
      <c r="O14" s="131"/>
      <c r="P14" s="6597"/>
      <c r="Q14" s="131"/>
      <c r="R14" s="131"/>
      <c r="S14" s="120"/>
      <c r="T14" s="120">
        <v>37</v>
      </c>
      <c r="U14" s="120">
        <v>897.4</v>
      </c>
      <c r="V14" s="119"/>
      <c r="W14" s="197"/>
      <c r="X14" s="119"/>
      <c r="Y14" s="119"/>
      <c r="Z14" s="119"/>
      <c r="AA14" s="115"/>
      <c r="AB14" s="115"/>
      <c r="AC14" s="689">
        <f>IF(OR(BX$11="Close to Ear",BX$11="Close to Head"),"Head",IF(BX$11="Extremity","Extremity","Body"))</f>
        <v/>
      </c>
      <c r="AD14" s="690">
        <f>CA14</f>
        <v/>
      </c>
      <c r="AE14" s="688">
        <f>CB14</f>
        <v/>
      </c>
      <c r="AF14" s="115"/>
      <c r="AG14" s="808">
        <f>IF(AZ14="","N/A",IF(CQ14="Pass","P","F"))</f>
        <v/>
      </c>
      <c r="AH14" s="129"/>
      <c r="AI14" s="129"/>
      <c r="AJ14" s="129"/>
      <c r="AK14" s="119"/>
      <c r="AL14" s="115"/>
      <c r="AM14" s="119"/>
      <c r="AN14" s="119"/>
      <c r="AO14" s="692"/>
      <c r="AP14" s="692"/>
      <c r="AQ14" s="692"/>
      <c r="AR14" s="692"/>
      <c r="AS14" s="692"/>
      <c r="AT14" s="691">
        <f>CE14</f>
        <v/>
      </c>
      <c r="AU14" s="691">
        <f>CF14</f>
        <v/>
      </c>
      <c r="AV14" s="813"/>
      <c r="AW14" s="813"/>
      <c r="AX14" s="197">
        <f>CZ14</f>
        <v/>
      </c>
      <c r="AY14" s="197">
        <f>DE14</f>
        <v/>
      </c>
      <c r="AZ14" s="3379">
        <f>CO14</f>
        <v/>
      </c>
      <c r="BA14" s="3380"/>
      <c r="BB14" s="197">
        <f>CP14</f>
        <v/>
      </c>
      <c r="BC14" s="813"/>
      <c r="BD14" s="197">
        <f>CR14</f>
        <v/>
      </c>
      <c r="BE14" s="121">
        <f>CS14</f>
        <v/>
      </c>
      <c r="BF14" s="122">
        <f>CT14*60</f>
        <v/>
      </c>
      <c r="BG14" s="121">
        <f>BE14</f>
        <v/>
      </c>
      <c r="BH14" s="122">
        <f>CU14*60</f>
        <v/>
      </c>
      <c r="BI14" s="122">
        <f>CV14</f>
        <v/>
      </c>
      <c r="BJ14" s="117"/>
      <c r="BK14" s="812">
        <f>Overview!$E$7</f>
        <v/>
      </c>
      <c r="BL14" s="117"/>
      <c r="BM14" s="836">
        <f>CW14</f>
        <v/>
      </c>
      <c r="BN14" s="812">
        <f>Overview!$P$153</f>
        <v/>
      </c>
      <c r="BO14" s="117"/>
      <c r="BP14" s="117"/>
      <c r="BQ14" s="115"/>
      <c r="BR14" s="1478"/>
      <c r="BS14" s="1548"/>
      <c r="BT14" s="1791" t="inlineStr">
        <is>
          <t>GSM</t>
        </is>
      </c>
      <c r="BU14" s="1791" t="inlineStr">
        <is>
          <t>900</t>
        </is>
      </c>
      <c r="BV14" s="403">
        <f>Overview!$H$28</f>
        <v/>
      </c>
      <c r="BW14" s="2010"/>
      <c r="BX14" s="1791"/>
      <c r="BY14" s="2040"/>
      <c r="BZ14" s="2040"/>
      <c r="CA14" s="1997" t="inlineStr">
        <is>
          <t>Right Edge</t>
        </is>
      </c>
      <c r="CB14" s="200">
        <v>5</v>
      </c>
      <c r="CC14" s="1063">
        <f>IF(COUNT('Conducted 2G-3G'!$AH$3:$AH$5)=0,37,INDEX('Conducted 2G-3G'!$T$3:$T$5,MATCH(MAX('Conducted 2G-3G'!$AH$3:$AH$5),'Conducted 2G-3G'!$AH$3:$AH$5,0)))</f>
        <v>37</v>
      </c>
      <c r="CD14" s="1063">
        <f>IF(COUNT('Conducted 2G-3G'!$AH$3:$AH$5)=0,897.4,INDEX('Conducted 2G-3G'!$U$3:$U$5,MATCH(MAX('Conducted 2G-3G'!$AH$3:$AH$5),'Conducted 2G-3G'!$AH$3:$AH$5,0)))</f>
        <v>897.4</v>
      </c>
      <c r="CE14" s="1523"/>
      <c r="CF14" s="1523"/>
      <c r="CG14" s="387" t="str">
        <f>IF(OR($BY$3="",$BY$3=""),"",$BY$3)</f>
        <v/>
      </c>
      <c r="CH14" s="387">
        <f>BZ14</f>
        <v/>
      </c>
      <c r="CI14" s="387">
        <f>CA14</f>
        <v/>
      </c>
      <c r="CJ14" s="1527"/>
      <c r="CK14" s="2042"/>
      <c r="CL14" s="206">
        <f>IF(CF14=""," ",IF(ABS(CE14-CF14)&lt;=0.125,"Valid","Not valid"))</f>
        <v/>
      </c>
      <c r="CM14" s="207">
        <f> IF(CE14="","",IF(AND(CE14&lt;&gt;"",CF14=""),IF(CE14&gt;=1,"Medir+Sig Max","No"),IF(CF14&lt;&gt;"",IF(CF14&gt;=1,"Medir+Sig Max","No"),"")))</f>
        <v/>
      </c>
      <c r="CN14" s="208">
        <f>IF(UPPER(CM1)="X",IF(CF14=""," ",IF((ABS(CE14)&lt;5)*AND(ABS(CF14)&lt;5)*AND(ABS(CO14)&lt;5),"Solo si es max","Medir")),IF(CF14=""," ",IF((ABS(CE14)&lt;1)*AND(ABS(CF14)&lt;1)*AND(ABS(CO14)&lt;1),"Solo si es max","Medir")))</f>
        <v/>
      </c>
      <c r="CO14" s="220">
        <f>IF(CK14="",IF(AND(CE14="",CF14=""),"",IF(CF14="",IF(DE14&gt;1,ROUND(DE14*CE14,3),CE14),IF(DE14&gt;1,ROUND(DE14*CF14,3),CF14))),IF(AND(CE14="",CF14=""),"",IF(CF14="",IF(DE14&gt;1,ROUND(DE14*CE14*(1/(CK14)),3),CE14*(1/(CK14))),IF(DE14&gt;1,ROUND(DE14*CF14*(1/(CK14)),3),CF14*(1/(CK14))))))</f>
        <v/>
      </c>
      <c r="CP14" s="2043">
        <f>IF(COUNTIF(Overview!K12:K14,TRUE)&gt;0,2,IF(COUNTIF(Overview!L12:L14,TRUE)&gt;0,4,0))</f>
        <v/>
      </c>
      <c r="CQ14" s="1472">
        <f>IF(CO14="","",IF(CO14&gt;CP14,"Fail","Pass"))</f>
        <v/>
      </c>
      <c r="CR14" s="1481">
        <f>IF(AND(MAX(CO11:CO18)=CO14,CO14&lt;&gt;0),COUNT($CR$3:CR13)+1,"")</f>
        <v/>
      </c>
      <c r="CS14" s="1565">
        <f>MyTimestamp(CO14)</f>
        <v/>
      </c>
      <c r="CT14" s="1531">
        <f>IF(CE14="",0,15)+IF(CF14="",0,15)</f>
        <v/>
      </c>
      <c r="CU14" s="1532">
        <f>IF(CT14=0,0,2)</f>
        <v/>
      </c>
      <c r="CV14" s="859"/>
      <c r="CW14" s="859"/>
      <c r="CX14" s="2038"/>
      <c r="CY14" s="2044"/>
      <c r="CZ14" s="1543">
        <f>10^(CJ14/20)*100-100</f>
        <v/>
      </c>
      <c r="DA14" s="1319">
        <f>IF('Tune-Up'!H12="","",'Tune-Up'!H12)</f>
        <v/>
      </c>
      <c r="DB14" s="695"/>
      <c r="DC14" s="797">
        <f>IF(DA14="","",10^(DA14/10))</f>
        <v/>
      </c>
      <c r="DD14" s="1363">
        <f>IF(ISNUMBER(DB14)=FALSE,"",10^(DB14/10))</f>
        <v/>
      </c>
      <c r="DE14" s="1543">
        <f>IF(AND(ISNUMBER(DC14),ISNUMBER(DD14)),IF(DC14/DD14&gt;1,ROUND((DC14)/DD14,3),1),1)</f>
        <v/>
      </c>
      <c r="DF14" s="1541"/>
      <c r="DG14" s="1541"/>
      <c r="DH14" s="1541"/>
      <c r="DI14" s="1541"/>
      <c r="DJ14" s="1541"/>
      <c r="DK14" s="1541"/>
      <c r="DL14" s="1541"/>
      <c r="DM14" s="1541"/>
      <c r="DN14" s="1541"/>
      <c r="DO14" s="1541"/>
      <c r="DP14" s="1541"/>
      <c r="DQ14" s="1541"/>
      <c r="DR14" s="1541"/>
    </row>
    <row r="15" ht="12.75" x14ac:dyDescent="0.2">
      <c r="A15" s="1541"/>
      <c r="B15" s="1541"/>
      <c r="C15"/>
      <c r="D15" s="130">
        <f>IF(BX$11="Close to Ear","EN 62209-1","EN 62209-2")</f>
        <v/>
      </c>
      <c r="E15" s="130">
        <f>IF(CG15="Close to Ear","2016","2010/A1:2019")</f>
        <v/>
      </c>
      <c r="F15" s="1488" t="inlineStr">
        <is>
          <t>5.1</t>
        </is>
      </c>
      <c r="G15" s="1497"/>
      <c r="H15" s="120">
        <f>BV15</f>
        <v/>
      </c>
      <c r="I15" s="120">
        <f>BW15</f>
        <v/>
      </c>
      <c r="J15" s="687" t="inlineStr">
        <is>
          <t>GSM</t>
        </is>
      </c>
      <c r="K15" s="194" t="inlineStr">
        <is>
          <t>900</t>
        </is>
      </c>
      <c r="L15" s="115"/>
      <c r="M15" s="120"/>
      <c r="N15" s="119"/>
      <c r="O15" s="131"/>
      <c r="P15" s="6597"/>
      <c r="Q15" s="131"/>
      <c r="R15" s="131"/>
      <c r="S15" s="120"/>
      <c r="T15" s="120">
        <v>37</v>
      </c>
      <c r="U15" s="120">
        <v>897.4</v>
      </c>
      <c r="V15" s="119"/>
      <c r="W15" s="197"/>
      <c r="X15" s="119"/>
      <c r="Y15" s="119"/>
      <c r="Z15" s="119"/>
      <c r="AA15" s="115"/>
      <c r="AB15" s="115"/>
      <c r="AC15" s="689">
        <f>IF(OR(BX$11="Close to Ear",BX$11="Close to Head"),"Head",IF(BX$11="Extremity","Extremity","Body"))</f>
        <v/>
      </c>
      <c r="AD15" s="690">
        <f>CA15</f>
        <v/>
      </c>
      <c r="AE15" s="688">
        <f>CB15</f>
        <v/>
      </c>
      <c r="AF15" s="115"/>
      <c r="AG15" s="808">
        <f>IF(AZ15="","N/A",IF(CQ15="Pass","P","F"))</f>
        <v/>
      </c>
      <c r="AH15" s="129"/>
      <c r="AI15" s="129"/>
      <c r="AJ15" s="129"/>
      <c r="AK15" s="119"/>
      <c r="AL15" s="115"/>
      <c r="AM15" s="119"/>
      <c r="AN15" s="119"/>
      <c r="AO15" s="692"/>
      <c r="AP15" s="692"/>
      <c r="AQ15" s="692"/>
      <c r="AR15" s="692"/>
      <c r="AS15" s="692"/>
      <c r="AT15" s="691">
        <f>CE15</f>
        <v/>
      </c>
      <c r="AU15" s="691">
        <f>CF15</f>
        <v/>
      </c>
      <c r="AV15" s="813"/>
      <c r="AW15" s="813"/>
      <c r="AX15" s="197">
        <f>CZ15</f>
        <v/>
      </c>
      <c r="AY15" s="197">
        <f>DE15</f>
        <v/>
      </c>
      <c r="AZ15" s="3379">
        <f>CO15</f>
        <v/>
      </c>
      <c r="BA15" s="3380"/>
      <c r="BB15" s="197">
        <f>CP15</f>
        <v/>
      </c>
      <c r="BC15" s="813"/>
      <c r="BD15" s="197">
        <f>CR15</f>
        <v/>
      </c>
      <c r="BE15" s="121">
        <f>CS15</f>
        <v/>
      </c>
      <c r="BF15" s="122">
        <f>CT15*60</f>
        <v/>
      </c>
      <c r="BG15" s="121">
        <f>BE15</f>
        <v/>
      </c>
      <c r="BH15" s="122">
        <f>CU15*60</f>
        <v/>
      </c>
      <c r="BI15" s="122">
        <f>CV15</f>
        <v/>
      </c>
      <c r="BJ15" s="117"/>
      <c r="BK15" s="812">
        <f>Overview!$E$7</f>
        <v/>
      </c>
      <c r="BL15" s="117"/>
      <c r="BM15" s="836">
        <f>CW15</f>
        <v/>
      </c>
      <c r="BN15" s="812">
        <f>Overview!$P$153</f>
        <v/>
      </c>
      <c r="BO15" s="117"/>
      <c r="BP15" s="117"/>
      <c r="BQ15" s="115"/>
      <c r="BR15" s="1478"/>
      <c r="BS15" s="1548"/>
      <c r="BT15" s="1783" t="inlineStr">
        <is>
          <t>GSM</t>
        </is>
      </c>
      <c r="BU15" s="1783" t="inlineStr">
        <is>
          <t>900</t>
        </is>
      </c>
      <c r="BV15" s="400">
        <f>Overview!$H$28</f>
        <v/>
      </c>
      <c r="BW15" s="2010"/>
      <c r="BX15" s="1783"/>
      <c r="BY15" s="2040"/>
      <c r="BZ15" s="2040"/>
      <c r="CA15" s="1997" t="inlineStr">
        <is>
          <t>Top Edge</t>
        </is>
      </c>
      <c r="CB15" s="200">
        <v>5</v>
      </c>
      <c r="CC15" s="1063">
        <f>IF(COUNT('Conducted 2G-3G'!$AH$3:$AH$5)=0,37,INDEX('Conducted 2G-3G'!$T$3:$T$5,MATCH(MAX('Conducted 2G-3G'!$AH$3:$AH$5),'Conducted 2G-3G'!$AH$3:$AH$5,0)))</f>
        <v>37</v>
      </c>
      <c r="CD15" s="1063">
        <f>IF(COUNT('Conducted 2G-3G'!$AH$3:$AH$5)=0,897.4,INDEX('Conducted 2G-3G'!$U$3:$U$5,MATCH(MAX('Conducted 2G-3G'!$AH$3:$AH$5),'Conducted 2G-3G'!$AH$3:$AH$5,0)))</f>
        <v>897.4</v>
      </c>
      <c r="CE15" s="1523"/>
      <c r="CF15" s="1523"/>
      <c r="CG15" s="387" t="str">
        <f>IF(OR($BY$3="",$BY$3=""),"",$BY$3)</f>
        <v/>
      </c>
      <c r="CH15" s="387">
        <f>BZ15</f>
        <v/>
      </c>
      <c r="CI15" s="387">
        <f>CA15</f>
        <v/>
      </c>
      <c r="CJ15" s="1527"/>
      <c r="CK15" s="2042"/>
      <c r="CL15" s="206">
        <f>IF(CF15=""," ",IF(ABS(CE15-CF15)&lt;=0.125,"Valid","Not valid"))</f>
        <v/>
      </c>
      <c r="CM15" s="207">
        <f> IF(CE15="","",IF(AND(CE15&lt;&gt;"",CF15=""),IF(CE15&gt;=1,"Medir+Sig Max","No"),IF(CF15&lt;&gt;"",IF(CF15&gt;=1,"Medir+Sig Max","No"),"")))</f>
        <v/>
      </c>
      <c r="CN15" s="208">
        <f>IF(UPPER(CM1)="X",IF(CF15=""," ",IF((ABS(CE15)&lt;5)*AND(ABS(CF15)&lt;5)*AND(ABS(CO15)&lt;5),"Solo si es max","Medir")),IF(CF15=""," ",IF((ABS(CE15)&lt;1)*AND(ABS(CF15)&lt;1)*AND(ABS(CO15)&lt;1),"Solo si es max","Medir")))</f>
        <v/>
      </c>
      <c r="CO15" s="220">
        <f>IF(CK15="",IF(AND(CE15="",CF15=""),"",IF(CF15="",IF(DE15&gt;1,ROUND(DE15*CE15,3),CE15),IF(DE15&gt;1,ROUND(DE15*CF15,3),CF15))),IF(AND(CE15="",CF15=""),"",IF(CF15="",IF(DE15&gt;1,ROUND(DE15*CE15*(1/(CK15)),3),CE15*(1/(CK15))),IF(DE15&gt;1,ROUND(DE15*CF15*(1/(CK15)),3),CF15*(1/(CK15))))))</f>
        <v/>
      </c>
      <c r="CP15" s="2043">
        <f>IF(COUNTIF(Overview!K12:K14,TRUE)&gt;0,2,IF(COUNTIF(Overview!L12:L14,TRUE)&gt;0,4,0))</f>
        <v/>
      </c>
      <c r="CQ15" s="1472">
        <f>IF(CO15="","",IF(CO15&gt;CP15,"Fail","Pass"))</f>
        <v/>
      </c>
      <c r="CR15" s="1481">
        <f>IF(AND(MAX(CO11:CO18)=CO15,CO15&lt;&gt;0),COUNT($CR$3:CR14)+1,"")</f>
        <v/>
      </c>
      <c r="CS15" s="1565">
        <f>MyTimestamp(CO15)</f>
        <v/>
      </c>
      <c r="CT15" s="1531">
        <f>IF(CE15="",0,15)+IF(CF15="",0,15)</f>
        <v/>
      </c>
      <c r="CU15" s="1532">
        <f>IF(CT15=0,0,2)</f>
        <v/>
      </c>
      <c r="CV15" s="859"/>
      <c r="CW15" s="859"/>
      <c r="CX15" s="2038"/>
      <c r="CY15" s="2044"/>
      <c r="CZ15" s="1543">
        <f>10^(CJ15/20)*100-100</f>
        <v/>
      </c>
      <c r="DA15" s="1319">
        <f>IF('Tune-Up'!H12="","",'Tune-Up'!H12)</f>
        <v/>
      </c>
      <c r="DB15" s="695"/>
      <c r="DC15" s="797">
        <f>IF(DA15="","",10^(DA15/10))</f>
        <v/>
      </c>
      <c r="DD15" s="1363">
        <f>IF(ISNUMBER(DB15)=FALSE,"",10^(DB15/10))</f>
        <v/>
      </c>
      <c r="DE15" s="1543">
        <f>IF(AND(ISNUMBER(DC15),ISNUMBER(DD15)),IF(DC15/DD15&gt;1,ROUND((DC15)/DD15,3),1),1)</f>
        <v/>
      </c>
      <c r="DF15" s="1541"/>
      <c r="DG15" s="1541"/>
      <c r="DH15" s="1541"/>
      <c r="DI15" s="1541"/>
      <c r="DJ15" s="1541"/>
      <c r="DK15" s="1541"/>
      <c r="DL15" s="1541"/>
      <c r="DM15" s="1541"/>
      <c r="DN15" s="1541"/>
      <c r="DO15" s="1541"/>
      <c r="DP15" s="1541"/>
      <c r="DQ15" s="1541"/>
      <c r="DR15" s="1541"/>
    </row>
    <row r="16" ht="12.75" x14ac:dyDescent="0.2">
      <c r="A16" s="1541"/>
      <c r="B16" s="1541"/>
      <c r="C16"/>
      <c r="D16" s="130">
        <f>IF(BX$11="Close to Ear","EN 62209-1","EN 62209-2")</f>
        <v/>
      </c>
      <c r="E16" s="130">
        <f>IF(CG16="Close to Ear","2016","2010/A1:2019")</f>
        <v/>
      </c>
      <c r="F16" s="1488" t="inlineStr">
        <is>
          <t>5.1</t>
        </is>
      </c>
      <c r="G16" s="1497"/>
      <c r="H16" s="120">
        <f>BV16</f>
        <v/>
      </c>
      <c r="I16" s="120">
        <f>BW16</f>
        <v/>
      </c>
      <c r="J16" s="687" t="inlineStr">
        <is>
          <t>GSM</t>
        </is>
      </c>
      <c r="K16" s="194" t="inlineStr">
        <is>
          <t>900</t>
        </is>
      </c>
      <c r="L16" s="115"/>
      <c r="M16" s="120"/>
      <c r="N16" s="119"/>
      <c r="O16" s="131"/>
      <c r="P16" s="6597"/>
      <c r="Q16" s="131"/>
      <c r="R16" s="131"/>
      <c r="S16" s="120"/>
      <c r="T16" s="120">
        <v>37</v>
      </c>
      <c r="U16" s="120">
        <v>897.4</v>
      </c>
      <c r="V16" s="119"/>
      <c r="W16" s="197"/>
      <c r="X16" s="119"/>
      <c r="Y16" s="119"/>
      <c r="Z16" s="119"/>
      <c r="AA16" s="115"/>
      <c r="AB16" s="115"/>
      <c r="AC16" s="689">
        <f>IF(OR(BX$11="Close to Ear",BX$11="Close to Head"),"Head",IF(BX$11="Extremity","Extremity","Body"))</f>
        <v/>
      </c>
      <c r="AD16" s="690">
        <f>CA16</f>
        <v/>
      </c>
      <c r="AE16" s="688">
        <f>CB16</f>
        <v/>
      </c>
      <c r="AF16" s="115"/>
      <c r="AG16" s="808">
        <f>IF(AZ16="","N/A",IF(CQ16="Pass","P","F"))</f>
        <v/>
      </c>
      <c r="AH16" s="129"/>
      <c r="AI16" s="129"/>
      <c r="AJ16" s="129"/>
      <c r="AK16" s="119"/>
      <c r="AL16" s="115"/>
      <c r="AM16" s="119"/>
      <c r="AN16" s="119"/>
      <c r="AO16" s="692"/>
      <c r="AP16" s="692"/>
      <c r="AQ16" s="692"/>
      <c r="AR16" s="692"/>
      <c r="AS16" s="692"/>
      <c r="AT16" s="691">
        <f>CE16</f>
        <v/>
      </c>
      <c r="AU16" s="691">
        <f>CF16</f>
        <v/>
      </c>
      <c r="AV16" s="813"/>
      <c r="AW16" s="813"/>
      <c r="AX16" s="197">
        <f>CZ16</f>
        <v/>
      </c>
      <c r="AY16" s="197">
        <f>DE16</f>
        <v/>
      </c>
      <c r="AZ16" s="3379">
        <f>CO16</f>
        <v/>
      </c>
      <c r="BA16" s="3380"/>
      <c r="BB16" s="197">
        <f>CP16</f>
        <v/>
      </c>
      <c r="BC16" s="813"/>
      <c r="BD16" s="197">
        <f>CR16</f>
        <v/>
      </c>
      <c r="BE16" s="121">
        <f>CS16</f>
        <v/>
      </c>
      <c r="BF16" s="122">
        <f>CT16*60</f>
        <v/>
      </c>
      <c r="BG16" s="121">
        <f>BE16</f>
        <v/>
      </c>
      <c r="BH16" s="122">
        <f>CU16*60</f>
        <v/>
      </c>
      <c r="BI16" s="122">
        <f>CV16</f>
        <v/>
      </c>
      <c r="BJ16" s="117"/>
      <c r="BK16" s="812">
        <f>Overview!$E$7</f>
        <v/>
      </c>
      <c r="BL16" s="117"/>
      <c r="BM16" s="836">
        <f>CW16</f>
        <v/>
      </c>
      <c r="BN16" s="812">
        <f>Overview!$P$153</f>
        <v/>
      </c>
      <c r="BO16" s="117"/>
      <c r="BP16" s="117"/>
      <c r="BQ16" s="115"/>
      <c r="BR16" s="1478"/>
      <c r="BS16" s="1548"/>
      <c r="BT16" s="1783" t="inlineStr">
        <is>
          <t>GSM</t>
        </is>
      </c>
      <c r="BU16" s="1783" t="inlineStr">
        <is>
          <t>900</t>
        </is>
      </c>
      <c r="BV16" s="400">
        <f>Overview!$H$28</f>
        <v/>
      </c>
      <c r="BW16" s="2010"/>
      <c r="BX16" s="1783"/>
      <c r="BY16" s="2040"/>
      <c r="BZ16" s="2040"/>
      <c r="CA16" s="1997" t="inlineStr">
        <is>
          <t>Bottom Edge</t>
        </is>
      </c>
      <c r="CB16" s="200">
        <v>5</v>
      </c>
      <c r="CC16" s="1063">
        <f>IF(COUNT('Conducted 2G-3G'!$AH$3:$AH$5)=0,37,INDEX('Conducted 2G-3G'!$T$3:$T$5,MATCH(MAX('Conducted 2G-3G'!$AH$3:$AH$5),'Conducted 2G-3G'!$AH$3:$AH$5,0)))</f>
        <v>37</v>
      </c>
      <c r="CD16" s="1063">
        <f>IF(COUNT('Conducted 2G-3G'!$AH$3:$AH$5)=0,897.4,INDEX('Conducted 2G-3G'!$U$3:$U$5,MATCH(MAX('Conducted 2G-3G'!$AH$3:$AH$5),'Conducted 2G-3G'!$AH$3:$AH$5,0)))</f>
        <v>897.4</v>
      </c>
      <c r="CE16" s="1523"/>
      <c r="CF16" s="1523"/>
      <c r="CG16" s="387" t="str">
        <f>IF(OR($BY$3="",$BY$3=""),"",$BY$3)</f>
        <v/>
      </c>
      <c r="CH16" s="387">
        <f>BZ16</f>
        <v/>
      </c>
      <c r="CI16" s="387">
        <f>CA16</f>
        <v/>
      </c>
      <c r="CJ16" s="1527"/>
      <c r="CK16" s="2042"/>
      <c r="CL16" s="206">
        <f>IF(CF16=""," ",IF(ABS(CE16-CF16)&lt;=0.125,"Valid","Not valid"))</f>
        <v/>
      </c>
      <c r="CM16" s="207">
        <f> IF(CE16="","",IF(AND(CE16&lt;&gt;"",CF16=""),IF(CE16&gt;=1,"Medir+Sig Max","No"),IF(CF16&lt;&gt;"",IF(CF16&gt;=1,"Medir+Sig Max","No"),"")))</f>
        <v/>
      </c>
      <c r="CN16" s="208">
        <f>IF(UPPER(CM1)="X",IF(CF16=""," ",IF((ABS(CE16)&lt;5)*AND(ABS(CF16)&lt;5)*AND(ABS(CO16)&lt;5),"Solo si es max","Medir")),IF(CF16=""," ",IF((ABS(CE16)&lt;1)*AND(ABS(CF16)&lt;1)*AND(ABS(CO16)&lt;1),"Solo si es max","Medir")))</f>
        <v/>
      </c>
      <c r="CO16" s="220">
        <f>IF(CK16="",IF(AND(CE16="",CF16=""),"",IF(CF16="",IF(DE16&gt;1,ROUND(DE16*CE16,3),CE16),IF(DE16&gt;1,ROUND(DE16*CF16,3),CF16))),IF(AND(CE16="",CF16=""),"",IF(CF16="",IF(DE16&gt;1,ROUND(DE16*CE16*(1/(CK16)),3),CE16*(1/(CK16))),IF(DE16&gt;1,ROUND(DE16*CF16*(1/(CK16)),3),CF16*(1/(CK16))))))</f>
        <v/>
      </c>
      <c r="CP16" s="2043">
        <f>IF(COUNTIF(Overview!K12:K14,TRUE)&gt;0,2,IF(COUNTIF(Overview!L12:L14,TRUE)&gt;0,4,0))</f>
        <v/>
      </c>
      <c r="CQ16" s="1472">
        <f>IF(CO16="","",IF(CO16&gt;CP16,"Fail","Pass"))</f>
        <v/>
      </c>
      <c r="CR16" s="1481">
        <f>IF(AND(MAX(CO11:CO18)=CO16,CO16&lt;&gt;0),COUNT($CR$3:CR15)+1,"")</f>
        <v/>
      </c>
      <c r="CS16" s="1565">
        <f>MyTimestamp(CO16)</f>
        <v/>
      </c>
      <c r="CT16" s="1531">
        <f>IF(CE16="",0,15)+IF(CF16="",0,15)</f>
        <v/>
      </c>
      <c r="CU16" s="1532">
        <f>IF(CT16=0,0,2)</f>
        <v/>
      </c>
      <c r="CV16" s="859"/>
      <c r="CW16" s="859"/>
      <c r="CX16" s="2038"/>
      <c r="CY16" s="2044"/>
      <c r="CZ16" s="1543">
        <f>10^(CJ16/20)*100-100</f>
        <v/>
      </c>
      <c r="DA16" s="1319">
        <f>IF('Tune-Up'!H12="","",'Tune-Up'!H12)</f>
        <v/>
      </c>
      <c r="DB16" s="695"/>
      <c r="DC16" s="797">
        <f>IF(DA16="","",10^(DA16/10))</f>
        <v/>
      </c>
      <c r="DD16" s="1363">
        <f>IF(ISNUMBER(DB16)=FALSE,"",10^(DB16/10))</f>
        <v/>
      </c>
      <c r="DE16" s="1543">
        <f>IF(AND(ISNUMBER(DC16),ISNUMBER(DD16)),IF(DC16/DD16&gt;1,ROUND((DC16)/DD16,3),1),1)</f>
        <v/>
      </c>
      <c r="DF16" s="1541"/>
      <c r="DG16" s="1541"/>
      <c r="DH16" s="1541"/>
      <c r="DI16" s="1541"/>
      <c r="DJ16" s="1541"/>
      <c r="DK16" s="1541"/>
      <c r="DL16" s="1541"/>
      <c r="DM16" s="1541"/>
      <c r="DN16" s="1541"/>
      <c r="DO16" s="1541"/>
      <c r="DP16" s="1541"/>
      <c r="DQ16" s="1541"/>
      <c r="DR16" s="1541"/>
    </row>
    <row r="17" ht="12.75" x14ac:dyDescent="0.2">
      <c r="A17" s="1541"/>
      <c r="B17" s="1541"/>
      <c r="C17"/>
      <c r="D17" s="130">
        <f>IF(BX$11="Close to Ear","EN 62209-1","EN 62209-2")</f>
        <v/>
      </c>
      <c r="E17" s="130">
        <f>IF(CG17="Close to Ear","2016","2010/A1:2019")</f>
        <v/>
      </c>
      <c r="F17" s="1488" t="inlineStr">
        <is>
          <t>5.1</t>
        </is>
      </c>
      <c r="G17" s="1497"/>
      <c r="H17" s="120">
        <f>BV17</f>
        <v/>
      </c>
      <c r="I17" s="120">
        <f>BW17</f>
        <v/>
      </c>
      <c r="J17" s="687" t="inlineStr">
        <is>
          <t>GSM</t>
        </is>
      </c>
      <c r="K17" s="194" t="inlineStr">
        <is>
          <t>900</t>
        </is>
      </c>
      <c r="L17" s="115"/>
      <c r="M17" s="120"/>
      <c r="N17" s="119"/>
      <c r="O17" s="131"/>
      <c r="P17" s="6597"/>
      <c r="Q17" s="131"/>
      <c r="R17" s="131"/>
      <c r="S17" s="120"/>
      <c r="T17" s="120">
        <v>37</v>
      </c>
      <c r="U17" s="120">
        <v>897.4</v>
      </c>
      <c r="V17" s="119"/>
      <c r="W17" s="197"/>
      <c r="X17" s="119"/>
      <c r="Y17" s="119"/>
      <c r="Z17" s="119"/>
      <c r="AA17" s="115"/>
      <c r="AB17" s="115"/>
      <c r="AC17" s="689">
        <f>IF(OR(BX$11="Close to Ear",BX$11="Close to Head"),"Head",IF(BX$11="Extremity","Extremity","Body"))</f>
        <v/>
      </c>
      <c r="AD17" s="690">
        <f>CA17</f>
        <v/>
      </c>
      <c r="AE17" s="688">
        <f>CB17</f>
        <v/>
      </c>
      <c r="AF17" s="115"/>
      <c r="AG17" s="808">
        <f>IF(AZ17="","N/A",IF(CQ17="Pass","P","F"))</f>
        <v/>
      </c>
      <c r="AH17" s="129"/>
      <c r="AI17" s="129"/>
      <c r="AJ17" s="129"/>
      <c r="AK17" s="119"/>
      <c r="AL17" s="115"/>
      <c r="AM17" s="119"/>
      <c r="AN17" s="119"/>
      <c r="AO17" s="692"/>
      <c r="AP17" s="692"/>
      <c r="AQ17" s="692"/>
      <c r="AR17" s="692"/>
      <c r="AS17" s="692"/>
      <c r="AT17" s="691">
        <f>CE17</f>
        <v/>
      </c>
      <c r="AU17" s="691">
        <f>CF17</f>
        <v/>
      </c>
      <c r="AV17" s="813"/>
      <c r="AW17" s="813"/>
      <c r="AX17" s="197">
        <f>CZ17</f>
        <v/>
      </c>
      <c r="AY17" s="197">
        <f>DE17</f>
        <v/>
      </c>
      <c r="AZ17" s="3379">
        <f>CO17</f>
        <v/>
      </c>
      <c r="BA17" s="3380"/>
      <c r="BB17" s="197">
        <f>CP17</f>
        <v/>
      </c>
      <c r="BC17" s="813"/>
      <c r="BD17" s="197">
        <f>CR17</f>
        <v/>
      </c>
      <c r="BE17" s="121">
        <f>CS17</f>
        <v/>
      </c>
      <c r="BF17" s="122">
        <f>CT17*60</f>
        <v/>
      </c>
      <c r="BG17" s="121">
        <f>BE17</f>
        <v/>
      </c>
      <c r="BH17" s="122">
        <f>CU17*60</f>
        <v/>
      </c>
      <c r="BI17" s="122">
        <f>CV17</f>
        <v/>
      </c>
      <c r="BJ17" s="117"/>
      <c r="BK17" s="812">
        <f>Overview!$E$7</f>
        <v/>
      </c>
      <c r="BL17" s="117"/>
      <c r="BM17" s="836">
        <f>CW17</f>
        <v/>
      </c>
      <c r="BN17" s="812">
        <f>Overview!$P$153</f>
        <v/>
      </c>
      <c r="BO17" s="117"/>
      <c r="BP17" s="117"/>
      <c r="BQ17" s="115"/>
      <c r="BR17" s="1478"/>
      <c r="BS17" s="1548"/>
      <c r="BT17" s="1783" t="inlineStr">
        <is>
          <t>GSM</t>
        </is>
      </c>
      <c r="BU17" s="1783" t="inlineStr">
        <is>
          <t>900</t>
        </is>
      </c>
      <c r="BV17" s="400">
        <f>Overview!$H$28</f>
        <v/>
      </c>
      <c r="BW17" s="2010"/>
      <c r="BX17" s="1783"/>
      <c r="BY17" s="2040"/>
      <c r="BZ17" s="2040"/>
      <c r="CA17" s="401" t="str">
        <f>IF(COUNT(CF11:CF16)=0,IF(COUNT(CE11:CE16)=0,"TBD",VLOOKUP(MAX(CE11:CE16),CE11:CI16,5,FALSE)),VLOOKUP(MAX(CF11:CF16),CF11:CI16,4,FALSE))</f>
        <v>TBD</v>
      </c>
      <c r="CB17" s="200">
        <v>5</v>
      </c>
      <c r="CC17" s="1063">
        <f>IF(COUNT('Conducted 2G-3G'!$AH$3:$AH$5)=0,37,INDEX('Conducted 2G-3G'!$T$3:$T$5,MATCH(MAX('Conducted 2G-3G'!$AH$3:$AH$5),'Conducted 2G-3G'!$AH$3:$AH$5,0)))</f>
        <v>37</v>
      </c>
      <c r="CD17" s="1063">
        <f>IF(COUNT('Conducted 2G-3G'!$AH$3:$AH$5)=0,897.4,INDEX('Conducted 2G-3G'!$U$3:$U$5,MATCH(MAX('Conducted 2G-3G'!$AH$3:$AH$5),'Conducted 2G-3G'!$AH$3:$AH$5,0)))</f>
        <v>897.4</v>
      </c>
      <c r="CE17" s="1523"/>
      <c r="CF17" s="1523"/>
      <c r="CG17" s="387" t="str">
        <f>IF(OR($BY$3="",$BY$3=""),"",$BY$3)</f>
        <v/>
      </c>
      <c r="CH17" s="387">
        <f>BZ17</f>
        <v/>
      </c>
      <c r="CI17" s="387">
        <f>CA17</f>
        <v/>
      </c>
      <c r="CJ17" s="1527"/>
      <c r="CK17" s="2042"/>
      <c r="CL17" s="206">
        <f>IF(CF17=""," ",IF(ABS(CE17-CF17)&lt;=0.125,"Valid","Not valid"))</f>
        <v/>
      </c>
      <c r="CM17" s="207">
        <f> IF(CE17="","",IF(AND(CE17&lt;&gt;"",CF17=""),IF(CE17&gt;=1,"Medir+Sig Max","No"),IF(CF17&lt;&gt;"",IF(CF17&gt;=1,"Medir+Sig Max","No"),"")))</f>
        <v/>
      </c>
      <c r="CN17" s="208">
        <f>IF(UPPER(CM1)="X",IF(CF17=""," ",IF((ABS(CE17)&lt;5)*AND(ABS(CF17)&lt;5)*AND(ABS(CO17)&lt;5),"Solo si es max","Medir")),IF(CF17=""," ",IF((ABS(CE17)&lt;1)*AND(ABS(CF17)&lt;1)*AND(ABS(CO17)&lt;1),"Solo si es max","Medir")))</f>
        <v/>
      </c>
      <c r="CO17" s="220">
        <f>IF(CK17="",IF(AND(CE17="",CF17=""),"",IF(CF17="",IF(DE17&gt;1,ROUND(DE17*CE17,3),CE17),IF(DE17&gt;1,ROUND(DE17*CF17,3),CF17))),IF(AND(CE17="",CF17=""),"",IF(CF17="",IF(DE17&gt;1,ROUND(DE17*CE17*(1/(CK17)),3),CE17*(1/(CK17))),IF(DE17&gt;1,ROUND(DE17*CF17*(1/(CK17)),3),CF17*(1/(CK17))))))</f>
        <v/>
      </c>
      <c r="CP17" s="2043">
        <f>IF(COUNTIF(Overview!K12:K14,TRUE)&gt;0,2,IF(COUNTIF(Overview!L12:L14,TRUE)&gt;0,4,0))</f>
        <v/>
      </c>
      <c r="CQ17" s="1472">
        <f>IF(CO17="","",IF(CO17&gt;CP17,"Fail","Pass"))</f>
        <v/>
      </c>
      <c r="CR17" s="1481">
        <f>IF(AND(MAX(CO11:CO18)=CO17,CO17&lt;&gt;0),COUNT($CR$3:CR16)+1,"")</f>
        <v/>
      </c>
      <c r="CS17" s="1565">
        <f>MyTimestamp(CO17)</f>
        <v/>
      </c>
      <c r="CT17" s="1531">
        <f>IF(CE17="",0,15)+IF(CF17="",0,15)</f>
        <v/>
      </c>
      <c r="CU17" s="1532">
        <f>IF(CT17=0,0,2)</f>
        <v/>
      </c>
      <c r="CV17" s="859"/>
      <c r="CW17" s="859"/>
      <c r="CX17" s="2038"/>
      <c r="CY17" s="2044"/>
      <c r="CZ17" s="1543">
        <f>10^(CJ17/20)*100-100</f>
        <v/>
      </c>
      <c r="DA17" s="1319">
        <f>IF('Tune-Up'!H12="","",'Tune-Up'!H12)</f>
        <v/>
      </c>
      <c r="DB17" s="695"/>
      <c r="DC17" s="797">
        <f>IF(DA17="","",10^(DA17/10))</f>
        <v/>
      </c>
      <c r="DD17" s="1363">
        <f>IF(ISNUMBER(DB17)=FALSE,"",10^(DB17/10))</f>
        <v/>
      </c>
      <c r="DE17" s="1543">
        <f>IF(AND(ISNUMBER(DC17),ISNUMBER(DD17)),IF(DC17/DD17&gt;1,ROUND((DC17)/DD17,3),1),1)</f>
        <v/>
      </c>
      <c r="DF17" s="1541"/>
      <c r="DG17" s="1541"/>
      <c r="DH17" s="1541"/>
      <c r="DI17" s="1541"/>
      <c r="DJ17" s="1541"/>
      <c r="DK17" s="1541"/>
      <c r="DL17" s="1541"/>
      <c r="DM17" s="1541"/>
      <c r="DN17" s="1541"/>
      <c r="DO17" s="1541"/>
      <c r="DP17" s="1541"/>
      <c r="DQ17" s="1541"/>
      <c r="DR17" s="1541"/>
    </row>
    <row r="18" ht="12.75" x14ac:dyDescent="0.2">
      <c r="A18" s="1541"/>
      <c r="B18" s="1541"/>
      <c r="C18"/>
      <c r="D18" s="130">
        <f>IF(BX$11="Close to Ear","EN 62209-1","EN 62209-2")</f>
        <v/>
      </c>
      <c r="E18" s="130">
        <f>IF(CG18="Close to Ear","2016","2010/A1:2019")</f>
        <v/>
      </c>
      <c r="F18" s="1488" t="inlineStr">
        <is>
          <t>5.1</t>
        </is>
      </c>
      <c r="G18" s="1497"/>
      <c r="H18" s="120">
        <f>BV18</f>
        <v/>
      </c>
      <c r="I18" s="120">
        <f>BW18</f>
        <v/>
      </c>
      <c r="J18" s="687" t="inlineStr">
        <is>
          <t>GSM</t>
        </is>
      </c>
      <c r="K18" s="194" t="inlineStr">
        <is>
          <t>900</t>
        </is>
      </c>
      <c r="L18" s="115"/>
      <c r="M18" s="120"/>
      <c r="N18" s="119"/>
      <c r="O18" s="131"/>
      <c r="P18" s="6597"/>
      <c r="Q18" s="131"/>
      <c r="R18" s="131"/>
      <c r="S18" s="120"/>
      <c r="T18" s="120">
        <v>37</v>
      </c>
      <c r="U18" s="120">
        <v>897.4</v>
      </c>
      <c r="V18" s="119"/>
      <c r="W18" s="197"/>
      <c r="X18" s="119"/>
      <c r="Y18" s="119"/>
      <c r="Z18" s="119"/>
      <c r="AA18" s="115"/>
      <c r="AB18" s="115"/>
      <c r="AC18" s="689">
        <f>IF(OR(BX$11="Close to Ear",BX$11="Close to Head"),"Head",IF(BX$11="Extremity","Extremity","Body"))</f>
        <v/>
      </c>
      <c r="AD18" s="690">
        <f>CA18</f>
        <v/>
      </c>
      <c r="AE18" s="688">
        <f>CB18</f>
        <v/>
      </c>
      <c r="AF18" s="115"/>
      <c r="AG18" s="808">
        <f>IF(AZ18="","N/A",IF(CQ18="Pass","P","F"))</f>
        <v/>
      </c>
      <c r="AH18" s="129"/>
      <c r="AI18" s="129"/>
      <c r="AJ18" s="129"/>
      <c r="AK18" s="119"/>
      <c r="AL18" s="115"/>
      <c r="AM18" s="119"/>
      <c r="AN18" s="119"/>
      <c r="AO18" s="692"/>
      <c r="AP18" s="692"/>
      <c r="AQ18" s="692"/>
      <c r="AR18" s="692"/>
      <c r="AS18" s="692"/>
      <c r="AT18" s="691">
        <f>CE18</f>
        <v/>
      </c>
      <c r="AU18" s="691">
        <f>CF18</f>
        <v/>
      </c>
      <c r="AV18" s="813"/>
      <c r="AW18" s="813"/>
      <c r="AX18" s="197">
        <f>CZ18</f>
        <v/>
      </c>
      <c r="AY18" s="197">
        <f>DE18</f>
        <v/>
      </c>
      <c r="AZ18" s="3379">
        <f>CO18</f>
        <v/>
      </c>
      <c r="BA18" s="3380"/>
      <c r="BB18" s="197">
        <f>CP18</f>
        <v/>
      </c>
      <c r="BC18" s="813"/>
      <c r="BD18" s="197">
        <f>CR18</f>
        <v/>
      </c>
      <c r="BE18" s="121">
        <f>CS18</f>
        <v/>
      </c>
      <c r="BF18" s="122">
        <f>CT18*60</f>
        <v/>
      </c>
      <c r="BG18" s="121">
        <f>BE18</f>
        <v/>
      </c>
      <c r="BH18" s="122">
        <f>CU18*60</f>
        <v/>
      </c>
      <c r="BI18" s="122">
        <f>CV18</f>
        <v/>
      </c>
      <c r="BJ18" s="117"/>
      <c r="BK18" s="812">
        <f>Overview!$E$7</f>
        <v/>
      </c>
      <c r="BL18" s="117"/>
      <c r="BM18" s="836">
        <f>CW18</f>
        <v/>
      </c>
      <c r="BN18" s="812">
        <f>Overview!$P$153</f>
        <v/>
      </c>
      <c r="BO18" s="117"/>
      <c r="BP18" s="117"/>
      <c r="BQ18" s="115"/>
      <c r="BR18" s="1478"/>
      <c r="BS18" s="1548"/>
      <c r="BT18" s="1783" t="inlineStr">
        <is>
          <t>GSM</t>
        </is>
      </c>
      <c r="BU18" s="1783" t="inlineStr">
        <is>
          <t>900</t>
        </is>
      </c>
      <c r="BV18" s="400">
        <f>Overview!$H$28</f>
        <v/>
      </c>
      <c r="BW18" s="2010"/>
      <c r="BX18" s="1800"/>
      <c r="BY18" s="2040"/>
      <c r="BZ18" s="2040"/>
      <c r="CA18" s="404" t="str">
        <f>IF(COUNT(CF11:CF16)=0,IF(COUNT(CE11:CE16)=0,"TBD",VLOOKUP(MAX(CE11:CE16),CE11:CI16,5,FALSE)),VLOOKUP(MAX(CF11:CF16),CF11:CI16,4,FALSE))</f>
        <v>TBD</v>
      </c>
      <c r="CB18" s="201">
        <v>5</v>
      </c>
      <c r="CC18" s="1081">
        <f>IF(COUNT('Conducted 2G-3G'!$AH$3:$AH$5)=0,37,INDEX('Conducted 2G-3G'!$T$3:$T$5,MATCH(MAX('Conducted 2G-3G'!$AH$3:$AH$5),'Conducted 2G-3G'!$AH$3:$AH$5,0)))</f>
        <v>37</v>
      </c>
      <c r="CD18" s="1081">
        <f>IF(COUNT('Conducted 2G-3G'!$AH$3:$AH$5)=0,897.4,INDEX('Conducted 2G-3G'!$U$3:$U$5,MATCH(MAX('Conducted 2G-3G'!$AH$3:$AH$5),'Conducted 2G-3G'!$AH$3:$AH$5,0)))</f>
        <v>897.4</v>
      </c>
      <c r="CE18" s="1874"/>
      <c r="CF18" s="1874"/>
      <c r="CG18" s="388" t="str">
        <f>IF(OR($BY$3="",$BY$3=""),"",$BY$3)</f>
        <v/>
      </c>
      <c r="CH18" s="388">
        <f>BZ18</f>
        <v/>
      </c>
      <c r="CI18" s="388">
        <f>CA18</f>
        <v/>
      </c>
      <c r="CJ18" s="2046"/>
      <c r="CK18" s="2047"/>
      <c r="CL18" s="212">
        <f>IF(CF18=""," ",IF(ABS(CE18-CF18)&lt;=0.125,"Valid","Not valid"))</f>
        <v/>
      </c>
      <c r="CM18" s="213">
        <f> IF(CE18="","",IF(AND(CE18&lt;&gt;"",CF18=""),IF(CE18&gt;=1,"Medir+Sig Max","No"),IF(CF18&lt;&gt;"",IF(CF18&gt;=1,"Medir+Sig Max","No"),"")))</f>
        <v/>
      </c>
      <c r="CN18" s="214">
        <f>IF(UPPER(CM1)="X",IF(CF18=""," ",IF((ABS(CE18)&lt;5)*AND(ABS(CF18)&lt;5)*AND(ABS(CO18)&lt;5),"Solo si es max","Medir")),IF(CF18=""," ",IF((ABS(CE18)&lt;1)*AND(ABS(CF18)&lt;1)*AND(ABS(CO18)&lt;1),"Solo si es max","Medir")))</f>
        <v/>
      </c>
      <c r="CO18" s="221">
        <f>IF(CK18="",IF(AND(CE18="",CF18=""),"",IF(CF18="",IF(DE18&gt;1,ROUND(DE18*CE18,3),CE18),IF(DE18&gt;1,ROUND(DE18*CF18,3),CF18))),IF(AND(CE18="",CF18=""),"",IF(CF18="",IF(DE18&gt;1,ROUND(DE18*CE18*(1/(CK18)),3),CE18*(1/(CK18))),IF(DE18&gt;1,ROUND(DE18*CF18*(1/(CK18)),3),CF18*(1/(CK18))))))</f>
        <v/>
      </c>
      <c r="CP18" s="2048">
        <f>IF(COUNTIF(Overview!K12:K14,TRUE)&gt;0,2,IF(COUNTIF(Overview!L12:L14,TRUE)&gt;0,4,0))</f>
        <v/>
      </c>
      <c r="CQ18" s="1473">
        <f>IF(CO18="","",IF(CO18&gt;CP18,"Fail","Pass"))</f>
        <v/>
      </c>
      <c r="CR18" s="1482">
        <f>IF(AND(MAX(CO11:CO18)=CO18,CO18&lt;&gt;0),COUNT($CR$3:CR17)+1,"")</f>
        <v/>
      </c>
      <c r="CS18" s="1566">
        <f>MyTimestamp(CO18)</f>
        <v/>
      </c>
      <c r="CT18" s="1535">
        <f>IF(CE18="",0,15)+IF(CF18="",0,15)</f>
        <v/>
      </c>
      <c r="CU18" s="1536">
        <f>IF(CT18=0,0,2)</f>
        <v/>
      </c>
      <c r="CV18" s="861"/>
      <c r="CW18" s="861"/>
      <c r="CX18" s="2038"/>
      <c r="CY18" s="2050"/>
      <c r="CZ18" s="1545">
        <f>10^(CJ18/20)*100-100</f>
        <v/>
      </c>
      <c r="DA18" s="1320">
        <f>IF('Tune-Up'!H12="","",'Tune-Up'!H12)</f>
        <v/>
      </c>
      <c r="DB18" s="696"/>
      <c r="DC18" s="798">
        <f>IF(DA18="","",10^(DA18/10))</f>
        <v/>
      </c>
      <c r="DD18" s="1364">
        <f>IF(ISNUMBER(DB18)=FALSE,"",10^(DB18/10))</f>
        <v/>
      </c>
      <c r="DE18" s="1545">
        <f>IF(AND(ISNUMBER(DC18),ISNUMBER(DD18)),IF(DC18/DD18&gt;1,ROUND((DC18)/DD18,3),1),1)</f>
        <v/>
      </c>
      <c r="DF18" s="1541"/>
      <c r="DG18" s="1541"/>
      <c r="DH18" s="1541"/>
      <c r="DI18" s="1541"/>
      <c r="DJ18" s="1541"/>
      <c r="DK18" s="1541"/>
      <c r="DL18" s="1541"/>
      <c r="DM18" s="1541"/>
      <c r="DN18" s="1541"/>
      <c r="DO18" s="1541"/>
      <c r="DP18" s="1541"/>
      <c r="DQ18" s="1541"/>
      <c r="DR18" s="1541"/>
    </row>
    <row r="19" ht="12.75" x14ac:dyDescent="0.2">
      <c r="A19" s="1541"/>
      <c r="B19" s="1541"/>
      <c r="C19"/>
      <c r="D19" s="130">
        <f>IF(BX$11="Close to Ear","EN 62209-1","EN 62209-2")</f>
        <v/>
      </c>
      <c r="E19" s="130">
        <f>IF(CG19="Close to Ear","2016","2010/A1:2019")</f>
        <v/>
      </c>
      <c r="F19" s="1488" t="inlineStr">
        <is>
          <t>5.1</t>
        </is>
      </c>
      <c r="G19" s="1497"/>
      <c r="H19" s="120">
        <f>BV19</f>
        <v/>
      </c>
      <c r="I19" s="120">
        <f>BW19</f>
        <v/>
      </c>
      <c r="J19" s="687" t="inlineStr">
        <is>
          <t>GSM</t>
        </is>
      </c>
      <c r="K19" s="194" t="inlineStr">
        <is>
          <t>900</t>
        </is>
      </c>
      <c r="L19" s="115"/>
      <c r="M19" s="120"/>
      <c r="N19" s="119"/>
      <c r="O19" s="131"/>
      <c r="P19" s="6597"/>
      <c r="Q19" s="131"/>
      <c r="R19" s="131"/>
      <c r="S19" s="120"/>
      <c r="T19" s="120">
        <v>37</v>
      </c>
      <c r="U19" s="120">
        <v>897.4</v>
      </c>
      <c r="V19" s="119"/>
      <c r="W19" s="197"/>
      <c r="X19" s="119"/>
      <c r="Y19" s="119"/>
      <c r="Z19" s="119"/>
      <c r="AA19" s="115"/>
      <c r="AB19" s="115"/>
      <c r="AC19" s="689">
        <f>IF(OR(BX$11="Close to Ear",BX$11="Close to Head"),"Head",IF(BX$11="Extremity","Extremity","Body"))</f>
        <v/>
      </c>
      <c r="AD19" s="690">
        <f>CA19</f>
        <v/>
      </c>
      <c r="AE19" s="688">
        <f>CB19</f>
        <v/>
      </c>
      <c r="AF19" s="115"/>
      <c r="AG19" s="808">
        <f>IF(AZ19="","N/A",IF(CQ19="Pass","P","F"))</f>
        <v/>
      </c>
      <c r="AH19" s="129"/>
      <c r="AI19" s="129"/>
      <c r="AJ19" s="129"/>
      <c r="AK19" s="119"/>
      <c r="AL19" s="115"/>
      <c r="AM19" s="119"/>
      <c r="AN19" s="119"/>
      <c r="AO19" s="692"/>
      <c r="AP19" s="692"/>
      <c r="AQ19" s="692"/>
      <c r="AR19" s="692"/>
      <c r="AS19" s="692"/>
      <c r="AT19" s="691">
        <f>CE19</f>
        <v/>
      </c>
      <c r="AU19" s="691">
        <f>CF19</f>
        <v/>
      </c>
      <c r="AV19" s="813"/>
      <c r="AW19" s="813"/>
      <c r="AX19" s="197">
        <f>CZ19</f>
        <v/>
      </c>
      <c r="AY19" s="197">
        <f>DE19</f>
        <v/>
      </c>
      <c r="AZ19" s="3379">
        <f>CO19</f>
        <v/>
      </c>
      <c r="BA19" s="3380"/>
      <c r="BB19" s="197">
        <f>CP19</f>
        <v/>
      </c>
      <c r="BC19" s="813"/>
      <c r="BD19" s="197">
        <f>CR19</f>
        <v/>
      </c>
      <c r="BE19" s="121">
        <f>CS19</f>
        <v/>
      </c>
      <c r="BF19" s="122">
        <f>CT19*60</f>
        <v/>
      </c>
      <c r="BG19" s="121">
        <f>BE19</f>
        <v/>
      </c>
      <c r="BH19" s="122">
        <f>CU19*60</f>
        <v/>
      </c>
      <c r="BI19" s="122">
        <f>CV19</f>
        <v/>
      </c>
      <c r="BJ19" s="117"/>
      <c r="BK19" s="812">
        <f>Overview!$E$7</f>
        <v/>
      </c>
      <c r="BL19" s="117"/>
      <c r="BM19" s="836">
        <f>CW19</f>
        <v/>
      </c>
      <c r="BN19" s="812">
        <f>Overview!$P$153</f>
        <v/>
      </c>
      <c r="BO19" s="117"/>
      <c r="BP19" s="117"/>
      <c r="BQ19" s="115"/>
      <c r="BR19" s="1478"/>
      <c r="BS19" s="1548"/>
      <c r="BT19" s="1783" t="inlineStr">
        <is>
          <t>GSM</t>
        </is>
      </c>
      <c r="BU19" s="1783" t="inlineStr">
        <is>
          <t>900</t>
        </is>
      </c>
      <c r="BV19" s="400">
        <f>Overview!$H$28</f>
        <v/>
      </c>
      <c r="BW19" s="2010"/>
      <c r="BX19" s="1800"/>
      <c r="BY19" s="2040"/>
      <c r="BZ19" s="2040"/>
      <c r="CA19" s="404" t="str">
        <f>CONCATENATE(CA17," - Battery check 1")</f>
        <v>TBD - Battery check 1</v>
      </c>
      <c r="CB19" s="201">
        <v>5</v>
      </c>
      <c r="CC19" s="1081">
        <f>IF(COUNT('Conducted 2G-3G'!$AH$3:$AH$5)=0,37,INDEX('Conducted 2G-3G'!$T$3:$T$5,MATCH(MAX('Conducted 2G-3G'!$AH$3:$AH$5),'Conducted 2G-3G'!$AH$3:$AH$5,0)))</f>
        <v>37</v>
      </c>
      <c r="CD19" s="1081">
        <f>IF(COUNT('Conducted 2G-3G'!$AH$3:$AH$5)=0,897.4,INDEX('Conducted 2G-3G'!$U$3:$U$5,MATCH(MAX('Conducted 2G-3G'!$AH$3:$AH$5),'Conducted 2G-3G'!$AH$3:$AH$5,0)))</f>
        <v>897.4</v>
      </c>
      <c r="CE19" s="1874"/>
      <c r="CF19" s="1874"/>
      <c r="CG19" s="388" t="str">
        <f>IF(OR($BY$3="",$BY$3=""),"",$BY$3)</f>
        <v/>
      </c>
      <c r="CH19" s="388">
        <f>BZ19</f>
        <v/>
      </c>
      <c r="CI19" s="388">
        <f>CA19</f>
        <v/>
      </c>
      <c r="CJ19" s="2046"/>
      <c r="CK19" s="2047"/>
      <c r="CL19" s="212">
        <f>IF(CF19=""," ",IF(ABS(CE19-CF19)&lt;=0.125,"Valid","Not valid"))</f>
        <v/>
      </c>
      <c r="CM19" s="213">
        <f> IF(CE19="","",IF(AND(CE19&lt;&gt;"",CF19=""),IF(CE19&gt;=1,"Medir+Sig Max","No"),IF(CF19&lt;&gt;"",IF(CF19&gt;=1,"Medir+Sig Max","No"),"")))</f>
        <v/>
      </c>
      <c r="CN19" s="214">
        <f>IF(UPPER(CM1)="X",IF(CF19=""," ",IF((ABS(CE19)&lt;5)*AND(ABS(CF19)&lt;5)*AND(ABS(CO19)&lt;5),"Solo si es max","Medir")),IF(CF19=""," ",IF((ABS(CE19)&lt;1)*AND(ABS(CF19)&lt;1)*AND(ABS(CO19)&lt;1),"Solo si es max","Medir")))</f>
        <v/>
      </c>
      <c r="CO19" s="221">
        <f>IF(CK19="",IF(AND(CE19="",CF19=""),"",IF(CF19="",IF(DE19&gt;1,ROUND(DE19*CE19,3),CE19),IF(DE19&gt;1,ROUND(DE19*CF19,3),CF19))),IF(AND(CE19="",CF19=""),"",IF(CF19="",IF(DE19&gt;1,ROUND(DE19*CE19*(1/(CK19)),3),CE19*(1/(CK19))),IF(DE19&gt;1,ROUND(DE19*CF19*(1/(CK19)),3),CF19*(1/(CK19))))))</f>
        <v/>
      </c>
      <c r="CP19" s="2048">
        <f>IF(COUNTIF(Overview!K12:K14,TRUE)&gt;0,2,IF(COUNTIF(Overview!L12:L14,TRUE)&gt;0,4,0))</f>
        <v/>
      </c>
      <c r="CQ19" s="1473">
        <f>IF(CO19="","",IF(CO19&gt;CP19,"Fail","Pass"))</f>
        <v/>
      </c>
      <c r="CR19" s="1482"/>
      <c r="CS19" s="1566">
        <f>MyTimestamp(CO19)</f>
        <v/>
      </c>
      <c r="CT19" s="1535">
        <f>IF(CE19="",0,15)+IF(CF19="",0,15)</f>
        <v/>
      </c>
      <c r="CU19" s="1536">
        <f>IF(CT19=0,0,2)</f>
        <v/>
      </c>
      <c r="CV19" s="861"/>
      <c r="CW19" s="861"/>
      <c r="CX19" s="2038"/>
      <c r="CY19" s="2050"/>
      <c r="CZ19" s="1545">
        <f>10^(CJ19/20)*100-100</f>
        <v/>
      </c>
      <c r="DA19" s="1320">
        <f>IF('Tune-Up'!H12="","",'Tune-Up'!H12)</f>
        <v/>
      </c>
      <c r="DB19" s="696"/>
      <c r="DC19" s="798">
        <f>IF(DA19="","",10^(DA19/10))</f>
        <v/>
      </c>
      <c r="DD19" s="1364">
        <f>IF(ISNUMBER(DB19)=FALSE,"",10^(DB19/10))</f>
        <v/>
      </c>
      <c r="DE19" s="1545">
        <f>IF(AND(ISNUMBER(DC19),ISNUMBER(DD19)),IF(DC19/DD19&gt;1,ROUND((DC19)/DD19,3),1),1)</f>
        <v/>
      </c>
      <c r="DF19" s="1541"/>
      <c r="DG19" s="1541"/>
      <c r="DH19" s="1541"/>
      <c r="DI19" s="1541"/>
      <c r="DJ19" s="1541"/>
      <c r="DK19" s="1541"/>
      <c r="DL19" s="1541"/>
      <c r="DM19" s="1541"/>
      <c r="DN19" s="1541"/>
      <c r="DO19" s="1541"/>
      <c r="DP19" s="1541"/>
      <c r="DQ19" s="1541"/>
      <c r="DR19" s="1541"/>
    </row>
    <row r="20" ht="12.75" x14ac:dyDescent="0.2">
      <c r="A20" s="1541"/>
      <c r="B20" s="1541"/>
      <c r="C20"/>
      <c r="D20" s="130">
        <f>IF(BX$11="Close to Ear","EN 62209-1","EN 62209-2")</f>
        <v/>
      </c>
      <c r="E20" s="130">
        <f>IF(CG20="Close to Ear","2016","2010/A1:2019")</f>
        <v/>
      </c>
      <c r="F20" s="1488" t="inlineStr">
        <is>
          <t>5.1</t>
        </is>
      </c>
      <c r="G20" s="1497"/>
      <c r="H20" s="120">
        <f>BV20</f>
        <v/>
      </c>
      <c r="I20" s="120">
        <f>BW20</f>
        <v/>
      </c>
      <c r="J20" s="687" t="inlineStr">
        <is>
          <t>GSM</t>
        </is>
      </c>
      <c r="K20" s="194" t="inlineStr">
        <is>
          <t>900</t>
        </is>
      </c>
      <c r="L20" s="115"/>
      <c r="M20" s="120"/>
      <c r="N20" s="119"/>
      <c r="O20" s="131"/>
      <c r="P20" s="6597"/>
      <c r="Q20" s="131"/>
      <c r="R20" s="131"/>
      <c r="S20" s="120"/>
      <c r="T20" s="120">
        <v>37</v>
      </c>
      <c r="U20" s="120">
        <v>897.4</v>
      </c>
      <c r="V20" s="119"/>
      <c r="W20" s="197"/>
      <c r="X20" s="119"/>
      <c r="Y20" s="119"/>
      <c r="Z20" s="119"/>
      <c r="AA20" s="115"/>
      <c r="AB20" s="115"/>
      <c r="AC20" s="689">
        <f>IF(OR(BX$11="Close to Ear",BX$11="Close to Head"),"Head",IF(BX$11="Extremity","Extremity","Body"))</f>
        <v/>
      </c>
      <c r="AD20" s="690">
        <f>CA20</f>
        <v/>
      </c>
      <c r="AE20" s="688">
        <f>CB20</f>
        <v/>
      </c>
      <c r="AF20" s="115"/>
      <c r="AG20" s="808">
        <f>IF(AZ20="","N/A",IF(CQ20="Pass","P","F"))</f>
        <v/>
      </c>
      <c r="AH20" s="129"/>
      <c r="AI20" s="129"/>
      <c r="AJ20" s="129"/>
      <c r="AK20" s="119"/>
      <c r="AL20" s="115"/>
      <c r="AM20" s="119"/>
      <c r="AN20" s="119"/>
      <c r="AO20" s="692"/>
      <c r="AP20" s="692"/>
      <c r="AQ20" s="692"/>
      <c r="AR20" s="692"/>
      <c r="AS20" s="692"/>
      <c r="AT20" s="691">
        <f>CE20</f>
        <v/>
      </c>
      <c r="AU20" s="691">
        <f>CF20</f>
        <v/>
      </c>
      <c r="AV20" s="813"/>
      <c r="AW20" s="813"/>
      <c r="AX20" s="197">
        <f>CZ20</f>
        <v/>
      </c>
      <c r="AY20" s="197">
        <f>DE20</f>
        <v/>
      </c>
      <c r="AZ20" s="3379">
        <f>CO20</f>
        <v/>
      </c>
      <c r="BA20" s="3380"/>
      <c r="BB20" s="197">
        <f>CP20</f>
        <v/>
      </c>
      <c r="BC20" s="813"/>
      <c r="BD20" s="197">
        <f>CR20</f>
        <v/>
      </c>
      <c r="BE20" s="121">
        <f>CS20</f>
        <v/>
      </c>
      <c r="BF20" s="122">
        <f>CT20*60</f>
        <v/>
      </c>
      <c r="BG20" s="121">
        <f>BE20</f>
        <v/>
      </c>
      <c r="BH20" s="122">
        <f>CU20*60</f>
        <v/>
      </c>
      <c r="BI20" s="122">
        <f>CV20</f>
        <v/>
      </c>
      <c r="BJ20" s="117"/>
      <c r="BK20" s="812">
        <f>Overview!$E$7</f>
        <v/>
      </c>
      <c r="BL20" s="117"/>
      <c r="BM20" s="836">
        <f>CW20</f>
        <v/>
      </c>
      <c r="BN20" s="812">
        <f>Overview!$P$153</f>
        <v/>
      </c>
      <c r="BO20" s="117"/>
      <c r="BP20" s="117"/>
      <c r="BQ20" s="115"/>
      <c r="BR20" s="1478"/>
      <c r="BS20" s="1548"/>
      <c r="BT20" s="1783" t="inlineStr">
        <is>
          <t>GSM</t>
        </is>
      </c>
      <c r="BU20" s="1783" t="inlineStr">
        <is>
          <t>900</t>
        </is>
      </c>
      <c r="BV20" s="400">
        <f>Overview!$H$28</f>
        <v/>
      </c>
      <c r="BW20" s="2010"/>
      <c r="BX20" s="1800"/>
      <c r="BY20" s="2040"/>
      <c r="BZ20" s="2040"/>
      <c r="CA20" s="404" t="str">
        <f>CONCATENATE(CA18," - Battery check 2")</f>
        <v>TBD - Battery check 2</v>
      </c>
      <c r="CB20" s="201">
        <v>5</v>
      </c>
      <c r="CC20" s="1081">
        <f>IF(COUNT('Conducted 2G-3G'!$AH$3:$AH$5)=0,37,INDEX('Conducted 2G-3G'!$T$3:$T$5,MATCH(MAX('Conducted 2G-3G'!$AH$3:$AH$5),'Conducted 2G-3G'!$AH$3:$AH$5,0)))</f>
        <v>37</v>
      </c>
      <c r="CD20" s="1081">
        <f>IF(COUNT('Conducted 2G-3G'!$AH$3:$AH$5)=0,897.4,INDEX('Conducted 2G-3G'!$U$3:$U$5,MATCH(MAX('Conducted 2G-3G'!$AH$3:$AH$5),'Conducted 2G-3G'!$AH$3:$AH$5,0)))</f>
        <v>897.4</v>
      </c>
      <c r="CE20" s="1874"/>
      <c r="CF20" s="1874"/>
      <c r="CG20" s="388" t="str">
        <f>IF(OR($BY$3="",$BY$3=""),"",$BY$3)</f>
        <v/>
      </c>
      <c r="CH20" s="388">
        <f>BZ20</f>
        <v/>
      </c>
      <c r="CI20" s="388">
        <f>CA20</f>
        <v/>
      </c>
      <c r="CJ20" s="2046"/>
      <c r="CK20" s="2047"/>
      <c r="CL20" s="212">
        <f>IF(CF20=""," ",IF(ABS(CE20-CF20)&lt;=0.125,"Valid","Not valid"))</f>
        <v/>
      </c>
      <c r="CM20" s="213">
        <f> IF(CE20="","",IF(AND(CE20&lt;&gt;"",CF20=""),IF(CE20&gt;=1,"Medir+Sig Max","No"),IF(CF20&lt;&gt;"",IF(CF20&gt;=1,"Medir+Sig Max","No"),"")))</f>
        <v/>
      </c>
      <c r="CN20" s="214">
        <f>IF(UPPER(CM1)="X",IF(CF20=""," ",IF((ABS(CE20)&lt;5)*AND(ABS(CF20)&lt;5)*AND(ABS(CO20)&lt;5),"Solo si es max","Medir")),IF(CF20=""," ",IF((ABS(CE20)&lt;1)*AND(ABS(CF20)&lt;1)*AND(ABS(CO20)&lt;1),"Solo si es max","Medir")))</f>
        <v/>
      </c>
      <c r="CO20" s="221">
        <f>IF(CK20="",IF(AND(CE20="",CF20=""),"",IF(CF20="",IF(DE20&gt;1,ROUND(DE20*CE20,3),CE20),IF(DE20&gt;1,ROUND(DE20*CF20,3),CF20))),IF(AND(CE20="",CF20=""),"",IF(CF20="",IF(DE20&gt;1,ROUND(DE20*CE20*(1/(CK20)),3),CE20*(1/(CK20))),IF(DE20&gt;1,ROUND(DE20*CF20*(1/(CK20)),3),CF20*(1/(CK20))))))</f>
        <v/>
      </c>
      <c r="CP20" s="2048">
        <f>IF(COUNTIF(Overview!K12:K14,TRUE)&gt;0,2,IF(COUNTIF(Overview!L12:L14,TRUE)&gt;0,4,0))</f>
        <v/>
      </c>
      <c r="CQ20" s="1473">
        <f>IF(CO20="","",IF(CO20&gt;CP20,"Fail","Pass"))</f>
        <v/>
      </c>
      <c r="CR20" s="1482"/>
      <c r="CS20" s="1566">
        <f>MyTimestamp(CO20)</f>
        <v/>
      </c>
      <c r="CT20" s="1535">
        <f>IF(CE20="",0,15)+IF(CF20="",0,15)</f>
        <v/>
      </c>
      <c r="CU20" s="1536">
        <f>IF(CT20=0,0,2)</f>
        <v/>
      </c>
      <c r="CV20" s="861"/>
      <c r="CW20" s="861"/>
      <c r="CX20" s="2038"/>
      <c r="CY20" s="2050"/>
      <c r="CZ20" s="1545">
        <f>10^(CJ20/20)*100-100</f>
        <v/>
      </c>
      <c r="DA20" s="1320">
        <f>IF('Tune-Up'!H12="","",'Tune-Up'!H12)</f>
        <v/>
      </c>
      <c r="DB20" s="696"/>
      <c r="DC20" s="798">
        <f>IF(DA20="","",10^(DA20/10))</f>
        <v/>
      </c>
      <c r="DD20" s="1364">
        <f>IF(ISNUMBER(DB20)=FALSE,"",10^(DB20/10))</f>
        <v/>
      </c>
      <c r="DE20" s="1545">
        <f>IF(AND(ISNUMBER(DC20),ISNUMBER(DD20)),IF(DC20/DD20&gt;1,ROUND((DC20)/DD20,3),1),1)</f>
        <v/>
      </c>
      <c r="DF20" s="1541"/>
      <c r="DG20" s="1541"/>
      <c r="DH20" s="1541"/>
      <c r="DI20" s="1541"/>
      <c r="DJ20" s="1541"/>
      <c r="DK20" s="1541"/>
      <c r="DL20" s="1541"/>
      <c r="DM20" s="1541"/>
      <c r="DN20" s="1541"/>
      <c r="DO20" s="1541"/>
      <c r="DP20" s="1541"/>
      <c r="DQ20" s="1541"/>
      <c r="DR20" s="1541"/>
    </row>
    <row r="21" ht="12.75" x14ac:dyDescent="0.2">
      <c r="A21" s="1541"/>
      <c r="B21" s="1541"/>
      <c r="C21"/>
      <c r="D21" s="130">
        <f>IF(BX$11="Close to Ear","EN 62209-1","EN 62209-2")</f>
        <v/>
      </c>
      <c r="E21" s="130">
        <f>IF(CG21="Close to Ear","2016","2010/A1:2019")</f>
        <v/>
      </c>
      <c r="F21" s="1488" t="inlineStr">
        <is>
          <t>5.1</t>
        </is>
      </c>
      <c r="G21" s="1497"/>
      <c r="H21" s="120">
        <f>BV21</f>
        <v/>
      </c>
      <c r="I21" s="120">
        <f>BW21</f>
        <v/>
      </c>
      <c r="J21" s="687" t="inlineStr">
        <is>
          <t>GSM</t>
        </is>
      </c>
      <c r="K21" s="194" t="inlineStr">
        <is>
          <t>900</t>
        </is>
      </c>
      <c r="L21" s="115"/>
      <c r="M21" s="120"/>
      <c r="N21" s="119"/>
      <c r="O21" s="131"/>
      <c r="P21" s="6597"/>
      <c r="Q21" s="131"/>
      <c r="R21" s="131"/>
      <c r="S21" s="120"/>
      <c r="T21" s="120">
        <v>37</v>
      </c>
      <c r="U21" s="120">
        <v>897.4</v>
      </c>
      <c r="V21" s="119"/>
      <c r="W21" s="197"/>
      <c r="X21" s="119"/>
      <c r="Y21" s="119"/>
      <c r="Z21" s="119"/>
      <c r="AA21" s="115"/>
      <c r="AB21" s="115"/>
      <c r="AC21" s="689">
        <f>IF(OR(BX$11="Close to Ear",BX$11="Close to Head"),"Head",IF(BX$11="Extremity","Extremity","Body"))</f>
        <v/>
      </c>
      <c r="AD21" s="690">
        <f>CA21</f>
        <v/>
      </c>
      <c r="AE21" s="688">
        <f>CB21</f>
        <v/>
      </c>
      <c r="AF21" s="115"/>
      <c r="AG21" s="808">
        <f>IF(AZ21="","N/A",IF(CQ21="Pass","P","F"))</f>
        <v/>
      </c>
      <c r="AH21" s="129"/>
      <c r="AI21" s="129"/>
      <c r="AJ21" s="129"/>
      <c r="AK21" s="119"/>
      <c r="AL21" s="115"/>
      <c r="AM21" s="119"/>
      <c r="AN21" s="119"/>
      <c r="AO21" s="692"/>
      <c r="AP21" s="692"/>
      <c r="AQ21" s="692"/>
      <c r="AR21" s="692"/>
      <c r="AS21" s="692"/>
      <c r="AT21" s="691">
        <f>CE21</f>
        <v/>
      </c>
      <c r="AU21" s="691">
        <f>CF21</f>
        <v/>
      </c>
      <c r="AV21" s="813"/>
      <c r="AW21" s="813"/>
      <c r="AX21" s="197">
        <f>CZ21</f>
        <v/>
      </c>
      <c r="AY21" s="197">
        <f>DE21</f>
        <v/>
      </c>
      <c r="AZ21" s="3379">
        <f>CO21</f>
        <v/>
      </c>
      <c r="BA21" s="3380"/>
      <c r="BB21" s="197">
        <f>CP21</f>
        <v/>
      </c>
      <c r="BC21" s="813"/>
      <c r="BD21" s="197">
        <f>CR21</f>
        <v/>
      </c>
      <c r="BE21" s="121">
        <f>CS21</f>
        <v/>
      </c>
      <c r="BF21" s="122">
        <f>CT21*60</f>
        <v/>
      </c>
      <c r="BG21" s="121">
        <f>BE21</f>
        <v/>
      </c>
      <c r="BH21" s="122">
        <f>CU21*60</f>
        <v/>
      </c>
      <c r="BI21" s="122">
        <f>CV21</f>
        <v/>
      </c>
      <c r="BJ21" s="117"/>
      <c r="BK21" s="812">
        <f>Overview!$E$7</f>
        <v/>
      </c>
      <c r="BL21" s="117"/>
      <c r="BM21" s="836">
        <f>CW21</f>
        <v/>
      </c>
      <c r="BN21" s="812">
        <f>Overview!$P$153</f>
        <v/>
      </c>
      <c r="BO21" s="117"/>
      <c r="BP21" s="117"/>
      <c r="BQ21" s="115"/>
      <c r="BR21" s="1478"/>
      <c r="BS21" s="1548"/>
      <c r="BT21" s="1783" t="inlineStr">
        <is>
          <t>GSM</t>
        </is>
      </c>
      <c r="BU21" s="1783" t="inlineStr">
        <is>
          <t>900</t>
        </is>
      </c>
      <c r="BV21" s="400">
        <f>Overview!$H$28</f>
        <v/>
      </c>
      <c r="BW21" s="2010"/>
      <c r="BX21" s="1800"/>
      <c r="BY21" s="2040"/>
      <c r="BZ21" s="2040"/>
      <c r="CA21" s="404" t="inlineStr">
        <is>
          <t>Front Face</t>
        </is>
      </c>
      <c r="CB21" s="201">
        <v>25</v>
      </c>
      <c r="CC21" s="1081">
        <f>IF(COUNT('Conducted 2G-3G'!$AH$3:$AH$5)=0,37,INDEX('Conducted 2G-3G'!$T$3:$T$5,MATCH(MAX('Conducted 2G-3G'!$AH$3:$AH$5),'Conducted 2G-3G'!$AH$3:$AH$5,0)))</f>
        <v>37</v>
      </c>
      <c r="CD21" s="1081">
        <f>IF(COUNT('Conducted 2G-3G'!$AH$3:$AH$5)=0,897.4,INDEX('Conducted 2G-3G'!$U$3:$U$5,MATCH(MAX('Conducted 2G-3G'!$AH$3:$AH$5),'Conducted 2G-3G'!$AH$3:$AH$5,0)))</f>
        <v>897.4</v>
      </c>
      <c r="CE21" s="1874"/>
      <c r="CF21" s="1874"/>
      <c r="CG21" s="388" t="str">
        <f>IF(OR($BY$3="",$BY$3=""),"",$BY$3)</f>
        <v/>
      </c>
      <c r="CH21" s="388">
        <f>BZ21</f>
        <v/>
      </c>
      <c r="CI21" s="388">
        <f>CA21</f>
        <v/>
      </c>
      <c r="CJ21" s="2046"/>
      <c r="CK21" s="2047"/>
      <c r="CL21" s="212">
        <f>IF(CF21=""," ",IF(ABS(CE21-CF21)&lt;=0.125,"Valid","Not valid"))</f>
        <v/>
      </c>
      <c r="CM21" s="213">
        <f> IF(CE21="","",IF(AND(CE21&lt;&gt;"",CF21=""),IF(CE21&gt;=1,"Medir+Sig Max","No"),IF(CF21&lt;&gt;"",IF(CF21&gt;=1,"Medir+Sig Max","No"),"")))</f>
        <v/>
      </c>
      <c r="CN21" s="214">
        <f>IF(UPPER(CM1)="X",IF(CF21=""," ",IF((ABS(CE21)&lt;5)*AND(ABS(CF21)&lt;5)*AND(ABS(CO21)&lt;5),"Solo si es max","Medir")),IF(CF21=""," ",IF((ABS(CE21)&lt;1)*AND(ABS(CF21)&lt;1)*AND(ABS(CO21)&lt;1),"Solo si es max","Medir")))</f>
        <v/>
      </c>
      <c r="CO21" s="221">
        <f>IF(CK21="",IF(AND(CE21="",CF21=""),"",IF(CF21="",IF(DE21&gt;1,ROUND(DE21*CE21,3),CE21),IF(DE21&gt;1,ROUND(DE21*CF21,3),CF21))),IF(AND(CE21="",CF21=""),"",IF(CF21="",IF(DE21&gt;1,ROUND(DE21*CE21*(1/(CK21)),3),CE21*(1/(CK21))),IF(DE21&gt;1,ROUND(DE21*CF21*(1/(CK21)),3),CF21*(1/(CK21))))))</f>
        <v/>
      </c>
      <c r="CP21" s="2048">
        <f>IF(COUNTIF(Overview!K12:K14,TRUE)&gt;0,2,IF(COUNTIF(Overview!L12:L14,TRUE)&gt;0,4,0))</f>
        <v/>
      </c>
      <c r="CQ21" s="1473">
        <f>IF(CO21="","",IF(CO21&gt;CP21,"Fail","Pass"))</f>
        <v/>
      </c>
      <c r="CR21" s="1482"/>
      <c r="CS21" s="1566">
        <f>MyTimestamp(CO21)</f>
        <v/>
      </c>
      <c r="CT21" s="1535">
        <f>IF(CE21="",0,15)+IF(CF21="",0,15)</f>
        <v/>
      </c>
      <c r="CU21" s="1536">
        <f>IF(CT21=0,0,2)</f>
        <v/>
      </c>
      <c r="CV21" s="861"/>
      <c r="CW21" s="861"/>
      <c r="CX21" s="2038"/>
      <c r="CY21" s="2050"/>
      <c r="CZ21" s="1545">
        <f>10^(CJ21/20)*100-100</f>
        <v/>
      </c>
      <c r="DA21" s="1320">
        <f>IF('Tune-Up'!H12="","",'Tune-Up'!H12)</f>
        <v/>
      </c>
      <c r="DB21" s="696"/>
      <c r="DC21" s="798">
        <f>IF(DA21="","",10^(DA21/10))</f>
        <v/>
      </c>
      <c r="DD21" s="1364">
        <f>IF(ISNUMBER(DB21)=FALSE,"",10^(DB21/10))</f>
        <v/>
      </c>
      <c r="DE21" s="1545">
        <f>IF(AND(ISNUMBER(DC21),ISNUMBER(DD21)),IF(DC21/DD21&gt;1,ROUND((DC21)/DD21,3),1),1)</f>
        <v/>
      </c>
      <c r="DF21" s="1541"/>
      <c r="DG21" s="1541"/>
      <c r="DH21" s="1541"/>
      <c r="DI21" s="1541"/>
      <c r="DJ21" s="1541"/>
      <c r="DK21" s="1541"/>
      <c r="DL21" s="1541"/>
      <c r="DM21" s="1541"/>
      <c r="DN21" s="1541"/>
      <c r="DO21" s="1541"/>
      <c r="DP21" s="1541"/>
      <c r="DQ21" s="1541"/>
      <c r="DR21" s="1541"/>
    </row>
    <row r="22" ht="12.75" x14ac:dyDescent="0.2">
      <c r="A22" s="1541"/>
      <c r="B22" s="1541"/>
      <c r="C22"/>
      <c r="D22" s="130">
        <f>IF(BX$11="Close to Ear","EN 62209-1","EN 62209-2")</f>
        <v/>
      </c>
      <c r="E22" s="130">
        <f>IF(CG22="Close to Ear","2016","2010/A1:2019")</f>
        <v/>
      </c>
      <c r="F22" s="1488" t="inlineStr">
        <is>
          <t>5.1</t>
        </is>
      </c>
      <c r="G22" s="1497"/>
      <c r="H22" s="120">
        <f>BV22</f>
        <v/>
      </c>
      <c r="I22" s="120">
        <f>BW22</f>
        <v/>
      </c>
      <c r="J22" s="687" t="inlineStr">
        <is>
          <t>GSM</t>
        </is>
      </c>
      <c r="K22" s="194" t="inlineStr">
        <is>
          <t>900</t>
        </is>
      </c>
      <c r="L22" s="115"/>
      <c r="M22" s="120"/>
      <c r="N22" s="119"/>
      <c r="O22" s="131"/>
      <c r="P22" s="6597"/>
      <c r="Q22" s="131"/>
      <c r="R22" s="131"/>
      <c r="S22" s="120"/>
      <c r="T22" s="120">
        <v>37</v>
      </c>
      <c r="U22" s="120">
        <v>897.4</v>
      </c>
      <c r="V22" s="119"/>
      <c r="W22" s="197"/>
      <c r="X22" s="119"/>
      <c r="Y22" s="119"/>
      <c r="Z22" s="119"/>
      <c r="AA22" s="115"/>
      <c r="AB22" s="115"/>
      <c r="AC22" s="689">
        <f>IF(OR(BX$11="Close to Ear",BX$11="Close to Head"),"Head",IF(BX$11="Extremity","Extremity","Body"))</f>
        <v/>
      </c>
      <c r="AD22" s="690">
        <f>CA22</f>
        <v/>
      </c>
      <c r="AE22" s="688">
        <f>CB22</f>
        <v/>
      </c>
      <c r="AF22" s="115"/>
      <c r="AG22" s="808">
        <f>IF(AZ22="","N/A",IF(CQ22="Pass","P","F"))</f>
        <v/>
      </c>
      <c r="AH22" s="129"/>
      <c r="AI22" s="129"/>
      <c r="AJ22" s="129"/>
      <c r="AK22" s="119"/>
      <c r="AL22" s="115"/>
      <c r="AM22" s="119"/>
      <c r="AN22" s="119"/>
      <c r="AO22" s="692"/>
      <c r="AP22" s="692"/>
      <c r="AQ22" s="692"/>
      <c r="AR22" s="692"/>
      <c r="AS22" s="692"/>
      <c r="AT22" s="691">
        <f>CE22</f>
        <v/>
      </c>
      <c r="AU22" s="691">
        <f>CF22</f>
        <v/>
      </c>
      <c r="AV22" s="813"/>
      <c r="AW22" s="813"/>
      <c r="AX22" s="197">
        <f>CZ22</f>
        <v/>
      </c>
      <c r="AY22" s="197">
        <f>DE22</f>
        <v/>
      </c>
      <c r="AZ22" s="3379">
        <f>CO22</f>
        <v/>
      </c>
      <c r="BA22" s="3380"/>
      <c r="BB22" s="197">
        <f>CP22</f>
        <v/>
      </c>
      <c r="BC22" s="813"/>
      <c r="BD22" s="197">
        <f>CR22</f>
        <v/>
      </c>
      <c r="BE22" s="121">
        <f>CS22</f>
        <v/>
      </c>
      <c r="BF22" s="122">
        <f>CT22*60</f>
        <v/>
      </c>
      <c r="BG22" s="121">
        <f>BE22</f>
        <v/>
      </c>
      <c r="BH22" s="122">
        <f>CU22*60</f>
        <v/>
      </c>
      <c r="BI22" s="122">
        <f>CV22</f>
        <v/>
      </c>
      <c r="BJ22" s="117"/>
      <c r="BK22" s="812">
        <f>Overview!$E$7</f>
        <v/>
      </c>
      <c r="BL22" s="117"/>
      <c r="BM22" s="836">
        <f>CW22</f>
        <v/>
      </c>
      <c r="BN22" s="812">
        <f>Overview!$P$153</f>
        <v/>
      </c>
      <c r="BO22" s="117"/>
      <c r="BP22" s="117"/>
      <c r="BQ22" s="115"/>
      <c r="BR22" s="1478"/>
      <c r="BS22" s="1548"/>
      <c r="BT22" s="1783" t="inlineStr">
        <is>
          <t>GSM</t>
        </is>
      </c>
      <c r="BU22" s="1783" t="inlineStr">
        <is>
          <t>900</t>
        </is>
      </c>
      <c r="BV22" s="400">
        <f>Overview!$H$28</f>
        <v/>
      </c>
      <c r="BW22" s="2010"/>
      <c r="BX22" s="1800"/>
      <c r="BY22" s="2040"/>
      <c r="BZ22" s="2040"/>
      <c r="CA22" s="404" t="inlineStr">
        <is>
          <t>Accesorio 1: Funda</t>
        </is>
      </c>
      <c r="CB22" s="201">
        <v>0</v>
      </c>
      <c r="CC22" s="1081">
        <f>IF(COUNT('Conducted 2G-3G'!$AH$3:$AH$5)=0,37,INDEX('Conducted 2G-3G'!$T$3:$T$5,MATCH(MAX('Conducted 2G-3G'!$AH$3:$AH$5),'Conducted 2G-3G'!$AH$3:$AH$5,0)))</f>
        <v>37</v>
      </c>
      <c r="CD22" s="1081">
        <f>IF(COUNT('Conducted 2G-3G'!$AH$3:$AH$5)=0,897.4,INDEX('Conducted 2G-3G'!$U$3:$U$5,MATCH(MAX('Conducted 2G-3G'!$AH$3:$AH$5),'Conducted 2G-3G'!$AH$3:$AH$5,0)))</f>
        <v>897.4</v>
      </c>
      <c r="CE22" s="1874"/>
      <c r="CF22" s="1874"/>
      <c r="CG22" s="388" t="str">
        <f>IF(OR($BY$3="",$BY$3=""),"",$BY$3)</f>
        <v/>
      </c>
      <c r="CH22" s="388">
        <f>BZ22</f>
        <v/>
      </c>
      <c r="CI22" s="388">
        <f>CA22</f>
        <v/>
      </c>
      <c r="CJ22" s="2046"/>
      <c r="CK22" s="2047"/>
      <c r="CL22" s="212">
        <f>IF(CF22=""," ",IF(ABS(CE22-CF22)&lt;=0.125,"Valid","Not valid"))</f>
        <v/>
      </c>
      <c r="CM22" s="213">
        <f> IF(CE22="","",IF(AND(CE22&lt;&gt;"",CF22=""),IF(CE22&gt;=1,"Medir+Sig Max","No"),IF(CF22&lt;&gt;"",IF(CF22&gt;=1,"Medir+Sig Max","No"),"")))</f>
        <v/>
      </c>
      <c r="CN22" s="214">
        <f>IF(UPPER(CM1)="X",IF(CF22=""," ",IF((ABS(CE22)&lt;5)*AND(ABS(CF22)&lt;5)*AND(ABS(CO22)&lt;5),"Solo si es max","Medir")),IF(CF22=""," ",IF((ABS(CE22)&lt;1)*AND(ABS(CF22)&lt;1)*AND(ABS(CO22)&lt;1),"Solo si es max","Medir")))</f>
        <v/>
      </c>
      <c r="CO22" s="221">
        <f>IF(CK22="",IF(AND(CE22="",CF22=""),"",IF(CF22="",IF(DE22&gt;1,ROUND(DE22*CE22,3),CE22),IF(DE22&gt;1,ROUND(DE22*CF22,3),CF22))),IF(AND(CE22="",CF22=""),"",IF(CF22="",IF(DE22&gt;1,ROUND(DE22*CE22*(1/(CK22)),3),CE22*(1/(CK22))),IF(DE22&gt;1,ROUND(DE22*CF22*(1/(CK22)),3),CF22*(1/(CK22))))))</f>
        <v/>
      </c>
      <c r="CP22" s="2048">
        <f>IF(COUNTIF(Overview!K12:K14,TRUE)&gt;0,2,IF(COUNTIF(Overview!L12:L14,TRUE)&gt;0,4,0))</f>
        <v/>
      </c>
      <c r="CQ22" s="1473">
        <f>IF(CO22="","",IF(CO22&gt;CP22,"Fail","Pass"))</f>
        <v/>
      </c>
      <c r="CR22" s="1482"/>
      <c r="CS22" s="1566">
        <f>MyTimestamp(CO22)</f>
        <v/>
      </c>
      <c r="CT22" s="1535">
        <f>IF(CE22="",0,15)+IF(CF22="",0,15)</f>
        <v/>
      </c>
      <c r="CU22" s="1536">
        <f>IF(CT22=0,0,2)</f>
        <v/>
      </c>
      <c r="CV22" s="861"/>
      <c r="CW22" s="861"/>
      <c r="CX22" s="2038"/>
      <c r="CY22" s="2050"/>
      <c r="CZ22" s="1545">
        <f>10^(CJ22/20)*100-100</f>
        <v/>
      </c>
      <c r="DA22" s="1320">
        <f>IF('Tune-Up'!H12="","",'Tune-Up'!H12)</f>
        <v/>
      </c>
      <c r="DB22" s="696"/>
      <c r="DC22" s="798">
        <f>IF(DA22="","",10^(DA22/10))</f>
        <v/>
      </c>
      <c r="DD22" s="1364">
        <f>IF(ISNUMBER(DB22)=FALSE,"",10^(DB22/10))</f>
        <v/>
      </c>
      <c r="DE22" s="1545">
        <f>IF(AND(ISNUMBER(DC22),ISNUMBER(DD22)),IF(DC22/DD22&gt;1,ROUND((DC22)/DD22,3),1),1)</f>
        <v/>
      </c>
      <c r="DF22" s="1541"/>
      <c r="DG22" s="1541"/>
      <c r="DH22" s="1541"/>
      <c r="DI22" s="1541"/>
      <c r="DJ22" s="1541"/>
      <c r="DK22" s="1541"/>
      <c r="DL22" s="1541"/>
      <c r="DM22" s="1541"/>
      <c r="DN22" s="1541"/>
      <c r="DO22" s="1541"/>
      <c r="DP22" s="1541"/>
      <c r="DQ22" s="1541"/>
      <c r="DR22" s="1541"/>
    </row>
    <row r="23" ht="12.75" x14ac:dyDescent="0.2">
      <c r="A23" s="1541"/>
      <c r="B23" s="1541"/>
      <c r="C23"/>
      <c r="D23" s="130">
        <f>IF(BX$23="Close to Ear","EN 62209-1","EN 62209-2")</f>
        <v/>
      </c>
      <c r="E23" s="130">
        <f>IF(CG23="Close to Ear","2016","2010/A1:2019")</f>
        <v/>
      </c>
      <c r="F23" s="1488" t="inlineStr">
        <is>
          <t>5.1</t>
        </is>
      </c>
      <c r="G23" s="1497"/>
      <c r="H23" s="120">
        <f>BV23</f>
        <v/>
      </c>
      <c r="I23" s="120">
        <f>BW23</f>
        <v/>
      </c>
      <c r="J23" s="687" t="inlineStr">
        <is>
          <t>GSM</t>
        </is>
      </c>
      <c r="K23" s="194" t="inlineStr">
        <is>
          <t>900</t>
        </is>
      </c>
      <c r="L23" s="115"/>
      <c r="M23" s="120"/>
      <c r="N23" s="119"/>
      <c r="O23" s="131"/>
      <c r="P23" s="6597"/>
      <c r="Q23" s="131"/>
      <c r="R23" s="131"/>
      <c r="S23" s="120"/>
      <c r="T23" s="120">
        <v>37</v>
      </c>
      <c r="U23" s="120">
        <v>897.4</v>
      </c>
      <c r="V23" s="119"/>
      <c r="W23" s="197"/>
      <c r="X23" s="119"/>
      <c r="Y23" s="119"/>
      <c r="Z23" s="119"/>
      <c r="AA23" s="115"/>
      <c r="AB23" s="115"/>
      <c r="AC23" s="689">
        <f>IF(OR(BX$23="Close to Ear",BX$23="Close to Head"),"Head",IF(BX$23="Extremity","Extremity","Body"))</f>
        <v/>
      </c>
      <c r="AD23" s="690">
        <f>CA23</f>
        <v/>
      </c>
      <c r="AE23" s="688">
        <f>CB23</f>
        <v/>
      </c>
      <c r="AF23" s="115"/>
      <c r="AG23" s="808">
        <f>IF(AZ23="","N/A",IF(CQ23="Pass","P","F"))</f>
        <v/>
      </c>
      <c r="AH23" s="129"/>
      <c r="AI23" s="129"/>
      <c r="AJ23" s="129"/>
      <c r="AK23" s="119"/>
      <c r="AL23" s="115"/>
      <c r="AM23" s="119"/>
      <c r="AN23" s="119"/>
      <c r="AO23" s="692"/>
      <c r="AP23" s="692"/>
      <c r="AQ23" s="692"/>
      <c r="AR23" s="692"/>
      <c r="AS23" s="692"/>
      <c r="AT23" s="691">
        <f>CE23</f>
        <v/>
      </c>
      <c r="AU23" s="691">
        <f>CF23</f>
        <v/>
      </c>
      <c r="AV23" s="813"/>
      <c r="AW23" s="813"/>
      <c r="AX23" s="197">
        <f>CZ23</f>
        <v/>
      </c>
      <c r="AY23" s="197">
        <f>DE23</f>
        <v/>
      </c>
      <c r="AZ23" s="3379">
        <f>CO23</f>
        <v/>
      </c>
      <c r="BA23" s="3380"/>
      <c r="BB23" s="197">
        <f>CP23</f>
        <v/>
      </c>
      <c r="BC23" s="813"/>
      <c r="BD23" s="197">
        <f>CR23</f>
        <v/>
      </c>
      <c r="BE23" s="121">
        <f>CS23</f>
        <v/>
      </c>
      <c r="BF23" s="122">
        <f>CT23*60</f>
        <v/>
      </c>
      <c r="BG23" s="121">
        <f>BE23</f>
        <v/>
      </c>
      <c r="BH23" s="122">
        <f>CU23*60</f>
        <v/>
      </c>
      <c r="BI23" s="122">
        <f>CV23</f>
        <v/>
      </c>
      <c r="BJ23" s="117"/>
      <c r="BK23" s="812">
        <f>Overview!$E$7</f>
        <v/>
      </c>
      <c r="BL23" s="117"/>
      <c r="BM23" s="836">
        <f>CW23</f>
        <v/>
      </c>
      <c r="BN23" s="812">
        <f>Overview!$P$153</f>
        <v/>
      </c>
      <c r="BO23" s="117"/>
      <c r="BP23" s="117"/>
      <c r="BQ23" s="115"/>
      <c r="BR23" s="1478"/>
      <c r="BS23" s="1548"/>
      <c r="BT23" s="1777" t="inlineStr">
        <is>
          <t>GSM</t>
        </is>
      </c>
      <c r="BU23" s="1777" t="inlineStr">
        <is>
          <t>900</t>
        </is>
      </c>
      <c r="BV23" s="398">
        <f>Overview!$H$29</f>
        <v/>
      </c>
      <c r="BW23" s="2033"/>
      <c r="BX23" s="8326" t="inlineStr">
        <is>
          <t>Close to ear</t>
        </is>
      </c>
      <c r="BY23" s="2034"/>
      <c r="BZ23" s="2034"/>
      <c r="CA23" s="2035" t="inlineStr">
        <is>
          <t>Left Cheek</t>
        </is>
      </c>
      <c r="CB23" s="2035">
        <v>0</v>
      </c>
      <c r="CC23" s="1062">
        <f>IF(COUNT('Conducted 2G-3G'!$AH$3:$AH$5)=0,37,INDEX('Conducted 2G-3G'!$T$3:$T$5,MATCH(MAX('Conducted 2G-3G'!$AH$3:$AH$5),'Conducted 2G-3G'!$AH$3:$AH$5,0)))</f>
        <v>37</v>
      </c>
      <c r="CD23" s="1062">
        <f>IF(COUNT('Conducted 2G-3G'!$AH$3:$AH$5)=0,897.4,INDEX('Conducted 2G-3G'!$U$3:$U$5,MATCH(MAX('Conducted 2G-3G'!$AH$3:$AH$5),'Conducted 2G-3G'!$AH$3:$AH$5,0)))</f>
        <v>897.4</v>
      </c>
      <c r="CE23" s="1522"/>
      <c r="CF23" s="1522"/>
      <c r="CG23" s="386" t="str">
        <f>IF(OR($BY$3="",$BY$3=""),"",$BY$3)</f>
        <v/>
      </c>
      <c r="CH23" s="386">
        <f>BZ23</f>
        <v/>
      </c>
      <c r="CI23" s="386">
        <f>CA23</f>
        <v/>
      </c>
      <c r="CJ23" s="1526"/>
      <c r="CK23" s="2036"/>
      <c r="CL23" s="203">
        <f>IF(CF23=""," ",IF(ABS(CE23-CF23)&lt;=0.125,"Valid","Not valid"))</f>
        <v/>
      </c>
      <c r="CM23" s="204">
        <f> IF(CE23="","",IF(AND(CE23&lt;&gt;"",CF23=""),IF(CE23&gt;=1,"Medir+Sig Max","No"),IF(CF23&lt;&gt;"",IF(CF23&gt;=1,"Medir+Sig Max","No"),"")))</f>
        <v/>
      </c>
      <c r="CN23" s="1798"/>
      <c r="CO23" s="219">
        <f>IF(CK23="",IF(AND(CE23="",CF23=""),"",IF(CF23="",IF(DE23&gt;1,ROUND(DE23*CE23,3),CE23),IF(DE23&gt;1,ROUND(DE23*CF23,3),CF23))),IF(AND(CE23="",CF23=""),"",IF(CF23="",IF(DE23&gt;1,ROUND(DE23*CE23*(1/(CK23)),3),CE23*(1/(CK23))),IF(DE23&gt;1,ROUND(DE23*CF23*(1/(CK23)),3),CF23*(1/(CK23))))))</f>
        <v/>
      </c>
      <c r="CP23" s="2037">
        <f>IF(COUNTIF(Overview!K12:K14,TRUE)&gt;0,2,IF(COUNTIF(Overview!L12:L14,TRUE)&gt;0,4,0))</f>
        <v/>
      </c>
      <c r="CQ23" s="1471">
        <f>IF(CO23="","",IF(CO23&gt;CP23,"Fail","Pass"))</f>
        <v/>
      </c>
      <c r="CR23" s="1480"/>
      <c r="CS23" s="1564">
        <f>MyTimestamp(CO23)</f>
        <v/>
      </c>
      <c r="CT23" s="1529">
        <f>IF(CE23="",0,15)+IF(CF23="",0,15)</f>
        <v/>
      </c>
      <c r="CU23" s="1530">
        <f>IF(CT23=0,0,2)</f>
        <v/>
      </c>
      <c r="CV23" s="858"/>
      <c r="CW23" s="858"/>
      <c r="CX23" s="2038"/>
      <c r="CY23" s="2039"/>
      <c r="CZ23" s="1542">
        <f>10^(CJ23/20)*100-100</f>
        <v/>
      </c>
      <c r="DA23" s="1318">
        <f>IF('Tune-Up'!H12="","",'Tune-Up'!H12)</f>
        <v/>
      </c>
      <c r="DB23" s="694"/>
      <c r="DC23" s="796">
        <f>IF(DA23="","",10^(DA23/10))</f>
        <v/>
      </c>
      <c r="DD23" s="1362">
        <f>IF(ISNUMBER(DB23)=FALSE,"",10^(DB23/10))</f>
        <v/>
      </c>
      <c r="DE23" s="1542">
        <f>IF(AND(ISNUMBER(DC23),ISNUMBER(DD23)),IF(DC23/DD23&gt;1,ROUND((DC23)/DD23,3),1),1)</f>
        <v/>
      </c>
      <c r="DF23" s="1541"/>
      <c r="DG23" s="1541"/>
      <c r="DH23" s="1541"/>
      <c r="DI23" s="1541"/>
      <c r="DJ23" s="1541"/>
      <c r="DK23" s="1541"/>
      <c r="DL23" s="1541"/>
      <c r="DM23" s="1541"/>
      <c r="DN23" s="1541"/>
      <c r="DO23" s="1541"/>
      <c r="DP23" s="1541"/>
      <c r="DQ23" s="1541"/>
      <c r="DR23" s="1541"/>
    </row>
    <row r="24" ht="12.75" x14ac:dyDescent="0.2">
      <c r="A24" s="1541"/>
      <c r="B24" s="1541"/>
      <c r="C24"/>
      <c r="D24" s="130">
        <f>IF(BX$23="Close to Ear","EN 62209-1","EN 62209-2")</f>
        <v/>
      </c>
      <c r="E24" s="130">
        <f>IF(CG24="Close to Ear","2016","2010/A1:2019")</f>
        <v/>
      </c>
      <c r="F24" s="1488" t="inlineStr">
        <is>
          <t>5.1</t>
        </is>
      </c>
      <c r="G24" s="1497"/>
      <c r="H24" s="120">
        <f>BV24</f>
        <v/>
      </c>
      <c r="I24" s="120">
        <f>BW24</f>
        <v/>
      </c>
      <c r="J24" s="687" t="inlineStr">
        <is>
          <t>GSM</t>
        </is>
      </c>
      <c r="K24" s="194" t="inlineStr">
        <is>
          <t>900</t>
        </is>
      </c>
      <c r="L24" s="115"/>
      <c r="M24" s="120"/>
      <c r="N24" s="119"/>
      <c r="O24" s="131"/>
      <c r="P24" s="6597"/>
      <c r="Q24" s="131"/>
      <c r="R24" s="131"/>
      <c r="S24" s="120"/>
      <c r="T24" s="120">
        <v>37</v>
      </c>
      <c r="U24" s="120">
        <v>897.4</v>
      </c>
      <c r="V24" s="119"/>
      <c r="W24" s="197"/>
      <c r="X24" s="119"/>
      <c r="Y24" s="119"/>
      <c r="Z24" s="119"/>
      <c r="AA24" s="115"/>
      <c r="AB24" s="115"/>
      <c r="AC24" s="689">
        <f>IF(OR(BX$23="Close to Ear",BX$23="Close to Head"),"Head",IF(BX$23="Extremity","Extremity","Body"))</f>
        <v/>
      </c>
      <c r="AD24" s="690">
        <f>CA24</f>
        <v/>
      </c>
      <c r="AE24" s="688">
        <f>CB24</f>
        <v/>
      </c>
      <c r="AF24" s="115"/>
      <c r="AG24" s="808">
        <f>IF(AZ24="","N/A",IF(CQ24="Pass","P","F"))</f>
        <v/>
      </c>
      <c r="AH24" s="129"/>
      <c r="AI24" s="129"/>
      <c r="AJ24" s="129"/>
      <c r="AK24" s="119"/>
      <c r="AL24" s="115"/>
      <c r="AM24" s="119"/>
      <c r="AN24" s="119"/>
      <c r="AO24" s="692"/>
      <c r="AP24" s="692"/>
      <c r="AQ24" s="692"/>
      <c r="AR24" s="692"/>
      <c r="AS24" s="692"/>
      <c r="AT24" s="691">
        <f>CE24</f>
        <v/>
      </c>
      <c r="AU24" s="691">
        <f>CF24</f>
        <v/>
      </c>
      <c r="AV24" s="813"/>
      <c r="AW24" s="813"/>
      <c r="AX24" s="197">
        <f>CZ24</f>
        <v/>
      </c>
      <c r="AY24" s="197">
        <f>DE24</f>
        <v/>
      </c>
      <c r="AZ24" s="3379">
        <f>CO24</f>
        <v/>
      </c>
      <c r="BA24" s="3380"/>
      <c r="BB24" s="197">
        <f>CP24</f>
        <v/>
      </c>
      <c r="BC24" s="813"/>
      <c r="BD24" s="197">
        <f>CR24</f>
        <v/>
      </c>
      <c r="BE24" s="121">
        <f>CS24</f>
        <v/>
      </c>
      <c r="BF24" s="122">
        <f>CT24*60</f>
        <v/>
      </c>
      <c r="BG24" s="121">
        <f>BE24</f>
        <v/>
      </c>
      <c r="BH24" s="122">
        <f>CU24*60</f>
        <v/>
      </c>
      <c r="BI24" s="122">
        <f>CV24</f>
        <v/>
      </c>
      <c r="BJ24" s="117"/>
      <c r="BK24" s="812">
        <f>Overview!$E$7</f>
        <v/>
      </c>
      <c r="BL24" s="117"/>
      <c r="BM24" s="836">
        <f>CW24</f>
        <v/>
      </c>
      <c r="BN24" s="812">
        <f>Overview!$P$153</f>
        <v/>
      </c>
      <c r="BO24" s="117"/>
      <c r="BP24" s="117"/>
      <c r="BQ24" s="115"/>
      <c r="BR24" s="1478"/>
      <c r="BS24" s="1548"/>
      <c r="BT24" s="1783" t="inlineStr">
        <is>
          <t>GSM</t>
        </is>
      </c>
      <c r="BU24" s="1783" t="inlineStr">
        <is>
          <t>900</t>
        </is>
      </c>
      <c r="BV24" s="400">
        <f>Overview!$H$29</f>
        <v/>
      </c>
      <c r="BW24" s="2010"/>
      <c r="BX24" s="1783"/>
      <c r="BY24" s="2040"/>
      <c r="BZ24" s="2040"/>
      <c r="CA24" s="2041" t="inlineStr">
        <is>
          <t>Left Tilt</t>
        </is>
      </c>
      <c r="CB24" s="2041">
        <v>0</v>
      </c>
      <c r="CC24" s="1063">
        <f>IF(COUNT('Conducted 2G-3G'!$AH$3:$AH$5)=0,37,INDEX('Conducted 2G-3G'!$T$3:$T$5,MATCH(MAX('Conducted 2G-3G'!$AH$3:$AH$5),'Conducted 2G-3G'!$AH$3:$AH$5,0)))</f>
        <v>37</v>
      </c>
      <c r="CD24" s="1063">
        <f>IF(COUNT('Conducted 2G-3G'!$AH$3:$AH$5)=0,897.4,INDEX('Conducted 2G-3G'!$U$3:$U$5,MATCH(MAX('Conducted 2G-3G'!$AH$3:$AH$5),'Conducted 2G-3G'!$AH$3:$AH$5,0)))</f>
        <v>897.4</v>
      </c>
      <c r="CE24" s="1523"/>
      <c r="CF24" s="1523"/>
      <c r="CG24" s="387" t="str">
        <f>IF(OR($BY$3="",$BY$3=""),"",$BY$3)</f>
        <v/>
      </c>
      <c r="CH24" s="387">
        <f>BZ24</f>
        <v/>
      </c>
      <c r="CI24" s="387">
        <f>CA24</f>
        <v/>
      </c>
      <c r="CJ24" s="1527"/>
      <c r="CK24" s="2042"/>
      <c r="CL24" s="206">
        <f>IF(CF24=""," ",IF(ABS(CE24-CF24)&lt;=0.125,"Valid","Not valid"))</f>
        <v/>
      </c>
      <c r="CM24" s="207">
        <f> IF(CE24="","",IF(AND(CE24&lt;&gt;"",CF24=""),IF(CE24&gt;=1,"Medir+Sig Max","No"),IF(CF24&lt;&gt;"",IF(CF24&gt;=1,"Medir+Sig Max","No"),"")))</f>
        <v/>
      </c>
      <c r="CN24" s="1787"/>
      <c r="CO24" s="220">
        <f>IF(CK24="",IF(AND(CE24="",CF24=""),"",IF(CF24="",IF(DE24&gt;1,ROUND(DE24*CE24,3),CE24),IF(DE24&gt;1,ROUND(DE24*CF24,3),CF24))),IF(AND(CE24="",CF24=""),"",IF(CF24="",IF(DE24&gt;1,ROUND(DE24*CE24*(1/(CK24)),3),CE24*(1/(CK24))),IF(DE24&gt;1,ROUND(DE24*CF24*(1/(CK24)),3),CF24*(1/(CK24))))))</f>
        <v/>
      </c>
      <c r="CP24" s="2043">
        <f>IF(COUNTIF(Overview!K12:K14,TRUE)&gt;0,2,IF(COUNTIF(Overview!L12:L14,TRUE)&gt;0,4,0))</f>
        <v/>
      </c>
      <c r="CQ24" s="1472">
        <f>IF(CO24="","",IF(CO24&gt;CP24,"Fail","Pass"))</f>
        <v/>
      </c>
      <c r="CR24" s="1481">
        <f>IF(AND(MAX(CO23:CO28)=CO24,CO24&lt;&gt;0),COUNT($CR$3:CR23)+1,"")</f>
        <v/>
      </c>
      <c r="CS24" s="1565">
        <f>MyTimestamp(CO24)</f>
        <v/>
      </c>
      <c r="CT24" s="1531">
        <f>IF(CE24="",0,15)+IF(CF24="",0,15)</f>
        <v/>
      </c>
      <c r="CU24" s="1532">
        <f>IF(CT24=0,0,2)</f>
        <v/>
      </c>
      <c r="CV24" s="859"/>
      <c r="CW24" s="859"/>
      <c r="CX24" s="2038"/>
      <c r="CY24" s="2044"/>
      <c r="CZ24" s="1543">
        <f>10^(CJ24/20)*100-100</f>
        <v/>
      </c>
      <c r="DA24" s="1319">
        <f>IF('Tune-Up'!H12="","",'Tune-Up'!H12)</f>
        <v/>
      </c>
      <c r="DB24" s="695"/>
      <c r="DC24" s="797">
        <f>IF(DA24="","",10^(DA24/10))</f>
        <v/>
      </c>
      <c r="DD24" s="1363">
        <f>IF(ISNUMBER(DB24)=FALSE,"",10^(DB24/10))</f>
        <v/>
      </c>
      <c r="DE24" s="1543">
        <f>IF(AND(ISNUMBER(DC24),ISNUMBER(DD24)),IF(DC24/DD24&gt;1,ROUND((DC24)/DD24,3),1),1)</f>
        <v/>
      </c>
      <c r="DF24" s="1541"/>
      <c r="DG24" s="1541"/>
      <c r="DH24" s="1541"/>
      <c r="DI24" s="1541"/>
      <c r="DJ24" s="1541"/>
      <c r="DK24" s="1541"/>
      <c r="DL24" s="1541"/>
      <c r="DM24" s="1541"/>
      <c r="DN24" s="1541"/>
      <c r="DO24" s="1541"/>
      <c r="DP24" s="1541"/>
      <c r="DQ24" s="1541"/>
      <c r="DR24" s="1541"/>
    </row>
    <row r="25" ht="12.75" x14ac:dyDescent="0.2">
      <c r="A25" s="1541"/>
      <c r="B25" s="1541"/>
      <c r="C25"/>
      <c r="D25" s="130">
        <f>IF(BX$23="Close to Ear","EN 62209-1","EN 62209-2")</f>
        <v/>
      </c>
      <c r="E25" s="130">
        <f>IF(CG25="Close to Ear","2016","2010/A1:2019")</f>
        <v/>
      </c>
      <c r="F25" s="1488" t="inlineStr">
        <is>
          <t>5.1</t>
        </is>
      </c>
      <c r="G25" s="1497"/>
      <c r="H25" s="120">
        <f>BV25</f>
        <v/>
      </c>
      <c r="I25" s="120">
        <f>BW25</f>
        <v/>
      </c>
      <c r="J25" s="687" t="inlineStr">
        <is>
          <t>GSM</t>
        </is>
      </c>
      <c r="K25" s="194" t="inlineStr">
        <is>
          <t>900</t>
        </is>
      </c>
      <c r="L25" s="115"/>
      <c r="M25" s="120"/>
      <c r="N25" s="119"/>
      <c r="O25" s="131"/>
      <c r="P25" s="6597"/>
      <c r="Q25" s="131"/>
      <c r="R25" s="131"/>
      <c r="S25" s="120"/>
      <c r="T25" s="120">
        <v>37</v>
      </c>
      <c r="U25" s="120">
        <v>897.4</v>
      </c>
      <c r="V25" s="119"/>
      <c r="W25" s="197"/>
      <c r="X25" s="119"/>
      <c r="Y25" s="119"/>
      <c r="Z25" s="119"/>
      <c r="AA25" s="115"/>
      <c r="AB25" s="115"/>
      <c r="AC25" s="689">
        <f>IF(OR(BX$23="Close to Ear",BX$23="Close to Head"),"Head",IF(BX$23="Extremity","Extremity","Body"))</f>
        <v/>
      </c>
      <c r="AD25" s="690">
        <f>CA25</f>
        <v/>
      </c>
      <c r="AE25" s="688">
        <f>CB25</f>
        <v/>
      </c>
      <c r="AF25" s="115"/>
      <c r="AG25" s="808">
        <f>IF(AZ25="","N/A",IF(CQ25="Pass","P","F"))</f>
        <v/>
      </c>
      <c r="AH25" s="129"/>
      <c r="AI25" s="129"/>
      <c r="AJ25" s="129"/>
      <c r="AK25" s="119"/>
      <c r="AL25" s="115"/>
      <c r="AM25" s="119"/>
      <c r="AN25" s="119"/>
      <c r="AO25" s="692"/>
      <c r="AP25" s="692"/>
      <c r="AQ25" s="692"/>
      <c r="AR25" s="692"/>
      <c r="AS25" s="692"/>
      <c r="AT25" s="691">
        <f>CE25</f>
        <v/>
      </c>
      <c r="AU25" s="691">
        <f>CF25</f>
        <v/>
      </c>
      <c r="AV25" s="813"/>
      <c r="AW25" s="813"/>
      <c r="AX25" s="197">
        <f>CZ25</f>
        <v/>
      </c>
      <c r="AY25" s="197">
        <f>DE25</f>
        <v/>
      </c>
      <c r="AZ25" s="3379">
        <f>CO25</f>
        <v/>
      </c>
      <c r="BA25" s="3380"/>
      <c r="BB25" s="197">
        <f>CP25</f>
        <v/>
      </c>
      <c r="BC25" s="813"/>
      <c r="BD25" s="197">
        <f>CR25</f>
        <v/>
      </c>
      <c r="BE25" s="121">
        <f>CS25</f>
        <v/>
      </c>
      <c r="BF25" s="122">
        <f>CT25*60</f>
        <v/>
      </c>
      <c r="BG25" s="121">
        <f>BE25</f>
        <v/>
      </c>
      <c r="BH25" s="122">
        <f>CU25*60</f>
        <v/>
      </c>
      <c r="BI25" s="122">
        <f>CV25</f>
        <v/>
      </c>
      <c r="BJ25" s="117"/>
      <c r="BK25" s="812">
        <f>Overview!$E$7</f>
        <v/>
      </c>
      <c r="BL25" s="117"/>
      <c r="BM25" s="836">
        <f>CW25</f>
        <v/>
      </c>
      <c r="BN25" s="812">
        <f>Overview!$P$153</f>
        <v/>
      </c>
      <c r="BO25" s="117"/>
      <c r="BP25" s="117"/>
      <c r="BQ25" s="115"/>
      <c r="BR25" s="1478"/>
      <c r="BS25" s="1548"/>
      <c r="BT25" s="1791" t="inlineStr">
        <is>
          <t>GSM</t>
        </is>
      </c>
      <c r="BU25" s="1791" t="inlineStr">
        <is>
          <t>900</t>
        </is>
      </c>
      <c r="BV25" s="403">
        <f>Overview!$H$29</f>
        <v/>
      </c>
      <c r="BW25" s="2010"/>
      <c r="BX25" s="1791"/>
      <c r="BY25" s="2040"/>
      <c r="BZ25" s="2040"/>
      <c r="CA25" s="2041" t="inlineStr">
        <is>
          <t>Right Cheek</t>
        </is>
      </c>
      <c r="CB25" s="2041">
        <v>0</v>
      </c>
      <c r="CC25" s="1063">
        <f>IF(COUNT('Conducted 2G-3G'!$AH$3:$AH$5)=0,37,INDEX('Conducted 2G-3G'!$T$3:$T$5,MATCH(MAX('Conducted 2G-3G'!$AH$3:$AH$5),'Conducted 2G-3G'!$AH$3:$AH$5,0)))</f>
        <v>37</v>
      </c>
      <c r="CD25" s="1063">
        <f>IF(COUNT('Conducted 2G-3G'!$AH$3:$AH$5)=0,897.4,INDEX('Conducted 2G-3G'!$U$3:$U$5,MATCH(MAX('Conducted 2G-3G'!$AH$3:$AH$5),'Conducted 2G-3G'!$AH$3:$AH$5,0)))</f>
        <v>897.4</v>
      </c>
      <c r="CE25" s="1523"/>
      <c r="CF25" s="1523"/>
      <c r="CG25" s="387" t="str">
        <f>IF(OR($BY$3="",$BY$3=""),"",$BY$3)</f>
        <v/>
      </c>
      <c r="CH25" s="387">
        <f>BZ25</f>
        <v/>
      </c>
      <c r="CI25" s="387">
        <f>CA25</f>
        <v/>
      </c>
      <c r="CJ25" s="1527"/>
      <c r="CK25" s="2042"/>
      <c r="CL25" s="206">
        <f>IF(CF25=""," ",IF(ABS(CE25-CF25)&lt;=0.125,"Valid","Not valid"))</f>
        <v/>
      </c>
      <c r="CM25" s="207">
        <f> IF(CE25="","",IF(AND(CE25&lt;&gt;"",CF25=""),IF(CE25&gt;=1,"Medir+Sig Max","No"),IF(CF25&lt;&gt;"",IF(CF25&gt;=1,"Medir+Sig Max","No"),"")))</f>
        <v/>
      </c>
      <c r="CN25" s="1787"/>
      <c r="CO25" s="220">
        <f>IF(CK25="",IF(AND(CE25="",CF25=""),"",IF(CF25="",IF(DE25&gt;1,ROUND(DE25*CE25,3),CE25),IF(DE25&gt;1,ROUND(DE25*CF25,3),CF25))),IF(AND(CE25="",CF25=""),"",IF(CF25="",IF(DE25&gt;1,ROUND(DE25*CE25*(1/(CK25)),3),CE25*(1/(CK25))),IF(DE25&gt;1,ROUND(DE25*CF25*(1/(CK25)),3),CF25*(1/(CK25))))))</f>
        <v/>
      </c>
      <c r="CP25" s="2043">
        <f>IF(COUNTIF(Overview!K12:K14,TRUE)&gt;0,2,IF(COUNTIF(Overview!L12:L14,TRUE)&gt;0,4,0))</f>
        <v/>
      </c>
      <c r="CQ25" s="1472">
        <f>IF(CO25="","",IF(CO25&gt;CP25,"Fail","Pass"))</f>
        <v/>
      </c>
      <c r="CR25" s="1481">
        <f>IF(AND(MAX(CO23:CO28)=CO25,CO25&lt;&gt;0),COUNT($CR$3:CR24)+1,"")</f>
        <v/>
      </c>
      <c r="CS25" s="1565">
        <f>MyTimestamp(CO25)</f>
        <v/>
      </c>
      <c r="CT25" s="1531">
        <f>IF(CE25="",0,15)+IF(CF25="",0,15)</f>
        <v/>
      </c>
      <c r="CU25" s="1532">
        <f>IF(CT25=0,0,2)</f>
        <v/>
      </c>
      <c r="CV25" s="859"/>
      <c r="CW25" s="859"/>
      <c r="CX25" s="2038"/>
      <c r="CY25" s="2044"/>
      <c r="CZ25" s="1543">
        <f>10^(CJ25/20)*100-100</f>
        <v/>
      </c>
      <c r="DA25" s="1319">
        <f>IF('Tune-Up'!H12="","",'Tune-Up'!H12)</f>
        <v/>
      </c>
      <c r="DB25" s="695"/>
      <c r="DC25" s="797">
        <f>IF(DA25="","",10^(DA25/10))</f>
        <v/>
      </c>
      <c r="DD25" s="1363">
        <f>IF(ISNUMBER(DB25)=FALSE,"",10^(DB25/10))</f>
        <v/>
      </c>
      <c r="DE25" s="1543">
        <f>IF(AND(ISNUMBER(DC25),ISNUMBER(DD25)),IF(DC25/DD25&gt;1,ROUND((DC25)/DD25,3),1),1)</f>
        <v/>
      </c>
      <c r="DF25" s="1541"/>
      <c r="DG25" s="1541"/>
      <c r="DH25" s="1541"/>
      <c r="DI25" s="1541"/>
      <c r="DJ25" s="1541"/>
      <c r="DK25" s="1541"/>
      <c r="DL25" s="1541"/>
      <c r="DM25" s="1541"/>
      <c r="DN25" s="1541"/>
      <c r="DO25" s="1541"/>
      <c r="DP25" s="1541"/>
      <c r="DQ25" s="1541"/>
      <c r="DR25" s="1541"/>
    </row>
    <row r="26" ht="12.75" x14ac:dyDescent="0.2">
      <c r="A26" s="1541"/>
      <c r="B26" s="1541"/>
      <c r="C26"/>
      <c r="D26" s="130">
        <f>IF(BX$23="Close to Ear","EN 62209-1","EN 62209-2")</f>
        <v/>
      </c>
      <c r="E26" s="130">
        <f>IF(CG26="Close to Ear","2016","2010/A1:2019")</f>
        <v/>
      </c>
      <c r="F26" s="1488" t="inlineStr">
        <is>
          <t>5.1</t>
        </is>
      </c>
      <c r="G26" s="1497"/>
      <c r="H26" s="120">
        <f>BV26</f>
        <v/>
      </c>
      <c r="I26" s="120">
        <f>BW26</f>
        <v/>
      </c>
      <c r="J26" s="687" t="inlineStr">
        <is>
          <t>GSM</t>
        </is>
      </c>
      <c r="K26" s="194" t="inlineStr">
        <is>
          <t>900</t>
        </is>
      </c>
      <c r="L26" s="115"/>
      <c r="M26" s="120"/>
      <c r="N26" s="119"/>
      <c r="O26" s="131"/>
      <c r="P26" s="6597"/>
      <c r="Q26" s="131"/>
      <c r="R26" s="131"/>
      <c r="S26" s="120"/>
      <c r="T26" s="120">
        <v>37</v>
      </c>
      <c r="U26" s="120">
        <v>897.4</v>
      </c>
      <c r="V26" s="119"/>
      <c r="W26" s="197"/>
      <c r="X26" s="119"/>
      <c r="Y26" s="119"/>
      <c r="Z26" s="119"/>
      <c r="AA26" s="115"/>
      <c r="AB26" s="115"/>
      <c r="AC26" s="689">
        <f>IF(OR(BX$23="Close to Ear",BX$23="Close to Head"),"Head",IF(BX$23="Extremity","Extremity","Body"))</f>
        <v/>
      </c>
      <c r="AD26" s="690">
        <f>CA26</f>
        <v/>
      </c>
      <c r="AE26" s="688">
        <f>CB26</f>
        <v/>
      </c>
      <c r="AF26" s="115"/>
      <c r="AG26" s="808">
        <f>IF(AZ26="","N/A",IF(CQ26="Pass","P","F"))</f>
        <v/>
      </c>
      <c r="AH26" s="129"/>
      <c r="AI26" s="129"/>
      <c r="AJ26" s="129"/>
      <c r="AK26" s="119"/>
      <c r="AL26" s="115"/>
      <c r="AM26" s="119"/>
      <c r="AN26" s="119"/>
      <c r="AO26" s="692"/>
      <c r="AP26" s="692"/>
      <c r="AQ26" s="692"/>
      <c r="AR26" s="692"/>
      <c r="AS26" s="692"/>
      <c r="AT26" s="691">
        <f>CE26</f>
        <v/>
      </c>
      <c r="AU26" s="691">
        <f>CF26</f>
        <v/>
      </c>
      <c r="AV26" s="813"/>
      <c r="AW26" s="813"/>
      <c r="AX26" s="197">
        <f>CZ26</f>
        <v/>
      </c>
      <c r="AY26" s="197">
        <f>DE26</f>
        <v/>
      </c>
      <c r="AZ26" s="3379">
        <f>CO26</f>
        <v/>
      </c>
      <c r="BA26" s="3380"/>
      <c r="BB26" s="197">
        <f>CP26</f>
        <v/>
      </c>
      <c r="BC26" s="813"/>
      <c r="BD26" s="197">
        <f>CR26</f>
        <v/>
      </c>
      <c r="BE26" s="121">
        <f>CS26</f>
        <v/>
      </c>
      <c r="BF26" s="122">
        <f>CT26*60</f>
        <v/>
      </c>
      <c r="BG26" s="121">
        <f>BE26</f>
        <v/>
      </c>
      <c r="BH26" s="122">
        <f>CU26*60</f>
        <v/>
      </c>
      <c r="BI26" s="122">
        <f>CV26</f>
        <v/>
      </c>
      <c r="BJ26" s="117"/>
      <c r="BK26" s="812">
        <f>Overview!$E$7</f>
        <v/>
      </c>
      <c r="BL26" s="117"/>
      <c r="BM26" s="836">
        <f>CW26</f>
        <v/>
      </c>
      <c r="BN26" s="812">
        <f>Overview!$P$153</f>
        <v/>
      </c>
      <c r="BO26" s="117"/>
      <c r="BP26" s="117"/>
      <c r="BQ26" s="115"/>
      <c r="BR26" s="1478"/>
      <c r="BS26" s="1548"/>
      <c r="BT26" s="1783" t="inlineStr">
        <is>
          <t>GSM</t>
        </is>
      </c>
      <c r="BU26" s="1783" t="inlineStr">
        <is>
          <t>900</t>
        </is>
      </c>
      <c r="BV26" s="400">
        <f>Overview!$H$29</f>
        <v/>
      </c>
      <c r="BW26" s="2010"/>
      <c r="BX26" s="1783"/>
      <c r="BY26" s="2040"/>
      <c r="BZ26" s="2040"/>
      <c r="CA26" s="2041" t="inlineStr">
        <is>
          <t>Right Tilt</t>
        </is>
      </c>
      <c r="CB26" s="2041">
        <v>0</v>
      </c>
      <c r="CC26" s="1063">
        <f>IF(COUNT('Conducted 2G-3G'!$AH$3:$AH$5)=0,37,INDEX('Conducted 2G-3G'!$T$3:$T$5,MATCH(MAX('Conducted 2G-3G'!$AH$3:$AH$5),'Conducted 2G-3G'!$AH$3:$AH$5,0)))</f>
        <v>37</v>
      </c>
      <c r="CD26" s="1063">
        <f>IF(COUNT('Conducted 2G-3G'!$AH$3:$AH$5)=0,897.4,INDEX('Conducted 2G-3G'!$U$3:$U$5,MATCH(MAX('Conducted 2G-3G'!$AH$3:$AH$5),'Conducted 2G-3G'!$AH$3:$AH$5,0)))</f>
        <v>897.4</v>
      </c>
      <c r="CE26" s="1523"/>
      <c r="CF26" s="1523"/>
      <c r="CG26" s="387" t="str">
        <f>IF(OR($BY$3="",$BY$3=""),"",$BY$3)</f>
        <v/>
      </c>
      <c r="CH26" s="387">
        <f>BZ26</f>
        <v/>
      </c>
      <c r="CI26" s="387">
        <f>CA26</f>
        <v/>
      </c>
      <c r="CJ26" s="1527"/>
      <c r="CK26" s="2042"/>
      <c r="CL26" s="206">
        <f>IF(CF26=""," ",IF(ABS(CE26-CF26)&lt;=0.125,"Valid","Not valid"))</f>
        <v/>
      </c>
      <c r="CM26" s="207">
        <f> IF(CE26="","",IF(AND(CE26&lt;&gt;"",CF26=""),IF(CE26&gt;=1,"Medir+Sig Max","No"),IF(CF26&lt;&gt;"",IF(CF26&gt;=1,"Medir+Sig Max","No"),"")))</f>
        <v/>
      </c>
      <c r="CN26" s="1787"/>
      <c r="CO26" s="220">
        <f>IF(CK26="",IF(AND(CE26="",CF26=""),"",IF(CF26="",IF(DE26&gt;1,ROUND(DE26*CE26,3),CE26),IF(DE26&gt;1,ROUND(DE26*CF26,3),CF26))),IF(AND(CE26="",CF26=""),"",IF(CF26="",IF(DE26&gt;1,ROUND(DE26*CE26*(1/(CK26)),3),CE26*(1/(CK26))),IF(DE26&gt;1,ROUND(DE26*CF26*(1/(CK26)),3),CF26*(1/(CK26))))))</f>
        <v/>
      </c>
      <c r="CP26" s="2043">
        <f>IF(COUNTIF(Overview!K12:K14,TRUE)&gt;0,2,IF(COUNTIF(Overview!L12:L14,TRUE)&gt;0,4,0))</f>
        <v/>
      </c>
      <c r="CQ26" s="1472">
        <f>IF(CO26="","",IF(CO26&gt;CP26,"Fail","Pass"))</f>
        <v/>
      </c>
      <c r="CR26" s="1481">
        <f>IF(AND(MAX(CO23:CO28)=CO26,CO26&lt;&gt;0),COUNT($CR$3:CR25)+1,"")</f>
        <v/>
      </c>
      <c r="CS26" s="1565">
        <f>MyTimestamp(CO26)</f>
        <v/>
      </c>
      <c r="CT26" s="1531">
        <f>IF(CE26="",0,15)+IF(CF26="",0,15)</f>
        <v/>
      </c>
      <c r="CU26" s="1532">
        <f>IF(CT26=0,0,2)</f>
        <v/>
      </c>
      <c r="CV26" s="859"/>
      <c r="CW26" s="859"/>
      <c r="CX26" s="2038"/>
      <c r="CY26" s="2044"/>
      <c r="CZ26" s="1543">
        <f>10^(CJ26/20)*100-100</f>
        <v/>
      </c>
      <c r="DA26" s="1319">
        <f>IF('Tune-Up'!H12="","",'Tune-Up'!H12)</f>
        <v/>
      </c>
      <c r="DB26" s="695"/>
      <c r="DC26" s="797">
        <f>IF(DA26="","",10^(DA26/10))</f>
        <v/>
      </c>
      <c r="DD26" s="1363">
        <f>IF(ISNUMBER(DB26)=FALSE,"",10^(DB26/10))</f>
        <v/>
      </c>
      <c r="DE26" s="1543">
        <f>IF(AND(ISNUMBER(DC26),ISNUMBER(DD26)),IF(DC26/DD26&gt;1,ROUND((DC26)/DD26,3),1),1)</f>
        <v/>
      </c>
      <c r="DF26" s="1541"/>
      <c r="DG26" s="1541"/>
      <c r="DH26" s="1541"/>
      <c r="DI26" s="1541"/>
      <c r="DJ26" s="1541"/>
      <c r="DK26" s="1541"/>
      <c r="DL26" s="1541"/>
      <c r="DM26" s="1541"/>
      <c r="DN26" s="1541"/>
      <c r="DO26" s="1541"/>
      <c r="DP26" s="1541"/>
      <c r="DQ26" s="1541"/>
      <c r="DR26" s="1541"/>
    </row>
    <row r="27" ht="12.75" x14ac:dyDescent="0.2">
      <c r="A27" s="1541"/>
      <c r="B27" s="1541"/>
      <c r="C27"/>
      <c r="D27" s="130">
        <f>IF(BX$23="Close to Ear","EN 62209-1","EN 62209-2")</f>
        <v/>
      </c>
      <c r="E27" s="130">
        <f>IF(CG27="Close to Ear","2016","2010/A1:2019")</f>
        <v/>
      </c>
      <c r="F27" s="1488" t="inlineStr">
        <is>
          <t>5.1</t>
        </is>
      </c>
      <c r="G27" s="1497"/>
      <c r="H27" s="120">
        <f>BV27</f>
        <v/>
      </c>
      <c r="I27" s="120">
        <f>BW27</f>
        <v/>
      </c>
      <c r="J27" s="687" t="inlineStr">
        <is>
          <t>GSM</t>
        </is>
      </c>
      <c r="K27" s="194" t="inlineStr">
        <is>
          <t>900</t>
        </is>
      </c>
      <c r="L27" s="115"/>
      <c r="M27" s="120"/>
      <c r="N27" s="119"/>
      <c r="O27" s="131"/>
      <c r="P27" s="6597"/>
      <c r="Q27" s="131"/>
      <c r="R27" s="131"/>
      <c r="S27" s="120"/>
      <c r="T27" s="120">
        <v>37</v>
      </c>
      <c r="U27" s="120">
        <v>897.4</v>
      </c>
      <c r="V27" s="119"/>
      <c r="W27" s="197"/>
      <c r="X27" s="119"/>
      <c r="Y27" s="119"/>
      <c r="Z27" s="119"/>
      <c r="AA27" s="115"/>
      <c r="AB27" s="115"/>
      <c r="AC27" s="689">
        <f>IF(OR(BX$23="Close to Ear",BX$23="Close to Head"),"Head",IF(BX$23="Extremity","Extremity","Body"))</f>
        <v/>
      </c>
      <c r="AD27" s="690">
        <f>CA27</f>
        <v/>
      </c>
      <c r="AE27" s="688">
        <f>CB27</f>
        <v/>
      </c>
      <c r="AF27" s="115"/>
      <c r="AG27" s="808">
        <f>IF(AZ27="","N/A",IF(CQ27="Pass","P","F"))</f>
        <v/>
      </c>
      <c r="AH27" s="129"/>
      <c r="AI27" s="129"/>
      <c r="AJ27" s="129"/>
      <c r="AK27" s="119"/>
      <c r="AL27" s="115"/>
      <c r="AM27" s="119"/>
      <c r="AN27" s="119"/>
      <c r="AO27" s="692"/>
      <c r="AP27" s="692"/>
      <c r="AQ27" s="692"/>
      <c r="AR27" s="692"/>
      <c r="AS27" s="692"/>
      <c r="AT27" s="691">
        <f>CE27</f>
        <v/>
      </c>
      <c r="AU27" s="691">
        <f>CF27</f>
        <v/>
      </c>
      <c r="AV27" s="813"/>
      <c r="AW27" s="813"/>
      <c r="AX27" s="197">
        <f>CZ27</f>
        <v/>
      </c>
      <c r="AY27" s="197">
        <f>DE27</f>
        <v/>
      </c>
      <c r="AZ27" s="3379">
        <f>CO27</f>
        <v/>
      </c>
      <c r="BA27" s="3380"/>
      <c r="BB27" s="197">
        <f>CP27</f>
        <v/>
      </c>
      <c r="BC27" s="813"/>
      <c r="BD27" s="197">
        <f>CR27</f>
        <v/>
      </c>
      <c r="BE27" s="121">
        <f>CS27</f>
        <v/>
      </c>
      <c r="BF27" s="122">
        <f>CT27*60</f>
        <v/>
      </c>
      <c r="BG27" s="121">
        <f>BE27</f>
        <v/>
      </c>
      <c r="BH27" s="122">
        <f>CU27*60</f>
        <v/>
      </c>
      <c r="BI27" s="122">
        <f>CV27</f>
        <v/>
      </c>
      <c r="BJ27" s="117"/>
      <c r="BK27" s="812">
        <f>Overview!$E$7</f>
        <v/>
      </c>
      <c r="BL27" s="117"/>
      <c r="BM27" s="836">
        <f>CW27</f>
        <v/>
      </c>
      <c r="BN27" s="812">
        <f>Overview!$P$153</f>
        <v/>
      </c>
      <c r="BO27" s="117"/>
      <c r="BP27" s="117"/>
      <c r="BQ27" s="115"/>
      <c r="BR27" s="1478"/>
      <c r="BS27" s="1548"/>
      <c r="BT27" s="1783" t="inlineStr">
        <is>
          <t>GSM</t>
        </is>
      </c>
      <c r="BU27" s="1783" t="inlineStr">
        <is>
          <t>900</t>
        </is>
      </c>
      <c r="BV27" s="400">
        <f>Overview!$H$29</f>
        <v/>
      </c>
      <c r="BW27" s="2010"/>
      <c r="BX27" s="1783"/>
      <c r="BY27" s="2040"/>
      <c r="BZ27" s="2040"/>
      <c r="CA27" s="401" t="str">
        <f>IF(COUNT(CF23:CF26)=0,IF(COUNT(CE23:CE26)=0,"TBD",VLOOKUP(MAX(CE23:CE26),CE23:CI26,5,FALSE)),VLOOKUP(MAX(CF23:CF26),CF23:CI26,4,FALSE))</f>
        <v>TBD</v>
      </c>
      <c r="CB27" s="2041">
        <v>0</v>
      </c>
      <c r="CC27" s="1063">
        <f>IF(COUNT('Conducted 2G-3G'!$AH$3:$AH$5)=0,37,INDEX('Conducted 2G-3G'!$T$3:$T$5,MATCH(MAX('Conducted 2G-3G'!$AH$3:$AH$5),'Conducted 2G-3G'!$AH$3:$AH$5,0)))</f>
        <v>37</v>
      </c>
      <c r="CD27" s="1063">
        <f>IF(COUNT('Conducted 2G-3G'!$AH$3:$AH$5)=0,897.4,INDEX('Conducted 2G-3G'!$U$3:$U$5,MATCH(MAX('Conducted 2G-3G'!$AH$3:$AH$5),'Conducted 2G-3G'!$AH$3:$AH$5,0)))</f>
        <v>897.4</v>
      </c>
      <c r="CE27" s="1523"/>
      <c r="CF27" s="1523"/>
      <c r="CG27" s="387" t="str">
        <f>IF(OR($BY$3="",$BY$3=""),"",$BY$3)</f>
        <v/>
      </c>
      <c r="CH27" s="387">
        <f>BZ27</f>
        <v/>
      </c>
      <c r="CI27" s="387">
        <f>CA27</f>
        <v/>
      </c>
      <c r="CJ27" s="1527"/>
      <c r="CK27" s="2042"/>
      <c r="CL27" s="206">
        <f>IF(CF27=""," ",IF(ABS(CE27-CF27)&lt;=0.125,"Valid","Not valid"))</f>
        <v/>
      </c>
      <c r="CM27" s="207">
        <f> IF(CE27="","",IF(AND(CE27&lt;&gt;"",CF27=""),IF(CE27&gt;=1,"Medir+Sig Max","No"),IF(CF27&lt;&gt;"",IF(CF27&gt;=1,"Medir+Sig Max","No"),"")))</f>
        <v/>
      </c>
      <c r="CN27" s="1787"/>
      <c r="CO27" s="220">
        <f>IF(CK27="",IF(AND(CE27="",CF27=""),"",IF(CF27="",IF(DE27&gt;1,ROUND(DE27*CE27,3),CE27),IF(DE27&gt;1,ROUND(DE27*CF27,3),CF27))),IF(AND(CE27="",CF27=""),"",IF(CF27="",IF(DE27&gt;1,ROUND(DE27*CE27*(1/(CK27)),3),CE27*(1/(CK27))),IF(DE27&gt;1,ROUND(DE27*CF27*(1/(CK27)),3),CF27*(1/(CK27))))))</f>
        <v/>
      </c>
      <c r="CP27" s="2043">
        <f>IF(COUNTIF(Overview!K12:K14,TRUE)&gt;0,2,IF(COUNTIF(Overview!L12:L14,TRUE)&gt;0,4,0))</f>
        <v/>
      </c>
      <c r="CQ27" s="1472">
        <f>IF(CO27="","",IF(CO27&gt;CP27,"Fail","Pass"))</f>
        <v/>
      </c>
      <c r="CR27" s="1481">
        <f>IF(AND(MAX(CO23:CO28)=CO27,CO27&lt;&gt;0),COUNT($CR$3:CR26)+1,"")</f>
        <v/>
      </c>
      <c r="CS27" s="1565">
        <f>MyTimestamp(CO27)</f>
        <v/>
      </c>
      <c r="CT27" s="1531">
        <f>IF(CE27="",0,15)+IF(CF27="",0,15)</f>
        <v/>
      </c>
      <c r="CU27" s="1532">
        <f>IF(CT27=0,0,2)</f>
        <v/>
      </c>
      <c r="CV27" s="859"/>
      <c r="CW27" s="859"/>
      <c r="CX27" s="2038"/>
      <c r="CY27" s="2044"/>
      <c r="CZ27" s="1543">
        <f>10^(CJ27/20)*100-100</f>
        <v/>
      </c>
      <c r="DA27" s="1319">
        <f>IF('Tune-Up'!H12="","",'Tune-Up'!H12)</f>
        <v/>
      </c>
      <c r="DB27" s="695"/>
      <c r="DC27" s="797">
        <f>IF(DA27="","",10^(DA27/10))</f>
        <v/>
      </c>
      <c r="DD27" s="1363">
        <f>IF(ISNUMBER(DB27)=FALSE,"",10^(DB27/10))</f>
        <v/>
      </c>
      <c r="DE27" s="1543">
        <f>IF(AND(ISNUMBER(DC27),ISNUMBER(DD27)),IF(DC27/DD27&gt;1,ROUND((DC27)/DD27,3),1),1)</f>
        <v/>
      </c>
      <c r="DF27" s="1541"/>
      <c r="DG27" s="1541"/>
      <c r="DH27" s="1541"/>
      <c r="DI27" s="1541"/>
      <c r="DJ27" s="1541"/>
      <c r="DK27" s="1541"/>
      <c r="DL27" s="1541"/>
      <c r="DM27" s="1541"/>
      <c r="DN27" s="1541"/>
      <c r="DO27" s="1541"/>
      <c r="DP27" s="1541"/>
      <c r="DQ27" s="1541"/>
      <c r="DR27" s="1541"/>
    </row>
    <row r="28" ht="12.75" x14ac:dyDescent="0.2">
      <c r="A28" s="1541"/>
      <c r="B28" s="1541"/>
      <c r="C28"/>
      <c r="D28" s="130">
        <f>IF(BX$23="Close to Ear","EN 62209-1","EN 62209-2")</f>
        <v/>
      </c>
      <c r="E28" s="130">
        <f>IF(CG28="Close to Ear","2016","2010/A1:2019")</f>
        <v/>
      </c>
      <c r="F28" s="1488" t="inlineStr">
        <is>
          <t>5.1</t>
        </is>
      </c>
      <c r="G28" s="1497"/>
      <c r="H28" s="120">
        <f>BV28</f>
        <v/>
      </c>
      <c r="I28" s="120">
        <f>BW28</f>
        <v/>
      </c>
      <c r="J28" s="687" t="inlineStr">
        <is>
          <t>GSM</t>
        </is>
      </c>
      <c r="K28" s="194" t="inlineStr">
        <is>
          <t>900</t>
        </is>
      </c>
      <c r="L28" s="115"/>
      <c r="M28" s="120"/>
      <c r="N28" s="119"/>
      <c r="O28" s="131"/>
      <c r="P28" s="6597"/>
      <c r="Q28" s="131"/>
      <c r="R28" s="131"/>
      <c r="S28" s="120"/>
      <c r="T28" s="120">
        <v>37</v>
      </c>
      <c r="U28" s="120">
        <v>897.4</v>
      </c>
      <c r="V28" s="119"/>
      <c r="W28" s="197"/>
      <c r="X28" s="119"/>
      <c r="Y28" s="119"/>
      <c r="Z28" s="119"/>
      <c r="AA28" s="115"/>
      <c r="AB28" s="115"/>
      <c r="AC28" s="689">
        <f>IF(OR(BX$23="Close to Ear",BX$23="Close to Head"),"Head",IF(BX$23="Extremity","Extremity","Body"))</f>
        <v/>
      </c>
      <c r="AD28" s="690">
        <f>CA28</f>
        <v/>
      </c>
      <c r="AE28" s="688">
        <f>CB28</f>
        <v/>
      </c>
      <c r="AF28" s="115"/>
      <c r="AG28" s="808">
        <f>IF(AZ28="","N/A",IF(CQ28="Pass","P","F"))</f>
        <v/>
      </c>
      <c r="AH28" s="129"/>
      <c r="AI28" s="129"/>
      <c r="AJ28" s="129"/>
      <c r="AK28" s="119"/>
      <c r="AL28" s="115"/>
      <c r="AM28" s="119"/>
      <c r="AN28" s="119"/>
      <c r="AO28" s="692"/>
      <c r="AP28" s="692"/>
      <c r="AQ28" s="692"/>
      <c r="AR28" s="692"/>
      <c r="AS28" s="692"/>
      <c r="AT28" s="691">
        <f>CE28</f>
        <v/>
      </c>
      <c r="AU28" s="691">
        <f>CF28</f>
        <v/>
      </c>
      <c r="AV28" s="813"/>
      <c r="AW28" s="813"/>
      <c r="AX28" s="197">
        <f>CZ28</f>
        <v/>
      </c>
      <c r="AY28" s="197">
        <f>DE28</f>
        <v/>
      </c>
      <c r="AZ28" s="3379">
        <f>CO28</f>
        <v/>
      </c>
      <c r="BA28" s="3380"/>
      <c r="BB28" s="197">
        <f>CP28</f>
        <v/>
      </c>
      <c r="BC28" s="813"/>
      <c r="BD28" s="197">
        <f>CR28</f>
        <v/>
      </c>
      <c r="BE28" s="121">
        <f>CS28</f>
        <v/>
      </c>
      <c r="BF28" s="122">
        <f>CT28*60</f>
        <v/>
      </c>
      <c r="BG28" s="121">
        <f>BE28</f>
        <v/>
      </c>
      <c r="BH28" s="122">
        <f>CU28*60</f>
        <v/>
      </c>
      <c r="BI28" s="122">
        <f>CV28</f>
        <v/>
      </c>
      <c r="BJ28" s="117"/>
      <c r="BK28" s="812">
        <f>Overview!$E$7</f>
        <v/>
      </c>
      <c r="BL28" s="117"/>
      <c r="BM28" s="836">
        <f>CW28</f>
        <v/>
      </c>
      <c r="BN28" s="812">
        <f>Overview!$P$153</f>
        <v/>
      </c>
      <c r="BO28" s="117"/>
      <c r="BP28" s="117"/>
      <c r="BQ28" s="115"/>
      <c r="BR28" s="1478"/>
      <c r="BS28" s="1548"/>
      <c r="BT28" s="1783" t="inlineStr">
        <is>
          <t>GSM</t>
        </is>
      </c>
      <c r="BU28" s="1783" t="inlineStr">
        <is>
          <t>900</t>
        </is>
      </c>
      <c r="BV28" s="400">
        <f>Overview!$H$29</f>
        <v/>
      </c>
      <c r="BW28" s="2010"/>
      <c r="BX28" s="1783"/>
      <c r="BY28" s="2040"/>
      <c r="BZ28" s="2040"/>
      <c r="CA28" s="404" t="str">
        <f>IF(COUNT(CF23:CF26)=0,IF(COUNT(CE23:CE26)=0,"TBD",VLOOKUP(MAX(CE23:CE26),CE23:CI26,5,FALSE)),VLOOKUP(MAX(CF23:CF26),CF23:CI26,4,FALSE))</f>
        <v>TBD</v>
      </c>
      <c r="CB28" s="2045">
        <v>0</v>
      </c>
      <c r="CC28" s="1081">
        <f>IF(COUNT('Conducted 2G-3G'!$AH$3:$AH$5)=0,37,INDEX('Conducted 2G-3G'!$T$3:$T$5,MATCH(MAX('Conducted 2G-3G'!$AH$3:$AH$5),'Conducted 2G-3G'!$AH$3:$AH$5,0)))</f>
        <v>37</v>
      </c>
      <c r="CD28" s="1081">
        <f>IF(COUNT('Conducted 2G-3G'!$AH$3:$AH$5)=0,897.4,INDEX('Conducted 2G-3G'!$U$3:$U$5,MATCH(MAX('Conducted 2G-3G'!$AH$3:$AH$5),'Conducted 2G-3G'!$AH$3:$AH$5,0)))</f>
        <v>897.4</v>
      </c>
      <c r="CE28" s="1874"/>
      <c r="CF28" s="1874"/>
      <c r="CG28" s="388" t="str">
        <f>IF(OR($BY$3="",$BY$3=""),"",$BY$3)</f>
        <v/>
      </c>
      <c r="CH28" s="388">
        <f>BZ28</f>
        <v/>
      </c>
      <c r="CI28" s="388">
        <f>CA28</f>
        <v/>
      </c>
      <c r="CJ28" s="2046"/>
      <c r="CK28" s="2047"/>
      <c r="CL28" s="209">
        <f>IF(CF28=""," ",IF(ABS(CE28-CF28)&lt;=0.125,"Valid","Not valid"))</f>
        <v/>
      </c>
      <c r="CM28" s="210">
        <f> IF(CE28="","",IF(AND(CE28&lt;&gt;"",CF28=""),IF(CE28&gt;=1,"Medir+Sig Max","No"),IF(CF28&lt;&gt;"",IF(CF28&gt;=1,"Medir+Sig Max","No"),"")))</f>
        <v/>
      </c>
      <c r="CN28" s="1792"/>
      <c r="CO28" s="221">
        <f>IF(CK28="",IF(AND(CE28="",CF28=""),"",IF(CF28="",IF(DE28&gt;1,ROUND(DE28*CE28,3),CE28),IF(DE28&gt;1,ROUND(DE28*CF28,3),CF28))),IF(AND(CE28="",CF28=""),"",IF(CF28="",IF(DE28&gt;1,ROUND(DE28*CE28*(1/(CK28)),3),CE28*(1/(CK28))),IF(DE28&gt;1,ROUND(DE28*CF28*(1/(CK28)),3),CF28*(1/(CK28))))))</f>
        <v/>
      </c>
      <c r="CP28" s="2048">
        <f>IF(COUNTIF(Overview!K12:K14,TRUE)&gt;0,2,IF(COUNTIF(Overview!L12:L14,TRUE)&gt;0,4,0))</f>
        <v/>
      </c>
      <c r="CQ28" s="1473">
        <f>IF(CO28="","",IF(CO28&gt;CP28,"Fail","Pass"))</f>
        <v/>
      </c>
      <c r="CR28" s="1482">
        <f>IF(AND(MAX(CO23:CO28)=CO28,CO28&lt;&gt;0),COUNT($CR$3:CR27)+1,"")</f>
        <v/>
      </c>
      <c r="CS28" s="2002">
        <f>MyTimestamp(CO28)</f>
        <v/>
      </c>
      <c r="CT28" s="1533">
        <f>IF(CE28="",0,15)+IF(CF28="",0,15)</f>
        <v/>
      </c>
      <c r="CU28" s="1534">
        <f>IF(CT28=0,0,2)</f>
        <v/>
      </c>
      <c r="CV28" s="860"/>
      <c r="CW28" s="860"/>
      <c r="CX28" s="2038"/>
      <c r="CY28" s="2049"/>
      <c r="CZ28" s="1544">
        <f>10^(CJ28/20)*100-100</f>
        <v/>
      </c>
      <c r="DA28" s="1320">
        <f>IF('Tune-Up'!H12="","",'Tune-Up'!H12)</f>
        <v/>
      </c>
      <c r="DB28" s="696"/>
      <c r="DC28" s="798">
        <f>IF(DA28="","",10^(DA28/10))</f>
        <v/>
      </c>
      <c r="DD28" s="1364">
        <f>IF(ISNUMBER(DB28)=FALSE,"",10^(DB28/10))</f>
        <v/>
      </c>
      <c r="DE28" s="1544">
        <f>IF(AND(ISNUMBER(DC28),ISNUMBER(DD28)),IF(DC28/DD28&gt;1,ROUND((DC28)/DD28,3),1),1)</f>
        <v/>
      </c>
      <c r="DF28" s="1541"/>
      <c r="DG28" s="1541"/>
      <c r="DH28" s="1541"/>
      <c r="DI28" s="1541"/>
      <c r="DJ28" s="1541"/>
      <c r="DK28" s="1541"/>
      <c r="DL28" s="1541"/>
      <c r="DM28" s="1541"/>
      <c r="DN28" s="1541"/>
      <c r="DO28" s="1541"/>
      <c r="DP28" s="1541"/>
      <c r="DQ28" s="1541"/>
      <c r="DR28" s="1541"/>
    </row>
    <row r="29" ht="12.75" x14ac:dyDescent="0.2">
      <c r="A29" s="1541"/>
      <c r="B29" s="1541"/>
      <c r="C29"/>
      <c r="D29" s="130">
        <f>IF(BX$23="Close to Ear","EN 62209-1","EN 62209-2")</f>
        <v/>
      </c>
      <c r="E29" s="130">
        <f>IF(CG29="Close to Ear","2016","2010/A1:2019")</f>
        <v/>
      </c>
      <c r="F29" s="1488" t="inlineStr">
        <is>
          <t>5.1</t>
        </is>
      </c>
      <c r="G29" s="1497"/>
      <c r="H29" s="120">
        <f>BV29</f>
        <v/>
      </c>
      <c r="I29" s="120">
        <f>BW29</f>
        <v/>
      </c>
      <c r="J29" s="687" t="inlineStr">
        <is>
          <t>GSM</t>
        </is>
      </c>
      <c r="K29" s="194" t="inlineStr">
        <is>
          <t>900</t>
        </is>
      </c>
      <c r="L29" s="115"/>
      <c r="M29" s="120"/>
      <c r="N29" s="119"/>
      <c r="O29" s="131"/>
      <c r="P29" s="6597"/>
      <c r="Q29" s="131"/>
      <c r="R29" s="131"/>
      <c r="S29" s="120"/>
      <c r="T29" s="120">
        <v>37</v>
      </c>
      <c r="U29" s="120">
        <v>897.4</v>
      </c>
      <c r="V29" s="119"/>
      <c r="W29" s="197"/>
      <c r="X29" s="119"/>
      <c r="Y29" s="119"/>
      <c r="Z29" s="119"/>
      <c r="AA29" s="115"/>
      <c r="AB29" s="115"/>
      <c r="AC29" s="689">
        <f>IF(OR(BX$23="Close to Ear",BX$23="Close to Head"),"Head",IF(BX$23="Extremity","Extremity","Body"))</f>
        <v/>
      </c>
      <c r="AD29" s="690">
        <f>CA29</f>
        <v/>
      </c>
      <c r="AE29" s="688">
        <f>CB29</f>
        <v/>
      </c>
      <c r="AF29" s="115"/>
      <c r="AG29" s="808">
        <f>IF(AZ29="","N/A",IF(CQ29="Pass","P","F"))</f>
        <v/>
      </c>
      <c r="AH29" s="129"/>
      <c r="AI29" s="129"/>
      <c r="AJ29" s="129"/>
      <c r="AK29" s="119"/>
      <c r="AL29" s="115"/>
      <c r="AM29" s="119"/>
      <c r="AN29" s="119"/>
      <c r="AO29" s="692"/>
      <c r="AP29" s="692"/>
      <c r="AQ29" s="692"/>
      <c r="AR29" s="692"/>
      <c r="AS29" s="692"/>
      <c r="AT29" s="691">
        <f>CE29</f>
        <v/>
      </c>
      <c r="AU29" s="691">
        <f>CF29</f>
        <v/>
      </c>
      <c r="AV29" s="813"/>
      <c r="AW29" s="813"/>
      <c r="AX29" s="197">
        <f>CZ29</f>
        <v/>
      </c>
      <c r="AY29" s="197">
        <f>DE29</f>
        <v/>
      </c>
      <c r="AZ29" s="3379">
        <f>CO29</f>
        <v/>
      </c>
      <c r="BA29" s="3380"/>
      <c r="BB29" s="197">
        <f>CP29</f>
        <v/>
      </c>
      <c r="BC29" s="813"/>
      <c r="BD29" s="197">
        <f>CR29</f>
        <v/>
      </c>
      <c r="BE29" s="121">
        <f>CS29</f>
        <v/>
      </c>
      <c r="BF29" s="122">
        <f>CT29*60</f>
        <v/>
      </c>
      <c r="BG29" s="121">
        <f>BE29</f>
        <v/>
      </c>
      <c r="BH29" s="122">
        <f>CU29*60</f>
        <v/>
      </c>
      <c r="BI29" s="122">
        <f>CV29</f>
        <v/>
      </c>
      <c r="BJ29" s="117"/>
      <c r="BK29" s="812">
        <f>Overview!$E$7</f>
        <v/>
      </c>
      <c r="BL29" s="117"/>
      <c r="BM29" s="836">
        <f>CW29</f>
        <v/>
      </c>
      <c r="BN29" s="812">
        <f>Overview!$P$153</f>
        <v/>
      </c>
      <c r="BO29" s="117"/>
      <c r="BP29" s="117"/>
      <c r="BQ29" s="115"/>
      <c r="BR29" s="1478"/>
      <c r="BS29" s="1548"/>
      <c r="BT29" s="1783" t="inlineStr">
        <is>
          <t>GSM</t>
        </is>
      </c>
      <c r="BU29" s="1783" t="inlineStr">
        <is>
          <t>900</t>
        </is>
      </c>
      <c r="BV29" s="400">
        <f>Overview!$H$29</f>
        <v/>
      </c>
      <c r="BW29" s="2010"/>
      <c r="BX29" s="1783"/>
      <c r="BY29" s="2040"/>
      <c r="BZ29" s="2040"/>
      <c r="CA29" s="404" t="str">
        <f>CONCATENATE(CA27," - Battery check 1")</f>
        <v>TBD - Battery check 1</v>
      </c>
      <c r="CB29" s="2045">
        <v>0</v>
      </c>
      <c r="CC29" s="1081">
        <f>IF(COUNT('Conducted 2G-3G'!$AH$3:$AH$5)=0,37,INDEX('Conducted 2G-3G'!$T$3:$T$5,MATCH(MAX('Conducted 2G-3G'!$AH$3:$AH$5),'Conducted 2G-3G'!$AH$3:$AH$5,0)))</f>
        <v>37</v>
      </c>
      <c r="CD29" s="1081">
        <f>IF(COUNT('Conducted 2G-3G'!$AH$3:$AH$5)=0,897.4,INDEX('Conducted 2G-3G'!$U$3:$U$5,MATCH(MAX('Conducted 2G-3G'!$AH$3:$AH$5),'Conducted 2G-3G'!$AH$3:$AH$5,0)))</f>
        <v>897.4</v>
      </c>
      <c r="CE29" s="1874"/>
      <c r="CF29" s="1874"/>
      <c r="CG29" s="388" t="str">
        <f>IF(OR($BY$3="",$BY$3=""),"",$BY$3)</f>
        <v/>
      </c>
      <c r="CH29" s="388">
        <f>BZ29</f>
        <v/>
      </c>
      <c r="CI29" s="388">
        <f>CA29</f>
        <v/>
      </c>
      <c r="CJ29" s="2046"/>
      <c r="CK29" s="2047"/>
      <c r="CL29" s="209">
        <f>IF(CF29=""," ",IF(ABS(CE29-CF29)&lt;=0.125,"Valid","Not valid"))</f>
        <v/>
      </c>
      <c r="CM29" s="210">
        <f> IF(CE29="","",IF(AND(CE29&lt;&gt;"",CF29=""),IF(CE29&gt;=1,"Medir+Sig Max","No"),IF(CF29&lt;&gt;"",IF(CF29&gt;=1,"Medir+Sig Max","No"),"")))</f>
        <v/>
      </c>
      <c r="CN29" s="1792"/>
      <c r="CO29" s="221">
        <f>IF(CK29="",IF(AND(CE29="",CF29=""),"",IF(CF29="",IF(DE29&gt;1,ROUND(DE29*CE29,3),CE29),IF(DE29&gt;1,ROUND(DE29*CF29,3),CF29))),IF(AND(CE29="",CF29=""),"",IF(CF29="",IF(DE29&gt;1,ROUND(DE29*CE29*(1/(CK29)),3),CE29*(1/(CK29))),IF(DE29&gt;1,ROUND(DE29*CF29*(1/(CK29)),3),CF29*(1/(CK29))))))</f>
        <v/>
      </c>
      <c r="CP29" s="2048">
        <f>IF(COUNTIF(Overview!K12:K14,TRUE)&gt;0,2,IF(COUNTIF(Overview!L12:L14,TRUE)&gt;0,4,0))</f>
        <v/>
      </c>
      <c r="CQ29" s="1473">
        <f>IF(CO29="","",IF(CO29&gt;CP29,"Fail","Pass"))</f>
        <v/>
      </c>
      <c r="CR29" s="1482"/>
      <c r="CS29" s="2002">
        <f>MyTimestamp(CO29)</f>
        <v/>
      </c>
      <c r="CT29" s="1533">
        <f>IF(CE29="",0,15)+IF(CF29="",0,15)</f>
        <v/>
      </c>
      <c r="CU29" s="1534">
        <f>IF(CT29=0,0,2)</f>
        <v/>
      </c>
      <c r="CV29" s="860"/>
      <c r="CW29" s="860"/>
      <c r="CX29" s="2038"/>
      <c r="CY29" s="2049"/>
      <c r="CZ29" s="1544">
        <f>10^(CJ29/20)*100-100</f>
        <v/>
      </c>
      <c r="DA29" s="1320">
        <f>IF('Tune-Up'!H12="","",'Tune-Up'!H12)</f>
        <v/>
      </c>
      <c r="DB29" s="696"/>
      <c r="DC29" s="798">
        <f>IF(DA29="","",10^(DA29/10))</f>
        <v/>
      </c>
      <c r="DD29" s="1364">
        <f>IF(ISNUMBER(DB29)=FALSE,"",10^(DB29/10))</f>
        <v/>
      </c>
      <c r="DE29" s="1544">
        <f>IF(AND(ISNUMBER(DC29),ISNUMBER(DD29)),IF(DC29/DD29&gt;1,ROUND((DC29)/DD29,3),1),1)</f>
        <v/>
      </c>
      <c r="DF29" s="1541"/>
      <c r="DG29" s="1541"/>
      <c r="DH29" s="1541"/>
      <c r="DI29" s="1541"/>
      <c r="DJ29" s="1541"/>
      <c r="DK29" s="1541"/>
      <c r="DL29" s="1541"/>
      <c r="DM29" s="1541"/>
      <c r="DN29" s="1541"/>
      <c r="DO29" s="1541"/>
      <c r="DP29" s="1541"/>
      <c r="DQ29" s="1541"/>
      <c r="DR29" s="1541"/>
    </row>
    <row r="30" ht="12.75" x14ac:dyDescent="0.2">
      <c r="A30" s="1541"/>
      <c r="B30" s="1541"/>
      <c r="C30"/>
      <c r="D30" s="130">
        <f>IF(BX$23="Close to Ear","EN 62209-1","EN 62209-2")</f>
        <v/>
      </c>
      <c r="E30" s="130">
        <f>IF(CG30="Close to Ear","2016","2010/A1:2019")</f>
        <v/>
      </c>
      <c r="F30" s="1488" t="inlineStr">
        <is>
          <t>5.1</t>
        </is>
      </c>
      <c r="G30" s="1497"/>
      <c r="H30" s="120">
        <f>BV30</f>
        <v/>
      </c>
      <c r="I30" s="120">
        <f>BW30</f>
        <v/>
      </c>
      <c r="J30" s="687" t="inlineStr">
        <is>
          <t>GSM</t>
        </is>
      </c>
      <c r="K30" s="194" t="inlineStr">
        <is>
          <t>900</t>
        </is>
      </c>
      <c r="L30" s="115"/>
      <c r="M30" s="120"/>
      <c r="N30" s="119"/>
      <c r="O30" s="131"/>
      <c r="P30" s="6597"/>
      <c r="Q30" s="131"/>
      <c r="R30" s="131"/>
      <c r="S30" s="120"/>
      <c r="T30" s="120">
        <v>37</v>
      </c>
      <c r="U30" s="120">
        <v>897.4</v>
      </c>
      <c r="V30" s="119"/>
      <c r="W30" s="197"/>
      <c r="X30" s="119"/>
      <c r="Y30" s="119"/>
      <c r="Z30" s="119"/>
      <c r="AA30" s="115"/>
      <c r="AB30" s="115"/>
      <c r="AC30" s="689">
        <f>IF(OR(BX$23="Close to Ear",BX$23="Close to Head"),"Head",IF(BX$23="Extremity","Extremity","Body"))</f>
        <v/>
      </c>
      <c r="AD30" s="690">
        <f>CA30</f>
        <v/>
      </c>
      <c r="AE30" s="688">
        <f>CB30</f>
        <v/>
      </c>
      <c r="AF30" s="115"/>
      <c r="AG30" s="808">
        <f>IF(AZ30="","N/A",IF(CQ30="Pass","P","F"))</f>
        <v/>
      </c>
      <c r="AH30" s="129"/>
      <c r="AI30" s="129"/>
      <c r="AJ30" s="129"/>
      <c r="AK30" s="119"/>
      <c r="AL30" s="115"/>
      <c r="AM30" s="119"/>
      <c r="AN30" s="119"/>
      <c r="AO30" s="692"/>
      <c r="AP30" s="692"/>
      <c r="AQ30" s="692"/>
      <c r="AR30" s="692"/>
      <c r="AS30" s="692"/>
      <c r="AT30" s="691">
        <f>CE30</f>
        <v/>
      </c>
      <c r="AU30" s="691">
        <f>CF30</f>
        <v/>
      </c>
      <c r="AV30" s="813"/>
      <c r="AW30" s="813"/>
      <c r="AX30" s="197">
        <f>CZ30</f>
        <v/>
      </c>
      <c r="AY30" s="197">
        <f>DE30</f>
        <v/>
      </c>
      <c r="AZ30" s="3379">
        <f>CO30</f>
        <v/>
      </c>
      <c r="BA30" s="3380"/>
      <c r="BB30" s="197">
        <f>CP30</f>
        <v/>
      </c>
      <c r="BC30" s="813"/>
      <c r="BD30" s="197">
        <f>CR30</f>
        <v/>
      </c>
      <c r="BE30" s="121">
        <f>CS30</f>
        <v/>
      </c>
      <c r="BF30" s="122">
        <f>CT30*60</f>
        <v/>
      </c>
      <c r="BG30" s="121">
        <f>BE30</f>
        <v/>
      </c>
      <c r="BH30" s="122">
        <f>CU30*60</f>
        <v/>
      </c>
      <c r="BI30" s="122">
        <f>CV30</f>
        <v/>
      </c>
      <c r="BJ30" s="117"/>
      <c r="BK30" s="812">
        <f>Overview!$E$7</f>
        <v/>
      </c>
      <c r="BL30" s="117"/>
      <c r="BM30" s="836">
        <f>CW30</f>
        <v/>
      </c>
      <c r="BN30" s="812">
        <f>Overview!$P$153</f>
        <v/>
      </c>
      <c r="BO30" s="117"/>
      <c r="BP30" s="117"/>
      <c r="BQ30" s="115"/>
      <c r="BR30" s="1478"/>
      <c r="BS30" s="1548"/>
      <c r="BT30" s="1783" t="inlineStr">
        <is>
          <t>GSM</t>
        </is>
      </c>
      <c r="BU30" s="1783" t="inlineStr">
        <is>
          <t>900</t>
        </is>
      </c>
      <c r="BV30" s="400">
        <f>Overview!$H$29</f>
        <v/>
      </c>
      <c r="BW30" s="2010"/>
      <c r="BX30" s="1783"/>
      <c r="BY30" s="2040"/>
      <c r="BZ30" s="2040"/>
      <c r="CA30" s="404" t="str">
        <f>CONCATENATE(CA28," - Battery check 2")</f>
        <v>TBD - Battery check 2</v>
      </c>
      <c r="CB30" s="2045">
        <v>0</v>
      </c>
      <c r="CC30" s="1081">
        <f>IF(COUNT('Conducted 2G-3G'!$AH$3:$AH$5)=0,37,INDEX('Conducted 2G-3G'!$T$3:$T$5,MATCH(MAX('Conducted 2G-3G'!$AH$3:$AH$5),'Conducted 2G-3G'!$AH$3:$AH$5,0)))</f>
        <v>37</v>
      </c>
      <c r="CD30" s="1081">
        <f>IF(COUNT('Conducted 2G-3G'!$AH$3:$AH$5)=0,897.4,INDEX('Conducted 2G-3G'!$U$3:$U$5,MATCH(MAX('Conducted 2G-3G'!$AH$3:$AH$5),'Conducted 2G-3G'!$AH$3:$AH$5,0)))</f>
        <v>897.4</v>
      </c>
      <c r="CE30" s="1874"/>
      <c r="CF30" s="1874"/>
      <c r="CG30" s="388" t="str">
        <f>IF(OR($BY$3="",$BY$3=""),"",$BY$3)</f>
        <v/>
      </c>
      <c r="CH30" s="388">
        <f>BZ30</f>
        <v/>
      </c>
      <c r="CI30" s="388">
        <f>CA30</f>
        <v/>
      </c>
      <c r="CJ30" s="2046"/>
      <c r="CK30" s="2047"/>
      <c r="CL30" s="209">
        <f>IF(CF30=""," ",IF(ABS(CE30-CF30)&lt;=0.125,"Valid","Not valid"))</f>
        <v/>
      </c>
      <c r="CM30" s="210">
        <f> IF(CE30="","",IF(AND(CE30&lt;&gt;"",CF30=""),IF(CE30&gt;=1,"Medir+Sig Max","No"),IF(CF30&lt;&gt;"",IF(CF30&gt;=1,"Medir+Sig Max","No"),"")))</f>
        <v/>
      </c>
      <c r="CN30" s="1792"/>
      <c r="CO30" s="221">
        <f>IF(CK30="",IF(AND(CE30="",CF30=""),"",IF(CF30="",IF(DE30&gt;1,ROUND(DE30*CE30,3),CE30),IF(DE30&gt;1,ROUND(DE30*CF30,3),CF30))),IF(AND(CE30="",CF30=""),"",IF(CF30="",IF(DE30&gt;1,ROUND(DE30*CE30*(1/(CK30)),3),CE30*(1/(CK30))),IF(DE30&gt;1,ROUND(DE30*CF30*(1/(CK30)),3),CF30*(1/(CK30))))))</f>
        <v/>
      </c>
      <c r="CP30" s="2048">
        <f>IF(COUNTIF(Overview!K12:K14,TRUE)&gt;0,2,IF(COUNTIF(Overview!L12:L14,TRUE)&gt;0,4,0))</f>
        <v/>
      </c>
      <c r="CQ30" s="1473">
        <f>IF(CO30="","",IF(CO30&gt;CP30,"Fail","Pass"))</f>
        <v/>
      </c>
      <c r="CR30" s="1482"/>
      <c r="CS30" s="2002">
        <f>MyTimestamp(CO30)</f>
        <v/>
      </c>
      <c r="CT30" s="1533">
        <f>IF(CE30="",0,15)+IF(CF30="",0,15)</f>
        <v/>
      </c>
      <c r="CU30" s="1534">
        <f>IF(CT30=0,0,2)</f>
        <v/>
      </c>
      <c r="CV30" s="860"/>
      <c r="CW30" s="860"/>
      <c r="CX30" s="2038"/>
      <c r="CY30" s="2049"/>
      <c r="CZ30" s="1544">
        <f>10^(CJ30/20)*100-100</f>
        <v/>
      </c>
      <c r="DA30" s="1320">
        <f>IF('Tune-Up'!H12="","",'Tune-Up'!H12)</f>
        <v/>
      </c>
      <c r="DB30" s="696"/>
      <c r="DC30" s="798">
        <f>IF(DA30="","",10^(DA30/10))</f>
        <v/>
      </c>
      <c r="DD30" s="1364">
        <f>IF(ISNUMBER(DB30)=FALSE,"",10^(DB30/10))</f>
        <v/>
      </c>
      <c r="DE30" s="1544">
        <f>IF(AND(ISNUMBER(DC30),ISNUMBER(DD30)),IF(DC30/DD30&gt;1,ROUND((DC30)/DD30,3),1),1)</f>
        <v/>
      </c>
      <c r="DF30" s="1541"/>
      <c r="DG30" s="1541"/>
      <c r="DH30" s="1541"/>
      <c r="DI30" s="1541"/>
      <c r="DJ30" s="1541"/>
      <c r="DK30" s="1541"/>
      <c r="DL30" s="1541"/>
      <c r="DM30" s="1541"/>
      <c r="DN30" s="1541"/>
      <c r="DO30" s="1541"/>
      <c r="DP30" s="1541"/>
      <c r="DQ30" s="1541"/>
      <c r="DR30" s="1541"/>
    </row>
    <row r="31" ht="12.75" x14ac:dyDescent="0.2">
      <c r="A31" s="1541"/>
      <c r="B31" s="1541"/>
      <c r="C31"/>
      <c r="D31" s="130">
        <f>IF(BX$31="Close to Ear","EN 62209-1","EN 62209-2")</f>
        <v/>
      </c>
      <c r="E31" s="130">
        <f>IF(CG31="Close to Ear","2016","2010/A1:2019")</f>
        <v/>
      </c>
      <c r="F31" s="1488" t="inlineStr">
        <is>
          <t>5.1</t>
        </is>
      </c>
      <c r="G31" s="1497"/>
      <c r="H31" s="120">
        <f>BV31</f>
        <v/>
      </c>
      <c r="I31" s="120">
        <f>BW31</f>
        <v/>
      </c>
      <c r="J31" s="687" t="inlineStr">
        <is>
          <t>GSM</t>
        </is>
      </c>
      <c r="K31" s="194" t="inlineStr">
        <is>
          <t>900</t>
        </is>
      </c>
      <c r="L31" s="115"/>
      <c r="M31" s="120"/>
      <c r="N31" s="119"/>
      <c r="O31" s="131"/>
      <c r="P31" s="6597"/>
      <c r="Q31" s="131"/>
      <c r="R31" s="131"/>
      <c r="S31" s="120"/>
      <c r="T31" s="120">
        <v>37</v>
      </c>
      <c r="U31" s="120">
        <v>897.4</v>
      </c>
      <c r="V31" s="119"/>
      <c r="W31" s="197"/>
      <c r="X31" s="119"/>
      <c r="Y31" s="119"/>
      <c r="Z31" s="119"/>
      <c r="AA31" s="115"/>
      <c r="AB31" s="115"/>
      <c r="AC31" s="689">
        <f>IF(OR(BX$31="Close to Ear",BX$31="Close to Head"),"Head",IF(BX$31="Extremity","Extremity","Body"))</f>
        <v/>
      </c>
      <c r="AD31" s="690">
        <f>CA31</f>
        <v/>
      </c>
      <c r="AE31" s="688">
        <f>CB31</f>
        <v/>
      </c>
      <c r="AF31" s="115"/>
      <c r="AG31" s="808">
        <f>IF(AZ31="","N/A",IF(CQ31="Pass","P","F"))</f>
        <v/>
      </c>
      <c r="AH31" s="129"/>
      <c r="AI31" s="129"/>
      <c r="AJ31" s="129"/>
      <c r="AK31" s="119"/>
      <c r="AL31" s="115"/>
      <c r="AM31" s="119"/>
      <c r="AN31" s="119"/>
      <c r="AO31" s="692"/>
      <c r="AP31" s="692"/>
      <c r="AQ31" s="692"/>
      <c r="AR31" s="692"/>
      <c r="AS31" s="692"/>
      <c r="AT31" s="691">
        <f>CE31</f>
        <v/>
      </c>
      <c r="AU31" s="691">
        <f>CF31</f>
        <v/>
      </c>
      <c r="AV31" s="813"/>
      <c r="AW31" s="813"/>
      <c r="AX31" s="197">
        <f>CZ31</f>
        <v/>
      </c>
      <c r="AY31" s="197">
        <f>DE31</f>
        <v/>
      </c>
      <c r="AZ31" s="3379">
        <f>CO31</f>
        <v/>
      </c>
      <c r="BA31" s="3380"/>
      <c r="BB31" s="197">
        <f>CP31</f>
        <v/>
      </c>
      <c r="BC31" s="813"/>
      <c r="BD31" s="197">
        <f>CR31</f>
        <v/>
      </c>
      <c r="BE31" s="121">
        <f>CS31</f>
        <v/>
      </c>
      <c r="BF31" s="122">
        <f>CT31*60</f>
        <v/>
      </c>
      <c r="BG31" s="121">
        <f>BE31</f>
        <v/>
      </c>
      <c r="BH31" s="122">
        <f>CU31*60</f>
        <v/>
      </c>
      <c r="BI31" s="122">
        <f>CV31</f>
        <v/>
      </c>
      <c r="BJ31" s="117"/>
      <c r="BK31" s="812">
        <f>Overview!$E$7</f>
        <v/>
      </c>
      <c r="BL31" s="117"/>
      <c r="BM31" s="836">
        <f>CW31</f>
        <v/>
      </c>
      <c r="BN31" s="812">
        <f>Overview!$P$153</f>
        <v/>
      </c>
      <c r="BO31" s="117"/>
      <c r="BP31" s="117"/>
      <c r="BQ31" s="115"/>
      <c r="BR31" s="1478"/>
      <c r="BS31" s="1548"/>
      <c r="BT31" s="1783" t="inlineStr">
        <is>
          <t>GSM</t>
        </is>
      </c>
      <c r="BU31" s="1783" t="inlineStr">
        <is>
          <t>900</t>
        </is>
      </c>
      <c r="BV31" s="400">
        <f>Overview!$H$29</f>
        <v/>
      </c>
      <c r="BW31" s="2010"/>
      <c r="BX31" s="8326" t="inlineStr">
        <is>
          <t>Body</t>
        </is>
      </c>
      <c r="BY31" s="2040"/>
      <c r="BZ31" s="2040"/>
      <c r="CA31" s="1996" t="inlineStr">
        <is>
          <t>Front Face</t>
        </is>
      </c>
      <c r="CB31" s="202">
        <v>5</v>
      </c>
      <c r="CC31" s="1062">
        <f>IF(COUNT('Conducted 2G-3G'!$AH$3:$AH$5)=0,37,INDEX('Conducted 2G-3G'!$T$3:$T$5,MATCH(MAX('Conducted 2G-3G'!$AH$3:$AH$5),'Conducted 2G-3G'!$AH$3:$AH$5,0)))</f>
        <v>37</v>
      </c>
      <c r="CD31" s="1062">
        <f>IF(COUNT('Conducted 2G-3G'!$AH$3:$AH$5)=0,897.4,INDEX('Conducted 2G-3G'!$U$3:$U$5,MATCH(MAX('Conducted 2G-3G'!$AH$3:$AH$5),'Conducted 2G-3G'!$AH$3:$AH$5,0)))</f>
        <v>897.4</v>
      </c>
      <c r="CE31" s="1522"/>
      <c r="CF31" s="1522"/>
      <c r="CG31" s="386" t="str">
        <f>IF(OR($BY$3="",$BY$3=""),"",$BY$3)</f>
        <v/>
      </c>
      <c r="CH31" s="386">
        <f>BZ31</f>
        <v/>
      </c>
      <c r="CI31" s="386">
        <f>CA31</f>
        <v/>
      </c>
      <c r="CJ31" s="1526"/>
      <c r="CK31" s="2036"/>
      <c r="CL31" s="203">
        <f>IF(CF31=""," ",IF(ABS(CE31-CF31)&lt;=0.125,"Valid","Not valid"))</f>
        <v/>
      </c>
      <c r="CM31" s="204">
        <f> IF(CE31="","",IF(AND(CE31&lt;&gt;"",CF31=""),IF(CE31&gt;=1,"Medir+Sig Max","No"),IF(CF31&lt;&gt;"",IF(CF31&gt;=1,"Medir+Sig Max","No"),"")))</f>
        <v/>
      </c>
      <c r="CN31" s="1798"/>
      <c r="CO31" s="219">
        <f>IF(CK31="",IF(AND(CE31="",CF31=""),"",IF(CF31="",IF(DE31&gt;1,ROUND(DE31*CE31,3),CE31),IF(DE31&gt;1,ROUND(DE31*CF31,3),CF31))),IF(AND(CE31="",CF31=""),"",IF(CF31="",IF(DE31&gt;1,ROUND(DE31*CE31*(1/(CK31)),3),CE31*(1/(CK31))),IF(DE31&gt;1,ROUND(DE31*CF31*(1/(CK31)),3),CF31*(1/(CK31))))))</f>
        <v/>
      </c>
      <c r="CP31" s="2037">
        <f>IF(COUNTIF(Overview!K12:K14,TRUE)&gt;0,2,IF(COUNTIF(Overview!L12:L14,TRUE)&gt;0,4,0))</f>
        <v/>
      </c>
      <c r="CQ31" s="1471">
        <f>IF(CO31="","",IF(CO31&gt;CP31,"Fail","Pass"))</f>
        <v/>
      </c>
      <c r="CR31" s="1480"/>
      <c r="CS31" s="1564">
        <f>MyTimestamp(CO31)</f>
        <v/>
      </c>
      <c r="CT31" s="1529">
        <f>IF(CE31="",0,15)+IF(CF31="",0,15)</f>
        <v/>
      </c>
      <c r="CU31" s="1530">
        <f>IF(CT31=0,0,2)</f>
        <v/>
      </c>
      <c r="CV31" s="862"/>
      <c r="CW31" s="862"/>
      <c r="CX31" s="2038"/>
      <c r="CY31" s="2039"/>
      <c r="CZ31" s="1542">
        <f>10^(CJ31/20)*100-100</f>
        <v/>
      </c>
      <c r="DA31" s="1318">
        <f>IF('Tune-Up'!H12="","",'Tune-Up'!H12)</f>
        <v/>
      </c>
      <c r="DB31" s="694"/>
      <c r="DC31" s="796">
        <f>IF(DA31="","",10^(DA31/10))</f>
        <v/>
      </c>
      <c r="DD31" s="1362">
        <f>IF(ISNUMBER(DB31)=FALSE,"",10^(DB31/10))</f>
        <v/>
      </c>
      <c r="DE31" s="1542">
        <f>IF(AND(ISNUMBER(DC31),ISNUMBER(DD31)),IF(DC31/DD31&gt;1,ROUND((DC31)/DD31,3),1),1)</f>
        <v/>
      </c>
      <c r="DF31" s="1541"/>
      <c r="DG31" s="1541"/>
      <c r="DH31" s="1541"/>
      <c r="DI31" s="1541"/>
      <c r="DJ31" s="1541"/>
      <c r="DK31" s="1541"/>
      <c r="DL31" s="1541"/>
      <c r="DM31" s="1541"/>
      <c r="DN31" s="1541"/>
      <c r="DO31" s="1541"/>
      <c r="DP31" s="1541"/>
      <c r="DQ31" s="1541"/>
      <c r="DR31" s="1541"/>
    </row>
    <row r="32" ht="12.75" x14ac:dyDescent="0.2">
      <c r="A32" s="1541"/>
      <c r="B32" s="1541"/>
      <c r="C32"/>
      <c r="D32" s="130">
        <f>IF(BX$31="Close to Ear","EN 62209-1","EN 62209-2")</f>
        <v/>
      </c>
      <c r="E32" s="130">
        <f>IF(CG32="Close to Ear","2016","2010/A1:2019")</f>
        <v/>
      </c>
      <c r="F32" s="1488" t="inlineStr">
        <is>
          <t>5.1</t>
        </is>
      </c>
      <c r="G32" s="1497"/>
      <c r="H32" s="120">
        <f>BV32</f>
        <v/>
      </c>
      <c r="I32" s="120">
        <f>BW32</f>
        <v/>
      </c>
      <c r="J32" s="687" t="inlineStr">
        <is>
          <t>GSM</t>
        </is>
      </c>
      <c r="K32" s="194" t="inlineStr">
        <is>
          <t>900</t>
        </is>
      </c>
      <c r="L32" s="115"/>
      <c r="M32" s="120"/>
      <c r="N32" s="119"/>
      <c r="O32" s="131"/>
      <c r="P32" s="6597"/>
      <c r="Q32" s="131"/>
      <c r="R32" s="131"/>
      <c r="S32" s="120"/>
      <c r="T32" s="120">
        <v>37</v>
      </c>
      <c r="U32" s="120">
        <v>897.4</v>
      </c>
      <c r="V32" s="119"/>
      <c r="W32" s="197"/>
      <c r="X32" s="119"/>
      <c r="Y32" s="119"/>
      <c r="Z32" s="119"/>
      <c r="AA32" s="115"/>
      <c r="AB32" s="115"/>
      <c r="AC32" s="689">
        <f>IF(OR(BX$31="Close to Ear",BX$31="Close to Head"),"Head",IF(BX$31="Extremity","Extremity","Body"))</f>
        <v/>
      </c>
      <c r="AD32" s="690">
        <f>CA32</f>
        <v/>
      </c>
      <c r="AE32" s="688">
        <f>CB32</f>
        <v/>
      </c>
      <c r="AF32" s="115"/>
      <c r="AG32" s="808">
        <f>IF(AZ32="","N/A",IF(CQ32="Pass","P","F"))</f>
        <v/>
      </c>
      <c r="AH32" s="129"/>
      <c r="AI32" s="129"/>
      <c r="AJ32" s="129"/>
      <c r="AK32" s="119"/>
      <c r="AL32" s="115"/>
      <c r="AM32" s="119"/>
      <c r="AN32" s="119"/>
      <c r="AO32" s="692"/>
      <c r="AP32" s="692"/>
      <c r="AQ32" s="692"/>
      <c r="AR32" s="692"/>
      <c r="AS32" s="692"/>
      <c r="AT32" s="691">
        <f>CE32</f>
        <v/>
      </c>
      <c r="AU32" s="691">
        <f>CF32</f>
        <v/>
      </c>
      <c r="AV32" s="813"/>
      <c r="AW32" s="813"/>
      <c r="AX32" s="197">
        <f>CZ32</f>
        <v/>
      </c>
      <c r="AY32" s="197">
        <f>DE32</f>
        <v/>
      </c>
      <c r="AZ32" s="3379">
        <f>CO32</f>
        <v/>
      </c>
      <c r="BA32" s="3380"/>
      <c r="BB32" s="197">
        <f>CP32</f>
        <v/>
      </c>
      <c r="BC32" s="813"/>
      <c r="BD32" s="197">
        <f>CR32</f>
        <v/>
      </c>
      <c r="BE32" s="121">
        <f>CS32</f>
        <v/>
      </c>
      <c r="BF32" s="122">
        <f>CT32*60</f>
        <v/>
      </c>
      <c r="BG32" s="121">
        <f>BE32</f>
        <v/>
      </c>
      <c r="BH32" s="122">
        <f>CU32*60</f>
        <v/>
      </c>
      <c r="BI32" s="122">
        <f>CV32</f>
        <v/>
      </c>
      <c r="BJ32" s="117"/>
      <c r="BK32" s="812">
        <f>Overview!$E$7</f>
        <v/>
      </c>
      <c r="BL32" s="117"/>
      <c r="BM32" s="836">
        <f>CW32</f>
        <v/>
      </c>
      <c r="BN32" s="812">
        <f>Overview!$P$153</f>
        <v/>
      </c>
      <c r="BO32" s="117"/>
      <c r="BP32" s="117"/>
      <c r="BQ32" s="115"/>
      <c r="BR32" s="1478"/>
      <c r="BS32" s="1548"/>
      <c r="BT32" s="1783" t="inlineStr">
        <is>
          <t>GSM</t>
        </is>
      </c>
      <c r="BU32" s="1783" t="inlineStr">
        <is>
          <t>900</t>
        </is>
      </c>
      <c r="BV32" s="400">
        <f>Overview!$H$29</f>
        <v/>
      </c>
      <c r="BW32" s="2010"/>
      <c r="BX32" s="1783"/>
      <c r="BY32" s="2040"/>
      <c r="BZ32" s="2040"/>
      <c r="CA32" s="1997" t="inlineStr">
        <is>
          <t>Back Face</t>
        </is>
      </c>
      <c r="CB32" s="200">
        <v>5</v>
      </c>
      <c r="CC32" s="1063">
        <f>IF(COUNT('Conducted 2G-3G'!$AH$3:$AH$5)=0,37,INDEX('Conducted 2G-3G'!$T$3:$T$5,MATCH(MAX('Conducted 2G-3G'!$AH$3:$AH$5),'Conducted 2G-3G'!$AH$3:$AH$5,0)))</f>
        <v>37</v>
      </c>
      <c r="CD32" s="1063">
        <f>IF(COUNT('Conducted 2G-3G'!$AH$3:$AH$5)=0,897.4,INDEX('Conducted 2G-3G'!$U$3:$U$5,MATCH(MAX('Conducted 2G-3G'!$AH$3:$AH$5),'Conducted 2G-3G'!$AH$3:$AH$5,0)))</f>
        <v>897.4</v>
      </c>
      <c r="CE32" s="1523"/>
      <c r="CF32" s="1523"/>
      <c r="CG32" s="387" t="str">
        <f>IF(OR($BY$3="",$BY$3=""),"",$BY$3)</f>
        <v/>
      </c>
      <c r="CH32" s="387">
        <f>BZ32</f>
        <v/>
      </c>
      <c r="CI32" s="387">
        <f>CA32</f>
        <v/>
      </c>
      <c r="CJ32" s="1527"/>
      <c r="CK32" s="2042"/>
      <c r="CL32" s="206">
        <f>IF(CF32=""," ",IF(ABS(CE32-CF32)&lt;=0.125,"Valid","Not valid"))</f>
        <v/>
      </c>
      <c r="CM32" s="207">
        <f> IF(CE32="","",IF(AND(CE32&lt;&gt;"",CF32=""),IF(CE32&gt;=1,"Medir+Sig Max","No"),IF(CF32&lt;&gt;"",IF(CF32&gt;=1,"Medir+Sig Max","No"),"")))</f>
        <v/>
      </c>
      <c r="CN32" s="1787"/>
      <c r="CO32" s="220">
        <f>IF(CK32="",IF(AND(CE32="",CF32=""),"",IF(CF32="",IF(DE32&gt;1,ROUND(DE32*CE32,3),CE32),IF(DE32&gt;1,ROUND(DE32*CF32,3),CF32))),IF(AND(CE32="",CF32=""),"",IF(CF32="",IF(DE32&gt;1,ROUND(DE32*CE32*(1/(CK32)),3),CE32*(1/(CK32))),IF(DE32&gt;1,ROUND(DE32*CF32*(1/(CK32)),3),CF32*(1/(CK32))))))</f>
        <v/>
      </c>
      <c r="CP32" s="2043">
        <f>IF(COUNTIF(Overview!K12:K14,TRUE)&gt;0,2,IF(COUNTIF(Overview!L12:L14,TRUE)&gt;0,4,0))</f>
        <v/>
      </c>
      <c r="CQ32" s="1472">
        <f>IF(CO32="","",IF(CO32&gt;CP32,"Fail","Pass"))</f>
        <v/>
      </c>
      <c r="CR32" s="1481">
        <f>IF(AND(MAX(CO31:CO38)=CO32,CO32&lt;&gt;0),COUNT($CR$3:CR31)+1,"")</f>
        <v/>
      </c>
      <c r="CS32" s="1565">
        <f>MyTimestamp(CO32)</f>
        <v/>
      </c>
      <c r="CT32" s="1531">
        <f>IF(CE32="",0,15)+IF(CF32="",0,15)</f>
        <v/>
      </c>
      <c r="CU32" s="1532">
        <f>IF(CT32=0,0,2)</f>
        <v/>
      </c>
      <c r="CV32" s="859"/>
      <c r="CW32" s="859"/>
      <c r="CX32" s="2038"/>
      <c r="CY32" s="2044"/>
      <c r="CZ32" s="1543">
        <f>10^(CJ32/20)*100-100</f>
        <v/>
      </c>
      <c r="DA32" s="1319">
        <f>IF('Tune-Up'!H12="","",'Tune-Up'!H12)</f>
        <v/>
      </c>
      <c r="DB32" s="695"/>
      <c r="DC32" s="797">
        <f>IF(DA32="","",10^(DA32/10))</f>
        <v/>
      </c>
      <c r="DD32" s="1363">
        <f>IF(ISNUMBER(DB32)=FALSE,"",10^(DB32/10))</f>
        <v/>
      </c>
      <c r="DE32" s="1543">
        <f>IF(AND(ISNUMBER(DC32),ISNUMBER(DD32)),IF(DC32/DD32&gt;1,ROUND((DC32)/DD32,3),1),1)</f>
        <v/>
      </c>
      <c r="DF32" s="1541"/>
      <c r="DG32" s="1541"/>
      <c r="DH32" s="1541"/>
      <c r="DI32" s="1541"/>
      <c r="DJ32" s="1541"/>
      <c r="DK32" s="1541"/>
      <c r="DL32" s="1541"/>
      <c r="DM32" s="1541"/>
      <c r="DN32" s="1541"/>
      <c r="DO32" s="1541"/>
      <c r="DP32" s="1541"/>
      <c r="DQ32" s="1541"/>
      <c r="DR32" s="1541"/>
    </row>
    <row r="33" ht="12.75" x14ac:dyDescent="0.2">
      <c r="A33" s="1541"/>
      <c r="B33" s="1541"/>
      <c r="C33"/>
      <c r="D33" s="130">
        <f>IF(BX$31="Close to Ear","EN 62209-1","EN 62209-2")</f>
        <v/>
      </c>
      <c r="E33" s="130">
        <f>IF(CG33="Close to Ear","2016","2010/A1:2019")</f>
        <v/>
      </c>
      <c r="F33" s="1488" t="inlineStr">
        <is>
          <t>5.1</t>
        </is>
      </c>
      <c r="G33" s="1497"/>
      <c r="H33" s="120">
        <f>BV33</f>
        <v/>
      </c>
      <c r="I33" s="120">
        <f>BW33</f>
        <v/>
      </c>
      <c r="J33" s="687" t="inlineStr">
        <is>
          <t>GSM</t>
        </is>
      </c>
      <c r="K33" s="194" t="inlineStr">
        <is>
          <t>900</t>
        </is>
      </c>
      <c r="L33" s="115"/>
      <c r="M33" s="120"/>
      <c r="N33" s="119"/>
      <c r="O33" s="131"/>
      <c r="P33" s="6597"/>
      <c r="Q33" s="131"/>
      <c r="R33" s="131"/>
      <c r="S33" s="120"/>
      <c r="T33" s="120">
        <v>37</v>
      </c>
      <c r="U33" s="120">
        <v>897.4</v>
      </c>
      <c r="V33" s="119"/>
      <c r="W33" s="197"/>
      <c r="X33" s="119"/>
      <c r="Y33" s="119"/>
      <c r="Z33" s="119"/>
      <c r="AA33" s="115"/>
      <c r="AB33" s="115"/>
      <c r="AC33" s="689">
        <f>IF(OR(BX$31="Close to Ear",BX$31="Close to Head"),"Head",IF(BX$31="Extremity","Extremity","Body"))</f>
        <v/>
      </c>
      <c r="AD33" s="690">
        <f>CA33</f>
        <v/>
      </c>
      <c r="AE33" s="688">
        <f>CB33</f>
        <v/>
      </c>
      <c r="AF33" s="115"/>
      <c r="AG33" s="808">
        <f>IF(AZ33="","N/A",IF(CQ33="Pass","P","F"))</f>
        <v/>
      </c>
      <c r="AH33" s="129"/>
      <c r="AI33" s="129"/>
      <c r="AJ33" s="129"/>
      <c r="AK33" s="119"/>
      <c r="AL33" s="115"/>
      <c r="AM33" s="119"/>
      <c r="AN33" s="119"/>
      <c r="AO33" s="692"/>
      <c r="AP33" s="692"/>
      <c r="AQ33" s="692"/>
      <c r="AR33" s="692"/>
      <c r="AS33" s="692"/>
      <c r="AT33" s="691">
        <f>CE33</f>
        <v/>
      </c>
      <c r="AU33" s="691">
        <f>CF33</f>
        <v/>
      </c>
      <c r="AV33" s="813"/>
      <c r="AW33" s="813"/>
      <c r="AX33" s="197">
        <f>CZ33</f>
        <v/>
      </c>
      <c r="AY33" s="197">
        <f>DE33</f>
        <v/>
      </c>
      <c r="AZ33" s="3379">
        <f>CO33</f>
        <v/>
      </c>
      <c r="BA33" s="3380"/>
      <c r="BB33" s="197">
        <f>CP33</f>
        <v/>
      </c>
      <c r="BC33" s="813"/>
      <c r="BD33" s="197">
        <f>CR33</f>
        <v/>
      </c>
      <c r="BE33" s="121">
        <f>CS33</f>
        <v/>
      </c>
      <c r="BF33" s="122">
        <f>CT33*60</f>
        <v/>
      </c>
      <c r="BG33" s="121">
        <f>BE33</f>
        <v/>
      </c>
      <c r="BH33" s="122">
        <f>CU33*60</f>
        <v/>
      </c>
      <c r="BI33" s="122">
        <f>CV33</f>
        <v/>
      </c>
      <c r="BJ33" s="117"/>
      <c r="BK33" s="812">
        <f>Overview!$E$7</f>
        <v/>
      </c>
      <c r="BL33" s="117"/>
      <c r="BM33" s="836">
        <f>CW33</f>
        <v/>
      </c>
      <c r="BN33" s="812">
        <f>Overview!$P$153</f>
        <v/>
      </c>
      <c r="BO33" s="117"/>
      <c r="BP33" s="117"/>
      <c r="BQ33" s="115"/>
      <c r="BR33" s="1478"/>
      <c r="BS33" s="1548"/>
      <c r="BT33" s="1783" t="inlineStr">
        <is>
          <t>GSM</t>
        </is>
      </c>
      <c r="BU33" s="1783" t="inlineStr">
        <is>
          <t>900</t>
        </is>
      </c>
      <c r="BV33" s="400">
        <f>Overview!$H$29</f>
        <v/>
      </c>
      <c r="BW33" s="2010"/>
      <c r="BX33" s="1783"/>
      <c r="BY33" s="2040"/>
      <c r="BZ33" s="2040"/>
      <c r="CA33" s="1997" t="inlineStr">
        <is>
          <t>Left Edge</t>
        </is>
      </c>
      <c r="CB33" s="200">
        <v>5</v>
      </c>
      <c r="CC33" s="1063">
        <f>IF(COUNT('Conducted 2G-3G'!$AH$3:$AH$5)=0,37,INDEX('Conducted 2G-3G'!$T$3:$T$5,MATCH(MAX('Conducted 2G-3G'!$AH$3:$AH$5),'Conducted 2G-3G'!$AH$3:$AH$5,0)))</f>
        <v>37</v>
      </c>
      <c r="CD33" s="1063">
        <f>IF(COUNT('Conducted 2G-3G'!$AH$3:$AH$5)=0,897.4,INDEX('Conducted 2G-3G'!$U$3:$U$5,MATCH(MAX('Conducted 2G-3G'!$AH$3:$AH$5),'Conducted 2G-3G'!$AH$3:$AH$5,0)))</f>
        <v>897.4</v>
      </c>
      <c r="CE33" s="1523"/>
      <c r="CF33" s="1523"/>
      <c r="CG33" s="387" t="str">
        <f>IF(OR($BY$3="",$BY$3=""),"",$BY$3)</f>
        <v/>
      </c>
      <c r="CH33" s="387">
        <f>BZ33</f>
        <v/>
      </c>
      <c r="CI33" s="387">
        <f>CA33</f>
        <v/>
      </c>
      <c r="CJ33" s="1527"/>
      <c r="CK33" s="2042"/>
      <c r="CL33" s="206">
        <f>IF(CF33=""," ",IF(ABS(CE33-CF33)&lt;=0.125,"Valid","Not valid"))</f>
        <v/>
      </c>
      <c r="CM33" s="207">
        <f> IF(CE33="","",IF(AND(CE33&lt;&gt;"",CF33=""),IF(CE33&gt;=1,"Medir+Sig Max","No"),IF(CF33&lt;&gt;"",IF(CF33&gt;=1,"Medir+Sig Max","No"),"")))</f>
        <v/>
      </c>
      <c r="CN33" s="1787"/>
      <c r="CO33" s="220">
        <f>IF(CK33="",IF(AND(CE33="",CF33=""),"",IF(CF33="",IF(DE33&gt;1,ROUND(DE33*CE33,3),CE33),IF(DE33&gt;1,ROUND(DE33*CF33,3),CF33))),IF(AND(CE33="",CF33=""),"",IF(CF33="",IF(DE33&gt;1,ROUND(DE33*CE33*(1/(CK33)),3),CE33*(1/(CK33))),IF(DE33&gt;1,ROUND(DE33*CF33*(1/(CK33)),3),CF33*(1/(CK33))))))</f>
        <v/>
      </c>
      <c r="CP33" s="2043">
        <f>IF(COUNTIF(Overview!K12:K14,TRUE)&gt;0,2,IF(COUNTIF(Overview!L12:L14,TRUE)&gt;0,4,0))</f>
        <v/>
      </c>
      <c r="CQ33" s="1472">
        <f>IF(CO33="","",IF(CO33&gt;CP33,"Fail","Pass"))</f>
        <v/>
      </c>
      <c r="CR33" s="1481">
        <f>IF(AND(MAX(CO31:CO38)=CO33,CO33&lt;&gt;0),COUNT($CR$3:CR32)+1,"")</f>
        <v/>
      </c>
      <c r="CS33" s="1565">
        <f>MyTimestamp(CO33)</f>
        <v/>
      </c>
      <c r="CT33" s="1531">
        <f>IF(CE33="",0,15)+IF(CF33="",0,15)</f>
        <v/>
      </c>
      <c r="CU33" s="1532">
        <f>IF(CT33=0,0,2)</f>
        <v/>
      </c>
      <c r="CV33" s="859"/>
      <c r="CW33" s="859"/>
      <c r="CX33" s="2038"/>
      <c r="CY33" s="2044"/>
      <c r="CZ33" s="1543">
        <f>10^(CJ33/20)*100-100</f>
        <v/>
      </c>
      <c r="DA33" s="1319">
        <f>IF('Tune-Up'!H12="","",'Tune-Up'!H12)</f>
        <v/>
      </c>
      <c r="DB33" s="695"/>
      <c r="DC33" s="797">
        <f>IF(DA33="","",10^(DA33/10))</f>
        <v/>
      </c>
      <c r="DD33" s="1363">
        <f>IF(ISNUMBER(DB33)=FALSE,"",10^(DB33/10))</f>
        <v/>
      </c>
      <c r="DE33" s="1543">
        <f>IF(AND(ISNUMBER(DC33),ISNUMBER(DD33)),IF(DC33/DD33&gt;1,ROUND((DC33)/DD33,3),1),1)</f>
        <v/>
      </c>
      <c r="DF33" s="1541"/>
      <c r="DG33" s="1541"/>
      <c r="DH33" s="1541"/>
      <c r="DI33" s="1541"/>
      <c r="DJ33" s="1541"/>
      <c r="DK33" s="1541"/>
      <c r="DL33" s="1541"/>
      <c r="DM33" s="1541"/>
      <c r="DN33" s="1541"/>
      <c r="DO33" s="1541"/>
      <c r="DP33" s="1541"/>
      <c r="DQ33" s="1541"/>
      <c r="DR33" s="1541"/>
    </row>
    <row r="34" ht="12.75" x14ac:dyDescent="0.2">
      <c r="A34" s="1541"/>
      <c r="B34" s="1541"/>
      <c r="C34"/>
      <c r="D34" s="130">
        <f>IF(BX$31="Close to Ear","EN 62209-1","EN 62209-2")</f>
        <v/>
      </c>
      <c r="E34" s="130">
        <f>IF(CG34="Close to Ear","2016","2010/A1:2019")</f>
        <v/>
      </c>
      <c r="F34" s="1488" t="inlineStr">
        <is>
          <t>5.1</t>
        </is>
      </c>
      <c r="G34" s="1497"/>
      <c r="H34" s="120">
        <f>BV34</f>
        <v/>
      </c>
      <c r="I34" s="120">
        <f>BW34</f>
        <v/>
      </c>
      <c r="J34" s="687" t="inlineStr">
        <is>
          <t>GSM</t>
        </is>
      </c>
      <c r="K34" s="194" t="inlineStr">
        <is>
          <t>900</t>
        </is>
      </c>
      <c r="L34" s="115"/>
      <c r="M34" s="120"/>
      <c r="N34" s="119"/>
      <c r="O34" s="131"/>
      <c r="P34" s="6597"/>
      <c r="Q34" s="131"/>
      <c r="R34" s="131"/>
      <c r="S34" s="120"/>
      <c r="T34" s="120">
        <v>37</v>
      </c>
      <c r="U34" s="120">
        <v>897.4</v>
      </c>
      <c r="V34" s="119"/>
      <c r="W34" s="197"/>
      <c r="X34" s="119"/>
      <c r="Y34" s="119"/>
      <c r="Z34" s="119"/>
      <c r="AA34" s="115"/>
      <c r="AB34" s="115"/>
      <c r="AC34" s="689">
        <f>IF(OR(BX$31="Close to Ear",BX$31="Close to Head"),"Head",IF(BX$31="Extremity","Extremity","Body"))</f>
        <v/>
      </c>
      <c r="AD34" s="690">
        <f>CA34</f>
        <v/>
      </c>
      <c r="AE34" s="688">
        <f>CB34</f>
        <v/>
      </c>
      <c r="AF34" s="115"/>
      <c r="AG34" s="808">
        <f>IF(AZ34="","N/A",IF(CQ34="Pass","P","F"))</f>
        <v/>
      </c>
      <c r="AH34" s="129"/>
      <c r="AI34" s="129"/>
      <c r="AJ34" s="129"/>
      <c r="AK34" s="119"/>
      <c r="AL34" s="115"/>
      <c r="AM34" s="119"/>
      <c r="AN34" s="119"/>
      <c r="AO34" s="692"/>
      <c r="AP34" s="692"/>
      <c r="AQ34" s="692"/>
      <c r="AR34" s="692"/>
      <c r="AS34" s="692"/>
      <c r="AT34" s="691">
        <f>CE34</f>
        <v/>
      </c>
      <c r="AU34" s="691">
        <f>CF34</f>
        <v/>
      </c>
      <c r="AV34" s="813"/>
      <c r="AW34" s="813"/>
      <c r="AX34" s="197">
        <f>CZ34</f>
        <v/>
      </c>
      <c r="AY34" s="197">
        <f>DE34</f>
        <v/>
      </c>
      <c r="AZ34" s="3379">
        <f>CO34</f>
        <v/>
      </c>
      <c r="BA34" s="3380"/>
      <c r="BB34" s="197">
        <f>CP34</f>
        <v/>
      </c>
      <c r="BC34" s="813"/>
      <c r="BD34" s="197">
        <f>CR34</f>
        <v/>
      </c>
      <c r="BE34" s="121">
        <f>CS34</f>
        <v/>
      </c>
      <c r="BF34" s="122">
        <f>CT34*60</f>
        <v/>
      </c>
      <c r="BG34" s="121">
        <f>BE34</f>
        <v/>
      </c>
      <c r="BH34" s="122">
        <f>CU34*60</f>
        <v/>
      </c>
      <c r="BI34" s="122">
        <f>CV34</f>
        <v/>
      </c>
      <c r="BJ34" s="117"/>
      <c r="BK34" s="812">
        <f>Overview!$E$7</f>
        <v/>
      </c>
      <c r="BL34" s="117"/>
      <c r="BM34" s="836">
        <f>CW34</f>
        <v/>
      </c>
      <c r="BN34" s="812">
        <f>Overview!$P$153</f>
        <v/>
      </c>
      <c r="BO34" s="117"/>
      <c r="BP34" s="117"/>
      <c r="BQ34" s="115"/>
      <c r="BR34" s="1478"/>
      <c r="BS34" s="1548"/>
      <c r="BT34" s="1791" t="inlineStr">
        <is>
          <t>GSM</t>
        </is>
      </c>
      <c r="BU34" s="1791" t="inlineStr">
        <is>
          <t>900</t>
        </is>
      </c>
      <c r="BV34" s="403">
        <f>Overview!$H$29</f>
        <v/>
      </c>
      <c r="BW34" s="2010"/>
      <c r="BX34" s="1791"/>
      <c r="BY34" s="2040"/>
      <c r="BZ34" s="2040"/>
      <c r="CA34" s="1997" t="inlineStr">
        <is>
          <t>Right Edge</t>
        </is>
      </c>
      <c r="CB34" s="200">
        <v>5</v>
      </c>
      <c r="CC34" s="1063">
        <f>IF(COUNT('Conducted 2G-3G'!$AH$3:$AH$5)=0,37,INDEX('Conducted 2G-3G'!$T$3:$T$5,MATCH(MAX('Conducted 2G-3G'!$AH$3:$AH$5),'Conducted 2G-3G'!$AH$3:$AH$5,0)))</f>
        <v>37</v>
      </c>
      <c r="CD34" s="1063">
        <f>IF(COUNT('Conducted 2G-3G'!$AH$3:$AH$5)=0,897.4,INDEX('Conducted 2G-3G'!$U$3:$U$5,MATCH(MAX('Conducted 2G-3G'!$AH$3:$AH$5),'Conducted 2G-3G'!$AH$3:$AH$5,0)))</f>
        <v>897.4</v>
      </c>
      <c r="CE34" s="1523"/>
      <c r="CF34" s="1523"/>
      <c r="CG34" s="387" t="str">
        <f>IF(OR($BY$3="",$BY$3=""),"",$BY$3)</f>
        <v/>
      </c>
      <c r="CH34" s="387">
        <f>BZ34</f>
        <v/>
      </c>
      <c r="CI34" s="387">
        <f>CA34</f>
        <v/>
      </c>
      <c r="CJ34" s="1527"/>
      <c r="CK34" s="2042"/>
      <c r="CL34" s="206">
        <f>IF(CF34=""," ",IF(ABS(CE34-CF34)&lt;=0.125,"Valid","Not valid"))</f>
        <v/>
      </c>
      <c r="CM34" s="207">
        <f> IF(CE34="","",IF(AND(CE34&lt;&gt;"",CF34=""),IF(CE34&gt;=1,"Medir+Sig Max","No"),IF(CF34&lt;&gt;"",IF(CF34&gt;=1,"Medir+Sig Max","No"),"")))</f>
        <v/>
      </c>
      <c r="CN34" s="1787"/>
      <c r="CO34" s="220">
        <f>IF(CK34="",IF(AND(CE34="",CF34=""),"",IF(CF34="",IF(DE34&gt;1,ROUND(DE34*CE34,3),CE34),IF(DE34&gt;1,ROUND(DE34*CF34,3),CF34))),IF(AND(CE34="",CF34=""),"",IF(CF34="",IF(DE34&gt;1,ROUND(DE34*CE34*(1/(CK34)),3),CE34*(1/(CK34))),IF(DE34&gt;1,ROUND(DE34*CF34*(1/(CK34)),3),CF34*(1/(CK34))))))</f>
        <v/>
      </c>
      <c r="CP34" s="2043">
        <f>IF(COUNTIF(Overview!K12:K14,TRUE)&gt;0,2,IF(COUNTIF(Overview!L12:L14,TRUE)&gt;0,4,0))</f>
        <v/>
      </c>
      <c r="CQ34" s="1472">
        <f>IF(CO34="","",IF(CO34&gt;CP34,"Fail","Pass"))</f>
        <v/>
      </c>
      <c r="CR34" s="1481">
        <f>IF(AND(MAX(CO31:CO38)=CO34,CO34&lt;&gt;0),COUNT($CR$3:CR33)+1,"")</f>
        <v/>
      </c>
      <c r="CS34" s="1565">
        <f>MyTimestamp(CO34)</f>
        <v/>
      </c>
      <c r="CT34" s="1531">
        <f>IF(CE34="",0,15)+IF(CF34="",0,15)</f>
        <v/>
      </c>
      <c r="CU34" s="1532">
        <f>IF(CT34=0,0,2)</f>
        <v/>
      </c>
      <c r="CV34" s="859"/>
      <c r="CW34" s="859"/>
      <c r="CX34" s="2038"/>
      <c r="CY34" s="2044"/>
      <c r="CZ34" s="1543">
        <f>10^(CJ34/20)*100-100</f>
        <v/>
      </c>
      <c r="DA34" s="1319">
        <f>IF('Tune-Up'!H12="","",'Tune-Up'!H12)</f>
        <v/>
      </c>
      <c r="DB34" s="695"/>
      <c r="DC34" s="797">
        <f>IF(DA34="","",10^(DA34/10))</f>
        <v/>
      </c>
      <c r="DD34" s="1363">
        <f>IF(ISNUMBER(DB34)=FALSE,"",10^(DB34/10))</f>
        <v/>
      </c>
      <c r="DE34" s="1543">
        <f>IF(AND(ISNUMBER(DC34),ISNUMBER(DD34)),IF(DC34/DD34&gt;1,ROUND((DC34)/DD34,3),1),1)</f>
        <v/>
      </c>
      <c r="DF34" s="1541"/>
      <c r="DG34" s="1541"/>
      <c r="DH34" s="1541"/>
      <c r="DI34" s="1541"/>
      <c r="DJ34" s="1541"/>
      <c r="DK34" s="1541"/>
      <c r="DL34" s="1541"/>
      <c r="DM34" s="1541"/>
      <c r="DN34" s="1541"/>
      <c r="DO34" s="1541"/>
      <c r="DP34" s="1541"/>
      <c r="DQ34" s="1541"/>
      <c r="DR34" s="1541"/>
    </row>
    <row r="35" ht="12.75" x14ac:dyDescent="0.2">
      <c r="A35" s="1541"/>
      <c r="B35" s="1541"/>
      <c r="C35"/>
      <c r="D35" s="130">
        <f>IF(BX$31="Close to Ear","EN 62209-1","EN 62209-2")</f>
        <v/>
      </c>
      <c r="E35" s="130">
        <f>IF(CG35="Close to Ear","2016","2010/A1:2019")</f>
        <v/>
      </c>
      <c r="F35" s="1488" t="inlineStr">
        <is>
          <t>5.1</t>
        </is>
      </c>
      <c r="G35" s="1497"/>
      <c r="H35" s="120">
        <f>BV35</f>
        <v/>
      </c>
      <c r="I35" s="120">
        <f>BW35</f>
        <v/>
      </c>
      <c r="J35" s="687" t="inlineStr">
        <is>
          <t>GSM</t>
        </is>
      </c>
      <c r="K35" s="194" t="inlineStr">
        <is>
          <t>900</t>
        </is>
      </c>
      <c r="L35" s="115"/>
      <c r="M35" s="120"/>
      <c r="N35" s="119"/>
      <c r="O35" s="131"/>
      <c r="P35" s="6597"/>
      <c r="Q35" s="131"/>
      <c r="R35" s="131"/>
      <c r="S35" s="120"/>
      <c r="T35" s="120">
        <v>37</v>
      </c>
      <c r="U35" s="120">
        <v>897.4</v>
      </c>
      <c r="V35" s="119"/>
      <c r="W35" s="197"/>
      <c r="X35" s="119"/>
      <c r="Y35" s="119"/>
      <c r="Z35" s="119"/>
      <c r="AA35" s="115"/>
      <c r="AB35" s="115"/>
      <c r="AC35" s="689">
        <f>IF(OR(BX$31="Close to Ear",BX$31="Close to Head"),"Head",IF(BX$31="Extremity","Extremity","Body"))</f>
        <v/>
      </c>
      <c r="AD35" s="690">
        <f>CA35</f>
        <v/>
      </c>
      <c r="AE35" s="688">
        <f>CB35</f>
        <v/>
      </c>
      <c r="AF35" s="115"/>
      <c r="AG35" s="808">
        <f>IF(AZ35="","N/A",IF(CQ35="Pass","P","F"))</f>
        <v/>
      </c>
      <c r="AH35" s="129"/>
      <c r="AI35" s="129"/>
      <c r="AJ35" s="129"/>
      <c r="AK35" s="119"/>
      <c r="AL35" s="115"/>
      <c r="AM35" s="119"/>
      <c r="AN35" s="119"/>
      <c r="AO35" s="692"/>
      <c r="AP35" s="692"/>
      <c r="AQ35" s="692"/>
      <c r="AR35" s="692"/>
      <c r="AS35" s="692"/>
      <c r="AT35" s="691">
        <f>CE35</f>
        <v/>
      </c>
      <c r="AU35" s="691">
        <f>CF35</f>
        <v/>
      </c>
      <c r="AV35" s="813"/>
      <c r="AW35" s="813"/>
      <c r="AX35" s="197">
        <f>CZ35</f>
        <v/>
      </c>
      <c r="AY35" s="197">
        <f>DE35</f>
        <v/>
      </c>
      <c r="AZ35" s="3379">
        <f>CO35</f>
        <v/>
      </c>
      <c r="BA35" s="3380"/>
      <c r="BB35" s="197">
        <f>CP35</f>
        <v/>
      </c>
      <c r="BC35" s="813"/>
      <c r="BD35" s="197">
        <f>CR35</f>
        <v/>
      </c>
      <c r="BE35" s="121">
        <f>CS35</f>
        <v/>
      </c>
      <c r="BF35" s="122">
        <f>CT35*60</f>
        <v/>
      </c>
      <c r="BG35" s="121">
        <f>BE35</f>
        <v/>
      </c>
      <c r="BH35" s="122">
        <f>CU35*60</f>
        <v/>
      </c>
      <c r="BI35" s="122">
        <f>CV35</f>
        <v/>
      </c>
      <c r="BJ35" s="117"/>
      <c r="BK35" s="812">
        <f>Overview!$E$7</f>
        <v/>
      </c>
      <c r="BL35" s="117"/>
      <c r="BM35" s="836">
        <f>CW35</f>
        <v/>
      </c>
      <c r="BN35" s="812">
        <f>Overview!$P$153</f>
        <v/>
      </c>
      <c r="BO35" s="117"/>
      <c r="BP35" s="117"/>
      <c r="BQ35" s="115"/>
      <c r="BR35" s="1478"/>
      <c r="BS35" s="1548"/>
      <c r="BT35" s="1783" t="inlineStr">
        <is>
          <t>GSM</t>
        </is>
      </c>
      <c r="BU35" s="1783" t="inlineStr">
        <is>
          <t>900</t>
        </is>
      </c>
      <c r="BV35" s="400">
        <f>Overview!$H$29</f>
        <v/>
      </c>
      <c r="BW35" s="2010"/>
      <c r="BX35" s="1783"/>
      <c r="BY35" s="2040"/>
      <c r="BZ35" s="2040"/>
      <c r="CA35" s="1997" t="inlineStr">
        <is>
          <t>Top Edge</t>
        </is>
      </c>
      <c r="CB35" s="200">
        <v>5</v>
      </c>
      <c r="CC35" s="1063">
        <f>IF(COUNT('Conducted 2G-3G'!$AH$3:$AH$5)=0,37,INDEX('Conducted 2G-3G'!$T$3:$T$5,MATCH(MAX('Conducted 2G-3G'!$AH$3:$AH$5),'Conducted 2G-3G'!$AH$3:$AH$5,0)))</f>
        <v>37</v>
      </c>
      <c r="CD35" s="1063">
        <f>IF(COUNT('Conducted 2G-3G'!$AH$3:$AH$5)=0,897.4,INDEX('Conducted 2G-3G'!$U$3:$U$5,MATCH(MAX('Conducted 2G-3G'!$AH$3:$AH$5),'Conducted 2G-3G'!$AH$3:$AH$5,0)))</f>
        <v>897.4</v>
      </c>
      <c r="CE35" s="1523"/>
      <c r="CF35" s="1523"/>
      <c r="CG35" s="387" t="str">
        <f>IF(OR($BY$3="",$BY$3=""),"",$BY$3)</f>
        <v/>
      </c>
      <c r="CH35" s="387">
        <f>BZ35</f>
        <v/>
      </c>
      <c r="CI35" s="387">
        <f>CA35</f>
        <v/>
      </c>
      <c r="CJ35" s="1527"/>
      <c r="CK35" s="2042"/>
      <c r="CL35" s="206">
        <f>IF(CF35=""," ",IF(ABS(CE35-CF35)&lt;=0.125,"Valid","Not valid"))</f>
        <v/>
      </c>
      <c r="CM35" s="207">
        <f> IF(CE35="","",IF(AND(CE35&lt;&gt;"",CF35=""),IF(CE35&gt;=1,"Medir+Sig Max","No"),IF(CF35&lt;&gt;"",IF(CF35&gt;=1,"Medir+Sig Max","No"),"")))</f>
        <v/>
      </c>
      <c r="CN35" s="1787"/>
      <c r="CO35" s="220">
        <f>IF(CK35="",IF(AND(CE35="",CF35=""),"",IF(CF35="",IF(DE35&gt;1,ROUND(DE35*CE35,3),CE35),IF(DE35&gt;1,ROUND(DE35*CF35,3),CF35))),IF(AND(CE35="",CF35=""),"",IF(CF35="",IF(DE35&gt;1,ROUND(DE35*CE35*(1/(CK35)),3),CE35*(1/(CK35))),IF(DE35&gt;1,ROUND(DE35*CF35*(1/(CK35)),3),CF35*(1/(CK35))))))</f>
        <v/>
      </c>
      <c r="CP35" s="2043">
        <f>IF(COUNTIF(Overview!K12:K14,TRUE)&gt;0,2,IF(COUNTIF(Overview!L12:L14,TRUE)&gt;0,4,0))</f>
        <v/>
      </c>
      <c r="CQ35" s="1472">
        <f>IF(CO35="","",IF(CO35&gt;CP35,"Fail","Pass"))</f>
        <v/>
      </c>
      <c r="CR35" s="1481">
        <f>IF(AND(MAX(CO31:CO38)=CO35,CO35&lt;&gt;0),COUNT($CR$3:CR34)+1,"")</f>
        <v/>
      </c>
      <c r="CS35" s="1565">
        <f>MyTimestamp(CO35)</f>
        <v/>
      </c>
      <c r="CT35" s="1531">
        <f>IF(CE35="",0,15)+IF(CF35="",0,15)</f>
        <v/>
      </c>
      <c r="CU35" s="1532">
        <f>IF(CT35=0,0,2)</f>
        <v/>
      </c>
      <c r="CV35" s="859"/>
      <c r="CW35" s="859"/>
      <c r="CX35" s="2038"/>
      <c r="CY35" s="2044"/>
      <c r="CZ35" s="1543">
        <f>10^(CJ35/20)*100-100</f>
        <v/>
      </c>
      <c r="DA35" s="1319">
        <f>IF('Tune-Up'!H12="","",'Tune-Up'!H12)</f>
        <v/>
      </c>
      <c r="DB35" s="695"/>
      <c r="DC35" s="797">
        <f>IF(DA35="","",10^(DA35/10))</f>
        <v/>
      </c>
      <c r="DD35" s="1363">
        <f>IF(ISNUMBER(DB35)=FALSE,"",10^(DB35/10))</f>
        <v/>
      </c>
      <c r="DE35" s="1543">
        <f>IF(AND(ISNUMBER(DC35),ISNUMBER(DD35)),IF(DC35/DD35&gt;1,ROUND((DC35)/DD35,3),1),1)</f>
        <v/>
      </c>
      <c r="DF35" s="1541"/>
      <c r="DG35" s="1541"/>
      <c r="DH35" s="1541"/>
      <c r="DI35" s="1541"/>
      <c r="DJ35" s="1541"/>
      <c r="DK35" s="1541"/>
      <c r="DL35" s="1541"/>
      <c r="DM35" s="1541"/>
      <c r="DN35" s="1541"/>
      <c r="DO35" s="1541"/>
      <c r="DP35" s="1541"/>
      <c r="DQ35" s="1541"/>
      <c r="DR35" s="1541"/>
    </row>
    <row r="36" ht="12.75" x14ac:dyDescent="0.2">
      <c r="A36" s="1541"/>
      <c r="B36" s="1541"/>
      <c r="C36"/>
      <c r="D36" s="130">
        <f>IF(BX$31="Close to Ear","EN 62209-1","EN 62209-2")</f>
        <v/>
      </c>
      <c r="E36" s="130">
        <f>IF(CG36="Close to Ear","2016","2010/A1:2019")</f>
        <v/>
      </c>
      <c r="F36" s="1488" t="inlineStr">
        <is>
          <t>5.1</t>
        </is>
      </c>
      <c r="G36" s="1497"/>
      <c r="H36" s="120">
        <f>BV36</f>
        <v/>
      </c>
      <c r="I36" s="120">
        <f>BW36</f>
        <v/>
      </c>
      <c r="J36" s="687" t="inlineStr">
        <is>
          <t>GSM</t>
        </is>
      </c>
      <c r="K36" s="194" t="inlineStr">
        <is>
          <t>900</t>
        </is>
      </c>
      <c r="L36" s="115"/>
      <c r="M36" s="120"/>
      <c r="N36" s="119"/>
      <c r="O36" s="131"/>
      <c r="P36" s="6597"/>
      <c r="Q36" s="131"/>
      <c r="R36" s="131"/>
      <c r="S36" s="120"/>
      <c r="T36" s="120">
        <v>37</v>
      </c>
      <c r="U36" s="120">
        <v>897.4</v>
      </c>
      <c r="V36" s="119"/>
      <c r="W36" s="197"/>
      <c r="X36" s="119"/>
      <c r="Y36" s="119"/>
      <c r="Z36" s="119"/>
      <c r="AA36" s="115"/>
      <c r="AB36" s="115"/>
      <c r="AC36" s="689">
        <f>IF(OR(BX$31="Close to Ear",BX$31="Close to Head"),"Head",IF(BX$31="Extremity","Extremity","Body"))</f>
        <v/>
      </c>
      <c r="AD36" s="690">
        <f>CA36</f>
        <v/>
      </c>
      <c r="AE36" s="688">
        <f>CB36</f>
        <v/>
      </c>
      <c r="AF36" s="115"/>
      <c r="AG36" s="808">
        <f>IF(AZ36="","N/A",IF(CQ36="Pass","P","F"))</f>
        <v/>
      </c>
      <c r="AH36" s="129"/>
      <c r="AI36" s="129"/>
      <c r="AJ36" s="129"/>
      <c r="AK36" s="119"/>
      <c r="AL36" s="115"/>
      <c r="AM36" s="119"/>
      <c r="AN36" s="119"/>
      <c r="AO36" s="692"/>
      <c r="AP36" s="692"/>
      <c r="AQ36" s="692"/>
      <c r="AR36" s="692"/>
      <c r="AS36" s="692"/>
      <c r="AT36" s="691">
        <f>CE36</f>
        <v/>
      </c>
      <c r="AU36" s="691">
        <f>CF36</f>
        <v/>
      </c>
      <c r="AV36" s="813"/>
      <c r="AW36" s="813"/>
      <c r="AX36" s="197">
        <f>CZ36</f>
        <v/>
      </c>
      <c r="AY36" s="197">
        <f>DE36</f>
        <v/>
      </c>
      <c r="AZ36" s="3379">
        <f>CO36</f>
        <v/>
      </c>
      <c r="BA36" s="3380"/>
      <c r="BB36" s="197">
        <f>CP36</f>
        <v/>
      </c>
      <c r="BC36" s="813"/>
      <c r="BD36" s="197">
        <f>CR36</f>
        <v/>
      </c>
      <c r="BE36" s="121">
        <f>CS36</f>
        <v/>
      </c>
      <c r="BF36" s="122">
        <f>CT36*60</f>
        <v/>
      </c>
      <c r="BG36" s="121">
        <f>BE36</f>
        <v/>
      </c>
      <c r="BH36" s="122">
        <f>CU36*60</f>
        <v/>
      </c>
      <c r="BI36" s="122">
        <f>CV36</f>
        <v/>
      </c>
      <c r="BJ36" s="117"/>
      <c r="BK36" s="812">
        <f>Overview!$E$7</f>
        <v/>
      </c>
      <c r="BL36" s="117"/>
      <c r="BM36" s="836">
        <f>CW36</f>
        <v/>
      </c>
      <c r="BN36" s="812">
        <f>Overview!$P$153</f>
        <v/>
      </c>
      <c r="BO36" s="117"/>
      <c r="BP36" s="117"/>
      <c r="BQ36" s="115"/>
      <c r="BR36" s="1478"/>
      <c r="BS36" s="1548"/>
      <c r="BT36" s="1783" t="inlineStr">
        <is>
          <t>GSM</t>
        </is>
      </c>
      <c r="BU36" s="1783" t="inlineStr">
        <is>
          <t>900</t>
        </is>
      </c>
      <c r="BV36" s="400">
        <f>Overview!$H$29</f>
        <v/>
      </c>
      <c r="BW36" s="2010"/>
      <c r="BX36" s="1783"/>
      <c r="BY36" s="2040"/>
      <c r="BZ36" s="2040"/>
      <c r="CA36" s="1997" t="inlineStr">
        <is>
          <t>Bottom Edge</t>
        </is>
      </c>
      <c r="CB36" s="200">
        <v>5</v>
      </c>
      <c r="CC36" s="1063">
        <f>IF(COUNT('Conducted 2G-3G'!$AH$3:$AH$5)=0,37,INDEX('Conducted 2G-3G'!$T$3:$T$5,MATCH(MAX('Conducted 2G-3G'!$AH$3:$AH$5),'Conducted 2G-3G'!$AH$3:$AH$5,0)))</f>
        <v>37</v>
      </c>
      <c r="CD36" s="1063">
        <f>IF(COUNT('Conducted 2G-3G'!$AH$3:$AH$5)=0,897.4,INDEX('Conducted 2G-3G'!$U$3:$U$5,MATCH(MAX('Conducted 2G-3G'!$AH$3:$AH$5),'Conducted 2G-3G'!$AH$3:$AH$5,0)))</f>
        <v>897.4</v>
      </c>
      <c r="CE36" s="1523"/>
      <c r="CF36" s="1523"/>
      <c r="CG36" s="387" t="str">
        <f>IF(OR($BY$3="",$BY$3=""),"",$BY$3)</f>
        <v/>
      </c>
      <c r="CH36" s="387">
        <f>BZ36</f>
        <v/>
      </c>
      <c r="CI36" s="387">
        <f>CA36</f>
        <v/>
      </c>
      <c r="CJ36" s="1527"/>
      <c r="CK36" s="2042"/>
      <c r="CL36" s="206">
        <f>IF(CF36=""," ",IF(ABS(CE36-CF36)&lt;=0.125,"Valid","Not valid"))</f>
        <v/>
      </c>
      <c r="CM36" s="207">
        <f> IF(CE36="","",IF(AND(CE36&lt;&gt;"",CF36=""),IF(CE36&gt;=1,"Medir+Sig Max","No"),IF(CF36&lt;&gt;"",IF(CF36&gt;=1,"Medir+Sig Max","No"),"")))</f>
        <v/>
      </c>
      <c r="CN36" s="1787"/>
      <c r="CO36" s="220">
        <f>IF(CK36="",IF(AND(CE36="",CF36=""),"",IF(CF36="",IF(DE36&gt;1,ROUND(DE36*CE36,3),CE36),IF(DE36&gt;1,ROUND(DE36*CF36,3),CF36))),IF(AND(CE36="",CF36=""),"",IF(CF36="",IF(DE36&gt;1,ROUND(DE36*CE36*(1/(CK36)),3),CE36*(1/(CK36))),IF(DE36&gt;1,ROUND(DE36*CF36*(1/(CK36)),3),CF36*(1/(CK36))))))</f>
        <v/>
      </c>
      <c r="CP36" s="2043">
        <f>IF(COUNTIF(Overview!K12:K14,TRUE)&gt;0,2,IF(COUNTIF(Overview!L12:L14,TRUE)&gt;0,4,0))</f>
        <v/>
      </c>
      <c r="CQ36" s="1472">
        <f>IF(CO36="","",IF(CO36&gt;CP36,"Fail","Pass"))</f>
        <v/>
      </c>
      <c r="CR36" s="1481">
        <f>IF(AND(MAX(CO31:CO38)=CO36,CO36&lt;&gt;0),COUNT($CR$3:CR35)+1,"")</f>
        <v/>
      </c>
      <c r="CS36" s="1565">
        <f>MyTimestamp(CO36)</f>
        <v/>
      </c>
      <c r="CT36" s="1531">
        <f>IF(CE36="",0,15)+IF(CF36="",0,15)</f>
        <v/>
      </c>
      <c r="CU36" s="1532">
        <f>IF(CT36=0,0,2)</f>
        <v/>
      </c>
      <c r="CV36" s="859"/>
      <c r="CW36" s="859"/>
      <c r="CX36" s="2038"/>
      <c r="CY36" s="2044"/>
      <c r="CZ36" s="1543">
        <f>10^(CJ36/20)*100-100</f>
        <v/>
      </c>
      <c r="DA36" s="1319">
        <f>IF('Tune-Up'!H12="","",'Tune-Up'!H12)</f>
        <v/>
      </c>
      <c r="DB36" s="695"/>
      <c r="DC36" s="797">
        <f>IF(DA36="","",10^(DA36/10))</f>
        <v/>
      </c>
      <c r="DD36" s="1363">
        <f>IF(ISNUMBER(DB36)=FALSE,"",10^(DB36/10))</f>
        <v/>
      </c>
      <c r="DE36" s="1543">
        <f>IF(AND(ISNUMBER(DC36),ISNUMBER(DD36)),IF(DC36/DD36&gt;1,ROUND((DC36)/DD36,3),1),1)</f>
        <v/>
      </c>
      <c r="DF36" s="1541"/>
      <c r="DG36" s="1541"/>
      <c r="DH36" s="1541"/>
      <c r="DI36" s="1541"/>
      <c r="DJ36" s="1541"/>
      <c r="DK36" s="1541"/>
      <c r="DL36" s="1541"/>
      <c r="DM36" s="1541"/>
      <c r="DN36" s="1541"/>
      <c r="DO36" s="1541"/>
      <c r="DP36" s="1541"/>
      <c r="DQ36" s="1541"/>
      <c r="DR36" s="1541"/>
    </row>
    <row r="37" ht="12.75" x14ac:dyDescent="0.2">
      <c r="A37" s="1541"/>
      <c r="B37" s="1541"/>
      <c r="C37"/>
      <c r="D37" s="130">
        <f>IF(BX$31="Close to Ear","EN 62209-1","EN 62209-2")</f>
        <v/>
      </c>
      <c r="E37" s="130">
        <f>IF(CG37="Close to Ear","2016","2010/A1:2019")</f>
        <v/>
      </c>
      <c r="F37" s="1488" t="inlineStr">
        <is>
          <t>5.1</t>
        </is>
      </c>
      <c r="G37" s="1497"/>
      <c r="H37" s="120">
        <f>BV37</f>
        <v/>
      </c>
      <c r="I37" s="120">
        <f>BW37</f>
        <v/>
      </c>
      <c r="J37" s="687" t="inlineStr">
        <is>
          <t>GSM</t>
        </is>
      </c>
      <c r="K37" s="194" t="inlineStr">
        <is>
          <t>900</t>
        </is>
      </c>
      <c r="L37" s="115"/>
      <c r="M37" s="120"/>
      <c r="N37" s="119"/>
      <c r="O37" s="131"/>
      <c r="P37" s="6597"/>
      <c r="Q37" s="131"/>
      <c r="R37" s="131"/>
      <c r="S37" s="120"/>
      <c r="T37" s="120">
        <v>37</v>
      </c>
      <c r="U37" s="120">
        <v>897.4</v>
      </c>
      <c r="V37" s="119"/>
      <c r="W37" s="197"/>
      <c r="X37" s="119"/>
      <c r="Y37" s="119"/>
      <c r="Z37" s="119"/>
      <c r="AA37" s="115"/>
      <c r="AB37" s="115"/>
      <c r="AC37" s="689">
        <f>IF(OR(BX$31="Close to Ear",BX$31="Close to Head"),"Head",IF(BX$31="Extremity","Extremity","Body"))</f>
        <v/>
      </c>
      <c r="AD37" s="690">
        <f>CA37</f>
        <v/>
      </c>
      <c r="AE37" s="688">
        <f>CB37</f>
        <v/>
      </c>
      <c r="AF37" s="115"/>
      <c r="AG37" s="808">
        <f>IF(AZ37="","N/A",IF(CQ37="Pass","P","F"))</f>
        <v/>
      </c>
      <c r="AH37" s="129"/>
      <c r="AI37" s="129"/>
      <c r="AJ37" s="129"/>
      <c r="AK37" s="119"/>
      <c r="AL37" s="115"/>
      <c r="AM37" s="119"/>
      <c r="AN37" s="119"/>
      <c r="AO37" s="692"/>
      <c r="AP37" s="692"/>
      <c r="AQ37" s="692"/>
      <c r="AR37" s="692"/>
      <c r="AS37" s="692"/>
      <c r="AT37" s="691">
        <f>CE37</f>
        <v/>
      </c>
      <c r="AU37" s="691">
        <f>CF37</f>
        <v/>
      </c>
      <c r="AV37" s="813"/>
      <c r="AW37" s="813"/>
      <c r="AX37" s="197">
        <f>CZ37</f>
        <v/>
      </c>
      <c r="AY37" s="197">
        <f>DE37</f>
        <v/>
      </c>
      <c r="AZ37" s="3379">
        <f>CO37</f>
        <v/>
      </c>
      <c r="BA37" s="3380"/>
      <c r="BB37" s="197">
        <f>CP37</f>
        <v/>
      </c>
      <c r="BC37" s="813"/>
      <c r="BD37" s="197">
        <f>CR37</f>
        <v/>
      </c>
      <c r="BE37" s="121">
        <f>CS37</f>
        <v/>
      </c>
      <c r="BF37" s="122">
        <f>CT37*60</f>
        <v/>
      </c>
      <c r="BG37" s="121">
        <f>BE37</f>
        <v/>
      </c>
      <c r="BH37" s="122">
        <f>CU37*60</f>
        <v/>
      </c>
      <c r="BI37" s="122">
        <f>CV37</f>
        <v/>
      </c>
      <c r="BJ37" s="117"/>
      <c r="BK37" s="812">
        <f>Overview!$E$7</f>
        <v/>
      </c>
      <c r="BL37" s="117"/>
      <c r="BM37" s="836">
        <f>CW37</f>
        <v/>
      </c>
      <c r="BN37" s="812">
        <f>Overview!$P$153</f>
        <v/>
      </c>
      <c r="BO37" s="117"/>
      <c r="BP37" s="117"/>
      <c r="BQ37" s="115"/>
      <c r="BR37" s="1478"/>
      <c r="BS37" s="1548"/>
      <c r="BT37" s="1783" t="inlineStr">
        <is>
          <t>GSM</t>
        </is>
      </c>
      <c r="BU37" s="1783" t="inlineStr">
        <is>
          <t>900</t>
        </is>
      </c>
      <c r="BV37" s="400">
        <f>Overview!$H$29</f>
        <v/>
      </c>
      <c r="BW37" s="2010"/>
      <c r="BX37" s="1783"/>
      <c r="BY37" s="2040"/>
      <c r="BZ37" s="2040"/>
      <c r="CA37" s="401" t="str">
        <f>IF(COUNT(CF31:CF36)=0,IF(COUNT(CE31:CE36)=0,"TBD",VLOOKUP(MAX(CE31:CE36),CE31:CI36,5,FALSE)),VLOOKUP(MAX(CF31:CF36),CF31:CI36,4,FALSE))</f>
        <v>TBD</v>
      </c>
      <c r="CB37" s="200">
        <v>5</v>
      </c>
      <c r="CC37" s="1063">
        <f>IF(COUNT('Conducted 2G-3G'!$AH$3:$AH$5)=0,37,INDEX('Conducted 2G-3G'!$T$3:$T$5,MATCH(MAX('Conducted 2G-3G'!$AH$3:$AH$5),'Conducted 2G-3G'!$AH$3:$AH$5,0)))</f>
        <v>37</v>
      </c>
      <c r="CD37" s="1063">
        <f>IF(COUNT('Conducted 2G-3G'!$AH$3:$AH$5)=0,897.4,INDEX('Conducted 2G-3G'!$U$3:$U$5,MATCH(MAX('Conducted 2G-3G'!$AH$3:$AH$5),'Conducted 2G-3G'!$AH$3:$AH$5,0)))</f>
        <v>897.4</v>
      </c>
      <c r="CE37" s="1523"/>
      <c r="CF37" s="1523"/>
      <c r="CG37" s="387" t="str">
        <f>IF(OR($BY$3="",$BY$3=""),"",$BY$3)</f>
        <v/>
      </c>
      <c r="CH37" s="387">
        <f>BZ37</f>
        <v/>
      </c>
      <c r="CI37" s="387">
        <f>CA37</f>
        <v/>
      </c>
      <c r="CJ37" s="1527"/>
      <c r="CK37" s="2042"/>
      <c r="CL37" s="206">
        <f>IF(CF37=""," ",IF(ABS(CE37-CF37)&lt;=0.125,"Valid","Not valid"))</f>
        <v/>
      </c>
      <c r="CM37" s="207">
        <f> IF(CE37="","",IF(AND(CE37&lt;&gt;"",CF37=""),IF(CE37&gt;=1,"Medir+Sig Max","No"),IF(CF37&lt;&gt;"",IF(CF37&gt;=1,"Medir+Sig Max","No"),"")))</f>
        <v/>
      </c>
      <c r="CN37" s="1787"/>
      <c r="CO37" s="220">
        <f>IF(CK37="",IF(AND(CE37="",CF37=""),"",IF(CF37="",IF(DE37&gt;1,ROUND(DE37*CE37,3),CE37),IF(DE37&gt;1,ROUND(DE37*CF37,3),CF37))),IF(AND(CE37="",CF37=""),"",IF(CF37="",IF(DE37&gt;1,ROUND(DE37*CE37*(1/(CK37)),3),CE37*(1/(CK37))),IF(DE37&gt;1,ROUND(DE37*CF37*(1/(CK37)),3),CF37*(1/(CK37))))))</f>
        <v/>
      </c>
      <c r="CP37" s="2043">
        <f>IF(COUNTIF(Overview!K12:K14,TRUE)&gt;0,2,IF(COUNTIF(Overview!L12:L14,TRUE)&gt;0,4,0))</f>
        <v/>
      </c>
      <c r="CQ37" s="1472">
        <f>IF(CO37="","",IF(CO37&gt;CP37,"Fail","Pass"))</f>
        <v/>
      </c>
      <c r="CR37" s="1481">
        <f>IF(AND(MAX(CO31:CO38)=CO37,CO37&lt;&gt;0),COUNT($CR$3:CR36)+1,"")</f>
        <v/>
      </c>
      <c r="CS37" s="1565">
        <f>MyTimestamp(CO37)</f>
        <v/>
      </c>
      <c r="CT37" s="1531">
        <f>IF(CE37="",0,15)+IF(CF37="",0,15)</f>
        <v/>
      </c>
      <c r="CU37" s="1532">
        <f>IF(CT37=0,0,2)</f>
        <v/>
      </c>
      <c r="CV37" s="859"/>
      <c r="CW37" s="859"/>
      <c r="CX37" s="2038"/>
      <c r="CY37" s="2044"/>
      <c r="CZ37" s="1543">
        <f>10^(CJ37/20)*100-100</f>
        <v/>
      </c>
      <c r="DA37" s="1319">
        <f>IF('Tune-Up'!H12="","",'Tune-Up'!H12)</f>
        <v/>
      </c>
      <c r="DB37" s="695"/>
      <c r="DC37" s="797">
        <f>IF(DA37="","",10^(DA37/10))</f>
        <v/>
      </c>
      <c r="DD37" s="1363">
        <f>IF(ISNUMBER(DB37)=FALSE,"",10^(DB37/10))</f>
        <v/>
      </c>
      <c r="DE37" s="1543">
        <f>IF(AND(ISNUMBER(DC37),ISNUMBER(DD37)),IF(DC37/DD37&gt;1,ROUND((DC37)/DD37,3),1),1)</f>
        <v/>
      </c>
      <c r="DF37" s="1541"/>
      <c r="DG37" s="1541"/>
      <c r="DH37" s="1541"/>
      <c r="DI37" s="1541"/>
      <c r="DJ37" s="1541"/>
      <c r="DK37" s="1541"/>
      <c r="DL37" s="1541"/>
      <c r="DM37" s="1541"/>
      <c r="DN37" s="1541"/>
      <c r="DO37" s="1541"/>
      <c r="DP37" s="1541"/>
      <c r="DQ37" s="1541"/>
      <c r="DR37" s="1541"/>
    </row>
    <row r="38" ht="12.75" x14ac:dyDescent="0.2">
      <c r="A38" s="1541"/>
      <c r="B38" s="1541"/>
      <c r="C38"/>
      <c r="D38" s="130">
        <f>IF(BX$31="Close to Ear","EN 62209-1","EN 62209-2")</f>
        <v/>
      </c>
      <c r="E38" s="130">
        <f>IF(CG38="Close to Ear","2016","2010/A1:2019")</f>
        <v/>
      </c>
      <c r="F38" s="1488" t="inlineStr">
        <is>
          <t>5.1</t>
        </is>
      </c>
      <c r="G38" s="1497"/>
      <c r="H38" s="120">
        <f>BV38</f>
        <v/>
      </c>
      <c r="I38" s="120">
        <f>BW38</f>
        <v/>
      </c>
      <c r="J38" s="687" t="inlineStr">
        <is>
          <t>GSM</t>
        </is>
      </c>
      <c r="K38" s="194" t="inlineStr">
        <is>
          <t>900</t>
        </is>
      </c>
      <c r="L38" s="115"/>
      <c r="M38" s="120"/>
      <c r="N38" s="119"/>
      <c r="O38" s="131"/>
      <c r="P38" s="6597"/>
      <c r="Q38" s="131"/>
      <c r="R38" s="131"/>
      <c r="S38" s="120"/>
      <c r="T38" s="120">
        <v>37</v>
      </c>
      <c r="U38" s="120">
        <v>897.4</v>
      </c>
      <c r="V38" s="119"/>
      <c r="W38" s="197"/>
      <c r="X38" s="119"/>
      <c r="Y38" s="119"/>
      <c r="Z38" s="119"/>
      <c r="AA38" s="115"/>
      <c r="AB38" s="115"/>
      <c r="AC38" s="689">
        <f>IF(OR(BX$31="Close to Ear",BX$31="Close to Head"),"Head",IF(BX$31="Extremity","Extremity","Body"))</f>
        <v/>
      </c>
      <c r="AD38" s="690">
        <f>CA38</f>
        <v/>
      </c>
      <c r="AE38" s="688">
        <f>CB38</f>
        <v/>
      </c>
      <c r="AF38" s="115"/>
      <c r="AG38" s="808">
        <f>IF(AZ38="","N/A",IF(CQ38="Pass","P","F"))</f>
        <v/>
      </c>
      <c r="AH38" s="129"/>
      <c r="AI38" s="129"/>
      <c r="AJ38" s="129"/>
      <c r="AK38" s="119"/>
      <c r="AL38" s="115"/>
      <c r="AM38" s="119"/>
      <c r="AN38" s="119"/>
      <c r="AO38" s="692"/>
      <c r="AP38" s="692"/>
      <c r="AQ38" s="692"/>
      <c r="AR38" s="692"/>
      <c r="AS38" s="692"/>
      <c r="AT38" s="691">
        <f>CE38</f>
        <v/>
      </c>
      <c r="AU38" s="691">
        <f>CF38</f>
        <v/>
      </c>
      <c r="AV38" s="813"/>
      <c r="AW38" s="813"/>
      <c r="AX38" s="197">
        <f>CZ38</f>
        <v/>
      </c>
      <c r="AY38" s="197">
        <f>DE38</f>
        <v/>
      </c>
      <c r="AZ38" s="3379">
        <f>CO38</f>
        <v/>
      </c>
      <c r="BA38" s="3380"/>
      <c r="BB38" s="197">
        <f>CP38</f>
        <v/>
      </c>
      <c r="BC38" s="813"/>
      <c r="BD38" s="197">
        <f>CR38</f>
        <v/>
      </c>
      <c r="BE38" s="121">
        <f>CS38</f>
        <v/>
      </c>
      <c r="BF38" s="122">
        <f>CT38*60</f>
        <v/>
      </c>
      <c r="BG38" s="121">
        <f>BE38</f>
        <v/>
      </c>
      <c r="BH38" s="122">
        <f>CU38*60</f>
        <v/>
      </c>
      <c r="BI38" s="122">
        <f>CV38</f>
        <v/>
      </c>
      <c r="BJ38" s="117"/>
      <c r="BK38" s="812">
        <f>Overview!$E$7</f>
        <v/>
      </c>
      <c r="BL38" s="117"/>
      <c r="BM38" s="836">
        <f>CW38</f>
        <v/>
      </c>
      <c r="BN38" s="812">
        <f>Overview!$P$153</f>
        <v/>
      </c>
      <c r="BO38" s="117"/>
      <c r="BP38" s="117"/>
      <c r="BQ38" s="115"/>
      <c r="BR38" s="1478"/>
      <c r="BS38" s="1548"/>
      <c r="BT38" s="1783" t="inlineStr">
        <is>
          <t>GSM</t>
        </is>
      </c>
      <c r="BU38" s="1783" t="inlineStr">
        <is>
          <t>900</t>
        </is>
      </c>
      <c r="BV38" s="400">
        <f>Overview!$H$29</f>
        <v/>
      </c>
      <c r="BW38" s="2010"/>
      <c r="BX38" s="1800"/>
      <c r="BY38" s="2040"/>
      <c r="BZ38" s="2040"/>
      <c r="CA38" s="404" t="str">
        <f>IF(COUNT(CF31:CF36)=0,IF(COUNT(CE31:CE36)=0,"TBD",VLOOKUP(MAX(CE31:CE36),CE31:CI36,5,FALSE)),VLOOKUP(MAX(CF31:CF36),CF31:CI36,4,FALSE))</f>
        <v>TBD</v>
      </c>
      <c r="CB38" s="201">
        <v>5</v>
      </c>
      <c r="CC38" s="1081">
        <f>IF(COUNT('Conducted 2G-3G'!$AH$3:$AH$5)=0,37,INDEX('Conducted 2G-3G'!$T$3:$T$5,MATCH(MAX('Conducted 2G-3G'!$AH$3:$AH$5),'Conducted 2G-3G'!$AH$3:$AH$5,0)))</f>
        <v>37</v>
      </c>
      <c r="CD38" s="1081">
        <f>IF(COUNT('Conducted 2G-3G'!$AH$3:$AH$5)=0,897.4,INDEX('Conducted 2G-3G'!$U$3:$U$5,MATCH(MAX('Conducted 2G-3G'!$AH$3:$AH$5),'Conducted 2G-3G'!$AH$3:$AH$5,0)))</f>
        <v>897.4</v>
      </c>
      <c r="CE38" s="1874"/>
      <c r="CF38" s="1874"/>
      <c r="CG38" s="388" t="str">
        <f>IF(OR($BY$3="",$BY$3=""),"",$BY$3)</f>
        <v/>
      </c>
      <c r="CH38" s="388">
        <f>BZ38</f>
        <v/>
      </c>
      <c r="CI38" s="388">
        <f>CA38</f>
        <v/>
      </c>
      <c r="CJ38" s="2046"/>
      <c r="CK38" s="2047"/>
      <c r="CL38" s="212">
        <f>IF(CF38=""," ",IF(ABS(CE38-CF38)&lt;=0.125,"Valid","Not valid"))</f>
        <v/>
      </c>
      <c r="CM38" s="213">
        <f> IF(CE38="","",IF(AND(CE38&lt;&gt;"",CF38=""),IF(CE38&gt;=1,"Medir+Sig Max","No"),IF(CF38&lt;&gt;"",IF(CF38&gt;=1,"Medir+Sig Max","No"),"")))</f>
        <v/>
      </c>
      <c r="CN38" s="1794"/>
      <c r="CO38" s="221">
        <f>IF(CK38="",IF(AND(CE38="",CF38=""),"",IF(CF38="",IF(DE38&gt;1,ROUND(DE38*CE38,3),CE38),IF(DE38&gt;1,ROUND(DE38*CF38,3),CF38))),IF(AND(CE38="",CF38=""),"",IF(CF38="",IF(DE38&gt;1,ROUND(DE38*CE38*(1/(CK38)),3),CE38*(1/(CK38))),IF(DE38&gt;1,ROUND(DE38*CF38*(1/(CK38)),3),CF38*(1/(CK38))))))</f>
        <v/>
      </c>
      <c r="CP38" s="2048">
        <f>IF(COUNTIF(Overview!K12:K14,TRUE)&gt;0,2,IF(COUNTIF(Overview!L12:L14,TRUE)&gt;0,4,0))</f>
        <v/>
      </c>
      <c r="CQ38" s="1473">
        <f>IF(CO38="","",IF(CO38&gt;CP38,"Fail","Pass"))</f>
        <v/>
      </c>
      <c r="CR38" s="1482">
        <f>IF(AND(MAX(CO31:CO38)=CO38,CO38&lt;&gt;0),COUNT($CR$3:CR37)+1,"")</f>
        <v/>
      </c>
      <c r="CS38" s="1566">
        <f>MyTimestamp(CO38)</f>
        <v/>
      </c>
      <c r="CT38" s="1535">
        <f>IF(CE38="",0,15)+IF(CF38="",0,15)</f>
        <v/>
      </c>
      <c r="CU38" s="1536">
        <f>IF(CT38=0,0,2)</f>
        <v/>
      </c>
      <c r="CV38" s="861"/>
      <c r="CW38" s="861"/>
      <c r="CX38" s="2038"/>
      <c r="CY38" s="2050"/>
      <c r="CZ38" s="1545">
        <f>10^(CJ38/20)*100-100</f>
        <v/>
      </c>
      <c r="DA38" s="1320">
        <f>IF('Tune-Up'!H12="","",'Tune-Up'!H12)</f>
        <v/>
      </c>
      <c r="DB38" s="696"/>
      <c r="DC38" s="798">
        <f>IF(DA38="","",10^(DA38/10))</f>
        <v/>
      </c>
      <c r="DD38" s="1364">
        <f>IF(ISNUMBER(DB38)=FALSE,"",10^(DB38/10))</f>
        <v/>
      </c>
      <c r="DE38" s="1545">
        <f>IF(AND(ISNUMBER(DC38),ISNUMBER(DD38)),IF(DC38/DD38&gt;1,ROUND((DC38)/DD38,3),1),1)</f>
        <v/>
      </c>
      <c r="DF38" s="1541"/>
      <c r="DG38" s="1541"/>
      <c r="DH38" s="1541"/>
      <c r="DI38" s="1541"/>
      <c r="DJ38" s="1541"/>
      <c r="DK38" s="1541"/>
      <c r="DL38" s="1541"/>
      <c r="DM38" s="1541"/>
      <c r="DN38" s="1541"/>
      <c r="DO38" s="1541"/>
      <c r="DP38" s="1541"/>
      <c r="DQ38" s="1541"/>
      <c r="DR38" s="1541"/>
    </row>
    <row r="39" ht="12.75" x14ac:dyDescent="0.2">
      <c r="A39" s="1541"/>
      <c r="B39" s="1541"/>
      <c r="C39"/>
      <c r="D39" s="130">
        <f>IF(BX$31="Close to Ear","EN 62209-1","EN 62209-2")</f>
        <v/>
      </c>
      <c r="E39" s="130">
        <f>IF(CG39="Close to Ear","2016","2010/A1:2019")</f>
        <v/>
      </c>
      <c r="F39" s="1488" t="inlineStr">
        <is>
          <t>5.1</t>
        </is>
      </c>
      <c r="G39" s="1497"/>
      <c r="H39" s="120">
        <f>BV39</f>
        <v/>
      </c>
      <c r="I39" s="120">
        <f>BW39</f>
        <v/>
      </c>
      <c r="J39" s="687" t="inlineStr">
        <is>
          <t>GSM</t>
        </is>
      </c>
      <c r="K39" s="194" t="inlineStr">
        <is>
          <t>900</t>
        </is>
      </c>
      <c r="L39" s="115"/>
      <c r="M39" s="120"/>
      <c r="N39" s="119"/>
      <c r="O39" s="131"/>
      <c r="P39" s="6597"/>
      <c r="Q39" s="131"/>
      <c r="R39" s="131"/>
      <c r="S39" s="120"/>
      <c r="T39" s="120">
        <v>37</v>
      </c>
      <c r="U39" s="120">
        <v>897.4</v>
      </c>
      <c r="V39" s="119"/>
      <c r="W39" s="197"/>
      <c r="X39" s="119"/>
      <c r="Y39" s="119"/>
      <c r="Z39" s="119"/>
      <c r="AA39" s="115"/>
      <c r="AB39" s="115"/>
      <c r="AC39" s="689">
        <f>IF(OR(BX$31="Close to Ear",BX$31="Close to Head"),"Head",IF(BX$31="Extremity","Extremity","Body"))</f>
        <v/>
      </c>
      <c r="AD39" s="690">
        <f>CA39</f>
        <v/>
      </c>
      <c r="AE39" s="688">
        <f>CB39</f>
        <v/>
      </c>
      <c r="AF39" s="115"/>
      <c r="AG39" s="808">
        <f>IF(AZ39="","N/A",IF(CQ39="Pass","P","F"))</f>
        <v/>
      </c>
      <c r="AH39" s="129"/>
      <c r="AI39" s="129"/>
      <c r="AJ39" s="129"/>
      <c r="AK39" s="119"/>
      <c r="AL39" s="115"/>
      <c r="AM39" s="119"/>
      <c r="AN39" s="119"/>
      <c r="AO39" s="692"/>
      <c r="AP39" s="692"/>
      <c r="AQ39" s="692"/>
      <c r="AR39" s="692"/>
      <c r="AS39" s="692"/>
      <c r="AT39" s="691">
        <f>CE39</f>
        <v/>
      </c>
      <c r="AU39" s="691">
        <f>CF39</f>
        <v/>
      </c>
      <c r="AV39" s="813"/>
      <c r="AW39" s="813"/>
      <c r="AX39" s="197">
        <f>CZ39</f>
        <v/>
      </c>
      <c r="AY39" s="197">
        <f>DE39</f>
        <v/>
      </c>
      <c r="AZ39" s="3379">
        <f>CO39</f>
        <v/>
      </c>
      <c r="BA39" s="3380"/>
      <c r="BB39" s="197">
        <f>CP39</f>
        <v/>
      </c>
      <c r="BC39" s="813"/>
      <c r="BD39" s="197">
        <f>CR39</f>
        <v/>
      </c>
      <c r="BE39" s="121">
        <f>CS39</f>
        <v/>
      </c>
      <c r="BF39" s="122">
        <f>CT39*60</f>
        <v/>
      </c>
      <c r="BG39" s="121">
        <f>BE39</f>
        <v/>
      </c>
      <c r="BH39" s="122">
        <f>CU39*60</f>
        <v/>
      </c>
      <c r="BI39" s="122">
        <f>CV39</f>
        <v/>
      </c>
      <c r="BJ39" s="117"/>
      <c r="BK39" s="812">
        <f>Overview!$E$7</f>
        <v/>
      </c>
      <c r="BL39" s="117"/>
      <c r="BM39" s="836">
        <f>CW39</f>
        <v/>
      </c>
      <c r="BN39" s="812">
        <f>Overview!$P$153</f>
        <v/>
      </c>
      <c r="BO39" s="117"/>
      <c r="BP39" s="117"/>
      <c r="BQ39" s="115"/>
      <c r="BR39" s="1478"/>
      <c r="BS39" s="1548"/>
      <c r="BT39" s="1783" t="inlineStr">
        <is>
          <t>GSM</t>
        </is>
      </c>
      <c r="BU39" s="1783" t="inlineStr">
        <is>
          <t>900</t>
        </is>
      </c>
      <c r="BV39" s="400">
        <f>Overview!$H$29</f>
        <v/>
      </c>
      <c r="BW39" s="2010"/>
      <c r="BX39" s="1800"/>
      <c r="BY39" s="2040"/>
      <c r="BZ39" s="2040"/>
      <c r="CA39" s="404" t="str">
        <f>CONCATENATE(CA37," - Battery check 1")</f>
        <v>TBD - Battery check 1</v>
      </c>
      <c r="CB39" s="201">
        <v>5</v>
      </c>
      <c r="CC39" s="1081">
        <f>IF(COUNT('Conducted 2G-3G'!$AH$3:$AH$5)=0,37,INDEX('Conducted 2G-3G'!$T$3:$T$5,MATCH(MAX('Conducted 2G-3G'!$AH$3:$AH$5),'Conducted 2G-3G'!$AH$3:$AH$5,0)))</f>
        <v>37</v>
      </c>
      <c r="CD39" s="1081">
        <f>IF(COUNT('Conducted 2G-3G'!$AH$3:$AH$5)=0,897.4,INDEX('Conducted 2G-3G'!$U$3:$U$5,MATCH(MAX('Conducted 2G-3G'!$AH$3:$AH$5),'Conducted 2G-3G'!$AH$3:$AH$5,0)))</f>
        <v>897.4</v>
      </c>
      <c r="CE39" s="1874"/>
      <c r="CF39" s="1874"/>
      <c r="CG39" s="388" t="str">
        <f>IF(OR($BY$3="",$BY$3=""),"",$BY$3)</f>
        <v/>
      </c>
      <c r="CH39" s="388">
        <f>BZ39</f>
        <v/>
      </c>
      <c r="CI39" s="388">
        <f>CA39</f>
        <v/>
      </c>
      <c r="CJ39" s="2046"/>
      <c r="CK39" s="2047"/>
      <c r="CL39" s="212">
        <f>IF(CF39=""," ",IF(ABS(CE39-CF39)&lt;=0.125,"Valid","Not valid"))</f>
        <v/>
      </c>
      <c r="CM39" s="213">
        <f> IF(CE39="","",IF(AND(CE39&lt;&gt;"",CF39=""),IF(CE39&gt;=1,"Medir+Sig Max","No"),IF(CF39&lt;&gt;"",IF(CF39&gt;=1,"Medir+Sig Max","No"),"")))</f>
        <v/>
      </c>
      <c r="CN39" s="1794"/>
      <c r="CO39" s="221">
        <f>IF(CK39="",IF(AND(CE39="",CF39=""),"",IF(CF39="",IF(DE39&gt;1,ROUND(DE39*CE39,3),CE39),IF(DE39&gt;1,ROUND(DE39*CF39,3),CF39))),IF(AND(CE39="",CF39=""),"",IF(CF39="",IF(DE39&gt;1,ROUND(DE39*CE39*(1/(CK39)),3),CE39*(1/(CK39))),IF(DE39&gt;1,ROUND(DE39*CF39*(1/(CK39)),3),CF39*(1/(CK39))))))</f>
        <v/>
      </c>
      <c r="CP39" s="2048">
        <f>IF(COUNTIF(Overview!K12:K14,TRUE)&gt;0,2,IF(COUNTIF(Overview!L12:L14,TRUE)&gt;0,4,0))</f>
        <v/>
      </c>
      <c r="CQ39" s="1473">
        <f>IF(CO39="","",IF(CO39&gt;CP39,"Fail","Pass"))</f>
        <v/>
      </c>
      <c r="CR39" s="1482"/>
      <c r="CS39" s="1566">
        <f>MyTimestamp(CO39)</f>
        <v/>
      </c>
      <c r="CT39" s="1535">
        <f>IF(CE39="",0,15)+IF(CF39="",0,15)</f>
        <v/>
      </c>
      <c r="CU39" s="1536">
        <f>IF(CT39=0,0,2)</f>
        <v/>
      </c>
      <c r="CV39" s="861"/>
      <c r="CW39" s="861"/>
      <c r="CX39" s="2038"/>
      <c r="CY39" s="2050"/>
      <c r="CZ39" s="1545">
        <f>10^(CJ39/20)*100-100</f>
        <v/>
      </c>
      <c r="DA39" s="1320">
        <f>IF('Tune-Up'!H12="","",'Tune-Up'!H12)</f>
        <v/>
      </c>
      <c r="DB39" s="696"/>
      <c r="DC39" s="798">
        <f>IF(DA39="","",10^(DA39/10))</f>
        <v/>
      </c>
      <c r="DD39" s="1364">
        <f>IF(ISNUMBER(DB39)=FALSE,"",10^(DB39/10))</f>
        <v/>
      </c>
      <c r="DE39" s="1545">
        <f>IF(AND(ISNUMBER(DC39),ISNUMBER(DD39)),IF(DC39/DD39&gt;1,ROUND((DC39)/DD39,3),1),1)</f>
        <v/>
      </c>
      <c r="DF39" s="1541"/>
      <c r="DG39" s="1541"/>
      <c r="DH39" s="1541"/>
      <c r="DI39" s="1541"/>
      <c r="DJ39" s="1541"/>
      <c r="DK39" s="1541"/>
      <c r="DL39" s="1541"/>
      <c r="DM39" s="1541"/>
      <c r="DN39" s="1541"/>
      <c r="DO39" s="1541"/>
      <c r="DP39" s="1541"/>
      <c r="DQ39" s="1541"/>
      <c r="DR39" s="1541"/>
    </row>
    <row r="40" ht="12.75" x14ac:dyDescent="0.2">
      <c r="A40" s="1541"/>
      <c r="B40" s="1541"/>
      <c r="C40"/>
      <c r="D40" s="130">
        <f>IF(BX$31="Close to Ear","EN 62209-1","EN 62209-2")</f>
        <v/>
      </c>
      <c r="E40" s="130">
        <f>IF(CG40="Close to Ear","2016","2010/A1:2019")</f>
        <v/>
      </c>
      <c r="F40" s="1488" t="inlineStr">
        <is>
          <t>5.1</t>
        </is>
      </c>
      <c r="G40" s="1497"/>
      <c r="H40" s="120">
        <f>BV40</f>
        <v/>
      </c>
      <c r="I40" s="120">
        <f>BW40</f>
        <v/>
      </c>
      <c r="J40" s="687" t="inlineStr">
        <is>
          <t>GSM</t>
        </is>
      </c>
      <c r="K40" s="194" t="inlineStr">
        <is>
          <t>900</t>
        </is>
      </c>
      <c r="L40" s="115"/>
      <c r="M40" s="120"/>
      <c r="N40" s="119"/>
      <c r="O40" s="131"/>
      <c r="P40" s="6597"/>
      <c r="Q40" s="131"/>
      <c r="R40" s="131"/>
      <c r="S40" s="120"/>
      <c r="T40" s="120">
        <v>37</v>
      </c>
      <c r="U40" s="120">
        <v>897.4</v>
      </c>
      <c r="V40" s="119"/>
      <c r="W40" s="197"/>
      <c r="X40" s="119"/>
      <c r="Y40" s="119"/>
      <c r="Z40" s="119"/>
      <c r="AA40" s="115"/>
      <c r="AB40" s="115"/>
      <c r="AC40" s="689">
        <f>IF(OR(BX$31="Close to Ear",BX$31="Close to Head"),"Head",IF(BX$31="Extremity","Extremity","Body"))</f>
        <v/>
      </c>
      <c r="AD40" s="690">
        <f>CA40</f>
        <v/>
      </c>
      <c r="AE40" s="688">
        <f>CB40</f>
        <v/>
      </c>
      <c r="AF40" s="115"/>
      <c r="AG40" s="808">
        <f>IF(AZ40="","N/A",IF(CQ40="Pass","P","F"))</f>
        <v/>
      </c>
      <c r="AH40" s="129"/>
      <c r="AI40" s="129"/>
      <c r="AJ40" s="129"/>
      <c r="AK40" s="119"/>
      <c r="AL40" s="115"/>
      <c r="AM40" s="119"/>
      <c r="AN40" s="119"/>
      <c r="AO40" s="692"/>
      <c r="AP40" s="692"/>
      <c r="AQ40" s="692"/>
      <c r="AR40" s="692"/>
      <c r="AS40" s="692"/>
      <c r="AT40" s="691">
        <f>CE40</f>
        <v/>
      </c>
      <c r="AU40" s="691">
        <f>CF40</f>
        <v/>
      </c>
      <c r="AV40" s="813"/>
      <c r="AW40" s="813"/>
      <c r="AX40" s="197">
        <f>CZ40</f>
        <v/>
      </c>
      <c r="AY40" s="197">
        <f>DE40</f>
        <v/>
      </c>
      <c r="AZ40" s="3379">
        <f>CO40</f>
        <v/>
      </c>
      <c r="BA40" s="3380"/>
      <c r="BB40" s="197">
        <f>CP40</f>
        <v/>
      </c>
      <c r="BC40" s="813"/>
      <c r="BD40" s="197">
        <f>CR40</f>
        <v/>
      </c>
      <c r="BE40" s="121">
        <f>CS40</f>
        <v/>
      </c>
      <c r="BF40" s="122">
        <f>CT40*60</f>
        <v/>
      </c>
      <c r="BG40" s="121">
        <f>BE40</f>
        <v/>
      </c>
      <c r="BH40" s="122">
        <f>CU40*60</f>
        <v/>
      </c>
      <c r="BI40" s="122">
        <f>CV40</f>
        <v/>
      </c>
      <c r="BJ40" s="117"/>
      <c r="BK40" s="812">
        <f>Overview!$E$7</f>
        <v/>
      </c>
      <c r="BL40" s="117"/>
      <c r="BM40" s="836">
        <f>CW40</f>
        <v/>
      </c>
      <c r="BN40" s="812">
        <f>Overview!$P$153</f>
        <v/>
      </c>
      <c r="BO40" s="117"/>
      <c r="BP40" s="117"/>
      <c r="BQ40" s="115"/>
      <c r="BR40" s="1478"/>
      <c r="BS40" s="1548"/>
      <c r="BT40" s="1783" t="inlineStr">
        <is>
          <t>GSM</t>
        </is>
      </c>
      <c r="BU40" s="1783" t="inlineStr">
        <is>
          <t>900</t>
        </is>
      </c>
      <c r="BV40" s="400">
        <f>Overview!$H$29</f>
        <v/>
      </c>
      <c r="BW40" s="2010"/>
      <c r="BX40" s="1800"/>
      <c r="BY40" s="2040"/>
      <c r="BZ40" s="2040"/>
      <c r="CA40" s="404" t="str">
        <f>CONCATENATE(CA38," - Battery check 2")</f>
        <v>TBD - Battery check 2</v>
      </c>
      <c r="CB40" s="201">
        <v>5</v>
      </c>
      <c r="CC40" s="1081">
        <f>IF(COUNT('Conducted 2G-3G'!$AH$3:$AH$5)=0,37,INDEX('Conducted 2G-3G'!$T$3:$T$5,MATCH(MAX('Conducted 2G-3G'!$AH$3:$AH$5),'Conducted 2G-3G'!$AH$3:$AH$5,0)))</f>
        <v>37</v>
      </c>
      <c r="CD40" s="1081">
        <f>IF(COUNT('Conducted 2G-3G'!$AH$3:$AH$5)=0,897.4,INDEX('Conducted 2G-3G'!$U$3:$U$5,MATCH(MAX('Conducted 2G-3G'!$AH$3:$AH$5),'Conducted 2G-3G'!$AH$3:$AH$5,0)))</f>
        <v>897.4</v>
      </c>
      <c r="CE40" s="1874"/>
      <c r="CF40" s="1874"/>
      <c r="CG40" s="388" t="str">
        <f>IF(OR($BY$3="",$BY$3=""),"",$BY$3)</f>
        <v/>
      </c>
      <c r="CH40" s="388">
        <f>BZ40</f>
        <v/>
      </c>
      <c r="CI40" s="388">
        <f>CA40</f>
        <v/>
      </c>
      <c r="CJ40" s="2046"/>
      <c r="CK40" s="2047"/>
      <c r="CL40" s="212">
        <f>IF(CF40=""," ",IF(ABS(CE40-CF40)&lt;=0.125,"Valid","Not valid"))</f>
        <v/>
      </c>
      <c r="CM40" s="213">
        <f> IF(CE40="","",IF(AND(CE40&lt;&gt;"",CF40=""),IF(CE40&gt;=1,"Medir+Sig Max","No"),IF(CF40&lt;&gt;"",IF(CF40&gt;=1,"Medir+Sig Max","No"),"")))</f>
        <v/>
      </c>
      <c r="CN40" s="1794"/>
      <c r="CO40" s="221">
        <f>IF(CK40="",IF(AND(CE40="",CF40=""),"",IF(CF40="",IF(DE40&gt;1,ROUND(DE40*CE40,3),CE40),IF(DE40&gt;1,ROUND(DE40*CF40,3),CF40))),IF(AND(CE40="",CF40=""),"",IF(CF40="",IF(DE40&gt;1,ROUND(DE40*CE40*(1/(CK40)),3),CE40*(1/(CK40))),IF(DE40&gt;1,ROUND(DE40*CF40*(1/(CK40)),3),CF40*(1/(CK40))))))</f>
        <v/>
      </c>
      <c r="CP40" s="2048">
        <f>IF(COUNTIF(Overview!K12:K14,TRUE)&gt;0,2,IF(COUNTIF(Overview!L12:L14,TRUE)&gt;0,4,0))</f>
        <v/>
      </c>
      <c r="CQ40" s="1473">
        <f>IF(CO40="","",IF(CO40&gt;CP40,"Fail","Pass"))</f>
        <v/>
      </c>
      <c r="CR40" s="1482"/>
      <c r="CS40" s="1566">
        <f>MyTimestamp(CO40)</f>
        <v/>
      </c>
      <c r="CT40" s="1535">
        <f>IF(CE40="",0,15)+IF(CF40="",0,15)</f>
        <v/>
      </c>
      <c r="CU40" s="1536">
        <f>IF(CT40=0,0,2)</f>
        <v/>
      </c>
      <c r="CV40" s="861"/>
      <c r="CW40" s="861"/>
      <c r="CX40" s="2038"/>
      <c r="CY40" s="2050"/>
      <c r="CZ40" s="1545">
        <f>10^(CJ40/20)*100-100</f>
        <v/>
      </c>
      <c r="DA40" s="1320">
        <f>IF('Tune-Up'!H12="","",'Tune-Up'!H12)</f>
        <v/>
      </c>
      <c r="DB40" s="696"/>
      <c r="DC40" s="798">
        <f>IF(DA40="","",10^(DA40/10))</f>
        <v/>
      </c>
      <c r="DD40" s="1364">
        <f>IF(ISNUMBER(DB40)=FALSE,"",10^(DB40/10))</f>
        <v/>
      </c>
      <c r="DE40" s="1545">
        <f>IF(AND(ISNUMBER(DC40),ISNUMBER(DD40)),IF(DC40/DD40&gt;1,ROUND((DC40)/DD40,3),1),1)</f>
        <v/>
      </c>
      <c r="DF40" s="1541"/>
      <c r="DG40" s="1541"/>
      <c r="DH40" s="1541"/>
      <c r="DI40" s="1541"/>
      <c r="DJ40" s="1541"/>
      <c r="DK40" s="1541"/>
      <c r="DL40" s="1541"/>
      <c r="DM40" s="1541"/>
      <c r="DN40" s="1541"/>
      <c r="DO40" s="1541"/>
      <c r="DP40" s="1541"/>
      <c r="DQ40" s="1541"/>
      <c r="DR40" s="1541"/>
    </row>
    <row r="41" ht="12.75" x14ac:dyDescent="0.2">
      <c r="A41" s="1541"/>
      <c r="B41" s="1541"/>
      <c r="C41"/>
      <c r="D41" s="130">
        <f>IF(BX$31="Close to Ear","EN 62209-1","EN 62209-2")</f>
        <v/>
      </c>
      <c r="E41" s="130">
        <f>IF(CG41="Close to Ear","2016","2010/A1:2019")</f>
        <v/>
      </c>
      <c r="F41" s="1488" t="inlineStr">
        <is>
          <t>5.1</t>
        </is>
      </c>
      <c r="G41" s="1497"/>
      <c r="H41" s="120">
        <f>BV41</f>
        <v/>
      </c>
      <c r="I41" s="120">
        <f>BW41</f>
        <v/>
      </c>
      <c r="J41" s="687" t="inlineStr">
        <is>
          <t>GSM</t>
        </is>
      </c>
      <c r="K41" s="194" t="inlineStr">
        <is>
          <t>900</t>
        </is>
      </c>
      <c r="L41" s="115"/>
      <c r="M41" s="120"/>
      <c r="N41" s="119"/>
      <c r="O41" s="131"/>
      <c r="P41" s="6597"/>
      <c r="Q41" s="131"/>
      <c r="R41" s="131"/>
      <c r="S41" s="120"/>
      <c r="T41" s="120">
        <v>37</v>
      </c>
      <c r="U41" s="120">
        <v>897.4</v>
      </c>
      <c r="V41" s="119"/>
      <c r="W41" s="197"/>
      <c r="X41" s="119"/>
      <c r="Y41" s="119"/>
      <c r="Z41" s="119"/>
      <c r="AA41" s="115"/>
      <c r="AB41" s="115"/>
      <c r="AC41" s="689">
        <f>IF(OR(BX$31="Close to Ear",BX$31="Close to Head"),"Head",IF(BX$31="Extremity","Extremity","Body"))</f>
        <v/>
      </c>
      <c r="AD41" s="690">
        <f>CA41</f>
        <v/>
      </c>
      <c r="AE41" s="688">
        <f>CB41</f>
        <v/>
      </c>
      <c r="AF41" s="115"/>
      <c r="AG41" s="808">
        <f>IF(AZ41="","N/A",IF(CQ41="Pass","P","F"))</f>
        <v/>
      </c>
      <c r="AH41" s="129"/>
      <c r="AI41" s="129"/>
      <c r="AJ41" s="129"/>
      <c r="AK41" s="119"/>
      <c r="AL41" s="115"/>
      <c r="AM41" s="119"/>
      <c r="AN41" s="119"/>
      <c r="AO41" s="692"/>
      <c r="AP41" s="692"/>
      <c r="AQ41" s="692"/>
      <c r="AR41" s="692"/>
      <c r="AS41" s="692"/>
      <c r="AT41" s="691">
        <f>CE41</f>
        <v/>
      </c>
      <c r="AU41" s="691">
        <f>CF41</f>
        <v/>
      </c>
      <c r="AV41" s="813"/>
      <c r="AW41" s="813"/>
      <c r="AX41" s="197">
        <f>CZ41</f>
        <v/>
      </c>
      <c r="AY41" s="197">
        <f>DE41</f>
        <v/>
      </c>
      <c r="AZ41" s="3379">
        <f>CO41</f>
        <v/>
      </c>
      <c r="BA41" s="3380"/>
      <c r="BB41" s="197">
        <f>CP41</f>
        <v/>
      </c>
      <c r="BC41" s="813"/>
      <c r="BD41" s="197">
        <f>CR41</f>
        <v/>
      </c>
      <c r="BE41" s="121">
        <f>CS41</f>
        <v/>
      </c>
      <c r="BF41" s="122">
        <f>CT41*60</f>
        <v/>
      </c>
      <c r="BG41" s="121">
        <f>BE41</f>
        <v/>
      </c>
      <c r="BH41" s="122">
        <f>CU41*60</f>
        <v/>
      </c>
      <c r="BI41" s="122">
        <f>CV41</f>
        <v/>
      </c>
      <c r="BJ41" s="117"/>
      <c r="BK41" s="812">
        <f>Overview!$E$7</f>
        <v/>
      </c>
      <c r="BL41" s="117"/>
      <c r="BM41" s="836">
        <f>CW41</f>
        <v/>
      </c>
      <c r="BN41" s="812">
        <f>Overview!$P$153</f>
        <v/>
      </c>
      <c r="BO41" s="117"/>
      <c r="BP41" s="117"/>
      <c r="BQ41" s="115"/>
      <c r="BR41" s="1478"/>
      <c r="BS41" s="1548"/>
      <c r="BT41" s="1783" t="inlineStr">
        <is>
          <t>GSM</t>
        </is>
      </c>
      <c r="BU41" s="1783" t="inlineStr">
        <is>
          <t>900</t>
        </is>
      </c>
      <c r="BV41" s="400">
        <f>Overview!$H$29</f>
        <v/>
      </c>
      <c r="BW41" s="2010"/>
      <c r="BX41" s="1800"/>
      <c r="BY41" s="2040"/>
      <c r="BZ41" s="2040"/>
      <c r="CA41" s="404" t="inlineStr">
        <is>
          <t>Front Face</t>
        </is>
      </c>
      <c r="CB41" s="201">
        <v>25</v>
      </c>
      <c r="CC41" s="1081">
        <f>IF(COUNT('Conducted 2G-3G'!$AH$3:$AH$5)=0,37,INDEX('Conducted 2G-3G'!$T$3:$T$5,MATCH(MAX('Conducted 2G-3G'!$AH$3:$AH$5),'Conducted 2G-3G'!$AH$3:$AH$5,0)))</f>
        <v>37</v>
      </c>
      <c r="CD41" s="1081">
        <f>IF(COUNT('Conducted 2G-3G'!$AH$3:$AH$5)=0,897.4,INDEX('Conducted 2G-3G'!$U$3:$U$5,MATCH(MAX('Conducted 2G-3G'!$AH$3:$AH$5),'Conducted 2G-3G'!$AH$3:$AH$5,0)))</f>
        <v>897.4</v>
      </c>
      <c r="CE41" s="1874"/>
      <c r="CF41" s="1874"/>
      <c r="CG41" s="388" t="str">
        <f>IF(OR($BY$3="",$BY$3=""),"",$BY$3)</f>
        <v/>
      </c>
      <c r="CH41" s="388">
        <f>BZ41</f>
        <v/>
      </c>
      <c r="CI41" s="388">
        <f>CA41</f>
        <v/>
      </c>
      <c r="CJ41" s="2046"/>
      <c r="CK41" s="2047"/>
      <c r="CL41" s="212">
        <f>IF(CF41=""," ",IF(ABS(CE41-CF41)&lt;=0.125,"Valid","Not valid"))</f>
        <v/>
      </c>
      <c r="CM41" s="213">
        <f> IF(CE41="","",IF(AND(CE41&lt;&gt;"",CF41=""),IF(CE41&gt;=1,"Medir+Sig Max","No"),IF(CF41&lt;&gt;"",IF(CF41&gt;=1,"Medir+Sig Max","No"),"")))</f>
        <v/>
      </c>
      <c r="CN41" s="1794"/>
      <c r="CO41" s="221">
        <f>IF(CK41="",IF(AND(CE41="",CF41=""),"",IF(CF41="",IF(DE41&gt;1,ROUND(DE41*CE41,3),CE41),IF(DE41&gt;1,ROUND(DE41*CF41,3),CF41))),IF(AND(CE41="",CF41=""),"",IF(CF41="",IF(DE41&gt;1,ROUND(DE41*CE41*(1/(CK41)),3),CE41*(1/(CK41))),IF(DE41&gt;1,ROUND(DE41*CF41*(1/(CK41)),3),CF41*(1/(CK41))))))</f>
        <v/>
      </c>
      <c r="CP41" s="2048">
        <f>IF(COUNTIF(Overview!K12:K14,TRUE)&gt;0,2,IF(COUNTIF(Overview!L12:L14,TRUE)&gt;0,4,0))</f>
        <v/>
      </c>
      <c r="CQ41" s="1473">
        <f>IF(CO41="","",IF(CO41&gt;CP41,"Fail","Pass"))</f>
        <v/>
      </c>
      <c r="CR41" s="1482"/>
      <c r="CS41" s="1566">
        <f>MyTimestamp(CO41)</f>
        <v/>
      </c>
      <c r="CT41" s="1535">
        <f>IF(CE41="",0,15)+IF(CF41="",0,15)</f>
        <v/>
      </c>
      <c r="CU41" s="1536">
        <f>IF(CT41=0,0,2)</f>
        <v/>
      </c>
      <c r="CV41" s="861"/>
      <c r="CW41" s="861"/>
      <c r="CX41" s="2038"/>
      <c r="CY41" s="2050"/>
      <c r="CZ41" s="1545">
        <f>10^(CJ41/20)*100-100</f>
        <v/>
      </c>
      <c r="DA41" s="1320">
        <f>IF('Tune-Up'!H12="","",'Tune-Up'!H12)</f>
        <v/>
      </c>
      <c r="DB41" s="696"/>
      <c r="DC41" s="798">
        <f>IF(DA41="","",10^(DA41/10))</f>
        <v/>
      </c>
      <c r="DD41" s="1364">
        <f>IF(ISNUMBER(DB41)=FALSE,"",10^(DB41/10))</f>
        <v/>
      </c>
      <c r="DE41" s="1545">
        <f>IF(AND(ISNUMBER(DC41),ISNUMBER(DD41)),IF(DC41/DD41&gt;1,ROUND((DC41)/DD41,3),1),1)</f>
        <v/>
      </c>
      <c r="DF41" s="1541"/>
      <c r="DG41" s="1541"/>
      <c r="DH41" s="1541"/>
      <c r="DI41" s="1541"/>
      <c r="DJ41" s="1541"/>
      <c r="DK41" s="1541"/>
      <c r="DL41" s="1541"/>
      <c r="DM41" s="1541"/>
      <c r="DN41" s="1541"/>
      <c r="DO41" s="1541"/>
      <c r="DP41" s="1541"/>
      <c r="DQ41" s="1541"/>
      <c r="DR41" s="1541"/>
    </row>
    <row r="42" ht="12.75" x14ac:dyDescent="0.2">
      <c r="A42" s="1541"/>
      <c r="B42" s="1541"/>
      <c r="C42"/>
      <c r="D42" s="130">
        <f>IF(BX$31="Close to Ear","EN 62209-1","EN 62209-2")</f>
        <v/>
      </c>
      <c r="E42" s="130">
        <f>IF(CG42="Close to Ear","2016","2010/A1:2019")</f>
        <v/>
      </c>
      <c r="F42" s="1488" t="inlineStr">
        <is>
          <t>5.1</t>
        </is>
      </c>
      <c r="G42" s="1497"/>
      <c r="H42" s="120">
        <f>BV42</f>
        <v/>
      </c>
      <c r="I42" s="120">
        <f>BW42</f>
        <v/>
      </c>
      <c r="J42" s="687" t="inlineStr">
        <is>
          <t>GSM</t>
        </is>
      </c>
      <c r="K42" s="194" t="inlineStr">
        <is>
          <t>900</t>
        </is>
      </c>
      <c r="L42" s="115"/>
      <c r="M42" s="120"/>
      <c r="N42" s="119"/>
      <c r="O42" s="131"/>
      <c r="P42" s="6597"/>
      <c r="Q42" s="131"/>
      <c r="R42" s="131"/>
      <c r="S42" s="120"/>
      <c r="T42" s="120">
        <v>37</v>
      </c>
      <c r="U42" s="120">
        <v>897.4</v>
      </c>
      <c r="V42" s="119"/>
      <c r="W42" s="197"/>
      <c r="X42" s="119"/>
      <c r="Y42" s="119"/>
      <c r="Z42" s="119"/>
      <c r="AA42" s="115"/>
      <c r="AB42" s="115"/>
      <c r="AC42" s="689">
        <f>IF(OR(BX$31="Close to Ear",BX$31="Close to Head"),"Head",IF(BX$31="Extremity","Extremity","Body"))</f>
        <v/>
      </c>
      <c r="AD42" s="690">
        <f>CA42</f>
        <v/>
      </c>
      <c r="AE42" s="688">
        <f>CB42</f>
        <v/>
      </c>
      <c r="AF42" s="115"/>
      <c r="AG42" s="808">
        <f>IF(AZ42="","N/A",IF(CQ42="Pass","P","F"))</f>
        <v/>
      </c>
      <c r="AH42" s="129"/>
      <c r="AI42" s="129"/>
      <c r="AJ42" s="129"/>
      <c r="AK42" s="119"/>
      <c r="AL42" s="115"/>
      <c r="AM42" s="119"/>
      <c r="AN42" s="119"/>
      <c r="AO42" s="692"/>
      <c r="AP42" s="692"/>
      <c r="AQ42" s="692"/>
      <c r="AR42" s="692"/>
      <c r="AS42" s="692"/>
      <c r="AT42" s="691">
        <f>CE42</f>
        <v/>
      </c>
      <c r="AU42" s="691">
        <f>CF42</f>
        <v/>
      </c>
      <c r="AV42" s="813"/>
      <c r="AW42" s="813"/>
      <c r="AX42" s="197">
        <f>CZ42</f>
        <v/>
      </c>
      <c r="AY42" s="197">
        <f>DE42</f>
        <v/>
      </c>
      <c r="AZ42" s="3379">
        <f>CO42</f>
        <v/>
      </c>
      <c r="BA42" s="3380"/>
      <c r="BB42" s="197">
        <f>CP42</f>
        <v/>
      </c>
      <c r="BC42" s="813"/>
      <c r="BD42" s="197">
        <f>CR42</f>
        <v/>
      </c>
      <c r="BE42" s="121">
        <f>CS42</f>
        <v/>
      </c>
      <c r="BF42" s="122">
        <f>CT42*60</f>
        <v/>
      </c>
      <c r="BG42" s="121">
        <f>BE42</f>
        <v/>
      </c>
      <c r="BH42" s="122">
        <f>CU42*60</f>
        <v/>
      </c>
      <c r="BI42" s="122">
        <f>CV42</f>
        <v/>
      </c>
      <c r="BJ42" s="117"/>
      <c r="BK42" s="812">
        <f>Overview!$E$7</f>
        <v/>
      </c>
      <c r="BL42" s="117"/>
      <c r="BM42" s="836">
        <f>CW42</f>
        <v/>
      </c>
      <c r="BN42" s="812">
        <f>Overview!$P$153</f>
        <v/>
      </c>
      <c r="BO42" s="117"/>
      <c r="BP42" s="117"/>
      <c r="BQ42" s="115"/>
      <c r="BR42" s="1478"/>
      <c r="BS42" s="1548"/>
      <c r="BT42" s="1783" t="inlineStr">
        <is>
          <t>GSM</t>
        </is>
      </c>
      <c r="BU42" s="1783" t="inlineStr">
        <is>
          <t>900</t>
        </is>
      </c>
      <c r="BV42" s="400">
        <f>Overview!$H$29</f>
        <v/>
      </c>
      <c r="BW42" s="2010"/>
      <c r="BX42" s="1800"/>
      <c r="BY42" s="2040"/>
      <c r="BZ42" s="2040"/>
      <c r="CA42" s="404" t="inlineStr">
        <is>
          <t>Accesorio 1: Funda</t>
        </is>
      </c>
      <c r="CB42" s="201">
        <v>0</v>
      </c>
      <c r="CC42" s="1081">
        <f>IF(COUNT('Conducted 2G-3G'!$AH$3:$AH$5)=0,37,INDEX('Conducted 2G-3G'!$T$3:$T$5,MATCH(MAX('Conducted 2G-3G'!$AH$3:$AH$5),'Conducted 2G-3G'!$AH$3:$AH$5,0)))</f>
        <v>37</v>
      </c>
      <c r="CD42" s="1081">
        <f>IF(COUNT('Conducted 2G-3G'!$AH$3:$AH$5)=0,897.4,INDEX('Conducted 2G-3G'!$U$3:$U$5,MATCH(MAX('Conducted 2G-3G'!$AH$3:$AH$5),'Conducted 2G-3G'!$AH$3:$AH$5,0)))</f>
        <v>897.4</v>
      </c>
      <c r="CE42" s="1874"/>
      <c r="CF42" s="1874"/>
      <c r="CG42" s="388" t="str">
        <f>IF(OR($BY$3="",$BY$3=""),"",$BY$3)</f>
        <v/>
      </c>
      <c r="CH42" s="388">
        <f>BZ42</f>
        <v/>
      </c>
      <c r="CI42" s="388">
        <f>CA42</f>
        <v/>
      </c>
      <c r="CJ42" s="2046"/>
      <c r="CK42" s="2047"/>
      <c r="CL42" s="212">
        <f>IF(CF42=""," ",IF(ABS(CE42-CF42)&lt;=0.125,"Valid","Not valid"))</f>
        <v/>
      </c>
      <c r="CM42" s="213">
        <f> IF(CE42="","",IF(AND(CE42&lt;&gt;"",CF42=""),IF(CE42&gt;=1,"Medir+Sig Max","No"),IF(CF42&lt;&gt;"",IF(CF42&gt;=1,"Medir+Sig Max","No"),"")))</f>
        <v/>
      </c>
      <c r="CN42" s="1794"/>
      <c r="CO42" s="221">
        <f>IF(CK42="",IF(AND(CE42="",CF42=""),"",IF(CF42="",IF(DE42&gt;1,ROUND(DE42*CE42,3),CE42),IF(DE42&gt;1,ROUND(DE42*CF42,3),CF42))),IF(AND(CE42="",CF42=""),"",IF(CF42="",IF(DE42&gt;1,ROUND(DE42*CE42*(1/(CK42)),3),CE42*(1/(CK42))),IF(DE42&gt;1,ROUND(DE42*CF42*(1/(CK42)),3),CF42*(1/(CK42))))))</f>
        <v/>
      </c>
      <c r="CP42" s="2048">
        <f>IF(COUNTIF(Overview!K12:K14,TRUE)&gt;0,2,IF(COUNTIF(Overview!L12:L14,TRUE)&gt;0,4,0))</f>
        <v/>
      </c>
      <c r="CQ42" s="1473">
        <f>IF(CO42="","",IF(CO42&gt;CP42,"Fail","Pass"))</f>
        <v/>
      </c>
      <c r="CR42" s="1482"/>
      <c r="CS42" s="1566">
        <f>MyTimestamp(CO42)</f>
        <v/>
      </c>
      <c r="CT42" s="1535">
        <f>IF(CE42="",0,15)+IF(CF42="",0,15)</f>
        <v/>
      </c>
      <c r="CU42" s="1536">
        <f>IF(CT42=0,0,2)</f>
        <v/>
      </c>
      <c r="CV42" s="861"/>
      <c r="CW42" s="861"/>
      <c r="CX42" s="2038"/>
      <c r="CY42" s="2050"/>
      <c r="CZ42" s="1545">
        <f>10^(CJ42/20)*100-100</f>
        <v/>
      </c>
      <c r="DA42" s="1320">
        <f>IF('Tune-Up'!H12="","",'Tune-Up'!H12)</f>
        <v/>
      </c>
      <c r="DB42" s="696"/>
      <c r="DC42" s="798">
        <f>IF(DA42="","",10^(DA42/10))</f>
        <v/>
      </c>
      <c r="DD42" s="1364">
        <f>IF(ISNUMBER(DB42)=FALSE,"",10^(DB42/10))</f>
        <v/>
      </c>
      <c r="DE42" s="1545">
        <f>IF(AND(ISNUMBER(DC42),ISNUMBER(DD42)),IF(DC42/DD42&gt;1,ROUND((DC42)/DD42,3),1),1)</f>
        <v/>
      </c>
      <c r="DF42" s="1541"/>
      <c r="DG42" s="1541"/>
      <c r="DH42" s="1541"/>
      <c r="DI42" s="1541"/>
      <c r="DJ42" s="1541"/>
      <c r="DK42" s="1541"/>
      <c r="DL42" s="1541"/>
      <c r="DM42" s="1541"/>
      <c r="DN42" s="1541"/>
      <c r="DO42" s="1541"/>
      <c r="DP42" s="1541"/>
      <c r="DQ42" s="1541"/>
      <c r="DR42" s="1541"/>
    </row>
    <row r="43" ht="12.75" x14ac:dyDescent="0.2">
      <c r="A43" s="1541"/>
      <c r="B43" s="1541"/>
      <c r="C43"/>
      <c r="D43" s="130">
        <f>IF(BX$43="Close to Ear","EN 62209-1","EN 62209-2")</f>
        <v/>
      </c>
      <c r="E43" s="130">
        <f>IF(CG43="Close to Ear","2016","2010/A1:2019")</f>
        <v/>
      </c>
      <c r="F43" s="1488" t="inlineStr">
        <is>
          <t>5.1</t>
        </is>
      </c>
      <c r="G43" s="1497"/>
      <c r="H43" s="120">
        <f>BV43</f>
        <v/>
      </c>
      <c r="I43" s="120">
        <f>BW43</f>
        <v/>
      </c>
      <c r="J43" s="687" t="inlineStr">
        <is>
          <t>GSM</t>
        </is>
      </c>
      <c r="K43" s="194" t="inlineStr">
        <is>
          <t>900</t>
        </is>
      </c>
      <c r="L43" s="115"/>
      <c r="M43" s="120"/>
      <c r="N43" s="119"/>
      <c r="O43" s="131"/>
      <c r="P43" s="6597"/>
      <c r="Q43" s="131"/>
      <c r="R43" s="131"/>
      <c r="S43" s="120"/>
      <c r="T43" s="120">
        <v>37</v>
      </c>
      <c r="U43" s="120">
        <v>897.4</v>
      </c>
      <c r="V43" s="119"/>
      <c r="W43" s="197"/>
      <c r="X43" s="119"/>
      <c r="Y43" s="119"/>
      <c r="Z43" s="119"/>
      <c r="AA43" s="115"/>
      <c r="AB43" s="115"/>
      <c r="AC43" s="689">
        <f>IF(OR(BX$43="Close to Ear",BX$43="Close to Head"),"Head",IF(BX$43="Extremity","Extremity","Body"))</f>
        <v/>
      </c>
      <c r="AD43" s="690">
        <f>CA43</f>
        <v/>
      </c>
      <c r="AE43" s="688">
        <f>CB43</f>
        <v/>
      </c>
      <c r="AF43" s="115"/>
      <c r="AG43" s="808">
        <f>IF(AZ43="","N/A",IF(CQ43="Pass","P","F"))</f>
        <v/>
      </c>
      <c r="AH43" s="129"/>
      <c r="AI43" s="129"/>
      <c r="AJ43" s="129"/>
      <c r="AK43" s="119"/>
      <c r="AL43" s="115"/>
      <c r="AM43" s="119"/>
      <c r="AN43" s="119"/>
      <c r="AO43" s="692"/>
      <c r="AP43" s="692"/>
      <c r="AQ43" s="692"/>
      <c r="AR43" s="692"/>
      <c r="AS43" s="692"/>
      <c r="AT43" s="691">
        <f>CE43</f>
        <v/>
      </c>
      <c r="AU43" s="691">
        <f>CF43</f>
        <v/>
      </c>
      <c r="AV43" s="813"/>
      <c r="AW43" s="813"/>
      <c r="AX43" s="197">
        <f>CZ43</f>
        <v/>
      </c>
      <c r="AY43" s="197">
        <f>DE43</f>
        <v/>
      </c>
      <c r="AZ43" s="3379">
        <f>CO43</f>
        <v/>
      </c>
      <c r="BA43" s="3380"/>
      <c r="BB43" s="197">
        <f>CP43</f>
        <v/>
      </c>
      <c r="BC43" s="813"/>
      <c r="BD43" s="197">
        <f>CR43</f>
        <v/>
      </c>
      <c r="BE43" s="121">
        <f>CS43</f>
        <v/>
      </c>
      <c r="BF43" s="122">
        <f>CT43*60</f>
        <v/>
      </c>
      <c r="BG43" s="121">
        <f>BE43</f>
        <v/>
      </c>
      <c r="BH43" s="122">
        <f>CU43*60</f>
        <v/>
      </c>
      <c r="BI43" s="122">
        <f>CV43</f>
        <v/>
      </c>
      <c r="BJ43" s="117"/>
      <c r="BK43" s="812">
        <f>Overview!$E$7</f>
        <v/>
      </c>
      <c r="BL43" s="117"/>
      <c r="BM43" s="836">
        <f>CW43</f>
        <v/>
      </c>
      <c r="BN43" s="812">
        <f>Overview!$P$153</f>
        <v/>
      </c>
      <c r="BO43" s="117"/>
      <c r="BP43" s="117"/>
      <c r="BQ43" s="115"/>
      <c r="BR43" s="1478"/>
      <c r="BS43" s="1548"/>
      <c r="BT43" s="1777" t="inlineStr">
        <is>
          <t>GSM</t>
        </is>
      </c>
      <c r="BU43" s="1777" t="inlineStr">
        <is>
          <t>900</t>
        </is>
      </c>
      <c r="BV43" s="398">
        <f>Overview!$H$30</f>
        <v/>
      </c>
      <c r="BW43" s="2033"/>
      <c r="BX43" s="8326" t="inlineStr">
        <is>
          <t>Close to ear</t>
        </is>
      </c>
      <c r="BY43" s="2034"/>
      <c r="BZ43" s="2034"/>
      <c r="CA43" s="2035" t="inlineStr">
        <is>
          <t>Left Cheek</t>
        </is>
      </c>
      <c r="CB43" s="2035">
        <v>0</v>
      </c>
      <c r="CC43" s="1062">
        <f>IF(COUNT('Conducted 2G-3G'!$AH$3:$AH$5)=0,37,INDEX('Conducted 2G-3G'!$T$3:$T$5,MATCH(MAX('Conducted 2G-3G'!$AH$3:$AH$5),'Conducted 2G-3G'!$AH$3:$AH$5,0)))</f>
        <v>37</v>
      </c>
      <c r="CD43" s="1062">
        <f>IF(COUNT('Conducted 2G-3G'!$AH$3:$AH$5)=0,897.4,INDEX('Conducted 2G-3G'!$U$3:$U$5,MATCH(MAX('Conducted 2G-3G'!$AH$3:$AH$5),'Conducted 2G-3G'!$AH$3:$AH$5,0)))</f>
        <v>897.4</v>
      </c>
      <c r="CE43" s="1522"/>
      <c r="CF43" s="1522"/>
      <c r="CG43" s="386" t="str">
        <f>IF(OR($BY$3="",$BY$3=""),"",$BY$3)</f>
        <v/>
      </c>
      <c r="CH43" s="386">
        <f>BZ43</f>
        <v/>
      </c>
      <c r="CI43" s="386">
        <f>CA43</f>
        <v/>
      </c>
      <c r="CJ43" s="1526"/>
      <c r="CK43" s="2036"/>
      <c r="CL43" s="203">
        <f>IF(CF43=""," ",IF(ABS(CE43-CF43)&lt;=0.125,"Valid","Not valid"))</f>
        <v/>
      </c>
      <c r="CM43" s="204">
        <f> IF(CE43="","",IF(AND(CE43&lt;&gt;"",CF43=""),IF(CE43&gt;=1,"Medir+Sig Max","No"),IF(CF43&lt;&gt;"",IF(CF43&gt;=1,"Medir+Sig Max","No"),"")))</f>
        <v/>
      </c>
      <c r="CN43" s="1798"/>
      <c r="CO43" s="219">
        <f>IF(CK43="",IF(AND(CE43="",CF43=""),"",IF(CF43="",IF(DE43&gt;1,ROUND(DE43*CE43,3),CE43),IF(DE43&gt;1,ROUND(DE43*CF43,3),CF43))),IF(AND(CE43="",CF43=""),"",IF(CF43="",IF(DE43&gt;1,ROUND(DE43*CE43*(1/(CK43)),3),CE43*(1/(CK43))),IF(DE43&gt;1,ROUND(DE43*CF43*(1/(CK43)),3),CF43*(1/(CK43))))))</f>
        <v/>
      </c>
      <c r="CP43" s="2037">
        <f>IF(COUNTIF(Overview!K12:K14,TRUE)&gt;0,2,IF(COUNTIF(Overview!L12:L14,TRUE)&gt;0,4,0))</f>
        <v/>
      </c>
      <c r="CQ43" s="1471">
        <f>IF(CO43="","",IF(CO43&gt;CP43,"Fail","Pass"))</f>
        <v/>
      </c>
      <c r="CR43" s="1480"/>
      <c r="CS43" s="1564">
        <f>MyTimestamp(CO43)</f>
        <v/>
      </c>
      <c r="CT43" s="1529">
        <f>IF(CE43="",0,15)+IF(CF43="",0,15)</f>
        <v/>
      </c>
      <c r="CU43" s="1530">
        <f>IF(CT43=0,0,2)</f>
        <v/>
      </c>
      <c r="CV43" s="858"/>
      <c r="CW43" s="858"/>
      <c r="CX43" s="2038"/>
      <c r="CY43" s="2039"/>
      <c r="CZ43" s="1542">
        <f>10^(CJ43/20)*100-100</f>
        <v/>
      </c>
      <c r="DA43" s="1318">
        <f>IF('Tune-Up'!H12="","",'Tune-Up'!H12)</f>
        <v/>
      </c>
      <c r="DB43" s="694"/>
      <c r="DC43" s="796">
        <f>IF(DA43="","",10^(DA43/10))</f>
        <v/>
      </c>
      <c r="DD43" s="1362">
        <f>IF(ISNUMBER(DB43)=FALSE,"",10^(DB43/10))</f>
        <v/>
      </c>
      <c r="DE43" s="1542">
        <f>IF(AND(ISNUMBER(DC43),ISNUMBER(DD43)),IF(DC43/DD43&gt;1,ROUND((DC43)/DD43,3),1),1)</f>
        <v/>
      </c>
      <c r="DF43" s="1541"/>
      <c r="DG43" s="1541"/>
      <c r="DH43" s="1541"/>
      <c r="DI43" s="1541"/>
      <c r="DJ43" s="1541"/>
      <c r="DK43" s="1541"/>
      <c r="DL43" s="1541"/>
      <c r="DM43" s="1541"/>
      <c r="DN43" s="1541"/>
      <c r="DO43" s="1541"/>
      <c r="DP43" s="1541"/>
      <c r="DQ43" s="1541"/>
      <c r="DR43" s="1541"/>
    </row>
    <row r="44" ht="12.75" x14ac:dyDescent="0.2">
      <c r="A44" s="1541"/>
      <c r="B44" s="1541"/>
      <c r="C44"/>
      <c r="D44" s="130">
        <f>IF(BX$43="Close to Ear","EN 62209-1","EN 62209-2")</f>
        <v/>
      </c>
      <c r="E44" s="130">
        <f>IF(CG44="Close to Ear","2016","2010/A1:2019")</f>
        <v/>
      </c>
      <c r="F44" s="1488" t="inlineStr">
        <is>
          <t>5.1</t>
        </is>
      </c>
      <c r="G44" s="1497"/>
      <c r="H44" s="120">
        <f>BV44</f>
        <v/>
      </c>
      <c r="I44" s="120">
        <f>BW44</f>
        <v/>
      </c>
      <c r="J44" s="687" t="inlineStr">
        <is>
          <t>GSM</t>
        </is>
      </c>
      <c r="K44" s="194" t="inlineStr">
        <is>
          <t>900</t>
        </is>
      </c>
      <c r="L44" s="115"/>
      <c r="M44" s="120"/>
      <c r="N44" s="119"/>
      <c r="O44" s="131"/>
      <c r="P44" s="6597"/>
      <c r="Q44" s="131"/>
      <c r="R44" s="131"/>
      <c r="S44" s="120"/>
      <c r="T44" s="120">
        <v>37</v>
      </c>
      <c r="U44" s="120">
        <v>897.4</v>
      </c>
      <c r="V44" s="119"/>
      <c r="W44" s="197"/>
      <c r="X44" s="119"/>
      <c r="Y44" s="119"/>
      <c r="Z44" s="119"/>
      <c r="AA44" s="115"/>
      <c r="AB44" s="115"/>
      <c r="AC44" s="689">
        <f>IF(OR(BX$43="Close to Ear",BX$43="Close to Head"),"Head",IF(BX$43="Extremity","Extremity","Body"))</f>
        <v/>
      </c>
      <c r="AD44" s="690">
        <f>CA44</f>
        <v/>
      </c>
      <c r="AE44" s="688">
        <f>CB44</f>
        <v/>
      </c>
      <c r="AF44" s="115"/>
      <c r="AG44" s="808">
        <f>IF(AZ44="","N/A",IF(CQ44="Pass","P","F"))</f>
        <v/>
      </c>
      <c r="AH44" s="129"/>
      <c r="AI44" s="129"/>
      <c r="AJ44" s="129"/>
      <c r="AK44" s="119"/>
      <c r="AL44" s="115"/>
      <c r="AM44" s="119"/>
      <c r="AN44" s="119"/>
      <c r="AO44" s="692"/>
      <c r="AP44" s="692"/>
      <c r="AQ44" s="692"/>
      <c r="AR44" s="692"/>
      <c r="AS44" s="692"/>
      <c r="AT44" s="691">
        <f>CE44</f>
        <v/>
      </c>
      <c r="AU44" s="691">
        <f>CF44</f>
        <v/>
      </c>
      <c r="AV44" s="813"/>
      <c r="AW44" s="813"/>
      <c r="AX44" s="197">
        <f>CZ44</f>
        <v/>
      </c>
      <c r="AY44" s="197">
        <f>DE44</f>
        <v/>
      </c>
      <c r="AZ44" s="3379">
        <f>CO44</f>
        <v/>
      </c>
      <c r="BA44" s="3380"/>
      <c r="BB44" s="197">
        <f>CP44</f>
        <v/>
      </c>
      <c r="BC44" s="813"/>
      <c r="BD44" s="197">
        <f>CR44</f>
        <v/>
      </c>
      <c r="BE44" s="121">
        <f>CS44</f>
        <v/>
      </c>
      <c r="BF44" s="122">
        <f>CT44*60</f>
        <v/>
      </c>
      <c r="BG44" s="121">
        <f>BE44</f>
        <v/>
      </c>
      <c r="BH44" s="122">
        <f>CU44*60</f>
        <v/>
      </c>
      <c r="BI44" s="122">
        <f>CV44</f>
        <v/>
      </c>
      <c r="BJ44" s="117"/>
      <c r="BK44" s="812">
        <f>Overview!$E$7</f>
        <v/>
      </c>
      <c r="BL44" s="117"/>
      <c r="BM44" s="836">
        <f>CW44</f>
        <v/>
      </c>
      <c r="BN44" s="812">
        <f>Overview!$P$153</f>
        <v/>
      </c>
      <c r="BO44" s="117"/>
      <c r="BP44" s="117"/>
      <c r="BQ44" s="115"/>
      <c r="BR44" s="1478"/>
      <c r="BS44" s="1548"/>
      <c r="BT44" s="1783" t="inlineStr">
        <is>
          <t>GSM</t>
        </is>
      </c>
      <c r="BU44" s="1783" t="inlineStr">
        <is>
          <t>900</t>
        </is>
      </c>
      <c r="BV44" s="400">
        <f>Overview!$H$30</f>
        <v/>
      </c>
      <c r="BW44" s="2010"/>
      <c r="BX44" s="1783"/>
      <c r="BY44" s="2040"/>
      <c r="BZ44" s="2040"/>
      <c r="CA44" s="2041" t="inlineStr">
        <is>
          <t>Left Tilt</t>
        </is>
      </c>
      <c r="CB44" s="2041">
        <v>0</v>
      </c>
      <c r="CC44" s="1063">
        <f>IF(COUNT('Conducted 2G-3G'!$AH$3:$AH$5)=0,37,INDEX('Conducted 2G-3G'!$T$3:$T$5,MATCH(MAX('Conducted 2G-3G'!$AH$3:$AH$5),'Conducted 2G-3G'!$AH$3:$AH$5,0)))</f>
        <v>37</v>
      </c>
      <c r="CD44" s="1063">
        <f>IF(COUNT('Conducted 2G-3G'!$AH$3:$AH$5)=0,897.4,INDEX('Conducted 2G-3G'!$U$3:$U$5,MATCH(MAX('Conducted 2G-3G'!$AH$3:$AH$5),'Conducted 2G-3G'!$AH$3:$AH$5,0)))</f>
        <v>897.4</v>
      </c>
      <c r="CE44" s="1523"/>
      <c r="CF44" s="1523"/>
      <c r="CG44" s="387" t="str">
        <f>IF(OR($BY$3="",$BY$3=""),"",$BY$3)</f>
        <v/>
      </c>
      <c r="CH44" s="387">
        <f>BZ44</f>
        <v/>
      </c>
      <c r="CI44" s="387">
        <f>CA44</f>
        <v/>
      </c>
      <c r="CJ44" s="1527"/>
      <c r="CK44" s="2042"/>
      <c r="CL44" s="206">
        <f>IF(CF44=""," ",IF(ABS(CE44-CF44)&lt;=0.125,"Valid","Not valid"))</f>
        <v/>
      </c>
      <c r="CM44" s="207">
        <f> IF(CE44="","",IF(AND(CE44&lt;&gt;"",CF44=""),IF(CE44&gt;=1,"Medir+Sig Max","No"),IF(CF44&lt;&gt;"",IF(CF44&gt;=1,"Medir+Sig Max","No"),"")))</f>
        <v/>
      </c>
      <c r="CN44" s="1787"/>
      <c r="CO44" s="220">
        <f>IF(CK44="",IF(AND(CE44="",CF44=""),"",IF(CF44="",IF(DE44&gt;1,ROUND(DE44*CE44,3),CE44),IF(DE44&gt;1,ROUND(DE44*CF44,3),CF44))),IF(AND(CE44="",CF44=""),"",IF(CF44="",IF(DE44&gt;1,ROUND(DE44*CE44*(1/(CK44)),3),CE44*(1/(CK44))),IF(DE44&gt;1,ROUND(DE44*CF44*(1/(CK44)),3),CF44*(1/(CK44))))))</f>
        <v/>
      </c>
      <c r="CP44" s="2043">
        <f>IF(COUNTIF(Overview!K12:K14,TRUE)&gt;0,2,IF(COUNTIF(Overview!L12:L14,TRUE)&gt;0,4,0))</f>
        <v/>
      </c>
      <c r="CQ44" s="1472">
        <f>IF(CO44="","",IF(CO44&gt;CP44,"Fail","Pass"))</f>
        <v/>
      </c>
      <c r="CR44" s="1481">
        <f>IF(AND(MAX(CO43:CO48)=CO44,CO44&lt;&gt;0),COUNT($CR$3:CR43)+1,"")</f>
        <v/>
      </c>
      <c r="CS44" s="1565">
        <f>MyTimestamp(CO44)</f>
        <v/>
      </c>
      <c r="CT44" s="1531">
        <f>IF(CE44="",0,15)+IF(CF44="",0,15)</f>
        <v/>
      </c>
      <c r="CU44" s="1532">
        <f>IF(CT44=0,0,2)</f>
        <v/>
      </c>
      <c r="CV44" s="859"/>
      <c r="CW44" s="859"/>
      <c r="CX44" s="2038"/>
      <c r="CY44" s="2044"/>
      <c r="CZ44" s="1543">
        <f>10^(CJ44/20)*100-100</f>
        <v/>
      </c>
      <c r="DA44" s="1319">
        <f>IF('Tune-Up'!H12="","",'Tune-Up'!H12)</f>
        <v/>
      </c>
      <c r="DB44" s="695"/>
      <c r="DC44" s="797">
        <f>IF(DA44="","",10^(DA44/10))</f>
        <v/>
      </c>
      <c r="DD44" s="1363">
        <f>IF(ISNUMBER(DB44)=FALSE,"",10^(DB44/10))</f>
        <v/>
      </c>
      <c r="DE44" s="1543">
        <f>IF(AND(ISNUMBER(DC44),ISNUMBER(DD44)),IF(DC44/DD44&gt;1,ROUND((DC44)/DD44,3),1),1)</f>
        <v/>
      </c>
      <c r="DF44" s="1541"/>
      <c r="DG44" s="1541"/>
      <c r="DH44" s="1541"/>
      <c r="DI44" s="1541"/>
      <c r="DJ44" s="1541"/>
      <c r="DK44" s="1541"/>
      <c r="DL44" s="1541"/>
      <c r="DM44" s="1541"/>
      <c r="DN44" s="1541"/>
      <c r="DO44" s="1541"/>
      <c r="DP44" s="1541"/>
      <c r="DQ44" s="1541"/>
      <c r="DR44" s="1541"/>
    </row>
    <row r="45" ht="12.75" x14ac:dyDescent="0.2">
      <c r="A45" s="1541"/>
      <c r="B45" s="1541"/>
      <c r="C45"/>
      <c r="D45" s="130">
        <f>IF(BX$43="Close to Ear","EN 62209-1","EN 62209-2")</f>
        <v/>
      </c>
      <c r="E45" s="130">
        <f>IF(CG45="Close to Ear","2016","2010/A1:2019")</f>
        <v/>
      </c>
      <c r="F45" s="1488" t="inlineStr">
        <is>
          <t>5.1</t>
        </is>
      </c>
      <c r="G45" s="1497"/>
      <c r="H45" s="120">
        <f>BV45</f>
        <v/>
      </c>
      <c r="I45" s="120">
        <f>BW45</f>
        <v/>
      </c>
      <c r="J45" s="687" t="inlineStr">
        <is>
          <t>GSM</t>
        </is>
      </c>
      <c r="K45" s="194" t="inlineStr">
        <is>
          <t>900</t>
        </is>
      </c>
      <c r="L45" s="115"/>
      <c r="M45" s="120"/>
      <c r="N45" s="119"/>
      <c r="O45" s="131"/>
      <c r="P45" s="6597"/>
      <c r="Q45" s="131"/>
      <c r="R45" s="131"/>
      <c r="S45" s="120"/>
      <c r="T45" s="120">
        <v>37</v>
      </c>
      <c r="U45" s="120">
        <v>897.4</v>
      </c>
      <c r="V45" s="119"/>
      <c r="W45" s="197"/>
      <c r="X45" s="119"/>
      <c r="Y45" s="119"/>
      <c r="Z45" s="119"/>
      <c r="AA45" s="115"/>
      <c r="AB45" s="115"/>
      <c r="AC45" s="689">
        <f>IF(OR(BX$43="Close to Ear",BX$43="Close to Head"),"Head",IF(BX$43="Extremity","Extremity","Body"))</f>
        <v/>
      </c>
      <c r="AD45" s="690">
        <f>CA45</f>
        <v/>
      </c>
      <c r="AE45" s="688">
        <f>CB45</f>
        <v/>
      </c>
      <c r="AF45" s="115"/>
      <c r="AG45" s="808">
        <f>IF(AZ45="","N/A",IF(CQ45="Pass","P","F"))</f>
        <v/>
      </c>
      <c r="AH45" s="129"/>
      <c r="AI45" s="129"/>
      <c r="AJ45" s="129"/>
      <c r="AK45" s="119"/>
      <c r="AL45" s="115"/>
      <c r="AM45" s="119"/>
      <c r="AN45" s="119"/>
      <c r="AO45" s="692"/>
      <c r="AP45" s="692"/>
      <c r="AQ45" s="692"/>
      <c r="AR45" s="692"/>
      <c r="AS45" s="692"/>
      <c r="AT45" s="691">
        <f>CE45</f>
        <v/>
      </c>
      <c r="AU45" s="691">
        <f>CF45</f>
        <v/>
      </c>
      <c r="AV45" s="813"/>
      <c r="AW45" s="813"/>
      <c r="AX45" s="197">
        <f>CZ45</f>
        <v/>
      </c>
      <c r="AY45" s="197">
        <f>DE45</f>
        <v/>
      </c>
      <c r="AZ45" s="3379">
        <f>CO45</f>
        <v/>
      </c>
      <c r="BA45" s="3380"/>
      <c r="BB45" s="197">
        <f>CP45</f>
        <v/>
      </c>
      <c r="BC45" s="813"/>
      <c r="BD45" s="197">
        <f>CR45</f>
        <v/>
      </c>
      <c r="BE45" s="121">
        <f>CS45</f>
        <v/>
      </c>
      <c r="BF45" s="122">
        <f>CT45*60</f>
        <v/>
      </c>
      <c r="BG45" s="121">
        <f>BE45</f>
        <v/>
      </c>
      <c r="BH45" s="122">
        <f>CU45*60</f>
        <v/>
      </c>
      <c r="BI45" s="122">
        <f>CV45</f>
        <v/>
      </c>
      <c r="BJ45" s="117"/>
      <c r="BK45" s="812">
        <f>Overview!$E$7</f>
        <v/>
      </c>
      <c r="BL45" s="117"/>
      <c r="BM45" s="836">
        <f>CW45</f>
        <v/>
      </c>
      <c r="BN45" s="812">
        <f>Overview!$P$153</f>
        <v/>
      </c>
      <c r="BO45" s="117"/>
      <c r="BP45" s="117"/>
      <c r="BQ45" s="115"/>
      <c r="BR45" s="1478"/>
      <c r="BS45" s="1548"/>
      <c r="BT45" s="1791" t="inlineStr">
        <is>
          <t>GSM</t>
        </is>
      </c>
      <c r="BU45" s="1791" t="inlineStr">
        <is>
          <t>900</t>
        </is>
      </c>
      <c r="BV45" s="403">
        <f>Overview!$H$30</f>
        <v/>
      </c>
      <c r="BW45" s="2010"/>
      <c r="BX45" s="1791"/>
      <c r="BY45" s="2040"/>
      <c r="BZ45" s="2040"/>
      <c r="CA45" s="2041" t="inlineStr">
        <is>
          <t>Right Cheek</t>
        </is>
      </c>
      <c r="CB45" s="2041">
        <v>0</v>
      </c>
      <c r="CC45" s="1063">
        <f>IF(COUNT('Conducted 2G-3G'!$AH$3:$AH$5)=0,37,INDEX('Conducted 2G-3G'!$T$3:$T$5,MATCH(MAX('Conducted 2G-3G'!$AH$3:$AH$5),'Conducted 2G-3G'!$AH$3:$AH$5,0)))</f>
        <v>37</v>
      </c>
      <c r="CD45" s="1063">
        <f>IF(COUNT('Conducted 2G-3G'!$AH$3:$AH$5)=0,897.4,INDEX('Conducted 2G-3G'!$U$3:$U$5,MATCH(MAX('Conducted 2G-3G'!$AH$3:$AH$5),'Conducted 2G-3G'!$AH$3:$AH$5,0)))</f>
        <v>897.4</v>
      </c>
      <c r="CE45" s="1523"/>
      <c r="CF45" s="1523"/>
      <c r="CG45" s="387" t="str">
        <f>IF(OR($BY$3="",$BY$3=""),"",$BY$3)</f>
        <v/>
      </c>
      <c r="CH45" s="387">
        <f>BZ45</f>
        <v/>
      </c>
      <c r="CI45" s="387">
        <f>CA45</f>
        <v/>
      </c>
      <c r="CJ45" s="1527"/>
      <c r="CK45" s="2042"/>
      <c r="CL45" s="206">
        <f>IF(CF45=""," ",IF(ABS(CE45-CF45)&lt;=0.125,"Valid","Not valid"))</f>
        <v/>
      </c>
      <c r="CM45" s="207">
        <f> IF(CE45="","",IF(AND(CE45&lt;&gt;"",CF45=""),IF(CE45&gt;=1,"Medir+Sig Max","No"),IF(CF45&lt;&gt;"",IF(CF45&gt;=1,"Medir+Sig Max","No"),"")))</f>
        <v/>
      </c>
      <c r="CN45" s="1787"/>
      <c r="CO45" s="220">
        <f>IF(CK45="",IF(AND(CE45="",CF45=""),"",IF(CF45="",IF(DE45&gt;1,ROUND(DE45*CE45,3),CE45),IF(DE45&gt;1,ROUND(DE45*CF45,3),CF45))),IF(AND(CE45="",CF45=""),"",IF(CF45="",IF(DE45&gt;1,ROUND(DE45*CE45*(1/(CK45)),3),CE45*(1/(CK45))),IF(DE45&gt;1,ROUND(DE45*CF45*(1/(CK45)),3),CF45*(1/(CK45))))))</f>
        <v/>
      </c>
      <c r="CP45" s="2043">
        <f>IF(COUNTIF(Overview!K12:K14,TRUE)&gt;0,2,IF(COUNTIF(Overview!L12:L14,TRUE)&gt;0,4,0))</f>
        <v/>
      </c>
      <c r="CQ45" s="1472">
        <f>IF(CO45="","",IF(CO45&gt;CP45,"Fail","Pass"))</f>
        <v/>
      </c>
      <c r="CR45" s="1481">
        <f>IF(AND(MAX(CO43:CO48)=CO45,CO45&lt;&gt;0),COUNT($CR$3:CR44)+1,"")</f>
        <v/>
      </c>
      <c r="CS45" s="1565">
        <f>MyTimestamp(CO45)</f>
        <v/>
      </c>
      <c r="CT45" s="1531">
        <f>IF(CE45="",0,15)+IF(CF45="",0,15)</f>
        <v/>
      </c>
      <c r="CU45" s="1532">
        <f>IF(CT45=0,0,2)</f>
        <v/>
      </c>
      <c r="CV45" s="859"/>
      <c r="CW45" s="859"/>
      <c r="CX45" s="2038"/>
      <c r="CY45" s="2044"/>
      <c r="CZ45" s="1543">
        <f>10^(CJ45/20)*100-100</f>
        <v/>
      </c>
      <c r="DA45" s="1319">
        <f>IF('Tune-Up'!H12="","",'Tune-Up'!H12)</f>
        <v/>
      </c>
      <c r="DB45" s="695"/>
      <c r="DC45" s="797">
        <f>IF(DA45="","",10^(DA45/10))</f>
        <v/>
      </c>
      <c r="DD45" s="1363">
        <f>IF(ISNUMBER(DB45)=FALSE,"",10^(DB45/10))</f>
        <v/>
      </c>
      <c r="DE45" s="1543">
        <f>IF(AND(ISNUMBER(DC45),ISNUMBER(DD45)),IF(DC45/DD45&gt;1,ROUND((DC45)/DD45,3),1),1)</f>
        <v/>
      </c>
      <c r="DF45" s="1541"/>
      <c r="DG45" s="1541"/>
      <c r="DH45" s="1541"/>
      <c r="DI45" s="1541"/>
      <c r="DJ45" s="1541"/>
      <c r="DK45" s="1541"/>
      <c r="DL45" s="1541"/>
      <c r="DM45" s="1541"/>
      <c r="DN45" s="1541"/>
      <c r="DO45" s="1541"/>
      <c r="DP45" s="1541"/>
      <c r="DQ45" s="1541"/>
      <c r="DR45" s="1541"/>
    </row>
    <row r="46" ht="12.75" x14ac:dyDescent="0.2">
      <c r="A46" s="1541"/>
      <c r="B46" s="1541"/>
      <c r="C46"/>
      <c r="D46" s="130">
        <f>IF(BX$43="Close to Ear","EN 62209-1","EN 62209-2")</f>
        <v/>
      </c>
      <c r="E46" s="130">
        <f>IF(CG46="Close to Ear","2016","2010/A1:2019")</f>
        <v/>
      </c>
      <c r="F46" s="1488" t="inlineStr">
        <is>
          <t>5.1</t>
        </is>
      </c>
      <c r="G46" s="1497"/>
      <c r="H46" s="120">
        <f>BV46</f>
        <v/>
      </c>
      <c r="I46" s="120">
        <f>BW46</f>
        <v/>
      </c>
      <c r="J46" s="687" t="inlineStr">
        <is>
          <t>GSM</t>
        </is>
      </c>
      <c r="K46" s="194" t="inlineStr">
        <is>
          <t>900</t>
        </is>
      </c>
      <c r="L46" s="115"/>
      <c r="M46" s="120"/>
      <c r="N46" s="119"/>
      <c r="O46" s="131"/>
      <c r="P46" s="6597"/>
      <c r="Q46" s="131"/>
      <c r="R46" s="131"/>
      <c r="S46" s="120"/>
      <c r="T46" s="120">
        <v>37</v>
      </c>
      <c r="U46" s="120">
        <v>897.4</v>
      </c>
      <c r="V46" s="119"/>
      <c r="W46" s="197"/>
      <c r="X46" s="119"/>
      <c r="Y46" s="119"/>
      <c r="Z46" s="119"/>
      <c r="AA46" s="115"/>
      <c r="AB46" s="115"/>
      <c r="AC46" s="689">
        <f>IF(OR(BX$43="Close to Ear",BX$43="Close to Head"),"Head",IF(BX$43="Extremity","Extremity","Body"))</f>
        <v/>
      </c>
      <c r="AD46" s="690">
        <f>CA46</f>
        <v/>
      </c>
      <c r="AE46" s="688">
        <f>CB46</f>
        <v/>
      </c>
      <c r="AF46" s="115"/>
      <c r="AG46" s="808">
        <f>IF(AZ46="","N/A",IF(CQ46="Pass","P","F"))</f>
        <v/>
      </c>
      <c r="AH46" s="129"/>
      <c r="AI46" s="129"/>
      <c r="AJ46" s="129"/>
      <c r="AK46" s="119"/>
      <c r="AL46" s="115"/>
      <c r="AM46" s="119"/>
      <c r="AN46" s="119"/>
      <c r="AO46" s="692"/>
      <c r="AP46" s="692"/>
      <c r="AQ46" s="692"/>
      <c r="AR46" s="692"/>
      <c r="AS46" s="692"/>
      <c r="AT46" s="691">
        <f>CE46</f>
        <v/>
      </c>
      <c r="AU46" s="691">
        <f>CF46</f>
        <v/>
      </c>
      <c r="AV46" s="813"/>
      <c r="AW46" s="813"/>
      <c r="AX46" s="197">
        <f>CZ46</f>
        <v/>
      </c>
      <c r="AY46" s="197">
        <f>DE46</f>
        <v/>
      </c>
      <c r="AZ46" s="3379">
        <f>CO46</f>
        <v/>
      </c>
      <c r="BA46" s="3380"/>
      <c r="BB46" s="197">
        <f>CP46</f>
        <v/>
      </c>
      <c r="BC46" s="813"/>
      <c r="BD46" s="197">
        <f>CR46</f>
        <v/>
      </c>
      <c r="BE46" s="121">
        <f>CS46</f>
        <v/>
      </c>
      <c r="BF46" s="122">
        <f>CT46*60</f>
        <v/>
      </c>
      <c r="BG46" s="121">
        <f>BE46</f>
        <v/>
      </c>
      <c r="BH46" s="122">
        <f>CU46*60</f>
        <v/>
      </c>
      <c r="BI46" s="122">
        <f>CV46</f>
        <v/>
      </c>
      <c r="BJ46" s="117"/>
      <c r="BK46" s="812">
        <f>Overview!$E$7</f>
        <v/>
      </c>
      <c r="BL46" s="117"/>
      <c r="BM46" s="836">
        <f>CW46</f>
        <v/>
      </c>
      <c r="BN46" s="812">
        <f>Overview!$P$153</f>
        <v/>
      </c>
      <c r="BO46" s="117"/>
      <c r="BP46" s="117"/>
      <c r="BQ46" s="115"/>
      <c r="BR46" s="1478"/>
      <c r="BS46" s="1548"/>
      <c r="BT46" s="1783" t="inlineStr">
        <is>
          <t>GSM</t>
        </is>
      </c>
      <c r="BU46" s="1783" t="inlineStr">
        <is>
          <t>900</t>
        </is>
      </c>
      <c r="BV46" s="400">
        <f>Overview!$H$30</f>
        <v/>
      </c>
      <c r="BW46" s="2010"/>
      <c r="BX46" s="1783"/>
      <c r="BY46" s="2040"/>
      <c r="BZ46" s="2040"/>
      <c r="CA46" s="2041" t="inlineStr">
        <is>
          <t>Right Tilt</t>
        </is>
      </c>
      <c r="CB46" s="2041">
        <v>0</v>
      </c>
      <c r="CC46" s="1063">
        <f>IF(COUNT('Conducted 2G-3G'!$AH$3:$AH$5)=0,37,INDEX('Conducted 2G-3G'!$T$3:$T$5,MATCH(MAX('Conducted 2G-3G'!$AH$3:$AH$5),'Conducted 2G-3G'!$AH$3:$AH$5,0)))</f>
        <v>37</v>
      </c>
      <c r="CD46" s="1063">
        <f>IF(COUNT('Conducted 2G-3G'!$AH$3:$AH$5)=0,897.4,INDEX('Conducted 2G-3G'!$U$3:$U$5,MATCH(MAX('Conducted 2G-3G'!$AH$3:$AH$5),'Conducted 2G-3G'!$AH$3:$AH$5,0)))</f>
        <v>897.4</v>
      </c>
      <c r="CE46" s="1523"/>
      <c r="CF46" s="1523"/>
      <c r="CG46" s="387" t="str">
        <f>IF(OR($BY$3="",$BY$3=""),"",$BY$3)</f>
        <v/>
      </c>
      <c r="CH46" s="387">
        <f>BZ46</f>
        <v/>
      </c>
      <c r="CI46" s="387">
        <f>CA46</f>
        <v/>
      </c>
      <c r="CJ46" s="1527"/>
      <c r="CK46" s="2042"/>
      <c r="CL46" s="206">
        <f>IF(CF46=""," ",IF(ABS(CE46-CF46)&lt;=0.125,"Valid","Not valid"))</f>
        <v/>
      </c>
      <c r="CM46" s="207">
        <f> IF(CE46="","",IF(AND(CE46&lt;&gt;"",CF46=""),IF(CE46&gt;=1,"Medir+Sig Max","No"),IF(CF46&lt;&gt;"",IF(CF46&gt;=1,"Medir+Sig Max","No"),"")))</f>
        <v/>
      </c>
      <c r="CN46" s="1787"/>
      <c r="CO46" s="220">
        <f>IF(CK46="",IF(AND(CE46="",CF46=""),"",IF(CF46="",IF(DE46&gt;1,ROUND(DE46*CE46,3),CE46),IF(DE46&gt;1,ROUND(DE46*CF46,3),CF46))),IF(AND(CE46="",CF46=""),"",IF(CF46="",IF(DE46&gt;1,ROUND(DE46*CE46*(1/(CK46)),3),CE46*(1/(CK46))),IF(DE46&gt;1,ROUND(DE46*CF46*(1/(CK46)),3),CF46*(1/(CK46))))))</f>
        <v/>
      </c>
      <c r="CP46" s="2043">
        <f>IF(COUNTIF(Overview!K12:K14,TRUE)&gt;0,2,IF(COUNTIF(Overview!L12:L14,TRUE)&gt;0,4,0))</f>
        <v/>
      </c>
      <c r="CQ46" s="1472">
        <f>IF(CO46="","",IF(CO46&gt;CP46,"Fail","Pass"))</f>
        <v/>
      </c>
      <c r="CR46" s="1481">
        <f>IF(AND(MAX(CO43:CO48)=CO46,CO46&lt;&gt;0),COUNT($CR$3:CR45)+1,"")</f>
        <v/>
      </c>
      <c r="CS46" s="1565">
        <f>MyTimestamp(CO46)</f>
        <v/>
      </c>
      <c r="CT46" s="1531">
        <f>IF(CE46="",0,15)+IF(CF46="",0,15)</f>
        <v/>
      </c>
      <c r="CU46" s="1532">
        <f>IF(CT46=0,0,2)</f>
        <v/>
      </c>
      <c r="CV46" s="859"/>
      <c r="CW46" s="859"/>
      <c r="CX46" s="2038"/>
      <c r="CY46" s="2044"/>
      <c r="CZ46" s="1543">
        <f>10^(CJ46/20)*100-100</f>
        <v/>
      </c>
      <c r="DA46" s="1319">
        <f>IF('Tune-Up'!H12="","",'Tune-Up'!H12)</f>
        <v/>
      </c>
      <c r="DB46" s="695"/>
      <c r="DC46" s="797">
        <f>IF(DA46="","",10^(DA46/10))</f>
        <v/>
      </c>
      <c r="DD46" s="1363">
        <f>IF(ISNUMBER(DB46)=FALSE,"",10^(DB46/10))</f>
        <v/>
      </c>
      <c r="DE46" s="1543">
        <f>IF(AND(ISNUMBER(DC46),ISNUMBER(DD46)),IF(DC46/DD46&gt;1,ROUND((DC46)/DD46,3),1),1)</f>
        <v/>
      </c>
      <c r="DF46" s="1541"/>
      <c r="DG46" s="1541"/>
      <c r="DH46" s="1541"/>
      <c r="DI46" s="1541"/>
      <c r="DJ46" s="1541"/>
      <c r="DK46" s="1541"/>
      <c r="DL46" s="1541"/>
      <c r="DM46" s="1541"/>
      <c r="DN46" s="1541"/>
      <c r="DO46" s="1541"/>
      <c r="DP46" s="1541"/>
      <c r="DQ46" s="1541"/>
      <c r="DR46" s="1541"/>
    </row>
    <row r="47" ht="12.75" x14ac:dyDescent="0.2">
      <c r="A47" s="1541"/>
      <c r="B47" s="1541"/>
      <c r="C47"/>
      <c r="D47" s="130">
        <f>IF(BX$43="Close to Ear","EN 62209-1","EN 62209-2")</f>
        <v/>
      </c>
      <c r="E47" s="130">
        <f>IF(CG47="Close to Ear","2016","2010/A1:2019")</f>
        <v/>
      </c>
      <c r="F47" s="1488" t="inlineStr">
        <is>
          <t>5.1</t>
        </is>
      </c>
      <c r="G47" s="1497"/>
      <c r="H47" s="120">
        <f>BV47</f>
        <v/>
      </c>
      <c r="I47" s="120">
        <f>BW47</f>
        <v/>
      </c>
      <c r="J47" s="687" t="inlineStr">
        <is>
          <t>GSM</t>
        </is>
      </c>
      <c r="K47" s="194" t="inlineStr">
        <is>
          <t>900</t>
        </is>
      </c>
      <c r="L47" s="115"/>
      <c r="M47" s="120"/>
      <c r="N47" s="119"/>
      <c r="O47" s="131"/>
      <c r="P47" s="6597"/>
      <c r="Q47" s="131"/>
      <c r="R47" s="131"/>
      <c r="S47" s="120"/>
      <c r="T47" s="120">
        <v>37</v>
      </c>
      <c r="U47" s="120">
        <v>897.4</v>
      </c>
      <c r="V47" s="119"/>
      <c r="W47" s="197"/>
      <c r="X47" s="119"/>
      <c r="Y47" s="119"/>
      <c r="Z47" s="119"/>
      <c r="AA47" s="115"/>
      <c r="AB47" s="115"/>
      <c r="AC47" s="689">
        <f>IF(OR(BX$43="Close to Ear",BX$43="Close to Head"),"Head",IF(BX$43="Extremity","Extremity","Body"))</f>
        <v/>
      </c>
      <c r="AD47" s="690">
        <f>CA47</f>
        <v/>
      </c>
      <c r="AE47" s="688">
        <f>CB47</f>
        <v/>
      </c>
      <c r="AF47" s="115"/>
      <c r="AG47" s="808">
        <f>IF(AZ47="","N/A",IF(CQ47="Pass","P","F"))</f>
        <v/>
      </c>
      <c r="AH47" s="129"/>
      <c r="AI47" s="129"/>
      <c r="AJ47" s="129"/>
      <c r="AK47" s="119"/>
      <c r="AL47" s="115"/>
      <c r="AM47" s="119"/>
      <c r="AN47" s="119"/>
      <c r="AO47" s="692"/>
      <c r="AP47" s="692"/>
      <c r="AQ47" s="692"/>
      <c r="AR47" s="692"/>
      <c r="AS47" s="692"/>
      <c r="AT47" s="691">
        <f>CE47</f>
        <v/>
      </c>
      <c r="AU47" s="691">
        <f>CF47</f>
        <v/>
      </c>
      <c r="AV47" s="813"/>
      <c r="AW47" s="813"/>
      <c r="AX47" s="197">
        <f>CZ47</f>
        <v/>
      </c>
      <c r="AY47" s="197">
        <f>DE47</f>
        <v/>
      </c>
      <c r="AZ47" s="3379">
        <f>CO47</f>
        <v/>
      </c>
      <c r="BA47" s="3380"/>
      <c r="BB47" s="197">
        <f>CP47</f>
        <v/>
      </c>
      <c r="BC47" s="813"/>
      <c r="BD47" s="197">
        <f>CR47</f>
        <v/>
      </c>
      <c r="BE47" s="121">
        <f>CS47</f>
        <v/>
      </c>
      <c r="BF47" s="122">
        <f>CT47*60</f>
        <v/>
      </c>
      <c r="BG47" s="121">
        <f>BE47</f>
        <v/>
      </c>
      <c r="BH47" s="122">
        <f>CU47*60</f>
        <v/>
      </c>
      <c r="BI47" s="122">
        <f>CV47</f>
        <v/>
      </c>
      <c r="BJ47" s="117"/>
      <c r="BK47" s="812">
        <f>Overview!$E$7</f>
        <v/>
      </c>
      <c r="BL47" s="117"/>
      <c r="BM47" s="836">
        <f>CW47</f>
        <v/>
      </c>
      <c r="BN47" s="812">
        <f>Overview!$P$153</f>
        <v/>
      </c>
      <c r="BO47" s="117"/>
      <c r="BP47" s="117"/>
      <c r="BQ47" s="115"/>
      <c r="BR47" s="1478"/>
      <c r="BS47" s="1548"/>
      <c r="BT47" s="1783" t="inlineStr">
        <is>
          <t>GSM</t>
        </is>
      </c>
      <c r="BU47" s="1783" t="inlineStr">
        <is>
          <t>900</t>
        </is>
      </c>
      <c r="BV47" s="400">
        <f>Overview!$H$30</f>
        <v/>
      </c>
      <c r="BW47" s="2010"/>
      <c r="BX47" s="1783"/>
      <c r="BY47" s="2040"/>
      <c r="BZ47" s="2040"/>
      <c r="CA47" s="401" t="str">
        <f>IF(COUNT(CF43:CF46)=0,IF(COUNT(CE43:CE46)=0,"TBD",VLOOKUP(MAX(CE43:CE46),CE43:CI46,5,FALSE)),VLOOKUP(MAX(CF43:CF46),CF43:CI46,4,FALSE))</f>
        <v>TBD</v>
      </c>
      <c r="CB47" s="2041">
        <v>0</v>
      </c>
      <c r="CC47" s="1063">
        <f>IF(COUNT('Conducted 2G-3G'!$AH$3:$AH$5)=0,37,INDEX('Conducted 2G-3G'!$T$3:$T$5,MATCH(MAX('Conducted 2G-3G'!$AH$3:$AH$5),'Conducted 2G-3G'!$AH$3:$AH$5,0)))</f>
        <v>37</v>
      </c>
      <c r="CD47" s="1063">
        <f>IF(COUNT('Conducted 2G-3G'!$AH$3:$AH$5)=0,897.4,INDEX('Conducted 2G-3G'!$U$3:$U$5,MATCH(MAX('Conducted 2G-3G'!$AH$3:$AH$5),'Conducted 2G-3G'!$AH$3:$AH$5,0)))</f>
        <v>897.4</v>
      </c>
      <c r="CE47" s="1523"/>
      <c r="CF47" s="1523"/>
      <c r="CG47" s="387" t="str">
        <f>IF(OR($BY$3="",$BY$3=""),"",$BY$3)</f>
        <v/>
      </c>
      <c r="CH47" s="387">
        <f>BZ47</f>
        <v/>
      </c>
      <c r="CI47" s="387">
        <f>CA47</f>
        <v/>
      </c>
      <c r="CJ47" s="1527"/>
      <c r="CK47" s="2042"/>
      <c r="CL47" s="206">
        <f>IF(CF47=""," ",IF(ABS(CE47-CF47)&lt;=0.125,"Valid","Not valid"))</f>
        <v/>
      </c>
      <c r="CM47" s="207">
        <f> IF(CE47="","",IF(AND(CE47&lt;&gt;"",CF47=""),IF(CE47&gt;=1,"Medir+Sig Max","No"),IF(CF47&lt;&gt;"",IF(CF47&gt;=1,"Medir+Sig Max","No"),"")))</f>
        <v/>
      </c>
      <c r="CN47" s="1787"/>
      <c r="CO47" s="220">
        <f>IF(CK47="",IF(AND(CE47="",CF47=""),"",IF(CF47="",IF(DE47&gt;1,ROUND(DE47*CE47,3),CE47),IF(DE47&gt;1,ROUND(DE47*CF47,3),CF47))),IF(AND(CE47="",CF47=""),"",IF(CF47="",IF(DE47&gt;1,ROUND(DE47*CE47*(1/(CK47)),3),CE47*(1/(CK47))),IF(DE47&gt;1,ROUND(DE47*CF47*(1/(CK47)),3),CF47*(1/(CK47))))))</f>
        <v/>
      </c>
      <c r="CP47" s="2043">
        <f>IF(COUNTIF(Overview!K12:K14,TRUE)&gt;0,2,IF(COUNTIF(Overview!L12:L14,TRUE)&gt;0,4,0))</f>
        <v/>
      </c>
      <c r="CQ47" s="1472">
        <f>IF(CO47="","",IF(CO47&gt;CP47,"Fail","Pass"))</f>
        <v/>
      </c>
      <c r="CR47" s="1481">
        <f>IF(AND(MAX(CO43:CO48)=CO47,CO47&lt;&gt;0),COUNT($CR$3:CR46)+1,"")</f>
        <v/>
      </c>
      <c r="CS47" s="1565">
        <f>MyTimestamp(CO47)</f>
        <v/>
      </c>
      <c r="CT47" s="1531">
        <f>IF(CE47="",0,15)+IF(CF47="",0,15)</f>
        <v/>
      </c>
      <c r="CU47" s="1532">
        <f>IF(CT47=0,0,2)</f>
        <v/>
      </c>
      <c r="CV47" s="859"/>
      <c r="CW47" s="859"/>
      <c r="CX47" s="2038"/>
      <c r="CY47" s="2044"/>
      <c r="CZ47" s="1543">
        <f>10^(CJ47/20)*100-100</f>
        <v/>
      </c>
      <c r="DA47" s="1319">
        <f>IF('Tune-Up'!H12="","",'Tune-Up'!H12)</f>
        <v/>
      </c>
      <c r="DB47" s="695"/>
      <c r="DC47" s="797">
        <f>IF(DA47="","",10^(DA47/10))</f>
        <v/>
      </c>
      <c r="DD47" s="1363">
        <f>IF(ISNUMBER(DB47)=FALSE,"",10^(DB47/10))</f>
        <v/>
      </c>
      <c r="DE47" s="1543">
        <f>IF(AND(ISNUMBER(DC47),ISNUMBER(DD47)),IF(DC47/DD47&gt;1,ROUND((DC47)/DD47,3),1),1)</f>
        <v/>
      </c>
      <c r="DF47" s="1541"/>
      <c r="DG47" s="1541"/>
      <c r="DH47" s="1541"/>
      <c r="DI47" s="1541"/>
      <c r="DJ47" s="1541"/>
      <c r="DK47" s="1541"/>
      <c r="DL47" s="1541"/>
      <c r="DM47" s="1541"/>
      <c r="DN47" s="1541"/>
      <c r="DO47" s="1541"/>
      <c r="DP47" s="1541"/>
      <c r="DQ47" s="1541"/>
      <c r="DR47" s="1541"/>
    </row>
    <row r="48" ht="12.75" x14ac:dyDescent="0.2">
      <c r="A48" s="1541"/>
      <c r="B48" s="1541"/>
      <c r="C48"/>
      <c r="D48" s="130">
        <f>IF(BX$43="Close to Ear","EN 62209-1","EN 62209-2")</f>
        <v/>
      </c>
      <c r="E48" s="130">
        <f>IF(CG48="Close to Ear","2016","2010/A1:2019")</f>
        <v/>
      </c>
      <c r="F48" s="1488" t="inlineStr">
        <is>
          <t>5.1</t>
        </is>
      </c>
      <c r="G48" s="1497"/>
      <c r="H48" s="120">
        <f>BV48</f>
        <v/>
      </c>
      <c r="I48" s="120">
        <f>BW48</f>
        <v/>
      </c>
      <c r="J48" s="687" t="inlineStr">
        <is>
          <t>GSM</t>
        </is>
      </c>
      <c r="K48" s="194" t="inlineStr">
        <is>
          <t>900</t>
        </is>
      </c>
      <c r="L48" s="115"/>
      <c r="M48" s="120"/>
      <c r="N48" s="119"/>
      <c r="O48" s="131"/>
      <c r="P48" s="6597"/>
      <c r="Q48" s="131"/>
      <c r="R48" s="131"/>
      <c r="S48" s="120"/>
      <c r="T48" s="120">
        <v>37</v>
      </c>
      <c r="U48" s="120">
        <v>897.4</v>
      </c>
      <c r="V48" s="119"/>
      <c r="W48" s="197"/>
      <c r="X48" s="119"/>
      <c r="Y48" s="119"/>
      <c r="Z48" s="119"/>
      <c r="AA48" s="115"/>
      <c r="AB48" s="115"/>
      <c r="AC48" s="689">
        <f>IF(OR(BX$43="Close to Ear",BX$43="Close to Head"),"Head",IF(BX$43="Extremity","Extremity","Body"))</f>
        <v/>
      </c>
      <c r="AD48" s="690">
        <f>CA48</f>
        <v/>
      </c>
      <c r="AE48" s="688">
        <f>CB48</f>
        <v/>
      </c>
      <c r="AF48" s="115"/>
      <c r="AG48" s="808">
        <f>IF(AZ48="","N/A",IF(CQ48="Pass","P","F"))</f>
        <v/>
      </c>
      <c r="AH48" s="129"/>
      <c r="AI48" s="129"/>
      <c r="AJ48" s="129"/>
      <c r="AK48" s="119"/>
      <c r="AL48" s="115"/>
      <c r="AM48" s="119"/>
      <c r="AN48" s="119"/>
      <c r="AO48" s="692"/>
      <c r="AP48" s="692"/>
      <c r="AQ48" s="692"/>
      <c r="AR48" s="692"/>
      <c r="AS48" s="692"/>
      <c r="AT48" s="691">
        <f>CE48</f>
        <v/>
      </c>
      <c r="AU48" s="691">
        <f>CF48</f>
        <v/>
      </c>
      <c r="AV48" s="813"/>
      <c r="AW48" s="813"/>
      <c r="AX48" s="197">
        <f>CZ48</f>
        <v/>
      </c>
      <c r="AY48" s="197">
        <f>DE48</f>
        <v/>
      </c>
      <c r="AZ48" s="3379">
        <f>CO48</f>
        <v/>
      </c>
      <c r="BA48" s="3380"/>
      <c r="BB48" s="197">
        <f>CP48</f>
        <v/>
      </c>
      <c r="BC48" s="813"/>
      <c r="BD48" s="197">
        <f>CR48</f>
        <v/>
      </c>
      <c r="BE48" s="121">
        <f>CS48</f>
        <v/>
      </c>
      <c r="BF48" s="122">
        <f>CT48*60</f>
        <v/>
      </c>
      <c r="BG48" s="121">
        <f>BE48</f>
        <v/>
      </c>
      <c r="BH48" s="122">
        <f>CU48*60</f>
        <v/>
      </c>
      <c r="BI48" s="122">
        <f>CV48</f>
        <v/>
      </c>
      <c r="BJ48" s="117"/>
      <c r="BK48" s="812">
        <f>Overview!$E$7</f>
        <v/>
      </c>
      <c r="BL48" s="117"/>
      <c r="BM48" s="836">
        <f>CW48</f>
        <v/>
      </c>
      <c r="BN48" s="812">
        <f>Overview!$P$153</f>
        <v/>
      </c>
      <c r="BO48" s="117"/>
      <c r="BP48" s="117"/>
      <c r="BQ48" s="115"/>
      <c r="BR48" s="1478"/>
      <c r="BS48" s="1548"/>
      <c r="BT48" s="1783" t="inlineStr">
        <is>
          <t>GSM</t>
        </is>
      </c>
      <c r="BU48" s="1783" t="inlineStr">
        <is>
          <t>900</t>
        </is>
      </c>
      <c r="BV48" s="400">
        <f>Overview!$H$30</f>
        <v/>
      </c>
      <c r="BW48" s="2010"/>
      <c r="BX48" s="1783"/>
      <c r="BY48" s="2040"/>
      <c r="BZ48" s="2040"/>
      <c r="CA48" s="404" t="str">
        <f>IF(COUNT(CF43:CF46)=0,IF(COUNT(CE43:CE46)=0,"TBD",VLOOKUP(MAX(CE43:CE46),CE43:CI46,5,FALSE)),VLOOKUP(MAX(CF43:CF46),CF43:CI46,4,FALSE))</f>
        <v>TBD</v>
      </c>
      <c r="CB48" s="2045">
        <v>0</v>
      </c>
      <c r="CC48" s="1081">
        <f>IF(COUNT('Conducted 2G-3G'!$AH$3:$AH$5)=0,37,INDEX('Conducted 2G-3G'!$T$3:$T$5,MATCH(MAX('Conducted 2G-3G'!$AH$3:$AH$5),'Conducted 2G-3G'!$AH$3:$AH$5,0)))</f>
        <v>37</v>
      </c>
      <c r="CD48" s="1081">
        <f>IF(COUNT('Conducted 2G-3G'!$AH$3:$AH$5)=0,897.4,INDEX('Conducted 2G-3G'!$U$3:$U$5,MATCH(MAX('Conducted 2G-3G'!$AH$3:$AH$5),'Conducted 2G-3G'!$AH$3:$AH$5,0)))</f>
        <v>897.4</v>
      </c>
      <c r="CE48" s="1874"/>
      <c r="CF48" s="1874"/>
      <c r="CG48" s="388" t="str">
        <f>IF(OR($BY$3="",$BY$3=""),"",$BY$3)</f>
        <v/>
      </c>
      <c r="CH48" s="388">
        <f>BZ48</f>
        <v/>
      </c>
      <c r="CI48" s="388">
        <f>CA48</f>
        <v/>
      </c>
      <c r="CJ48" s="2046"/>
      <c r="CK48" s="2047"/>
      <c r="CL48" s="209">
        <f>IF(CF48=""," ",IF(ABS(CE48-CF48)&lt;=0.125,"Valid","Not valid"))</f>
        <v/>
      </c>
      <c r="CM48" s="210">
        <f> IF(CE48="","",IF(AND(CE48&lt;&gt;"",CF48=""),IF(CE48&gt;=1,"Medir+Sig Max","No"),IF(CF48&lt;&gt;"",IF(CF48&gt;=1,"Medir+Sig Max","No"),"")))</f>
        <v/>
      </c>
      <c r="CN48" s="1792"/>
      <c r="CO48" s="221">
        <f>IF(CK48="",IF(AND(CE48="",CF48=""),"",IF(CF48="",IF(DE48&gt;1,ROUND(DE48*CE48,3),CE48),IF(DE48&gt;1,ROUND(DE48*CF48,3),CF48))),IF(AND(CE48="",CF48=""),"",IF(CF48="",IF(DE48&gt;1,ROUND(DE48*CE48*(1/(CK48)),3),CE48*(1/(CK48))),IF(DE48&gt;1,ROUND(DE48*CF48*(1/(CK48)),3),CF48*(1/(CK48))))))</f>
        <v/>
      </c>
      <c r="CP48" s="2048">
        <f>IF(COUNTIF(Overview!K12:K14,TRUE)&gt;0,2,IF(COUNTIF(Overview!L12:L14,TRUE)&gt;0,4,0))</f>
        <v/>
      </c>
      <c r="CQ48" s="1473">
        <f>IF(CO48="","",IF(CO48&gt;CP48,"Fail","Pass"))</f>
        <v/>
      </c>
      <c r="CR48" s="1482">
        <f>IF(AND(MAX(CO43:CO48)=CO48,CO48&lt;&gt;0),COUNT($CR$3:CR47)+1,"")</f>
        <v/>
      </c>
      <c r="CS48" s="2002">
        <f>MyTimestamp(CO48)</f>
        <v/>
      </c>
      <c r="CT48" s="1533">
        <f>IF(CE48="",0,15)+IF(CF48="",0,15)</f>
        <v/>
      </c>
      <c r="CU48" s="1534">
        <f>IF(CT48=0,0,2)</f>
        <v/>
      </c>
      <c r="CV48" s="860"/>
      <c r="CW48" s="860"/>
      <c r="CX48" s="2038"/>
      <c r="CY48" s="2049"/>
      <c r="CZ48" s="1544">
        <f>10^(CJ48/20)*100-100</f>
        <v/>
      </c>
      <c r="DA48" s="1320">
        <f>IF('Tune-Up'!H12="","",'Tune-Up'!H12)</f>
        <v/>
      </c>
      <c r="DB48" s="696"/>
      <c r="DC48" s="798">
        <f>IF(DA48="","",10^(DA48/10))</f>
        <v/>
      </c>
      <c r="DD48" s="1364">
        <f>IF(ISNUMBER(DB48)=FALSE,"",10^(DB48/10))</f>
        <v/>
      </c>
      <c r="DE48" s="1544">
        <f>IF(AND(ISNUMBER(DC48),ISNUMBER(DD48)),IF(DC48/DD48&gt;1,ROUND((DC48)/DD48,3),1),1)</f>
        <v/>
      </c>
      <c r="DF48" s="1541"/>
      <c r="DG48" s="1541"/>
      <c r="DH48" s="1541"/>
      <c r="DI48" s="1541"/>
      <c r="DJ48" s="1541"/>
      <c r="DK48" s="1541"/>
      <c r="DL48" s="1541"/>
      <c r="DM48" s="1541"/>
      <c r="DN48" s="1541"/>
      <c r="DO48" s="1541"/>
      <c r="DP48" s="1541"/>
      <c r="DQ48" s="1541"/>
      <c r="DR48" s="1541"/>
    </row>
    <row r="49" ht="12.75" x14ac:dyDescent="0.2">
      <c r="A49" s="1541"/>
      <c r="B49" s="1541"/>
      <c r="C49"/>
      <c r="D49" s="130">
        <f>IF(BX$43="Close to Ear","EN 62209-1","EN 62209-2")</f>
        <v/>
      </c>
      <c r="E49" s="130">
        <f>IF(CG49="Close to Ear","2016","2010/A1:2019")</f>
        <v/>
      </c>
      <c r="F49" s="1488" t="inlineStr">
        <is>
          <t>5.1</t>
        </is>
      </c>
      <c r="G49" s="1497"/>
      <c r="H49" s="120">
        <f>BV49</f>
        <v/>
      </c>
      <c r="I49" s="120">
        <f>BW49</f>
        <v/>
      </c>
      <c r="J49" s="687" t="inlineStr">
        <is>
          <t>GSM</t>
        </is>
      </c>
      <c r="K49" s="194" t="inlineStr">
        <is>
          <t>900</t>
        </is>
      </c>
      <c r="L49" s="115"/>
      <c r="M49" s="120"/>
      <c r="N49" s="119"/>
      <c r="O49" s="131"/>
      <c r="P49" s="6597"/>
      <c r="Q49" s="131"/>
      <c r="R49" s="131"/>
      <c r="S49" s="120"/>
      <c r="T49" s="120">
        <v>37</v>
      </c>
      <c r="U49" s="120">
        <v>897.4</v>
      </c>
      <c r="V49" s="119"/>
      <c r="W49" s="197"/>
      <c r="X49" s="119"/>
      <c r="Y49" s="119"/>
      <c r="Z49" s="119"/>
      <c r="AA49" s="115"/>
      <c r="AB49" s="115"/>
      <c r="AC49" s="689">
        <f>IF(OR(BX$43="Close to Ear",BX$43="Close to Head"),"Head",IF(BX$43="Extremity","Extremity","Body"))</f>
        <v/>
      </c>
      <c r="AD49" s="690">
        <f>CA49</f>
        <v/>
      </c>
      <c r="AE49" s="688">
        <f>CB49</f>
        <v/>
      </c>
      <c r="AF49" s="115"/>
      <c r="AG49" s="808">
        <f>IF(AZ49="","N/A",IF(CQ49="Pass","P","F"))</f>
        <v/>
      </c>
      <c r="AH49" s="129"/>
      <c r="AI49" s="129"/>
      <c r="AJ49" s="129"/>
      <c r="AK49" s="119"/>
      <c r="AL49" s="115"/>
      <c r="AM49" s="119"/>
      <c r="AN49" s="119"/>
      <c r="AO49" s="692"/>
      <c r="AP49" s="692"/>
      <c r="AQ49" s="692"/>
      <c r="AR49" s="692"/>
      <c r="AS49" s="692"/>
      <c r="AT49" s="691">
        <f>CE49</f>
        <v/>
      </c>
      <c r="AU49" s="691">
        <f>CF49</f>
        <v/>
      </c>
      <c r="AV49" s="813"/>
      <c r="AW49" s="813"/>
      <c r="AX49" s="197">
        <f>CZ49</f>
        <v/>
      </c>
      <c r="AY49" s="197">
        <f>DE49</f>
        <v/>
      </c>
      <c r="AZ49" s="3379">
        <f>CO49</f>
        <v/>
      </c>
      <c r="BA49" s="3380"/>
      <c r="BB49" s="197">
        <f>CP49</f>
        <v/>
      </c>
      <c r="BC49" s="813"/>
      <c r="BD49" s="197">
        <f>CR49</f>
        <v/>
      </c>
      <c r="BE49" s="121">
        <f>CS49</f>
        <v/>
      </c>
      <c r="BF49" s="122">
        <f>CT49*60</f>
        <v/>
      </c>
      <c r="BG49" s="121">
        <f>BE49</f>
        <v/>
      </c>
      <c r="BH49" s="122">
        <f>CU49*60</f>
        <v/>
      </c>
      <c r="BI49" s="122">
        <f>CV49</f>
        <v/>
      </c>
      <c r="BJ49" s="117"/>
      <c r="BK49" s="812">
        <f>Overview!$E$7</f>
        <v/>
      </c>
      <c r="BL49" s="117"/>
      <c r="BM49" s="836">
        <f>CW49</f>
        <v/>
      </c>
      <c r="BN49" s="812">
        <f>Overview!$P$153</f>
        <v/>
      </c>
      <c r="BO49" s="117"/>
      <c r="BP49" s="117"/>
      <c r="BQ49" s="115"/>
      <c r="BR49" s="1478"/>
      <c r="BS49" s="1548"/>
      <c r="BT49" s="1783" t="inlineStr">
        <is>
          <t>GSM</t>
        </is>
      </c>
      <c r="BU49" s="1783" t="inlineStr">
        <is>
          <t>900</t>
        </is>
      </c>
      <c r="BV49" s="400">
        <f>Overview!$H$30</f>
        <v/>
      </c>
      <c r="BW49" s="2010"/>
      <c r="BX49" s="1783"/>
      <c r="BY49" s="2040"/>
      <c r="BZ49" s="2040"/>
      <c r="CA49" s="404" t="str">
        <f>CONCATENATE(CA47," - Battery check 1")</f>
        <v>TBD - Battery check 1</v>
      </c>
      <c r="CB49" s="2045">
        <v>0</v>
      </c>
      <c r="CC49" s="1081">
        <f>IF(COUNT('Conducted 2G-3G'!$AH$3:$AH$5)=0,37,INDEX('Conducted 2G-3G'!$T$3:$T$5,MATCH(MAX('Conducted 2G-3G'!$AH$3:$AH$5),'Conducted 2G-3G'!$AH$3:$AH$5,0)))</f>
        <v>37</v>
      </c>
      <c r="CD49" s="1081">
        <f>IF(COUNT('Conducted 2G-3G'!$AH$3:$AH$5)=0,897.4,INDEX('Conducted 2G-3G'!$U$3:$U$5,MATCH(MAX('Conducted 2G-3G'!$AH$3:$AH$5),'Conducted 2G-3G'!$AH$3:$AH$5,0)))</f>
        <v>897.4</v>
      </c>
      <c r="CE49" s="1874"/>
      <c r="CF49" s="1874"/>
      <c r="CG49" s="388" t="str">
        <f>IF(OR($BY$3="",$BY$3=""),"",$BY$3)</f>
        <v/>
      </c>
      <c r="CH49" s="388">
        <f>BZ49</f>
        <v/>
      </c>
      <c r="CI49" s="388">
        <f>CA49</f>
        <v/>
      </c>
      <c r="CJ49" s="2046"/>
      <c r="CK49" s="2047"/>
      <c r="CL49" s="209">
        <f>IF(CF49=""," ",IF(ABS(CE49-CF49)&lt;=0.125,"Valid","Not valid"))</f>
        <v/>
      </c>
      <c r="CM49" s="210">
        <f> IF(CE49="","",IF(AND(CE49&lt;&gt;"",CF49=""),IF(CE49&gt;=1,"Medir+Sig Max","No"),IF(CF49&lt;&gt;"",IF(CF49&gt;=1,"Medir+Sig Max","No"),"")))</f>
        <v/>
      </c>
      <c r="CN49" s="1792"/>
      <c r="CO49" s="221">
        <f>IF(CK49="",IF(AND(CE49="",CF49=""),"",IF(CF49="",IF(DE49&gt;1,ROUND(DE49*CE49,3),CE49),IF(DE49&gt;1,ROUND(DE49*CF49,3),CF49))),IF(AND(CE49="",CF49=""),"",IF(CF49="",IF(DE49&gt;1,ROUND(DE49*CE49*(1/(CK49)),3),CE49*(1/(CK49))),IF(DE49&gt;1,ROUND(DE49*CF49*(1/(CK49)),3),CF49*(1/(CK49))))))</f>
        <v/>
      </c>
      <c r="CP49" s="2048">
        <f>IF(COUNTIF(Overview!K12:K14,TRUE)&gt;0,2,IF(COUNTIF(Overview!L12:L14,TRUE)&gt;0,4,0))</f>
        <v/>
      </c>
      <c r="CQ49" s="1473">
        <f>IF(CO49="","",IF(CO49&gt;CP49,"Fail","Pass"))</f>
        <v/>
      </c>
      <c r="CR49" s="1482"/>
      <c r="CS49" s="2002">
        <f>MyTimestamp(CO49)</f>
        <v/>
      </c>
      <c r="CT49" s="1533">
        <f>IF(CE49="",0,15)+IF(CF49="",0,15)</f>
        <v/>
      </c>
      <c r="CU49" s="1534">
        <f>IF(CT49=0,0,2)</f>
        <v/>
      </c>
      <c r="CV49" s="860"/>
      <c r="CW49" s="860"/>
      <c r="CX49" s="2038"/>
      <c r="CY49" s="2049"/>
      <c r="CZ49" s="1544">
        <f>10^(CJ49/20)*100-100</f>
        <v/>
      </c>
      <c r="DA49" s="1320">
        <f>IF('Tune-Up'!H12="","",'Tune-Up'!H12)</f>
        <v/>
      </c>
      <c r="DB49" s="696"/>
      <c r="DC49" s="798">
        <f>IF(DA49="","",10^(DA49/10))</f>
        <v/>
      </c>
      <c r="DD49" s="1364">
        <f>IF(ISNUMBER(DB49)=FALSE,"",10^(DB49/10))</f>
        <v/>
      </c>
      <c r="DE49" s="1544">
        <f>IF(AND(ISNUMBER(DC49),ISNUMBER(DD49)),IF(DC49/DD49&gt;1,ROUND((DC49)/DD49,3),1),1)</f>
        <v/>
      </c>
      <c r="DF49" s="1541"/>
      <c r="DG49" s="1541"/>
      <c r="DH49" s="1541"/>
      <c r="DI49" s="1541"/>
      <c r="DJ49" s="1541"/>
      <c r="DK49" s="1541"/>
      <c r="DL49" s="1541"/>
      <c r="DM49" s="1541"/>
      <c r="DN49" s="1541"/>
      <c r="DO49" s="1541"/>
      <c r="DP49" s="1541"/>
      <c r="DQ49" s="1541"/>
      <c r="DR49" s="1541"/>
    </row>
    <row r="50" ht="12.75" x14ac:dyDescent="0.2">
      <c r="A50" s="1541"/>
      <c r="B50" s="1541"/>
      <c r="C50"/>
      <c r="D50" s="130">
        <f>IF(BX$43="Close to Ear","EN 62209-1","EN 62209-2")</f>
        <v/>
      </c>
      <c r="E50" s="130">
        <f>IF(CG50="Close to Ear","2016","2010/A1:2019")</f>
        <v/>
      </c>
      <c r="F50" s="1488" t="inlineStr">
        <is>
          <t>5.1</t>
        </is>
      </c>
      <c r="G50" s="1497"/>
      <c r="H50" s="120">
        <f>BV50</f>
        <v/>
      </c>
      <c r="I50" s="120">
        <f>BW50</f>
        <v/>
      </c>
      <c r="J50" s="687" t="inlineStr">
        <is>
          <t>GSM</t>
        </is>
      </c>
      <c r="K50" s="194" t="inlineStr">
        <is>
          <t>900</t>
        </is>
      </c>
      <c r="L50" s="115"/>
      <c r="M50" s="120"/>
      <c r="N50" s="119"/>
      <c r="O50" s="131"/>
      <c r="P50" s="6597"/>
      <c r="Q50" s="131"/>
      <c r="R50" s="131"/>
      <c r="S50" s="120"/>
      <c r="T50" s="120">
        <v>37</v>
      </c>
      <c r="U50" s="120">
        <v>897.4</v>
      </c>
      <c r="V50" s="119"/>
      <c r="W50" s="197"/>
      <c r="X50" s="119"/>
      <c r="Y50" s="119"/>
      <c r="Z50" s="119"/>
      <c r="AA50" s="115"/>
      <c r="AB50" s="115"/>
      <c r="AC50" s="689">
        <f>IF(OR(BX$43="Close to Ear",BX$43="Close to Head"),"Head",IF(BX$43="Extremity","Extremity","Body"))</f>
        <v/>
      </c>
      <c r="AD50" s="690">
        <f>CA50</f>
        <v/>
      </c>
      <c r="AE50" s="688">
        <f>CB50</f>
        <v/>
      </c>
      <c r="AF50" s="115"/>
      <c r="AG50" s="808">
        <f>IF(AZ50="","N/A",IF(CQ50="Pass","P","F"))</f>
        <v/>
      </c>
      <c r="AH50" s="129"/>
      <c r="AI50" s="129"/>
      <c r="AJ50" s="129"/>
      <c r="AK50" s="119"/>
      <c r="AL50" s="115"/>
      <c r="AM50" s="119"/>
      <c r="AN50" s="119"/>
      <c r="AO50" s="692"/>
      <c r="AP50" s="692"/>
      <c r="AQ50" s="692"/>
      <c r="AR50" s="692"/>
      <c r="AS50" s="692"/>
      <c r="AT50" s="691">
        <f>CE50</f>
        <v/>
      </c>
      <c r="AU50" s="691">
        <f>CF50</f>
        <v/>
      </c>
      <c r="AV50" s="813"/>
      <c r="AW50" s="813"/>
      <c r="AX50" s="197">
        <f>CZ50</f>
        <v/>
      </c>
      <c r="AY50" s="197">
        <f>DE50</f>
        <v/>
      </c>
      <c r="AZ50" s="3379">
        <f>CO50</f>
        <v/>
      </c>
      <c r="BA50" s="3380"/>
      <c r="BB50" s="197">
        <f>CP50</f>
        <v/>
      </c>
      <c r="BC50" s="813"/>
      <c r="BD50" s="197">
        <f>CR50</f>
        <v/>
      </c>
      <c r="BE50" s="121">
        <f>CS50</f>
        <v/>
      </c>
      <c r="BF50" s="122">
        <f>CT50*60</f>
        <v/>
      </c>
      <c r="BG50" s="121">
        <f>BE50</f>
        <v/>
      </c>
      <c r="BH50" s="122">
        <f>CU50*60</f>
        <v/>
      </c>
      <c r="BI50" s="122">
        <f>CV50</f>
        <v/>
      </c>
      <c r="BJ50" s="117"/>
      <c r="BK50" s="812">
        <f>Overview!$E$7</f>
        <v/>
      </c>
      <c r="BL50" s="117"/>
      <c r="BM50" s="836">
        <f>CW50</f>
        <v/>
      </c>
      <c r="BN50" s="812">
        <f>Overview!$P$153</f>
        <v/>
      </c>
      <c r="BO50" s="117"/>
      <c r="BP50" s="117"/>
      <c r="BQ50" s="115"/>
      <c r="BR50" s="1478"/>
      <c r="BS50" s="1548"/>
      <c r="BT50" s="1783" t="inlineStr">
        <is>
          <t>GSM</t>
        </is>
      </c>
      <c r="BU50" s="1783" t="inlineStr">
        <is>
          <t>900</t>
        </is>
      </c>
      <c r="BV50" s="400">
        <f>Overview!$H$30</f>
        <v/>
      </c>
      <c r="BW50" s="2010"/>
      <c r="BX50" s="1783"/>
      <c r="BY50" s="2040"/>
      <c r="BZ50" s="2040"/>
      <c r="CA50" s="404" t="str">
        <f>CONCATENATE(CA48," - Battery check 2")</f>
        <v>TBD - Battery check 2</v>
      </c>
      <c r="CB50" s="2045">
        <v>0</v>
      </c>
      <c r="CC50" s="1081">
        <f>IF(COUNT('Conducted 2G-3G'!$AH$3:$AH$5)=0,37,INDEX('Conducted 2G-3G'!$T$3:$T$5,MATCH(MAX('Conducted 2G-3G'!$AH$3:$AH$5),'Conducted 2G-3G'!$AH$3:$AH$5,0)))</f>
        <v>37</v>
      </c>
      <c r="CD50" s="1081">
        <f>IF(COUNT('Conducted 2G-3G'!$AH$3:$AH$5)=0,897.4,INDEX('Conducted 2G-3G'!$U$3:$U$5,MATCH(MAX('Conducted 2G-3G'!$AH$3:$AH$5),'Conducted 2G-3G'!$AH$3:$AH$5,0)))</f>
        <v>897.4</v>
      </c>
      <c r="CE50" s="1874"/>
      <c r="CF50" s="1874"/>
      <c r="CG50" s="388" t="str">
        <f>IF(OR($BY$3="",$BY$3=""),"",$BY$3)</f>
        <v/>
      </c>
      <c r="CH50" s="388">
        <f>BZ50</f>
        <v/>
      </c>
      <c r="CI50" s="388">
        <f>CA50</f>
        <v/>
      </c>
      <c r="CJ50" s="2046"/>
      <c r="CK50" s="2047"/>
      <c r="CL50" s="209">
        <f>IF(CF50=""," ",IF(ABS(CE50-CF50)&lt;=0.125,"Valid","Not valid"))</f>
        <v/>
      </c>
      <c r="CM50" s="210">
        <f> IF(CE50="","",IF(AND(CE50&lt;&gt;"",CF50=""),IF(CE50&gt;=1,"Medir+Sig Max","No"),IF(CF50&lt;&gt;"",IF(CF50&gt;=1,"Medir+Sig Max","No"),"")))</f>
        <v/>
      </c>
      <c r="CN50" s="1792"/>
      <c r="CO50" s="221">
        <f>IF(CK50="",IF(AND(CE50="",CF50=""),"",IF(CF50="",IF(DE50&gt;1,ROUND(DE50*CE50,3),CE50),IF(DE50&gt;1,ROUND(DE50*CF50,3),CF50))),IF(AND(CE50="",CF50=""),"",IF(CF50="",IF(DE50&gt;1,ROUND(DE50*CE50*(1/(CK50)),3),CE50*(1/(CK50))),IF(DE50&gt;1,ROUND(DE50*CF50*(1/(CK50)),3),CF50*(1/(CK50))))))</f>
        <v/>
      </c>
      <c r="CP50" s="2048">
        <f>IF(COUNTIF(Overview!K12:K14,TRUE)&gt;0,2,IF(COUNTIF(Overview!L12:L14,TRUE)&gt;0,4,0))</f>
        <v/>
      </c>
      <c r="CQ50" s="1473">
        <f>IF(CO50="","",IF(CO50&gt;CP50,"Fail","Pass"))</f>
        <v/>
      </c>
      <c r="CR50" s="1482"/>
      <c r="CS50" s="2002">
        <f>MyTimestamp(CO50)</f>
        <v/>
      </c>
      <c r="CT50" s="1533">
        <f>IF(CE50="",0,15)+IF(CF50="",0,15)</f>
        <v/>
      </c>
      <c r="CU50" s="1534">
        <f>IF(CT50=0,0,2)</f>
        <v/>
      </c>
      <c r="CV50" s="860"/>
      <c r="CW50" s="860"/>
      <c r="CX50" s="2038"/>
      <c r="CY50" s="2049"/>
      <c r="CZ50" s="1544">
        <f>10^(CJ50/20)*100-100</f>
        <v/>
      </c>
      <c r="DA50" s="1320">
        <f>IF('Tune-Up'!H12="","",'Tune-Up'!H12)</f>
        <v/>
      </c>
      <c r="DB50" s="696"/>
      <c r="DC50" s="798">
        <f>IF(DA50="","",10^(DA50/10))</f>
        <v/>
      </c>
      <c r="DD50" s="1364">
        <f>IF(ISNUMBER(DB50)=FALSE,"",10^(DB50/10))</f>
        <v/>
      </c>
      <c r="DE50" s="1544">
        <f>IF(AND(ISNUMBER(DC50),ISNUMBER(DD50)),IF(DC50/DD50&gt;1,ROUND((DC50)/DD50,3),1),1)</f>
        <v/>
      </c>
      <c r="DF50" s="1541"/>
      <c r="DG50" s="1541"/>
      <c r="DH50" s="1541"/>
      <c r="DI50" s="1541"/>
      <c r="DJ50" s="1541"/>
      <c r="DK50" s="1541"/>
      <c r="DL50" s="1541"/>
      <c r="DM50" s="1541"/>
      <c r="DN50" s="1541"/>
      <c r="DO50" s="1541"/>
      <c r="DP50" s="1541"/>
      <c r="DQ50" s="1541"/>
      <c r="DR50" s="1541"/>
    </row>
    <row r="51" ht="12.75" x14ac:dyDescent="0.2">
      <c r="A51" s="1541"/>
      <c r="B51" s="1541"/>
      <c r="C51"/>
      <c r="D51" s="130">
        <f>IF(BX$51="Close to Ear","EN 62209-1","EN 62209-2")</f>
        <v/>
      </c>
      <c r="E51" s="130">
        <f>IF(CG51="Close to Ear","2016","2010/A1:2019")</f>
        <v/>
      </c>
      <c r="F51" s="1488" t="inlineStr">
        <is>
          <t>5.1</t>
        </is>
      </c>
      <c r="G51" s="1497"/>
      <c r="H51" s="120">
        <f>BV51</f>
        <v/>
      </c>
      <c r="I51" s="120">
        <f>BW51</f>
        <v/>
      </c>
      <c r="J51" s="687" t="inlineStr">
        <is>
          <t>GSM</t>
        </is>
      </c>
      <c r="K51" s="194" t="inlineStr">
        <is>
          <t>900</t>
        </is>
      </c>
      <c r="L51" s="115"/>
      <c r="M51" s="120"/>
      <c r="N51" s="119"/>
      <c r="O51" s="131"/>
      <c r="P51" s="6597"/>
      <c r="Q51" s="131"/>
      <c r="R51" s="131"/>
      <c r="S51" s="120"/>
      <c r="T51" s="120">
        <v>37</v>
      </c>
      <c r="U51" s="120">
        <v>897.4</v>
      </c>
      <c r="V51" s="119"/>
      <c r="W51" s="197"/>
      <c r="X51" s="119"/>
      <c r="Y51" s="119"/>
      <c r="Z51" s="119"/>
      <c r="AA51" s="115"/>
      <c r="AB51" s="115"/>
      <c r="AC51" s="689">
        <f>IF(OR(BX$51="Close to Ear",BX$51="Close to Head"),"Head",IF(BX$51="Extremity","Extremity","Body"))</f>
        <v/>
      </c>
      <c r="AD51" s="690">
        <f>CA51</f>
        <v/>
      </c>
      <c r="AE51" s="688">
        <f>CB51</f>
        <v/>
      </c>
      <c r="AF51" s="115"/>
      <c r="AG51" s="808">
        <f>IF(AZ51="","N/A",IF(CQ51="Pass","P","F"))</f>
        <v/>
      </c>
      <c r="AH51" s="129"/>
      <c r="AI51" s="129"/>
      <c r="AJ51" s="129"/>
      <c r="AK51" s="119"/>
      <c r="AL51" s="115"/>
      <c r="AM51" s="119"/>
      <c r="AN51" s="119"/>
      <c r="AO51" s="692"/>
      <c r="AP51" s="692"/>
      <c r="AQ51" s="692"/>
      <c r="AR51" s="692"/>
      <c r="AS51" s="692"/>
      <c r="AT51" s="691">
        <f>CE51</f>
        <v/>
      </c>
      <c r="AU51" s="691">
        <f>CF51</f>
        <v/>
      </c>
      <c r="AV51" s="813"/>
      <c r="AW51" s="813"/>
      <c r="AX51" s="197">
        <f>CZ51</f>
        <v/>
      </c>
      <c r="AY51" s="197">
        <f>DE51</f>
        <v/>
      </c>
      <c r="AZ51" s="3379">
        <f>CO51</f>
        <v/>
      </c>
      <c r="BA51" s="3380"/>
      <c r="BB51" s="197">
        <f>CP51</f>
        <v/>
      </c>
      <c r="BC51" s="813"/>
      <c r="BD51" s="197">
        <f>CR51</f>
        <v/>
      </c>
      <c r="BE51" s="121">
        <f>CS51</f>
        <v/>
      </c>
      <c r="BF51" s="122">
        <f>CT51*60</f>
        <v/>
      </c>
      <c r="BG51" s="121">
        <f>BE51</f>
        <v/>
      </c>
      <c r="BH51" s="122">
        <f>CU51*60</f>
        <v/>
      </c>
      <c r="BI51" s="122">
        <f>CV51</f>
        <v/>
      </c>
      <c r="BJ51" s="117"/>
      <c r="BK51" s="812">
        <f>Overview!$E$7</f>
        <v/>
      </c>
      <c r="BL51" s="117"/>
      <c r="BM51" s="836">
        <f>CW51</f>
        <v/>
      </c>
      <c r="BN51" s="812">
        <f>Overview!$P$153</f>
        <v/>
      </c>
      <c r="BO51" s="117"/>
      <c r="BP51" s="117"/>
      <c r="BQ51" s="115"/>
      <c r="BR51" s="1478"/>
      <c r="BS51" s="1548"/>
      <c r="BT51" s="1783" t="inlineStr">
        <is>
          <t>GSM</t>
        </is>
      </c>
      <c r="BU51" s="1783" t="inlineStr">
        <is>
          <t>900</t>
        </is>
      </c>
      <c r="BV51" s="400">
        <f>Overview!$H$30</f>
        <v/>
      </c>
      <c r="BW51" s="2010"/>
      <c r="BX51" s="8326" t="inlineStr">
        <is>
          <t>Body</t>
        </is>
      </c>
      <c r="BY51" s="2040"/>
      <c r="BZ51" s="2040"/>
      <c r="CA51" s="1996" t="inlineStr">
        <is>
          <t>Front Face</t>
        </is>
      </c>
      <c r="CB51" s="202">
        <v>5</v>
      </c>
      <c r="CC51" s="1062">
        <f>IF(COUNT('Conducted 2G-3G'!$AH$3:$AH$5)=0,37,INDEX('Conducted 2G-3G'!$T$3:$T$5,MATCH(MAX('Conducted 2G-3G'!$AH$3:$AH$5),'Conducted 2G-3G'!$AH$3:$AH$5,0)))</f>
        <v>37</v>
      </c>
      <c r="CD51" s="1062">
        <f>IF(COUNT('Conducted 2G-3G'!$AH$3:$AH$5)=0,897.4,INDEX('Conducted 2G-3G'!$U$3:$U$5,MATCH(MAX('Conducted 2G-3G'!$AH$3:$AH$5),'Conducted 2G-3G'!$AH$3:$AH$5,0)))</f>
        <v>897.4</v>
      </c>
      <c r="CE51" s="1522"/>
      <c r="CF51" s="1522"/>
      <c r="CG51" s="386" t="str">
        <f>IF(OR($BY$3="",$BY$3=""),"",$BY$3)</f>
        <v/>
      </c>
      <c r="CH51" s="386">
        <f>BZ51</f>
        <v/>
      </c>
      <c r="CI51" s="386">
        <f>CA51</f>
        <v/>
      </c>
      <c r="CJ51" s="1526"/>
      <c r="CK51" s="2036"/>
      <c r="CL51" s="203">
        <f>IF(CF51=""," ",IF(ABS(CE51-CF51)&lt;=0.125,"Valid","Not valid"))</f>
        <v/>
      </c>
      <c r="CM51" s="204">
        <f> IF(CE51="","",IF(AND(CE51&lt;&gt;"",CF51=""),IF(CE51&gt;=1,"Medir+Sig Max","No"),IF(CF51&lt;&gt;"",IF(CF51&gt;=1,"Medir+Sig Max","No"),"")))</f>
        <v/>
      </c>
      <c r="CN51" s="1798"/>
      <c r="CO51" s="219">
        <f>IF(CK51="",IF(AND(CE51="",CF51=""),"",IF(CF51="",IF(DE51&gt;1,ROUND(DE51*CE51,3),CE51),IF(DE51&gt;1,ROUND(DE51*CF51,3),CF51))),IF(AND(CE51="",CF51=""),"",IF(CF51="",IF(DE51&gt;1,ROUND(DE51*CE51*(1/(CK51)),3),CE51*(1/(CK51))),IF(DE51&gt;1,ROUND(DE51*CF51*(1/(CK51)),3),CF51*(1/(CK51))))))</f>
        <v/>
      </c>
      <c r="CP51" s="2037">
        <f>IF(COUNTIF(Overview!K12:K14,TRUE)&gt;0,2,IF(COUNTIF(Overview!L12:L14,TRUE)&gt;0,4,0))</f>
        <v/>
      </c>
      <c r="CQ51" s="1471">
        <f>IF(CO51="","",IF(CO51&gt;CP51,"Fail","Pass"))</f>
        <v/>
      </c>
      <c r="CR51" s="1480"/>
      <c r="CS51" s="1564">
        <f>MyTimestamp(CO51)</f>
        <v/>
      </c>
      <c r="CT51" s="1529">
        <f>IF(CE51="",0,15)+IF(CF51="",0,15)</f>
        <v/>
      </c>
      <c r="CU51" s="1530">
        <f>IF(CT51=0,0,2)</f>
        <v/>
      </c>
      <c r="CV51" s="862"/>
      <c r="CW51" s="862"/>
      <c r="CX51" s="2038"/>
      <c r="CY51" s="2039"/>
      <c r="CZ51" s="1542">
        <f>10^(CJ51/20)*100-100</f>
        <v/>
      </c>
      <c r="DA51" s="1318">
        <f>IF('Tune-Up'!H12="","",'Tune-Up'!H12)</f>
        <v/>
      </c>
      <c r="DB51" s="694"/>
      <c r="DC51" s="796">
        <f>IF(DA51="","",10^(DA51/10))</f>
        <v/>
      </c>
      <c r="DD51" s="1362">
        <f>IF(ISNUMBER(DB51)=FALSE,"",10^(DB51/10))</f>
        <v/>
      </c>
      <c r="DE51" s="1542">
        <f>IF(AND(ISNUMBER(DC51),ISNUMBER(DD51)),IF(DC51/DD51&gt;1,ROUND((DC51)/DD51,3),1),1)</f>
        <v/>
      </c>
      <c r="DF51" s="1541"/>
      <c r="DG51" s="1541"/>
      <c r="DH51" s="1541"/>
      <c r="DI51" s="1541"/>
      <c r="DJ51" s="1541"/>
      <c r="DK51" s="1541"/>
      <c r="DL51" s="1541"/>
      <c r="DM51" s="1541"/>
      <c r="DN51" s="1541"/>
      <c r="DO51" s="1541"/>
      <c r="DP51" s="1541"/>
      <c r="DQ51" s="1541"/>
      <c r="DR51" s="1541"/>
    </row>
    <row r="52" ht="12.75" x14ac:dyDescent="0.2">
      <c r="A52" s="1541"/>
      <c r="B52" s="1541"/>
      <c r="C52"/>
      <c r="D52" s="130">
        <f>IF(BX$51="Close to Ear","EN 62209-1","EN 62209-2")</f>
        <v/>
      </c>
      <c r="E52" s="130">
        <f>IF(CG52="Close to Ear","2016","2010/A1:2019")</f>
        <v/>
      </c>
      <c r="F52" s="1488" t="inlineStr">
        <is>
          <t>5.1</t>
        </is>
      </c>
      <c r="G52" s="1497"/>
      <c r="H52" s="120">
        <f>BV52</f>
        <v/>
      </c>
      <c r="I52" s="120">
        <f>BW52</f>
        <v/>
      </c>
      <c r="J52" s="687" t="inlineStr">
        <is>
          <t>GSM</t>
        </is>
      </c>
      <c r="K52" s="194" t="inlineStr">
        <is>
          <t>900</t>
        </is>
      </c>
      <c r="L52" s="115"/>
      <c r="M52" s="120"/>
      <c r="N52" s="119"/>
      <c r="O52" s="131"/>
      <c r="P52" s="6597"/>
      <c r="Q52" s="131"/>
      <c r="R52" s="131"/>
      <c r="S52" s="120"/>
      <c r="T52" s="120">
        <v>37</v>
      </c>
      <c r="U52" s="120">
        <v>897.4</v>
      </c>
      <c r="V52" s="119"/>
      <c r="W52" s="197"/>
      <c r="X52" s="119"/>
      <c r="Y52" s="119"/>
      <c r="Z52" s="119"/>
      <c r="AA52" s="115"/>
      <c r="AB52" s="115"/>
      <c r="AC52" s="689">
        <f>IF(OR(BX$51="Close to Ear",BX$51="Close to Head"),"Head",IF(BX$51="Extremity","Extremity","Body"))</f>
        <v/>
      </c>
      <c r="AD52" s="690">
        <f>CA52</f>
        <v/>
      </c>
      <c r="AE52" s="688">
        <f>CB52</f>
        <v/>
      </c>
      <c r="AF52" s="115"/>
      <c r="AG52" s="808">
        <f>IF(AZ52="","N/A",IF(CQ52="Pass","P","F"))</f>
        <v/>
      </c>
      <c r="AH52" s="129"/>
      <c r="AI52" s="129"/>
      <c r="AJ52" s="129"/>
      <c r="AK52" s="119"/>
      <c r="AL52" s="115"/>
      <c r="AM52" s="119"/>
      <c r="AN52" s="119"/>
      <c r="AO52" s="692"/>
      <c r="AP52" s="692"/>
      <c r="AQ52" s="692"/>
      <c r="AR52" s="692"/>
      <c r="AS52" s="692"/>
      <c r="AT52" s="691">
        <f>CE52</f>
        <v/>
      </c>
      <c r="AU52" s="691">
        <f>CF52</f>
        <v/>
      </c>
      <c r="AV52" s="813"/>
      <c r="AW52" s="813"/>
      <c r="AX52" s="197">
        <f>CZ52</f>
        <v/>
      </c>
      <c r="AY52" s="197">
        <f>DE52</f>
        <v/>
      </c>
      <c r="AZ52" s="3379">
        <f>CO52</f>
        <v/>
      </c>
      <c r="BA52" s="3380"/>
      <c r="BB52" s="197">
        <f>CP52</f>
        <v/>
      </c>
      <c r="BC52" s="813"/>
      <c r="BD52" s="197">
        <f>CR52</f>
        <v/>
      </c>
      <c r="BE52" s="121">
        <f>CS52</f>
        <v/>
      </c>
      <c r="BF52" s="122">
        <f>CT52*60</f>
        <v/>
      </c>
      <c r="BG52" s="121">
        <f>BE52</f>
        <v/>
      </c>
      <c r="BH52" s="122">
        <f>CU52*60</f>
        <v/>
      </c>
      <c r="BI52" s="122">
        <f>CV52</f>
        <v/>
      </c>
      <c r="BJ52" s="117"/>
      <c r="BK52" s="812">
        <f>Overview!$E$7</f>
        <v/>
      </c>
      <c r="BL52" s="117"/>
      <c r="BM52" s="836">
        <f>CW52</f>
        <v/>
      </c>
      <c r="BN52" s="812">
        <f>Overview!$P$153</f>
        <v/>
      </c>
      <c r="BO52" s="117"/>
      <c r="BP52" s="117"/>
      <c r="BQ52" s="115"/>
      <c r="BR52" s="1478"/>
      <c r="BS52" s="1548"/>
      <c r="BT52" s="1783" t="inlineStr">
        <is>
          <t>GSM</t>
        </is>
      </c>
      <c r="BU52" s="1783" t="inlineStr">
        <is>
          <t>900</t>
        </is>
      </c>
      <c r="BV52" s="400">
        <f>Overview!$H$30</f>
        <v/>
      </c>
      <c r="BW52" s="2010"/>
      <c r="BX52" s="1783"/>
      <c r="BY52" s="2040"/>
      <c r="BZ52" s="2040"/>
      <c r="CA52" s="1997" t="inlineStr">
        <is>
          <t>Back Face</t>
        </is>
      </c>
      <c r="CB52" s="200">
        <v>5</v>
      </c>
      <c r="CC52" s="1063">
        <f>IF(COUNT('Conducted 2G-3G'!$AH$3:$AH$5)=0,37,INDEX('Conducted 2G-3G'!$T$3:$T$5,MATCH(MAX('Conducted 2G-3G'!$AH$3:$AH$5),'Conducted 2G-3G'!$AH$3:$AH$5,0)))</f>
        <v>37</v>
      </c>
      <c r="CD52" s="1063">
        <f>IF(COUNT('Conducted 2G-3G'!$AH$3:$AH$5)=0,897.4,INDEX('Conducted 2G-3G'!$U$3:$U$5,MATCH(MAX('Conducted 2G-3G'!$AH$3:$AH$5),'Conducted 2G-3G'!$AH$3:$AH$5,0)))</f>
        <v>897.4</v>
      </c>
      <c r="CE52" s="1523"/>
      <c r="CF52" s="1523"/>
      <c r="CG52" s="387" t="str">
        <f>IF(OR($BY$3="",$BY$3=""),"",$BY$3)</f>
        <v/>
      </c>
      <c r="CH52" s="387">
        <f>BZ52</f>
        <v/>
      </c>
      <c r="CI52" s="387">
        <f>CA52</f>
        <v/>
      </c>
      <c r="CJ52" s="1527"/>
      <c r="CK52" s="2042"/>
      <c r="CL52" s="206">
        <f>IF(CF52=""," ",IF(ABS(CE52-CF52)&lt;=0.125,"Valid","Not valid"))</f>
        <v/>
      </c>
      <c r="CM52" s="207">
        <f> IF(CE52="","",IF(AND(CE52&lt;&gt;"",CF52=""),IF(CE52&gt;=1,"Medir+Sig Max","No"),IF(CF52&lt;&gt;"",IF(CF52&gt;=1,"Medir+Sig Max","No"),"")))</f>
        <v/>
      </c>
      <c r="CN52" s="1787"/>
      <c r="CO52" s="220">
        <f>IF(CK52="",IF(AND(CE52="",CF52=""),"",IF(CF52="",IF(DE52&gt;1,ROUND(DE52*CE52,3),CE52),IF(DE52&gt;1,ROUND(DE52*CF52,3),CF52))),IF(AND(CE52="",CF52=""),"",IF(CF52="",IF(DE52&gt;1,ROUND(DE52*CE52*(1/(CK52)),3),CE52*(1/(CK52))),IF(DE52&gt;1,ROUND(DE52*CF52*(1/(CK52)),3),CF52*(1/(CK52))))))</f>
        <v/>
      </c>
      <c r="CP52" s="2043">
        <f>IF(COUNTIF(Overview!K12:K14,TRUE)&gt;0,2,IF(COUNTIF(Overview!L12:L14,TRUE)&gt;0,4,0))</f>
        <v/>
      </c>
      <c r="CQ52" s="1472">
        <f>IF(CO52="","",IF(CO52&gt;CP52,"Fail","Pass"))</f>
        <v/>
      </c>
      <c r="CR52" s="1481">
        <f>IF(AND(MAX(CO51:CO58)=CO52,CO52&lt;&gt;0),COUNT($CR$3:CR51)+1,"")</f>
        <v/>
      </c>
      <c r="CS52" s="1565">
        <f>MyTimestamp(CO52)</f>
        <v/>
      </c>
      <c r="CT52" s="1531">
        <f>IF(CE52="",0,15)+IF(CF52="",0,15)</f>
        <v/>
      </c>
      <c r="CU52" s="1532">
        <f>IF(CT52=0,0,2)</f>
        <v/>
      </c>
      <c r="CV52" s="859"/>
      <c r="CW52" s="859"/>
      <c r="CX52" s="2038"/>
      <c r="CY52" s="2044"/>
      <c r="CZ52" s="1543">
        <f>10^(CJ52/20)*100-100</f>
        <v/>
      </c>
      <c r="DA52" s="1319">
        <f>IF('Tune-Up'!H12="","",'Tune-Up'!H12)</f>
        <v/>
      </c>
      <c r="DB52" s="695"/>
      <c r="DC52" s="797">
        <f>IF(DA52="","",10^(DA52/10))</f>
        <v/>
      </c>
      <c r="DD52" s="1363">
        <f>IF(ISNUMBER(DB52)=FALSE,"",10^(DB52/10))</f>
        <v/>
      </c>
      <c r="DE52" s="1543">
        <f>IF(AND(ISNUMBER(DC52),ISNUMBER(DD52)),IF(DC52/DD52&gt;1,ROUND((DC52)/DD52,3),1),1)</f>
        <v/>
      </c>
      <c r="DF52" s="1541"/>
      <c r="DG52" s="1541"/>
      <c r="DH52" s="1541"/>
      <c r="DI52" s="1541"/>
      <c r="DJ52" s="1541"/>
      <c r="DK52" s="1541"/>
      <c r="DL52" s="1541"/>
      <c r="DM52" s="1541"/>
      <c r="DN52" s="1541"/>
      <c r="DO52" s="1541"/>
      <c r="DP52" s="1541"/>
      <c r="DQ52" s="1541"/>
      <c r="DR52" s="1541"/>
    </row>
    <row r="53" ht="12.75" x14ac:dyDescent="0.2">
      <c r="A53" s="1541"/>
      <c r="B53" s="1541"/>
      <c r="C53"/>
      <c r="D53" s="130">
        <f>IF(BX$51="Close to Ear","EN 62209-1","EN 62209-2")</f>
        <v/>
      </c>
      <c r="E53" s="130">
        <f>IF(CG53="Close to Ear","2016","2010/A1:2019")</f>
        <v/>
      </c>
      <c r="F53" s="1488" t="inlineStr">
        <is>
          <t>5.1</t>
        </is>
      </c>
      <c r="G53" s="1497"/>
      <c r="H53" s="120">
        <f>BV53</f>
        <v/>
      </c>
      <c r="I53" s="120">
        <f>BW53</f>
        <v/>
      </c>
      <c r="J53" s="687" t="inlineStr">
        <is>
          <t>GSM</t>
        </is>
      </c>
      <c r="K53" s="194" t="inlineStr">
        <is>
          <t>900</t>
        </is>
      </c>
      <c r="L53" s="115"/>
      <c r="M53" s="120"/>
      <c r="N53" s="119"/>
      <c r="O53" s="131"/>
      <c r="P53" s="6597"/>
      <c r="Q53" s="131"/>
      <c r="R53" s="131"/>
      <c r="S53" s="120"/>
      <c r="T53" s="120">
        <v>37</v>
      </c>
      <c r="U53" s="120">
        <v>897.4</v>
      </c>
      <c r="V53" s="119"/>
      <c r="W53" s="197"/>
      <c r="X53" s="119"/>
      <c r="Y53" s="119"/>
      <c r="Z53" s="119"/>
      <c r="AA53" s="115"/>
      <c r="AB53" s="115"/>
      <c r="AC53" s="689">
        <f>IF(OR(BX$51="Close to Ear",BX$51="Close to Head"),"Head",IF(BX$51="Extremity","Extremity","Body"))</f>
        <v/>
      </c>
      <c r="AD53" s="690">
        <f>CA53</f>
        <v/>
      </c>
      <c r="AE53" s="688">
        <f>CB53</f>
        <v/>
      </c>
      <c r="AF53" s="115"/>
      <c r="AG53" s="808">
        <f>IF(AZ53="","N/A",IF(CQ53="Pass","P","F"))</f>
        <v/>
      </c>
      <c r="AH53" s="129"/>
      <c r="AI53" s="129"/>
      <c r="AJ53" s="129"/>
      <c r="AK53" s="119"/>
      <c r="AL53" s="115"/>
      <c r="AM53" s="119"/>
      <c r="AN53" s="119"/>
      <c r="AO53" s="692"/>
      <c r="AP53" s="692"/>
      <c r="AQ53" s="692"/>
      <c r="AR53" s="692"/>
      <c r="AS53" s="692"/>
      <c r="AT53" s="691">
        <f>CE53</f>
        <v/>
      </c>
      <c r="AU53" s="691">
        <f>CF53</f>
        <v/>
      </c>
      <c r="AV53" s="813"/>
      <c r="AW53" s="813"/>
      <c r="AX53" s="197">
        <f>CZ53</f>
        <v/>
      </c>
      <c r="AY53" s="197">
        <f>DE53</f>
        <v/>
      </c>
      <c r="AZ53" s="3379">
        <f>CO53</f>
        <v/>
      </c>
      <c r="BA53" s="3380"/>
      <c r="BB53" s="197">
        <f>CP53</f>
        <v/>
      </c>
      <c r="BC53" s="813"/>
      <c r="BD53" s="197">
        <f>CR53</f>
        <v/>
      </c>
      <c r="BE53" s="121">
        <f>CS53</f>
        <v/>
      </c>
      <c r="BF53" s="122">
        <f>CT53*60</f>
        <v/>
      </c>
      <c r="BG53" s="121">
        <f>BE53</f>
        <v/>
      </c>
      <c r="BH53" s="122">
        <f>CU53*60</f>
        <v/>
      </c>
      <c r="BI53" s="122">
        <f>CV53</f>
        <v/>
      </c>
      <c r="BJ53" s="117"/>
      <c r="BK53" s="812">
        <f>Overview!$E$7</f>
        <v/>
      </c>
      <c r="BL53" s="117"/>
      <c r="BM53" s="836">
        <f>CW53</f>
        <v/>
      </c>
      <c r="BN53" s="812">
        <f>Overview!$P$153</f>
        <v/>
      </c>
      <c r="BO53" s="117"/>
      <c r="BP53" s="117"/>
      <c r="BQ53" s="115"/>
      <c r="BR53" s="1478"/>
      <c r="BS53" s="1548"/>
      <c r="BT53" s="1783" t="inlineStr">
        <is>
          <t>GSM</t>
        </is>
      </c>
      <c r="BU53" s="1783" t="inlineStr">
        <is>
          <t>900</t>
        </is>
      </c>
      <c r="BV53" s="400">
        <f>Overview!$H$30</f>
        <v/>
      </c>
      <c r="BW53" s="2010"/>
      <c r="BX53" s="1783"/>
      <c r="BY53" s="2040"/>
      <c r="BZ53" s="2040"/>
      <c r="CA53" s="1997" t="inlineStr">
        <is>
          <t>Left Edge</t>
        </is>
      </c>
      <c r="CB53" s="200">
        <v>5</v>
      </c>
      <c r="CC53" s="1063">
        <f>IF(COUNT('Conducted 2G-3G'!$AH$3:$AH$5)=0,37,INDEX('Conducted 2G-3G'!$T$3:$T$5,MATCH(MAX('Conducted 2G-3G'!$AH$3:$AH$5),'Conducted 2G-3G'!$AH$3:$AH$5,0)))</f>
        <v>37</v>
      </c>
      <c r="CD53" s="1063">
        <f>IF(COUNT('Conducted 2G-3G'!$AH$3:$AH$5)=0,897.4,INDEX('Conducted 2G-3G'!$U$3:$U$5,MATCH(MAX('Conducted 2G-3G'!$AH$3:$AH$5),'Conducted 2G-3G'!$AH$3:$AH$5,0)))</f>
        <v>897.4</v>
      </c>
      <c r="CE53" s="1523"/>
      <c r="CF53" s="1523"/>
      <c r="CG53" s="387" t="str">
        <f>IF(OR($BY$3="",$BY$3=""),"",$BY$3)</f>
        <v/>
      </c>
      <c r="CH53" s="387">
        <f>BZ53</f>
        <v/>
      </c>
      <c r="CI53" s="387">
        <f>CA53</f>
        <v/>
      </c>
      <c r="CJ53" s="1527"/>
      <c r="CK53" s="2042"/>
      <c r="CL53" s="206">
        <f>IF(CF53=""," ",IF(ABS(CE53-CF53)&lt;=0.125,"Valid","Not valid"))</f>
        <v/>
      </c>
      <c r="CM53" s="207">
        <f> IF(CE53="","",IF(AND(CE53&lt;&gt;"",CF53=""),IF(CE53&gt;=1,"Medir+Sig Max","No"),IF(CF53&lt;&gt;"",IF(CF53&gt;=1,"Medir+Sig Max","No"),"")))</f>
        <v/>
      </c>
      <c r="CN53" s="1787"/>
      <c r="CO53" s="220">
        <f>IF(CK53="",IF(AND(CE53="",CF53=""),"",IF(CF53="",IF(DE53&gt;1,ROUND(DE53*CE53,3),CE53),IF(DE53&gt;1,ROUND(DE53*CF53,3),CF53))),IF(AND(CE53="",CF53=""),"",IF(CF53="",IF(DE53&gt;1,ROUND(DE53*CE53*(1/(CK53)),3),CE53*(1/(CK53))),IF(DE53&gt;1,ROUND(DE53*CF53*(1/(CK53)),3),CF53*(1/(CK53))))))</f>
        <v/>
      </c>
      <c r="CP53" s="2043">
        <f>IF(COUNTIF(Overview!K12:K14,TRUE)&gt;0,2,IF(COUNTIF(Overview!L12:L14,TRUE)&gt;0,4,0))</f>
        <v/>
      </c>
      <c r="CQ53" s="1472">
        <f>IF(CO53="","",IF(CO53&gt;CP53,"Fail","Pass"))</f>
        <v/>
      </c>
      <c r="CR53" s="1481">
        <f>IF(AND(MAX(CO51:CO58)=CO53,CO53&lt;&gt;0),COUNT($CR$3:CR52)+1,"")</f>
        <v/>
      </c>
      <c r="CS53" s="1565">
        <f>MyTimestamp(CO53)</f>
        <v/>
      </c>
      <c r="CT53" s="1531">
        <f>IF(CE53="",0,15)+IF(CF53="",0,15)</f>
        <v/>
      </c>
      <c r="CU53" s="1532">
        <f>IF(CT53=0,0,2)</f>
        <v/>
      </c>
      <c r="CV53" s="859"/>
      <c r="CW53" s="859"/>
      <c r="CX53" s="2038"/>
      <c r="CY53" s="2044"/>
      <c r="CZ53" s="1543">
        <f>10^(CJ53/20)*100-100</f>
        <v/>
      </c>
      <c r="DA53" s="1319">
        <f>IF('Tune-Up'!H12="","",'Tune-Up'!H12)</f>
        <v/>
      </c>
      <c r="DB53" s="695"/>
      <c r="DC53" s="797">
        <f>IF(DA53="","",10^(DA53/10))</f>
        <v/>
      </c>
      <c r="DD53" s="1363">
        <f>IF(ISNUMBER(DB53)=FALSE,"",10^(DB53/10))</f>
        <v/>
      </c>
      <c r="DE53" s="1543">
        <f>IF(AND(ISNUMBER(DC53),ISNUMBER(DD53)),IF(DC53/DD53&gt;1,ROUND((DC53)/DD53,3),1),1)</f>
        <v/>
      </c>
      <c r="DF53" s="1541"/>
      <c r="DG53" s="1541"/>
      <c r="DH53" s="1541"/>
      <c r="DI53" s="1541"/>
      <c r="DJ53" s="1541"/>
      <c r="DK53" s="1541"/>
      <c r="DL53" s="1541"/>
      <c r="DM53" s="1541"/>
      <c r="DN53" s="1541"/>
      <c r="DO53" s="1541"/>
      <c r="DP53" s="1541"/>
      <c r="DQ53" s="1541"/>
      <c r="DR53" s="1541"/>
    </row>
    <row r="54" ht="12.75" x14ac:dyDescent="0.2">
      <c r="A54" s="1541"/>
      <c r="B54" s="1541"/>
      <c r="C54"/>
      <c r="D54" s="130">
        <f>IF(BX$51="Close to Ear","EN 62209-1","EN 62209-2")</f>
        <v/>
      </c>
      <c r="E54" s="130">
        <f>IF(CG54="Close to Ear","2016","2010/A1:2019")</f>
        <v/>
      </c>
      <c r="F54" s="1488" t="inlineStr">
        <is>
          <t>5.1</t>
        </is>
      </c>
      <c r="G54" s="1497"/>
      <c r="H54" s="120">
        <f>BV54</f>
        <v/>
      </c>
      <c r="I54" s="120">
        <f>BW54</f>
        <v/>
      </c>
      <c r="J54" s="687" t="inlineStr">
        <is>
          <t>GSM</t>
        </is>
      </c>
      <c r="K54" s="194" t="inlineStr">
        <is>
          <t>900</t>
        </is>
      </c>
      <c r="L54" s="115"/>
      <c r="M54" s="120"/>
      <c r="N54" s="119"/>
      <c r="O54" s="131"/>
      <c r="P54" s="6597"/>
      <c r="Q54" s="131"/>
      <c r="R54" s="131"/>
      <c r="S54" s="120"/>
      <c r="T54" s="120">
        <v>37</v>
      </c>
      <c r="U54" s="120">
        <v>897.4</v>
      </c>
      <c r="V54" s="119"/>
      <c r="W54" s="197"/>
      <c r="X54" s="119"/>
      <c r="Y54" s="119"/>
      <c r="Z54" s="119"/>
      <c r="AA54" s="115"/>
      <c r="AB54" s="115"/>
      <c r="AC54" s="689">
        <f>IF(OR(BX$51="Close to Ear",BX$51="Close to Head"),"Head",IF(BX$51="Extremity","Extremity","Body"))</f>
        <v/>
      </c>
      <c r="AD54" s="690">
        <f>CA54</f>
        <v/>
      </c>
      <c r="AE54" s="688">
        <f>CB54</f>
        <v/>
      </c>
      <c r="AF54" s="115"/>
      <c r="AG54" s="808">
        <f>IF(AZ54="","N/A",IF(CQ54="Pass","P","F"))</f>
        <v/>
      </c>
      <c r="AH54" s="129"/>
      <c r="AI54" s="129"/>
      <c r="AJ54" s="129"/>
      <c r="AK54" s="119"/>
      <c r="AL54" s="115"/>
      <c r="AM54" s="119"/>
      <c r="AN54" s="119"/>
      <c r="AO54" s="692"/>
      <c r="AP54" s="692"/>
      <c r="AQ54" s="692"/>
      <c r="AR54" s="692"/>
      <c r="AS54" s="692"/>
      <c r="AT54" s="691">
        <f>CE54</f>
        <v/>
      </c>
      <c r="AU54" s="691">
        <f>CF54</f>
        <v/>
      </c>
      <c r="AV54" s="813"/>
      <c r="AW54" s="813"/>
      <c r="AX54" s="197">
        <f>CZ54</f>
        <v/>
      </c>
      <c r="AY54" s="197">
        <f>DE54</f>
        <v/>
      </c>
      <c r="AZ54" s="3379">
        <f>CO54</f>
        <v/>
      </c>
      <c r="BA54" s="3380"/>
      <c r="BB54" s="197">
        <f>CP54</f>
        <v/>
      </c>
      <c r="BC54" s="813"/>
      <c r="BD54" s="197">
        <f>CR54</f>
        <v/>
      </c>
      <c r="BE54" s="121">
        <f>CS54</f>
        <v/>
      </c>
      <c r="BF54" s="122">
        <f>CT54*60</f>
        <v/>
      </c>
      <c r="BG54" s="121">
        <f>BE54</f>
        <v/>
      </c>
      <c r="BH54" s="122">
        <f>CU54*60</f>
        <v/>
      </c>
      <c r="BI54" s="122">
        <f>CV54</f>
        <v/>
      </c>
      <c r="BJ54" s="117"/>
      <c r="BK54" s="812">
        <f>Overview!$E$7</f>
        <v/>
      </c>
      <c r="BL54" s="117"/>
      <c r="BM54" s="836">
        <f>CW54</f>
        <v/>
      </c>
      <c r="BN54" s="812">
        <f>Overview!$P$153</f>
        <v/>
      </c>
      <c r="BO54" s="117"/>
      <c r="BP54" s="117"/>
      <c r="BQ54" s="115"/>
      <c r="BR54" s="1478"/>
      <c r="BS54" s="1548"/>
      <c r="BT54" s="1791" t="inlineStr">
        <is>
          <t>GSM</t>
        </is>
      </c>
      <c r="BU54" s="1791" t="inlineStr">
        <is>
          <t>900</t>
        </is>
      </c>
      <c r="BV54" s="403">
        <f>Overview!$H$30</f>
        <v/>
      </c>
      <c r="BW54" s="2010"/>
      <c r="BX54" s="1791"/>
      <c r="BY54" s="2040"/>
      <c r="BZ54" s="2040"/>
      <c r="CA54" s="1997" t="inlineStr">
        <is>
          <t>Right Edge</t>
        </is>
      </c>
      <c r="CB54" s="200">
        <v>5</v>
      </c>
      <c r="CC54" s="1063">
        <f>IF(COUNT('Conducted 2G-3G'!$AH$3:$AH$5)=0,37,INDEX('Conducted 2G-3G'!$T$3:$T$5,MATCH(MAX('Conducted 2G-3G'!$AH$3:$AH$5),'Conducted 2G-3G'!$AH$3:$AH$5,0)))</f>
        <v>37</v>
      </c>
      <c r="CD54" s="1063">
        <f>IF(COUNT('Conducted 2G-3G'!$AH$3:$AH$5)=0,897.4,INDEX('Conducted 2G-3G'!$U$3:$U$5,MATCH(MAX('Conducted 2G-3G'!$AH$3:$AH$5),'Conducted 2G-3G'!$AH$3:$AH$5,0)))</f>
        <v>897.4</v>
      </c>
      <c r="CE54" s="1523"/>
      <c r="CF54" s="1523"/>
      <c r="CG54" s="387" t="str">
        <f>IF(OR($BY$3="",$BY$3=""),"",$BY$3)</f>
        <v/>
      </c>
      <c r="CH54" s="387">
        <f>BZ54</f>
        <v/>
      </c>
      <c r="CI54" s="387">
        <f>CA54</f>
        <v/>
      </c>
      <c r="CJ54" s="1527"/>
      <c r="CK54" s="2042"/>
      <c r="CL54" s="206">
        <f>IF(CF54=""," ",IF(ABS(CE54-CF54)&lt;=0.125,"Valid","Not valid"))</f>
        <v/>
      </c>
      <c r="CM54" s="207">
        <f> IF(CE54="","",IF(AND(CE54&lt;&gt;"",CF54=""),IF(CE54&gt;=1,"Medir+Sig Max","No"),IF(CF54&lt;&gt;"",IF(CF54&gt;=1,"Medir+Sig Max","No"),"")))</f>
        <v/>
      </c>
      <c r="CN54" s="1787"/>
      <c r="CO54" s="220">
        <f>IF(CK54="",IF(AND(CE54="",CF54=""),"",IF(CF54="",IF(DE54&gt;1,ROUND(DE54*CE54,3),CE54),IF(DE54&gt;1,ROUND(DE54*CF54,3),CF54))),IF(AND(CE54="",CF54=""),"",IF(CF54="",IF(DE54&gt;1,ROUND(DE54*CE54*(1/(CK54)),3),CE54*(1/(CK54))),IF(DE54&gt;1,ROUND(DE54*CF54*(1/(CK54)),3),CF54*(1/(CK54))))))</f>
        <v/>
      </c>
      <c r="CP54" s="2043">
        <f>IF(COUNTIF(Overview!K12:K14,TRUE)&gt;0,2,IF(COUNTIF(Overview!L12:L14,TRUE)&gt;0,4,0))</f>
        <v/>
      </c>
      <c r="CQ54" s="1472">
        <f>IF(CO54="","",IF(CO54&gt;CP54,"Fail","Pass"))</f>
        <v/>
      </c>
      <c r="CR54" s="1481">
        <f>IF(AND(MAX(CO51:CO58)=CO54,CO54&lt;&gt;0),COUNT($CR$3:CR53)+1,"")</f>
        <v/>
      </c>
      <c r="CS54" s="1565">
        <f>MyTimestamp(CO54)</f>
        <v/>
      </c>
      <c r="CT54" s="1531">
        <f>IF(CE54="",0,15)+IF(CF54="",0,15)</f>
        <v/>
      </c>
      <c r="CU54" s="1532">
        <f>IF(CT54=0,0,2)</f>
        <v/>
      </c>
      <c r="CV54" s="859"/>
      <c r="CW54" s="859"/>
      <c r="CX54" s="2038"/>
      <c r="CY54" s="2044"/>
      <c r="CZ54" s="1543">
        <f>10^(CJ54/20)*100-100</f>
        <v/>
      </c>
      <c r="DA54" s="1319">
        <f>IF('Tune-Up'!H12="","",'Tune-Up'!H12)</f>
        <v/>
      </c>
      <c r="DB54" s="695"/>
      <c r="DC54" s="797">
        <f>IF(DA54="","",10^(DA54/10))</f>
        <v/>
      </c>
      <c r="DD54" s="1363">
        <f>IF(ISNUMBER(DB54)=FALSE,"",10^(DB54/10))</f>
        <v/>
      </c>
      <c r="DE54" s="1543">
        <f>IF(AND(ISNUMBER(DC54),ISNUMBER(DD54)),IF(DC54/DD54&gt;1,ROUND((DC54)/DD54,3),1),1)</f>
        <v/>
      </c>
      <c r="DF54" s="1541"/>
      <c r="DG54" s="1541"/>
      <c r="DH54" s="1541"/>
      <c r="DI54" s="1541"/>
      <c r="DJ54" s="1541"/>
      <c r="DK54" s="1541"/>
      <c r="DL54" s="1541"/>
      <c r="DM54" s="1541"/>
      <c r="DN54" s="1541"/>
      <c r="DO54" s="1541"/>
      <c r="DP54" s="1541"/>
      <c r="DQ54" s="1541"/>
      <c r="DR54" s="1541"/>
    </row>
    <row r="55" ht="12.75" x14ac:dyDescent="0.2">
      <c r="A55" s="1541"/>
      <c r="B55" s="1541"/>
      <c r="C55"/>
      <c r="D55" s="130">
        <f>IF(BX$51="Close to Ear","EN 62209-1","EN 62209-2")</f>
        <v/>
      </c>
      <c r="E55" s="130">
        <f>IF(CG55="Close to Ear","2016","2010/A1:2019")</f>
        <v/>
      </c>
      <c r="F55" s="1488" t="inlineStr">
        <is>
          <t>5.1</t>
        </is>
      </c>
      <c r="G55" s="1497"/>
      <c r="H55" s="120">
        <f>BV55</f>
        <v/>
      </c>
      <c r="I55" s="120">
        <f>BW55</f>
        <v/>
      </c>
      <c r="J55" s="687" t="inlineStr">
        <is>
          <t>GSM</t>
        </is>
      </c>
      <c r="K55" s="194" t="inlineStr">
        <is>
          <t>900</t>
        </is>
      </c>
      <c r="L55" s="115"/>
      <c r="M55" s="120"/>
      <c r="N55" s="119"/>
      <c r="O55" s="131"/>
      <c r="P55" s="6597"/>
      <c r="Q55" s="131"/>
      <c r="R55" s="131"/>
      <c r="S55" s="120"/>
      <c r="T55" s="120">
        <v>37</v>
      </c>
      <c r="U55" s="120">
        <v>897.4</v>
      </c>
      <c r="V55" s="119"/>
      <c r="W55" s="197"/>
      <c r="X55" s="119"/>
      <c r="Y55" s="119"/>
      <c r="Z55" s="119"/>
      <c r="AA55" s="115"/>
      <c r="AB55" s="115"/>
      <c r="AC55" s="689">
        <f>IF(OR(BX$51="Close to Ear",BX$51="Close to Head"),"Head",IF(BX$51="Extremity","Extremity","Body"))</f>
        <v/>
      </c>
      <c r="AD55" s="690">
        <f>CA55</f>
        <v/>
      </c>
      <c r="AE55" s="688">
        <f>CB55</f>
        <v/>
      </c>
      <c r="AF55" s="115"/>
      <c r="AG55" s="808">
        <f>IF(AZ55="","N/A",IF(CQ55="Pass","P","F"))</f>
        <v/>
      </c>
      <c r="AH55" s="129"/>
      <c r="AI55" s="129"/>
      <c r="AJ55" s="129"/>
      <c r="AK55" s="119"/>
      <c r="AL55" s="115"/>
      <c r="AM55" s="119"/>
      <c r="AN55" s="119"/>
      <c r="AO55" s="692"/>
      <c r="AP55" s="692"/>
      <c r="AQ55" s="692"/>
      <c r="AR55" s="692"/>
      <c r="AS55" s="692"/>
      <c r="AT55" s="691">
        <f>CE55</f>
        <v/>
      </c>
      <c r="AU55" s="691">
        <f>CF55</f>
        <v/>
      </c>
      <c r="AV55" s="813"/>
      <c r="AW55" s="813"/>
      <c r="AX55" s="197">
        <f>CZ55</f>
        <v/>
      </c>
      <c r="AY55" s="197">
        <f>DE55</f>
        <v/>
      </c>
      <c r="AZ55" s="3379">
        <f>CO55</f>
        <v/>
      </c>
      <c r="BA55" s="3380"/>
      <c r="BB55" s="197">
        <f>CP55</f>
        <v/>
      </c>
      <c r="BC55" s="813"/>
      <c r="BD55" s="197">
        <f>CR55</f>
        <v/>
      </c>
      <c r="BE55" s="121">
        <f>CS55</f>
        <v/>
      </c>
      <c r="BF55" s="122">
        <f>CT55*60</f>
        <v/>
      </c>
      <c r="BG55" s="121">
        <f>BE55</f>
        <v/>
      </c>
      <c r="BH55" s="122">
        <f>CU55*60</f>
        <v/>
      </c>
      <c r="BI55" s="122">
        <f>CV55</f>
        <v/>
      </c>
      <c r="BJ55" s="117"/>
      <c r="BK55" s="812">
        <f>Overview!$E$7</f>
        <v/>
      </c>
      <c r="BL55" s="117"/>
      <c r="BM55" s="836">
        <f>CW55</f>
        <v/>
      </c>
      <c r="BN55" s="812">
        <f>Overview!$P$153</f>
        <v/>
      </c>
      <c r="BO55" s="117"/>
      <c r="BP55" s="117"/>
      <c r="BQ55" s="115"/>
      <c r="BR55" s="1478"/>
      <c r="BS55" s="1548"/>
      <c r="BT55" s="1783" t="inlineStr">
        <is>
          <t>GSM</t>
        </is>
      </c>
      <c r="BU55" s="1783" t="inlineStr">
        <is>
          <t>900</t>
        </is>
      </c>
      <c r="BV55" s="400">
        <f>Overview!$H$30</f>
        <v/>
      </c>
      <c r="BW55" s="2010"/>
      <c r="BX55" s="1783"/>
      <c r="BY55" s="2040"/>
      <c r="BZ55" s="2040"/>
      <c r="CA55" s="1997" t="inlineStr">
        <is>
          <t>Top Edge</t>
        </is>
      </c>
      <c r="CB55" s="200">
        <v>5</v>
      </c>
      <c r="CC55" s="1063">
        <f>IF(COUNT('Conducted 2G-3G'!$AH$3:$AH$5)=0,37,INDEX('Conducted 2G-3G'!$T$3:$T$5,MATCH(MAX('Conducted 2G-3G'!$AH$3:$AH$5),'Conducted 2G-3G'!$AH$3:$AH$5,0)))</f>
        <v>37</v>
      </c>
      <c r="CD55" s="1063">
        <f>IF(COUNT('Conducted 2G-3G'!$AH$3:$AH$5)=0,897.4,INDEX('Conducted 2G-3G'!$U$3:$U$5,MATCH(MAX('Conducted 2G-3G'!$AH$3:$AH$5),'Conducted 2G-3G'!$AH$3:$AH$5,0)))</f>
        <v>897.4</v>
      </c>
      <c r="CE55" s="1523"/>
      <c r="CF55" s="1523"/>
      <c r="CG55" s="387" t="str">
        <f>IF(OR($BY$3="",$BY$3=""),"",$BY$3)</f>
        <v/>
      </c>
      <c r="CH55" s="387">
        <f>BZ55</f>
        <v/>
      </c>
      <c r="CI55" s="387">
        <f>CA55</f>
        <v/>
      </c>
      <c r="CJ55" s="1527"/>
      <c r="CK55" s="2042"/>
      <c r="CL55" s="206">
        <f>IF(CF55=""," ",IF(ABS(CE55-CF55)&lt;=0.125,"Valid","Not valid"))</f>
        <v/>
      </c>
      <c r="CM55" s="207">
        <f> IF(CE55="","",IF(AND(CE55&lt;&gt;"",CF55=""),IF(CE55&gt;=1,"Medir+Sig Max","No"),IF(CF55&lt;&gt;"",IF(CF55&gt;=1,"Medir+Sig Max","No"),"")))</f>
        <v/>
      </c>
      <c r="CN55" s="1787"/>
      <c r="CO55" s="220">
        <f>IF(CK55="",IF(AND(CE55="",CF55=""),"",IF(CF55="",IF(DE55&gt;1,ROUND(DE55*CE55,3),CE55),IF(DE55&gt;1,ROUND(DE55*CF55,3),CF55))),IF(AND(CE55="",CF55=""),"",IF(CF55="",IF(DE55&gt;1,ROUND(DE55*CE55*(1/(CK55)),3),CE55*(1/(CK55))),IF(DE55&gt;1,ROUND(DE55*CF55*(1/(CK55)),3),CF55*(1/(CK55))))))</f>
        <v/>
      </c>
      <c r="CP55" s="2043">
        <f>IF(COUNTIF(Overview!K12:K14,TRUE)&gt;0,2,IF(COUNTIF(Overview!L12:L14,TRUE)&gt;0,4,0))</f>
        <v/>
      </c>
      <c r="CQ55" s="1472">
        <f>IF(CO55="","",IF(CO55&gt;CP55,"Fail","Pass"))</f>
        <v/>
      </c>
      <c r="CR55" s="1481">
        <f>IF(AND(MAX(CO51:CO58)=CO55,CO55&lt;&gt;0),COUNT($CR$3:CR54)+1,"")</f>
        <v/>
      </c>
      <c r="CS55" s="1565">
        <f>MyTimestamp(CO55)</f>
        <v/>
      </c>
      <c r="CT55" s="1531">
        <f>IF(CE55="",0,15)+IF(CF55="",0,15)</f>
        <v/>
      </c>
      <c r="CU55" s="1532">
        <f>IF(CT55=0,0,2)</f>
        <v/>
      </c>
      <c r="CV55" s="859"/>
      <c r="CW55" s="859"/>
      <c r="CX55" s="2038"/>
      <c r="CY55" s="2044"/>
      <c r="CZ55" s="1543">
        <f>10^(CJ55/20)*100-100</f>
        <v/>
      </c>
      <c r="DA55" s="1319">
        <f>IF('Tune-Up'!H12="","",'Tune-Up'!H12)</f>
        <v/>
      </c>
      <c r="DB55" s="695"/>
      <c r="DC55" s="797">
        <f>IF(DA55="","",10^(DA55/10))</f>
        <v/>
      </c>
      <c r="DD55" s="1363">
        <f>IF(ISNUMBER(DB55)=FALSE,"",10^(DB55/10))</f>
        <v/>
      </c>
      <c r="DE55" s="1543">
        <f>IF(AND(ISNUMBER(DC55),ISNUMBER(DD55)),IF(DC55/DD55&gt;1,ROUND((DC55)/DD55,3),1),1)</f>
        <v/>
      </c>
      <c r="DF55" s="1541"/>
      <c r="DG55" s="1541"/>
      <c r="DH55" s="1541"/>
      <c r="DI55" s="1541"/>
      <c r="DJ55" s="1541"/>
      <c r="DK55" s="1541"/>
      <c r="DL55" s="1541"/>
      <c r="DM55" s="1541"/>
      <c r="DN55" s="1541"/>
      <c r="DO55" s="1541"/>
      <c r="DP55" s="1541"/>
      <c r="DQ55" s="1541"/>
      <c r="DR55" s="1541"/>
    </row>
    <row r="56" ht="12.75" x14ac:dyDescent="0.2">
      <c r="A56" s="1541"/>
      <c r="B56" s="1541"/>
      <c r="C56"/>
      <c r="D56" s="130">
        <f>IF(BX$51="Close to Ear","EN 62209-1","EN 62209-2")</f>
        <v/>
      </c>
      <c r="E56" s="130">
        <f>IF(CG56="Close to Ear","2016","2010/A1:2019")</f>
        <v/>
      </c>
      <c r="F56" s="1488" t="inlineStr">
        <is>
          <t>5.1</t>
        </is>
      </c>
      <c r="G56" s="1497"/>
      <c r="H56" s="120">
        <f>BV56</f>
        <v/>
      </c>
      <c r="I56" s="120">
        <f>BW56</f>
        <v/>
      </c>
      <c r="J56" s="687" t="inlineStr">
        <is>
          <t>GSM</t>
        </is>
      </c>
      <c r="K56" s="194" t="inlineStr">
        <is>
          <t>900</t>
        </is>
      </c>
      <c r="L56" s="115"/>
      <c r="M56" s="120"/>
      <c r="N56" s="119"/>
      <c r="O56" s="131"/>
      <c r="P56" s="6597"/>
      <c r="Q56" s="131"/>
      <c r="R56" s="131"/>
      <c r="S56" s="120"/>
      <c r="T56" s="120">
        <v>37</v>
      </c>
      <c r="U56" s="120">
        <v>897.4</v>
      </c>
      <c r="V56" s="119"/>
      <c r="W56" s="197"/>
      <c r="X56" s="119"/>
      <c r="Y56" s="119"/>
      <c r="Z56" s="119"/>
      <c r="AA56" s="115"/>
      <c r="AB56" s="115"/>
      <c r="AC56" s="689">
        <f>IF(OR(BX$51="Close to Ear",BX$51="Close to Head"),"Head",IF(BX$51="Extremity","Extremity","Body"))</f>
        <v/>
      </c>
      <c r="AD56" s="690">
        <f>CA56</f>
        <v/>
      </c>
      <c r="AE56" s="688">
        <f>CB56</f>
        <v/>
      </c>
      <c r="AF56" s="115"/>
      <c r="AG56" s="808">
        <f>IF(AZ56="","N/A",IF(CQ56="Pass","P","F"))</f>
        <v/>
      </c>
      <c r="AH56" s="129"/>
      <c r="AI56" s="129"/>
      <c r="AJ56" s="129"/>
      <c r="AK56" s="119"/>
      <c r="AL56" s="115"/>
      <c r="AM56" s="119"/>
      <c r="AN56" s="119"/>
      <c r="AO56" s="692"/>
      <c r="AP56" s="692"/>
      <c r="AQ56" s="692"/>
      <c r="AR56" s="692"/>
      <c r="AS56" s="692"/>
      <c r="AT56" s="691">
        <f>CE56</f>
        <v/>
      </c>
      <c r="AU56" s="691">
        <f>CF56</f>
        <v/>
      </c>
      <c r="AV56" s="813"/>
      <c r="AW56" s="813"/>
      <c r="AX56" s="197">
        <f>CZ56</f>
        <v/>
      </c>
      <c r="AY56" s="197">
        <f>DE56</f>
        <v/>
      </c>
      <c r="AZ56" s="3379">
        <f>CO56</f>
        <v/>
      </c>
      <c r="BA56" s="3380"/>
      <c r="BB56" s="197">
        <f>CP56</f>
        <v/>
      </c>
      <c r="BC56" s="813"/>
      <c r="BD56" s="197">
        <f>CR56</f>
        <v/>
      </c>
      <c r="BE56" s="121">
        <f>CS56</f>
        <v/>
      </c>
      <c r="BF56" s="122">
        <f>CT56*60</f>
        <v/>
      </c>
      <c r="BG56" s="121">
        <f>BE56</f>
        <v/>
      </c>
      <c r="BH56" s="122">
        <f>CU56*60</f>
        <v/>
      </c>
      <c r="BI56" s="122">
        <f>CV56</f>
        <v/>
      </c>
      <c r="BJ56" s="117"/>
      <c r="BK56" s="812">
        <f>Overview!$E$7</f>
        <v/>
      </c>
      <c r="BL56" s="117"/>
      <c r="BM56" s="836">
        <f>CW56</f>
        <v/>
      </c>
      <c r="BN56" s="812">
        <f>Overview!$P$153</f>
        <v/>
      </c>
      <c r="BO56" s="117"/>
      <c r="BP56" s="117"/>
      <c r="BQ56" s="115"/>
      <c r="BR56" s="1478"/>
      <c r="BS56" s="1548"/>
      <c r="BT56" s="1783" t="inlineStr">
        <is>
          <t>GSM</t>
        </is>
      </c>
      <c r="BU56" s="1783" t="inlineStr">
        <is>
          <t>900</t>
        </is>
      </c>
      <c r="BV56" s="400">
        <f>Overview!$H$30</f>
        <v/>
      </c>
      <c r="BW56" s="2010"/>
      <c r="BX56" s="1783"/>
      <c r="BY56" s="2040"/>
      <c r="BZ56" s="2040"/>
      <c r="CA56" s="1997" t="inlineStr">
        <is>
          <t>Bottom Edge</t>
        </is>
      </c>
      <c r="CB56" s="200">
        <v>5</v>
      </c>
      <c r="CC56" s="1063">
        <f>IF(COUNT('Conducted 2G-3G'!$AH$3:$AH$5)=0,37,INDEX('Conducted 2G-3G'!$T$3:$T$5,MATCH(MAX('Conducted 2G-3G'!$AH$3:$AH$5),'Conducted 2G-3G'!$AH$3:$AH$5,0)))</f>
        <v>37</v>
      </c>
      <c r="CD56" s="1063">
        <f>IF(COUNT('Conducted 2G-3G'!$AH$3:$AH$5)=0,897.4,INDEX('Conducted 2G-3G'!$U$3:$U$5,MATCH(MAX('Conducted 2G-3G'!$AH$3:$AH$5),'Conducted 2G-3G'!$AH$3:$AH$5,0)))</f>
        <v>897.4</v>
      </c>
      <c r="CE56" s="1523"/>
      <c r="CF56" s="1523"/>
      <c r="CG56" s="387" t="str">
        <f>IF(OR($BY$3="",$BY$3=""),"",$BY$3)</f>
        <v/>
      </c>
      <c r="CH56" s="387">
        <f>BZ56</f>
        <v/>
      </c>
      <c r="CI56" s="387">
        <f>CA56</f>
        <v/>
      </c>
      <c r="CJ56" s="1527"/>
      <c r="CK56" s="2042"/>
      <c r="CL56" s="206">
        <f>IF(CF56=""," ",IF(ABS(CE56-CF56)&lt;=0.125,"Valid","Not valid"))</f>
        <v/>
      </c>
      <c r="CM56" s="207">
        <f> IF(CE56="","",IF(AND(CE56&lt;&gt;"",CF56=""),IF(CE56&gt;=1,"Medir+Sig Max","No"),IF(CF56&lt;&gt;"",IF(CF56&gt;=1,"Medir+Sig Max","No"),"")))</f>
        <v/>
      </c>
      <c r="CN56" s="1787"/>
      <c r="CO56" s="220">
        <f>IF(CK56="",IF(AND(CE56="",CF56=""),"",IF(CF56="",IF(DE56&gt;1,ROUND(DE56*CE56,3),CE56),IF(DE56&gt;1,ROUND(DE56*CF56,3),CF56))),IF(AND(CE56="",CF56=""),"",IF(CF56="",IF(DE56&gt;1,ROUND(DE56*CE56*(1/(CK56)),3),CE56*(1/(CK56))),IF(DE56&gt;1,ROUND(DE56*CF56*(1/(CK56)),3),CF56*(1/(CK56))))))</f>
        <v/>
      </c>
      <c r="CP56" s="2043">
        <f>IF(COUNTIF(Overview!K12:K14,TRUE)&gt;0,2,IF(COUNTIF(Overview!L12:L14,TRUE)&gt;0,4,0))</f>
        <v/>
      </c>
      <c r="CQ56" s="1472">
        <f>IF(CO56="","",IF(CO56&gt;CP56,"Fail","Pass"))</f>
        <v/>
      </c>
      <c r="CR56" s="1481">
        <f>IF(AND(MAX(CO51:CO58)=CO56,CO56&lt;&gt;0),COUNT($CR$3:CR55)+1,"")</f>
        <v/>
      </c>
      <c r="CS56" s="1565">
        <f>MyTimestamp(CO56)</f>
        <v/>
      </c>
      <c r="CT56" s="1531">
        <f>IF(CE56="",0,15)+IF(CF56="",0,15)</f>
        <v/>
      </c>
      <c r="CU56" s="1532">
        <f>IF(CT56=0,0,2)</f>
        <v/>
      </c>
      <c r="CV56" s="859"/>
      <c r="CW56" s="859"/>
      <c r="CX56" s="2038"/>
      <c r="CY56" s="2044"/>
      <c r="CZ56" s="1543">
        <f>10^(CJ56/20)*100-100</f>
        <v/>
      </c>
      <c r="DA56" s="1319">
        <f>IF('Tune-Up'!H12="","",'Tune-Up'!H12)</f>
        <v/>
      </c>
      <c r="DB56" s="695"/>
      <c r="DC56" s="797">
        <f>IF(DA56="","",10^(DA56/10))</f>
        <v/>
      </c>
      <c r="DD56" s="1363">
        <f>IF(ISNUMBER(DB56)=FALSE,"",10^(DB56/10))</f>
        <v/>
      </c>
      <c r="DE56" s="1543">
        <f>IF(AND(ISNUMBER(DC56),ISNUMBER(DD56)),IF(DC56/DD56&gt;1,ROUND((DC56)/DD56,3),1),1)</f>
        <v/>
      </c>
      <c r="DF56" s="1541"/>
      <c r="DG56" s="1541"/>
      <c r="DH56" s="1541"/>
      <c r="DI56" s="1541"/>
      <c r="DJ56" s="1541"/>
      <c r="DK56" s="1541"/>
      <c r="DL56" s="1541"/>
      <c r="DM56" s="1541"/>
      <c r="DN56" s="1541"/>
      <c r="DO56" s="1541"/>
      <c r="DP56" s="1541"/>
      <c r="DQ56" s="1541"/>
      <c r="DR56" s="1541"/>
    </row>
    <row r="57" ht="12.75" x14ac:dyDescent="0.2">
      <c r="A57" s="1541"/>
      <c r="B57" s="1541"/>
      <c r="C57"/>
      <c r="D57" s="130">
        <f>IF(BX$51="Close to Ear","EN 62209-1","EN 62209-2")</f>
        <v/>
      </c>
      <c r="E57" s="130">
        <f>IF(CG57="Close to Ear","2016","2010/A1:2019")</f>
        <v/>
      </c>
      <c r="F57" s="1488" t="inlineStr">
        <is>
          <t>5.1</t>
        </is>
      </c>
      <c r="G57" s="1497"/>
      <c r="H57" s="120">
        <f>BV57</f>
        <v/>
      </c>
      <c r="I57" s="120">
        <f>BW57</f>
        <v/>
      </c>
      <c r="J57" s="687" t="inlineStr">
        <is>
          <t>GSM</t>
        </is>
      </c>
      <c r="K57" s="194" t="inlineStr">
        <is>
          <t>900</t>
        </is>
      </c>
      <c r="L57" s="115"/>
      <c r="M57" s="120"/>
      <c r="N57" s="119"/>
      <c r="O57" s="131"/>
      <c r="P57" s="6597"/>
      <c r="Q57" s="131"/>
      <c r="R57" s="131"/>
      <c r="S57" s="120"/>
      <c r="T57" s="120">
        <v>37</v>
      </c>
      <c r="U57" s="120">
        <v>897.4</v>
      </c>
      <c r="V57" s="119"/>
      <c r="W57" s="197"/>
      <c r="X57" s="119"/>
      <c r="Y57" s="119"/>
      <c r="Z57" s="119"/>
      <c r="AA57" s="115"/>
      <c r="AB57" s="115"/>
      <c r="AC57" s="689">
        <f>IF(OR(BX$51="Close to Ear",BX$51="Close to Head"),"Head",IF(BX$51="Extremity","Extremity","Body"))</f>
        <v/>
      </c>
      <c r="AD57" s="690">
        <f>CA57</f>
        <v/>
      </c>
      <c r="AE57" s="688">
        <f>CB57</f>
        <v/>
      </c>
      <c r="AF57" s="115"/>
      <c r="AG57" s="808">
        <f>IF(AZ57="","N/A",IF(CQ57="Pass","P","F"))</f>
        <v/>
      </c>
      <c r="AH57" s="129"/>
      <c r="AI57" s="129"/>
      <c r="AJ57" s="129"/>
      <c r="AK57" s="119"/>
      <c r="AL57" s="115"/>
      <c r="AM57" s="119"/>
      <c r="AN57" s="119"/>
      <c r="AO57" s="692"/>
      <c r="AP57" s="692"/>
      <c r="AQ57" s="692"/>
      <c r="AR57" s="692"/>
      <c r="AS57" s="692"/>
      <c r="AT57" s="691">
        <f>CE57</f>
        <v/>
      </c>
      <c r="AU57" s="691">
        <f>CF57</f>
        <v/>
      </c>
      <c r="AV57" s="813"/>
      <c r="AW57" s="813"/>
      <c r="AX57" s="197">
        <f>CZ57</f>
        <v/>
      </c>
      <c r="AY57" s="197">
        <f>DE57</f>
        <v/>
      </c>
      <c r="AZ57" s="3379">
        <f>CO57</f>
        <v/>
      </c>
      <c r="BA57" s="3380"/>
      <c r="BB57" s="197">
        <f>CP57</f>
        <v/>
      </c>
      <c r="BC57" s="813"/>
      <c r="BD57" s="197">
        <f>CR57</f>
        <v/>
      </c>
      <c r="BE57" s="121">
        <f>CS57</f>
        <v/>
      </c>
      <c r="BF57" s="122">
        <f>CT57*60</f>
        <v/>
      </c>
      <c r="BG57" s="121">
        <f>BE57</f>
        <v/>
      </c>
      <c r="BH57" s="122">
        <f>CU57*60</f>
        <v/>
      </c>
      <c r="BI57" s="122">
        <f>CV57</f>
        <v/>
      </c>
      <c r="BJ57" s="117"/>
      <c r="BK57" s="812">
        <f>Overview!$E$7</f>
        <v/>
      </c>
      <c r="BL57" s="117"/>
      <c r="BM57" s="836">
        <f>CW57</f>
        <v/>
      </c>
      <c r="BN57" s="812">
        <f>Overview!$P$153</f>
        <v/>
      </c>
      <c r="BO57" s="117"/>
      <c r="BP57" s="117"/>
      <c r="BQ57" s="115"/>
      <c r="BR57" s="1478"/>
      <c r="BS57" s="1548"/>
      <c r="BT57" s="1783" t="inlineStr">
        <is>
          <t>GSM</t>
        </is>
      </c>
      <c r="BU57" s="1783" t="inlineStr">
        <is>
          <t>900</t>
        </is>
      </c>
      <c r="BV57" s="400">
        <f>Overview!$H$30</f>
        <v/>
      </c>
      <c r="BW57" s="2010"/>
      <c r="BX57" s="1783"/>
      <c r="BY57" s="2040"/>
      <c r="BZ57" s="2040"/>
      <c r="CA57" s="401" t="str">
        <f>IF(COUNT(CF51:CF56)=0,IF(COUNT(CE51:CE56)=0,"TBD",VLOOKUP(MAX(CE51:CE56),CE51:CI56,5,FALSE)),VLOOKUP(MAX(CF51:CF56),CF51:CI56,4,FALSE))</f>
        <v>TBD</v>
      </c>
      <c r="CB57" s="200">
        <v>5</v>
      </c>
      <c r="CC57" s="1063">
        <f>IF(COUNT('Conducted 2G-3G'!$AH$3:$AH$5)=0,37,INDEX('Conducted 2G-3G'!$T$3:$T$5,MATCH(MAX('Conducted 2G-3G'!$AH$3:$AH$5),'Conducted 2G-3G'!$AH$3:$AH$5,0)))</f>
        <v>37</v>
      </c>
      <c r="CD57" s="1063">
        <f>IF(COUNT('Conducted 2G-3G'!$AH$3:$AH$5)=0,897.4,INDEX('Conducted 2G-3G'!$U$3:$U$5,MATCH(MAX('Conducted 2G-3G'!$AH$3:$AH$5),'Conducted 2G-3G'!$AH$3:$AH$5,0)))</f>
        <v>897.4</v>
      </c>
      <c r="CE57" s="1523"/>
      <c r="CF57" s="1523"/>
      <c r="CG57" s="387" t="str">
        <f>IF(OR($BY$3="",$BY$3=""),"",$BY$3)</f>
        <v/>
      </c>
      <c r="CH57" s="387">
        <f>BZ57</f>
        <v/>
      </c>
      <c r="CI57" s="387">
        <f>CA57</f>
        <v/>
      </c>
      <c r="CJ57" s="1527"/>
      <c r="CK57" s="2042"/>
      <c r="CL57" s="206">
        <f>IF(CF57=""," ",IF(ABS(CE57-CF57)&lt;=0.125,"Valid","Not valid"))</f>
        <v/>
      </c>
      <c r="CM57" s="207">
        <f> IF(CE57="","",IF(AND(CE57&lt;&gt;"",CF57=""),IF(CE57&gt;=1,"Medir+Sig Max","No"),IF(CF57&lt;&gt;"",IF(CF57&gt;=1,"Medir+Sig Max","No"),"")))</f>
        <v/>
      </c>
      <c r="CN57" s="1787"/>
      <c r="CO57" s="220">
        <f>IF(CK57="",IF(AND(CE57="",CF57=""),"",IF(CF57="",IF(DE57&gt;1,ROUND(DE57*CE57,3),CE57),IF(DE57&gt;1,ROUND(DE57*CF57,3),CF57))),IF(AND(CE57="",CF57=""),"",IF(CF57="",IF(DE57&gt;1,ROUND(DE57*CE57*(1/(CK57)),3),CE57*(1/(CK57))),IF(DE57&gt;1,ROUND(DE57*CF57*(1/(CK57)),3),CF57*(1/(CK57))))))</f>
        <v/>
      </c>
      <c r="CP57" s="2043">
        <f>IF(COUNTIF(Overview!K12:K14,TRUE)&gt;0,2,IF(COUNTIF(Overview!L12:L14,TRUE)&gt;0,4,0))</f>
        <v/>
      </c>
      <c r="CQ57" s="1472">
        <f>IF(CO57="","",IF(CO57&gt;CP57,"Fail","Pass"))</f>
        <v/>
      </c>
      <c r="CR57" s="1481">
        <f>IF(AND(MAX(CO51:CO58)=CO57,CO57&lt;&gt;0),COUNT($CR$3:CR56)+1,"")</f>
        <v/>
      </c>
      <c r="CS57" s="1565">
        <f>MyTimestamp(CO57)</f>
        <v/>
      </c>
      <c r="CT57" s="1531">
        <f>IF(CE57="",0,15)+IF(CF57="",0,15)</f>
        <v/>
      </c>
      <c r="CU57" s="1532">
        <f>IF(CT57=0,0,2)</f>
        <v/>
      </c>
      <c r="CV57" s="859"/>
      <c r="CW57" s="859"/>
      <c r="CX57" s="2038"/>
      <c r="CY57" s="2044"/>
      <c r="CZ57" s="1543">
        <f>10^(CJ57/20)*100-100</f>
        <v/>
      </c>
      <c r="DA57" s="1319">
        <f>IF('Tune-Up'!H12="","",'Tune-Up'!H12)</f>
        <v/>
      </c>
      <c r="DB57" s="695"/>
      <c r="DC57" s="797">
        <f>IF(DA57="","",10^(DA57/10))</f>
        <v/>
      </c>
      <c r="DD57" s="1363">
        <f>IF(ISNUMBER(DB57)=FALSE,"",10^(DB57/10))</f>
        <v/>
      </c>
      <c r="DE57" s="1543">
        <f>IF(AND(ISNUMBER(DC57),ISNUMBER(DD57)),IF(DC57/DD57&gt;1,ROUND((DC57)/DD57,3),1),1)</f>
        <v/>
      </c>
      <c r="DF57" s="1541"/>
      <c r="DG57" s="1541"/>
      <c r="DH57" s="1541"/>
      <c r="DI57" s="1541"/>
      <c r="DJ57" s="1541"/>
      <c r="DK57" s="1541"/>
      <c r="DL57" s="1541"/>
      <c r="DM57" s="1541"/>
      <c r="DN57" s="1541"/>
      <c r="DO57" s="1541"/>
      <c r="DP57" s="1541"/>
      <c r="DQ57" s="1541"/>
      <c r="DR57" s="1541"/>
    </row>
    <row r="58" ht="12.75" x14ac:dyDescent="0.2">
      <c r="A58" s="1541"/>
      <c r="B58" s="1541"/>
      <c r="C58"/>
      <c r="D58" s="130">
        <f>IF(BX$51="Close to Ear","EN 62209-1","EN 62209-2")</f>
        <v/>
      </c>
      <c r="E58" s="130">
        <f>IF(CG58="Close to Ear","2016","2010/A1:2019")</f>
        <v/>
      </c>
      <c r="F58" s="1488" t="inlineStr">
        <is>
          <t>5.1</t>
        </is>
      </c>
      <c r="G58" s="1497"/>
      <c r="H58" s="120">
        <f>BV58</f>
        <v/>
      </c>
      <c r="I58" s="120">
        <f>BW58</f>
        <v/>
      </c>
      <c r="J58" s="687" t="inlineStr">
        <is>
          <t>GSM</t>
        </is>
      </c>
      <c r="K58" s="194" t="inlineStr">
        <is>
          <t>900</t>
        </is>
      </c>
      <c r="L58" s="115"/>
      <c r="M58" s="120"/>
      <c r="N58" s="119"/>
      <c r="O58" s="131"/>
      <c r="P58" s="6597"/>
      <c r="Q58" s="131"/>
      <c r="R58" s="131"/>
      <c r="S58" s="120"/>
      <c r="T58" s="120">
        <v>37</v>
      </c>
      <c r="U58" s="120">
        <v>897.4</v>
      </c>
      <c r="V58" s="119"/>
      <c r="W58" s="197"/>
      <c r="X58" s="119"/>
      <c r="Y58" s="119"/>
      <c r="Z58" s="119"/>
      <c r="AA58" s="115"/>
      <c r="AB58" s="115"/>
      <c r="AC58" s="689">
        <f>IF(OR(BX$51="Close to Ear",BX$51="Close to Head"),"Head",IF(BX$51="Extremity","Extremity","Body"))</f>
        <v/>
      </c>
      <c r="AD58" s="690">
        <f>CA58</f>
        <v/>
      </c>
      <c r="AE58" s="688">
        <f>CB58</f>
        <v/>
      </c>
      <c r="AF58" s="115"/>
      <c r="AG58" s="808">
        <f>IF(AZ58="","N/A",IF(CQ58="Pass","P","F"))</f>
        <v/>
      </c>
      <c r="AH58" s="129"/>
      <c r="AI58" s="129"/>
      <c r="AJ58" s="129"/>
      <c r="AK58" s="119"/>
      <c r="AL58" s="115"/>
      <c r="AM58" s="119"/>
      <c r="AN58" s="119"/>
      <c r="AO58" s="692"/>
      <c r="AP58" s="692"/>
      <c r="AQ58" s="692"/>
      <c r="AR58" s="692"/>
      <c r="AS58" s="692"/>
      <c r="AT58" s="691">
        <f>CE58</f>
        <v/>
      </c>
      <c r="AU58" s="691">
        <f>CF58</f>
        <v/>
      </c>
      <c r="AV58" s="813"/>
      <c r="AW58" s="813"/>
      <c r="AX58" s="197">
        <f>CZ58</f>
        <v/>
      </c>
      <c r="AY58" s="197">
        <f>DE58</f>
        <v/>
      </c>
      <c r="AZ58" s="3379">
        <f>CO58</f>
        <v/>
      </c>
      <c r="BA58" s="3380"/>
      <c r="BB58" s="197">
        <f>CP58</f>
        <v/>
      </c>
      <c r="BC58" s="813"/>
      <c r="BD58" s="197">
        <f>CR58</f>
        <v/>
      </c>
      <c r="BE58" s="121">
        <f>CS58</f>
        <v/>
      </c>
      <c r="BF58" s="122">
        <f>CT58*60</f>
        <v/>
      </c>
      <c r="BG58" s="121">
        <f>BE58</f>
        <v/>
      </c>
      <c r="BH58" s="122">
        <f>CU58*60</f>
        <v/>
      </c>
      <c r="BI58" s="122">
        <f>CV58</f>
        <v/>
      </c>
      <c r="BJ58" s="117"/>
      <c r="BK58" s="812">
        <f>Overview!$E$7</f>
        <v/>
      </c>
      <c r="BL58" s="117"/>
      <c r="BM58" s="836">
        <f>CW58</f>
        <v/>
      </c>
      <c r="BN58" s="812">
        <f>Overview!$P$153</f>
        <v/>
      </c>
      <c r="BO58" s="117"/>
      <c r="BP58" s="117"/>
      <c r="BQ58" s="115"/>
      <c r="BR58" s="1478"/>
      <c r="BS58" s="1548"/>
      <c r="BT58" s="1783" t="inlineStr">
        <is>
          <t>GSM</t>
        </is>
      </c>
      <c r="BU58" s="1783" t="inlineStr">
        <is>
          <t>900</t>
        </is>
      </c>
      <c r="BV58" s="400">
        <f>Overview!$H$30</f>
        <v/>
      </c>
      <c r="BW58" s="2010"/>
      <c r="BX58" s="1800"/>
      <c r="BY58" s="2040"/>
      <c r="BZ58" s="2040"/>
      <c r="CA58" s="404" t="str">
        <f>IF(COUNT(CF51:CF56)=0,IF(COUNT(CE51:CE56)=0,"TBD",VLOOKUP(MAX(CE51:CE56),CE51:CI56,5,FALSE)),VLOOKUP(MAX(CF51:CF56),CF51:CI56,4,FALSE))</f>
        <v>TBD</v>
      </c>
      <c r="CB58" s="201">
        <v>5</v>
      </c>
      <c r="CC58" s="1081">
        <f>IF(COUNT('Conducted 2G-3G'!$AH$3:$AH$5)=0,37,INDEX('Conducted 2G-3G'!$T$3:$T$5,MATCH(MAX('Conducted 2G-3G'!$AH$3:$AH$5),'Conducted 2G-3G'!$AH$3:$AH$5,0)))</f>
        <v>37</v>
      </c>
      <c r="CD58" s="1081">
        <f>IF(COUNT('Conducted 2G-3G'!$AH$3:$AH$5)=0,897.4,INDEX('Conducted 2G-3G'!$U$3:$U$5,MATCH(MAX('Conducted 2G-3G'!$AH$3:$AH$5),'Conducted 2G-3G'!$AH$3:$AH$5,0)))</f>
        <v>897.4</v>
      </c>
      <c r="CE58" s="1874"/>
      <c r="CF58" s="1874"/>
      <c r="CG58" s="388" t="str">
        <f>IF(OR($BY$3="",$BY$3=""),"",$BY$3)</f>
        <v/>
      </c>
      <c r="CH58" s="388">
        <f>BZ58</f>
        <v/>
      </c>
      <c r="CI58" s="388">
        <f>CA58</f>
        <v/>
      </c>
      <c r="CJ58" s="2046"/>
      <c r="CK58" s="2047"/>
      <c r="CL58" s="212">
        <f>IF(CF58=""," ",IF(ABS(CE58-CF58)&lt;=0.125,"Valid","Not valid"))</f>
        <v/>
      </c>
      <c r="CM58" s="213">
        <f> IF(CE58="","",IF(AND(CE58&lt;&gt;"",CF58=""),IF(CE58&gt;=1,"Medir+Sig Max","No"),IF(CF58&lt;&gt;"",IF(CF58&gt;=1,"Medir+Sig Max","No"),"")))</f>
        <v/>
      </c>
      <c r="CN58" s="1794"/>
      <c r="CO58" s="221">
        <f>IF(CK58="",IF(AND(CE58="",CF58=""),"",IF(CF58="",IF(DE58&gt;1,ROUND(DE58*CE58,3),CE58),IF(DE58&gt;1,ROUND(DE58*CF58,3),CF58))),IF(AND(CE58="",CF58=""),"",IF(CF58="",IF(DE58&gt;1,ROUND(DE58*CE58*(1/(CK58)),3),CE58*(1/(CK58))),IF(DE58&gt;1,ROUND(DE58*CF58*(1/(CK58)),3),CF58*(1/(CK58))))))</f>
        <v/>
      </c>
      <c r="CP58" s="2048">
        <f>IF(COUNTIF(Overview!K12:K14,TRUE)&gt;0,2,IF(COUNTIF(Overview!L12:L14,TRUE)&gt;0,4,0))</f>
        <v/>
      </c>
      <c r="CQ58" s="1473">
        <f>IF(CO58="","",IF(CO58&gt;CP58,"Fail","Pass"))</f>
        <v/>
      </c>
      <c r="CR58" s="1482">
        <f>IF(AND(MAX(CO51:CO58)=CO58,CO58&lt;&gt;0),COUNT($CR$3:CR57)+1,"")</f>
        <v/>
      </c>
      <c r="CS58" s="1566">
        <f>MyTimestamp(CO58)</f>
        <v/>
      </c>
      <c r="CT58" s="1535">
        <f>IF(CE58="",0,15)+IF(CF58="",0,15)</f>
        <v/>
      </c>
      <c r="CU58" s="1536">
        <f>IF(CT58=0,0,2)</f>
        <v/>
      </c>
      <c r="CV58" s="861"/>
      <c r="CW58" s="861"/>
      <c r="CX58" s="2038"/>
      <c r="CY58" s="2050"/>
      <c r="CZ58" s="1545">
        <f>10^(CJ58/20)*100-100</f>
        <v/>
      </c>
      <c r="DA58" s="1320">
        <f>IF('Tune-Up'!H12="","",'Tune-Up'!H12)</f>
        <v/>
      </c>
      <c r="DB58" s="696"/>
      <c r="DC58" s="798">
        <f>IF(DA58="","",10^(DA58/10))</f>
        <v/>
      </c>
      <c r="DD58" s="1364">
        <f>IF(ISNUMBER(DB58)=FALSE,"",10^(DB58/10))</f>
        <v/>
      </c>
      <c r="DE58" s="1545">
        <f>IF(AND(ISNUMBER(DC58),ISNUMBER(DD58)),IF(DC58/DD58&gt;1,ROUND((DC58)/DD58,3),1),1)</f>
        <v/>
      </c>
      <c r="DF58" s="1541"/>
      <c r="DG58" s="1541"/>
      <c r="DH58" s="1541"/>
      <c r="DI58" s="1541"/>
      <c r="DJ58" s="1541"/>
      <c r="DK58" s="1541"/>
      <c r="DL58" s="1541"/>
      <c r="DM58" s="1541"/>
      <c r="DN58" s="1541"/>
      <c r="DO58" s="1541"/>
      <c r="DP58" s="1541"/>
      <c r="DQ58" s="1541"/>
      <c r="DR58" s="1541"/>
    </row>
    <row r="59" ht="12.75" x14ac:dyDescent="0.2">
      <c r="A59" s="1541"/>
      <c r="B59" s="1541"/>
      <c r="C59"/>
      <c r="D59" s="130">
        <f>IF(BX$51="Close to Ear","EN 62209-1","EN 62209-2")</f>
        <v/>
      </c>
      <c r="E59" s="130">
        <f>IF(CG59="Close to Ear","2016","2010/A1:2019")</f>
        <v/>
      </c>
      <c r="F59" s="1488" t="inlineStr">
        <is>
          <t>5.1</t>
        </is>
      </c>
      <c r="G59" s="1497"/>
      <c r="H59" s="120">
        <f>BV59</f>
        <v/>
      </c>
      <c r="I59" s="120">
        <f>BW59</f>
        <v/>
      </c>
      <c r="J59" s="687" t="inlineStr">
        <is>
          <t>GSM</t>
        </is>
      </c>
      <c r="K59" s="194" t="inlineStr">
        <is>
          <t>900</t>
        </is>
      </c>
      <c r="L59" s="115"/>
      <c r="M59" s="120"/>
      <c r="N59" s="119"/>
      <c r="O59" s="131"/>
      <c r="P59" s="6597"/>
      <c r="Q59" s="131"/>
      <c r="R59" s="131"/>
      <c r="S59" s="120"/>
      <c r="T59" s="120">
        <v>37</v>
      </c>
      <c r="U59" s="120">
        <v>897.4</v>
      </c>
      <c r="V59" s="119"/>
      <c r="W59" s="197"/>
      <c r="X59" s="119"/>
      <c r="Y59" s="119"/>
      <c r="Z59" s="119"/>
      <c r="AA59" s="115"/>
      <c r="AB59" s="115"/>
      <c r="AC59" s="689">
        <f>IF(OR(BX$51="Close to Ear",BX$51="Close to Head"),"Head",IF(BX$51="Extremity","Extremity","Body"))</f>
        <v/>
      </c>
      <c r="AD59" s="690">
        <f>CA59</f>
        <v/>
      </c>
      <c r="AE59" s="688">
        <f>CB59</f>
        <v/>
      </c>
      <c r="AF59" s="115"/>
      <c r="AG59" s="808">
        <f>IF(AZ59="","N/A",IF(CQ59="Pass","P","F"))</f>
        <v/>
      </c>
      <c r="AH59" s="129"/>
      <c r="AI59" s="129"/>
      <c r="AJ59" s="129"/>
      <c r="AK59" s="119"/>
      <c r="AL59" s="115"/>
      <c r="AM59" s="119"/>
      <c r="AN59" s="119"/>
      <c r="AO59" s="692"/>
      <c r="AP59" s="692"/>
      <c r="AQ59" s="692"/>
      <c r="AR59" s="692"/>
      <c r="AS59" s="692"/>
      <c r="AT59" s="691">
        <f>CE59</f>
        <v/>
      </c>
      <c r="AU59" s="691">
        <f>CF59</f>
        <v/>
      </c>
      <c r="AV59" s="813"/>
      <c r="AW59" s="813"/>
      <c r="AX59" s="197">
        <f>CZ59</f>
        <v/>
      </c>
      <c r="AY59" s="197">
        <f>DE59</f>
        <v/>
      </c>
      <c r="AZ59" s="3379">
        <f>CO59</f>
        <v/>
      </c>
      <c r="BA59" s="3380"/>
      <c r="BB59" s="197">
        <f>CP59</f>
        <v/>
      </c>
      <c r="BC59" s="813"/>
      <c r="BD59" s="197">
        <f>CR59</f>
        <v/>
      </c>
      <c r="BE59" s="121">
        <f>CS59</f>
        <v/>
      </c>
      <c r="BF59" s="122">
        <f>CT59*60</f>
        <v/>
      </c>
      <c r="BG59" s="121">
        <f>BE59</f>
        <v/>
      </c>
      <c r="BH59" s="122">
        <f>CU59*60</f>
        <v/>
      </c>
      <c r="BI59" s="122">
        <f>CV59</f>
        <v/>
      </c>
      <c r="BJ59" s="117"/>
      <c r="BK59" s="812">
        <f>Overview!$E$7</f>
        <v/>
      </c>
      <c r="BL59" s="117"/>
      <c r="BM59" s="836">
        <f>CW59</f>
        <v/>
      </c>
      <c r="BN59" s="812">
        <f>Overview!$P$153</f>
        <v/>
      </c>
      <c r="BO59" s="117"/>
      <c r="BP59" s="117"/>
      <c r="BQ59" s="115"/>
      <c r="BR59" s="1478"/>
      <c r="BS59" s="1548"/>
      <c r="BT59" s="1783" t="inlineStr">
        <is>
          <t>GSM</t>
        </is>
      </c>
      <c r="BU59" s="1783" t="inlineStr">
        <is>
          <t>900</t>
        </is>
      </c>
      <c r="BV59" s="400">
        <f>Overview!$H$30</f>
        <v/>
      </c>
      <c r="BW59" s="2010"/>
      <c r="BX59" s="1800"/>
      <c r="BY59" s="2040"/>
      <c r="BZ59" s="2040"/>
      <c r="CA59" s="404" t="str">
        <f>CONCATENATE(CA57," - Battery check 1")</f>
        <v>TBD - Battery check 1</v>
      </c>
      <c r="CB59" s="201">
        <v>5</v>
      </c>
      <c r="CC59" s="1081">
        <f>IF(COUNT('Conducted 2G-3G'!$AH$3:$AH$5)=0,37,INDEX('Conducted 2G-3G'!$T$3:$T$5,MATCH(MAX('Conducted 2G-3G'!$AH$3:$AH$5),'Conducted 2G-3G'!$AH$3:$AH$5,0)))</f>
        <v>37</v>
      </c>
      <c r="CD59" s="1081">
        <f>IF(COUNT('Conducted 2G-3G'!$AH$3:$AH$5)=0,897.4,INDEX('Conducted 2G-3G'!$U$3:$U$5,MATCH(MAX('Conducted 2G-3G'!$AH$3:$AH$5),'Conducted 2G-3G'!$AH$3:$AH$5,0)))</f>
        <v>897.4</v>
      </c>
      <c r="CE59" s="1874"/>
      <c r="CF59" s="1874"/>
      <c r="CG59" s="388" t="str">
        <f>IF(OR($BY$3="",$BY$3=""),"",$BY$3)</f>
        <v/>
      </c>
      <c r="CH59" s="388">
        <f>BZ59</f>
        <v/>
      </c>
      <c r="CI59" s="388">
        <f>CA59</f>
        <v/>
      </c>
      <c r="CJ59" s="2046"/>
      <c r="CK59" s="2047"/>
      <c r="CL59" s="212">
        <f>IF(CF59=""," ",IF(ABS(CE59-CF59)&lt;=0.125,"Valid","Not valid"))</f>
        <v/>
      </c>
      <c r="CM59" s="213">
        <f> IF(CE59="","",IF(AND(CE59&lt;&gt;"",CF59=""),IF(CE59&gt;=1,"Medir+Sig Max","No"),IF(CF59&lt;&gt;"",IF(CF59&gt;=1,"Medir+Sig Max","No"),"")))</f>
        <v/>
      </c>
      <c r="CN59" s="1794"/>
      <c r="CO59" s="221">
        <f>IF(CK59="",IF(AND(CE59="",CF59=""),"",IF(CF59="",IF(DE59&gt;1,ROUND(DE59*CE59,3),CE59),IF(DE59&gt;1,ROUND(DE59*CF59,3),CF59))),IF(AND(CE59="",CF59=""),"",IF(CF59="",IF(DE59&gt;1,ROUND(DE59*CE59*(1/(CK59)),3),CE59*(1/(CK59))),IF(DE59&gt;1,ROUND(DE59*CF59*(1/(CK59)),3),CF59*(1/(CK59))))))</f>
        <v/>
      </c>
      <c r="CP59" s="2048">
        <f>IF(COUNTIF(Overview!K12:K14,TRUE)&gt;0,2,IF(COUNTIF(Overview!L12:L14,TRUE)&gt;0,4,0))</f>
        <v/>
      </c>
      <c r="CQ59" s="1473">
        <f>IF(CO59="","",IF(CO59&gt;CP59,"Fail","Pass"))</f>
        <v/>
      </c>
      <c r="CR59" s="1482"/>
      <c r="CS59" s="1566">
        <f>MyTimestamp(CO59)</f>
        <v/>
      </c>
      <c r="CT59" s="1535">
        <f>IF(CE59="",0,15)+IF(CF59="",0,15)</f>
        <v/>
      </c>
      <c r="CU59" s="1536">
        <f>IF(CT59=0,0,2)</f>
        <v/>
      </c>
      <c r="CV59" s="861"/>
      <c r="CW59" s="861"/>
      <c r="CX59" s="2038"/>
      <c r="CY59" s="2050"/>
      <c r="CZ59" s="1545">
        <f>10^(CJ59/20)*100-100</f>
        <v/>
      </c>
      <c r="DA59" s="1320">
        <f>IF('Tune-Up'!H12="","",'Tune-Up'!H12)</f>
        <v/>
      </c>
      <c r="DB59" s="696"/>
      <c r="DC59" s="798">
        <f>IF(DA59="","",10^(DA59/10))</f>
        <v/>
      </c>
      <c r="DD59" s="1364">
        <f>IF(ISNUMBER(DB59)=FALSE,"",10^(DB59/10))</f>
        <v/>
      </c>
      <c r="DE59" s="1545">
        <f>IF(AND(ISNUMBER(DC59),ISNUMBER(DD59)),IF(DC59/DD59&gt;1,ROUND((DC59)/DD59,3),1),1)</f>
        <v/>
      </c>
      <c r="DF59" s="1541"/>
      <c r="DG59" s="1541"/>
      <c r="DH59" s="1541"/>
      <c r="DI59" s="1541"/>
      <c r="DJ59" s="1541"/>
      <c r="DK59" s="1541"/>
      <c r="DL59" s="1541"/>
      <c r="DM59" s="1541"/>
      <c r="DN59" s="1541"/>
      <c r="DO59" s="1541"/>
      <c r="DP59" s="1541"/>
      <c r="DQ59" s="1541"/>
      <c r="DR59" s="1541"/>
    </row>
    <row r="60" ht="12.75" x14ac:dyDescent="0.2">
      <c r="A60" s="1541"/>
      <c r="B60" s="1541"/>
      <c r="C60"/>
      <c r="D60" s="130">
        <f>IF(BX$51="Close to Ear","EN 62209-1","EN 62209-2")</f>
        <v/>
      </c>
      <c r="E60" s="130">
        <f>IF(CG60="Close to Ear","2016","2010/A1:2019")</f>
        <v/>
      </c>
      <c r="F60" s="1488" t="inlineStr">
        <is>
          <t>5.1</t>
        </is>
      </c>
      <c r="G60" s="1497"/>
      <c r="H60" s="120">
        <f>BV60</f>
        <v/>
      </c>
      <c r="I60" s="120">
        <f>BW60</f>
        <v/>
      </c>
      <c r="J60" s="687" t="inlineStr">
        <is>
          <t>GSM</t>
        </is>
      </c>
      <c r="K60" s="194" t="inlineStr">
        <is>
          <t>900</t>
        </is>
      </c>
      <c r="L60" s="115"/>
      <c r="M60" s="120"/>
      <c r="N60" s="119"/>
      <c r="O60" s="131"/>
      <c r="P60" s="6597"/>
      <c r="Q60" s="131"/>
      <c r="R60" s="131"/>
      <c r="S60" s="120"/>
      <c r="T60" s="120">
        <v>37</v>
      </c>
      <c r="U60" s="120">
        <v>897.4</v>
      </c>
      <c r="V60" s="119"/>
      <c r="W60" s="197"/>
      <c r="X60" s="119"/>
      <c r="Y60" s="119"/>
      <c r="Z60" s="119"/>
      <c r="AA60" s="115"/>
      <c r="AB60" s="115"/>
      <c r="AC60" s="689">
        <f>IF(OR(BX$51="Close to Ear",BX$51="Close to Head"),"Head",IF(BX$51="Extremity","Extremity","Body"))</f>
        <v/>
      </c>
      <c r="AD60" s="690">
        <f>CA60</f>
        <v/>
      </c>
      <c r="AE60" s="688">
        <f>CB60</f>
        <v/>
      </c>
      <c r="AF60" s="115"/>
      <c r="AG60" s="808">
        <f>IF(AZ60="","N/A",IF(CQ60="Pass","P","F"))</f>
        <v/>
      </c>
      <c r="AH60" s="129"/>
      <c r="AI60" s="129"/>
      <c r="AJ60" s="129"/>
      <c r="AK60" s="119"/>
      <c r="AL60" s="115"/>
      <c r="AM60" s="119"/>
      <c r="AN60" s="119"/>
      <c r="AO60" s="692"/>
      <c r="AP60" s="692"/>
      <c r="AQ60" s="692"/>
      <c r="AR60" s="692"/>
      <c r="AS60" s="692"/>
      <c r="AT60" s="691">
        <f>CE60</f>
        <v/>
      </c>
      <c r="AU60" s="691">
        <f>CF60</f>
        <v/>
      </c>
      <c r="AV60" s="813"/>
      <c r="AW60" s="813"/>
      <c r="AX60" s="197">
        <f>CZ60</f>
        <v/>
      </c>
      <c r="AY60" s="197">
        <f>DE60</f>
        <v/>
      </c>
      <c r="AZ60" s="3379">
        <f>CO60</f>
        <v/>
      </c>
      <c r="BA60" s="3380"/>
      <c r="BB60" s="197">
        <f>CP60</f>
        <v/>
      </c>
      <c r="BC60" s="813"/>
      <c r="BD60" s="197">
        <f>CR60</f>
        <v/>
      </c>
      <c r="BE60" s="121">
        <f>CS60</f>
        <v/>
      </c>
      <c r="BF60" s="122">
        <f>CT60*60</f>
        <v/>
      </c>
      <c r="BG60" s="121">
        <f>BE60</f>
        <v/>
      </c>
      <c r="BH60" s="122">
        <f>CU60*60</f>
        <v/>
      </c>
      <c r="BI60" s="122">
        <f>CV60</f>
        <v/>
      </c>
      <c r="BJ60" s="117"/>
      <c r="BK60" s="812">
        <f>Overview!$E$7</f>
        <v/>
      </c>
      <c r="BL60" s="117"/>
      <c r="BM60" s="836">
        <f>CW60</f>
        <v/>
      </c>
      <c r="BN60" s="812">
        <f>Overview!$P$153</f>
        <v/>
      </c>
      <c r="BO60" s="117"/>
      <c r="BP60" s="117"/>
      <c r="BQ60" s="115"/>
      <c r="BR60" s="1478"/>
      <c r="BS60" s="1548"/>
      <c r="BT60" s="1783" t="inlineStr">
        <is>
          <t>GSM</t>
        </is>
      </c>
      <c r="BU60" s="1783" t="inlineStr">
        <is>
          <t>900</t>
        </is>
      </c>
      <c r="BV60" s="400">
        <f>Overview!$H$30</f>
        <v/>
      </c>
      <c r="BW60" s="2010"/>
      <c r="BX60" s="1800"/>
      <c r="BY60" s="2040"/>
      <c r="BZ60" s="2040"/>
      <c r="CA60" s="404" t="str">
        <f>CONCATENATE(CA58," - Battery check 2")</f>
        <v>TBD - Battery check 2</v>
      </c>
      <c r="CB60" s="201">
        <v>5</v>
      </c>
      <c r="CC60" s="1081">
        <f>IF(COUNT('Conducted 2G-3G'!$AH$3:$AH$5)=0,37,INDEX('Conducted 2G-3G'!$T$3:$T$5,MATCH(MAX('Conducted 2G-3G'!$AH$3:$AH$5),'Conducted 2G-3G'!$AH$3:$AH$5,0)))</f>
        <v>37</v>
      </c>
      <c r="CD60" s="1081">
        <f>IF(COUNT('Conducted 2G-3G'!$AH$3:$AH$5)=0,897.4,INDEX('Conducted 2G-3G'!$U$3:$U$5,MATCH(MAX('Conducted 2G-3G'!$AH$3:$AH$5),'Conducted 2G-3G'!$AH$3:$AH$5,0)))</f>
        <v>897.4</v>
      </c>
      <c r="CE60" s="1874"/>
      <c r="CF60" s="1874"/>
      <c r="CG60" s="388" t="str">
        <f>IF(OR($BY$3="",$BY$3=""),"",$BY$3)</f>
        <v/>
      </c>
      <c r="CH60" s="388">
        <f>BZ60</f>
        <v/>
      </c>
      <c r="CI60" s="388">
        <f>CA60</f>
        <v/>
      </c>
      <c r="CJ60" s="2046"/>
      <c r="CK60" s="2047"/>
      <c r="CL60" s="212">
        <f>IF(CF60=""," ",IF(ABS(CE60-CF60)&lt;=0.125,"Valid","Not valid"))</f>
        <v/>
      </c>
      <c r="CM60" s="213">
        <f> IF(CE60="","",IF(AND(CE60&lt;&gt;"",CF60=""),IF(CE60&gt;=1,"Medir+Sig Max","No"),IF(CF60&lt;&gt;"",IF(CF60&gt;=1,"Medir+Sig Max","No"),"")))</f>
        <v/>
      </c>
      <c r="CN60" s="1794"/>
      <c r="CO60" s="221">
        <f>IF(CK60="",IF(AND(CE60="",CF60=""),"",IF(CF60="",IF(DE60&gt;1,ROUND(DE60*CE60,3),CE60),IF(DE60&gt;1,ROUND(DE60*CF60,3),CF60))),IF(AND(CE60="",CF60=""),"",IF(CF60="",IF(DE60&gt;1,ROUND(DE60*CE60*(1/(CK60)),3),CE60*(1/(CK60))),IF(DE60&gt;1,ROUND(DE60*CF60*(1/(CK60)),3),CF60*(1/(CK60))))))</f>
        <v/>
      </c>
      <c r="CP60" s="2048">
        <f>IF(COUNTIF(Overview!K12:K14,TRUE)&gt;0,2,IF(COUNTIF(Overview!L12:L14,TRUE)&gt;0,4,0))</f>
        <v/>
      </c>
      <c r="CQ60" s="1473">
        <f>IF(CO60="","",IF(CO60&gt;CP60,"Fail","Pass"))</f>
        <v/>
      </c>
      <c r="CR60" s="1482"/>
      <c r="CS60" s="1566">
        <f>MyTimestamp(CO60)</f>
        <v/>
      </c>
      <c r="CT60" s="1535">
        <f>IF(CE60="",0,15)+IF(CF60="",0,15)</f>
        <v/>
      </c>
      <c r="CU60" s="1536">
        <f>IF(CT60=0,0,2)</f>
        <v/>
      </c>
      <c r="CV60" s="861"/>
      <c r="CW60" s="861"/>
      <c r="CX60" s="2038"/>
      <c r="CY60" s="2050"/>
      <c r="CZ60" s="1545">
        <f>10^(CJ60/20)*100-100</f>
        <v/>
      </c>
      <c r="DA60" s="1320">
        <f>IF('Tune-Up'!H12="","",'Tune-Up'!H12)</f>
        <v/>
      </c>
      <c r="DB60" s="696"/>
      <c r="DC60" s="798">
        <f>IF(DA60="","",10^(DA60/10))</f>
        <v/>
      </c>
      <c r="DD60" s="1364">
        <f>IF(ISNUMBER(DB60)=FALSE,"",10^(DB60/10))</f>
        <v/>
      </c>
      <c r="DE60" s="1545">
        <f>IF(AND(ISNUMBER(DC60),ISNUMBER(DD60)),IF(DC60/DD60&gt;1,ROUND((DC60)/DD60,3),1),1)</f>
        <v/>
      </c>
      <c r="DF60" s="1541"/>
      <c r="DG60" s="1541"/>
      <c r="DH60" s="1541"/>
      <c r="DI60" s="1541"/>
      <c r="DJ60" s="1541"/>
      <c r="DK60" s="1541"/>
      <c r="DL60" s="1541"/>
      <c r="DM60" s="1541"/>
      <c r="DN60" s="1541"/>
      <c r="DO60" s="1541"/>
      <c r="DP60" s="1541"/>
      <c r="DQ60" s="1541"/>
      <c r="DR60" s="1541"/>
    </row>
    <row r="61" ht="12.75" x14ac:dyDescent="0.2">
      <c r="A61" s="1541"/>
      <c r="B61" s="1541"/>
      <c r="C61"/>
      <c r="D61" s="130">
        <f>IF(BX$51="Close to Ear","EN 62209-1","EN 62209-2")</f>
        <v/>
      </c>
      <c r="E61" s="130">
        <f>IF(CG61="Close to Ear","2016","2010/A1:2019")</f>
        <v/>
      </c>
      <c r="F61" s="1488" t="inlineStr">
        <is>
          <t>5.1</t>
        </is>
      </c>
      <c r="G61" s="1497"/>
      <c r="H61" s="120">
        <f>BV61</f>
        <v/>
      </c>
      <c r="I61" s="120">
        <f>BW61</f>
        <v/>
      </c>
      <c r="J61" s="687" t="inlineStr">
        <is>
          <t>GSM</t>
        </is>
      </c>
      <c r="K61" s="194" t="inlineStr">
        <is>
          <t>900</t>
        </is>
      </c>
      <c r="L61" s="115"/>
      <c r="M61" s="120"/>
      <c r="N61" s="119"/>
      <c r="O61" s="131"/>
      <c r="P61" s="6597"/>
      <c r="Q61" s="131"/>
      <c r="R61" s="131"/>
      <c r="S61" s="120"/>
      <c r="T61" s="120">
        <v>37</v>
      </c>
      <c r="U61" s="120">
        <v>897.4</v>
      </c>
      <c r="V61" s="119"/>
      <c r="W61" s="197"/>
      <c r="X61" s="119"/>
      <c r="Y61" s="119"/>
      <c r="Z61" s="119"/>
      <c r="AA61" s="115"/>
      <c r="AB61" s="115"/>
      <c r="AC61" s="689">
        <f>IF(OR(BX$51="Close to Ear",BX$51="Close to Head"),"Head",IF(BX$51="Extremity","Extremity","Body"))</f>
        <v/>
      </c>
      <c r="AD61" s="690">
        <f>CA61</f>
        <v/>
      </c>
      <c r="AE61" s="688">
        <f>CB61</f>
        <v/>
      </c>
      <c r="AF61" s="115"/>
      <c r="AG61" s="808">
        <f>IF(AZ61="","N/A",IF(CQ61="Pass","P","F"))</f>
        <v/>
      </c>
      <c r="AH61" s="129"/>
      <c r="AI61" s="129"/>
      <c r="AJ61" s="129"/>
      <c r="AK61" s="119"/>
      <c r="AL61" s="115"/>
      <c r="AM61" s="119"/>
      <c r="AN61" s="119"/>
      <c r="AO61" s="692"/>
      <c r="AP61" s="692"/>
      <c r="AQ61" s="692"/>
      <c r="AR61" s="692"/>
      <c r="AS61" s="692"/>
      <c r="AT61" s="691">
        <f>CE61</f>
        <v/>
      </c>
      <c r="AU61" s="691">
        <f>CF61</f>
        <v/>
      </c>
      <c r="AV61" s="813"/>
      <c r="AW61" s="813"/>
      <c r="AX61" s="197">
        <f>CZ61</f>
        <v/>
      </c>
      <c r="AY61" s="197">
        <f>DE61</f>
        <v/>
      </c>
      <c r="AZ61" s="3379">
        <f>CO61</f>
        <v/>
      </c>
      <c r="BA61" s="3380"/>
      <c r="BB61" s="197">
        <f>CP61</f>
        <v/>
      </c>
      <c r="BC61" s="813"/>
      <c r="BD61" s="197">
        <f>CR61</f>
        <v/>
      </c>
      <c r="BE61" s="121">
        <f>CS61</f>
        <v/>
      </c>
      <c r="BF61" s="122">
        <f>CT61*60</f>
        <v/>
      </c>
      <c r="BG61" s="121">
        <f>BE61</f>
        <v/>
      </c>
      <c r="BH61" s="122">
        <f>CU61*60</f>
        <v/>
      </c>
      <c r="BI61" s="122">
        <f>CV61</f>
        <v/>
      </c>
      <c r="BJ61" s="117"/>
      <c r="BK61" s="812">
        <f>Overview!$E$7</f>
        <v/>
      </c>
      <c r="BL61" s="117"/>
      <c r="BM61" s="836">
        <f>CW61</f>
        <v/>
      </c>
      <c r="BN61" s="812">
        <f>Overview!$P$153</f>
        <v/>
      </c>
      <c r="BO61" s="117"/>
      <c r="BP61" s="117"/>
      <c r="BQ61" s="115"/>
      <c r="BR61" s="1478"/>
      <c r="BS61" s="1548"/>
      <c r="BT61" s="1783" t="inlineStr">
        <is>
          <t>GSM</t>
        </is>
      </c>
      <c r="BU61" s="1783" t="inlineStr">
        <is>
          <t>900</t>
        </is>
      </c>
      <c r="BV61" s="400">
        <f>Overview!$H$30</f>
        <v/>
      </c>
      <c r="BW61" s="2010"/>
      <c r="BX61" s="1800"/>
      <c r="BY61" s="2040"/>
      <c r="BZ61" s="2040"/>
      <c r="CA61" s="404" t="inlineStr">
        <is>
          <t>Front Face</t>
        </is>
      </c>
      <c r="CB61" s="201">
        <v>25</v>
      </c>
      <c r="CC61" s="1081">
        <f>IF(COUNT('Conducted 2G-3G'!$AH$3:$AH$5)=0,37,INDEX('Conducted 2G-3G'!$T$3:$T$5,MATCH(MAX('Conducted 2G-3G'!$AH$3:$AH$5),'Conducted 2G-3G'!$AH$3:$AH$5,0)))</f>
        <v>37</v>
      </c>
      <c r="CD61" s="1081">
        <f>IF(COUNT('Conducted 2G-3G'!$AH$3:$AH$5)=0,897.4,INDEX('Conducted 2G-3G'!$U$3:$U$5,MATCH(MAX('Conducted 2G-3G'!$AH$3:$AH$5),'Conducted 2G-3G'!$AH$3:$AH$5,0)))</f>
        <v>897.4</v>
      </c>
      <c r="CE61" s="1874"/>
      <c r="CF61" s="1874"/>
      <c r="CG61" s="388" t="str">
        <f>IF(OR($BY$3="",$BY$3=""),"",$BY$3)</f>
        <v/>
      </c>
      <c r="CH61" s="388">
        <f>BZ61</f>
        <v/>
      </c>
      <c r="CI61" s="388">
        <f>CA61</f>
        <v/>
      </c>
      <c r="CJ61" s="2046"/>
      <c r="CK61" s="2047"/>
      <c r="CL61" s="212">
        <f>IF(CF61=""," ",IF(ABS(CE61-CF61)&lt;=0.125,"Valid","Not valid"))</f>
        <v/>
      </c>
      <c r="CM61" s="213">
        <f> IF(CE61="","",IF(AND(CE61&lt;&gt;"",CF61=""),IF(CE61&gt;=1,"Medir+Sig Max","No"),IF(CF61&lt;&gt;"",IF(CF61&gt;=1,"Medir+Sig Max","No"),"")))</f>
        <v/>
      </c>
      <c r="CN61" s="1794"/>
      <c r="CO61" s="221">
        <f>IF(CK61="",IF(AND(CE61="",CF61=""),"",IF(CF61="",IF(DE61&gt;1,ROUND(DE61*CE61,3),CE61),IF(DE61&gt;1,ROUND(DE61*CF61,3),CF61))),IF(AND(CE61="",CF61=""),"",IF(CF61="",IF(DE61&gt;1,ROUND(DE61*CE61*(1/(CK61)),3),CE61*(1/(CK61))),IF(DE61&gt;1,ROUND(DE61*CF61*(1/(CK61)),3),CF61*(1/(CK61))))))</f>
        <v/>
      </c>
      <c r="CP61" s="2048">
        <f>IF(COUNTIF(Overview!K12:K14,TRUE)&gt;0,2,IF(COUNTIF(Overview!L12:L14,TRUE)&gt;0,4,0))</f>
        <v/>
      </c>
      <c r="CQ61" s="1473">
        <f>IF(CO61="","",IF(CO61&gt;CP61,"Fail","Pass"))</f>
        <v/>
      </c>
      <c r="CR61" s="1482"/>
      <c r="CS61" s="1566">
        <f>MyTimestamp(CO61)</f>
        <v/>
      </c>
      <c r="CT61" s="1535">
        <f>IF(CE61="",0,15)+IF(CF61="",0,15)</f>
        <v/>
      </c>
      <c r="CU61" s="1536">
        <f>IF(CT61=0,0,2)</f>
        <v/>
      </c>
      <c r="CV61" s="861"/>
      <c r="CW61" s="861"/>
      <c r="CX61" s="2038"/>
      <c r="CY61" s="2050"/>
      <c r="CZ61" s="1545">
        <f>10^(CJ61/20)*100-100</f>
        <v/>
      </c>
      <c r="DA61" s="1320">
        <f>IF('Tune-Up'!H12="","",'Tune-Up'!H12)</f>
        <v/>
      </c>
      <c r="DB61" s="696"/>
      <c r="DC61" s="798">
        <f>IF(DA61="","",10^(DA61/10))</f>
        <v/>
      </c>
      <c r="DD61" s="1364">
        <f>IF(ISNUMBER(DB61)=FALSE,"",10^(DB61/10))</f>
        <v/>
      </c>
      <c r="DE61" s="1545">
        <f>IF(AND(ISNUMBER(DC61),ISNUMBER(DD61)),IF(DC61/DD61&gt;1,ROUND((DC61)/DD61,3),1),1)</f>
        <v/>
      </c>
      <c r="DF61" s="1541"/>
      <c r="DG61" s="1541"/>
      <c r="DH61" s="1541"/>
      <c r="DI61" s="1541"/>
      <c r="DJ61" s="1541"/>
      <c r="DK61" s="1541"/>
      <c r="DL61" s="1541"/>
      <c r="DM61" s="1541"/>
      <c r="DN61" s="1541"/>
      <c r="DO61" s="1541"/>
      <c r="DP61" s="1541"/>
      <c r="DQ61" s="1541"/>
      <c r="DR61" s="1541"/>
    </row>
    <row r="62" ht="12.75" x14ac:dyDescent="0.2">
      <c r="A62" s="1541"/>
      <c r="B62" s="1541"/>
      <c r="C62"/>
      <c r="D62" s="130">
        <f>IF(BX$51="Close to Ear","EN 62209-1","EN 62209-2")</f>
        <v/>
      </c>
      <c r="E62" s="130">
        <f>IF(CG62="Close to Ear","2016","2010/A1:2019")</f>
        <v/>
      </c>
      <c r="F62" s="1488" t="inlineStr">
        <is>
          <t>5.1</t>
        </is>
      </c>
      <c r="G62" s="1497"/>
      <c r="H62" s="120">
        <f>BV62</f>
        <v/>
      </c>
      <c r="I62" s="120">
        <f>BW62</f>
        <v/>
      </c>
      <c r="J62" s="687" t="inlineStr">
        <is>
          <t>GSM</t>
        </is>
      </c>
      <c r="K62" s="194" t="inlineStr">
        <is>
          <t>900</t>
        </is>
      </c>
      <c r="L62" s="115"/>
      <c r="M62" s="120"/>
      <c r="N62" s="119"/>
      <c r="O62" s="131"/>
      <c r="P62" s="6597"/>
      <c r="Q62" s="131"/>
      <c r="R62" s="131"/>
      <c r="S62" s="120"/>
      <c r="T62" s="120">
        <v>37</v>
      </c>
      <c r="U62" s="120">
        <v>897.4</v>
      </c>
      <c r="V62" s="119"/>
      <c r="W62" s="197"/>
      <c r="X62" s="119"/>
      <c r="Y62" s="119"/>
      <c r="Z62" s="119"/>
      <c r="AA62" s="115"/>
      <c r="AB62" s="115"/>
      <c r="AC62" s="689">
        <f>IF(OR(BX$51="Close to Ear",BX$51="Close to Head"),"Head",IF(BX$51="Extremity","Extremity","Body"))</f>
        <v/>
      </c>
      <c r="AD62" s="690">
        <f>CA62</f>
        <v/>
      </c>
      <c r="AE62" s="688">
        <f>CB62</f>
        <v/>
      </c>
      <c r="AF62" s="115"/>
      <c r="AG62" s="808">
        <f>IF(AZ62="","N/A",IF(CQ62="Pass","P","F"))</f>
        <v/>
      </c>
      <c r="AH62" s="129"/>
      <c r="AI62" s="129"/>
      <c r="AJ62" s="129"/>
      <c r="AK62" s="119"/>
      <c r="AL62" s="115"/>
      <c r="AM62" s="119"/>
      <c r="AN62" s="119"/>
      <c r="AO62" s="692"/>
      <c r="AP62" s="692"/>
      <c r="AQ62" s="692"/>
      <c r="AR62" s="692"/>
      <c r="AS62" s="692"/>
      <c r="AT62" s="691">
        <f>CE62</f>
        <v/>
      </c>
      <c r="AU62" s="691">
        <f>CF62</f>
        <v/>
      </c>
      <c r="AV62" s="813"/>
      <c r="AW62" s="813"/>
      <c r="AX62" s="197">
        <f>CZ62</f>
        <v/>
      </c>
      <c r="AY62" s="197">
        <f>DE62</f>
        <v/>
      </c>
      <c r="AZ62" s="3379">
        <f>CO62</f>
        <v/>
      </c>
      <c r="BA62" s="3380"/>
      <c r="BB62" s="197">
        <f>CP62</f>
        <v/>
      </c>
      <c r="BC62" s="813"/>
      <c r="BD62" s="197">
        <f>CR62</f>
        <v/>
      </c>
      <c r="BE62" s="121">
        <f>CS62</f>
        <v/>
      </c>
      <c r="BF62" s="122">
        <f>CT62*60</f>
        <v/>
      </c>
      <c r="BG62" s="121">
        <f>BE62</f>
        <v/>
      </c>
      <c r="BH62" s="122">
        <f>CU62*60</f>
        <v/>
      </c>
      <c r="BI62" s="122">
        <f>CV62</f>
        <v/>
      </c>
      <c r="BJ62" s="117"/>
      <c r="BK62" s="812">
        <f>Overview!$E$7</f>
        <v/>
      </c>
      <c r="BL62" s="117"/>
      <c r="BM62" s="836">
        <f>CW62</f>
        <v/>
      </c>
      <c r="BN62" s="812">
        <f>Overview!$P$153</f>
        <v/>
      </c>
      <c r="BO62" s="117"/>
      <c r="BP62" s="117"/>
      <c r="BQ62" s="115"/>
      <c r="BR62" s="1478"/>
      <c r="BS62" s="1548"/>
      <c r="BT62" s="1783" t="inlineStr">
        <is>
          <t>GSM</t>
        </is>
      </c>
      <c r="BU62" s="1783" t="inlineStr">
        <is>
          <t>900</t>
        </is>
      </c>
      <c r="BV62" s="400">
        <f>Overview!$H$30</f>
        <v/>
      </c>
      <c r="BW62" s="2010"/>
      <c r="BX62" s="1800"/>
      <c r="BY62" s="2040"/>
      <c r="BZ62" s="2040"/>
      <c r="CA62" s="404" t="inlineStr">
        <is>
          <t>Accesorio 1: Funda</t>
        </is>
      </c>
      <c r="CB62" s="201">
        <v>0</v>
      </c>
      <c r="CC62" s="1081">
        <f>IF(COUNT('Conducted 2G-3G'!$AH$3:$AH$5)=0,37,INDEX('Conducted 2G-3G'!$T$3:$T$5,MATCH(MAX('Conducted 2G-3G'!$AH$3:$AH$5),'Conducted 2G-3G'!$AH$3:$AH$5,0)))</f>
        <v>37</v>
      </c>
      <c r="CD62" s="1081">
        <f>IF(COUNT('Conducted 2G-3G'!$AH$3:$AH$5)=0,897.4,INDEX('Conducted 2G-3G'!$U$3:$U$5,MATCH(MAX('Conducted 2G-3G'!$AH$3:$AH$5),'Conducted 2G-3G'!$AH$3:$AH$5,0)))</f>
        <v>897.4</v>
      </c>
      <c r="CE62" s="1874"/>
      <c r="CF62" s="1874"/>
      <c r="CG62" s="388" t="str">
        <f>IF(OR($BY$3="",$BY$3=""),"",$BY$3)</f>
        <v/>
      </c>
      <c r="CH62" s="388">
        <f>BZ62</f>
        <v/>
      </c>
      <c r="CI62" s="388">
        <f>CA62</f>
        <v/>
      </c>
      <c r="CJ62" s="2046"/>
      <c r="CK62" s="2047"/>
      <c r="CL62" s="212">
        <f>IF(CF62=""," ",IF(ABS(CE62-CF62)&lt;=0.125,"Valid","Not valid"))</f>
        <v/>
      </c>
      <c r="CM62" s="213">
        <f> IF(CE62="","",IF(AND(CE62&lt;&gt;"",CF62=""),IF(CE62&gt;=1,"Medir+Sig Max","No"),IF(CF62&lt;&gt;"",IF(CF62&gt;=1,"Medir+Sig Max","No"),"")))</f>
        <v/>
      </c>
      <c r="CN62" s="1794"/>
      <c r="CO62" s="221">
        <f>IF(CK62="",IF(AND(CE62="",CF62=""),"",IF(CF62="",IF(DE62&gt;1,ROUND(DE62*CE62,3),CE62),IF(DE62&gt;1,ROUND(DE62*CF62,3),CF62))),IF(AND(CE62="",CF62=""),"",IF(CF62="",IF(DE62&gt;1,ROUND(DE62*CE62*(1/(CK62)),3),CE62*(1/(CK62))),IF(DE62&gt;1,ROUND(DE62*CF62*(1/(CK62)),3),CF62*(1/(CK62))))))</f>
        <v/>
      </c>
      <c r="CP62" s="2048">
        <f>IF(COUNTIF(Overview!K12:K14,TRUE)&gt;0,2,IF(COUNTIF(Overview!L12:L14,TRUE)&gt;0,4,0))</f>
        <v/>
      </c>
      <c r="CQ62" s="1473">
        <f>IF(CO62="","",IF(CO62&gt;CP62,"Fail","Pass"))</f>
        <v/>
      </c>
      <c r="CR62" s="1482"/>
      <c r="CS62" s="1566">
        <f>MyTimestamp(CO62)</f>
        <v/>
      </c>
      <c r="CT62" s="1535">
        <f>IF(CE62="",0,15)+IF(CF62="",0,15)</f>
        <v/>
      </c>
      <c r="CU62" s="1536">
        <f>IF(CT62=0,0,2)</f>
        <v/>
      </c>
      <c r="CV62" s="861"/>
      <c r="CW62" s="861"/>
      <c r="CX62" s="2038"/>
      <c r="CY62" s="2050"/>
      <c r="CZ62" s="1545">
        <f>10^(CJ62/20)*100-100</f>
        <v/>
      </c>
      <c r="DA62" s="1320">
        <f>IF('Tune-Up'!H12="","",'Tune-Up'!H12)</f>
        <v/>
      </c>
      <c r="DB62" s="696"/>
      <c r="DC62" s="798">
        <f>IF(DA62="","",10^(DA62/10))</f>
        <v/>
      </c>
      <c r="DD62" s="1364">
        <f>IF(ISNUMBER(DB62)=FALSE,"",10^(DB62/10))</f>
        <v/>
      </c>
      <c r="DE62" s="1545">
        <f>IF(AND(ISNUMBER(DC62),ISNUMBER(DD62)),IF(DC62/DD62&gt;1,ROUND((DC62)/DD62,3),1),1)</f>
        <v/>
      </c>
      <c r="DF62" s="1541"/>
      <c r="DG62" s="1541"/>
      <c r="DH62" s="1541"/>
      <c r="DI62" s="1541"/>
      <c r="DJ62" s="1541"/>
      <c r="DK62" s="1541"/>
      <c r="DL62" s="1541"/>
      <c r="DM62" s="1541"/>
      <c r="DN62" s="1541"/>
      <c r="DO62" s="1541"/>
      <c r="DP62" s="1541"/>
      <c r="DQ62" s="1541"/>
      <c r="DR62" s="1541"/>
    </row>
    <row r="63" ht="12.75" x14ac:dyDescent="0.2">
      <c r="A63" s="1541"/>
      <c r="B63" s="1541"/>
      <c r="C63"/>
      <c r="D63" s="130">
        <f>IF(BX$63="Close to Ear","EN 62209-1","EN 62209-2")</f>
        <v/>
      </c>
      <c r="E63" s="130">
        <f>IF(CG63="Close to Ear","2016","2010/A1:2019")</f>
        <v/>
      </c>
      <c r="F63" s="1488" t="inlineStr">
        <is>
          <t>5.1</t>
        </is>
      </c>
      <c r="G63" s="1497"/>
      <c r="H63" s="120">
        <f>BV63</f>
        <v/>
      </c>
      <c r="I63" s="120">
        <f>BW63</f>
        <v/>
      </c>
      <c r="J63" s="687" t="inlineStr">
        <is>
          <t>GSM</t>
        </is>
      </c>
      <c r="K63" s="194" t="inlineStr">
        <is>
          <t>900</t>
        </is>
      </c>
      <c r="L63" s="115"/>
      <c r="M63" s="120"/>
      <c r="N63" s="119"/>
      <c r="O63" s="131"/>
      <c r="P63" s="6597"/>
      <c r="Q63" s="131"/>
      <c r="R63" s="131"/>
      <c r="S63" s="120"/>
      <c r="T63" s="120">
        <v>37</v>
      </c>
      <c r="U63" s="120">
        <v>897.4</v>
      </c>
      <c r="V63" s="119"/>
      <c r="W63" s="197"/>
      <c r="X63" s="119"/>
      <c r="Y63" s="119"/>
      <c r="Z63" s="119"/>
      <c r="AA63" s="115"/>
      <c r="AB63" s="115"/>
      <c r="AC63" s="689">
        <f>IF(OR(BX$63="Close to Ear",BX$63="Close to Head"),"Head",IF(BX$63="Extremity","Extremity","Body"))</f>
        <v/>
      </c>
      <c r="AD63" s="690">
        <f>CA63</f>
        <v/>
      </c>
      <c r="AE63" s="688">
        <f>CB63</f>
        <v/>
      </c>
      <c r="AF63" s="115"/>
      <c r="AG63" s="808">
        <f>IF(AZ63="","N/A",IF(CQ63="Pass","P","F"))</f>
        <v/>
      </c>
      <c r="AH63" s="129"/>
      <c r="AI63" s="129"/>
      <c r="AJ63" s="129"/>
      <c r="AK63" s="119"/>
      <c r="AL63" s="115"/>
      <c r="AM63" s="119"/>
      <c r="AN63" s="119"/>
      <c r="AO63" s="692"/>
      <c r="AP63" s="692"/>
      <c r="AQ63" s="692"/>
      <c r="AR63" s="692"/>
      <c r="AS63" s="692"/>
      <c r="AT63" s="691">
        <f>CE63</f>
        <v/>
      </c>
      <c r="AU63" s="691">
        <f>CF63</f>
        <v/>
      </c>
      <c r="AV63" s="813"/>
      <c r="AW63" s="813"/>
      <c r="AX63" s="197">
        <f>CZ63</f>
        <v/>
      </c>
      <c r="AY63" s="197">
        <f>DE63</f>
        <v/>
      </c>
      <c r="AZ63" s="3379">
        <f>CO63</f>
        <v/>
      </c>
      <c r="BA63" s="3380"/>
      <c r="BB63" s="197">
        <f>CP63</f>
        <v/>
      </c>
      <c r="BC63" s="813"/>
      <c r="BD63" s="197">
        <f>CR63</f>
        <v/>
      </c>
      <c r="BE63" s="121">
        <f>CS63</f>
        <v/>
      </c>
      <c r="BF63" s="122">
        <f>CT63*60</f>
        <v/>
      </c>
      <c r="BG63" s="121">
        <f>BE63</f>
        <v/>
      </c>
      <c r="BH63" s="122">
        <f>CU63*60</f>
        <v/>
      </c>
      <c r="BI63" s="122">
        <f>CV63</f>
        <v/>
      </c>
      <c r="BJ63" s="117"/>
      <c r="BK63" s="812">
        <f>Overview!$E$7</f>
        <v/>
      </c>
      <c r="BL63" s="117"/>
      <c r="BM63" s="836">
        <f>CW63</f>
        <v/>
      </c>
      <c r="BN63" s="812">
        <f>Overview!$P$153</f>
        <v/>
      </c>
      <c r="BO63" s="117"/>
      <c r="BP63" s="117"/>
      <c r="BQ63" s="115"/>
      <c r="BR63" s="1478"/>
      <c r="BS63" s="1548"/>
      <c r="BT63" s="1777" t="inlineStr">
        <is>
          <t>GSM</t>
        </is>
      </c>
      <c r="BU63" s="1777" t="inlineStr">
        <is>
          <t>900</t>
        </is>
      </c>
      <c r="BV63" s="398">
        <f>Overview!$H$31</f>
        <v/>
      </c>
      <c r="BW63" s="2033"/>
      <c r="BX63" s="8326" t="inlineStr">
        <is>
          <t>Close to ear</t>
        </is>
      </c>
      <c r="BY63" s="2034"/>
      <c r="BZ63" s="2034"/>
      <c r="CA63" s="2035" t="inlineStr">
        <is>
          <t>Left Cheek</t>
        </is>
      </c>
      <c r="CB63" s="2035">
        <v>0</v>
      </c>
      <c r="CC63" s="1062">
        <f>IF(COUNT('Conducted 2G-3G'!$AH$3:$AH$5)=0,37,INDEX('Conducted 2G-3G'!$T$3:$T$5,MATCH(MAX('Conducted 2G-3G'!$AH$3:$AH$5),'Conducted 2G-3G'!$AH$3:$AH$5,0)))</f>
        <v>37</v>
      </c>
      <c r="CD63" s="1062">
        <f>IF(COUNT('Conducted 2G-3G'!$AH$3:$AH$5)=0,897.4,INDEX('Conducted 2G-3G'!$U$3:$U$5,MATCH(MAX('Conducted 2G-3G'!$AH$3:$AH$5),'Conducted 2G-3G'!$AH$3:$AH$5,0)))</f>
        <v>897.4</v>
      </c>
      <c r="CE63" s="1522"/>
      <c r="CF63" s="1522"/>
      <c r="CG63" s="386" t="str">
        <f>IF(OR($BY$3="",$BY$3=""),"",$BY$3)</f>
        <v/>
      </c>
      <c r="CH63" s="386">
        <f>BZ63</f>
        <v/>
      </c>
      <c r="CI63" s="386">
        <f>CA63</f>
        <v/>
      </c>
      <c r="CJ63" s="1526"/>
      <c r="CK63" s="2036"/>
      <c r="CL63" s="203">
        <f>IF(CF63=""," ",IF(ABS(CE63-CF63)&lt;=0.125,"Valid","Not valid"))</f>
        <v/>
      </c>
      <c r="CM63" s="204">
        <f> IF(CE63="","",IF(AND(CE63&lt;&gt;"",CF63=""),IF(CE63&gt;=1,"Medir+Sig Max","No"),IF(CF63&lt;&gt;"",IF(CF63&gt;=1,"Medir+Sig Max","No"),"")))</f>
        <v/>
      </c>
      <c r="CN63" s="1798"/>
      <c r="CO63" s="219">
        <f>IF(CK63="",IF(AND(CE63="",CF63=""),"",IF(CF63="",IF(DE63&gt;1,ROUND(DE63*CE63,3),CE63),IF(DE63&gt;1,ROUND(DE63*CF63,3),CF63))),IF(AND(CE63="",CF63=""),"",IF(CF63="",IF(DE63&gt;1,ROUND(DE63*CE63*(1/(CK63)),3),CE63*(1/(CK63))),IF(DE63&gt;1,ROUND(DE63*CF63*(1/(CK63)),3),CF63*(1/(CK63))))))</f>
        <v/>
      </c>
      <c r="CP63" s="2037">
        <f>IF(COUNTIF(Overview!K12:K14,TRUE)&gt;0,2,IF(COUNTIF(Overview!L12:L14,TRUE)&gt;0,4,0))</f>
        <v/>
      </c>
      <c r="CQ63" s="1471">
        <f>IF(CO63="","",IF(CO63&gt;CP63,"Fail","Pass"))</f>
        <v/>
      </c>
      <c r="CR63" s="1480"/>
      <c r="CS63" s="1564">
        <f>MyTimestamp(CO63)</f>
        <v/>
      </c>
      <c r="CT63" s="1529">
        <f>IF(CE63="",0,15)+IF(CF63="",0,15)</f>
        <v/>
      </c>
      <c r="CU63" s="1530">
        <f>IF(CT63=0,0,2)</f>
        <v/>
      </c>
      <c r="CV63" s="858"/>
      <c r="CW63" s="858"/>
      <c r="CX63" s="2038"/>
      <c r="CY63" s="2039"/>
      <c r="CZ63" s="1542">
        <f>10^(CJ63/20)*100-100</f>
        <v/>
      </c>
      <c r="DA63" s="1318">
        <f>IF('Tune-Up'!H12="","",'Tune-Up'!H12)</f>
        <v/>
      </c>
      <c r="DB63" s="694"/>
      <c r="DC63" s="796">
        <f>IF(DA63="","",10^(DA63/10))</f>
        <v/>
      </c>
      <c r="DD63" s="1362">
        <f>IF(ISNUMBER(DB63)=FALSE,"",10^(DB63/10))</f>
        <v/>
      </c>
      <c r="DE63" s="1542">
        <f>IF(AND(ISNUMBER(DC63),ISNUMBER(DD63)),IF(DC63/DD63&gt;1,ROUND((DC63)/DD63,3),1),1)</f>
        <v/>
      </c>
      <c r="DF63" s="1541"/>
      <c r="DG63" s="1541"/>
      <c r="DH63" s="1541"/>
      <c r="DI63" s="1541"/>
      <c r="DJ63" s="1541"/>
      <c r="DK63" s="1541"/>
      <c r="DL63" s="1541"/>
      <c r="DM63" s="1541"/>
      <c r="DN63" s="1541"/>
      <c r="DO63" s="1541"/>
      <c r="DP63" s="1541"/>
      <c r="DQ63" s="1541"/>
      <c r="DR63" s="1541"/>
    </row>
    <row r="64" ht="12.75" x14ac:dyDescent="0.2">
      <c r="A64" s="1541"/>
      <c r="B64" s="1541"/>
      <c r="C64"/>
      <c r="D64" s="130">
        <f>IF(BX$63="Close to Ear","EN 62209-1","EN 62209-2")</f>
        <v/>
      </c>
      <c r="E64" s="130">
        <f>IF(CG64="Close to Ear","2016","2010/A1:2019")</f>
        <v/>
      </c>
      <c r="F64" s="1488" t="inlineStr">
        <is>
          <t>5.1</t>
        </is>
      </c>
      <c r="G64" s="1497"/>
      <c r="H64" s="120">
        <f>BV64</f>
        <v/>
      </c>
      <c r="I64" s="120">
        <f>BW64</f>
        <v/>
      </c>
      <c r="J64" s="687" t="inlineStr">
        <is>
          <t>GSM</t>
        </is>
      </c>
      <c r="K64" s="194" t="inlineStr">
        <is>
          <t>900</t>
        </is>
      </c>
      <c r="L64" s="115"/>
      <c r="M64" s="120"/>
      <c r="N64" s="119"/>
      <c r="O64" s="131"/>
      <c r="P64" s="6597"/>
      <c r="Q64" s="131"/>
      <c r="R64" s="131"/>
      <c r="S64" s="120"/>
      <c r="T64" s="120">
        <v>37</v>
      </c>
      <c r="U64" s="120">
        <v>897.4</v>
      </c>
      <c r="V64" s="119"/>
      <c r="W64" s="197"/>
      <c r="X64" s="119"/>
      <c r="Y64" s="119"/>
      <c r="Z64" s="119"/>
      <c r="AA64" s="115"/>
      <c r="AB64" s="115"/>
      <c r="AC64" s="689">
        <f>IF(OR(BX$63="Close to Ear",BX$63="Close to Head"),"Head",IF(BX$63="Extremity","Extremity","Body"))</f>
        <v/>
      </c>
      <c r="AD64" s="690">
        <f>CA64</f>
        <v/>
      </c>
      <c r="AE64" s="688">
        <f>CB64</f>
        <v/>
      </c>
      <c r="AF64" s="115"/>
      <c r="AG64" s="808">
        <f>IF(AZ64="","N/A",IF(CQ64="Pass","P","F"))</f>
        <v/>
      </c>
      <c r="AH64" s="129"/>
      <c r="AI64" s="129"/>
      <c r="AJ64" s="129"/>
      <c r="AK64" s="119"/>
      <c r="AL64" s="115"/>
      <c r="AM64" s="119"/>
      <c r="AN64" s="119"/>
      <c r="AO64" s="692"/>
      <c r="AP64" s="692"/>
      <c r="AQ64" s="692"/>
      <c r="AR64" s="692"/>
      <c r="AS64" s="692"/>
      <c r="AT64" s="691">
        <f>CE64</f>
        <v/>
      </c>
      <c r="AU64" s="691">
        <f>CF64</f>
        <v/>
      </c>
      <c r="AV64" s="813"/>
      <c r="AW64" s="813"/>
      <c r="AX64" s="197">
        <f>CZ64</f>
        <v/>
      </c>
      <c r="AY64" s="197">
        <f>DE64</f>
        <v/>
      </c>
      <c r="AZ64" s="3379">
        <f>CO64</f>
        <v/>
      </c>
      <c r="BA64" s="3380"/>
      <c r="BB64" s="197">
        <f>CP64</f>
        <v/>
      </c>
      <c r="BC64" s="813"/>
      <c r="BD64" s="197">
        <f>CR64</f>
        <v/>
      </c>
      <c r="BE64" s="121">
        <f>CS64</f>
        <v/>
      </c>
      <c r="BF64" s="122">
        <f>CT64*60</f>
        <v/>
      </c>
      <c r="BG64" s="121">
        <f>BE64</f>
        <v/>
      </c>
      <c r="BH64" s="122">
        <f>CU64*60</f>
        <v/>
      </c>
      <c r="BI64" s="122">
        <f>CV64</f>
        <v/>
      </c>
      <c r="BJ64" s="117"/>
      <c r="BK64" s="812">
        <f>Overview!$E$7</f>
        <v/>
      </c>
      <c r="BL64" s="117"/>
      <c r="BM64" s="836">
        <f>CW64</f>
        <v/>
      </c>
      <c r="BN64" s="812">
        <f>Overview!$P$153</f>
        <v/>
      </c>
      <c r="BO64" s="117"/>
      <c r="BP64" s="117"/>
      <c r="BQ64" s="115"/>
      <c r="BR64" s="1478"/>
      <c r="BS64" s="1548"/>
      <c r="BT64" s="1783" t="inlineStr">
        <is>
          <t>GSM</t>
        </is>
      </c>
      <c r="BU64" s="1783" t="inlineStr">
        <is>
          <t>900</t>
        </is>
      </c>
      <c r="BV64" s="400">
        <f>Overview!$H$31</f>
        <v/>
      </c>
      <c r="BW64" s="2010"/>
      <c r="BX64" s="1783"/>
      <c r="BY64" s="2040"/>
      <c r="BZ64" s="2040"/>
      <c r="CA64" s="2041" t="inlineStr">
        <is>
          <t>Left Tilt</t>
        </is>
      </c>
      <c r="CB64" s="2041">
        <v>0</v>
      </c>
      <c r="CC64" s="1063">
        <f>IF(COUNT('Conducted 2G-3G'!$AH$3:$AH$5)=0,37,INDEX('Conducted 2G-3G'!$T$3:$T$5,MATCH(MAX('Conducted 2G-3G'!$AH$3:$AH$5),'Conducted 2G-3G'!$AH$3:$AH$5,0)))</f>
        <v>37</v>
      </c>
      <c r="CD64" s="1063">
        <f>IF(COUNT('Conducted 2G-3G'!$AH$3:$AH$5)=0,897.4,INDEX('Conducted 2G-3G'!$U$3:$U$5,MATCH(MAX('Conducted 2G-3G'!$AH$3:$AH$5),'Conducted 2G-3G'!$AH$3:$AH$5,0)))</f>
        <v>897.4</v>
      </c>
      <c r="CE64" s="1523"/>
      <c r="CF64" s="1523"/>
      <c r="CG64" s="387" t="str">
        <f>IF(OR($BY$3="",$BY$3=""),"",$BY$3)</f>
        <v/>
      </c>
      <c r="CH64" s="387">
        <f>BZ64</f>
        <v/>
      </c>
      <c r="CI64" s="387">
        <f>CA64</f>
        <v/>
      </c>
      <c r="CJ64" s="1527"/>
      <c r="CK64" s="2042"/>
      <c r="CL64" s="206">
        <f>IF(CF64=""," ",IF(ABS(CE64-CF64)&lt;=0.125,"Valid","Not valid"))</f>
        <v/>
      </c>
      <c r="CM64" s="207">
        <f> IF(CE64="","",IF(AND(CE64&lt;&gt;"",CF64=""),IF(CE64&gt;=1,"Medir+Sig Max","No"),IF(CF64&lt;&gt;"",IF(CF64&gt;=1,"Medir+Sig Max","No"),"")))</f>
        <v/>
      </c>
      <c r="CN64" s="1787"/>
      <c r="CO64" s="220">
        <f>IF(CK64="",IF(AND(CE64="",CF64=""),"",IF(CF64="",IF(DE64&gt;1,ROUND(DE64*CE64,3),CE64),IF(DE64&gt;1,ROUND(DE64*CF64,3),CF64))),IF(AND(CE64="",CF64=""),"",IF(CF64="",IF(DE64&gt;1,ROUND(DE64*CE64*(1/(CK64)),3),CE64*(1/(CK64))),IF(DE64&gt;1,ROUND(DE64*CF64*(1/(CK64)),3),CF64*(1/(CK64))))))</f>
        <v/>
      </c>
      <c r="CP64" s="2043">
        <f>IF(COUNTIF(Overview!K12:K14,TRUE)&gt;0,2,IF(COUNTIF(Overview!L12:L14,TRUE)&gt;0,4,0))</f>
        <v/>
      </c>
      <c r="CQ64" s="1472">
        <f>IF(CO64="","",IF(CO64&gt;CP64,"Fail","Pass"))</f>
        <v/>
      </c>
      <c r="CR64" s="1481">
        <f>IF(AND(MAX(CO63:CO68)=CO64,CO64&lt;&gt;0),COUNT($CR$3:CR63)+1,"")</f>
        <v/>
      </c>
      <c r="CS64" s="1565">
        <f>MyTimestamp(CO64)</f>
        <v/>
      </c>
      <c r="CT64" s="1531">
        <f>IF(CE64="",0,15)+IF(CF64="",0,15)</f>
        <v/>
      </c>
      <c r="CU64" s="1532">
        <f>IF(CT64=0,0,2)</f>
        <v/>
      </c>
      <c r="CV64" s="859"/>
      <c r="CW64" s="859"/>
      <c r="CX64" s="2038"/>
      <c r="CY64" s="2044"/>
      <c r="CZ64" s="1543">
        <f>10^(CJ64/20)*100-100</f>
        <v/>
      </c>
      <c r="DA64" s="1319">
        <f>IF('Tune-Up'!H12="","",'Tune-Up'!H12)</f>
        <v/>
      </c>
      <c r="DB64" s="695"/>
      <c r="DC64" s="797">
        <f>IF(DA64="","",10^(DA64/10))</f>
        <v/>
      </c>
      <c r="DD64" s="1363">
        <f>IF(ISNUMBER(DB64)=FALSE,"",10^(DB64/10))</f>
        <v/>
      </c>
      <c r="DE64" s="1543">
        <f>IF(AND(ISNUMBER(DC64),ISNUMBER(DD64)),IF(DC64/DD64&gt;1,ROUND((DC64)/DD64,3),1),1)</f>
        <v/>
      </c>
      <c r="DF64" s="1541"/>
      <c r="DG64" s="1541"/>
      <c r="DH64" s="1541"/>
      <c r="DI64" s="1541"/>
      <c r="DJ64" s="1541"/>
      <c r="DK64" s="1541"/>
      <c r="DL64" s="1541"/>
      <c r="DM64" s="1541"/>
      <c r="DN64" s="1541"/>
      <c r="DO64" s="1541"/>
      <c r="DP64" s="1541"/>
      <c r="DQ64" s="1541"/>
      <c r="DR64" s="1541"/>
    </row>
    <row r="65" ht="12.75" x14ac:dyDescent="0.2">
      <c r="A65" s="1541"/>
      <c r="B65" s="1541"/>
      <c r="C65"/>
      <c r="D65" s="130">
        <f>IF(BX$63="Close to Ear","EN 62209-1","EN 62209-2")</f>
        <v/>
      </c>
      <c r="E65" s="130">
        <f>IF(CG65="Close to Ear","2016","2010/A1:2019")</f>
        <v/>
      </c>
      <c r="F65" s="1488" t="inlineStr">
        <is>
          <t>5.1</t>
        </is>
      </c>
      <c r="G65" s="1497"/>
      <c r="H65" s="120">
        <f>BV65</f>
        <v/>
      </c>
      <c r="I65" s="120">
        <f>BW65</f>
        <v/>
      </c>
      <c r="J65" s="687" t="inlineStr">
        <is>
          <t>GSM</t>
        </is>
      </c>
      <c r="K65" s="194" t="inlineStr">
        <is>
          <t>900</t>
        </is>
      </c>
      <c r="L65" s="115"/>
      <c r="M65" s="120"/>
      <c r="N65" s="119"/>
      <c r="O65" s="131"/>
      <c r="P65" s="6597"/>
      <c r="Q65" s="131"/>
      <c r="R65" s="131"/>
      <c r="S65" s="120"/>
      <c r="T65" s="120">
        <v>37</v>
      </c>
      <c r="U65" s="120">
        <v>897.4</v>
      </c>
      <c r="V65" s="119"/>
      <c r="W65" s="197"/>
      <c r="X65" s="119"/>
      <c r="Y65" s="119"/>
      <c r="Z65" s="119"/>
      <c r="AA65" s="115"/>
      <c r="AB65" s="115"/>
      <c r="AC65" s="689">
        <f>IF(OR(BX$63="Close to Ear",BX$63="Close to Head"),"Head",IF(BX$63="Extremity","Extremity","Body"))</f>
        <v/>
      </c>
      <c r="AD65" s="690">
        <f>CA65</f>
        <v/>
      </c>
      <c r="AE65" s="688">
        <f>CB65</f>
        <v/>
      </c>
      <c r="AF65" s="115"/>
      <c r="AG65" s="808">
        <f>IF(AZ65="","N/A",IF(CQ65="Pass","P","F"))</f>
        <v/>
      </c>
      <c r="AH65" s="129"/>
      <c r="AI65" s="129"/>
      <c r="AJ65" s="129"/>
      <c r="AK65" s="119"/>
      <c r="AL65" s="115"/>
      <c r="AM65" s="119"/>
      <c r="AN65" s="119"/>
      <c r="AO65" s="692"/>
      <c r="AP65" s="692"/>
      <c r="AQ65" s="692"/>
      <c r="AR65" s="692"/>
      <c r="AS65" s="692"/>
      <c r="AT65" s="691">
        <f>CE65</f>
        <v/>
      </c>
      <c r="AU65" s="691">
        <f>CF65</f>
        <v/>
      </c>
      <c r="AV65" s="813"/>
      <c r="AW65" s="813"/>
      <c r="AX65" s="197">
        <f>CZ65</f>
        <v/>
      </c>
      <c r="AY65" s="197">
        <f>DE65</f>
        <v/>
      </c>
      <c r="AZ65" s="3379">
        <f>CO65</f>
        <v/>
      </c>
      <c r="BA65" s="3380"/>
      <c r="BB65" s="197">
        <f>CP65</f>
        <v/>
      </c>
      <c r="BC65" s="813"/>
      <c r="BD65" s="197">
        <f>CR65</f>
        <v/>
      </c>
      <c r="BE65" s="121">
        <f>CS65</f>
        <v/>
      </c>
      <c r="BF65" s="122">
        <f>CT65*60</f>
        <v/>
      </c>
      <c r="BG65" s="121">
        <f>BE65</f>
        <v/>
      </c>
      <c r="BH65" s="122">
        <f>CU65*60</f>
        <v/>
      </c>
      <c r="BI65" s="122">
        <f>CV65</f>
        <v/>
      </c>
      <c r="BJ65" s="117"/>
      <c r="BK65" s="812">
        <f>Overview!$E$7</f>
        <v/>
      </c>
      <c r="BL65" s="117"/>
      <c r="BM65" s="836">
        <f>CW65</f>
        <v/>
      </c>
      <c r="BN65" s="812">
        <f>Overview!$P$153</f>
        <v/>
      </c>
      <c r="BO65" s="117"/>
      <c r="BP65" s="117"/>
      <c r="BQ65" s="115"/>
      <c r="BR65" s="1478"/>
      <c r="BS65" s="1548"/>
      <c r="BT65" s="1791" t="inlineStr">
        <is>
          <t>GSM</t>
        </is>
      </c>
      <c r="BU65" s="1791" t="inlineStr">
        <is>
          <t>900</t>
        </is>
      </c>
      <c r="BV65" s="403">
        <f>Overview!$H$31</f>
        <v/>
      </c>
      <c r="BW65" s="2010"/>
      <c r="BX65" s="1791"/>
      <c r="BY65" s="2040"/>
      <c r="BZ65" s="2040"/>
      <c r="CA65" s="2041" t="inlineStr">
        <is>
          <t>Right Cheek</t>
        </is>
      </c>
      <c r="CB65" s="2041">
        <v>0</v>
      </c>
      <c r="CC65" s="1063">
        <f>IF(COUNT('Conducted 2G-3G'!$AH$3:$AH$5)=0,37,INDEX('Conducted 2G-3G'!$T$3:$T$5,MATCH(MAX('Conducted 2G-3G'!$AH$3:$AH$5),'Conducted 2G-3G'!$AH$3:$AH$5,0)))</f>
        <v>37</v>
      </c>
      <c r="CD65" s="1063">
        <f>IF(COUNT('Conducted 2G-3G'!$AH$3:$AH$5)=0,897.4,INDEX('Conducted 2G-3G'!$U$3:$U$5,MATCH(MAX('Conducted 2G-3G'!$AH$3:$AH$5),'Conducted 2G-3G'!$AH$3:$AH$5,0)))</f>
        <v>897.4</v>
      </c>
      <c r="CE65" s="1523"/>
      <c r="CF65" s="1523"/>
      <c r="CG65" s="387" t="str">
        <f>IF(OR($BY$3="",$BY$3=""),"",$BY$3)</f>
        <v/>
      </c>
      <c r="CH65" s="387">
        <f>BZ65</f>
        <v/>
      </c>
      <c r="CI65" s="387">
        <f>CA65</f>
        <v/>
      </c>
      <c r="CJ65" s="1527"/>
      <c r="CK65" s="2042"/>
      <c r="CL65" s="206">
        <f>IF(CF65=""," ",IF(ABS(CE65-CF65)&lt;=0.125,"Valid","Not valid"))</f>
        <v/>
      </c>
      <c r="CM65" s="207">
        <f> IF(CE65="","",IF(AND(CE65&lt;&gt;"",CF65=""),IF(CE65&gt;=1,"Medir+Sig Max","No"),IF(CF65&lt;&gt;"",IF(CF65&gt;=1,"Medir+Sig Max","No"),"")))</f>
        <v/>
      </c>
      <c r="CN65" s="1787"/>
      <c r="CO65" s="220">
        <f>IF(CK65="",IF(AND(CE65="",CF65=""),"",IF(CF65="",IF(DE65&gt;1,ROUND(DE65*CE65,3),CE65),IF(DE65&gt;1,ROUND(DE65*CF65,3),CF65))),IF(AND(CE65="",CF65=""),"",IF(CF65="",IF(DE65&gt;1,ROUND(DE65*CE65*(1/(CK65)),3),CE65*(1/(CK65))),IF(DE65&gt;1,ROUND(DE65*CF65*(1/(CK65)),3),CF65*(1/(CK65))))))</f>
        <v/>
      </c>
      <c r="CP65" s="2043">
        <f>IF(COUNTIF(Overview!K12:K14,TRUE)&gt;0,2,IF(COUNTIF(Overview!L12:L14,TRUE)&gt;0,4,0))</f>
        <v/>
      </c>
      <c r="CQ65" s="1472">
        <f>IF(CO65="","",IF(CO65&gt;CP65,"Fail","Pass"))</f>
        <v/>
      </c>
      <c r="CR65" s="1481">
        <f>IF(AND(MAX(CO63:CO68)=CO65,CO65&lt;&gt;0),COUNT($CR$3:CR64)+1,"")</f>
        <v/>
      </c>
      <c r="CS65" s="1565">
        <f>MyTimestamp(CO65)</f>
        <v/>
      </c>
      <c r="CT65" s="1531">
        <f>IF(CE65="",0,15)+IF(CF65="",0,15)</f>
        <v/>
      </c>
      <c r="CU65" s="1532">
        <f>IF(CT65=0,0,2)</f>
        <v/>
      </c>
      <c r="CV65" s="859"/>
      <c r="CW65" s="859"/>
      <c r="CX65" s="2038"/>
      <c r="CY65" s="2044"/>
      <c r="CZ65" s="1543">
        <f>10^(CJ65/20)*100-100</f>
        <v/>
      </c>
      <c r="DA65" s="1319">
        <f>IF('Tune-Up'!H12="","",'Tune-Up'!H12)</f>
        <v/>
      </c>
      <c r="DB65" s="695"/>
      <c r="DC65" s="797">
        <f>IF(DA65="","",10^(DA65/10))</f>
        <v/>
      </c>
      <c r="DD65" s="1363">
        <f>IF(ISNUMBER(DB65)=FALSE,"",10^(DB65/10))</f>
        <v/>
      </c>
      <c r="DE65" s="1543">
        <f>IF(AND(ISNUMBER(DC65),ISNUMBER(DD65)),IF(DC65/DD65&gt;1,ROUND((DC65)/DD65,3),1),1)</f>
        <v/>
      </c>
      <c r="DF65" s="1541"/>
      <c r="DG65" s="1541"/>
      <c r="DH65" s="1541"/>
      <c r="DI65" s="1541"/>
      <c r="DJ65" s="1541"/>
      <c r="DK65" s="1541"/>
      <c r="DL65" s="1541"/>
      <c r="DM65" s="1541"/>
      <c r="DN65" s="1541"/>
      <c r="DO65" s="1541"/>
      <c r="DP65" s="1541"/>
      <c r="DQ65" s="1541"/>
      <c r="DR65" s="1541"/>
    </row>
    <row r="66" ht="12.75" x14ac:dyDescent="0.2">
      <c r="A66" s="1541"/>
      <c r="B66" s="1541"/>
      <c r="C66"/>
      <c r="D66" s="130">
        <f>IF(BX$63="Close to Ear","EN 62209-1","EN 62209-2")</f>
        <v/>
      </c>
      <c r="E66" s="130">
        <f>IF(CG66="Close to Ear","2016","2010/A1:2019")</f>
        <v/>
      </c>
      <c r="F66" s="1488" t="inlineStr">
        <is>
          <t>5.1</t>
        </is>
      </c>
      <c r="G66" s="1497"/>
      <c r="H66" s="120">
        <f>BV66</f>
        <v/>
      </c>
      <c r="I66" s="120">
        <f>BW66</f>
        <v/>
      </c>
      <c r="J66" s="687" t="inlineStr">
        <is>
          <t>GSM</t>
        </is>
      </c>
      <c r="K66" s="194" t="inlineStr">
        <is>
          <t>900</t>
        </is>
      </c>
      <c r="L66" s="115"/>
      <c r="M66" s="120"/>
      <c r="N66" s="119"/>
      <c r="O66" s="131"/>
      <c r="P66" s="6597"/>
      <c r="Q66" s="131"/>
      <c r="R66" s="131"/>
      <c r="S66" s="120"/>
      <c r="T66" s="120">
        <v>37</v>
      </c>
      <c r="U66" s="120">
        <v>897.4</v>
      </c>
      <c r="V66" s="119"/>
      <c r="W66" s="197"/>
      <c r="X66" s="119"/>
      <c r="Y66" s="119"/>
      <c r="Z66" s="119"/>
      <c r="AA66" s="115"/>
      <c r="AB66" s="115"/>
      <c r="AC66" s="689">
        <f>IF(OR(BX$63="Close to Ear",BX$63="Close to Head"),"Head",IF(BX$63="Extremity","Extremity","Body"))</f>
        <v/>
      </c>
      <c r="AD66" s="690">
        <f>CA66</f>
        <v/>
      </c>
      <c r="AE66" s="688">
        <f>CB66</f>
        <v/>
      </c>
      <c r="AF66" s="115"/>
      <c r="AG66" s="808">
        <f>IF(AZ66="","N/A",IF(CQ66="Pass","P","F"))</f>
        <v/>
      </c>
      <c r="AH66" s="129"/>
      <c r="AI66" s="129"/>
      <c r="AJ66" s="129"/>
      <c r="AK66" s="119"/>
      <c r="AL66" s="115"/>
      <c r="AM66" s="119"/>
      <c r="AN66" s="119"/>
      <c r="AO66" s="692"/>
      <c r="AP66" s="692"/>
      <c r="AQ66" s="692"/>
      <c r="AR66" s="692"/>
      <c r="AS66" s="692"/>
      <c r="AT66" s="691">
        <f>CE66</f>
        <v/>
      </c>
      <c r="AU66" s="691">
        <f>CF66</f>
        <v/>
      </c>
      <c r="AV66" s="813"/>
      <c r="AW66" s="813"/>
      <c r="AX66" s="197">
        <f>CZ66</f>
        <v/>
      </c>
      <c r="AY66" s="197">
        <f>DE66</f>
        <v/>
      </c>
      <c r="AZ66" s="3379">
        <f>CO66</f>
        <v/>
      </c>
      <c r="BA66" s="3380"/>
      <c r="BB66" s="197">
        <f>CP66</f>
        <v/>
      </c>
      <c r="BC66" s="813"/>
      <c r="BD66" s="197">
        <f>CR66</f>
        <v/>
      </c>
      <c r="BE66" s="121">
        <f>CS66</f>
        <v/>
      </c>
      <c r="BF66" s="122">
        <f>CT66*60</f>
        <v/>
      </c>
      <c r="BG66" s="121">
        <f>BE66</f>
        <v/>
      </c>
      <c r="BH66" s="122">
        <f>CU66*60</f>
        <v/>
      </c>
      <c r="BI66" s="122">
        <f>CV66</f>
        <v/>
      </c>
      <c r="BJ66" s="117"/>
      <c r="BK66" s="812">
        <f>Overview!$E$7</f>
        <v/>
      </c>
      <c r="BL66" s="117"/>
      <c r="BM66" s="836">
        <f>CW66</f>
        <v/>
      </c>
      <c r="BN66" s="812">
        <f>Overview!$P$153</f>
        <v/>
      </c>
      <c r="BO66" s="117"/>
      <c r="BP66" s="117"/>
      <c r="BQ66" s="115"/>
      <c r="BR66" s="1478"/>
      <c r="BS66" s="1548"/>
      <c r="BT66" s="1783" t="inlineStr">
        <is>
          <t>GSM</t>
        </is>
      </c>
      <c r="BU66" s="1783" t="inlineStr">
        <is>
          <t>900</t>
        </is>
      </c>
      <c r="BV66" s="400">
        <f>Overview!$H$31</f>
        <v/>
      </c>
      <c r="BW66" s="2010"/>
      <c r="BX66" s="1783"/>
      <c r="BY66" s="2040"/>
      <c r="BZ66" s="2040"/>
      <c r="CA66" s="2041" t="inlineStr">
        <is>
          <t>Right Tilt</t>
        </is>
      </c>
      <c r="CB66" s="2041">
        <v>0</v>
      </c>
      <c r="CC66" s="1063">
        <f>IF(COUNT('Conducted 2G-3G'!$AH$3:$AH$5)=0,37,INDEX('Conducted 2G-3G'!$T$3:$T$5,MATCH(MAX('Conducted 2G-3G'!$AH$3:$AH$5),'Conducted 2G-3G'!$AH$3:$AH$5,0)))</f>
        <v>37</v>
      </c>
      <c r="CD66" s="1063">
        <f>IF(COUNT('Conducted 2G-3G'!$AH$3:$AH$5)=0,897.4,INDEX('Conducted 2G-3G'!$U$3:$U$5,MATCH(MAX('Conducted 2G-3G'!$AH$3:$AH$5),'Conducted 2G-3G'!$AH$3:$AH$5,0)))</f>
        <v>897.4</v>
      </c>
      <c r="CE66" s="1523"/>
      <c r="CF66" s="1523"/>
      <c r="CG66" s="387" t="str">
        <f>IF(OR($BY$3="",$BY$3=""),"",$BY$3)</f>
        <v/>
      </c>
      <c r="CH66" s="387">
        <f>BZ66</f>
        <v/>
      </c>
      <c r="CI66" s="387">
        <f>CA66</f>
        <v/>
      </c>
      <c r="CJ66" s="1527"/>
      <c r="CK66" s="2042"/>
      <c r="CL66" s="206">
        <f>IF(CF66=""," ",IF(ABS(CE66-CF66)&lt;=0.125,"Valid","Not valid"))</f>
        <v/>
      </c>
      <c r="CM66" s="207">
        <f> IF(CE66="","",IF(AND(CE66&lt;&gt;"",CF66=""),IF(CE66&gt;=1,"Medir+Sig Max","No"),IF(CF66&lt;&gt;"",IF(CF66&gt;=1,"Medir+Sig Max","No"),"")))</f>
        <v/>
      </c>
      <c r="CN66" s="1787"/>
      <c r="CO66" s="220">
        <f>IF(CK66="",IF(AND(CE66="",CF66=""),"",IF(CF66="",IF(DE66&gt;1,ROUND(DE66*CE66,3),CE66),IF(DE66&gt;1,ROUND(DE66*CF66,3),CF66))),IF(AND(CE66="",CF66=""),"",IF(CF66="",IF(DE66&gt;1,ROUND(DE66*CE66*(1/(CK66)),3),CE66*(1/(CK66))),IF(DE66&gt;1,ROUND(DE66*CF66*(1/(CK66)),3),CF66*(1/(CK66))))))</f>
        <v/>
      </c>
      <c r="CP66" s="2043">
        <f>IF(COUNTIF(Overview!K12:K14,TRUE)&gt;0,2,IF(COUNTIF(Overview!L12:L14,TRUE)&gt;0,4,0))</f>
        <v/>
      </c>
      <c r="CQ66" s="1472">
        <f>IF(CO66="","",IF(CO66&gt;CP66,"Fail","Pass"))</f>
        <v/>
      </c>
      <c r="CR66" s="1481">
        <f>IF(AND(MAX(CO63:CO68)=CO66,CO66&lt;&gt;0),COUNT($CR$3:CR65)+1,"")</f>
        <v/>
      </c>
      <c r="CS66" s="1565">
        <f>MyTimestamp(CO66)</f>
        <v/>
      </c>
      <c r="CT66" s="1531">
        <f>IF(CE66="",0,15)+IF(CF66="",0,15)</f>
        <v/>
      </c>
      <c r="CU66" s="1532">
        <f>IF(CT66=0,0,2)</f>
        <v/>
      </c>
      <c r="CV66" s="859"/>
      <c r="CW66" s="859"/>
      <c r="CX66" s="2038"/>
      <c r="CY66" s="2044"/>
      <c r="CZ66" s="1543">
        <f>10^(CJ66/20)*100-100</f>
        <v/>
      </c>
      <c r="DA66" s="1319">
        <f>IF('Tune-Up'!H12="","",'Tune-Up'!H12)</f>
        <v/>
      </c>
      <c r="DB66" s="695"/>
      <c r="DC66" s="797">
        <f>IF(DA66="","",10^(DA66/10))</f>
        <v/>
      </c>
      <c r="DD66" s="1363">
        <f>IF(ISNUMBER(DB66)=FALSE,"",10^(DB66/10))</f>
        <v/>
      </c>
      <c r="DE66" s="1543">
        <f>IF(AND(ISNUMBER(DC66),ISNUMBER(DD66)),IF(DC66/DD66&gt;1,ROUND((DC66)/DD66,3),1),1)</f>
        <v/>
      </c>
      <c r="DF66" s="1541"/>
      <c r="DG66" s="1541"/>
      <c r="DH66" s="1541"/>
      <c r="DI66" s="1541"/>
      <c r="DJ66" s="1541"/>
      <c r="DK66" s="1541"/>
      <c r="DL66" s="1541"/>
      <c r="DM66" s="1541"/>
      <c r="DN66" s="1541"/>
      <c r="DO66" s="1541"/>
      <c r="DP66" s="1541"/>
      <c r="DQ66" s="1541"/>
      <c r="DR66" s="1541"/>
    </row>
    <row r="67" ht="12.75" x14ac:dyDescent="0.2">
      <c r="A67" s="1541"/>
      <c r="B67" s="1541"/>
      <c r="C67"/>
      <c r="D67" s="130">
        <f>IF(BX$63="Close to Ear","EN 62209-1","EN 62209-2")</f>
        <v/>
      </c>
      <c r="E67" s="130">
        <f>IF(CG67="Close to Ear","2016","2010/A1:2019")</f>
        <v/>
      </c>
      <c r="F67" s="1488" t="inlineStr">
        <is>
          <t>5.1</t>
        </is>
      </c>
      <c r="G67" s="1497"/>
      <c r="H67" s="120">
        <f>BV67</f>
        <v/>
      </c>
      <c r="I67" s="120">
        <f>BW67</f>
        <v/>
      </c>
      <c r="J67" s="687" t="inlineStr">
        <is>
          <t>GSM</t>
        </is>
      </c>
      <c r="K67" s="194" t="inlineStr">
        <is>
          <t>900</t>
        </is>
      </c>
      <c r="L67" s="115"/>
      <c r="M67" s="120"/>
      <c r="N67" s="119"/>
      <c r="O67" s="131"/>
      <c r="P67" s="6597"/>
      <c r="Q67" s="131"/>
      <c r="R67" s="131"/>
      <c r="S67" s="120"/>
      <c r="T67" s="120">
        <v>37</v>
      </c>
      <c r="U67" s="120">
        <v>897.4</v>
      </c>
      <c r="V67" s="119"/>
      <c r="W67" s="197"/>
      <c r="X67" s="119"/>
      <c r="Y67" s="119"/>
      <c r="Z67" s="119"/>
      <c r="AA67" s="115"/>
      <c r="AB67" s="115"/>
      <c r="AC67" s="689">
        <f>IF(OR(BX$63="Close to Ear",BX$63="Close to Head"),"Head",IF(BX$63="Extremity","Extremity","Body"))</f>
        <v/>
      </c>
      <c r="AD67" s="690">
        <f>CA67</f>
        <v/>
      </c>
      <c r="AE67" s="688">
        <f>CB67</f>
        <v/>
      </c>
      <c r="AF67" s="115"/>
      <c r="AG67" s="808">
        <f>IF(AZ67="","N/A",IF(CQ67="Pass","P","F"))</f>
        <v/>
      </c>
      <c r="AH67" s="129"/>
      <c r="AI67" s="129"/>
      <c r="AJ67" s="129"/>
      <c r="AK67" s="119"/>
      <c r="AL67" s="115"/>
      <c r="AM67" s="119"/>
      <c r="AN67" s="119"/>
      <c r="AO67" s="692"/>
      <c r="AP67" s="692"/>
      <c r="AQ67" s="692"/>
      <c r="AR67" s="692"/>
      <c r="AS67" s="692"/>
      <c r="AT67" s="691">
        <f>CE67</f>
        <v/>
      </c>
      <c r="AU67" s="691">
        <f>CF67</f>
        <v/>
      </c>
      <c r="AV67" s="813"/>
      <c r="AW67" s="813"/>
      <c r="AX67" s="197">
        <f>CZ67</f>
        <v/>
      </c>
      <c r="AY67" s="197">
        <f>DE67</f>
        <v/>
      </c>
      <c r="AZ67" s="3379">
        <f>CO67</f>
        <v/>
      </c>
      <c r="BA67" s="3380"/>
      <c r="BB67" s="197">
        <f>CP67</f>
        <v/>
      </c>
      <c r="BC67" s="813"/>
      <c r="BD67" s="197">
        <f>CR67</f>
        <v/>
      </c>
      <c r="BE67" s="121">
        <f>CS67</f>
        <v/>
      </c>
      <c r="BF67" s="122">
        <f>CT67*60</f>
        <v/>
      </c>
      <c r="BG67" s="121">
        <f>BE67</f>
        <v/>
      </c>
      <c r="BH67" s="122">
        <f>CU67*60</f>
        <v/>
      </c>
      <c r="BI67" s="122">
        <f>CV67</f>
        <v/>
      </c>
      <c r="BJ67" s="117"/>
      <c r="BK67" s="812">
        <f>Overview!$E$7</f>
        <v/>
      </c>
      <c r="BL67" s="117"/>
      <c r="BM67" s="836">
        <f>CW67</f>
        <v/>
      </c>
      <c r="BN67" s="812">
        <f>Overview!$P$153</f>
        <v/>
      </c>
      <c r="BO67" s="117"/>
      <c r="BP67" s="117"/>
      <c r="BQ67" s="115"/>
      <c r="BR67" s="1478"/>
      <c r="BS67" s="1548"/>
      <c r="BT67" s="1783" t="inlineStr">
        <is>
          <t>GSM</t>
        </is>
      </c>
      <c r="BU67" s="1783" t="inlineStr">
        <is>
          <t>900</t>
        </is>
      </c>
      <c r="BV67" s="400">
        <f>Overview!$H$31</f>
        <v/>
      </c>
      <c r="BW67" s="2010"/>
      <c r="BX67" s="1783"/>
      <c r="BY67" s="2040"/>
      <c r="BZ67" s="2040"/>
      <c r="CA67" s="401" t="str">
        <f>IF(COUNT(CF63:CF66)=0,IF(COUNT(CE63:CE66)=0,"TBD",VLOOKUP(MAX(CE63:CE66),CE63:CI66,5,FALSE)),VLOOKUP(MAX(CF63:CF66),CF63:CI66,4,FALSE))</f>
        <v>TBD</v>
      </c>
      <c r="CB67" s="2041">
        <v>0</v>
      </c>
      <c r="CC67" s="1063">
        <f>IF(COUNT('Conducted 2G-3G'!$AH$3:$AH$5)=0,37,INDEX('Conducted 2G-3G'!$T$3:$T$5,MATCH(MAX('Conducted 2G-3G'!$AH$3:$AH$5),'Conducted 2G-3G'!$AH$3:$AH$5,0)))</f>
        <v>37</v>
      </c>
      <c r="CD67" s="1063">
        <f>IF(COUNT('Conducted 2G-3G'!$AH$3:$AH$5)=0,897.4,INDEX('Conducted 2G-3G'!$U$3:$U$5,MATCH(MAX('Conducted 2G-3G'!$AH$3:$AH$5),'Conducted 2G-3G'!$AH$3:$AH$5,0)))</f>
        <v>897.4</v>
      </c>
      <c r="CE67" s="1523"/>
      <c r="CF67" s="1523"/>
      <c r="CG67" s="387" t="str">
        <f>IF(OR($BY$3="",$BY$3=""),"",$BY$3)</f>
        <v/>
      </c>
      <c r="CH67" s="387">
        <f>BZ67</f>
        <v/>
      </c>
      <c r="CI67" s="387">
        <f>CA67</f>
        <v/>
      </c>
      <c r="CJ67" s="1527"/>
      <c r="CK67" s="2042"/>
      <c r="CL67" s="206">
        <f>IF(CF67=""," ",IF(ABS(CE67-CF67)&lt;=0.125,"Valid","Not valid"))</f>
        <v/>
      </c>
      <c r="CM67" s="207">
        <f> IF(CE67="","",IF(AND(CE67&lt;&gt;"",CF67=""),IF(CE67&gt;=1,"Medir+Sig Max","No"),IF(CF67&lt;&gt;"",IF(CF67&gt;=1,"Medir+Sig Max","No"),"")))</f>
        <v/>
      </c>
      <c r="CN67" s="1787"/>
      <c r="CO67" s="220">
        <f>IF(CK67="",IF(AND(CE67="",CF67=""),"",IF(CF67="",IF(DE67&gt;1,ROUND(DE67*CE67,3),CE67),IF(DE67&gt;1,ROUND(DE67*CF67,3),CF67))),IF(AND(CE67="",CF67=""),"",IF(CF67="",IF(DE67&gt;1,ROUND(DE67*CE67*(1/(CK67)),3),CE67*(1/(CK67))),IF(DE67&gt;1,ROUND(DE67*CF67*(1/(CK67)),3),CF67*(1/(CK67))))))</f>
        <v/>
      </c>
      <c r="CP67" s="2043">
        <f>IF(COUNTIF(Overview!K12:K14,TRUE)&gt;0,2,IF(COUNTIF(Overview!L12:L14,TRUE)&gt;0,4,0))</f>
        <v/>
      </c>
      <c r="CQ67" s="1472">
        <f>IF(CO67="","",IF(CO67&gt;CP67,"Fail","Pass"))</f>
        <v/>
      </c>
      <c r="CR67" s="1481">
        <f>IF(AND(MAX(CO63:CO68)=CO67,CO67&lt;&gt;0),COUNT($CR$3:CR66)+1,"")</f>
        <v/>
      </c>
      <c r="CS67" s="1565">
        <f>MyTimestamp(CO67)</f>
        <v/>
      </c>
      <c r="CT67" s="1531">
        <f>IF(CE67="",0,15)+IF(CF67="",0,15)</f>
        <v/>
      </c>
      <c r="CU67" s="1532">
        <f>IF(CT67=0,0,2)</f>
        <v/>
      </c>
      <c r="CV67" s="859"/>
      <c r="CW67" s="859"/>
      <c r="CX67" s="2038"/>
      <c r="CY67" s="2044"/>
      <c r="CZ67" s="1543">
        <f>10^(CJ67/20)*100-100</f>
        <v/>
      </c>
      <c r="DA67" s="1319">
        <f>IF('Tune-Up'!H12="","",'Tune-Up'!H12)</f>
        <v/>
      </c>
      <c r="DB67" s="695"/>
      <c r="DC67" s="797">
        <f>IF(DA67="","",10^(DA67/10))</f>
        <v/>
      </c>
      <c r="DD67" s="1363">
        <f>IF(ISNUMBER(DB67)=FALSE,"",10^(DB67/10))</f>
        <v/>
      </c>
      <c r="DE67" s="1543">
        <f>IF(AND(ISNUMBER(DC67),ISNUMBER(DD67)),IF(DC67/DD67&gt;1,ROUND((DC67)/DD67,3),1),1)</f>
        <v/>
      </c>
      <c r="DF67" s="1541"/>
      <c r="DG67" s="1541"/>
      <c r="DH67" s="1541"/>
      <c r="DI67" s="1541"/>
      <c r="DJ67" s="1541"/>
      <c r="DK67" s="1541"/>
      <c r="DL67" s="1541"/>
      <c r="DM67" s="1541"/>
      <c r="DN67" s="1541"/>
      <c r="DO67" s="1541"/>
      <c r="DP67" s="1541"/>
      <c r="DQ67" s="1541"/>
      <c r="DR67" s="1541"/>
    </row>
    <row r="68" ht="12.75" x14ac:dyDescent="0.2">
      <c r="A68" s="1541"/>
      <c r="B68" s="1541"/>
      <c r="C68"/>
      <c r="D68" s="130">
        <f>IF(BX$63="Close to Ear","EN 62209-1","EN 62209-2")</f>
        <v/>
      </c>
      <c r="E68" s="130">
        <f>IF(CG68="Close to Ear","2016","2010/A1:2019")</f>
        <v/>
      </c>
      <c r="F68" s="1488" t="inlineStr">
        <is>
          <t>5.1</t>
        </is>
      </c>
      <c r="G68" s="1497"/>
      <c r="H68" s="120">
        <f>BV68</f>
        <v/>
      </c>
      <c r="I68" s="120">
        <f>BW68</f>
        <v/>
      </c>
      <c r="J68" s="687" t="inlineStr">
        <is>
          <t>GSM</t>
        </is>
      </c>
      <c r="K68" s="194" t="inlineStr">
        <is>
          <t>900</t>
        </is>
      </c>
      <c r="L68" s="115"/>
      <c r="M68" s="120"/>
      <c r="N68" s="119"/>
      <c r="O68" s="131"/>
      <c r="P68" s="6597"/>
      <c r="Q68" s="131"/>
      <c r="R68" s="131"/>
      <c r="S68" s="120"/>
      <c r="T68" s="120">
        <v>37</v>
      </c>
      <c r="U68" s="120">
        <v>897.4</v>
      </c>
      <c r="V68" s="119"/>
      <c r="W68" s="197"/>
      <c r="X68" s="119"/>
      <c r="Y68" s="119"/>
      <c r="Z68" s="119"/>
      <c r="AA68" s="115"/>
      <c r="AB68" s="115"/>
      <c r="AC68" s="689">
        <f>IF(OR(BX$63="Close to Ear",BX$63="Close to Head"),"Head",IF(BX$63="Extremity","Extremity","Body"))</f>
        <v/>
      </c>
      <c r="AD68" s="690">
        <f>CA68</f>
        <v/>
      </c>
      <c r="AE68" s="688">
        <f>CB68</f>
        <v/>
      </c>
      <c r="AF68" s="115"/>
      <c r="AG68" s="808">
        <f>IF(AZ68="","N/A",IF(CQ68="Pass","P","F"))</f>
        <v/>
      </c>
      <c r="AH68" s="129"/>
      <c r="AI68" s="129"/>
      <c r="AJ68" s="129"/>
      <c r="AK68" s="119"/>
      <c r="AL68" s="115"/>
      <c r="AM68" s="119"/>
      <c r="AN68" s="119"/>
      <c r="AO68" s="692"/>
      <c r="AP68" s="692"/>
      <c r="AQ68" s="692"/>
      <c r="AR68" s="692"/>
      <c r="AS68" s="692"/>
      <c r="AT68" s="691">
        <f>CE68</f>
        <v/>
      </c>
      <c r="AU68" s="691">
        <f>CF68</f>
        <v/>
      </c>
      <c r="AV68" s="813"/>
      <c r="AW68" s="813"/>
      <c r="AX68" s="197">
        <f>CZ68</f>
        <v/>
      </c>
      <c r="AY68" s="197">
        <f>DE68</f>
        <v/>
      </c>
      <c r="AZ68" s="3379">
        <f>CO68</f>
        <v/>
      </c>
      <c r="BA68" s="3380"/>
      <c r="BB68" s="197">
        <f>CP68</f>
        <v/>
      </c>
      <c r="BC68" s="813"/>
      <c r="BD68" s="197">
        <f>CR68</f>
        <v/>
      </c>
      <c r="BE68" s="121">
        <f>CS68</f>
        <v/>
      </c>
      <c r="BF68" s="122">
        <f>CT68*60</f>
        <v/>
      </c>
      <c r="BG68" s="121">
        <f>BE68</f>
        <v/>
      </c>
      <c r="BH68" s="122">
        <f>CU68*60</f>
        <v/>
      </c>
      <c r="BI68" s="122">
        <f>CV68</f>
        <v/>
      </c>
      <c r="BJ68" s="117"/>
      <c r="BK68" s="812">
        <f>Overview!$E$7</f>
        <v/>
      </c>
      <c r="BL68" s="117"/>
      <c r="BM68" s="836">
        <f>CW68</f>
        <v/>
      </c>
      <c r="BN68" s="812">
        <f>Overview!$P$153</f>
        <v/>
      </c>
      <c r="BO68" s="117"/>
      <c r="BP68" s="117"/>
      <c r="BQ68" s="115"/>
      <c r="BR68" s="1478"/>
      <c r="BS68" s="1548"/>
      <c r="BT68" s="1783" t="inlineStr">
        <is>
          <t>GSM</t>
        </is>
      </c>
      <c r="BU68" s="1783" t="inlineStr">
        <is>
          <t>900</t>
        </is>
      </c>
      <c r="BV68" s="400">
        <f>Overview!$H$31</f>
        <v/>
      </c>
      <c r="BW68" s="2010"/>
      <c r="BX68" s="1783"/>
      <c r="BY68" s="2040"/>
      <c r="BZ68" s="2040"/>
      <c r="CA68" s="404" t="str">
        <f>IF(COUNT(CF63:CF66)=0,IF(COUNT(CE63:CE66)=0,"TBD",VLOOKUP(MAX(CE63:CE66),CE63:CI66,5,FALSE)),VLOOKUP(MAX(CF63:CF66),CF63:CI66,4,FALSE))</f>
        <v>TBD</v>
      </c>
      <c r="CB68" s="2045">
        <v>0</v>
      </c>
      <c r="CC68" s="1081">
        <f>IF(COUNT('Conducted 2G-3G'!$AH$3:$AH$5)=0,37,INDEX('Conducted 2G-3G'!$T$3:$T$5,MATCH(MAX('Conducted 2G-3G'!$AH$3:$AH$5),'Conducted 2G-3G'!$AH$3:$AH$5,0)))</f>
        <v>37</v>
      </c>
      <c r="CD68" s="1081">
        <f>IF(COUNT('Conducted 2G-3G'!$AH$3:$AH$5)=0,897.4,INDEX('Conducted 2G-3G'!$U$3:$U$5,MATCH(MAX('Conducted 2G-3G'!$AH$3:$AH$5),'Conducted 2G-3G'!$AH$3:$AH$5,0)))</f>
        <v>897.4</v>
      </c>
      <c r="CE68" s="1874"/>
      <c r="CF68" s="1874"/>
      <c r="CG68" s="388" t="str">
        <f>IF(OR($BY$3="",$BY$3=""),"",$BY$3)</f>
        <v/>
      </c>
      <c r="CH68" s="388">
        <f>BZ68</f>
        <v/>
      </c>
      <c r="CI68" s="388">
        <f>CA68</f>
        <v/>
      </c>
      <c r="CJ68" s="2046"/>
      <c r="CK68" s="2047"/>
      <c r="CL68" s="209">
        <f>IF(CF68=""," ",IF(ABS(CE68-CF68)&lt;=0.125,"Valid","Not valid"))</f>
        <v/>
      </c>
      <c r="CM68" s="210">
        <f> IF(CE68="","",IF(AND(CE68&lt;&gt;"",CF68=""),IF(CE68&gt;=1,"Medir+Sig Max","No"),IF(CF68&lt;&gt;"",IF(CF68&gt;=1,"Medir+Sig Max","No"),"")))</f>
        <v/>
      </c>
      <c r="CN68" s="1792"/>
      <c r="CO68" s="221">
        <f>IF(CK68="",IF(AND(CE68="",CF68=""),"",IF(CF68="",IF(DE68&gt;1,ROUND(DE68*CE68,3),CE68),IF(DE68&gt;1,ROUND(DE68*CF68,3),CF68))),IF(AND(CE68="",CF68=""),"",IF(CF68="",IF(DE68&gt;1,ROUND(DE68*CE68*(1/(CK68)),3),CE68*(1/(CK68))),IF(DE68&gt;1,ROUND(DE68*CF68*(1/(CK68)),3),CF68*(1/(CK68))))))</f>
        <v/>
      </c>
      <c r="CP68" s="2048">
        <f>IF(COUNTIF(Overview!K12:K14,TRUE)&gt;0,2,IF(COUNTIF(Overview!L12:L14,TRUE)&gt;0,4,0))</f>
        <v/>
      </c>
      <c r="CQ68" s="1473">
        <f>IF(CO68="","",IF(CO68&gt;CP68,"Fail","Pass"))</f>
        <v/>
      </c>
      <c r="CR68" s="1482">
        <f>IF(AND(MAX(CO63:CO68)=CO68,CO68&lt;&gt;0),COUNT($CR$3:CR67)+1,"")</f>
        <v/>
      </c>
      <c r="CS68" s="2002">
        <f>MyTimestamp(CO68)</f>
        <v/>
      </c>
      <c r="CT68" s="1533">
        <f>IF(CE68="",0,15)+IF(CF68="",0,15)</f>
        <v/>
      </c>
      <c r="CU68" s="1534">
        <f>IF(CT68=0,0,2)</f>
        <v/>
      </c>
      <c r="CV68" s="860"/>
      <c r="CW68" s="860"/>
      <c r="CX68" s="2038"/>
      <c r="CY68" s="2049"/>
      <c r="CZ68" s="1544">
        <f>10^(CJ68/20)*100-100</f>
        <v/>
      </c>
      <c r="DA68" s="1320">
        <f>IF('Tune-Up'!H12="","",'Tune-Up'!H12)</f>
        <v/>
      </c>
      <c r="DB68" s="696"/>
      <c r="DC68" s="798">
        <f>IF(DA68="","",10^(DA68/10))</f>
        <v/>
      </c>
      <c r="DD68" s="1364">
        <f>IF(ISNUMBER(DB68)=FALSE,"",10^(DB68/10))</f>
        <v/>
      </c>
      <c r="DE68" s="1544">
        <f>IF(AND(ISNUMBER(DC68),ISNUMBER(DD68)),IF(DC68/DD68&gt;1,ROUND((DC68)/DD68,3),1),1)</f>
        <v/>
      </c>
      <c r="DF68" s="1541"/>
      <c r="DG68" s="1541"/>
      <c r="DH68" s="1541"/>
      <c r="DI68" s="1541"/>
      <c r="DJ68" s="1541"/>
      <c r="DK68" s="1541"/>
      <c r="DL68" s="1541"/>
      <c r="DM68" s="1541"/>
      <c r="DN68" s="1541"/>
      <c r="DO68" s="1541"/>
      <c r="DP68" s="1541"/>
      <c r="DQ68" s="1541"/>
      <c r="DR68" s="1541"/>
    </row>
    <row r="69" ht="12.75" x14ac:dyDescent="0.2">
      <c r="A69" s="1541"/>
      <c r="B69" s="1541"/>
      <c r="C69"/>
      <c r="D69" s="130">
        <f>IF(BX$63="Close to Ear","EN 62209-1","EN 62209-2")</f>
        <v/>
      </c>
      <c r="E69" s="130">
        <f>IF(CG69="Close to Ear","2016","2010/A1:2019")</f>
        <v/>
      </c>
      <c r="F69" s="1488" t="inlineStr">
        <is>
          <t>5.1</t>
        </is>
      </c>
      <c r="G69" s="1497"/>
      <c r="H69" s="120">
        <f>BV69</f>
        <v/>
      </c>
      <c r="I69" s="120">
        <f>BW69</f>
        <v/>
      </c>
      <c r="J69" s="687" t="inlineStr">
        <is>
          <t>GSM</t>
        </is>
      </c>
      <c r="K69" s="194" t="inlineStr">
        <is>
          <t>900</t>
        </is>
      </c>
      <c r="L69" s="115"/>
      <c r="M69" s="120"/>
      <c r="N69" s="119"/>
      <c r="O69" s="131"/>
      <c r="P69" s="6597"/>
      <c r="Q69" s="131"/>
      <c r="R69" s="131"/>
      <c r="S69" s="120"/>
      <c r="T69" s="120">
        <v>37</v>
      </c>
      <c r="U69" s="120">
        <v>897.4</v>
      </c>
      <c r="V69" s="119"/>
      <c r="W69" s="197"/>
      <c r="X69" s="119"/>
      <c r="Y69" s="119"/>
      <c r="Z69" s="119"/>
      <c r="AA69" s="115"/>
      <c r="AB69" s="115"/>
      <c r="AC69" s="689">
        <f>IF(OR(BX$63="Close to Ear",BX$63="Close to Head"),"Head",IF(BX$63="Extremity","Extremity","Body"))</f>
        <v/>
      </c>
      <c r="AD69" s="690">
        <f>CA69</f>
        <v/>
      </c>
      <c r="AE69" s="688">
        <f>CB69</f>
        <v/>
      </c>
      <c r="AF69" s="115"/>
      <c r="AG69" s="808">
        <f>IF(AZ69="","N/A",IF(CQ69="Pass","P","F"))</f>
        <v/>
      </c>
      <c r="AH69" s="129"/>
      <c r="AI69" s="129"/>
      <c r="AJ69" s="129"/>
      <c r="AK69" s="119"/>
      <c r="AL69" s="115"/>
      <c r="AM69" s="119"/>
      <c r="AN69" s="119"/>
      <c r="AO69" s="692"/>
      <c r="AP69" s="692"/>
      <c r="AQ69" s="692"/>
      <c r="AR69" s="692"/>
      <c r="AS69" s="692"/>
      <c r="AT69" s="691">
        <f>CE69</f>
        <v/>
      </c>
      <c r="AU69" s="691">
        <f>CF69</f>
        <v/>
      </c>
      <c r="AV69" s="813"/>
      <c r="AW69" s="813"/>
      <c r="AX69" s="197">
        <f>CZ69</f>
        <v/>
      </c>
      <c r="AY69" s="197">
        <f>DE69</f>
        <v/>
      </c>
      <c r="AZ69" s="3379">
        <f>CO69</f>
        <v/>
      </c>
      <c r="BA69" s="3380"/>
      <c r="BB69" s="197">
        <f>CP69</f>
        <v/>
      </c>
      <c r="BC69" s="813"/>
      <c r="BD69" s="197">
        <f>CR69</f>
        <v/>
      </c>
      <c r="BE69" s="121">
        <f>CS69</f>
        <v/>
      </c>
      <c r="BF69" s="122">
        <f>CT69*60</f>
        <v/>
      </c>
      <c r="BG69" s="121">
        <f>BE69</f>
        <v/>
      </c>
      <c r="BH69" s="122">
        <f>CU69*60</f>
        <v/>
      </c>
      <c r="BI69" s="122">
        <f>CV69</f>
        <v/>
      </c>
      <c r="BJ69" s="117"/>
      <c r="BK69" s="812">
        <f>Overview!$E$7</f>
        <v/>
      </c>
      <c r="BL69" s="117"/>
      <c r="BM69" s="836">
        <f>CW69</f>
        <v/>
      </c>
      <c r="BN69" s="812">
        <f>Overview!$P$153</f>
        <v/>
      </c>
      <c r="BO69" s="117"/>
      <c r="BP69" s="117"/>
      <c r="BQ69" s="115"/>
      <c r="BR69" s="1478"/>
      <c r="BS69" s="1548"/>
      <c r="BT69" s="1783" t="inlineStr">
        <is>
          <t>GSM</t>
        </is>
      </c>
      <c r="BU69" s="1783" t="inlineStr">
        <is>
          <t>900</t>
        </is>
      </c>
      <c r="BV69" s="400">
        <f>Overview!$H$31</f>
        <v/>
      </c>
      <c r="BW69" s="2010"/>
      <c r="BX69" s="1783"/>
      <c r="BY69" s="2040"/>
      <c r="BZ69" s="2040"/>
      <c r="CA69" s="404" t="str">
        <f>CONCATENATE(CA67," - Battery check 1")</f>
        <v>TBD - Battery check 1</v>
      </c>
      <c r="CB69" s="2045">
        <v>0</v>
      </c>
      <c r="CC69" s="1081">
        <f>IF(COUNT('Conducted 2G-3G'!$AH$3:$AH$5)=0,37,INDEX('Conducted 2G-3G'!$T$3:$T$5,MATCH(MAX('Conducted 2G-3G'!$AH$3:$AH$5),'Conducted 2G-3G'!$AH$3:$AH$5,0)))</f>
        <v>37</v>
      </c>
      <c r="CD69" s="1081">
        <f>IF(COUNT('Conducted 2G-3G'!$AH$3:$AH$5)=0,897.4,INDEX('Conducted 2G-3G'!$U$3:$U$5,MATCH(MAX('Conducted 2G-3G'!$AH$3:$AH$5),'Conducted 2G-3G'!$AH$3:$AH$5,0)))</f>
        <v>897.4</v>
      </c>
      <c r="CE69" s="1874"/>
      <c r="CF69" s="1874"/>
      <c r="CG69" s="388" t="str">
        <f>IF(OR($BY$3="",$BY$3=""),"",$BY$3)</f>
        <v/>
      </c>
      <c r="CH69" s="388">
        <f>BZ69</f>
        <v/>
      </c>
      <c r="CI69" s="388">
        <f>CA69</f>
        <v/>
      </c>
      <c r="CJ69" s="2046"/>
      <c r="CK69" s="2047"/>
      <c r="CL69" s="209">
        <f>IF(CF69=""," ",IF(ABS(CE69-CF69)&lt;=0.125,"Valid","Not valid"))</f>
        <v/>
      </c>
      <c r="CM69" s="210">
        <f> IF(CE69="","",IF(AND(CE69&lt;&gt;"",CF69=""),IF(CE69&gt;=1,"Medir+Sig Max","No"),IF(CF69&lt;&gt;"",IF(CF69&gt;=1,"Medir+Sig Max","No"),"")))</f>
        <v/>
      </c>
      <c r="CN69" s="1792"/>
      <c r="CO69" s="221">
        <f>IF(CK69="",IF(AND(CE69="",CF69=""),"",IF(CF69="",IF(DE69&gt;1,ROUND(DE69*CE69,3),CE69),IF(DE69&gt;1,ROUND(DE69*CF69,3),CF69))),IF(AND(CE69="",CF69=""),"",IF(CF69="",IF(DE69&gt;1,ROUND(DE69*CE69*(1/(CK69)),3),CE69*(1/(CK69))),IF(DE69&gt;1,ROUND(DE69*CF69*(1/(CK69)),3),CF69*(1/(CK69))))))</f>
        <v/>
      </c>
      <c r="CP69" s="2048">
        <f>IF(COUNTIF(Overview!K12:K14,TRUE)&gt;0,2,IF(COUNTIF(Overview!L12:L14,TRUE)&gt;0,4,0))</f>
        <v/>
      </c>
      <c r="CQ69" s="1473">
        <f>IF(CO69="","",IF(CO69&gt;CP69,"Fail","Pass"))</f>
        <v/>
      </c>
      <c r="CR69" s="1482"/>
      <c r="CS69" s="2002">
        <f>MyTimestamp(CO69)</f>
        <v/>
      </c>
      <c r="CT69" s="1533">
        <f>IF(CE69="",0,15)+IF(CF69="",0,15)</f>
        <v/>
      </c>
      <c r="CU69" s="1534">
        <f>IF(CT69=0,0,2)</f>
        <v/>
      </c>
      <c r="CV69" s="860"/>
      <c r="CW69" s="860"/>
      <c r="CX69" s="2038"/>
      <c r="CY69" s="2049"/>
      <c r="CZ69" s="1544">
        <f>10^(CJ69/20)*100-100</f>
        <v/>
      </c>
      <c r="DA69" s="1320">
        <f>IF('Tune-Up'!H12="","",'Tune-Up'!H12)</f>
        <v/>
      </c>
      <c r="DB69" s="696"/>
      <c r="DC69" s="798">
        <f>IF(DA69="","",10^(DA69/10))</f>
        <v/>
      </c>
      <c r="DD69" s="1364">
        <f>IF(ISNUMBER(DB69)=FALSE,"",10^(DB69/10))</f>
        <v/>
      </c>
      <c r="DE69" s="1544">
        <f>IF(AND(ISNUMBER(DC69),ISNUMBER(DD69)),IF(DC69/DD69&gt;1,ROUND((DC69)/DD69,3),1),1)</f>
        <v/>
      </c>
      <c r="DF69" s="1541"/>
      <c r="DG69" s="1541"/>
      <c r="DH69" s="1541"/>
      <c r="DI69" s="1541"/>
      <c r="DJ69" s="1541"/>
      <c r="DK69" s="1541"/>
      <c r="DL69" s="1541"/>
      <c r="DM69" s="1541"/>
      <c r="DN69" s="1541"/>
      <c r="DO69" s="1541"/>
      <c r="DP69" s="1541"/>
      <c r="DQ69" s="1541"/>
      <c r="DR69" s="1541"/>
    </row>
    <row r="70" ht="12.75" x14ac:dyDescent="0.2">
      <c r="A70" s="1541"/>
      <c r="B70" s="1541"/>
      <c r="C70"/>
      <c r="D70" s="130">
        <f>IF(BX$63="Close to Ear","EN 62209-1","EN 62209-2")</f>
        <v/>
      </c>
      <c r="E70" s="130">
        <f>IF(CG70="Close to Ear","2016","2010/A1:2019")</f>
        <v/>
      </c>
      <c r="F70" s="1488" t="inlineStr">
        <is>
          <t>5.1</t>
        </is>
      </c>
      <c r="G70" s="1497"/>
      <c r="H70" s="120">
        <f>BV70</f>
        <v/>
      </c>
      <c r="I70" s="120">
        <f>BW70</f>
        <v/>
      </c>
      <c r="J70" s="687" t="inlineStr">
        <is>
          <t>GSM</t>
        </is>
      </c>
      <c r="K70" s="194" t="inlineStr">
        <is>
          <t>900</t>
        </is>
      </c>
      <c r="L70" s="115"/>
      <c r="M70" s="120"/>
      <c r="N70" s="119"/>
      <c r="O70" s="131"/>
      <c r="P70" s="6597"/>
      <c r="Q70" s="131"/>
      <c r="R70" s="131"/>
      <c r="S70" s="120"/>
      <c r="T70" s="120">
        <v>37</v>
      </c>
      <c r="U70" s="120">
        <v>897.4</v>
      </c>
      <c r="V70" s="119"/>
      <c r="W70" s="197"/>
      <c r="X70" s="119"/>
      <c r="Y70" s="119"/>
      <c r="Z70" s="119"/>
      <c r="AA70" s="115"/>
      <c r="AB70" s="115"/>
      <c r="AC70" s="689">
        <f>IF(OR(BX$63="Close to Ear",BX$63="Close to Head"),"Head",IF(BX$63="Extremity","Extremity","Body"))</f>
        <v/>
      </c>
      <c r="AD70" s="690">
        <f>CA70</f>
        <v/>
      </c>
      <c r="AE70" s="688">
        <f>CB70</f>
        <v/>
      </c>
      <c r="AF70" s="115"/>
      <c r="AG70" s="808">
        <f>IF(AZ70="","N/A",IF(CQ70="Pass","P","F"))</f>
        <v/>
      </c>
      <c r="AH70" s="129"/>
      <c r="AI70" s="129"/>
      <c r="AJ70" s="129"/>
      <c r="AK70" s="119"/>
      <c r="AL70" s="115"/>
      <c r="AM70" s="119"/>
      <c r="AN70" s="119"/>
      <c r="AO70" s="692"/>
      <c r="AP70" s="692"/>
      <c r="AQ70" s="692"/>
      <c r="AR70" s="692"/>
      <c r="AS70" s="692"/>
      <c r="AT70" s="691">
        <f>CE70</f>
        <v/>
      </c>
      <c r="AU70" s="691">
        <f>CF70</f>
        <v/>
      </c>
      <c r="AV70" s="813"/>
      <c r="AW70" s="813"/>
      <c r="AX70" s="197">
        <f>CZ70</f>
        <v/>
      </c>
      <c r="AY70" s="197">
        <f>DE70</f>
        <v/>
      </c>
      <c r="AZ70" s="3379">
        <f>CO70</f>
        <v/>
      </c>
      <c r="BA70" s="3380"/>
      <c r="BB70" s="197">
        <f>CP70</f>
        <v/>
      </c>
      <c r="BC70" s="813"/>
      <c r="BD70" s="197">
        <f>CR70</f>
        <v/>
      </c>
      <c r="BE70" s="121">
        <f>CS70</f>
        <v/>
      </c>
      <c r="BF70" s="122">
        <f>CT70*60</f>
        <v/>
      </c>
      <c r="BG70" s="121">
        <f>BE70</f>
        <v/>
      </c>
      <c r="BH70" s="122">
        <f>CU70*60</f>
        <v/>
      </c>
      <c r="BI70" s="122">
        <f>CV70</f>
        <v/>
      </c>
      <c r="BJ70" s="117"/>
      <c r="BK70" s="812">
        <f>Overview!$E$7</f>
        <v/>
      </c>
      <c r="BL70" s="117"/>
      <c r="BM70" s="836">
        <f>CW70</f>
        <v/>
      </c>
      <c r="BN70" s="812">
        <f>Overview!$P$153</f>
        <v/>
      </c>
      <c r="BO70" s="117"/>
      <c r="BP70" s="117"/>
      <c r="BQ70" s="115"/>
      <c r="BR70" s="1478"/>
      <c r="BS70" s="1548"/>
      <c r="BT70" s="1783" t="inlineStr">
        <is>
          <t>GSM</t>
        </is>
      </c>
      <c r="BU70" s="1783" t="inlineStr">
        <is>
          <t>900</t>
        </is>
      </c>
      <c r="BV70" s="400">
        <f>Overview!$H$31</f>
        <v/>
      </c>
      <c r="BW70" s="2010"/>
      <c r="BX70" s="1783"/>
      <c r="BY70" s="2040"/>
      <c r="BZ70" s="2040"/>
      <c r="CA70" s="404" t="str">
        <f>CONCATENATE(CA68," - Battery check 2")</f>
        <v>TBD - Battery check 2</v>
      </c>
      <c r="CB70" s="2045">
        <v>0</v>
      </c>
      <c r="CC70" s="1081">
        <f>IF(COUNT('Conducted 2G-3G'!$AH$3:$AH$5)=0,37,INDEX('Conducted 2G-3G'!$T$3:$T$5,MATCH(MAX('Conducted 2G-3G'!$AH$3:$AH$5),'Conducted 2G-3G'!$AH$3:$AH$5,0)))</f>
        <v>37</v>
      </c>
      <c r="CD70" s="1081">
        <f>IF(COUNT('Conducted 2G-3G'!$AH$3:$AH$5)=0,897.4,INDEX('Conducted 2G-3G'!$U$3:$U$5,MATCH(MAX('Conducted 2G-3G'!$AH$3:$AH$5),'Conducted 2G-3G'!$AH$3:$AH$5,0)))</f>
        <v>897.4</v>
      </c>
      <c r="CE70" s="1874"/>
      <c r="CF70" s="1874"/>
      <c r="CG70" s="388" t="str">
        <f>IF(OR($BY$3="",$BY$3=""),"",$BY$3)</f>
        <v/>
      </c>
      <c r="CH70" s="388">
        <f>BZ70</f>
        <v/>
      </c>
      <c r="CI70" s="388">
        <f>CA70</f>
        <v/>
      </c>
      <c r="CJ70" s="2046"/>
      <c r="CK70" s="2047"/>
      <c r="CL70" s="209">
        <f>IF(CF70=""," ",IF(ABS(CE70-CF70)&lt;=0.125,"Valid","Not valid"))</f>
        <v/>
      </c>
      <c r="CM70" s="210">
        <f> IF(CE70="","",IF(AND(CE70&lt;&gt;"",CF70=""),IF(CE70&gt;=1,"Medir+Sig Max","No"),IF(CF70&lt;&gt;"",IF(CF70&gt;=1,"Medir+Sig Max","No"),"")))</f>
        <v/>
      </c>
      <c r="CN70" s="1792"/>
      <c r="CO70" s="221">
        <f>IF(CK70="",IF(AND(CE70="",CF70=""),"",IF(CF70="",IF(DE70&gt;1,ROUND(DE70*CE70,3),CE70),IF(DE70&gt;1,ROUND(DE70*CF70,3),CF70))),IF(AND(CE70="",CF70=""),"",IF(CF70="",IF(DE70&gt;1,ROUND(DE70*CE70*(1/(CK70)),3),CE70*(1/(CK70))),IF(DE70&gt;1,ROUND(DE70*CF70*(1/(CK70)),3),CF70*(1/(CK70))))))</f>
        <v/>
      </c>
      <c r="CP70" s="2048">
        <f>IF(COUNTIF(Overview!K12:K14,TRUE)&gt;0,2,IF(COUNTIF(Overview!L12:L14,TRUE)&gt;0,4,0))</f>
        <v/>
      </c>
      <c r="CQ70" s="1473">
        <f>IF(CO70="","",IF(CO70&gt;CP70,"Fail","Pass"))</f>
        <v/>
      </c>
      <c r="CR70" s="1482"/>
      <c r="CS70" s="2002">
        <f>MyTimestamp(CO70)</f>
        <v/>
      </c>
      <c r="CT70" s="1533">
        <f>IF(CE70="",0,15)+IF(CF70="",0,15)</f>
        <v/>
      </c>
      <c r="CU70" s="1534">
        <f>IF(CT70=0,0,2)</f>
        <v/>
      </c>
      <c r="CV70" s="860"/>
      <c r="CW70" s="860"/>
      <c r="CX70" s="2038"/>
      <c r="CY70" s="2049"/>
      <c r="CZ70" s="1544">
        <f>10^(CJ70/20)*100-100</f>
        <v/>
      </c>
      <c r="DA70" s="1320">
        <f>IF('Tune-Up'!H12="","",'Tune-Up'!H12)</f>
        <v/>
      </c>
      <c r="DB70" s="696"/>
      <c r="DC70" s="798">
        <f>IF(DA70="","",10^(DA70/10))</f>
        <v/>
      </c>
      <c r="DD70" s="1364">
        <f>IF(ISNUMBER(DB70)=FALSE,"",10^(DB70/10))</f>
        <v/>
      </c>
      <c r="DE70" s="1544">
        <f>IF(AND(ISNUMBER(DC70),ISNUMBER(DD70)),IF(DC70/DD70&gt;1,ROUND((DC70)/DD70,3),1),1)</f>
        <v/>
      </c>
      <c r="DF70" s="1541"/>
      <c r="DG70" s="1541"/>
      <c r="DH70" s="1541"/>
      <c r="DI70" s="1541"/>
      <c r="DJ70" s="1541"/>
      <c r="DK70" s="1541"/>
      <c r="DL70" s="1541"/>
      <c r="DM70" s="1541"/>
      <c r="DN70" s="1541"/>
      <c r="DO70" s="1541"/>
      <c r="DP70" s="1541"/>
      <c r="DQ70" s="1541"/>
      <c r="DR70" s="1541"/>
    </row>
    <row r="71" ht="12.75" x14ac:dyDescent="0.2">
      <c r="A71" s="1541"/>
      <c r="B71" s="1541"/>
      <c r="C71"/>
      <c r="D71" s="130">
        <f>IF(BX$71="Close to Ear","EN 62209-1","EN 62209-2")</f>
        <v/>
      </c>
      <c r="E71" s="130">
        <f>IF(CG71="Close to Ear","2016","2010/A1:2019")</f>
        <v/>
      </c>
      <c r="F71" s="1488" t="inlineStr">
        <is>
          <t>5.1</t>
        </is>
      </c>
      <c r="G71" s="1497"/>
      <c r="H71" s="120">
        <f>BV71</f>
        <v/>
      </c>
      <c r="I71" s="120">
        <f>BW71</f>
        <v/>
      </c>
      <c r="J71" s="687" t="inlineStr">
        <is>
          <t>GSM</t>
        </is>
      </c>
      <c r="K71" s="194" t="inlineStr">
        <is>
          <t>900</t>
        </is>
      </c>
      <c r="L71" s="115"/>
      <c r="M71" s="120"/>
      <c r="N71" s="119"/>
      <c r="O71" s="131"/>
      <c r="P71" s="6597"/>
      <c r="Q71" s="131"/>
      <c r="R71" s="131"/>
      <c r="S71" s="120"/>
      <c r="T71" s="120">
        <v>37</v>
      </c>
      <c r="U71" s="120">
        <v>897.4</v>
      </c>
      <c r="V71" s="119"/>
      <c r="W71" s="197"/>
      <c r="X71" s="119"/>
      <c r="Y71" s="119"/>
      <c r="Z71" s="119"/>
      <c r="AA71" s="115"/>
      <c r="AB71" s="115"/>
      <c r="AC71" s="689">
        <f>IF(OR(BX$71="Close to Ear",BX$71="Close to Head"),"Head",IF(BX$71="Extremity","Extremity","Body"))</f>
        <v/>
      </c>
      <c r="AD71" s="690">
        <f>CA71</f>
        <v/>
      </c>
      <c r="AE71" s="688">
        <f>CB71</f>
        <v/>
      </c>
      <c r="AF71" s="115"/>
      <c r="AG71" s="808">
        <f>IF(AZ71="","N/A",IF(CQ71="Pass","P","F"))</f>
        <v/>
      </c>
      <c r="AH71" s="129"/>
      <c r="AI71" s="129"/>
      <c r="AJ71" s="129"/>
      <c r="AK71" s="119"/>
      <c r="AL71" s="115"/>
      <c r="AM71" s="119"/>
      <c r="AN71" s="119"/>
      <c r="AO71" s="692"/>
      <c r="AP71" s="692"/>
      <c r="AQ71" s="692"/>
      <c r="AR71" s="692"/>
      <c r="AS71" s="692"/>
      <c r="AT71" s="691">
        <f>CE71</f>
        <v/>
      </c>
      <c r="AU71" s="691">
        <f>CF71</f>
        <v/>
      </c>
      <c r="AV71" s="813"/>
      <c r="AW71" s="813"/>
      <c r="AX71" s="197">
        <f>CZ71</f>
        <v/>
      </c>
      <c r="AY71" s="197">
        <f>DE71</f>
        <v/>
      </c>
      <c r="AZ71" s="3379">
        <f>CO71</f>
        <v/>
      </c>
      <c r="BA71" s="3380"/>
      <c r="BB71" s="197">
        <f>CP71</f>
        <v/>
      </c>
      <c r="BC71" s="813"/>
      <c r="BD71" s="197">
        <f>CR71</f>
        <v/>
      </c>
      <c r="BE71" s="121">
        <f>CS71</f>
        <v/>
      </c>
      <c r="BF71" s="122">
        <f>CT71*60</f>
        <v/>
      </c>
      <c r="BG71" s="121">
        <f>BE71</f>
        <v/>
      </c>
      <c r="BH71" s="122">
        <f>CU71*60</f>
        <v/>
      </c>
      <c r="BI71" s="122">
        <f>CV71</f>
        <v/>
      </c>
      <c r="BJ71" s="117"/>
      <c r="BK71" s="812">
        <f>Overview!$E$7</f>
        <v/>
      </c>
      <c r="BL71" s="117"/>
      <c r="BM71" s="836">
        <f>CW71</f>
        <v/>
      </c>
      <c r="BN71" s="812">
        <f>Overview!$P$153</f>
        <v/>
      </c>
      <c r="BO71" s="117"/>
      <c r="BP71" s="117"/>
      <c r="BQ71" s="115"/>
      <c r="BR71" s="1478"/>
      <c r="BS71" s="1548"/>
      <c r="BT71" s="1783" t="inlineStr">
        <is>
          <t>GSM</t>
        </is>
      </c>
      <c r="BU71" s="1783" t="inlineStr">
        <is>
          <t>900</t>
        </is>
      </c>
      <c r="BV71" s="400">
        <f>Overview!$H$31</f>
        <v/>
      </c>
      <c r="BW71" s="2010"/>
      <c r="BX71" s="8326" t="inlineStr">
        <is>
          <t>Body</t>
        </is>
      </c>
      <c r="BY71" s="2040"/>
      <c r="BZ71" s="2040"/>
      <c r="CA71" s="1996" t="inlineStr">
        <is>
          <t>Front Face</t>
        </is>
      </c>
      <c r="CB71" s="202">
        <v>5</v>
      </c>
      <c r="CC71" s="1062">
        <f>IF(COUNT('Conducted 2G-3G'!$AH$3:$AH$5)=0,37,INDEX('Conducted 2G-3G'!$T$3:$T$5,MATCH(MAX('Conducted 2G-3G'!$AH$3:$AH$5),'Conducted 2G-3G'!$AH$3:$AH$5,0)))</f>
        <v>37</v>
      </c>
      <c r="CD71" s="1062">
        <f>IF(COUNT('Conducted 2G-3G'!$AH$3:$AH$5)=0,897.4,INDEX('Conducted 2G-3G'!$U$3:$U$5,MATCH(MAX('Conducted 2G-3G'!$AH$3:$AH$5),'Conducted 2G-3G'!$AH$3:$AH$5,0)))</f>
        <v>897.4</v>
      </c>
      <c r="CE71" s="1522"/>
      <c r="CF71" s="1522"/>
      <c r="CG71" s="386" t="str">
        <f>IF(OR($BY$3="",$BY$3=""),"",$BY$3)</f>
        <v/>
      </c>
      <c r="CH71" s="386">
        <f>BZ71</f>
        <v/>
      </c>
      <c r="CI71" s="386">
        <f>CA71</f>
        <v/>
      </c>
      <c r="CJ71" s="1526"/>
      <c r="CK71" s="2036"/>
      <c r="CL71" s="203">
        <f>IF(CF71=""," ",IF(ABS(CE71-CF71)&lt;=0.125,"Valid","Not valid"))</f>
        <v/>
      </c>
      <c r="CM71" s="204">
        <f> IF(CE71="","",IF(AND(CE71&lt;&gt;"",CF71=""),IF(CE71&gt;=1,"Medir+Sig Max","No"),IF(CF71&lt;&gt;"",IF(CF71&gt;=1,"Medir+Sig Max","No"),"")))</f>
        <v/>
      </c>
      <c r="CN71" s="1798"/>
      <c r="CO71" s="219">
        <f>IF(CK71="",IF(AND(CE71="",CF71=""),"",IF(CF71="",IF(DE71&gt;1,ROUND(DE71*CE71,3),CE71),IF(DE71&gt;1,ROUND(DE71*CF71,3),CF71))),IF(AND(CE71="",CF71=""),"",IF(CF71="",IF(DE71&gt;1,ROUND(DE71*CE71*(1/(CK71)),3),CE71*(1/(CK71))),IF(DE71&gt;1,ROUND(DE71*CF71*(1/(CK71)),3),CF71*(1/(CK71))))))</f>
        <v/>
      </c>
      <c r="CP71" s="2037">
        <f>IF(COUNTIF(Overview!K12:K14,TRUE)&gt;0,2,IF(COUNTIF(Overview!L12:L14,TRUE)&gt;0,4,0))</f>
        <v/>
      </c>
      <c r="CQ71" s="1471">
        <f>IF(CO71="","",IF(CO71&gt;CP71,"Fail","Pass"))</f>
        <v/>
      </c>
      <c r="CR71" s="1480"/>
      <c r="CS71" s="1564">
        <f>MyTimestamp(CO71)</f>
        <v/>
      </c>
      <c r="CT71" s="1529">
        <f>IF(CE71="",0,15)+IF(CF71="",0,15)</f>
        <v/>
      </c>
      <c r="CU71" s="1530">
        <f>IF(CT71=0,0,2)</f>
        <v/>
      </c>
      <c r="CV71" s="862"/>
      <c r="CW71" s="862"/>
      <c r="CX71" s="2038"/>
      <c r="CY71" s="2039"/>
      <c r="CZ71" s="1542">
        <f>10^(CJ71/20)*100-100</f>
        <v/>
      </c>
      <c r="DA71" s="1318">
        <f>IF('Tune-Up'!H12="","",'Tune-Up'!H12)</f>
        <v/>
      </c>
      <c r="DB71" s="694"/>
      <c r="DC71" s="796">
        <f>IF(DA71="","",10^(DA71/10))</f>
        <v/>
      </c>
      <c r="DD71" s="1362">
        <f>IF(ISNUMBER(DB71)=FALSE,"",10^(DB71/10))</f>
        <v/>
      </c>
      <c r="DE71" s="1542">
        <f>IF(AND(ISNUMBER(DC71),ISNUMBER(DD71)),IF(DC71/DD71&gt;1,ROUND((DC71)/DD71,3),1),1)</f>
        <v/>
      </c>
      <c r="DF71" s="1541"/>
      <c r="DG71" s="1541"/>
      <c r="DH71" s="1541"/>
      <c r="DI71" s="1541"/>
      <c r="DJ71" s="1541"/>
      <c r="DK71" s="1541"/>
      <c r="DL71" s="1541"/>
      <c r="DM71" s="1541"/>
      <c r="DN71" s="1541"/>
      <c r="DO71" s="1541"/>
      <c r="DP71" s="1541"/>
      <c r="DQ71" s="1541"/>
      <c r="DR71" s="1541"/>
    </row>
    <row r="72" ht="12.75" x14ac:dyDescent="0.2">
      <c r="A72" s="1541"/>
      <c r="B72" s="1541"/>
      <c r="C72"/>
      <c r="D72" s="130">
        <f>IF(BX$71="Close to Ear","EN 62209-1","EN 62209-2")</f>
        <v/>
      </c>
      <c r="E72" s="130">
        <f>IF(CG72="Close to Ear","2016","2010/A1:2019")</f>
        <v/>
      </c>
      <c r="F72" s="1488" t="inlineStr">
        <is>
          <t>5.1</t>
        </is>
      </c>
      <c r="G72" s="1497"/>
      <c r="H72" s="120">
        <f>BV72</f>
        <v/>
      </c>
      <c r="I72" s="120">
        <f>BW72</f>
        <v/>
      </c>
      <c r="J72" s="687" t="inlineStr">
        <is>
          <t>GSM</t>
        </is>
      </c>
      <c r="K72" s="194" t="inlineStr">
        <is>
          <t>900</t>
        </is>
      </c>
      <c r="L72" s="115"/>
      <c r="M72" s="120"/>
      <c r="N72" s="119"/>
      <c r="O72" s="131"/>
      <c r="P72" s="6597"/>
      <c r="Q72" s="131"/>
      <c r="R72" s="131"/>
      <c r="S72" s="120"/>
      <c r="T72" s="120">
        <v>37</v>
      </c>
      <c r="U72" s="120">
        <v>897.4</v>
      </c>
      <c r="V72" s="119"/>
      <c r="W72" s="197"/>
      <c r="X72" s="119"/>
      <c r="Y72" s="119"/>
      <c r="Z72" s="119"/>
      <c r="AA72" s="115"/>
      <c r="AB72" s="115"/>
      <c r="AC72" s="689">
        <f>IF(OR(BX$71="Close to Ear",BX$71="Close to Head"),"Head",IF(BX$71="Extremity","Extremity","Body"))</f>
        <v/>
      </c>
      <c r="AD72" s="690">
        <f>CA72</f>
        <v/>
      </c>
      <c r="AE72" s="688">
        <f>CB72</f>
        <v/>
      </c>
      <c r="AF72" s="115"/>
      <c r="AG72" s="808">
        <f>IF(AZ72="","N/A",IF(CQ72="Pass","P","F"))</f>
        <v/>
      </c>
      <c r="AH72" s="129"/>
      <c r="AI72" s="129"/>
      <c r="AJ72" s="129"/>
      <c r="AK72" s="119"/>
      <c r="AL72" s="115"/>
      <c r="AM72" s="119"/>
      <c r="AN72" s="119"/>
      <c r="AO72" s="692"/>
      <c r="AP72" s="692"/>
      <c r="AQ72" s="692"/>
      <c r="AR72" s="692"/>
      <c r="AS72" s="692"/>
      <c r="AT72" s="691">
        <f>CE72</f>
        <v/>
      </c>
      <c r="AU72" s="691">
        <f>CF72</f>
        <v/>
      </c>
      <c r="AV72" s="813"/>
      <c r="AW72" s="813"/>
      <c r="AX72" s="197">
        <f>CZ72</f>
        <v/>
      </c>
      <c r="AY72" s="197">
        <f>DE72</f>
        <v/>
      </c>
      <c r="AZ72" s="3379">
        <f>CO72</f>
        <v/>
      </c>
      <c r="BA72" s="3380"/>
      <c r="BB72" s="197">
        <f>CP72</f>
        <v/>
      </c>
      <c r="BC72" s="813"/>
      <c r="BD72" s="197">
        <f>CR72</f>
        <v/>
      </c>
      <c r="BE72" s="121">
        <f>CS72</f>
        <v/>
      </c>
      <c r="BF72" s="122">
        <f>CT72*60</f>
        <v/>
      </c>
      <c r="BG72" s="121">
        <f>BE72</f>
        <v/>
      </c>
      <c r="BH72" s="122">
        <f>CU72*60</f>
        <v/>
      </c>
      <c r="BI72" s="122">
        <f>CV72</f>
        <v/>
      </c>
      <c r="BJ72" s="117"/>
      <c r="BK72" s="812">
        <f>Overview!$E$7</f>
        <v/>
      </c>
      <c r="BL72" s="117"/>
      <c r="BM72" s="836">
        <f>CW72</f>
        <v/>
      </c>
      <c r="BN72" s="812">
        <f>Overview!$P$153</f>
        <v/>
      </c>
      <c r="BO72" s="117"/>
      <c r="BP72" s="117"/>
      <c r="BQ72" s="115"/>
      <c r="BR72" s="1478"/>
      <c r="BS72" s="1548"/>
      <c r="BT72" s="1783" t="inlineStr">
        <is>
          <t>GSM</t>
        </is>
      </c>
      <c r="BU72" s="1783" t="inlineStr">
        <is>
          <t>900</t>
        </is>
      </c>
      <c r="BV72" s="400">
        <f>Overview!$H$31</f>
        <v/>
      </c>
      <c r="BW72" s="2010"/>
      <c r="BX72" s="1783"/>
      <c r="BY72" s="2040"/>
      <c r="BZ72" s="2040"/>
      <c r="CA72" s="1997" t="inlineStr">
        <is>
          <t>Back Face</t>
        </is>
      </c>
      <c r="CB72" s="200">
        <v>5</v>
      </c>
      <c r="CC72" s="1063">
        <f>IF(COUNT('Conducted 2G-3G'!$AH$3:$AH$5)=0,37,INDEX('Conducted 2G-3G'!$T$3:$T$5,MATCH(MAX('Conducted 2G-3G'!$AH$3:$AH$5),'Conducted 2G-3G'!$AH$3:$AH$5,0)))</f>
        <v>37</v>
      </c>
      <c r="CD72" s="1063">
        <f>IF(COUNT('Conducted 2G-3G'!$AH$3:$AH$5)=0,897.4,INDEX('Conducted 2G-3G'!$U$3:$U$5,MATCH(MAX('Conducted 2G-3G'!$AH$3:$AH$5),'Conducted 2G-3G'!$AH$3:$AH$5,0)))</f>
        <v>897.4</v>
      </c>
      <c r="CE72" s="1523"/>
      <c r="CF72" s="1523"/>
      <c r="CG72" s="387" t="str">
        <f>IF(OR($BY$3="",$BY$3=""),"",$BY$3)</f>
        <v/>
      </c>
      <c r="CH72" s="387">
        <f>BZ72</f>
        <v/>
      </c>
      <c r="CI72" s="387">
        <f>CA72</f>
        <v/>
      </c>
      <c r="CJ72" s="1527"/>
      <c r="CK72" s="2042"/>
      <c r="CL72" s="206">
        <f>IF(CF72=""," ",IF(ABS(CE72-CF72)&lt;=0.125,"Valid","Not valid"))</f>
        <v/>
      </c>
      <c r="CM72" s="207">
        <f> IF(CE72="","",IF(AND(CE72&lt;&gt;"",CF72=""),IF(CE72&gt;=1,"Medir+Sig Max","No"),IF(CF72&lt;&gt;"",IF(CF72&gt;=1,"Medir+Sig Max","No"),"")))</f>
        <v/>
      </c>
      <c r="CN72" s="1787"/>
      <c r="CO72" s="220">
        <f>IF(CK72="",IF(AND(CE72="",CF72=""),"",IF(CF72="",IF(DE72&gt;1,ROUND(DE72*CE72,3),CE72),IF(DE72&gt;1,ROUND(DE72*CF72,3),CF72))),IF(AND(CE72="",CF72=""),"",IF(CF72="",IF(DE72&gt;1,ROUND(DE72*CE72*(1/(CK72)),3),CE72*(1/(CK72))),IF(DE72&gt;1,ROUND(DE72*CF72*(1/(CK72)),3),CF72*(1/(CK72))))))</f>
        <v/>
      </c>
      <c r="CP72" s="2043">
        <f>IF(COUNTIF(Overview!K12:K14,TRUE)&gt;0,2,IF(COUNTIF(Overview!L12:L14,TRUE)&gt;0,4,0))</f>
        <v/>
      </c>
      <c r="CQ72" s="1472">
        <f>IF(CO72="","",IF(CO72&gt;CP72,"Fail","Pass"))</f>
        <v/>
      </c>
      <c r="CR72" s="1481">
        <f>IF(AND(MAX(CO71:CO78)=CO72,CO72&lt;&gt;0),COUNT($CR$3:CR71)+1,"")</f>
        <v/>
      </c>
      <c r="CS72" s="1565">
        <f>MyTimestamp(CO72)</f>
        <v/>
      </c>
      <c r="CT72" s="1531">
        <f>IF(CE72="",0,15)+IF(CF72="",0,15)</f>
        <v/>
      </c>
      <c r="CU72" s="1532">
        <f>IF(CT72=0,0,2)</f>
        <v/>
      </c>
      <c r="CV72" s="859"/>
      <c r="CW72" s="859"/>
      <c r="CX72" s="2038"/>
      <c r="CY72" s="2044"/>
      <c r="CZ72" s="1543">
        <f>10^(CJ72/20)*100-100</f>
        <v/>
      </c>
      <c r="DA72" s="1319">
        <f>IF('Tune-Up'!H12="","",'Tune-Up'!H12)</f>
        <v/>
      </c>
      <c r="DB72" s="695"/>
      <c r="DC72" s="797">
        <f>IF(DA72="","",10^(DA72/10))</f>
        <v/>
      </c>
      <c r="DD72" s="1363">
        <f>IF(ISNUMBER(DB72)=FALSE,"",10^(DB72/10))</f>
        <v/>
      </c>
      <c r="DE72" s="1543">
        <f>IF(AND(ISNUMBER(DC72),ISNUMBER(DD72)),IF(DC72/DD72&gt;1,ROUND((DC72)/DD72,3),1),1)</f>
        <v/>
      </c>
      <c r="DF72" s="1541"/>
      <c r="DG72" s="1541"/>
      <c r="DH72" s="1541"/>
      <c r="DI72" s="1541"/>
      <c r="DJ72" s="1541"/>
      <c r="DK72" s="1541"/>
      <c r="DL72" s="1541"/>
      <c r="DM72" s="1541"/>
      <c r="DN72" s="1541"/>
      <c r="DO72" s="1541"/>
      <c r="DP72" s="1541"/>
      <c r="DQ72" s="1541"/>
      <c r="DR72" s="1541"/>
    </row>
    <row r="73" ht="12.75" x14ac:dyDescent="0.2">
      <c r="A73" s="1541"/>
      <c r="B73" s="1541"/>
      <c r="C73"/>
      <c r="D73" s="130">
        <f>IF(BX$71="Close to Ear","EN 62209-1","EN 62209-2")</f>
        <v/>
      </c>
      <c r="E73" s="130">
        <f>IF(CG73="Close to Ear","2016","2010/A1:2019")</f>
        <v/>
      </c>
      <c r="F73" s="1488" t="inlineStr">
        <is>
          <t>5.1</t>
        </is>
      </c>
      <c r="G73" s="1497"/>
      <c r="H73" s="120">
        <f>BV73</f>
        <v/>
      </c>
      <c r="I73" s="120">
        <f>BW73</f>
        <v/>
      </c>
      <c r="J73" s="687" t="inlineStr">
        <is>
          <t>GSM</t>
        </is>
      </c>
      <c r="K73" s="194" t="inlineStr">
        <is>
          <t>900</t>
        </is>
      </c>
      <c r="L73" s="115"/>
      <c r="M73" s="120"/>
      <c r="N73" s="119"/>
      <c r="O73" s="131"/>
      <c r="P73" s="6597"/>
      <c r="Q73" s="131"/>
      <c r="R73" s="131"/>
      <c r="S73" s="120"/>
      <c r="T73" s="120">
        <v>37</v>
      </c>
      <c r="U73" s="120">
        <v>897.4</v>
      </c>
      <c r="V73" s="119"/>
      <c r="W73" s="197"/>
      <c r="X73" s="119"/>
      <c r="Y73" s="119"/>
      <c r="Z73" s="119"/>
      <c r="AA73" s="115"/>
      <c r="AB73" s="115"/>
      <c r="AC73" s="689">
        <f>IF(OR(BX$71="Close to Ear",BX$71="Close to Head"),"Head",IF(BX$71="Extremity","Extremity","Body"))</f>
        <v/>
      </c>
      <c r="AD73" s="690">
        <f>CA73</f>
        <v/>
      </c>
      <c r="AE73" s="688">
        <f>CB73</f>
        <v/>
      </c>
      <c r="AF73" s="115"/>
      <c r="AG73" s="808">
        <f>IF(AZ73="","N/A",IF(CQ73="Pass","P","F"))</f>
        <v/>
      </c>
      <c r="AH73" s="129"/>
      <c r="AI73" s="129"/>
      <c r="AJ73" s="129"/>
      <c r="AK73" s="119"/>
      <c r="AL73" s="115"/>
      <c r="AM73" s="119"/>
      <c r="AN73" s="119"/>
      <c r="AO73" s="692"/>
      <c r="AP73" s="692"/>
      <c r="AQ73" s="692"/>
      <c r="AR73" s="692"/>
      <c r="AS73" s="692"/>
      <c r="AT73" s="691">
        <f>CE73</f>
        <v/>
      </c>
      <c r="AU73" s="691">
        <f>CF73</f>
        <v/>
      </c>
      <c r="AV73" s="813"/>
      <c r="AW73" s="813"/>
      <c r="AX73" s="197">
        <f>CZ73</f>
        <v/>
      </c>
      <c r="AY73" s="197">
        <f>DE73</f>
        <v/>
      </c>
      <c r="AZ73" s="3379">
        <f>CO73</f>
        <v/>
      </c>
      <c r="BA73" s="3380"/>
      <c r="BB73" s="197">
        <f>CP73</f>
        <v/>
      </c>
      <c r="BC73" s="813"/>
      <c r="BD73" s="197">
        <f>CR73</f>
        <v/>
      </c>
      <c r="BE73" s="121">
        <f>CS73</f>
        <v/>
      </c>
      <c r="BF73" s="122">
        <f>CT73*60</f>
        <v/>
      </c>
      <c r="BG73" s="121">
        <f>BE73</f>
        <v/>
      </c>
      <c r="BH73" s="122">
        <f>CU73*60</f>
        <v/>
      </c>
      <c r="BI73" s="122">
        <f>CV73</f>
        <v/>
      </c>
      <c r="BJ73" s="117"/>
      <c r="BK73" s="812">
        <f>Overview!$E$7</f>
        <v/>
      </c>
      <c r="BL73" s="117"/>
      <c r="BM73" s="836">
        <f>CW73</f>
        <v/>
      </c>
      <c r="BN73" s="812">
        <f>Overview!$P$153</f>
        <v/>
      </c>
      <c r="BO73" s="117"/>
      <c r="BP73" s="117"/>
      <c r="BQ73" s="115"/>
      <c r="BR73" s="1478"/>
      <c r="BS73" s="1548"/>
      <c r="BT73" s="1783" t="inlineStr">
        <is>
          <t>GSM</t>
        </is>
      </c>
      <c r="BU73" s="1783" t="inlineStr">
        <is>
          <t>900</t>
        </is>
      </c>
      <c r="BV73" s="400">
        <f>Overview!$H$31</f>
        <v/>
      </c>
      <c r="BW73" s="2010"/>
      <c r="BX73" s="1783"/>
      <c r="BY73" s="2040"/>
      <c r="BZ73" s="2040"/>
      <c r="CA73" s="1997" t="inlineStr">
        <is>
          <t>Left Edge</t>
        </is>
      </c>
      <c r="CB73" s="200">
        <v>5</v>
      </c>
      <c r="CC73" s="1063">
        <f>IF(COUNT('Conducted 2G-3G'!$AH$3:$AH$5)=0,37,INDEX('Conducted 2G-3G'!$T$3:$T$5,MATCH(MAX('Conducted 2G-3G'!$AH$3:$AH$5),'Conducted 2G-3G'!$AH$3:$AH$5,0)))</f>
        <v>37</v>
      </c>
      <c r="CD73" s="1063">
        <f>IF(COUNT('Conducted 2G-3G'!$AH$3:$AH$5)=0,897.4,INDEX('Conducted 2G-3G'!$U$3:$U$5,MATCH(MAX('Conducted 2G-3G'!$AH$3:$AH$5),'Conducted 2G-3G'!$AH$3:$AH$5,0)))</f>
        <v>897.4</v>
      </c>
      <c r="CE73" s="1523"/>
      <c r="CF73" s="1523"/>
      <c r="CG73" s="387" t="str">
        <f>IF(OR($BY$3="",$BY$3=""),"",$BY$3)</f>
        <v/>
      </c>
      <c r="CH73" s="387">
        <f>BZ73</f>
        <v/>
      </c>
      <c r="CI73" s="387">
        <f>CA73</f>
        <v/>
      </c>
      <c r="CJ73" s="1527"/>
      <c r="CK73" s="2042"/>
      <c r="CL73" s="206">
        <f>IF(CF73=""," ",IF(ABS(CE73-CF73)&lt;=0.125,"Valid","Not valid"))</f>
        <v/>
      </c>
      <c r="CM73" s="207">
        <f> IF(CE73="","",IF(AND(CE73&lt;&gt;"",CF73=""),IF(CE73&gt;=1,"Medir+Sig Max","No"),IF(CF73&lt;&gt;"",IF(CF73&gt;=1,"Medir+Sig Max","No"),"")))</f>
        <v/>
      </c>
      <c r="CN73" s="1787"/>
      <c r="CO73" s="220">
        <f>IF(CK73="",IF(AND(CE73="",CF73=""),"",IF(CF73="",IF(DE73&gt;1,ROUND(DE73*CE73,3),CE73),IF(DE73&gt;1,ROUND(DE73*CF73,3),CF73))),IF(AND(CE73="",CF73=""),"",IF(CF73="",IF(DE73&gt;1,ROUND(DE73*CE73*(1/(CK73)),3),CE73*(1/(CK73))),IF(DE73&gt;1,ROUND(DE73*CF73*(1/(CK73)),3),CF73*(1/(CK73))))))</f>
        <v/>
      </c>
      <c r="CP73" s="2043">
        <f>IF(COUNTIF(Overview!K12:K14,TRUE)&gt;0,2,IF(COUNTIF(Overview!L12:L14,TRUE)&gt;0,4,0))</f>
        <v/>
      </c>
      <c r="CQ73" s="1472">
        <f>IF(CO73="","",IF(CO73&gt;CP73,"Fail","Pass"))</f>
        <v/>
      </c>
      <c r="CR73" s="1481">
        <f>IF(AND(MAX(CO71:CO78)=CO73,CO73&lt;&gt;0),COUNT($CR$3:CR72)+1,"")</f>
        <v/>
      </c>
      <c r="CS73" s="1565">
        <f>MyTimestamp(CO73)</f>
        <v/>
      </c>
      <c r="CT73" s="1531">
        <f>IF(CE73="",0,15)+IF(CF73="",0,15)</f>
        <v/>
      </c>
      <c r="CU73" s="1532">
        <f>IF(CT73=0,0,2)</f>
        <v/>
      </c>
      <c r="CV73" s="859"/>
      <c r="CW73" s="859"/>
      <c r="CX73" s="2038"/>
      <c r="CY73" s="2044"/>
      <c r="CZ73" s="1543">
        <f>10^(CJ73/20)*100-100</f>
        <v/>
      </c>
      <c r="DA73" s="1319">
        <f>IF('Tune-Up'!H12="","",'Tune-Up'!H12)</f>
        <v/>
      </c>
      <c r="DB73" s="695"/>
      <c r="DC73" s="797">
        <f>IF(DA73="","",10^(DA73/10))</f>
        <v/>
      </c>
      <c r="DD73" s="1363">
        <f>IF(ISNUMBER(DB73)=FALSE,"",10^(DB73/10))</f>
        <v/>
      </c>
      <c r="DE73" s="1543">
        <f>IF(AND(ISNUMBER(DC73),ISNUMBER(DD73)),IF(DC73/DD73&gt;1,ROUND((DC73)/DD73,3),1),1)</f>
        <v/>
      </c>
      <c r="DF73" s="1541"/>
      <c r="DG73" s="1541"/>
      <c r="DH73" s="1541"/>
      <c r="DI73" s="1541"/>
      <c r="DJ73" s="1541"/>
      <c r="DK73" s="1541"/>
      <c r="DL73" s="1541"/>
      <c r="DM73" s="1541"/>
      <c r="DN73" s="1541"/>
      <c r="DO73" s="1541"/>
      <c r="DP73" s="1541"/>
      <c r="DQ73" s="1541"/>
      <c r="DR73" s="1541"/>
    </row>
    <row r="74" ht="12.75" x14ac:dyDescent="0.2">
      <c r="A74" s="1541"/>
      <c r="B74" s="1541"/>
      <c r="C74"/>
      <c r="D74" s="130">
        <f>IF(BX$71="Close to Ear","EN 62209-1","EN 62209-2")</f>
        <v/>
      </c>
      <c r="E74" s="130">
        <f>IF(CG74="Close to Ear","2016","2010/A1:2019")</f>
        <v/>
      </c>
      <c r="F74" s="1488" t="inlineStr">
        <is>
          <t>5.1</t>
        </is>
      </c>
      <c r="G74" s="1497"/>
      <c r="H74" s="120">
        <f>BV74</f>
        <v/>
      </c>
      <c r="I74" s="120">
        <f>BW74</f>
        <v/>
      </c>
      <c r="J74" s="687" t="inlineStr">
        <is>
          <t>GSM</t>
        </is>
      </c>
      <c r="K74" s="194" t="inlineStr">
        <is>
          <t>900</t>
        </is>
      </c>
      <c r="L74" s="115"/>
      <c r="M74" s="120"/>
      <c r="N74" s="119"/>
      <c r="O74" s="131"/>
      <c r="P74" s="6597"/>
      <c r="Q74" s="131"/>
      <c r="R74" s="131"/>
      <c r="S74" s="120"/>
      <c r="T74" s="120">
        <v>37</v>
      </c>
      <c r="U74" s="120">
        <v>897.4</v>
      </c>
      <c r="V74" s="119"/>
      <c r="W74" s="197"/>
      <c r="X74" s="119"/>
      <c r="Y74" s="119"/>
      <c r="Z74" s="119"/>
      <c r="AA74" s="115"/>
      <c r="AB74" s="115"/>
      <c r="AC74" s="689">
        <f>IF(OR(BX$71="Close to Ear",BX$71="Close to Head"),"Head",IF(BX$71="Extremity","Extremity","Body"))</f>
        <v/>
      </c>
      <c r="AD74" s="690">
        <f>CA74</f>
        <v/>
      </c>
      <c r="AE74" s="688">
        <f>CB74</f>
        <v/>
      </c>
      <c r="AF74" s="115"/>
      <c r="AG74" s="808">
        <f>IF(AZ74="","N/A",IF(CQ74="Pass","P","F"))</f>
        <v/>
      </c>
      <c r="AH74" s="129"/>
      <c r="AI74" s="129"/>
      <c r="AJ74" s="129"/>
      <c r="AK74" s="119"/>
      <c r="AL74" s="115"/>
      <c r="AM74" s="119"/>
      <c r="AN74" s="119"/>
      <c r="AO74" s="692"/>
      <c r="AP74" s="692"/>
      <c r="AQ74" s="692"/>
      <c r="AR74" s="692"/>
      <c r="AS74" s="692"/>
      <c r="AT74" s="691">
        <f>CE74</f>
        <v/>
      </c>
      <c r="AU74" s="691">
        <f>CF74</f>
        <v/>
      </c>
      <c r="AV74" s="813"/>
      <c r="AW74" s="813"/>
      <c r="AX74" s="197">
        <f>CZ74</f>
        <v/>
      </c>
      <c r="AY74" s="197">
        <f>DE74</f>
        <v/>
      </c>
      <c r="AZ74" s="3379">
        <f>CO74</f>
        <v/>
      </c>
      <c r="BA74" s="3380"/>
      <c r="BB74" s="197">
        <f>CP74</f>
        <v/>
      </c>
      <c r="BC74" s="813"/>
      <c r="BD74" s="197">
        <f>CR74</f>
        <v/>
      </c>
      <c r="BE74" s="121">
        <f>CS74</f>
        <v/>
      </c>
      <c r="BF74" s="122">
        <f>CT74*60</f>
        <v/>
      </c>
      <c r="BG74" s="121">
        <f>BE74</f>
        <v/>
      </c>
      <c r="BH74" s="122">
        <f>CU74*60</f>
        <v/>
      </c>
      <c r="BI74" s="122">
        <f>CV74</f>
        <v/>
      </c>
      <c r="BJ74" s="117"/>
      <c r="BK74" s="812">
        <f>Overview!$E$7</f>
        <v/>
      </c>
      <c r="BL74" s="117"/>
      <c r="BM74" s="836">
        <f>CW74</f>
        <v/>
      </c>
      <c r="BN74" s="812">
        <f>Overview!$P$153</f>
        <v/>
      </c>
      <c r="BO74" s="117"/>
      <c r="BP74" s="117"/>
      <c r="BQ74" s="115"/>
      <c r="BR74" s="1478"/>
      <c r="BS74" s="1548"/>
      <c r="BT74" s="1791" t="inlineStr">
        <is>
          <t>GSM</t>
        </is>
      </c>
      <c r="BU74" s="1791" t="inlineStr">
        <is>
          <t>900</t>
        </is>
      </c>
      <c r="BV74" s="403">
        <f>Overview!$H$31</f>
        <v/>
      </c>
      <c r="BW74" s="2010"/>
      <c r="BX74" s="1791"/>
      <c r="BY74" s="2040"/>
      <c r="BZ74" s="2040"/>
      <c r="CA74" s="1997" t="inlineStr">
        <is>
          <t>Right Edge</t>
        </is>
      </c>
      <c r="CB74" s="200">
        <v>5</v>
      </c>
      <c r="CC74" s="1063">
        <f>IF(COUNT('Conducted 2G-3G'!$AH$3:$AH$5)=0,37,INDEX('Conducted 2G-3G'!$T$3:$T$5,MATCH(MAX('Conducted 2G-3G'!$AH$3:$AH$5),'Conducted 2G-3G'!$AH$3:$AH$5,0)))</f>
        <v>37</v>
      </c>
      <c r="CD74" s="1063">
        <f>IF(COUNT('Conducted 2G-3G'!$AH$3:$AH$5)=0,897.4,INDEX('Conducted 2G-3G'!$U$3:$U$5,MATCH(MAX('Conducted 2G-3G'!$AH$3:$AH$5),'Conducted 2G-3G'!$AH$3:$AH$5,0)))</f>
        <v>897.4</v>
      </c>
      <c r="CE74" s="1523"/>
      <c r="CF74" s="1523"/>
      <c r="CG74" s="387" t="str">
        <f>IF(OR($BY$3="",$BY$3=""),"",$BY$3)</f>
        <v/>
      </c>
      <c r="CH74" s="387">
        <f>BZ74</f>
        <v/>
      </c>
      <c r="CI74" s="387">
        <f>CA74</f>
        <v/>
      </c>
      <c r="CJ74" s="1527"/>
      <c r="CK74" s="2042"/>
      <c r="CL74" s="206">
        <f>IF(CF74=""," ",IF(ABS(CE74-CF74)&lt;=0.125,"Valid","Not valid"))</f>
        <v/>
      </c>
      <c r="CM74" s="207">
        <f> IF(CE74="","",IF(AND(CE74&lt;&gt;"",CF74=""),IF(CE74&gt;=1,"Medir+Sig Max","No"),IF(CF74&lt;&gt;"",IF(CF74&gt;=1,"Medir+Sig Max","No"),"")))</f>
        <v/>
      </c>
      <c r="CN74" s="1787"/>
      <c r="CO74" s="220">
        <f>IF(CK74="",IF(AND(CE74="",CF74=""),"",IF(CF74="",IF(DE74&gt;1,ROUND(DE74*CE74,3),CE74),IF(DE74&gt;1,ROUND(DE74*CF74,3),CF74))),IF(AND(CE74="",CF74=""),"",IF(CF74="",IF(DE74&gt;1,ROUND(DE74*CE74*(1/(CK74)),3),CE74*(1/(CK74))),IF(DE74&gt;1,ROUND(DE74*CF74*(1/(CK74)),3),CF74*(1/(CK74))))))</f>
        <v/>
      </c>
      <c r="CP74" s="2043">
        <f>IF(COUNTIF(Overview!K12:K14,TRUE)&gt;0,2,IF(COUNTIF(Overview!L12:L14,TRUE)&gt;0,4,0))</f>
        <v/>
      </c>
      <c r="CQ74" s="1472">
        <f>IF(CO74="","",IF(CO74&gt;CP74,"Fail","Pass"))</f>
        <v/>
      </c>
      <c r="CR74" s="1481">
        <f>IF(AND(MAX(CO71:CO78)=CO74,CO74&lt;&gt;0),COUNT($CR$3:CR73)+1,"")</f>
        <v/>
      </c>
      <c r="CS74" s="1565">
        <f>MyTimestamp(CO74)</f>
        <v/>
      </c>
      <c r="CT74" s="1531">
        <f>IF(CE74="",0,15)+IF(CF74="",0,15)</f>
        <v/>
      </c>
      <c r="CU74" s="1532">
        <f>IF(CT74=0,0,2)</f>
        <v/>
      </c>
      <c r="CV74" s="859"/>
      <c r="CW74" s="859"/>
      <c r="CX74" s="2038"/>
      <c r="CY74" s="2044"/>
      <c r="CZ74" s="1543">
        <f>10^(CJ74/20)*100-100</f>
        <v/>
      </c>
      <c r="DA74" s="1319">
        <f>IF('Tune-Up'!H12="","",'Tune-Up'!H12)</f>
        <v/>
      </c>
      <c r="DB74" s="695"/>
      <c r="DC74" s="797">
        <f>IF(DA74="","",10^(DA74/10))</f>
        <v/>
      </c>
      <c r="DD74" s="1363">
        <f>IF(ISNUMBER(DB74)=FALSE,"",10^(DB74/10))</f>
        <v/>
      </c>
      <c r="DE74" s="1543">
        <f>IF(AND(ISNUMBER(DC74),ISNUMBER(DD74)),IF(DC74/DD74&gt;1,ROUND((DC74)/DD74,3),1),1)</f>
        <v/>
      </c>
      <c r="DF74" s="1541"/>
      <c r="DG74" s="1541"/>
      <c r="DH74" s="1541"/>
      <c r="DI74" s="1541"/>
      <c r="DJ74" s="1541"/>
      <c r="DK74" s="1541"/>
      <c r="DL74" s="1541"/>
      <c r="DM74" s="1541"/>
      <c r="DN74" s="1541"/>
      <c r="DO74" s="1541"/>
      <c r="DP74" s="1541"/>
      <c r="DQ74" s="1541"/>
      <c r="DR74" s="1541"/>
    </row>
    <row r="75" ht="12.75" x14ac:dyDescent="0.2">
      <c r="A75" s="1541"/>
      <c r="B75" s="1541"/>
      <c r="C75"/>
      <c r="D75" s="130">
        <f>IF(BX$71="Close to Ear","EN 62209-1","EN 62209-2")</f>
        <v/>
      </c>
      <c r="E75" s="130">
        <f>IF(CG75="Close to Ear","2016","2010/A1:2019")</f>
        <v/>
      </c>
      <c r="F75" s="1488" t="inlineStr">
        <is>
          <t>5.1</t>
        </is>
      </c>
      <c r="G75" s="1497"/>
      <c r="H75" s="120">
        <f>BV75</f>
        <v/>
      </c>
      <c r="I75" s="120">
        <f>BW75</f>
        <v/>
      </c>
      <c r="J75" s="687" t="inlineStr">
        <is>
          <t>GSM</t>
        </is>
      </c>
      <c r="K75" s="194" t="inlineStr">
        <is>
          <t>900</t>
        </is>
      </c>
      <c r="L75" s="115"/>
      <c r="M75" s="120"/>
      <c r="N75" s="119"/>
      <c r="O75" s="131"/>
      <c r="P75" s="6597"/>
      <c r="Q75" s="131"/>
      <c r="R75" s="131"/>
      <c r="S75" s="120"/>
      <c r="T75" s="120">
        <v>37</v>
      </c>
      <c r="U75" s="120">
        <v>897.4</v>
      </c>
      <c r="V75" s="119"/>
      <c r="W75" s="197"/>
      <c r="X75" s="119"/>
      <c r="Y75" s="119"/>
      <c r="Z75" s="119"/>
      <c r="AA75" s="115"/>
      <c r="AB75" s="115"/>
      <c r="AC75" s="689">
        <f>IF(OR(BX$71="Close to Ear",BX$71="Close to Head"),"Head",IF(BX$71="Extremity","Extremity","Body"))</f>
        <v/>
      </c>
      <c r="AD75" s="690">
        <f>CA75</f>
        <v/>
      </c>
      <c r="AE75" s="688">
        <f>CB75</f>
        <v/>
      </c>
      <c r="AF75" s="115"/>
      <c r="AG75" s="808">
        <f>IF(AZ75="","N/A",IF(CQ75="Pass","P","F"))</f>
        <v/>
      </c>
      <c r="AH75" s="129"/>
      <c r="AI75" s="129"/>
      <c r="AJ75" s="129"/>
      <c r="AK75" s="119"/>
      <c r="AL75" s="115"/>
      <c r="AM75" s="119"/>
      <c r="AN75" s="119"/>
      <c r="AO75" s="692"/>
      <c r="AP75" s="692"/>
      <c r="AQ75" s="692"/>
      <c r="AR75" s="692"/>
      <c r="AS75" s="692"/>
      <c r="AT75" s="691">
        <f>CE75</f>
        <v/>
      </c>
      <c r="AU75" s="691">
        <f>CF75</f>
        <v/>
      </c>
      <c r="AV75" s="813"/>
      <c r="AW75" s="813"/>
      <c r="AX75" s="197">
        <f>CZ75</f>
        <v/>
      </c>
      <c r="AY75" s="197">
        <f>DE75</f>
        <v/>
      </c>
      <c r="AZ75" s="3379">
        <f>CO75</f>
        <v/>
      </c>
      <c r="BA75" s="3380"/>
      <c r="BB75" s="197">
        <f>CP75</f>
        <v/>
      </c>
      <c r="BC75" s="813"/>
      <c r="BD75" s="197">
        <f>CR75</f>
        <v/>
      </c>
      <c r="BE75" s="121">
        <f>CS75</f>
        <v/>
      </c>
      <c r="BF75" s="122">
        <f>CT75*60</f>
        <v/>
      </c>
      <c r="BG75" s="121">
        <f>BE75</f>
        <v/>
      </c>
      <c r="BH75" s="122">
        <f>CU75*60</f>
        <v/>
      </c>
      <c r="BI75" s="122">
        <f>CV75</f>
        <v/>
      </c>
      <c r="BJ75" s="117"/>
      <c r="BK75" s="812">
        <f>Overview!$E$7</f>
        <v/>
      </c>
      <c r="BL75" s="117"/>
      <c r="BM75" s="836">
        <f>CW75</f>
        <v/>
      </c>
      <c r="BN75" s="812">
        <f>Overview!$P$153</f>
        <v/>
      </c>
      <c r="BO75" s="117"/>
      <c r="BP75" s="117"/>
      <c r="BQ75" s="115"/>
      <c r="BR75" s="1478"/>
      <c r="BS75" s="1548"/>
      <c r="BT75" s="1783" t="inlineStr">
        <is>
          <t>GSM</t>
        </is>
      </c>
      <c r="BU75" s="1783" t="inlineStr">
        <is>
          <t>900</t>
        </is>
      </c>
      <c r="BV75" s="400">
        <f>Overview!$H$31</f>
        <v/>
      </c>
      <c r="BW75" s="2010"/>
      <c r="BX75" s="1783"/>
      <c r="BY75" s="2040"/>
      <c r="BZ75" s="2040"/>
      <c r="CA75" s="1997" t="inlineStr">
        <is>
          <t>Top Edge</t>
        </is>
      </c>
      <c r="CB75" s="200">
        <v>5</v>
      </c>
      <c r="CC75" s="1063">
        <f>IF(COUNT('Conducted 2G-3G'!$AH$3:$AH$5)=0,37,INDEX('Conducted 2G-3G'!$T$3:$T$5,MATCH(MAX('Conducted 2G-3G'!$AH$3:$AH$5),'Conducted 2G-3G'!$AH$3:$AH$5,0)))</f>
        <v>37</v>
      </c>
      <c r="CD75" s="1063">
        <f>IF(COUNT('Conducted 2G-3G'!$AH$3:$AH$5)=0,897.4,INDEX('Conducted 2G-3G'!$U$3:$U$5,MATCH(MAX('Conducted 2G-3G'!$AH$3:$AH$5),'Conducted 2G-3G'!$AH$3:$AH$5,0)))</f>
        <v>897.4</v>
      </c>
      <c r="CE75" s="1523"/>
      <c r="CF75" s="1523"/>
      <c r="CG75" s="387" t="str">
        <f>IF(OR($BY$3="",$BY$3=""),"",$BY$3)</f>
        <v/>
      </c>
      <c r="CH75" s="387">
        <f>BZ75</f>
        <v/>
      </c>
      <c r="CI75" s="387">
        <f>CA75</f>
        <v/>
      </c>
      <c r="CJ75" s="1527"/>
      <c r="CK75" s="2042"/>
      <c r="CL75" s="206">
        <f>IF(CF75=""," ",IF(ABS(CE75-CF75)&lt;=0.125,"Valid","Not valid"))</f>
        <v/>
      </c>
      <c r="CM75" s="207">
        <f> IF(CE75="","",IF(AND(CE75&lt;&gt;"",CF75=""),IF(CE75&gt;=1,"Medir+Sig Max","No"),IF(CF75&lt;&gt;"",IF(CF75&gt;=1,"Medir+Sig Max","No"),"")))</f>
        <v/>
      </c>
      <c r="CN75" s="1787"/>
      <c r="CO75" s="220">
        <f>IF(CK75="",IF(AND(CE75="",CF75=""),"",IF(CF75="",IF(DE75&gt;1,ROUND(DE75*CE75,3),CE75),IF(DE75&gt;1,ROUND(DE75*CF75,3),CF75))),IF(AND(CE75="",CF75=""),"",IF(CF75="",IF(DE75&gt;1,ROUND(DE75*CE75*(1/(CK75)),3),CE75*(1/(CK75))),IF(DE75&gt;1,ROUND(DE75*CF75*(1/(CK75)),3),CF75*(1/(CK75))))))</f>
        <v/>
      </c>
      <c r="CP75" s="2043">
        <f>IF(COUNTIF(Overview!K12:K14,TRUE)&gt;0,2,IF(COUNTIF(Overview!L12:L14,TRUE)&gt;0,4,0))</f>
        <v/>
      </c>
      <c r="CQ75" s="1472">
        <f>IF(CO75="","",IF(CO75&gt;CP75,"Fail","Pass"))</f>
        <v/>
      </c>
      <c r="CR75" s="1481">
        <f>IF(AND(MAX(CO71:CO78)=CO75,CO75&lt;&gt;0),COUNT($CR$3:CR74)+1,"")</f>
        <v/>
      </c>
      <c r="CS75" s="1565">
        <f>MyTimestamp(CO75)</f>
        <v/>
      </c>
      <c r="CT75" s="1531">
        <f>IF(CE75="",0,15)+IF(CF75="",0,15)</f>
        <v/>
      </c>
      <c r="CU75" s="1532">
        <f>IF(CT75=0,0,2)</f>
        <v/>
      </c>
      <c r="CV75" s="859"/>
      <c r="CW75" s="859"/>
      <c r="CX75" s="2038"/>
      <c r="CY75" s="2044"/>
      <c r="CZ75" s="1543">
        <f>10^(CJ75/20)*100-100</f>
        <v/>
      </c>
      <c r="DA75" s="1319">
        <f>IF('Tune-Up'!H12="","",'Tune-Up'!H12)</f>
        <v/>
      </c>
      <c r="DB75" s="695"/>
      <c r="DC75" s="797">
        <f>IF(DA75="","",10^(DA75/10))</f>
        <v/>
      </c>
      <c r="DD75" s="1363">
        <f>IF(ISNUMBER(DB75)=FALSE,"",10^(DB75/10))</f>
        <v/>
      </c>
      <c r="DE75" s="1543">
        <f>IF(AND(ISNUMBER(DC75),ISNUMBER(DD75)),IF(DC75/DD75&gt;1,ROUND((DC75)/DD75,3),1),1)</f>
        <v/>
      </c>
      <c r="DF75" s="1541"/>
      <c r="DG75" s="1541"/>
      <c r="DH75" s="1541"/>
      <c r="DI75" s="1541"/>
      <c r="DJ75" s="1541"/>
      <c r="DK75" s="1541"/>
      <c r="DL75" s="1541"/>
      <c r="DM75" s="1541"/>
      <c r="DN75" s="1541"/>
      <c r="DO75" s="1541"/>
      <c r="DP75" s="1541"/>
      <c r="DQ75" s="1541"/>
      <c r="DR75" s="1541"/>
    </row>
    <row r="76" ht="12.75" x14ac:dyDescent="0.2">
      <c r="A76" s="1541"/>
      <c r="B76" s="1541"/>
      <c r="C76"/>
      <c r="D76" s="130">
        <f>IF(BX$71="Close to Ear","EN 62209-1","EN 62209-2")</f>
        <v/>
      </c>
      <c r="E76" s="130">
        <f>IF(CG76="Close to Ear","2016","2010/A1:2019")</f>
        <v/>
      </c>
      <c r="F76" s="1488" t="inlineStr">
        <is>
          <t>5.1</t>
        </is>
      </c>
      <c r="G76" s="1497"/>
      <c r="H76" s="120">
        <f>BV76</f>
        <v/>
      </c>
      <c r="I76" s="120">
        <f>BW76</f>
        <v/>
      </c>
      <c r="J76" s="687" t="inlineStr">
        <is>
          <t>GSM</t>
        </is>
      </c>
      <c r="K76" s="194" t="inlineStr">
        <is>
          <t>900</t>
        </is>
      </c>
      <c r="L76" s="115"/>
      <c r="M76" s="120"/>
      <c r="N76" s="119"/>
      <c r="O76" s="131"/>
      <c r="P76" s="6597"/>
      <c r="Q76" s="131"/>
      <c r="R76" s="131"/>
      <c r="S76" s="120"/>
      <c r="T76" s="120">
        <v>37</v>
      </c>
      <c r="U76" s="120">
        <v>897.4</v>
      </c>
      <c r="V76" s="119"/>
      <c r="W76" s="197"/>
      <c r="X76" s="119"/>
      <c r="Y76" s="119"/>
      <c r="Z76" s="119"/>
      <c r="AA76" s="115"/>
      <c r="AB76" s="115"/>
      <c r="AC76" s="689">
        <f>IF(OR(BX$71="Close to Ear",BX$71="Close to Head"),"Head",IF(BX$71="Extremity","Extremity","Body"))</f>
        <v/>
      </c>
      <c r="AD76" s="690">
        <f>CA76</f>
        <v/>
      </c>
      <c r="AE76" s="688">
        <f>CB76</f>
        <v/>
      </c>
      <c r="AF76" s="115"/>
      <c r="AG76" s="808">
        <f>IF(AZ76="","N/A",IF(CQ76="Pass","P","F"))</f>
        <v/>
      </c>
      <c r="AH76" s="129"/>
      <c r="AI76" s="129"/>
      <c r="AJ76" s="129"/>
      <c r="AK76" s="119"/>
      <c r="AL76" s="115"/>
      <c r="AM76" s="119"/>
      <c r="AN76" s="119"/>
      <c r="AO76" s="692"/>
      <c r="AP76" s="692"/>
      <c r="AQ76" s="692"/>
      <c r="AR76" s="692"/>
      <c r="AS76" s="692"/>
      <c r="AT76" s="691">
        <f>CE76</f>
        <v/>
      </c>
      <c r="AU76" s="691">
        <f>CF76</f>
        <v/>
      </c>
      <c r="AV76" s="813"/>
      <c r="AW76" s="813"/>
      <c r="AX76" s="197">
        <f>CZ76</f>
        <v/>
      </c>
      <c r="AY76" s="197">
        <f>DE76</f>
        <v/>
      </c>
      <c r="AZ76" s="3379">
        <f>CO76</f>
        <v/>
      </c>
      <c r="BA76" s="3380"/>
      <c r="BB76" s="197">
        <f>CP76</f>
        <v/>
      </c>
      <c r="BC76" s="813"/>
      <c r="BD76" s="197">
        <f>CR76</f>
        <v/>
      </c>
      <c r="BE76" s="121">
        <f>CS76</f>
        <v/>
      </c>
      <c r="BF76" s="122">
        <f>CT76*60</f>
        <v/>
      </c>
      <c r="BG76" s="121">
        <f>BE76</f>
        <v/>
      </c>
      <c r="BH76" s="122">
        <f>CU76*60</f>
        <v/>
      </c>
      <c r="BI76" s="122">
        <f>CV76</f>
        <v/>
      </c>
      <c r="BJ76" s="117"/>
      <c r="BK76" s="812">
        <f>Overview!$E$7</f>
        <v/>
      </c>
      <c r="BL76" s="117"/>
      <c r="BM76" s="836">
        <f>CW76</f>
        <v/>
      </c>
      <c r="BN76" s="812">
        <f>Overview!$P$153</f>
        <v/>
      </c>
      <c r="BO76" s="117"/>
      <c r="BP76" s="117"/>
      <c r="BQ76" s="115"/>
      <c r="BR76" s="1478"/>
      <c r="BS76" s="1548"/>
      <c r="BT76" s="1783" t="inlineStr">
        <is>
          <t>GSM</t>
        </is>
      </c>
      <c r="BU76" s="1783" t="inlineStr">
        <is>
          <t>900</t>
        </is>
      </c>
      <c r="BV76" s="400">
        <f>Overview!$H$31</f>
        <v/>
      </c>
      <c r="BW76" s="2010"/>
      <c r="BX76" s="1783"/>
      <c r="BY76" s="2040"/>
      <c r="BZ76" s="2040"/>
      <c r="CA76" s="1997" t="inlineStr">
        <is>
          <t>Bottom Edge</t>
        </is>
      </c>
      <c r="CB76" s="200">
        <v>5</v>
      </c>
      <c r="CC76" s="1063">
        <f>IF(COUNT('Conducted 2G-3G'!$AH$3:$AH$5)=0,37,INDEX('Conducted 2G-3G'!$T$3:$T$5,MATCH(MAX('Conducted 2G-3G'!$AH$3:$AH$5),'Conducted 2G-3G'!$AH$3:$AH$5,0)))</f>
        <v>37</v>
      </c>
      <c r="CD76" s="1063">
        <f>IF(COUNT('Conducted 2G-3G'!$AH$3:$AH$5)=0,897.4,INDEX('Conducted 2G-3G'!$U$3:$U$5,MATCH(MAX('Conducted 2G-3G'!$AH$3:$AH$5),'Conducted 2G-3G'!$AH$3:$AH$5,0)))</f>
        <v>897.4</v>
      </c>
      <c r="CE76" s="1523"/>
      <c r="CF76" s="1523"/>
      <c r="CG76" s="387" t="str">
        <f>IF(OR($BY$3="",$BY$3=""),"",$BY$3)</f>
        <v/>
      </c>
      <c r="CH76" s="387">
        <f>BZ76</f>
        <v/>
      </c>
      <c r="CI76" s="387">
        <f>CA76</f>
        <v/>
      </c>
      <c r="CJ76" s="1527"/>
      <c r="CK76" s="2042"/>
      <c r="CL76" s="206">
        <f>IF(CF76=""," ",IF(ABS(CE76-CF76)&lt;=0.125,"Valid","Not valid"))</f>
        <v/>
      </c>
      <c r="CM76" s="207">
        <f> IF(CE76="","",IF(AND(CE76&lt;&gt;"",CF76=""),IF(CE76&gt;=1,"Medir+Sig Max","No"),IF(CF76&lt;&gt;"",IF(CF76&gt;=1,"Medir+Sig Max","No"),"")))</f>
        <v/>
      </c>
      <c r="CN76" s="1787"/>
      <c r="CO76" s="220">
        <f>IF(CK76="",IF(AND(CE76="",CF76=""),"",IF(CF76="",IF(DE76&gt;1,ROUND(DE76*CE76,3),CE76),IF(DE76&gt;1,ROUND(DE76*CF76,3),CF76))),IF(AND(CE76="",CF76=""),"",IF(CF76="",IF(DE76&gt;1,ROUND(DE76*CE76*(1/(CK76)),3),CE76*(1/(CK76))),IF(DE76&gt;1,ROUND(DE76*CF76*(1/(CK76)),3),CF76*(1/(CK76))))))</f>
        <v/>
      </c>
      <c r="CP76" s="2043">
        <f>IF(COUNTIF(Overview!K12:K14,TRUE)&gt;0,2,IF(COUNTIF(Overview!L12:L14,TRUE)&gt;0,4,0))</f>
        <v/>
      </c>
      <c r="CQ76" s="1472">
        <f>IF(CO76="","",IF(CO76&gt;CP76,"Fail","Pass"))</f>
        <v/>
      </c>
      <c r="CR76" s="1481">
        <f>IF(AND(MAX(CO71:CO78)=CO76,CO76&lt;&gt;0),COUNT($CR$3:CR75)+1,"")</f>
        <v/>
      </c>
      <c r="CS76" s="1565">
        <f>MyTimestamp(CO76)</f>
        <v/>
      </c>
      <c r="CT76" s="1531">
        <f>IF(CE76="",0,15)+IF(CF76="",0,15)</f>
        <v/>
      </c>
      <c r="CU76" s="1532">
        <f>IF(CT76=0,0,2)</f>
        <v/>
      </c>
      <c r="CV76" s="859"/>
      <c r="CW76" s="859"/>
      <c r="CX76" s="2038"/>
      <c r="CY76" s="2044"/>
      <c r="CZ76" s="1543">
        <f>10^(CJ76/20)*100-100</f>
        <v/>
      </c>
      <c r="DA76" s="1319">
        <f>IF('Tune-Up'!H12="","",'Tune-Up'!H12)</f>
        <v/>
      </c>
      <c r="DB76" s="695"/>
      <c r="DC76" s="797">
        <f>IF(DA76="","",10^(DA76/10))</f>
        <v/>
      </c>
      <c r="DD76" s="1363">
        <f>IF(ISNUMBER(DB76)=FALSE,"",10^(DB76/10))</f>
        <v/>
      </c>
      <c r="DE76" s="1543">
        <f>IF(AND(ISNUMBER(DC76),ISNUMBER(DD76)),IF(DC76/DD76&gt;1,ROUND((DC76)/DD76,3),1),1)</f>
        <v/>
      </c>
      <c r="DF76" s="1541"/>
      <c r="DG76" s="1541"/>
      <c r="DH76" s="1541"/>
      <c r="DI76" s="1541"/>
      <c r="DJ76" s="1541"/>
      <c r="DK76" s="1541"/>
      <c r="DL76" s="1541"/>
      <c r="DM76" s="1541"/>
      <c r="DN76" s="1541"/>
      <c r="DO76" s="1541"/>
      <c r="DP76" s="1541"/>
      <c r="DQ76" s="1541"/>
      <c r="DR76" s="1541"/>
    </row>
    <row r="77" ht="12.75" x14ac:dyDescent="0.2">
      <c r="A77" s="1541"/>
      <c r="B77" s="1541"/>
      <c r="C77"/>
      <c r="D77" s="130">
        <f>IF(BX$71="Close to Ear","EN 62209-1","EN 62209-2")</f>
        <v/>
      </c>
      <c r="E77" s="130">
        <f>IF(CG77="Close to Ear","2016","2010/A1:2019")</f>
        <v/>
      </c>
      <c r="F77" s="1488" t="inlineStr">
        <is>
          <t>5.1</t>
        </is>
      </c>
      <c r="G77" s="1497"/>
      <c r="H77" s="120">
        <f>BV77</f>
        <v/>
      </c>
      <c r="I77" s="120">
        <f>BW77</f>
        <v/>
      </c>
      <c r="J77" s="687" t="inlineStr">
        <is>
          <t>GSM</t>
        </is>
      </c>
      <c r="K77" s="194" t="inlineStr">
        <is>
          <t>900</t>
        </is>
      </c>
      <c r="L77" s="115"/>
      <c r="M77" s="120"/>
      <c r="N77" s="119"/>
      <c r="O77" s="131"/>
      <c r="P77" s="6597"/>
      <c r="Q77" s="131"/>
      <c r="R77" s="131"/>
      <c r="S77" s="120"/>
      <c r="T77" s="120">
        <v>37</v>
      </c>
      <c r="U77" s="120">
        <v>897.4</v>
      </c>
      <c r="V77" s="119"/>
      <c r="W77" s="197"/>
      <c r="X77" s="119"/>
      <c r="Y77" s="119"/>
      <c r="Z77" s="119"/>
      <c r="AA77" s="115"/>
      <c r="AB77" s="115"/>
      <c r="AC77" s="689">
        <f>IF(OR(BX$71="Close to Ear",BX$71="Close to Head"),"Head",IF(BX$71="Extremity","Extremity","Body"))</f>
        <v/>
      </c>
      <c r="AD77" s="690">
        <f>CA77</f>
        <v/>
      </c>
      <c r="AE77" s="688">
        <f>CB77</f>
        <v/>
      </c>
      <c r="AF77" s="115"/>
      <c r="AG77" s="808">
        <f>IF(AZ77="","N/A",IF(CQ77="Pass","P","F"))</f>
        <v/>
      </c>
      <c r="AH77" s="129"/>
      <c r="AI77" s="129"/>
      <c r="AJ77" s="129"/>
      <c r="AK77" s="119"/>
      <c r="AL77" s="115"/>
      <c r="AM77" s="119"/>
      <c r="AN77" s="119"/>
      <c r="AO77" s="692"/>
      <c r="AP77" s="692"/>
      <c r="AQ77" s="692"/>
      <c r="AR77" s="692"/>
      <c r="AS77" s="692"/>
      <c r="AT77" s="691">
        <f>CE77</f>
        <v/>
      </c>
      <c r="AU77" s="691">
        <f>CF77</f>
        <v/>
      </c>
      <c r="AV77" s="813"/>
      <c r="AW77" s="813"/>
      <c r="AX77" s="197">
        <f>CZ77</f>
        <v/>
      </c>
      <c r="AY77" s="197">
        <f>DE77</f>
        <v/>
      </c>
      <c r="AZ77" s="3379">
        <f>CO77</f>
        <v/>
      </c>
      <c r="BA77" s="3380"/>
      <c r="BB77" s="197">
        <f>CP77</f>
        <v/>
      </c>
      <c r="BC77" s="813"/>
      <c r="BD77" s="197">
        <f>CR77</f>
        <v/>
      </c>
      <c r="BE77" s="121">
        <f>CS77</f>
        <v/>
      </c>
      <c r="BF77" s="122">
        <f>CT77*60</f>
        <v/>
      </c>
      <c r="BG77" s="121">
        <f>BE77</f>
        <v/>
      </c>
      <c r="BH77" s="122">
        <f>CU77*60</f>
        <v/>
      </c>
      <c r="BI77" s="122">
        <f>CV77</f>
        <v/>
      </c>
      <c r="BJ77" s="117"/>
      <c r="BK77" s="812">
        <f>Overview!$E$7</f>
        <v/>
      </c>
      <c r="BL77" s="117"/>
      <c r="BM77" s="836">
        <f>CW77</f>
        <v/>
      </c>
      <c r="BN77" s="812">
        <f>Overview!$P$153</f>
        <v/>
      </c>
      <c r="BO77" s="117"/>
      <c r="BP77" s="117"/>
      <c r="BQ77" s="115"/>
      <c r="BR77" s="1478"/>
      <c r="BS77" s="1548"/>
      <c r="BT77" s="1783" t="inlineStr">
        <is>
          <t>GSM</t>
        </is>
      </c>
      <c r="BU77" s="1783" t="inlineStr">
        <is>
          <t>900</t>
        </is>
      </c>
      <c r="BV77" s="400">
        <f>Overview!$H$31</f>
        <v/>
      </c>
      <c r="BW77" s="2010"/>
      <c r="BX77" s="1783"/>
      <c r="BY77" s="2040"/>
      <c r="BZ77" s="2040"/>
      <c r="CA77" s="401" t="str">
        <f>IF(COUNT(CF71:CF76)=0,IF(COUNT(CE71:CE76)=0,"TBD",VLOOKUP(MAX(CE71:CE76),CE71:CI76,5,FALSE)),VLOOKUP(MAX(CF71:CF76),CF71:CI76,4,FALSE))</f>
        <v>TBD</v>
      </c>
      <c r="CB77" s="200">
        <v>5</v>
      </c>
      <c r="CC77" s="1063">
        <f>IF(COUNT('Conducted 2G-3G'!$AH$3:$AH$5)=0,37,INDEX('Conducted 2G-3G'!$T$3:$T$5,MATCH(MAX('Conducted 2G-3G'!$AH$3:$AH$5),'Conducted 2G-3G'!$AH$3:$AH$5,0)))</f>
        <v>37</v>
      </c>
      <c r="CD77" s="1063">
        <f>IF(COUNT('Conducted 2G-3G'!$AH$3:$AH$5)=0,897.4,INDEX('Conducted 2G-3G'!$U$3:$U$5,MATCH(MAX('Conducted 2G-3G'!$AH$3:$AH$5),'Conducted 2G-3G'!$AH$3:$AH$5,0)))</f>
        <v>897.4</v>
      </c>
      <c r="CE77" s="1523"/>
      <c r="CF77" s="1523"/>
      <c r="CG77" s="387" t="str">
        <f>IF(OR($BY$3="",$BY$3=""),"",$BY$3)</f>
        <v/>
      </c>
      <c r="CH77" s="387">
        <f>BZ77</f>
        <v/>
      </c>
      <c r="CI77" s="387">
        <f>CA77</f>
        <v/>
      </c>
      <c r="CJ77" s="1527"/>
      <c r="CK77" s="2042"/>
      <c r="CL77" s="206">
        <f>IF(CF77=""," ",IF(ABS(CE77-CF77)&lt;=0.125,"Valid","Not valid"))</f>
        <v/>
      </c>
      <c r="CM77" s="207">
        <f> IF(CE77="","",IF(AND(CE77&lt;&gt;"",CF77=""),IF(CE77&gt;=1,"Medir+Sig Max","No"),IF(CF77&lt;&gt;"",IF(CF77&gt;=1,"Medir+Sig Max","No"),"")))</f>
        <v/>
      </c>
      <c r="CN77" s="1787"/>
      <c r="CO77" s="220">
        <f>IF(CK77="",IF(AND(CE77="",CF77=""),"",IF(CF77="",IF(DE77&gt;1,ROUND(DE77*CE77,3),CE77),IF(DE77&gt;1,ROUND(DE77*CF77,3),CF77))),IF(AND(CE77="",CF77=""),"",IF(CF77="",IF(DE77&gt;1,ROUND(DE77*CE77*(1/(CK77)),3),CE77*(1/(CK77))),IF(DE77&gt;1,ROUND(DE77*CF77*(1/(CK77)),3),CF77*(1/(CK77))))))</f>
        <v/>
      </c>
      <c r="CP77" s="2043">
        <f>IF(COUNTIF(Overview!K12:K14,TRUE)&gt;0,2,IF(COUNTIF(Overview!L12:L14,TRUE)&gt;0,4,0))</f>
        <v/>
      </c>
      <c r="CQ77" s="1472">
        <f>IF(CO77="","",IF(CO77&gt;CP77,"Fail","Pass"))</f>
        <v/>
      </c>
      <c r="CR77" s="1481">
        <f>IF(AND(MAX(CO71:CO78)=CO77,CO77&lt;&gt;0),COUNT($CR$3:CR76)+1,"")</f>
        <v/>
      </c>
      <c r="CS77" s="1565">
        <f>MyTimestamp(CO77)</f>
        <v/>
      </c>
      <c r="CT77" s="1531">
        <f>IF(CE77="",0,15)+IF(CF77="",0,15)</f>
        <v/>
      </c>
      <c r="CU77" s="1532">
        <f>IF(CT77=0,0,2)</f>
        <v/>
      </c>
      <c r="CV77" s="859"/>
      <c r="CW77" s="859"/>
      <c r="CX77" s="2038"/>
      <c r="CY77" s="2044"/>
      <c r="CZ77" s="1543">
        <f>10^(CJ77/20)*100-100</f>
        <v/>
      </c>
      <c r="DA77" s="1319">
        <f>IF('Tune-Up'!H12="","",'Tune-Up'!H12)</f>
        <v/>
      </c>
      <c r="DB77" s="695"/>
      <c r="DC77" s="797">
        <f>IF(DA77="","",10^(DA77/10))</f>
        <v/>
      </c>
      <c r="DD77" s="1363">
        <f>IF(ISNUMBER(DB77)=FALSE,"",10^(DB77/10))</f>
        <v/>
      </c>
      <c r="DE77" s="1543">
        <f>IF(AND(ISNUMBER(DC77),ISNUMBER(DD77)),IF(DC77/DD77&gt;1,ROUND((DC77)/DD77,3),1),1)</f>
        <v/>
      </c>
      <c r="DF77" s="1541"/>
      <c r="DG77" s="1541"/>
      <c r="DH77" s="1541"/>
      <c r="DI77" s="1541"/>
      <c r="DJ77" s="1541"/>
      <c r="DK77" s="1541"/>
      <c r="DL77" s="1541"/>
      <c r="DM77" s="1541"/>
      <c r="DN77" s="1541"/>
      <c r="DO77" s="1541"/>
      <c r="DP77" s="1541"/>
      <c r="DQ77" s="1541"/>
      <c r="DR77" s="1541"/>
    </row>
    <row r="78" ht="12.75" x14ac:dyDescent="0.2">
      <c r="A78" s="1541"/>
      <c r="B78" s="1541"/>
      <c r="C78"/>
      <c r="D78" s="130">
        <f>IF(BX$71="Close to Ear","EN 62209-1","EN 62209-2")</f>
        <v/>
      </c>
      <c r="E78" s="130">
        <f>IF(CG78="Close to Ear","2016","2010/A1:2019")</f>
        <v/>
      </c>
      <c r="F78" s="1488" t="inlineStr">
        <is>
          <t>5.1</t>
        </is>
      </c>
      <c r="G78" s="1497"/>
      <c r="H78" s="120">
        <f>BV78</f>
        <v/>
      </c>
      <c r="I78" s="120">
        <f>BW78</f>
        <v/>
      </c>
      <c r="J78" s="687" t="inlineStr">
        <is>
          <t>GSM</t>
        </is>
      </c>
      <c r="K78" s="194" t="inlineStr">
        <is>
          <t>900</t>
        </is>
      </c>
      <c r="L78" s="115"/>
      <c r="M78" s="120"/>
      <c r="N78" s="119"/>
      <c r="O78" s="131"/>
      <c r="P78" s="6597"/>
      <c r="Q78" s="131"/>
      <c r="R78" s="131"/>
      <c r="S78" s="120"/>
      <c r="T78" s="120">
        <v>37</v>
      </c>
      <c r="U78" s="120">
        <v>897.4</v>
      </c>
      <c r="V78" s="119"/>
      <c r="W78" s="197"/>
      <c r="X78" s="119"/>
      <c r="Y78" s="119"/>
      <c r="Z78" s="119"/>
      <c r="AA78" s="115"/>
      <c r="AB78" s="115"/>
      <c r="AC78" s="689">
        <f>IF(OR(BX$71="Close to Ear",BX$71="Close to Head"),"Head",IF(BX$71="Extremity","Extremity","Body"))</f>
        <v/>
      </c>
      <c r="AD78" s="690">
        <f>CA78</f>
        <v/>
      </c>
      <c r="AE78" s="688">
        <f>CB78</f>
        <v/>
      </c>
      <c r="AF78" s="115"/>
      <c r="AG78" s="808">
        <f>IF(AZ78="","N/A",IF(CQ78="Pass","P","F"))</f>
        <v/>
      </c>
      <c r="AH78" s="129"/>
      <c r="AI78" s="129"/>
      <c r="AJ78" s="129"/>
      <c r="AK78" s="119"/>
      <c r="AL78" s="115"/>
      <c r="AM78" s="119"/>
      <c r="AN78" s="119"/>
      <c r="AO78" s="692"/>
      <c r="AP78" s="692"/>
      <c r="AQ78" s="692"/>
      <c r="AR78" s="692"/>
      <c r="AS78" s="692"/>
      <c r="AT78" s="691">
        <f>CE78</f>
        <v/>
      </c>
      <c r="AU78" s="691">
        <f>CF78</f>
        <v/>
      </c>
      <c r="AV78" s="813"/>
      <c r="AW78" s="813"/>
      <c r="AX78" s="197">
        <f>CZ78</f>
        <v/>
      </c>
      <c r="AY78" s="197">
        <f>DE78</f>
        <v/>
      </c>
      <c r="AZ78" s="3379">
        <f>CO78</f>
        <v/>
      </c>
      <c r="BA78" s="3380"/>
      <c r="BB78" s="197">
        <f>CP78</f>
        <v/>
      </c>
      <c r="BC78" s="813"/>
      <c r="BD78" s="197">
        <f>CR78</f>
        <v/>
      </c>
      <c r="BE78" s="121">
        <f>CS78</f>
        <v/>
      </c>
      <c r="BF78" s="122">
        <f>CT78*60</f>
        <v/>
      </c>
      <c r="BG78" s="121">
        <f>BE78</f>
        <v/>
      </c>
      <c r="BH78" s="122">
        <f>CU78*60</f>
        <v/>
      </c>
      <c r="BI78" s="122">
        <f>CV78</f>
        <v/>
      </c>
      <c r="BJ78" s="117"/>
      <c r="BK78" s="812">
        <f>Overview!$E$7</f>
        <v/>
      </c>
      <c r="BL78" s="117"/>
      <c r="BM78" s="836">
        <f>CW78</f>
        <v/>
      </c>
      <c r="BN78" s="812">
        <f>Overview!$P$153</f>
        <v/>
      </c>
      <c r="BO78" s="117"/>
      <c r="BP78" s="117"/>
      <c r="BQ78" s="115"/>
      <c r="BR78" s="1478"/>
      <c r="BS78" s="1548"/>
      <c r="BT78" s="1783" t="inlineStr">
        <is>
          <t>GSM</t>
        </is>
      </c>
      <c r="BU78" s="1783" t="inlineStr">
        <is>
          <t>900</t>
        </is>
      </c>
      <c r="BV78" s="400">
        <f>Overview!$H$31</f>
        <v/>
      </c>
      <c r="BW78" s="2010"/>
      <c r="BX78" s="1800"/>
      <c r="BY78" s="2040"/>
      <c r="BZ78" s="2040"/>
      <c r="CA78" s="404" t="str">
        <f>IF(COUNT(CF71:CF76)=0,IF(COUNT(CE71:CE76)=0,"TBD",VLOOKUP(MAX(CE71:CE76),CE71:CI76,5,FALSE)),VLOOKUP(MAX(CF71:CF76),CF71:CI76,4,FALSE))</f>
        <v>TBD</v>
      </c>
      <c r="CB78" s="201">
        <v>5</v>
      </c>
      <c r="CC78" s="1081">
        <f>IF(COUNT('Conducted 2G-3G'!$AH$3:$AH$5)=0,37,INDEX('Conducted 2G-3G'!$T$3:$T$5,MATCH(MAX('Conducted 2G-3G'!$AH$3:$AH$5),'Conducted 2G-3G'!$AH$3:$AH$5,0)))</f>
        <v>37</v>
      </c>
      <c r="CD78" s="1081">
        <f>IF(COUNT('Conducted 2G-3G'!$AH$3:$AH$5)=0,897.4,INDEX('Conducted 2G-3G'!$U$3:$U$5,MATCH(MAX('Conducted 2G-3G'!$AH$3:$AH$5),'Conducted 2G-3G'!$AH$3:$AH$5,0)))</f>
        <v>897.4</v>
      </c>
      <c r="CE78" s="1874"/>
      <c r="CF78" s="1874"/>
      <c r="CG78" s="388" t="str">
        <f>IF(OR($BY$3="",$BY$3=""),"",$BY$3)</f>
        <v/>
      </c>
      <c r="CH78" s="388">
        <f>BZ78</f>
        <v/>
      </c>
      <c r="CI78" s="388">
        <f>CA78</f>
        <v/>
      </c>
      <c r="CJ78" s="2046"/>
      <c r="CK78" s="2047"/>
      <c r="CL78" s="212">
        <f>IF(CF78=""," ",IF(ABS(CE78-CF78)&lt;=0.125,"Valid","Not valid"))</f>
        <v/>
      </c>
      <c r="CM78" s="213">
        <f> IF(CE78="","",IF(AND(CE78&lt;&gt;"",CF78=""),IF(CE78&gt;=1,"Medir+Sig Max","No"),IF(CF78&lt;&gt;"",IF(CF78&gt;=1,"Medir+Sig Max","No"),"")))</f>
        <v/>
      </c>
      <c r="CN78" s="1794"/>
      <c r="CO78" s="221">
        <f>IF(CK78="",IF(AND(CE78="",CF78=""),"",IF(CF78="",IF(DE78&gt;1,ROUND(DE78*CE78,3),CE78),IF(DE78&gt;1,ROUND(DE78*CF78,3),CF78))),IF(AND(CE78="",CF78=""),"",IF(CF78="",IF(DE78&gt;1,ROUND(DE78*CE78*(1/(CK78)),3),CE78*(1/(CK78))),IF(DE78&gt;1,ROUND(DE78*CF78*(1/(CK78)),3),CF78*(1/(CK78))))))</f>
        <v/>
      </c>
      <c r="CP78" s="2048">
        <f>IF(COUNTIF(Overview!K12:K14,TRUE)&gt;0,2,IF(COUNTIF(Overview!L12:L14,TRUE)&gt;0,4,0))</f>
        <v/>
      </c>
      <c r="CQ78" s="1473">
        <f>IF(CO78="","",IF(CO78&gt;CP78,"Fail","Pass"))</f>
        <v/>
      </c>
      <c r="CR78" s="1482">
        <f>IF(AND(MAX(CO71:CO78)=CO78,CO78&lt;&gt;0),COUNT($CR$3:CR77)+1,"")</f>
        <v/>
      </c>
      <c r="CS78" s="1566">
        <f>MyTimestamp(CO78)</f>
        <v/>
      </c>
      <c r="CT78" s="1535">
        <f>IF(CE78="",0,15)+IF(CF78="",0,15)</f>
        <v/>
      </c>
      <c r="CU78" s="1536">
        <f>IF(CT78=0,0,2)</f>
        <v/>
      </c>
      <c r="CV78" s="861"/>
      <c r="CW78" s="861"/>
      <c r="CX78" s="2038"/>
      <c r="CY78" s="2050"/>
      <c r="CZ78" s="1545">
        <f>10^(CJ78/20)*100-100</f>
        <v/>
      </c>
      <c r="DA78" s="1320">
        <f>IF('Tune-Up'!H12="","",'Tune-Up'!H12)</f>
        <v/>
      </c>
      <c r="DB78" s="696"/>
      <c r="DC78" s="798">
        <f>IF(DA78="","",10^(DA78/10))</f>
        <v/>
      </c>
      <c r="DD78" s="1364">
        <f>IF(ISNUMBER(DB78)=FALSE,"",10^(DB78/10))</f>
        <v/>
      </c>
      <c r="DE78" s="1545">
        <f>IF(AND(ISNUMBER(DC78),ISNUMBER(DD78)),IF(DC78/DD78&gt;1,ROUND((DC78)/DD78,3),1),1)</f>
        <v/>
      </c>
      <c r="DF78" s="1541"/>
      <c r="DG78" s="1541"/>
      <c r="DH78" s="1541"/>
      <c r="DI78" s="1541"/>
      <c r="DJ78" s="1541"/>
      <c r="DK78" s="1541"/>
      <c r="DL78" s="1541"/>
      <c r="DM78" s="1541"/>
      <c r="DN78" s="1541"/>
      <c r="DO78" s="1541"/>
      <c r="DP78" s="1541"/>
      <c r="DQ78" s="1541"/>
      <c r="DR78" s="1541"/>
    </row>
    <row r="79" ht="12.75" x14ac:dyDescent="0.2">
      <c r="A79" s="1541"/>
      <c r="B79" s="1541"/>
      <c r="C79"/>
      <c r="D79" s="130">
        <f>IF(BX$71="Close to Ear","EN 62209-1","EN 62209-2")</f>
        <v/>
      </c>
      <c r="E79" s="130">
        <f>IF(CG79="Close to Ear","2016","2010/A1:2019")</f>
        <v/>
      </c>
      <c r="F79" s="1488" t="inlineStr">
        <is>
          <t>5.1</t>
        </is>
      </c>
      <c r="G79" s="1497"/>
      <c r="H79" s="120">
        <f>BV79</f>
        <v/>
      </c>
      <c r="I79" s="120">
        <f>BW79</f>
        <v/>
      </c>
      <c r="J79" s="687" t="inlineStr">
        <is>
          <t>GSM</t>
        </is>
      </c>
      <c r="K79" s="194" t="inlineStr">
        <is>
          <t>900</t>
        </is>
      </c>
      <c r="L79" s="115"/>
      <c r="M79" s="120"/>
      <c r="N79" s="119"/>
      <c r="O79" s="131"/>
      <c r="P79" s="6597"/>
      <c r="Q79" s="131"/>
      <c r="R79" s="131"/>
      <c r="S79" s="120"/>
      <c r="T79" s="120">
        <v>37</v>
      </c>
      <c r="U79" s="120">
        <v>897.4</v>
      </c>
      <c r="V79" s="119"/>
      <c r="W79" s="197"/>
      <c r="X79" s="119"/>
      <c r="Y79" s="119"/>
      <c r="Z79" s="119"/>
      <c r="AA79" s="115"/>
      <c r="AB79" s="115"/>
      <c r="AC79" s="689">
        <f>IF(OR(BX$71="Close to Ear",BX$71="Close to Head"),"Head",IF(BX$71="Extremity","Extremity","Body"))</f>
        <v/>
      </c>
      <c r="AD79" s="690">
        <f>CA79</f>
        <v/>
      </c>
      <c r="AE79" s="688">
        <f>CB79</f>
        <v/>
      </c>
      <c r="AF79" s="115"/>
      <c r="AG79" s="808">
        <f>IF(AZ79="","N/A",IF(CQ79="Pass","P","F"))</f>
        <v/>
      </c>
      <c r="AH79" s="129"/>
      <c r="AI79" s="129"/>
      <c r="AJ79" s="129"/>
      <c r="AK79" s="119"/>
      <c r="AL79" s="115"/>
      <c r="AM79" s="119"/>
      <c r="AN79" s="119"/>
      <c r="AO79" s="692"/>
      <c r="AP79" s="692"/>
      <c r="AQ79" s="692"/>
      <c r="AR79" s="692"/>
      <c r="AS79" s="692"/>
      <c r="AT79" s="691">
        <f>CE79</f>
        <v/>
      </c>
      <c r="AU79" s="691">
        <f>CF79</f>
        <v/>
      </c>
      <c r="AV79" s="813"/>
      <c r="AW79" s="813"/>
      <c r="AX79" s="197">
        <f>CZ79</f>
        <v/>
      </c>
      <c r="AY79" s="197">
        <f>DE79</f>
        <v/>
      </c>
      <c r="AZ79" s="3379">
        <f>CO79</f>
        <v/>
      </c>
      <c r="BA79" s="3380"/>
      <c r="BB79" s="197">
        <f>CP79</f>
        <v/>
      </c>
      <c r="BC79" s="813"/>
      <c r="BD79" s="197">
        <f>CR79</f>
        <v/>
      </c>
      <c r="BE79" s="121">
        <f>CS79</f>
        <v/>
      </c>
      <c r="BF79" s="122">
        <f>CT79*60</f>
        <v/>
      </c>
      <c r="BG79" s="121">
        <f>BE79</f>
        <v/>
      </c>
      <c r="BH79" s="122">
        <f>CU79*60</f>
        <v/>
      </c>
      <c r="BI79" s="122">
        <f>CV79</f>
        <v/>
      </c>
      <c r="BJ79" s="117"/>
      <c r="BK79" s="812">
        <f>Overview!$E$7</f>
        <v/>
      </c>
      <c r="BL79" s="117"/>
      <c r="BM79" s="836">
        <f>CW79</f>
        <v/>
      </c>
      <c r="BN79" s="812">
        <f>Overview!$P$153</f>
        <v/>
      </c>
      <c r="BO79" s="117"/>
      <c r="BP79" s="117"/>
      <c r="BQ79" s="115"/>
      <c r="BR79" s="1478"/>
      <c r="BS79" s="1548"/>
      <c r="BT79" s="1783" t="inlineStr">
        <is>
          <t>GSM</t>
        </is>
      </c>
      <c r="BU79" s="1783" t="inlineStr">
        <is>
          <t>900</t>
        </is>
      </c>
      <c r="BV79" s="400">
        <f>Overview!$H$31</f>
        <v/>
      </c>
      <c r="BW79" s="2010"/>
      <c r="BX79" s="1800"/>
      <c r="BY79" s="2040"/>
      <c r="BZ79" s="2040"/>
      <c r="CA79" s="404" t="str">
        <f>CONCATENATE(CA77," - Battery check 1")</f>
        <v>TBD - Battery check 1</v>
      </c>
      <c r="CB79" s="201">
        <v>5</v>
      </c>
      <c r="CC79" s="1081">
        <f>IF(COUNT('Conducted 2G-3G'!$AH$3:$AH$5)=0,37,INDEX('Conducted 2G-3G'!$T$3:$T$5,MATCH(MAX('Conducted 2G-3G'!$AH$3:$AH$5),'Conducted 2G-3G'!$AH$3:$AH$5,0)))</f>
        <v>37</v>
      </c>
      <c r="CD79" s="1081">
        <f>IF(COUNT('Conducted 2G-3G'!$AH$3:$AH$5)=0,897.4,INDEX('Conducted 2G-3G'!$U$3:$U$5,MATCH(MAX('Conducted 2G-3G'!$AH$3:$AH$5),'Conducted 2G-3G'!$AH$3:$AH$5,0)))</f>
        <v>897.4</v>
      </c>
      <c r="CE79" s="1874"/>
      <c r="CF79" s="1874"/>
      <c r="CG79" s="388" t="str">
        <f>IF(OR($BY$3="",$BY$3=""),"",$BY$3)</f>
        <v/>
      </c>
      <c r="CH79" s="388">
        <f>BZ79</f>
        <v/>
      </c>
      <c r="CI79" s="388">
        <f>CA79</f>
        <v/>
      </c>
      <c r="CJ79" s="2046"/>
      <c r="CK79" s="2047"/>
      <c r="CL79" s="212">
        <f>IF(CF79=""," ",IF(ABS(CE79-CF79)&lt;=0.125,"Valid","Not valid"))</f>
        <v/>
      </c>
      <c r="CM79" s="213">
        <f> IF(CE79="","",IF(AND(CE79&lt;&gt;"",CF79=""),IF(CE79&gt;=1,"Medir+Sig Max","No"),IF(CF79&lt;&gt;"",IF(CF79&gt;=1,"Medir+Sig Max","No"),"")))</f>
        <v/>
      </c>
      <c r="CN79" s="1794"/>
      <c r="CO79" s="221">
        <f>IF(CK79="",IF(AND(CE79="",CF79=""),"",IF(CF79="",IF(DE79&gt;1,ROUND(DE79*CE79,3),CE79),IF(DE79&gt;1,ROUND(DE79*CF79,3),CF79))),IF(AND(CE79="",CF79=""),"",IF(CF79="",IF(DE79&gt;1,ROUND(DE79*CE79*(1/(CK79)),3),CE79*(1/(CK79))),IF(DE79&gt;1,ROUND(DE79*CF79*(1/(CK79)),3),CF79*(1/(CK79))))))</f>
        <v/>
      </c>
      <c r="CP79" s="2048">
        <f>IF(COUNTIF(Overview!K12:K14,TRUE)&gt;0,2,IF(COUNTIF(Overview!L12:L14,TRUE)&gt;0,4,0))</f>
        <v/>
      </c>
      <c r="CQ79" s="1473">
        <f>IF(CO79="","",IF(CO79&gt;CP79,"Fail","Pass"))</f>
        <v/>
      </c>
      <c r="CR79" s="1482"/>
      <c r="CS79" s="1566">
        <f>MyTimestamp(CO79)</f>
        <v/>
      </c>
      <c r="CT79" s="1535">
        <f>IF(CE79="",0,15)+IF(CF79="",0,15)</f>
        <v/>
      </c>
      <c r="CU79" s="1536">
        <f>IF(CT79=0,0,2)</f>
        <v/>
      </c>
      <c r="CV79" s="861"/>
      <c r="CW79" s="861"/>
      <c r="CX79" s="2038"/>
      <c r="CY79" s="2050"/>
      <c r="CZ79" s="1545">
        <f>10^(CJ79/20)*100-100</f>
        <v/>
      </c>
      <c r="DA79" s="1320">
        <f>IF('Tune-Up'!H12="","",'Tune-Up'!H12)</f>
        <v/>
      </c>
      <c r="DB79" s="696"/>
      <c r="DC79" s="798">
        <f>IF(DA79="","",10^(DA79/10))</f>
        <v/>
      </c>
      <c r="DD79" s="1364">
        <f>IF(ISNUMBER(DB79)=FALSE,"",10^(DB79/10))</f>
        <v/>
      </c>
      <c r="DE79" s="1545">
        <f>IF(AND(ISNUMBER(DC79),ISNUMBER(DD79)),IF(DC79/DD79&gt;1,ROUND((DC79)/DD79,3),1),1)</f>
        <v/>
      </c>
      <c r="DF79" s="1541"/>
      <c r="DG79" s="1541"/>
      <c r="DH79" s="1541"/>
      <c r="DI79" s="1541"/>
      <c r="DJ79" s="1541"/>
      <c r="DK79" s="1541"/>
      <c r="DL79" s="1541"/>
      <c r="DM79" s="1541"/>
      <c r="DN79" s="1541"/>
      <c r="DO79" s="1541"/>
      <c r="DP79" s="1541"/>
      <c r="DQ79" s="1541"/>
      <c r="DR79" s="1541"/>
    </row>
    <row r="80" ht="12.75" x14ac:dyDescent="0.2">
      <c r="A80" s="1541"/>
      <c r="B80" s="1541"/>
      <c r="C80"/>
      <c r="D80" s="130">
        <f>IF(BX$71="Close to Ear","EN 62209-1","EN 62209-2")</f>
        <v/>
      </c>
      <c r="E80" s="130">
        <f>IF(CG80="Close to Ear","2016","2010/A1:2019")</f>
        <v/>
      </c>
      <c r="F80" s="1488" t="inlineStr">
        <is>
          <t>5.1</t>
        </is>
      </c>
      <c r="G80" s="1497"/>
      <c r="H80" s="120">
        <f>BV80</f>
        <v/>
      </c>
      <c r="I80" s="120">
        <f>BW80</f>
        <v/>
      </c>
      <c r="J80" s="687" t="inlineStr">
        <is>
          <t>GSM</t>
        </is>
      </c>
      <c r="K80" s="194" t="inlineStr">
        <is>
          <t>900</t>
        </is>
      </c>
      <c r="L80" s="115"/>
      <c r="M80" s="120"/>
      <c r="N80" s="119"/>
      <c r="O80" s="131"/>
      <c r="P80" s="6597"/>
      <c r="Q80" s="131"/>
      <c r="R80" s="131"/>
      <c r="S80" s="120"/>
      <c r="T80" s="120">
        <v>37</v>
      </c>
      <c r="U80" s="120">
        <v>897.4</v>
      </c>
      <c r="V80" s="119"/>
      <c r="W80" s="197"/>
      <c r="X80" s="119"/>
      <c r="Y80" s="119"/>
      <c r="Z80" s="119"/>
      <c r="AA80" s="115"/>
      <c r="AB80" s="115"/>
      <c r="AC80" s="689">
        <f>IF(OR(BX$71="Close to Ear",BX$71="Close to Head"),"Head",IF(BX$71="Extremity","Extremity","Body"))</f>
        <v/>
      </c>
      <c r="AD80" s="690">
        <f>CA80</f>
        <v/>
      </c>
      <c r="AE80" s="688">
        <f>CB80</f>
        <v/>
      </c>
      <c r="AF80" s="115"/>
      <c r="AG80" s="808">
        <f>IF(AZ80="","N/A",IF(CQ80="Pass","P","F"))</f>
        <v/>
      </c>
      <c r="AH80" s="129"/>
      <c r="AI80" s="129"/>
      <c r="AJ80" s="129"/>
      <c r="AK80" s="119"/>
      <c r="AL80" s="115"/>
      <c r="AM80" s="119"/>
      <c r="AN80" s="119"/>
      <c r="AO80" s="692"/>
      <c r="AP80" s="692"/>
      <c r="AQ80" s="692"/>
      <c r="AR80" s="692"/>
      <c r="AS80" s="692"/>
      <c r="AT80" s="691">
        <f>CE80</f>
        <v/>
      </c>
      <c r="AU80" s="691">
        <f>CF80</f>
        <v/>
      </c>
      <c r="AV80" s="813"/>
      <c r="AW80" s="813"/>
      <c r="AX80" s="197">
        <f>CZ80</f>
        <v/>
      </c>
      <c r="AY80" s="197">
        <f>DE80</f>
        <v/>
      </c>
      <c r="AZ80" s="3379">
        <f>CO80</f>
        <v/>
      </c>
      <c r="BA80" s="3380"/>
      <c r="BB80" s="197">
        <f>CP80</f>
        <v/>
      </c>
      <c r="BC80" s="813"/>
      <c r="BD80" s="197">
        <f>CR80</f>
        <v/>
      </c>
      <c r="BE80" s="121">
        <f>CS80</f>
        <v/>
      </c>
      <c r="BF80" s="122">
        <f>CT80*60</f>
        <v/>
      </c>
      <c r="BG80" s="121">
        <f>BE80</f>
        <v/>
      </c>
      <c r="BH80" s="122">
        <f>CU80*60</f>
        <v/>
      </c>
      <c r="BI80" s="122">
        <f>CV80</f>
        <v/>
      </c>
      <c r="BJ80" s="117"/>
      <c r="BK80" s="812">
        <f>Overview!$E$7</f>
        <v/>
      </c>
      <c r="BL80" s="117"/>
      <c r="BM80" s="836">
        <f>CW80</f>
        <v/>
      </c>
      <c r="BN80" s="812">
        <f>Overview!$P$153</f>
        <v/>
      </c>
      <c r="BO80" s="117"/>
      <c r="BP80" s="117"/>
      <c r="BQ80" s="115"/>
      <c r="BR80" s="1478"/>
      <c r="BS80" s="1548"/>
      <c r="BT80" s="1783" t="inlineStr">
        <is>
          <t>GSM</t>
        </is>
      </c>
      <c r="BU80" s="1783" t="inlineStr">
        <is>
          <t>900</t>
        </is>
      </c>
      <c r="BV80" s="400">
        <f>Overview!$H$31</f>
        <v/>
      </c>
      <c r="BW80" s="2010"/>
      <c r="BX80" s="1800"/>
      <c r="BY80" s="2040"/>
      <c r="BZ80" s="2040"/>
      <c r="CA80" s="404" t="str">
        <f>CONCATENATE(CA78," - Battery check 2")</f>
        <v>TBD - Battery check 2</v>
      </c>
      <c r="CB80" s="201">
        <v>5</v>
      </c>
      <c r="CC80" s="1081">
        <f>IF(COUNT('Conducted 2G-3G'!$AH$3:$AH$5)=0,37,INDEX('Conducted 2G-3G'!$T$3:$T$5,MATCH(MAX('Conducted 2G-3G'!$AH$3:$AH$5),'Conducted 2G-3G'!$AH$3:$AH$5,0)))</f>
        <v>37</v>
      </c>
      <c r="CD80" s="1081">
        <f>IF(COUNT('Conducted 2G-3G'!$AH$3:$AH$5)=0,897.4,INDEX('Conducted 2G-3G'!$U$3:$U$5,MATCH(MAX('Conducted 2G-3G'!$AH$3:$AH$5),'Conducted 2G-3G'!$AH$3:$AH$5,0)))</f>
        <v>897.4</v>
      </c>
      <c r="CE80" s="1874"/>
      <c r="CF80" s="1874"/>
      <c r="CG80" s="388" t="str">
        <f>IF(OR($BY$3="",$BY$3=""),"",$BY$3)</f>
        <v/>
      </c>
      <c r="CH80" s="388">
        <f>BZ80</f>
        <v/>
      </c>
      <c r="CI80" s="388">
        <f>CA80</f>
        <v/>
      </c>
      <c r="CJ80" s="2046"/>
      <c r="CK80" s="2047"/>
      <c r="CL80" s="212">
        <f>IF(CF80=""," ",IF(ABS(CE80-CF80)&lt;=0.125,"Valid","Not valid"))</f>
        <v/>
      </c>
      <c r="CM80" s="213">
        <f> IF(CE80="","",IF(AND(CE80&lt;&gt;"",CF80=""),IF(CE80&gt;=1,"Medir+Sig Max","No"),IF(CF80&lt;&gt;"",IF(CF80&gt;=1,"Medir+Sig Max","No"),"")))</f>
        <v/>
      </c>
      <c r="CN80" s="1794"/>
      <c r="CO80" s="221">
        <f>IF(CK80="",IF(AND(CE80="",CF80=""),"",IF(CF80="",IF(DE80&gt;1,ROUND(DE80*CE80,3),CE80),IF(DE80&gt;1,ROUND(DE80*CF80,3),CF80))),IF(AND(CE80="",CF80=""),"",IF(CF80="",IF(DE80&gt;1,ROUND(DE80*CE80*(1/(CK80)),3),CE80*(1/(CK80))),IF(DE80&gt;1,ROUND(DE80*CF80*(1/(CK80)),3),CF80*(1/(CK80))))))</f>
        <v/>
      </c>
      <c r="CP80" s="2048">
        <f>IF(COUNTIF(Overview!K12:K14,TRUE)&gt;0,2,IF(COUNTIF(Overview!L12:L14,TRUE)&gt;0,4,0))</f>
        <v/>
      </c>
      <c r="CQ80" s="1473">
        <f>IF(CO80="","",IF(CO80&gt;CP80,"Fail","Pass"))</f>
        <v/>
      </c>
      <c r="CR80" s="1482"/>
      <c r="CS80" s="1566">
        <f>MyTimestamp(CO80)</f>
        <v/>
      </c>
      <c r="CT80" s="1535">
        <f>IF(CE80="",0,15)+IF(CF80="",0,15)</f>
        <v/>
      </c>
      <c r="CU80" s="1536">
        <f>IF(CT80=0,0,2)</f>
        <v/>
      </c>
      <c r="CV80" s="861"/>
      <c r="CW80" s="861"/>
      <c r="CX80" s="2038"/>
      <c r="CY80" s="2050"/>
      <c r="CZ80" s="1545">
        <f>10^(CJ80/20)*100-100</f>
        <v/>
      </c>
      <c r="DA80" s="1320">
        <f>IF('Tune-Up'!H12="","",'Tune-Up'!H12)</f>
        <v/>
      </c>
      <c r="DB80" s="696"/>
      <c r="DC80" s="798">
        <f>IF(DA80="","",10^(DA80/10))</f>
        <v/>
      </c>
      <c r="DD80" s="1364">
        <f>IF(ISNUMBER(DB80)=FALSE,"",10^(DB80/10))</f>
        <v/>
      </c>
      <c r="DE80" s="1545">
        <f>IF(AND(ISNUMBER(DC80),ISNUMBER(DD80)),IF(DC80/DD80&gt;1,ROUND((DC80)/DD80,3),1),1)</f>
        <v/>
      </c>
      <c r="DF80" s="1541"/>
      <c r="DG80" s="1541"/>
      <c r="DH80" s="1541"/>
      <c r="DI80" s="1541"/>
      <c r="DJ80" s="1541"/>
      <c r="DK80" s="1541"/>
      <c r="DL80" s="1541"/>
      <c r="DM80" s="1541"/>
      <c r="DN80" s="1541"/>
      <c r="DO80" s="1541"/>
      <c r="DP80" s="1541"/>
      <c r="DQ80" s="1541"/>
      <c r="DR80" s="1541"/>
    </row>
    <row r="81" ht="12.75" x14ac:dyDescent="0.2">
      <c r="A81" s="1541"/>
      <c r="B81" s="1541"/>
      <c r="C81"/>
      <c r="D81" s="130">
        <f>IF(BX$71="Close to Ear","EN 62209-1","EN 62209-2")</f>
        <v/>
      </c>
      <c r="E81" s="130">
        <f>IF(CG81="Close to Ear","2016","2010/A1:2019")</f>
        <v/>
      </c>
      <c r="F81" s="1488" t="inlineStr">
        <is>
          <t>5.1</t>
        </is>
      </c>
      <c r="G81" s="1497"/>
      <c r="H81" s="120">
        <f>BV81</f>
        <v/>
      </c>
      <c r="I81" s="120">
        <f>BW81</f>
        <v/>
      </c>
      <c r="J81" s="687" t="inlineStr">
        <is>
          <t>GSM</t>
        </is>
      </c>
      <c r="K81" s="194" t="inlineStr">
        <is>
          <t>900</t>
        </is>
      </c>
      <c r="L81" s="115"/>
      <c r="M81" s="120"/>
      <c r="N81" s="119"/>
      <c r="O81" s="131"/>
      <c r="P81" s="6597"/>
      <c r="Q81" s="131"/>
      <c r="R81" s="131"/>
      <c r="S81" s="120"/>
      <c r="T81" s="120">
        <v>37</v>
      </c>
      <c r="U81" s="120">
        <v>897.4</v>
      </c>
      <c r="V81" s="119"/>
      <c r="W81" s="197"/>
      <c r="X81" s="119"/>
      <c r="Y81" s="119"/>
      <c r="Z81" s="119"/>
      <c r="AA81" s="115"/>
      <c r="AB81" s="115"/>
      <c r="AC81" s="689">
        <f>IF(OR(BX$71="Close to Ear",BX$71="Close to Head"),"Head",IF(BX$71="Extremity","Extremity","Body"))</f>
        <v/>
      </c>
      <c r="AD81" s="690">
        <f>CA81</f>
        <v/>
      </c>
      <c r="AE81" s="688">
        <f>CB81</f>
        <v/>
      </c>
      <c r="AF81" s="115"/>
      <c r="AG81" s="808">
        <f>IF(AZ81="","N/A",IF(CQ81="Pass","P","F"))</f>
        <v/>
      </c>
      <c r="AH81" s="129"/>
      <c r="AI81" s="129"/>
      <c r="AJ81" s="129"/>
      <c r="AK81" s="119"/>
      <c r="AL81" s="115"/>
      <c r="AM81" s="119"/>
      <c r="AN81" s="119"/>
      <c r="AO81" s="692"/>
      <c r="AP81" s="692"/>
      <c r="AQ81" s="692"/>
      <c r="AR81" s="692"/>
      <c r="AS81" s="692"/>
      <c r="AT81" s="691">
        <f>CE81</f>
        <v/>
      </c>
      <c r="AU81" s="691">
        <f>CF81</f>
        <v/>
      </c>
      <c r="AV81" s="813"/>
      <c r="AW81" s="813"/>
      <c r="AX81" s="197">
        <f>CZ81</f>
        <v/>
      </c>
      <c r="AY81" s="197">
        <f>DE81</f>
        <v/>
      </c>
      <c r="AZ81" s="3379">
        <f>CO81</f>
        <v/>
      </c>
      <c r="BA81" s="3380"/>
      <c r="BB81" s="197">
        <f>CP81</f>
        <v/>
      </c>
      <c r="BC81" s="813"/>
      <c r="BD81" s="197">
        <f>CR81</f>
        <v/>
      </c>
      <c r="BE81" s="121">
        <f>CS81</f>
        <v/>
      </c>
      <c r="BF81" s="122">
        <f>CT81*60</f>
        <v/>
      </c>
      <c r="BG81" s="121">
        <f>BE81</f>
        <v/>
      </c>
      <c r="BH81" s="122">
        <f>CU81*60</f>
        <v/>
      </c>
      <c r="BI81" s="122">
        <f>CV81</f>
        <v/>
      </c>
      <c r="BJ81" s="117"/>
      <c r="BK81" s="812">
        <f>Overview!$E$7</f>
        <v/>
      </c>
      <c r="BL81" s="117"/>
      <c r="BM81" s="836">
        <f>CW81</f>
        <v/>
      </c>
      <c r="BN81" s="812">
        <f>Overview!$P$153</f>
        <v/>
      </c>
      <c r="BO81" s="117"/>
      <c r="BP81" s="117"/>
      <c r="BQ81" s="115"/>
      <c r="BR81" s="1478"/>
      <c r="BS81" s="1548"/>
      <c r="BT81" s="1783" t="inlineStr">
        <is>
          <t>GSM</t>
        </is>
      </c>
      <c r="BU81" s="1783" t="inlineStr">
        <is>
          <t>900</t>
        </is>
      </c>
      <c r="BV81" s="400">
        <f>Overview!$H$31</f>
        <v/>
      </c>
      <c r="BW81" s="2010"/>
      <c r="BX81" s="1800"/>
      <c r="BY81" s="2040"/>
      <c r="BZ81" s="2040"/>
      <c r="CA81" s="404" t="inlineStr">
        <is>
          <t>Front Face</t>
        </is>
      </c>
      <c r="CB81" s="201">
        <v>25</v>
      </c>
      <c r="CC81" s="1081">
        <f>IF(COUNT('Conducted 2G-3G'!$AH$3:$AH$5)=0,37,INDEX('Conducted 2G-3G'!$T$3:$T$5,MATCH(MAX('Conducted 2G-3G'!$AH$3:$AH$5),'Conducted 2G-3G'!$AH$3:$AH$5,0)))</f>
        <v>37</v>
      </c>
      <c r="CD81" s="1081">
        <f>IF(COUNT('Conducted 2G-3G'!$AH$3:$AH$5)=0,897.4,INDEX('Conducted 2G-3G'!$U$3:$U$5,MATCH(MAX('Conducted 2G-3G'!$AH$3:$AH$5),'Conducted 2G-3G'!$AH$3:$AH$5,0)))</f>
        <v>897.4</v>
      </c>
      <c r="CE81" s="1874"/>
      <c r="CF81" s="1874"/>
      <c r="CG81" s="388" t="str">
        <f>IF(OR($BY$3="",$BY$3=""),"",$BY$3)</f>
        <v/>
      </c>
      <c r="CH81" s="388">
        <f>BZ81</f>
        <v/>
      </c>
      <c r="CI81" s="388">
        <f>CA81</f>
        <v/>
      </c>
      <c r="CJ81" s="2046"/>
      <c r="CK81" s="2047"/>
      <c r="CL81" s="212">
        <f>IF(CF81=""," ",IF(ABS(CE81-CF81)&lt;=0.125,"Valid","Not valid"))</f>
        <v/>
      </c>
      <c r="CM81" s="213">
        <f> IF(CE81="","",IF(AND(CE81&lt;&gt;"",CF81=""),IF(CE81&gt;=1,"Medir+Sig Max","No"),IF(CF81&lt;&gt;"",IF(CF81&gt;=1,"Medir+Sig Max","No"),"")))</f>
        <v/>
      </c>
      <c r="CN81" s="1794"/>
      <c r="CO81" s="221">
        <f>IF(CK81="",IF(AND(CE81="",CF81=""),"",IF(CF81="",IF(DE81&gt;1,ROUND(DE81*CE81,3),CE81),IF(DE81&gt;1,ROUND(DE81*CF81,3),CF81))),IF(AND(CE81="",CF81=""),"",IF(CF81="",IF(DE81&gt;1,ROUND(DE81*CE81*(1/(CK81)),3),CE81*(1/(CK81))),IF(DE81&gt;1,ROUND(DE81*CF81*(1/(CK81)),3),CF81*(1/(CK81))))))</f>
        <v/>
      </c>
      <c r="CP81" s="2048">
        <f>IF(COUNTIF(Overview!K12:K14,TRUE)&gt;0,2,IF(COUNTIF(Overview!L12:L14,TRUE)&gt;0,4,0))</f>
        <v/>
      </c>
      <c r="CQ81" s="1473">
        <f>IF(CO81="","",IF(CO81&gt;CP81,"Fail","Pass"))</f>
        <v/>
      </c>
      <c r="CR81" s="1482"/>
      <c r="CS81" s="1566">
        <f>MyTimestamp(CO81)</f>
        <v/>
      </c>
      <c r="CT81" s="1535">
        <f>IF(CE81="",0,15)+IF(CF81="",0,15)</f>
        <v/>
      </c>
      <c r="CU81" s="1536">
        <f>IF(CT81=0,0,2)</f>
        <v/>
      </c>
      <c r="CV81" s="861"/>
      <c r="CW81" s="861"/>
      <c r="CX81" s="2038"/>
      <c r="CY81" s="2050"/>
      <c r="CZ81" s="1545">
        <f>10^(CJ81/20)*100-100</f>
        <v/>
      </c>
      <c r="DA81" s="1320">
        <f>IF('Tune-Up'!H12="","",'Tune-Up'!H12)</f>
        <v/>
      </c>
      <c r="DB81" s="696"/>
      <c r="DC81" s="798">
        <f>IF(DA81="","",10^(DA81/10))</f>
        <v/>
      </c>
      <c r="DD81" s="1364">
        <f>IF(ISNUMBER(DB81)=FALSE,"",10^(DB81/10))</f>
        <v/>
      </c>
      <c r="DE81" s="1545">
        <f>IF(AND(ISNUMBER(DC81),ISNUMBER(DD81)),IF(DC81/DD81&gt;1,ROUND((DC81)/DD81,3),1),1)</f>
        <v/>
      </c>
      <c r="DF81" s="1541"/>
      <c r="DG81" s="1541"/>
      <c r="DH81" s="1541"/>
      <c r="DI81" s="1541"/>
      <c r="DJ81" s="1541"/>
      <c r="DK81" s="1541"/>
      <c r="DL81" s="1541"/>
      <c r="DM81" s="1541"/>
      <c r="DN81" s="1541"/>
      <c r="DO81" s="1541"/>
      <c r="DP81" s="1541"/>
      <c r="DQ81" s="1541"/>
      <c r="DR81" s="1541"/>
    </row>
    <row r="82" ht="12.75" x14ac:dyDescent="0.2">
      <c r="A82" s="1541"/>
      <c r="B82" s="1541"/>
      <c r="C82"/>
      <c r="D82" s="130">
        <f>IF(BX$71="Close to Ear","EN 62209-1","EN 62209-2")</f>
        <v/>
      </c>
      <c r="E82" s="130">
        <f>IF(CG82="Close to Ear","2016","2010/A1:2019")</f>
        <v/>
      </c>
      <c r="F82" s="1488" t="inlineStr">
        <is>
          <t>5.1</t>
        </is>
      </c>
      <c r="G82" s="1497"/>
      <c r="H82" s="120">
        <f>BV82</f>
        <v/>
      </c>
      <c r="I82" s="120">
        <f>BW82</f>
        <v/>
      </c>
      <c r="J82" s="687" t="inlineStr">
        <is>
          <t>GSM</t>
        </is>
      </c>
      <c r="K82" s="194" t="inlineStr">
        <is>
          <t>900</t>
        </is>
      </c>
      <c r="L82" s="115"/>
      <c r="M82" s="120"/>
      <c r="N82" s="119"/>
      <c r="O82" s="131"/>
      <c r="P82" s="6597"/>
      <c r="Q82" s="131"/>
      <c r="R82" s="131"/>
      <c r="S82" s="120"/>
      <c r="T82" s="120">
        <v>37</v>
      </c>
      <c r="U82" s="120">
        <v>897.4</v>
      </c>
      <c r="V82" s="119"/>
      <c r="W82" s="197"/>
      <c r="X82" s="119"/>
      <c r="Y82" s="119"/>
      <c r="Z82" s="119"/>
      <c r="AA82" s="115"/>
      <c r="AB82" s="115"/>
      <c r="AC82" s="689">
        <f>IF(OR(BX$71="Close to Ear",BX$71="Close to Head"),"Head",IF(BX$71="Extremity","Extremity","Body"))</f>
        <v/>
      </c>
      <c r="AD82" s="690">
        <f>CA82</f>
        <v/>
      </c>
      <c r="AE82" s="688">
        <f>CB82</f>
        <v/>
      </c>
      <c r="AF82" s="115"/>
      <c r="AG82" s="808">
        <f>IF(AZ82="","N/A",IF(CQ82="Pass","P","F"))</f>
        <v/>
      </c>
      <c r="AH82" s="129"/>
      <c r="AI82" s="129"/>
      <c r="AJ82" s="129"/>
      <c r="AK82" s="119"/>
      <c r="AL82" s="115"/>
      <c r="AM82" s="119"/>
      <c r="AN82" s="119"/>
      <c r="AO82" s="692"/>
      <c r="AP82" s="692"/>
      <c r="AQ82" s="692"/>
      <c r="AR82" s="692"/>
      <c r="AS82" s="692"/>
      <c r="AT82" s="691">
        <f>CE82</f>
        <v/>
      </c>
      <c r="AU82" s="691">
        <f>CF82</f>
        <v/>
      </c>
      <c r="AV82" s="813"/>
      <c r="AW82" s="813"/>
      <c r="AX82" s="197">
        <f>CZ82</f>
        <v/>
      </c>
      <c r="AY82" s="197">
        <f>DE82</f>
        <v/>
      </c>
      <c r="AZ82" s="3379">
        <f>CO82</f>
        <v/>
      </c>
      <c r="BA82" s="3380"/>
      <c r="BB82" s="197">
        <f>CP82</f>
        <v/>
      </c>
      <c r="BC82" s="813"/>
      <c r="BD82" s="197">
        <f>CR82</f>
        <v/>
      </c>
      <c r="BE82" s="121">
        <f>CS82</f>
        <v/>
      </c>
      <c r="BF82" s="122">
        <f>CT82*60</f>
        <v/>
      </c>
      <c r="BG82" s="121">
        <f>BE82</f>
        <v/>
      </c>
      <c r="BH82" s="122">
        <f>CU82*60</f>
        <v/>
      </c>
      <c r="BI82" s="122">
        <f>CV82</f>
        <v/>
      </c>
      <c r="BJ82" s="117"/>
      <c r="BK82" s="812">
        <f>Overview!$E$7</f>
        <v/>
      </c>
      <c r="BL82" s="117"/>
      <c r="BM82" s="836">
        <f>CW82</f>
        <v/>
      </c>
      <c r="BN82" s="812">
        <f>Overview!$P$153</f>
        <v/>
      </c>
      <c r="BO82" s="117"/>
      <c r="BP82" s="117"/>
      <c r="BQ82" s="115"/>
      <c r="BR82" s="1478"/>
      <c r="BS82" s="1548"/>
      <c r="BT82" s="1783" t="inlineStr">
        <is>
          <t>GSM</t>
        </is>
      </c>
      <c r="BU82" s="1783" t="inlineStr">
        <is>
          <t>900</t>
        </is>
      </c>
      <c r="BV82" s="400">
        <f>Overview!$H$31</f>
        <v/>
      </c>
      <c r="BW82" s="2010"/>
      <c r="BX82" s="1800"/>
      <c r="BY82" s="2040"/>
      <c r="BZ82" s="2040"/>
      <c r="CA82" s="404" t="inlineStr">
        <is>
          <t>Accesorio 1: Funda</t>
        </is>
      </c>
      <c r="CB82" s="201">
        <v>0</v>
      </c>
      <c r="CC82" s="1081">
        <f>IF(COUNT('Conducted 2G-3G'!$AH$3:$AH$5)=0,37,INDEX('Conducted 2G-3G'!$T$3:$T$5,MATCH(MAX('Conducted 2G-3G'!$AH$3:$AH$5),'Conducted 2G-3G'!$AH$3:$AH$5,0)))</f>
        <v>37</v>
      </c>
      <c r="CD82" s="1081">
        <f>IF(COUNT('Conducted 2G-3G'!$AH$3:$AH$5)=0,897.4,INDEX('Conducted 2G-3G'!$U$3:$U$5,MATCH(MAX('Conducted 2G-3G'!$AH$3:$AH$5),'Conducted 2G-3G'!$AH$3:$AH$5,0)))</f>
        <v>897.4</v>
      </c>
      <c r="CE82" s="1874"/>
      <c r="CF82" s="1874"/>
      <c r="CG82" s="388" t="str">
        <f>IF(OR($BY$3="",$BY$3=""),"",$BY$3)</f>
        <v/>
      </c>
      <c r="CH82" s="388">
        <f>BZ82</f>
        <v/>
      </c>
      <c r="CI82" s="388">
        <f>CA82</f>
        <v/>
      </c>
      <c r="CJ82" s="2046"/>
      <c r="CK82" s="2047"/>
      <c r="CL82" s="212">
        <f>IF(CF82=""," ",IF(ABS(CE82-CF82)&lt;=0.125,"Valid","Not valid"))</f>
        <v/>
      </c>
      <c r="CM82" s="213">
        <f> IF(CE82="","",IF(AND(CE82&lt;&gt;"",CF82=""),IF(CE82&gt;=1,"Medir+Sig Max","No"),IF(CF82&lt;&gt;"",IF(CF82&gt;=1,"Medir+Sig Max","No"),"")))</f>
        <v/>
      </c>
      <c r="CN82" s="1794"/>
      <c r="CO82" s="221">
        <f>IF(CK82="",IF(AND(CE82="",CF82=""),"",IF(CF82="",IF(DE82&gt;1,ROUND(DE82*CE82,3),CE82),IF(DE82&gt;1,ROUND(DE82*CF82,3),CF82))),IF(AND(CE82="",CF82=""),"",IF(CF82="",IF(DE82&gt;1,ROUND(DE82*CE82*(1/(CK82)),3),CE82*(1/(CK82))),IF(DE82&gt;1,ROUND(DE82*CF82*(1/(CK82)),3),CF82*(1/(CK82))))))</f>
        <v/>
      </c>
      <c r="CP82" s="2048">
        <f>IF(COUNTIF(Overview!K12:K14,TRUE)&gt;0,2,IF(COUNTIF(Overview!L12:L14,TRUE)&gt;0,4,0))</f>
        <v/>
      </c>
      <c r="CQ82" s="1473">
        <f>IF(CO82="","",IF(CO82&gt;CP82,"Fail","Pass"))</f>
        <v/>
      </c>
      <c r="CR82" s="1482"/>
      <c r="CS82" s="1566">
        <f>MyTimestamp(CO82)</f>
        <v/>
      </c>
      <c r="CT82" s="1535">
        <f>IF(CE82="",0,15)+IF(CF82="",0,15)</f>
        <v/>
      </c>
      <c r="CU82" s="1536">
        <f>IF(CT82=0,0,2)</f>
        <v/>
      </c>
      <c r="CV82" s="861"/>
      <c r="CW82" s="861"/>
      <c r="CX82" s="2038"/>
      <c r="CY82" s="2050"/>
      <c r="CZ82" s="1545">
        <f>10^(CJ82/20)*100-100</f>
        <v/>
      </c>
      <c r="DA82" s="1320">
        <f>IF('Tune-Up'!H12="","",'Tune-Up'!H12)</f>
        <v/>
      </c>
      <c r="DB82" s="696"/>
      <c r="DC82" s="798">
        <f>IF(DA82="","",10^(DA82/10))</f>
        <v/>
      </c>
      <c r="DD82" s="1364">
        <f>IF(ISNUMBER(DB82)=FALSE,"",10^(DB82/10))</f>
        <v/>
      </c>
      <c r="DE82" s="1545">
        <f>IF(AND(ISNUMBER(DC82),ISNUMBER(DD82)),IF(DC82/DD82&gt;1,ROUND((DC82)/DD82,3),1),1)</f>
        <v/>
      </c>
      <c r="DF82" s="1541"/>
      <c r="DG82" s="1541"/>
      <c r="DH82" s="1541"/>
      <c r="DI82" s="1541"/>
      <c r="DJ82" s="1541"/>
      <c r="DK82" s="1541"/>
      <c r="DL82" s="1541"/>
      <c r="DM82" s="1541"/>
      <c r="DN82" s="1541"/>
      <c r="DO82" s="1541"/>
      <c r="DP82" s="1541"/>
      <c r="DQ82" s="1541"/>
      <c r="DR82" s="1541"/>
    </row>
    <row r="83" ht="12.75" x14ac:dyDescent="0.2">
      <c r="A83" s="1541"/>
      <c r="B83" s="1541"/>
      <c r="C83"/>
      <c r="D83" s="130">
        <f>IF(BX$83="Close to Ear","EN 62209-1","EN 62209-2")</f>
        <v/>
      </c>
      <c r="E83" s="130">
        <f>IF(CG83="Close to Ear","2016","2010/A1:2019")</f>
        <v/>
      </c>
      <c r="F83" s="1488" t="inlineStr">
        <is>
          <t>5.2</t>
        </is>
      </c>
      <c r="G83" s="1497"/>
      <c r="H83" s="120">
        <f>BV83</f>
        <v/>
      </c>
      <c r="I83" s="120">
        <f>BW83</f>
        <v/>
      </c>
      <c r="J83" s="687" t="inlineStr">
        <is>
          <t>WCDMA</t>
        </is>
      </c>
      <c r="K83" s="194" t="inlineStr">
        <is>
          <t>FDDI</t>
        </is>
      </c>
      <c r="L83" s="115"/>
      <c r="M83" s="120"/>
      <c r="N83" s="119"/>
      <c r="O83" s="131"/>
      <c r="P83" s="6597"/>
      <c r="Q83" s="131"/>
      <c r="R83" s="131"/>
      <c r="S83" s="120"/>
      <c r="T83" s="120">
        <v>9750</v>
      </c>
      <c r="U83" s="120">
        <v>1950</v>
      </c>
      <c r="V83" s="119"/>
      <c r="W83" s="197"/>
      <c r="X83" s="119"/>
      <c r="Y83" s="119"/>
      <c r="Z83" s="119"/>
      <c r="AA83" s="115"/>
      <c r="AB83" s="115"/>
      <c r="AC83" s="689">
        <f>IF(OR(BX$83="Close to Ear",BX$83="Close to Head"),"Head",IF(BX$83="Extremity","Extremity","Body"))</f>
        <v/>
      </c>
      <c r="AD83" s="690">
        <f>CA83</f>
        <v/>
      </c>
      <c r="AE83" s="688">
        <f>CB83</f>
        <v/>
      </c>
      <c r="AF83" s="115"/>
      <c r="AG83" s="808">
        <f>IF(AZ83="","N/A",IF(CQ83="Pass","P","F"))</f>
        <v/>
      </c>
      <c r="AH83" s="129"/>
      <c r="AI83" s="129"/>
      <c r="AJ83" s="129"/>
      <c r="AK83" s="119"/>
      <c r="AL83" s="115"/>
      <c r="AM83" s="119"/>
      <c r="AN83" s="119"/>
      <c r="AO83" s="692"/>
      <c r="AP83" s="692"/>
      <c r="AQ83" s="692"/>
      <c r="AR83" s="692"/>
      <c r="AS83" s="692"/>
      <c r="AT83" s="691">
        <f>CE83</f>
        <v/>
      </c>
      <c r="AU83" s="691">
        <f>CF83</f>
        <v/>
      </c>
      <c r="AV83" s="813"/>
      <c r="AW83" s="813"/>
      <c r="AX83" s="197">
        <f>CZ83</f>
        <v/>
      </c>
      <c r="AY83" s="197">
        <f>DE83</f>
        <v/>
      </c>
      <c r="AZ83" s="3379">
        <f>CO83</f>
        <v/>
      </c>
      <c r="BA83" s="3380"/>
      <c r="BB83" s="197">
        <f>CP83</f>
        <v/>
      </c>
      <c r="BC83" s="813"/>
      <c r="BD83" s="197">
        <f>CR83</f>
        <v/>
      </c>
      <c r="BE83" s="121">
        <f>CS83</f>
        <v/>
      </c>
      <c r="BF83" s="122">
        <f>CT83*60</f>
        <v/>
      </c>
      <c r="BG83" s="121">
        <f>BE83</f>
        <v/>
      </c>
      <c r="BH83" s="122">
        <f>CU83*60</f>
        <v/>
      </c>
      <c r="BI83" s="122">
        <f>CV83</f>
        <v/>
      </c>
      <c r="BJ83" s="117"/>
      <c r="BK83" s="812">
        <f>Overview!$E$7</f>
        <v/>
      </c>
      <c r="BL83" s="117"/>
      <c r="BM83" s="836">
        <f>CW83</f>
        <v/>
      </c>
      <c r="BN83" s="812">
        <f>Overview!$P$153</f>
        <v/>
      </c>
      <c r="BO83" s="117"/>
      <c r="BP83" s="117"/>
      <c r="BQ83" s="115"/>
      <c r="BR83" s="1478"/>
      <c r="BS83" s="1548"/>
      <c r="BT83" s="1871" t="inlineStr">
        <is>
          <t>WCDMA</t>
        </is>
      </c>
      <c r="BU83" s="1871" t="inlineStr">
        <is>
          <t>FDDI</t>
        </is>
      </c>
      <c r="BV83" s="428">
        <f>Overview!$H$28</f>
        <v/>
      </c>
      <c r="BW83" s="2033"/>
      <c r="BX83" s="8327" t="inlineStr">
        <is>
          <t>Close to ear</t>
        </is>
      </c>
      <c r="BY83" s="8321"/>
      <c r="BZ83" s="2087"/>
      <c r="CA83" s="2088" t="inlineStr">
        <is>
          <t>Left Cheek</t>
        </is>
      </c>
      <c r="CB83" s="2088">
        <v>0</v>
      </c>
      <c r="CC83" s="1032">
        <f>IF(COUNT('Conducted 2G-3G'!$AH$15:$AH$17)=0,9750,INDEX('Conducted 2G-3G'!$T$15:$T$17,MATCH(MAX('Conducted 2G-3G'!$AH$15:$AH$17),'Conducted 2G-3G'!$AH$15:$AH$17,0)))</f>
        <v>9750</v>
      </c>
      <c r="CD83" s="1032">
        <f>IF(COUNT('Conducted 2G-3G'!$AH$15:$AH$17)=0,1950,INDEX('Conducted 2G-3G'!$U$15:$U$17,MATCH(MAX('Conducted 2G-3G'!$AH$15:$AH$17),'Conducted 2G-3G'!$AH$15:$AH$17,0)))</f>
        <v>1950</v>
      </c>
      <c r="CE83" s="1522"/>
      <c r="CF83" s="1522"/>
      <c r="CG83" s="386" t="str">
        <f>IF(OR($BY$83="",$BY$83=""),"",$BY$83)</f>
        <v/>
      </c>
      <c r="CH83" s="386">
        <f>BZ83</f>
        <v/>
      </c>
      <c r="CI83" s="386">
        <f>CA83</f>
        <v/>
      </c>
      <c r="CJ83" s="1526"/>
      <c r="CK83" s="2036"/>
      <c r="CL83" s="203">
        <f>IF(CF83=""," ",IF(ABS(CE83-CF83)&lt;=0.125,"Valid","Not valid"))</f>
        <v/>
      </c>
      <c r="CM83" s="204">
        <f> IF(CE83="","",IF(AND(CE83&lt;&gt;"",CF83=""),IF(CE83&gt;=1,"Medir+Sig Max","No"),IF(CF83&lt;&gt;"",IF(CF83&gt;=1,"Medir+Sig Max","No"),"")))</f>
        <v/>
      </c>
      <c r="CN83" s="1798"/>
      <c r="CO83" s="219">
        <f>IF(CK83="",IF(AND(CE83="",CF83=""),"",IF(CF83="",IF(DE83&gt;1,ROUND(DE83*CE83,3),CE83),IF(DE83&gt;1,ROUND(DE83*CF83,3),CF83))),IF(AND(CE83="",CF83=""),"",IF(CF83="",IF(DE83&gt;1,ROUND(DE83*CE83*(1/(CK83)),3),CE83*(1/(CK83))),IF(DE83&gt;1,ROUND(DE83*CF83*(1/(CK83)),3),CF83*(1/(CK83))))))</f>
        <v/>
      </c>
      <c r="CP83" s="2037">
        <f>IF(COUNTIF(Overview!K12:K14,TRUE)&gt;0,2,IF(COUNTIF(Overview!L12:L14,TRUE)&gt;0,4,0))</f>
        <v/>
      </c>
      <c r="CQ83" s="1471">
        <f>IF(CO83="","",IF(CO83&gt;CP83,"Fail","Pass"))</f>
        <v/>
      </c>
      <c r="CR83" s="1480"/>
      <c r="CS83" s="1564">
        <f>MyTimestamp(CO83)</f>
        <v/>
      </c>
      <c r="CT83" s="1529">
        <f>IF(CE83="",0,15)+IF(CF83="",0,15)</f>
        <v/>
      </c>
      <c r="CU83" s="1530">
        <f>IF(CT83=0,0,2)</f>
        <v/>
      </c>
      <c r="CV83" s="862"/>
      <c r="CW83" s="862"/>
      <c r="CX83" s="2038"/>
      <c r="CY83" s="2039"/>
      <c r="CZ83" s="1542">
        <f>10^(CJ83/20)*100-100</f>
        <v/>
      </c>
      <c r="DA83" s="1330"/>
      <c r="DB83" s="429"/>
      <c r="DC83" s="776">
        <f>IF(DA83="","",10^(DA83/10))</f>
        <v/>
      </c>
      <c r="DD83" s="1376">
        <f>IF(ISNUMBER(DB83)=FALSE,"",10^(DB83/10))</f>
        <v/>
      </c>
      <c r="DE83" s="1542">
        <f>IF(AND(ISNUMBER(DC83),ISNUMBER(DD83)),IF(DC83/DD83&gt;1,ROUND((DC83)/DD83,3),1),1)</f>
        <v/>
      </c>
      <c r="DF83" s="1541"/>
      <c r="DG83" s="1541"/>
      <c r="DH83" s="1541"/>
      <c r="DI83" s="1541"/>
      <c r="DJ83" s="1541"/>
      <c r="DK83" s="1541"/>
      <c r="DL83" s="1541"/>
      <c r="DM83" s="1541"/>
      <c r="DN83" s="1541"/>
      <c r="DO83" s="1541"/>
      <c r="DP83" s="1541"/>
      <c r="DQ83" s="1541"/>
      <c r="DR83" s="1541"/>
    </row>
    <row r="84" ht="12.75" x14ac:dyDescent="0.2">
      <c r="A84" s="1541"/>
      <c r="B84" s="1541"/>
      <c r="C84"/>
      <c r="D84" s="130">
        <f>IF(BX$83="Close to Ear","EN 62209-1","EN 62209-2")</f>
        <v/>
      </c>
      <c r="E84" s="130">
        <f>IF(CG84="Close to Ear","2016","2010/A1:2019")</f>
        <v/>
      </c>
      <c r="F84" s="1488" t="inlineStr">
        <is>
          <t>5.2</t>
        </is>
      </c>
      <c r="G84" s="1497"/>
      <c r="H84" s="120">
        <f>BV84</f>
        <v/>
      </c>
      <c r="I84" s="120">
        <f>BW84</f>
        <v/>
      </c>
      <c r="J84" s="687" t="inlineStr">
        <is>
          <t>WCDMA</t>
        </is>
      </c>
      <c r="K84" s="194" t="inlineStr">
        <is>
          <t>FDDI</t>
        </is>
      </c>
      <c r="L84" s="115"/>
      <c r="M84" s="120"/>
      <c r="N84" s="119"/>
      <c r="O84" s="131"/>
      <c r="P84" s="6597"/>
      <c r="Q84" s="131"/>
      <c r="R84" s="131"/>
      <c r="S84" s="120"/>
      <c r="T84" s="120">
        <v>9750</v>
      </c>
      <c r="U84" s="120">
        <v>1950</v>
      </c>
      <c r="V84" s="119"/>
      <c r="W84" s="197"/>
      <c r="X84" s="119"/>
      <c r="Y84" s="119"/>
      <c r="Z84" s="119"/>
      <c r="AA84" s="115"/>
      <c r="AB84" s="115"/>
      <c r="AC84" s="689">
        <f>IF(OR(BX$83="Close to Ear",BX$83="Close to Head"),"Head",IF(BX$83="Extremity","Extremity","Body"))</f>
        <v/>
      </c>
      <c r="AD84" s="690">
        <f>CA84</f>
        <v/>
      </c>
      <c r="AE84" s="688">
        <f>CB84</f>
        <v/>
      </c>
      <c r="AF84" s="115"/>
      <c r="AG84" s="808">
        <f>IF(AZ84="","N/A",IF(CQ84="Pass","P","F"))</f>
        <v/>
      </c>
      <c r="AH84" s="129"/>
      <c r="AI84" s="129"/>
      <c r="AJ84" s="129"/>
      <c r="AK84" s="119"/>
      <c r="AL84" s="115"/>
      <c r="AM84" s="119"/>
      <c r="AN84" s="119"/>
      <c r="AO84" s="692"/>
      <c r="AP84" s="692"/>
      <c r="AQ84" s="692"/>
      <c r="AR84" s="692"/>
      <c r="AS84" s="692"/>
      <c r="AT84" s="691">
        <f>CE84</f>
        <v/>
      </c>
      <c r="AU84" s="691">
        <f>CF84</f>
        <v/>
      </c>
      <c r="AV84" s="813"/>
      <c r="AW84" s="813"/>
      <c r="AX84" s="197">
        <f>CZ84</f>
        <v/>
      </c>
      <c r="AY84" s="197">
        <f>DE84</f>
        <v/>
      </c>
      <c r="AZ84" s="3379">
        <f>CO84</f>
        <v/>
      </c>
      <c r="BA84" s="3380"/>
      <c r="BB84" s="197">
        <f>CP84</f>
        <v/>
      </c>
      <c r="BC84" s="813"/>
      <c r="BD84" s="197">
        <f>CR84</f>
        <v/>
      </c>
      <c r="BE84" s="121">
        <f>CS84</f>
        <v/>
      </c>
      <c r="BF84" s="122">
        <f>CT84*60</f>
        <v/>
      </c>
      <c r="BG84" s="121">
        <f>BE84</f>
        <v/>
      </c>
      <c r="BH84" s="122">
        <f>CU84*60</f>
        <v/>
      </c>
      <c r="BI84" s="122">
        <f>CV84</f>
        <v/>
      </c>
      <c r="BJ84" s="117"/>
      <c r="BK84" s="812">
        <f>Overview!$E$7</f>
        <v/>
      </c>
      <c r="BL84" s="117"/>
      <c r="BM84" s="836">
        <f>CW84</f>
        <v/>
      </c>
      <c r="BN84" s="812">
        <f>Overview!$P$153</f>
        <v/>
      </c>
      <c r="BO84" s="117"/>
      <c r="BP84" s="117"/>
      <c r="BQ84" s="115"/>
      <c r="BR84" s="1478"/>
      <c r="BS84" s="1548"/>
      <c r="BT84" s="2089" t="inlineStr">
        <is>
          <t>WCDMA</t>
        </is>
      </c>
      <c r="BU84" s="2089" t="inlineStr">
        <is>
          <t>FDDI</t>
        </is>
      </c>
      <c r="BV84" s="430">
        <f>Overview!$H$28</f>
        <v/>
      </c>
      <c r="BW84" s="2010"/>
      <c r="BX84" s="2089"/>
      <c r="BY84" s="2090"/>
      <c r="BZ84" s="2090"/>
      <c r="CA84" s="2091" t="inlineStr">
        <is>
          <t>Left Tilt</t>
        </is>
      </c>
      <c r="CB84" s="2091">
        <v>0</v>
      </c>
      <c r="CC84" s="873">
        <f>IF(COUNT('Conducted 2G-3G'!$AH$15:$AH$17)=0,9750,INDEX('Conducted 2G-3G'!$T$15:$T$17,MATCH(MAX('Conducted 2G-3G'!$AH$15:$AH$17),'Conducted 2G-3G'!$AH$15:$AH$17,0)))</f>
        <v>9750</v>
      </c>
      <c r="CD84" s="873">
        <f>IF(COUNT('Conducted 2G-3G'!$AH$15:$AH$17)=0,1950,INDEX('Conducted 2G-3G'!$U$15:$U$17,MATCH(MAX('Conducted 2G-3G'!$AH$15:$AH$17),'Conducted 2G-3G'!$AH$15:$AH$17,0)))</f>
        <v>1950</v>
      </c>
      <c r="CE84" s="1523"/>
      <c r="CF84" s="1523"/>
      <c r="CG84" s="387" t="str">
        <f>IF(OR($BY$83="",$BY$83=""),"",$BY$83)</f>
        <v/>
      </c>
      <c r="CH84" s="387">
        <f>BZ84</f>
        <v/>
      </c>
      <c r="CI84" s="387">
        <f>CA84</f>
        <v/>
      </c>
      <c r="CJ84" s="1527"/>
      <c r="CK84" s="2042"/>
      <c r="CL84" s="206">
        <f>IF(CF84=""," ",IF(ABS(CE84-CF84)&lt;=0.125,"Valid","Not valid"))</f>
        <v/>
      </c>
      <c r="CM84" s="207">
        <f> IF(CE84="","",IF(AND(CE84&lt;&gt;"",CF84=""),IF(CE84&gt;=1,"Medir+Sig Max","No"),IF(CF84&lt;&gt;"",IF(CF84&gt;=1,"Medir+Sig Max","No"),"")))</f>
        <v/>
      </c>
      <c r="CN84" s="1787"/>
      <c r="CO84" s="220">
        <f>IF(CK84="",IF(AND(CE84="",CF84=""),"",IF(CF84="",IF(DE84&gt;1,ROUND(DE84*CE84,3),CE84),IF(DE84&gt;1,ROUND(DE84*CF84,3),CF84))),IF(AND(CE84="",CF84=""),"",IF(CF84="",IF(DE84&gt;1,ROUND(DE84*CE84*(1/(CK84)),3),CE84*(1/(CK84))),IF(DE84&gt;1,ROUND(DE84*CF84*(1/(CK84)),3),CF84*(1/(CK84))))))</f>
        <v/>
      </c>
      <c r="CP84" s="2043">
        <f>IF(COUNTIF(Overview!K12:K14,TRUE)&gt;0,2,IF(COUNTIF(Overview!L12:L14,TRUE)&gt;0,4,0))</f>
        <v/>
      </c>
      <c r="CQ84" s="1472">
        <f>IF(CO84="","",IF(CO84&gt;CP84,"Fail","Pass"))</f>
        <v/>
      </c>
      <c r="CR84" s="1481"/>
      <c r="CS84" s="1565">
        <f>MyTimestamp(CO84)</f>
        <v/>
      </c>
      <c r="CT84" s="1531">
        <f>IF(CE84="",0,15)+IF(CF84="",0,15)</f>
        <v/>
      </c>
      <c r="CU84" s="1532">
        <f>IF(CT84=0,0,2)</f>
        <v/>
      </c>
      <c r="CV84" s="859"/>
      <c r="CW84" s="859"/>
      <c r="CX84" s="2038"/>
      <c r="CY84" s="2044"/>
      <c r="CZ84" s="1543">
        <f>10^(CJ84/20)*100-100</f>
        <v/>
      </c>
      <c r="DA84" s="1331"/>
      <c r="DB84" s="431"/>
      <c r="DC84" s="777">
        <f>IF(DA84="","",10^(DA84/10))</f>
        <v/>
      </c>
      <c r="DD84" s="1377">
        <f>IF(ISNUMBER(DB84)=FALSE,"",10^(DB84/10))</f>
        <v/>
      </c>
      <c r="DE84" s="1543">
        <f>IF(AND(ISNUMBER(DC84),ISNUMBER(DD84)),IF(DC84/DD84&gt;1,ROUND((DC84)/DD84,3),1),1)</f>
        <v/>
      </c>
      <c r="DF84" s="1541"/>
      <c r="DG84" s="1541"/>
      <c r="DH84" s="1541"/>
      <c r="DI84" s="1541"/>
      <c r="DJ84" s="1541"/>
      <c r="DK84" s="1541"/>
      <c r="DL84" s="1541"/>
      <c r="DM84" s="1541"/>
      <c r="DN84" s="1541"/>
      <c r="DO84" s="1541"/>
      <c r="DP84" s="1541"/>
      <c r="DQ84" s="1541"/>
      <c r="DR84" s="1541"/>
    </row>
    <row r="85" ht="12.75" x14ac:dyDescent="0.2">
      <c r="A85" s="1541"/>
      <c r="B85" s="1541"/>
      <c r="C85"/>
      <c r="D85" s="130">
        <f>IF(BX$83="Close to Ear","EN 62209-1","EN 62209-2")</f>
        <v/>
      </c>
      <c r="E85" s="130">
        <f>IF(CG85="Close to Ear","2016","2010/A1:2019")</f>
        <v/>
      </c>
      <c r="F85" s="1488" t="inlineStr">
        <is>
          <t>5.2</t>
        </is>
      </c>
      <c r="G85" s="1497"/>
      <c r="H85" s="120">
        <f>BV85</f>
        <v/>
      </c>
      <c r="I85" s="120">
        <f>BW85</f>
        <v/>
      </c>
      <c r="J85" s="687" t="inlineStr">
        <is>
          <t>WCDMA</t>
        </is>
      </c>
      <c r="K85" s="194" t="inlineStr">
        <is>
          <t>FDDI</t>
        </is>
      </c>
      <c r="L85" s="115"/>
      <c r="M85" s="120"/>
      <c r="N85" s="119"/>
      <c r="O85" s="131"/>
      <c r="P85" s="6597"/>
      <c r="Q85" s="131"/>
      <c r="R85" s="131"/>
      <c r="S85" s="120"/>
      <c r="T85" s="120">
        <v>9750</v>
      </c>
      <c r="U85" s="120">
        <v>1950</v>
      </c>
      <c r="V85" s="119"/>
      <c r="W85" s="197"/>
      <c r="X85" s="119"/>
      <c r="Y85" s="119"/>
      <c r="Z85" s="119"/>
      <c r="AA85" s="115"/>
      <c r="AB85" s="115"/>
      <c r="AC85" s="689">
        <f>IF(OR(BX$83="Close to Ear",BX$83="Close to Head"),"Head",IF(BX$83="Extremity","Extremity","Body"))</f>
        <v/>
      </c>
      <c r="AD85" s="690">
        <f>CA85</f>
        <v/>
      </c>
      <c r="AE85" s="688">
        <f>CB85</f>
        <v/>
      </c>
      <c r="AF85" s="115"/>
      <c r="AG85" s="808">
        <f>IF(AZ85="","N/A",IF(CQ85="Pass","P","F"))</f>
        <v/>
      </c>
      <c r="AH85" s="129"/>
      <c r="AI85" s="129"/>
      <c r="AJ85" s="129"/>
      <c r="AK85" s="119"/>
      <c r="AL85" s="115"/>
      <c r="AM85" s="119"/>
      <c r="AN85" s="119"/>
      <c r="AO85" s="692"/>
      <c r="AP85" s="692"/>
      <c r="AQ85" s="692"/>
      <c r="AR85" s="692"/>
      <c r="AS85" s="692"/>
      <c r="AT85" s="691">
        <f>CE85</f>
        <v/>
      </c>
      <c r="AU85" s="691">
        <f>CF85</f>
        <v/>
      </c>
      <c r="AV85" s="813"/>
      <c r="AW85" s="813"/>
      <c r="AX85" s="197">
        <f>CZ85</f>
        <v/>
      </c>
      <c r="AY85" s="197">
        <f>DE85</f>
        <v/>
      </c>
      <c r="AZ85" s="3379">
        <f>CO85</f>
        <v/>
      </c>
      <c r="BA85" s="3380"/>
      <c r="BB85" s="197">
        <f>CP85</f>
        <v/>
      </c>
      <c r="BC85" s="813"/>
      <c r="BD85" s="197">
        <f>CR85</f>
        <v/>
      </c>
      <c r="BE85" s="121">
        <f>CS85</f>
        <v/>
      </c>
      <c r="BF85" s="122">
        <f>CT85*60</f>
        <v/>
      </c>
      <c r="BG85" s="121">
        <f>BE85</f>
        <v/>
      </c>
      <c r="BH85" s="122">
        <f>CU85*60</f>
        <v/>
      </c>
      <c r="BI85" s="122">
        <f>CV85</f>
        <v/>
      </c>
      <c r="BJ85" s="117"/>
      <c r="BK85" s="812">
        <f>Overview!$E$7</f>
        <v/>
      </c>
      <c r="BL85" s="117"/>
      <c r="BM85" s="836">
        <f>CW85</f>
        <v/>
      </c>
      <c r="BN85" s="812">
        <f>Overview!$P$153</f>
        <v/>
      </c>
      <c r="BO85" s="117"/>
      <c r="BP85" s="117"/>
      <c r="BQ85" s="115"/>
      <c r="BR85" s="1478"/>
      <c r="BS85" s="1548"/>
      <c r="BT85" s="1868" t="inlineStr">
        <is>
          <t>WCDMA</t>
        </is>
      </c>
      <c r="BU85" s="1868" t="inlineStr">
        <is>
          <t>FDDI</t>
        </is>
      </c>
      <c r="BV85" s="432">
        <f>Overview!$H$28</f>
        <v/>
      </c>
      <c r="BW85" s="2010"/>
      <c r="BX85" s="1868"/>
      <c r="BY85" s="2090"/>
      <c r="BZ85" s="2090"/>
      <c r="CA85" s="2091" t="inlineStr">
        <is>
          <t>Right Cheek</t>
        </is>
      </c>
      <c r="CB85" s="2091">
        <v>0</v>
      </c>
      <c r="CC85" s="873">
        <f>IF(COUNT('Conducted 2G-3G'!$AH$15:$AH$17)=0,9750,INDEX('Conducted 2G-3G'!$T$15:$T$17,MATCH(MAX('Conducted 2G-3G'!$AH$15:$AH$17),'Conducted 2G-3G'!$AH$15:$AH$17,0)))</f>
        <v>9750</v>
      </c>
      <c r="CD85" s="873">
        <f>IF(COUNT('Conducted 2G-3G'!$AH$15:$AH$17)=0,1950,INDEX('Conducted 2G-3G'!$U$15:$U$17,MATCH(MAX('Conducted 2G-3G'!$AH$15:$AH$17),'Conducted 2G-3G'!$AH$15:$AH$17,0)))</f>
        <v>1950</v>
      </c>
      <c r="CE85" s="1523"/>
      <c r="CF85" s="1523"/>
      <c r="CG85" s="387" t="str">
        <f>IF(OR($BY$83="",$BY$83=""),"",$BY$83)</f>
        <v/>
      </c>
      <c r="CH85" s="387">
        <f>BZ85</f>
        <v/>
      </c>
      <c r="CI85" s="387">
        <f>CA85</f>
        <v/>
      </c>
      <c r="CJ85" s="1527"/>
      <c r="CK85" s="2042"/>
      <c r="CL85" s="206">
        <f>IF(CF85=""," ",IF(ABS(CE85-CF85)&lt;=0.125,"Valid","Not valid"))</f>
        <v/>
      </c>
      <c r="CM85" s="207">
        <f> IF(CE85="","",IF(AND(CE85&lt;&gt;"",CF85=""),IF(CE85&gt;=1,"Medir+Sig Max","No"),IF(CF85&lt;&gt;"",IF(CF85&gt;=1,"Medir+Sig Max","No"),"")))</f>
        <v/>
      </c>
      <c r="CN85" s="1787"/>
      <c r="CO85" s="220">
        <f>IF(CK85="",IF(AND(CE85="",CF85=""),"",IF(CF85="",IF(DE85&gt;1,ROUND(DE85*CE85,3),CE85),IF(DE85&gt;1,ROUND(DE85*CF85,3),CF85))),IF(AND(CE85="",CF85=""),"",IF(CF85="",IF(DE85&gt;1,ROUND(DE85*CE85*(1/(CK85)),3),CE85*(1/(CK85))),IF(DE85&gt;1,ROUND(DE85*CF85*(1/(CK85)),3),CF85*(1/(CK85))))))</f>
        <v/>
      </c>
      <c r="CP85" s="2043">
        <f>IF(COUNTIF(Overview!K12:K14,TRUE)&gt;0,2,IF(COUNTIF(Overview!L12:L14,TRUE)&gt;0,4,0))</f>
        <v/>
      </c>
      <c r="CQ85" s="1472">
        <f>IF(CO85="","",IF(CO85&gt;CP85,"Fail","Pass"))</f>
        <v/>
      </c>
      <c r="CR85" s="1481"/>
      <c r="CS85" s="1565">
        <f>MyTimestamp(CO85)</f>
        <v/>
      </c>
      <c r="CT85" s="1531">
        <f>IF(CE85="",0,15)+IF(CF85="",0,15)</f>
        <v/>
      </c>
      <c r="CU85" s="1532">
        <f>IF(CT85=0,0,2)</f>
        <v/>
      </c>
      <c r="CV85" s="859"/>
      <c r="CW85" s="859"/>
      <c r="CX85" s="2038"/>
      <c r="CY85" s="2044"/>
      <c r="CZ85" s="1543">
        <f>10^(CJ85/20)*100-100</f>
        <v/>
      </c>
      <c r="DA85" s="1331"/>
      <c r="DB85" s="431"/>
      <c r="DC85" s="777">
        <f>IF(DA85="","",10^(DA85/10))</f>
        <v/>
      </c>
      <c r="DD85" s="1377">
        <f>IF(ISNUMBER(DB85)=FALSE,"",10^(DB85/10))</f>
        <v/>
      </c>
      <c r="DE85" s="1543">
        <f>IF(AND(ISNUMBER(DC85),ISNUMBER(DD85)),IF(DC85/DD85&gt;1,ROUND((DC85)/DD85,3),1),1)</f>
        <v/>
      </c>
      <c r="DF85" s="1541"/>
      <c r="DG85" s="1541"/>
      <c r="DH85" s="1541"/>
      <c r="DI85" s="1541"/>
      <c r="DJ85" s="1541"/>
      <c r="DK85" s="1541"/>
      <c r="DL85" s="1541"/>
      <c r="DM85" s="1541"/>
      <c r="DN85" s="1541"/>
      <c r="DO85" s="1541"/>
      <c r="DP85" s="1541"/>
      <c r="DQ85" s="1541"/>
      <c r="DR85" s="1541"/>
    </row>
    <row r="86" ht="12.75" x14ac:dyDescent="0.2">
      <c r="A86" s="1541"/>
      <c r="B86" s="1541"/>
      <c r="C86"/>
      <c r="D86" s="130">
        <f>IF(BX$83="Close to Ear","EN 62209-1","EN 62209-2")</f>
        <v/>
      </c>
      <c r="E86" s="130">
        <f>IF(CG86="Close to Ear","2016","2010/A1:2019")</f>
        <v/>
      </c>
      <c r="F86" s="1488" t="inlineStr">
        <is>
          <t>5.2</t>
        </is>
      </c>
      <c r="G86" s="1497"/>
      <c r="H86" s="120">
        <f>BV86</f>
        <v/>
      </c>
      <c r="I86" s="120">
        <f>BW86</f>
        <v/>
      </c>
      <c r="J86" s="687" t="inlineStr">
        <is>
          <t>WCDMA</t>
        </is>
      </c>
      <c r="K86" s="194" t="inlineStr">
        <is>
          <t>FDDI</t>
        </is>
      </c>
      <c r="L86" s="115"/>
      <c r="M86" s="120"/>
      <c r="N86" s="119"/>
      <c r="O86" s="131"/>
      <c r="P86" s="6597"/>
      <c r="Q86" s="131"/>
      <c r="R86" s="131"/>
      <c r="S86" s="120"/>
      <c r="T86" s="120">
        <v>9750</v>
      </c>
      <c r="U86" s="120">
        <v>1950</v>
      </c>
      <c r="V86" s="119"/>
      <c r="W86" s="197"/>
      <c r="X86" s="119"/>
      <c r="Y86" s="119"/>
      <c r="Z86" s="119"/>
      <c r="AA86" s="115"/>
      <c r="AB86" s="115"/>
      <c r="AC86" s="689">
        <f>IF(OR(BX$83="Close to Ear",BX$83="Close to Head"),"Head",IF(BX$83="Extremity","Extremity","Body"))</f>
        <v/>
      </c>
      <c r="AD86" s="690">
        <f>CA86</f>
        <v/>
      </c>
      <c r="AE86" s="688">
        <f>CB86</f>
        <v/>
      </c>
      <c r="AF86" s="115"/>
      <c r="AG86" s="808">
        <f>IF(AZ86="","N/A",IF(CQ86="Pass","P","F"))</f>
        <v/>
      </c>
      <c r="AH86" s="129"/>
      <c r="AI86" s="129"/>
      <c r="AJ86" s="129"/>
      <c r="AK86" s="119"/>
      <c r="AL86" s="115"/>
      <c r="AM86" s="119"/>
      <c r="AN86" s="119"/>
      <c r="AO86" s="692"/>
      <c r="AP86" s="692"/>
      <c r="AQ86" s="692"/>
      <c r="AR86" s="692"/>
      <c r="AS86" s="692"/>
      <c r="AT86" s="691">
        <f>CE86</f>
        <v/>
      </c>
      <c r="AU86" s="691">
        <f>CF86</f>
        <v/>
      </c>
      <c r="AV86" s="813"/>
      <c r="AW86" s="813"/>
      <c r="AX86" s="197">
        <f>CZ86</f>
        <v/>
      </c>
      <c r="AY86" s="197">
        <f>DE86</f>
        <v/>
      </c>
      <c r="AZ86" s="3379">
        <f>CO86</f>
        <v/>
      </c>
      <c r="BA86" s="3380"/>
      <c r="BB86" s="197">
        <f>CP86</f>
        <v/>
      </c>
      <c r="BC86" s="813"/>
      <c r="BD86" s="197">
        <f>CR86</f>
        <v/>
      </c>
      <c r="BE86" s="121">
        <f>CS86</f>
        <v/>
      </c>
      <c r="BF86" s="122">
        <f>CT86*60</f>
        <v/>
      </c>
      <c r="BG86" s="121">
        <f>BE86</f>
        <v/>
      </c>
      <c r="BH86" s="122">
        <f>CU86*60</f>
        <v/>
      </c>
      <c r="BI86" s="122">
        <f>CV86</f>
        <v/>
      </c>
      <c r="BJ86" s="117"/>
      <c r="BK86" s="812">
        <f>Overview!$E$7</f>
        <v/>
      </c>
      <c r="BL86" s="117"/>
      <c r="BM86" s="836">
        <f>CW86</f>
        <v/>
      </c>
      <c r="BN86" s="812">
        <f>Overview!$P$153</f>
        <v/>
      </c>
      <c r="BO86" s="117"/>
      <c r="BP86" s="117"/>
      <c r="BQ86" s="115"/>
      <c r="BR86" s="1478"/>
      <c r="BS86" s="1548"/>
      <c r="BT86" s="2089" t="inlineStr">
        <is>
          <t>WCDMA</t>
        </is>
      </c>
      <c r="BU86" s="2089" t="inlineStr">
        <is>
          <t>FDDI</t>
        </is>
      </c>
      <c r="BV86" s="430">
        <f>Overview!$H$28</f>
        <v/>
      </c>
      <c r="BW86" s="2010"/>
      <c r="BX86" s="2089"/>
      <c r="BY86" s="2090"/>
      <c r="BZ86" s="2090"/>
      <c r="CA86" s="2091" t="inlineStr">
        <is>
          <t>Right Tilt</t>
        </is>
      </c>
      <c r="CB86" s="2091">
        <v>0</v>
      </c>
      <c r="CC86" s="873">
        <f>IF(COUNT('Conducted 2G-3G'!$AH$15:$AH$17)=0,9750,INDEX('Conducted 2G-3G'!$T$15:$T$17,MATCH(MAX('Conducted 2G-3G'!$AH$15:$AH$17),'Conducted 2G-3G'!$AH$15:$AH$17,0)))</f>
        <v>9750</v>
      </c>
      <c r="CD86" s="873">
        <f>IF(COUNT('Conducted 2G-3G'!$AH$15:$AH$17)=0,1950,INDEX('Conducted 2G-3G'!$U$15:$U$17,MATCH(MAX('Conducted 2G-3G'!$AH$15:$AH$17),'Conducted 2G-3G'!$AH$15:$AH$17,0)))</f>
        <v>1950</v>
      </c>
      <c r="CE86" s="1523"/>
      <c r="CF86" s="1523"/>
      <c r="CG86" s="387" t="str">
        <f>IF(OR($BY$83="",$BY$83=""),"",$BY$83)</f>
        <v/>
      </c>
      <c r="CH86" s="387">
        <f>BZ86</f>
        <v/>
      </c>
      <c r="CI86" s="387">
        <f>CA86</f>
        <v/>
      </c>
      <c r="CJ86" s="1527"/>
      <c r="CK86" s="2042"/>
      <c r="CL86" s="206">
        <f>IF(CF86=""," ",IF(ABS(CE86-CF86)&lt;=0.125,"Valid","Not valid"))</f>
        <v/>
      </c>
      <c r="CM86" s="207">
        <f> IF(CE86="","",IF(AND(CE86&lt;&gt;"",CF86=""),IF(CE86&gt;=1,"Medir+Sig Max","No"),IF(CF86&lt;&gt;"",IF(CF86&gt;=1,"Medir+Sig Max","No"),"")))</f>
        <v/>
      </c>
      <c r="CN86" s="1787"/>
      <c r="CO86" s="220">
        <f>IF(CK86="",IF(AND(CE86="",CF86=""),"",IF(CF86="",IF(DE86&gt;1,ROUND(DE86*CE86,3),CE86),IF(DE86&gt;1,ROUND(DE86*CF86,3),CF86))),IF(AND(CE86="",CF86=""),"",IF(CF86="",IF(DE86&gt;1,ROUND(DE86*CE86*(1/(CK86)),3),CE86*(1/(CK86))),IF(DE86&gt;1,ROUND(DE86*CF86*(1/(CK86)),3),CF86*(1/(CK86))))))</f>
        <v/>
      </c>
      <c r="CP86" s="2043">
        <f>IF(COUNTIF(Overview!K12:K14,TRUE)&gt;0,2,IF(COUNTIF(Overview!L12:L14,TRUE)&gt;0,4,0))</f>
        <v/>
      </c>
      <c r="CQ86" s="1472">
        <f>IF(CO86="","",IF(CO86&gt;CP86,"Fail","Pass"))</f>
        <v/>
      </c>
      <c r="CR86" s="1481"/>
      <c r="CS86" s="1565">
        <f>MyTimestamp(CO86)</f>
        <v/>
      </c>
      <c r="CT86" s="1531">
        <f>IF(CE86="",0,15)+IF(CF86="",0,15)</f>
        <v/>
      </c>
      <c r="CU86" s="1532">
        <f>IF(CT86=0,0,2)</f>
        <v/>
      </c>
      <c r="CV86" s="859"/>
      <c r="CW86" s="859"/>
      <c r="CX86" s="2038"/>
      <c r="CY86" s="2044"/>
      <c r="CZ86" s="1543">
        <f>10^(CJ86/20)*100-100</f>
        <v/>
      </c>
      <c r="DA86" s="1331"/>
      <c r="DB86" s="431"/>
      <c r="DC86" s="777">
        <f>IF(DA86="","",10^(DA86/10))</f>
        <v/>
      </c>
      <c r="DD86" s="1377">
        <f>IF(ISNUMBER(DB86)=FALSE,"",10^(DB86/10))</f>
        <v/>
      </c>
      <c r="DE86" s="1543">
        <f>IF(AND(ISNUMBER(DC86),ISNUMBER(DD86)),IF(DC86/DD86&gt;1,ROUND((DC86)/DD86,3),1),1)</f>
        <v/>
      </c>
      <c r="DF86" s="1541"/>
      <c r="DG86" s="1541"/>
      <c r="DH86" s="1541"/>
      <c r="DI86" s="1541"/>
      <c r="DJ86" s="1541"/>
      <c r="DK86" s="1541"/>
      <c r="DL86" s="1541"/>
      <c r="DM86" s="1541"/>
      <c r="DN86" s="1541"/>
      <c r="DO86" s="1541"/>
      <c r="DP86" s="1541"/>
      <c r="DQ86" s="1541"/>
      <c r="DR86" s="1541"/>
    </row>
    <row r="87" ht="12.75" x14ac:dyDescent="0.2">
      <c r="A87" s="1541"/>
      <c r="B87" s="1541"/>
      <c r="C87"/>
      <c r="D87" s="130">
        <f>IF(BX$83="Close to Ear","EN 62209-1","EN 62209-2")</f>
        <v/>
      </c>
      <c r="E87" s="130">
        <f>IF(CG87="Close to Ear","2016","2010/A1:2019")</f>
        <v/>
      </c>
      <c r="F87" s="1488" t="inlineStr">
        <is>
          <t>5.2</t>
        </is>
      </c>
      <c r="G87" s="1497"/>
      <c r="H87" s="120">
        <f>BV87</f>
        <v/>
      </c>
      <c r="I87" s="120">
        <f>BW87</f>
        <v/>
      </c>
      <c r="J87" s="687" t="inlineStr">
        <is>
          <t>WCDMA</t>
        </is>
      </c>
      <c r="K87" s="194" t="inlineStr">
        <is>
          <t>FDDI</t>
        </is>
      </c>
      <c r="L87" s="115"/>
      <c r="M87" s="120"/>
      <c r="N87" s="119"/>
      <c r="O87" s="131"/>
      <c r="P87" s="6597"/>
      <c r="Q87" s="131"/>
      <c r="R87" s="131"/>
      <c r="S87" s="120"/>
      <c r="T87" s="120">
        <v>9750</v>
      </c>
      <c r="U87" s="120">
        <v>1950</v>
      </c>
      <c r="V87" s="119"/>
      <c r="W87" s="197"/>
      <c r="X87" s="119"/>
      <c r="Y87" s="119"/>
      <c r="Z87" s="119"/>
      <c r="AA87" s="115"/>
      <c r="AB87" s="115"/>
      <c r="AC87" s="689">
        <f>IF(OR(BX$83="Close to Ear",BX$83="Close to Head"),"Head",IF(BX$83="Extremity","Extremity","Body"))</f>
        <v/>
      </c>
      <c r="AD87" s="690">
        <f>CA87</f>
        <v/>
      </c>
      <c r="AE87" s="688">
        <f>CB87</f>
        <v/>
      </c>
      <c r="AF87" s="115"/>
      <c r="AG87" s="808">
        <f>IF(AZ87="","N/A",IF(CQ87="Pass","P","F"))</f>
        <v/>
      </c>
      <c r="AH87" s="129"/>
      <c r="AI87" s="129"/>
      <c r="AJ87" s="129"/>
      <c r="AK87" s="119"/>
      <c r="AL87" s="115"/>
      <c r="AM87" s="119"/>
      <c r="AN87" s="119"/>
      <c r="AO87" s="692"/>
      <c r="AP87" s="692"/>
      <c r="AQ87" s="692"/>
      <c r="AR87" s="692"/>
      <c r="AS87" s="692"/>
      <c r="AT87" s="691">
        <f>CE87</f>
        <v/>
      </c>
      <c r="AU87" s="691">
        <f>CF87</f>
        <v/>
      </c>
      <c r="AV87" s="813"/>
      <c r="AW87" s="813"/>
      <c r="AX87" s="197">
        <f>CZ87</f>
        <v/>
      </c>
      <c r="AY87" s="197">
        <f>DE87</f>
        <v/>
      </c>
      <c r="AZ87" s="3379">
        <f>CO87</f>
        <v/>
      </c>
      <c r="BA87" s="3380"/>
      <c r="BB87" s="197">
        <f>CP87</f>
        <v/>
      </c>
      <c r="BC87" s="813"/>
      <c r="BD87" s="197">
        <f>CR87</f>
        <v/>
      </c>
      <c r="BE87" s="121">
        <f>CS87</f>
        <v/>
      </c>
      <c r="BF87" s="122">
        <f>CT87*60</f>
        <v/>
      </c>
      <c r="BG87" s="121">
        <f>BE87</f>
        <v/>
      </c>
      <c r="BH87" s="122">
        <f>CU87*60</f>
        <v/>
      </c>
      <c r="BI87" s="122">
        <f>CV87</f>
        <v/>
      </c>
      <c r="BJ87" s="117"/>
      <c r="BK87" s="812">
        <f>Overview!$E$7</f>
        <v/>
      </c>
      <c r="BL87" s="117"/>
      <c r="BM87" s="836">
        <f>CW87</f>
        <v/>
      </c>
      <c r="BN87" s="812">
        <f>Overview!$P$153</f>
        <v/>
      </c>
      <c r="BO87" s="117"/>
      <c r="BP87" s="117"/>
      <c r="BQ87" s="115"/>
      <c r="BR87" s="1478"/>
      <c r="BS87" s="1548"/>
      <c r="BT87" s="2089" t="inlineStr">
        <is>
          <t>WCDMA</t>
        </is>
      </c>
      <c r="BU87" s="2089" t="inlineStr">
        <is>
          <t>FDDI</t>
        </is>
      </c>
      <c r="BV87" s="430">
        <f>Overview!$H$28</f>
        <v/>
      </c>
      <c r="BW87" s="2010"/>
      <c r="BX87" s="2089"/>
      <c r="BY87" s="2090"/>
      <c r="BZ87" s="2090"/>
      <c r="CA87" s="431" t="str">
        <f>IF(COUNT(CF83:CF86)=0,IF(COUNT(CE83:CE86)=0,"TBD",VLOOKUP(MAX(CE83:CE86),CE83:CI86,5,FALSE)),VLOOKUP(MAX(CF83:CF86),CF83:CI86,4,FALSE))</f>
        <v>TBD</v>
      </c>
      <c r="CB87" s="2091">
        <v>0</v>
      </c>
      <c r="CC87" s="873">
        <f>IF(COUNT('Conducted 2G-3G'!$AH$15:$AH$17)=0,9750,INDEX('Conducted 2G-3G'!$T$15:$T$17,MATCH(MAX('Conducted 2G-3G'!$AH$15:$AH$17),'Conducted 2G-3G'!$AH$15:$AH$17,0)))</f>
        <v>9750</v>
      </c>
      <c r="CD87" s="873">
        <f>IF(COUNT('Conducted 2G-3G'!$AH$15:$AH$17)=0,1950,INDEX('Conducted 2G-3G'!$U$15:$U$17,MATCH(MAX('Conducted 2G-3G'!$AH$15:$AH$17),'Conducted 2G-3G'!$AH$15:$AH$17,0)))</f>
        <v>1950</v>
      </c>
      <c r="CE87" s="1523"/>
      <c r="CF87" s="1523"/>
      <c r="CG87" s="387" t="str">
        <f>IF(OR($BY$83="",$BY$83=""),"",$BY$83)</f>
        <v/>
      </c>
      <c r="CH87" s="387">
        <f>BZ87</f>
        <v/>
      </c>
      <c r="CI87" s="387">
        <f>CA87</f>
        <v/>
      </c>
      <c r="CJ87" s="1527"/>
      <c r="CK87" s="2042"/>
      <c r="CL87" s="206">
        <f>IF(CF87=""," ",IF(ABS(CE87-CF87)&lt;=0.125,"Valid","Not valid"))</f>
        <v/>
      </c>
      <c r="CM87" s="207">
        <f> IF(CE87="","",IF(AND(CE87&lt;&gt;"",CF87=""),IF(CE87&gt;=1,"Medir+Sig Max","No"),IF(CF87&lt;&gt;"",IF(CF87&gt;=1,"Medir+Sig Max","No"),"")))</f>
        <v/>
      </c>
      <c r="CN87" s="1787"/>
      <c r="CO87" s="220">
        <f>IF(CK87="",IF(AND(CE87="",CF87=""),"",IF(CF87="",IF(DE87&gt;1,ROUND(DE87*CE87,3),CE87),IF(DE87&gt;1,ROUND(DE87*CF87,3),CF87))),IF(AND(CE87="",CF87=""),"",IF(CF87="",IF(DE87&gt;1,ROUND(DE87*CE87*(1/(CK87)),3),CE87*(1/(CK87))),IF(DE87&gt;1,ROUND(DE87*CF87*(1/(CK87)),3),CF87*(1/(CK87))))))</f>
        <v/>
      </c>
      <c r="CP87" s="2043">
        <f>IF(COUNTIF(Overview!K12:K14,TRUE)&gt;0,2,IF(COUNTIF(Overview!L12:L14,TRUE)&gt;0,4,0))</f>
        <v/>
      </c>
      <c r="CQ87" s="1472">
        <f>IF(CO87="","",IF(CO87&gt;CP87,"Fail","Pass"))</f>
        <v/>
      </c>
      <c r="CR87" s="1481"/>
      <c r="CS87" s="1565">
        <f>MyTimestamp(CO87)</f>
        <v/>
      </c>
      <c r="CT87" s="1531">
        <f>IF(CE87="",0,15)+IF(CF87="",0,15)</f>
        <v/>
      </c>
      <c r="CU87" s="1532">
        <f>IF(CT87=0,0,2)</f>
        <v/>
      </c>
      <c r="CV87" s="859"/>
      <c r="CW87" s="859"/>
      <c r="CX87" s="2038"/>
      <c r="CY87" s="2044"/>
      <c r="CZ87" s="1543">
        <f>10^(CJ87/20)*100-100</f>
        <v/>
      </c>
      <c r="DA87" s="1331"/>
      <c r="DB87" s="431"/>
      <c r="DC87" s="777">
        <f>IF(DA87="","",10^(DA87/10))</f>
        <v/>
      </c>
      <c r="DD87" s="1377">
        <f>IF(ISNUMBER(DB87)=FALSE,"",10^(DB87/10))</f>
        <v/>
      </c>
      <c r="DE87" s="1543">
        <f>IF(AND(ISNUMBER(DC87),ISNUMBER(DD87)),IF(DC87/DD87&gt;1,ROUND((DC87)/DD87,3),1),1)</f>
        <v/>
      </c>
      <c r="DF87" s="1541"/>
      <c r="DG87" s="1541"/>
      <c r="DH87" s="1541"/>
      <c r="DI87" s="1541"/>
      <c r="DJ87" s="1541"/>
      <c r="DK87" s="1541"/>
      <c r="DL87" s="1541"/>
      <c r="DM87" s="1541"/>
      <c r="DN87" s="1541"/>
      <c r="DO87" s="1541"/>
      <c r="DP87" s="1541"/>
      <c r="DQ87" s="1541"/>
      <c r="DR87" s="1541"/>
    </row>
    <row r="88" ht="12.75" x14ac:dyDescent="0.2">
      <c r="A88" s="1541"/>
      <c r="B88" s="1541"/>
      <c r="C88"/>
      <c r="D88" s="130">
        <f>IF(BX$83="Close to Ear","EN 62209-1","EN 62209-2")</f>
        <v/>
      </c>
      <c r="E88" s="130">
        <f>IF(CG88="Close to Ear","2016","2010/A1:2019")</f>
        <v/>
      </c>
      <c r="F88" s="1488" t="inlineStr">
        <is>
          <t>5.2</t>
        </is>
      </c>
      <c r="G88" s="1497"/>
      <c r="H88" s="120">
        <f>BV88</f>
        <v/>
      </c>
      <c r="I88" s="120">
        <f>BW88</f>
        <v/>
      </c>
      <c r="J88" s="687" t="inlineStr">
        <is>
          <t>WCDMA</t>
        </is>
      </c>
      <c r="K88" s="194" t="inlineStr">
        <is>
          <t>FDDI</t>
        </is>
      </c>
      <c r="L88" s="115"/>
      <c r="M88" s="120"/>
      <c r="N88" s="119"/>
      <c r="O88" s="131"/>
      <c r="P88" s="6597"/>
      <c r="Q88" s="131"/>
      <c r="R88" s="131"/>
      <c r="S88" s="120"/>
      <c r="T88" s="120">
        <v>9750</v>
      </c>
      <c r="U88" s="120">
        <v>1950</v>
      </c>
      <c r="V88" s="119"/>
      <c r="W88" s="197"/>
      <c r="X88" s="119"/>
      <c r="Y88" s="119"/>
      <c r="Z88" s="119"/>
      <c r="AA88" s="115"/>
      <c r="AB88" s="115"/>
      <c r="AC88" s="689">
        <f>IF(OR(BX$83="Close to Ear",BX$83="Close to Head"),"Head",IF(BX$83="Extremity","Extremity","Body"))</f>
        <v/>
      </c>
      <c r="AD88" s="690">
        <f>CA88</f>
        <v/>
      </c>
      <c r="AE88" s="688">
        <f>CB88</f>
        <v/>
      </c>
      <c r="AF88" s="115"/>
      <c r="AG88" s="808">
        <f>IF(AZ88="","N/A",IF(CQ88="Pass","P","F"))</f>
        <v/>
      </c>
      <c r="AH88" s="129"/>
      <c r="AI88" s="129"/>
      <c r="AJ88" s="129"/>
      <c r="AK88" s="119"/>
      <c r="AL88" s="115"/>
      <c r="AM88" s="119"/>
      <c r="AN88" s="119"/>
      <c r="AO88" s="692"/>
      <c r="AP88" s="692"/>
      <c r="AQ88" s="692"/>
      <c r="AR88" s="692"/>
      <c r="AS88" s="692"/>
      <c r="AT88" s="691">
        <f>CE88</f>
        <v/>
      </c>
      <c r="AU88" s="691">
        <f>CF88</f>
        <v/>
      </c>
      <c r="AV88" s="813"/>
      <c r="AW88" s="813"/>
      <c r="AX88" s="197">
        <f>CZ88</f>
        <v/>
      </c>
      <c r="AY88" s="197">
        <f>DE88</f>
        <v/>
      </c>
      <c r="AZ88" s="3379">
        <f>CO88</f>
        <v/>
      </c>
      <c r="BA88" s="3380"/>
      <c r="BB88" s="197">
        <f>CP88</f>
        <v/>
      </c>
      <c r="BC88" s="813"/>
      <c r="BD88" s="197">
        <f>CR88</f>
        <v/>
      </c>
      <c r="BE88" s="121">
        <f>CS88</f>
        <v/>
      </c>
      <c r="BF88" s="122">
        <f>CT88*60</f>
        <v/>
      </c>
      <c r="BG88" s="121">
        <f>BE88</f>
        <v/>
      </c>
      <c r="BH88" s="122">
        <f>CU88*60</f>
        <v/>
      </c>
      <c r="BI88" s="122">
        <f>CV88</f>
        <v/>
      </c>
      <c r="BJ88" s="117"/>
      <c r="BK88" s="812">
        <f>Overview!$E$7</f>
        <v/>
      </c>
      <c r="BL88" s="117"/>
      <c r="BM88" s="836">
        <f>CW88</f>
        <v/>
      </c>
      <c r="BN88" s="812">
        <f>Overview!$P$153</f>
        <v/>
      </c>
      <c r="BO88" s="117"/>
      <c r="BP88" s="117"/>
      <c r="BQ88" s="115"/>
      <c r="BR88" s="1478"/>
      <c r="BS88" s="1548"/>
      <c r="BT88" s="2089" t="inlineStr">
        <is>
          <t>WCDMA</t>
        </is>
      </c>
      <c r="BU88" s="2089" t="inlineStr">
        <is>
          <t>FDDI</t>
        </is>
      </c>
      <c r="BV88" s="430">
        <f>Overview!$H$28</f>
        <v/>
      </c>
      <c r="BW88" s="2010"/>
      <c r="BX88" s="2089"/>
      <c r="BY88" s="2090"/>
      <c r="BZ88" s="2090"/>
      <c r="CA88" s="433" t="str">
        <f>IF(COUNT(CF83:CF86)=0,IF(COUNT(CE83:CE86)=0,"TBD",VLOOKUP(MAX(CE83:CE86),CE83:CI86,5,FALSE)),VLOOKUP(MAX(CF83:CF86),CF83:CI86,4,FALSE))</f>
        <v>TBD</v>
      </c>
      <c r="CB88" s="2092">
        <v>0</v>
      </c>
      <c r="CC88" s="1111">
        <f>IF(COUNT('Conducted 2G-3G'!$AH$15:$AH$17)=0,9750,INDEX('Conducted 2G-3G'!$T$15:$T$17,MATCH(MAX('Conducted 2G-3G'!$AH$15:$AH$17),'Conducted 2G-3G'!$AH$15:$AH$17,0)))</f>
        <v>9750</v>
      </c>
      <c r="CD88" s="1111">
        <f>IF(COUNT('Conducted 2G-3G'!$AH$15:$AH$17)=0,1950,INDEX('Conducted 2G-3G'!$U$15:$U$17,MATCH(MAX('Conducted 2G-3G'!$AH$15:$AH$17),'Conducted 2G-3G'!$AH$15:$AH$17,0)))</f>
        <v>1950</v>
      </c>
      <c r="CE88" s="1874"/>
      <c r="CF88" s="1874"/>
      <c r="CG88" s="388" t="str">
        <f>IF(OR($BY$83="",$BY$83=""),"",$BY$83)</f>
        <v/>
      </c>
      <c r="CH88" s="388">
        <f>BZ88</f>
        <v/>
      </c>
      <c r="CI88" s="388">
        <f>CA88</f>
        <v/>
      </c>
      <c r="CJ88" s="2046"/>
      <c r="CK88" s="2047"/>
      <c r="CL88" s="209">
        <f>IF(CF88=""," ",IF(ABS(CE88-CF88)&lt;=0.125,"Valid","Not valid"))</f>
        <v/>
      </c>
      <c r="CM88" s="210">
        <f> IF(CE88="","",IF(AND(CE88&lt;&gt;"",CF88=""),IF(CE88&gt;=1,"Medir+Sig Max","No"),IF(CF88&lt;&gt;"",IF(CF88&gt;=1,"Medir+Sig Max","No"),"")))</f>
        <v/>
      </c>
      <c r="CN88" s="1792"/>
      <c r="CO88" s="221">
        <f>IF(CK88="",IF(AND(CE88="",CF88=""),"",IF(CF88="",IF(DE88&gt;1,ROUND(DE88*CE88,3),CE88),IF(DE88&gt;1,ROUND(DE88*CF88,3),CF88))),IF(AND(CE88="",CF88=""),"",IF(CF88="",IF(DE88&gt;1,ROUND(DE88*CE88*(1/(CK88)),3),CE88*(1/(CK88))),IF(DE88&gt;1,ROUND(DE88*CF88*(1/(CK88)),3),CF88*(1/(CK88))))))</f>
        <v/>
      </c>
      <c r="CP88" s="2048">
        <f>IF(COUNTIF(Overview!K12:K14,TRUE)&gt;0,2,IF(COUNTIF(Overview!L12:L14,TRUE)&gt;0,4,0))</f>
        <v/>
      </c>
      <c r="CQ88" s="1473">
        <f>IF(CO88="","",IF(CO88&gt;CP88,"Fail","Pass"))</f>
        <v/>
      </c>
      <c r="CR88" s="1482"/>
      <c r="CS88" s="2002">
        <f>MyTimestamp(CO88)</f>
        <v/>
      </c>
      <c r="CT88" s="1533">
        <f>IF(CE88="",0,15)+IF(CF88="",0,15)</f>
        <v/>
      </c>
      <c r="CU88" s="1534">
        <f>IF(CT88=0,0,2)</f>
        <v/>
      </c>
      <c r="CV88" s="860"/>
      <c r="CW88" s="860"/>
      <c r="CX88" s="2038"/>
      <c r="CY88" s="2049"/>
      <c r="CZ88" s="1544">
        <f>10^(CJ88/20)*100-100</f>
        <v/>
      </c>
      <c r="DA88" s="1332"/>
      <c r="DB88" s="433"/>
      <c r="DC88" s="778">
        <f>IF(DA88="","",10^(DA88/10))</f>
        <v/>
      </c>
      <c r="DD88" s="1378">
        <f>IF(ISNUMBER(DB88)=FALSE,"",10^(DB88/10))</f>
        <v/>
      </c>
      <c r="DE88" s="1544">
        <f>IF(AND(ISNUMBER(DC88),ISNUMBER(DD88)),IF(DC88/DD88&gt;1,ROUND((DC88)/DD88,3),1),1)</f>
        <v/>
      </c>
      <c r="DF88" s="1541"/>
      <c r="DG88" s="1541"/>
      <c r="DH88" s="1541"/>
      <c r="DI88" s="1541"/>
      <c r="DJ88" s="1541"/>
      <c r="DK88" s="1541"/>
      <c r="DL88" s="1541"/>
      <c r="DM88" s="1541"/>
      <c r="DN88" s="1541"/>
      <c r="DO88" s="1541"/>
      <c r="DP88" s="1541"/>
      <c r="DQ88" s="1541"/>
      <c r="DR88" s="1541"/>
    </row>
    <row r="89" ht="12.75" x14ac:dyDescent="0.2">
      <c r="A89" s="1541"/>
      <c r="B89" s="1541"/>
      <c r="C89"/>
      <c r="D89" s="130">
        <f>IF(BX$83="Close to Ear","EN 62209-1","EN 62209-2")</f>
        <v/>
      </c>
      <c r="E89" s="130">
        <f>IF(CG89="Close to Ear","2016","2010/A1:2019")</f>
        <v/>
      </c>
      <c r="F89" s="1488" t="inlineStr">
        <is>
          <t>5.2</t>
        </is>
      </c>
      <c r="G89" s="1497"/>
      <c r="H89" s="120">
        <f>BV89</f>
        <v/>
      </c>
      <c r="I89" s="120">
        <f>BW89</f>
        <v/>
      </c>
      <c r="J89" s="687" t="inlineStr">
        <is>
          <t>WCDMA</t>
        </is>
      </c>
      <c r="K89" s="194" t="inlineStr">
        <is>
          <t>FDDI</t>
        </is>
      </c>
      <c r="L89" s="115"/>
      <c r="M89" s="120"/>
      <c r="N89" s="119"/>
      <c r="O89" s="131"/>
      <c r="P89" s="6597"/>
      <c r="Q89" s="131"/>
      <c r="R89" s="131"/>
      <c r="S89" s="120"/>
      <c r="T89" s="120">
        <v>9750</v>
      </c>
      <c r="U89" s="120">
        <v>1950</v>
      </c>
      <c r="V89" s="119"/>
      <c r="W89" s="197"/>
      <c r="X89" s="119"/>
      <c r="Y89" s="119"/>
      <c r="Z89" s="119"/>
      <c r="AA89" s="115"/>
      <c r="AB89" s="115"/>
      <c r="AC89" s="689">
        <f>IF(OR(BX$83="Close to Ear",BX$83="Close to Head"),"Head",IF(BX$83="Extremity","Extremity","Body"))</f>
        <v/>
      </c>
      <c r="AD89" s="690">
        <f>CA89</f>
        <v/>
      </c>
      <c r="AE89" s="688">
        <f>CB89</f>
        <v/>
      </c>
      <c r="AF89" s="115"/>
      <c r="AG89" s="808">
        <f>IF(AZ89="","N/A",IF(CQ89="Pass","P","F"))</f>
        <v/>
      </c>
      <c r="AH89" s="129"/>
      <c r="AI89" s="129"/>
      <c r="AJ89" s="129"/>
      <c r="AK89" s="119"/>
      <c r="AL89" s="115"/>
      <c r="AM89" s="119"/>
      <c r="AN89" s="119"/>
      <c r="AO89" s="692"/>
      <c r="AP89" s="692"/>
      <c r="AQ89" s="692"/>
      <c r="AR89" s="692"/>
      <c r="AS89" s="692"/>
      <c r="AT89" s="691">
        <f>CE89</f>
        <v/>
      </c>
      <c r="AU89" s="691">
        <f>CF89</f>
        <v/>
      </c>
      <c r="AV89" s="813"/>
      <c r="AW89" s="813"/>
      <c r="AX89" s="197">
        <f>CZ89</f>
        <v/>
      </c>
      <c r="AY89" s="197">
        <f>DE89</f>
        <v/>
      </c>
      <c r="AZ89" s="3379">
        <f>CO89</f>
        <v/>
      </c>
      <c r="BA89" s="3380"/>
      <c r="BB89" s="197">
        <f>CP89</f>
        <v/>
      </c>
      <c r="BC89" s="813"/>
      <c r="BD89" s="197">
        <f>CR89</f>
        <v/>
      </c>
      <c r="BE89" s="121">
        <f>CS89</f>
        <v/>
      </c>
      <c r="BF89" s="122">
        <f>CT89*60</f>
        <v/>
      </c>
      <c r="BG89" s="121">
        <f>BE89</f>
        <v/>
      </c>
      <c r="BH89" s="122">
        <f>CU89*60</f>
        <v/>
      </c>
      <c r="BI89" s="122">
        <f>CV89</f>
        <v/>
      </c>
      <c r="BJ89" s="117"/>
      <c r="BK89" s="812">
        <f>Overview!$E$7</f>
        <v/>
      </c>
      <c r="BL89" s="117"/>
      <c r="BM89" s="836">
        <f>CW89</f>
        <v/>
      </c>
      <c r="BN89" s="812">
        <f>Overview!$P$153</f>
        <v/>
      </c>
      <c r="BO89" s="117"/>
      <c r="BP89" s="117"/>
      <c r="BQ89" s="115"/>
      <c r="BR89" s="1478"/>
      <c r="BS89" s="1548"/>
      <c r="BT89" s="2089" t="inlineStr">
        <is>
          <t>WCDMA</t>
        </is>
      </c>
      <c r="BU89" s="2089" t="inlineStr">
        <is>
          <t>FDDI</t>
        </is>
      </c>
      <c r="BV89" s="430">
        <f>Overview!$H$28</f>
        <v/>
      </c>
      <c r="BW89" s="2010"/>
      <c r="BX89" s="2089"/>
      <c r="BY89" s="2090"/>
      <c r="BZ89" s="2090"/>
      <c r="CA89" s="433" t="str">
        <f>CONCATENATE(CA87," - Battery check 1")</f>
        <v>TBD - Battery check 1</v>
      </c>
      <c r="CB89" s="2092">
        <v>0</v>
      </c>
      <c r="CC89" s="1111">
        <f>IF(COUNT('Conducted 2G-3G'!$AH$15:$AH$17)=0,9750,INDEX('Conducted 2G-3G'!$T$15:$T$17,MATCH(MAX('Conducted 2G-3G'!$AH$15:$AH$17),'Conducted 2G-3G'!$AH$15:$AH$17,0)))</f>
        <v>9750</v>
      </c>
      <c r="CD89" s="1111">
        <f>IF(COUNT('Conducted 2G-3G'!$AH$15:$AH$17)=0,1950,INDEX('Conducted 2G-3G'!$U$15:$U$17,MATCH(MAX('Conducted 2G-3G'!$AH$15:$AH$17),'Conducted 2G-3G'!$AH$15:$AH$17,0)))</f>
        <v>1950</v>
      </c>
      <c r="CE89" s="1874"/>
      <c r="CF89" s="1874"/>
      <c r="CG89" s="388" t="str">
        <f>IF(OR($BY$83="",$BY$83=""),"",$BY$83)</f>
        <v/>
      </c>
      <c r="CH89" s="388">
        <f>BZ89</f>
        <v/>
      </c>
      <c r="CI89" s="388">
        <f>CA89</f>
        <v/>
      </c>
      <c r="CJ89" s="2046"/>
      <c r="CK89" s="2047"/>
      <c r="CL89" s="209">
        <f>IF(CF89=""," ",IF(ABS(CE89-CF89)&lt;=0.125,"Valid","Not valid"))</f>
        <v/>
      </c>
      <c r="CM89" s="210">
        <f> IF(CE89="","",IF(AND(CE89&lt;&gt;"",CF89=""),IF(CE89&gt;=1,"Medir+Sig Max","No"),IF(CF89&lt;&gt;"",IF(CF89&gt;=1,"Medir+Sig Max","No"),"")))</f>
        <v/>
      </c>
      <c r="CN89" s="1792"/>
      <c r="CO89" s="221">
        <f>IF(CK89="",IF(AND(CE89="",CF89=""),"",IF(CF89="",IF(DE89&gt;1,ROUND(DE89*CE89,3),CE89),IF(DE89&gt;1,ROUND(DE89*CF89,3),CF89))),IF(AND(CE89="",CF89=""),"",IF(CF89="",IF(DE89&gt;1,ROUND(DE89*CE89*(1/(CK89)),3),CE89*(1/(CK89))),IF(DE89&gt;1,ROUND(DE89*CF89*(1/(CK89)),3),CF89*(1/(CK89))))))</f>
        <v/>
      </c>
      <c r="CP89" s="2048">
        <f>IF(COUNTIF(Overview!K12:K14,TRUE)&gt;0,2,IF(COUNTIF(Overview!L12:L14,TRUE)&gt;0,4,0))</f>
        <v/>
      </c>
      <c r="CQ89" s="1473">
        <f>IF(CO89="","",IF(CO89&gt;CP89,"Fail","Pass"))</f>
        <v/>
      </c>
      <c r="CR89" s="1482"/>
      <c r="CS89" s="2002">
        <f>MyTimestamp(CO89)</f>
        <v/>
      </c>
      <c r="CT89" s="1533">
        <f>IF(CE89="",0,15)+IF(CF89="",0,15)</f>
        <v/>
      </c>
      <c r="CU89" s="1534">
        <f>IF(CT89=0,0,2)</f>
        <v/>
      </c>
      <c r="CV89" s="860"/>
      <c r="CW89" s="860"/>
      <c r="CX89" s="2038"/>
      <c r="CY89" s="2049"/>
      <c r="CZ89" s="1544">
        <f>10^(CJ89/20)*100-100</f>
        <v/>
      </c>
      <c r="DA89" s="1332"/>
      <c r="DB89" s="433"/>
      <c r="DC89" s="778">
        <f>IF(DA89="","",10^(DA89/10))</f>
        <v/>
      </c>
      <c r="DD89" s="1378">
        <f>IF(ISNUMBER(DB89)=FALSE,"",10^(DB89/10))</f>
        <v/>
      </c>
      <c r="DE89" s="1544">
        <f>IF(AND(ISNUMBER(DC89),ISNUMBER(DD89)),IF(DC89/DD89&gt;1,ROUND((DC89)/DD89,3),1),1)</f>
        <v/>
      </c>
      <c r="DF89" s="1541"/>
      <c r="DG89" s="1541"/>
      <c r="DH89" s="1541"/>
      <c r="DI89" s="1541"/>
      <c r="DJ89" s="1541"/>
      <c r="DK89" s="1541"/>
      <c r="DL89" s="1541"/>
      <c r="DM89" s="1541"/>
      <c r="DN89" s="1541"/>
      <c r="DO89" s="1541"/>
      <c r="DP89" s="1541"/>
      <c r="DQ89" s="1541"/>
      <c r="DR89" s="1541"/>
    </row>
    <row r="90" ht="12.75" x14ac:dyDescent="0.2">
      <c r="A90" s="1541"/>
      <c r="B90" s="1541"/>
      <c r="C90"/>
      <c r="D90" s="130">
        <f>IF(BX$83="Close to Ear","EN 62209-1","EN 62209-2")</f>
        <v/>
      </c>
      <c r="E90" s="130">
        <f>IF(CG90="Close to Ear","2016","2010/A1:2019")</f>
        <v/>
      </c>
      <c r="F90" s="1488" t="inlineStr">
        <is>
          <t>5.2</t>
        </is>
      </c>
      <c r="G90" s="1497"/>
      <c r="H90" s="120">
        <f>BV90</f>
        <v/>
      </c>
      <c r="I90" s="120">
        <f>BW90</f>
        <v/>
      </c>
      <c r="J90" s="687" t="inlineStr">
        <is>
          <t>WCDMA</t>
        </is>
      </c>
      <c r="K90" s="194" t="inlineStr">
        <is>
          <t>FDDI</t>
        </is>
      </c>
      <c r="L90" s="115"/>
      <c r="M90" s="120"/>
      <c r="N90" s="119"/>
      <c r="O90" s="131"/>
      <c r="P90" s="6597"/>
      <c r="Q90" s="131"/>
      <c r="R90" s="131"/>
      <c r="S90" s="120"/>
      <c r="T90" s="120">
        <v>9750</v>
      </c>
      <c r="U90" s="120">
        <v>1950</v>
      </c>
      <c r="V90" s="119"/>
      <c r="W90" s="197"/>
      <c r="X90" s="119"/>
      <c r="Y90" s="119"/>
      <c r="Z90" s="119"/>
      <c r="AA90" s="115"/>
      <c r="AB90" s="115"/>
      <c r="AC90" s="689">
        <f>IF(OR(BX$83="Close to Ear",BX$83="Close to Head"),"Head",IF(BX$83="Extremity","Extremity","Body"))</f>
        <v/>
      </c>
      <c r="AD90" s="690">
        <f>CA90</f>
        <v/>
      </c>
      <c r="AE90" s="688">
        <f>CB90</f>
        <v/>
      </c>
      <c r="AF90" s="115"/>
      <c r="AG90" s="808">
        <f>IF(AZ90="","N/A",IF(CQ90="Pass","P","F"))</f>
        <v/>
      </c>
      <c r="AH90" s="129"/>
      <c r="AI90" s="129"/>
      <c r="AJ90" s="129"/>
      <c r="AK90" s="119"/>
      <c r="AL90" s="115"/>
      <c r="AM90" s="119"/>
      <c r="AN90" s="119"/>
      <c r="AO90" s="692"/>
      <c r="AP90" s="692"/>
      <c r="AQ90" s="692"/>
      <c r="AR90" s="692"/>
      <c r="AS90" s="692"/>
      <c r="AT90" s="691">
        <f>CE90</f>
        <v/>
      </c>
      <c r="AU90" s="691">
        <f>CF90</f>
        <v/>
      </c>
      <c r="AV90" s="813"/>
      <c r="AW90" s="813"/>
      <c r="AX90" s="197">
        <f>CZ90</f>
        <v/>
      </c>
      <c r="AY90" s="197">
        <f>DE90</f>
        <v/>
      </c>
      <c r="AZ90" s="3379">
        <f>CO90</f>
        <v/>
      </c>
      <c r="BA90" s="3380"/>
      <c r="BB90" s="197">
        <f>CP90</f>
        <v/>
      </c>
      <c r="BC90" s="813"/>
      <c r="BD90" s="197">
        <f>CR90</f>
        <v/>
      </c>
      <c r="BE90" s="121">
        <f>CS90</f>
        <v/>
      </c>
      <c r="BF90" s="122">
        <f>CT90*60</f>
        <v/>
      </c>
      <c r="BG90" s="121">
        <f>BE90</f>
        <v/>
      </c>
      <c r="BH90" s="122">
        <f>CU90*60</f>
        <v/>
      </c>
      <c r="BI90" s="122">
        <f>CV90</f>
        <v/>
      </c>
      <c r="BJ90" s="117"/>
      <c r="BK90" s="812">
        <f>Overview!$E$7</f>
        <v/>
      </c>
      <c r="BL90" s="117"/>
      <c r="BM90" s="836">
        <f>CW90</f>
        <v/>
      </c>
      <c r="BN90" s="812">
        <f>Overview!$P$153</f>
        <v/>
      </c>
      <c r="BO90" s="117"/>
      <c r="BP90" s="117"/>
      <c r="BQ90" s="115"/>
      <c r="BR90" s="1478"/>
      <c r="BS90" s="1548"/>
      <c r="BT90" s="2089" t="inlineStr">
        <is>
          <t>WCDMA</t>
        </is>
      </c>
      <c r="BU90" s="2089" t="inlineStr">
        <is>
          <t>FDDI</t>
        </is>
      </c>
      <c r="BV90" s="430">
        <f>Overview!$H$28</f>
        <v/>
      </c>
      <c r="BW90" s="2010"/>
      <c r="BX90" s="2089"/>
      <c r="BY90" s="2090"/>
      <c r="BZ90" s="2090"/>
      <c r="CA90" s="433" t="str">
        <f>CONCATENATE(CA88," - Battery check 2")</f>
        <v>TBD - Battery check 2</v>
      </c>
      <c r="CB90" s="2092">
        <v>0</v>
      </c>
      <c r="CC90" s="1111">
        <f>IF(COUNT('Conducted 2G-3G'!$AH$15:$AH$17)=0,9750,INDEX('Conducted 2G-3G'!$T$15:$T$17,MATCH(MAX('Conducted 2G-3G'!$AH$15:$AH$17),'Conducted 2G-3G'!$AH$15:$AH$17,0)))</f>
        <v>9750</v>
      </c>
      <c r="CD90" s="1111">
        <f>IF(COUNT('Conducted 2G-3G'!$AH$15:$AH$17)=0,1950,INDEX('Conducted 2G-3G'!$U$15:$U$17,MATCH(MAX('Conducted 2G-3G'!$AH$15:$AH$17),'Conducted 2G-3G'!$AH$15:$AH$17,0)))</f>
        <v>1950</v>
      </c>
      <c r="CE90" s="1874"/>
      <c r="CF90" s="1874"/>
      <c r="CG90" s="388" t="str">
        <f>IF(OR($BY$83="",$BY$83=""),"",$BY$83)</f>
        <v/>
      </c>
      <c r="CH90" s="388">
        <f>BZ90</f>
        <v/>
      </c>
      <c r="CI90" s="388">
        <f>CA90</f>
        <v/>
      </c>
      <c r="CJ90" s="2046"/>
      <c r="CK90" s="2047"/>
      <c r="CL90" s="209">
        <f>IF(CF90=""," ",IF(ABS(CE90-CF90)&lt;=0.125,"Valid","Not valid"))</f>
        <v/>
      </c>
      <c r="CM90" s="210">
        <f> IF(CE90="","",IF(AND(CE90&lt;&gt;"",CF90=""),IF(CE90&gt;=1,"Medir+Sig Max","No"),IF(CF90&lt;&gt;"",IF(CF90&gt;=1,"Medir+Sig Max","No"),"")))</f>
        <v/>
      </c>
      <c r="CN90" s="1792"/>
      <c r="CO90" s="221">
        <f>IF(CK90="",IF(AND(CE90="",CF90=""),"",IF(CF90="",IF(DE90&gt;1,ROUND(DE90*CE90,3),CE90),IF(DE90&gt;1,ROUND(DE90*CF90,3),CF90))),IF(AND(CE90="",CF90=""),"",IF(CF90="",IF(DE90&gt;1,ROUND(DE90*CE90*(1/(CK90)),3),CE90*(1/(CK90))),IF(DE90&gt;1,ROUND(DE90*CF90*(1/(CK90)),3),CF90*(1/(CK90))))))</f>
        <v/>
      </c>
      <c r="CP90" s="2048">
        <f>IF(COUNTIF(Overview!K12:K14,TRUE)&gt;0,2,IF(COUNTIF(Overview!L12:L14,TRUE)&gt;0,4,0))</f>
        <v/>
      </c>
      <c r="CQ90" s="1473">
        <f>IF(CO90="","",IF(CO90&gt;CP90,"Fail","Pass"))</f>
        <v/>
      </c>
      <c r="CR90" s="1482"/>
      <c r="CS90" s="2002">
        <f>MyTimestamp(CO90)</f>
        <v/>
      </c>
      <c r="CT90" s="1533">
        <f>IF(CE90="",0,15)+IF(CF90="",0,15)</f>
        <v/>
      </c>
      <c r="CU90" s="1534">
        <f>IF(CT90=0,0,2)</f>
        <v/>
      </c>
      <c r="CV90" s="860"/>
      <c r="CW90" s="860"/>
      <c r="CX90" s="2038"/>
      <c r="CY90" s="2049"/>
      <c r="CZ90" s="1544">
        <f>10^(CJ90/20)*100-100</f>
        <v/>
      </c>
      <c r="DA90" s="1332"/>
      <c r="DB90" s="433"/>
      <c r="DC90" s="778">
        <f>IF(DA90="","",10^(DA90/10))</f>
        <v/>
      </c>
      <c r="DD90" s="1378">
        <f>IF(ISNUMBER(DB90)=FALSE,"",10^(DB90/10))</f>
        <v/>
      </c>
      <c r="DE90" s="1544">
        <f>IF(AND(ISNUMBER(DC90),ISNUMBER(DD90)),IF(DC90/DD90&gt;1,ROUND((DC90)/DD90,3),1),1)</f>
        <v/>
      </c>
      <c r="DF90" s="1541"/>
      <c r="DG90" s="1541"/>
      <c r="DH90" s="1541"/>
      <c r="DI90" s="1541"/>
      <c r="DJ90" s="1541"/>
      <c r="DK90" s="1541"/>
      <c r="DL90" s="1541"/>
      <c r="DM90" s="1541"/>
      <c r="DN90" s="1541"/>
      <c r="DO90" s="1541"/>
      <c r="DP90" s="1541"/>
      <c r="DQ90" s="1541"/>
      <c r="DR90" s="1541"/>
    </row>
    <row r="91" ht="12.75" x14ac:dyDescent="0.2">
      <c r="A91" s="1541"/>
      <c r="B91" s="1541"/>
      <c r="C91"/>
      <c r="D91" s="130">
        <f>IF(BX$91="Close to Ear","EN 62209-1","EN 62209-2")</f>
        <v/>
      </c>
      <c r="E91" s="130">
        <f>IF(CG91="Close to Ear","2016","2010/A1:2019")</f>
        <v/>
      </c>
      <c r="F91" s="1488" t="inlineStr">
        <is>
          <t>5.2</t>
        </is>
      </c>
      <c r="G91" s="1497"/>
      <c r="H91" s="120">
        <f>BV91</f>
        <v/>
      </c>
      <c r="I91" s="120">
        <f>BW91</f>
        <v/>
      </c>
      <c r="J91" s="687" t="inlineStr">
        <is>
          <t>WCDMA</t>
        </is>
      </c>
      <c r="K91" s="194" t="inlineStr">
        <is>
          <t>FDDI</t>
        </is>
      </c>
      <c r="L91" s="115"/>
      <c r="M91" s="120"/>
      <c r="N91" s="119"/>
      <c r="O91" s="131"/>
      <c r="P91" s="6597"/>
      <c r="Q91" s="131"/>
      <c r="R91" s="131"/>
      <c r="S91" s="120"/>
      <c r="T91" s="120">
        <v>9750</v>
      </c>
      <c r="U91" s="120">
        <v>1950</v>
      </c>
      <c r="V91" s="119"/>
      <c r="W91" s="197"/>
      <c r="X91" s="119"/>
      <c r="Y91" s="119"/>
      <c r="Z91" s="119"/>
      <c r="AA91" s="115"/>
      <c r="AB91" s="115"/>
      <c r="AC91" s="689">
        <f>IF(OR(BX$91="Close to Ear",BX$91="Close to Head"),"Head",IF(BX$91="Extremity","Extremity","Body"))</f>
        <v/>
      </c>
      <c r="AD91" s="690">
        <f>CA91</f>
        <v/>
      </c>
      <c r="AE91" s="688">
        <f>CB91</f>
        <v/>
      </c>
      <c r="AF91" s="115"/>
      <c r="AG91" s="808">
        <f>IF(AZ91="","N/A",IF(CQ91="Pass","P","F"))</f>
        <v/>
      </c>
      <c r="AH91" s="129"/>
      <c r="AI91" s="129"/>
      <c r="AJ91" s="129"/>
      <c r="AK91" s="119"/>
      <c r="AL91" s="115"/>
      <c r="AM91" s="119"/>
      <c r="AN91" s="119"/>
      <c r="AO91" s="692"/>
      <c r="AP91" s="692"/>
      <c r="AQ91" s="692"/>
      <c r="AR91" s="692"/>
      <c r="AS91" s="692"/>
      <c r="AT91" s="691">
        <f>CE91</f>
        <v/>
      </c>
      <c r="AU91" s="691">
        <f>CF91</f>
        <v/>
      </c>
      <c r="AV91" s="813"/>
      <c r="AW91" s="813"/>
      <c r="AX91" s="197">
        <f>CZ91</f>
        <v/>
      </c>
      <c r="AY91" s="197">
        <f>DE91</f>
        <v/>
      </c>
      <c r="AZ91" s="3379">
        <f>CO91</f>
        <v/>
      </c>
      <c r="BA91" s="3380"/>
      <c r="BB91" s="197">
        <f>CP91</f>
        <v/>
      </c>
      <c r="BC91" s="813"/>
      <c r="BD91" s="197">
        <f>CR91</f>
        <v/>
      </c>
      <c r="BE91" s="121">
        <f>CS91</f>
        <v/>
      </c>
      <c r="BF91" s="122">
        <f>CT91*60</f>
        <v/>
      </c>
      <c r="BG91" s="121">
        <f>BE91</f>
        <v/>
      </c>
      <c r="BH91" s="122">
        <f>CU91*60</f>
        <v/>
      </c>
      <c r="BI91" s="122">
        <f>CV91</f>
        <v/>
      </c>
      <c r="BJ91" s="117"/>
      <c r="BK91" s="812">
        <f>Overview!$E$7</f>
        <v/>
      </c>
      <c r="BL91" s="117"/>
      <c r="BM91" s="836">
        <f>CW91</f>
        <v/>
      </c>
      <c r="BN91" s="812">
        <f>Overview!$P$153</f>
        <v/>
      </c>
      <c r="BO91" s="117"/>
      <c r="BP91" s="117"/>
      <c r="BQ91" s="115"/>
      <c r="BR91" s="1478"/>
      <c r="BS91" s="1548"/>
      <c r="BT91" s="2089" t="inlineStr">
        <is>
          <t>WCDMA</t>
        </is>
      </c>
      <c r="BU91" s="2089" t="inlineStr">
        <is>
          <t>FDDI</t>
        </is>
      </c>
      <c r="BV91" s="430">
        <f>Overview!$H$28</f>
        <v/>
      </c>
      <c r="BW91" s="2010"/>
      <c r="BX91" s="8327" t="inlineStr">
        <is>
          <t>Body</t>
        </is>
      </c>
      <c r="BY91" s="2090"/>
      <c r="BZ91" s="2090"/>
      <c r="CA91" s="1996" t="inlineStr">
        <is>
          <t>Front Face</t>
        </is>
      </c>
      <c r="CB91" s="202">
        <v>5</v>
      </c>
      <c r="CC91" s="1032">
        <f>IF(COUNT('Conducted 2G-3G'!$AH$15:$AH$17)=0,9750,INDEX('Conducted 2G-3G'!$T$15:$T$17,MATCH(MAX('Conducted 2G-3G'!$AH$15:$AH$17),'Conducted 2G-3G'!$AH$15:$AH$17,0)))</f>
        <v>9750</v>
      </c>
      <c r="CD91" s="1032">
        <f>IF(COUNT('Conducted 2G-3G'!$AH$15:$AH$17)=0,1950,INDEX('Conducted 2G-3G'!$U$15:$U$17,MATCH(MAX('Conducted 2G-3G'!$AH$15:$AH$17),'Conducted 2G-3G'!$AH$15:$AH$17,0)))</f>
        <v>1950</v>
      </c>
      <c r="CE91" s="1522"/>
      <c r="CF91" s="1522"/>
      <c r="CG91" s="386" t="str">
        <f>IF(OR($BY$83="",$BY$83=""),"",$BY$83)</f>
        <v/>
      </c>
      <c r="CH91" s="386">
        <f>BZ91</f>
        <v/>
      </c>
      <c r="CI91" s="386">
        <f>CA91</f>
        <v/>
      </c>
      <c r="CJ91" s="1526"/>
      <c r="CK91" s="2036"/>
      <c r="CL91" s="203">
        <f>IF(CF91=""," ",IF(ABS(CE91-CF91)&lt;=0.125,"Valid","Not valid"))</f>
        <v/>
      </c>
      <c r="CM91" s="204">
        <f> IF(CE91="","",IF(AND(CE91&lt;&gt;"",CF91=""),IF(CE91&gt;=1,"Medir+Sig Max","No"),IF(CF91&lt;&gt;"",IF(CF91&gt;=1,"Medir+Sig Max","No"),"")))</f>
        <v/>
      </c>
      <c r="CN91" s="1798"/>
      <c r="CO91" s="219">
        <f>IF(CK91="",IF(AND(CE91="",CF91=""),"",IF(CF91="",IF(DE91&gt;1,ROUND(DE91*CE91,3),CE91),IF(DE91&gt;1,ROUND(DE91*CF91,3),CF91))),IF(AND(CE91="",CF91=""),"",IF(CF91="",IF(DE91&gt;1,ROUND(DE91*CE91*(1/(CK91)),3),CE91*(1/(CK91))),IF(DE91&gt;1,ROUND(DE91*CF91*(1/(CK91)),3),CF91*(1/(CK91))))))</f>
        <v/>
      </c>
      <c r="CP91" s="2037">
        <f>IF(COUNTIF(Overview!K12:K14,TRUE)&gt;0,2,IF(COUNTIF(Overview!L12:L14,TRUE)&gt;0,4,0))</f>
        <v/>
      </c>
      <c r="CQ91" s="1471">
        <f>IF(CO91="","",IF(CO91&gt;CP91,"Fail","Pass"))</f>
        <v/>
      </c>
      <c r="CR91" s="1480"/>
      <c r="CS91" s="1564">
        <f>MyTimestamp(CO91)</f>
        <v/>
      </c>
      <c r="CT91" s="1529">
        <f>IF(CE91="",0,15)+IF(CF91="",0,15)</f>
        <v/>
      </c>
      <c r="CU91" s="1530">
        <f>IF(CT91=0,0,2)</f>
        <v/>
      </c>
      <c r="CV91" s="862"/>
      <c r="CW91" s="862"/>
      <c r="CX91" s="2038"/>
      <c r="CY91" s="2039"/>
      <c r="CZ91" s="1542">
        <f>10^(CJ91/20)*100-100</f>
        <v/>
      </c>
      <c r="DA91" s="1330"/>
      <c r="DB91" s="429"/>
      <c r="DC91" s="776">
        <f>IF(DA91="","",10^(DA91/10))</f>
        <v/>
      </c>
      <c r="DD91" s="1376">
        <f>IF(ISNUMBER(DB91)=FALSE,"",10^(DB91/10))</f>
        <v/>
      </c>
      <c r="DE91" s="1542">
        <f>IF(AND(ISNUMBER(DC91),ISNUMBER(DD91)),IF(DC91/DD91&gt;1,ROUND((DC91)/DD91,3),1),1)</f>
        <v/>
      </c>
      <c r="DF91" s="1541"/>
      <c r="DG91" s="1541"/>
      <c r="DH91" s="1541"/>
      <c r="DI91" s="1541"/>
      <c r="DJ91" s="1541"/>
      <c r="DK91" s="1541"/>
      <c r="DL91" s="1541"/>
      <c r="DM91" s="1541"/>
      <c r="DN91" s="1541"/>
      <c r="DO91" s="1541"/>
      <c r="DP91" s="1541"/>
      <c r="DQ91" s="1541"/>
      <c r="DR91" s="1541"/>
    </row>
    <row r="92" ht="12.75" x14ac:dyDescent="0.2">
      <c r="A92" s="1541"/>
      <c r="B92" s="1541"/>
      <c r="C92"/>
      <c r="D92" s="130">
        <f>IF(BX$91="Close to Ear","EN 62209-1","EN 62209-2")</f>
        <v/>
      </c>
      <c r="E92" s="130">
        <f>IF(CG92="Close to Ear","2016","2010/A1:2019")</f>
        <v/>
      </c>
      <c r="F92" s="1488" t="inlineStr">
        <is>
          <t>5.2</t>
        </is>
      </c>
      <c r="G92" s="1497"/>
      <c r="H92" s="120">
        <f>BV92</f>
        <v/>
      </c>
      <c r="I92" s="120">
        <f>BW92</f>
        <v/>
      </c>
      <c r="J92" s="687" t="inlineStr">
        <is>
          <t>WCDMA</t>
        </is>
      </c>
      <c r="K92" s="194" t="inlineStr">
        <is>
          <t>FDDI</t>
        </is>
      </c>
      <c r="L92" s="115"/>
      <c r="M92" s="120"/>
      <c r="N92" s="119"/>
      <c r="O92" s="131"/>
      <c r="P92" s="6597"/>
      <c r="Q92" s="131"/>
      <c r="R92" s="131"/>
      <c r="S92" s="120"/>
      <c r="T92" s="120">
        <v>9750</v>
      </c>
      <c r="U92" s="120">
        <v>1950</v>
      </c>
      <c r="V92" s="119"/>
      <c r="W92" s="197"/>
      <c r="X92" s="119"/>
      <c r="Y92" s="119"/>
      <c r="Z92" s="119"/>
      <c r="AA92" s="115"/>
      <c r="AB92" s="115"/>
      <c r="AC92" s="689">
        <f>IF(OR(BX$91="Close to Ear",BX$91="Close to Head"),"Head",IF(BX$91="Extremity","Extremity","Body"))</f>
        <v/>
      </c>
      <c r="AD92" s="690">
        <f>CA92</f>
        <v/>
      </c>
      <c r="AE92" s="688">
        <f>CB92</f>
        <v/>
      </c>
      <c r="AF92" s="115"/>
      <c r="AG92" s="808">
        <f>IF(AZ92="","N/A",IF(CQ92="Pass","P","F"))</f>
        <v/>
      </c>
      <c r="AH92" s="129"/>
      <c r="AI92" s="129"/>
      <c r="AJ92" s="129"/>
      <c r="AK92" s="119"/>
      <c r="AL92" s="115"/>
      <c r="AM92" s="119"/>
      <c r="AN92" s="119"/>
      <c r="AO92" s="692"/>
      <c r="AP92" s="692"/>
      <c r="AQ92" s="692"/>
      <c r="AR92" s="692"/>
      <c r="AS92" s="692"/>
      <c r="AT92" s="691">
        <f>CE92</f>
        <v/>
      </c>
      <c r="AU92" s="691">
        <f>CF92</f>
        <v/>
      </c>
      <c r="AV92" s="813"/>
      <c r="AW92" s="813"/>
      <c r="AX92" s="197">
        <f>CZ92</f>
        <v/>
      </c>
      <c r="AY92" s="197">
        <f>DE92</f>
        <v/>
      </c>
      <c r="AZ92" s="3379">
        <f>CO92</f>
        <v/>
      </c>
      <c r="BA92" s="3380"/>
      <c r="BB92" s="197">
        <f>CP92</f>
        <v/>
      </c>
      <c r="BC92" s="813"/>
      <c r="BD92" s="197">
        <f>CR92</f>
        <v/>
      </c>
      <c r="BE92" s="121">
        <f>CS92</f>
        <v/>
      </c>
      <c r="BF92" s="122">
        <f>CT92*60</f>
        <v/>
      </c>
      <c r="BG92" s="121">
        <f>BE92</f>
        <v/>
      </c>
      <c r="BH92" s="122">
        <f>CU92*60</f>
        <v/>
      </c>
      <c r="BI92" s="122">
        <f>CV92</f>
        <v/>
      </c>
      <c r="BJ92" s="117"/>
      <c r="BK92" s="812">
        <f>Overview!$E$7</f>
        <v/>
      </c>
      <c r="BL92" s="117"/>
      <c r="BM92" s="836">
        <f>CW92</f>
        <v/>
      </c>
      <c r="BN92" s="812">
        <f>Overview!$P$153</f>
        <v/>
      </c>
      <c r="BO92" s="117"/>
      <c r="BP92" s="117"/>
      <c r="BQ92" s="115"/>
      <c r="BR92" s="1478"/>
      <c r="BS92" s="1548"/>
      <c r="BT92" s="2089" t="inlineStr">
        <is>
          <t>WCDMA</t>
        </is>
      </c>
      <c r="BU92" s="2089" t="inlineStr">
        <is>
          <t>FDDI</t>
        </is>
      </c>
      <c r="BV92" s="430">
        <f>Overview!$H$28</f>
        <v/>
      </c>
      <c r="BW92" s="2010"/>
      <c r="BX92" s="2089"/>
      <c r="BY92" s="2090"/>
      <c r="BZ92" s="2090"/>
      <c r="CA92" s="1997" t="inlineStr">
        <is>
          <t>Back Face</t>
        </is>
      </c>
      <c r="CB92" s="200">
        <v>5</v>
      </c>
      <c r="CC92" s="873">
        <f>IF(COUNT('Conducted 2G-3G'!$AH$15:$AH$17)=0,9750,INDEX('Conducted 2G-3G'!$T$15:$T$17,MATCH(MAX('Conducted 2G-3G'!$AH$15:$AH$17),'Conducted 2G-3G'!$AH$15:$AH$17,0)))</f>
        <v>9750</v>
      </c>
      <c r="CD92" s="873">
        <f>IF(COUNT('Conducted 2G-3G'!$AH$15:$AH$17)=0,1950,INDEX('Conducted 2G-3G'!$U$15:$U$17,MATCH(MAX('Conducted 2G-3G'!$AH$15:$AH$17),'Conducted 2G-3G'!$AH$15:$AH$17,0)))</f>
        <v>1950</v>
      </c>
      <c r="CE92" s="1523"/>
      <c r="CF92" s="1523"/>
      <c r="CG92" s="387" t="str">
        <f>IF(OR($BY$83="",$BY$83=""),"",$BY$83)</f>
        <v/>
      </c>
      <c r="CH92" s="387">
        <f>BZ92</f>
        <v/>
      </c>
      <c r="CI92" s="387">
        <f>CA92</f>
        <v/>
      </c>
      <c r="CJ92" s="1527"/>
      <c r="CK92" s="2042"/>
      <c r="CL92" s="206">
        <f>IF(CF92=""," ",IF(ABS(CE92-CF92)&lt;=0.125,"Valid","Not valid"))</f>
        <v/>
      </c>
      <c r="CM92" s="207">
        <f> IF(CE92="","",IF(AND(CE92&lt;&gt;"",CF92=""),IF(CE92&gt;=1,"Medir+Sig Max","No"),IF(CF92&lt;&gt;"",IF(CF92&gt;=1,"Medir+Sig Max","No"),"")))</f>
        <v/>
      </c>
      <c r="CN92" s="1787"/>
      <c r="CO92" s="220">
        <f>IF(CK92="",IF(AND(CE92="",CF92=""),"",IF(CF92="",IF(DE92&gt;1,ROUND(DE92*CE92,3),CE92),IF(DE92&gt;1,ROUND(DE92*CF92,3),CF92))),IF(AND(CE92="",CF92=""),"",IF(CF92="",IF(DE92&gt;1,ROUND(DE92*CE92*(1/(CK92)),3),CE92*(1/(CK92))),IF(DE92&gt;1,ROUND(DE92*CF92*(1/(CK92)),3),CF92*(1/(CK92))))))</f>
        <v/>
      </c>
      <c r="CP92" s="2043">
        <f>IF(COUNTIF(Overview!K12:K14,TRUE)&gt;0,2,IF(COUNTIF(Overview!L12:L14,TRUE)&gt;0,4,0))</f>
        <v/>
      </c>
      <c r="CQ92" s="1472">
        <f>IF(CO92="","",IF(CO92&gt;CP92,"Fail","Pass"))</f>
        <v/>
      </c>
      <c r="CR92" s="1481"/>
      <c r="CS92" s="1565">
        <f>MyTimestamp(CO92)</f>
        <v/>
      </c>
      <c r="CT92" s="1531">
        <f>IF(CE92="",0,15)+IF(CF92="",0,15)</f>
        <v/>
      </c>
      <c r="CU92" s="1532">
        <f>IF(CT92=0,0,2)</f>
        <v/>
      </c>
      <c r="CV92" s="859"/>
      <c r="CW92" s="859"/>
      <c r="CX92" s="2038"/>
      <c r="CY92" s="2044"/>
      <c r="CZ92" s="1543">
        <f>10^(CJ92/20)*100-100</f>
        <v/>
      </c>
      <c r="DA92" s="1331"/>
      <c r="DB92" s="431"/>
      <c r="DC92" s="777">
        <f>IF(DA92="","",10^(DA92/10))</f>
        <v/>
      </c>
      <c r="DD92" s="1377">
        <f>IF(ISNUMBER(DB92)=FALSE,"",10^(DB92/10))</f>
        <v/>
      </c>
      <c r="DE92" s="1543">
        <f>IF(AND(ISNUMBER(DC92),ISNUMBER(DD92)),IF(DC92/DD92&gt;1,ROUND((DC92)/DD92,3),1),1)</f>
        <v/>
      </c>
      <c r="DF92" s="1541"/>
      <c r="DG92" s="1541"/>
      <c r="DH92" s="1541"/>
      <c r="DI92" s="1541"/>
      <c r="DJ92" s="1541"/>
      <c r="DK92" s="1541"/>
      <c r="DL92" s="1541"/>
      <c r="DM92" s="1541"/>
      <c r="DN92" s="1541"/>
      <c r="DO92" s="1541"/>
      <c r="DP92" s="1541"/>
      <c r="DQ92" s="1541"/>
      <c r="DR92" s="1541"/>
    </row>
    <row r="93" ht="12.75" x14ac:dyDescent="0.2">
      <c r="A93" s="1541"/>
      <c r="B93" s="1541"/>
      <c r="C93"/>
      <c r="D93" s="130">
        <f>IF(BX$91="Close to Ear","EN 62209-1","EN 62209-2")</f>
        <v/>
      </c>
      <c r="E93" s="130">
        <f>IF(CG93="Close to Ear","2016","2010/A1:2019")</f>
        <v/>
      </c>
      <c r="F93" s="1488" t="inlineStr">
        <is>
          <t>5.2</t>
        </is>
      </c>
      <c r="G93" s="1497"/>
      <c r="H93" s="120">
        <f>BV93</f>
        <v/>
      </c>
      <c r="I93" s="120">
        <f>BW93</f>
        <v/>
      </c>
      <c r="J93" s="687" t="inlineStr">
        <is>
          <t>WCDMA</t>
        </is>
      </c>
      <c r="K93" s="194" t="inlineStr">
        <is>
          <t>FDDI</t>
        </is>
      </c>
      <c r="L93" s="115"/>
      <c r="M93" s="120"/>
      <c r="N93" s="119"/>
      <c r="O93" s="131"/>
      <c r="P93" s="6597"/>
      <c r="Q93" s="131"/>
      <c r="R93" s="131"/>
      <c r="S93" s="120"/>
      <c r="T93" s="120">
        <v>9750</v>
      </c>
      <c r="U93" s="120">
        <v>1950</v>
      </c>
      <c r="V93" s="119"/>
      <c r="W93" s="197"/>
      <c r="X93" s="119"/>
      <c r="Y93" s="119"/>
      <c r="Z93" s="119"/>
      <c r="AA93" s="115"/>
      <c r="AB93" s="115"/>
      <c r="AC93" s="689">
        <f>IF(OR(BX$91="Close to Ear",BX$91="Close to Head"),"Head",IF(BX$91="Extremity","Extremity","Body"))</f>
        <v/>
      </c>
      <c r="AD93" s="690">
        <f>CA93</f>
        <v/>
      </c>
      <c r="AE93" s="688">
        <f>CB93</f>
        <v/>
      </c>
      <c r="AF93" s="115"/>
      <c r="AG93" s="808">
        <f>IF(AZ93="","N/A",IF(CQ93="Pass","P","F"))</f>
        <v/>
      </c>
      <c r="AH93" s="129"/>
      <c r="AI93" s="129"/>
      <c r="AJ93" s="129"/>
      <c r="AK93" s="119"/>
      <c r="AL93" s="115"/>
      <c r="AM93" s="119"/>
      <c r="AN93" s="119"/>
      <c r="AO93" s="692"/>
      <c r="AP93" s="692"/>
      <c r="AQ93" s="692"/>
      <c r="AR93" s="692"/>
      <c r="AS93" s="692"/>
      <c r="AT93" s="691">
        <f>CE93</f>
        <v/>
      </c>
      <c r="AU93" s="691">
        <f>CF93</f>
        <v/>
      </c>
      <c r="AV93" s="813"/>
      <c r="AW93" s="813"/>
      <c r="AX93" s="197">
        <f>CZ93</f>
        <v/>
      </c>
      <c r="AY93" s="197">
        <f>DE93</f>
        <v/>
      </c>
      <c r="AZ93" s="3379">
        <f>CO93</f>
        <v/>
      </c>
      <c r="BA93" s="3380"/>
      <c r="BB93" s="197">
        <f>CP93</f>
        <v/>
      </c>
      <c r="BC93" s="813"/>
      <c r="BD93" s="197">
        <f>CR93</f>
        <v/>
      </c>
      <c r="BE93" s="121">
        <f>CS93</f>
        <v/>
      </c>
      <c r="BF93" s="122">
        <f>CT93*60</f>
        <v/>
      </c>
      <c r="BG93" s="121">
        <f>BE93</f>
        <v/>
      </c>
      <c r="BH93" s="122">
        <f>CU93*60</f>
        <v/>
      </c>
      <c r="BI93" s="122">
        <f>CV93</f>
        <v/>
      </c>
      <c r="BJ93" s="117"/>
      <c r="BK93" s="812">
        <f>Overview!$E$7</f>
        <v/>
      </c>
      <c r="BL93" s="117"/>
      <c r="BM93" s="836">
        <f>CW93</f>
        <v/>
      </c>
      <c r="BN93" s="812">
        <f>Overview!$P$153</f>
        <v/>
      </c>
      <c r="BO93" s="117"/>
      <c r="BP93" s="117"/>
      <c r="BQ93" s="115"/>
      <c r="BR93" s="1478"/>
      <c r="BS93" s="1548"/>
      <c r="BT93" s="2089" t="inlineStr">
        <is>
          <t>WCDMA</t>
        </is>
      </c>
      <c r="BU93" s="2089" t="inlineStr">
        <is>
          <t>FDDI</t>
        </is>
      </c>
      <c r="BV93" s="430">
        <f>Overview!$H$28</f>
        <v/>
      </c>
      <c r="BW93" s="2010"/>
      <c r="BX93" s="2089"/>
      <c r="BY93" s="2090"/>
      <c r="BZ93" s="2090"/>
      <c r="CA93" s="1997" t="inlineStr">
        <is>
          <t>Left Edge</t>
        </is>
      </c>
      <c r="CB93" s="200">
        <v>5</v>
      </c>
      <c r="CC93" s="873">
        <f>IF(COUNT('Conducted 2G-3G'!$AH$15:$AH$17)=0,9750,INDEX('Conducted 2G-3G'!$T$15:$T$17,MATCH(MAX('Conducted 2G-3G'!$AH$15:$AH$17),'Conducted 2G-3G'!$AH$15:$AH$17,0)))</f>
        <v>9750</v>
      </c>
      <c r="CD93" s="873">
        <f>IF(COUNT('Conducted 2G-3G'!$AH$15:$AH$17)=0,1950,INDEX('Conducted 2G-3G'!$U$15:$U$17,MATCH(MAX('Conducted 2G-3G'!$AH$15:$AH$17),'Conducted 2G-3G'!$AH$15:$AH$17,0)))</f>
        <v>1950</v>
      </c>
      <c r="CE93" s="1523"/>
      <c r="CF93" s="1523"/>
      <c r="CG93" s="387" t="str">
        <f>IF(OR($BY$83="",$BY$83=""),"",$BY$83)</f>
        <v/>
      </c>
      <c r="CH93" s="387">
        <f>BZ93</f>
        <v/>
      </c>
      <c r="CI93" s="387">
        <f>CA93</f>
        <v/>
      </c>
      <c r="CJ93" s="1527"/>
      <c r="CK93" s="2042"/>
      <c r="CL93" s="206">
        <f>IF(CF93=""," ",IF(ABS(CE93-CF93)&lt;=0.125,"Valid","Not valid"))</f>
        <v/>
      </c>
      <c r="CM93" s="207">
        <f> IF(CE93="","",IF(AND(CE93&lt;&gt;"",CF93=""),IF(CE93&gt;=1,"Medir+Sig Max","No"),IF(CF93&lt;&gt;"",IF(CF93&gt;=1,"Medir+Sig Max","No"),"")))</f>
        <v/>
      </c>
      <c r="CN93" s="1787"/>
      <c r="CO93" s="220">
        <f>IF(CK93="",IF(AND(CE93="",CF93=""),"",IF(CF93="",IF(DE93&gt;1,ROUND(DE93*CE93,3),CE93),IF(DE93&gt;1,ROUND(DE93*CF93,3),CF93))),IF(AND(CE93="",CF93=""),"",IF(CF93="",IF(DE93&gt;1,ROUND(DE93*CE93*(1/(CK93)),3),CE93*(1/(CK93))),IF(DE93&gt;1,ROUND(DE93*CF93*(1/(CK93)),3),CF93*(1/(CK93))))))</f>
        <v/>
      </c>
      <c r="CP93" s="2043">
        <f>IF(COUNTIF(Overview!K12:K14,TRUE)&gt;0,2,IF(COUNTIF(Overview!L12:L14,TRUE)&gt;0,4,0))</f>
        <v/>
      </c>
      <c r="CQ93" s="1472">
        <f>IF(CO93="","",IF(CO93&gt;CP93,"Fail","Pass"))</f>
        <v/>
      </c>
      <c r="CR93" s="1481"/>
      <c r="CS93" s="1565">
        <f>MyTimestamp(CO93)</f>
        <v/>
      </c>
      <c r="CT93" s="1531">
        <f>IF(CE93="",0,15)+IF(CF93="",0,15)</f>
        <v/>
      </c>
      <c r="CU93" s="1532">
        <f>IF(CT93=0,0,2)</f>
        <v/>
      </c>
      <c r="CV93" s="859"/>
      <c r="CW93" s="859"/>
      <c r="CX93" s="2038"/>
      <c r="CY93" s="2044"/>
      <c r="CZ93" s="1543">
        <f>10^(CJ93/20)*100-100</f>
        <v/>
      </c>
      <c r="DA93" s="1331"/>
      <c r="DB93" s="431"/>
      <c r="DC93" s="777">
        <f>IF(DA93="","",10^(DA93/10))</f>
        <v/>
      </c>
      <c r="DD93" s="1377">
        <f>IF(ISNUMBER(DB93)=FALSE,"",10^(DB93/10))</f>
        <v/>
      </c>
      <c r="DE93" s="1543">
        <f>IF(AND(ISNUMBER(DC93),ISNUMBER(DD93)),IF(DC93/DD93&gt;1,ROUND((DC93)/DD93,3),1),1)</f>
        <v/>
      </c>
      <c r="DF93" s="1541"/>
      <c r="DG93" s="1541"/>
      <c r="DH93" s="1541"/>
      <c r="DI93" s="1541"/>
      <c r="DJ93" s="1541"/>
      <c r="DK93" s="1541"/>
      <c r="DL93" s="1541"/>
      <c r="DM93" s="1541"/>
      <c r="DN93" s="1541"/>
      <c r="DO93" s="1541"/>
      <c r="DP93" s="1541"/>
      <c r="DQ93" s="1541"/>
      <c r="DR93" s="1541"/>
    </row>
    <row r="94" ht="12.75" x14ac:dyDescent="0.2">
      <c r="A94" s="1541"/>
      <c r="B94" s="1541"/>
      <c r="C94"/>
      <c r="D94" s="130">
        <f>IF(BX$91="Close to Ear","EN 62209-1","EN 62209-2")</f>
        <v/>
      </c>
      <c r="E94" s="130">
        <f>IF(CG94="Close to Ear","2016","2010/A1:2019")</f>
        <v/>
      </c>
      <c r="F94" s="1488" t="inlineStr">
        <is>
          <t>5.2</t>
        </is>
      </c>
      <c r="G94" s="1497"/>
      <c r="H94" s="120">
        <f>BV94</f>
        <v/>
      </c>
      <c r="I94" s="120">
        <f>BW94</f>
        <v/>
      </c>
      <c r="J94" s="687" t="inlineStr">
        <is>
          <t>WCDMA</t>
        </is>
      </c>
      <c r="K94" s="194" t="inlineStr">
        <is>
          <t>FDDI</t>
        </is>
      </c>
      <c r="L94" s="115"/>
      <c r="M94" s="120"/>
      <c r="N94" s="119"/>
      <c r="O94" s="131"/>
      <c r="P94" s="6597"/>
      <c r="Q94" s="131"/>
      <c r="R94" s="131"/>
      <c r="S94" s="120"/>
      <c r="T94" s="120">
        <v>9750</v>
      </c>
      <c r="U94" s="120">
        <v>1950</v>
      </c>
      <c r="V94" s="119"/>
      <c r="W94" s="197"/>
      <c r="X94" s="119"/>
      <c r="Y94" s="119"/>
      <c r="Z94" s="119"/>
      <c r="AA94" s="115"/>
      <c r="AB94" s="115"/>
      <c r="AC94" s="689">
        <f>IF(OR(BX$91="Close to Ear",BX$91="Close to Head"),"Head",IF(BX$91="Extremity","Extremity","Body"))</f>
        <v/>
      </c>
      <c r="AD94" s="690">
        <f>CA94</f>
        <v/>
      </c>
      <c r="AE94" s="688">
        <f>CB94</f>
        <v/>
      </c>
      <c r="AF94" s="115"/>
      <c r="AG94" s="808">
        <f>IF(AZ94="","N/A",IF(CQ94="Pass","P","F"))</f>
        <v/>
      </c>
      <c r="AH94" s="129"/>
      <c r="AI94" s="129"/>
      <c r="AJ94" s="129"/>
      <c r="AK94" s="119"/>
      <c r="AL94" s="115"/>
      <c r="AM94" s="119"/>
      <c r="AN94" s="119"/>
      <c r="AO94" s="692"/>
      <c r="AP94" s="692"/>
      <c r="AQ94" s="692"/>
      <c r="AR94" s="692"/>
      <c r="AS94" s="692"/>
      <c r="AT94" s="691">
        <f>CE94</f>
        <v/>
      </c>
      <c r="AU94" s="691">
        <f>CF94</f>
        <v/>
      </c>
      <c r="AV94" s="813"/>
      <c r="AW94" s="813"/>
      <c r="AX94" s="197">
        <f>CZ94</f>
        <v/>
      </c>
      <c r="AY94" s="197">
        <f>DE94</f>
        <v/>
      </c>
      <c r="AZ94" s="3379">
        <f>CO94</f>
        <v/>
      </c>
      <c r="BA94" s="3380"/>
      <c r="BB94" s="197">
        <f>CP94</f>
        <v/>
      </c>
      <c r="BC94" s="813"/>
      <c r="BD94" s="197">
        <f>CR94</f>
        <v/>
      </c>
      <c r="BE94" s="121">
        <f>CS94</f>
        <v/>
      </c>
      <c r="BF94" s="122">
        <f>CT94*60</f>
        <v/>
      </c>
      <c r="BG94" s="121">
        <f>BE94</f>
        <v/>
      </c>
      <c r="BH94" s="122">
        <f>CU94*60</f>
        <v/>
      </c>
      <c r="BI94" s="122">
        <f>CV94</f>
        <v/>
      </c>
      <c r="BJ94" s="117"/>
      <c r="BK94" s="812">
        <f>Overview!$E$7</f>
        <v/>
      </c>
      <c r="BL94" s="117"/>
      <c r="BM94" s="836">
        <f>CW94</f>
        <v/>
      </c>
      <c r="BN94" s="812">
        <f>Overview!$P$153</f>
        <v/>
      </c>
      <c r="BO94" s="117"/>
      <c r="BP94" s="117"/>
      <c r="BQ94" s="115"/>
      <c r="BR94" s="1478"/>
      <c r="BS94" s="1548"/>
      <c r="BT94" s="1868" t="inlineStr">
        <is>
          <t>WCDMA</t>
        </is>
      </c>
      <c r="BU94" s="1868" t="inlineStr">
        <is>
          <t>FDDI</t>
        </is>
      </c>
      <c r="BV94" s="432">
        <f>Overview!$H$28</f>
        <v/>
      </c>
      <c r="BW94" s="2010"/>
      <c r="BX94" s="1868"/>
      <c r="BY94" s="2090"/>
      <c r="BZ94" s="2090"/>
      <c r="CA94" s="1997" t="inlineStr">
        <is>
          <t>Right Edge</t>
        </is>
      </c>
      <c r="CB94" s="200">
        <v>5</v>
      </c>
      <c r="CC94" s="873">
        <f>IF(COUNT('Conducted 2G-3G'!$AH$15:$AH$17)=0,9750,INDEX('Conducted 2G-3G'!$T$15:$T$17,MATCH(MAX('Conducted 2G-3G'!$AH$15:$AH$17),'Conducted 2G-3G'!$AH$15:$AH$17,0)))</f>
        <v>9750</v>
      </c>
      <c r="CD94" s="873">
        <f>IF(COUNT('Conducted 2G-3G'!$AH$15:$AH$17)=0,1950,INDEX('Conducted 2G-3G'!$U$15:$U$17,MATCH(MAX('Conducted 2G-3G'!$AH$15:$AH$17),'Conducted 2G-3G'!$AH$15:$AH$17,0)))</f>
        <v>1950</v>
      </c>
      <c r="CE94" s="1523"/>
      <c r="CF94" s="1523"/>
      <c r="CG94" s="387" t="str">
        <f>IF(OR($BY$83="",$BY$83=""),"",$BY$83)</f>
        <v/>
      </c>
      <c r="CH94" s="387">
        <f>BZ94</f>
        <v/>
      </c>
      <c r="CI94" s="387">
        <f>CA94</f>
        <v/>
      </c>
      <c r="CJ94" s="1527"/>
      <c r="CK94" s="2042"/>
      <c r="CL94" s="206">
        <f>IF(CF94=""," ",IF(ABS(CE94-CF94)&lt;=0.125,"Valid","Not valid"))</f>
        <v/>
      </c>
      <c r="CM94" s="207">
        <f> IF(CE94="","",IF(AND(CE94&lt;&gt;"",CF94=""),IF(CE94&gt;=1,"Medir+Sig Max","No"),IF(CF94&lt;&gt;"",IF(CF94&gt;=1,"Medir+Sig Max","No"),"")))</f>
        <v/>
      </c>
      <c r="CN94" s="1787"/>
      <c r="CO94" s="220">
        <f>IF(CK94="",IF(AND(CE94="",CF94=""),"",IF(CF94="",IF(DE94&gt;1,ROUND(DE94*CE94,3),CE94),IF(DE94&gt;1,ROUND(DE94*CF94,3),CF94))),IF(AND(CE94="",CF94=""),"",IF(CF94="",IF(DE94&gt;1,ROUND(DE94*CE94*(1/(CK94)),3),CE94*(1/(CK94))),IF(DE94&gt;1,ROUND(DE94*CF94*(1/(CK94)),3),CF94*(1/(CK94))))))</f>
        <v/>
      </c>
      <c r="CP94" s="2043">
        <f>IF(COUNTIF(Overview!K12:K14,TRUE)&gt;0,2,IF(COUNTIF(Overview!L12:L14,TRUE)&gt;0,4,0))</f>
        <v/>
      </c>
      <c r="CQ94" s="1472">
        <f>IF(CO94="","",IF(CO94&gt;CP94,"Fail","Pass"))</f>
        <v/>
      </c>
      <c r="CR94" s="1481"/>
      <c r="CS94" s="1565">
        <f>MyTimestamp(CO94)</f>
        <v/>
      </c>
      <c r="CT94" s="1531">
        <f>IF(CE94="",0,15)+IF(CF94="",0,15)</f>
        <v/>
      </c>
      <c r="CU94" s="1532">
        <f>IF(CT94=0,0,2)</f>
        <v/>
      </c>
      <c r="CV94" s="859"/>
      <c r="CW94" s="859"/>
      <c r="CX94" s="2038"/>
      <c r="CY94" s="2044"/>
      <c r="CZ94" s="1543">
        <f>10^(CJ94/20)*100-100</f>
        <v/>
      </c>
      <c r="DA94" s="1331"/>
      <c r="DB94" s="431"/>
      <c r="DC94" s="777">
        <f>IF(DA94="","",10^(DA94/10))</f>
        <v/>
      </c>
      <c r="DD94" s="1377">
        <f>IF(ISNUMBER(DB94)=FALSE,"",10^(DB94/10))</f>
        <v/>
      </c>
      <c r="DE94" s="1543">
        <f>IF(AND(ISNUMBER(DC94),ISNUMBER(DD94)),IF(DC94/DD94&gt;1,ROUND((DC94)/DD94,3),1),1)</f>
        <v/>
      </c>
      <c r="DF94" s="1541"/>
      <c r="DG94" s="1541"/>
      <c r="DH94" s="1541"/>
      <c r="DI94" s="1541"/>
      <c r="DJ94" s="1541"/>
      <c r="DK94" s="1541"/>
      <c r="DL94" s="1541"/>
      <c r="DM94" s="1541"/>
      <c r="DN94" s="1541"/>
      <c r="DO94" s="1541"/>
      <c r="DP94" s="1541"/>
      <c r="DQ94" s="1541"/>
      <c r="DR94" s="1541"/>
    </row>
    <row r="95" ht="12.75" x14ac:dyDescent="0.2">
      <c r="A95" s="1541"/>
      <c r="B95" s="1541"/>
      <c r="C95"/>
      <c r="D95" s="130">
        <f>IF(BX$91="Close to Ear","EN 62209-1","EN 62209-2")</f>
        <v/>
      </c>
      <c r="E95" s="130">
        <f>IF(CG95="Close to Ear","2016","2010/A1:2019")</f>
        <v/>
      </c>
      <c r="F95" s="1488" t="inlineStr">
        <is>
          <t>5.2</t>
        </is>
      </c>
      <c r="G95" s="1497"/>
      <c r="H95" s="120">
        <f>BV95</f>
        <v/>
      </c>
      <c r="I95" s="120">
        <f>BW95</f>
        <v/>
      </c>
      <c r="J95" s="687" t="inlineStr">
        <is>
          <t>WCDMA</t>
        </is>
      </c>
      <c r="K95" s="194" t="inlineStr">
        <is>
          <t>FDDI</t>
        </is>
      </c>
      <c r="L95" s="115"/>
      <c r="M95" s="120"/>
      <c r="N95" s="119"/>
      <c r="O95" s="131"/>
      <c r="P95" s="6597"/>
      <c r="Q95" s="131"/>
      <c r="R95" s="131"/>
      <c r="S95" s="120"/>
      <c r="T95" s="120">
        <v>9750</v>
      </c>
      <c r="U95" s="120">
        <v>1950</v>
      </c>
      <c r="V95" s="119"/>
      <c r="W95" s="197"/>
      <c r="X95" s="119"/>
      <c r="Y95" s="119"/>
      <c r="Z95" s="119"/>
      <c r="AA95" s="115"/>
      <c r="AB95" s="115"/>
      <c r="AC95" s="689">
        <f>IF(OR(BX$91="Close to Ear",BX$91="Close to Head"),"Head",IF(BX$91="Extremity","Extremity","Body"))</f>
        <v/>
      </c>
      <c r="AD95" s="690">
        <f>CA95</f>
        <v/>
      </c>
      <c r="AE95" s="688">
        <f>CB95</f>
        <v/>
      </c>
      <c r="AF95" s="115"/>
      <c r="AG95" s="808">
        <f>IF(AZ95="","N/A",IF(CQ95="Pass","P","F"))</f>
        <v/>
      </c>
      <c r="AH95" s="129"/>
      <c r="AI95" s="129"/>
      <c r="AJ95" s="129"/>
      <c r="AK95" s="119"/>
      <c r="AL95" s="115"/>
      <c r="AM95" s="119"/>
      <c r="AN95" s="119"/>
      <c r="AO95" s="692"/>
      <c r="AP95" s="692"/>
      <c r="AQ95" s="692"/>
      <c r="AR95" s="692"/>
      <c r="AS95" s="692"/>
      <c r="AT95" s="691">
        <f>CE95</f>
        <v/>
      </c>
      <c r="AU95" s="691">
        <f>CF95</f>
        <v/>
      </c>
      <c r="AV95" s="813"/>
      <c r="AW95" s="813"/>
      <c r="AX95" s="197">
        <f>CZ95</f>
        <v/>
      </c>
      <c r="AY95" s="197">
        <f>DE95</f>
        <v/>
      </c>
      <c r="AZ95" s="3379">
        <f>CO95</f>
        <v/>
      </c>
      <c r="BA95" s="3380"/>
      <c r="BB95" s="197">
        <f>CP95</f>
        <v/>
      </c>
      <c r="BC95" s="813"/>
      <c r="BD95" s="197">
        <f>CR95</f>
        <v/>
      </c>
      <c r="BE95" s="121">
        <f>CS95</f>
        <v/>
      </c>
      <c r="BF95" s="122">
        <f>CT95*60</f>
        <v/>
      </c>
      <c r="BG95" s="121">
        <f>BE95</f>
        <v/>
      </c>
      <c r="BH95" s="122">
        <f>CU95*60</f>
        <v/>
      </c>
      <c r="BI95" s="122">
        <f>CV95</f>
        <v/>
      </c>
      <c r="BJ95" s="117"/>
      <c r="BK95" s="812">
        <f>Overview!$E$7</f>
        <v/>
      </c>
      <c r="BL95" s="117"/>
      <c r="BM95" s="836">
        <f>CW95</f>
        <v/>
      </c>
      <c r="BN95" s="812">
        <f>Overview!$P$153</f>
        <v/>
      </c>
      <c r="BO95" s="117"/>
      <c r="BP95" s="117"/>
      <c r="BQ95" s="115"/>
      <c r="BR95" s="1478"/>
      <c r="BS95" s="1548"/>
      <c r="BT95" s="2089" t="inlineStr">
        <is>
          <t>WCDMA</t>
        </is>
      </c>
      <c r="BU95" s="2089" t="inlineStr">
        <is>
          <t>FDDI</t>
        </is>
      </c>
      <c r="BV95" s="430">
        <f>Overview!$H$28</f>
        <v/>
      </c>
      <c r="BW95" s="2010"/>
      <c r="BX95" s="2089"/>
      <c r="BY95" s="2090"/>
      <c r="BZ95" s="2090"/>
      <c r="CA95" s="1997" t="inlineStr">
        <is>
          <t>Top Edge</t>
        </is>
      </c>
      <c r="CB95" s="200">
        <v>5</v>
      </c>
      <c r="CC95" s="873">
        <f>IF(COUNT('Conducted 2G-3G'!$AH$15:$AH$17)=0,9750,INDEX('Conducted 2G-3G'!$T$15:$T$17,MATCH(MAX('Conducted 2G-3G'!$AH$15:$AH$17),'Conducted 2G-3G'!$AH$15:$AH$17,0)))</f>
        <v>9750</v>
      </c>
      <c r="CD95" s="873">
        <f>IF(COUNT('Conducted 2G-3G'!$AH$15:$AH$17)=0,1950,INDEX('Conducted 2G-3G'!$U$15:$U$17,MATCH(MAX('Conducted 2G-3G'!$AH$15:$AH$17),'Conducted 2G-3G'!$AH$15:$AH$17,0)))</f>
        <v>1950</v>
      </c>
      <c r="CE95" s="1523"/>
      <c r="CF95" s="1523"/>
      <c r="CG95" s="387" t="str">
        <f>IF(OR($BY$83="",$BY$83=""),"",$BY$83)</f>
        <v/>
      </c>
      <c r="CH95" s="387">
        <f>BZ95</f>
        <v/>
      </c>
      <c r="CI95" s="387">
        <f>CA95</f>
        <v/>
      </c>
      <c r="CJ95" s="1527"/>
      <c r="CK95" s="2042"/>
      <c r="CL95" s="206">
        <f>IF(CF95=""," ",IF(ABS(CE95-CF95)&lt;=0.125,"Valid","Not valid"))</f>
        <v/>
      </c>
      <c r="CM95" s="207">
        <f> IF(CE95="","",IF(AND(CE95&lt;&gt;"",CF95=""),IF(CE95&gt;=1,"Medir+Sig Max","No"),IF(CF95&lt;&gt;"",IF(CF95&gt;=1,"Medir+Sig Max","No"),"")))</f>
        <v/>
      </c>
      <c r="CN95" s="1787"/>
      <c r="CO95" s="220">
        <f>IF(CK95="",IF(AND(CE95="",CF95=""),"",IF(CF95="",IF(DE95&gt;1,ROUND(DE95*CE95,3),CE95),IF(DE95&gt;1,ROUND(DE95*CF95,3),CF95))),IF(AND(CE95="",CF95=""),"",IF(CF95="",IF(DE95&gt;1,ROUND(DE95*CE95*(1/(CK95)),3),CE95*(1/(CK95))),IF(DE95&gt;1,ROUND(DE95*CF95*(1/(CK95)),3),CF95*(1/(CK95))))))</f>
        <v/>
      </c>
      <c r="CP95" s="2043">
        <f>IF(COUNTIF(Overview!K12:K14,TRUE)&gt;0,2,IF(COUNTIF(Overview!L12:L14,TRUE)&gt;0,4,0))</f>
        <v/>
      </c>
      <c r="CQ95" s="1472">
        <f>IF(CO95="","",IF(CO95&gt;CP95,"Fail","Pass"))</f>
        <v/>
      </c>
      <c r="CR95" s="1481"/>
      <c r="CS95" s="1565">
        <f>MyTimestamp(CO95)</f>
        <v/>
      </c>
      <c r="CT95" s="1531">
        <f>IF(CE95="",0,15)+IF(CF95="",0,15)</f>
        <v/>
      </c>
      <c r="CU95" s="1532">
        <f>IF(CT95=0,0,2)</f>
        <v/>
      </c>
      <c r="CV95" s="859"/>
      <c r="CW95" s="859"/>
      <c r="CX95" s="2038"/>
      <c r="CY95" s="2044"/>
      <c r="CZ95" s="1543">
        <f>10^(CJ95/20)*100-100</f>
        <v/>
      </c>
      <c r="DA95" s="1331"/>
      <c r="DB95" s="431"/>
      <c r="DC95" s="777">
        <f>IF(DA95="","",10^(DA95/10))</f>
        <v/>
      </c>
      <c r="DD95" s="1377">
        <f>IF(ISNUMBER(DB95)=FALSE,"",10^(DB95/10))</f>
        <v/>
      </c>
      <c r="DE95" s="1543">
        <f>IF(AND(ISNUMBER(DC95),ISNUMBER(DD95)),IF(DC95/DD95&gt;1,ROUND((DC95)/DD95,3),1),1)</f>
        <v/>
      </c>
      <c r="DF95" s="1541"/>
      <c r="DG95" s="1541"/>
      <c r="DH95" s="1541"/>
      <c r="DI95" s="1541"/>
      <c r="DJ95" s="1541"/>
      <c r="DK95" s="1541"/>
      <c r="DL95" s="1541"/>
      <c r="DM95" s="1541"/>
      <c r="DN95" s="1541"/>
      <c r="DO95" s="1541"/>
      <c r="DP95" s="1541"/>
      <c r="DQ95" s="1541"/>
      <c r="DR95" s="1541"/>
    </row>
    <row r="96" ht="12.75" x14ac:dyDescent="0.2">
      <c r="A96" s="1541"/>
      <c r="B96" s="1541"/>
      <c r="C96"/>
      <c r="D96" s="130">
        <f>IF(BX$91="Close to Ear","EN 62209-1","EN 62209-2")</f>
        <v/>
      </c>
      <c r="E96" s="130">
        <f>IF(CG96="Close to Ear","2016","2010/A1:2019")</f>
        <v/>
      </c>
      <c r="F96" s="1488" t="inlineStr">
        <is>
          <t>5.2</t>
        </is>
      </c>
      <c r="G96" s="1497"/>
      <c r="H96" s="120">
        <f>BV96</f>
        <v/>
      </c>
      <c r="I96" s="120">
        <f>BW96</f>
        <v/>
      </c>
      <c r="J96" s="687" t="inlineStr">
        <is>
          <t>WCDMA</t>
        </is>
      </c>
      <c r="K96" s="194" t="inlineStr">
        <is>
          <t>FDDI</t>
        </is>
      </c>
      <c r="L96" s="115"/>
      <c r="M96" s="120"/>
      <c r="N96" s="119"/>
      <c r="O96" s="131"/>
      <c r="P96" s="6597"/>
      <c r="Q96" s="131"/>
      <c r="R96" s="131"/>
      <c r="S96" s="120"/>
      <c r="T96" s="120">
        <v>9750</v>
      </c>
      <c r="U96" s="120">
        <v>1950</v>
      </c>
      <c r="V96" s="119"/>
      <c r="W96" s="197"/>
      <c r="X96" s="119"/>
      <c r="Y96" s="119"/>
      <c r="Z96" s="119"/>
      <c r="AA96" s="115"/>
      <c r="AB96" s="115"/>
      <c r="AC96" s="689">
        <f>IF(OR(BX$91="Close to Ear",BX$91="Close to Head"),"Head",IF(BX$91="Extremity","Extremity","Body"))</f>
        <v/>
      </c>
      <c r="AD96" s="690">
        <f>CA96</f>
        <v/>
      </c>
      <c r="AE96" s="688">
        <f>CB96</f>
        <v/>
      </c>
      <c r="AF96" s="115"/>
      <c r="AG96" s="808">
        <f>IF(AZ96="","N/A",IF(CQ96="Pass","P","F"))</f>
        <v/>
      </c>
      <c r="AH96" s="129"/>
      <c r="AI96" s="129"/>
      <c r="AJ96" s="129"/>
      <c r="AK96" s="119"/>
      <c r="AL96" s="115"/>
      <c r="AM96" s="119"/>
      <c r="AN96" s="119"/>
      <c r="AO96" s="692"/>
      <c r="AP96" s="692"/>
      <c r="AQ96" s="692"/>
      <c r="AR96" s="692"/>
      <c r="AS96" s="692"/>
      <c r="AT96" s="691">
        <f>CE96</f>
        <v/>
      </c>
      <c r="AU96" s="691">
        <f>CF96</f>
        <v/>
      </c>
      <c r="AV96" s="813"/>
      <c r="AW96" s="813"/>
      <c r="AX96" s="197">
        <f>CZ96</f>
        <v/>
      </c>
      <c r="AY96" s="197">
        <f>DE96</f>
        <v/>
      </c>
      <c r="AZ96" s="3379">
        <f>CO96</f>
        <v/>
      </c>
      <c r="BA96" s="3380"/>
      <c r="BB96" s="197">
        <f>CP96</f>
        <v/>
      </c>
      <c r="BC96" s="813"/>
      <c r="BD96" s="197">
        <f>CR96</f>
        <v/>
      </c>
      <c r="BE96" s="121">
        <f>CS96</f>
        <v/>
      </c>
      <c r="BF96" s="122">
        <f>CT96*60</f>
        <v/>
      </c>
      <c r="BG96" s="121">
        <f>BE96</f>
        <v/>
      </c>
      <c r="BH96" s="122">
        <f>CU96*60</f>
        <v/>
      </c>
      <c r="BI96" s="122">
        <f>CV96</f>
        <v/>
      </c>
      <c r="BJ96" s="117"/>
      <c r="BK96" s="812">
        <f>Overview!$E$7</f>
        <v/>
      </c>
      <c r="BL96" s="117"/>
      <c r="BM96" s="836">
        <f>CW96</f>
        <v/>
      </c>
      <c r="BN96" s="812">
        <f>Overview!$P$153</f>
        <v/>
      </c>
      <c r="BO96" s="117"/>
      <c r="BP96" s="117"/>
      <c r="BQ96" s="115"/>
      <c r="BR96" s="1478"/>
      <c r="BS96" s="1548"/>
      <c r="BT96" s="2089" t="inlineStr">
        <is>
          <t>WCDMA</t>
        </is>
      </c>
      <c r="BU96" s="2089" t="inlineStr">
        <is>
          <t>FDDI</t>
        </is>
      </c>
      <c r="BV96" s="430">
        <f>Overview!$H$28</f>
        <v/>
      </c>
      <c r="BW96" s="2010"/>
      <c r="BX96" s="2089"/>
      <c r="BY96" s="2090"/>
      <c r="BZ96" s="2090"/>
      <c r="CA96" s="1997" t="inlineStr">
        <is>
          <t>Bottom Edge</t>
        </is>
      </c>
      <c r="CB96" s="200">
        <v>5</v>
      </c>
      <c r="CC96" s="873">
        <f>IF(COUNT('Conducted 2G-3G'!$AH$15:$AH$17)=0,9750,INDEX('Conducted 2G-3G'!$T$15:$T$17,MATCH(MAX('Conducted 2G-3G'!$AH$15:$AH$17),'Conducted 2G-3G'!$AH$15:$AH$17,0)))</f>
        <v>9750</v>
      </c>
      <c r="CD96" s="873">
        <f>IF(COUNT('Conducted 2G-3G'!$AH$15:$AH$17)=0,1950,INDEX('Conducted 2G-3G'!$U$15:$U$17,MATCH(MAX('Conducted 2G-3G'!$AH$15:$AH$17),'Conducted 2G-3G'!$AH$15:$AH$17,0)))</f>
        <v>1950</v>
      </c>
      <c r="CE96" s="1523"/>
      <c r="CF96" s="1523"/>
      <c r="CG96" s="387" t="str">
        <f>IF(OR($BY$83="",$BY$83=""),"",$BY$83)</f>
        <v/>
      </c>
      <c r="CH96" s="387">
        <f>BZ96</f>
        <v/>
      </c>
      <c r="CI96" s="387">
        <f>CA96</f>
        <v/>
      </c>
      <c r="CJ96" s="1527"/>
      <c r="CK96" s="2042"/>
      <c r="CL96" s="206">
        <f>IF(CF96=""," ",IF(ABS(CE96-CF96)&lt;=0.125,"Valid","Not valid"))</f>
        <v/>
      </c>
      <c r="CM96" s="207">
        <f> IF(CE96="","",IF(AND(CE96&lt;&gt;"",CF96=""),IF(CE96&gt;=1,"Medir+Sig Max","No"),IF(CF96&lt;&gt;"",IF(CF96&gt;=1,"Medir+Sig Max","No"),"")))</f>
        <v/>
      </c>
      <c r="CN96" s="1787"/>
      <c r="CO96" s="220">
        <f>IF(CK96="",IF(AND(CE96="",CF96=""),"",IF(CF96="",IF(DE96&gt;1,ROUND(DE96*CE96,3),CE96),IF(DE96&gt;1,ROUND(DE96*CF96,3),CF96))),IF(AND(CE96="",CF96=""),"",IF(CF96="",IF(DE96&gt;1,ROUND(DE96*CE96*(1/(CK96)),3),CE96*(1/(CK96))),IF(DE96&gt;1,ROUND(DE96*CF96*(1/(CK96)),3),CF96*(1/(CK96))))))</f>
        <v/>
      </c>
      <c r="CP96" s="2043">
        <f>IF(COUNTIF(Overview!K12:K14,TRUE)&gt;0,2,IF(COUNTIF(Overview!L12:L14,TRUE)&gt;0,4,0))</f>
        <v/>
      </c>
      <c r="CQ96" s="1472">
        <f>IF(CO96="","",IF(CO96&gt;CP96,"Fail","Pass"))</f>
        <v/>
      </c>
      <c r="CR96" s="1481"/>
      <c r="CS96" s="1565">
        <f>MyTimestamp(CO96)</f>
        <v/>
      </c>
      <c r="CT96" s="1531">
        <f>IF(CE96="",0,15)+IF(CF96="",0,15)</f>
        <v/>
      </c>
      <c r="CU96" s="1532">
        <f>IF(CT96=0,0,2)</f>
        <v/>
      </c>
      <c r="CV96" s="859"/>
      <c r="CW96" s="859"/>
      <c r="CX96" s="2038"/>
      <c r="CY96" s="2044"/>
      <c r="CZ96" s="1543">
        <f>10^(CJ96/20)*100-100</f>
        <v/>
      </c>
      <c r="DA96" s="1331"/>
      <c r="DB96" s="431"/>
      <c r="DC96" s="777">
        <f>IF(DA96="","",10^(DA96/10))</f>
        <v/>
      </c>
      <c r="DD96" s="1377">
        <f>IF(ISNUMBER(DB96)=FALSE,"",10^(DB96/10))</f>
        <v/>
      </c>
      <c r="DE96" s="1543">
        <f>IF(AND(ISNUMBER(DC96),ISNUMBER(DD96)),IF(DC96/DD96&gt;1,ROUND((DC96)/DD96,3),1),1)</f>
        <v/>
      </c>
      <c r="DF96" s="1541"/>
      <c r="DG96" s="1541"/>
      <c r="DH96" s="1541"/>
      <c r="DI96" s="1541"/>
      <c r="DJ96" s="1541"/>
      <c r="DK96" s="1541"/>
      <c r="DL96" s="1541"/>
      <c r="DM96" s="1541"/>
      <c r="DN96" s="1541"/>
      <c r="DO96" s="1541"/>
      <c r="DP96" s="1541"/>
      <c r="DQ96" s="1541"/>
      <c r="DR96" s="1541"/>
    </row>
    <row r="97" ht="12.75" x14ac:dyDescent="0.2">
      <c r="A97" s="1541"/>
      <c r="B97" s="1541"/>
      <c r="C97"/>
      <c r="D97" s="130">
        <f>IF(BX$91="Close to Ear","EN 62209-1","EN 62209-2")</f>
        <v/>
      </c>
      <c r="E97" s="130">
        <f>IF(CG97="Close to Ear","2016","2010/A1:2019")</f>
        <v/>
      </c>
      <c r="F97" s="1488" t="inlineStr">
        <is>
          <t>5.2</t>
        </is>
      </c>
      <c r="G97" s="1497"/>
      <c r="H97" s="120">
        <f>BV97</f>
        <v/>
      </c>
      <c r="I97" s="120">
        <f>BW97</f>
        <v/>
      </c>
      <c r="J97" s="687" t="inlineStr">
        <is>
          <t>WCDMA</t>
        </is>
      </c>
      <c r="K97" s="194" t="inlineStr">
        <is>
          <t>FDDI</t>
        </is>
      </c>
      <c r="L97" s="115"/>
      <c r="M97" s="120"/>
      <c r="N97" s="119"/>
      <c r="O97" s="131"/>
      <c r="P97" s="6597"/>
      <c r="Q97" s="131"/>
      <c r="R97" s="131"/>
      <c r="S97" s="120"/>
      <c r="T97" s="120">
        <v>9750</v>
      </c>
      <c r="U97" s="120">
        <v>1950</v>
      </c>
      <c r="V97" s="119"/>
      <c r="W97" s="197"/>
      <c r="X97" s="119"/>
      <c r="Y97" s="119"/>
      <c r="Z97" s="119"/>
      <c r="AA97" s="115"/>
      <c r="AB97" s="115"/>
      <c r="AC97" s="689">
        <f>IF(OR(BX$91="Close to Ear",BX$91="Close to Head"),"Head",IF(BX$91="Extremity","Extremity","Body"))</f>
        <v/>
      </c>
      <c r="AD97" s="690">
        <f>CA97</f>
        <v/>
      </c>
      <c r="AE97" s="688">
        <f>CB97</f>
        <v/>
      </c>
      <c r="AF97" s="115"/>
      <c r="AG97" s="808">
        <f>IF(AZ97="","N/A",IF(CQ97="Pass","P","F"))</f>
        <v/>
      </c>
      <c r="AH97" s="129"/>
      <c r="AI97" s="129"/>
      <c r="AJ97" s="129"/>
      <c r="AK97" s="119"/>
      <c r="AL97" s="115"/>
      <c r="AM97" s="119"/>
      <c r="AN97" s="119"/>
      <c r="AO97" s="692"/>
      <c r="AP97" s="692"/>
      <c r="AQ97" s="692"/>
      <c r="AR97" s="692"/>
      <c r="AS97" s="692"/>
      <c r="AT97" s="691">
        <f>CE97</f>
        <v/>
      </c>
      <c r="AU97" s="691">
        <f>CF97</f>
        <v/>
      </c>
      <c r="AV97" s="813"/>
      <c r="AW97" s="813"/>
      <c r="AX97" s="197">
        <f>CZ97</f>
        <v/>
      </c>
      <c r="AY97" s="197">
        <f>DE97</f>
        <v/>
      </c>
      <c r="AZ97" s="3379">
        <f>CO97</f>
        <v/>
      </c>
      <c r="BA97" s="3380"/>
      <c r="BB97" s="197">
        <f>CP97</f>
        <v/>
      </c>
      <c r="BC97" s="813"/>
      <c r="BD97" s="197">
        <f>CR97</f>
        <v/>
      </c>
      <c r="BE97" s="121">
        <f>CS97</f>
        <v/>
      </c>
      <c r="BF97" s="122">
        <f>CT97*60</f>
        <v/>
      </c>
      <c r="BG97" s="121">
        <f>BE97</f>
        <v/>
      </c>
      <c r="BH97" s="122">
        <f>CU97*60</f>
        <v/>
      </c>
      <c r="BI97" s="122">
        <f>CV97</f>
        <v/>
      </c>
      <c r="BJ97" s="117"/>
      <c r="BK97" s="812">
        <f>Overview!$E$7</f>
        <v/>
      </c>
      <c r="BL97" s="117"/>
      <c r="BM97" s="836">
        <f>CW97</f>
        <v/>
      </c>
      <c r="BN97" s="812">
        <f>Overview!$P$153</f>
        <v/>
      </c>
      <c r="BO97" s="117"/>
      <c r="BP97" s="117"/>
      <c r="BQ97" s="115"/>
      <c r="BR97" s="1478"/>
      <c r="BS97" s="1548"/>
      <c r="BT97" s="2089" t="inlineStr">
        <is>
          <t>WCDMA</t>
        </is>
      </c>
      <c r="BU97" s="2089" t="inlineStr">
        <is>
          <t>FDDI</t>
        </is>
      </c>
      <c r="BV97" s="430">
        <f>Overview!$H$28</f>
        <v/>
      </c>
      <c r="BW97" s="2010"/>
      <c r="BX97" s="2089"/>
      <c r="BY97" s="2090"/>
      <c r="BZ97" s="2090"/>
      <c r="CA97" s="431" t="str">
        <f>IF(COUNT(CF91:CF96)=0,IF(COUNT(CE91:CE96)=0,"TBD",VLOOKUP(MAX(CE91:CE96),CE91:CI96,5,FALSE)),VLOOKUP(MAX(CF91:CF96),CF91:CI96,4,FALSE))</f>
        <v>TBD</v>
      </c>
      <c r="CB97" s="200">
        <v>5</v>
      </c>
      <c r="CC97" s="873">
        <f>IF(COUNT('Conducted 2G-3G'!$AH$15:$AH$17)=0,9750,INDEX('Conducted 2G-3G'!$T$15:$T$17,MATCH(MAX('Conducted 2G-3G'!$AH$15:$AH$17),'Conducted 2G-3G'!$AH$15:$AH$17,0)))</f>
        <v>9750</v>
      </c>
      <c r="CD97" s="873">
        <f>IF(COUNT('Conducted 2G-3G'!$AH$15:$AH$17)=0,1950,INDEX('Conducted 2G-3G'!$U$15:$U$17,MATCH(MAX('Conducted 2G-3G'!$AH$15:$AH$17),'Conducted 2G-3G'!$AH$15:$AH$17,0)))</f>
        <v>1950</v>
      </c>
      <c r="CE97" s="1523"/>
      <c r="CF97" s="1523"/>
      <c r="CG97" s="387" t="str">
        <f>IF(OR($BY$83="",$BY$83=""),"",$BY$83)</f>
        <v/>
      </c>
      <c r="CH97" s="387">
        <f>BZ97</f>
        <v/>
      </c>
      <c r="CI97" s="387">
        <f>CA97</f>
        <v/>
      </c>
      <c r="CJ97" s="1527"/>
      <c r="CK97" s="2042"/>
      <c r="CL97" s="206">
        <f>IF(CF97=""," ",IF(ABS(CE97-CF97)&lt;=0.125,"Valid","Not valid"))</f>
        <v/>
      </c>
      <c r="CM97" s="207">
        <f> IF(CE97="","",IF(AND(CE97&lt;&gt;"",CF97=""),IF(CE97&gt;=1,"Medir+Sig Max","No"),IF(CF97&lt;&gt;"",IF(CF97&gt;=1,"Medir+Sig Max","No"),"")))</f>
        <v/>
      </c>
      <c r="CN97" s="1787"/>
      <c r="CO97" s="220">
        <f>IF(CK97="",IF(AND(CE97="",CF97=""),"",IF(CF97="",IF(DE97&gt;1,ROUND(DE97*CE97,3),CE97),IF(DE97&gt;1,ROUND(DE97*CF97,3),CF97))),IF(AND(CE97="",CF97=""),"",IF(CF97="",IF(DE97&gt;1,ROUND(DE97*CE97*(1/(CK97)),3),CE97*(1/(CK97))),IF(DE97&gt;1,ROUND(DE97*CF97*(1/(CK97)),3),CF97*(1/(CK97))))))</f>
        <v/>
      </c>
      <c r="CP97" s="2043">
        <f>IF(COUNTIF(Overview!K12:K14,TRUE)&gt;0,2,IF(COUNTIF(Overview!L12:L14,TRUE)&gt;0,4,0))</f>
        <v/>
      </c>
      <c r="CQ97" s="1472">
        <f>IF(CO97="","",IF(CO97&gt;CP97,"Fail","Pass"))</f>
        <v/>
      </c>
      <c r="CR97" s="1481"/>
      <c r="CS97" s="1565">
        <f>MyTimestamp(CO97)</f>
        <v/>
      </c>
      <c r="CT97" s="1531">
        <f>IF(CE97="",0,15)+IF(CF97="",0,15)</f>
        <v/>
      </c>
      <c r="CU97" s="1532">
        <f>IF(CT97=0,0,2)</f>
        <v/>
      </c>
      <c r="CV97" s="859"/>
      <c r="CW97" s="859"/>
      <c r="CX97" s="2038"/>
      <c r="CY97" s="2044"/>
      <c r="CZ97" s="1543">
        <f>10^(CJ97/20)*100-100</f>
        <v/>
      </c>
      <c r="DA97" s="1331"/>
      <c r="DB97" s="431"/>
      <c r="DC97" s="777">
        <f>IF(DA97="","",10^(DA97/10))</f>
        <v/>
      </c>
      <c r="DD97" s="1377">
        <f>IF(ISNUMBER(DB97)=FALSE,"",10^(DB97/10))</f>
        <v/>
      </c>
      <c r="DE97" s="1543">
        <f>IF(AND(ISNUMBER(DC97),ISNUMBER(DD97)),IF(DC97/DD97&gt;1,ROUND((DC97)/DD97,3),1),1)</f>
        <v/>
      </c>
      <c r="DF97" s="1541"/>
      <c r="DG97" s="1541"/>
      <c r="DH97" s="1541"/>
      <c r="DI97" s="1541"/>
      <c r="DJ97" s="1541"/>
      <c r="DK97" s="1541"/>
      <c r="DL97" s="1541"/>
      <c r="DM97" s="1541"/>
      <c r="DN97" s="1541"/>
      <c r="DO97" s="1541"/>
      <c r="DP97" s="1541"/>
      <c r="DQ97" s="1541"/>
      <c r="DR97" s="1541"/>
    </row>
    <row r="98" ht="12.75" x14ac:dyDescent="0.2">
      <c r="A98" s="1541"/>
      <c r="B98" s="1541"/>
      <c r="C98"/>
      <c r="D98" s="130">
        <f>IF(BX$91="Close to Ear","EN 62209-1","EN 62209-2")</f>
        <v/>
      </c>
      <c r="E98" s="130">
        <f>IF(CG98="Close to Ear","2016","2010/A1:2019")</f>
        <v/>
      </c>
      <c r="F98" s="1488" t="inlineStr">
        <is>
          <t>5.2</t>
        </is>
      </c>
      <c r="G98" s="1497"/>
      <c r="H98" s="120">
        <f>BV98</f>
        <v/>
      </c>
      <c r="I98" s="120">
        <f>BW98</f>
        <v/>
      </c>
      <c r="J98" s="687" t="inlineStr">
        <is>
          <t>WCDMA</t>
        </is>
      </c>
      <c r="K98" s="194" t="inlineStr">
        <is>
          <t>FDDI</t>
        </is>
      </c>
      <c r="L98" s="115"/>
      <c r="M98" s="120"/>
      <c r="N98" s="119"/>
      <c r="O98" s="131"/>
      <c r="P98" s="6597"/>
      <c r="Q98" s="131"/>
      <c r="R98" s="131"/>
      <c r="S98" s="120"/>
      <c r="T98" s="120">
        <v>9750</v>
      </c>
      <c r="U98" s="120">
        <v>1950</v>
      </c>
      <c r="V98" s="119"/>
      <c r="W98" s="197"/>
      <c r="X98" s="119"/>
      <c r="Y98" s="119"/>
      <c r="Z98" s="119"/>
      <c r="AA98" s="115"/>
      <c r="AB98" s="115"/>
      <c r="AC98" s="689">
        <f>IF(OR(BX$91="Close to Ear",BX$91="Close to Head"),"Head",IF(BX$91="Extremity","Extremity","Body"))</f>
        <v/>
      </c>
      <c r="AD98" s="690">
        <f>CA98</f>
        <v/>
      </c>
      <c r="AE98" s="688">
        <f>CB98</f>
        <v/>
      </c>
      <c r="AF98" s="115"/>
      <c r="AG98" s="808">
        <f>IF(AZ98="","N/A",IF(CQ98="Pass","P","F"))</f>
        <v/>
      </c>
      <c r="AH98" s="129"/>
      <c r="AI98" s="129"/>
      <c r="AJ98" s="129"/>
      <c r="AK98" s="119"/>
      <c r="AL98" s="115"/>
      <c r="AM98" s="119"/>
      <c r="AN98" s="119"/>
      <c r="AO98" s="692"/>
      <c r="AP98" s="692"/>
      <c r="AQ98" s="692"/>
      <c r="AR98" s="692"/>
      <c r="AS98" s="692"/>
      <c r="AT98" s="691">
        <f>CE98</f>
        <v/>
      </c>
      <c r="AU98" s="691">
        <f>CF98</f>
        <v/>
      </c>
      <c r="AV98" s="813"/>
      <c r="AW98" s="813"/>
      <c r="AX98" s="197">
        <f>CZ98</f>
        <v/>
      </c>
      <c r="AY98" s="197">
        <f>DE98</f>
        <v/>
      </c>
      <c r="AZ98" s="3379">
        <f>CO98</f>
        <v/>
      </c>
      <c r="BA98" s="3380"/>
      <c r="BB98" s="197">
        <f>CP98</f>
        <v/>
      </c>
      <c r="BC98" s="813"/>
      <c r="BD98" s="197">
        <f>CR98</f>
        <v/>
      </c>
      <c r="BE98" s="121">
        <f>CS98</f>
        <v/>
      </c>
      <c r="BF98" s="122">
        <f>CT98*60</f>
        <v/>
      </c>
      <c r="BG98" s="121">
        <f>BE98</f>
        <v/>
      </c>
      <c r="BH98" s="122">
        <f>CU98*60</f>
        <v/>
      </c>
      <c r="BI98" s="122">
        <f>CV98</f>
        <v/>
      </c>
      <c r="BJ98" s="117"/>
      <c r="BK98" s="812">
        <f>Overview!$E$7</f>
        <v/>
      </c>
      <c r="BL98" s="117"/>
      <c r="BM98" s="836">
        <f>CW98</f>
        <v/>
      </c>
      <c r="BN98" s="812">
        <f>Overview!$P$153</f>
        <v/>
      </c>
      <c r="BO98" s="117"/>
      <c r="BP98" s="117"/>
      <c r="BQ98" s="115"/>
      <c r="BR98" s="1478"/>
      <c r="BS98" s="1548"/>
      <c r="BT98" s="2089" t="inlineStr">
        <is>
          <t>WCDMA</t>
        </is>
      </c>
      <c r="BU98" s="2089" t="inlineStr">
        <is>
          <t>FDDI</t>
        </is>
      </c>
      <c r="BV98" s="430">
        <f>Overview!$H$28</f>
        <v/>
      </c>
      <c r="BW98" s="2010"/>
      <c r="BX98" s="1872"/>
      <c r="BY98" s="2090"/>
      <c r="BZ98" s="2090"/>
      <c r="CA98" s="433" t="str">
        <f>IF(COUNT(CF91:CF96)=0,IF(COUNT(CE91:CE96)=0,"TBD",VLOOKUP(MAX(CE91:CE96),CE91:CI96,5,FALSE)),VLOOKUP(MAX(CF91:CF96),CF91:CI96,4,FALSE))</f>
        <v>TBD</v>
      </c>
      <c r="CB98" s="201">
        <v>5</v>
      </c>
      <c r="CC98" s="874">
        <f>IF(COUNT('Conducted 2G-3G'!$AH$15:$AH$17)=0,9750,INDEX('Conducted 2G-3G'!$T$15:$T$17,MATCH(MAX('Conducted 2G-3G'!$AH$15:$AH$17),'Conducted 2G-3G'!$AH$15:$AH$17,0)))</f>
        <v>9750</v>
      </c>
      <c r="CD98" s="874">
        <f>IF(COUNT('Conducted 2G-3G'!$AH$15:$AH$17)=0,1950,INDEX('Conducted 2G-3G'!$U$15:$U$17,MATCH(MAX('Conducted 2G-3G'!$AH$15:$AH$17),'Conducted 2G-3G'!$AH$15:$AH$17,0)))</f>
        <v>1950</v>
      </c>
      <c r="CE98" s="1874"/>
      <c r="CF98" s="1874"/>
      <c r="CG98" s="388" t="str">
        <f>IF(OR($BY$83="",$BY$83=""),"",$BY$83)</f>
        <v/>
      </c>
      <c r="CH98" s="388">
        <f>BZ98</f>
        <v/>
      </c>
      <c r="CI98" s="388">
        <f>CA98</f>
        <v/>
      </c>
      <c r="CJ98" s="2046"/>
      <c r="CK98" s="2047"/>
      <c r="CL98" s="212">
        <f>IF(CF98=""," ",IF(ABS(CE98-CF98)&lt;=0.125,"Valid","Not valid"))</f>
        <v/>
      </c>
      <c r="CM98" s="213">
        <f> IF(CE98="","",IF(AND(CE98&lt;&gt;"",CF98=""),IF(CE98&gt;=1,"Medir+Sig Max","No"),IF(CF98&lt;&gt;"",IF(CF98&gt;=1,"Medir+Sig Max","No"),"")))</f>
        <v/>
      </c>
      <c r="CN98" s="1794"/>
      <c r="CO98" s="221">
        <f>IF(CK98="",IF(AND(CE98="",CF98=""),"",IF(CF98="",IF(DE98&gt;1,ROUND(DE98*CE98,3),CE98),IF(DE98&gt;1,ROUND(DE98*CF98,3),CF98))),IF(AND(CE98="",CF98=""),"",IF(CF98="",IF(DE98&gt;1,ROUND(DE98*CE98*(1/(CK98)),3),CE98*(1/(CK98))),IF(DE98&gt;1,ROUND(DE98*CF98*(1/(CK98)),3),CF98*(1/(CK98))))))</f>
        <v/>
      </c>
      <c r="CP98" s="2048">
        <f>IF(COUNTIF(Overview!K12:K14,TRUE)&gt;0,2,IF(COUNTIF(Overview!L12:L14,TRUE)&gt;0,4,0))</f>
        <v/>
      </c>
      <c r="CQ98" s="1473">
        <f>IF(CO98="","",IF(CO98&gt;CP98,"Fail","Pass"))</f>
        <v/>
      </c>
      <c r="CR98" s="1482"/>
      <c r="CS98" s="1566">
        <f>MyTimestamp(CO98)</f>
        <v/>
      </c>
      <c r="CT98" s="1535">
        <f>IF(CE98="",0,15)+IF(CF98="",0,15)</f>
        <v/>
      </c>
      <c r="CU98" s="1536">
        <f>IF(CT98=0,0,2)</f>
        <v/>
      </c>
      <c r="CV98" s="861"/>
      <c r="CW98" s="861"/>
      <c r="CX98" s="2038"/>
      <c r="CY98" s="2050"/>
      <c r="CZ98" s="1545">
        <f>10^(CJ98/20)*100-100</f>
        <v/>
      </c>
      <c r="DA98" s="1333"/>
      <c r="DB98" s="435"/>
      <c r="DC98" s="779">
        <f>IF(DA98="","",10^(DA98/10))</f>
        <v/>
      </c>
      <c r="DD98" s="1379">
        <f>IF(ISNUMBER(DB98)=FALSE,"",10^(DB98/10))</f>
        <v/>
      </c>
      <c r="DE98" s="1545">
        <f>IF(AND(ISNUMBER(DC98),ISNUMBER(DD98)),IF(DC98/DD98&gt;1,ROUND((DC98)/DD98,3),1),1)</f>
        <v/>
      </c>
      <c r="DF98" s="1541"/>
      <c r="DG98" s="1541"/>
      <c r="DH98" s="1541"/>
      <c r="DI98" s="1541"/>
      <c r="DJ98" s="1541"/>
      <c r="DK98" s="1541"/>
      <c r="DL98" s="1541"/>
      <c r="DM98" s="1541"/>
      <c r="DN98" s="1541"/>
      <c r="DO98" s="1541"/>
      <c r="DP98" s="1541"/>
      <c r="DQ98" s="1541"/>
      <c r="DR98" s="1541"/>
    </row>
    <row r="99" ht="12.75" x14ac:dyDescent="0.2">
      <c r="A99" s="1541"/>
      <c r="B99" s="1541"/>
      <c r="C99"/>
      <c r="D99" s="130">
        <f>IF(BX$91="Close to Ear","EN 62209-1","EN 62209-2")</f>
        <v/>
      </c>
      <c r="E99" s="130">
        <f>IF(CG99="Close to Ear","2016","2010/A1:2019")</f>
        <v/>
      </c>
      <c r="F99" s="1488" t="inlineStr">
        <is>
          <t>5.2</t>
        </is>
      </c>
      <c r="G99" s="1497"/>
      <c r="H99" s="120">
        <f>BV99</f>
        <v/>
      </c>
      <c r="I99" s="120">
        <f>BW99</f>
        <v/>
      </c>
      <c r="J99" s="687" t="inlineStr">
        <is>
          <t>WCDMA</t>
        </is>
      </c>
      <c r="K99" s="194" t="inlineStr">
        <is>
          <t>FDDI</t>
        </is>
      </c>
      <c r="L99" s="115"/>
      <c r="M99" s="120"/>
      <c r="N99" s="119"/>
      <c r="O99" s="131"/>
      <c r="P99" s="6597"/>
      <c r="Q99" s="131"/>
      <c r="R99" s="131"/>
      <c r="S99" s="120"/>
      <c r="T99" s="120">
        <v>9750</v>
      </c>
      <c r="U99" s="120">
        <v>1950</v>
      </c>
      <c r="V99" s="119"/>
      <c r="W99" s="197"/>
      <c r="X99" s="119"/>
      <c r="Y99" s="119"/>
      <c r="Z99" s="119"/>
      <c r="AA99" s="115"/>
      <c r="AB99" s="115"/>
      <c r="AC99" s="689">
        <f>IF(OR(BX$91="Close to Ear",BX$91="Close to Head"),"Head",IF(BX$91="Extremity","Extremity","Body"))</f>
        <v/>
      </c>
      <c r="AD99" s="690">
        <f>CA99</f>
        <v/>
      </c>
      <c r="AE99" s="688">
        <f>CB99</f>
        <v/>
      </c>
      <c r="AF99" s="115"/>
      <c r="AG99" s="808">
        <f>IF(AZ99="","N/A",IF(CQ99="Pass","P","F"))</f>
        <v/>
      </c>
      <c r="AH99" s="129"/>
      <c r="AI99" s="129"/>
      <c r="AJ99" s="129"/>
      <c r="AK99" s="119"/>
      <c r="AL99" s="115"/>
      <c r="AM99" s="119"/>
      <c r="AN99" s="119"/>
      <c r="AO99" s="692"/>
      <c r="AP99" s="692"/>
      <c r="AQ99" s="692"/>
      <c r="AR99" s="692"/>
      <c r="AS99" s="692"/>
      <c r="AT99" s="691">
        <f>CE99</f>
        <v/>
      </c>
      <c r="AU99" s="691">
        <f>CF99</f>
        <v/>
      </c>
      <c r="AV99" s="813"/>
      <c r="AW99" s="813"/>
      <c r="AX99" s="197">
        <f>CZ99</f>
        <v/>
      </c>
      <c r="AY99" s="197">
        <f>DE99</f>
        <v/>
      </c>
      <c r="AZ99" s="3379">
        <f>CO99</f>
        <v/>
      </c>
      <c r="BA99" s="3380"/>
      <c r="BB99" s="197">
        <f>CP99</f>
        <v/>
      </c>
      <c r="BC99" s="813"/>
      <c r="BD99" s="197">
        <f>CR99</f>
        <v/>
      </c>
      <c r="BE99" s="121">
        <f>CS99</f>
        <v/>
      </c>
      <c r="BF99" s="122">
        <f>CT99*60</f>
        <v/>
      </c>
      <c r="BG99" s="121">
        <f>BE99</f>
        <v/>
      </c>
      <c r="BH99" s="122">
        <f>CU99*60</f>
        <v/>
      </c>
      <c r="BI99" s="122">
        <f>CV99</f>
        <v/>
      </c>
      <c r="BJ99" s="117"/>
      <c r="BK99" s="812">
        <f>Overview!$E$7</f>
        <v/>
      </c>
      <c r="BL99" s="117"/>
      <c r="BM99" s="836">
        <f>CW99</f>
        <v/>
      </c>
      <c r="BN99" s="812">
        <f>Overview!$P$153</f>
        <v/>
      </c>
      <c r="BO99" s="117"/>
      <c r="BP99" s="117"/>
      <c r="BQ99" s="115"/>
      <c r="BR99" s="1478"/>
      <c r="BS99" s="1548"/>
      <c r="BT99" s="2089" t="inlineStr">
        <is>
          <t>WCDMA</t>
        </is>
      </c>
      <c r="BU99" s="2089" t="inlineStr">
        <is>
          <t>FDDI</t>
        </is>
      </c>
      <c r="BV99" s="430">
        <f>Overview!$H$28</f>
        <v/>
      </c>
      <c r="BW99" s="2010"/>
      <c r="BX99" s="1872"/>
      <c r="BY99" s="2090"/>
      <c r="BZ99" s="2090"/>
      <c r="CA99" s="433" t="str">
        <f>CONCATENATE(CA97," - Battery check 1")</f>
        <v>TBD - Battery check 1</v>
      </c>
      <c r="CB99" s="201">
        <v>5</v>
      </c>
      <c r="CC99" s="874">
        <f>IF(COUNT('Conducted 2G-3G'!$AH$15:$AH$17)=0,9750,INDEX('Conducted 2G-3G'!$T$15:$T$17,MATCH(MAX('Conducted 2G-3G'!$AH$15:$AH$17),'Conducted 2G-3G'!$AH$15:$AH$17,0)))</f>
        <v>9750</v>
      </c>
      <c r="CD99" s="874">
        <f>IF(COUNT('Conducted 2G-3G'!$AH$15:$AH$17)=0,1950,INDEX('Conducted 2G-3G'!$U$15:$U$17,MATCH(MAX('Conducted 2G-3G'!$AH$15:$AH$17),'Conducted 2G-3G'!$AH$15:$AH$17,0)))</f>
        <v>1950</v>
      </c>
      <c r="CE99" s="1874"/>
      <c r="CF99" s="1874"/>
      <c r="CG99" s="388" t="str">
        <f>IF(OR($BY$83="",$BY$83=""),"",$BY$83)</f>
        <v/>
      </c>
      <c r="CH99" s="388">
        <f>BZ99</f>
        <v/>
      </c>
      <c r="CI99" s="388">
        <f>CA99</f>
        <v/>
      </c>
      <c r="CJ99" s="2046"/>
      <c r="CK99" s="2047"/>
      <c r="CL99" s="212">
        <f>IF(CF99=""," ",IF(ABS(CE99-CF99)&lt;=0.125,"Valid","Not valid"))</f>
        <v/>
      </c>
      <c r="CM99" s="213">
        <f> IF(CE99="","",IF(AND(CE99&lt;&gt;"",CF99=""),IF(CE99&gt;=1,"Medir+Sig Max","No"),IF(CF99&lt;&gt;"",IF(CF99&gt;=1,"Medir+Sig Max","No"),"")))</f>
        <v/>
      </c>
      <c r="CN99" s="1794"/>
      <c r="CO99" s="221">
        <f>IF(CK99="",IF(AND(CE99="",CF99=""),"",IF(CF99="",IF(DE99&gt;1,ROUND(DE99*CE99,3),CE99),IF(DE99&gt;1,ROUND(DE99*CF99,3),CF99))),IF(AND(CE99="",CF99=""),"",IF(CF99="",IF(DE99&gt;1,ROUND(DE99*CE99*(1/(CK99)),3),CE99*(1/(CK99))),IF(DE99&gt;1,ROUND(DE99*CF99*(1/(CK99)),3),CF99*(1/(CK99))))))</f>
        <v/>
      </c>
      <c r="CP99" s="2048">
        <f>IF(COUNTIF(Overview!K12:K14,TRUE)&gt;0,2,IF(COUNTIF(Overview!L12:L14,TRUE)&gt;0,4,0))</f>
        <v/>
      </c>
      <c r="CQ99" s="1473">
        <f>IF(CO99="","",IF(CO99&gt;CP99,"Fail","Pass"))</f>
        <v/>
      </c>
      <c r="CR99" s="1482"/>
      <c r="CS99" s="1566">
        <f>MyTimestamp(CO99)</f>
        <v/>
      </c>
      <c r="CT99" s="1535">
        <f>IF(CE99="",0,15)+IF(CF99="",0,15)</f>
        <v/>
      </c>
      <c r="CU99" s="1536">
        <f>IF(CT99=0,0,2)</f>
        <v/>
      </c>
      <c r="CV99" s="861"/>
      <c r="CW99" s="861"/>
      <c r="CX99" s="2038"/>
      <c r="CY99" s="2050"/>
      <c r="CZ99" s="1545">
        <f>10^(CJ99/20)*100-100</f>
        <v/>
      </c>
      <c r="DA99" s="1333"/>
      <c r="DB99" s="435"/>
      <c r="DC99" s="779">
        <f>IF(DA99="","",10^(DA99/10))</f>
        <v/>
      </c>
      <c r="DD99" s="1379">
        <f>IF(ISNUMBER(DB99)=FALSE,"",10^(DB99/10))</f>
        <v/>
      </c>
      <c r="DE99" s="1545">
        <f>IF(AND(ISNUMBER(DC99),ISNUMBER(DD99)),IF(DC99/DD99&gt;1,ROUND((DC99)/DD99,3),1),1)</f>
        <v/>
      </c>
      <c r="DF99" s="1541"/>
      <c r="DG99" s="1541"/>
      <c r="DH99" s="1541"/>
      <c r="DI99" s="1541"/>
      <c r="DJ99" s="1541"/>
      <c r="DK99" s="1541"/>
      <c r="DL99" s="1541"/>
      <c r="DM99" s="1541"/>
      <c r="DN99" s="1541"/>
      <c r="DO99" s="1541"/>
      <c r="DP99" s="1541"/>
      <c r="DQ99" s="1541"/>
      <c r="DR99" s="1541"/>
    </row>
    <row r="100" ht="12.75" x14ac:dyDescent="0.2">
      <c r="A100" s="1541"/>
      <c r="B100" s="1541"/>
      <c r="C100"/>
      <c r="D100" s="130">
        <f>IF(BX$91="Close to Ear","EN 62209-1","EN 62209-2")</f>
        <v/>
      </c>
      <c r="E100" s="130">
        <f>IF(CG100="Close to Ear","2016","2010/A1:2019")</f>
        <v/>
      </c>
      <c r="F100" s="1488" t="inlineStr">
        <is>
          <t>5.2</t>
        </is>
      </c>
      <c r="G100" s="1497"/>
      <c r="H100" s="120">
        <f>BV100</f>
        <v/>
      </c>
      <c r="I100" s="120">
        <f>BW100</f>
        <v/>
      </c>
      <c r="J100" s="687" t="inlineStr">
        <is>
          <t>WCDMA</t>
        </is>
      </c>
      <c r="K100" s="194" t="inlineStr">
        <is>
          <t>FDDI</t>
        </is>
      </c>
      <c r="L100" s="115"/>
      <c r="M100" s="120"/>
      <c r="N100" s="119"/>
      <c r="O100" s="131"/>
      <c r="P100" s="6597"/>
      <c r="Q100" s="131"/>
      <c r="R100" s="131"/>
      <c r="S100" s="120"/>
      <c r="T100" s="120">
        <v>9750</v>
      </c>
      <c r="U100" s="120">
        <v>1950</v>
      </c>
      <c r="V100" s="119"/>
      <c r="W100" s="197"/>
      <c r="X100" s="119"/>
      <c r="Y100" s="119"/>
      <c r="Z100" s="119"/>
      <c r="AA100" s="115"/>
      <c r="AB100" s="115"/>
      <c r="AC100" s="689">
        <f>IF(OR(BX$91="Close to Ear",BX$91="Close to Head"),"Head",IF(BX$91="Extremity","Extremity","Body"))</f>
        <v/>
      </c>
      <c r="AD100" s="690">
        <f>CA100</f>
        <v/>
      </c>
      <c r="AE100" s="688">
        <f>CB100</f>
        <v/>
      </c>
      <c r="AF100" s="115"/>
      <c r="AG100" s="808">
        <f>IF(AZ100="","N/A",IF(CQ100="Pass","P","F"))</f>
        <v/>
      </c>
      <c r="AH100" s="129"/>
      <c r="AI100" s="129"/>
      <c r="AJ100" s="129"/>
      <c r="AK100" s="119"/>
      <c r="AL100" s="115"/>
      <c r="AM100" s="119"/>
      <c r="AN100" s="119"/>
      <c r="AO100" s="692"/>
      <c r="AP100" s="692"/>
      <c r="AQ100" s="692"/>
      <c r="AR100" s="692"/>
      <c r="AS100" s="692"/>
      <c r="AT100" s="691">
        <f>CE100</f>
        <v/>
      </c>
      <c r="AU100" s="691">
        <f>CF100</f>
        <v/>
      </c>
      <c r="AV100" s="813"/>
      <c r="AW100" s="813"/>
      <c r="AX100" s="197">
        <f>CZ100</f>
        <v/>
      </c>
      <c r="AY100" s="197">
        <f>DE100</f>
        <v/>
      </c>
      <c r="AZ100" s="3379">
        <f>CO100</f>
        <v/>
      </c>
      <c r="BA100" s="3380"/>
      <c r="BB100" s="197">
        <f>CP100</f>
        <v/>
      </c>
      <c r="BC100" s="813"/>
      <c r="BD100" s="197">
        <f>CR100</f>
        <v/>
      </c>
      <c r="BE100" s="121">
        <f>CS100</f>
        <v/>
      </c>
      <c r="BF100" s="122">
        <f>CT100*60</f>
        <v/>
      </c>
      <c r="BG100" s="121">
        <f>BE100</f>
        <v/>
      </c>
      <c r="BH100" s="122">
        <f>CU100*60</f>
        <v/>
      </c>
      <c r="BI100" s="122">
        <f>CV100</f>
        <v/>
      </c>
      <c r="BJ100" s="117"/>
      <c r="BK100" s="812">
        <f>Overview!$E$7</f>
        <v/>
      </c>
      <c r="BL100" s="117"/>
      <c r="BM100" s="836">
        <f>CW100</f>
        <v/>
      </c>
      <c r="BN100" s="812">
        <f>Overview!$P$153</f>
        <v/>
      </c>
      <c r="BO100" s="117"/>
      <c r="BP100" s="117"/>
      <c r="BQ100" s="115"/>
      <c r="BR100" s="1478"/>
      <c r="BS100" s="1548"/>
      <c r="BT100" s="2089" t="inlineStr">
        <is>
          <t>WCDMA</t>
        </is>
      </c>
      <c r="BU100" s="2089" t="inlineStr">
        <is>
          <t>FDDI</t>
        </is>
      </c>
      <c r="BV100" s="430">
        <f>Overview!$H$28</f>
        <v/>
      </c>
      <c r="BW100" s="2010"/>
      <c r="BX100" s="1872"/>
      <c r="BY100" s="2090"/>
      <c r="BZ100" s="2090"/>
      <c r="CA100" s="433" t="str">
        <f>CONCATENATE(CA98," - Battery check 2")</f>
        <v>TBD - Battery check 2</v>
      </c>
      <c r="CB100" s="201">
        <v>5</v>
      </c>
      <c r="CC100" s="874">
        <f>IF(COUNT('Conducted 2G-3G'!$AH$15:$AH$17)=0,9750,INDEX('Conducted 2G-3G'!$T$15:$T$17,MATCH(MAX('Conducted 2G-3G'!$AH$15:$AH$17),'Conducted 2G-3G'!$AH$15:$AH$17,0)))</f>
        <v>9750</v>
      </c>
      <c r="CD100" s="874">
        <f>IF(COUNT('Conducted 2G-3G'!$AH$15:$AH$17)=0,1950,INDEX('Conducted 2G-3G'!$U$15:$U$17,MATCH(MAX('Conducted 2G-3G'!$AH$15:$AH$17),'Conducted 2G-3G'!$AH$15:$AH$17,0)))</f>
        <v>1950</v>
      </c>
      <c r="CE100" s="1874"/>
      <c r="CF100" s="1874"/>
      <c r="CG100" s="388" t="str">
        <f>IF(OR($BY$83="",$BY$83=""),"",$BY$83)</f>
        <v/>
      </c>
      <c r="CH100" s="388">
        <f>BZ100</f>
        <v/>
      </c>
      <c r="CI100" s="388">
        <f>CA100</f>
        <v/>
      </c>
      <c r="CJ100" s="2046"/>
      <c r="CK100" s="2047"/>
      <c r="CL100" s="212">
        <f>IF(CF100=""," ",IF(ABS(CE100-CF100)&lt;=0.125,"Valid","Not valid"))</f>
        <v/>
      </c>
      <c r="CM100" s="213">
        <f> IF(CE100="","",IF(AND(CE100&lt;&gt;"",CF100=""),IF(CE100&gt;=1,"Medir+Sig Max","No"),IF(CF100&lt;&gt;"",IF(CF100&gt;=1,"Medir+Sig Max","No"),"")))</f>
        <v/>
      </c>
      <c r="CN100" s="1794"/>
      <c r="CO100" s="221">
        <f>IF(CK100="",IF(AND(CE100="",CF100=""),"",IF(CF100="",IF(DE100&gt;1,ROUND(DE100*CE100,3),CE100),IF(DE100&gt;1,ROUND(DE100*CF100,3),CF100))),IF(AND(CE100="",CF100=""),"",IF(CF100="",IF(DE100&gt;1,ROUND(DE100*CE100*(1/(CK100)),3),CE100*(1/(CK100))),IF(DE100&gt;1,ROUND(DE100*CF100*(1/(CK100)),3),CF100*(1/(CK100))))))</f>
        <v/>
      </c>
      <c r="CP100" s="2048">
        <f>IF(COUNTIF(Overview!K12:K14,TRUE)&gt;0,2,IF(COUNTIF(Overview!L12:L14,TRUE)&gt;0,4,0))</f>
        <v/>
      </c>
      <c r="CQ100" s="1473">
        <f>IF(CO100="","",IF(CO100&gt;CP100,"Fail","Pass"))</f>
        <v/>
      </c>
      <c r="CR100" s="1482"/>
      <c r="CS100" s="1566">
        <f>MyTimestamp(CO100)</f>
        <v/>
      </c>
      <c r="CT100" s="1535">
        <f>IF(CE100="",0,15)+IF(CF100="",0,15)</f>
        <v/>
      </c>
      <c r="CU100" s="1536">
        <f>IF(CT100=0,0,2)</f>
        <v/>
      </c>
      <c r="CV100" s="861"/>
      <c r="CW100" s="861"/>
      <c r="CX100" s="2038"/>
      <c r="CY100" s="2050"/>
      <c r="CZ100" s="1545">
        <f>10^(CJ100/20)*100-100</f>
        <v/>
      </c>
      <c r="DA100" s="1333"/>
      <c r="DB100" s="435"/>
      <c r="DC100" s="779">
        <f>IF(DA100="","",10^(DA100/10))</f>
        <v/>
      </c>
      <c r="DD100" s="1379">
        <f>IF(ISNUMBER(DB100)=FALSE,"",10^(DB100/10))</f>
        <v/>
      </c>
      <c r="DE100" s="1545">
        <f>IF(AND(ISNUMBER(DC100),ISNUMBER(DD100)),IF(DC100/DD100&gt;1,ROUND((DC100)/DD100,3),1),1)</f>
        <v/>
      </c>
      <c r="DF100" s="1541"/>
      <c r="DG100" s="1541"/>
      <c r="DH100" s="1541"/>
      <c r="DI100" s="1541"/>
      <c r="DJ100" s="1541"/>
      <c r="DK100" s="1541"/>
      <c r="DL100" s="1541"/>
      <c r="DM100" s="1541"/>
      <c r="DN100" s="1541"/>
      <c r="DO100" s="1541"/>
      <c r="DP100" s="1541"/>
      <c r="DQ100" s="1541"/>
      <c r="DR100" s="1541"/>
    </row>
    <row r="101" ht="12.75" x14ac:dyDescent="0.2">
      <c r="A101" s="1541"/>
      <c r="B101" s="1541"/>
      <c r="C101"/>
      <c r="D101" s="130">
        <f>IF(BX$91="Close to Ear","EN 62209-1","EN 62209-2")</f>
        <v/>
      </c>
      <c r="E101" s="130">
        <f>IF(CG101="Close to Ear","2016","2010/A1:2019")</f>
        <v/>
      </c>
      <c r="F101" s="1488" t="inlineStr">
        <is>
          <t>5.2</t>
        </is>
      </c>
      <c r="G101" s="1497"/>
      <c r="H101" s="120">
        <f>BV101</f>
        <v/>
      </c>
      <c r="I101" s="120">
        <f>BW101</f>
        <v/>
      </c>
      <c r="J101" s="687" t="inlineStr">
        <is>
          <t>WCDMA</t>
        </is>
      </c>
      <c r="K101" s="194" t="inlineStr">
        <is>
          <t>FDDI</t>
        </is>
      </c>
      <c r="L101" s="115"/>
      <c r="M101" s="120"/>
      <c r="N101" s="119"/>
      <c r="O101" s="131"/>
      <c r="P101" s="6597"/>
      <c r="Q101" s="131"/>
      <c r="R101" s="131"/>
      <c r="S101" s="120"/>
      <c r="T101" s="120">
        <v>9750</v>
      </c>
      <c r="U101" s="120">
        <v>1950</v>
      </c>
      <c r="V101" s="119"/>
      <c r="W101" s="197"/>
      <c r="X101" s="119"/>
      <c r="Y101" s="119"/>
      <c r="Z101" s="119"/>
      <c r="AA101" s="115"/>
      <c r="AB101" s="115"/>
      <c r="AC101" s="689">
        <f>IF(OR(BX$91="Close to Ear",BX$91="Close to Head"),"Head",IF(BX$91="Extremity","Extremity","Body"))</f>
        <v/>
      </c>
      <c r="AD101" s="690">
        <f>CA101</f>
        <v/>
      </c>
      <c r="AE101" s="688">
        <f>CB101</f>
        <v/>
      </c>
      <c r="AF101" s="115"/>
      <c r="AG101" s="808">
        <f>IF(AZ101="","N/A",IF(CQ101="Pass","P","F"))</f>
        <v/>
      </c>
      <c r="AH101" s="129"/>
      <c r="AI101" s="129"/>
      <c r="AJ101" s="129"/>
      <c r="AK101" s="119"/>
      <c r="AL101" s="115"/>
      <c r="AM101" s="119"/>
      <c r="AN101" s="119"/>
      <c r="AO101" s="692"/>
      <c r="AP101" s="692"/>
      <c r="AQ101" s="692"/>
      <c r="AR101" s="692"/>
      <c r="AS101" s="692"/>
      <c r="AT101" s="691">
        <f>CE101</f>
        <v/>
      </c>
      <c r="AU101" s="691">
        <f>CF101</f>
        <v/>
      </c>
      <c r="AV101" s="813"/>
      <c r="AW101" s="813"/>
      <c r="AX101" s="197">
        <f>CZ101</f>
        <v/>
      </c>
      <c r="AY101" s="197">
        <f>DE101</f>
        <v/>
      </c>
      <c r="AZ101" s="3379">
        <f>CO101</f>
        <v/>
      </c>
      <c r="BA101" s="3380"/>
      <c r="BB101" s="197">
        <f>CP101</f>
        <v/>
      </c>
      <c r="BC101" s="813"/>
      <c r="BD101" s="197">
        <f>CR101</f>
        <v/>
      </c>
      <c r="BE101" s="121">
        <f>CS101</f>
        <v/>
      </c>
      <c r="BF101" s="122">
        <f>CT101*60</f>
        <v/>
      </c>
      <c r="BG101" s="121">
        <f>BE101</f>
        <v/>
      </c>
      <c r="BH101" s="122">
        <f>CU101*60</f>
        <v/>
      </c>
      <c r="BI101" s="122">
        <f>CV101</f>
        <v/>
      </c>
      <c r="BJ101" s="117"/>
      <c r="BK101" s="812">
        <f>Overview!$E$7</f>
        <v/>
      </c>
      <c r="BL101" s="117"/>
      <c r="BM101" s="836">
        <f>CW101</f>
        <v/>
      </c>
      <c r="BN101" s="812">
        <f>Overview!$P$153</f>
        <v/>
      </c>
      <c r="BO101" s="117"/>
      <c r="BP101" s="117"/>
      <c r="BQ101" s="115"/>
      <c r="BR101" s="1478"/>
      <c r="BS101" s="1548"/>
      <c r="BT101" s="2089" t="inlineStr">
        <is>
          <t>WCDMA</t>
        </is>
      </c>
      <c r="BU101" s="2089" t="inlineStr">
        <is>
          <t>FDDI</t>
        </is>
      </c>
      <c r="BV101" s="430">
        <f>Overview!$H$28</f>
        <v/>
      </c>
      <c r="BW101" s="2010"/>
      <c r="BX101" s="1872"/>
      <c r="BY101" s="2090"/>
      <c r="BZ101" s="2090"/>
      <c r="CA101" s="433" t="inlineStr">
        <is>
          <t>Front Face</t>
        </is>
      </c>
      <c r="CB101" s="201">
        <v>25</v>
      </c>
      <c r="CC101" s="874">
        <f>IF(COUNT('Conducted 2G-3G'!$AH$15:$AH$17)=0,9750,INDEX('Conducted 2G-3G'!$T$15:$T$17,MATCH(MAX('Conducted 2G-3G'!$AH$15:$AH$17),'Conducted 2G-3G'!$AH$15:$AH$17,0)))</f>
        <v>9750</v>
      </c>
      <c r="CD101" s="874">
        <f>IF(COUNT('Conducted 2G-3G'!$AH$15:$AH$17)=0,1950,INDEX('Conducted 2G-3G'!$U$15:$U$17,MATCH(MAX('Conducted 2G-3G'!$AH$15:$AH$17),'Conducted 2G-3G'!$AH$15:$AH$17,0)))</f>
        <v>1950</v>
      </c>
      <c r="CE101" s="1874"/>
      <c r="CF101" s="1874"/>
      <c r="CG101" s="388" t="str">
        <f>IF(OR($BY$83="",$BY$83=""),"",$BY$83)</f>
        <v/>
      </c>
      <c r="CH101" s="388">
        <f>BZ101</f>
        <v/>
      </c>
      <c r="CI101" s="388">
        <f>CA101</f>
        <v/>
      </c>
      <c r="CJ101" s="2046"/>
      <c r="CK101" s="2047"/>
      <c r="CL101" s="212">
        <f>IF(CF101=""," ",IF(ABS(CE101-CF101)&lt;=0.125,"Valid","Not valid"))</f>
        <v/>
      </c>
      <c r="CM101" s="213">
        <f> IF(CE101="","",IF(AND(CE101&lt;&gt;"",CF101=""),IF(CE101&gt;=1,"Medir+Sig Max","No"),IF(CF101&lt;&gt;"",IF(CF101&gt;=1,"Medir+Sig Max","No"),"")))</f>
        <v/>
      </c>
      <c r="CN101" s="1794"/>
      <c r="CO101" s="221">
        <f>IF(CK101="",IF(AND(CE101="",CF101=""),"",IF(CF101="",IF(DE101&gt;1,ROUND(DE101*CE101,3),CE101),IF(DE101&gt;1,ROUND(DE101*CF101,3),CF101))),IF(AND(CE101="",CF101=""),"",IF(CF101="",IF(DE101&gt;1,ROUND(DE101*CE101*(1/(CK101)),3),CE101*(1/(CK101))),IF(DE101&gt;1,ROUND(DE101*CF101*(1/(CK101)),3),CF101*(1/(CK101))))))</f>
        <v/>
      </c>
      <c r="CP101" s="2048">
        <f>IF(COUNTIF(Overview!K12:K14,TRUE)&gt;0,2,IF(COUNTIF(Overview!L12:L14,TRUE)&gt;0,4,0))</f>
        <v/>
      </c>
      <c r="CQ101" s="1473">
        <f>IF(CO101="","",IF(CO101&gt;CP101,"Fail","Pass"))</f>
        <v/>
      </c>
      <c r="CR101" s="1482"/>
      <c r="CS101" s="1566">
        <f>MyTimestamp(CO101)</f>
        <v/>
      </c>
      <c r="CT101" s="1535">
        <f>IF(CE101="",0,15)+IF(CF101="",0,15)</f>
        <v/>
      </c>
      <c r="CU101" s="1536">
        <f>IF(CT101=0,0,2)</f>
        <v/>
      </c>
      <c r="CV101" s="861"/>
      <c r="CW101" s="861"/>
      <c r="CX101" s="2038"/>
      <c r="CY101" s="2050"/>
      <c r="CZ101" s="1545">
        <f>10^(CJ101/20)*100-100</f>
        <v/>
      </c>
      <c r="DA101" s="1333"/>
      <c r="DB101" s="435"/>
      <c r="DC101" s="779">
        <f>IF(DA101="","",10^(DA101/10))</f>
        <v/>
      </c>
      <c r="DD101" s="1379">
        <f>IF(ISNUMBER(DB101)=FALSE,"",10^(DB101/10))</f>
        <v/>
      </c>
      <c r="DE101" s="1545">
        <f>IF(AND(ISNUMBER(DC101),ISNUMBER(DD101)),IF(DC101/DD101&gt;1,ROUND((DC101)/DD101,3),1),1)</f>
        <v/>
      </c>
      <c r="DF101" s="1541"/>
      <c r="DG101" s="1541"/>
      <c r="DH101" s="1541"/>
      <c r="DI101" s="1541"/>
      <c r="DJ101" s="1541"/>
      <c r="DK101" s="1541"/>
      <c r="DL101" s="1541"/>
      <c r="DM101" s="1541"/>
      <c r="DN101" s="1541"/>
      <c r="DO101" s="1541"/>
      <c r="DP101" s="1541"/>
      <c r="DQ101" s="1541"/>
      <c r="DR101" s="1541"/>
    </row>
    <row r="102" ht="12.75" x14ac:dyDescent="0.2">
      <c r="A102" s="1541"/>
      <c r="B102" s="1541"/>
      <c r="C102"/>
      <c r="D102" s="130">
        <f>IF(BX$91="Close to Ear","EN 62209-1","EN 62209-2")</f>
        <v/>
      </c>
      <c r="E102" s="130">
        <f>IF(CG102="Close to Ear","2016","2010/A1:2019")</f>
        <v/>
      </c>
      <c r="F102" s="1488" t="inlineStr">
        <is>
          <t>5.2</t>
        </is>
      </c>
      <c r="G102" s="1497"/>
      <c r="H102" s="120">
        <f>BV102</f>
        <v/>
      </c>
      <c r="I102" s="120">
        <f>BW102</f>
        <v/>
      </c>
      <c r="J102" s="687" t="inlineStr">
        <is>
          <t>WCDMA</t>
        </is>
      </c>
      <c r="K102" s="194" t="inlineStr">
        <is>
          <t>FDDI</t>
        </is>
      </c>
      <c r="L102" s="115"/>
      <c r="M102" s="120"/>
      <c r="N102" s="119"/>
      <c r="O102" s="131"/>
      <c r="P102" s="6597"/>
      <c r="Q102" s="131"/>
      <c r="R102" s="131"/>
      <c r="S102" s="120"/>
      <c r="T102" s="120">
        <v>9750</v>
      </c>
      <c r="U102" s="120">
        <v>1950</v>
      </c>
      <c r="V102" s="119"/>
      <c r="W102" s="197"/>
      <c r="X102" s="119"/>
      <c r="Y102" s="119"/>
      <c r="Z102" s="119"/>
      <c r="AA102" s="115"/>
      <c r="AB102" s="115"/>
      <c r="AC102" s="689">
        <f>IF(OR(BX$91="Close to Ear",BX$91="Close to Head"),"Head",IF(BX$91="Extremity","Extremity","Body"))</f>
        <v/>
      </c>
      <c r="AD102" s="690">
        <f>CA102</f>
        <v/>
      </c>
      <c r="AE102" s="688">
        <f>CB102</f>
        <v/>
      </c>
      <c r="AF102" s="115"/>
      <c r="AG102" s="808">
        <f>IF(AZ102="","N/A",IF(CQ102="Pass","P","F"))</f>
        <v/>
      </c>
      <c r="AH102" s="129"/>
      <c r="AI102" s="129"/>
      <c r="AJ102" s="129"/>
      <c r="AK102" s="119"/>
      <c r="AL102" s="115"/>
      <c r="AM102" s="119"/>
      <c r="AN102" s="119"/>
      <c r="AO102" s="692"/>
      <c r="AP102" s="692"/>
      <c r="AQ102" s="692"/>
      <c r="AR102" s="692"/>
      <c r="AS102" s="692"/>
      <c r="AT102" s="691">
        <f>CE102</f>
        <v/>
      </c>
      <c r="AU102" s="691">
        <f>CF102</f>
        <v/>
      </c>
      <c r="AV102" s="813"/>
      <c r="AW102" s="813"/>
      <c r="AX102" s="197">
        <f>CZ102</f>
        <v/>
      </c>
      <c r="AY102" s="197">
        <f>DE102</f>
        <v/>
      </c>
      <c r="AZ102" s="3379">
        <f>CO102</f>
        <v/>
      </c>
      <c r="BA102" s="3380"/>
      <c r="BB102" s="197">
        <f>CP102</f>
        <v/>
      </c>
      <c r="BC102" s="813"/>
      <c r="BD102" s="197">
        <f>CR102</f>
        <v/>
      </c>
      <c r="BE102" s="121">
        <f>CS102</f>
        <v/>
      </c>
      <c r="BF102" s="122">
        <f>CT102*60</f>
        <v/>
      </c>
      <c r="BG102" s="121">
        <f>BE102</f>
        <v/>
      </c>
      <c r="BH102" s="122">
        <f>CU102*60</f>
        <v/>
      </c>
      <c r="BI102" s="122">
        <f>CV102</f>
        <v/>
      </c>
      <c r="BJ102" s="117"/>
      <c r="BK102" s="812">
        <f>Overview!$E$7</f>
        <v/>
      </c>
      <c r="BL102" s="117"/>
      <c r="BM102" s="836">
        <f>CW102</f>
        <v/>
      </c>
      <c r="BN102" s="812">
        <f>Overview!$P$153</f>
        <v/>
      </c>
      <c r="BO102" s="117"/>
      <c r="BP102" s="117"/>
      <c r="BQ102" s="115"/>
      <c r="BR102" s="1478"/>
      <c r="BS102" s="1548"/>
      <c r="BT102" s="2089" t="inlineStr">
        <is>
          <t>WCDMA</t>
        </is>
      </c>
      <c r="BU102" s="2089" t="inlineStr">
        <is>
          <t>FDDI</t>
        </is>
      </c>
      <c r="BV102" s="430">
        <f>Overview!$H$28</f>
        <v/>
      </c>
      <c r="BW102" s="2010"/>
      <c r="BX102" s="1872"/>
      <c r="BY102" s="2090"/>
      <c r="BZ102" s="2090"/>
      <c r="CA102" s="433" t="inlineStr">
        <is>
          <t>Accesorio 1: Funda</t>
        </is>
      </c>
      <c r="CB102" s="201">
        <v>0</v>
      </c>
      <c r="CC102" s="874">
        <f>IF(COUNT('Conducted 2G-3G'!$AH$15:$AH$17)=0,9750,INDEX('Conducted 2G-3G'!$T$15:$T$17,MATCH(MAX('Conducted 2G-3G'!$AH$15:$AH$17),'Conducted 2G-3G'!$AH$15:$AH$17,0)))</f>
        <v>9750</v>
      </c>
      <c r="CD102" s="874">
        <f>IF(COUNT('Conducted 2G-3G'!$AH$15:$AH$17)=0,1950,INDEX('Conducted 2G-3G'!$U$15:$U$17,MATCH(MAX('Conducted 2G-3G'!$AH$15:$AH$17),'Conducted 2G-3G'!$AH$15:$AH$17,0)))</f>
        <v>1950</v>
      </c>
      <c r="CE102" s="1874"/>
      <c r="CF102" s="1874"/>
      <c r="CG102" s="388" t="str">
        <f>IF(OR($BY$83="",$BY$83=""),"",$BY$83)</f>
        <v/>
      </c>
      <c r="CH102" s="388">
        <f>BZ102</f>
        <v/>
      </c>
      <c r="CI102" s="388">
        <f>CA102</f>
        <v/>
      </c>
      <c r="CJ102" s="2046"/>
      <c r="CK102" s="2047"/>
      <c r="CL102" s="212">
        <f>IF(CF102=""," ",IF(ABS(CE102-CF102)&lt;=0.125,"Valid","Not valid"))</f>
        <v/>
      </c>
      <c r="CM102" s="213">
        <f> IF(CE102="","",IF(AND(CE102&lt;&gt;"",CF102=""),IF(CE102&gt;=1,"Medir+Sig Max","No"),IF(CF102&lt;&gt;"",IF(CF102&gt;=1,"Medir+Sig Max","No"),"")))</f>
        <v/>
      </c>
      <c r="CN102" s="1794"/>
      <c r="CO102" s="221">
        <f>IF(CK102="",IF(AND(CE102="",CF102=""),"",IF(CF102="",IF(DE102&gt;1,ROUND(DE102*CE102,3),CE102),IF(DE102&gt;1,ROUND(DE102*CF102,3),CF102))),IF(AND(CE102="",CF102=""),"",IF(CF102="",IF(DE102&gt;1,ROUND(DE102*CE102*(1/(CK102)),3),CE102*(1/(CK102))),IF(DE102&gt;1,ROUND(DE102*CF102*(1/(CK102)),3),CF102*(1/(CK102))))))</f>
        <v/>
      </c>
      <c r="CP102" s="2048">
        <f>IF(COUNTIF(Overview!K12:K14,TRUE)&gt;0,2,IF(COUNTIF(Overview!L12:L14,TRUE)&gt;0,4,0))</f>
        <v/>
      </c>
      <c r="CQ102" s="1473">
        <f>IF(CO102="","",IF(CO102&gt;CP102,"Fail","Pass"))</f>
        <v/>
      </c>
      <c r="CR102" s="1482"/>
      <c r="CS102" s="1566">
        <f>MyTimestamp(CO102)</f>
        <v/>
      </c>
      <c r="CT102" s="1535">
        <f>IF(CE102="",0,15)+IF(CF102="",0,15)</f>
        <v/>
      </c>
      <c r="CU102" s="1536">
        <f>IF(CT102=0,0,2)</f>
        <v/>
      </c>
      <c r="CV102" s="861"/>
      <c r="CW102" s="861"/>
      <c r="CX102" s="2038"/>
      <c r="CY102" s="2050"/>
      <c r="CZ102" s="1545">
        <f>10^(CJ102/20)*100-100</f>
        <v/>
      </c>
      <c r="DA102" s="1333"/>
      <c r="DB102" s="435"/>
      <c r="DC102" s="779">
        <f>IF(DA102="","",10^(DA102/10))</f>
        <v/>
      </c>
      <c r="DD102" s="1379">
        <f>IF(ISNUMBER(DB102)=FALSE,"",10^(DB102/10))</f>
        <v/>
      </c>
      <c r="DE102" s="1545">
        <f>IF(AND(ISNUMBER(DC102),ISNUMBER(DD102)),IF(DC102/DD102&gt;1,ROUND((DC102)/DD102,3),1),1)</f>
        <v/>
      </c>
      <c r="DF102" s="1541"/>
      <c r="DG102" s="1541"/>
      <c r="DH102" s="1541"/>
      <c r="DI102" s="1541"/>
      <c r="DJ102" s="1541"/>
      <c r="DK102" s="1541"/>
      <c r="DL102" s="1541"/>
      <c r="DM102" s="1541"/>
      <c r="DN102" s="1541"/>
      <c r="DO102" s="1541"/>
      <c r="DP102" s="1541"/>
      <c r="DQ102" s="1541"/>
      <c r="DR102" s="1541"/>
    </row>
    <row r="103" ht="12.75" x14ac:dyDescent="0.2">
      <c r="A103" s="1541"/>
      <c r="B103" s="1541"/>
      <c r="C103"/>
      <c r="D103" s="130">
        <f>IF(BX$103="Close to Ear","EN 62209-1","EN 62209-2")</f>
        <v/>
      </c>
      <c r="E103" s="130">
        <f>IF(CG103="Close to Ear","2016","2010/A1:2019")</f>
        <v/>
      </c>
      <c r="F103" s="1488" t="inlineStr">
        <is>
          <t>5.2</t>
        </is>
      </c>
      <c r="G103" s="1497"/>
      <c r="H103" s="120">
        <f>BV103</f>
        <v/>
      </c>
      <c r="I103" s="120">
        <f>BW103</f>
        <v/>
      </c>
      <c r="J103" s="687" t="inlineStr">
        <is>
          <t>WCDMA</t>
        </is>
      </c>
      <c r="K103" s="194" t="inlineStr">
        <is>
          <t>FDDI</t>
        </is>
      </c>
      <c r="L103" s="115"/>
      <c r="M103" s="120"/>
      <c r="N103" s="119"/>
      <c r="O103" s="131"/>
      <c r="P103" s="6597"/>
      <c r="Q103" s="131"/>
      <c r="R103" s="131"/>
      <c r="S103" s="120"/>
      <c r="T103" s="120">
        <v>9750</v>
      </c>
      <c r="U103" s="120">
        <v>1950</v>
      </c>
      <c r="V103" s="119"/>
      <c r="W103" s="197"/>
      <c r="X103" s="119"/>
      <c r="Y103" s="119"/>
      <c r="Z103" s="119"/>
      <c r="AA103" s="115"/>
      <c r="AB103" s="115"/>
      <c r="AC103" s="689">
        <f>IF(OR(BX$103="Close to Ear",BX$103="Close to Head"),"Head",IF(BX$103="Extremity","Extremity","Body"))</f>
        <v/>
      </c>
      <c r="AD103" s="690">
        <f>CA103</f>
        <v/>
      </c>
      <c r="AE103" s="688">
        <f>CB103</f>
        <v/>
      </c>
      <c r="AF103" s="115"/>
      <c r="AG103" s="808">
        <f>IF(AZ103="","N/A",IF(CQ103="Pass","P","F"))</f>
        <v/>
      </c>
      <c r="AH103" s="129"/>
      <c r="AI103" s="129"/>
      <c r="AJ103" s="129"/>
      <c r="AK103" s="119"/>
      <c r="AL103" s="115"/>
      <c r="AM103" s="119"/>
      <c r="AN103" s="119"/>
      <c r="AO103" s="692"/>
      <c r="AP103" s="692"/>
      <c r="AQ103" s="692"/>
      <c r="AR103" s="692"/>
      <c r="AS103" s="692"/>
      <c r="AT103" s="691">
        <f>CE103</f>
        <v/>
      </c>
      <c r="AU103" s="691">
        <f>CF103</f>
        <v/>
      </c>
      <c r="AV103" s="813"/>
      <c r="AW103" s="813"/>
      <c r="AX103" s="197">
        <f>CZ103</f>
        <v/>
      </c>
      <c r="AY103" s="197">
        <f>DE103</f>
        <v/>
      </c>
      <c r="AZ103" s="3379">
        <f>CO103</f>
        <v/>
      </c>
      <c r="BA103" s="3380"/>
      <c r="BB103" s="197">
        <f>CP103</f>
        <v/>
      </c>
      <c r="BC103" s="813"/>
      <c r="BD103" s="197">
        <f>CR103</f>
        <v/>
      </c>
      <c r="BE103" s="121">
        <f>CS103</f>
        <v/>
      </c>
      <c r="BF103" s="122">
        <f>CT103*60</f>
        <v/>
      </c>
      <c r="BG103" s="121">
        <f>BE103</f>
        <v/>
      </c>
      <c r="BH103" s="122">
        <f>CU103*60</f>
        <v/>
      </c>
      <c r="BI103" s="122">
        <f>CV103</f>
        <v/>
      </c>
      <c r="BJ103" s="117"/>
      <c r="BK103" s="812">
        <f>Overview!$E$7</f>
        <v/>
      </c>
      <c r="BL103" s="117"/>
      <c r="BM103" s="836">
        <f>CW103</f>
        <v/>
      </c>
      <c r="BN103" s="812">
        <f>Overview!$P$153</f>
        <v/>
      </c>
      <c r="BO103" s="117"/>
      <c r="BP103" s="117"/>
      <c r="BQ103" s="115"/>
      <c r="BR103" s="1478"/>
      <c r="BS103" s="1548"/>
      <c r="BT103" s="1871" t="inlineStr">
        <is>
          <t>WCDMA</t>
        </is>
      </c>
      <c r="BU103" s="1871" t="inlineStr">
        <is>
          <t>FDDI</t>
        </is>
      </c>
      <c r="BV103" s="428">
        <f>Overview!$H$29</f>
        <v/>
      </c>
      <c r="BW103" s="2033"/>
      <c r="BX103" s="8327" t="inlineStr">
        <is>
          <t>Close to ear</t>
        </is>
      </c>
      <c r="BY103" s="2087"/>
      <c r="BZ103" s="2087"/>
      <c r="CA103" s="2088" t="inlineStr">
        <is>
          <t>Left Cheek</t>
        </is>
      </c>
      <c r="CB103" s="2088">
        <v>0</v>
      </c>
      <c r="CC103" s="1032">
        <f>IF(COUNT('Conducted 2G-3G'!$AH$15:$AH$17)=0,9750,INDEX('Conducted 2G-3G'!$T$15:$T$17,MATCH(MAX('Conducted 2G-3G'!$AH$15:$AH$17),'Conducted 2G-3G'!$AH$15:$AH$17,0)))</f>
        <v>9750</v>
      </c>
      <c r="CD103" s="1032">
        <f>IF(COUNT('Conducted 2G-3G'!$AH$15:$AH$17)=0,1950,INDEX('Conducted 2G-3G'!$U$15:$U$17,MATCH(MAX('Conducted 2G-3G'!$AH$15:$AH$17),'Conducted 2G-3G'!$AH$15:$AH$17,0)))</f>
        <v>1950</v>
      </c>
      <c r="CE103" s="1522"/>
      <c r="CF103" s="1522"/>
      <c r="CG103" s="386" t="str">
        <f>IF(OR($BY$83="",$BY$83=""),"",$BY$83)</f>
        <v/>
      </c>
      <c r="CH103" s="386">
        <f>BZ103</f>
        <v/>
      </c>
      <c r="CI103" s="386">
        <f>CA103</f>
        <v/>
      </c>
      <c r="CJ103" s="1526"/>
      <c r="CK103" s="2036"/>
      <c r="CL103" s="203">
        <f>IF(CF103=""," ",IF(ABS(CE103-CF103)&lt;=0.125,"Valid","Not valid"))</f>
        <v/>
      </c>
      <c r="CM103" s="204">
        <f> IF(CE103="","",IF(AND(CE103&lt;&gt;"",CF103=""),IF(CE103&gt;=1,"Medir+Sig Max","No"),IF(CF103&lt;&gt;"",IF(CF103&gt;=1,"Medir+Sig Max","No"),"")))</f>
        <v/>
      </c>
      <c r="CN103" s="1798"/>
      <c r="CO103" s="219">
        <f>IF(CK103="",IF(AND(CE103="",CF103=""),"",IF(CF103="",IF(DE103&gt;1,ROUND(DE103*CE103,3),CE103),IF(DE103&gt;1,ROUND(DE103*CF103,3),CF103))),IF(AND(CE103="",CF103=""),"",IF(CF103="",IF(DE103&gt;1,ROUND(DE103*CE103*(1/(CK103)),3),CE103*(1/(CK103))),IF(DE103&gt;1,ROUND(DE103*CF103*(1/(CK103)),3),CF103*(1/(CK103))))))</f>
        <v/>
      </c>
      <c r="CP103" s="2037">
        <f>IF(COUNTIF(Overview!K12:K14,TRUE)&gt;0,2,IF(COUNTIF(Overview!L12:L14,TRUE)&gt;0,4,0))</f>
        <v/>
      </c>
      <c r="CQ103" s="1471">
        <f>IF(CO103="","",IF(CO103&gt;CP103,"Fail","Pass"))</f>
        <v/>
      </c>
      <c r="CR103" s="1480"/>
      <c r="CS103" s="1564">
        <f>MyTimestamp(CO103)</f>
        <v/>
      </c>
      <c r="CT103" s="1529">
        <f>IF(CE103="",0,15)+IF(CF103="",0,15)</f>
        <v/>
      </c>
      <c r="CU103" s="1530">
        <f>IF(CT103=0,0,2)</f>
        <v/>
      </c>
      <c r="CV103" s="862"/>
      <c r="CW103" s="862"/>
      <c r="CX103" s="2038"/>
      <c r="CY103" s="2039"/>
      <c r="CZ103" s="1542">
        <f>10^(CJ103/20)*100-100</f>
        <v/>
      </c>
      <c r="DA103" s="1330"/>
      <c r="DB103" s="429"/>
      <c r="DC103" s="776">
        <f>IF(DA103="","",10^(DA103/10))</f>
        <v/>
      </c>
      <c r="DD103" s="1376">
        <f>IF(ISNUMBER(DB103)=FALSE,"",10^(DB103/10))</f>
        <v/>
      </c>
      <c r="DE103" s="1542">
        <f>IF(AND(ISNUMBER(DC103),ISNUMBER(DD103)),IF(DC103/DD103&gt;1,ROUND((DC103)/DD103,3),1),1)</f>
        <v/>
      </c>
      <c r="DF103" s="1541"/>
      <c r="DG103" s="1541"/>
      <c r="DH103" s="1541"/>
      <c r="DI103" s="1541"/>
      <c r="DJ103" s="1541"/>
      <c r="DK103" s="1541"/>
      <c r="DL103" s="1541"/>
      <c r="DM103" s="1541"/>
      <c r="DN103" s="1541"/>
      <c r="DO103" s="1541"/>
      <c r="DP103" s="1541"/>
      <c r="DQ103" s="1541"/>
      <c r="DR103" s="1541"/>
    </row>
    <row r="104" ht="12.75" x14ac:dyDescent="0.2">
      <c r="A104" s="1541"/>
      <c r="B104" s="1541"/>
      <c r="C104"/>
      <c r="D104" s="130">
        <f>IF(BX$103="Close to Ear","EN 62209-1","EN 62209-2")</f>
        <v/>
      </c>
      <c r="E104" s="130">
        <f>IF(CG104="Close to Ear","2016","2010/A1:2019")</f>
        <v/>
      </c>
      <c r="F104" s="1488" t="inlineStr">
        <is>
          <t>5.2</t>
        </is>
      </c>
      <c r="G104" s="1497"/>
      <c r="H104" s="120">
        <f>BV104</f>
        <v/>
      </c>
      <c r="I104" s="120">
        <f>BW104</f>
        <v/>
      </c>
      <c r="J104" s="687" t="inlineStr">
        <is>
          <t>WCDMA</t>
        </is>
      </c>
      <c r="K104" s="194" t="inlineStr">
        <is>
          <t>FDDI</t>
        </is>
      </c>
      <c r="L104" s="115"/>
      <c r="M104" s="120"/>
      <c r="N104" s="119"/>
      <c r="O104" s="131"/>
      <c r="P104" s="6597"/>
      <c r="Q104" s="131"/>
      <c r="R104" s="131"/>
      <c r="S104" s="120"/>
      <c r="T104" s="120">
        <v>9750</v>
      </c>
      <c r="U104" s="120">
        <v>1950</v>
      </c>
      <c r="V104" s="119"/>
      <c r="W104" s="197"/>
      <c r="X104" s="119"/>
      <c r="Y104" s="119"/>
      <c r="Z104" s="119"/>
      <c r="AA104" s="115"/>
      <c r="AB104" s="115"/>
      <c r="AC104" s="689">
        <f>IF(OR(BX$103="Close to Ear",BX$103="Close to Head"),"Head",IF(BX$103="Extremity","Extremity","Body"))</f>
        <v/>
      </c>
      <c r="AD104" s="690">
        <f>CA104</f>
        <v/>
      </c>
      <c r="AE104" s="688">
        <f>CB104</f>
        <v/>
      </c>
      <c r="AF104" s="115"/>
      <c r="AG104" s="808">
        <f>IF(AZ104="","N/A",IF(CQ104="Pass","P","F"))</f>
        <v/>
      </c>
      <c r="AH104" s="129"/>
      <c r="AI104" s="129"/>
      <c r="AJ104" s="129"/>
      <c r="AK104" s="119"/>
      <c r="AL104" s="115"/>
      <c r="AM104" s="119"/>
      <c r="AN104" s="119"/>
      <c r="AO104" s="692"/>
      <c r="AP104" s="692"/>
      <c r="AQ104" s="692"/>
      <c r="AR104" s="692"/>
      <c r="AS104" s="692"/>
      <c r="AT104" s="691">
        <f>CE104</f>
        <v/>
      </c>
      <c r="AU104" s="691">
        <f>CF104</f>
        <v/>
      </c>
      <c r="AV104" s="813"/>
      <c r="AW104" s="813"/>
      <c r="AX104" s="197">
        <f>CZ104</f>
        <v/>
      </c>
      <c r="AY104" s="197">
        <f>DE104</f>
        <v/>
      </c>
      <c r="AZ104" s="3379">
        <f>CO104</f>
        <v/>
      </c>
      <c r="BA104" s="3380"/>
      <c r="BB104" s="197">
        <f>CP104</f>
        <v/>
      </c>
      <c r="BC104" s="813"/>
      <c r="BD104" s="197">
        <f>CR104</f>
        <v/>
      </c>
      <c r="BE104" s="121">
        <f>CS104</f>
        <v/>
      </c>
      <c r="BF104" s="122">
        <f>CT104*60</f>
        <v/>
      </c>
      <c r="BG104" s="121">
        <f>BE104</f>
        <v/>
      </c>
      <c r="BH104" s="122">
        <f>CU104*60</f>
        <v/>
      </c>
      <c r="BI104" s="122">
        <f>CV104</f>
        <v/>
      </c>
      <c r="BJ104" s="117"/>
      <c r="BK104" s="812">
        <f>Overview!$E$7</f>
        <v/>
      </c>
      <c r="BL104" s="117"/>
      <c r="BM104" s="836">
        <f>CW104</f>
        <v/>
      </c>
      <c r="BN104" s="812">
        <f>Overview!$P$153</f>
        <v/>
      </c>
      <c r="BO104" s="117"/>
      <c r="BP104" s="117"/>
      <c r="BQ104" s="115"/>
      <c r="BR104" s="1478"/>
      <c r="BS104" s="1548"/>
      <c r="BT104" s="2089" t="inlineStr">
        <is>
          <t>WCDMA</t>
        </is>
      </c>
      <c r="BU104" s="2089" t="inlineStr">
        <is>
          <t>FDDI</t>
        </is>
      </c>
      <c r="BV104" s="430">
        <f>Overview!$H$29</f>
        <v/>
      </c>
      <c r="BW104" s="2010"/>
      <c r="BX104" s="2089"/>
      <c r="BY104" s="2090"/>
      <c r="BZ104" s="2090"/>
      <c r="CA104" s="2091" t="inlineStr">
        <is>
          <t>Left Tilt</t>
        </is>
      </c>
      <c r="CB104" s="2091">
        <v>0</v>
      </c>
      <c r="CC104" s="873">
        <f>IF(COUNT('Conducted 2G-3G'!$AH$15:$AH$17)=0,9750,INDEX('Conducted 2G-3G'!$T$15:$T$17,MATCH(MAX('Conducted 2G-3G'!$AH$15:$AH$17),'Conducted 2G-3G'!$AH$15:$AH$17,0)))</f>
        <v>9750</v>
      </c>
      <c r="CD104" s="873">
        <f>IF(COUNT('Conducted 2G-3G'!$AH$15:$AH$17)=0,1950,INDEX('Conducted 2G-3G'!$U$15:$U$17,MATCH(MAX('Conducted 2G-3G'!$AH$15:$AH$17),'Conducted 2G-3G'!$AH$15:$AH$17,0)))</f>
        <v>1950</v>
      </c>
      <c r="CE104" s="1523"/>
      <c r="CF104" s="1523"/>
      <c r="CG104" s="387" t="str">
        <f>IF(OR($BY$83="",$BY$83=""),"",$BY$83)</f>
        <v/>
      </c>
      <c r="CH104" s="387">
        <f>BZ104</f>
        <v/>
      </c>
      <c r="CI104" s="387">
        <f>CA104</f>
        <v/>
      </c>
      <c r="CJ104" s="1527"/>
      <c r="CK104" s="2042"/>
      <c r="CL104" s="206">
        <f>IF(CF104=""," ",IF(ABS(CE104-CF104)&lt;=0.125,"Valid","Not valid"))</f>
        <v/>
      </c>
      <c r="CM104" s="207">
        <f> IF(CE104="","",IF(AND(CE104&lt;&gt;"",CF104=""),IF(CE104&gt;=1,"Medir+Sig Max","No"),IF(CF104&lt;&gt;"",IF(CF104&gt;=1,"Medir+Sig Max","No"),"")))</f>
        <v/>
      </c>
      <c r="CN104" s="1787"/>
      <c r="CO104" s="220">
        <f>IF(CK104="",IF(AND(CE104="",CF104=""),"",IF(CF104="",IF(DE104&gt;1,ROUND(DE104*CE104,3),CE104),IF(DE104&gt;1,ROUND(DE104*CF104,3),CF104))),IF(AND(CE104="",CF104=""),"",IF(CF104="",IF(DE104&gt;1,ROUND(DE104*CE104*(1/(CK104)),3),CE104*(1/(CK104))),IF(DE104&gt;1,ROUND(DE104*CF104*(1/(CK104)),3),CF104*(1/(CK104))))))</f>
        <v/>
      </c>
      <c r="CP104" s="2043">
        <f>IF(COUNTIF(Overview!K12:K14,TRUE)&gt;0,2,IF(COUNTIF(Overview!L12:L14,TRUE)&gt;0,4,0))</f>
        <v/>
      </c>
      <c r="CQ104" s="1472">
        <f>IF(CO104="","",IF(CO104&gt;CP104,"Fail","Pass"))</f>
        <v/>
      </c>
      <c r="CR104" s="1481"/>
      <c r="CS104" s="1565">
        <f>MyTimestamp(CO104)</f>
        <v/>
      </c>
      <c r="CT104" s="1531">
        <f>IF(CE104="",0,15)+IF(CF104="",0,15)</f>
        <v/>
      </c>
      <c r="CU104" s="1532">
        <f>IF(CT104=0,0,2)</f>
        <v/>
      </c>
      <c r="CV104" s="859"/>
      <c r="CW104" s="859"/>
      <c r="CX104" s="2038"/>
      <c r="CY104" s="2044"/>
      <c r="CZ104" s="1543">
        <f>10^(CJ104/20)*100-100</f>
        <v/>
      </c>
      <c r="DA104" s="1331"/>
      <c r="DB104" s="431"/>
      <c r="DC104" s="777">
        <f>IF(DA104="","",10^(DA104/10))</f>
        <v/>
      </c>
      <c r="DD104" s="1377">
        <f>IF(ISNUMBER(DB104)=FALSE,"",10^(DB104/10))</f>
        <v/>
      </c>
      <c r="DE104" s="1543">
        <f>IF(AND(ISNUMBER(DC104),ISNUMBER(DD104)),IF(DC104/DD104&gt;1,ROUND((DC104)/DD104,3),1),1)</f>
        <v/>
      </c>
      <c r="DF104" s="1541"/>
      <c r="DG104" s="1541"/>
      <c r="DH104" s="1541"/>
      <c r="DI104" s="1541"/>
      <c r="DJ104" s="1541"/>
      <c r="DK104" s="1541"/>
      <c r="DL104" s="1541"/>
      <c r="DM104" s="1541"/>
      <c r="DN104" s="1541"/>
      <c r="DO104" s="1541"/>
      <c r="DP104" s="1541"/>
      <c r="DQ104" s="1541"/>
      <c r="DR104" s="1541"/>
    </row>
    <row r="105" ht="12.75" x14ac:dyDescent="0.2">
      <c r="A105" s="1541"/>
      <c r="B105" s="1541"/>
      <c r="C105"/>
      <c r="D105" s="130">
        <f>IF(BX$103="Close to Ear","EN 62209-1","EN 62209-2")</f>
        <v/>
      </c>
      <c r="E105" s="130">
        <f>IF(CG105="Close to Ear","2016","2010/A1:2019")</f>
        <v/>
      </c>
      <c r="F105" s="1488" t="inlineStr">
        <is>
          <t>5.2</t>
        </is>
      </c>
      <c r="G105" s="1497"/>
      <c r="H105" s="120">
        <f>BV105</f>
        <v/>
      </c>
      <c r="I105" s="120">
        <f>BW105</f>
        <v/>
      </c>
      <c r="J105" s="687" t="inlineStr">
        <is>
          <t>WCDMA</t>
        </is>
      </c>
      <c r="K105" s="194" t="inlineStr">
        <is>
          <t>FDDI</t>
        </is>
      </c>
      <c r="L105" s="115"/>
      <c r="M105" s="120"/>
      <c r="N105" s="119"/>
      <c r="O105" s="131"/>
      <c r="P105" s="6597"/>
      <c r="Q105" s="131"/>
      <c r="R105" s="131"/>
      <c r="S105" s="120"/>
      <c r="T105" s="120">
        <v>9750</v>
      </c>
      <c r="U105" s="120">
        <v>1950</v>
      </c>
      <c r="V105" s="119"/>
      <c r="W105" s="197"/>
      <c r="X105" s="119"/>
      <c r="Y105" s="119"/>
      <c r="Z105" s="119"/>
      <c r="AA105" s="115"/>
      <c r="AB105" s="115"/>
      <c r="AC105" s="689">
        <f>IF(OR(BX$103="Close to Ear",BX$103="Close to Head"),"Head",IF(BX$103="Extremity","Extremity","Body"))</f>
        <v/>
      </c>
      <c r="AD105" s="690">
        <f>CA105</f>
        <v/>
      </c>
      <c r="AE105" s="688">
        <f>CB105</f>
        <v/>
      </c>
      <c r="AF105" s="115"/>
      <c r="AG105" s="808">
        <f>IF(AZ105="","N/A",IF(CQ105="Pass","P","F"))</f>
        <v/>
      </c>
      <c r="AH105" s="129"/>
      <c r="AI105" s="129"/>
      <c r="AJ105" s="129"/>
      <c r="AK105" s="119"/>
      <c r="AL105" s="115"/>
      <c r="AM105" s="119"/>
      <c r="AN105" s="119"/>
      <c r="AO105" s="692"/>
      <c r="AP105" s="692"/>
      <c r="AQ105" s="692"/>
      <c r="AR105" s="692"/>
      <c r="AS105" s="692"/>
      <c r="AT105" s="691">
        <f>CE105</f>
        <v/>
      </c>
      <c r="AU105" s="691">
        <f>CF105</f>
        <v/>
      </c>
      <c r="AV105" s="813"/>
      <c r="AW105" s="813"/>
      <c r="AX105" s="197">
        <f>CZ105</f>
        <v/>
      </c>
      <c r="AY105" s="197">
        <f>DE105</f>
        <v/>
      </c>
      <c r="AZ105" s="3379">
        <f>CO105</f>
        <v/>
      </c>
      <c r="BA105" s="3380"/>
      <c r="BB105" s="197">
        <f>CP105</f>
        <v/>
      </c>
      <c r="BC105" s="813"/>
      <c r="BD105" s="197">
        <f>CR105</f>
        <v/>
      </c>
      <c r="BE105" s="121">
        <f>CS105</f>
        <v/>
      </c>
      <c r="BF105" s="122">
        <f>CT105*60</f>
        <v/>
      </c>
      <c r="BG105" s="121">
        <f>BE105</f>
        <v/>
      </c>
      <c r="BH105" s="122">
        <f>CU105*60</f>
        <v/>
      </c>
      <c r="BI105" s="122">
        <f>CV105</f>
        <v/>
      </c>
      <c r="BJ105" s="117"/>
      <c r="BK105" s="812">
        <f>Overview!$E$7</f>
        <v/>
      </c>
      <c r="BL105" s="117"/>
      <c r="BM105" s="836">
        <f>CW105</f>
        <v/>
      </c>
      <c r="BN105" s="812">
        <f>Overview!$P$153</f>
        <v/>
      </c>
      <c r="BO105" s="117"/>
      <c r="BP105" s="117"/>
      <c r="BQ105" s="115"/>
      <c r="BR105" s="1478"/>
      <c r="BS105" s="1548"/>
      <c r="BT105" s="1868" t="inlineStr">
        <is>
          <t>WCDMA</t>
        </is>
      </c>
      <c r="BU105" s="1868" t="inlineStr">
        <is>
          <t>FDDI</t>
        </is>
      </c>
      <c r="BV105" s="432">
        <f>Overview!$H$29</f>
        <v/>
      </c>
      <c r="BW105" s="2010"/>
      <c r="BX105" s="1868"/>
      <c r="BY105" s="2090"/>
      <c r="BZ105" s="2090"/>
      <c r="CA105" s="2091" t="inlineStr">
        <is>
          <t>Right Cheek</t>
        </is>
      </c>
      <c r="CB105" s="2091">
        <v>0</v>
      </c>
      <c r="CC105" s="873">
        <f>IF(COUNT('Conducted 2G-3G'!$AH$15:$AH$17)=0,9750,INDEX('Conducted 2G-3G'!$T$15:$T$17,MATCH(MAX('Conducted 2G-3G'!$AH$15:$AH$17),'Conducted 2G-3G'!$AH$15:$AH$17,0)))</f>
        <v>9750</v>
      </c>
      <c r="CD105" s="873">
        <f>IF(COUNT('Conducted 2G-3G'!$AH$15:$AH$17)=0,1950,INDEX('Conducted 2G-3G'!$U$15:$U$17,MATCH(MAX('Conducted 2G-3G'!$AH$15:$AH$17),'Conducted 2G-3G'!$AH$15:$AH$17,0)))</f>
        <v>1950</v>
      </c>
      <c r="CE105" s="1523"/>
      <c r="CF105" s="1523"/>
      <c r="CG105" s="387" t="str">
        <f>IF(OR($BY$83="",$BY$83=""),"",$BY$83)</f>
        <v/>
      </c>
      <c r="CH105" s="387">
        <f>BZ105</f>
        <v/>
      </c>
      <c r="CI105" s="387">
        <f>CA105</f>
        <v/>
      </c>
      <c r="CJ105" s="1527"/>
      <c r="CK105" s="2042"/>
      <c r="CL105" s="206">
        <f>IF(CF105=""," ",IF(ABS(CE105-CF105)&lt;=0.125,"Valid","Not valid"))</f>
        <v/>
      </c>
      <c r="CM105" s="207">
        <f> IF(CE105="","",IF(AND(CE105&lt;&gt;"",CF105=""),IF(CE105&gt;=1,"Medir+Sig Max","No"),IF(CF105&lt;&gt;"",IF(CF105&gt;=1,"Medir+Sig Max","No"),"")))</f>
        <v/>
      </c>
      <c r="CN105" s="1787"/>
      <c r="CO105" s="220">
        <f>IF(CK105="",IF(AND(CE105="",CF105=""),"",IF(CF105="",IF(DE105&gt;1,ROUND(DE105*CE105,3),CE105),IF(DE105&gt;1,ROUND(DE105*CF105,3),CF105))),IF(AND(CE105="",CF105=""),"",IF(CF105="",IF(DE105&gt;1,ROUND(DE105*CE105*(1/(CK105)),3),CE105*(1/(CK105))),IF(DE105&gt;1,ROUND(DE105*CF105*(1/(CK105)),3),CF105*(1/(CK105))))))</f>
        <v/>
      </c>
      <c r="CP105" s="2043">
        <f>IF(COUNTIF(Overview!K12:K14,TRUE)&gt;0,2,IF(COUNTIF(Overview!L12:L14,TRUE)&gt;0,4,0))</f>
        <v/>
      </c>
      <c r="CQ105" s="1472">
        <f>IF(CO105="","",IF(CO105&gt;CP105,"Fail","Pass"))</f>
        <v/>
      </c>
      <c r="CR105" s="1481"/>
      <c r="CS105" s="1565">
        <f>MyTimestamp(CO105)</f>
        <v/>
      </c>
      <c r="CT105" s="1531">
        <f>IF(CE105="",0,15)+IF(CF105="",0,15)</f>
        <v/>
      </c>
      <c r="CU105" s="1532">
        <f>IF(CT105=0,0,2)</f>
        <v/>
      </c>
      <c r="CV105" s="859"/>
      <c r="CW105" s="859"/>
      <c r="CX105" s="2038"/>
      <c r="CY105" s="2044"/>
      <c r="CZ105" s="1543">
        <f>10^(CJ105/20)*100-100</f>
        <v/>
      </c>
      <c r="DA105" s="1331"/>
      <c r="DB105" s="431"/>
      <c r="DC105" s="777">
        <f>IF(DA105="","",10^(DA105/10))</f>
        <v/>
      </c>
      <c r="DD105" s="1377">
        <f>IF(ISNUMBER(DB105)=FALSE,"",10^(DB105/10))</f>
        <v/>
      </c>
      <c r="DE105" s="1543">
        <f>IF(AND(ISNUMBER(DC105),ISNUMBER(DD105)),IF(DC105/DD105&gt;1,ROUND((DC105)/DD105,3),1),1)</f>
        <v/>
      </c>
      <c r="DF105" s="1541"/>
      <c r="DG105" s="1541"/>
      <c r="DH105" s="1541"/>
      <c r="DI105" s="1541"/>
      <c r="DJ105" s="1541"/>
      <c r="DK105" s="1541"/>
      <c r="DL105" s="1541"/>
      <c r="DM105" s="1541"/>
      <c r="DN105" s="1541"/>
      <c r="DO105" s="1541"/>
      <c r="DP105" s="1541"/>
      <c r="DQ105" s="1541"/>
      <c r="DR105" s="1541"/>
    </row>
    <row r="106" ht="12.75" x14ac:dyDescent="0.2">
      <c r="A106" s="1541"/>
      <c r="B106" s="1541"/>
      <c r="C106"/>
      <c r="D106" s="130">
        <f>IF(BX$103="Close to Ear","EN 62209-1","EN 62209-2")</f>
        <v/>
      </c>
      <c r="E106" s="130">
        <f>IF(CG106="Close to Ear","2016","2010/A1:2019")</f>
        <v/>
      </c>
      <c r="F106" s="1488" t="inlineStr">
        <is>
          <t>5.2</t>
        </is>
      </c>
      <c r="G106" s="1497"/>
      <c r="H106" s="120">
        <f>BV106</f>
        <v/>
      </c>
      <c r="I106" s="120">
        <f>BW106</f>
        <v/>
      </c>
      <c r="J106" s="687" t="inlineStr">
        <is>
          <t>WCDMA</t>
        </is>
      </c>
      <c r="K106" s="194" t="inlineStr">
        <is>
          <t>FDDI</t>
        </is>
      </c>
      <c r="L106" s="115"/>
      <c r="M106" s="120"/>
      <c r="N106" s="119"/>
      <c r="O106" s="131"/>
      <c r="P106" s="6597"/>
      <c r="Q106" s="131"/>
      <c r="R106" s="131"/>
      <c r="S106" s="120"/>
      <c r="T106" s="120">
        <v>9750</v>
      </c>
      <c r="U106" s="120">
        <v>1950</v>
      </c>
      <c r="V106" s="119"/>
      <c r="W106" s="197"/>
      <c r="X106" s="119"/>
      <c r="Y106" s="119"/>
      <c r="Z106" s="119"/>
      <c r="AA106" s="115"/>
      <c r="AB106" s="115"/>
      <c r="AC106" s="689">
        <f>IF(OR(BX$103="Close to Ear",BX$103="Close to Head"),"Head",IF(BX$103="Extremity","Extremity","Body"))</f>
        <v/>
      </c>
      <c r="AD106" s="690">
        <f>CA106</f>
        <v/>
      </c>
      <c r="AE106" s="688">
        <f>CB106</f>
        <v/>
      </c>
      <c r="AF106" s="115"/>
      <c r="AG106" s="808">
        <f>IF(AZ106="","N/A",IF(CQ106="Pass","P","F"))</f>
        <v/>
      </c>
      <c r="AH106" s="129"/>
      <c r="AI106" s="129"/>
      <c r="AJ106" s="129"/>
      <c r="AK106" s="119"/>
      <c r="AL106" s="115"/>
      <c r="AM106" s="119"/>
      <c r="AN106" s="119"/>
      <c r="AO106" s="692"/>
      <c r="AP106" s="692"/>
      <c r="AQ106" s="692"/>
      <c r="AR106" s="692"/>
      <c r="AS106" s="692"/>
      <c r="AT106" s="691">
        <f>CE106</f>
        <v/>
      </c>
      <c r="AU106" s="691">
        <f>CF106</f>
        <v/>
      </c>
      <c r="AV106" s="813"/>
      <c r="AW106" s="813"/>
      <c r="AX106" s="197">
        <f>CZ106</f>
        <v/>
      </c>
      <c r="AY106" s="197">
        <f>DE106</f>
        <v/>
      </c>
      <c r="AZ106" s="3379">
        <f>CO106</f>
        <v/>
      </c>
      <c r="BA106" s="3380"/>
      <c r="BB106" s="197">
        <f>CP106</f>
        <v/>
      </c>
      <c r="BC106" s="813"/>
      <c r="BD106" s="197">
        <f>CR106</f>
        <v/>
      </c>
      <c r="BE106" s="121">
        <f>CS106</f>
        <v/>
      </c>
      <c r="BF106" s="122">
        <f>CT106*60</f>
        <v/>
      </c>
      <c r="BG106" s="121">
        <f>BE106</f>
        <v/>
      </c>
      <c r="BH106" s="122">
        <f>CU106*60</f>
        <v/>
      </c>
      <c r="BI106" s="122">
        <f>CV106</f>
        <v/>
      </c>
      <c r="BJ106" s="117"/>
      <c r="BK106" s="812">
        <f>Overview!$E$7</f>
        <v/>
      </c>
      <c r="BL106" s="117"/>
      <c r="BM106" s="836">
        <f>CW106</f>
        <v/>
      </c>
      <c r="BN106" s="812">
        <f>Overview!$P$153</f>
        <v/>
      </c>
      <c r="BO106" s="117"/>
      <c r="BP106" s="117"/>
      <c r="BQ106" s="115"/>
      <c r="BR106" s="1478"/>
      <c r="BS106" s="1548"/>
      <c r="BT106" s="2089" t="inlineStr">
        <is>
          <t>WCDMA</t>
        </is>
      </c>
      <c r="BU106" s="2089" t="inlineStr">
        <is>
          <t>FDDI</t>
        </is>
      </c>
      <c r="BV106" s="430">
        <f>Overview!$H$29</f>
        <v/>
      </c>
      <c r="BW106" s="2010"/>
      <c r="BX106" s="2089"/>
      <c r="BY106" s="2090"/>
      <c r="BZ106" s="2090"/>
      <c r="CA106" s="2091" t="inlineStr">
        <is>
          <t>Right Tilt</t>
        </is>
      </c>
      <c r="CB106" s="2091">
        <v>0</v>
      </c>
      <c r="CC106" s="873">
        <f>IF(COUNT('Conducted 2G-3G'!$AH$15:$AH$17)=0,9750,INDEX('Conducted 2G-3G'!$T$15:$T$17,MATCH(MAX('Conducted 2G-3G'!$AH$15:$AH$17),'Conducted 2G-3G'!$AH$15:$AH$17,0)))</f>
        <v>9750</v>
      </c>
      <c r="CD106" s="873">
        <f>IF(COUNT('Conducted 2G-3G'!$AH$15:$AH$17)=0,1950,INDEX('Conducted 2G-3G'!$U$15:$U$17,MATCH(MAX('Conducted 2G-3G'!$AH$15:$AH$17),'Conducted 2G-3G'!$AH$15:$AH$17,0)))</f>
        <v>1950</v>
      </c>
      <c r="CE106" s="1523"/>
      <c r="CF106" s="1523"/>
      <c r="CG106" s="387" t="str">
        <f>IF(OR($BY$83="",$BY$83=""),"",$BY$83)</f>
        <v/>
      </c>
      <c r="CH106" s="387">
        <f>BZ106</f>
        <v/>
      </c>
      <c r="CI106" s="387">
        <f>CA106</f>
        <v/>
      </c>
      <c r="CJ106" s="1527"/>
      <c r="CK106" s="2042"/>
      <c r="CL106" s="206">
        <f>IF(CF106=""," ",IF(ABS(CE106-CF106)&lt;=0.125,"Valid","Not valid"))</f>
        <v/>
      </c>
      <c r="CM106" s="207">
        <f> IF(CE106="","",IF(AND(CE106&lt;&gt;"",CF106=""),IF(CE106&gt;=1,"Medir+Sig Max","No"),IF(CF106&lt;&gt;"",IF(CF106&gt;=1,"Medir+Sig Max","No"),"")))</f>
        <v/>
      </c>
      <c r="CN106" s="1787"/>
      <c r="CO106" s="220">
        <f>IF(CK106="",IF(AND(CE106="",CF106=""),"",IF(CF106="",IF(DE106&gt;1,ROUND(DE106*CE106,3),CE106),IF(DE106&gt;1,ROUND(DE106*CF106,3),CF106))),IF(AND(CE106="",CF106=""),"",IF(CF106="",IF(DE106&gt;1,ROUND(DE106*CE106*(1/(CK106)),3),CE106*(1/(CK106))),IF(DE106&gt;1,ROUND(DE106*CF106*(1/(CK106)),3),CF106*(1/(CK106))))))</f>
        <v/>
      </c>
      <c r="CP106" s="2043">
        <f>IF(COUNTIF(Overview!K12:K14,TRUE)&gt;0,2,IF(COUNTIF(Overview!L12:L14,TRUE)&gt;0,4,0))</f>
        <v/>
      </c>
      <c r="CQ106" s="1472">
        <f>IF(CO106="","",IF(CO106&gt;CP106,"Fail","Pass"))</f>
        <v/>
      </c>
      <c r="CR106" s="1481"/>
      <c r="CS106" s="1565">
        <f>MyTimestamp(CO106)</f>
        <v/>
      </c>
      <c r="CT106" s="1531">
        <f>IF(CE106="",0,15)+IF(CF106="",0,15)</f>
        <v/>
      </c>
      <c r="CU106" s="1532">
        <f>IF(CT106=0,0,2)</f>
        <v/>
      </c>
      <c r="CV106" s="859"/>
      <c r="CW106" s="859"/>
      <c r="CX106" s="2038"/>
      <c r="CY106" s="2044"/>
      <c r="CZ106" s="1543">
        <f>10^(CJ106/20)*100-100</f>
        <v/>
      </c>
      <c r="DA106" s="1331"/>
      <c r="DB106" s="431"/>
      <c r="DC106" s="777">
        <f>IF(DA106="","",10^(DA106/10))</f>
        <v/>
      </c>
      <c r="DD106" s="1377">
        <f>IF(ISNUMBER(DB106)=FALSE,"",10^(DB106/10))</f>
        <v/>
      </c>
      <c r="DE106" s="1543">
        <f>IF(AND(ISNUMBER(DC106),ISNUMBER(DD106)),IF(DC106/DD106&gt;1,ROUND((DC106)/DD106,3),1),1)</f>
        <v/>
      </c>
      <c r="DF106" s="1541"/>
      <c r="DG106" s="1541"/>
      <c r="DH106" s="1541"/>
      <c r="DI106" s="1541"/>
      <c r="DJ106" s="1541"/>
      <c r="DK106" s="1541"/>
      <c r="DL106" s="1541"/>
      <c r="DM106" s="1541"/>
      <c r="DN106" s="1541"/>
      <c r="DO106" s="1541"/>
      <c r="DP106" s="1541"/>
      <c r="DQ106" s="1541"/>
      <c r="DR106" s="1541"/>
    </row>
    <row r="107" ht="12.75" x14ac:dyDescent="0.2">
      <c r="A107" s="1541"/>
      <c r="B107" s="1541"/>
      <c r="C107"/>
      <c r="D107" s="130">
        <f>IF(BX$103="Close to Ear","EN 62209-1","EN 62209-2")</f>
        <v/>
      </c>
      <c r="E107" s="130">
        <f>IF(CG107="Close to Ear","2016","2010/A1:2019")</f>
        <v/>
      </c>
      <c r="F107" s="1488" t="inlineStr">
        <is>
          <t>5.2</t>
        </is>
      </c>
      <c r="G107" s="1497"/>
      <c r="H107" s="120">
        <f>BV107</f>
        <v/>
      </c>
      <c r="I107" s="120">
        <f>BW107</f>
        <v/>
      </c>
      <c r="J107" s="687" t="inlineStr">
        <is>
          <t>WCDMA</t>
        </is>
      </c>
      <c r="K107" s="194" t="inlineStr">
        <is>
          <t>FDDI</t>
        </is>
      </c>
      <c r="L107" s="115"/>
      <c r="M107" s="120"/>
      <c r="N107" s="119"/>
      <c r="O107" s="131"/>
      <c r="P107" s="6597"/>
      <c r="Q107" s="131"/>
      <c r="R107" s="131"/>
      <c r="S107" s="120"/>
      <c r="T107" s="120">
        <v>9750</v>
      </c>
      <c r="U107" s="120">
        <v>1950</v>
      </c>
      <c r="V107" s="119"/>
      <c r="W107" s="197"/>
      <c r="X107" s="119"/>
      <c r="Y107" s="119"/>
      <c r="Z107" s="119"/>
      <c r="AA107" s="115"/>
      <c r="AB107" s="115"/>
      <c r="AC107" s="689">
        <f>IF(OR(BX$103="Close to Ear",BX$103="Close to Head"),"Head",IF(BX$103="Extremity","Extremity","Body"))</f>
        <v/>
      </c>
      <c r="AD107" s="690">
        <f>CA107</f>
        <v/>
      </c>
      <c r="AE107" s="688">
        <f>CB107</f>
        <v/>
      </c>
      <c r="AF107" s="115"/>
      <c r="AG107" s="808">
        <f>IF(AZ107="","N/A",IF(CQ107="Pass","P","F"))</f>
        <v/>
      </c>
      <c r="AH107" s="129"/>
      <c r="AI107" s="129"/>
      <c r="AJ107" s="129"/>
      <c r="AK107" s="119"/>
      <c r="AL107" s="115"/>
      <c r="AM107" s="119"/>
      <c r="AN107" s="119"/>
      <c r="AO107" s="692"/>
      <c r="AP107" s="692"/>
      <c r="AQ107" s="692"/>
      <c r="AR107" s="692"/>
      <c r="AS107" s="692"/>
      <c r="AT107" s="691">
        <f>CE107</f>
        <v/>
      </c>
      <c r="AU107" s="691">
        <f>CF107</f>
        <v/>
      </c>
      <c r="AV107" s="813"/>
      <c r="AW107" s="813"/>
      <c r="AX107" s="197">
        <f>CZ107</f>
        <v/>
      </c>
      <c r="AY107" s="197">
        <f>DE107</f>
        <v/>
      </c>
      <c r="AZ107" s="3379">
        <f>CO107</f>
        <v/>
      </c>
      <c r="BA107" s="3380"/>
      <c r="BB107" s="197">
        <f>CP107</f>
        <v/>
      </c>
      <c r="BC107" s="813"/>
      <c r="BD107" s="197">
        <f>CR107</f>
        <v/>
      </c>
      <c r="BE107" s="121">
        <f>CS107</f>
        <v/>
      </c>
      <c r="BF107" s="122">
        <f>CT107*60</f>
        <v/>
      </c>
      <c r="BG107" s="121">
        <f>BE107</f>
        <v/>
      </c>
      <c r="BH107" s="122">
        <f>CU107*60</f>
        <v/>
      </c>
      <c r="BI107" s="122">
        <f>CV107</f>
        <v/>
      </c>
      <c r="BJ107" s="117"/>
      <c r="BK107" s="812">
        <f>Overview!$E$7</f>
        <v/>
      </c>
      <c r="BL107" s="117"/>
      <c r="BM107" s="836">
        <f>CW107</f>
        <v/>
      </c>
      <c r="BN107" s="812">
        <f>Overview!$P$153</f>
        <v/>
      </c>
      <c r="BO107" s="117"/>
      <c r="BP107" s="117"/>
      <c r="BQ107" s="115"/>
      <c r="BR107" s="1478"/>
      <c r="BS107" s="1548"/>
      <c r="BT107" s="2089" t="inlineStr">
        <is>
          <t>WCDMA</t>
        </is>
      </c>
      <c r="BU107" s="2089" t="inlineStr">
        <is>
          <t>FDDI</t>
        </is>
      </c>
      <c r="BV107" s="430">
        <f>Overview!$H$29</f>
        <v/>
      </c>
      <c r="BW107" s="2010"/>
      <c r="BX107" s="2089"/>
      <c r="BY107" s="2090"/>
      <c r="BZ107" s="2090"/>
      <c r="CA107" s="431" t="str">
        <f>IF(COUNT(CF103:CF106)=0,IF(COUNT(CE103:CE106)=0,"TBD",VLOOKUP(MAX(CE103:CE106),CE103:CI106,5,FALSE)),VLOOKUP(MAX(CF103:CF106),CF103:CI106,4,FALSE))</f>
        <v>TBD</v>
      </c>
      <c r="CB107" s="2091">
        <v>0</v>
      </c>
      <c r="CC107" s="873">
        <f>IF(COUNT('Conducted 2G-3G'!$AH$15:$AH$17)=0,9750,INDEX('Conducted 2G-3G'!$T$15:$T$17,MATCH(MAX('Conducted 2G-3G'!$AH$15:$AH$17),'Conducted 2G-3G'!$AH$15:$AH$17,0)))</f>
        <v>9750</v>
      </c>
      <c r="CD107" s="873">
        <f>IF(COUNT('Conducted 2G-3G'!$AH$15:$AH$17)=0,1950,INDEX('Conducted 2G-3G'!$U$15:$U$17,MATCH(MAX('Conducted 2G-3G'!$AH$15:$AH$17),'Conducted 2G-3G'!$AH$15:$AH$17,0)))</f>
        <v>1950</v>
      </c>
      <c r="CE107" s="1523"/>
      <c r="CF107" s="1523"/>
      <c r="CG107" s="387" t="str">
        <f>IF(OR($BY$83="",$BY$83=""),"",$BY$83)</f>
        <v/>
      </c>
      <c r="CH107" s="387">
        <f>BZ107</f>
        <v/>
      </c>
      <c r="CI107" s="387">
        <f>CA107</f>
        <v/>
      </c>
      <c r="CJ107" s="1527"/>
      <c r="CK107" s="2042"/>
      <c r="CL107" s="206">
        <f>IF(CF107=""," ",IF(ABS(CE107-CF107)&lt;=0.125,"Valid","Not valid"))</f>
        <v/>
      </c>
      <c r="CM107" s="207">
        <f> IF(CE107="","",IF(AND(CE107&lt;&gt;"",CF107=""),IF(CE107&gt;=1,"Medir+Sig Max","No"),IF(CF107&lt;&gt;"",IF(CF107&gt;=1,"Medir+Sig Max","No"),"")))</f>
        <v/>
      </c>
      <c r="CN107" s="1787"/>
      <c r="CO107" s="220">
        <f>IF(CK107="",IF(AND(CE107="",CF107=""),"",IF(CF107="",IF(DE107&gt;1,ROUND(DE107*CE107,3),CE107),IF(DE107&gt;1,ROUND(DE107*CF107,3),CF107))),IF(AND(CE107="",CF107=""),"",IF(CF107="",IF(DE107&gt;1,ROUND(DE107*CE107*(1/(CK107)),3),CE107*(1/(CK107))),IF(DE107&gt;1,ROUND(DE107*CF107*(1/(CK107)),3),CF107*(1/(CK107))))))</f>
        <v/>
      </c>
      <c r="CP107" s="2043">
        <f>IF(COUNTIF(Overview!K12:K14,TRUE)&gt;0,2,IF(COUNTIF(Overview!L12:L14,TRUE)&gt;0,4,0))</f>
        <v/>
      </c>
      <c r="CQ107" s="1472">
        <f>IF(CO107="","",IF(CO107&gt;CP107,"Fail","Pass"))</f>
        <v/>
      </c>
      <c r="CR107" s="1481"/>
      <c r="CS107" s="1565">
        <f>MyTimestamp(CO107)</f>
        <v/>
      </c>
      <c r="CT107" s="1531">
        <f>IF(CE107="",0,15)+IF(CF107="",0,15)</f>
        <v/>
      </c>
      <c r="CU107" s="1532">
        <f>IF(CT107=0,0,2)</f>
        <v/>
      </c>
      <c r="CV107" s="859"/>
      <c r="CW107" s="859"/>
      <c r="CX107" s="2038"/>
      <c r="CY107" s="2044"/>
      <c r="CZ107" s="1543">
        <f>10^(CJ107/20)*100-100</f>
        <v/>
      </c>
      <c r="DA107" s="1331"/>
      <c r="DB107" s="431"/>
      <c r="DC107" s="777">
        <f>IF(DA107="","",10^(DA107/10))</f>
        <v/>
      </c>
      <c r="DD107" s="1377">
        <f>IF(ISNUMBER(DB107)=FALSE,"",10^(DB107/10))</f>
        <v/>
      </c>
      <c r="DE107" s="1543">
        <f>IF(AND(ISNUMBER(DC107),ISNUMBER(DD107)),IF(DC107/DD107&gt;1,ROUND((DC107)/DD107,3),1),1)</f>
        <v/>
      </c>
      <c r="DF107" s="1541"/>
      <c r="DG107" s="1541"/>
      <c r="DH107" s="1541"/>
      <c r="DI107" s="1541"/>
      <c r="DJ107" s="1541"/>
      <c r="DK107" s="1541"/>
      <c r="DL107" s="1541"/>
      <c r="DM107" s="1541"/>
      <c r="DN107" s="1541"/>
      <c r="DO107" s="1541"/>
      <c r="DP107" s="1541"/>
      <c r="DQ107" s="1541"/>
      <c r="DR107" s="1541"/>
    </row>
    <row r="108" ht="12.75" x14ac:dyDescent="0.2">
      <c r="A108" s="1541"/>
      <c r="B108" s="1541"/>
      <c r="C108"/>
      <c r="D108" s="130">
        <f>IF(BX$103="Close to Ear","EN 62209-1","EN 62209-2")</f>
        <v/>
      </c>
      <c r="E108" s="130">
        <f>IF(CG108="Close to Ear","2016","2010/A1:2019")</f>
        <v/>
      </c>
      <c r="F108" s="1488" t="inlineStr">
        <is>
          <t>5.2</t>
        </is>
      </c>
      <c r="G108" s="1497"/>
      <c r="H108" s="120">
        <f>BV108</f>
        <v/>
      </c>
      <c r="I108" s="120">
        <f>BW108</f>
        <v/>
      </c>
      <c r="J108" s="687" t="inlineStr">
        <is>
          <t>WCDMA</t>
        </is>
      </c>
      <c r="K108" s="194" t="inlineStr">
        <is>
          <t>FDDI</t>
        </is>
      </c>
      <c r="L108" s="115"/>
      <c r="M108" s="120"/>
      <c r="N108" s="119"/>
      <c r="O108" s="131"/>
      <c r="P108" s="6597"/>
      <c r="Q108" s="131"/>
      <c r="R108" s="131"/>
      <c r="S108" s="120"/>
      <c r="T108" s="120">
        <v>9750</v>
      </c>
      <c r="U108" s="120">
        <v>1950</v>
      </c>
      <c r="V108" s="119"/>
      <c r="W108" s="197"/>
      <c r="X108" s="119"/>
      <c r="Y108" s="119"/>
      <c r="Z108" s="119"/>
      <c r="AA108" s="115"/>
      <c r="AB108" s="115"/>
      <c r="AC108" s="689">
        <f>IF(OR(BX$103="Close to Ear",BX$103="Close to Head"),"Head",IF(BX$103="Extremity","Extremity","Body"))</f>
        <v/>
      </c>
      <c r="AD108" s="690">
        <f>CA108</f>
        <v/>
      </c>
      <c r="AE108" s="688">
        <f>CB108</f>
        <v/>
      </c>
      <c r="AF108" s="115"/>
      <c r="AG108" s="808">
        <f>IF(AZ108="","N/A",IF(CQ108="Pass","P","F"))</f>
        <v/>
      </c>
      <c r="AH108" s="129"/>
      <c r="AI108" s="129"/>
      <c r="AJ108" s="129"/>
      <c r="AK108" s="119"/>
      <c r="AL108" s="115"/>
      <c r="AM108" s="119"/>
      <c r="AN108" s="119"/>
      <c r="AO108" s="692"/>
      <c r="AP108" s="692"/>
      <c r="AQ108" s="692"/>
      <c r="AR108" s="692"/>
      <c r="AS108" s="692"/>
      <c r="AT108" s="691">
        <f>CE108</f>
        <v/>
      </c>
      <c r="AU108" s="691">
        <f>CF108</f>
        <v/>
      </c>
      <c r="AV108" s="813"/>
      <c r="AW108" s="813"/>
      <c r="AX108" s="197">
        <f>CZ108</f>
        <v/>
      </c>
      <c r="AY108" s="197">
        <f>DE108</f>
        <v/>
      </c>
      <c r="AZ108" s="3379">
        <f>CO108</f>
        <v/>
      </c>
      <c r="BA108" s="3380"/>
      <c r="BB108" s="197">
        <f>CP108</f>
        <v/>
      </c>
      <c r="BC108" s="813"/>
      <c r="BD108" s="197">
        <f>CR108</f>
        <v/>
      </c>
      <c r="BE108" s="121">
        <f>CS108</f>
        <v/>
      </c>
      <c r="BF108" s="122">
        <f>CT108*60</f>
        <v/>
      </c>
      <c r="BG108" s="121">
        <f>BE108</f>
        <v/>
      </c>
      <c r="BH108" s="122">
        <f>CU108*60</f>
        <v/>
      </c>
      <c r="BI108" s="122">
        <f>CV108</f>
        <v/>
      </c>
      <c r="BJ108" s="117"/>
      <c r="BK108" s="812">
        <f>Overview!$E$7</f>
        <v/>
      </c>
      <c r="BL108" s="117"/>
      <c r="BM108" s="836">
        <f>CW108</f>
        <v/>
      </c>
      <c r="BN108" s="812">
        <f>Overview!$P$153</f>
        <v/>
      </c>
      <c r="BO108" s="117"/>
      <c r="BP108" s="117"/>
      <c r="BQ108" s="115"/>
      <c r="BR108" s="1478"/>
      <c r="BS108" s="1548"/>
      <c r="BT108" s="2089" t="inlineStr">
        <is>
          <t>WCDMA</t>
        </is>
      </c>
      <c r="BU108" s="2089" t="inlineStr">
        <is>
          <t>FDDI</t>
        </is>
      </c>
      <c r="BV108" s="430">
        <f>Overview!$H$29</f>
        <v/>
      </c>
      <c r="BW108" s="2010"/>
      <c r="BX108" s="2089"/>
      <c r="BY108" s="2090"/>
      <c r="BZ108" s="2090"/>
      <c r="CA108" s="433" t="str">
        <f>IF(COUNT(CF103:CF106)=0,IF(COUNT(CE103:CE106)=0,"TBD",VLOOKUP(MAX(CE103:CE106),CE103:CI106,5,FALSE)),VLOOKUP(MAX(CF103:CF106),CF103:CI106,4,FALSE))</f>
        <v>TBD</v>
      </c>
      <c r="CB108" s="2092">
        <v>0</v>
      </c>
      <c r="CC108" s="1111">
        <f>IF(COUNT('Conducted 2G-3G'!$AH$15:$AH$17)=0,9750,INDEX('Conducted 2G-3G'!$T$15:$T$17,MATCH(MAX('Conducted 2G-3G'!$AH$15:$AH$17),'Conducted 2G-3G'!$AH$15:$AH$17,0)))</f>
        <v>9750</v>
      </c>
      <c r="CD108" s="1111">
        <f>IF(COUNT('Conducted 2G-3G'!$AH$15:$AH$17)=0,1950,INDEX('Conducted 2G-3G'!$U$15:$U$17,MATCH(MAX('Conducted 2G-3G'!$AH$15:$AH$17),'Conducted 2G-3G'!$AH$15:$AH$17,0)))</f>
        <v>1950</v>
      </c>
      <c r="CE108" s="1874"/>
      <c r="CF108" s="1874"/>
      <c r="CG108" s="388" t="str">
        <f>IF(OR($BY$83="",$BY$83=""),"",$BY$83)</f>
        <v/>
      </c>
      <c r="CH108" s="388">
        <f>BZ108</f>
        <v/>
      </c>
      <c r="CI108" s="388">
        <f>CA108</f>
        <v/>
      </c>
      <c r="CJ108" s="2046"/>
      <c r="CK108" s="2047"/>
      <c r="CL108" s="209">
        <f>IF(CF108=""," ",IF(ABS(CE108-CF108)&lt;=0.125,"Valid","Not valid"))</f>
        <v/>
      </c>
      <c r="CM108" s="210">
        <f> IF(CE108="","",IF(AND(CE108&lt;&gt;"",CF108=""),IF(CE108&gt;=1,"Medir+Sig Max","No"),IF(CF108&lt;&gt;"",IF(CF108&gt;=1,"Medir+Sig Max","No"),"")))</f>
        <v/>
      </c>
      <c r="CN108" s="1792"/>
      <c r="CO108" s="221">
        <f>IF(CK108="",IF(AND(CE108="",CF108=""),"",IF(CF108="",IF(DE108&gt;1,ROUND(DE108*CE108,3),CE108),IF(DE108&gt;1,ROUND(DE108*CF108,3),CF108))),IF(AND(CE108="",CF108=""),"",IF(CF108="",IF(DE108&gt;1,ROUND(DE108*CE108*(1/(CK108)),3),CE108*(1/(CK108))),IF(DE108&gt;1,ROUND(DE108*CF108*(1/(CK108)),3),CF108*(1/(CK108))))))</f>
        <v/>
      </c>
      <c r="CP108" s="2048">
        <f>IF(COUNTIF(Overview!K12:K14,TRUE)&gt;0,2,IF(COUNTIF(Overview!L12:L14,TRUE)&gt;0,4,0))</f>
        <v/>
      </c>
      <c r="CQ108" s="1473">
        <f>IF(CO108="","",IF(CO108&gt;CP108,"Fail","Pass"))</f>
        <v/>
      </c>
      <c r="CR108" s="1482"/>
      <c r="CS108" s="2002">
        <f>MyTimestamp(CO108)</f>
        <v/>
      </c>
      <c r="CT108" s="1533">
        <f>IF(CE108="",0,15)+IF(CF108="",0,15)</f>
        <v/>
      </c>
      <c r="CU108" s="1534">
        <f>IF(CT108=0,0,2)</f>
        <v/>
      </c>
      <c r="CV108" s="860"/>
      <c r="CW108" s="860"/>
      <c r="CX108" s="2038"/>
      <c r="CY108" s="2049"/>
      <c r="CZ108" s="1544">
        <f>10^(CJ108/20)*100-100</f>
        <v/>
      </c>
      <c r="DA108" s="1332"/>
      <c r="DB108" s="433"/>
      <c r="DC108" s="778">
        <f>IF(DA108="","",10^(DA108/10))</f>
        <v/>
      </c>
      <c r="DD108" s="1378">
        <f>IF(ISNUMBER(DB108)=FALSE,"",10^(DB108/10))</f>
        <v/>
      </c>
      <c r="DE108" s="1544">
        <f>IF(AND(ISNUMBER(DC108),ISNUMBER(DD108)),IF(DC108/DD108&gt;1,ROUND((DC108)/DD108,3),1),1)</f>
        <v/>
      </c>
      <c r="DF108" s="1541"/>
      <c r="DG108" s="1541"/>
      <c r="DH108" s="1541"/>
      <c r="DI108" s="1541"/>
      <c r="DJ108" s="1541"/>
      <c r="DK108" s="1541"/>
      <c r="DL108" s="1541"/>
      <c r="DM108" s="1541"/>
      <c r="DN108" s="1541"/>
      <c r="DO108" s="1541"/>
      <c r="DP108" s="1541"/>
      <c r="DQ108" s="1541"/>
      <c r="DR108" s="1541"/>
    </row>
    <row r="109" ht="12.75" x14ac:dyDescent="0.2">
      <c r="A109" s="1541"/>
      <c r="B109" s="1541"/>
      <c r="C109"/>
      <c r="D109" s="130">
        <f>IF(BX$103="Close to Ear","EN 62209-1","EN 62209-2")</f>
        <v/>
      </c>
      <c r="E109" s="130">
        <f>IF(CG109="Close to Ear","2016","2010/A1:2019")</f>
        <v/>
      </c>
      <c r="F109" s="1488" t="inlineStr">
        <is>
          <t>5.2</t>
        </is>
      </c>
      <c r="G109" s="1497"/>
      <c r="H109" s="120">
        <f>BV109</f>
        <v/>
      </c>
      <c r="I109" s="120">
        <f>BW109</f>
        <v/>
      </c>
      <c r="J109" s="687" t="inlineStr">
        <is>
          <t>WCDMA</t>
        </is>
      </c>
      <c r="K109" s="194" t="inlineStr">
        <is>
          <t>FDDI</t>
        </is>
      </c>
      <c r="L109" s="115"/>
      <c r="M109" s="120"/>
      <c r="N109" s="119"/>
      <c r="O109" s="131"/>
      <c r="P109" s="6597"/>
      <c r="Q109" s="131"/>
      <c r="R109" s="131"/>
      <c r="S109" s="120"/>
      <c r="T109" s="120">
        <v>9750</v>
      </c>
      <c r="U109" s="120">
        <v>1950</v>
      </c>
      <c r="V109" s="119"/>
      <c r="W109" s="197"/>
      <c r="X109" s="119"/>
      <c r="Y109" s="119"/>
      <c r="Z109" s="119"/>
      <c r="AA109" s="115"/>
      <c r="AB109" s="115"/>
      <c r="AC109" s="689">
        <f>IF(OR(BX$103="Close to Ear",BX$103="Close to Head"),"Head",IF(BX$103="Extremity","Extremity","Body"))</f>
        <v/>
      </c>
      <c r="AD109" s="690">
        <f>CA109</f>
        <v/>
      </c>
      <c r="AE109" s="688">
        <f>CB109</f>
        <v/>
      </c>
      <c r="AF109" s="115"/>
      <c r="AG109" s="808">
        <f>IF(AZ109="","N/A",IF(CQ109="Pass","P","F"))</f>
        <v/>
      </c>
      <c r="AH109" s="129"/>
      <c r="AI109" s="129"/>
      <c r="AJ109" s="129"/>
      <c r="AK109" s="119"/>
      <c r="AL109" s="115"/>
      <c r="AM109" s="119"/>
      <c r="AN109" s="119"/>
      <c r="AO109" s="692"/>
      <c r="AP109" s="692"/>
      <c r="AQ109" s="692"/>
      <c r="AR109" s="692"/>
      <c r="AS109" s="692"/>
      <c r="AT109" s="691">
        <f>CE109</f>
        <v/>
      </c>
      <c r="AU109" s="691">
        <f>CF109</f>
        <v/>
      </c>
      <c r="AV109" s="813"/>
      <c r="AW109" s="813"/>
      <c r="AX109" s="197">
        <f>CZ109</f>
        <v/>
      </c>
      <c r="AY109" s="197">
        <f>DE109</f>
        <v/>
      </c>
      <c r="AZ109" s="3379">
        <f>CO109</f>
        <v/>
      </c>
      <c r="BA109" s="3380"/>
      <c r="BB109" s="197">
        <f>CP109</f>
        <v/>
      </c>
      <c r="BC109" s="813"/>
      <c r="BD109" s="197">
        <f>CR109</f>
        <v/>
      </c>
      <c r="BE109" s="121">
        <f>CS109</f>
        <v/>
      </c>
      <c r="BF109" s="122">
        <f>CT109*60</f>
        <v/>
      </c>
      <c r="BG109" s="121">
        <f>BE109</f>
        <v/>
      </c>
      <c r="BH109" s="122">
        <f>CU109*60</f>
        <v/>
      </c>
      <c r="BI109" s="122">
        <f>CV109</f>
        <v/>
      </c>
      <c r="BJ109" s="117"/>
      <c r="BK109" s="812">
        <f>Overview!$E$7</f>
        <v/>
      </c>
      <c r="BL109" s="117"/>
      <c r="BM109" s="836">
        <f>CW109</f>
        <v/>
      </c>
      <c r="BN109" s="812">
        <f>Overview!$P$153</f>
        <v/>
      </c>
      <c r="BO109" s="117"/>
      <c r="BP109" s="117"/>
      <c r="BQ109" s="115"/>
      <c r="BR109" s="1478"/>
      <c r="BS109" s="1548"/>
      <c r="BT109" s="2089" t="inlineStr">
        <is>
          <t>WCDMA</t>
        </is>
      </c>
      <c r="BU109" s="2089" t="inlineStr">
        <is>
          <t>FDDI</t>
        </is>
      </c>
      <c r="BV109" s="430">
        <f>Overview!$H$29</f>
        <v/>
      </c>
      <c r="BW109" s="2010"/>
      <c r="BX109" s="2089"/>
      <c r="BY109" s="2090"/>
      <c r="BZ109" s="2090"/>
      <c r="CA109" s="433" t="str">
        <f>CONCATENATE(CA107," - Battery check 1")</f>
        <v>TBD - Battery check 1</v>
      </c>
      <c r="CB109" s="2092">
        <v>0</v>
      </c>
      <c r="CC109" s="1111">
        <f>IF(COUNT('Conducted 2G-3G'!$AH$15:$AH$17)=0,9750,INDEX('Conducted 2G-3G'!$T$15:$T$17,MATCH(MAX('Conducted 2G-3G'!$AH$15:$AH$17),'Conducted 2G-3G'!$AH$15:$AH$17,0)))</f>
        <v>9750</v>
      </c>
      <c r="CD109" s="1111">
        <f>IF(COUNT('Conducted 2G-3G'!$AH$15:$AH$17)=0,1950,INDEX('Conducted 2G-3G'!$U$15:$U$17,MATCH(MAX('Conducted 2G-3G'!$AH$15:$AH$17),'Conducted 2G-3G'!$AH$15:$AH$17,0)))</f>
        <v>1950</v>
      </c>
      <c r="CE109" s="1874"/>
      <c r="CF109" s="1874"/>
      <c r="CG109" s="388" t="str">
        <f>IF(OR($BY$83="",$BY$83=""),"",$BY$83)</f>
        <v/>
      </c>
      <c r="CH109" s="388">
        <f>BZ109</f>
        <v/>
      </c>
      <c r="CI109" s="388">
        <f>CA109</f>
        <v/>
      </c>
      <c r="CJ109" s="2046"/>
      <c r="CK109" s="2047"/>
      <c r="CL109" s="209">
        <f>IF(CF109=""," ",IF(ABS(CE109-CF109)&lt;=0.125,"Valid","Not valid"))</f>
        <v/>
      </c>
      <c r="CM109" s="210">
        <f> IF(CE109="","",IF(AND(CE109&lt;&gt;"",CF109=""),IF(CE109&gt;=1,"Medir+Sig Max","No"),IF(CF109&lt;&gt;"",IF(CF109&gt;=1,"Medir+Sig Max","No"),"")))</f>
        <v/>
      </c>
      <c r="CN109" s="1792"/>
      <c r="CO109" s="221">
        <f>IF(CK109="",IF(AND(CE109="",CF109=""),"",IF(CF109="",IF(DE109&gt;1,ROUND(DE109*CE109,3),CE109),IF(DE109&gt;1,ROUND(DE109*CF109,3),CF109))),IF(AND(CE109="",CF109=""),"",IF(CF109="",IF(DE109&gt;1,ROUND(DE109*CE109*(1/(CK109)),3),CE109*(1/(CK109))),IF(DE109&gt;1,ROUND(DE109*CF109*(1/(CK109)),3),CF109*(1/(CK109))))))</f>
        <v/>
      </c>
      <c r="CP109" s="2048">
        <f>IF(COUNTIF(Overview!K12:K14,TRUE)&gt;0,2,IF(COUNTIF(Overview!L12:L14,TRUE)&gt;0,4,0))</f>
        <v/>
      </c>
      <c r="CQ109" s="1473">
        <f>IF(CO109="","",IF(CO109&gt;CP109,"Fail","Pass"))</f>
        <v/>
      </c>
      <c r="CR109" s="1482"/>
      <c r="CS109" s="2002">
        <f>MyTimestamp(CO109)</f>
        <v/>
      </c>
      <c r="CT109" s="1533">
        <f>IF(CE109="",0,15)+IF(CF109="",0,15)</f>
        <v/>
      </c>
      <c r="CU109" s="1534">
        <f>IF(CT109=0,0,2)</f>
        <v/>
      </c>
      <c r="CV109" s="860"/>
      <c r="CW109" s="860"/>
      <c r="CX109" s="2038"/>
      <c r="CY109" s="2049"/>
      <c r="CZ109" s="1544">
        <f>10^(CJ109/20)*100-100</f>
        <v/>
      </c>
      <c r="DA109" s="1332"/>
      <c r="DB109" s="433"/>
      <c r="DC109" s="778">
        <f>IF(DA109="","",10^(DA109/10))</f>
        <v/>
      </c>
      <c r="DD109" s="1378">
        <f>IF(ISNUMBER(DB109)=FALSE,"",10^(DB109/10))</f>
        <v/>
      </c>
      <c r="DE109" s="1544">
        <f>IF(AND(ISNUMBER(DC109),ISNUMBER(DD109)),IF(DC109/DD109&gt;1,ROUND((DC109)/DD109,3),1),1)</f>
        <v/>
      </c>
      <c r="DF109" s="1541"/>
      <c r="DG109" s="1541"/>
      <c r="DH109" s="1541"/>
      <c r="DI109" s="1541"/>
      <c r="DJ109" s="1541"/>
      <c r="DK109" s="1541"/>
      <c r="DL109" s="1541"/>
      <c r="DM109" s="1541"/>
      <c r="DN109" s="1541"/>
      <c r="DO109" s="1541"/>
      <c r="DP109" s="1541"/>
      <c r="DQ109" s="1541"/>
      <c r="DR109" s="1541"/>
    </row>
    <row r="110" ht="12.75" x14ac:dyDescent="0.2">
      <c r="A110" s="1541"/>
      <c r="B110" s="1541"/>
      <c r="C110"/>
      <c r="D110" s="130">
        <f>IF(BX$103="Close to Ear","EN 62209-1","EN 62209-2")</f>
        <v/>
      </c>
      <c r="E110" s="130">
        <f>IF(CG110="Close to Ear","2016","2010/A1:2019")</f>
        <v/>
      </c>
      <c r="F110" s="1488" t="inlineStr">
        <is>
          <t>5.2</t>
        </is>
      </c>
      <c r="G110" s="1497"/>
      <c r="H110" s="120">
        <f>BV110</f>
        <v/>
      </c>
      <c r="I110" s="120">
        <f>BW110</f>
        <v/>
      </c>
      <c r="J110" s="687" t="inlineStr">
        <is>
          <t>WCDMA</t>
        </is>
      </c>
      <c r="K110" s="194" t="inlineStr">
        <is>
          <t>FDDI</t>
        </is>
      </c>
      <c r="L110" s="115"/>
      <c r="M110" s="120"/>
      <c r="N110" s="119"/>
      <c r="O110" s="131"/>
      <c r="P110" s="6597"/>
      <c r="Q110" s="131"/>
      <c r="R110" s="131"/>
      <c r="S110" s="120"/>
      <c r="T110" s="120">
        <v>9750</v>
      </c>
      <c r="U110" s="120">
        <v>1950</v>
      </c>
      <c r="V110" s="119"/>
      <c r="W110" s="197"/>
      <c r="X110" s="119"/>
      <c r="Y110" s="119"/>
      <c r="Z110" s="119"/>
      <c r="AA110" s="115"/>
      <c r="AB110" s="115"/>
      <c r="AC110" s="689">
        <f>IF(OR(BX$103="Close to Ear",BX$103="Close to Head"),"Head",IF(BX$103="Extremity","Extremity","Body"))</f>
        <v/>
      </c>
      <c r="AD110" s="690">
        <f>CA110</f>
        <v/>
      </c>
      <c r="AE110" s="688">
        <f>CB110</f>
        <v/>
      </c>
      <c r="AF110" s="115"/>
      <c r="AG110" s="808">
        <f>IF(AZ110="","N/A",IF(CQ110="Pass","P","F"))</f>
        <v/>
      </c>
      <c r="AH110" s="129"/>
      <c r="AI110" s="129"/>
      <c r="AJ110" s="129"/>
      <c r="AK110" s="119"/>
      <c r="AL110" s="115"/>
      <c r="AM110" s="119"/>
      <c r="AN110" s="119"/>
      <c r="AO110" s="692"/>
      <c r="AP110" s="692"/>
      <c r="AQ110" s="692"/>
      <c r="AR110" s="692"/>
      <c r="AS110" s="692"/>
      <c r="AT110" s="691">
        <f>CE110</f>
        <v/>
      </c>
      <c r="AU110" s="691">
        <f>CF110</f>
        <v/>
      </c>
      <c r="AV110" s="813"/>
      <c r="AW110" s="813"/>
      <c r="AX110" s="197">
        <f>CZ110</f>
        <v/>
      </c>
      <c r="AY110" s="197">
        <f>DE110</f>
        <v/>
      </c>
      <c r="AZ110" s="3379">
        <f>CO110</f>
        <v/>
      </c>
      <c r="BA110" s="3380"/>
      <c r="BB110" s="197">
        <f>CP110</f>
        <v/>
      </c>
      <c r="BC110" s="813"/>
      <c r="BD110" s="197">
        <f>CR110</f>
        <v/>
      </c>
      <c r="BE110" s="121">
        <f>CS110</f>
        <v/>
      </c>
      <c r="BF110" s="122">
        <f>CT110*60</f>
        <v/>
      </c>
      <c r="BG110" s="121">
        <f>BE110</f>
        <v/>
      </c>
      <c r="BH110" s="122">
        <f>CU110*60</f>
        <v/>
      </c>
      <c r="BI110" s="122">
        <f>CV110</f>
        <v/>
      </c>
      <c r="BJ110" s="117"/>
      <c r="BK110" s="812">
        <f>Overview!$E$7</f>
        <v/>
      </c>
      <c r="BL110" s="117"/>
      <c r="BM110" s="836">
        <f>CW110</f>
        <v/>
      </c>
      <c r="BN110" s="812">
        <f>Overview!$P$153</f>
        <v/>
      </c>
      <c r="BO110" s="117"/>
      <c r="BP110" s="117"/>
      <c r="BQ110" s="115"/>
      <c r="BR110" s="1478"/>
      <c r="BS110" s="1548"/>
      <c r="BT110" s="2089" t="inlineStr">
        <is>
          <t>WCDMA</t>
        </is>
      </c>
      <c r="BU110" s="2089" t="inlineStr">
        <is>
          <t>FDDI</t>
        </is>
      </c>
      <c r="BV110" s="430">
        <f>Overview!$H$29</f>
        <v/>
      </c>
      <c r="BW110" s="2010"/>
      <c r="BX110" s="2089"/>
      <c r="BY110" s="2090"/>
      <c r="BZ110" s="2090"/>
      <c r="CA110" s="433" t="str">
        <f>CONCATENATE(CA108," - Battery check 2")</f>
        <v>TBD - Battery check 2</v>
      </c>
      <c r="CB110" s="2092">
        <v>0</v>
      </c>
      <c r="CC110" s="1111">
        <f>IF(COUNT('Conducted 2G-3G'!$AH$15:$AH$17)=0,9750,INDEX('Conducted 2G-3G'!$T$15:$T$17,MATCH(MAX('Conducted 2G-3G'!$AH$15:$AH$17),'Conducted 2G-3G'!$AH$15:$AH$17,0)))</f>
        <v>9750</v>
      </c>
      <c r="CD110" s="1111">
        <f>IF(COUNT('Conducted 2G-3G'!$AH$15:$AH$17)=0,1950,INDEX('Conducted 2G-3G'!$U$15:$U$17,MATCH(MAX('Conducted 2G-3G'!$AH$15:$AH$17),'Conducted 2G-3G'!$AH$15:$AH$17,0)))</f>
        <v>1950</v>
      </c>
      <c r="CE110" s="1874"/>
      <c r="CF110" s="1874"/>
      <c r="CG110" s="388" t="str">
        <f>IF(OR($BY$83="",$BY$83=""),"",$BY$83)</f>
        <v/>
      </c>
      <c r="CH110" s="388">
        <f>BZ110</f>
        <v/>
      </c>
      <c r="CI110" s="388">
        <f>CA110</f>
        <v/>
      </c>
      <c r="CJ110" s="2046"/>
      <c r="CK110" s="2047"/>
      <c r="CL110" s="209">
        <f>IF(CF110=""," ",IF(ABS(CE110-CF110)&lt;=0.125,"Valid","Not valid"))</f>
        <v/>
      </c>
      <c r="CM110" s="210">
        <f> IF(CE110="","",IF(AND(CE110&lt;&gt;"",CF110=""),IF(CE110&gt;=1,"Medir+Sig Max","No"),IF(CF110&lt;&gt;"",IF(CF110&gt;=1,"Medir+Sig Max","No"),"")))</f>
        <v/>
      </c>
      <c r="CN110" s="1792"/>
      <c r="CO110" s="221">
        <f>IF(CK110="",IF(AND(CE110="",CF110=""),"",IF(CF110="",IF(DE110&gt;1,ROUND(DE110*CE110,3),CE110),IF(DE110&gt;1,ROUND(DE110*CF110,3),CF110))),IF(AND(CE110="",CF110=""),"",IF(CF110="",IF(DE110&gt;1,ROUND(DE110*CE110*(1/(CK110)),3),CE110*(1/(CK110))),IF(DE110&gt;1,ROUND(DE110*CF110*(1/(CK110)),3),CF110*(1/(CK110))))))</f>
        <v/>
      </c>
      <c r="CP110" s="2048">
        <f>IF(COUNTIF(Overview!K12:K14,TRUE)&gt;0,2,IF(COUNTIF(Overview!L12:L14,TRUE)&gt;0,4,0))</f>
        <v/>
      </c>
      <c r="CQ110" s="1473">
        <f>IF(CO110="","",IF(CO110&gt;CP110,"Fail","Pass"))</f>
        <v/>
      </c>
      <c r="CR110" s="1482"/>
      <c r="CS110" s="2002">
        <f>MyTimestamp(CO110)</f>
        <v/>
      </c>
      <c r="CT110" s="1533">
        <f>IF(CE110="",0,15)+IF(CF110="",0,15)</f>
        <v/>
      </c>
      <c r="CU110" s="1534">
        <f>IF(CT110=0,0,2)</f>
        <v/>
      </c>
      <c r="CV110" s="860"/>
      <c r="CW110" s="860"/>
      <c r="CX110" s="2038"/>
      <c r="CY110" s="2049"/>
      <c r="CZ110" s="1544">
        <f>10^(CJ110/20)*100-100</f>
        <v/>
      </c>
      <c r="DA110" s="1332"/>
      <c r="DB110" s="433"/>
      <c r="DC110" s="778">
        <f>IF(DA110="","",10^(DA110/10))</f>
        <v/>
      </c>
      <c r="DD110" s="1378">
        <f>IF(ISNUMBER(DB110)=FALSE,"",10^(DB110/10))</f>
        <v/>
      </c>
      <c r="DE110" s="1544">
        <f>IF(AND(ISNUMBER(DC110),ISNUMBER(DD110)),IF(DC110/DD110&gt;1,ROUND((DC110)/DD110,3),1),1)</f>
        <v/>
      </c>
      <c r="DF110" s="1541"/>
      <c r="DG110" s="1541"/>
      <c r="DH110" s="1541"/>
      <c r="DI110" s="1541"/>
      <c r="DJ110" s="1541"/>
      <c r="DK110" s="1541"/>
      <c r="DL110" s="1541"/>
      <c r="DM110" s="1541"/>
      <c r="DN110" s="1541"/>
      <c r="DO110" s="1541"/>
      <c r="DP110" s="1541"/>
      <c r="DQ110" s="1541"/>
      <c r="DR110" s="1541"/>
    </row>
    <row r="111" ht="12.75" x14ac:dyDescent="0.2">
      <c r="A111" s="1541"/>
      <c r="B111" s="1541"/>
      <c r="C111"/>
      <c r="D111" s="130">
        <f>IF(BX$111="Close to Ear","EN 62209-1","EN 62209-2")</f>
        <v/>
      </c>
      <c r="E111" s="130">
        <f>IF(CG111="Close to Ear","2016","2010/A1:2019")</f>
        <v/>
      </c>
      <c r="F111" s="1488" t="inlineStr">
        <is>
          <t>5.2</t>
        </is>
      </c>
      <c r="G111" s="1497"/>
      <c r="H111" s="120">
        <f>BV111</f>
        <v/>
      </c>
      <c r="I111" s="120">
        <f>BW111</f>
        <v/>
      </c>
      <c r="J111" s="687" t="inlineStr">
        <is>
          <t>WCDMA</t>
        </is>
      </c>
      <c r="K111" s="194" t="inlineStr">
        <is>
          <t>FDDI</t>
        </is>
      </c>
      <c r="L111" s="115"/>
      <c r="M111" s="120"/>
      <c r="N111" s="119"/>
      <c r="O111" s="131"/>
      <c r="P111" s="6597"/>
      <c r="Q111" s="131"/>
      <c r="R111" s="131"/>
      <c r="S111" s="120"/>
      <c r="T111" s="120">
        <v>9750</v>
      </c>
      <c r="U111" s="120">
        <v>1950</v>
      </c>
      <c r="V111" s="119"/>
      <c r="W111" s="197"/>
      <c r="X111" s="119"/>
      <c r="Y111" s="119"/>
      <c r="Z111" s="119"/>
      <c r="AA111" s="115"/>
      <c r="AB111" s="115"/>
      <c r="AC111" s="689">
        <f>IF(OR(BX$111="Close to Ear",BX$111="Close to Head"),"Head",IF(BX$111="Extremity","Extremity","Body"))</f>
        <v/>
      </c>
      <c r="AD111" s="690">
        <f>CA111</f>
        <v/>
      </c>
      <c r="AE111" s="688">
        <f>CB111</f>
        <v/>
      </c>
      <c r="AF111" s="115"/>
      <c r="AG111" s="808">
        <f>IF(AZ111="","N/A",IF(CQ111="Pass","P","F"))</f>
        <v/>
      </c>
      <c r="AH111" s="129"/>
      <c r="AI111" s="129"/>
      <c r="AJ111" s="129"/>
      <c r="AK111" s="119"/>
      <c r="AL111" s="115"/>
      <c r="AM111" s="119"/>
      <c r="AN111" s="119"/>
      <c r="AO111" s="692"/>
      <c r="AP111" s="692"/>
      <c r="AQ111" s="692"/>
      <c r="AR111" s="692"/>
      <c r="AS111" s="692"/>
      <c r="AT111" s="691">
        <f>CE111</f>
        <v/>
      </c>
      <c r="AU111" s="691">
        <f>CF111</f>
        <v/>
      </c>
      <c r="AV111" s="813"/>
      <c r="AW111" s="813"/>
      <c r="AX111" s="197">
        <f>CZ111</f>
        <v/>
      </c>
      <c r="AY111" s="197">
        <f>DE111</f>
        <v/>
      </c>
      <c r="AZ111" s="3379">
        <f>CO111</f>
        <v/>
      </c>
      <c r="BA111" s="3380"/>
      <c r="BB111" s="197">
        <f>CP111</f>
        <v/>
      </c>
      <c r="BC111" s="813"/>
      <c r="BD111" s="197">
        <f>CR111</f>
        <v/>
      </c>
      <c r="BE111" s="121">
        <f>CS111</f>
        <v/>
      </c>
      <c r="BF111" s="122">
        <f>CT111*60</f>
        <v/>
      </c>
      <c r="BG111" s="121">
        <f>BE111</f>
        <v/>
      </c>
      <c r="BH111" s="122">
        <f>CU111*60</f>
        <v/>
      </c>
      <c r="BI111" s="122">
        <f>CV111</f>
        <v/>
      </c>
      <c r="BJ111" s="117"/>
      <c r="BK111" s="812">
        <f>Overview!$E$7</f>
        <v/>
      </c>
      <c r="BL111" s="117"/>
      <c r="BM111" s="836">
        <f>CW111</f>
        <v/>
      </c>
      <c r="BN111" s="812">
        <f>Overview!$P$153</f>
        <v/>
      </c>
      <c r="BO111" s="117"/>
      <c r="BP111" s="117"/>
      <c r="BQ111" s="115"/>
      <c r="BR111" s="1478"/>
      <c r="BS111" s="1548"/>
      <c r="BT111" s="2089" t="inlineStr">
        <is>
          <t>WCDMA</t>
        </is>
      </c>
      <c r="BU111" s="2089" t="inlineStr">
        <is>
          <t>FDDI</t>
        </is>
      </c>
      <c r="BV111" s="430">
        <f>Overview!$H$29</f>
        <v/>
      </c>
      <c r="BW111" s="2010"/>
      <c r="BX111" s="8327" t="inlineStr">
        <is>
          <t>Body</t>
        </is>
      </c>
      <c r="BY111" s="2090"/>
      <c r="BZ111" s="2090"/>
      <c r="CA111" s="1996" t="inlineStr">
        <is>
          <t>Front Face</t>
        </is>
      </c>
      <c r="CB111" s="202">
        <v>5</v>
      </c>
      <c r="CC111" s="1032">
        <f>IF(COUNT('Conducted 2G-3G'!$AH$15:$AH$17)=0,9750,INDEX('Conducted 2G-3G'!$T$15:$T$17,MATCH(MAX('Conducted 2G-3G'!$AH$15:$AH$17),'Conducted 2G-3G'!$AH$15:$AH$17,0)))</f>
        <v>9750</v>
      </c>
      <c r="CD111" s="1032">
        <f>IF(COUNT('Conducted 2G-3G'!$AH$15:$AH$17)=0,1950,INDEX('Conducted 2G-3G'!$U$15:$U$17,MATCH(MAX('Conducted 2G-3G'!$AH$15:$AH$17),'Conducted 2G-3G'!$AH$15:$AH$17,0)))</f>
        <v>1950</v>
      </c>
      <c r="CE111" s="1522"/>
      <c r="CF111" s="1522"/>
      <c r="CG111" s="386" t="str">
        <f>IF(OR($BY$83="",$BY$83=""),"",$BY$83)</f>
        <v/>
      </c>
      <c r="CH111" s="386">
        <f>BZ111</f>
        <v/>
      </c>
      <c r="CI111" s="386">
        <f>CA111</f>
        <v/>
      </c>
      <c r="CJ111" s="1526"/>
      <c r="CK111" s="2036"/>
      <c r="CL111" s="203">
        <f>IF(CF111=""," ",IF(ABS(CE111-CF111)&lt;=0.125,"Valid","Not valid"))</f>
        <v/>
      </c>
      <c r="CM111" s="204">
        <f> IF(CE111="","",IF(AND(CE111&lt;&gt;"",CF111=""),IF(CE111&gt;=1,"Medir+Sig Max","No"),IF(CF111&lt;&gt;"",IF(CF111&gt;=1,"Medir+Sig Max","No"),"")))</f>
        <v/>
      </c>
      <c r="CN111" s="1798"/>
      <c r="CO111" s="219">
        <f>IF(CK111="",IF(AND(CE111="",CF111=""),"",IF(CF111="",IF(DE111&gt;1,ROUND(DE111*CE111,3),CE111),IF(DE111&gt;1,ROUND(DE111*CF111,3),CF111))),IF(AND(CE111="",CF111=""),"",IF(CF111="",IF(DE111&gt;1,ROUND(DE111*CE111*(1/(CK111)),3),CE111*(1/(CK111))),IF(DE111&gt;1,ROUND(DE111*CF111*(1/(CK111)),3),CF111*(1/(CK111))))))</f>
        <v/>
      </c>
      <c r="CP111" s="2037">
        <f>IF(COUNTIF(Overview!K12:K14,TRUE)&gt;0,2,IF(COUNTIF(Overview!L12:L14,TRUE)&gt;0,4,0))</f>
        <v/>
      </c>
      <c r="CQ111" s="1471">
        <f>IF(CO111="","",IF(CO111&gt;CP111,"Fail","Pass"))</f>
        <v/>
      </c>
      <c r="CR111" s="1480"/>
      <c r="CS111" s="1564">
        <f>MyTimestamp(CO111)</f>
        <v/>
      </c>
      <c r="CT111" s="1529">
        <f>IF(CE111="",0,15)+IF(CF111="",0,15)</f>
        <v/>
      </c>
      <c r="CU111" s="1530">
        <f>IF(CT111=0,0,2)</f>
        <v/>
      </c>
      <c r="CV111" s="862"/>
      <c r="CW111" s="862"/>
      <c r="CX111" s="2038"/>
      <c r="CY111" s="2039"/>
      <c r="CZ111" s="1542">
        <f>10^(CJ111/20)*100-100</f>
        <v/>
      </c>
      <c r="DA111" s="1330"/>
      <c r="DB111" s="429"/>
      <c r="DC111" s="776">
        <f>IF(DA111="","",10^(DA111/10))</f>
        <v/>
      </c>
      <c r="DD111" s="1376">
        <f>IF(ISNUMBER(DB111)=FALSE,"",10^(DB111/10))</f>
        <v/>
      </c>
      <c r="DE111" s="1542">
        <f>IF(AND(ISNUMBER(DC111),ISNUMBER(DD111)),IF(DC111/DD111&gt;1,ROUND((DC111)/DD111,3),1),1)</f>
        <v/>
      </c>
      <c r="DF111" s="1541"/>
      <c r="DG111" s="1541"/>
      <c r="DH111" s="1541"/>
      <c r="DI111" s="1541"/>
      <c r="DJ111" s="1541"/>
      <c r="DK111" s="1541"/>
      <c r="DL111" s="1541"/>
      <c r="DM111" s="1541"/>
      <c r="DN111" s="1541"/>
      <c r="DO111" s="1541"/>
      <c r="DP111" s="1541"/>
      <c r="DQ111" s="1541"/>
      <c r="DR111" s="1541"/>
    </row>
    <row r="112" ht="12.75" x14ac:dyDescent="0.2">
      <c r="A112" s="1541"/>
      <c r="B112" s="1541"/>
      <c r="C112"/>
      <c r="D112" s="130">
        <f>IF(BX$111="Close to Ear","EN 62209-1","EN 62209-2")</f>
        <v/>
      </c>
      <c r="E112" s="130">
        <f>IF(CG112="Close to Ear","2016","2010/A1:2019")</f>
        <v/>
      </c>
      <c r="F112" s="1488" t="inlineStr">
        <is>
          <t>5.2</t>
        </is>
      </c>
      <c r="G112" s="1497"/>
      <c r="H112" s="120">
        <f>BV112</f>
        <v/>
      </c>
      <c r="I112" s="120">
        <f>BW112</f>
        <v/>
      </c>
      <c r="J112" s="687" t="inlineStr">
        <is>
          <t>WCDMA</t>
        </is>
      </c>
      <c r="K112" s="194" t="inlineStr">
        <is>
          <t>FDDI</t>
        </is>
      </c>
      <c r="L112" s="115"/>
      <c r="M112" s="120"/>
      <c r="N112" s="119"/>
      <c r="O112" s="131"/>
      <c r="P112" s="6597"/>
      <c r="Q112" s="131"/>
      <c r="R112" s="131"/>
      <c r="S112" s="120"/>
      <c r="T112" s="120">
        <v>9750</v>
      </c>
      <c r="U112" s="120">
        <v>1950</v>
      </c>
      <c r="V112" s="119"/>
      <c r="W112" s="197"/>
      <c r="X112" s="119"/>
      <c r="Y112" s="119"/>
      <c r="Z112" s="119"/>
      <c r="AA112" s="115"/>
      <c r="AB112" s="115"/>
      <c r="AC112" s="689">
        <f>IF(OR(BX$111="Close to Ear",BX$111="Close to Head"),"Head",IF(BX$111="Extremity","Extremity","Body"))</f>
        <v/>
      </c>
      <c r="AD112" s="690">
        <f>CA112</f>
        <v/>
      </c>
      <c r="AE112" s="688">
        <f>CB112</f>
        <v/>
      </c>
      <c r="AF112" s="115"/>
      <c r="AG112" s="808">
        <f>IF(AZ112="","N/A",IF(CQ112="Pass","P","F"))</f>
        <v/>
      </c>
      <c r="AH112" s="129"/>
      <c r="AI112" s="129"/>
      <c r="AJ112" s="129"/>
      <c r="AK112" s="119"/>
      <c r="AL112" s="115"/>
      <c r="AM112" s="119"/>
      <c r="AN112" s="119"/>
      <c r="AO112" s="692"/>
      <c r="AP112" s="692"/>
      <c r="AQ112" s="692"/>
      <c r="AR112" s="692"/>
      <c r="AS112" s="692"/>
      <c r="AT112" s="691">
        <f>CE112</f>
        <v/>
      </c>
      <c r="AU112" s="691">
        <f>CF112</f>
        <v/>
      </c>
      <c r="AV112" s="813"/>
      <c r="AW112" s="813"/>
      <c r="AX112" s="197">
        <f>CZ112</f>
        <v/>
      </c>
      <c r="AY112" s="197">
        <f>DE112</f>
        <v/>
      </c>
      <c r="AZ112" s="3379">
        <f>CO112</f>
        <v/>
      </c>
      <c r="BA112" s="3380"/>
      <c r="BB112" s="197">
        <f>CP112</f>
        <v/>
      </c>
      <c r="BC112" s="813"/>
      <c r="BD112" s="197">
        <f>CR112</f>
        <v/>
      </c>
      <c r="BE112" s="121">
        <f>CS112</f>
        <v/>
      </c>
      <c r="BF112" s="122">
        <f>CT112*60</f>
        <v/>
      </c>
      <c r="BG112" s="121">
        <f>BE112</f>
        <v/>
      </c>
      <c r="BH112" s="122">
        <f>CU112*60</f>
        <v/>
      </c>
      <c r="BI112" s="122">
        <f>CV112</f>
        <v/>
      </c>
      <c r="BJ112" s="117"/>
      <c r="BK112" s="812">
        <f>Overview!$E$7</f>
        <v/>
      </c>
      <c r="BL112" s="117"/>
      <c r="BM112" s="836">
        <f>CW112</f>
        <v/>
      </c>
      <c r="BN112" s="812">
        <f>Overview!$P$153</f>
        <v/>
      </c>
      <c r="BO112" s="117"/>
      <c r="BP112" s="117"/>
      <c r="BQ112" s="115"/>
      <c r="BR112" s="1478"/>
      <c r="BS112" s="1548"/>
      <c r="BT112" s="2089" t="inlineStr">
        <is>
          <t>WCDMA</t>
        </is>
      </c>
      <c r="BU112" s="2089" t="inlineStr">
        <is>
          <t>FDDI</t>
        </is>
      </c>
      <c r="BV112" s="430">
        <f>Overview!$H$29</f>
        <v/>
      </c>
      <c r="BW112" s="2010"/>
      <c r="BX112" s="2089"/>
      <c r="BY112" s="2090"/>
      <c r="BZ112" s="2090"/>
      <c r="CA112" s="1997" t="inlineStr">
        <is>
          <t>Back Face</t>
        </is>
      </c>
      <c r="CB112" s="200">
        <v>5</v>
      </c>
      <c r="CC112" s="873">
        <f>IF(COUNT('Conducted 2G-3G'!$AH$15:$AH$17)=0,9750,INDEX('Conducted 2G-3G'!$T$15:$T$17,MATCH(MAX('Conducted 2G-3G'!$AH$15:$AH$17),'Conducted 2G-3G'!$AH$15:$AH$17,0)))</f>
        <v>9750</v>
      </c>
      <c r="CD112" s="873">
        <f>IF(COUNT('Conducted 2G-3G'!$AH$15:$AH$17)=0,1950,INDEX('Conducted 2G-3G'!$U$15:$U$17,MATCH(MAX('Conducted 2G-3G'!$AH$15:$AH$17),'Conducted 2G-3G'!$AH$15:$AH$17,0)))</f>
        <v>1950</v>
      </c>
      <c r="CE112" s="1523"/>
      <c r="CF112" s="1523"/>
      <c r="CG112" s="387" t="str">
        <f>IF(OR($BY$83="",$BY$83=""),"",$BY$83)</f>
        <v/>
      </c>
      <c r="CH112" s="387">
        <f>BZ112</f>
        <v/>
      </c>
      <c r="CI112" s="387">
        <f>CA112</f>
        <v/>
      </c>
      <c r="CJ112" s="1527"/>
      <c r="CK112" s="2042"/>
      <c r="CL112" s="206">
        <f>IF(CF112=""," ",IF(ABS(CE112-CF112)&lt;=0.125,"Valid","Not valid"))</f>
        <v/>
      </c>
      <c r="CM112" s="207">
        <f> IF(CE112="","",IF(AND(CE112&lt;&gt;"",CF112=""),IF(CE112&gt;=1,"Medir+Sig Max","No"),IF(CF112&lt;&gt;"",IF(CF112&gt;=1,"Medir+Sig Max","No"),"")))</f>
        <v/>
      </c>
      <c r="CN112" s="1787"/>
      <c r="CO112" s="220">
        <f>IF(CK112="",IF(AND(CE112="",CF112=""),"",IF(CF112="",IF(DE112&gt;1,ROUND(DE112*CE112,3),CE112),IF(DE112&gt;1,ROUND(DE112*CF112,3),CF112))),IF(AND(CE112="",CF112=""),"",IF(CF112="",IF(DE112&gt;1,ROUND(DE112*CE112*(1/(CK112)),3),CE112*(1/(CK112))),IF(DE112&gt;1,ROUND(DE112*CF112*(1/(CK112)),3),CF112*(1/(CK112))))))</f>
        <v/>
      </c>
      <c r="CP112" s="2043">
        <f>IF(COUNTIF(Overview!K12:K14,TRUE)&gt;0,2,IF(COUNTIF(Overview!L12:L14,TRUE)&gt;0,4,0))</f>
        <v/>
      </c>
      <c r="CQ112" s="1472">
        <f>IF(CO112="","",IF(CO112&gt;CP112,"Fail","Pass"))</f>
        <v/>
      </c>
      <c r="CR112" s="1481"/>
      <c r="CS112" s="1565">
        <f>MyTimestamp(CO112)</f>
        <v/>
      </c>
      <c r="CT112" s="1531">
        <f>IF(CE112="",0,15)+IF(CF112="",0,15)</f>
        <v/>
      </c>
      <c r="CU112" s="1532">
        <f>IF(CT112=0,0,2)</f>
        <v/>
      </c>
      <c r="CV112" s="859"/>
      <c r="CW112" s="859"/>
      <c r="CX112" s="2038"/>
      <c r="CY112" s="2044"/>
      <c r="CZ112" s="1543">
        <f>10^(CJ112/20)*100-100</f>
        <v/>
      </c>
      <c r="DA112" s="1331"/>
      <c r="DB112" s="431"/>
      <c r="DC112" s="777">
        <f>IF(DA112="","",10^(DA112/10))</f>
        <v/>
      </c>
      <c r="DD112" s="1377">
        <f>IF(ISNUMBER(DB112)=FALSE,"",10^(DB112/10))</f>
        <v/>
      </c>
      <c r="DE112" s="1543">
        <f>IF(AND(ISNUMBER(DC112),ISNUMBER(DD112)),IF(DC112/DD112&gt;1,ROUND((DC112)/DD112,3),1),1)</f>
        <v/>
      </c>
      <c r="DF112" s="1541"/>
      <c r="DG112" s="1541"/>
      <c r="DH112" s="1541"/>
      <c r="DI112" s="1541"/>
      <c r="DJ112" s="1541"/>
      <c r="DK112" s="1541"/>
      <c r="DL112" s="1541"/>
      <c r="DM112" s="1541"/>
      <c r="DN112" s="1541"/>
      <c r="DO112" s="1541"/>
      <c r="DP112" s="1541"/>
      <c r="DQ112" s="1541"/>
      <c r="DR112" s="1541"/>
    </row>
    <row r="113" ht="12.75" x14ac:dyDescent="0.2">
      <c r="A113" s="1541"/>
      <c r="B113" s="1541"/>
      <c r="C113"/>
      <c r="D113" s="130">
        <f>IF(BX$111="Close to Ear","EN 62209-1","EN 62209-2")</f>
        <v/>
      </c>
      <c r="E113" s="130">
        <f>IF(CG113="Close to Ear","2016","2010/A1:2019")</f>
        <v/>
      </c>
      <c r="F113" s="1488" t="inlineStr">
        <is>
          <t>5.2</t>
        </is>
      </c>
      <c r="G113" s="1497"/>
      <c r="H113" s="120">
        <f>BV113</f>
        <v/>
      </c>
      <c r="I113" s="120">
        <f>BW113</f>
        <v/>
      </c>
      <c r="J113" s="687" t="inlineStr">
        <is>
          <t>WCDMA</t>
        </is>
      </c>
      <c r="K113" s="194" t="inlineStr">
        <is>
          <t>FDDI</t>
        </is>
      </c>
      <c r="L113" s="115"/>
      <c r="M113" s="120"/>
      <c r="N113" s="119"/>
      <c r="O113" s="131"/>
      <c r="P113" s="6597"/>
      <c r="Q113" s="131"/>
      <c r="R113" s="131"/>
      <c r="S113" s="120"/>
      <c r="T113" s="120">
        <v>9750</v>
      </c>
      <c r="U113" s="120">
        <v>1950</v>
      </c>
      <c r="V113" s="119"/>
      <c r="W113" s="197"/>
      <c r="X113" s="119"/>
      <c r="Y113" s="119"/>
      <c r="Z113" s="119"/>
      <c r="AA113" s="115"/>
      <c r="AB113" s="115"/>
      <c r="AC113" s="689">
        <f>IF(OR(BX$111="Close to Ear",BX$111="Close to Head"),"Head",IF(BX$111="Extremity","Extremity","Body"))</f>
        <v/>
      </c>
      <c r="AD113" s="690">
        <f>CA113</f>
        <v/>
      </c>
      <c r="AE113" s="688">
        <f>CB113</f>
        <v/>
      </c>
      <c r="AF113" s="115"/>
      <c r="AG113" s="808">
        <f>IF(AZ113="","N/A",IF(CQ113="Pass","P","F"))</f>
        <v/>
      </c>
      <c r="AH113" s="129"/>
      <c r="AI113" s="129"/>
      <c r="AJ113" s="129"/>
      <c r="AK113" s="119"/>
      <c r="AL113" s="115"/>
      <c r="AM113" s="119"/>
      <c r="AN113" s="119"/>
      <c r="AO113" s="692"/>
      <c r="AP113" s="692"/>
      <c r="AQ113" s="692"/>
      <c r="AR113" s="692"/>
      <c r="AS113" s="692"/>
      <c r="AT113" s="691">
        <f>CE113</f>
        <v/>
      </c>
      <c r="AU113" s="691">
        <f>CF113</f>
        <v/>
      </c>
      <c r="AV113" s="813"/>
      <c r="AW113" s="813"/>
      <c r="AX113" s="197">
        <f>CZ113</f>
        <v/>
      </c>
      <c r="AY113" s="197">
        <f>DE113</f>
        <v/>
      </c>
      <c r="AZ113" s="3379">
        <f>CO113</f>
        <v/>
      </c>
      <c r="BA113" s="3380"/>
      <c r="BB113" s="197">
        <f>CP113</f>
        <v/>
      </c>
      <c r="BC113" s="813"/>
      <c r="BD113" s="197">
        <f>CR113</f>
        <v/>
      </c>
      <c r="BE113" s="121">
        <f>CS113</f>
        <v/>
      </c>
      <c r="BF113" s="122">
        <f>CT113*60</f>
        <v/>
      </c>
      <c r="BG113" s="121">
        <f>BE113</f>
        <v/>
      </c>
      <c r="BH113" s="122">
        <f>CU113*60</f>
        <v/>
      </c>
      <c r="BI113" s="122">
        <f>CV113</f>
        <v/>
      </c>
      <c r="BJ113" s="117"/>
      <c r="BK113" s="812">
        <f>Overview!$E$7</f>
        <v/>
      </c>
      <c r="BL113" s="117"/>
      <c r="BM113" s="836">
        <f>CW113</f>
        <v/>
      </c>
      <c r="BN113" s="812">
        <f>Overview!$P$153</f>
        <v/>
      </c>
      <c r="BO113" s="117"/>
      <c r="BP113" s="117"/>
      <c r="BQ113" s="115"/>
      <c r="BR113" s="1478"/>
      <c r="BS113" s="1548"/>
      <c r="BT113" s="2089" t="inlineStr">
        <is>
          <t>WCDMA</t>
        </is>
      </c>
      <c r="BU113" s="2089" t="inlineStr">
        <is>
          <t>FDDI</t>
        </is>
      </c>
      <c r="BV113" s="430">
        <f>Overview!$H$29</f>
        <v/>
      </c>
      <c r="BW113" s="2010"/>
      <c r="BX113" s="2089"/>
      <c r="BY113" s="2090"/>
      <c r="BZ113" s="2090"/>
      <c r="CA113" s="1997" t="inlineStr">
        <is>
          <t>Left Edge</t>
        </is>
      </c>
      <c r="CB113" s="200">
        <v>5</v>
      </c>
      <c r="CC113" s="873">
        <f>IF(COUNT('Conducted 2G-3G'!$AH$15:$AH$17)=0,9750,INDEX('Conducted 2G-3G'!$T$15:$T$17,MATCH(MAX('Conducted 2G-3G'!$AH$15:$AH$17),'Conducted 2G-3G'!$AH$15:$AH$17,0)))</f>
        <v>9750</v>
      </c>
      <c r="CD113" s="873">
        <f>IF(COUNT('Conducted 2G-3G'!$AH$15:$AH$17)=0,1950,INDEX('Conducted 2G-3G'!$U$15:$U$17,MATCH(MAX('Conducted 2G-3G'!$AH$15:$AH$17),'Conducted 2G-3G'!$AH$15:$AH$17,0)))</f>
        <v>1950</v>
      </c>
      <c r="CE113" s="1523"/>
      <c r="CF113" s="1523"/>
      <c r="CG113" s="387" t="str">
        <f>IF(OR($BY$83="",$BY$83=""),"",$BY$83)</f>
        <v/>
      </c>
      <c r="CH113" s="387">
        <f>BZ113</f>
        <v/>
      </c>
      <c r="CI113" s="387">
        <f>CA113</f>
        <v/>
      </c>
      <c r="CJ113" s="1527"/>
      <c r="CK113" s="2042"/>
      <c r="CL113" s="206">
        <f>IF(CF113=""," ",IF(ABS(CE113-CF113)&lt;=0.125,"Valid","Not valid"))</f>
        <v/>
      </c>
      <c r="CM113" s="207">
        <f> IF(CE113="","",IF(AND(CE113&lt;&gt;"",CF113=""),IF(CE113&gt;=1,"Medir+Sig Max","No"),IF(CF113&lt;&gt;"",IF(CF113&gt;=1,"Medir+Sig Max","No"),"")))</f>
        <v/>
      </c>
      <c r="CN113" s="1787"/>
      <c r="CO113" s="220">
        <f>IF(CK113="",IF(AND(CE113="",CF113=""),"",IF(CF113="",IF(DE113&gt;1,ROUND(DE113*CE113,3),CE113),IF(DE113&gt;1,ROUND(DE113*CF113,3),CF113))),IF(AND(CE113="",CF113=""),"",IF(CF113="",IF(DE113&gt;1,ROUND(DE113*CE113*(1/(CK113)),3),CE113*(1/(CK113))),IF(DE113&gt;1,ROUND(DE113*CF113*(1/(CK113)),3),CF113*(1/(CK113))))))</f>
        <v/>
      </c>
      <c r="CP113" s="2043">
        <f>IF(COUNTIF(Overview!K12:K14,TRUE)&gt;0,2,IF(COUNTIF(Overview!L12:L14,TRUE)&gt;0,4,0))</f>
        <v/>
      </c>
      <c r="CQ113" s="1472">
        <f>IF(CO113="","",IF(CO113&gt;CP113,"Fail","Pass"))</f>
        <v/>
      </c>
      <c r="CR113" s="1481"/>
      <c r="CS113" s="1565">
        <f>MyTimestamp(CO113)</f>
        <v/>
      </c>
      <c r="CT113" s="1531">
        <f>IF(CE113="",0,15)+IF(CF113="",0,15)</f>
        <v/>
      </c>
      <c r="CU113" s="1532">
        <f>IF(CT113=0,0,2)</f>
        <v/>
      </c>
      <c r="CV113" s="859"/>
      <c r="CW113" s="859"/>
      <c r="CX113" s="2038"/>
      <c r="CY113" s="2044"/>
      <c r="CZ113" s="1543">
        <f>10^(CJ113/20)*100-100</f>
        <v/>
      </c>
      <c r="DA113" s="1331"/>
      <c r="DB113" s="431"/>
      <c r="DC113" s="777">
        <f>IF(DA113="","",10^(DA113/10))</f>
        <v/>
      </c>
      <c r="DD113" s="1377">
        <f>IF(ISNUMBER(DB113)=FALSE,"",10^(DB113/10))</f>
        <v/>
      </c>
      <c r="DE113" s="1543">
        <f>IF(AND(ISNUMBER(DC113),ISNUMBER(DD113)),IF(DC113/DD113&gt;1,ROUND((DC113)/DD113,3),1),1)</f>
        <v/>
      </c>
      <c r="DF113" s="1541"/>
      <c r="DG113" s="1541"/>
      <c r="DH113" s="1541"/>
      <c r="DI113" s="1541"/>
      <c r="DJ113" s="1541"/>
      <c r="DK113" s="1541"/>
      <c r="DL113" s="1541"/>
      <c r="DM113" s="1541"/>
      <c r="DN113" s="1541"/>
      <c r="DO113" s="1541"/>
      <c r="DP113" s="1541"/>
      <c r="DQ113" s="1541"/>
      <c r="DR113" s="1541"/>
    </row>
    <row r="114" ht="12.75" x14ac:dyDescent="0.2">
      <c r="A114" s="1541"/>
      <c r="B114" s="1541"/>
      <c r="C114"/>
      <c r="D114" s="130">
        <f>IF(BX$111="Close to Ear","EN 62209-1","EN 62209-2")</f>
        <v/>
      </c>
      <c r="E114" s="130">
        <f>IF(CG114="Close to Ear","2016","2010/A1:2019")</f>
        <v/>
      </c>
      <c r="F114" s="1488" t="inlineStr">
        <is>
          <t>5.2</t>
        </is>
      </c>
      <c r="G114" s="1497"/>
      <c r="H114" s="120">
        <f>BV114</f>
        <v/>
      </c>
      <c r="I114" s="120">
        <f>BW114</f>
        <v/>
      </c>
      <c r="J114" s="687" t="inlineStr">
        <is>
          <t>WCDMA</t>
        </is>
      </c>
      <c r="K114" s="194" t="inlineStr">
        <is>
          <t>FDDI</t>
        </is>
      </c>
      <c r="L114" s="115"/>
      <c r="M114" s="120"/>
      <c r="N114" s="119"/>
      <c r="O114" s="131"/>
      <c r="P114" s="6597"/>
      <c r="Q114" s="131"/>
      <c r="R114" s="131"/>
      <c r="S114" s="120"/>
      <c r="T114" s="120">
        <v>9750</v>
      </c>
      <c r="U114" s="120">
        <v>1950</v>
      </c>
      <c r="V114" s="119"/>
      <c r="W114" s="197"/>
      <c r="X114" s="119"/>
      <c r="Y114" s="119"/>
      <c r="Z114" s="119"/>
      <c r="AA114" s="115"/>
      <c r="AB114" s="115"/>
      <c r="AC114" s="689">
        <f>IF(OR(BX$111="Close to Ear",BX$111="Close to Head"),"Head",IF(BX$111="Extremity","Extremity","Body"))</f>
        <v/>
      </c>
      <c r="AD114" s="690">
        <f>CA114</f>
        <v/>
      </c>
      <c r="AE114" s="688">
        <f>CB114</f>
        <v/>
      </c>
      <c r="AF114" s="115"/>
      <c r="AG114" s="808">
        <f>IF(AZ114="","N/A",IF(CQ114="Pass","P","F"))</f>
        <v/>
      </c>
      <c r="AH114" s="129"/>
      <c r="AI114" s="129"/>
      <c r="AJ114" s="129"/>
      <c r="AK114" s="119"/>
      <c r="AL114" s="115"/>
      <c r="AM114" s="119"/>
      <c r="AN114" s="119"/>
      <c r="AO114" s="692"/>
      <c r="AP114" s="692"/>
      <c r="AQ114" s="692"/>
      <c r="AR114" s="692"/>
      <c r="AS114" s="692"/>
      <c r="AT114" s="691">
        <f>CE114</f>
        <v/>
      </c>
      <c r="AU114" s="691">
        <f>CF114</f>
        <v/>
      </c>
      <c r="AV114" s="813"/>
      <c r="AW114" s="813"/>
      <c r="AX114" s="197">
        <f>CZ114</f>
        <v/>
      </c>
      <c r="AY114" s="197">
        <f>DE114</f>
        <v/>
      </c>
      <c r="AZ114" s="3379">
        <f>CO114</f>
        <v/>
      </c>
      <c r="BA114" s="3380"/>
      <c r="BB114" s="197">
        <f>CP114</f>
        <v/>
      </c>
      <c r="BC114" s="813"/>
      <c r="BD114" s="197">
        <f>CR114</f>
        <v/>
      </c>
      <c r="BE114" s="121">
        <f>CS114</f>
        <v/>
      </c>
      <c r="BF114" s="122">
        <f>CT114*60</f>
        <v/>
      </c>
      <c r="BG114" s="121">
        <f>BE114</f>
        <v/>
      </c>
      <c r="BH114" s="122">
        <f>CU114*60</f>
        <v/>
      </c>
      <c r="BI114" s="122">
        <f>CV114</f>
        <v/>
      </c>
      <c r="BJ114" s="117"/>
      <c r="BK114" s="812">
        <f>Overview!$E$7</f>
        <v/>
      </c>
      <c r="BL114" s="117"/>
      <c r="BM114" s="836">
        <f>CW114</f>
        <v/>
      </c>
      <c r="BN114" s="812">
        <f>Overview!$P$153</f>
        <v/>
      </c>
      <c r="BO114" s="117"/>
      <c r="BP114" s="117"/>
      <c r="BQ114" s="115"/>
      <c r="BR114" s="1478"/>
      <c r="BS114" s="1548"/>
      <c r="BT114" s="1868" t="inlineStr">
        <is>
          <t>WCDMA</t>
        </is>
      </c>
      <c r="BU114" s="1868" t="inlineStr">
        <is>
          <t>FDDI</t>
        </is>
      </c>
      <c r="BV114" s="432">
        <f>Overview!$H$29</f>
        <v/>
      </c>
      <c r="BW114" s="2010"/>
      <c r="BX114" s="1868"/>
      <c r="BY114" s="2090"/>
      <c r="BZ114" s="2090"/>
      <c r="CA114" s="1997" t="inlineStr">
        <is>
          <t>Right Edge</t>
        </is>
      </c>
      <c r="CB114" s="200">
        <v>5</v>
      </c>
      <c r="CC114" s="873">
        <f>IF(COUNT('Conducted 2G-3G'!$AH$15:$AH$17)=0,9750,INDEX('Conducted 2G-3G'!$T$15:$T$17,MATCH(MAX('Conducted 2G-3G'!$AH$15:$AH$17),'Conducted 2G-3G'!$AH$15:$AH$17,0)))</f>
        <v>9750</v>
      </c>
      <c r="CD114" s="873">
        <f>IF(COUNT('Conducted 2G-3G'!$AH$15:$AH$17)=0,1950,INDEX('Conducted 2G-3G'!$U$15:$U$17,MATCH(MAX('Conducted 2G-3G'!$AH$15:$AH$17),'Conducted 2G-3G'!$AH$15:$AH$17,0)))</f>
        <v>1950</v>
      </c>
      <c r="CE114" s="1523"/>
      <c r="CF114" s="1523"/>
      <c r="CG114" s="387" t="str">
        <f>IF(OR($BY$83="",$BY$83=""),"",$BY$83)</f>
        <v/>
      </c>
      <c r="CH114" s="387">
        <f>BZ114</f>
        <v/>
      </c>
      <c r="CI114" s="387">
        <f>CA114</f>
        <v/>
      </c>
      <c r="CJ114" s="1527"/>
      <c r="CK114" s="2042"/>
      <c r="CL114" s="206">
        <f>IF(CF114=""," ",IF(ABS(CE114-CF114)&lt;=0.125,"Valid","Not valid"))</f>
        <v/>
      </c>
      <c r="CM114" s="207">
        <f> IF(CE114="","",IF(AND(CE114&lt;&gt;"",CF114=""),IF(CE114&gt;=1,"Medir+Sig Max","No"),IF(CF114&lt;&gt;"",IF(CF114&gt;=1,"Medir+Sig Max","No"),"")))</f>
        <v/>
      </c>
      <c r="CN114" s="1787"/>
      <c r="CO114" s="220">
        <f>IF(CK114="",IF(AND(CE114="",CF114=""),"",IF(CF114="",IF(DE114&gt;1,ROUND(DE114*CE114,3),CE114),IF(DE114&gt;1,ROUND(DE114*CF114,3),CF114))),IF(AND(CE114="",CF114=""),"",IF(CF114="",IF(DE114&gt;1,ROUND(DE114*CE114*(1/(CK114)),3),CE114*(1/(CK114))),IF(DE114&gt;1,ROUND(DE114*CF114*(1/(CK114)),3),CF114*(1/(CK114))))))</f>
        <v/>
      </c>
      <c r="CP114" s="2043">
        <f>IF(COUNTIF(Overview!K12:K14,TRUE)&gt;0,2,IF(COUNTIF(Overview!L12:L14,TRUE)&gt;0,4,0))</f>
        <v/>
      </c>
      <c r="CQ114" s="1472">
        <f>IF(CO114="","",IF(CO114&gt;CP114,"Fail","Pass"))</f>
        <v/>
      </c>
      <c r="CR114" s="1481"/>
      <c r="CS114" s="1565">
        <f>MyTimestamp(CO114)</f>
        <v/>
      </c>
      <c r="CT114" s="1531">
        <f>IF(CE114="",0,15)+IF(CF114="",0,15)</f>
        <v/>
      </c>
      <c r="CU114" s="1532">
        <f>IF(CT114=0,0,2)</f>
        <v/>
      </c>
      <c r="CV114" s="859"/>
      <c r="CW114" s="859"/>
      <c r="CX114" s="2038"/>
      <c r="CY114" s="2044"/>
      <c r="CZ114" s="1543">
        <f>10^(CJ114/20)*100-100</f>
        <v/>
      </c>
      <c r="DA114" s="1331"/>
      <c r="DB114" s="431"/>
      <c r="DC114" s="777">
        <f>IF(DA114="","",10^(DA114/10))</f>
        <v/>
      </c>
      <c r="DD114" s="1377">
        <f>IF(ISNUMBER(DB114)=FALSE,"",10^(DB114/10))</f>
        <v/>
      </c>
      <c r="DE114" s="1543">
        <f>IF(AND(ISNUMBER(DC114),ISNUMBER(DD114)),IF(DC114/DD114&gt;1,ROUND((DC114)/DD114,3),1),1)</f>
        <v/>
      </c>
      <c r="DF114" s="1541"/>
      <c r="DG114" s="1541"/>
      <c r="DH114" s="1541"/>
      <c r="DI114" s="1541"/>
      <c r="DJ114" s="1541"/>
      <c r="DK114" s="1541"/>
      <c r="DL114" s="1541"/>
      <c r="DM114" s="1541"/>
      <c r="DN114" s="1541"/>
      <c r="DO114" s="1541"/>
      <c r="DP114" s="1541"/>
      <c r="DQ114" s="1541"/>
      <c r="DR114" s="1541"/>
    </row>
    <row r="115" ht="12.75" x14ac:dyDescent="0.2">
      <c r="A115" s="1541"/>
      <c r="B115" s="1541"/>
      <c r="C115"/>
      <c r="D115" s="130">
        <f>IF(BX$111="Close to Ear","EN 62209-1","EN 62209-2")</f>
        <v/>
      </c>
      <c r="E115" s="130">
        <f>IF(CG115="Close to Ear","2016","2010/A1:2019")</f>
        <v/>
      </c>
      <c r="F115" s="1488" t="inlineStr">
        <is>
          <t>5.2</t>
        </is>
      </c>
      <c r="G115" s="1497"/>
      <c r="H115" s="120">
        <f>BV115</f>
        <v/>
      </c>
      <c r="I115" s="120">
        <f>BW115</f>
        <v/>
      </c>
      <c r="J115" s="687" t="inlineStr">
        <is>
          <t>WCDMA</t>
        </is>
      </c>
      <c r="K115" s="194" t="inlineStr">
        <is>
          <t>FDDI</t>
        </is>
      </c>
      <c r="L115" s="115"/>
      <c r="M115" s="120"/>
      <c r="N115" s="119"/>
      <c r="O115" s="131"/>
      <c r="P115" s="6597"/>
      <c r="Q115" s="131"/>
      <c r="R115" s="131"/>
      <c r="S115" s="120"/>
      <c r="T115" s="120">
        <v>9750</v>
      </c>
      <c r="U115" s="120">
        <v>1950</v>
      </c>
      <c r="V115" s="119"/>
      <c r="W115" s="197"/>
      <c r="X115" s="119"/>
      <c r="Y115" s="119"/>
      <c r="Z115" s="119"/>
      <c r="AA115" s="115"/>
      <c r="AB115" s="115"/>
      <c r="AC115" s="689">
        <f>IF(OR(BX$111="Close to Ear",BX$111="Close to Head"),"Head",IF(BX$111="Extremity","Extremity","Body"))</f>
        <v/>
      </c>
      <c r="AD115" s="690">
        <f>CA115</f>
        <v/>
      </c>
      <c r="AE115" s="688">
        <f>CB115</f>
        <v/>
      </c>
      <c r="AF115" s="115"/>
      <c r="AG115" s="808">
        <f>IF(AZ115="","N/A",IF(CQ115="Pass","P","F"))</f>
        <v/>
      </c>
      <c r="AH115" s="129"/>
      <c r="AI115" s="129"/>
      <c r="AJ115" s="129"/>
      <c r="AK115" s="119"/>
      <c r="AL115" s="115"/>
      <c r="AM115" s="119"/>
      <c r="AN115" s="119"/>
      <c r="AO115" s="692"/>
      <c r="AP115" s="692"/>
      <c r="AQ115" s="692"/>
      <c r="AR115" s="692"/>
      <c r="AS115" s="692"/>
      <c r="AT115" s="691">
        <f>CE115</f>
        <v/>
      </c>
      <c r="AU115" s="691">
        <f>CF115</f>
        <v/>
      </c>
      <c r="AV115" s="813"/>
      <c r="AW115" s="813"/>
      <c r="AX115" s="197">
        <f>CZ115</f>
        <v/>
      </c>
      <c r="AY115" s="197">
        <f>DE115</f>
        <v/>
      </c>
      <c r="AZ115" s="3379">
        <f>CO115</f>
        <v/>
      </c>
      <c r="BA115" s="3380"/>
      <c r="BB115" s="197">
        <f>CP115</f>
        <v/>
      </c>
      <c r="BC115" s="813"/>
      <c r="BD115" s="197">
        <f>CR115</f>
        <v/>
      </c>
      <c r="BE115" s="121">
        <f>CS115</f>
        <v/>
      </c>
      <c r="BF115" s="122">
        <f>CT115*60</f>
        <v/>
      </c>
      <c r="BG115" s="121">
        <f>BE115</f>
        <v/>
      </c>
      <c r="BH115" s="122">
        <f>CU115*60</f>
        <v/>
      </c>
      <c r="BI115" s="122">
        <f>CV115</f>
        <v/>
      </c>
      <c r="BJ115" s="117"/>
      <c r="BK115" s="812">
        <f>Overview!$E$7</f>
        <v/>
      </c>
      <c r="BL115" s="117"/>
      <c r="BM115" s="836">
        <f>CW115</f>
        <v/>
      </c>
      <c r="BN115" s="812">
        <f>Overview!$P$153</f>
        <v/>
      </c>
      <c r="BO115" s="117"/>
      <c r="BP115" s="117"/>
      <c r="BQ115" s="115"/>
      <c r="BR115" s="1478"/>
      <c r="BS115" s="1548"/>
      <c r="BT115" s="2089" t="inlineStr">
        <is>
          <t>WCDMA</t>
        </is>
      </c>
      <c r="BU115" s="2089" t="inlineStr">
        <is>
          <t>FDDI</t>
        </is>
      </c>
      <c r="BV115" s="430">
        <f>Overview!$H$29</f>
        <v/>
      </c>
      <c r="BW115" s="2010"/>
      <c r="BX115" s="2089"/>
      <c r="BY115" s="2090"/>
      <c r="BZ115" s="2090"/>
      <c r="CA115" s="1997" t="inlineStr">
        <is>
          <t>Top Edge</t>
        </is>
      </c>
      <c r="CB115" s="200">
        <v>5</v>
      </c>
      <c r="CC115" s="873">
        <f>IF(COUNT('Conducted 2G-3G'!$AH$15:$AH$17)=0,9750,INDEX('Conducted 2G-3G'!$T$15:$T$17,MATCH(MAX('Conducted 2G-3G'!$AH$15:$AH$17),'Conducted 2G-3G'!$AH$15:$AH$17,0)))</f>
        <v>9750</v>
      </c>
      <c r="CD115" s="873">
        <f>IF(COUNT('Conducted 2G-3G'!$AH$15:$AH$17)=0,1950,INDEX('Conducted 2G-3G'!$U$15:$U$17,MATCH(MAX('Conducted 2G-3G'!$AH$15:$AH$17),'Conducted 2G-3G'!$AH$15:$AH$17,0)))</f>
        <v>1950</v>
      </c>
      <c r="CE115" s="1523"/>
      <c r="CF115" s="1523"/>
      <c r="CG115" s="387" t="str">
        <f>IF(OR($BY$83="",$BY$83=""),"",$BY$83)</f>
        <v/>
      </c>
      <c r="CH115" s="387">
        <f>BZ115</f>
        <v/>
      </c>
      <c r="CI115" s="387">
        <f>CA115</f>
        <v/>
      </c>
      <c r="CJ115" s="1527"/>
      <c r="CK115" s="2042"/>
      <c r="CL115" s="206">
        <f>IF(CF115=""," ",IF(ABS(CE115-CF115)&lt;=0.125,"Valid","Not valid"))</f>
        <v/>
      </c>
      <c r="CM115" s="207">
        <f> IF(CE115="","",IF(AND(CE115&lt;&gt;"",CF115=""),IF(CE115&gt;=1,"Medir+Sig Max","No"),IF(CF115&lt;&gt;"",IF(CF115&gt;=1,"Medir+Sig Max","No"),"")))</f>
        <v/>
      </c>
      <c r="CN115" s="1787"/>
      <c r="CO115" s="220">
        <f>IF(CK115="",IF(AND(CE115="",CF115=""),"",IF(CF115="",IF(DE115&gt;1,ROUND(DE115*CE115,3),CE115),IF(DE115&gt;1,ROUND(DE115*CF115,3),CF115))),IF(AND(CE115="",CF115=""),"",IF(CF115="",IF(DE115&gt;1,ROUND(DE115*CE115*(1/(CK115)),3),CE115*(1/(CK115))),IF(DE115&gt;1,ROUND(DE115*CF115*(1/(CK115)),3),CF115*(1/(CK115))))))</f>
        <v/>
      </c>
      <c r="CP115" s="2043">
        <f>IF(COUNTIF(Overview!K12:K14,TRUE)&gt;0,2,IF(COUNTIF(Overview!L12:L14,TRUE)&gt;0,4,0))</f>
        <v/>
      </c>
      <c r="CQ115" s="1472">
        <f>IF(CO115="","",IF(CO115&gt;CP115,"Fail","Pass"))</f>
        <v/>
      </c>
      <c r="CR115" s="1481"/>
      <c r="CS115" s="1565">
        <f>MyTimestamp(CO115)</f>
        <v/>
      </c>
      <c r="CT115" s="1531">
        <f>IF(CE115="",0,15)+IF(CF115="",0,15)</f>
        <v/>
      </c>
      <c r="CU115" s="1532">
        <f>IF(CT115=0,0,2)</f>
        <v/>
      </c>
      <c r="CV115" s="859"/>
      <c r="CW115" s="859"/>
      <c r="CX115" s="2038"/>
      <c r="CY115" s="2044"/>
      <c r="CZ115" s="1543">
        <f>10^(CJ115/20)*100-100</f>
        <v/>
      </c>
      <c r="DA115" s="1331"/>
      <c r="DB115" s="431"/>
      <c r="DC115" s="777">
        <f>IF(DA115="","",10^(DA115/10))</f>
        <v/>
      </c>
      <c r="DD115" s="1377">
        <f>IF(ISNUMBER(DB115)=FALSE,"",10^(DB115/10))</f>
        <v/>
      </c>
      <c r="DE115" s="1543">
        <f>IF(AND(ISNUMBER(DC115),ISNUMBER(DD115)),IF(DC115/DD115&gt;1,ROUND((DC115)/DD115,3),1),1)</f>
        <v/>
      </c>
      <c r="DF115" s="1541"/>
      <c r="DG115" s="1541"/>
      <c r="DH115" s="1541"/>
      <c r="DI115" s="1541"/>
      <c r="DJ115" s="1541"/>
      <c r="DK115" s="1541"/>
      <c r="DL115" s="1541"/>
      <c r="DM115" s="1541"/>
      <c r="DN115" s="1541"/>
      <c r="DO115" s="1541"/>
      <c r="DP115" s="1541"/>
      <c r="DQ115" s="1541"/>
      <c r="DR115" s="1541"/>
    </row>
    <row r="116" ht="12.75" x14ac:dyDescent="0.2">
      <c r="A116" s="1541"/>
      <c r="B116" s="1541"/>
      <c r="C116"/>
      <c r="D116" s="130">
        <f>IF(BX$111="Close to Ear","EN 62209-1","EN 62209-2")</f>
        <v/>
      </c>
      <c r="E116" s="130">
        <f>IF(CG116="Close to Ear","2016","2010/A1:2019")</f>
        <v/>
      </c>
      <c r="F116" s="1488" t="inlineStr">
        <is>
          <t>5.2</t>
        </is>
      </c>
      <c r="G116" s="1497"/>
      <c r="H116" s="120">
        <f>BV116</f>
        <v/>
      </c>
      <c r="I116" s="120">
        <f>BW116</f>
        <v/>
      </c>
      <c r="J116" s="687" t="inlineStr">
        <is>
          <t>WCDMA</t>
        </is>
      </c>
      <c r="K116" s="194" t="inlineStr">
        <is>
          <t>FDDI</t>
        </is>
      </c>
      <c r="L116" s="115"/>
      <c r="M116" s="120"/>
      <c r="N116" s="119"/>
      <c r="O116" s="131"/>
      <c r="P116" s="6597"/>
      <c r="Q116" s="131"/>
      <c r="R116" s="131"/>
      <c r="S116" s="120"/>
      <c r="T116" s="120">
        <v>9750</v>
      </c>
      <c r="U116" s="120">
        <v>1950</v>
      </c>
      <c r="V116" s="119"/>
      <c r="W116" s="197"/>
      <c r="X116" s="119"/>
      <c r="Y116" s="119"/>
      <c r="Z116" s="119"/>
      <c r="AA116" s="115"/>
      <c r="AB116" s="115"/>
      <c r="AC116" s="689">
        <f>IF(OR(BX$111="Close to Ear",BX$111="Close to Head"),"Head",IF(BX$111="Extremity","Extremity","Body"))</f>
        <v/>
      </c>
      <c r="AD116" s="690">
        <f>CA116</f>
        <v/>
      </c>
      <c r="AE116" s="688">
        <f>CB116</f>
        <v/>
      </c>
      <c r="AF116" s="115"/>
      <c r="AG116" s="808">
        <f>IF(AZ116="","N/A",IF(CQ116="Pass","P","F"))</f>
        <v/>
      </c>
      <c r="AH116" s="129"/>
      <c r="AI116" s="129"/>
      <c r="AJ116" s="129"/>
      <c r="AK116" s="119"/>
      <c r="AL116" s="115"/>
      <c r="AM116" s="119"/>
      <c r="AN116" s="119"/>
      <c r="AO116" s="692"/>
      <c r="AP116" s="692"/>
      <c r="AQ116" s="692"/>
      <c r="AR116" s="692"/>
      <c r="AS116" s="692"/>
      <c r="AT116" s="691">
        <f>CE116</f>
        <v/>
      </c>
      <c r="AU116" s="691">
        <f>CF116</f>
        <v/>
      </c>
      <c r="AV116" s="813"/>
      <c r="AW116" s="813"/>
      <c r="AX116" s="197">
        <f>CZ116</f>
        <v/>
      </c>
      <c r="AY116" s="197">
        <f>DE116</f>
        <v/>
      </c>
      <c r="AZ116" s="3379">
        <f>CO116</f>
        <v/>
      </c>
      <c r="BA116" s="3380"/>
      <c r="BB116" s="197">
        <f>CP116</f>
        <v/>
      </c>
      <c r="BC116" s="813"/>
      <c r="BD116" s="197">
        <f>CR116</f>
        <v/>
      </c>
      <c r="BE116" s="121">
        <f>CS116</f>
        <v/>
      </c>
      <c r="BF116" s="122">
        <f>CT116*60</f>
        <v/>
      </c>
      <c r="BG116" s="121">
        <f>BE116</f>
        <v/>
      </c>
      <c r="BH116" s="122">
        <f>CU116*60</f>
        <v/>
      </c>
      <c r="BI116" s="122">
        <f>CV116</f>
        <v/>
      </c>
      <c r="BJ116" s="117"/>
      <c r="BK116" s="812">
        <f>Overview!$E$7</f>
        <v/>
      </c>
      <c r="BL116" s="117"/>
      <c r="BM116" s="836">
        <f>CW116</f>
        <v/>
      </c>
      <c r="BN116" s="812">
        <f>Overview!$P$153</f>
        <v/>
      </c>
      <c r="BO116" s="117"/>
      <c r="BP116" s="117"/>
      <c r="BQ116" s="115"/>
      <c r="BR116" s="1478"/>
      <c r="BS116" s="1548"/>
      <c r="BT116" s="2089" t="inlineStr">
        <is>
          <t>WCDMA</t>
        </is>
      </c>
      <c r="BU116" s="2089" t="inlineStr">
        <is>
          <t>FDDI</t>
        </is>
      </c>
      <c r="BV116" s="430">
        <f>Overview!$H$29</f>
        <v/>
      </c>
      <c r="BW116" s="2010"/>
      <c r="BX116" s="2089"/>
      <c r="BY116" s="2090"/>
      <c r="BZ116" s="2090"/>
      <c r="CA116" s="1997" t="inlineStr">
        <is>
          <t>Bottom Edge</t>
        </is>
      </c>
      <c r="CB116" s="200">
        <v>5</v>
      </c>
      <c r="CC116" s="873">
        <f>IF(COUNT('Conducted 2G-3G'!$AH$15:$AH$17)=0,9750,INDEX('Conducted 2G-3G'!$T$15:$T$17,MATCH(MAX('Conducted 2G-3G'!$AH$15:$AH$17),'Conducted 2G-3G'!$AH$15:$AH$17,0)))</f>
        <v>9750</v>
      </c>
      <c r="CD116" s="873">
        <f>IF(COUNT('Conducted 2G-3G'!$AH$15:$AH$17)=0,1950,INDEX('Conducted 2G-3G'!$U$15:$U$17,MATCH(MAX('Conducted 2G-3G'!$AH$15:$AH$17),'Conducted 2G-3G'!$AH$15:$AH$17,0)))</f>
        <v>1950</v>
      </c>
      <c r="CE116" s="1523"/>
      <c r="CF116" s="1523"/>
      <c r="CG116" s="387" t="str">
        <f>IF(OR($BY$83="",$BY$83=""),"",$BY$83)</f>
        <v/>
      </c>
      <c r="CH116" s="387">
        <f>BZ116</f>
        <v/>
      </c>
      <c r="CI116" s="387">
        <f>CA116</f>
        <v/>
      </c>
      <c r="CJ116" s="1527"/>
      <c r="CK116" s="2042"/>
      <c r="CL116" s="206">
        <f>IF(CF116=""," ",IF(ABS(CE116-CF116)&lt;=0.125,"Valid","Not valid"))</f>
        <v/>
      </c>
      <c r="CM116" s="207">
        <f> IF(CE116="","",IF(AND(CE116&lt;&gt;"",CF116=""),IF(CE116&gt;=1,"Medir+Sig Max","No"),IF(CF116&lt;&gt;"",IF(CF116&gt;=1,"Medir+Sig Max","No"),"")))</f>
        <v/>
      </c>
      <c r="CN116" s="1787"/>
      <c r="CO116" s="220">
        <f>IF(CK116="",IF(AND(CE116="",CF116=""),"",IF(CF116="",IF(DE116&gt;1,ROUND(DE116*CE116,3),CE116),IF(DE116&gt;1,ROUND(DE116*CF116,3),CF116))),IF(AND(CE116="",CF116=""),"",IF(CF116="",IF(DE116&gt;1,ROUND(DE116*CE116*(1/(CK116)),3),CE116*(1/(CK116))),IF(DE116&gt;1,ROUND(DE116*CF116*(1/(CK116)),3),CF116*(1/(CK116))))))</f>
        <v/>
      </c>
      <c r="CP116" s="2043">
        <f>IF(COUNTIF(Overview!K12:K14,TRUE)&gt;0,2,IF(COUNTIF(Overview!L12:L14,TRUE)&gt;0,4,0))</f>
        <v/>
      </c>
      <c r="CQ116" s="1472">
        <f>IF(CO116="","",IF(CO116&gt;CP116,"Fail","Pass"))</f>
        <v/>
      </c>
      <c r="CR116" s="1481"/>
      <c r="CS116" s="1565">
        <f>MyTimestamp(CO116)</f>
        <v/>
      </c>
      <c r="CT116" s="1531">
        <f>IF(CE116="",0,15)+IF(CF116="",0,15)</f>
        <v/>
      </c>
      <c r="CU116" s="1532">
        <f>IF(CT116=0,0,2)</f>
        <v/>
      </c>
      <c r="CV116" s="859"/>
      <c r="CW116" s="859"/>
      <c r="CX116" s="2038"/>
      <c r="CY116" s="2044"/>
      <c r="CZ116" s="1543">
        <f>10^(CJ116/20)*100-100</f>
        <v/>
      </c>
      <c r="DA116" s="1331"/>
      <c r="DB116" s="431"/>
      <c r="DC116" s="777">
        <f>IF(DA116="","",10^(DA116/10))</f>
        <v/>
      </c>
      <c r="DD116" s="1377">
        <f>IF(ISNUMBER(DB116)=FALSE,"",10^(DB116/10))</f>
        <v/>
      </c>
      <c r="DE116" s="1543">
        <f>IF(AND(ISNUMBER(DC116),ISNUMBER(DD116)),IF(DC116/DD116&gt;1,ROUND((DC116)/DD116,3),1),1)</f>
        <v/>
      </c>
      <c r="DF116" s="1541"/>
      <c r="DG116" s="1541"/>
      <c r="DH116" s="1541"/>
      <c r="DI116" s="1541"/>
      <c r="DJ116" s="1541"/>
      <c r="DK116" s="1541"/>
      <c r="DL116" s="1541"/>
      <c r="DM116" s="1541"/>
      <c r="DN116" s="1541"/>
      <c r="DO116" s="1541"/>
      <c r="DP116" s="1541"/>
      <c r="DQ116" s="1541"/>
      <c r="DR116" s="1541"/>
    </row>
    <row r="117" ht="12.75" x14ac:dyDescent="0.2">
      <c r="A117" s="1541"/>
      <c r="B117" s="1541"/>
      <c r="C117"/>
      <c r="D117" s="130">
        <f>IF(BX$111="Close to Ear","EN 62209-1","EN 62209-2")</f>
        <v/>
      </c>
      <c r="E117" s="130">
        <f>IF(CG117="Close to Ear","2016","2010/A1:2019")</f>
        <v/>
      </c>
      <c r="F117" s="1488" t="inlineStr">
        <is>
          <t>5.2</t>
        </is>
      </c>
      <c r="G117" s="1497"/>
      <c r="H117" s="120">
        <f>BV117</f>
        <v/>
      </c>
      <c r="I117" s="120">
        <f>BW117</f>
        <v/>
      </c>
      <c r="J117" s="687" t="inlineStr">
        <is>
          <t>WCDMA</t>
        </is>
      </c>
      <c r="K117" s="194" t="inlineStr">
        <is>
          <t>FDDI</t>
        </is>
      </c>
      <c r="L117" s="115"/>
      <c r="M117" s="120"/>
      <c r="N117" s="119"/>
      <c r="O117" s="131"/>
      <c r="P117" s="6597"/>
      <c r="Q117" s="131"/>
      <c r="R117" s="131"/>
      <c r="S117" s="120"/>
      <c r="T117" s="120">
        <v>9750</v>
      </c>
      <c r="U117" s="120">
        <v>1950</v>
      </c>
      <c r="V117" s="119"/>
      <c r="W117" s="197"/>
      <c r="X117" s="119"/>
      <c r="Y117" s="119"/>
      <c r="Z117" s="119"/>
      <c r="AA117" s="115"/>
      <c r="AB117" s="115"/>
      <c r="AC117" s="689">
        <f>IF(OR(BX$111="Close to Ear",BX$111="Close to Head"),"Head",IF(BX$111="Extremity","Extremity","Body"))</f>
        <v/>
      </c>
      <c r="AD117" s="690">
        <f>CA117</f>
        <v/>
      </c>
      <c r="AE117" s="688">
        <f>CB117</f>
        <v/>
      </c>
      <c r="AF117" s="115"/>
      <c r="AG117" s="808">
        <f>IF(AZ117="","N/A",IF(CQ117="Pass","P","F"))</f>
        <v/>
      </c>
      <c r="AH117" s="129"/>
      <c r="AI117" s="129"/>
      <c r="AJ117" s="129"/>
      <c r="AK117" s="119"/>
      <c r="AL117" s="115"/>
      <c r="AM117" s="119"/>
      <c r="AN117" s="119"/>
      <c r="AO117" s="692"/>
      <c r="AP117" s="692"/>
      <c r="AQ117" s="692"/>
      <c r="AR117" s="692"/>
      <c r="AS117" s="692"/>
      <c r="AT117" s="691">
        <f>CE117</f>
        <v/>
      </c>
      <c r="AU117" s="691">
        <f>CF117</f>
        <v/>
      </c>
      <c r="AV117" s="813"/>
      <c r="AW117" s="813"/>
      <c r="AX117" s="197">
        <f>CZ117</f>
        <v/>
      </c>
      <c r="AY117" s="197">
        <f>DE117</f>
        <v/>
      </c>
      <c r="AZ117" s="3379">
        <f>CO117</f>
        <v/>
      </c>
      <c r="BA117" s="3380"/>
      <c r="BB117" s="197">
        <f>CP117</f>
        <v/>
      </c>
      <c r="BC117" s="813"/>
      <c r="BD117" s="197">
        <f>CR117</f>
        <v/>
      </c>
      <c r="BE117" s="121">
        <f>CS117</f>
        <v/>
      </c>
      <c r="BF117" s="122">
        <f>CT117*60</f>
        <v/>
      </c>
      <c r="BG117" s="121">
        <f>BE117</f>
        <v/>
      </c>
      <c r="BH117" s="122">
        <f>CU117*60</f>
        <v/>
      </c>
      <c r="BI117" s="122">
        <f>CV117</f>
        <v/>
      </c>
      <c r="BJ117" s="117"/>
      <c r="BK117" s="812">
        <f>Overview!$E$7</f>
        <v/>
      </c>
      <c r="BL117" s="117"/>
      <c r="BM117" s="836">
        <f>CW117</f>
        <v/>
      </c>
      <c r="BN117" s="812">
        <f>Overview!$P$153</f>
        <v/>
      </c>
      <c r="BO117" s="117"/>
      <c r="BP117" s="117"/>
      <c r="BQ117" s="115"/>
      <c r="BR117" s="1478"/>
      <c r="BS117" s="1548"/>
      <c r="BT117" s="2089" t="inlineStr">
        <is>
          <t>WCDMA</t>
        </is>
      </c>
      <c r="BU117" s="2089" t="inlineStr">
        <is>
          <t>FDDI</t>
        </is>
      </c>
      <c r="BV117" s="430">
        <f>Overview!$H$29</f>
        <v/>
      </c>
      <c r="BW117" s="2010"/>
      <c r="BX117" s="2089"/>
      <c r="BY117" s="2090"/>
      <c r="BZ117" s="2090"/>
      <c r="CA117" s="431" t="str">
        <f>IF(COUNT(CF111:CF116)=0,IF(COUNT(CE111:CE116)=0,"TBD",VLOOKUP(MAX(CE111:CE116),CE111:CI116,5,FALSE)),VLOOKUP(MAX(CF111:CF116),CF111:CI116,4,FALSE))</f>
        <v>TBD</v>
      </c>
      <c r="CB117" s="200">
        <v>5</v>
      </c>
      <c r="CC117" s="873">
        <f>IF(COUNT('Conducted 2G-3G'!$AH$15:$AH$17)=0,9750,INDEX('Conducted 2G-3G'!$T$15:$T$17,MATCH(MAX('Conducted 2G-3G'!$AH$15:$AH$17),'Conducted 2G-3G'!$AH$15:$AH$17,0)))</f>
        <v>9750</v>
      </c>
      <c r="CD117" s="873">
        <f>IF(COUNT('Conducted 2G-3G'!$AH$15:$AH$17)=0,1950,INDEX('Conducted 2G-3G'!$U$15:$U$17,MATCH(MAX('Conducted 2G-3G'!$AH$15:$AH$17),'Conducted 2G-3G'!$AH$15:$AH$17,0)))</f>
        <v>1950</v>
      </c>
      <c r="CE117" s="1523"/>
      <c r="CF117" s="1523"/>
      <c r="CG117" s="387" t="str">
        <f>IF(OR($BY$83="",$BY$83=""),"",$BY$83)</f>
        <v/>
      </c>
      <c r="CH117" s="387">
        <f>BZ117</f>
        <v/>
      </c>
      <c r="CI117" s="387">
        <f>CA117</f>
        <v/>
      </c>
      <c r="CJ117" s="1527"/>
      <c r="CK117" s="2042"/>
      <c r="CL117" s="206">
        <f>IF(CF117=""," ",IF(ABS(CE117-CF117)&lt;=0.125,"Valid","Not valid"))</f>
        <v/>
      </c>
      <c r="CM117" s="207">
        <f> IF(CE117="","",IF(AND(CE117&lt;&gt;"",CF117=""),IF(CE117&gt;=1,"Medir+Sig Max","No"),IF(CF117&lt;&gt;"",IF(CF117&gt;=1,"Medir+Sig Max","No"),"")))</f>
        <v/>
      </c>
      <c r="CN117" s="1787"/>
      <c r="CO117" s="220">
        <f>IF(CK117="",IF(AND(CE117="",CF117=""),"",IF(CF117="",IF(DE117&gt;1,ROUND(DE117*CE117,3),CE117),IF(DE117&gt;1,ROUND(DE117*CF117,3),CF117))),IF(AND(CE117="",CF117=""),"",IF(CF117="",IF(DE117&gt;1,ROUND(DE117*CE117*(1/(CK117)),3),CE117*(1/(CK117))),IF(DE117&gt;1,ROUND(DE117*CF117*(1/(CK117)),3),CF117*(1/(CK117))))))</f>
        <v/>
      </c>
      <c r="CP117" s="2043">
        <f>IF(COUNTIF(Overview!K12:K14,TRUE)&gt;0,2,IF(COUNTIF(Overview!L12:L14,TRUE)&gt;0,4,0))</f>
        <v/>
      </c>
      <c r="CQ117" s="1472">
        <f>IF(CO117="","",IF(CO117&gt;CP117,"Fail","Pass"))</f>
        <v/>
      </c>
      <c r="CR117" s="1481"/>
      <c r="CS117" s="1565">
        <f>MyTimestamp(CO117)</f>
        <v/>
      </c>
      <c r="CT117" s="1531">
        <f>IF(CE117="",0,15)+IF(CF117="",0,15)</f>
        <v/>
      </c>
      <c r="CU117" s="1532">
        <f>IF(CT117=0,0,2)</f>
        <v/>
      </c>
      <c r="CV117" s="859"/>
      <c r="CW117" s="859"/>
      <c r="CX117" s="2038"/>
      <c r="CY117" s="2044"/>
      <c r="CZ117" s="1543">
        <f>10^(CJ117/20)*100-100</f>
        <v/>
      </c>
      <c r="DA117" s="1331"/>
      <c r="DB117" s="431"/>
      <c r="DC117" s="777">
        <f>IF(DA117="","",10^(DA117/10))</f>
        <v/>
      </c>
      <c r="DD117" s="1377">
        <f>IF(ISNUMBER(DB117)=FALSE,"",10^(DB117/10))</f>
        <v/>
      </c>
      <c r="DE117" s="1543">
        <f>IF(AND(ISNUMBER(DC117),ISNUMBER(DD117)),IF(DC117/DD117&gt;1,ROUND((DC117)/DD117,3),1),1)</f>
        <v/>
      </c>
      <c r="DF117" s="1541"/>
      <c r="DG117" s="1541"/>
      <c r="DH117" s="1541"/>
      <c r="DI117" s="1541"/>
      <c r="DJ117" s="1541"/>
      <c r="DK117" s="1541"/>
      <c r="DL117" s="1541"/>
      <c r="DM117" s="1541"/>
      <c r="DN117" s="1541"/>
      <c r="DO117" s="1541"/>
      <c r="DP117" s="1541"/>
      <c r="DQ117" s="1541"/>
      <c r="DR117" s="1541"/>
    </row>
    <row r="118" ht="12.75" x14ac:dyDescent="0.2">
      <c r="A118" s="1541"/>
      <c r="B118" s="1541"/>
      <c r="C118"/>
      <c r="D118" s="130">
        <f>IF(BX$111="Close to Ear","EN 62209-1","EN 62209-2")</f>
        <v/>
      </c>
      <c r="E118" s="130">
        <f>IF(CG118="Close to Ear","2016","2010/A1:2019")</f>
        <v/>
      </c>
      <c r="F118" s="1488" t="inlineStr">
        <is>
          <t>5.2</t>
        </is>
      </c>
      <c r="G118" s="1497"/>
      <c r="H118" s="120">
        <f>BV118</f>
        <v/>
      </c>
      <c r="I118" s="120">
        <f>BW118</f>
        <v/>
      </c>
      <c r="J118" s="687" t="inlineStr">
        <is>
          <t>WCDMA</t>
        </is>
      </c>
      <c r="K118" s="194" t="inlineStr">
        <is>
          <t>FDDI</t>
        </is>
      </c>
      <c r="L118" s="115"/>
      <c r="M118" s="120"/>
      <c r="N118" s="119"/>
      <c r="O118" s="131"/>
      <c r="P118" s="6597"/>
      <c r="Q118" s="131"/>
      <c r="R118" s="131"/>
      <c r="S118" s="120"/>
      <c r="T118" s="120">
        <v>9750</v>
      </c>
      <c r="U118" s="120">
        <v>1950</v>
      </c>
      <c r="V118" s="119"/>
      <c r="W118" s="197"/>
      <c r="X118" s="119"/>
      <c r="Y118" s="119"/>
      <c r="Z118" s="119"/>
      <c r="AA118" s="115"/>
      <c r="AB118" s="115"/>
      <c r="AC118" s="689">
        <f>IF(OR(BX$111="Close to Ear",BX$111="Close to Head"),"Head",IF(BX$111="Extremity","Extremity","Body"))</f>
        <v/>
      </c>
      <c r="AD118" s="690">
        <f>CA118</f>
        <v/>
      </c>
      <c r="AE118" s="688">
        <f>CB118</f>
        <v/>
      </c>
      <c r="AF118" s="115"/>
      <c r="AG118" s="808">
        <f>IF(AZ118="","N/A",IF(CQ118="Pass","P","F"))</f>
        <v/>
      </c>
      <c r="AH118" s="129"/>
      <c r="AI118" s="129"/>
      <c r="AJ118" s="129"/>
      <c r="AK118" s="119"/>
      <c r="AL118" s="115"/>
      <c r="AM118" s="119"/>
      <c r="AN118" s="119"/>
      <c r="AO118" s="692"/>
      <c r="AP118" s="692"/>
      <c r="AQ118" s="692"/>
      <c r="AR118" s="692"/>
      <c r="AS118" s="692"/>
      <c r="AT118" s="691">
        <f>CE118</f>
        <v/>
      </c>
      <c r="AU118" s="691">
        <f>CF118</f>
        <v/>
      </c>
      <c r="AV118" s="813"/>
      <c r="AW118" s="813"/>
      <c r="AX118" s="197">
        <f>CZ118</f>
        <v/>
      </c>
      <c r="AY118" s="197">
        <f>DE118</f>
        <v/>
      </c>
      <c r="AZ118" s="3379">
        <f>CO118</f>
        <v/>
      </c>
      <c r="BA118" s="3380"/>
      <c r="BB118" s="197">
        <f>CP118</f>
        <v/>
      </c>
      <c r="BC118" s="813"/>
      <c r="BD118" s="197">
        <f>CR118</f>
        <v/>
      </c>
      <c r="BE118" s="121">
        <f>CS118</f>
        <v/>
      </c>
      <c r="BF118" s="122">
        <f>CT118*60</f>
        <v/>
      </c>
      <c r="BG118" s="121">
        <f>BE118</f>
        <v/>
      </c>
      <c r="BH118" s="122">
        <f>CU118*60</f>
        <v/>
      </c>
      <c r="BI118" s="122">
        <f>CV118</f>
        <v/>
      </c>
      <c r="BJ118" s="117"/>
      <c r="BK118" s="812">
        <f>Overview!$E$7</f>
        <v/>
      </c>
      <c r="BL118" s="117"/>
      <c r="BM118" s="836">
        <f>CW118</f>
        <v/>
      </c>
      <c r="BN118" s="812">
        <f>Overview!$P$153</f>
        <v/>
      </c>
      <c r="BO118" s="117"/>
      <c r="BP118" s="117"/>
      <c r="BQ118" s="115"/>
      <c r="BR118" s="1478"/>
      <c r="BS118" s="1548"/>
      <c r="BT118" s="2089" t="inlineStr">
        <is>
          <t>WCDMA</t>
        </is>
      </c>
      <c r="BU118" s="2089" t="inlineStr">
        <is>
          <t>FDDI</t>
        </is>
      </c>
      <c r="BV118" s="430">
        <f>Overview!$H$29</f>
        <v/>
      </c>
      <c r="BW118" s="2010"/>
      <c r="BX118" s="1872"/>
      <c r="BY118" s="2090"/>
      <c r="BZ118" s="2090"/>
      <c r="CA118" s="433" t="str">
        <f>IF(COUNT(CF111:CF116)=0,IF(COUNT(CE111:CE116)=0,"TBD",VLOOKUP(MAX(CE111:CE116),CE111:CI116,5,FALSE)),VLOOKUP(MAX(CF111:CF116),CF111:CI116,4,FALSE))</f>
        <v>TBD</v>
      </c>
      <c r="CB118" s="201">
        <v>5</v>
      </c>
      <c r="CC118" s="874">
        <f>IF(COUNT('Conducted 2G-3G'!$AH$15:$AH$17)=0,9750,INDEX('Conducted 2G-3G'!$T$15:$T$17,MATCH(MAX('Conducted 2G-3G'!$AH$15:$AH$17),'Conducted 2G-3G'!$AH$15:$AH$17,0)))</f>
        <v>9750</v>
      </c>
      <c r="CD118" s="874">
        <f>IF(COUNT('Conducted 2G-3G'!$AH$15:$AH$17)=0,1950,INDEX('Conducted 2G-3G'!$U$15:$U$17,MATCH(MAX('Conducted 2G-3G'!$AH$15:$AH$17),'Conducted 2G-3G'!$AH$15:$AH$17,0)))</f>
        <v>1950</v>
      </c>
      <c r="CE118" s="1874"/>
      <c r="CF118" s="1874"/>
      <c r="CG118" s="388" t="str">
        <f>IF(OR($BY$83="",$BY$83=""),"",$BY$83)</f>
        <v/>
      </c>
      <c r="CH118" s="388">
        <f>BZ118</f>
        <v/>
      </c>
      <c r="CI118" s="388">
        <f>CA118</f>
        <v/>
      </c>
      <c r="CJ118" s="2046"/>
      <c r="CK118" s="2047"/>
      <c r="CL118" s="212">
        <f>IF(CF118=""," ",IF(ABS(CE118-CF118)&lt;=0.125,"Valid","Not valid"))</f>
        <v/>
      </c>
      <c r="CM118" s="213">
        <f> IF(CE118="","",IF(AND(CE118&lt;&gt;"",CF118=""),IF(CE118&gt;=1,"Medir+Sig Max","No"),IF(CF118&lt;&gt;"",IF(CF118&gt;=1,"Medir+Sig Max","No"),"")))</f>
        <v/>
      </c>
      <c r="CN118" s="1794"/>
      <c r="CO118" s="221">
        <f>IF(CK118="",IF(AND(CE118="",CF118=""),"",IF(CF118="",IF(DE118&gt;1,ROUND(DE118*CE118,3),CE118),IF(DE118&gt;1,ROUND(DE118*CF118,3),CF118))),IF(AND(CE118="",CF118=""),"",IF(CF118="",IF(DE118&gt;1,ROUND(DE118*CE118*(1/(CK118)),3),CE118*(1/(CK118))),IF(DE118&gt;1,ROUND(DE118*CF118*(1/(CK118)),3),CF118*(1/(CK118))))))</f>
        <v/>
      </c>
      <c r="CP118" s="2048">
        <f>IF(COUNTIF(Overview!K12:K14,TRUE)&gt;0,2,IF(COUNTIF(Overview!L12:L14,TRUE)&gt;0,4,0))</f>
        <v/>
      </c>
      <c r="CQ118" s="1473">
        <f>IF(CO118="","",IF(CO118&gt;CP118,"Fail","Pass"))</f>
        <v/>
      </c>
      <c r="CR118" s="1482"/>
      <c r="CS118" s="1566">
        <f>MyTimestamp(CO118)</f>
        <v/>
      </c>
      <c r="CT118" s="1535">
        <f>IF(CE118="",0,15)+IF(CF118="",0,15)</f>
        <v/>
      </c>
      <c r="CU118" s="1536">
        <f>IF(CT118=0,0,2)</f>
        <v/>
      </c>
      <c r="CV118" s="861"/>
      <c r="CW118" s="861"/>
      <c r="CX118" s="2038"/>
      <c r="CY118" s="2050"/>
      <c r="CZ118" s="1545">
        <f>10^(CJ118/20)*100-100</f>
        <v/>
      </c>
      <c r="DA118" s="1333"/>
      <c r="DB118" s="435"/>
      <c r="DC118" s="779">
        <f>IF(DA118="","",10^(DA118/10))</f>
        <v/>
      </c>
      <c r="DD118" s="1379">
        <f>IF(ISNUMBER(DB118)=FALSE,"",10^(DB118/10))</f>
        <v/>
      </c>
      <c r="DE118" s="1545">
        <f>IF(AND(ISNUMBER(DC118),ISNUMBER(DD118)),IF(DC118/DD118&gt;1,ROUND((DC118)/DD118,3),1),1)</f>
        <v/>
      </c>
      <c r="DF118" s="1541"/>
      <c r="DG118" s="1541"/>
      <c r="DH118" s="1541"/>
      <c r="DI118" s="1541"/>
      <c r="DJ118" s="1541"/>
      <c r="DK118" s="1541"/>
      <c r="DL118" s="1541"/>
      <c r="DM118" s="1541"/>
      <c r="DN118" s="1541"/>
      <c r="DO118" s="1541"/>
      <c r="DP118" s="1541"/>
      <c r="DQ118" s="1541"/>
      <c r="DR118" s="1541"/>
    </row>
    <row r="119" ht="12.75" x14ac:dyDescent="0.2">
      <c r="A119" s="1541"/>
      <c r="B119" s="1541"/>
      <c r="C119"/>
      <c r="D119" s="130">
        <f>IF(BX$111="Close to Ear","EN 62209-1","EN 62209-2")</f>
        <v/>
      </c>
      <c r="E119" s="130">
        <f>IF(CG119="Close to Ear","2016","2010/A1:2019")</f>
        <v/>
      </c>
      <c r="F119" s="1488" t="inlineStr">
        <is>
          <t>5.2</t>
        </is>
      </c>
      <c r="G119" s="1497"/>
      <c r="H119" s="120">
        <f>BV119</f>
        <v/>
      </c>
      <c r="I119" s="120">
        <f>BW119</f>
        <v/>
      </c>
      <c r="J119" s="687" t="inlineStr">
        <is>
          <t>WCDMA</t>
        </is>
      </c>
      <c r="K119" s="194" t="inlineStr">
        <is>
          <t>FDDI</t>
        </is>
      </c>
      <c r="L119" s="115"/>
      <c r="M119" s="120"/>
      <c r="N119" s="119"/>
      <c r="O119" s="131"/>
      <c r="P119" s="6597"/>
      <c r="Q119" s="131"/>
      <c r="R119" s="131"/>
      <c r="S119" s="120"/>
      <c r="T119" s="120">
        <v>9750</v>
      </c>
      <c r="U119" s="120">
        <v>1950</v>
      </c>
      <c r="V119" s="119"/>
      <c r="W119" s="197"/>
      <c r="X119" s="119"/>
      <c r="Y119" s="119"/>
      <c r="Z119" s="119"/>
      <c r="AA119" s="115"/>
      <c r="AB119" s="115"/>
      <c r="AC119" s="689">
        <f>IF(OR(BX$111="Close to Ear",BX$111="Close to Head"),"Head",IF(BX$111="Extremity","Extremity","Body"))</f>
        <v/>
      </c>
      <c r="AD119" s="690">
        <f>CA119</f>
        <v/>
      </c>
      <c r="AE119" s="688">
        <f>CB119</f>
        <v/>
      </c>
      <c r="AF119" s="115"/>
      <c r="AG119" s="808">
        <f>IF(AZ119="","N/A",IF(CQ119="Pass","P","F"))</f>
        <v/>
      </c>
      <c r="AH119" s="129"/>
      <c r="AI119" s="129"/>
      <c r="AJ119" s="129"/>
      <c r="AK119" s="119"/>
      <c r="AL119" s="115"/>
      <c r="AM119" s="119"/>
      <c r="AN119" s="119"/>
      <c r="AO119" s="692"/>
      <c r="AP119" s="692"/>
      <c r="AQ119" s="692"/>
      <c r="AR119" s="692"/>
      <c r="AS119" s="692"/>
      <c r="AT119" s="691">
        <f>CE119</f>
        <v/>
      </c>
      <c r="AU119" s="691">
        <f>CF119</f>
        <v/>
      </c>
      <c r="AV119" s="813"/>
      <c r="AW119" s="813"/>
      <c r="AX119" s="197">
        <f>CZ119</f>
        <v/>
      </c>
      <c r="AY119" s="197">
        <f>DE119</f>
        <v/>
      </c>
      <c r="AZ119" s="3379">
        <f>CO119</f>
        <v/>
      </c>
      <c r="BA119" s="3380"/>
      <c r="BB119" s="197">
        <f>CP119</f>
        <v/>
      </c>
      <c r="BC119" s="813"/>
      <c r="BD119" s="197">
        <f>CR119</f>
        <v/>
      </c>
      <c r="BE119" s="121">
        <f>CS119</f>
        <v/>
      </c>
      <c r="BF119" s="122">
        <f>CT119*60</f>
        <v/>
      </c>
      <c r="BG119" s="121">
        <f>BE119</f>
        <v/>
      </c>
      <c r="BH119" s="122">
        <f>CU119*60</f>
        <v/>
      </c>
      <c r="BI119" s="122">
        <f>CV119</f>
        <v/>
      </c>
      <c r="BJ119" s="117"/>
      <c r="BK119" s="812">
        <f>Overview!$E$7</f>
        <v/>
      </c>
      <c r="BL119" s="117"/>
      <c r="BM119" s="836">
        <f>CW119</f>
        <v/>
      </c>
      <c r="BN119" s="812">
        <f>Overview!$P$153</f>
        <v/>
      </c>
      <c r="BO119" s="117"/>
      <c r="BP119" s="117"/>
      <c r="BQ119" s="115"/>
      <c r="BR119" s="1478"/>
      <c r="BS119" s="1548"/>
      <c r="BT119" s="2089" t="inlineStr">
        <is>
          <t>WCDMA</t>
        </is>
      </c>
      <c r="BU119" s="2089" t="inlineStr">
        <is>
          <t>FDDI</t>
        </is>
      </c>
      <c r="BV119" s="430">
        <f>Overview!$H$29</f>
        <v/>
      </c>
      <c r="BW119" s="2010"/>
      <c r="BX119" s="1872"/>
      <c r="BY119" s="2090"/>
      <c r="BZ119" s="2090"/>
      <c r="CA119" s="433" t="str">
        <f>CONCATENATE(CA117," - Battery check 1")</f>
        <v>TBD - Battery check 1</v>
      </c>
      <c r="CB119" s="201">
        <v>5</v>
      </c>
      <c r="CC119" s="874">
        <f>IF(COUNT('Conducted 2G-3G'!$AH$15:$AH$17)=0,9750,INDEX('Conducted 2G-3G'!$T$15:$T$17,MATCH(MAX('Conducted 2G-3G'!$AH$15:$AH$17),'Conducted 2G-3G'!$AH$15:$AH$17,0)))</f>
        <v>9750</v>
      </c>
      <c r="CD119" s="874">
        <f>IF(COUNT('Conducted 2G-3G'!$AH$15:$AH$17)=0,1950,INDEX('Conducted 2G-3G'!$U$15:$U$17,MATCH(MAX('Conducted 2G-3G'!$AH$15:$AH$17),'Conducted 2G-3G'!$AH$15:$AH$17,0)))</f>
        <v>1950</v>
      </c>
      <c r="CE119" s="1874"/>
      <c r="CF119" s="1874"/>
      <c r="CG119" s="388" t="str">
        <f>IF(OR($BY$83="",$BY$83=""),"",$BY$83)</f>
        <v/>
      </c>
      <c r="CH119" s="388">
        <f>BZ119</f>
        <v/>
      </c>
      <c r="CI119" s="388">
        <f>CA119</f>
        <v/>
      </c>
      <c r="CJ119" s="2046"/>
      <c r="CK119" s="2047"/>
      <c r="CL119" s="212">
        <f>IF(CF119=""," ",IF(ABS(CE119-CF119)&lt;=0.125,"Valid","Not valid"))</f>
        <v/>
      </c>
      <c r="CM119" s="213">
        <f> IF(CE119="","",IF(AND(CE119&lt;&gt;"",CF119=""),IF(CE119&gt;=1,"Medir+Sig Max","No"),IF(CF119&lt;&gt;"",IF(CF119&gt;=1,"Medir+Sig Max","No"),"")))</f>
        <v/>
      </c>
      <c r="CN119" s="1794"/>
      <c r="CO119" s="221">
        <f>IF(CK119="",IF(AND(CE119="",CF119=""),"",IF(CF119="",IF(DE119&gt;1,ROUND(DE119*CE119,3),CE119),IF(DE119&gt;1,ROUND(DE119*CF119,3),CF119))),IF(AND(CE119="",CF119=""),"",IF(CF119="",IF(DE119&gt;1,ROUND(DE119*CE119*(1/(CK119)),3),CE119*(1/(CK119))),IF(DE119&gt;1,ROUND(DE119*CF119*(1/(CK119)),3),CF119*(1/(CK119))))))</f>
        <v/>
      </c>
      <c r="CP119" s="2048">
        <f>IF(COUNTIF(Overview!K12:K14,TRUE)&gt;0,2,IF(COUNTIF(Overview!L12:L14,TRUE)&gt;0,4,0))</f>
        <v/>
      </c>
      <c r="CQ119" s="1473">
        <f>IF(CO119="","",IF(CO119&gt;CP119,"Fail","Pass"))</f>
        <v/>
      </c>
      <c r="CR119" s="1482"/>
      <c r="CS119" s="1566">
        <f>MyTimestamp(CO119)</f>
        <v/>
      </c>
      <c r="CT119" s="1535">
        <f>IF(CE119="",0,15)+IF(CF119="",0,15)</f>
        <v/>
      </c>
      <c r="CU119" s="1536">
        <f>IF(CT119=0,0,2)</f>
        <v/>
      </c>
      <c r="CV119" s="861"/>
      <c r="CW119" s="861"/>
      <c r="CX119" s="2038"/>
      <c r="CY119" s="2050"/>
      <c r="CZ119" s="1545">
        <f>10^(CJ119/20)*100-100</f>
        <v/>
      </c>
      <c r="DA119" s="1333"/>
      <c r="DB119" s="435"/>
      <c r="DC119" s="779">
        <f>IF(DA119="","",10^(DA119/10))</f>
        <v/>
      </c>
      <c r="DD119" s="1379">
        <f>IF(ISNUMBER(DB119)=FALSE,"",10^(DB119/10))</f>
        <v/>
      </c>
      <c r="DE119" s="1545">
        <f>IF(AND(ISNUMBER(DC119),ISNUMBER(DD119)),IF(DC119/DD119&gt;1,ROUND((DC119)/DD119,3),1),1)</f>
        <v/>
      </c>
      <c r="DF119" s="1541"/>
      <c r="DG119" s="1541"/>
      <c r="DH119" s="1541"/>
      <c r="DI119" s="1541"/>
      <c r="DJ119" s="1541"/>
      <c r="DK119" s="1541"/>
      <c r="DL119" s="1541"/>
      <c r="DM119" s="1541"/>
      <c r="DN119" s="1541"/>
      <c r="DO119" s="1541"/>
      <c r="DP119" s="1541"/>
      <c r="DQ119" s="1541"/>
      <c r="DR119" s="1541"/>
    </row>
    <row r="120" ht="12.75" x14ac:dyDescent="0.2">
      <c r="A120" s="1541"/>
      <c r="B120" s="1541"/>
      <c r="C120"/>
      <c r="D120" s="130">
        <f>IF(BX$111="Close to Ear","EN 62209-1","EN 62209-2")</f>
        <v/>
      </c>
      <c r="E120" s="130">
        <f>IF(CG120="Close to Ear","2016","2010/A1:2019")</f>
        <v/>
      </c>
      <c r="F120" s="1488" t="inlineStr">
        <is>
          <t>5.2</t>
        </is>
      </c>
      <c r="G120" s="1497"/>
      <c r="H120" s="120">
        <f>BV120</f>
        <v/>
      </c>
      <c r="I120" s="120">
        <f>BW120</f>
        <v/>
      </c>
      <c r="J120" s="687" t="inlineStr">
        <is>
          <t>WCDMA</t>
        </is>
      </c>
      <c r="K120" s="194" t="inlineStr">
        <is>
          <t>FDDI</t>
        </is>
      </c>
      <c r="L120" s="115"/>
      <c r="M120" s="120"/>
      <c r="N120" s="119"/>
      <c r="O120" s="131"/>
      <c r="P120" s="6597"/>
      <c r="Q120" s="131"/>
      <c r="R120" s="131"/>
      <c r="S120" s="120"/>
      <c r="T120" s="120">
        <v>9750</v>
      </c>
      <c r="U120" s="120">
        <v>1950</v>
      </c>
      <c r="V120" s="119"/>
      <c r="W120" s="197"/>
      <c r="X120" s="119"/>
      <c r="Y120" s="119"/>
      <c r="Z120" s="119"/>
      <c r="AA120" s="115"/>
      <c r="AB120" s="115"/>
      <c r="AC120" s="689">
        <f>IF(OR(BX$111="Close to Ear",BX$111="Close to Head"),"Head",IF(BX$111="Extremity","Extremity","Body"))</f>
        <v/>
      </c>
      <c r="AD120" s="690">
        <f>CA120</f>
        <v/>
      </c>
      <c r="AE120" s="688">
        <f>CB120</f>
        <v/>
      </c>
      <c r="AF120" s="115"/>
      <c r="AG120" s="808">
        <f>IF(AZ120="","N/A",IF(CQ120="Pass","P","F"))</f>
        <v/>
      </c>
      <c r="AH120" s="129"/>
      <c r="AI120" s="129"/>
      <c r="AJ120" s="129"/>
      <c r="AK120" s="119"/>
      <c r="AL120" s="115"/>
      <c r="AM120" s="119"/>
      <c r="AN120" s="119"/>
      <c r="AO120" s="692"/>
      <c r="AP120" s="692"/>
      <c r="AQ120" s="692"/>
      <c r="AR120" s="692"/>
      <c r="AS120" s="692"/>
      <c r="AT120" s="691">
        <f>CE120</f>
        <v/>
      </c>
      <c r="AU120" s="691">
        <f>CF120</f>
        <v/>
      </c>
      <c r="AV120" s="813"/>
      <c r="AW120" s="813"/>
      <c r="AX120" s="197">
        <f>CZ120</f>
        <v/>
      </c>
      <c r="AY120" s="197">
        <f>DE120</f>
        <v/>
      </c>
      <c r="AZ120" s="3379">
        <f>CO120</f>
        <v/>
      </c>
      <c r="BA120" s="3380"/>
      <c r="BB120" s="197">
        <f>CP120</f>
        <v/>
      </c>
      <c r="BC120" s="813"/>
      <c r="BD120" s="197">
        <f>CR120</f>
        <v/>
      </c>
      <c r="BE120" s="121">
        <f>CS120</f>
        <v/>
      </c>
      <c r="BF120" s="122">
        <f>CT120*60</f>
        <v/>
      </c>
      <c r="BG120" s="121">
        <f>BE120</f>
        <v/>
      </c>
      <c r="BH120" s="122">
        <f>CU120*60</f>
        <v/>
      </c>
      <c r="BI120" s="122">
        <f>CV120</f>
        <v/>
      </c>
      <c r="BJ120" s="117"/>
      <c r="BK120" s="812">
        <f>Overview!$E$7</f>
        <v/>
      </c>
      <c r="BL120" s="117"/>
      <c r="BM120" s="836">
        <f>CW120</f>
        <v/>
      </c>
      <c r="BN120" s="812">
        <f>Overview!$P$153</f>
        <v/>
      </c>
      <c r="BO120" s="117"/>
      <c r="BP120" s="117"/>
      <c r="BQ120" s="115"/>
      <c r="BR120" s="1478"/>
      <c r="BS120" s="1548"/>
      <c r="BT120" s="2089" t="inlineStr">
        <is>
          <t>WCDMA</t>
        </is>
      </c>
      <c r="BU120" s="2089" t="inlineStr">
        <is>
          <t>FDDI</t>
        </is>
      </c>
      <c r="BV120" s="430">
        <f>Overview!$H$29</f>
        <v/>
      </c>
      <c r="BW120" s="2010"/>
      <c r="BX120" s="1872"/>
      <c r="BY120" s="2090"/>
      <c r="BZ120" s="2090"/>
      <c r="CA120" s="433" t="str">
        <f>CONCATENATE(CA118," - Battery check 2")</f>
        <v>TBD - Battery check 2</v>
      </c>
      <c r="CB120" s="201">
        <v>5</v>
      </c>
      <c r="CC120" s="874">
        <f>IF(COUNT('Conducted 2G-3G'!$AH$15:$AH$17)=0,9750,INDEX('Conducted 2G-3G'!$T$15:$T$17,MATCH(MAX('Conducted 2G-3G'!$AH$15:$AH$17),'Conducted 2G-3G'!$AH$15:$AH$17,0)))</f>
        <v>9750</v>
      </c>
      <c r="CD120" s="874">
        <f>IF(COUNT('Conducted 2G-3G'!$AH$15:$AH$17)=0,1950,INDEX('Conducted 2G-3G'!$U$15:$U$17,MATCH(MAX('Conducted 2G-3G'!$AH$15:$AH$17),'Conducted 2G-3G'!$AH$15:$AH$17,0)))</f>
        <v>1950</v>
      </c>
      <c r="CE120" s="1874"/>
      <c r="CF120" s="1874"/>
      <c r="CG120" s="388" t="str">
        <f>IF(OR($BY$83="",$BY$83=""),"",$BY$83)</f>
        <v/>
      </c>
      <c r="CH120" s="388">
        <f>BZ120</f>
        <v/>
      </c>
      <c r="CI120" s="388">
        <f>CA120</f>
        <v/>
      </c>
      <c r="CJ120" s="2046"/>
      <c r="CK120" s="2047"/>
      <c r="CL120" s="212">
        <f>IF(CF120=""," ",IF(ABS(CE120-CF120)&lt;=0.125,"Valid","Not valid"))</f>
        <v/>
      </c>
      <c r="CM120" s="213">
        <f> IF(CE120="","",IF(AND(CE120&lt;&gt;"",CF120=""),IF(CE120&gt;=1,"Medir+Sig Max","No"),IF(CF120&lt;&gt;"",IF(CF120&gt;=1,"Medir+Sig Max","No"),"")))</f>
        <v/>
      </c>
      <c r="CN120" s="1794"/>
      <c r="CO120" s="221">
        <f>IF(CK120="",IF(AND(CE120="",CF120=""),"",IF(CF120="",IF(DE120&gt;1,ROUND(DE120*CE120,3),CE120),IF(DE120&gt;1,ROUND(DE120*CF120,3),CF120))),IF(AND(CE120="",CF120=""),"",IF(CF120="",IF(DE120&gt;1,ROUND(DE120*CE120*(1/(CK120)),3),CE120*(1/(CK120))),IF(DE120&gt;1,ROUND(DE120*CF120*(1/(CK120)),3),CF120*(1/(CK120))))))</f>
        <v/>
      </c>
      <c r="CP120" s="2048">
        <f>IF(COUNTIF(Overview!K12:K14,TRUE)&gt;0,2,IF(COUNTIF(Overview!L12:L14,TRUE)&gt;0,4,0))</f>
        <v/>
      </c>
      <c r="CQ120" s="1473">
        <f>IF(CO120="","",IF(CO120&gt;CP120,"Fail","Pass"))</f>
        <v/>
      </c>
      <c r="CR120" s="1482"/>
      <c r="CS120" s="1566">
        <f>MyTimestamp(CO120)</f>
        <v/>
      </c>
      <c r="CT120" s="1535">
        <f>IF(CE120="",0,15)+IF(CF120="",0,15)</f>
        <v/>
      </c>
      <c r="CU120" s="1536">
        <f>IF(CT120=0,0,2)</f>
        <v/>
      </c>
      <c r="CV120" s="861"/>
      <c r="CW120" s="861"/>
      <c r="CX120" s="2038"/>
      <c r="CY120" s="2050"/>
      <c r="CZ120" s="1545">
        <f>10^(CJ120/20)*100-100</f>
        <v/>
      </c>
      <c r="DA120" s="1333"/>
      <c r="DB120" s="435"/>
      <c r="DC120" s="779">
        <f>IF(DA120="","",10^(DA120/10))</f>
        <v/>
      </c>
      <c r="DD120" s="1379">
        <f>IF(ISNUMBER(DB120)=FALSE,"",10^(DB120/10))</f>
        <v/>
      </c>
      <c r="DE120" s="1545">
        <f>IF(AND(ISNUMBER(DC120),ISNUMBER(DD120)),IF(DC120/DD120&gt;1,ROUND((DC120)/DD120,3),1),1)</f>
        <v/>
      </c>
      <c r="DF120" s="1541"/>
      <c r="DG120" s="1541"/>
      <c r="DH120" s="1541"/>
      <c r="DI120" s="1541"/>
      <c r="DJ120" s="1541"/>
      <c r="DK120" s="1541"/>
      <c r="DL120" s="1541"/>
      <c r="DM120" s="1541"/>
      <c r="DN120" s="1541"/>
      <c r="DO120" s="1541"/>
      <c r="DP120" s="1541"/>
      <c r="DQ120" s="1541"/>
      <c r="DR120" s="1541"/>
    </row>
    <row r="121" ht="12.75" x14ac:dyDescent="0.2">
      <c r="A121" s="1541"/>
      <c r="B121" s="1541"/>
      <c r="C121"/>
      <c r="D121" s="130">
        <f>IF(BX$111="Close to Ear","EN 62209-1","EN 62209-2")</f>
        <v/>
      </c>
      <c r="E121" s="130">
        <f>IF(CG121="Close to Ear","2016","2010/A1:2019")</f>
        <v/>
      </c>
      <c r="F121" s="1488" t="inlineStr">
        <is>
          <t>5.2</t>
        </is>
      </c>
      <c r="G121" s="1497"/>
      <c r="H121" s="120">
        <f>BV121</f>
        <v/>
      </c>
      <c r="I121" s="120">
        <f>BW121</f>
        <v/>
      </c>
      <c r="J121" s="687" t="inlineStr">
        <is>
          <t>WCDMA</t>
        </is>
      </c>
      <c r="K121" s="194" t="inlineStr">
        <is>
          <t>FDDI</t>
        </is>
      </c>
      <c r="L121" s="115"/>
      <c r="M121" s="120"/>
      <c r="N121" s="119"/>
      <c r="O121" s="131"/>
      <c r="P121" s="6597"/>
      <c r="Q121" s="131"/>
      <c r="R121" s="131"/>
      <c r="S121" s="120"/>
      <c r="T121" s="120">
        <v>9750</v>
      </c>
      <c r="U121" s="120">
        <v>1950</v>
      </c>
      <c r="V121" s="119"/>
      <c r="W121" s="197"/>
      <c r="X121" s="119"/>
      <c r="Y121" s="119"/>
      <c r="Z121" s="119"/>
      <c r="AA121" s="115"/>
      <c r="AB121" s="115"/>
      <c r="AC121" s="689">
        <f>IF(OR(BX$111="Close to Ear",BX$111="Close to Head"),"Head",IF(BX$111="Extremity","Extremity","Body"))</f>
        <v/>
      </c>
      <c r="AD121" s="690">
        <f>CA121</f>
        <v/>
      </c>
      <c r="AE121" s="688">
        <f>CB121</f>
        <v/>
      </c>
      <c r="AF121" s="115"/>
      <c r="AG121" s="808">
        <f>IF(AZ121="","N/A",IF(CQ121="Pass","P","F"))</f>
        <v/>
      </c>
      <c r="AH121" s="129"/>
      <c r="AI121" s="129"/>
      <c r="AJ121" s="129"/>
      <c r="AK121" s="119"/>
      <c r="AL121" s="115"/>
      <c r="AM121" s="119"/>
      <c r="AN121" s="119"/>
      <c r="AO121" s="692"/>
      <c r="AP121" s="692"/>
      <c r="AQ121" s="692"/>
      <c r="AR121" s="692"/>
      <c r="AS121" s="692"/>
      <c r="AT121" s="691">
        <f>CE121</f>
        <v/>
      </c>
      <c r="AU121" s="691">
        <f>CF121</f>
        <v/>
      </c>
      <c r="AV121" s="813"/>
      <c r="AW121" s="813"/>
      <c r="AX121" s="197">
        <f>CZ121</f>
        <v/>
      </c>
      <c r="AY121" s="197">
        <f>DE121</f>
        <v/>
      </c>
      <c r="AZ121" s="3379">
        <f>CO121</f>
        <v/>
      </c>
      <c r="BA121" s="3380"/>
      <c r="BB121" s="197">
        <f>CP121</f>
        <v/>
      </c>
      <c r="BC121" s="813"/>
      <c r="BD121" s="197">
        <f>CR121</f>
        <v/>
      </c>
      <c r="BE121" s="121">
        <f>CS121</f>
        <v/>
      </c>
      <c r="BF121" s="122">
        <f>CT121*60</f>
        <v/>
      </c>
      <c r="BG121" s="121">
        <f>BE121</f>
        <v/>
      </c>
      <c r="BH121" s="122">
        <f>CU121*60</f>
        <v/>
      </c>
      <c r="BI121" s="122">
        <f>CV121</f>
        <v/>
      </c>
      <c r="BJ121" s="117"/>
      <c r="BK121" s="812">
        <f>Overview!$E$7</f>
        <v/>
      </c>
      <c r="BL121" s="117"/>
      <c r="BM121" s="836">
        <f>CW121</f>
        <v/>
      </c>
      <c r="BN121" s="812">
        <f>Overview!$P$153</f>
        <v/>
      </c>
      <c r="BO121" s="117"/>
      <c r="BP121" s="117"/>
      <c r="BQ121" s="115"/>
      <c r="BR121" s="1478"/>
      <c r="BS121" s="1548"/>
      <c r="BT121" s="2089" t="inlineStr">
        <is>
          <t>WCDMA</t>
        </is>
      </c>
      <c r="BU121" s="2089" t="inlineStr">
        <is>
          <t>FDDI</t>
        </is>
      </c>
      <c r="BV121" s="430">
        <f>Overview!$H$29</f>
        <v/>
      </c>
      <c r="BW121" s="2010"/>
      <c r="BX121" s="1872"/>
      <c r="BY121" s="2090"/>
      <c r="BZ121" s="2090"/>
      <c r="CA121" s="433" t="inlineStr">
        <is>
          <t>Front Face</t>
        </is>
      </c>
      <c r="CB121" s="201">
        <v>25</v>
      </c>
      <c r="CC121" s="874">
        <f>IF(COUNT('Conducted 2G-3G'!$AH$15:$AH$17)=0,9750,INDEX('Conducted 2G-3G'!$T$15:$T$17,MATCH(MAX('Conducted 2G-3G'!$AH$15:$AH$17),'Conducted 2G-3G'!$AH$15:$AH$17,0)))</f>
        <v>9750</v>
      </c>
      <c r="CD121" s="874">
        <f>IF(COUNT('Conducted 2G-3G'!$AH$15:$AH$17)=0,1950,INDEX('Conducted 2G-3G'!$U$15:$U$17,MATCH(MAX('Conducted 2G-3G'!$AH$15:$AH$17),'Conducted 2G-3G'!$AH$15:$AH$17,0)))</f>
        <v>1950</v>
      </c>
      <c r="CE121" s="1874"/>
      <c r="CF121" s="1874"/>
      <c r="CG121" s="388" t="str">
        <f>IF(OR($BY$83="",$BY$83=""),"",$BY$83)</f>
        <v/>
      </c>
      <c r="CH121" s="388">
        <f>BZ121</f>
        <v/>
      </c>
      <c r="CI121" s="388">
        <f>CA121</f>
        <v/>
      </c>
      <c r="CJ121" s="2046"/>
      <c r="CK121" s="2047"/>
      <c r="CL121" s="212">
        <f>IF(CF121=""," ",IF(ABS(CE121-CF121)&lt;=0.125,"Valid","Not valid"))</f>
        <v/>
      </c>
      <c r="CM121" s="213">
        <f> IF(CE121="","",IF(AND(CE121&lt;&gt;"",CF121=""),IF(CE121&gt;=1,"Medir+Sig Max","No"),IF(CF121&lt;&gt;"",IF(CF121&gt;=1,"Medir+Sig Max","No"),"")))</f>
        <v/>
      </c>
      <c r="CN121" s="1794"/>
      <c r="CO121" s="221">
        <f>IF(CK121="",IF(AND(CE121="",CF121=""),"",IF(CF121="",IF(DE121&gt;1,ROUND(DE121*CE121,3),CE121),IF(DE121&gt;1,ROUND(DE121*CF121,3),CF121))),IF(AND(CE121="",CF121=""),"",IF(CF121="",IF(DE121&gt;1,ROUND(DE121*CE121*(1/(CK121)),3),CE121*(1/(CK121))),IF(DE121&gt;1,ROUND(DE121*CF121*(1/(CK121)),3),CF121*(1/(CK121))))))</f>
        <v/>
      </c>
      <c r="CP121" s="2048">
        <f>IF(COUNTIF(Overview!K12:K14,TRUE)&gt;0,2,IF(COUNTIF(Overview!L12:L14,TRUE)&gt;0,4,0))</f>
        <v/>
      </c>
      <c r="CQ121" s="1473">
        <f>IF(CO121="","",IF(CO121&gt;CP121,"Fail","Pass"))</f>
        <v/>
      </c>
      <c r="CR121" s="1482"/>
      <c r="CS121" s="1566">
        <f>MyTimestamp(CO121)</f>
        <v/>
      </c>
      <c r="CT121" s="1535">
        <f>IF(CE121="",0,15)+IF(CF121="",0,15)</f>
        <v/>
      </c>
      <c r="CU121" s="1536">
        <f>IF(CT121=0,0,2)</f>
        <v/>
      </c>
      <c r="CV121" s="861"/>
      <c r="CW121" s="861"/>
      <c r="CX121" s="2038"/>
      <c r="CY121" s="2050"/>
      <c r="CZ121" s="1545">
        <f>10^(CJ121/20)*100-100</f>
        <v/>
      </c>
      <c r="DA121" s="1333"/>
      <c r="DB121" s="435"/>
      <c r="DC121" s="779">
        <f>IF(DA121="","",10^(DA121/10))</f>
        <v/>
      </c>
      <c r="DD121" s="1379">
        <f>IF(ISNUMBER(DB121)=FALSE,"",10^(DB121/10))</f>
        <v/>
      </c>
      <c r="DE121" s="1545">
        <f>IF(AND(ISNUMBER(DC121),ISNUMBER(DD121)),IF(DC121/DD121&gt;1,ROUND((DC121)/DD121,3),1),1)</f>
        <v/>
      </c>
      <c r="DF121" s="1541"/>
      <c r="DG121" s="1541"/>
      <c r="DH121" s="1541"/>
      <c r="DI121" s="1541"/>
      <c r="DJ121" s="1541"/>
      <c r="DK121" s="1541"/>
      <c r="DL121" s="1541"/>
      <c r="DM121" s="1541"/>
      <c r="DN121" s="1541"/>
      <c r="DO121" s="1541"/>
      <c r="DP121" s="1541"/>
      <c r="DQ121" s="1541"/>
      <c r="DR121" s="1541"/>
    </row>
    <row r="122" ht="12.75" x14ac:dyDescent="0.2">
      <c r="A122" s="1541"/>
      <c r="B122" s="1541"/>
      <c r="C122"/>
      <c r="D122" s="130">
        <f>IF(BX$111="Close to Ear","EN 62209-1","EN 62209-2")</f>
        <v/>
      </c>
      <c r="E122" s="130">
        <f>IF(CG122="Close to Ear","2016","2010/A1:2019")</f>
        <v/>
      </c>
      <c r="F122" s="1488" t="inlineStr">
        <is>
          <t>5.2</t>
        </is>
      </c>
      <c r="G122" s="1497"/>
      <c r="H122" s="120">
        <f>BV122</f>
        <v/>
      </c>
      <c r="I122" s="120">
        <f>BW122</f>
        <v/>
      </c>
      <c r="J122" s="687" t="inlineStr">
        <is>
          <t>WCDMA</t>
        </is>
      </c>
      <c r="K122" s="194" t="inlineStr">
        <is>
          <t>FDDI</t>
        </is>
      </c>
      <c r="L122" s="115"/>
      <c r="M122" s="120"/>
      <c r="N122" s="119"/>
      <c r="O122" s="131"/>
      <c r="P122" s="6597"/>
      <c r="Q122" s="131"/>
      <c r="R122" s="131"/>
      <c r="S122" s="120"/>
      <c r="T122" s="120">
        <v>9750</v>
      </c>
      <c r="U122" s="120">
        <v>1950</v>
      </c>
      <c r="V122" s="119"/>
      <c r="W122" s="197"/>
      <c r="X122" s="119"/>
      <c r="Y122" s="119"/>
      <c r="Z122" s="119"/>
      <c r="AA122" s="115"/>
      <c r="AB122" s="115"/>
      <c r="AC122" s="689">
        <f>IF(OR(BX$111="Close to Ear",BX$111="Close to Head"),"Head",IF(BX$111="Extremity","Extremity","Body"))</f>
        <v/>
      </c>
      <c r="AD122" s="690">
        <f>CA122</f>
        <v/>
      </c>
      <c r="AE122" s="688">
        <f>CB122</f>
        <v/>
      </c>
      <c r="AF122" s="115"/>
      <c r="AG122" s="808">
        <f>IF(AZ122="","N/A",IF(CQ122="Pass","P","F"))</f>
        <v/>
      </c>
      <c r="AH122" s="129"/>
      <c r="AI122" s="129"/>
      <c r="AJ122" s="129"/>
      <c r="AK122" s="119"/>
      <c r="AL122" s="115"/>
      <c r="AM122" s="119"/>
      <c r="AN122" s="119"/>
      <c r="AO122" s="692"/>
      <c r="AP122" s="692"/>
      <c r="AQ122" s="692"/>
      <c r="AR122" s="692"/>
      <c r="AS122" s="692"/>
      <c r="AT122" s="691">
        <f>CE122</f>
        <v/>
      </c>
      <c r="AU122" s="691">
        <f>CF122</f>
        <v/>
      </c>
      <c r="AV122" s="813"/>
      <c r="AW122" s="813"/>
      <c r="AX122" s="197">
        <f>CZ122</f>
        <v/>
      </c>
      <c r="AY122" s="197">
        <f>DE122</f>
        <v/>
      </c>
      <c r="AZ122" s="3379">
        <f>CO122</f>
        <v/>
      </c>
      <c r="BA122" s="3380"/>
      <c r="BB122" s="197">
        <f>CP122</f>
        <v/>
      </c>
      <c r="BC122" s="813"/>
      <c r="BD122" s="197">
        <f>CR122</f>
        <v/>
      </c>
      <c r="BE122" s="121">
        <f>CS122</f>
        <v/>
      </c>
      <c r="BF122" s="122">
        <f>CT122*60</f>
        <v/>
      </c>
      <c r="BG122" s="121">
        <f>BE122</f>
        <v/>
      </c>
      <c r="BH122" s="122">
        <f>CU122*60</f>
        <v/>
      </c>
      <c r="BI122" s="122">
        <f>CV122</f>
        <v/>
      </c>
      <c r="BJ122" s="117"/>
      <c r="BK122" s="812">
        <f>Overview!$E$7</f>
        <v/>
      </c>
      <c r="BL122" s="117"/>
      <c r="BM122" s="836">
        <f>CW122</f>
        <v/>
      </c>
      <c r="BN122" s="812">
        <f>Overview!$P$153</f>
        <v/>
      </c>
      <c r="BO122" s="117"/>
      <c r="BP122" s="117"/>
      <c r="BQ122" s="115"/>
      <c r="BR122" s="1478"/>
      <c r="BS122" s="1548"/>
      <c r="BT122" s="2089" t="inlineStr">
        <is>
          <t>WCDMA</t>
        </is>
      </c>
      <c r="BU122" s="2089" t="inlineStr">
        <is>
          <t>FDDI</t>
        </is>
      </c>
      <c r="BV122" s="430">
        <f>Overview!$H$29</f>
        <v/>
      </c>
      <c r="BW122" s="2010"/>
      <c r="BX122" s="1872"/>
      <c r="BY122" s="2090"/>
      <c r="BZ122" s="2090"/>
      <c r="CA122" s="433" t="inlineStr">
        <is>
          <t>Accesorio 1: Funda</t>
        </is>
      </c>
      <c r="CB122" s="201">
        <v>0</v>
      </c>
      <c r="CC122" s="874">
        <f>IF(COUNT('Conducted 2G-3G'!$AH$15:$AH$17)=0,9750,INDEX('Conducted 2G-3G'!$T$15:$T$17,MATCH(MAX('Conducted 2G-3G'!$AH$15:$AH$17),'Conducted 2G-3G'!$AH$15:$AH$17,0)))</f>
        <v>9750</v>
      </c>
      <c r="CD122" s="874">
        <f>IF(COUNT('Conducted 2G-3G'!$AH$15:$AH$17)=0,1950,INDEX('Conducted 2G-3G'!$U$15:$U$17,MATCH(MAX('Conducted 2G-3G'!$AH$15:$AH$17),'Conducted 2G-3G'!$AH$15:$AH$17,0)))</f>
        <v>1950</v>
      </c>
      <c r="CE122" s="1874"/>
      <c r="CF122" s="1874"/>
      <c r="CG122" s="388" t="str">
        <f>IF(OR($BY$83="",$BY$83=""),"",$BY$83)</f>
        <v/>
      </c>
      <c r="CH122" s="388">
        <f>BZ122</f>
        <v/>
      </c>
      <c r="CI122" s="388">
        <f>CA122</f>
        <v/>
      </c>
      <c r="CJ122" s="2046"/>
      <c r="CK122" s="2047"/>
      <c r="CL122" s="212">
        <f>IF(CF122=""," ",IF(ABS(CE122-CF122)&lt;=0.125,"Valid","Not valid"))</f>
        <v/>
      </c>
      <c r="CM122" s="213">
        <f> IF(CE122="","",IF(AND(CE122&lt;&gt;"",CF122=""),IF(CE122&gt;=1,"Medir+Sig Max","No"),IF(CF122&lt;&gt;"",IF(CF122&gt;=1,"Medir+Sig Max","No"),"")))</f>
        <v/>
      </c>
      <c r="CN122" s="1794"/>
      <c r="CO122" s="221">
        <f>IF(CK122="",IF(AND(CE122="",CF122=""),"",IF(CF122="",IF(DE122&gt;1,ROUND(DE122*CE122,3),CE122),IF(DE122&gt;1,ROUND(DE122*CF122,3),CF122))),IF(AND(CE122="",CF122=""),"",IF(CF122="",IF(DE122&gt;1,ROUND(DE122*CE122*(1/(CK122)),3),CE122*(1/(CK122))),IF(DE122&gt;1,ROUND(DE122*CF122*(1/(CK122)),3),CF122*(1/(CK122))))))</f>
        <v/>
      </c>
      <c r="CP122" s="2048">
        <f>IF(COUNTIF(Overview!K12:K14,TRUE)&gt;0,2,IF(COUNTIF(Overview!L12:L14,TRUE)&gt;0,4,0))</f>
        <v/>
      </c>
      <c r="CQ122" s="1473">
        <f>IF(CO122="","",IF(CO122&gt;CP122,"Fail","Pass"))</f>
        <v/>
      </c>
      <c r="CR122" s="1482"/>
      <c r="CS122" s="1566">
        <f>MyTimestamp(CO122)</f>
        <v/>
      </c>
      <c r="CT122" s="1535">
        <f>IF(CE122="",0,15)+IF(CF122="",0,15)</f>
        <v/>
      </c>
      <c r="CU122" s="1536">
        <f>IF(CT122=0,0,2)</f>
        <v/>
      </c>
      <c r="CV122" s="861"/>
      <c r="CW122" s="861"/>
      <c r="CX122" s="2038"/>
      <c r="CY122" s="2050"/>
      <c r="CZ122" s="1545">
        <f>10^(CJ122/20)*100-100</f>
        <v/>
      </c>
      <c r="DA122" s="1333"/>
      <c r="DB122" s="435"/>
      <c r="DC122" s="779">
        <f>IF(DA122="","",10^(DA122/10))</f>
        <v/>
      </c>
      <c r="DD122" s="1379">
        <f>IF(ISNUMBER(DB122)=FALSE,"",10^(DB122/10))</f>
        <v/>
      </c>
      <c r="DE122" s="1545">
        <f>IF(AND(ISNUMBER(DC122),ISNUMBER(DD122)),IF(DC122/DD122&gt;1,ROUND((DC122)/DD122,3),1),1)</f>
        <v/>
      </c>
      <c r="DF122" s="1541"/>
      <c r="DG122" s="1541"/>
      <c r="DH122" s="1541"/>
      <c r="DI122" s="1541"/>
      <c r="DJ122" s="1541"/>
      <c r="DK122" s="1541"/>
      <c r="DL122" s="1541"/>
      <c r="DM122" s="1541"/>
      <c r="DN122" s="1541"/>
      <c r="DO122" s="1541"/>
      <c r="DP122" s="1541"/>
      <c r="DQ122" s="1541"/>
      <c r="DR122" s="1541"/>
    </row>
    <row r="123" ht="12.75" x14ac:dyDescent="0.2">
      <c r="A123" s="1541"/>
      <c r="B123" s="1541"/>
      <c r="C123"/>
      <c r="D123" s="130">
        <f>IF(BX$123="Close to Ear","EN 62209-1","EN 62209-2")</f>
        <v/>
      </c>
      <c r="E123" s="130">
        <f>IF(CG123="Close to Ear","2016","2010/A1:2019")</f>
        <v/>
      </c>
      <c r="F123" s="1488" t="inlineStr">
        <is>
          <t>5.2</t>
        </is>
      </c>
      <c r="G123" s="1497"/>
      <c r="H123" s="120">
        <f>BV123</f>
        <v/>
      </c>
      <c r="I123" s="120">
        <f>BW123</f>
        <v/>
      </c>
      <c r="J123" s="687" t="inlineStr">
        <is>
          <t>WCDMA</t>
        </is>
      </c>
      <c r="K123" s="194" t="inlineStr">
        <is>
          <t>FDDI</t>
        </is>
      </c>
      <c r="L123" s="115"/>
      <c r="M123" s="120"/>
      <c r="N123" s="119"/>
      <c r="O123" s="131"/>
      <c r="P123" s="6597"/>
      <c r="Q123" s="131"/>
      <c r="R123" s="131"/>
      <c r="S123" s="120"/>
      <c r="T123" s="120">
        <v>9750</v>
      </c>
      <c r="U123" s="120">
        <v>1950</v>
      </c>
      <c r="V123" s="119"/>
      <c r="W123" s="197"/>
      <c r="X123" s="119"/>
      <c r="Y123" s="119"/>
      <c r="Z123" s="119"/>
      <c r="AA123" s="115"/>
      <c r="AB123" s="115"/>
      <c r="AC123" s="689">
        <f>IF(OR(BX$123="Close to Ear",BX$123="Close to Head"),"Head",IF(BX$123="Extremity","Extremity","Body"))</f>
        <v/>
      </c>
      <c r="AD123" s="690">
        <f>CA123</f>
        <v/>
      </c>
      <c r="AE123" s="688">
        <f>CB123</f>
        <v/>
      </c>
      <c r="AF123" s="115"/>
      <c r="AG123" s="808">
        <f>IF(AZ123="","N/A",IF(CQ123="Pass","P","F"))</f>
        <v/>
      </c>
      <c r="AH123" s="129"/>
      <c r="AI123" s="129"/>
      <c r="AJ123" s="129"/>
      <c r="AK123" s="119"/>
      <c r="AL123" s="115"/>
      <c r="AM123" s="119"/>
      <c r="AN123" s="119"/>
      <c r="AO123" s="692"/>
      <c r="AP123" s="692"/>
      <c r="AQ123" s="692"/>
      <c r="AR123" s="692"/>
      <c r="AS123" s="692"/>
      <c r="AT123" s="691">
        <f>CE123</f>
        <v/>
      </c>
      <c r="AU123" s="691">
        <f>CF123</f>
        <v/>
      </c>
      <c r="AV123" s="813"/>
      <c r="AW123" s="813"/>
      <c r="AX123" s="197">
        <f>CZ123</f>
        <v/>
      </c>
      <c r="AY123" s="197">
        <f>DE123</f>
        <v/>
      </c>
      <c r="AZ123" s="3379">
        <f>CO123</f>
        <v/>
      </c>
      <c r="BA123" s="3380"/>
      <c r="BB123" s="197">
        <f>CP123</f>
        <v/>
      </c>
      <c r="BC123" s="813"/>
      <c r="BD123" s="197">
        <f>CR123</f>
        <v/>
      </c>
      <c r="BE123" s="121">
        <f>CS123</f>
        <v/>
      </c>
      <c r="BF123" s="122">
        <f>CT123*60</f>
        <v/>
      </c>
      <c r="BG123" s="121">
        <f>BE123</f>
        <v/>
      </c>
      <c r="BH123" s="122">
        <f>CU123*60</f>
        <v/>
      </c>
      <c r="BI123" s="122">
        <f>CV123</f>
        <v/>
      </c>
      <c r="BJ123" s="117"/>
      <c r="BK123" s="812">
        <f>Overview!$E$7</f>
        <v/>
      </c>
      <c r="BL123" s="117"/>
      <c r="BM123" s="836">
        <f>CW123</f>
        <v/>
      </c>
      <c r="BN123" s="812">
        <f>Overview!$P$153</f>
        <v/>
      </c>
      <c r="BO123" s="117"/>
      <c r="BP123" s="117"/>
      <c r="BQ123" s="115"/>
      <c r="BR123" s="1478"/>
      <c r="BS123" s="1548"/>
      <c r="BT123" s="1871" t="inlineStr">
        <is>
          <t>WCDMA</t>
        </is>
      </c>
      <c r="BU123" s="1871" t="inlineStr">
        <is>
          <t>FDDI</t>
        </is>
      </c>
      <c r="BV123" s="428">
        <f>Overview!$H$30</f>
        <v/>
      </c>
      <c r="BW123" s="2033"/>
      <c r="BX123" s="8327" t="inlineStr">
        <is>
          <t>Close to ear</t>
        </is>
      </c>
      <c r="BY123" s="2087"/>
      <c r="BZ123" s="2087"/>
      <c r="CA123" s="2088" t="inlineStr">
        <is>
          <t>Left Cheek</t>
        </is>
      </c>
      <c r="CB123" s="2088">
        <v>0</v>
      </c>
      <c r="CC123" s="1032">
        <f>IF(COUNT('Conducted 2G-3G'!$AH$15:$AH$17)=0,9750,INDEX('Conducted 2G-3G'!$T$15:$T$17,MATCH(MAX('Conducted 2G-3G'!$AH$15:$AH$17),'Conducted 2G-3G'!$AH$15:$AH$17,0)))</f>
        <v>9750</v>
      </c>
      <c r="CD123" s="1032">
        <f>IF(COUNT('Conducted 2G-3G'!$AH$15:$AH$17)=0,1950,INDEX('Conducted 2G-3G'!$U$15:$U$17,MATCH(MAX('Conducted 2G-3G'!$AH$15:$AH$17),'Conducted 2G-3G'!$AH$15:$AH$17,0)))</f>
        <v>1950</v>
      </c>
      <c r="CE123" s="1522"/>
      <c r="CF123" s="1522"/>
      <c r="CG123" s="386" t="str">
        <f>IF(OR($BY$83="",$BY$83=""),"",$BY$83)</f>
        <v/>
      </c>
      <c r="CH123" s="386">
        <f>BZ123</f>
        <v/>
      </c>
      <c r="CI123" s="386">
        <f>CA123</f>
        <v/>
      </c>
      <c r="CJ123" s="1526"/>
      <c r="CK123" s="2036"/>
      <c r="CL123" s="203">
        <f>IF(CF123=""," ",IF(ABS(CE123-CF123)&lt;=0.125,"Valid","Not valid"))</f>
        <v/>
      </c>
      <c r="CM123" s="204">
        <f> IF(CE123="","",IF(AND(CE123&lt;&gt;"",CF123=""),IF(CE123&gt;=1,"Medir+Sig Max","No"),IF(CF123&lt;&gt;"",IF(CF123&gt;=1,"Medir+Sig Max","No"),"")))</f>
        <v/>
      </c>
      <c r="CN123" s="1798"/>
      <c r="CO123" s="219">
        <f>IF(CK123="",IF(AND(CE123="",CF123=""),"",IF(CF123="",IF(DE123&gt;1,ROUND(DE123*CE123,3),CE123),IF(DE123&gt;1,ROUND(DE123*CF123,3),CF123))),IF(AND(CE123="",CF123=""),"",IF(CF123="",IF(DE123&gt;1,ROUND(DE123*CE123*(1/(CK123)),3),CE123*(1/(CK123))),IF(DE123&gt;1,ROUND(DE123*CF123*(1/(CK123)),3),CF123*(1/(CK123))))))</f>
        <v/>
      </c>
      <c r="CP123" s="2037">
        <f>IF(COUNTIF(Overview!K12:K14,TRUE)&gt;0,2,IF(COUNTIF(Overview!L12:L14,TRUE)&gt;0,4,0))</f>
        <v/>
      </c>
      <c r="CQ123" s="1471">
        <f>IF(CO123="","",IF(CO123&gt;CP123,"Fail","Pass"))</f>
        <v/>
      </c>
      <c r="CR123" s="1480"/>
      <c r="CS123" s="1564">
        <f>MyTimestamp(CO123)</f>
        <v/>
      </c>
      <c r="CT123" s="1529">
        <f>IF(CE123="",0,15)+IF(CF123="",0,15)</f>
        <v/>
      </c>
      <c r="CU123" s="1530">
        <f>IF(CT123=0,0,2)</f>
        <v/>
      </c>
      <c r="CV123" s="862"/>
      <c r="CW123" s="862"/>
      <c r="CX123" s="2038"/>
      <c r="CY123" s="2039"/>
      <c r="CZ123" s="1542">
        <f>10^(CJ123/20)*100-100</f>
        <v/>
      </c>
      <c r="DA123" s="1330"/>
      <c r="DB123" s="429"/>
      <c r="DC123" s="776">
        <f>IF(DA123="","",10^(DA123/10))</f>
        <v/>
      </c>
      <c r="DD123" s="1376">
        <f>IF(ISNUMBER(DB123)=FALSE,"",10^(DB123/10))</f>
        <v/>
      </c>
      <c r="DE123" s="1542">
        <f>IF(AND(ISNUMBER(DC123),ISNUMBER(DD123)),IF(DC123/DD123&gt;1,ROUND((DC123)/DD123,3),1),1)</f>
        <v/>
      </c>
      <c r="DF123" s="1541"/>
      <c r="DG123" s="1541"/>
      <c r="DH123" s="1541"/>
      <c r="DI123" s="1541"/>
      <c r="DJ123" s="1541"/>
      <c r="DK123" s="1541"/>
      <c r="DL123" s="1541"/>
      <c r="DM123" s="1541"/>
      <c r="DN123" s="1541"/>
      <c r="DO123" s="1541"/>
      <c r="DP123" s="1541"/>
      <c r="DQ123" s="1541"/>
      <c r="DR123" s="1541"/>
    </row>
    <row r="124" ht="12.75" x14ac:dyDescent="0.2">
      <c r="A124" s="1541"/>
      <c r="B124" s="1541"/>
      <c r="C124"/>
      <c r="D124" s="130">
        <f>IF(BX$123="Close to Ear","EN 62209-1","EN 62209-2")</f>
        <v/>
      </c>
      <c r="E124" s="130">
        <f>IF(CG124="Close to Ear","2016","2010/A1:2019")</f>
        <v/>
      </c>
      <c r="F124" s="1488" t="inlineStr">
        <is>
          <t>5.2</t>
        </is>
      </c>
      <c r="G124" s="1497"/>
      <c r="H124" s="120">
        <f>BV124</f>
        <v/>
      </c>
      <c r="I124" s="120">
        <f>BW124</f>
        <v/>
      </c>
      <c r="J124" s="687" t="inlineStr">
        <is>
          <t>WCDMA</t>
        </is>
      </c>
      <c r="K124" s="194" t="inlineStr">
        <is>
          <t>FDDI</t>
        </is>
      </c>
      <c r="L124" s="115"/>
      <c r="M124" s="120"/>
      <c r="N124" s="119"/>
      <c r="O124" s="131"/>
      <c r="P124" s="6597"/>
      <c r="Q124" s="131"/>
      <c r="R124" s="131"/>
      <c r="S124" s="120"/>
      <c r="T124" s="120">
        <v>9750</v>
      </c>
      <c r="U124" s="120">
        <v>1950</v>
      </c>
      <c r="V124" s="119"/>
      <c r="W124" s="197"/>
      <c r="X124" s="119"/>
      <c r="Y124" s="119"/>
      <c r="Z124" s="119"/>
      <c r="AA124" s="115"/>
      <c r="AB124" s="115"/>
      <c r="AC124" s="689">
        <f>IF(OR(BX$123="Close to Ear",BX$123="Close to Head"),"Head",IF(BX$123="Extremity","Extremity","Body"))</f>
        <v/>
      </c>
      <c r="AD124" s="690">
        <f>CA124</f>
        <v/>
      </c>
      <c r="AE124" s="688">
        <f>CB124</f>
        <v/>
      </c>
      <c r="AF124" s="115"/>
      <c r="AG124" s="808">
        <f>IF(AZ124="","N/A",IF(CQ124="Pass","P","F"))</f>
        <v/>
      </c>
      <c r="AH124" s="129"/>
      <c r="AI124" s="129"/>
      <c r="AJ124" s="129"/>
      <c r="AK124" s="119"/>
      <c r="AL124" s="115"/>
      <c r="AM124" s="119"/>
      <c r="AN124" s="119"/>
      <c r="AO124" s="692"/>
      <c r="AP124" s="692"/>
      <c r="AQ124" s="692"/>
      <c r="AR124" s="692"/>
      <c r="AS124" s="692"/>
      <c r="AT124" s="691">
        <f>CE124</f>
        <v/>
      </c>
      <c r="AU124" s="691">
        <f>CF124</f>
        <v/>
      </c>
      <c r="AV124" s="813"/>
      <c r="AW124" s="813"/>
      <c r="AX124" s="197">
        <f>CZ124</f>
        <v/>
      </c>
      <c r="AY124" s="197">
        <f>DE124</f>
        <v/>
      </c>
      <c r="AZ124" s="3379">
        <f>CO124</f>
        <v/>
      </c>
      <c r="BA124" s="3380"/>
      <c r="BB124" s="197">
        <f>CP124</f>
        <v/>
      </c>
      <c r="BC124" s="813"/>
      <c r="BD124" s="197">
        <f>CR124</f>
        <v/>
      </c>
      <c r="BE124" s="121">
        <f>CS124</f>
        <v/>
      </c>
      <c r="BF124" s="122">
        <f>CT124*60</f>
        <v/>
      </c>
      <c r="BG124" s="121">
        <f>BE124</f>
        <v/>
      </c>
      <c r="BH124" s="122">
        <f>CU124*60</f>
        <v/>
      </c>
      <c r="BI124" s="122">
        <f>CV124</f>
        <v/>
      </c>
      <c r="BJ124" s="117"/>
      <c r="BK124" s="812">
        <f>Overview!$E$7</f>
        <v/>
      </c>
      <c r="BL124" s="117"/>
      <c r="BM124" s="836">
        <f>CW124</f>
        <v/>
      </c>
      <c r="BN124" s="812">
        <f>Overview!$P$153</f>
        <v/>
      </c>
      <c r="BO124" s="117"/>
      <c r="BP124" s="117"/>
      <c r="BQ124" s="115"/>
      <c r="BR124" s="1478"/>
      <c r="BS124" s="1548"/>
      <c r="BT124" s="2089" t="inlineStr">
        <is>
          <t>WCDMA</t>
        </is>
      </c>
      <c r="BU124" s="2089" t="inlineStr">
        <is>
          <t>FDDI</t>
        </is>
      </c>
      <c r="BV124" s="430">
        <f>Overview!$H$30</f>
        <v/>
      </c>
      <c r="BW124" s="2010"/>
      <c r="BX124" s="2089"/>
      <c r="BY124" s="2090"/>
      <c r="BZ124" s="2090"/>
      <c r="CA124" s="2091" t="inlineStr">
        <is>
          <t>Left Tilt</t>
        </is>
      </c>
      <c r="CB124" s="2091">
        <v>0</v>
      </c>
      <c r="CC124" s="873">
        <f>IF(COUNT('Conducted 2G-3G'!$AH$15:$AH$17)=0,9750,INDEX('Conducted 2G-3G'!$T$15:$T$17,MATCH(MAX('Conducted 2G-3G'!$AH$15:$AH$17),'Conducted 2G-3G'!$AH$15:$AH$17,0)))</f>
        <v>9750</v>
      </c>
      <c r="CD124" s="873">
        <f>IF(COUNT('Conducted 2G-3G'!$AH$15:$AH$17)=0,1950,INDEX('Conducted 2G-3G'!$U$15:$U$17,MATCH(MAX('Conducted 2G-3G'!$AH$15:$AH$17),'Conducted 2G-3G'!$AH$15:$AH$17,0)))</f>
        <v>1950</v>
      </c>
      <c r="CE124" s="1523"/>
      <c r="CF124" s="1523"/>
      <c r="CG124" s="387" t="str">
        <f>IF(OR($BY$83="",$BY$83=""),"",$BY$83)</f>
        <v/>
      </c>
      <c r="CH124" s="387">
        <f>BZ124</f>
        <v/>
      </c>
      <c r="CI124" s="387">
        <f>CA124</f>
        <v/>
      </c>
      <c r="CJ124" s="1527"/>
      <c r="CK124" s="2042"/>
      <c r="CL124" s="206">
        <f>IF(CF124=""," ",IF(ABS(CE124-CF124)&lt;=0.125,"Valid","Not valid"))</f>
        <v/>
      </c>
      <c r="CM124" s="207">
        <f> IF(CE124="","",IF(AND(CE124&lt;&gt;"",CF124=""),IF(CE124&gt;=1,"Medir+Sig Max","No"),IF(CF124&lt;&gt;"",IF(CF124&gt;=1,"Medir+Sig Max","No"),"")))</f>
        <v/>
      </c>
      <c r="CN124" s="1787"/>
      <c r="CO124" s="220">
        <f>IF(CK124="",IF(AND(CE124="",CF124=""),"",IF(CF124="",IF(DE124&gt;1,ROUND(DE124*CE124,3),CE124),IF(DE124&gt;1,ROUND(DE124*CF124,3),CF124))),IF(AND(CE124="",CF124=""),"",IF(CF124="",IF(DE124&gt;1,ROUND(DE124*CE124*(1/(CK124)),3),CE124*(1/(CK124))),IF(DE124&gt;1,ROUND(DE124*CF124*(1/(CK124)),3),CF124*(1/(CK124))))))</f>
        <v/>
      </c>
      <c r="CP124" s="2043">
        <f>IF(COUNTIF(Overview!K12:K14,TRUE)&gt;0,2,IF(COUNTIF(Overview!L12:L14,TRUE)&gt;0,4,0))</f>
        <v/>
      </c>
      <c r="CQ124" s="1472">
        <f>IF(CO124="","",IF(CO124&gt;CP124,"Fail","Pass"))</f>
        <v/>
      </c>
      <c r="CR124" s="1481"/>
      <c r="CS124" s="1565">
        <f>MyTimestamp(CO124)</f>
        <v/>
      </c>
      <c r="CT124" s="1531">
        <f>IF(CE124="",0,15)+IF(CF124="",0,15)</f>
        <v/>
      </c>
      <c r="CU124" s="1532">
        <f>IF(CT124=0,0,2)</f>
        <v/>
      </c>
      <c r="CV124" s="859"/>
      <c r="CW124" s="859"/>
      <c r="CX124" s="2038"/>
      <c r="CY124" s="2044"/>
      <c r="CZ124" s="1543">
        <f>10^(CJ124/20)*100-100</f>
        <v/>
      </c>
      <c r="DA124" s="1331"/>
      <c r="DB124" s="431"/>
      <c r="DC124" s="777">
        <f>IF(DA124="","",10^(DA124/10))</f>
        <v/>
      </c>
      <c r="DD124" s="1377">
        <f>IF(ISNUMBER(DB124)=FALSE,"",10^(DB124/10))</f>
        <v/>
      </c>
      <c r="DE124" s="1543">
        <f>IF(AND(ISNUMBER(DC124),ISNUMBER(DD124)),IF(DC124/DD124&gt;1,ROUND((DC124)/DD124,3),1),1)</f>
        <v/>
      </c>
      <c r="DF124" s="1541"/>
      <c r="DG124" s="1541"/>
      <c r="DH124" s="1541"/>
      <c r="DI124" s="1541"/>
      <c r="DJ124" s="1541"/>
      <c r="DK124" s="1541"/>
      <c r="DL124" s="1541"/>
      <c r="DM124" s="1541"/>
      <c r="DN124" s="1541"/>
      <c r="DO124" s="1541"/>
      <c r="DP124" s="1541"/>
      <c r="DQ124" s="1541"/>
      <c r="DR124" s="1541"/>
    </row>
    <row r="125" ht="12.75" x14ac:dyDescent="0.2">
      <c r="A125" s="1541"/>
      <c r="B125" s="1541"/>
      <c r="C125"/>
      <c r="D125" s="130">
        <f>IF(BX$123="Close to Ear","EN 62209-1","EN 62209-2")</f>
        <v/>
      </c>
      <c r="E125" s="130">
        <f>IF(CG125="Close to Ear","2016","2010/A1:2019")</f>
        <v/>
      </c>
      <c r="F125" s="1488" t="inlineStr">
        <is>
          <t>5.2</t>
        </is>
      </c>
      <c r="G125" s="1497"/>
      <c r="H125" s="120">
        <f>BV125</f>
        <v/>
      </c>
      <c r="I125" s="120">
        <f>BW125</f>
        <v/>
      </c>
      <c r="J125" s="687" t="inlineStr">
        <is>
          <t>WCDMA</t>
        </is>
      </c>
      <c r="K125" s="194" t="inlineStr">
        <is>
          <t>FDDI</t>
        </is>
      </c>
      <c r="L125" s="115"/>
      <c r="M125" s="120"/>
      <c r="N125" s="119"/>
      <c r="O125" s="131"/>
      <c r="P125" s="6597"/>
      <c r="Q125" s="131"/>
      <c r="R125" s="131"/>
      <c r="S125" s="120"/>
      <c r="T125" s="120">
        <v>9750</v>
      </c>
      <c r="U125" s="120">
        <v>1950</v>
      </c>
      <c r="V125" s="119"/>
      <c r="W125" s="197"/>
      <c r="X125" s="119"/>
      <c r="Y125" s="119"/>
      <c r="Z125" s="119"/>
      <c r="AA125" s="115"/>
      <c r="AB125" s="115"/>
      <c r="AC125" s="689">
        <f>IF(OR(BX$123="Close to Ear",BX$123="Close to Head"),"Head",IF(BX$123="Extremity","Extremity","Body"))</f>
        <v/>
      </c>
      <c r="AD125" s="690">
        <f>CA125</f>
        <v/>
      </c>
      <c r="AE125" s="688">
        <f>CB125</f>
        <v/>
      </c>
      <c r="AF125" s="115"/>
      <c r="AG125" s="808">
        <f>IF(AZ125="","N/A",IF(CQ125="Pass","P","F"))</f>
        <v/>
      </c>
      <c r="AH125" s="129"/>
      <c r="AI125" s="129"/>
      <c r="AJ125" s="129"/>
      <c r="AK125" s="119"/>
      <c r="AL125" s="115"/>
      <c r="AM125" s="119"/>
      <c r="AN125" s="119"/>
      <c r="AO125" s="692"/>
      <c r="AP125" s="692"/>
      <c r="AQ125" s="692"/>
      <c r="AR125" s="692"/>
      <c r="AS125" s="692"/>
      <c r="AT125" s="691">
        <f>CE125</f>
        <v/>
      </c>
      <c r="AU125" s="691">
        <f>CF125</f>
        <v/>
      </c>
      <c r="AV125" s="813"/>
      <c r="AW125" s="813"/>
      <c r="AX125" s="197">
        <f>CZ125</f>
        <v/>
      </c>
      <c r="AY125" s="197">
        <f>DE125</f>
        <v/>
      </c>
      <c r="AZ125" s="3379">
        <f>CO125</f>
        <v/>
      </c>
      <c r="BA125" s="3380"/>
      <c r="BB125" s="197">
        <f>CP125</f>
        <v/>
      </c>
      <c r="BC125" s="813"/>
      <c r="BD125" s="197">
        <f>CR125</f>
        <v/>
      </c>
      <c r="BE125" s="121">
        <f>CS125</f>
        <v/>
      </c>
      <c r="BF125" s="122">
        <f>CT125*60</f>
        <v/>
      </c>
      <c r="BG125" s="121">
        <f>BE125</f>
        <v/>
      </c>
      <c r="BH125" s="122">
        <f>CU125*60</f>
        <v/>
      </c>
      <c r="BI125" s="122">
        <f>CV125</f>
        <v/>
      </c>
      <c r="BJ125" s="117"/>
      <c r="BK125" s="812">
        <f>Overview!$E$7</f>
        <v/>
      </c>
      <c r="BL125" s="117"/>
      <c r="BM125" s="836">
        <f>CW125</f>
        <v/>
      </c>
      <c r="BN125" s="812">
        <f>Overview!$P$153</f>
        <v/>
      </c>
      <c r="BO125" s="117"/>
      <c r="BP125" s="117"/>
      <c r="BQ125" s="115"/>
      <c r="BR125" s="1478"/>
      <c r="BS125" s="1548"/>
      <c r="BT125" s="1868" t="inlineStr">
        <is>
          <t>WCDMA</t>
        </is>
      </c>
      <c r="BU125" s="1868" t="inlineStr">
        <is>
          <t>FDDI</t>
        </is>
      </c>
      <c r="BV125" s="432">
        <f>Overview!$H$30</f>
        <v/>
      </c>
      <c r="BW125" s="2010"/>
      <c r="BX125" s="1868"/>
      <c r="BY125" s="2090"/>
      <c r="BZ125" s="2090"/>
      <c r="CA125" s="2091" t="inlineStr">
        <is>
          <t>Right Cheek</t>
        </is>
      </c>
      <c r="CB125" s="2091">
        <v>0</v>
      </c>
      <c r="CC125" s="873">
        <f>IF(COUNT('Conducted 2G-3G'!$AH$15:$AH$17)=0,9750,INDEX('Conducted 2G-3G'!$T$15:$T$17,MATCH(MAX('Conducted 2G-3G'!$AH$15:$AH$17),'Conducted 2G-3G'!$AH$15:$AH$17,0)))</f>
        <v>9750</v>
      </c>
      <c r="CD125" s="873">
        <f>IF(COUNT('Conducted 2G-3G'!$AH$15:$AH$17)=0,1950,INDEX('Conducted 2G-3G'!$U$15:$U$17,MATCH(MAX('Conducted 2G-3G'!$AH$15:$AH$17),'Conducted 2G-3G'!$AH$15:$AH$17,0)))</f>
        <v>1950</v>
      </c>
      <c r="CE125" s="1523"/>
      <c r="CF125" s="1523"/>
      <c r="CG125" s="387" t="str">
        <f>IF(OR($BY$83="",$BY$83=""),"",$BY$83)</f>
        <v/>
      </c>
      <c r="CH125" s="387">
        <f>BZ125</f>
        <v/>
      </c>
      <c r="CI125" s="387">
        <f>CA125</f>
        <v/>
      </c>
      <c r="CJ125" s="1527"/>
      <c r="CK125" s="2042"/>
      <c r="CL125" s="206">
        <f>IF(CF125=""," ",IF(ABS(CE125-CF125)&lt;=0.125,"Valid","Not valid"))</f>
        <v/>
      </c>
      <c r="CM125" s="207">
        <f> IF(CE125="","",IF(AND(CE125&lt;&gt;"",CF125=""),IF(CE125&gt;=1,"Medir+Sig Max","No"),IF(CF125&lt;&gt;"",IF(CF125&gt;=1,"Medir+Sig Max","No"),"")))</f>
        <v/>
      </c>
      <c r="CN125" s="1787"/>
      <c r="CO125" s="220">
        <f>IF(CK125="",IF(AND(CE125="",CF125=""),"",IF(CF125="",IF(DE125&gt;1,ROUND(DE125*CE125,3),CE125),IF(DE125&gt;1,ROUND(DE125*CF125,3),CF125))),IF(AND(CE125="",CF125=""),"",IF(CF125="",IF(DE125&gt;1,ROUND(DE125*CE125*(1/(CK125)),3),CE125*(1/(CK125))),IF(DE125&gt;1,ROUND(DE125*CF125*(1/(CK125)),3),CF125*(1/(CK125))))))</f>
        <v/>
      </c>
      <c r="CP125" s="2043">
        <f>IF(COUNTIF(Overview!K12:K14,TRUE)&gt;0,2,IF(COUNTIF(Overview!L12:L14,TRUE)&gt;0,4,0))</f>
        <v/>
      </c>
      <c r="CQ125" s="1472">
        <f>IF(CO125="","",IF(CO125&gt;CP125,"Fail","Pass"))</f>
        <v/>
      </c>
      <c r="CR125" s="1481"/>
      <c r="CS125" s="1565">
        <f>MyTimestamp(CO125)</f>
        <v/>
      </c>
      <c r="CT125" s="1531">
        <f>IF(CE125="",0,15)+IF(CF125="",0,15)</f>
        <v/>
      </c>
      <c r="CU125" s="1532">
        <f>IF(CT125=0,0,2)</f>
        <v/>
      </c>
      <c r="CV125" s="859"/>
      <c r="CW125" s="859"/>
      <c r="CX125" s="2038"/>
      <c r="CY125" s="2044"/>
      <c r="CZ125" s="1543">
        <f>10^(CJ125/20)*100-100</f>
        <v/>
      </c>
      <c r="DA125" s="1331"/>
      <c r="DB125" s="431"/>
      <c r="DC125" s="777">
        <f>IF(DA125="","",10^(DA125/10))</f>
        <v/>
      </c>
      <c r="DD125" s="1377">
        <f>IF(ISNUMBER(DB125)=FALSE,"",10^(DB125/10))</f>
        <v/>
      </c>
      <c r="DE125" s="1543">
        <f>IF(AND(ISNUMBER(DC125),ISNUMBER(DD125)),IF(DC125/DD125&gt;1,ROUND((DC125)/DD125,3),1),1)</f>
        <v/>
      </c>
      <c r="DF125" s="1541"/>
      <c r="DG125" s="1541"/>
      <c r="DH125" s="1541"/>
      <c r="DI125" s="1541"/>
      <c r="DJ125" s="1541"/>
      <c r="DK125" s="1541"/>
      <c r="DL125" s="1541"/>
      <c r="DM125" s="1541"/>
      <c r="DN125" s="1541"/>
      <c r="DO125" s="1541"/>
      <c r="DP125" s="1541"/>
      <c r="DQ125" s="1541"/>
      <c r="DR125" s="1541"/>
    </row>
    <row r="126" ht="12.75" x14ac:dyDescent="0.2">
      <c r="A126" s="1541"/>
      <c r="B126" s="1541"/>
      <c r="C126"/>
      <c r="D126" s="130">
        <f>IF(BX$123="Close to Ear","EN 62209-1","EN 62209-2")</f>
        <v/>
      </c>
      <c r="E126" s="130">
        <f>IF(CG126="Close to Ear","2016","2010/A1:2019")</f>
        <v/>
      </c>
      <c r="F126" s="1488" t="inlineStr">
        <is>
          <t>5.2</t>
        </is>
      </c>
      <c r="G126" s="1497"/>
      <c r="H126" s="120">
        <f>BV126</f>
        <v/>
      </c>
      <c r="I126" s="120">
        <f>BW126</f>
        <v/>
      </c>
      <c r="J126" s="687" t="inlineStr">
        <is>
          <t>WCDMA</t>
        </is>
      </c>
      <c r="K126" s="194" t="inlineStr">
        <is>
          <t>FDDI</t>
        </is>
      </c>
      <c r="L126" s="115"/>
      <c r="M126" s="120"/>
      <c r="N126" s="119"/>
      <c r="O126" s="131"/>
      <c r="P126" s="6597"/>
      <c r="Q126" s="131"/>
      <c r="R126" s="131"/>
      <c r="S126" s="120"/>
      <c r="T126" s="120">
        <v>9750</v>
      </c>
      <c r="U126" s="120">
        <v>1950</v>
      </c>
      <c r="V126" s="119"/>
      <c r="W126" s="197"/>
      <c r="X126" s="119"/>
      <c r="Y126" s="119"/>
      <c r="Z126" s="119"/>
      <c r="AA126" s="115"/>
      <c r="AB126" s="115"/>
      <c r="AC126" s="689">
        <f>IF(OR(BX$123="Close to Ear",BX$123="Close to Head"),"Head",IF(BX$123="Extremity","Extremity","Body"))</f>
        <v/>
      </c>
      <c r="AD126" s="690">
        <f>CA126</f>
        <v/>
      </c>
      <c r="AE126" s="688">
        <f>CB126</f>
        <v/>
      </c>
      <c r="AF126" s="115"/>
      <c r="AG126" s="808">
        <f>IF(AZ126="","N/A",IF(CQ126="Pass","P","F"))</f>
        <v/>
      </c>
      <c r="AH126" s="129"/>
      <c r="AI126" s="129"/>
      <c r="AJ126" s="129"/>
      <c r="AK126" s="119"/>
      <c r="AL126" s="115"/>
      <c r="AM126" s="119"/>
      <c r="AN126" s="119"/>
      <c r="AO126" s="692"/>
      <c r="AP126" s="692"/>
      <c r="AQ126" s="692"/>
      <c r="AR126" s="692"/>
      <c r="AS126" s="692"/>
      <c r="AT126" s="691">
        <f>CE126</f>
        <v/>
      </c>
      <c r="AU126" s="691">
        <f>CF126</f>
        <v/>
      </c>
      <c r="AV126" s="813"/>
      <c r="AW126" s="813"/>
      <c r="AX126" s="197">
        <f>CZ126</f>
        <v/>
      </c>
      <c r="AY126" s="197">
        <f>DE126</f>
        <v/>
      </c>
      <c r="AZ126" s="3379">
        <f>CO126</f>
        <v/>
      </c>
      <c r="BA126" s="3380"/>
      <c r="BB126" s="197">
        <f>CP126</f>
        <v/>
      </c>
      <c r="BC126" s="813"/>
      <c r="BD126" s="197">
        <f>CR126</f>
        <v/>
      </c>
      <c r="BE126" s="121">
        <f>CS126</f>
        <v/>
      </c>
      <c r="BF126" s="122">
        <f>CT126*60</f>
        <v/>
      </c>
      <c r="BG126" s="121">
        <f>BE126</f>
        <v/>
      </c>
      <c r="BH126" s="122">
        <f>CU126*60</f>
        <v/>
      </c>
      <c r="BI126" s="122">
        <f>CV126</f>
        <v/>
      </c>
      <c r="BJ126" s="117"/>
      <c r="BK126" s="812">
        <f>Overview!$E$7</f>
        <v/>
      </c>
      <c r="BL126" s="117"/>
      <c r="BM126" s="836">
        <f>CW126</f>
        <v/>
      </c>
      <c r="BN126" s="812">
        <f>Overview!$P$153</f>
        <v/>
      </c>
      <c r="BO126" s="117"/>
      <c r="BP126" s="117"/>
      <c r="BQ126" s="115"/>
      <c r="BR126" s="1478"/>
      <c r="BS126" s="1548"/>
      <c r="BT126" s="2089" t="inlineStr">
        <is>
          <t>WCDMA</t>
        </is>
      </c>
      <c r="BU126" s="2089" t="inlineStr">
        <is>
          <t>FDDI</t>
        </is>
      </c>
      <c r="BV126" s="430">
        <f>Overview!$H$30</f>
        <v/>
      </c>
      <c r="BW126" s="2010"/>
      <c r="BX126" s="2089"/>
      <c r="BY126" s="2090"/>
      <c r="BZ126" s="2090"/>
      <c r="CA126" s="2091" t="inlineStr">
        <is>
          <t>Right Tilt</t>
        </is>
      </c>
      <c r="CB126" s="2091">
        <v>0</v>
      </c>
      <c r="CC126" s="873">
        <f>IF(COUNT('Conducted 2G-3G'!$AH$15:$AH$17)=0,9750,INDEX('Conducted 2G-3G'!$T$15:$T$17,MATCH(MAX('Conducted 2G-3G'!$AH$15:$AH$17),'Conducted 2G-3G'!$AH$15:$AH$17,0)))</f>
        <v>9750</v>
      </c>
      <c r="CD126" s="873">
        <f>IF(COUNT('Conducted 2G-3G'!$AH$15:$AH$17)=0,1950,INDEX('Conducted 2G-3G'!$U$15:$U$17,MATCH(MAX('Conducted 2G-3G'!$AH$15:$AH$17),'Conducted 2G-3G'!$AH$15:$AH$17,0)))</f>
        <v>1950</v>
      </c>
      <c r="CE126" s="1523"/>
      <c r="CF126" s="1523"/>
      <c r="CG126" s="387" t="str">
        <f>IF(OR($BY$83="",$BY$83=""),"",$BY$83)</f>
        <v/>
      </c>
      <c r="CH126" s="387">
        <f>BZ126</f>
        <v/>
      </c>
      <c r="CI126" s="387">
        <f>CA126</f>
        <v/>
      </c>
      <c r="CJ126" s="1527"/>
      <c r="CK126" s="2042"/>
      <c r="CL126" s="206">
        <f>IF(CF126=""," ",IF(ABS(CE126-CF126)&lt;=0.125,"Valid","Not valid"))</f>
        <v/>
      </c>
      <c r="CM126" s="207">
        <f> IF(CE126="","",IF(AND(CE126&lt;&gt;"",CF126=""),IF(CE126&gt;=1,"Medir+Sig Max","No"),IF(CF126&lt;&gt;"",IF(CF126&gt;=1,"Medir+Sig Max","No"),"")))</f>
        <v/>
      </c>
      <c r="CN126" s="1787"/>
      <c r="CO126" s="220">
        <f>IF(CK126="",IF(AND(CE126="",CF126=""),"",IF(CF126="",IF(DE126&gt;1,ROUND(DE126*CE126,3),CE126),IF(DE126&gt;1,ROUND(DE126*CF126,3),CF126))),IF(AND(CE126="",CF126=""),"",IF(CF126="",IF(DE126&gt;1,ROUND(DE126*CE126*(1/(CK126)),3),CE126*(1/(CK126))),IF(DE126&gt;1,ROUND(DE126*CF126*(1/(CK126)),3),CF126*(1/(CK126))))))</f>
        <v/>
      </c>
      <c r="CP126" s="2043">
        <f>IF(COUNTIF(Overview!K12:K14,TRUE)&gt;0,2,IF(COUNTIF(Overview!L12:L14,TRUE)&gt;0,4,0))</f>
        <v/>
      </c>
      <c r="CQ126" s="1472">
        <f>IF(CO126="","",IF(CO126&gt;CP126,"Fail","Pass"))</f>
        <v/>
      </c>
      <c r="CR126" s="1481"/>
      <c r="CS126" s="1565">
        <f>MyTimestamp(CO126)</f>
        <v/>
      </c>
      <c r="CT126" s="1531">
        <f>IF(CE126="",0,15)+IF(CF126="",0,15)</f>
        <v/>
      </c>
      <c r="CU126" s="1532">
        <f>IF(CT126=0,0,2)</f>
        <v/>
      </c>
      <c r="CV126" s="859"/>
      <c r="CW126" s="859"/>
      <c r="CX126" s="2038"/>
      <c r="CY126" s="2044"/>
      <c r="CZ126" s="1543">
        <f>10^(CJ126/20)*100-100</f>
        <v/>
      </c>
      <c r="DA126" s="1331"/>
      <c r="DB126" s="431"/>
      <c r="DC126" s="777">
        <f>IF(DA126="","",10^(DA126/10))</f>
        <v/>
      </c>
      <c r="DD126" s="1377">
        <f>IF(ISNUMBER(DB126)=FALSE,"",10^(DB126/10))</f>
        <v/>
      </c>
      <c r="DE126" s="1543">
        <f>IF(AND(ISNUMBER(DC126),ISNUMBER(DD126)),IF(DC126/DD126&gt;1,ROUND((DC126)/DD126,3),1),1)</f>
        <v/>
      </c>
      <c r="DF126" s="1541"/>
      <c r="DG126" s="1541"/>
      <c r="DH126" s="1541"/>
      <c r="DI126" s="1541"/>
      <c r="DJ126" s="1541"/>
      <c r="DK126" s="1541"/>
      <c r="DL126" s="1541"/>
      <c r="DM126" s="1541"/>
      <c r="DN126" s="1541"/>
      <c r="DO126" s="1541"/>
      <c r="DP126" s="1541"/>
      <c r="DQ126" s="1541"/>
      <c r="DR126" s="1541"/>
    </row>
    <row r="127" ht="12.75" x14ac:dyDescent="0.2">
      <c r="A127" s="1541"/>
      <c r="B127" s="1541"/>
      <c r="C127"/>
      <c r="D127" s="130">
        <f>IF(BX$123="Close to Ear","EN 62209-1","EN 62209-2")</f>
        <v/>
      </c>
      <c r="E127" s="130">
        <f>IF(CG127="Close to Ear","2016","2010/A1:2019")</f>
        <v/>
      </c>
      <c r="F127" s="1488" t="inlineStr">
        <is>
          <t>5.2</t>
        </is>
      </c>
      <c r="G127" s="1497"/>
      <c r="H127" s="120">
        <f>BV127</f>
        <v/>
      </c>
      <c r="I127" s="120">
        <f>BW127</f>
        <v/>
      </c>
      <c r="J127" s="687" t="inlineStr">
        <is>
          <t>WCDMA</t>
        </is>
      </c>
      <c r="K127" s="194" t="inlineStr">
        <is>
          <t>FDDI</t>
        </is>
      </c>
      <c r="L127" s="115"/>
      <c r="M127" s="120"/>
      <c r="N127" s="119"/>
      <c r="O127" s="131"/>
      <c r="P127" s="6597"/>
      <c r="Q127" s="131"/>
      <c r="R127" s="131"/>
      <c r="S127" s="120"/>
      <c r="T127" s="120">
        <v>9750</v>
      </c>
      <c r="U127" s="120">
        <v>1950</v>
      </c>
      <c r="V127" s="119"/>
      <c r="W127" s="197"/>
      <c r="X127" s="119"/>
      <c r="Y127" s="119"/>
      <c r="Z127" s="119"/>
      <c r="AA127" s="115"/>
      <c r="AB127" s="115"/>
      <c r="AC127" s="689">
        <f>IF(OR(BX$123="Close to Ear",BX$123="Close to Head"),"Head",IF(BX$123="Extremity","Extremity","Body"))</f>
        <v/>
      </c>
      <c r="AD127" s="690">
        <f>CA127</f>
        <v/>
      </c>
      <c r="AE127" s="688">
        <f>CB127</f>
        <v/>
      </c>
      <c r="AF127" s="115"/>
      <c r="AG127" s="808">
        <f>IF(AZ127="","N/A",IF(CQ127="Pass","P","F"))</f>
        <v/>
      </c>
      <c r="AH127" s="129"/>
      <c r="AI127" s="129"/>
      <c r="AJ127" s="129"/>
      <c r="AK127" s="119"/>
      <c r="AL127" s="115"/>
      <c r="AM127" s="119"/>
      <c r="AN127" s="119"/>
      <c r="AO127" s="692"/>
      <c r="AP127" s="692"/>
      <c r="AQ127" s="692"/>
      <c r="AR127" s="692"/>
      <c r="AS127" s="692"/>
      <c r="AT127" s="691">
        <f>CE127</f>
        <v/>
      </c>
      <c r="AU127" s="691">
        <f>CF127</f>
        <v/>
      </c>
      <c r="AV127" s="813"/>
      <c r="AW127" s="813"/>
      <c r="AX127" s="197">
        <f>CZ127</f>
        <v/>
      </c>
      <c r="AY127" s="197">
        <f>DE127</f>
        <v/>
      </c>
      <c r="AZ127" s="3379">
        <f>CO127</f>
        <v/>
      </c>
      <c r="BA127" s="3380"/>
      <c r="BB127" s="197">
        <f>CP127</f>
        <v/>
      </c>
      <c r="BC127" s="813"/>
      <c r="BD127" s="197">
        <f>CR127</f>
        <v/>
      </c>
      <c r="BE127" s="121">
        <f>CS127</f>
        <v/>
      </c>
      <c r="BF127" s="122">
        <f>CT127*60</f>
        <v/>
      </c>
      <c r="BG127" s="121">
        <f>BE127</f>
        <v/>
      </c>
      <c r="BH127" s="122">
        <f>CU127*60</f>
        <v/>
      </c>
      <c r="BI127" s="122">
        <f>CV127</f>
        <v/>
      </c>
      <c r="BJ127" s="117"/>
      <c r="BK127" s="812">
        <f>Overview!$E$7</f>
        <v/>
      </c>
      <c r="BL127" s="117"/>
      <c r="BM127" s="836">
        <f>CW127</f>
        <v/>
      </c>
      <c r="BN127" s="812">
        <f>Overview!$P$153</f>
        <v/>
      </c>
      <c r="BO127" s="117"/>
      <c r="BP127" s="117"/>
      <c r="BQ127" s="115"/>
      <c r="BR127" s="1478"/>
      <c r="BS127" s="1548"/>
      <c r="BT127" s="2089" t="inlineStr">
        <is>
          <t>WCDMA</t>
        </is>
      </c>
      <c r="BU127" s="2089" t="inlineStr">
        <is>
          <t>FDDI</t>
        </is>
      </c>
      <c r="BV127" s="430">
        <f>Overview!$H$30</f>
        <v/>
      </c>
      <c r="BW127" s="2010"/>
      <c r="BX127" s="2089"/>
      <c r="BY127" s="2090"/>
      <c r="BZ127" s="2090"/>
      <c r="CA127" s="431" t="str">
        <f>IF(COUNT(CF123:CF126)=0,IF(COUNT(CE123:CE126)=0,"TBD",VLOOKUP(MAX(CE123:CE126),CE123:CI126,5,FALSE)),VLOOKUP(MAX(CF123:CF126),CF123:CI126,4,FALSE))</f>
        <v>TBD</v>
      </c>
      <c r="CB127" s="2091">
        <v>0</v>
      </c>
      <c r="CC127" s="873">
        <f>IF(COUNT('Conducted 2G-3G'!$AH$15:$AH$17)=0,9750,INDEX('Conducted 2G-3G'!$T$15:$T$17,MATCH(MAX('Conducted 2G-3G'!$AH$15:$AH$17),'Conducted 2G-3G'!$AH$15:$AH$17,0)))</f>
        <v>9750</v>
      </c>
      <c r="CD127" s="873">
        <f>IF(COUNT('Conducted 2G-3G'!$AH$15:$AH$17)=0,1950,INDEX('Conducted 2G-3G'!$U$15:$U$17,MATCH(MAX('Conducted 2G-3G'!$AH$15:$AH$17),'Conducted 2G-3G'!$AH$15:$AH$17,0)))</f>
        <v>1950</v>
      </c>
      <c r="CE127" s="1523"/>
      <c r="CF127" s="1523"/>
      <c r="CG127" s="387" t="str">
        <f>IF(OR($BY$83="",$BY$83=""),"",$BY$83)</f>
        <v/>
      </c>
      <c r="CH127" s="387">
        <f>BZ127</f>
        <v/>
      </c>
      <c r="CI127" s="387">
        <f>CA127</f>
        <v/>
      </c>
      <c r="CJ127" s="1527"/>
      <c r="CK127" s="2042"/>
      <c r="CL127" s="206">
        <f>IF(CF127=""," ",IF(ABS(CE127-CF127)&lt;=0.125,"Valid","Not valid"))</f>
        <v/>
      </c>
      <c r="CM127" s="207">
        <f> IF(CE127="","",IF(AND(CE127&lt;&gt;"",CF127=""),IF(CE127&gt;=1,"Medir+Sig Max","No"),IF(CF127&lt;&gt;"",IF(CF127&gt;=1,"Medir+Sig Max","No"),"")))</f>
        <v/>
      </c>
      <c r="CN127" s="1787"/>
      <c r="CO127" s="220">
        <f>IF(CK127="",IF(AND(CE127="",CF127=""),"",IF(CF127="",IF(DE127&gt;1,ROUND(DE127*CE127,3),CE127),IF(DE127&gt;1,ROUND(DE127*CF127,3),CF127))),IF(AND(CE127="",CF127=""),"",IF(CF127="",IF(DE127&gt;1,ROUND(DE127*CE127*(1/(CK127)),3),CE127*(1/(CK127))),IF(DE127&gt;1,ROUND(DE127*CF127*(1/(CK127)),3),CF127*(1/(CK127))))))</f>
        <v/>
      </c>
      <c r="CP127" s="2043">
        <f>IF(COUNTIF(Overview!K12:K14,TRUE)&gt;0,2,IF(COUNTIF(Overview!L12:L14,TRUE)&gt;0,4,0))</f>
        <v/>
      </c>
      <c r="CQ127" s="1472">
        <f>IF(CO127="","",IF(CO127&gt;CP127,"Fail","Pass"))</f>
        <v/>
      </c>
      <c r="CR127" s="1481"/>
      <c r="CS127" s="1565">
        <f>MyTimestamp(CO127)</f>
        <v/>
      </c>
      <c r="CT127" s="1531">
        <f>IF(CE127="",0,15)+IF(CF127="",0,15)</f>
        <v/>
      </c>
      <c r="CU127" s="1532">
        <f>IF(CT127=0,0,2)</f>
        <v/>
      </c>
      <c r="CV127" s="859"/>
      <c r="CW127" s="859"/>
      <c r="CX127" s="2038"/>
      <c r="CY127" s="2044"/>
      <c r="CZ127" s="1543">
        <f>10^(CJ127/20)*100-100</f>
        <v/>
      </c>
      <c r="DA127" s="1331"/>
      <c r="DB127" s="431"/>
      <c r="DC127" s="777">
        <f>IF(DA127="","",10^(DA127/10))</f>
        <v/>
      </c>
      <c r="DD127" s="1377">
        <f>IF(ISNUMBER(DB127)=FALSE,"",10^(DB127/10))</f>
        <v/>
      </c>
      <c r="DE127" s="1543">
        <f>IF(AND(ISNUMBER(DC127),ISNUMBER(DD127)),IF(DC127/DD127&gt;1,ROUND((DC127)/DD127,3),1),1)</f>
        <v/>
      </c>
      <c r="DF127" s="1541"/>
      <c r="DG127" s="1541"/>
      <c r="DH127" s="1541"/>
      <c r="DI127" s="1541"/>
      <c r="DJ127" s="1541"/>
      <c r="DK127" s="1541"/>
      <c r="DL127" s="1541"/>
      <c r="DM127" s="1541"/>
      <c r="DN127" s="1541"/>
      <c r="DO127" s="1541"/>
      <c r="DP127" s="1541"/>
      <c r="DQ127" s="1541"/>
      <c r="DR127" s="1541"/>
    </row>
    <row r="128" ht="12.75" x14ac:dyDescent="0.2">
      <c r="A128" s="1541"/>
      <c r="B128" s="1541"/>
      <c r="C128"/>
      <c r="D128" s="130">
        <f>IF(BX$123="Close to Ear","EN 62209-1","EN 62209-2")</f>
        <v/>
      </c>
      <c r="E128" s="130">
        <f>IF(CG128="Close to Ear","2016","2010/A1:2019")</f>
        <v/>
      </c>
      <c r="F128" s="1488" t="inlineStr">
        <is>
          <t>5.2</t>
        </is>
      </c>
      <c r="G128" s="1497"/>
      <c r="H128" s="120">
        <f>BV128</f>
        <v/>
      </c>
      <c r="I128" s="120">
        <f>BW128</f>
        <v/>
      </c>
      <c r="J128" s="687" t="inlineStr">
        <is>
          <t>WCDMA</t>
        </is>
      </c>
      <c r="K128" s="194" t="inlineStr">
        <is>
          <t>FDDI</t>
        </is>
      </c>
      <c r="L128" s="115"/>
      <c r="M128" s="120"/>
      <c r="N128" s="119"/>
      <c r="O128" s="131"/>
      <c r="P128" s="6597"/>
      <c r="Q128" s="131"/>
      <c r="R128" s="131"/>
      <c r="S128" s="120"/>
      <c r="T128" s="120">
        <v>9750</v>
      </c>
      <c r="U128" s="120">
        <v>1950</v>
      </c>
      <c r="V128" s="119"/>
      <c r="W128" s="197"/>
      <c r="X128" s="119"/>
      <c r="Y128" s="119"/>
      <c r="Z128" s="119"/>
      <c r="AA128" s="115"/>
      <c r="AB128" s="115"/>
      <c r="AC128" s="689">
        <f>IF(OR(BX$123="Close to Ear",BX$123="Close to Head"),"Head",IF(BX$123="Extremity","Extremity","Body"))</f>
        <v/>
      </c>
      <c r="AD128" s="690">
        <f>CA128</f>
        <v/>
      </c>
      <c r="AE128" s="688">
        <f>CB128</f>
        <v/>
      </c>
      <c r="AF128" s="115"/>
      <c r="AG128" s="808">
        <f>IF(AZ128="","N/A",IF(CQ128="Pass","P","F"))</f>
        <v/>
      </c>
      <c r="AH128" s="129"/>
      <c r="AI128" s="129"/>
      <c r="AJ128" s="129"/>
      <c r="AK128" s="119"/>
      <c r="AL128" s="115"/>
      <c r="AM128" s="119"/>
      <c r="AN128" s="119"/>
      <c r="AO128" s="692"/>
      <c r="AP128" s="692"/>
      <c r="AQ128" s="692"/>
      <c r="AR128" s="692"/>
      <c r="AS128" s="692"/>
      <c r="AT128" s="691">
        <f>CE128</f>
        <v/>
      </c>
      <c r="AU128" s="691">
        <f>CF128</f>
        <v/>
      </c>
      <c r="AV128" s="813"/>
      <c r="AW128" s="813"/>
      <c r="AX128" s="197">
        <f>CZ128</f>
        <v/>
      </c>
      <c r="AY128" s="197">
        <f>DE128</f>
        <v/>
      </c>
      <c r="AZ128" s="3379">
        <f>CO128</f>
        <v/>
      </c>
      <c r="BA128" s="3380"/>
      <c r="BB128" s="197">
        <f>CP128</f>
        <v/>
      </c>
      <c r="BC128" s="813"/>
      <c r="BD128" s="197">
        <f>CR128</f>
        <v/>
      </c>
      <c r="BE128" s="121">
        <f>CS128</f>
        <v/>
      </c>
      <c r="BF128" s="122">
        <f>CT128*60</f>
        <v/>
      </c>
      <c r="BG128" s="121">
        <f>BE128</f>
        <v/>
      </c>
      <c r="BH128" s="122">
        <f>CU128*60</f>
        <v/>
      </c>
      <c r="BI128" s="122">
        <f>CV128</f>
        <v/>
      </c>
      <c r="BJ128" s="117"/>
      <c r="BK128" s="812">
        <f>Overview!$E$7</f>
        <v/>
      </c>
      <c r="BL128" s="117"/>
      <c r="BM128" s="836">
        <f>CW128</f>
        <v/>
      </c>
      <c r="BN128" s="812">
        <f>Overview!$P$153</f>
        <v/>
      </c>
      <c r="BO128" s="117"/>
      <c r="BP128" s="117"/>
      <c r="BQ128" s="115"/>
      <c r="BR128" s="1478"/>
      <c r="BS128" s="1548"/>
      <c r="BT128" s="2089" t="inlineStr">
        <is>
          <t>WCDMA</t>
        </is>
      </c>
      <c r="BU128" s="2089" t="inlineStr">
        <is>
          <t>FDDI</t>
        </is>
      </c>
      <c r="BV128" s="430">
        <f>Overview!$H$30</f>
        <v/>
      </c>
      <c r="BW128" s="2010"/>
      <c r="BX128" s="2089"/>
      <c r="BY128" s="2090"/>
      <c r="BZ128" s="2090"/>
      <c r="CA128" s="433" t="str">
        <f>IF(COUNT(CF123:CF126)=0,IF(COUNT(CE123:CE126)=0,"TBD",VLOOKUP(MAX(CE123:CE126),CE123:CI126,5,FALSE)),VLOOKUP(MAX(CF123:CF126),CF123:CI126,4,FALSE))</f>
        <v>TBD</v>
      </c>
      <c r="CB128" s="2092">
        <v>0</v>
      </c>
      <c r="CC128" s="1111">
        <f>IF(COUNT('Conducted 2G-3G'!$AH$15:$AH$17)=0,9750,INDEX('Conducted 2G-3G'!$T$15:$T$17,MATCH(MAX('Conducted 2G-3G'!$AH$15:$AH$17),'Conducted 2G-3G'!$AH$15:$AH$17,0)))</f>
        <v>9750</v>
      </c>
      <c r="CD128" s="1111">
        <f>IF(COUNT('Conducted 2G-3G'!$AH$15:$AH$17)=0,1950,INDEX('Conducted 2G-3G'!$U$15:$U$17,MATCH(MAX('Conducted 2G-3G'!$AH$15:$AH$17),'Conducted 2G-3G'!$AH$15:$AH$17,0)))</f>
        <v>1950</v>
      </c>
      <c r="CE128" s="1874"/>
      <c r="CF128" s="1874"/>
      <c r="CG128" s="388" t="str">
        <f>IF(OR($BY$83="",$BY$83=""),"",$BY$83)</f>
        <v/>
      </c>
      <c r="CH128" s="388">
        <f>BZ128</f>
        <v/>
      </c>
      <c r="CI128" s="388">
        <f>CA128</f>
        <v/>
      </c>
      <c r="CJ128" s="2046"/>
      <c r="CK128" s="2047"/>
      <c r="CL128" s="209">
        <f>IF(CF128=""," ",IF(ABS(CE128-CF128)&lt;=0.125,"Valid","Not valid"))</f>
        <v/>
      </c>
      <c r="CM128" s="210">
        <f> IF(CE128="","",IF(AND(CE128&lt;&gt;"",CF128=""),IF(CE128&gt;=1,"Medir+Sig Max","No"),IF(CF128&lt;&gt;"",IF(CF128&gt;=1,"Medir+Sig Max","No"),"")))</f>
        <v/>
      </c>
      <c r="CN128" s="1792"/>
      <c r="CO128" s="221">
        <f>IF(CK128="",IF(AND(CE128="",CF128=""),"",IF(CF128="",IF(DE128&gt;1,ROUND(DE128*CE128,3),CE128),IF(DE128&gt;1,ROUND(DE128*CF128,3),CF128))),IF(AND(CE128="",CF128=""),"",IF(CF128="",IF(DE128&gt;1,ROUND(DE128*CE128*(1/(CK128)),3),CE128*(1/(CK128))),IF(DE128&gt;1,ROUND(DE128*CF128*(1/(CK128)),3),CF128*(1/(CK128))))))</f>
        <v/>
      </c>
      <c r="CP128" s="2048">
        <f>IF(COUNTIF(Overview!K12:K14,TRUE)&gt;0,2,IF(COUNTIF(Overview!L12:L14,TRUE)&gt;0,4,0))</f>
        <v/>
      </c>
      <c r="CQ128" s="1473">
        <f>IF(CO128="","",IF(CO128&gt;CP128,"Fail","Pass"))</f>
        <v/>
      </c>
      <c r="CR128" s="1482"/>
      <c r="CS128" s="2002">
        <f>MyTimestamp(CO128)</f>
        <v/>
      </c>
      <c r="CT128" s="1533">
        <f>IF(CE128="",0,15)+IF(CF128="",0,15)</f>
        <v/>
      </c>
      <c r="CU128" s="1534">
        <f>IF(CT128=0,0,2)</f>
        <v/>
      </c>
      <c r="CV128" s="860"/>
      <c r="CW128" s="860"/>
      <c r="CX128" s="2038"/>
      <c r="CY128" s="2049"/>
      <c r="CZ128" s="1544">
        <f>10^(CJ128/20)*100-100</f>
        <v/>
      </c>
      <c r="DA128" s="1332"/>
      <c r="DB128" s="433"/>
      <c r="DC128" s="778">
        <f>IF(DA128="","",10^(DA128/10))</f>
        <v/>
      </c>
      <c r="DD128" s="1378">
        <f>IF(ISNUMBER(DB128)=FALSE,"",10^(DB128/10))</f>
        <v/>
      </c>
      <c r="DE128" s="1544">
        <f>IF(AND(ISNUMBER(DC128),ISNUMBER(DD128)),IF(DC128/DD128&gt;1,ROUND((DC128)/DD128,3),1),1)</f>
        <v/>
      </c>
      <c r="DF128" s="1541"/>
      <c r="DG128" s="1541"/>
      <c r="DH128" s="1541"/>
      <c r="DI128" s="1541"/>
      <c r="DJ128" s="1541"/>
      <c r="DK128" s="1541"/>
      <c r="DL128" s="1541"/>
      <c r="DM128" s="1541"/>
      <c r="DN128" s="1541"/>
      <c r="DO128" s="1541"/>
      <c r="DP128" s="1541"/>
      <c r="DQ128" s="1541"/>
      <c r="DR128" s="1541"/>
    </row>
    <row r="129" ht="12.75" x14ac:dyDescent="0.2">
      <c r="A129" s="1541"/>
      <c r="B129" s="1541"/>
      <c r="C129"/>
      <c r="D129" s="130">
        <f>IF(BX$123="Close to Ear","EN 62209-1","EN 62209-2")</f>
        <v/>
      </c>
      <c r="E129" s="130">
        <f>IF(CG129="Close to Ear","2016","2010/A1:2019")</f>
        <v/>
      </c>
      <c r="F129" s="1488" t="inlineStr">
        <is>
          <t>5.2</t>
        </is>
      </c>
      <c r="G129" s="1497"/>
      <c r="H129" s="120">
        <f>BV129</f>
        <v/>
      </c>
      <c r="I129" s="120">
        <f>BW129</f>
        <v/>
      </c>
      <c r="J129" s="687" t="inlineStr">
        <is>
          <t>WCDMA</t>
        </is>
      </c>
      <c r="K129" s="194" t="inlineStr">
        <is>
          <t>FDDI</t>
        </is>
      </c>
      <c r="L129" s="115"/>
      <c r="M129" s="120"/>
      <c r="N129" s="119"/>
      <c r="O129" s="131"/>
      <c r="P129" s="6597"/>
      <c r="Q129" s="131"/>
      <c r="R129" s="131"/>
      <c r="S129" s="120"/>
      <c r="T129" s="120">
        <v>9750</v>
      </c>
      <c r="U129" s="120">
        <v>1950</v>
      </c>
      <c r="V129" s="119"/>
      <c r="W129" s="197"/>
      <c r="X129" s="119"/>
      <c r="Y129" s="119"/>
      <c r="Z129" s="119"/>
      <c r="AA129" s="115"/>
      <c r="AB129" s="115"/>
      <c r="AC129" s="689">
        <f>IF(OR(BX$123="Close to Ear",BX$123="Close to Head"),"Head",IF(BX$123="Extremity","Extremity","Body"))</f>
        <v/>
      </c>
      <c r="AD129" s="690">
        <f>CA129</f>
        <v/>
      </c>
      <c r="AE129" s="688">
        <f>CB129</f>
        <v/>
      </c>
      <c r="AF129" s="115"/>
      <c r="AG129" s="808">
        <f>IF(AZ129="","N/A",IF(CQ129="Pass","P","F"))</f>
        <v/>
      </c>
      <c r="AH129" s="129"/>
      <c r="AI129" s="129"/>
      <c r="AJ129" s="129"/>
      <c r="AK129" s="119"/>
      <c r="AL129" s="115"/>
      <c r="AM129" s="119"/>
      <c r="AN129" s="119"/>
      <c r="AO129" s="692"/>
      <c r="AP129" s="692"/>
      <c r="AQ129" s="692"/>
      <c r="AR129" s="692"/>
      <c r="AS129" s="692"/>
      <c r="AT129" s="691">
        <f>CE129</f>
        <v/>
      </c>
      <c r="AU129" s="691">
        <f>CF129</f>
        <v/>
      </c>
      <c r="AV129" s="813"/>
      <c r="AW129" s="813"/>
      <c r="AX129" s="197">
        <f>CZ129</f>
        <v/>
      </c>
      <c r="AY129" s="197">
        <f>DE129</f>
        <v/>
      </c>
      <c r="AZ129" s="3379">
        <f>CO129</f>
        <v/>
      </c>
      <c r="BA129" s="3380"/>
      <c r="BB129" s="197">
        <f>CP129</f>
        <v/>
      </c>
      <c r="BC129" s="813"/>
      <c r="BD129" s="197">
        <f>CR129</f>
        <v/>
      </c>
      <c r="BE129" s="121">
        <f>CS129</f>
        <v/>
      </c>
      <c r="BF129" s="122">
        <f>CT129*60</f>
        <v/>
      </c>
      <c r="BG129" s="121">
        <f>BE129</f>
        <v/>
      </c>
      <c r="BH129" s="122">
        <f>CU129*60</f>
        <v/>
      </c>
      <c r="BI129" s="122">
        <f>CV129</f>
        <v/>
      </c>
      <c r="BJ129" s="117"/>
      <c r="BK129" s="812">
        <f>Overview!$E$7</f>
        <v/>
      </c>
      <c r="BL129" s="117"/>
      <c r="BM129" s="836">
        <f>CW129</f>
        <v/>
      </c>
      <c r="BN129" s="812">
        <f>Overview!$P$153</f>
        <v/>
      </c>
      <c r="BO129" s="117"/>
      <c r="BP129" s="117"/>
      <c r="BQ129" s="115"/>
      <c r="BR129" s="1478"/>
      <c r="BS129" s="1548"/>
      <c r="BT129" s="2089" t="inlineStr">
        <is>
          <t>WCDMA</t>
        </is>
      </c>
      <c r="BU129" s="2089" t="inlineStr">
        <is>
          <t>FDDI</t>
        </is>
      </c>
      <c r="BV129" s="430">
        <f>Overview!$H$30</f>
        <v/>
      </c>
      <c r="BW129" s="2010"/>
      <c r="BX129" s="2089"/>
      <c r="BY129" s="2090"/>
      <c r="BZ129" s="2090"/>
      <c r="CA129" s="433" t="str">
        <f>CONCATENATE(CA127," - Battery check 1")</f>
        <v>TBD - Battery check 1</v>
      </c>
      <c r="CB129" s="2092">
        <v>0</v>
      </c>
      <c r="CC129" s="1111">
        <f>IF(COUNT('Conducted 2G-3G'!$AH$15:$AH$17)=0,9750,INDEX('Conducted 2G-3G'!$T$15:$T$17,MATCH(MAX('Conducted 2G-3G'!$AH$15:$AH$17),'Conducted 2G-3G'!$AH$15:$AH$17,0)))</f>
        <v>9750</v>
      </c>
      <c r="CD129" s="1111">
        <f>IF(COUNT('Conducted 2G-3G'!$AH$15:$AH$17)=0,1950,INDEX('Conducted 2G-3G'!$U$15:$U$17,MATCH(MAX('Conducted 2G-3G'!$AH$15:$AH$17),'Conducted 2G-3G'!$AH$15:$AH$17,0)))</f>
        <v>1950</v>
      </c>
      <c r="CE129" s="1874"/>
      <c r="CF129" s="1874"/>
      <c r="CG129" s="388" t="str">
        <f>IF(OR($BY$83="",$BY$83=""),"",$BY$83)</f>
        <v/>
      </c>
      <c r="CH129" s="388">
        <f>BZ129</f>
        <v/>
      </c>
      <c r="CI129" s="388">
        <f>CA129</f>
        <v/>
      </c>
      <c r="CJ129" s="2046"/>
      <c r="CK129" s="2047"/>
      <c r="CL129" s="209">
        <f>IF(CF129=""," ",IF(ABS(CE129-CF129)&lt;=0.125,"Valid","Not valid"))</f>
        <v/>
      </c>
      <c r="CM129" s="210">
        <f> IF(CE129="","",IF(AND(CE129&lt;&gt;"",CF129=""),IF(CE129&gt;=1,"Medir+Sig Max","No"),IF(CF129&lt;&gt;"",IF(CF129&gt;=1,"Medir+Sig Max","No"),"")))</f>
        <v/>
      </c>
      <c r="CN129" s="1792"/>
      <c r="CO129" s="221">
        <f>IF(CK129="",IF(AND(CE129="",CF129=""),"",IF(CF129="",IF(DE129&gt;1,ROUND(DE129*CE129,3),CE129),IF(DE129&gt;1,ROUND(DE129*CF129,3),CF129))),IF(AND(CE129="",CF129=""),"",IF(CF129="",IF(DE129&gt;1,ROUND(DE129*CE129*(1/(CK129)),3),CE129*(1/(CK129))),IF(DE129&gt;1,ROUND(DE129*CF129*(1/(CK129)),3),CF129*(1/(CK129))))))</f>
        <v/>
      </c>
      <c r="CP129" s="2048">
        <f>IF(COUNTIF(Overview!K12:K14,TRUE)&gt;0,2,IF(COUNTIF(Overview!L12:L14,TRUE)&gt;0,4,0))</f>
        <v/>
      </c>
      <c r="CQ129" s="1473">
        <f>IF(CO129="","",IF(CO129&gt;CP129,"Fail","Pass"))</f>
        <v/>
      </c>
      <c r="CR129" s="1482"/>
      <c r="CS129" s="2002">
        <f>MyTimestamp(CO129)</f>
        <v/>
      </c>
      <c r="CT129" s="1533">
        <f>IF(CE129="",0,15)+IF(CF129="",0,15)</f>
        <v/>
      </c>
      <c r="CU129" s="1534">
        <f>IF(CT129=0,0,2)</f>
        <v/>
      </c>
      <c r="CV129" s="860"/>
      <c r="CW129" s="860"/>
      <c r="CX129" s="2038"/>
      <c r="CY129" s="2049"/>
      <c r="CZ129" s="1544">
        <f>10^(CJ129/20)*100-100</f>
        <v/>
      </c>
      <c r="DA129" s="1332"/>
      <c r="DB129" s="433"/>
      <c r="DC129" s="778">
        <f>IF(DA129="","",10^(DA129/10))</f>
        <v/>
      </c>
      <c r="DD129" s="1378">
        <f>IF(ISNUMBER(DB129)=FALSE,"",10^(DB129/10))</f>
        <v/>
      </c>
      <c r="DE129" s="1544">
        <f>IF(AND(ISNUMBER(DC129),ISNUMBER(DD129)),IF(DC129/DD129&gt;1,ROUND((DC129)/DD129,3),1),1)</f>
        <v/>
      </c>
      <c r="DF129" s="1541"/>
      <c r="DG129" s="1541"/>
      <c r="DH129" s="1541"/>
      <c r="DI129" s="1541"/>
      <c r="DJ129" s="1541"/>
      <c r="DK129" s="1541"/>
      <c r="DL129" s="1541"/>
      <c r="DM129" s="1541"/>
      <c r="DN129" s="1541"/>
      <c r="DO129" s="1541"/>
      <c r="DP129" s="1541"/>
      <c r="DQ129" s="1541"/>
      <c r="DR129" s="1541"/>
    </row>
    <row r="130" ht="12.75" x14ac:dyDescent="0.2">
      <c r="A130" s="1541"/>
      <c r="B130" s="1541"/>
      <c r="C130"/>
      <c r="D130" s="130">
        <f>IF(BX$123="Close to Ear","EN 62209-1","EN 62209-2")</f>
        <v/>
      </c>
      <c r="E130" s="130">
        <f>IF(CG130="Close to Ear","2016","2010/A1:2019")</f>
        <v/>
      </c>
      <c r="F130" s="1488" t="inlineStr">
        <is>
          <t>5.2</t>
        </is>
      </c>
      <c r="G130" s="1497"/>
      <c r="H130" s="120">
        <f>BV130</f>
        <v/>
      </c>
      <c r="I130" s="120">
        <f>BW130</f>
        <v/>
      </c>
      <c r="J130" s="687" t="inlineStr">
        <is>
          <t>WCDMA</t>
        </is>
      </c>
      <c r="K130" s="194" t="inlineStr">
        <is>
          <t>FDDI</t>
        </is>
      </c>
      <c r="L130" s="115"/>
      <c r="M130" s="120"/>
      <c r="N130" s="119"/>
      <c r="O130" s="131"/>
      <c r="P130" s="6597"/>
      <c r="Q130" s="131"/>
      <c r="R130" s="131"/>
      <c r="S130" s="120"/>
      <c r="T130" s="120">
        <v>9750</v>
      </c>
      <c r="U130" s="120">
        <v>1950</v>
      </c>
      <c r="V130" s="119"/>
      <c r="W130" s="197"/>
      <c r="X130" s="119"/>
      <c r="Y130" s="119"/>
      <c r="Z130" s="119"/>
      <c r="AA130" s="115"/>
      <c r="AB130" s="115"/>
      <c r="AC130" s="689">
        <f>IF(OR(BX$123="Close to Ear",BX$123="Close to Head"),"Head",IF(BX$123="Extremity","Extremity","Body"))</f>
        <v/>
      </c>
      <c r="AD130" s="690">
        <f>CA130</f>
        <v/>
      </c>
      <c r="AE130" s="688">
        <f>CB130</f>
        <v/>
      </c>
      <c r="AF130" s="115"/>
      <c r="AG130" s="808">
        <f>IF(AZ130="","N/A",IF(CQ130="Pass","P","F"))</f>
        <v/>
      </c>
      <c r="AH130" s="129"/>
      <c r="AI130" s="129"/>
      <c r="AJ130" s="129"/>
      <c r="AK130" s="119"/>
      <c r="AL130" s="115"/>
      <c r="AM130" s="119"/>
      <c r="AN130" s="119"/>
      <c r="AO130" s="692"/>
      <c r="AP130" s="692"/>
      <c r="AQ130" s="692"/>
      <c r="AR130" s="692"/>
      <c r="AS130" s="692"/>
      <c r="AT130" s="691">
        <f>CE130</f>
        <v/>
      </c>
      <c r="AU130" s="691">
        <f>CF130</f>
        <v/>
      </c>
      <c r="AV130" s="813"/>
      <c r="AW130" s="813"/>
      <c r="AX130" s="197">
        <f>CZ130</f>
        <v/>
      </c>
      <c r="AY130" s="197">
        <f>DE130</f>
        <v/>
      </c>
      <c r="AZ130" s="3379">
        <f>CO130</f>
        <v/>
      </c>
      <c r="BA130" s="3380"/>
      <c r="BB130" s="197">
        <f>CP130</f>
        <v/>
      </c>
      <c r="BC130" s="813"/>
      <c r="BD130" s="197">
        <f>CR130</f>
        <v/>
      </c>
      <c r="BE130" s="121">
        <f>CS130</f>
        <v/>
      </c>
      <c r="BF130" s="122">
        <f>CT130*60</f>
        <v/>
      </c>
      <c r="BG130" s="121">
        <f>BE130</f>
        <v/>
      </c>
      <c r="BH130" s="122">
        <f>CU130*60</f>
        <v/>
      </c>
      <c r="BI130" s="122">
        <f>CV130</f>
        <v/>
      </c>
      <c r="BJ130" s="117"/>
      <c r="BK130" s="812">
        <f>Overview!$E$7</f>
        <v/>
      </c>
      <c r="BL130" s="117"/>
      <c r="BM130" s="836">
        <f>CW130</f>
        <v/>
      </c>
      <c r="BN130" s="812">
        <f>Overview!$P$153</f>
        <v/>
      </c>
      <c r="BO130" s="117"/>
      <c r="BP130" s="117"/>
      <c r="BQ130" s="115"/>
      <c r="BR130" s="1478"/>
      <c r="BS130" s="1548"/>
      <c r="BT130" s="2089" t="inlineStr">
        <is>
          <t>WCDMA</t>
        </is>
      </c>
      <c r="BU130" s="2089" t="inlineStr">
        <is>
          <t>FDDI</t>
        </is>
      </c>
      <c r="BV130" s="430">
        <f>Overview!$H$30</f>
        <v/>
      </c>
      <c r="BW130" s="2010"/>
      <c r="BX130" s="2089"/>
      <c r="BY130" s="2090"/>
      <c r="BZ130" s="2090"/>
      <c r="CA130" s="433" t="str">
        <f>CONCATENATE(CA128," - Battery check 2")</f>
        <v>TBD - Battery check 2</v>
      </c>
      <c r="CB130" s="2092">
        <v>0</v>
      </c>
      <c r="CC130" s="1111">
        <f>IF(COUNT('Conducted 2G-3G'!$AH$15:$AH$17)=0,9750,INDEX('Conducted 2G-3G'!$T$15:$T$17,MATCH(MAX('Conducted 2G-3G'!$AH$15:$AH$17),'Conducted 2G-3G'!$AH$15:$AH$17,0)))</f>
        <v>9750</v>
      </c>
      <c r="CD130" s="1111">
        <f>IF(COUNT('Conducted 2G-3G'!$AH$15:$AH$17)=0,1950,INDEX('Conducted 2G-3G'!$U$15:$U$17,MATCH(MAX('Conducted 2G-3G'!$AH$15:$AH$17),'Conducted 2G-3G'!$AH$15:$AH$17,0)))</f>
        <v>1950</v>
      </c>
      <c r="CE130" s="1874"/>
      <c r="CF130" s="1874"/>
      <c r="CG130" s="388" t="str">
        <f>IF(OR($BY$83="",$BY$83=""),"",$BY$83)</f>
        <v/>
      </c>
      <c r="CH130" s="388">
        <f>BZ130</f>
        <v/>
      </c>
      <c r="CI130" s="388">
        <f>CA130</f>
        <v/>
      </c>
      <c r="CJ130" s="2046"/>
      <c r="CK130" s="2047"/>
      <c r="CL130" s="209">
        <f>IF(CF130=""," ",IF(ABS(CE130-CF130)&lt;=0.125,"Valid","Not valid"))</f>
        <v/>
      </c>
      <c r="CM130" s="210">
        <f> IF(CE130="","",IF(AND(CE130&lt;&gt;"",CF130=""),IF(CE130&gt;=1,"Medir+Sig Max","No"),IF(CF130&lt;&gt;"",IF(CF130&gt;=1,"Medir+Sig Max","No"),"")))</f>
        <v/>
      </c>
      <c r="CN130" s="1792"/>
      <c r="CO130" s="221">
        <f>IF(CK130="",IF(AND(CE130="",CF130=""),"",IF(CF130="",IF(DE130&gt;1,ROUND(DE130*CE130,3),CE130),IF(DE130&gt;1,ROUND(DE130*CF130,3),CF130))),IF(AND(CE130="",CF130=""),"",IF(CF130="",IF(DE130&gt;1,ROUND(DE130*CE130*(1/(CK130)),3),CE130*(1/(CK130))),IF(DE130&gt;1,ROUND(DE130*CF130*(1/(CK130)),3),CF130*(1/(CK130))))))</f>
        <v/>
      </c>
      <c r="CP130" s="2048">
        <f>IF(COUNTIF(Overview!K12:K14,TRUE)&gt;0,2,IF(COUNTIF(Overview!L12:L14,TRUE)&gt;0,4,0))</f>
        <v/>
      </c>
      <c r="CQ130" s="1473">
        <f>IF(CO130="","",IF(CO130&gt;CP130,"Fail","Pass"))</f>
        <v/>
      </c>
      <c r="CR130" s="1482"/>
      <c r="CS130" s="2002">
        <f>MyTimestamp(CO130)</f>
        <v/>
      </c>
      <c r="CT130" s="1533">
        <f>IF(CE130="",0,15)+IF(CF130="",0,15)</f>
        <v/>
      </c>
      <c r="CU130" s="1534">
        <f>IF(CT130=0,0,2)</f>
        <v/>
      </c>
      <c r="CV130" s="860"/>
      <c r="CW130" s="860"/>
      <c r="CX130" s="2038"/>
      <c r="CY130" s="2049"/>
      <c r="CZ130" s="1544">
        <f>10^(CJ130/20)*100-100</f>
        <v/>
      </c>
      <c r="DA130" s="1332"/>
      <c r="DB130" s="433"/>
      <c r="DC130" s="778">
        <f>IF(DA130="","",10^(DA130/10))</f>
        <v/>
      </c>
      <c r="DD130" s="1378">
        <f>IF(ISNUMBER(DB130)=FALSE,"",10^(DB130/10))</f>
        <v/>
      </c>
      <c r="DE130" s="1544">
        <f>IF(AND(ISNUMBER(DC130),ISNUMBER(DD130)),IF(DC130/DD130&gt;1,ROUND((DC130)/DD130,3),1),1)</f>
        <v/>
      </c>
      <c r="DF130" s="1541"/>
      <c r="DG130" s="1541"/>
      <c r="DH130" s="1541"/>
      <c r="DI130" s="1541"/>
      <c r="DJ130" s="1541"/>
      <c r="DK130" s="1541"/>
      <c r="DL130" s="1541"/>
      <c r="DM130" s="1541"/>
      <c r="DN130" s="1541"/>
      <c r="DO130" s="1541"/>
      <c r="DP130" s="1541"/>
      <c r="DQ130" s="1541"/>
      <c r="DR130" s="1541"/>
    </row>
    <row r="131" ht="12.75" x14ac:dyDescent="0.2">
      <c r="A131" s="1541"/>
      <c r="B131" s="1541"/>
      <c r="C131"/>
      <c r="D131" s="130">
        <f>IF(BX$131="Close to Ear","EN 62209-1","EN 62209-2")</f>
        <v/>
      </c>
      <c r="E131" s="130">
        <f>IF(CG131="Close to Ear","2016","2010/A1:2019")</f>
        <v/>
      </c>
      <c r="F131" s="1488" t="inlineStr">
        <is>
          <t>5.2</t>
        </is>
      </c>
      <c r="G131" s="1497"/>
      <c r="H131" s="120">
        <f>BV131</f>
        <v/>
      </c>
      <c r="I131" s="120">
        <f>BW131</f>
        <v/>
      </c>
      <c r="J131" s="687" t="inlineStr">
        <is>
          <t>WCDMA</t>
        </is>
      </c>
      <c r="K131" s="194" t="inlineStr">
        <is>
          <t>FDDI</t>
        </is>
      </c>
      <c r="L131" s="115"/>
      <c r="M131" s="120"/>
      <c r="N131" s="119"/>
      <c r="O131" s="131"/>
      <c r="P131" s="6597"/>
      <c r="Q131" s="131"/>
      <c r="R131" s="131"/>
      <c r="S131" s="120"/>
      <c r="T131" s="120">
        <v>9750</v>
      </c>
      <c r="U131" s="120">
        <v>1950</v>
      </c>
      <c r="V131" s="119"/>
      <c r="W131" s="197"/>
      <c r="X131" s="119"/>
      <c r="Y131" s="119"/>
      <c r="Z131" s="119"/>
      <c r="AA131" s="115"/>
      <c r="AB131" s="115"/>
      <c r="AC131" s="689">
        <f>IF(OR(BX$131="Close to Ear",BX$131="Close to Head"),"Head",IF(BX$131="Extremity","Extremity","Body"))</f>
        <v/>
      </c>
      <c r="AD131" s="690">
        <f>CA131</f>
        <v/>
      </c>
      <c r="AE131" s="688">
        <f>CB131</f>
        <v/>
      </c>
      <c r="AF131" s="115"/>
      <c r="AG131" s="808">
        <f>IF(AZ131="","N/A",IF(CQ131="Pass","P","F"))</f>
        <v/>
      </c>
      <c r="AH131" s="129"/>
      <c r="AI131" s="129"/>
      <c r="AJ131" s="129"/>
      <c r="AK131" s="119"/>
      <c r="AL131" s="115"/>
      <c r="AM131" s="119"/>
      <c r="AN131" s="119"/>
      <c r="AO131" s="692"/>
      <c r="AP131" s="692"/>
      <c r="AQ131" s="692"/>
      <c r="AR131" s="692"/>
      <c r="AS131" s="692"/>
      <c r="AT131" s="691">
        <f>CE131</f>
        <v/>
      </c>
      <c r="AU131" s="691">
        <f>CF131</f>
        <v/>
      </c>
      <c r="AV131" s="813"/>
      <c r="AW131" s="813"/>
      <c r="AX131" s="197">
        <f>CZ131</f>
        <v/>
      </c>
      <c r="AY131" s="197">
        <f>DE131</f>
        <v/>
      </c>
      <c r="AZ131" s="3379">
        <f>CO131</f>
        <v/>
      </c>
      <c r="BA131" s="3380"/>
      <c r="BB131" s="197">
        <f>CP131</f>
        <v/>
      </c>
      <c r="BC131" s="813"/>
      <c r="BD131" s="197">
        <f>CR131</f>
        <v/>
      </c>
      <c r="BE131" s="121">
        <f>CS131</f>
        <v/>
      </c>
      <c r="BF131" s="122">
        <f>CT131*60</f>
        <v/>
      </c>
      <c r="BG131" s="121">
        <f>BE131</f>
        <v/>
      </c>
      <c r="BH131" s="122">
        <f>CU131*60</f>
        <v/>
      </c>
      <c r="BI131" s="122">
        <f>CV131</f>
        <v/>
      </c>
      <c r="BJ131" s="117"/>
      <c r="BK131" s="812">
        <f>Overview!$E$7</f>
        <v/>
      </c>
      <c r="BL131" s="117"/>
      <c r="BM131" s="836">
        <f>CW131</f>
        <v/>
      </c>
      <c r="BN131" s="812">
        <f>Overview!$P$153</f>
        <v/>
      </c>
      <c r="BO131" s="117"/>
      <c r="BP131" s="117"/>
      <c r="BQ131" s="115"/>
      <c r="BR131" s="1478"/>
      <c r="BS131" s="1548"/>
      <c r="BT131" s="2089" t="inlineStr">
        <is>
          <t>WCDMA</t>
        </is>
      </c>
      <c r="BU131" s="2089" t="inlineStr">
        <is>
          <t>FDDI</t>
        </is>
      </c>
      <c r="BV131" s="430">
        <f>Overview!$H$30</f>
        <v/>
      </c>
      <c r="BW131" s="2010"/>
      <c r="BX131" s="8327" t="inlineStr">
        <is>
          <t>Body</t>
        </is>
      </c>
      <c r="BY131" s="2090"/>
      <c r="BZ131" s="2090"/>
      <c r="CA131" s="1996" t="inlineStr">
        <is>
          <t>Front Face</t>
        </is>
      </c>
      <c r="CB131" s="202">
        <v>5</v>
      </c>
      <c r="CC131" s="1032">
        <f>IF(COUNT('Conducted 2G-3G'!$AH$15:$AH$17)=0,9750,INDEX('Conducted 2G-3G'!$T$15:$T$17,MATCH(MAX('Conducted 2G-3G'!$AH$15:$AH$17),'Conducted 2G-3G'!$AH$15:$AH$17,0)))</f>
        <v>9750</v>
      </c>
      <c r="CD131" s="1032">
        <f>IF(COUNT('Conducted 2G-3G'!$AH$15:$AH$17)=0,1950,INDEX('Conducted 2G-3G'!$U$15:$U$17,MATCH(MAX('Conducted 2G-3G'!$AH$15:$AH$17),'Conducted 2G-3G'!$AH$15:$AH$17,0)))</f>
        <v>1950</v>
      </c>
      <c r="CE131" s="1522"/>
      <c r="CF131" s="1522"/>
      <c r="CG131" s="386" t="str">
        <f>IF(OR($BY$83="",$BY$83=""),"",$BY$83)</f>
        <v/>
      </c>
      <c r="CH131" s="386">
        <f>BZ131</f>
        <v/>
      </c>
      <c r="CI131" s="386">
        <f>CA131</f>
        <v/>
      </c>
      <c r="CJ131" s="1526"/>
      <c r="CK131" s="2036"/>
      <c r="CL131" s="203">
        <f>IF(CF131=""," ",IF(ABS(CE131-CF131)&lt;=0.125,"Valid","Not valid"))</f>
        <v/>
      </c>
      <c r="CM131" s="204">
        <f> IF(CE131="","",IF(AND(CE131&lt;&gt;"",CF131=""),IF(CE131&gt;=1,"Medir+Sig Max","No"),IF(CF131&lt;&gt;"",IF(CF131&gt;=1,"Medir+Sig Max","No"),"")))</f>
        <v/>
      </c>
      <c r="CN131" s="1798"/>
      <c r="CO131" s="219">
        <f>IF(CK131="",IF(AND(CE131="",CF131=""),"",IF(CF131="",IF(DE131&gt;1,ROUND(DE131*CE131,3),CE131),IF(DE131&gt;1,ROUND(DE131*CF131,3),CF131))),IF(AND(CE131="",CF131=""),"",IF(CF131="",IF(DE131&gt;1,ROUND(DE131*CE131*(1/(CK131)),3),CE131*(1/(CK131))),IF(DE131&gt;1,ROUND(DE131*CF131*(1/(CK131)),3),CF131*(1/(CK131))))))</f>
        <v/>
      </c>
      <c r="CP131" s="2037">
        <f>IF(COUNTIF(Overview!K12:K14,TRUE)&gt;0,2,IF(COUNTIF(Overview!L12:L14,TRUE)&gt;0,4,0))</f>
        <v/>
      </c>
      <c r="CQ131" s="1471">
        <f>IF(CO131="","",IF(CO131&gt;CP131,"Fail","Pass"))</f>
        <v/>
      </c>
      <c r="CR131" s="1480"/>
      <c r="CS131" s="1564">
        <f>MyTimestamp(CO131)</f>
        <v/>
      </c>
      <c r="CT131" s="1529">
        <f>IF(CE131="",0,15)+IF(CF131="",0,15)</f>
        <v/>
      </c>
      <c r="CU131" s="1530">
        <f>IF(CT131=0,0,2)</f>
        <v/>
      </c>
      <c r="CV131" s="862"/>
      <c r="CW131" s="862"/>
      <c r="CX131" s="2038"/>
      <c r="CY131" s="2039"/>
      <c r="CZ131" s="1542">
        <f>10^(CJ131/20)*100-100</f>
        <v/>
      </c>
      <c r="DA131" s="1330"/>
      <c r="DB131" s="429"/>
      <c r="DC131" s="776">
        <f>IF(DA131="","",10^(DA131/10))</f>
        <v/>
      </c>
      <c r="DD131" s="1376">
        <f>IF(ISNUMBER(DB131)=FALSE,"",10^(DB131/10))</f>
        <v/>
      </c>
      <c r="DE131" s="1542">
        <f>IF(AND(ISNUMBER(DC131),ISNUMBER(DD131)),IF(DC131/DD131&gt;1,ROUND((DC131)/DD131,3),1),1)</f>
        <v/>
      </c>
      <c r="DF131" s="1541"/>
      <c r="DG131" s="1541"/>
      <c r="DH131" s="1541"/>
      <c r="DI131" s="1541"/>
      <c r="DJ131" s="1541"/>
      <c r="DK131" s="1541"/>
      <c r="DL131" s="1541"/>
      <c r="DM131" s="1541"/>
      <c r="DN131" s="1541"/>
      <c r="DO131" s="1541"/>
      <c r="DP131" s="1541"/>
      <c r="DQ131" s="1541"/>
      <c r="DR131" s="1541"/>
    </row>
    <row r="132" ht="12.75" x14ac:dyDescent="0.2">
      <c r="A132" s="1541"/>
      <c r="B132" s="1541"/>
      <c r="C132"/>
      <c r="D132" s="130">
        <f>IF(BX$131="Close to Ear","EN 62209-1","EN 62209-2")</f>
        <v/>
      </c>
      <c r="E132" s="130">
        <f>IF(CG132="Close to Ear","2016","2010/A1:2019")</f>
        <v/>
      </c>
      <c r="F132" s="1488" t="inlineStr">
        <is>
          <t>5.2</t>
        </is>
      </c>
      <c r="G132" s="1497"/>
      <c r="H132" s="120">
        <f>BV132</f>
        <v/>
      </c>
      <c r="I132" s="120">
        <f>BW132</f>
        <v/>
      </c>
      <c r="J132" s="687" t="inlineStr">
        <is>
          <t>WCDMA</t>
        </is>
      </c>
      <c r="K132" s="194" t="inlineStr">
        <is>
          <t>FDDI</t>
        </is>
      </c>
      <c r="L132" s="115"/>
      <c r="M132" s="120"/>
      <c r="N132" s="119"/>
      <c r="O132" s="131"/>
      <c r="P132" s="6597"/>
      <c r="Q132" s="131"/>
      <c r="R132" s="131"/>
      <c r="S132" s="120"/>
      <c r="T132" s="120">
        <v>9750</v>
      </c>
      <c r="U132" s="120">
        <v>1950</v>
      </c>
      <c r="V132" s="119"/>
      <c r="W132" s="197"/>
      <c r="X132" s="119"/>
      <c r="Y132" s="119"/>
      <c r="Z132" s="119"/>
      <c r="AA132" s="115"/>
      <c r="AB132" s="115"/>
      <c r="AC132" s="689">
        <f>IF(OR(BX$131="Close to Ear",BX$131="Close to Head"),"Head",IF(BX$131="Extremity","Extremity","Body"))</f>
        <v/>
      </c>
      <c r="AD132" s="690">
        <f>CA132</f>
        <v/>
      </c>
      <c r="AE132" s="688">
        <f>CB132</f>
        <v/>
      </c>
      <c r="AF132" s="115"/>
      <c r="AG132" s="808">
        <f>IF(AZ132="","N/A",IF(CQ132="Pass","P","F"))</f>
        <v/>
      </c>
      <c r="AH132" s="129"/>
      <c r="AI132" s="129"/>
      <c r="AJ132" s="129"/>
      <c r="AK132" s="119"/>
      <c r="AL132" s="115"/>
      <c r="AM132" s="119"/>
      <c r="AN132" s="119"/>
      <c r="AO132" s="692"/>
      <c r="AP132" s="692"/>
      <c r="AQ132" s="692"/>
      <c r="AR132" s="692"/>
      <c r="AS132" s="692"/>
      <c r="AT132" s="691">
        <f>CE132</f>
        <v/>
      </c>
      <c r="AU132" s="691">
        <f>CF132</f>
        <v/>
      </c>
      <c r="AV132" s="813"/>
      <c r="AW132" s="813"/>
      <c r="AX132" s="197">
        <f>CZ132</f>
        <v/>
      </c>
      <c r="AY132" s="197">
        <f>DE132</f>
        <v/>
      </c>
      <c r="AZ132" s="3379">
        <f>CO132</f>
        <v/>
      </c>
      <c r="BA132" s="3380"/>
      <c r="BB132" s="197">
        <f>CP132</f>
        <v/>
      </c>
      <c r="BC132" s="813"/>
      <c r="BD132" s="197">
        <f>CR132</f>
        <v/>
      </c>
      <c r="BE132" s="121">
        <f>CS132</f>
        <v/>
      </c>
      <c r="BF132" s="122">
        <f>CT132*60</f>
        <v/>
      </c>
      <c r="BG132" s="121">
        <f>BE132</f>
        <v/>
      </c>
      <c r="BH132" s="122">
        <f>CU132*60</f>
        <v/>
      </c>
      <c r="BI132" s="122">
        <f>CV132</f>
        <v/>
      </c>
      <c r="BJ132" s="117"/>
      <c r="BK132" s="812">
        <f>Overview!$E$7</f>
        <v/>
      </c>
      <c r="BL132" s="117"/>
      <c r="BM132" s="836">
        <f>CW132</f>
        <v/>
      </c>
      <c r="BN132" s="812">
        <f>Overview!$P$153</f>
        <v/>
      </c>
      <c r="BO132" s="117"/>
      <c r="BP132" s="117"/>
      <c r="BQ132" s="115"/>
      <c r="BR132" s="1478"/>
      <c r="BS132" s="1548"/>
      <c r="BT132" s="2089" t="inlineStr">
        <is>
          <t>WCDMA</t>
        </is>
      </c>
      <c r="BU132" s="2089" t="inlineStr">
        <is>
          <t>FDDI</t>
        </is>
      </c>
      <c r="BV132" s="430">
        <f>Overview!$H$30</f>
        <v/>
      </c>
      <c r="BW132" s="2010"/>
      <c r="BX132" s="2089"/>
      <c r="BY132" s="2090"/>
      <c r="BZ132" s="2090"/>
      <c r="CA132" s="1997" t="inlineStr">
        <is>
          <t>Back Face</t>
        </is>
      </c>
      <c r="CB132" s="200">
        <v>5</v>
      </c>
      <c r="CC132" s="873">
        <f>IF(COUNT('Conducted 2G-3G'!$AH$15:$AH$17)=0,9750,INDEX('Conducted 2G-3G'!$T$15:$T$17,MATCH(MAX('Conducted 2G-3G'!$AH$15:$AH$17),'Conducted 2G-3G'!$AH$15:$AH$17,0)))</f>
        <v>9750</v>
      </c>
      <c r="CD132" s="873">
        <f>IF(COUNT('Conducted 2G-3G'!$AH$15:$AH$17)=0,1950,INDEX('Conducted 2G-3G'!$U$15:$U$17,MATCH(MAX('Conducted 2G-3G'!$AH$15:$AH$17),'Conducted 2G-3G'!$AH$15:$AH$17,0)))</f>
        <v>1950</v>
      </c>
      <c r="CE132" s="1523"/>
      <c r="CF132" s="1523"/>
      <c r="CG132" s="387" t="str">
        <f>IF(OR($BY$83="",$BY$83=""),"",$BY$83)</f>
        <v/>
      </c>
      <c r="CH132" s="387">
        <f>BZ132</f>
        <v/>
      </c>
      <c r="CI132" s="387">
        <f>CA132</f>
        <v/>
      </c>
      <c r="CJ132" s="1527"/>
      <c r="CK132" s="2042"/>
      <c r="CL132" s="206">
        <f>IF(CF132=""," ",IF(ABS(CE132-CF132)&lt;=0.125,"Valid","Not valid"))</f>
        <v/>
      </c>
      <c r="CM132" s="207">
        <f> IF(CE132="","",IF(AND(CE132&lt;&gt;"",CF132=""),IF(CE132&gt;=1,"Medir+Sig Max","No"),IF(CF132&lt;&gt;"",IF(CF132&gt;=1,"Medir+Sig Max","No"),"")))</f>
        <v/>
      </c>
      <c r="CN132" s="1787"/>
      <c r="CO132" s="220">
        <f>IF(CK132="",IF(AND(CE132="",CF132=""),"",IF(CF132="",IF(DE132&gt;1,ROUND(DE132*CE132,3),CE132),IF(DE132&gt;1,ROUND(DE132*CF132,3),CF132))),IF(AND(CE132="",CF132=""),"",IF(CF132="",IF(DE132&gt;1,ROUND(DE132*CE132*(1/(CK132)),3),CE132*(1/(CK132))),IF(DE132&gt;1,ROUND(DE132*CF132*(1/(CK132)),3),CF132*(1/(CK132))))))</f>
        <v/>
      </c>
      <c r="CP132" s="2043">
        <f>IF(COUNTIF(Overview!K12:K14,TRUE)&gt;0,2,IF(COUNTIF(Overview!L12:L14,TRUE)&gt;0,4,0))</f>
        <v/>
      </c>
      <c r="CQ132" s="1472">
        <f>IF(CO132="","",IF(CO132&gt;CP132,"Fail","Pass"))</f>
        <v/>
      </c>
      <c r="CR132" s="1481"/>
      <c r="CS132" s="1565">
        <f>MyTimestamp(CO132)</f>
        <v/>
      </c>
      <c r="CT132" s="1531">
        <f>IF(CE132="",0,15)+IF(CF132="",0,15)</f>
        <v/>
      </c>
      <c r="CU132" s="1532">
        <f>IF(CT132=0,0,2)</f>
        <v/>
      </c>
      <c r="CV132" s="859"/>
      <c r="CW132" s="859"/>
      <c r="CX132" s="2038"/>
      <c r="CY132" s="2044"/>
      <c r="CZ132" s="1543">
        <f>10^(CJ132/20)*100-100</f>
        <v/>
      </c>
      <c r="DA132" s="1331"/>
      <c r="DB132" s="431"/>
      <c r="DC132" s="777">
        <f>IF(DA132="","",10^(DA132/10))</f>
        <v/>
      </c>
      <c r="DD132" s="1377">
        <f>IF(ISNUMBER(DB132)=FALSE,"",10^(DB132/10))</f>
        <v/>
      </c>
      <c r="DE132" s="1543">
        <f>IF(AND(ISNUMBER(DC132),ISNUMBER(DD132)),IF(DC132/DD132&gt;1,ROUND((DC132)/DD132,3),1),1)</f>
        <v/>
      </c>
      <c r="DF132" s="1541"/>
      <c r="DG132" s="1541"/>
      <c r="DH132" s="1541"/>
      <c r="DI132" s="1541"/>
      <c r="DJ132" s="1541"/>
      <c r="DK132" s="1541"/>
      <c r="DL132" s="1541"/>
      <c r="DM132" s="1541"/>
      <c r="DN132" s="1541"/>
      <c r="DO132" s="1541"/>
      <c r="DP132" s="1541"/>
      <c r="DQ132" s="1541"/>
      <c r="DR132" s="1541"/>
    </row>
    <row r="133" ht="12.75" x14ac:dyDescent="0.2">
      <c r="A133" s="1541"/>
      <c r="B133" s="1541"/>
      <c r="C133"/>
      <c r="D133" s="130">
        <f>IF(BX$131="Close to Ear","EN 62209-1","EN 62209-2")</f>
        <v/>
      </c>
      <c r="E133" s="130">
        <f>IF(CG133="Close to Ear","2016","2010/A1:2019")</f>
        <v/>
      </c>
      <c r="F133" s="1488" t="inlineStr">
        <is>
          <t>5.2</t>
        </is>
      </c>
      <c r="G133" s="1497"/>
      <c r="H133" s="120">
        <f>BV133</f>
        <v/>
      </c>
      <c r="I133" s="120">
        <f>BW133</f>
        <v/>
      </c>
      <c r="J133" s="687" t="inlineStr">
        <is>
          <t>WCDMA</t>
        </is>
      </c>
      <c r="K133" s="194" t="inlineStr">
        <is>
          <t>FDDI</t>
        </is>
      </c>
      <c r="L133" s="115"/>
      <c r="M133" s="120"/>
      <c r="N133" s="119"/>
      <c r="O133" s="131"/>
      <c r="P133" s="6597"/>
      <c r="Q133" s="131"/>
      <c r="R133" s="131"/>
      <c r="S133" s="120"/>
      <c r="T133" s="120">
        <v>9750</v>
      </c>
      <c r="U133" s="120">
        <v>1950</v>
      </c>
      <c r="V133" s="119"/>
      <c r="W133" s="197"/>
      <c r="X133" s="119"/>
      <c r="Y133" s="119"/>
      <c r="Z133" s="119"/>
      <c r="AA133" s="115"/>
      <c r="AB133" s="115"/>
      <c r="AC133" s="689">
        <f>IF(OR(BX$131="Close to Ear",BX$131="Close to Head"),"Head",IF(BX$131="Extremity","Extremity","Body"))</f>
        <v/>
      </c>
      <c r="AD133" s="690">
        <f>CA133</f>
        <v/>
      </c>
      <c r="AE133" s="688">
        <f>CB133</f>
        <v/>
      </c>
      <c r="AF133" s="115"/>
      <c r="AG133" s="808">
        <f>IF(AZ133="","N/A",IF(CQ133="Pass","P","F"))</f>
        <v/>
      </c>
      <c r="AH133" s="129"/>
      <c r="AI133" s="129"/>
      <c r="AJ133" s="129"/>
      <c r="AK133" s="119"/>
      <c r="AL133" s="115"/>
      <c r="AM133" s="119"/>
      <c r="AN133" s="119"/>
      <c r="AO133" s="692"/>
      <c r="AP133" s="692"/>
      <c r="AQ133" s="692"/>
      <c r="AR133" s="692"/>
      <c r="AS133" s="692"/>
      <c r="AT133" s="691">
        <f>CE133</f>
        <v/>
      </c>
      <c r="AU133" s="691">
        <f>CF133</f>
        <v/>
      </c>
      <c r="AV133" s="813"/>
      <c r="AW133" s="813"/>
      <c r="AX133" s="197">
        <f>CZ133</f>
        <v/>
      </c>
      <c r="AY133" s="197">
        <f>DE133</f>
        <v/>
      </c>
      <c r="AZ133" s="3379">
        <f>CO133</f>
        <v/>
      </c>
      <c r="BA133" s="3380"/>
      <c r="BB133" s="197">
        <f>CP133</f>
        <v/>
      </c>
      <c r="BC133" s="813"/>
      <c r="BD133" s="197">
        <f>CR133</f>
        <v/>
      </c>
      <c r="BE133" s="121">
        <f>CS133</f>
        <v/>
      </c>
      <c r="BF133" s="122">
        <f>CT133*60</f>
        <v/>
      </c>
      <c r="BG133" s="121">
        <f>BE133</f>
        <v/>
      </c>
      <c r="BH133" s="122">
        <f>CU133*60</f>
        <v/>
      </c>
      <c r="BI133" s="122">
        <f>CV133</f>
        <v/>
      </c>
      <c r="BJ133" s="117"/>
      <c r="BK133" s="812">
        <f>Overview!$E$7</f>
        <v/>
      </c>
      <c r="BL133" s="117"/>
      <c r="BM133" s="836">
        <f>CW133</f>
        <v/>
      </c>
      <c r="BN133" s="812">
        <f>Overview!$P$153</f>
        <v/>
      </c>
      <c r="BO133" s="117"/>
      <c r="BP133" s="117"/>
      <c r="BQ133" s="115"/>
      <c r="BR133" s="1478"/>
      <c r="BS133" s="1548"/>
      <c r="BT133" s="2089" t="inlineStr">
        <is>
          <t>WCDMA</t>
        </is>
      </c>
      <c r="BU133" s="2089" t="inlineStr">
        <is>
          <t>FDDI</t>
        </is>
      </c>
      <c r="BV133" s="430">
        <f>Overview!$H$30</f>
        <v/>
      </c>
      <c r="BW133" s="2010"/>
      <c r="BX133" s="2089"/>
      <c r="BY133" s="2090"/>
      <c r="BZ133" s="2090"/>
      <c r="CA133" s="1997" t="inlineStr">
        <is>
          <t>Left Edge</t>
        </is>
      </c>
      <c r="CB133" s="200">
        <v>5</v>
      </c>
      <c r="CC133" s="873">
        <f>IF(COUNT('Conducted 2G-3G'!$AH$15:$AH$17)=0,9750,INDEX('Conducted 2G-3G'!$T$15:$T$17,MATCH(MAX('Conducted 2G-3G'!$AH$15:$AH$17),'Conducted 2G-3G'!$AH$15:$AH$17,0)))</f>
        <v>9750</v>
      </c>
      <c r="CD133" s="873">
        <f>IF(COUNT('Conducted 2G-3G'!$AH$15:$AH$17)=0,1950,INDEX('Conducted 2G-3G'!$U$15:$U$17,MATCH(MAX('Conducted 2G-3G'!$AH$15:$AH$17),'Conducted 2G-3G'!$AH$15:$AH$17,0)))</f>
        <v>1950</v>
      </c>
      <c r="CE133" s="1523"/>
      <c r="CF133" s="1523"/>
      <c r="CG133" s="387" t="str">
        <f>IF(OR($BY$83="",$BY$83=""),"",$BY$83)</f>
        <v/>
      </c>
      <c r="CH133" s="387">
        <f>BZ133</f>
        <v/>
      </c>
      <c r="CI133" s="387">
        <f>CA133</f>
        <v/>
      </c>
      <c r="CJ133" s="1527"/>
      <c r="CK133" s="2042"/>
      <c r="CL133" s="206">
        <f>IF(CF133=""," ",IF(ABS(CE133-CF133)&lt;=0.125,"Valid","Not valid"))</f>
        <v/>
      </c>
      <c r="CM133" s="207">
        <f> IF(CE133="","",IF(AND(CE133&lt;&gt;"",CF133=""),IF(CE133&gt;=1,"Medir+Sig Max","No"),IF(CF133&lt;&gt;"",IF(CF133&gt;=1,"Medir+Sig Max","No"),"")))</f>
        <v/>
      </c>
      <c r="CN133" s="1787"/>
      <c r="CO133" s="220">
        <f>IF(CK133="",IF(AND(CE133="",CF133=""),"",IF(CF133="",IF(DE133&gt;1,ROUND(DE133*CE133,3),CE133),IF(DE133&gt;1,ROUND(DE133*CF133,3),CF133))),IF(AND(CE133="",CF133=""),"",IF(CF133="",IF(DE133&gt;1,ROUND(DE133*CE133*(1/(CK133)),3),CE133*(1/(CK133))),IF(DE133&gt;1,ROUND(DE133*CF133*(1/(CK133)),3),CF133*(1/(CK133))))))</f>
        <v/>
      </c>
      <c r="CP133" s="2043">
        <f>IF(COUNTIF(Overview!K12:K14,TRUE)&gt;0,2,IF(COUNTIF(Overview!L12:L14,TRUE)&gt;0,4,0))</f>
        <v/>
      </c>
      <c r="CQ133" s="1472">
        <f>IF(CO133="","",IF(CO133&gt;CP133,"Fail","Pass"))</f>
        <v/>
      </c>
      <c r="CR133" s="1481"/>
      <c r="CS133" s="1565">
        <f>MyTimestamp(CO133)</f>
        <v/>
      </c>
      <c r="CT133" s="1531">
        <f>IF(CE133="",0,15)+IF(CF133="",0,15)</f>
        <v/>
      </c>
      <c r="CU133" s="1532">
        <f>IF(CT133=0,0,2)</f>
        <v/>
      </c>
      <c r="CV133" s="859"/>
      <c r="CW133" s="859"/>
      <c r="CX133" s="2038"/>
      <c r="CY133" s="2044"/>
      <c r="CZ133" s="1543">
        <f>10^(CJ133/20)*100-100</f>
        <v/>
      </c>
      <c r="DA133" s="1331"/>
      <c r="DB133" s="431"/>
      <c r="DC133" s="777">
        <f>IF(DA133="","",10^(DA133/10))</f>
        <v/>
      </c>
      <c r="DD133" s="1377">
        <f>IF(ISNUMBER(DB133)=FALSE,"",10^(DB133/10))</f>
        <v/>
      </c>
      <c r="DE133" s="1543">
        <f>IF(AND(ISNUMBER(DC133),ISNUMBER(DD133)),IF(DC133/DD133&gt;1,ROUND((DC133)/DD133,3),1),1)</f>
        <v/>
      </c>
      <c r="DF133" s="1541"/>
      <c r="DG133" s="1541"/>
      <c r="DH133" s="1541"/>
      <c r="DI133" s="1541"/>
      <c r="DJ133" s="1541"/>
      <c r="DK133" s="1541"/>
      <c r="DL133" s="1541"/>
      <c r="DM133" s="1541"/>
      <c r="DN133" s="1541"/>
      <c r="DO133" s="1541"/>
      <c r="DP133" s="1541"/>
      <c r="DQ133" s="1541"/>
      <c r="DR133" s="1541"/>
    </row>
    <row r="134" ht="12.75" x14ac:dyDescent="0.2">
      <c r="A134" s="1541"/>
      <c r="B134" s="1541"/>
      <c r="C134"/>
      <c r="D134" s="130">
        <f>IF(BX$131="Close to Ear","EN 62209-1","EN 62209-2")</f>
        <v/>
      </c>
      <c r="E134" s="130">
        <f>IF(CG134="Close to Ear","2016","2010/A1:2019")</f>
        <v/>
      </c>
      <c r="F134" s="1488" t="inlineStr">
        <is>
          <t>5.2</t>
        </is>
      </c>
      <c r="G134" s="1497"/>
      <c r="H134" s="120">
        <f>BV134</f>
        <v/>
      </c>
      <c r="I134" s="120">
        <f>BW134</f>
        <v/>
      </c>
      <c r="J134" s="687" t="inlineStr">
        <is>
          <t>WCDMA</t>
        </is>
      </c>
      <c r="K134" s="194" t="inlineStr">
        <is>
          <t>FDDI</t>
        </is>
      </c>
      <c r="L134" s="115"/>
      <c r="M134" s="120"/>
      <c r="N134" s="119"/>
      <c r="O134" s="131"/>
      <c r="P134" s="6597"/>
      <c r="Q134" s="131"/>
      <c r="R134" s="131"/>
      <c r="S134" s="120"/>
      <c r="T134" s="120">
        <v>9750</v>
      </c>
      <c r="U134" s="120">
        <v>1950</v>
      </c>
      <c r="V134" s="119"/>
      <c r="W134" s="197"/>
      <c r="X134" s="119"/>
      <c r="Y134" s="119"/>
      <c r="Z134" s="119"/>
      <c r="AA134" s="115"/>
      <c r="AB134" s="115"/>
      <c r="AC134" s="689">
        <f>IF(OR(BX$131="Close to Ear",BX$131="Close to Head"),"Head",IF(BX$131="Extremity","Extremity","Body"))</f>
        <v/>
      </c>
      <c r="AD134" s="690">
        <f>CA134</f>
        <v/>
      </c>
      <c r="AE134" s="688">
        <f>CB134</f>
        <v/>
      </c>
      <c r="AF134" s="115"/>
      <c r="AG134" s="808">
        <f>IF(AZ134="","N/A",IF(CQ134="Pass","P","F"))</f>
        <v/>
      </c>
      <c r="AH134" s="129"/>
      <c r="AI134" s="129"/>
      <c r="AJ134" s="129"/>
      <c r="AK134" s="119"/>
      <c r="AL134" s="115"/>
      <c r="AM134" s="119"/>
      <c r="AN134" s="119"/>
      <c r="AO134" s="692"/>
      <c r="AP134" s="692"/>
      <c r="AQ134" s="692"/>
      <c r="AR134" s="692"/>
      <c r="AS134" s="692"/>
      <c r="AT134" s="691">
        <f>CE134</f>
        <v/>
      </c>
      <c r="AU134" s="691">
        <f>CF134</f>
        <v/>
      </c>
      <c r="AV134" s="813"/>
      <c r="AW134" s="813"/>
      <c r="AX134" s="197">
        <f>CZ134</f>
        <v/>
      </c>
      <c r="AY134" s="197">
        <f>DE134</f>
        <v/>
      </c>
      <c r="AZ134" s="3379">
        <f>CO134</f>
        <v/>
      </c>
      <c r="BA134" s="3380"/>
      <c r="BB134" s="197">
        <f>CP134</f>
        <v/>
      </c>
      <c r="BC134" s="813"/>
      <c r="BD134" s="197">
        <f>CR134</f>
        <v/>
      </c>
      <c r="BE134" s="121">
        <f>CS134</f>
        <v/>
      </c>
      <c r="BF134" s="122">
        <f>CT134*60</f>
        <v/>
      </c>
      <c r="BG134" s="121">
        <f>BE134</f>
        <v/>
      </c>
      <c r="BH134" s="122">
        <f>CU134*60</f>
        <v/>
      </c>
      <c r="BI134" s="122">
        <f>CV134</f>
        <v/>
      </c>
      <c r="BJ134" s="117"/>
      <c r="BK134" s="812">
        <f>Overview!$E$7</f>
        <v/>
      </c>
      <c r="BL134" s="117"/>
      <c r="BM134" s="836">
        <f>CW134</f>
        <v/>
      </c>
      <c r="BN134" s="812">
        <f>Overview!$P$153</f>
        <v/>
      </c>
      <c r="BO134" s="117"/>
      <c r="BP134" s="117"/>
      <c r="BQ134" s="115"/>
      <c r="BR134" s="1478"/>
      <c r="BS134" s="1548"/>
      <c r="BT134" s="1868" t="inlineStr">
        <is>
          <t>WCDMA</t>
        </is>
      </c>
      <c r="BU134" s="1868" t="inlineStr">
        <is>
          <t>FDDI</t>
        </is>
      </c>
      <c r="BV134" s="432">
        <f>Overview!$H$30</f>
        <v/>
      </c>
      <c r="BW134" s="2010"/>
      <c r="BX134" s="1868"/>
      <c r="BY134" s="2090"/>
      <c r="BZ134" s="2090"/>
      <c r="CA134" s="1997" t="inlineStr">
        <is>
          <t>Right Edge</t>
        </is>
      </c>
      <c r="CB134" s="200">
        <v>5</v>
      </c>
      <c r="CC134" s="873">
        <f>IF(COUNT('Conducted 2G-3G'!$AH$15:$AH$17)=0,9750,INDEX('Conducted 2G-3G'!$T$15:$T$17,MATCH(MAX('Conducted 2G-3G'!$AH$15:$AH$17),'Conducted 2G-3G'!$AH$15:$AH$17,0)))</f>
        <v>9750</v>
      </c>
      <c r="CD134" s="873">
        <f>IF(COUNT('Conducted 2G-3G'!$AH$15:$AH$17)=0,1950,INDEX('Conducted 2G-3G'!$U$15:$U$17,MATCH(MAX('Conducted 2G-3G'!$AH$15:$AH$17),'Conducted 2G-3G'!$AH$15:$AH$17,0)))</f>
        <v>1950</v>
      </c>
      <c r="CE134" s="1523"/>
      <c r="CF134" s="1523"/>
      <c r="CG134" s="387" t="str">
        <f>IF(OR($BY$83="",$BY$83=""),"",$BY$83)</f>
        <v/>
      </c>
      <c r="CH134" s="387">
        <f>BZ134</f>
        <v/>
      </c>
      <c r="CI134" s="387">
        <f>CA134</f>
        <v/>
      </c>
      <c r="CJ134" s="1527"/>
      <c r="CK134" s="2042"/>
      <c r="CL134" s="206">
        <f>IF(CF134=""," ",IF(ABS(CE134-CF134)&lt;=0.125,"Valid","Not valid"))</f>
        <v/>
      </c>
      <c r="CM134" s="207">
        <f> IF(CE134="","",IF(AND(CE134&lt;&gt;"",CF134=""),IF(CE134&gt;=1,"Medir+Sig Max","No"),IF(CF134&lt;&gt;"",IF(CF134&gt;=1,"Medir+Sig Max","No"),"")))</f>
        <v/>
      </c>
      <c r="CN134" s="1787"/>
      <c r="CO134" s="220">
        <f>IF(CK134="",IF(AND(CE134="",CF134=""),"",IF(CF134="",IF(DE134&gt;1,ROUND(DE134*CE134,3),CE134),IF(DE134&gt;1,ROUND(DE134*CF134,3),CF134))),IF(AND(CE134="",CF134=""),"",IF(CF134="",IF(DE134&gt;1,ROUND(DE134*CE134*(1/(CK134)),3),CE134*(1/(CK134))),IF(DE134&gt;1,ROUND(DE134*CF134*(1/(CK134)),3),CF134*(1/(CK134))))))</f>
        <v/>
      </c>
      <c r="CP134" s="2043">
        <f>IF(COUNTIF(Overview!K12:K14,TRUE)&gt;0,2,IF(COUNTIF(Overview!L12:L14,TRUE)&gt;0,4,0))</f>
        <v/>
      </c>
      <c r="CQ134" s="1472">
        <f>IF(CO134="","",IF(CO134&gt;CP134,"Fail","Pass"))</f>
        <v/>
      </c>
      <c r="CR134" s="1481"/>
      <c r="CS134" s="1565">
        <f>MyTimestamp(CO134)</f>
        <v/>
      </c>
      <c r="CT134" s="1531">
        <f>IF(CE134="",0,15)+IF(CF134="",0,15)</f>
        <v/>
      </c>
      <c r="CU134" s="1532">
        <f>IF(CT134=0,0,2)</f>
        <v/>
      </c>
      <c r="CV134" s="859"/>
      <c r="CW134" s="859"/>
      <c r="CX134" s="2038"/>
      <c r="CY134" s="2044"/>
      <c r="CZ134" s="1543">
        <f>10^(CJ134/20)*100-100</f>
        <v/>
      </c>
      <c r="DA134" s="1331"/>
      <c r="DB134" s="431"/>
      <c r="DC134" s="777">
        <f>IF(DA134="","",10^(DA134/10))</f>
        <v/>
      </c>
      <c r="DD134" s="1377">
        <f>IF(ISNUMBER(DB134)=FALSE,"",10^(DB134/10))</f>
        <v/>
      </c>
      <c r="DE134" s="1543">
        <f>IF(AND(ISNUMBER(DC134),ISNUMBER(DD134)),IF(DC134/DD134&gt;1,ROUND((DC134)/DD134,3),1),1)</f>
        <v/>
      </c>
      <c r="DF134" s="1541"/>
      <c r="DG134" s="1541"/>
      <c r="DH134" s="1541"/>
      <c r="DI134" s="1541"/>
      <c r="DJ134" s="1541"/>
      <c r="DK134" s="1541"/>
      <c r="DL134" s="1541"/>
      <c r="DM134" s="1541"/>
      <c r="DN134" s="1541"/>
      <c r="DO134" s="1541"/>
      <c r="DP134" s="1541"/>
      <c r="DQ134" s="1541"/>
      <c r="DR134" s="1541"/>
    </row>
    <row r="135" ht="12.75" x14ac:dyDescent="0.2">
      <c r="A135" s="1541"/>
      <c r="B135" s="1541"/>
      <c r="C135"/>
      <c r="D135" s="130">
        <f>IF(BX$131="Close to Ear","EN 62209-1","EN 62209-2")</f>
        <v/>
      </c>
      <c r="E135" s="130">
        <f>IF(CG135="Close to Ear","2016","2010/A1:2019")</f>
        <v/>
      </c>
      <c r="F135" s="1488" t="inlineStr">
        <is>
          <t>5.2</t>
        </is>
      </c>
      <c r="G135" s="1497"/>
      <c r="H135" s="120">
        <f>BV135</f>
        <v/>
      </c>
      <c r="I135" s="120">
        <f>BW135</f>
        <v/>
      </c>
      <c r="J135" s="687" t="inlineStr">
        <is>
          <t>WCDMA</t>
        </is>
      </c>
      <c r="K135" s="194" t="inlineStr">
        <is>
          <t>FDDI</t>
        </is>
      </c>
      <c r="L135" s="115"/>
      <c r="M135" s="120"/>
      <c r="N135" s="119"/>
      <c r="O135" s="131"/>
      <c r="P135" s="6597"/>
      <c r="Q135" s="131"/>
      <c r="R135" s="131"/>
      <c r="S135" s="120"/>
      <c r="T135" s="120">
        <v>9750</v>
      </c>
      <c r="U135" s="120">
        <v>1950</v>
      </c>
      <c r="V135" s="119"/>
      <c r="W135" s="197"/>
      <c r="X135" s="119"/>
      <c r="Y135" s="119"/>
      <c r="Z135" s="119"/>
      <c r="AA135" s="115"/>
      <c r="AB135" s="115"/>
      <c r="AC135" s="689">
        <f>IF(OR(BX$131="Close to Ear",BX$131="Close to Head"),"Head",IF(BX$131="Extremity","Extremity","Body"))</f>
        <v/>
      </c>
      <c r="AD135" s="690">
        <f>CA135</f>
        <v/>
      </c>
      <c r="AE135" s="688">
        <f>CB135</f>
        <v/>
      </c>
      <c r="AF135" s="115"/>
      <c r="AG135" s="808">
        <f>IF(AZ135="","N/A",IF(CQ135="Pass","P","F"))</f>
        <v/>
      </c>
      <c r="AH135" s="129"/>
      <c r="AI135" s="129"/>
      <c r="AJ135" s="129"/>
      <c r="AK135" s="119"/>
      <c r="AL135" s="115"/>
      <c r="AM135" s="119"/>
      <c r="AN135" s="119"/>
      <c r="AO135" s="692"/>
      <c r="AP135" s="692"/>
      <c r="AQ135" s="692"/>
      <c r="AR135" s="692"/>
      <c r="AS135" s="692"/>
      <c r="AT135" s="691">
        <f>CE135</f>
        <v/>
      </c>
      <c r="AU135" s="691">
        <f>CF135</f>
        <v/>
      </c>
      <c r="AV135" s="813"/>
      <c r="AW135" s="813"/>
      <c r="AX135" s="197">
        <f>CZ135</f>
        <v/>
      </c>
      <c r="AY135" s="197">
        <f>DE135</f>
        <v/>
      </c>
      <c r="AZ135" s="3379">
        <f>CO135</f>
        <v/>
      </c>
      <c r="BA135" s="3380"/>
      <c r="BB135" s="197">
        <f>CP135</f>
        <v/>
      </c>
      <c r="BC135" s="813"/>
      <c r="BD135" s="197">
        <f>CR135</f>
        <v/>
      </c>
      <c r="BE135" s="121">
        <f>CS135</f>
        <v/>
      </c>
      <c r="BF135" s="122">
        <f>CT135*60</f>
        <v/>
      </c>
      <c r="BG135" s="121">
        <f>BE135</f>
        <v/>
      </c>
      <c r="BH135" s="122">
        <f>CU135*60</f>
        <v/>
      </c>
      <c r="BI135" s="122">
        <f>CV135</f>
        <v/>
      </c>
      <c r="BJ135" s="117"/>
      <c r="BK135" s="812">
        <f>Overview!$E$7</f>
        <v/>
      </c>
      <c r="BL135" s="117"/>
      <c r="BM135" s="836">
        <f>CW135</f>
        <v/>
      </c>
      <c r="BN135" s="812">
        <f>Overview!$P$153</f>
        <v/>
      </c>
      <c r="BO135" s="117"/>
      <c r="BP135" s="117"/>
      <c r="BQ135" s="115"/>
      <c r="BR135" s="1478"/>
      <c r="BS135" s="1548"/>
      <c r="BT135" s="2089" t="inlineStr">
        <is>
          <t>WCDMA</t>
        </is>
      </c>
      <c r="BU135" s="2089" t="inlineStr">
        <is>
          <t>FDDI</t>
        </is>
      </c>
      <c r="BV135" s="430">
        <f>Overview!$H$30</f>
        <v/>
      </c>
      <c r="BW135" s="2010"/>
      <c r="BX135" s="2089"/>
      <c r="BY135" s="2090"/>
      <c r="BZ135" s="2090"/>
      <c r="CA135" s="1997" t="inlineStr">
        <is>
          <t>Top Edge</t>
        </is>
      </c>
      <c r="CB135" s="200">
        <v>5</v>
      </c>
      <c r="CC135" s="873">
        <f>IF(COUNT('Conducted 2G-3G'!$AH$15:$AH$17)=0,9750,INDEX('Conducted 2G-3G'!$T$15:$T$17,MATCH(MAX('Conducted 2G-3G'!$AH$15:$AH$17),'Conducted 2G-3G'!$AH$15:$AH$17,0)))</f>
        <v>9750</v>
      </c>
      <c r="CD135" s="873">
        <f>IF(COUNT('Conducted 2G-3G'!$AH$15:$AH$17)=0,1950,INDEX('Conducted 2G-3G'!$U$15:$U$17,MATCH(MAX('Conducted 2G-3G'!$AH$15:$AH$17),'Conducted 2G-3G'!$AH$15:$AH$17,0)))</f>
        <v>1950</v>
      </c>
      <c r="CE135" s="1523"/>
      <c r="CF135" s="1523"/>
      <c r="CG135" s="387" t="str">
        <f>IF(OR($BY$83="",$BY$83=""),"",$BY$83)</f>
        <v/>
      </c>
      <c r="CH135" s="387">
        <f>BZ135</f>
        <v/>
      </c>
      <c r="CI135" s="387">
        <f>CA135</f>
        <v/>
      </c>
      <c r="CJ135" s="1527"/>
      <c r="CK135" s="2042"/>
      <c r="CL135" s="206">
        <f>IF(CF135=""," ",IF(ABS(CE135-CF135)&lt;=0.125,"Valid","Not valid"))</f>
        <v/>
      </c>
      <c r="CM135" s="207">
        <f> IF(CE135="","",IF(AND(CE135&lt;&gt;"",CF135=""),IF(CE135&gt;=1,"Medir+Sig Max","No"),IF(CF135&lt;&gt;"",IF(CF135&gt;=1,"Medir+Sig Max","No"),"")))</f>
        <v/>
      </c>
      <c r="CN135" s="1787"/>
      <c r="CO135" s="220">
        <f>IF(CK135="",IF(AND(CE135="",CF135=""),"",IF(CF135="",IF(DE135&gt;1,ROUND(DE135*CE135,3),CE135),IF(DE135&gt;1,ROUND(DE135*CF135,3),CF135))),IF(AND(CE135="",CF135=""),"",IF(CF135="",IF(DE135&gt;1,ROUND(DE135*CE135*(1/(CK135)),3),CE135*(1/(CK135))),IF(DE135&gt;1,ROUND(DE135*CF135*(1/(CK135)),3),CF135*(1/(CK135))))))</f>
        <v/>
      </c>
      <c r="CP135" s="2043">
        <f>IF(COUNTIF(Overview!K12:K14,TRUE)&gt;0,2,IF(COUNTIF(Overview!L12:L14,TRUE)&gt;0,4,0))</f>
        <v/>
      </c>
      <c r="CQ135" s="1472">
        <f>IF(CO135="","",IF(CO135&gt;CP135,"Fail","Pass"))</f>
        <v/>
      </c>
      <c r="CR135" s="1481"/>
      <c r="CS135" s="1565">
        <f>MyTimestamp(CO135)</f>
        <v/>
      </c>
      <c r="CT135" s="1531">
        <f>IF(CE135="",0,15)+IF(CF135="",0,15)</f>
        <v/>
      </c>
      <c r="CU135" s="1532">
        <f>IF(CT135=0,0,2)</f>
        <v/>
      </c>
      <c r="CV135" s="859"/>
      <c r="CW135" s="859"/>
      <c r="CX135" s="2038"/>
      <c r="CY135" s="2044"/>
      <c r="CZ135" s="1543">
        <f>10^(CJ135/20)*100-100</f>
        <v/>
      </c>
      <c r="DA135" s="1331"/>
      <c r="DB135" s="431"/>
      <c r="DC135" s="777">
        <f>IF(DA135="","",10^(DA135/10))</f>
        <v/>
      </c>
      <c r="DD135" s="1377">
        <f>IF(ISNUMBER(DB135)=FALSE,"",10^(DB135/10))</f>
        <v/>
      </c>
      <c r="DE135" s="1543">
        <f>IF(AND(ISNUMBER(DC135),ISNUMBER(DD135)),IF(DC135/DD135&gt;1,ROUND((DC135)/DD135,3),1),1)</f>
        <v/>
      </c>
      <c r="DF135" s="1541"/>
      <c r="DG135" s="1541"/>
      <c r="DH135" s="1541"/>
      <c r="DI135" s="1541"/>
      <c r="DJ135" s="1541"/>
      <c r="DK135" s="1541"/>
      <c r="DL135" s="1541"/>
      <c r="DM135" s="1541"/>
      <c r="DN135" s="1541"/>
      <c r="DO135" s="1541"/>
      <c r="DP135" s="1541"/>
      <c r="DQ135" s="1541"/>
      <c r="DR135" s="1541"/>
    </row>
    <row r="136" ht="12.75" x14ac:dyDescent="0.2">
      <c r="A136" s="1541"/>
      <c r="B136" s="1541"/>
      <c r="C136"/>
      <c r="D136" s="130">
        <f>IF(BX$131="Close to Ear","EN 62209-1","EN 62209-2")</f>
        <v/>
      </c>
      <c r="E136" s="130">
        <f>IF(CG136="Close to Ear","2016","2010/A1:2019")</f>
        <v/>
      </c>
      <c r="F136" s="1488" t="inlineStr">
        <is>
          <t>5.2</t>
        </is>
      </c>
      <c r="G136" s="1497"/>
      <c r="H136" s="120">
        <f>BV136</f>
        <v/>
      </c>
      <c r="I136" s="120">
        <f>BW136</f>
        <v/>
      </c>
      <c r="J136" s="687" t="inlineStr">
        <is>
          <t>WCDMA</t>
        </is>
      </c>
      <c r="K136" s="194" t="inlineStr">
        <is>
          <t>FDDI</t>
        </is>
      </c>
      <c r="L136" s="115"/>
      <c r="M136" s="120"/>
      <c r="N136" s="119"/>
      <c r="O136" s="131"/>
      <c r="P136" s="6597"/>
      <c r="Q136" s="131"/>
      <c r="R136" s="131"/>
      <c r="S136" s="120"/>
      <c r="T136" s="120">
        <v>9750</v>
      </c>
      <c r="U136" s="120">
        <v>1950</v>
      </c>
      <c r="V136" s="119"/>
      <c r="W136" s="197"/>
      <c r="X136" s="119"/>
      <c r="Y136" s="119"/>
      <c r="Z136" s="119"/>
      <c r="AA136" s="115"/>
      <c r="AB136" s="115"/>
      <c r="AC136" s="689">
        <f>IF(OR(BX$131="Close to Ear",BX$131="Close to Head"),"Head",IF(BX$131="Extremity","Extremity","Body"))</f>
        <v/>
      </c>
      <c r="AD136" s="690">
        <f>CA136</f>
        <v/>
      </c>
      <c r="AE136" s="688">
        <f>CB136</f>
        <v/>
      </c>
      <c r="AF136" s="115"/>
      <c r="AG136" s="808">
        <f>IF(AZ136="","N/A",IF(CQ136="Pass","P","F"))</f>
        <v/>
      </c>
      <c r="AH136" s="129"/>
      <c r="AI136" s="129"/>
      <c r="AJ136" s="129"/>
      <c r="AK136" s="119"/>
      <c r="AL136" s="115"/>
      <c r="AM136" s="119"/>
      <c r="AN136" s="119"/>
      <c r="AO136" s="692"/>
      <c r="AP136" s="692"/>
      <c r="AQ136" s="692"/>
      <c r="AR136" s="692"/>
      <c r="AS136" s="692"/>
      <c r="AT136" s="691">
        <f>CE136</f>
        <v/>
      </c>
      <c r="AU136" s="691">
        <f>CF136</f>
        <v/>
      </c>
      <c r="AV136" s="813"/>
      <c r="AW136" s="813"/>
      <c r="AX136" s="197">
        <f>CZ136</f>
        <v/>
      </c>
      <c r="AY136" s="197">
        <f>DE136</f>
        <v/>
      </c>
      <c r="AZ136" s="3379">
        <f>CO136</f>
        <v/>
      </c>
      <c r="BA136" s="3380"/>
      <c r="BB136" s="197">
        <f>CP136</f>
        <v/>
      </c>
      <c r="BC136" s="813"/>
      <c r="BD136" s="197">
        <f>CR136</f>
        <v/>
      </c>
      <c r="BE136" s="121">
        <f>CS136</f>
        <v/>
      </c>
      <c r="BF136" s="122">
        <f>CT136*60</f>
        <v/>
      </c>
      <c r="BG136" s="121">
        <f>BE136</f>
        <v/>
      </c>
      <c r="BH136" s="122">
        <f>CU136*60</f>
        <v/>
      </c>
      <c r="BI136" s="122">
        <f>CV136</f>
        <v/>
      </c>
      <c r="BJ136" s="117"/>
      <c r="BK136" s="812">
        <f>Overview!$E$7</f>
        <v/>
      </c>
      <c r="BL136" s="117"/>
      <c r="BM136" s="836">
        <f>CW136</f>
        <v/>
      </c>
      <c r="BN136" s="812">
        <f>Overview!$P$153</f>
        <v/>
      </c>
      <c r="BO136" s="117"/>
      <c r="BP136" s="117"/>
      <c r="BQ136" s="115"/>
      <c r="BR136" s="1478"/>
      <c r="BS136" s="1548"/>
      <c r="BT136" s="2089" t="inlineStr">
        <is>
          <t>WCDMA</t>
        </is>
      </c>
      <c r="BU136" s="2089" t="inlineStr">
        <is>
          <t>FDDI</t>
        </is>
      </c>
      <c r="BV136" s="430">
        <f>Overview!$H$30</f>
        <v/>
      </c>
      <c r="BW136" s="2010"/>
      <c r="BX136" s="2089"/>
      <c r="BY136" s="2090"/>
      <c r="BZ136" s="2090"/>
      <c r="CA136" s="1997" t="inlineStr">
        <is>
          <t>Bottom Edge</t>
        </is>
      </c>
      <c r="CB136" s="200">
        <v>5</v>
      </c>
      <c r="CC136" s="873">
        <f>IF(COUNT('Conducted 2G-3G'!$AH$15:$AH$17)=0,9750,INDEX('Conducted 2G-3G'!$T$15:$T$17,MATCH(MAX('Conducted 2G-3G'!$AH$15:$AH$17),'Conducted 2G-3G'!$AH$15:$AH$17,0)))</f>
        <v>9750</v>
      </c>
      <c r="CD136" s="873">
        <f>IF(COUNT('Conducted 2G-3G'!$AH$15:$AH$17)=0,1950,INDEX('Conducted 2G-3G'!$U$15:$U$17,MATCH(MAX('Conducted 2G-3G'!$AH$15:$AH$17),'Conducted 2G-3G'!$AH$15:$AH$17,0)))</f>
        <v>1950</v>
      </c>
      <c r="CE136" s="1523"/>
      <c r="CF136" s="1523"/>
      <c r="CG136" s="387" t="str">
        <f>IF(OR($BY$83="",$BY$83=""),"",$BY$83)</f>
        <v/>
      </c>
      <c r="CH136" s="387">
        <f>BZ136</f>
        <v/>
      </c>
      <c r="CI136" s="387">
        <f>CA136</f>
        <v/>
      </c>
      <c r="CJ136" s="1527"/>
      <c r="CK136" s="2042"/>
      <c r="CL136" s="206">
        <f>IF(CF136=""," ",IF(ABS(CE136-CF136)&lt;=0.125,"Valid","Not valid"))</f>
        <v/>
      </c>
      <c r="CM136" s="207">
        <f> IF(CE136="","",IF(AND(CE136&lt;&gt;"",CF136=""),IF(CE136&gt;=1,"Medir+Sig Max","No"),IF(CF136&lt;&gt;"",IF(CF136&gt;=1,"Medir+Sig Max","No"),"")))</f>
        <v/>
      </c>
      <c r="CN136" s="1787"/>
      <c r="CO136" s="220">
        <f>IF(CK136="",IF(AND(CE136="",CF136=""),"",IF(CF136="",IF(DE136&gt;1,ROUND(DE136*CE136,3),CE136),IF(DE136&gt;1,ROUND(DE136*CF136,3),CF136))),IF(AND(CE136="",CF136=""),"",IF(CF136="",IF(DE136&gt;1,ROUND(DE136*CE136*(1/(CK136)),3),CE136*(1/(CK136))),IF(DE136&gt;1,ROUND(DE136*CF136*(1/(CK136)),3),CF136*(1/(CK136))))))</f>
        <v/>
      </c>
      <c r="CP136" s="2043">
        <f>IF(COUNTIF(Overview!K12:K14,TRUE)&gt;0,2,IF(COUNTIF(Overview!L12:L14,TRUE)&gt;0,4,0))</f>
        <v/>
      </c>
      <c r="CQ136" s="1472">
        <f>IF(CO136="","",IF(CO136&gt;CP136,"Fail","Pass"))</f>
        <v/>
      </c>
      <c r="CR136" s="1481"/>
      <c r="CS136" s="1565">
        <f>MyTimestamp(CO136)</f>
        <v/>
      </c>
      <c r="CT136" s="1531">
        <f>IF(CE136="",0,15)+IF(CF136="",0,15)</f>
        <v/>
      </c>
      <c r="CU136" s="1532">
        <f>IF(CT136=0,0,2)</f>
        <v/>
      </c>
      <c r="CV136" s="859"/>
      <c r="CW136" s="859"/>
      <c r="CX136" s="2038"/>
      <c r="CY136" s="2044"/>
      <c r="CZ136" s="1543">
        <f>10^(CJ136/20)*100-100</f>
        <v/>
      </c>
      <c r="DA136" s="1331"/>
      <c r="DB136" s="431"/>
      <c r="DC136" s="777">
        <f>IF(DA136="","",10^(DA136/10))</f>
        <v/>
      </c>
      <c r="DD136" s="1377">
        <f>IF(ISNUMBER(DB136)=FALSE,"",10^(DB136/10))</f>
        <v/>
      </c>
      <c r="DE136" s="1543">
        <f>IF(AND(ISNUMBER(DC136),ISNUMBER(DD136)),IF(DC136/DD136&gt;1,ROUND((DC136)/DD136,3),1),1)</f>
        <v/>
      </c>
      <c r="DF136" s="1541"/>
      <c r="DG136" s="1541"/>
      <c r="DH136" s="1541"/>
      <c r="DI136" s="1541"/>
      <c r="DJ136" s="1541"/>
      <c r="DK136" s="1541"/>
      <c r="DL136" s="1541"/>
      <c r="DM136" s="1541"/>
      <c r="DN136" s="1541"/>
      <c r="DO136" s="1541"/>
      <c r="DP136" s="1541"/>
      <c r="DQ136" s="1541"/>
      <c r="DR136" s="1541"/>
    </row>
    <row r="137" ht="12.75" x14ac:dyDescent="0.2">
      <c r="A137" s="1541"/>
      <c r="B137" s="1541"/>
      <c r="C137"/>
      <c r="D137" s="130">
        <f>IF(BX$131="Close to Ear","EN 62209-1","EN 62209-2")</f>
        <v/>
      </c>
      <c r="E137" s="130">
        <f>IF(CG137="Close to Ear","2016","2010/A1:2019")</f>
        <v/>
      </c>
      <c r="F137" s="1488" t="inlineStr">
        <is>
          <t>5.2</t>
        </is>
      </c>
      <c r="G137" s="1497"/>
      <c r="H137" s="120">
        <f>BV137</f>
        <v/>
      </c>
      <c r="I137" s="120">
        <f>BW137</f>
        <v/>
      </c>
      <c r="J137" s="687" t="inlineStr">
        <is>
          <t>WCDMA</t>
        </is>
      </c>
      <c r="K137" s="194" t="inlineStr">
        <is>
          <t>FDDI</t>
        </is>
      </c>
      <c r="L137" s="115"/>
      <c r="M137" s="120"/>
      <c r="N137" s="119"/>
      <c r="O137" s="131"/>
      <c r="P137" s="6597"/>
      <c r="Q137" s="131"/>
      <c r="R137" s="131"/>
      <c r="S137" s="120"/>
      <c r="T137" s="120">
        <v>9750</v>
      </c>
      <c r="U137" s="120">
        <v>1950</v>
      </c>
      <c r="V137" s="119"/>
      <c r="W137" s="197"/>
      <c r="X137" s="119"/>
      <c r="Y137" s="119"/>
      <c r="Z137" s="119"/>
      <c r="AA137" s="115"/>
      <c r="AB137" s="115"/>
      <c r="AC137" s="689">
        <f>IF(OR(BX$131="Close to Ear",BX$131="Close to Head"),"Head",IF(BX$131="Extremity","Extremity","Body"))</f>
        <v/>
      </c>
      <c r="AD137" s="690">
        <f>CA137</f>
        <v/>
      </c>
      <c r="AE137" s="688">
        <f>CB137</f>
        <v/>
      </c>
      <c r="AF137" s="115"/>
      <c r="AG137" s="808">
        <f>IF(AZ137="","N/A",IF(CQ137="Pass","P","F"))</f>
        <v/>
      </c>
      <c r="AH137" s="129"/>
      <c r="AI137" s="129"/>
      <c r="AJ137" s="129"/>
      <c r="AK137" s="119"/>
      <c r="AL137" s="115"/>
      <c r="AM137" s="119"/>
      <c r="AN137" s="119"/>
      <c r="AO137" s="692"/>
      <c r="AP137" s="692"/>
      <c r="AQ137" s="692"/>
      <c r="AR137" s="692"/>
      <c r="AS137" s="692"/>
      <c r="AT137" s="691">
        <f>CE137</f>
        <v/>
      </c>
      <c r="AU137" s="691">
        <f>CF137</f>
        <v/>
      </c>
      <c r="AV137" s="813"/>
      <c r="AW137" s="813"/>
      <c r="AX137" s="197">
        <f>CZ137</f>
        <v/>
      </c>
      <c r="AY137" s="197">
        <f>DE137</f>
        <v/>
      </c>
      <c r="AZ137" s="3379">
        <f>CO137</f>
        <v/>
      </c>
      <c r="BA137" s="3380"/>
      <c r="BB137" s="197">
        <f>CP137</f>
        <v/>
      </c>
      <c r="BC137" s="813"/>
      <c r="BD137" s="197">
        <f>CR137</f>
        <v/>
      </c>
      <c r="BE137" s="121">
        <f>CS137</f>
        <v/>
      </c>
      <c r="BF137" s="122">
        <f>CT137*60</f>
        <v/>
      </c>
      <c r="BG137" s="121">
        <f>BE137</f>
        <v/>
      </c>
      <c r="BH137" s="122">
        <f>CU137*60</f>
        <v/>
      </c>
      <c r="BI137" s="122">
        <f>CV137</f>
        <v/>
      </c>
      <c r="BJ137" s="117"/>
      <c r="BK137" s="812">
        <f>Overview!$E$7</f>
        <v/>
      </c>
      <c r="BL137" s="117"/>
      <c r="BM137" s="836">
        <f>CW137</f>
        <v/>
      </c>
      <c r="BN137" s="812">
        <f>Overview!$P$153</f>
        <v/>
      </c>
      <c r="BO137" s="117"/>
      <c r="BP137" s="117"/>
      <c r="BQ137" s="115"/>
      <c r="BR137" s="1478"/>
      <c r="BS137" s="1548"/>
      <c r="BT137" s="2089" t="inlineStr">
        <is>
          <t>WCDMA</t>
        </is>
      </c>
      <c r="BU137" s="2089" t="inlineStr">
        <is>
          <t>FDDI</t>
        </is>
      </c>
      <c r="BV137" s="430">
        <f>Overview!$H$30</f>
        <v/>
      </c>
      <c r="BW137" s="2010"/>
      <c r="BX137" s="2089"/>
      <c r="BY137" s="2090"/>
      <c r="BZ137" s="2090"/>
      <c r="CA137" s="431" t="str">
        <f>IF(COUNT(CF131:CF136)=0,IF(COUNT(CE131:CE136)=0,"TBD",VLOOKUP(MAX(CE131:CE136),CE131:CI136,5,FALSE)),VLOOKUP(MAX(CF131:CF136),CF131:CI136,4,FALSE))</f>
        <v>TBD</v>
      </c>
      <c r="CB137" s="200">
        <v>5</v>
      </c>
      <c r="CC137" s="873">
        <f>IF(COUNT('Conducted 2G-3G'!$AH$15:$AH$17)=0,9750,INDEX('Conducted 2G-3G'!$T$15:$T$17,MATCH(MAX('Conducted 2G-3G'!$AH$15:$AH$17),'Conducted 2G-3G'!$AH$15:$AH$17,0)))</f>
        <v>9750</v>
      </c>
      <c r="CD137" s="873">
        <f>IF(COUNT('Conducted 2G-3G'!$AH$15:$AH$17)=0,1950,INDEX('Conducted 2G-3G'!$U$15:$U$17,MATCH(MAX('Conducted 2G-3G'!$AH$15:$AH$17),'Conducted 2G-3G'!$AH$15:$AH$17,0)))</f>
        <v>1950</v>
      </c>
      <c r="CE137" s="1523"/>
      <c r="CF137" s="1523"/>
      <c r="CG137" s="387" t="str">
        <f>IF(OR($BY$83="",$BY$83=""),"",$BY$83)</f>
        <v/>
      </c>
      <c r="CH137" s="387">
        <f>BZ137</f>
        <v/>
      </c>
      <c r="CI137" s="387">
        <f>CA137</f>
        <v/>
      </c>
      <c r="CJ137" s="1527"/>
      <c r="CK137" s="2042"/>
      <c r="CL137" s="206">
        <f>IF(CF137=""," ",IF(ABS(CE137-CF137)&lt;=0.125,"Valid","Not valid"))</f>
        <v/>
      </c>
      <c r="CM137" s="207">
        <f> IF(CE137="","",IF(AND(CE137&lt;&gt;"",CF137=""),IF(CE137&gt;=1,"Medir+Sig Max","No"),IF(CF137&lt;&gt;"",IF(CF137&gt;=1,"Medir+Sig Max","No"),"")))</f>
        <v/>
      </c>
      <c r="CN137" s="1787"/>
      <c r="CO137" s="220">
        <f>IF(CK137="",IF(AND(CE137="",CF137=""),"",IF(CF137="",IF(DE137&gt;1,ROUND(DE137*CE137,3),CE137),IF(DE137&gt;1,ROUND(DE137*CF137,3),CF137))),IF(AND(CE137="",CF137=""),"",IF(CF137="",IF(DE137&gt;1,ROUND(DE137*CE137*(1/(CK137)),3),CE137*(1/(CK137))),IF(DE137&gt;1,ROUND(DE137*CF137*(1/(CK137)),3),CF137*(1/(CK137))))))</f>
        <v/>
      </c>
      <c r="CP137" s="2043">
        <f>IF(COUNTIF(Overview!K12:K14,TRUE)&gt;0,2,IF(COUNTIF(Overview!L12:L14,TRUE)&gt;0,4,0))</f>
        <v/>
      </c>
      <c r="CQ137" s="1472">
        <f>IF(CO137="","",IF(CO137&gt;CP137,"Fail","Pass"))</f>
        <v/>
      </c>
      <c r="CR137" s="1481"/>
      <c r="CS137" s="1565">
        <f>MyTimestamp(CO137)</f>
        <v/>
      </c>
      <c r="CT137" s="1531">
        <f>IF(CE137="",0,15)+IF(CF137="",0,15)</f>
        <v/>
      </c>
      <c r="CU137" s="1532">
        <f>IF(CT137=0,0,2)</f>
        <v/>
      </c>
      <c r="CV137" s="859"/>
      <c r="CW137" s="859"/>
      <c r="CX137" s="2038"/>
      <c r="CY137" s="2044"/>
      <c r="CZ137" s="1543">
        <f>10^(CJ137/20)*100-100</f>
        <v/>
      </c>
      <c r="DA137" s="1331"/>
      <c r="DB137" s="431"/>
      <c r="DC137" s="777">
        <f>IF(DA137="","",10^(DA137/10))</f>
        <v/>
      </c>
      <c r="DD137" s="1377">
        <f>IF(ISNUMBER(DB137)=FALSE,"",10^(DB137/10))</f>
        <v/>
      </c>
      <c r="DE137" s="1543">
        <f>IF(AND(ISNUMBER(DC137),ISNUMBER(DD137)),IF(DC137/DD137&gt;1,ROUND((DC137)/DD137,3),1),1)</f>
        <v/>
      </c>
      <c r="DF137" s="1541"/>
      <c r="DG137" s="1541"/>
      <c r="DH137" s="1541"/>
      <c r="DI137" s="1541"/>
      <c r="DJ137" s="1541"/>
      <c r="DK137" s="1541"/>
      <c r="DL137" s="1541"/>
      <c r="DM137" s="1541"/>
      <c r="DN137" s="1541"/>
      <c r="DO137" s="1541"/>
      <c r="DP137" s="1541"/>
      <c r="DQ137" s="1541"/>
      <c r="DR137" s="1541"/>
    </row>
    <row r="138" ht="12.75" x14ac:dyDescent="0.2">
      <c r="A138" s="1541"/>
      <c r="B138" s="1541"/>
      <c r="C138"/>
      <c r="D138" s="130">
        <f>IF(BX$131="Close to Ear","EN 62209-1","EN 62209-2")</f>
        <v/>
      </c>
      <c r="E138" s="130">
        <f>IF(CG138="Close to Ear","2016","2010/A1:2019")</f>
        <v/>
      </c>
      <c r="F138" s="1488" t="inlineStr">
        <is>
          <t>5.2</t>
        </is>
      </c>
      <c r="G138" s="1497"/>
      <c r="H138" s="120">
        <f>BV138</f>
        <v/>
      </c>
      <c r="I138" s="120">
        <f>BW138</f>
        <v/>
      </c>
      <c r="J138" s="687" t="inlineStr">
        <is>
          <t>WCDMA</t>
        </is>
      </c>
      <c r="K138" s="194" t="inlineStr">
        <is>
          <t>FDDI</t>
        </is>
      </c>
      <c r="L138" s="115"/>
      <c r="M138" s="120"/>
      <c r="N138" s="119"/>
      <c r="O138" s="131"/>
      <c r="P138" s="6597"/>
      <c r="Q138" s="131"/>
      <c r="R138" s="131"/>
      <c r="S138" s="120"/>
      <c r="T138" s="120">
        <v>9750</v>
      </c>
      <c r="U138" s="120">
        <v>1950</v>
      </c>
      <c r="V138" s="119"/>
      <c r="W138" s="197"/>
      <c r="X138" s="119"/>
      <c r="Y138" s="119"/>
      <c r="Z138" s="119"/>
      <c r="AA138" s="115"/>
      <c r="AB138" s="115"/>
      <c r="AC138" s="689">
        <f>IF(OR(BX$131="Close to Ear",BX$131="Close to Head"),"Head",IF(BX$131="Extremity","Extremity","Body"))</f>
        <v/>
      </c>
      <c r="AD138" s="690">
        <f>CA138</f>
        <v/>
      </c>
      <c r="AE138" s="688">
        <f>CB138</f>
        <v/>
      </c>
      <c r="AF138" s="115"/>
      <c r="AG138" s="808">
        <f>IF(AZ138="","N/A",IF(CQ138="Pass","P","F"))</f>
        <v/>
      </c>
      <c r="AH138" s="129"/>
      <c r="AI138" s="129"/>
      <c r="AJ138" s="129"/>
      <c r="AK138" s="119"/>
      <c r="AL138" s="115"/>
      <c r="AM138" s="119"/>
      <c r="AN138" s="119"/>
      <c r="AO138" s="692"/>
      <c r="AP138" s="692"/>
      <c r="AQ138" s="692"/>
      <c r="AR138" s="692"/>
      <c r="AS138" s="692"/>
      <c r="AT138" s="691">
        <f>CE138</f>
        <v/>
      </c>
      <c r="AU138" s="691">
        <f>CF138</f>
        <v/>
      </c>
      <c r="AV138" s="813"/>
      <c r="AW138" s="813"/>
      <c r="AX138" s="197">
        <f>CZ138</f>
        <v/>
      </c>
      <c r="AY138" s="197">
        <f>DE138</f>
        <v/>
      </c>
      <c r="AZ138" s="3379">
        <f>CO138</f>
        <v/>
      </c>
      <c r="BA138" s="3380"/>
      <c r="BB138" s="197">
        <f>CP138</f>
        <v/>
      </c>
      <c r="BC138" s="813"/>
      <c r="BD138" s="197">
        <f>CR138</f>
        <v/>
      </c>
      <c r="BE138" s="121">
        <f>CS138</f>
        <v/>
      </c>
      <c r="BF138" s="122">
        <f>CT138*60</f>
        <v/>
      </c>
      <c r="BG138" s="121">
        <f>BE138</f>
        <v/>
      </c>
      <c r="BH138" s="122">
        <f>CU138*60</f>
        <v/>
      </c>
      <c r="BI138" s="122">
        <f>CV138</f>
        <v/>
      </c>
      <c r="BJ138" s="117"/>
      <c r="BK138" s="812">
        <f>Overview!$E$7</f>
        <v/>
      </c>
      <c r="BL138" s="117"/>
      <c r="BM138" s="836">
        <f>CW138</f>
        <v/>
      </c>
      <c r="BN138" s="812">
        <f>Overview!$P$153</f>
        <v/>
      </c>
      <c r="BO138" s="117"/>
      <c r="BP138" s="117"/>
      <c r="BQ138" s="115"/>
      <c r="BR138" s="1478"/>
      <c r="BS138" s="1548"/>
      <c r="BT138" s="2089" t="inlineStr">
        <is>
          <t>WCDMA</t>
        </is>
      </c>
      <c r="BU138" s="2089" t="inlineStr">
        <is>
          <t>FDDI</t>
        </is>
      </c>
      <c r="BV138" s="430">
        <f>Overview!$H$30</f>
        <v/>
      </c>
      <c r="BW138" s="2010"/>
      <c r="BX138" s="1872"/>
      <c r="BY138" s="2090"/>
      <c r="BZ138" s="2090"/>
      <c r="CA138" s="433" t="str">
        <f>IF(COUNT(CF131:CF136)=0,IF(COUNT(CE131:CE136)=0,"TBD",VLOOKUP(MAX(CE131:CE136),CE131:CI136,5,FALSE)),VLOOKUP(MAX(CF131:CF136),CF131:CI136,4,FALSE))</f>
        <v>TBD</v>
      </c>
      <c r="CB138" s="201">
        <v>5</v>
      </c>
      <c r="CC138" s="874">
        <f>IF(COUNT('Conducted 2G-3G'!$AH$15:$AH$17)=0,9750,INDEX('Conducted 2G-3G'!$T$15:$T$17,MATCH(MAX('Conducted 2G-3G'!$AH$15:$AH$17),'Conducted 2G-3G'!$AH$15:$AH$17,0)))</f>
        <v>9750</v>
      </c>
      <c r="CD138" s="874">
        <f>IF(COUNT('Conducted 2G-3G'!$AH$15:$AH$17)=0,1950,INDEX('Conducted 2G-3G'!$U$15:$U$17,MATCH(MAX('Conducted 2G-3G'!$AH$15:$AH$17),'Conducted 2G-3G'!$AH$15:$AH$17,0)))</f>
        <v>1950</v>
      </c>
      <c r="CE138" s="1874"/>
      <c r="CF138" s="1874"/>
      <c r="CG138" s="388" t="str">
        <f>IF(OR($BY$83="",$BY$83=""),"",$BY$83)</f>
        <v/>
      </c>
      <c r="CH138" s="388">
        <f>BZ138</f>
        <v/>
      </c>
      <c r="CI138" s="388">
        <f>CA138</f>
        <v/>
      </c>
      <c r="CJ138" s="2046"/>
      <c r="CK138" s="2047"/>
      <c r="CL138" s="212">
        <f>IF(CF138=""," ",IF(ABS(CE138-CF138)&lt;=0.125,"Valid","Not valid"))</f>
        <v/>
      </c>
      <c r="CM138" s="213">
        <f> IF(CE138="","",IF(AND(CE138&lt;&gt;"",CF138=""),IF(CE138&gt;=1,"Medir+Sig Max","No"),IF(CF138&lt;&gt;"",IF(CF138&gt;=1,"Medir+Sig Max","No"),"")))</f>
        <v/>
      </c>
      <c r="CN138" s="1794"/>
      <c r="CO138" s="221">
        <f>IF(CK138="",IF(AND(CE138="",CF138=""),"",IF(CF138="",IF(DE138&gt;1,ROUND(DE138*CE138,3),CE138),IF(DE138&gt;1,ROUND(DE138*CF138,3),CF138))),IF(AND(CE138="",CF138=""),"",IF(CF138="",IF(DE138&gt;1,ROUND(DE138*CE138*(1/(CK138)),3),CE138*(1/(CK138))),IF(DE138&gt;1,ROUND(DE138*CF138*(1/(CK138)),3),CF138*(1/(CK138))))))</f>
        <v/>
      </c>
      <c r="CP138" s="2048">
        <f>IF(COUNTIF(Overview!K12:K14,TRUE)&gt;0,2,IF(COUNTIF(Overview!L12:L14,TRUE)&gt;0,4,0))</f>
        <v/>
      </c>
      <c r="CQ138" s="1473">
        <f>IF(CO138="","",IF(CO138&gt;CP138,"Fail","Pass"))</f>
        <v/>
      </c>
      <c r="CR138" s="1482"/>
      <c r="CS138" s="1566">
        <f>MyTimestamp(CO138)</f>
        <v/>
      </c>
      <c r="CT138" s="1535">
        <f>IF(CE138="",0,15)+IF(CF138="",0,15)</f>
        <v/>
      </c>
      <c r="CU138" s="1536">
        <f>IF(CT138=0,0,2)</f>
        <v/>
      </c>
      <c r="CV138" s="861"/>
      <c r="CW138" s="861"/>
      <c r="CX138" s="2038"/>
      <c r="CY138" s="2050"/>
      <c r="CZ138" s="1545">
        <f>10^(CJ138/20)*100-100</f>
        <v/>
      </c>
      <c r="DA138" s="1333"/>
      <c r="DB138" s="435"/>
      <c r="DC138" s="779">
        <f>IF(DA138="","",10^(DA138/10))</f>
        <v/>
      </c>
      <c r="DD138" s="1379">
        <f>IF(ISNUMBER(DB138)=FALSE,"",10^(DB138/10))</f>
        <v/>
      </c>
      <c r="DE138" s="1545">
        <f>IF(AND(ISNUMBER(DC138),ISNUMBER(DD138)),IF(DC138/DD138&gt;1,ROUND((DC138)/DD138,3),1),1)</f>
        <v/>
      </c>
      <c r="DF138" s="1541"/>
      <c r="DG138" s="1541"/>
      <c r="DH138" s="1541"/>
      <c r="DI138" s="1541"/>
      <c r="DJ138" s="1541"/>
      <c r="DK138" s="1541"/>
      <c r="DL138" s="1541"/>
      <c r="DM138" s="1541"/>
      <c r="DN138" s="1541"/>
      <c r="DO138" s="1541"/>
      <c r="DP138" s="1541"/>
      <c r="DQ138" s="1541"/>
      <c r="DR138" s="1541"/>
    </row>
    <row r="139" ht="12.75" x14ac:dyDescent="0.2">
      <c r="A139" s="1541"/>
      <c r="B139" s="1541"/>
      <c r="C139"/>
      <c r="D139" s="130">
        <f>IF(BX$131="Close to Ear","EN 62209-1","EN 62209-2")</f>
        <v/>
      </c>
      <c r="E139" s="130">
        <f>IF(CG139="Close to Ear","2016","2010/A1:2019")</f>
        <v/>
      </c>
      <c r="F139" s="1488" t="inlineStr">
        <is>
          <t>5.2</t>
        </is>
      </c>
      <c r="G139" s="1497"/>
      <c r="H139" s="120">
        <f>BV139</f>
        <v/>
      </c>
      <c r="I139" s="120">
        <f>BW139</f>
        <v/>
      </c>
      <c r="J139" s="687" t="inlineStr">
        <is>
          <t>WCDMA</t>
        </is>
      </c>
      <c r="K139" s="194" t="inlineStr">
        <is>
          <t>FDDI</t>
        </is>
      </c>
      <c r="L139" s="115"/>
      <c r="M139" s="120"/>
      <c r="N139" s="119"/>
      <c r="O139" s="131"/>
      <c r="P139" s="6597"/>
      <c r="Q139" s="131"/>
      <c r="R139" s="131"/>
      <c r="S139" s="120"/>
      <c r="T139" s="120">
        <v>9750</v>
      </c>
      <c r="U139" s="120">
        <v>1950</v>
      </c>
      <c r="V139" s="119"/>
      <c r="W139" s="197"/>
      <c r="X139" s="119"/>
      <c r="Y139" s="119"/>
      <c r="Z139" s="119"/>
      <c r="AA139" s="115"/>
      <c r="AB139" s="115"/>
      <c r="AC139" s="689">
        <f>IF(OR(BX$131="Close to Ear",BX$131="Close to Head"),"Head",IF(BX$131="Extremity","Extremity","Body"))</f>
        <v/>
      </c>
      <c r="AD139" s="690">
        <f>CA139</f>
        <v/>
      </c>
      <c r="AE139" s="688">
        <f>CB139</f>
        <v/>
      </c>
      <c r="AF139" s="115"/>
      <c r="AG139" s="808">
        <f>IF(AZ139="","N/A",IF(CQ139="Pass","P","F"))</f>
        <v/>
      </c>
      <c r="AH139" s="129"/>
      <c r="AI139" s="129"/>
      <c r="AJ139" s="129"/>
      <c r="AK139" s="119"/>
      <c r="AL139" s="115"/>
      <c r="AM139" s="119"/>
      <c r="AN139" s="119"/>
      <c r="AO139" s="692"/>
      <c r="AP139" s="692"/>
      <c r="AQ139" s="692"/>
      <c r="AR139" s="692"/>
      <c r="AS139" s="692"/>
      <c r="AT139" s="691">
        <f>CE139</f>
        <v/>
      </c>
      <c r="AU139" s="691">
        <f>CF139</f>
        <v/>
      </c>
      <c r="AV139" s="813"/>
      <c r="AW139" s="813"/>
      <c r="AX139" s="197">
        <f>CZ139</f>
        <v/>
      </c>
      <c r="AY139" s="197">
        <f>DE139</f>
        <v/>
      </c>
      <c r="AZ139" s="3379">
        <f>CO139</f>
        <v/>
      </c>
      <c r="BA139" s="3380"/>
      <c r="BB139" s="197">
        <f>CP139</f>
        <v/>
      </c>
      <c r="BC139" s="813"/>
      <c r="BD139" s="197">
        <f>CR139</f>
        <v/>
      </c>
      <c r="BE139" s="121">
        <f>CS139</f>
        <v/>
      </c>
      <c r="BF139" s="122">
        <f>CT139*60</f>
        <v/>
      </c>
      <c r="BG139" s="121">
        <f>BE139</f>
        <v/>
      </c>
      <c r="BH139" s="122">
        <f>CU139*60</f>
        <v/>
      </c>
      <c r="BI139" s="122">
        <f>CV139</f>
        <v/>
      </c>
      <c r="BJ139" s="117"/>
      <c r="BK139" s="812">
        <f>Overview!$E$7</f>
        <v/>
      </c>
      <c r="BL139" s="117"/>
      <c r="BM139" s="836">
        <f>CW139</f>
        <v/>
      </c>
      <c r="BN139" s="812">
        <f>Overview!$P$153</f>
        <v/>
      </c>
      <c r="BO139" s="117"/>
      <c r="BP139" s="117"/>
      <c r="BQ139" s="115"/>
      <c r="BR139" s="1478"/>
      <c r="BS139" s="1548"/>
      <c r="BT139" s="2089" t="inlineStr">
        <is>
          <t>WCDMA</t>
        </is>
      </c>
      <c r="BU139" s="2089" t="inlineStr">
        <is>
          <t>FDDI</t>
        </is>
      </c>
      <c r="BV139" s="430">
        <f>Overview!$H$30</f>
        <v/>
      </c>
      <c r="BW139" s="2010"/>
      <c r="BX139" s="1872"/>
      <c r="BY139" s="2090"/>
      <c r="BZ139" s="2090"/>
      <c r="CA139" s="433" t="str">
        <f>CONCATENATE(CA137," - Battery check 1")</f>
        <v>TBD - Battery check 1</v>
      </c>
      <c r="CB139" s="201">
        <v>5</v>
      </c>
      <c r="CC139" s="874">
        <f>IF(COUNT('Conducted 2G-3G'!$AH$15:$AH$17)=0,9750,INDEX('Conducted 2G-3G'!$T$15:$T$17,MATCH(MAX('Conducted 2G-3G'!$AH$15:$AH$17),'Conducted 2G-3G'!$AH$15:$AH$17,0)))</f>
        <v>9750</v>
      </c>
      <c r="CD139" s="874">
        <f>IF(COUNT('Conducted 2G-3G'!$AH$15:$AH$17)=0,1950,INDEX('Conducted 2G-3G'!$U$15:$U$17,MATCH(MAX('Conducted 2G-3G'!$AH$15:$AH$17),'Conducted 2G-3G'!$AH$15:$AH$17,0)))</f>
        <v>1950</v>
      </c>
      <c r="CE139" s="1874"/>
      <c r="CF139" s="1874"/>
      <c r="CG139" s="388" t="str">
        <f>IF(OR($BY$83="",$BY$83=""),"",$BY$83)</f>
        <v/>
      </c>
      <c r="CH139" s="388">
        <f>BZ139</f>
        <v/>
      </c>
      <c r="CI139" s="388">
        <f>CA139</f>
        <v/>
      </c>
      <c r="CJ139" s="2046"/>
      <c r="CK139" s="2047"/>
      <c r="CL139" s="212">
        <f>IF(CF139=""," ",IF(ABS(CE139-CF139)&lt;=0.125,"Valid","Not valid"))</f>
        <v/>
      </c>
      <c r="CM139" s="213">
        <f> IF(CE139="","",IF(AND(CE139&lt;&gt;"",CF139=""),IF(CE139&gt;=1,"Medir+Sig Max","No"),IF(CF139&lt;&gt;"",IF(CF139&gt;=1,"Medir+Sig Max","No"),"")))</f>
        <v/>
      </c>
      <c r="CN139" s="1794"/>
      <c r="CO139" s="221">
        <f>IF(CK139="",IF(AND(CE139="",CF139=""),"",IF(CF139="",IF(DE139&gt;1,ROUND(DE139*CE139,3),CE139),IF(DE139&gt;1,ROUND(DE139*CF139,3),CF139))),IF(AND(CE139="",CF139=""),"",IF(CF139="",IF(DE139&gt;1,ROUND(DE139*CE139*(1/(CK139)),3),CE139*(1/(CK139))),IF(DE139&gt;1,ROUND(DE139*CF139*(1/(CK139)),3),CF139*(1/(CK139))))))</f>
        <v/>
      </c>
      <c r="CP139" s="2048">
        <f>IF(COUNTIF(Overview!K12:K14,TRUE)&gt;0,2,IF(COUNTIF(Overview!L12:L14,TRUE)&gt;0,4,0))</f>
        <v/>
      </c>
      <c r="CQ139" s="1473">
        <f>IF(CO139="","",IF(CO139&gt;CP139,"Fail","Pass"))</f>
        <v/>
      </c>
      <c r="CR139" s="1482"/>
      <c r="CS139" s="1566">
        <f>MyTimestamp(CO139)</f>
        <v/>
      </c>
      <c r="CT139" s="1535">
        <f>IF(CE139="",0,15)+IF(CF139="",0,15)</f>
        <v/>
      </c>
      <c r="CU139" s="1536">
        <f>IF(CT139=0,0,2)</f>
        <v/>
      </c>
      <c r="CV139" s="861"/>
      <c r="CW139" s="861"/>
      <c r="CX139" s="2038"/>
      <c r="CY139" s="2050"/>
      <c r="CZ139" s="1545">
        <f>10^(CJ139/20)*100-100</f>
        <v/>
      </c>
      <c r="DA139" s="1333"/>
      <c r="DB139" s="435"/>
      <c r="DC139" s="779">
        <f>IF(DA139="","",10^(DA139/10))</f>
        <v/>
      </c>
      <c r="DD139" s="1379">
        <f>IF(ISNUMBER(DB139)=FALSE,"",10^(DB139/10))</f>
        <v/>
      </c>
      <c r="DE139" s="1545">
        <f>IF(AND(ISNUMBER(DC139),ISNUMBER(DD139)),IF(DC139/DD139&gt;1,ROUND((DC139)/DD139,3),1),1)</f>
        <v/>
      </c>
      <c r="DF139" s="1541"/>
      <c r="DG139" s="1541"/>
      <c r="DH139" s="1541"/>
      <c r="DI139" s="1541"/>
      <c r="DJ139" s="1541"/>
      <c r="DK139" s="1541"/>
      <c r="DL139" s="1541"/>
      <c r="DM139" s="1541"/>
      <c r="DN139" s="1541"/>
      <c r="DO139" s="1541"/>
      <c r="DP139" s="1541"/>
      <c r="DQ139" s="1541"/>
      <c r="DR139" s="1541"/>
    </row>
    <row r="140" ht="12.75" x14ac:dyDescent="0.2">
      <c r="A140" s="1541"/>
      <c r="B140" s="1541"/>
      <c r="C140"/>
      <c r="D140" s="130">
        <f>IF(BX$131="Close to Ear","EN 62209-1","EN 62209-2")</f>
        <v/>
      </c>
      <c r="E140" s="130">
        <f>IF(CG140="Close to Ear","2016","2010/A1:2019")</f>
        <v/>
      </c>
      <c r="F140" s="1488" t="inlineStr">
        <is>
          <t>5.2</t>
        </is>
      </c>
      <c r="G140" s="1497"/>
      <c r="H140" s="120">
        <f>BV140</f>
        <v/>
      </c>
      <c r="I140" s="120">
        <f>BW140</f>
        <v/>
      </c>
      <c r="J140" s="687" t="inlineStr">
        <is>
          <t>WCDMA</t>
        </is>
      </c>
      <c r="K140" s="194" t="inlineStr">
        <is>
          <t>FDDI</t>
        </is>
      </c>
      <c r="L140" s="115"/>
      <c r="M140" s="120"/>
      <c r="N140" s="119"/>
      <c r="O140" s="131"/>
      <c r="P140" s="6597"/>
      <c r="Q140" s="131"/>
      <c r="R140" s="131"/>
      <c r="S140" s="120"/>
      <c r="T140" s="120">
        <v>9750</v>
      </c>
      <c r="U140" s="120">
        <v>1950</v>
      </c>
      <c r="V140" s="119"/>
      <c r="W140" s="197"/>
      <c r="X140" s="119"/>
      <c r="Y140" s="119"/>
      <c r="Z140" s="119"/>
      <c r="AA140" s="115"/>
      <c r="AB140" s="115"/>
      <c r="AC140" s="689">
        <f>IF(OR(BX$131="Close to Ear",BX$131="Close to Head"),"Head",IF(BX$131="Extremity","Extremity","Body"))</f>
        <v/>
      </c>
      <c r="AD140" s="690">
        <f>CA140</f>
        <v/>
      </c>
      <c r="AE140" s="688">
        <f>CB140</f>
        <v/>
      </c>
      <c r="AF140" s="115"/>
      <c r="AG140" s="808">
        <f>IF(AZ140="","N/A",IF(CQ140="Pass","P","F"))</f>
        <v/>
      </c>
      <c r="AH140" s="129"/>
      <c r="AI140" s="129"/>
      <c r="AJ140" s="129"/>
      <c r="AK140" s="119"/>
      <c r="AL140" s="115"/>
      <c r="AM140" s="119"/>
      <c r="AN140" s="119"/>
      <c r="AO140" s="692"/>
      <c r="AP140" s="692"/>
      <c r="AQ140" s="692"/>
      <c r="AR140" s="692"/>
      <c r="AS140" s="692"/>
      <c r="AT140" s="691">
        <f>CE140</f>
        <v/>
      </c>
      <c r="AU140" s="691">
        <f>CF140</f>
        <v/>
      </c>
      <c r="AV140" s="813"/>
      <c r="AW140" s="813"/>
      <c r="AX140" s="197">
        <f>CZ140</f>
        <v/>
      </c>
      <c r="AY140" s="197">
        <f>DE140</f>
        <v/>
      </c>
      <c r="AZ140" s="3379">
        <f>CO140</f>
        <v/>
      </c>
      <c r="BA140" s="3380"/>
      <c r="BB140" s="197">
        <f>CP140</f>
        <v/>
      </c>
      <c r="BC140" s="813"/>
      <c r="BD140" s="197">
        <f>CR140</f>
        <v/>
      </c>
      <c r="BE140" s="121">
        <f>CS140</f>
        <v/>
      </c>
      <c r="BF140" s="122">
        <f>CT140*60</f>
        <v/>
      </c>
      <c r="BG140" s="121">
        <f>BE140</f>
        <v/>
      </c>
      <c r="BH140" s="122">
        <f>CU140*60</f>
        <v/>
      </c>
      <c r="BI140" s="122">
        <f>CV140</f>
        <v/>
      </c>
      <c r="BJ140" s="117"/>
      <c r="BK140" s="812">
        <f>Overview!$E$7</f>
        <v/>
      </c>
      <c r="BL140" s="117"/>
      <c r="BM140" s="836">
        <f>CW140</f>
        <v/>
      </c>
      <c r="BN140" s="812">
        <f>Overview!$P$153</f>
        <v/>
      </c>
      <c r="BO140" s="117"/>
      <c r="BP140" s="117"/>
      <c r="BQ140" s="115"/>
      <c r="BR140" s="1478"/>
      <c r="BS140" s="1548"/>
      <c r="BT140" s="2089" t="inlineStr">
        <is>
          <t>WCDMA</t>
        </is>
      </c>
      <c r="BU140" s="2089" t="inlineStr">
        <is>
          <t>FDDI</t>
        </is>
      </c>
      <c r="BV140" s="430">
        <f>Overview!$H$30</f>
        <v/>
      </c>
      <c r="BW140" s="2010"/>
      <c r="BX140" s="1872"/>
      <c r="BY140" s="2090"/>
      <c r="BZ140" s="2090"/>
      <c r="CA140" s="433" t="str">
        <f>CONCATENATE(CA138," - Battery check 2")</f>
        <v>TBD - Battery check 2</v>
      </c>
      <c r="CB140" s="201">
        <v>5</v>
      </c>
      <c r="CC140" s="874">
        <f>IF(COUNT('Conducted 2G-3G'!$AH$15:$AH$17)=0,9750,INDEX('Conducted 2G-3G'!$T$15:$T$17,MATCH(MAX('Conducted 2G-3G'!$AH$15:$AH$17),'Conducted 2G-3G'!$AH$15:$AH$17,0)))</f>
        <v>9750</v>
      </c>
      <c r="CD140" s="874">
        <f>IF(COUNT('Conducted 2G-3G'!$AH$15:$AH$17)=0,1950,INDEX('Conducted 2G-3G'!$U$15:$U$17,MATCH(MAX('Conducted 2G-3G'!$AH$15:$AH$17),'Conducted 2G-3G'!$AH$15:$AH$17,0)))</f>
        <v>1950</v>
      </c>
      <c r="CE140" s="1874"/>
      <c r="CF140" s="1874"/>
      <c r="CG140" s="388" t="str">
        <f>IF(OR($BY$83="",$BY$83=""),"",$BY$83)</f>
        <v/>
      </c>
      <c r="CH140" s="388">
        <f>BZ140</f>
        <v/>
      </c>
      <c r="CI140" s="388">
        <f>CA140</f>
        <v/>
      </c>
      <c r="CJ140" s="2046"/>
      <c r="CK140" s="2047"/>
      <c r="CL140" s="212">
        <f>IF(CF140=""," ",IF(ABS(CE140-CF140)&lt;=0.125,"Valid","Not valid"))</f>
        <v/>
      </c>
      <c r="CM140" s="213">
        <f> IF(CE140="","",IF(AND(CE140&lt;&gt;"",CF140=""),IF(CE140&gt;=1,"Medir+Sig Max","No"),IF(CF140&lt;&gt;"",IF(CF140&gt;=1,"Medir+Sig Max","No"),"")))</f>
        <v/>
      </c>
      <c r="CN140" s="1794"/>
      <c r="CO140" s="221">
        <f>IF(CK140="",IF(AND(CE140="",CF140=""),"",IF(CF140="",IF(DE140&gt;1,ROUND(DE140*CE140,3),CE140),IF(DE140&gt;1,ROUND(DE140*CF140,3),CF140))),IF(AND(CE140="",CF140=""),"",IF(CF140="",IF(DE140&gt;1,ROUND(DE140*CE140*(1/(CK140)),3),CE140*(1/(CK140))),IF(DE140&gt;1,ROUND(DE140*CF140*(1/(CK140)),3),CF140*(1/(CK140))))))</f>
        <v/>
      </c>
      <c r="CP140" s="2048">
        <f>IF(COUNTIF(Overview!K12:K14,TRUE)&gt;0,2,IF(COUNTIF(Overview!L12:L14,TRUE)&gt;0,4,0))</f>
        <v/>
      </c>
      <c r="CQ140" s="1473">
        <f>IF(CO140="","",IF(CO140&gt;CP140,"Fail","Pass"))</f>
        <v/>
      </c>
      <c r="CR140" s="1482"/>
      <c r="CS140" s="1566">
        <f>MyTimestamp(CO140)</f>
        <v/>
      </c>
      <c r="CT140" s="1535">
        <f>IF(CE140="",0,15)+IF(CF140="",0,15)</f>
        <v/>
      </c>
      <c r="CU140" s="1536">
        <f>IF(CT140=0,0,2)</f>
        <v/>
      </c>
      <c r="CV140" s="861"/>
      <c r="CW140" s="861"/>
      <c r="CX140" s="2038"/>
      <c r="CY140" s="2050"/>
      <c r="CZ140" s="1545">
        <f>10^(CJ140/20)*100-100</f>
        <v/>
      </c>
      <c r="DA140" s="1333"/>
      <c r="DB140" s="435"/>
      <c r="DC140" s="779">
        <f>IF(DA140="","",10^(DA140/10))</f>
        <v/>
      </c>
      <c r="DD140" s="1379">
        <f>IF(ISNUMBER(DB140)=FALSE,"",10^(DB140/10))</f>
        <v/>
      </c>
      <c r="DE140" s="1545">
        <f>IF(AND(ISNUMBER(DC140),ISNUMBER(DD140)),IF(DC140/DD140&gt;1,ROUND((DC140)/DD140,3),1),1)</f>
        <v/>
      </c>
      <c r="DF140" s="1541"/>
      <c r="DG140" s="1541"/>
      <c r="DH140" s="1541"/>
      <c r="DI140" s="1541"/>
      <c r="DJ140" s="1541"/>
      <c r="DK140" s="1541"/>
      <c r="DL140" s="1541"/>
      <c r="DM140" s="1541"/>
      <c r="DN140" s="1541"/>
      <c r="DO140" s="1541"/>
      <c r="DP140" s="1541"/>
      <c r="DQ140" s="1541"/>
      <c r="DR140" s="1541"/>
    </row>
    <row r="141" ht="12.75" x14ac:dyDescent="0.2">
      <c r="A141" s="1541"/>
      <c r="B141" s="1541"/>
      <c r="C141"/>
      <c r="D141" s="130">
        <f>IF(BX$131="Close to Ear","EN 62209-1","EN 62209-2")</f>
        <v/>
      </c>
      <c r="E141" s="130">
        <f>IF(CG141="Close to Ear","2016","2010/A1:2019")</f>
        <v/>
      </c>
      <c r="F141" s="1488" t="inlineStr">
        <is>
          <t>5.2</t>
        </is>
      </c>
      <c r="G141" s="1497"/>
      <c r="H141" s="120">
        <f>BV141</f>
        <v/>
      </c>
      <c r="I141" s="120">
        <f>BW141</f>
        <v/>
      </c>
      <c r="J141" s="687" t="inlineStr">
        <is>
          <t>WCDMA</t>
        </is>
      </c>
      <c r="K141" s="194" t="inlineStr">
        <is>
          <t>FDDI</t>
        </is>
      </c>
      <c r="L141" s="115"/>
      <c r="M141" s="120"/>
      <c r="N141" s="119"/>
      <c r="O141" s="131"/>
      <c r="P141" s="6597"/>
      <c r="Q141" s="131"/>
      <c r="R141" s="131"/>
      <c r="S141" s="120"/>
      <c r="T141" s="120">
        <v>9750</v>
      </c>
      <c r="U141" s="120">
        <v>1950</v>
      </c>
      <c r="V141" s="119"/>
      <c r="W141" s="197"/>
      <c r="X141" s="119"/>
      <c r="Y141" s="119"/>
      <c r="Z141" s="119"/>
      <c r="AA141" s="115"/>
      <c r="AB141" s="115"/>
      <c r="AC141" s="689">
        <f>IF(OR(BX$131="Close to Ear",BX$131="Close to Head"),"Head",IF(BX$131="Extremity","Extremity","Body"))</f>
        <v/>
      </c>
      <c r="AD141" s="690">
        <f>CA141</f>
        <v/>
      </c>
      <c r="AE141" s="688">
        <f>CB141</f>
        <v/>
      </c>
      <c r="AF141" s="115"/>
      <c r="AG141" s="808">
        <f>IF(AZ141="","N/A",IF(CQ141="Pass","P","F"))</f>
        <v/>
      </c>
      <c r="AH141" s="129"/>
      <c r="AI141" s="129"/>
      <c r="AJ141" s="129"/>
      <c r="AK141" s="119"/>
      <c r="AL141" s="115"/>
      <c r="AM141" s="119"/>
      <c r="AN141" s="119"/>
      <c r="AO141" s="692"/>
      <c r="AP141" s="692"/>
      <c r="AQ141" s="692"/>
      <c r="AR141" s="692"/>
      <c r="AS141" s="692"/>
      <c r="AT141" s="691">
        <f>CE141</f>
        <v/>
      </c>
      <c r="AU141" s="691">
        <f>CF141</f>
        <v/>
      </c>
      <c r="AV141" s="813"/>
      <c r="AW141" s="813"/>
      <c r="AX141" s="197">
        <f>CZ141</f>
        <v/>
      </c>
      <c r="AY141" s="197">
        <f>DE141</f>
        <v/>
      </c>
      <c r="AZ141" s="3379">
        <f>CO141</f>
        <v/>
      </c>
      <c r="BA141" s="3380"/>
      <c r="BB141" s="197">
        <f>CP141</f>
        <v/>
      </c>
      <c r="BC141" s="813"/>
      <c r="BD141" s="197">
        <f>CR141</f>
        <v/>
      </c>
      <c r="BE141" s="121">
        <f>CS141</f>
        <v/>
      </c>
      <c r="BF141" s="122">
        <f>CT141*60</f>
        <v/>
      </c>
      <c r="BG141" s="121">
        <f>BE141</f>
        <v/>
      </c>
      <c r="BH141" s="122">
        <f>CU141*60</f>
        <v/>
      </c>
      <c r="BI141" s="122">
        <f>CV141</f>
        <v/>
      </c>
      <c r="BJ141" s="117"/>
      <c r="BK141" s="812">
        <f>Overview!$E$7</f>
        <v/>
      </c>
      <c r="BL141" s="117"/>
      <c r="BM141" s="836">
        <f>CW141</f>
        <v/>
      </c>
      <c r="BN141" s="812">
        <f>Overview!$P$153</f>
        <v/>
      </c>
      <c r="BO141" s="117"/>
      <c r="BP141" s="117"/>
      <c r="BQ141" s="115"/>
      <c r="BR141" s="1478"/>
      <c r="BS141" s="1548"/>
      <c r="BT141" s="2089" t="inlineStr">
        <is>
          <t>WCDMA</t>
        </is>
      </c>
      <c r="BU141" s="2089" t="inlineStr">
        <is>
          <t>FDDI</t>
        </is>
      </c>
      <c r="BV141" s="430">
        <f>Overview!$H$30</f>
        <v/>
      </c>
      <c r="BW141" s="2010"/>
      <c r="BX141" s="1872"/>
      <c r="BY141" s="2090"/>
      <c r="BZ141" s="2090"/>
      <c r="CA141" s="433" t="inlineStr">
        <is>
          <t>Front Face</t>
        </is>
      </c>
      <c r="CB141" s="201">
        <v>25</v>
      </c>
      <c r="CC141" s="874">
        <f>IF(COUNT('Conducted 2G-3G'!$AH$15:$AH$17)=0,9750,INDEX('Conducted 2G-3G'!$T$15:$T$17,MATCH(MAX('Conducted 2G-3G'!$AH$15:$AH$17),'Conducted 2G-3G'!$AH$15:$AH$17,0)))</f>
        <v>9750</v>
      </c>
      <c r="CD141" s="874">
        <f>IF(COUNT('Conducted 2G-3G'!$AH$15:$AH$17)=0,1950,INDEX('Conducted 2G-3G'!$U$15:$U$17,MATCH(MAX('Conducted 2G-3G'!$AH$15:$AH$17),'Conducted 2G-3G'!$AH$15:$AH$17,0)))</f>
        <v>1950</v>
      </c>
      <c r="CE141" s="1874"/>
      <c r="CF141" s="1874"/>
      <c r="CG141" s="388" t="str">
        <f>IF(OR($BY$83="",$BY$83=""),"",$BY$83)</f>
        <v/>
      </c>
      <c r="CH141" s="388">
        <f>BZ141</f>
        <v/>
      </c>
      <c r="CI141" s="388">
        <f>CA141</f>
        <v/>
      </c>
      <c r="CJ141" s="2046"/>
      <c r="CK141" s="2047"/>
      <c r="CL141" s="212">
        <f>IF(CF141=""," ",IF(ABS(CE141-CF141)&lt;=0.125,"Valid","Not valid"))</f>
        <v/>
      </c>
      <c r="CM141" s="213">
        <f> IF(CE141="","",IF(AND(CE141&lt;&gt;"",CF141=""),IF(CE141&gt;=1,"Medir+Sig Max","No"),IF(CF141&lt;&gt;"",IF(CF141&gt;=1,"Medir+Sig Max","No"),"")))</f>
        <v/>
      </c>
      <c r="CN141" s="1794"/>
      <c r="CO141" s="221">
        <f>IF(CK141="",IF(AND(CE141="",CF141=""),"",IF(CF141="",IF(DE141&gt;1,ROUND(DE141*CE141,3),CE141),IF(DE141&gt;1,ROUND(DE141*CF141,3),CF141))),IF(AND(CE141="",CF141=""),"",IF(CF141="",IF(DE141&gt;1,ROUND(DE141*CE141*(1/(CK141)),3),CE141*(1/(CK141))),IF(DE141&gt;1,ROUND(DE141*CF141*(1/(CK141)),3),CF141*(1/(CK141))))))</f>
        <v/>
      </c>
      <c r="CP141" s="2048">
        <f>IF(COUNTIF(Overview!K12:K14,TRUE)&gt;0,2,IF(COUNTIF(Overview!L12:L14,TRUE)&gt;0,4,0))</f>
        <v/>
      </c>
      <c r="CQ141" s="1473">
        <f>IF(CO141="","",IF(CO141&gt;CP141,"Fail","Pass"))</f>
        <v/>
      </c>
      <c r="CR141" s="1482"/>
      <c r="CS141" s="1566">
        <f>MyTimestamp(CO141)</f>
        <v/>
      </c>
      <c r="CT141" s="1535">
        <f>IF(CE141="",0,15)+IF(CF141="",0,15)</f>
        <v/>
      </c>
      <c r="CU141" s="1536">
        <f>IF(CT141=0,0,2)</f>
        <v/>
      </c>
      <c r="CV141" s="861"/>
      <c r="CW141" s="861"/>
      <c r="CX141" s="2038"/>
      <c r="CY141" s="2050"/>
      <c r="CZ141" s="1545">
        <f>10^(CJ141/20)*100-100</f>
        <v/>
      </c>
      <c r="DA141" s="1333"/>
      <c r="DB141" s="435"/>
      <c r="DC141" s="779">
        <f>IF(DA141="","",10^(DA141/10))</f>
        <v/>
      </c>
      <c r="DD141" s="1379">
        <f>IF(ISNUMBER(DB141)=FALSE,"",10^(DB141/10))</f>
        <v/>
      </c>
      <c r="DE141" s="1545">
        <f>IF(AND(ISNUMBER(DC141),ISNUMBER(DD141)),IF(DC141/DD141&gt;1,ROUND((DC141)/DD141,3),1),1)</f>
        <v/>
      </c>
      <c r="DF141" s="1541"/>
      <c r="DG141" s="1541"/>
      <c r="DH141" s="1541"/>
      <c r="DI141" s="1541"/>
      <c r="DJ141" s="1541"/>
      <c r="DK141" s="1541"/>
      <c r="DL141" s="1541"/>
      <c r="DM141" s="1541"/>
      <c r="DN141" s="1541"/>
      <c r="DO141" s="1541"/>
      <c r="DP141" s="1541"/>
      <c r="DQ141" s="1541"/>
      <c r="DR141" s="1541"/>
    </row>
    <row r="142" ht="12.75" x14ac:dyDescent="0.2">
      <c r="A142" s="1541"/>
      <c r="B142" s="1541"/>
      <c r="C142"/>
      <c r="D142" s="130">
        <f>IF(BX$131="Close to Ear","EN 62209-1","EN 62209-2")</f>
        <v/>
      </c>
      <c r="E142" s="130">
        <f>IF(CG142="Close to Ear","2016","2010/A1:2019")</f>
        <v/>
      </c>
      <c r="F142" s="1488" t="inlineStr">
        <is>
          <t>5.2</t>
        </is>
      </c>
      <c r="G142" s="1497"/>
      <c r="H142" s="120">
        <f>BV142</f>
        <v/>
      </c>
      <c r="I142" s="120">
        <f>BW142</f>
        <v/>
      </c>
      <c r="J142" s="687" t="inlineStr">
        <is>
          <t>WCDMA</t>
        </is>
      </c>
      <c r="K142" s="194" t="inlineStr">
        <is>
          <t>FDDI</t>
        </is>
      </c>
      <c r="L142" s="115"/>
      <c r="M142" s="120"/>
      <c r="N142" s="119"/>
      <c r="O142" s="131"/>
      <c r="P142" s="6597"/>
      <c r="Q142" s="131"/>
      <c r="R142" s="131"/>
      <c r="S142" s="120"/>
      <c r="T142" s="120">
        <v>9750</v>
      </c>
      <c r="U142" s="120">
        <v>1950</v>
      </c>
      <c r="V142" s="119"/>
      <c r="W142" s="197"/>
      <c r="X142" s="119"/>
      <c r="Y142" s="119"/>
      <c r="Z142" s="119"/>
      <c r="AA142" s="115"/>
      <c r="AB142" s="115"/>
      <c r="AC142" s="689">
        <f>IF(OR(BX$131="Close to Ear",BX$131="Close to Head"),"Head",IF(BX$131="Extremity","Extremity","Body"))</f>
        <v/>
      </c>
      <c r="AD142" s="690">
        <f>CA142</f>
        <v/>
      </c>
      <c r="AE142" s="688">
        <f>CB142</f>
        <v/>
      </c>
      <c r="AF142" s="115"/>
      <c r="AG142" s="808">
        <f>IF(AZ142="","N/A",IF(CQ142="Pass","P","F"))</f>
        <v/>
      </c>
      <c r="AH142" s="129"/>
      <c r="AI142" s="129"/>
      <c r="AJ142" s="129"/>
      <c r="AK142" s="119"/>
      <c r="AL142" s="115"/>
      <c r="AM142" s="119"/>
      <c r="AN142" s="119"/>
      <c r="AO142" s="692"/>
      <c r="AP142" s="692"/>
      <c r="AQ142" s="692"/>
      <c r="AR142" s="692"/>
      <c r="AS142" s="692"/>
      <c r="AT142" s="691">
        <f>CE142</f>
        <v/>
      </c>
      <c r="AU142" s="691">
        <f>CF142</f>
        <v/>
      </c>
      <c r="AV142" s="813"/>
      <c r="AW142" s="813"/>
      <c r="AX142" s="197">
        <f>CZ142</f>
        <v/>
      </c>
      <c r="AY142" s="197">
        <f>DE142</f>
        <v/>
      </c>
      <c r="AZ142" s="3379">
        <f>CO142</f>
        <v/>
      </c>
      <c r="BA142" s="3380"/>
      <c r="BB142" s="197">
        <f>CP142</f>
        <v/>
      </c>
      <c r="BC142" s="813"/>
      <c r="BD142" s="197">
        <f>CR142</f>
        <v/>
      </c>
      <c r="BE142" s="121">
        <f>CS142</f>
        <v/>
      </c>
      <c r="BF142" s="122">
        <f>CT142*60</f>
        <v/>
      </c>
      <c r="BG142" s="121">
        <f>BE142</f>
        <v/>
      </c>
      <c r="BH142" s="122">
        <f>CU142*60</f>
        <v/>
      </c>
      <c r="BI142" s="122">
        <f>CV142</f>
        <v/>
      </c>
      <c r="BJ142" s="117"/>
      <c r="BK142" s="812">
        <f>Overview!$E$7</f>
        <v/>
      </c>
      <c r="BL142" s="117"/>
      <c r="BM142" s="836">
        <f>CW142</f>
        <v/>
      </c>
      <c r="BN142" s="812">
        <f>Overview!$P$153</f>
        <v/>
      </c>
      <c r="BO142" s="117"/>
      <c r="BP142" s="117"/>
      <c r="BQ142" s="115"/>
      <c r="BR142" s="1478"/>
      <c r="BS142" s="1548"/>
      <c r="BT142" s="2089" t="inlineStr">
        <is>
          <t>WCDMA</t>
        </is>
      </c>
      <c r="BU142" s="2089" t="inlineStr">
        <is>
          <t>FDDI</t>
        </is>
      </c>
      <c r="BV142" s="430">
        <f>Overview!$H$30</f>
        <v/>
      </c>
      <c r="BW142" s="2010"/>
      <c r="BX142" s="1872"/>
      <c r="BY142" s="2090"/>
      <c r="BZ142" s="2090"/>
      <c r="CA142" s="433" t="inlineStr">
        <is>
          <t>Accesorio 1: Funda</t>
        </is>
      </c>
      <c r="CB142" s="201">
        <v>0</v>
      </c>
      <c r="CC142" s="874">
        <f>IF(COUNT('Conducted 2G-3G'!$AH$15:$AH$17)=0,9750,INDEX('Conducted 2G-3G'!$T$15:$T$17,MATCH(MAX('Conducted 2G-3G'!$AH$15:$AH$17),'Conducted 2G-3G'!$AH$15:$AH$17,0)))</f>
        <v>9750</v>
      </c>
      <c r="CD142" s="874">
        <f>IF(COUNT('Conducted 2G-3G'!$AH$15:$AH$17)=0,1950,INDEX('Conducted 2G-3G'!$U$15:$U$17,MATCH(MAX('Conducted 2G-3G'!$AH$15:$AH$17),'Conducted 2G-3G'!$AH$15:$AH$17,0)))</f>
        <v>1950</v>
      </c>
      <c r="CE142" s="1874"/>
      <c r="CF142" s="1874"/>
      <c r="CG142" s="388" t="str">
        <f>IF(OR($BY$83="",$BY$83=""),"",$BY$83)</f>
        <v/>
      </c>
      <c r="CH142" s="388">
        <f>BZ142</f>
        <v/>
      </c>
      <c r="CI142" s="388">
        <f>CA142</f>
        <v/>
      </c>
      <c r="CJ142" s="2046"/>
      <c r="CK142" s="2047"/>
      <c r="CL142" s="212">
        <f>IF(CF142=""," ",IF(ABS(CE142-CF142)&lt;=0.125,"Valid","Not valid"))</f>
        <v/>
      </c>
      <c r="CM142" s="213">
        <f> IF(CE142="","",IF(AND(CE142&lt;&gt;"",CF142=""),IF(CE142&gt;=1,"Medir+Sig Max","No"),IF(CF142&lt;&gt;"",IF(CF142&gt;=1,"Medir+Sig Max","No"),"")))</f>
        <v/>
      </c>
      <c r="CN142" s="1794"/>
      <c r="CO142" s="221">
        <f>IF(CK142="",IF(AND(CE142="",CF142=""),"",IF(CF142="",IF(DE142&gt;1,ROUND(DE142*CE142,3),CE142),IF(DE142&gt;1,ROUND(DE142*CF142,3),CF142))),IF(AND(CE142="",CF142=""),"",IF(CF142="",IF(DE142&gt;1,ROUND(DE142*CE142*(1/(CK142)),3),CE142*(1/(CK142))),IF(DE142&gt;1,ROUND(DE142*CF142*(1/(CK142)),3),CF142*(1/(CK142))))))</f>
        <v/>
      </c>
      <c r="CP142" s="2048">
        <f>IF(COUNTIF(Overview!K12:K14,TRUE)&gt;0,2,IF(COUNTIF(Overview!L12:L14,TRUE)&gt;0,4,0))</f>
        <v/>
      </c>
      <c r="CQ142" s="1473">
        <f>IF(CO142="","",IF(CO142&gt;CP142,"Fail","Pass"))</f>
        <v/>
      </c>
      <c r="CR142" s="1482"/>
      <c r="CS142" s="1566">
        <f>MyTimestamp(CO142)</f>
        <v/>
      </c>
      <c r="CT142" s="1535">
        <f>IF(CE142="",0,15)+IF(CF142="",0,15)</f>
        <v/>
      </c>
      <c r="CU142" s="1536">
        <f>IF(CT142=0,0,2)</f>
        <v/>
      </c>
      <c r="CV142" s="861"/>
      <c r="CW142" s="861"/>
      <c r="CX142" s="2038"/>
      <c r="CY142" s="2050"/>
      <c r="CZ142" s="1545">
        <f>10^(CJ142/20)*100-100</f>
        <v/>
      </c>
      <c r="DA142" s="1333"/>
      <c r="DB142" s="435"/>
      <c r="DC142" s="779">
        <f>IF(DA142="","",10^(DA142/10))</f>
        <v/>
      </c>
      <c r="DD142" s="1379">
        <f>IF(ISNUMBER(DB142)=FALSE,"",10^(DB142/10))</f>
        <v/>
      </c>
      <c r="DE142" s="1545">
        <f>IF(AND(ISNUMBER(DC142),ISNUMBER(DD142)),IF(DC142/DD142&gt;1,ROUND((DC142)/DD142,3),1),1)</f>
        <v/>
      </c>
      <c r="DF142" s="1541"/>
      <c r="DG142" s="1541"/>
      <c r="DH142" s="1541"/>
      <c r="DI142" s="1541"/>
      <c r="DJ142" s="1541"/>
      <c r="DK142" s="1541"/>
      <c r="DL142" s="1541"/>
      <c r="DM142" s="1541"/>
      <c r="DN142" s="1541"/>
      <c r="DO142" s="1541"/>
      <c r="DP142" s="1541"/>
      <c r="DQ142" s="1541"/>
      <c r="DR142" s="1541"/>
    </row>
    <row r="143" ht="12.75" x14ac:dyDescent="0.2">
      <c r="A143" s="1541"/>
      <c r="B143" s="1541"/>
      <c r="C143"/>
      <c r="D143" s="130">
        <f>IF(BX$143="Close to Ear","EN 62209-1","EN 62209-2")</f>
        <v/>
      </c>
      <c r="E143" s="130">
        <f>IF(CG143="Close to Ear","2016","2010/A1:2019")</f>
        <v/>
      </c>
      <c r="F143" s="1488" t="inlineStr">
        <is>
          <t>5.2</t>
        </is>
      </c>
      <c r="G143" s="1497"/>
      <c r="H143" s="120">
        <f>BV143</f>
        <v/>
      </c>
      <c r="I143" s="120">
        <f>BW143</f>
        <v/>
      </c>
      <c r="J143" s="687" t="inlineStr">
        <is>
          <t>WCDMA</t>
        </is>
      </c>
      <c r="K143" s="194" t="inlineStr">
        <is>
          <t>FDDI</t>
        </is>
      </c>
      <c r="L143" s="115"/>
      <c r="M143" s="120"/>
      <c r="N143" s="119"/>
      <c r="O143" s="131"/>
      <c r="P143" s="6597"/>
      <c r="Q143" s="131"/>
      <c r="R143" s="131"/>
      <c r="S143" s="120"/>
      <c r="T143" s="120">
        <v>9750</v>
      </c>
      <c r="U143" s="120">
        <v>1950</v>
      </c>
      <c r="V143" s="119"/>
      <c r="W143" s="197"/>
      <c r="X143" s="119"/>
      <c r="Y143" s="119"/>
      <c r="Z143" s="119"/>
      <c r="AA143" s="115"/>
      <c r="AB143" s="115"/>
      <c r="AC143" s="689">
        <f>IF(OR(BX$143="Close to Ear",BX$143="Close to Head"),"Head",IF(BX$143="Extremity","Extremity","Body"))</f>
        <v/>
      </c>
      <c r="AD143" s="690">
        <f>CA143</f>
        <v/>
      </c>
      <c r="AE143" s="688">
        <f>CB143</f>
        <v/>
      </c>
      <c r="AF143" s="115"/>
      <c r="AG143" s="808">
        <f>IF(AZ143="","N/A",IF(CQ143="Pass","P","F"))</f>
        <v/>
      </c>
      <c r="AH143" s="129"/>
      <c r="AI143" s="129"/>
      <c r="AJ143" s="129"/>
      <c r="AK143" s="119"/>
      <c r="AL143" s="115"/>
      <c r="AM143" s="119"/>
      <c r="AN143" s="119"/>
      <c r="AO143" s="692"/>
      <c r="AP143" s="692"/>
      <c r="AQ143" s="692"/>
      <c r="AR143" s="692"/>
      <c r="AS143" s="692"/>
      <c r="AT143" s="691">
        <f>CE143</f>
        <v/>
      </c>
      <c r="AU143" s="691">
        <f>CF143</f>
        <v/>
      </c>
      <c r="AV143" s="813"/>
      <c r="AW143" s="813"/>
      <c r="AX143" s="197">
        <f>CZ143</f>
        <v/>
      </c>
      <c r="AY143" s="197">
        <f>DE143</f>
        <v/>
      </c>
      <c r="AZ143" s="3379">
        <f>CO143</f>
        <v/>
      </c>
      <c r="BA143" s="3380"/>
      <c r="BB143" s="197">
        <f>CP143</f>
        <v/>
      </c>
      <c r="BC143" s="813"/>
      <c r="BD143" s="197">
        <f>CR143</f>
        <v/>
      </c>
      <c r="BE143" s="121">
        <f>CS143</f>
        <v/>
      </c>
      <c r="BF143" s="122">
        <f>CT143*60</f>
        <v/>
      </c>
      <c r="BG143" s="121">
        <f>BE143</f>
        <v/>
      </c>
      <c r="BH143" s="122">
        <f>CU143*60</f>
        <v/>
      </c>
      <c r="BI143" s="122">
        <f>CV143</f>
        <v/>
      </c>
      <c r="BJ143" s="117"/>
      <c r="BK143" s="812">
        <f>Overview!$E$7</f>
        <v/>
      </c>
      <c r="BL143" s="117"/>
      <c r="BM143" s="836">
        <f>CW143</f>
        <v/>
      </c>
      <c r="BN143" s="812">
        <f>Overview!$P$153</f>
        <v/>
      </c>
      <c r="BO143" s="117"/>
      <c r="BP143" s="117"/>
      <c r="BQ143" s="115"/>
      <c r="BR143" s="1478"/>
      <c r="BS143" s="1548"/>
      <c r="BT143" s="1871" t="inlineStr">
        <is>
          <t>WCDMA</t>
        </is>
      </c>
      <c r="BU143" s="1871" t="inlineStr">
        <is>
          <t>FDDI</t>
        </is>
      </c>
      <c r="BV143" s="428">
        <f>Overview!$H$31</f>
        <v/>
      </c>
      <c r="BW143" s="2033"/>
      <c r="BX143" s="8327" t="inlineStr">
        <is>
          <t>Close to ear</t>
        </is>
      </c>
      <c r="BY143" s="2087"/>
      <c r="BZ143" s="2087"/>
      <c r="CA143" s="2088" t="inlineStr">
        <is>
          <t>Left Cheek</t>
        </is>
      </c>
      <c r="CB143" s="2088">
        <v>0</v>
      </c>
      <c r="CC143" s="1032">
        <f>IF(COUNT('Conducted 2G-3G'!$AH$15:$AH$17)=0,9750,INDEX('Conducted 2G-3G'!$T$15:$T$17,MATCH(MAX('Conducted 2G-3G'!$AH$15:$AH$17),'Conducted 2G-3G'!$AH$15:$AH$17,0)))</f>
        <v>9750</v>
      </c>
      <c r="CD143" s="1032">
        <f>IF(COUNT('Conducted 2G-3G'!$AH$15:$AH$17)=0,1950,INDEX('Conducted 2G-3G'!$U$15:$U$17,MATCH(MAX('Conducted 2G-3G'!$AH$15:$AH$17),'Conducted 2G-3G'!$AH$15:$AH$17,0)))</f>
        <v>1950</v>
      </c>
      <c r="CE143" s="1522"/>
      <c r="CF143" s="1522"/>
      <c r="CG143" s="386" t="str">
        <f>IF(OR($BY$83="",$BY$83=""),"",$BY$83)</f>
        <v/>
      </c>
      <c r="CH143" s="386">
        <f>BZ143</f>
        <v/>
      </c>
      <c r="CI143" s="386">
        <f>CA143</f>
        <v/>
      </c>
      <c r="CJ143" s="1526"/>
      <c r="CK143" s="2036"/>
      <c r="CL143" s="203">
        <f>IF(CF143=""," ",IF(ABS(CE143-CF143)&lt;=0.125,"Valid","Not valid"))</f>
        <v/>
      </c>
      <c r="CM143" s="204">
        <f> IF(CE143="","",IF(AND(CE143&lt;&gt;"",CF143=""),IF(CE143&gt;=1,"Medir+Sig Max","No"),IF(CF143&lt;&gt;"",IF(CF143&gt;=1,"Medir+Sig Max","No"),"")))</f>
        <v/>
      </c>
      <c r="CN143" s="1798"/>
      <c r="CO143" s="219">
        <f>IF(CK143="",IF(AND(CE143="",CF143=""),"",IF(CF143="",IF(DE143&gt;1,ROUND(DE143*CE143,3),CE143),IF(DE143&gt;1,ROUND(DE143*CF143,3),CF143))),IF(AND(CE143="",CF143=""),"",IF(CF143="",IF(DE143&gt;1,ROUND(DE143*CE143*(1/(CK143)),3),CE143*(1/(CK143))),IF(DE143&gt;1,ROUND(DE143*CF143*(1/(CK143)),3),CF143*(1/(CK143))))))</f>
        <v/>
      </c>
      <c r="CP143" s="2037">
        <f>IF(COUNTIF(Overview!K12:K14,TRUE)&gt;0,2,IF(COUNTIF(Overview!L12:L14,TRUE)&gt;0,4,0))</f>
        <v/>
      </c>
      <c r="CQ143" s="1471">
        <f>IF(CO143="","",IF(CO143&gt;CP143,"Fail","Pass"))</f>
        <v/>
      </c>
      <c r="CR143" s="1480"/>
      <c r="CS143" s="1564">
        <f>MyTimestamp(CO143)</f>
        <v/>
      </c>
      <c r="CT143" s="1529">
        <f>IF(CE143="",0,15)+IF(CF143="",0,15)</f>
        <v/>
      </c>
      <c r="CU143" s="1530">
        <f>IF(CT143=0,0,2)</f>
        <v/>
      </c>
      <c r="CV143" s="862"/>
      <c r="CW143" s="862"/>
      <c r="CX143" s="2038"/>
      <c r="CY143" s="2039"/>
      <c r="CZ143" s="1542">
        <f>10^(CJ143/20)*100-100</f>
        <v/>
      </c>
      <c r="DA143" s="1330"/>
      <c r="DB143" s="429"/>
      <c r="DC143" s="776">
        <f>IF(DA143="","",10^(DA143/10))</f>
        <v/>
      </c>
      <c r="DD143" s="1376">
        <f>IF(ISNUMBER(DB143)=FALSE,"",10^(DB143/10))</f>
        <v/>
      </c>
      <c r="DE143" s="1542">
        <f>IF(AND(ISNUMBER(DC143),ISNUMBER(DD143)),IF(DC143/DD143&gt;1,ROUND((DC143)/DD143,3),1),1)</f>
        <v/>
      </c>
      <c r="DF143" s="1541"/>
      <c r="DG143" s="1541"/>
      <c r="DH143" s="1541"/>
      <c r="DI143" s="1541"/>
      <c r="DJ143" s="1541"/>
      <c r="DK143" s="1541"/>
      <c r="DL143" s="1541"/>
      <c r="DM143" s="1541"/>
      <c r="DN143" s="1541"/>
      <c r="DO143" s="1541"/>
      <c r="DP143" s="1541"/>
      <c r="DQ143" s="1541"/>
      <c r="DR143" s="1541"/>
    </row>
    <row r="144" ht="12.75" x14ac:dyDescent="0.2">
      <c r="A144" s="1541"/>
      <c r="B144" s="1541"/>
      <c r="C144"/>
      <c r="D144" s="130">
        <f>IF(BX$143="Close to Ear","EN 62209-1","EN 62209-2")</f>
        <v/>
      </c>
      <c r="E144" s="130">
        <f>IF(CG144="Close to Ear","2016","2010/A1:2019")</f>
        <v/>
      </c>
      <c r="F144" s="1488" t="inlineStr">
        <is>
          <t>5.2</t>
        </is>
      </c>
      <c r="G144" s="1497"/>
      <c r="H144" s="120">
        <f>BV144</f>
        <v/>
      </c>
      <c r="I144" s="120">
        <f>BW144</f>
        <v/>
      </c>
      <c r="J144" s="687" t="inlineStr">
        <is>
          <t>WCDMA</t>
        </is>
      </c>
      <c r="K144" s="194" t="inlineStr">
        <is>
          <t>FDDI</t>
        </is>
      </c>
      <c r="L144" s="115"/>
      <c r="M144" s="120"/>
      <c r="N144" s="119"/>
      <c r="O144" s="131"/>
      <c r="P144" s="6597"/>
      <c r="Q144" s="131"/>
      <c r="R144" s="131"/>
      <c r="S144" s="120"/>
      <c r="T144" s="120">
        <v>9750</v>
      </c>
      <c r="U144" s="120">
        <v>1950</v>
      </c>
      <c r="V144" s="119"/>
      <c r="W144" s="197"/>
      <c r="X144" s="119"/>
      <c r="Y144" s="119"/>
      <c r="Z144" s="119"/>
      <c r="AA144" s="115"/>
      <c r="AB144" s="115"/>
      <c r="AC144" s="689">
        <f>IF(OR(BX$143="Close to Ear",BX$143="Close to Head"),"Head",IF(BX$143="Extremity","Extremity","Body"))</f>
        <v/>
      </c>
      <c r="AD144" s="690">
        <f>CA144</f>
        <v/>
      </c>
      <c r="AE144" s="688">
        <f>CB144</f>
        <v/>
      </c>
      <c r="AF144" s="115"/>
      <c r="AG144" s="808">
        <f>IF(AZ144="","N/A",IF(CQ144="Pass","P","F"))</f>
        <v/>
      </c>
      <c r="AH144" s="129"/>
      <c r="AI144" s="129"/>
      <c r="AJ144" s="129"/>
      <c r="AK144" s="119"/>
      <c r="AL144" s="115"/>
      <c r="AM144" s="119"/>
      <c r="AN144" s="119"/>
      <c r="AO144" s="692"/>
      <c r="AP144" s="692"/>
      <c r="AQ144" s="692"/>
      <c r="AR144" s="692"/>
      <c r="AS144" s="692"/>
      <c r="AT144" s="691">
        <f>CE144</f>
        <v/>
      </c>
      <c r="AU144" s="691">
        <f>CF144</f>
        <v/>
      </c>
      <c r="AV144" s="813"/>
      <c r="AW144" s="813"/>
      <c r="AX144" s="197">
        <f>CZ144</f>
        <v/>
      </c>
      <c r="AY144" s="197">
        <f>DE144</f>
        <v/>
      </c>
      <c r="AZ144" s="3379">
        <f>CO144</f>
        <v/>
      </c>
      <c r="BA144" s="3380"/>
      <c r="BB144" s="197">
        <f>CP144</f>
        <v/>
      </c>
      <c r="BC144" s="813"/>
      <c r="BD144" s="197">
        <f>CR144</f>
        <v/>
      </c>
      <c r="BE144" s="121">
        <f>CS144</f>
        <v/>
      </c>
      <c r="BF144" s="122">
        <f>CT144*60</f>
        <v/>
      </c>
      <c r="BG144" s="121">
        <f>BE144</f>
        <v/>
      </c>
      <c r="BH144" s="122">
        <f>CU144*60</f>
        <v/>
      </c>
      <c r="BI144" s="122">
        <f>CV144</f>
        <v/>
      </c>
      <c r="BJ144" s="117"/>
      <c r="BK144" s="812">
        <f>Overview!$E$7</f>
        <v/>
      </c>
      <c r="BL144" s="117"/>
      <c r="BM144" s="836">
        <f>CW144</f>
        <v/>
      </c>
      <c r="BN144" s="812">
        <f>Overview!$P$153</f>
        <v/>
      </c>
      <c r="BO144" s="117"/>
      <c r="BP144" s="117"/>
      <c r="BQ144" s="115"/>
      <c r="BR144" s="1478"/>
      <c r="BS144" s="1548"/>
      <c r="BT144" s="2089" t="inlineStr">
        <is>
          <t>WCDMA</t>
        </is>
      </c>
      <c r="BU144" s="2089" t="inlineStr">
        <is>
          <t>FDDI</t>
        </is>
      </c>
      <c r="BV144" s="430">
        <f>Overview!$H$31</f>
        <v/>
      </c>
      <c r="BW144" s="2010"/>
      <c r="BX144" s="2089"/>
      <c r="BY144" s="2090"/>
      <c r="BZ144" s="2090"/>
      <c r="CA144" s="2091" t="inlineStr">
        <is>
          <t>Left Tilt</t>
        </is>
      </c>
      <c r="CB144" s="2091">
        <v>0</v>
      </c>
      <c r="CC144" s="873">
        <f>IF(COUNT('Conducted 2G-3G'!$AH$15:$AH$17)=0,9750,INDEX('Conducted 2G-3G'!$T$15:$T$17,MATCH(MAX('Conducted 2G-3G'!$AH$15:$AH$17),'Conducted 2G-3G'!$AH$15:$AH$17,0)))</f>
        <v>9750</v>
      </c>
      <c r="CD144" s="873">
        <f>IF(COUNT('Conducted 2G-3G'!$AH$15:$AH$17)=0,1950,INDEX('Conducted 2G-3G'!$U$15:$U$17,MATCH(MAX('Conducted 2G-3G'!$AH$15:$AH$17),'Conducted 2G-3G'!$AH$15:$AH$17,0)))</f>
        <v>1950</v>
      </c>
      <c r="CE144" s="1523"/>
      <c r="CF144" s="1523"/>
      <c r="CG144" s="387" t="str">
        <f>IF(OR($BY$83="",$BY$83=""),"",$BY$83)</f>
        <v/>
      </c>
      <c r="CH144" s="387">
        <f>BZ144</f>
        <v/>
      </c>
      <c r="CI144" s="387">
        <f>CA144</f>
        <v/>
      </c>
      <c r="CJ144" s="1527"/>
      <c r="CK144" s="2042"/>
      <c r="CL144" s="206">
        <f>IF(CF144=""," ",IF(ABS(CE144-CF144)&lt;=0.125,"Valid","Not valid"))</f>
        <v/>
      </c>
      <c r="CM144" s="207">
        <f> IF(CE144="","",IF(AND(CE144&lt;&gt;"",CF144=""),IF(CE144&gt;=1,"Medir+Sig Max","No"),IF(CF144&lt;&gt;"",IF(CF144&gt;=1,"Medir+Sig Max","No"),"")))</f>
        <v/>
      </c>
      <c r="CN144" s="1787"/>
      <c r="CO144" s="220">
        <f>IF(CK144="",IF(AND(CE144="",CF144=""),"",IF(CF144="",IF(DE144&gt;1,ROUND(DE144*CE144,3),CE144),IF(DE144&gt;1,ROUND(DE144*CF144,3),CF144))),IF(AND(CE144="",CF144=""),"",IF(CF144="",IF(DE144&gt;1,ROUND(DE144*CE144*(1/(CK144)),3),CE144*(1/(CK144))),IF(DE144&gt;1,ROUND(DE144*CF144*(1/(CK144)),3),CF144*(1/(CK144))))))</f>
        <v/>
      </c>
      <c r="CP144" s="2043">
        <f>IF(COUNTIF(Overview!K12:K14,TRUE)&gt;0,2,IF(COUNTIF(Overview!L12:L14,TRUE)&gt;0,4,0))</f>
        <v/>
      </c>
      <c r="CQ144" s="1472">
        <f>IF(CO144="","",IF(CO144&gt;CP144,"Fail","Pass"))</f>
        <v/>
      </c>
      <c r="CR144" s="1481"/>
      <c r="CS144" s="1565">
        <f>MyTimestamp(CO144)</f>
        <v/>
      </c>
      <c r="CT144" s="1531">
        <f>IF(CE144="",0,15)+IF(CF144="",0,15)</f>
        <v/>
      </c>
      <c r="CU144" s="1532">
        <f>IF(CT144=0,0,2)</f>
        <v/>
      </c>
      <c r="CV144" s="859"/>
      <c r="CW144" s="859"/>
      <c r="CX144" s="2038"/>
      <c r="CY144" s="2044"/>
      <c r="CZ144" s="1543">
        <f>10^(CJ144/20)*100-100</f>
        <v/>
      </c>
      <c r="DA144" s="1331"/>
      <c r="DB144" s="431"/>
      <c r="DC144" s="777">
        <f>IF(DA144="","",10^(DA144/10))</f>
        <v/>
      </c>
      <c r="DD144" s="1377">
        <f>IF(ISNUMBER(DB144)=FALSE,"",10^(DB144/10))</f>
        <v/>
      </c>
      <c r="DE144" s="1543">
        <f>IF(AND(ISNUMBER(DC144),ISNUMBER(DD144)),IF(DC144/DD144&gt;1,ROUND((DC144)/DD144,3),1),1)</f>
        <v/>
      </c>
      <c r="DF144" s="1541"/>
      <c r="DG144" s="1541"/>
      <c r="DH144" s="1541"/>
      <c r="DI144" s="1541"/>
      <c r="DJ144" s="1541"/>
      <c r="DK144" s="1541"/>
      <c r="DL144" s="1541"/>
      <c r="DM144" s="1541"/>
      <c r="DN144" s="1541"/>
      <c r="DO144" s="1541"/>
      <c r="DP144" s="1541"/>
      <c r="DQ144" s="1541"/>
      <c r="DR144" s="1541"/>
    </row>
    <row r="145" ht="12.75" x14ac:dyDescent="0.2">
      <c r="A145" s="1541"/>
      <c r="B145" s="1541"/>
      <c r="C145"/>
      <c r="D145" s="130">
        <f>IF(BX$143="Close to Ear","EN 62209-1","EN 62209-2")</f>
        <v/>
      </c>
      <c r="E145" s="130">
        <f>IF(CG145="Close to Ear","2016","2010/A1:2019")</f>
        <v/>
      </c>
      <c r="F145" s="1488" t="inlineStr">
        <is>
          <t>5.2</t>
        </is>
      </c>
      <c r="G145" s="1497"/>
      <c r="H145" s="120">
        <f>BV145</f>
        <v/>
      </c>
      <c r="I145" s="120">
        <f>BW145</f>
        <v/>
      </c>
      <c r="J145" s="687" t="inlineStr">
        <is>
          <t>WCDMA</t>
        </is>
      </c>
      <c r="K145" s="194" t="inlineStr">
        <is>
          <t>FDDI</t>
        </is>
      </c>
      <c r="L145" s="115"/>
      <c r="M145" s="120"/>
      <c r="N145" s="119"/>
      <c r="O145" s="131"/>
      <c r="P145" s="6597"/>
      <c r="Q145" s="131"/>
      <c r="R145" s="131"/>
      <c r="S145" s="120"/>
      <c r="T145" s="120">
        <v>9750</v>
      </c>
      <c r="U145" s="120">
        <v>1950</v>
      </c>
      <c r="V145" s="119"/>
      <c r="W145" s="197"/>
      <c r="X145" s="119"/>
      <c r="Y145" s="119"/>
      <c r="Z145" s="119"/>
      <c r="AA145" s="115"/>
      <c r="AB145" s="115"/>
      <c r="AC145" s="689">
        <f>IF(OR(BX$143="Close to Ear",BX$143="Close to Head"),"Head",IF(BX$143="Extremity","Extremity","Body"))</f>
        <v/>
      </c>
      <c r="AD145" s="690">
        <f>CA145</f>
        <v/>
      </c>
      <c r="AE145" s="688">
        <f>CB145</f>
        <v/>
      </c>
      <c r="AF145" s="115"/>
      <c r="AG145" s="808">
        <f>IF(AZ145="","N/A",IF(CQ145="Pass","P","F"))</f>
        <v/>
      </c>
      <c r="AH145" s="129"/>
      <c r="AI145" s="129"/>
      <c r="AJ145" s="129"/>
      <c r="AK145" s="119"/>
      <c r="AL145" s="115"/>
      <c r="AM145" s="119"/>
      <c r="AN145" s="119"/>
      <c r="AO145" s="692"/>
      <c r="AP145" s="692"/>
      <c r="AQ145" s="692"/>
      <c r="AR145" s="692"/>
      <c r="AS145" s="692"/>
      <c r="AT145" s="691">
        <f>CE145</f>
        <v/>
      </c>
      <c r="AU145" s="691">
        <f>CF145</f>
        <v/>
      </c>
      <c r="AV145" s="813"/>
      <c r="AW145" s="813"/>
      <c r="AX145" s="197">
        <f>CZ145</f>
        <v/>
      </c>
      <c r="AY145" s="197">
        <f>DE145</f>
        <v/>
      </c>
      <c r="AZ145" s="3379">
        <f>CO145</f>
        <v/>
      </c>
      <c r="BA145" s="3380"/>
      <c r="BB145" s="197">
        <f>CP145</f>
        <v/>
      </c>
      <c r="BC145" s="813"/>
      <c r="BD145" s="197">
        <f>CR145</f>
        <v/>
      </c>
      <c r="BE145" s="121">
        <f>CS145</f>
        <v/>
      </c>
      <c r="BF145" s="122">
        <f>CT145*60</f>
        <v/>
      </c>
      <c r="BG145" s="121">
        <f>BE145</f>
        <v/>
      </c>
      <c r="BH145" s="122">
        <f>CU145*60</f>
        <v/>
      </c>
      <c r="BI145" s="122">
        <f>CV145</f>
        <v/>
      </c>
      <c r="BJ145" s="117"/>
      <c r="BK145" s="812">
        <f>Overview!$E$7</f>
        <v/>
      </c>
      <c r="BL145" s="117"/>
      <c r="BM145" s="836">
        <f>CW145</f>
        <v/>
      </c>
      <c r="BN145" s="812">
        <f>Overview!$P$153</f>
        <v/>
      </c>
      <c r="BO145" s="117"/>
      <c r="BP145" s="117"/>
      <c r="BQ145" s="115"/>
      <c r="BR145" s="1478"/>
      <c r="BS145" s="1548"/>
      <c r="BT145" s="1868" t="inlineStr">
        <is>
          <t>WCDMA</t>
        </is>
      </c>
      <c r="BU145" s="1868" t="inlineStr">
        <is>
          <t>FDDI</t>
        </is>
      </c>
      <c r="BV145" s="432">
        <f>Overview!$H$31</f>
        <v/>
      </c>
      <c r="BW145" s="2010"/>
      <c r="BX145" s="1868"/>
      <c r="BY145" s="2090"/>
      <c r="BZ145" s="2090"/>
      <c r="CA145" s="2091" t="inlineStr">
        <is>
          <t>Right Cheek</t>
        </is>
      </c>
      <c r="CB145" s="2091">
        <v>0</v>
      </c>
      <c r="CC145" s="873">
        <f>IF(COUNT('Conducted 2G-3G'!$AH$15:$AH$17)=0,9750,INDEX('Conducted 2G-3G'!$T$15:$T$17,MATCH(MAX('Conducted 2G-3G'!$AH$15:$AH$17),'Conducted 2G-3G'!$AH$15:$AH$17,0)))</f>
        <v>9750</v>
      </c>
      <c r="CD145" s="873">
        <f>IF(COUNT('Conducted 2G-3G'!$AH$15:$AH$17)=0,1950,INDEX('Conducted 2G-3G'!$U$15:$U$17,MATCH(MAX('Conducted 2G-3G'!$AH$15:$AH$17),'Conducted 2G-3G'!$AH$15:$AH$17,0)))</f>
        <v>1950</v>
      </c>
      <c r="CE145" s="1523"/>
      <c r="CF145" s="1523"/>
      <c r="CG145" s="387" t="str">
        <f>IF(OR($BY$83="",$BY$83=""),"",$BY$83)</f>
        <v/>
      </c>
      <c r="CH145" s="387">
        <f>BZ145</f>
        <v/>
      </c>
      <c r="CI145" s="387">
        <f>CA145</f>
        <v/>
      </c>
      <c r="CJ145" s="1527"/>
      <c r="CK145" s="2042"/>
      <c r="CL145" s="206">
        <f>IF(CF145=""," ",IF(ABS(CE145-CF145)&lt;=0.125,"Valid","Not valid"))</f>
        <v/>
      </c>
      <c r="CM145" s="207">
        <f> IF(CE145="","",IF(AND(CE145&lt;&gt;"",CF145=""),IF(CE145&gt;=1,"Medir+Sig Max","No"),IF(CF145&lt;&gt;"",IF(CF145&gt;=1,"Medir+Sig Max","No"),"")))</f>
        <v/>
      </c>
      <c r="CN145" s="1787"/>
      <c r="CO145" s="220">
        <f>IF(CK145="",IF(AND(CE145="",CF145=""),"",IF(CF145="",IF(DE145&gt;1,ROUND(DE145*CE145,3),CE145),IF(DE145&gt;1,ROUND(DE145*CF145,3),CF145))),IF(AND(CE145="",CF145=""),"",IF(CF145="",IF(DE145&gt;1,ROUND(DE145*CE145*(1/(CK145)),3),CE145*(1/(CK145))),IF(DE145&gt;1,ROUND(DE145*CF145*(1/(CK145)),3),CF145*(1/(CK145))))))</f>
        <v/>
      </c>
      <c r="CP145" s="2043">
        <f>IF(COUNTIF(Overview!K12:K14,TRUE)&gt;0,2,IF(COUNTIF(Overview!L12:L14,TRUE)&gt;0,4,0))</f>
        <v/>
      </c>
      <c r="CQ145" s="1472">
        <f>IF(CO145="","",IF(CO145&gt;CP145,"Fail","Pass"))</f>
        <v/>
      </c>
      <c r="CR145" s="1481"/>
      <c r="CS145" s="1565">
        <f>MyTimestamp(CO145)</f>
        <v/>
      </c>
      <c r="CT145" s="1531">
        <f>IF(CE145="",0,15)+IF(CF145="",0,15)</f>
        <v/>
      </c>
      <c r="CU145" s="1532">
        <f>IF(CT145=0,0,2)</f>
        <v/>
      </c>
      <c r="CV145" s="859"/>
      <c r="CW145" s="859"/>
      <c r="CX145" s="2038"/>
      <c r="CY145" s="2044"/>
      <c r="CZ145" s="1543">
        <f>10^(CJ145/20)*100-100</f>
        <v/>
      </c>
      <c r="DA145" s="1331"/>
      <c r="DB145" s="431"/>
      <c r="DC145" s="777">
        <f>IF(DA145="","",10^(DA145/10))</f>
        <v/>
      </c>
      <c r="DD145" s="1377">
        <f>IF(ISNUMBER(DB145)=FALSE,"",10^(DB145/10))</f>
        <v/>
      </c>
      <c r="DE145" s="1543">
        <f>IF(AND(ISNUMBER(DC145),ISNUMBER(DD145)),IF(DC145/DD145&gt;1,ROUND((DC145)/DD145,3),1),1)</f>
        <v/>
      </c>
      <c r="DF145" s="1541"/>
      <c r="DG145" s="1541"/>
      <c r="DH145" s="1541"/>
      <c r="DI145" s="1541"/>
      <c r="DJ145" s="1541"/>
      <c r="DK145" s="1541"/>
      <c r="DL145" s="1541"/>
      <c r="DM145" s="1541"/>
      <c r="DN145" s="1541"/>
      <c r="DO145" s="1541"/>
      <c r="DP145" s="1541"/>
      <c r="DQ145" s="1541"/>
      <c r="DR145" s="1541"/>
    </row>
    <row r="146" ht="12.75" x14ac:dyDescent="0.2">
      <c r="A146" s="1541"/>
      <c r="B146" s="1541"/>
      <c r="C146"/>
      <c r="D146" s="130">
        <f>IF(BX$143="Close to Ear","EN 62209-1","EN 62209-2")</f>
        <v/>
      </c>
      <c r="E146" s="130">
        <f>IF(CG146="Close to Ear","2016","2010/A1:2019")</f>
        <v/>
      </c>
      <c r="F146" s="1488" t="inlineStr">
        <is>
          <t>5.2</t>
        </is>
      </c>
      <c r="G146" s="1497"/>
      <c r="H146" s="120">
        <f>BV146</f>
        <v/>
      </c>
      <c r="I146" s="120">
        <f>BW146</f>
        <v/>
      </c>
      <c r="J146" s="687" t="inlineStr">
        <is>
          <t>WCDMA</t>
        </is>
      </c>
      <c r="K146" s="194" t="inlineStr">
        <is>
          <t>FDDI</t>
        </is>
      </c>
      <c r="L146" s="115"/>
      <c r="M146" s="120"/>
      <c r="N146" s="119"/>
      <c r="O146" s="131"/>
      <c r="P146" s="6597"/>
      <c r="Q146" s="131"/>
      <c r="R146" s="131"/>
      <c r="S146" s="120"/>
      <c r="T146" s="120">
        <v>9750</v>
      </c>
      <c r="U146" s="120">
        <v>1950</v>
      </c>
      <c r="V146" s="119"/>
      <c r="W146" s="197"/>
      <c r="X146" s="119"/>
      <c r="Y146" s="119"/>
      <c r="Z146" s="119"/>
      <c r="AA146" s="115"/>
      <c r="AB146" s="115"/>
      <c r="AC146" s="689">
        <f>IF(OR(BX$143="Close to Ear",BX$143="Close to Head"),"Head",IF(BX$143="Extremity","Extremity","Body"))</f>
        <v/>
      </c>
      <c r="AD146" s="690">
        <f>CA146</f>
        <v/>
      </c>
      <c r="AE146" s="688">
        <f>CB146</f>
        <v/>
      </c>
      <c r="AF146" s="115"/>
      <c r="AG146" s="808">
        <f>IF(AZ146="","N/A",IF(CQ146="Pass","P","F"))</f>
        <v/>
      </c>
      <c r="AH146" s="129"/>
      <c r="AI146" s="129"/>
      <c r="AJ146" s="129"/>
      <c r="AK146" s="119"/>
      <c r="AL146" s="115"/>
      <c r="AM146" s="119"/>
      <c r="AN146" s="119"/>
      <c r="AO146" s="692"/>
      <c r="AP146" s="692"/>
      <c r="AQ146" s="692"/>
      <c r="AR146" s="692"/>
      <c r="AS146" s="692"/>
      <c r="AT146" s="691">
        <f>CE146</f>
        <v/>
      </c>
      <c r="AU146" s="691">
        <f>CF146</f>
        <v/>
      </c>
      <c r="AV146" s="813"/>
      <c r="AW146" s="813"/>
      <c r="AX146" s="197">
        <f>CZ146</f>
        <v/>
      </c>
      <c r="AY146" s="197">
        <f>DE146</f>
        <v/>
      </c>
      <c r="AZ146" s="3379">
        <f>CO146</f>
        <v/>
      </c>
      <c r="BA146" s="3380"/>
      <c r="BB146" s="197">
        <f>CP146</f>
        <v/>
      </c>
      <c r="BC146" s="813"/>
      <c r="BD146" s="197">
        <f>CR146</f>
        <v/>
      </c>
      <c r="BE146" s="121">
        <f>CS146</f>
        <v/>
      </c>
      <c r="BF146" s="122">
        <f>CT146*60</f>
        <v/>
      </c>
      <c r="BG146" s="121">
        <f>BE146</f>
        <v/>
      </c>
      <c r="BH146" s="122">
        <f>CU146*60</f>
        <v/>
      </c>
      <c r="BI146" s="122">
        <f>CV146</f>
        <v/>
      </c>
      <c r="BJ146" s="117"/>
      <c r="BK146" s="812">
        <f>Overview!$E$7</f>
        <v/>
      </c>
      <c r="BL146" s="117"/>
      <c r="BM146" s="836">
        <f>CW146</f>
        <v/>
      </c>
      <c r="BN146" s="812">
        <f>Overview!$P$153</f>
        <v/>
      </c>
      <c r="BO146" s="117"/>
      <c r="BP146" s="117"/>
      <c r="BQ146" s="115"/>
      <c r="BR146" s="1478"/>
      <c r="BS146" s="1548"/>
      <c r="BT146" s="2089" t="inlineStr">
        <is>
          <t>WCDMA</t>
        </is>
      </c>
      <c r="BU146" s="2089" t="inlineStr">
        <is>
          <t>FDDI</t>
        </is>
      </c>
      <c r="BV146" s="430">
        <f>Overview!$H$31</f>
        <v/>
      </c>
      <c r="BW146" s="2010"/>
      <c r="BX146" s="2089"/>
      <c r="BY146" s="2090"/>
      <c r="BZ146" s="2090"/>
      <c r="CA146" s="2091" t="inlineStr">
        <is>
          <t>Right Tilt</t>
        </is>
      </c>
      <c r="CB146" s="2091">
        <v>0</v>
      </c>
      <c r="CC146" s="873">
        <f>IF(COUNT('Conducted 2G-3G'!$AH$15:$AH$17)=0,9750,INDEX('Conducted 2G-3G'!$T$15:$T$17,MATCH(MAX('Conducted 2G-3G'!$AH$15:$AH$17),'Conducted 2G-3G'!$AH$15:$AH$17,0)))</f>
        <v>9750</v>
      </c>
      <c r="CD146" s="873">
        <f>IF(COUNT('Conducted 2G-3G'!$AH$15:$AH$17)=0,1950,INDEX('Conducted 2G-3G'!$U$15:$U$17,MATCH(MAX('Conducted 2G-3G'!$AH$15:$AH$17),'Conducted 2G-3G'!$AH$15:$AH$17,0)))</f>
        <v>1950</v>
      </c>
      <c r="CE146" s="1523"/>
      <c r="CF146" s="1523"/>
      <c r="CG146" s="387" t="str">
        <f>IF(OR($BY$83="",$BY$83=""),"",$BY$83)</f>
        <v/>
      </c>
      <c r="CH146" s="387">
        <f>BZ146</f>
        <v/>
      </c>
      <c r="CI146" s="387">
        <f>CA146</f>
        <v/>
      </c>
      <c r="CJ146" s="1527"/>
      <c r="CK146" s="2042"/>
      <c r="CL146" s="206">
        <f>IF(CF146=""," ",IF(ABS(CE146-CF146)&lt;=0.125,"Valid","Not valid"))</f>
        <v/>
      </c>
      <c r="CM146" s="207">
        <f> IF(CE146="","",IF(AND(CE146&lt;&gt;"",CF146=""),IF(CE146&gt;=1,"Medir+Sig Max","No"),IF(CF146&lt;&gt;"",IF(CF146&gt;=1,"Medir+Sig Max","No"),"")))</f>
        <v/>
      </c>
      <c r="CN146" s="1787"/>
      <c r="CO146" s="220">
        <f>IF(CK146="",IF(AND(CE146="",CF146=""),"",IF(CF146="",IF(DE146&gt;1,ROUND(DE146*CE146,3),CE146),IF(DE146&gt;1,ROUND(DE146*CF146,3),CF146))),IF(AND(CE146="",CF146=""),"",IF(CF146="",IF(DE146&gt;1,ROUND(DE146*CE146*(1/(CK146)),3),CE146*(1/(CK146))),IF(DE146&gt;1,ROUND(DE146*CF146*(1/(CK146)),3),CF146*(1/(CK146))))))</f>
        <v/>
      </c>
      <c r="CP146" s="2043">
        <f>IF(COUNTIF(Overview!K12:K14,TRUE)&gt;0,2,IF(COUNTIF(Overview!L12:L14,TRUE)&gt;0,4,0))</f>
        <v/>
      </c>
      <c r="CQ146" s="1472">
        <f>IF(CO146="","",IF(CO146&gt;CP146,"Fail","Pass"))</f>
        <v/>
      </c>
      <c r="CR146" s="1481"/>
      <c r="CS146" s="1565">
        <f>MyTimestamp(CO146)</f>
        <v/>
      </c>
      <c r="CT146" s="1531">
        <f>IF(CE146="",0,15)+IF(CF146="",0,15)</f>
        <v/>
      </c>
      <c r="CU146" s="1532">
        <f>IF(CT146=0,0,2)</f>
        <v/>
      </c>
      <c r="CV146" s="859"/>
      <c r="CW146" s="859"/>
      <c r="CX146" s="2038"/>
      <c r="CY146" s="2044"/>
      <c r="CZ146" s="1543">
        <f>10^(CJ146/20)*100-100</f>
        <v/>
      </c>
      <c r="DA146" s="1331"/>
      <c r="DB146" s="431"/>
      <c r="DC146" s="777">
        <f>IF(DA146="","",10^(DA146/10))</f>
        <v/>
      </c>
      <c r="DD146" s="1377">
        <f>IF(ISNUMBER(DB146)=FALSE,"",10^(DB146/10))</f>
        <v/>
      </c>
      <c r="DE146" s="1543">
        <f>IF(AND(ISNUMBER(DC146),ISNUMBER(DD146)),IF(DC146/DD146&gt;1,ROUND((DC146)/DD146,3),1),1)</f>
        <v/>
      </c>
      <c r="DF146" s="1541"/>
      <c r="DG146" s="1541"/>
      <c r="DH146" s="1541"/>
      <c r="DI146" s="1541"/>
      <c r="DJ146" s="1541"/>
      <c r="DK146" s="1541"/>
      <c r="DL146" s="1541"/>
      <c r="DM146" s="1541"/>
      <c r="DN146" s="1541"/>
      <c r="DO146" s="1541"/>
      <c r="DP146" s="1541"/>
      <c r="DQ146" s="1541"/>
      <c r="DR146" s="1541"/>
    </row>
    <row r="147" ht="12.75" x14ac:dyDescent="0.2">
      <c r="A147" s="1541"/>
      <c r="B147" s="1541"/>
      <c r="C147"/>
      <c r="D147" s="130">
        <f>IF(BX$143="Close to Ear","EN 62209-1","EN 62209-2")</f>
        <v/>
      </c>
      <c r="E147" s="130">
        <f>IF(CG147="Close to Ear","2016","2010/A1:2019")</f>
        <v/>
      </c>
      <c r="F147" s="1488" t="inlineStr">
        <is>
          <t>5.2</t>
        </is>
      </c>
      <c r="G147" s="1497"/>
      <c r="H147" s="120">
        <f>BV147</f>
        <v/>
      </c>
      <c r="I147" s="120">
        <f>BW147</f>
        <v/>
      </c>
      <c r="J147" s="687" t="inlineStr">
        <is>
          <t>WCDMA</t>
        </is>
      </c>
      <c r="K147" s="194" t="inlineStr">
        <is>
          <t>FDDI</t>
        </is>
      </c>
      <c r="L147" s="115"/>
      <c r="M147" s="120"/>
      <c r="N147" s="119"/>
      <c r="O147" s="131"/>
      <c r="P147" s="6597"/>
      <c r="Q147" s="131"/>
      <c r="R147" s="131"/>
      <c r="S147" s="120"/>
      <c r="T147" s="120">
        <v>9750</v>
      </c>
      <c r="U147" s="120">
        <v>1950</v>
      </c>
      <c r="V147" s="119"/>
      <c r="W147" s="197"/>
      <c r="X147" s="119"/>
      <c r="Y147" s="119"/>
      <c r="Z147" s="119"/>
      <c r="AA147" s="115"/>
      <c r="AB147" s="115"/>
      <c r="AC147" s="689">
        <f>IF(OR(BX$143="Close to Ear",BX$143="Close to Head"),"Head",IF(BX$143="Extremity","Extremity","Body"))</f>
        <v/>
      </c>
      <c r="AD147" s="690">
        <f>CA147</f>
        <v/>
      </c>
      <c r="AE147" s="688">
        <f>CB147</f>
        <v/>
      </c>
      <c r="AF147" s="115"/>
      <c r="AG147" s="808">
        <f>IF(AZ147="","N/A",IF(CQ147="Pass","P","F"))</f>
        <v/>
      </c>
      <c r="AH147" s="129"/>
      <c r="AI147" s="129"/>
      <c r="AJ147" s="129"/>
      <c r="AK147" s="119"/>
      <c r="AL147" s="115"/>
      <c r="AM147" s="119"/>
      <c r="AN147" s="119"/>
      <c r="AO147" s="692"/>
      <c r="AP147" s="692"/>
      <c r="AQ147" s="692"/>
      <c r="AR147" s="692"/>
      <c r="AS147" s="692"/>
      <c r="AT147" s="691">
        <f>CE147</f>
        <v/>
      </c>
      <c r="AU147" s="691">
        <f>CF147</f>
        <v/>
      </c>
      <c r="AV147" s="813"/>
      <c r="AW147" s="813"/>
      <c r="AX147" s="197">
        <f>CZ147</f>
        <v/>
      </c>
      <c r="AY147" s="197">
        <f>DE147</f>
        <v/>
      </c>
      <c r="AZ147" s="3379">
        <f>CO147</f>
        <v/>
      </c>
      <c r="BA147" s="3380"/>
      <c r="BB147" s="197">
        <f>CP147</f>
        <v/>
      </c>
      <c r="BC147" s="813"/>
      <c r="BD147" s="197">
        <f>CR147</f>
        <v/>
      </c>
      <c r="BE147" s="121">
        <f>CS147</f>
        <v/>
      </c>
      <c r="BF147" s="122">
        <f>CT147*60</f>
        <v/>
      </c>
      <c r="BG147" s="121">
        <f>BE147</f>
        <v/>
      </c>
      <c r="BH147" s="122">
        <f>CU147*60</f>
        <v/>
      </c>
      <c r="BI147" s="122">
        <f>CV147</f>
        <v/>
      </c>
      <c r="BJ147" s="117"/>
      <c r="BK147" s="812">
        <f>Overview!$E$7</f>
        <v/>
      </c>
      <c r="BL147" s="117"/>
      <c r="BM147" s="836">
        <f>CW147</f>
        <v/>
      </c>
      <c r="BN147" s="812">
        <f>Overview!$P$153</f>
        <v/>
      </c>
      <c r="BO147" s="117"/>
      <c r="BP147" s="117"/>
      <c r="BQ147" s="115"/>
      <c r="BR147" s="1478"/>
      <c r="BS147" s="1548"/>
      <c r="BT147" s="2089" t="inlineStr">
        <is>
          <t>WCDMA</t>
        </is>
      </c>
      <c r="BU147" s="2089" t="inlineStr">
        <is>
          <t>FDDI</t>
        </is>
      </c>
      <c r="BV147" s="430">
        <f>Overview!$H$31</f>
        <v/>
      </c>
      <c r="BW147" s="2010"/>
      <c r="BX147" s="2089"/>
      <c r="BY147" s="2090"/>
      <c r="BZ147" s="2090"/>
      <c r="CA147" s="431" t="str">
        <f>IF(COUNT(CF143:CF146)=0,IF(COUNT(CE143:CE146)=0,"TBD",VLOOKUP(MAX(CE143:CE146),CE143:CI146,5,FALSE)),VLOOKUP(MAX(CF143:CF146),CF143:CI146,4,FALSE))</f>
        <v>TBD</v>
      </c>
      <c r="CB147" s="2091">
        <v>0</v>
      </c>
      <c r="CC147" s="873">
        <f>IF(COUNT('Conducted 2G-3G'!$AH$15:$AH$17)=0,9750,INDEX('Conducted 2G-3G'!$T$15:$T$17,MATCH(MAX('Conducted 2G-3G'!$AH$15:$AH$17),'Conducted 2G-3G'!$AH$15:$AH$17,0)))</f>
        <v>9750</v>
      </c>
      <c r="CD147" s="873">
        <f>IF(COUNT('Conducted 2G-3G'!$AH$15:$AH$17)=0,1950,INDEX('Conducted 2G-3G'!$U$15:$U$17,MATCH(MAX('Conducted 2G-3G'!$AH$15:$AH$17),'Conducted 2G-3G'!$AH$15:$AH$17,0)))</f>
        <v>1950</v>
      </c>
      <c r="CE147" s="1523"/>
      <c r="CF147" s="1523"/>
      <c r="CG147" s="387" t="str">
        <f>IF(OR($BY$83="",$BY$83=""),"",$BY$83)</f>
        <v/>
      </c>
      <c r="CH147" s="387">
        <f>BZ147</f>
        <v/>
      </c>
      <c r="CI147" s="387">
        <f>CA147</f>
        <v/>
      </c>
      <c r="CJ147" s="1527"/>
      <c r="CK147" s="2042"/>
      <c r="CL147" s="206">
        <f>IF(CF147=""," ",IF(ABS(CE147-CF147)&lt;=0.125,"Valid","Not valid"))</f>
        <v/>
      </c>
      <c r="CM147" s="207">
        <f> IF(CE147="","",IF(AND(CE147&lt;&gt;"",CF147=""),IF(CE147&gt;=1,"Medir+Sig Max","No"),IF(CF147&lt;&gt;"",IF(CF147&gt;=1,"Medir+Sig Max","No"),"")))</f>
        <v/>
      </c>
      <c r="CN147" s="1787"/>
      <c r="CO147" s="220">
        <f>IF(CK147="",IF(AND(CE147="",CF147=""),"",IF(CF147="",IF(DE147&gt;1,ROUND(DE147*CE147,3),CE147),IF(DE147&gt;1,ROUND(DE147*CF147,3),CF147))),IF(AND(CE147="",CF147=""),"",IF(CF147="",IF(DE147&gt;1,ROUND(DE147*CE147*(1/(CK147)),3),CE147*(1/(CK147))),IF(DE147&gt;1,ROUND(DE147*CF147*(1/(CK147)),3),CF147*(1/(CK147))))))</f>
        <v/>
      </c>
      <c r="CP147" s="2043">
        <f>IF(COUNTIF(Overview!K12:K14,TRUE)&gt;0,2,IF(COUNTIF(Overview!L12:L14,TRUE)&gt;0,4,0))</f>
        <v/>
      </c>
      <c r="CQ147" s="1472">
        <f>IF(CO147="","",IF(CO147&gt;CP147,"Fail","Pass"))</f>
        <v/>
      </c>
      <c r="CR147" s="1481"/>
      <c r="CS147" s="1565">
        <f>MyTimestamp(CO147)</f>
        <v/>
      </c>
      <c r="CT147" s="1531">
        <f>IF(CE147="",0,15)+IF(CF147="",0,15)</f>
        <v/>
      </c>
      <c r="CU147" s="1532">
        <f>IF(CT147=0,0,2)</f>
        <v/>
      </c>
      <c r="CV147" s="859"/>
      <c r="CW147" s="859"/>
      <c r="CX147" s="2038"/>
      <c r="CY147" s="2044"/>
      <c r="CZ147" s="1543">
        <f>10^(CJ147/20)*100-100</f>
        <v/>
      </c>
      <c r="DA147" s="1331"/>
      <c r="DB147" s="431"/>
      <c r="DC147" s="777">
        <f>IF(DA147="","",10^(DA147/10))</f>
        <v/>
      </c>
      <c r="DD147" s="1377">
        <f>IF(ISNUMBER(DB147)=FALSE,"",10^(DB147/10))</f>
        <v/>
      </c>
      <c r="DE147" s="1543">
        <f>IF(AND(ISNUMBER(DC147),ISNUMBER(DD147)),IF(DC147/DD147&gt;1,ROUND((DC147)/DD147,3),1),1)</f>
        <v/>
      </c>
      <c r="DF147" s="1541"/>
      <c r="DG147" s="1541"/>
      <c r="DH147" s="1541"/>
      <c r="DI147" s="1541"/>
      <c r="DJ147" s="1541"/>
      <c r="DK147" s="1541"/>
      <c r="DL147" s="1541"/>
      <c r="DM147" s="1541"/>
      <c r="DN147" s="1541"/>
      <c r="DO147" s="1541"/>
      <c r="DP147" s="1541"/>
      <c r="DQ147" s="1541"/>
      <c r="DR147" s="1541"/>
    </row>
    <row r="148" ht="12.75" x14ac:dyDescent="0.2">
      <c r="A148" s="1541"/>
      <c r="B148" s="1541"/>
      <c r="C148"/>
      <c r="D148" s="130">
        <f>IF(BX$143="Close to Ear","EN 62209-1","EN 62209-2")</f>
        <v/>
      </c>
      <c r="E148" s="130">
        <f>IF(CG148="Close to Ear","2016","2010/A1:2019")</f>
        <v/>
      </c>
      <c r="F148" s="1488" t="inlineStr">
        <is>
          <t>5.2</t>
        </is>
      </c>
      <c r="G148" s="1497"/>
      <c r="H148" s="120">
        <f>BV148</f>
        <v/>
      </c>
      <c r="I148" s="120">
        <f>BW148</f>
        <v/>
      </c>
      <c r="J148" s="687" t="inlineStr">
        <is>
          <t>WCDMA</t>
        </is>
      </c>
      <c r="K148" s="194" t="inlineStr">
        <is>
          <t>FDDI</t>
        </is>
      </c>
      <c r="L148" s="115"/>
      <c r="M148" s="120"/>
      <c r="N148" s="119"/>
      <c r="O148" s="131"/>
      <c r="P148" s="6597"/>
      <c r="Q148" s="131"/>
      <c r="R148" s="131"/>
      <c r="S148" s="120"/>
      <c r="T148" s="120">
        <v>9750</v>
      </c>
      <c r="U148" s="120">
        <v>1950</v>
      </c>
      <c r="V148" s="119"/>
      <c r="W148" s="197"/>
      <c r="X148" s="119"/>
      <c r="Y148" s="119"/>
      <c r="Z148" s="119"/>
      <c r="AA148" s="115"/>
      <c r="AB148" s="115"/>
      <c r="AC148" s="689">
        <f>IF(OR(BX$143="Close to Ear",BX$143="Close to Head"),"Head",IF(BX$143="Extremity","Extremity","Body"))</f>
        <v/>
      </c>
      <c r="AD148" s="690">
        <f>CA148</f>
        <v/>
      </c>
      <c r="AE148" s="688">
        <f>CB148</f>
        <v/>
      </c>
      <c r="AF148" s="115"/>
      <c r="AG148" s="808">
        <f>IF(AZ148="","N/A",IF(CQ148="Pass","P","F"))</f>
        <v/>
      </c>
      <c r="AH148" s="129"/>
      <c r="AI148" s="129"/>
      <c r="AJ148" s="129"/>
      <c r="AK148" s="119"/>
      <c r="AL148" s="115"/>
      <c r="AM148" s="119"/>
      <c r="AN148" s="119"/>
      <c r="AO148" s="692"/>
      <c r="AP148" s="692"/>
      <c r="AQ148" s="692"/>
      <c r="AR148" s="692"/>
      <c r="AS148" s="692"/>
      <c r="AT148" s="691">
        <f>CE148</f>
        <v/>
      </c>
      <c r="AU148" s="691">
        <f>CF148</f>
        <v/>
      </c>
      <c r="AV148" s="813"/>
      <c r="AW148" s="813"/>
      <c r="AX148" s="197">
        <f>CZ148</f>
        <v/>
      </c>
      <c r="AY148" s="197">
        <f>DE148</f>
        <v/>
      </c>
      <c r="AZ148" s="3379">
        <f>CO148</f>
        <v/>
      </c>
      <c r="BA148" s="3380"/>
      <c r="BB148" s="197">
        <f>CP148</f>
        <v/>
      </c>
      <c r="BC148" s="813"/>
      <c r="BD148" s="197">
        <f>CR148</f>
        <v/>
      </c>
      <c r="BE148" s="121">
        <f>CS148</f>
        <v/>
      </c>
      <c r="BF148" s="122">
        <f>CT148*60</f>
        <v/>
      </c>
      <c r="BG148" s="121">
        <f>BE148</f>
        <v/>
      </c>
      <c r="BH148" s="122">
        <f>CU148*60</f>
        <v/>
      </c>
      <c r="BI148" s="122">
        <f>CV148</f>
        <v/>
      </c>
      <c r="BJ148" s="117"/>
      <c r="BK148" s="812">
        <f>Overview!$E$7</f>
        <v/>
      </c>
      <c r="BL148" s="117"/>
      <c r="BM148" s="836">
        <f>CW148</f>
        <v/>
      </c>
      <c r="BN148" s="812">
        <f>Overview!$P$153</f>
        <v/>
      </c>
      <c r="BO148" s="117"/>
      <c r="BP148" s="117"/>
      <c r="BQ148" s="115"/>
      <c r="BR148" s="1478"/>
      <c r="BS148" s="1548"/>
      <c r="BT148" s="2089" t="inlineStr">
        <is>
          <t>WCDMA</t>
        </is>
      </c>
      <c r="BU148" s="2089" t="inlineStr">
        <is>
          <t>FDDI</t>
        </is>
      </c>
      <c r="BV148" s="430">
        <f>Overview!$H$31</f>
        <v/>
      </c>
      <c r="BW148" s="2010"/>
      <c r="BX148" s="2089"/>
      <c r="BY148" s="2090"/>
      <c r="BZ148" s="2090"/>
      <c r="CA148" s="433" t="str">
        <f>IF(COUNT(CF143:CF146)=0,IF(COUNT(CE143:CE146)=0,"TBD",VLOOKUP(MAX(CE143:CE146),CE143:CI146,5,FALSE)),VLOOKUP(MAX(CF143:CF146),CF143:CI146,4,FALSE))</f>
        <v>TBD</v>
      </c>
      <c r="CB148" s="2092">
        <v>0</v>
      </c>
      <c r="CC148" s="1111">
        <f>IF(COUNT('Conducted 2G-3G'!$AH$15:$AH$17)=0,9750,INDEX('Conducted 2G-3G'!$T$15:$T$17,MATCH(MAX('Conducted 2G-3G'!$AH$15:$AH$17),'Conducted 2G-3G'!$AH$15:$AH$17,0)))</f>
        <v>9750</v>
      </c>
      <c r="CD148" s="1111">
        <f>IF(COUNT('Conducted 2G-3G'!$AH$15:$AH$17)=0,1950,INDEX('Conducted 2G-3G'!$U$15:$U$17,MATCH(MAX('Conducted 2G-3G'!$AH$15:$AH$17),'Conducted 2G-3G'!$AH$15:$AH$17,0)))</f>
        <v>1950</v>
      </c>
      <c r="CE148" s="1874"/>
      <c r="CF148" s="1874"/>
      <c r="CG148" s="388" t="str">
        <f>IF(OR($BY$83="",$BY$83=""),"",$BY$83)</f>
        <v/>
      </c>
      <c r="CH148" s="388">
        <f>BZ148</f>
        <v/>
      </c>
      <c r="CI148" s="388">
        <f>CA148</f>
        <v/>
      </c>
      <c r="CJ148" s="2046"/>
      <c r="CK148" s="2047"/>
      <c r="CL148" s="209">
        <f>IF(CF148=""," ",IF(ABS(CE148-CF148)&lt;=0.125,"Valid","Not valid"))</f>
        <v/>
      </c>
      <c r="CM148" s="210">
        <f> IF(CE148="","",IF(AND(CE148&lt;&gt;"",CF148=""),IF(CE148&gt;=1,"Medir+Sig Max","No"),IF(CF148&lt;&gt;"",IF(CF148&gt;=1,"Medir+Sig Max","No"),"")))</f>
        <v/>
      </c>
      <c r="CN148" s="1792"/>
      <c r="CO148" s="221">
        <f>IF(CK148="",IF(AND(CE148="",CF148=""),"",IF(CF148="",IF(DE148&gt;1,ROUND(DE148*CE148,3),CE148),IF(DE148&gt;1,ROUND(DE148*CF148,3),CF148))),IF(AND(CE148="",CF148=""),"",IF(CF148="",IF(DE148&gt;1,ROUND(DE148*CE148*(1/(CK148)),3),CE148*(1/(CK148))),IF(DE148&gt;1,ROUND(DE148*CF148*(1/(CK148)),3),CF148*(1/(CK148))))))</f>
        <v/>
      </c>
      <c r="CP148" s="2048">
        <f>IF(COUNTIF(Overview!K12:K14,TRUE)&gt;0,2,IF(COUNTIF(Overview!L12:L14,TRUE)&gt;0,4,0))</f>
        <v/>
      </c>
      <c r="CQ148" s="1473">
        <f>IF(CO148="","",IF(CO148&gt;CP148,"Fail","Pass"))</f>
        <v/>
      </c>
      <c r="CR148" s="1482"/>
      <c r="CS148" s="2002">
        <f>MyTimestamp(CO148)</f>
        <v/>
      </c>
      <c r="CT148" s="1533">
        <f>IF(CE148="",0,15)+IF(CF148="",0,15)</f>
        <v/>
      </c>
      <c r="CU148" s="1534">
        <f>IF(CT148=0,0,2)</f>
        <v/>
      </c>
      <c r="CV148" s="860"/>
      <c r="CW148" s="860"/>
      <c r="CX148" s="2038"/>
      <c r="CY148" s="2049"/>
      <c r="CZ148" s="1544">
        <f>10^(CJ148/20)*100-100</f>
        <v/>
      </c>
      <c r="DA148" s="1332"/>
      <c r="DB148" s="433"/>
      <c r="DC148" s="778">
        <f>IF(DA148="","",10^(DA148/10))</f>
        <v/>
      </c>
      <c r="DD148" s="1378">
        <f>IF(ISNUMBER(DB148)=FALSE,"",10^(DB148/10))</f>
        <v/>
      </c>
      <c r="DE148" s="1544">
        <f>IF(AND(ISNUMBER(DC148),ISNUMBER(DD148)),IF(DC148/DD148&gt;1,ROUND((DC148)/DD148,3),1),1)</f>
        <v/>
      </c>
      <c r="DF148" s="1541"/>
      <c r="DG148" s="1541"/>
      <c r="DH148" s="1541"/>
      <c r="DI148" s="1541"/>
      <c r="DJ148" s="1541"/>
      <c r="DK148" s="1541"/>
      <c r="DL148" s="1541"/>
      <c r="DM148" s="1541"/>
      <c r="DN148" s="1541"/>
      <c r="DO148" s="1541"/>
      <c r="DP148" s="1541"/>
      <c r="DQ148" s="1541"/>
      <c r="DR148" s="1541"/>
    </row>
    <row r="149" ht="12.75" x14ac:dyDescent="0.2">
      <c r="A149" s="1541"/>
      <c r="B149" s="1541"/>
      <c r="C149"/>
      <c r="D149" s="130">
        <f>IF(BX$143="Close to Ear","EN 62209-1","EN 62209-2")</f>
        <v/>
      </c>
      <c r="E149" s="130">
        <f>IF(CG149="Close to Ear","2016","2010/A1:2019")</f>
        <v/>
      </c>
      <c r="F149" s="1488" t="inlineStr">
        <is>
          <t>5.2</t>
        </is>
      </c>
      <c r="G149" s="1497"/>
      <c r="H149" s="120">
        <f>BV149</f>
        <v/>
      </c>
      <c r="I149" s="120">
        <f>BW149</f>
        <v/>
      </c>
      <c r="J149" s="687" t="inlineStr">
        <is>
          <t>WCDMA</t>
        </is>
      </c>
      <c r="K149" s="194" t="inlineStr">
        <is>
          <t>FDDI</t>
        </is>
      </c>
      <c r="L149" s="115"/>
      <c r="M149" s="120"/>
      <c r="N149" s="119"/>
      <c r="O149" s="131"/>
      <c r="P149" s="6597"/>
      <c r="Q149" s="131"/>
      <c r="R149" s="131"/>
      <c r="S149" s="120"/>
      <c r="T149" s="120">
        <v>9750</v>
      </c>
      <c r="U149" s="120">
        <v>1950</v>
      </c>
      <c r="V149" s="119"/>
      <c r="W149" s="197"/>
      <c r="X149" s="119"/>
      <c r="Y149" s="119"/>
      <c r="Z149" s="119"/>
      <c r="AA149" s="115"/>
      <c r="AB149" s="115"/>
      <c r="AC149" s="689">
        <f>IF(OR(BX$143="Close to Ear",BX$143="Close to Head"),"Head",IF(BX$143="Extremity","Extremity","Body"))</f>
        <v/>
      </c>
      <c r="AD149" s="690">
        <f>CA149</f>
        <v/>
      </c>
      <c r="AE149" s="688">
        <f>CB149</f>
        <v/>
      </c>
      <c r="AF149" s="115"/>
      <c r="AG149" s="808">
        <f>IF(AZ149="","N/A",IF(CQ149="Pass","P","F"))</f>
        <v/>
      </c>
      <c r="AH149" s="129"/>
      <c r="AI149" s="129"/>
      <c r="AJ149" s="129"/>
      <c r="AK149" s="119"/>
      <c r="AL149" s="115"/>
      <c r="AM149" s="119"/>
      <c r="AN149" s="119"/>
      <c r="AO149" s="692"/>
      <c r="AP149" s="692"/>
      <c r="AQ149" s="692"/>
      <c r="AR149" s="692"/>
      <c r="AS149" s="692"/>
      <c r="AT149" s="691">
        <f>CE149</f>
        <v/>
      </c>
      <c r="AU149" s="691">
        <f>CF149</f>
        <v/>
      </c>
      <c r="AV149" s="813"/>
      <c r="AW149" s="813"/>
      <c r="AX149" s="197">
        <f>CZ149</f>
        <v/>
      </c>
      <c r="AY149" s="197">
        <f>DE149</f>
        <v/>
      </c>
      <c r="AZ149" s="3379">
        <f>CO149</f>
        <v/>
      </c>
      <c r="BA149" s="3380"/>
      <c r="BB149" s="197">
        <f>CP149</f>
        <v/>
      </c>
      <c r="BC149" s="813"/>
      <c r="BD149" s="197">
        <f>CR149</f>
        <v/>
      </c>
      <c r="BE149" s="121">
        <f>CS149</f>
        <v/>
      </c>
      <c r="BF149" s="122">
        <f>CT149*60</f>
        <v/>
      </c>
      <c r="BG149" s="121">
        <f>BE149</f>
        <v/>
      </c>
      <c r="BH149" s="122">
        <f>CU149*60</f>
        <v/>
      </c>
      <c r="BI149" s="122">
        <f>CV149</f>
        <v/>
      </c>
      <c r="BJ149" s="117"/>
      <c r="BK149" s="812">
        <f>Overview!$E$7</f>
        <v/>
      </c>
      <c r="BL149" s="117"/>
      <c r="BM149" s="836">
        <f>CW149</f>
        <v/>
      </c>
      <c r="BN149" s="812">
        <f>Overview!$P$153</f>
        <v/>
      </c>
      <c r="BO149" s="117"/>
      <c r="BP149" s="117"/>
      <c r="BQ149" s="115"/>
      <c r="BR149" s="1478"/>
      <c r="BS149" s="1548"/>
      <c r="BT149" s="2089" t="inlineStr">
        <is>
          <t>WCDMA</t>
        </is>
      </c>
      <c r="BU149" s="2089" t="inlineStr">
        <is>
          <t>FDDI</t>
        </is>
      </c>
      <c r="BV149" s="430">
        <f>Overview!$H$31</f>
        <v/>
      </c>
      <c r="BW149" s="2010"/>
      <c r="BX149" s="2089"/>
      <c r="BY149" s="2090"/>
      <c r="BZ149" s="2090"/>
      <c r="CA149" s="433" t="str">
        <f>CONCATENATE(CA147," - Battery check 1")</f>
        <v>TBD - Battery check 1</v>
      </c>
      <c r="CB149" s="2092">
        <v>0</v>
      </c>
      <c r="CC149" s="1111">
        <f>IF(COUNT('Conducted 2G-3G'!$AH$15:$AH$17)=0,9750,INDEX('Conducted 2G-3G'!$T$15:$T$17,MATCH(MAX('Conducted 2G-3G'!$AH$15:$AH$17),'Conducted 2G-3G'!$AH$15:$AH$17,0)))</f>
        <v>9750</v>
      </c>
      <c r="CD149" s="1111">
        <f>IF(COUNT('Conducted 2G-3G'!$AH$15:$AH$17)=0,1950,INDEX('Conducted 2G-3G'!$U$15:$U$17,MATCH(MAX('Conducted 2G-3G'!$AH$15:$AH$17),'Conducted 2G-3G'!$AH$15:$AH$17,0)))</f>
        <v>1950</v>
      </c>
      <c r="CE149" s="1874"/>
      <c r="CF149" s="1874"/>
      <c r="CG149" s="388" t="str">
        <f>IF(OR($BY$83="",$BY$83=""),"",$BY$83)</f>
        <v/>
      </c>
      <c r="CH149" s="388">
        <f>BZ149</f>
        <v/>
      </c>
      <c r="CI149" s="388">
        <f>CA149</f>
        <v/>
      </c>
      <c r="CJ149" s="2046"/>
      <c r="CK149" s="2047"/>
      <c r="CL149" s="209">
        <f>IF(CF149=""," ",IF(ABS(CE149-CF149)&lt;=0.125,"Valid","Not valid"))</f>
        <v/>
      </c>
      <c r="CM149" s="210">
        <f> IF(CE149="","",IF(AND(CE149&lt;&gt;"",CF149=""),IF(CE149&gt;=1,"Medir+Sig Max","No"),IF(CF149&lt;&gt;"",IF(CF149&gt;=1,"Medir+Sig Max","No"),"")))</f>
        <v/>
      </c>
      <c r="CN149" s="1792"/>
      <c r="CO149" s="221">
        <f>IF(CK149="",IF(AND(CE149="",CF149=""),"",IF(CF149="",IF(DE149&gt;1,ROUND(DE149*CE149,3),CE149),IF(DE149&gt;1,ROUND(DE149*CF149,3),CF149))),IF(AND(CE149="",CF149=""),"",IF(CF149="",IF(DE149&gt;1,ROUND(DE149*CE149*(1/(CK149)),3),CE149*(1/(CK149))),IF(DE149&gt;1,ROUND(DE149*CF149*(1/(CK149)),3),CF149*(1/(CK149))))))</f>
        <v/>
      </c>
      <c r="CP149" s="2048">
        <f>IF(COUNTIF(Overview!K12:K14,TRUE)&gt;0,2,IF(COUNTIF(Overview!L12:L14,TRUE)&gt;0,4,0))</f>
        <v/>
      </c>
      <c r="CQ149" s="1473">
        <f>IF(CO149="","",IF(CO149&gt;CP149,"Fail","Pass"))</f>
        <v/>
      </c>
      <c r="CR149" s="1482"/>
      <c r="CS149" s="2002">
        <f>MyTimestamp(CO149)</f>
        <v/>
      </c>
      <c r="CT149" s="1533">
        <f>IF(CE149="",0,15)+IF(CF149="",0,15)</f>
        <v/>
      </c>
      <c r="CU149" s="1534">
        <f>IF(CT149=0,0,2)</f>
        <v/>
      </c>
      <c r="CV149" s="860"/>
      <c r="CW149" s="860"/>
      <c r="CX149" s="2038"/>
      <c r="CY149" s="2049"/>
      <c r="CZ149" s="1544">
        <f>10^(CJ149/20)*100-100</f>
        <v/>
      </c>
      <c r="DA149" s="1332"/>
      <c r="DB149" s="433"/>
      <c r="DC149" s="778">
        <f>IF(DA149="","",10^(DA149/10))</f>
        <v/>
      </c>
      <c r="DD149" s="1378">
        <f>IF(ISNUMBER(DB149)=FALSE,"",10^(DB149/10))</f>
        <v/>
      </c>
      <c r="DE149" s="1544">
        <f>IF(AND(ISNUMBER(DC149),ISNUMBER(DD149)),IF(DC149/DD149&gt;1,ROUND((DC149)/DD149,3),1),1)</f>
        <v/>
      </c>
      <c r="DF149" s="1541"/>
      <c r="DG149" s="1541"/>
      <c r="DH149" s="1541"/>
      <c r="DI149" s="1541"/>
      <c r="DJ149" s="1541"/>
      <c r="DK149" s="1541"/>
      <c r="DL149" s="1541"/>
      <c r="DM149" s="1541"/>
      <c r="DN149" s="1541"/>
      <c r="DO149" s="1541"/>
      <c r="DP149" s="1541"/>
      <c r="DQ149" s="1541"/>
      <c r="DR149" s="1541"/>
    </row>
    <row r="150" ht="12.75" x14ac:dyDescent="0.2">
      <c r="A150" s="1541"/>
      <c r="B150" s="1541"/>
      <c r="C150"/>
      <c r="D150" s="130">
        <f>IF(BX$143="Close to Ear","EN 62209-1","EN 62209-2")</f>
        <v/>
      </c>
      <c r="E150" s="130">
        <f>IF(CG150="Close to Ear","2016","2010/A1:2019")</f>
        <v/>
      </c>
      <c r="F150" s="1488" t="inlineStr">
        <is>
          <t>5.2</t>
        </is>
      </c>
      <c r="G150" s="1497"/>
      <c r="H150" s="120">
        <f>BV150</f>
        <v/>
      </c>
      <c r="I150" s="120">
        <f>BW150</f>
        <v/>
      </c>
      <c r="J150" s="687" t="inlineStr">
        <is>
          <t>WCDMA</t>
        </is>
      </c>
      <c r="K150" s="194" t="inlineStr">
        <is>
          <t>FDDI</t>
        </is>
      </c>
      <c r="L150" s="115"/>
      <c r="M150" s="120"/>
      <c r="N150" s="119"/>
      <c r="O150" s="131"/>
      <c r="P150" s="6597"/>
      <c r="Q150" s="131"/>
      <c r="R150" s="131"/>
      <c r="S150" s="120"/>
      <c r="T150" s="120">
        <v>9750</v>
      </c>
      <c r="U150" s="120">
        <v>1950</v>
      </c>
      <c r="V150" s="119"/>
      <c r="W150" s="197"/>
      <c r="X150" s="119"/>
      <c r="Y150" s="119"/>
      <c r="Z150" s="119"/>
      <c r="AA150" s="115"/>
      <c r="AB150" s="115"/>
      <c r="AC150" s="689">
        <f>IF(OR(BX$143="Close to Ear",BX$143="Close to Head"),"Head",IF(BX$143="Extremity","Extremity","Body"))</f>
        <v/>
      </c>
      <c r="AD150" s="690">
        <f>CA150</f>
        <v/>
      </c>
      <c r="AE150" s="688">
        <f>CB150</f>
        <v/>
      </c>
      <c r="AF150" s="115"/>
      <c r="AG150" s="808">
        <f>IF(AZ150="","N/A",IF(CQ150="Pass","P","F"))</f>
        <v/>
      </c>
      <c r="AH150" s="129"/>
      <c r="AI150" s="129"/>
      <c r="AJ150" s="129"/>
      <c r="AK150" s="119"/>
      <c r="AL150" s="115"/>
      <c r="AM150" s="119"/>
      <c r="AN150" s="119"/>
      <c r="AO150" s="692"/>
      <c r="AP150" s="692"/>
      <c r="AQ150" s="692"/>
      <c r="AR150" s="692"/>
      <c r="AS150" s="692"/>
      <c r="AT150" s="691">
        <f>CE150</f>
        <v/>
      </c>
      <c r="AU150" s="691">
        <f>CF150</f>
        <v/>
      </c>
      <c r="AV150" s="813"/>
      <c r="AW150" s="813"/>
      <c r="AX150" s="197">
        <f>CZ150</f>
        <v/>
      </c>
      <c r="AY150" s="197">
        <f>DE150</f>
        <v/>
      </c>
      <c r="AZ150" s="3379">
        <f>CO150</f>
        <v/>
      </c>
      <c r="BA150" s="3380"/>
      <c r="BB150" s="197">
        <f>CP150</f>
        <v/>
      </c>
      <c r="BC150" s="813"/>
      <c r="BD150" s="197">
        <f>CR150</f>
        <v/>
      </c>
      <c r="BE150" s="121">
        <f>CS150</f>
        <v/>
      </c>
      <c r="BF150" s="122">
        <f>CT150*60</f>
        <v/>
      </c>
      <c r="BG150" s="121">
        <f>BE150</f>
        <v/>
      </c>
      <c r="BH150" s="122">
        <f>CU150*60</f>
        <v/>
      </c>
      <c r="BI150" s="122">
        <f>CV150</f>
        <v/>
      </c>
      <c r="BJ150" s="117"/>
      <c r="BK150" s="812">
        <f>Overview!$E$7</f>
        <v/>
      </c>
      <c r="BL150" s="117"/>
      <c r="BM150" s="836">
        <f>CW150</f>
        <v/>
      </c>
      <c r="BN150" s="812">
        <f>Overview!$P$153</f>
        <v/>
      </c>
      <c r="BO150" s="117"/>
      <c r="BP150" s="117"/>
      <c r="BQ150" s="115"/>
      <c r="BR150" s="1478"/>
      <c r="BS150" s="1548"/>
      <c r="BT150" s="2089" t="inlineStr">
        <is>
          <t>WCDMA</t>
        </is>
      </c>
      <c r="BU150" s="2089" t="inlineStr">
        <is>
          <t>FDDI</t>
        </is>
      </c>
      <c r="BV150" s="430">
        <f>Overview!$H$31</f>
        <v/>
      </c>
      <c r="BW150" s="2010"/>
      <c r="BX150" s="2089"/>
      <c r="BY150" s="2090"/>
      <c r="BZ150" s="2090"/>
      <c r="CA150" s="433" t="str">
        <f>CONCATENATE(CA148," - Battery check 2")</f>
        <v>TBD - Battery check 2</v>
      </c>
      <c r="CB150" s="2092">
        <v>0</v>
      </c>
      <c r="CC150" s="1111">
        <f>IF(COUNT('Conducted 2G-3G'!$AH$15:$AH$17)=0,9750,INDEX('Conducted 2G-3G'!$T$15:$T$17,MATCH(MAX('Conducted 2G-3G'!$AH$15:$AH$17),'Conducted 2G-3G'!$AH$15:$AH$17,0)))</f>
        <v>9750</v>
      </c>
      <c r="CD150" s="1111">
        <f>IF(COUNT('Conducted 2G-3G'!$AH$15:$AH$17)=0,1950,INDEX('Conducted 2G-3G'!$U$15:$U$17,MATCH(MAX('Conducted 2G-3G'!$AH$15:$AH$17),'Conducted 2G-3G'!$AH$15:$AH$17,0)))</f>
        <v>1950</v>
      </c>
      <c r="CE150" s="1874"/>
      <c r="CF150" s="1874"/>
      <c r="CG150" s="388" t="str">
        <f>IF(OR($BY$83="",$BY$83=""),"",$BY$83)</f>
        <v/>
      </c>
      <c r="CH150" s="388">
        <f>BZ150</f>
        <v/>
      </c>
      <c r="CI150" s="388">
        <f>CA150</f>
        <v/>
      </c>
      <c r="CJ150" s="2046"/>
      <c r="CK150" s="2047"/>
      <c r="CL150" s="209">
        <f>IF(CF150=""," ",IF(ABS(CE150-CF150)&lt;=0.125,"Valid","Not valid"))</f>
        <v/>
      </c>
      <c r="CM150" s="210">
        <f> IF(CE150="","",IF(AND(CE150&lt;&gt;"",CF150=""),IF(CE150&gt;=1,"Medir+Sig Max","No"),IF(CF150&lt;&gt;"",IF(CF150&gt;=1,"Medir+Sig Max","No"),"")))</f>
        <v/>
      </c>
      <c r="CN150" s="1792"/>
      <c r="CO150" s="221">
        <f>IF(CK150="",IF(AND(CE150="",CF150=""),"",IF(CF150="",IF(DE150&gt;1,ROUND(DE150*CE150,3),CE150),IF(DE150&gt;1,ROUND(DE150*CF150,3),CF150))),IF(AND(CE150="",CF150=""),"",IF(CF150="",IF(DE150&gt;1,ROUND(DE150*CE150*(1/(CK150)),3),CE150*(1/(CK150))),IF(DE150&gt;1,ROUND(DE150*CF150*(1/(CK150)),3),CF150*(1/(CK150))))))</f>
        <v/>
      </c>
      <c r="CP150" s="2048">
        <f>IF(COUNTIF(Overview!K12:K14,TRUE)&gt;0,2,IF(COUNTIF(Overview!L12:L14,TRUE)&gt;0,4,0))</f>
        <v/>
      </c>
      <c r="CQ150" s="1473">
        <f>IF(CO150="","",IF(CO150&gt;CP150,"Fail","Pass"))</f>
        <v/>
      </c>
      <c r="CR150" s="1482"/>
      <c r="CS150" s="2002">
        <f>MyTimestamp(CO150)</f>
        <v/>
      </c>
      <c r="CT150" s="1533">
        <f>IF(CE150="",0,15)+IF(CF150="",0,15)</f>
        <v/>
      </c>
      <c r="CU150" s="1534">
        <f>IF(CT150=0,0,2)</f>
        <v/>
      </c>
      <c r="CV150" s="860"/>
      <c r="CW150" s="860"/>
      <c r="CX150" s="2038"/>
      <c r="CY150" s="2049"/>
      <c r="CZ150" s="1544">
        <f>10^(CJ150/20)*100-100</f>
        <v/>
      </c>
      <c r="DA150" s="1332"/>
      <c r="DB150" s="433"/>
      <c r="DC150" s="778">
        <f>IF(DA150="","",10^(DA150/10))</f>
        <v/>
      </c>
      <c r="DD150" s="1378">
        <f>IF(ISNUMBER(DB150)=FALSE,"",10^(DB150/10))</f>
        <v/>
      </c>
      <c r="DE150" s="1544">
        <f>IF(AND(ISNUMBER(DC150),ISNUMBER(DD150)),IF(DC150/DD150&gt;1,ROUND((DC150)/DD150,3),1),1)</f>
        <v/>
      </c>
      <c r="DF150" s="1541"/>
      <c r="DG150" s="1541"/>
      <c r="DH150" s="1541"/>
      <c r="DI150" s="1541"/>
      <c r="DJ150" s="1541"/>
      <c r="DK150" s="1541"/>
      <c r="DL150" s="1541"/>
      <c r="DM150" s="1541"/>
      <c r="DN150" s="1541"/>
      <c r="DO150" s="1541"/>
      <c r="DP150" s="1541"/>
      <c r="DQ150" s="1541"/>
      <c r="DR150" s="1541"/>
    </row>
    <row r="151" ht="12.75" x14ac:dyDescent="0.2">
      <c r="A151" s="1541"/>
      <c r="B151" s="1541"/>
      <c r="C151"/>
      <c r="D151" s="130">
        <f>IF(BX$151="Close to Ear","EN 62209-1","EN 62209-2")</f>
        <v/>
      </c>
      <c r="E151" s="130">
        <f>IF(CG151="Close to Ear","2016","2010/A1:2019")</f>
        <v/>
      </c>
      <c r="F151" s="1488" t="inlineStr">
        <is>
          <t>5.2</t>
        </is>
      </c>
      <c r="G151" s="1497"/>
      <c r="H151" s="120">
        <f>BV151</f>
        <v/>
      </c>
      <c r="I151" s="120">
        <f>BW151</f>
        <v/>
      </c>
      <c r="J151" s="687" t="inlineStr">
        <is>
          <t>WCDMA</t>
        </is>
      </c>
      <c r="K151" s="194" t="inlineStr">
        <is>
          <t>FDDI</t>
        </is>
      </c>
      <c r="L151" s="115"/>
      <c r="M151" s="120"/>
      <c r="N151" s="119"/>
      <c r="O151" s="131"/>
      <c r="P151" s="6597"/>
      <c r="Q151" s="131"/>
      <c r="R151" s="131"/>
      <c r="S151" s="120"/>
      <c r="T151" s="120">
        <v>9750</v>
      </c>
      <c r="U151" s="120">
        <v>1950</v>
      </c>
      <c r="V151" s="119"/>
      <c r="W151" s="197"/>
      <c r="X151" s="119"/>
      <c r="Y151" s="119"/>
      <c r="Z151" s="119"/>
      <c r="AA151" s="115"/>
      <c r="AB151" s="115"/>
      <c r="AC151" s="689">
        <f>IF(OR(BX$151="Close to Ear",BX$151="Close to Head"),"Head",IF(BX$151="Extremity","Extremity","Body"))</f>
        <v/>
      </c>
      <c r="AD151" s="690">
        <f>CA151</f>
        <v/>
      </c>
      <c r="AE151" s="688">
        <f>CB151</f>
        <v/>
      </c>
      <c r="AF151" s="115"/>
      <c r="AG151" s="808">
        <f>IF(AZ151="","N/A",IF(CQ151="Pass","P","F"))</f>
        <v/>
      </c>
      <c r="AH151" s="129"/>
      <c r="AI151" s="129"/>
      <c r="AJ151" s="129"/>
      <c r="AK151" s="119"/>
      <c r="AL151" s="115"/>
      <c r="AM151" s="119"/>
      <c r="AN151" s="119"/>
      <c r="AO151" s="692"/>
      <c r="AP151" s="692"/>
      <c r="AQ151" s="692"/>
      <c r="AR151" s="692"/>
      <c r="AS151" s="692"/>
      <c r="AT151" s="691">
        <f>CE151</f>
        <v/>
      </c>
      <c r="AU151" s="691">
        <f>CF151</f>
        <v/>
      </c>
      <c r="AV151" s="813"/>
      <c r="AW151" s="813"/>
      <c r="AX151" s="197">
        <f>CZ151</f>
        <v/>
      </c>
      <c r="AY151" s="197">
        <f>DE151</f>
        <v/>
      </c>
      <c r="AZ151" s="3379">
        <f>CO151</f>
        <v/>
      </c>
      <c r="BA151" s="3380"/>
      <c r="BB151" s="197">
        <f>CP151</f>
        <v/>
      </c>
      <c r="BC151" s="813"/>
      <c r="BD151" s="197">
        <f>CR151</f>
        <v/>
      </c>
      <c r="BE151" s="121">
        <f>CS151</f>
        <v/>
      </c>
      <c r="BF151" s="122">
        <f>CT151*60</f>
        <v/>
      </c>
      <c r="BG151" s="121">
        <f>BE151</f>
        <v/>
      </c>
      <c r="BH151" s="122">
        <f>CU151*60</f>
        <v/>
      </c>
      <c r="BI151" s="122">
        <f>CV151</f>
        <v/>
      </c>
      <c r="BJ151" s="117"/>
      <c r="BK151" s="812">
        <f>Overview!$E$7</f>
        <v/>
      </c>
      <c r="BL151" s="117"/>
      <c r="BM151" s="836">
        <f>CW151</f>
        <v/>
      </c>
      <c r="BN151" s="812">
        <f>Overview!$P$153</f>
        <v/>
      </c>
      <c r="BO151" s="117"/>
      <c r="BP151" s="117"/>
      <c r="BQ151" s="115"/>
      <c r="BR151" s="1478"/>
      <c r="BS151" s="1548"/>
      <c r="BT151" s="2089" t="inlineStr">
        <is>
          <t>WCDMA</t>
        </is>
      </c>
      <c r="BU151" s="2089" t="inlineStr">
        <is>
          <t>FDDI</t>
        </is>
      </c>
      <c r="BV151" s="430">
        <f>Overview!$H$31</f>
        <v/>
      </c>
      <c r="BW151" s="2010"/>
      <c r="BX151" s="8327" t="inlineStr">
        <is>
          <t>Body</t>
        </is>
      </c>
      <c r="BY151" s="2090"/>
      <c r="BZ151" s="2090"/>
      <c r="CA151" s="1996" t="inlineStr">
        <is>
          <t>Front Face</t>
        </is>
      </c>
      <c r="CB151" s="202">
        <v>5</v>
      </c>
      <c r="CC151" s="1032">
        <f>IF(COUNT('Conducted 2G-3G'!$AH$15:$AH$17)=0,9750,INDEX('Conducted 2G-3G'!$T$15:$T$17,MATCH(MAX('Conducted 2G-3G'!$AH$15:$AH$17),'Conducted 2G-3G'!$AH$15:$AH$17,0)))</f>
        <v>9750</v>
      </c>
      <c r="CD151" s="1032">
        <f>IF(COUNT('Conducted 2G-3G'!$AH$15:$AH$17)=0,1950,INDEX('Conducted 2G-3G'!$U$15:$U$17,MATCH(MAX('Conducted 2G-3G'!$AH$15:$AH$17),'Conducted 2G-3G'!$AH$15:$AH$17,0)))</f>
        <v>1950</v>
      </c>
      <c r="CE151" s="1522"/>
      <c r="CF151" s="1522"/>
      <c r="CG151" s="386" t="str">
        <f>IF(OR($BY$83="",$BY$83=""),"",$BY$83)</f>
        <v/>
      </c>
      <c r="CH151" s="386">
        <f>BZ151</f>
        <v/>
      </c>
      <c r="CI151" s="386">
        <f>CA151</f>
        <v/>
      </c>
      <c r="CJ151" s="1526"/>
      <c r="CK151" s="2036"/>
      <c r="CL151" s="203">
        <f>IF(CF151=""," ",IF(ABS(CE151-CF151)&lt;=0.125,"Valid","Not valid"))</f>
        <v/>
      </c>
      <c r="CM151" s="204">
        <f> IF(CE151="","",IF(AND(CE151&lt;&gt;"",CF151=""),IF(CE151&gt;=1,"Medir+Sig Max","No"),IF(CF151&lt;&gt;"",IF(CF151&gt;=1,"Medir+Sig Max","No"),"")))</f>
        <v/>
      </c>
      <c r="CN151" s="1798"/>
      <c r="CO151" s="219">
        <f>IF(CK151="",IF(AND(CE151="",CF151=""),"",IF(CF151="",IF(DE151&gt;1,ROUND(DE151*CE151,3),CE151),IF(DE151&gt;1,ROUND(DE151*CF151,3),CF151))),IF(AND(CE151="",CF151=""),"",IF(CF151="",IF(DE151&gt;1,ROUND(DE151*CE151*(1/(CK151)),3),CE151*(1/(CK151))),IF(DE151&gt;1,ROUND(DE151*CF151*(1/(CK151)),3),CF151*(1/(CK151))))))</f>
        <v/>
      </c>
      <c r="CP151" s="2037">
        <f>IF(COUNTIF(Overview!K12:K14,TRUE)&gt;0,2,IF(COUNTIF(Overview!L12:L14,TRUE)&gt;0,4,0))</f>
        <v/>
      </c>
      <c r="CQ151" s="1471">
        <f>IF(CO151="","",IF(CO151&gt;CP151,"Fail","Pass"))</f>
        <v/>
      </c>
      <c r="CR151" s="1480"/>
      <c r="CS151" s="1564">
        <f>MyTimestamp(CO151)</f>
        <v/>
      </c>
      <c r="CT151" s="1529">
        <f>IF(CE151="",0,15)+IF(CF151="",0,15)</f>
        <v/>
      </c>
      <c r="CU151" s="1530">
        <f>IF(CT151=0,0,2)</f>
        <v/>
      </c>
      <c r="CV151" s="862"/>
      <c r="CW151" s="862"/>
      <c r="CX151" s="2038"/>
      <c r="CY151" s="2039"/>
      <c r="CZ151" s="1542">
        <f>10^(CJ151/20)*100-100</f>
        <v/>
      </c>
      <c r="DA151" s="1330"/>
      <c r="DB151" s="429"/>
      <c r="DC151" s="776">
        <f>IF(DA151="","",10^(DA151/10))</f>
        <v/>
      </c>
      <c r="DD151" s="1376">
        <f>IF(ISNUMBER(DB151)=FALSE,"",10^(DB151/10))</f>
        <v/>
      </c>
      <c r="DE151" s="1542">
        <f>IF(AND(ISNUMBER(DC151),ISNUMBER(DD151)),IF(DC151/DD151&gt;1,ROUND((DC151)/DD151,3),1),1)</f>
        <v/>
      </c>
      <c r="DF151" s="1541"/>
      <c r="DG151" s="1541"/>
      <c r="DH151" s="1541"/>
      <c r="DI151" s="1541"/>
      <c r="DJ151" s="1541"/>
      <c r="DK151" s="1541"/>
      <c r="DL151" s="1541"/>
      <c r="DM151" s="1541"/>
      <c r="DN151" s="1541"/>
      <c r="DO151" s="1541"/>
      <c r="DP151" s="1541"/>
      <c r="DQ151" s="1541"/>
      <c r="DR151" s="1541"/>
    </row>
    <row r="152" ht="12.75" x14ac:dyDescent="0.2">
      <c r="A152" s="1541"/>
      <c r="B152" s="1541"/>
      <c r="C152"/>
      <c r="D152" s="130">
        <f>IF(BX$151="Close to Ear","EN 62209-1","EN 62209-2")</f>
        <v/>
      </c>
      <c r="E152" s="130">
        <f>IF(CG152="Close to Ear","2016","2010/A1:2019")</f>
        <v/>
      </c>
      <c r="F152" s="1488" t="inlineStr">
        <is>
          <t>5.2</t>
        </is>
      </c>
      <c r="G152" s="1497"/>
      <c r="H152" s="120">
        <f>BV152</f>
        <v/>
      </c>
      <c r="I152" s="120">
        <f>BW152</f>
        <v/>
      </c>
      <c r="J152" s="687" t="inlineStr">
        <is>
          <t>WCDMA</t>
        </is>
      </c>
      <c r="K152" s="194" t="inlineStr">
        <is>
          <t>FDDI</t>
        </is>
      </c>
      <c r="L152" s="115"/>
      <c r="M152" s="120"/>
      <c r="N152" s="119"/>
      <c r="O152" s="131"/>
      <c r="P152" s="6597"/>
      <c r="Q152" s="131"/>
      <c r="R152" s="131"/>
      <c r="S152" s="120"/>
      <c r="T152" s="120">
        <v>9750</v>
      </c>
      <c r="U152" s="120">
        <v>1950</v>
      </c>
      <c r="V152" s="119"/>
      <c r="W152" s="197"/>
      <c r="X152" s="119"/>
      <c r="Y152" s="119"/>
      <c r="Z152" s="119"/>
      <c r="AA152" s="115"/>
      <c r="AB152" s="115"/>
      <c r="AC152" s="689">
        <f>IF(OR(BX$151="Close to Ear",BX$151="Close to Head"),"Head",IF(BX$151="Extremity","Extremity","Body"))</f>
        <v/>
      </c>
      <c r="AD152" s="690">
        <f>CA152</f>
        <v/>
      </c>
      <c r="AE152" s="688">
        <f>CB152</f>
        <v/>
      </c>
      <c r="AF152" s="115"/>
      <c r="AG152" s="808">
        <f>IF(AZ152="","N/A",IF(CQ152="Pass","P","F"))</f>
        <v/>
      </c>
      <c r="AH152" s="129"/>
      <c r="AI152" s="129"/>
      <c r="AJ152" s="129"/>
      <c r="AK152" s="119"/>
      <c r="AL152" s="115"/>
      <c r="AM152" s="119"/>
      <c r="AN152" s="119"/>
      <c r="AO152" s="692"/>
      <c r="AP152" s="692"/>
      <c r="AQ152" s="692"/>
      <c r="AR152" s="692"/>
      <c r="AS152" s="692"/>
      <c r="AT152" s="691">
        <f>CE152</f>
        <v/>
      </c>
      <c r="AU152" s="691">
        <f>CF152</f>
        <v/>
      </c>
      <c r="AV152" s="813"/>
      <c r="AW152" s="813"/>
      <c r="AX152" s="197">
        <f>CZ152</f>
        <v/>
      </c>
      <c r="AY152" s="197">
        <f>DE152</f>
        <v/>
      </c>
      <c r="AZ152" s="3379">
        <f>CO152</f>
        <v/>
      </c>
      <c r="BA152" s="3380"/>
      <c r="BB152" s="197">
        <f>CP152</f>
        <v/>
      </c>
      <c r="BC152" s="813"/>
      <c r="BD152" s="197">
        <f>CR152</f>
        <v/>
      </c>
      <c r="BE152" s="121">
        <f>CS152</f>
        <v/>
      </c>
      <c r="BF152" s="122">
        <f>CT152*60</f>
        <v/>
      </c>
      <c r="BG152" s="121">
        <f>BE152</f>
        <v/>
      </c>
      <c r="BH152" s="122">
        <f>CU152*60</f>
        <v/>
      </c>
      <c r="BI152" s="122">
        <f>CV152</f>
        <v/>
      </c>
      <c r="BJ152" s="117"/>
      <c r="BK152" s="812">
        <f>Overview!$E$7</f>
        <v/>
      </c>
      <c r="BL152" s="117"/>
      <c r="BM152" s="836">
        <f>CW152</f>
        <v/>
      </c>
      <c r="BN152" s="812">
        <f>Overview!$P$153</f>
        <v/>
      </c>
      <c r="BO152" s="117"/>
      <c r="BP152" s="117"/>
      <c r="BQ152" s="115"/>
      <c r="BR152" s="1478"/>
      <c r="BS152" s="1548"/>
      <c r="BT152" s="2089" t="inlineStr">
        <is>
          <t>WCDMA</t>
        </is>
      </c>
      <c r="BU152" s="2089" t="inlineStr">
        <is>
          <t>FDDI</t>
        </is>
      </c>
      <c r="BV152" s="430">
        <f>Overview!$H$31</f>
        <v/>
      </c>
      <c r="BW152" s="2010"/>
      <c r="BX152" s="2089"/>
      <c r="BY152" s="2090"/>
      <c r="BZ152" s="2090"/>
      <c r="CA152" s="1997" t="inlineStr">
        <is>
          <t>Back Face</t>
        </is>
      </c>
      <c r="CB152" s="200">
        <v>5</v>
      </c>
      <c r="CC152" s="873">
        <f>IF(COUNT('Conducted 2G-3G'!$AH$15:$AH$17)=0,9750,INDEX('Conducted 2G-3G'!$T$15:$T$17,MATCH(MAX('Conducted 2G-3G'!$AH$15:$AH$17),'Conducted 2G-3G'!$AH$15:$AH$17,0)))</f>
        <v>9750</v>
      </c>
      <c r="CD152" s="873">
        <f>IF(COUNT('Conducted 2G-3G'!$AH$15:$AH$17)=0,1950,INDEX('Conducted 2G-3G'!$U$15:$U$17,MATCH(MAX('Conducted 2G-3G'!$AH$15:$AH$17),'Conducted 2G-3G'!$AH$15:$AH$17,0)))</f>
        <v>1950</v>
      </c>
      <c r="CE152" s="1523"/>
      <c r="CF152" s="1523"/>
      <c r="CG152" s="387" t="str">
        <f>IF(OR($BY$83="",$BY$83=""),"",$BY$83)</f>
        <v/>
      </c>
      <c r="CH152" s="387">
        <f>BZ152</f>
        <v/>
      </c>
      <c r="CI152" s="387">
        <f>CA152</f>
        <v/>
      </c>
      <c r="CJ152" s="1527"/>
      <c r="CK152" s="2042"/>
      <c r="CL152" s="206">
        <f>IF(CF152=""," ",IF(ABS(CE152-CF152)&lt;=0.125,"Valid","Not valid"))</f>
        <v/>
      </c>
      <c r="CM152" s="207">
        <f> IF(CE152="","",IF(AND(CE152&lt;&gt;"",CF152=""),IF(CE152&gt;=1,"Medir+Sig Max","No"),IF(CF152&lt;&gt;"",IF(CF152&gt;=1,"Medir+Sig Max","No"),"")))</f>
        <v/>
      </c>
      <c r="CN152" s="1787"/>
      <c r="CO152" s="220">
        <f>IF(CK152="",IF(AND(CE152="",CF152=""),"",IF(CF152="",IF(DE152&gt;1,ROUND(DE152*CE152,3),CE152),IF(DE152&gt;1,ROUND(DE152*CF152,3),CF152))),IF(AND(CE152="",CF152=""),"",IF(CF152="",IF(DE152&gt;1,ROUND(DE152*CE152*(1/(CK152)),3),CE152*(1/(CK152))),IF(DE152&gt;1,ROUND(DE152*CF152*(1/(CK152)),3),CF152*(1/(CK152))))))</f>
        <v/>
      </c>
      <c r="CP152" s="2043">
        <f>IF(COUNTIF(Overview!K12:K14,TRUE)&gt;0,2,IF(COUNTIF(Overview!L12:L14,TRUE)&gt;0,4,0))</f>
        <v/>
      </c>
      <c r="CQ152" s="1472">
        <f>IF(CO152="","",IF(CO152&gt;CP152,"Fail","Pass"))</f>
        <v/>
      </c>
      <c r="CR152" s="1481"/>
      <c r="CS152" s="1565">
        <f>MyTimestamp(CO152)</f>
        <v/>
      </c>
      <c r="CT152" s="1531">
        <f>IF(CE152="",0,15)+IF(CF152="",0,15)</f>
        <v/>
      </c>
      <c r="CU152" s="1532">
        <f>IF(CT152=0,0,2)</f>
        <v/>
      </c>
      <c r="CV152" s="859"/>
      <c r="CW152" s="859"/>
      <c r="CX152" s="2038"/>
      <c r="CY152" s="2044"/>
      <c r="CZ152" s="1543">
        <f>10^(CJ152/20)*100-100</f>
        <v/>
      </c>
      <c r="DA152" s="1331"/>
      <c r="DB152" s="431"/>
      <c r="DC152" s="777">
        <f>IF(DA152="","",10^(DA152/10))</f>
        <v/>
      </c>
      <c r="DD152" s="1377">
        <f>IF(ISNUMBER(DB152)=FALSE,"",10^(DB152/10))</f>
        <v/>
      </c>
      <c r="DE152" s="1543">
        <f>IF(AND(ISNUMBER(DC152),ISNUMBER(DD152)),IF(DC152/DD152&gt;1,ROUND((DC152)/DD152,3),1),1)</f>
        <v/>
      </c>
      <c r="DF152" s="1541"/>
      <c r="DG152" s="1541"/>
      <c r="DH152" s="1541"/>
      <c r="DI152" s="1541"/>
      <c r="DJ152" s="1541"/>
      <c r="DK152" s="1541"/>
      <c r="DL152" s="1541"/>
      <c r="DM152" s="1541"/>
      <c r="DN152" s="1541"/>
      <c r="DO152" s="1541"/>
      <c r="DP152" s="1541"/>
      <c r="DQ152" s="1541"/>
      <c r="DR152" s="1541"/>
    </row>
    <row r="153" ht="12.75" x14ac:dyDescent="0.2">
      <c r="A153" s="1541"/>
      <c r="B153" s="1541"/>
      <c r="C153"/>
      <c r="D153" s="130">
        <f>IF(BX$151="Close to Ear","EN 62209-1","EN 62209-2")</f>
        <v/>
      </c>
      <c r="E153" s="130">
        <f>IF(CG153="Close to Ear","2016","2010/A1:2019")</f>
        <v/>
      </c>
      <c r="F153" s="1488" t="inlineStr">
        <is>
          <t>5.2</t>
        </is>
      </c>
      <c r="G153" s="1497"/>
      <c r="H153" s="120">
        <f>BV153</f>
        <v/>
      </c>
      <c r="I153" s="120">
        <f>BW153</f>
        <v/>
      </c>
      <c r="J153" s="687" t="inlineStr">
        <is>
          <t>WCDMA</t>
        </is>
      </c>
      <c r="K153" s="194" t="inlineStr">
        <is>
          <t>FDDI</t>
        </is>
      </c>
      <c r="L153" s="115"/>
      <c r="M153" s="120"/>
      <c r="N153" s="119"/>
      <c r="O153" s="131"/>
      <c r="P153" s="6597"/>
      <c r="Q153" s="131"/>
      <c r="R153" s="131"/>
      <c r="S153" s="120"/>
      <c r="T153" s="120">
        <v>9750</v>
      </c>
      <c r="U153" s="120">
        <v>1950</v>
      </c>
      <c r="V153" s="119"/>
      <c r="W153" s="197"/>
      <c r="X153" s="119"/>
      <c r="Y153" s="119"/>
      <c r="Z153" s="119"/>
      <c r="AA153" s="115"/>
      <c r="AB153" s="115"/>
      <c r="AC153" s="689">
        <f>IF(OR(BX$151="Close to Ear",BX$151="Close to Head"),"Head",IF(BX$151="Extremity","Extremity","Body"))</f>
        <v/>
      </c>
      <c r="AD153" s="690">
        <f>CA153</f>
        <v/>
      </c>
      <c r="AE153" s="688">
        <f>CB153</f>
        <v/>
      </c>
      <c r="AF153" s="115"/>
      <c r="AG153" s="808">
        <f>IF(AZ153="","N/A",IF(CQ153="Pass","P","F"))</f>
        <v/>
      </c>
      <c r="AH153" s="129"/>
      <c r="AI153" s="129"/>
      <c r="AJ153" s="129"/>
      <c r="AK153" s="119"/>
      <c r="AL153" s="115"/>
      <c r="AM153" s="119"/>
      <c r="AN153" s="119"/>
      <c r="AO153" s="692"/>
      <c r="AP153" s="692"/>
      <c r="AQ153" s="692"/>
      <c r="AR153" s="692"/>
      <c r="AS153" s="692"/>
      <c r="AT153" s="691">
        <f>CE153</f>
        <v/>
      </c>
      <c r="AU153" s="691">
        <f>CF153</f>
        <v/>
      </c>
      <c r="AV153" s="813"/>
      <c r="AW153" s="813"/>
      <c r="AX153" s="197">
        <f>CZ153</f>
        <v/>
      </c>
      <c r="AY153" s="197">
        <f>DE153</f>
        <v/>
      </c>
      <c r="AZ153" s="3379">
        <f>CO153</f>
        <v/>
      </c>
      <c r="BA153" s="3380"/>
      <c r="BB153" s="197">
        <f>CP153</f>
        <v/>
      </c>
      <c r="BC153" s="813"/>
      <c r="BD153" s="197">
        <f>CR153</f>
        <v/>
      </c>
      <c r="BE153" s="121">
        <f>CS153</f>
        <v/>
      </c>
      <c r="BF153" s="122">
        <f>CT153*60</f>
        <v/>
      </c>
      <c r="BG153" s="121">
        <f>BE153</f>
        <v/>
      </c>
      <c r="BH153" s="122">
        <f>CU153*60</f>
        <v/>
      </c>
      <c r="BI153" s="122">
        <f>CV153</f>
        <v/>
      </c>
      <c r="BJ153" s="117"/>
      <c r="BK153" s="812">
        <f>Overview!$E$7</f>
        <v/>
      </c>
      <c r="BL153" s="117"/>
      <c r="BM153" s="836">
        <f>CW153</f>
        <v/>
      </c>
      <c r="BN153" s="812">
        <f>Overview!$P$153</f>
        <v/>
      </c>
      <c r="BO153" s="117"/>
      <c r="BP153" s="117"/>
      <c r="BQ153" s="115"/>
      <c r="BR153" s="1478"/>
      <c r="BS153" s="1548"/>
      <c r="BT153" s="2089" t="inlineStr">
        <is>
          <t>WCDMA</t>
        </is>
      </c>
      <c r="BU153" s="2089" t="inlineStr">
        <is>
          <t>FDDI</t>
        </is>
      </c>
      <c r="BV153" s="430">
        <f>Overview!$H$31</f>
        <v/>
      </c>
      <c r="BW153" s="2010"/>
      <c r="BX153" s="2089"/>
      <c r="BY153" s="2090"/>
      <c r="BZ153" s="2090"/>
      <c r="CA153" s="1997" t="inlineStr">
        <is>
          <t>Left Edge</t>
        </is>
      </c>
      <c r="CB153" s="200">
        <v>5</v>
      </c>
      <c r="CC153" s="873">
        <f>IF(COUNT('Conducted 2G-3G'!$AH$15:$AH$17)=0,9750,INDEX('Conducted 2G-3G'!$T$15:$T$17,MATCH(MAX('Conducted 2G-3G'!$AH$15:$AH$17),'Conducted 2G-3G'!$AH$15:$AH$17,0)))</f>
        <v>9750</v>
      </c>
      <c r="CD153" s="873">
        <f>IF(COUNT('Conducted 2G-3G'!$AH$15:$AH$17)=0,1950,INDEX('Conducted 2G-3G'!$U$15:$U$17,MATCH(MAX('Conducted 2G-3G'!$AH$15:$AH$17),'Conducted 2G-3G'!$AH$15:$AH$17,0)))</f>
        <v>1950</v>
      </c>
      <c r="CE153" s="1523"/>
      <c r="CF153" s="1523"/>
      <c r="CG153" s="387" t="str">
        <f>IF(OR($BY$83="",$BY$83=""),"",$BY$83)</f>
        <v/>
      </c>
      <c r="CH153" s="387">
        <f>BZ153</f>
        <v/>
      </c>
      <c r="CI153" s="387">
        <f>CA153</f>
        <v/>
      </c>
      <c r="CJ153" s="1527"/>
      <c r="CK153" s="2042"/>
      <c r="CL153" s="206">
        <f>IF(CF153=""," ",IF(ABS(CE153-CF153)&lt;=0.125,"Valid","Not valid"))</f>
        <v/>
      </c>
      <c r="CM153" s="207">
        <f> IF(CE153="","",IF(AND(CE153&lt;&gt;"",CF153=""),IF(CE153&gt;=1,"Medir+Sig Max","No"),IF(CF153&lt;&gt;"",IF(CF153&gt;=1,"Medir+Sig Max","No"),"")))</f>
        <v/>
      </c>
      <c r="CN153" s="1787"/>
      <c r="CO153" s="220">
        <f>IF(CK153="",IF(AND(CE153="",CF153=""),"",IF(CF153="",IF(DE153&gt;1,ROUND(DE153*CE153,3),CE153),IF(DE153&gt;1,ROUND(DE153*CF153,3),CF153))),IF(AND(CE153="",CF153=""),"",IF(CF153="",IF(DE153&gt;1,ROUND(DE153*CE153*(1/(CK153)),3),CE153*(1/(CK153))),IF(DE153&gt;1,ROUND(DE153*CF153*(1/(CK153)),3),CF153*(1/(CK153))))))</f>
        <v/>
      </c>
      <c r="CP153" s="2043">
        <f>IF(COUNTIF(Overview!K12:K14,TRUE)&gt;0,2,IF(COUNTIF(Overview!L12:L14,TRUE)&gt;0,4,0))</f>
        <v/>
      </c>
      <c r="CQ153" s="1472">
        <f>IF(CO153="","",IF(CO153&gt;CP153,"Fail","Pass"))</f>
        <v/>
      </c>
      <c r="CR153" s="1481"/>
      <c r="CS153" s="1565">
        <f>MyTimestamp(CO153)</f>
        <v/>
      </c>
      <c r="CT153" s="1531">
        <f>IF(CE153="",0,15)+IF(CF153="",0,15)</f>
        <v/>
      </c>
      <c r="CU153" s="1532">
        <f>IF(CT153=0,0,2)</f>
        <v/>
      </c>
      <c r="CV153" s="859"/>
      <c r="CW153" s="859"/>
      <c r="CX153" s="2038"/>
      <c r="CY153" s="2044"/>
      <c r="CZ153" s="1543">
        <f>10^(CJ153/20)*100-100</f>
        <v/>
      </c>
      <c r="DA153" s="1331"/>
      <c r="DB153" s="431"/>
      <c r="DC153" s="777">
        <f>IF(DA153="","",10^(DA153/10))</f>
        <v/>
      </c>
      <c r="DD153" s="1377">
        <f>IF(ISNUMBER(DB153)=FALSE,"",10^(DB153/10))</f>
        <v/>
      </c>
      <c r="DE153" s="1543">
        <f>IF(AND(ISNUMBER(DC153),ISNUMBER(DD153)),IF(DC153/DD153&gt;1,ROUND((DC153)/DD153,3),1),1)</f>
        <v/>
      </c>
      <c r="DF153" s="1541"/>
      <c r="DG153" s="1541"/>
      <c r="DH153" s="1541"/>
      <c r="DI153" s="1541"/>
      <c r="DJ153" s="1541"/>
      <c r="DK153" s="1541"/>
      <c r="DL153" s="1541"/>
      <c r="DM153" s="1541"/>
      <c r="DN153" s="1541"/>
      <c r="DO153" s="1541"/>
      <c r="DP153" s="1541"/>
      <c r="DQ153" s="1541"/>
      <c r="DR153" s="1541"/>
    </row>
    <row r="154" ht="12.75" x14ac:dyDescent="0.2">
      <c r="A154" s="1541"/>
      <c r="B154" s="1541"/>
      <c r="C154"/>
      <c r="D154" s="130">
        <f>IF(BX$151="Close to Ear","EN 62209-1","EN 62209-2")</f>
        <v/>
      </c>
      <c r="E154" s="130">
        <f>IF(CG154="Close to Ear","2016","2010/A1:2019")</f>
        <v/>
      </c>
      <c r="F154" s="1488" t="inlineStr">
        <is>
          <t>5.2</t>
        </is>
      </c>
      <c r="G154" s="1497"/>
      <c r="H154" s="120">
        <f>BV154</f>
        <v/>
      </c>
      <c r="I154" s="120">
        <f>BW154</f>
        <v/>
      </c>
      <c r="J154" s="687" t="inlineStr">
        <is>
          <t>WCDMA</t>
        </is>
      </c>
      <c r="K154" s="194" t="inlineStr">
        <is>
          <t>FDDI</t>
        </is>
      </c>
      <c r="L154" s="115"/>
      <c r="M154" s="120"/>
      <c r="N154" s="119"/>
      <c r="O154" s="131"/>
      <c r="P154" s="6597"/>
      <c r="Q154" s="131"/>
      <c r="R154" s="131"/>
      <c r="S154" s="120"/>
      <c r="T154" s="120">
        <v>9750</v>
      </c>
      <c r="U154" s="120">
        <v>1950</v>
      </c>
      <c r="V154" s="119"/>
      <c r="W154" s="197"/>
      <c r="X154" s="119"/>
      <c r="Y154" s="119"/>
      <c r="Z154" s="119"/>
      <c r="AA154" s="115"/>
      <c r="AB154" s="115"/>
      <c r="AC154" s="689">
        <f>IF(OR(BX$151="Close to Ear",BX$151="Close to Head"),"Head",IF(BX$151="Extremity","Extremity","Body"))</f>
        <v/>
      </c>
      <c r="AD154" s="690">
        <f>CA154</f>
        <v/>
      </c>
      <c r="AE154" s="688">
        <f>CB154</f>
        <v/>
      </c>
      <c r="AF154" s="115"/>
      <c r="AG154" s="808">
        <f>IF(AZ154="","N/A",IF(CQ154="Pass","P","F"))</f>
        <v/>
      </c>
      <c r="AH154" s="129"/>
      <c r="AI154" s="129"/>
      <c r="AJ154" s="129"/>
      <c r="AK154" s="119"/>
      <c r="AL154" s="115"/>
      <c r="AM154" s="119"/>
      <c r="AN154" s="119"/>
      <c r="AO154" s="692"/>
      <c r="AP154" s="692"/>
      <c r="AQ154" s="692"/>
      <c r="AR154" s="692"/>
      <c r="AS154" s="692"/>
      <c r="AT154" s="691">
        <f>CE154</f>
        <v/>
      </c>
      <c r="AU154" s="691">
        <f>CF154</f>
        <v/>
      </c>
      <c r="AV154" s="813"/>
      <c r="AW154" s="813"/>
      <c r="AX154" s="197">
        <f>CZ154</f>
        <v/>
      </c>
      <c r="AY154" s="197">
        <f>DE154</f>
        <v/>
      </c>
      <c r="AZ154" s="3379">
        <f>CO154</f>
        <v/>
      </c>
      <c r="BA154" s="3380"/>
      <c r="BB154" s="197">
        <f>CP154</f>
        <v/>
      </c>
      <c r="BC154" s="813"/>
      <c r="BD154" s="197">
        <f>CR154</f>
        <v/>
      </c>
      <c r="BE154" s="121">
        <f>CS154</f>
        <v/>
      </c>
      <c r="BF154" s="122">
        <f>CT154*60</f>
        <v/>
      </c>
      <c r="BG154" s="121">
        <f>BE154</f>
        <v/>
      </c>
      <c r="BH154" s="122">
        <f>CU154*60</f>
        <v/>
      </c>
      <c r="BI154" s="122">
        <f>CV154</f>
        <v/>
      </c>
      <c r="BJ154" s="117"/>
      <c r="BK154" s="812">
        <f>Overview!$E$7</f>
        <v/>
      </c>
      <c r="BL154" s="117"/>
      <c r="BM154" s="836">
        <f>CW154</f>
        <v/>
      </c>
      <c r="BN154" s="812">
        <f>Overview!$P$153</f>
        <v/>
      </c>
      <c r="BO154" s="117"/>
      <c r="BP154" s="117"/>
      <c r="BQ154" s="115"/>
      <c r="BR154" s="1478"/>
      <c r="BS154" s="1548"/>
      <c r="BT154" s="1868" t="inlineStr">
        <is>
          <t>WCDMA</t>
        </is>
      </c>
      <c r="BU154" s="1868" t="inlineStr">
        <is>
          <t>FDDI</t>
        </is>
      </c>
      <c r="BV154" s="432">
        <f>Overview!$H$31</f>
        <v/>
      </c>
      <c r="BW154" s="2010"/>
      <c r="BX154" s="1868"/>
      <c r="BY154" s="2090"/>
      <c r="BZ154" s="2090"/>
      <c r="CA154" s="1997" t="inlineStr">
        <is>
          <t>Right Edge</t>
        </is>
      </c>
      <c r="CB154" s="200">
        <v>5</v>
      </c>
      <c r="CC154" s="873">
        <f>IF(COUNT('Conducted 2G-3G'!$AH$15:$AH$17)=0,9750,INDEX('Conducted 2G-3G'!$T$15:$T$17,MATCH(MAX('Conducted 2G-3G'!$AH$15:$AH$17),'Conducted 2G-3G'!$AH$15:$AH$17,0)))</f>
        <v>9750</v>
      </c>
      <c r="CD154" s="873">
        <f>IF(COUNT('Conducted 2G-3G'!$AH$15:$AH$17)=0,1950,INDEX('Conducted 2G-3G'!$U$15:$U$17,MATCH(MAX('Conducted 2G-3G'!$AH$15:$AH$17),'Conducted 2G-3G'!$AH$15:$AH$17,0)))</f>
        <v>1950</v>
      </c>
      <c r="CE154" s="1523"/>
      <c r="CF154" s="1523"/>
      <c r="CG154" s="387" t="str">
        <f>IF(OR($BY$83="",$BY$83=""),"",$BY$83)</f>
        <v/>
      </c>
      <c r="CH154" s="387">
        <f>BZ154</f>
        <v/>
      </c>
      <c r="CI154" s="387">
        <f>CA154</f>
        <v/>
      </c>
      <c r="CJ154" s="1527"/>
      <c r="CK154" s="2042"/>
      <c r="CL154" s="206">
        <f>IF(CF154=""," ",IF(ABS(CE154-CF154)&lt;=0.125,"Valid","Not valid"))</f>
        <v/>
      </c>
      <c r="CM154" s="207">
        <f> IF(CE154="","",IF(AND(CE154&lt;&gt;"",CF154=""),IF(CE154&gt;=1,"Medir+Sig Max","No"),IF(CF154&lt;&gt;"",IF(CF154&gt;=1,"Medir+Sig Max","No"),"")))</f>
        <v/>
      </c>
      <c r="CN154" s="1787"/>
      <c r="CO154" s="220">
        <f>IF(CK154="",IF(AND(CE154="",CF154=""),"",IF(CF154="",IF(DE154&gt;1,ROUND(DE154*CE154,3),CE154),IF(DE154&gt;1,ROUND(DE154*CF154,3),CF154))),IF(AND(CE154="",CF154=""),"",IF(CF154="",IF(DE154&gt;1,ROUND(DE154*CE154*(1/(CK154)),3),CE154*(1/(CK154))),IF(DE154&gt;1,ROUND(DE154*CF154*(1/(CK154)),3),CF154*(1/(CK154))))))</f>
        <v/>
      </c>
      <c r="CP154" s="2043">
        <f>IF(COUNTIF(Overview!K12:K14,TRUE)&gt;0,2,IF(COUNTIF(Overview!L12:L14,TRUE)&gt;0,4,0))</f>
        <v/>
      </c>
      <c r="CQ154" s="1472">
        <f>IF(CO154="","",IF(CO154&gt;CP154,"Fail","Pass"))</f>
        <v/>
      </c>
      <c r="CR154" s="1481"/>
      <c r="CS154" s="1565">
        <f>MyTimestamp(CO154)</f>
        <v/>
      </c>
      <c r="CT154" s="1531">
        <f>IF(CE154="",0,15)+IF(CF154="",0,15)</f>
        <v/>
      </c>
      <c r="CU154" s="1532">
        <f>IF(CT154=0,0,2)</f>
        <v/>
      </c>
      <c r="CV154" s="859"/>
      <c r="CW154" s="859"/>
      <c r="CX154" s="2038"/>
      <c r="CY154" s="2044"/>
      <c r="CZ154" s="1543">
        <f>10^(CJ154/20)*100-100</f>
        <v/>
      </c>
      <c r="DA154" s="1331"/>
      <c r="DB154" s="431"/>
      <c r="DC154" s="777">
        <f>IF(DA154="","",10^(DA154/10))</f>
        <v/>
      </c>
      <c r="DD154" s="1377">
        <f>IF(ISNUMBER(DB154)=FALSE,"",10^(DB154/10))</f>
        <v/>
      </c>
      <c r="DE154" s="1543">
        <f>IF(AND(ISNUMBER(DC154),ISNUMBER(DD154)),IF(DC154/DD154&gt;1,ROUND((DC154)/DD154,3),1),1)</f>
        <v/>
      </c>
      <c r="DF154" s="1541"/>
      <c r="DG154" s="1541"/>
      <c r="DH154" s="1541"/>
      <c r="DI154" s="1541"/>
      <c r="DJ154" s="1541"/>
      <c r="DK154" s="1541"/>
      <c r="DL154" s="1541"/>
      <c r="DM154" s="1541"/>
      <c r="DN154" s="1541"/>
      <c r="DO154" s="1541"/>
      <c r="DP154" s="1541"/>
      <c r="DQ154" s="1541"/>
      <c r="DR154" s="1541"/>
    </row>
    <row r="155" ht="12.75" x14ac:dyDescent="0.2">
      <c r="A155" s="1541"/>
      <c r="B155" s="1541"/>
      <c r="C155"/>
      <c r="D155" s="130">
        <f>IF(BX$151="Close to Ear","EN 62209-1","EN 62209-2")</f>
        <v/>
      </c>
      <c r="E155" s="130">
        <f>IF(CG155="Close to Ear","2016","2010/A1:2019")</f>
        <v/>
      </c>
      <c r="F155" s="1488" t="inlineStr">
        <is>
          <t>5.2</t>
        </is>
      </c>
      <c r="G155" s="1497"/>
      <c r="H155" s="120">
        <f>BV155</f>
        <v/>
      </c>
      <c r="I155" s="120">
        <f>BW155</f>
        <v/>
      </c>
      <c r="J155" s="687" t="inlineStr">
        <is>
          <t>WCDMA</t>
        </is>
      </c>
      <c r="K155" s="194" t="inlineStr">
        <is>
          <t>FDDI</t>
        </is>
      </c>
      <c r="L155" s="115"/>
      <c r="M155" s="120"/>
      <c r="N155" s="119"/>
      <c r="O155" s="131"/>
      <c r="P155" s="6597"/>
      <c r="Q155" s="131"/>
      <c r="R155" s="131"/>
      <c r="S155" s="120"/>
      <c r="T155" s="120">
        <v>9750</v>
      </c>
      <c r="U155" s="120">
        <v>1950</v>
      </c>
      <c r="V155" s="119"/>
      <c r="W155" s="197"/>
      <c r="X155" s="119"/>
      <c r="Y155" s="119"/>
      <c r="Z155" s="119"/>
      <c r="AA155" s="115"/>
      <c r="AB155" s="115"/>
      <c r="AC155" s="689">
        <f>IF(OR(BX$151="Close to Ear",BX$151="Close to Head"),"Head",IF(BX$151="Extremity","Extremity","Body"))</f>
        <v/>
      </c>
      <c r="AD155" s="690">
        <f>CA155</f>
        <v/>
      </c>
      <c r="AE155" s="688">
        <f>CB155</f>
        <v/>
      </c>
      <c r="AF155" s="115"/>
      <c r="AG155" s="808">
        <f>IF(AZ155="","N/A",IF(CQ155="Pass","P","F"))</f>
        <v/>
      </c>
      <c r="AH155" s="129"/>
      <c r="AI155" s="129"/>
      <c r="AJ155" s="129"/>
      <c r="AK155" s="119"/>
      <c r="AL155" s="115"/>
      <c r="AM155" s="119"/>
      <c r="AN155" s="119"/>
      <c r="AO155" s="692"/>
      <c r="AP155" s="692"/>
      <c r="AQ155" s="692"/>
      <c r="AR155" s="692"/>
      <c r="AS155" s="692"/>
      <c r="AT155" s="691">
        <f>CE155</f>
        <v/>
      </c>
      <c r="AU155" s="691">
        <f>CF155</f>
        <v/>
      </c>
      <c r="AV155" s="813"/>
      <c r="AW155" s="813"/>
      <c r="AX155" s="197">
        <f>CZ155</f>
        <v/>
      </c>
      <c r="AY155" s="197">
        <f>DE155</f>
        <v/>
      </c>
      <c r="AZ155" s="3379">
        <f>CO155</f>
        <v/>
      </c>
      <c r="BA155" s="3380"/>
      <c r="BB155" s="197">
        <f>CP155</f>
        <v/>
      </c>
      <c r="BC155" s="813"/>
      <c r="BD155" s="197">
        <f>CR155</f>
        <v/>
      </c>
      <c r="BE155" s="121">
        <f>CS155</f>
        <v/>
      </c>
      <c r="BF155" s="122">
        <f>CT155*60</f>
        <v/>
      </c>
      <c r="BG155" s="121">
        <f>BE155</f>
        <v/>
      </c>
      <c r="BH155" s="122">
        <f>CU155*60</f>
        <v/>
      </c>
      <c r="BI155" s="122">
        <f>CV155</f>
        <v/>
      </c>
      <c r="BJ155" s="117"/>
      <c r="BK155" s="812">
        <f>Overview!$E$7</f>
        <v/>
      </c>
      <c r="BL155" s="117"/>
      <c r="BM155" s="836">
        <f>CW155</f>
        <v/>
      </c>
      <c r="BN155" s="812">
        <f>Overview!$P$153</f>
        <v/>
      </c>
      <c r="BO155" s="117"/>
      <c r="BP155" s="117"/>
      <c r="BQ155" s="115"/>
      <c r="BR155" s="1478"/>
      <c r="BS155" s="1548"/>
      <c r="BT155" s="2089" t="inlineStr">
        <is>
          <t>WCDMA</t>
        </is>
      </c>
      <c r="BU155" s="2089" t="inlineStr">
        <is>
          <t>FDDI</t>
        </is>
      </c>
      <c r="BV155" s="430">
        <f>Overview!$H$31</f>
        <v/>
      </c>
      <c r="BW155" s="2010"/>
      <c r="BX155" s="2089"/>
      <c r="BY155" s="2090"/>
      <c r="BZ155" s="2090"/>
      <c r="CA155" s="1997" t="inlineStr">
        <is>
          <t>Top Edge</t>
        </is>
      </c>
      <c r="CB155" s="200">
        <v>5</v>
      </c>
      <c r="CC155" s="873">
        <f>IF(COUNT('Conducted 2G-3G'!$AH$15:$AH$17)=0,9750,INDEX('Conducted 2G-3G'!$T$15:$T$17,MATCH(MAX('Conducted 2G-3G'!$AH$15:$AH$17),'Conducted 2G-3G'!$AH$15:$AH$17,0)))</f>
        <v>9750</v>
      </c>
      <c r="CD155" s="873">
        <f>IF(COUNT('Conducted 2G-3G'!$AH$15:$AH$17)=0,1950,INDEX('Conducted 2G-3G'!$U$15:$U$17,MATCH(MAX('Conducted 2G-3G'!$AH$15:$AH$17),'Conducted 2G-3G'!$AH$15:$AH$17,0)))</f>
        <v>1950</v>
      </c>
      <c r="CE155" s="1523"/>
      <c r="CF155" s="1523"/>
      <c r="CG155" s="387" t="str">
        <f>IF(OR($BY$83="",$BY$83=""),"",$BY$83)</f>
        <v/>
      </c>
      <c r="CH155" s="387">
        <f>BZ155</f>
        <v/>
      </c>
      <c r="CI155" s="387">
        <f>CA155</f>
        <v/>
      </c>
      <c r="CJ155" s="1527"/>
      <c r="CK155" s="2042"/>
      <c r="CL155" s="206">
        <f>IF(CF155=""," ",IF(ABS(CE155-CF155)&lt;=0.125,"Valid","Not valid"))</f>
        <v/>
      </c>
      <c r="CM155" s="207">
        <f> IF(CE155="","",IF(AND(CE155&lt;&gt;"",CF155=""),IF(CE155&gt;=1,"Medir+Sig Max","No"),IF(CF155&lt;&gt;"",IF(CF155&gt;=1,"Medir+Sig Max","No"),"")))</f>
        <v/>
      </c>
      <c r="CN155" s="1787"/>
      <c r="CO155" s="220">
        <f>IF(CK155="",IF(AND(CE155="",CF155=""),"",IF(CF155="",IF(DE155&gt;1,ROUND(DE155*CE155,3),CE155),IF(DE155&gt;1,ROUND(DE155*CF155,3),CF155))),IF(AND(CE155="",CF155=""),"",IF(CF155="",IF(DE155&gt;1,ROUND(DE155*CE155*(1/(CK155)),3),CE155*(1/(CK155))),IF(DE155&gt;1,ROUND(DE155*CF155*(1/(CK155)),3),CF155*(1/(CK155))))))</f>
        <v/>
      </c>
      <c r="CP155" s="2043">
        <f>IF(COUNTIF(Overview!K12:K14,TRUE)&gt;0,2,IF(COUNTIF(Overview!L12:L14,TRUE)&gt;0,4,0))</f>
        <v/>
      </c>
      <c r="CQ155" s="1472">
        <f>IF(CO155="","",IF(CO155&gt;CP155,"Fail","Pass"))</f>
        <v/>
      </c>
      <c r="CR155" s="1481"/>
      <c r="CS155" s="1565">
        <f>MyTimestamp(CO155)</f>
        <v/>
      </c>
      <c r="CT155" s="1531">
        <f>IF(CE155="",0,15)+IF(CF155="",0,15)</f>
        <v/>
      </c>
      <c r="CU155" s="1532">
        <f>IF(CT155=0,0,2)</f>
        <v/>
      </c>
      <c r="CV155" s="859"/>
      <c r="CW155" s="859"/>
      <c r="CX155" s="2038"/>
      <c r="CY155" s="2044"/>
      <c r="CZ155" s="1543">
        <f>10^(CJ155/20)*100-100</f>
        <v/>
      </c>
      <c r="DA155" s="1331"/>
      <c r="DB155" s="431"/>
      <c r="DC155" s="777">
        <f>IF(DA155="","",10^(DA155/10))</f>
        <v/>
      </c>
      <c r="DD155" s="1377">
        <f>IF(ISNUMBER(DB155)=FALSE,"",10^(DB155/10))</f>
        <v/>
      </c>
      <c r="DE155" s="1543">
        <f>IF(AND(ISNUMBER(DC155),ISNUMBER(DD155)),IF(DC155/DD155&gt;1,ROUND((DC155)/DD155,3),1),1)</f>
        <v/>
      </c>
      <c r="DF155" s="1541"/>
      <c r="DG155" s="1541"/>
      <c r="DH155" s="1541"/>
      <c r="DI155" s="1541"/>
      <c r="DJ155" s="1541"/>
      <c r="DK155" s="1541"/>
      <c r="DL155" s="1541"/>
      <c r="DM155" s="1541"/>
      <c r="DN155" s="1541"/>
      <c r="DO155" s="1541"/>
      <c r="DP155" s="1541"/>
      <c r="DQ155" s="1541"/>
      <c r="DR155" s="1541"/>
    </row>
    <row r="156" ht="12.75" x14ac:dyDescent="0.2">
      <c r="A156" s="1541"/>
      <c r="B156" s="1541"/>
      <c r="C156"/>
      <c r="D156" s="130">
        <f>IF(BX$151="Close to Ear","EN 62209-1","EN 62209-2")</f>
        <v/>
      </c>
      <c r="E156" s="130">
        <f>IF(CG156="Close to Ear","2016","2010/A1:2019")</f>
        <v/>
      </c>
      <c r="F156" s="1488" t="inlineStr">
        <is>
          <t>5.2</t>
        </is>
      </c>
      <c r="G156" s="1497"/>
      <c r="H156" s="120">
        <f>BV156</f>
        <v/>
      </c>
      <c r="I156" s="120">
        <f>BW156</f>
        <v/>
      </c>
      <c r="J156" s="687" t="inlineStr">
        <is>
          <t>WCDMA</t>
        </is>
      </c>
      <c r="K156" s="194" t="inlineStr">
        <is>
          <t>FDDI</t>
        </is>
      </c>
      <c r="L156" s="115"/>
      <c r="M156" s="120"/>
      <c r="N156" s="119"/>
      <c r="O156" s="131"/>
      <c r="P156" s="6597"/>
      <c r="Q156" s="131"/>
      <c r="R156" s="131"/>
      <c r="S156" s="120"/>
      <c r="T156" s="120">
        <v>9750</v>
      </c>
      <c r="U156" s="120">
        <v>1950</v>
      </c>
      <c r="V156" s="119"/>
      <c r="W156" s="197"/>
      <c r="X156" s="119"/>
      <c r="Y156" s="119"/>
      <c r="Z156" s="119"/>
      <c r="AA156" s="115"/>
      <c r="AB156" s="115"/>
      <c r="AC156" s="689">
        <f>IF(OR(BX$151="Close to Ear",BX$151="Close to Head"),"Head",IF(BX$151="Extremity","Extremity","Body"))</f>
        <v/>
      </c>
      <c r="AD156" s="690">
        <f>CA156</f>
        <v/>
      </c>
      <c r="AE156" s="688">
        <f>CB156</f>
        <v/>
      </c>
      <c r="AF156" s="115"/>
      <c r="AG156" s="808">
        <f>IF(AZ156="","N/A",IF(CQ156="Pass","P","F"))</f>
        <v/>
      </c>
      <c r="AH156" s="129"/>
      <c r="AI156" s="129"/>
      <c r="AJ156" s="129"/>
      <c r="AK156" s="119"/>
      <c r="AL156" s="115"/>
      <c r="AM156" s="119"/>
      <c r="AN156" s="119"/>
      <c r="AO156" s="692"/>
      <c r="AP156" s="692"/>
      <c r="AQ156" s="692"/>
      <c r="AR156" s="692"/>
      <c r="AS156" s="692"/>
      <c r="AT156" s="691">
        <f>CE156</f>
        <v/>
      </c>
      <c r="AU156" s="691">
        <f>CF156</f>
        <v/>
      </c>
      <c r="AV156" s="813"/>
      <c r="AW156" s="813"/>
      <c r="AX156" s="197">
        <f>CZ156</f>
        <v/>
      </c>
      <c r="AY156" s="197">
        <f>DE156</f>
        <v/>
      </c>
      <c r="AZ156" s="3379">
        <f>CO156</f>
        <v/>
      </c>
      <c r="BA156" s="3380"/>
      <c r="BB156" s="197">
        <f>CP156</f>
        <v/>
      </c>
      <c r="BC156" s="813"/>
      <c r="BD156" s="197">
        <f>CR156</f>
        <v/>
      </c>
      <c r="BE156" s="121">
        <f>CS156</f>
        <v/>
      </c>
      <c r="BF156" s="122">
        <f>CT156*60</f>
        <v/>
      </c>
      <c r="BG156" s="121">
        <f>BE156</f>
        <v/>
      </c>
      <c r="BH156" s="122">
        <f>CU156*60</f>
        <v/>
      </c>
      <c r="BI156" s="122">
        <f>CV156</f>
        <v/>
      </c>
      <c r="BJ156" s="117"/>
      <c r="BK156" s="812">
        <f>Overview!$E$7</f>
        <v/>
      </c>
      <c r="BL156" s="117"/>
      <c r="BM156" s="836">
        <f>CW156</f>
        <v/>
      </c>
      <c r="BN156" s="812">
        <f>Overview!$P$153</f>
        <v/>
      </c>
      <c r="BO156" s="117"/>
      <c r="BP156" s="117"/>
      <c r="BQ156" s="115"/>
      <c r="BR156" s="1478"/>
      <c r="BS156" s="1548"/>
      <c r="BT156" s="2089" t="inlineStr">
        <is>
          <t>WCDMA</t>
        </is>
      </c>
      <c r="BU156" s="2089" t="inlineStr">
        <is>
          <t>FDDI</t>
        </is>
      </c>
      <c r="BV156" s="430">
        <f>Overview!$H$31</f>
        <v/>
      </c>
      <c r="BW156" s="2010"/>
      <c r="BX156" s="2089"/>
      <c r="BY156" s="2090"/>
      <c r="BZ156" s="2090"/>
      <c r="CA156" s="1997" t="inlineStr">
        <is>
          <t>Bottom Edge</t>
        </is>
      </c>
      <c r="CB156" s="200">
        <v>5</v>
      </c>
      <c r="CC156" s="873">
        <f>IF(COUNT('Conducted 2G-3G'!$AH$15:$AH$17)=0,9750,INDEX('Conducted 2G-3G'!$T$15:$T$17,MATCH(MAX('Conducted 2G-3G'!$AH$15:$AH$17),'Conducted 2G-3G'!$AH$15:$AH$17,0)))</f>
        <v>9750</v>
      </c>
      <c r="CD156" s="873">
        <f>IF(COUNT('Conducted 2G-3G'!$AH$15:$AH$17)=0,1950,INDEX('Conducted 2G-3G'!$U$15:$U$17,MATCH(MAX('Conducted 2G-3G'!$AH$15:$AH$17),'Conducted 2G-3G'!$AH$15:$AH$17,0)))</f>
        <v>1950</v>
      </c>
      <c r="CE156" s="1523"/>
      <c r="CF156" s="1523"/>
      <c r="CG156" s="387" t="str">
        <f>IF(OR($BY$83="",$BY$83=""),"",$BY$83)</f>
        <v/>
      </c>
      <c r="CH156" s="387">
        <f>BZ156</f>
        <v/>
      </c>
      <c r="CI156" s="387">
        <f>CA156</f>
        <v/>
      </c>
      <c r="CJ156" s="1527"/>
      <c r="CK156" s="2042"/>
      <c r="CL156" s="206">
        <f>IF(CF156=""," ",IF(ABS(CE156-CF156)&lt;=0.125,"Valid","Not valid"))</f>
        <v/>
      </c>
      <c r="CM156" s="207">
        <f> IF(CE156="","",IF(AND(CE156&lt;&gt;"",CF156=""),IF(CE156&gt;=1,"Medir+Sig Max","No"),IF(CF156&lt;&gt;"",IF(CF156&gt;=1,"Medir+Sig Max","No"),"")))</f>
        <v/>
      </c>
      <c r="CN156" s="1787"/>
      <c r="CO156" s="220">
        <f>IF(CK156="",IF(AND(CE156="",CF156=""),"",IF(CF156="",IF(DE156&gt;1,ROUND(DE156*CE156,3),CE156),IF(DE156&gt;1,ROUND(DE156*CF156,3),CF156))),IF(AND(CE156="",CF156=""),"",IF(CF156="",IF(DE156&gt;1,ROUND(DE156*CE156*(1/(CK156)),3),CE156*(1/(CK156))),IF(DE156&gt;1,ROUND(DE156*CF156*(1/(CK156)),3),CF156*(1/(CK156))))))</f>
        <v/>
      </c>
      <c r="CP156" s="2043">
        <f>IF(COUNTIF(Overview!K12:K14,TRUE)&gt;0,2,IF(COUNTIF(Overview!L12:L14,TRUE)&gt;0,4,0))</f>
        <v/>
      </c>
      <c r="CQ156" s="1472">
        <f>IF(CO156="","",IF(CO156&gt;CP156,"Fail","Pass"))</f>
        <v/>
      </c>
      <c r="CR156" s="1481"/>
      <c r="CS156" s="1565">
        <f>MyTimestamp(CO156)</f>
        <v/>
      </c>
      <c r="CT156" s="1531">
        <f>IF(CE156="",0,15)+IF(CF156="",0,15)</f>
        <v/>
      </c>
      <c r="CU156" s="1532">
        <f>IF(CT156=0,0,2)</f>
        <v/>
      </c>
      <c r="CV156" s="859"/>
      <c r="CW156" s="859"/>
      <c r="CX156" s="2038"/>
      <c r="CY156" s="2044"/>
      <c r="CZ156" s="1543">
        <f>10^(CJ156/20)*100-100</f>
        <v/>
      </c>
      <c r="DA156" s="1331"/>
      <c r="DB156" s="431"/>
      <c r="DC156" s="777">
        <f>IF(DA156="","",10^(DA156/10))</f>
        <v/>
      </c>
      <c r="DD156" s="1377">
        <f>IF(ISNUMBER(DB156)=FALSE,"",10^(DB156/10))</f>
        <v/>
      </c>
      <c r="DE156" s="1543">
        <f>IF(AND(ISNUMBER(DC156),ISNUMBER(DD156)),IF(DC156/DD156&gt;1,ROUND((DC156)/DD156,3),1),1)</f>
        <v/>
      </c>
      <c r="DF156" s="1541"/>
      <c r="DG156" s="1541"/>
      <c r="DH156" s="1541"/>
      <c r="DI156" s="1541"/>
      <c r="DJ156" s="1541"/>
      <c r="DK156" s="1541"/>
      <c r="DL156" s="1541"/>
      <c r="DM156" s="1541"/>
      <c r="DN156" s="1541"/>
      <c r="DO156" s="1541"/>
      <c r="DP156" s="1541"/>
      <c r="DQ156" s="1541"/>
      <c r="DR156" s="1541"/>
    </row>
    <row r="157" ht="12.75" x14ac:dyDescent="0.2">
      <c r="A157" s="1541"/>
      <c r="B157" s="1541"/>
      <c r="C157"/>
      <c r="D157" s="130">
        <f>IF(BX$151="Close to Ear","EN 62209-1","EN 62209-2")</f>
        <v/>
      </c>
      <c r="E157" s="130">
        <f>IF(CG157="Close to Ear","2016","2010/A1:2019")</f>
        <v/>
      </c>
      <c r="F157" s="1488" t="inlineStr">
        <is>
          <t>5.2</t>
        </is>
      </c>
      <c r="G157" s="1497"/>
      <c r="H157" s="120">
        <f>BV157</f>
        <v/>
      </c>
      <c r="I157" s="120">
        <f>BW157</f>
        <v/>
      </c>
      <c r="J157" s="687" t="inlineStr">
        <is>
          <t>WCDMA</t>
        </is>
      </c>
      <c r="K157" s="194" t="inlineStr">
        <is>
          <t>FDDI</t>
        </is>
      </c>
      <c r="L157" s="115"/>
      <c r="M157" s="120"/>
      <c r="N157" s="119"/>
      <c r="O157" s="131"/>
      <c r="P157" s="6597"/>
      <c r="Q157" s="131"/>
      <c r="R157" s="131"/>
      <c r="S157" s="120"/>
      <c r="T157" s="120">
        <v>9750</v>
      </c>
      <c r="U157" s="120">
        <v>1950</v>
      </c>
      <c r="V157" s="119"/>
      <c r="W157" s="197"/>
      <c r="X157" s="119"/>
      <c r="Y157" s="119"/>
      <c r="Z157" s="119"/>
      <c r="AA157" s="115"/>
      <c r="AB157" s="115"/>
      <c r="AC157" s="689">
        <f>IF(OR(BX$151="Close to Ear",BX$151="Close to Head"),"Head",IF(BX$151="Extremity","Extremity","Body"))</f>
        <v/>
      </c>
      <c r="AD157" s="690">
        <f>CA157</f>
        <v/>
      </c>
      <c r="AE157" s="688">
        <f>CB157</f>
        <v/>
      </c>
      <c r="AF157" s="115"/>
      <c r="AG157" s="808">
        <f>IF(AZ157="","N/A",IF(CQ157="Pass","P","F"))</f>
        <v/>
      </c>
      <c r="AH157" s="129"/>
      <c r="AI157" s="129"/>
      <c r="AJ157" s="129"/>
      <c r="AK157" s="119"/>
      <c r="AL157" s="115"/>
      <c r="AM157" s="119"/>
      <c r="AN157" s="119"/>
      <c r="AO157" s="692"/>
      <c r="AP157" s="692"/>
      <c r="AQ157" s="692"/>
      <c r="AR157" s="692"/>
      <c r="AS157" s="692"/>
      <c r="AT157" s="691">
        <f>CE157</f>
        <v/>
      </c>
      <c r="AU157" s="691">
        <f>CF157</f>
        <v/>
      </c>
      <c r="AV157" s="813"/>
      <c r="AW157" s="813"/>
      <c r="AX157" s="197">
        <f>CZ157</f>
        <v/>
      </c>
      <c r="AY157" s="197">
        <f>DE157</f>
        <v/>
      </c>
      <c r="AZ157" s="3379">
        <f>CO157</f>
        <v/>
      </c>
      <c r="BA157" s="3380"/>
      <c r="BB157" s="197">
        <f>CP157</f>
        <v/>
      </c>
      <c r="BC157" s="813"/>
      <c r="BD157" s="197">
        <f>CR157</f>
        <v/>
      </c>
      <c r="BE157" s="121">
        <f>CS157</f>
        <v/>
      </c>
      <c r="BF157" s="122">
        <f>CT157*60</f>
        <v/>
      </c>
      <c r="BG157" s="121">
        <f>BE157</f>
        <v/>
      </c>
      <c r="BH157" s="122">
        <f>CU157*60</f>
        <v/>
      </c>
      <c r="BI157" s="122">
        <f>CV157</f>
        <v/>
      </c>
      <c r="BJ157" s="117"/>
      <c r="BK157" s="812">
        <f>Overview!$E$7</f>
        <v/>
      </c>
      <c r="BL157" s="117"/>
      <c r="BM157" s="836">
        <f>CW157</f>
        <v/>
      </c>
      <c r="BN157" s="812">
        <f>Overview!$P$153</f>
        <v/>
      </c>
      <c r="BO157" s="117"/>
      <c r="BP157" s="117"/>
      <c r="BQ157" s="115"/>
      <c r="BR157" s="1478"/>
      <c r="BS157" s="1548"/>
      <c r="BT157" s="2089" t="inlineStr">
        <is>
          <t>WCDMA</t>
        </is>
      </c>
      <c r="BU157" s="2089" t="inlineStr">
        <is>
          <t>FDDI</t>
        </is>
      </c>
      <c r="BV157" s="430">
        <f>Overview!$H$31</f>
        <v/>
      </c>
      <c r="BW157" s="2010"/>
      <c r="BX157" s="2089"/>
      <c r="BY157" s="2090"/>
      <c r="BZ157" s="2090"/>
      <c r="CA157" s="431" t="str">
        <f>IF(COUNT(CF151:CF156)=0,IF(COUNT(CE151:CE156)=0,"TBD",VLOOKUP(MAX(CE151:CE156),CE151:CI156,5,FALSE)),VLOOKUP(MAX(CF151:CF156),CF151:CI156,4,FALSE))</f>
        <v>TBD</v>
      </c>
      <c r="CB157" s="200">
        <v>5</v>
      </c>
      <c r="CC157" s="873">
        <f>IF(COUNT('Conducted 2G-3G'!$AH$15:$AH$17)=0,9750,INDEX('Conducted 2G-3G'!$T$15:$T$17,MATCH(MAX('Conducted 2G-3G'!$AH$15:$AH$17),'Conducted 2G-3G'!$AH$15:$AH$17,0)))</f>
        <v>9750</v>
      </c>
      <c r="CD157" s="873">
        <f>IF(COUNT('Conducted 2G-3G'!$AH$15:$AH$17)=0,1950,INDEX('Conducted 2G-3G'!$U$15:$U$17,MATCH(MAX('Conducted 2G-3G'!$AH$15:$AH$17),'Conducted 2G-3G'!$AH$15:$AH$17,0)))</f>
        <v>1950</v>
      </c>
      <c r="CE157" s="1523"/>
      <c r="CF157" s="1523"/>
      <c r="CG157" s="387" t="str">
        <f>IF(OR($BY$83="",$BY$83=""),"",$BY$83)</f>
        <v/>
      </c>
      <c r="CH157" s="387">
        <f>BZ157</f>
        <v/>
      </c>
      <c r="CI157" s="387">
        <f>CA157</f>
        <v/>
      </c>
      <c r="CJ157" s="1527"/>
      <c r="CK157" s="2042"/>
      <c r="CL157" s="206">
        <f>IF(CF157=""," ",IF(ABS(CE157-CF157)&lt;=0.125,"Valid","Not valid"))</f>
        <v/>
      </c>
      <c r="CM157" s="207">
        <f> IF(CE157="","",IF(AND(CE157&lt;&gt;"",CF157=""),IF(CE157&gt;=1,"Medir+Sig Max","No"),IF(CF157&lt;&gt;"",IF(CF157&gt;=1,"Medir+Sig Max","No"),"")))</f>
        <v/>
      </c>
      <c r="CN157" s="1787"/>
      <c r="CO157" s="220">
        <f>IF(CK157="",IF(AND(CE157="",CF157=""),"",IF(CF157="",IF(DE157&gt;1,ROUND(DE157*CE157,3),CE157),IF(DE157&gt;1,ROUND(DE157*CF157,3),CF157))),IF(AND(CE157="",CF157=""),"",IF(CF157="",IF(DE157&gt;1,ROUND(DE157*CE157*(1/(CK157)),3),CE157*(1/(CK157))),IF(DE157&gt;1,ROUND(DE157*CF157*(1/(CK157)),3),CF157*(1/(CK157))))))</f>
        <v/>
      </c>
      <c r="CP157" s="2043">
        <f>IF(COUNTIF(Overview!K12:K14,TRUE)&gt;0,2,IF(COUNTIF(Overview!L12:L14,TRUE)&gt;0,4,0))</f>
        <v/>
      </c>
      <c r="CQ157" s="1472">
        <f>IF(CO157="","",IF(CO157&gt;CP157,"Fail","Pass"))</f>
        <v/>
      </c>
      <c r="CR157" s="1481"/>
      <c r="CS157" s="1565">
        <f>MyTimestamp(CO157)</f>
        <v/>
      </c>
      <c r="CT157" s="1531">
        <f>IF(CE157="",0,15)+IF(CF157="",0,15)</f>
        <v/>
      </c>
      <c r="CU157" s="1532">
        <f>IF(CT157=0,0,2)</f>
        <v/>
      </c>
      <c r="CV157" s="859"/>
      <c r="CW157" s="859"/>
      <c r="CX157" s="2038"/>
      <c r="CY157" s="2044"/>
      <c r="CZ157" s="1543">
        <f>10^(CJ157/20)*100-100</f>
        <v/>
      </c>
      <c r="DA157" s="1331"/>
      <c r="DB157" s="431"/>
      <c r="DC157" s="777">
        <f>IF(DA157="","",10^(DA157/10))</f>
        <v/>
      </c>
      <c r="DD157" s="1377">
        <f>IF(ISNUMBER(DB157)=FALSE,"",10^(DB157/10))</f>
        <v/>
      </c>
      <c r="DE157" s="1543">
        <f>IF(AND(ISNUMBER(DC157),ISNUMBER(DD157)),IF(DC157/DD157&gt;1,ROUND((DC157)/DD157,3),1),1)</f>
        <v/>
      </c>
      <c r="DF157" s="1541"/>
      <c r="DG157" s="1541"/>
      <c r="DH157" s="1541"/>
      <c r="DI157" s="1541"/>
      <c r="DJ157" s="1541"/>
      <c r="DK157" s="1541"/>
      <c r="DL157" s="1541"/>
      <c r="DM157" s="1541"/>
      <c r="DN157" s="1541"/>
      <c r="DO157" s="1541"/>
      <c r="DP157" s="1541"/>
      <c r="DQ157" s="1541"/>
      <c r="DR157" s="1541"/>
    </row>
    <row r="158" ht="12.75" x14ac:dyDescent="0.2">
      <c r="A158" s="1541"/>
      <c r="B158" s="1541"/>
      <c r="C158"/>
      <c r="D158" s="130">
        <f>IF(BX$151="Close to Ear","EN 62209-1","EN 62209-2")</f>
        <v/>
      </c>
      <c r="E158" s="130">
        <f>IF(CG158="Close to Ear","2016","2010/A1:2019")</f>
        <v/>
      </c>
      <c r="F158" s="1488" t="inlineStr">
        <is>
          <t>5.2</t>
        </is>
      </c>
      <c r="G158" s="1497"/>
      <c r="H158" s="120">
        <f>BV158</f>
        <v/>
      </c>
      <c r="I158" s="120">
        <f>BW158</f>
        <v/>
      </c>
      <c r="J158" s="687" t="inlineStr">
        <is>
          <t>WCDMA</t>
        </is>
      </c>
      <c r="K158" s="194" t="inlineStr">
        <is>
          <t>FDDI</t>
        </is>
      </c>
      <c r="L158" s="115"/>
      <c r="M158" s="120"/>
      <c r="N158" s="119"/>
      <c r="O158" s="131"/>
      <c r="P158" s="6597"/>
      <c r="Q158" s="131"/>
      <c r="R158" s="131"/>
      <c r="S158" s="120"/>
      <c r="T158" s="120">
        <v>9750</v>
      </c>
      <c r="U158" s="120">
        <v>1950</v>
      </c>
      <c r="V158" s="119"/>
      <c r="W158" s="197"/>
      <c r="X158" s="119"/>
      <c r="Y158" s="119"/>
      <c r="Z158" s="119"/>
      <c r="AA158" s="115"/>
      <c r="AB158" s="115"/>
      <c r="AC158" s="689">
        <f>IF(OR(BX$151="Close to Ear",BX$151="Close to Head"),"Head",IF(BX$151="Extremity","Extremity","Body"))</f>
        <v/>
      </c>
      <c r="AD158" s="690">
        <f>CA158</f>
        <v/>
      </c>
      <c r="AE158" s="688">
        <f>CB158</f>
        <v/>
      </c>
      <c r="AF158" s="115"/>
      <c r="AG158" s="808">
        <f>IF(AZ158="","N/A",IF(CQ158="Pass","P","F"))</f>
        <v/>
      </c>
      <c r="AH158" s="129"/>
      <c r="AI158" s="129"/>
      <c r="AJ158" s="129"/>
      <c r="AK158" s="119"/>
      <c r="AL158" s="115"/>
      <c r="AM158" s="119"/>
      <c r="AN158" s="119"/>
      <c r="AO158" s="692"/>
      <c r="AP158" s="692"/>
      <c r="AQ158" s="692"/>
      <c r="AR158" s="692"/>
      <c r="AS158" s="692"/>
      <c r="AT158" s="691">
        <f>CE158</f>
        <v/>
      </c>
      <c r="AU158" s="691">
        <f>CF158</f>
        <v/>
      </c>
      <c r="AV158" s="813"/>
      <c r="AW158" s="813"/>
      <c r="AX158" s="197">
        <f>CZ158</f>
        <v/>
      </c>
      <c r="AY158" s="197">
        <f>DE158</f>
        <v/>
      </c>
      <c r="AZ158" s="3379">
        <f>CO158</f>
        <v/>
      </c>
      <c r="BA158" s="3380"/>
      <c r="BB158" s="197">
        <f>CP158</f>
        <v/>
      </c>
      <c r="BC158" s="813"/>
      <c r="BD158" s="197">
        <f>CR158</f>
        <v/>
      </c>
      <c r="BE158" s="121">
        <f>CS158</f>
        <v/>
      </c>
      <c r="BF158" s="122">
        <f>CT158*60</f>
        <v/>
      </c>
      <c r="BG158" s="121">
        <f>BE158</f>
        <v/>
      </c>
      <c r="BH158" s="122">
        <f>CU158*60</f>
        <v/>
      </c>
      <c r="BI158" s="122">
        <f>CV158</f>
        <v/>
      </c>
      <c r="BJ158" s="117"/>
      <c r="BK158" s="812">
        <f>Overview!$E$7</f>
        <v/>
      </c>
      <c r="BL158" s="117"/>
      <c r="BM158" s="836">
        <f>CW158</f>
        <v/>
      </c>
      <c r="BN158" s="812">
        <f>Overview!$P$153</f>
        <v/>
      </c>
      <c r="BO158" s="117"/>
      <c r="BP158" s="117"/>
      <c r="BQ158" s="115"/>
      <c r="BR158" s="1478"/>
      <c r="BS158" s="1548"/>
      <c r="BT158" s="2089" t="inlineStr">
        <is>
          <t>WCDMA</t>
        </is>
      </c>
      <c r="BU158" s="2089" t="inlineStr">
        <is>
          <t>FDDI</t>
        </is>
      </c>
      <c r="BV158" s="430">
        <f>Overview!$H$31</f>
        <v/>
      </c>
      <c r="BW158" s="2010"/>
      <c r="BX158" s="1872"/>
      <c r="BY158" s="2090"/>
      <c r="BZ158" s="2090"/>
      <c r="CA158" s="433" t="str">
        <f>IF(COUNT(CF151:CF156)=0,IF(COUNT(CE151:CE156)=0,"TBD",VLOOKUP(MAX(CE151:CE156),CE151:CI156,5,FALSE)),VLOOKUP(MAX(CF151:CF156),CF151:CI156,4,FALSE))</f>
        <v>TBD</v>
      </c>
      <c r="CB158" s="201">
        <v>5</v>
      </c>
      <c r="CC158" s="874">
        <f>IF(COUNT('Conducted 2G-3G'!$AH$15:$AH$17)=0,9750,INDEX('Conducted 2G-3G'!$T$15:$T$17,MATCH(MAX('Conducted 2G-3G'!$AH$15:$AH$17),'Conducted 2G-3G'!$AH$15:$AH$17,0)))</f>
        <v>9750</v>
      </c>
      <c r="CD158" s="874">
        <f>IF(COUNT('Conducted 2G-3G'!$AH$15:$AH$17)=0,1950,INDEX('Conducted 2G-3G'!$U$15:$U$17,MATCH(MAX('Conducted 2G-3G'!$AH$15:$AH$17),'Conducted 2G-3G'!$AH$15:$AH$17,0)))</f>
        <v>1950</v>
      </c>
      <c r="CE158" s="1874"/>
      <c r="CF158" s="1874"/>
      <c r="CG158" s="388" t="str">
        <f>IF(OR($BY$83="",$BY$83=""),"",$BY$83)</f>
        <v/>
      </c>
      <c r="CH158" s="388">
        <f>BZ158</f>
        <v/>
      </c>
      <c r="CI158" s="388">
        <f>CA158</f>
        <v/>
      </c>
      <c r="CJ158" s="2046"/>
      <c r="CK158" s="2047"/>
      <c r="CL158" s="212">
        <f>IF(CF158=""," ",IF(ABS(CE158-CF158)&lt;=0.125,"Valid","Not valid"))</f>
        <v/>
      </c>
      <c r="CM158" s="213">
        <f> IF(CE158="","",IF(AND(CE158&lt;&gt;"",CF158=""),IF(CE158&gt;=1,"Medir+Sig Max","No"),IF(CF158&lt;&gt;"",IF(CF158&gt;=1,"Medir+Sig Max","No"),"")))</f>
        <v/>
      </c>
      <c r="CN158" s="1794"/>
      <c r="CO158" s="221">
        <f>IF(CK158="",IF(AND(CE158="",CF158=""),"",IF(CF158="",IF(DE158&gt;1,ROUND(DE158*CE158,3),CE158),IF(DE158&gt;1,ROUND(DE158*CF158,3),CF158))),IF(AND(CE158="",CF158=""),"",IF(CF158="",IF(DE158&gt;1,ROUND(DE158*CE158*(1/(CK158)),3),CE158*(1/(CK158))),IF(DE158&gt;1,ROUND(DE158*CF158*(1/(CK158)),3),CF158*(1/(CK158))))))</f>
        <v/>
      </c>
      <c r="CP158" s="2048">
        <f>IF(COUNTIF(Overview!K12:K14,TRUE)&gt;0,2,IF(COUNTIF(Overview!L12:L14,TRUE)&gt;0,4,0))</f>
        <v/>
      </c>
      <c r="CQ158" s="1473">
        <f>IF(CO158="","",IF(CO158&gt;CP158,"Fail","Pass"))</f>
        <v/>
      </c>
      <c r="CR158" s="1482"/>
      <c r="CS158" s="1566">
        <f>MyTimestamp(CO158)</f>
        <v/>
      </c>
      <c r="CT158" s="1535">
        <f>IF(CE158="",0,15)+IF(CF158="",0,15)</f>
        <v/>
      </c>
      <c r="CU158" s="1536">
        <f>IF(CT158=0,0,2)</f>
        <v/>
      </c>
      <c r="CV158" s="861"/>
      <c r="CW158" s="861"/>
      <c r="CX158" s="2038"/>
      <c r="CY158" s="2050"/>
      <c r="CZ158" s="1545">
        <f>10^(CJ158/20)*100-100</f>
        <v/>
      </c>
      <c r="DA158" s="1333"/>
      <c r="DB158" s="435"/>
      <c r="DC158" s="779">
        <f>IF(DA158="","",10^(DA158/10))</f>
        <v/>
      </c>
      <c r="DD158" s="1379">
        <f>IF(ISNUMBER(DB158)=FALSE,"",10^(DB158/10))</f>
        <v/>
      </c>
      <c r="DE158" s="1545">
        <f>IF(AND(ISNUMBER(DC158),ISNUMBER(DD158)),IF(DC158/DD158&gt;1,ROUND((DC158)/DD158,3),1),1)</f>
        <v/>
      </c>
      <c r="DF158" s="1541"/>
      <c r="DG158" s="1541"/>
      <c r="DH158" s="1541"/>
      <c r="DI158" s="1541"/>
      <c r="DJ158" s="1541"/>
      <c r="DK158" s="1541"/>
      <c r="DL158" s="1541"/>
      <c r="DM158" s="1541"/>
      <c r="DN158" s="1541"/>
      <c r="DO158" s="1541"/>
      <c r="DP158" s="1541"/>
      <c r="DQ158" s="1541"/>
      <c r="DR158" s="1541"/>
    </row>
    <row r="159" ht="12.75" x14ac:dyDescent="0.2">
      <c r="A159" s="1541"/>
      <c r="B159" s="1541"/>
      <c r="C159"/>
      <c r="D159" s="130">
        <f>IF(BX$151="Close to Ear","EN 62209-1","EN 62209-2")</f>
        <v/>
      </c>
      <c r="E159" s="130">
        <f>IF(CG159="Close to Ear","2016","2010/A1:2019")</f>
        <v/>
      </c>
      <c r="F159" s="1488" t="inlineStr">
        <is>
          <t>5.2</t>
        </is>
      </c>
      <c r="G159" s="1497"/>
      <c r="H159" s="120">
        <f>BV159</f>
        <v/>
      </c>
      <c r="I159" s="120">
        <f>BW159</f>
        <v/>
      </c>
      <c r="J159" s="687" t="inlineStr">
        <is>
          <t>WCDMA</t>
        </is>
      </c>
      <c r="K159" s="194" t="inlineStr">
        <is>
          <t>FDDI</t>
        </is>
      </c>
      <c r="L159" s="115"/>
      <c r="M159" s="120"/>
      <c r="N159" s="119"/>
      <c r="O159" s="131"/>
      <c r="P159" s="6597"/>
      <c r="Q159" s="131"/>
      <c r="R159" s="131"/>
      <c r="S159" s="120"/>
      <c r="T159" s="120">
        <v>9750</v>
      </c>
      <c r="U159" s="120">
        <v>1950</v>
      </c>
      <c r="V159" s="119"/>
      <c r="W159" s="197"/>
      <c r="X159" s="119"/>
      <c r="Y159" s="119"/>
      <c r="Z159" s="119"/>
      <c r="AA159" s="115"/>
      <c r="AB159" s="115"/>
      <c r="AC159" s="689">
        <f>IF(OR(BX$151="Close to Ear",BX$151="Close to Head"),"Head",IF(BX$151="Extremity","Extremity","Body"))</f>
        <v/>
      </c>
      <c r="AD159" s="690">
        <f>CA159</f>
        <v/>
      </c>
      <c r="AE159" s="688">
        <f>CB159</f>
        <v/>
      </c>
      <c r="AF159" s="115"/>
      <c r="AG159" s="808">
        <f>IF(AZ159="","N/A",IF(CQ159="Pass","P","F"))</f>
        <v/>
      </c>
      <c r="AH159" s="129"/>
      <c r="AI159" s="129"/>
      <c r="AJ159" s="129"/>
      <c r="AK159" s="119"/>
      <c r="AL159" s="115"/>
      <c r="AM159" s="119"/>
      <c r="AN159" s="119"/>
      <c r="AO159" s="692"/>
      <c r="AP159" s="692"/>
      <c r="AQ159" s="692"/>
      <c r="AR159" s="692"/>
      <c r="AS159" s="692"/>
      <c r="AT159" s="691">
        <f>CE159</f>
        <v/>
      </c>
      <c r="AU159" s="691">
        <f>CF159</f>
        <v/>
      </c>
      <c r="AV159" s="813"/>
      <c r="AW159" s="813"/>
      <c r="AX159" s="197">
        <f>CZ159</f>
        <v/>
      </c>
      <c r="AY159" s="197">
        <f>DE159</f>
        <v/>
      </c>
      <c r="AZ159" s="3379">
        <f>CO159</f>
        <v/>
      </c>
      <c r="BA159" s="3380"/>
      <c r="BB159" s="197">
        <f>CP159</f>
        <v/>
      </c>
      <c r="BC159" s="813"/>
      <c r="BD159" s="197">
        <f>CR159</f>
        <v/>
      </c>
      <c r="BE159" s="121">
        <f>CS159</f>
        <v/>
      </c>
      <c r="BF159" s="122">
        <f>CT159*60</f>
        <v/>
      </c>
      <c r="BG159" s="121">
        <f>BE159</f>
        <v/>
      </c>
      <c r="BH159" s="122">
        <f>CU159*60</f>
        <v/>
      </c>
      <c r="BI159" s="122">
        <f>CV159</f>
        <v/>
      </c>
      <c r="BJ159" s="117"/>
      <c r="BK159" s="812">
        <f>Overview!$E$7</f>
        <v/>
      </c>
      <c r="BL159" s="117"/>
      <c r="BM159" s="836">
        <f>CW159</f>
        <v/>
      </c>
      <c r="BN159" s="812">
        <f>Overview!$P$153</f>
        <v/>
      </c>
      <c r="BO159" s="117"/>
      <c r="BP159" s="117"/>
      <c r="BQ159" s="115"/>
      <c r="BR159" s="1478"/>
      <c r="BS159" s="1548"/>
      <c r="BT159" s="2089" t="inlineStr">
        <is>
          <t>WCDMA</t>
        </is>
      </c>
      <c r="BU159" s="2089" t="inlineStr">
        <is>
          <t>FDDI</t>
        </is>
      </c>
      <c r="BV159" s="430">
        <f>Overview!$H$31</f>
        <v/>
      </c>
      <c r="BW159" s="2010"/>
      <c r="BX159" s="1872"/>
      <c r="BY159" s="2090"/>
      <c r="BZ159" s="2090"/>
      <c r="CA159" s="433" t="str">
        <f>CONCATENATE(CA157," - Battery check 1")</f>
        <v>TBD - Battery check 1</v>
      </c>
      <c r="CB159" s="201">
        <v>5</v>
      </c>
      <c r="CC159" s="874">
        <f>IF(COUNT('Conducted 2G-3G'!$AH$15:$AH$17)=0,9750,INDEX('Conducted 2G-3G'!$T$15:$T$17,MATCH(MAX('Conducted 2G-3G'!$AH$15:$AH$17),'Conducted 2G-3G'!$AH$15:$AH$17,0)))</f>
        <v>9750</v>
      </c>
      <c r="CD159" s="874">
        <f>IF(COUNT('Conducted 2G-3G'!$AH$15:$AH$17)=0,1950,INDEX('Conducted 2G-3G'!$U$15:$U$17,MATCH(MAX('Conducted 2G-3G'!$AH$15:$AH$17),'Conducted 2G-3G'!$AH$15:$AH$17,0)))</f>
        <v>1950</v>
      </c>
      <c r="CE159" s="1874"/>
      <c r="CF159" s="1874"/>
      <c r="CG159" s="388" t="str">
        <f>IF(OR($BY$83="",$BY$83=""),"",$BY$83)</f>
        <v/>
      </c>
      <c r="CH159" s="388">
        <f>BZ159</f>
        <v/>
      </c>
      <c r="CI159" s="388">
        <f>CA159</f>
        <v/>
      </c>
      <c r="CJ159" s="2046"/>
      <c r="CK159" s="2047"/>
      <c r="CL159" s="212">
        <f>IF(CF159=""," ",IF(ABS(CE159-CF159)&lt;=0.125,"Valid","Not valid"))</f>
        <v/>
      </c>
      <c r="CM159" s="213">
        <f> IF(CE159="","",IF(AND(CE159&lt;&gt;"",CF159=""),IF(CE159&gt;=1,"Medir+Sig Max","No"),IF(CF159&lt;&gt;"",IF(CF159&gt;=1,"Medir+Sig Max","No"),"")))</f>
        <v/>
      </c>
      <c r="CN159" s="1794"/>
      <c r="CO159" s="221">
        <f>IF(CK159="",IF(AND(CE159="",CF159=""),"",IF(CF159="",IF(DE159&gt;1,ROUND(DE159*CE159,3),CE159),IF(DE159&gt;1,ROUND(DE159*CF159,3),CF159))),IF(AND(CE159="",CF159=""),"",IF(CF159="",IF(DE159&gt;1,ROUND(DE159*CE159*(1/(CK159)),3),CE159*(1/(CK159))),IF(DE159&gt;1,ROUND(DE159*CF159*(1/(CK159)),3),CF159*(1/(CK159))))))</f>
        <v/>
      </c>
      <c r="CP159" s="2048">
        <f>IF(COUNTIF(Overview!K12:K14,TRUE)&gt;0,2,IF(COUNTIF(Overview!L12:L14,TRUE)&gt;0,4,0))</f>
        <v/>
      </c>
      <c r="CQ159" s="1473">
        <f>IF(CO159="","",IF(CO159&gt;CP159,"Fail","Pass"))</f>
        <v/>
      </c>
      <c r="CR159" s="1482"/>
      <c r="CS159" s="1566">
        <f>MyTimestamp(CO159)</f>
        <v/>
      </c>
      <c r="CT159" s="1535">
        <f>IF(CE159="",0,15)+IF(CF159="",0,15)</f>
        <v/>
      </c>
      <c r="CU159" s="1536">
        <f>IF(CT159=0,0,2)</f>
        <v/>
      </c>
      <c r="CV159" s="861"/>
      <c r="CW159" s="861"/>
      <c r="CX159" s="2038"/>
      <c r="CY159" s="2050"/>
      <c r="CZ159" s="1545">
        <f>10^(CJ159/20)*100-100</f>
        <v/>
      </c>
      <c r="DA159" s="1333"/>
      <c r="DB159" s="435"/>
      <c r="DC159" s="779">
        <f>IF(DA159="","",10^(DA159/10))</f>
        <v/>
      </c>
      <c r="DD159" s="1379">
        <f>IF(ISNUMBER(DB159)=FALSE,"",10^(DB159/10))</f>
        <v/>
      </c>
      <c r="DE159" s="1545">
        <f>IF(AND(ISNUMBER(DC159),ISNUMBER(DD159)),IF(DC159/DD159&gt;1,ROUND((DC159)/DD159,3),1),1)</f>
        <v/>
      </c>
      <c r="DF159" s="1541"/>
      <c r="DG159" s="1541"/>
      <c r="DH159" s="1541"/>
      <c r="DI159" s="1541"/>
      <c r="DJ159" s="1541"/>
      <c r="DK159" s="1541"/>
      <c r="DL159" s="1541"/>
      <c r="DM159" s="1541"/>
      <c r="DN159" s="1541"/>
      <c r="DO159" s="1541"/>
      <c r="DP159" s="1541"/>
      <c r="DQ159" s="1541"/>
      <c r="DR159" s="1541"/>
    </row>
    <row r="160" ht="12.75" x14ac:dyDescent="0.2">
      <c r="A160" s="1541"/>
      <c r="B160" s="1541"/>
      <c r="C160"/>
      <c r="D160" s="130">
        <f>IF(BX$151="Close to Ear","EN 62209-1","EN 62209-2")</f>
        <v/>
      </c>
      <c r="E160" s="130">
        <f>IF(CG160="Close to Ear","2016","2010/A1:2019")</f>
        <v/>
      </c>
      <c r="F160" s="1488" t="inlineStr">
        <is>
          <t>5.2</t>
        </is>
      </c>
      <c r="G160" s="1497"/>
      <c r="H160" s="120">
        <f>BV160</f>
        <v/>
      </c>
      <c r="I160" s="120">
        <f>BW160</f>
        <v/>
      </c>
      <c r="J160" s="687" t="inlineStr">
        <is>
          <t>WCDMA</t>
        </is>
      </c>
      <c r="K160" s="194" t="inlineStr">
        <is>
          <t>FDDI</t>
        </is>
      </c>
      <c r="L160" s="115"/>
      <c r="M160" s="120"/>
      <c r="N160" s="119"/>
      <c r="O160" s="131"/>
      <c r="P160" s="6597"/>
      <c r="Q160" s="131"/>
      <c r="R160" s="131"/>
      <c r="S160" s="120"/>
      <c r="T160" s="120">
        <v>9750</v>
      </c>
      <c r="U160" s="120">
        <v>1950</v>
      </c>
      <c r="V160" s="119"/>
      <c r="W160" s="197"/>
      <c r="X160" s="119"/>
      <c r="Y160" s="119"/>
      <c r="Z160" s="119"/>
      <c r="AA160" s="115"/>
      <c r="AB160" s="115"/>
      <c r="AC160" s="689">
        <f>IF(OR(BX$151="Close to Ear",BX$151="Close to Head"),"Head",IF(BX$151="Extremity","Extremity","Body"))</f>
        <v/>
      </c>
      <c r="AD160" s="690">
        <f>CA160</f>
        <v/>
      </c>
      <c r="AE160" s="688">
        <f>CB160</f>
        <v/>
      </c>
      <c r="AF160" s="115"/>
      <c r="AG160" s="808">
        <f>IF(AZ160="","N/A",IF(CQ160="Pass","P","F"))</f>
        <v/>
      </c>
      <c r="AH160" s="129"/>
      <c r="AI160" s="129"/>
      <c r="AJ160" s="129"/>
      <c r="AK160" s="119"/>
      <c r="AL160" s="115"/>
      <c r="AM160" s="119"/>
      <c r="AN160" s="119"/>
      <c r="AO160" s="692"/>
      <c r="AP160" s="692"/>
      <c r="AQ160" s="692"/>
      <c r="AR160" s="692"/>
      <c r="AS160" s="692"/>
      <c r="AT160" s="691">
        <f>CE160</f>
        <v/>
      </c>
      <c r="AU160" s="691">
        <f>CF160</f>
        <v/>
      </c>
      <c r="AV160" s="813"/>
      <c r="AW160" s="813"/>
      <c r="AX160" s="197">
        <f>CZ160</f>
        <v/>
      </c>
      <c r="AY160" s="197">
        <f>DE160</f>
        <v/>
      </c>
      <c r="AZ160" s="3379">
        <f>CO160</f>
        <v/>
      </c>
      <c r="BA160" s="3380"/>
      <c r="BB160" s="197">
        <f>CP160</f>
        <v/>
      </c>
      <c r="BC160" s="813"/>
      <c r="BD160" s="197">
        <f>CR160</f>
        <v/>
      </c>
      <c r="BE160" s="121">
        <f>CS160</f>
        <v/>
      </c>
      <c r="BF160" s="122">
        <f>CT160*60</f>
        <v/>
      </c>
      <c r="BG160" s="121">
        <f>BE160</f>
        <v/>
      </c>
      <c r="BH160" s="122">
        <f>CU160*60</f>
        <v/>
      </c>
      <c r="BI160" s="122">
        <f>CV160</f>
        <v/>
      </c>
      <c r="BJ160" s="117"/>
      <c r="BK160" s="812">
        <f>Overview!$E$7</f>
        <v/>
      </c>
      <c r="BL160" s="117"/>
      <c r="BM160" s="836">
        <f>CW160</f>
        <v/>
      </c>
      <c r="BN160" s="812">
        <f>Overview!$P$153</f>
        <v/>
      </c>
      <c r="BO160" s="117"/>
      <c r="BP160" s="117"/>
      <c r="BQ160" s="115"/>
      <c r="BR160" s="1478"/>
      <c r="BS160" s="1548"/>
      <c r="BT160" s="2089" t="inlineStr">
        <is>
          <t>WCDMA</t>
        </is>
      </c>
      <c r="BU160" s="2089" t="inlineStr">
        <is>
          <t>FDDI</t>
        </is>
      </c>
      <c r="BV160" s="430">
        <f>Overview!$H$31</f>
        <v/>
      </c>
      <c r="BW160" s="2010"/>
      <c r="BX160" s="1872"/>
      <c r="BY160" s="2090"/>
      <c r="BZ160" s="2090"/>
      <c r="CA160" s="433" t="str">
        <f>CONCATENATE(CA158," - Battery check 2")</f>
        <v>TBD - Battery check 2</v>
      </c>
      <c r="CB160" s="201">
        <v>5</v>
      </c>
      <c r="CC160" s="874">
        <f>IF(COUNT('Conducted 2G-3G'!$AH$15:$AH$17)=0,9750,INDEX('Conducted 2G-3G'!$T$15:$T$17,MATCH(MAX('Conducted 2G-3G'!$AH$15:$AH$17),'Conducted 2G-3G'!$AH$15:$AH$17,0)))</f>
        <v>9750</v>
      </c>
      <c r="CD160" s="874">
        <f>IF(COUNT('Conducted 2G-3G'!$AH$15:$AH$17)=0,1950,INDEX('Conducted 2G-3G'!$U$15:$U$17,MATCH(MAX('Conducted 2G-3G'!$AH$15:$AH$17),'Conducted 2G-3G'!$AH$15:$AH$17,0)))</f>
        <v>1950</v>
      </c>
      <c r="CE160" s="1874"/>
      <c r="CF160" s="1874"/>
      <c r="CG160" s="388" t="str">
        <f>IF(OR($BY$83="",$BY$83=""),"",$BY$83)</f>
        <v/>
      </c>
      <c r="CH160" s="388">
        <f>BZ160</f>
        <v/>
      </c>
      <c r="CI160" s="388">
        <f>CA160</f>
        <v/>
      </c>
      <c r="CJ160" s="2046"/>
      <c r="CK160" s="2047"/>
      <c r="CL160" s="212">
        <f>IF(CF160=""," ",IF(ABS(CE160-CF160)&lt;=0.125,"Valid","Not valid"))</f>
        <v/>
      </c>
      <c r="CM160" s="213">
        <f> IF(CE160="","",IF(AND(CE160&lt;&gt;"",CF160=""),IF(CE160&gt;=1,"Medir+Sig Max","No"),IF(CF160&lt;&gt;"",IF(CF160&gt;=1,"Medir+Sig Max","No"),"")))</f>
        <v/>
      </c>
      <c r="CN160" s="1794"/>
      <c r="CO160" s="221">
        <f>IF(CK160="",IF(AND(CE160="",CF160=""),"",IF(CF160="",IF(DE160&gt;1,ROUND(DE160*CE160,3),CE160),IF(DE160&gt;1,ROUND(DE160*CF160,3),CF160))),IF(AND(CE160="",CF160=""),"",IF(CF160="",IF(DE160&gt;1,ROUND(DE160*CE160*(1/(CK160)),3),CE160*(1/(CK160))),IF(DE160&gt;1,ROUND(DE160*CF160*(1/(CK160)),3),CF160*(1/(CK160))))))</f>
        <v/>
      </c>
      <c r="CP160" s="2048">
        <f>IF(COUNTIF(Overview!K12:K14,TRUE)&gt;0,2,IF(COUNTIF(Overview!L12:L14,TRUE)&gt;0,4,0))</f>
        <v/>
      </c>
      <c r="CQ160" s="1473">
        <f>IF(CO160="","",IF(CO160&gt;CP160,"Fail","Pass"))</f>
        <v/>
      </c>
      <c r="CR160" s="1482"/>
      <c r="CS160" s="1566">
        <f>MyTimestamp(CO160)</f>
        <v/>
      </c>
      <c r="CT160" s="1535">
        <f>IF(CE160="",0,15)+IF(CF160="",0,15)</f>
        <v/>
      </c>
      <c r="CU160" s="1536">
        <f>IF(CT160=0,0,2)</f>
        <v/>
      </c>
      <c r="CV160" s="861"/>
      <c r="CW160" s="861"/>
      <c r="CX160" s="2038"/>
      <c r="CY160" s="2050"/>
      <c r="CZ160" s="1545">
        <f>10^(CJ160/20)*100-100</f>
        <v/>
      </c>
      <c r="DA160" s="1333"/>
      <c r="DB160" s="435"/>
      <c r="DC160" s="779">
        <f>IF(DA160="","",10^(DA160/10))</f>
        <v/>
      </c>
      <c r="DD160" s="1379">
        <f>IF(ISNUMBER(DB160)=FALSE,"",10^(DB160/10))</f>
        <v/>
      </c>
      <c r="DE160" s="1545">
        <f>IF(AND(ISNUMBER(DC160),ISNUMBER(DD160)),IF(DC160/DD160&gt;1,ROUND((DC160)/DD160,3),1),1)</f>
        <v/>
      </c>
      <c r="DF160" s="1541"/>
      <c r="DG160" s="1541"/>
      <c r="DH160" s="1541"/>
      <c r="DI160" s="1541"/>
      <c r="DJ160" s="1541"/>
      <c r="DK160" s="1541"/>
      <c r="DL160" s="1541"/>
      <c r="DM160" s="1541"/>
      <c r="DN160" s="1541"/>
      <c r="DO160" s="1541"/>
      <c r="DP160" s="1541"/>
      <c r="DQ160" s="1541"/>
      <c r="DR160" s="1541"/>
    </row>
    <row r="161" ht="12.75" x14ac:dyDescent="0.2">
      <c r="A161" s="1541"/>
      <c r="B161" s="1541"/>
      <c r="C161"/>
      <c r="D161" s="130">
        <f>IF(BX$151="Close to Ear","EN 62209-1","EN 62209-2")</f>
        <v/>
      </c>
      <c r="E161" s="130">
        <f>IF(CG161="Close to Ear","2016","2010/A1:2019")</f>
        <v/>
      </c>
      <c r="F161" s="1488" t="inlineStr">
        <is>
          <t>5.2</t>
        </is>
      </c>
      <c r="G161" s="1497"/>
      <c r="H161" s="120">
        <f>BV161</f>
        <v/>
      </c>
      <c r="I161" s="120">
        <f>BW161</f>
        <v/>
      </c>
      <c r="J161" s="687" t="inlineStr">
        <is>
          <t>WCDMA</t>
        </is>
      </c>
      <c r="K161" s="194" t="inlineStr">
        <is>
          <t>FDDI</t>
        </is>
      </c>
      <c r="L161" s="115"/>
      <c r="M161" s="120"/>
      <c r="N161" s="119"/>
      <c r="O161" s="131"/>
      <c r="P161" s="6597"/>
      <c r="Q161" s="131"/>
      <c r="R161" s="131"/>
      <c r="S161" s="120"/>
      <c r="T161" s="120">
        <v>9750</v>
      </c>
      <c r="U161" s="120">
        <v>1950</v>
      </c>
      <c r="V161" s="119"/>
      <c r="W161" s="197"/>
      <c r="X161" s="119"/>
      <c r="Y161" s="119"/>
      <c r="Z161" s="119"/>
      <c r="AA161" s="115"/>
      <c r="AB161" s="115"/>
      <c r="AC161" s="689">
        <f>IF(OR(BX$151="Close to Ear",BX$151="Close to Head"),"Head",IF(BX$151="Extremity","Extremity","Body"))</f>
        <v/>
      </c>
      <c r="AD161" s="690">
        <f>CA161</f>
        <v/>
      </c>
      <c r="AE161" s="688">
        <f>CB161</f>
        <v/>
      </c>
      <c r="AF161" s="115"/>
      <c r="AG161" s="808">
        <f>IF(AZ161="","N/A",IF(CQ161="Pass","P","F"))</f>
        <v/>
      </c>
      <c r="AH161" s="129"/>
      <c r="AI161" s="129"/>
      <c r="AJ161" s="129"/>
      <c r="AK161" s="119"/>
      <c r="AL161" s="115"/>
      <c r="AM161" s="119"/>
      <c r="AN161" s="119"/>
      <c r="AO161" s="692"/>
      <c r="AP161" s="692"/>
      <c r="AQ161" s="692"/>
      <c r="AR161" s="692"/>
      <c r="AS161" s="692"/>
      <c r="AT161" s="691">
        <f>CE161</f>
        <v/>
      </c>
      <c r="AU161" s="691">
        <f>CF161</f>
        <v/>
      </c>
      <c r="AV161" s="813"/>
      <c r="AW161" s="813"/>
      <c r="AX161" s="197">
        <f>CZ161</f>
        <v/>
      </c>
      <c r="AY161" s="197">
        <f>DE161</f>
        <v/>
      </c>
      <c r="AZ161" s="3379">
        <f>CO161</f>
        <v/>
      </c>
      <c r="BA161" s="3380"/>
      <c r="BB161" s="197">
        <f>CP161</f>
        <v/>
      </c>
      <c r="BC161" s="813"/>
      <c r="BD161" s="197">
        <f>CR161</f>
        <v/>
      </c>
      <c r="BE161" s="121">
        <f>CS161</f>
        <v/>
      </c>
      <c r="BF161" s="122">
        <f>CT161*60</f>
        <v/>
      </c>
      <c r="BG161" s="121">
        <f>BE161</f>
        <v/>
      </c>
      <c r="BH161" s="122">
        <f>CU161*60</f>
        <v/>
      </c>
      <c r="BI161" s="122">
        <f>CV161</f>
        <v/>
      </c>
      <c r="BJ161" s="117"/>
      <c r="BK161" s="812">
        <f>Overview!$E$7</f>
        <v/>
      </c>
      <c r="BL161" s="117"/>
      <c r="BM161" s="836">
        <f>CW161</f>
        <v/>
      </c>
      <c r="BN161" s="812">
        <f>Overview!$P$153</f>
        <v/>
      </c>
      <c r="BO161" s="117"/>
      <c r="BP161" s="117"/>
      <c r="BQ161" s="115"/>
      <c r="BR161" s="1478"/>
      <c r="BS161" s="1548"/>
      <c r="BT161" s="2089" t="inlineStr">
        <is>
          <t>WCDMA</t>
        </is>
      </c>
      <c r="BU161" s="2089" t="inlineStr">
        <is>
          <t>FDDI</t>
        </is>
      </c>
      <c r="BV161" s="430">
        <f>Overview!$H$31</f>
        <v/>
      </c>
      <c r="BW161" s="2010"/>
      <c r="BX161" s="1872"/>
      <c r="BY161" s="2090"/>
      <c r="BZ161" s="2090"/>
      <c r="CA161" s="433" t="inlineStr">
        <is>
          <t>Front Face</t>
        </is>
      </c>
      <c r="CB161" s="201">
        <v>25</v>
      </c>
      <c r="CC161" s="874">
        <f>IF(COUNT('Conducted 2G-3G'!$AH$15:$AH$17)=0,9750,INDEX('Conducted 2G-3G'!$T$15:$T$17,MATCH(MAX('Conducted 2G-3G'!$AH$15:$AH$17),'Conducted 2G-3G'!$AH$15:$AH$17,0)))</f>
        <v>9750</v>
      </c>
      <c r="CD161" s="874">
        <f>IF(COUNT('Conducted 2G-3G'!$AH$15:$AH$17)=0,1950,INDEX('Conducted 2G-3G'!$U$15:$U$17,MATCH(MAX('Conducted 2G-3G'!$AH$15:$AH$17),'Conducted 2G-3G'!$AH$15:$AH$17,0)))</f>
        <v>1950</v>
      </c>
      <c r="CE161" s="1874"/>
      <c r="CF161" s="1874"/>
      <c r="CG161" s="388" t="str">
        <f>IF(OR($BY$83="",$BY$83=""),"",$BY$83)</f>
        <v/>
      </c>
      <c r="CH161" s="388">
        <f>BZ161</f>
        <v/>
      </c>
      <c r="CI161" s="388">
        <f>CA161</f>
        <v/>
      </c>
      <c r="CJ161" s="2046"/>
      <c r="CK161" s="2047"/>
      <c r="CL161" s="212">
        <f>IF(CF161=""," ",IF(ABS(CE161-CF161)&lt;=0.125,"Valid","Not valid"))</f>
        <v/>
      </c>
      <c r="CM161" s="213">
        <f> IF(CE161="","",IF(AND(CE161&lt;&gt;"",CF161=""),IF(CE161&gt;=1,"Medir+Sig Max","No"),IF(CF161&lt;&gt;"",IF(CF161&gt;=1,"Medir+Sig Max","No"),"")))</f>
        <v/>
      </c>
      <c r="CN161" s="1794"/>
      <c r="CO161" s="221">
        <f>IF(CK161="",IF(AND(CE161="",CF161=""),"",IF(CF161="",IF(DE161&gt;1,ROUND(DE161*CE161,3),CE161),IF(DE161&gt;1,ROUND(DE161*CF161,3),CF161))),IF(AND(CE161="",CF161=""),"",IF(CF161="",IF(DE161&gt;1,ROUND(DE161*CE161*(1/(CK161)),3),CE161*(1/(CK161))),IF(DE161&gt;1,ROUND(DE161*CF161*(1/(CK161)),3),CF161*(1/(CK161))))))</f>
        <v/>
      </c>
      <c r="CP161" s="2048">
        <f>IF(COUNTIF(Overview!K12:K14,TRUE)&gt;0,2,IF(COUNTIF(Overview!L12:L14,TRUE)&gt;0,4,0))</f>
        <v/>
      </c>
      <c r="CQ161" s="1473">
        <f>IF(CO161="","",IF(CO161&gt;CP161,"Fail","Pass"))</f>
        <v/>
      </c>
      <c r="CR161" s="1482"/>
      <c r="CS161" s="1566">
        <f>MyTimestamp(CO161)</f>
        <v/>
      </c>
      <c r="CT161" s="1535">
        <f>IF(CE161="",0,15)+IF(CF161="",0,15)</f>
        <v/>
      </c>
      <c r="CU161" s="1536">
        <f>IF(CT161=0,0,2)</f>
        <v/>
      </c>
      <c r="CV161" s="861"/>
      <c r="CW161" s="861"/>
      <c r="CX161" s="2038"/>
      <c r="CY161" s="2050"/>
      <c r="CZ161" s="1545">
        <f>10^(CJ161/20)*100-100</f>
        <v/>
      </c>
      <c r="DA161" s="1333"/>
      <c r="DB161" s="435"/>
      <c r="DC161" s="779">
        <f>IF(DA161="","",10^(DA161/10))</f>
        <v/>
      </c>
      <c r="DD161" s="1379">
        <f>IF(ISNUMBER(DB161)=FALSE,"",10^(DB161/10))</f>
        <v/>
      </c>
      <c r="DE161" s="1545">
        <f>IF(AND(ISNUMBER(DC161),ISNUMBER(DD161)),IF(DC161/DD161&gt;1,ROUND((DC161)/DD161,3),1),1)</f>
        <v/>
      </c>
      <c r="DF161" s="1541"/>
      <c r="DG161" s="1541"/>
      <c r="DH161" s="1541"/>
      <c r="DI161" s="1541"/>
      <c r="DJ161" s="1541"/>
      <c r="DK161" s="1541"/>
      <c r="DL161" s="1541"/>
      <c r="DM161" s="1541"/>
      <c r="DN161" s="1541"/>
      <c r="DO161" s="1541"/>
      <c r="DP161" s="1541"/>
      <c r="DQ161" s="1541"/>
      <c r="DR161" s="1541"/>
    </row>
    <row r="162" ht="12.75" x14ac:dyDescent="0.2">
      <c r="A162" s="1541"/>
      <c r="B162" s="1541"/>
      <c r="C162"/>
      <c r="D162" s="130">
        <f>IF(BX$151="Close to Ear","EN 62209-1","EN 62209-2")</f>
        <v/>
      </c>
      <c r="E162" s="130">
        <f>IF(CG162="Close to Ear","2016","2010/A1:2019")</f>
        <v/>
      </c>
      <c r="F162" s="1488" t="inlineStr">
        <is>
          <t>5.2</t>
        </is>
      </c>
      <c r="G162" s="1497"/>
      <c r="H162" s="120">
        <f>BV162</f>
        <v/>
      </c>
      <c r="I162" s="120">
        <f>BW162</f>
        <v/>
      </c>
      <c r="J162" s="687" t="inlineStr">
        <is>
          <t>WCDMA</t>
        </is>
      </c>
      <c r="K162" s="194" t="inlineStr">
        <is>
          <t>FDDI</t>
        </is>
      </c>
      <c r="L162" s="115"/>
      <c r="M162" s="120"/>
      <c r="N162" s="119"/>
      <c r="O162" s="131"/>
      <c r="P162" s="6597"/>
      <c r="Q162" s="131"/>
      <c r="R162" s="131"/>
      <c r="S162" s="120"/>
      <c r="T162" s="120">
        <v>9750</v>
      </c>
      <c r="U162" s="120">
        <v>1950</v>
      </c>
      <c r="V162" s="119"/>
      <c r="W162" s="197"/>
      <c r="X162" s="119"/>
      <c r="Y162" s="119"/>
      <c r="Z162" s="119"/>
      <c r="AA162" s="115"/>
      <c r="AB162" s="115"/>
      <c r="AC162" s="689">
        <f>IF(OR(BX$151="Close to Ear",BX$151="Close to Head"),"Head",IF(BX$151="Extremity","Extremity","Body"))</f>
        <v/>
      </c>
      <c r="AD162" s="690">
        <f>CA162</f>
        <v/>
      </c>
      <c r="AE162" s="688">
        <f>CB162</f>
        <v/>
      </c>
      <c r="AF162" s="115"/>
      <c r="AG162" s="808">
        <f>IF(AZ162="","N/A",IF(CQ162="Pass","P","F"))</f>
        <v/>
      </c>
      <c r="AH162" s="129"/>
      <c r="AI162" s="129"/>
      <c r="AJ162" s="129"/>
      <c r="AK162" s="119"/>
      <c r="AL162" s="115"/>
      <c r="AM162" s="119"/>
      <c r="AN162" s="119"/>
      <c r="AO162" s="692"/>
      <c r="AP162" s="692"/>
      <c r="AQ162" s="692"/>
      <c r="AR162" s="692"/>
      <c r="AS162" s="692"/>
      <c r="AT162" s="691">
        <f>CE162</f>
        <v/>
      </c>
      <c r="AU162" s="691">
        <f>CF162</f>
        <v/>
      </c>
      <c r="AV162" s="813"/>
      <c r="AW162" s="813"/>
      <c r="AX162" s="197">
        <f>CZ162</f>
        <v/>
      </c>
      <c r="AY162" s="197">
        <f>DE162</f>
        <v/>
      </c>
      <c r="AZ162" s="3379">
        <f>CO162</f>
        <v/>
      </c>
      <c r="BA162" s="3380"/>
      <c r="BB162" s="197">
        <f>CP162</f>
        <v/>
      </c>
      <c r="BC162" s="813"/>
      <c r="BD162" s="197">
        <f>CR162</f>
        <v/>
      </c>
      <c r="BE162" s="121">
        <f>CS162</f>
        <v/>
      </c>
      <c r="BF162" s="122">
        <f>CT162*60</f>
        <v/>
      </c>
      <c r="BG162" s="121">
        <f>BE162</f>
        <v/>
      </c>
      <c r="BH162" s="122">
        <f>CU162*60</f>
        <v/>
      </c>
      <c r="BI162" s="122">
        <f>CV162</f>
        <v/>
      </c>
      <c r="BJ162" s="117"/>
      <c r="BK162" s="812">
        <f>Overview!$E$7</f>
        <v/>
      </c>
      <c r="BL162" s="117"/>
      <c r="BM162" s="836">
        <f>CW162</f>
        <v/>
      </c>
      <c r="BN162" s="812">
        <f>Overview!$P$153</f>
        <v/>
      </c>
      <c r="BO162" s="117"/>
      <c r="BP162" s="117"/>
      <c r="BQ162" s="115"/>
      <c r="BR162" s="1478"/>
      <c r="BS162" s="1548"/>
      <c r="BT162" s="2089" t="inlineStr">
        <is>
          <t>WCDMA</t>
        </is>
      </c>
      <c r="BU162" s="2089" t="inlineStr">
        <is>
          <t>FDDI</t>
        </is>
      </c>
      <c r="BV162" s="430">
        <f>Overview!$H$31</f>
        <v/>
      </c>
      <c r="BW162" s="2010"/>
      <c r="BX162" s="1872"/>
      <c r="BY162" s="2090"/>
      <c r="BZ162" s="2090"/>
      <c r="CA162" s="433" t="inlineStr">
        <is>
          <t>Accesorio 1: Funda</t>
        </is>
      </c>
      <c r="CB162" s="201">
        <v>0</v>
      </c>
      <c r="CC162" s="874">
        <f>IF(COUNT('Conducted 2G-3G'!$AH$15:$AH$17)=0,9750,INDEX('Conducted 2G-3G'!$T$15:$T$17,MATCH(MAX('Conducted 2G-3G'!$AH$15:$AH$17),'Conducted 2G-3G'!$AH$15:$AH$17,0)))</f>
        <v>9750</v>
      </c>
      <c r="CD162" s="874">
        <f>IF(COUNT('Conducted 2G-3G'!$AH$15:$AH$17)=0,1950,INDEX('Conducted 2G-3G'!$U$15:$U$17,MATCH(MAX('Conducted 2G-3G'!$AH$15:$AH$17),'Conducted 2G-3G'!$AH$15:$AH$17,0)))</f>
        <v>1950</v>
      </c>
      <c r="CE162" s="1874"/>
      <c r="CF162" s="1874"/>
      <c r="CG162" s="388" t="str">
        <f>IF(OR($BY$83="",$BY$83=""),"",$BY$83)</f>
        <v/>
      </c>
      <c r="CH162" s="388">
        <f>BZ162</f>
        <v/>
      </c>
      <c r="CI162" s="388">
        <f>CA162</f>
        <v/>
      </c>
      <c r="CJ162" s="2046"/>
      <c r="CK162" s="2047"/>
      <c r="CL162" s="212">
        <f>IF(CF162=""," ",IF(ABS(CE162-CF162)&lt;=0.125,"Valid","Not valid"))</f>
        <v/>
      </c>
      <c r="CM162" s="213">
        <f> IF(CE162="","",IF(AND(CE162&lt;&gt;"",CF162=""),IF(CE162&gt;=1,"Medir+Sig Max","No"),IF(CF162&lt;&gt;"",IF(CF162&gt;=1,"Medir+Sig Max","No"),"")))</f>
        <v/>
      </c>
      <c r="CN162" s="1794"/>
      <c r="CO162" s="221">
        <f>IF(CK162="",IF(AND(CE162="",CF162=""),"",IF(CF162="",IF(DE162&gt;1,ROUND(DE162*CE162,3),CE162),IF(DE162&gt;1,ROUND(DE162*CF162,3),CF162))),IF(AND(CE162="",CF162=""),"",IF(CF162="",IF(DE162&gt;1,ROUND(DE162*CE162*(1/(CK162)),3),CE162*(1/(CK162))),IF(DE162&gt;1,ROUND(DE162*CF162*(1/(CK162)),3),CF162*(1/(CK162))))))</f>
        <v/>
      </c>
      <c r="CP162" s="2048">
        <f>IF(COUNTIF(Overview!K12:K14,TRUE)&gt;0,2,IF(COUNTIF(Overview!L12:L14,TRUE)&gt;0,4,0))</f>
        <v/>
      </c>
      <c r="CQ162" s="1473">
        <f>IF(CO162="","",IF(CO162&gt;CP162,"Fail","Pass"))</f>
        <v/>
      </c>
      <c r="CR162" s="1482"/>
      <c r="CS162" s="1566">
        <f>MyTimestamp(CO162)</f>
        <v/>
      </c>
      <c r="CT162" s="1535">
        <f>IF(CE162="",0,15)+IF(CF162="",0,15)</f>
        <v/>
      </c>
      <c r="CU162" s="1536">
        <f>IF(CT162=0,0,2)</f>
        <v/>
      </c>
      <c r="CV162" s="861"/>
      <c r="CW162" s="861"/>
      <c r="CX162" s="2038"/>
      <c r="CY162" s="2050"/>
      <c r="CZ162" s="1545">
        <f>10^(CJ162/20)*100-100</f>
        <v/>
      </c>
      <c r="DA162" s="1333"/>
      <c r="DB162" s="435"/>
      <c r="DC162" s="779">
        <f>IF(DA162="","",10^(DA162/10))</f>
        <v/>
      </c>
      <c r="DD162" s="1379">
        <f>IF(ISNUMBER(DB162)=FALSE,"",10^(DB162/10))</f>
        <v/>
      </c>
      <c r="DE162" s="1545">
        <f>IF(AND(ISNUMBER(DC162),ISNUMBER(DD162)),IF(DC162/DD162&gt;1,ROUND((DC162)/DD162,3),1),1)</f>
        <v/>
      </c>
      <c r="DF162" s="1541"/>
      <c r="DG162" s="1541"/>
      <c r="DH162" s="1541"/>
      <c r="DI162" s="1541"/>
      <c r="DJ162" s="1541"/>
      <c r="DK162" s="1541"/>
      <c r="DL162" s="1541"/>
      <c r="DM162" s="1541"/>
      <c r="DN162" s="1541"/>
      <c r="DO162" s="1541"/>
      <c r="DP162" s="1541"/>
      <c r="DQ162" s="1541"/>
      <c r="DR162" s="1541"/>
    </row>
    <row r="163" ht="15" x14ac:dyDescent="0.2">
      <c r="A163" s="1668"/>
      <c r="B163" s="1668"/>
      <c r="C163"/>
      <c r="D163" s="130">
        <f>IF(BX$163="Close to Ear","EN 62209-1","EN 62209-2")</f>
        <v/>
      </c>
      <c r="E163" s="130">
        <f>IF(CG163="Close to Ear","2016","2010/A1:2019")</f>
        <v/>
      </c>
      <c r="F163" s="1488" t="inlineStr">
        <is>
          <t>5.3</t>
        </is>
      </c>
      <c r="G163" s="1497"/>
      <c r="H163" s="120">
        <f>BV163</f>
        <v/>
      </c>
      <c r="I163" s="120">
        <f>BW163</f>
        <v/>
      </c>
      <c r="J163" s="687" t="inlineStr">
        <is>
          <t>LTE</t>
        </is>
      </c>
      <c r="K163" s="194" t="inlineStr">
        <is>
          <t>FDD1</t>
        </is>
      </c>
      <c r="L163" s="115"/>
      <c r="M163" s="120">
        <v>10</v>
      </c>
      <c r="N163" s="119" t="inlineStr">
        <is>
          <t>QPSK</t>
        </is>
      </c>
      <c r="O163" s="131"/>
      <c r="P163" s="6597"/>
      <c r="Q163" s="131">
        <v>1</v>
      </c>
      <c r="R163" s="131">
        <v>0</v>
      </c>
      <c r="S163" s="120"/>
      <c r="T163" s="120">
        <v>18300</v>
      </c>
      <c r="U163" s="120">
        <v>1950</v>
      </c>
      <c r="V163" s="119"/>
      <c r="W163" s="197"/>
      <c r="X163" s="119"/>
      <c r="Y163" s="119"/>
      <c r="Z163" s="119"/>
      <c r="AA163" s="115"/>
      <c r="AB163" s="115"/>
      <c r="AC163" s="689">
        <f>IF(OR(BX$163="Close to Ear",BX$163="Close to Head"),"Head",IF(BX$163="Extremity","Extremity","Body"))</f>
        <v/>
      </c>
      <c r="AD163" s="690">
        <f>CA163</f>
        <v/>
      </c>
      <c r="AE163" s="688">
        <f>CB163</f>
        <v/>
      </c>
      <c r="AF163" s="115"/>
      <c r="AG163" s="808">
        <f>IF(AZ163="","N/A",IF(CQ163="Pass","P","F"))</f>
        <v/>
      </c>
      <c r="AH163" s="129"/>
      <c r="AI163" s="129"/>
      <c r="AJ163" s="129"/>
      <c r="AK163" s="119"/>
      <c r="AL163" s="115"/>
      <c r="AM163" s="119"/>
      <c r="AN163" s="119"/>
      <c r="AO163" s="692"/>
      <c r="AP163" s="692"/>
      <c r="AQ163" s="692"/>
      <c r="AR163" s="692"/>
      <c r="AS163" s="692"/>
      <c r="AT163" s="691">
        <f>CE163</f>
        <v/>
      </c>
      <c r="AU163" s="691">
        <f>CF163</f>
        <v/>
      </c>
      <c r="AV163" s="813"/>
      <c r="AW163" s="813"/>
      <c r="AX163" s="197">
        <f>CZ163</f>
        <v/>
      </c>
      <c r="AY163" s="197">
        <f>DE163</f>
        <v/>
      </c>
      <c r="AZ163" s="3379">
        <f>CO163</f>
        <v/>
      </c>
      <c r="BA163" s="3380"/>
      <c r="BB163" s="197">
        <f>CP163</f>
        <v/>
      </c>
      <c r="BC163" s="813"/>
      <c r="BD163" s="197">
        <f>CR163</f>
        <v/>
      </c>
      <c r="BE163" s="121">
        <f>CS163</f>
        <v/>
      </c>
      <c r="BF163" s="122">
        <f>CT163*60</f>
        <v/>
      </c>
      <c r="BG163" s="121">
        <f>BE163</f>
        <v/>
      </c>
      <c r="BH163" s="122">
        <f>CU163*60</f>
        <v/>
      </c>
      <c r="BI163" s="122">
        <f>CV163</f>
        <v/>
      </c>
      <c r="BJ163" s="117"/>
      <c r="BK163" s="812">
        <f>Overview!$E$7</f>
        <v/>
      </c>
      <c r="BL163" s="117"/>
      <c r="BM163" s="836">
        <f>CW163</f>
        <v/>
      </c>
      <c r="BN163" s="812">
        <f>Overview!$P$153</f>
        <v/>
      </c>
      <c r="BO163" s="117"/>
      <c r="BP163" s="117"/>
      <c r="BQ163" s="115"/>
      <c r="BR163" s="1478"/>
      <c r="BS163" s="1548"/>
      <c r="BT163" s="2126" t="inlineStr">
        <is>
          <t>LTE</t>
        </is>
      </c>
      <c r="BU163" s="1871" t="inlineStr">
        <is>
          <t>FDD1</t>
        </is>
      </c>
      <c r="BV163" s="428">
        <f>Overview!$H$28</f>
        <v/>
      </c>
      <c r="BW163" s="2033"/>
      <c r="BX163" s="8327" t="inlineStr">
        <is>
          <t>Close to ear</t>
        </is>
      </c>
      <c r="BY163" s="8322"/>
      <c r="BZ163" s="1720">
        <f>IF(COUNT('Conducted LTE'!$AH$3:$AH$170)=0,10,INDEX('Conducted LTE'!$M$3:$M$170,MATCH(MAX('Conducted LTE'!$AH$3:$AH$170),'Conducted LTE'!$AH$3:$AH$170,0)))</f>
        <v>10</v>
      </c>
      <c r="CA163" s="2088" t="inlineStr">
        <is>
          <t>Left Cheek</t>
        </is>
      </c>
      <c r="CB163" s="202">
        <v>0</v>
      </c>
      <c r="CC163" s="1032">
        <f>IF(COUNT('Conducted LTE'!$AH$3:$AH$170)=0,18300,INDEX('Conducted LTE'!$T$3:$T$170,MATCH(MAX('Conducted LTE'!$AH$3:$AH$170),'Conducted LTE'!$AH$3:$AH$170,0)))</f>
        <v>18300</v>
      </c>
      <c r="CD163" s="1032">
        <f>IF(COUNT('Conducted LTE'!$AH$3:$AH$170)=0,1950,INDEX('Conducted LTE'!$U$3:$U$170,MATCH(MAX('Conducted LTE'!$AH$3:$AH$170),'Conducted LTE'!$AH$3:$AH$170,0)))</f>
        <v>1950</v>
      </c>
      <c r="CE163" s="1522"/>
      <c r="CF163" s="1522"/>
      <c r="CG163" s="386" t="str">
        <f>IF(OR($BY$163="",$BY$163=""),"",$BY$163)</f>
        <v/>
      </c>
      <c r="CH163" s="386">
        <f>BZ163</f>
        <v/>
      </c>
      <c r="CI163" s="386">
        <f>CA163</f>
        <v/>
      </c>
      <c r="CJ163" s="1526"/>
      <c r="CK163" s="2036"/>
      <c r="CL163" s="203">
        <f>IF(CF163=""," ",IF(ABS(CE163-CF163)&lt;=0.125,"Valid","Not valid"))</f>
        <v/>
      </c>
      <c r="CM163" s="204">
        <f> IF(CE163="","",IF(AND(CE163&lt;&gt;"",CF163=""),IF(CE163&gt;=2,"Medir+Sig Max","No"),IF(CF163&lt;&gt;"",IF(CF163&gt;=2,"Medir+Sig Max","No"),"")))</f>
        <v/>
      </c>
      <c r="CN163" s="1798"/>
      <c r="CO163" s="219">
        <f>IF(CK163="",IF(AND(CE163="",CF163=""),"",IF(CF163="",IF(DE163&gt;1,ROUND(DE163*CE163,3),CE163),IF(DE163&gt;1,ROUND(DE163*CF163,3),CF163))),IF(AND(CE163="",CF163=""),"",IF(CF163="",IF(DE163&gt;1,ROUND(DE163*CE163*(1/(CK163)),3),CE163*(1/(CK163))),IF(DE163&gt;1,ROUND(DE163*CF163*(1/(CK163)),3),CF163*(1/(CK163))))))</f>
        <v/>
      </c>
      <c r="CP163" s="2037">
        <f>IF(COUNTIF(Overview!K12:K14,TRUE)&gt;0,2,IF(COUNTIF(Overview!L12:L14,TRUE)&gt;0,4,0))</f>
        <v/>
      </c>
      <c r="CQ163" s="1471">
        <f>IF(CO163="","",IF(CO163&gt;CP163,"Fail","Pass"))</f>
        <v/>
      </c>
      <c r="CR163" s="1480"/>
      <c r="CS163" s="1564">
        <f>MyTimestamp(CO163)</f>
        <v/>
      </c>
      <c r="CT163" s="1529">
        <f>IF(CE163="",0,15)+IF(CF163="",0,15)</f>
        <v/>
      </c>
      <c r="CU163" s="1530">
        <f>IF(CT163=0,0,2)</f>
        <v/>
      </c>
      <c r="CV163" s="862"/>
      <c r="CW163" s="862"/>
      <c r="CX163" s="2038"/>
      <c r="CY163" s="2039"/>
      <c r="CZ163" s="1542">
        <f>10^(CJ163/20)*100-100</f>
        <v/>
      </c>
      <c r="DA163" s="1330"/>
      <c r="DB163" s="708"/>
      <c r="DC163" s="776">
        <f>IF(DA163="","",10^(DA163/10))</f>
        <v/>
      </c>
      <c r="DD163" s="1376">
        <f>IF(ISNUMBER(DB163)=FALSE,"",10^(DB163/10))</f>
        <v/>
      </c>
      <c r="DE163" s="1542">
        <f>IF(AND(ISNUMBER(DC163),ISNUMBER(DD163)),IF(DC163/DD163&gt;1,ROUND((DC163)/DD163,3),1),1)</f>
        <v/>
      </c>
      <c r="DF163" s="1670">
        <f>IF(ISNUMBER(CO163),IF(CO163&gt;=CP163*0.90625,"!!!MEASURE other two 1RB modes!!!  To include the results for these two additional RB modes please use any row below free (for example otehr band) and replace the information of each field (tech, band, freq, etc...) with the proper one",""),"")</f>
        <v/>
      </c>
      <c r="DG163" s="1541"/>
      <c r="DH163" s="1541"/>
      <c r="DI163" s="1541"/>
      <c r="DJ163" s="1541"/>
      <c r="DK163" s="1541"/>
      <c r="DL163" s="1541"/>
      <c r="DM163" s="1541"/>
      <c r="DN163" s="1541"/>
      <c r="DO163" s="1541"/>
      <c r="DP163" s="1541"/>
      <c r="DQ163" s="1541"/>
      <c r="DR163" s="1541"/>
    </row>
    <row r="164" ht="12.75" x14ac:dyDescent="0.2">
      <c r="A164" s="1541"/>
      <c r="B164" s="1541"/>
      <c r="C164"/>
      <c r="D164" s="130">
        <f>IF(BX$163="Close to Ear","EN 62209-1","EN 62209-2")</f>
        <v/>
      </c>
      <c r="E164" s="130">
        <f>IF(CG164="Close to Ear","2016","2010/A1:2019")</f>
        <v/>
      </c>
      <c r="F164" s="1488" t="inlineStr">
        <is>
          <t>5.3</t>
        </is>
      </c>
      <c r="G164" s="1497"/>
      <c r="H164" s="120">
        <f>BV164</f>
        <v/>
      </c>
      <c r="I164" s="120">
        <f>BW164</f>
        <v/>
      </c>
      <c r="J164" s="687" t="inlineStr">
        <is>
          <t>LTE</t>
        </is>
      </c>
      <c r="K164" s="194" t="inlineStr">
        <is>
          <t>FDD1</t>
        </is>
      </c>
      <c r="L164" s="115"/>
      <c r="M164" s="120">
        <v>10</v>
      </c>
      <c r="N164" s="119" t="inlineStr">
        <is>
          <t>QPSK</t>
        </is>
      </c>
      <c r="O164" s="131"/>
      <c r="P164" s="6597"/>
      <c r="Q164" s="131">
        <v>1</v>
      </c>
      <c r="R164" s="131">
        <v>0</v>
      </c>
      <c r="S164" s="120"/>
      <c r="T164" s="120">
        <v>18300</v>
      </c>
      <c r="U164" s="120">
        <v>1950</v>
      </c>
      <c r="V164" s="119"/>
      <c r="W164" s="197"/>
      <c r="X164" s="119"/>
      <c r="Y164" s="119"/>
      <c r="Z164" s="119"/>
      <c r="AA164" s="115"/>
      <c r="AB164" s="115"/>
      <c r="AC164" s="689">
        <f>IF(OR(BX$163="Close to Ear",BX$163="Close to Head"),"Head",IF(BX$163="Extremity","Extremity","Body"))</f>
        <v/>
      </c>
      <c r="AD164" s="690">
        <f>CA164</f>
        <v/>
      </c>
      <c r="AE164" s="688">
        <f>CB164</f>
        <v/>
      </c>
      <c r="AF164" s="115"/>
      <c r="AG164" s="808">
        <f>IF(AZ164="","N/A",IF(CQ164="Pass","P","F"))</f>
        <v/>
      </c>
      <c r="AH164" s="129"/>
      <c r="AI164" s="129"/>
      <c r="AJ164" s="129"/>
      <c r="AK164" s="119"/>
      <c r="AL164" s="115"/>
      <c r="AM164" s="119"/>
      <c r="AN164" s="119"/>
      <c r="AO164" s="692"/>
      <c r="AP164" s="692"/>
      <c r="AQ164" s="692"/>
      <c r="AR164" s="692"/>
      <c r="AS164" s="692"/>
      <c r="AT164" s="691">
        <f>CE164</f>
        <v/>
      </c>
      <c r="AU164" s="691">
        <f>CF164</f>
        <v/>
      </c>
      <c r="AV164" s="813"/>
      <c r="AW164" s="813"/>
      <c r="AX164" s="197">
        <f>CZ164</f>
        <v/>
      </c>
      <c r="AY164" s="197">
        <f>DE164</f>
        <v/>
      </c>
      <c r="AZ164" s="3379">
        <f>CO164</f>
        <v/>
      </c>
      <c r="BA164" s="3380"/>
      <c r="BB164" s="197">
        <f>CP164</f>
        <v/>
      </c>
      <c r="BC164" s="813"/>
      <c r="BD164" s="197">
        <f>CR164</f>
        <v/>
      </c>
      <c r="BE164" s="121">
        <f>CS164</f>
        <v/>
      </c>
      <c r="BF164" s="122">
        <f>CT164*60</f>
        <v/>
      </c>
      <c r="BG164" s="121">
        <f>BE164</f>
        <v/>
      </c>
      <c r="BH164" s="122">
        <f>CU164*60</f>
        <v/>
      </c>
      <c r="BI164" s="122">
        <f>CV164</f>
        <v/>
      </c>
      <c r="BJ164" s="117"/>
      <c r="BK164" s="812">
        <f>Overview!$E$7</f>
        <v/>
      </c>
      <c r="BL164" s="117"/>
      <c r="BM164" s="836">
        <f>CW164</f>
        <v/>
      </c>
      <c r="BN164" s="812">
        <f>Overview!$P$153</f>
        <v/>
      </c>
      <c r="BO164" s="117"/>
      <c r="BP164" s="117"/>
      <c r="BQ164" s="115"/>
      <c r="BR164" s="1478"/>
      <c r="BS164" s="1548"/>
      <c r="BT164" s="2127" t="inlineStr">
        <is>
          <t>LTE</t>
        </is>
      </c>
      <c r="BU164" s="2089" t="inlineStr">
        <is>
          <t>FDD1</t>
        </is>
      </c>
      <c r="BV164" s="430">
        <f>Overview!$H$28</f>
        <v/>
      </c>
      <c r="BW164" s="2010"/>
      <c r="BX164" s="2089"/>
      <c r="BY164" s="469"/>
      <c r="BZ164" s="1721">
        <f>IF(COUNT('Conducted LTE'!$AH$3:$AH$170)=0,10,INDEX('Conducted LTE'!$M$3:$M$170,MATCH(MAX('Conducted LTE'!$AH$3:$AH$170),'Conducted LTE'!$AH$3:$AH$170,0)))</f>
        <v>10</v>
      </c>
      <c r="CA164" s="2091" t="inlineStr">
        <is>
          <t>Left Tilt</t>
        </is>
      </c>
      <c r="CB164" s="200">
        <v>0</v>
      </c>
      <c r="CC164" s="873">
        <f>IF(COUNT('Conducted LTE'!$AH$3:$AH$170)=0,18300,INDEX('Conducted LTE'!$T$3:$T$170,MATCH(MAX('Conducted LTE'!$AH$3:$AH$170),'Conducted LTE'!$AH$3:$AH$170,0)))</f>
        <v>18300</v>
      </c>
      <c r="CD164" s="873">
        <f>IF(COUNT('Conducted LTE'!$AH$3:$AH$170)=0,1950,INDEX('Conducted LTE'!$U$3:$U$170,MATCH(MAX('Conducted LTE'!$AH$3:$AH$170),'Conducted LTE'!$AH$3:$AH$170,0)))</f>
        <v>1950</v>
      </c>
      <c r="CE164" s="1523"/>
      <c r="CF164" s="1523"/>
      <c r="CG164" s="387" t="str">
        <f>IF(OR($BY$163="",$BY$163=""),"",$BY$163)</f>
        <v/>
      </c>
      <c r="CH164" s="387">
        <f>BZ164</f>
        <v/>
      </c>
      <c r="CI164" s="387">
        <f>CA164</f>
        <v/>
      </c>
      <c r="CJ164" s="1527"/>
      <c r="CK164" s="2042"/>
      <c r="CL164" s="206">
        <f>IF(CF164=""," ",IF(ABS(CE164-CF164)&lt;=0.125,"Valid","Not valid"))</f>
        <v/>
      </c>
      <c r="CM164" s="207">
        <f> IF(CE164="","",IF(AND(CE164&lt;&gt;"",CF164=""),IF(CE164&gt;=1,"Medir+Sig Max","No"),IF(CF164&lt;&gt;"",IF(CF164&gt;=1,"Medir+Sig Max","No"),"")))</f>
        <v/>
      </c>
      <c r="CN164" s="1787"/>
      <c r="CO164" s="220">
        <f>IF(CK164="",IF(AND(CE164="",CF164=""),"",IF(CF164="",IF(DE164&gt;1,ROUND(DE164*CE164,3),CE164),IF(DE164&gt;1,ROUND(DE164*CF164,3),CF164))),IF(AND(CE164="",CF164=""),"",IF(CF164="",IF(DE164&gt;1,ROUND(DE164*CE164*(1/(CK164)),3),CE164*(1/(CK164))),IF(DE164&gt;1,ROUND(DE164*CF164*(1/(CK164)),3),CF164*(1/(CK164))))))</f>
        <v/>
      </c>
      <c r="CP164" s="2043">
        <f>IF(COUNTIF(Overview!K12:K14,TRUE)&gt;0,2,IF(COUNTIF(Overview!L12:L14,TRUE)&gt;0,4,0))</f>
        <v/>
      </c>
      <c r="CQ164" s="1472">
        <f>IF(CO164="","",IF(CO164&gt;CP164,"Fail","Pass"))</f>
        <v/>
      </c>
      <c r="CR164" s="1481"/>
      <c r="CS164" s="1565">
        <f>MyTimestamp(CO164)</f>
        <v/>
      </c>
      <c r="CT164" s="1531">
        <f>IF(CE164="",0,15)+IF(CF164="",0,15)</f>
        <v/>
      </c>
      <c r="CU164" s="1532">
        <f>IF(CT164=0,0,2)</f>
        <v/>
      </c>
      <c r="CV164" s="859"/>
      <c r="CW164" s="859"/>
      <c r="CX164" s="2038"/>
      <c r="CY164" s="2044"/>
      <c r="CZ164" s="1543">
        <f>10^(CJ164/20)*100-100</f>
        <v/>
      </c>
      <c r="DA164" s="1331"/>
      <c r="DB164" s="709"/>
      <c r="DC164" s="777">
        <f>IF(DA164="","",10^(DA164/10))</f>
        <v/>
      </c>
      <c r="DD164" s="1377">
        <f>IF(ISNUMBER(DB164)=FALSE,"",10^(DB164/10))</f>
        <v/>
      </c>
      <c r="DE164" s="1543">
        <f>IF(AND(ISNUMBER(DC164),ISNUMBER(DD164)),IF(DC164/DD164&gt;1,ROUND((DC164)/DD164,3),1),1)</f>
        <v/>
      </c>
      <c r="DF164" s="1670">
        <f>IF(ISNUMBER(CO164),IF(CO164&gt;=CP164*0.90625,"!!!MEASURE other two 1RB modes!!!  To include the results for these two additional RB modes please use any row below free (for example otehr band) and replace the information of each field (tech, band, freq, etc...) with the proper one",""),"")</f>
        <v/>
      </c>
      <c r="DG164" s="1541"/>
      <c r="DH164" s="1541"/>
      <c r="DI164" s="1541"/>
      <c r="DJ164" s="1541"/>
      <c r="DK164" s="1541"/>
      <c r="DL164" s="1541"/>
      <c r="DM164" s="1541"/>
      <c r="DN164" s="1541"/>
      <c r="DO164" s="1541"/>
      <c r="DP164" s="1541"/>
      <c r="DQ164" s="1541"/>
      <c r="DR164" s="1541"/>
    </row>
    <row r="165" ht="12.75" x14ac:dyDescent="0.2">
      <c r="A165" s="1541"/>
      <c r="B165" s="1541"/>
      <c r="C165"/>
      <c r="D165" s="130">
        <f>IF(BX$163="Close to Ear","EN 62209-1","EN 62209-2")</f>
        <v/>
      </c>
      <c r="E165" s="130">
        <f>IF(CG165="Close to Ear","2016","2010/A1:2019")</f>
        <v/>
      </c>
      <c r="F165" s="1488" t="inlineStr">
        <is>
          <t>5.3</t>
        </is>
      </c>
      <c r="G165" s="1497"/>
      <c r="H165" s="120">
        <f>BV165</f>
        <v/>
      </c>
      <c r="I165" s="120">
        <f>BW165</f>
        <v/>
      </c>
      <c r="J165" s="687" t="inlineStr">
        <is>
          <t>LTE</t>
        </is>
      </c>
      <c r="K165" s="194" t="inlineStr">
        <is>
          <t>FDD1</t>
        </is>
      </c>
      <c r="L165" s="115"/>
      <c r="M165" s="120">
        <v>10</v>
      </c>
      <c r="N165" s="119" t="inlineStr">
        <is>
          <t>QPSK</t>
        </is>
      </c>
      <c r="O165" s="131"/>
      <c r="P165" s="6597"/>
      <c r="Q165" s="131">
        <v>1</v>
      </c>
      <c r="R165" s="131">
        <v>0</v>
      </c>
      <c r="S165" s="120"/>
      <c r="T165" s="120">
        <v>18300</v>
      </c>
      <c r="U165" s="120">
        <v>1950</v>
      </c>
      <c r="V165" s="119"/>
      <c r="W165" s="197"/>
      <c r="X165" s="119"/>
      <c r="Y165" s="119"/>
      <c r="Z165" s="119"/>
      <c r="AA165" s="115"/>
      <c r="AB165" s="115"/>
      <c r="AC165" s="689">
        <f>IF(OR(BX$163="Close to Ear",BX$163="Close to Head"),"Head",IF(BX$163="Extremity","Extremity","Body"))</f>
        <v/>
      </c>
      <c r="AD165" s="690">
        <f>CA165</f>
        <v/>
      </c>
      <c r="AE165" s="688">
        <f>CB165</f>
        <v/>
      </c>
      <c r="AF165" s="115"/>
      <c r="AG165" s="808">
        <f>IF(AZ165="","N/A",IF(CQ165="Pass","P","F"))</f>
        <v/>
      </c>
      <c r="AH165" s="129"/>
      <c r="AI165" s="129"/>
      <c r="AJ165" s="129"/>
      <c r="AK165" s="119"/>
      <c r="AL165" s="115"/>
      <c r="AM165" s="119"/>
      <c r="AN165" s="119"/>
      <c r="AO165" s="692"/>
      <c r="AP165" s="692"/>
      <c r="AQ165" s="692"/>
      <c r="AR165" s="692"/>
      <c r="AS165" s="692"/>
      <c r="AT165" s="691">
        <f>CE165</f>
        <v/>
      </c>
      <c r="AU165" s="691">
        <f>CF165</f>
        <v/>
      </c>
      <c r="AV165" s="813"/>
      <c r="AW165" s="813"/>
      <c r="AX165" s="197">
        <f>CZ165</f>
        <v/>
      </c>
      <c r="AY165" s="197">
        <f>DE165</f>
        <v/>
      </c>
      <c r="AZ165" s="3379">
        <f>CO165</f>
        <v/>
      </c>
      <c r="BA165" s="3380"/>
      <c r="BB165" s="197">
        <f>CP165</f>
        <v/>
      </c>
      <c r="BC165" s="813"/>
      <c r="BD165" s="197">
        <f>CR165</f>
        <v/>
      </c>
      <c r="BE165" s="121">
        <f>CS165</f>
        <v/>
      </c>
      <c r="BF165" s="122">
        <f>CT165*60</f>
        <v/>
      </c>
      <c r="BG165" s="121">
        <f>BE165</f>
        <v/>
      </c>
      <c r="BH165" s="122">
        <f>CU165*60</f>
        <v/>
      </c>
      <c r="BI165" s="122">
        <f>CV165</f>
        <v/>
      </c>
      <c r="BJ165" s="117"/>
      <c r="BK165" s="812">
        <f>Overview!$E$7</f>
        <v/>
      </c>
      <c r="BL165" s="117"/>
      <c r="BM165" s="836">
        <f>CW165</f>
        <v/>
      </c>
      <c r="BN165" s="812">
        <f>Overview!$P$153</f>
        <v/>
      </c>
      <c r="BO165" s="117"/>
      <c r="BP165" s="117"/>
      <c r="BQ165" s="115"/>
      <c r="BR165" s="1478"/>
      <c r="BS165" s="1548"/>
      <c r="BT165" s="2127" t="inlineStr">
        <is>
          <t>LTE</t>
        </is>
      </c>
      <c r="BU165" s="2089" t="inlineStr">
        <is>
          <t>FDD1</t>
        </is>
      </c>
      <c r="BV165" s="430">
        <f>Overview!$H$28</f>
        <v/>
      </c>
      <c r="BW165" s="2010"/>
      <c r="BX165" s="2089"/>
      <c r="BY165" s="465"/>
      <c r="BZ165" s="1721">
        <f>IF(COUNT('Conducted LTE'!$AH$3:$AH$170)=0,10,INDEX('Conducted LTE'!$M$3:$M$170,MATCH(MAX('Conducted LTE'!$AH$3:$AH$170),'Conducted LTE'!$AH$3:$AH$170,0)))</f>
        <v>10</v>
      </c>
      <c r="CA165" s="2091" t="inlineStr">
        <is>
          <t>Right Cheek</t>
        </is>
      </c>
      <c r="CB165" s="200">
        <v>0</v>
      </c>
      <c r="CC165" s="873">
        <f>IF(COUNT('Conducted LTE'!$AH$3:$AH$170)=0,18300,INDEX('Conducted LTE'!$T$3:$T$170,MATCH(MAX('Conducted LTE'!$AH$3:$AH$170),'Conducted LTE'!$AH$3:$AH$170,0)))</f>
        <v>18300</v>
      </c>
      <c r="CD165" s="873">
        <f>IF(COUNT('Conducted LTE'!$AH$3:$AH$170)=0,1950,INDEX('Conducted LTE'!$U$3:$U$170,MATCH(MAX('Conducted LTE'!$AH$3:$AH$170),'Conducted LTE'!$AH$3:$AH$170,0)))</f>
        <v>1950</v>
      </c>
      <c r="CE165" s="1523"/>
      <c r="CF165" s="1523"/>
      <c r="CG165" s="387" t="str">
        <f>IF(OR($BY$163="",$BY$163=""),"",$BY$163)</f>
        <v/>
      </c>
      <c r="CH165" s="387">
        <f>BZ165</f>
        <v/>
      </c>
      <c r="CI165" s="387">
        <f>CA165</f>
        <v/>
      </c>
      <c r="CJ165" s="1527"/>
      <c r="CK165" s="2042"/>
      <c r="CL165" s="206">
        <f>IF(CF165=""," ",IF(ABS(CE165-CF165)&lt;=0.125,"Valid","Not valid"))</f>
        <v/>
      </c>
      <c r="CM165" s="207">
        <f> IF(CE165="","",IF(AND(CE165&lt;&gt;"",CF165=""),IF(CE165&gt;=1,"Medir+Sig Max","No"),IF(CF165&lt;&gt;"",IF(CF165&gt;=1,"Medir+Sig Max","No"),"")))</f>
        <v/>
      </c>
      <c r="CN165" s="1787"/>
      <c r="CO165" s="220">
        <f>IF(CK165="",IF(AND(CE165="",CF165=""),"",IF(CF165="",IF(DE165&gt;1,ROUND(DE165*CE165,3),CE165),IF(DE165&gt;1,ROUND(DE165*CF165,3),CF165))),IF(AND(CE165="",CF165=""),"",IF(CF165="",IF(DE165&gt;1,ROUND(DE165*CE165*(1/(CK165)),3),CE165*(1/(CK165))),IF(DE165&gt;1,ROUND(DE165*CF165*(1/(CK165)),3),CF165*(1/(CK165))))))</f>
        <v/>
      </c>
      <c r="CP165" s="2043">
        <f>IF(COUNTIF(Overview!K12:K14,TRUE)&gt;0,2,IF(COUNTIF(Overview!L12:L14,TRUE)&gt;0,4,0))</f>
        <v/>
      </c>
      <c r="CQ165" s="1472">
        <f>IF(CO165="","",IF(CO165&gt;CP165,"Fail","Pass"))</f>
        <v/>
      </c>
      <c r="CR165" s="1481"/>
      <c r="CS165" s="1565">
        <f>MyTimestamp(CO165)</f>
        <v/>
      </c>
      <c r="CT165" s="1531">
        <f>IF(CE165="",0,15)+IF(CF165="",0,15)</f>
        <v/>
      </c>
      <c r="CU165" s="1532">
        <f>IF(CT165=0,0,2)</f>
        <v/>
      </c>
      <c r="CV165" s="859"/>
      <c r="CW165" s="859"/>
      <c r="CX165" s="2038"/>
      <c r="CY165" s="2044"/>
      <c r="CZ165" s="1543">
        <f>10^(CJ165/20)*100-100</f>
        <v/>
      </c>
      <c r="DA165" s="1331"/>
      <c r="DB165" s="709"/>
      <c r="DC165" s="777">
        <f>IF(DA165="","",10^(DA165/10))</f>
        <v/>
      </c>
      <c r="DD165" s="1377">
        <f>IF(ISNUMBER(DB165)=FALSE,"",10^(DB165/10))</f>
        <v/>
      </c>
      <c r="DE165" s="1543">
        <f>IF(AND(ISNUMBER(DC165),ISNUMBER(DD165)),IF(DC165/DD165&gt;1,ROUND((DC165)/DD165,3),1),1)</f>
        <v/>
      </c>
      <c r="DF165" s="1670">
        <f>IF(ISNUMBER(CO165),IF(CO165&gt;=CP165*0.90625,"!!!MEASURE other two 1RB modes!!!  To include the results for these two additional RB modes please use any row below free (for example otehr band) and replace the information of each field (tech, band, freq, etc...) with the proper one",""),"")</f>
        <v/>
      </c>
      <c r="DG165" s="1541"/>
      <c r="DH165" s="1541"/>
      <c r="DI165" s="1541"/>
      <c r="DJ165" s="1541"/>
      <c r="DK165" s="1541"/>
      <c r="DL165" s="1541"/>
      <c r="DM165" s="1541"/>
      <c r="DN165" s="1541"/>
      <c r="DO165" s="1541"/>
      <c r="DP165" s="1541"/>
      <c r="DQ165" s="1541"/>
      <c r="DR165" s="1541"/>
    </row>
    <row r="166" ht="12.75" x14ac:dyDescent="0.2">
      <c r="A166" s="1541"/>
      <c r="B166" s="1541"/>
      <c r="C166"/>
      <c r="D166" s="130">
        <f>IF(BX$163="Close to Ear","EN 62209-1","EN 62209-2")</f>
        <v/>
      </c>
      <c r="E166" s="130">
        <f>IF(CG166="Close to Ear","2016","2010/A1:2019")</f>
        <v/>
      </c>
      <c r="F166" s="1488" t="inlineStr">
        <is>
          <t>5.3</t>
        </is>
      </c>
      <c r="G166" s="1497"/>
      <c r="H166" s="120">
        <f>BV166</f>
        <v/>
      </c>
      <c r="I166" s="120">
        <f>BW166</f>
        <v/>
      </c>
      <c r="J166" s="687" t="inlineStr">
        <is>
          <t>LTE</t>
        </is>
      </c>
      <c r="K166" s="194" t="inlineStr">
        <is>
          <t>FDD1</t>
        </is>
      </c>
      <c r="L166" s="115"/>
      <c r="M166" s="120">
        <v>10</v>
      </c>
      <c r="N166" s="119" t="inlineStr">
        <is>
          <t>QPSK</t>
        </is>
      </c>
      <c r="O166" s="131"/>
      <c r="P166" s="6597"/>
      <c r="Q166" s="131">
        <v>1</v>
      </c>
      <c r="R166" s="131">
        <v>0</v>
      </c>
      <c r="S166" s="120"/>
      <c r="T166" s="120">
        <v>18300</v>
      </c>
      <c r="U166" s="120">
        <v>1950</v>
      </c>
      <c r="V166" s="119"/>
      <c r="W166" s="197"/>
      <c r="X166" s="119"/>
      <c r="Y166" s="119"/>
      <c r="Z166" s="119"/>
      <c r="AA166" s="115"/>
      <c r="AB166" s="115"/>
      <c r="AC166" s="689">
        <f>IF(OR(BX$163="Close to Ear",BX$163="Close to Head"),"Head",IF(BX$163="Extremity","Extremity","Body"))</f>
        <v/>
      </c>
      <c r="AD166" s="690">
        <f>CA166</f>
        <v/>
      </c>
      <c r="AE166" s="688">
        <f>CB166</f>
        <v/>
      </c>
      <c r="AF166" s="115"/>
      <c r="AG166" s="808">
        <f>IF(AZ166="","N/A",IF(CQ166="Pass","P","F"))</f>
        <v/>
      </c>
      <c r="AH166" s="129"/>
      <c r="AI166" s="129"/>
      <c r="AJ166" s="129"/>
      <c r="AK166" s="119"/>
      <c r="AL166" s="115"/>
      <c r="AM166" s="119"/>
      <c r="AN166" s="119"/>
      <c r="AO166" s="692"/>
      <c r="AP166" s="692"/>
      <c r="AQ166" s="692"/>
      <c r="AR166" s="692"/>
      <c r="AS166" s="692"/>
      <c r="AT166" s="691">
        <f>CE166</f>
        <v/>
      </c>
      <c r="AU166" s="691">
        <f>CF166</f>
        <v/>
      </c>
      <c r="AV166" s="813"/>
      <c r="AW166" s="813"/>
      <c r="AX166" s="197">
        <f>CZ166</f>
        <v/>
      </c>
      <c r="AY166" s="197">
        <f>DE166</f>
        <v/>
      </c>
      <c r="AZ166" s="3379">
        <f>CO166</f>
        <v/>
      </c>
      <c r="BA166" s="3380"/>
      <c r="BB166" s="197">
        <f>CP166</f>
        <v/>
      </c>
      <c r="BC166" s="813"/>
      <c r="BD166" s="197">
        <f>CR166</f>
        <v/>
      </c>
      <c r="BE166" s="121">
        <f>CS166</f>
        <v/>
      </c>
      <c r="BF166" s="122">
        <f>CT166*60</f>
        <v/>
      </c>
      <c r="BG166" s="121">
        <f>BE166</f>
        <v/>
      </c>
      <c r="BH166" s="122">
        <f>CU166*60</f>
        <v/>
      </c>
      <c r="BI166" s="122">
        <f>CV166</f>
        <v/>
      </c>
      <c r="BJ166" s="117"/>
      <c r="BK166" s="812">
        <f>Overview!$E$7</f>
        <v/>
      </c>
      <c r="BL166" s="117"/>
      <c r="BM166" s="836">
        <f>CW166</f>
        <v/>
      </c>
      <c r="BN166" s="812">
        <f>Overview!$P$153</f>
        <v/>
      </c>
      <c r="BO166" s="117"/>
      <c r="BP166" s="117"/>
      <c r="BQ166" s="115"/>
      <c r="BR166" s="1478"/>
      <c r="BS166" s="1548"/>
      <c r="BT166" s="2127" t="inlineStr">
        <is>
          <t>LTE</t>
        </is>
      </c>
      <c r="BU166" s="2089" t="inlineStr">
        <is>
          <t>FDD1</t>
        </is>
      </c>
      <c r="BV166" s="430">
        <f>Overview!$H$28</f>
        <v/>
      </c>
      <c r="BW166" s="2010"/>
      <c r="BX166" s="2089"/>
      <c r="BY166" s="465"/>
      <c r="BZ166" s="1721">
        <f>IF(COUNT('Conducted LTE'!$AH$3:$AH$170)=0,10,INDEX('Conducted LTE'!$M$3:$M$170,MATCH(MAX('Conducted LTE'!$AH$3:$AH$170),'Conducted LTE'!$AH$3:$AH$170,0)))</f>
        <v>10</v>
      </c>
      <c r="CA166" s="2091" t="inlineStr">
        <is>
          <t>Right Tilt</t>
        </is>
      </c>
      <c r="CB166" s="200">
        <v>0</v>
      </c>
      <c r="CC166" s="873">
        <f>IF(COUNT('Conducted LTE'!$AH$3:$AH$170)=0,18300,INDEX('Conducted LTE'!$T$3:$T$170,MATCH(MAX('Conducted LTE'!$AH$3:$AH$170),'Conducted LTE'!$AH$3:$AH$170,0)))</f>
        <v>18300</v>
      </c>
      <c r="CD166" s="873">
        <f>IF(COUNT('Conducted LTE'!$AH$3:$AH$170)=0,1950,INDEX('Conducted LTE'!$U$3:$U$170,MATCH(MAX('Conducted LTE'!$AH$3:$AH$170),'Conducted LTE'!$AH$3:$AH$170,0)))</f>
        <v>1950</v>
      </c>
      <c r="CE166" s="1523"/>
      <c r="CF166" s="1523"/>
      <c r="CG166" s="387" t="str">
        <f>IF(OR($BY$163="",$BY$163=""),"",$BY$163)</f>
        <v/>
      </c>
      <c r="CH166" s="387">
        <f>BZ166</f>
        <v/>
      </c>
      <c r="CI166" s="387">
        <f>CA166</f>
        <v/>
      </c>
      <c r="CJ166" s="1527"/>
      <c r="CK166" s="2042"/>
      <c r="CL166" s="206">
        <f>IF(CF166=""," ",IF(ABS(CE166-CF166)&lt;=0.125,"Valid","Not valid"))</f>
        <v/>
      </c>
      <c r="CM166" s="207">
        <f> IF(CE166="","",IF(AND(CE166&lt;&gt;"",CF166=""),IF(CE166&gt;=1,"Medir+Sig Max","No"),IF(CF166&lt;&gt;"",IF(CF166&gt;=1,"Medir+Sig Max","No"),"")))</f>
        <v/>
      </c>
      <c r="CN166" s="1787"/>
      <c r="CO166" s="220">
        <f>IF(CK166="",IF(AND(CE166="",CF166=""),"",IF(CF166="",IF(DE166&gt;1,ROUND(DE166*CE166,3),CE166),IF(DE166&gt;1,ROUND(DE166*CF166,3),CF166))),IF(AND(CE166="",CF166=""),"",IF(CF166="",IF(DE166&gt;1,ROUND(DE166*CE166*(1/(CK166)),3),CE166*(1/(CK166))),IF(DE166&gt;1,ROUND(DE166*CF166*(1/(CK166)),3),CF166*(1/(CK166))))))</f>
        <v/>
      </c>
      <c r="CP166" s="2043">
        <f>IF(COUNTIF(Overview!K12:K14,TRUE)&gt;0,2,IF(COUNTIF(Overview!L12:L14,TRUE)&gt;0,4,0))</f>
        <v/>
      </c>
      <c r="CQ166" s="1472">
        <f>IF(CO166="","",IF(CO166&gt;CP166,"Fail","Pass"))</f>
        <v/>
      </c>
      <c r="CR166" s="1481"/>
      <c r="CS166" s="1565">
        <f>MyTimestamp(CO166)</f>
        <v/>
      </c>
      <c r="CT166" s="1531">
        <f>IF(CE166="",0,15)+IF(CF166="",0,15)</f>
        <v/>
      </c>
      <c r="CU166" s="1532">
        <f>IF(CT166=0,0,2)</f>
        <v/>
      </c>
      <c r="CV166" s="859"/>
      <c r="CW166" s="859"/>
      <c r="CX166" s="2038"/>
      <c r="CY166" s="2044"/>
      <c r="CZ166" s="1543">
        <f>10^(CJ166/20)*100-100</f>
        <v/>
      </c>
      <c r="DA166" s="1331"/>
      <c r="DB166" s="709"/>
      <c r="DC166" s="777">
        <f>IF(DA166="","",10^(DA166/10))</f>
        <v/>
      </c>
      <c r="DD166" s="1377">
        <f>IF(ISNUMBER(DB166)=FALSE,"",10^(DB166/10))</f>
        <v/>
      </c>
      <c r="DE166" s="1543">
        <f>IF(AND(ISNUMBER(DC166),ISNUMBER(DD166)),IF(DC166/DD166&gt;1,ROUND((DC166)/DD166,3),1),1)</f>
        <v/>
      </c>
      <c r="DF166" s="1670">
        <f>IF(ISNUMBER(CO166),IF(CO166&gt;=CP166*0.90625,"!!!MEASURE other two 1RB modes!!!  To include the results for these two additional RB modes please use any row below free (for example otehr band) and replace the information of each field (tech, band, freq, etc...) with the proper one",""),"")</f>
        <v/>
      </c>
      <c r="DG166" s="1541"/>
      <c r="DH166" s="1541"/>
      <c r="DI166" s="1541"/>
      <c r="DJ166" s="1541"/>
      <c r="DK166" s="1541"/>
      <c r="DL166" s="1541"/>
      <c r="DM166" s="1541"/>
      <c r="DN166" s="1541"/>
      <c r="DO166" s="1541"/>
      <c r="DP166" s="1541"/>
      <c r="DQ166" s="1541"/>
      <c r="DR166" s="1541"/>
    </row>
    <row r="167" ht="12.75" x14ac:dyDescent="0.2">
      <c r="A167" s="1541"/>
      <c r="B167" s="1541"/>
      <c r="C167"/>
      <c r="D167" s="130">
        <f>IF(BX$163="Close to Ear","EN 62209-1","EN 62209-2")</f>
        <v/>
      </c>
      <c r="E167" s="130">
        <f>IF(CG167="Close to Ear","2016","2010/A1:2019")</f>
        <v/>
      </c>
      <c r="F167" s="1488" t="inlineStr">
        <is>
          <t>5.3</t>
        </is>
      </c>
      <c r="G167" s="1497"/>
      <c r="H167" s="120">
        <f>BV167</f>
        <v/>
      </c>
      <c r="I167" s="120">
        <f>BW167</f>
        <v/>
      </c>
      <c r="J167" s="687" t="inlineStr">
        <is>
          <t>LTE</t>
        </is>
      </c>
      <c r="K167" s="194" t="inlineStr">
        <is>
          <t>FDD1</t>
        </is>
      </c>
      <c r="L167" s="115"/>
      <c r="M167" s="120">
        <v>10</v>
      </c>
      <c r="N167" s="119" t="inlineStr">
        <is>
          <t>QPSK</t>
        </is>
      </c>
      <c r="O167" s="131"/>
      <c r="P167" s="6597"/>
      <c r="Q167" s="131">
        <v>1</v>
      </c>
      <c r="R167" s="131">
        <v>0</v>
      </c>
      <c r="S167" s="120"/>
      <c r="T167" s="120">
        <v>18300</v>
      </c>
      <c r="U167" s="120">
        <v>1950</v>
      </c>
      <c r="V167" s="119"/>
      <c r="W167" s="197"/>
      <c r="X167" s="119"/>
      <c r="Y167" s="119"/>
      <c r="Z167" s="119"/>
      <c r="AA167" s="115"/>
      <c r="AB167" s="115"/>
      <c r="AC167" s="689">
        <f>IF(OR(BX$163="Close to Ear",BX$163="Close to Head"),"Head",IF(BX$163="Extremity","Extremity","Body"))</f>
        <v/>
      </c>
      <c r="AD167" s="690">
        <f>CA167</f>
        <v/>
      </c>
      <c r="AE167" s="688">
        <f>CB167</f>
        <v/>
      </c>
      <c r="AF167" s="115"/>
      <c r="AG167" s="808">
        <f>IF(AZ167="","N/A",IF(CQ167="Pass","P","F"))</f>
        <v/>
      </c>
      <c r="AH167" s="129"/>
      <c r="AI167" s="129"/>
      <c r="AJ167" s="129"/>
      <c r="AK167" s="119"/>
      <c r="AL167" s="115"/>
      <c r="AM167" s="119"/>
      <c r="AN167" s="119"/>
      <c r="AO167" s="692"/>
      <c r="AP167" s="692"/>
      <c r="AQ167" s="692"/>
      <c r="AR167" s="692"/>
      <c r="AS167" s="692"/>
      <c r="AT167" s="691">
        <f>CE167</f>
        <v/>
      </c>
      <c r="AU167" s="691">
        <f>CF167</f>
        <v/>
      </c>
      <c r="AV167" s="813"/>
      <c r="AW167" s="813"/>
      <c r="AX167" s="197">
        <f>CZ167</f>
        <v/>
      </c>
      <c r="AY167" s="197">
        <f>DE167</f>
        <v/>
      </c>
      <c r="AZ167" s="3379">
        <f>CO167</f>
        <v/>
      </c>
      <c r="BA167" s="3380"/>
      <c r="BB167" s="197">
        <f>CP167</f>
        <v/>
      </c>
      <c r="BC167" s="813"/>
      <c r="BD167" s="197">
        <f>CR167</f>
        <v/>
      </c>
      <c r="BE167" s="121">
        <f>CS167</f>
        <v/>
      </c>
      <c r="BF167" s="122">
        <f>CT167*60</f>
        <v/>
      </c>
      <c r="BG167" s="121">
        <f>BE167</f>
        <v/>
      </c>
      <c r="BH167" s="122">
        <f>CU167*60</f>
        <v/>
      </c>
      <c r="BI167" s="122">
        <f>CV167</f>
        <v/>
      </c>
      <c r="BJ167" s="117"/>
      <c r="BK167" s="812">
        <f>Overview!$E$7</f>
        <v/>
      </c>
      <c r="BL167" s="117"/>
      <c r="BM167" s="836">
        <f>CW167</f>
        <v/>
      </c>
      <c r="BN167" s="812">
        <f>Overview!$P$153</f>
        <v/>
      </c>
      <c r="BO167" s="117"/>
      <c r="BP167" s="117"/>
      <c r="BQ167" s="115"/>
      <c r="BR167" s="1478"/>
      <c r="BS167" s="1548"/>
      <c r="BT167" s="2127" t="inlineStr">
        <is>
          <t>LTE</t>
        </is>
      </c>
      <c r="BU167" s="2089" t="inlineStr">
        <is>
          <t>FDD1</t>
        </is>
      </c>
      <c r="BV167" s="430">
        <f>Overview!$H$28</f>
        <v/>
      </c>
      <c r="BW167" s="2010"/>
      <c r="BX167" s="2089"/>
      <c r="BY167" s="921"/>
      <c r="BZ167" s="1721">
        <f>IF(COUNT('Conducted LTE'!$AH$3:$AH$170)=0,10,INDEX('Conducted LTE'!$M$3:$M$170,MATCH(MAX('Conducted LTE'!$AH$3:$AH$170),'Conducted LTE'!$AH$3:$AH$170,0)))</f>
        <v>10</v>
      </c>
      <c r="CA167" s="431" t="str">
        <f>IF(COUNT(CF163:CF166)=0,IF(COUNT(CE163:CE166)=0,"TBD",VLOOKUP(MAX(CE163:CE166),CE163:CI166,5,FALSE)),VLOOKUP(MAX(CF163:CF166),CF163:CI166,4,FALSE))</f>
        <v>TBD</v>
      </c>
      <c r="CB167" s="200">
        <v>0</v>
      </c>
      <c r="CC167" s="873">
        <f>IF(COUNT('Conducted LTE'!$AH$3:$AH$170)=0,18300,INDEX('Conducted LTE'!$T$3:$T$170,MATCH(MAX('Conducted LTE'!$AH$3:$AH$170),'Conducted LTE'!$AH$3:$AH$170,0)))</f>
        <v>18300</v>
      </c>
      <c r="CD167" s="873">
        <f>IF(COUNT('Conducted LTE'!$AH$3:$AH$170)=0,1950,INDEX('Conducted LTE'!$U$3:$U$170,MATCH(MAX('Conducted LTE'!$AH$3:$AH$170),'Conducted LTE'!$AH$3:$AH$170,0)))</f>
        <v>1950</v>
      </c>
      <c r="CE167" s="1523"/>
      <c r="CF167" s="1523"/>
      <c r="CG167" s="387" t="str">
        <f>IF(OR($BY$163="",$BY$163=""),"",$BY$163)</f>
        <v/>
      </c>
      <c r="CH167" s="387">
        <f>BZ167</f>
        <v/>
      </c>
      <c r="CI167" s="387">
        <f>CA167</f>
        <v/>
      </c>
      <c r="CJ167" s="1527"/>
      <c r="CK167" s="2042"/>
      <c r="CL167" s="206">
        <f>IF(CF167=""," ",IF(ABS(CE167-CF167)&lt;=0.125,"Valid","Not valid"))</f>
        <v/>
      </c>
      <c r="CM167" s="207">
        <f> IF(CE167="","",IF(AND(CE167&lt;&gt;"",CF167=""),IF(CE167&gt;=1,"Medir+Sig Max","No"),IF(CF167&lt;&gt;"",IF(CF167&gt;=1,"Medir+Sig Max","No"),"")))</f>
        <v/>
      </c>
      <c r="CN167" s="1787"/>
      <c r="CO167" s="220">
        <f>IF(CK167="",IF(AND(CE167="",CF167=""),"",IF(CF167="",IF(DE167&gt;1,ROUND(DE167*CE167,3),CE167),IF(DE167&gt;1,ROUND(DE167*CF167,3),CF167))),IF(AND(CE167="",CF167=""),"",IF(CF167="",IF(DE167&gt;1,ROUND(DE167*CE167*(1/(CK167)),3),CE167*(1/(CK167))),IF(DE167&gt;1,ROUND(DE167*CF167*(1/(CK167)),3),CF167*(1/(CK167))))))</f>
        <v/>
      </c>
      <c r="CP167" s="2043">
        <f>IF(COUNTIF(Overview!K12:K14,TRUE)&gt;0,2,IF(COUNTIF(Overview!L12:L14,TRUE)&gt;0,4,0))</f>
        <v/>
      </c>
      <c r="CQ167" s="1472">
        <f>IF(CO167="","",IF(CO167&gt;CP167,"Fail","Pass"))</f>
        <v/>
      </c>
      <c r="CR167" s="1481"/>
      <c r="CS167" s="1565">
        <f>MyTimestamp(CO167)</f>
        <v/>
      </c>
      <c r="CT167" s="1531">
        <f>IF(CE167="",0,15)+IF(CF167="",0,15)</f>
        <v/>
      </c>
      <c r="CU167" s="1532">
        <f>IF(CT167=0,0,2)</f>
        <v/>
      </c>
      <c r="CV167" s="859"/>
      <c r="CW167" s="859"/>
      <c r="CX167" s="2038"/>
      <c r="CY167" s="2044"/>
      <c r="CZ167" s="1543">
        <f>10^(CJ167/20)*100-100</f>
        <v/>
      </c>
      <c r="DA167" s="1331"/>
      <c r="DB167" s="709"/>
      <c r="DC167" s="777">
        <f>IF(DA167="","",10^(DA167/10))</f>
        <v/>
      </c>
      <c r="DD167" s="1377">
        <f>IF(ISNUMBER(DB167)=FALSE,"",10^(DB167/10))</f>
        <v/>
      </c>
      <c r="DE167" s="1543">
        <f>IF(AND(ISNUMBER(DC167),ISNUMBER(DD167)),IF(DC167/DD167&gt;1,ROUND((DC167)/DD167,3),1),1)</f>
        <v/>
      </c>
      <c r="DF167" s="1670">
        <f>IF(ISNUMBER(CO167),IF(CO167&gt;=CP167*0.90625,"!!!MEASURE other two 1RB modes!!!  To include the results for these two additional RB modes please use any row below free (for example otehr band) and replace the information of each field (tech, band, freq, etc...) with the proper one",""),"")</f>
        <v/>
      </c>
      <c r="DG167" s="1541"/>
      <c r="DH167" s="1541"/>
      <c r="DI167" s="1541"/>
      <c r="DJ167" s="1541"/>
      <c r="DK167" s="1541"/>
      <c r="DL167" s="1541"/>
      <c r="DM167" s="1541"/>
      <c r="DN167" s="1541"/>
      <c r="DO167" s="1541"/>
      <c r="DP167" s="1541"/>
      <c r="DQ167" s="1541"/>
      <c r="DR167" s="1541"/>
    </row>
    <row r="168" ht="12.75" x14ac:dyDescent="0.2">
      <c r="A168" s="1541"/>
      <c r="B168" s="1541"/>
      <c r="C168"/>
      <c r="D168" s="130">
        <f>IF(BX$163="Close to Ear","EN 62209-1","EN 62209-2")</f>
        <v/>
      </c>
      <c r="E168" s="130">
        <f>IF(CG168="Close to Ear","2016","2010/A1:2019")</f>
        <v/>
      </c>
      <c r="F168" s="1488" t="inlineStr">
        <is>
          <t>5.3</t>
        </is>
      </c>
      <c r="G168" s="1497"/>
      <c r="H168" s="120">
        <f>BV168</f>
        <v/>
      </c>
      <c r="I168" s="120">
        <f>BW168</f>
        <v/>
      </c>
      <c r="J168" s="687" t="inlineStr">
        <is>
          <t>LTE</t>
        </is>
      </c>
      <c r="K168" s="194" t="inlineStr">
        <is>
          <t>FDD1</t>
        </is>
      </c>
      <c r="L168" s="115"/>
      <c r="M168" s="120">
        <v>10</v>
      </c>
      <c r="N168" s="119" t="inlineStr">
        <is>
          <t>QPSK</t>
        </is>
      </c>
      <c r="O168" s="131"/>
      <c r="P168" s="6597"/>
      <c r="Q168" s="131">
        <v>1</v>
      </c>
      <c r="R168" s="131">
        <v>0</v>
      </c>
      <c r="S168" s="120"/>
      <c r="T168" s="120">
        <v>18300</v>
      </c>
      <c r="U168" s="120">
        <v>1950</v>
      </c>
      <c r="V168" s="119"/>
      <c r="W168" s="197"/>
      <c r="X168" s="119"/>
      <c r="Y168" s="119"/>
      <c r="Z168" s="119"/>
      <c r="AA168" s="115"/>
      <c r="AB168" s="115"/>
      <c r="AC168" s="689">
        <f>IF(OR(BX$163="Close to Ear",BX$163="Close to Head"),"Head",IF(BX$163="Extremity","Extremity","Body"))</f>
        <v/>
      </c>
      <c r="AD168" s="690">
        <f>CA168</f>
        <v/>
      </c>
      <c r="AE168" s="688">
        <f>CB168</f>
        <v/>
      </c>
      <c r="AF168" s="115"/>
      <c r="AG168" s="808">
        <f>IF(AZ168="","N/A",IF(CQ168="Pass","P","F"))</f>
        <v/>
      </c>
      <c r="AH168" s="129"/>
      <c r="AI168" s="129"/>
      <c r="AJ168" s="129"/>
      <c r="AK168" s="119"/>
      <c r="AL168" s="115"/>
      <c r="AM168" s="119"/>
      <c r="AN168" s="119"/>
      <c r="AO168" s="692"/>
      <c r="AP168" s="692"/>
      <c r="AQ168" s="692"/>
      <c r="AR168" s="692"/>
      <c r="AS168" s="692"/>
      <c r="AT168" s="691">
        <f>CE168</f>
        <v/>
      </c>
      <c r="AU168" s="691">
        <f>CF168</f>
        <v/>
      </c>
      <c r="AV168" s="813"/>
      <c r="AW168" s="813"/>
      <c r="AX168" s="197">
        <f>CZ168</f>
        <v/>
      </c>
      <c r="AY168" s="197">
        <f>DE168</f>
        <v/>
      </c>
      <c r="AZ168" s="3379">
        <f>CO168</f>
        <v/>
      </c>
      <c r="BA168" s="3380"/>
      <c r="BB168" s="197">
        <f>CP168</f>
        <v/>
      </c>
      <c r="BC168" s="813"/>
      <c r="BD168" s="197">
        <f>CR168</f>
        <v/>
      </c>
      <c r="BE168" s="121">
        <f>CS168</f>
        <v/>
      </c>
      <c r="BF168" s="122">
        <f>CT168*60</f>
        <v/>
      </c>
      <c r="BG168" s="121">
        <f>BE168</f>
        <v/>
      </c>
      <c r="BH168" s="122">
        <f>CU168*60</f>
        <v/>
      </c>
      <c r="BI168" s="122">
        <f>CV168</f>
        <v/>
      </c>
      <c r="BJ168" s="117"/>
      <c r="BK168" s="812">
        <f>Overview!$E$7</f>
        <v/>
      </c>
      <c r="BL168" s="117"/>
      <c r="BM168" s="836">
        <f>CW168</f>
        <v/>
      </c>
      <c r="BN168" s="812">
        <f>Overview!$P$153</f>
        <v/>
      </c>
      <c r="BO168" s="117"/>
      <c r="BP168" s="117"/>
      <c r="BQ168" s="115"/>
      <c r="BR168" s="1478"/>
      <c r="BS168" s="1548"/>
      <c r="BT168" s="2128" t="inlineStr">
        <is>
          <t>LTE</t>
        </is>
      </c>
      <c r="BU168" s="1868" t="inlineStr">
        <is>
          <t>FDD1</t>
        </is>
      </c>
      <c r="BV168" s="432">
        <f>Overview!$H$28</f>
        <v/>
      </c>
      <c r="BW168" s="2010"/>
      <c r="BX168" s="1868"/>
      <c r="BY168" s="922"/>
      <c r="BZ168" s="1721">
        <f>IF(COUNT('Conducted LTE'!$AH$3:$AH$170)=0,10,INDEX('Conducted LTE'!$M$3:$M$170,MATCH(MAX('Conducted LTE'!$AH$3:$AH$170),'Conducted LTE'!$AH$3:$AH$170,0)))</f>
        <v>10</v>
      </c>
      <c r="CA168" s="433" t="str">
        <f>CA167</f>
        <v>TBD</v>
      </c>
      <c r="CB168" s="201">
        <v>0</v>
      </c>
      <c r="CC168" s="874">
        <f>IF(COUNT('Conducted LTE'!$AH$3:$AH$170)=0,18300,INDEX('Conducted LTE'!$T$3:$T$170,MATCH(MAX('Conducted LTE'!$AH$3:$AH$170),'Conducted LTE'!$AH$3:$AH$170,0)))</f>
        <v>18300</v>
      </c>
      <c r="CD168" s="874">
        <f>IF(COUNT('Conducted LTE'!$AH$3:$AH$170)=0,1950,INDEX('Conducted LTE'!$U$3:$U$170,MATCH(MAX('Conducted LTE'!$AH$3:$AH$170),'Conducted LTE'!$AH$3:$AH$170,0)))</f>
        <v>1950</v>
      </c>
      <c r="CE168" s="1523"/>
      <c r="CF168" s="1523"/>
      <c r="CG168" s="387" t="str">
        <f>IF(OR($BY$163="",$BY$163=""),"",$BY$163)</f>
        <v/>
      </c>
      <c r="CH168" s="387">
        <f>BZ168</f>
        <v/>
      </c>
      <c r="CI168" s="387">
        <f>CA168</f>
        <v/>
      </c>
      <c r="CJ168" s="1527"/>
      <c r="CK168" s="2042"/>
      <c r="CL168" s="206">
        <f>IF(CF168=""," ",IF(ABS(CE168-CF168)&lt;=0.125,"Valid","Not valid"))</f>
        <v/>
      </c>
      <c r="CM168" s="207">
        <f> IF(CE168="","",IF(AND(CE168&lt;&gt;"",CF168=""),IF(CE168&gt;=1,"Medir+Sig Max","No"),IF(CF168&lt;&gt;"",IF(CF168&gt;=1,"Medir+Sig Max","No"),"")))</f>
        <v/>
      </c>
      <c r="CN168" s="1787"/>
      <c r="CO168" s="220">
        <f>IF(CK168="",IF(AND(CE168="",CF168=""),"",IF(CF168="",IF(DE168&gt;1,ROUND(DE168*CE168,3),CE168),IF(DE168&gt;1,ROUND(DE168*CF168,3),CF168))),IF(AND(CE168="",CF168=""),"",IF(CF168="",IF(DE168&gt;1,ROUND(DE168*CE168*(1/(CK168)),3),CE168*(1/(CK168))),IF(DE168&gt;1,ROUND(DE168*CF168*(1/(CK168)),3),CF168*(1/(CK168))))))</f>
        <v/>
      </c>
      <c r="CP168" s="2043">
        <f>IF(COUNTIF(Overview!K12:K14,TRUE)&gt;0,2,IF(COUNTIF(Overview!L12:L14,TRUE)&gt;0,4,0))</f>
        <v/>
      </c>
      <c r="CQ168" s="1472">
        <f>IF(CO168="","",IF(CO168&gt;CP168,"Fail","Pass"))</f>
        <v/>
      </c>
      <c r="CR168" s="1481"/>
      <c r="CS168" s="1565">
        <f>MyTimestamp(CO168)</f>
        <v/>
      </c>
      <c r="CT168" s="1531">
        <f>IF(CE168="",0,15)+IF(CF168="",0,15)</f>
        <v/>
      </c>
      <c r="CU168" s="1532">
        <f>IF(CT168=0,0,2)</f>
        <v/>
      </c>
      <c r="CV168" s="859"/>
      <c r="CW168" s="859"/>
      <c r="CX168" s="2038"/>
      <c r="CY168" s="2044"/>
      <c r="CZ168" s="1543">
        <f>10^(CJ168/20)*100-100</f>
        <v/>
      </c>
      <c r="DA168" s="1331"/>
      <c r="DB168" s="709"/>
      <c r="DC168" s="777">
        <f>IF(DA168="","",10^(DA168/10))</f>
        <v/>
      </c>
      <c r="DD168" s="1377">
        <f>IF(ISNUMBER(DB168)=FALSE,"",10^(DB168/10))</f>
        <v/>
      </c>
      <c r="DE168" s="1543">
        <f>IF(AND(ISNUMBER(DC168),ISNUMBER(DD168)),IF(DC168/DD168&gt;1,ROUND((DC168)/DD168,3),1),1)</f>
        <v/>
      </c>
      <c r="DF168" s="1670">
        <f>IF(ISNUMBER(CO168),IF(CO168&gt;=CP168*0.90625,"!!!MEASURE other two 1RB modes!!!  To include the results for these two additional RB modes please use any row below free (for example otehr band) and replace the information of each field (tech, band, freq, etc...) with the proper one",""),"")</f>
        <v/>
      </c>
      <c r="DG168" s="1541"/>
      <c r="DH168" s="1541"/>
      <c r="DI168" s="1541"/>
      <c r="DJ168" s="1541"/>
      <c r="DK168" s="1541"/>
      <c r="DL168" s="1541"/>
      <c r="DM168" s="1541"/>
      <c r="DN168" s="1541"/>
      <c r="DO168" s="1541"/>
      <c r="DP168" s="1541"/>
      <c r="DQ168" s="1541"/>
      <c r="DR168" s="1541"/>
    </row>
    <row r="169" ht="12.75" x14ac:dyDescent="0.2">
      <c r="A169" s="1541"/>
      <c r="B169" s="1541"/>
      <c r="C169"/>
      <c r="D169" s="130">
        <f>IF(BX$163="Close to Ear","EN 62209-1","EN 62209-2")</f>
        <v/>
      </c>
      <c r="E169" s="130">
        <f>IF(CG169="Close to Ear","2016","2010/A1:2019")</f>
        <v/>
      </c>
      <c r="F169" s="1488" t="inlineStr">
        <is>
          <t>5.3</t>
        </is>
      </c>
      <c r="G169" s="1497"/>
      <c r="H169" s="120">
        <f>BV169</f>
        <v/>
      </c>
      <c r="I169" s="120">
        <f>BW169</f>
        <v/>
      </c>
      <c r="J169" s="687" t="inlineStr">
        <is>
          <t>LTE</t>
        </is>
      </c>
      <c r="K169" s="194" t="inlineStr">
        <is>
          <t>FDD1</t>
        </is>
      </c>
      <c r="L169" s="115"/>
      <c r="M169" s="120">
        <v>10</v>
      </c>
      <c r="N169" s="119" t="inlineStr">
        <is>
          <t>QPSK</t>
        </is>
      </c>
      <c r="O169" s="131"/>
      <c r="P169" s="6597"/>
      <c r="Q169" s="131">
        <v>1</v>
      </c>
      <c r="R169" s="131">
        <v>0</v>
      </c>
      <c r="S169" s="120"/>
      <c r="T169" s="120">
        <v>18300</v>
      </c>
      <c r="U169" s="120">
        <v>1950</v>
      </c>
      <c r="V169" s="119"/>
      <c r="W169" s="197"/>
      <c r="X169" s="119"/>
      <c r="Y169" s="119"/>
      <c r="Z169" s="119"/>
      <c r="AA169" s="115"/>
      <c r="AB169" s="115"/>
      <c r="AC169" s="689">
        <f>IF(OR(BX$163="Close to Ear",BX$163="Close to Head"),"Head",IF(BX$163="Extremity","Extremity","Body"))</f>
        <v/>
      </c>
      <c r="AD169" s="690">
        <f>CA169</f>
        <v/>
      </c>
      <c r="AE169" s="688">
        <f>CB169</f>
        <v/>
      </c>
      <c r="AF169" s="115"/>
      <c r="AG169" s="808">
        <f>IF(AZ169="","N/A",IF(CQ169="Pass","P","F"))</f>
        <v/>
      </c>
      <c r="AH169" s="129"/>
      <c r="AI169" s="129"/>
      <c r="AJ169" s="129"/>
      <c r="AK169" s="119"/>
      <c r="AL169" s="115"/>
      <c r="AM169" s="119"/>
      <c r="AN169" s="119"/>
      <c r="AO169" s="692"/>
      <c r="AP169" s="692"/>
      <c r="AQ169" s="692"/>
      <c r="AR169" s="692"/>
      <c r="AS169" s="692"/>
      <c r="AT169" s="691">
        <f>CE169</f>
        <v/>
      </c>
      <c r="AU169" s="691">
        <f>CF169</f>
        <v/>
      </c>
      <c r="AV169" s="813"/>
      <c r="AW169" s="813"/>
      <c r="AX169" s="197">
        <f>CZ169</f>
        <v/>
      </c>
      <c r="AY169" s="197">
        <f>DE169</f>
        <v/>
      </c>
      <c r="AZ169" s="3379">
        <f>CO169</f>
        <v/>
      </c>
      <c r="BA169" s="3380"/>
      <c r="BB169" s="197">
        <f>CP169</f>
        <v/>
      </c>
      <c r="BC169" s="813"/>
      <c r="BD169" s="197">
        <f>CR169</f>
        <v/>
      </c>
      <c r="BE169" s="121">
        <f>CS169</f>
        <v/>
      </c>
      <c r="BF169" s="122">
        <f>CT169*60</f>
        <v/>
      </c>
      <c r="BG169" s="121">
        <f>BE169</f>
        <v/>
      </c>
      <c r="BH169" s="122">
        <f>CU169*60</f>
        <v/>
      </c>
      <c r="BI169" s="122">
        <f>CV169</f>
        <v/>
      </c>
      <c r="BJ169" s="117"/>
      <c r="BK169" s="812">
        <f>Overview!$E$7</f>
        <v/>
      </c>
      <c r="BL169" s="117"/>
      <c r="BM169" s="836">
        <f>CW169</f>
        <v/>
      </c>
      <c r="BN169" s="812">
        <f>Overview!$P$153</f>
        <v/>
      </c>
      <c r="BO169" s="117"/>
      <c r="BP169" s="117"/>
      <c r="BQ169" s="115"/>
      <c r="BR169" s="1478"/>
      <c r="BS169" s="1548"/>
      <c r="BT169" s="2127" t="inlineStr">
        <is>
          <t>LTE</t>
        </is>
      </c>
      <c r="BU169" s="2089" t="inlineStr">
        <is>
          <t>FDD1</t>
        </is>
      </c>
      <c r="BV169" s="430">
        <f>Overview!$H$28</f>
        <v/>
      </c>
      <c r="BW169" s="2010"/>
      <c r="BX169" s="2089"/>
      <c r="BY169" s="923"/>
      <c r="BZ169" s="1722">
        <f>IF(COUNT('Conducted LTE'!$AH$3:$AH$170)=0,10,INDEX('Conducted LTE'!$M$3:$M$170,MATCH(MAX('Conducted LTE'!$AH$3:$AH$170),'Conducted LTE'!$AH$3:$AH$170,0)))</f>
        <v>10</v>
      </c>
      <c r="CA169" s="466" t="str">
        <f>CA168</f>
        <v>TBD</v>
      </c>
      <c r="CB169" s="202">
        <v>0</v>
      </c>
      <c r="CC169" s="881">
        <f>IF(COUNT('Conducted LTE'!$AH$3:$AH$170)=0,18300,INDEX('Conducted LTE'!$T$3:$T$170,MATCH(MAX('Conducted LTE'!$AH$3:$AH$170),'Conducted LTE'!$AH$3:$AH$170,0)))</f>
        <v>18300</v>
      </c>
      <c r="CD169" s="881">
        <f>IF(COUNT('Conducted LTE'!$AH$3:$AH$170)=0,1950,INDEX('Conducted LTE'!$U$3:$U$170,MATCH(MAX('Conducted LTE'!$AH$3:$AH$170),'Conducted LTE'!$AH$3:$AH$170,0)))</f>
        <v>1950</v>
      </c>
      <c r="CE169" s="1523"/>
      <c r="CF169" s="1523"/>
      <c r="CG169" s="387" t="str">
        <f>IF(OR($BY$163="",$BY$163=""),"",$BY$163)</f>
        <v/>
      </c>
      <c r="CH169" s="387">
        <f>BZ169</f>
        <v/>
      </c>
      <c r="CI169" s="387">
        <f>CA169</f>
        <v/>
      </c>
      <c r="CJ169" s="1527"/>
      <c r="CK169" s="2042"/>
      <c r="CL169" s="206">
        <f>IF(CF169=""," ",IF(ABS(CE169-CF169)&lt;=0.125,"Valid","Not valid"))</f>
        <v/>
      </c>
      <c r="CM169" s="207">
        <f> IF(CE169="","",IF(AND(CE169&lt;&gt;"",CF169=""),IF(CE169&gt;=1,"Medir+Sig Max","No"),IF(CF169&lt;&gt;"",IF(CF169&gt;=1,"Medir+Sig Max","No"),"")))</f>
        <v/>
      </c>
      <c r="CN169" s="1787"/>
      <c r="CO169" s="220">
        <f>IF(CK169="",IF(AND(CE169="",CF169=""),"",IF(CF169="",IF(DE169&gt;1,ROUND(DE169*CE169,3),CE169),IF(DE169&gt;1,ROUND(DE169*CF169,3),CF169))),IF(AND(CE169="",CF169=""),"",IF(CF169="",IF(DE169&gt;1,ROUND(DE169*CE169*(1/(CK169)),3),CE169*(1/(CK169))),IF(DE169&gt;1,ROUND(DE169*CF169*(1/(CK169)),3),CF169*(1/(CK169))))))</f>
        <v/>
      </c>
      <c r="CP169" s="2043">
        <f>IF(COUNTIF(Overview!K12:K14,TRUE)&gt;0,2,IF(COUNTIF(Overview!L12:L14,TRUE)&gt;0,4,0))</f>
        <v/>
      </c>
      <c r="CQ169" s="1472">
        <f>IF(CO169="","",IF(CO169&gt;CP169,"Fail","Pass"))</f>
        <v/>
      </c>
      <c r="CR169" s="1481"/>
      <c r="CS169" s="1565">
        <f>MyTimestamp(CO169)</f>
        <v/>
      </c>
      <c r="CT169" s="1531">
        <f>IF(CE169="",0,15)+IF(CF169="",0,15)</f>
        <v/>
      </c>
      <c r="CU169" s="1532">
        <f>IF(CT169=0,0,2)</f>
        <v/>
      </c>
      <c r="CV169" s="859"/>
      <c r="CW169" s="859"/>
      <c r="CX169" s="2038"/>
      <c r="CY169" s="2044"/>
      <c r="CZ169" s="1543">
        <f>10^(CJ169/20)*100-100</f>
        <v/>
      </c>
      <c r="DA169" s="1331"/>
      <c r="DB169" s="709"/>
      <c r="DC169" s="777">
        <f>IF(DA169="","",10^(DA169/10))</f>
        <v/>
      </c>
      <c r="DD169" s="1377">
        <f>IF(ISNUMBER(DB169)=FALSE,"",10^(DB169/10))</f>
        <v/>
      </c>
      <c r="DE169" s="1543">
        <f>IF(AND(ISNUMBER(DC169),ISNUMBER(DD169)),IF(DC169/DD169&gt;1,ROUND((DC169)/DD169,3),1),1)</f>
        <v/>
      </c>
      <c r="DF169" s="1670">
        <f>IF(ISNUMBER(CO169),IF(CO169&gt;=CP169*0.90625,"!!!MEASURE other two 1RB modes!!!  To include the results for these two additional RB modes please use any row below free (for example otehr band) and replace the information of each field (tech, band, freq, etc...) with the proper one",""),"")</f>
        <v/>
      </c>
      <c r="DG169" s="1541"/>
      <c r="DH169" s="1541"/>
      <c r="DI169" s="1541"/>
      <c r="DJ169" s="1541"/>
      <c r="DK169" s="1541"/>
      <c r="DL169" s="1541"/>
      <c r="DM169" s="1541"/>
      <c r="DN169" s="1541"/>
      <c r="DO169" s="1541"/>
      <c r="DP169" s="1541"/>
      <c r="DQ169" s="1541"/>
      <c r="DR169" s="1541"/>
    </row>
    <row r="170" ht="12.75" x14ac:dyDescent="0.2">
      <c r="A170" s="1541"/>
      <c r="B170" s="1541"/>
      <c r="C170"/>
      <c r="D170" s="130">
        <f>IF(BX$163="Close to Ear","EN 62209-1","EN 62209-2")</f>
        <v/>
      </c>
      <c r="E170" s="130">
        <f>IF(CG170="Close to Ear","2016","2010/A1:2019")</f>
        <v/>
      </c>
      <c r="F170" s="1488" t="inlineStr">
        <is>
          <t>5.3</t>
        </is>
      </c>
      <c r="G170" s="1497"/>
      <c r="H170" s="120">
        <f>BV170</f>
        <v/>
      </c>
      <c r="I170" s="120">
        <f>BW170</f>
        <v/>
      </c>
      <c r="J170" s="687" t="inlineStr">
        <is>
          <t>LTE</t>
        </is>
      </c>
      <c r="K170" s="194" t="inlineStr">
        <is>
          <t>FDD1</t>
        </is>
      </c>
      <c r="L170" s="115"/>
      <c r="M170" s="120">
        <v>10</v>
      </c>
      <c r="N170" s="119" t="inlineStr">
        <is>
          <t>QPSK</t>
        </is>
      </c>
      <c r="O170" s="131"/>
      <c r="P170" s="6597"/>
      <c r="Q170" s="131">
        <v>1</v>
      </c>
      <c r="R170" s="131">
        <v>0</v>
      </c>
      <c r="S170" s="120"/>
      <c r="T170" s="120">
        <v>18300</v>
      </c>
      <c r="U170" s="120">
        <v>1950</v>
      </c>
      <c r="V170" s="119"/>
      <c r="W170" s="197"/>
      <c r="X170" s="119"/>
      <c r="Y170" s="119"/>
      <c r="Z170" s="119"/>
      <c r="AA170" s="115"/>
      <c r="AB170" s="115"/>
      <c r="AC170" s="689">
        <f>IF(OR(BX$163="Close to Ear",BX$163="Close to Head"),"Head",IF(BX$163="Extremity","Extremity","Body"))</f>
        <v/>
      </c>
      <c r="AD170" s="690">
        <f>CA170</f>
        <v/>
      </c>
      <c r="AE170" s="688">
        <f>CB170</f>
        <v/>
      </c>
      <c r="AF170" s="115"/>
      <c r="AG170" s="808">
        <f>IF(AZ170="","N/A",IF(CQ170="Pass","P","F"))</f>
        <v/>
      </c>
      <c r="AH170" s="129"/>
      <c r="AI170" s="129"/>
      <c r="AJ170" s="129"/>
      <c r="AK170" s="119"/>
      <c r="AL170" s="115"/>
      <c r="AM170" s="119"/>
      <c r="AN170" s="119"/>
      <c r="AO170" s="692"/>
      <c r="AP170" s="692"/>
      <c r="AQ170" s="692"/>
      <c r="AR170" s="692"/>
      <c r="AS170" s="692"/>
      <c r="AT170" s="691">
        <f>CE170</f>
        <v/>
      </c>
      <c r="AU170" s="691">
        <f>CF170</f>
        <v/>
      </c>
      <c r="AV170" s="813"/>
      <c r="AW170" s="813"/>
      <c r="AX170" s="197">
        <f>CZ170</f>
        <v/>
      </c>
      <c r="AY170" s="197">
        <f>DE170</f>
        <v/>
      </c>
      <c r="AZ170" s="3379">
        <f>CO170</f>
        <v/>
      </c>
      <c r="BA170" s="3380"/>
      <c r="BB170" s="197">
        <f>CP170</f>
        <v/>
      </c>
      <c r="BC170" s="813"/>
      <c r="BD170" s="197">
        <f>CR170</f>
        <v/>
      </c>
      <c r="BE170" s="121">
        <f>CS170</f>
        <v/>
      </c>
      <c r="BF170" s="122">
        <f>CT170*60</f>
        <v/>
      </c>
      <c r="BG170" s="121">
        <f>BE170</f>
        <v/>
      </c>
      <c r="BH170" s="122">
        <f>CU170*60</f>
        <v/>
      </c>
      <c r="BI170" s="122">
        <f>CV170</f>
        <v/>
      </c>
      <c r="BJ170" s="117"/>
      <c r="BK170" s="812">
        <f>Overview!$E$7</f>
        <v/>
      </c>
      <c r="BL170" s="117"/>
      <c r="BM170" s="836">
        <f>CW170</f>
        <v/>
      </c>
      <c r="BN170" s="812">
        <f>Overview!$P$153</f>
        <v/>
      </c>
      <c r="BO170" s="117"/>
      <c r="BP170" s="117"/>
      <c r="BQ170" s="115"/>
      <c r="BR170" s="1478"/>
      <c r="BS170" s="1548"/>
      <c r="BT170" s="2127" t="inlineStr">
        <is>
          <t>LTE</t>
        </is>
      </c>
      <c r="BU170" s="2089" t="inlineStr">
        <is>
          <t>FDD1</t>
        </is>
      </c>
      <c r="BV170" s="430">
        <f>Overview!$H$28</f>
        <v/>
      </c>
      <c r="BW170" s="2010"/>
      <c r="BX170" s="2089"/>
      <c r="BY170" s="882"/>
      <c r="BZ170" s="1722">
        <f>IF(COUNT('Conducted LTE'!$AH$3:$AH$170)=0,10,INDEX('Conducted LTE'!$M$3:$M$170,MATCH(MAX('Conducted LTE'!$AH$3:$AH$170),'Conducted LTE'!$AH$3:$AH$170,0)))</f>
        <v>10</v>
      </c>
      <c r="CA170" s="467" t="str">
        <f>CA169</f>
        <v>TBD</v>
      </c>
      <c r="CB170" s="200">
        <v>0</v>
      </c>
      <c r="CC170" s="1679">
        <f>IF(COUNT('Conducted LTE'!$AH$3:$AH$170)=0,18300,INDEX('Conducted LTE'!$T$3:$T$170,MATCH(MAX('Conducted LTE'!$AH$3:$AH$170),'Conducted LTE'!$AH$3:$AH$170,0)))</f>
        <v>18300</v>
      </c>
      <c r="CD170" s="1679">
        <f>IF(COUNT('Conducted LTE'!$AH$3:$AH$170)=0,1950,INDEX('Conducted LTE'!$U$3:$U$170,MATCH(MAX('Conducted LTE'!$AH$3:$AH$170),'Conducted LTE'!$AH$3:$AH$170,0)))</f>
        <v>1950</v>
      </c>
      <c r="CE170" s="1523"/>
      <c r="CF170" s="1523"/>
      <c r="CG170" s="387" t="str">
        <f>IF(OR($BY$163="",$BY$163=""),"",$BY$163)</f>
        <v/>
      </c>
      <c r="CH170" s="387">
        <f>BZ170</f>
        <v/>
      </c>
      <c r="CI170" s="387">
        <f>CA170</f>
        <v/>
      </c>
      <c r="CJ170" s="1527"/>
      <c r="CK170" s="2042"/>
      <c r="CL170" s="206">
        <f>IF(CF170=""," ",IF(ABS(CE170-CF170)&lt;=0.125,"Valid","Not valid"))</f>
        <v/>
      </c>
      <c r="CM170" s="207">
        <f> IF(CE170="","",IF(AND(CE170&lt;&gt;"",CF170=""),IF(CE170&gt;=1,"Medir+Sig Max","No"),IF(CF170&lt;&gt;"",IF(CF170&gt;=1,"Medir+Sig Max","No"),"")))</f>
        <v/>
      </c>
      <c r="CN170" s="1787"/>
      <c r="CO170" s="220">
        <f>IF(CK170="",IF(AND(CE170="",CF170=""),"",IF(CF170="",IF(DE170&gt;1,ROUND(DE170*CE170,3),CE170),IF(DE170&gt;1,ROUND(DE170*CF170,3),CF170))),IF(AND(CE170="",CF170=""),"",IF(CF170="",IF(DE170&gt;1,ROUND(DE170*CE170*(1/(CK170)),3),CE170*(1/(CK170))),IF(DE170&gt;1,ROUND(DE170*CF170*(1/(CK170)),3),CF170*(1/(CK170))))))</f>
        <v/>
      </c>
      <c r="CP170" s="2043">
        <f>IF(COUNTIF(Overview!K12:K14,TRUE)&gt;0,2,IF(COUNTIF(Overview!L12:L14,TRUE)&gt;0,4,0))</f>
        <v/>
      </c>
      <c r="CQ170" s="1472">
        <f>IF(CO170="","",IF(CO170&gt;CP170,"Fail","Pass"))</f>
        <v/>
      </c>
      <c r="CR170" s="1481"/>
      <c r="CS170" s="1565">
        <f>MyTimestamp(CO170)</f>
        <v/>
      </c>
      <c r="CT170" s="1531">
        <f>IF(CE170="",0,15)+IF(CF170="",0,15)</f>
        <v/>
      </c>
      <c r="CU170" s="1532">
        <f>IF(CT170=0,0,2)</f>
        <v/>
      </c>
      <c r="CV170" s="859"/>
      <c r="CW170" s="859"/>
      <c r="CX170" s="2038"/>
      <c r="CY170" s="2044"/>
      <c r="CZ170" s="1543">
        <f>10^(CJ170/20)*100-100</f>
        <v/>
      </c>
      <c r="DA170" s="1331"/>
      <c r="DB170" s="709"/>
      <c r="DC170" s="777">
        <f>IF(DA170="","",10^(DA170/10))</f>
        <v/>
      </c>
      <c r="DD170" s="1377">
        <f>IF(ISNUMBER(DB170)=FALSE,"",10^(DB170/10))</f>
        <v/>
      </c>
      <c r="DE170" s="1543">
        <f>IF(AND(ISNUMBER(DC170),ISNUMBER(DD170)),IF(DC170/DD170&gt;1,ROUND((DC170)/DD170,3),1),1)</f>
        <v/>
      </c>
      <c r="DF170" s="1670">
        <f>IF(ISNUMBER(CO170),IF(CO170&gt;=CP170*0.90625,"!!!MEASURE other two 1RB modes!!!  To include the results for these two additional RB modes please use any row below free (for example otehr band) and replace the information of each field (tech, band, freq, etc...) with the proper one",""),"")</f>
        <v/>
      </c>
      <c r="DG170" s="1541"/>
      <c r="DH170" s="1541"/>
      <c r="DI170" s="1541"/>
      <c r="DJ170" s="1541"/>
      <c r="DK170" s="1541"/>
      <c r="DL170" s="1541"/>
      <c r="DM170" s="1541"/>
      <c r="DN170" s="1669"/>
      <c r="DO170" s="1541"/>
      <c r="DP170" s="1541"/>
      <c r="DQ170" s="1541"/>
      <c r="DR170" s="1541"/>
    </row>
    <row r="171" ht="12.75" x14ac:dyDescent="0.2">
      <c r="A171" s="1541"/>
      <c r="B171" s="1541"/>
      <c r="C171"/>
      <c r="D171" s="130">
        <f>IF(BX$163="Close to Ear","EN 62209-1","EN 62209-2")</f>
        <v/>
      </c>
      <c r="E171" s="130">
        <f>IF(CG171="Close to Ear","2016","2010/A1:2019")</f>
        <v/>
      </c>
      <c r="F171" s="1488" t="inlineStr">
        <is>
          <t>5.3</t>
        </is>
      </c>
      <c r="G171" s="1497"/>
      <c r="H171" s="120">
        <f>BV171</f>
        <v/>
      </c>
      <c r="I171" s="120">
        <f>BW171</f>
        <v/>
      </c>
      <c r="J171" s="687" t="inlineStr">
        <is>
          <t>LTE</t>
        </is>
      </c>
      <c r="K171" s="194" t="inlineStr">
        <is>
          <t>FDD1</t>
        </is>
      </c>
      <c r="L171" s="115"/>
      <c r="M171" s="120">
        <v>10</v>
      </c>
      <c r="N171" s="119" t="inlineStr">
        <is>
          <t>QPSK</t>
        </is>
      </c>
      <c r="O171" s="131"/>
      <c r="P171" s="6597"/>
      <c r="Q171" s="131">
        <v>1</v>
      </c>
      <c r="R171" s="131">
        <v>0</v>
      </c>
      <c r="S171" s="120"/>
      <c r="T171" s="120">
        <v>18300</v>
      </c>
      <c r="U171" s="120">
        <v>1950</v>
      </c>
      <c r="V171" s="119"/>
      <c r="W171" s="197"/>
      <c r="X171" s="119"/>
      <c r="Y171" s="119"/>
      <c r="Z171" s="119"/>
      <c r="AA171" s="115"/>
      <c r="AB171" s="115"/>
      <c r="AC171" s="689">
        <f>IF(OR(BX$163="Close to Ear",BX$163="Close to Head"),"Head",IF(BX$163="Extremity","Extremity","Body"))</f>
        <v/>
      </c>
      <c r="AD171" s="690">
        <f>CA171</f>
        <v/>
      </c>
      <c r="AE171" s="688">
        <f>CB171</f>
        <v/>
      </c>
      <c r="AF171" s="115"/>
      <c r="AG171" s="808">
        <f>IF(AZ171="","N/A",IF(CQ171="Pass","P","F"))</f>
        <v/>
      </c>
      <c r="AH171" s="129"/>
      <c r="AI171" s="129"/>
      <c r="AJ171" s="129"/>
      <c r="AK171" s="119"/>
      <c r="AL171" s="115"/>
      <c r="AM171" s="119"/>
      <c r="AN171" s="119"/>
      <c r="AO171" s="692"/>
      <c r="AP171" s="692"/>
      <c r="AQ171" s="692"/>
      <c r="AR171" s="692"/>
      <c r="AS171" s="692"/>
      <c r="AT171" s="691">
        <f>CE171</f>
        <v/>
      </c>
      <c r="AU171" s="691">
        <f>CF171</f>
        <v/>
      </c>
      <c r="AV171" s="813"/>
      <c r="AW171" s="813"/>
      <c r="AX171" s="197">
        <f>CZ171</f>
        <v/>
      </c>
      <c r="AY171" s="197">
        <f>DE171</f>
        <v/>
      </c>
      <c r="AZ171" s="3379">
        <f>CO171</f>
        <v/>
      </c>
      <c r="BA171" s="3380"/>
      <c r="BB171" s="197">
        <f>CP171</f>
        <v/>
      </c>
      <c r="BC171" s="813"/>
      <c r="BD171" s="197">
        <f>CR171</f>
        <v/>
      </c>
      <c r="BE171" s="121">
        <f>CS171</f>
        <v/>
      </c>
      <c r="BF171" s="122">
        <f>CT171*60</f>
        <v/>
      </c>
      <c r="BG171" s="121">
        <f>BE171</f>
        <v/>
      </c>
      <c r="BH171" s="122">
        <f>CU171*60</f>
        <v/>
      </c>
      <c r="BI171" s="122">
        <f>CV171</f>
        <v/>
      </c>
      <c r="BJ171" s="117"/>
      <c r="BK171" s="812">
        <f>Overview!$E$7</f>
        <v/>
      </c>
      <c r="BL171" s="117"/>
      <c r="BM171" s="836">
        <f>CW171</f>
        <v/>
      </c>
      <c r="BN171" s="812">
        <f>Overview!$P$153</f>
        <v/>
      </c>
      <c r="BO171" s="117"/>
      <c r="BP171" s="117"/>
      <c r="BQ171" s="115"/>
      <c r="BR171" s="1478"/>
      <c r="BS171" s="1548"/>
      <c r="BT171" s="2127" t="inlineStr">
        <is>
          <t>LTE</t>
        </is>
      </c>
      <c r="BU171" s="2089" t="inlineStr">
        <is>
          <t>FDD1</t>
        </is>
      </c>
      <c r="BV171" s="430">
        <f>Overview!$H$28</f>
        <v/>
      </c>
      <c r="BW171" s="2010"/>
      <c r="BX171" s="2089"/>
      <c r="BY171" s="924"/>
      <c r="BZ171" s="1722">
        <f>IF(COUNT('Conducted LTE'!$AH$3:$AH$170)=0,10,INDEX('Conducted LTE'!$M$3:$M$170,MATCH(MAX('Conducted LTE'!$AH$3:$AH$170),'Conducted LTE'!$AH$3:$AH$170,0)))</f>
        <v>10</v>
      </c>
      <c r="CA171" s="468" t="str">
        <f>CA170</f>
        <v>TBD</v>
      </c>
      <c r="CB171" s="201">
        <v>0</v>
      </c>
      <c r="CC171" s="1059">
        <f>IF(COUNT('Conducted LTE'!$AH$3:$AH$170)=0,18300,INDEX('Conducted LTE'!$T$3:$T$170,MATCH(MAX('Conducted LTE'!$AH$3:$AH$170),'Conducted LTE'!$AH$3:$AH$170,0)))</f>
        <v>18300</v>
      </c>
      <c r="CD171" s="1059">
        <f>IF(COUNT('Conducted LTE'!$AH$3:$AH$170)=0,1950,INDEX('Conducted LTE'!$U$3:$U$170,MATCH(MAX('Conducted LTE'!$AH$3:$AH$170),'Conducted LTE'!$AH$3:$AH$170,0)))</f>
        <v>1950</v>
      </c>
      <c r="CE171" s="1523"/>
      <c r="CF171" s="1523"/>
      <c r="CG171" s="387" t="str">
        <f>IF(OR($BY$163="",$BY$163=""),"",$BY$163)</f>
        <v/>
      </c>
      <c r="CH171" s="387">
        <f>BZ171</f>
        <v/>
      </c>
      <c r="CI171" s="387">
        <f>CA171</f>
        <v/>
      </c>
      <c r="CJ171" s="1527"/>
      <c r="CK171" s="2042"/>
      <c r="CL171" s="206">
        <f>IF(CF171=""," ",IF(ABS(CE171-CF171)&lt;=0.125,"Valid","Not valid"))</f>
        <v/>
      </c>
      <c r="CM171" s="207">
        <f> IF(CE171="","",IF(AND(CE171&lt;&gt;"",CF171=""),IF(CE171&gt;=1,"Medir+Sig Max","No"),IF(CF171&lt;&gt;"",IF(CF171&gt;=1,"Medir+Sig Max","No"),"")))</f>
        <v/>
      </c>
      <c r="CN171" s="1787"/>
      <c r="CO171" s="220">
        <f>IF(CK171="",IF(AND(CE171="",CF171=""),"",IF(CF171="",IF(DE171&gt;1,ROUND(DE171*CE171,3),CE171),IF(DE171&gt;1,ROUND(DE171*CF171,3),CF171))),IF(AND(CE171="",CF171=""),"",IF(CF171="",IF(DE171&gt;1,ROUND(DE171*CE171*(1/(CK171)),3),CE171*(1/(CK171))),IF(DE171&gt;1,ROUND(DE171*CF171*(1/(CK171)),3),CF171*(1/(CK171))))))</f>
        <v/>
      </c>
      <c r="CP171" s="2043">
        <f>IF(COUNTIF(Overview!K12:K14,TRUE)&gt;0,2,IF(COUNTIF(Overview!L12:L14,TRUE)&gt;0,4,0))</f>
        <v/>
      </c>
      <c r="CQ171" s="1472">
        <f>IF(CO171="","",IF(CO171&gt;CP171,"Fail","Pass"))</f>
        <v/>
      </c>
      <c r="CR171" s="1481"/>
      <c r="CS171" s="1565">
        <f>MyTimestamp(CO171)</f>
        <v/>
      </c>
      <c r="CT171" s="1531">
        <f>IF(CE171="",0,15)+IF(CF171="",0,15)</f>
        <v/>
      </c>
      <c r="CU171" s="1532">
        <f>IF(CT171=0,0,2)</f>
        <v/>
      </c>
      <c r="CV171" s="859"/>
      <c r="CW171" s="859"/>
      <c r="CX171" s="2038"/>
      <c r="CY171" s="2044"/>
      <c r="CZ171" s="1543">
        <f>10^(CJ171/20)*100-100</f>
        <v/>
      </c>
      <c r="DA171" s="1331"/>
      <c r="DB171" s="709"/>
      <c r="DC171" s="777">
        <f>IF(DA171="","",10^(DA171/10))</f>
        <v/>
      </c>
      <c r="DD171" s="1377">
        <f>IF(ISNUMBER(DB171)=FALSE,"",10^(DB171/10))</f>
        <v/>
      </c>
      <c r="DE171" s="1543">
        <f>IF(AND(ISNUMBER(DC171),ISNUMBER(DD171)),IF(DC171/DD171&gt;1,ROUND((DC171)/DD171,3),1),1)</f>
        <v/>
      </c>
      <c r="DF171" s="1670">
        <f>IF(ISNUMBER(CO171),IF(CO171&gt;=CP171*0.90625,"!!!MEASURE other two 1RB modes!!!  To include the results for these two additional RB modes please use any row below free (for example otehr band) and replace the information of each field (tech, band, freq, etc...) with the proper one",""),"")</f>
        <v/>
      </c>
      <c r="DG171" s="1541"/>
      <c r="DH171" s="1541"/>
      <c r="DI171" s="1541"/>
      <c r="DJ171" s="1541"/>
      <c r="DK171" s="1541"/>
      <c r="DL171" s="1541"/>
      <c r="DM171" s="1541"/>
      <c r="DN171" s="1541"/>
      <c r="DO171" s="1541"/>
      <c r="DP171" s="1541"/>
      <c r="DQ171" s="1541"/>
      <c r="DR171" s="1541"/>
    </row>
    <row r="172" ht="12.75" x14ac:dyDescent="0.2">
      <c r="A172" s="1541"/>
      <c r="B172" s="1541"/>
      <c r="C172"/>
      <c r="D172" s="130">
        <f>IF(BX$163="Close to Ear","EN 62209-1","EN 62209-2")</f>
        <v/>
      </c>
      <c r="E172" s="130">
        <f>IF(CG172="Close to Ear","2016","2010/A1:2019")</f>
        <v/>
      </c>
      <c r="F172" s="1488" t="inlineStr">
        <is>
          <t>5.3</t>
        </is>
      </c>
      <c r="G172" s="1497"/>
      <c r="H172" s="120">
        <f>BV172</f>
        <v/>
      </c>
      <c r="I172" s="120">
        <f>BW172</f>
        <v/>
      </c>
      <c r="J172" s="687" t="inlineStr">
        <is>
          <t>LTE</t>
        </is>
      </c>
      <c r="K172" s="194" t="inlineStr">
        <is>
          <t>FDD1</t>
        </is>
      </c>
      <c r="L172" s="115"/>
      <c r="M172" s="120">
        <v>10</v>
      </c>
      <c r="N172" s="119" t="inlineStr">
        <is>
          <t>QPSK</t>
        </is>
      </c>
      <c r="O172" s="131"/>
      <c r="P172" s="6597"/>
      <c r="Q172" s="131">
        <v>1</v>
      </c>
      <c r="R172" s="131">
        <v>0</v>
      </c>
      <c r="S172" s="120"/>
      <c r="T172" s="120">
        <v>18300</v>
      </c>
      <c r="U172" s="120">
        <v>1950</v>
      </c>
      <c r="V172" s="119"/>
      <c r="W172" s="197"/>
      <c r="X172" s="119"/>
      <c r="Y172" s="119"/>
      <c r="Z172" s="119"/>
      <c r="AA172" s="115"/>
      <c r="AB172" s="115"/>
      <c r="AC172" s="689">
        <f>IF(OR(BX$163="Close to Ear",BX$163="Close to Head"),"Head",IF(BX$163="Extremity","Extremity","Body"))</f>
        <v/>
      </c>
      <c r="AD172" s="690">
        <f>CA172</f>
        <v/>
      </c>
      <c r="AE172" s="688">
        <f>CB172</f>
        <v/>
      </c>
      <c r="AF172" s="115"/>
      <c r="AG172" s="808">
        <f>IF(AZ172="","N/A",IF(CQ172="Pass","P","F"))</f>
        <v/>
      </c>
      <c r="AH172" s="129"/>
      <c r="AI172" s="129"/>
      <c r="AJ172" s="129"/>
      <c r="AK172" s="119"/>
      <c r="AL172" s="115"/>
      <c r="AM172" s="119"/>
      <c r="AN172" s="119"/>
      <c r="AO172" s="692"/>
      <c r="AP172" s="692"/>
      <c r="AQ172" s="692"/>
      <c r="AR172" s="692"/>
      <c r="AS172" s="692"/>
      <c r="AT172" s="691">
        <f>CE172</f>
        <v/>
      </c>
      <c r="AU172" s="691">
        <f>CF172</f>
        <v/>
      </c>
      <c r="AV172" s="813"/>
      <c r="AW172" s="813"/>
      <c r="AX172" s="197">
        <f>CZ172</f>
        <v/>
      </c>
      <c r="AY172" s="197">
        <f>DE172</f>
        <v/>
      </c>
      <c r="AZ172" s="3379">
        <f>CO172</f>
        <v/>
      </c>
      <c r="BA172" s="3380"/>
      <c r="BB172" s="197">
        <f>CP172</f>
        <v/>
      </c>
      <c r="BC172" s="813"/>
      <c r="BD172" s="197">
        <f>CR172</f>
        <v/>
      </c>
      <c r="BE172" s="121">
        <f>CS172</f>
        <v/>
      </c>
      <c r="BF172" s="122">
        <f>CT172*60</f>
        <v/>
      </c>
      <c r="BG172" s="121">
        <f>BE172</f>
        <v/>
      </c>
      <c r="BH172" s="122">
        <f>CU172*60</f>
        <v/>
      </c>
      <c r="BI172" s="122">
        <f>CV172</f>
        <v/>
      </c>
      <c r="BJ172" s="117"/>
      <c r="BK172" s="812">
        <f>Overview!$E$7</f>
        <v/>
      </c>
      <c r="BL172" s="117"/>
      <c r="BM172" s="836">
        <f>CW172</f>
        <v/>
      </c>
      <c r="BN172" s="812">
        <f>Overview!$P$153</f>
        <v/>
      </c>
      <c r="BO172" s="117"/>
      <c r="BP172" s="117"/>
      <c r="BQ172" s="115"/>
      <c r="BR172" s="1478"/>
      <c r="BS172" s="1548"/>
      <c r="BT172" s="2127" t="inlineStr">
        <is>
          <t>LTE</t>
        </is>
      </c>
      <c r="BU172" s="2089" t="inlineStr">
        <is>
          <t>FDD1</t>
        </is>
      </c>
      <c r="BV172" s="430">
        <f>Overview!$H$28</f>
        <v/>
      </c>
      <c r="BW172" s="2010"/>
      <c r="BX172" s="2089"/>
      <c r="BY172" s="2130"/>
      <c r="BZ172" s="2131">
        <f>IF(COUNT('Conducted LTE'!$AH$3:$AH$170)=0,10,INDEX('Conducted LTE'!$M$3:$M$170,MATCH(MAX('Conducted LTE'!$AH$3:$AH$170),'Conducted LTE'!$AH$3:$AH$170,0)))</f>
        <v>10</v>
      </c>
      <c r="CA172" s="466" t="str">
        <f>CA171</f>
        <v>TBD</v>
      </c>
      <c r="CB172" s="202">
        <v>0</v>
      </c>
      <c r="CC172" s="881">
        <f>IF(COUNT('Conducted LTE'!$AH$3:$AH$170)=0,18300,INDEX('Conducted LTE'!$T$3:$T$170,MATCH(MAX('Conducted LTE'!$AH$3:$AH$170),'Conducted LTE'!$AH$3:$AH$170,0)))</f>
        <v>18300</v>
      </c>
      <c r="CD172" s="881">
        <f>IF(COUNT('Conducted LTE'!$AH$3:$AH$170)=0,1950,INDEX('Conducted LTE'!$U$3:$U$170,MATCH(MAX('Conducted LTE'!$AH$3:$AH$170),'Conducted LTE'!$AH$3:$AH$170,0)))</f>
        <v>1950</v>
      </c>
      <c r="CE172" s="1523"/>
      <c r="CF172" s="1523"/>
      <c r="CG172" s="387" t="str">
        <f>IF(OR($BY$163="",$BY$163=""),"",$BY$163)</f>
        <v/>
      </c>
      <c r="CH172" s="387">
        <f>BZ172</f>
        <v/>
      </c>
      <c r="CI172" s="387">
        <f>CA172</f>
        <v/>
      </c>
      <c r="CJ172" s="1527"/>
      <c r="CK172" s="2042"/>
      <c r="CL172" s="206">
        <f>IF(CF172=""," ",IF(ABS(CE172-CF172)&lt;=0.125,"Valid","Not valid"))</f>
        <v/>
      </c>
      <c r="CM172" s="207">
        <f> IF(CE172="","",IF(AND(CE172&lt;&gt;"",CF172=""),IF(CE172&gt;=1,"Medir+Sig Max","No"),IF(CF172&lt;&gt;"",IF(CF172&gt;=1,"Medir+Sig Max","No"),"")))</f>
        <v/>
      </c>
      <c r="CN172" s="1787"/>
      <c r="CO172" s="220">
        <f>IF(CK172="",IF(AND(CE172="",CF172=""),"",IF(CF172="",IF(DE172&gt;1,ROUND(DE172*CE172,3),CE172),IF(DE172&gt;1,ROUND(DE172*CF172,3),CF172))),IF(AND(CE172="",CF172=""),"",IF(CF172="",IF(DE172&gt;1,ROUND(DE172*CE172*(1/(CK172)),3),CE172*(1/(CK172))),IF(DE172&gt;1,ROUND(DE172*CF172*(1/(CK172)),3),CF172*(1/(CK172))))))</f>
        <v/>
      </c>
      <c r="CP172" s="2043">
        <f>IF(COUNTIF(Overview!K12:K14,TRUE)&gt;0,2,IF(COUNTIF(Overview!L12:L14,TRUE)&gt;0,4,0))</f>
        <v/>
      </c>
      <c r="CQ172" s="1472">
        <f>IF(CO172="","",IF(CO172&gt;CP172,"Fail","Pass"))</f>
        <v/>
      </c>
      <c r="CR172" s="1481"/>
      <c r="CS172" s="1565">
        <f>MyTimestamp(CO172)</f>
        <v/>
      </c>
      <c r="CT172" s="1531">
        <f>IF(CE172="",0,15)+IF(CF172="",0,15)</f>
        <v/>
      </c>
      <c r="CU172" s="1532">
        <f>IF(CT172=0,0,2)</f>
        <v/>
      </c>
      <c r="CV172" s="859"/>
      <c r="CW172" s="859"/>
      <c r="CX172" s="2038"/>
      <c r="CY172" s="2044"/>
      <c r="CZ172" s="1543">
        <f>10^(CJ172/20)*100-100</f>
        <v/>
      </c>
      <c r="DA172" s="1331"/>
      <c r="DB172" s="709"/>
      <c r="DC172" s="777">
        <f>IF(DA172="","",10^(DA172/10))</f>
        <v/>
      </c>
      <c r="DD172" s="1377">
        <f>IF(ISNUMBER(DB172)=FALSE,"",10^(DB172/10))</f>
        <v/>
      </c>
      <c r="DE172" s="1543">
        <f>IF(AND(ISNUMBER(DC172),ISNUMBER(DD172)),IF(DC172/DD172&gt;1,ROUND((DC172)/DD172,3),1),1)</f>
        <v/>
      </c>
      <c r="DF172" s="1541"/>
      <c r="DG172" s="1541"/>
      <c r="DH172" s="1541"/>
      <c r="DI172" s="1541"/>
      <c r="DJ172" s="1541"/>
      <c r="DK172" s="1541"/>
      <c r="DL172" s="1541"/>
      <c r="DM172" s="1541"/>
      <c r="DN172" s="1541"/>
      <c r="DO172" s="1541"/>
      <c r="DP172" s="1541"/>
      <c r="DQ172" s="1541"/>
      <c r="DR172" s="1541"/>
    </row>
    <row r="173" ht="12.75" x14ac:dyDescent="0.2">
      <c r="A173" s="1541"/>
      <c r="B173" s="1541"/>
      <c r="C173"/>
      <c r="D173" s="130">
        <f>IF(BX$163="Close to Ear","EN 62209-1","EN 62209-2")</f>
        <v/>
      </c>
      <c r="E173" s="130">
        <f>IF(CG173="Close to Ear","2016","2010/A1:2019")</f>
        <v/>
      </c>
      <c r="F173" s="1488" t="inlineStr">
        <is>
          <t>5.3</t>
        </is>
      </c>
      <c r="G173" s="1497"/>
      <c r="H173" s="120">
        <f>BV173</f>
        <v/>
      </c>
      <c r="I173" s="120">
        <f>BW173</f>
        <v/>
      </c>
      <c r="J173" s="687" t="inlineStr">
        <is>
          <t>LTE</t>
        </is>
      </c>
      <c r="K173" s="194" t="inlineStr">
        <is>
          <t>FDD1</t>
        </is>
      </c>
      <c r="L173" s="115"/>
      <c r="M173" s="120">
        <v>10</v>
      </c>
      <c r="N173" s="119" t="inlineStr">
        <is>
          <t>QPSK</t>
        </is>
      </c>
      <c r="O173" s="131"/>
      <c r="P173" s="6597"/>
      <c r="Q173" s="131">
        <v>1</v>
      </c>
      <c r="R173" s="131">
        <v>0</v>
      </c>
      <c r="S173" s="120"/>
      <c r="T173" s="120">
        <v>18300</v>
      </c>
      <c r="U173" s="120">
        <v>1950</v>
      </c>
      <c r="V173" s="119"/>
      <c r="W173" s="197"/>
      <c r="X173" s="119"/>
      <c r="Y173" s="119"/>
      <c r="Z173" s="119"/>
      <c r="AA173" s="115"/>
      <c r="AB173" s="115"/>
      <c r="AC173" s="689">
        <f>IF(OR(BX$163="Close to Ear",BX$163="Close to Head"),"Head",IF(BX$163="Extremity","Extremity","Body"))</f>
        <v/>
      </c>
      <c r="AD173" s="690">
        <f>CA173</f>
        <v/>
      </c>
      <c r="AE173" s="688">
        <f>CB173</f>
        <v/>
      </c>
      <c r="AF173" s="115"/>
      <c r="AG173" s="808">
        <f>IF(AZ173="","N/A",IF(CQ173="Pass","P","F"))</f>
        <v/>
      </c>
      <c r="AH173" s="129"/>
      <c r="AI173" s="129"/>
      <c r="AJ173" s="129"/>
      <c r="AK173" s="119"/>
      <c r="AL173" s="115"/>
      <c r="AM173" s="119"/>
      <c r="AN173" s="119"/>
      <c r="AO173" s="692"/>
      <c r="AP173" s="692"/>
      <c r="AQ173" s="692"/>
      <c r="AR173" s="692"/>
      <c r="AS173" s="692"/>
      <c r="AT173" s="691">
        <f>CE173</f>
        <v/>
      </c>
      <c r="AU173" s="691">
        <f>CF173</f>
        <v/>
      </c>
      <c r="AV173" s="813"/>
      <c r="AW173" s="813"/>
      <c r="AX173" s="197">
        <f>CZ173</f>
        <v/>
      </c>
      <c r="AY173" s="197">
        <f>DE173</f>
        <v/>
      </c>
      <c r="AZ173" s="3379">
        <f>CO173</f>
        <v/>
      </c>
      <c r="BA173" s="3380"/>
      <c r="BB173" s="197">
        <f>CP173</f>
        <v/>
      </c>
      <c r="BC173" s="813"/>
      <c r="BD173" s="197">
        <f>CR173</f>
        <v/>
      </c>
      <c r="BE173" s="121">
        <f>CS173</f>
        <v/>
      </c>
      <c r="BF173" s="122">
        <f>CT173*60</f>
        <v/>
      </c>
      <c r="BG173" s="121">
        <f>BE173</f>
        <v/>
      </c>
      <c r="BH173" s="122">
        <f>CU173*60</f>
        <v/>
      </c>
      <c r="BI173" s="122">
        <f>CV173</f>
        <v/>
      </c>
      <c r="BJ173" s="117"/>
      <c r="BK173" s="812">
        <f>Overview!$E$7</f>
        <v/>
      </c>
      <c r="BL173" s="117"/>
      <c r="BM173" s="836">
        <f>CW173</f>
        <v/>
      </c>
      <c r="BN173" s="812">
        <f>Overview!$P$153</f>
        <v/>
      </c>
      <c r="BO173" s="117"/>
      <c r="BP173" s="117"/>
      <c r="BQ173" s="115"/>
      <c r="BR173" s="1478"/>
      <c r="BS173" s="1548"/>
      <c r="BT173" s="2127" t="inlineStr">
        <is>
          <t>LTE</t>
        </is>
      </c>
      <c r="BU173" s="2089" t="inlineStr">
        <is>
          <t>FDD1</t>
        </is>
      </c>
      <c r="BV173" s="430">
        <f>Overview!$H$28</f>
        <v/>
      </c>
      <c r="BW173" s="2010"/>
      <c r="BX173" s="2089"/>
      <c r="BY173" s="2129"/>
      <c r="BZ173" s="2131">
        <f>IF(COUNT('Conducted LTE'!$AH$3:$AH$170)=0,10,INDEX('Conducted LTE'!$M$3:$M$170,MATCH(MAX('Conducted LTE'!$AH$3:$AH$170),'Conducted LTE'!$AH$3:$AH$170,0)))</f>
        <v>10</v>
      </c>
      <c r="CA173" s="467" t="str">
        <f>CA172</f>
        <v>TBD</v>
      </c>
      <c r="CB173" s="200">
        <v>0</v>
      </c>
      <c r="CC173" s="1679">
        <f>IF(COUNT('Conducted LTE'!$AH$3:$AH$170)=0,18300,INDEX('Conducted LTE'!$T$3:$T$170,MATCH(MAX('Conducted LTE'!$AH$3:$AH$170),'Conducted LTE'!$AH$3:$AH$170,0)))</f>
        <v>18300</v>
      </c>
      <c r="CD173" s="1679">
        <f>IF(COUNT('Conducted LTE'!$AH$3:$AH$170)=0,1950,INDEX('Conducted LTE'!$U$3:$U$170,MATCH(MAX('Conducted LTE'!$AH$3:$AH$170),'Conducted LTE'!$AH$3:$AH$170,0)))</f>
        <v>1950</v>
      </c>
      <c r="CE173" s="1523"/>
      <c r="CF173" s="1523"/>
      <c r="CG173" s="387" t="str">
        <f>IF(OR($BY$163="",$BY$163=""),"",$BY$163)</f>
        <v/>
      </c>
      <c r="CH173" s="387">
        <f>BZ173</f>
        <v/>
      </c>
      <c r="CI173" s="387">
        <f>CA173</f>
        <v/>
      </c>
      <c r="CJ173" s="1527"/>
      <c r="CK173" s="2042"/>
      <c r="CL173" s="206">
        <f>IF(CF173=""," ",IF(ABS(CE173-CF173)&lt;=0.125,"Valid","Not valid"))</f>
        <v/>
      </c>
      <c r="CM173" s="207">
        <f> IF(CE173="","",IF(AND(CE173&lt;&gt;"",CF173=""),IF(CE173&gt;=1,"Medir+Sig Max","No"),IF(CF173&lt;&gt;"",IF(CF173&gt;=1,"Medir+Sig Max","No"),"")))</f>
        <v/>
      </c>
      <c r="CN173" s="1787"/>
      <c r="CO173" s="220">
        <f>IF(CK173="",IF(AND(CE173="",CF173=""),"",IF(CF173="",IF(DE173&gt;1,ROUND(DE173*CE173,3),CE173),IF(DE173&gt;1,ROUND(DE173*CF173,3),CF173))),IF(AND(CE173="",CF173=""),"",IF(CF173="",IF(DE173&gt;1,ROUND(DE173*CE173*(1/(CK173)),3),CE173*(1/(CK173))),IF(DE173&gt;1,ROUND(DE173*CF173*(1/(CK173)),3),CF173*(1/(CK173))))))</f>
        <v/>
      </c>
      <c r="CP173" s="2043">
        <f>IF(COUNTIF(Overview!K12:K14,TRUE)&gt;0,2,IF(COUNTIF(Overview!L12:L14,TRUE)&gt;0,4,0))</f>
        <v/>
      </c>
      <c r="CQ173" s="1472">
        <f>IF(CO173="","",IF(CO173&gt;CP173,"Fail","Pass"))</f>
        <v/>
      </c>
      <c r="CR173" s="1481"/>
      <c r="CS173" s="1565">
        <f>MyTimestamp(CO173)</f>
        <v/>
      </c>
      <c r="CT173" s="1531">
        <f>IF(CE173="",0,15)+IF(CF173="",0,15)</f>
        <v/>
      </c>
      <c r="CU173" s="1532">
        <f>IF(CT173=0,0,2)</f>
        <v/>
      </c>
      <c r="CV173" s="859"/>
      <c r="CW173" s="859"/>
      <c r="CX173" s="2038"/>
      <c r="CY173" s="2044"/>
      <c r="CZ173" s="1543">
        <f>10^(CJ173/20)*100-100</f>
        <v/>
      </c>
      <c r="DA173" s="1331"/>
      <c r="DB173" s="709"/>
      <c r="DC173" s="777">
        <f>IF(DA173="","",10^(DA173/10))</f>
        <v/>
      </c>
      <c r="DD173" s="1377">
        <f>IF(ISNUMBER(DB173)=FALSE,"",10^(DB173/10))</f>
        <v/>
      </c>
      <c r="DE173" s="1543">
        <f>IF(AND(ISNUMBER(DC173),ISNUMBER(DD173)),IF(DC173/DD173&gt;1,ROUND((DC173)/DD173,3),1),1)</f>
        <v/>
      </c>
      <c r="DF173" s="1541"/>
      <c r="DG173" s="1541"/>
      <c r="DH173" s="1541"/>
      <c r="DI173" s="1541"/>
      <c r="DJ173" s="1541"/>
      <c r="DK173" s="1541"/>
      <c r="DL173" s="1541"/>
      <c r="DM173" s="1541"/>
      <c r="DN173" s="1541"/>
      <c r="DO173" s="1541"/>
      <c r="DP173" s="1541"/>
      <c r="DQ173" s="1541"/>
      <c r="DR173" s="1541"/>
    </row>
    <row r="174" ht="12.75" x14ac:dyDescent="0.2">
      <c r="A174" s="1541"/>
      <c r="B174" s="1541"/>
      <c r="C174"/>
      <c r="D174" s="130">
        <f>IF(BX$163="Close to Ear","EN 62209-1","EN 62209-2")</f>
        <v/>
      </c>
      <c r="E174" s="130">
        <f>IF(CG174="Close to Ear","2016","2010/A1:2019")</f>
        <v/>
      </c>
      <c r="F174" s="1488" t="inlineStr">
        <is>
          <t>5.3</t>
        </is>
      </c>
      <c r="G174" s="1497"/>
      <c r="H174" s="120">
        <f>BV174</f>
        <v/>
      </c>
      <c r="I174" s="120">
        <f>BW174</f>
        <v/>
      </c>
      <c r="J174" s="687" t="inlineStr">
        <is>
          <t>LTE</t>
        </is>
      </c>
      <c r="K174" s="194" t="inlineStr">
        <is>
          <t>FDD1</t>
        </is>
      </c>
      <c r="L174" s="115"/>
      <c r="M174" s="120">
        <v>10</v>
      </c>
      <c r="N174" s="119" t="inlineStr">
        <is>
          <t>QPSK</t>
        </is>
      </c>
      <c r="O174" s="131"/>
      <c r="P174" s="6597"/>
      <c r="Q174" s="131">
        <v>1</v>
      </c>
      <c r="R174" s="131">
        <v>0</v>
      </c>
      <c r="S174" s="120"/>
      <c r="T174" s="120">
        <v>18300</v>
      </c>
      <c r="U174" s="120">
        <v>1950</v>
      </c>
      <c r="V174" s="119"/>
      <c r="W174" s="197"/>
      <c r="X174" s="119"/>
      <c r="Y174" s="119"/>
      <c r="Z174" s="119"/>
      <c r="AA174" s="115"/>
      <c r="AB174" s="115"/>
      <c r="AC174" s="689">
        <f>IF(OR(BX$163="Close to Ear",BX$163="Close to Head"),"Head",IF(BX$163="Extremity","Extremity","Body"))</f>
        <v/>
      </c>
      <c r="AD174" s="690">
        <f>CA174</f>
        <v/>
      </c>
      <c r="AE174" s="688">
        <f>CB174</f>
        <v/>
      </c>
      <c r="AF174" s="115"/>
      <c r="AG174" s="808">
        <f>IF(AZ174="","N/A",IF(CQ174="Pass","P","F"))</f>
        <v/>
      </c>
      <c r="AH174" s="129"/>
      <c r="AI174" s="129"/>
      <c r="AJ174" s="129"/>
      <c r="AK174" s="119"/>
      <c r="AL174" s="115"/>
      <c r="AM174" s="119"/>
      <c r="AN174" s="119"/>
      <c r="AO174" s="692"/>
      <c r="AP174" s="692"/>
      <c r="AQ174" s="692"/>
      <c r="AR174" s="692"/>
      <c r="AS174" s="692"/>
      <c r="AT174" s="691">
        <f>CE174</f>
        <v/>
      </c>
      <c r="AU174" s="691">
        <f>CF174</f>
        <v/>
      </c>
      <c r="AV174" s="813"/>
      <c r="AW174" s="813"/>
      <c r="AX174" s="197">
        <f>CZ174</f>
        <v/>
      </c>
      <c r="AY174" s="197">
        <f>DE174</f>
        <v/>
      </c>
      <c r="AZ174" s="3379">
        <f>CO174</f>
        <v/>
      </c>
      <c r="BA174" s="3380"/>
      <c r="BB174" s="197">
        <f>CP174</f>
        <v/>
      </c>
      <c r="BC174" s="813"/>
      <c r="BD174" s="197">
        <f>CR174</f>
        <v/>
      </c>
      <c r="BE174" s="121">
        <f>CS174</f>
        <v/>
      </c>
      <c r="BF174" s="122">
        <f>CT174*60</f>
        <v/>
      </c>
      <c r="BG174" s="121">
        <f>BE174</f>
        <v/>
      </c>
      <c r="BH174" s="122">
        <f>CU174*60</f>
        <v/>
      </c>
      <c r="BI174" s="122">
        <f>CV174</f>
        <v/>
      </c>
      <c r="BJ174" s="117"/>
      <c r="BK174" s="812">
        <f>Overview!$E$7</f>
        <v/>
      </c>
      <c r="BL174" s="117"/>
      <c r="BM174" s="836">
        <f>CW174</f>
        <v/>
      </c>
      <c r="BN174" s="812">
        <f>Overview!$P$153</f>
        <v/>
      </c>
      <c r="BO174" s="117"/>
      <c r="BP174" s="117"/>
      <c r="BQ174" s="115"/>
      <c r="BR174" s="1478"/>
      <c r="BS174" s="1548"/>
      <c r="BT174" s="2127" t="inlineStr">
        <is>
          <t>LTE</t>
        </is>
      </c>
      <c r="BU174" s="2089" t="inlineStr">
        <is>
          <t>FDD1</t>
        </is>
      </c>
      <c r="BV174" s="430">
        <f>Overview!$H$28</f>
        <v/>
      </c>
      <c r="BW174" s="2010"/>
      <c r="BX174" s="1872"/>
      <c r="BY174" s="2132"/>
      <c r="BZ174" s="2131">
        <f>IF(COUNT('Conducted LTE'!$AH$3:$AH$170)=0,10,INDEX('Conducted LTE'!$M$3:$M$170,MATCH(MAX('Conducted LTE'!$AH$3:$AH$170),'Conducted LTE'!$AH$3:$AH$170,0)))</f>
        <v>10</v>
      </c>
      <c r="CA174" s="468" t="str">
        <f>CA173</f>
        <v>TBD</v>
      </c>
      <c r="CB174" s="201">
        <v>0</v>
      </c>
      <c r="CC174" s="1059">
        <f>IF(COUNT('Conducted LTE'!$AH$3:$AH$170)=0,18300,INDEX('Conducted LTE'!$T$3:$T$170,MATCH(MAX('Conducted LTE'!$AH$3:$AH$170),'Conducted LTE'!$AH$3:$AH$170,0)))</f>
        <v>18300</v>
      </c>
      <c r="CD174" s="1059">
        <f>IF(COUNT('Conducted LTE'!$AH$3:$AH$170)=0,1950,INDEX('Conducted LTE'!$U$3:$U$170,MATCH(MAX('Conducted LTE'!$AH$3:$AH$170),'Conducted LTE'!$AH$3:$AH$170,0)))</f>
        <v>1950</v>
      </c>
      <c r="CE174" s="1874"/>
      <c r="CF174" s="1874"/>
      <c r="CG174" s="388" t="str">
        <f>IF(OR($BY$163="",$BY$163=""),"",$BY$163)</f>
        <v/>
      </c>
      <c r="CH174" s="388">
        <f>BZ174</f>
        <v/>
      </c>
      <c r="CI174" s="388">
        <f>CA174</f>
        <v/>
      </c>
      <c r="CJ174" s="2046"/>
      <c r="CK174" s="2042"/>
      <c r="CL174" s="212">
        <f>IF(CF174=""," ",IF(ABS(CE174-CF174)&lt;=0.125,"Valid","Not valid"))</f>
        <v/>
      </c>
      <c r="CM174" s="213">
        <f> IF(CE174="","",IF(AND(CE174&lt;&gt;"",CF174=""),IF(CE174&gt;=1,"Medir+Sig Max","No"),IF(CF174&lt;&gt;"",IF(CF174&gt;=1,"Medir+Sig Max","No"),"")))</f>
        <v/>
      </c>
      <c r="CN174" s="1794"/>
      <c r="CO174" s="221">
        <f>IF(CK174="",IF(AND(CE174="",CF174=""),"",IF(CF174="",IF(DE174&gt;1,ROUND(DE174*CE174,3),CE174),IF(DE174&gt;1,ROUND(DE174*CF174,3),CF174))),IF(AND(CE174="",CF174=""),"",IF(CF174="",IF(DE174&gt;1,ROUND(DE174*CE174*(1/(CK174)),3),CE174*(1/(CK174))),IF(DE174&gt;1,ROUND(DE174*CF174*(1/(CK174)),3),CF174*(1/(CK174))))))</f>
        <v/>
      </c>
      <c r="CP174" s="2048">
        <f>IF(COUNTIF(Overview!K12:K14,TRUE)&gt;0,2,IF(COUNTIF(Overview!L12:L14,TRUE)&gt;0,4,0))</f>
        <v/>
      </c>
      <c r="CQ174" s="1473">
        <f>IF(CO174="","",IF(CO174&gt;CP174,"Fail","Pass"))</f>
        <v/>
      </c>
      <c r="CR174" s="1482"/>
      <c r="CS174" s="1566">
        <f>MyTimestamp(CO174)</f>
        <v/>
      </c>
      <c r="CT174" s="1535">
        <f>IF(CE174="",0,15)+IF(CF174="",0,15)</f>
        <v/>
      </c>
      <c r="CU174" s="1536">
        <f>IF(CT174=0,0,2)</f>
        <v/>
      </c>
      <c r="CV174" s="861"/>
      <c r="CW174" s="861"/>
      <c r="CX174" s="2038"/>
      <c r="CY174" s="2050"/>
      <c r="CZ174" s="1545">
        <f>10^(CJ174/20)*100-100</f>
        <v/>
      </c>
      <c r="DA174" s="1333"/>
      <c r="DB174" s="710"/>
      <c r="DC174" s="779">
        <f>IF(DA174="","",10^(DA174/10))</f>
        <v/>
      </c>
      <c r="DD174" s="1379">
        <f>IF(ISNUMBER(DB174)=FALSE,"",10^(DB174/10))</f>
        <v/>
      </c>
      <c r="DE174" s="1545">
        <f>IF(AND(ISNUMBER(DC174),ISNUMBER(DD174)),IF(DC174/DD174&gt;1,ROUND((DC174)/DD174,3),1),1)</f>
        <v/>
      </c>
      <c r="DF174" s="1541"/>
      <c r="DG174" s="1541"/>
      <c r="DH174" s="1541"/>
      <c r="DI174" s="1541"/>
      <c r="DJ174" s="1541"/>
      <c r="DK174" s="1541"/>
      <c r="DL174" s="1541"/>
      <c r="DM174" s="1541"/>
      <c r="DN174" s="1541"/>
      <c r="DO174" s="1541"/>
      <c r="DP174" s="1541"/>
      <c r="DQ174" s="1541"/>
      <c r="DR174" s="1541"/>
    </row>
    <row r="175" ht="12.75" x14ac:dyDescent="0.2">
      <c r="A175" s="1541"/>
      <c r="B175" s="1541"/>
      <c r="C175"/>
      <c r="D175" s="130">
        <f>IF(BX$163="Close to Ear","EN 62209-1","EN 62209-2")</f>
        <v/>
      </c>
      <c r="E175" s="130">
        <f>IF(CG175="Close to Ear","2016","2010/A1:2019")</f>
        <v/>
      </c>
      <c r="F175" s="1488" t="inlineStr">
        <is>
          <t>5.3</t>
        </is>
      </c>
      <c r="G175" s="1497"/>
      <c r="H175" s="120">
        <f>BV175</f>
        <v/>
      </c>
      <c r="I175" s="120">
        <f>BW175</f>
        <v/>
      </c>
      <c r="J175" s="687" t="inlineStr">
        <is>
          <t>LTE</t>
        </is>
      </c>
      <c r="K175" s="194" t="inlineStr">
        <is>
          <t>FDD1</t>
        </is>
      </c>
      <c r="L175" s="115"/>
      <c r="M175" s="120">
        <v>10</v>
      </c>
      <c r="N175" s="119" t="inlineStr">
        <is>
          <t>QPSK</t>
        </is>
      </c>
      <c r="O175" s="131"/>
      <c r="P175" s="6597"/>
      <c r="Q175" s="131">
        <v>1</v>
      </c>
      <c r="R175" s="131">
        <v>0</v>
      </c>
      <c r="S175" s="120"/>
      <c r="T175" s="120">
        <v>18300</v>
      </c>
      <c r="U175" s="120">
        <v>1950</v>
      </c>
      <c r="V175" s="119"/>
      <c r="W175" s="197"/>
      <c r="X175" s="119"/>
      <c r="Y175" s="119"/>
      <c r="Z175" s="119"/>
      <c r="AA175" s="115"/>
      <c r="AB175" s="115"/>
      <c r="AC175" s="689">
        <f>IF(OR(BX$163="Close to Ear",BX$163="Close to Head"),"Head",IF(BX$163="Extremity","Extremity","Body"))</f>
        <v/>
      </c>
      <c r="AD175" s="690">
        <f>CA175</f>
        <v/>
      </c>
      <c r="AE175" s="688">
        <f>CB175</f>
        <v/>
      </c>
      <c r="AF175" s="115"/>
      <c r="AG175" s="808">
        <f>IF(AZ175="","N/A",IF(CQ175="Pass","P","F"))</f>
        <v/>
      </c>
      <c r="AH175" s="129"/>
      <c r="AI175" s="129"/>
      <c r="AJ175" s="129"/>
      <c r="AK175" s="119"/>
      <c r="AL175" s="115"/>
      <c r="AM175" s="119"/>
      <c r="AN175" s="119"/>
      <c r="AO175" s="692"/>
      <c r="AP175" s="692"/>
      <c r="AQ175" s="692"/>
      <c r="AR175" s="692"/>
      <c r="AS175" s="692"/>
      <c r="AT175" s="691">
        <f>CE175</f>
        <v/>
      </c>
      <c r="AU175" s="691">
        <f>CF175</f>
        <v/>
      </c>
      <c r="AV175" s="813"/>
      <c r="AW175" s="813"/>
      <c r="AX175" s="197">
        <f>CZ175</f>
        <v/>
      </c>
      <c r="AY175" s="197">
        <f>DE175</f>
        <v/>
      </c>
      <c r="AZ175" s="3379">
        <f>CO175</f>
        <v/>
      </c>
      <c r="BA175" s="3380"/>
      <c r="BB175" s="197">
        <f>CP175</f>
        <v/>
      </c>
      <c r="BC175" s="813"/>
      <c r="BD175" s="197">
        <f>CR175</f>
        <v/>
      </c>
      <c r="BE175" s="121">
        <f>CS175</f>
        <v/>
      </c>
      <c r="BF175" s="122">
        <f>CT175*60</f>
        <v/>
      </c>
      <c r="BG175" s="121">
        <f>BE175</f>
        <v/>
      </c>
      <c r="BH175" s="122">
        <f>CU175*60</f>
        <v/>
      </c>
      <c r="BI175" s="122">
        <f>CV175</f>
        <v/>
      </c>
      <c r="BJ175" s="117"/>
      <c r="BK175" s="812">
        <f>Overview!$E$7</f>
        <v/>
      </c>
      <c r="BL175" s="117"/>
      <c r="BM175" s="836">
        <f>CW175</f>
        <v/>
      </c>
      <c r="BN175" s="812">
        <f>Overview!$P$153</f>
        <v/>
      </c>
      <c r="BO175" s="117"/>
      <c r="BP175" s="117"/>
      <c r="BQ175" s="115"/>
      <c r="BR175" s="1478"/>
      <c r="BS175" s="1548"/>
      <c r="BT175" s="2127" t="inlineStr">
        <is>
          <t>LTE</t>
        </is>
      </c>
      <c r="BU175" s="2089" t="inlineStr">
        <is>
          <t>FDD1</t>
        </is>
      </c>
      <c r="BV175" s="430">
        <f>Overview!$H$28</f>
        <v/>
      </c>
      <c r="BW175" s="2010"/>
      <c r="BX175" s="1872"/>
      <c r="BY175" s="2132"/>
      <c r="BZ175" s="2131">
        <f>IF(COUNT('Conducted LTE'!$AH$3:$AH$170)=0,10,INDEX('Conducted LTE'!$M$3:$M$170,MATCH(MAX('Conducted LTE'!$AH$3:$AH$170),'Conducted LTE'!$AH$3:$AH$170,0)))</f>
        <v>10</v>
      </c>
      <c r="CA175" s="468" t="str">
        <f>CONCATENATE(CA173," - Battery check 1")</f>
        <v>TBD - Battery check 1</v>
      </c>
      <c r="CB175" s="201">
        <v>0</v>
      </c>
      <c r="CC175" s="1059">
        <f>IF(COUNT('Conducted LTE'!$AH$3:$AH$170)=0,18300,INDEX('Conducted LTE'!$T$3:$T$170,MATCH(MAX('Conducted LTE'!$AH$3:$AH$170),'Conducted LTE'!$AH$3:$AH$170,0)))</f>
        <v>18300</v>
      </c>
      <c r="CD175" s="1059">
        <f>IF(COUNT('Conducted LTE'!$AH$3:$AH$170)=0,1950,INDEX('Conducted LTE'!$U$3:$U$170,MATCH(MAX('Conducted LTE'!$AH$3:$AH$170),'Conducted LTE'!$AH$3:$AH$170,0)))</f>
        <v>1950</v>
      </c>
      <c r="CE175" s="1874"/>
      <c r="CF175" s="1874"/>
      <c r="CG175" s="388" t="str">
        <f>IF(OR($BY$163="",$BY$163=""),"",$BY$163)</f>
        <v/>
      </c>
      <c r="CH175" s="388">
        <f>BZ175</f>
        <v/>
      </c>
      <c r="CI175" s="388">
        <f>CA175</f>
        <v/>
      </c>
      <c r="CJ175" s="2046"/>
      <c r="CK175" s="2042"/>
      <c r="CL175" s="212">
        <f>IF(CF175=""," ",IF(ABS(CE175-CF175)&lt;=0.125,"Valid","Not valid"))</f>
        <v/>
      </c>
      <c r="CM175" s="213">
        <f> IF(CE175="","",IF(AND(CE175&lt;&gt;"",CF175=""),IF(CE175&gt;=1,"Medir+Sig Max","No"),IF(CF175&lt;&gt;"",IF(CF175&gt;=1,"Medir+Sig Max","No"),"")))</f>
        <v/>
      </c>
      <c r="CN175" s="1794"/>
      <c r="CO175" s="221">
        <f>IF(CK175="",IF(AND(CE175="",CF175=""),"",IF(CF175="",IF(DE175&gt;1,ROUND(DE175*CE175,3),CE175),IF(DE175&gt;1,ROUND(DE175*CF175,3),CF175))),IF(AND(CE175="",CF175=""),"",IF(CF175="",IF(DE175&gt;1,ROUND(DE175*CE175*(1/(CK175)),3),CE175*(1/(CK175))),IF(DE175&gt;1,ROUND(DE175*CF175*(1/(CK175)),3),CF175*(1/(CK175))))))</f>
        <v/>
      </c>
      <c r="CP175" s="2048">
        <f>IF(COUNTIF(Overview!K12:K14,TRUE)&gt;0,2,IF(COUNTIF(Overview!L12:L14,TRUE)&gt;0,4,0))</f>
        <v/>
      </c>
      <c r="CQ175" s="1473">
        <f>IF(CO175="","",IF(CO175&gt;CP175,"Fail","Pass"))</f>
        <v/>
      </c>
      <c r="CR175" s="1482"/>
      <c r="CS175" s="1566">
        <f>MyTimestamp(CO175)</f>
        <v/>
      </c>
      <c r="CT175" s="1535">
        <f>IF(CE175="",0,15)+IF(CF175="",0,15)</f>
        <v/>
      </c>
      <c r="CU175" s="1536">
        <f>IF(CT175=0,0,2)</f>
        <v/>
      </c>
      <c r="CV175" s="861"/>
      <c r="CW175" s="861"/>
      <c r="CX175" s="2038"/>
      <c r="CY175" s="2050"/>
      <c r="CZ175" s="1545">
        <f>10^(CJ175/20)*100-100</f>
        <v/>
      </c>
      <c r="DA175" s="1333"/>
      <c r="DB175" s="710"/>
      <c r="DC175" s="779">
        <f>IF(DA175="","",10^(DA175/10))</f>
        <v/>
      </c>
      <c r="DD175" s="1379">
        <f>IF(ISNUMBER(DB175)=FALSE,"",10^(DB175/10))</f>
        <v/>
      </c>
      <c r="DE175" s="1545">
        <f>IF(AND(ISNUMBER(DC175),ISNUMBER(DD175)),IF(DC175/DD175&gt;1,ROUND((DC175)/DD175,3),1),1)</f>
        <v/>
      </c>
      <c r="DF175" s="1541"/>
      <c r="DG175" s="1541"/>
      <c r="DH175" s="1541"/>
      <c r="DI175" s="1541"/>
      <c r="DJ175" s="1541"/>
      <c r="DK175" s="1541"/>
      <c r="DL175" s="1541"/>
      <c r="DM175" s="1541"/>
      <c r="DN175" s="1541"/>
      <c r="DO175" s="1541"/>
      <c r="DP175" s="1541"/>
      <c r="DQ175" s="1541"/>
      <c r="DR175" s="1541"/>
    </row>
    <row r="176" ht="12.75" x14ac:dyDescent="0.2">
      <c r="A176" s="1541"/>
      <c r="B176" s="1541"/>
      <c r="C176"/>
      <c r="D176" s="130">
        <f>IF(BX$163="Close to Ear","EN 62209-1","EN 62209-2")</f>
        <v/>
      </c>
      <c r="E176" s="130">
        <f>IF(CG176="Close to Ear","2016","2010/A1:2019")</f>
        <v/>
      </c>
      <c r="F176" s="1488" t="inlineStr">
        <is>
          <t>5.3</t>
        </is>
      </c>
      <c r="G176" s="1497"/>
      <c r="H176" s="120">
        <f>BV176</f>
        <v/>
      </c>
      <c r="I176" s="120">
        <f>BW176</f>
        <v/>
      </c>
      <c r="J176" s="687" t="inlineStr">
        <is>
          <t>LTE</t>
        </is>
      </c>
      <c r="K176" s="194" t="inlineStr">
        <is>
          <t>FDD1</t>
        </is>
      </c>
      <c r="L176" s="115"/>
      <c r="M176" s="120">
        <v>10</v>
      </c>
      <c r="N176" s="119" t="inlineStr">
        <is>
          <t>QPSK</t>
        </is>
      </c>
      <c r="O176" s="131"/>
      <c r="P176" s="6597"/>
      <c r="Q176" s="131">
        <v>1</v>
      </c>
      <c r="R176" s="131">
        <v>0</v>
      </c>
      <c r="S176" s="120"/>
      <c r="T176" s="120">
        <v>18300</v>
      </c>
      <c r="U176" s="120">
        <v>1950</v>
      </c>
      <c r="V176" s="119"/>
      <c r="W176" s="197"/>
      <c r="X176" s="119"/>
      <c r="Y176" s="119"/>
      <c r="Z176" s="119"/>
      <c r="AA176" s="115"/>
      <c r="AB176" s="115"/>
      <c r="AC176" s="689">
        <f>IF(OR(BX$163="Close to Ear",BX$163="Close to Head"),"Head",IF(BX$163="Extremity","Extremity","Body"))</f>
        <v/>
      </c>
      <c r="AD176" s="690">
        <f>CA176</f>
        <v/>
      </c>
      <c r="AE176" s="688">
        <f>CB176</f>
        <v/>
      </c>
      <c r="AF176" s="115"/>
      <c r="AG176" s="808">
        <f>IF(AZ176="","N/A",IF(CQ176="Pass","P","F"))</f>
        <v/>
      </c>
      <c r="AH176" s="129"/>
      <c r="AI176" s="129"/>
      <c r="AJ176" s="129"/>
      <c r="AK176" s="119"/>
      <c r="AL176" s="115"/>
      <c r="AM176" s="119"/>
      <c r="AN176" s="119"/>
      <c r="AO176" s="692"/>
      <c r="AP176" s="692"/>
      <c r="AQ176" s="692"/>
      <c r="AR176" s="692"/>
      <c r="AS176" s="692"/>
      <c r="AT176" s="691">
        <f>CE176</f>
        <v/>
      </c>
      <c r="AU176" s="691">
        <f>CF176</f>
        <v/>
      </c>
      <c r="AV176" s="813"/>
      <c r="AW176" s="813"/>
      <c r="AX176" s="197">
        <f>CZ176</f>
        <v/>
      </c>
      <c r="AY176" s="197">
        <f>DE176</f>
        <v/>
      </c>
      <c r="AZ176" s="3379">
        <f>CO176</f>
        <v/>
      </c>
      <c r="BA176" s="3380"/>
      <c r="BB176" s="197">
        <f>CP176</f>
        <v/>
      </c>
      <c r="BC176" s="813"/>
      <c r="BD176" s="197">
        <f>CR176</f>
        <v/>
      </c>
      <c r="BE176" s="121">
        <f>CS176</f>
        <v/>
      </c>
      <c r="BF176" s="122">
        <f>CT176*60</f>
        <v/>
      </c>
      <c r="BG176" s="121">
        <f>BE176</f>
        <v/>
      </c>
      <c r="BH176" s="122">
        <f>CU176*60</f>
        <v/>
      </c>
      <c r="BI176" s="122">
        <f>CV176</f>
        <v/>
      </c>
      <c r="BJ176" s="117"/>
      <c r="BK176" s="812">
        <f>Overview!$E$7</f>
        <v/>
      </c>
      <c r="BL176" s="117"/>
      <c r="BM176" s="836">
        <f>CW176</f>
        <v/>
      </c>
      <c r="BN176" s="812">
        <f>Overview!$P$153</f>
        <v/>
      </c>
      <c r="BO176" s="117"/>
      <c r="BP176" s="117"/>
      <c r="BQ176" s="115"/>
      <c r="BR176" s="1478"/>
      <c r="BS176" s="1548"/>
      <c r="BT176" s="2127" t="inlineStr">
        <is>
          <t>LTE</t>
        </is>
      </c>
      <c r="BU176" s="2089" t="inlineStr">
        <is>
          <t>FDD1</t>
        </is>
      </c>
      <c r="BV176" s="430">
        <f>Overview!$H$28</f>
        <v/>
      </c>
      <c r="BW176" s="2010"/>
      <c r="BX176" s="1872"/>
      <c r="BY176" s="2132"/>
      <c r="BZ176" s="2131">
        <f>IF(COUNT('Conducted LTE'!$AH$3:$AH$170)=0,10,INDEX('Conducted LTE'!$M$3:$M$170,MATCH(MAX('Conducted LTE'!$AH$3:$AH$170),'Conducted LTE'!$AH$3:$AH$170,0)))</f>
        <v>10</v>
      </c>
      <c r="CA176" s="468" t="str">
        <f>CONCATENATE(CA174," - Battery check 2")</f>
        <v>TBD - Battery check 2</v>
      </c>
      <c r="CB176" s="201">
        <v>0</v>
      </c>
      <c r="CC176" s="1059">
        <f>IF(COUNT('Conducted LTE'!$AH$3:$AH$170)=0,18300,INDEX('Conducted LTE'!$T$3:$T$170,MATCH(MAX('Conducted LTE'!$AH$3:$AH$170),'Conducted LTE'!$AH$3:$AH$170,0)))</f>
        <v>18300</v>
      </c>
      <c r="CD176" s="1059">
        <f>IF(COUNT('Conducted LTE'!$AH$3:$AH$170)=0,1950,INDEX('Conducted LTE'!$U$3:$U$170,MATCH(MAX('Conducted LTE'!$AH$3:$AH$170),'Conducted LTE'!$AH$3:$AH$170,0)))</f>
        <v>1950</v>
      </c>
      <c r="CE176" s="1874"/>
      <c r="CF176" s="1874"/>
      <c r="CG176" s="388" t="str">
        <f>IF(OR($BY$163="",$BY$163=""),"",$BY$163)</f>
        <v/>
      </c>
      <c r="CH176" s="388">
        <f>BZ176</f>
        <v/>
      </c>
      <c r="CI176" s="388">
        <f>CA176</f>
        <v/>
      </c>
      <c r="CJ176" s="2046"/>
      <c r="CK176" s="2042"/>
      <c r="CL176" s="212">
        <f>IF(CF176=""," ",IF(ABS(CE176-CF176)&lt;=0.125,"Valid","Not valid"))</f>
        <v/>
      </c>
      <c r="CM176" s="213">
        <f> IF(CE176="","",IF(AND(CE176&lt;&gt;"",CF176=""),IF(CE176&gt;=1,"Medir+Sig Max","No"),IF(CF176&lt;&gt;"",IF(CF176&gt;=1,"Medir+Sig Max","No"),"")))</f>
        <v/>
      </c>
      <c r="CN176" s="1794"/>
      <c r="CO176" s="221">
        <f>IF(CK176="",IF(AND(CE176="",CF176=""),"",IF(CF176="",IF(DE176&gt;1,ROUND(DE176*CE176,3),CE176),IF(DE176&gt;1,ROUND(DE176*CF176,3),CF176))),IF(AND(CE176="",CF176=""),"",IF(CF176="",IF(DE176&gt;1,ROUND(DE176*CE176*(1/(CK176)),3),CE176*(1/(CK176))),IF(DE176&gt;1,ROUND(DE176*CF176*(1/(CK176)),3),CF176*(1/(CK176))))))</f>
        <v/>
      </c>
      <c r="CP176" s="2048">
        <f>IF(COUNTIF(Overview!K12:K14,TRUE)&gt;0,2,IF(COUNTIF(Overview!L12:L14,TRUE)&gt;0,4,0))</f>
        <v/>
      </c>
      <c r="CQ176" s="1473">
        <f>IF(CO176="","",IF(CO176&gt;CP176,"Fail","Pass"))</f>
        <v/>
      </c>
      <c r="CR176" s="1482"/>
      <c r="CS176" s="1566">
        <f>MyTimestamp(CO176)</f>
        <v/>
      </c>
      <c r="CT176" s="1535">
        <f>IF(CE176="",0,15)+IF(CF176="",0,15)</f>
        <v/>
      </c>
      <c r="CU176" s="1536">
        <f>IF(CT176=0,0,2)</f>
        <v/>
      </c>
      <c r="CV176" s="861"/>
      <c r="CW176" s="861"/>
      <c r="CX176" s="2038"/>
      <c r="CY176" s="2050"/>
      <c r="CZ176" s="1545">
        <f>10^(CJ176/20)*100-100</f>
        <v/>
      </c>
      <c r="DA176" s="1333"/>
      <c r="DB176" s="710"/>
      <c r="DC176" s="779">
        <f>IF(DA176="","",10^(DA176/10))</f>
        <v/>
      </c>
      <c r="DD176" s="1379">
        <f>IF(ISNUMBER(DB176)=FALSE,"",10^(DB176/10))</f>
        <v/>
      </c>
      <c r="DE176" s="1545">
        <f>IF(AND(ISNUMBER(DC176),ISNUMBER(DD176)),IF(DC176/DD176&gt;1,ROUND((DC176)/DD176,3),1),1)</f>
        <v/>
      </c>
      <c r="DF176" s="1541"/>
      <c r="DG176" s="1541"/>
      <c r="DH176" s="1541"/>
      <c r="DI176" s="1541"/>
      <c r="DJ176" s="1541"/>
      <c r="DK176" s="1541"/>
      <c r="DL176" s="1541"/>
      <c r="DM176" s="1541"/>
      <c r="DN176" s="1541"/>
      <c r="DO176" s="1541"/>
      <c r="DP176" s="1541"/>
      <c r="DQ176" s="1541"/>
      <c r="DR176" s="1541"/>
    </row>
    <row r="177" ht="12.75" x14ac:dyDescent="0.2">
      <c r="A177" s="1541"/>
      <c r="B177" s="1541"/>
      <c r="C177"/>
      <c r="D177" s="130">
        <f>IF(BX$177="Close to Ear","EN 62209-1","EN 62209-2")</f>
        <v/>
      </c>
      <c r="E177" s="130">
        <f>IF(CG177="Close to Ear","2016","2010/A1:2019")</f>
        <v/>
      </c>
      <c r="F177" s="1488" t="inlineStr">
        <is>
          <t>5.3</t>
        </is>
      </c>
      <c r="G177" s="1497"/>
      <c r="H177" s="120">
        <f>BV177</f>
        <v/>
      </c>
      <c r="I177" s="120">
        <f>BW177</f>
        <v/>
      </c>
      <c r="J177" s="687" t="inlineStr">
        <is>
          <t>LTE</t>
        </is>
      </c>
      <c r="K177" s="194" t="inlineStr">
        <is>
          <t>FDD1</t>
        </is>
      </c>
      <c r="L177" s="115"/>
      <c r="M177" s="120">
        <v>10</v>
      </c>
      <c r="N177" s="119" t="inlineStr">
        <is>
          <t>QPSK</t>
        </is>
      </c>
      <c r="O177" s="131"/>
      <c r="P177" s="6597"/>
      <c r="Q177" s="131">
        <v>1</v>
      </c>
      <c r="R177" s="131">
        <v>0</v>
      </c>
      <c r="S177" s="120"/>
      <c r="T177" s="120">
        <v>18300</v>
      </c>
      <c r="U177" s="120">
        <v>1950</v>
      </c>
      <c r="V177" s="119"/>
      <c r="W177" s="197"/>
      <c r="X177" s="119"/>
      <c r="Y177" s="119"/>
      <c r="Z177" s="119"/>
      <c r="AA177" s="115"/>
      <c r="AB177" s="115"/>
      <c r="AC177" s="689">
        <f>IF(OR(BX$177="Close to Ear",BX$177="Close to Head"),"Head",IF(BX$177="Extremity","Extremity","Body"))</f>
        <v/>
      </c>
      <c r="AD177" s="690">
        <f>CA177</f>
        <v/>
      </c>
      <c r="AE177" s="688">
        <f>CB177</f>
        <v/>
      </c>
      <c r="AF177" s="115"/>
      <c r="AG177" s="808">
        <f>IF(AZ177="","N/A",IF(CQ177="Pass","P","F"))</f>
        <v/>
      </c>
      <c r="AH177" s="129"/>
      <c r="AI177" s="129"/>
      <c r="AJ177" s="129"/>
      <c r="AK177" s="119"/>
      <c r="AL177" s="115"/>
      <c r="AM177" s="119"/>
      <c r="AN177" s="119"/>
      <c r="AO177" s="692"/>
      <c r="AP177" s="692"/>
      <c r="AQ177" s="692"/>
      <c r="AR177" s="692"/>
      <c r="AS177" s="692"/>
      <c r="AT177" s="691">
        <f>CE177</f>
        <v/>
      </c>
      <c r="AU177" s="691">
        <f>CF177</f>
        <v/>
      </c>
      <c r="AV177" s="813"/>
      <c r="AW177" s="813"/>
      <c r="AX177" s="197">
        <f>CZ177</f>
        <v/>
      </c>
      <c r="AY177" s="197">
        <f>DE177</f>
        <v/>
      </c>
      <c r="AZ177" s="3379">
        <f>CO177</f>
        <v/>
      </c>
      <c r="BA177" s="3380"/>
      <c r="BB177" s="197">
        <f>CP177</f>
        <v/>
      </c>
      <c r="BC177" s="813"/>
      <c r="BD177" s="197">
        <f>CR177</f>
        <v/>
      </c>
      <c r="BE177" s="121">
        <f>CS177</f>
        <v/>
      </c>
      <c r="BF177" s="122">
        <f>CT177*60</f>
        <v/>
      </c>
      <c r="BG177" s="121">
        <f>BE177</f>
        <v/>
      </c>
      <c r="BH177" s="122">
        <f>CU177*60</f>
        <v/>
      </c>
      <c r="BI177" s="122">
        <f>CV177</f>
        <v/>
      </c>
      <c r="BJ177" s="117"/>
      <c r="BK177" s="812">
        <f>Overview!$E$7</f>
        <v/>
      </c>
      <c r="BL177" s="117"/>
      <c r="BM177" s="836">
        <f>CW177</f>
        <v/>
      </c>
      <c r="BN177" s="812">
        <f>Overview!$P$153</f>
        <v/>
      </c>
      <c r="BO177" s="117"/>
      <c r="BP177" s="117"/>
      <c r="BQ177" s="115"/>
      <c r="BR177" s="1478"/>
      <c r="BS177" s="1548"/>
      <c r="BT177" s="2127" t="inlineStr">
        <is>
          <t>LTE</t>
        </is>
      </c>
      <c r="BU177" s="2089" t="inlineStr">
        <is>
          <t>FDD1</t>
        </is>
      </c>
      <c r="BV177" s="430">
        <f>Overview!$H$28</f>
        <v/>
      </c>
      <c r="BW177" s="2010"/>
      <c r="BX177" s="8327" t="inlineStr">
        <is>
          <t>Body</t>
        </is>
      </c>
      <c r="BY177" s="464"/>
      <c r="BZ177" s="1721">
        <f>IF(COUNT('Conducted LTE'!$AH$3:$AH$170)=0,10,INDEX('Conducted LTE'!$M$3:$M$170,MATCH(MAX('Conducted LTE'!$AH$3:$AH$170),'Conducted LTE'!$AH$3:$AH$170,0)))</f>
        <v>10</v>
      </c>
      <c r="CA177" s="1996" t="inlineStr">
        <is>
          <t>Front Face</t>
        </is>
      </c>
      <c r="CB177" s="202">
        <v>5</v>
      </c>
      <c r="CC177" s="1680">
        <f>IF(COUNT('Conducted LTE'!$AH$3:$AH$170)=0,18300,INDEX('Conducted LTE'!$T$3:$T$170,MATCH(MAX('Conducted LTE'!$AH$3:$AH$170),'Conducted LTE'!$AH$3:$AH$170,0)))</f>
        <v>18300</v>
      </c>
      <c r="CD177" s="1680">
        <f>IF(COUNT('Conducted LTE'!$AH$3:$AH$170)=0,1950,INDEX('Conducted LTE'!$U$3:$U$170,MATCH(MAX('Conducted LTE'!$AH$3:$AH$170),'Conducted LTE'!$AH$3:$AH$170,0)))</f>
        <v>1950</v>
      </c>
      <c r="CE177" s="1522"/>
      <c r="CF177" s="1522"/>
      <c r="CG177" s="386" t="str">
        <f>IF(OR($BY$163="",$BY$163=""),"",$BY$163)</f>
        <v/>
      </c>
      <c r="CH177" s="386">
        <f>BZ177</f>
        <v/>
      </c>
      <c r="CI177" s="386">
        <f>CA177</f>
        <v/>
      </c>
      <c r="CJ177" s="1526"/>
      <c r="CK177" s="2036"/>
      <c r="CL177" s="203">
        <f>IF(CF177=""," ",IF(ABS(CE177-CF177)&lt;=0.125,"Valid","Not valid"))</f>
        <v/>
      </c>
      <c r="CM177" s="204">
        <f> IF(CE177="","",IF(AND(CE177&lt;&gt;"",CF177=""),IF(CE177&gt;=1,"Medir+Sig Max","No"),IF(CF177&lt;&gt;"",IF(CF177&gt;=1,"Medir+Sig Max","No"),"")))</f>
        <v/>
      </c>
      <c r="CN177" s="1798"/>
      <c r="CO177" s="219">
        <f>IF(CK177="",IF(AND(CE177="",CF177=""),"",IF(CF177="",IF(DE177&gt;1,ROUND(DE177*CE177,3),CE177),IF(DE177&gt;1,ROUND(DE177*CF177,3),CF177))),IF(AND(CE177="",CF177=""),"",IF(CF177="",IF(DE177&gt;1,ROUND(DE177*CE177*(1/(CK177)),3),CE177*(1/(CK177))),IF(DE177&gt;1,ROUND(DE177*CF177*(1/(CK177)),3),CF177*(1/(CK177))))))</f>
        <v/>
      </c>
      <c r="CP177" s="2037">
        <f>IF(COUNTIF(Overview!K12:K14,TRUE)&gt;0,2,IF(COUNTIF(Overview!L12:L14,TRUE)&gt;0,4,0))</f>
        <v/>
      </c>
      <c r="CQ177" s="1471">
        <f>IF(CO177="","",IF(CO177&gt;CP177,"Fail","Pass"))</f>
        <v/>
      </c>
      <c r="CR177" s="1480"/>
      <c r="CS177" s="1564">
        <f>MyTimestamp(CO177)</f>
        <v/>
      </c>
      <c r="CT177" s="1529">
        <f>IF(CE177="",0,15)+IF(CF177="",0,15)</f>
        <v/>
      </c>
      <c r="CU177" s="1530">
        <f>IF(CT177=0,0,2)</f>
        <v/>
      </c>
      <c r="CV177" s="862"/>
      <c r="CW177" s="862"/>
      <c r="CX177" s="2038"/>
      <c r="CY177" s="2039"/>
      <c r="CZ177" s="1542">
        <f>10^(CJ177/20)*100-100</f>
        <v/>
      </c>
      <c r="DA177" s="1330"/>
      <c r="DB177" s="708"/>
      <c r="DC177" s="776">
        <f>IF(DA177="","",10^(DA177/10))</f>
        <v/>
      </c>
      <c r="DD177" s="1376">
        <f>IF(ISNUMBER(DB177)=FALSE,"",10^(DB177/10))</f>
        <v/>
      </c>
      <c r="DE177" s="1542">
        <f>IF(AND(ISNUMBER(DC177),ISNUMBER(DD177)),IF(DC177/DD177&gt;1,ROUND((DC177)/DD177,3),1),1)</f>
        <v/>
      </c>
      <c r="DF177" s="1670">
        <f>IF(ISNUMBER(CO177),IF(CO177&gt;=CP177*0.90625,"!!!MEASURE other two 1RB modes!!!  To include the results for these two additional RB modes please use any row below free (for example otehr band) and replace the information of each field (tech, band, freq, etc...) with the proper one",""),"")</f>
        <v/>
      </c>
      <c r="DG177" s="1541"/>
      <c r="DH177" s="1541"/>
      <c r="DI177" s="1541"/>
      <c r="DJ177" s="1541"/>
      <c r="DK177" s="1541"/>
      <c r="DL177" s="1541"/>
      <c r="DM177" s="1541"/>
      <c r="DN177" s="1541"/>
      <c r="DO177" s="1541"/>
      <c r="DP177" s="1541"/>
      <c r="DQ177" s="1541"/>
      <c r="DR177" s="1541"/>
    </row>
    <row r="178" ht="12.75" x14ac:dyDescent="0.2">
      <c r="A178" s="1541"/>
      <c r="B178" s="1541"/>
      <c r="C178"/>
      <c r="D178" s="130">
        <f>IF(BX$177="Close to Ear","EN 62209-1","EN 62209-2")</f>
        <v/>
      </c>
      <c r="E178" s="130">
        <f>IF(CG178="Close to Ear","2016","2010/A1:2019")</f>
        <v/>
      </c>
      <c r="F178" s="1488" t="inlineStr">
        <is>
          <t>5.3</t>
        </is>
      </c>
      <c r="G178" s="1497"/>
      <c r="H178" s="120">
        <f>BV178</f>
        <v/>
      </c>
      <c r="I178" s="120">
        <f>BW178</f>
        <v/>
      </c>
      <c r="J178" s="687" t="inlineStr">
        <is>
          <t>LTE</t>
        </is>
      </c>
      <c r="K178" s="194" t="inlineStr">
        <is>
          <t>FDD1</t>
        </is>
      </c>
      <c r="L178" s="115"/>
      <c r="M178" s="120">
        <v>10</v>
      </c>
      <c r="N178" s="119" t="inlineStr">
        <is>
          <t>QPSK</t>
        </is>
      </c>
      <c r="O178" s="131"/>
      <c r="P178" s="6597"/>
      <c r="Q178" s="131">
        <v>1</v>
      </c>
      <c r="R178" s="131">
        <v>0</v>
      </c>
      <c r="S178" s="120"/>
      <c r="T178" s="120">
        <v>18300</v>
      </c>
      <c r="U178" s="120">
        <v>1950</v>
      </c>
      <c r="V178" s="119"/>
      <c r="W178" s="197"/>
      <c r="X178" s="119"/>
      <c r="Y178" s="119"/>
      <c r="Z178" s="119"/>
      <c r="AA178" s="115"/>
      <c r="AB178" s="115"/>
      <c r="AC178" s="689">
        <f>IF(OR(BX$177="Close to Ear",BX$177="Close to Head"),"Head",IF(BX$177="Extremity","Extremity","Body"))</f>
        <v/>
      </c>
      <c r="AD178" s="690">
        <f>CA178</f>
        <v/>
      </c>
      <c r="AE178" s="688">
        <f>CB178</f>
        <v/>
      </c>
      <c r="AF178" s="115"/>
      <c r="AG178" s="808">
        <f>IF(AZ178="","N/A",IF(CQ178="Pass","P","F"))</f>
        <v/>
      </c>
      <c r="AH178" s="129"/>
      <c r="AI178" s="129"/>
      <c r="AJ178" s="129"/>
      <c r="AK178" s="119"/>
      <c r="AL178" s="115"/>
      <c r="AM178" s="119"/>
      <c r="AN178" s="119"/>
      <c r="AO178" s="692"/>
      <c r="AP178" s="692"/>
      <c r="AQ178" s="692"/>
      <c r="AR178" s="692"/>
      <c r="AS178" s="692"/>
      <c r="AT178" s="691">
        <f>CE178</f>
        <v/>
      </c>
      <c r="AU178" s="691">
        <f>CF178</f>
        <v/>
      </c>
      <c r="AV178" s="813"/>
      <c r="AW178" s="813"/>
      <c r="AX178" s="197">
        <f>CZ178</f>
        <v/>
      </c>
      <c r="AY178" s="197">
        <f>DE178</f>
        <v/>
      </c>
      <c r="AZ178" s="3379">
        <f>CO178</f>
        <v/>
      </c>
      <c r="BA178" s="3380"/>
      <c r="BB178" s="197">
        <f>CP178</f>
        <v/>
      </c>
      <c r="BC178" s="813"/>
      <c r="BD178" s="197">
        <f>CR178</f>
        <v/>
      </c>
      <c r="BE178" s="121">
        <f>CS178</f>
        <v/>
      </c>
      <c r="BF178" s="122">
        <f>CT178*60</f>
        <v/>
      </c>
      <c r="BG178" s="121">
        <f>BE178</f>
        <v/>
      </c>
      <c r="BH178" s="122">
        <f>CU178*60</f>
        <v/>
      </c>
      <c r="BI178" s="122">
        <f>CV178</f>
        <v/>
      </c>
      <c r="BJ178" s="117"/>
      <c r="BK178" s="812">
        <f>Overview!$E$7</f>
        <v/>
      </c>
      <c r="BL178" s="117"/>
      <c r="BM178" s="836">
        <f>CW178</f>
        <v/>
      </c>
      <c r="BN178" s="812">
        <f>Overview!$P$153</f>
        <v/>
      </c>
      <c r="BO178" s="117"/>
      <c r="BP178" s="117"/>
      <c r="BQ178" s="115"/>
      <c r="BR178" s="1478"/>
      <c r="BS178" s="1548"/>
      <c r="BT178" s="2127" t="inlineStr">
        <is>
          <t>LTE</t>
        </is>
      </c>
      <c r="BU178" s="2089" t="inlineStr">
        <is>
          <t>FDD1</t>
        </is>
      </c>
      <c r="BV178" s="430">
        <f>Overview!$H$28</f>
        <v/>
      </c>
      <c r="BW178" s="2010"/>
      <c r="BX178" s="2089"/>
      <c r="BY178" s="465"/>
      <c r="BZ178" s="1721">
        <f>IF(COUNT('Conducted LTE'!$AH$3:$AH$170)=0,10,INDEX('Conducted LTE'!$M$3:$M$170,MATCH(MAX('Conducted LTE'!$AH$3:$AH$170),'Conducted LTE'!$AH$3:$AH$170,0)))</f>
        <v>10</v>
      </c>
      <c r="CA178" s="1997" t="inlineStr">
        <is>
          <t>Back Face</t>
        </is>
      </c>
      <c r="CB178" s="200">
        <v>5</v>
      </c>
      <c r="CC178" s="1681">
        <f>IF(COUNT('Conducted LTE'!$AH$3:$AH$170)=0,18300,INDEX('Conducted LTE'!$T$3:$T$170,MATCH(MAX('Conducted LTE'!$AH$3:$AH$170),'Conducted LTE'!$AH$3:$AH$170,0)))</f>
        <v>18300</v>
      </c>
      <c r="CD178" s="1681">
        <f>IF(COUNT('Conducted LTE'!$AH$3:$AH$170)=0,1950,INDEX('Conducted LTE'!$U$3:$U$170,MATCH(MAX('Conducted LTE'!$AH$3:$AH$170),'Conducted LTE'!$AH$3:$AH$170,0)))</f>
        <v>1950</v>
      </c>
      <c r="CE178" s="1523"/>
      <c r="CF178" s="1523"/>
      <c r="CG178" s="387" t="str">
        <f>IF(OR($BY$163="",$BY$163=""),"",$BY$163)</f>
        <v/>
      </c>
      <c r="CH178" s="387">
        <f>BZ178</f>
        <v/>
      </c>
      <c r="CI178" s="387">
        <f>CA178</f>
        <v/>
      </c>
      <c r="CJ178" s="1527"/>
      <c r="CK178" s="2042"/>
      <c r="CL178" s="206">
        <f>IF(CF178=""," ",IF(ABS(CE178-CF178)&lt;=0.125,"Valid","Not valid"))</f>
        <v/>
      </c>
      <c r="CM178" s="207">
        <f> IF(CE178="","",IF(AND(CE178&lt;&gt;"",CF178=""),IF(CE178&gt;=1,"Medir+Sig Max","No"),IF(CF178&lt;&gt;"",IF(CF178&gt;=1,"Medir+Sig Max","No"),"")))</f>
        <v/>
      </c>
      <c r="CN178" s="1787"/>
      <c r="CO178" s="220">
        <f>IF(CK178="",IF(AND(CE178="",CF178=""),"",IF(CF178="",IF(DE178&gt;1,ROUND(DE178*CE178,3),CE178),IF(DE178&gt;1,ROUND(DE178*CF178,3),CF178))),IF(AND(CE178="",CF178=""),"",IF(CF178="",IF(DE178&gt;1,ROUND(DE178*CE178*(1/(CK178)),3),CE178*(1/(CK178))),IF(DE178&gt;1,ROUND(DE178*CF178*(1/(CK178)),3),CF178*(1/(CK178))))))</f>
        <v/>
      </c>
      <c r="CP178" s="2043">
        <f>IF(COUNTIF(Overview!K12:K14,TRUE)&gt;0,2,IF(COUNTIF(Overview!L12:L14,TRUE)&gt;0,4,0))</f>
        <v/>
      </c>
      <c r="CQ178" s="1472">
        <f>IF(CO178="","",IF(CO178&gt;CP178,"Fail","Pass"))</f>
        <v/>
      </c>
      <c r="CR178" s="1481"/>
      <c r="CS178" s="1565">
        <f>MyTimestamp(CO178)</f>
        <v/>
      </c>
      <c r="CT178" s="1531">
        <f>IF(CE178="",0,15)+IF(CF178="",0,15)</f>
        <v/>
      </c>
      <c r="CU178" s="1532">
        <f>IF(CT178=0,0,2)</f>
        <v/>
      </c>
      <c r="CV178" s="859"/>
      <c r="CW178" s="859"/>
      <c r="CX178" s="2038"/>
      <c r="CY178" s="2044"/>
      <c r="CZ178" s="1543">
        <f>10^(CJ178/20)*100-100</f>
        <v/>
      </c>
      <c r="DA178" s="1331"/>
      <c r="DB178" s="709"/>
      <c r="DC178" s="777">
        <f>IF(DA178="","",10^(DA178/10))</f>
        <v/>
      </c>
      <c r="DD178" s="1377">
        <f>IF(ISNUMBER(DB178)=FALSE,"",10^(DB178/10))</f>
        <v/>
      </c>
      <c r="DE178" s="1543">
        <f>IF(AND(ISNUMBER(DC178),ISNUMBER(DD178)),IF(DC178/DD178&gt;1,ROUND((DC178)/DD178,3),1),1)</f>
        <v/>
      </c>
      <c r="DF178" s="1670">
        <f>IF(ISNUMBER(CO178),IF(CO178&gt;=CP178*0.90625,"!!!MEASURE other two 1RB modes!!!  To include the results for these two additional RB modes please use any row below free (for example otehr band) and replace the information of each field (tech, band, freq, etc...) with the proper one",""),"")</f>
        <v/>
      </c>
      <c r="DG178" s="1541"/>
      <c r="DH178" s="1541"/>
      <c r="DI178" s="1541"/>
      <c r="DJ178" s="1541"/>
      <c r="DK178" s="1541"/>
      <c r="DL178" s="1541"/>
      <c r="DM178" s="1541"/>
      <c r="DN178" s="1541"/>
      <c r="DO178" s="1541"/>
      <c r="DP178" s="1541"/>
      <c r="DQ178" s="1541"/>
      <c r="DR178" s="1541"/>
    </row>
    <row r="179" ht="12.75" x14ac:dyDescent="0.2">
      <c r="A179" s="1541"/>
      <c r="B179" s="1541"/>
      <c r="C179"/>
      <c r="D179" s="130">
        <f>IF(BX$177="Close to Ear","EN 62209-1","EN 62209-2")</f>
        <v/>
      </c>
      <c r="E179" s="130">
        <f>IF(CG179="Close to Ear","2016","2010/A1:2019")</f>
        <v/>
      </c>
      <c r="F179" s="1488" t="inlineStr">
        <is>
          <t>5.3</t>
        </is>
      </c>
      <c r="G179" s="1497"/>
      <c r="H179" s="120">
        <f>BV179</f>
        <v/>
      </c>
      <c r="I179" s="120">
        <f>BW179</f>
        <v/>
      </c>
      <c r="J179" s="687" t="inlineStr">
        <is>
          <t>LTE</t>
        </is>
      </c>
      <c r="K179" s="194" t="inlineStr">
        <is>
          <t>FDD1</t>
        </is>
      </c>
      <c r="L179" s="115"/>
      <c r="M179" s="120">
        <v>10</v>
      </c>
      <c r="N179" s="119" t="inlineStr">
        <is>
          <t>QPSK</t>
        </is>
      </c>
      <c r="O179" s="131"/>
      <c r="P179" s="6597"/>
      <c r="Q179" s="131">
        <v>1</v>
      </c>
      <c r="R179" s="131">
        <v>0</v>
      </c>
      <c r="S179" s="120"/>
      <c r="T179" s="120">
        <v>18300</v>
      </c>
      <c r="U179" s="120">
        <v>1950</v>
      </c>
      <c r="V179" s="119"/>
      <c r="W179" s="197"/>
      <c r="X179" s="119"/>
      <c r="Y179" s="119"/>
      <c r="Z179" s="119"/>
      <c r="AA179" s="115"/>
      <c r="AB179" s="115"/>
      <c r="AC179" s="689">
        <f>IF(OR(BX$177="Close to Ear",BX$177="Close to Head"),"Head",IF(BX$177="Extremity","Extremity","Body"))</f>
        <v/>
      </c>
      <c r="AD179" s="690">
        <f>CA179</f>
        <v/>
      </c>
      <c r="AE179" s="688">
        <f>CB179</f>
        <v/>
      </c>
      <c r="AF179" s="115"/>
      <c r="AG179" s="808">
        <f>IF(AZ179="","N/A",IF(CQ179="Pass","P","F"))</f>
        <v/>
      </c>
      <c r="AH179" s="129"/>
      <c r="AI179" s="129"/>
      <c r="AJ179" s="129"/>
      <c r="AK179" s="119"/>
      <c r="AL179" s="115"/>
      <c r="AM179" s="119"/>
      <c r="AN179" s="119"/>
      <c r="AO179" s="692"/>
      <c r="AP179" s="692"/>
      <c r="AQ179" s="692"/>
      <c r="AR179" s="692"/>
      <c r="AS179" s="692"/>
      <c r="AT179" s="691">
        <f>CE179</f>
        <v/>
      </c>
      <c r="AU179" s="691">
        <f>CF179</f>
        <v/>
      </c>
      <c r="AV179" s="813"/>
      <c r="AW179" s="813"/>
      <c r="AX179" s="197">
        <f>CZ179</f>
        <v/>
      </c>
      <c r="AY179" s="197">
        <f>DE179</f>
        <v/>
      </c>
      <c r="AZ179" s="3379">
        <f>CO179</f>
        <v/>
      </c>
      <c r="BA179" s="3380"/>
      <c r="BB179" s="197">
        <f>CP179</f>
        <v/>
      </c>
      <c r="BC179" s="813"/>
      <c r="BD179" s="197">
        <f>CR179</f>
        <v/>
      </c>
      <c r="BE179" s="121">
        <f>CS179</f>
        <v/>
      </c>
      <c r="BF179" s="122">
        <f>CT179*60</f>
        <v/>
      </c>
      <c r="BG179" s="121">
        <f>BE179</f>
        <v/>
      </c>
      <c r="BH179" s="122">
        <f>CU179*60</f>
        <v/>
      </c>
      <c r="BI179" s="122">
        <f>CV179</f>
        <v/>
      </c>
      <c r="BJ179" s="117"/>
      <c r="BK179" s="812">
        <f>Overview!$E$7</f>
        <v/>
      </c>
      <c r="BL179" s="117"/>
      <c r="BM179" s="836">
        <f>CW179</f>
        <v/>
      </c>
      <c r="BN179" s="812">
        <f>Overview!$P$153</f>
        <v/>
      </c>
      <c r="BO179" s="117"/>
      <c r="BP179" s="117"/>
      <c r="BQ179" s="115"/>
      <c r="BR179" s="1478"/>
      <c r="BS179" s="1548"/>
      <c r="BT179" s="2127" t="inlineStr">
        <is>
          <t>LTE</t>
        </is>
      </c>
      <c r="BU179" s="2089" t="inlineStr">
        <is>
          <t>FDD1</t>
        </is>
      </c>
      <c r="BV179" s="430">
        <f>Overview!$H$28</f>
        <v/>
      </c>
      <c r="BW179" s="2010"/>
      <c r="BX179" s="2089"/>
      <c r="BY179" s="469"/>
      <c r="BZ179" s="1721">
        <f>IF(COUNT('Conducted LTE'!$AH$3:$AH$170)=0,10,INDEX('Conducted LTE'!$M$3:$M$170,MATCH(MAX('Conducted LTE'!$AH$3:$AH$170),'Conducted LTE'!$AH$3:$AH$170,0)))</f>
        <v>10</v>
      </c>
      <c r="CA179" s="1997" t="inlineStr">
        <is>
          <t>Left Edge</t>
        </is>
      </c>
      <c r="CB179" s="200">
        <v>5</v>
      </c>
      <c r="CC179" s="1681">
        <f>IF(COUNT('Conducted LTE'!$AH$3:$AH$170)=0,18300,INDEX('Conducted LTE'!$T$3:$T$170,MATCH(MAX('Conducted LTE'!$AH$3:$AH$170),'Conducted LTE'!$AH$3:$AH$170,0)))</f>
        <v>18300</v>
      </c>
      <c r="CD179" s="1681">
        <f>IF(COUNT('Conducted LTE'!$AH$3:$AH$170)=0,1950,INDEX('Conducted LTE'!$U$3:$U$170,MATCH(MAX('Conducted LTE'!$AH$3:$AH$170),'Conducted LTE'!$AH$3:$AH$170,0)))</f>
        <v>1950</v>
      </c>
      <c r="CE179" s="1523"/>
      <c r="CF179" s="1523"/>
      <c r="CG179" s="387" t="str">
        <f>IF(OR($BY$163="",$BY$163=""),"",$BY$163)</f>
        <v/>
      </c>
      <c r="CH179" s="387">
        <f>BZ179</f>
        <v/>
      </c>
      <c r="CI179" s="387">
        <f>CA179</f>
        <v/>
      </c>
      <c r="CJ179" s="1527"/>
      <c r="CK179" s="2042"/>
      <c r="CL179" s="206">
        <f>IF(CF179=""," ",IF(ABS(CE179-CF179)&lt;=0.125,"Valid","Not valid"))</f>
        <v/>
      </c>
      <c r="CM179" s="207">
        <f> IF(CE179="","",IF(AND(CE179&lt;&gt;"",CF179=""),IF(CE179&gt;=1,"Medir+Sig Max","No"),IF(CF179&lt;&gt;"",IF(CF179&gt;=1,"Medir+Sig Max","No"),"")))</f>
        <v/>
      </c>
      <c r="CN179" s="1787"/>
      <c r="CO179" s="220">
        <f>IF(CK179="",IF(AND(CE179="",CF179=""),"",IF(CF179="",IF(DE179&gt;1,ROUND(DE179*CE179,3),CE179),IF(DE179&gt;1,ROUND(DE179*CF179,3),CF179))),IF(AND(CE179="",CF179=""),"",IF(CF179="",IF(DE179&gt;1,ROUND(DE179*CE179*(1/(CK179)),3),CE179*(1/(CK179))),IF(DE179&gt;1,ROUND(DE179*CF179*(1/(CK179)),3),CF179*(1/(CK179))))))</f>
        <v/>
      </c>
      <c r="CP179" s="2043">
        <f>IF(COUNTIF(Overview!K12:K14,TRUE)&gt;0,2,IF(COUNTIF(Overview!L12:L14,TRUE)&gt;0,4,0))</f>
        <v/>
      </c>
      <c r="CQ179" s="1472">
        <f>IF(CO179="","",IF(CO179&gt;CP179,"Fail","Pass"))</f>
        <v/>
      </c>
      <c r="CR179" s="1481"/>
      <c r="CS179" s="1565">
        <f>MyTimestamp(CO179)</f>
        <v/>
      </c>
      <c r="CT179" s="1531">
        <f>IF(CE179="",0,15)+IF(CF179="",0,15)</f>
        <v/>
      </c>
      <c r="CU179" s="1532">
        <f>IF(CT179=0,0,2)</f>
        <v/>
      </c>
      <c r="CV179" s="859"/>
      <c r="CW179" s="859"/>
      <c r="CX179" s="2038"/>
      <c r="CY179" s="2044"/>
      <c r="CZ179" s="1543">
        <f>10^(CJ179/20)*100-100</f>
        <v/>
      </c>
      <c r="DA179" s="1331"/>
      <c r="DB179" s="709"/>
      <c r="DC179" s="777">
        <f>IF(DA179="","",10^(DA179/10))</f>
        <v/>
      </c>
      <c r="DD179" s="1377">
        <f>IF(ISNUMBER(DB179)=FALSE,"",10^(DB179/10))</f>
        <v/>
      </c>
      <c r="DE179" s="1543">
        <f>IF(AND(ISNUMBER(DC179),ISNUMBER(DD179)),IF(DC179/DD179&gt;1,ROUND((DC179)/DD179,3),1),1)</f>
        <v/>
      </c>
      <c r="DF179" s="1670">
        <f>IF(ISNUMBER(CO179),IF(CO179&gt;=CP179*0.90625,"!!!MEASURE other two 1RB modes!!!  To include the results for these two additional RB modes please use any row below free (for example otehr band) and replace the information of each field (tech, band, freq, etc...) with the proper one",""),"")</f>
        <v/>
      </c>
      <c r="DG179" s="1541"/>
      <c r="DH179" s="1541"/>
      <c r="DI179" s="1541"/>
      <c r="DJ179" s="1541"/>
      <c r="DK179" s="1541"/>
      <c r="DL179" s="1541"/>
      <c r="DM179" s="1541"/>
      <c r="DN179" s="1541"/>
      <c r="DO179" s="1541"/>
      <c r="DP179" s="1541"/>
      <c r="DQ179" s="1541"/>
      <c r="DR179" s="1541"/>
    </row>
    <row r="180" ht="12.75" x14ac:dyDescent="0.2">
      <c r="A180" s="1541"/>
      <c r="B180" s="1541"/>
      <c r="C180"/>
      <c r="D180" s="130">
        <f>IF(BX$177="Close to Ear","EN 62209-1","EN 62209-2")</f>
        <v/>
      </c>
      <c r="E180" s="130">
        <f>IF(CG180="Close to Ear","2016","2010/A1:2019")</f>
        <v/>
      </c>
      <c r="F180" s="1488" t="inlineStr">
        <is>
          <t>5.3</t>
        </is>
      </c>
      <c r="G180" s="1497"/>
      <c r="H180" s="120">
        <f>BV180</f>
        <v/>
      </c>
      <c r="I180" s="120">
        <f>BW180</f>
        <v/>
      </c>
      <c r="J180" s="687" t="inlineStr">
        <is>
          <t>LTE</t>
        </is>
      </c>
      <c r="K180" s="194" t="inlineStr">
        <is>
          <t>FDD1</t>
        </is>
      </c>
      <c r="L180" s="115"/>
      <c r="M180" s="120">
        <v>10</v>
      </c>
      <c r="N180" s="119" t="inlineStr">
        <is>
          <t>QPSK</t>
        </is>
      </c>
      <c r="O180" s="131"/>
      <c r="P180" s="6597"/>
      <c r="Q180" s="131">
        <v>1</v>
      </c>
      <c r="R180" s="131">
        <v>0</v>
      </c>
      <c r="S180" s="120"/>
      <c r="T180" s="120">
        <v>18300</v>
      </c>
      <c r="U180" s="120">
        <v>1950</v>
      </c>
      <c r="V180" s="119"/>
      <c r="W180" s="197"/>
      <c r="X180" s="119"/>
      <c r="Y180" s="119"/>
      <c r="Z180" s="119"/>
      <c r="AA180" s="115"/>
      <c r="AB180" s="115"/>
      <c r="AC180" s="689">
        <f>IF(OR(BX$177="Close to Ear",BX$177="Close to Head"),"Head",IF(BX$177="Extremity","Extremity","Body"))</f>
        <v/>
      </c>
      <c r="AD180" s="690">
        <f>CA180</f>
        <v/>
      </c>
      <c r="AE180" s="688">
        <f>CB180</f>
        <v/>
      </c>
      <c r="AF180" s="115"/>
      <c r="AG180" s="808">
        <f>IF(AZ180="","N/A",IF(CQ180="Pass","P","F"))</f>
        <v/>
      </c>
      <c r="AH180" s="129"/>
      <c r="AI180" s="129"/>
      <c r="AJ180" s="129"/>
      <c r="AK180" s="119"/>
      <c r="AL180" s="115"/>
      <c r="AM180" s="119"/>
      <c r="AN180" s="119"/>
      <c r="AO180" s="692"/>
      <c r="AP180" s="692"/>
      <c r="AQ180" s="692"/>
      <c r="AR180" s="692"/>
      <c r="AS180" s="692"/>
      <c r="AT180" s="691">
        <f>CE180</f>
        <v/>
      </c>
      <c r="AU180" s="691">
        <f>CF180</f>
        <v/>
      </c>
      <c r="AV180" s="813"/>
      <c r="AW180" s="813"/>
      <c r="AX180" s="197">
        <f>CZ180</f>
        <v/>
      </c>
      <c r="AY180" s="197">
        <f>DE180</f>
        <v/>
      </c>
      <c r="AZ180" s="3379">
        <f>CO180</f>
        <v/>
      </c>
      <c r="BA180" s="3380"/>
      <c r="BB180" s="197">
        <f>CP180</f>
        <v/>
      </c>
      <c r="BC180" s="813"/>
      <c r="BD180" s="197">
        <f>CR180</f>
        <v/>
      </c>
      <c r="BE180" s="121">
        <f>CS180</f>
        <v/>
      </c>
      <c r="BF180" s="122">
        <f>CT180*60</f>
        <v/>
      </c>
      <c r="BG180" s="121">
        <f>BE180</f>
        <v/>
      </c>
      <c r="BH180" s="122">
        <f>CU180*60</f>
        <v/>
      </c>
      <c r="BI180" s="122">
        <f>CV180</f>
        <v/>
      </c>
      <c r="BJ180" s="117"/>
      <c r="BK180" s="812">
        <f>Overview!$E$7</f>
        <v/>
      </c>
      <c r="BL180" s="117"/>
      <c r="BM180" s="836">
        <f>CW180</f>
        <v/>
      </c>
      <c r="BN180" s="812">
        <f>Overview!$P$153</f>
        <v/>
      </c>
      <c r="BO180" s="117"/>
      <c r="BP180" s="117"/>
      <c r="BQ180" s="115"/>
      <c r="BR180" s="1478"/>
      <c r="BS180" s="1548"/>
      <c r="BT180" s="2127" t="inlineStr">
        <is>
          <t>LTE</t>
        </is>
      </c>
      <c r="BU180" s="2089" t="inlineStr">
        <is>
          <t>FDD1</t>
        </is>
      </c>
      <c r="BV180" s="430">
        <f>Overview!$H$28</f>
        <v/>
      </c>
      <c r="BW180" s="2010"/>
      <c r="BX180" s="2089"/>
      <c r="BY180" s="465"/>
      <c r="BZ180" s="1721">
        <f>IF(COUNT('Conducted LTE'!$AH$3:$AH$170)=0,10,INDEX('Conducted LTE'!$M$3:$M$170,MATCH(MAX('Conducted LTE'!$AH$3:$AH$170),'Conducted LTE'!$AH$3:$AH$170,0)))</f>
        <v>10</v>
      </c>
      <c r="CA180" s="1997" t="inlineStr">
        <is>
          <t>Right Edge</t>
        </is>
      </c>
      <c r="CB180" s="200">
        <v>5</v>
      </c>
      <c r="CC180" s="1681">
        <f>IF(COUNT('Conducted LTE'!$AH$3:$AH$170)=0,18300,INDEX('Conducted LTE'!$T$3:$T$170,MATCH(MAX('Conducted LTE'!$AH$3:$AH$170),'Conducted LTE'!$AH$3:$AH$170,0)))</f>
        <v>18300</v>
      </c>
      <c r="CD180" s="1681">
        <f>IF(COUNT('Conducted LTE'!$AH$3:$AH$170)=0,1950,INDEX('Conducted LTE'!$U$3:$U$170,MATCH(MAX('Conducted LTE'!$AH$3:$AH$170),'Conducted LTE'!$AH$3:$AH$170,0)))</f>
        <v>1950</v>
      </c>
      <c r="CE180" s="1523"/>
      <c r="CF180" s="1523"/>
      <c r="CG180" s="387" t="str">
        <f>IF(OR($BY$163="",$BY$163=""),"",$BY$163)</f>
        <v/>
      </c>
      <c r="CH180" s="387">
        <f>BZ180</f>
        <v/>
      </c>
      <c r="CI180" s="387">
        <f>CA180</f>
        <v/>
      </c>
      <c r="CJ180" s="1527"/>
      <c r="CK180" s="2042"/>
      <c r="CL180" s="206">
        <f>IF(CF180=""," ",IF(ABS(CE180-CF180)&lt;=0.125,"Valid","Not valid"))</f>
        <v/>
      </c>
      <c r="CM180" s="207">
        <f> IF(CE180="","",IF(AND(CE180&lt;&gt;"",CF180=""),IF(CE180&gt;=1,"Medir+Sig Max","No"),IF(CF180&lt;&gt;"",IF(CF180&gt;=1,"Medir+Sig Max","No"),"")))</f>
        <v/>
      </c>
      <c r="CN180" s="1787"/>
      <c r="CO180" s="220">
        <f>IF(CK180="",IF(AND(CE180="",CF180=""),"",IF(CF180="",IF(DE180&gt;1,ROUND(DE180*CE180,3),CE180),IF(DE180&gt;1,ROUND(DE180*CF180,3),CF180))),IF(AND(CE180="",CF180=""),"",IF(CF180="",IF(DE180&gt;1,ROUND(DE180*CE180*(1/(CK180)),3),CE180*(1/(CK180))),IF(DE180&gt;1,ROUND(DE180*CF180*(1/(CK180)),3),CF180*(1/(CK180))))))</f>
        <v/>
      </c>
      <c r="CP180" s="2043">
        <f>IF(COUNTIF(Overview!K12:K14,TRUE)&gt;0,2,IF(COUNTIF(Overview!L12:L14,TRUE)&gt;0,4,0))</f>
        <v/>
      </c>
      <c r="CQ180" s="1472">
        <f>IF(CO180="","",IF(CO180&gt;CP180,"Fail","Pass"))</f>
        <v/>
      </c>
      <c r="CR180" s="1481"/>
      <c r="CS180" s="1565">
        <f>MyTimestamp(CO180)</f>
        <v/>
      </c>
      <c r="CT180" s="1531">
        <f>IF(CE180="",0,15)+IF(CF180="",0,15)</f>
        <v/>
      </c>
      <c r="CU180" s="1532">
        <f>IF(CT180=0,0,2)</f>
        <v/>
      </c>
      <c r="CV180" s="859"/>
      <c r="CW180" s="859"/>
      <c r="CX180" s="2038"/>
      <c r="CY180" s="2044"/>
      <c r="CZ180" s="1543">
        <f>10^(CJ180/20)*100-100</f>
        <v/>
      </c>
      <c r="DA180" s="1331"/>
      <c r="DB180" s="709"/>
      <c r="DC180" s="777">
        <f>IF(DA180="","",10^(DA180/10))</f>
        <v/>
      </c>
      <c r="DD180" s="1377">
        <f>IF(ISNUMBER(DB180)=FALSE,"",10^(DB180/10))</f>
        <v/>
      </c>
      <c r="DE180" s="1543">
        <f>IF(AND(ISNUMBER(DC180),ISNUMBER(DD180)),IF(DC180/DD180&gt;1,ROUND((DC180)/DD180,3),1),1)</f>
        <v/>
      </c>
      <c r="DF180" s="1670">
        <f>IF(ISNUMBER(CO180),IF(CO180&gt;=CP180*0.90625,"!!!MEASURE other two 1RB modes!!!  To include the results for these two additional RB modes please use any row below free (for example otehr band) and replace the information of each field (tech, band, freq, etc...) with the proper one",""),"")</f>
        <v/>
      </c>
      <c r="DG180" s="1541"/>
      <c r="DH180" s="1541"/>
      <c r="DI180" s="1541"/>
      <c r="DJ180" s="1541"/>
      <c r="DK180" s="1541"/>
      <c r="DL180" s="1541"/>
      <c r="DM180" s="1541"/>
      <c r="DN180" s="1541"/>
      <c r="DO180" s="1541"/>
      <c r="DP180" s="1541"/>
      <c r="DQ180" s="1541"/>
      <c r="DR180" s="1541"/>
    </row>
    <row r="181" ht="12.75" x14ac:dyDescent="0.2">
      <c r="A181" s="1541"/>
      <c r="B181" s="1541"/>
      <c r="C181"/>
      <c r="D181" s="130">
        <f>IF(BX$177="Close to Ear","EN 62209-1","EN 62209-2")</f>
        <v/>
      </c>
      <c r="E181" s="130">
        <f>IF(CG181="Close to Ear","2016","2010/A1:2019")</f>
        <v/>
      </c>
      <c r="F181" s="1488" t="inlineStr">
        <is>
          <t>5.3</t>
        </is>
      </c>
      <c r="G181" s="1497"/>
      <c r="H181" s="120">
        <f>BV181</f>
        <v/>
      </c>
      <c r="I181" s="120">
        <f>BW181</f>
        <v/>
      </c>
      <c r="J181" s="687" t="inlineStr">
        <is>
          <t>LTE</t>
        </is>
      </c>
      <c r="K181" s="194" t="inlineStr">
        <is>
          <t>FDD1</t>
        </is>
      </c>
      <c r="L181" s="115"/>
      <c r="M181" s="120">
        <v>10</v>
      </c>
      <c r="N181" s="119" t="inlineStr">
        <is>
          <t>QPSK</t>
        </is>
      </c>
      <c r="O181" s="131"/>
      <c r="P181" s="6597"/>
      <c r="Q181" s="131">
        <v>1</v>
      </c>
      <c r="R181" s="131">
        <v>0</v>
      </c>
      <c r="S181" s="120"/>
      <c r="T181" s="120">
        <v>18300</v>
      </c>
      <c r="U181" s="120">
        <v>1950</v>
      </c>
      <c r="V181" s="119"/>
      <c r="W181" s="197"/>
      <c r="X181" s="119"/>
      <c r="Y181" s="119"/>
      <c r="Z181" s="119"/>
      <c r="AA181" s="115"/>
      <c r="AB181" s="115"/>
      <c r="AC181" s="689">
        <f>IF(OR(BX$177="Close to Ear",BX$177="Close to Head"),"Head",IF(BX$177="Extremity","Extremity","Body"))</f>
        <v/>
      </c>
      <c r="AD181" s="690">
        <f>CA181</f>
        <v/>
      </c>
      <c r="AE181" s="688">
        <f>CB181</f>
        <v/>
      </c>
      <c r="AF181" s="115"/>
      <c r="AG181" s="808">
        <f>IF(AZ181="","N/A",IF(CQ181="Pass","P","F"))</f>
        <v/>
      </c>
      <c r="AH181" s="129"/>
      <c r="AI181" s="129"/>
      <c r="AJ181" s="129"/>
      <c r="AK181" s="119"/>
      <c r="AL181" s="115"/>
      <c r="AM181" s="119"/>
      <c r="AN181" s="119"/>
      <c r="AO181" s="692"/>
      <c r="AP181" s="692"/>
      <c r="AQ181" s="692"/>
      <c r="AR181" s="692"/>
      <c r="AS181" s="692"/>
      <c r="AT181" s="691">
        <f>CE181</f>
        <v/>
      </c>
      <c r="AU181" s="691">
        <f>CF181</f>
        <v/>
      </c>
      <c r="AV181" s="813"/>
      <c r="AW181" s="813"/>
      <c r="AX181" s="197">
        <f>CZ181</f>
        <v/>
      </c>
      <c r="AY181" s="197">
        <f>DE181</f>
        <v/>
      </c>
      <c r="AZ181" s="3379">
        <f>CO181</f>
        <v/>
      </c>
      <c r="BA181" s="3380"/>
      <c r="BB181" s="197">
        <f>CP181</f>
        <v/>
      </c>
      <c r="BC181" s="813"/>
      <c r="BD181" s="197">
        <f>CR181</f>
        <v/>
      </c>
      <c r="BE181" s="121">
        <f>CS181</f>
        <v/>
      </c>
      <c r="BF181" s="122">
        <f>CT181*60</f>
        <v/>
      </c>
      <c r="BG181" s="121">
        <f>BE181</f>
        <v/>
      </c>
      <c r="BH181" s="122">
        <f>CU181*60</f>
        <v/>
      </c>
      <c r="BI181" s="122">
        <f>CV181</f>
        <v/>
      </c>
      <c r="BJ181" s="117"/>
      <c r="BK181" s="812">
        <f>Overview!$E$7</f>
        <v/>
      </c>
      <c r="BL181" s="117"/>
      <c r="BM181" s="836">
        <f>CW181</f>
        <v/>
      </c>
      <c r="BN181" s="812">
        <f>Overview!$P$153</f>
        <v/>
      </c>
      <c r="BO181" s="117"/>
      <c r="BP181" s="117"/>
      <c r="BQ181" s="115"/>
      <c r="BR181" s="1478"/>
      <c r="BS181" s="1548"/>
      <c r="BT181" s="2127" t="inlineStr">
        <is>
          <t>LTE</t>
        </is>
      </c>
      <c r="BU181" s="2089" t="inlineStr">
        <is>
          <t>FDD1</t>
        </is>
      </c>
      <c r="BV181" s="430">
        <f>Overview!$H$28</f>
        <v/>
      </c>
      <c r="BW181" s="2010"/>
      <c r="BX181" s="2089"/>
      <c r="BY181" s="465"/>
      <c r="BZ181" s="1721">
        <f>IF(COUNT('Conducted LTE'!$AH$3:$AH$170)=0,10,INDEX('Conducted LTE'!$M$3:$M$170,MATCH(MAX('Conducted LTE'!$AH$3:$AH$170),'Conducted LTE'!$AH$3:$AH$170,0)))</f>
        <v>10</v>
      </c>
      <c r="CA181" s="1997" t="inlineStr">
        <is>
          <t>Top Edge</t>
        </is>
      </c>
      <c r="CB181" s="200">
        <v>5</v>
      </c>
      <c r="CC181" s="1681">
        <f>IF(COUNT('Conducted LTE'!$AH$3:$AH$170)=0,18300,INDEX('Conducted LTE'!$T$3:$T$170,MATCH(MAX('Conducted LTE'!$AH$3:$AH$170),'Conducted LTE'!$AH$3:$AH$170,0)))</f>
        <v>18300</v>
      </c>
      <c r="CD181" s="1681">
        <f>IF(COUNT('Conducted LTE'!$AH$3:$AH$170)=0,1950,INDEX('Conducted LTE'!$U$3:$U$170,MATCH(MAX('Conducted LTE'!$AH$3:$AH$170),'Conducted LTE'!$AH$3:$AH$170,0)))</f>
        <v>1950</v>
      </c>
      <c r="CE181" s="1523"/>
      <c r="CF181" s="1523"/>
      <c r="CG181" s="387" t="str">
        <f>IF(OR($BY$163="",$BY$163=""),"",$BY$163)</f>
        <v/>
      </c>
      <c r="CH181" s="387">
        <f>BZ181</f>
        <v/>
      </c>
      <c r="CI181" s="387">
        <f>CA181</f>
        <v/>
      </c>
      <c r="CJ181" s="1527"/>
      <c r="CK181" s="2042"/>
      <c r="CL181" s="206">
        <f>IF(CF181=""," ",IF(ABS(CE181-CF181)&lt;=0.125,"Valid","Not valid"))</f>
        <v/>
      </c>
      <c r="CM181" s="207">
        <f> IF(CE181="","",IF(AND(CE181&lt;&gt;"",CF181=""),IF(CE181&gt;=1,"Medir+Sig Max","No"),IF(CF181&lt;&gt;"",IF(CF181&gt;=1,"Medir+Sig Max","No"),"")))</f>
        <v/>
      </c>
      <c r="CN181" s="1787"/>
      <c r="CO181" s="220">
        <f>IF(CK181="",IF(AND(CE181="",CF181=""),"",IF(CF181="",IF(DE181&gt;1,ROUND(DE181*CE181,3),CE181),IF(DE181&gt;1,ROUND(DE181*CF181,3),CF181))),IF(AND(CE181="",CF181=""),"",IF(CF181="",IF(DE181&gt;1,ROUND(DE181*CE181*(1/(CK181)),3),CE181*(1/(CK181))),IF(DE181&gt;1,ROUND(DE181*CF181*(1/(CK181)),3),CF181*(1/(CK181))))))</f>
        <v/>
      </c>
      <c r="CP181" s="2043">
        <f>IF(COUNTIF(Overview!K12:K14,TRUE)&gt;0,2,IF(COUNTIF(Overview!L12:L14,TRUE)&gt;0,4,0))</f>
        <v/>
      </c>
      <c r="CQ181" s="1472">
        <f>IF(CO181="","",IF(CO181&gt;CP181,"Fail","Pass"))</f>
        <v/>
      </c>
      <c r="CR181" s="1481"/>
      <c r="CS181" s="1565">
        <f>MyTimestamp(CO181)</f>
        <v/>
      </c>
      <c r="CT181" s="1531">
        <f>IF(CE181="",0,15)+IF(CF181="",0,15)</f>
        <v/>
      </c>
      <c r="CU181" s="1532">
        <f>IF(CT181=0,0,2)</f>
        <v/>
      </c>
      <c r="CV181" s="859"/>
      <c r="CW181" s="859"/>
      <c r="CX181" s="2038"/>
      <c r="CY181" s="2044"/>
      <c r="CZ181" s="1543">
        <f>10^(CJ181/20)*100-100</f>
        <v/>
      </c>
      <c r="DA181" s="1331"/>
      <c r="DB181" s="709"/>
      <c r="DC181" s="777">
        <f>IF(DA181="","",10^(DA181/10))</f>
        <v/>
      </c>
      <c r="DD181" s="1377">
        <f>IF(ISNUMBER(DB181)=FALSE,"",10^(DB181/10))</f>
        <v/>
      </c>
      <c r="DE181" s="1543">
        <f>IF(AND(ISNUMBER(DC181),ISNUMBER(DD181)),IF(DC181/DD181&gt;1,ROUND((DC181)/DD181,3),1),1)</f>
        <v/>
      </c>
      <c r="DF181" s="1670">
        <f>IF(ISNUMBER(CO181),IF(CO181&gt;=CP181*0.90625,"!!!MEASURE other two 1RB modes!!!  To include the results for these two additional RB modes please use any row below free (for example otehr band) and replace the information of each field (tech, band, freq, etc...) with the proper one",""),"")</f>
        <v/>
      </c>
      <c r="DG181" s="1541"/>
      <c r="DH181" s="1541"/>
      <c r="DI181" s="1541"/>
      <c r="DJ181" s="1541"/>
      <c r="DK181" s="1541"/>
      <c r="DL181" s="1541"/>
      <c r="DM181" s="1541"/>
      <c r="DN181" s="1541"/>
      <c r="DO181" s="1541"/>
      <c r="DP181" s="1541"/>
      <c r="DQ181" s="1541"/>
      <c r="DR181" s="1541"/>
    </row>
    <row r="182" ht="12.75" x14ac:dyDescent="0.2">
      <c r="A182" s="1541"/>
      <c r="B182" s="1541"/>
      <c r="C182"/>
      <c r="D182" s="130">
        <f>IF(BX$177="Close to Ear","EN 62209-1","EN 62209-2")</f>
        <v/>
      </c>
      <c r="E182" s="130">
        <f>IF(CG182="Close to Ear","2016","2010/A1:2019")</f>
        <v/>
      </c>
      <c r="F182" s="1488" t="inlineStr">
        <is>
          <t>5.3</t>
        </is>
      </c>
      <c r="G182" s="1497"/>
      <c r="H182" s="120">
        <f>BV182</f>
        <v/>
      </c>
      <c r="I182" s="120">
        <f>BW182</f>
        <v/>
      </c>
      <c r="J182" s="687" t="inlineStr">
        <is>
          <t>LTE</t>
        </is>
      </c>
      <c r="K182" s="194" t="inlineStr">
        <is>
          <t>FDD1</t>
        </is>
      </c>
      <c r="L182" s="115"/>
      <c r="M182" s="120">
        <v>10</v>
      </c>
      <c r="N182" s="119" t="inlineStr">
        <is>
          <t>QPSK</t>
        </is>
      </c>
      <c r="O182" s="131"/>
      <c r="P182" s="6597"/>
      <c r="Q182" s="131">
        <v>1</v>
      </c>
      <c r="R182" s="131">
        <v>0</v>
      </c>
      <c r="S182" s="120"/>
      <c r="T182" s="120">
        <v>18300</v>
      </c>
      <c r="U182" s="120">
        <v>1950</v>
      </c>
      <c r="V182" s="119"/>
      <c r="W182" s="197"/>
      <c r="X182" s="119"/>
      <c r="Y182" s="119"/>
      <c r="Z182" s="119"/>
      <c r="AA182" s="115"/>
      <c r="AB182" s="115"/>
      <c r="AC182" s="689">
        <f>IF(OR(BX$177="Close to Ear",BX$177="Close to Head"),"Head",IF(BX$177="Extremity","Extremity","Body"))</f>
        <v/>
      </c>
      <c r="AD182" s="690">
        <f>CA182</f>
        <v/>
      </c>
      <c r="AE182" s="688">
        <f>CB182</f>
        <v/>
      </c>
      <c r="AF182" s="115"/>
      <c r="AG182" s="808">
        <f>IF(AZ182="","N/A",IF(CQ182="Pass","P","F"))</f>
        <v/>
      </c>
      <c r="AH182" s="129"/>
      <c r="AI182" s="129"/>
      <c r="AJ182" s="129"/>
      <c r="AK182" s="119"/>
      <c r="AL182" s="115"/>
      <c r="AM182" s="119"/>
      <c r="AN182" s="119"/>
      <c r="AO182" s="692"/>
      <c r="AP182" s="692"/>
      <c r="AQ182" s="692"/>
      <c r="AR182" s="692"/>
      <c r="AS182" s="692"/>
      <c r="AT182" s="691">
        <f>CE182</f>
        <v/>
      </c>
      <c r="AU182" s="691">
        <f>CF182</f>
        <v/>
      </c>
      <c r="AV182" s="813"/>
      <c r="AW182" s="813"/>
      <c r="AX182" s="197">
        <f>CZ182</f>
        <v/>
      </c>
      <c r="AY182" s="197">
        <f>DE182</f>
        <v/>
      </c>
      <c r="AZ182" s="3379">
        <f>CO182</f>
        <v/>
      </c>
      <c r="BA182" s="3380"/>
      <c r="BB182" s="197">
        <f>CP182</f>
        <v/>
      </c>
      <c r="BC182" s="813"/>
      <c r="BD182" s="197">
        <f>CR182</f>
        <v/>
      </c>
      <c r="BE182" s="121">
        <f>CS182</f>
        <v/>
      </c>
      <c r="BF182" s="122">
        <f>CT182*60</f>
        <v/>
      </c>
      <c r="BG182" s="121">
        <f>BE182</f>
        <v/>
      </c>
      <c r="BH182" s="122">
        <f>CU182*60</f>
        <v/>
      </c>
      <c r="BI182" s="122">
        <f>CV182</f>
        <v/>
      </c>
      <c r="BJ182" s="117"/>
      <c r="BK182" s="812">
        <f>Overview!$E$7</f>
        <v/>
      </c>
      <c r="BL182" s="117"/>
      <c r="BM182" s="836">
        <f>CW182</f>
        <v/>
      </c>
      <c r="BN182" s="812">
        <f>Overview!$P$153</f>
        <v/>
      </c>
      <c r="BO182" s="117"/>
      <c r="BP182" s="117"/>
      <c r="BQ182" s="115"/>
      <c r="BR182" s="1478"/>
      <c r="BS182" s="1548"/>
      <c r="BT182" s="2128" t="inlineStr">
        <is>
          <t>LTE</t>
        </is>
      </c>
      <c r="BU182" s="1868" t="inlineStr">
        <is>
          <t>FDD1</t>
        </is>
      </c>
      <c r="BV182" s="432">
        <f>Overview!$H$28</f>
        <v/>
      </c>
      <c r="BW182" s="2010"/>
      <c r="BX182" s="1868"/>
      <c r="BY182" s="465"/>
      <c r="BZ182" s="1721">
        <f>IF(COUNT('Conducted LTE'!$AH$3:$AH$170)=0,10,INDEX('Conducted LTE'!$M$3:$M$170,MATCH(MAX('Conducted LTE'!$AH$3:$AH$170),'Conducted LTE'!$AH$3:$AH$170,0)))</f>
        <v>10</v>
      </c>
      <c r="CA182" s="1997" t="inlineStr">
        <is>
          <t>Bottom Edge</t>
        </is>
      </c>
      <c r="CB182" s="200">
        <v>5</v>
      </c>
      <c r="CC182" s="1681">
        <f>IF(COUNT('Conducted LTE'!$AH$3:$AH$170)=0,18300,INDEX('Conducted LTE'!$T$3:$T$170,MATCH(MAX('Conducted LTE'!$AH$3:$AH$170),'Conducted LTE'!$AH$3:$AH$170,0)))</f>
        <v>18300</v>
      </c>
      <c r="CD182" s="1681">
        <f>IF(COUNT('Conducted LTE'!$AH$3:$AH$170)=0,1950,INDEX('Conducted LTE'!$U$3:$U$170,MATCH(MAX('Conducted LTE'!$AH$3:$AH$170),'Conducted LTE'!$AH$3:$AH$170,0)))</f>
        <v>1950</v>
      </c>
      <c r="CE182" s="1523"/>
      <c r="CF182" s="1523"/>
      <c r="CG182" s="387" t="str">
        <f>IF(OR($BY$163="",$BY$163=""),"",$BY$163)</f>
        <v/>
      </c>
      <c r="CH182" s="387">
        <f>BZ182</f>
        <v/>
      </c>
      <c r="CI182" s="387">
        <f>CA182</f>
        <v/>
      </c>
      <c r="CJ182" s="1527"/>
      <c r="CK182" s="2042"/>
      <c r="CL182" s="206">
        <f>IF(CF182=""," ",IF(ABS(CE182-CF182)&lt;=0.125,"Valid","Not valid"))</f>
        <v/>
      </c>
      <c r="CM182" s="207">
        <f> IF(CE182="","",IF(AND(CE182&lt;&gt;"",CF182=""),IF(CE182&gt;=1,"Medir+Sig Max","No"),IF(CF182&lt;&gt;"",IF(CF182&gt;=1,"Medir+Sig Max","No"),"")))</f>
        <v/>
      </c>
      <c r="CN182" s="1787"/>
      <c r="CO182" s="220">
        <f>IF(CK182="",IF(AND(CE182="",CF182=""),"",IF(CF182="",IF(DE182&gt;1,ROUND(DE182*CE182,3),CE182),IF(DE182&gt;1,ROUND(DE182*CF182,3),CF182))),IF(AND(CE182="",CF182=""),"",IF(CF182="",IF(DE182&gt;1,ROUND(DE182*CE182*(1/(CK182)),3),CE182*(1/(CK182))),IF(DE182&gt;1,ROUND(DE182*CF182*(1/(CK182)),3),CF182*(1/(CK182))))))</f>
        <v/>
      </c>
      <c r="CP182" s="2043">
        <f>IF(COUNTIF(Overview!K12:K14,TRUE)&gt;0,2,IF(COUNTIF(Overview!L12:L14,TRUE)&gt;0,4,0))</f>
        <v/>
      </c>
      <c r="CQ182" s="1472">
        <f>IF(CO182="","",IF(CO182&gt;CP182,"Fail","Pass"))</f>
        <v/>
      </c>
      <c r="CR182" s="1481"/>
      <c r="CS182" s="1565">
        <f>MyTimestamp(CO182)</f>
        <v/>
      </c>
      <c r="CT182" s="1531">
        <f>IF(CE182="",0,15)+IF(CF182="",0,15)</f>
        <v/>
      </c>
      <c r="CU182" s="1532">
        <f>IF(CT182=0,0,2)</f>
        <v/>
      </c>
      <c r="CV182" s="859"/>
      <c r="CW182" s="859"/>
      <c r="CX182" s="2038"/>
      <c r="CY182" s="2044"/>
      <c r="CZ182" s="1543">
        <f>10^(CJ182/20)*100-100</f>
        <v/>
      </c>
      <c r="DA182" s="1331"/>
      <c r="DB182" s="709"/>
      <c r="DC182" s="777">
        <f>IF(DA182="","",10^(DA182/10))</f>
        <v/>
      </c>
      <c r="DD182" s="1377">
        <f>IF(ISNUMBER(DB182)=FALSE,"",10^(DB182/10))</f>
        <v/>
      </c>
      <c r="DE182" s="1543">
        <f>IF(AND(ISNUMBER(DC182),ISNUMBER(DD182)),IF(DC182/DD182&gt;1,ROUND((DC182)/DD182,3),1),1)</f>
        <v/>
      </c>
      <c r="DF182" s="1670">
        <f>IF(ISNUMBER(CO182),IF(CO182&gt;=CP182*0.90625,"!!!MEASURE other two 1RB modes!!!  To include the results for these two additional RB modes please use any row below free (for example otehr band) and replace the information of each field (tech, band, freq, etc...) with the proper one",""),"")</f>
        <v/>
      </c>
      <c r="DG182" s="1541"/>
      <c r="DH182" s="1541"/>
      <c r="DI182" s="1541"/>
      <c r="DJ182" s="1541"/>
      <c r="DK182" s="1541"/>
      <c r="DL182" s="1541"/>
      <c r="DM182" s="1541"/>
      <c r="DN182" s="1541"/>
      <c r="DO182" s="1541"/>
      <c r="DP182" s="1541"/>
      <c r="DQ182" s="1541"/>
      <c r="DR182" s="1541"/>
    </row>
    <row r="183" ht="12.75" x14ac:dyDescent="0.2">
      <c r="A183" s="1541"/>
      <c r="B183" s="1541"/>
      <c r="C183"/>
      <c r="D183" s="130">
        <f>IF(BX$177="Close to Ear","EN 62209-1","EN 62209-2")</f>
        <v/>
      </c>
      <c r="E183" s="130">
        <f>IF(CG183="Close to Ear","2016","2010/A1:2019")</f>
        <v/>
      </c>
      <c r="F183" s="1488" t="inlineStr">
        <is>
          <t>5.3</t>
        </is>
      </c>
      <c r="G183" s="1497"/>
      <c r="H183" s="120">
        <f>BV183</f>
        <v/>
      </c>
      <c r="I183" s="120">
        <f>BW183</f>
        <v/>
      </c>
      <c r="J183" s="687" t="inlineStr">
        <is>
          <t>LTE</t>
        </is>
      </c>
      <c r="K183" s="194" t="inlineStr">
        <is>
          <t>FDD1</t>
        </is>
      </c>
      <c r="L183" s="115"/>
      <c r="M183" s="120">
        <v>10</v>
      </c>
      <c r="N183" s="119" t="inlineStr">
        <is>
          <t>QPSK</t>
        </is>
      </c>
      <c r="O183" s="131"/>
      <c r="P183" s="6597"/>
      <c r="Q183" s="131">
        <v>1</v>
      </c>
      <c r="R183" s="131">
        <v>0</v>
      </c>
      <c r="S183" s="120"/>
      <c r="T183" s="120">
        <v>18300</v>
      </c>
      <c r="U183" s="120">
        <v>1950</v>
      </c>
      <c r="V183" s="119"/>
      <c r="W183" s="197"/>
      <c r="X183" s="119"/>
      <c r="Y183" s="119"/>
      <c r="Z183" s="119"/>
      <c r="AA183" s="115"/>
      <c r="AB183" s="115"/>
      <c r="AC183" s="689">
        <f>IF(OR(BX$177="Close to Ear",BX$177="Close to Head"),"Head",IF(BX$177="Extremity","Extremity","Body"))</f>
        <v/>
      </c>
      <c r="AD183" s="690">
        <f>CA183</f>
        <v/>
      </c>
      <c r="AE183" s="688">
        <f>CB183</f>
        <v/>
      </c>
      <c r="AF183" s="115"/>
      <c r="AG183" s="808">
        <f>IF(AZ183="","N/A",IF(CQ183="Pass","P","F"))</f>
        <v/>
      </c>
      <c r="AH183" s="129"/>
      <c r="AI183" s="129"/>
      <c r="AJ183" s="129"/>
      <c r="AK183" s="119"/>
      <c r="AL183" s="115"/>
      <c r="AM183" s="119"/>
      <c r="AN183" s="119"/>
      <c r="AO183" s="692"/>
      <c r="AP183" s="692"/>
      <c r="AQ183" s="692"/>
      <c r="AR183" s="692"/>
      <c r="AS183" s="692"/>
      <c r="AT183" s="691">
        <f>CE183</f>
        <v/>
      </c>
      <c r="AU183" s="691">
        <f>CF183</f>
        <v/>
      </c>
      <c r="AV183" s="813"/>
      <c r="AW183" s="813"/>
      <c r="AX183" s="197">
        <f>CZ183</f>
        <v/>
      </c>
      <c r="AY183" s="197">
        <f>DE183</f>
        <v/>
      </c>
      <c r="AZ183" s="3379">
        <f>CO183</f>
        <v/>
      </c>
      <c r="BA183" s="3380"/>
      <c r="BB183" s="197">
        <f>CP183</f>
        <v/>
      </c>
      <c r="BC183" s="813"/>
      <c r="BD183" s="197">
        <f>CR183</f>
        <v/>
      </c>
      <c r="BE183" s="121">
        <f>CS183</f>
        <v/>
      </c>
      <c r="BF183" s="122">
        <f>CT183*60</f>
        <v/>
      </c>
      <c r="BG183" s="121">
        <f>BE183</f>
        <v/>
      </c>
      <c r="BH183" s="122">
        <f>CU183*60</f>
        <v/>
      </c>
      <c r="BI183" s="122">
        <f>CV183</f>
        <v/>
      </c>
      <c r="BJ183" s="117"/>
      <c r="BK183" s="812">
        <f>Overview!$E$7</f>
        <v/>
      </c>
      <c r="BL183" s="117"/>
      <c r="BM183" s="836">
        <f>CW183</f>
        <v/>
      </c>
      <c r="BN183" s="812">
        <f>Overview!$P$153</f>
        <v/>
      </c>
      <c r="BO183" s="117"/>
      <c r="BP183" s="117"/>
      <c r="BQ183" s="115"/>
      <c r="BR183" s="1478"/>
      <c r="BS183" s="1548"/>
      <c r="BT183" s="2127" t="inlineStr">
        <is>
          <t>LTE</t>
        </is>
      </c>
      <c r="BU183" s="2089" t="inlineStr">
        <is>
          <t>FDD1</t>
        </is>
      </c>
      <c r="BV183" s="430">
        <f>Overview!$H$28</f>
        <v/>
      </c>
      <c r="BW183" s="2010"/>
      <c r="BX183" s="2089"/>
      <c r="BY183" s="921"/>
      <c r="BZ183" s="1721">
        <f>IF(COUNT('Conducted LTE'!$AH$3:$AH$170)=0,10,INDEX('Conducted LTE'!$M$3:$M$170,MATCH(MAX('Conducted LTE'!$AH$3:$AH$170),'Conducted LTE'!$AH$3:$AH$170,0)))</f>
        <v>10</v>
      </c>
      <c r="CA183" s="431" t="str">
        <f>IF(COUNT(CF177:CF182)=0,IF(COUNT(CE177:CE182)=0,"TBD",VLOOKUP(MAX(CE177:CE182),CE177:CI182,5,FALSE)),VLOOKUP(MAX(CF177:CF182),CF177:CI182,4,FALSE))</f>
        <v>TBD</v>
      </c>
      <c r="CB183" s="200">
        <v>5</v>
      </c>
      <c r="CC183" s="1681">
        <f>IF(COUNT('Conducted LTE'!$AH$3:$AH$170)=0,18300,INDEX('Conducted LTE'!$T$3:$T$170,MATCH(MAX('Conducted LTE'!$AH$3:$AH$170),'Conducted LTE'!$AH$3:$AH$170,0)))</f>
        <v>18300</v>
      </c>
      <c r="CD183" s="1681">
        <f>IF(COUNT('Conducted LTE'!$AH$3:$AH$170)=0,1950,INDEX('Conducted LTE'!$U$3:$U$170,MATCH(MAX('Conducted LTE'!$AH$3:$AH$170),'Conducted LTE'!$AH$3:$AH$170,0)))</f>
        <v>1950</v>
      </c>
      <c r="CE183" s="1523"/>
      <c r="CF183" s="1523"/>
      <c r="CG183" s="387" t="str">
        <f>IF(OR($BY$163="",$BY$163=""),"",$BY$163)</f>
        <v/>
      </c>
      <c r="CH183" s="387">
        <f>BZ183</f>
        <v/>
      </c>
      <c r="CI183" s="387">
        <f>CA183</f>
        <v/>
      </c>
      <c r="CJ183" s="1527"/>
      <c r="CK183" s="2042"/>
      <c r="CL183" s="206">
        <f>IF(CF183=""," ",IF(ABS(CE183-CF183)&lt;=0.125,"Valid","Not valid"))</f>
        <v/>
      </c>
      <c r="CM183" s="207">
        <f> IF(CE183="","",IF(AND(CE183&lt;&gt;"",CF183=""),IF(CE183&gt;=1,"Medir+Sig Max","No"),IF(CF183&lt;&gt;"",IF(CF183&gt;=1,"Medir+Sig Max","No"),"")))</f>
        <v/>
      </c>
      <c r="CN183" s="1787"/>
      <c r="CO183" s="220">
        <f>IF(CK183="",IF(AND(CE183="",CF183=""),"",IF(CF183="",IF(DE183&gt;1,ROUND(DE183*CE183,3),CE183),IF(DE183&gt;1,ROUND(DE183*CF183,3),CF183))),IF(AND(CE183="",CF183=""),"",IF(CF183="",IF(DE183&gt;1,ROUND(DE183*CE183*(1/(CK183)),3),CE183*(1/(CK183))),IF(DE183&gt;1,ROUND(DE183*CF183*(1/(CK183)),3),CF183*(1/(CK183))))))</f>
        <v/>
      </c>
      <c r="CP183" s="2043">
        <f>IF(COUNTIF(Overview!K12:K14,TRUE)&gt;0,2,IF(COUNTIF(Overview!L12:L14,TRUE)&gt;0,4,0))</f>
        <v/>
      </c>
      <c r="CQ183" s="1472">
        <f>IF(CO183="","",IF(CO183&gt;CP183,"Fail","Pass"))</f>
        <v/>
      </c>
      <c r="CR183" s="1481"/>
      <c r="CS183" s="1565">
        <f>MyTimestamp(CO183)</f>
        <v/>
      </c>
      <c r="CT183" s="1531">
        <f>IF(CE183="",0,15)+IF(CF183="",0,15)</f>
        <v/>
      </c>
      <c r="CU183" s="1532">
        <f>IF(CT183=0,0,2)</f>
        <v/>
      </c>
      <c r="CV183" s="859"/>
      <c r="CW183" s="859"/>
      <c r="CX183" s="2038"/>
      <c r="CY183" s="2044"/>
      <c r="CZ183" s="1543">
        <f>10^(CJ183/20)*100-100</f>
        <v/>
      </c>
      <c r="DA183" s="1331"/>
      <c r="DB183" s="709"/>
      <c r="DC183" s="777">
        <f>IF(DA183="","",10^(DA183/10))</f>
        <v/>
      </c>
      <c r="DD183" s="1377">
        <f>IF(ISNUMBER(DB183)=FALSE,"",10^(DB183/10))</f>
        <v/>
      </c>
      <c r="DE183" s="1543">
        <f>IF(AND(ISNUMBER(DC183),ISNUMBER(DD183)),IF(DC183/DD183&gt;1,ROUND((DC183)/DD183,3),1),1)</f>
        <v/>
      </c>
      <c r="DF183" s="1670">
        <f>IF(ISNUMBER(CO183),IF(CO183&gt;=CP183*0.90625,"!!!MEASURE other two 1RB modes!!!  To include the results for these two additional RB modes please use any row below free (for example otehr band) and replace the information of each field (tech, band, freq, etc...) with the proper one",""),"")</f>
        <v/>
      </c>
      <c r="DG183" s="1541"/>
      <c r="DH183" s="1541"/>
      <c r="DI183" s="1541"/>
      <c r="DJ183" s="1541"/>
      <c r="DK183" s="1541"/>
      <c r="DL183" s="1541"/>
      <c r="DM183" s="1541"/>
      <c r="DN183" s="1541"/>
      <c r="DO183" s="1541"/>
      <c r="DP183" s="1541"/>
      <c r="DQ183" s="1541"/>
      <c r="DR183" s="1541"/>
    </row>
    <row r="184" ht="12.75" x14ac:dyDescent="0.2">
      <c r="A184" s="1541"/>
      <c r="B184" s="1541"/>
      <c r="C184"/>
      <c r="D184" s="130">
        <f>IF(BX$177="Close to Ear","EN 62209-1","EN 62209-2")</f>
        <v/>
      </c>
      <c r="E184" s="130">
        <f>IF(CG184="Close to Ear","2016","2010/A1:2019")</f>
        <v/>
      </c>
      <c r="F184" s="1488" t="inlineStr">
        <is>
          <t>5.3</t>
        </is>
      </c>
      <c r="G184" s="1497"/>
      <c r="H184" s="120">
        <f>BV184</f>
        <v/>
      </c>
      <c r="I184" s="120">
        <f>BW184</f>
        <v/>
      </c>
      <c r="J184" s="687" t="inlineStr">
        <is>
          <t>LTE</t>
        </is>
      </c>
      <c r="K184" s="194" t="inlineStr">
        <is>
          <t>FDD1</t>
        </is>
      </c>
      <c r="L184" s="115"/>
      <c r="M184" s="120">
        <v>10</v>
      </c>
      <c r="N184" s="119" t="inlineStr">
        <is>
          <t>QPSK</t>
        </is>
      </c>
      <c r="O184" s="131"/>
      <c r="P184" s="6597"/>
      <c r="Q184" s="131">
        <v>1</v>
      </c>
      <c r="R184" s="131">
        <v>0</v>
      </c>
      <c r="S184" s="120"/>
      <c r="T184" s="120">
        <v>18300</v>
      </c>
      <c r="U184" s="120">
        <v>1950</v>
      </c>
      <c r="V184" s="119"/>
      <c r="W184" s="197"/>
      <c r="X184" s="119"/>
      <c r="Y184" s="119"/>
      <c r="Z184" s="119"/>
      <c r="AA184" s="115"/>
      <c r="AB184" s="115"/>
      <c r="AC184" s="689">
        <f>IF(OR(BX$177="Close to Ear",BX$177="Close to Head"),"Head",IF(BX$177="Extremity","Extremity","Body"))</f>
        <v/>
      </c>
      <c r="AD184" s="690">
        <f>CA184</f>
        <v/>
      </c>
      <c r="AE184" s="688">
        <f>CB184</f>
        <v/>
      </c>
      <c r="AF184" s="115"/>
      <c r="AG184" s="808">
        <f>IF(AZ184="","N/A",IF(CQ184="Pass","P","F"))</f>
        <v/>
      </c>
      <c r="AH184" s="129"/>
      <c r="AI184" s="129"/>
      <c r="AJ184" s="129"/>
      <c r="AK184" s="119"/>
      <c r="AL184" s="115"/>
      <c r="AM184" s="119"/>
      <c r="AN184" s="119"/>
      <c r="AO184" s="692"/>
      <c r="AP184" s="692"/>
      <c r="AQ184" s="692"/>
      <c r="AR184" s="692"/>
      <c r="AS184" s="692"/>
      <c r="AT184" s="691">
        <f>CE184</f>
        <v/>
      </c>
      <c r="AU184" s="691">
        <f>CF184</f>
        <v/>
      </c>
      <c r="AV184" s="813"/>
      <c r="AW184" s="813"/>
      <c r="AX184" s="197">
        <f>CZ184</f>
        <v/>
      </c>
      <c r="AY184" s="197">
        <f>DE184</f>
        <v/>
      </c>
      <c r="AZ184" s="3379">
        <f>CO184</f>
        <v/>
      </c>
      <c r="BA184" s="3380"/>
      <c r="BB184" s="197">
        <f>CP184</f>
        <v/>
      </c>
      <c r="BC184" s="813"/>
      <c r="BD184" s="197">
        <f>CR184</f>
        <v/>
      </c>
      <c r="BE184" s="121">
        <f>CS184</f>
        <v/>
      </c>
      <c r="BF184" s="122">
        <f>CT184*60</f>
        <v/>
      </c>
      <c r="BG184" s="121">
        <f>BE184</f>
        <v/>
      </c>
      <c r="BH184" s="122">
        <f>CU184*60</f>
        <v/>
      </c>
      <c r="BI184" s="122">
        <f>CV184</f>
        <v/>
      </c>
      <c r="BJ184" s="117"/>
      <c r="BK184" s="812">
        <f>Overview!$E$7</f>
        <v/>
      </c>
      <c r="BL184" s="117"/>
      <c r="BM184" s="836">
        <f>CW184</f>
        <v/>
      </c>
      <c r="BN184" s="812">
        <f>Overview!$P$153</f>
        <v/>
      </c>
      <c r="BO184" s="117"/>
      <c r="BP184" s="117"/>
      <c r="BQ184" s="115"/>
      <c r="BR184" s="1478"/>
      <c r="BS184" s="1548"/>
      <c r="BT184" s="2127" t="inlineStr">
        <is>
          <t>LTE</t>
        </is>
      </c>
      <c r="BU184" s="2089" t="inlineStr">
        <is>
          <t>FDD1</t>
        </is>
      </c>
      <c r="BV184" s="430">
        <f>Overview!$H$28</f>
        <v/>
      </c>
      <c r="BW184" s="2010"/>
      <c r="BX184" s="2089"/>
      <c r="BY184" s="922"/>
      <c r="BZ184" s="1721">
        <f>IF(COUNT('Conducted LTE'!$AH$3:$AH$170)=0,10,INDEX('Conducted LTE'!$M$3:$M$170,MATCH(MAX('Conducted LTE'!$AH$3:$AH$170),'Conducted LTE'!$AH$3:$AH$170,0)))</f>
        <v>10</v>
      </c>
      <c r="CA184" s="433" t="str">
        <f>CA183</f>
        <v>TBD</v>
      </c>
      <c r="CB184" s="201">
        <v>5</v>
      </c>
      <c r="CC184" s="1682">
        <f>IF(COUNT('Conducted LTE'!$AH$3:$AH$170)=0,18300,INDEX('Conducted LTE'!$T$3:$T$170,MATCH(MAX('Conducted LTE'!$AH$3:$AH$170),'Conducted LTE'!$AH$3:$AH$170,0)))</f>
        <v>18300</v>
      </c>
      <c r="CD184" s="1682">
        <f>IF(COUNT('Conducted LTE'!$AH$3:$AH$170)=0,1950,INDEX('Conducted LTE'!$U$3:$U$170,MATCH(MAX('Conducted LTE'!$AH$3:$AH$170),'Conducted LTE'!$AH$3:$AH$170,0)))</f>
        <v>1950</v>
      </c>
      <c r="CE184" s="1523"/>
      <c r="CF184" s="1523"/>
      <c r="CG184" s="387" t="str">
        <f>IF(OR($BY$163="",$BY$163=""),"",$BY$163)</f>
        <v/>
      </c>
      <c r="CH184" s="387">
        <f>BZ184</f>
        <v/>
      </c>
      <c r="CI184" s="387">
        <f>CA184</f>
        <v/>
      </c>
      <c r="CJ184" s="1527"/>
      <c r="CK184" s="2042"/>
      <c r="CL184" s="206">
        <f>IF(CF184=""," ",IF(ABS(CE184-CF184)&lt;=0.125,"Valid","Not valid"))</f>
        <v/>
      </c>
      <c r="CM184" s="207">
        <f> IF(CE184="","",IF(AND(CE184&lt;&gt;"",CF184=""),IF(CE184&gt;=1,"Medir+Sig Max","No"),IF(CF184&lt;&gt;"",IF(CF184&gt;=1,"Medir+Sig Max","No"),"")))</f>
        <v/>
      </c>
      <c r="CN184" s="1787"/>
      <c r="CO184" s="220">
        <f>IF(CK184="",IF(AND(CE184="",CF184=""),"",IF(CF184="",IF(DE184&gt;1,ROUND(DE184*CE184,3),CE184),IF(DE184&gt;1,ROUND(DE184*CF184,3),CF184))),IF(AND(CE184="",CF184=""),"",IF(CF184="",IF(DE184&gt;1,ROUND(DE184*CE184*(1/(CK184)),3),CE184*(1/(CK184))),IF(DE184&gt;1,ROUND(DE184*CF184*(1/(CK184)),3),CF184*(1/(CK184))))))</f>
        <v/>
      </c>
      <c r="CP184" s="2043">
        <f>IF(COUNTIF(Overview!K12:K14,TRUE)&gt;0,2,IF(COUNTIF(Overview!L12:L14,TRUE)&gt;0,4,0))</f>
        <v/>
      </c>
      <c r="CQ184" s="1472">
        <f>IF(CO184="","",IF(CO184&gt;CP184,"Fail","Pass"))</f>
        <v/>
      </c>
      <c r="CR184" s="1481"/>
      <c r="CS184" s="1565">
        <f>MyTimestamp(CO184)</f>
        <v/>
      </c>
      <c r="CT184" s="1531">
        <f>IF(CE184="",0,15)+IF(CF184="",0,15)</f>
        <v/>
      </c>
      <c r="CU184" s="1532">
        <f>IF(CT184=0,0,2)</f>
        <v/>
      </c>
      <c r="CV184" s="859"/>
      <c r="CW184" s="859"/>
      <c r="CX184" s="2038"/>
      <c r="CY184" s="2044"/>
      <c r="CZ184" s="1543">
        <f>10^(CJ184/20)*100-100</f>
        <v/>
      </c>
      <c r="DA184" s="1331"/>
      <c r="DB184" s="709"/>
      <c r="DC184" s="777">
        <f>IF(DA184="","",10^(DA184/10))</f>
        <v/>
      </c>
      <c r="DD184" s="1377">
        <f>IF(ISNUMBER(DB184)=FALSE,"",10^(DB184/10))</f>
        <v/>
      </c>
      <c r="DE184" s="1543">
        <f>IF(AND(ISNUMBER(DC184),ISNUMBER(DD184)),IF(DC184/DD184&gt;1,ROUND((DC184)/DD184,3),1),1)</f>
        <v/>
      </c>
      <c r="DF184" s="1670">
        <f>IF(ISNUMBER(CO184),IF(CO184&gt;=CP184*0.90625,"!!!MEASURE other two 1RB modes!!!  To include the results for these two additional RB modes please use any row below free (for example otehr band) and replace the information of each field (tech, band, freq, etc...) with the proper one",""),"")</f>
        <v/>
      </c>
      <c r="DG184" s="1541"/>
      <c r="DH184" s="1541"/>
      <c r="DI184" s="1541"/>
      <c r="DJ184" s="1541"/>
      <c r="DK184" s="1541"/>
      <c r="DL184" s="1541"/>
      <c r="DM184" s="1541"/>
      <c r="DN184" s="1541"/>
      <c r="DO184" s="1541"/>
      <c r="DP184" s="1541"/>
      <c r="DQ184" s="1541"/>
      <c r="DR184" s="1541"/>
    </row>
    <row r="185" ht="12.75" x14ac:dyDescent="0.2">
      <c r="A185" s="1541"/>
      <c r="B185" s="1541"/>
      <c r="C185"/>
      <c r="D185" s="130">
        <f>IF(BX$177="Close to Ear","EN 62209-1","EN 62209-2")</f>
        <v/>
      </c>
      <c r="E185" s="130">
        <f>IF(CG185="Close to Ear","2016","2010/A1:2019")</f>
        <v/>
      </c>
      <c r="F185" s="1488" t="inlineStr">
        <is>
          <t>5.3</t>
        </is>
      </c>
      <c r="G185" s="1497"/>
      <c r="H185" s="120">
        <f>BV185</f>
        <v/>
      </c>
      <c r="I185" s="120">
        <f>BW185</f>
        <v/>
      </c>
      <c r="J185" s="687" t="inlineStr">
        <is>
          <t>LTE</t>
        </is>
      </c>
      <c r="K185" s="194" t="inlineStr">
        <is>
          <t>FDD1</t>
        </is>
      </c>
      <c r="L185" s="115"/>
      <c r="M185" s="120">
        <v>10</v>
      </c>
      <c r="N185" s="119" t="inlineStr">
        <is>
          <t>QPSK</t>
        </is>
      </c>
      <c r="O185" s="131"/>
      <c r="P185" s="6597"/>
      <c r="Q185" s="131">
        <v>1</v>
      </c>
      <c r="R185" s="131">
        <v>0</v>
      </c>
      <c r="S185" s="120"/>
      <c r="T185" s="120">
        <v>18300</v>
      </c>
      <c r="U185" s="120">
        <v>1950</v>
      </c>
      <c r="V185" s="119"/>
      <c r="W185" s="197"/>
      <c r="X185" s="119"/>
      <c r="Y185" s="119"/>
      <c r="Z185" s="119"/>
      <c r="AA185" s="115"/>
      <c r="AB185" s="115"/>
      <c r="AC185" s="689">
        <f>IF(OR(BX$177="Close to Ear",BX$177="Close to Head"),"Head",IF(BX$177="Extremity","Extremity","Body"))</f>
        <v/>
      </c>
      <c r="AD185" s="690">
        <f>CA185</f>
        <v/>
      </c>
      <c r="AE185" s="688">
        <f>CB185</f>
        <v/>
      </c>
      <c r="AF185" s="115"/>
      <c r="AG185" s="808">
        <f>IF(AZ185="","N/A",IF(CQ185="Pass","P","F"))</f>
        <v/>
      </c>
      <c r="AH185" s="129"/>
      <c r="AI185" s="129"/>
      <c r="AJ185" s="129"/>
      <c r="AK185" s="119"/>
      <c r="AL185" s="115"/>
      <c r="AM185" s="119"/>
      <c r="AN185" s="119"/>
      <c r="AO185" s="692"/>
      <c r="AP185" s="692"/>
      <c r="AQ185" s="692"/>
      <c r="AR185" s="692"/>
      <c r="AS185" s="692"/>
      <c r="AT185" s="691">
        <f>CE185</f>
        <v/>
      </c>
      <c r="AU185" s="691">
        <f>CF185</f>
        <v/>
      </c>
      <c r="AV185" s="813"/>
      <c r="AW185" s="813"/>
      <c r="AX185" s="197">
        <f>CZ185</f>
        <v/>
      </c>
      <c r="AY185" s="197">
        <f>DE185</f>
        <v/>
      </c>
      <c r="AZ185" s="3379">
        <f>CO185</f>
        <v/>
      </c>
      <c r="BA185" s="3380"/>
      <c r="BB185" s="197">
        <f>CP185</f>
        <v/>
      </c>
      <c r="BC185" s="813"/>
      <c r="BD185" s="197">
        <f>CR185</f>
        <v/>
      </c>
      <c r="BE185" s="121">
        <f>CS185</f>
        <v/>
      </c>
      <c r="BF185" s="122">
        <f>CT185*60</f>
        <v/>
      </c>
      <c r="BG185" s="121">
        <f>BE185</f>
        <v/>
      </c>
      <c r="BH185" s="122">
        <f>CU185*60</f>
        <v/>
      </c>
      <c r="BI185" s="122">
        <f>CV185</f>
        <v/>
      </c>
      <c r="BJ185" s="117"/>
      <c r="BK185" s="812">
        <f>Overview!$E$7</f>
        <v/>
      </c>
      <c r="BL185" s="117"/>
      <c r="BM185" s="836">
        <f>CW185</f>
        <v/>
      </c>
      <c r="BN185" s="812">
        <f>Overview!$P$153</f>
        <v/>
      </c>
      <c r="BO185" s="117"/>
      <c r="BP185" s="117"/>
      <c r="BQ185" s="115"/>
      <c r="BR185" s="1478"/>
      <c r="BS185" s="1548"/>
      <c r="BT185" s="2127" t="inlineStr">
        <is>
          <t>LTE</t>
        </is>
      </c>
      <c r="BU185" s="2089" t="inlineStr">
        <is>
          <t>FDD1</t>
        </is>
      </c>
      <c r="BV185" s="430">
        <f>Overview!$H$28</f>
        <v/>
      </c>
      <c r="BW185" s="2010"/>
      <c r="BX185" s="2089"/>
      <c r="BY185" s="923"/>
      <c r="BZ185" s="1721">
        <f>IF(COUNT('Conducted LTE'!$AH$3:$AH$170)=0,10,INDEX('Conducted LTE'!$M$3:$M$170,MATCH(MAX('Conducted LTE'!$AH$3:$AH$170),'Conducted LTE'!$AH$3:$AH$170,0)))</f>
        <v>10</v>
      </c>
      <c r="CA185" s="466" t="str">
        <f>CA184</f>
        <v>TBD</v>
      </c>
      <c r="CB185" s="202">
        <v>5</v>
      </c>
      <c r="CC185" s="1683">
        <f>IF(COUNT('Conducted LTE'!$AH$3:$AH$170)=0,18300,INDEX('Conducted LTE'!$T$3:$T$170,MATCH(MAX('Conducted LTE'!$AH$3:$AH$170),'Conducted LTE'!$AH$3:$AH$170,0)))</f>
        <v>18300</v>
      </c>
      <c r="CD185" s="1683">
        <f>IF(COUNT('Conducted LTE'!$AH$3:$AH$170)=0,1950,INDEX('Conducted LTE'!$U$3:$U$170,MATCH(MAX('Conducted LTE'!$AH$3:$AH$170),'Conducted LTE'!$AH$3:$AH$170,0)))</f>
        <v>1950</v>
      </c>
      <c r="CE185" s="1523"/>
      <c r="CF185" s="1523"/>
      <c r="CG185" s="387" t="str">
        <f>IF(OR($BY$163="",$BY$163=""),"",$BY$163)</f>
        <v/>
      </c>
      <c r="CH185" s="387">
        <f>BZ185</f>
        <v/>
      </c>
      <c r="CI185" s="387">
        <f>CA185</f>
        <v/>
      </c>
      <c r="CJ185" s="1527"/>
      <c r="CK185" s="2042"/>
      <c r="CL185" s="206">
        <f>IF(CF185=""," ",IF(ABS(CE185-CF185)&lt;=0.125,"Valid","Not valid"))</f>
        <v/>
      </c>
      <c r="CM185" s="207">
        <f> IF(CE185="","",IF(AND(CE185&lt;&gt;"",CF185=""),IF(CE185&gt;=1,"Medir+Sig Max","No"),IF(CF185&lt;&gt;"",IF(CF185&gt;=1,"Medir+Sig Max","No"),"")))</f>
        <v/>
      </c>
      <c r="CN185" s="1787"/>
      <c r="CO185" s="220">
        <f>IF(CK185="",IF(AND(CE185="",CF185=""),"",IF(CF185="",IF(DE185&gt;1,ROUND(DE185*CE185,3),CE185),IF(DE185&gt;1,ROUND(DE185*CF185,3),CF185))),IF(AND(CE185="",CF185=""),"",IF(CF185="",IF(DE185&gt;1,ROUND(DE185*CE185*(1/(CK185)),3),CE185*(1/(CK185))),IF(DE185&gt;1,ROUND(DE185*CF185*(1/(CK185)),3),CF185*(1/(CK185))))))</f>
        <v/>
      </c>
      <c r="CP185" s="2043">
        <f>IF(COUNTIF(Overview!K12:K14,TRUE)&gt;0,2,IF(COUNTIF(Overview!L12:L14,TRUE)&gt;0,4,0))</f>
        <v/>
      </c>
      <c r="CQ185" s="1472">
        <f>IF(CO185="","",IF(CO185&gt;CP185,"Fail","Pass"))</f>
        <v/>
      </c>
      <c r="CR185" s="1481"/>
      <c r="CS185" s="1565">
        <f>MyTimestamp(CO185)</f>
        <v/>
      </c>
      <c r="CT185" s="1531">
        <f>IF(CE185="",0,15)+IF(CF185="",0,15)</f>
        <v/>
      </c>
      <c r="CU185" s="1532">
        <f>IF(CT185=0,0,2)</f>
        <v/>
      </c>
      <c r="CV185" s="859"/>
      <c r="CW185" s="859"/>
      <c r="CX185" s="2038"/>
      <c r="CY185" s="2044"/>
      <c r="CZ185" s="1543">
        <f>10^(CJ185/20)*100-100</f>
        <v/>
      </c>
      <c r="DA185" s="1331"/>
      <c r="DB185" s="709"/>
      <c r="DC185" s="777">
        <f>IF(DA185="","",10^(DA185/10))</f>
        <v/>
      </c>
      <c r="DD185" s="1377">
        <f>IF(ISNUMBER(DB185)=FALSE,"",10^(DB185/10))</f>
        <v/>
      </c>
      <c r="DE185" s="1543">
        <f>IF(AND(ISNUMBER(DC185),ISNUMBER(DD185)),IF(DC185/DD185&gt;1,ROUND((DC185)/DD185,3),1),1)</f>
        <v/>
      </c>
      <c r="DF185" s="1670">
        <f>IF(ISNUMBER(CO185),IF(CO185&gt;=CP185*0.90625,"!!!MEASURE other two 1RB modes!!!  To include the results for these two additional RB modes please use any row below free (for example otehr band) and replace the information of each field (tech, band, freq, etc...) with the proper one",""),"")</f>
        <v/>
      </c>
      <c r="DG185" s="1541"/>
      <c r="DH185" s="1541"/>
      <c r="DI185" s="1541"/>
      <c r="DJ185" s="1541"/>
      <c r="DK185" s="1541"/>
      <c r="DL185" s="1541"/>
      <c r="DM185" s="1541"/>
      <c r="DN185" s="1541"/>
      <c r="DO185" s="1541"/>
      <c r="DP185" s="1541"/>
      <c r="DQ185" s="1541"/>
      <c r="DR185" s="1541"/>
    </row>
    <row r="186" ht="12.75" x14ac:dyDescent="0.2">
      <c r="A186" s="1541"/>
      <c r="B186" s="1541"/>
      <c r="C186"/>
      <c r="D186" s="130">
        <f>IF(BX$177="Close to Ear","EN 62209-1","EN 62209-2")</f>
        <v/>
      </c>
      <c r="E186" s="130">
        <f>IF(CG186="Close to Ear","2016","2010/A1:2019")</f>
        <v/>
      </c>
      <c r="F186" s="1488" t="inlineStr">
        <is>
          <t>5.3</t>
        </is>
      </c>
      <c r="G186" s="1497"/>
      <c r="H186" s="120">
        <f>BV186</f>
        <v/>
      </c>
      <c r="I186" s="120">
        <f>BW186</f>
        <v/>
      </c>
      <c r="J186" s="687" t="inlineStr">
        <is>
          <t>LTE</t>
        </is>
      </c>
      <c r="K186" s="194" t="inlineStr">
        <is>
          <t>FDD1</t>
        </is>
      </c>
      <c r="L186" s="115"/>
      <c r="M186" s="120">
        <v>10</v>
      </c>
      <c r="N186" s="119" t="inlineStr">
        <is>
          <t>QPSK</t>
        </is>
      </c>
      <c r="O186" s="131"/>
      <c r="P186" s="6597"/>
      <c r="Q186" s="131">
        <v>1</v>
      </c>
      <c r="R186" s="131">
        <v>0</v>
      </c>
      <c r="S186" s="120"/>
      <c r="T186" s="120">
        <v>18300</v>
      </c>
      <c r="U186" s="120">
        <v>1950</v>
      </c>
      <c r="V186" s="119"/>
      <c r="W186" s="197"/>
      <c r="X186" s="119"/>
      <c r="Y186" s="119"/>
      <c r="Z186" s="119"/>
      <c r="AA186" s="115"/>
      <c r="AB186" s="115"/>
      <c r="AC186" s="689">
        <f>IF(OR(BX$177="Close to Ear",BX$177="Close to Head"),"Head",IF(BX$177="Extremity","Extremity","Body"))</f>
        <v/>
      </c>
      <c r="AD186" s="690">
        <f>CA186</f>
        <v/>
      </c>
      <c r="AE186" s="688">
        <f>CB186</f>
        <v/>
      </c>
      <c r="AF186" s="115"/>
      <c r="AG186" s="808">
        <f>IF(AZ186="","N/A",IF(CQ186="Pass","P","F"))</f>
        <v/>
      </c>
      <c r="AH186" s="129"/>
      <c r="AI186" s="129"/>
      <c r="AJ186" s="129"/>
      <c r="AK186" s="119"/>
      <c r="AL186" s="115"/>
      <c r="AM186" s="119"/>
      <c r="AN186" s="119"/>
      <c r="AO186" s="692"/>
      <c r="AP186" s="692"/>
      <c r="AQ186" s="692"/>
      <c r="AR186" s="692"/>
      <c r="AS186" s="692"/>
      <c r="AT186" s="691">
        <f>CE186</f>
        <v/>
      </c>
      <c r="AU186" s="691">
        <f>CF186</f>
        <v/>
      </c>
      <c r="AV186" s="813"/>
      <c r="AW186" s="813"/>
      <c r="AX186" s="197">
        <f>CZ186</f>
        <v/>
      </c>
      <c r="AY186" s="197">
        <f>DE186</f>
        <v/>
      </c>
      <c r="AZ186" s="3379">
        <f>CO186</f>
        <v/>
      </c>
      <c r="BA186" s="3380"/>
      <c r="BB186" s="197">
        <f>CP186</f>
        <v/>
      </c>
      <c r="BC186" s="813"/>
      <c r="BD186" s="197">
        <f>CR186</f>
        <v/>
      </c>
      <c r="BE186" s="121">
        <f>CS186</f>
        <v/>
      </c>
      <c r="BF186" s="122">
        <f>CT186*60</f>
        <v/>
      </c>
      <c r="BG186" s="121">
        <f>BE186</f>
        <v/>
      </c>
      <c r="BH186" s="122">
        <f>CU186*60</f>
        <v/>
      </c>
      <c r="BI186" s="122">
        <f>CV186</f>
        <v/>
      </c>
      <c r="BJ186" s="117"/>
      <c r="BK186" s="812">
        <f>Overview!$E$7</f>
        <v/>
      </c>
      <c r="BL186" s="117"/>
      <c r="BM186" s="836">
        <f>CW186</f>
        <v/>
      </c>
      <c r="BN186" s="812">
        <f>Overview!$P$153</f>
        <v/>
      </c>
      <c r="BO186" s="117"/>
      <c r="BP186" s="117"/>
      <c r="BQ186" s="115"/>
      <c r="BR186" s="1478"/>
      <c r="BS186" s="1548"/>
      <c r="BT186" s="2127" t="inlineStr">
        <is>
          <t>LTE</t>
        </is>
      </c>
      <c r="BU186" s="2089" t="inlineStr">
        <is>
          <t>FDD1</t>
        </is>
      </c>
      <c r="BV186" s="430">
        <f>Overview!$H$28</f>
        <v/>
      </c>
      <c r="BW186" s="2010"/>
      <c r="BX186" s="2089"/>
      <c r="BY186" s="882"/>
      <c r="BZ186" s="1721">
        <f>IF(COUNT('Conducted LTE'!$AH$3:$AH$170)=0,10,INDEX('Conducted LTE'!$M$3:$M$170,MATCH(MAX('Conducted LTE'!$AH$3:$AH$170),'Conducted LTE'!$AH$3:$AH$170,0)))</f>
        <v>10</v>
      </c>
      <c r="CA186" s="467" t="str">
        <f>CA185</f>
        <v>TBD</v>
      </c>
      <c r="CB186" s="200">
        <v>5</v>
      </c>
      <c r="CC186" s="1679">
        <f>IF(COUNT('Conducted LTE'!$AH$3:$AH$170)=0,18300,INDEX('Conducted LTE'!$T$3:$T$170,MATCH(MAX('Conducted LTE'!$AH$3:$AH$170),'Conducted LTE'!$AH$3:$AH$170,0)))</f>
        <v>18300</v>
      </c>
      <c r="CD186" s="1679">
        <f>IF(COUNT('Conducted LTE'!$AH$3:$AH$170)=0,1950,INDEX('Conducted LTE'!$U$3:$U$170,MATCH(MAX('Conducted LTE'!$AH$3:$AH$170),'Conducted LTE'!$AH$3:$AH$170,0)))</f>
        <v>1950</v>
      </c>
      <c r="CE186" s="1523"/>
      <c r="CF186" s="1523"/>
      <c r="CG186" s="387" t="str">
        <f>IF(OR($BY$163="",$BY$163=""),"",$BY$163)</f>
        <v/>
      </c>
      <c r="CH186" s="387">
        <f>BZ186</f>
        <v/>
      </c>
      <c r="CI186" s="387">
        <f>CA186</f>
        <v/>
      </c>
      <c r="CJ186" s="1527"/>
      <c r="CK186" s="2042"/>
      <c r="CL186" s="206">
        <f>IF(CF186=""," ",IF(ABS(CE186-CF186)&lt;=0.125,"Valid","Not valid"))</f>
        <v/>
      </c>
      <c r="CM186" s="207">
        <f> IF(CE186="","",IF(AND(CE186&lt;&gt;"",CF186=""),IF(CE186&gt;=1,"Medir+Sig Max","No"),IF(CF186&lt;&gt;"",IF(CF186&gt;=1,"Medir+Sig Max","No"),"")))</f>
        <v/>
      </c>
      <c r="CN186" s="1787"/>
      <c r="CO186" s="220">
        <f>IF(CK186="",IF(AND(CE186="",CF186=""),"",IF(CF186="",IF(DE186&gt;1,ROUND(DE186*CE186,3),CE186),IF(DE186&gt;1,ROUND(DE186*CF186,3),CF186))),IF(AND(CE186="",CF186=""),"",IF(CF186="",IF(DE186&gt;1,ROUND(DE186*CE186*(1/(CK186)),3),CE186*(1/(CK186))),IF(DE186&gt;1,ROUND(DE186*CF186*(1/(CK186)),3),CF186*(1/(CK186))))))</f>
        <v/>
      </c>
      <c r="CP186" s="2043">
        <f>IF(COUNTIF(Overview!K12:K14,TRUE)&gt;0,2,IF(COUNTIF(Overview!L12:L14,TRUE)&gt;0,4,0))</f>
        <v/>
      </c>
      <c r="CQ186" s="1472">
        <f>IF(CO186="","",IF(CO186&gt;CP186,"Fail","Pass"))</f>
        <v/>
      </c>
      <c r="CR186" s="1481"/>
      <c r="CS186" s="1565">
        <f>MyTimestamp(CO186)</f>
        <v/>
      </c>
      <c r="CT186" s="1531">
        <f>IF(CE186="",0,15)+IF(CF186="",0,15)</f>
        <v/>
      </c>
      <c r="CU186" s="1532">
        <f>IF(CT186=0,0,2)</f>
        <v/>
      </c>
      <c r="CV186" s="859"/>
      <c r="CW186" s="859"/>
      <c r="CX186" s="2038"/>
      <c r="CY186" s="2044"/>
      <c r="CZ186" s="1543">
        <f>10^(CJ186/20)*100-100</f>
        <v/>
      </c>
      <c r="DA186" s="1331"/>
      <c r="DB186" s="709"/>
      <c r="DC186" s="777">
        <f>IF(DA186="","",10^(DA186/10))</f>
        <v/>
      </c>
      <c r="DD186" s="1377">
        <f>IF(ISNUMBER(DB186)=FALSE,"",10^(DB186/10))</f>
        <v/>
      </c>
      <c r="DE186" s="1543">
        <f>IF(AND(ISNUMBER(DC186),ISNUMBER(DD186)),IF(DC186/DD186&gt;1,ROUND((DC186)/DD186,3),1),1)</f>
        <v/>
      </c>
      <c r="DF186" s="1670">
        <f>IF(ISNUMBER(CO186),IF(CO186&gt;=CP186*0.90625,"!!!MEASURE other two 1RB modes!!!  To include the results for these two additional RB modes please use any row below free (for example otehr band) and replace the information of each field (tech, band, freq, etc...) with the proper one",""),"")</f>
        <v/>
      </c>
      <c r="DG186" s="1541"/>
      <c r="DH186" s="1541"/>
      <c r="DI186" s="1541"/>
      <c r="DJ186" s="1541"/>
      <c r="DK186" s="1541"/>
      <c r="DL186" s="1541"/>
      <c r="DM186" s="1541"/>
      <c r="DN186" s="1541"/>
      <c r="DO186" s="1541"/>
      <c r="DP186" s="1541"/>
      <c r="DQ186" s="1541"/>
      <c r="DR186" s="1541"/>
    </row>
    <row r="187" ht="12.75" x14ac:dyDescent="0.2">
      <c r="A187" s="1541"/>
      <c r="B187" s="1541"/>
      <c r="C187"/>
      <c r="D187" s="130">
        <f>IF(BX$177="Close to Ear","EN 62209-1","EN 62209-2")</f>
        <v/>
      </c>
      <c r="E187" s="130">
        <f>IF(CG187="Close to Ear","2016","2010/A1:2019")</f>
        <v/>
      </c>
      <c r="F187" s="1488" t="inlineStr">
        <is>
          <t>5.3</t>
        </is>
      </c>
      <c r="G187" s="1497"/>
      <c r="H187" s="120">
        <f>BV187</f>
        <v/>
      </c>
      <c r="I187" s="120">
        <f>BW187</f>
        <v/>
      </c>
      <c r="J187" s="687" t="inlineStr">
        <is>
          <t>LTE</t>
        </is>
      </c>
      <c r="K187" s="194" t="inlineStr">
        <is>
          <t>FDD1</t>
        </is>
      </c>
      <c r="L187" s="115"/>
      <c r="M187" s="120">
        <v>10</v>
      </c>
      <c r="N187" s="119" t="inlineStr">
        <is>
          <t>QPSK</t>
        </is>
      </c>
      <c r="O187" s="131"/>
      <c r="P187" s="6597"/>
      <c r="Q187" s="131">
        <v>1</v>
      </c>
      <c r="R187" s="131">
        <v>0</v>
      </c>
      <c r="S187" s="120"/>
      <c r="T187" s="120">
        <v>18300</v>
      </c>
      <c r="U187" s="120">
        <v>1950</v>
      </c>
      <c r="V187" s="119"/>
      <c r="W187" s="197"/>
      <c r="X187" s="119"/>
      <c r="Y187" s="119"/>
      <c r="Z187" s="119"/>
      <c r="AA187" s="115"/>
      <c r="AB187" s="115"/>
      <c r="AC187" s="689">
        <f>IF(OR(BX$177="Close to Ear",BX$177="Close to Head"),"Head",IF(BX$177="Extremity","Extremity","Body"))</f>
        <v/>
      </c>
      <c r="AD187" s="690">
        <f>CA187</f>
        <v/>
      </c>
      <c r="AE187" s="688">
        <f>CB187</f>
        <v/>
      </c>
      <c r="AF187" s="115"/>
      <c r="AG187" s="808">
        <f>IF(AZ187="","N/A",IF(CQ187="Pass","P","F"))</f>
        <v/>
      </c>
      <c r="AH187" s="129"/>
      <c r="AI187" s="129"/>
      <c r="AJ187" s="129"/>
      <c r="AK187" s="119"/>
      <c r="AL187" s="115"/>
      <c r="AM187" s="119"/>
      <c r="AN187" s="119"/>
      <c r="AO187" s="692"/>
      <c r="AP187" s="692"/>
      <c r="AQ187" s="692"/>
      <c r="AR187" s="692"/>
      <c r="AS187" s="692"/>
      <c r="AT187" s="691">
        <f>CE187</f>
        <v/>
      </c>
      <c r="AU187" s="691">
        <f>CF187</f>
        <v/>
      </c>
      <c r="AV187" s="813"/>
      <c r="AW187" s="813"/>
      <c r="AX187" s="197">
        <f>CZ187</f>
        <v/>
      </c>
      <c r="AY187" s="197">
        <f>DE187</f>
        <v/>
      </c>
      <c r="AZ187" s="3379">
        <f>CO187</f>
        <v/>
      </c>
      <c r="BA187" s="3380"/>
      <c r="BB187" s="197">
        <f>CP187</f>
        <v/>
      </c>
      <c r="BC187" s="813"/>
      <c r="BD187" s="197">
        <f>CR187</f>
        <v/>
      </c>
      <c r="BE187" s="121">
        <f>CS187</f>
        <v/>
      </c>
      <c r="BF187" s="122">
        <f>CT187*60</f>
        <v/>
      </c>
      <c r="BG187" s="121">
        <f>BE187</f>
        <v/>
      </c>
      <c r="BH187" s="122">
        <f>CU187*60</f>
        <v/>
      </c>
      <c r="BI187" s="122">
        <f>CV187</f>
        <v/>
      </c>
      <c r="BJ187" s="117"/>
      <c r="BK187" s="812">
        <f>Overview!$E$7</f>
        <v/>
      </c>
      <c r="BL187" s="117"/>
      <c r="BM187" s="836">
        <f>CW187</f>
        <v/>
      </c>
      <c r="BN187" s="812">
        <f>Overview!$P$153</f>
        <v/>
      </c>
      <c r="BO187" s="117"/>
      <c r="BP187" s="117"/>
      <c r="BQ187" s="115"/>
      <c r="BR187" s="1478"/>
      <c r="BS187" s="1548"/>
      <c r="BT187" s="2127" t="inlineStr">
        <is>
          <t>LTE</t>
        </is>
      </c>
      <c r="BU187" s="2089" t="inlineStr">
        <is>
          <t>FDD1</t>
        </is>
      </c>
      <c r="BV187" s="430">
        <f>Overview!$H$28</f>
        <v/>
      </c>
      <c r="BW187" s="2010"/>
      <c r="BX187" s="2089"/>
      <c r="BY187" s="924"/>
      <c r="BZ187" s="1721">
        <f>IF(COUNT('Conducted LTE'!$AH$3:$AH$170)=0,10,INDEX('Conducted LTE'!$M$3:$M$170,MATCH(MAX('Conducted LTE'!$AH$3:$AH$170),'Conducted LTE'!$AH$3:$AH$170,0)))</f>
        <v>10</v>
      </c>
      <c r="CA187" s="468" t="str">
        <f>CA186</f>
        <v>TBD</v>
      </c>
      <c r="CB187" s="201">
        <v>5</v>
      </c>
      <c r="CC187" s="1059">
        <f>IF(COUNT('Conducted LTE'!$AH$3:$AH$170)=0,18300,INDEX('Conducted LTE'!$T$3:$T$170,MATCH(MAX('Conducted LTE'!$AH$3:$AH$170),'Conducted LTE'!$AH$3:$AH$170,0)))</f>
        <v>18300</v>
      </c>
      <c r="CD187" s="1059">
        <f>IF(COUNT('Conducted LTE'!$AH$3:$AH$170)=0,1950,INDEX('Conducted LTE'!$U$3:$U$170,MATCH(MAX('Conducted LTE'!$AH$3:$AH$170),'Conducted LTE'!$AH$3:$AH$170,0)))</f>
        <v>1950</v>
      </c>
      <c r="CE187" s="1523"/>
      <c r="CF187" s="1523"/>
      <c r="CG187" s="387" t="str">
        <f>IF(OR($BY$163="",$BY$163=""),"",$BY$163)</f>
        <v/>
      </c>
      <c r="CH187" s="387">
        <f>BZ187</f>
        <v/>
      </c>
      <c r="CI187" s="387">
        <f>CA187</f>
        <v/>
      </c>
      <c r="CJ187" s="1527"/>
      <c r="CK187" s="2042"/>
      <c r="CL187" s="206">
        <f>IF(CF187=""," ",IF(ABS(CE187-CF187)&lt;=0.125,"Valid","Not valid"))</f>
        <v/>
      </c>
      <c r="CM187" s="207">
        <f> IF(CE187="","",IF(AND(CE187&lt;&gt;"",CF187=""),IF(CE187&gt;=1,"Medir+Sig Max","No"),IF(CF187&lt;&gt;"",IF(CF187&gt;=1,"Medir+Sig Max","No"),"")))</f>
        <v/>
      </c>
      <c r="CN187" s="1787"/>
      <c r="CO187" s="220">
        <f>IF(CK187="",IF(AND(CE187="",CF187=""),"",IF(CF187="",IF(DE187&gt;1,ROUND(DE187*CE187,3),CE187),IF(DE187&gt;1,ROUND(DE187*CF187,3),CF187))),IF(AND(CE187="",CF187=""),"",IF(CF187="",IF(DE187&gt;1,ROUND(DE187*CE187*(1/(CK187)),3),CE187*(1/(CK187))),IF(DE187&gt;1,ROUND(DE187*CF187*(1/(CK187)),3),CF187*(1/(CK187))))))</f>
        <v/>
      </c>
      <c r="CP187" s="2043">
        <f>IF(COUNTIF(Overview!K12:K14,TRUE)&gt;0,2,IF(COUNTIF(Overview!L12:L14,TRUE)&gt;0,4,0))</f>
        <v/>
      </c>
      <c r="CQ187" s="1472">
        <f>IF(CO187="","",IF(CO187&gt;CP187,"Fail","Pass"))</f>
        <v/>
      </c>
      <c r="CR187" s="1481"/>
      <c r="CS187" s="1565">
        <f>MyTimestamp(CO187)</f>
        <v/>
      </c>
      <c r="CT187" s="1531">
        <f>IF(CE187="",0,15)+IF(CF187="",0,15)</f>
        <v/>
      </c>
      <c r="CU187" s="1532">
        <f>IF(CT187=0,0,2)</f>
        <v/>
      </c>
      <c r="CV187" s="859"/>
      <c r="CW187" s="859"/>
      <c r="CX187" s="2038"/>
      <c r="CY187" s="2044"/>
      <c r="CZ187" s="1543">
        <f>10^(CJ187/20)*100-100</f>
        <v/>
      </c>
      <c r="DA187" s="1331"/>
      <c r="DB187" s="709"/>
      <c r="DC187" s="777">
        <f>IF(DA187="","",10^(DA187/10))</f>
        <v/>
      </c>
      <c r="DD187" s="1377">
        <f>IF(ISNUMBER(DB187)=FALSE,"",10^(DB187/10))</f>
        <v/>
      </c>
      <c r="DE187" s="1543">
        <f>IF(AND(ISNUMBER(DC187),ISNUMBER(DD187)),IF(DC187/DD187&gt;1,ROUND((DC187)/DD187,3),1),1)</f>
        <v/>
      </c>
      <c r="DF187" s="1670">
        <f>IF(ISNUMBER(CO187),IF(CO187&gt;=CP187*0.90625,"!!!MEASURE other two 1RB modes!!!  To include the results for these two additional RB modes please use any row below free (for example otehr band) and replace the information of each field (tech, band, freq, etc...) with the proper one",""),"")</f>
        <v/>
      </c>
      <c r="DG187" s="1541"/>
      <c r="DH187" s="1541"/>
      <c r="DI187" s="1541"/>
      <c r="DJ187" s="1541"/>
      <c r="DK187" s="1541"/>
      <c r="DL187" s="1541"/>
      <c r="DM187" s="1541"/>
      <c r="DN187" s="1541"/>
      <c r="DO187" s="1541"/>
      <c r="DP187" s="1541"/>
      <c r="DQ187" s="1541"/>
      <c r="DR187" s="1541"/>
    </row>
    <row r="188" ht="12.75" x14ac:dyDescent="0.2">
      <c r="A188" s="1541"/>
      <c r="B188" s="1541"/>
      <c r="C188"/>
      <c r="D188" s="130">
        <f>IF(BX$177="Close to Ear","EN 62209-1","EN 62209-2")</f>
        <v/>
      </c>
      <c r="E188" s="130">
        <f>IF(CG188="Close to Ear","2016","2010/A1:2019")</f>
        <v/>
      </c>
      <c r="F188" s="1488" t="inlineStr">
        <is>
          <t>5.3</t>
        </is>
      </c>
      <c r="G188" s="1497"/>
      <c r="H188" s="120">
        <f>BV188</f>
        <v/>
      </c>
      <c r="I188" s="120">
        <f>BW188</f>
        <v/>
      </c>
      <c r="J188" s="687" t="inlineStr">
        <is>
          <t>LTE</t>
        </is>
      </c>
      <c r="K188" s="194" t="inlineStr">
        <is>
          <t>FDD1</t>
        </is>
      </c>
      <c r="L188" s="115"/>
      <c r="M188" s="120">
        <v>10</v>
      </c>
      <c r="N188" s="119" t="inlineStr">
        <is>
          <t>QPSK</t>
        </is>
      </c>
      <c r="O188" s="131"/>
      <c r="P188" s="6597"/>
      <c r="Q188" s="131">
        <v>1</v>
      </c>
      <c r="R188" s="131">
        <v>0</v>
      </c>
      <c r="S188" s="120"/>
      <c r="T188" s="120">
        <v>18300</v>
      </c>
      <c r="U188" s="120">
        <v>1950</v>
      </c>
      <c r="V188" s="119"/>
      <c r="W188" s="197"/>
      <c r="X188" s="119"/>
      <c r="Y188" s="119"/>
      <c r="Z188" s="119"/>
      <c r="AA188" s="115"/>
      <c r="AB188" s="115"/>
      <c r="AC188" s="689">
        <f>IF(OR(BX$177="Close to Ear",BX$177="Close to Head"),"Head",IF(BX$177="Extremity","Extremity","Body"))</f>
        <v/>
      </c>
      <c r="AD188" s="690">
        <f>CA188</f>
        <v/>
      </c>
      <c r="AE188" s="688">
        <f>CB188</f>
        <v/>
      </c>
      <c r="AF188" s="115"/>
      <c r="AG188" s="808">
        <f>IF(AZ188="","N/A",IF(CQ188="Pass","P","F"))</f>
        <v/>
      </c>
      <c r="AH188" s="129"/>
      <c r="AI188" s="129"/>
      <c r="AJ188" s="129"/>
      <c r="AK188" s="119"/>
      <c r="AL188" s="115"/>
      <c r="AM188" s="119"/>
      <c r="AN188" s="119"/>
      <c r="AO188" s="692"/>
      <c r="AP188" s="692"/>
      <c r="AQ188" s="692"/>
      <c r="AR188" s="692"/>
      <c r="AS188" s="692"/>
      <c r="AT188" s="691">
        <f>CE188</f>
        <v/>
      </c>
      <c r="AU188" s="691">
        <f>CF188</f>
        <v/>
      </c>
      <c r="AV188" s="813"/>
      <c r="AW188" s="813"/>
      <c r="AX188" s="197">
        <f>CZ188</f>
        <v/>
      </c>
      <c r="AY188" s="197">
        <f>DE188</f>
        <v/>
      </c>
      <c r="AZ188" s="3379">
        <f>CO188</f>
        <v/>
      </c>
      <c r="BA188" s="3380"/>
      <c r="BB188" s="197">
        <f>CP188</f>
        <v/>
      </c>
      <c r="BC188" s="813"/>
      <c r="BD188" s="197">
        <f>CR188</f>
        <v/>
      </c>
      <c r="BE188" s="121">
        <f>CS188</f>
        <v/>
      </c>
      <c r="BF188" s="122">
        <f>CT188*60</f>
        <v/>
      </c>
      <c r="BG188" s="121">
        <f>BE188</f>
        <v/>
      </c>
      <c r="BH188" s="122">
        <f>CU188*60</f>
        <v/>
      </c>
      <c r="BI188" s="122">
        <f>CV188</f>
        <v/>
      </c>
      <c r="BJ188" s="117"/>
      <c r="BK188" s="812">
        <f>Overview!$E$7</f>
        <v/>
      </c>
      <c r="BL188" s="117"/>
      <c r="BM188" s="836">
        <f>CW188</f>
        <v/>
      </c>
      <c r="BN188" s="812">
        <f>Overview!$P$153</f>
        <v/>
      </c>
      <c r="BO188" s="117"/>
      <c r="BP188" s="117"/>
      <c r="BQ188" s="115"/>
      <c r="BR188" s="1478"/>
      <c r="BS188" s="1548"/>
      <c r="BT188" s="2127" t="inlineStr">
        <is>
          <t>LTE</t>
        </is>
      </c>
      <c r="BU188" s="2089" t="inlineStr">
        <is>
          <t>FDD1</t>
        </is>
      </c>
      <c r="BV188" s="430">
        <f>Overview!$H$28</f>
        <v/>
      </c>
      <c r="BW188" s="2010"/>
      <c r="BX188" s="2089"/>
      <c r="BY188" s="2133"/>
      <c r="BZ188" s="2131">
        <f>IF(COUNT('Conducted LTE'!$AH$3:$AH$170)=0,10,INDEX('Conducted LTE'!$M$3:$M$170,MATCH(MAX('Conducted LTE'!$AH$3:$AH$170),'Conducted LTE'!$AH$3:$AH$170,0)))</f>
        <v>10</v>
      </c>
      <c r="CA188" s="466" t="str">
        <f>CA187</f>
        <v>TBD</v>
      </c>
      <c r="CB188" s="200">
        <v>5</v>
      </c>
      <c r="CC188" s="881">
        <f>IF(COUNT('Conducted LTE'!$AH$3:$AH$170)=0,18300,INDEX('Conducted LTE'!$T$3:$T$170,MATCH(MAX('Conducted LTE'!$AH$3:$AH$170),'Conducted LTE'!$AH$3:$AH$170,0)))</f>
        <v>18300</v>
      </c>
      <c r="CD188" s="881">
        <f>IF(COUNT('Conducted LTE'!$AH$3:$AH$170)=0,1950,INDEX('Conducted LTE'!$U$3:$U$170,MATCH(MAX('Conducted LTE'!$AH$3:$AH$170),'Conducted LTE'!$AH$3:$AH$170,0)))</f>
        <v>1950</v>
      </c>
      <c r="CE188" s="1523"/>
      <c r="CF188" s="1523"/>
      <c r="CG188" s="387" t="str">
        <f>IF(OR($BY$163="",$BY$163=""),"",$BY$163)</f>
        <v/>
      </c>
      <c r="CH188" s="387">
        <f>BZ188</f>
        <v/>
      </c>
      <c r="CI188" s="387">
        <f>CA188</f>
        <v/>
      </c>
      <c r="CJ188" s="1527"/>
      <c r="CK188" s="2042"/>
      <c r="CL188" s="206">
        <f>IF(CF188=""," ",IF(ABS(CE188-CF188)&lt;=0.125,"Valid","Not valid"))</f>
        <v/>
      </c>
      <c r="CM188" s="207">
        <f> IF(CE188="","",IF(AND(CE188&lt;&gt;"",CF188=""),IF(CE188&gt;=1,"Medir+Sig Max","No"),IF(CF188&lt;&gt;"",IF(CF188&gt;=1,"Medir+Sig Max","No"),"")))</f>
        <v/>
      </c>
      <c r="CN188" s="1787"/>
      <c r="CO188" s="220">
        <f>IF(CK188="",IF(AND(CE188="",CF188=""),"",IF(CF188="",IF(DE188&gt;1,ROUND(DE188*CE188,3),CE188),IF(DE188&gt;1,ROUND(DE188*CF188,3),CF188))),IF(AND(CE188="",CF188=""),"",IF(CF188="",IF(DE188&gt;1,ROUND(DE188*CE188*(1/(CK188)),3),CE188*(1/(CK188))),IF(DE188&gt;1,ROUND(DE188*CF188*(1/(CK188)),3),CF188*(1/(CK188))))))</f>
        <v/>
      </c>
      <c r="CP188" s="2043">
        <f>IF(COUNTIF(Overview!K12:K14,TRUE)&gt;0,2,IF(COUNTIF(Overview!L12:L14,TRUE)&gt;0,4,0))</f>
        <v/>
      </c>
      <c r="CQ188" s="1472">
        <f>IF(CO188="","",IF(CO188&gt;CP188,"Fail","Pass"))</f>
        <v/>
      </c>
      <c r="CR188" s="1481"/>
      <c r="CS188" s="1565">
        <f>MyTimestamp(CO188)</f>
        <v/>
      </c>
      <c r="CT188" s="1531">
        <f>IF(CE188="",0,15)+IF(CF188="",0,15)</f>
        <v/>
      </c>
      <c r="CU188" s="1532">
        <f>IF(CT188=0,0,2)</f>
        <v/>
      </c>
      <c r="CV188" s="859"/>
      <c r="CW188" s="859"/>
      <c r="CX188" s="2038"/>
      <c r="CY188" s="2044"/>
      <c r="CZ188" s="1543">
        <f>10^(CJ188/20)*100-100</f>
        <v/>
      </c>
      <c r="DA188" s="1331"/>
      <c r="DB188" s="709"/>
      <c r="DC188" s="777">
        <f>IF(DA188="","",10^(DA188/10))</f>
        <v/>
      </c>
      <c r="DD188" s="1377">
        <f>IF(ISNUMBER(DB188)=FALSE,"",10^(DB188/10))</f>
        <v/>
      </c>
      <c r="DE188" s="1543">
        <f>IF(AND(ISNUMBER(DC188),ISNUMBER(DD188)),IF(DC188/DD188&gt;1,ROUND((DC188)/DD188,3),1),1)</f>
        <v/>
      </c>
      <c r="DF188" s="1541"/>
      <c r="DG188" s="1541"/>
      <c r="DH188" s="1541"/>
      <c r="DI188" s="1541"/>
      <c r="DJ188" s="1541"/>
      <c r="DK188" s="1541"/>
      <c r="DL188" s="1541"/>
      <c r="DM188" s="1541"/>
      <c r="DN188" s="1541"/>
      <c r="DO188" s="1541"/>
      <c r="DP188" s="1541"/>
      <c r="DQ188" s="1541"/>
      <c r="DR188" s="1541"/>
    </row>
    <row r="189" ht="12.75" x14ac:dyDescent="0.2">
      <c r="A189" s="1541"/>
      <c r="B189" s="1541"/>
      <c r="C189"/>
      <c r="D189" s="130">
        <f>IF(BX$177="Close to Ear","EN 62209-1","EN 62209-2")</f>
        <v/>
      </c>
      <c r="E189" s="130">
        <f>IF(CG189="Close to Ear","2016","2010/A1:2019")</f>
        <v/>
      </c>
      <c r="F189" s="1488" t="inlineStr">
        <is>
          <t>5.3</t>
        </is>
      </c>
      <c r="G189" s="1497"/>
      <c r="H189" s="120">
        <f>BV189</f>
        <v/>
      </c>
      <c r="I189" s="120">
        <f>BW189</f>
        <v/>
      </c>
      <c r="J189" s="687" t="inlineStr">
        <is>
          <t>LTE</t>
        </is>
      </c>
      <c r="K189" s="194" t="inlineStr">
        <is>
          <t>FDD1</t>
        </is>
      </c>
      <c r="L189" s="115"/>
      <c r="M189" s="120">
        <v>10</v>
      </c>
      <c r="N189" s="119" t="inlineStr">
        <is>
          <t>QPSK</t>
        </is>
      </c>
      <c r="O189" s="131"/>
      <c r="P189" s="6597"/>
      <c r="Q189" s="131">
        <v>1</v>
      </c>
      <c r="R189" s="131">
        <v>0</v>
      </c>
      <c r="S189" s="120"/>
      <c r="T189" s="120">
        <v>18300</v>
      </c>
      <c r="U189" s="120">
        <v>1950</v>
      </c>
      <c r="V189" s="119"/>
      <c r="W189" s="197"/>
      <c r="X189" s="119"/>
      <c r="Y189" s="119"/>
      <c r="Z189" s="119"/>
      <c r="AA189" s="115"/>
      <c r="AB189" s="115"/>
      <c r="AC189" s="689">
        <f>IF(OR(BX$177="Close to Ear",BX$177="Close to Head"),"Head",IF(BX$177="Extremity","Extremity","Body"))</f>
        <v/>
      </c>
      <c r="AD189" s="690">
        <f>CA189</f>
        <v/>
      </c>
      <c r="AE189" s="688">
        <f>CB189</f>
        <v/>
      </c>
      <c r="AF189" s="115"/>
      <c r="AG189" s="808">
        <f>IF(AZ189="","N/A",IF(CQ189="Pass","P","F"))</f>
        <v/>
      </c>
      <c r="AH189" s="129"/>
      <c r="AI189" s="129"/>
      <c r="AJ189" s="129"/>
      <c r="AK189" s="119"/>
      <c r="AL189" s="115"/>
      <c r="AM189" s="119"/>
      <c r="AN189" s="119"/>
      <c r="AO189" s="692"/>
      <c r="AP189" s="692"/>
      <c r="AQ189" s="692"/>
      <c r="AR189" s="692"/>
      <c r="AS189" s="692"/>
      <c r="AT189" s="691">
        <f>CE189</f>
        <v/>
      </c>
      <c r="AU189" s="691">
        <f>CF189</f>
        <v/>
      </c>
      <c r="AV189" s="813"/>
      <c r="AW189" s="813"/>
      <c r="AX189" s="197">
        <f>CZ189</f>
        <v/>
      </c>
      <c r="AY189" s="197">
        <f>DE189</f>
        <v/>
      </c>
      <c r="AZ189" s="3379">
        <f>CO189</f>
        <v/>
      </c>
      <c r="BA189" s="3380"/>
      <c r="BB189" s="197">
        <f>CP189</f>
        <v/>
      </c>
      <c r="BC189" s="813"/>
      <c r="BD189" s="197">
        <f>CR189</f>
        <v/>
      </c>
      <c r="BE189" s="121">
        <f>CS189</f>
        <v/>
      </c>
      <c r="BF189" s="122">
        <f>CT189*60</f>
        <v/>
      </c>
      <c r="BG189" s="121">
        <f>BE189</f>
        <v/>
      </c>
      <c r="BH189" s="122">
        <f>CU189*60</f>
        <v/>
      </c>
      <c r="BI189" s="122">
        <f>CV189</f>
        <v/>
      </c>
      <c r="BJ189" s="117"/>
      <c r="BK189" s="812">
        <f>Overview!$E$7</f>
        <v/>
      </c>
      <c r="BL189" s="117"/>
      <c r="BM189" s="836">
        <f>CW189</f>
        <v/>
      </c>
      <c r="BN189" s="812">
        <f>Overview!$P$153</f>
        <v/>
      </c>
      <c r="BO189" s="117"/>
      <c r="BP189" s="117"/>
      <c r="BQ189" s="115"/>
      <c r="BR189" s="1478"/>
      <c r="BS189" s="1548"/>
      <c r="BT189" s="2127" t="inlineStr">
        <is>
          <t>LTE</t>
        </is>
      </c>
      <c r="BU189" s="2089" t="inlineStr">
        <is>
          <t>FDD1</t>
        </is>
      </c>
      <c r="BV189" s="430">
        <f>Overview!$H$28</f>
        <v/>
      </c>
      <c r="BW189" s="2010"/>
      <c r="BX189" s="2089"/>
      <c r="BY189" s="2129"/>
      <c r="BZ189" s="2131">
        <f>IF(COUNT('Conducted LTE'!$AH$3:$AH$170)=0,10,INDEX('Conducted LTE'!$M$3:$M$170,MATCH(MAX('Conducted LTE'!$AH$3:$AH$170),'Conducted LTE'!$AH$3:$AH$170,0)))</f>
        <v>10</v>
      </c>
      <c r="CA189" s="467" t="str">
        <f>CA188</f>
        <v>TBD</v>
      </c>
      <c r="CB189" s="200">
        <v>5</v>
      </c>
      <c r="CC189" s="1679">
        <f>IF(COUNT('Conducted LTE'!$AH$3:$AH$170)=0,18300,INDEX('Conducted LTE'!$T$3:$T$170,MATCH(MAX('Conducted LTE'!$AH$3:$AH$170),'Conducted LTE'!$AH$3:$AH$170,0)))</f>
        <v>18300</v>
      </c>
      <c r="CD189" s="1679">
        <f>IF(COUNT('Conducted LTE'!$AH$3:$AH$170)=0,1950,INDEX('Conducted LTE'!$U$3:$U$170,MATCH(MAX('Conducted LTE'!$AH$3:$AH$170),'Conducted LTE'!$AH$3:$AH$170,0)))</f>
        <v>1950</v>
      </c>
      <c r="CE189" s="1523"/>
      <c r="CF189" s="1523"/>
      <c r="CG189" s="387" t="str">
        <f>IF(OR($BY$163="",$BY$163=""),"",$BY$163)</f>
        <v/>
      </c>
      <c r="CH189" s="387">
        <f>BZ189</f>
        <v/>
      </c>
      <c r="CI189" s="387">
        <f>CA189</f>
        <v/>
      </c>
      <c r="CJ189" s="1527"/>
      <c r="CK189" s="2042"/>
      <c r="CL189" s="206">
        <f>IF(CF189=""," ",IF(ABS(CE189-CF189)&lt;=0.125,"Valid","Not valid"))</f>
        <v/>
      </c>
      <c r="CM189" s="207">
        <f> IF(CE189="","",IF(AND(CE189&lt;&gt;"",CF189=""),IF(CE189&gt;=1,"Medir+Sig Max","No"),IF(CF189&lt;&gt;"",IF(CF189&gt;=1,"Medir+Sig Max","No"),"")))</f>
        <v/>
      </c>
      <c r="CN189" s="1787"/>
      <c r="CO189" s="220">
        <f>IF(CK189="",IF(AND(CE189="",CF189=""),"",IF(CF189="",IF(DE189&gt;1,ROUND(DE189*CE189,3),CE189),IF(DE189&gt;1,ROUND(DE189*CF189,3),CF189))),IF(AND(CE189="",CF189=""),"",IF(CF189="",IF(DE189&gt;1,ROUND(DE189*CE189*(1/(CK189)),3),CE189*(1/(CK189))),IF(DE189&gt;1,ROUND(DE189*CF189*(1/(CK189)),3),CF189*(1/(CK189))))))</f>
        <v/>
      </c>
      <c r="CP189" s="2043">
        <f>IF(COUNTIF(Overview!K12:K14,TRUE)&gt;0,2,IF(COUNTIF(Overview!L12:L14,TRUE)&gt;0,4,0))</f>
        <v/>
      </c>
      <c r="CQ189" s="1472">
        <f>IF(CO189="","",IF(CO189&gt;CP189,"Fail","Pass"))</f>
        <v/>
      </c>
      <c r="CR189" s="1481"/>
      <c r="CS189" s="1565">
        <f>MyTimestamp(CO189)</f>
        <v/>
      </c>
      <c r="CT189" s="1531">
        <f>IF(CE189="",0,15)+IF(CF189="",0,15)</f>
        <v/>
      </c>
      <c r="CU189" s="1532">
        <f>IF(CT189=0,0,2)</f>
        <v/>
      </c>
      <c r="CV189" s="859"/>
      <c r="CW189" s="859"/>
      <c r="CX189" s="2038"/>
      <c r="CY189" s="2044"/>
      <c r="CZ189" s="1543">
        <f>10^(CJ189/20)*100-100</f>
        <v/>
      </c>
      <c r="DA189" s="1331"/>
      <c r="DB189" s="709"/>
      <c r="DC189" s="777">
        <f>IF(DA189="","",10^(DA189/10))</f>
        <v/>
      </c>
      <c r="DD189" s="1377">
        <f>IF(ISNUMBER(DB189)=FALSE,"",10^(DB189/10))</f>
        <v/>
      </c>
      <c r="DE189" s="1543">
        <f>IF(AND(ISNUMBER(DC189),ISNUMBER(DD189)),IF(DC189/DD189&gt;1,ROUND((DC189)/DD189,3),1),1)</f>
        <v/>
      </c>
      <c r="DF189" s="1541"/>
      <c r="DG189" s="1541"/>
      <c r="DH189" s="1541"/>
      <c r="DI189" s="1541"/>
      <c r="DJ189" s="1541"/>
      <c r="DK189" s="1541"/>
      <c r="DL189" s="1541"/>
      <c r="DM189" s="1541"/>
      <c r="DN189" s="1541"/>
      <c r="DO189" s="1541"/>
      <c r="DP189" s="1541"/>
      <c r="DQ189" s="1541"/>
      <c r="DR189" s="1541"/>
    </row>
    <row r="190" ht="12.75" x14ac:dyDescent="0.2">
      <c r="A190" s="1541"/>
      <c r="B190" s="1541"/>
      <c r="C190"/>
      <c r="D190" s="130">
        <f>IF(BX$177="Close to Ear","EN 62209-1","EN 62209-2")</f>
        <v/>
      </c>
      <c r="E190" s="130">
        <f>IF(CG190="Close to Ear","2016","2010/A1:2019")</f>
        <v/>
      </c>
      <c r="F190" s="1488" t="inlineStr">
        <is>
          <t>5.3</t>
        </is>
      </c>
      <c r="G190" s="1497"/>
      <c r="H190" s="120">
        <f>BV190</f>
        <v/>
      </c>
      <c r="I190" s="120">
        <f>BW190</f>
        <v/>
      </c>
      <c r="J190" s="687" t="inlineStr">
        <is>
          <t>LTE</t>
        </is>
      </c>
      <c r="K190" s="194" t="inlineStr">
        <is>
          <t>FDD1</t>
        </is>
      </c>
      <c r="L190" s="115"/>
      <c r="M190" s="120">
        <v>10</v>
      </c>
      <c r="N190" s="119" t="inlineStr">
        <is>
          <t>QPSK</t>
        </is>
      </c>
      <c r="O190" s="131"/>
      <c r="P190" s="6597"/>
      <c r="Q190" s="131">
        <v>1</v>
      </c>
      <c r="R190" s="131">
        <v>0</v>
      </c>
      <c r="S190" s="120"/>
      <c r="T190" s="120">
        <v>18300</v>
      </c>
      <c r="U190" s="120">
        <v>1950</v>
      </c>
      <c r="V190" s="119"/>
      <c r="W190" s="197"/>
      <c r="X190" s="119"/>
      <c r="Y190" s="119"/>
      <c r="Z190" s="119"/>
      <c r="AA190" s="115"/>
      <c r="AB190" s="115"/>
      <c r="AC190" s="689">
        <f>IF(OR(BX$177="Close to Ear",BX$177="Close to Head"),"Head",IF(BX$177="Extremity","Extremity","Body"))</f>
        <v/>
      </c>
      <c r="AD190" s="690">
        <f>CA190</f>
        <v/>
      </c>
      <c r="AE190" s="688">
        <f>CB190</f>
        <v/>
      </c>
      <c r="AF190" s="115"/>
      <c r="AG190" s="808">
        <f>IF(AZ190="","N/A",IF(CQ190="Pass","P","F"))</f>
        <v/>
      </c>
      <c r="AH190" s="129"/>
      <c r="AI190" s="129"/>
      <c r="AJ190" s="129"/>
      <c r="AK190" s="119"/>
      <c r="AL190" s="115"/>
      <c r="AM190" s="119"/>
      <c r="AN190" s="119"/>
      <c r="AO190" s="692"/>
      <c r="AP190" s="692"/>
      <c r="AQ190" s="692"/>
      <c r="AR190" s="692"/>
      <c r="AS190" s="692"/>
      <c r="AT190" s="691">
        <f>CE190</f>
        <v/>
      </c>
      <c r="AU190" s="691">
        <f>CF190</f>
        <v/>
      </c>
      <c r="AV190" s="813"/>
      <c r="AW190" s="813"/>
      <c r="AX190" s="197">
        <f>CZ190</f>
        <v/>
      </c>
      <c r="AY190" s="197">
        <f>DE190</f>
        <v/>
      </c>
      <c r="AZ190" s="3379">
        <f>CO190</f>
        <v/>
      </c>
      <c r="BA190" s="3380"/>
      <c r="BB190" s="197">
        <f>CP190</f>
        <v/>
      </c>
      <c r="BC190" s="813"/>
      <c r="BD190" s="197">
        <f>CR190</f>
        <v/>
      </c>
      <c r="BE190" s="121">
        <f>CS190</f>
        <v/>
      </c>
      <c r="BF190" s="122">
        <f>CT190*60</f>
        <v/>
      </c>
      <c r="BG190" s="121">
        <f>BE190</f>
        <v/>
      </c>
      <c r="BH190" s="122">
        <f>CU190*60</f>
        <v/>
      </c>
      <c r="BI190" s="122">
        <f>CV190</f>
        <v/>
      </c>
      <c r="BJ190" s="117"/>
      <c r="BK190" s="812">
        <f>Overview!$E$7</f>
        <v/>
      </c>
      <c r="BL190" s="117"/>
      <c r="BM190" s="836">
        <f>CW190</f>
        <v/>
      </c>
      <c r="BN190" s="812">
        <f>Overview!$P$153</f>
        <v/>
      </c>
      <c r="BO190" s="117"/>
      <c r="BP190" s="117"/>
      <c r="BQ190" s="115"/>
      <c r="BR190" s="1478"/>
      <c r="BS190" s="1548"/>
      <c r="BT190" s="2127" t="inlineStr">
        <is>
          <t>LTE</t>
        </is>
      </c>
      <c r="BU190" s="2089" t="inlineStr">
        <is>
          <t>FDD1</t>
        </is>
      </c>
      <c r="BV190" s="430">
        <f>Overview!$H$28</f>
        <v/>
      </c>
      <c r="BW190" s="2010"/>
      <c r="BX190" s="1872"/>
      <c r="BY190" s="2132"/>
      <c r="BZ190" s="2131">
        <f>IF(COUNT('Conducted LTE'!$AH$3:$AH$170)=0,10,INDEX('Conducted LTE'!$M$3:$M$170,MATCH(MAX('Conducted LTE'!$AH$3:$AH$170),'Conducted LTE'!$AH$3:$AH$170,0)))</f>
        <v>10</v>
      </c>
      <c r="CA190" s="468" t="str">
        <f>CA189</f>
        <v>TBD</v>
      </c>
      <c r="CB190" s="201">
        <v>5</v>
      </c>
      <c r="CC190" s="1059">
        <f>IF(COUNT('Conducted LTE'!$AH$3:$AH$170)=0,18300,INDEX('Conducted LTE'!$T$3:$T$170,MATCH(MAX('Conducted LTE'!$AH$3:$AH$170),'Conducted LTE'!$AH$3:$AH$170,0)))</f>
        <v>18300</v>
      </c>
      <c r="CD190" s="1059">
        <f>IF(COUNT('Conducted LTE'!$AH$3:$AH$170)=0,1950,INDEX('Conducted LTE'!$U$3:$U$170,MATCH(MAX('Conducted LTE'!$AH$3:$AH$170),'Conducted LTE'!$AH$3:$AH$170,0)))</f>
        <v>1950</v>
      </c>
      <c r="CE190" s="1874"/>
      <c r="CF190" s="1874"/>
      <c r="CG190" s="388" t="str">
        <f>IF(OR($BY$163="",$BY$163=""),"",$BY$163)</f>
        <v/>
      </c>
      <c r="CH190" s="388">
        <f>BZ190</f>
        <v/>
      </c>
      <c r="CI190" s="388">
        <f>CA190</f>
        <v/>
      </c>
      <c r="CJ190" s="2046"/>
      <c r="CK190" s="2042"/>
      <c r="CL190" s="212">
        <f>IF(CF190=""," ",IF(ABS(CE190-CF190)&lt;=0.125,"Valid","Not valid"))</f>
        <v/>
      </c>
      <c r="CM190" s="213">
        <f> IF(CE190="","",IF(AND(CE190&lt;&gt;"",CF190=""),IF(CE190&gt;=1,"Medir+Sig Max","No"),IF(CF190&lt;&gt;"",IF(CF190&gt;=1,"Medir+Sig Max","No"),"")))</f>
        <v/>
      </c>
      <c r="CN190" s="1794"/>
      <c r="CO190" s="221">
        <f>IF(CK190="",IF(AND(CE190="",CF190=""),"",IF(CF190="",IF(DE190&gt;1,ROUND(DE190*CE190,3),CE190),IF(DE190&gt;1,ROUND(DE190*CF190,3),CF190))),IF(AND(CE190="",CF190=""),"",IF(CF190="",IF(DE190&gt;1,ROUND(DE190*CE190*(1/(CK190)),3),CE190*(1/(CK190))),IF(DE190&gt;1,ROUND(DE190*CF190*(1/(CK190)),3),CF190*(1/(CK190))))))</f>
        <v/>
      </c>
      <c r="CP190" s="2048">
        <f>IF(COUNTIF(Overview!K12:K14,TRUE)&gt;0,2,IF(COUNTIF(Overview!L12:L14,TRUE)&gt;0,4,0))</f>
        <v/>
      </c>
      <c r="CQ190" s="1473">
        <f>IF(CO190="","",IF(CO190&gt;CP190,"Fail","Pass"))</f>
        <v/>
      </c>
      <c r="CR190" s="1482"/>
      <c r="CS190" s="1566">
        <f>MyTimestamp(CO190)</f>
        <v/>
      </c>
      <c r="CT190" s="1535">
        <f>IF(CE190="",0,15)+IF(CF190="",0,15)</f>
        <v/>
      </c>
      <c r="CU190" s="1536">
        <f>IF(CT190=0,0,2)</f>
        <v/>
      </c>
      <c r="CV190" s="861"/>
      <c r="CW190" s="861"/>
      <c r="CX190" s="2038"/>
      <c r="CY190" s="2050"/>
      <c r="CZ190" s="1545">
        <f>10^(CJ190/20)*100-100</f>
        <v/>
      </c>
      <c r="DA190" s="1333"/>
      <c r="DB190" s="710"/>
      <c r="DC190" s="779">
        <f>IF(DA190="","",10^(DA190/10))</f>
        <v/>
      </c>
      <c r="DD190" s="1379">
        <f>IF(ISNUMBER(DB190)=FALSE,"",10^(DB190/10))</f>
        <v/>
      </c>
      <c r="DE190" s="1545">
        <f>IF(AND(ISNUMBER(DC190),ISNUMBER(DD190)),IF(DC190/DD190&gt;1,ROUND((DC190)/DD190,3),1),1)</f>
        <v/>
      </c>
      <c r="DF190" s="1541"/>
      <c r="DG190" s="1541"/>
      <c r="DH190" s="1541"/>
      <c r="DI190" s="1541"/>
      <c r="DJ190" s="1541"/>
      <c r="DK190" s="1541"/>
      <c r="DL190" s="1541"/>
      <c r="DM190" s="1541"/>
      <c r="DN190" s="1541"/>
      <c r="DO190" s="1541"/>
      <c r="DP190" s="1541"/>
      <c r="DQ190" s="1541"/>
      <c r="DR190" s="1541"/>
    </row>
    <row r="191" ht="12.75" x14ac:dyDescent="0.2">
      <c r="A191" s="1541"/>
      <c r="B191" s="1541"/>
      <c r="C191"/>
      <c r="D191" s="130">
        <f>IF(BX$177="Close to Ear","EN 62209-1","EN 62209-2")</f>
        <v/>
      </c>
      <c r="E191" s="130">
        <f>IF(CG191="Close to Ear","2016","2010/A1:2019")</f>
        <v/>
      </c>
      <c r="F191" s="1488" t="inlineStr">
        <is>
          <t>5.3</t>
        </is>
      </c>
      <c r="G191" s="1497"/>
      <c r="H191" s="120">
        <f>BV191</f>
        <v/>
      </c>
      <c r="I191" s="120">
        <f>BW191</f>
        <v/>
      </c>
      <c r="J191" s="687" t="inlineStr">
        <is>
          <t>LTE</t>
        </is>
      </c>
      <c r="K191" s="194" t="inlineStr">
        <is>
          <t>FDD1</t>
        </is>
      </c>
      <c r="L191" s="115"/>
      <c r="M191" s="120">
        <v>10</v>
      </c>
      <c r="N191" s="119" t="inlineStr">
        <is>
          <t>QPSK</t>
        </is>
      </c>
      <c r="O191" s="131"/>
      <c r="P191" s="6597"/>
      <c r="Q191" s="131">
        <v>1</v>
      </c>
      <c r="R191" s="131">
        <v>0</v>
      </c>
      <c r="S191" s="120"/>
      <c r="T191" s="120">
        <v>18300</v>
      </c>
      <c r="U191" s="120">
        <v>1950</v>
      </c>
      <c r="V191" s="119"/>
      <c r="W191" s="197"/>
      <c r="X191" s="119"/>
      <c r="Y191" s="119"/>
      <c r="Z191" s="119"/>
      <c r="AA191" s="115"/>
      <c r="AB191" s="115"/>
      <c r="AC191" s="689">
        <f>IF(OR(BX$177="Close to Ear",BX$177="Close to Head"),"Head",IF(BX$177="Extremity","Extremity","Body"))</f>
        <v/>
      </c>
      <c r="AD191" s="690">
        <f>CA191</f>
        <v/>
      </c>
      <c r="AE191" s="688">
        <f>CB191</f>
        <v/>
      </c>
      <c r="AF191" s="115"/>
      <c r="AG191" s="808">
        <f>IF(AZ191="","N/A",IF(CQ191="Pass","P","F"))</f>
        <v/>
      </c>
      <c r="AH191" s="129"/>
      <c r="AI191" s="129"/>
      <c r="AJ191" s="129"/>
      <c r="AK191" s="119"/>
      <c r="AL191" s="115"/>
      <c r="AM191" s="119"/>
      <c r="AN191" s="119"/>
      <c r="AO191" s="692"/>
      <c r="AP191" s="692"/>
      <c r="AQ191" s="692"/>
      <c r="AR191" s="692"/>
      <c r="AS191" s="692"/>
      <c r="AT191" s="691">
        <f>CE191</f>
        <v/>
      </c>
      <c r="AU191" s="691">
        <f>CF191</f>
        <v/>
      </c>
      <c r="AV191" s="813"/>
      <c r="AW191" s="813"/>
      <c r="AX191" s="197">
        <f>CZ191</f>
        <v/>
      </c>
      <c r="AY191" s="197">
        <f>DE191</f>
        <v/>
      </c>
      <c r="AZ191" s="3379">
        <f>CO191</f>
        <v/>
      </c>
      <c r="BA191" s="3380"/>
      <c r="BB191" s="197">
        <f>CP191</f>
        <v/>
      </c>
      <c r="BC191" s="813"/>
      <c r="BD191" s="197">
        <f>CR191</f>
        <v/>
      </c>
      <c r="BE191" s="121">
        <f>CS191</f>
        <v/>
      </c>
      <c r="BF191" s="122">
        <f>CT191*60</f>
        <v/>
      </c>
      <c r="BG191" s="121">
        <f>BE191</f>
        <v/>
      </c>
      <c r="BH191" s="122">
        <f>CU191*60</f>
        <v/>
      </c>
      <c r="BI191" s="122">
        <f>CV191</f>
        <v/>
      </c>
      <c r="BJ191" s="117"/>
      <c r="BK191" s="812">
        <f>Overview!$E$7</f>
        <v/>
      </c>
      <c r="BL191" s="117"/>
      <c r="BM191" s="836">
        <f>CW191</f>
        <v/>
      </c>
      <c r="BN191" s="812">
        <f>Overview!$P$153</f>
        <v/>
      </c>
      <c r="BO191" s="117"/>
      <c r="BP191" s="117"/>
      <c r="BQ191" s="115"/>
      <c r="BR191" s="1478"/>
      <c r="BS191" s="1548"/>
      <c r="BT191" s="2127" t="inlineStr">
        <is>
          <t>LTE</t>
        </is>
      </c>
      <c r="BU191" s="2089" t="inlineStr">
        <is>
          <t>FDD1</t>
        </is>
      </c>
      <c r="BV191" s="430">
        <f>Overview!$H$28</f>
        <v/>
      </c>
      <c r="BW191" s="2010"/>
      <c r="BX191" s="1872"/>
      <c r="BY191" s="2132"/>
      <c r="BZ191" s="2131">
        <f>IF(COUNT('Conducted LTE'!$AH$3:$AH$170)=0,10,INDEX('Conducted LTE'!$M$3:$M$170,MATCH(MAX('Conducted LTE'!$AH$3:$AH$170),'Conducted LTE'!$AH$3:$AH$170,0)))</f>
        <v>10</v>
      </c>
      <c r="CA191" s="468" t="str">
        <f>CONCATENATE(CA189," - Battery check 1")</f>
        <v>TBD - Battery check 1</v>
      </c>
      <c r="CB191" s="201">
        <v>5</v>
      </c>
      <c r="CC191" s="1059">
        <f>IF(COUNT('Conducted LTE'!$AH$3:$AH$170)=0,18300,INDEX('Conducted LTE'!$T$3:$T$170,MATCH(MAX('Conducted LTE'!$AH$3:$AH$170),'Conducted LTE'!$AH$3:$AH$170,0)))</f>
        <v>18300</v>
      </c>
      <c r="CD191" s="1059">
        <f>IF(COUNT('Conducted LTE'!$AH$3:$AH$170)=0,1950,INDEX('Conducted LTE'!$U$3:$U$170,MATCH(MAX('Conducted LTE'!$AH$3:$AH$170),'Conducted LTE'!$AH$3:$AH$170,0)))</f>
        <v>1950</v>
      </c>
      <c r="CE191" s="1874"/>
      <c r="CF191" s="1874"/>
      <c r="CG191" s="388" t="str">
        <f>IF(OR($BY$163="",$BY$163=""),"",$BY$163)</f>
        <v/>
      </c>
      <c r="CH191" s="388">
        <f>BZ191</f>
        <v/>
      </c>
      <c r="CI191" s="388">
        <f>CA191</f>
        <v/>
      </c>
      <c r="CJ191" s="2046"/>
      <c r="CK191" s="2042"/>
      <c r="CL191" s="212">
        <f>IF(CF191=""," ",IF(ABS(CE191-CF191)&lt;=0.125,"Valid","Not valid"))</f>
        <v/>
      </c>
      <c r="CM191" s="213">
        <f> IF(CE191="","",IF(AND(CE191&lt;&gt;"",CF191=""),IF(CE191&gt;=1,"Medir+Sig Max","No"),IF(CF191&lt;&gt;"",IF(CF191&gt;=1,"Medir+Sig Max","No"),"")))</f>
        <v/>
      </c>
      <c r="CN191" s="1794"/>
      <c r="CO191" s="221">
        <f>IF(CK191="",IF(AND(CE191="",CF191=""),"",IF(CF191="",IF(DE191&gt;1,ROUND(DE191*CE191,3),CE191),IF(DE191&gt;1,ROUND(DE191*CF191,3),CF191))),IF(AND(CE191="",CF191=""),"",IF(CF191="",IF(DE191&gt;1,ROUND(DE191*CE191*(1/(CK191)),3),CE191*(1/(CK191))),IF(DE191&gt;1,ROUND(DE191*CF191*(1/(CK191)),3),CF191*(1/(CK191))))))</f>
        <v/>
      </c>
      <c r="CP191" s="2048">
        <f>IF(COUNTIF(Overview!K12:K14,TRUE)&gt;0,2,IF(COUNTIF(Overview!L12:L14,TRUE)&gt;0,4,0))</f>
        <v/>
      </c>
      <c r="CQ191" s="1473">
        <f>IF(CO191="","",IF(CO191&gt;CP191,"Fail","Pass"))</f>
        <v/>
      </c>
      <c r="CR191" s="1482"/>
      <c r="CS191" s="1566">
        <f>MyTimestamp(CO191)</f>
        <v/>
      </c>
      <c r="CT191" s="1535">
        <f>IF(CE191="",0,15)+IF(CF191="",0,15)</f>
        <v/>
      </c>
      <c r="CU191" s="1536">
        <f>IF(CT191=0,0,2)</f>
        <v/>
      </c>
      <c r="CV191" s="861"/>
      <c r="CW191" s="861"/>
      <c r="CX191" s="2038"/>
      <c r="CY191" s="2050"/>
      <c r="CZ191" s="1545">
        <f>10^(CJ191/20)*100-100</f>
        <v/>
      </c>
      <c r="DA191" s="1333"/>
      <c r="DB191" s="710"/>
      <c r="DC191" s="779">
        <f>IF(DA191="","",10^(DA191/10))</f>
        <v/>
      </c>
      <c r="DD191" s="1379">
        <f>IF(ISNUMBER(DB191)=FALSE,"",10^(DB191/10))</f>
        <v/>
      </c>
      <c r="DE191" s="1545">
        <f>IF(AND(ISNUMBER(DC191),ISNUMBER(DD191)),IF(DC191/DD191&gt;1,ROUND((DC191)/DD191,3),1),1)</f>
        <v/>
      </c>
      <c r="DF191" s="1541"/>
      <c r="DG191" s="1541"/>
      <c r="DH191" s="1541"/>
      <c r="DI191" s="1541"/>
      <c r="DJ191" s="1541"/>
      <c r="DK191" s="1541"/>
      <c r="DL191" s="1541"/>
      <c r="DM191" s="1541"/>
      <c r="DN191" s="1541"/>
      <c r="DO191" s="1541"/>
      <c r="DP191" s="1541"/>
      <c r="DQ191" s="1541"/>
      <c r="DR191" s="1541"/>
    </row>
    <row r="192" ht="12.75" x14ac:dyDescent="0.2">
      <c r="A192" s="1541"/>
      <c r="B192" s="1541"/>
      <c r="C192"/>
      <c r="D192" s="130">
        <f>IF(BX$177="Close to Ear","EN 62209-1","EN 62209-2")</f>
        <v/>
      </c>
      <c r="E192" s="130">
        <f>IF(CG192="Close to Ear","2016","2010/A1:2019")</f>
        <v/>
      </c>
      <c r="F192" s="1488" t="inlineStr">
        <is>
          <t>5.3</t>
        </is>
      </c>
      <c r="G192" s="1497"/>
      <c r="H192" s="120">
        <f>BV192</f>
        <v/>
      </c>
      <c r="I192" s="120">
        <f>BW192</f>
        <v/>
      </c>
      <c r="J192" s="687" t="inlineStr">
        <is>
          <t>LTE</t>
        </is>
      </c>
      <c r="K192" s="194" t="inlineStr">
        <is>
          <t>FDD1</t>
        </is>
      </c>
      <c r="L192" s="115"/>
      <c r="M192" s="120">
        <v>10</v>
      </c>
      <c r="N192" s="119" t="inlineStr">
        <is>
          <t>QPSK</t>
        </is>
      </c>
      <c r="O192" s="131"/>
      <c r="P192" s="6597"/>
      <c r="Q192" s="131">
        <v>1</v>
      </c>
      <c r="R192" s="131">
        <v>0</v>
      </c>
      <c r="S192" s="120"/>
      <c r="T192" s="120">
        <v>18300</v>
      </c>
      <c r="U192" s="120">
        <v>1950</v>
      </c>
      <c r="V192" s="119"/>
      <c r="W192" s="197"/>
      <c r="X192" s="119"/>
      <c r="Y192" s="119"/>
      <c r="Z192" s="119"/>
      <c r="AA192" s="115"/>
      <c r="AB192" s="115"/>
      <c r="AC192" s="689">
        <f>IF(OR(BX$177="Close to Ear",BX$177="Close to Head"),"Head",IF(BX$177="Extremity","Extremity","Body"))</f>
        <v/>
      </c>
      <c r="AD192" s="690">
        <f>CA192</f>
        <v/>
      </c>
      <c r="AE192" s="688">
        <f>CB192</f>
        <v/>
      </c>
      <c r="AF192" s="115"/>
      <c r="AG192" s="808">
        <f>IF(AZ192="","N/A",IF(CQ192="Pass","P","F"))</f>
        <v/>
      </c>
      <c r="AH192" s="129"/>
      <c r="AI192" s="129"/>
      <c r="AJ192" s="129"/>
      <c r="AK192" s="119"/>
      <c r="AL192" s="115"/>
      <c r="AM192" s="119"/>
      <c r="AN192" s="119"/>
      <c r="AO192" s="692"/>
      <c r="AP192" s="692"/>
      <c r="AQ192" s="692"/>
      <c r="AR192" s="692"/>
      <c r="AS192" s="692"/>
      <c r="AT192" s="691">
        <f>CE192</f>
        <v/>
      </c>
      <c r="AU192" s="691">
        <f>CF192</f>
        <v/>
      </c>
      <c r="AV192" s="813"/>
      <c r="AW192" s="813"/>
      <c r="AX192" s="197">
        <f>CZ192</f>
        <v/>
      </c>
      <c r="AY192" s="197">
        <f>DE192</f>
        <v/>
      </c>
      <c r="AZ192" s="3379">
        <f>CO192</f>
        <v/>
      </c>
      <c r="BA192" s="3380"/>
      <c r="BB192" s="197">
        <f>CP192</f>
        <v/>
      </c>
      <c r="BC192" s="813"/>
      <c r="BD192" s="197">
        <f>CR192</f>
        <v/>
      </c>
      <c r="BE192" s="121">
        <f>CS192</f>
        <v/>
      </c>
      <c r="BF192" s="122">
        <f>CT192*60</f>
        <v/>
      </c>
      <c r="BG192" s="121">
        <f>BE192</f>
        <v/>
      </c>
      <c r="BH192" s="122">
        <f>CU192*60</f>
        <v/>
      </c>
      <c r="BI192" s="122">
        <f>CV192</f>
        <v/>
      </c>
      <c r="BJ192" s="117"/>
      <c r="BK192" s="812">
        <f>Overview!$E$7</f>
        <v/>
      </c>
      <c r="BL192" s="117"/>
      <c r="BM192" s="836">
        <f>CW192</f>
        <v/>
      </c>
      <c r="BN192" s="812">
        <f>Overview!$P$153</f>
        <v/>
      </c>
      <c r="BO192" s="117"/>
      <c r="BP192" s="117"/>
      <c r="BQ192" s="115"/>
      <c r="BR192" s="1478"/>
      <c r="BS192" s="1548"/>
      <c r="BT192" s="2127" t="inlineStr">
        <is>
          <t>LTE</t>
        </is>
      </c>
      <c r="BU192" s="2089" t="inlineStr">
        <is>
          <t>FDD1</t>
        </is>
      </c>
      <c r="BV192" s="430">
        <f>Overview!$H$28</f>
        <v/>
      </c>
      <c r="BW192" s="2010"/>
      <c r="BX192" s="1872"/>
      <c r="BY192" s="2132"/>
      <c r="BZ192" s="2131">
        <f>IF(COUNT('Conducted LTE'!$AH$3:$AH$170)=0,10,INDEX('Conducted LTE'!$M$3:$M$170,MATCH(MAX('Conducted LTE'!$AH$3:$AH$170),'Conducted LTE'!$AH$3:$AH$170,0)))</f>
        <v>10</v>
      </c>
      <c r="CA192" s="468" t="str">
        <f>CONCATENATE(CA190," - Battery check 2")</f>
        <v>TBD - Battery check 2</v>
      </c>
      <c r="CB192" s="201">
        <v>5</v>
      </c>
      <c r="CC192" s="1059">
        <f>IF(COUNT('Conducted LTE'!$AH$3:$AH$170)=0,18300,INDEX('Conducted LTE'!$T$3:$T$170,MATCH(MAX('Conducted LTE'!$AH$3:$AH$170),'Conducted LTE'!$AH$3:$AH$170,0)))</f>
        <v>18300</v>
      </c>
      <c r="CD192" s="1059">
        <f>IF(COUNT('Conducted LTE'!$AH$3:$AH$170)=0,1950,INDEX('Conducted LTE'!$U$3:$U$170,MATCH(MAX('Conducted LTE'!$AH$3:$AH$170),'Conducted LTE'!$AH$3:$AH$170,0)))</f>
        <v>1950</v>
      </c>
      <c r="CE192" s="1874"/>
      <c r="CF192" s="1874"/>
      <c r="CG192" s="388" t="str">
        <f>IF(OR($BY$163="",$BY$163=""),"",$BY$163)</f>
        <v/>
      </c>
      <c r="CH192" s="388">
        <f>BZ192</f>
        <v/>
      </c>
      <c r="CI192" s="388">
        <f>CA192</f>
        <v/>
      </c>
      <c r="CJ192" s="2046"/>
      <c r="CK192" s="2042"/>
      <c r="CL192" s="212">
        <f>IF(CF192=""," ",IF(ABS(CE192-CF192)&lt;=0.125,"Valid","Not valid"))</f>
        <v/>
      </c>
      <c r="CM192" s="213">
        <f> IF(CE192="","",IF(AND(CE192&lt;&gt;"",CF192=""),IF(CE192&gt;=1,"Medir+Sig Max","No"),IF(CF192&lt;&gt;"",IF(CF192&gt;=1,"Medir+Sig Max","No"),"")))</f>
        <v/>
      </c>
      <c r="CN192" s="1794"/>
      <c r="CO192" s="221">
        <f>IF(CK192="",IF(AND(CE192="",CF192=""),"",IF(CF192="",IF(DE192&gt;1,ROUND(DE192*CE192,3),CE192),IF(DE192&gt;1,ROUND(DE192*CF192,3),CF192))),IF(AND(CE192="",CF192=""),"",IF(CF192="",IF(DE192&gt;1,ROUND(DE192*CE192*(1/(CK192)),3),CE192*(1/(CK192))),IF(DE192&gt;1,ROUND(DE192*CF192*(1/(CK192)),3),CF192*(1/(CK192))))))</f>
        <v/>
      </c>
      <c r="CP192" s="2048">
        <f>IF(COUNTIF(Overview!K12:K14,TRUE)&gt;0,2,IF(COUNTIF(Overview!L12:L14,TRUE)&gt;0,4,0))</f>
        <v/>
      </c>
      <c r="CQ192" s="1473">
        <f>IF(CO192="","",IF(CO192&gt;CP192,"Fail","Pass"))</f>
        <v/>
      </c>
      <c r="CR192" s="1482"/>
      <c r="CS192" s="1566">
        <f>MyTimestamp(CO192)</f>
        <v/>
      </c>
      <c r="CT192" s="1535">
        <f>IF(CE192="",0,15)+IF(CF192="",0,15)</f>
        <v/>
      </c>
      <c r="CU192" s="1536">
        <f>IF(CT192=0,0,2)</f>
        <v/>
      </c>
      <c r="CV192" s="861"/>
      <c r="CW192" s="861"/>
      <c r="CX192" s="2038"/>
      <c r="CY192" s="2050"/>
      <c r="CZ192" s="1545">
        <f>10^(CJ192/20)*100-100</f>
        <v/>
      </c>
      <c r="DA192" s="1333"/>
      <c r="DB192" s="710"/>
      <c r="DC192" s="779">
        <f>IF(DA192="","",10^(DA192/10))</f>
        <v/>
      </c>
      <c r="DD192" s="1379">
        <f>IF(ISNUMBER(DB192)=FALSE,"",10^(DB192/10))</f>
        <v/>
      </c>
      <c r="DE192" s="1545">
        <f>IF(AND(ISNUMBER(DC192),ISNUMBER(DD192)),IF(DC192/DD192&gt;1,ROUND((DC192)/DD192,3),1),1)</f>
        <v/>
      </c>
      <c r="DF192" s="1541"/>
      <c r="DG192" s="1541"/>
      <c r="DH192" s="1541"/>
      <c r="DI192" s="1541"/>
      <c r="DJ192" s="1541"/>
      <c r="DK192" s="1541"/>
      <c r="DL192" s="1541"/>
      <c r="DM192" s="1541"/>
      <c r="DN192" s="1541"/>
      <c r="DO192" s="1541"/>
      <c r="DP192" s="1541"/>
      <c r="DQ192" s="1541"/>
      <c r="DR192" s="1541"/>
    </row>
    <row r="193" ht="12.75" x14ac:dyDescent="0.2">
      <c r="A193" s="1541"/>
      <c r="B193" s="1541"/>
      <c r="C193"/>
      <c r="D193" s="130">
        <f>IF(BX$177="Close to Ear","EN 62209-1","EN 62209-2")</f>
        <v/>
      </c>
      <c r="E193" s="130">
        <f>IF(CG193="Close to Ear","2016","2010/A1:2019")</f>
        <v/>
      </c>
      <c r="F193" s="1488" t="inlineStr">
        <is>
          <t>5.3</t>
        </is>
      </c>
      <c r="G193" s="1497"/>
      <c r="H193" s="120">
        <f>BV193</f>
        <v/>
      </c>
      <c r="I193" s="120">
        <f>BW193</f>
        <v/>
      </c>
      <c r="J193" s="687" t="inlineStr">
        <is>
          <t>LTE</t>
        </is>
      </c>
      <c r="K193" s="194" t="inlineStr">
        <is>
          <t>FDD1</t>
        </is>
      </c>
      <c r="L193" s="115"/>
      <c r="M193" s="120">
        <v>10</v>
      </c>
      <c r="N193" s="119" t="inlineStr">
        <is>
          <t>QPSK</t>
        </is>
      </c>
      <c r="O193" s="131"/>
      <c r="P193" s="6597"/>
      <c r="Q193" s="131">
        <v>1</v>
      </c>
      <c r="R193" s="131">
        <v>0</v>
      </c>
      <c r="S193" s="120"/>
      <c r="T193" s="120">
        <v>18300</v>
      </c>
      <c r="U193" s="120">
        <v>1950</v>
      </c>
      <c r="V193" s="119"/>
      <c r="W193" s="197"/>
      <c r="X193" s="119"/>
      <c r="Y193" s="119"/>
      <c r="Z193" s="119"/>
      <c r="AA193" s="115"/>
      <c r="AB193" s="115"/>
      <c r="AC193" s="689">
        <f>IF(OR(BX$177="Close to Ear",BX$177="Close to Head"),"Head",IF(BX$177="Extremity","Extremity","Body"))</f>
        <v/>
      </c>
      <c r="AD193" s="690">
        <f>CA193</f>
        <v/>
      </c>
      <c r="AE193" s="688">
        <f>CB193</f>
        <v/>
      </c>
      <c r="AF193" s="115"/>
      <c r="AG193" s="808">
        <f>IF(AZ193="","N/A",IF(CQ193="Pass","P","F"))</f>
        <v/>
      </c>
      <c r="AH193" s="129"/>
      <c r="AI193" s="129"/>
      <c r="AJ193" s="129"/>
      <c r="AK193" s="119"/>
      <c r="AL193" s="115"/>
      <c r="AM193" s="119"/>
      <c r="AN193" s="119"/>
      <c r="AO193" s="692"/>
      <c r="AP193" s="692"/>
      <c r="AQ193" s="692"/>
      <c r="AR193" s="692"/>
      <c r="AS193" s="692"/>
      <c r="AT193" s="691">
        <f>CE193</f>
        <v/>
      </c>
      <c r="AU193" s="691">
        <f>CF193</f>
        <v/>
      </c>
      <c r="AV193" s="813"/>
      <c r="AW193" s="813"/>
      <c r="AX193" s="197">
        <f>CZ193</f>
        <v/>
      </c>
      <c r="AY193" s="197">
        <f>DE193</f>
        <v/>
      </c>
      <c r="AZ193" s="3379">
        <f>CO193</f>
        <v/>
      </c>
      <c r="BA193" s="3380"/>
      <c r="BB193" s="197">
        <f>CP193</f>
        <v/>
      </c>
      <c r="BC193" s="813"/>
      <c r="BD193" s="197">
        <f>CR193</f>
        <v/>
      </c>
      <c r="BE193" s="121">
        <f>CS193</f>
        <v/>
      </c>
      <c r="BF193" s="122">
        <f>CT193*60</f>
        <v/>
      </c>
      <c r="BG193" s="121">
        <f>BE193</f>
        <v/>
      </c>
      <c r="BH193" s="122">
        <f>CU193*60</f>
        <v/>
      </c>
      <c r="BI193" s="122">
        <f>CV193</f>
        <v/>
      </c>
      <c r="BJ193" s="117"/>
      <c r="BK193" s="812">
        <f>Overview!$E$7</f>
        <v/>
      </c>
      <c r="BL193" s="117"/>
      <c r="BM193" s="836">
        <f>CW193</f>
        <v/>
      </c>
      <c r="BN193" s="812">
        <f>Overview!$P$153</f>
        <v/>
      </c>
      <c r="BO193" s="117"/>
      <c r="BP193" s="117"/>
      <c r="BQ193" s="115"/>
      <c r="BR193" s="1478"/>
      <c r="BS193" s="1548"/>
      <c r="BT193" s="2127" t="inlineStr">
        <is>
          <t>LTE</t>
        </is>
      </c>
      <c r="BU193" s="2089" t="inlineStr">
        <is>
          <t>FDD1</t>
        </is>
      </c>
      <c r="BV193" s="430">
        <f>Overview!$H$28</f>
        <v/>
      </c>
      <c r="BW193" s="2010"/>
      <c r="BX193" s="1872"/>
      <c r="BY193" s="2132"/>
      <c r="BZ193" s="2131">
        <f>IF(COUNT('Conducted LTE'!$AH$3:$AH$170)=0,10,INDEX('Conducted LTE'!$M$3:$M$170,MATCH(MAX('Conducted LTE'!$AH$3:$AH$170),'Conducted LTE'!$AH$3:$AH$170,0)))</f>
        <v>10</v>
      </c>
      <c r="CA193" s="468" t="inlineStr">
        <is>
          <t>Front Face</t>
        </is>
      </c>
      <c r="CB193" s="201">
        <v>25</v>
      </c>
      <c r="CC193" s="1059">
        <f>IF(COUNT('Conducted LTE'!$AH$3:$AH$170)=0,18300,INDEX('Conducted LTE'!$T$3:$T$170,MATCH(MAX('Conducted LTE'!$AH$3:$AH$170),'Conducted LTE'!$AH$3:$AH$170,0)))</f>
        <v>18300</v>
      </c>
      <c r="CD193" s="1059">
        <f>IF(COUNT('Conducted LTE'!$AH$3:$AH$170)=0,1950,INDEX('Conducted LTE'!$U$3:$U$170,MATCH(MAX('Conducted LTE'!$AH$3:$AH$170),'Conducted LTE'!$AH$3:$AH$170,0)))</f>
        <v>1950</v>
      </c>
      <c r="CE193" s="1874"/>
      <c r="CF193" s="1874"/>
      <c r="CG193" s="388" t="str">
        <f>IF(OR($BY$163="",$BY$163=""),"",$BY$163)</f>
        <v/>
      </c>
      <c r="CH193" s="388">
        <f>BZ193</f>
        <v/>
      </c>
      <c r="CI193" s="388">
        <f>CA193</f>
        <v/>
      </c>
      <c r="CJ193" s="2046"/>
      <c r="CK193" s="2042"/>
      <c r="CL193" s="212">
        <f>IF(CF193=""," ",IF(ABS(CE193-CF193)&lt;=0.125,"Valid","Not valid"))</f>
        <v/>
      </c>
      <c r="CM193" s="213">
        <f> IF(CE193="","",IF(AND(CE193&lt;&gt;"",CF193=""),IF(CE193&gt;=1,"Medir+Sig Max","No"),IF(CF193&lt;&gt;"",IF(CF193&gt;=1,"Medir+Sig Max","No"),"")))</f>
        <v/>
      </c>
      <c r="CN193" s="1794"/>
      <c r="CO193" s="221">
        <f>IF(CK193="",IF(AND(CE193="",CF193=""),"",IF(CF193="",IF(DE193&gt;1,ROUND(DE193*CE193,3),CE193),IF(DE193&gt;1,ROUND(DE193*CF193,3),CF193))),IF(AND(CE193="",CF193=""),"",IF(CF193="",IF(DE193&gt;1,ROUND(DE193*CE193*(1/(CK193)),3),CE193*(1/(CK193))),IF(DE193&gt;1,ROUND(DE193*CF193*(1/(CK193)),3),CF193*(1/(CK193))))))</f>
        <v/>
      </c>
      <c r="CP193" s="2048">
        <f>IF(COUNTIF(Overview!K12:K14,TRUE)&gt;0,2,IF(COUNTIF(Overview!L12:L14,TRUE)&gt;0,4,0))</f>
        <v/>
      </c>
      <c r="CQ193" s="1473">
        <f>IF(CO193="","",IF(CO193&gt;CP193,"Fail","Pass"))</f>
        <v/>
      </c>
      <c r="CR193" s="1482"/>
      <c r="CS193" s="1566">
        <f>MyTimestamp(CO193)</f>
        <v/>
      </c>
      <c r="CT193" s="1535">
        <f>IF(CE193="",0,15)+IF(CF193="",0,15)</f>
        <v/>
      </c>
      <c r="CU193" s="1536">
        <f>IF(CT193=0,0,2)</f>
        <v/>
      </c>
      <c r="CV193" s="861"/>
      <c r="CW193" s="861"/>
      <c r="CX193" s="2038"/>
      <c r="CY193" s="2050"/>
      <c r="CZ193" s="1545">
        <f>10^(CJ193/20)*100-100</f>
        <v/>
      </c>
      <c r="DA193" s="1333"/>
      <c r="DB193" s="710"/>
      <c r="DC193" s="779">
        <f>IF(DA193="","",10^(DA193/10))</f>
        <v/>
      </c>
      <c r="DD193" s="1379">
        <f>IF(ISNUMBER(DB193)=FALSE,"",10^(DB193/10))</f>
        <v/>
      </c>
      <c r="DE193" s="1545">
        <f>IF(AND(ISNUMBER(DC193),ISNUMBER(DD193)),IF(DC193/DD193&gt;1,ROUND((DC193)/DD193,3),1),1)</f>
        <v/>
      </c>
      <c r="DF193" s="1541"/>
      <c r="DG193" s="1541"/>
      <c r="DH193" s="1541"/>
      <c r="DI193" s="1541"/>
      <c r="DJ193" s="1541"/>
      <c r="DK193" s="1541"/>
      <c r="DL193" s="1541"/>
      <c r="DM193" s="1541"/>
      <c r="DN193" s="1541"/>
      <c r="DO193" s="1541"/>
      <c r="DP193" s="1541"/>
      <c r="DQ193" s="1541"/>
      <c r="DR193" s="1541"/>
    </row>
    <row r="194" ht="12.75" x14ac:dyDescent="0.2">
      <c r="A194" s="1541"/>
      <c r="B194" s="1541"/>
      <c r="C194"/>
      <c r="D194" s="130">
        <f>IF(BX$177="Close to Ear","EN 62209-1","EN 62209-2")</f>
        <v/>
      </c>
      <c r="E194" s="130">
        <f>IF(CG194="Close to Ear","2016","2010/A1:2019")</f>
        <v/>
      </c>
      <c r="F194" s="1488" t="inlineStr">
        <is>
          <t>5.3</t>
        </is>
      </c>
      <c r="G194" s="1497"/>
      <c r="H194" s="120">
        <f>BV194</f>
        <v/>
      </c>
      <c r="I194" s="120">
        <f>BW194</f>
        <v/>
      </c>
      <c r="J194" s="687" t="inlineStr">
        <is>
          <t>LTE</t>
        </is>
      </c>
      <c r="K194" s="194" t="inlineStr">
        <is>
          <t>FDD1</t>
        </is>
      </c>
      <c r="L194" s="115"/>
      <c r="M194" s="120">
        <v>10</v>
      </c>
      <c r="N194" s="119" t="inlineStr">
        <is>
          <t>QPSK</t>
        </is>
      </c>
      <c r="O194" s="131"/>
      <c r="P194" s="6597"/>
      <c r="Q194" s="131">
        <v>1</v>
      </c>
      <c r="R194" s="131">
        <v>0</v>
      </c>
      <c r="S194" s="120"/>
      <c r="T194" s="120">
        <v>18300</v>
      </c>
      <c r="U194" s="120">
        <v>1950</v>
      </c>
      <c r="V194" s="119"/>
      <c r="W194" s="197"/>
      <c r="X194" s="119"/>
      <c r="Y194" s="119"/>
      <c r="Z194" s="119"/>
      <c r="AA194" s="115"/>
      <c r="AB194" s="115"/>
      <c r="AC194" s="689">
        <f>IF(OR(BX$177="Close to Ear",BX$177="Close to Head"),"Head",IF(BX$177="Extremity","Extremity","Body"))</f>
        <v/>
      </c>
      <c r="AD194" s="690">
        <f>CA194</f>
        <v/>
      </c>
      <c r="AE194" s="688">
        <f>CB194</f>
        <v/>
      </c>
      <c r="AF194" s="115"/>
      <c r="AG194" s="808">
        <f>IF(AZ194="","N/A",IF(CQ194="Pass","P","F"))</f>
        <v/>
      </c>
      <c r="AH194" s="129"/>
      <c r="AI194" s="129"/>
      <c r="AJ194" s="129"/>
      <c r="AK194" s="119"/>
      <c r="AL194" s="115"/>
      <c r="AM194" s="119"/>
      <c r="AN194" s="119"/>
      <c r="AO194" s="692"/>
      <c r="AP194" s="692"/>
      <c r="AQ194" s="692"/>
      <c r="AR194" s="692"/>
      <c r="AS194" s="692"/>
      <c r="AT194" s="691">
        <f>CE194</f>
        <v/>
      </c>
      <c r="AU194" s="691">
        <f>CF194</f>
        <v/>
      </c>
      <c r="AV194" s="813"/>
      <c r="AW194" s="813"/>
      <c r="AX194" s="197">
        <f>CZ194</f>
        <v/>
      </c>
      <c r="AY194" s="197">
        <f>DE194</f>
        <v/>
      </c>
      <c r="AZ194" s="3379">
        <f>CO194</f>
        <v/>
      </c>
      <c r="BA194" s="3380"/>
      <c r="BB194" s="197">
        <f>CP194</f>
        <v/>
      </c>
      <c r="BC194" s="813"/>
      <c r="BD194" s="197">
        <f>CR194</f>
        <v/>
      </c>
      <c r="BE194" s="121">
        <f>CS194</f>
        <v/>
      </c>
      <c r="BF194" s="122">
        <f>CT194*60</f>
        <v/>
      </c>
      <c r="BG194" s="121">
        <f>BE194</f>
        <v/>
      </c>
      <c r="BH194" s="122">
        <f>CU194*60</f>
        <v/>
      </c>
      <c r="BI194" s="122">
        <f>CV194</f>
        <v/>
      </c>
      <c r="BJ194" s="117"/>
      <c r="BK194" s="812">
        <f>Overview!$E$7</f>
        <v/>
      </c>
      <c r="BL194" s="117"/>
      <c r="BM194" s="836">
        <f>CW194</f>
        <v/>
      </c>
      <c r="BN194" s="812">
        <f>Overview!$P$153</f>
        <v/>
      </c>
      <c r="BO194" s="117"/>
      <c r="BP194" s="117"/>
      <c r="BQ194" s="115"/>
      <c r="BR194" s="1478"/>
      <c r="BS194" s="1548"/>
      <c r="BT194" s="2127" t="inlineStr">
        <is>
          <t>LTE</t>
        </is>
      </c>
      <c r="BU194" s="2089" t="inlineStr">
        <is>
          <t>FDD1</t>
        </is>
      </c>
      <c r="BV194" s="430">
        <f>Overview!$H$28</f>
        <v/>
      </c>
      <c r="BW194" s="2010"/>
      <c r="BX194" s="1872"/>
      <c r="BY194" s="2132"/>
      <c r="BZ194" s="2131">
        <f>IF(COUNT('Conducted LTE'!$AH$3:$AH$170)=0,10,INDEX('Conducted LTE'!$M$3:$M$170,MATCH(MAX('Conducted LTE'!$AH$3:$AH$170),'Conducted LTE'!$AH$3:$AH$170,0)))</f>
        <v>10</v>
      </c>
      <c r="CA194" s="468" t="inlineStr">
        <is>
          <t>Accesorio 1: Funda</t>
        </is>
      </c>
      <c r="CB194" s="201">
        <v>0</v>
      </c>
      <c r="CC194" s="1059">
        <f>IF(COUNT('Conducted LTE'!$AH$3:$AH$170)=0,18300,INDEX('Conducted LTE'!$T$3:$T$170,MATCH(MAX('Conducted LTE'!$AH$3:$AH$170),'Conducted LTE'!$AH$3:$AH$170,0)))</f>
        <v>18300</v>
      </c>
      <c r="CD194" s="1059">
        <f>IF(COUNT('Conducted LTE'!$AH$3:$AH$170)=0,1950,INDEX('Conducted LTE'!$U$3:$U$170,MATCH(MAX('Conducted LTE'!$AH$3:$AH$170),'Conducted LTE'!$AH$3:$AH$170,0)))</f>
        <v>1950</v>
      </c>
      <c r="CE194" s="1874"/>
      <c r="CF194" s="1874"/>
      <c r="CG194" s="388" t="str">
        <f>IF(OR($BY$163="",$BY$163=""),"",$BY$163)</f>
        <v/>
      </c>
      <c r="CH194" s="388">
        <f>BZ194</f>
        <v/>
      </c>
      <c r="CI194" s="388">
        <f>CA194</f>
        <v/>
      </c>
      <c r="CJ194" s="2046"/>
      <c r="CK194" s="2042"/>
      <c r="CL194" s="212">
        <f>IF(CF194=""," ",IF(ABS(CE194-CF194)&lt;=0.125,"Valid","Not valid"))</f>
        <v/>
      </c>
      <c r="CM194" s="213">
        <f> IF(CE194="","",IF(AND(CE194&lt;&gt;"",CF194=""),IF(CE194&gt;=1,"Medir+Sig Max","No"),IF(CF194&lt;&gt;"",IF(CF194&gt;=1,"Medir+Sig Max","No"),"")))</f>
        <v/>
      </c>
      <c r="CN194" s="1794"/>
      <c r="CO194" s="221">
        <f>IF(CK194="",IF(AND(CE194="",CF194=""),"",IF(CF194="",IF(DE194&gt;1,ROUND(DE194*CE194,3),CE194),IF(DE194&gt;1,ROUND(DE194*CF194,3),CF194))),IF(AND(CE194="",CF194=""),"",IF(CF194="",IF(DE194&gt;1,ROUND(DE194*CE194*(1/(CK194)),3),CE194*(1/(CK194))),IF(DE194&gt;1,ROUND(DE194*CF194*(1/(CK194)),3),CF194*(1/(CK194))))))</f>
        <v/>
      </c>
      <c r="CP194" s="2048">
        <f>IF(COUNTIF(Overview!K12:K14,TRUE)&gt;0,2,IF(COUNTIF(Overview!L12:L14,TRUE)&gt;0,4,0))</f>
        <v/>
      </c>
      <c r="CQ194" s="1473">
        <f>IF(CO194="","",IF(CO194&gt;CP194,"Fail","Pass"))</f>
        <v/>
      </c>
      <c r="CR194" s="1482"/>
      <c r="CS194" s="1566">
        <f>MyTimestamp(CO194)</f>
        <v/>
      </c>
      <c r="CT194" s="1535">
        <f>IF(CE194="",0,15)+IF(CF194="",0,15)</f>
        <v/>
      </c>
      <c r="CU194" s="1536">
        <f>IF(CT194=0,0,2)</f>
        <v/>
      </c>
      <c r="CV194" s="861"/>
      <c r="CW194" s="861"/>
      <c r="CX194" s="2038"/>
      <c r="CY194" s="2050"/>
      <c r="CZ194" s="1545">
        <f>10^(CJ194/20)*100-100</f>
        <v/>
      </c>
      <c r="DA194" s="1333"/>
      <c r="DB194" s="710"/>
      <c r="DC194" s="779">
        <f>IF(DA194="","",10^(DA194/10))</f>
        <v/>
      </c>
      <c r="DD194" s="1379">
        <f>IF(ISNUMBER(DB194)=FALSE,"",10^(DB194/10))</f>
        <v/>
      </c>
      <c r="DE194" s="1545">
        <f>IF(AND(ISNUMBER(DC194),ISNUMBER(DD194)),IF(DC194/DD194&gt;1,ROUND((DC194)/DD194,3),1),1)</f>
        <v/>
      </c>
      <c r="DF194" s="1541"/>
      <c r="DG194" s="1541"/>
      <c r="DH194" s="1541"/>
      <c r="DI194" s="1541"/>
      <c r="DJ194" s="1541"/>
      <c r="DK194" s="1541"/>
      <c r="DL194" s="1541"/>
      <c r="DM194" s="1541"/>
      <c r="DN194" s="1541"/>
      <c r="DO194" s="1541"/>
      <c r="DP194" s="1541"/>
      <c r="DQ194" s="1541"/>
      <c r="DR194" s="1541"/>
    </row>
    <row r="195" ht="12.75" x14ac:dyDescent="0.2">
      <c r="A195" s="1541"/>
      <c r="B195" s="1541"/>
      <c r="C195"/>
      <c r="D195" s="130">
        <f>IF(BX$195="Close to Ear","EN 62209-1","EN 62209-2")</f>
        <v/>
      </c>
      <c r="E195" s="130">
        <f>IF(CG195="Close to Ear","2016","2010/A1:2019")</f>
        <v/>
      </c>
      <c r="F195" s="1488" t="inlineStr">
        <is>
          <t>5.3</t>
        </is>
      </c>
      <c r="G195" s="1497"/>
      <c r="H195" s="120">
        <f>BV195</f>
        <v/>
      </c>
      <c r="I195" s="120">
        <f>BW195</f>
        <v/>
      </c>
      <c r="J195" s="687" t="inlineStr">
        <is>
          <t>LTE</t>
        </is>
      </c>
      <c r="K195" s="194" t="inlineStr">
        <is>
          <t>FDD1</t>
        </is>
      </c>
      <c r="L195" s="115"/>
      <c r="M195" s="120">
        <v>10</v>
      </c>
      <c r="N195" s="119" t="inlineStr">
        <is>
          <t>QPSK</t>
        </is>
      </c>
      <c r="O195" s="131"/>
      <c r="P195" s="6597"/>
      <c r="Q195" s="131">
        <v>1</v>
      </c>
      <c r="R195" s="131">
        <v>0</v>
      </c>
      <c r="S195" s="120"/>
      <c r="T195" s="120">
        <v>18300</v>
      </c>
      <c r="U195" s="120">
        <v>1950</v>
      </c>
      <c r="V195" s="119"/>
      <c r="W195" s="197"/>
      <c r="X195" s="119"/>
      <c r="Y195" s="119"/>
      <c r="Z195" s="119"/>
      <c r="AA195" s="115"/>
      <c r="AB195" s="115"/>
      <c r="AC195" s="689">
        <f>IF(OR(BX$195="Close to Ear",BX$195="Close to Head"),"Head",IF(BX$195="Extremity","Extremity","Body"))</f>
        <v/>
      </c>
      <c r="AD195" s="690">
        <f>CA195</f>
        <v/>
      </c>
      <c r="AE195" s="688">
        <f>CB195</f>
        <v/>
      </c>
      <c r="AF195" s="115"/>
      <c r="AG195" s="808">
        <f>IF(AZ195="","N/A",IF(CQ195="Pass","P","F"))</f>
        <v/>
      </c>
      <c r="AH195" s="129"/>
      <c r="AI195" s="129"/>
      <c r="AJ195" s="129"/>
      <c r="AK195" s="119"/>
      <c r="AL195" s="115"/>
      <c r="AM195" s="119"/>
      <c r="AN195" s="119"/>
      <c r="AO195" s="692"/>
      <c r="AP195" s="692"/>
      <c r="AQ195" s="692"/>
      <c r="AR195" s="692"/>
      <c r="AS195" s="692"/>
      <c r="AT195" s="691">
        <f>CE195</f>
        <v/>
      </c>
      <c r="AU195" s="691">
        <f>CF195</f>
        <v/>
      </c>
      <c r="AV195" s="813"/>
      <c r="AW195" s="813"/>
      <c r="AX195" s="197">
        <f>CZ195</f>
        <v/>
      </c>
      <c r="AY195" s="197">
        <f>DE195</f>
        <v/>
      </c>
      <c r="AZ195" s="3379">
        <f>CO195</f>
        <v/>
      </c>
      <c r="BA195" s="3380"/>
      <c r="BB195" s="197">
        <f>CP195</f>
        <v/>
      </c>
      <c r="BC195" s="813"/>
      <c r="BD195" s="197">
        <f>CR195</f>
        <v/>
      </c>
      <c r="BE195" s="121">
        <f>CS195</f>
        <v/>
      </c>
      <c r="BF195" s="122">
        <f>CT195*60</f>
        <v/>
      </c>
      <c r="BG195" s="121">
        <f>BE195</f>
        <v/>
      </c>
      <c r="BH195" s="122">
        <f>CU195*60</f>
        <v/>
      </c>
      <c r="BI195" s="122">
        <f>CV195</f>
        <v/>
      </c>
      <c r="BJ195" s="117"/>
      <c r="BK195" s="812">
        <f>Overview!$E$7</f>
        <v/>
      </c>
      <c r="BL195" s="117"/>
      <c r="BM195" s="836">
        <f>CW195</f>
        <v/>
      </c>
      <c r="BN195" s="812">
        <f>Overview!$P$153</f>
        <v/>
      </c>
      <c r="BO195" s="117"/>
      <c r="BP195" s="117"/>
      <c r="BQ195" s="115"/>
      <c r="BR195" s="1478"/>
      <c r="BS195" s="1548"/>
      <c r="BT195" s="2126" t="inlineStr">
        <is>
          <t>LTE</t>
        </is>
      </c>
      <c r="BU195" s="1871" t="inlineStr">
        <is>
          <t>FDD1</t>
        </is>
      </c>
      <c r="BV195" s="428">
        <f>Overview!$H$29</f>
        <v/>
      </c>
      <c r="BW195" s="2033"/>
      <c r="BX195" s="8327" t="inlineStr">
        <is>
          <t>Close to ear</t>
        </is>
      </c>
      <c r="BY195" s="464"/>
      <c r="BZ195" s="1720">
        <f>IF(COUNT('Conducted LTE'!$AH$3:$AH$170)=0,10,INDEX('Conducted LTE'!$M$3:$M$170,MATCH(MAX('Conducted LTE'!$AH$3:$AH$170),'Conducted LTE'!$AH$3:$AH$170,0)))</f>
        <v>10</v>
      </c>
      <c r="CA195" s="2088" t="inlineStr">
        <is>
          <t>Left Cheek</t>
        </is>
      </c>
      <c r="CB195" s="202">
        <v>0</v>
      </c>
      <c r="CC195" s="1680">
        <f>IF(COUNT('Conducted LTE'!$AH$3:$AH$170)=0,18300,INDEX('Conducted LTE'!$T$3:$T$170,MATCH(MAX('Conducted LTE'!$AH$3:$AH$170),'Conducted LTE'!$AH$3:$AH$170,0)))</f>
        <v>18300</v>
      </c>
      <c r="CD195" s="1680">
        <f>IF(COUNT('Conducted LTE'!$AH$3:$AH$170)=0,1950,INDEX('Conducted LTE'!$U$3:$U$170,MATCH(MAX('Conducted LTE'!$AH$3:$AH$170),'Conducted LTE'!$AH$3:$AH$170,0)))</f>
        <v>1950</v>
      </c>
      <c r="CE195" s="1522"/>
      <c r="CF195" s="1522"/>
      <c r="CG195" s="386" t="str">
        <f>IF(OR($BY$163="",$BY$163=""),"",$BY$163)</f>
        <v/>
      </c>
      <c r="CH195" s="386">
        <f>BZ195</f>
        <v/>
      </c>
      <c r="CI195" s="386">
        <f>CA195</f>
        <v/>
      </c>
      <c r="CJ195" s="1526"/>
      <c r="CK195" s="2036"/>
      <c r="CL195" s="203">
        <f>IF(CF195=""," ",IF(ABS(CE195-CF195)&lt;=0.125,"Valid","Not valid"))</f>
        <v/>
      </c>
      <c r="CM195" s="204">
        <f> IF(CE195="","",IF(AND(CE195&lt;&gt;"",CF195=""),IF(CE195&gt;=1,"Medir+Sig Max","No"),IF(CF195&lt;&gt;"",IF(CF195&gt;=1,"Medir+Sig Max","No"),"")))</f>
        <v/>
      </c>
      <c r="CN195" s="1798"/>
      <c r="CO195" s="219">
        <f>IF(CK195="",IF(AND(CE195="",CF195=""),"",IF(CF195="",IF(DE195&gt;1,ROUND(DE195*CE195,3),CE195),IF(DE195&gt;1,ROUND(DE195*CF195,3),CF195))),IF(AND(CE195="",CF195=""),"",IF(CF195="",IF(DE195&gt;1,ROUND(DE195*CE195*(1/(CK195)),3),CE195*(1/(CK195))),IF(DE195&gt;1,ROUND(DE195*CF195*(1/(CK195)),3),CF195*(1/(CK195))))))</f>
        <v/>
      </c>
      <c r="CP195" s="2037">
        <f>IF(COUNTIF(Overview!K12:K14,TRUE)&gt;0,2,IF(COUNTIF(Overview!L12:L14,TRUE)&gt;0,4,0))</f>
        <v/>
      </c>
      <c r="CQ195" s="1471">
        <f>IF(CO195="","",IF(CO195&gt;CP195,"Fail","Pass"))</f>
        <v/>
      </c>
      <c r="CR195" s="1480"/>
      <c r="CS195" s="1564">
        <f>MyTimestamp(CO195)</f>
        <v/>
      </c>
      <c r="CT195" s="1529">
        <f>IF(CE195="",0,15)+IF(CF195="",0,15)</f>
        <v/>
      </c>
      <c r="CU195" s="1530">
        <f>IF(CT195=0,0,2)</f>
        <v/>
      </c>
      <c r="CV195" s="862"/>
      <c r="CW195" s="862"/>
      <c r="CX195" s="2038"/>
      <c r="CY195" s="2039"/>
      <c r="CZ195" s="1542">
        <f>10^(CJ195/20)*100-100</f>
        <v/>
      </c>
      <c r="DA195" s="1330"/>
      <c r="DB195" s="708"/>
      <c r="DC195" s="776">
        <f>IF(DA195="","",10^(DA195/10))</f>
        <v/>
      </c>
      <c r="DD195" s="1376">
        <f>IF(ISNUMBER(DB195)=FALSE,"",10^(DB195/10))</f>
        <v/>
      </c>
      <c r="DE195" s="1542">
        <f>IF(AND(ISNUMBER(DC195),ISNUMBER(DD195)),IF(DC195/DD195&gt;1,ROUND((DC195)/DD195,3),1),1)</f>
        <v/>
      </c>
      <c r="DF195" s="1670">
        <f>IF(ISNUMBER(CO195),IF(CO195&gt;=CP195*0.90625,"!!!MEASURE other two 1RB modes!!!  To include the results for these two additional RB modes please use any row below free (for example otehr band) and replace the information of each field (tech, band, freq, etc...) with the proper one",""),"")</f>
        <v/>
      </c>
      <c r="DG195" s="1541"/>
      <c r="DH195" s="1541"/>
      <c r="DI195" s="1541"/>
      <c r="DJ195" s="1541"/>
      <c r="DK195" s="1541"/>
      <c r="DL195" s="1541"/>
      <c r="DM195" s="1541"/>
      <c r="DN195" s="1541"/>
      <c r="DO195" s="1541"/>
      <c r="DP195" s="1541"/>
      <c r="DQ195" s="1541"/>
      <c r="DR195" s="1541"/>
    </row>
    <row r="196" ht="12.75" x14ac:dyDescent="0.2">
      <c r="A196" s="1541"/>
      <c r="B196" s="1541"/>
      <c r="C196"/>
      <c r="D196" s="130">
        <f>IF(BX$195="Close to Ear","EN 62209-1","EN 62209-2")</f>
        <v/>
      </c>
      <c r="E196" s="130">
        <f>IF(CG196="Close to Ear","2016","2010/A1:2019")</f>
        <v/>
      </c>
      <c r="F196" s="1488" t="inlineStr">
        <is>
          <t>5.3</t>
        </is>
      </c>
      <c r="G196" s="1497"/>
      <c r="H196" s="120">
        <f>BV196</f>
        <v/>
      </c>
      <c r="I196" s="120">
        <f>BW196</f>
        <v/>
      </c>
      <c r="J196" s="687" t="inlineStr">
        <is>
          <t>LTE</t>
        </is>
      </c>
      <c r="K196" s="194" t="inlineStr">
        <is>
          <t>FDD1</t>
        </is>
      </c>
      <c r="L196" s="115"/>
      <c r="M196" s="120">
        <v>10</v>
      </c>
      <c r="N196" s="119" t="inlineStr">
        <is>
          <t>QPSK</t>
        </is>
      </c>
      <c r="O196" s="131"/>
      <c r="P196" s="6597"/>
      <c r="Q196" s="131">
        <v>1</v>
      </c>
      <c r="R196" s="131">
        <v>0</v>
      </c>
      <c r="S196" s="120"/>
      <c r="T196" s="120">
        <v>18300</v>
      </c>
      <c r="U196" s="120">
        <v>1950</v>
      </c>
      <c r="V196" s="119"/>
      <c r="W196" s="197"/>
      <c r="X196" s="119"/>
      <c r="Y196" s="119"/>
      <c r="Z196" s="119"/>
      <c r="AA196" s="115"/>
      <c r="AB196" s="115"/>
      <c r="AC196" s="689">
        <f>IF(OR(BX$195="Close to Ear",BX$195="Close to Head"),"Head",IF(BX$195="Extremity","Extremity","Body"))</f>
        <v/>
      </c>
      <c r="AD196" s="690">
        <f>CA196</f>
        <v/>
      </c>
      <c r="AE196" s="688">
        <f>CB196</f>
        <v/>
      </c>
      <c r="AF196" s="115"/>
      <c r="AG196" s="808">
        <f>IF(AZ196="","N/A",IF(CQ196="Pass","P","F"))</f>
        <v/>
      </c>
      <c r="AH196" s="129"/>
      <c r="AI196" s="129"/>
      <c r="AJ196" s="129"/>
      <c r="AK196" s="119"/>
      <c r="AL196" s="115"/>
      <c r="AM196" s="119"/>
      <c r="AN196" s="119"/>
      <c r="AO196" s="692"/>
      <c r="AP196" s="692"/>
      <c r="AQ196" s="692"/>
      <c r="AR196" s="692"/>
      <c r="AS196" s="692"/>
      <c r="AT196" s="691">
        <f>CE196</f>
        <v/>
      </c>
      <c r="AU196" s="691">
        <f>CF196</f>
        <v/>
      </c>
      <c r="AV196" s="813"/>
      <c r="AW196" s="813"/>
      <c r="AX196" s="197">
        <f>CZ196</f>
        <v/>
      </c>
      <c r="AY196" s="197">
        <f>DE196</f>
        <v/>
      </c>
      <c r="AZ196" s="3379">
        <f>CO196</f>
        <v/>
      </c>
      <c r="BA196" s="3380"/>
      <c r="BB196" s="197">
        <f>CP196</f>
        <v/>
      </c>
      <c r="BC196" s="813"/>
      <c r="BD196" s="197">
        <f>CR196</f>
        <v/>
      </c>
      <c r="BE196" s="121">
        <f>CS196</f>
        <v/>
      </c>
      <c r="BF196" s="122">
        <f>CT196*60</f>
        <v/>
      </c>
      <c r="BG196" s="121">
        <f>BE196</f>
        <v/>
      </c>
      <c r="BH196" s="122">
        <f>CU196*60</f>
        <v/>
      </c>
      <c r="BI196" s="122">
        <f>CV196</f>
        <v/>
      </c>
      <c r="BJ196" s="117"/>
      <c r="BK196" s="812">
        <f>Overview!$E$7</f>
        <v/>
      </c>
      <c r="BL196" s="117"/>
      <c r="BM196" s="836">
        <f>CW196</f>
        <v/>
      </c>
      <c r="BN196" s="812">
        <f>Overview!$P$153</f>
        <v/>
      </c>
      <c r="BO196" s="117"/>
      <c r="BP196" s="117"/>
      <c r="BQ196" s="115"/>
      <c r="BR196" s="1478"/>
      <c r="BS196" s="1548"/>
      <c r="BT196" s="2127" t="inlineStr">
        <is>
          <t>LTE</t>
        </is>
      </c>
      <c r="BU196" s="2089" t="inlineStr">
        <is>
          <t>FDD1</t>
        </is>
      </c>
      <c r="BV196" s="430">
        <f>Overview!$H$29</f>
        <v/>
      </c>
      <c r="BW196" s="2010"/>
      <c r="BX196" s="2089"/>
      <c r="BY196" s="469"/>
      <c r="BZ196" s="1721">
        <f>IF(COUNT('Conducted LTE'!$AH$3:$AH$170)=0,10,INDEX('Conducted LTE'!$M$3:$M$170,MATCH(MAX('Conducted LTE'!$AH$3:$AH$170),'Conducted LTE'!$AH$3:$AH$170,0)))</f>
        <v>10</v>
      </c>
      <c r="CA196" s="2091" t="inlineStr">
        <is>
          <t>Left Tilt</t>
        </is>
      </c>
      <c r="CB196" s="200">
        <v>0</v>
      </c>
      <c r="CC196" s="1681">
        <f>IF(COUNT('Conducted LTE'!$AH$3:$AH$170)=0,18300,INDEX('Conducted LTE'!$T$3:$T$170,MATCH(MAX('Conducted LTE'!$AH$3:$AH$170),'Conducted LTE'!$AH$3:$AH$170,0)))</f>
        <v>18300</v>
      </c>
      <c r="CD196" s="1681">
        <f>IF(COUNT('Conducted LTE'!$AH$3:$AH$170)=0,1950,INDEX('Conducted LTE'!$U$3:$U$170,MATCH(MAX('Conducted LTE'!$AH$3:$AH$170),'Conducted LTE'!$AH$3:$AH$170,0)))</f>
        <v>1950</v>
      </c>
      <c r="CE196" s="1523"/>
      <c r="CF196" s="1523"/>
      <c r="CG196" s="387" t="str">
        <f>IF(OR($BY$163="",$BY$163=""),"",$BY$163)</f>
        <v/>
      </c>
      <c r="CH196" s="387">
        <f>BZ196</f>
        <v/>
      </c>
      <c r="CI196" s="387">
        <f>CA196</f>
        <v/>
      </c>
      <c r="CJ196" s="1527"/>
      <c r="CK196" s="2042"/>
      <c r="CL196" s="206">
        <f>IF(CF196=""," ",IF(ABS(CE196-CF196)&lt;=0.125,"Valid","Not valid"))</f>
        <v/>
      </c>
      <c r="CM196" s="207">
        <f> IF(CE196="","",IF(AND(CE196&lt;&gt;"",CF196=""),IF(CE196&gt;=1,"Medir+Sig Max","No"),IF(CF196&lt;&gt;"",IF(CF196&gt;=1,"Medir+Sig Max","No"),"")))</f>
        <v/>
      </c>
      <c r="CN196" s="1787"/>
      <c r="CO196" s="220">
        <f>IF(CK196="",IF(AND(CE196="",CF196=""),"",IF(CF196="",IF(DE196&gt;1,ROUND(DE196*CE196,3),CE196),IF(DE196&gt;1,ROUND(DE196*CF196,3),CF196))),IF(AND(CE196="",CF196=""),"",IF(CF196="",IF(DE196&gt;1,ROUND(DE196*CE196*(1/(CK196)),3),CE196*(1/(CK196))),IF(DE196&gt;1,ROUND(DE196*CF196*(1/(CK196)),3),CF196*(1/(CK196))))))</f>
        <v/>
      </c>
      <c r="CP196" s="2043">
        <f>IF(COUNTIF(Overview!K12:K14,TRUE)&gt;0,2,IF(COUNTIF(Overview!L12:L14,TRUE)&gt;0,4,0))</f>
        <v/>
      </c>
      <c r="CQ196" s="1472">
        <f>IF(CO196="","",IF(CO196&gt;CP196,"Fail","Pass"))</f>
        <v/>
      </c>
      <c r="CR196" s="1481"/>
      <c r="CS196" s="1565">
        <f>MyTimestamp(CO196)</f>
        <v/>
      </c>
      <c r="CT196" s="1531">
        <f>IF(CE196="",0,15)+IF(CF196="",0,15)</f>
        <v/>
      </c>
      <c r="CU196" s="1532">
        <f>IF(CT196=0,0,2)</f>
        <v/>
      </c>
      <c r="CV196" s="859"/>
      <c r="CW196" s="859"/>
      <c r="CX196" s="2038"/>
      <c r="CY196" s="2044"/>
      <c r="CZ196" s="1543">
        <f>10^(CJ196/20)*100-100</f>
        <v/>
      </c>
      <c r="DA196" s="1331"/>
      <c r="DB196" s="709"/>
      <c r="DC196" s="777">
        <f>IF(DA196="","",10^(DA196/10))</f>
        <v/>
      </c>
      <c r="DD196" s="1377">
        <f>IF(ISNUMBER(DB196)=FALSE,"",10^(DB196/10))</f>
        <v/>
      </c>
      <c r="DE196" s="1543">
        <f>IF(AND(ISNUMBER(DC196),ISNUMBER(DD196)),IF(DC196/DD196&gt;1,ROUND((DC196)/DD196,3),1),1)</f>
        <v/>
      </c>
      <c r="DF196" s="1670">
        <f>IF(ISNUMBER(CO196),IF(CO196&gt;=CP196*0.90625,"!!!MEASURE other two 1RB modes!!!  To include the results for these two additional RB modes please use any row below free (for example otehr band) and replace the information of each field (tech, band, freq, etc...) with the proper one",""),"")</f>
        <v/>
      </c>
      <c r="DG196" s="1541"/>
      <c r="DH196" s="1541"/>
      <c r="DI196" s="1541"/>
      <c r="DJ196" s="1541"/>
      <c r="DK196" s="1541"/>
      <c r="DL196" s="1541"/>
      <c r="DM196" s="1541"/>
      <c r="DN196" s="1541"/>
      <c r="DO196" s="1541"/>
      <c r="DP196" s="1541"/>
      <c r="DQ196" s="1541"/>
      <c r="DR196" s="1541"/>
    </row>
    <row r="197" ht="12.75" x14ac:dyDescent="0.2">
      <c r="A197" s="1541"/>
      <c r="B197" s="1541"/>
      <c r="C197"/>
      <c r="D197" s="130">
        <f>IF(BX$195="Close to Ear","EN 62209-1","EN 62209-2")</f>
        <v/>
      </c>
      <c r="E197" s="130">
        <f>IF(CG197="Close to Ear","2016","2010/A1:2019")</f>
        <v/>
      </c>
      <c r="F197" s="1488" t="inlineStr">
        <is>
          <t>5.3</t>
        </is>
      </c>
      <c r="G197" s="1497"/>
      <c r="H197" s="120">
        <f>BV197</f>
        <v/>
      </c>
      <c r="I197" s="120">
        <f>BW197</f>
        <v/>
      </c>
      <c r="J197" s="687" t="inlineStr">
        <is>
          <t>LTE</t>
        </is>
      </c>
      <c r="K197" s="194" t="inlineStr">
        <is>
          <t>FDD1</t>
        </is>
      </c>
      <c r="L197" s="115"/>
      <c r="M197" s="120">
        <v>10</v>
      </c>
      <c r="N197" s="119" t="inlineStr">
        <is>
          <t>QPSK</t>
        </is>
      </c>
      <c r="O197" s="131"/>
      <c r="P197" s="6597"/>
      <c r="Q197" s="131">
        <v>1</v>
      </c>
      <c r="R197" s="131">
        <v>0</v>
      </c>
      <c r="S197" s="120"/>
      <c r="T197" s="120">
        <v>18300</v>
      </c>
      <c r="U197" s="120">
        <v>1950</v>
      </c>
      <c r="V197" s="119"/>
      <c r="W197" s="197"/>
      <c r="X197" s="119"/>
      <c r="Y197" s="119"/>
      <c r="Z197" s="119"/>
      <c r="AA197" s="115"/>
      <c r="AB197" s="115"/>
      <c r="AC197" s="689">
        <f>IF(OR(BX$195="Close to Ear",BX$195="Close to Head"),"Head",IF(BX$195="Extremity","Extremity","Body"))</f>
        <v/>
      </c>
      <c r="AD197" s="690">
        <f>CA197</f>
        <v/>
      </c>
      <c r="AE197" s="688">
        <f>CB197</f>
        <v/>
      </c>
      <c r="AF197" s="115"/>
      <c r="AG197" s="808">
        <f>IF(AZ197="","N/A",IF(CQ197="Pass","P","F"))</f>
        <v/>
      </c>
      <c r="AH197" s="129"/>
      <c r="AI197" s="129"/>
      <c r="AJ197" s="129"/>
      <c r="AK197" s="119"/>
      <c r="AL197" s="115"/>
      <c r="AM197" s="119"/>
      <c r="AN197" s="119"/>
      <c r="AO197" s="692"/>
      <c r="AP197" s="692"/>
      <c r="AQ197" s="692"/>
      <c r="AR197" s="692"/>
      <c r="AS197" s="692"/>
      <c r="AT197" s="691">
        <f>CE197</f>
        <v/>
      </c>
      <c r="AU197" s="691">
        <f>CF197</f>
        <v/>
      </c>
      <c r="AV197" s="813"/>
      <c r="AW197" s="813"/>
      <c r="AX197" s="197">
        <f>CZ197</f>
        <v/>
      </c>
      <c r="AY197" s="197">
        <f>DE197</f>
        <v/>
      </c>
      <c r="AZ197" s="3379">
        <f>CO197</f>
        <v/>
      </c>
      <c r="BA197" s="3380"/>
      <c r="BB197" s="197">
        <f>CP197</f>
        <v/>
      </c>
      <c r="BC197" s="813"/>
      <c r="BD197" s="197">
        <f>CR197</f>
        <v/>
      </c>
      <c r="BE197" s="121">
        <f>CS197</f>
        <v/>
      </c>
      <c r="BF197" s="122">
        <f>CT197*60</f>
        <v/>
      </c>
      <c r="BG197" s="121">
        <f>BE197</f>
        <v/>
      </c>
      <c r="BH197" s="122">
        <f>CU197*60</f>
        <v/>
      </c>
      <c r="BI197" s="122">
        <f>CV197</f>
        <v/>
      </c>
      <c r="BJ197" s="117"/>
      <c r="BK197" s="812">
        <f>Overview!$E$7</f>
        <v/>
      </c>
      <c r="BL197" s="117"/>
      <c r="BM197" s="836">
        <f>CW197</f>
        <v/>
      </c>
      <c r="BN197" s="812">
        <f>Overview!$P$153</f>
        <v/>
      </c>
      <c r="BO197" s="117"/>
      <c r="BP197" s="117"/>
      <c r="BQ197" s="115"/>
      <c r="BR197" s="1478"/>
      <c r="BS197" s="1548"/>
      <c r="BT197" s="2127" t="inlineStr">
        <is>
          <t>LTE</t>
        </is>
      </c>
      <c r="BU197" s="2089" t="inlineStr">
        <is>
          <t>FDD1</t>
        </is>
      </c>
      <c r="BV197" s="430">
        <f>Overview!$H$29</f>
        <v/>
      </c>
      <c r="BW197" s="2010"/>
      <c r="BX197" s="2089"/>
      <c r="BY197" s="465"/>
      <c r="BZ197" s="1721">
        <f>IF(COUNT('Conducted LTE'!$AH$3:$AH$170)=0,10,INDEX('Conducted LTE'!$M$3:$M$170,MATCH(MAX('Conducted LTE'!$AH$3:$AH$170),'Conducted LTE'!$AH$3:$AH$170,0)))</f>
        <v>10</v>
      </c>
      <c r="CA197" s="2091" t="inlineStr">
        <is>
          <t>Right Cheek</t>
        </is>
      </c>
      <c r="CB197" s="200">
        <v>0</v>
      </c>
      <c r="CC197" s="1681">
        <f>IF(COUNT('Conducted LTE'!$AH$3:$AH$170)=0,18300,INDEX('Conducted LTE'!$T$3:$T$170,MATCH(MAX('Conducted LTE'!$AH$3:$AH$170),'Conducted LTE'!$AH$3:$AH$170,0)))</f>
        <v>18300</v>
      </c>
      <c r="CD197" s="1681">
        <f>IF(COUNT('Conducted LTE'!$AH$3:$AH$170)=0,1950,INDEX('Conducted LTE'!$U$3:$U$170,MATCH(MAX('Conducted LTE'!$AH$3:$AH$170),'Conducted LTE'!$AH$3:$AH$170,0)))</f>
        <v>1950</v>
      </c>
      <c r="CE197" s="1523"/>
      <c r="CF197" s="1523"/>
      <c r="CG197" s="387" t="str">
        <f>IF(OR($BY$163="",$BY$163=""),"",$BY$163)</f>
        <v/>
      </c>
      <c r="CH197" s="387">
        <f>BZ197</f>
        <v/>
      </c>
      <c r="CI197" s="387">
        <f>CA197</f>
        <v/>
      </c>
      <c r="CJ197" s="1527"/>
      <c r="CK197" s="2042"/>
      <c r="CL197" s="206">
        <f>IF(CF197=""," ",IF(ABS(CE197-CF197)&lt;=0.125,"Valid","Not valid"))</f>
        <v/>
      </c>
      <c r="CM197" s="207">
        <f> IF(CE197="","",IF(AND(CE197&lt;&gt;"",CF197=""),IF(CE197&gt;=1,"Medir+Sig Max","No"),IF(CF197&lt;&gt;"",IF(CF197&gt;=1,"Medir+Sig Max","No"),"")))</f>
        <v/>
      </c>
      <c r="CN197" s="1787"/>
      <c r="CO197" s="220">
        <f>IF(CK197="",IF(AND(CE197="",CF197=""),"",IF(CF197="",IF(DE197&gt;1,ROUND(DE197*CE197,3),CE197),IF(DE197&gt;1,ROUND(DE197*CF197,3),CF197))),IF(AND(CE197="",CF197=""),"",IF(CF197="",IF(DE197&gt;1,ROUND(DE197*CE197*(1/(CK197)),3),CE197*(1/(CK197))),IF(DE197&gt;1,ROUND(DE197*CF197*(1/(CK197)),3),CF197*(1/(CK197))))))</f>
        <v/>
      </c>
      <c r="CP197" s="2043">
        <f>IF(COUNTIF(Overview!K12:K14,TRUE)&gt;0,2,IF(COUNTIF(Overview!L12:L14,TRUE)&gt;0,4,0))</f>
        <v/>
      </c>
      <c r="CQ197" s="1472">
        <f>IF(CO197="","",IF(CO197&gt;CP197,"Fail","Pass"))</f>
        <v/>
      </c>
      <c r="CR197" s="1481"/>
      <c r="CS197" s="1565">
        <f>MyTimestamp(CO197)</f>
        <v/>
      </c>
      <c r="CT197" s="1531">
        <f>IF(CE197="",0,15)+IF(CF197="",0,15)</f>
        <v/>
      </c>
      <c r="CU197" s="1532">
        <f>IF(CT197=0,0,2)</f>
        <v/>
      </c>
      <c r="CV197" s="859"/>
      <c r="CW197" s="859"/>
      <c r="CX197" s="2038"/>
      <c r="CY197" s="2044"/>
      <c r="CZ197" s="1543">
        <f>10^(CJ197/20)*100-100</f>
        <v/>
      </c>
      <c r="DA197" s="1331"/>
      <c r="DB197" s="709"/>
      <c r="DC197" s="777">
        <f>IF(DA197="","",10^(DA197/10))</f>
        <v/>
      </c>
      <c r="DD197" s="1377">
        <f>IF(ISNUMBER(DB197)=FALSE,"",10^(DB197/10))</f>
        <v/>
      </c>
      <c r="DE197" s="1543">
        <f>IF(AND(ISNUMBER(DC197),ISNUMBER(DD197)),IF(DC197/DD197&gt;1,ROUND((DC197)/DD197,3),1),1)</f>
        <v/>
      </c>
      <c r="DF197" s="1670">
        <f>IF(ISNUMBER(CO197),IF(CO197&gt;=CP197*0.90625,"!!!MEASURE other two 1RB modes!!!  To include the results for these two additional RB modes please use any row below free (for example otehr band) and replace the information of each field (tech, band, freq, etc...) with the proper one",""),"")</f>
        <v/>
      </c>
      <c r="DG197" s="1541"/>
      <c r="DH197" s="1541"/>
      <c r="DI197" s="1541"/>
      <c r="DJ197" s="1541"/>
      <c r="DK197" s="1541"/>
      <c r="DL197" s="1541"/>
      <c r="DM197" s="1541"/>
      <c r="DN197" s="1541"/>
      <c r="DO197" s="1541"/>
      <c r="DP197" s="1541"/>
      <c r="DQ197" s="1541"/>
      <c r="DR197" s="1541"/>
    </row>
    <row r="198" ht="12.75" x14ac:dyDescent="0.2">
      <c r="A198" s="1541"/>
      <c r="B198" s="1541"/>
      <c r="C198"/>
      <c r="D198" s="130">
        <f>IF(BX$195="Close to Ear","EN 62209-1","EN 62209-2")</f>
        <v/>
      </c>
      <c r="E198" s="130">
        <f>IF(CG198="Close to Ear","2016","2010/A1:2019")</f>
        <v/>
      </c>
      <c r="F198" s="1488" t="inlineStr">
        <is>
          <t>5.3</t>
        </is>
      </c>
      <c r="G198" s="1497"/>
      <c r="H198" s="120">
        <f>BV198</f>
        <v/>
      </c>
      <c r="I198" s="120">
        <f>BW198</f>
        <v/>
      </c>
      <c r="J198" s="687" t="inlineStr">
        <is>
          <t>LTE</t>
        </is>
      </c>
      <c r="K198" s="194" t="inlineStr">
        <is>
          <t>FDD1</t>
        </is>
      </c>
      <c r="L198" s="115"/>
      <c r="M198" s="120">
        <v>10</v>
      </c>
      <c r="N198" s="119" t="inlineStr">
        <is>
          <t>QPSK</t>
        </is>
      </c>
      <c r="O198" s="131"/>
      <c r="P198" s="6597"/>
      <c r="Q198" s="131">
        <v>1</v>
      </c>
      <c r="R198" s="131">
        <v>0</v>
      </c>
      <c r="S198" s="120"/>
      <c r="T198" s="120">
        <v>18300</v>
      </c>
      <c r="U198" s="120">
        <v>1950</v>
      </c>
      <c r="V198" s="119"/>
      <c r="W198" s="197"/>
      <c r="X198" s="119"/>
      <c r="Y198" s="119"/>
      <c r="Z198" s="119"/>
      <c r="AA198" s="115"/>
      <c r="AB198" s="115"/>
      <c r="AC198" s="689">
        <f>IF(OR(BX$195="Close to Ear",BX$195="Close to Head"),"Head",IF(BX$195="Extremity","Extremity","Body"))</f>
        <v/>
      </c>
      <c r="AD198" s="690">
        <f>CA198</f>
        <v/>
      </c>
      <c r="AE198" s="688">
        <f>CB198</f>
        <v/>
      </c>
      <c r="AF198" s="115"/>
      <c r="AG198" s="808">
        <f>IF(AZ198="","N/A",IF(CQ198="Pass","P","F"))</f>
        <v/>
      </c>
      <c r="AH198" s="129"/>
      <c r="AI198" s="129"/>
      <c r="AJ198" s="129"/>
      <c r="AK198" s="119"/>
      <c r="AL198" s="115"/>
      <c r="AM198" s="119"/>
      <c r="AN198" s="119"/>
      <c r="AO198" s="692"/>
      <c r="AP198" s="692"/>
      <c r="AQ198" s="692"/>
      <c r="AR198" s="692"/>
      <c r="AS198" s="692"/>
      <c r="AT198" s="691">
        <f>CE198</f>
        <v/>
      </c>
      <c r="AU198" s="691">
        <f>CF198</f>
        <v/>
      </c>
      <c r="AV198" s="813"/>
      <c r="AW198" s="813"/>
      <c r="AX198" s="197">
        <f>CZ198</f>
        <v/>
      </c>
      <c r="AY198" s="197">
        <f>DE198</f>
        <v/>
      </c>
      <c r="AZ198" s="3379">
        <f>CO198</f>
        <v/>
      </c>
      <c r="BA198" s="3380"/>
      <c r="BB198" s="197">
        <f>CP198</f>
        <v/>
      </c>
      <c r="BC198" s="813"/>
      <c r="BD198" s="197">
        <f>CR198</f>
        <v/>
      </c>
      <c r="BE198" s="121">
        <f>CS198</f>
        <v/>
      </c>
      <c r="BF198" s="122">
        <f>CT198*60</f>
        <v/>
      </c>
      <c r="BG198" s="121">
        <f>BE198</f>
        <v/>
      </c>
      <c r="BH198" s="122">
        <f>CU198*60</f>
        <v/>
      </c>
      <c r="BI198" s="122">
        <f>CV198</f>
        <v/>
      </c>
      <c r="BJ198" s="117"/>
      <c r="BK198" s="812">
        <f>Overview!$E$7</f>
        <v/>
      </c>
      <c r="BL198" s="117"/>
      <c r="BM198" s="836">
        <f>CW198</f>
        <v/>
      </c>
      <c r="BN198" s="812">
        <f>Overview!$P$153</f>
        <v/>
      </c>
      <c r="BO198" s="117"/>
      <c r="BP198" s="117"/>
      <c r="BQ198" s="115"/>
      <c r="BR198" s="1478"/>
      <c r="BS198" s="1548"/>
      <c r="BT198" s="2127" t="inlineStr">
        <is>
          <t>LTE</t>
        </is>
      </c>
      <c r="BU198" s="2089" t="inlineStr">
        <is>
          <t>FDD1</t>
        </is>
      </c>
      <c r="BV198" s="430">
        <f>Overview!$H$29</f>
        <v/>
      </c>
      <c r="BW198" s="2010"/>
      <c r="BX198" s="2089"/>
      <c r="BY198" s="465"/>
      <c r="BZ198" s="1721">
        <f>IF(COUNT('Conducted LTE'!$AH$3:$AH$170)=0,10,INDEX('Conducted LTE'!$M$3:$M$170,MATCH(MAX('Conducted LTE'!$AH$3:$AH$170),'Conducted LTE'!$AH$3:$AH$170,0)))</f>
        <v>10</v>
      </c>
      <c r="CA198" s="2091" t="inlineStr">
        <is>
          <t>Right Tilt</t>
        </is>
      </c>
      <c r="CB198" s="200">
        <v>0</v>
      </c>
      <c r="CC198" s="1681">
        <f>IF(COUNT('Conducted LTE'!$AH$3:$AH$170)=0,18300,INDEX('Conducted LTE'!$T$3:$T$170,MATCH(MAX('Conducted LTE'!$AH$3:$AH$170),'Conducted LTE'!$AH$3:$AH$170,0)))</f>
        <v>18300</v>
      </c>
      <c r="CD198" s="1681">
        <f>IF(COUNT('Conducted LTE'!$AH$3:$AH$170)=0,1950,INDEX('Conducted LTE'!$U$3:$U$170,MATCH(MAX('Conducted LTE'!$AH$3:$AH$170),'Conducted LTE'!$AH$3:$AH$170,0)))</f>
        <v>1950</v>
      </c>
      <c r="CE198" s="1523"/>
      <c r="CF198" s="1523"/>
      <c r="CG198" s="387" t="str">
        <f>IF(OR($BY$163="",$BY$163=""),"",$BY$163)</f>
        <v/>
      </c>
      <c r="CH198" s="387">
        <f>BZ198</f>
        <v/>
      </c>
      <c r="CI198" s="387">
        <f>CA198</f>
        <v/>
      </c>
      <c r="CJ198" s="1527"/>
      <c r="CK198" s="2042"/>
      <c r="CL198" s="206">
        <f>IF(CF198=""," ",IF(ABS(CE198-CF198)&lt;=0.125,"Valid","Not valid"))</f>
        <v/>
      </c>
      <c r="CM198" s="207">
        <f> IF(CE198="","",IF(AND(CE198&lt;&gt;"",CF198=""),IF(CE198&gt;=1,"Medir+Sig Max","No"),IF(CF198&lt;&gt;"",IF(CF198&gt;=1,"Medir+Sig Max","No"),"")))</f>
        <v/>
      </c>
      <c r="CN198" s="1787"/>
      <c r="CO198" s="220">
        <f>IF(CK198="",IF(AND(CE198="",CF198=""),"",IF(CF198="",IF(DE198&gt;1,ROUND(DE198*CE198,3),CE198),IF(DE198&gt;1,ROUND(DE198*CF198,3),CF198))),IF(AND(CE198="",CF198=""),"",IF(CF198="",IF(DE198&gt;1,ROUND(DE198*CE198*(1/(CK198)),3),CE198*(1/(CK198))),IF(DE198&gt;1,ROUND(DE198*CF198*(1/(CK198)),3),CF198*(1/(CK198))))))</f>
        <v/>
      </c>
      <c r="CP198" s="2043">
        <f>IF(COUNTIF(Overview!K12:K14,TRUE)&gt;0,2,IF(COUNTIF(Overview!L12:L14,TRUE)&gt;0,4,0))</f>
        <v/>
      </c>
      <c r="CQ198" s="1472">
        <f>IF(CO198="","",IF(CO198&gt;CP198,"Fail","Pass"))</f>
        <v/>
      </c>
      <c r="CR198" s="1481"/>
      <c r="CS198" s="1565">
        <f>MyTimestamp(CO198)</f>
        <v/>
      </c>
      <c r="CT198" s="1531">
        <f>IF(CE198="",0,15)+IF(CF198="",0,15)</f>
        <v/>
      </c>
      <c r="CU198" s="1532">
        <f>IF(CT198=0,0,2)</f>
        <v/>
      </c>
      <c r="CV198" s="859"/>
      <c r="CW198" s="859"/>
      <c r="CX198" s="2038"/>
      <c r="CY198" s="2044"/>
      <c r="CZ198" s="1543">
        <f>10^(CJ198/20)*100-100</f>
        <v/>
      </c>
      <c r="DA198" s="1331"/>
      <c r="DB198" s="709"/>
      <c r="DC198" s="777">
        <f>IF(DA198="","",10^(DA198/10))</f>
        <v/>
      </c>
      <c r="DD198" s="1377">
        <f>IF(ISNUMBER(DB198)=FALSE,"",10^(DB198/10))</f>
        <v/>
      </c>
      <c r="DE198" s="1543">
        <f>IF(AND(ISNUMBER(DC198),ISNUMBER(DD198)),IF(DC198/DD198&gt;1,ROUND((DC198)/DD198,3),1),1)</f>
        <v/>
      </c>
      <c r="DF198" s="1670">
        <f>IF(ISNUMBER(CO198),IF(CO198&gt;=CP198*0.90625,"!!!MEASURE other two 1RB modes!!!  To include the results for these two additional RB modes please use any row below free (for example otehr band) and replace the information of each field (tech, band, freq, etc...) with the proper one",""),"")</f>
        <v/>
      </c>
      <c r="DG198" s="1541"/>
      <c r="DH198" s="1541"/>
      <c r="DI198" s="1541"/>
      <c r="DJ198" s="1541"/>
      <c r="DK198" s="1541"/>
      <c r="DL198" s="1541"/>
      <c r="DM198" s="1541"/>
      <c r="DN198" s="1541"/>
      <c r="DO198" s="1541"/>
      <c r="DP198" s="1541"/>
      <c r="DQ198" s="1541"/>
      <c r="DR198" s="1541"/>
    </row>
    <row r="199" ht="12.75" x14ac:dyDescent="0.2">
      <c r="A199" s="1541"/>
      <c r="B199" s="1541"/>
      <c r="C199"/>
      <c r="D199" s="130">
        <f>IF(BX$195="Close to Ear","EN 62209-1","EN 62209-2")</f>
        <v/>
      </c>
      <c r="E199" s="130">
        <f>IF(CG199="Close to Ear","2016","2010/A1:2019")</f>
        <v/>
      </c>
      <c r="F199" s="1488" t="inlineStr">
        <is>
          <t>5.3</t>
        </is>
      </c>
      <c r="G199" s="1497"/>
      <c r="H199" s="120">
        <f>BV199</f>
        <v/>
      </c>
      <c r="I199" s="120">
        <f>BW199</f>
        <v/>
      </c>
      <c r="J199" s="687" t="inlineStr">
        <is>
          <t>LTE</t>
        </is>
      </c>
      <c r="K199" s="194" t="inlineStr">
        <is>
          <t>FDD1</t>
        </is>
      </c>
      <c r="L199" s="115"/>
      <c r="M199" s="120">
        <v>10</v>
      </c>
      <c r="N199" s="119" t="inlineStr">
        <is>
          <t>QPSK</t>
        </is>
      </c>
      <c r="O199" s="131"/>
      <c r="P199" s="6597"/>
      <c r="Q199" s="131">
        <v>1</v>
      </c>
      <c r="R199" s="131">
        <v>0</v>
      </c>
      <c r="S199" s="120"/>
      <c r="T199" s="120">
        <v>18300</v>
      </c>
      <c r="U199" s="120">
        <v>1950</v>
      </c>
      <c r="V199" s="119"/>
      <c r="W199" s="197"/>
      <c r="X199" s="119"/>
      <c r="Y199" s="119"/>
      <c r="Z199" s="119"/>
      <c r="AA199" s="115"/>
      <c r="AB199" s="115"/>
      <c r="AC199" s="689">
        <f>IF(OR(BX$195="Close to Ear",BX$195="Close to Head"),"Head",IF(BX$195="Extremity","Extremity","Body"))</f>
        <v/>
      </c>
      <c r="AD199" s="690">
        <f>CA199</f>
        <v/>
      </c>
      <c r="AE199" s="688">
        <f>CB199</f>
        <v/>
      </c>
      <c r="AF199" s="115"/>
      <c r="AG199" s="808">
        <f>IF(AZ199="","N/A",IF(CQ199="Pass","P","F"))</f>
        <v/>
      </c>
      <c r="AH199" s="129"/>
      <c r="AI199" s="129"/>
      <c r="AJ199" s="129"/>
      <c r="AK199" s="119"/>
      <c r="AL199" s="115"/>
      <c r="AM199" s="119"/>
      <c r="AN199" s="119"/>
      <c r="AO199" s="692"/>
      <c r="AP199" s="692"/>
      <c r="AQ199" s="692"/>
      <c r="AR199" s="692"/>
      <c r="AS199" s="692"/>
      <c r="AT199" s="691">
        <f>CE199</f>
        <v/>
      </c>
      <c r="AU199" s="691">
        <f>CF199</f>
        <v/>
      </c>
      <c r="AV199" s="813"/>
      <c r="AW199" s="813"/>
      <c r="AX199" s="197">
        <f>CZ199</f>
        <v/>
      </c>
      <c r="AY199" s="197">
        <f>DE199</f>
        <v/>
      </c>
      <c r="AZ199" s="3379">
        <f>CO199</f>
        <v/>
      </c>
      <c r="BA199" s="3380"/>
      <c r="BB199" s="197">
        <f>CP199</f>
        <v/>
      </c>
      <c r="BC199" s="813"/>
      <c r="BD199" s="197">
        <f>CR199</f>
        <v/>
      </c>
      <c r="BE199" s="121">
        <f>CS199</f>
        <v/>
      </c>
      <c r="BF199" s="122">
        <f>CT199*60</f>
        <v/>
      </c>
      <c r="BG199" s="121">
        <f>BE199</f>
        <v/>
      </c>
      <c r="BH199" s="122">
        <f>CU199*60</f>
        <v/>
      </c>
      <c r="BI199" s="122">
        <f>CV199</f>
        <v/>
      </c>
      <c r="BJ199" s="117"/>
      <c r="BK199" s="812">
        <f>Overview!$E$7</f>
        <v/>
      </c>
      <c r="BL199" s="117"/>
      <c r="BM199" s="836">
        <f>CW199</f>
        <v/>
      </c>
      <c r="BN199" s="812">
        <f>Overview!$P$153</f>
        <v/>
      </c>
      <c r="BO199" s="117"/>
      <c r="BP199" s="117"/>
      <c r="BQ199" s="115"/>
      <c r="BR199" s="1478"/>
      <c r="BS199" s="1548"/>
      <c r="BT199" s="2127" t="inlineStr">
        <is>
          <t>LTE</t>
        </is>
      </c>
      <c r="BU199" s="2089" t="inlineStr">
        <is>
          <t>FDD1</t>
        </is>
      </c>
      <c r="BV199" s="430">
        <f>Overview!$H$29</f>
        <v/>
      </c>
      <c r="BW199" s="2010"/>
      <c r="BX199" s="2089"/>
      <c r="BY199" s="921"/>
      <c r="BZ199" s="1721">
        <f>IF(COUNT('Conducted LTE'!$AH$3:$AH$170)=0,10,INDEX('Conducted LTE'!$M$3:$M$170,MATCH(MAX('Conducted LTE'!$AH$3:$AH$170),'Conducted LTE'!$AH$3:$AH$170,0)))</f>
        <v>10</v>
      </c>
      <c r="CA199" s="431" t="str">
        <f>IF(COUNT(CF195:CF198)=0,IF(COUNT(CE195:CE198)=0,"TBD",VLOOKUP(MAX(CE195:CE198),CE195:CI198,5,FALSE)),VLOOKUP(MAX(CF195:CF198),CF195:CI198,4,FALSE))</f>
        <v>TBD</v>
      </c>
      <c r="CB199" s="200">
        <v>0</v>
      </c>
      <c r="CC199" s="1681">
        <f>IF(COUNT('Conducted LTE'!$AH$3:$AH$170)=0,18300,INDEX('Conducted LTE'!$T$3:$T$170,MATCH(MAX('Conducted LTE'!$AH$3:$AH$170),'Conducted LTE'!$AH$3:$AH$170,0)))</f>
        <v>18300</v>
      </c>
      <c r="CD199" s="1681">
        <f>IF(COUNT('Conducted LTE'!$AH$3:$AH$170)=0,1950,INDEX('Conducted LTE'!$U$3:$U$170,MATCH(MAX('Conducted LTE'!$AH$3:$AH$170),'Conducted LTE'!$AH$3:$AH$170,0)))</f>
        <v>1950</v>
      </c>
      <c r="CE199" s="1523"/>
      <c r="CF199" s="1523"/>
      <c r="CG199" s="387" t="str">
        <f>IF(OR($BY$163="",$BY$163=""),"",$BY$163)</f>
        <v/>
      </c>
      <c r="CH199" s="387">
        <f>BZ199</f>
        <v/>
      </c>
      <c r="CI199" s="387">
        <f>CA199</f>
        <v/>
      </c>
      <c r="CJ199" s="1527"/>
      <c r="CK199" s="2042"/>
      <c r="CL199" s="206">
        <f>IF(CF199=""," ",IF(ABS(CE199-CF199)&lt;=0.125,"Valid","Not valid"))</f>
        <v/>
      </c>
      <c r="CM199" s="207">
        <f> IF(CE199="","",IF(AND(CE199&lt;&gt;"",CF199=""),IF(CE199&gt;=1,"Medir+Sig Max","No"),IF(CF199&lt;&gt;"",IF(CF199&gt;=1,"Medir+Sig Max","No"),"")))</f>
        <v/>
      </c>
      <c r="CN199" s="1787"/>
      <c r="CO199" s="220">
        <f>IF(CK199="",IF(AND(CE199="",CF199=""),"",IF(CF199="",IF(DE199&gt;1,ROUND(DE199*CE199,3),CE199),IF(DE199&gt;1,ROUND(DE199*CF199,3),CF199))),IF(AND(CE199="",CF199=""),"",IF(CF199="",IF(DE199&gt;1,ROUND(DE199*CE199*(1/(CK199)),3),CE199*(1/(CK199))),IF(DE199&gt;1,ROUND(DE199*CF199*(1/(CK199)),3),CF199*(1/(CK199))))))</f>
        <v/>
      </c>
      <c r="CP199" s="2043">
        <f>IF(COUNTIF(Overview!K12:K14,TRUE)&gt;0,2,IF(COUNTIF(Overview!L12:L14,TRUE)&gt;0,4,0))</f>
        <v/>
      </c>
      <c r="CQ199" s="1472">
        <f>IF(CO199="","",IF(CO199&gt;CP199,"Fail","Pass"))</f>
        <v/>
      </c>
      <c r="CR199" s="1481"/>
      <c r="CS199" s="1565">
        <f>MyTimestamp(CO199)</f>
        <v/>
      </c>
      <c r="CT199" s="1531">
        <f>IF(CE199="",0,15)+IF(CF199="",0,15)</f>
        <v/>
      </c>
      <c r="CU199" s="1532">
        <f>IF(CT199=0,0,2)</f>
        <v/>
      </c>
      <c r="CV199" s="859"/>
      <c r="CW199" s="859"/>
      <c r="CX199" s="2038"/>
      <c r="CY199" s="2044"/>
      <c r="CZ199" s="1543">
        <f>10^(CJ199/20)*100-100</f>
        <v/>
      </c>
      <c r="DA199" s="1331"/>
      <c r="DB199" s="709"/>
      <c r="DC199" s="777">
        <f>IF(DA199="","",10^(DA199/10))</f>
        <v/>
      </c>
      <c r="DD199" s="1377">
        <f>IF(ISNUMBER(DB199)=FALSE,"",10^(DB199/10))</f>
        <v/>
      </c>
      <c r="DE199" s="1543">
        <f>IF(AND(ISNUMBER(DC199),ISNUMBER(DD199)),IF(DC199/DD199&gt;1,ROUND((DC199)/DD199,3),1),1)</f>
        <v/>
      </c>
      <c r="DF199" s="1670">
        <f>IF(ISNUMBER(CO199),IF(CO199&gt;=CP199*0.90625,"!!!MEASURE other two 1RB modes!!!  To include the results for these two additional RB modes please use any row below free (for example otehr band) and replace the information of each field (tech, band, freq, etc...) with the proper one",""),"")</f>
        <v/>
      </c>
      <c r="DG199" s="1541"/>
      <c r="DH199" s="1541"/>
      <c r="DI199" s="1541"/>
      <c r="DJ199" s="1541"/>
      <c r="DK199" s="1541"/>
      <c r="DL199" s="1541"/>
      <c r="DM199" s="1541"/>
      <c r="DN199" s="1541"/>
      <c r="DO199" s="1541"/>
      <c r="DP199" s="1541"/>
      <c r="DQ199" s="1541"/>
      <c r="DR199" s="1541"/>
    </row>
    <row r="200" ht="12.75" x14ac:dyDescent="0.2">
      <c r="A200" s="1541"/>
      <c r="B200" s="1541"/>
      <c r="C200"/>
      <c r="D200" s="130">
        <f>IF(BX$195="Close to Ear","EN 62209-1","EN 62209-2")</f>
        <v/>
      </c>
      <c r="E200" s="130">
        <f>IF(CG200="Close to Ear","2016","2010/A1:2019")</f>
        <v/>
      </c>
      <c r="F200" s="1488" t="inlineStr">
        <is>
          <t>5.3</t>
        </is>
      </c>
      <c r="G200" s="1497"/>
      <c r="H200" s="120">
        <f>BV200</f>
        <v/>
      </c>
      <c r="I200" s="120">
        <f>BW200</f>
        <v/>
      </c>
      <c r="J200" s="687" t="inlineStr">
        <is>
          <t>LTE</t>
        </is>
      </c>
      <c r="K200" s="194" t="inlineStr">
        <is>
          <t>FDD1</t>
        </is>
      </c>
      <c r="L200" s="115"/>
      <c r="M200" s="120">
        <v>10</v>
      </c>
      <c r="N200" s="119" t="inlineStr">
        <is>
          <t>QPSK</t>
        </is>
      </c>
      <c r="O200" s="131"/>
      <c r="P200" s="6597"/>
      <c r="Q200" s="131">
        <v>1</v>
      </c>
      <c r="R200" s="131">
        <v>0</v>
      </c>
      <c r="S200" s="120"/>
      <c r="T200" s="120">
        <v>18300</v>
      </c>
      <c r="U200" s="120">
        <v>1950</v>
      </c>
      <c r="V200" s="119"/>
      <c r="W200" s="197"/>
      <c r="X200" s="119"/>
      <c r="Y200" s="119"/>
      <c r="Z200" s="119"/>
      <c r="AA200" s="115"/>
      <c r="AB200" s="115"/>
      <c r="AC200" s="689">
        <f>IF(OR(BX$195="Close to Ear",BX$195="Close to Head"),"Head",IF(BX$195="Extremity","Extremity","Body"))</f>
        <v/>
      </c>
      <c r="AD200" s="690">
        <f>CA200</f>
        <v/>
      </c>
      <c r="AE200" s="688">
        <f>CB200</f>
        <v/>
      </c>
      <c r="AF200" s="115"/>
      <c r="AG200" s="808">
        <f>IF(AZ200="","N/A",IF(CQ200="Pass","P","F"))</f>
        <v/>
      </c>
      <c r="AH200" s="129"/>
      <c r="AI200" s="129"/>
      <c r="AJ200" s="129"/>
      <c r="AK200" s="119"/>
      <c r="AL200" s="115"/>
      <c r="AM200" s="119"/>
      <c r="AN200" s="119"/>
      <c r="AO200" s="692"/>
      <c r="AP200" s="692"/>
      <c r="AQ200" s="692"/>
      <c r="AR200" s="692"/>
      <c r="AS200" s="692"/>
      <c r="AT200" s="691">
        <f>CE200</f>
        <v/>
      </c>
      <c r="AU200" s="691">
        <f>CF200</f>
        <v/>
      </c>
      <c r="AV200" s="813"/>
      <c r="AW200" s="813"/>
      <c r="AX200" s="197">
        <f>CZ200</f>
        <v/>
      </c>
      <c r="AY200" s="197">
        <f>DE200</f>
        <v/>
      </c>
      <c r="AZ200" s="3379">
        <f>CO200</f>
        <v/>
      </c>
      <c r="BA200" s="3380"/>
      <c r="BB200" s="197">
        <f>CP200</f>
        <v/>
      </c>
      <c r="BC200" s="813"/>
      <c r="BD200" s="197">
        <f>CR200</f>
        <v/>
      </c>
      <c r="BE200" s="121">
        <f>CS200</f>
        <v/>
      </c>
      <c r="BF200" s="122">
        <f>CT200*60</f>
        <v/>
      </c>
      <c r="BG200" s="121">
        <f>BE200</f>
        <v/>
      </c>
      <c r="BH200" s="122">
        <f>CU200*60</f>
        <v/>
      </c>
      <c r="BI200" s="122">
        <f>CV200</f>
        <v/>
      </c>
      <c r="BJ200" s="117"/>
      <c r="BK200" s="812">
        <f>Overview!$E$7</f>
        <v/>
      </c>
      <c r="BL200" s="117"/>
      <c r="BM200" s="836">
        <f>CW200</f>
        <v/>
      </c>
      <c r="BN200" s="812">
        <f>Overview!$P$153</f>
        <v/>
      </c>
      <c r="BO200" s="117"/>
      <c r="BP200" s="117"/>
      <c r="BQ200" s="115"/>
      <c r="BR200" s="1478"/>
      <c r="BS200" s="1548"/>
      <c r="BT200" s="2128" t="inlineStr">
        <is>
          <t>LTE</t>
        </is>
      </c>
      <c r="BU200" s="1868" t="inlineStr">
        <is>
          <t>FDD1</t>
        </is>
      </c>
      <c r="BV200" s="432">
        <f>Overview!$H$29</f>
        <v/>
      </c>
      <c r="BW200" s="2010"/>
      <c r="BX200" s="1868"/>
      <c r="BY200" s="922"/>
      <c r="BZ200" s="1721">
        <f>IF(COUNT('Conducted LTE'!$AH$3:$AH$170)=0,10,INDEX('Conducted LTE'!$M$3:$M$170,MATCH(MAX('Conducted LTE'!$AH$3:$AH$170),'Conducted LTE'!$AH$3:$AH$170,0)))</f>
        <v>10</v>
      </c>
      <c r="CA200" s="433" t="str">
        <f>CA199</f>
        <v>TBD</v>
      </c>
      <c r="CB200" s="201">
        <v>0</v>
      </c>
      <c r="CC200" s="1682">
        <f>IF(COUNT('Conducted LTE'!$AH$3:$AH$170)=0,18300,INDEX('Conducted LTE'!$T$3:$T$170,MATCH(MAX('Conducted LTE'!$AH$3:$AH$170),'Conducted LTE'!$AH$3:$AH$170,0)))</f>
        <v>18300</v>
      </c>
      <c r="CD200" s="1682">
        <f>IF(COUNT('Conducted LTE'!$AH$3:$AH$170)=0,1950,INDEX('Conducted LTE'!$U$3:$U$170,MATCH(MAX('Conducted LTE'!$AH$3:$AH$170),'Conducted LTE'!$AH$3:$AH$170,0)))</f>
        <v>1950</v>
      </c>
      <c r="CE200" s="1523"/>
      <c r="CF200" s="1523"/>
      <c r="CG200" s="387" t="str">
        <f>IF(OR($BY$163="",$BY$163=""),"",$BY$163)</f>
        <v/>
      </c>
      <c r="CH200" s="387">
        <f>BZ200</f>
        <v/>
      </c>
      <c r="CI200" s="387">
        <f>CA200</f>
        <v/>
      </c>
      <c r="CJ200" s="1527"/>
      <c r="CK200" s="2042"/>
      <c r="CL200" s="206">
        <f>IF(CF200=""," ",IF(ABS(CE200-CF200)&lt;=0.125,"Valid","Not valid"))</f>
        <v/>
      </c>
      <c r="CM200" s="207">
        <f> IF(CE200="","",IF(AND(CE200&lt;&gt;"",CF200=""),IF(CE200&gt;=1,"Medir+Sig Max","No"),IF(CF200&lt;&gt;"",IF(CF200&gt;=1,"Medir+Sig Max","No"),"")))</f>
        <v/>
      </c>
      <c r="CN200" s="1787"/>
      <c r="CO200" s="220">
        <f>IF(CK200="",IF(AND(CE200="",CF200=""),"",IF(CF200="",IF(DE200&gt;1,ROUND(DE200*CE200,3),CE200),IF(DE200&gt;1,ROUND(DE200*CF200,3),CF200))),IF(AND(CE200="",CF200=""),"",IF(CF200="",IF(DE200&gt;1,ROUND(DE200*CE200*(1/(CK200)),3),CE200*(1/(CK200))),IF(DE200&gt;1,ROUND(DE200*CF200*(1/(CK200)),3),CF200*(1/(CK200))))))</f>
        <v/>
      </c>
      <c r="CP200" s="2043">
        <f>IF(COUNTIF(Overview!K12:K14,TRUE)&gt;0,2,IF(COUNTIF(Overview!L12:L14,TRUE)&gt;0,4,0))</f>
        <v/>
      </c>
      <c r="CQ200" s="1472">
        <f>IF(CO200="","",IF(CO200&gt;CP200,"Fail","Pass"))</f>
        <v/>
      </c>
      <c r="CR200" s="1481"/>
      <c r="CS200" s="1565">
        <f>MyTimestamp(CO200)</f>
        <v/>
      </c>
      <c r="CT200" s="1531">
        <f>IF(CE200="",0,15)+IF(CF200="",0,15)</f>
        <v/>
      </c>
      <c r="CU200" s="1532">
        <f>IF(CT200=0,0,2)</f>
        <v/>
      </c>
      <c r="CV200" s="859"/>
      <c r="CW200" s="859"/>
      <c r="CX200" s="2038"/>
      <c r="CY200" s="2044"/>
      <c r="CZ200" s="1543">
        <f>10^(CJ200/20)*100-100</f>
        <v/>
      </c>
      <c r="DA200" s="1331"/>
      <c r="DB200" s="709"/>
      <c r="DC200" s="777">
        <f>IF(DA200="","",10^(DA200/10))</f>
        <v/>
      </c>
      <c r="DD200" s="1377">
        <f>IF(ISNUMBER(DB200)=FALSE,"",10^(DB200/10))</f>
        <v/>
      </c>
      <c r="DE200" s="1543">
        <f>IF(AND(ISNUMBER(DC200),ISNUMBER(DD200)),IF(DC200/DD200&gt;1,ROUND((DC200)/DD200,3),1),1)</f>
        <v/>
      </c>
      <c r="DF200" s="1670">
        <f>IF(ISNUMBER(CO200),IF(CO200&gt;=CP200*0.90625,"!!!MEASURE other two 1RB modes!!!  To include the results for these two additional RB modes please use any row below free (for example otehr band) and replace the information of each field (tech, band, freq, etc...) with the proper one",""),"")</f>
        <v/>
      </c>
      <c r="DG200" s="1541"/>
      <c r="DH200" s="1541"/>
      <c r="DI200" s="1541"/>
      <c r="DJ200" s="1541"/>
      <c r="DK200" s="1541"/>
      <c r="DL200" s="1541"/>
      <c r="DM200" s="1541"/>
      <c r="DN200" s="1541"/>
      <c r="DO200" s="1541"/>
      <c r="DP200" s="1541"/>
      <c r="DQ200" s="1541"/>
      <c r="DR200" s="1541"/>
    </row>
    <row r="201" ht="12.75" x14ac:dyDescent="0.2">
      <c r="A201" s="1541"/>
      <c r="B201" s="1541"/>
      <c r="C201"/>
      <c r="D201" s="130">
        <f>IF(BX$195="Close to Ear","EN 62209-1","EN 62209-2")</f>
        <v/>
      </c>
      <c r="E201" s="130">
        <f>IF(CG201="Close to Ear","2016","2010/A1:2019")</f>
        <v/>
      </c>
      <c r="F201" s="1488" t="inlineStr">
        <is>
          <t>5.3</t>
        </is>
      </c>
      <c r="G201" s="1497"/>
      <c r="H201" s="120">
        <f>BV201</f>
        <v/>
      </c>
      <c r="I201" s="120">
        <f>BW201</f>
        <v/>
      </c>
      <c r="J201" s="687" t="inlineStr">
        <is>
          <t>LTE</t>
        </is>
      </c>
      <c r="K201" s="194" t="inlineStr">
        <is>
          <t>FDD1</t>
        </is>
      </c>
      <c r="L201" s="115"/>
      <c r="M201" s="120">
        <v>10</v>
      </c>
      <c r="N201" s="119" t="inlineStr">
        <is>
          <t>QPSK</t>
        </is>
      </c>
      <c r="O201" s="131"/>
      <c r="P201" s="6597"/>
      <c r="Q201" s="131">
        <v>1</v>
      </c>
      <c r="R201" s="131">
        <v>0</v>
      </c>
      <c r="S201" s="120"/>
      <c r="T201" s="120">
        <v>18300</v>
      </c>
      <c r="U201" s="120">
        <v>1950</v>
      </c>
      <c r="V201" s="119"/>
      <c r="W201" s="197"/>
      <c r="X201" s="119"/>
      <c r="Y201" s="119"/>
      <c r="Z201" s="119"/>
      <c r="AA201" s="115"/>
      <c r="AB201" s="115"/>
      <c r="AC201" s="689">
        <f>IF(OR(BX$195="Close to Ear",BX$195="Close to Head"),"Head",IF(BX$195="Extremity","Extremity","Body"))</f>
        <v/>
      </c>
      <c r="AD201" s="690">
        <f>CA201</f>
        <v/>
      </c>
      <c r="AE201" s="688">
        <f>CB201</f>
        <v/>
      </c>
      <c r="AF201" s="115"/>
      <c r="AG201" s="808">
        <f>IF(AZ201="","N/A",IF(CQ201="Pass","P","F"))</f>
        <v/>
      </c>
      <c r="AH201" s="129"/>
      <c r="AI201" s="129"/>
      <c r="AJ201" s="129"/>
      <c r="AK201" s="119"/>
      <c r="AL201" s="115"/>
      <c r="AM201" s="119"/>
      <c r="AN201" s="119"/>
      <c r="AO201" s="692"/>
      <c r="AP201" s="692"/>
      <c r="AQ201" s="692"/>
      <c r="AR201" s="692"/>
      <c r="AS201" s="692"/>
      <c r="AT201" s="691">
        <f>CE201</f>
        <v/>
      </c>
      <c r="AU201" s="691">
        <f>CF201</f>
        <v/>
      </c>
      <c r="AV201" s="813"/>
      <c r="AW201" s="813"/>
      <c r="AX201" s="197">
        <f>CZ201</f>
        <v/>
      </c>
      <c r="AY201" s="197">
        <f>DE201</f>
        <v/>
      </c>
      <c r="AZ201" s="3379">
        <f>CO201</f>
        <v/>
      </c>
      <c r="BA201" s="3380"/>
      <c r="BB201" s="197">
        <f>CP201</f>
        <v/>
      </c>
      <c r="BC201" s="813"/>
      <c r="BD201" s="197">
        <f>CR201</f>
        <v/>
      </c>
      <c r="BE201" s="121">
        <f>CS201</f>
        <v/>
      </c>
      <c r="BF201" s="122">
        <f>CT201*60</f>
        <v/>
      </c>
      <c r="BG201" s="121">
        <f>BE201</f>
        <v/>
      </c>
      <c r="BH201" s="122">
        <f>CU201*60</f>
        <v/>
      </c>
      <c r="BI201" s="122">
        <f>CV201</f>
        <v/>
      </c>
      <c r="BJ201" s="117"/>
      <c r="BK201" s="812">
        <f>Overview!$E$7</f>
        <v/>
      </c>
      <c r="BL201" s="117"/>
      <c r="BM201" s="836">
        <f>CW201</f>
        <v/>
      </c>
      <c r="BN201" s="812">
        <f>Overview!$P$153</f>
        <v/>
      </c>
      <c r="BO201" s="117"/>
      <c r="BP201" s="117"/>
      <c r="BQ201" s="115"/>
      <c r="BR201" s="1478"/>
      <c r="BS201" s="1548"/>
      <c r="BT201" s="2127" t="inlineStr">
        <is>
          <t>LTE</t>
        </is>
      </c>
      <c r="BU201" s="2089" t="inlineStr">
        <is>
          <t>FDD1</t>
        </is>
      </c>
      <c r="BV201" s="430">
        <f>Overview!$H$29</f>
        <v/>
      </c>
      <c r="BW201" s="2010"/>
      <c r="BX201" s="2089"/>
      <c r="BY201" s="923"/>
      <c r="BZ201" s="1722">
        <f>IF(COUNT('Conducted LTE'!$AH$3:$AH$170)=0,10,INDEX('Conducted LTE'!$M$3:$M$170,MATCH(MAX('Conducted LTE'!$AH$3:$AH$170),'Conducted LTE'!$AH$3:$AH$170,0)))</f>
        <v>10</v>
      </c>
      <c r="CA201" s="466" t="str">
        <f>CA200</f>
        <v>TBD</v>
      </c>
      <c r="CB201" s="202">
        <v>0</v>
      </c>
      <c r="CC201" s="1683">
        <f>IF(COUNT('Conducted LTE'!$AH$3:$AH$170)=0,18300,INDEX('Conducted LTE'!$T$3:$T$170,MATCH(MAX('Conducted LTE'!$AH$3:$AH$170),'Conducted LTE'!$AH$3:$AH$170,0)))</f>
        <v>18300</v>
      </c>
      <c r="CD201" s="1683">
        <f>IF(COUNT('Conducted LTE'!$AH$3:$AH$170)=0,1950,INDEX('Conducted LTE'!$U$3:$U$170,MATCH(MAX('Conducted LTE'!$AH$3:$AH$170),'Conducted LTE'!$AH$3:$AH$170,0)))</f>
        <v>1950</v>
      </c>
      <c r="CE201" s="1523"/>
      <c r="CF201" s="1523"/>
      <c r="CG201" s="387" t="str">
        <f>IF(OR($BY$163="",$BY$163=""),"",$BY$163)</f>
        <v/>
      </c>
      <c r="CH201" s="387">
        <f>BZ201</f>
        <v/>
      </c>
      <c r="CI201" s="387">
        <f>CA201</f>
        <v/>
      </c>
      <c r="CJ201" s="1527"/>
      <c r="CK201" s="2042"/>
      <c r="CL201" s="206">
        <f>IF(CF201=""," ",IF(ABS(CE201-CF201)&lt;=0.125,"Valid","Not valid"))</f>
        <v/>
      </c>
      <c r="CM201" s="207">
        <f> IF(CE201="","",IF(AND(CE201&lt;&gt;"",CF201=""),IF(CE201&gt;=1,"Medir+Sig Max","No"),IF(CF201&lt;&gt;"",IF(CF201&gt;=1,"Medir+Sig Max","No"),"")))</f>
        <v/>
      </c>
      <c r="CN201" s="1787"/>
      <c r="CO201" s="220">
        <f>IF(CK201="",IF(AND(CE201="",CF201=""),"",IF(CF201="",IF(DE201&gt;1,ROUND(DE201*CE201,3),CE201),IF(DE201&gt;1,ROUND(DE201*CF201,3),CF201))),IF(AND(CE201="",CF201=""),"",IF(CF201="",IF(DE201&gt;1,ROUND(DE201*CE201*(1/(CK201)),3),CE201*(1/(CK201))),IF(DE201&gt;1,ROUND(DE201*CF201*(1/(CK201)),3),CF201*(1/(CK201))))))</f>
        <v/>
      </c>
      <c r="CP201" s="2043">
        <f>IF(COUNTIF(Overview!K12:K14,TRUE)&gt;0,2,IF(COUNTIF(Overview!L12:L14,TRUE)&gt;0,4,0))</f>
        <v/>
      </c>
      <c r="CQ201" s="1472">
        <f>IF(CO201="","",IF(CO201&gt;CP201,"Fail","Pass"))</f>
        <v/>
      </c>
      <c r="CR201" s="1481"/>
      <c r="CS201" s="1565">
        <f>MyTimestamp(CO201)</f>
        <v/>
      </c>
      <c r="CT201" s="1531">
        <f>IF(CE201="",0,15)+IF(CF201="",0,15)</f>
        <v/>
      </c>
      <c r="CU201" s="1532">
        <f>IF(CT201=0,0,2)</f>
        <v/>
      </c>
      <c r="CV201" s="859"/>
      <c r="CW201" s="859"/>
      <c r="CX201" s="2038"/>
      <c r="CY201" s="2044"/>
      <c r="CZ201" s="1543">
        <f>10^(CJ201/20)*100-100</f>
        <v/>
      </c>
      <c r="DA201" s="1331"/>
      <c r="DB201" s="709"/>
      <c r="DC201" s="777">
        <f>IF(DA201="","",10^(DA201/10))</f>
        <v/>
      </c>
      <c r="DD201" s="1377">
        <f>IF(ISNUMBER(DB201)=FALSE,"",10^(DB201/10))</f>
        <v/>
      </c>
      <c r="DE201" s="1543">
        <f>IF(AND(ISNUMBER(DC201),ISNUMBER(DD201)),IF(DC201/DD201&gt;1,ROUND((DC201)/DD201,3),1),1)</f>
        <v/>
      </c>
      <c r="DF201" s="1670">
        <f>IF(ISNUMBER(CO201),IF(CO201&gt;=CP201*0.90625,"!!!MEASURE other two 1RB modes!!!  To include the results for these two additional RB modes please use any row below free (for example otehr band) and replace the information of each field (tech, band, freq, etc...) with the proper one",""),"")</f>
        <v/>
      </c>
      <c r="DG201" s="1541"/>
      <c r="DH201" s="1541"/>
      <c r="DI201" s="1541"/>
      <c r="DJ201" s="1541"/>
      <c r="DK201" s="1541"/>
      <c r="DL201" s="1541"/>
      <c r="DM201" s="1541"/>
      <c r="DN201" s="1541"/>
      <c r="DO201" s="1541"/>
      <c r="DP201" s="1541"/>
      <c r="DQ201" s="1541"/>
      <c r="DR201" s="1541"/>
    </row>
    <row r="202" ht="12.75" x14ac:dyDescent="0.2">
      <c r="A202" s="1541"/>
      <c r="B202" s="1541"/>
      <c r="C202"/>
      <c r="D202" s="130">
        <f>IF(BX$195="Close to Ear","EN 62209-1","EN 62209-2")</f>
        <v/>
      </c>
      <c r="E202" s="130">
        <f>IF(CG202="Close to Ear","2016","2010/A1:2019")</f>
        <v/>
      </c>
      <c r="F202" s="1488" t="inlineStr">
        <is>
          <t>5.3</t>
        </is>
      </c>
      <c r="G202" s="1497"/>
      <c r="H202" s="120">
        <f>BV202</f>
        <v/>
      </c>
      <c r="I202" s="120">
        <f>BW202</f>
        <v/>
      </c>
      <c r="J202" s="687" t="inlineStr">
        <is>
          <t>LTE</t>
        </is>
      </c>
      <c r="K202" s="194" t="inlineStr">
        <is>
          <t>FDD1</t>
        </is>
      </c>
      <c r="L202" s="115"/>
      <c r="M202" s="120">
        <v>10</v>
      </c>
      <c r="N202" s="119" t="inlineStr">
        <is>
          <t>QPSK</t>
        </is>
      </c>
      <c r="O202" s="131"/>
      <c r="P202" s="6597"/>
      <c r="Q202" s="131">
        <v>1</v>
      </c>
      <c r="R202" s="131">
        <v>0</v>
      </c>
      <c r="S202" s="120"/>
      <c r="T202" s="120">
        <v>18300</v>
      </c>
      <c r="U202" s="120">
        <v>1950</v>
      </c>
      <c r="V202" s="119"/>
      <c r="W202" s="197"/>
      <c r="X202" s="119"/>
      <c r="Y202" s="119"/>
      <c r="Z202" s="119"/>
      <c r="AA202" s="115"/>
      <c r="AB202" s="115"/>
      <c r="AC202" s="689">
        <f>IF(OR(BX$195="Close to Ear",BX$195="Close to Head"),"Head",IF(BX$195="Extremity","Extremity","Body"))</f>
        <v/>
      </c>
      <c r="AD202" s="690">
        <f>CA202</f>
        <v/>
      </c>
      <c r="AE202" s="688">
        <f>CB202</f>
        <v/>
      </c>
      <c r="AF202" s="115"/>
      <c r="AG202" s="808">
        <f>IF(AZ202="","N/A",IF(CQ202="Pass","P","F"))</f>
        <v/>
      </c>
      <c r="AH202" s="129"/>
      <c r="AI202" s="129"/>
      <c r="AJ202" s="129"/>
      <c r="AK202" s="119"/>
      <c r="AL202" s="115"/>
      <c r="AM202" s="119"/>
      <c r="AN202" s="119"/>
      <c r="AO202" s="692"/>
      <c r="AP202" s="692"/>
      <c r="AQ202" s="692"/>
      <c r="AR202" s="692"/>
      <c r="AS202" s="692"/>
      <c r="AT202" s="691">
        <f>CE202</f>
        <v/>
      </c>
      <c r="AU202" s="691">
        <f>CF202</f>
        <v/>
      </c>
      <c r="AV202" s="813"/>
      <c r="AW202" s="813"/>
      <c r="AX202" s="197">
        <f>CZ202</f>
        <v/>
      </c>
      <c r="AY202" s="197">
        <f>DE202</f>
        <v/>
      </c>
      <c r="AZ202" s="3379">
        <f>CO202</f>
        <v/>
      </c>
      <c r="BA202" s="3380"/>
      <c r="BB202" s="197">
        <f>CP202</f>
        <v/>
      </c>
      <c r="BC202" s="813"/>
      <c r="BD202" s="197">
        <f>CR202</f>
        <v/>
      </c>
      <c r="BE202" s="121">
        <f>CS202</f>
        <v/>
      </c>
      <c r="BF202" s="122">
        <f>CT202*60</f>
        <v/>
      </c>
      <c r="BG202" s="121">
        <f>BE202</f>
        <v/>
      </c>
      <c r="BH202" s="122">
        <f>CU202*60</f>
        <v/>
      </c>
      <c r="BI202" s="122">
        <f>CV202</f>
        <v/>
      </c>
      <c r="BJ202" s="117"/>
      <c r="BK202" s="812">
        <f>Overview!$E$7</f>
        <v/>
      </c>
      <c r="BL202" s="117"/>
      <c r="BM202" s="836">
        <f>CW202</f>
        <v/>
      </c>
      <c r="BN202" s="812">
        <f>Overview!$P$153</f>
        <v/>
      </c>
      <c r="BO202" s="117"/>
      <c r="BP202" s="117"/>
      <c r="BQ202" s="115"/>
      <c r="BR202" s="1478"/>
      <c r="BS202" s="1548"/>
      <c r="BT202" s="2127" t="inlineStr">
        <is>
          <t>LTE</t>
        </is>
      </c>
      <c r="BU202" s="2089" t="inlineStr">
        <is>
          <t>FDD1</t>
        </is>
      </c>
      <c r="BV202" s="430">
        <f>Overview!$H$29</f>
        <v/>
      </c>
      <c r="BW202" s="2010"/>
      <c r="BX202" s="2089"/>
      <c r="BY202" s="882"/>
      <c r="BZ202" s="1722">
        <f>IF(COUNT('Conducted LTE'!$AH$3:$AH$170)=0,10,INDEX('Conducted LTE'!$M$3:$M$170,MATCH(MAX('Conducted LTE'!$AH$3:$AH$170),'Conducted LTE'!$AH$3:$AH$170,0)))</f>
        <v>10</v>
      </c>
      <c r="CA202" s="467" t="str">
        <f>CA201</f>
        <v>TBD</v>
      </c>
      <c r="CB202" s="200">
        <v>0</v>
      </c>
      <c r="CC202" s="1679">
        <f>IF(COUNT('Conducted LTE'!$AH$3:$AH$170)=0,18300,INDEX('Conducted LTE'!$T$3:$T$170,MATCH(MAX('Conducted LTE'!$AH$3:$AH$170),'Conducted LTE'!$AH$3:$AH$170,0)))</f>
        <v>18300</v>
      </c>
      <c r="CD202" s="1679">
        <f>IF(COUNT('Conducted LTE'!$AH$3:$AH$170)=0,1950,INDEX('Conducted LTE'!$U$3:$U$170,MATCH(MAX('Conducted LTE'!$AH$3:$AH$170),'Conducted LTE'!$AH$3:$AH$170,0)))</f>
        <v>1950</v>
      </c>
      <c r="CE202" s="1523"/>
      <c r="CF202" s="1523"/>
      <c r="CG202" s="387" t="str">
        <f>IF(OR($BY$163="",$BY$163=""),"",$BY$163)</f>
        <v/>
      </c>
      <c r="CH202" s="387">
        <f>BZ202</f>
        <v/>
      </c>
      <c r="CI202" s="387">
        <f>CA202</f>
        <v/>
      </c>
      <c r="CJ202" s="1527"/>
      <c r="CK202" s="2042"/>
      <c r="CL202" s="206">
        <f>IF(CF202=""," ",IF(ABS(CE202-CF202)&lt;=0.125,"Valid","Not valid"))</f>
        <v/>
      </c>
      <c r="CM202" s="207">
        <f> IF(CE202="","",IF(AND(CE202&lt;&gt;"",CF202=""),IF(CE202&gt;=1,"Medir+Sig Max","No"),IF(CF202&lt;&gt;"",IF(CF202&gt;=1,"Medir+Sig Max","No"),"")))</f>
        <v/>
      </c>
      <c r="CN202" s="1787"/>
      <c r="CO202" s="220">
        <f>IF(CK202="",IF(AND(CE202="",CF202=""),"",IF(CF202="",IF(DE202&gt;1,ROUND(DE202*CE202,3),CE202),IF(DE202&gt;1,ROUND(DE202*CF202,3),CF202))),IF(AND(CE202="",CF202=""),"",IF(CF202="",IF(DE202&gt;1,ROUND(DE202*CE202*(1/(CK202)),3),CE202*(1/(CK202))),IF(DE202&gt;1,ROUND(DE202*CF202*(1/(CK202)),3),CF202*(1/(CK202))))))</f>
        <v/>
      </c>
      <c r="CP202" s="2043">
        <f>IF(COUNTIF(Overview!K12:K14,TRUE)&gt;0,2,IF(COUNTIF(Overview!L12:L14,TRUE)&gt;0,4,0))</f>
        <v/>
      </c>
      <c r="CQ202" s="1472">
        <f>IF(CO202="","",IF(CO202&gt;CP202,"Fail","Pass"))</f>
        <v/>
      </c>
      <c r="CR202" s="1481"/>
      <c r="CS202" s="1565">
        <f>MyTimestamp(CO202)</f>
        <v/>
      </c>
      <c r="CT202" s="1531">
        <f>IF(CE202="",0,15)+IF(CF202="",0,15)</f>
        <v/>
      </c>
      <c r="CU202" s="1532">
        <f>IF(CT202=0,0,2)</f>
        <v/>
      </c>
      <c r="CV202" s="859"/>
      <c r="CW202" s="859"/>
      <c r="CX202" s="2038"/>
      <c r="CY202" s="2044"/>
      <c r="CZ202" s="1543">
        <f>10^(CJ202/20)*100-100</f>
        <v/>
      </c>
      <c r="DA202" s="1331"/>
      <c r="DB202" s="709"/>
      <c r="DC202" s="777">
        <f>IF(DA202="","",10^(DA202/10))</f>
        <v/>
      </c>
      <c r="DD202" s="1377">
        <f>IF(ISNUMBER(DB202)=FALSE,"",10^(DB202/10))</f>
        <v/>
      </c>
      <c r="DE202" s="1543">
        <f>IF(AND(ISNUMBER(DC202),ISNUMBER(DD202)),IF(DC202/DD202&gt;1,ROUND((DC202)/DD202,3),1),1)</f>
        <v/>
      </c>
      <c r="DF202" s="1670">
        <f>IF(ISNUMBER(CO202),IF(CO202&gt;=CP202*0.90625,"!!!MEASURE other two 1RB modes!!!  To include the results for these two additional RB modes please use any row below free (for example otehr band) and replace the information of each field (tech, band, freq, etc...) with the proper one",""),"")</f>
        <v/>
      </c>
      <c r="DG202" s="1541"/>
      <c r="DH202" s="1541"/>
      <c r="DI202" s="1541"/>
      <c r="DJ202" s="1541"/>
      <c r="DK202" s="1541"/>
      <c r="DL202" s="1541"/>
      <c r="DM202" s="1541"/>
      <c r="DN202" s="1541"/>
      <c r="DO202" s="1541"/>
      <c r="DP202" s="1541"/>
      <c r="DQ202" s="1541"/>
      <c r="DR202" s="1541"/>
    </row>
    <row r="203" ht="12.75" x14ac:dyDescent="0.2">
      <c r="A203" s="1541"/>
      <c r="B203" s="1541"/>
      <c r="C203"/>
      <c r="D203" s="130">
        <f>IF(BX$195="Close to Ear","EN 62209-1","EN 62209-2")</f>
        <v/>
      </c>
      <c r="E203" s="130">
        <f>IF(CG203="Close to Ear","2016","2010/A1:2019")</f>
        <v/>
      </c>
      <c r="F203" s="1488" t="inlineStr">
        <is>
          <t>5.3</t>
        </is>
      </c>
      <c r="G203" s="1497"/>
      <c r="H203" s="120">
        <f>BV203</f>
        <v/>
      </c>
      <c r="I203" s="120">
        <f>BW203</f>
        <v/>
      </c>
      <c r="J203" s="687" t="inlineStr">
        <is>
          <t>LTE</t>
        </is>
      </c>
      <c r="K203" s="194" t="inlineStr">
        <is>
          <t>FDD1</t>
        </is>
      </c>
      <c r="L203" s="115"/>
      <c r="M203" s="120">
        <v>10</v>
      </c>
      <c r="N203" s="119" t="inlineStr">
        <is>
          <t>QPSK</t>
        </is>
      </c>
      <c r="O203" s="131"/>
      <c r="P203" s="6597"/>
      <c r="Q203" s="131">
        <v>1</v>
      </c>
      <c r="R203" s="131">
        <v>0</v>
      </c>
      <c r="S203" s="120"/>
      <c r="T203" s="120">
        <v>18300</v>
      </c>
      <c r="U203" s="120">
        <v>1950</v>
      </c>
      <c r="V203" s="119"/>
      <c r="W203" s="197"/>
      <c r="X203" s="119"/>
      <c r="Y203" s="119"/>
      <c r="Z203" s="119"/>
      <c r="AA203" s="115"/>
      <c r="AB203" s="115"/>
      <c r="AC203" s="689">
        <f>IF(OR(BX$195="Close to Ear",BX$195="Close to Head"),"Head",IF(BX$195="Extremity","Extremity","Body"))</f>
        <v/>
      </c>
      <c r="AD203" s="690">
        <f>CA203</f>
        <v/>
      </c>
      <c r="AE203" s="688">
        <f>CB203</f>
        <v/>
      </c>
      <c r="AF203" s="115"/>
      <c r="AG203" s="808">
        <f>IF(AZ203="","N/A",IF(CQ203="Pass","P","F"))</f>
        <v/>
      </c>
      <c r="AH203" s="129"/>
      <c r="AI203" s="129"/>
      <c r="AJ203" s="129"/>
      <c r="AK203" s="119"/>
      <c r="AL203" s="115"/>
      <c r="AM203" s="119"/>
      <c r="AN203" s="119"/>
      <c r="AO203" s="692"/>
      <c r="AP203" s="692"/>
      <c r="AQ203" s="692"/>
      <c r="AR203" s="692"/>
      <c r="AS203" s="692"/>
      <c r="AT203" s="691">
        <f>CE203</f>
        <v/>
      </c>
      <c r="AU203" s="691">
        <f>CF203</f>
        <v/>
      </c>
      <c r="AV203" s="813"/>
      <c r="AW203" s="813"/>
      <c r="AX203" s="197">
        <f>CZ203</f>
        <v/>
      </c>
      <c r="AY203" s="197">
        <f>DE203</f>
        <v/>
      </c>
      <c r="AZ203" s="3379">
        <f>CO203</f>
        <v/>
      </c>
      <c r="BA203" s="3380"/>
      <c r="BB203" s="197">
        <f>CP203</f>
        <v/>
      </c>
      <c r="BC203" s="813"/>
      <c r="BD203" s="197">
        <f>CR203</f>
        <v/>
      </c>
      <c r="BE203" s="121">
        <f>CS203</f>
        <v/>
      </c>
      <c r="BF203" s="122">
        <f>CT203*60</f>
        <v/>
      </c>
      <c r="BG203" s="121">
        <f>BE203</f>
        <v/>
      </c>
      <c r="BH203" s="122">
        <f>CU203*60</f>
        <v/>
      </c>
      <c r="BI203" s="122">
        <f>CV203</f>
        <v/>
      </c>
      <c r="BJ203" s="117"/>
      <c r="BK203" s="812">
        <f>Overview!$E$7</f>
        <v/>
      </c>
      <c r="BL203" s="117"/>
      <c r="BM203" s="836">
        <f>CW203</f>
        <v/>
      </c>
      <c r="BN203" s="812">
        <f>Overview!$P$153</f>
        <v/>
      </c>
      <c r="BO203" s="117"/>
      <c r="BP203" s="117"/>
      <c r="BQ203" s="115"/>
      <c r="BR203" s="1478"/>
      <c r="BS203" s="1548"/>
      <c r="BT203" s="2127" t="inlineStr">
        <is>
          <t>LTE</t>
        </is>
      </c>
      <c r="BU203" s="2089" t="inlineStr">
        <is>
          <t>FDD1</t>
        </is>
      </c>
      <c r="BV203" s="430">
        <f>Overview!$H$29</f>
        <v/>
      </c>
      <c r="BW203" s="2010"/>
      <c r="BX203" s="2089"/>
      <c r="BY203" s="924"/>
      <c r="BZ203" s="1722">
        <f>IF(COUNT('Conducted LTE'!$AH$3:$AH$170)=0,10,INDEX('Conducted LTE'!$M$3:$M$170,MATCH(MAX('Conducted LTE'!$AH$3:$AH$170),'Conducted LTE'!$AH$3:$AH$170,0)))</f>
        <v>10</v>
      </c>
      <c r="CA203" s="468" t="str">
        <f>CA202</f>
        <v>TBD</v>
      </c>
      <c r="CB203" s="201">
        <v>0</v>
      </c>
      <c r="CC203" s="1059">
        <f>IF(COUNT('Conducted LTE'!$AH$3:$AH$170)=0,18300,INDEX('Conducted LTE'!$T$3:$T$170,MATCH(MAX('Conducted LTE'!$AH$3:$AH$170),'Conducted LTE'!$AH$3:$AH$170,0)))</f>
        <v>18300</v>
      </c>
      <c r="CD203" s="1059">
        <f>IF(COUNT('Conducted LTE'!$AH$3:$AH$170)=0,1950,INDEX('Conducted LTE'!$U$3:$U$170,MATCH(MAX('Conducted LTE'!$AH$3:$AH$170),'Conducted LTE'!$AH$3:$AH$170,0)))</f>
        <v>1950</v>
      </c>
      <c r="CE203" s="1523"/>
      <c r="CF203" s="1523"/>
      <c r="CG203" s="387" t="str">
        <f>IF(OR($BY$163="",$BY$163=""),"",$BY$163)</f>
        <v/>
      </c>
      <c r="CH203" s="387">
        <f>BZ203</f>
        <v/>
      </c>
      <c r="CI203" s="387">
        <f>CA203</f>
        <v/>
      </c>
      <c r="CJ203" s="1527"/>
      <c r="CK203" s="2042"/>
      <c r="CL203" s="206">
        <f>IF(CF203=""," ",IF(ABS(CE203-CF203)&lt;=0.125,"Valid","Not valid"))</f>
        <v/>
      </c>
      <c r="CM203" s="207">
        <f> IF(CE203="","",IF(AND(CE203&lt;&gt;"",CF203=""),IF(CE203&gt;=1,"Medir+Sig Max","No"),IF(CF203&lt;&gt;"",IF(CF203&gt;=1,"Medir+Sig Max","No"),"")))</f>
        <v/>
      </c>
      <c r="CN203" s="1787"/>
      <c r="CO203" s="220">
        <f>IF(CK203="",IF(AND(CE203="",CF203=""),"",IF(CF203="",IF(DE203&gt;1,ROUND(DE203*CE203,3),CE203),IF(DE203&gt;1,ROUND(DE203*CF203,3),CF203))),IF(AND(CE203="",CF203=""),"",IF(CF203="",IF(DE203&gt;1,ROUND(DE203*CE203*(1/(CK203)),3),CE203*(1/(CK203))),IF(DE203&gt;1,ROUND(DE203*CF203*(1/(CK203)),3),CF203*(1/(CK203))))))</f>
        <v/>
      </c>
      <c r="CP203" s="2043">
        <f>IF(COUNTIF(Overview!K12:K14,TRUE)&gt;0,2,IF(COUNTIF(Overview!L12:L14,TRUE)&gt;0,4,0))</f>
        <v/>
      </c>
      <c r="CQ203" s="1472">
        <f>IF(CO203="","",IF(CO203&gt;CP203,"Fail","Pass"))</f>
        <v/>
      </c>
      <c r="CR203" s="1481"/>
      <c r="CS203" s="1565">
        <f>MyTimestamp(CO203)</f>
        <v/>
      </c>
      <c r="CT203" s="1531">
        <f>IF(CE203="",0,15)+IF(CF203="",0,15)</f>
        <v/>
      </c>
      <c r="CU203" s="1532">
        <f>IF(CT203=0,0,2)</f>
        <v/>
      </c>
      <c r="CV203" s="859"/>
      <c r="CW203" s="859"/>
      <c r="CX203" s="2038"/>
      <c r="CY203" s="2044"/>
      <c r="CZ203" s="1543">
        <f>10^(CJ203/20)*100-100</f>
        <v/>
      </c>
      <c r="DA203" s="1331"/>
      <c r="DB203" s="709"/>
      <c r="DC203" s="777">
        <f>IF(DA203="","",10^(DA203/10))</f>
        <v/>
      </c>
      <c r="DD203" s="1377">
        <f>IF(ISNUMBER(DB203)=FALSE,"",10^(DB203/10))</f>
        <v/>
      </c>
      <c r="DE203" s="1543">
        <f>IF(AND(ISNUMBER(DC203),ISNUMBER(DD203)),IF(DC203/DD203&gt;1,ROUND((DC203)/DD203,3),1),1)</f>
        <v/>
      </c>
      <c r="DF203" s="1670">
        <f>IF(ISNUMBER(CO203),IF(CO203&gt;=CP203*0.90625,"!!!MEASURE other two 1RB modes!!!  To include the results for these two additional RB modes please use any row below free (for example otehr band) and replace the information of each field (tech, band, freq, etc...) with the proper one",""),"")</f>
        <v/>
      </c>
      <c r="DG203" s="1541"/>
      <c r="DH203" s="1541"/>
      <c r="DI203" s="1541"/>
      <c r="DJ203" s="1541"/>
      <c r="DK203" s="1541"/>
      <c r="DL203" s="1541"/>
      <c r="DM203" s="1541"/>
      <c r="DN203" s="1541"/>
      <c r="DO203" s="1541"/>
      <c r="DP203" s="1541"/>
      <c r="DQ203" s="1541"/>
      <c r="DR203" s="1541"/>
    </row>
    <row r="204" ht="12.75" x14ac:dyDescent="0.2">
      <c r="A204" s="1541"/>
      <c r="B204" s="1541"/>
      <c r="C204"/>
      <c r="D204" s="130">
        <f>IF(BX$195="Close to Ear","EN 62209-1","EN 62209-2")</f>
        <v/>
      </c>
      <c r="E204" s="130">
        <f>IF(CG204="Close to Ear","2016","2010/A1:2019")</f>
        <v/>
      </c>
      <c r="F204" s="1488" t="inlineStr">
        <is>
          <t>5.3</t>
        </is>
      </c>
      <c r="G204" s="1497"/>
      <c r="H204" s="120">
        <f>BV204</f>
        <v/>
      </c>
      <c r="I204" s="120">
        <f>BW204</f>
        <v/>
      </c>
      <c r="J204" s="687" t="inlineStr">
        <is>
          <t>LTE</t>
        </is>
      </c>
      <c r="K204" s="194" t="inlineStr">
        <is>
          <t>FDD1</t>
        </is>
      </c>
      <c r="L204" s="115"/>
      <c r="M204" s="120">
        <v>10</v>
      </c>
      <c r="N204" s="119" t="inlineStr">
        <is>
          <t>QPSK</t>
        </is>
      </c>
      <c r="O204" s="131"/>
      <c r="P204" s="6597"/>
      <c r="Q204" s="131">
        <v>1</v>
      </c>
      <c r="R204" s="131">
        <v>0</v>
      </c>
      <c r="S204" s="120"/>
      <c r="T204" s="120">
        <v>18300</v>
      </c>
      <c r="U204" s="120">
        <v>1950</v>
      </c>
      <c r="V204" s="119"/>
      <c r="W204" s="197"/>
      <c r="X204" s="119"/>
      <c r="Y204" s="119"/>
      <c r="Z204" s="119"/>
      <c r="AA204" s="115"/>
      <c r="AB204" s="115"/>
      <c r="AC204" s="689">
        <f>IF(OR(BX$195="Close to Ear",BX$195="Close to Head"),"Head",IF(BX$195="Extremity","Extremity","Body"))</f>
        <v/>
      </c>
      <c r="AD204" s="690">
        <f>CA204</f>
        <v/>
      </c>
      <c r="AE204" s="688">
        <f>CB204</f>
        <v/>
      </c>
      <c r="AF204" s="115"/>
      <c r="AG204" s="808">
        <f>IF(AZ204="","N/A",IF(CQ204="Pass","P","F"))</f>
        <v/>
      </c>
      <c r="AH204" s="129"/>
      <c r="AI204" s="129"/>
      <c r="AJ204" s="129"/>
      <c r="AK204" s="119"/>
      <c r="AL204" s="115"/>
      <c r="AM204" s="119"/>
      <c r="AN204" s="119"/>
      <c r="AO204" s="692"/>
      <c r="AP204" s="692"/>
      <c r="AQ204" s="692"/>
      <c r="AR204" s="692"/>
      <c r="AS204" s="692"/>
      <c r="AT204" s="691">
        <f>CE204</f>
        <v/>
      </c>
      <c r="AU204" s="691">
        <f>CF204</f>
        <v/>
      </c>
      <c r="AV204" s="813"/>
      <c r="AW204" s="813"/>
      <c r="AX204" s="197">
        <f>CZ204</f>
        <v/>
      </c>
      <c r="AY204" s="197">
        <f>DE204</f>
        <v/>
      </c>
      <c r="AZ204" s="3379">
        <f>CO204</f>
        <v/>
      </c>
      <c r="BA204" s="3380"/>
      <c r="BB204" s="197">
        <f>CP204</f>
        <v/>
      </c>
      <c r="BC204" s="813"/>
      <c r="BD204" s="197">
        <f>CR204</f>
        <v/>
      </c>
      <c r="BE204" s="121">
        <f>CS204</f>
        <v/>
      </c>
      <c r="BF204" s="122">
        <f>CT204*60</f>
        <v/>
      </c>
      <c r="BG204" s="121">
        <f>BE204</f>
        <v/>
      </c>
      <c r="BH204" s="122">
        <f>CU204*60</f>
        <v/>
      </c>
      <c r="BI204" s="122">
        <f>CV204</f>
        <v/>
      </c>
      <c r="BJ204" s="117"/>
      <c r="BK204" s="812">
        <f>Overview!$E$7</f>
        <v/>
      </c>
      <c r="BL204" s="117"/>
      <c r="BM204" s="836">
        <f>CW204</f>
        <v/>
      </c>
      <c r="BN204" s="812">
        <f>Overview!$P$153</f>
        <v/>
      </c>
      <c r="BO204" s="117"/>
      <c r="BP204" s="117"/>
      <c r="BQ204" s="115"/>
      <c r="BR204" s="1478"/>
      <c r="BS204" s="1548"/>
      <c r="BT204" s="2127" t="inlineStr">
        <is>
          <t>LTE</t>
        </is>
      </c>
      <c r="BU204" s="2089" t="inlineStr">
        <is>
          <t>FDD1</t>
        </is>
      </c>
      <c r="BV204" s="430">
        <f>Overview!$H$29</f>
        <v/>
      </c>
      <c r="BW204" s="2010"/>
      <c r="BX204" s="2089"/>
      <c r="BY204" s="2130"/>
      <c r="BZ204" s="2131">
        <f>IF(COUNT('Conducted LTE'!$AH$3:$AH$170)=0,10,INDEX('Conducted LTE'!$M$3:$M$170,MATCH(MAX('Conducted LTE'!$AH$3:$AH$170),'Conducted LTE'!$AH$3:$AH$170,0)))</f>
        <v>10</v>
      </c>
      <c r="CA204" s="466" t="str">
        <f>CA203</f>
        <v>TBD</v>
      </c>
      <c r="CB204" s="202">
        <v>0</v>
      </c>
      <c r="CC204" s="881">
        <f>IF(COUNT('Conducted LTE'!$AH$3:$AH$170)=0,18300,INDEX('Conducted LTE'!$T$3:$T$170,MATCH(MAX('Conducted LTE'!$AH$3:$AH$170),'Conducted LTE'!$AH$3:$AH$170,0)))</f>
        <v>18300</v>
      </c>
      <c r="CD204" s="881">
        <f>IF(COUNT('Conducted LTE'!$AH$3:$AH$170)=0,1950,INDEX('Conducted LTE'!$U$3:$U$170,MATCH(MAX('Conducted LTE'!$AH$3:$AH$170),'Conducted LTE'!$AH$3:$AH$170,0)))</f>
        <v>1950</v>
      </c>
      <c r="CE204" s="1523"/>
      <c r="CF204" s="1523"/>
      <c r="CG204" s="387" t="str">
        <f>IF(OR($BY$163="",$BY$163=""),"",$BY$163)</f>
        <v/>
      </c>
      <c r="CH204" s="387">
        <f>BZ204</f>
        <v/>
      </c>
      <c r="CI204" s="387">
        <f>CA204</f>
        <v/>
      </c>
      <c r="CJ204" s="1527"/>
      <c r="CK204" s="2042"/>
      <c r="CL204" s="206">
        <f>IF(CF204=""," ",IF(ABS(CE204-CF204)&lt;=0.125,"Valid","Not valid"))</f>
        <v/>
      </c>
      <c r="CM204" s="207">
        <f> IF(CE204="","",IF(AND(CE204&lt;&gt;"",CF204=""),IF(CE204&gt;=1,"Medir+Sig Max","No"),IF(CF204&lt;&gt;"",IF(CF204&gt;=1,"Medir+Sig Max","No"),"")))</f>
        <v/>
      </c>
      <c r="CN204" s="1787"/>
      <c r="CO204" s="220">
        <f>IF(CK204="",IF(AND(CE204="",CF204=""),"",IF(CF204="",IF(DE204&gt;1,ROUND(DE204*CE204,3),CE204),IF(DE204&gt;1,ROUND(DE204*CF204,3),CF204))),IF(AND(CE204="",CF204=""),"",IF(CF204="",IF(DE204&gt;1,ROUND(DE204*CE204*(1/(CK204)),3),CE204*(1/(CK204))),IF(DE204&gt;1,ROUND(DE204*CF204*(1/(CK204)),3),CF204*(1/(CK204))))))</f>
        <v/>
      </c>
      <c r="CP204" s="2043">
        <f>IF(COUNTIF(Overview!K12:K14,TRUE)&gt;0,2,IF(COUNTIF(Overview!L12:L14,TRUE)&gt;0,4,0))</f>
        <v/>
      </c>
      <c r="CQ204" s="1472">
        <f>IF(CO204="","",IF(CO204&gt;CP204,"Fail","Pass"))</f>
        <v/>
      </c>
      <c r="CR204" s="1481"/>
      <c r="CS204" s="1565">
        <f>MyTimestamp(CO204)</f>
        <v/>
      </c>
      <c r="CT204" s="1531">
        <f>IF(CE204="",0,15)+IF(CF204="",0,15)</f>
        <v/>
      </c>
      <c r="CU204" s="1532">
        <f>IF(CT204=0,0,2)</f>
        <v/>
      </c>
      <c r="CV204" s="859"/>
      <c r="CW204" s="859"/>
      <c r="CX204" s="2038"/>
      <c r="CY204" s="2044"/>
      <c r="CZ204" s="1543">
        <f>10^(CJ204/20)*100-100</f>
        <v/>
      </c>
      <c r="DA204" s="1331"/>
      <c r="DB204" s="709"/>
      <c r="DC204" s="777">
        <f>IF(DA204="","",10^(DA204/10))</f>
        <v/>
      </c>
      <c r="DD204" s="1377">
        <f>IF(ISNUMBER(DB204)=FALSE,"",10^(DB204/10))</f>
        <v/>
      </c>
      <c r="DE204" s="1543">
        <f>IF(AND(ISNUMBER(DC204),ISNUMBER(DD204)),IF(DC204/DD204&gt;1,ROUND((DC204)/DD204,3),1),1)</f>
        <v/>
      </c>
      <c r="DF204" s="1541"/>
      <c r="DG204" s="1541"/>
      <c r="DH204" s="1541"/>
      <c r="DI204" s="1541"/>
      <c r="DJ204" s="1541"/>
      <c r="DK204" s="1541"/>
      <c r="DL204" s="1541"/>
      <c r="DM204" s="1541"/>
      <c r="DN204" s="1541"/>
      <c r="DO204" s="1541"/>
      <c r="DP204" s="1541"/>
      <c r="DQ204" s="1541"/>
      <c r="DR204" s="1541"/>
    </row>
    <row r="205" ht="12.75" x14ac:dyDescent="0.2">
      <c r="A205" s="1541"/>
      <c r="B205" s="1541"/>
      <c r="C205"/>
      <c r="D205" s="130">
        <f>IF(BX$195="Close to Ear","EN 62209-1","EN 62209-2")</f>
        <v/>
      </c>
      <c r="E205" s="130">
        <f>IF(CG205="Close to Ear","2016","2010/A1:2019")</f>
        <v/>
      </c>
      <c r="F205" s="1488" t="inlineStr">
        <is>
          <t>5.3</t>
        </is>
      </c>
      <c r="G205" s="1497"/>
      <c r="H205" s="120">
        <f>BV205</f>
        <v/>
      </c>
      <c r="I205" s="120">
        <f>BW205</f>
        <v/>
      </c>
      <c r="J205" s="687" t="inlineStr">
        <is>
          <t>LTE</t>
        </is>
      </c>
      <c r="K205" s="194" t="inlineStr">
        <is>
          <t>FDD1</t>
        </is>
      </c>
      <c r="L205" s="115"/>
      <c r="M205" s="120">
        <v>10</v>
      </c>
      <c r="N205" s="119" t="inlineStr">
        <is>
          <t>QPSK</t>
        </is>
      </c>
      <c r="O205" s="131"/>
      <c r="P205" s="6597"/>
      <c r="Q205" s="131">
        <v>1</v>
      </c>
      <c r="R205" s="131">
        <v>0</v>
      </c>
      <c r="S205" s="120"/>
      <c r="T205" s="120">
        <v>18300</v>
      </c>
      <c r="U205" s="120">
        <v>1950</v>
      </c>
      <c r="V205" s="119"/>
      <c r="W205" s="197"/>
      <c r="X205" s="119"/>
      <c r="Y205" s="119"/>
      <c r="Z205" s="119"/>
      <c r="AA205" s="115"/>
      <c r="AB205" s="115"/>
      <c r="AC205" s="689">
        <f>IF(OR(BX$195="Close to Ear",BX$195="Close to Head"),"Head",IF(BX$195="Extremity","Extremity","Body"))</f>
        <v/>
      </c>
      <c r="AD205" s="690">
        <f>CA205</f>
        <v/>
      </c>
      <c r="AE205" s="688">
        <f>CB205</f>
        <v/>
      </c>
      <c r="AF205" s="115"/>
      <c r="AG205" s="808">
        <f>IF(AZ205="","N/A",IF(CQ205="Pass","P","F"))</f>
        <v/>
      </c>
      <c r="AH205" s="129"/>
      <c r="AI205" s="129"/>
      <c r="AJ205" s="129"/>
      <c r="AK205" s="119"/>
      <c r="AL205" s="115"/>
      <c r="AM205" s="119"/>
      <c r="AN205" s="119"/>
      <c r="AO205" s="692"/>
      <c r="AP205" s="692"/>
      <c r="AQ205" s="692"/>
      <c r="AR205" s="692"/>
      <c r="AS205" s="692"/>
      <c r="AT205" s="691">
        <f>CE205</f>
        <v/>
      </c>
      <c r="AU205" s="691">
        <f>CF205</f>
        <v/>
      </c>
      <c r="AV205" s="813"/>
      <c r="AW205" s="813"/>
      <c r="AX205" s="197">
        <f>CZ205</f>
        <v/>
      </c>
      <c r="AY205" s="197">
        <f>DE205</f>
        <v/>
      </c>
      <c r="AZ205" s="3379">
        <f>CO205</f>
        <v/>
      </c>
      <c r="BA205" s="3380"/>
      <c r="BB205" s="197">
        <f>CP205</f>
        <v/>
      </c>
      <c r="BC205" s="813"/>
      <c r="BD205" s="197">
        <f>CR205</f>
        <v/>
      </c>
      <c r="BE205" s="121">
        <f>CS205</f>
        <v/>
      </c>
      <c r="BF205" s="122">
        <f>CT205*60</f>
        <v/>
      </c>
      <c r="BG205" s="121">
        <f>BE205</f>
        <v/>
      </c>
      <c r="BH205" s="122">
        <f>CU205*60</f>
        <v/>
      </c>
      <c r="BI205" s="122">
        <f>CV205</f>
        <v/>
      </c>
      <c r="BJ205" s="117"/>
      <c r="BK205" s="812">
        <f>Overview!$E$7</f>
        <v/>
      </c>
      <c r="BL205" s="117"/>
      <c r="BM205" s="836">
        <f>CW205</f>
        <v/>
      </c>
      <c r="BN205" s="812">
        <f>Overview!$P$153</f>
        <v/>
      </c>
      <c r="BO205" s="117"/>
      <c r="BP205" s="117"/>
      <c r="BQ205" s="115"/>
      <c r="BR205" s="1478"/>
      <c r="BS205" s="1548"/>
      <c r="BT205" s="2127" t="inlineStr">
        <is>
          <t>LTE</t>
        </is>
      </c>
      <c r="BU205" s="2089" t="inlineStr">
        <is>
          <t>FDD1</t>
        </is>
      </c>
      <c r="BV205" s="430">
        <f>Overview!$H$29</f>
        <v/>
      </c>
      <c r="BW205" s="2010"/>
      <c r="BX205" s="2089"/>
      <c r="BY205" s="2129"/>
      <c r="BZ205" s="2131">
        <f>IF(COUNT('Conducted LTE'!$AH$3:$AH$170)=0,10,INDEX('Conducted LTE'!$M$3:$M$170,MATCH(MAX('Conducted LTE'!$AH$3:$AH$170),'Conducted LTE'!$AH$3:$AH$170,0)))</f>
        <v>10</v>
      </c>
      <c r="CA205" s="467" t="str">
        <f>CA204</f>
        <v>TBD</v>
      </c>
      <c r="CB205" s="200">
        <v>0</v>
      </c>
      <c r="CC205" s="1679">
        <f>IF(COUNT('Conducted LTE'!$AH$3:$AH$170)=0,18300,INDEX('Conducted LTE'!$T$3:$T$170,MATCH(MAX('Conducted LTE'!$AH$3:$AH$170),'Conducted LTE'!$AH$3:$AH$170,0)))</f>
        <v>18300</v>
      </c>
      <c r="CD205" s="1679">
        <f>IF(COUNT('Conducted LTE'!$AH$3:$AH$170)=0,1950,INDEX('Conducted LTE'!$U$3:$U$170,MATCH(MAX('Conducted LTE'!$AH$3:$AH$170),'Conducted LTE'!$AH$3:$AH$170,0)))</f>
        <v>1950</v>
      </c>
      <c r="CE205" s="1523"/>
      <c r="CF205" s="1523"/>
      <c r="CG205" s="387" t="str">
        <f>IF(OR($BY$163="",$BY$163=""),"",$BY$163)</f>
        <v/>
      </c>
      <c r="CH205" s="387">
        <f>BZ205</f>
        <v/>
      </c>
      <c r="CI205" s="387">
        <f>CA205</f>
        <v/>
      </c>
      <c r="CJ205" s="1527"/>
      <c r="CK205" s="2042"/>
      <c r="CL205" s="206">
        <f>IF(CF205=""," ",IF(ABS(CE205-CF205)&lt;=0.125,"Valid","Not valid"))</f>
        <v/>
      </c>
      <c r="CM205" s="207">
        <f> IF(CE205="","",IF(AND(CE205&lt;&gt;"",CF205=""),IF(CE205&gt;=1,"Medir+Sig Max","No"),IF(CF205&lt;&gt;"",IF(CF205&gt;=1,"Medir+Sig Max","No"),"")))</f>
        <v/>
      </c>
      <c r="CN205" s="1787"/>
      <c r="CO205" s="220">
        <f>IF(CK205="",IF(AND(CE205="",CF205=""),"",IF(CF205="",IF(DE205&gt;1,ROUND(DE205*CE205,3),CE205),IF(DE205&gt;1,ROUND(DE205*CF205,3),CF205))),IF(AND(CE205="",CF205=""),"",IF(CF205="",IF(DE205&gt;1,ROUND(DE205*CE205*(1/(CK205)),3),CE205*(1/(CK205))),IF(DE205&gt;1,ROUND(DE205*CF205*(1/(CK205)),3),CF205*(1/(CK205))))))</f>
        <v/>
      </c>
      <c r="CP205" s="2043">
        <f>IF(COUNTIF(Overview!K12:K14,TRUE)&gt;0,2,IF(COUNTIF(Overview!L12:L14,TRUE)&gt;0,4,0))</f>
        <v/>
      </c>
      <c r="CQ205" s="1472">
        <f>IF(CO205="","",IF(CO205&gt;CP205,"Fail","Pass"))</f>
        <v/>
      </c>
      <c r="CR205" s="1481"/>
      <c r="CS205" s="1565">
        <f>MyTimestamp(CO205)</f>
        <v/>
      </c>
      <c r="CT205" s="1531">
        <f>IF(CE205="",0,15)+IF(CF205="",0,15)</f>
        <v/>
      </c>
      <c r="CU205" s="1532">
        <f>IF(CT205=0,0,2)</f>
        <v/>
      </c>
      <c r="CV205" s="859"/>
      <c r="CW205" s="859"/>
      <c r="CX205" s="2038"/>
      <c r="CY205" s="2044"/>
      <c r="CZ205" s="1543">
        <f>10^(CJ205/20)*100-100</f>
        <v/>
      </c>
      <c r="DA205" s="1331"/>
      <c r="DB205" s="709"/>
      <c r="DC205" s="777">
        <f>IF(DA205="","",10^(DA205/10))</f>
        <v/>
      </c>
      <c r="DD205" s="1377">
        <f>IF(ISNUMBER(DB205)=FALSE,"",10^(DB205/10))</f>
        <v/>
      </c>
      <c r="DE205" s="1543">
        <f>IF(AND(ISNUMBER(DC205),ISNUMBER(DD205)),IF(DC205/DD205&gt;1,ROUND((DC205)/DD205,3),1),1)</f>
        <v/>
      </c>
      <c r="DF205" s="1541"/>
      <c r="DG205" s="1541"/>
      <c r="DH205" s="1541"/>
      <c r="DI205" s="1541"/>
      <c r="DJ205" s="1541"/>
      <c r="DK205" s="1541"/>
      <c r="DL205" s="1541"/>
      <c r="DM205" s="1541"/>
      <c r="DN205" s="1541"/>
      <c r="DO205" s="1541"/>
      <c r="DP205" s="1541"/>
      <c r="DQ205" s="1541"/>
      <c r="DR205" s="1541"/>
    </row>
    <row r="206" ht="12.75" x14ac:dyDescent="0.2">
      <c r="A206" s="1541"/>
      <c r="B206" s="1541"/>
      <c r="C206"/>
      <c r="D206" s="130">
        <f>IF(BX$195="Close to Ear","EN 62209-1","EN 62209-2")</f>
        <v/>
      </c>
      <c r="E206" s="130">
        <f>IF(CG206="Close to Ear","2016","2010/A1:2019")</f>
        <v/>
      </c>
      <c r="F206" s="1488" t="inlineStr">
        <is>
          <t>5.3</t>
        </is>
      </c>
      <c r="G206" s="1497"/>
      <c r="H206" s="120">
        <f>BV206</f>
        <v/>
      </c>
      <c r="I206" s="120">
        <f>BW206</f>
        <v/>
      </c>
      <c r="J206" s="687" t="inlineStr">
        <is>
          <t>LTE</t>
        </is>
      </c>
      <c r="K206" s="194" t="inlineStr">
        <is>
          <t>FDD1</t>
        </is>
      </c>
      <c r="L206" s="115"/>
      <c r="M206" s="120">
        <v>10</v>
      </c>
      <c r="N206" s="119" t="inlineStr">
        <is>
          <t>QPSK</t>
        </is>
      </c>
      <c r="O206" s="131"/>
      <c r="P206" s="6597"/>
      <c r="Q206" s="131">
        <v>1</v>
      </c>
      <c r="R206" s="131">
        <v>0</v>
      </c>
      <c r="S206" s="120"/>
      <c r="T206" s="120">
        <v>18300</v>
      </c>
      <c r="U206" s="120">
        <v>1950</v>
      </c>
      <c r="V206" s="119"/>
      <c r="W206" s="197"/>
      <c r="X206" s="119"/>
      <c r="Y206" s="119"/>
      <c r="Z206" s="119"/>
      <c r="AA206" s="115"/>
      <c r="AB206" s="115"/>
      <c r="AC206" s="689">
        <f>IF(OR(BX$195="Close to Ear",BX$195="Close to Head"),"Head",IF(BX$195="Extremity","Extremity","Body"))</f>
        <v/>
      </c>
      <c r="AD206" s="690">
        <f>CA206</f>
        <v/>
      </c>
      <c r="AE206" s="688">
        <f>CB206</f>
        <v/>
      </c>
      <c r="AF206" s="115"/>
      <c r="AG206" s="808">
        <f>IF(AZ206="","N/A",IF(CQ206="Pass","P","F"))</f>
        <v/>
      </c>
      <c r="AH206" s="129"/>
      <c r="AI206" s="129"/>
      <c r="AJ206" s="129"/>
      <c r="AK206" s="119"/>
      <c r="AL206" s="115"/>
      <c r="AM206" s="119"/>
      <c r="AN206" s="119"/>
      <c r="AO206" s="692"/>
      <c r="AP206" s="692"/>
      <c r="AQ206" s="692"/>
      <c r="AR206" s="692"/>
      <c r="AS206" s="692"/>
      <c r="AT206" s="691">
        <f>CE206</f>
        <v/>
      </c>
      <c r="AU206" s="691">
        <f>CF206</f>
        <v/>
      </c>
      <c r="AV206" s="813"/>
      <c r="AW206" s="813"/>
      <c r="AX206" s="197">
        <f>CZ206</f>
        <v/>
      </c>
      <c r="AY206" s="197">
        <f>DE206</f>
        <v/>
      </c>
      <c r="AZ206" s="3379">
        <f>CO206</f>
        <v/>
      </c>
      <c r="BA206" s="3380"/>
      <c r="BB206" s="197">
        <f>CP206</f>
        <v/>
      </c>
      <c r="BC206" s="813"/>
      <c r="BD206" s="197">
        <f>CR206</f>
        <v/>
      </c>
      <c r="BE206" s="121">
        <f>CS206</f>
        <v/>
      </c>
      <c r="BF206" s="122">
        <f>CT206*60</f>
        <v/>
      </c>
      <c r="BG206" s="121">
        <f>BE206</f>
        <v/>
      </c>
      <c r="BH206" s="122">
        <f>CU206*60</f>
        <v/>
      </c>
      <c r="BI206" s="122">
        <f>CV206</f>
        <v/>
      </c>
      <c r="BJ206" s="117"/>
      <c r="BK206" s="812">
        <f>Overview!$E$7</f>
        <v/>
      </c>
      <c r="BL206" s="117"/>
      <c r="BM206" s="836">
        <f>CW206</f>
        <v/>
      </c>
      <c r="BN206" s="812">
        <f>Overview!$P$153</f>
        <v/>
      </c>
      <c r="BO206" s="117"/>
      <c r="BP206" s="117"/>
      <c r="BQ206" s="115"/>
      <c r="BR206" s="1478"/>
      <c r="BS206" s="1548"/>
      <c r="BT206" s="2127" t="inlineStr">
        <is>
          <t>LTE</t>
        </is>
      </c>
      <c r="BU206" s="2089" t="inlineStr">
        <is>
          <t>FDD1</t>
        </is>
      </c>
      <c r="BV206" s="430">
        <f>Overview!$H$29</f>
        <v/>
      </c>
      <c r="BW206" s="2010"/>
      <c r="BX206" s="1872"/>
      <c r="BY206" s="2132"/>
      <c r="BZ206" s="2131">
        <f>IF(COUNT('Conducted LTE'!$AH$3:$AH$170)=0,10,INDEX('Conducted LTE'!$M$3:$M$170,MATCH(MAX('Conducted LTE'!$AH$3:$AH$170),'Conducted LTE'!$AH$3:$AH$170,0)))</f>
        <v>10</v>
      </c>
      <c r="CA206" s="468" t="str">
        <f>CA205</f>
        <v>TBD</v>
      </c>
      <c r="CB206" s="201">
        <v>0</v>
      </c>
      <c r="CC206" s="1059">
        <f>IF(COUNT('Conducted LTE'!$AH$3:$AH$170)=0,18300,INDEX('Conducted LTE'!$T$3:$T$170,MATCH(MAX('Conducted LTE'!$AH$3:$AH$170),'Conducted LTE'!$AH$3:$AH$170,0)))</f>
        <v>18300</v>
      </c>
      <c r="CD206" s="1059">
        <f>IF(COUNT('Conducted LTE'!$AH$3:$AH$170)=0,1950,INDEX('Conducted LTE'!$U$3:$U$170,MATCH(MAX('Conducted LTE'!$AH$3:$AH$170),'Conducted LTE'!$AH$3:$AH$170,0)))</f>
        <v>1950</v>
      </c>
      <c r="CE206" s="1874"/>
      <c r="CF206" s="1874"/>
      <c r="CG206" s="388" t="str">
        <f>IF(OR($BY$163="",$BY$163=""),"",$BY$163)</f>
        <v/>
      </c>
      <c r="CH206" s="388">
        <f>BZ206</f>
        <v/>
      </c>
      <c r="CI206" s="388">
        <f>CA206</f>
        <v/>
      </c>
      <c r="CJ206" s="2046"/>
      <c r="CK206" s="2042"/>
      <c r="CL206" s="212">
        <f>IF(CF206=""," ",IF(ABS(CE206-CF206)&lt;=0.125,"Valid","Not valid"))</f>
        <v/>
      </c>
      <c r="CM206" s="213">
        <f> IF(CE206="","",IF(AND(CE206&lt;&gt;"",CF206=""),IF(CE206&gt;=1,"Medir+Sig Max","No"),IF(CF206&lt;&gt;"",IF(CF206&gt;=1,"Medir+Sig Max","No"),"")))</f>
        <v/>
      </c>
      <c r="CN206" s="1794"/>
      <c r="CO206" s="221">
        <f>IF(CK206="",IF(AND(CE206="",CF206=""),"",IF(CF206="",IF(DE206&gt;1,ROUND(DE206*CE206,3),CE206),IF(DE206&gt;1,ROUND(DE206*CF206,3),CF206))),IF(AND(CE206="",CF206=""),"",IF(CF206="",IF(DE206&gt;1,ROUND(DE206*CE206*(1/(CK206)),3),CE206*(1/(CK206))),IF(DE206&gt;1,ROUND(DE206*CF206*(1/(CK206)),3),CF206*(1/(CK206))))))</f>
        <v/>
      </c>
      <c r="CP206" s="2048">
        <f>IF(COUNTIF(Overview!K12:K14,TRUE)&gt;0,2,IF(COUNTIF(Overview!L12:L14,TRUE)&gt;0,4,0))</f>
        <v/>
      </c>
      <c r="CQ206" s="1473">
        <f>IF(CO206="","",IF(CO206&gt;CP206,"Fail","Pass"))</f>
        <v/>
      </c>
      <c r="CR206" s="1482"/>
      <c r="CS206" s="1566">
        <f>MyTimestamp(CO206)</f>
        <v/>
      </c>
      <c r="CT206" s="1535">
        <f>IF(CE206="",0,15)+IF(CF206="",0,15)</f>
        <v/>
      </c>
      <c r="CU206" s="1536">
        <f>IF(CT206=0,0,2)</f>
        <v/>
      </c>
      <c r="CV206" s="861"/>
      <c r="CW206" s="861"/>
      <c r="CX206" s="2038"/>
      <c r="CY206" s="2050"/>
      <c r="CZ206" s="1545">
        <f>10^(CJ206/20)*100-100</f>
        <v/>
      </c>
      <c r="DA206" s="1333"/>
      <c r="DB206" s="710"/>
      <c r="DC206" s="779">
        <f>IF(DA206="","",10^(DA206/10))</f>
        <v/>
      </c>
      <c r="DD206" s="1379">
        <f>IF(ISNUMBER(DB206)=FALSE,"",10^(DB206/10))</f>
        <v/>
      </c>
      <c r="DE206" s="1545">
        <f>IF(AND(ISNUMBER(DC206),ISNUMBER(DD206)),IF(DC206/DD206&gt;1,ROUND((DC206)/DD206,3),1),1)</f>
        <v/>
      </c>
      <c r="DF206" s="1541"/>
      <c r="DG206" s="1541"/>
      <c r="DH206" s="1541"/>
      <c r="DI206" s="1541"/>
      <c r="DJ206" s="1541"/>
      <c r="DK206" s="1541"/>
      <c r="DL206" s="1541"/>
      <c r="DM206" s="1541"/>
      <c r="DN206" s="1541"/>
      <c r="DO206" s="1541"/>
      <c r="DP206" s="1541"/>
      <c r="DQ206" s="1541"/>
      <c r="DR206" s="1541"/>
    </row>
    <row r="207" ht="12.75" x14ac:dyDescent="0.2">
      <c r="A207" s="1541"/>
      <c r="B207" s="1541"/>
      <c r="C207"/>
      <c r="D207" s="130">
        <f>IF(BX$195="Close to Ear","EN 62209-1","EN 62209-2")</f>
        <v/>
      </c>
      <c r="E207" s="130">
        <f>IF(CG207="Close to Ear","2016","2010/A1:2019")</f>
        <v/>
      </c>
      <c r="F207" s="1488" t="inlineStr">
        <is>
          <t>5.3</t>
        </is>
      </c>
      <c r="G207" s="1497"/>
      <c r="H207" s="120">
        <f>BV207</f>
        <v/>
      </c>
      <c r="I207" s="120">
        <f>BW207</f>
        <v/>
      </c>
      <c r="J207" s="687" t="inlineStr">
        <is>
          <t>LTE</t>
        </is>
      </c>
      <c r="K207" s="194" t="inlineStr">
        <is>
          <t>FDD1</t>
        </is>
      </c>
      <c r="L207" s="115"/>
      <c r="M207" s="120">
        <v>10</v>
      </c>
      <c r="N207" s="119" t="inlineStr">
        <is>
          <t>QPSK</t>
        </is>
      </c>
      <c r="O207" s="131"/>
      <c r="P207" s="6597"/>
      <c r="Q207" s="131">
        <v>1</v>
      </c>
      <c r="R207" s="131">
        <v>0</v>
      </c>
      <c r="S207" s="120"/>
      <c r="T207" s="120">
        <v>18300</v>
      </c>
      <c r="U207" s="120">
        <v>1950</v>
      </c>
      <c r="V207" s="119"/>
      <c r="W207" s="197"/>
      <c r="X207" s="119"/>
      <c r="Y207" s="119"/>
      <c r="Z207" s="119"/>
      <c r="AA207" s="115"/>
      <c r="AB207" s="115"/>
      <c r="AC207" s="689">
        <f>IF(OR(BX$195="Close to Ear",BX$195="Close to Head"),"Head",IF(BX$195="Extremity","Extremity","Body"))</f>
        <v/>
      </c>
      <c r="AD207" s="690">
        <f>CA207</f>
        <v/>
      </c>
      <c r="AE207" s="688">
        <f>CB207</f>
        <v/>
      </c>
      <c r="AF207" s="115"/>
      <c r="AG207" s="808">
        <f>IF(AZ207="","N/A",IF(CQ207="Pass","P","F"))</f>
        <v/>
      </c>
      <c r="AH207" s="129"/>
      <c r="AI207" s="129"/>
      <c r="AJ207" s="129"/>
      <c r="AK207" s="119"/>
      <c r="AL207" s="115"/>
      <c r="AM207" s="119"/>
      <c r="AN207" s="119"/>
      <c r="AO207" s="692"/>
      <c r="AP207" s="692"/>
      <c r="AQ207" s="692"/>
      <c r="AR207" s="692"/>
      <c r="AS207" s="692"/>
      <c r="AT207" s="691">
        <f>CE207</f>
        <v/>
      </c>
      <c r="AU207" s="691">
        <f>CF207</f>
        <v/>
      </c>
      <c r="AV207" s="813"/>
      <c r="AW207" s="813"/>
      <c r="AX207" s="197">
        <f>CZ207</f>
        <v/>
      </c>
      <c r="AY207" s="197">
        <f>DE207</f>
        <v/>
      </c>
      <c r="AZ207" s="3379">
        <f>CO207</f>
        <v/>
      </c>
      <c r="BA207" s="3380"/>
      <c r="BB207" s="197">
        <f>CP207</f>
        <v/>
      </c>
      <c r="BC207" s="813"/>
      <c r="BD207" s="197">
        <f>CR207</f>
        <v/>
      </c>
      <c r="BE207" s="121">
        <f>CS207</f>
        <v/>
      </c>
      <c r="BF207" s="122">
        <f>CT207*60</f>
        <v/>
      </c>
      <c r="BG207" s="121">
        <f>BE207</f>
        <v/>
      </c>
      <c r="BH207" s="122">
        <f>CU207*60</f>
        <v/>
      </c>
      <c r="BI207" s="122">
        <f>CV207</f>
        <v/>
      </c>
      <c r="BJ207" s="117"/>
      <c r="BK207" s="812">
        <f>Overview!$E$7</f>
        <v/>
      </c>
      <c r="BL207" s="117"/>
      <c r="BM207" s="836">
        <f>CW207</f>
        <v/>
      </c>
      <c r="BN207" s="812">
        <f>Overview!$P$153</f>
        <v/>
      </c>
      <c r="BO207" s="117"/>
      <c r="BP207" s="117"/>
      <c r="BQ207" s="115"/>
      <c r="BR207" s="1478"/>
      <c r="BS207" s="1548"/>
      <c r="BT207" s="2127" t="inlineStr">
        <is>
          <t>LTE</t>
        </is>
      </c>
      <c r="BU207" s="2089" t="inlineStr">
        <is>
          <t>FDD1</t>
        </is>
      </c>
      <c r="BV207" s="430">
        <f>Overview!$H$29</f>
        <v/>
      </c>
      <c r="BW207" s="2010"/>
      <c r="BX207" s="1872"/>
      <c r="BY207" s="2132"/>
      <c r="BZ207" s="2131">
        <f>IF(COUNT('Conducted LTE'!$AH$3:$AH$170)=0,10,INDEX('Conducted LTE'!$M$3:$M$170,MATCH(MAX('Conducted LTE'!$AH$3:$AH$170),'Conducted LTE'!$AH$3:$AH$170,0)))</f>
        <v>10</v>
      </c>
      <c r="CA207" s="468" t="str">
        <f>CONCATENATE(CA205," - Battery check 1")</f>
        <v>TBD - Battery check 1</v>
      </c>
      <c r="CB207" s="201">
        <v>0</v>
      </c>
      <c r="CC207" s="1059">
        <f>IF(COUNT('Conducted LTE'!$AH$3:$AH$170)=0,18300,INDEX('Conducted LTE'!$T$3:$T$170,MATCH(MAX('Conducted LTE'!$AH$3:$AH$170),'Conducted LTE'!$AH$3:$AH$170,0)))</f>
        <v>18300</v>
      </c>
      <c r="CD207" s="1059">
        <f>IF(COUNT('Conducted LTE'!$AH$3:$AH$170)=0,1950,INDEX('Conducted LTE'!$U$3:$U$170,MATCH(MAX('Conducted LTE'!$AH$3:$AH$170),'Conducted LTE'!$AH$3:$AH$170,0)))</f>
        <v>1950</v>
      </c>
      <c r="CE207" s="1874"/>
      <c r="CF207" s="1874"/>
      <c r="CG207" s="388" t="str">
        <f>IF(OR($BY$163="",$BY$163=""),"",$BY$163)</f>
        <v/>
      </c>
      <c r="CH207" s="388">
        <f>BZ207</f>
        <v/>
      </c>
      <c r="CI207" s="388">
        <f>CA207</f>
        <v/>
      </c>
      <c r="CJ207" s="2046"/>
      <c r="CK207" s="2042"/>
      <c r="CL207" s="212">
        <f>IF(CF207=""," ",IF(ABS(CE207-CF207)&lt;=0.125,"Valid","Not valid"))</f>
        <v/>
      </c>
      <c r="CM207" s="213">
        <f> IF(CE207="","",IF(AND(CE207&lt;&gt;"",CF207=""),IF(CE207&gt;=1,"Medir+Sig Max","No"),IF(CF207&lt;&gt;"",IF(CF207&gt;=1,"Medir+Sig Max","No"),"")))</f>
        <v/>
      </c>
      <c r="CN207" s="1794"/>
      <c r="CO207" s="221">
        <f>IF(CK207="",IF(AND(CE207="",CF207=""),"",IF(CF207="",IF(DE207&gt;1,ROUND(DE207*CE207,3),CE207),IF(DE207&gt;1,ROUND(DE207*CF207,3),CF207))),IF(AND(CE207="",CF207=""),"",IF(CF207="",IF(DE207&gt;1,ROUND(DE207*CE207*(1/(CK207)),3),CE207*(1/(CK207))),IF(DE207&gt;1,ROUND(DE207*CF207*(1/(CK207)),3),CF207*(1/(CK207))))))</f>
        <v/>
      </c>
      <c r="CP207" s="2048">
        <f>IF(COUNTIF(Overview!K12:K14,TRUE)&gt;0,2,IF(COUNTIF(Overview!L12:L14,TRUE)&gt;0,4,0))</f>
        <v/>
      </c>
      <c r="CQ207" s="1473">
        <f>IF(CO207="","",IF(CO207&gt;CP207,"Fail","Pass"))</f>
        <v/>
      </c>
      <c r="CR207" s="1482"/>
      <c r="CS207" s="1566">
        <f>MyTimestamp(CO207)</f>
        <v/>
      </c>
      <c r="CT207" s="1535">
        <f>IF(CE207="",0,15)+IF(CF207="",0,15)</f>
        <v/>
      </c>
      <c r="CU207" s="1536">
        <f>IF(CT207=0,0,2)</f>
        <v/>
      </c>
      <c r="CV207" s="861"/>
      <c r="CW207" s="861"/>
      <c r="CX207" s="2038"/>
      <c r="CY207" s="2050"/>
      <c r="CZ207" s="1545">
        <f>10^(CJ207/20)*100-100</f>
        <v/>
      </c>
      <c r="DA207" s="1333"/>
      <c r="DB207" s="710"/>
      <c r="DC207" s="779">
        <f>IF(DA207="","",10^(DA207/10))</f>
        <v/>
      </c>
      <c r="DD207" s="1379">
        <f>IF(ISNUMBER(DB207)=FALSE,"",10^(DB207/10))</f>
        <v/>
      </c>
      <c r="DE207" s="1545">
        <f>IF(AND(ISNUMBER(DC207),ISNUMBER(DD207)),IF(DC207/DD207&gt;1,ROUND((DC207)/DD207,3),1),1)</f>
        <v/>
      </c>
      <c r="DF207" s="1541"/>
      <c r="DG207" s="1541"/>
      <c r="DH207" s="1541"/>
      <c r="DI207" s="1541"/>
      <c r="DJ207" s="1541"/>
      <c r="DK207" s="1541"/>
      <c r="DL207" s="1541"/>
      <c r="DM207" s="1541"/>
      <c r="DN207" s="1541"/>
      <c r="DO207" s="1541"/>
      <c r="DP207" s="1541"/>
      <c r="DQ207" s="1541"/>
      <c r="DR207" s="1541"/>
    </row>
    <row r="208" ht="12.75" x14ac:dyDescent="0.2">
      <c r="A208" s="1541"/>
      <c r="B208" s="1541"/>
      <c r="C208"/>
      <c r="D208" s="130">
        <f>IF(BX$195="Close to Ear","EN 62209-1","EN 62209-2")</f>
        <v/>
      </c>
      <c r="E208" s="130">
        <f>IF(CG208="Close to Ear","2016","2010/A1:2019")</f>
        <v/>
      </c>
      <c r="F208" s="1488" t="inlineStr">
        <is>
          <t>5.3</t>
        </is>
      </c>
      <c r="G208" s="1497"/>
      <c r="H208" s="120">
        <f>BV208</f>
        <v/>
      </c>
      <c r="I208" s="120">
        <f>BW208</f>
        <v/>
      </c>
      <c r="J208" s="687" t="inlineStr">
        <is>
          <t>LTE</t>
        </is>
      </c>
      <c r="K208" s="194" t="inlineStr">
        <is>
          <t>FDD1</t>
        </is>
      </c>
      <c r="L208" s="115"/>
      <c r="M208" s="120">
        <v>10</v>
      </c>
      <c r="N208" s="119" t="inlineStr">
        <is>
          <t>QPSK</t>
        </is>
      </c>
      <c r="O208" s="131"/>
      <c r="P208" s="6597"/>
      <c r="Q208" s="131">
        <v>1</v>
      </c>
      <c r="R208" s="131">
        <v>0</v>
      </c>
      <c r="S208" s="120"/>
      <c r="T208" s="120">
        <v>18300</v>
      </c>
      <c r="U208" s="120">
        <v>1950</v>
      </c>
      <c r="V208" s="119"/>
      <c r="W208" s="197"/>
      <c r="X208" s="119"/>
      <c r="Y208" s="119"/>
      <c r="Z208" s="119"/>
      <c r="AA208" s="115"/>
      <c r="AB208" s="115"/>
      <c r="AC208" s="689">
        <f>IF(OR(BX$195="Close to Ear",BX$195="Close to Head"),"Head",IF(BX$195="Extremity","Extremity","Body"))</f>
        <v/>
      </c>
      <c r="AD208" s="690">
        <f>CA208</f>
        <v/>
      </c>
      <c r="AE208" s="688">
        <f>CB208</f>
        <v/>
      </c>
      <c r="AF208" s="115"/>
      <c r="AG208" s="808">
        <f>IF(AZ208="","N/A",IF(CQ208="Pass","P","F"))</f>
        <v/>
      </c>
      <c r="AH208" s="129"/>
      <c r="AI208" s="129"/>
      <c r="AJ208" s="129"/>
      <c r="AK208" s="119"/>
      <c r="AL208" s="115"/>
      <c r="AM208" s="119"/>
      <c r="AN208" s="119"/>
      <c r="AO208" s="692"/>
      <c r="AP208" s="692"/>
      <c r="AQ208" s="692"/>
      <c r="AR208" s="692"/>
      <c r="AS208" s="692"/>
      <c r="AT208" s="691">
        <f>CE208</f>
        <v/>
      </c>
      <c r="AU208" s="691">
        <f>CF208</f>
        <v/>
      </c>
      <c r="AV208" s="813"/>
      <c r="AW208" s="813"/>
      <c r="AX208" s="197">
        <f>CZ208</f>
        <v/>
      </c>
      <c r="AY208" s="197">
        <f>DE208</f>
        <v/>
      </c>
      <c r="AZ208" s="3379">
        <f>CO208</f>
        <v/>
      </c>
      <c r="BA208" s="3380"/>
      <c r="BB208" s="197">
        <f>CP208</f>
        <v/>
      </c>
      <c r="BC208" s="813"/>
      <c r="BD208" s="197">
        <f>CR208</f>
        <v/>
      </c>
      <c r="BE208" s="121">
        <f>CS208</f>
        <v/>
      </c>
      <c r="BF208" s="122">
        <f>CT208*60</f>
        <v/>
      </c>
      <c r="BG208" s="121">
        <f>BE208</f>
        <v/>
      </c>
      <c r="BH208" s="122">
        <f>CU208*60</f>
        <v/>
      </c>
      <c r="BI208" s="122">
        <f>CV208</f>
        <v/>
      </c>
      <c r="BJ208" s="117"/>
      <c r="BK208" s="812">
        <f>Overview!$E$7</f>
        <v/>
      </c>
      <c r="BL208" s="117"/>
      <c r="BM208" s="836">
        <f>CW208</f>
        <v/>
      </c>
      <c r="BN208" s="812">
        <f>Overview!$P$153</f>
        <v/>
      </c>
      <c r="BO208" s="117"/>
      <c r="BP208" s="117"/>
      <c r="BQ208" s="115"/>
      <c r="BR208" s="1478"/>
      <c r="BS208" s="1548"/>
      <c r="BT208" s="2127" t="inlineStr">
        <is>
          <t>LTE</t>
        </is>
      </c>
      <c r="BU208" s="2089" t="inlineStr">
        <is>
          <t>FDD1</t>
        </is>
      </c>
      <c r="BV208" s="430">
        <f>Overview!$H$29</f>
        <v/>
      </c>
      <c r="BW208" s="2010"/>
      <c r="BX208" s="1872"/>
      <c r="BY208" s="2132"/>
      <c r="BZ208" s="2131">
        <f>IF(COUNT('Conducted LTE'!$AH$3:$AH$170)=0,10,INDEX('Conducted LTE'!$M$3:$M$170,MATCH(MAX('Conducted LTE'!$AH$3:$AH$170),'Conducted LTE'!$AH$3:$AH$170,0)))</f>
        <v>10</v>
      </c>
      <c r="CA208" s="468" t="str">
        <f>CONCATENATE(CA206," - Battery check 2")</f>
        <v>TBD - Battery check 2</v>
      </c>
      <c r="CB208" s="201">
        <v>0</v>
      </c>
      <c r="CC208" s="1059">
        <f>IF(COUNT('Conducted LTE'!$AH$3:$AH$170)=0,18300,INDEX('Conducted LTE'!$T$3:$T$170,MATCH(MAX('Conducted LTE'!$AH$3:$AH$170),'Conducted LTE'!$AH$3:$AH$170,0)))</f>
        <v>18300</v>
      </c>
      <c r="CD208" s="1059">
        <f>IF(COUNT('Conducted LTE'!$AH$3:$AH$170)=0,1950,INDEX('Conducted LTE'!$U$3:$U$170,MATCH(MAX('Conducted LTE'!$AH$3:$AH$170),'Conducted LTE'!$AH$3:$AH$170,0)))</f>
        <v>1950</v>
      </c>
      <c r="CE208" s="1874"/>
      <c r="CF208" s="1874"/>
      <c r="CG208" s="388" t="str">
        <f>IF(OR($BY$163="",$BY$163=""),"",$BY$163)</f>
        <v/>
      </c>
      <c r="CH208" s="388">
        <f>BZ208</f>
        <v/>
      </c>
      <c r="CI208" s="388">
        <f>CA208</f>
        <v/>
      </c>
      <c r="CJ208" s="2046"/>
      <c r="CK208" s="2042"/>
      <c r="CL208" s="212">
        <f>IF(CF208=""," ",IF(ABS(CE208-CF208)&lt;=0.125,"Valid","Not valid"))</f>
        <v/>
      </c>
      <c r="CM208" s="213">
        <f> IF(CE208="","",IF(AND(CE208&lt;&gt;"",CF208=""),IF(CE208&gt;=1,"Medir+Sig Max","No"),IF(CF208&lt;&gt;"",IF(CF208&gt;=1,"Medir+Sig Max","No"),"")))</f>
        <v/>
      </c>
      <c r="CN208" s="1794"/>
      <c r="CO208" s="221">
        <f>IF(CK208="",IF(AND(CE208="",CF208=""),"",IF(CF208="",IF(DE208&gt;1,ROUND(DE208*CE208,3),CE208),IF(DE208&gt;1,ROUND(DE208*CF208,3),CF208))),IF(AND(CE208="",CF208=""),"",IF(CF208="",IF(DE208&gt;1,ROUND(DE208*CE208*(1/(CK208)),3),CE208*(1/(CK208))),IF(DE208&gt;1,ROUND(DE208*CF208*(1/(CK208)),3),CF208*(1/(CK208))))))</f>
        <v/>
      </c>
      <c r="CP208" s="2048">
        <f>IF(COUNTIF(Overview!K12:K14,TRUE)&gt;0,2,IF(COUNTIF(Overview!L12:L14,TRUE)&gt;0,4,0))</f>
        <v/>
      </c>
      <c r="CQ208" s="1473">
        <f>IF(CO208="","",IF(CO208&gt;CP208,"Fail","Pass"))</f>
        <v/>
      </c>
      <c r="CR208" s="1482"/>
      <c r="CS208" s="1566">
        <f>MyTimestamp(CO208)</f>
        <v/>
      </c>
      <c r="CT208" s="1535">
        <f>IF(CE208="",0,15)+IF(CF208="",0,15)</f>
        <v/>
      </c>
      <c r="CU208" s="1536">
        <f>IF(CT208=0,0,2)</f>
        <v/>
      </c>
      <c r="CV208" s="861"/>
      <c r="CW208" s="861"/>
      <c r="CX208" s="2038"/>
      <c r="CY208" s="2050"/>
      <c r="CZ208" s="1545">
        <f>10^(CJ208/20)*100-100</f>
        <v/>
      </c>
      <c r="DA208" s="1333"/>
      <c r="DB208" s="710"/>
      <c r="DC208" s="779">
        <f>IF(DA208="","",10^(DA208/10))</f>
        <v/>
      </c>
      <c r="DD208" s="1379">
        <f>IF(ISNUMBER(DB208)=FALSE,"",10^(DB208/10))</f>
        <v/>
      </c>
      <c r="DE208" s="1545">
        <f>IF(AND(ISNUMBER(DC208),ISNUMBER(DD208)),IF(DC208/DD208&gt;1,ROUND((DC208)/DD208,3),1),1)</f>
        <v/>
      </c>
      <c r="DF208" s="1541"/>
      <c r="DG208" s="1541"/>
      <c r="DH208" s="1541"/>
      <c r="DI208" s="1541"/>
      <c r="DJ208" s="1541"/>
      <c r="DK208" s="1541"/>
      <c r="DL208" s="1541"/>
      <c r="DM208" s="1541"/>
      <c r="DN208" s="1541"/>
      <c r="DO208" s="1541"/>
      <c r="DP208" s="1541"/>
      <c r="DQ208" s="1541"/>
      <c r="DR208" s="1541"/>
    </row>
    <row r="209" ht="12.75" x14ac:dyDescent="0.2">
      <c r="A209" s="1541"/>
      <c r="B209" s="1541"/>
      <c r="C209"/>
      <c r="D209" s="130">
        <f>IF(BX$209="Close to Ear","EN 62209-1","EN 62209-2")</f>
        <v/>
      </c>
      <c r="E209" s="130">
        <f>IF(CG209="Close to Ear","2016","2010/A1:2019")</f>
        <v/>
      </c>
      <c r="F209" s="1488" t="inlineStr">
        <is>
          <t>5.3</t>
        </is>
      </c>
      <c r="G209" s="1497"/>
      <c r="H209" s="120">
        <f>BV209</f>
        <v/>
      </c>
      <c r="I209" s="120">
        <f>BW209</f>
        <v/>
      </c>
      <c r="J209" s="687" t="inlineStr">
        <is>
          <t>LTE</t>
        </is>
      </c>
      <c r="K209" s="194" t="inlineStr">
        <is>
          <t>FDD1</t>
        </is>
      </c>
      <c r="L209" s="115"/>
      <c r="M209" s="120">
        <v>10</v>
      </c>
      <c r="N209" s="119" t="inlineStr">
        <is>
          <t>QPSK</t>
        </is>
      </c>
      <c r="O209" s="131"/>
      <c r="P209" s="6597"/>
      <c r="Q209" s="131">
        <v>1</v>
      </c>
      <c r="R209" s="131">
        <v>0</v>
      </c>
      <c r="S209" s="120"/>
      <c r="T209" s="120">
        <v>18300</v>
      </c>
      <c r="U209" s="120">
        <v>1950</v>
      </c>
      <c r="V209" s="119"/>
      <c r="W209" s="197"/>
      <c r="X209" s="119"/>
      <c r="Y209" s="119"/>
      <c r="Z209" s="119"/>
      <c r="AA209" s="115"/>
      <c r="AB209" s="115"/>
      <c r="AC209" s="689">
        <f>IF(OR(BX$209="Close to Ear",BX$209="Close to Head"),"Head",IF(BX$209="Extremity","Extremity","Body"))</f>
        <v/>
      </c>
      <c r="AD209" s="690">
        <f>CA209</f>
        <v/>
      </c>
      <c r="AE209" s="688">
        <f>CB209</f>
        <v/>
      </c>
      <c r="AF209" s="115"/>
      <c r="AG209" s="808">
        <f>IF(AZ209="","N/A",IF(CQ209="Pass","P","F"))</f>
        <v/>
      </c>
      <c r="AH209" s="129"/>
      <c r="AI209" s="129"/>
      <c r="AJ209" s="129"/>
      <c r="AK209" s="119"/>
      <c r="AL209" s="115"/>
      <c r="AM209" s="119"/>
      <c r="AN209" s="119"/>
      <c r="AO209" s="692"/>
      <c r="AP209" s="692"/>
      <c r="AQ209" s="692"/>
      <c r="AR209" s="692"/>
      <c r="AS209" s="692"/>
      <c r="AT209" s="691">
        <f>CE209</f>
        <v/>
      </c>
      <c r="AU209" s="691">
        <f>CF209</f>
        <v/>
      </c>
      <c r="AV209" s="813"/>
      <c r="AW209" s="813"/>
      <c r="AX209" s="197">
        <f>CZ209</f>
        <v/>
      </c>
      <c r="AY209" s="197">
        <f>DE209</f>
        <v/>
      </c>
      <c r="AZ209" s="3379">
        <f>CO209</f>
        <v/>
      </c>
      <c r="BA209" s="3380"/>
      <c r="BB209" s="197">
        <f>CP209</f>
        <v/>
      </c>
      <c r="BC209" s="813"/>
      <c r="BD209" s="197">
        <f>CR209</f>
        <v/>
      </c>
      <c r="BE209" s="121">
        <f>CS209</f>
        <v/>
      </c>
      <c r="BF209" s="122">
        <f>CT209*60</f>
        <v/>
      </c>
      <c r="BG209" s="121">
        <f>BE209</f>
        <v/>
      </c>
      <c r="BH209" s="122">
        <f>CU209*60</f>
        <v/>
      </c>
      <c r="BI209" s="122">
        <f>CV209</f>
        <v/>
      </c>
      <c r="BJ209" s="117"/>
      <c r="BK209" s="812">
        <f>Overview!$E$7</f>
        <v/>
      </c>
      <c r="BL209" s="117"/>
      <c r="BM209" s="836">
        <f>CW209</f>
        <v/>
      </c>
      <c r="BN209" s="812">
        <f>Overview!$P$153</f>
        <v/>
      </c>
      <c r="BO209" s="117"/>
      <c r="BP209" s="117"/>
      <c r="BQ209" s="115"/>
      <c r="BR209" s="1478"/>
      <c r="BS209" s="1548"/>
      <c r="BT209" s="2127" t="inlineStr">
        <is>
          <t>LTE</t>
        </is>
      </c>
      <c r="BU209" s="2089" t="inlineStr">
        <is>
          <t>FDD1</t>
        </is>
      </c>
      <c r="BV209" s="430">
        <f>Overview!$H$29</f>
        <v/>
      </c>
      <c r="BW209" s="2010"/>
      <c r="BX209" s="8327" t="inlineStr">
        <is>
          <t>Body</t>
        </is>
      </c>
      <c r="BY209" s="464"/>
      <c r="BZ209" s="1721">
        <f>IF(COUNT('Conducted LTE'!$AH$3:$AH$170)=0,10,INDEX('Conducted LTE'!$M$3:$M$170,MATCH(MAX('Conducted LTE'!$AH$3:$AH$170),'Conducted LTE'!$AH$3:$AH$170,0)))</f>
        <v>10</v>
      </c>
      <c r="CA209" s="1996" t="inlineStr">
        <is>
          <t>Front Face</t>
        </is>
      </c>
      <c r="CB209" s="202">
        <v>5</v>
      </c>
      <c r="CC209" s="1680">
        <f>IF(COUNT('Conducted LTE'!$AH$3:$AH$170)=0,18300,INDEX('Conducted LTE'!$T$3:$T$170,MATCH(MAX('Conducted LTE'!$AH$3:$AH$170),'Conducted LTE'!$AH$3:$AH$170,0)))</f>
        <v>18300</v>
      </c>
      <c r="CD209" s="1680">
        <f>IF(COUNT('Conducted LTE'!$AH$3:$AH$170)=0,1950,INDEX('Conducted LTE'!$U$3:$U$170,MATCH(MAX('Conducted LTE'!$AH$3:$AH$170),'Conducted LTE'!$AH$3:$AH$170,0)))</f>
        <v>1950</v>
      </c>
      <c r="CE209" s="1522"/>
      <c r="CF209" s="1522"/>
      <c r="CG209" s="386" t="str">
        <f>IF(OR($BY$163="",$BY$163=""),"",$BY$163)</f>
        <v/>
      </c>
      <c r="CH209" s="386">
        <f>BZ209</f>
        <v/>
      </c>
      <c r="CI209" s="386">
        <f>CA209</f>
        <v/>
      </c>
      <c r="CJ209" s="1526"/>
      <c r="CK209" s="2036"/>
      <c r="CL209" s="203">
        <f>IF(CF209=""," ",IF(ABS(CE209-CF209)&lt;=0.125,"Valid","Not valid"))</f>
        <v/>
      </c>
      <c r="CM209" s="204">
        <f> IF(CE209="","",IF(AND(CE209&lt;&gt;"",CF209=""),IF(CE209&gt;=1,"Medir+Sig Max","No"),IF(CF209&lt;&gt;"",IF(CF209&gt;=1,"Medir+Sig Max","No"),"")))</f>
        <v/>
      </c>
      <c r="CN209" s="1798"/>
      <c r="CO209" s="219">
        <f>IF(CK209="",IF(AND(CE209="",CF209=""),"",IF(CF209="",IF(DE209&gt;1,ROUND(DE209*CE209,3),CE209),IF(DE209&gt;1,ROUND(DE209*CF209,3),CF209))),IF(AND(CE209="",CF209=""),"",IF(CF209="",IF(DE209&gt;1,ROUND(DE209*CE209*(1/(CK209)),3),CE209*(1/(CK209))),IF(DE209&gt;1,ROUND(DE209*CF209*(1/(CK209)),3),CF209*(1/(CK209))))))</f>
        <v/>
      </c>
      <c r="CP209" s="2037">
        <f>IF(COUNTIF(Overview!K12:K14,TRUE)&gt;0,2,IF(COUNTIF(Overview!L12:L14,TRUE)&gt;0,4,0))</f>
        <v/>
      </c>
      <c r="CQ209" s="1471">
        <f>IF(CO209="","",IF(CO209&gt;CP209,"Fail","Pass"))</f>
        <v/>
      </c>
      <c r="CR209" s="1480"/>
      <c r="CS209" s="1564">
        <f>MyTimestamp(CO209)</f>
        <v/>
      </c>
      <c r="CT209" s="1529">
        <f>IF(CE209="",0,15)+IF(CF209="",0,15)</f>
        <v/>
      </c>
      <c r="CU209" s="1530">
        <f>IF(CT209=0,0,2)</f>
        <v/>
      </c>
      <c r="CV209" s="862"/>
      <c r="CW209" s="862"/>
      <c r="CX209" s="2038"/>
      <c r="CY209" s="2039"/>
      <c r="CZ209" s="1542">
        <f>10^(CJ209/20)*100-100</f>
        <v/>
      </c>
      <c r="DA209" s="1330"/>
      <c r="DB209" s="708"/>
      <c r="DC209" s="776">
        <f>IF(DA209="","",10^(DA209/10))</f>
        <v/>
      </c>
      <c r="DD209" s="1376">
        <f>IF(ISNUMBER(DB209)=FALSE,"",10^(DB209/10))</f>
        <v/>
      </c>
      <c r="DE209" s="1542">
        <f>IF(AND(ISNUMBER(DC209),ISNUMBER(DD209)),IF(DC209/DD209&gt;1,ROUND((DC209)/DD209,3),1),1)</f>
        <v/>
      </c>
      <c r="DF209" s="1670">
        <f>IF(ISNUMBER(CO209),IF(CO209&gt;=CP209*0.90625,"!!!MEASURE other two 1RB modes!!!  To include the results for these two additional RB modes please use any row below free (for example otehr band) and replace the information of each field (tech, band, freq, etc...) with the proper one",""),"")</f>
        <v/>
      </c>
      <c r="DG209" s="1541"/>
      <c r="DH209" s="1541"/>
      <c r="DI209" s="1541"/>
      <c r="DJ209" s="1541"/>
      <c r="DK209" s="1541"/>
      <c r="DL209" s="1541"/>
      <c r="DM209" s="1541"/>
      <c r="DN209" s="1541"/>
      <c r="DO209" s="1541"/>
      <c r="DP209" s="1541"/>
      <c r="DQ209" s="1541"/>
      <c r="DR209" s="1541"/>
    </row>
    <row r="210" ht="12.75" x14ac:dyDescent="0.2">
      <c r="A210" s="1541"/>
      <c r="B210" s="1541"/>
      <c r="C210"/>
      <c r="D210" s="130">
        <f>IF(BX$209="Close to Ear","EN 62209-1","EN 62209-2")</f>
        <v/>
      </c>
      <c r="E210" s="130">
        <f>IF(CG210="Close to Ear","2016","2010/A1:2019")</f>
        <v/>
      </c>
      <c r="F210" s="1488" t="inlineStr">
        <is>
          <t>5.3</t>
        </is>
      </c>
      <c r="G210" s="1497"/>
      <c r="H210" s="120">
        <f>BV210</f>
        <v/>
      </c>
      <c r="I210" s="120">
        <f>BW210</f>
        <v/>
      </c>
      <c r="J210" s="687" t="inlineStr">
        <is>
          <t>LTE</t>
        </is>
      </c>
      <c r="K210" s="194" t="inlineStr">
        <is>
          <t>FDD1</t>
        </is>
      </c>
      <c r="L210" s="115"/>
      <c r="M210" s="120">
        <v>10</v>
      </c>
      <c r="N210" s="119" t="inlineStr">
        <is>
          <t>QPSK</t>
        </is>
      </c>
      <c r="O210" s="131"/>
      <c r="P210" s="6597"/>
      <c r="Q210" s="131">
        <v>1</v>
      </c>
      <c r="R210" s="131">
        <v>0</v>
      </c>
      <c r="S210" s="120"/>
      <c r="T210" s="120">
        <v>18300</v>
      </c>
      <c r="U210" s="120">
        <v>1950</v>
      </c>
      <c r="V210" s="119"/>
      <c r="W210" s="197"/>
      <c r="X210" s="119"/>
      <c r="Y210" s="119"/>
      <c r="Z210" s="119"/>
      <c r="AA210" s="115"/>
      <c r="AB210" s="115"/>
      <c r="AC210" s="689">
        <f>IF(OR(BX$209="Close to Ear",BX$209="Close to Head"),"Head",IF(BX$209="Extremity","Extremity","Body"))</f>
        <v/>
      </c>
      <c r="AD210" s="690">
        <f>CA210</f>
        <v/>
      </c>
      <c r="AE210" s="688">
        <f>CB210</f>
        <v/>
      </c>
      <c r="AF210" s="115"/>
      <c r="AG210" s="808">
        <f>IF(AZ210="","N/A",IF(CQ210="Pass","P","F"))</f>
        <v/>
      </c>
      <c r="AH210" s="129"/>
      <c r="AI210" s="129"/>
      <c r="AJ210" s="129"/>
      <c r="AK210" s="119"/>
      <c r="AL210" s="115"/>
      <c r="AM210" s="119"/>
      <c r="AN210" s="119"/>
      <c r="AO210" s="692"/>
      <c r="AP210" s="692"/>
      <c r="AQ210" s="692"/>
      <c r="AR210" s="692"/>
      <c r="AS210" s="692"/>
      <c r="AT210" s="691">
        <f>CE210</f>
        <v/>
      </c>
      <c r="AU210" s="691">
        <f>CF210</f>
        <v/>
      </c>
      <c r="AV210" s="813"/>
      <c r="AW210" s="813"/>
      <c r="AX210" s="197">
        <f>CZ210</f>
        <v/>
      </c>
      <c r="AY210" s="197">
        <f>DE210</f>
        <v/>
      </c>
      <c r="AZ210" s="3379">
        <f>CO210</f>
        <v/>
      </c>
      <c r="BA210" s="3380"/>
      <c r="BB210" s="197">
        <f>CP210</f>
        <v/>
      </c>
      <c r="BC210" s="813"/>
      <c r="BD210" s="197">
        <f>CR210</f>
        <v/>
      </c>
      <c r="BE210" s="121">
        <f>CS210</f>
        <v/>
      </c>
      <c r="BF210" s="122">
        <f>CT210*60</f>
        <v/>
      </c>
      <c r="BG210" s="121">
        <f>BE210</f>
        <v/>
      </c>
      <c r="BH210" s="122">
        <f>CU210*60</f>
        <v/>
      </c>
      <c r="BI210" s="122">
        <f>CV210</f>
        <v/>
      </c>
      <c r="BJ210" s="117"/>
      <c r="BK210" s="812">
        <f>Overview!$E$7</f>
        <v/>
      </c>
      <c r="BL210" s="117"/>
      <c r="BM210" s="836">
        <f>CW210</f>
        <v/>
      </c>
      <c r="BN210" s="812">
        <f>Overview!$P$153</f>
        <v/>
      </c>
      <c r="BO210" s="117"/>
      <c r="BP210" s="117"/>
      <c r="BQ210" s="115"/>
      <c r="BR210" s="1478"/>
      <c r="BS210" s="1548"/>
      <c r="BT210" s="2127" t="inlineStr">
        <is>
          <t>LTE</t>
        </is>
      </c>
      <c r="BU210" s="2089" t="inlineStr">
        <is>
          <t>FDD1</t>
        </is>
      </c>
      <c r="BV210" s="430">
        <f>Overview!$H$29</f>
        <v/>
      </c>
      <c r="BW210" s="2010"/>
      <c r="BX210" s="2089"/>
      <c r="BY210" s="465"/>
      <c r="BZ210" s="1721">
        <f>IF(COUNT('Conducted LTE'!$AH$3:$AH$170)=0,10,INDEX('Conducted LTE'!$M$3:$M$170,MATCH(MAX('Conducted LTE'!$AH$3:$AH$170),'Conducted LTE'!$AH$3:$AH$170,0)))</f>
        <v>10</v>
      </c>
      <c r="CA210" s="1997" t="inlineStr">
        <is>
          <t>Back Face</t>
        </is>
      </c>
      <c r="CB210" s="200">
        <v>5</v>
      </c>
      <c r="CC210" s="1681">
        <f>IF(COUNT('Conducted LTE'!$AH$3:$AH$170)=0,18300,INDEX('Conducted LTE'!$T$3:$T$170,MATCH(MAX('Conducted LTE'!$AH$3:$AH$170),'Conducted LTE'!$AH$3:$AH$170,0)))</f>
        <v>18300</v>
      </c>
      <c r="CD210" s="1681">
        <f>IF(COUNT('Conducted LTE'!$AH$3:$AH$170)=0,1950,INDEX('Conducted LTE'!$U$3:$U$170,MATCH(MAX('Conducted LTE'!$AH$3:$AH$170),'Conducted LTE'!$AH$3:$AH$170,0)))</f>
        <v>1950</v>
      </c>
      <c r="CE210" s="1523"/>
      <c r="CF210" s="1523"/>
      <c r="CG210" s="387" t="str">
        <f>IF(OR($BY$163="",$BY$163=""),"",$BY$163)</f>
        <v/>
      </c>
      <c r="CH210" s="387">
        <f>BZ210</f>
        <v/>
      </c>
      <c r="CI210" s="387">
        <f>CA210</f>
        <v/>
      </c>
      <c r="CJ210" s="1527"/>
      <c r="CK210" s="2042"/>
      <c r="CL210" s="206">
        <f>IF(CF210=""," ",IF(ABS(CE210-CF210)&lt;=0.125,"Valid","Not valid"))</f>
        <v/>
      </c>
      <c r="CM210" s="207">
        <f> IF(CE210="","",IF(AND(CE210&lt;&gt;"",CF210=""),IF(CE210&gt;=1,"Medir+Sig Max","No"),IF(CF210&lt;&gt;"",IF(CF210&gt;=1,"Medir+Sig Max","No"),"")))</f>
        <v/>
      </c>
      <c r="CN210" s="1787"/>
      <c r="CO210" s="220">
        <f>IF(CK210="",IF(AND(CE210="",CF210=""),"",IF(CF210="",IF(DE210&gt;1,ROUND(DE210*CE210,3),CE210),IF(DE210&gt;1,ROUND(DE210*CF210,3),CF210))),IF(AND(CE210="",CF210=""),"",IF(CF210="",IF(DE210&gt;1,ROUND(DE210*CE210*(1/(CK210)),3),CE210*(1/(CK210))),IF(DE210&gt;1,ROUND(DE210*CF210*(1/(CK210)),3),CF210*(1/(CK210))))))</f>
        <v/>
      </c>
      <c r="CP210" s="2043">
        <f>IF(COUNTIF(Overview!K12:K14,TRUE)&gt;0,2,IF(COUNTIF(Overview!L12:L14,TRUE)&gt;0,4,0))</f>
        <v/>
      </c>
      <c r="CQ210" s="1472">
        <f>IF(CO210="","",IF(CO210&gt;CP210,"Fail","Pass"))</f>
        <v/>
      </c>
      <c r="CR210" s="1481"/>
      <c r="CS210" s="1565">
        <f>MyTimestamp(CO210)</f>
        <v/>
      </c>
      <c r="CT210" s="1531">
        <f>IF(CE210="",0,15)+IF(CF210="",0,15)</f>
        <v/>
      </c>
      <c r="CU210" s="1532">
        <f>IF(CT210=0,0,2)</f>
        <v/>
      </c>
      <c r="CV210" s="859"/>
      <c r="CW210" s="859"/>
      <c r="CX210" s="2038"/>
      <c r="CY210" s="2044"/>
      <c r="CZ210" s="1543">
        <f>10^(CJ210/20)*100-100</f>
        <v/>
      </c>
      <c r="DA210" s="1331"/>
      <c r="DB210" s="709"/>
      <c r="DC210" s="777">
        <f>IF(DA210="","",10^(DA210/10))</f>
        <v/>
      </c>
      <c r="DD210" s="1377">
        <f>IF(ISNUMBER(DB210)=FALSE,"",10^(DB210/10))</f>
        <v/>
      </c>
      <c r="DE210" s="1543">
        <f>IF(AND(ISNUMBER(DC210),ISNUMBER(DD210)),IF(DC210/DD210&gt;1,ROUND((DC210)/DD210,3),1),1)</f>
        <v/>
      </c>
      <c r="DF210" s="1670">
        <f>IF(ISNUMBER(CO210),IF(CO210&gt;=CP210*0.90625,"!!!MEASURE other two 1RB modes!!!  To include the results for these two additional RB modes please use any row below free (for example otehr band) and replace the information of each field (tech, band, freq, etc...) with the proper one",""),"")</f>
        <v/>
      </c>
      <c r="DG210" s="1541"/>
      <c r="DH210" s="1541"/>
      <c r="DI210" s="1541"/>
      <c r="DJ210" s="1541"/>
      <c r="DK210" s="1541"/>
      <c r="DL210" s="1541"/>
      <c r="DM210" s="1541"/>
      <c r="DN210" s="1541"/>
      <c r="DO210" s="1541"/>
      <c r="DP210" s="1541"/>
      <c r="DQ210" s="1541"/>
      <c r="DR210" s="1541"/>
    </row>
    <row r="211" ht="12.75" x14ac:dyDescent="0.2">
      <c r="A211" s="1541"/>
      <c r="B211" s="1541"/>
      <c r="C211"/>
      <c r="D211" s="130">
        <f>IF(BX$209="Close to Ear","EN 62209-1","EN 62209-2")</f>
        <v/>
      </c>
      <c r="E211" s="130">
        <f>IF(CG211="Close to Ear","2016","2010/A1:2019")</f>
        <v/>
      </c>
      <c r="F211" s="1488" t="inlineStr">
        <is>
          <t>5.3</t>
        </is>
      </c>
      <c r="G211" s="1497"/>
      <c r="H211" s="120">
        <f>BV211</f>
        <v/>
      </c>
      <c r="I211" s="120">
        <f>BW211</f>
        <v/>
      </c>
      <c r="J211" s="687" t="inlineStr">
        <is>
          <t>LTE</t>
        </is>
      </c>
      <c r="K211" s="194" t="inlineStr">
        <is>
          <t>FDD1</t>
        </is>
      </c>
      <c r="L211" s="115"/>
      <c r="M211" s="120">
        <v>10</v>
      </c>
      <c r="N211" s="119" t="inlineStr">
        <is>
          <t>QPSK</t>
        </is>
      </c>
      <c r="O211" s="131"/>
      <c r="P211" s="6597"/>
      <c r="Q211" s="131">
        <v>1</v>
      </c>
      <c r="R211" s="131">
        <v>0</v>
      </c>
      <c r="S211" s="120"/>
      <c r="T211" s="120">
        <v>18300</v>
      </c>
      <c r="U211" s="120">
        <v>1950</v>
      </c>
      <c r="V211" s="119"/>
      <c r="W211" s="197"/>
      <c r="X211" s="119"/>
      <c r="Y211" s="119"/>
      <c r="Z211" s="119"/>
      <c r="AA211" s="115"/>
      <c r="AB211" s="115"/>
      <c r="AC211" s="689">
        <f>IF(OR(BX$209="Close to Ear",BX$209="Close to Head"),"Head",IF(BX$209="Extremity","Extremity","Body"))</f>
        <v/>
      </c>
      <c r="AD211" s="690">
        <f>CA211</f>
        <v/>
      </c>
      <c r="AE211" s="688">
        <f>CB211</f>
        <v/>
      </c>
      <c r="AF211" s="115"/>
      <c r="AG211" s="808">
        <f>IF(AZ211="","N/A",IF(CQ211="Pass","P","F"))</f>
        <v/>
      </c>
      <c r="AH211" s="129"/>
      <c r="AI211" s="129"/>
      <c r="AJ211" s="129"/>
      <c r="AK211" s="119"/>
      <c r="AL211" s="115"/>
      <c r="AM211" s="119"/>
      <c r="AN211" s="119"/>
      <c r="AO211" s="692"/>
      <c r="AP211" s="692"/>
      <c r="AQ211" s="692"/>
      <c r="AR211" s="692"/>
      <c r="AS211" s="692"/>
      <c r="AT211" s="691">
        <f>CE211</f>
        <v/>
      </c>
      <c r="AU211" s="691">
        <f>CF211</f>
        <v/>
      </c>
      <c r="AV211" s="813"/>
      <c r="AW211" s="813"/>
      <c r="AX211" s="197">
        <f>CZ211</f>
        <v/>
      </c>
      <c r="AY211" s="197">
        <f>DE211</f>
        <v/>
      </c>
      <c r="AZ211" s="3379">
        <f>CO211</f>
        <v/>
      </c>
      <c r="BA211" s="3380"/>
      <c r="BB211" s="197">
        <f>CP211</f>
        <v/>
      </c>
      <c r="BC211" s="813"/>
      <c r="BD211" s="197">
        <f>CR211</f>
        <v/>
      </c>
      <c r="BE211" s="121">
        <f>CS211</f>
        <v/>
      </c>
      <c r="BF211" s="122">
        <f>CT211*60</f>
        <v/>
      </c>
      <c r="BG211" s="121">
        <f>BE211</f>
        <v/>
      </c>
      <c r="BH211" s="122">
        <f>CU211*60</f>
        <v/>
      </c>
      <c r="BI211" s="122">
        <f>CV211</f>
        <v/>
      </c>
      <c r="BJ211" s="117"/>
      <c r="BK211" s="812">
        <f>Overview!$E$7</f>
        <v/>
      </c>
      <c r="BL211" s="117"/>
      <c r="BM211" s="836">
        <f>CW211</f>
        <v/>
      </c>
      <c r="BN211" s="812">
        <f>Overview!$P$153</f>
        <v/>
      </c>
      <c r="BO211" s="117"/>
      <c r="BP211" s="117"/>
      <c r="BQ211" s="115"/>
      <c r="BR211" s="1478"/>
      <c r="BS211" s="1548"/>
      <c r="BT211" s="2127" t="inlineStr">
        <is>
          <t>LTE</t>
        </is>
      </c>
      <c r="BU211" s="2089" t="inlineStr">
        <is>
          <t>FDD1</t>
        </is>
      </c>
      <c r="BV211" s="430">
        <f>Overview!$H$29</f>
        <v/>
      </c>
      <c r="BW211" s="2010"/>
      <c r="BX211" s="2089"/>
      <c r="BY211" s="469"/>
      <c r="BZ211" s="1721">
        <f>IF(COUNT('Conducted LTE'!$AH$3:$AH$170)=0,10,INDEX('Conducted LTE'!$M$3:$M$170,MATCH(MAX('Conducted LTE'!$AH$3:$AH$170),'Conducted LTE'!$AH$3:$AH$170,0)))</f>
        <v>10</v>
      </c>
      <c r="CA211" s="1997" t="inlineStr">
        <is>
          <t>Left Edge</t>
        </is>
      </c>
      <c r="CB211" s="200">
        <v>5</v>
      </c>
      <c r="CC211" s="1681">
        <f>IF(COUNT('Conducted LTE'!$AH$3:$AH$170)=0,18300,INDEX('Conducted LTE'!$T$3:$T$170,MATCH(MAX('Conducted LTE'!$AH$3:$AH$170),'Conducted LTE'!$AH$3:$AH$170,0)))</f>
        <v>18300</v>
      </c>
      <c r="CD211" s="1681">
        <f>IF(COUNT('Conducted LTE'!$AH$3:$AH$170)=0,1950,INDEX('Conducted LTE'!$U$3:$U$170,MATCH(MAX('Conducted LTE'!$AH$3:$AH$170),'Conducted LTE'!$AH$3:$AH$170,0)))</f>
        <v>1950</v>
      </c>
      <c r="CE211" s="1523"/>
      <c r="CF211" s="1523"/>
      <c r="CG211" s="387" t="str">
        <f>IF(OR($BY$163="",$BY$163=""),"",$BY$163)</f>
        <v/>
      </c>
      <c r="CH211" s="387">
        <f>BZ211</f>
        <v/>
      </c>
      <c r="CI211" s="387">
        <f>CA211</f>
        <v/>
      </c>
      <c r="CJ211" s="1527"/>
      <c r="CK211" s="2042"/>
      <c r="CL211" s="206">
        <f>IF(CF211=""," ",IF(ABS(CE211-CF211)&lt;=0.125,"Valid","Not valid"))</f>
        <v/>
      </c>
      <c r="CM211" s="207">
        <f> IF(CE211="","",IF(AND(CE211&lt;&gt;"",CF211=""),IF(CE211&gt;=1,"Medir+Sig Max","No"),IF(CF211&lt;&gt;"",IF(CF211&gt;=1,"Medir+Sig Max","No"),"")))</f>
        <v/>
      </c>
      <c r="CN211" s="1787"/>
      <c r="CO211" s="220">
        <f>IF(CK211="",IF(AND(CE211="",CF211=""),"",IF(CF211="",IF(DE211&gt;1,ROUND(DE211*CE211,3),CE211),IF(DE211&gt;1,ROUND(DE211*CF211,3),CF211))),IF(AND(CE211="",CF211=""),"",IF(CF211="",IF(DE211&gt;1,ROUND(DE211*CE211*(1/(CK211)),3),CE211*(1/(CK211))),IF(DE211&gt;1,ROUND(DE211*CF211*(1/(CK211)),3),CF211*(1/(CK211))))))</f>
        <v/>
      </c>
      <c r="CP211" s="2043">
        <f>IF(COUNTIF(Overview!K12:K14,TRUE)&gt;0,2,IF(COUNTIF(Overview!L12:L14,TRUE)&gt;0,4,0))</f>
        <v/>
      </c>
      <c r="CQ211" s="1472">
        <f>IF(CO211="","",IF(CO211&gt;CP211,"Fail","Pass"))</f>
        <v/>
      </c>
      <c r="CR211" s="1481"/>
      <c r="CS211" s="1565">
        <f>MyTimestamp(CO211)</f>
        <v/>
      </c>
      <c r="CT211" s="1531">
        <f>IF(CE211="",0,15)+IF(CF211="",0,15)</f>
        <v/>
      </c>
      <c r="CU211" s="1532">
        <f>IF(CT211=0,0,2)</f>
        <v/>
      </c>
      <c r="CV211" s="859"/>
      <c r="CW211" s="859"/>
      <c r="CX211" s="2038"/>
      <c r="CY211" s="2044"/>
      <c r="CZ211" s="1543">
        <f>10^(CJ211/20)*100-100</f>
        <v/>
      </c>
      <c r="DA211" s="1331"/>
      <c r="DB211" s="709"/>
      <c r="DC211" s="777">
        <f>IF(DA211="","",10^(DA211/10))</f>
        <v/>
      </c>
      <c r="DD211" s="1377">
        <f>IF(ISNUMBER(DB211)=FALSE,"",10^(DB211/10))</f>
        <v/>
      </c>
      <c r="DE211" s="1543">
        <f>IF(AND(ISNUMBER(DC211),ISNUMBER(DD211)),IF(DC211/DD211&gt;1,ROUND((DC211)/DD211,3),1),1)</f>
        <v/>
      </c>
      <c r="DF211" s="1670">
        <f>IF(ISNUMBER(CO211),IF(CO211&gt;=CP211*0.90625,"!!!MEASURE other two 1RB modes!!!  To include the results for these two additional RB modes please use any row below free (for example otehr band) and replace the information of each field (tech, band, freq, etc...) with the proper one",""),"")</f>
        <v/>
      </c>
      <c r="DG211" s="1541"/>
      <c r="DH211" s="1541"/>
      <c r="DI211" s="1541"/>
      <c r="DJ211" s="1541"/>
      <c r="DK211" s="1541"/>
      <c r="DL211" s="1541"/>
      <c r="DM211" s="1541"/>
      <c r="DN211" s="1541"/>
      <c r="DO211" s="1541"/>
      <c r="DP211" s="1541"/>
      <c r="DQ211" s="1541"/>
      <c r="DR211" s="1541"/>
    </row>
    <row r="212" ht="12.75" x14ac:dyDescent="0.2">
      <c r="A212" s="1541"/>
      <c r="B212" s="1541"/>
      <c r="C212"/>
      <c r="D212" s="130">
        <f>IF(BX$209="Close to Ear","EN 62209-1","EN 62209-2")</f>
        <v/>
      </c>
      <c r="E212" s="130">
        <f>IF(CG212="Close to Ear","2016","2010/A1:2019")</f>
        <v/>
      </c>
      <c r="F212" s="1488" t="inlineStr">
        <is>
          <t>5.3</t>
        </is>
      </c>
      <c r="G212" s="1497"/>
      <c r="H212" s="120">
        <f>BV212</f>
        <v/>
      </c>
      <c r="I212" s="120">
        <f>BW212</f>
        <v/>
      </c>
      <c r="J212" s="687" t="inlineStr">
        <is>
          <t>LTE</t>
        </is>
      </c>
      <c r="K212" s="194" t="inlineStr">
        <is>
          <t>FDD1</t>
        </is>
      </c>
      <c r="L212" s="115"/>
      <c r="M212" s="120">
        <v>10</v>
      </c>
      <c r="N212" s="119" t="inlineStr">
        <is>
          <t>QPSK</t>
        </is>
      </c>
      <c r="O212" s="131"/>
      <c r="P212" s="6597"/>
      <c r="Q212" s="131">
        <v>1</v>
      </c>
      <c r="R212" s="131">
        <v>0</v>
      </c>
      <c r="S212" s="120"/>
      <c r="T212" s="120">
        <v>18300</v>
      </c>
      <c r="U212" s="120">
        <v>1950</v>
      </c>
      <c r="V212" s="119"/>
      <c r="W212" s="197"/>
      <c r="X212" s="119"/>
      <c r="Y212" s="119"/>
      <c r="Z212" s="119"/>
      <c r="AA212" s="115"/>
      <c r="AB212" s="115"/>
      <c r="AC212" s="689">
        <f>IF(OR(BX$209="Close to Ear",BX$209="Close to Head"),"Head",IF(BX$209="Extremity","Extremity","Body"))</f>
        <v/>
      </c>
      <c r="AD212" s="690">
        <f>CA212</f>
        <v/>
      </c>
      <c r="AE212" s="688">
        <f>CB212</f>
        <v/>
      </c>
      <c r="AF212" s="115"/>
      <c r="AG212" s="808">
        <f>IF(AZ212="","N/A",IF(CQ212="Pass","P","F"))</f>
        <v/>
      </c>
      <c r="AH212" s="129"/>
      <c r="AI212" s="129"/>
      <c r="AJ212" s="129"/>
      <c r="AK212" s="119"/>
      <c r="AL212" s="115"/>
      <c r="AM212" s="119"/>
      <c r="AN212" s="119"/>
      <c r="AO212" s="692"/>
      <c r="AP212" s="692"/>
      <c r="AQ212" s="692"/>
      <c r="AR212" s="692"/>
      <c r="AS212" s="692"/>
      <c r="AT212" s="691">
        <f>CE212</f>
        <v/>
      </c>
      <c r="AU212" s="691">
        <f>CF212</f>
        <v/>
      </c>
      <c r="AV212" s="813"/>
      <c r="AW212" s="813"/>
      <c r="AX212" s="197">
        <f>CZ212</f>
        <v/>
      </c>
      <c r="AY212" s="197">
        <f>DE212</f>
        <v/>
      </c>
      <c r="AZ212" s="3379">
        <f>CO212</f>
        <v/>
      </c>
      <c r="BA212" s="3380"/>
      <c r="BB212" s="197">
        <f>CP212</f>
        <v/>
      </c>
      <c r="BC212" s="813"/>
      <c r="BD212" s="197">
        <f>CR212</f>
        <v/>
      </c>
      <c r="BE212" s="121">
        <f>CS212</f>
        <v/>
      </c>
      <c r="BF212" s="122">
        <f>CT212*60</f>
        <v/>
      </c>
      <c r="BG212" s="121">
        <f>BE212</f>
        <v/>
      </c>
      <c r="BH212" s="122">
        <f>CU212*60</f>
        <v/>
      </c>
      <c r="BI212" s="122">
        <f>CV212</f>
        <v/>
      </c>
      <c r="BJ212" s="117"/>
      <c r="BK212" s="812">
        <f>Overview!$E$7</f>
        <v/>
      </c>
      <c r="BL212" s="117"/>
      <c r="BM212" s="836">
        <f>CW212</f>
        <v/>
      </c>
      <c r="BN212" s="812">
        <f>Overview!$P$153</f>
        <v/>
      </c>
      <c r="BO212" s="117"/>
      <c r="BP212" s="117"/>
      <c r="BQ212" s="115"/>
      <c r="BR212" s="1478"/>
      <c r="BS212" s="1548"/>
      <c r="BT212" s="2127" t="inlineStr">
        <is>
          <t>LTE</t>
        </is>
      </c>
      <c r="BU212" s="2089" t="inlineStr">
        <is>
          <t>FDD1</t>
        </is>
      </c>
      <c r="BV212" s="430">
        <f>Overview!$H$29</f>
        <v/>
      </c>
      <c r="BW212" s="2010"/>
      <c r="BX212" s="2089"/>
      <c r="BY212" s="465"/>
      <c r="BZ212" s="1721">
        <f>IF(COUNT('Conducted LTE'!$AH$3:$AH$170)=0,10,INDEX('Conducted LTE'!$M$3:$M$170,MATCH(MAX('Conducted LTE'!$AH$3:$AH$170),'Conducted LTE'!$AH$3:$AH$170,0)))</f>
        <v>10</v>
      </c>
      <c r="CA212" s="1997" t="inlineStr">
        <is>
          <t>Right Edge</t>
        </is>
      </c>
      <c r="CB212" s="200">
        <v>5</v>
      </c>
      <c r="CC212" s="1681">
        <f>IF(COUNT('Conducted LTE'!$AH$3:$AH$170)=0,18300,INDEX('Conducted LTE'!$T$3:$T$170,MATCH(MAX('Conducted LTE'!$AH$3:$AH$170),'Conducted LTE'!$AH$3:$AH$170,0)))</f>
        <v>18300</v>
      </c>
      <c r="CD212" s="1681">
        <f>IF(COUNT('Conducted LTE'!$AH$3:$AH$170)=0,1950,INDEX('Conducted LTE'!$U$3:$U$170,MATCH(MAX('Conducted LTE'!$AH$3:$AH$170),'Conducted LTE'!$AH$3:$AH$170,0)))</f>
        <v>1950</v>
      </c>
      <c r="CE212" s="1523"/>
      <c r="CF212" s="1523"/>
      <c r="CG212" s="387" t="str">
        <f>IF(OR($BY$163="",$BY$163=""),"",$BY$163)</f>
        <v/>
      </c>
      <c r="CH212" s="387">
        <f>BZ212</f>
        <v/>
      </c>
      <c r="CI212" s="387">
        <f>CA212</f>
        <v/>
      </c>
      <c r="CJ212" s="1527"/>
      <c r="CK212" s="2042"/>
      <c r="CL212" s="206">
        <f>IF(CF212=""," ",IF(ABS(CE212-CF212)&lt;=0.125,"Valid","Not valid"))</f>
        <v/>
      </c>
      <c r="CM212" s="207">
        <f> IF(CE212="","",IF(AND(CE212&lt;&gt;"",CF212=""),IF(CE212&gt;=1,"Medir+Sig Max","No"),IF(CF212&lt;&gt;"",IF(CF212&gt;=1,"Medir+Sig Max","No"),"")))</f>
        <v/>
      </c>
      <c r="CN212" s="1787"/>
      <c r="CO212" s="220">
        <f>IF(CK212="",IF(AND(CE212="",CF212=""),"",IF(CF212="",IF(DE212&gt;1,ROUND(DE212*CE212,3),CE212),IF(DE212&gt;1,ROUND(DE212*CF212,3),CF212))),IF(AND(CE212="",CF212=""),"",IF(CF212="",IF(DE212&gt;1,ROUND(DE212*CE212*(1/(CK212)),3),CE212*(1/(CK212))),IF(DE212&gt;1,ROUND(DE212*CF212*(1/(CK212)),3),CF212*(1/(CK212))))))</f>
        <v/>
      </c>
      <c r="CP212" s="2043">
        <f>IF(COUNTIF(Overview!K12:K14,TRUE)&gt;0,2,IF(COUNTIF(Overview!L12:L14,TRUE)&gt;0,4,0))</f>
        <v/>
      </c>
      <c r="CQ212" s="1472">
        <f>IF(CO212="","",IF(CO212&gt;CP212,"Fail","Pass"))</f>
        <v/>
      </c>
      <c r="CR212" s="1481"/>
      <c r="CS212" s="1565">
        <f>MyTimestamp(CO212)</f>
        <v/>
      </c>
      <c r="CT212" s="1531">
        <f>IF(CE212="",0,15)+IF(CF212="",0,15)</f>
        <v/>
      </c>
      <c r="CU212" s="1532">
        <f>IF(CT212=0,0,2)</f>
        <v/>
      </c>
      <c r="CV212" s="859"/>
      <c r="CW212" s="859"/>
      <c r="CX212" s="2038"/>
      <c r="CY212" s="2044"/>
      <c r="CZ212" s="1543">
        <f>10^(CJ212/20)*100-100</f>
        <v/>
      </c>
      <c r="DA212" s="1331"/>
      <c r="DB212" s="709"/>
      <c r="DC212" s="777">
        <f>IF(DA212="","",10^(DA212/10))</f>
        <v/>
      </c>
      <c r="DD212" s="1377">
        <f>IF(ISNUMBER(DB212)=FALSE,"",10^(DB212/10))</f>
        <v/>
      </c>
      <c r="DE212" s="1543">
        <f>IF(AND(ISNUMBER(DC212),ISNUMBER(DD212)),IF(DC212/DD212&gt;1,ROUND((DC212)/DD212,3),1),1)</f>
        <v/>
      </c>
      <c r="DF212" s="1670">
        <f>IF(ISNUMBER(CO212),IF(CO212&gt;=CP212*0.90625,"!!!MEASURE other two 1RB modes!!!  To include the results for these two additional RB modes please use any row below free (for example otehr band) and replace the information of each field (tech, band, freq, etc...) with the proper one",""),"")</f>
        <v/>
      </c>
      <c r="DG212" s="1541"/>
      <c r="DH212" s="1541"/>
      <c r="DI212" s="1541"/>
      <c r="DJ212" s="1541"/>
      <c r="DK212" s="1541"/>
      <c r="DL212" s="1541"/>
      <c r="DM212" s="1541"/>
      <c r="DN212" s="1541"/>
      <c r="DO212" s="1541"/>
      <c r="DP212" s="1541"/>
      <c r="DQ212" s="1541"/>
      <c r="DR212" s="1541"/>
    </row>
    <row r="213" ht="12.75" x14ac:dyDescent="0.2">
      <c r="A213" s="1541"/>
      <c r="B213" s="1541"/>
      <c r="C213"/>
      <c r="D213" s="130">
        <f>IF(BX$209="Close to Ear","EN 62209-1","EN 62209-2")</f>
        <v/>
      </c>
      <c r="E213" s="130">
        <f>IF(CG213="Close to Ear","2016","2010/A1:2019")</f>
        <v/>
      </c>
      <c r="F213" s="1488" t="inlineStr">
        <is>
          <t>5.3</t>
        </is>
      </c>
      <c r="G213" s="1497"/>
      <c r="H213" s="120">
        <f>BV213</f>
        <v/>
      </c>
      <c r="I213" s="120">
        <f>BW213</f>
        <v/>
      </c>
      <c r="J213" s="687" t="inlineStr">
        <is>
          <t>LTE</t>
        </is>
      </c>
      <c r="K213" s="194" t="inlineStr">
        <is>
          <t>FDD1</t>
        </is>
      </c>
      <c r="L213" s="115"/>
      <c r="M213" s="120">
        <v>10</v>
      </c>
      <c r="N213" s="119" t="inlineStr">
        <is>
          <t>QPSK</t>
        </is>
      </c>
      <c r="O213" s="131"/>
      <c r="P213" s="6597"/>
      <c r="Q213" s="131">
        <v>1</v>
      </c>
      <c r="R213" s="131">
        <v>0</v>
      </c>
      <c r="S213" s="120"/>
      <c r="T213" s="120">
        <v>18300</v>
      </c>
      <c r="U213" s="120">
        <v>1950</v>
      </c>
      <c r="V213" s="119"/>
      <c r="W213" s="197"/>
      <c r="X213" s="119"/>
      <c r="Y213" s="119"/>
      <c r="Z213" s="119"/>
      <c r="AA213" s="115"/>
      <c r="AB213" s="115"/>
      <c r="AC213" s="689">
        <f>IF(OR(BX$209="Close to Ear",BX$209="Close to Head"),"Head",IF(BX$209="Extremity","Extremity","Body"))</f>
        <v/>
      </c>
      <c r="AD213" s="690">
        <f>CA213</f>
        <v/>
      </c>
      <c r="AE213" s="688">
        <f>CB213</f>
        <v/>
      </c>
      <c r="AF213" s="115"/>
      <c r="AG213" s="808">
        <f>IF(AZ213="","N/A",IF(CQ213="Pass","P","F"))</f>
        <v/>
      </c>
      <c r="AH213" s="129"/>
      <c r="AI213" s="129"/>
      <c r="AJ213" s="129"/>
      <c r="AK213" s="119"/>
      <c r="AL213" s="115"/>
      <c r="AM213" s="119"/>
      <c r="AN213" s="119"/>
      <c r="AO213" s="692"/>
      <c r="AP213" s="692"/>
      <c r="AQ213" s="692"/>
      <c r="AR213" s="692"/>
      <c r="AS213" s="692"/>
      <c r="AT213" s="691">
        <f>CE213</f>
        <v/>
      </c>
      <c r="AU213" s="691">
        <f>CF213</f>
        <v/>
      </c>
      <c r="AV213" s="813"/>
      <c r="AW213" s="813"/>
      <c r="AX213" s="197">
        <f>CZ213</f>
        <v/>
      </c>
      <c r="AY213" s="197">
        <f>DE213</f>
        <v/>
      </c>
      <c r="AZ213" s="3379">
        <f>CO213</f>
        <v/>
      </c>
      <c r="BA213" s="3380"/>
      <c r="BB213" s="197">
        <f>CP213</f>
        <v/>
      </c>
      <c r="BC213" s="813"/>
      <c r="BD213" s="197">
        <f>CR213</f>
        <v/>
      </c>
      <c r="BE213" s="121">
        <f>CS213</f>
        <v/>
      </c>
      <c r="BF213" s="122">
        <f>CT213*60</f>
        <v/>
      </c>
      <c r="BG213" s="121">
        <f>BE213</f>
        <v/>
      </c>
      <c r="BH213" s="122">
        <f>CU213*60</f>
        <v/>
      </c>
      <c r="BI213" s="122">
        <f>CV213</f>
        <v/>
      </c>
      <c r="BJ213" s="117"/>
      <c r="BK213" s="812">
        <f>Overview!$E$7</f>
        <v/>
      </c>
      <c r="BL213" s="117"/>
      <c r="BM213" s="836">
        <f>CW213</f>
        <v/>
      </c>
      <c r="BN213" s="812">
        <f>Overview!$P$153</f>
        <v/>
      </c>
      <c r="BO213" s="117"/>
      <c r="BP213" s="117"/>
      <c r="BQ213" s="115"/>
      <c r="BR213" s="1478"/>
      <c r="BS213" s="1548"/>
      <c r="BT213" s="2127" t="inlineStr">
        <is>
          <t>LTE</t>
        </is>
      </c>
      <c r="BU213" s="2089" t="inlineStr">
        <is>
          <t>FDD1</t>
        </is>
      </c>
      <c r="BV213" s="430">
        <f>Overview!$H$29</f>
        <v/>
      </c>
      <c r="BW213" s="2010"/>
      <c r="BX213" s="2089"/>
      <c r="BY213" s="465"/>
      <c r="BZ213" s="1721">
        <f>IF(COUNT('Conducted LTE'!$AH$3:$AH$170)=0,10,INDEX('Conducted LTE'!$M$3:$M$170,MATCH(MAX('Conducted LTE'!$AH$3:$AH$170),'Conducted LTE'!$AH$3:$AH$170,0)))</f>
        <v>10</v>
      </c>
      <c r="CA213" s="1997" t="inlineStr">
        <is>
          <t>Top Edge</t>
        </is>
      </c>
      <c r="CB213" s="200">
        <v>5</v>
      </c>
      <c r="CC213" s="1681">
        <f>IF(COUNT('Conducted LTE'!$AH$3:$AH$170)=0,18300,INDEX('Conducted LTE'!$T$3:$T$170,MATCH(MAX('Conducted LTE'!$AH$3:$AH$170),'Conducted LTE'!$AH$3:$AH$170,0)))</f>
        <v>18300</v>
      </c>
      <c r="CD213" s="1681">
        <f>IF(COUNT('Conducted LTE'!$AH$3:$AH$170)=0,1950,INDEX('Conducted LTE'!$U$3:$U$170,MATCH(MAX('Conducted LTE'!$AH$3:$AH$170),'Conducted LTE'!$AH$3:$AH$170,0)))</f>
        <v>1950</v>
      </c>
      <c r="CE213" s="1523"/>
      <c r="CF213" s="1523"/>
      <c r="CG213" s="387" t="str">
        <f>IF(OR($BY$163="",$BY$163=""),"",$BY$163)</f>
        <v/>
      </c>
      <c r="CH213" s="387">
        <f>BZ213</f>
        <v/>
      </c>
      <c r="CI213" s="387">
        <f>CA213</f>
        <v/>
      </c>
      <c r="CJ213" s="1527"/>
      <c r="CK213" s="2042"/>
      <c r="CL213" s="206">
        <f>IF(CF213=""," ",IF(ABS(CE213-CF213)&lt;=0.125,"Valid","Not valid"))</f>
        <v/>
      </c>
      <c r="CM213" s="207">
        <f> IF(CE213="","",IF(AND(CE213&lt;&gt;"",CF213=""),IF(CE213&gt;=1,"Medir+Sig Max","No"),IF(CF213&lt;&gt;"",IF(CF213&gt;=1,"Medir+Sig Max","No"),"")))</f>
        <v/>
      </c>
      <c r="CN213" s="1787"/>
      <c r="CO213" s="220">
        <f>IF(CK213="",IF(AND(CE213="",CF213=""),"",IF(CF213="",IF(DE213&gt;1,ROUND(DE213*CE213,3),CE213),IF(DE213&gt;1,ROUND(DE213*CF213,3),CF213))),IF(AND(CE213="",CF213=""),"",IF(CF213="",IF(DE213&gt;1,ROUND(DE213*CE213*(1/(CK213)),3),CE213*(1/(CK213))),IF(DE213&gt;1,ROUND(DE213*CF213*(1/(CK213)),3),CF213*(1/(CK213))))))</f>
        <v/>
      </c>
      <c r="CP213" s="2043">
        <f>IF(COUNTIF(Overview!K12:K14,TRUE)&gt;0,2,IF(COUNTIF(Overview!L12:L14,TRUE)&gt;0,4,0))</f>
        <v/>
      </c>
      <c r="CQ213" s="1472">
        <f>IF(CO213="","",IF(CO213&gt;CP213,"Fail","Pass"))</f>
        <v/>
      </c>
      <c r="CR213" s="1481"/>
      <c r="CS213" s="1565">
        <f>MyTimestamp(CO213)</f>
        <v/>
      </c>
      <c r="CT213" s="1531">
        <f>IF(CE213="",0,15)+IF(CF213="",0,15)</f>
        <v/>
      </c>
      <c r="CU213" s="1532">
        <f>IF(CT213=0,0,2)</f>
        <v/>
      </c>
      <c r="CV213" s="859"/>
      <c r="CW213" s="859"/>
      <c r="CX213" s="2038"/>
      <c r="CY213" s="2044"/>
      <c r="CZ213" s="1543">
        <f>10^(CJ213/20)*100-100</f>
        <v/>
      </c>
      <c r="DA213" s="1331"/>
      <c r="DB213" s="709"/>
      <c r="DC213" s="777">
        <f>IF(DA213="","",10^(DA213/10))</f>
        <v/>
      </c>
      <c r="DD213" s="1377">
        <f>IF(ISNUMBER(DB213)=FALSE,"",10^(DB213/10))</f>
        <v/>
      </c>
      <c r="DE213" s="1543">
        <f>IF(AND(ISNUMBER(DC213),ISNUMBER(DD213)),IF(DC213/DD213&gt;1,ROUND((DC213)/DD213,3),1),1)</f>
        <v/>
      </c>
      <c r="DF213" s="1670">
        <f>IF(ISNUMBER(CO213),IF(CO213&gt;=CP213*0.90625,"!!!MEASURE other two 1RB modes!!!  To include the results for these two additional RB modes please use any row below free (for example otehr band) and replace the information of each field (tech, band, freq, etc...) with the proper one",""),"")</f>
        <v/>
      </c>
      <c r="DG213" s="1541"/>
      <c r="DH213" s="1541"/>
      <c r="DI213" s="1541"/>
      <c r="DJ213" s="1541"/>
      <c r="DK213" s="1541"/>
      <c r="DL213" s="1541"/>
      <c r="DM213" s="1541"/>
      <c r="DN213" s="1541"/>
      <c r="DO213" s="1541"/>
      <c r="DP213" s="1541"/>
      <c r="DQ213" s="1541"/>
      <c r="DR213" s="1541"/>
    </row>
    <row r="214" ht="12.75" x14ac:dyDescent="0.2">
      <c r="A214" s="1541"/>
      <c r="B214" s="1541"/>
      <c r="C214"/>
      <c r="D214" s="130">
        <f>IF(BX$209="Close to Ear","EN 62209-1","EN 62209-2")</f>
        <v/>
      </c>
      <c r="E214" s="130">
        <f>IF(CG214="Close to Ear","2016","2010/A1:2019")</f>
        <v/>
      </c>
      <c r="F214" s="1488" t="inlineStr">
        <is>
          <t>5.3</t>
        </is>
      </c>
      <c r="G214" s="1497"/>
      <c r="H214" s="120">
        <f>BV214</f>
        <v/>
      </c>
      <c r="I214" s="120">
        <f>BW214</f>
        <v/>
      </c>
      <c r="J214" s="687" t="inlineStr">
        <is>
          <t>LTE</t>
        </is>
      </c>
      <c r="K214" s="194" t="inlineStr">
        <is>
          <t>FDD1</t>
        </is>
      </c>
      <c r="L214" s="115"/>
      <c r="M214" s="120">
        <v>10</v>
      </c>
      <c r="N214" s="119" t="inlineStr">
        <is>
          <t>QPSK</t>
        </is>
      </c>
      <c r="O214" s="131"/>
      <c r="P214" s="6597"/>
      <c r="Q214" s="131">
        <v>1</v>
      </c>
      <c r="R214" s="131">
        <v>0</v>
      </c>
      <c r="S214" s="120"/>
      <c r="T214" s="120">
        <v>18300</v>
      </c>
      <c r="U214" s="120">
        <v>1950</v>
      </c>
      <c r="V214" s="119"/>
      <c r="W214" s="197"/>
      <c r="X214" s="119"/>
      <c r="Y214" s="119"/>
      <c r="Z214" s="119"/>
      <c r="AA214" s="115"/>
      <c r="AB214" s="115"/>
      <c r="AC214" s="689">
        <f>IF(OR(BX$209="Close to Ear",BX$209="Close to Head"),"Head",IF(BX$209="Extremity","Extremity","Body"))</f>
        <v/>
      </c>
      <c r="AD214" s="690">
        <f>CA214</f>
        <v/>
      </c>
      <c r="AE214" s="688">
        <f>CB214</f>
        <v/>
      </c>
      <c r="AF214" s="115"/>
      <c r="AG214" s="808">
        <f>IF(AZ214="","N/A",IF(CQ214="Pass","P","F"))</f>
        <v/>
      </c>
      <c r="AH214" s="129"/>
      <c r="AI214" s="129"/>
      <c r="AJ214" s="129"/>
      <c r="AK214" s="119"/>
      <c r="AL214" s="115"/>
      <c r="AM214" s="119"/>
      <c r="AN214" s="119"/>
      <c r="AO214" s="692"/>
      <c r="AP214" s="692"/>
      <c r="AQ214" s="692"/>
      <c r="AR214" s="692"/>
      <c r="AS214" s="692"/>
      <c r="AT214" s="691">
        <f>CE214</f>
        <v/>
      </c>
      <c r="AU214" s="691">
        <f>CF214</f>
        <v/>
      </c>
      <c r="AV214" s="813"/>
      <c r="AW214" s="813"/>
      <c r="AX214" s="197">
        <f>CZ214</f>
        <v/>
      </c>
      <c r="AY214" s="197">
        <f>DE214</f>
        <v/>
      </c>
      <c r="AZ214" s="3379">
        <f>CO214</f>
        <v/>
      </c>
      <c r="BA214" s="3380"/>
      <c r="BB214" s="197">
        <f>CP214</f>
        <v/>
      </c>
      <c r="BC214" s="813"/>
      <c r="BD214" s="197">
        <f>CR214</f>
        <v/>
      </c>
      <c r="BE214" s="121">
        <f>CS214</f>
        <v/>
      </c>
      <c r="BF214" s="122">
        <f>CT214*60</f>
        <v/>
      </c>
      <c r="BG214" s="121">
        <f>BE214</f>
        <v/>
      </c>
      <c r="BH214" s="122">
        <f>CU214*60</f>
        <v/>
      </c>
      <c r="BI214" s="122">
        <f>CV214</f>
        <v/>
      </c>
      <c r="BJ214" s="117"/>
      <c r="BK214" s="812">
        <f>Overview!$E$7</f>
        <v/>
      </c>
      <c r="BL214" s="117"/>
      <c r="BM214" s="836">
        <f>CW214</f>
        <v/>
      </c>
      <c r="BN214" s="812">
        <f>Overview!$P$153</f>
        <v/>
      </c>
      <c r="BO214" s="117"/>
      <c r="BP214" s="117"/>
      <c r="BQ214" s="115"/>
      <c r="BR214" s="1478"/>
      <c r="BS214" s="1548"/>
      <c r="BT214" s="2128" t="inlineStr">
        <is>
          <t>LTE</t>
        </is>
      </c>
      <c r="BU214" s="1868" t="inlineStr">
        <is>
          <t>FDD1</t>
        </is>
      </c>
      <c r="BV214" s="432">
        <f>Overview!$H$29</f>
        <v/>
      </c>
      <c r="BW214" s="2010"/>
      <c r="BX214" s="1868"/>
      <c r="BY214" s="465"/>
      <c r="BZ214" s="1721">
        <f>IF(COUNT('Conducted LTE'!$AH$3:$AH$170)=0,10,INDEX('Conducted LTE'!$M$3:$M$170,MATCH(MAX('Conducted LTE'!$AH$3:$AH$170),'Conducted LTE'!$AH$3:$AH$170,0)))</f>
        <v>10</v>
      </c>
      <c r="CA214" s="1997" t="inlineStr">
        <is>
          <t>Bottom Edge</t>
        </is>
      </c>
      <c r="CB214" s="200">
        <v>5</v>
      </c>
      <c r="CC214" s="1681">
        <f>IF(COUNT('Conducted LTE'!$AH$3:$AH$170)=0,18300,INDEX('Conducted LTE'!$T$3:$T$170,MATCH(MAX('Conducted LTE'!$AH$3:$AH$170),'Conducted LTE'!$AH$3:$AH$170,0)))</f>
        <v>18300</v>
      </c>
      <c r="CD214" s="1681">
        <f>IF(COUNT('Conducted LTE'!$AH$3:$AH$170)=0,1950,INDEX('Conducted LTE'!$U$3:$U$170,MATCH(MAX('Conducted LTE'!$AH$3:$AH$170),'Conducted LTE'!$AH$3:$AH$170,0)))</f>
        <v>1950</v>
      </c>
      <c r="CE214" s="1523"/>
      <c r="CF214" s="1523"/>
      <c r="CG214" s="387" t="str">
        <f>IF(OR($BY$163="",$BY$163=""),"",$BY$163)</f>
        <v/>
      </c>
      <c r="CH214" s="387">
        <f>BZ214</f>
        <v/>
      </c>
      <c r="CI214" s="387">
        <f>CA214</f>
        <v/>
      </c>
      <c r="CJ214" s="1527"/>
      <c r="CK214" s="2042"/>
      <c r="CL214" s="206">
        <f>IF(CF214=""," ",IF(ABS(CE214-CF214)&lt;=0.125,"Valid","Not valid"))</f>
        <v/>
      </c>
      <c r="CM214" s="207">
        <f> IF(CE214="","",IF(AND(CE214&lt;&gt;"",CF214=""),IF(CE214&gt;=1,"Medir+Sig Max","No"),IF(CF214&lt;&gt;"",IF(CF214&gt;=1,"Medir+Sig Max","No"),"")))</f>
        <v/>
      </c>
      <c r="CN214" s="1787"/>
      <c r="CO214" s="220">
        <f>IF(CK214="",IF(AND(CE214="",CF214=""),"",IF(CF214="",IF(DE214&gt;1,ROUND(DE214*CE214,3),CE214),IF(DE214&gt;1,ROUND(DE214*CF214,3),CF214))),IF(AND(CE214="",CF214=""),"",IF(CF214="",IF(DE214&gt;1,ROUND(DE214*CE214*(1/(CK214)),3),CE214*(1/(CK214))),IF(DE214&gt;1,ROUND(DE214*CF214*(1/(CK214)),3),CF214*(1/(CK214))))))</f>
        <v/>
      </c>
      <c r="CP214" s="2043">
        <f>IF(COUNTIF(Overview!K12:K14,TRUE)&gt;0,2,IF(COUNTIF(Overview!L12:L14,TRUE)&gt;0,4,0))</f>
        <v/>
      </c>
      <c r="CQ214" s="1472">
        <f>IF(CO214="","",IF(CO214&gt;CP214,"Fail","Pass"))</f>
        <v/>
      </c>
      <c r="CR214" s="1481"/>
      <c r="CS214" s="1565">
        <f>MyTimestamp(CO214)</f>
        <v/>
      </c>
      <c r="CT214" s="1531">
        <f>IF(CE214="",0,15)+IF(CF214="",0,15)</f>
        <v/>
      </c>
      <c r="CU214" s="1532">
        <f>IF(CT214=0,0,2)</f>
        <v/>
      </c>
      <c r="CV214" s="859"/>
      <c r="CW214" s="859"/>
      <c r="CX214" s="2038"/>
      <c r="CY214" s="2044"/>
      <c r="CZ214" s="1543">
        <f>10^(CJ214/20)*100-100</f>
        <v/>
      </c>
      <c r="DA214" s="1331"/>
      <c r="DB214" s="709"/>
      <c r="DC214" s="777">
        <f>IF(DA214="","",10^(DA214/10))</f>
        <v/>
      </c>
      <c r="DD214" s="1377">
        <f>IF(ISNUMBER(DB214)=FALSE,"",10^(DB214/10))</f>
        <v/>
      </c>
      <c r="DE214" s="1543">
        <f>IF(AND(ISNUMBER(DC214),ISNUMBER(DD214)),IF(DC214/DD214&gt;1,ROUND((DC214)/DD214,3),1),1)</f>
        <v/>
      </c>
      <c r="DF214" s="1670">
        <f>IF(ISNUMBER(CO214),IF(CO214&gt;=CP214*0.90625,"!!!MEASURE other two 1RB modes!!!  To include the results for these two additional RB modes please use any row below free (for example otehr band) and replace the information of each field (tech, band, freq, etc...) with the proper one",""),"")</f>
        <v/>
      </c>
      <c r="DG214" s="1541"/>
      <c r="DH214" s="1541"/>
      <c r="DI214" s="1541"/>
      <c r="DJ214" s="1541"/>
      <c r="DK214" s="1541"/>
      <c r="DL214" s="1541"/>
      <c r="DM214" s="1541"/>
      <c r="DN214" s="1541"/>
      <c r="DO214" s="1541"/>
      <c r="DP214" s="1541"/>
      <c r="DQ214" s="1541"/>
      <c r="DR214" s="1541"/>
    </row>
    <row r="215" ht="12.75" x14ac:dyDescent="0.2">
      <c r="A215" s="1541"/>
      <c r="B215" s="1541"/>
      <c r="C215"/>
      <c r="D215" s="130">
        <f>IF(BX$209="Close to Ear","EN 62209-1","EN 62209-2")</f>
        <v/>
      </c>
      <c r="E215" s="130">
        <f>IF(CG215="Close to Ear","2016","2010/A1:2019")</f>
        <v/>
      </c>
      <c r="F215" s="1488" t="inlineStr">
        <is>
          <t>5.3</t>
        </is>
      </c>
      <c r="G215" s="1497"/>
      <c r="H215" s="120">
        <f>BV215</f>
        <v/>
      </c>
      <c r="I215" s="120">
        <f>BW215</f>
        <v/>
      </c>
      <c r="J215" s="687" t="inlineStr">
        <is>
          <t>LTE</t>
        </is>
      </c>
      <c r="K215" s="194" t="inlineStr">
        <is>
          <t>FDD1</t>
        </is>
      </c>
      <c r="L215" s="115"/>
      <c r="M215" s="120">
        <v>10</v>
      </c>
      <c r="N215" s="119" t="inlineStr">
        <is>
          <t>QPSK</t>
        </is>
      </c>
      <c r="O215" s="131"/>
      <c r="P215" s="6597"/>
      <c r="Q215" s="131">
        <v>1</v>
      </c>
      <c r="R215" s="131">
        <v>0</v>
      </c>
      <c r="S215" s="120"/>
      <c r="T215" s="120">
        <v>18300</v>
      </c>
      <c r="U215" s="120">
        <v>1950</v>
      </c>
      <c r="V215" s="119"/>
      <c r="W215" s="197"/>
      <c r="X215" s="119"/>
      <c r="Y215" s="119"/>
      <c r="Z215" s="119"/>
      <c r="AA215" s="115"/>
      <c r="AB215" s="115"/>
      <c r="AC215" s="689">
        <f>IF(OR(BX$209="Close to Ear",BX$209="Close to Head"),"Head",IF(BX$209="Extremity","Extremity","Body"))</f>
        <v/>
      </c>
      <c r="AD215" s="690">
        <f>CA215</f>
        <v/>
      </c>
      <c r="AE215" s="688">
        <f>CB215</f>
        <v/>
      </c>
      <c r="AF215" s="115"/>
      <c r="AG215" s="808">
        <f>IF(AZ215="","N/A",IF(CQ215="Pass","P","F"))</f>
        <v/>
      </c>
      <c r="AH215" s="129"/>
      <c r="AI215" s="129"/>
      <c r="AJ215" s="129"/>
      <c r="AK215" s="119"/>
      <c r="AL215" s="115"/>
      <c r="AM215" s="119"/>
      <c r="AN215" s="119"/>
      <c r="AO215" s="692"/>
      <c r="AP215" s="692"/>
      <c r="AQ215" s="692"/>
      <c r="AR215" s="692"/>
      <c r="AS215" s="692"/>
      <c r="AT215" s="691">
        <f>CE215</f>
        <v/>
      </c>
      <c r="AU215" s="691">
        <f>CF215</f>
        <v/>
      </c>
      <c r="AV215" s="813"/>
      <c r="AW215" s="813"/>
      <c r="AX215" s="197">
        <f>CZ215</f>
        <v/>
      </c>
      <c r="AY215" s="197">
        <f>DE215</f>
        <v/>
      </c>
      <c r="AZ215" s="3379">
        <f>CO215</f>
        <v/>
      </c>
      <c r="BA215" s="3380"/>
      <c r="BB215" s="197">
        <f>CP215</f>
        <v/>
      </c>
      <c r="BC215" s="813"/>
      <c r="BD215" s="197">
        <f>CR215</f>
        <v/>
      </c>
      <c r="BE215" s="121">
        <f>CS215</f>
        <v/>
      </c>
      <c r="BF215" s="122">
        <f>CT215*60</f>
        <v/>
      </c>
      <c r="BG215" s="121">
        <f>BE215</f>
        <v/>
      </c>
      <c r="BH215" s="122">
        <f>CU215*60</f>
        <v/>
      </c>
      <c r="BI215" s="122">
        <f>CV215</f>
        <v/>
      </c>
      <c r="BJ215" s="117"/>
      <c r="BK215" s="812">
        <f>Overview!$E$7</f>
        <v/>
      </c>
      <c r="BL215" s="117"/>
      <c r="BM215" s="836">
        <f>CW215</f>
        <v/>
      </c>
      <c r="BN215" s="812">
        <f>Overview!$P$153</f>
        <v/>
      </c>
      <c r="BO215" s="117"/>
      <c r="BP215" s="117"/>
      <c r="BQ215" s="115"/>
      <c r="BR215" s="1478"/>
      <c r="BS215" s="1548"/>
      <c r="BT215" s="2127" t="inlineStr">
        <is>
          <t>LTE</t>
        </is>
      </c>
      <c r="BU215" s="2089" t="inlineStr">
        <is>
          <t>FDD1</t>
        </is>
      </c>
      <c r="BV215" s="430">
        <f>Overview!$H$29</f>
        <v/>
      </c>
      <c r="BW215" s="2010"/>
      <c r="BX215" s="2089"/>
      <c r="BY215" s="921"/>
      <c r="BZ215" s="1721">
        <f>IF(COUNT('Conducted LTE'!$AH$3:$AH$170)=0,10,INDEX('Conducted LTE'!$M$3:$M$170,MATCH(MAX('Conducted LTE'!$AH$3:$AH$170),'Conducted LTE'!$AH$3:$AH$170,0)))</f>
        <v>10</v>
      </c>
      <c r="CA215" s="431" t="str">
        <f>IF(COUNT(CF209:CF214)=0,IF(COUNT(CE209:CE214)=0,"TBD",VLOOKUP(MAX(CE209:CE214),CE209:CI214,5,FALSE)),VLOOKUP(MAX(CF209:CF214),CF209:CI214,4,FALSE))</f>
        <v>TBD</v>
      </c>
      <c r="CB215" s="200">
        <v>5</v>
      </c>
      <c r="CC215" s="1681">
        <f>IF(COUNT('Conducted LTE'!$AH$3:$AH$170)=0,18300,INDEX('Conducted LTE'!$T$3:$T$170,MATCH(MAX('Conducted LTE'!$AH$3:$AH$170),'Conducted LTE'!$AH$3:$AH$170,0)))</f>
        <v>18300</v>
      </c>
      <c r="CD215" s="1681">
        <f>IF(COUNT('Conducted LTE'!$AH$3:$AH$170)=0,1950,INDEX('Conducted LTE'!$U$3:$U$170,MATCH(MAX('Conducted LTE'!$AH$3:$AH$170),'Conducted LTE'!$AH$3:$AH$170,0)))</f>
        <v>1950</v>
      </c>
      <c r="CE215" s="1523"/>
      <c r="CF215" s="1523"/>
      <c r="CG215" s="387" t="str">
        <f>IF(OR($BY$163="",$BY$163=""),"",$BY$163)</f>
        <v/>
      </c>
      <c r="CH215" s="387">
        <f>BZ215</f>
        <v/>
      </c>
      <c r="CI215" s="387">
        <f>CA215</f>
        <v/>
      </c>
      <c r="CJ215" s="1527"/>
      <c r="CK215" s="2042"/>
      <c r="CL215" s="206">
        <f>IF(CF215=""," ",IF(ABS(CE215-CF215)&lt;=0.125,"Valid","Not valid"))</f>
        <v/>
      </c>
      <c r="CM215" s="207">
        <f> IF(CE215="","",IF(AND(CE215&lt;&gt;"",CF215=""),IF(CE215&gt;=1,"Medir+Sig Max","No"),IF(CF215&lt;&gt;"",IF(CF215&gt;=1,"Medir+Sig Max","No"),"")))</f>
        <v/>
      </c>
      <c r="CN215" s="1787"/>
      <c r="CO215" s="220">
        <f>IF(CK215="",IF(AND(CE215="",CF215=""),"",IF(CF215="",IF(DE215&gt;1,ROUND(DE215*CE215,3),CE215),IF(DE215&gt;1,ROUND(DE215*CF215,3),CF215))),IF(AND(CE215="",CF215=""),"",IF(CF215="",IF(DE215&gt;1,ROUND(DE215*CE215*(1/(CK215)),3),CE215*(1/(CK215))),IF(DE215&gt;1,ROUND(DE215*CF215*(1/(CK215)),3),CF215*(1/(CK215))))))</f>
        <v/>
      </c>
      <c r="CP215" s="2043">
        <f>IF(COUNTIF(Overview!K12:K14,TRUE)&gt;0,2,IF(COUNTIF(Overview!L12:L14,TRUE)&gt;0,4,0))</f>
        <v/>
      </c>
      <c r="CQ215" s="1472">
        <f>IF(CO215="","",IF(CO215&gt;CP215,"Fail","Pass"))</f>
        <v/>
      </c>
      <c r="CR215" s="1481"/>
      <c r="CS215" s="1565">
        <f>MyTimestamp(CO215)</f>
        <v/>
      </c>
      <c r="CT215" s="1531">
        <f>IF(CE215="",0,15)+IF(CF215="",0,15)</f>
        <v/>
      </c>
      <c r="CU215" s="1532">
        <f>IF(CT215=0,0,2)</f>
        <v/>
      </c>
      <c r="CV215" s="859"/>
      <c r="CW215" s="859"/>
      <c r="CX215" s="2038"/>
      <c r="CY215" s="2044"/>
      <c r="CZ215" s="1543">
        <f>10^(CJ215/20)*100-100</f>
        <v/>
      </c>
      <c r="DA215" s="1331"/>
      <c r="DB215" s="709"/>
      <c r="DC215" s="777">
        <f>IF(DA215="","",10^(DA215/10))</f>
        <v/>
      </c>
      <c r="DD215" s="1377">
        <f>IF(ISNUMBER(DB215)=FALSE,"",10^(DB215/10))</f>
        <v/>
      </c>
      <c r="DE215" s="1543">
        <f>IF(AND(ISNUMBER(DC215),ISNUMBER(DD215)),IF(DC215/DD215&gt;1,ROUND((DC215)/DD215,3),1),1)</f>
        <v/>
      </c>
      <c r="DF215" s="1670">
        <f>IF(ISNUMBER(CO215),IF(CO215&gt;=CP215*0.90625,"!!!MEASURE other two 1RB modes!!!  To include the results for these two additional RB modes please use any row below free (for example otehr band) and replace the information of each field (tech, band, freq, etc...) with the proper one",""),"")</f>
        <v/>
      </c>
      <c r="DG215" s="1541"/>
      <c r="DH215" s="1541"/>
      <c r="DI215" s="1541"/>
      <c r="DJ215" s="1541"/>
      <c r="DK215" s="1541"/>
      <c r="DL215" s="1541"/>
      <c r="DM215" s="1541"/>
      <c r="DN215" s="1541"/>
      <c r="DO215" s="1541"/>
      <c r="DP215" s="1541"/>
      <c r="DQ215" s="1541"/>
      <c r="DR215" s="1541"/>
    </row>
    <row r="216" ht="12.75" x14ac:dyDescent="0.2">
      <c r="A216" s="1541"/>
      <c r="B216" s="1541"/>
      <c r="C216"/>
      <c r="D216" s="130">
        <f>IF(BX$209="Close to Ear","EN 62209-1","EN 62209-2")</f>
        <v/>
      </c>
      <c r="E216" s="130">
        <f>IF(CG216="Close to Ear","2016","2010/A1:2019")</f>
        <v/>
      </c>
      <c r="F216" s="1488" t="inlineStr">
        <is>
          <t>5.3</t>
        </is>
      </c>
      <c r="G216" s="1497"/>
      <c r="H216" s="120">
        <f>BV216</f>
        <v/>
      </c>
      <c r="I216" s="120">
        <f>BW216</f>
        <v/>
      </c>
      <c r="J216" s="687" t="inlineStr">
        <is>
          <t>LTE</t>
        </is>
      </c>
      <c r="K216" s="194" t="inlineStr">
        <is>
          <t>FDD1</t>
        </is>
      </c>
      <c r="L216" s="115"/>
      <c r="M216" s="120">
        <v>10</v>
      </c>
      <c r="N216" s="119" t="inlineStr">
        <is>
          <t>QPSK</t>
        </is>
      </c>
      <c r="O216" s="131"/>
      <c r="P216" s="6597"/>
      <c r="Q216" s="131">
        <v>1</v>
      </c>
      <c r="R216" s="131">
        <v>0</v>
      </c>
      <c r="S216" s="120"/>
      <c r="T216" s="120">
        <v>18300</v>
      </c>
      <c r="U216" s="120">
        <v>1950</v>
      </c>
      <c r="V216" s="119"/>
      <c r="W216" s="197"/>
      <c r="X216" s="119"/>
      <c r="Y216" s="119"/>
      <c r="Z216" s="119"/>
      <c r="AA216" s="115"/>
      <c r="AB216" s="115"/>
      <c r="AC216" s="689">
        <f>IF(OR(BX$209="Close to Ear",BX$209="Close to Head"),"Head",IF(BX$209="Extremity","Extremity","Body"))</f>
        <v/>
      </c>
      <c r="AD216" s="690">
        <f>CA216</f>
        <v/>
      </c>
      <c r="AE216" s="688">
        <f>CB216</f>
        <v/>
      </c>
      <c r="AF216" s="115"/>
      <c r="AG216" s="808">
        <f>IF(AZ216="","N/A",IF(CQ216="Pass","P","F"))</f>
        <v/>
      </c>
      <c r="AH216" s="129"/>
      <c r="AI216" s="129"/>
      <c r="AJ216" s="129"/>
      <c r="AK216" s="119"/>
      <c r="AL216" s="115"/>
      <c r="AM216" s="119"/>
      <c r="AN216" s="119"/>
      <c r="AO216" s="692"/>
      <c r="AP216" s="692"/>
      <c r="AQ216" s="692"/>
      <c r="AR216" s="692"/>
      <c r="AS216" s="692"/>
      <c r="AT216" s="691">
        <f>CE216</f>
        <v/>
      </c>
      <c r="AU216" s="691">
        <f>CF216</f>
        <v/>
      </c>
      <c r="AV216" s="813"/>
      <c r="AW216" s="813"/>
      <c r="AX216" s="197">
        <f>CZ216</f>
        <v/>
      </c>
      <c r="AY216" s="197">
        <f>DE216</f>
        <v/>
      </c>
      <c r="AZ216" s="3379">
        <f>CO216</f>
        <v/>
      </c>
      <c r="BA216" s="3380"/>
      <c r="BB216" s="197">
        <f>CP216</f>
        <v/>
      </c>
      <c r="BC216" s="813"/>
      <c r="BD216" s="197">
        <f>CR216</f>
        <v/>
      </c>
      <c r="BE216" s="121">
        <f>CS216</f>
        <v/>
      </c>
      <c r="BF216" s="122">
        <f>CT216*60</f>
        <v/>
      </c>
      <c r="BG216" s="121">
        <f>BE216</f>
        <v/>
      </c>
      <c r="BH216" s="122">
        <f>CU216*60</f>
        <v/>
      </c>
      <c r="BI216" s="122">
        <f>CV216</f>
        <v/>
      </c>
      <c r="BJ216" s="117"/>
      <c r="BK216" s="812">
        <f>Overview!$E$7</f>
        <v/>
      </c>
      <c r="BL216" s="117"/>
      <c r="BM216" s="836">
        <f>CW216</f>
        <v/>
      </c>
      <c r="BN216" s="812">
        <f>Overview!$P$153</f>
        <v/>
      </c>
      <c r="BO216" s="117"/>
      <c r="BP216" s="117"/>
      <c r="BQ216" s="115"/>
      <c r="BR216" s="1478"/>
      <c r="BS216" s="1548"/>
      <c r="BT216" s="2127" t="inlineStr">
        <is>
          <t>LTE</t>
        </is>
      </c>
      <c r="BU216" s="2089" t="inlineStr">
        <is>
          <t>FDD1</t>
        </is>
      </c>
      <c r="BV216" s="430">
        <f>Overview!$H$29</f>
        <v/>
      </c>
      <c r="BW216" s="2010"/>
      <c r="BX216" s="2089"/>
      <c r="BY216" s="922"/>
      <c r="BZ216" s="1721">
        <f>IF(COUNT('Conducted LTE'!$AH$3:$AH$170)=0,10,INDEX('Conducted LTE'!$M$3:$M$170,MATCH(MAX('Conducted LTE'!$AH$3:$AH$170),'Conducted LTE'!$AH$3:$AH$170,0)))</f>
        <v>10</v>
      </c>
      <c r="CA216" s="433" t="str">
        <f>CA215</f>
        <v>TBD</v>
      </c>
      <c r="CB216" s="201">
        <v>5</v>
      </c>
      <c r="CC216" s="1682">
        <f>IF(COUNT('Conducted LTE'!$AH$3:$AH$170)=0,18300,INDEX('Conducted LTE'!$T$3:$T$170,MATCH(MAX('Conducted LTE'!$AH$3:$AH$170),'Conducted LTE'!$AH$3:$AH$170,0)))</f>
        <v>18300</v>
      </c>
      <c r="CD216" s="1682">
        <f>IF(COUNT('Conducted LTE'!$AH$3:$AH$170)=0,1950,INDEX('Conducted LTE'!$U$3:$U$170,MATCH(MAX('Conducted LTE'!$AH$3:$AH$170),'Conducted LTE'!$AH$3:$AH$170,0)))</f>
        <v>1950</v>
      </c>
      <c r="CE216" s="1523"/>
      <c r="CF216" s="1523"/>
      <c r="CG216" s="387" t="str">
        <f>IF(OR($BY$163="",$BY$163=""),"",$BY$163)</f>
        <v/>
      </c>
      <c r="CH216" s="387">
        <f>BZ216</f>
        <v/>
      </c>
      <c r="CI216" s="387">
        <f>CA216</f>
        <v/>
      </c>
      <c r="CJ216" s="1527"/>
      <c r="CK216" s="2042"/>
      <c r="CL216" s="206">
        <f>IF(CF216=""," ",IF(ABS(CE216-CF216)&lt;=0.125,"Valid","Not valid"))</f>
        <v/>
      </c>
      <c r="CM216" s="207">
        <f> IF(CE216="","",IF(AND(CE216&lt;&gt;"",CF216=""),IF(CE216&gt;=1,"Medir+Sig Max","No"),IF(CF216&lt;&gt;"",IF(CF216&gt;=1,"Medir+Sig Max","No"),"")))</f>
        <v/>
      </c>
      <c r="CN216" s="1787"/>
      <c r="CO216" s="220">
        <f>IF(CK216="",IF(AND(CE216="",CF216=""),"",IF(CF216="",IF(DE216&gt;1,ROUND(DE216*CE216,3),CE216),IF(DE216&gt;1,ROUND(DE216*CF216,3),CF216))),IF(AND(CE216="",CF216=""),"",IF(CF216="",IF(DE216&gt;1,ROUND(DE216*CE216*(1/(CK216)),3),CE216*(1/(CK216))),IF(DE216&gt;1,ROUND(DE216*CF216*(1/(CK216)),3),CF216*(1/(CK216))))))</f>
        <v/>
      </c>
      <c r="CP216" s="2043">
        <f>IF(COUNTIF(Overview!K12:K14,TRUE)&gt;0,2,IF(COUNTIF(Overview!L12:L14,TRUE)&gt;0,4,0))</f>
        <v/>
      </c>
      <c r="CQ216" s="1472">
        <f>IF(CO216="","",IF(CO216&gt;CP216,"Fail","Pass"))</f>
        <v/>
      </c>
      <c r="CR216" s="1481"/>
      <c r="CS216" s="1565">
        <f>MyTimestamp(CO216)</f>
        <v/>
      </c>
      <c r="CT216" s="1531">
        <f>IF(CE216="",0,15)+IF(CF216="",0,15)</f>
        <v/>
      </c>
      <c r="CU216" s="1532">
        <f>IF(CT216=0,0,2)</f>
        <v/>
      </c>
      <c r="CV216" s="859"/>
      <c r="CW216" s="859"/>
      <c r="CX216" s="2038"/>
      <c r="CY216" s="2044"/>
      <c r="CZ216" s="1543">
        <f>10^(CJ216/20)*100-100</f>
        <v/>
      </c>
      <c r="DA216" s="1331"/>
      <c r="DB216" s="709"/>
      <c r="DC216" s="777">
        <f>IF(DA216="","",10^(DA216/10))</f>
        <v/>
      </c>
      <c r="DD216" s="1377">
        <f>IF(ISNUMBER(DB216)=FALSE,"",10^(DB216/10))</f>
        <v/>
      </c>
      <c r="DE216" s="1543">
        <f>IF(AND(ISNUMBER(DC216),ISNUMBER(DD216)),IF(DC216/DD216&gt;1,ROUND((DC216)/DD216,3),1),1)</f>
        <v/>
      </c>
      <c r="DF216" s="1670">
        <f>IF(ISNUMBER(CO216),IF(CO216&gt;=CP216*0.90625,"!!!MEASURE other two 1RB modes!!!  To include the results for these two additional RB modes please use any row below free (for example otehr band) and replace the information of each field (tech, band, freq, etc...) with the proper one",""),"")</f>
        <v/>
      </c>
      <c r="DG216" s="1541"/>
      <c r="DH216" s="1541"/>
      <c r="DI216" s="1541"/>
      <c r="DJ216" s="1541"/>
      <c r="DK216" s="1541"/>
      <c r="DL216" s="1541"/>
      <c r="DM216" s="1541"/>
      <c r="DN216" s="1541"/>
      <c r="DO216" s="1541"/>
      <c r="DP216" s="1541"/>
      <c r="DQ216" s="1541"/>
      <c r="DR216" s="1541"/>
    </row>
    <row r="217" ht="12.75" x14ac:dyDescent="0.2">
      <c r="A217" s="1541"/>
      <c r="B217" s="1541"/>
      <c r="C217"/>
      <c r="D217" s="130">
        <f>IF(BX$209="Close to Ear","EN 62209-1","EN 62209-2")</f>
        <v/>
      </c>
      <c r="E217" s="130">
        <f>IF(CG217="Close to Ear","2016","2010/A1:2019")</f>
        <v/>
      </c>
      <c r="F217" s="1488" t="inlineStr">
        <is>
          <t>5.3</t>
        </is>
      </c>
      <c r="G217" s="1497"/>
      <c r="H217" s="120">
        <f>BV217</f>
        <v/>
      </c>
      <c r="I217" s="120">
        <f>BW217</f>
        <v/>
      </c>
      <c r="J217" s="687" t="inlineStr">
        <is>
          <t>LTE</t>
        </is>
      </c>
      <c r="K217" s="194" t="inlineStr">
        <is>
          <t>FDD1</t>
        </is>
      </c>
      <c r="L217" s="115"/>
      <c r="M217" s="120">
        <v>10</v>
      </c>
      <c r="N217" s="119" t="inlineStr">
        <is>
          <t>QPSK</t>
        </is>
      </c>
      <c r="O217" s="131"/>
      <c r="P217" s="6597"/>
      <c r="Q217" s="131">
        <v>1</v>
      </c>
      <c r="R217" s="131">
        <v>0</v>
      </c>
      <c r="S217" s="120"/>
      <c r="T217" s="120">
        <v>18300</v>
      </c>
      <c r="U217" s="120">
        <v>1950</v>
      </c>
      <c r="V217" s="119"/>
      <c r="W217" s="197"/>
      <c r="X217" s="119"/>
      <c r="Y217" s="119"/>
      <c r="Z217" s="119"/>
      <c r="AA217" s="115"/>
      <c r="AB217" s="115"/>
      <c r="AC217" s="689">
        <f>IF(OR(BX$209="Close to Ear",BX$209="Close to Head"),"Head",IF(BX$209="Extremity","Extremity","Body"))</f>
        <v/>
      </c>
      <c r="AD217" s="690">
        <f>CA217</f>
        <v/>
      </c>
      <c r="AE217" s="688">
        <f>CB217</f>
        <v/>
      </c>
      <c r="AF217" s="115"/>
      <c r="AG217" s="808">
        <f>IF(AZ217="","N/A",IF(CQ217="Pass","P","F"))</f>
        <v/>
      </c>
      <c r="AH217" s="129"/>
      <c r="AI217" s="129"/>
      <c r="AJ217" s="129"/>
      <c r="AK217" s="119"/>
      <c r="AL217" s="115"/>
      <c r="AM217" s="119"/>
      <c r="AN217" s="119"/>
      <c r="AO217" s="692"/>
      <c r="AP217" s="692"/>
      <c r="AQ217" s="692"/>
      <c r="AR217" s="692"/>
      <c r="AS217" s="692"/>
      <c r="AT217" s="691">
        <f>CE217</f>
        <v/>
      </c>
      <c r="AU217" s="691">
        <f>CF217</f>
        <v/>
      </c>
      <c r="AV217" s="813"/>
      <c r="AW217" s="813"/>
      <c r="AX217" s="197">
        <f>CZ217</f>
        <v/>
      </c>
      <c r="AY217" s="197">
        <f>DE217</f>
        <v/>
      </c>
      <c r="AZ217" s="3379">
        <f>CO217</f>
        <v/>
      </c>
      <c r="BA217" s="3380"/>
      <c r="BB217" s="197">
        <f>CP217</f>
        <v/>
      </c>
      <c r="BC217" s="813"/>
      <c r="BD217" s="197">
        <f>CR217</f>
        <v/>
      </c>
      <c r="BE217" s="121">
        <f>CS217</f>
        <v/>
      </c>
      <c r="BF217" s="122">
        <f>CT217*60</f>
        <v/>
      </c>
      <c r="BG217" s="121">
        <f>BE217</f>
        <v/>
      </c>
      <c r="BH217" s="122">
        <f>CU217*60</f>
        <v/>
      </c>
      <c r="BI217" s="122">
        <f>CV217</f>
        <v/>
      </c>
      <c r="BJ217" s="117"/>
      <c r="BK217" s="812">
        <f>Overview!$E$7</f>
        <v/>
      </c>
      <c r="BL217" s="117"/>
      <c r="BM217" s="836">
        <f>CW217</f>
        <v/>
      </c>
      <c r="BN217" s="812">
        <f>Overview!$P$153</f>
        <v/>
      </c>
      <c r="BO217" s="117"/>
      <c r="BP217" s="117"/>
      <c r="BQ217" s="115"/>
      <c r="BR217" s="1478"/>
      <c r="BS217" s="1548"/>
      <c r="BT217" s="2127" t="inlineStr">
        <is>
          <t>LTE</t>
        </is>
      </c>
      <c r="BU217" s="2089" t="inlineStr">
        <is>
          <t>FDD1</t>
        </is>
      </c>
      <c r="BV217" s="430">
        <f>Overview!$H$29</f>
        <v/>
      </c>
      <c r="BW217" s="2010"/>
      <c r="BX217" s="2089"/>
      <c r="BY217" s="923"/>
      <c r="BZ217" s="1721">
        <f>IF(COUNT('Conducted LTE'!$AH$3:$AH$170)=0,10,INDEX('Conducted LTE'!$M$3:$M$170,MATCH(MAX('Conducted LTE'!$AH$3:$AH$170),'Conducted LTE'!$AH$3:$AH$170,0)))</f>
        <v>10</v>
      </c>
      <c r="CA217" s="466" t="str">
        <f>CA216</f>
        <v>TBD</v>
      </c>
      <c r="CB217" s="202">
        <v>5</v>
      </c>
      <c r="CC217" s="1683">
        <f>IF(COUNT('Conducted LTE'!$AH$3:$AH$170)=0,18300,INDEX('Conducted LTE'!$T$3:$T$170,MATCH(MAX('Conducted LTE'!$AH$3:$AH$170),'Conducted LTE'!$AH$3:$AH$170,0)))</f>
        <v>18300</v>
      </c>
      <c r="CD217" s="1683">
        <f>IF(COUNT('Conducted LTE'!$AH$3:$AH$170)=0,1950,INDEX('Conducted LTE'!$U$3:$U$170,MATCH(MAX('Conducted LTE'!$AH$3:$AH$170),'Conducted LTE'!$AH$3:$AH$170,0)))</f>
        <v>1950</v>
      </c>
      <c r="CE217" s="1523"/>
      <c r="CF217" s="1523"/>
      <c r="CG217" s="387" t="str">
        <f>IF(OR($BY$163="",$BY$163=""),"",$BY$163)</f>
        <v/>
      </c>
      <c r="CH217" s="387">
        <f>BZ217</f>
        <v/>
      </c>
      <c r="CI217" s="387">
        <f>CA217</f>
        <v/>
      </c>
      <c r="CJ217" s="1527"/>
      <c r="CK217" s="2042"/>
      <c r="CL217" s="206">
        <f>IF(CF217=""," ",IF(ABS(CE217-CF217)&lt;=0.125,"Valid","Not valid"))</f>
        <v/>
      </c>
      <c r="CM217" s="207">
        <f> IF(CE217="","",IF(AND(CE217&lt;&gt;"",CF217=""),IF(CE217&gt;=1,"Medir+Sig Max","No"),IF(CF217&lt;&gt;"",IF(CF217&gt;=1,"Medir+Sig Max","No"),"")))</f>
        <v/>
      </c>
      <c r="CN217" s="1787"/>
      <c r="CO217" s="220">
        <f>IF(CK217="",IF(AND(CE217="",CF217=""),"",IF(CF217="",IF(DE217&gt;1,ROUND(DE217*CE217,3),CE217),IF(DE217&gt;1,ROUND(DE217*CF217,3),CF217))),IF(AND(CE217="",CF217=""),"",IF(CF217="",IF(DE217&gt;1,ROUND(DE217*CE217*(1/(CK217)),3),CE217*(1/(CK217))),IF(DE217&gt;1,ROUND(DE217*CF217*(1/(CK217)),3),CF217*(1/(CK217))))))</f>
        <v/>
      </c>
      <c r="CP217" s="2043">
        <f>IF(COUNTIF(Overview!K12:K14,TRUE)&gt;0,2,IF(COUNTIF(Overview!L12:L14,TRUE)&gt;0,4,0))</f>
        <v/>
      </c>
      <c r="CQ217" s="1472">
        <f>IF(CO217="","",IF(CO217&gt;CP217,"Fail","Pass"))</f>
        <v/>
      </c>
      <c r="CR217" s="1481"/>
      <c r="CS217" s="1565">
        <f>MyTimestamp(CO217)</f>
        <v/>
      </c>
      <c r="CT217" s="1531">
        <f>IF(CE217="",0,15)+IF(CF217="",0,15)</f>
        <v/>
      </c>
      <c r="CU217" s="1532">
        <f>IF(CT217=0,0,2)</f>
        <v/>
      </c>
      <c r="CV217" s="859"/>
      <c r="CW217" s="859"/>
      <c r="CX217" s="2038"/>
      <c r="CY217" s="2044"/>
      <c r="CZ217" s="1543">
        <f>10^(CJ217/20)*100-100</f>
        <v/>
      </c>
      <c r="DA217" s="1331"/>
      <c r="DB217" s="709"/>
      <c r="DC217" s="777">
        <f>IF(DA217="","",10^(DA217/10))</f>
        <v/>
      </c>
      <c r="DD217" s="1377">
        <f>IF(ISNUMBER(DB217)=FALSE,"",10^(DB217/10))</f>
        <v/>
      </c>
      <c r="DE217" s="1543">
        <f>IF(AND(ISNUMBER(DC217),ISNUMBER(DD217)),IF(DC217/DD217&gt;1,ROUND((DC217)/DD217,3),1),1)</f>
        <v/>
      </c>
      <c r="DF217" s="1670">
        <f>IF(ISNUMBER(CO217),IF(CO217&gt;=CP217*0.90625,"!!!MEASURE other two 1RB modes!!!  To include the results for these two additional RB modes please use any row below free (for example otehr band) and replace the information of each field (tech, band, freq, etc...) with the proper one",""),"")</f>
        <v/>
      </c>
      <c r="DG217" s="1541"/>
      <c r="DH217" s="1541"/>
      <c r="DI217" s="1541"/>
      <c r="DJ217" s="1541"/>
      <c r="DK217" s="1541"/>
      <c r="DL217" s="1541"/>
      <c r="DM217" s="1541"/>
      <c r="DN217" s="1541"/>
      <c r="DO217" s="1541"/>
      <c r="DP217" s="1541"/>
      <c r="DQ217" s="1541"/>
      <c r="DR217" s="1541"/>
    </row>
    <row r="218" ht="12.75" x14ac:dyDescent="0.2">
      <c r="A218" s="1541"/>
      <c r="B218" s="1541"/>
      <c r="C218"/>
      <c r="D218" s="130">
        <f>IF(BX$209="Close to Ear","EN 62209-1","EN 62209-2")</f>
        <v/>
      </c>
      <c r="E218" s="130">
        <f>IF(CG218="Close to Ear","2016","2010/A1:2019")</f>
        <v/>
      </c>
      <c r="F218" s="1488" t="inlineStr">
        <is>
          <t>5.3</t>
        </is>
      </c>
      <c r="G218" s="1497"/>
      <c r="H218" s="120">
        <f>BV218</f>
        <v/>
      </c>
      <c r="I218" s="120">
        <f>BW218</f>
        <v/>
      </c>
      <c r="J218" s="687" t="inlineStr">
        <is>
          <t>LTE</t>
        </is>
      </c>
      <c r="K218" s="194" t="inlineStr">
        <is>
          <t>FDD1</t>
        </is>
      </c>
      <c r="L218" s="115"/>
      <c r="M218" s="120">
        <v>10</v>
      </c>
      <c r="N218" s="119" t="inlineStr">
        <is>
          <t>QPSK</t>
        </is>
      </c>
      <c r="O218" s="131"/>
      <c r="P218" s="6597"/>
      <c r="Q218" s="131">
        <v>1</v>
      </c>
      <c r="R218" s="131">
        <v>0</v>
      </c>
      <c r="S218" s="120"/>
      <c r="T218" s="120">
        <v>18300</v>
      </c>
      <c r="U218" s="120">
        <v>1950</v>
      </c>
      <c r="V218" s="119"/>
      <c r="W218" s="197"/>
      <c r="X218" s="119"/>
      <c r="Y218" s="119"/>
      <c r="Z218" s="119"/>
      <c r="AA218" s="115"/>
      <c r="AB218" s="115"/>
      <c r="AC218" s="689">
        <f>IF(OR(BX$209="Close to Ear",BX$209="Close to Head"),"Head",IF(BX$209="Extremity","Extremity","Body"))</f>
        <v/>
      </c>
      <c r="AD218" s="690">
        <f>CA218</f>
        <v/>
      </c>
      <c r="AE218" s="688">
        <f>CB218</f>
        <v/>
      </c>
      <c r="AF218" s="115"/>
      <c r="AG218" s="808">
        <f>IF(AZ218="","N/A",IF(CQ218="Pass","P","F"))</f>
        <v/>
      </c>
      <c r="AH218" s="129"/>
      <c r="AI218" s="129"/>
      <c r="AJ218" s="129"/>
      <c r="AK218" s="119"/>
      <c r="AL218" s="115"/>
      <c r="AM218" s="119"/>
      <c r="AN218" s="119"/>
      <c r="AO218" s="692"/>
      <c r="AP218" s="692"/>
      <c r="AQ218" s="692"/>
      <c r="AR218" s="692"/>
      <c r="AS218" s="692"/>
      <c r="AT218" s="691">
        <f>CE218</f>
        <v/>
      </c>
      <c r="AU218" s="691">
        <f>CF218</f>
        <v/>
      </c>
      <c r="AV218" s="813"/>
      <c r="AW218" s="813"/>
      <c r="AX218" s="197">
        <f>CZ218</f>
        <v/>
      </c>
      <c r="AY218" s="197">
        <f>DE218</f>
        <v/>
      </c>
      <c r="AZ218" s="3379">
        <f>CO218</f>
        <v/>
      </c>
      <c r="BA218" s="3380"/>
      <c r="BB218" s="197">
        <f>CP218</f>
        <v/>
      </c>
      <c r="BC218" s="813"/>
      <c r="BD218" s="197">
        <f>CR218</f>
        <v/>
      </c>
      <c r="BE218" s="121">
        <f>CS218</f>
        <v/>
      </c>
      <c r="BF218" s="122">
        <f>CT218*60</f>
        <v/>
      </c>
      <c r="BG218" s="121">
        <f>BE218</f>
        <v/>
      </c>
      <c r="BH218" s="122">
        <f>CU218*60</f>
        <v/>
      </c>
      <c r="BI218" s="122">
        <f>CV218</f>
        <v/>
      </c>
      <c r="BJ218" s="117"/>
      <c r="BK218" s="812">
        <f>Overview!$E$7</f>
        <v/>
      </c>
      <c r="BL218" s="117"/>
      <c r="BM218" s="836">
        <f>CW218</f>
        <v/>
      </c>
      <c r="BN218" s="812">
        <f>Overview!$P$153</f>
        <v/>
      </c>
      <c r="BO218" s="117"/>
      <c r="BP218" s="117"/>
      <c r="BQ218" s="115"/>
      <c r="BR218" s="1478"/>
      <c r="BS218" s="1548"/>
      <c r="BT218" s="2127" t="inlineStr">
        <is>
          <t>LTE</t>
        </is>
      </c>
      <c r="BU218" s="2089" t="inlineStr">
        <is>
          <t>FDD1</t>
        </is>
      </c>
      <c r="BV218" s="430">
        <f>Overview!$H$29</f>
        <v/>
      </c>
      <c r="BW218" s="2010"/>
      <c r="BX218" s="2089"/>
      <c r="BY218" s="882"/>
      <c r="BZ218" s="1721">
        <f>IF(COUNT('Conducted LTE'!$AH$3:$AH$170)=0,10,INDEX('Conducted LTE'!$M$3:$M$170,MATCH(MAX('Conducted LTE'!$AH$3:$AH$170),'Conducted LTE'!$AH$3:$AH$170,0)))</f>
        <v>10</v>
      </c>
      <c r="CA218" s="467" t="str">
        <f>CA217</f>
        <v>TBD</v>
      </c>
      <c r="CB218" s="200">
        <v>5</v>
      </c>
      <c r="CC218" s="1679">
        <f>IF(COUNT('Conducted LTE'!$AH$3:$AH$170)=0,18300,INDEX('Conducted LTE'!$T$3:$T$170,MATCH(MAX('Conducted LTE'!$AH$3:$AH$170),'Conducted LTE'!$AH$3:$AH$170,0)))</f>
        <v>18300</v>
      </c>
      <c r="CD218" s="1679">
        <f>IF(COUNT('Conducted LTE'!$AH$3:$AH$170)=0,1950,INDEX('Conducted LTE'!$U$3:$U$170,MATCH(MAX('Conducted LTE'!$AH$3:$AH$170),'Conducted LTE'!$AH$3:$AH$170,0)))</f>
        <v>1950</v>
      </c>
      <c r="CE218" s="1523"/>
      <c r="CF218" s="1523"/>
      <c r="CG218" s="387" t="str">
        <f>IF(OR($BY$163="",$BY$163=""),"",$BY$163)</f>
        <v/>
      </c>
      <c r="CH218" s="387">
        <f>BZ218</f>
        <v/>
      </c>
      <c r="CI218" s="387">
        <f>CA218</f>
        <v/>
      </c>
      <c r="CJ218" s="1527"/>
      <c r="CK218" s="2042"/>
      <c r="CL218" s="206">
        <f>IF(CF218=""," ",IF(ABS(CE218-CF218)&lt;=0.125,"Valid","Not valid"))</f>
        <v/>
      </c>
      <c r="CM218" s="207">
        <f> IF(CE218="","",IF(AND(CE218&lt;&gt;"",CF218=""),IF(CE218&gt;=1,"Medir+Sig Max","No"),IF(CF218&lt;&gt;"",IF(CF218&gt;=1,"Medir+Sig Max","No"),"")))</f>
        <v/>
      </c>
      <c r="CN218" s="1787"/>
      <c r="CO218" s="220">
        <f>IF(CK218="",IF(AND(CE218="",CF218=""),"",IF(CF218="",IF(DE218&gt;1,ROUND(DE218*CE218,3),CE218),IF(DE218&gt;1,ROUND(DE218*CF218,3),CF218))),IF(AND(CE218="",CF218=""),"",IF(CF218="",IF(DE218&gt;1,ROUND(DE218*CE218*(1/(CK218)),3),CE218*(1/(CK218))),IF(DE218&gt;1,ROUND(DE218*CF218*(1/(CK218)),3),CF218*(1/(CK218))))))</f>
        <v/>
      </c>
      <c r="CP218" s="2043">
        <f>IF(COUNTIF(Overview!K12:K14,TRUE)&gt;0,2,IF(COUNTIF(Overview!L12:L14,TRUE)&gt;0,4,0))</f>
        <v/>
      </c>
      <c r="CQ218" s="1472">
        <f>IF(CO218="","",IF(CO218&gt;CP218,"Fail","Pass"))</f>
        <v/>
      </c>
      <c r="CR218" s="1481"/>
      <c r="CS218" s="1565">
        <f>MyTimestamp(CO218)</f>
        <v/>
      </c>
      <c r="CT218" s="1531">
        <f>IF(CE218="",0,15)+IF(CF218="",0,15)</f>
        <v/>
      </c>
      <c r="CU218" s="1532">
        <f>IF(CT218=0,0,2)</f>
        <v/>
      </c>
      <c r="CV218" s="859"/>
      <c r="CW218" s="859"/>
      <c r="CX218" s="2038"/>
      <c r="CY218" s="2044"/>
      <c r="CZ218" s="1543">
        <f>10^(CJ218/20)*100-100</f>
        <v/>
      </c>
      <c r="DA218" s="1331"/>
      <c r="DB218" s="709"/>
      <c r="DC218" s="777">
        <f>IF(DA218="","",10^(DA218/10))</f>
        <v/>
      </c>
      <c r="DD218" s="1377">
        <f>IF(ISNUMBER(DB218)=FALSE,"",10^(DB218/10))</f>
        <v/>
      </c>
      <c r="DE218" s="1543">
        <f>IF(AND(ISNUMBER(DC218),ISNUMBER(DD218)),IF(DC218/DD218&gt;1,ROUND((DC218)/DD218,3),1),1)</f>
        <v/>
      </c>
      <c r="DF218" s="1670">
        <f>IF(ISNUMBER(CO218),IF(CO218&gt;=CP218*0.90625,"!!!MEASURE other two 1RB modes!!!  To include the results for these two additional RB modes please use any row below free (for example otehr band) and replace the information of each field (tech, band, freq, etc...) with the proper one",""),"")</f>
        <v/>
      </c>
      <c r="DG218" s="1541"/>
      <c r="DH218" s="1541"/>
      <c r="DI218" s="1541"/>
      <c r="DJ218" s="1541"/>
      <c r="DK218" s="1541"/>
      <c r="DL218" s="1541"/>
      <c r="DM218" s="1541"/>
      <c r="DN218" s="1541"/>
      <c r="DO218" s="1541"/>
      <c r="DP218" s="1541"/>
      <c r="DQ218" s="1541"/>
      <c r="DR218" s="1541"/>
    </row>
    <row r="219" ht="12.75" x14ac:dyDescent="0.2">
      <c r="A219" s="1541"/>
      <c r="B219" s="1541"/>
      <c r="C219"/>
      <c r="D219" s="130">
        <f>IF(BX$209="Close to Ear","EN 62209-1","EN 62209-2")</f>
        <v/>
      </c>
      <c r="E219" s="130">
        <f>IF(CG219="Close to Ear","2016","2010/A1:2019")</f>
        <v/>
      </c>
      <c r="F219" s="1488" t="inlineStr">
        <is>
          <t>5.3</t>
        </is>
      </c>
      <c r="G219" s="1497"/>
      <c r="H219" s="120">
        <f>BV219</f>
        <v/>
      </c>
      <c r="I219" s="120">
        <f>BW219</f>
        <v/>
      </c>
      <c r="J219" s="687" t="inlineStr">
        <is>
          <t>LTE</t>
        </is>
      </c>
      <c r="K219" s="194" t="inlineStr">
        <is>
          <t>FDD1</t>
        </is>
      </c>
      <c r="L219" s="115"/>
      <c r="M219" s="120">
        <v>10</v>
      </c>
      <c r="N219" s="119" t="inlineStr">
        <is>
          <t>QPSK</t>
        </is>
      </c>
      <c r="O219" s="131"/>
      <c r="P219" s="6597"/>
      <c r="Q219" s="131">
        <v>1</v>
      </c>
      <c r="R219" s="131">
        <v>0</v>
      </c>
      <c r="S219" s="120"/>
      <c r="T219" s="120">
        <v>18300</v>
      </c>
      <c r="U219" s="120">
        <v>1950</v>
      </c>
      <c r="V219" s="119"/>
      <c r="W219" s="197"/>
      <c r="X219" s="119"/>
      <c r="Y219" s="119"/>
      <c r="Z219" s="119"/>
      <c r="AA219" s="115"/>
      <c r="AB219" s="115"/>
      <c r="AC219" s="689">
        <f>IF(OR(BX$209="Close to Ear",BX$209="Close to Head"),"Head",IF(BX$209="Extremity","Extremity","Body"))</f>
        <v/>
      </c>
      <c r="AD219" s="690">
        <f>CA219</f>
        <v/>
      </c>
      <c r="AE219" s="688">
        <f>CB219</f>
        <v/>
      </c>
      <c r="AF219" s="115"/>
      <c r="AG219" s="808">
        <f>IF(AZ219="","N/A",IF(CQ219="Pass","P","F"))</f>
        <v/>
      </c>
      <c r="AH219" s="129"/>
      <c r="AI219" s="129"/>
      <c r="AJ219" s="129"/>
      <c r="AK219" s="119"/>
      <c r="AL219" s="115"/>
      <c r="AM219" s="119"/>
      <c r="AN219" s="119"/>
      <c r="AO219" s="692"/>
      <c r="AP219" s="692"/>
      <c r="AQ219" s="692"/>
      <c r="AR219" s="692"/>
      <c r="AS219" s="692"/>
      <c r="AT219" s="691">
        <f>CE219</f>
        <v/>
      </c>
      <c r="AU219" s="691">
        <f>CF219</f>
        <v/>
      </c>
      <c r="AV219" s="813"/>
      <c r="AW219" s="813"/>
      <c r="AX219" s="197">
        <f>CZ219</f>
        <v/>
      </c>
      <c r="AY219" s="197">
        <f>DE219</f>
        <v/>
      </c>
      <c r="AZ219" s="3379">
        <f>CO219</f>
        <v/>
      </c>
      <c r="BA219" s="3380"/>
      <c r="BB219" s="197">
        <f>CP219</f>
        <v/>
      </c>
      <c r="BC219" s="813"/>
      <c r="BD219" s="197">
        <f>CR219</f>
        <v/>
      </c>
      <c r="BE219" s="121">
        <f>CS219</f>
        <v/>
      </c>
      <c r="BF219" s="122">
        <f>CT219*60</f>
        <v/>
      </c>
      <c r="BG219" s="121">
        <f>BE219</f>
        <v/>
      </c>
      <c r="BH219" s="122">
        <f>CU219*60</f>
        <v/>
      </c>
      <c r="BI219" s="122">
        <f>CV219</f>
        <v/>
      </c>
      <c r="BJ219" s="117"/>
      <c r="BK219" s="812">
        <f>Overview!$E$7</f>
        <v/>
      </c>
      <c r="BL219" s="117"/>
      <c r="BM219" s="836">
        <f>CW219</f>
        <v/>
      </c>
      <c r="BN219" s="812">
        <f>Overview!$P$153</f>
        <v/>
      </c>
      <c r="BO219" s="117"/>
      <c r="BP219" s="117"/>
      <c r="BQ219" s="115"/>
      <c r="BR219" s="1478"/>
      <c r="BS219" s="1548"/>
      <c r="BT219" s="2127" t="inlineStr">
        <is>
          <t>LTE</t>
        </is>
      </c>
      <c r="BU219" s="2089" t="inlineStr">
        <is>
          <t>FDD1</t>
        </is>
      </c>
      <c r="BV219" s="430">
        <f>Overview!$H$29</f>
        <v/>
      </c>
      <c r="BW219" s="2010"/>
      <c r="BX219" s="2089"/>
      <c r="BY219" s="924"/>
      <c r="BZ219" s="1721">
        <f>IF(COUNT('Conducted LTE'!$AH$3:$AH$170)=0,10,INDEX('Conducted LTE'!$M$3:$M$170,MATCH(MAX('Conducted LTE'!$AH$3:$AH$170),'Conducted LTE'!$AH$3:$AH$170,0)))</f>
        <v>10</v>
      </c>
      <c r="CA219" s="468" t="str">
        <f>CA218</f>
        <v>TBD</v>
      </c>
      <c r="CB219" s="201">
        <v>5</v>
      </c>
      <c r="CC219" s="1059">
        <f>IF(COUNT('Conducted LTE'!$AH$3:$AH$170)=0,18300,INDEX('Conducted LTE'!$T$3:$T$170,MATCH(MAX('Conducted LTE'!$AH$3:$AH$170),'Conducted LTE'!$AH$3:$AH$170,0)))</f>
        <v>18300</v>
      </c>
      <c r="CD219" s="1059">
        <f>IF(COUNT('Conducted LTE'!$AH$3:$AH$170)=0,1950,INDEX('Conducted LTE'!$U$3:$U$170,MATCH(MAX('Conducted LTE'!$AH$3:$AH$170),'Conducted LTE'!$AH$3:$AH$170,0)))</f>
        <v>1950</v>
      </c>
      <c r="CE219" s="1523"/>
      <c r="CF219" s="1523"/>
      <c r="CG219" s="387" t="str">
        <f>IF(OR($BY$163="",$BY$163=""),"",$BY$163)</f>
        <v/>
      </c>
      <c r="CH219" s="387">
        <f>BZ219</f>
        <v/>
      </c>
      <c r="CI219" s="387">
        <f>CA219</f>
        <v/>
      </c>
      <c r="CJ219" s="1527"/>
      <c r="CK219" s="2042"/>
      <c r="CL219" s="206">
        <f>IF(CF219=""," ",IF(ABS(CE219-CF219)&lt;=0.125,"Valid","Not valid"))</f>
        <v/>
      </c>
      <c r="CM219" s="207">
        <f> IF(CE219="","",IF(AND(CE219&lt;&gt;"",CF219=""),IF(CE219&gt;=1,"Medir+Sig Max","No"),IF(CF219&lt;&gt;"",IF(CF219&gt;=1,"Medir+Sig Max","No"),"")))</f>
        <v/>
      </c>
      <c r="CN219" s="1787"/>
      <c r="CO219" s="220">
        <f>IF(CK219="",IF(AND(CE219="",CF219=""),"",IF(CF219="",IF(DE219&gt;1,ROUND(DE219*CE219,3),CE219),IF(DE219&gt;1,ROUND(DE219*CF219,3),CF219))),IF(AND(CE219="",CF219=""),"",IF(CF219="",IF(DE219&gt;1,ROUND(DE219*CE219*(1/(CK219)),3),CE219*(1/(CK219))),IF(DE219&gt;1,ROUND(DE219*CF219*(1/(CK219)),3),CF219*(1/(CK219))))))</f>
        <v/>
      </c>
      <c r="CP219" s="2043">
        <f>IF(COUNTIF(Overview!K12:K14,TRUE)&gt;0,2,IF(COUNTIF(Overview!L12:L14,TRUE)&gt;0,4,0))</f>
        <v/>
      </c>
      <c r="CQ219" s="1472">
        <f>IF(CO219="","",IF(CO219&gt;CP219,"Fail","Pass"))</f>
        <v/>
      </c>
      <c r="CR219" s="1481"/>
      <c r="CS219" s="1565">
        <f>MyTimestamp(CO219)</f>
        <v/>
      </c>
      <c r="CT219" s="1531">
        <f>IF(CE219="",0,15)+IF(CF219="",0,15)</f>
        <v/>
      </c>
      <c r="CU219" s="1532">
        <f>IF(CT219=0,0,2)</f>
        <v/>
      </c>
      <c r="CV219" s="859"/>
      <c r="CW219" s="859"/>
      <c r="CX219" s="2038"/>
      <c r="CY219" s="2044"/>
      <c r="CZ219" s="1543">
        <f>10^(CJ219/20)*100-100</f>
        <v/>
      </c>
      <c r="DA219" s="1331"/>
      <c r="DB219" s="709"/>
      <c r="DC219" s="777">
        <f>IF(DA219="","",10^(DA219/10))</f>
        <v/>
      </c>
      <c r="DD219" s="1377">
        <f>IF(ISNUMBER(DB219)=FALSE,"",10^(DB219/10))</f>
        <v/>
      </c>
      <c r="DE219" s="1543">
        <f>IF(AND(ISNUMBER(DC219),ISNUMBER(DD219)),IF(DC219/DD219&gt;1,ROUND((DC219)/DD219,3),1),1)</f>
        <v/>
      </c>
      <c r="DF219" s="1670">
        <f>IF(ISNUMBER(CO219),IF(CO219&gt;=CP219*0.90625,"!!!MEASURE other two 1RB modes!!!  To include the results for these two additional RB modes please use any row below free (for example otehr band) and replace the information of each field (tech, band, freq, etc...) with the proper one",""),"")</f>
        <v/>
      </c>
      <c r="DG219" s="1541"/>
      <c r="DH219" s="1541"/>
      <c r="DI219" s="1541"/>
      <c r="DJ219" s="1541"/>
      <c r="DK219" s="1541"/>
      <c r="DL219" s="1541"/>
      <c r="DM219" s="1541"/>
      <c r="DN219" s="1541"/>
      <c r="DO219" s="1541"/>
      <c r="DP219" s="1541"/>
      <c r="DQ219" s="1541"/>
      <c r="DR219" s="1541"/>
    </row>
    <row r="220" ht="12.75" x14ac:dyDescent="0.2">
      <c r="A220" s="1541"/>
      <c r="B220" s="1541"/>
      <c r="C220"/>
      <c r="D220" s="130">
        <f>IF(BX$209="Close to Ear","EN 62209-1","EN 62209-2")</f>
        <v/>
      </c>
      <c r="E220" s="130">
        <f>IF(CG220="Close to Ear","2016","2010/A1:2019")</f>
        <v/>
      </c>
      <c r="F220" s="1488" t="inlineStr">
        <is>
          <t>5.3</t>
        </is>
      </c>
      <c r="G220" s="1497"/>
      <c r="H220" s="120">
        <f>BV220</f>
        <v/>
      </c>
      <c r="I220" s="120">
        <f>BW220</f>
        <v/>
      </c>
      <c r="J220" s="687" t="inlineStr">
        <is>
          <t>LTE</t>
        </is>
      </c>
      <c r="K220" s="194" t="inlineStr">
        <is>
          <t>FDD1</t>
        </is>
      </c>
      <c r="L220" s="115"/>
      <c r="M220" s="120">
        <v>10</v>
      </c>
      <c r="N220" s="119" t="inlineStr">
        <is>
          <t>QPSK</t>
        </is>
      </c>
      <c r="O220" s="131"/>
      <c r="P220" s="6597"/>
      <c r="Q220" s="131">
        <v>1</v>
      </c>
      <c r="R220" s="131">
        <v>0</v>
      </c>
      <c r="S220" s="120"/>
      <c r="T220" s="120">
        <v>18300</v>
      </c>
      <c r="U220" s="120">
        <v>1950</v>
      </c>
      <c r="V220" s="119"/>
      <c r="W220" s="197"/>
      <c r="X220" s="119"/>
      <c r="Y220" s="119"/>
      <c r="Z220" s="119"/>
      <c r="AA220" s="115"/>
      <c r="AB220" s="115"/>
      <c r="AC220" s="689">
        <f>IF(OR(BX$209="Close to Ear",BX$209="Close to Head"),"Head",IF(BX$209="Extremity","Extremity","Body"))</f>
        <v/>
      </c>
      <c r="AD220" s="690">
        <f>CA220</f>
        <v/>
      </c>
      <c r="AE220" s="688">
        <f>CB220</f>
        <v/>
      </c>
      <c r="AF220" s="115"/>
      <c r="AG220" s="808">
        <f>IF(AZ220="","N/A",IF(CQ220="Pass","P","F"))</f>
        <v/>
      </c>
      <c r="AH220" s="129"/>
      <c r="AI220" s="129"/>
      <c r="AJ220" s="129"/>
      <c r="AK220" s="119"/>
      <c r="AL220" s="115"/>
      <c r="AM220" s="119"/>
      <c r="AN220" s="119"/>
      <c r="AO220" s="692"/>
      <c r="AP220" s="692"/>
      <c r="AQ220" s="692"/>
      <c r="AR220" s="692"/>
      <c r="AS220" s="692"/>
      <c r="AT220" s="691">
        <f>CE220</f>
        <v/>
      </c>
      <c r="AU220" s="691">
        <f>CF220</f>
        <v/>
      </c>
      <c r="AV220" s="813"/>
      <c r="AW220" s="813"/>
      <c r="AX220" s="197">
        <f>CZ220</f>
        <v/>
      </c>
      <c r="AY220" s="197">
        <f>DE220</f>
        <v/>
      </c>
      <c r="AZ220" s="3379">
        <f>CO220</f>
        <v/>
      </c>
      <c r="BA220" s="3380"/>
      <c r="BB220" s="197">
        <f>CP220</f>
        <v/>
      </c>
      <c r="BC220" s="813"/>
      <c r="BD220" s="197">
        <f>CR220</f>
        <v/>
      </c>
      <c r="BE220" s="121">
        <f>CS220</f>
        <v/>
      </c>
      <c r="BF220" s="122">
        <f>CT220*60</f>
        <v/>
      </c>
      <c r="BG220" s="121">
        <f>BE220</f>
        <v/>
      </c>
      <c r="BH220" s="122">
        <f>CU220*60</f>
        <v/>
      </c>
      <c r="BI220" s="122">
        <f>CV220</f>
        <v/>
      </c>
      <c r="BJ220" s="117"/>
      <c r="BK220" s="812">
        <f>Overview!$E$7</f>
        <v/>
      </c>
      <c r="BL220" s="117"/>
      <c r="BM220" s="836">
        <f>CW220</f>
        <v/>
      </c>
      <c r="BN220" s="812">
        <f>Overview!$P$153</f>
        <v/>
      </c>
      <c r="BO220" s="117"/>
      <c r="BP220" s="117"/>
      <c r="BQ220" s="115"/>
      <c r="BR220" s="1478"/>
      <c r="BS220" s="1548"/>
      <c r="BT220" s="2127" t="inlineStr">
        <is>
          <t>LTE</t>
        </is>
      </c>
      <c r="BU220" s="2089" t="inlineStr">
        <is>
          <t>FDD1</t>
        </is>
      </c>
      <c r="BV220" s="430">
        <f>Overview!$H$29</f>
        <v/>
      </c>
      <c r="BW220" s="2010"/>
      <c r="BX220" s="2089"/>
      <c r="BY220" s="2133"/>
      <c r="BZ220" s="2131">
        <f>IF(COUNT('Conducted LTE'!$AH$3:$AH$170)=0,10,INDEX('Conducted LTE'!$M$3:$M$170,MATCH(MAX('Conducted LTE'!$AH$3:$AH$170),'Conducted LTE'!$AH$3:$AH$170,0)))</f>
        <v>10</v>
      </c>
      <c r="CA220" s="466" t="str">
        <f>CA219</f>
        <v>TBD</v>
      </c>
      <c r="CB220" s="200">
        <v>5</v>
      </c>
      <c r="CC220" s="881">
        <f>IF(COUNT('Conducted LTE'!$AH$3:$AH$170)=0,18300,INDEX('Conducted LTE'!$T$3:$T$170,MATCH(MAX('Conducted LTE'!$AH$3:$AH$170),'Conducted LTE'!$AH$3:$AH$170,0)))</f>
        <v>18300</v>
      </c>
      <c r="CD220" s="881">
        <f>IF(COUNT('Conducted LTE'!$AH$3:$AH$170)=0,1950,INDEX('Conducted LTE'!$U$3:$U$170,MATCH(MAX('Conducted LTE'!$AH$3:$AH$170),'Conducted LTE'!$AH$3:$AH$170,0)))</f>
        <v>1950</v>
      </c>
      <c r="CE220" s="1523"/>
      <c r="CF220" s="1523"/>
      <c r="CG220" s="387" t="str">
        <f>IF(OR($BY$163="",$BY$163=""),"",$BY$163)</f>
        <v/>
      </c>
      <c r="CH220" s="387">
        <f>BZ220</f>
        <v/>
      </c>
      <c r="CI220" s="387">
        <f>CA220</f>
        <v/>
      </c>
      <c r="CJ220" s="1527"/>
      <c r="CK220" s="2042"/>
      <c r="CL220" s="206">
        <f>IF(CF220=""," ",IF(ABS(CE220-CF220)&lt;=0.125,"Valid","Not valid"))</f>
        <v/>
      </c>
      <c r="CM220" s="207">
        <f> IF(CE220="","",IF(AND(CE220&lt;&gt;"",CF220=""),IF(CE220&gt;=1,"Medir+Sig Max","No"),IF(CF220&lt;&gt;"",IF(CF220&gt;=1,"Medir+Sig Max","No"),"")))</f>
        <v/>
      </c>
      <c r="CN220" s="1787"/>
      <c r="CO220" s="220">
        <f>IF(CK220="",IF(AND(CE220="",CF220=""),"",IF(CF220="",IF(DE220&gt;1,ROUND(DE220*CE220,3),CE220),IF(DE220&gt;1,ROUND(DE220*CF220,3),CF220))),IF(AND(CE220="",CF220=""),"",IF(CF220="",IF(DE220&gt;1,ROUND(DE220*CE220*(1/(CK220)),3),CE220*(1/(CK220))),IF(DE220&gt;1,ROUND(DE220*CF220*(1/(CK220)),3),CF220*(1/(CK220))))))</f>
        <v/>
      </c>
      <c r="CP220" s="2043">
        <f>IF(COUNTIF(Overview!K12:K14,TRUE)&gt;0,2,IF(COUNTIF(Overview!L12:L14,TRUE)&gt;0,4,0))</f>
        <v/>
      </c>
      <c r="CQ220" s="1472">
        <f>IF(CO220="","",IF(CO220&gt;CP220,"Fail","Pass"))</f>
        <v/>
      </c>
      <c r="CR220" s="1481"/>
      <c r="CS220" s="1565">
        <f>MyTimestamp(CO220)</f>
        <v/>
      </c>
      <c r="CT220" s="1531">
        <f>IF(CE220="",0,15)+IF(CF220="",0,15)</f>
        <v/>
      </c>
      <c r="CU220" s="1532">
        <f>IF(CT220=0,0,2)</f>
        <v/>
      </c>
      <c r="CV220" s="859"/>
      <c r="CW220" s="859"/>
      <c r="CX220" s="2038"/>
      <c r="CY220" s="2044"/>
      <c r="CZ220" s="1543">
        <f>10^(CJ220/20)*100-100</f>
        <v/>
      </c>
      <c r="DA220" s="1331"/>
      <c r="DB220" s="709"/>
      <c r="DC220" s="777">
        <f>IF(DA220="","",10^(DA220/10))</f>
        <v/>
      </c>
      <c r="DD220" s="1377">
        <f>IF(ISNUMBER(DB220)=FALSE,"",10^(DB220/10))</f>
        <v/>
      </c>
      <c r="DE220" s="1543">
        <f>IF(AND(ISNUMBER(DC220),ISNUMBER(DD220)),IF(DC220/DD220&gt;1,ROUND((DC220)/DD220,3),1),1)</f>
        <v/>
      </c>
      <c r="DF220" s="1541"/>
      <c r="DG220" s="1541"/>
      <c r="DH220" s="1541"/>
      <c r="DI220" s="1541"/>
      <c r="DJ220" s="1541"/>
      <c r="DK220" s="1541"/>
      <c r="DL220" s="1541"/>
      <c r="DM220" s="1541"/>
      <c r="DN220" s="1541"/>
      <c r="DO220" s="1541"/>
      <c r="DP220" s="1541"/>
      <c r="DQ220" s="1541"/>
      <c r="DR220" s="1541"/>
    </row>
    <row r="221" ht="12.75" x14ac:dyDescent="0.2">
      <c r="A221" s="1541"/>
      <c r="B221" s="1541"/>
      <c r="C221"/>
      <c r="D221" s="130">
        <f>IF(BX$209="Close to Ear","EN 62209-1","EN 62209-2")</f>
        <v/>
      </c>
      <c r="E221" s="130">
        <f>IF(CG221="Close to Ear","2016","2010/A1:2019")</f>
        <v/>
      </c>
      <c r="F221" s="1488" t="inlineStr">
        <is>
          <t>5.3</t>
        </is>
      </c>
      <c r="G221" s="1497"/>
      <c r="H221" s="120">
        <f>BV221</f>
        <v/>
      </c>
      <c r="I221" s="120">
        <f>BW221</f>
        <v/>
      </c>
      <c r="J221" s="687" t="inlineStr">
        <is>
          <t>LTE</t>
        </is>
      </c>
      <c r="K221" s="194" t="inlineStr">
        <is>
          <t>FDD1</t>
        </is>
      </c>
      <c r="L221" s="115"/>
      <c r="M221" s="120">
        <v>10</v>
      </c>
      <c r="N221" s="119" t="inlineStr">
        <is>
          <t>QPSK</t>
        </is>
      </c>
      <c r="O221" s="131"/>
      <c r="P221" s="6597"/>
      <c r="Q221" s="131">
        <v>1</v>
      </c>
      <c r="R221" s="131">
        <v>0</v>
      </c>
      <c r="S221" s="120"/>
      <c r="T221" s="120">
        <v>18300</v>
      </c>
      <c r="U221" s="120">
        <v>1950</v>
      </c>
      <c r="V221" s="119"/>
      <c r="W221" s="197"/>
      <c r="X221" s="119"/>
      <c r="Y221" s="119"/>
      <c r="Z221" s="119"/>
      <c r="AA221" s="115"/>
      <c r="AB221" s="115"/>
      <c r="AC221" s="689">
        <f>IF(OR(BX$209="Close to Ear",BX$209="Close to Head"),"Head",IF(BX$209="Extremity","Extremity","Body"))</f>
        <v/>
      </c>
      <c r="AD221" s="690">
        <f>CA221</f>
        <v/>
      </c>
      <c r="AE221" s="688">
        <f>CB221</f>
        <v/>
      </c>
      <c r="AF221" s="115"/>
      <c r="AG221" s="808">
        <f>IF(AZ221="","N/A",IF(CQ221="Pass","P","F"))</f>
        <v/>
      </c>
      <c r="AH221" s="129"/>
      <c r="AI221" s="129"/>
      <c r="AJ221" s="129"/>
      <c r="AK221" s="119"/>
      <c r="AL221" s="115"/>
      <c r="AM221" s="119"/>
      <c r="AN221" s="119"/>
      <c r="AO221" s="692"/>
      <c r="AP221" s="692"/>
      <c r="AQ221" s="692"/>
      <c r="AR221" s="692"/>
      <c r="AS221" s="692"/>
      <c r="AT221" s="691">
        <f>CE221</f>
        <v/>
      </c>
      <c r="AU221" s="691">
        <f>CF221</f>
        <v/>
      </c>
      <c r="AV221" s="813"/>
      <c r="AW221" s="813"/>
      <c r="AX221" s="197">
        <f>CZ221</f>
        <v/>
      </c>
      <c r="AY221" s="197">
        <f>DE221</f>
        <v/>
      </c>
      <c r="AZ221" s="3379">
        <f>CO221</f>
        <v/>
      </c>
      <c r="BA221" s="3380"/>
      <c r="BB221" s="197">
        <f>CP221</f>
        <v/>
      </c>
      <c r="BC221" s="813"/>
      <c r="BD221" s="197">
        <f>CR221</f>
        <v/>
      </c>
      <c r="BE221" s="121">
        <f>CS221</f>
        <v/>
      </c>
      <c r="BF221" s="122">
        <f>CT221*60</f>
        <v/>
      </c>
      <c r="BG221" s="121">
        <f>BE221</f>
        <v/>
      </c>
      <c r="BH221" s="122">
        <f>CU221*60</f>
        <v/>
      </c>
      <c r="BI221" s="122">
        <f>CV221</f>
        <v/>
      </c>
      <c r="BJ221" s="117"/>
      <c r="BK221" s="812">
        <f>Overview!$E$7</f>
        <v/>
      </c>
      <c r="BL221" s="117"/>
      <c r="BM221" s="836">
        <f>CW221</f>
        <v/>
      </c>
      <c r="BN221" s="812">
        <f>Overview!$P$153</f>
        <v/>
      </c>
      <c r="BO221" s="117"/>
      <c r="BP221" s="117"/>
      <c r="BQ221" s="115"/>
      <c r="BR221" s="1478"/>
      <c r="BS221" s="1548"/>
      <c r="BT221" s="2127" t="inlineStr">
        <is>
          <t>LTE</t>
        </is>
      </c>
      <c r="BU221" s="2089" t="inlineStr">
        <is>
          <t>FDD1</t>
        </is>
      </c>
      <c r="BV221" s="430">
        <f>Overview!$H$29</f>
        <v/>
      </c>
      <c r="BW221" s="2010"/>
      <c r="BX221" s="2089"/>
      <c r="BY221" s="2129"/>
      <c r="BZ221" s="2131">
        <f>IF(COUNT('Conducted LTE'!$AH$3:$AH$170)=0,10,INDEX('Conducted LTE'!$M$3:$M$170,MATCH(MAX('Conducted LTE'!$AH$3:$AH$170),'Conducted LTE'!$AH$3:$AH$170,0)))</f>
        <v>10</v>
      </c>
      <c r="CA221" s="467" t="str">
        <f>CA220</f>
        <v>TBD</v>
      </c>
      <c r="CB221" s="200">
        <v>5</v>
      </c>
      <c r="CC221" s="1679">
        <f>IF(COUNT('Conducted LTE'!$AH$3:$AH$170)=0,18300,INDEX('Conducted LTE'!$T$3:$T$170,MATCH(MAX('Conducted LTE'!$AH$3:$AH$170),'Conducted LTE'!$AH$3:$AH$170,0)))</f>
        <v>18300</v>
      </c>
      <c r="CD221" s="1679">
        <f>IF(COUNT('Conducted LTE'!$AH$3:$AH$170)=0,1950,INDEX('Conducted LTE'!$U$3:$U$170,MATCH(MAX('Conducted LTE'!$AH$3:$AH$170),'Conducted LTE'!$AH$3:$AH$170,0)))</f>
        <v>1950</v>
      </c>
      <c r="CE221" s="1523"/>
      <c r="CF221" s="1523"/>
      <c r="CG221" s="387" t="str">
        <f>IF(OR($BY$163="",$BY$163=""),"",$BY$163)</f>
        <v/>
      </c>
      <c r="CH221" s="387">
        <f>BZ221</f>
        <v/>
      </c>
      <c r="CI221" s="387">
        <f>CA221</f>
        <v/>
      </c>
      <c r="CJ221" s="1527"/>
      <c r="CK221" s="2042"/>
      <c r="CL221" s="206">
        <f>IF(CF221=""," ",IF(ABS(CE221-CF221)&lt;=0.125,"Valid","Not valid"))</f>
        <v/>
      </c>
      <c r="CM221" s="207">
        <f> IF(CE221="","",IF(AND(CE221&lt;&gt;"",CF221=""),IF(CE221&gt;=1,"Medir+Sig Max","No"),IF(CF221&lt;&gt;"",IF(CF221&gt;=1,"Medir+Sig Max","No"),"")))</f>
        <v/>
      </c>
      <c r="CN221" s="1787"/>
      <c r="CO221" s="220">
        <f>IF(CK221="",IF(AND(CE221="",CF221=""),"",IF(CF221="",IF(DE221&gt;1,ROUND(DE221*CE221,3),CE221),IF(DE221&gt;1,ROUND(DE221*CF221,3),CF221))),IF(AND(CE221="",CF221=""),"",IF(CF221="",IF(DE221&gt;1,ROUND(DE221*CE221*(1/(CK221)),3),CE221*(1/(CK221))),IF(DE221&gt;1,ROUND(DE221*CF221*(1/(CK221)),3),CF221*(1/(CK221))))))</f>
        <v/>
      </c>
      <c r="CP221" s="2043">
        <f>IF(COUNTIF(Overview!K12:K14,TRUE)&gt;0,2,IF(COUNTIF(Overview!L12:L14,TRUE)&gt;0,4,0))</f>
        <v/>
      </c>
      <c r="CQ221" s="1472">
        <f>IF(CO221="","",IF(CO221&gt;CP221,"Fail","Pass"))</f>
        <v/>
      </c>
      <c r="CR221" s="1481"/>
      <c r="CS221" s="1565">
        <f>MyTimestamp(CO221)</f>
        <v/>
      </c>
      <c r="CT221" s="1531">
        <f>IF(CE221="",0,15)+IF(CF221="",0,15)</f>
        <v/>
      </c>
      <c r="CU221" s="1532">
        <f>IF(CT221=0,0,2)</f>
        <v/>
      </c>
      <c r="CV221" s="859"/>
      <c r="CW221" s="859"/>
      <c r="CX221" s="2038"/>
      <c r="CY221" s="2044"/>
      <c r="CZ221" s="1543">
        <f>10^(CJ221/20)*100-100</f>
        <v/>
      </c>
      <c r="DA221" s="1331"/>
      <c r="DB221" s="709"/>
      <c r="DC221" s="777">
        <f>IF(DA221="","",10^(DA221/10))</f>
        <v/>
      </c>
      <c r="DD221" s="1377">
        <f>IF(ISNUMBER(DB221)=FALSE,"",10^(DB221/10))</f>
        <v/>
      </c>
      <c r="DE221" s="1543">
        <f>IF(AND(ISNUMBER(DC221),ISNUMBER(DD221)),IF(DC221/DD221&gt;1,ROUND((DC221)/DD221,3),1),1)</f>
        <v/>
      </c>
      <c r="DF221" s="1541"/>
      <c r="DG221" s="1541"/>
      <c r="DH221" s="1541"/>
      <c r="DI221" s="1541"/>
      <c r="DJ221" s="1541"/>
      <c r="DK221" s="1541"/>
      <c r="DL221" s="1541"/>
      <c r="DM221" s="1541"/>
      <c r="DN221" s="1541"/>
      <c r="DO221" s="1541"/>
      <c r="DP221" s="1541"/>
      <c r="DQ221" s="1541"/>
      <c r="DR221" s="1541"/>
    </row>
    <row r="222" ht="12.75" x14ac:dyDescent="0.2">
      <c r="A222" s="1541"/>
      <c r="B222" s="1541"/>
      <c r="C222"/>
      <c r="D222" s="130">
        <f>IF(BX$209="Close to Ear","EN 62209-1","EN 62209-2")</f>
        <v/>
      </c>
      <c r="E222" s="130">
        <f>IF(CG222="Close to Ear","2016","2010/A1:2019")</f>
        <v/>
      </c>
      <c r="F222" s="1488" t="inlineStr">
        <is>
          <t>5.3</t>
        </is>
      </c>
      <c r="G222" s="1497"/>
      <c r="H222" s="120">
        <f>BV222</f>
        <v/>
      </c>
      <c r="I222" s="120">
        <f>BW222</f>
        <v/>
      </c>
      <c r="J222" s="687" t="inlineStr">
        <is>
          <t>LTE</t>
        </is>
      </c>
      <c r="K222" s="194" t="inlineStr">
        <is>
          <t>FDD1</t>
        </is>
      </c>
      <c r="L222" s="115"/>
      <c r="M222" s="120">
        <v>10</v>
      </c>
      <c r="N222" s="119" t="inlineStr">
        <is>
          <t>QPSK</t>
        </is>
      </c>
      <c r="O222" s="131"/>
      <c r="P222" s="6597"/>
      <c r="Q222" s="131">
        <v>1</v>
      </c>
      <c r="R222" s="131">
        <v>0</v>
      </c>
      <c r="S222" s="120"/>
      <c r="T222" s="120">
        <v>18300</v>
      </c>
      <c r="U222" s="120">
        <v>1950</v>
      </c>
      <c r="V222" s="119"/>
      <c r="W222" s="197"/>
      <c r="X222" s="119"/>
      <c r="Y222" s="119"/>
      <c r="Z222" s="119"/>
      <c r="AA222" s="115"/>
      <c r="AB222" s="115"/>
      <c r="AC222" s="689">
        <f>IF(OR(BX$209="Close to Ear",BX$209="Close to Head"),"Head",IF(BX$209="Extremity","Extremity","Body"))</f>
        <v/>
      </c>
      <c r="AD222" s="690">
        <f>CA222</f>
        <v/>
      </c>
      <c r="AE222" s="688">
        <f>CB222</f>
        <v/>
      </c>
      <c r="AF222" s="115"/>
      <c r="AG222" s="808">
        <f>IF(AZ222="","N/A",IF(CQ222="Pass","P","F"))</f>
        <v/>
      </c>
      <c r="AH222" s="129"/>
      <c r="AI222" s="129"/>
      <c r="AJ222" s="129"/>
      <c r="AK222" s="119"/>
      <c r="AL222" s="115"/>
      <c r="AM222" s="119"/>
      <c r="AN222" s="119"/>
      <c r="AO222" s="692"/>
      <c r="AP222" s="692"/>
      <c r="AQ222" s="692"/>
      <c r="AR222" s="692"/>
      <c r="AS222" s="692"/>
      <c r="AT222" s="691">
        <f>CE222</f>
        <v/>
      </c>
      <c r="AU222" s="691">
        <f>CF222</f>
        <v/>
      </c>
      <c r="AV222" s="813"/>
      <c r="AW222" s="813"/>
      <c r="AX222" s="197">
        <f>CZ222</f>
        <v/>
      </c>
      <c r="AY222" s="197">
        <f>DE222</f>
        <v/>
      </c>
      <c r="AZ222" s="3379">
        <f>CO222</f>
        <v/>
      </c>
      <c r="BA222" s="3380"/>
      <c r="BB222" s="197">
        <f>CP222</f>
        <v/>
      </c>
      <c r="BC222" s="813"/>
      <c r="BD222" s="197">
        <f>CR222</f>
        <v/>
      </c>
      <c r="BE222" s="121">
        <f>CS222</f>
        <v/>
      </c>
      <c r="BF222" s="122">
        <f>CT222*60</f>
        <v/>
      </c>
      <c r="BG222" s="121">
        <f>BE222</f>
        <v/>
      </c>
      <c r="BH222" s="122">
        <f>CU222*60</f>
        <v/>
      </c>
      <c r="BI222" s="122">
        <f>CV222</f>
        <v/>
      </c>
      <c r="BJ222" s="117"/>
      <c r="BK222" s="812">
        <f>Overview!$E$7</f>
        <v/>
      </c>
      <c r="BL222" s="117"/>
      <c r="BM222" s="836">
        <f>CW222</f>
        <v/>
      </c>
      <c r="BN222" s="812">
        <f>Overview!$P$153</f>
        <v/>
      </c>
      <c r="BO222" s="117"/>
      <c r="BP222" s="117"/>
      <c r="BQ222" s="115"/>
      <c r="BR222" s="1478"/>
      <c r="BS222" s="1548"/>
      <c r="BT222" s="2127" t="inlineStr">
        <is>
          <t>LTE</t>
        </is>
      </c>
      <c r="BU222" s="2089" t="inlineStr">
        <is>
          <t>FDD1</t>
        </is>
      </c>
      <c r="BV222" s="430">
        <f>Overview!$H$29</f>
        <v/>
      </c>
      <c r="BW222" s="2010"/>
      <c r="BX222" s="1872"/>
      <c r="BY222" s="2132"/>
      <c r="BZ222" s="2131">
        <f>IF(COUNT('Conducted LTE'!$AH$3:$AH$170)=0,10,INDEX('Conducted LTE'!$M$3:$M$170,MATCH(MAX('Conducted LTE'!$AH$3:$AH$170),'Conducted LTE'!$AH$3:$AH$170,0)))</f>
        <v>10</v>
      </c>
      <c r="CA222" s="468" t="str">
        <f>CA221</f>
        <v>TBD</v>
      </c>
      <c r="CB222" s="201">
        <v>5</v>
      </c>
      <c r="CC222" s="1059">
        <f>IF(COUNT('Conducted LTE'!$AH$3:$AH$170)=0,18300,INDEX('Conducted LTE'!$T$3:$T$170,MATCH(MAX('Conducted LTE'!$AH$3:$AH$170),'Conducted LTE'!$AH$3:$AH$170,0)))</f>
        <v>18300</v>
      </c>
      <c r="CD222" s="1059">
        <f>IF(COUNT('Conducted LTE'!$AH$3:$AH$170)=0,1950,INDEX('Conducted LTE'!$U$3:$U$170,MATCH(MAX('Conducted LTE'!$AH$3:$AH$170),'Conducted LTE'!$AH$3:$AH$170,0)))</f>
        <v>1950</v>
      </c>
      <c r="CE222" s="1874"/>
      <c r="CF222" s="1874"/>
      <c r="CG222" s="388" t="str">
        <f>IF(OR($BY$163="",$BY$163=""),"",$BY$163)</f>
        <v/>
      </c>
      <c r="CH222" s="388">
        <f>BZ222</f>
        <v/>
      </c>
      <c r="CI222" s="388">
        <f>CA222</f>
        <v/>
      </c>
      <c r="CJ222" s="2046"/>
      <c r="CK222" s="2042"/>
      <c r="CL222" s="212">
        <f>IF(CF222=""," ",IF(ABS(CE222-CF222)&lt;=0.125,"Valid","Not valid"))</f>
        <v/>
      </c>
      <c r="CM222" s="213">
        <f> IF(CE222="","",IF(AND(CE222&lt;&gt;"",CF222=""),IF(CE222&gt;=1,"Medir+Sig Max","No"),IF(CF222&lt;&gt;"",IF(CF222&gt;=1,"Medir+Sig Max","No"),"")))</f>
        <v/>
      </c>
      <c r="CN222" s="1794"/>
      <c r="CO222" s="221">
        <f>IF(CK222="",IF(AND(CE222="",CF222=""),"",IF(CF222="",IF(DE222&gt;1,ROUND(DE222*CE222,3),CE222),IF(DE222&gt;1,ROUND(DE222*CF222,3),CF222))),IF(AND(CE222="",CF222=""),"",IF(CF222="",IF(DE222&gt;1,ROUND(DE222*CE222*(1/(CK222)),3),CE222*(1/(CK222))),IF(DE222&gt;1,ROUND(DE222*CF222*(1/(CK222)),3),CF222*(1/(CK222))))))</f>
        <v/>
      </c>
      <c r="CP222" s="2048">
        <f>IF(COUNTIF(Overview!K12:K14,TRUE)&gt;0,2,IF(COUNTIF(Overview!L12:L14,TRUE)&gt;0,4,0))</f>
        <v/>
      </c>
      <c r="CQ222" s="1473">
        <f>IF(CO222="","",IF(CO222&gt;CP222,"Fail","Pass"))</f>
        <v/>
      </c>
      <c r="CR222" s="1482"/>
      <c r="CS222" s="1566">
        <f>MyTimestamp(CO222)</f>
        <v/>
      </c>
      <c r="CT222" s="1535">
        <f>IF(CE222="",0,15)+IF(CF222="",0,15)</f>
        <v/>
      </c>
      <c r="CU222" s="1536">
        <f>IF(CT222=0,0,2)</f>
        <v/>
      </c>
      <c r="CV222" s="861"/>
      <c r="CW222" s="861"/>
      <c r="CX222" s="2038"/>
      <c r="CY222" s="2050"/>
      <c r="CZ222" s="1545">
        <f>10^(CJ222/20)*100-100</f>
        <v/>
      </c>
      <c r="DA222" s="1333"/>
      <c r="DB222" s="710"/>
      <c r="DC222" s="779">
        <f>IF(DA222="","",10^(DA222/10))</f>
        <v/>
      </c>
      <c r="DD222" s="1379">
        <f>IF(ISNUMBER(DB222)=FALSE,"",10^(DB222/10))</f>
        <v/>
      </c>
      <c r="DE222" s="1545">
        <f>IF(AND(ISNUMBER(DC222),ISNUMBER(DD222)),IF(DC222/DD222&gt;1,ROUND((DC222)/DD222,3),1),1)</f>
        <v/>
      </c>
      <c r="DF222" s="1541"/>
      <c r="DG222" s="1541"/>
      <c r="DH222" s="1541"/>
      <c r="DI222" s="1541"/>
      <c r="DJ222" s="1541"/>
      <c r="DK222" s="1541"/>
      <c r="DL222" s="1541"/>
      <c r="DM222" s="1541"/>
      <c r="DN222" s="1541"/>
      <c r="DO222" s="1541"/>
      <c r="DP222" s="1541"/>
      <c r="DQ222" s="1541"/>
      <c r="DR222" s="1541"/>
    </row>
    <row r="223" ht="12.75" x14ac:dyDescent="0.2">
      <c r="A223" s="1541"/>
      <c r="B223" s="1541"/>
      <c r="C223"/>
      <c r="D223" s="130">
        <f>IF(BX$209="Close to Ear","EN 62209-1","EN 62209-2")</f>
        <v/>
      </c>
      <c r="E223" s="130">
        <f>IF(CG223="Close to Ear","2016","2010/A1:2019")</f>
        <v/>
      </c>
      <c r="F223" s="1488" t="inlineStr">
        <is>
          <t>5.3</t>
        </is>
      </c>
      <c r="G223" s="1497"/>
      <c r="H223" s="120">
        <f>BV223</f>
        <v/>
      </c>
      <c r="I223" s="120">
        <f>BW223</f>
        <v/>
      </c>
      <c r="J223" s="687" t="inlineStr">
        <is>
          <t>LTE</t>
        </is>
      </c>
      <c r="K223" s="194" t="inlineStr">
        <is>
          <t>FDD1</t>
        </is>
      </c>
      <c r="L223" s="115"/>
      <c r="M223" s="120">
        <v>10</v>
      </c>
      <c r="N223" s="119" t="inlineStr">
        <is>
          <t>QPSK</t>
        </is>
      </c>
      <c r="O223" s="131"/>
      <c r="P223" s="6597"/>
      <c r="Q223" s="131">
        <v>1</v>
      </c>
      <c r="R223" s="131">
        <v>0</v>
      </c>
      <c r="S223" s="120"/>
      <c r="T223" s="120">
        <v>18300</v>
      </c>
      <c r="U223" s="120">
        <v>1950</v>
      </c>
      <c r="V223" s="119"/>
      <c r="W223" s="197"/>
      <c r="X223" s="119"/>
      <c r="Y223" s="119"/>
      <c r="Z223" s="119"/>
      <c r="AA223" s="115"/>
      <c r="AB223" s="115"/>
      <c r="AC223" s="689">
        <f>IF(OR(BX$209="Close to Ear",BX$209="Close to Head"),"Head",IF(BX$209="Extremity","Extremity","Body"))</f>
        <v/>
      </c>
      <c r="AD223" s="690">
        <f>CA223</f>
        <v/>
      </c>
      <c r="AE223" s="688">
        <f>CB223</f>
        <v/>
      </c>
      <c r="AF223" s="115"/>
      <c r="AG223" s="808">
        <f>IF(AZ223="","N/A",IF(CQ223="Pass","P","F"))</f>
        <v/>
      </c>
      <c r="AH223" s="129"/>
      <c r="AI223" s="129"/>
      <c r="AJ223" s="129"/>
      <c r="AK223" s="119"/>
      <c r="AL223" s="115"/>
      <c r="AM223" s="119"/>
      <c r="AN223" s="119"/>
      <c r="AO223" s="692"/>
      <c r="AP223" s="692"/>
      <c r="AQ223" s="692"/>
      <c r="AR223" s="692"/>
      <c r="AS223" s="692"/>
      <c r="AT223" s="691">
        <f>CE223</f>
        <v/>
      </c>
      <c r="AU223" s="691">
        <f>CF223</f>
        <v/>
      </c>
      <c r="AV223" s="813"/>
      <c r="AW223" s="813"/>
      <c r="AX223" s="197">
        <f>CZ223</f>
        <v/>
      </c>
      <c r="AY223" s="197">
        <f>DE223</f>
        <v/>
      </c>
      <c r="AZ223" s="3379">
        <f>CO223</f>
        <v/>
      </c>
      <c r="BA223" s="3380"/>
      <c r="BB223" s="197">
        <f>CP223</f>
        <v/>
      </c>
      <c r="BC223" s="813"/>
      <c r="BD223" s="197">
        <f>CR223</f>
        <v/>
      </c>
      <c r="BE223" s="121">
        <f>CS223</f>
        <v/>
      </c>
      <c r="BF223" s="122">
        <f>CT223*60</f>
        <v/>
      </c>
      <c r="BG223" s="121">
        <f>BE223</f>
        <v/>
      </c>
      <c r="BH223" s="122">
        <f>CU223*60</f>
        <v/>
      </c>
      <c r="BI223" s="122">
        <f>CV223</f>
        <v/>
      </c>
      <c r="BJ223" s="117"/>
      <c r="BK223" s="812">
        <f>Overview!$E$7</f>
        <v/>
      </c>
      <c r="BL223" s="117"/>
      <c r="BM223" s="836">
        <f>CW223</f>
        <v/>
      </c>
      <c r="BN223" s="812">
        <f>Overview!$P$153</f>
        <v/>
      </c>
      <c r="BO223" s="117"/>
      <c r="BP223" s="117"/>
      <c r="BQ223" s="115"/>
      <c r="BR223" s="1478"/>
      <c r="BS223" s="1548"/>
      <c r="BT223" s="2127" t="inlineStr">
        <is>
          <t>LTE</t>
        </is>
      </c>
      <c r="BU223" s="2089" t="inlineStr">
        <is>
          <t>FDD1</t>
        </is>
      </c>
      <c r="BV223" s="430">
        <f>Overview!$H$29</f>
        <v/>
      </c>
      <c r="BW223" s="2010"/>
      <c r="BX223" s="1872"/>
      <c r="BY223" s="2132"/>
      <c r="BZ223" s="2131">
        <f>IF(COUNT('Conducted LTE'!$AH$3:$AH$170)=0,10,INDEX('Conducted LTE'!$M$3:$M$170,MATCH(MAX('Conducted LTE'!$AH$3:$AH$170),'Conducted LTE'!$AH$3:$AH$170,0)))</f>
        <v>10</v>
      </c>
      <c r="CA223" s="468" t="str">
        <f>CONCATENATE(CA221," - Battery check 1")</f>
        <v>TBD - Battery check 1</v>
      </c>
      <c r="CB223" s="201">
        <v>5</v>
      </c>
      <c r="CC223" s="1059">
        <f>IF(COUNT('Conducted LTE'!$AH$3:$AH$170)=0,18300,INDEX('Conducted LTE'!$T$3:$T$170,MATCH(MAX('Conducted LTE'!$AH$3:$AH$170),'Conducted LTE'!$AH$3:$AH$170,0)))</f>
        <v>18300</v>
      </c>
      <c r="CD223" s="1059">
        <f>IF(COUNT('Conducted LTE'!$AH$3:$AH$170)=0,1950,INDEX('Conducted LTE'!$U$3:$U$170,MATCH(MAX('Conducted LTE'!$AH$3:$AH$170),'Conducted LTE'!$AH$3:$AH$170,0)))</f>
        <v>1950</v>
      </c>
      <c r="CE223" s="1874"/>
      <c r="CF223" s="1874"/>
      <c r="CG223" s="388" t="str">
        <f>IF(OR($BY$163="",$BY$163=""),"",$BY$163)</f>
        <v/>
      </c>
      <c r="CH223" s="388">
        <f>BZ223</f>
        <v/>
      </c>
      <c r="CI223" s="388">
        <f>CA223</f>
        <v/>
      </c>
      <c r="CJ223" s="2046"/>
      <c r="CK223" s="2042"/>
      <c r="CL223" s="212">
        <f>IF(CF223=""," ",IF(ABS(CE223-CF223)&lt;=0.125,"Valid","Not valid"))</f>
        <v/>
      </c>
      <c r="CM223" s="213">
        <f> IF(CE223="","",IF(AND(CE223&lt;&gt;"",CF223=""),IF(CE223&gt;=1,"Medir+Sig Max","No"),IF(CF223&lt;&gt;"",IF(CF223&gt;=1,"Medir+Sig Max","No"),"")))</f>
        <v/>
      </c>
      <c r="CN223" s="1794"/>
      <c r="CO223" s="221">
        <f>IF(CK223="",IF(AND(CE223="",CF223=""),"",IF(CF223="",IF(DE223&gt;1,ROUND(DE223*CE223,3),CE223),IF(DE223&gt;1,ROUND(DE223*CF223,3),CF223))),IF(AND(CE223="",CF223=""),"",IF(CF223="",IF(DE223&gt;1,ROUND(DE223*CE223*(1/(CK223)),3),CE223*(1/(CK223))),IF(DE223&gt;1,ROUND(DE223*CF223*(1/(CK223)),3),CF223*(1/(CK223))))))</f>
        <v/>
      </c>
      <c r="CP223" s="2048">
        <f>IF(COUNTIF(Overview!K12:K14,TRUE)&gt;0,2,IF(COUNTIF(Overview!L12:L14,TRUE)&gt;0,4,0))</f>
        <v/>
      </c>
      <c r="CQ223" s="1473">
        <f>IF(CO223="","",IF(CO223&gt;CP223,"Fail","Pass"))</f>
        <v/>
      </c>
      <c r="CR223" s="1482"/>
      <c r="CS223" s="1566">
        <f>MyTimestamp(CO223)</f>
        <v/>
      </c>
      <c r="CT223" s="1535">
        <f>IF(CE223="",0,15)+IF(CF223="",0,15)</f>
        <v/>
      </c>
      <c r="CU223" s="1536">
        <f>IF(CT223=0,0,2)</f>
        <v/>
      </c>
      <c r="CV223" s="861"/>
      <c r="CW223" s="861"/>
      <c r="CX223" s="2038"/>
      <c r="CY223" s="2050"/>
      <c r="CZ223" s="1545">
        <f>10^(CJ223/20)*100-100</f>
        <v/>
      </c>
      <c r="DA223" s="1333"/>
      <c r="DB223" s="710"/>
      <c r="DC223" s="779">
        <f>IF(DA223="","",10^(DA223/10))</f>
        <v/>
      </c>
      <c r="DD223" s="1379">
        <f>IF(ISNUMBER(DB223)=FALSE,"",10^(DB223/10))</f>
        <v/>
      </c>
      <c r="DE223" s="1545">
        <f>IF(AND(ISNUMBER(DC223),ISNUMBER(DD223)),IF(DC223/DD223&gt;1,ROUND((DC223)/DD223,3),1),1)</f>
        <v/>
      </c>
      <c r="DF223" s="1541"/>
      <c r="DG223" s="1541"/>
      <c r="DH223" s="1541"/>
      <c r="DI223" s="1541"/>
      <c r="DJ223" s="1541"/>
      <c r="DK223" s="1541"/>
      <c r="DL223" s="1541"/>
      <c r="DM223" s="1541"/>
      <c r="DN223" s="1541"/>
      <c r="DO223" s="1541"/>
      <c r="DP223" s="1541"/>
      <c r="DQ223" s="1541"/>
      <c r="DR223" s="1541"/>
    </row>
    <row r="224" ht="12.75" x14ac:dyDescent="0.2">
      <c r="A224" s="1541"/>
      <c r="B224" s="1541"/>
      <c r="C224"/>
      <c r="D224" s="130">
        <f>IF(BX$209="Close to Ear","EN 62209-1","EN 62209-2")</f>
        <v/>
      </c>
      <c r="E224" s="130">
        <f>IF(CG224="Close to Ear","2016","2010/A1:2019")</f>
        <v/>
      </c>
      <c r="F224" s="1488" t="inlineStr">
        <is>
          <t>5.3</t>
        </is>
      </c>
      <c r="G224" s="1497"/>
      <c r="H224" s="120">
        <f>BV224</f>
        <v/>
      </c>
      <c r="I224" s="120">
        <f>BW224</f>
        <v/>
      </c>
      <c r="J224" s="687" t="inlineStr">
        <is>
          <t>LTE</t>
        </is>
      </c>
      <c r="K224" s="194" t="inlineStr">
        <is>
          <t>FDD1</t>
        </is>
      </c>
      <c r="L224" s="115"/>
      <c r="M224" s="120">
        <v>10</v>
      </c>
      <c r="N224" s="119" t="inlineStr">
        <is>
          <t>QPSK</t>
        </is>
      </c>
      <c r="O224" s="131"/>
      <c r="P224" s="6597"/>
      <c r="Q224" s="131">
        <v>1</v>
      </c>
      <c r="R224" s="131">
        <v>0</v>
      </c>
      <c r="S224" s="120"/>
      <c r="T224" s="120">
        <v>18300</v>
      </c>
      <c r="U224" s="120">
        <v>1950</v>
      </c>
      <c r="V224" s="119"/>
      <c r="W224" s="197"/>
      <c r="X224" s="119"/>
      <c r="Y224" s="119"/>
      <c r="Z224" s="119"/>
      <c r="AA224" s="115"/>
      <c r="AB224" s="115"/>
      <c r="AC224" s="689">
        <f>IF(OR(BX$209="Close to Ear",BX$209="Close to Head"),"Head",IF(BX$209="Extremity","Extremity","Body"))</f>
        <v/>
      </c>
      <c r="AD224" s="690">
        <f>CA224</f>
        <v/>
      </c>
      <c r="AE224" s="688">
        <f>CB224</f>
        <v/>
      </c>
      <c r="AF224" s="115"/>
      <c r="AG224" s="808">
        <f>IF(AZ224="","N/A",IF(CQ224="Pass","P","F"))</f>
        <v/>
      </c>
      <c r="AH224" s="129"/>
      <c r="AI224" s="129"/>
      <c r="AJ224" s="129"/>
      <c r="AK224" s="119"/>
      <c r="AL224" s="115"/>
      <c r="AM224" s="119"/>
      <c r="AN224" s="119"/>
      <c r="AO224" s="692"/>
      <c r="AP224" s="692"/>
      <c r="AQ224" s="692"/>
      <c r="AR224" s="692"/>
      <c r="AS224" s="692"/>
      <c r="AT224" s="691">
        <f>CE224</f>
        <v/>
      </c>
      <c r="AU224" s="691">
        <f>CF224</f>
        <v/>
      </c>
      <c r="AV224" s="813"/>
      <c r="AW224" s="813"/>
      <c r="AX224" s="197">
        <f>CZ224</f>
        <v/>
      </c>
      <c r="AY224" s="197">
        <f>DE224</f>
        <v/>
      </c>
      <c r="AZ224" s="3379">
        <f>CO224</f>
        <v/>
      </c>
      <c r="BA224" s="3380"/>
      <c r="BB224" s="197">
        <f>CP224</f>
        <v/>
      </c>
      <c r="BC224" s="813"/>
      <c r="BD224" s="197">
        <f>CR224</f>
        <v/>
      </c>
      <c r="BE224" s="121">
        <f>CS224</f>
        <v/>
      </c>
      <c r="BF224" s="122">
        <f>CT224*60</f>
        <v/>
      </c>
      <c r="BG224" s="121">
        <f>BE224</f>
        <v/>
      </c>
      <c r="BH224" s="122">
        <f>CU224*60</f>
        <v/>
      </c>
      <c r="BI224" s="122">
        <f>CV224</f>
        <v/>
      </c>
      <c r="BJ224" s="117"/>
      <c r="BK224" s="812">
        <f>Overview!$E$7</f>
        <v/>
      </c>
      <c r="BL224" s="117"/>
      <c r="BM224" s="836">
        <f>CW224</f>
        <v/>
      </c>
      <c r="BN224" s="812">
        <f>Overview!$P$153</f>
        <v/>
      </c>
      <c r="BO224" s="117"/>
      <c r="BP224" s="117"/>
      <c r="BQ224" s="115"/>
      <c r="BR224" s="1478"/>
      <c r="BS224" s="1548"/>
      <c r="BT224" s="2127" t="inlineStr">
        <is>
          <t>LTE</t>
        </is>
      </c>
      <c r="BU224" s="2089" t="inlineStr">
        <is>
          <t>FDD1</t>
        </is>
      </c>
      <c r="BV224" s="430">
        <f>Overview!$H$29</f>
        <v/>
      </c>
      <c r="BW224" s="2010"/>
      <c r="BX224" s="1872"/>
      <c r="BY224" s="2132"/>
      <c r="BZ224" s="2131">
        <f>IF(COUNT('Conducted LTE'!$AH$3:$AH$170)=0,10,INDEX('Conducted LTE'!$M$3:$M$170,MATCH(MAX('Conducted LTE'!$AH$3:$AH$170),'Conducted LTE'!$AH$3:$AH$170,0)))</f>
        <v>10</v>
      </c>
      <c r="CA224" s="468" t="str">
        <f>CONCATENATE(CA222," - Battery check 2")</f>
        <v>TBD - Battery check 2</v>
      </c>
      <c r="CB224" s="201">
        <v>5</v>
      </c>
      <c r="CC224" s="1059">
        <f>IF(COUNT('Conducted LTE'!$AH$3:$AH$170)=0,18300,INDEX('Conducted LTE'!$T$3:$T$170,MATCH(MAX('Conducted LTE'!$AH$3:$AH$170),'Conducted LTE'!$AH$3:$AH$170,0)))</f>
        <v>18300</v>
      </c>
      <c r="CD224" s="1059">
        <f>IF(COUNT('Conducted LTE'!$AH$3:$AH$170)=0,1950,INDEX('Conducted LTE'!$U$3:$U$170,MATCH(MAX('Conducted LTE'!$AH$3:$AH$170),'Conducted LTE'!$AH$3:$AH$170,0)))</f>
        <v>1950</v>
      </c>
      <c r="CE224" s="1874"/>
      <c r="CF224" s="1874"/>
      <c r="CG224" s="388" t="str">
        <f>IF(OR($BY$163="",$BY$163=""),"",$BY$163)</f>
        <v/>
      </c>
      <c r="CH224" s="388">
        <f>BZ224</f>
        <v/>
      </c>
      <c r="CI224" s="388">
        <f>CA224</f>
        <v/>
      </c>
      <c r="CJ224" s="2046"/>
      <c r="CK224" s="2042"/>
      <c r="CL224" s="212">
        <f>IF(CF224=""," ",IF(ABS(CE224-CF224)&lt;=0.125,"Valid","Not valid"))</f>
        <v/>
      </c>
      <c r="CM224" s="213">
        <f> IF(CE224="","",IF(AND(CE224&lt;&gt;"",CF224=""),IF(CE224&gt;=1,"Medir+Sig Max","No"),IF(CF224&lt;&gt;"",IF(CF224&gt;=1,"Medir+Sig Max","No"),"")))</f>
        <v/>
      </c>
      <c r="CN224" s="1794"/>
      <c r="CO224" s="221">
        <f>IF(CK224="",IF(AND(CE224="",CF224=""),"",IF(CF224="",IF(DE224&gt;1,ROUND(DE224*CE224,3),CE224),IF(DE224&gt;1,ROUND(DE224*CF224,3),CF224))),IF(AND(CE224="",CF224=""),"",IF(CF224="",IF(DE224&gt;1,ROUND(DE224*CE224*(1/(CK224)),3),CE224*(1/(CK224))),IF(DE224&gt;1,ROUND(DE224*CF224*(1/(CK224)),3),CF224*(1/(CK224))))))</f>
        <v/>
      </c>
      <c r="CP224" s="2048">
        <f>IF(COUNTIF(Overview!K12:K14,TRUE)&gt;0,2,IF(COUNTIF(Overview!L12:L14,TRUE)&gt;0,4,0))</f>
        <v/>
      </c>
      <c r="CQ224" s="1473">
        <f>IF(CO224="","",IF(CO224&gt;CP224,"Fail","Pass"))</f>
        <v/>
      </c>
      <c r="CR224" s="1482"/>
      <c r="CS224" s="1566">
        <f>MyTimestamp(CO224)</f>
        <v/>
      </c>
      <c r="CT224" s="1535">
        <f>IF(CE224="",0,15)+IF(CF224="",0,15)</f>
        <v/>
      </c>
      <c r="CU224" s="1536">
        <f>IF(CT224=0,0,2)</f>
        <v/>
      </c>
      <c r="CV224" s="861"/>
      <c r="CW224" s="861"/>
      <c r="CX224" s="2038"/>
      <c r="CY224" s="2050"/>
      <c r="CZ224" s="1545">
        <f>10^(CJ224/20)*100-100</f>
        <v/>
      </c>
      <c r="DA224" s="1333"/>
      <c r="DB224" s="710"/>
      <c r="DC224" s="779">
        <f>IF(DA224="","",10^(DA224/10))</f>
        <v/>
      </c>
      <c r="DD224" s="1379">
        <f>IF(ISNUMBER(DB224)=FALSE,"",10^(DB224/10))</f>
        <v/>
      </c>
      <c r="DE224" s="1545">
        <f>IF(AND(ISNUMBER(DC224),ISNUMBER(DD224)),IF(DC224/DD224&gt;1,ROUND((DC224)/DD224,3),1),1)</f>
        <v/>
      </c>
      <c r="DF224" s="1541"/>
      <c r="DG224" s="1541"/>
      <c r="DH224" s="1541"/>
      <c r="DI224" s="1541"/>
      <c r="DJ224" s="1541"/>
      <c r="DK224" s="1541"/>
      <c r="DL224" s="1541"/>
      <c r="DM224" s="1541"/>
      <c r="DN224" s="1541"/>
      <c r="DO224" s="1541"/>
      <c r="DP224" s="1541"/>
      <c r="DQ224" s="1541"/>
      <c r="DR224" s="1541"/>
    </row>
    <row r="225" ht="12.75" x14ac:dyDescent="0.2">
      <c r="A225" s="1541"/>
      <c r="B225" s="1541"/>
      <c r="C225"/>
      <c r="D225" s="130">
        <f>IF(BX$209="Close to Ear","EN 62209-1","EN 62209-2")</f>
        <v/>
      </c>
      <c r="E225" s="130">
        <f>IF(CG225="Close to Ear","2016","2010/A1:2019")</f>
        <v/>
      </c>
      <c r="F225" s="1488" t="inlineStr">
        <is>
          <t>5.3</t>
        </is>
      </c>
      <c r="G225" s="1497"/>
      <c r="H225" s="120">
        <f>BV225</f>
        <v/>
      </c>
      <c r="I225" s="120">
        <f>BW225</f>
        <v/>
      </c>
      <c r="J225" s="687" t="inlineStr">
        <is>
          <t>LTE</t>
        </is>
      </c>
      <c r="K225" s="194" t="inlineStr">
        <is>
          <t>FDD1</t>
        </is>
      </c>
      <c r="L225" s="115"/>
      <c r="M225" s="120">
        <v>10</v>
      </c>
      <c r="N225" s="119" t="inlineStr">
        <is>
          <t>QPSK</t>
        </is>
      </c>
      <c r="O225" s="131"/>
      <c r="P225" s="6597"/>
      <c r="Q225" s="131">
        <v>1</v>
      </c>
      <c r="R225" s="131">
        <v>0</v>
      </c>
      <c r="S225" s="120"/>
      <c r="T225" s="120">
        <v>18300</v>
      </c>
      <c r="U225" s="120">
        <v>1950</v>
      </c>
      <c r="V225" s="119"/>
      <c r="W225" s="197"/>
      <c r="X225" s="119"/>
      <c r="Y225" s="119"/>
      <c r="Z225" s="119"/>
      <c r="AA225" s="115"/>
      <c r="AB225" s="115"/>
      <c r="AC225" s="689">
        <f>IF(OR(BX$209="Close to Ear",BX$209="Close to Head"),"Head",IF(BX$209="Extremity","Extremity","Body"))</f>
        <v/>
      </c>
      <c r="AD225" s="690">
        <f>CA225</f>
        <v/>
      </c>
      <c r="AE225" s="688">
        <f>CB225</f>
        <v/>
      </c>
      <c r="AF225" s="115"/>
      <c r="AG225" s="808">
        <f>IF(AZ225="","N/A",IF(CQ225="Pass","P","F"))</f>
        <v/>
      </c>
      <c r="AH225" s="129"/>
      <c r="AI225" s="129"/>
      <c r="AJ225" s="129"/>
      <c r="AK225" s="119"/>
      <c r="AL225" s="115"/>
      <c r="AM225" s="119"/>
      <c r="AN225" s="119"/>
      <c r="AO225" s="692"/>
      <c r="AP225" s="692"/>
      <c r="AQ225" s="692"/>
      <c r="AR225" s="692"/>
      <c r="AS225" s="692"/>
      <c r="AT225" s="691">
        <f>CE225</f>
        <v/>
      </c>
      <c r="AU225" s="691">
        <f>CF225</f>
        <v/>
      </c>
      <c r="AV225" s="813"/>
      <c r="AW225" s="813"/>
      <c r="AX225" s="197">
        <f>CZ225</f>
        <v/>
      </c>
      <c r="AY225" s="197">
        <f>DE225</f>
        <v/>
      </c>
      <c r="AZ225" s="3379">
        <f>CO225</f>
        <v/>
      </c>
      <c r="BA225" s="3380"/>
      <c r="BB225" s="197">
        <f>CP225</f>
        <v/>
      </c>
      <c r="BC225" s="813"/>
      <c r="BD225" s="197">
        <f>CR225</f>
        <v/>
      </c>
      <c r="BE225" s="121">
        <f>CS225</f>
        <v/>
      </c>
      <c r="BF225" s="122">
        <f>CT225*60</f>
        <v/>
      </c>
      <c r="BG225" s="121">
        <f>BE225</f>
        <v/>
      </c>
      <c r="BH225" s="122">
        <f>CU225*60</f>
        <v/>
      </c>
      <c r="BI225" s="122">
        <f>CV225</f>
        <v/>
      </c>
      <c r="BJ225" s="117"/>
      <c r="BK225" s="812">
        <f>Overview!$E$7</f>
        <v/>
      </c>
      <c r="BL225" s="117"/>
      <c r="BM225" s="836">
        <f>CW225</f>
        <v/>
      </c>
      <c r="BN225" s="812">
        <f>Overview!$P$153</f>
        <v/>
      </c>
      <c r="BO225" s="117"/>
      <c r="BP225" s="117"/>
      <c r="BQ225" s="115"/>
      <c r="BR225" s="1478"/>
      <c r="BS225" s="1548"/>
      <c r="BT225" s="2127" t="inlineStr">
        <is>
          <t>LTE</t>
        </is>
      </c>
      <c r="BU225" s="2089" t="inlineStr">
        <is>
          <t>FDD1</t>
        </is>
      </c>
      <c r="BV225" s="430">
        <f>Overview!$H$29</f>
        <v/>
      </c>
      <c r="BW225" s="2010"/>
      <c r="BX225" s="1872"/>
      <c r="BY225" s="2132"/>
      <c r="BZ225" s="2131">
        <f>IF(COUNT('Conducted LTE'!$AH$3:$AH$170)=0,10,INDEX('Conducted LTE'!$M$3:$M$170,MATCH(MAX('Conducted LTE'!$AH$3:$AH$170),'Conducted LTE'!$AH$3:$AH$170,0)))</f>
        <v>10</v>
      </c>
      <c r="CA225" s="468" t="inlineStr">
        <is>
          <t>Front Face</t>
        </is>
      </c>
      <c r="CB225" s="201">
        <v>25</v>
      </c>
      <c r="CC225" s="1059">
        <f>IF(COUNT('Conducted LTE'!$AH$3:$AH$170)=0,18300,INDEX('Conducted LTE'!$T$3:$T$170,MATCH(MAX('Conducted LTE'!$AH$3:$AH$170),'Conducted LTE'!$AH$3:$AH$170,0)))</f>
        <v>18300</v>
      </c>
      <c r="CD225" s="1059">
        <f>IF(COUNT('Conducted LTE'!$AH$3:$AH$170)=0,1950,INDEX('Conducted LTE'!$U$3:$U$170,MATCH(MAX('Conducted LTE'!$AH$3:$AH$170),'Conducted LTE'!$AH$3:$AH$170,0)))</f>
        <v>1950</v>
      </c>
      <c r="CE225" s="1874"/>
      <c r="CF225" s="1874"/>
      <c r="CG225" s="388" t="str">
        <f>IF(OR($BY$163="",$BY$163=""),"",$BY$163)</f>
        <v/>
      </c>
      <c r="CH225" s="388">
        <f>BZ225</f>
        <v/>
      </c>
      <c r="CI225" s="388">
        <f>CA225</f>
        <v/>
      </c>
      <c r="CJ225" s="2046"/>
      <c r="CK225" s="2042"/>
      <c r="CL225" s="212">
        <f>IF(CF225=""," ",IF(ABS(CE225-CF225)&lt;=0.125,"Valid","Not valid"))</f>
        <v/>
      </c>
      <c r="CM225" s="213">
        <f> IF(CE225="","",IF(AND(CE225&lt;&gt;"",CF225=""),IF(CE225&gt;=1,"Medir+Sig Max","No"),IF(CF225&lt;&gt;"",IF(CF225&gt;=1,"Medir+Sig Max","No"),"")))</f>
        <v/>
      </c>
      <c r="CN225" s="1794"/>
      <c r="CO225" s="221">
        <f>IF(CK225="",IF(AND(CE225="",CF225=""),"",IF(CF225="",IF(DE225&gt;1,ROUND(DE225*CE225,3),CE225),IF(DE225&gt;1,ROUND(DE225*CF225,3),CF225))),IF(AND(CE225="",CF225=""),"",IF(CF225="",IF(DE225&gt;1,ROUND(DE225*CE225*(1/(CK225)),3),CE225*(1/(CK225))),IF(DE225&gt;1,ROUND(DE225*CF225*(1/(CK225)),3),CF225*(1/(CK225))))))</f>
        <v/>
      </c>
      <c r="CP225" s="2048">
        <f>IF(COUNTIF(Overview!K12:K14,TRUE)&gt;0,2,IF(COUNTIF(Overview!L12:L14,TRUE)&gt;0,4,0))</f>
        <v/>
      </c>
      <c r="CQ225" s="1473">
        <f>IF(CO225="","",IF(CO225&gt;CP225,"Fail","Pass"))</f>
        <v/>
      </c>
      <c r="CR225" s="1482"/>
      <c r="CS225" s="1566">
        <f>MyTimestamp(CO225)</f>
        <v/>
      </c>
      <c r="CT225" s="1535">
        <f>IF(CE225="",0,15)+IF(CF225="",0,15)</f>
        <v/>
      </c>
      <c r="CU225" s="1536">
        <f>IF(CT225=0,0,2)</f>
        <v/>
      </c>
      <c r="CV225" s="861"/>
      <c r="CW225" s="861"/>
      <c r="CX225" s="2038"/>
      <c r="CY225" s="2050"/>
      <c r="CZ225" s="1545">
        <f>10^(CJ225/20)*100-100</f>
        <v/>
      </c>
      <c r="DA225" s="1333"/>
      <c r="DB225" s="710"/>
      <c r="DC225" s="779">
        <f>IF(DA225="","",10^(DA225/10))</f>
        <v/>
      </c>
      <c r="DD225" s="1379">
        <f>IF(ISNUMBER(DB225)=FALSE,"",10^(DB225/10))</f>
        <v/>
      </c>
      <c r="DE225" s="1545">
        <f>IF(AND(ISNUMBER(DC225),ISNUMBER(DD225)),IF(DC225/DD225&gt;1,ROUND((DC225)/DD225,3),1),1)</f>
        <v/>
      </c>
      <c r="DF225" s="1541"/>
      <c r="DG225" s="1541"/>
      <c r="DH225" s="1541"/>
      <c r="DI225" s="1541"/>
      <c r="DJ225" s="1541"/>
      <c r="DK225" s="1541"/>
      <c r="DL225" s="1541"/>
      <c r="DM225" s="1541"/>
      <c r="DN225" s="1541"/>
      <c r="DO225" s="1541"/>
      <c r="DP225" s="1541"/>
      <c r="DQ225" s="1541"/>
      <c r="DR225" s="1541"/>
    </row>
    <row r="226" ht="12.75" x14ac:dyDescent="0.2">
      <c r="A226" s="1541"/>
      <c r="B226" s="1541"/>
      <c r="C226"/>
      <c r="D226" s="130">
        <f>IF(BX$209="Close to Ear","EN 62209-1","EN 62209-2")</f>
        <v/>
      </c>
      <c r="E226" s="130">
        <f>IF(CG226="Close to Ear","2016","2010/A1:2019")</f>
        <v/>
      </c>
      <c r="F226" s="1488" t="inlineStr">
        <is>
          <t>5.3</t>
        </is>
      </c>
      <c r="G226" s="1497"/>
      <c r="H226" s="120">
        <f>BV226</f>
        <v/>
      </c>
      <c r="I226" s="120">
        <f>BW226</f>
        <v/>
      </c>
      <c r="J226" s="687" t="inlineStr">
        <is>
          <t>LTE</t>
        </is>
      </c>
      <c r="K226" s="194" t="inlineStr">
        <is>
          <t>FDD1</t>
        </is>
      </c>
      <c r="L226" s="115"/>
      <c r="M226" s="120">
        <v>10</v>
      </c>
      <c r="N226" s="119" t="inlineStr">
        <is>
          <t>QPSK</t>
        </is>
      </c>
      <c r="O226" s="131"/>
      <c r="P226" s="6597"/>
      <c r="Q226" s="131">
        <v>1</v>
      </c>
      <c r="R226" s="131">
        <v>0</v>
      </c>
      <c r="S226" s="120"/>
      <c r="T226" s="120">
        <v>18300</v>
      </c>
      <c r="U226" s="120">
        <v>1950</v>
      </c>
      <c r="V226" s="119"/>
      <c r="W226" s="197"/>
      <c r="X226" s="119"/>
      <c r="Y226" s="119"/>
      <c r="Z226" s="119"/>
      <c r="AA226" s="115"/>
      <c r="AB226" s="115"/>
      <c r="AC226" s="689">
        <f>IF(OR(BX$209="Close to Ear",BX$209="Close to Head"),"Head",IF(BX$209="Extremity","Extremity","Body"))</f>
        <v/>
      </c>
      <c r="AD226" s="690">
        <f>CA226</f>
        <v/>
      </c>
      <c r="AE226" s="688">
        <f>CB226</f>
        <v/>
      </c>
      <c r="AF226" s="115"/>
      <c r="AG226" s="808">
        <f>IF(AZ226="","N/A",IF(CQ226="Pass","P","F"))</f>
        <v/>
      </c>
      <c r="AH226" s="129"/>
      <c r="AI226" s="129"/>
      <c r="AJ226" s="129"/>
      <c r="AK226" s="119"/>
      <c r="AL226" s="115"/>
      <c r="AM226" s="119"/>
      <c r="AN226" s="119"/>
      <c r="AO226" s="692"/>
      <c r="AP226" s="692"/>
      <c r="AQ226" s="692"/>
      <c r="AR226" s="692"/>
      <c r="AS226" s="692"/>
      <c r="AT226" s="691">
        <f>CE226</f>
        <v/>
      </c>
      <c r="AU226" s="691">
        <f>CF226</f>
        <v/>
      </c>
      <c r="AV226" s="813"/>
      <c r="AW226" s="813"/>
      <c r="AX226" s="197">
        <f>CZ226</f>
        <v/>
      </c>
      <c r="AY226" s="197">
        <f>DE226</f>
        <v/>
      </c>
      <c r="AZ226" s="3379">
        <f>CO226</f>
        <v/>
      </c>
      <c r="BA226" s="3380"/>
      <c r="BB226" s="197">
        <f>CP226</f>
        <v/>
      </c>
      <c r="BC226" s="813"/>
      <c r="BD226" s="197">
        <f>CR226</f>
        <v/>
      </c>
      <c r="BE226" s="121">
        <f>CS226</f>
        <v/>
      </c>
      <c r="BF226" s="122">
        <f>CT226*60</f>
        <v/>
      </c>
      <c r="BG226" s="121">
        <f>BE226</f>
        <v/>
      </c>
      <c r="BH226" s="122">
        <f>CU226*60</f>
        <v/>
      </c>
      <c r="BI226" s="122">
        <f>CV226</f>
        <v/>
      </c>
      <c r="BJ226" s="117"/>
      <c r="BK226" s="812">
        <f>Overview!$E$7</f>
        <v/>
      </c>
      <c r="BL226" s="117"/>
      <c r="BM226" s="836">
        <f>CW226</f>
        <v/>
      </c>
      <c r="BN226" s="812">
        <f>Overview!$P$153</f>
        <v/>
      </c>
      <c r="BO226" s="117"/>
      <c r="BP226" s="117"/>
      <c r="BQ226" s="115"/>
      <c r="BR226" s="1478"/>
      <c r="BS226" s="1548"/>
      <c r="BT226" s="2127" t="inlineStr">
        <is>
          <t>LTE</t>
        </is>
      </c>
      <c r="BU226" s="2089" t="inlineStr">
        <is>
          <t>FDD1</t>
        </is>
      </c>
      <c r="BV226" s="430">
        <f>Overview!$H$29</f>
        <v/>
      </c>
      <c r="BW226" s="2010"/>
      <c r="BX226" s="1872"/>
      <c r="BY226" s="2132"/>
      <c r="BZ226" s="2131">
        <f>IF(COUNT('Conducted LTE'!$AH$3:$AH$170)=0,10,INDEX('Conducted LTE'!$M$3:$M$170,MATCH(MAX('Conducted LTE'!$AH$3:$AH$170),'Conducted LTE'!$AH$3:$AH$170,0)))</f>
        <v>10</v>
      </c>
      <c r="CA226" s="468" t="inlineStr">
        <is>
          <t>Accesorio 1: Funda</t>
        </is>
      </c>
      <c r="CB226" s="201">
        <v>0</v>
      </c>
      <c r="CC226" s="1059">
        <f>IF(COUNT('Conducted LTE'!$AH$3:$AH$170)=0,18300,INDEX('Conducted LTE'!$T$3:$T$170,MATCH(MAX('Conducted LTE'!$AH$3:$AH$170),'Conducted LTE'!$AH$3:$AH$170,0)))</f>
        <v>18300</v>
      </c>
      <c r="CD226" s="1059">
        <f>IF(COUNT('Conducted LTE'!$AH$3:$AH$170)=0,1950,INDEX('Conducted LTE'!$U$3:$U$170,MATCH(MAX('Conducted LTE'!$AH$3:$AH$170),'Conducted LTE'!$AH$3:$AH$170,0)))</f>
        <v>1950</v>
      </c>
      <c r="CE226" s="1874"/>
      <c r="CF226" s="1874"/>
      <c r="CG226" s="388" t="str">
        <f>IF(OR($BY$163="",$BY$163=""),"",$BY$163)</f>
        <v/>
      </c>
      <c r="CH226" s="388">
        <f>BZ226</f>
        <v/>
      </c>
      <c r="CI226" s="388">
        <f>CA226</f>
        <v/>
      </c>
      <c r="CJ226" s="2046"/>
      <c r="CK226" s="2042"/>
      <c r="CL226" s="212">
        <f>IF(CF226=""," ",IF(ABS(CE226-CF226)&lt;=0.125,"Valid","Not valid"))</f>
        <v/>
      </c>
      <c r="CM226" s="213">
        <f> IF(CE226="","",IF(AND(CE226&lt;&gt;"",CF226=""),IF(CE226&gt;=1,"Medir+Sig Max","No"),IF(CF226&lt;&gt;"",IF(CF226&gt;=1,"Medir+Sig Max","No"),"")))</f>
        <v/>
      </c>
      <c r="CN226" s="1794"/>
      <c r="CO226" s="221">
        <f>IF(CK226="",IF(AND(CE226="",CF226=""),"",IF(CF226="",IF(DE226&gt;1,ROUND(DE226*CE226,3),CE226),IF(DE226&gt;1,ROUND(DE226*CF226,3),CF226))),IF(AND(CE226="",CF226=""),"",IF(CF226="",IF(DE226&gt;1,ROUND(DE226*CE226*(1/(CK226)),3),CE226*(1/(CK226))),IF(DE226&gt;1,ROUND(DE226*CF226*(1/(CK226)),3),CF226*(1/(CK226))))))</f>
        <v/>
      </c>
      <c r="CP226" s="2048">
        <f>IF(COUNTIF(Overview!K12:K14,TRUE)&gt;0,2,IF(COUNTIF(Overview!L12:L14,TRUE)&gt;0,4,0))</f>
        <v/>
      </c>
      <c r="CQ226" s="1473">
        <f>IF(CO226="","",IF(CO226&gt;CP226,"Fail","Pass"))</f>
        <v/>
      </c>
      <c r="CR226" s="1482"/>
      <c r="CS226" s="1566">
        <f>MyTimestamp(CO226)</f>
        <v/>
      </c>
      <c r="CT226" s="1535">
        <f>IF(CE226="",0,15)+IF(CF226="",0,15)</f>
        <v/>
      </c>
      <c r="CU226" s="1536">
        <f>IF(CT226=0,0,2)</f>
        <v/>
      </c>
      <c r="CV226" s="861"/>
      <c r="CW226" s="861"/>
      <c r="CX226" s="2038"/>
      <c r="CY226" s="2050"/>
      <c r="CZ226" s="1545">
        <f>10^(CJ226/20)*100-100</f>
        <v/>
      </c>
      <c r="DA226" s="1333"/>
      <c r="DB226" s="710"/>
      <c r="DC226" s="779">
        <f>IF(DA226="","",10^(DA226/10))</f>
        <v/>
      </c>
      <c r="DD226" s="1379">
        <f>IF(ISNUMBER(DB226)=FALSE,"",10^(DB226/10))</f>
        <v/>
      </c>
      <c r="DE226" s="1545">
        <f>IF(AND(ISNUMBER(DC226),ISNUMBER(DD226)),IF(DC226/DD226&gt;1,ROUND((DC226)/DD226,3),1),1)</f>
        <v/>
      </c>
      <c r="DF226" s="1541"/>
      <c r="DG226" s="1541"/>
      <c r="DH226" s="1541"/>
      <c r="DI226" s="1541"/>
      <c r="DJ226" s="1541"/>
      <c r="DK226" s="1541"/>
      <c r="DL226" s="1541"/>
      <c r="DM226" s="1541"/>
      <c r="DN226" s="1541"/>
      <c r="DO226" s="1541"/>
      <c r="DP226" s="1541"/>
      <c r="DQ226" s="1541"/>
      <c r="DR226" s="1541"/>
    </row>
    <row r="227" ht="12.75" x14ac:dyDescent="0.2">
      <c r="A227" s="1541"/>
      <c r="B227" s="1541"/>
      <c r="C227"/>
      <c r="D227" s="130">
        <f>IF(BX$227="Close to Ear","EN 62209-1","EN 62209-2")</f>
        <v/>
      </c>
      <c r="E227" s="130">
        <f>IF(CG227="Close to Ear","2016","2010/A1:2019")</f>
        <v/>
      </c>
      <c r="F227" s="1488" t="inlineStr">
        <is>
          <t>5.3</t>
        </is>
      </c>
      <c r="G227" s="1497"/>
      <c r="H227" s="120">
        <f>BV227</f>
        <v/>
      </c>
      <c r="I227" s="120">
        <f>BW227</f>
        <v/>
      </c>
      <c r="J227" s="687" t="inlineStr">
        <is>
          <t>LTE</t>
        </is>
      </c>
      <c r="K227" s="194" t="inlineStr">
        <is>
          <t>FDD1</t>
        </is>
      </c>
      <c r="L227" s="115"/>
      <c r="M227" s="120">
        <v>10</v>
      </c>
      <c r="N227" s="119" t="inlineStr">
        <is>
          <t>QPSK</t>
        </is>
      </c>
      <c r="O227" s="131"/>
      <c r="P227" s="6597"/>
      <c r="Q227" s="131">
        <v>1</v>
      </c>
      <c r="R227" s="131">
        <v>0</v>
      </c>
      <c r="S227" s="120"/>
      <c r="T227" s="120">
        <v>18300</v>
      </c>
      <c r="U227" s="120">
        <v>1950</v>
      </c>
      <c r="V227" s="119"/>
      <c r="W227" s="197"/>
      <c r="X227" s="119"/>
      <c r="Y227" s="119"/>
      <c r="Z227" s="119"/>
      <c r="AA227" s="115"/>
      <c r="AB227" s="115"/>
      <c r="AC227" s="689">
        <f>IF(OR(BX$227="Close to Ear",BX$227="Close to Head"),"Head",IF(BX$227="Extremity","Extremity","Body"))</f>
        <v/>
      </c>
      <c r="AD227" s="690">
        <f>CA227</f>
        <v/>
      </c>
      <c r="AE227" s="688">
        <f>CB227</f>
        <v/>
      </c>
      <c r="AF227" s="115"/>
      <c r="AG227" s="808">
        <f>IF(AZ227="","N/A",IF(CQ227="Pass","P","F"))</f>
        <v/>
      </c>
      <c r="AH227" s="129"/>
      <c r="AI227" s="129"/>
      <c r="AJ227" s="129"/>
      <c r="AK227" s="119"/>
      <c r="AL227" s="115"/>
      <c r="AM227" s="119"/>
      <c r="AN227" s="119"/>
      <c r="AO227" s="692"/>
      <c r="AP227" s="692"/>
      <c r="AQ227" s="692"/>
      <c r="AR227" s="692"/>
      <c r="AS227" s="692"/>
      <c r="AT227" s="691">
        <f>CE227</f>
        <v/>
      </c>
      <c r="AU227" s="691">
        <f>CF227</f>
        <v/>
      </c>
      <c r="AV227" s="813"/>
      <c r="AW227" s="813"/>
      <c r="AX227" s="197">
        <f>CZ227</f>
        <v/>
      </c>
      <c r="AY227" s="197">
        <f>DE227</f>
        <v/>
      </c>
      <c r="AZ227" s="3379">
        <f>CO227</f>
        <v/>
      </c>
      <c r="BA227" s="3380"/>
      <c r="BB227" s="197">
        <f>CP227</f>
        <v/>
      </c>
      <c r="BC227" s="813"/>
      <c r="BD227" s="197">
        <f>CR227</f>
        <v/>
      </c>
      <c r="BE227" s="121">
        <f>CS227</f>
        <v/>
      </c>
      <c r="BF227" s="122">
        <f>CT227*60</f>
        <v/>
      </c>
      <c r="BG227" s="121">
        <f>BE227</f>
        <v/>
      </c>
      <c r="BH227" s="122">
        <f>CU227*60</f>
        <v/>
      </c>
      <c r="BI227" s="122">
        <f>CV227</f>
        <v/>
      </c>
      <c r="BJ227" s="117"/>
      <c r="BK227" s="812">
        <f>Overview!$E$7</f>
        <v/>
      </c>
      <c r="BL227" s="117"/>
      <c r="BM227" s="836">
        <f>CW227</f>
        <v/>
      </c>
      <c r="BN227" s="812">
        <f>Overview!$P$153</f>
        <v/>
      </c>
      <c r="BO227" s="117"/>
      <c r="BP227" s="117"/>
      <c r="BQ227" s="115"/>
      <c r="BR227" s="1478"/>
      <c r="BS227" s="1548"/>
      <c r="BT227" s="2126" t="inlineStr">
        <is>
          <t>LTE</t>
        </is>
      </c>
      <c r="BU227" s="1871" t="inlineStr">
        <is>
          <t>FDD1</t>
        </is>
      </c>
      <c r="BV227" s="428">
        <f>Overview!$H$30</f>
        <v/>
      </c>
      <c r="BW227" s="2033"/>
      <c r="BX227" s="8327" t="inlineStr">
        <is>
          <t>Close to ear</t>
        </is>
      </c>
      <c r="BY227" s="464"/>
      <c r="BZ227" s="1720">
        <f>IF(COUNT('Conducted LTE'!$AH$3:$AH$170)=0,10,INDEX('Conducted LTE'!$M$3:$M$170,MATCH(MAX('Conducted LTE'!$AH$3:$AH$170),'Conducted LTE'!$AH$3:$AH$170,0)))</f>
        <v>10</v>
      </c>
      <c r="CA227" s="2088" t="inlineStr">
        <is>
          <t>Left Cheek</t>
        </is>
      </c>
      <c r="CB227" s="202">
        <v>0</v>
      </c>
      <c r="CC227" s="1680">
        <f>IF(COUNT('Conducted LTE'!$AH$3:$AH$170)=0,18300,INDEX('Conducted LTE'!$T$3:$T$170,MATCH(MAX('Conducted LTE'!$AH$3:$AH$170),'Conducted LTE'!$AH$3:$AH$170,0)))</f>
        <v>18300</v>
      </c>
      <c r="CD227" s="1680">
        <f>IF(COUNT('Conducted LTE'!$AH$3:$AH$170)=0,1950,INDEX('Conducted LTE'!$U$3:$U$170,MATCH(MAX('Conducted LTE'!$AH$3:$AH$170),'Conducted LTE'!$AH$3:$AH$170,0)))</f>
        <v>1950</v>
      </c>
      <c r="CE227" s="1522"/>
      <c r="CF227" s="1522"/>
      <c r="CG227" s="386" t="str">
        <f>IF(OR($BY$163="",$BY$163=""),"",$BY$163)</f>
        <v/>
      </c>
      <c r="CH227" s="386">
        <f>BZ227</f>
        <v/>
      </c>
      <c r="CI227" s="386">
        <f>CA227</f>
        <v/>
      </c>
      <c r="CJ227" s="1526"/>
      <c r="CK227" s="2036"/>
      <c r="CL227" s="203">
        <f>IF(CF227=""," ",IF(ABS(CE227-CF227)&lt;=0.125,"Valid","Not valid"))</f>
        <v/>
      </c>
      <c r="CM227" s="204">
        <f> IF(CE227="","",IF(AND(CE227&lt;&gt;"",CF227=""),IF(CE227&gt;=1,"Medir+Sig Max","No"),IF(CF227&lt;&gt;"",IF(CF227&gt;=1,"Medir+Sig Max","No"),"")))</f>
        <v/>
      </c>
      <c r="CN227" s="1798"/>
      <c r="CO227" s="219">
        <f>IF(CK227="",IF(AND(CE227="",CF227=""),"",IF(CF227="",IF(DE227&gt;1,ROUND(DE227*CE227,3),CE227),IF(DE227&gt;1,ROUND(DE227*CF227,3),CF227))),IF(AND(CE227="",CF227=""),"",IF(CF227="",IF(DE227&gt;1,ROUND(DE227*CE227*(1/(CK227)),3),CE227*(1/(CK227))),IF(DE227&gt;1,ROUND(DE227*CF227*(1/(CK227)),3),CF227*(1/(CK227))))))</f>
        <v/>
      </c>
      <c r="CP227" s="2037">
        <f>IF(COUNTIF(Overview!K12:K14,TRUE)&gt;0,2,IF(COUNTIF(Overview!L12:L14,TRUE)&gt;0,4,0))</f>
        <v/>
      </c>
      <c r="CQ227" s="1471">
        <f>IF(CO227="","",IF(CO227&gt;CP227,"Fail","Pass"))</f>
        <v/>
      </c>
      <c r="CR227" s="1480"/>
      <c r="CS227" s="1564">
        <f>MyTimestamp(CO227)</f>
        <v/>
      </c>
      <c r="CT227" s="1529">
        <f>IF(CE227="",0,15)+IF(CF227="",0,15)</f>
        <v/>
      </c>
      <c r="CU227" s="1530">
        <f>IF(CT227=0,0,2)</f>
        <v/>
      </c>
      <c r="CV227" s="862"/>
      <c r="CW227" s="862"/>
      <c r="CX227" s="2038"/>
      <c r="CY227" s="2039"/>
      <c r="CZ227" s="1542">
        <f>10^(CJ227/20)*100-100</f>
        <v/>
      </c>
      <c r="DA227" s="1330"/>
      <c r="DB227" s="708"/>
      <c r="DC227" s="776">
        <f>IF(DA227="","",10^(DA227/10))</f>
        <v/>
      </c>
      <c r="DD227" s="1376">
        <f>IF(ISNUMBER(DB227)=FALSE,"",10^(DB227/10))</f>
        <v/>
      </c>
      <c r="DE227" s="1542">
        <f>IF(AND(ISNUMBER(DC227),ISNUMBER(DD227)),IF(DC227/DD227&gt;1,ROUND((DC227)/DD227,3),1),1)</f>
        <v/>
      </c>
      <c r="DF227" s="1670">
        <f>IF(ISNUMBER(CO227),IF(CO227&gt;=CP227*0.90625,"!!!MEASURE other two 1RB modes!!!  To include the results for these two additional RB modes please use any row below free (for example otehr band) and replace the information of each field (tech, band, freq, etc...) with the proper one",""),"")</f>
        <v/>
      </c>
      <c r="DG227" s="1541"/>
      <c r="DH227" s="1541"/>
      <c r="DI227" s="1541"/>
      <c r="DJ227" s="1541"/>
      <c r="DK227" s="1541"/>
      <c r="DL227" s="1541"/>
      <c r="DM227" s="1541"/>
      <c r="DN227" s="1541"/>
      <c r="DO227" s="1541"/>
      <c r="DP227" s="1541"/>
      <c r="DQ227" s="1541"/>
      <c r="DR227" s="1541"/>
    </row>
    <row r="228" ht="12.75" x14ac:dyDescent="0.2">
      <c r="A228" s="1541"/>
      <c r="B228" s="1541"/>
      <c r="C228"/>
      <c r="D228" s="130">
        <f>IF(BX$227="Close to Ear","EN 62209-1","EN 62209-2")</f>
        <v/>
      </c>
      <c r="E228" s="130">
        <f>IF(CG228="Close to Ear","2016","2010/A1:2019")</f>
        <v/>
      </c>
      <c r="F228" s="1488" t="inlineStr">
        <is>
          <t>5.3</t>
        </is>
      </c>
      <c r="G228" s="1497"/>
      <c r="H228" s="120">
        <f>BV228</f>
        <v/>
      </c>
      <c r="I228" s="120">
        <f>BW228</f>
        <v/>
      </c>
      <c r="J228" s="687" t="inlineStr">
        <is>
          <t>LTE</t>
        </is>
      </c>
      <c r="K228" s="194" t="inlineStr">
        <is>
          <t>FDD1</t>
        </is>
      </c>
      <c r="L228" s="115"/>
      <c r="M228" s="120">
        <v>10</v>
      </c>
      <c r="N228" s="119" t="inlineStr">
        <is>
          <t>QPSK</t>
        </is>
      </c>
      <c r="O228" s="131"/>
      <c r="P228" s="6597"/>
      <c r="Q228" s="131">
        <v>1</v>
      </c>
      <c r="R228" s="131">
        <v>0</v>
      </c>
      <c r="S228" s="120"/>
      <c r="T228" s="120">
        <v>18300</v>
      </c>
      <c r="U228" s="120">
        <v>1950</v>
      </c>
      <c r="V228" s="119"/>
      <c r="W228" s="197"/>
      <c r="X228" s="119"/>
      <c r="Y228" s="119"/>
      <c r="Z228" s="119"/>
      <c r="AA228" s="115"/>
      <c r="AB228" s="115"/>
      <c r="AC228" s="689">
        <f>IF(OR(BX$227="Close to Ear",BX$227="Close to Head"),"Head",IF(BX$227="Extremity","Extremity","Body"))</f>
        <v/>
      </c>
      <c r="AD228" s="690">
        <f>CA228</f>
        <v/>
      </c>
      <c r="AE228" s="688">
        <f>CB228</f>
        <v/>
      </c>
      <c r="AF228" s="115"/>
      <c r="AG228" s="808">
        <f>IF(AZ228="","N/A",IF(CQ228="Pass","P","F"))</f>
        <v/>
      </c>
      <c r="AH228" s="129"/>
      <c r="AI228" s="129"/>
      <c r="AJ228" s="129"/>
      <c r="AK228" s="119"/>
      <c r="AL228" s="115"/>
      <c r="AM228" s="119"/>
      <c r="AN228" s="119"/>
      <c r="AO228" s="692"/>
      <c r="AP228" s="692"/>
      <c r="AQ228" s="692"/>
      <c r="AR228" s="692"/>
      <c r="AS228" s="692"/>
      <c r="AT228" s="691">
        <f>CE228</f>
        <v/>
      </c>
      <c r="AU228" s="691">
        <f>CF228</f>
        <v/>
      </c>
      <c r="AV228" s="813"/>
      <c r="AW228" s="813"/>
      <c r="AX228" s="197">
        <f>CZ228</f>
        <v/>
      </c>
      <c r="AY228" s="197">
        <f>DE228</f>
        <v/>
      </c>
      <c r="AZ228" s="3379">
        <f>CO228</f>
        <v/>
      </c>
      <c r="BA228" s="3380"/>
      <c r="BB228" s="197">
        <f>CP228</f>
        <v/>
      </c>
      <c r="BC228" s="813"/>
      <c r="BD228" s="197">
        <f>CR228</f>
        <v/>
      </c>
      <c r="BE228" s="121">
        <f>CS228</f>
        <v/>
      </c>
      <c r="BF228" s="122">
        <f>CT228*60</f>
        <v/>
      </c>
      <c r="BG228" s="121">
        <f>BE228</f>
        <v/>
      </c>
      <c r="BH228" s="122">
        <f>CU228*60</f>
        <v/>
      </c>
      <c r="BI228" s="122">
        <f>CV228</f>
        <v/>
      </c>
      <c r="BJ228" s="117"/>
      <c r="BK228" s="812">
        <f>Overview!$E$7</f>
        <v/>
      </c>
      <c r="BL228" s="117"/>
      <c r="BM228" s="836">
        <f>CW228</f>
        <v/>
      </c>
      <c r="BN228" s="812">
        <f>Overview!$P$153</f>
        <v/>
      </c>
      <c r="BO228" s="117"/>
      <c r="BP228" s="117"/>
      <c r="BQ228" s="115"/>
      <c r="BR228" s="1478"/>
      <c r="BS228" s="1548"/>
      <c r="BT228" s="2127" t="inlineStr">
        <is>
          <t>LTE</t>
        </is>
      </c>
      <c r="BU228" s="2089" t="inlineStr">
        <is>
          <t>FDD1</t>
        </is>
      </c>
      <c r="BV228" s="430">
        <f>Overview!$H$30</f>
        <v/>
      </c>
      <c r="BW228" s="2010"/>
      <c r="BX228" s="2089"/>
      <c r="BY228" s="469"/>
      <c r="BZ228" s="1721">
        <f>IF(COUNT('Conducted LTE'!$AH$3:$AH$170)=0,10,INDEX('Conducted LTE'!$M$3:$M$170,MATCH(MAX('Conducted LTE'!$AH$3:$AH$170),'Conducted LTE'!$AH$3:$AH$170,0)))</f>
        <v>10</v>
      </c>
      <c r="CA228" s="2091" t="inlineStr">
        <is>
          <t>Left Tilt</t>
        </is>
      </c>
      <c r="CB228" s="200">
        <v>0</v>
      </c>
      <c r="CC228" s="1681">
        <f>IF(COUNT('Conducted LTE'!$AH$3:$AH$170)=0,18300,INDEX('Conducted LTE'!$T$3:$T$170,MATCH(MAX('Conducted LTE'!$AH$3:$AH$170),'Conducted LTE'!$AH$3:$AH$170,0)))</f>
        <v>18300</v>
      </c>
      <c r="CD228" s="1681">
        <f>IF(COUNT('Conducted LTE'!$AH$3:$AH$170)=0,1950,INDEX('Conducted LTE'!$U$3:$U$170,MATCH(MAX('Conducted LTE'!$AH$3:$AH$170),'Conducted LTE'!$AH$3:$AH$170,0)))</f>
        <v>1950</v>
      </c>
      <c r="CE228" s="1523"/>
      <c r="CF228" s="1523"/>
      <c r="CG228" s="387" t="str">
        <f>IF(OR($BY$163="",$BY$163=""),"",$BY$163)</f>
        <v/>
      </c>
      <c r="CH228" s="387">
        <f>BZ228</f>
        <v/>
      </c>
      <c r="CI228" s="387">
        <f>CA228</f>
        <v/>
      </c>
      <c r="CJ228" s="1527"/>
      <c r="CK228" s="2042"/>
      <c r="CL228" s="206">
        <f>IF(CF228=""," ",IF(ABS(CE228-CF228)&lt;=0.125,"Valid","Not valid"))</f>
        <v/>
      </c>
      <c r="CM228" s="207">
        <f> IF(CE228="","",IF(AND(CE228&lt;&gt;"",CF228=""),IF(CE228&gt;=1,"Medir+Sig Max","No"),IF(CF228&lt;&gt;"",IF(CF228&gt;=1,"Medir+Sig Max","No"),"")))</f>
        <v/>
      </c>
      <c r="CN228" s="1787"/>
      <c r="CO228" s="220">
        <f>IF(CK228="",IF(AND(CE228="",CF228=""),"",IF(CF228="",IF(DE228&gt;1,ROUND(DE228*CE228,3),CE228),IF(DE228&gt;1,ROUND(DE228*CF228,3),CF228))),IF(AND(CE228="",CF228=""),"",IF(CF228="",IF(DE228&gt;1,ROUND(DE228*CE228*(1/(CK228)),3),CE228*(1/(CK228))),IF(DE228&gt;1,ROUND(DE228*CF228*(1/(CK228)),3),CF228*(1/(CK228))))))</f>
        <v/>
      </c>
      <c r="CP228" s="2043">
        <f>IF(COUNTIF(Overview!K12:K14,TRUE)&gt;0,2,IF(COUNTIF(Overview!L12:L14,TRUE)&gt;0,4,0))</f>
        <v/>
      </c>
      <c r="CQ228" s="1472">
        <f>IF(CO228="","",IF(CO228&gt;CP228,"Fail","Pass"))</f>
        <v/>
      </c>
      <c r="CR228" s="1481"/>
      <c r="CS228" s="1565">
        <f>MyTimestamp(CO228)</f>
        <v/>
      </c>
      <c r="CT228" s="1531">
        <f>IF(CE228="",0,15)+IF(CF228="",0,15)</f>
        <v/>
      </c>
      <c r="CU228" s="1532">
        <f>IF(CT228=0,0,2)</f>
        <v/>
      </c>
      <c r="CV228" s="859"/>
      <c r="CW228" s="859"/>
      <c r="CX228" s="2038"/>
      <c r="CY228" s="2044"/>
      <c r="CZ228" s="1543">
        <f>10^(CJ228/20)*100-100</f>
        <v/>
      </c>
      <c r="DA228" s="1331"/>
      <c r="DB228" s="709"/>
      <c r="DC228" s="777">
        <f>IF(DA228="","",10^(DA228/10))</f>
        <v/>
      </c>
      <c r="DD228" s="1377">
        <f>IF(ISNUMBER(DB228)=FALSE,"",10^(DB228/10))</f>
        <v/>
      </c>
      <c r="DE228" s="1543">
        <f>IF(AND(ISNUMBER(DC228),ISNUMBER(DD228)),IF(DC228/DD228&gt;1,ROUND((DC228)/DD228,3),1),1)</f>
        <v/>
      </c>
      <c r="DF228" s="1670">
        <f>IF(ISNUMBER(CO228),IF(CO228&gt;=CP228*0.90625,"!!!MEASURE other two 1RB modes!!!  To include the results for these two additional RB modes please use any row below free (for example otehr band) and replace the information of each field (tech, band, freq, etc...) with the proper one",""),"")</f>
        <v/>
      </c>
      <c r="DG228" s="1541"/>
      <c r="DH228" s="1541"/>
      <c r="DI228" s="1541"/>
      <c r="DJ228" s="1541"/>
      <c r="DK228" s="1541"/>
      <c r="DL228" s="1541"/>
      <c r="DM228" s="1541"/>
      <c r="DN228" s="1541"/>
      <c r="DO228" s="1541"/>
      <c r="DP228" s="1541"/>
      <c r="DQ228" s="1541"/>
      <c r="DR228" s="1541"/>
    </row>
    <row r="229" ht="12.75" x14ac:dyDescent="0.2">
      <c r="A229" s="1541"/>
      <c r="B229" s="1541"/>
      <c r="C229"/>
      <c r="D229" s="130">
        <f>IF(BX$227="Close to Ear","EN 62209-1","EN 62209-2")</f>
        <v/>
      </c>
      <c r="E229" s="130">
        <f>IF(CG229="Close to Ear","2016","2010/A1:2019")</f>
        <v/>
      </c>
      <c r="F229" s="1488" t="inlineStr">
        <is>
          <t>5.3</t>
        </is>
      </c>
      <c r="G229" s="1497"/>
      <c r="H229" s="120">
        <f>BV229</f>
        <v/>
      </c>
      <c r="I229" s="120">
        <f>BW229</f>
        <v/>
      </c>
      <c r="J229" s="687" t="inlineStr">
        <is>
          <t>LTE</t>
        </is>
      </c>
      <c r="K229" s="194" t="inlineStr">
        <is>
          <t>FDD1</t>
        </is>
      </c>
      <c r="L229" s="115"/>
      <c r="M229" s="120">
        <v>10</v>
      </c>
      <c r="N229" s="119" t="inlineStr">
        <is>
          <t>QPSK</t>
        </is>
      </c>
      <c r="O229" s="131"/>
      <c r="P229" s="6597"/>
      <c r="Q229" s="131">
        <v>1</v>
      </c>
      <c r="R229" s="131">
        <v>0</v>
      </c>
      <c r="S229" s="120"/>
      <c r="T229" s="120">
        <v>18300</v>
      </c>
      <c r="U229" s="120">
        <v>1950</v>
      </c>
      <c r="V229" s="119"/>
      <c r="W229" s="197"/>
      <c r="X229" s="119"/>
      <c r="Y229" s="119"/>
      <c r="Z229" s="119"/>
      <c r="AA229" s="115"/>
      <c r="AB229" s="115"/>
      <c r="AC229" s="689">
        <f>IF(OR(BX$227="Close to Ear",BX$227="Close to Head"),"Head",IF(BX$227="Extremity","Extremity","Body"))</f>
        <v/>
      </c>
      <c r="AD229" s="690">
        <f>CA229</f>
        <v/>
      </c>
      <c r="AE229" s="688">
        <f>CB229</f>
        <v/>
      </c>
      <c r="AF229" s="115"/>
      <c r="AG229" s="808">
        <f>IF(AZ229="","N/A",IF(CQ229="Pass","P","F"))</f>
        <v/>
      </c>
      <c r="AH229" s="129"/>
      <c r="AI229" s="129"/>
      <c r="AJ229" s="129"/>
      <c r="AK229" s="119"/>
      <c r="AL229" s="115"/>
      <c r="AM229" s="119"/>
      <c r="AN229" s="119"/>
      <c r="AO229" s="692"/>
      <c r="AP229" s="692"/>
      <c r="AQ229" s="692"/>
      <c r="AR229" s="692"/>
      <c r="AS229" s="692"/>
      <c r="AT229" s="691">
        <f>CE229</f>
        <v/>
      </c>
      <c r="AU229" s="691">
        <f>CF229</f>
        <v/>
      </c>
      <c r="AV229" s="813"/>
      <c r="AW229" s="813"/>
      <c r="AX229" s="197">
        <f>CZ229</f>
        <v/>
      </c>
      <c r="AY229" s="197">
        <f>DE229</f>
        <v/>
      </c>
      <c r="AZ229" s="3379">
        <f>CO229</f>
        <v/>
      </c>
      <c r="BA229" s="3380"/>
      <c r="BB229" s="197">
        <f>CP229</f>
        <v/>
      </c>
      <c r="BC229" s="813"/>
      <c r="BD229" s="197">
        <f>CR229</f>
        <v/>
      </c>
      <c r="BE229" s="121">
        <f>CS229</f>
        <v/>
      </c>
      <c r="BF229" s="122">
        <f>CT229*60</f>
        <v/>
      </c>
      <c r="BG229" s="121">
        <f>BE229</f>
        <v/>
      </c>
      <c r="BH229" s="122">
        <f>CU229*60</f>
        <v/>
      </c>
      <c r="BI229" s="122">
        <f>CV229</f>
        <v/>
      </c>
      <c r="BJ229" s="117"/>
      <c r="BK229" s="812">
        <f>Overview!$E$7</f>
        <v/>
      </c>
      <c r="BL229" s="117"/>
      <c r="BM229" s="836">
        <f>CW229</f>
        <v/>
      </c>
      <c r="BN229" s="812">
        <f>Overview!$P$153</f>
        <v/>
      </c>
      <c r="BO229" s="117"/>
      <c r="BP229" s="117"/>
      <c r="BQ229" s="115"/>
      <c r="BR229" s="1478"/>
      <c r="BS229" s="1548"/>
      <c r="BT229" s="2127" t="inlineStr">
        <is>
          <t>LTE</t>
        </is>
      </c>
      <c r="BU229" s="2089" t="inlineStr">
        <is>
          <t>FDD1</t>
        </is>
      </c>
      <c r="BV229" s="430">
        <f>Overview!$H$30</f>
        <v/>
      </c>
      <c r="BW229" s="2010"/>
      <c r="BX229" s="2089"/>
      <c r="BY229" s="465"/>
      <c r="BZ229" s="1721">
        <f>IF(COUNT('Conducted LTE'!$AH$3:$AH$170)=0,10,INDEX('Conducted LTE'!$M$3:$M$170,MATCH(MAX('Conducted LTE'!$AH$3:$AH$170),'Conducted LTE'!$AH$3:$AH$170,0)))</f>
        <v>10</v>
      </c>
      <c r="CA229" s="2091" t="inlineStr">
        <is>
          <t>Right Cheek</t>
        </is>
      </c>
      <c r="CB229" s="200">
        <v>0</v>
      </c>
      <c r="CC229" s="1681">
        <f>IF(COUNT('Conducted LTE'!$AH$3:$AH$170)=0,18300,INDEX('Conducted LTE'!$T$3:$T$170,MATCH(MAX('Conducted LTE'!$AH$3:$AH$170),'Conducted LTE'!$AH$3:$AH$170,0)))</f>
        <v>18300</v>
      </c>
      <c r="CD229" s="1681">
        <f>IF(COUNT('Conducted LTE'!$AH$3:$AH$170)=0,1950,INDEX('Conducted LTE'!$U$3:$U$170,MATCH(MAX('Conducted LTE'!$AH$3:$AH$170),'Conducted LTE'!$AH$3:$AH$170,0)))</f>
        <v>1950</v>
      </c>
      <c r="CE229" s="1523"/>
      <c r="CF229" s="1523"/>
      <c r="CG229" s="387" t="str">
        <f>IF(OR($BY$163="",$BY$163=""),"",$BY$163)</f>
        <v/>
      </c>
      <c r="CH229" s="387">
        <f>BZ229</f>
        <v/>
      </c>
      <c r="CI229" s="387">
        <f>CA229</f>
        <v/>
      </c>
      <c r="CJ229" s="1527"/>
      <c r="CK229" s="2042"/>
      <c r="CL229" s="206">
        <f>IF(CF229=""," ",IF(ABS(CE229-CF229)&lt;=0.125,"Valid","Not valid"))</f>
        <v/>
      </c>
      <c r="CM229" s="207">
        <f> IF(CE229="","",IF(AND(CE229&lt;&gt;"",CF229=""),IF(CE229&gt;=1,"Medir+Sig Max","No"),IF(CF229&lt;&gt;"",IF(CF229&gt;=1,"Medir+Sig Max","No"),"")))</f>
        <v/>
      </c>
      <c r="CN229" s="1787"/>
      <c r="CO229" s="220">
        <f>IF(CK229="",IF(AND(CE229="",CF229=""),"",IF(CF229="",IF(DE229&gt;1,ROUND(DE229*CE229,3),CE229),IF(DE229&gt;1,ROUND(DE229*CF229,3),CF229))),IF(AND(CE229="",CF229=""),"",IF(CF229="",IF(DE229&gt;1,ROUND(DE229*CE229*(1/(CK229)),3),CE229*(1/(CK229))),IF(DE229&gt;1,ROUND(DE229*CF229*(1/(CK229)),3),CF229*(1/(CK229))))))</f>
        <v/>
      </c>
      <c r="CP229" s="2043">
        <f>IF(COUNTIF(Overview!K12:K14,TRUE)&gt;0,2,IF(COUNTIF(Overview!L12:L14,TRUE)&gt;0,4,0))</f>
        <v/>
      </c>
      <c r="CQ229" s="1472">
        <f>IF(CO229="","",IF(CO229&gt;CP229,"Fail","Pass"))</f>
        <v/>
      </c>
      <c r="CR229" s="1481"/>
      <c r="CS229" s="1565">
        <f>MyTimestamp(CO229)</f>
        <v/>
      </c>
      <c r="CT229" s="1531">
        <f>IF(CE229="",0,15)+IF(CF229="",0,15)</f>
        <v/>
      </c>
      <c r="CU229" s="1532">
        <f>IF(CT229=0,0,2)</f>
        <v/>
      </c>
      <c r="CV229" s="859"/>
      <c r="CW229" s="859"/>
      <c r="CX229" s="2038"/>
      <c r="CY229" s="2044"/>
      <c r="CZ229" s="1543">
        <f>10^(CJ229/20)*100-100</f>
        <v/>
      </c>
      <c r="DA229" s="1331"/>
      <c r="DB229" s="709"/>
      <c r="DC229" s="777">
        <f>IF(DA229="","",10^(DA229/10))</f>
        <v/>
      </c>
      <c r="DD229" s="1377">
        <f>IF(ISNUMBER(DB229)=FALSE,"",10^(DB229/10))</f>
        <v/>
      </c>
      <c r="DE229" s="1543">
        <f>IF(AND(ISNUMBER(DC229),ISNUMBER(DD229)),IF(DC229/DD229&gt;1,ROUND((DC229)/DD229,3),1),1)</f>
        <v/>
      </c>
      <c r="DF229" s="1670">
        <f>IF(ISNUMBER(CO229),IF(CO229&gt;=CP229*0.90625,"!!!MEASURE other two 1RB modes!!!  To include the results for these two additional RB modes please use any row below free (for example otehr band) and replace the information of each field (tech, band, freq, etc...) with the proper one",""),"")</f>
        <v/>
      </c>
      <c r="DG229" s="1541"/>
      <c r="DH229" s="1541"/>
      <c r="DI229" s="1541"/>
      <c r="DJ229" s="1541"/>
      <c r="DK229" s="1541"/>
      <c r="DL229" s="1541"/>
      <c r="DM229" s="1541"/>
      <c r="DN229" s="1541"/>
      <c r="DO229" s="1541"/>
      <c r="DP229" s="1541"/>
      <c r="DQ229" s="1541"/>
      <c r="DR229" s="1541"/>
    </row>
    <row r="230" ht="12.75" x14ac:dyDescent="0.2">
      <c r="A230" s="1541"/>
      <c r="B230" s="1541"/>
      <c r="C230"/>
      <c r="D230" s="130">
        <f>IF(BX$227="Close to Ear","EN 62209-1","EN 62209-2")</f>
        <v/>
      </c>
      <c r="E230" s="130">
        <f>IF(CG230="Close to Ear","2016","2010/A1:2019")</f>
        <v/>
      </c>
      <c r="F230" s="1488" t="inlineStr">
        <is>
          <t>5.3</t>
        </is>
      </c>
      <c r="G230" s="1497"/>
      <c r="H230" s="120">
        <f>BV230</f>
        <v/>
      </c>
      <c r="I230" s="120">
        <f>BW230</f>
        <v/>
      </c>
      <c r="J230" s="687" t="inlineStr">
        <is>
          <t>LTE</t>
        </is>
      </c>
      <c r="K230" s="194" t="inlineStr">
        <is>
          <t>FDD1</t>
        </is>
      </c>
      <c r="L230" s="115"/>
      <c r="M230" s="120">
        <v>10</v>
      </c>
      <c r="N230" s="119" t="inlineStr">
        <is>
          <t>QPSK</t>
        </is>
      </c>
      <c r="O230" s="131"/>
      <c r="P230" s="6597"/>
      <c r="Q230" s="131">
        <v>1</v>
      </c>
      <c r="R230" s="131">
        <v>0</v>
      </c>
      <c r="S230" s="120"/>
      <c r="T230" s="120">
        <v>18300</v>
      </c>
      <c r="U230" s="120">
        <v>1950</v>
      </c>
      <c r="V230" s="119"/>
      <c r="W230" s="197"/>
      <c r="X230" s="119"/>
      <c r="Y230" s="119"/>
      <c r="Z230" s="119"/>
      <c r="AA230" s="115"/>
      <c r="AB230" s="115"/>
      <c r="AC230" s="689">
        <f>IF(OR(BX$227="Close to Ear",BX$227="Close to Head"),"Head",IF(BX$227="Extremity","Extremity","Body"))</f>
        <v/>
      </c>
      <c r="AD230" s="690">
        <f>CA230</f>
        <v/>
      </c>
      <c r="AE230" s="688">
        <f>CB230</f>
        <v/>
      </c>
      <c r="AF230" s="115"/>
      <c r="AG230" s="808">
        <f>IF(AZ230="","N/A",IF(CQ230="Pass","P","F"))</f>
        <v/>
      </c>
      <c r="AH230" s="129"/>
      <c r="AI230" s="129"/>
      <c r="AJ230" s="129"/>
      <c r="AK230" s="119"/>
      <c r="AL230" s="115"/>
      <c r="AM230" s="119"/>
      <c r="AN230" s="119"/>
      <c r="AO230" s="692"/>
      <c r="AP230" s="692"/>
      <c r="AQ230" s="692"/>
      <c r="AR230" s="692"/>
      <c r="AS230" s="692"/>
      <c r="AT230" s="691">
        <f>CE230</f>
        <v/>
      </c>
      <c r="AU230" s="691">
        <f>CF230</f>
        <v/>
      </c>
      <c r="AV230" s="813"/>
      <c r="AW230" s="813"/>
      <c r="AX230" s="197">
        <f>CZ230</f>
        <v/>
      </c>
      <c r="AY230" s="197">
        <f>DE230</f>
        <v/>
      </c>
      <c r="AZ230" s="3379">
        <f>CO230</f>
        <v/>
      </c>
      <c r="BA230" s="3380"/>
      <c r="BB230" s="197">
        <f>CP230</f>
        <v/>
      </c>
      <c r="BC230" s="813"/>
      <c r="BD230" s="197">
        <f>CR230</f>
        <v/>
      </c>
      <c r="BE230" s="121">
        <f>CS230</f>
        <v/>
      </c>
      <c r="BF230" s="122">
        <f>CT230*60</f>
        <v/>
      </c>
      <c r="BG230" s="121">
        <f>BE230</f>
        <v/>
      </c>
      <c r="BH230" s="122">
        <f>CU230*60</f>
        <v/>
      </c>
      <c r="BI230" s="122">
        <f>CV230</f>
        <v/>
      </c>
      <c r="BJ230" s="117"/>
      <c r="BK230" s="812">
        <f>Overview!$E$7</f>
        <v/>
      </c>
      <c r="BL230" s="117"/>
      <c r="BM230" s="836">
        <f>CW230</f>
        <v/>
      </c>
      <c r="BN230" s="812">
        <f>Overview!$P$153</f>
        <v/>
      </c>
      <c r="BO230" s="117"/>
      <c r="BP230" s="117"/>
      <c r="BQ230" s="115"/>
      <c r="BR230" s="1478"/>
      <c r="BS230" s="1548"/>
      <c r="BT230" s="2127" t="inlineStr">
        <is>
          <t>LTE</t>
        </is>
      </c>
      <c r="BU230" s="2089" t="inlineStr">
        <is>
          <t>FDD1</t>
        </is>
      </c>
      <c r="BV230" s="430">
        <f>Overview!$H$30</f>
        <v/>
      </c>
      <c r="BW230" s="2010"/>
      <c r="BX230" s="2089"/>
      <c r="BY230" s="465"/>
      <c r="BZ230" s="1721">
        <f>IF(COUNT('Conducted LTE'!$AH$3:$AH$170)=0,10,INDEX('Conducted LTE'!$M$3:$M$170,MATCH(MAX('Conducted LTE'!$AH$3:$AH$170),'Conducted LTE'!$AH$3:$AH$170,0)))</f>
        <v>10</v>
      </c>
      <c r="CA230" s="2091" t="inlineStr">
        <is>
          <t>Right Tilt</t>
        </is>
      </c>
      <c r="CB230" s="200">
        <v>0</v>
      </c>
      <c r="CC230" s="1681">
        <f>IF(COUNT('Conducted LTE'!$AH$3:$AH$170)=0,18300,INDEX('Conducted LTE'!$T$3:$T$170,MATCH(MAX('Conducted LTE'!$AH$3:$AH$170),'Conducted LTE'!$AH$3:$AH$170,0)))</f>
        <v>18300</v>
      </c>
      <c r="CD230" s="1681">
        <f>IF(COUNT('Conducted LTE'!$AH$3:$AH$170)=0,1950,INDEX('Conducted LTE'!$U$3:$U$170,MATCH(MAX('Conducted LTE'!$AH$3:$AH$170),'Conducted LTE'!$AH$3:$AH$170,0)))</f>
        <v>1950</v>
      </c>
      <c r="CE230" s="1523"/>
      <c r="CF230" s="1523"/>
      <c r="CG230" s="387" t="str">
        <f>IF(OR($BY$163="",$BY$163=""),"",$BY$163)</f>
        <v/>
      </c>
      <c r="CH230" s="387">
        <f>BZ230</f>
        <v/>
      </c>
      <c r="CI230" s="387">
        <f>CA230</f>
        <v/>
      </c>
      <c r="CJ230" s="1527"/>
      <c r="CK230" s="2042"/>
      <c r="CL230" s="206">
        <f>IF(CF230=""," ",IF(ABS(CE230-CF230)&lt;=0.125,"Valid","Not valid"))</f>
        <v/>
      </c>
      <c r="CM230" s="207">
        <f> IF(CE230="","",IF(AND(CE230&lt;&gt;"",CF230=""),IF(CE230&gt;=1,"Medir+Sig Max","No"),IF(CF230&lt;&gt;"",IF(CF230&gt;=1,"Medir+Sig Max","No"),"")))</f>
        <v/>
      </c>
      <c r="CN230" s="1787"/>
      <c r="CO230" s="220">
        <f>IF(CK230="",IF(AND(CE230="",CF230=""),"",IF(CF230="",IF(DE230&gt;1,ROUND(DE230*CE230,3),CE230),IF(DE230&gt;1,ROUND(DE230*CF230,3),CF230))),IF(AND(CE230="",CF230=""),"",IF(CF230="",IF(DE230&gt;1,ROUND(DE230*CE230*(1/(CK230)),3),CE230*(1/(CK230))),IF(DE230&gt;1,ROUND(DE230*CF230*(1/(CK230)),3),CF230*(1/(CK230))))))</f>
        <v/>
      </c>
      <c r="CP230" s="2043">
        <f>IF(COUNTIF(Overview!K12:K14,TRUE)&gt;0,2,IF(COUNTIF(Overview!L12:L14,TRUE)&gt;0,4,0))</f>
        <v/>
      </c>
      <c r="CQ230" s="1472">
        <f>IF(CO230="","",IF(CO230&gt;CP230,"Fail","Pass"))</f>
        <v/>
      </c>
      <c r="CR230" s="1481"/>
      <c r="CS230" s="1565">
        <f>MyTimestamp(CO230)</f>
        <v/>
      </c>
      <c r="CT230" s="1531">
        <f>IF(CE230="",0,15)+IF(CF230="",0,15)</f>
        <v/>
      </c>
      <c r="CU230" s="1532">
        <f>IF(CT230=0,0,2)</f>
        <v/>
      </c>
      <c r="CV230" s="859"/>
      <c r="CW230" s="859"/>
      <c r="CX230" s="2038"/>
      <c r="CY230" s="2044"/>
      <c r="CZ230" s="1543">
        <f>10^(CJ230/20)*100-100</f>
        <v/>
      </c>
      <c r="DA230" s="1331"/>
      <c r="DB230" s="709"/>
      <c r="DC230" s="777">
        <f>IF(DA230="","",10^(DA230/10))</f>
        <v/>
      </c>
      <c r="DD230" s="1377">
        <f>IF(ISNUMBER(DB230)=FALSE,"",10^(DB230/10))</f>
        <v/>
      </c>
      <c r="DE230" s="1543">
        <f>IF(AND(ISNUMBER(DC230),ISNUMBER(DD230)),IF(DC230/DD230&gt;1,ROUND((DC230)/DD230,3),1),1)</f>
        <v/>
      </c>
      <c r="DF230" s="1670">
        <f>IF(ISNUMBER(CO230),IF(CO230&gt;=CP230*0.90625,"!!!MEASURE other two 1RB modes!!!  To include the results for these two additional RB modes please use any row below free (for example otehr band) and replace the information of each field (tech, band, freq, etc...) with the proper one",""),"")</f>
        <v/>
      </c>
      <c r="DG230" s="1541"/>
      <c r="DH230" s="1541"/>
      <c r="DI230" s="1541"/>
      <c r="DJ230" s="1541"/>
      <c r="DK230" s="1541"/>
      <c r="DL230" s="1541"/>
      <c r="DM230" s="1541"/>
      <c r="DN230" s="1541"/>
      <c r="DO230" s="1541"/>
      <c r="DP230" s="1541"/>
      <c r="DQ230" s="1541"/>
      <c r="DR230" s="1541"/>
    </row>
    <row r="231" ht="12.75" x14ac:dyDescent="0.2">
      <c r="A231" s="1541"/>
      <c r="B231" s="1541"/>
      <c r="C231"/>
      <c r="D231" s="130">
        <f>IF(BX$227="Close to Ear","EN 62209-1","EN 62209-2")</f>
        <v/>
      </c>
      <c r="E231" s="130">
        <f>IF(CG231="Close to Ear","2016","2010/A1:2019")</f>
        <v/>
      </c>
      <c r="F231" s="1488" t="inlineStr">
        <is>
          <t>5.3</t>
        </is>
      </c>
      <c r="G231" s="1497"/>
      <c r="H231" s="120">
        <f>BV231</f>
        <v/>
      </c>
      <c r="I231" s="120">
        <f>BW231</f>
        <v/>
      </c>
      <c r="J231" s="687" t="inlineStr">
        <is>
          <t>LTE</t>
        </is>
      </c>
      <c r="K231" s="194" t="inlineStr">
        <is>
          <t>FDD1</t>
        </is>
      </c>
      <c r="L231" s="115"/>
      <c r="M231" s="120">
        <v>10</v>
      </c>
      <c r="N231" s="119" t="inlineStr">
        <is>
          <t>QPSK</t>
        </is>
      </c>
      <c r="O231" s="131"/>
      <c r="P231" s="6597"/>
      <c r="Q231" s="131">
        <v>1</v>
      </c>
      <c r="R231" s="131">
        <v>0</v>
      </c>
      <c r="S231" s="120"/>
      <c r="T231" s="120">
        <v>18300</v>
      </c>
      <c r="U231" s="120">
        <v>1950</v>
      </c>
      <c r="V231" s="119"/>
      <c r="W231" s="197"/>
      <c r="X231" s="119"/>
      <c r="Y231" s="119"/>
      <c r="Z231" s="119"/>
      <c r="AA231" s="115"/>
      <c r="AB231" s="115"/>
      <c r="AC231" s="689">
        <f>IF(OR(BX$227="Close to Ear",BX$227="Close to Head"),"Head",IF(BX$227="Extremity","Extremity","Body"))</f>
        <v/>
      </c>
      <c r="AD231" s="690">
        <f>CA231</f>
        <v/>
      </c>
      <c r="AE231" s="688">
        <f>CB231</f>
        <v/>
      </c>
      <c r="AF231" s="115"/>
      <c r="AG231" s="808">
        <f>IF(AZ231="","N/A",IF(CQ231="Pass","P","F"))</f>
        <v/>
      </c>
      <c r="AH231" s="129"/>
      <c r="AI231" s="129"/>
      <c r="AJ231" s="129"/>
      <c r="AK231" s="119"/>
      <c r="AL231" s="115"/>
      <c r="AM231" s="119"/>
      <c r="AN231" s="119"/>
      <c r="AO231" s="692"/>
      <c r="AP231" s="692"/>
      <c r="AQ231" s="692"/>
      <c r="AR231" s="692"/>
      <c r="AS231" s="692"/>
      <c r="AT231" s="691">
        <f>CE231</f>
        <v/>
      </c>
      <c r="AU231" s="691">
        <f>CF231</f>
        <v/>
      </c>
      <c r="AV231" s="813"/>
      <c r="AW231" s="813"/>
      <c r="AX231" s="197">
        <f>CZ231</f>
        <v/>
      </c>
      <c r="AY231" s="197">
        <f>DE231</f>
        <v/>
      </c>
      <c r="AZ231" s="3379">
        <f>CO231</f>
        <v/>
      </c>
      <c r="BA231" s="3380"/>
      <c r="BB231" s="197">
        <f>CP231</f>
        <v/>
      </c>
      <c r="BC231" s="813"/>
      <c r="BD231" s="197">
        <f>CR231</f>
        <v/>
      </c>
      <c r="BE231" s="121">
        <f>CS231</f>
        <v/>
      </c>
      <c r="BF231" s="122">
        <f>CT231*60</f>
        <v/>
      </c>
      <c r="BG231" s="121">
        <f>BE231</f>
        <v/>
      </c>
      <c r="BH231" s="122">
        <f>CU231*60</f>
        <v/>
      </c>
      <c r="BI231" s="122">
        <f>CV231</f>
        <v/>
      </c>
      <c r="BJ231" s="117"/>
      <c r="BK231" s="812">
        <f>Overview!$E$7</f>
        <v/>
      </c>
      <c r="BL231" s="117"/>
      <c r="BM231" s="836">
        <f>CW231</f>
        <v/>
      </c>
      <c r="BN231" s="812">
        <f>Overview!$P$153</f>
        <v/>
      </c>
      <c r="BO231" s="117"/>
      <c r="BP231" s="117"/>
      <c r="BQ231" s="115"/>
      <c r="BR231" s="1478"/>
      <c r="BS231" s="1548"/>
      <c r="BT231" s="2127" t="inlineStr">
        <is>
          <t>LTE</t>
        </is>
      </c>
      <c r="BU231" s="2089" t="inlineStr">
        <is>
          <t>FDD1</t>
        </is>
      </c>
      <c r="BV231" s="430">
        <f>Overview!$H$30</f>
        <v/>
      </c>
      <c r="BW231" s="2010"/>
      <c r="BX231" s="2089"/>
      <c r="BY231" s="921"/>
      <c r="BZ231" s="1721">
        <f>IF(COUNT('Conducted LTE'!$AH$3:$AH$170)=0,10,INDEX('Conducted LTE'!$M$3:$M$170,MATCH(MAX('Conducted LTE'!$AH$3:$AH$170),'Conducted LTE'!$AH$3:$AH$170,0)))</f>
        <v>10</v>
      </c>
      <c r="CA231" s="431" t="str">
        <f>IF(COUNT(CF227:CF230)=0,IF(COUNT(CE227:CE230)=0,"TBD",VLOOKUP(MAX(CE227:CE230),CE227:CI230,5,FALSE)),VLOOKUP(MAX(CF227:CF230),CF227:CI230,4,FALSE))</f>
        <v>TBD</v>
      </c>
      <c r="CB231" s="200">
        <v>0</v>
      </c>
      <c r="CC231" s="1681">
        <f>IF(COUNT('Conducted LTE'!$AH$3:$AH$170)=0,18300,INDEX('Conducted LTE'!$T$3:$T$170,MATCH(MAX('Conducted LTE'!$AH$3:$AH$170),'Conducted LTE'!$AH$3:$AH$170,0)))</f>
        <v>18300</v>
      </c>
      <c r="CD231" s="1681">
        <f>IF(COUNT('Conducted LTE'!$AH$3:$AH$170)=0,1950,INDEX('Conducted LTE'!$U$3:$U$170,MATCH(MAX('Conducted LTE'!$AH$3:$AH$170),'Conducted LTE'!$AH$3:$AH$170,0)))</f>
        <v>1950</v>
      </c>
      <c r="CE231" s="1523"/>
      <c r="CF231" s="1523"/>
      <c r="CG231" s="387" t="str">
        <f>IF(OR($BY$163="",$BY$163=""),"",$BY$163)</f>
        <v/>
      </c>
      <c r="CH231" s="387">
        <f>BZ231</f>
        <v/>
      </c>
      <c r="CI231" s="387">
        <f>CA231</f>
        <v/>
      </c>
      <c r="CJ231" s="1527"/>
      <c r="CK231" s="2042"/>
      <c r="CL231" s="206">
        <f>IF(CF231=""," ",IF(ABS(CE231-CF231)&lt;=0.125,"Valid","Not valid"))</f>
        <v/>
      </c>
      <c r="CM231" s="207">
        <f> IF(CE231="","",IF(AND(CE231&lt;&gt;"",CF231=""),IF(CE231&gt;=1,"Medir+Sig Max","No"),IF(CF231&lt;&gt;"",IF(CF231&gt;=1,"Medir+Sig Max","No"),"")))</f>
        <v/>
      </c>
      <c r="CN231" s="1787"/>
      <c r="CO231" s="220">
        <f>IF(CK231="",IF(AND(CE231="",CF231=""),"",IF(CF231="",IF(DE231&gt;1,ROUND(DE231*CE231,3),CE231),IF(DE231&gt;1,ROUND(DE231*CF231,3),CF231))),IF(AND(CE231="",CF231=""),"",IF(CF231="",IF(DE231&gt;1,ROUND(DE231*CE231*(1/(CK231)),3),CE231*(1/(CK231))),IF(DE231&gt;1,ROUND(DE231*CF231*(1/(CK231)),3),CF231*(1/(CK231))))))</f>
        <v/>
      </c>
      <c r="CP231" s="2043">
        <f>IF(COUNTIF(Overview!K12:K14,TRUE)&gt;0,2,IF(COUNTIF(Overview!L12:L14,TRUE)&gt;0,4,0))</f>
        <v/>
      </c>
      <c r="CQ231" s="1472">
        <f>IF(CO231="","",IF(CO231&gt;CP231,"Fail","Pass"))</f>
        <v/>
      </c>
      <c r="CR231" s="1481"/>
      <c r="CS231" s="1565">
        <f>MyTimestamp(CO231)</f>
        <v/>
      </c>
      <c r="CT231" s="1531">
        <f>IF(CE231="",0,15)+IF(CF231="",0,15)</f>
        <v/>
      </c>
      <c r="CU231" s="1532">
        <f>IF(CT231=0,0,2)</f>
        <v/>
      </c>
      <c r="CV231" s="859"/>
      <c r="CW231" s="859"/>
      <c r="CX231" s="2038"/>
      <c r="CY231" s="2044"/>
      <c r="CZ231" s="1543">
        <f>10^(CJ231/20)*100-100</f>
        <v/>
      </c>
      <c r="DA231" s="1331"/>
      <c r="DB231" s="709"/>
      <c r="DC231" s="777">
        <f>IF(DA231="","",10^(DA231/10))</f>
        <v/>
      </c>
      <c r="DD231" s="1377">
        <f>IF(ISNUMBER(DB231)=FALSE,"",10^(DB231/10))</f>
        <v/>
      </c>
      <c r="DE231" s="1543">
        <f>IF(AND(ISNUMBER(DC231),ISNUMBER(DD231)),IF(DC231/DD231&gt;1,ROUND((DC231)/DD231,3),1),1)</f>
        <v/>
      </c>
      <c r="DF231" s="1670">
        <f>IF(ISNUMBER(CO231),IF(CO231&gt;=CP231*0.90625,"!!!MEASURE other two 1RB modes!!!  To include the results for these two additional RB modes please use any row below free (for example otehr band) and replace the information of each field (tech, band, freq, etc...) with the proper one",""),"")</f>
        <v/>
      </c>
      <c r="DG231" s="1541"/>
      <c r="DH231" s="1541"/>
      <c r="DI231" s="1541"/>
      <c r="DJ231" s="1541"/>
      <c r="DK231" s="1541"/>
      <c r="DL231" s="1541"/>
      <c r="DM231" s="1541"/>
      <c r="DN231" s="1541"/>
      <c r="DO231" s="1541"/>
      <c r="DP231" s="1541"/>
      <c r="DQ231" s="1541"/>
      <c r="DR231" s="1541"/>
    </row>
    <row r="232" ht="12.75" x14ac:dyDescent="0.2">
      <c r="A232" s="1541"/>
      <c r="B232" s="1541"/>
      <c r="C232"/>
      <c r="D232" s="130">
        <f>IF(BX$227="Close to Ear","EN 62209-1","EN 62209-2")</f>
        <v/>
      </c>
      <c r="E232" s="130">
        <f>IF(CG232="Close to Ear","2016","2010/A1:2019")</f>
        <v/>
      </c>
      <c r="F232" s="1488" t="inlineStr">
        <is>
          <t>5.3</t>
        </is>
      </c>
      <c r="G232" s="1497"/>
      <c r="H232" s="120">
        <f>BV232</f>
        <v/>
      </c>
      <c r="I232" s="120">
        <f>BW232</f>
        <v/>
      </c>
      <c r="J232" s="687" t="inlineStr">
        <is>
          <t>LTE</t>
        </is>
      </c>
      <c r="K232" s="194" t="inlineStr">
        <is>
          <t>FDD1</t>
        </is>
      </c>
      <c r="L232" s="115"/>
      <c r="M232" s="120">
        <v>10</v>
      </c>
      <c r="N232" s="119" t="inlineStr">
        <is>
          <t>QPSK</t>
        </is>
      </c>
      <c r="O232" s="131"/>
      <c r="P232" s="6597"/>
      <c r="Q232" s="131">
        <v>1</v>
      </c>
      <c r="R232" s="131">
        <v>0</v>
      </c>
      <c r="S232" s="120"/>
      <c r="T232" s="120">
        <v>18300</v>
      </c>
      <c r="U232" s="120">
        <v>1950</v>
      </c>
      <c r="V232" s="119"/>
      <c r="W232" s="197"/>
      <c r="X232" s="119"/>
      <c r="Y232" s="119"/>
      <c r="Z232" s="119"/>
      <c r="AA232" s="115"/>
      <c r="AB232" s="115"/>
      <c r="AC232" s="689">
        <f>IF(OR(BX$227="Close to Ear",BX$227="Close to Head"),"Head",IF(BX$227="Extremity","Extremity","Body"))</f>
        <v/>
      </c>
      <c r="AD232" s="690">
        <f>CA232</f>
        <v/>
      </c>
      <c r="AE232" s="688">
        <f>CB232</f>
        <v/>
      </c>
      <c r="AF232" s="115"/>
      <c r="AG232" s="808">
        <f>IF(AZ232="","N/A",IF(CQ232="Pass","P","F"))</f>
        <v/>
      </c>
      <c r="AH232" s="129"/>
      <c r="AI232" s="129"/>
      <c r="AJ232" s="129"/>
      <c r="AK232" s="119"/>
      <c r="AL232" s="115"/>
      <c r="AM232" s="119"/>
      <c r="AN232" s="119"/>
      <c r="AO232" s="692"/>
      <c r="AP232" s="692"/>
      <c r="AQ232" s="692"/>
      <c r="AR232" s="692"/>
      <c r="AS232" s="692"/>
      <c r="AT232" s="691">
        <f>CE232</f>
        <v/>
      </c>
      <c r="AU232" s="691">
        <f>CF232</f>
        <v/>
      </c>
      <c r="AV232" s="813"/>
      <c r="AW232" s="813"/>
      <c r="AX232" s="197">
        <f>CZ232</f>
        <v/>
      </c>
      <c r="AY232" s="197">
        <f>DE232</f>
        <v/>
      </c>
      <c r="AZ232" s="3379">
        <f>CO232</f>
        <v/>
      </c>
      <c r="BA232" s="3380"/>
      <c r="BB232" s="197">
        <f>CP232</f>
        <v/>
      </c>
      <c r="BC232" s="813"/>
      <c r="BD232" s="197">
        <f>CR232</f>
        <v/>
      </c>
      <c r="BE232" s="121">
        <f>CS232</f>
        <v/>
      </c>
      <c r="BF232" s="122">
        <f>CT232*60</f>
        <v/>
      </c>
      <c r="BG232" s="121">
        <f>BE232</f>
        <v/>
      </c>
      <c r="BH232" s="122">
        <f>CU232*60</f>
        <v/>
      </c>
      <c r="BI232" s="122">
        <f>CV232</f>
        <v/>
      </c>
      <c r="BJ232" s="117"/>
      <c r="BK232" s="812">
        <f>Overview!$E$7</f>
        <v/>
      </c>
      <c r="BL232" s="117"/>
      <c r="BM232" s="836">
        <f>CW232</f>
        <v/>
      </c>
      <c r="BN232" s="812">
        <f>Overview!$P$153</f>
        <v/>
      </c>
      <c r="BO232" s="117"/>
      <c r="BP232" s="117"/>
      <c r="BQ232" s="115"/>
      <c r="BR232" s="1478"/>
      <c r="BS232" s="1548"/>
      <c r="BT232" s="2128" t="inlineStr">
        <is>
          <t>LTE</t>
        </is>
      </c>
      <c r="BU232" s="1868" t="inlineStr">
        <is>
          <t>FDD1</t>
        </is>
      </c>
      <c r="BV232" s="432">
        <f>Overview!$H$30</f>
        <v/>
      </c>
      <c r="BW232" s="2010"/>
      <c r="BX232" s="1868"/>
      <c r="BY232" s="922"/>
      <c r="BZ232" s="1721">
        <f>IF(COUNT('Conducted LTE'!$AH$3:$AH$170)=0,10,INDEX('Conducted LTE'!$M$3:$M$170,MATCH(MAX('Conducted LTE'!$AH$3:$AH$170),'Conducted LTE'!$AH$3:$AH$170,0)))</f>
        <v>10</v>
      </c>
      <c r="CA232" s="433" t="str">
        <f>CA231</f>
        <v>TBD</v>
      </c>
      <c r="CB232" s="201">
        <v>0</v>
      </c>
      <c r="CC232" s="1682">
        <f>IF(COUNT('Conducted LTE'!$AH$3:$AH$170)=0,18300,INDEX('Conducted LTE'!$T$3:$T$170,MATCH(MAX('Conducted LTE'!$AH$3:$AH$170),'Conducted LTE'!$AH$3:$AH$170,0)))</f>
        <v>18300</v>
      </c>
      <c r="CD232" s="1682">
        <f>IF(COUNT('Conducted LTE'!$AH$3:$AH$170)=0,1950,INDEX('Conducted LTE'!$U$3:$U$170,MATCH(MAX('Conducted LTE'!$AH$3:$AH$170),'Conducted LTE'!$AH$3:$AH$170,0)))</f>
        <v>1950</v>
      </c>
      <c r="CE232" s="1523"/>
      <c r="CF232" s="1523"/>
      <c r="CG232" s="387" t="str">
        <f>IF(OR($BY$163="",$BY$163=""),"",$BY$163)</f>
        <v/>
      </c>
      <c r="CH232" s="387">
        <f>BZ232</f>
        <v/>
      </c>
      <c r="CI232" s="387">
        <f>CA232</f>
        <v/>
      </c>
      <c r="CJ232" s="1527"/>
      <c r="CK232" s="2042"/>
      <c r="CL232" s="206">
        <f>IF(CF232=""," ",IF(ABS(CE232-CF232)&lt;=0.125,"Valid","Not valid"))</f>
        <v/>
      </c>
      <c r="CM232" s="207">
        <f> IF(CE232="","",IF(AND(CE232&lt;&gt;"",CF232=""),IF(CE232&gt;=1,"Medir+Sig Max","No"),IF(CF232&lt;&gt;"",IF(CF232&gt;=1,"Medir+Sig Max","No"),"")))</f>
        <v/>
      </c>
      <c r="CN232" s="1787"/>
      <c r="CO232" s="220">
        <f>IF(CK232="",IF(AND(CE232="",CF232=""),"",IF(CF232="",IF(DE232&gt;1,ROUND(DE232*CE232,3),CE232),IF(DE232&gt;1,ROUND(DE232*CF232,3),CF232))),IF(AND(CE232="",CF232=""),"",IF(CF232="",IF(DE232&gt;1,ROUND(DE232*CE232*(1/(CK232)),3),CE232*(1/(CK232))),IF(DE232&gt;1,ROUND(DE232*CF232*(1/(CK232)),3),CF232*(1/(CK232))))))</f>
        <v/>
      </c>
      <c r="CP232" s="2043">
        <f>IF(COUNTIF(Overview!K12:K14,TRUE)&gt;0,2,IF(COUNTIF(Overview!L12:L14,TRUE)&gt;0,4,0))</f>
        <v/>
      </c>
      <c r="CQ232" s="1472">
        <f>IF(CO232="","",IF(CO232&gt;CP232,"Fail","Pass"))</f>
        <v/>
      </c>
      <c r="CR232" s="1481"/>
      <c r="CS232" s="1565">
        <f>MyTimestamp(CO232)</f>
        <v/>
      </c>
      <c r="CT232" s="1531">
        <f>IF(CE232="",0,15)+IF(CF232="",0,15)</f>
        <v/>
      </c>
      <c r="CU232" s="1532">
        <f>IF(CT232=0,0,2)</f>
        <v/>
      </c>
      <c r="CV232" s="859"/>
      <c r="CW232" s="859"/>
      <c r="CX232" s="2038"/>
      <c r="CY232" s="2044"/>
      <c r="CZ232" s="1543">
        <f>10^(CJ232/20)*100-100</f>
        <v/>
      </c>
      <c r="DA232" s="1331"/>
      <c r="DB232" s="709"/>
      <c r="DC232" s="777">
        <f>IF(DA232="","",10^(DA232/10))</f>
        <v/>
      </c>
      <c r="DD232" s="1377">
        <f>IF(ISNUMBER(DB232)=FALSE,"",10^(DB232/10))</f>
        <v/>
      </c>
      <c r="DE232" s="1543">
        <f>IF(AND(ISNUMBER(DC232),ISNUMBER(DD232)),IF(DC232/DD232&gt;1,ROUND((DC232)/DD232,3),1),1)</f>
        <v/>
      </c>
      <c r="DF232" s="1670">
        <f>IF(ISNUMBER(CO232),IF(CO232&gt;=CP232*0.90625,"!!!MEASURE other two 1RB modes!!!  To include the results for these two additional RB modes please use any row below free (for example otehr band) and replace the information of each field (tech, band, freq, etc...) with the proper one",""),"")</f>
        <v/>
      </c>
      <c r="DG232" s="1541"/>
      <c r="DH232" s="1541"/>
      <c r="DI232" s="1541"/>
      <c r="DJ232" s="1541"/>
      <c r="DK232" s="1541"/>
      <c r="DL232" s="1541"/>
      <c r="DM232" s="1541"/>
      <c r="DN232" s="1541"/>
      <c r="DO232" s="1541"/>
      <c r="DP232" s="1541"/>
      <c r="DQ232" s="1541"/>
      <c r="DR232" s="1541"/>
    </row>
    <row r="233" ht="12.75" x14ac:dyDescent="0.2">
      <c r="A233" s="1541"/>
      <c r="B233" s="1541"/>
      <c r="C233"/>
      <c r="D233" s="130">
        <f>IF(BX$227="Close to Ear","EN 62209-1","EN 62209-2")</f>
        <v/>
      </c>
      <c r="E233" s="130">
        <f>IF(CG233="Close to Ear","2016","2010/A1:2019")</f>
        <v/>
      </c>
      <c r="F233" s="1488" t="inlineStr">
        <is>
          <t>5.3</t>
        </is>
      </c>
      <c r="G233" s="1497"/>
      <c r="H233" s="120">
        <f>BV233</f>
        <v/>
      </c>
      <c r="I233" s="120">
        <f>BW233</f>
        <v/>
      </c>
      <c r="J233" s="687" t="inlineStr">
        <is>
          <t>LTE</t>
        </is>
      </c>
      <c r="K233" s="194" t="inlineStr">
        <is>
          <t>FDD1</t>
        </is>
      </c>
      <c r="L233" s="115"/>
      <c r="M233" s="120">
        <v>10</v>
      </c>
      <c r="N233" s="119" t="inlineStr">
        <is>
          <t>QPSK</t>
        </is>
      </c>
      <c r="O233" s="131"/>
      <c r="P233" s="6597"/>
      <c r="Q233" s="131">
        <v>1</v>
      </c>
      <c r="R233" s="131">
        <v>0</v>
      </c>
      <c r="S233" s="120"/>
      <c r="T233" s="120">
        <v>18300</v>
      </c>
      <c r="U233" s="120">
        <v>1950</v>
      </c>
      <c r="V233" s="119"/>
      <c r="W233" s="197"/>
      <c r="X233" s="119"/>
      <c r="Y233" s="119"/>
      <c r="Z233" s="119"/>
      <c r="AA233" s="115"/>
      <c r="AB233" s="115"/>
      <c r="AC233" s="689">
        <f>IF(OR(BX$227="Close to Ear",BX$227="Close to Head"),"Head",IF(BX$227="Extremity","Extremity","Body"))</f>
        <v/>
      </c>
      <c r="AD233" s="690">
        <f>CA233</f>
        <v/>
      </c>
      <c r="AE233" s="688">
        <f>CB233</f>
        <v/>
      </c>
      <c r="AF233" s="115"/>
      <c r="AG233" s="808">
        <f>IF(AZ233="","N/A",IF(CQ233="Pass","P","F"))</f>
        <v/>
      </c>
      <c r="AH233" s="129"/>
      <c r="AI233" s="129"/>
      <c r="AJ233" s="129"/>
      <c r="AK233" s="119"/>
      <c r="AL233" s="115"/>
      <c r="AM233" s="119"/>
      <c r="AN233" s="119"/>
      <c r="AO233" s="692"/>
      <c r="AP233" s="692"/>
      <c r="AQ233" s="692"/>
      <c r="AR233" s="692"/>
      <c r="AS233" s="692"/>
      <c r="AT233" s="691">
        <f>CE233</f>
        <v/>
      </c>
      <c r="AU233" s="691">
        <f>CF233</f>
        <v/>
      </c>
      <c r="AV233" s="813"/>
      <c r="AW233" s="813"/>
      <c r="AX233" s="197">
        <f>CZ233</f>
        <v/>
      </c>
      <c r="AY233" s="197">
        <f>DE233</f>
        <v/>
      </c>
      <c r="AZ233" s="3379">
        <f>CO233</f>
        <v/>
      </c>
      <c r="BA233" s="3380"/>
      <c r="BB233" s="197">
        <f>CP233</f>
        <v/>
      </c>
      <c r="BC233" s="813"/>
      <c r="BD233" s="197">
        <f>CR233</f>
        <v/>
      </c>
      <c r="BE233" s="121">
        <f>CS233</f>
        <v/>
      </c>
      <c r="BF233" s="122">
        <f>CT233*60</f>
        <v/>
      </c>
      <c r="BG233" s="121">
        <f>BE233</f>
        <v/>
      </c>
      <c r="BH233" s="122">
        <f>CU233*60</f>
        <v/>
      </c>
      <c r="BI233" s="122">
        <f>CV233</f>
        <v/>
      </c>
      <c r="BJ233" s="117"/>
      <c r="BK233" s="812">
        <f>Overview!$E$7</f>
        <v/>
      </c>
      <c r="BL233" s="117"/>
      <c r="BM233" s="836">
        <f>CW233</f>
        <v/>
      </c>
      <c r="BN233" s="812">
        <f>Overview!$P$153</f>
        <v/>
      </c>
      <c r="BO233" s="117"/>
      <c r="BP233" s="117"/>
      <c r="BQ233" s="115"/>
      <c r="BR233" s="1478"/>
      <c r="BS233" s="1548"/>
      <c r="BT233" s="2127" t="inlineStr">
        <is>
          <t>LTE</t>
        </is>
      </c>
      <c r="BU233" s="2089" t="inlineStr">
        <is>
          <t>FDD1</t>
        </is>
      </c>
      <c r="BV233" s="430">
        <f>Overview!$H$30</f>
        <v/>
      </c>
      <c r="BW233" s="2010"/>
      <c r="BX233" s="2089"/>
      <c r="BY233" s="923"/>
      <c r="BZ233" s="1722">
        <f>IF(COUNT('Conducted LTE'!$AH$3:$AH$170)=0,10,INDEX('Conducted LTE'!$M$3:$M$170,MATCH(MAX('Conducted LTE'!$AH$3:$AH$170),'Conducted LTE'!$AH$3:$AH$170,0)))</f>
        <v>10</v>
      </c>
      <c r="CA233" s="466" t="str">
        <f>CA232</f>
        <v>TBD</v>
      </c>
      <c r="CB233" s="202">
        <v>0</v>
      </c>
      <c r="CC233" s="1683">
        <f>IF(COUNT('Conducted LTE'!$AH$3:$AH$170)=0,18300,INDEX('Conducted LTE'!$T$3:$T$170,MATCH(MAX('Conducted LTE'!$AH$3:$AH$170),'Conducted LTE'!$AH$3:$AH$170,0)))</f>
        <v>18300</v>
      </c>
      <c r="CD233" s="1683">
        <f>IF(COUNT('Conducted LTE'!$AH$3:$AH$170)=0,1950,INDEX('Conducted LTE'!$U$3:$U$170,MATCH(MAX('Conducted LTE'!$AH$3:$AH$170),'Conducted LTE'!$AH$3:$AH$170,0)))</f>
        <v>1950</v>
      </c>
      <c r="CE233" s="1523"/>
      <c r="CF233" s="1523"/>
      <c r="CG233" s="387" t="str">
        <f>IF(OR($BY$163="",$BY$163=""),"",$BY$163)</f>
        <v/>
      </c>
      <c r="CH233" s="387">
        <f>BZ233</f>
        <v/>
      </c>
      <c r="CI233" s="387">
        <f>CA233</f>
        <v/>
      </c>
      <c r="CJ233" s="1527"/>
      <c r="CK233" s="2042"/>
      <c r="CL233" s="206">
        <f>IF(CF233=""," ",IF(ABS(CE233-CF233)&lt;=0.125,"Valid","Not valid"))</f>
        <v/>
      </c>
      <c r="CM233" s="207">
        <f> IF(CE233="","",IF(AND(CE233&lt;&gt;"",CF233=""),IF(CE233&gt;=1,"Medir+Sig Max","No"),IF(CF233&lt;&gt;"",IF(CF233&gt;=1,"Medir+Sig Max","No"),"")))</f>
        <v/>
      </c>
      <c r="CN233" s="1787"/>
      <c r="CO233" s="220">
        <f>IF(CK233="",IF(AND(CE233="",CF233=""),"",IF(CF233="",IF(DE233&gt;1,ROUND(DE233*CE233,3),CE233),IF(DE233&gt;1,ROUND(DE233*CF233,3),CF233))),IF(AND(CE233="",CF233=""),"",IF(CF233="",IF(DE233&gt;1,ROUND(DE233*CE233*(1/(CK233)),3),CE233*(1/(CK233))),IF(DE233&gt;1,ROUND(DE233*CF233*(1/(CK233)),3),CF233*(1/(CK233))))))</f>
        <v/>
      </c>
      <c r="CP233" s="2043">
        <f>IF(COUNTIF(Overview!K12:K14,TRUE)&gt;0,2,IF(COUNTIF(Overview!L12:L14,TRUE)&gt;0,4,0))</f>
        <v/>
      </c>
      <c r="CQ233" s="1472">
        <f>IF(CO233="","",IF(CO233&gt;CP233,"Fail","Pass"))</f>
        <v/>
      </c>
      <c r="CR233" s="1481"/>
      <c r="CS233" s="1565">
        <f>MyTimestamp(CO233)</f>
        <v/>
      </c>
      <c r="CT233" s="1531">
        <f>IF(CE233="",0,15)+IF(CF233="",0,15)</f>
        <v/>
      </c>
      <c r="CU233" s="1532">
        <f>IF(CT233=0,0,2)</f>
        <v/>
      </c>
      <c r="CV233" s="859"/>
      <c r="CW233" s="859"/>
      <c r="CX233" s="2038"/>
      <c r="CY233" s="2044"/>
      <c r="CZ233" s="1543">
        <f>10^(CJ233/20)*100-100</f>
        <v/>
      </c>
      <c r="DA233" s="1331"/>
      <c r="DB233" s="709"/>
      <c r="DC233" s="777">
        <f>IF(DA233="","",10^(DA233/10))</f>
        <v/>
      </c>
      <c r="DD233" s="1377">
        <f>IF(ISNUMBER(DB233)=FALSE,"",10^(DB233/10))</f>
        <v/>
      </c>
      <c r="DE233" s="1543">
        <f>IF(AND(ISNUMBER(DC233),ISNUMBER(DD233)),IF(DC233/DD233&gt;1,ROUND((DC233)/DD233,3),1),1)</f>
        <v/>
      </c>
      <c r="DF233" s="1670">
        <f>IF(ISNUMBER(CO233),IF(CO233&gt;=CP233*0.90625,"!!!MEASURE other two 1RB modes!!!  To include the results for these two additional RB modes please use any row below free (for example otehr band) and replace the information of each field (tech, band, freq, etc...) with the proper one",""),"")</f>
        <v/>
      </c>
      <c r="DG233" s="1541"/>
      <c r="DH233" s="1541"/>
      <c r="DI233" s="1541"/>
      <c r="DJ233" s="1541"/>
      <c r="DK233" s="1541"/>
      <c r="DL233" s="1541"/>
      <c r="DM233" s="1541"/>
      <c r="DN233" s="1541"/>
      <c r="DO233" s="1541"/>
      <c r="DP233" s="1541"/>
      <c r="DQ233" s="1541"/>
      <c r="DR233" s="1541"/>
    </row>
    <row r="234" ht="12.75" x14ac:dyDescent="0.2">
      <c r="A234" s="1541"/>
      <c r="B234" s="1541"/>
      <c r="C234"/>
      <c r="D234" s="130">
        <f>IF(BX$227="Close to Ear","EN 62209-1","EN 62209-2")</f>
        <v/>
      </c>
      <c r="E234" s="130">
        <f>IF(CG234="Close to Ear","2016","2010/A1:2019")</f>
        <v/>
      </c>
      <c r="F234" s="1488" t="inlineStr">
        <is>
          <t>5.3</t>
        </is>
      </c>
      <c r="G234" s="1497"/>
      <c r="H234" s="120">
        <f>BV234</f>
        <v/>
      </c>
      <c r="I234" s="120">
        <f>BW234</f>
        <v/>
      </c>
      <c r="J234" s="687" t="inlineStr">
        <is>
          <t>LTE</t>
        </is>
      </c>
      <c r="K234" s="194" t="inlineStr">
        <is>
          <t>FDD1</t>
        </is>
      </c>
      <c r="L234" s="115"/>
      <c r="M234" s="120">
        <v>10</v>
      </c>
      <c r="N234" s="119" t="inlineStr">
        <is>
          <t>QPSK</t>
        </is>
      </c>
      <c r="O234" s="131"/>
      <c r="P234" s="6597"/>
      <c r="Q234" s="131">
        <v>1</v>
      </c>
      <c r="R234" s="131">
        <v>0</v>
      </c>
      <c r="S234" s="120"/>
      <c r="T234" s="120">
        <v>18300</v>
      </c>
      <c r="U234" s="120">
        <v>1950</v>
      </c>
      <c r="V234" s="119"/>
      <c r="W234" s="197"/>
      <c r="X234" s="119"/>
      <c r="Y234" s="119"/>
      <c r="Z234" s="119"/>
      <c r="AA234" s="115"/>
      <c r="AB234" s="115"/>
      <c r="AC234" s="689">
        <f>IF(OR(BX$227="Close to Ear",BX$227="Close to Head"),"Head",IF(BX$227="Extremity","Extremity","Body"))</f>
        <v/>
      </c>
      <c r="AD234" s="690">
        <f>CA234</f>
        <v/>
      </c>
      <c r="AE234" s="688">
        <f>CB234</f>
        <v/>
      </c>
      <c r="AF234" s="115"/>
      <c r="AG234" s="808">
        <f>IF(AZ234="","N/A",IF(CQ234="Pass","P","F"))</f>
        <v/>
      </c>
      <c r="AH234" s="129"/>
      <c r="AI234" s="129"/>
      <c r="AJ234" s="129"/>
      <c r="AK234" s="119"/>
      <c r="AL234" s="115"/>
      <c r="AM234" s="119"/>
      <c r="AN234" s="119"/>
      <c r="AO234" s="692"/>
      <c r="AP234" s="692"/>
      <c r="AQ234" s="692"/>
      <c r="AR234" s="692"/>
      <c r="AS234" s="692"/>
      <c r="AT234" s="691">
        <f>CE234</f>
        <v/>
      </c>
      <c r="AU234" s="691">
        <f>CF234</f>
        <v/>
      </c>
      <c r="AV234" s="813"/>
      <c r="AW234" s="813"/>
      <c r="AX234" s="197">
        <f>CZ234</f>
        <v/>
      </c>
      <c r="AY234" s="197">
        <f>DE234</f>
        <v/>
      </c>
      <c r="AZ234" s="3379">
        <f>CO234</f>
        <v/>
      </c>
      <c r="BA234" s="3380"/>
      <c r="BB234" s="197">
        <f>CP234</f>
        <v/>
      </c>
      <c r="BC234" s="813"/>
      <c r="BD234" s="197">
        <f>CR234</f>
        <v/>
      </c>
      <c r="BE234" s="121">
        <f>CS234</f>
        <v/>
      </c>
      <c r="BF234" s="122">
        <f>CT234*60</f>
        <v/>
      </c>
      <c r="BG234" s="121">
        <f>BE234</f>
        <v/>
      </c>
      <c r="BH234" s="122">
        <f>CU234*60</f>
        <v/>
      </c>
      <c r="BI234" s="122">
        <f>CV234</f>
        <v/>
      </c>
      <c r="BJ234" s="117"/>
      <c r="BK234" s="812">
        <f>Overview!$E$7</f>
        <v/>
      </c>
      <c r="BL234" s="117"/>
      <c r="BM234" s="836">
        <f>CW234</f>
        <v/>
      </c>
      <c r="BN234" s="812">
        <f>Overview!$P$153</f>
        <v/>
      </c>
      <c r="BO234" s="117"/>
      <c r="BP234" s="117"/>
      <c r="BQ234" s="115"/>
      <c r="BR234" s="1478"/>
      <c r="BS234" s="1548"/>
      <c r="BT234" s="2127" t="inlineStr">
        <is>
          <t>LTE</t>
        </is>
      </c>
      <c r="BU234" s="2089" t="inlineStr">
        <is>
          <t>FDD1</t>
        </is>
      </c>
      <c r="BV234" s="430">
        <f>Overview!$H$30</f>
        <v/>
      </c>
      <c r="BW234" s="2010"/>
      <c r="BX234" s="2089"/>
      <c r="BY234" s="882"/>
      <c r="BZ234" s="1722">
        <f>IF(COUNT('Conducted LTE'!$AH$3:$AH$170)=0,10,INDEX('Conducted LTE'!$M$3:$M$170,MATCH(MAX('Conducted LTE'!$AH$3:$AH$170),'Conducted LTE'!$AH$3:$AH$170,0)))</f>
        <v>10</v>
      </c>
      <c r="CA234" s="467" t="str">
        <f>CA233</f>
        <v>TBD</v>
      </c>
      <c r="CB234" s="200">
        <v>0</v>
      </c>
      <c r="CC234" s="1679">
        <f>IF(COUNT('Conducted LTE'!$AH$3:$AH$170)=0,18300,INDEX('Conducted LTE'!$T$3:$T$170,MATCH(MAX('Conducted LTE'!$AH$3:$AH$170),'Conducted LTE'!$AH$3:$AH$170,0)))</f>
        <v>18300</v>
      </c>
      <c r="CD234" s="1679">
        <f>IF(COUNT('Conducted LTE'!$AH$3:$AH$170)=0,1950,INDEX('Conducted LTE'!$U$3:$U$170,MATCH(MAX('Conducted LTE'!$AH$3:$AH$170),'Conducted LTE'!$AH$3:$AH$170,0)))</f>
        <v>1950</v>
      </c>
      <c r="CE234" s="1523"/>
      <c r="CF234" s="1523"/>
      <c r="CG234" s="387" t="str">
        <f>IF(OR($BY$163="",$BY$163=""),"",$BY$163)</f>
        <v/>
      </c>
      <c r="CH234" s="387">
        <f>BZ234</f>
        <v/>
      </c>
      <c r="CI234" s="387">
        <f>CA234</f>
        <v/>
      </c>
      <c r="CJ234" s="1527"/>
      <c r="CK234" s="2042"/>
      <c r="CL234" s="206">
        <f>IF(CF234=""," ",IF(ABS(CE234-CF234)&lt;=0.125,"Valid","Not valid"))</f>
        <v/>
      </c>
      <c r="CM234" s="207">
        <f> IF(CE234="","",IF(AND(CE234&lt;&gt;"",CF234=""),IF(CE234&gt;=1,"Medir+Sig Max","No"),IF(CF234&lt;&gt;"",IF(CF234&gt;=1,"Medir+Sig Max","No"),"")))</f>
        <v/>
      </c>
      <c r="CN234" s="1787"/>
      <c r="CO234" s="220">
        <f>IF(CK234="",IF(AND(CE234="",CF234=""),"",IF(CF234="",IF(DE234&gt;1,ROUND(DE234*CE234,3),CE234),IF(DE234&gt;1,ROUND(DE234*CF234,3),CF234))),IF(AND(CE234="",CF234=""),"",IF(CF234="",IF(DE234&gt;1,ROUND(DE234*CE234*(1/(CK234)),3),CE234*(1/(CK234))),IF(DE234&gt;1,ROUND(DE234*CF234*(1/(CK234)),3),CF234*(1/(CK234))))))</f>
        <v/>
      </c>
      <c r="CP234" s="2043">
        <f>IF(COUNTIF(Overview!K12:K14,TRUE)&gt;0,2,IF(COUNTIF(Overview!L12:L14,TRUE)&gt;0,4,0))</f>
        <v/>
      </c>
      <c r="CQ234" s="1472">
        <f>IF(CO234="","",IF(CO234&gt;CP234,"Fail","Pass"))</f>
        <v/>
      </c>
      <c r="CR234" s="1481"/>
      <c r="CS234" s="1565">
        <f>MyTimestamp(CO234)</f>
        <v/>
      </c>
      <c r="CT234" s="1531">
        <f>IF(CE234="",0,15)+IF(CF234="",0,15)</f>
        <v/>
      </c>
      <c r="CU234" s="1532">
        <f>IF(CT234=0,0,2)</f>
        <v/>
      </c>
      <c r="CV234" s="859"/>
      <c r="CW234" s="859"/>
      <c r="CX234" s="2038"/>
      <c r="CY234" s="2044"/>
      <c r="CZ234" s="1543">
        <f>10^(CJ234/20)*100-100</f>
        <v/>
      </c>
      <c r="DA234" s="1331"/>
      <c r="DB234" s="709"/>
      <c r="DC234" s="777">
        <f>IF(DA234="","",10^(DA234/10))</f>
        <v/>
      </c>
      <c r="DD234" s="1377">
        <f>IF(ISNUMBER(DB234)=FALSE,"",10^(DB234/10))</f>
        <v/>
      </c>
      <c r="DE234" s="1543">
        <f>IF(AND(ISNUMBER(DC234),ISNUMBER(DD234)),IF(DC234/DD234&gt;1,ROUND((DC234)/DD234,3),1),1)</f>
        <v/>
      </c>
      <c r="DF234" s="1670">
        <f>IF(ISNUMBER(CO234),IF(CO234&gt;=CP234*0.90625,"!!!MEASURE other two 1RB modes!!!  To include the results for these two additional RB modes please use any row below free (for example otehr band) and replace the information of each field (tech, band, freq, etc...) with the proper one",""),"")</f>
        <v/>
      </c>
      <c r="DG234" s="1541"/>
      <c r="DH234" s="1541"/>
      <c r="DI234" s="1541"/>
      <c r="DJ234" s="1541"/>
      <c r="DK234" s="1541"/>
      <c r="DL234" s="1541"/>
      <c r="DM234" s="1541"/>
      <c r="DN234" s="1541"/>
      <c r="DO234" s="1541"/>
      <c r="DP234" s="1541"/>
      <c r="DQ234" s="1541"/>
      <c r="DR234" s="1541"/>
    </row>
    <row r="235" ht="12.75" x14ac:dyDescent="0.2">
      <c r="A235" s="1541"/>
      <c r="B235" s="1541"/>
      <c r="C235"/>
      <c r="D235" s="130">
        <f>IF(BX$227="Close to Ear","EN 62209-1","EN 62209-2")</f>
        <v/>
      </c>
      <c r="E235" s="130">
        <f>IF(CG235="Close to Ear","2016","2010/A1:2019")</f>
        <v/>
      </c>
      <c r="F235" s="1488" t="inlineStr">
        <is>
          <t>5.3</t>
        </is>
      </c>
      <c r="G235" s="1497"/>
      <c r="H235" s="120">
        <f>BV235</f>
        <v/>
      </c>
      <c r="I235" s="120">
        <f>BW235</f>
        <v/>
      </c>
      <c r="J235" s="687" t="inlineStr">
        <is>
          <t>LTE</t>
        </is>
      </c>
      <c r="K235" s="194" t="inlineStr">
        <is>
          <t>FDD1</t>
        </is>
      </c>
      <c r="L235" s="115"/>
      <c r="M235" s="120">
        <v>10</v>
      </c>
      <c r="N235" s="119" t="inlineStr">
        <is>
          <t>QPSK</t>
        </is>
      </c>
      <c r="O235" s="131"/>
      <c r="P235" s="6597"/>
      <c r="Q235" s="131">
        <v>1</v>
      </c>
      <c r="R235" s="131">
        <v>0</v>
      </c>
      <c r="S235" s="120"/>
      <c r="T235" s="120">
        <v>18300</v>
      </c>
      <c r="U235" s="120">
        <v>1950</v>
      </c>
      <c r="V235" s="119"/>
      <c r="W235" s="197"/>
      <c r="X235" s="119"/>
      <c r="Y235" s="119"/>
      <c r="Z235" s="119"/>
      <c r="AA235" s="115"/>
      <c r="AB235" s="115"/>
      <c r="AC235" s="689">
        <f>IF(OR(BX$227="Close to Ear",BX$227="Close to Head"),"Head",IF(BX$227="Extremity","Extremity","Body"))</f>
        <v/>
      </c>
      <c r="AD235" s="690">
        <f>CA235</f>
        <v/>
      </c>
      <c r="AE235" s="688">
        <f>CB235</f>
        <v/>
      </c>
      <c r="AF235" s="115"/>
      <c r="AG235" s="808">
        <f>IF(AZ235="","N/A",IF(CQ235="Pass","P","F"))</f>
        <v/>
      </c>
      <c r="AH235" s="129"/>
      <c r="AI235" s="129"/>
      <c r="AJ235" s="129"/>
      <c r="AK235" s="119"/>
      <c r="AL235" s="115"/>
      <c r="AM235" s="119"/>
      <c r="AN235" s="119"/>
      <c r="AO235" s="692"/>
      <c r="AP235" s="692"/>
      <c r="AQ235" s="692"/>
      <c r="AR235" s="692"/>
      <c r="AS235" s="692"/>
      <c r="AT235" s="691">
        <f>CE235</f>
        <v/>
      </c>
      <c r="AU235" s="691">
        <f>CF235</f>
        <v/>
      </c>
      <c r="AV235" s="813"/>
      <c r="AW235" s="813"/>
      <c r="AX235" s="197">
        <f>CZ235</f>
        <v/>
      </c>
      <c r="AY235" s="197">
        <f>DE235</f>
        <v/>
      </c>
      <c r="AZ235" s="3379">
        <f>CO235</f>
        <v/>
      </c>
      <c r="BA235" s="3380"/>
      <c r="BB235" s="197">
        <f>CP235</f>
        <v/>
      </c>
      <c r="BC235" s="813"/>
      <c r="BD235" s="197">
        <f>CR235</f>
        <v/>
      </c>
      <c r="BE235" s="121">
        <f>CS235</f>
        <v/>
      </c>
      <c r="BF235" s="122">
        <f>CT235*60</f>
        <v/>
      </c>
      <c r="BG235" s="121">
        <f>BE235</f>
        <v/>
      </c>
      <c r="BH235" s="122">
        <f>CU235*60</f>
        <v/>
      </c>
      <c r="BI235" s="122">
        <f>CV235</f>
        <v/>
      </c>
      <c r="BJ235" s="117"/>
      <c r="BK235" s="812">
        <f>Overview!$E$7</f>
        <v/>
      </c>
      <c r="BL235" s="117"/>
      <c r="BM235" s="836">
        <f>CW235</f>
        <v/>
      </c>
      <c r="BN235" s="812">
        <f>Overview!$P$153</f>
        <v/>
      </c>
      <c r="BO235" s="117"/>
      <c r="BP235" s="117"/>
      <c r="BQ235" s="115"/>
      <c r="BR235" s="1478"/>
      <c r="BS235" s="1548"/>
      <c r="BT235" s="2127" t="inlineStr">
        <is>
          <t>LTE</t>
        </is>
      </c>
      <c r="BU235" s="2089" t="inlineStr">
        <is>
          <t>FDD1</t>
        </is>
      </c>
      <c r="BV235" s="430">
        <f>Overview!$H$30</f>
        <v/>
      </c>
      <c r="BW235" s="2010"/>
      <c r="BX235" s="2089"/>
      <c r="BY235" s="924"/>
      <c r="BZ235" s="1722">
        <f>IF(COUNT('Conducted LTE'!$AH$3:$AH$170)=0,10,INDEX('Conducted LTE'!$M$3:$M$170,MATCH(MAX('Conducted LTE'!$AH$3:$AH$170),'Conducted LTE'!$AH$3:$AH$170,0)))</f>
        <v>10</v>
      </c>
      <c r="CA235" s="468" t="str">
        <f>CA234</f>
        <v>TBD</v>
      </c>
      <c r="CB235" s="201">
        <v>0</v>
      </c>
      <c r="CC235" s="1059">
        <f>IF(COUNT('Conducted LTE'!$AH$3:$AH$170)=0,18300,INDEX('Conducted LTE'!$T$3:$T$170,MATCH(MAX('Conducted LTE'!$AH$3:$AH$170),'Conducted LTE'!$AH$3:$AH$170,0)))</f>
        <v>18300</v>
      </c>
      <c r="CD235" s="1059">
        <f>IF(COUNT('Conducted LTE'!$AH$3:$AH$170)=0,1950,INDEX('Conducted LTE'!$U$3:$U$170,MATCH(MAX('Conducted LTE'!$AH$3:$AH$170),'Conducted LTE'!$AH$3:$AH$170,0)))</f>
        <v>1950</v>
      </c>
      <c r="CE235" s="1523"/>
      <c r="CF235" s="1523"/>
      <c r="CG235" s="387" t="str">
        <f>IF(OR($BY$163="",$BY$163=""),"",$BY$163)</f>
        <v/>
      </c>
      <c r="CH235" s="387">
        <f>BZ235</f>
        <v/>
      </c>
      <c r="CI235" s="387">
        <f>CA235</f>
        <v/>
      </c>
      <c r="CJ235" s="1527"/>
      <c r="CK235" s="2042"/>
      <c r="CL235" s="206">
        <f>IF(CF235=""," ",IF(ABS(CE235-CF235)&lt;=0.125,"Valid","Not valid"))</f>
        <v/>
      </c>
      <c r="CM235" s="207">
        <f> IF(CE235="","",IF(AND(CE235&lt;&gt;"",CF235=""),IF(CE235&gt;=1,"Medir+Sig Max","No"),IF(CF235&lt;&gt;"",IF(CF235&gt;=1,"Medir+Sig Max","No"),"")))</f>
        <v/>
      </c>
      <c r="CN235" s="1787"/>
      <c r="CO235" s="220">
        <f>IF(CK235="",IF(AND(CE235="",CF235=""),"",IF(CF235="",IF(DE235&gt;1,ROUND(DE235*CE235,3),CE235),IF(DE235&gt;1,ROUND(DE235*CF235,3),CF235))),IF(AND(CE235="",CF235=""),"",IF(CF235="",IF(DE235&gt;1,ROUND(DE235*CE235*(1/(CK235)),3),CE235*(1/(CK235))),IF(DE235&gt;1,ROUND(DE235*CF235*(1/(CK235)),3),CF235*(1/(CK235))))))</f>
        <v/>
      </c>
      <c r="CP235" s="2043">
        <f>IF(COUNTIF(Overview!K12:K14,TRUE)&gt;0,2,IF(COUNTIF(Overview!L12:L14,TRUE)&gt;0,4,0))</f>
        <v/>
      </c>
      <c r="CQ235" s="1472">
        <f>IF(CO235="","",IF(CO235&gt;CP235,"Fail","Pass"))</f>
        <v/>
      </c>
      <c r="CR235" s="1481"/>
      <c r="CS235" s="1565">
        <f>MyTimestamp(CO235)</f>
        <v/>
      </c>
      <c r="CT235" s="1531">
        <f>IF(CE235="",0,15)+IF(CF235="",0,15)</f>
        <v/>
      </c>
      <c r="CU235" s="1532">
        <f>IF(CT235=0,0,2)</f>
        <v/>
      </c>
      <c r="CV235" s="859"/>
      <c r="CW235" s="859"/>
      <c r="CX235" s="2038"/>
      <c r="CY235" s="2044"/>
      <c r="CZ235" s="1543">
        <f>10^(CJ235/20)*100-100</f>
        <v/>
      </c>
      <c r="DA235" s="1331"/>
      <c r="DB235" s="709"/>
      <c r="DC235" s="777">
        <f>IF(DA235="","",10^(DA235/10))</f>
        <v/>
      </c>
      <c r="DD235" s="1377">
        <f>IF(ISNUMBER(DB235)=FALSE,"",10^(DB235/10))</f>
        <v/>
      </c>
      <c r="DE235" s="1543">
        <f>IF(AND(ISNUMBER(DC235),ISNUMBER(DD235)),IF(DC235/DD235&gt;1,ROUND((DC235)/DD235,3),1),1)</f>
        <v/>
      </c>
      <c r="DF235" s="1670">
        <f>IF(ISNUMBER(CO235),IF(CO235&gt;=CP235*0.90625,"!!!MEASURE other two 1RB modes!!!  To include the results for these two additional RB modes please use any row below free (for example otehr band) and replace the information of each field (tech, band, freq, etc...) with the proper one",""),"")</f>
        <v/>
      </c>
      <c r="DG235" s="1541"/>
      <c r="DH235" s="1541"/>
      <c r="DI235" s="1541"/>
      <c r="DJ235" s="1541"/>
      <c r="DK235" s="1541"/>
      <c r="DL235" s="1541"/>
      <c r="DM235" s="1541"/>
      <c r="DN235" s="1541"/>
      <c r="DO235" s="1541"/>
      <c r="DP235" s="1541"/>
      <c r="DQ235" s="1541"/>
      <c r="DR235" s="1541"/>
    </row>
    <row r="236" ht="12.75" x14ac:dyDescent="0.2">
      <c r="A236" s="1541"/>
      <c r="B236" s="1541"/>
      <c r="C236"/>
      <c r="D236" s="130">
        <f>IF(BX$227="Close to Ear","EN 62209-1","EN 62209-2")</f>
        <v/>
      </c>
      <c r="E236" s="130">
        <f>IF(CG236="Close to Ear","2016","2010/A1:2019")</f>
        <v/>
      </c>
      <c r="F236" s="1488" t="inlineStr">
        <is>
          <t>5.3</t>
        </is>
      </c>
      <c r="G236" s="1497"/>
      <c r="H236" s="120">
        <f>BV236</f>
        <v/>
      </c>
      <c r="I236" s="120">
        <f>BW236</f>
        <v/>
      </c>
      <c r="J236" s="687" t="inlineStr">
        <is>
          <t>LTE</t>
        </is>
      </c>
      <c r="K236" s="194" t="inlineStr">
        <is>
          <t>FDD1</t>
        </is>
      </c>
      <c r="L236" s="115"/>
      <c r="M236" s="120">
        <v>10</v>
      </c>
      <c r="N236" s="119" t="inlineStr">
        <is>
          <t>QPSK</t>
        </is>
      </c>
      <c r="O236" s="131"/>
      <c r="P236" s="6597"/>
      <c r="Q236" s="131">
        <v>1</v>
      </c>
      <c r="R236" s="131">
        <v>0</v>
      </c>
      <c r="S236" s="120"/>
      <c r="T236" s="120">
        <v>18300</v>
      </c>
      <c r="U236" s="120">
        <v>1950</v>
      </c>
      <c r="V236" s="119"/>
      <c r="W236" s="197"/>
      <c r="X236" s="119"/>
      <c r="Y236" s="119"/>
      <c r="Z236" s="119"/>
      <c r="AA236" s="115"/>
      <c r="AB236" s="115"/>
      <c r="AC236" s="689">
        <f>IF(OR(BX$227="Close to Ear",BX$227="Close to Head"),"Head",IF(BX$227="Extremity","Extremity","Body"))</f>
        <v/>
      </c>
      <c r="AD236" s="690">
        <f>CA236</f>
        <v/>
      </c>
      <c r="AE236" s="688">
        <f>CB236</f>
        <v/>
      </c>
      <c r="AF236" s="115"/>
      <c r="AG236" s="808">
        <f>IF(AZ236="","N/A",IF(CQ236="Pass","P","F"))</f>
        <v/>
      </c>
      <c r="AH236" s="129"/>
      <c r="AI236" s="129"/>
      <c r="AJ236" s="129"/>
      <c r="AK236" s="119"/>
      <c r="AL236" s="115"/>
      <c r="AM236" s="119"/>
      <c r="AN236" s="119"/>
      <c r="AO236" s="692"/>
      <c r="AP236" s="692"/>
      <c r="AQ236" s="692"/>
      <c r="AR236" s="692"/>
      <c r="AS236" s="692"/>
      <c r="AT236" s="691">
        <f>CE236</f>
        <v/>
      </c>
      <c r="AU236" s="691">
        <f>CF236</f>
        <v/>
      </c>
      <c r="AV236" s="813"/>
      <c r="AW236" s="813"/>
      <c r="AX236" s="197">
        <f>CZ236</f>
        <v/>
      </c>
      <c r="AY236" s="197">
        <f>DE236</f>
        <v/>
      </c>
      <c r="AZ236" s="3379">
        <f>CO236</f>
        <v/>
      </c>
      <c r="BA236" s="3380"/>
      <c r="BB236" s="197">
        <f>CP236</f>
        <v/>
      </c>
      <c r="BC236" s="813"/>
      <c r="BD236" s="197">
        <f>CR236</f>
        <v/>
      </c>
      <c r="BE236" s="121">
        <f>CS236</f>
        <v/>
      </c>
      <c r="BF236" s="122">
        <f>CT236*60</f>
        <v/>
      </c>
      <c r="BG236" s="121">
        <f>BE236</f>
        <v/>
      </c>
      <c r="BH236" s="122">
        <f>CU236*60</f>
        <v/>
      </c>
      <c r="BI236" s="122">
        <f>CV236</f>
        <v/>
      </c>
      <c r="BJ236" s="117"/>
      <c r="BK236" s="812">
        <f>Overview!$E$7</f>
        <v/>
      </c>
      <c r="BL236" s="117"/>
      <c r="BM236" s="836">
        <f>CW236</f>
        <v/>
      </c>
      <c r="BN236" s="812">
        <f>Overview!$P$153</f>
        <v/>
      </c>
      <c r="BO236" s="117"/>
      <c r="BP236" s="117"/>
      <c r="BQ236" s="115"/>
      <c r="BR236" s="1478"/>
      <c r="BS236" s="1548"/>
      <c r="BT236" s="2127" t="inlineStr">
        <is>
          <t>LTE</t>
        </is>
      </c>
      <c r="BU236" s="2089" t="inlineStr">
        <is>
          <t>FDD1</t>
        </is>
      </c>
      <c r="BV236" s="430">
        <f>Overview!$H$30</f>
        <v/>
      </c>
      <c r="BW236" s="2010"/>
      <c r="BX236" s="2089"/>
      <c r="BY236" s="2130"/>
      <c r="BZ236" s="2131">
        <f>IF(COUNT('Conducted LTE'!$AH$3:$AH$170)=0,10,INDEX('Conducted LTE'!$M$3:$M$170,MATCH(MAX('Conducted LTE'!$AH$3:$AH$170),'Conducted LTE'!$AH$3:$AH$170,0)))</f>
        <v>10</v>
      </c>
      <c r="CA236" s="466" t="str">
        <f>CA235</f>
        <v>TBD</v>
      </c>
      <c r="CB236" s="202">
        <v>0</v>
      </c>
      <c r="CC236" s="881">
        <f>IF(COUNT('Conducted LTE'!$AH$3:$AH$170)=0,18300,INDEX('Conducted LTE'!$T$3:$T$170,MATCH(MAX('Conducted LTE'!$AH$3:$AH$170),'Conducted LTE'!$AH$3:$AH$170,0)))</f>
        <v>18300</v>
      </c>
      <c r="CD236" s="881">
        <f>IF(COUNT('Conducted LTE'!$AH$3:$AH$170)=0,1950,INDEX('Conducted LTE'!$U$3:$U$170,MATCH(MAX('Conducted LTE'!$AH$3:$AH$170),'Conducted LTE'!$AH$3:$AH$170,0)))</f>
        <v>1950</v>
      </c>
      <c r="CE236" s="1523"/>
      <c r="CF236" s="1523"/>
      <c r="CG236" s="387" t="str">
        <f>IF(OR($BY$163="",$BY$163=""),"",$BY$163)</f>
        <v/>
      </c>
      <c r="CH236" s="387">
        <f>BZ236</f>
        <v/>
      </c>
      <c r="CI236" s="387">
        <f>CA236</f>
        <v/>
      </c>
      <c r="CJ236" s="1527"/>
      <c r="CK236" s="2042"/>
      <c r="CL236" s="206">
        <f>IF(CF236=""," ",IF(ABS(CE236-CF236)&lt;=0.125,"Valid","Not valid"))</f>
        <v/>
      </c>
      <c r="CM236" s="207">
        <f> IF(CE236="","",IF(AND(CE236&lt;&gt;"",CF236=""),IF(CE236&gt;=1,"Medir+Sig Max","No"),IF(CF236&lt;&gt;"",IF(CF236&gt;=1,"Medir+Sig Max","No"),"")))</f>
        <v/>
      </c>
      <c r="CN236" s="1787"/>
      <c r="CO236" s="220">
        <f>IF(CK236="",IF(AND(CE236="",CF236=""),"",IF(CF236="",IF(DE236&gt;1,ROUND(DE236*CE236,3),CE236),IF(DE236&gt;1,ROUND(DE236*CF236,3),CF236))),IF(AND(CE236="",CF236=""),"",IF(CF236="",IF(DE236&gt;1,ROUND(DE236*CE236*(1/(CK236)),3),CE236*(1/(CK236))),IF(DE236&gt;1,ROUND(DE236*CF236*(1/(CK236)),3),CF236*(1/(CK236))))))</f>
        <v/>
      </c>
      <c r="CP236" s="2043">
        <f>IF(COUNTIF(Overview!K12:K14,TRUE)&gt;0,2,IF(COUNTIF(Overview!L12:L14,TRUE)&gt;0,4,0))</f>
        <v/>
      </c>
      <c r="CQ236" s="1472">
        <f>IF(CO236="","",IF(CO236&gt;CP236,"Fail","Pass"))</f>
        <v/>
      </c>
      <c r="CR236" s="1481"/>
      <c r="CS236" s="1565">
        <f>MyTimestamp(CO236)</f>
        <v/>
      </c>
      <c r="CT236" s="1531">
        <f>IF(CE236="",0,15)+IF(CF236="",0,15)</f>
        <v/>
      </c>
      <c r="CU236" s="1532">
        <f>IF(CT236=0,0,2)</f>
        <v/>
      </c>
      <c r="CV236" s="859"/>
      <c r="CW236" s="859"/>
      <c r="CX236" s="2038"/>
      <c r="CY236" s="2044"/>
      <c r="CZ236" s="1543">
        <f>10^(CJ236/20)*100-100</f>
        <v/>
      </c>
      <c r="DA236" s="1331"/>
      <c r="DB236" s="709"/>
      <c r="DC236" s="777">
        <f>IF(DA236="","",10^(DA236/10))</f>
        <v/>
      </c>
      <c r="DD236" s="1377">
        <f>IF(ISNUMBER(DB236)=FALSE,"",10^(DB236/10))</f>
        <v/>
      </c>
      <c r="DE236" s="1543">
        <f>IF(AND(ISNUMBER(DC236),ISNUMBER(DD236)),IF(DC236/DD236&gt;1,ROUND((DC236)/DD236,3),1),1)</f>
        <v/>
      </c>
      <c r="DF236" s="1541"/>
      <c r="DG236" s="1541"/>
      <c r="DH236" s="1541"/>
      <c r="DI236" s="1541"/>
      <c r="DJ236" s="1541"/>
      <c r="DK236" s="1541"/>
      <c r="DL236" s="1541"/>
      <c r="DM236" s="1541"/>
      <c r="DN236" s="1541"/>
      <c r="DO236" s="1541"/>
      <c r="DP236" s="1541"/>
      <c r="DQ236" s="1541"/>
      <c r="DR236" s="1541"/>
    </row>
    <row r="237" ht="12.75" x14ac:dyDescent="0.2">
      <c r="A237" s="1541"/>
      <c r="B237" s="1541"/>
      <c r="C237"/>
      <c r="D237" s="130">
        <f>IF(BX$227="Close to Ear","EN 62209-1","EN 62209-2")</f>
        <v/>
      </c>
      <c r="E237" s="130">
        <f>IF(CG237="Close to Ear","2016","2010/A1:2019")</f>
        <v/>
      </c>
      <c r="F237" s="1488" t="inlineStr">
        <is>
          <t>5.3</t>
        </is>
      </c>
      <c r="G237" s="1497"/>
      <c r="H237" s="120">
        <f>BV237</f>
        <v/>
      </c>
      <c r="I237" s="120">
        <f>BW237</f>
        <v/>
      </c>
      <c r="J237" s="687" t="inlineStr">
        <is>
          <t>LTE</t>
        </is>
      </c>
      <c r="K237" s="194" t="inlineStr">
        <is>
          <t>FDD1</t>
        </is>
      </c>
      <c r="L237" s="115"/>
      <c r="M237" s="120">
        <v>10</v>
      </c>
      <c r="N237" s="119" t="inlineStr">
        <is>
          <t>QPSK</t>
        </is>
      </c>
      <c r="O237" s="131"/>
      <c r="P237" s="6597"/>
      <c r="Q237" s="131">
        <v>1</v>
      </c>
      <c r="R237" s="131">
        <v>0</v>
      </c>
      <c r="S237" s="120"/>
      <c r="T237" s="120">
        <v>18300</v>
      </c>
      <c r="U237" s="120">
        <v>1950</v>
      </c>
      <c r="V237" s="119"/>
      <c r="W237" s="197"/>
      <c r="X237" s="119"/>
      <c r="Y237" s="119"/>
      <c r="Z237" s="119"/>
      <c r="AA237" s="115"/>
      <c r="AB237" s="115"/>
      <c r="AC237" s="689">
        <f>IF(OR(BX$227="Close to Ear",BX$227="Close to Head"),"Head",IF(BX$227="Extremity","Extremity","Body"))</f>
        <v/>
      </c>
      <c r="AD237" s="690">
        <f>CA237</f>
        <v/>
      </c>
      <c r="AE237" s="688">
        <f>CB237</f>
        <v/>
      </c>
      <c r="AF237" s="115"/>
      <c r="AG237" s="808">
        <f>IF(AZ237="","N/A",IF(CQ237="Pass","P","F"))</f>
        <v/>
      </c>
      <c r="AH237" s="129"/>
      <c r="AI237" s="129"/>
      <c r="AJ237" s="129"/>
      <c r="AK237" s="119"/>
      <c r="AL237" s="115"/>
      <c r="AM237" s="119"/>
      <c r="AN237" s="119"/>
      <c r="AO237" s="692"/>
      <c r="AP237" s="692"/>
      <c r="AQ237" s="692"/>
      <c r="AR237" s="692"/>
      <c r="AS237" s="692"/>
      <c r="AT237" s="691">
        <f>CE237</f>
        <v/>
      </c>
      <c r="AU237" s="691">
        <f>CF237</f>
        <v/>
      </c>
      <c r="AV237" s="813"/>
      <c r="AW237" s="813"/>
      <c r="AX237" s="197">
        <f>CZ237</f>
        <v/>
      </c>
      <c r="AY237" s="197">
        <f>DE237</f>
        <v/>
      </c>
      <c r="AZ237" s="3379">
        <f>CO237</f>
        <v/>
      </c>
      <c r="BA237" s="3380"/>
      <c r="BB237" s="197">
        <f>CP237</f>
        <v/>
      </c>
      <c r="BC237" s="813"/>
      <c r="BD237" s="197">
        <f>CR237</f>
        <v/>
      </c>
      <c r="BE237" s="121">
        <f>CS237</f>
        <v/>
      </c>
      <c r="BF237" s="122">
        <f>CT237*60</f>
        <v/>
      </c>
      <c r="BG237" s="121">
        <f>BE237</f>
        <v/>
      </c>
      <c r="BH237" s="122">
        <f>CU237*60</f>
        <v/>
      </c>
      <c r="BI237" s="122">
        <f>CV237</f>
        <v/>
      </c>
      <c r="BJ237" s="117"/>
      <c r="BK237" s="812">
        <f>Overview!$E$7</f>
        <v/>
      </c>
      <c r="BL237" s="117"/>
      <c r="BM237" s="836">
        <f>CW237</f>
        <v/>
      </c>
      <c r="BN237" s="812">
        <f>Overview!$P$153</f>
        <v/>
      </c>
      <c r="BO237" s="117"/>
      <c r="BP237" s="117"/>
      <c r="BQ237" s="115"/>
      <c r="BR237" s="1478"/>
      <c r="BS237" s="1548"/>
      <c r="BT237" s="2127" t="inlineStr">
        <is>
          <t>LTE</t>
        </is>
      </c>
      <c r="BU237" s="2089" t="inlineStr">
        <is>
          <t>FDD1</t>
        </is>
      </c>
      <c r="BV237" s="430">
        <f>Overview!$H$30</f>
        <v/>
      </c>
      <c r="BW237" s="2010"/>
      <c r="BX237" s="2089"/>
      <c r="BY237" s="2129"/>
      <c r="BZ237" s="2131">
        <f>IF(COUNT('Conducted LTE'!$AH$3:$AH$170)=0,10,INDEX('Conducted LTE'!$M$3:$M$170,MATCH(MAX('Conducted LTE'!$AH$3:$AH$170),'Conducted LTE'!$AH$3:$AH$170,0)))</f>
        <v>10</v>
      </c>
      <c r="CA237" s="467" t="str">
        <f>CA236</f>
        <v>TBD</v>
      </c>
      <c r="CB237" s="200">
        <v>0</v>
      </c>
      <c r="CC237" s="1679">
        <f>IF(COUNT('Conducted LTE'!$AH$3:$AH$170)=0,18300,INDEX('Conducted LTE'!$T$3:$T$170,MATCH(MAX('Conducted LTE'!$AH$3:$AH$170),'Conducted LTE'!$AH$3:$AH$170,0)))</f>
        <v>18300</v>
      </c>
      <c r="CD237" s="1679">
        <f>IF(COUNT('Conducted LTE'!$AH$3:$AH$170)=0,1950,INDEX('Conducted LTE'!$U$3:$U$170,MATCH(MAX('Conducted LTE'!$AH$3:$AH$170),'Conducted LTE'!$AH$3:$AH$170,0)))</f>
        <v>1950</v>
      </c>
      <c r="CE237" s="1523"/>
      <c r="CF237" s="1523"/>
      <c r="CG237" s="387" t="str">
        <f>IF(OR($BY$163="",$BY$163=""),"",$BY$163)</f>
        <v/>
      </c>
      <c r="CH237" s="387">
        <f>BZ237</f>
        <v/>
      </c>
      <c r="CI237" s="387">
        <f>CA237</f>
        <v/>
      </c>
      <c r="CJ237" s="1527"/>
      <c r="CK237" s="2042"/>
      <c r="CL237" s="206">
        <f>IF(CF237=""," ",IF(ABS(CE237-CF237)&lt;=0.125,"Valid","Not valid"))</f>
        <v/>
      </c>
      <c r="CM237" s="207">
        <f> IF(CE237="","",IF(AND(CE237&lt;&gt;"",CF237=""),IF(CE237&gt;=1,"Medir+Sig Max","No"),IF(CF237&lt;&gt;"",IF(CF237&gt;=1,"Medir+Sig Max","No"),"")))</f>
        <v/>
      </c>
      <c r="CN237" s="1787"/>
      <c r="CO237" s="220">
        <f>IF(CK237="",IF(AND(CE237="",CF237=""),"",IF(CF237="",IF(DE237&gt;1,ROUND(DE237*CE237,3),CE237),IF(DE237&gt;1,ROUND(DE237*CF237,3),CF237))),IF(AND(CE237="",CF237=""),"",IF(CF237="",IF(DE237&gt;1,ROUND(DE237*CE237*(1/(CK237)),3),CE237*(1/(CK237))),IF(DE237&gt;1,ROUND(DE237*CF237*(1/(CK237)),3),CF237*(1/(CK237))))))</f>
        <v/>
      </c>
      <c r="CP237" s="2043">
        <f>IF(COUNTIF(Overview!K12:K14,TRUE)&gt;0,2,IF(COUNTIF(Overview!L12:L14,TRUE)&gt;0,4,0))</f>
        <v/>
      </c>
      <c r="CQ237" s="1472">
        <f>IF(CO237="","",IF(CO237&gt;CP237,"Fail","Pass"))</f>
        <v/>
      </c>
      <c r="CR237" s="1481"/>
      <c r="CS237" s="1565">
        <f>MyTimestamp(CO237)</f>
        <v/>
      </c>
      <c r="CT237" s="1531">
        <f>IF(CE237="",0,15)+IF(CF237="",0,15)</f>
        <v/>
      </c>
      <c r="CU237" s="1532">
        <f>IF(CT237=0,0,2)</f>
        <v/>
      </c>
      <c r="CV237" s="859"/>
      <c r="CW237" s="859"/>
      <c r="CX237" s="2038"/>
      <c r="CY237" s="2044"/>
      <c r="CZ237" s="1543">
        <f>10^(CJ237/20)*100-100</f>
        <v/>
      </c>
      <c r="DA237" s="1331"/>
      <c r="DB237" s="709"/>
      <c r="DC237" s="777">
        <f>IF(DA237="","",10^(DA237/10))</f>
        <v/>
      </c>
      <c r="DD237" s="1377">
        <f>IF(ISNUMBER(DB237)=FALSE,"",10^(DB237/10))</f>
        <v/>
      </c>
      <c r="DE237" s="1543">
        <f>IF(AND(ISNUMBER(DC237),ISNUMBER(DD237)),IF(DC237/DD237&gt;1,ROUND((DC237)/DD237,3),1),1)</f>
        <v/>
      </c>
      <c r="DF237" s="1541"/>
      <c r="DG237" s="1541"/>
      <c r="DH237" s="1541"/>
      <c r="DI237" s="1541"/>
      <c r="DJ237" s="1541"/>
      <c r="DK237" s="1541"/>
      <c r="DL237" s="1541"/>
      <c r="DM237" s="1541"/>
      <c r="DN237" s="1541"/>
      <c r="DO237" s="1541"/>
      <c r="DP237" s="1541"/>
      <c r="DQ237" s="1541"/>
      <c r="DR237" s="1541"/>
    </row>
    <row r="238" ht="12.75" x14ac:dyDescent="0.2">
      <c r="A238" s="1541"/>
      <c r="B238" s="1541"/>
      <c r="C238"/>
      <c r="D238" s="130">
        <f>IF(BX$227="Close to Ear","EN 62209-1","EN 62209-2")</f>
        <v/>
      </c>
      <c r="E238" s="130">
        <f>IF(CG238="Close to Ear","2016","2010/A1:2019")</f>
        <v/>
      </c>
      <c r="F238" s="1488" t="inlineStr">
        <is>
          <t>5.3</t>
        </is>
      </c>
      <c r="G238" s="1497"/>
      <c r="H238" s="120">
        <f>BV238</f>
        <v/>
      </c>
      <c r="I238" s="120">
        <f>BW238</f>
        <v/>
      </c>
      <c r="J238" s="687" t="inlineStr">
        <is>
          <t>LTE</t>
        </is>
      </c>
      <c r="K238" s="194" t="inlineStr">
        <is>
          <t>FDD1</t>
        </is>
      </c>
      <c r="L238" s="115"/>
      <c r="M238" s="120">
        <v>10</v>
      </c>
      <c r="N238" s="119" t="inlineStr">
        <is>
          <t>QPSK</t>
        </is>
      </c>
      <c r="O238" s="131"/>
      <c r="P238" s="6597"/>
      <c r="Q238" s="131">
        <v>1</v>
      </c>
      <c r="R238" s="131">
        <v>0</v>
      </c>
      <c r="S238" s="120"/>
      <c r="T238" s="120">
        <v>18300</v>
      </c>
      <c r="U238" s="120">
        <v>1950</v>
      </c>
      <c r="V238" s="119"/>
      <c r="W238" s="197"/>
      <c r="X238" s="119"/>
      <c r="Y238" s="119"/>
      <c r="Z238" s="119"/>
      <c r="AA238" s="115"/>
      <c r="AB238" s="115"/>
      <c r="AC238" s="689">
        <f>IF(OR(BX$227="Close to Ear",BX$227="Close to Head"),"Head",IF(BX$227="Extremity","Extremity","Body"))</f>
        <v/>
      </c>
      <c r="AD238" s="690">
        <f>CA238</f>
        <v/>
      </c>
      <c r="AE238" s="688">
        <f>CB238</f>
        <v/>
      </c>
      <c r="AF238" s="115"/>
      <c r="AG238" s="808">
        <f>IF(AZ238="","N/A",IF(CQ238="Pass","P","F"))</f>
        <v/>
      </c>
      <c r="AH238" s="129"/>
      <c r="AI238" s="129"/>
      <c r="AJ238" s="129"/>
      <c r="AK238" s="119"/>
      <c r="AL238" s="115"/>
      <c r="AM238" s="119"/>
      <c r="AN238" s="119"/>
      <c r="AO238" s="692"/>
      <c r="AP238" s="692"/>
      <c r="AQ238" s="692"/>
      <c r="AR238" s="692"/>
      <c r="AS238" s="692"/>
      <c r="AT238" s="691">
        <f>CE238</f>
        <v/>
      </c>
      <c r="AU238" s="691">
        <f>CF238</f>
        <v/>
      </c>
      <c r="AV238" s="813"/>
      <c r="AW238" s="813"/>
      <c r="AX238" s="197">
        <f>CZ238</f>
        <v/>
      </c>
      <c r="AY238" s="197">
        <f>DE238</f>
        <v/>
      </c>
      <c r="AZ238" s="3379">
        <f>CO238</f>
        <v/>
      </c>
      <c r="BA238" s="3380"/>
      <c r="BB238" s="197">
        <f>CP238</f>
        <v/>
      </c>
      <c r="BC238" s="813"/>
      <c r="BD238" s="197">
        <f>CR238</f>
        <v/>
      </c>
      <c r="BE238" s="121">
        <f>CS238</f>
        <v/>
      </c>
      <c r="BF238" s="122">
        <f>CT238*60</f>
        <v/>
      </c>
      <c r="BG238" s="121">
        <f>BE238</f>
        <v/>
      </c>
      <c r="BH238" s="122">
        <f>CU238*60</f>
        <v/>
      </c>
      <c r="BI238" s="122">
        <f>CV238</f>
        <v/>
      </c>
      <c r="BJ238" s="117"/>
      <c r="BK238" s="812">
        <f>Overview!$E$7</f>
        <v/>
      </c>
      <c r="BL238" s="117"/>
      <c r="BM238" s="836">
        <f>CW238</f>
        <v/>
      </c>
      <c r="BN238" s="812">
        <f>Overview!$P$153</f>
        <v/>
      </c>
      <c r="BO238" s="117"/>
      <c r="BP238" s="117"/>
      <c r="BQ238" s="115"/>
      <c r="BR238" s="1478"/>
      <c r="BS238" s="1548"/>
      <c r="BT238" s="2127" t="inlineStr">
        <is>
          <t>LTE</t>
        </is>
      </c>
      <c r="BU238" s="2089" t="inlineStr">
        <is>
          <t>FDD1</t>
        </is>
      </c>
      <c r="BV238" s="430">
        <f>Overview!$H$30</f>
        <v/>
      </c>
      <c r="BW238" s="2010"/>
      <c r="BX238" s="1872"/>
      <c r="BY238" s="2132"/>
      <c r="BZ238" s="2131">
        <f>IF(COUNT('Conducted LTE'!$AH$3:$AH$170)=0,10,INDEX('Conducted LTE'!$M$3:$M$170,MATCH(MAX('Conducted LTE'!$AH$3:$AH$170),'Conducted LTE'!$AH$3:$AH$170,0)))</f>
        <v>10</v>
      </c>
      <c r="CA238" s="468" t="str">
        <f>CA237</f>
        <v>TBD</v>
      </c>
      <c r="CB238" s="201">
        <v>0</v>
      </c>
      <c r="CC238" s="1059">
        <f>IF(COUNT('Conducted LTE'!$AH$3:$AH$170)=0,18300,INDEX('Conducted LTE'!$T$3:$T$170,MATCH(MAX('Conducted LTE'!$AH$3:$AH$170),'Conducted LTE'!$AH$3:$AH$170,0)))</f>
        <v>18300</v>
      </c>
      <c r="CD238" s="1059">
        <f>IF(COUNT('Conducted LTE'!$AH$3:$AH$170)=0,1950,INDEX('Conducted LTE'!$U$3:$U$170,MATCH(MAX('Conducted LTE'!$AH$3:$AH$170),'Conducted LTE'!$AH$3:$AH$170,0)))</f>
        <v>1950</v>
      </c>
      <c r="CE238" s="1874"/>
      <c r="CF238" s="1874"/>
      <c r="CG238" s="388" t="str">
        <f>IF(OR($BY$163="",$BY$163=""),"",$BY$163)</f>
        <v/>
      </c>
      <c r="CH238" s="388">
        <f>BZ238</f>
        <v/>
      </c>
      <c r="CI238" s="388">
        <f>CA238</f>
        <v/>
      </c>
      <c r="CJ238" s="2046"/>
      <c r="CK238" s="2042"/>
      <c r="CL238" s="212">
        <f>IF(CF238=""," ",IF(ABS(CE238-CF238)&lt;=0.125,"Valid","Not valid"))</f>
        <v/>
      </c>
      <c r="CM238" s="213">
        <f> IF(CE238="","",IF(AND(CE238&lt;&gt;"",CF238=""),IF(CE238&gt;=1,"Medir+Sig Max","No"),IF(CF238&lt;&gt;"",IF(CF238&gt;=1,"Medir+Sig Max","No"),"")))</f>
        <v/>
      </c>
      <c r="CN238" s="1794"/>
      <c r="CO238" s="221">
        <f>IF(CK238="",IF(AND(CE238="",CF238=""),"",IF(CF238="",IF(DE238&gt;1,ROUND(DE238*CE238,3),CE238),IF(DE238&gt;1,ROUND(DE238*CF238,3),CF238))),IF(AND(CE238="",CF238=""),"",IF(CF238="",IF(DE238&gt;1,ROUND(DE238*CE238*(1/(CK238)),3),CE238*(1/(CK238))),IF(DE238&gt;1,ROUND(DE238*CF238*(1/(CK238)),3),CF238*(1/(CK238))))))</f>
        <v/>
      </c>
      <c r="CP238" s="2048">
        <f>IF(COUNTIF(Overview!K12:K14,TRUE)&gt;0,2,IF(COUNTIF(Overview!L12:L14,TRUE)&gt;0,4,0))</f>
        <v/>
      </c>
      <c r="CQ238" s="1473">
        <f>IF(CO238="","",IF(CO238&gt;CP238,"Fail","Pass"))</f>
        <v/>
      </c>
      <c r="CR238" s="1482"/>
      <c r="CS238" s="1566">
        <f>MyTimestamp(CO238)</f>
        <v/>
      </c>
      <c r="CT238" s="1535">
        <f>IF(CE238="",0,15)+IF(CF238="",0,15)</f>
        <v/>
      </c>
      <c r="CU238" s="1536">
        <f>IF(CT238=0,0,2)</f>
        <v/>
      </c>
      <c r="CV238" s="861"/>
      <c r="CW238" s="861"/>
      <c r="CX238" s="2038"/>
      <c r="CY238" s="2050"/>
      <c r="CZ238" s="1545">
        <f>10^(CJ238/20)*100-100</f>
        <v/>
      </c>
      <c r="DA238" s="1333"/>
      <c r="DB238" s="710"/>
      <c r="DC238" s="779">
        <f>IF(DA238="","",10^(DA238/10))</f>
        <v/>
      </c>
      <c r="DD238" s="1379">
        <f>IF(ISNUMBER(DB238)=FALSE,"",10^(DB238/10))</f>
        <v/>
      </c>
      <c r="DE238" s="1545">
        <f>IF(AND(ISNUMBER(DC238),ISNUMBER(DD238)),IF(DC238/DD238&gt;1,ROUND((DC238)/DD238,3),1),1)</f>
        <v/>
      </c>
      <c r="DF238" s="1541"/>
      <c r="DG238" s="1541"/>
      <c r="DH238" s="1541"/>
      <c r="DI238" s="1541"/>
      <c r="DJ238" s="1541"/>
      <c r="DK238" s="1541"/>
      <c r="DL238" s="1541"/>
      <c r="DM238" s="1541"/>
      <c r="DN238" s="1541"/>
      <c r="DO238" s="1541"/>
      <c r="DP238" s="1541"/>
      <c r="DQ238" s="1541"/>
      <c r="DR238" s="1541"/>
    </row>
    <row r="239" ht="12.75" x14ac:dyDescent="0.2">
      <c r="A239" s="1541"/>
      <c r="B239" s="1541"/>
      <c r="C239"/>
      <c r="D239" s="130">
        <f>IF(BX$227="Close to Ear","EN 62209-1","EN 62209-2")</f>
        <v/>
      </c>
      <c r="E239" s="130">
        <f>IF(CG239="Close to Ear","2016","2010/A1:2019")</f>
        <v/>
      </c>
      <c r="F239" s="1488" t="inlineStr">
        <is>
          <t>5.3</t>
        </is>
      </c>
      <c r="G239" s="1497"/>
      <c r="H239" s="120">
        <f>BV239</f>
        <v/>
      </c>
      <c r="I239" s="120">
        <f>BW239</f>
        <v/>
      </c>
      <c r="J239" s="687" t="inlineStr">
        <is>
          <t>LTE</t>
        </is>
      </c>
      <c r="K239" s="194" t="inlineStr">
        <is>
          <t>FDD1</t>
        </is>
      </c>
      <c r="L239" s="115"/>
      <c r="M239" s="120">
        <v>10</v>
      </c>
      <c r="N239" s="119" t="inlineStr">
        <is>
          <t>QPSK</t>
        </is>
      </c>
      <c r="O239" s="131"/>
      <c r="P239" s="6597"/>
      <c r="Q239" s="131">
        <v>1</v>
      </c>
      <c r="R239" s="131">
        <v>0</v>
      </c>
      <c r="S239" s="120"/>
      <c r="T239" s="120">
        <v>18300</v>
      </c>
      <c r="U239" s="120">
        <v>1950</v>
      </c>
      <c r="V239" s="119"/>
      <c r="W239" s="197"/>
      <c r="X239" s="119"/>
      <c r="Y239" s="119"/>
      <c r="Z239" s="119"/>
      <c r="AA239" s="115"/>
      <c r="AB239" s="115"/>
      <c r="AC239" s="689">
        <f>IF(OR(BX$227="Close to Ear",BX$227="Close to Head"),"Head",IF(BX$227="Extremity","Extremity","Body"))</f>
        <v/>
      </c>
      <c r="AD239" s="690">
        <f>CA239</f>
        <v/>
      </c>
      <c r="AE239" s="688">
        <f>CB239</f>
        <v/>
      </c>
      <c r="AF239" s="115"/>
      <c r="AG239" s="808">
        <f>IF(AZ239="","N/A",IF(CQ239="Pass","P","F"))</f>
        <v/>
      </c>
      <c r="AH239" s="129"/>
      <c r="AI239" s="129"/>
      <c r="AJ239" s="129"/>
      <c r="AK239" s="119"/>
      <c r="AL239" s="115"/>
      <c r="AM239" s="119"/>
      <c r="AN239" s="119"/>
      <c r="AO239" s="692"/>
      <c r="AP239" s="692"/>
      <c r="AQ239" s="692"/>
      <c r="AR239" s="692"/>
      <c r="AS239" s="692"/>
      <c r="AT239" s="691">
        <f>CE239</f>
        <v/>
      </c>
      <c r="AU239" s="691">
        <f>CF239</f>
        <v/>
      </c>
      <c r="AV239" s="813"/>
      <c r="AW239" s="813"/>
      <c r="AX239" s="197">
        <f>CZ239</f>
        <v/>
      </c>
      <c r="AY239" s="197">
        <f>DE239</f>
        <v/>
      </c>
      <c r="AZ239" s="3379">
        <f>CO239</f>
        <v/>
      </c>
      <c r="BA239" s="3380"/>
      <c r="BB239" s="197">
        <f>CP239</f>
        <v/>
      </c>
      <c r="BC239" s="813"/>
      <c r="BD239" s="197">
        <f>CR239</f>
        <v/>
      </c>
      <c r="BE239" s="121">
        <f>CS239</f>
        <v/>
      </c>
      <c r="BF239" s="122">
        <f>CT239*60</f>
        <v/>
      </c>
      <c r="BG239" s="121">
        <f>BE239</f>
        <v/>
      </c>
      <c r="BH239" s="122">
        <f>CU239*60</f>
        <v/>
      </c>
      <c r="BI239" s="122">
        <f>CV239</f>
        <v/>
      </c>
      <c r="BJ239" s="117"/>
      <c r="BK239" s="812">
        <f>Overview!$E$7</f>
        <v/>
      </c>
      <c r="BL239" s="117"/>
      <c r="BM239" s="836">
        <f>CW239</f>
        <v/>
      </c>
      <c r="BN239" s="812">
        <f>Overview!$P$153</f>
        <v/>
      </c>
      <c r="BO239" s="117"/>
      <c r="BP239" s="117"/>
      <c r="BQ239" s="115"/>
      <c r="BR239" s="1478"/>
      <c r="BS239" s="1548"/>
      <c r="BT239" s="2127" t="inlineStr">
        <is>
          <t>LTE</t>
        </is>
      </c>
      <c r="BU239" s="2089" t="inlineStr">
        <is>
          <t>FDD1</t>
        </is>
      </c>
      <c r="BV239" s="430">
        <f>Overview!$H$30</f>
        <v/>
      </c>
      <c r="BW239" s="2010"/>
      <c r="BX239" s="1872"/>
      <c r="BY239" s="2132"/>
      <c r="BZ239" s="2131">
        <f>IF(COUNT('Conducted LTE'!$AH$3:$AH$170)=0,10,INDEX('Conducted LTE'!$M$3:$M$170,MATCH(MAX('Conducted LTE'!$AH$3:$AH$170),'Conducted LTE'!$AH$3:$AH$170,0)))</f>
        <v>10</v>
      </c>
      <c r="CA239" s="468" t="str">
        <f>CONCATENATE(CA237," - Battery check 1")</f>
        <v>TBD - Battery check 1</v>
      </c>
      <c r="CB239" s="201">
        <v>0</v>
      </c>
      <c r="CC239" s="1059">
        <f>IF(COUNT('Conducted LTE'!$AH$3:$AH$170)=0,18300,INDEX('Conducted LTE'!$T$3:$T$170,MATCH(MAX('Conducted LTE'!$AH$3:$AH$170),'Conducted LTE'!$AH$3:$AH$170,0)))</f>
        <v>18300</v>
      </c>
      <c r="CD239" s="1059">
        <f>IF(COUNT('Conducted LTE'!$AH$3:$AH$170)=0,1950,INDEX('Conducted LTE'!$U$3:$U$170,MATCH(MAX('Conducted LTE'!$AH$3:$AH$170),'Conducted LTE'!$AH$3:$AH$170,0)))</f>
        <v>1950</v>
      </c>
      <c r="CE239" s="1874"/>
      <c r="CF239" s="1874"/>
      <c r="CG239" s="388" t="str">
        <f>IF(OR($BY$163="",$BY$163=""),"",$BY$163)</f>
        <v/>
      </c>
      <c r="CH239" s="388">
        <f>BZ239</f>
        <v/>
      </c>
      <c r="CI239" s="388">
        <f>CA239</f>
        <v/>
      </c>
      <c r="CJ239" s="2046"/>
      <c r="CK239" s="2042"/>
      <c r="CL239" s="212">
        <f>IF(CF239=""," ",IF(ABS(CE239-CF239)&lt;=0.125,"Valid","Not valid"))</f>
        <v/>
      </c>
      <c r="CM239" s="213">
        <f> IF(CE239="","",IF(AND(CE239&lt;&gt;"",CF239=""),IF(CE239&gt;=1,"Medir+Sig Max","No"),IF(CF239&lt;&gt;"",IF(CF239&gt;=1,"Medir+Sig Max","No"),"")))</f>
        <v/>
      </c>
      <c r="CN239" s="1794"/>
      <c r="CO239" s="221">
        <f>IF(CK239="",IF(AND(CE239="",CF239=""),"",IF(CF239="",IF(DE239&gt;1,ROUND(DE239*CE239,3),CE239),IF(DE239&gt;1,ROUND(DE239*CF239,3),CF239))),IF(AND(CE239="",CF239=""),"",IF(CF239="",IF(DE239&gt;1,ROUND(DE239*CE239*(1/(CK239)),3),CE239*(1/(CK239))),IF(DE239&gt;1,ROUND(DE239*CF239*(1/(CK239)),3),CF239*(1/(CK239))))))</f>
        <v/>
      </c>
      <c r="CP239" s="2048">
        <f>IF(COUNTIF(Overview!K12:K14,TRUE)&gt;0,2,IF(COUNTIF(Overview!L12:L14,TRUE)&gt;0,4,0))</f>
        <v/>
      </c>
      <c r="CQ239" s="1473">
        <f>IF(CO239="","",IF(CO239&gt;CP239,"Fail","Pass"))</f>
        <v/>
      </c>
      <c r="CR239" s="1482"/>
      <c r="CS239" s="1566">
        <f>MyTimestamp(CO239)</f>
        <v/>
      </c>
      <c r="CT239" s="1535">
        <f>IF(CE239="",0,15)+IF(CF239="",0,15)</f>
        <v/>
      </c>
      <c r="CU239" s="1536">
        <f>IF(CT239=0,0,2)</f>
        <v/>
      </c>
      <c r="CV239" s="861"/>
      <c r="CW239" s="861"/>
      <c r="CX239" s="2038"/>
      <c r="CY239" s="2050"/>
      <c r="CZ239" s="1545">
        <f>10^(CJ239/20)*100-100</f>
        <v/>
      </c>
      <c r="DA239" s="1333"/>
      <c r="DB239" s="710"/>
      <c r="DC239" s="779">
        <f>IF(DA239="","",10^(DA239/10))</f>
        <v/>
      </c>
      <c r="DD239" s="1379">
        <f>IF(ISNUMBER(DB239)=FALSE,"",10^(DB239/10))</f>
        <v/>
      </c>
      <c r="DE239" s="1545">
        <f>IF(AND(ISNUMBER(DC239),ISNUMBER(DD239)),IF(DC239/DD239&gt;1,ROUND((DC239)/DD239,3),1),1)</f>
        <v/>
      </c>
      <c r="DF239" s="1541"/>
      <c r="DG239" s="1541"/>
      <c r="DH239" s="1541"/>
      <c r="DI239" s="1541"/>
      <c r="DJ239" s="1541"/>
      <c r="DK239" s="1541"/>
      <c r="DL239" s="1541"/>
      <c r="DM239" s="1541"/>
      <c r="DN239" s="1541"/>
      <c r="DO239" s="1541"/>
      <c r="DP239" s="1541"/>
      <c r="DQ239" s="1541"/>
      <c r="DR239" s="1541"/>
    </row>
    <row r="240" ht="12.75" x14ac:dyDescent="0.2">
      <c r="A240" s="1541"/>
      <c r="B240" s="1541"/>
      <c r="C240"/>
      <c r="D240" s="130">
        <f>IF(BX$227="Close to Ear","EN 62209-1","EN 62209-2")</f>
        <v/>
      </c>
      <c r="E240" s="130">
        <f>IF(CG240="Close to Ear","2016","2010/A1:2019")</f>
        <v/>
      </c>
      <c r="F240" s="1488" t="inlineStr">
        <is>
          <t>5.3</t>
        </is>
      </c>
      <c r="G240" s="1497"/>
      <c r="H240" s="120">
        <f>BV240</f>
        <v/>
      </c>
      <c r="I240" s="120">
        <f>BW240</f>
        <v/>
      </c>
      <c r="J240" s="687" t="inlineStr">
        <is>
          <t>LTE</t>
        </is>
      </c>
      <c r="K240" s="194" t="inlineStr">
        <is>
          <t>FDD1</t>
        </is>
      </c>
      <c r="L240" s="115"/>
      <c r="M240" s="120">
        <v>10</v>
      </c>
      <c r="N240" s="119" t="inlineStr">
        <is>
          <t>QPSK</t>
        </is>
      </c>
      <c r="O240" s="131"/>
      <c r="P240" s="6597"/>
      <c r="Q240" s="131">
        <v>1</v>
      </c>
      <c r="R240" s="131">
        <v>0</v>
      </c>
      <c r="S240" s="120"/>
      <c r="T240" s="120">
        <v>18300</v>
      </c>
      <c r="U240" s="120">
        <v>1950</v>
      </c>
      <c r="V240" s="119"/>
      <c r="W240" s="197"/>
      <c r="X240" s="119"/>
      <c r="Y240" s="119"/>
      <c r="Z240" s="119"/>
      <c r="AA240" s="115"/>
      <c r="AB240" s="115"/>
      <c r="AC240" s="689">
        <f>IF(OR(BX$227="Close to Ear",BX$227="Close to Head"),"Head",IF(BX$227="Extremity","Extremity","Body"))</f>
        <v/>
      </c>
      <c r="AD240" s="690">
        <f>CA240</f>
        <v/>
      </c>
      <c r="AE240" s="688">
        <f>CB240</f>
        <v/>
      </c>
      <c r="AF240" s="115"/>
      <c r="AG240" s="808">
        <f>IF(AZ240="","N/A",IF(CQ240="Pass","P","F"))</f>
        <v/>
      </c>
      <c r="AH240" s="129"/>
      <c r="AI240" s="129"/>
      <c r="AJ240" s="129"/>
      <c r="AK240" s="119"/>
      <c r="AL240" s="115"/>
      <c r="AM240" s="119"/>
      <c r="AN240" s="119"/>
      <c r="AO240" s="692"/>
      <c r="AP240" s="692"/>
      <c r="AQ240" s="692"/>
      <c r="AR240" s="692"/>
      <c r="AS240" s="692"/>
      <c r="AT240" s="691">
        <f>CE240</f>
        <v/>
      </c>
      <c r="AU240" s="691">
        <f>CF240</f>
        <v/>
      </c>
      <c r="AV240" s="813"/>
      <c r="AW240" s="813"/>
      <c r="AX240" s="197">
        <f>CZ240</f>
        <v/>
      </c>
      <c r="AY240" s="197">
        <f>DE240</f>
        <v/>
      </c>
      <c r="AZ240" s="3379">
        <f>CO240</f>
        <v/>
      </c>
      <c r="BA240" s="3380"/>
      <c r="BB240" s="197">
        <f>CP240</f>
        <v/>
      </c>
      <c r="BC240" s="813"/>
      <c r="BD240" s="197">
        <f>CR240</f>
        <v/>
      </c>
      <c r="BE240" s="121">
        <f>CS240</f>
        <v/>
      </c>
      <c r="BF240" s="122">
        <f>CT240*60</f>
        <v/>
      </c>
      <c r="BG240" s="121">
        <f>BE240</f>
        <v/>
      </c>
      <c r="BH240" s="122">
        <f>CU240*60</f>
        <v/>
      </c>
      <c r="BI240" s="122">
        <f>CV240</f>
        <v/>
      </c>
      <c r="BJ240" s="117"/>
      <c r="BK240" s="812">
        <f>Overview!$E$7</f>
        <v/>
      </c>
      <c r="BL240" s="117"/>
      <c r="BM240" s="836">
        <f>CW240</f>
        <v/>
      </c>
      <c r="BN240" s="812">
        <f>Overview!$P$153</f>
        <v/>
      </c>
      <c r="BO240" s="117"/>
      <c r="BP240" s="117"/>
      <c r="BQ240" s="115"/>
      <c r="BR240" s="1478"/>
      <c r="BS240" s="1548"/>
      <c r="BT240" s="2127" t="inlineStr">
        <is>
          <t>LTE</t>
        </is>
      </c>
      <c r="BU240" s="2089" t="inlineStr">
        <is>
          <t>FDD1</t>
        </is>
      </c>
      <c r="BV240" s="430">
        <f>Overview!$H$30</f>
        <v/>
      </c>
      <c r="BW240" s="2010"/>
      <c r="BX240" s="1872"/>
      <c r="BY240" s="2132"/>
      <c r="BZ240" s="2131">
        <f>IF(COUNT('Conducted LTE'!$AH$3:$AH$170)=0,10,INDEX('Conducted LTE'!$M$3:$M$170,MATCH(MAX('Conducted LTE'!$AH$3:$AH$170),'Conducted LTE'!$AH$3:$AH$170,0)))</f>
        <v>10</v>
      </c>
      <c r="CA240" s="468" t="str">
        <f>CONCATENATE(CA238," - Battery check 2")</f>
        <v>TBD - Battery check 2</v>
      </c>
      <c r="CB240" s="201">
        <v>0</v>
      </c>
      <c r="CC240" s="1059">
        <f>IF(COUNT('Conducted LTE'!$AH$3:$AH$170)=0,18300,INDEX('Conducted LTE'!$T$3:$T$170,MATCH(MAX('Conducted LTE'!$AH$3:$AH$170),'Conducted LTE'!$AH$3:$AH$170,0)))</f>
        <v>18300</v>
      </c>
      <c r="CD240" s="1059">
        <f>IF(COUNT('Conducted LTE'!$AH$3:$AH$170)=0,1950,INDEX('Conducted LTE'!$U$3:$U$170,MATCH(MAX('Conducted LTE'!$AH$3:$AH$170),'Conducted LTE'!$AH$3:$AH$170,0)))</f>
        <v>1950</v>
      </c>
      <c r="CE240" s="1874"/>
      <c r="CF240" s="1874"/>
      <c r="CG240" s="388" t="str">
        <f>IF(OR($BY$163="",$BY$163=""),"",$BY$163)</f>
        <v/>
      </c>
      <c r="CH240" s="388">
        <f>BZ240</f>
        <v/>
      </c>
      <c r="CI240" s="388">
        <f>CA240</f>
        <v/>
      </c>
      <c r="CJ240" s="2046"/>
      <c r="CK240" s="2042"/>
      <c r="CL240" s="212">
        <f>IF(CF240=""," ",IF(ABS(CE240-CF240)&lt;=0.125,"Valid","Not valid"))</f>
        <v/>
      </c>
      <c r="CM240" s="213">
        <f> IF(CE240="","",IF(AND(CE240&lt;&gt;"",CF240=""),IF(CE240&gt;=1,"Medir+Sig Max","No"),IF(CF240&lt;&gt;"",IF(CF240&gt;=1,"Medir+Sig Max","No"),"")))</f>
        <v/>
      </c>
      <c r="CN240" s="1794"/>
      <c r="CO240" s="221">
        <f>IF(CK240="",IF(AND(CE240="",CF240=""),"",IF(CF240="",IF(DE240&gt;1,ROUND(DE240*CE240,3),CE240),IF(DE240&gt;1,ROUND(DE240*CF240,3),CF240))),IF(AND(CE240="",CF240=""),"",IF(CF240="",IF(DE240&gt;1,ROUND(DE240*CE240*(1/(CK240)),3),CE240*(1/(CK240))),IF(DE240&gt;1,ROUND(DE240*CF240*(1/(CK240)),3),CF240*(1/(CK240))))))</f>
        <v/>
      </c>
      <c r="CP240" s="2048">
        <f>IF(COUNTIF(Overview!K12:K14,TRUE)&gt;0,2,IF(COUNTIF(Overview!L12:L14,TRUE)&gt;0,4,0))</f>
        <v/>
      </c>
      <c r="CQ240" s="1473">
        <f>IF(CO240="","",IF(CO240&gt;CP240,"Fail","Pass"))</f>
        <v/>
      </c>
      <c r="CR240" s="1482"/>
      <c r="CS240" s="1566">
        <f>MyTimestamp(CO240)</f>
        <v/>
      </c>
      <c r="CT240" s="1535">
        <f>IF(CE240="",0,15)+IF(CF240="",0,15)</f>
        <v/>
      </c>
      <c r="CU240" s="1536">
        <f>IF(CT240=0,0,2)</f>
        <v/>
      </c>
      <c r="CV240" s="861"/>
      <c r="CW240" s="861"/>
      <c r="CX240" s="2038"/>
      <c r="CY240" s="2050"/>
      <c r="CZ240" s="1545">
        <f>10^(CJ240/20)*100-100</f>
        <v/>
      </c>
      <c r="DA240" s="1333"/>
      <c r="DB240" s="710"/>
      <c r="DC240" s="779">
        <f>IF(DA240="","",10^(DA240/10))</f>
        <v/>
      </c>
      <c r="DD240" s="1379">
        <f>IF(ISNUMBER(DB240)=FALSE,"",10^(DB240/10))</f>
        <v/>
      </c>
      <c r="DE240" s="1545">
        <f>IF(AND(ISNUMBER(DC240),ISNUMBER(DD240)),IF(DC240/DD240&gt;1,ROUND((DC240)/DD240,3),1),1)</f>
        <v/>
      </c>
      <c r="DF240" s="1541"/>
      <c r="DG240" s="1541"/>
      <c r="DH240" s="1541"/>
      <c r="DI240" s="1541"/>
      <c r="DJ240" s="1541"/>
      <c r="DK240" s="1541"/>
      <c r="DL240" s="1541"/>
      <c r="DM240" s="1541"/>
      <c r="DN240" s="1541"/>
      <c r="DO240" s="1541"/>
      <c r="DP240" s="1541"/>
      <c r="DQ240" s="1541"/>
      <c r="DR240" s="1541"/>
    </row>
    <row r="241" ht="12.75" x14ac:dyDescent="0.2">
      <c r="A241" s="1541"/>
      <c r="B241" s="1541"/>
      <c r="C241"/>
      <c r="D241" s="130">
        <f>IF(BX$241="Close to Ear","EN 62209-1","EN 62209-2")</f>
        <v/>
      </c>
      <c r="E241" s="130">
        <f>IF(CG241="Close to Ear","2016","2010/A1:2019")</f>
        <v/>
      </c>
      <c r="F241" s="1488" t="inlineStr">
        <is>
          <t>5.3</t>
        </is>
      </c>
      <c r="G241" s="1497"/>
      <c r="H241" s="120">
        <f>BV241</f>
        <v/>
      </c>
      <c r="I241" s="120">
        <f>BW241</f>
        <v/>
      </c>
      <c r="J241" s="687" t="inlineStr">
        <is>
          <t>LTE</t>
        </is>
      </c>
      <c r="K241" s="194" t="inlineStr">
        <is>
          <t>FDD1</t>
        </is>
      </c>
      <c r="L241" s="115"/>
      <c r="M241" s="120">
        <v>10</v>
      </c>
      <c r="N241" s="119" t="inlineStr">
        <is>
          <t>QPSK</t>
        </is>
      </c>
      <c r="O241" s="131"/>
      <c r="P241" s="6597"/>
      <c r="Q241" s="131">
        <v>1</v>
      </c>
      <c r="R241" s="131">
        <v>0</v>
      </c>
      <c r="S241" s="120"/>
      <c r="T241" s="120">
        <v>18300</v>
      </c>
      <c r="U241" s="120">
        <v>1950</v>
      </c>
      <c r="V241" s="119"/>
      <c r="W241" s="197"/>
      <c r="X241" s="119"/>
      <c r="Y241" s="119"/>
      <c r="Z241" s="119"/>
      <c r="AA241" s="115"/>
      <c r="AB241" s="115"/>
      <c r="AC241" s="689">
        <f>IF(OR(BX$241="Close to Ear",BX$241="Close to Head"),"Head",IF(BX$241="Extremity","Extremity","Body"))</f>
        <v/>
      </c>
      <c r="AD241" s="690">
        <f>CA241</f>
        <v/>
      </c>
      <c r="AE241" s="688">
        <f>CB241</f>
        <v/>
      </c>
      <c r="AF241" s="115"/>
      <c r="AG241" s="808">
        <f>IF(AZ241="","N/A",IF(CQ241="Pass","P","F"))</f>
        <v/>
      </c>
      <c r="AH241" s="129"/>
      <c r="AI241" s="129"/>
      <c r="AJ241" s="129"/>
      <c r="AK241" s="119"/>
      <c r="AL241" s="115"/>
      <c r="AM241" s="119"/>
      <c r="AN241" s="119"/>
      <c r="AO241" s="692"/>
      <c r="AP241" s="692"/>
      <c r="AQ241" s="692"/>
      <c r="AR241" s="692"/>
      <c r="AS241" s="692"/>
      <c r="AT241" s="691">
        <f>CE241</f>
        <v/>
      </c>
      <c r="AU241" s="691">
        <f>CF241</f>
        <v/>
      </c>
      <c r="AV241" s="813"/>
      <c r="AW241" s="813"/>
      <c r="AX241" s="197">
        <f>CZ241</f>
        <v/>
      </c>
      <c r="AY241" s="197">
        <f>DE241</f>
        <v/>
      </c>
      <c r="AZ241" s="3379">
        <f>CO241</f>
        <v/>
      </c>
      <c r="BA241" s="3380"/>
      <c r="BB241" s="197">
        <f>CP241</f>
        <v/>
      </c>
      <c r="BC241" s="813"/>
      <c r="BD241" s="197">
        <f>CR241</f>
        <v/>
      </c>
      <c r="BE241" s="121">
        <f>CS241</f>
        <v/>
      </c>
      <c r="BF241" s="122">
        <f>CT241*60</f>
        <v/>
      </c>
      <c r="BG241" s="121">
        <f>BE241</f>
        <v/>
      </c>
      <c r="BH241" s="122">
        <f>CU241*60</f>
        <v/>
      </c>
      <c r="BI241" s="122">
        <f>CV241</f>
        <v/>
      </c>
      <c r="BJ241" s="117"/>
      <c r="BK241" s="812">
        <f>Overview!$E$7</f>
        <v/>
      </c>
      <c r="BL241" s="117"/>
      <c r="BM241" s="836">
        <f>CW241</f>
        <v/>
      </c>
      <c r="BN241" s="812">
        <f>Overview!$P$153</f>
        <v/>
      </c>
      <c r="BO241" s="117"/>
      <c r="BP241" s="117"/>
      <c r="BQ241" s="115"/>
      <c r="BR241" s="1478"/>
      <c r="BS241" s="1548"/>
      <c r="BT241" s="2127" t="inlineStr">
        <is>
          <t>LTE</t>
        </is>
      </c>
      <c r="BU241" s="2089" t="inlineStr">
        <is>
          <t>FDD1</t>
        </is>
      </c>
      <c r="BV241" s="430">
        <f>Overview!$H$30</f>
        <v/>
      </c>
      <c r="BW241" s="2010"/>
      <c r="BX241" s="8327" t="inlineStr">
        <is>
          <t>Body</t>
        </is>
      </c>
      <c r="BY241" s="464"/>
      <c r="BZ241" s="1721">
        <f>IF(COUNT('Conducted LTE'!$AH$3:$AH$170)=0,10,INDEX('Conducted LTE'!$M$3:$M$170,MATCH(MAX('Conducted LTE'!$AH$3:$AH$170),'Conducted LTE'!$AH$3:$AH$170,0)))</f>
        <v>10</v>
      </c>
      <c r="CA241" s="1996" t="inlineStr">
        <is>
          <t>Front Face</t>
        </is>
      </c>
      <c r="CB241" s="202">
        <v>5</v>
      </c>
      <c r="CC241" s="1680">
        <f>IF(COUNT('Conducted LTE'!$AH$3:$AH$170)=0,18300,INDEX('Conducted LTE'!$T$3:$T$170,MATCH(MAX('Conducted LTE'!$AH$3:$AH$170),'Conducted LTE'!$AH$3:$AH$170,0)))</f>
        <v>18300</v>
      </c>
      <c r="CD241" s="1680">
        <f>IF(COUNT('Conducted LTE'!$AH$3:$AH$170)=0,1950,INDEX('Conducted LTE'!$U$3:$U$170,MATCH(MAX('Conducted LTE'!$AH$3:$AH$170),'Conducted LTE'!$AH$3:$AH$170,0)))</f>
        <v>1950</v>
      </c>
      <c r="CE241" s="1522"/>
      <c r="CF241" s="1522"/>
      <c r="CG241" s="386" t="str">
        <f>IF(OR($BY$163="",$BY$163=""),"",$BY$163)</f>
        <v/>
      </c>
      <c r="CH241" s="386">
        <f>BZ241</f>
        <v/>
      </c>
      <c r="CI241" s="386">
        <f>CA241</f>
        <v/>
      </c>
      <c r="CJ241" s="1526"/>
      <c r="CK241" s="2036"/>
      <c r="CL241" s="203">
        <f>IF(CF241=""," ",IF(ABS(CE241-CF241)&lt;=0.125,"Valid","Not valid"))</f>
        <v/>
      </c>
      <c r="CM241" s="204">
        <f> IF(CE241="","",IF(AND(CE241&lt;&gt;"",CF241=""),IF(CE241&gt;=1,"Medir+Sig Max","No"),IF(CF241&lt;&gt;"",IF(CF241&gt;=1,"Medir+Sig Max","No"),"")))</f>
        <v/>
      </c>
      <c r="CN241" s="1798"/>
      <c r="CO241" s="219">
        <f>IF(CK241="",IF(AND(CE241="",CF241=""),"",IF(CF241="",IF(DE241&gt;1,ROUND(DE241*CE241,3),CE241),IF(DE241&gt;1,ROUND(DE241*CF241,3),CF241))),IF(AND(CE241="",CF241=""),"",IF(CF241="",IF(DE241&gt;1,ROUND(DE241*CE241*(1/(CK241)),3),CE241*(1/(CK241))),IF(DE241&gt;1,ROUND(DE241*CF241*(1/(CK241)),3),CF241*(1/(CK241))))))</f>
        <v/>
      </c>
      <c r="CP241" s="2037">
        <f>IF(COUNTIF(Overview!K12:K14,TRUE)&gt;0,2,IF(COUNTIF(Overview!L12:L14,TRUE)&gt;0,4,0))</f>
        <v/>
      </c>
      <c r="CQ241" s="1471">
        <f>IF(CO241="","",IF(CO241&gt;CP241,"Fail","Pass"))</f>
        <v/>
      </c>
      <c r="CR241" s="1480"/>
      <c r="CS241" s="1564">
        <f>MyTimestamp(CO241)</f>
        <v/>
      </c>
      <c r="CT241" s="1529">
        <f>IF(CE241="",0,15)+IF(CF241="",0,15)</f>
        <v/>
      </c>
      <c r="CU241" s="1530">
        <f>IF(CT241=0,0,2)</f>
        <v/>
      </c>
      <c r="CV241" s="862"/>
      <c r="CW241" s="862"/>
      <c r="CX241" s="2038"/>
      <c r="CY241" s="2039"/>
      <c r="CZ241" s="1542">
        <f>10^(CJ241/20)*100-100</f>
        <v/>
      </c>
      <c r="DA241" s="1330"/>
      <c r="DB241" s="708"/>
      <c r="DC241" s="776">
        <f>IF(DA241="","",10^(DA241/10))</f>
        <v/>
      </c>
      <c r="DD241" s="1376">
        <f>IF(ISNUMBER(DB241)=FALSE,"",10^(DB241/10))</f>
        <v/>
      </c>
      <c r="DE241" s="1542">
        <f>IF(AND(ISNUMBER(DC241),ISNUMBER(DD241)),IF(DC241/DD241&gt;1,ROUND((DC241)/DD241,3),1),1)</f>
        <v/>
      </c>
      <c r="DF241" s="1670">
        <f>IF(ISNUMBER(CO241),IF(CO241&gt;=CP241*0.90625,"!!!MEASURE other two 1RB modes!!!  To include the results for these two additional RB modes please use any row below free (for example otehr band) and replace the information of each field (tech, band, freq, etc...) with the proper one",""),"")</f>
        <v/>
      </c>
      <c r="DG241" s="1541"/>
      <c r="DH241" s="1541"/>
      <c r="DI241" s="1541"/>
      <c r="DJ241" s="1541"/>
      <c r="DK241" s="1541"/>
      <c r="DL241" s="1541"/>
      <c r="DM241" s="1541"/>
      <c r="DN241" s="1541"/>
      <c r="DO241" s="1541"/>
      <c r="DP241" s="1541"/>
      <c r="DQ241" s="1541"/>
      <c r="DR241" s="1541"/>
    </row>
    <row r="242" ht="12.75" x14ac:dyDescent="0.2">
      <c r="A242" s="1541"/>
      <c r="B242" s="1541"/>
      <c r="C242"/>
      <c r="D242" s="130">
        <f>IF(BX$241="Close to Ear","EN 62209-1","EN 62209-2")</f>
        <v/>
      </c>
      <c r="E242" s="130">
        <f>IF(CG242="Close to Ear","2016","2010/A1:2019")</f>
        <v/>
      </c>
      <c r="F242" s="1488" t="inlineStr">
        <is>
          <t>5.3</t>
        </is>
      </c>
      <c r="G242" s="1497"/>
      <c r="H242" s="120">
        <f>BV242</f>
        <v/>
      </c>
      <c r="I242" s="120">
        <f>BW242</f>
        <v/>
      </c>
      <c r="J242" s="687" t="inlineStr">
        <is>
          <t>LTE</t>
        </is>
      </c>
      <c r="K242" s="194" t="inlineStr">
        <is>
          <t>FDD1</t>
        </is>
      </c>
      <c r="L242" s="115"/>
      <c r="M242" s="120">
        <v>10</v>
      </c>
      <c r="N242" s="119" t="inlineStr">
        <is>
          <t>QPSK</t>
        </is>
      </c>
      <c r="O242" s="131"/>
      <c r="P242" s="6597"/>
      <c r="Q242" s="131">
        <v>1</v>
      </c>
      <c r="R242" s="131">
        <v>0</v>
      </c>
      <c r="S242" s="120"/>
      <c r="T242" s="120">
        <v>18300</v>
      </c>
      <c r="U242" s="120">
        <v>1950</v>
      </c>
      <c r="V242" s="119"/>
      <c r="W242" s="197"/>
      <c r="X242" s="119"/>
      <c r="Y242" s="119"/>
      <c r="Z242" s="119"/>
      <c r="AA242" s="115"/>
      <c r="AB242" s="115"/>
      <c r="AC242" s="689">
        <f>IF(OR(BX$241="Close to Ear",BX$241="Close to Head"),"Head",IF(BX$241="Extremity","Extremity","Body"))</f>
        <v/>
      </c>
      <c r="AD242" s="690">
        <f>CA242</f>
        <v/>
      </c>
      <c r="AE242" s="688">
        <f>CB242</f>
        <v/>
      </c>
      <c r="AF242" s="115"/>
      <c r="AG242" s="808">
        <f>IF(AZ242="","N/A",IF(CQ242="Pass","P","F"))</f>
        <v/>
      </c>
      <c r="AH242" s="129"/>
      <c r="AI242" s="129"/>
      <c r="AJ242" s="129"/>
      <c r="AK242" s="119"/>
      <c r="AL242" s="115"/>
      <c r="AM242" s="119"/>
      <c r="AN242" s="119"/>
      <c r="AO242" s="692"/>
      <c r="AP242" s="692"/>
      <c r="AQ242" s="692"/>
      <c r="AR242" s="692"/>
      <c r="AS242" s="692"/>
      <c r="AT242" s="691">
        <f>CE242</f>
        <v/>
      </c>
      <c r="AU242" s="691">
        <f>CF242</f>
        <v/>
      </c>
      <c r="AV242" s="813"/>
      <c r="AW242" s="813"/>
      <c r="AX242" s="197">
        <f>CZ242</f>
        <v/>
      </c>
      <c r="AY242" s="197">
        <f>DE242</f>
        <v/>
      </c>
      <c r="AZ242" s="3379">
        <f>CO242</f>
        <v/>
      </c>
      <c r="BA242" s="3380"/>
      <c r="BB242" s="197">
        <f>CP242</f>
        <v/>
      </c>
      <c r="BC242" s="813"/>
      <c r="BD242" s="197">
        <f>CR242</f>
        <v/>
      </c>
      <c r="BE242" s="121">
        <f>CS242</f>
        <v/>
      </c>
      <c r="BF242" s="122">
        <f>CT242*60</f>
        <v/>
      </c>
      <c r="BG242" s="121">
        <f>BE242</f>
        <v/>
      </c>
      <c r="BH242" s="122">
        <f>CU242*60</f>
        <v/>
      </c>
      <c r="BI242" s="122">
        <f>CV242</f>
        <v/>
      </c>
      <c r="BJ242" s="117"/>
      <c r="BK242" s="812">
        <f>Overview!$E$7</f>
        <v/>
      </c>
      <c r="BL242" s="117"/>
      <c r="BM242" s="836">
        <f>CW242</f>
        <v/>
      </c>
      <c r="BN242" s="812">
        <f>Overview!$P$153</f>
        <v/>
      </c>
      <c r="BO242" s="117"/>
      <c r="BP242" s="117"/>
      <c r="BQ242" s="115"/>
      <c r="BR242" s="1478"/>
      <c r="BS242" s="1548"/>
      <c r="BT242" s="2127" t="inlineStr">
        <is>
          <t>LTE</t>
        </is>
      </c>
      <c r="BU242" s="2089" t="inlineStr">
        <is>
          <t>FDD1</t>
        </is>
      </c>
      <c r="BV242" s="430">
        <f>Overview!$H$30</f>
        <v/>
      </c>
      <c r="BW242" s="2010"/>
      <c r="BX242" s="2089"/>
      <c r="BY242" s="465"/>
      <c r="BZ242" s="1721">
        <f>IF(COUNT('Conducted LTE'!$AH$3:$AH$170)=0,10,INDEX('Conducted LTE'!$M$3:$M$170,MATCH(MAX('Conducted LTE'!$AH$3:$AH$170),'Conducted LTE'!$AH$3:$AH$170,0)))</f>
        <v>10</v>
      </c>
      <c r="CA242" s="1997" t="inlineStr">
        <is>
          <t>Back Face</t>
        </is>
      </c>
      <c r="CB242" s="200">
        <v>5</v>
      </c>
      <c r="CC242" s="1681">
        <f>IF(COUNT('Conducted LTE'!$AH$3:$AH$170)=0,18300,INDEX('Conducted LTE'!$T$3:$T$170,MATCH(MAX('Conducted LTE'!$AH$3:$AH$170),'Conducted LTE'!$AH$3:$AH$170,0)))</f>
        <v>18300</v>
      </c>
      <c r="CD242" s="1681">
        <f>IF(COUNT('Conducted LTE'!$AH$3:$AH$170)=0,1950,INDEX('Conducted LTE'!$U$3:$U$170,MATCH(MAX('Conducted LTE'!$AH$3:$AH$170),'Conducted LTE'!$AH$3:$AH$170,0)))</f>
        <v>1950</v>
      </c>
      <c r="CE242" s="1523"/>
      <c r="CF242" s="1523"/>
      <c r="CG242" s="387" t="str">
        <f>IF(OR($BY$163="",$BY$163=""),"",$BY$163)</f>
        <v/>
      </c>
      <c r="CH242" s="387">
        <f>BZ242</f>
        <v/>
      </c>
      <c r="CI242" s="387">
        <f>CA242</f>
        <v/>
      </c>
      <c r="CJ242" s="1527"/>
      <c r="CK242" s="2042"/>
      <c r="CL242" s="206">
        <f>IF(CF242=""," ",IF(ABS(CE242-CF242)&lt;=0.125,"Valid","Not valid"))</f>
        <v/>
      </c>
      <c r="CM242" s="207">
        <f> IF(CE242="","",IF(AND(CE242&lt;&gt;"",CF242=""),IF(CE242&gt;=1,"Medir+Sig Max","No"),IF(CF242&lt;&gt;"",IF(CF242&gt;=1,"Medir+Sig Max","No"),"")))</f>
        <v/>
      </c>
      <c r="CN242" s="1787"/>
      <c r="CO242" s="220">
        <f>IF(CK242="",IF(AND(CE242="",CF242=""),"",IF(CF242="",IF(DE242&gt;1,ROUND(DE242*CE242,3),CE242),IF(DE242&gt;1,ROUND(DE242*CF242,3),CF242))),IF(AND(CE242="",CF242=""),"",IF(CF242="",IF(DE242&gt;1,ROUND(DE242*CE242*(1/(CK242)),3),CE242*(1/(CK242))),IF(DE242&gt;1,ROUND(DE242*CF242*(1/(CK242)),3),CF242*(1/(CK242))))))</f>
        <v/>
      </c>
      <c r="CP242" s="2043">
        <f>IF(COUNTIF(Overview!K12:K14,TRUE)&gt;0,2,IF(COUNTIF(Overview!L12:L14,TRUE)&gt;0,4,0))</f>
        <v/>
      </c>
      <c r="CQ242" s="1472">
        <f>IF(CO242="","",IF(CO242&gt;CP242,"Fail","Pass"))</f>
        <v/>
      </c>
      <c r="CR242" s="1481"/>
      <c r="CS242" s="1565">
        <f>MyTimestamp(CO242)</f>
        <v/>
      </c>
      <c r="CT242" s="1531">
        <f>IF(CE242="",0,15)+IF(CF242="",0,15)</f>
        <v/>
      </c>
      <c r="CU242" s="1532">
        <f>IF(CT242=0,0,2)</f>
        <v/>
      </c>
      <c r="CV242" s="859"/>
      <c r="CW242" s="859"/>
      <c r="CX242" s="2038"/>
      <c r="CY242" s="2044"/>
      <c r="CZ242" s="1543">
        <f>10^(CJ242/20)*100-100</f>
        <v/>
      </c>
      <c r="DA242" s="1331"/>
      <c r="DB242" s="709"/>
      <c r="DC242" s="777">
        <f>IF(DA242="","",10^(DA242/10))</f>
        <v/>
      </c>
      <c r="DD242" s="1377">
        <f>IF(ISNUMBER(DB242)=FALSE,"",10^(DB242/10))</f>
        <v/>
      </c>
      <c r="DE242" s="1543">
        <f>IF(AND(ISNUMBER(DC242),ISNUMBER(DD242)),IF(DC242/DD242&gt;1,ROUND((DC242)/DD242,3),1),1)</f>
        <v/>
      </c>
      <c r="DF242" s="1670">
        <f>IF(ISNUMBER(CO242),IF(CO242&gt;=CP242*0.90625,"!!!MEASURE other two 1RB modes!!!  To include the results for these two additional RB modes please use any row below free (for example otehr band) and replace the information of each field (tech, band, freq, etc...) with the proper one",""),"")</f>
        <v/>
      </c>
      <c r="DG242" s="1541"/>
      <c r="DH242" s="1541"/>
      <c r="DI242" s="1541"/>
      <c r="DJ242" s="1541"/>
      <c r="DK242" s="1541"/>
      <c r="DL242" s="1541"/>
      <c r="DM242" s="1541"/>
      <c r="DN242" s="1541"/>
      <c r="DO242" s="1541"/>
      <c r="DP242" s="1541"/>
      <c r="DQ242" s="1541"/>
      <c r="DR242" s="1541"/>
    </row>
    <row r="243" ht="12.75" x14ac:dyDescent="0.2">
      <c r="A243" s="1541"/>
      <c r="B243" s="1541"/>
      <c r="C243"/>
      <c r="D243" s="130">
        <f>IF(BX$241="Close to Ear","EN 62209-1","EN 62209-2")</f>
        <v/>
      </c>
      <c r="E243" s="130">
        <f>IF(CG243="Close to Ear","2016","2010/A1:2019")</f>
        <v/>
      </c>
      <c r="F243" s="1488" t="inlineStr">
        <is>
          <t>5.3</t>
        </is>
      </c>
      <c r="G243" s="1497"/>
      <c r="H243" s="120">
        <f>BV243</f>
        <v/>
      </c>
      <c r="I243" s="120">
        <f>BW243</f>
        <v/>
      </c>
      <c r="J243" s="687" t="inlineStr">
        <is>
          <t>LTE</t>
        </is>
      </c>
      <c r="K243" s="194" t="inlineStr">
        <is>
          <t>FDD1</t>
        </is>
      </c>
      <c r="L243" s="115"/>
      <c r="M243" s="120">
        <v>10</v>
      </c>
      <c r="N243" s="119" t="inlineStr">
        <is>
          <t>QPSK</t>
        </is>
      </c>
      <c r="O243" s="131"/>
      <c r="P243" s="6597"/>
      <c r="Q243" s="131">
        <v>1</v>
      </c>
      <c r="R243" s="131">
        <v>0</v>
      </c>
      <c r="S243" s="120"/>
      <c r="T243" s="120">
        <v>18300</v>
      </c>
      <c r="U243" s="120">
        <v>1950</v>
      </c>
      <c r="V243" s="119"/>
      <c r="W243" s="197"/>
      <c r="X243" s="119"/>
      <c r="Y243" s="119"/>
      <c r="Z243" s="119"/>
      <c r="AA243" s="115"/>
      <c r="AB243" s="115"/>
      <c r="AC243" s="689">
        <f>IF(OR(BX$241="Close to Ear",BX$241="Close to Head"),"Head",IF(BX$241="Extremity","Extremity","Body"))</f>
        <v/>
      </c>
      <c r="AD243" s="690">
        <f>CA243</f>
        <v/>
      </c>
      <c r="AE243" s="688">
        <f>CB243</f>
        <v/>
      </c>
      <c r="AF243" s="115"/>
      <c r="AG243" s="808">
        <f>IF(AZ243="","N/A",IF(CQ243="Pass","P","F"))</f>
        <v/>
      </c>
      <c r="AH243" s="129"/>
      <c r="AI243" s="129"/>
      <c r="AJ243" s="129"/>
      <c r="AK243" s="119"/>
      <c r="AL243" s="115"/>
      <c r="AM243" s="119"/>
      <c r="AN243" s="119"/>
      <c r="AO243" s="692"/>
      <c r="AP243" s="692"/>
      <c r="AQ243" s="692"/>
      <c r="AR243" s="692"/>
      <c r="AS243" s="692"/>
      <c r="AT243" s="691">
        <f>CE243</f>
        <v/>
      </c>
      <c r="AU243" s="691">
        <f>CF243</f>
        <v/>
      </c>
      <c r="AV243" s="813"/>
      <c r="AW243" s="813"/>
      <c r="AX243" s="197">
        <f>CZ243</f>
        <v/>
      </c>
      <c r="AY243" s="197">
        <f>DE243</f>
        <v/>
      </c>
      <c r="AZ243" s="3379">
        <f>CO243</f>
        <v/>
      </c>
      <c r="BA243" s="3380"/>
      <c r="BB243" s="197">
        <f>CP243</f>
        <v/>
      </c>
      <c r="BC243" s="813"/>
      <c r="BD243" s="197">
        <f>CR243</f>
        <v/>
      </c>
      <c r="BE243" s="121">
        <f>CS243</f>
        <v/>
      </c>
      <c r="BF243" s="122">
        <f>CT243*60</f>
        <v/>
      </c>
      <c r="BG243" s="121">
        <f>BE243</f>
        <v/>
      </c>
      <c r="BH243" s="122">
        <f>CU243*60</f>
        <v/>
      </c>
      <c r="BI243" s="122">
        <f>CV243</f>
        <v/>
      </c>
      <c r="BJ243" s="117"/>
      <c r="BK243" s="812">
        <f>Overview!$E$7</f>
        <v/>
      </c>
      <c r="BL243" s="117"/>
      <c r="BM243" s="836">
        <f>CW243</f>
        <v/>
      </c>
      <c r="BN243" s="812">
        <f>Overview!$P$153</f>
        <v/>
      </c>
      <c r="BO243" s="117"/>
      <c r="BP243" s="117"/>
      <c r="BQ243" s="115"/>
      <c r="BR243" s="1478"/>
      <c r="BS243" s="1548"/>
      <c r="BT243" s="2127" t="inlineStr">
        <is>
          <t>LTE</t>
        </is>
      </c>
      <c r="BU243" s="2089" t="inlineStr">
        <is>
          <t>FDD1</t>
        </is>
      </c>
      <c r="BV243" s="430">
        <f>Overview!$H$30</f>
        <v/>
      </c>
      <c r="BW243" s="2010"/>
      <c r="BX243" s="2089"/>
      <c r="BY243" s="469"/>
      <c r="BZ243" s="1721">
        <f>IF(COUNT('Conducted LTE'!$AH$3:$AH$170)=0,10,INDEX('Conducted LTE'!$M$3:$M$170,MATCH(MAX('Conducted LTE'!$AH$3:$AH$170),'Conducted LTE'!$AH$3:$AH$170,0)))</f>
        <v>10</v>
      </c>
      <c r="CA243" s="1997" t="inlineStr">
        <is>
          <t>Left Edge</t>
        </is>
      </c>
      <c r="CB243" s="200">
        <v>5</v>
      </c>
      <c r="CC243" s="1681">
        <f>IF(COUNT('Conducted LTE'!$AH$3:$AH$170)=0,18300,INDEX('Conducted LTE'!$T$3:$T$170,MATCH(MAX('Conducted LTE'!$AH$3:$AH$170),'Conducted LTE'!$AH$3:$AH$170,0)))</f>
        <v>18300</v>
      </c>
      <c r="CD243" s="1681">
        <f>IF(COUNT('Conducted LTE'!$AH$3:$AH$170)=0,1950,INDEX('Conducted LTE'!$U$3:$U$170,MATCH(MAX('Conducted LTE'!$AH$3:$AH$170),'Conducted LTE'!$AH$3:$AH$170,0)))</f>
        <v>1950</v>
      </c>
      <c r="CE243" s="1523"/>
      <c r="CF243" s="1523"/>
      <c r="CG243" s="387" t="str">
        <f>IF(OR($BY$163="",$BY$163=""),"",$BY$163)</f>
        <v/>
      </c>
      <c r="CH243" s="387">
        <f>BZ243</f>
        <v/>
      </c>
      <c r="CI243" s="387">
        <f>CA243</f>
        <v/>
      </c>
      <c r="CJ243" s="1527"/>
      <c r="CK243" s="2042"/>
      <c r="CL243" s="206">
        <f>IF(CF243=""," ",IF(ABS(CE243-CF243)&lt;=0.125,"Valid","Not valid"))</f>
        <v/>
      </c>
      <c r="CM243" s="207">
        <f> IF(CE243="","",IF(AND(CE243&lt;&gt;"",CF243=""),IF(CE243&gt;=1,"Medir+Sig Max","No"),IF(CF243&lt;&gt;"",IF(CF243&gt;=1,"Medir+Sig Max","No"),"")))</f>
        <v/>
      </c>
      <c r="CN243" s="1787"/>
      <c r="CO243" s="220">
        <f>IF(CK243="",IF(AND(CE243="",CF243=""),"",IF(CF243="",IF(DE243&gt;1,ROUND(DE243*CE243,3),CE243),IF(DE243&gt;1,ROUND(DE243*CF243,3),CF243))),IF(AND(CE243="",CF243=""),"",IF(CF243="",IF(DE243&gt;1,ROUND(DE243*CE243*(1/(CK243)),3),CE243*(1/(CK243))),IF(DE243&gt;1,ROUND(DE243*CF243*(1/(CK243)),3),CF243*(1/(CK243))))))</f>
        <v/>
      </c>
      <c r="CP243" s="2043">
        <f>IF(COUNTIF(Overview!K12:K14,TRUE)&gt;0,2,IF(COUNTIF(Overview!L12:L14,TRUE)&gt;0,4,0))</f>
        <v/>
      </c>
      <c r="CQ243" s="1472">
        <f>IF(CO243="","",IF(CO243&gt;CP243,"Fail","Pass"))</f>
        <v/>
      </c>
      <c r="CR243" s="1481"/>
      <c r="CS243" s="1565">
        <f>MyTimestamp(CO243)</f>
        <v/>
      </c>
      <c r="CT243" s="1531">
        <f>IF(CE243="",0,15)+IF(CF243="",0,15)</f>
        <v/>
      </c>
      <c r="CU243" s="1532">
        <f>IF(CT243=0,0,2)</f>
        <v/>
      </c>
      <c r="CV243" s="859"/>
      <c r="CW243" s="859"/>
      <c r="CX243" s="2038"/>
      <c r="CY243" s="2044"/>
      <c r="CZ243" s="1543">
        <f>10^(CJ243/20)*100-100</f>
        <v/>
      </c>
      <c r="DA243" s="1331"/>
      <c r="DB243" s="709"/>
      <c r="DC243" s="777">
        <f>IF(DA243="","",10^(DA243/10))</f>
        <v/>
      </c>
      <c r="DD243" s="1377">
        <f>IF(ISNUMBER(DB243)=FALSE,"",10^(DB243/10))</f>
        <v/>
      </c>
      <c r="DE243" s="1543">
        <f>IF(AND(ISNUMBER(DC243),ISNUMBER(DD243)),IF(DC243/DD243&gt;1,ROUND((DC243)/DD243,3),1),1)</f>
        <v/>
      </c>
      <c r="DF243" s="1670">
        <f>IF(ISNUMBER(CO243),IF(CO243&gt;=CP243*0.90625,"!!!MEASURE other two 1RB modes!!!  To include the results for these two additional RB modes please use any row below free (for example otehr band) and replace the information of each field (tech, band, freq, etc...) with the proper one",""),"")</f>
        <v/>
      </c>
      <c r="DG243" s="1541"/>
      <c r="DH243" s="1541"/>
      <c r="DI243" s="1541"/>
      <c r="DJ243" s="1541"/>
      <c r="DK243" s="1541"/>
      <c r="DL243" s="1541"/>
      <c r="DM243" s="1541"/>
      <c r="DN243" s="1541"/>
      <c r="DO243" s="1541"/>
      <c r="DP243" s="1541"/>
      <c r="DQ243" s="1541"/>
      <c r="DR243" s="1541"/>
    </row>
    <row r="244" ht="12.75" x14ac:dyDescent="0.2">
      <c r="A244" s="1541"/>
      <c r="B244" s="1541"/>
      <c r="C244"/>
      <c r="D244" s="130">
        <f>IF(BX$241="Close to Ear","EN 62209-1","EN 62209-2")</f>
        <v/>
      </c>
      <c r="E244" s="130">
        <f>IF(CG244="Close to Ear","2016","2010/A1:2019")</f>
        <v/>
      </c>
      <c r="F244" s="1488" t="inlineStr">
        <is>
          <t>5.3</t>
        </is>
      </c>
      <c r="G244" s="1497"/>
      <c r="H244" s="120">
        <f>BV244</f>
        <v/>
      </c>
      <c r="I244" s="120">
        <f>BW244</f>
        <v/>
      </c>
      <c r="J244" s="687" t="inlineStr">
        <is>
          <t>LTE</t>
        </is>
      </c>
      <c r="K244" s="194" t="inlineStr">
        <is>
          <t>FDD1</t>
        </is>
      </c>
      <c r="L244" s="115"/>
      <c r="M244" s="120">
        <v>10</v>
      </c>
      <c r="N244" s="119" t="inlineStr">
        <is>
          <t>QPSK</t>
        </is>
      </c>
      <c r="O244" s="131"/>
      <c r="P244" s="6597"/>
      <c r="Q244" s="131">
        <v>1</v>
      </c>
      <c r="R244" s="131">
        <v>0</v>
      </c>
      <c r="S244" s="120"/>
      <c r="T244" s="120">
        <v>18300</v>
      </c>
      <c r="U244" s="120">
        <v>1950</v>
      </c>
      <c r="V244" s="119"/>
      <c r="W244" s="197"/>
      <c r="X244" s="119"/>
      <c r="Y244" s="119"/>
      <c r="Z244" s="119"/>
      <c r="AA244" s="115"/>
      <c r="AB244" s="115"/>
      <c r="AC244" s="689">
        <f>IF(OR(BX$241="Close to Ear",BX$241="Close to Head"),"Head",IF(BX$241="Extremity","Extremity","Body"))</f>
        <v/>
      </c>
      <c r="AD244" s="690">
        <f>CA244</f>
        <v/>
      </c>
      <c r="AE244" s="688">
        <f>CB244</f>
        <v/>
      </c>
      <c r="AF244" s="115"/>
      <c r="AG244" s="808">
        <f>IF(AZ244="","N/A",IF(CQ244="Pass","P","F"))</f>
        <v/>
      </c>
      <c r="AH244" s="129"/>
      <c r="AI244" s="129"/>
      <c r="AJ244" s="129"/>
      <c r="AK244" s="119"/>
      <c r="AL244" s="115"/>
      <c r="AM244" s="119"/>
      <c r="AN244" s="119"/>
      <c r="AO244" s="692"/>
      <c r="AP244" s="692"/>
      <c r="AQ244" s="692"/>
      <c r="AR244" s="692"/>
      <c r="AS244" s="692"/>
      <c r="AT244" s="691">
        <f>CE244</f>
        <v/>
      </c>
      <c r="AU244" s="691">
        <f>CF244</f>
        <v/>
      </c>
      <c r="AV244" s="813"/>
      <c r="AW244" s="813"/>
      <c r="AX244" s="197">
        <f>CZ244</f>
        <v/>
      </c>
      <c r="AY244" s="197">
        <f>DE244</f>
        <v/>
      </c>
      <c r="AZ244" s="3379">
        <f>CO244</f>
        <v/>
      </c>
      <c r="BA244" s="3380"/>
      <c r="BB244" s="197">
        <f>CP244</f>
        <v/>
      </c>
      <c r="BC244" s="813"/>
      <c r="BD244" s="197">
        <f>CR244</f>
        <v/>
      </c>
      <c r="BE244" s="121">
        <f>CS244</f>
        <v/>
      </c>
      <c r="BF244" s="122">
        <f>CT244*60</f>
        <v/>
      </c>
      <c r="BG244" s="121">
        <f>BE244</f>
        <v/>
      </c>
      <c r="BH244" s="122">
        <f>CU244*60</f>
        <v/>
      </c>
      <c r="BI244" s="122">
        <f>CV244</f>
        <v/>
      </c>
      <c r="BJ244" s="117"/>
      <c r="BK244" s="812">
        <f>Overview!$E$7</f>
        <v/>
      </c>
      <c r="BL244" s="117"/>
      <c r="BM244" s="836">
        <f>CW244</f>
        <v/>
      </c>
      <c r="BN244" s="812">
        <f>Overview!$P$153</f>
        <v/>
      </c>
      <c r="BO244" s="117"/>
      <c r="BP244" s="117"/>
      <c r="BQ244" s="115"/>
      <c r="BR244" s="1478"/>
      <c r="BS244" s="1548"/>
      <c r="BT244" s="2127" t="inlineStr">
        <is>
          <t>LTE</t>
        </is>
      </c>
      <c r="BU244" s="2089" t="inlineStr">
        <is>
          <t>FDD1</t>
        </is>
      </c>
      <c r="BV244" s="430">
        <f>Overview!$H$30</f>
        <v/>
      </c>
      <c r="BW244" s="2010"/>
      <c r="BX244" s="2089"/>
      <c r="BY244" s="465"/>
      <c r="BZ244" s="1721">
        <f>IF(COUNT('Conducted LTE'!$AH$3:$AH$170)=0,10,INDEX('Conducted LTE'!$M$3:$M$170,MATCH(MAX('Conducted LTE'!$AH$3:$AH$170),'Conducted LTE'!$AH$3:$AH$170,0)))</f>
        <v>10</v>
      </c>
      <c r="CA244" s="1997" t="inlineStr">
        <is>
          <t>Right Edge</t>
        </is>
      </c>
      <c r="CB244" s="200">
        <v>5</v>
      </c>
      <c r="CC244" s="1681">
        <f>IF(COUNT('Conducted LTE'!$AH$3:$AH$170)=0,18300,INDEX('Conducted LTE'!$T$3:$T$170,MATCH(MAX('Conducted LTE'!$AH$3:$AH$170),'Conducted LTE'!$AH$3:$AH$170,0)))</f>
        <v>18300</v>
      </c>
      <c r="CD244" s="1681">
        <f>IF(COUNT('Conducted LTE'!$AH$3:$AH$170)=0,1950,INDEX('Conducted LTE'!$U$3:$U$170,MATCH(MAX('Conducted LTE'!$AH$3:$AH$170),'Conducted LTE'!$AH$3:$AH$170,0)))</f>
        <v>1950</v>
      </c>
      <c r="CE244" s="1523"/>
      <c r="CF244" s="1523"/>
      <c r="CG244" s="387" t="str">
        <f>IF(OR($BY$163="",$BY$163=""),"",$BY$163)</f>
        <v/>
      </c>
      <c r="CH244" s="387">
        <f>BZ244</f>
        <v/>
      </c>
      <c r="CI244" s="387">
        <f>CA244</f>
        <v/>
      </c>
      <c r="CJ244" s="1527"/>
      <c r="CK244" s="2042"/>
      <c r="CL244" s="206">
        <f>IF(CF244=""," ",IF(ABS(CE244-CF244)&lt;=0.125,"Valid","Not valid"))</f>
        <v/>
      </c>
      <c r="CM244" s="207">
        <f> IF(CE244="","",IF(AND(CE244&lt;&gt;"",CF244=""),IF(CE244&gt;=1,"Medir+Sig Max","No"),IF(CF244&lt;&gt;"",IF(CF244&gt;=1,"Medir+Sig Max","No"),"")))</f>
        <v/>
      </c>
      <c r="CN244" s="1787"/>
      <c r="CO244" s="220">
        <f>IF(CK244="",IF(AND(CE244="",CF244=""),"",IF(CF244="",IF(DE244&gt;1,ROUND(DE244*CE244,3),CE244),IF(DE244&gt;1,ROUND(DE244*CF244,3),CF244))),IF(AND(CE244="",CF244=""),"",IF(CF244="",IF(DE244&gt;1,ROUND(DE244*CE244*(1/(CK244)),3),CE244*(1/(CK244))),IF(DE244&gt;1,ROUND(DE244*CF244*(1/(CK244)),3),CF244*(1/(CK244))))))</f>
        <v/>
      </c>
      <c r="CP244" s="2043">
        <f>IF(COUNTIF(Overview!K12:K14,TRUE)&gt;0,2,IF(COUNTIF(Overview!L12:L14,TRUE)&gt;0,4,0))</f>
        <v/>
      </c>
      <c r="CQ244" s="1472">
        <f>IF(CO244="","",IF(CO244&gt;CP244,"Fail","Pass"))</f>
        <v/>
      </c>
      <c r="CR244" s="1481"/>
      <c r="CS244" s="1565">
        <f>MyTimestamp(CO244)</f>
        <v/>
      </c>
      <c r="CT244" s="1531">
        <f>IF(CE244="",0,15)+IF(CF244="",0,15)</f>
        <v/>
      </c>
      <c r="CU244" s="1532">
        <f>IF(CT244=0,0,2)</f>
        <v/>
      </c>
      <c r="CV244" s="859"/>
      <c r="CW244" s="859"/>
      <c r="CX244" s="2038"/>
      <c r="CY244" s="2044"/>
      <c r="CZ244" s="1543">
        <f>10^(CJ244/20)*100-100</f>
        <v/>
      </c>
      <c r="DA244" s="1331"/>
      <c r="DB244" s="709"/>
      <c r="DC244" s="777">
        <f>IF(DA244="","",10^(DA244/10))</f>
        <v/>
      </c>
      <c r="DD244" s="1377">
        <f>IF(ISNUMBER(DB244)=FALSE,"",10^(DB244/10))</f>
        <v/>
      </c>
      <c r="DE244" s="1543">
        <f>IF(AND(ISNUMBER(DC244),ISNUMBER(DD244)),IF(DC244/DD244&gt;1,ROUND((DC244)/DD244,3),1),1)</f>
        <v/>
      </c>
      <c r="DF244" s="1670">
        <f>IF(ISNUMBER(CO244),IF(CO244&gt;=CP244*0.90625,"!!!MEASURE other two 1RB modes!!!  To include the results for these two additional RB modes please use any row below free (for example otehr band) and replace the information of each field (tech, band, freq, etc...) with the proper one",""),"")</f>
        <v/>
      </c>
      <c r="DG244" s="1541"/>
      <c r="DH244" s="1541"/>
      <c r="DI244" s="1541"/>
      <c r="DJ244" s="1541"/>
      <c r="DK244" s="1541"/>
      <c r="DL244" s="1541"/>
      <c r="DM244" s="1541"/>
      <c r="DN244" s="1541"/>
      <c r="DO244" s="1541"/>
      <c r="DP244" s="1541"/>
      <c r="DQ244" s="1541"/>
      <c r="DR244" s="1541"/>
    </row>
    <row r="245" ht="12.75" x14ac:dyDescent="0.2">
      <c r="A245" s="1541"/>
      <c r="B245" s="1541"/>
      <c r="C245"/>
      <c r="D245" s="130">
        <f>IF(BX$241="Close to Ear","EN 62209-1","EN 62209-2")</f>
        <v/>
      </c>
      <c r="E245" s="130">
        <f>IF(CG245="Close to Ear","2016","2010/A1:2019")</f>
        <v/>
      </c>
      <c r="F245" s="1488" t="inlineStr">
        <is>
          <t>5.3</t>
        </is>
      </c>
      <c r="G245" s="1497"/>
      <c r="H245" s="120">
        <f>BV245</f>
        <v/>
      </c>
      <c r="I245" s="120">
        <f>BW245</f>
        <v/>
      </c>
      <c r="J245" s="687" t="inlineStr">
        <is>
          <t>LTE</t>
        </is>
      </c>
      <c r="K245" s="194" t="inlineStr">
        <is>
          <t>FDD1</t>
        </is>
      </c>
      <c r="L245" s="115"/>
      <c r="M245" s="120">
        <v>10</v>
      </c>
      <c r="N245" s="119" t="inlineStr">
        <is>
          <t>QPSK</t>
        </is>
      </c>
      <c r="O245" s="131"/>
      <c r="P245" s="6597"/>
      <c r="Q245" s="131">
        <v>1</v>
      </c>
      <c r="R245" s="131">
        <v>0</v>
      </c>
      <c r="S245" s="120"/>
      <c r="T245" s="120">
        <v>18300</v>
      </c>
      <c r="U245" s="120">
        <v>1950</v>
      </c>
      <c r="V245" s="119"/>
      <c r="W245" s="197"/>
      <c r="X245" s="119"/>
      <c r="Y245" s="119"/>
      <c r="Z245" s="119"/>
      <c r="AA245" s="115"/>
      <c r="AB245" s="115"/>
      <c r="AC245" s="689">
        <f>IF(OR(BX$241="Close to Ear",BX$241="Close to Head"),"Head",IF(BX$241="Extremity","Extremity","Body"))</f>
        <v/>
      </c>
      <c r="AD245" s="690">
        <f>CA245</f>
        <v/>
      </c>
      <c r="AE245" s="688">
        <f>CB245</f>
        <v/>
      </c>
      <c r="AF245" s="115"/>
      <c r="AG245" s="808">
        <f>IF(AZ245="","N/A",IF(CQ245="Pass","P","F"))</f>
        <v/>
      </c>
      <c r="AH245" s="129"/>
      <c r="AI245" s="129"/>
      <c r="AJ245" s="129"/>
      <c r="AK245" s="119"/>
      <c r="AL245" s="115"/>
      <c r="AM245" s="119"/>
      <c r="AN245" s="119"/>
      <c r="AO245" s="692"/>
      <c r="AP245" s="692"/>
      <c r="AQ245" s="692"/>
      <c r="AR245" s="692"/>
      <c r="AS245" s="692"/>
      <c r="AT245" s="691">
        <f>CE245</f>
        <v/>
      </c>
      <c r="AU245" s="691">
        <f>CF245</f>
        <v/>
      </c>
      <c r="AV245" s="813"/>
      <c r="AW245" s="813"/>
      <c r="AX245" s="197">
        <f>CZ245</f>
        <v/>
      </c>
      <c r="AY245" s="197">
        <f>DE245</f>
        <v/>
      </c>
      <c r="AZ245" s="3379">
        <f>CO245</f>
        <v/>
      </c>
      <c r="BA245" s="3380"/>
      <c r="BB245" s="197">
        <f>CP245</f>
        <v/>
      </c>
      <c r="BC245" s="813"/>
      <c r="BD245" s="197">
        <f>CR245</f>
        <v/>
      </c>
      <c r="BE245" s="121">
        <f>CS245</f>
        <v/>
      </c>
      <c r="BF245" s="122">
        <f>CT245*60</f>
        <v/>
      </c>
      <c r="BG245" s="121">
        <f>BE245</f>
        <v/>
      </c>
      <c r="BH245" s="122">
        <f>CU245*60</f>
        <v/>
      </c>
      <c r="BI245" s="122">
        <f>CV245</f>
        <v/>
      </c>
      <c r="BJ245" s="117"/>
      <c r="BK245" s="812">
        <f>Overview!$E$7</f>
        <v/>
      </c>
      <c r="BL245" s="117"/>
      <c r="BM245" s="836">
        <f>CW245</f>
        <v/>
      </c>
      <c r="BN245" s="812">
        <f>Overview!$P$153</f>
        <v/>
      </c>
      <c r="BO245" s="117"/>
      <c r="BP245" s="117"/>
      <c r="BQ245" s="115"/>
      <c r="BR245" s="1478"/>
      <c r="BS245" s="1548"/>
      <c r="BT245" s="2127" t="inlineStr">
        <is>
          <t>LTE</t>
        </is>
      </c>
      <c r="BU245" s="2089" t="inlineStr">
        <is>
          <t>FDD1</t>
        </is>
      </c>
      <c r="BV245" s="430">
        <f>Overview!$H$30</f>
        <v/>
      </c>
      <c r="BW245" s="2010"/>
      <c r="BX245" s="2089"/>
      <c r="BY245" s="465"/>
      <c r="BZ245" s="1721">
        <f>IF(COUNT('Conducted LTE'!$AH$3:$AH$170)=0,10,INDEX('Conducted LTE'!$M$3:$M$170,MATCH(MAX('Conducted LTE'!$AH$3:$AH$170),'Conducted LTE'!$AH$3:$AH$170,0)))</f>
        <v>10</v>
      </c>
      <c r="CA245" s="1997" t="inlineStr">
        <is>
          <t>Top Edge</t>
        </is>
      </c>
      <c r="CB245" s="200">
        <v>5</v>
      </c>
      <c r="CC245" s="1681">
        <f>IF(COUNT('Conducted LTE'!$AH$3:$AH$170)=0,18300,INDEX('Conducted LTE'!$T$3:$T$170,MATCH(MAX('Conducted LTE'!$AH$3:$AH$170),'Conducted LTE'!$AH$3:$AH$170,0)))</f>
        <v>18300</v>
      </c>
      <c r="CD245" s="1681">
        <f>IF(COUNT('Conducted LTE'!$AH$3:$AH$170)=0,1950,INDEX('Conducted LTE'!$U$3:$U$170,MATCH(MAX('Conducted LTE'!$AH$3:$AH$170),'Conducted LTE'!$AH$3:$AH$170,0)))</f>
        <v>1950</v>
      </c>
      <c r="CE245" s="1523"/>
      <c r="CF245" s="1523"/>
      <c r="CG245" s="387" t="str">
        <f>IF(OR($BY$163="",$BY$163=""),"",$BY$163)</f>
        <v/>
      </c>
      <c r="CH245" s="387">
        <f>BZ245</f>
        <v/>
      </c>
      <c r="CI245" s="387">
        <f>CA245</f>
        <v/>
      </c>
      <c r="CJ245" s="1527"/>
      <c r="CK245" s="2042"/>
      <c r="CL245" s="206">
        <f>IF(CF245=""," ",IF(ABS(CE245-CF245)&lt;=0.125,"Valid","Not valid"))</f>
        <v/>
      </c>
      <c r="CM245" s="207">
        <f> IF(CE245="","",IF(AND(CE245&lt;&gt;"",CF245=""),IF(CE245&gt;=1,"Medir+Sig Max","No"),IF(CF245&lt;&gt;"",IF(CF245&gt;=1,"Medir+Sig Max","No"),"")))</f>
        <v/>
      </c>
      <c r="CN245" s="1787"/>
      <c r="CO245" s="220">
        <f>IF(CK245="",IF(AND(CE245="",CF245=""),"",IF(CF245="",IF(DE245&gt;1,ROUND(DE245*CE245,3),CE245),IF(DE245&gt;1,ROUND(DE245*CF245,3),CF245))),IF(AND(CE245="",CF245=""),"",IF(CF245="",IF(DE245&gt;1,ROUND(DE245*CE245*(1/(CK245)),3),CE245*(1/(CK245))),IF(DE245&gt;1,ROUND(DE245*CF245*(1/(CK245)),3),CF245*(1/(CK245))))))</f>
        <v/>
      </c>
      <c r="CP245" s="2043">
        <f>IF(COUNTIF(Overview!K12:K14,TRUE)&gt;0,2,IF(COUNTIF(Overview!L12:L14,TRUE)&gt;0,4,0))</f>
        <v/>
      </c>
      <c r="CQ245" s="1472">
        <f>IF(CO245="","",IF(CO245&gt;CP245,"Fail","Pass"))</f>
        <v/>
      </c>
      <c r="CR245" s="1481"/>
      <c r="CS245" s="1565">
        <f>MyTimestamp(CO245)</f>
        <v/>
      </c>
      <c r="CT245" s="1531">
        <f>IF(CE245="",0,15)+IF(CF245="",0,15)</f>
        <v/>
      </c>
      <c r="CU245" s="1532">
        <f>IF(CT245=0,0,2)</f>
        <v/>
      </c>
      <c r="CV245" s="859"/>
      <c r="CW245" s="859"/>
      <c r="CX245" s="2038"/>
      <c r="CY245" s="2044"/>
      <c r="CZ245" s="1543">
        <f>10^(CJ245/20)*100-100</f>
        <v/>
      </c>
      <c r="DA245" s="1331"/>
      <c r="DB245" s="709"/>
      <c r="DC245" s="777">
        <f>IF(DA245="","",10^(DA245/10))</f>
        <v/>
      </c>
      <c r="DD245" s="1377">
        <f>IF(ISNUMBER(DB245)=FALSE,"",10^(DB245/10))</f>
        <v/>
      </c>
      <c r="DE245" s="1543">
        <f>IF(AND(ISNUMBER(DC245),ISNUMBER(DD245)),IF(DC245/DD245&gt;1,ROUND((DC245)/DD245,3),1),1)</f>
        <v/>
      </c>
      <c r="DF245" s="1670">
        <f>IF(ISNUMBER(CO245),IF(CO245&gt;=CP245*0.90625,"!!!MEASURE other two 1RB modes!!!  To include the results for these two additional RB modes please use any row below free (for example otehr band) and replace the information of each field (tech, band, freq, etc...) with the proper one",""),"")</f>
        <v/>
      </c>
      <c r="DG245" s="1541"/>
      <c r="DH245" s="1541"/>
      <c r="DI245" s="1541"/>
      <c r="DJ245" s="1541"/>
      <c r="DK245" s="1541"/>
      <c r="DL245" s="1541"/>
      <c r="DM245" s="1541"/>
      <c r="DN245" s="1541"/>
      <c r="DO245" s="1541"/>
      <c r="DP245" s="1541"/>
      <c r="DQ245" s="1541"/>
      <c r="DR245" s="1541"/>
    </row>
    <row r="246" ht="12.75" x14ac:dyDescent="0.2">
      <c r="A246" s="1541"/>
      <c r="B246" s="1541"/>
      <c r="C246"/>
      <c r="D246" s="130">
        <f>IF(BX$241="Close to Ear","EN 62209-1","EN 62209-2")</f>
        <v/>
      </c>
      <c r="E246" s="130">
        <f>IF(CG246="Close to Ear","2016","2010/A1:2019")</f>
        <v/>
      </c>
      <c r="F246" s="1488" t="inlineStr">
        <is>
          <t>5.3</t>
        </is>
      </c>
      <c r="G246" s="1497"/>
      <c r="H246" s="120">
        <f>BV246</f>
        <v/>
      </c>
      <c r="I246" s="120">
        <f>BW246</f>
        <v/>
      </c>
      <c r="J246" s="687" t="inlineStr">
        <is>
          <t>LTE</t>
        </is>
      </c>
      <c r="K246" s="194" t="inlineStr">
        <is>
          <t>FDD1</t>
        </is>
      </c>
      <c r="L246" s="115"/>
      <c r="M246" s="120">
        <v>10</v>
      </c>
      <c r="N246" s="119" t="inlineStr">
        <is>
          <t>QPSK</t>
        </is>
      </c>
      <c r="O246" s="131"/>
      <c r="P246" s="6597"/>
      <c r="Q246" s="131">
        <v>1</v>
      </c>
      <c r="R246" s="131">
        <v>0</v>
      </c>
      <c r="S246" s="120"/>
      <c r="T246" s="120">
        <v>18300</v>
      </c>
      <c r="U246" s="120">
        <v>1950</v>
      </c>
      <c r="V246" s="119"/>
      <c r="W246" s="197"/>
      <c r="X246" s="119"/>
      <c r="Y246" s="119"/>
      <c r="Z246" s="119"/>
      <c r="AA246" s="115"/>
      <c r="AB246" s="115"/>
      <c r="AC246" s="689">
        <f>IF(OR(BX$241="Close to Ear",BX$241="Close to Head"),"Head",IF(BX$241="Extremity","Extremity","Body"))</f>
        <v/>
      </c>
      <c r="AD246" s="690">
        <f>CA246</f>
        <v/>
      </c>
      <c r="AE246" s="688">
        <f>CB246</f>
        <v/>
      </c>
      <c r="AF246" s="115"/>
      <c r="AG246" s="808">
        <f>IF(AZ246="","N/A",IF(CQ246="Pass","P","F"))</f>
        <v/>
      </c>
      <c r="AH246" s="129"/>
      <c r="AI246" s="129"/>
      <c r="AJ246" s="129"/>
      <c r="AK246" s="119"/>
      <c r="AL246" s="115"/>
      <c r="AM246" s="119"/>
      <c r="AN246" s="119"/>
      <c r="AO246" s="692"/>
      <c r="AP246" s="692"/>
      <c r="AQ246" s="692"/>
      <c r="AR246" s="692"/>
      <c r="AS246" s="692"/>
      <c r="AT246" s="691">
        <f>CE246</f>
        <v/>
      </c>
      <c r="AU246" s="691">
        <f>CF246</f>
        <v/>
      </c>
      <c r="AV246" s="813"/>
      <c r="AW246" s="813"/>
      <c r="AX246" s="197">
        <f>CZ246</f>
        <v/>
      </c>
      <c r="AY246" s="197">
        <f>DE246</f>
        <v/>
      </c>
      <c r="AZ246" s="3379">
        <f>CO246</f>
        <v/>
      </c>
      <c r="BA246" s="3380"/>
      <c r="BB246" s="197">
        <f>CP246</f>
        <v/>
      </c>
      <c r="BC246" s="813"/>
      <c r="BD246" s="197">
        <f>CR246</f>
        <v/>
      </c>
      <c r="BE246" s="121">
        <f>CS246</f>
        <v/>
      </c>
      <c r="BF246" s="122">
        <f>CT246*60</f>
        <v/>
      </c>
      <c r="BG246" s="121">
        <f>BE246</f>
        <v/>
      </c>
      <c r="BH246" s="122">
        <f>CU246*60</f>
        <v/>
      </c>
      <c r="BI246" s="122">
        <f>CV246</f>
        <v/>
      </c>
      <c r="BJ246" s="117"/>
      <c r="BK246" s="812">
        <f>Overview!$E$7</f>
        <v/>
      </c>
      <c r="BL246" s="117"/>
      <c r="BM246" s="836">
        <f>CW246</f>
        <v/>
      </c>
      <c r="BN246" s="812">
        <f>Overview!$P$153</f>
        <v/>
      </c>
      <c r="BO246" s="117"/>
      <c r="BP246" s="117"/>
      <c r="BQ246" s="115"/>
      <c r="BR246" s="1478"/>
      <c r="BS246" s="1548"/>
      <c r="BT246" s="2128" t="inlineStr">
        <is>
          <t>LTE</t>
        </is>
      </c>
      <c r="BU246" s="1868" t="inlineStr">
        <is>
          <t>FDD1</t>
        </is>
      </c>
      <c r="BV246" s="432">
        <f>Overview!$H$30</f>
        <v/>
      </c>
      <c r="BW246" s="2010"/>
      <c r="BX246" s="1868"/>
      <c r="BY246" s="465"/>
      <c r="BZ246" s="1721">
        <f>IF(COUNT('Conducted LTE'!$AH$3:$AH$170)=0,10,INDEX('Conducted LTE'!$M$3:$M$170,MATCH(MAX('Conducted LTE'!$AH$3:$AH$170),'Conducted LTE'!$AH$3:$AH$170,0)))</f>
        <v>10</v>
      </c>
      <c r="CA246" s="1997" t="inlineStr">
        <is>
          <t>Bottom Edge</t>
        </is>
      </c>
      <c r="CB246" s="200">
        <v>5</v>
      </c>
      <c r="CC246" s="1681">
        <f>IF(COUNT('Conducted LTE'!$AH$3:$AH$170)=0,18300,INDEX('Conducted LTE'!$T$3:$T$170,MATCH(MAX('Conducted LTE'!$AH$3:$AH$170),'Conducted LTE'!$AH$3:$AH$170,0)))</f>
        <v>18300</v>
      </c>
      <c r="CD246" s="1681">
        <f>IF(COUNT('Conducted LTE'!$AH$3:$AH$170)=0,1950,INDEX('Conducted LTE'!$U$3:$U$170,MATCH(MAX('Conducted LTE'!$AH$3:$AH$170),'Conducted LTE'!$AH$3:$AH$170,0)))</f>
        <v>1950</v>
      </c>
      <c r="CE246" s="1523"/>
      <c r="CF246" s="1523"/>
      <c r="CG246" s="387" t="str">
        <f>IF(OR($BY$163="",$BY$163=""),"",$BY$163)</f>
        <v/>
      </c>
      <c r="CH246" s="387">
        <f>BZ246</f>
        <v/>
      </c>
      <c r="CI246" s="387">
        <f>CA246</f>
        <v/>
      </c>
      <c r="CJ246" s="1527"/>
      <c r="CK246" s="2042"/>
      <c r="CL246" s="206">
        <f>IF(CF246=""," ",IF(ABS(CE246-CF246)&lt;=0.125,"Valid","Not valid"))</f>
        <v/>
      </c>
      <c r="CM246" s="207">
        <f> IF(CE246="","",IF(AND(CE246&lt;&gt;"",CF246=""),IF(CE246&gt;=1,"Medir+Sig Max","No"),IF(CF246&lt;&gt;"",IF(CF246&gt;=1,"Medir+Sig Max","No"),"")))</f>
        <v/>
      </c>
      <c r="CN246" s="1787"/>
      <c r="CO246" s="220">
        <f>IF(CK246="",IF(AND(CE246="",CF246=""),"",IF(CF246="",IF(DE246&gt;1,ROUND(DE246*CE246,3),CE246),IF(DE246&gt;1,ROUND(DE246*CF246,3),CF246))),IF(AND(CE246="",CF246=""),"",IF(CF246="",IF(DE246&gt;1,ROUND(DE246*CE246*(1/(CK246)),3),CE246*(1/(CK246))),IF(DE246&gt;1,ROUND(DE246*CF246*(1/(CK246)),3),CF246*(1/(CK246))))))</f>
        <v/>
      </c>
      <c r="CP246" s="2043">
        <f>IF(COUNTIF(Overview!K12:K14,TRUE)&gt;0,2,IF(COUNTIF(Overview!L12:L14,TRUE)&gt;0,4,0))</f>
        <v/>
      </c>
      <c r="CQ246" s="1472">
        <f>IF(CO246="","",IF(CO246&gt;CP246,"Fail","Pass"))</f>
        <v/>
      </c>
      <c r="CR246" s="1481"/>
      <c r="CS246" s="1565">
        <f>MyTimestamp(CO246)</f>
        <v/>
      </c>
      <c r="CT246" s="1531">
        <f>IF(CE246="",0,15)+IF(CF246="",0,15)</f>
        <v/>
      </c>
      <c r="CU246" s="1532">
        <f>IF(CT246=0,0,2)</f>
        <v/>
      </c>
      <c r="CV246" s="859"/>
      <c r="CW246" s="859"/>
      <c r="CX246" s="2038"/>
      <c r="CY246" s="2044"/>
      <c r="CZ246" s="1543">
        <f>10^(CJ246/20)*100-100</f>
        <v/>
      </c>
      <c r="DA246" s="1331"/>
      <c r="DB246" s="709"/>
      <c r="DC246" s="777">
        <f>IF(DA246="","",10^(DA246/10))</f>
        <v/>
      </c>
      <c r="DD246" s="1377">
        <f>IF(ISNUMBER(DB246)=FALSE,"",10^(DB246/10))</f>
        <v/>
      </c>
      <c r="DE246" s="1543">
        <f>IF(AND(ISNUMBER(DC246),ISNUMBER(DD246)),IF(DC246/DD246&gt;1,ROUND((DC246)/DD246,3),1),1)</f>
        <v/>
      </c>
      <c r="DF246" s="1670">
        <f>IF(ISNUMBER(CO246),IF(CO246&gt;=CP246*0.90625,"!!!MEASURE other two 1RB modes!!!  To include the results for these two additional RB modes please use any row below free (for example otehr band) and replace the information of each field (tech, band, freq, etc...) with the proper one",""),"")</f>
        <v/>
      </c>
      <c r="DG246" s="1541"/>
      <c r="DH246" s="1541"/>
      <c r="DI246" s="1541"/>
      <c r="DJ246" s="1541"/>
      <c r="DK246" s="1541"/>
      <c r="DL246" s="1541"/>
      <c r="DM246" s="1541"/>
      <c r="DN246" s="1541"/>
      <c r="DO246" s="1541"/>
      <c r="DP246" s="1541"/>
      <c r="DQ246" s="1541"/>
      <c r="DR246" s="1541"/>
    </row>
    <row r="247" ht="12.75" x14ac:dyDescent="0.2">
      <c r="A247" s="1541"/>
      <c r="B247" s="1541"/>
      <c r="C247"/>
      <c r="D247" s="130">
        <f>IF(BX$241="Close to Ear","EN 62209-1","EN 62209-2")</f>
        <v/>
      </c>
      <c r="E247" s="130">
        <f>IF(CG247="Close to Ear","2016","2010/A1:2019")</f>
        <v/>
      </c>
      <c r="F247" s="1488" t="inlineStr">
        <is>
          <t>5.3</t>
        </is>
      </c>
      <c r="G247" s="1497"/>
      <c r="H247" s="120">
        <f>BV247</f>
        <v/>
      </c>
      <c r="I247" s="120">
        <f>BW247</f>
        <v/>
      </c>
      <c r="J247" s="687" t="inlineStr">
        <is>
          <t>LTE</t>
        </is>
      </c>
      <c r="K247" s="194" t="inlineStr">
        <is>
          <t>FDD1</t>
        </is>
      </c>
      <c r="L247" s="115"/>
      <c r="M247" s="120">
        <v>10</v>
      </c>
      <c r="N247" s="119" t="inlineStr">
        <is>
          <t>QPSK</t>
        </is>
      </c>
      <c r="O247" s="131"/>
      <c r="P247" s="6597"/>
      <c r="Q247" s="131">
        <v>1</v>
      </c>
      <c r="R247" s="131">
        <v>0</v>
      </c>
      <c r="S247" s="120"/>
      <c r="T247" s="120">
        <v>18300</v>
      </c>
      <c r="U247" s="120">
        <v>1950</v>
      </c>
      <c r="V247" s="119"/>
      <c r="W247" s="197"/>
      <c r="X247" s="119"/>
      <c r="Y247" s="119"/>
      <c r="Z247" s="119"/>
      <c r="AA247" s="115"/>
      <c r="AB247" s="115"/>
      <c r="AC247" s="689">
        <f>IF(OR(BX$241="Close to Ear",BX$241="Close to Head"),"Head",IF(BX$241="Extremity","Extremity","Body"))</f>
        <v/>
      </c>
      <c r="AD247" s="690">
        <f>CA247</f>
        <v/>
      </c>
      <c r="AE247" s="688">
        <f>CB247</f>
        <v/>
      </c>
      <c r="AF247" s="115"/>
      <c r="AG247" s="808">
        <f>IF(AZ247="","N/A",IF(CQ247="Pass","P","F"))</f>
        <v/>
      </c>
      <c r="AH247" s="129"/>
      <c r="AI247" s="129"/>
      <c r="AJ247" s="129"/>
      <c r="AK247" s="119"/>
      <c r="AL247" s="115"/>
      <c r="AM247" s="119"/>
      <c r="AN247" s="119"/>
      <c r="AO247" s="692"/>
      <c r="AP247" s="692"/>
      <c r="AQ247" s="692"/>
      <c r="AR247" s="692"/>
      <c r="AS247" s="692"/>
      <c r="AT247" s="691">
        <f>CE247</f>
        <v/>
      </c>
      <c r="AU247" s="691">
        <f>CF247</f>
        <v/>
      </c>
      <c r="AV247" s="813"/>
      <c r="AW247" s="813"/>
      <c r="AX247" s="197">
        <f>CZ247</f>
        <v/>
      </c>
      <c r="AY247" s="197">
        <f>DE247</f>
        <v/>
      </c>
      <c r="AZ247" s="3379">
        <f>CO247</f>
        <v/>
      </c>
      <c r="BA247" s="3380"/>
      <c r="BB247" s="197">
        <f>CP247</f>
        <v/>
      </c>
      <c r="BC247" s="813"/>
      <c r="BD247" s="197">
        <f>CR247</f>
        <v/>
      </c>
      <c r="BE247" s="121">
        <f>CS247</f>
        <v/>
      </c>
      <c r="BF247" s="122">
        <f>CT247*60</f>
        <v/>
      </c>
      <c r="BG247" s="121">
        <f>BE247</f>
        <v/>
      </c>
      <c r="BH247" s="122">
        <f>CU247*60</f>
        <v/>
      </c>
      <c r="BI247" s="122">
        <f>CV247</f>
        <v/>
      </c>
      <c r="BJ247" s="117"/>
      <c r="BK247" s="812">
        <f>Overview!$E$7</f>
        <v/>
      </c>
      <c r="BL247" s="117"/>
      <c r="BM247" s="836">
        <f>CW247</f>
        <v/>
      </c>
      <c r="BN247" s="812">
        <f>Overview!$P$153</f>
        <v/>
      </c>
      <c r="BO247" s="117"/>
      <c r="BP247" s="117"/>
      <c r="BQ247" s="115"/>
      <c r="BR247" s="1478"/>
      <c r="BS247" s="1548"/>
      <c r="BT247" s="2127" t="inlineStr">
        <is>
          <t>LTE</t>
        </is>
      </c>
      <c r="BU247" s="2089" t="inlineStr">
        <is>
          <t>FDD1</t>
        </is>
      </c>
      <c r="BV247" s="430">
        <f>Overview!$H$30</f>
        <v/>
      </c>
      <c r="BW247" s="2010"/>
      <c r="BX247" s="2089"/>
      <c r="BY247" s="921"/>
      <c r="BZ247" s="1721">
        <f>IF(COUNT('Conducted LTE'!$AH$3:$AH$170)=0,10,INDEX('Conducted LTE'!$M$3:$M$170,MATCH(MAX('Conducted LTE'!$AH$3:$AH$170),'Conducted LTE'!$AH$3:$AH$170,0)))</f>
        <v>10</v>
      </c>
      <c r="CA247" s="431" t="str">
        <f>IF(COUNT(CF241:CF246)=0,IF(COUNT(CE241:CE246)=0,"TBD",VLOOKUP(MAX(CE241:CE246),CE241:CI246,5,FALSE)),VLOOKUP(MAX(CF241:CF246),CF241:CI246,4,FALSE))</f>
        <v>TBD</v>
      </c>
      <c r="CB247" s="200">
        <v>5</v>
      </c>
      <c r="CC247" s="1681">
        <f>IF(COUNT('Conducted LTE'!$AH$3:$AH$170)=0,18300,INDEX('Conducted LTE'!$T$3:$T$170,MATCH(MAX('Conducted LTE'!$AH$3:$AH$170),'Conducted LTE'!$AH$3:$AH$170,0)))</f>
        <v>18300</v>
      </c>
      <c r="CD247" s="1681">
        <f>IF(COUNT('Conducted LTE'!$AH$3:$AH$170)=0,1950,INDEX('Conducted LTE'!$U$3:$U$170,MATCH(MAX('Conducted LTE'!$AH$3:$AH$170),'Conducted LTE'!$AH$3:$AH$170,0)))</f>
        <v>1950</v>
      </c>
      <c r="CE247" s="1523"/>
      <c r="CF247" s="1523"/>
      <c r="CG247" s="387" t="str">
        <f>IF(OR($BY$163="",$BY$163=""),"",$BY$163)</f>
        <v/>
      </c>
      <c r="CH247" s="387">
        <f>BZ247</f>
        <v/>
      </c>
      <c r="CI247" s="387">
        <f>CA247</f>
        <v/>
      </c>
      <c r="CJ247" s="1527"/>
      <c r="CK247" s="2042"/>
      <c r="CL247" s="206">
        <f>IF(CF247=""," ",IF(ABS(CE247-CF247)&lt;=0.125,"Valid","Not valid"))</f>
        <v/>
      </c>
      <c r="CM247" s="207">
        <f> IF(CE247="","",IF(AND(CE247&lt;&gt;"",CF247=""),IF(CE247&gt;=1,"Medir+Sig Max","No"),IF(CF247&lt;&gt;"",IF(CF247&gt;=1,"Medir+Sig Max","No"),"")))</f>
        <v/>
      </c>
      <c r="CN247" s="1787"/>
      <c r="CO247" s="220">
        <f>IF(CK247="",IF(AND(CE247="",CF247=""),"",IF(CF247="",IF(DE247&gt;1,ROUND(DE247*CE247,3),CE247),IF(DE247&gt;1,ROUND(DE247*CF247,3),CF247))),IF(AND(CE247="",CF247=""),"",IF(CF247="",IF(DE247&gt;1,ROUND(DE247*CE247*(1/(CK247)),3),CE247*(1/(CK247))),IF(DE247&gt;1,ROUND(DE247*CF247*(1/(CK247)),3),CF247*(1/(CK247))))))</f>
        <v/>
      </c>
      <c r="CP247" s="2043">
        <f>IF(COUNTIF(Overview!K12:K14,TRUE)&gt;0,2,IF(COUNTIF(Overview!L12:L14,TRUE)&gt;0,4,0))</f>
        <v/>
      </c>
      <c r="CQ247" s="1472">
        <f>IF(CO247="","",IF(CO247&gt;CP247,"Fail","Pass"))</f>
        <v/>
      </c>
      <c r="CR247" s="1481"/>
      <c r="CS247" s="1565">
        <f>MyTimestamp(CO247)</f>
        <v/>
      </c>
      <c r="CT247" s="1531">
        <f>IF(CE247="",0,15)+IF(CF247="",0,15)</f>
        <v/>
      </c>
      <c r="CU247" s="1532">
        <f>IF(CT247=0,0,2)</f>
        <v/>
      </c>
      <c r="CV247" s="859"/>
      <c r="CW247" s="859"/>
      <c r="CX247" s="2038"/>
      <c r="CY247" s="2044"/>
      <c r="CZ247" s="1543">
        <f>10^(CJ247/20)*100-100</f>
        <v/>
      </c>
      <c r="DA247" s="1331"/>
      <c r="DB247" s="709"/>
      <c r="DC247" s="777">
        <f>IF(DA247="","",10^(DA247/10))</f>
        <v/>
      </c>
      <c r="DD247" s="1377">
        <f>IF(ISNUMBER(DB247)=FALSE,"",10^(DB247/10))</f>
        <v/>
      </c>
      <c r="DE247" s="1543">
        <f>IF(AND(ISNUMBER(DC247),ISNUMBER(DD247)),IF(DC247/DD247&gt;1,ROUND((DC247)/DD247,3),1),1)</f>
        <v/>
      </c>
      <c r="DF247" s="1670">
        <f>IF(ISNUMBER(CO247),IF(CO247&gt;=CP247*0.90625,"!!!MEASURE other two 1RB modes!!!  To include the results for these two additional RB modes please use any row below free (for example otehr band) and replace the information of each field (tech, band, freq, etc...) with the proper one",""),"")</f>
        <v/>
      </c>
      <c r="DG247" s="1541"/>
      <c r="DH247" s="1541"/>
      <c r="DI247" s="1541"/>
      <c r="DJ247" s="1541"/>
      <c r="DK247" s="1541"/>
      <c r="DL247" s="1541"/>
      <c r="DM247" s="1541"/>
      <c r="DN247" s="1541"/>
      <c r="DO247" s="1541"/>
      <c r="DP247" s="1541"/>
      <c r="DQ247" s="1541"/>
      <c r="DR247" s="1541"/>
    </row>
    <row r="248" ht="12.75" x14ac:dyDescent="0.2">
      <c r="A248" s="1541"/>
      <c r="B248" s="1541"/>
      <c r="C248"/>
      <c r="D248" s="130">
        <f>IF(BX$241="Close to Ear","EN 62209-1","EN 62209-2")</f>
        <v/>
      </c>
      <c r="E248" s="130">
        <f>IF(CG248="Close to Ear","2016","2010/A1:2019")</f>
        <v/>
      </c>
      <c r="F248" s="1488" t="inlineStr">
        <is>
          <t>5.3</t>
        </is>
      </c>
      <c r="G248" s="1497"/>
      <c r="H248" s="120">
        <f>BV248</f>
        <v/>
      </c>
      <c r="I248" s="120">
        <f>BW248</f>
        <v/>
      </c>
      <c r="J248" s="687" t="inlineStr">
        <is>
          <t>LTE</t>
        </is>
      </c>
      <c r="K248" s="194" t="inlineStr">
        <is>
          <t>FDD1</t>
        </is>
      </c>
      <c r="L248" s="115"/>
      <c r="M248" s="120">
        <v>10</v>
      </c>
      <c r="N248" s="119" t="inlineStr">
        <is>
          <t>QPSK</t>
        </is>
      </c>
      <c r="O248" s="131"/>
      <c r="P248" s="6597"/>
      <c r="Q248" s="131">
        <v>1</v>
      </c>
      <c r="R248" s="131">
        <v>0</v>
      </c>
      <c r="S248" s="120"/>
      <c r="T248" s="120">
        <v>18300</v>
      </c>
      <c r="U248" s="120">
        <v>1950</v>
      </c>
      <c r="V248" s="119"/>
      <c r="W248" s="197"/>
      <c r="X248" s="119"/>
      <c r="Y248" s="119"/>
      <c r="Z248" s="119"/>
      <c r="AA248" s="115"/>
      <c r="AB248" s="115"/>
      <c r="AC248" s="689">
        <f>IF(OR(BX$241="Close to Ear",BX$241="Close to Head"),"Head",IF(BX$241="Extremity","Extremity","Body"))</f>
        <v/>
      </c>
      <c r="AD248" s="690">
        <f>CA248</f>
        <v/>
      </c>
      <c r="AE248" s="688">
        <f>CB248</f>
        <v/>
      </c>
      <c r="AF248" s="115"/>
      <c r="AG248" s="808">
        <f>IF(AZ248="","N/A",IF(CQ248="Pass","P","F"))</f>
        <v/>
      </c>
      <c r="AH248" s="129"/>
      <c r="AI248" s="129"/>
      <c r="AJ248" s="129"/>
      <c r="AK248" s="119"/>
      <c r="AL248" s="115"/>
      <c r="AM248" s="119"/>
      <c r="AN248" s="119"/>
      <c r="AO248" s="692"/>
      <c r="AP248" s="692"/>
      <c r="AQ248" s="692"/>
      <c r="AR248" s="692"/>
      <c r="AS248" s="692"/>
      <c r="AT248" s="691">
        <f>CE248</f>
        <v/>
      </c>
      <c r="AU248" s="691">
        <f>CF248</f>
        <v/>
      </c>
      <c r="AV248" s="813"/>
      <c r="AW248" s="813"/>
      <c r="AX248" s="197">
        <f>CZ248</f>
        <v/>
      </c>
      <c r="AY248" s="197">
        <f>DE248</f>
        <v/>
      </c>
      <c r="AZ248" s="3379">
        <f>CO248</f>
        <v/>
      </c>
      <c r="BA248" s="3380"/>
      <c r="BB248" s="197">
        <f>CP248</f>
        <v/>
      </c>
      <c r="BC248" s="813"/>
      <c r="BD248" s="197">
        <f>CR248</f>
        <v/>
      </c>
      <c r="BE248" s="121">
        <f>CS248</f>
        <v/>
      </c>
      <c r="BF248" s="122">
        <f>CT248*60</f>
        <v/>
      </c>
      <c r="BG248" s="121">
        <f>BE248</f>
        <v/>
      </c>
      <c r="BH248" s="122">
        <f>CU248*60</f>
        <v/>
      </c>
      <c r="BI248" s="122">
        <f>CV248</f>
        <v/>
      </c>
      <c r="BJ248" s="117"/>
      <c r="BK248" s="812">
        <f>Overview!$E$7</f>
        <v/>
      </c>
      <c r="BL248" s="117"/>
      <c r="BM248" s="836">
        <f>CW248</f>
        <v/>
      </c>
      <c r="BN248" s="812">
        <f>Overview!$P$153</f>
        <v/>
      </c>
      <c r="BO248" s="117"/>
      <c r="BP248" s="117"/>
      <c r="BQ248" s="115"/>
      <c r="BR248" s="1478"/>
      <c r="BS248" s="1548"/>
      <c r="BT248" s="2127" t="inlineStr">
        <is>
          <t>LTE</t>
        </is>
      </c>
      <c r="BU248" s="2089" t="inlineStr">
        <is>
          <t>FDD1</t>
        </is>
      </c>
      <c r="BV248" s="430">
        <f>Overview!$H$30</f>
        <v/>
      </c>
      <c r="BW248" s="2010"/>
      <c r="BX248" s="2089"/>
      <c r="BY248" s="922"/>
      <c r="BZ248" s="1721">
        <f>IF(COUNT('Conducted LTE'!$AH$3:$AH$170)=0,10,INDEX('Conducted LTE'!$M$3:$M$170,MATCH(MAX('Conducted LTE'!$AH$3:$AH$170),'Conducted LTE'!$AH$3:$AH$170,0)))</f>
        <v>10</v>
      </c>
      <c r="CA248" s="433" t="str">
        <f>CA247</f>
        <v>TBD</v>
      </c>
      <c r="CB248" s="201">
        <v>5</v>
      </c>
      <c r="CC248" s="1682">
        <f>IF(COUNT('Conducted LTE'!$AH$3:$AH$170)=0,18300,INDEX('Conducted LTE'!$T$3:$T$170,MATCH(MAX('Conducted LTE'!$AH$3:$AH$170),'Conducted LTE'!$AH$3:$AH$170,0)))</f>
        <v>18300</v>
      </c>
      <c r="CD248" s="1682">
        <f>IF(COUNT('Conducted LTE'!$AH$3:$AH$170)=0,1950,INDEX('Conducted LTE'!$U$3:$U$170,MATCH(MAX('Conducted LTE'!$AH$3:$AH$170),'Conducted LTE'!$AH$3:$AH$170,0)))</f>
        <v>1950</v>
      </c>
      <c r="CE248" s="1523"/>
      <c r="CF248" s="1523"/>
      <c r="CG248" s="387" t="str">
        <f>IF(OR($BY$163="",$BY$163=""),"",$BY$163)</f>
        <v/>
      </c>
      <c r="CH248" s="387">
        <f>BZ248</f>
        <v/>
      </c>
      <c r="CI248" s="387">
        <f>CA248</f>
        <v/>
      </c>
      <c r="CJ248" s="1527"/>
      <c r="CK248" s="2042"/>
      <c r="CL248" s="206">
        <f>IF(CF248=""," ",IF(ABS(CE248-CF248)&lt;=0.125,"Valid","Not valid"))</f>
        <v/>
      </c>
      <c r="CM248" s="207">
        <f> IF(CE248="","",IF(AND(CE248&lt;&gt;"",CF248=""),IF(CE248&gt;=1,"Medir+Sig Max","No"),IF(CF248&lt;&gt;"",IF(CF248&gt;=1,"Medir+Sig Max","No"),"")))</f>
        <v/>
      </c>
      <c r="CN248" s="1787"/>
      <c r="CO248" s="220">
        <f>IF(CK248="",IF(AND(CE248="",CF248=""),"",IF(CF248="",IF(DE248&gt;1,ROUND(DE248*CE248,3),CE248),IF(DE248&gt;1,ROUND(DE248*CF248,3),CF248))),IF(AND(CE248="",CF248=""),"",IF(CF248="",IF(DE248&gt;1,ROUND(DE248*CE248*(1/(CK248)),3),CE248*(1/(CK248))),IF(DE248&gt;1,ROUND(DE248*CF248*(1/(CK248)),3),CF248*(1/(CK248))))))</f>
        <v/>
      </c>
      <c r="CP248" s="2043">
        <f>IF(COUNTIF(Overview!K12:K14,TRUE)&gt;0,2,IF(COUNTIF(Overview!L12:L14,TRUE)&gt;0,4,0))</f>
        <v/>
      </c>
      <c r="CQ248" s="1472">
        <f>IF(CO248="","",IF(CO248&gt;CP248,"Fail","Pass"))</f>
        <v/>
      </c>
      <c r="CR248" s="1481"/>
      <c r="CS248" s="1565">
        <f>MyTimestamp(CO248)</f>
        <v/>
      </c>
      <c r="CT248" s="1531">
        <f>IF(CE248="",0,15)+IF(CF248="",0,15)</f>
        <v/>
      </c>
      <c r="CU248" s="1532">
        <f>IF(CT248=0,0,2)</f>
        <v/>
      </c>
      <c r="CV248" s="859"/>
      <c r="CW248" s="859"/>
      <c r="CX248" s="2038"/>
      <c r="CY248" s="2044"/>
      <c r="CZ248" s="1543">
        <f>10^(CJ248/20)*100-100</f>
        <v/>
      </c>
      <c r="DA248" s="1331"/>
      <c r="DB248" s="709"/>
      <c r="DC248" s="777">
        <f>IF(DA248="","",10^(DA248/10))</f>
        <v/>
      </c>
      <c r="DD248" s="1377">
        <f>IF(ISNUMBER(DB248)=FALSE,"",10^(DB248/10))</f>
        <v/>
      </c>
      <c r="DE248" s="1543">
        <f>IF(AND(ISNUMBER(DC248),ISNUMBER(DD248)),IF(DC248/DD248&gt;1,ROUND((DC248)/DD248,3),1),1)</f>
        <v/>
      </c>
      <c r="DF248" s="1670">
        <f>IF(ISNUMBER(CO248),IF(CO248&gt;=CP248*0.90625,"!!!MEASURE other two 1RB modes!!!  To include the results for these two additional RB modes please use any row below free (for example otehr band) and replace the information of each field (tech, band, freq, etc...) with the proper one",""),"")</f>
        <v/>
      </c>
      <c r="DG248" s="1541"/>
      <c r="DH248" s="1541"/>
      <c r="DI248" s="1541"/>
      <c r="DJ248" s="1541"/>
      <c r="DK248" s="1541"/>
      <c r="DL248" s="1541"/>
      <c r="DM248" s="1541"/>
      <c r="DN248" s="1541"/>
      <c r="DO248" s="1541"/>
      <c r="DP248" s="1541"/>
      <c r="DQ248" s="1541"/>
      <c r="DR248" s="1541"/>
    </row>
    <row r="249" ht="12.75" x14ac:dyDescent="0.2">
      <c r="A249" s="1541"/>
      <c r="B249" s="1541"/>
      <c r="C249"/>
      <c r="D249" s="130">
        <f>IF(BX$241="Close to Ear","EN 62209-1","EN 62209-2")</f>
        <v/>
      </c>
      <c r="E249" s="130">
        <f>IF(CG249="Close to Ear","2016","2010/A1:2019")</f>
        <v/>
      </c>
      <c r="F249" s="1488" t="inlineStr">
        <is>
          <t>5.3</t>
        </is>
      </c>
      <c r="G249" s="1497"/>
      <c r="H249" s="120">
        <f>BV249</f>
        <v/>
      </c>
      <c r="I249" s="120">
        <f>BW249</f>
        <v/>
      </c>
      <c r="J249" s="687" t="inlineStr">
        <is>
          <t>LTE</t>
        </is>
      </c>
      <c r="K249" s="194" t="inlineStr">
        <is>
          <t>FDD1</t>
        </is>
      </c>
      <c r="L249" s="115"/>
      <c r="M249" s="120">
        <v>10</v>
      </c>
      <c r="N249" s="119" t="inlineStr">
        <is>
          <t>QPSK</t>
        </is>
      </c>
      <c r="O249" s="131"/>
      <c r="P249" s="6597"/>
      <c r="Q249" s="131">
        <v>1</v>
      </c>
      <c r="R249" s="131">
        <v>0</v>
      </c>
      <c r="S249" s="120"/>
      <c r="T249" s="120">
        <v>18300</v>
      </c>
      <c r="U249" s="120">
        <v>1950</v>
      </c>
      <c r="V249" s="119"/>
      <c r="W249" s="197"/>
      <c r="X249" s="119"/>
      <c r="Y249" s="119"/>
      <c r="Z249" s="119"/>
      <c r="AA249" s="115"/>
      <c r="AB249" s="115"/>
      <c r="AC249" s="689">
        <f>IF(OR(BX$241="Close to Ear",BX$241="Close to Head"),"Head",IF(BX$241="Extremity","Extremity","Body"))</f>
        <v/>
      </c>
      <c r="AD249" s="690">
        <f>CA249</f>
        <v/>
      </c>
      <c r="AE249" s="688">
        <f>CB249</f>
        <v/>
      </c>
      <c r="AF249" s="115"/>
      <c r="AG249" s="808">
        <f>IF(AZ249="","N/A",IF(CQ249="Pass","P","F"))</f>
        <v/>
      </c>
      <c r="AH249" s="129"/>
      <c r="AI249" s="129"/>
      <c r="AJ249" s="129"/>
      <c r="AK249" s="119"/>
      <c r="AL249" s="115"/>
      <c r="AM249" s="119"/>
      <c r="AN249" s="119"/>
      <c r="AO249" s="692"/>
      <c r="AP249" s="692"/>
      <c r="AQ249" s="692"/>
      <c r="AR249" s="692"/>
      <c r="AS249" s="692"/>
      <c r="AT249" s="691">
        <f>CE249</f>
        <v/>
      </c>
      <c r="AU249" s="691">
        <f>CF249</f>
        <v/>
      </c>
      <c r="AV249" s="813"/>
      <c r="AW249" s="813"/>
      <c r="AX249" s="197">
        <f>CZ249</f>
        <v/>
      </c>
      <c r="AY249" s="197">
        <f>DE249</f>
        <v/>
      </c>
      <c r="AZ249" s="3379">
        <f>CO249</f>
        <v/>
      </c>
      <c r="BA249" s="3380"/>
      <c r="BB249" s="197">
        <f>CP249</f>
        <v/>
      </c>
      <c r="BC249" s="813"/>
      <c r="BD249" s="197">
        <f>CR249</f>
        <v/>
      </c>
      <c r="BE249" s="121">
        <f>CS249</f>
        <v/>
      </c>
      <c r="BF249" s="122">
        <f>CT249*60</f>
        <v/>
      </c>
      <c r="BG249" s="121">
        <f>BE249</f>
        <v/>
      </c>
      <c r="BH249" s="122">
        <f>CU249*60</f>
        <v/>
      </c>
      <c r="BI249" s="122">
        <f>CV249</f>
        <v/>
      </c>
      <c r="BJ249" s="117"/>
      <c r="BK249" s="812">
        <f>Overview!$E$7</f>
        <v/>
      </c>
      <c r="BL249" s="117"/>
      <c r="BM249" s="836">
        <f>CW249</f>
        <v/>
      </c>
      <c r="BN249" s="812">
        <f>Overview!$P$153</f>
        <v/>
      </c>
      <c r="BO249" s="117"/>
      <c r="BP249" s="117"/>
      <c r="BQ249" s="115"/>
      <c r="BR249" s="1478"/>
      <c r="BS249" s="1548"/>
      <c r="BT249" s="2127" t="inlineStr">
        <is>
          <t>LTE</t>
        </is>
      </c>
      <c r="BU249" s="2089" t="inlineStr">
        <is>
          <t>FDD1</t>
        </is>
      </c>
      <c r="BV249" s="430">
        <f>Overview!$H$30</f>
        <v/>
      </c>
      <c r="BW249" s="2010"/>
      <c r="BX249" s="2089"/>
      <c r="BY249" s="923"/>
      <c r="BZ249" s="1721">
        <f>IF(COUNT('Conducted LTE'!$AH$3:$AH$170)=0,10,INDEX('Conducted LTE'!$M$3:$M$170,MATCH(MAX('Conducted LTE'!$AH$3:$AH$170),'Conducted LTE'!$AH$3:$AH$170,0)))</f>
        <v>10</v>
      </c>
      <c r="CA249" s="466" t="str">
        <f>CA248</f>
        <v>TBD</v>
      </c>
      <c r="CB249" s="202">
        <v>5</v>
      </c>
      <c r="CC249" s="1683">
        <f>IF(COUNT('Conducted LTE'!$AH$3:$AH$170)=0,18300,INDEX('Conducted LTE'!$T$3:$T$170,MATCH(MAX('Conducted LTE'!$AH$3:$AH$170),'Conducted LTE'!$AH$3:$AH$170,0)))</f>
        <v>18300</v>
      </c>
      <c r="CD249" s="1683">
        <f>IF(COUNT('Conducted LTE'!$AH$3:$AH$170)=0,1950,INDEX('Conducted LTE'!$U$3:$U$170,MATCH(MAX('Conducted LTE'!$AH$3:$AH$170),'Conducted LTE'!$AH$3:$AH$170,0)))</f>
        <v>1950</v>
      </c>
      <c r="CE249" s="1523"/>
      <c r="CF249" s="1523"/>
      <c r="CG249" s="387" t="str">
        <f>IF(OR($BY$163="",$BY$163=""),"",$BY$163)</f>
        <v/>
      </c>
      <c r="CH249" s="387">
        <f>BZ249</f>
        <v/>
      </c>
      <c r="CI249" s="387">
        <f>CA249</f>
        <v/>
      </c>
      <c r="CJ249" s="1527"/>
      <c r="CK249" s="2042"/>
      <c r="CL249" s="206">
        <f>IF(CF249=""," ",IF(ABS(CE249-CF249)&lt;=0.125,"Valid","Not valid"))</f>
        <v/>
      </c>
      <c r="CM249" s="207">
        <f> IF(CE249="","",IF(AND(CE249&lt;&gt;"",CF249=""),IF(CE249&gt;=1,"Medir+Sig Max","No"),IF(CF249&lt;&gt;"",IF(CF249&gt;=1,"Medir+Sig Max","No"),"")))</f>
        <v/>
      </c>
      <c r="CN249" s="1787"/>
      <c r="CO249" s="220">
        <f>IF(CK249="",IF(AND(CE249="",CF249=""),"",IF(CF249="",IF(DE249&gt;1,ROUND(DE249*CE249,3),CE249),IF(DE249&gt;1,ROUND(DE249*CF249,3),CF249))),IF(AND(CE249="",CF249=""),"",IF(CF249="",IF(DE249&gt;1,ROUND(DE249*CE249*(1/(CK249)),3),CE249*(1/(CK249))),IF(DE249&gt;1,ROUND(DE249*CF249*(1/(CK249)),3),CF249*(1/(CK249))))))</f>
        <v/>
      </c>
      <c r="CP249" s="2043">
        <f>IF(COUNTIF(Overview!K12:K14,TRUE)&gt;0,2,IF(COUNTIF(Overview!L12:L14,TRUE)&gt;0,4,0))</f>
        <v/>
      </c>
      <c r="CQ249" s="1472">
        <f>IF(CO249="","",IF(CO249&gt;CP249,"Fail","Pass"))</f>
        <v/>
      </c>
      <c r="CR249" s="1481"/>
      <c r="CS249" s="1565">
        <f>MyTimestamp(CO249)</f>
        <v/>
      </c>
      <c r="CT249" s="1531">
        <f>IF(CE249="",0,15)+IF(CF249="",0,15)</f>
        <v/>
      </c>
      <c r="CU249" s="1532">
        <f>IF(CT249=0,0,2)</f>
        <v/>
      </c>
      <c r="CV249" s="859"/>
      <c r="CW249" s="859"/>
      <c r="CX249" s="2038"/>
      <c r="CY249" s="2044"/>
      <c r="CZ249" s="1543">
        <f>10^(CJ249/20)*100-100</f>
        <v/>
      </c>
      <c r="DA249" s="1331"/>
      <c r="DB249" s="709"/>
      <c r="DC249" s="777">
        <f>IF(DA249="","",10^(DA249/10))</f>
        <v/>
      </c>
      <c r="DD249" s="1377">
        <f>IF(ISNUMBER(DB249)=FALSE,"",10^(DB249/10))</f>
        <v/>
      </c>
      <c r="DE249" s="1543">
        <f>IF(AND(ISNUMBER(DC249),ISNUMBER(DD249)),IF(DC249/DD249&gt;1,ROUND((DC249)/DD249,3),1),1)</f>
        <v/>
      </c>
      <c r="DF249" s="1670">
        <f>IF(ISNUMBER(CO249),IF(CO249&gt;=CP249*0.90625,"!!!MEASURE other two 1RB modes!!!  To include the results for these two additional RB modes please use any row below free (for example otehr band) and replace the information of each field (tech, band, freq, etc...) with the proper one",""),"")</f>
        <v/>
      </c>
      <c r="DG249" s="1541"/>
      <c r="DH249" s="1541"/>
      <c r="DI249" s="1541"/>
      <c r="DJ249" s="1541"/>
      <c r="DK249" s="1541"/>
      <c r="DL249" s="1541"/>
      <c r="DM249" s="1541"/>
      <c r="DN249" s="1541"/>
      <c r="DO249" s="1541"/>
      <c r="DP249" s="1541"/>
      <c r="DQ249" s="1541"/>
      <c r="DR249" s="1541"/>
    </row>
    <row r="250" ht="12.75" x14ac:dyDescent="0.2">
      <c r="A250" s="1541"/>
      <c r="B250" s="1541"/>
      <c r="C250"/>
      <c r="D250" s="130">
        <f>IF(BX$241="Close to Ear","EN 62209-1","EN 62209-2")</f>
        <v/>
      </c>
      <c r="E250" s="130">
        <f>IF(CG250="Close to Ear","2016","2010/A1:2019")</f>
        <v/>
      </c>
      <c r="F250" s="1488" t="inlineStr">
        <is>
          <t>5.3</t>
        </is>
      </c>
      <c r="G250" s="1497"/>
      <c r="H250" s="120">
        <f>BV250</f>
        <v/>
      </c>
      <c r="I250" s="120">
        <f>BW250</f>
        <v/>
      </c>
      <c r="J250" s="687" t="inlineStr">
        <is>
          <t>LTE</t>
        </is>
      </c>
      <c r="K250" s="194" t="inlineStr">
        <is>
          <t>FDD1</t>
        </is>
      </c>
      <c r="L250" s="115"/>
      <c r="M250" s="120">
        <v>10</v>
      </c>
      <c r="N250" s="119" t="inlineStr">
        <is>
          <t>QPSK</t>
        </is>
      </c>
      <c r="O250" s="131"/>
      <c r="P250" s="6597"/>
      <c r="Q250" s="131">
        <v>1</v>
      </c>
      <c r="R250" s="131">
        <v>0</v>
      </c>
      <c r="S250" s="120"/>
      <c r="T250" s="120">
        <v>18300</v>
      </c>
      <c r="U250" s="120">
        <v>1950</v>
      </c>
      <c r="V250" s="119"/>
      <c r="W250" s="197"/>
      <c r="X250" s="119"/>
      <c r="Y250" s="119"/>
      <c r="Z250" s="119"/>
      <c r="AA250" s="115"/>
      <c r="AB250" s="115"/>
      <c r="AC250" s="689">
        <f>IF(OR(BX$241="Close to Ear",BX$241="Close to Head"),"Head",IF(BX$241="Extremity","Extremity","Body"))</f>
        <v/>
      </c>
      <c r="AD250" s="690">
        <f>CA250</f>
        <v/>
      </c>
      <c r="AE250" s="688">
        <f>CB250</f>
        <v/>
      </c>
      <c r="AF250" s="115"/>
      <c r="AG250" s="808">
        <f>IF(AZ250="","N/A",IF(CQ250="Pass","P","F"))</f>
        <v/>
      </c>
      <c r="AH250" s="129"/>
      <c r="AI250" s="129"/>
      <c r="AJ250" s="129"/>
      <c r="AK250" s="119"/>
      <c r="AL250" s="115"/>
      <c r="AM250" s="119"/>
      <c r="AN250" s="119"/>
      <c r="AO250" s="692"/>
      <c r="AP250" s="692"/>
      <c r="AQ250" s="692"/>
      <c r="AR250" s="692"/>
      <c r="AS250" s="692"/>
      <c r="AT250" s="691">
        <f>CE250</f>
        <v/>
      </c>
      <c r="AU250" s="691">
        <f>CF250</f>
        <v/>
      </c>
      <c r="AV250" s="813"/>
      <c r="AW250" s="813"/>
      <c r="AX250" s="197">
        <f>CZ250</f>
        <v/>
      </c>
      <c r="AY250" s="197">
        <f>DE250</f>
        <v/>
      </c>
      <c r="AZ250" s="3379">
        <f>CO250</f>
        <v/>
      </c>
      <c r="BA250" s="3380"/>
      <c r="BB250" s="197">
        <f>CP250</f>
        <v/>
      </c>
      <c r="BC250" s="813"/>
      <c r="BD250" s="197">
        <f>CR250</f>
        <v/>
      </c>
      <c r="BE250" s="121">
        <f>CS250</f>
        <v/>
      </c>
      <c r="BF250" s="122">
        <f>CT250*60</f>
        <v/>
      </c>
      <c r="BG250" s="121">
        <f>BE250</f>
        <v/>
      </c>
      <c r="BH250" s="122">
        <f>CU250*60</f>
        <v/>
      </c>
      <c r="BI250" s="122">
        <f>CV250</f>
        <v/>
      </c>
      <c r="BJ250" s="117"/>
      <c r="BK250" s="812">
        <f>Overview!$E$7</f>
        <v/>
      </c>
      <c r="BL250" s="117"/>
      <c r="BM250" s="836">
        <f>CW250</f>
        <v/>
      </c>
      <c r="BN250" s="812">
        <f>Overview!$P$153</f>
        <v/>
      </c>
      <c r="BO250" s="117"/>
      <c r="BP250" s="117"/>
      <c r="BQ250" s="115"/>
      <c r="BR250" s="1478"/>
      <c r="BS250" s="1548"/>
      <c r="BT250" s="2127" t="inlineStr">
        <is>
          <t>LTE</t>
        </is>
      </c>
      <c r="BU250" s="2089" t="inlineStr">
        <is>
          <t>FDD1</t>
        </is>
      </c>
      <c r="BV250" s="430">
        <f>Overview!$H$30</f>
        <v/>
      </c>
      <c r="BW250" s="2010"/>
      <c r="BX250" s="2089"/>
      <c r="BY250" s="882"/>
      <c r="BZ250" s="1721">
        <f>IF(COUNT('Conducted LTE'!$AH$3:$AH$170)=0,10,INDEX('Conducted LTE'!$M$3:$M$170,MATCH(MAX('Conducted LTE'!$AH$3:$AH$170),'Conducted LTE'!$AH$3:$AH$170,0)))</f>
        <v>10</v>
      </c>
      <c r="CA250" s="467" t="str">
        <f>CA249</f>
        <v>TBD</v>
      </c>
      <c r="CB250" s="200">
        <v>5</v>
      </c>
      <c r="CC250" s="1679">
        <f>IF(COUNT('Conducted LTE'!$AH$3:$AH$170)=0,18300,INDEX('Conducted LTE'!$T$3:$T$170,MATCH(MAX('Conducted LTE'!$AH$3:$AH$170),'Conducted LTE'!$AH$3:$AH$170,0)))</f>
        <v>18300</v>
      </c>
      <c r="CD250" s="1679">
        <f>IF(COUNT('Conducted LTE'!$AH$3:$AH$170)=0,1950,INDEX('Conducted LTE'!$U$3:$U$170,MATCH(MAX('Conducted LTE'!$AH$3:$AH$170),'Conducted LTE'!$AH$3:$AH$170,0)))</f>
        <v>1950</v>
      </c>
      <c r="CE250" s="1523"/>
      <c r="CF250" s="1523"/>
      <c r="CG250" s="387" t="str">
        <f>IF(OR($BY$163="",$BY$163=""),"",$BY$163)</f>
        <v/>
      </c>
      <c r="CH250" s="387">
        <f>BZ250</f>
        <v/>
      </c>
      <c r="CI250" s="387">
        <f>CA250</f>
        <v/>
      </c>
      <c r="CJ250" s="1527"/>
      <c r="CK250" s="2042"/>
      <c r="CL250" s="206">
        <f>IF(CF250=""," ",IF(ABS(CE250-CF250)&lt;=0.125,"Valid","Not valid"))</f>
        <v/>
      </c>
      <c r="CM250" s="207">
        <f> IF(CE250="","",IF(AND(CE250&lt;&gt;"",CF250=""),IF(CE250&gt;=1,"Medir+Sig Max","No"),IF(CF250&lt;&gt;"",IF(CF250&gt;=1,"Medir+Sig Max","No"),"")))</f>
        <v/>
      </c>
      <c r="CN250" s="1787"/>
      <c r="CO250" s="220">
        <f>IF(CK250="",IF(AND(CE250="",CF250=""),"",IF(CF250="",IF(DE250&gt;1,ROUND(DE250*CE250,3),CE250),IF(DE250&gt;1,ROUND(DE250*CF250,3),CF250))),IF(AND(CE250="",CF250=""),"",IF(CF250="",IF(DE250&gt;1,ROUND(DE250*CE250*(1/(CK250)),3),CE250*(1/(CK250))),IF(DE250&gt;1,ROUND(DE250*CF250*(1/(CK250)),3),CF250*(1/(CK250))))))</f>
        <v/>
      </c>
      <c r="CP250" s="2043">
        <f>IF(COUNTIF(Overview!K12:K14,TRUE)&gt;0,2,IF(COUNTIF(Overview!L12:L14,TRUE)&gt;0,4,0))</f>
        <v/>
      </c>
      <c r="CQ250" s="1472">
        <f>IF(CO250="","",IF(CO250&gt;CP250,"Fail","Pass"))</f>
        <v/>
      </c>
      <c r="CR250" s="1481"/>
      <c r="CS250" s="1565">
        <f>MyTimestamp(CO250)</f>
        <v/>
      </c>
      <c r="CT250" s="1531">
        <f>IF(CE250="",0,15)+IF(CF250="",0,15)</f>
        <v/>
      </c>
      <c r="CU250" s="1532">
        <f>IF(CT250=0,0,2)</f>
        <v/>
      </c>
      <c r="CV250" s="859"/>
      <c r="CW250" s="859"/>
      <c r="CX250" s="2038"/>
      <c r="CY250" s="2044"/>
      <c r="CZ250" s="1543">
        <f>10^(CJ250/20)*100-100</f>
        <v/>
      </c>
      <c r="DA250" s="1331"/>
      <c r="DB250" s="709"/>
      <c r="DC250" s="777">
        <f>IF(DA250="","",10^(DA250/10))</f>
        <v/>
      </c>
      <c r="DD250" s="1377">
        <f>IF(ISNUMBER(DB250)=FALSE,"",10^(DB250/10))</f>
        <v/>
      </c>
      <c r="DE250" s="1543">
        <f>IF(AND(ISNUMBER(DC250),ISNUMBER(DD250)),IF(DC250/DD250&gt;1,ROUND((DC250)/DD250,3),1),1)</f>
        <v/>
      </c>
      <c r="DF250" s="1670">
        <f>IF(ISNUMBER(CO250),IF(CO250&gt;=CP250*0.90625,"!!!MEASURE other two 1RB modes!!!  To include the results for these two additional RB modes please use any row below free (for example otehr band) and replace the information of each field (tech, band, freq, etc...) with the proper one",""),"")</f>
        <v/>
      </c>
      <c r="DG250" s="1541"/>
      <c r="DH250" s="1541"/>
      <c r="DI250" s="1541"/>
      <c r="DJ250" s="1541"/>
      <c r="DK250" s="1541"/>
      <c r="DL250" s="1541"/>
      <c r="DM250" s="1541"/>
      <c r="DN250" s="1541"/>
      <c r="DO250" s="1541"/>
      <c r="DP250" s="1541"/>
      <c r="DQ250" s="1541"/>
      <c r="DR250" s="1541"/>
    </row>
    <row r="251" ht="12.75" x14ac:dyDescent="0.2">
      <c r="A251" s="1541"/>
      <c r="B251" s="1541"/>
      <c r="C251"/>
      <c r="D251" s="130">
        <f>IF(BX$241="Close to Ear","EN 62209-1","EN 62209-2")</f>
        <v/>
      </c>
      <c r="E251" s="130">
        <f>IF(CG251="Close to Ear","2016","2010/A1:2019")</f>
        <v/>
      </c>
      <c r="F251" s="1488" t="inlineStr">
        <is>
          <t>5.3</t>
        </is>
      </c>
      <c r="G251" s="1497"/>
      <c r="H251" s="120">
        <f>BV251</f>
        <v/>
      </c>
      <c r="I251" s="120">
        <f>BW251</f>
        <v/>
      </c>
      <c r="J251" s="687" t="inlineStr">
        <is>
          <t>LTE</t>
        </is>
      </c>
      <c r="K251" s="194" t="inlineStr">
        <is>
          <t>FDD1</t>
        </is>
      </c>
      <c r="L251" s="115"/>
      <c r="M251" s="120">
        <v>10</v>
      </c>
      <c r="N251" s="119" t="inlineStr">
        <is>
          <t>QPSK</t>
        </is>
      </c>
      <c r="O251" s="131"/>
      <c r="P251" s="6597"/>
      <c r="Q251" s="131">
        <v>1</v>
      </c>
      <c r="R251" s="131">
        <v>0</v>
      </c>
      <c r="S251" s="120"/>
      <c r="T251" s="120">
        <v>18300</v>
      </c>
      <c r="U251" s="120">
        <v>1950</v>
      </c>
      <c r="V251" s="119"/>
      <c r="W251" s="197"/>
      <c r="X251" s="119"/>
      <c r="Y251" s="119"/>
      <c r="Z251" s="119"/>
      <c r="AA251" s="115"/>
      <c r="AB251" s="115"/>
      <c r="AC251" s="689">
        <f>IF(OR(BX$241="Close to Ear",BX$241="Close to Head"),"Head",IF(BX$241="Extremity","Extremity","Body"))</f>
        <v/>
      </c>
      <c r="AD251" s="690">
        <f>CA251</f>
        <v/>
      </c>
      <c r="AE251" s="688">
        <f>CB251</f>
        <v/>
      </c>
      <c r="AF251" s="115"/>
      <c r="AG251" s="808">
        <f>IF(AZ251="","N/A",IF(CQ251="Pass","P","F"))</f>
        <v/>
      </c>
      <c r="AH251" s="129"/>
      <c r="AI251" s="129"/>
      <c r="AJ251" s="129"/>
      <c r="AK251" s="119"/>
      <c r="AL251" s="115"/>
      <c r="AM251" s="119"/>
      <c r="AN251" s="119"/>
      <c r="AO251" s="692"/>
      <c r="AP251" s="692"/>
      <c r="AQ251" s="692"/>
      <c r="AR251" s="692"/>
      <c r="AS251" s="692"/>
      <c r="AT251" s="691">
        <f>CE251</f>
        <v/>
      </c>
      <c r="AU251" s="691">
        <f>CF251</f>
        <v/>
      </c>
      <c r="AV251" s="813"/>
      <c r="AW251" s="813"/>
      <c r="AX251" s="197">
        <f>CZ251</f>
        <v/>
      </c>
      <c r="AY251" s="197">
        <f>DE251</f>
        <v/>
      </c>
      <c r="AZ251" s="3379">
        <f>CO251</f>
        <v/>
      </c>
      <c r="BA251" s="3380"/>
      <c r="BB251" s="197">
        <f>CP251</f>
        <v/>
      </c>
      <c r="BC251" s="813"/>
      <c r="BD251" s="197">
        <f>CR251</f>
        <v/>
      </c>
      <c r="BE251" s="121">
        <f>CS251</f>
        <v/>
      </c>
      <c r="BF251" s="122">
        <f>CT251*60</f>
        <v/>
      </c>
      <c r="BG251" s="121">
        <f>BE251</f>
        <v/>
      </c>
      <c r="BH251" s="122">
        <f>CU251*60</f>
        <v/>
      </c>
      <c r="BI251" s="122">
        <f>CV251</f>
        <v/>
      </c>
      <c r="BJ251" s="117"/>
      <c r="BK251" s="812">
        <f>Overview!$E$7</f>
        <v/>
      </c>
      <c r="BL251" s="117"/>
      <c r="BM251" s="836">
        <f>CW251</f>
        <v/>
      </c>
      <c r="BN251" s="812">
        <f>Overview!$P$153</f>
        <v/>
      </c>
      <c r="BO251" s="117"/>
      <c r="BP251" s="117"/>
      <c r="BQ251" s="115"/>
      <c r="BR251" s="1478"/>
      <c r="BS251" s="1548"/>
      <c r="BT251" s="2127" t="inlineStr">
        <is>
          <t>LTE</t>
        </is>
      </c>
      <c r="BU251" s="2089" t="inlineStr">
        <is>
          <t>FDD1</t>
        </is>
      </c>
      <c r="BV251" s="430">
        <f>Overview!$H$30</f>
        <v/>
      </c>
      <c r="BW251" s="2010"/>
      <c r="BX251" s="2089"/>
      <c r="BY251" s="924"/>
      <c r="BZ251" s="1721">
        <f>IF(COUNT('Conducted LTE'!$AH$3:$AH$170)=0,10,INDEX('Conducted LTE'!$M$3:$M$170,MATCH(MAX('Conducted LTE'!$AH$3:$AH$170),'Conducted LTE'!$AH$3:$AH$170,0)))</f>
        <v>10</v>
      </c>
      <c r="CA251" s="468" t="str">
        <f>CA250</f>
        <v>TBD</v>
      </c>
      <c r="CB251" s="201">
        <v>5</v>
      </c>
      <c r="CC251" s="1059">
        <f>IF(COUNT('Conducted LTE'!$AH$3:$AH$170)=0,18300,INDEX('Conducted LTE'!$T$3:$T$170,MATCH(MAX('Conducted LTE'!$AH$3:$AH$170),'Conducted LTE'!$AH$3:$AH$170,0)))</f>
        <v>18300</v>
      </c>
      <c r="CD251" s="1059">
        <f>IF(COUNT('Conducted LTE'!$AH$3:$AH$170)=0,1950,INDEX('Conducted LTE'!$U$3:$U$170,MATCH(MAX('Conducted LTE'!$AH$3:$AH$170),'Conducted LTE'!$AH$3:$AH$170,0)))</f>
        <v>1950</v>
      </c>
      <c r="CE251" s="1523"/>
      <c r="CF251" s="1523"/>
      <c r="CG251" s="387" t="str">
        <f>IF(OR($BY$163="",$BY$163=""),"",$BY$163)</f>
        <v/>
      </c>
      <c r="CH251" s="387">
        <f>BZ251</f>
        <v/>
      </c>
      <c r="CI251" s="387">
        <f>CA251</f>
        <v/>
      </c>
      <c r="CJ251" s="1527"/>
      <c r="CK251" s="2042"/>
      <c r="CL251" s="206">
        <f>IF(CF251=""," ",IF(ABS(CE251-CF251)&lt;=0.125,"Valid","Not valid"))</f>
        <v/>
      </c>
      <c r="CM251" s="207">
        <f> IF(CE251="","",IF(AND(CE251&lt;&gt;"",CF251=""),IF(CE251&gt;=1,"Medir+Sig Max","No"),IF(CF251&lt;&gt;"",IF(CF251&gt;=1,"Medir+Sig Max","No"),"")))</f>
        <v/>
      </c>
      <c r="CN251" s="1787"/>
      <c r="CO251" s="220">
        <f>IF(CK251="",IF(AND(CE251="",CF251=""),"",IF(CF251="",IF(DE251&gt;1,ROUND(DE251*CE251,3),CE251),IF(DE251&gt;1,ROUND(DE251*CF251,3),CF251))),IF(AND(CE251="",CF251=""),"",IF(CF251="",IF(DE251&gt;1,ROUND(DE251*CE251*(1/(CK251)),3),CE251*(1/(CK251))),IF(DE251&gt;1,ROUND(DE251*CF251*(1/(CK251)),3),CF251*(1/(CK251))))))</f>
        <v/>
      </c>
      <c r="CP251" s="2043">
        <f>IF(COUNTIF(Overview!K12:K14,TRUE)&gt;0,2,IF(COUNTIF(Overview!L12:L14,TRUE)&gt;0,4,0))</f>
        <v/>
      </c>
      <c r="CQ251" s="1472">
        <f>IF(CO251="","",IF(CO251&gt;CP251,"Fail","Pass"))</f>
        <v/>
      </c>
      <c r="CR251" s="1481"/>
      <c r="CS251" s="1565">
        <f>MyTimestamp(CO251)</f>
        <v/>
      </c>
      <c r="CT251" s="1531">
        <f>IF(CE251="",0,15)+IF(CF251="",0,15)</f>
        <v/>
      </c>
      <c r="CU251" s="1532">
        <f>IF(CT251=0,0,2)</f>
        <v/>
      </c>
      <c r="CV251" s="859"/>
      <c r="CW251" s="859"/>
      <c r="CX251" s="2038"/>
      <c r="CY251" s="2044"/>
      <c r="CZ251" s="1543">
        <f>10^(CJ251/20)*100-100</f>
        <v/>
      </c>
      <c r="DA251" s="1331"/>
      <c r="DB251" s="709"/>
      <c r="DC251" s="777">
        <f>IF(DA251="","",10^(DA251/10))</f>
        <v/>
      </c>
      <c r="DD251" s="1377">
        <f>IF(ISNUMBER(DB251)=FALSE,"",10^(DB251/10))</f>
        <v/>
      </c>
      <c r="DE251" s="1543">
        <f>IF(AND(ISNUMBER(DC251),ISNUMBER(DD251)),IF(DC251/DD251&gt;1,ROUND((DC251)/DD251,3),1),1)</f>
        <v/>
      </c>
      <c r="DF251" s="1670">
        <f>IF(ISNUMBER(CO251),IF(CO251&gt;=CP251*0.90625,"!!!MEASURE other two 1RB modes!!!  To include the results for these two additional RB modes please use any row below free (for example otehr band) and replace the information of each field (tech, band, freq, etc...) with the proper one",""),"")</f>
        <v/>
      </c>
      <c r="DG251" s="1541"/>
      <c r="DH251" s="1541"/>
      <c r="DI251" s="1541"/>
      <c r="DJ251" s="1541"/>
      <c r="DK251" s="1541"/>
      <c r="DL251" s="1541"/>
      <c r="DM251" s="1541"/>
      <c r="DN251" s="1541"/>
      <c r="DO251" s="1541"/>
      <c r="DP251" s="1541"/>
      <c r="DQ251" s="1541"/>
      <c r="DR251" s="1541"/>
    </row>
    <row r="252" ht="12.75" x14ac:dyDescent="0.2">
      <c r="A252" s="1541"/>
      <c r="B252" s="1541"/>
      <c r="C252"/>
      <c r="D252" s="130">
        <f>IF(BX$241="Close to Ear","EN 62209-1","EN 62209-2")</f>
        <v/>
      </c>
      <c r="E252" s="130">
        <f>IF(CG252="Close to Ear","2016","2010/A1:2019")</f>
        <v/>
      </c>
      <c r="F252" s="1488" t="inlineStr">
        <is>
          <t>5.3</t>
        </is>
      </c>
      <c r="G252" s="1497"/>
      <c r="H252" s="120">
        <f>BV252</f>
        <v/>
      </c>
      <c r="I252" s="120">
        <f>BW252</f>
        <v/>
      </c>
      <c r="J252" s="687" t="inlineStr">
        <is>
          <t>LTE</t>
        </is>
      </c>
      <c r="K252" s="194" t="inlineStr">
        <is>
          <t>FDD1</t>
        </is>
      </c>
      <c r="L252" s="115"/>
      <c r="M252" s="120">
        <v>10</v>
      </c>
      <c r="N252" s="119" t="inlineStr">
        <is>
          <t>QPSK</t>
        </is>
      </c>
      <c r="O252" s="131"/>
      <c r="P252" s="6597"/>
      <c r="Q252" s="131">
        <v>1</v>
      </c>
      <c r="R252" s="131">
        <v>0</v>
      </c>
      <c r="S252" s="120"/>
      <c r="T252" s="120">
        <v>18300</v>
      </c>
      <c r="U252" s="120">
        <v>1950</v>
      </c>
      <c r="V252" s="119"/>
      <c r="W252" s="197"/>
      <c r="X252" s="119"/>
      <c r="Y252" s="119"/>
      <c r="Z252" s="119"/>
      <c r="AA252" s="115"/>
      <c r="AB252" s="115"/>
      <c r="AC252" s="689">
        <f>IF(OR(BX$241="Close to Ear",BX$241="Close to Head"),"Head",IF(BX$241="Extremity","Extremity","Body"))</f>
        <v/>
      </c>
      <c r="AD252" s="690">
        <f>CA252</f>
        <v/>
      </c>
      <c r="AE252" s="688">
        <f>CB252</f>
        <v/>
      </c>
      <c r="AF252" s="115"/>
      <c r="AG252" s="808">
        <f>IF(AZ252="","N/A",IF(CQ252="Pass","P","F"))</f>
        <v/>
      </c>
      <c r="AH252" s="129"/>
      <c r="AI252" s="129"/>
      <c r="AJ252" s="129"/>
      <c r="AK252" s="119"/>
      <c r="AL252" s="115"/>
      <c r="AM252" s="119"/>
      <c r="AN252" s="119"/>
      <c r="AO252" s="692"/>
      <c r="AP252" s="692"/>
      <c r="AQ252" s="692"/>
      <c r="AR252" s="692"/>
      <c r="AS252" s="692"/>
      <c r="AT252" s="691">
        <f>CE252</f>
        <v/>
      </c>
      <c r="AU252" s="691">
        <f>CF252</f>
        <v/>
      </c>
      <c r="AV252" s="813"/>
      <c r="AW252" s="813"/>
      <c r="AX252" s="197">
        <f>CZ252</f>
        <v/>
      </c>
      <c r="AY252" s="197">
        <f>DE252</f>
        <v/>
      </c>
      <c r="AZ252" s="3379">
        <f>CO252</f>
        <v/>
      </c>
      <c r="BA252" s="3380"/>
      <c r="BB252" s="197">
        <f>CP252</f>
        <v/>
      </c>
      <c r="BC252" s="813"/>
      <c r="BD252" s="197">
        <f>CR252</f>
        <v/>
      </c>
      <c r="BE252" s="121">
        <f>CS252</f>
        <v/>
      </c>
      <c r="BF252" s="122">
        <f>CT252*60</f>
        <v/>
      </c>
      <c r="BG252" s="121">
        <f>BE252</f>
        <v/>
      </c>
      <c r="BH252" s="122">
        <f>CU252*60</f>
        <v/>
      </c>
      <c r="BI252" s="122">
        <f>CV252</f>
        <v/>
      </c>
      <c r="BJ252" s="117"/>
      <c r="BK252" s="812">
        <f>Overview!$E$7</f>
        <v/>
      </c>
      <c r="BL252" s="117"/>
      <c r="BM252" s="836">
        <f>CW252</f>
        <v/>
      </c>
      <c r="BN252" s="812">
        <f>Overview!$P$153</f>
        <v/>
      </c>
      <c r="BO252" s="117"/>
      <c r="BP252" s="117"/>
      <c r="BQ252" s="115"/>
      <c r="BR252" s="1478"/>
      <c r="BS252" s="1548"/>
      <c r="BT252" s="2127" t="inlineStr">
        <is>
          <t>LTE</t>
        </is>
      </c>
      <c r="BU252" s="2089" t="inlineStr">
        <is>
          <t>FDD1</t>
        </is>
      </c>
      <c r="BV252" s="430">
        <f>Overview!$H$30</f>
        <v/>
      </c>
      <c r="BW252" s="2010"/>
      <c r="BX252" s="2089"/>
      <c r="BY252" s="2133"/>
      <c r="BZ252" s="2131">
        <f>IF(COUNT('Conducted LTE'!$AH$3:$AH$170)=0,10,INDEX('Conducted LTE'!$M$3:$M$170,MATCH(MAX('Conducted LTE'!$AH$3:$AH$170),'Conducted LTE'!$AH$3:$AH$170,0)))</f>
        <v>10</v>
      </c>
      <c r="CA252" s="466" t="str">
        <f>CA251</f>
        <v>TBD</v>
      </c>
      <c r="CB252" s="200">
        <v>5</v>
      </c>
      <c r="CC252" s="881">
        <f>IF(COUNT('Conducted LTE'!$AH$3:$AH$170)=0,18300,INDEX('Conducted LTE'!$T$3:$T$170,MATCH(MAX('Conducted LTE'!$AH$3:$AH$170),'Conducted LTE'!$AH$3:$AH$170,0)))</f>
        <v>18300</v>
      </c>
      <c r="CD252" s="881">
        <f>IF(COUNT('Conducted LTE'!$AH$3:$AH$170)=0,1950,INDEX('Conducted LTE'!$U$3:$U$170,MATCH(MAX('Conducted LTE'!$AH$3:$AH$170),'Conducted LTE'!$AH$3:$AH$170,0)))</f>
        <v>1950</v>
      </c>
      <c r="CE252" s="1523"/>
      <c r="CF252" s="1523"/>
      <c r="CG252" s="387" t="str">
        <f>IF(OR($BY$163="",$BY$163=""),"",$BY$163)</f>
        <v/>
      </c>
      <c r="CH252" s="387">
        <f>BZ252</f>
        <v/>
      </c>
      <c r="CI252" s="387">
        <f>CA252</f>
        <v/>
      </c>
      <c r="CJ252" s="1527"/>
      <c r="CK252" s="2042"/>
      <c r="CL252" s="206">
        <f>IF(CF252=""," ",IF(ABS(CE252-CF252)&lt;=0.125,"Valid","Not valid"))</f>
        <v/>
      </c>
      <c r="CM252" s="207">
        <f> IF(CE252="","",IF(AND(CE252&lt;&gt;"",CF252=""),IF(CE252&gt;=1,"Medir+Sig Max","No"),IF(CF252&lt;&gt;"",IF(CF252&gt;=1,"Medir+Sig Max","No"),"")))</f>
        <v/>
      </c>
      <c r="CN252" s="1787"/>
      <c r="CO252" s="220">
        <f>IF(CK252="",IF(AND(CE252="",CF252=""),"",IF(CF252="",IF(DE252&gt;1,ROUND(DE252*CE252,3),CE252),IF(DE252&gt;1,ROUND(DE252*CF252,3),CF252))),IF(AND(CE252="",CF252=""),"",IF(CF252="",IF(DE252&gt;1,ROUND(DE252*CE252*(1/(CK252)),3),CE252*(1/(CK252))),IF(DE252&gt;1,ROUND(DE252*CF252*(1/(CK252)),3),CF252*(1/(CK252))))))</f>
        <v/>
      </c>
      <c r="CP252" s="2043">
        <f>IF(COUNTIF(Overview!K12:K14,TRUE)&gt;0,2,IF(COUNTIF(Overview!L12:L14,TRUE)&gt;0,4,0))</f>
        <v/>
      </c>
      <c r="CQ252" s="1472">
        <f>IF(CO252="","",IF(CO252&gt;CP252,"Fail","Pass"))</f>
        <v/>
      </c>
      <c r="CR252" s="1481"/>
      <c r="CS252" s="1565">
        <f>MyTimestamp(CO252)</f>
        <v/>
      </c>
      <c r="CT252" s="1531">
        <f>IF(CE252="",0,15)+IF(CF252="",0,15)</f>
        <v/>
      </c>
      <c r="CU252" s="1532">
        <f>IF(CT252=0,0,2)</f>
        <v/>
      </c>
      <c r="CV252" s="859"/>
      <c r="CW252" s="859"/>
      <c r="CX252" s="2038"/>
      <c r="CY252" s="2044"/>
      <c r="CZ252" s="1543">
        <f>10^(CJ252/20)*100-100</f>
        <v/>
      </c>
      <c r="DA252" s="1331"/>
      <c r="DB252" s="709"/>
      <c r="DC252" s="777">
        <f>IF(DA252="","",10^(DA252/10))</f>
        <v/>
      </c>
      <c r="DD252" s="1377">
        <f>IF(ISNUMBER(DB252)=FALSE,"",10^(DB252/10))</f>
        <v/>
      </c>
      <c r="DE252" s="1543">
        <f>IF(AND(ISNUMBER(DC252),ISNUMBER(DD252)),IF(DC252/DD252&gt;1,ROUND((DC252)/DD252,3),1),1)</f>
        <v/>
      </c>
      <c r="DF252" s="1541"/>
      <c r="DG252" s="1541"/>
      <c r="DH252" s="1541"/>
      <c r="DI252" s="1541"/>
      <c r="DJ252" s="1541"/>
      <c r="DK252" s="1541"/>
      <c r="DL252" s="1541"/>
      <c r="DM252" s="1541"/>
      <c r="DN252" s="1541"/>
      <c r="DO252" s="1541"/>
      <c r="DP252" s="1541"/>
      <c r="DQ252" s="1541"/>
      <c r="DR252" s="1541"/>
    </row>
    <row r="253" ht="12.75" x14ac:dyDescent="0.2">
      <c r="A253" s="1541"/>
      <c r="B253" s="1541"/>
      <c r="C253"/>
      <c r="D253" s="130">
        <f>IF(BX$241="Close to Ear","EN 62209-1","EN 62209-2")</f>
        <v/>
      </c>
      <c r="E253" s="130">
        <f>IF(CG253="Close to Ear","2016","2010/A1:2019")</f>
        <v/>
      </c>
      <c r="F253" s="1488" t="inlineStr">
        <is>
          <t>5.3</t>
        </is>
      </c>
      <c r="G253" s="1497"/>
      <c r="H253" s="120">
        <f>BV253</f>
        <v/>
      </c>
      <c r="I253" s="120">
        <f>BW253</f>
        <v/>
      </c>
      <c r="J253" s="687" t="inlineStr">
        <is>
          <t>LTE</t>
        </is>
      </c>
      <c r="K253" s="194" t="inlineStr">
        <is>
          <t>FDD1</t>
        </is>
      </c>
      <c r="L253" s="115"/>
      <c r="M253" s="120">
        <v>10</v>
      </c>
      <c r="N253" s="119" t="inlineStr">
        <is>
          <t>QPSK</t>
        </is>
      </c>
      <c r="O253" s="131"/>
      <c r="P253" s="6597"/>
      <c r="Q253" s="131">
        <v>1</v>
      </c>
      <c r="R253" s="131">
        <v>0</v>
      </c>
      <c r="S253" s="120"/>
      <c r="T253" s="120">
        <v>18300</v>
      </c>
      <c r="U253" s="120">
        <v>1950</v>
      </c>
      <c r="V253" s="119"/>
      <c r="W253" s="197"/>
      <c r="X253" s="119"/>
      <c r="Y253" s="119"/>
      <c r="Z253" s="119"/>
      <c r="AA253" s="115"/>
      <c r="AB253" s="115"/>
      <c r="AC253" s="689">
        <f>IF(OR(BX$241="Close to Ear",BX$241="Close to Head"),"Head",IF(BX$241="Extremity","Extremity","Body"))</f>
        <v/>
      </c>
      <c r="AD253" s="690">
        <f>CA253</f>
        <v/>
      </c>
      <c r="AE253" s="688">
        <f>CB253</f>
        <v/>
      </c>
      <c r="AF253" s="115"/>
      <c r="AG253" s="808">
        <f>IF(AZ253="","N/A",IF(CQ253="Pass","P","F"))</f>
        <v/>
      </c>
      <c r="AH253" s="129"/>
      <c r="AI253" s="129"/>
      <c r="AJ253" s="129"/>
      <c r="AK253" s="119"/>
      <c r="AL253" s="115"/>
      <c r="AM253" s="119"/>
      <c r="AN253" s="119"/>
      <c r="AO253" s="692"/>
      <c r="AP253" s="692"/>
      <c r="AQ253" s="692"/>
      <c r="AR253" s="692"/>
      <c r="AS253" s="692"/>
      <c r="AT253" s="691">
        <f>CE253</f>
        <v/>
      </c>
      <c r="AU253" s="691">
        <f>CF253</f>
        <v/>
      </c>
      <c r="AV253" s="813"/>
      <c r="AW253" s="813"/>
      <c r="AX253" s="197">
        <f>CZ253</f>
        <v/>
      </c>
      <c r="AY253" s="197">
        <f>DE253</f>
        <v/>
      </c>
      <c r="AZ253" s="3379">
        <f>CO253</f>
        <v/>
      </c>
      <c r="BA253" s="3380"/>
      <c r="BB253" s="197">
        <f>CP253</f>
        <v/>
      </c>
      <c r="BC253" s="813"/>
      <c r="BD253" s="197">
        <f>CR253</f>
        <v/>
      </c>
      <c r="BE253" s="121">
        <f>CS253</f>
        <v/>
      </c>
      <c r="BF253" s="122">
        <f>CT253*60</f>
        <v/>
      </c>
      <c r="BG253" s="121">
        <f>BE253</f>
        <v/>
      </c>
      <c r="BH253" s="122">
        <f>CU253*60</f>
        <v/>
      </c>
      <c r="BI253" s="122">
        <f>CV253</f>
        <v/>
      </c>
      <c r="BJ253" s="117"/>
      <c r="BK253" s="812">
        <f>Overview!$E$7</f>
        <v/>
      </c>
      <c r="BL253" s="117"/>
      <c r="BM253" s="836">
        <f>CW253</f>
        <v/>
      </c>
      <c r="BN253" s="812">
        <f>Overview!$P$153</f>
        <v/>
      </c>
      <c r="BO253" s="117"/>
      <c r="BP253" s="117"/>
      <c r="BQ253" s="115"/>
      <c r="BR253" s="1478"/>
      <c r="BS253" s="1548"/>
      <c r="BT253" s="2127" t="inlineStr">
        <is>
          <t>LTE</t>
        </is>
      </c>
      <c r="BU253" s="2089" t="inlineStr">
        <is>
          <t>FDD1</t>
        </is>
      </c>
      <c r="BV253" s="430">
        <f>Overview!$H$30</f>
        <v/>
      </c>
      <c r="BW253" s="2010"/>
      <c r="BX253" s="2089"/>
      <c r="BY253" s="2129"/>
      <c r="BZ253" s="2131">
        <f>IF(COUNT('Conducted LTE'!$AH$3:$AH$170)=0,10,INDEX('Conducted LTE'!$M$3:$M$170,MATCH(MAX('Conducted LTE'!$AH$3:$AH$170),'Conducted LTE'!$AH$3:$AH$170,0)))</f>
        <v>10</v>
      </c>
      <c r="CA253" s="467" t="str">
        <f>CA252</f>
        <v>TBD</v>
      </c>
      <c r="CB253" s="200">
        <v>5</v>
      </c>
      <c r="CC253" s="1679">
        <f>IF(COUNT('Conducted LTE'!$AH$3:$AH$170)=0,18300,INDEX('Conducted LTE'!$T$3:$T$170,MATCH(MAX('Conducted LTE'!$AH$3:$AH$170),'Conducted LTE'!$AH$3:$AH$170,0)))</f>
        <v>18300</v>
      </c>
      <c r="CD253" s="1679">
        <f>IF(COUNT('Conducted LTE'!$AH$3:$AH$170)=0,1950,INDEX('Conducted LTE'!$U$3:$U$170,MATCH(MAX('Conducted LTE'!$AH$3:$AH$170),'Conducted LTE'!$AH$3:$AH$170,0)))</f>
        <v>1950</v>
      </c>
      <c r="CE253" s="1523"/>
      <c r="CF253" s="1523"/>
      <c r="CG253" s="387" t="str">
        <f>IF(OR($BY$163="",$BY$163=""),"",$BY$163)</f>
        <v/>
      </c>
      <c r="CH253" s="387">
        <f>BZ253</f>
        <v/>
      </c>
      <c r="CI253" s="387">
        <f>CA253</f>
        <v/>
      </c>
      <c r="CJ253" s="1527"/>
      <c r="CK253" s="2042"/>
      <c r="CL253" s="206">
        <f>IF(CF253=""," ",IF(ABS(CE253-CF253)&lt;=0.125,"Valid","Not valid"))</f>
        <v/>
      </c>
      <c r="CM253" s="207">
        <f> IF(CE253="","",IF(AND(CE253&lt;&gt;"",CF253=""),IF(CE253&gt;=1,"Medir+Sig Max","No"),IF(CF253&lt;&gt;"",IF(CF253&gt;=1,"Medir+Sig Max","No"),"")))</f>
        <v/>
      </c>
      <c r="CN253" s="1787"/>
      <c r="CO253" s="220">
        <f>IF(CK253="",IF(AND(CE253="",CF253=""),"",IF(CF253="",IF(DE253&gt;1,ROUND(DE253*CE253,3),CE253),IF(DE253&gt;1,ROUND(DE253*CF253,3),CF253))),IF(AND(CE253="",CF253=""),"",IF(CF253="",IF(DE253&gt;1,ROUND(DE253*CE253*(1/(CK253)),3),CE253*(1/(CK253))),IF(DE253&gt;1,ROUND(DE253*CF253*(1/(CK253)),3),CF253*(1/(CK253))))))</f>
        <v/>
      </c>
      <c r="CP253" s="2043">
        <f>IF(COUNTIF(Overview!K12:K14,TRUE)&gt;0,2,IF(COUNTIF(Overview!L12:L14,TRUE)&gt;0,4,0))</f>
        <v/>
      </c>
      <c r="CQ253" s="1472">
        <f>IF(CO253="","",IF(CO253&gt;CP253,"Fail","Pass"))</f>
        <v/>
      </c>
      <c r="CR253" s="1481"/>
      <c r="CS253" s="1565">
        <f>MyTimestamp(CO253)</f>
        <v/>
      </c>
      <c r="CT253" s="1531">
        <f>IF(CE253="",0,15)+IF(CF253="",0,15)</f>
        <v/>
      </c>
      <c r="CU253" s="1532">
        <f>IF(CT253=0,0,2)</f>
        <v/>
      </c>
      <c r="CV253" s="859"/>
      <c r="CW253" s="859"/>
      <c r="CX253" s="2038"/>
      <c r="CY253" s="2044"/>
      <c r="CZ253" s="1543">
        <f>10^(CJ253/20)*100-100</f>
        <v/>
      </c>
      <c r="DA253" s="1331"/>
      <c r="DB253" s="709"/>
      <c r="DC253" s="777">
        <f>IF(DA253="","",10^(DA253/10))</f>
        <v/>
      </c>
      <c r="DD253" s="1377">
        <f>IF(ISNUMBER(DB253)=FALSE,"",10^(DB253/10))</f>
        <v/>
      </c>
      <c r="DE253" s="1543">
        <f>IF(AND(ISNUMBER(DC253),ISNUMBER(DD253)),IF(DC253/DD253&gt;1,ROUND((DC253)/DD253,3),1),1)</f>
        <v/>
      </c>
      <c r="DF253" s="1541"/>
      <c r="DG253" s="1541"/>
      <c r="DH253" s="1541"/>
      <c r="DI253" s="1541"/>
      <c r="DJ253" s="1541"/>
      <c r="DK253" s="1541"/>
      <c r="DL253" s="1541"/>
      <c r="DM253" s="1541"/>
      <c r="DN253" s="1541"/>
      <c r="DO253" s="1541"/>
      <c r="DP253" s="1541"/>
      <c r="DQ253" s="1541"/>
      <c r="DR253" s="1541"/>
    </row>
    <row r="254" ht="12.75" x14ac:dyDescent="0.2">
      <c r="A254" s="1541"/>
      <c r="B254" s="1541"/>
      <c r="C254"/>
      <c r="D254" s="130">
        <f>IF(BX$241="Close to Ear","EN 62209-1","EN 62209-2")</f>
        <v/>
      </c>
      <c r="E254" s="130">
        <f>IF(CG254="Close to Ear","2016","2010/A1:2019")</f>
        <v/>
      </c>
      <c r="F254" s="1488" t="inlineStr">
        <is>
          <t>5.3</t>
        </is>
      </c>
      <c r="G254" s="1497"/>
      <c r="H254" s="120">
        <f>BV254</f>
        <v/>
      </c>
      <c r="I254" s="120">
        <f>BW254</f>
        <v/>
      </c>
      <c r="J254" s="687" t="inlineStr">
        <is>
          <t>LTE</t>
        </is>
      </c>
      <c r="K254" s="194" t="inlineStr">
        <is>
          <t>FDD1</t>
        </is>
      </c>
      <c r="L254" s="115"/>
      <c r="M254" s="120">
        <v>10</v>
      </c>
      <c r="N254" s="119" t="inlineStr">
        <is>
          <t>QPSK</t>
        </is>
      </c>
      <c r="O254" s="131"/>
      <c r="P254" s="6597"/>
      <c r="Q254" s="131">
        <v>1</v>
      </c>
      <c r="R254" s="131">
        <v>0</v>
      </c>
      <c r="S254" s="120"/>
      <c r="T254" s="120">
        <v>18300</v>
      </c>
      <c r="U254" s="120">
        <v>1950</v>
      </c>
      <c r="V254" s="119"/>
      <c r="W254" s="197"/>
      <c r="X254" s="119"/>
      <c r="Y254" s="119"/>
      <c r="Z254" s="119"/>
      <c r="AA254" s="115"/>
      <c r="AB254" s="115"/>
      <c r="AC254" s="689">
        <f>IF(OR(BX$241="Close to Ear",BX$241="Close to Head"),"Head",IF(BX$241="Extremity","Extremity","Body"))</f>
        <v/>
      </c>
      <c r="AD254" s="690">
        <f>CA254</f>
        <v/>
      </c>
      <c r="AE254" s="688">
        <f>CB254</f>
        <v/>
      </c>
      <c r="AF254" s="115"/>
      <c r="AG254" s="808">
        <f>IF(AZ254="","N/A",IF(CQ254="Pass","P","F"))</f>
        <v/>
      </c>
      <c r="AH254" s="129"/>
      <c r="AI254" s="129"/>
      <c r="AJ254" s="129"/>
      <c r="AK254" s="119"/>
      <c r="AL254" s="115"/>
      <c r="AM254" s="119"/>
      <c r="AN254" s="119"/>
      <c r="AO254" s="692"/>
      <c r="AP254" s="692"/>
      <c r="AQ254" s="692"/>
      <c r="AR254" s="692"/>
      <c r="AS254" s="692"/>
      <c r="AT254" s="691">
        <f>CE254</f>
        <v/>
      </c>
      <c r="AU254" s="691">
        <f>CF254</f>
        <v/>
      </c>
      <c r="AV254" s="813"/>
      <c r="AW254" s="813"/>
      <c r="AX254" s="197">
        <f>CZ254</f>
        <v/>
      </c>
      <c r="AY254" s="197">
        <f>DE254</f>
        <v/>
      </c>
      <c r="AZ254" s="3379">
        <f>CO254</f>
        <v/>
      </c>
      <c r="BA254" s="3380"/>
      <c r="BB254" s="197">
        <f>CP254</f>
        <v/>
      </c>
      <c r="BC254" s="813"/>
      <c r="BD254" s="197">
        <f>CR254</f>
        <v/>
      </c>
      <c r="BE254" s="121">
        <f>CS254</f>
        <v/>
      </c>
      <c r="BF254" s="122">
        <f>CT254*60</f>
        <v/>
      </c>
      <c r="BG254" s="121">
        <f>BE254</f>
        <v/>
      </c>
      <c r="BH254" s="122">
        <f>CU254*60</f>
        <v/>
      </c>
      <c r="BI254" s="122">
        <f>CV254</f>
        <v/>
      </c>
      <c r="BJ254" s="117"/>
      <c r="BK254" s="812">
        <f>Overview!$E$7</f>
        <v/>
      </c>
      <c r="BL254" s="117"/>
      <c r="BM254" s="836">
        <f>CW254</f>
        <v/>
      </c>
      <c r="BN254" s="812">
        <f>Overview!$P$153</f>
        <v/>
      </c>
      <c r="BO254" s="117"/>
      <c r="BP254" s="117"/>
      <c r="BQ254" s="115"/>
      <c r="BR254" s="1478"/>
      <c r="BS254" s="1548"/>
      <c r="BT254" s="2127" t="inlineStr">
        <is>
          <t>LTE</t>
        </is>
      </c>
      <c r="BU254" s="2089" t="inlineStr">
        <is>
          <t>FDD1</t>
        </is>
      </c>
      <c r="BV254" s="430">
        <f>Overview!$H$30</f>
        <v/>
      </c>
      <c r="BW254" s="2010"/>
      <c r="BX254" s="1872"/>
      <c r="BY254" s="2132"/>
      <c r="BZ254" s="2131">
        <f>IF(COUNT('Conducted LTE'!$AH$3:$AH$170)=0,10,INDEX('Conducted LTE'!$M$3:$M$170,MATCH(MAX('Conducted LTE'!$AH$3:$AH$170),'Conducted LTE'!$AH$3:$AH$170,0)))</f>
        <v>10</v>
      </c>
      <c r="CA254" s="468" t="str">
        <f>CA253</f>
        <v>TBD</v>
      </c>
      <c r="CB254" s="201">
        <v>5</v>
      </c>
      <c r="CC254" s="1059">
        <f>IF(COUNT('Conducted LTE'!$AH$3:$AH$170)=0,18300,INDEX('Conducted LTE'!$T$3:$T$170,MATCH(MAX('Conducted LTE'!$AH$3:$AH$170),'Conducted LTE'!$AH$3:$AH$170,0)))</f>
        <v>18300</v>
      </c>
      <c r="CD254" s="1059">
        <f>IF(COUNT('Conducted LTE'!$AH$3:$AH$170)=0,1950,INDEX('Conducted LTE'!$U$3:$U$170,MATCH(MAX('Conducted LTE'!$AH$3:$AH$170),'Conducted LTE'!$AH$3:$AH$170,0)))</f>
        <v>1950</v>
      </c>
      <c r="CE254" s="1874"/>
      <c r="CF254" s="1874"/>
      <c r="CG254" s="388" t="str">
        <f>IF(OR($BY$163="",$BY$163=""),"",$BY$163)</f>
        <v/>
      </c>
      <c r="CH254" s="388">
        <f>BZ254</f>
        <v/>
      </c>
      <c r="CI254" s="388">
        <f>CA254</f>
        <v/>
      </c>
      <c r="CJ254" s="2046"/>
      <c r="CK254" s="2042"/>
      <c r="CL254" s="212">
        <f>IF(CF254=""," ",IF(ABS(CE254-CF254)&lt;=0.125,"Valid","Not valid"))</f>
        <v/>
      </c>
      <c r="CM254" s="213">
        <f> IF(CE254="","",IF(AND(CE254&lt;&gt;"",CF254=""),IF(CE254&gt;=1,"Medir+Sig Max","No"),IF(CF254&lt;&gt;"",IF(CF254&gt;=1,"Medir+Sig Max","No"),"")))</f>
        <v/>
      </c>
      <c r="CN254" s="1794"/>
      <c r="CO254" s="221">
        <f>IF(CK254="",IF(AND(CE254="",CF254=""),"",IF(CF254="",IF(DE254&gt;1,ROUND(DE254*CE254,3),CE254),IF(DE254&gt;1,ROUND(DE254*CF254,3),CF254))),IF(AND(CE254="",CF254=""),"",IF(CF254="",IF(DE254&gt;1,ROUND(DE254*CE254*(1/(CK254)),3),CE254*(1/(CK254))),IF(DE254&gt;1,ROUND(DE254*CF254*(1/(CK254)),3),CF254*(1/(CK254))))))</f>
        <v/>
      </c>
      <c r="CP254" s="2048">
        <f>IF(COUNTIF(Overview!K12:K14,TRUE)&gt;0,2,IF(COUNTIF(Overview!L12:L14,TRUE)&gt;0,4,0))</f>
        <v/>
      </c>
      <c r="CQ254" s="1473">
        <f>IF(CO254="","",IF(CO254&gt;CP254,"Fail","Pass"))</f>
        <v/>
      </c>
      <c r="CR254" s="1482"/>
      <c r="CS254" s="1566">
        <f>MyTimestamp(CO254)</f>
        <v/>
      </c>
      <c r="CT254" s="1535">
        <f>IF(CE254="",0,15)+IF(CF254="",0,15)</f>
        <v/>
      </c>
      <c r="CU254" s="1536">
        <f>IF(CT254=0,0,2)</f>
        <v/>
      </c>
      <c r="CV254" s="861"/>
      <c r="CW254" s="861"/>
      <c r="CX254" s="2038"/>
      <c r="CY254" s="2050"/>
      <c r="CZ254" s="1545">
        <f>10^(CJ254/20)*100-100</f>
        <v/>
      </c>
      <c r="DA254" s="1333"/>
      <c r="DB254" s="710"/>
      <c r="DC254" s="779">
        <f>IF(DA254="","",10^(DA254/10))</f>
        <v/>
      </c>
      <c r="DD254" s="1379">
        <f>IF(ISNUMBER(DB254)=FALSE,"",10^(DB254/10))</f>
        <v/>
      </c>
      <c r="DE254" s="1545">
        <f>IF(AND(ISNUMBER(DC254),ISNUMBER(DD254)),IF(DC254/DD254&gt;1,ROUND((DC254)/DD254,3),1),1)</f>
        <v/>
      </c>
      <c r="DF254" s="1541"/>
      <c r="DG254" s="1541"/>
      <c r="DH254" s="1541"/>
      <c r="DI254" s="1541"/>
      <c r="DJ254" s="1541"/>
      <c r="DK254" s="1541"/>
      <c r="DL254" s="1541"/>
      <c r="DM254" s="1541"/>
      <c r="DN254" s="1541"/>
      <c r="DO254" s="1541"/>
      <c r="DP254" s="1541"/>
      <c r="DQ254" s="1541"/>
      <c r="DR254" s="1541"/>
    </row>
    <row r="255" ht="12.75" x14ac:dyDescent="0.2">
      <c r="A255" s="1541"/>
      <c r="B255" s="1541"/>
      <c r="C255"/>
      <c r="D255" s="130">
        <f>IF(BX$241="Close to Ear","EN 62209-1","EN 62209-2")</f>
        <v/>
      </c>
      <c r="E255" s="130">
        <f>IF(CG255="Close to Ear","2016","2010/A1:2019")</f>
        <v/>
      </c>
      <c r="F255" s="1488" t="inlineStr">
        <is>
          <t>5.3</t>
        </is>
      </c>
      <c r="G255" s="1497"/>
      <c r="H255" s="120">
        <f>BV255</f>
        <v/>
      </c>
      <c r="I255" s="120">
        <f>BW255</f>
        <v/>
      </c>
      <c r="J255" s="687" t="inlineStr">
        <is>
          <t>LTE</t>
        </is>
      </c>
      <c r="K255" s="194" t="inlineStr">
        <is>
          <t>FDD1</t>
        </is>
      </c>
      <c r="L255" s="115"/>
      <c r="M255" s="120">
        <v>10</v>
      </c>
      <c r="N255" s="119" t="inlineStr">
        <is>
          <t>QPSK</t>
        </is>
      </c>
      <c r="O255" s="131"/>
      <c r="P255" s="6597"/>
      <c r="Q255" s="131">
        <v>1</v>
      </c>
      <c r="R255" s="131">
        <v>0</v>
      </c>
      <c r="S255" s="120"/>
      <c r="T255" s="120">
        <v>18300</v>
      </c>
      <c r="U255" s="120">
        <v>1950</v>
      </c>
      <c r="V255" s="119"/>
      <c r="W255" s="197"/>
      <c r="X255" s="119"/>
      <c r="Y255" s="119"/>
      <c r="Z255" s="119"/>
      <c r="AA255" s="115"/>
      <c r="AB255" s="115"/>
      <c r="AC255" s="689">
        <f>IF(OR(BX$241="Close to Ear",BX$241="Close to Head"),"Head",IF(BX$241="Extremity","Extremity","Body"))</f>
        <v/>
      </c>
      <c r="AD255" s="690">
        <f>CA255</f>
        <v/>
      </c>
      <c r="AE255" s="688">
        <f>CB255</f>
        <v/>
      </c>
      <c r="AF255" s="115"/>
      <c r="AG255" s="808">
        <f>IF(AZ255="","N/A",IF(CQ255="Pass","P","F"))</f>
        <v/>
      </c>
      <c r="AH255" s="129"/>
      <c r="AI255" s="129"/>
      <c r="AJ255" s="129"/>
      <c r="AK255" s="119"/>
      <c r="AL255" s="115"/>
      <c r="AM255" s="119"/>
      <c r="AN255" s="119"/>
      <c r="AO255" s="692"/>
      <c r="AP255" s="692"/>
      <c r="AQ255" s="692"/>
      <c r="AR255" s="692"/>
      <c r="AS255" s="692"/>
      <c r="AT255" s="691">
        <f>CE255</f>
        <v/>
      </c>
      <c r="AU255" s="691">
        <f>CF255</f>
        <v/>
      </c>
      <c r="AV255" s="813"/>
      <c r="AW255" s="813"/>
      <c r="AX255" s="197">
        <f>CZ255</f>
        <v/>
      </c>
      <c r="AY255" s="197">
        <f>DE255</f>
        <v/>
      </c>
      <c r="AZ255" s="3379">
        <f>CO255</f>
        <v/>
      </c>
      <c r="BA255" s="3380"/>
      <c r="BB255" s="197">
        <f>CP255</f>
        <v/>
      </c>
      <c r="BC255" s="813"/>
      <c r="BD255" s="197">
        <f>CR255</f>
        <v/>
      </c>
      <c r="BE255" s="121">
        <f>CS255</f>
        <v/>
      </c>
      <c r="BF255" s="122">
        <f>CT255*60</f>
        <v/>
      </c>
      <c r="BG255" s="121">
        <f>BE255</f>
        <v/>
      </c>
      <c r="BH255" s="122">
        <f>CU255*60</f>
        <v/>
      </c>
      <c r="BI255" s="122">
        <f>CV255</f>
        <v/>
      </c>
      <c r="BJ255" s="117"/>
      <c r="BK255" s="812">
        <f>Overview!$E$7</f>
        <v/>
      </c>
      <c r="BL255" s="117"/>
      <c r="BM255" s="836">
        <f>CW255</f>
        <v/>
      </c>
      <c r="BN255" s="812">
        <f>Overview!$P$153</f>
        <v/>
      </c>
      <c r="BO255" s="117"/>
      <c r="BP255" s="117"/>
      <c r="BQ255" s="115"/>
      <c r="BR255" s="1478"/>
      <c r="BS255" s="1548"/>
      <c r="BT255" s="2127" t="inlineStr">
        <is>
          <t>LTE</t>
        </is>
      </c>
      <c r="BU255" s="2089" t="inlineStr">
        <is>
          <t>FDD1</t>
        </is>
      </c>
      <c r="BV255" s="430">
        <f>Overview!$H$30</f>
        <v/>
      </c>
      <c r="BW255" s="2010"/>
      <c r="BX255" s="1872"/>
      <c r="BY255" s="2132"/>
      <c r="BZ255" s="2131">
        <f>IF(COUNT('Conducted LTE'!$AH$3:$AH$170)=0,10,INDEX('Conducted LTE'!$M$3:$M$170,MATCH(MAX('Conducted LTE'!$AH$3:$AH$170),'Conducted LTE'!$AH$3:$AH$170,0)))</f>
        <v>10</v>
      </c>
      <c r="CA255" s="468" t="str">
        <f>CONCATENATE(CA253," - Battery check 1")</f>
        <v>TBD - Battery check 1</v>
      </c>
      <c r="CB255" s="201">
        <v>5</v>
      </c>
      <c r="CC255" s="1059">
        <f>IF(COUNT('Conducted LTE'!$AH$3:$AH$170)=0,18300,INDEX('Conducted LTE'!$T$3:$T$170,MATCH(MAX('Conducted LTE'!$AH$3:$AH$170),'Conducted LTE'!$AH$3:$AH$170,0)))</f>
        <v>18300</v>
      </c>
      <c r="CD255" s="1059">
        <f>IF(COUNT('Conducted LTE'!$AH$3:$AH$170)=0,1950,INDEX('Conducted LTE'!$U$3:$U$170,MATCH(MAX('Conducted LTE'!$AH$3:$AH$170),'Conducted LTE'!$AH$3:$AH$170,0)))</f>
        <v>1950</v>
      </c>
      <c r="CE255" s="1874"/>
      <c r="CF255" s="1874"/>
      <c r="CG255" s="388" t="str">
        <f>IF(OR($BY$163="",$BY$163=""),"",$BY$163)</f>
        <v/>
      </c>
      <c r="CH255" s="388">
        <f>BZ255</f>
        <v/>
      </c>
      <c r="CI255" s="388">
        <f>CA255</f>
        <v/>
      </c>
      <c r="CJ255" s="2046"/>
      <c r="CK255" s="2042"/>
      <c r="CL255" s="212">
        <f>IF(CF255=""," ",IF(ABS(CE255-CF255)&lt;=0.125,"Valid","Not valid"))</f>
        <v/>
      </c>
      <c r="CM255" s="213">
        <f> IF(CE255="","",IF(AND(CE255&lt;&gt;"",CF255=""),IF(CE255&gt;=1,"Medir+Sig Max","No"),IF(CF255&lt;&gt;"",IF(CF255&gt;=1,"Medir+Sig Max","No"),"")))</f>
        <v/>
      </c>
      <c r="CN255" s="1794"/>
      <c r="CO255" s="221">
        <f>IF(CK255="",IF(AND(CE255="",CF255=""),"",IF(CF255="",IF(DE255&gt;1,ROUND(DE255*CE255,3),CE255),IF(DE255&gt;1,ROUND(DE255*CF255,3),CF255))),IF(AND(CE255="",CF255=""),"",IF(CF255="",IF(DE255&gt;1,ROUND(DE255*CE255*(1/(CK255)),3),CE255*(1/(CK255))),IF(DE255&gt;1,ROUND(DE255*CF255*(1/(CK255)),3),CF255*(1/(CK255))))))</f>
        <v/>
      </c>
      <c r="CP255" s="2048">
        <f>IF(COUNTIF(Overview!K12:K14,TRUE)&gt;0,2,IF(COUNTIF(Overview!L12:L14,TRUE)&gt;0,4,0))</f>
        <v/>
      </c>
      <c r="CQ255" s="1473">
        <f>IF(CO255="","",IF(CO255&gt;CP255,"Fail","Pass"))</f>
        <v/>
      </c>
      <c r="CR255" s="1482"/>
      <c r="CS255" s="1566">
        <f>MyTimestamp(CO255)</f>
        <v/>
      </c>
      <c r="CT255" s="1535">
        <f>IF(CE255="",0,15)+IF(CF255="",0,15)</f>
        <v/>
      </c>
      <c r="CU255" s="1536">
        <f>IF(CT255=0,0,2)</f>
        <v/>
      </c>
      <c r="CV255" s="861"/>
      <c r="CW255" s="861"/>
      <c r="CX255" s="2038"/>
      <c r="CY255" s="2050"/>
      <c r="CZ255" s="1545">
        <f>10^(CJ255/20)*100-100</f>
        <v/>
      </c>
      <c r="DA255" s="1333"/>
      <c r="DB255" s="710"/>
      <c r="DC255" s="779">
        <f>IF(DA255="","",10^(DA255/10))</f>
        <v/>
      </c>
      <c r="DD255" s="1379">
        <f>IF(ISNUMBER(DB255)=FALSE,"",10^(DB255/10))</f>
        <v/>
      </c>
      <c r="DE255" s="1545">
        <f>IF(AND(ISNUMBER(DC255),ISNUMBER(DD255)),IF(DC255/DD255&gt;1,ROUND((DC255)/DD255,3),1),1)</f>
        <v/>
      </c>
      <c r="DF255" s="1541"/>
      <c r="DG255" s="1541"/>
      <c r="DH255" s="1541"/>
      <c r="DI255" s="1541"/>
      <c r="DJ255" s="1541"/>
      <c r="DK255" s="1541"/>
      <c r="DL255" s="1541"/>
      <c r="DM255" s="1541"/>
      <c r="DN255" s="1541"/>
      <c r="DO255" s="1541"/>
      <c r="DP255" s="1541"/>
      <c r="DQ255" s="1541"/>
      <c r="DR255" s="1541"/>
    </row>
    <row r="256" ht="12.75" x14ac:dyDescent="0.2">
      <c r="A256" s="1541"/>
      <c r="B256" s="1541"/>
      <c r="C256"/>
      <c r="D256" s="130">
        <f>IF(BX$241="Close to Ear","EN 62209-1","EN 62209-2")</f>
        <v/>
      </c>
      <c r="E256" s="130">
        <f>IF(CG256="Close to Ear","2016","2010/A1:2019")</f>
        <v/>
      </c>
      <c r="F256" s="1488" t="inlineStr">
        <is>
          <t>5.3</t>
        </is>
      </c>
      <c r="G256" s="1497"/>
      <c r="H256" s="120">
        <f>BV256</f>
        <v/>
      </c>
      <c r="I256" s="120">
        <f>BW256</f>
        <v/>
      </c>
      <c r="J256" s="687" t="inlineStr">
        <is>
          <t>LTE</t>
        </is>
      </c>
      <c r="K256" s="194" t="inlineStr">
        <is>
          <t>FDD1</t>
        </is>
      </c>
      <c r="L256" s="115"/>
      <c r="M256" s="120">
        <v>10</v>
      </c>
      <c r="N256" s="119" t="inlineStr">
        <is>
          <t>QPSK</t>
        </is>
      </c>
      <c r="O256" s="131"/>
      <c r="P256" s="6597"/>
      <c r="Q256" s="131">
        <v>1</v>
      </c>
      <c r="R256" s="131">
        <v>0</v>
      </c>
      <c r="S256" s="120"/>
      <c r="T256" s="120">
        <v>18300</v>
      </c>
      <c r="U256" s="120">
        <v>1950</v>
      </c>
      <c r="V256" s="119"/>
      <c r="W256" s="197"/>
      <c r="X256" s="119"/>
      <c r="Y256" s="119"/>
      <c r="Z256" s="119"/>
      <c r="AA256" s="115"/>
      <c r="AB256" s="115"/>
      <c r="AC256" s="689">
        <f>IF(OR(BX$241="Close to Ear",BX$241="Close to Head"),"Head",IF(BX$241="Extremity","Extremity","Body"))</f>
        <v/>
      </c>
      <c r="AD256" s="690">
        <f>CA256</f>
        <v/>
      </c>
      <c r="AE256" s="688">
        <f>CB256</f>
        <v/>
      </c>
      <c r="AF256" s="115"/>
      <c r="AG256" s="808">
        <f>IF(AZ256="","N/A",IF(CQ256="Pass","P","F"))</f>
        <v/>
      </c>
      <c r="AH256" s="129"/>
      <c r="AI256" s="129"/>
      <c r="AJ256" s="129"/>
      <c r="AK256" s="119"/>
      <c r="AL256" s="115"/>
      <c r="AM256" s="119"/>
      <c r="AN256" s="119"/>
      <c r="AO256" s="692"/>
      <c r="AP256" s="692"/>
      <c r="AQ256" s="692"/>
      <c r="AR256" s="692"/>
      <c r="AS256" s="692"/>
      <c r="AT256" s="691">
        <f>CE256</f>
        <v/>
      </c>
      <c r="AU256" s="691">
        <f>CF256</f>
        <v/>
      </c>
      <c r="AV256" s="813"/>
      <c r="AW256" s="813"/>
      <c r="AX256" s="197">
        <f>CZ256</f>
        <v/>
      </c>
      <c r="AY256" s="197">
        <f>DE256</f>
        <v/>
      </c>
      <c r="AZ256" s="3379">
        <f>CO256</f>
        <v/>
      </c>
      <c r="BA256" s="3380"/>
      <c r="BB256" s="197">
        <f>CP256</f>
        <v/>
      </c>
      <c r="BC256" s="813"/>
      <c r="BD256" s="197">
        <f>CR256</f>
        <v/>
      </c>
      <c r="BE256" s="121">
        <f>CS256</f>
        <v/>
      </c>
      <c r="BF256" s="122">
        <f>CT256*60</f>
        <v/>
      </c>
      <c r="BG256" s="121">
        <f>BE256</f>
        <v/>
      </c>
      <c r="BH256" s="122">
        <f>CU256*60</f>
        <v/>
      </c>
      <c r="BI256" s="122">
        <f>CV256</f>
        <v/>
      </c>
      <c r="BJ256" s="117"/>
      <c r="BK256" s="812">
        <f>Overview!$E$7</f>
        <v/>
      </c>
      <c r="BL256" s="117"/>
      <c r="BM256" s="836">
        <f>CW256</f>
        <v/>
      </c>
      <c r="BN256" s="812">
        <f>Overview!$P$153</f>
        <v/>
      </c>
      <c r="BO256" s="117"/>
      <c r="BP256" s="117"/>
      <c r="BQ256" s="115"/>
      <c r="BR256" s="1478"/>
      <c r="BS256" s="1548"/>
      <c r="BT256" s="2127" t="inlineStr">
        <is>
          <t>LTE</t>
        </is>
      </c>
      <c r="BU256" s="2089" t="inlineStr">
        <is>
          <t>FDD1</t>
        </is>
      </c>
      <c r="BV256" s="430">
        <f>Overview!$H$30</f>
        <v/>
      </c>
      <c r="BW256" s="2010"/>
      <c r="BX256" s="1872"/>
      <c r="BY256" s="2132"/>
      <c r="BZ256" s="2131">
        <f>IF(COUNT('Conducted LTE'!$AH$3:$AH$170)=0,10,INDEX('Conducted LTE'!$M$3:$M$170,MATCH(MAX('Conducted LTE'!$AH$3:$AH$170),'Conducted LTE'!$AH$3:$AH$170,0)))</f>
        <v>10</v>
      </c>
      <c r="CA256" s="468" t="str">
        <f>CONCATENATE(CA254," - Battery check 2")</f>
        <v>TBD - Battery check 2</v>
      </c>
      <c r="CB256" s="201">
        <v>5</v>
      </c>
      <c r="CC256" s="1059">
        <f>IF(COUNT('Conducted LTE'!$AH$3:$AH$170)=0,18300,INDEX('Conducted LTE'!$T$3:$T$170,MATCH(MAX('Conducted LTE'!$AH$3:$AH$170),'Conducted LTE'!$AH$3:$AH$170,0)))</f>
        <v>18300</v>
      </c>
      <c r="CD256" s="1059">
        <f>IF(COUNT('Conducted LTE'!$AH$3:$AH$170)=0,1950,INDEX('Conducted LTE'!$U$3:$U$170,MATCH(MAX('Conducted LTE'!$AH$3:$AH$170),'Conducted LTE'!$AH$3:$AH$170,0)))</f>
        <v>1950</v>
      </c>
      <c r="CE256" s="1874"/>
      <c r="CF256" s="1874"/>
      <c r="CG256" s="388" t="str">
        <f>IF(OR($BY$163="",$BY$163=""),"",$BY$163)</f>
        <v/>
      </c>
      <c r="CH256" s="388">
        <f>BZ256</f>
        <v/>
      </c>
      <c r="CI256" s="388">
        <f>CA256</f>
        <v/>
      </c>
      <c r="CJ256" s="2046"/>
      <c r="CK256" s="2042"/>
      <c r="CL256" s="212">
        <f>IF(CF256=""," ",IF(ABS(CE256-CF256)&lt;=0.125,"Valid","Not valid"))</f>
        <v/>
      </c>
      <c r="CM256" s="213">
        <f> IF(CE256="","",IF(AND(CE256&lt;&gt;"",CF256=""),IF(CE256&gt;=1,"Medir+Sig Max","No"),IF(CF256&lt;&gt;"",IF(CF256&gt;=1,"Medir+Sig Max","No"),"")))</f>
        <v/>
      </c>
      <c r="CN256" s="1794"/>
      <c r="CO256" s="221">
        <f>IF(CK256="",IF(AND(CE256="",CF256=""),"",IF(CF256="",IF(DE256&gt;1,ROUND(DE256*CE256,3),CE256),IF(DE256&gt;1,ROUND(DE256*CF256,3),CF256))),IF(AND(CE256="",CF256=""),"",IF(CF256="",IF(DE256&gt;1,ROUND(DE256*CE256*(1/(CK256)),3),CE256*(1/(CK256))),IF(DE256&gt;1,ROUND(DE256*CF256*(1/(CK256)),3),CF256*(1/(CK256))))))</f>
        <v/>
      </c>
      <c r="CP256" s="2048">
        <f>IF(COUNTIF(Overview!K12:K14,TRUE)&gt;0,2,IF(COUNTIF(Overview!L12:L14,TRUE)&gt;0,4,0))</f>
        <v/>
      </c>
      <c r="CQ256" s="1473">
        <f>IF(CO256="","",IF(CO256&gt;CP256,"Fail","Pass"))</f>
        <v/>
      </c>
      <c r="CR256" s="1482"/>
      <c r="CS256" s="1566">
        <f>MyTimestamp(CO256)</f>
        <v/>
      </c>
      <c r="CT256" s="1535">
        <f>IF(CE256="",0,15)+IF(CF256="",0,15)</f>
        <v/>
      </c>
      <c r="CU256" s="1536">
        <f>IF(CT256=0,0,2)</f>
        <v/>
      </c>
      <c r="CV256" s="861"/>
      <c r="CW256" s="861"/>
      <c r="CX256" s="2038"/>
      <c r="CY256" s="2050"/>
      <c r="CZ256" s="1545">
        <f>10^(CJ256/20)*100-100</f>
        <v/>
      </c>
      <c r="DA256" s="1333"/>
      <c r="DB256" s="710"/>
      <c r="DC256" s="779">
        <f>IF(DA256="","",10^(DA256/10))</f>
        <v/>
      </c>
      <c r="DD256" s="1379">
        <f>IF(ISNUMBER(DB256)=FALSE,"",10^(DB256/10))</f>
        <v/>
      </c>
      <c r="DE256" s="1545">
        <f>IF(AND(ISNUMBER(DC256),ISNUMBER(DD256)),IF(DC256/DD256&gt;1,ROUND((DC256)/DD256,3),1),1)</f>
        <v/>
      </c>
      <c r="DF256" s="1541"/>
      <c r="DG256" s="1541"/>
      <c r="DH256" s="1541"/>
      <c r="DI256" s="1541"/>
      <c r="DJ256" s="1541"/>
      <c r="DK256" s="1541"/>
      <c r="DL256" s="1541"/>
      <c r="DM256" s="1541"/>
      <c r="DN256" s="1541"/>
      <c r="DO256" s="1541"/>
      <c r="DP256" s="1541"/>
      <c r="DQ256" s="1541"/>
      <c r="DR256" s="1541"/>
    </row>
    <row r="257" ht="12.75" x14ac:dyDescent="0.2">
      <c r="A257" s="1541"/>
      <c r="B257" s="1541"/>
      <c r="C257"/>
      <c r="D257" s="130">
        <f>IF(BX$241="Close to Ear","EN 62209-1","EN 62209-2")</f>
        <v/>
      </c>
      <c r="E257" s="130">
        <f>IF(CG257="Close to Ear","2016","2010/A1:2019")</f>
        <v/>
      </c>
      <c r="F257" s="1488" t="inlineStr">
        <is>
          <t>5.3</t>
        </is>
      </c>
      <c r="G257" s="1497"/>
      <c r="H257" s="120">
        <f>BV257</f>
        <v/>
      </c>
      <c r="I257" s="120">
        <f>BW257</f>
        <v/>
      </c>
      <c r="J257" s="687" t="inlineStr">
        <is>
          <t>LTE</t>
        </is>
      </c>
      <c r="K257" s="194" t="inlineStr">
        <is>
          <t>FDD1</t>
        </is>
      </c>
      <c r="L257" s="115"/>
      <c r="M257" s="120">
        <v>10</v>
      </c>
      <c r="N257" s="119" t="inlineStr">
        <is>
          <t>QPSK</t>
        </is>
      </c>
      <c r="O257" s="131"/>
      <c r="P257" s="6597"/>
      <c r="Q257" s="131">
        <v>1</v>
      </c>
      <c r="R257" s="131">
        <v>0</v>
      </c>
      <c r="S257" s="120"/>
      <c r="T257" s="120">
        <v>18300</v>
      </c>
      <c r="U257" s="120">
        <v>1950</v>
      </c>
      <c r="V257" s="119"/>
      <c r="W257" s="197"/>
      <c r="X257" s="119"/>
      <c r="Y257" s="119"/>
      <c r="Z257" s="119"/>
      <c r="AA257" s="115"/>
      <c r="AB257" s="115"/>
      <c r="AC257" s="689">
        <f>IF(OR(BX$241="Close to Ear",BX$241="Close to Head"),"Head",IF(BX$241="Extremity","Extremity","Body"))</f>
        <v/>
      </c>
      <c r="AD257" s="690">
        <f>CA257</f>
        <v/>
      </c>
      <c r="AE257" s="688">
        <f>CB257</f>
        <v/>
      </c>
      <c r="AF257" s="115"/>
      <c r="AG257" s="808">
        <f>IF(AZ257="","N/A",IF(CQ257="Pass","P","F"))</f>
        <v/>
      </c>
      <c r="AH257" s="129"/>
      <c r="AI257" s="129"/>
      <c r="AJ257" s="129"/>
      <c r="AK257" s="119"/>
      <c r="AL257" s="115"/>
      <c r="AM257" s="119"/>
      <c r="AN257" s="119"/>
      <c r="AO257" s="692"/>
      <c r="AP257" s="692"/>
      <c r="AQ257" s="692"/>
      <c r="AR257" s="692"/>
      <c r="AS257" s="692"/>
      <c r="AT257" s="691">
        <f>CE257</f>
        <v/>
      </c>
      <c r="AU257" s="691">
        <f>CF257</f>
        <v/>
      </c>
      <c r="AV257" s="813"/>
      <c r="AW257" s="813"/>
      <c r="AX257" s="197">
        <f>CZ257</f>
        <v/>
      </c>
      <c r="AY257" s="197">
        <f>DE257</f>
        <v/>
      </c>
      <c r="AZ257" s="3379">
        <f>CO257</f>
        <v/>
      </c>
      <c r="BA257" s="3380"/>
      <c r="BB257" s="197">
        <f>CP257</f>
        <v/>
      </c>
      <c r="BC257" s="813"/>
      <c r="BD257" s="197">
        <f>CR257</f>
        <v/>
      </c>
      <c r="BE257" s="121">
        <f>CS257</f>
        <v/>
      </c>
      <c r="BF257" s="122">
        <f>CT257*60</f>
        <v/>
      </c>
      <c r="BG257" s="121">
        <f>BE257</f>
        <v/>
      </c>
      <c r="BH257" s="122">
        <f>CU257*60</f>
        <v/>
      </c>
      <c r="BI257" s="122">
        <f>CV257</f>
        <v/>
      </c>
      <c r="BJ257" s="117"/>
      <c r="BK257" s="812">
        <f>Overview!$E$7</f>
        <v/>
      </c>
      <c r="BL257" s="117"/>
      <c r="BM257" s="836">
        <f>CW257</f>
        <v/>
      </c>
      <c r="BN257" s="812">
        <f>Overview!$P$153</f>
        <v/>
      </c>
      <c r="BO257" s="117"/>
      <c r="BP257" s="117"/>
      <c r="BQ257" s="115"/>
      <c r="BR257" s="1478"/>
      <c r="BS257" s="1548"/>
      <c r="BT257" s="2127" t="inlineStr">
        <is>
          <t>LTE</t>
        </is>
      </c>
      <c r="BU257" s="2089" t="inlineStr">
        <is>
          <t>FDD1</t>
        </is>
      </c>
      <c r="BV257" s="430">
        <f>Overview!$H$30</f>
        <v/>
      </c>
      <c r="BW257" s="2010"/>
      <c r="BX257" s="1872"/>
      <c r="BY257" s="2132"/>
      <c r="BZ257" s="2131">
        <f>IF(COUNT('Conducted LTE'!$AH$3:$AH$170)=0,10,INDEX('Conducted LTE'!$M$3:$M$170,MATCH(MAX('Conducted LTE'!$AH$3:$AH$170),'Conducted LTE'!$AH$3:$AH$170,0)))</f>
        <v>10</v>
      </c>
      <c r="CA257" s="468" t="inlineStr">
        <is>
          <t>Front Face</t>
        </is>
      </c>
      <c r="CB257" s="201">
        <v>25</v>
      </c>
      <c r="CC257" s="1059">
        <f>IF(COUNT('Conducted LTE'!$AH$3:$AH$170)=0,18300,INDEX('Conducted LTE'!$T$3:$T$170,MATCH(MAX('Conducted LTE'!$AH$3:$AH$170),'Conducted LTE'!$AH$3:$AH$170,0)))</f>
        <v>18300</v>
      </c>
      <c r="CD257" s="1059">
        <f>IF(COUNT('Conducted LTE'!$AH$3:$AH$170)=0,1950,INDEX('Conducted LTE'!$U$3:$U$170,MATCH(MAX('Conducted LTE'!$AH$3:$AH$170),'Conducted LTE'!$AH$3:$AH$170,0)))</f>
        <v>1950</v>
      </c>
      <c r="CE257" s="1874"/>
      <c r="CF257" s="1874"/>
      <c r="CG257" s="388" t="str">
        <f>IF(OR($BY$163="",$BY$163=""),"",$BY$163)</f>
        <v/>
      </c>
      <c r="CH257" s="388">
        <f>BZ257</f>
        <v/>
      </c>
      <c r="CI257" s="388">
        <f>CA257</f>
        <v/>
      </c>
      <c r="CJ257" s="2046"/>
      <c r="CK257" s="2042"/>
      <c r="CL257" s="212">
        <f>IF(CF257=""," ",IF(ABS(CE257-CF257)&lt;=0.125,"Valid","Not valid"))</f>
        <v/>
      </c>
      <c r="CM257" s="213">
        <f> IF(CE257="","",IF(AND(CE257&lt;&gt;"",CF257=""),IF(CE257&gt;=1,"Medir+Sig Max","No"),IF(CF257&lt;&gt;"",IF(CF257&gt;=1,"Medir+Sig Max","No"),"")))</f>
        <v/>
      </c>
      <c r="CN257" s="1794"/>
      <c r="CO257" s="221">
        <f>IF(CK257="",IF(AND(CE257="",CF257=""),"",IF(CF257="",IF(DE257&gt;1,ROUND(DE257*CE257,3),CE257),IF(DE257&gt;1,ROUND(DE257*CF257,3),CF257))),IF(AND(CE257="",CF257=""),"",IF(CF257="",IF(DE257&gt;1,ROUND(DE257*CE257*(1/(CK257)),3),CE257*(1/(CK257))),IF(DE257&gt;1,ROUND(DE257*CF257*(1/(CK257)),3),CF257*(1/(CK257))))))</f>
        <v/>
      </c>
      <c r="CP257" s="2048">
        <f>IF(COUNTIF(Overview!K12:K14,TRUE)&gt;0,2,IF(COUNTIF(Overview!L12:L14,TRUE)&gt;0,4,0))</f>
        <v/>
      </c>
      <c r="CQ257" s="1473">
        <f>IF(CO257="","",IF(CO257&gt;CP257,"Fail","Pass"))</f>
        <v/>
      </c>
      <c r="CR257" s="1482"/>
      <c r="CS257" s="1566">
        <f>MyTimestamp(CO257)</f>
        <v/>
      </c>
      <c r="CT257" s="1535">
        <f>IF(CE257="",0,15)+IF(CF257="",0,15)</f>
        <v/>
      </c>
      <c r="CU257" s="1536">
        <f>IF(CT257=0,0,2)</f>
        <v/>
      </c>
      <c r="CV257" s="861"/>
      <c r="CW257" s="861"/>
      <c r="CX257" s="2038"/>
      <c r="CY257" s="2050"/>
      <c r="CZ257" s="1545">
        <f>10^(CJ257/20)*100-100</f>
        <v/>
      </c>
      <c r="DA257" s="1333"/>
      <c r="DB257" s="710"/>
      <c r="DC257" s="779">
        <f>IF(DA257="","",10^(DA257/10))</f>
        <v/>
      </c>
      <c r="DD257" s="1379">
        <f>IF(ISNUMBER(DB257)=FALSE,"",10^(DB257/10))</f>
        <v/>
      </c>
      <c r="DE257" s="1545">
        <f>IF(AND(ISNUMBER(DC257),ISNUMBER(DD257)),IF(DC257/DD257&gt;1,ROUND((DC257)/DD257,3),1),1)</f>
        <v/>
      </c>
      <c r="DF257" s="1541"/>
      <c r="DG257" s="1541"/>
      <c r="DH257" s="1541"/>
      <c r="DI257" s="1541"/>
      <c r="DJ257" s="1541"/>
      <c r="DK257" s="1541"/>
      <c r="DL257" s="1541"/>
      <c r="DM257" s="1541"/>
      <c r="DN257" s="1541"/>
      <c r="DO257" s="1541"/>
      <c r="DP257" s="1541"/>
      <c r="DQ257" s="1541"/>
      <c r="DR257" s="1541"/>
    </row>
    <row r="258" ht="12.75" x14ac:dyDescent="0.2">
      <c r="A258" s="1541"/>
      <c r="B258" s="1541"/>
      <c r="C258"/>
      <c r="D258" s="130">
        <f>IF(BX$241="Close to Ear","EN 62209-1","EN 62209-2")</f>
        <v/>
      </c>
      <c r="E258" s="130">
        <f>IF(CG258="Close to Ear","2016","2010/A1:2019")</f>
        <v/>
      </c>
      <c r="F258" s="1488" t="inlineStr">
        <is>
          <t>5.3</t>
        </is>
      </c>
      <c r="G258" s="1497"/>
      <c r="H258" s="120">
        <f>BV258</f>
        <v/>
      </c>
      <c r="I258" s="120">
        <f>BW258</f>
        <v/>
      </c>
      <c r="J258" s="687" t="inlineStr">
        <is>
          <t>LTE</t>
        </is>
      </c>
      <c r="K258" s="194" t="inlineStr">
        <is>
          <t>FDD1</t>
        </is>
      </c>
      <c r="L258" s="115"/>
      <c r="M258" s="120">
        <v>10</v>
      </c>
      <c r="N258" s="119" t="inlineStr">
        <is>
          <t>QPSK</t>
        </is>
      </c>
      <c r="O258" s="131"/>
      <c r="P258" s="6597"/>
      <c r="Q258" s="131">
        <v>1</v>
      </c>
      <c r="R258" s="131">
        <v>0</v>
      </c>
      <c r="S258" s="120"/>
      <c r="T258" s="120">
        <v>18300</v>
      </c>
      <c r="U258" s="120">
        <v>1950</v>
      </c>
      <c r="V258" s="119"/>
      <c r="W258" s="197"/>
      <c r="X258" s="119"/>
      <c r="Y258" s="119"/>
      <c r="Z258" s="119"/>
      <c r="AA258" s="115"/>
      <c r="AB258" s="115"/>
      <c r="AC258" s="689">
        <f>IF(OR(BX$241="Close to Ear",BX$241="Close to Head"),"Head",IF(BX$241="Extremity","Extremity","Body"))</f>
        <v/>
      </c>
      <c r="AD258" s="690">
        <f>CA258</f>
        <v/>
      </c>
      <c r="AE258" s="688">
        <f>CB258</f>
        <v/>
      </c>
      <c r="AF258" s="115"/>
      <c r="AG258" s="808">
        <f>IF(AZ258="","N/A",IF(CQ258="Pass","P","F"))</f>
        <v/>
      </c>
      <c r="AH258" s="129"/>
      <c r="AI258" s="129"/>
      <c r="AJ258" s="129"/>
      <c r="AK258" s="119"/>
      <c r="AL258" s="115"/>
      <c r="AM258" s="119"/>
      <c r="AN258" s="119"/>
      <c r="AO258" s="692"/>
      <c r="AP258" s="692"/>
      <c r="AQ258" s="692"/>
      <c r="AR258" s="692"/>
      <c r="AS258" s="692"/>
      <c r="AT258" s="691">
        <f>CE258</f>
        <v/>
      </c>
      <c r="AU258" s="691">
        <f>CF258</f>
        <v/>
      </c>
      <c r="AV258" s="813"/>
      <c r="AW258" s="813"/>
      <c r="AX258" s="197">
        <f>CZ258</f>
        <v/>
      </c>
      <c r="AY258" s="197">
        <f>DE258</f>
        <v/>
      </c>
      <c r="AZ258" s="3379">
        <f>CO258</f>
        <v/>
      </c>
      <c r="BA258" s="3380"/>
      <c r="BB258" s="197">
        <f>CP258</f>
        <v/>
      </c>
      <c r="BC258" s="813"/>
      <c r="BD258" s="197">
        <f>CR258</f>
        <v/>
      </c>
      <c r="BE258" s="121">
        <f>CS258</f>
        <v/>
      </c>
      <c r="BF258" s="122">
        <f>CT258*60</f>
        <v/>
      </c>
      <c r="BG258" s="121">
        <f>BE258</f>
        <v/>
      </c>
      <c r="BH258" s="122">
        <f>CU258*60</f>
        <v/>
      </c>
      <c r="BI258" s="122">
        <f>CV258</f>
        <v/>
      </c>
      <c r="BJ258" s="117"/>
      <c r="BK258" s="812">
        <f>Overview!$E$7</f>
        <v/>
      </c>
      <c r="BL258" s="117"/>
      <c r="BM258" s="836">
        <f>CW258</f>
        <v/>
      </c>
      <c r="BN258" s="812">
        <f>Overview!$P$153</f>
        <v/>
      </c>
      <c r="BO258" s="117"/>
      <c r="BP258" s="117"/>
      <c r="BQ258" s="115"/>
      <c r="BR258" s="1478"/>
      <c r="BS258" s="1548"/>
      <c r="BT258" s="2127" t="inlineStr">
        <is>
          <t>LTE</t>
        </is>
      </c>
      <c r="BU258" s="2089" t="inlineStr">
        <is>
          <t>FDD1</t>
        </is>
      </c>
      <c r="BV258" s="430">
        <f>Overview!$H$30</f>
        <v/>
      </c>
      <c r="BW258" s="2010"/>
      <c r="BX258" s="1872"/>
      <c r="BY258" s="2132"/>
      <c r="BZ258" s="2131">
        <f>IF(COUNT('Conducted LTE'!$AH$3:$AH$170)=0,10,INDEX('Conducted LTE'!$M$3:$M$170,MATCH(MAX('Conducted LTE'!$AH$3:$AH$170),'Conducted LTE'!$AH$3:$AH$170,0)))</f>
        <v>10</v>
      </c>
      <c r="CA258" s="468" t="inlineStr">
        <is>
          <t>Accesorio 1: Funda</t>
        </is>
      </c>
      <c r="CB258" s="201">
        <v>0</v>
      </c>
      <c r="CC258" s="1059">
        <f>IF(COUNT('Conducted LTE'!$AH$3:$AH$170)=0,18300,INDEX('Conducted LTE'!$T$3:$T$170,MATCH(MAX('Conducted LTE'!$AH$3:$AH$170),'Conducted LTE'!$AH$3:$AH$170,0)))</f>
        <v>18300</v>
      </c>
      <c r="CD258" s="1059">
        <f>IF(COUNT('Conducted LTE'!$AH$3:$AH$170)=0,1950,INDEX('Conducted LTE'!$U$3:$U$170,MATCH(MAX('Conducted LTE'!$AH$3:$AH$170),'Conducted LTE'!$AH$3:$AH$170,0)))</f>
        <v>1950</v>
      </c>
      <c r="CE258" s="1874"/>
      <c r="CF258" s="1874"/>
      <c r="CG258" s="388" t="str">
        <f>IF(OR($BY$163="",$BY$163=""),"",$BY$163)</f>
        <v/>
      </c>
      <c r="CH258" s="388">
        <f>BZ258</f>
        <v/>
      </c>
      <c r="CI258" s="388">
        <f>CA258</f>
        <v/>
      </c>
      <c r="CJ258" s="2046"/>
      <c r="CK258" s="2042"/>
      <c r="CL258" s="212">
        <f>IF(CF258=""," ",IF(ABS(CE258-CF258)&lt;=0.125,"Valid","Not valid"))</f>
        <v/>
      </c>
      <c r="CM258" s="213">
        <f> IF(CE258="","",IF(AND(CE258&lt;&gt;"",CF258=""),IF(CE258&gt;=1,"Medir+Sig Max","No"),IF(CF258&lt;&gt;"",IF(CF258&gt;=1,"Medir+Sig Max","No"),"")))</f>
        <v/>
      </c>
      <c r="CN258" s="1794"/>
      <c r="CO258" s="221">
        <f>IF(CK258="",IF(AND(CE258="",CF258=""),"",IF(CF258="",IF(DE258&gt;1,ROUND(DE258*CE258,3),CE258),IF(DE258&gt;1,ROUND(DE258*CF258,3),CF258))),IF(AND(CE258="",CF258=""),"",IF(CF258="",IF(DE258&gt;1,ROUND(DE258*CE258*(1/(CK258)),3),CE258*(1/(CK258))),IF(DE258&gt;1,ROUND(DE258*CF258*(1/(CK258)),3),CF258*(1/(CK258))))))</f>
        <v/>
      </c>
      <c r="CP258" s="2048">
        <f>IF(COUNTIF(Overview!K12:K14,TRUE)&gt;0,2,IF(COUNTIF(Overview!L12:L14,TRUE)&gt;0,4,0))</f>
        <v/>
      </c>
      <c r="CQ258" s="1473">
        <f>IF(CO258="","",IF(CO258&gt;CP258,"Fail","Pass"))</f>
        <v/>
      </c>
      <c r="CR258" s="1482"/>
      <c r="CS258" s="1566">
        <f>MyTimestamp(CO258)</f>
        <v/>
      </c>
      <c r="CT258" s="1535">
        <f>IF(CE258="",0,15)+IF(CF258="",0,15)</f>
        <v/>
      </c>
      <c r="CU258" s="1536">
        <f>IF(CT258=0,0,2)</f>
        <v/>
      </c>
      <c r="CV258" s="861"/>
      <c r="CW258" s="861"/>
      <c r="CX258" s="2038"/>
      <c r="CY258" s="2050"/>
      <c r="CZ258" s="1545">
        <f>10^(CJ258/20)*100-100</f>
        <v/>
      </c>
      <c r="DA258" s="1333"/>
      <c r="DB258" s="710"/>
      <c r="DC258" s="779">
        <f>IF(DA258="","",10^(DA258/10))</f>
        <v/>
      </c>
      <c r="DD258" s="1379">
        <f>IF(ISNUMBER(DB258)=FALSE,"",10^(DB258/10))</f>
        <v/>
      </c>
      <c r="DE258" s="1545">
        <f>IF(AND(ISNUMBER(DC258),ISNUMBER(DD258)),IF(DC258/DD258&gt;1,ROUND((DC258)/DD258,3),1),1)</f>
        <v/>
      </c>
      <c r="DF258" s="1541"/>
      <c r="DG258" s="1541"/>
      <c r="DH258" s="1541"/>
      <c r="DI258" s="1541"/>
      <c r="DJ258" s="1541"/>
      <c r="DK258" s="1541"/>
      <c r="DL258" s="1541"/>
      <c r="DM258" s="1541"/>
      <c r="DN258" s="1541"/>
      <c r="DO258" s="1541"/>
      <c r="DP258" s="1541"/>
      <c r="DQ258" s="1541"/>
      <c r="DR258" s="1541"/>
    </row>
    <row r="259" ht="12.75" x14ac:dyDescent="0.2">
      <c r="A259" s="1541"/>
      <c r="B259" s="1541"/>
      <c r="C259"/>
      <c r="D259" s="130">
        <f>IF(BX$259="Close to Ear","EN 62209-1","EN 62209-2")</f>
        <v/>
      </c>
      <c r="E259" s="130">
        <f>IF(CG259="Close to Ear","2016","2010/A1:2019")</f>
        <v/>
      </c>
      <c r="F259" s="1488" t="inlineStr">
        <is>
          <t>5.3</t>
        </is>
      </c>
      <c r="G259" s="1497"/>
      <c r="H259" s="120">
        <f>BV259</f>
        <v/>
      </c>
      <c r="I259" s="120">
        <f>BW259</f>
        <v/>
      </c>
      <c r="J259" s="687" t="inlineStr">
        <is>
          <t>LTE</t>
        </is>
      </c>
      <c r="K259" s="194" t="inlineStr">
        <is>
          <t>FDD1</t>
        </is>
      </c>
      <c r="L259" s="115"/>
      <c r="M259" s="120">
        <v>10</v>
      </c>
      <c r="N259" s="119" t="inlineStr">
        <is>
          <t>QPSK</t>
        </is>
      </c>
      <c r="O259" s="131"/>
      <c r="P259" s="6597"/>
      <c r="Q259" s="131">
        <v>1</v>
      </c>
      <c r="R259" s="131">
        <v>0</v>
      </c>
      <c r="S259" s="120"/>
      <c r="T259" s="120">
        <v>18300</v>
      </c>
      <c r="U259" s="120">
        <v>1950</v>
      </c>
      <c r="V259" s="119"/>
      <c r="W259" s="197"/>
      <c r="X259" s="119"/>
      <c r="Y259" s="119"/>
      <c r="Z259" s="119"/>
      <c r="AA259" s="115"/>
      <c r="AB259" s="115"/>
      <c r="AC259" s="689">
        <f>IF(OR(BX$259="Close to Ear",BX$259="Close to Head"),"Head",IF(BX$259="Extremity","Extremity","Body"))</f>
        <v/>
      </c>
      <c r="AD259" s="690">
        <f>CA259</f>
        <v/>
      </c>
      <c r="AE259" s="688">
        <f>CB259</f>
        <v/>
      </c>
      <c r="AF259" s="115"/>
      <c r="AG259" s="808">
        <f>IF(AZ259="","N/A",IF(CQ259="Pass","P","F"))</f>
        <v/>
      </c>
      <c r="AH259" s="129"/>
      <c r="AI259" s="129"/>
      <c r="AJ259" s="129"/>
      <c r="AK259" s="119"/>
      <c r="AL259" s="115"/>
      <c r="AM259" s="119"/>
      <c r="AN259" s="119"/>
      <c r="AO259" s="692"/>
      <c r="AP259" s="692"/>
      <c r="AQ259" s="692"/>
      <c r="AR259" s="692"/>
      <c r="AS259" s="692"/>
      <c r="AT259" s="691">
        <f>CE259</f>
        <v/>
      </c>
      <c r="AU259" s="691">
        <f>CF259</f>
        <v/>
      </c>
      <c r="AV259" s="813"/>
      <c r="AW259" s="813"/>
      <c r="AX259" s="197">
        <f>CZ259</f>
        <v/>
      </c>
      <c r="AY259" s="197">
        <f>DE259</f>
        <v/>
      </c>
      <c r="AZ259" s="3379">
        <f>CO259</f>
        <v/>
      </c>
      <c r="BA259" s="3380"/>
      <c r="BB259" s="197">
        <f>CP259</f>
        <v/>
      </c>
      <c r="BC259" s="813"/>
      <c r="BD259" s="197">
        <f>CR259</f>
        <v/>
      </c>
      <c r="BE259" s="121">
        <f>CS259</f>
        <v/>
      </c>
      <c r="BF259" s="122">
        <f>CT259*60</f>
        <v/>
      </c>
      <c r="BG259" s="121">
        <f>BE259</f>
        <v/>
      </c>
      <c r="BH259" s="122">
        <f>CU259*60</f>
        <v/>
      </c>
      <c r="BI259" s="122">
        <f>CV259</f>
        <v/>
      </c>
      <c r="BJ259" s="117"/>
      <c r="BK259" s="812">
        <f>Overview!$E$7</f>
        <v/>
      </c>
      <c r="BL259" s="117"/>
      <c r="BM259" s="836">
        <f>CW259</f>
        <v/>
      </c>
      <c r="BN259" s="812">
        <f>Overview!$P$153</f>
        <v/>
      </c>
      <c r="BO259" s="117"/>
      <c r="BP259" s="117"/>
      <c r="BQ259" s="115"/>
      <c r="BR259" s="1478"/>
      <c r="BS259" s="1548"/>
      <c r="BT259" s="2126" t="inlineStr">
        <is>
          <t>LTE</t>
        </is>
      </c>
      <c r="BU259" s="1871" t="inlineStr">
        <is>
          <t>FDD1</t>
        </is>
      </c>
      <c r="BV259" s="428">
        <f>Overview!$H$31</f>
        <v/>
      </c>
      <c r="BW259" s="2033"/>
      <c r="BX259" s="8327" t="inlineStr">
        <is>
          <t>Close to ear</t>
        </is>
      </c>
      <c r="BY259" s="464"/>
      <c r="BZ259" s="1720">
        <f>IF(COUNT('Conducted LTE'!$AH$3:$AH$170)=0,10,INDEX('Conducted LTE'!$M$3:$M$170,MATCH(MAX('Conducted LTE'!$AH$3:$AH$170),'Conducted LTE'!$AH$3:$AH$170,0)))</f>
        <v>10</v>
      </c>
      <c r="CA259" s="2088" t="inlineStr">
        <is>
          <t>Left Cheek</t>
        </is>
      </c>
      <c r="CB259" s="202">
        <v>0</v>
      </c>
      <c r="CC259" s="1680">
        <f>IF(COUNT('Conducted LTE'!$AH$3:$AH$170)=0,18300,INDEX('Conducted LTE'!$T$3:$T$170,MATCH(MAX('Conducted LTE'!$AH$3:$AH$170),'Conducted LTE'!$AH$3:$AH$170,0)))</f>
        <v>18300</v>
      </c>
      <c r="CD259" s="1680">
        <f>IF(COUNT('Conducted LTE'!$AH$3:$AH$170)=0,1950,INDEX('Conducted LTE'!$U$3:$U$170,MATCH(MAX('Conducted LTE'!$AH$3:$AH$170),'Conducted LTE'!$AH$3:$AH$170,0)))</f>
        <v>1950</v>
      </c>
      <c r="CE259" s="1522"/>
      <c r="CF259" s="1522"/>
      <c r="CG259" s="386" t="str">
        <f>IF(OR($BY$163="",$BY$163=""),"",$BY$163)</f>
        <v/>
      </c>
      <c r="CH259" s="386">
        <f>BZ259</f>
        <v/>
      </c>
      <c r="CI259" s="386">
        <f>CA259</f>
        <v/>
      </c>
      <c r="CJ259" s="1526"/>
      <c r="CK259" s="2036"/>
      <c r="CL259" s="203">
        <f>IF(CF259=""," ",IF(ABS(CE259-CF259)&lt;=0.125,"Valid","Not valid"))</f>
        <v/>
      </c>
      <c r="CM259" s="204">
        <f> IF(CE259="","",IF(AND(CE259&lt;&gt;"",CF259=""),IF(CE259&gt;=1,"Medir+Sig Max","No"),IF(CF259&lt;&gt;"",IF(CF259&gt;=1,"Medir+Sig Max","No"),"")))</f>
        <v/>
      </c>
      <c r="CN259" s="1798"/>
      <c r="CO259" s="219">
        <f>IF(CK259="",IF(AND(CE259="",CF259=""),"",IF(CF259="",IF(DE259&gt;1,ROUND(DE259*CE259,3),CE259),IF(DE259&gt;1,ROUND(DE259*CF259,3),CF259))),IF(AND(CE259="",CF259=""),"",IF(CF259="",IF(DE259&gt;1,ROUND(DE259*CE259*(1/(CK259)),3),CE259*(1/(CK259))),IF(DE259&gt;1,ROUND(DE259*CF259*(1/(CK259)),3),CF259*(1/(CK259))))))</f>
        <v/>
      </c>
      <c r="CP259" s="2037">
        <f>IF(COUNTIF(Overview!K12:K14,TRUE)&gt;0,2,IF(COUNTIF(Overview!L12:L14,TRUE)&gt;0,4,0))</f>
        <v/>
      </c>
      <c r="CQ259" s="1471">
        <f>IF(CO259="","",IF(CO259&gt;CP259,"Fail","Pass"))</f>
        <v/>
      </c>
      <c r="CR259" s="1480"/>
      <c r="CS259" s="1564">
        <f>MyTimestamp(CO259)</f>
        <v/>
      </c>
      <c r="CT259" s="1529">
        <f>IF(CE259="",0,15)+IF(CF259="",0,15)</f>
        <v/>
      </c>
      <c r="CU259" s="1530">
        <f>IF(CT259=0,0,2)</f>
        <v/>
      </c>
      <c r="CV259" s="862"/>
      <c r="CW259" s="862"/>
      <c r="CX259" s="2038"/>
      <c r="CY259" s="2039"/>
      <c r="CZ259" s="1542">
        <f>10^(CJ259/20)*100-100</f>
        <v/>
      </c>
      <c r="DA259" s="1330"/>
      <c r="DB259" s="708"/>
      <c r="DC259" s="776">
        <f>IF(DA259="","",10^(DA259/10))</f>
        <v/>
      </c>
      <c r="DD259" s="1376">
        <f>IF(ISNUMBER(DB259)=FALSE,"",10^(DB259/10))</f>
        <v/>
      </c>
      <c r="DE259" s="1542">
        <f>IF(AND(ISNUMBER(DC259),ISNUMBER(DD259)),IF(DC259/DD259&gt;1,ROUND((DC259)/DD259,3),1),1)</f>
        <v/>
      </c>
      <c r="DF259" s="1670">
        <f>IF(ISNUMBER(CO259),IF(CO259&gt;=CP259*0.90625,"!!!MEASURE other two 1RB modes!!!  To include the results for these two additional RB modes please use any row below free (for example otehr band) and replace the information of each field (tech, band, freq, etc...) with the proper one",""),"")</f>
        <v/>
      </c>
      <c r="DG259" s="1541"/>
      <c r="DH259" s="1541"/>
      <c r="DI259" s="1541"/>
      <c r="DJ259" s="1541"/>
      <c r="DK259" s="1541"/>
      <c r="DL259" s="1541"/>
      <c r="DM259" s="1541"/>
      <c r="DN259" s="1541"/>
      <c r="DO259" s="1541"/>
      <c r="DP259" s="1541"/>
      <c r="DQ259" s="1541"/>
      <c r="DR259" s="1541"/>
    </row>
    <row r="260" ht="12.75" x14ac:dyDescent="0.2">
      <c r="A260" s="1541"/>
      <c r="B260" s="1541"/>
      <c r="C260"/>
      <c r="D260" s="130">
        <f>IF(BX$259="Close to Ear","EN 62209-1","EN 62209-2")</f>
        <v/>
      </c>
      <c r="E260" s="130">
        <f>IF(CG260="Close to Ear","2016","2010/A1:2019")</f>
        <v/>
      </c>
      <c r="F260" s="1488" t="inlineStr">
        <is>
          <t>5.3</t>
        </is>
      </c>
      <c r="G260" s="1497"/>
      <c r="H260" s="120">
        <f>BV260</f>
        <v/>
      </c>
      <c r="I260" s="120">
        <f>BW260</f>
        <v/>
      </c>
      <c r="J260" s="687" t="inlineStr">
        <is>
          <t>LTE</t>
        </is>
      </c>
      <c r="K260" s="194" t="inlineStr">
        <is>
          <t>FDD1</t>
        </is>
      </c>
      <c r="L260" s="115"/>
      <c r="M260" s="120">
        <v>10</v>
      </c>
      <c r="N260" s="119" t="inlineStr">
        <is>
          <t>QPSK</t>
        </is>
      </c>
      <c r="O260" s="131"/>
      <c r="P260" s="6597"/>
      <c r="Q260" s="131">
        <v>1</v>
      </c>
      <c r="R260" s="131">
        <v>0</v>
      </c>
      <c r="S260" s="120"/>
      <c r="T260" s="120">
        <v>18300</v>
      </c>
      <c r="U260" s="120">
        <v>1950</v>
      </c>
      <c r="V260" s="119"/>
      <c r="W260" s="197"/>
      <c r="X260" s="119"/>
      <c r="Y260" s="119"/>
      <c r="Z260" s="119"/>
      <c r="AA260" s="115"/>
      <c r="AB260" s="115"/>
      <c r="AC260" s="689">
        <f>IF(OR(BX$259="Close to Ear",BX$259="Close to Head"),"Head",IF(BX$259="Extremity","Extremity","Body"))</f>
        <v/>
      </c>
      <c r="AD260" s="690">
        <f>CA260</f>
        <v/>
      </c>
      <c r="AE260" s="688">
        <f>CB260</f>
        <v/>
      </c>
      <c r="AF260" s="115"/>
      <c r="AG260" s="808">
        <f>IF(AZ260="","N/A",IF(CQ260="Pass","P","F"))</f>
        <v/>
      </c>
      <c r="AH260" s="129"/>
      <c r="AI260" s="129"/>
      <c r="AJ260" s="129"/>
      <c r="AK260" s="119"/>
      <c r="AL260" s="115"/>
      <c r="AM260" s="119"/>
      <c r="AN260" s="119"/>
      <c r="AO260" s="692"/>
      <c r="AP260" s="692"/>
      <c r="AQ260" s="692"/>
      <c r="AR260" s="692"/>
      <c r="AS260" s="692"/>
      <c r="AT260" s="691">
        <f>CE260</f>
        <v/>
      </c>
      <c r="AU260" s="691">
        <f>CF260</f>
        <v/>
      </c>
      <c r="AV260" s="813"/>
      <c r="AW260" s="813"/>
      <c r="AX260" s="197">
        <f>CZ260</f>
        <v/>
      </c>
      <c r="AY260" s="197">
        <f>DE260</f>
        <v/>
      </c>
      <c r="AZ260" s="3379">
        <f>CO260</f>
        <v/>
      </c>
      <c r="BA260" s="3380"/>
      <c r="BB260" s="197">
        <f>CP260</f>
        <v/>
      </c>
      <c r="BC260" s="813"/>
      <c r="BD260" s="197">
        <f>CR260</f>
        <v/>
      </c>
      <c r="BE260" s="121">
        <f>CS260</f>
        <v/>
      </c>
      <c r="BF260" s="122">
        <f>CT260*60</f>
        <v/>
      </c>
      <c r="BG260" s="121">
        <f>BE260</f>
        <v/>
      </c>
      <c r="BH260" s="122">
        <f>CU260*60</f>
        <v/>
      </c>
      <c r="BI260" s="122">
        <f>CV260</f>
        <v/>
      </c>
      <c r="BJ260" s="117"/>
      <c r="BK260" s="812">
        <f>Overview!$E$7</f>
        <v/>
      </c>
      <c r="BL260" s="117"/>
      <c r="BM260" s="836">
        <f>CW260</f>
        <v/>
      </c>
      <c r="BN260" s="812">
        <f>Overview!$P$153</f>
        <v/>
      </c>
      <c r="BO260" s="117"/>
      <c r="BP260" s="117"/>
      <c r="BQ260" s="115"/>
      <c r="BR260" s="1478"/>
      <c r="BS260" s="1548"/>
      <c r="BT260" s="2127" t="inlineStr">
        <is>
          <t>LTE</t>
        </is>
      </c>
      <c r="BU260" s="2089" t="inlineStr">
        <is>
          <t>FDD1</t>
        </is>
      </c>
      <c r="BV260" s="430">
        <f>Overview!$H$31</f>
        <v/>
      </c>
      <c r="BW260" s="2010"/>
      <c r="BX260" s="2089"/>
      <c r="BY260" s="469"/>
      <c r="BZ260" s="1721">
        <f>IF(COUNT('Conducted LTE'!$AH$3:$AH$170)=0,10,INDEX('Conducted LTE'!$M$3:$M$170,MATCH(MAX('Conducted LTE'!$AH$3:$AH$170),'Conducted LTE'!$AH$3:$AH$170,0)))</f>
        <v>10</v>
      </c>
      <c r="CA260" s="2091" t="inlineStr">
        <is>
          <t>Left Tilt</t>
        </is>
      </c>
      <c r="CB260" s="200">
        <v>0</v>
      </c>
      <c r="CC260" s="1681">
        <f>IF(COUNT('Conducted LTE'!$AH$3:$AH$170)=0,18300,INDEX('Conducted LTE'!$T$3:$T$170,MATCH(MAX('Conducted LTE'!$AH$3:$AH$170),'Conducted LTE'!$AH$3:$AH$170,0)))</f>
        <v>18300</v>
      </c>
      <c r="CD260" s="1681">
        <f>IF(COUNT('Conducted LTE'!$AH$3:$AH$170)=0,1950,INDEX('Conducted LTE'!$U$3:$U$170,MATCH(MAX('Conducted LTE'!$AH$3:$AH$170),'Conducted LTE'!$AH$3:$AH$170,0)))</f>
        <v>1950</v>
      </c>
      <c r="CE260" s="1523"/>
      <c r="CF260" s="1523"/>
      <c r="CG260" s="387" t="str">
        <f>IF(OR($BY$163="",$BY$163=""),"",$BY$163)</f>
        <v/>
      </c>
      <c r="CH260" s="387">
        <f>BZ260</f>
        <v/>
      </c>
      <c r="CI260" s="387">
        <f>CA260</f>
        <v/>
      </c>
      <c r="CJ260" s="1527"/>
      <c r="CK260" s="2042"/>
      <c r="CL260" s="206">
        <f>IF(CF260=""," ",IF(ABS(CE260-CF260)&lt;=0.125,"Valid","Not valid"))</f>
        <v/>
      </c>
      <c r="CM260" s="207">
        <f> IF(CE260="","",IF(AND(CE260&lt;&gt;"",CF260=""),IF(CE260&gt;=1,"Medir+Sig Max","No"),IF(CF260&lt;&gt;"",IF(CF260&gt;=1,"Medir+Sig Max","No"),"")))</f>
        <v/>
      </c>
      <c r="CN260" s="1787"/>
      <c r="CO260" s="220">
        <f>IF(CK260="",IF(AND(CE260="",CF260=""),"",IF(CF260="",IF(DE260&gt;1,ROUND(DE260*CE260,3),CE260),IF(DE260&gt;1,ROUND(DE260*CF260,3),CF260))),IF(AND(CE260="",CF260=""),"",IF(CF260="",IF(DE260&gt;1,ROUND(DE260*CE260*(1/(CK260)),3),CE260*(1/(CK260))),IF(DE260&gt;1,ROUND(DE260*CF260*(1/(CK260)),3),CF260*(1/(CK260))))))</f>
        <v/>
      </c>
      <c r="CP260" s="2043">
        <f>IF(COUNTIF(Overview!K12:K14,TRUE)&gt;0,2,IF(COUNTIF(Overview!L12:L14,TRUE)&gt;0,4,0))</f>
        <v/>
      </c>
      <c r="CQ260" s="1472">
        <f>IF(CO260="","",IF(CO260&gt;CP260,"Fail","Pass"))</f>
        <v/>
      </c>
      <c r="CR260" s="1481"/>
      <c r="CS260" s="1565">
        <f>MyTimestamp(CO260)</f>
        <v/>
      </c>
      <c r="CT260" s="1531">
        <f>IF(CE260="",0,15)+IF(CF260="",0,15)</f>
        <v/>
      </c>
      <c r="CU260" s="1532">
        <f>IF(CT260=0,0,2)</f>
        <v/>
      </c>
      <c r="CV260" s="859"/>
      <c r="CW260" s="859"/>
      <c r="CX260" s="2038"/>
      <c r="CY260" s="2044"/>
      <c r="CZ260" s="1543">
        <f>10^(CJ260/20)*100-100</f>
        <v/>
      </c>
      <c r="DA260" s="1331"/>
      <c r="DB260" s="709"/>
      <c r="DC260" s="777">
        <f>IF(DA260="","",10^(DA260/10))</f>
        <v/>
      </c>
      <c r="DD260" s="1377">
        <f>IF(ISNUMBER(DB260)=FALSE,"",10^(DB260/10))</f>
        <v/>
      </c>
      <c r="DE260" s="1543">
        <f>IF(AND(ISNUMBER(DC260),ISNUMBER(DD260)),IF(DC260/DD260&gt;1,ROUND((DC260)/DD260,3),1),1)</f>
        <v/>
      </c>
      <c r="DF260" s="1670">
        <f>IF(ISNUMBER(CO260),IF(CO260&gt;=CP260*0.90625,"!!!MEASURE other two 1RB modes!!!  To include the results for these two additional RB modes please use any row below free (for example otehr band) and replace the information of each field (tech, band, freq, etc...) with the proper one",""),"")</f>
        <v/>
      </c>
      <c r="DG260" s="1541"/>
      <c r="DH260" s="1541"/>
      <c r="DI260" s="1541"/>
      <c r="DJ260" s="1541"/>
      <c r="DK260" s="1541"/>
      <c r="DL260" s="1541"/>
      <c r="DM260" s="1541"/>
      <c r="DN260" s="1541"/>
      <c r="DO260" s="1541"/>
      <c r="DP260" s="1541"/>
      <c r="DQ260" s="1541"/>
      <c r="DR260" s="1541"/>
    </row>
    <row r="261" ht="12.75" x14ac:dyDescent="0.2">
      <c r="A261" s="1541"/>
      <c r="B261" s="1541"/>
      <c r="C261"/>
      <c r="D261" s="130">
        <f>IF(BX$259="Close to Ear","EN 62209-1","EN 62209-2")</f>
        <v/>
      </c>
      <c r="E261" s="130">
        <f>IF(CG261="Close to Ear","2016","2010/A1:2019")</f>
        <v/>
      </c>
      <c r="F261" s="1488" t="inlineStr">
        <is>
          <t>5.3</t>
        </is>
      </c>
      <c r="G261" s="1497"/>
      <c r="H261" s="120">
        <f>BV261</f>
        <v/>
      </c>
      <c r="I261" s="120">
        <f>BW261</f>
        <v/>
      </c>
      <c r="J261" s="687" t="inlineStr">
        <is>
          <t>LTE</t>
        </is>
      </c>
      <c r="K261" s="194" t="inlineStr">
        <is>
          <t>FDD1</t>
        </is>
      </c>
      <c r="L261" s="115"/>
      <c r="M261" s="120">
        <v>10</v>
      </c>
      <c r="N261" s="119" t="inlineStr">
        <is>
          <t>QPSK</t>
        </is>
      </c>
      <c r="O261" s="131"/>
      <c r="P261" s="6597"/>
      <c r="Q261" s="131">
        <v>1</v>
      </c>
      <c r="R261" s="131">
        <v>0</v>
      </c>
      <c r="S261" s="120"/>
      <c r="T261" s="120">
        <v>18300</v>
      </c>
      <c r="U261" s="120">
        <v>1950</v>
      </c>
      <c r="V261" s="119"/>
      <c r="W261" s="197"/>
      <c r="X261" s="119"/>
      <c r="Y261" s="119"/>
      <c r="Z261" s="119"/>
      <c r="AA261" s="115"/>
      <c r="AB261" s="115"/>
      <c r="AC261" s="689">
        <f>IF(OR(BX$259="Close to Ear",BX$259="Close to Head"),"Head",IF(BX$259="Extremity","Extremity","Body"))</f>
        <v/>
      </c>
      <c r="AD261" s="690">
        <f>CA261</f>
        <v/>
      </c>
      <c r="AE261" s="688">
        <f>CB261</f>
        <v/>
      </c>
      <c r="AF261" s="115"/>
      <c r="AG261" s="808">
        <f>IF(AZ261="","N/A",IF(CQ261="Pass","P","F"))</f>
        <v/>
      </c>
      <c r="AH261" s="129"/>
      <c r="AI261" s="129"/>
      <c r="AJ261" s="129"/>
      <c r="AK261" s="119"/>
      <c r="AL261" s="115"/>
      <c r="AM261" s="119"/>
      <c r="AN261" s="119"/>
      <c r="AO261" s="692"/>
      <c r="AP261" s="692"/>
      <c r="AQ261" s="692"/>
      <c r="AR261" s="692"/>
      <c r="AS261" s="692"/>
      <c r="AT261" s="691">
        <f>CE261</f>
        <v/>
      </c>
      <c r="AU261" s="691">
        <f>CF261</f>
        <v/>
      </c>
      <c r="AV261" s="813"/>
      <c r="AW261" s="813"/>
      <c r="AX261" s="197">
        <f>CZ261</f>
        <v/>
      </c>
      <c r="AY261" s="197">
        <f>DE261</f>
        <v/>
      </c>
      <c r="AZ261" s="3379">
        <f>CO261</f>
        <v/>
      </c>
      <c r="BA261" s="3380"/>
      <c r="BB261" s="197">
        <f>CP261</f>
        <v/>
      </c>
      <c r="BC261" s="813"/>
      <c r="BD261" s="197">
        <f>CR261</f>
        <v/>
      </c>
      <c r="BE261" s="121">
        <f>CS261</f>
        <v/>
      </c>
      <c r="BF261" s="122">
        <f>CT261*60</f>
        <v/>
      </c>
      <c r="BG261" s="121">
        <f>BE261</f>
        <v/>
      </c>
      <c r="BH261" s="122">
        <f>CU261*60</f>
        <v/>
      </c>
      <c r="BI261" s="122">
        <f>CV261</f>
        <v/>
      </c>
      <c r="BJ261" s="117"/>
      <c r="BK261" s="812">
        <f>Overview!$E$7</f>
        <v/>
      </c>
      <c r="BL261" s="117"/>
      <c r="BM261" s="836">
        <f>CW261</f>
        <v/>
      </c>
      <c r="BN261" s="812">
        <f>Overview!$P$153</f>
        <v/>
      </c>
      <c r="BO261" s="117"/>
      <c r="BP261" s="117"/>
      <c r="BQ261" s="115"/>
      <c r="BR261" s="1478"/>
      <c r="BS261" s="1548"/>
      <c r="BT261" s="2127" t="inlineStr">
        <is>
          <t>LTE</t>
        </is>
      </c>
      <c r="BU261" s="2089" t="inlineStr">
        <is>
          <t>FDD1</t>
        </is>
      </c>
      <c r="BV261" s="430">
        <f>Overview!$H$31</f>
        <v/>
      </c>
      <c r="BW261" s="2010"/>
      <c r="BX261" s="2089"/>
      <c r="BY261" s="465"/>
      <c r="BZ261" s="1721">
        <f>IF(COUNT('Conducted LTE'!$AH$3:$AH$170)=0,10,INDEX('Conducted LTE'!$M$3:$M$170,MATCH(MAX('Conducted LTE'!$AH$3:$AH$170),'Conducted LTE'!$AH$3:$AH$170,0)))</f>
        <v>10</v>
      </c>
      <c r="CA261" s="2091" t="inlineStr">
        <is>
          <t>Right Cheek</t>
        </is>
      </c>
      <c r="CB261" s="200">
        <v>0</v>
      </c>
      <c r="CC261" s="1681">
        <f>IF(COUNT('Conducted LTE'!$AH$3:$AH$170)=0,18300,INDEX('Conducted LTE'!$T$3:$T$170,MATCH(MAX('Conducted LTE'!$AH$3:$AH$170),'Conducted LTE'!$AH$3:$AH$170,0)))</f>
        <v>18300</v>
      </c>
      <c r="CD261" s="1681">
        <f>IF(COUNT('Conducted LTE'!$AH$3:$AH$170)=0,1950,INDEX('Conducted LTE'!$U$3:$U$170,MATCH(MAX('Conducted LTE'!$AH$3:$AH$170),'Conducted LTE'!$AH$3:$AH$170,0)))</f>
        <v>1950</v>
      </c>
      <c r="CE261" s="1523"/>
      <c r="CF261" s="1523"/>
      <c r="CG261" s="387" t="str">
        <f>IF(OR($BY$163="",$BY$163=""),"",$BY$163)</f>
        <v/>
      </c>
      <c r="CH261" s="387">
        <f>BZ261</f>
        <v/>
      </c>
      <c r="CI261" s="387">
        <f>CA261</f>
        <v/>
      </c>
      <c r="CJ261" s="1527"/>
      <c r="CK261" s="2042"/>
      <c r="CL261" s="206">
        <f>IF(CF261=""," ",IF(ABS(CE261-CF261)&lt;=0.125,"Valid","Not valid"))</f>
        <v/>
      </c>
      <c r="CM261" s="207">
        <f> IF(CE261="","",IF(AND(CE261&lt;&gt;"",CF261=""),IF(CE261&gt;=1,"Medir+Sig Max","No"),IF(CF261&lt;&gt;"",IF(CF261&gt;=1,"Medir+Sig Max","No"),"")))</f>
        <v/>
      </c>
      <c r="CN261" s="1787"/>
      <c r="CO261" s="220">
        <f>IF(CK261="",IF(AND(CE261="",CF261=""),"",IF(CF261="",IF(DE261&gt;1,ROUND(DE261*CE261,3),CE261),IF(DE261&gt;1,ROUND(DE261*CF261,3),CF261))),IF(AND(CE261="",CF261=""),"",IF(CF261="",IF(DE261&gt;1,ROUND(DE261*CE261*(1/(CK261)),3),CE261*(1/(CK261))),IF(DE261&gt;1,ROUND(DE261*CF261*(1/(CK261)),3),CF261*(1/(CK261))))))</f>
        <v/>
      </c>
      <c r="CP261" s="2043">
        <f>IF(COUNTIF(Overview!K12:K14,TRUE)&gt;0,2,IF(COUNTIF(Overview!L12:L14,TRUE)&gt;0,4,0))</f>
        <v/>
      </c>
      <c r="CQ261" s="1472">
        <f>IF(CO261="","",IF(CO261&gt;CP261,"Fail","Pass"))</f>
        <v/>
      </c>
      <c r="CR261" s="1481"/>
      <c r="CS261" s="1565">
        <f>MyTimestamp(CO261)</f>
        <v/>
      </c>
      <c r="CT261" s="1531">
        <f>IF(CE261="",0,15)+IF(CF261="",0,15)</f>
        <v/>
      </c>
      <c r="CU261" s="1532">
        <f>IF(CT261=0,0,2)</f>
        <v/>
      </c>
      <c r="CV261" s="859"/>
      <c r="CW261" s="859"/>
      <c r="CX261" s="2038"/>
      <c r="CY261" s="2044"/>
      <c r="CZ261" s="1543">
        <f>10^(CJ261/20)*100-100</f>
        <v/>
      </c>
      <c r="DA261" s="1331"/>
      <c r="DB261" s="709"/>
      <c r="DC261" s="777">
        <f>IF(DA261="","",10^(DA261/10))</f>
        <v/>
      </c>
      <c r="DD261" s="1377">
        <f>IF(ISNUMBER(DB261)=FALSE,"",10^(DB261/10))</f>
        <v/>
      </c>
      <c r="DE261" s="1543">
        <f>IF(AND(ISNUMBER(DC261),ISNUMBER(DD261)),IF(DC261/DD261&gt;1,ROUND((DC261)/DD261,3),1),1)</f>
        <v/>
      </c>
      <c r="DF261" s="1670">
        <f>IF(ISNUMBER(CO261),IF(CO261&gt;=CP261*0.90625,"!!!MEASURE other two 1RB modes!!!  To include the results for these two additional RB modes please use any row below free (for example otehr band) and replace the information of each field (tech, band, freq, etc...) with the proper one",""),"")</f>
        <v/>
      </c>
      <c r="DG261" s="1541"/>
      <c r="DH261" s="1541"/>
      <c r="DI261" s="1541"/>
      <c r="DJ261" s="1541"/>
      <c r="DK261" s="1541"/>
      <c r="DL261" s="1541"/>
      <c r="DM261" s="1541"/>
      <c r="DN261" s="1541"/>
      <c r="DO261" s="1541"/>
      <c r="DP261" s="1541"/>
      <c r="DQ261" s="1541"/>
      <c r="DR261" s="1541"/>
    </row>
    <row r="262" ht="12.75" x14ac:dyDescent="0.2">
      <c r="A262" s="1541"/>
      <c r="B262" s="1541"/>
      <c r="C262"/>
      <c r="D262" s="130">
        <f>IF(BX$259="Close to Ear","EN 62209-1","EN 62209-2")</f>
        <v/>
      </c>
      <c r="E262" s="130">
        <f>IF(CG262="Close to Ear","2016","2010/A1:2019")</f>
        <v/>
      </c>
      <c r="F262" s="1488" t="inlineStr">
        <is>
          <t>5.3</t>
        </is>
      </c>
      <c r="G262" s="1497"/>
      <c r="H262" s="120">
        <f>BV262</f>
        <v/>
      </c>
      <c r="I262" s="120">
        <f>BW262</f>
        <v/>
      </c>
      <c r="J262" s="687" t="inlineStr">
        <is>
          <t>LTE</t>
        </is>
      </c>
      <c r="K262" s="194" t="inlineStr">
        <is>
          <t>FDD1</t>
        </is>
      </c>
      <c r="L262" s="115"/>
      <c r="M262" s="120">
        <v>10</v>
      </c>
      <c r="N262" s="119" t="inlineStr">
        <is>
          <t>QPSK</t>
        </is>
      </c>
      <c r="O262" s="131"/>
      <c r="P262" s="6597"/>
      <c r="Q262" s="131">
        <v>1</v>
      </c>
      <c r="R262" s="131">
        <v>0</v>
      </c>
      <c r="S262" s="120"/>
      <c r="T262" s="120">
        <v>18300</v>
      </c>
      <c r="U262" s="120">
        <v>1950</v>
      </c>
      <c r="V262" s="119"/>
      <c r="W262" s="197"/>
      <c r="X262" s="119"/>
      <c r="Y262" s="119"/>
      <c r="Z262" s="119"/>
      <c r="AA262" s="115"/>
      <c r="AB262" s="115"/>
      <c r="AC262" s="689">
        <f>IF(OR(BX$259="Close to Ear",BX$259="Close to Head"),"Head",IF(BX$259="Extremity","Extremity","Body"))</f>
        <v/>
      </c>
      <c r="AD262" s="690">
        <f>CA262</f>
        <v/>
      </c>
      <c r="AE262" s="688">
        <f>CB262</f>
        <v/>
      </c>
      <c r="AF262" s="115"/>
      <c r="AG262" s="808">
        <f>IF(AZ262="","N/A",IF(CQ262="Pass","P","F"))</f>
        <v/>
      </c>
      <c r="AH262" s="129"/>
      <c r="AI262" s="129"/>
      <c r="AJ262" s="129"/>
      <c r="AK262" s="119"/>
      <c r="AL262" s="115"/>
      <c r="AM262" s="119"/>
      <c r="AN262" s="119"/>
      <c r="AO262" s="692"/>
      <c r="AP262" s="692"/>
      <c r="AQ262" s="692"/>
      <c r="AR262" s="692"/>
      <c r="AS262" s="692"/>
      <c r="AT262" s="691">
        <f>CE262</f>
        <v/>
      </c>
      <c r="AU262" s="691">
        <f>CF262</f>
        <v/>
      </c>
      <c r="AV262" s="813"/>
      <c r="AW262" s="813"/>
      <c r="AX262" s="197">
        <f>CZ262</f>
        <v/>
      </c>
      <c r="AY262" s="197">
        <f>DE262</f>
        <v/>
      </c>
      <c r="AZ262" s="3379">
        <f>CO262</f>
        <v/>
      </c>
      <c r="BA262" s="3380"/>
      <c r="BB262" s="197">
        <f>CP262</f>
        <v/>
      </c>
      <c r="BC262" s="813"/>
      <c r="BD262" s="197">
        <f>CR262</f>
        <v/>
      </c>
      <c r="BE262" s="121">
        <f>CS262</f>
        <v/>
      </c>
      <c r="BF262" s="122">
        <f>CT262*60</f>
        <v/>
      </c>
      <c r="BG262" s="121">
        <f>BE262</f>
        <v/>
      </c>
      <c r="BH262" s="122">
        <f>CU262*60</f>
        <v/>
      </c>
      <c r="BI262" s="122">
        <f>CV262</f>
        <v/>
      </c>
      <c r="BJ262" s="117"/>
      <c r="BK262" s="812">
        <f>Overview!$E$7</f>
        <v/>
      </c>
      <c r="BL262" s="117"/>
      <c r="BM262" s="836">
        <f>CW262</f>
        <v/>
      </c>
      <c r="BN262" s="812">
        <f>Overview!$P$153</f>
        <v/>
      </c>
      <c r="BO262" s="117"/>
      <c r="BP262" s="117"/>
      <c r="BQ262" s="115"/>
      <c r="BR262" s="1478"/>
      <c r="BS262" s="1548"/>
      <c r="BT262" s="2127" t="inlineStr">
        <is>
          <t>LTE</t>
        </is>
      </c>
      <c r="BU262" s="2089" t="inlineStr">
        <is>
          <t>FDD1</t>
        </is>
      </c>
      <c r="BV262" s="430">
        <f>Overview!$H$31</f>
        <v/>
      </c>
      <c r="BW262" s="2010"/>
      <c r="BX262" s="2089"/>
      <c r="BY262" s="465"/>
      <c r="BZ262" s="1721">
        <f>IF(COUNT('Conducted LTE'!$AH$3:$AH$170)=0,10,INDEX('Conducted LTE'!$M$3:$M$170,MATCH(MAX('Conducted LTE'!$AH$3:$AH$170),'Conducted LTE'!$AH$3:$AH$170,0)))</f>
        <v>10</v>
      </c>
      <c r="CA262" s="2091" t="inlineStr">
        <is>
          <t>Right Tilt</t>
        </is>
      </c>
      <c r="CB262" s="200">
        <v>0</v>
      </c>
      <c r="CC262" s="1681">
        <f>IF(COUNT('Conducted LTE'!$AH$3:$AH$170)=0,18300,INDEX('Conducted LTE'!$T$3:$T$170,MATCH(MAX('Conducted LTE'!$AH$3:$AH$170),'Conducted LTE'!$AH$3:$AH$170,0)))</f>
        <v>18300</v>
      </c>
      <c r="CD262" s="1681">
        <f>IF(COUNT('Conducted LTE'!$AH$3:$AH$170)=0,1950,INDEX('Conducted LTE'!$U$3:$U$170,MATCH(MAX('Conducted LTE'!$AH$3:$AH$170),'Conducted LTE'!$AH$3:$AH$170,0)))</f>
        <v>1950</v>
      </c>
      <c r="CE262" s="1523"/>
      <c r="CF262" s="1523"/>
      <c r="CG262" s="387" t="str">
        <f>IF(OR($BY$163="",$BY$163=""),"",$BY$163)</f>
        <v/>
      </c>
      <c r="CH262" s="387">
        <f>BZ262</f>
        <v/>
      </c>
      <c r="CI262" s="387">
        <f>CA262</f>
        <v/>
      </c>
      <c r="CJ262" s="1527"/>
      <c r="CK262" s="2042"/>
      <c r="CL262" s="206">
        <f>IF(CF262=""," ",IF(ABS(CE262-CF262)&lt;=0.125,"Valid","Not valid"))</f>
        <v/>
      </c>
      <c r="CM262" s="207">
        <f> IF(CE262="","",IF(AND(CE262&lt;&gt;"",CF262=""),IF(CE262&gt;=1,"Medir+Sig Max","No"),IF(CF262&lt;&gt;"",IF(CF262&gt;=1,"Medir+Sig Max","No"),"")))</f>
        <v/>
      </c>
      <c r="CN262" s="1787"/>
      <c r="CO262" s="220">
        <f>IF(CK262="",IF(AND(CE262="",CF262=""),"",IF(CF262="",IF(DE262&gt;1,ROUND(DE262*CE262,3),CE262),IF(DE262&gt;1,ROUND(DE262*CF262,3),CF262))),IF(AND(CE262="",CF262=""),"",IF(CF262="",IF(DE262&gt;1,ROUND(DE262*CE262*(1/(CK262)),3),CE262*(1/(CK262))),IF(DE262&gt;1,ROUND(DE262*CF262*(1/(CK262)),3),CF262*(1/(CK262))))))</f>
        <v/>
      </c>
      <c r="CP262" s="2043">
        <f>IF(COUNTIF(Overview!K12:K14,TRUE)&gt;0,2,IF(COUNTIF(Overview!L12:L14,TRUE)&gt;0,4,0))</f>
        <v/>
      </c>
      <c r="CQ262" s="1472">
        <f>IF(CO262="","",IF(CO262&gt;CP262,"Fail","Pass"))</f>
        <v/>
      </c>
      <c r="CR262" s="1481"/>
      <c r="CS262" s="1565">
        <f>MyTimestamp(CO262)</f>
        <v/>
      </c>
      <c r="CT262" s="1531">
        <f>IF(CE262="",0,15)+IF(CF262="",0,15)</f>
        <v/>
      </c>
      <c r="CU262" s="1532">
        <f>IF(CT262=0,0,2)</f>
        <v/>
      </c>
      <c r="CV262" s="859"/>
      <c r="CW262" s="859"/>
      <c r="CX262" s="2038"/>
      <c r="CY262" s="2044"/>
      <c r="CZ262" s="1543">
        <f>10^(CJ262/20)*100-100</f>
        <v/>
      </c>
      <c r="DA262" s="1331"/>
      <c r="DB262" s="709"/>
      <c r="DC262" s="777">
        <f>IF(DA262="","",10^(DA262/10))</f>
        <v/>
      </c>
      <c r="DD262" s="1377">
        <f>IF(ISNUMBER(DB262)=FALSE,"",10^(DB262/10))</f>
        <v/>
      </c>
      <c r="DE262" s="1543">
        <f>IF(AND(ISNUMBER(DC262),ISNUMBER(DD262)),IF(DC262/DD262&gt;1,ROUND((DC262)/DD262,3),1),1)</f>
        <v/>
      </c>
      <c r="DF262" s="1670">
        <f>IF(ISNUMBER(CO262),IF(CO262&gt;=CP262*0.90625,"!!!MEASURE other two 1RB modes!!!  To include the results for these two additional RB modes please use any row below free (for example otehr band) and replace the information of each field (tech, band, freq, etc...) with the proper one",""),"")</f>
        <v/>
      </c>
      <c r="DG262" s="1541"/>
      <c r="DH262" s="1541"/>
      <c r="DI262" s="1541"/>
      <c r="DJ262" s="1541"/>
      <c r="DK262" s="1541"/>
      <c r="DL262" s="1541"/>
      <c r="DM262" s="1541"/>
      <c r="DN262" s="1541"/>
      <c r="DO262" s="1541"/>
      <c r="DP262" s="1541"/>
      <c r="DQ262" s="1541"/>
      <c r="DR262" s="1541"/>
    </row>
    <row r="263" ht="12.75" x14ac:dyDescent="0.2">
      <c r="A263" s="1541"/>
      <c r="B263" s="1541"/>
      <c r="C263"/>
      <c r="D263" s="130">
        <f>IF(BX$259="Close to Ear","EN 62209-1","EN 62209-2")</f>
        <v/>
      </c>
      <c r="E263" s="130">
        <f>IF(CG263="Close to Ear","2016","2010/A1:2019")</f>
        <v/>
      </c>
      <c r="F263" s="1488" t="inlineStr">
        <is>
          <t>5.3</t>
        </is>
      </c>
      <c r="G263" s="1497"/>
      <c r="H263" s="120">
        <f>BV263</f>
        <v/>
      </c>
      <c r="I263" s="120">
        <f>BW263</f>
        <v/>
      </c>
      <c r="J263" s="687" t="inlineStr">
        <is>
          <t>LTE</t>
        </is>
      </c>
      <c r="K263" s="194" t="inlineStr">
        <is>
          <t>FDD1</t>
        </is>
      </c>
      <c r="L263" s="115"/>
      <c r="M263" s="120">
        <v>10</v>
      </c>
      <c r="N263" s="119" t="inlineStr">
        <is>
          <t>QPSK</t>
        </is>
      </c>
      <c r="O263" s="131"/>
      <c r="P263" s="6597"/>
      <c r="Q263" s="131">
        <v>1</v>
      </c>
      <c r="R263" s="131">
        <v>0</v>
      </c>
      <c r="S263" s="120"/>
      <c r="T263" s="120">
        <v>18300</v>
      </c>
      <c r="U263" s="120">
        <v>1950</v>
      </c>
      <c r="V263" s="119"/>
      <c r="W263" s="197"/>
      <c r="X263" s="119"/>
      <c r="Y263" s="119"/>
      <c r="Z263" s="119"/>
      <c r="AA263" s="115"/>
      <c r="AB263" s="115"/>
      <c r="AC263" s="689">
        <f>IF(OR(BX$259="Close to Ear",BX$259="Close to Head"),"Head",IF(BX$259="Extremity","Extremity","Body"))</f>
        <v/>
      </c>
      <c r="AD263" s="690">
        <f>CA263</f>
        <v/>
      </c>
      <c r="AE263" s="688">
        <f>CB263</f>
        <v/>
      </c>
      <c r="AF263" s="115"/>
      <c r="AG263" s="808">
        <f>IF(AZ263="","N/A",IF(CQ263="Pass","P","F"))</f>
        <v/>
      </c>
      <c r="AH263" s="129"/>
      <c r="AI263" s="129"/>
      <c r="AJ263" s="129"/>
      <c r="AK263" s="119"/>
      <c r="AL263" s="115"/>
      <c r="AM263" s="119"/>
      <c r="AN263" s="119"/>
      <c r="AO263" s="692"/>
      <c r="AP263" s="692"/>
      <c r="AQ263" s="692"/>
      <c r="AR263" s="692"/>
      <c r="AS263" s="692"/>
      <c r="AT263" s="691">
        <f>CE263</f>
        <v/>
      </c>
      <c r="AU263" s="691">
        <f>CF263</f>
        <v/>
      </c>
      <c r="AV263" s="813"/>
      <c r="AW263" s="813"/>
      <c r="AX263" s="197">
        <f>CZ263</f>
        <v/>
      </c>
      <c r="AY263" s="197">
        <f>DE263</f>
        <v/>
      </c>
      <c r="AZ263" s="3379">
        <f>CO263</f>
        <v/>
      </c>
      <c r="BA263" s="3380"/>
      <c r="BB263" s="197">
        <f>CP263</f>
        <v/>
      </c>
      <c r="BC263" s="813"/>
      <c r="BD263" s="197">
        <f>CR263</f>
        <v/>
      </c>
      <c r="BE263" s="121">
        <f>CS263</f>
        <v/>
      </c>
      <c r="BF263" s="122">
        <f>CT263*60</f>
        <v/>
      </c>
      <c r="BG263" s="121">
        <f>BE263</f>
        <v/>
      </c>
      <c r="BH263" s="122">
        <f>CU263*60</f>
        <v/>
      </c>
      <c r="BI263" s="122">
        <f>CV263</f>
        <v/>
      </c>
      <c r="BJ263" s="117"/>
      <c r="BK263" s="812">
        <f>Overview!$E$7</f>
        <v/>
      </c>
      <c r="BL263" s="117"/>
      <c r="BM263" s="836">
        <f>CW263</f>
        <v/>
      </c>
      <c r="BN263" s="812">
        <f>Overview!$P$153</f>
        <v/>
      </c>
      <c r="BO263" s="117"/>
      <c r="BP263" s="117"/>
      <c r="BQ263" s="115"/>
      <c r="BR263" s="1478"/>
      <c r="BS263" s="1548"/>
      <c r="BT263" s="2127" t="inlineStr">
        <is>
          <t>LTE</t>
        </is>
      </c>
      <c r="BU263" s="2089" t="inlineStr">
        <is>
          <t>FDD1</t>
        </is>
      </c>
      <c r="BV263" s="430">
        <f>Overview!$H$31</f>
        <v/>
      </c>
      <c r="BW263" s="2010"/>
      <c r="BX263" s="2089"/>
      <c r="BY263" s="921"/>
      <c r="BZ263" s="1721">
        <f>IF(COUNT('Conducted LTE'!$AH$3:$AH$170)=0,10,INDEX('Conducted LTE'!$M$3:$M$170,MATCH(MAX('Conducted LTE'!$AH$3:$AH$170),'Conducted LTE'!$AH$3:$AH$170,0)))</f>
        <v>10</v>
      </c>
      <c r="CA263" s="431" t="str">
        <f>IF(COUNT(CF259:CF262)=0,IF(COUNT(CE259:CE262)=0,"TBD",VLOOKUP(MAX(CE259:CE262),CE259:CI262,5,FALSE)),VLOOKUP(MAX(CF259:CF262),CF259:CI262,4,FALSE))</f>
        <v>TBD</v>
      </c>
      <c r="CB263" s="200">
        <v>0</v>
      </c>
      <c r="CC263" s="1681">
        <f>IF(COUNT('Conducted LTE'!$AH$3:$AH$170)=0,18300,INDEX('Conducted LTE'!$T$3:$T$170,MATCH(MAX('Conducted LTE'!$AH$3:$AH$170),'Conducted LTE'!$AH$3:$AH$170,0)))</f>
        <v>18300</v>
      </c>
      <c r="CD263" s="1681">
        <f>IF(COUNT('Conducted LTE'!$AH$3:$AH$170)=0,1950,INDEX('Conducted LTE'!$U$3:$U$170,MATCH(MAX('Conducted LTE'!$AH$3:$AH$170),'Conducted LTE'!$AH$3:$AH$170,0)))</f>
        <v>1950</v>
      </c>
      <c r="CE263" s="1523"/>
      <c r="CF263" s="1523"/>
      <c r="CG263" s="387" t="str">
        <f>IF(OR($BY$163="",$BY$163=""),"",$BY$163)</f>
        <v/>
      </c>
      <c r="CH263" s="387">
        <f>BZ263</f>
        <v/>
      </c>
      <c r="CI263" s="387">
        <f>CA263</f>
        <v/>
      </c>
      <c r="CJ263" s="1527"/>
      <c r="CK263" s="2042"/>
      <c r="CL263" s="206">
        <f>IF(CF263=""," ",IF(ABS(CE263-CF263)&lt;=0.125,"Valid","Not valid"))</f>
        <v/>
      </c>
      <c r="CM263" s="207">
        <f> IF(CE263="","",IF(AND(CE263&lt;&gt;"",CF263=""),IF(CE263&gt;=1,"Medir+Sig Max","No"),IF(CF263&lt;&gt;"",IF(CF263&gt;=1,"Medir+Sig Max","No"),"")))</f>
        <v/>
      </c>
      <c r="CN263" s="1787"/>
      <c r="CO263" s="220">
        <f>IF(CK263="",IF(AND(CE263="",CF263=""),"",IF(CF263="",IF(DE263&gt;1,ROUND(DE263*CE263,3),CE263),IF(DE263&gt;1,ROUND(DE263*CF263,3),CF263))),IF(AND(CE263="",CF263=""),"",IF(CF263="",IF(DE263&gt;1,ROUND(DE263*CE263*(1/(CK263)),3),CE263*(1/(CK263))),IF(DE263&gt;1,ROUND(DE263*CF263*(1/(CK263)),3),CF263*(1/(CK263))))))</f>
        <v/>
      </c>
      <c r="CP263" s="2043">
        <f>IF(COUNTIF(Overview!K12:K14,TRUE)&gt;0,2,IF(COUNTIF(Overview!L12:L14,TRUE)&gt;0,4,0))</f>
        <v/>
      </c>
      <c r="CQ263" s="1472">
        <f>IF(CO263="","",IF(CO263&gt;CP263,"Fail","Pass"))</f>
        <v/>
      </c>
      <c r="CR263" s="1481"/>
      <c r="CS263" s="1565">
        <f>MyTimestamp(CO263)</f>
        <v/>
      </c>
      <c r="CT263" s="1531">
        <f>IF(CE263="",0,15)+IF(CF263="",0,15)</f>
        <v/>
      </c>
      <c r="CU263" s="1532">
        <f>IF(CT263=0,0,2)</f>
        <v/>
      </c>
      <c r="CV263" s="859"/>
      <c r="CW263" s="859"/>
      <c r="CX263" s="2038"/>
      <c r="CY263" s="2044"/>
      <c r="CZ263" s="1543">
        <f>10^(CJ263/20)*100-100</f>
        <v/>
      </c>
      <c r="DA263" s="1331"/>
      <c r="DB263" s="709"/>
      <c r="DC263" s="777">
        <f>IF(DA263="","",10^(DA263/10))</f>
        <v/>
      </c>
      <c r="DD263" s="1377">
        <f>IF(ISNUMBER(DB263)=FALSE,"",10^(DB263/10))</f>
        <v/>
      </c>
      <c r="DE263" s="1543">
        <f>IF(AND(ISNUMBER(DC263),ISNUMBER(DD263)),IF(DC263/DD263&gt;1,ROUND((DC263)/DD263,3),1),1)</f>
        <v/>
      </c>
      <c r="DF263" s="1670">
        <f>IF(ISNUMBER(CO263),IF(CO263&gt;=CP263*0.90625,"!!!MEASURE other two 1RB modes!!!  To include the results for these two additional RB modes please use any row below free (for example otehr band) and replace the information of each field (tech, band, freq, etc...) with the proper one",""),"")</f>
        <v/>
      </c>
      <c r="DG263" s="1541"/>
      <c r="DH263" s="1541"/>
      <c r="DI263" s="1541"/>
      <c r="DJ263" s="1541"/>
      <c r="DK263" s="1541"/>
      <c r="DL263" s="1541"/>
      <c r="DM263" s="1541"/>
      <c r="DN263" s="1541"/>
      <c r="DO263" s="1541"/>
      <c r="DP263" s="1541"/>
      <c r="DQ263" s="1541"/>
      <c r="DR263" s="1541"/>
    </row>
    <row r="264" ht="12.75" x14ac:dyDescent="0.2">
      <c r="A264" s="1541"/>
      <c r="B264" s="1541"/>
      <c r="C264"/>
      <c r="D264" s="130">
        <f>IF(BX$259="Close to Ear","EN 62209-1","EN 62209-2")</f>
        <v/>
      </c>
      <c r="E264" s="130">
        <f>IF(CG264="Close to Ear","2016","2010/A1:2019")</f>
        <v/>
      </c>
      <c r="F264" s="1488" t="inlineStr">
        <is>
          <t>5.3</t>
        </is>
      </c>
      <c r="G264" s="1497"/>
      <c r="H264" s="120">
        <f>BV264</f>
        <v/>
      </c>
      <c r="I264" s="120">
        <f>BW264</f>
        <v/>
      </c>
      <c r="J264" s="687" t="inlineStr">
        <is>
          <t>LTE</t>
        </is>
      </c>
      <c r="K264" s="194" t="inlineStr">
        <is>
          <t>FDD1</t>
        </is>
      </c>
      <c r="L264" s="115"/>
      <c r="M264" s="120">
        <v>10</v>
      </c>
      <c r="N264" s="119" t="inlineStr">
        <is>
          <t>QPSK</t>
        </is>
      </c>
      <c r="O264" s="131"/>
      <c r="P264" s="6597"/>
      <c r="Q264" s="131">
        <v>1</v>
      </c>
      <c r="R264" s="131">
        <v>0</v>
      </c>
      <c r="S264" s="120"/>
      <c r="T264" s="120">
        <v>18300</v>
      </c>
      <c r="U264" s="120">
        <v>1950</v>
      </c>
      <c r="V264" s="119"/>
      <c r="W264" s="197"/>
      <c r="X264" s="119"/>
      <c r="Y264" s="119"/>
      <c r="Z264" s="119"/>
      <c r="AA264" s="115"/>
      <c r="AB264" s="115"/>
      <c r="AC264" s="689">
        <f>IF(OR(BX$259="Close to Ear",BX$259="Close to Head"),"Head",IF(BX$259="Extremity","Extremity","Body"))</f>
        <v/>
      </c>
      <c r="AD264" s="690">
        <f>CA264</f>
        <v/>
      </c>
      <c r="AE264" s="688">
        <f>CB264</f>
        <v/>
      </c>
      <c r="AF264" s="115"/>
      <c r="AG264" s="808">
        <f>IF(AZ264="","N/A",IF(CQ264="Pass","P","F"))</f>
        <v/>
      </c>
      <c r="AH264" s="129"/>
      <c r="AI264" s="129"/>
      <c r="AJ264" s="129"/>
      <c r="AK264" s="119"/>
      <c r="AL264" s="115"/>
      <c r="AM264" s="119"/>
      <c r="AN264" s="119"/>
      <c r="AO264" s="692"/>
      <c r="AP264" s="692"/>
      <c r="AQ264" s="692"/>
      <c r="AR264" s="692"/>
      <c r="AS264" s="692"/>
      <c r="AT264" s="691">
        <f>CE264</f>
        <v/>
      </c>
      <c r="AU264" s="691">
        <f>CF264</f>
        <v/>
      </c>
      <c r="AV264" s="813"/>
      <c r="AW264" s="813"/>
      <c r="AX264" s="197">
        <f>CZ264</f>
        <v/>
      </c>
      <c r="AY264" s="197">
        <f>DE264</f>
        <v/>
      </c>
      <c r="AZ264" s="3379">
        <f>CO264</f>
        <v/>
      </c>
      <c r="BA264" s="3380"/>
      <c r="BB264" s="197">
        <f>CP264</f>
        <v/>
      </c>
      <c r="BC264" s="813"/>
      <c r="BD264" s="197">
        <f>CR264</f>
        <v/>
      </c>
      <c r="BE264" s="121">
        <f>CS264</f>
        <v/>
      </c>
      <c r="BF264" s="122">
        <f>CT264*60</f>
        <v/>
      </c>
      <c r="BG264" s="121">
        <f>BE264</f>
        <v/>
      </c>
      <c r="BH264" s="122">
        <f>CU264*60</f>
        <v/>
      </c>
      <c r="BI264" s="122">
        <f>CV264</f>
        <v/>
      </c>
      <c r="BJ264" s="117"/>
      <c r="BK264" s="812">
        <f>Overview!$E$7</f>
        <v/>
      </c>
      <c r="BL264" s="117"/>
      <c r="BM264" s="836">
        <f>CW264</f>
        <v/>
      </c>
      <c r="BN264" s="812">
        <f>Overview!$P$153</f>
        <v/>
      </c>
      <c r="BO264" s="117"/>
      <c r="BP264" s="117"/>
      <c r="BQ264" s="115"/>
      <c r="BR264" s="1478"/>
      <c r="BS264" s="1548"/>
      <c r="BT264" s="2128" t="inlineStr">
        <is>
          <t>LTE</t>
        </is>
      </c>
      <c r="BU264" s="1868" t="inlineStr">
        <is>
          <t>FDD1</t>
        </is>
      </c>
      <c r="BV264" s="432">
        <f>Overview!$H$31</f>
        <v/>
      </c>
      <c r="BW264" s="2010"/>
      <c r="BX264" s="1868"/>
      <c r="BY264" s="922"/>
      <c r="BZ264" s="1721">
        <f>IF(COUNT('Conducted LTE'!$AH$3:$AH$170)=0,10,INDEX('Conducted LTE'!$M$3:$M$170,MATCH(MAX('Conducted LTE'!$AH$3:$AH$170),'Conducted LTE'!$AH$3:$AH$170,0)))</f>
        <v>10</v>
      </c>
      <c r="CA264" s="433" t="str">
        <f>CA263</f>
        <v>TBD</v>
      </c>
      <c r="CB264" s="201">
        <v>0</v>
      </c>
      <c r="CC264" s="1682">
        <f>IF(COUNT('Conducted LTE'!$AH$3:$AH$170)=0,18300,INDEX('Conducted LTE'!$T$3:$T$170,MATCH(MAX('Conducted LTE'!$AH$3:$AH$170),'Conducted LTE'!$AH$3:$AH$170,0)))</f>
        <v>18300</v>
      </c>
      <c r="CD264" s="1682">
        <f>IF(COUNT('Conducted LTE'!$AH$3:$AH$170)=0,1950,INDEX('Conducted LTE'!$U$3:$U$170,MATCH(MAX('Conducted LTE'!$AH$3:$AH$170),'Conducted LTE'!$AH$3:$AH$170,0)))</f>
        <v>1950</v>
      </c>
      <c r="CE264" s="1523"/>
      <c r="CF264" s="1523"/>
      <c r="CG264" s="387" t="str">
        <f>IF(OR($BY$163="",$BY$163=""),"",$BY$163)</f>
        <v/>
      </c>
      <c r="CH264" s="387">
        <f>BZ264</f>
        <v/>
      </c>
      <c r="CI264" s="387">
        <f>CA264</f>
        <v/>
      </c>
      <c r="CJ264" s="1527"/>
      <c r="CK264" s="2042"/>
      <c r="CL264" s="206">
        <f>IF(CF264=""," ",IF(ABS(CE264-CF264)&lt;=0.125,"Valid","Not valid"))</f>
        <v/>
      </c>
      <c r="CM264" s="207">
        <f> IF(CE264="","",IF(AND(CE264&lt;&gt;"",CF264=""),IF(CE264&gt;=1,"Medir+Sig Max","No"),IF(CF264&lt;&gt;"",IF(CF264&gt;=1,"Medir+Sig Max","No"),"")))</f>
        <v/>
      </c>
      <c r="CN264" s="1787"/>
      <c r="CO264" s="220">
        <f>IF(CK264="",IF(AND(CE264="",CF264=""),"",IF(CF264="",IF(DE264&gt;1,ROUND(DE264*CE264,3),CE264),IF(DE264&gt;1,ROUND(DE264*CF264,3),CF264))),IF(AND(CE264="",CF264=""),"",IF(CF264="",IF(DE264&gt;1,ROUND(DE264*CE264*(1/(CK264)),3),CE264*(1/(CK264))),IF(DE264&gt;1,ROUND(DE264*CF264*(1/(CK264)),3),CF264*(1/(CK264))))))</f>
        <v/>
      </c>
      <c r="CP264" s="2043">
        <f>IF(COUNTIF(Overview!K12:K14,TRUE)&gt;0,2,IF(COUNTIF(Overview!L12:L14,TRUE)&gt;0,4,0))</f>
        <v/>
      </c>
      <c r="CQ264" s="1472">
        <f>IF(CO264="","",IF(CO264&gt;CP264,"Fail","Pass"))</f>
        <v/>
      </c>
      <c r="CR264" s="1481"/>
      <c r="CS264" s="1565">
        <f>MyTimestamp(CO264)</f>
        <v/>
      </c>
      <c r="CT264" s="1531">
        <f>IF(CE264="",0,15)+IF(CF264="",0,15)</f>
        <v/>
      </c>
      <c r="CU264" s="1532">
        <f>IF(CT264=0,0,2)</f>
        <v/>
      </c>
      <c r="CV264" s="859"/>
      <c r="CW264" s="859"/>
      <c r="CX264" s="2038"/>
      <c r="CY264" s="2044"/>
      <c r="CZ264" s="1543">
        <f>10^(CJ264/20)*100-100</f>
        <v/>
      </c>
      <c r="DA264" s="1331"/>
      <c r="DB264" s="709"/>
      <c r="DC264" s="777">
        <f>IF(DA264="","",10^(DA264/10))</f>
        <v/>
      </c>
      <c r="DD264" s="1377">
        <f>IF(ISNUMBER(DB264)=FALSE,"",10^(DB264/10))</f>
        <v/>
      </c>
      <c r="DE264" s="1543">
        <f>IF(AND(ISNUMBER(DC264),ISNUMBER(DD264)),IF(DC264/DD264&gt;1,ROUND((DC264)/DD264,3),1),1)</f>
        <v/>
      </c>
      <c r="DF264" s="1670">
        <f>IF(ISNUMBER(CO264),IF(CO264&gt;=CP264*0.90625,"!!!MEASURE other two 1RB modes!!!  To include the results for these two additional RB modes please use any row below free (for example otehr band) and replace the information of each field (tech, band, freq, etc...) with the proper one",""),"")</f>
        <v/>
      </c>
      <c r="DG264" s="1541"/>
      <c r="DH264" s="1541"/>
      <c r="DI264" s="1541"/>
      <c r="DJ264" s="1541"/>
      <c r="DK264" s="1541"/>
      <c r="DL264" s="1541"/>
      <c r="DM264" s="1541"/>
      <c r="DN264" s="1541"/>
      <c r="DO264" s="1541"/>
      <c r="DP264" s="1541"/>
      <c r="DQ264" s="1541"/>
      <c r="DR264" s="1541"/>
    </row>
    <row r="265" ht="12.75" x14ac:dyDescent="0.2">
      <c r="A265" s="1541"/>
      <c r="B265" s="1541"/>
      <c r="C265"/>
      <c r="D265" s="130">
        <f>IF(BX$259="Close to Ear","EN 62209-1","EN 62209-2")</f>
        <v/>
      </c>
      <c r="E265" s="130">
        <f>IF(CG265="Close to Ear","2016","2010/A1:2019")</f>
        <v/>
      </c>
      <c r="F265" s="1488" t="inlineStr">
        <is>
          <t>5.3</t>
        </is>
      </c>
      <c r="G265" s="1497"/>
      <c r="H265" s="120">
        <f>BV265</f>
        <v/>
      </c>
      <c r="I265" s="120">
        <f>BW265</f>
        <v/>
      </c>
      <c r="J265" s="687" t="inlineStr">
        <is>
          <t>LTE</t>
        </is>
      </c>
      <c r="K265" s="194" t="inlineStr">
        <is>
          <t>FDD1</t>
        </is>
      </c>
      <c r="L265" s="115"/>
      <c r="M265" s="120">
        <v>10</v>
      </c>
      <c r="N265" s="119" t="inlineStr">
        <is>
          <t>QPSK</t>
        </is>
      </c>
      <c r="O265" s="131"/>
      <c r="P265" s="6597"/>
      <c r="Q265" s="131">
        <v>1</v>
      </c>
      <c r="R265" s="131">
        <v>0</v>
      </c>
      <c r="S265" s="120"/>
      <c r="T265" s="120">
        <v>18300</v>
      </c>
      <c r="U265" s="120">
        <v>1950</v>
      </c>
      <c r="V265" s="119"/>
      <c r="W265" s="197"/>
      <c r="X265" s="119"/>
      <c r="Y265" s="119"/>
      <c r="Z265" s="119"/>
      <c r="AA265" s="115"/>
      <c r="AB265" s="115"/>
      <c r="AC265" s="689">
        <f>IF(OR(BX$259="Close to Ear",BX$259="Close to Head"),"Head",IF(BX$259="Extremity","Extremity","Body"))</f>
        <v/>
      </c>
      <c r="AD265" s="690">
        <f>CA265</f>
        <v/>
      </c>
      <c r="AE265" s="688">
        <f>CB265</f>
        <v/>
      </c>
      <c r="AF265" s="115"/>
      <c r="AG265" s="808">
        <f>IF(AZ265="","N/A",IF(CQ265="Pass","P","F"))</f>
        <v/>
      </c>
      <c r="AH265" s="129"/>
      <c r="AI265" s="129"/>
      <c r="AJ265" s="129"/>
      <c r="AK265" s="119"/>
      <c r="AL265" s="115"/>
      <c r="AM265" s="119"/>
      <c r="AN265" s="119"/>
      <c r="AO265" s="692"/>
      <c r="AP265" s="692"/>
      <c r="AQ265" s="692"/>
      <c r="AR265" s="692"/>
      <c r="AS265" s="692"/>
      <c r="AT265" s="691">
        <f>CE265</f>
        <v/>
      </c>
      <c r="AU265" s="691">
        <f>CF265</f>
        <v/>
      </c>
      <c r="AV265" s="813"/>
      <c r="AW265" s="813"/>
      <c r="AX265" s="197">
        <f>CZ265</f>
        <v/>
      </c>
      <c r="AY265" s="197">
        <f>DE265</f>
        <v/>
      </c>
      <c r="AZ265" s="3379">
        <f>CO265</f>
        <v/>
      </c>
      <c r="BA265" s="3380"/>
      <c r="BB265" s="197">
        <f>CP265</f>
        <v/>
      </c>
      <c r="BC265" s="813"/>
      <c r="BD265" s="197">
        <f>CR265</f>
        <v/>
      </c>
      <c r="BE265" s="121">
        <f>CS265</f>
        <v/>
      </c>
      <c r="BF265" s="122">
        <f>CT265*60</f>
        <v/>
      </c>
      <c r="BG265" s="121">
        <f>BE265</f>
        <v/>
      </c>
      <c r="BH265" s="122">
        <f>CU265*60</f>
        <v/>
      </c>
      <c r="BI265" s="122">
        <f>CV265</f>
        <v/>
      </c>
      <c r="BJ265" s="117"/>
      <c r="BK265" s="812">
        <f>Overview!$E$7</f>
        <v/>
      </c>
      <c r="BL265" s="117"/>
      <c r="BM265" s="836">
        <f>CW265</f>
        <v/>
      </c>
      <c r="BN265" s="812">
        <f>Overview!$P$153</f>
        <v/>
      </c>
      <c r="BO265" s="117"/>
      <c r="BP265" s="117"/>
      <c r="BQ265" s="115"/>
      <c r="BR265" s="1478"/>
      <c r="BS265" s="1548"/>
      <c r="BT265" s="2127" t="inlineStr">
        <is>
          <t>LTE</t>
        </is>
      </c>
      <c r="BU265" s="2089" t="inlineStr">
        <is>
          <t>FDD1</t>
        </is>
      </c>
      <c r="BV265" s="430">
        <f>Overview!$H$31</f>
        <v/>
      </c>
      <c r="BW265" s="2010"/>
      <c r="BX265" s="2089"/>
      <c r="BY265" s="923"/>
      <c r="BZ265" s="1722">
        <f>IF(COUNT('Conducted LTE'!$AH$3:$AH$170)=0,10,INDEX('Conducted LTE'!$M$3:$M$170,MATCH(MAX('Conducted LTE'!$AH$3:$AH$170),'Conducted LTE'!$AH$3:$AH$170,0)))</f>
        <v>10</v>
      </c>
      <c r="CA265" s="466" t="str">
        <f>CA264</f>
        <v>TBD</v>
      </c>
      <c r="CB265" s="202">
        <v>0</v>
      </c>
      <c r="CC265" s="1683">
        <f>IF(COUNT('Conducted LTE'!$AH$3:$AH$170)=0,18300,INDEX('Conducted LTE'!$T$3:$T$170,MATCH(MAX('Conducted LTE'!$AH$3:$AH$170),'Conducted LTE'!$AH$3:$AH$170,0)))</f>
        <v>18300</v>
      </c>
      <c r="CD265" s="1683">
        <f>IF(COUNT('Conducted LTE'!$AH$3:$AH$170)=0,1950,INDEX('Conducted LTE'!$U$3:$U$170,MATCH(MAX('Conducted LTE'!$AH$3:$AH$170),'Conducted LTE'!$AH$3:$AH$170,0)))</f>
        <v>1950</v>
      </c>
      <c r="CE265" s="1523"/>
      <c r="CF265" s="1523"/>
      <c r="CG265" s="387" t="str">
        <f>IF(OR($BY$163="",$BY$163=""),"",$BY$163)</f>
        <v/>
      </c>
      <c r="CH265" s="387">
        <f>BZ265</f>
        <v/>
      </c>
      <c r="CI265" s="387">
        <f>CA265</f>
        <v/>
      </c>
      <c r="CJ265" s="1527"/>
      <c r="CK265" s="2042"/>
      <c r="CL265" s="206">
        <f>IF(CF265=""," ",IF(ABS(CE265-CF265)&lt;=0.125,"Valid","Not valid"))</f>
        <v/>
      </c>
      <c r="CM265" s="207">
        <f> IF(CE265="","",IF(AND(CE265&lt;&gt;"",CF265=""),IF(CE265&gt;=1,"Medir+Sig Max","No"),IF(CF265&lt;&gt;"",IF(CF265&gt;=1,"Medir+Sig Max","No"),"")))</f>
        <v/>
      </c>
      <c r="CN265" s="1787"/>
      <c r="CO265" s="220">
        <f>IF(CK265="",IF(AND(CE265="",CF265=""),"",IF(CF265="",IF(DE265&gt;1,ROUND(DE265*CE265,3),CE265),IF(DE265&gt;1,ROUND(DE265*CF265,3),CF265))),IF(AND(CE265="",CF265=""),"",IF(CF265="",IF(DE265&gt;1,ROUND(DE265*CE265*(1/(CK265)),3),CE265*(1/(CK265))),IF(DE265&gt;1,ROUND(DE265*CF265*(1/(CK265)),3),CF265*(1/(CK265))))))</f>
        <v/>
      </c>
      <c r="CP265" s="2043">
        <f>IF(COUNTIF(Overview!K12:K14,TRUE)&gt;0,2,IF(COUNTIF(Overview!L12:L14,TRUE)&gt;0,4,0))</f>
        <v/>
      </c>
      <c r="CQ265" s="1472">
        <f>IF(CO265="","",IF(CO265&gt;CP265,"Fail","Pass"))</f>
        <v/>
      </c>
      <c r="CR265" s="1481"/>
      <c r="CS265" s="1565">
        <f>MyTimestamp(CO265)</f>
        <v/>
      </c>
      <c r="CT265" s="1531">
        <f>IF(CE265="",0,15)+IF(CF265="",0,15)</f>
        <v/>
      </c>
      <c r="CU265" s="1532">
        <f>IF(CT265=0,0,2)</f>
        <v/>
      </c>
      <c r="CV265" s="859"/>
      <c r="CW265" s="859"/>
      <c r="CX265" s="2038"/>
      <c r="CY265" s="2044"/>
      <c r="CZ265" s="1543">
        <f>10^(CJ265/20)*100-100</f>
        <v/>
      </c>
      <c r="DA265" s="1331"/>
      <c r="DB265" s="709"/>
      <c r="DC265" s="777">
        <f>IF(DA265="","",10^(DA265/10))</f>
        <v/>
      </c>
      <c r="DD265" s="1377">
        <f>IF(ISNUMBER(DB265)=FALSE,"",10^(DB265/10))</f>
        <v/>
      </c>
      <c r="DE265" s="1543">
        <f>IF(AND(ISNUMBER(DC265),ISNUMBER(DD265)),IF(DC265/DD265&gt;1,ROUND((DC265)/DD265,3),1),1)</f>
        <v/>
      </c>
      <c r="DF265" s="1670">
        <f>IF(ISNUMBER(CO265),IF(CO265&gt;=CP265*0.90625,"!!!MEASURE other two 1RB modes!!!  To include the results for these two additional RB modes please use any row below free (for example otehr band) and replace the information of each field (tech, band, freq, etc...) with the proper one",""),"")</f>
        <v/>
      </c>
      <c r="DG265" s="1541"/>
      <c r="DH265" s="1541"/>
      <c r="DI265" s="1541"/>
      <c r="DJ265" s="1541"/>
      <c r="DK265" s="1541"/>
      <c r="DL265" s="1541"/>
      <c r="DM265" s="1541"/>
      <c r="DN265" s="1541"/>
      <c r="DO265" s="1541"/>
      <c r="DP265" s="1541"/>
      <c r="DQ265" s="1541"/>
      <c r="DR265" s="1541"/>
    </row>
    <row r="266" ht="12.75" x14ac:dyDescent="0.2">
      <c r="A266" s="1541"/>
      <c r="B266" s="1541"/>
      <c r="C266"/>
      <c r="D266" s="130">
        <f>IF(BX$259="Close to Ear","EN 62209-1","EN 62209-2")</f>
        <v/>
      </c>
      <c r="E266" s="130">
        <f>IF(CG266="Close to Ear","2016","2010/A1:2019")</f>
        <v/>
      </c>
      <c r="F266" s="1488" t="inlineStr">
        <is>
          <t>5.3</t>
        </is>
      </c>
      <c r="G266" s="1497"/>
      <c r="H266" s="120">
        <f>BV266</f>
        <v/>
      </c>
      <c r="I266" s="120">
        <f>BW266</f>
        <v/>
      </c>
      <c r="J266" s="687" t="inlineStr">
        <is>
          <t>LTE</t>
        </is>
      </c>
      <c r="K266" s="194" t="inlineStr">
        <is>
          <t>FDD1</t>
        </is>
      </c>
      <c r="L266" s="115"/>
      <c r="M266" s="120">
        <v>10</v>
      </c>
      <c r="N266" s="119" t="inlineStr">
        <is>
          <t>QPSK</t>
        </is>
      </c>
      <c r="O266" s="131"/>
      <c r="P266" s="6597"/>
      <c r="Q266" s="131">
        <v>1</v>
      </c>
      <c r="R266" s="131">
        <v>0</v>
      </c>
      <c r="S266" s="120"/>
      <c r="T266" s="120">
        <v>18300</v>
      </c>
      <c r="U266" s="120">
        <v>1950</v>
      </c>
      <c r="V266" s="119"/>
      <c r="W266" s="197"/>
      <c r="X266" s="119"/>
      <c r="Y266" s="119"/>
      <c r="Z266" s="119"/>
      <c r="AA266" s="115"/>
      <c r="AB266" s="115"/>
      <c r="AC266" s="689">
        <f>IF(OR(BX$259="Close to Ear",BX$259="Close to Head"),"Head",IF(BX$259="Extremity","Extremity","Body"))</f>
        <v/>
      </c>
      <c r="AD266" s="690">
        <f>CA266</f>
        <v/>
      </c>
      <c r="AE266" s="688">
        <f>CB266</f>
        <v/>
      </c>
      <c r="AF266" s="115"/>
      <c r="AG266" s="808">
        <f>IF(AZ266="","N/A",IF(CQ266="Pass","P","F"))</f>
        <v/>
      </c>
      <c r="AH266" s="129"/>
      <c r="AI266" s="129"/>
      <c r="AJ266" s="129"/>
      <c r="AK266" s="119"/>
      <c r="AL266" s="115"/>
      <c r="AM266" s="119"/>
      <c r="AN266" s="119"/>
      <c r="AO266" s="692"/>
      <c r="AP266" s="692"/>
      <c r="AQ266" s="692"/>
      <c r="AR266" s="692"/>
      <c r="AS266" s="692"/>
      <c r="AT266" s="691">
        <f>CE266</f>
        <v/>
      </c>
      <c r="AU266" s="691">
        <f>CF266</f>
        <v/>
      </c>
      <c r="AV266" s="813"/>
      <c r="AW266" s="813"/>
      <c r="AX266" s="197">
        <f>CZ266</f>
        <v/>
      </c>
      <c r="AY266" s="197">
        <f>DE266</f>
        <v/>
      </c>
      <c r="AZ266" s="3379">
        <f>CO266</f>
        <v/>
      </c>
      <c r="BA266" s="3380"/>
      <c r="BB266" s="197">
        <f>CP266</f>
        <v/>
      </c>
      <c r="BC266" s="813"/>
      <c r="BD266" s="197">
        <f>CR266</f>
        <v/>
      </c>
      <c r="BE266" s="121">
        <f>CS266</f>
        <v/>
      </c>
      <c r="BF266" s="122">
        <f>CT266*60</f>
        <v/>
      </c>
      <c r="BG266" s="121">
        <f>BE266</f>
        <v/>
      </c>
      <c r="BH266" s="122">
        <f>CU266*60</f>
        <v/>
      </c>
      <c r="BI266" s="122">
        <f>CV266</f>
        <v/>
      </c>
      <c r="BJ266" s="117"/>
      <c r="BK266" s="812">
        <f>Overview!$E$7</f>
        <v/>
      </c>
      <c r="BL266" s="117"/>
      <c r="BM266" s="836">
        <f>CW266</f>
        <v/>
      </c>
      <c r="BN266" s="812">
        <f>Overview!$P$153</f>
        <v/>
      </c>
      <c r="BO266" s="117"/>
      <c r="BP266" s="117"/>
      <c r="BQ266" s="115"/>
      <c r="BR266" s="1478"/>
      <c r="BS266" s="1548"/>
      <c r="BT266" s="2127" t="inlineStr">
        <is>
          <t>LTE</t>
        </is>
      </c>
      <c r="BU266" s="2089" t="inlineStr">
        <is>
          <t>FDD1</t>
        </is>
      </c>
      <c r="BV266" s="430">
        <f>Overview!$H$31</f>
        <v/>
      </c>
      <c r="BW266" s="2010"/>
      <c r="BX266" s="2089"/>
      <c r="BY266" s="882"/>
      <c r="BZ266" s="1722">
        <f>IF(COUNT('Conducted LTE'!$AH$3:$AH$170)=0,10,INDEX('Conducted LTE'!$M$3:$M$170,MATCH(MAX('Conducted LTE'!$AH$3:$AH$170),'Conducted LTE'!$AH$3:$AH$170,0)))</f>
        <v>10</v>
      </c>
      <c r="CA266" s="467" t="str">
        <f>CA265</f>
        <v>TBD</v>
      </c>
      <c r="CB266" s="200">
        <v>0</v>
      </c>
      <c r="CC266" s="1679">
        <f>IF(COUNT('Conducted LTE'!$AH$3:$AH$170)=0,18300,INDEX('Conducted LTE'!$T$3:$T$170,MATCH(MAX('Conducted LTE'!$AH$3:$AH$170),'Conducted LTE'!$AH$3:$AH$170,0)))</f>
        <v>18300</v>
      </c>
      <c r="CD266" s="1679">
        <f>IF(COUNT('Conducted LTE'!$AH$3:$AH$170)=0,1950,INDEX('Conducted LTE'!$U$3:$U$170,MATCH(MAX('Conducted LTE'!$AH$3:$AH$170),'Conducted LTE'!$AH$3:$AH$170,0)))</f>
        <v>1950</v>
      </c>
      <c r="CE266" s="1523"/>
      <c r="CF266" s="1523"/>
      <c r="CG266" s="387" t="str">
        <f>IF(OR($BY$163="",$BY$163=""),"",$BY$163)</f>
        <v/>
      </c>
      <c r="CH266" s="387">
        <f>BZ266</f>
        <v/>
      </c>
      <c r="CI266" s="387">
        <f>CA266</f>
        <v/>
      </c>
      <c r="CJ266" s="1527"/>
      <c r="CK266" s="2042"/>
      <c r="CL266" s="206">
        <f>IF(CF266=""," ",IF(ABS(CE266-CF266)&lt;=0.125,"Valid","Not valid"))</f>
        <v/>
      </c>
      <c r="CM266" s="207">
        <f> IF(CE266="","",IF(AND(CE266&lt;&gt;"",CF266=""),IF(CE266&gt;=1,"Medir+Sig Max","No"),IF(CF266&lt;&gt;"",IF(CF266&gt;=1,"Medir+Sig Max","No"),"")))</f>
        <v/>
      </c>
      <c r="CN266" s="1787"/>
      <c r="CO266" s="220">
        <f>IF(CK266="",IF(AND(CE266="",CF266=""),"",IF(CF266="",IF(DE266&gt;1,ROUND(DE266*CE266,3),CE266),IF(DE266&gt;1,ROUND(DE266*CF266,3),CF266))),IF(AND(CE266="",CF266=""),"",IF(CF266="",IF(DE266&gt;1,ROUND(DE266*CE266*(1/(CK266)),3),CE266*(1/(CK266))),IF(DE266&gt;1,ROUND(DE266*CF266*(1/(CK266)),3),CF266*(1/(CK266))))))</f>
        <v/>
      </c>
      <c r="CP266" s="2043">
        <f>IF(COUNTIF(Overview!K12:K14,TRUE)&gt;0,2,IF(COUNTIF(Overview!L12:L14,TRUE)&gt;0,4,0))</f>
        <v/>
      </c>
      <c r="CQ266" s="1472">
        <f>IF(CO266="","",IF(CO266&gt;CP266,"Fail","Pass"))</f>
        <v/>
      </c>
      <c r="CR266" s="1481"/>
      <c r="CS266" s="1565">
        <f>MyTimestamp(CO266)</f>
        <v/>
      </c>
      <c r="CT266" s="1531">
        <f>IF(CE266="",0,15)+IF(CF266="",0,15)</f>
        <v/>
      </c>
      <c r="CU266" s="1532">
        <f>IF(CT266=0,0,2)</f>
        <v/>
      </c>
      <c r="CV266" s="859"/>
      <c r="CW266" s="859"/>
      <c r="CX266" s="2038"/>
      <c r="CY266" s="2044"/>
      <c r="CZ266" s="1543">
        <f>10^(CJ266/20)*100-100</f>
        <v/>
      </c>
      <c r="DA266" s="1331"/>
      <c r="DB266" s="709"/>
      <c r="DC266" s="777">
        <f>IF(DA266="","",10^(DA266/10))</f>
        <v/>
      </c>
      <c r="DD266" s="1377">
        <f>IF(ISNUMBER(DB266)=FALSE,"",10^(DB266/10))</f>
        <v/>
      </c>
      <c r="DE266" s="1543">
        <f>IF(AND(ISNUMBER(DC266),ISNUMBER(DD266)),IF(DC266/DD266&gt;1,ROUND((DC266)/DD266,3),1),1)</f>
        <v/>
      </c>
      <c r="DF266" s="1670">
        <f>IF(ISNUMBER(CO266),IF(CO266&gt;=CP266*0.90625,"!!!MEASURE other two 1RB modes!!!  To include the results for these two additional RB modes please use any row below free (for example otehr band) and replace the information of each field (tech, band, freq, etc...) with the proper one",""),"")</f>
        <v/>
      </c>
      <c r="DG266" s="1541"/>
      <c r="DH266" s="1541"/>
      <c r="DI266" s="1541"/>
      <c r="DJ266" s="1541"/>
      <c r="DK266" s="1541"/>
      <c r="DL266" s="1541"/>
      <c r="DM266" s="1541"/>
      <c r="DN266" s="1541"/>
      <c r="DO266" s="1541"/>
      <c r="DP266" s="1541"/>
      <c r="DQ266" s="1541"/>
      <c r="DR266" s="1541"/>
    </row>
    <row r="267" ht="12.75" x14ac:dyDescent="0.2">
      <c r="A267" s="1541"/>
      <c r="B267" s="1541"/>
      <c r="C267"/>
      <c r="D267" s="130">
        <f>IF(BX$259="Close to Ear","EN 62209-1","EN 62209-2")</f>
        <v/>
      </c>
      <c r="E267" s="130">
        <f>IF(CG267="Close to Ear","2016","2010/A1:2019")</f>
        <v/>
      </c>
      <c r="F267" s="1488" t="inlineStr">
        <is>
          <t>5.3</t>
        </is>
      </c>
      <c r="G267" s="1497"/>
      <c r="H267" s="120">
        <f>BV267</f>
        <v/>
      </c>
      <c r="I267" s="120">
        <f>BW267</f>
        <v/>
      </c>
      <c r="J267" s="687" t="inlineStr">
        <is>
          <t>LTE</t>
        </is>
      </c>
      <c r="K267" s="194" t="inlineStr">
        <is>
          <t>FDD1</t>
        </is>
      </c>
      <c r="L267" s="115"/>
      <c r="M267" s="120">
        <v>10</v>
      </c>
      <c r="N267" s="119" t="inlineStr">
        <is>
          <t>QPSK</t>
        </is>
      </c>
      <c r="O267" s="131"/>
      <c r="P267" s="6597"/>
      <c r="Q267" s="131">
        <v>1</v>
      </c>
      <c r="R267" s="131">
        <v>0</v>
      </c>
      <c r="S267" s="120"/>
      <c r="T267" s="120">
        <v>18300</v>
      </c>
      <c r="U267" s="120">
        <v>1950</v>
      </c>
      <c r="V267" s="119"/>
      <c r="W267" s="197"/>
      <c r="X267" s="119"/>
      <c r="Y267" s="119"/>
      <c r="Z267" s="119"/>
      <c r="AA267" s="115"/>
      <c r="AB267" s="115"/>
      <c r="AC267" s="689">
        <f>IF(OR(BX$259="Close to Ear",BX$259="Close to Head"),"Head",IF(BX$259="Extremity","Extremity","Body"))</f>
        <v/>
      </c>
      <c r="AD267" s="690">
        <f>CA267</f>
        <v/>
      </c>
      <c r="AE267" s="688">
        <f>CB267</f>
        <v/>
      </c>
      <c r="AF267" s="115"/>
      <c r="AG267" s="808">
        <f>IF(AZ267="","N/A",IF(CQ267="Pass","P","F"))</f>
        <v/>
      </c>
      <c r="AH267" s="129"/>
      <c r="AI267" s="129"/>
      <c r="AJ267" s="129"/>
      <c r="AK267" s="119"/>
      <c r="AL267" s="115"/>
      <c r="AM267" s="119"/>
      <c r="AN267" s="119"/>
      <c r="AO267" s="692"/>
      <c r="AP267" s="692"/>
      <c r="AQ267" s="692"/>
      <c r="AR267" s="692"/>
      <c r="AS267" s="692"/>
      <c r="AT267" s="691">
        <f>CE267</f>
        <v/>
      </c>
      <c r="AU267" s="691">
        <f>CF267</f>
        <v/>
      </c>
      <c r="AV267" s="813"/>
      <c r="AW267" s="813"/>
      <c r="AX267" s="197">
        <f>CZ267</f>
        <v/>
      </c>
      <c r="AY267" s="197">
        <f>DE267</f>
        <v/>
      </c>
      <c r="AZ267" s="3379">
        <f>CO267</f>
        <v/>
      </c>
      <c r="BA267" s="3380"/>
      <c r="BB267" s="197">
        <f>CP267</f>
        <v/>
      </c>
      <c r="BC267" s="813"/>
      <c r="BD267" s="197">
        <f>CR267</f>
        <v/>
      </c>
      <c r="BE267" s="121">
        <f>CS267</f>
        <v/>
      </c>
      <c r="BF267" s="122">
        <f>CT267*60</f>
        <v/>
      </c>
      <c r="BG267" s="121">
        <f>BE267</f>
        <v/>
      </c>
      <c r="BH267" s="122">
        <f>CU267*60</f>
        <v/>
      </c>
      <c r="BI267" s="122">
        <f>CV267</f>
        <v/>
      </c>
      <c r="BJ267" s="117"/>
      <c r="BK267" s="812">
        <f>Overview!$E$7</f>
        <v/>
      </c>
      <c r="BL267" s="117"/>
      <c r="BM267" s="836">
        <f>CW267</f>
        <v/>
      </c>
      <c r="BN267" s="812">
        <f>Overview!$P$153</f>
        <v/>
      </c>
      <c r="BO267" s="117"/>
      <c r="BP267" s="117"/>
      <c r="BQ267" s="115"/>
      <c r="BR267" s="1478"/>
      <c r="BS267" s="1548"/>
      <c r="BT267" s="2127" t="inlineStr">
        <is>
          <t>LTE</t>
        </is>
      </c>
      <c r="BU267" s="2089" t="inlineStr">
        <is>
          <t>FDD1</t>
        </is>
      </c>
      <c r="BV267" s="430">
        <f>Overview!$H$31</f>
        <v/>
      </c>
      <c r="BW267" s="2010"/>
      <c r="BX267" s="2089"/>
      <c r="BY267" s="924"/>
      <c r="BZ267" s="1722">
        <f>IF(COUNT('Conducted LTE'!$AH$3:$AH$170)=0,10,INDEX('Conducted LTE'!$M$3:$M$170,MATCH(MAX('Conducted LTE'!$AH$3:$AH$170),'Conducted LTE'!$AH$3:$AH$170,0)))</f>
        <v>10</v>
      </c>
      <c r="CA267" s="468" t="str">
        <f>CA266</f>
        <v>TBD</v>
      </c>
      <c r="CB267" s="201">
        <v>0</v>
      </c>
      <c r="CC267" s="1059">
        <f>IF(COUNT('Conducted LTE'!$AH$3:$AH$170)=0,18300,INDEX('Conducted LTE'!$T$3:$T$170,MATCH(MAX('Conducted LTE'!$AH$3:$AH$170),'Conducted LTE'!$AH$3:$AH$170,0)))</f>
        <v>18300</v>
      </c>
      <c r="CD267" s="1059">
        <f>IF(COUNT('Conducted LTE'!$AH$3:$AH$170)=0,1950,INDEX('Conducted LTE'!$U$3:$U$170,MATCH(MAX('Conducted LTE'!$AH$3:$AH$170),'Conducted LTE'!$AH$3:$AH$170,0)))</f>
        <v>1950</v>
      </c>
      <c r="CE267" s="1523"/>
      <c r="CF267" s="1523"/>
      <c r="CG267" s="387" t="str">
        <f>IF(OR($BY$163="",$BY$163=""),"",$BY$163)</f>
        <v/>
      </c>
      <c r="CH267" s="387">
        <f>BZ267</f>
        <v/>
      </c>
      <c r="CI267" s="387">
        <f>CA267</f>
        <v/>
      </c>
      <c r="CJ267" s="1527"/>
      <c r="CK267" s="2042"/>
      <c r="CL267" s="206">
        <f>IF(CF267=""," ",IF(ABS(CE267-CF267)&lt;=0.125,"Valid","Not valid"))</f>
        <v/>
      </c>
      <c r="CM267" s="207">
        <f> IF(CE267="","",IF(AND(CE267&lt;&gt;"",CF267=""),IF(CE267&gt;=1,"Medir+Sig Max","No"),IF(CF267&lt;&gt;"",IF(CF267&gt;=1,"Medir+Sig Max","No"),"")))</f>
        <v/>
      </c>
      <c r="CN267" s="1787"/>
      <c r="CO267" s="220">
        <f>IF(CK267="",IF(AND(CE267="",CF267=""),"",IF(CF267="",IF(DE267&gt;1,ROUND(DE267*CE267,3),CE267),IF(DE267&gt;1,ROUND(DE267*CF267,3),CF267))),IF(AND(CE267="",CF267=""),"",IF(CF267="",IF(DE267&gt;1,ROUND(DE267*CE267*(1/(CK267)),3),CE267*(1/(CK267))),IF(DE267&gt;1,ROUND(DE267*CF267*(1/(CK267)),3),CF267*(1/(CK267))))))</f>
        <v/>
      </c>
      <c r="CP267" s="2043">
        <f>IF(COUNTIF(Overview!K12:K14,TRUE)&gt;0,2,IF(COUNTIF(Overview!L12:L14,TRUE)&gt;0,4,0))</f>
        <v/>
      </c>
      <c r="CQ267" s="1472">
        <f>IF(CO267="","",IF(CO267&gt;CP267,"Fail","Pass"))</f>
        <v/>
      </c>
      <c r="CR267" s="1481"/>
      <c r="CS267" s="1565">
        <f>MyTimestamp(CO267)</f>
        <v/>
      </c>
      <c r="CT267" s="1531">
        <f>IF(CE267="",0,15)+IF(CF267="",0,15)</f>
        <v/>
      </c>
      <c r="CU267" s="1532">
        <f>IF(CT267=0,0,2)</f>
        <v/>
      </c>
      <c r="CV267" s="859"/>
      <c r="CW267" s="859"/>
      <c r="CX267" s="2038"/>
      <c r="CY267" s="2044"/>
      <c r="CZ267" s="1543">
        <f>10^(CJ267/20)*100-100</f>
        <v/>
      </c>
      <c r="DA267" s="1331"/>
      <c r="DB267" s="709"/>
      <c r="DC267" s="777">
        <f>IF(DA267="","",10^(DA267/10))</f>
        <v/>
      </c>
      <c r="DD267" s="1377">
        <f>IF(ISNUMBER(DB267)=FALSE,"",10^(DB267/10))</f>
        <v/>
      </c>
      <c r="DE267" s="1543">
        <f>IF(AND(ISNUMBER(DC267),ISNUMBER(DD267)),IF(DC267/DD267&gt;1,ROUND((DC267)/DD267,3),1),1)</f>
        <v/>
      </c>
      <c r="DF267" s="1670">
        <f>IF(ISNUMBER(CO267),IF(CO267&gt;=CP267*0.90625,"!!!MEASURE other two 1RB modes!!!  To include the results for these two additional RB modes please use any row below free (for example otehr band) and replace the information of each field (tech, band, freq, etc...) with the proper one",""),"")</f>
        <v/>
      </c>
      <c r="DG267" s="1541"/>
      <c r="DH267" s="1541"/>
      <c r="DI267" s="1541"/>
      <c r="DJ267" s="1541"/>
      <c r="DK267" s="1541"/>
      <c r="DL267" s="1541"/>
      <c r="DM267" s="1541"/>
      <c r="DN267" s="1541"/>
      <c r="DO267" s="1541"/>
      <c r="DP267" s="1541"/>
      <c r="DQ267" s="1541"/>
      <c r="DR267" s="1541"/>
    </row>
    <row r="268" ht="12.75" x14ac:dyDescent="0.2">
      <c r="A268" s="1541"/>
      <c r="B268" s="1541"/>
      <c r="C268"/>
      <c r="D268" s="130">
        <f>IF(BX$259="Close to Ear","EN 62209-1","EN 62209-2")</f>
        <v/>
      </c>
      <c r="E268" s="130">
        <f>IF(CG268="Close to Ear","2016","2010/A1:2019")</f>
        <v/>
      </c>
      <c r="F268" s="1488" t="inlineStr">
        <is>
          <t>5.3</t>
        </is>
      </c>
      <c r="G268" s="1497"/>
      <c r="H268" s="120">
        <f>BV268</f>
        <v/>
      </c>
      <c r="I268" s="120">
        <f>BW268</f>
        <v/>
      </c>
      <c r="J268" s="687" t="inlineStr">
        <is>
          <t>LTE</t>
        </is>
      </c>
      <c r="K268" s="194" t="inlineStr">
        <is>
          <t>FDD1</t>
        </is>
      </c>
      <c r="L268" s="115"/>
      <c r="M268" s="120">
        <v>10</v>
      </c>
      <c r="N268" s="119" t="inlineStr">
        <is>
          <t>QPSK</t>
        </is>
      </c>
      <c r="O268" s="131"/>
      <c r="P268" s="6597"/>
      <c r="Q268" s="131">
        <v>1</v>
      </c>
      <c r="R268" s="131">
        <v>0</v>
      </c>
      <c r="S268" s="120"/>
      <c r="T268" s="120">
        <v>18300</v>
      </c>
      <c r="U268" s="120">
        <v>1950</v>
      </c>
      <c r="V268" s="119"/>
      <c r="W268" s="197"/>
      <c r="X268" s="119"/>
      <c r="Y268" s="119"/>
      <c r="Z268" s="119"/>
      <c r="AA268" s="115"/>
      <c r="AB268" s="115"/>
      <c r="AC268" s="689">
        <f>IF(OR(BX$259="Close to Ear",BX$259="Close to Head"),"Head",IF(BX$259="Extremity","Extremity","Body"))</f>
        <v/>
      </c>
      <c r="AD268" s="690">
        <f>CA268</f>
        <v/>
      </c>
      <c r="AE268" s="688">
        <f>CB268</f>
        <v/>
      </c>
      <c r="AF268" s="115"/>
      <c r="AG268" s="808">
        <f>IF(AZ268="","N/A",IF(CQ268="Pass","P","F"))</f>
        <v/>
      </c>
      <c r="AH268" s="129"/>
      <c r="AI268" s="129"/>
      <c r="AJ268" s="129"/>
      <c r="AK268" s="119"/>
      <c r="AL268" s="115"/>
      <c r="AM268" s="119"/>
      <c r="AN268" s="119"/>
      <c r="AO268" s="692"/>
      <c r="AP268" s="692"/>
      <c r="AQ268" s="692"/>
      <c r="AR268" s="692"/>
      <c r="AS268" s="692"/>
      <c r="AT268" s="691">
        <f>CE268</f>
        <v/>
      </c>
      <c r="AU268" s="691">
        <f>CF268</f>
        <v/>
      </c>
      <c r="AV268" s="813"/>
      <c r="AW268" s="813"/>
      <c r="AX268" s="197">
        <f>CZ268</f>
        <v/>
      </c>
      <c r="AY268" s="197">
        <f>DE268</f>
        <v/>
      </c>
      <c r="AZ268" s="3379">
        <f>CO268</f>
        <v/>
      </c>
      <c r="BA268" s="3380"/>
      <c r="BB268" s="197">
        <f>CP268</f>
        <v/>
      </c>
      <c r="BC268" s="813"/>
      <c r="BD268" s="197">
        <f>CR268</f>
        <v/>
      </c>
      <c r="BE268" s="121">
        <f>CS268</f>
        <v/>
      </c>
      <c r="BF268" s="122">
        <f>CT268*60</f>
        <v/>
      </c>
      <c r="BG268" s="121">
        <f>BE268</f>
        <v/>
      </c>
      <c r="BH268" s="122">
        <f>CU268*60</f>
        <v/>
      </c>
      <c r="BI268" s="122">
        <f>CV268</f>
        <v/>
      </c>
      <c r="BJ268" s="117"/>
      <c r="BK268" s="812">
        <f>Overview!$E$7</f>
        <v/>
      </c>
      <c r="BL268" s="117"/>
      <c r="BM268" s="836">
        <f>CW268</f>
        <v/>
      </c>
      <c r="BN268" s="812">
        <f>Overview!$P$153</f>
        <v/>
      </c>
      <c r="BO268" s="117"/>
      <c r="BP268" s="117"/>
      <c r="BQ268" s="115"/>
      <c r="BR268" s="1478"/>
      <c r="BS268" s="1548"/>
      <c r="BT268" s="2127" t="inlineStr">
        <is>
          <t>LTE</t>
        </is>
      </c>
      <c r="BU268" s="2089" t="inlineStr">
        <is>
          <t>FDD1</t>
        </is>
      </c>
      <c r="BV268" s="430">
        <f>Overview!$H$31</f>
        <v/>
      </c>
      <c r="BW268" s="2010"/>
      <c r="BX268" s="2089"/>
      <c r="BY268" s="2130"/>
      <c r="BZ268" s="2131">
        <f>IF(COUNT('Conducted LTE'!$AH$3:$AH$170)=0,10,INDEX('Conducted LTE'!$M$3:$M$170,MATCH(MAX('Conducted LTE'!$AH$3:$AH$170),'Conducted LTE'!$AH$3:$AH$170,0)))</f>
        <v>10</v>
      </c>
      <c r="CA268" s="466" t="str">
        <f>CA267</f>
        <v>TBD</v>
      </c>
      <c r="CB268" s="202">
        <v>0</v>
      </c>
      <c r="CC268" s="881">
        <f>IF(COUNT('Conducted LTE'!$AH$3:$AH$170)=0,18300,INDEX('Conducted LTE'!$T$3:$T$170,MATCH(MAX('Conducted LTE'!$AH$3:$AH$170),'Conducted LTE'!$AH$3:$AH$170,0)))</f>
        <v>18300</v>
      </c>
      <c r="CD268" s="881">
        <f>IF(COUNT('Conducted LTE'!$AH$3:$AH$170)=0,1950,INDEX('Conducted LTE'!$U$3:$U$170,MATCH(MAX('Conducted LTE'!$AH$3:$AH$170),'Conducted LTE'!$AH$3:$AH$170,0)))</f>
        <v>1950</v>
      </c>
      <c r="CE268" s="1523"/>
      <c r="CF268" s="1523"/>
      <c r="CG268" s="387" t="str">
        <f>IF(OR($BY$163="",$BY$163=""),"",$BY$163)</f>
        <v/>
      </c>
      <c r="CH268" s="387">
        <f>BZ268</f>
        <v/>
      </c>
      <c r="CI268" s="387">
        <f>CA268</f>
        <v/>
      </c>
      <c r="CJ268" s="1527"/>
      <c r="CK268" s="2042"/>
      <c r="CL268" s="206">
        <f>IF(CF268=""," ",IF(ABS(CE268-CF268)&lt;=0.125,"Valid","Not valid"))</f>
        <v/>
      </c>
      <c r="CM268" s="207">
        <f> IF(CE268="","",IF(AND(CE268&lt;&gt;"",CF268=""),IF(CE268&gt;=1,"Medir+Sig Max","No"),IF(CF268&lt;&gt;"",IF(CF268&gt;=1,"Medir+Sig Max","No"),"")))</f>
        <v/>
      </c>
      <c r="CN268" s="1787"/>
      <c r="CO268" s="220">
        <f>IF(CK268="",IF(AND(CE268="",CF268=""),"",IF(CF268="",IF(DE268&gt;1,ROUND(DE268*CE268,3),CE268),IF(DE268&gt;1,ROUND(DE268*CF268,3),CF268))),IF(AND(CE268="",CF268=""),"",IF(CF268="",IF(DE268&gt;1,ROUND(DE268*CE268*(1/(CK268)),3),CE268*(1/(CK268))),IF(DE268&gt;1,ROUND(DE268*CF268*(1/(CK268)),3),CF268*(1/(CK268))))))</f>
        <v/>
      </c>
      <c r="CP268" s="2043">
        <f>IF(COUNTIF(Overview!K12:K14,TRUE)&gt;0,2,IF(COUNTIF(Overview!L12:L14,TRUE)&gt;0,4,0))</f>
        <v/>
      </c>
      <c r="CQ268" s="1472">
        <f>IF(CO268="","",IF(CO268&gt;CP268,"Fail","Pass"))</f>
        <v/>
      </c>
      <c r="CR268" s="1481"/>
      <c r="CS268" s="1565">
        <f>MyTimestamp(CO268)</f>
        <v/>
      </c>
      <c r="CT268" s="1531">
        <f>IF(CE268="",0,15)+IF(CF268="",0,15)</f>
        <v/>
      </c>
      <c r="CU268" s="1532">
        <f>IF(CT268=0,0,2)</f>
        <v/>
      </c>
      <c r="CV268" s="859"/>
      <c r="CW268" s="859"/>
      <c r="CX268" s="2038"/>
      <c r="CY268" s="2044"/>
      <c r="CZ268" s="1543">
        <f>10^(CJ268/20)*100-100</f>
        <v/>
      </c>
      <c r="DA268" s="1331"/>
      <c r="DB268" s="709"/>
      <c r="DC268" s="777">
        <f>IF(DA268="","",10^(DA268/10))</f>
        <v/>
      </c>
      <c r="DD268" s="1377">
        <f>IF(ISNUMBER(DB268)=FALSE,"",10^(DB268/10))</f>
        <v/>
      </c>
      <c r="DE268" s="1543">
        <f>IF(AND(ISNUMBER(DC268),ISNUMBER(DD268)),IF(DC268/DD268&gt;1,ROUND((DC268)/DD268,3),1),1)</f>
        <v/>
      </c>
      <c r="DF268" s="1541"/>
      <c r="DG268" s="1541"/>
      <c r="DH268" s="1541"/>
      <c r="DI268" s="1541"/>
      <c r="DJ268" s="1541"/>
      <c r="DK268" s="1541"/>
      <c r="DL268" s="1541"/>
      <c r="DM268" s="1541"/>
      <c r="DN268" s="1541"/>
      <c r="DO268" s="1541"/>
      <c r="DP268" s="1541"/>
      <c r="DQ268" s="1541"/>
      <c r="DR268" s="1541"/>
    </row>
    <row r="269" ht="12.75" x14ac:dyDescent="0.2">
      <c r="A269" s="1541"/>
      <c r="B269" s="1541"/>
      <c r="C269"/>
      <c r="D269" s="130">
        <f>IF(BX$259="Close to Ear","EN 62209-1","EN 62209-2")</f>
        <v/>
      </c>
      <c r="E269" s="130">
        <f>IF(CG269="Close to Ear","2016","2010/A1:2019")</f>
        <v/>
      </c>
      <c r="F269" s="1488" t="inlineStr">
        <is>
          <t>5.3</t>
        </is>
      </c>
      <c r="G269" s="1497"/>
      <c r="H269" s="120">
        <f>BV269</f>
        <v/>
      </c>
      <c r="I269" s="120">
        <f>BW269</f>
        <v/>
      </c>
      <c r="J269" s="687" t="inlineStr">
        <is>
          <t>LTE</t>
        </is>
      </c>
      <c r="K269" s="194" t="inlineStr">
        <is>
          <t>FDD1</t>
        </is>
      </c>
      <c r="L269" s="115"/>
      <c r="M269" s="120">
        <v>10</v>
      </c>
      <c r="N269" s="119" t="inlineStr">
        <is>
          <t>QPSK</t>
        </is>
      </c>
      <c r="O269" s="131"/>
      <c r="P269" s="6597"/>
      <c r="Q269" s="131">
        <v>1</v>
      </c>
      <c r="R269" s="131">
        <v>0</v>
      </c>
      <c r="S269" s="120"/>
      <c r="T269" s="120">
        <v>18300</v>
      </c>
      <c r="U269" s="120">
        <v>1950</v>
      </c>
      <c r="V269" s="119"/>
      <c r="W269" s="197"/>
      <c r="X269" s="119"/>
      <c r="Y269" s="119"/>
      <c r="Z269" s="119"/>
      <c r="AA269" s="115"/>
      <c r="AB269" s="115"/>
      <c r="AC269" s="689">
        <f>IF(OR(BX$259="Close to Ear",BX$259="Close to Head"),"Head",IF(BX$259="Extremity","Extremity","Body"))</f>
        <v/>
      </c>
      <c r="AD269" s="690">
        <f>CA269</f>
        <v/>
      </c>
      <c r="AE269" s="688">
        <f>CB269</f>
        <v/>
      </c>
      <c r="AF269" s="115"/>
      <c r="AG269" s="808">
        <f>IF(AZ269="","N/A",IF(CQ269="Pass","P","F"))</f>
        <v/>
      </c>
      <c r="AH269" s="129"/>
      <c r="AI269" s="129"/>
      <c r="AJ269" s="129"/>
      <c r="AK269" s="119"/>
      <c r="AL269" s="115"/>
      <c r="AM269" s="119"/>
      <c r="AN269" s="119"/>
      <c r="AO269" s="692"/>
      <c r="AP269" s="692"/>
      <c r="AQ269" s="692"/>
      <c r="AR269" s="692"/>
      <c r="AS269" s="692"/>
      <c r="AT269" s="691">
        <f>CE269</f>
        <v/>
      </c>
      <c r="AU269" s="691">
        <f>CF269</f>
        <v/>
      </c>
      <c r="AV269" s="813"/>
      <c r="AW269" s="813"/>
      <c r="AX269" s="197">
        <f>CZ269</f>
        <v/>
      </c>
      <c r="AY269" s="197">
        <f>DE269</f>
        <v/>
      </c>
      <c r="AZ269" s="3379">
        <f>CO269</f>
        <v/>
      </c>
      <c r="BA269" s="3380"/>
      <c r="BB269" s="197">
        <f>CP269</f>
        <v/>
      </c>
      <c r="BC269" s="813"/>
      <c r="BD269" s="197">
        <f>CR269</f>
        <v/>
      </c>
      <c r="BE269" s="121">
        <f>CS269</f>
        <v/>
      </c>
      <c r="BF269" s="122">
        <f>CT269*60</f>
        <v/>
      </c>
      <c r="BG269" s="121">
        <f>BE269</f>
        <v/>
      </c>
      <c r="BH269" s="122">
        <f>CU269*60</f>
        <v/>
      </c>
      <c r="BI269" s="122">
        <f>CV269</f>
        <v/>
      </c>
      <c r="BJ269" s="117"/>
      <c r="BK269" s="812">
        <f>Overview!$E$7</f>
        <v/>
      </c>
      <c r="BL269" s="117"/>
      <c r="BM269" s="836">
        <f>CW269</f>
        <v/>
      </c>
      <c r="BN269" s="812">
        <f>Overview!$P$153</f>
        <v/>
      </c>
      <c r="BO269" s="117"/>
      <c r="BP269" s="117"/>
      <c r="BQ269" s="115"/>
      <c r="BR269" s="1478"/>
      <c r="BS269" s="1548"/>
      <c r="BT269" s="2127" t="inlineStr">
        <is>
          <t>LTE</t>
        </is>
      </c>
      <c r="BU269" s="2089" t="inlineStr">
        <is>
          <t>FDD1</t>
        </is>
      </c>
      <c r="BV269" s="430">
        <f>Overview!$H$31</f>
        <v/>
      </c>
      <c r="BW269" s="2010"/>
      <c r="BX269" s="2089"/>
      <c r="BY269" s="2129"/>
      <c r="BZ269" s="2131">
        <f>IF(COUNT('Conducted LTE'!$AH$3:$AH$170)=0,10,INDEX('Conducted LTE'!$M$3:$M$170,MATCH(MAX('Conducted LTE'!$AH$3:$AH$170),'Conducted LTE'!$AH$3:$AH$170,0)))</f>
        <v>10</v>
      </c>
      <c r="CA269" s="467" t="str">
        <f>CA268</f>
        <v>TBD</v>
      </c>
      <c r="CB269" s="200">
        <v>0</v>
      </c>
      <c r="CC269" s="1679">
        <f>IF(COUNT('Conducted LTE'!$AH$3:$AH$170)=0,18300,INDEX('Conducted LTE'!$T$3:$T$170,MATCH(MAX('Conducted LTE'!$AH$3:$AH$170),'Conducted LTE'!$AH$3:$AH$170,0)))</f>
        <v>18300</v>
      </c>
      <c r="CD269" s="1679">
        <f>IF(COUNT('Conducted LTE'!$AH$3:$AH$170)=0,1950,INDEX('Conducted LTE'!$U$3:$U$170,MATCH(MAX('Conducted LTE'!$AH$3:$AH$170),'Conducted LTE'!$AH$3:$AH$170,0)))</f>
        <v>1950</v>
      </c>
      <c r="CE269" s="1523"/>
      <c r="CF269" s="1523"/>
      <c r="CG269" s="387" t="str">
        <f>IF(OR($BY$163="",$BY$163=""),"",$BY$163)</f>
        <v/>
      </c>
      <c r="CH269" s="387">
        <f>BZ269</f>
        <v/>
      </c>
      <c r="CI269" s="387">
        <f>CA269</f>
        <v/>
      </c>
      <c r="CJ269" s="1527"/>
      <c r="CK269" s="2042"/>
      <c r="CL269" s="206">
        <f>IF(CF269=""," ",IF(ABS(CE269-CF269)&lt;=0.125,"Valid","Not valid"))</f>
        <v/>
      </c>
      <c r="CM269" s="207">
        <f> IF(CE269="","",IF(AND(CE269&lt;&gt;"",CF269=""),IF(CE269&gt;=1,"Medir+Sig Max","No"),IF(CF269&lt;&gt;"",IF(CF269&gt;=1,"Medir+Sig Max","No"),"")))</f>
        <v/>
      </c>
      <c r="CN269" s="1787"/>
      <c r="CO269" s="220">
        <f>IF(CK269="",IF(AND(CE269="",CF269=""),"",IF(CF269="",IF(DE269&gt;1,ROUND(DE269*CE269,3),CE269),IF(DE269&gt;1,ROUND(DE269*CF269,3),CF269))),IF(AND(CE269="",CF269=""),"",IF(CF269="",IF(DE269&gt;1,ROUND(DE269*CE269*(1/(CK269)),3),CE269*(1/(CK269))),IF(DE269&gt;1,ROUND(DE269*CF269*(1/(CK269)),3),CF269*(1/(CK269))))))</f>
        <v/>
      </c>
      <c r="CP269" s="2043">
        <f>IF(COUNTIF(Overview!K12:K14,TRUE)&gt;0,2,IF(COUNTIF(Overview!L12:L14,TRUE)&gt;0,4,0))</f>
        <v/>
      </c>
      <c r="CQ269" s="1472">
        <f>IF(CO269="","",IF(CO269&gt;CP269,"Fail","Pass"))</f>
        <v/>
      </c>
      <c r="CR269" s="1481"/>
      <c r="CS269" s="1565">
        <f>MyTimestamp(CO269)</f>
        <v/>
      </c>
      <c r="CT269" s="1531">
        <f>IF(CE269="",0,15)+IF(CF269="",0,15)</f>
        <v/>
      </c>
      <c r="CU269" s="1532">
        <f>IF(CT269=0,0,2)</f>
        <v/>
      </c>
      <c r="CV269" s="859"/>
      <c r="CW269" s="859"/>
      <c r="CX269" s="2038"/>
      <c r="CY269" s="2044"/>
      <c r="CZ269" s="1543">
        <f>10^(CJ269/20)*100-100</f>
        <v/>
      </c>
      <c r="DA269" s="1331"/>
      <c r="DB269" s="709"/>
      <c r="DC269" s="777">
        <f>IF(DA269="","",10^(DA269/10))</f>
        <v/>
      </c>
      <c r="DD269" s="1377">
        <f>IF(ISNUMBER(DB269)=FALSE,"",10^(DB269/10))</f>
        <v/>
      </c>
      <c r="DE269" s="1543">
        <f>IF(AND(ISNUMBER(DC269),ISNUMBER(DD269)),IF(DC269/DD269&gt;1,ROUND((DC269)/DD269,3),1),1)</f>
        <v/>
      </c>
      <c r="DF269" s="1541"/>
      <c r="DG269" s="1541"/>
      <c r="DH269" s="1541"/>
      <c r="DI269" s="1541"/>
      <c r="DJ269" s="1541"/>
      <c r="DK269" s="1541"/>
      <c r="DL269" s="1541"/>
      <c r="DM269" s="1541"/>
      <c r="DN269" s="1541"/>
      <c r="DO269" s="1541"/>
      <c r="DP269" s="1541"/>
      <c r="DQ269" s="1541"/>
      <c r="DR269" s="1541"/>
    </row>
    <row r="270" ht="12.75" x14ac:dyDescent="0.2">
      <c r="A270" s="1541"/>
      <c r="B270" s="1541"/>
      <c r="C270"/>
      <c r="D270" s="130">
        <f>IF(BX$259="Close to Ear","EN 62209-1","EN 62209-2")</f>
        <v/>
      </c>
      <c r="E270" s="130">
        <f>IF(CG270="Close to Ear","2016","2010/A1:2019")</f>
        <v/>
      </c>
      <c r="F270" s="1488" t="inlineStr">
        <is>
          <t>5.3</t>
        </is>
      </c>
      <c r="G270" s="1497"/>
      <c r="H270" s="120">
        <f>BV270</f>
        <v/>
      </c>
      <c r="I270" s="120">
        <f>BW270</f>
        <v/>
      </c>
      <c r="J270" s="687" t="inlineStr">
        <is>
          <t>LTE</t>
        </is>
      </c>
      <c r="K270" s="194" t="inlineStr">
        <is>
          <t>FDD1</t>
        </is>
      </c>
      <c r="L270" s="115"/>
      <c r="M270" s="120">
        <v>10</v>
      </c>
      <c r="N270" s="119" t="inlineStr">
        <is>
          <t>QPSK</t>
        </is>
      </c>
      <c r="O270" s="131"/>
      <c r="P270" s="6597"/>
      <c r="Q270" s="131">
        <v>1</v>
      </c>
      <c r="R270" s="131">
        <v>0</v>
      </c>
      <c r="S270" s="120"/>
      <c r="T270" s="120">
        <v>18300</v>
      </c>
      <c r="U270" s="120">
        <v>1950</v>
      </c>
      <c r="V270" s="119"/>
      <c r="W270" s="197"/>
      <c r="X270" s="119"/>
      <c r="Y270" s="119"/>
      <c r="Z270" s="119"/>
      <c r="AA270" s="115"/>
      <c r="AB270" s="115"/>
      <c r="AC270" s="689">
        <f>IF(OR(BX$259="Close to Ear",BX$259="Close to Head"),"Head",IF(BX$259="Extremity","Extremity","Body"))</f>
        <v/>
      </c>
      <c r="AD270" s="690">
        <f>CA270</f>
        <v/>
      </c>
      <c r="AE270" s="688">
        <f>CB270</f>
        <v/>
      </c>
      <c r="AF270" s="115"/>
      <c r="AG270" s="808">
        <f>IF(AZ270="","N/A",IF(CQ270="Pass","P","F"))</f>
        <v/>
      </c>
      <c r="AH270" s="129"/>
      <c r="AI270" s="129"/>
      <c r="AJ270" s="129"/>
      <c r="AK270" s="119"/>
      <c r="AL270" s="115"/>
      <c r="AM270" s="119"/>
      <c r="AN270" s="119"/>
      <c r="AO270" s="692"/>
      <c r="AP270" s="692"/>
      <c r="AQ270" s="692"/>
      <c r="AR270" s="692"/>
      <c r="AS270" s="692"/>
      <c r="AT270" s="691">
        <f>CE270</f>
        <v/>
      </c>
      <c r="AU270" s="691">
        <f>CF270</f>
        <v/>
      </c>
      <c r="AV270" s="813"/>
      <c r="AW270" s="813"/>
      <c r="AX270" s="197">
        <f>CZ270</f>
        <v/>
      </c>
      <c r="AY270" s="197">
        <f>DE270</f>
        <v/>
      </c>
      <c r="AZ270" s="3379">
        <f>CO270</f>
        <v/>
      </c>
      <c r="BA270" s="3380"/>
      <c r="BB270" s="197">
        <f>CP270</f>
        <v/>
      </c>
      <c r="BC270" s="813"/>
      <c r="BD270" s="197">
        <f>CR270</f>
        <v/>
      </c>
      <c r="BE270" s="121">
        <f>CS270</f>
        <v/>
      </c>
      <c r="BF270" s="122">
        <f>CT270*60</f>
        <v/>
      </c>
      <c r="BG270" s="121">
        <f>BE270</f>
        <v/>
      </c>
      <c r="BH270" s="122">
        <f>CU270*60</f>
        <v/>
      </c>
      <c r="BI270" s="122">
        <f>CV270</f>
        <v/>
      </c>
      <c r="BJ270" s="117"/>
      <c r="BK270" s="812">
        <f>Overview!$E$7</f>
        <v/>
      </c>
      <c r="BL270" s="117"/>
      <c r="BM270" s="836">
        <f>CW270</f>
        <v/>
      </c>
      <c r="BN270" s="812">
        <f>Overview!$P$153</f>
        <v/>
      </c>
      <c r="BO270" s="117"/>
      <c r="BP270" s="117"/>
      <c r="BQ270" s="115"/>
      <c r="BR270" s="1478"/>
      <c r="BS270" s="1548"/>
      <c r="BT270" s="2127" t="inlineStr">
        <is>
          <t>LTE</t>
        </is>
      </c>
      <c r="BU270" s="2089" t="inlineStr">
        <is>
          <t>FDD1</t>
        </is>
      </c>
      <c r="BV270" s="430">
        <f>Overview!$H$31</f>
        <v/>
      </c>
      <c r="BW270" s="2010"/>
      <c r="BX270" s="1872"/>
      <c r="BY270" s="2132"/>
      <c r="BZ270" s="2131">
        <f>IF(COUNT('Conducted LTE'!$AH$3:$AH$170)=0,10,INDEX('Conducted LTE'!$M$3:$M$170,MATCH(MAX('Conducted LTE'!$AH$3:$AH$170),'Conducted LTE'!$AH$3:$AH$170,0)))</f>
        <v>10</v>
      </c>
      <c r="CA270" s="468" t="str">
        <f>CA269</f>
        <v>TBD</v>
      </c>
      <c r="CB270" s="201">
        <v>0</v>
      </c>
      <c r="CC270" s="1059">
        <f>IF(COUNT('Conducted LTE'!$AH$3:$AH$170)=0,18300,INDEX('Conducted LTE'!$T$3:$T$170,MATCH(MAX('Conducted LTE'!$AH$3:$AH$170),'Conducted LTE'!$AH$3:$AH$170,0)))</f>
        <v>18300</v>
      </c>
      <c r="CD270" s="1059">
        <f>IF(COUNT('Conducted LTE'!$AH$3:$AH$170)=0,1950,INDEX('Conducted LTE'!$U$3:$U$170,MATCH(MAX('Conducted LTE'!$AH$3:$AH$170),'Conducted LTE'!$AH$3:$AH$170,0)))</f>
        <v>1950</v>
      </c>
      <c r="CE270" s="1874"/>
      <c r="CF270" s="1874"/>
      <c r="CG270" s="388" t="str">
        <f>IF(OR($BY$163="",$BY$163=""),"",$BY$163)</f>
        <v/>
      </c>
      <c r="CH270" s="388">
        <f>BZ270</f>
        <v/>
      </c>
      <c r="CI270" s="388">
        <f>CA270</f>
        <v/>
      </c>
      <c r="CJ270" s="2046"/>
      <c r="CK270" s="2042"/>
      <c r="CL270" s="212">
        <f>IF(CF270=""," ",IF(ABS(CE270-CF270)&lt;=0.125,"Valid","Not valid"))</f>
        <v/>
      </c>
      <c r="CM270" s="213">
        <f> IF(CE270="","",IF(AND(CE270&lt;&gt;"",CF270=""),IF(CE270&gt;=1,"Medir+Sig Max","No"),IF(CF270&lt;&gt;"",IF(CF270&gt;=1,"Medir+Sig Max","No"),"")))</f>
        <v/>
      </c>
      <c r="CN270" s="1794"/>
      <c r="CO270" s="221">
        <f>IF(CK270="",IF(AND(CE270="",CF270=""),"",IF(CF270="",IF(DE270&gt;1,ROUND(DE270*CE270,3),CE270),IF(DE270&gt;1,ROUND(DE270*CF270,3),CF270))),IF(AND(CE270="",CF270=""),"",IF(CF270="",IF(DE270&gt;1,ROUND(DE270*CE270*(1/(CK270)),3),CE270*(1/(CK270))),IF(DE270&gt;1,ROUND(DE270*CF270*(1/(CK270)),3),CF270*(1/(CK270))))))</f>
        <v/>
      </c>
      <c r="CP270" s="2048">
        <f>IF(COUNTIF(Overview!K12:K14,TRUE)&gt;0,2,IF(COUNTIF(Overview!L12:L14,TRUE)&gt;0,4,0))</f>
        <v/>
      </c>
      <c r="CQ270" s="1473">
        <f>IF(CO270="","",IF(CO270&gt;CP270,"Fail","Pass"))</f>
        <v/>
      </c>
      <c r="CR270" s="1482"/>
      <c r="CS270" s="1566">
        <f>MyTimestamp(CO270)</f>
        <v/>
      </c>
      <c r="CT270" s="1535">
        <f>IF(CE270="",0,15)+IF(CF270="",0,15)</f>
        <v/>
      </c>
      <c r="CU270" s="1536">
        <f>IF(CT270=0,0,2)</f>
        <v/>
      </c>
      <c r="CV270" s="861"/>
      <c r="CW270" s="861"/>
      <c r="CX270" s="2038"/>
      <c r="CY270" s="2050"/>
      <c r="CZ270" s="1545">
        <f>10^(CJ270/20)*100-100</f>
        <v/>
      </c>
      <c r="DA270" s="1333"/>
      <c r="DB270" s="710"/>
      <c r="DC270" s="779">
        <f>IF(DA270="","",10^(DA270/10))</f>
        <v/>
      </c>
      <c r="DD270" s="1379">
        <f>IF(ISNUMBER(DB270)=FALSE,"",10^(DB270/10))</f>
        <v/>
      </c>
      <c r="DE270" s="1545">
        <f>IF(AND(ISNUMBER(DC270),ISNUMBER(DD270)),IF(DC270/DD270&gt;1,ROUND((DC270)/DD270,3),1),1)</f>
        <v/>
      </c>
      <c r="DF270" s="1541"/>
      <c r="DG270" s="1541"/>
      <c r="DH270" s="1541"/>
      <c r="DI270" s="1541"/>
      <c r="DJ270" s="1541"/>
      <c r="DK270" s="1541"/>
      <c r="DL270" s="1541"/>
      <c r="DM270" s="1541"/>
      <c r="DN270" s="1541"/>
      <c r="DO270" s="1541"/>
      <c r="DP270" s="1541"/>
      <c r="DQ270" s="1541"/>
      <c r="DR270" s="1541"/>
    </row>
    <row r="271" ht="12.75" x14ac:dyDescent="0.2">
      <c r="A271" s="1541"/>
      <c r="B271" s="1541"/>
      <c r="C271"/>
      <c r="D271" s="130">
        <f>IF(BX$259="Close to Ear","EN 62209-1","EN 62209-2")</f>
        <v/>
      </c>
      <c r="E271" s="130">
        <f>IF(CG271="Close to Ear","2016","2010/A1:2019")</f>
        <v/>
      </c>
      <c r="F271" s="1488" t="inlineStr">
        <is>
          <t>5.3</t>
        </is>
      </c>
      <c r="G271" s="1497"/>
      <c r="H271" s="120">
        <f>BV271</f>
        <v/>
      </c>
      <c r="I271" s="120">
        <f>BW271</f>
        <v/>
      </c>
      <c r="J271" s="687" t="inlineStr">
        <is>
          <t>LTE</t>
        </is>
      </c>
      <c r="K271" s="194" t="inlineStr">
        <is>
          <t>FDD1</t>
        </is>
      </c>
      <c r="L271" s="115"/>
      <c r="M271" s="120">
        <v>10</v>
      </c>
      <c r="N271" s="119" t="inlineStr">
        <is>
          <t>QPSK</t>
        </is>
      </c>
      <c r="O271" s="131"/>
      <c r="P271" s="6597"/>
      <c r="Q271" s="131">
        <v>1</v>
      </c>
      <c r="R271" s="131">
        <v>0</v>
      </c>
      <c r="S271" s="120"/>
      <c r="T271" s="120">
        <v>18300</v>
      </c>
      <c r="U271" s="120">
        <v>1950</v>
      </c>
      <c r="V271" s="119"/>
      <c r="W271" s="197"/>
      <c r="X271" s="119"/>
      <c r="Y271" s="119"/>
      <c r="Z271" s="119"/>
      <c r="AA271" s="115"/>
      <c r="AB271" s="115"/>
      <c r="AC271" s="689">
        <f>IF(OR(BX$259="Close to Ear",BX$259="Close to Head"),"Head",IF(BX$259="Extremity","Extremity","Body"))</f>
        <v/>
      </c>
      <c r="AD271" s="690">
        <f>CA271</f>
        <v/>
      </c>
      <c r="AE271" s="688">
        <f>CB271</f>
        <v/>
      </c>
      <c r="AF271" s="115"/>
      <c r="AG271" s="808">
        <f>IF(AZ271="","N/A",IF(CQ271="Pass","P","F"))</f>
        <v/>
      </c>
      <c r="AH271" s="129"/>
      <c r="AI271" s="129"/>
      <c r="AJ271" s="129"/>
      <c r="AK271" s="119"/>
      <c r="AL271" s="115"/>
      <c r="AM271" s="119"/>
      <c r="AN271" s="119"/>
      <c r="AO271" s="692"/>
      <c r="AP271" s="692"/>
      <c r="AQ271" s="692"/>
      <c r="AR271" s="692"/>
      <c r="AS271" s="692"/>
      <c r="AT271" s="691">
        <f>CE271</f>
        <v/>
      </c>
      <c r="AU271" s="691">
        <f>CF271</f>
        <v/>
      </c>
      <c r="AV271" s="813"/>
      <c r="AW271" s="813"/>
      <c r="AX271" s="197">
        <f>CZ271</f>
        <v/>
      </c>
      <c r="AY271" s="197">
        <f>DE271</f>
        <v/>
      </c>
      <c r="AZ271" s="3379">
        <f>CO271</f>
        <v/>
      </c>
      <c r="BA271" s="3380"/>
      <c r="BB271" s="197">
        <f>CP271</f>
        <v/>
      </c>
      <c r="BC271" s="813"/>
      <c r="BD271" s="197">
        <f>CR271</f>
        <v/>
      </c>
      <c r="BE271" s="121">
        <f>CS271</f>
        <v/>
      </c>
      <c r="BF271" s="122">
        <f>CT271*60</f>
        <v/>
      </c>
      <c r="BG271" s="121">
        <f>BE271</f>
        <v/>
      </c>
      <c r="BH271" s="122">
        <f>CU271*60</f>
        <v/>
      </c>
      <c r="BI271" s="122">
        <f>CV271</f>
        <v/>
      </c>
      <c r="BJ271" s="117"/>
      <c r="BK271" s="812">
        <f>Overview!$E$7</f>
        <v/>
      </c>
      <c r="BL271" s="117"/>
      <c r="BM271" s="836">
        <f>CW271</f>
        <v/>
      </c>
      <c r="BN271" s="812">
        <f>Overview!$P$153</f>
        <v/>
      </c>
      <c r="BO271" s="117"/>
      <c r="BP271" s="117"/>
      <c r="BQ271" s="115"/>
      <c r="BR271" s="1478"/>
      <c r="BS271" s="1548"/>
      <c r="BT271" s="2127" t="inlineStr">
        <is>
          <t>LTE</t>
        </is>
      </c>
      <c r="BU271" s="2089" t="inlineStr">
        <is>
          <t>FDD1</t>
        </is>
      </c>
      <c r="BV271" s="430">
        <f>Overview!$H$31</f>
        <v/>
      </c>
      <c r="BW271" s="2010"/>
      <c r="BX271" s="1872"/>
      <c r="BY271" s="2132"/>
      <c r="BZ271" s="2131">
        <f>IF(COUNT('Conducted LTE'!$AH$3:$AH$170)=0,10,INDEX('Conducted LTE'!$M$3:$M$170,MATCH(MAX('Conducted LTE'!$AH$3:$AH$170),'Conducted LTE'!$AH$3:$AH$170,0)))</f>
        <v>10</v>
      </c>
      <c r="CA271" s="468" t="str">
        <f>CONCATENATE(CA269," - Battery check 1")</f>
        <v>TBD - Battery check 1</v>
      </c>
      <c r="CB271" s="201">
        <v>0</v>
      </c>
      <c r="CC271" s="1059">
        <f>IF(COUNT('Conducted LTE'!$AH$3:$AH$170)=0,18300,INDEX('Conducted LTE'!$T$3:$T$170,MATCH(MAX('Conducted LTE'!$AH$3:$AH$170),'Conducted LTE'!$AH$3:$AH$170,0)))</f>
        <v>18300</v>
      </c>
      <c r="CD271" s="1059">
        <f>IF(COUNT('Conducted LTE'!$AH$3:$AH$170)=0,1950,INDEX('Conducted LTE'!$U$3:$U$170,MATCH(MAX('Conducted LTE'!$AH$3:$AH$170),'Conducted LTE'!$AH$3:$AH$170,0)))</f>
        <v>1950</v>
      </c>
      <c r="CE271" s="1874"/>
      <c r="CF271" s="1874"/>
      <c r="CG271" s="388" t="str">
        <f>IF(OR($BY$163="",$BY$163=""),"",$BY$163)</f>
        <v/>
      </c>
      <c r="CH271" s="388">
        <f>BZ271</f>
        <v/>
      </c>
      <c r="CI271" s="388">
        <f>CA271</f>
        <v/>
      </c>
      <c r="CJ271" s="2046"/>
      <c r="CK271" s="2042"/>
      <c r="CL271" s="212">
        <f>IF(CF271=""," ",IF(ABS(CE271-CF271)&lt;=0.125,"Valid","Not valid"))</f>
        <v/>
      </c>
      <c r="CM271" s="213">
        <f> IF(CE271="","",IF(AND(CE271&lt;&gt;"",CF271=""),IF(CE271&gt;=1,"Medir+Sig Max","No"),IF(CF271&lt;&gt;"",IF(CF271&gt;=1,"Medir+Sig Max","No"),"")))</f>
        <v/>
      </c>
      <c r="CN271" s="1794"/>
      <c r="CO271" s="221">
        <f>IF(CK271="",IF(AND(CE271="",CF271=""),"",IF(CF271="",IF(DE271&gt;1,ROUND(DE271*CE271,3),CE271),IF(DE271&gt;1,ROUND(DE271*CF271,3),CF271))),IF(AND(CE271="",CF271=""),"",IF(CF271="",IF(DE271&gt;1,ROUND(DE271*CE271*(1/(CK271)),3),CE271*(1/(CK271))),IF(DE271&gt;1,ROUND(DE271*CF271*(1/(CK271)),3),CF271*(1/(CK271))))))</f>
        <v/>
      </c>
      <c r="CP271" s="2048">
        <f>IF(COUNTIF(Overview!K12:K14,TRUE)&gt;0,2,IF(COUNTIF(Overview!L12:L14,TRUE)&gt;0,4,0))</f>
        <v/>
      </c>
      <c r="CQ271" s="1473">
        <f>IF(CO271="","",IF(CO271&gt;CP271,"Fail","Pass"))</f>
        <v/>
      </c>
      <c r="CR271" s="1482"/>
      <c r="CS271" s="1566">
        <f>MyTimestamp(CO271)</f>
        <v/>
      </c>
      <c r="CT271" s="1535">
        <f>IF(CE271="",0,15)+IF(CF271="",0,15)</f>
        <v/>
      </c>
      <c r="CU271" s="1536">
        <f>IF(CT271=0,0,2)</f>
        <v/>
      </c>
      <c r="CV271" s="861"/>
      <c r="CW271" s="861"/>
      <c r="CX271" s="2038"/>
      <c r="CY271" s="2050"/>
      <c r="CZ271" s="1545">
        <f>10^(CJ271/20)*100-100</f>
        <v/>
      </c>
      <c r="DA271" s="1333"/>
      <c r="DB271" s="710"/>
      <c r="DC271" s="779">
        <f>IF(DA271="","",10^(DA271/10))</f>
        <v/>
      </c>
      <c r="DD271" s="1379">
        <f>IF(ISNUMBER(DB271)=FALSE,"",10^(DB271/10))</f>
        <v/>
      </c>
      <c r="DE271" s="1545">
        <f>IF(AND(ISNUMBER(DC271),ISNUMBER(DD271)),IF(DC271/DD271&gt;1,ROUND((DC271)/DD271,3),1),1)</f>
        <v/>
      </c>
      <c r="DF271" s="1541"/>
      <c r="DG271" s="1541"/>
      <c r="DH271" s="1541"/>
      <c r="DI271" s="1541"/>
      <c r="DJ271" s="1541"/>
      <c r="DK271" s="1541"/>
      <c r="DL271" s="1541"/>
      <c r="DM271" s="1541"/>
      <c r="DN271" s="1541"/>
      <c r="DO271" s="1541"/>
      <c r="DP271" s="1541"/>
      <c r="DQ271" s="1541"/>
      <c r="DR271" s="1541"/>
    </row>
    <row r="272" ht="12.75" x14ac:dyDescent="0.2">
      <c r="A272" s="1541"/>
      <c r="B272" s="1541"/>
      <c r="C272"/>
      <c r="D272" s="130">
        <f>IF(BX$259="Close to Ear","EN 62209-1","EN 62209-2")</f>
        <v/>
      </c>
      <c r="E272" s="130">
        <f>IF(CG272="Close to Ear","2016","2010/A1:2019")</f>
        <v/>
      </c>
      <c r="F272" s="1488" t="inlineStr">
        <is>
          <t>5.3</t>
        </is>
      </c>
      <c r="G272" s="1497"/>
      <c r="H272" s="120">
        <f>BV272</f>
        <v/>
      </c>
      <c r="I272" s="120">
        <f>BW272</f>
        <v/>
      </c>
      <c r="J272" s="687" t="inlineStr">
        <is>
          <t>LTE</t>
        </is>
      </c>
      <c r="K272" s="194" t="inlineStr">
        <is>
          <t>FDD1</t>
        </is>
      </c>
      <c r="L272" s="115"/>
      <c r="M272" s="120">
        <v>10</v>
      </c>
      <c r="N272" s="119" t="inlineStr">
        <is>
          <t>QPSK</t>
        </is>
      </c>
      <c r="O272" s="131"/>
      <c r="P272" s="6597"/>
      <c r="Q272" s="131">
        <v>1</v>
      </c>
      <c r="R272" s="131">
        <v>0</v>
      </c>
      <c r="S272" s="120"/>
      <c r="T272" s="120">
        <v>18300</v>
      </c>
      <c r="U272" s="120">
        <v>1950</v>
      </c>
      <c r="V272" s="119"/>
      <c r="W272" s="197"/>
      <c r="X272" s="119"/>
      <c r="Y272" s="119"/>
      <c r="Z272" s="119"/>
      <c r="AA272" s="115"/>
      <c r="AB272" s="115"/>
      <c r="AC272" s="689">
        <f>IF(OR(BX$259="Close to Ear",BX$259="Close to Head"),"Head",IF(BX$259="Extremity","Extremity","Body"))</f>
        <v/>
      </c>
      <c r="AD272" s="690">
        <f>CA272</f>
        <v/>
      </c>
      <c r="AE272" s="688">
        <f>CB272</f>
        <v/>
      </c>
      <c r="AF272" s="115"/>
      <c r="AG272" s="808">
        <f>IF(AZ272="","N/A",IF(CQ272="Pass","P","F"))</f>
        <v/>
      </c>
      <c r="AH272" s="129"/>
      <c r="AI272" s="129"/>
      <c r="AJ272" s="129"/>
      <c r="AK272" s="119"/>
      <c r="AL272" s="115"/>
      <c r="AM272" s="119"/>
      <c r="AN272" s="119"/>
      <c r="AO272" s="692"/>
      <c r="AP272" s="692"/>
      <c r="AQ272" s="692"/>
      <c r="AR272" s="692"/>
      <c r="AS272" s="692"/>
      <c r="AT272" s="691">
        <f>CE272</f>
        <v/>
      </c>
      <c r="AU272" s="691">
        <f>CF272</f>
        <v/>
      </c>
      <c r="AV272" s="813"/>
      <c r="AW272" s="813"/>
      <c r="AX272" s="197">
        <f>CZ272</f>
        <v/>
      </c>
      <c r="AY272" s="197">
        <f>DE272</f>
        <v/>
      </c>
      <c r="AZ272" s="3379">
        <f>CO272</f>
        <v/>
      </c>
      <c r="BA272" s="3380"/>
      <c r="BB272" s="197">
        <f>CP272</f>
        <v/>
      </c>
      <c r="BC272" s="813"/>
      <c r="BD272" s="197">
        <f>CR272</f>
        <v/>
      </c>
      <c r="BE272" s="121">
        <f>CS272</f>
        <v/>
      </c>
      <c r="BF272" s="122">
        <f>CT272*60</f>
        <v/>
      </c>
      <c r="BG272" s="121">
        <f>BE272</f>
        <v/>
      </c>
      <c r="BH272" s="122">
        <f>CU272*60</f>
        <v/>
      </c>
      <c r="BI272" s="122">
        <f>CV272</f>
        <v/>
      </c>
      <c r="BJ272" s="117"/>
      <c r="BK272" s="812">
        <f>Overview!$E$7</f>
        <v/>
      </c>
      <c r="BL272" s="117"/>
      <c r="BM272" s="836">
        <f>CW272</f>
        <v/>
      </c>
      <c r="BN272" s="812">
        <f>Overview!$P$153</f>
        <v/>
      </c>
      <c r="BO272" s="117"/>
      <c r="BP272" s="117"/>
      <c r="BQ272" s="115"/>
      <c r="BR272" s="1478"/>
      <c r="BS272" s="1548"/>
      <c r="BT272" s="2127" t="inlineStr">
        <is>
          <t>LTE</t>
        </is>
      </c>
      <c r="BU272" s="2089" t="inlineStr">
        <is>
          <t>FDD1</t>
        </is>
      </c>
      <c r="BV272" s="430">
        <f>Overview!$H$31</f>
        <v/>
      </c>
      <c r="BW272" s="2010"/>
      <c r="BX272" s="1872"/>
      <c r="BY272" s="2132"/>
      <c r="BZ272" s="2131">
        <f>IF(COUNT('Conducted LTE'!$AH$3:$AH$170)=0,10,INDEX('Conducted LTE'!$M$3:$M$170,MATCH(MAX('Conducted LTE'!$AH$3:$AH$170),'Conducted LTE'!$AH$3:$AH$170,0)))</f>
        <v>10</v>
      </c>
      <c r="CA272" s="468" t="str">
        <f>CONCATENATE(CA270," - Battery check 2")</f>
        <v>TBD - Battery check 2</v>
      </c>
      <c r="CB272" s="201">
        <v>0</v>
      </c>
      <c r="CC272" s="1059">
        <f>IF(COUNT('Conducted LTE'!$AH$3:$AH$170)=0,18300,INDEX('Conducted LTE'!$T$3:$T$170,MATCH(MAX('Conducted LTE'!$AH$3:$AH$170),'Conducted LTE'!$AH$3:$AH$170,0)))</f>
        <v>18300</v>
      </c>
      <c r="CD272" s="1059">
        <f>IF(COUNT('Conducted LTE'!$AH$3:$AH$170)=0,1950,INDEX('Conducted LTE'!$U$3:$U$170,MATCH(MAX('Conducted LTE'!$AH$3:$AH$170),'Conducted LTE'!$AH$3:$AH$170,0)))</f>
        <v>1950</v>
      </c>
      <c r="CE272" s="1874"/>
      <c r="CF272" s="1874"/>
      <c r="CG272" s="388" t="str">
        <f>IF(OR($BY$163="",$BY$163=""),"",$BY$163)</f>
        <v/>
      </c>
      <c r="CH272" s="388">
        <f>BZ272</f>
        <v/>
      </c>
      <c r="CI272" s="388">
        <f>CA272</f>
        <v/>
      </c>
      <c r="CJ272" s="2046"/>
      <c r="CK272" s="2042"/>
      <c r="CL272" s="212">
        <f>IF(CF272=""," ",IF(ABS(CE272-CF272)&lt;=0.125,"Valid","Not valid"))</f>
        <v/>
      </c>
      <c r="CM272" s="213">
        <f> IF(CE272="","",IF(AND(CE272&lt;&gt;"",CF272=""),IF(CE272&gt;=1,"Medir+Sig Max","No"),IF(CF272&lt;&gt;"",IF(CF272&gt;=1,"Medir+Sig Max","No"),"")))</f>
        <v/>
      </c>
      <c r="CN272" s="1794"/>
      <c r="CO272" s="221">
        <f>IF(CK272="",IF(AND(CE272="",CF272=""),"",IF(CF272="",IF(DE272&gt;1,ROUND(DE272*CE272,3),CE272),IF(DE272&gt;1,ROUND(DE272*CF272,3),CF272))),IF(AND(CE272="",CF272=""),"",IF(CF272="",IF(DE272&gt;1,ROUND(DE272*CE272*(1/(CK272)),3),CE272*(1/(CK272))),IF(DE272&gt;1,ROUND(DE272*CF272*(1/(CK272)),3),CF272*(1/(CK272))))))</f>
        <v/>
      </c>
      <c r="CP272" s="2048">
        <f>IF(COUNTIF(Overview!K12:K14,TRUE)&gt;0,2,IF(COUNTIF(Overview!L12:L14,TRUE)&gt;0,4,0))</f>
        <v/>
      </c>
      <c r="CQ272" s="1473">
        <f>IF(CO272="","",IF(CO272&gt;CP272,"Fail","Pass"))</f>
        <v/>
      </c>
      <c r="CR272" s="1482"/>
      <c r="CS272" s="1566">
        <f>MyTimestamp(CO272)</f>
        <v/>
      </c>
      <c r="CT272" s="1535">
        <f>IF(CE272="",0,15)+IF(CF272="",0,15)</f>
        <v/>
      </c>
      <c r="CU272" s="1536">
        <f>IF(CT272=0,0,2)</f>
        <v/>
      </c>
      <c r="CV272" s="861"/>
      <c r="CW272" s="861"/>
      <c r="CX272" s="2038"/>
      <c r="CY272" s="2050"/>
      <c r="CZ272" s="1545">
        <f>10^(CJ272/20)*100-100</f>
        <v/>
      </c>
      <c r="DA272" s="1333"/>
      <c r="DB272" s="710"/>
      <c r="DC272" s="779">
        <f>IF(DA272="","",10^(DA272/10))</f>
        <v/>
      </c>
      <c r="DD272" s="1379">
        <f>IF(ISNUMBER(DB272)=FALSE,"",10^(DB272/10))</f>
        <v/>
      </c>
      <c r="DE272" s="1545">
        <f>IF(AND(ISNUMBER(DC272),ISNUMBER(DD272)),IF(DC272/DD272&gt;1,ROUND((DC272)/DD272,3),1),1)</f>
        <v/>
      </c>
      <c r="DF272" s="1541"/>
      <c r="DG272" s="1541"/>
      <c r="DH272" s="1541"/>
      <c r="DI272" s="1541"/>
      <c r="DJ272" s="1541"/>
      <c r="DK272" s="1541"/>
      <c r="DL272" s="1541"/>
      <c r="DM272" s="1541"/>
      <c r="DN272" s="1541"/>
      <c r="DO272" s="1541"/>
      <c r="DP272" s="1541"/>
      <c r="DQ272" s="1541"/>
      <c r="DR272" s="1541"/>
    </row>
    <row r="273" ht="12.75" x14ac:dyDescent="0.2">
      <c r="A273" s="1541"/>
      <c r="B273" s="1541"/>
      <c r="C273"/>
      <c r="D273" s="130">
        <f>IF(BX$273="Close to Ear","EN 62209-1","EN 62209-2")</f>
        <v/>
      </c>
      <c r="E273" s="130">
        <f>IF(CG273="Close to Ear","2016","2010/A1:2019")</f>
        <v/>
      </c>
      <c r="F273" s="1488" t="inlineStr">
        <is>
          <t>5.3</t>
        </is>
      </c>
      <c r="G273" s="1497"/>
      <c r="H273" s="120">
        <f>BV273</f>
        <v/>
      </c>
      <c r="I273" s="120">
        <f>BW273</f>
        <v/>
      </c>
      <c r="J273" s="687" t="inlineStr">
        <is>
          <t>LTE</t>
        </is>
      </c>
      <c r="K273" s="194" t="inlineStr">
        <is>
          <t>FDD1</t>
        </is>
      </c>
      <c r="L273" s="115"/>
      <c r="M273" s="120">
        <v>10</v>
      </c>
      <c r="N273" s="119" t="inlineStr">
        <is>
          <t>QPSK</t>
        </is>
      </c>
      <c r="O273" s="131"/>
      <c r="P273" s="6597"/>
      <c r="Q273" s="131">
        <v>1</v>
      </c>
      <c r="R273" s="131">
        <v>0</v>
      </c>
      <c r="S273" s="120"/>
      <c r="T273" s="120">
        <v>18300</v>
      </c>
      <c r="U273" s="120">
        <v>1950</v>
      </c>
      <c r="V273" s="119"/>
      <c r="W273" s="197"/>
      <c r="X273" s="119"/>
      <c r="Y273" s="119"/>
      <c r="Z273" s="119"/>
      <c r="AA273" s="115"/>
      <c r="AB273" s="115"/>
      <c r="AC273" s="689">
        <f>IF(OR(BX$273="Close to Ear",BX$273="Close to Head"),"Head",IF(BX$273="Extremity","Extremity","Body"))</f>
        <v/>
      </c>
      <c r="AD273" s="690">
        <f>CA273</f>
        <v/>
      </c>
      <c r="AE273" s="688">
        <f>CB273</f>
        <v/>
      </c>
      <c r="AF273" s="115"/>
      <c r="AG273" s="808">
        <f>IF(AZ273="","N/A",IF(CQ273="Pass","P","F"))</f>
        <v/>
      </c>
      <c r="AH273" s="129"/>
      <c r="AI273" s="129"/>
      <c r="AJ273" s="129"/>
      <c r="AK273" s="119"/>
      <c r="AL273" s="115"/>
      <c r="AM273" s="119"/>
      <c r="AN273" s="119"/>
      <c r="AO273" s="692"/>
      <c r="AP273" s="692"/>
      <c r="AQ273" s="692"/>
      <c r="AR273" s="692"/>
      <c r="AS273" s="692"/>
      <c r="AT273" s="691">
        <f>CE273</f>
        <v/>
      </c>
      <c r="AU273" s="691">
        <f>CF273</f>
        <v/>
      </c>
      <c r="AV273" s="813"/>
      <c r="AW273" s="813"/>
      <c r="AX273" s="197">
        <f>CZ273</f>
        <v/>
      </c>
      <c r="AY273" s="197">
        <f>DE273</f>
        <v/>
      </c>
      <c r="AZ273" s="3379">
        <f>CO273</f>
        <v/>
      </c>
      <c r="BA273" s="3380"/>
      <c r="BB273" s="197">
        <f>CP273</f>
        <v/>
      </c>
      <c r="BC273" s="813"/>
      <c r="BD273" s="197">
        <f>CR273</f>
        <v/>
      </c>
      <c r="BE273" s="121">
        <f>CS273</f>
        <v/>
      </c>
      <c r="BF273" s="122">
        <f>CT273*60</f>
        <v/>
      </c>
      <c r="BG273" s="121">
        <f>BE273</f>
        <v/>
      </c>
      <c r="BH273" s="122">
        <f>CU273*60</f>
        <v/>
      </c>
      <c r="BI273" s="122">
        <f>CV273</f>
        <v/>
      </c>
      <c r="BJ273" s="117"/>
      <c r="BK273" s="812">
        <f>Overview!$E$7</f>
        <v/>
      </c>
      <c r="BL273" s="117"/>
      <c r="BM273" s="836">
        <f>CW273</f>
        <v/>
      </c>
      <c r="BN273" s="812">
        <f>Overview!$P$153</f>
        <v/>
      </c>
      <c r="BO273" s="117"/>
      <c r="BP273" s="117"/>
      <c r="BQ273" s="115"/>
      <c r="BR273" s="1478"/>
      <c r="BS273" s="1548"/>
      <c r="BT273" s="2127" t="inlineStr">
        <is>
          <t>LTE</t>
        </is>
      </c>
      <c r="BU273" s="2089" t="inlineStr">
        <is>
          <t>FDD1</t>
        </is>
      </c>
      <c r="BV273" s="430">
        <f>Overview!$H$31</f>
        <v/>
      </c>
      <c r="BW273" s="2010"/>
      <c r="BX273" s="8327" t="inlineStr">
        <is>
          <t>Body</t>
        </is>
      </c>
      <c r="BY273" s="464"/>
      <c r="BZ273" s="1721">
        <f>IF(COUNT('Conducted LTE'!$AH$3:$AH$170)=0,10,INDEX('Conducted LTE'!$M$3:$M$170,MATCH(MAX('Conducted LTE'!$AH$3:$AH$170),'Conducted LTE'!$AH$3:$AH$170,0)))</f>
        <v>10</v>
      </c>
      <c r="CA273" s="1996" t="inlineStr">
        <is>
          <t>Front Face</t>
        </is>
      </c>
      <c r="CB273" s="202">
        <v>5</v>
      </c>
      <c r="CC273" s="1680">
        <f>IF(COUNT('Conducted LTE'!$AH$3:$AH$170)=0,18300,INDEX('Conducted LTE'!$T$3:$T$170,MATCH(MAX('Conducted LTE'!$AH$3:$AH$170),'Conducted LTE'!$AH$3:$AH$170,0)))</f>
        <v>18300</v>
      </c>
      <c r="CD273" s="1680">
        <f>IF(COUNT('Conducted LTE'!$AH$3:$AH$170)=0,1950,INDEX('Conducted LTE'!$U$3:$U$170,MATCH(MAX('Conducted LTE'!$AH$3:$AH$170),'Conducted LTE'!$AH$3:$AH$170,0)))</f>
        <v>1950</v>
      </c>
      <c r="CE273" s="1522"/>
      <c r="CF273" s="1522"/>
      <c r="CG273" s="386" t="str">
        <f>IF(OR($BY$163="",$BY$163=""),"",$BY$163)</f>
        <v/>
      </c>
      <c r="CH273" s="386">
        <f>BZ273</f>
        <v/>
      </c>
      <c r="CI273" s="386">
        <f>CA273</f>
        <v/>
      </c>
      <c r="CJ273" s="1526"/>
      <c r="CK273" s="2036"/>
      <c r="CL273" s="203">
        <f>IF(CF273=""," ",IF(ABS(CE273-CF273)&lt;=0.125,"Valid","Not valid"))</f>
        <v/>
      </c>
      <c r="CM273" s="204">
        <f> IF(CE273="","",IF(AND(CE273&lt;&gt;"",CF273=""),IF(CE273&gt;=1,"Medir+Sig Max","No"),IF(CF273&lt;&gt;"",IF(CF273&gt;=1,"Medir+Sig Max","No"),"")))</f>
        <v/>
      </c>
      <c r="CN273" s="1798"/>
      <c r="CO273" s="219">
        <f>IF(CK273="",IF(AND(CE273="",CF273=""),"",IF(CF273="",IF(DE273&gt;1,ROUND(DE273*CE273,3),CE273),IF(DE273&gt;1,ROUND(DE273*CF273,3),CF273))),IF(AND(CE273="",CF273=""),"",IF(CF273="",IF(DE273&gt;1,ROUND(DE273*CE273*(1/(CK273)),3),CE273*(1/(CK273))),IF(DE273&gt;1,ROUND(DE273*CF273*(1/(CK273)),3),CF273*(1/(CK273))))))</f>
        <v/>
      </c>
      <c r="CP273" s="2037">
        <f>IF(COUNTIF(Overview!K12:K14,TRUE)&gt;0,2,IF(COUNTIF(Overview!L12:L14,TRUE)&gt;0,4,0))</f>
        <v/>
      </c>
      <c r="CQ273" s="1471">
        <f>IF(CO273="","",IF(CO273&gt;CP273,"Fail","Pass"))</f>
        <v/>
      </c>
      <c r="CR273" s="1480"/>
      <c r="CS273" s="1564">
        <f>MyTimestamp(CO273)</f>
        <v/>
      </c>
      <c r="CT273" s="1529">
        <f>IF(CE273="",0,15)+IF(CF273="",0,15)</f>
        <v/>
      </c>
      <c r="CU273" s="1530">
        <f>IF(CT273=0,0,2)</f>
        <v/>
      </c>
      <c r="CV273" s="862"/>
      <c r="CW273" s="862"/>
      <c r="CX273" s="2038"/>
      <c r="CY273" s="2039"/>
      <c r="CZ273" s="1542">
        <f>10^(CJ273/20)*100-100</f>
        <v/>
      </c>
      <c r="DA273" s="1330"/>
      <c r="DB273" s="708"/>
      <c r="DC273" s="776">
        <f>IF(DA273="","",10^(DA273/10))</f>
        <v/>
      </c>
      <c r="DD273" s="1376">
        <f>IF(ISNUMBER(DB273)=FALSE,"",10^(DB273/10))</f>
        <v/>
      </c>
      <c r="DE273" s="1542">
        <f>IF(AND(ISNUMBER(DC273),ISNUMBER(DD273)),IF(DC273/DD273&gt;1,ROUND((DC273)/DD273,3),1),1)</f>
        <v/>
      </c>
      <c r="DF273" s="1670">
        <f>IF(ISNUMBER(CO273),IF(CO273&gt;=CP273*0.90625,"!!!MEASURE other two 1RB modes!!!  To include the results for these two additional RB modes please use any row below free (for example otehr band) and replace the information of each field (tech, band, freq, etc...) with the proper one",""),"")</f>
        <v/>
      </c>
      <c r="DG273" s="1541"/>
      <c r="DH273" s="1541"/>
      <c r="DI273" s="1541"/>
      <c r="DJ273" s="1541"/>
      <c r="DK273" s="1541"/>
      <c r="DL273" s="1541"/>
      <c r="DM273" s="1541"/>
      <c r="DN273" s="1541"/>
      <c r="DO273" s="1541"/>
      <c r="DP273" s="1541"/>
      <c r="DQ273" s="1541"/>
      <c r="DR273" s="1541"/>
    </row>
    <row r="274" ht="12.75" x14ac:dyDescent="0.2">
      <c r="A274" s="1541"/>
      <c r="B274" s="1541"/>
      <c r="C274"/>
      <c r="D274" s="130">
        <f>IF(BX$273="Close to Ear","EN 62209-1","EN 62209-2")</f>
        <v/>
      </c>
      <c r="E274" s="130">
        <f>IF(CG274="Close to Ear","2016","2010/A1:2019")</f>
        <v/>
      </c>
      <c r="F274" s="1488" t="inlineStr">
        <is>
          <t>5.3</t>
        </is>
      </c>
      <c r="G274" s="1497"/>
      <c r="H274" s="120">
        <f>BV274</f>
        <v/>
      </c>
      <c r="I274" s="120">
        <f>BW274</f>
        <v/>
      </c>
      <c r="J274" s="687" t="inlineStr">
        <is>
          <t>LTE</t>
        </is>
      </c>
      <c r="K274" s="194" t="inlineStr">
        <is>
          <t>FDD1</t>
        </is>
      </c>
      <c r="L274" s="115"/>
      <c r="M274" s="120">
        <v>10</v>
      </c>
      <c r="N274" s="119" t="inlineStr">
        <is>
          <t>QPSK</t>
        </is>
      </c>
      <c r="O274" s="131"/>
      <c r="P274" s="6597"/>
      <c r="Q274" s="131">
        <v>1</v>
      </c>
      <c r="R274" s="131">
        <v>0</v>
      </c>
      <c r="S274" s="120"/>
      <c r="T274" s="120">
        <v>18300</v>
      </c>
      <c r="U274" s="120">
        <v>1950</v>
      </c>
      <c r="V274" s="119"/>
      <c r="W274" s="197"/>
      <c r="X274" s="119"/>
      <c r="Y274" s="119"/>
      <c r="Z274" s="119"/>
      <c r="AA274" s="115"/>
      <c r="AB274" s="115"/>
      <c r="AC274" s="689">
        <f>IF(OR(BX$273="Close to Ear",BX$273="Close to Head"),"Head",IF(BX$273="Extremity","Extremity","Body"))</f>
        <v/>
      </c>
      <c r="AD274" s="690">
        <f>CA274</f>
        <v/>
      </c>
      <c r="AE274" s="688">
        <f>CB274</f>
        <v/>
      </c>
      <c r="AF274" s="115"/>
      <c r="AG274" s="808">
        <f>IF(AZ274="","N/A",IF(CQ274="Pass","P","F"))</f>
        <v/>
      </c>
      <c r="AH274" s="129"/>
      <c r="AI274" s="129"/>
      <c r="AJ274" s="129"/>
      <c r="AK274" s="119"/>
      <c r="AL274" s="115"/>
      <c r="AM274" s="119"/>
      <c r="AN274" s="119"/>
      <c r="AO274" s="692"/>
      <c r="AP274" s="692"/>
      <c r="AQ274" s="692"/>
      <c r="AR274" s="692"/>
      <c r="AS274" s="692"/>
      <c r="AT274" s="691">
        <f>CE274</f>
        <v/>
      </c>
      <c r="AU274" s="691">
        <f>CF274</f>
        <v/>
      </c>
      <c r="AV274" s="813"/>
      <c r="AW274" s="813"/>
      <c r="AX274" s="197">
        <f>CZ274</f>
        <v/>
      </c>
      <c r="AY274" s="197">
        <f>DE274</f>
        <v/>
      </c>
      <c r="AZ274" s="3379">
        <f>CO274</f>
        <v/>
      </c>
      <c r="BA274" s="3380"/>
      <c r="BB274" s="197">
        <f>CP274</f>
        <v/>
      </c>
      <c r="BC274" s="813"/>
      <c r="BD274" s="197">
        <f>CR274</f>
        <v/>
      </c>
      <c r="BE274" s="121">
        <f>CS274</f>
        <v/>
      </c>
      <c r="BF274" s="122">
        <f>CT274*60</f>
        <v/>
      </c>
      <c r="BG274" s="121">
        <f>BE274</f>
        <v/>
      </c>
      <c r="BH274" s="122">
        <f>CU274*60</f>
        <v/>
      </c>
      <c r="BI274" s="122">
        <f>CV274</f>
        <v/>
      </c>
      <c r="BJ274" s="117"/>
      <c r="BK274" s="812">
        <f>Overview!$E$7</f>
        <v/>
      </c>
      <c r="BL274" s="117"/>
      <c r="BM274" s="836">
        <f>CW274</f>
        <v/>
      </c>
      <c r="BN274" s="812">
        <f>Overview!$P$153</f>
        <v/>
      </c>
      <c r="BO274" s="117"/>
      <c r="BP274" s="117"/>
      <c r="BQ274" s="115"/>
      <c r="BR274" s="1478"/>
      <c r="BS274" s="1548"/>
      <c r="BT274" s="2127" t="inlineStr">
        <is>
          <t>LTE</t>
        </is>
      </c>
      <c r="BU274" s="2089" t="inlineStr">
        <is>
          <t>FDD1</t>
        </is>
      </c>
      <c r="BV274" s="430">
        <f>Overview!$H$31</f>
        <v/>
      </c>
      <c r="BW274" s="2010"/>
      <c r="BX274" s="2089"/>
      <c r="BY274" s="465"/>
      <c r="BZ274" s="1721">
        <f>IF(COUNT('Conducted LTE'!$AH$3:$AH$170)=0,10,INDEX('Conducted LTE'!$M$3:$M$170,MATCH(MAX('Conducted LTE'!$AH$3:$AH$170),'Conducted LTE'!$AH$3:$AH$170,0)))</f>
        <v>10</v>
      </c>
      <c r="CA274" s="1997" t="inlineStr">
        <is>
          <t>Back Face</t>
        </is>
      </c>
      <c r="CB274" s="200">
        <v>5</v>
      </c>
      <c r="CC274" s="1681">
        <f>IF(COUNT('Conducted LTE'!$AH$3:$AH$170)=0,18300,INDEX('Conducted LTE'!$T$3:$T$170,MATCH(MAX('Conducted LTE'!$AH$3:$AH$170),'Conducted LTE'!$AH$3:$AH$170,0)))</f>
        <v>18300</v>
      </c>
      <c r="CD274" s="1681">
        <f>IF(COUNT('Conducted LTE'!$AH$3:$AH$170)=0,1950,INDEX('Conducted LTE'!$U$3:$U$170,MATCH(MAX('Conducted LTE'!$AH$3:$AH$170),'Conducted LTE'!$AH$3:$AH$170,0)))</f>
        <v>1950</v>
      </c>
      <c r="CE274" s="1523"/>
      <c r="CF274" s="1523"/>
      <c r="CG274" s="387" t="str">
        <f>IF(OR($BY$163="",$BY$163=""),"",$BY$163)</f>
        <v/>
      </c>
      <c r="CH274" s="387">
        <f>BZ274</f>
        <v/>
      </c>
      <c r="CI274" s="387">
        <f>CA274</f>
        <v/>
      </c>
      <c r="CJ274" s="1527"/>
      <c r="CK274" s="2042"/>
      <c r="CL274" s="206">
        <f>IF(CF274=""," ",IF(ABS(CE274-CF274)&lt;=0.125,"Valid","Not valid"))</f>
        <v/>
      </c>
      <c r="CM274" s="207">
        <f> IF(CE274="","",IF(AND(CE274&lt;&gt;"",CF274=""),IF(CE274&gt;=1,"Medir+Sig Max","No"),IF(CF274&lt;&gt;"",IF(CF274&gt;=1,"Medir+Sig Max","No"),"")))</f>
        <v/>
      </c>
      <c r="CN274" s="1787"/>
      <c r="CO274" s="220">
        <f>IF(CK274="",IF(AND(CE274="",CF274=""),"",IF(CF274="",IF(DE274&gt;1,ROUND(DE274*CE274,3),CE274),IF(DE274&gt;1,ROUND(DE274*CF274,3),CF274))),IF(AND(CE274="",CF274=""),"",IF(CF274="",IF(DE274&gt;1,ROUND(DE274*CE274*(1/(CK274)),3),CE274*(1/(CK274))),IF(DE274&gt;1,ROUND(DE274*CF274*(1/(CK274)),3),CF274*(1/(CK274))))))</f>
        <v/>
      </c>
      <c r="CP274" s="2043">
        <f>IF(COUNTIF(Overview!K12:K14,TRUE)&gt;0,2,IF(COUNTIF(Overview!L12:L14,TRUE)&gt;0,4,0))</f>
        <v/>
      </c>
      <c r="CQ274" s="1472">
        <f>IF(CO274="","",IF(CO274&gt;CP274,"Fail","Pass"))</f>
        <v/>
      </c>
      <c r="CR274" s="1481"/>
      <c r="CS274" s="1565">
        <f>MyTimestamp(CO274)</f>
        <v/>
      </c>
      <c r="CT274" s="1531">
        <f>IF(CE274="",0,15)+IF(CF274="",0,15)</f>
        <v/>
      </c>
      <c r="CU274" s="1532">
        <f>IF(CT274=0,0,2)</f>
        <v/>
      </c>
      <c r="CV274" s="859"/>
      <c r="CW274" s="859"/>
      <c r="CX274" s="2038"/>
      <c r="CY274" s="2044"/>
      <c r="CZ274" s="1543">
        <f>10^(CJ274/20)*100-100</f>
        <v/>
      </c>
      <c r="DA274" s="1331"/>
      <c r="DB274" s="709"/>
      <c r="DC274" s="777">
        <f>IF(DA274="","",10^(DA274/10))</f>
        <v/>
      </c>
      <c r="DD274" s="1377">
        <f>IF(ISNUMBER(DB274)=FALSE,"",10^(DB274/10))</f>
        <v/>
      </c>
      <c r="DE274" s="1543">
        <f>IF(AND(ISNUMBER(DC274),ISNUMBER(DD274)),IF(DC274/DD274&gt;1,ROUND((DC274)/DD274,3),1),1)</f>
        <v/>
      </c>
      <c r="DF274" s="1670">
        <f>IF(ISNUMBER(CO274),IF(CO274&gt;=CP274*0.90625,"!!!MEASURE other two 1RB modes!!!  To include the results for these two additional RB modes please use any row below free (for example otehr band) and replace the information of each field (tech, band, freq, etc...) with the proper one",""),"")</f>
        <v/>
      </c>
      <c r="DG274" s="1541"/>
      <c r="DH274" s="1541"/>
      <c r="DI274" s="1541"/>
      <c r="DJ274" s="1541"/>
      <c r="DK274" s="1541"/>
      <c r="DL274" s="1541"/>
      <c r="DM274" s="1541"/>
      <c r="DN274" s="1541"/>
      <c r="DO274" s="1541"/>
      <c r="DP274" s="1541"/>
      <c r="DQ274" s="1541"/>
      <c r="DR274" s="1541"/>
    </row>
    <row r="275" ht="12.75" x14ac:dyDescent="0.2">
      <c r="A275" s="1541"/>
      <c r="B275" s="1541"/>
      <c r="C275"/>
      <c r="D275" s="130">
        <f>IF(BX$273="Close to Ear","EN 62209-1","EN 62209-2")</f>
        <v/>
      </c>
      <c r="E275" s="130">
        <f>IF(CG275="Close to Ear","2016","2010/A1:2019")</f>
        <v/>
      </c>
      <c r="F275" s="1488" t="inlineStr">
        <is>
          <t>5.3</t>
        </is>
      </c>
      <c r="G275" s="1497"/>
      <c r="H275" s="120">
        <f>BV275</f>
        <v/>
      </c>
      <c r="I275" s="120">
        <f>BW275</f>
        <v/>
      </c>
      <c r="J275" s="687" t="inlineStr">
        <is>
          <t>LTE</t>
        </is>
      </c>
      <c r="K275" s="194" t="inlineStr">
        <is>
          <t>FDD1</t>
        </is>
      </c>
      <c r="L275" s="115"/>
      <c r="M275" s="120">
        <v>10</v>
      </c>
      <c r="N275" s="119" t="inlineStr">
        <is>
          <t>QPSK</t>
        </is>
      </c>
      <c r="O275" s="131"/>
      <c r="P275" s="6597"/>
      <c r="Q275" s="131">
        <v>1</v>
      </c>
      <c r="R275" s="131">
        <v>0</v>
      </c>
      <c r="S275" s="120"/>
      <c r="T275" s="120">
        <v>18300</v>
      </c>
      <c r="U275" s="120">
        <v>1950</v>
      </c>
      <c r="V275" s="119"/>
      <c r="W275" s="197"/>
      <c r="X275" s="119"/>
      <c r="Y275" s="119"/>
      <c r="Z275" s="119"/>
      <c r="AA275" s="115"/>
      <c r="AB275" s="115"/>
      <c r="AC275" s="689">
        <f>IF(OR(BX$273="Close to Ear",BX$273="Close to Head"),"Head",IF(BX$273="Extremity","Extremity","Body"))</f>
        <v/>
      </c>
      <c r="AD275" s="690">
        <f>CA275</f>
        <v/>
      </c>
      <c r="AE275" s="688">
        <f>CB275</f>
        <v/>
      </c>
      <c r="AF275" s="115"/>
      <c r="AG275" s="808">
        <f>IF(AZ275="","N/A",IF(CQ275="Pass","P","F"))</f>
        <v/>
      </c>
      <c r="AH275" s="129"/>
      <c r="AI275" s="129"/>
      <c r="AJ275" s="129"/>
      <c r="AK275" s="119"/>
      <c r="AL275" s="115"/>
      <c r="AM275" s="119"/>
      <c r="AN275" s="119"/>
      <c r="AO275" s="692"/>
      <c r="AP275" s="692"/>
      <c r="AQ275" s="692"/>
      <c r="AR275" s="692"/>
      <c r="AS275" s="692"/>
      <c r="AT275" s="691">
        <f>CE275</f>
        <v/>
      </c>
      <c r="AU275" s="691">
        <f>CF275</f>
        <v/>
      </c>
      <c r="AV275" s="813"/>
      <c r="AW275" s="813"/>
      <c r="AX275" s="197">
        <f>CZ275</f>
        <v/>
      </c>
      <c r="AY275" s="197">
        <f>DE275</f>
        <v/>
      </c>
      <c r="AZ275" s="3379">
        <f>CO275</f>
        <v/>
      </c>
      <c r="BA275" s="3380"/>
      <c r="BB275" s="197">
        <f>CP275</f>
        <v/>
      </c>
      <c r="BC275" s="813"/>
      <c r="BD275" s="197">
        <f>CR275</f>
        <v/>
      </c>
      <c r="BE275" s="121">
        <f>CS275</f>
        <v/>
      </c>
      <c r="BF275" s="122">
        <f>CT275*60</f>
        <v/>
      </c>
      <c r="BG275" s="121">
        <f>BE275</f>
        <v/>
      </c>
      <c r="BH275" s="122">
        <f>CU275*60</f>
        <v/>
      </c>
      <c r="BI275" s="122">
        <f>CV275</f>
        <v/>
      </c>
      <c r="BJ275" s="117"/>
      <c r="BK275" s="812">
        <f>Overview!$E$7</f>
        <v/>
      </c>
      <c r="BL275" s="117"/>
      <c r="BM275" s="836">
        <f>CW275</f>
        <v/>
      </c>
      <c r="BN275" s="812">
        <f>Overview!$P$153</f>
        <v/>
      </c>
      <c r="BO275" s="117"/>
      <c r="BP275" s="117"/>
      <c r="BQ275" s="115"/>
      <c r="BR275" s="1478"/>
      <c r="BS275" s="1548"/>
      <c r="BT275" s="2127" t="inlineStr">
        <is>
          <t>LTE</t>
        </is>
      </c>
      <c r="BU275" s="2089" t="inlineStr">
        <is>
          <t>FDD1</t>
        </is>
      </c>
      <c r="BV275" s="430">
        <f>Overview!$H$31</f>
        <v/>
      </c>
      <c r="BW275" s="2010"/>
      <c r="BX275" s="2089"/>
      <c r="BY275" s="469"/>
      <c r="BZ275" s="1721">
        <f>IF(COUNT('Conducted LTE'!$AH$3:$AH$170)=0,10,INDEX('Conducted LTE'!$M$3:$M$170,MATCH(MAX('Conducted LTE'!$AH$3:$AH$170),'Conducted LTE'!$AH$3:$AH$170,0)))</f>
        <v>10</v>
      </c>
      <c r="CA275" s="1997" t="inlineStr">
        <is>
          <t>Left Edge</t>
        </is>
      </c>
      <c r="CB275" s="200">
        <v>5</v>
      </c>
      <c r="CC275" s="1681">
        <f>IF(COUNT('Conducted LTE'!$AH$3:$AH$170)=0,18300,INDEX('Conducted LTE'!$T$3:$T$170,MATCH(MAX('Conducted LTE'!$AH$3:$AH$170),'Conducted LTE'!$AH$3:$AH$170,0)))</f>
        <v>18300</v>
      </c>
      <c r="CD275" s="1681">
        <f>IF(COUNT('Conducted LTE'!$AH$3:$AH$170)=0,1950,INDEX('Conducted LTE'!$U$3:$U$170,MATCH(MAX('Conducted LTE'!$AH$3:$AH$170),'Conducted LTE'!$AH$3:$AH$170,0)))</f>
        <v>1950</v>
      </c>
      <c r="CE275" s="1523"/>
      <c r="CF275" s="1523"/>
      <c r="CG275" s="387" t="str">
        <f>IF(OR($BY$163="",$BY$163=""),"",$BY$163)</f>
        <v/>
      </c>
      <c r="CH275" s="387">
        <f>BZ275</f>
        <v/>
      </c>
      <c r="CI275" s="387">
        <f>CA275</f>
        <v/>
      </c>
      <c r="CJ275" s="1527"/>
      <c r="CK275" s="2042"/>
      <c r="CL275" s="206">
        <f>IF(CF275=""," ",IF(ABS(CE275-CF275)&lt;=0.125,"Valid","Not valid"))</f>
        <v/>
      </c>
      <c r="CM275" s="207">
        <f> IF(CE275="","",IF(AND(CE275&lt;&gt;"",CF275=""),IF(CE275&gt;=1,"Medir+Sig Max","No"),IF(CF275&lt;&gt;"",IF(CF275&gt;=1,"Medir+Sig Max","No"),"")))</f>
        <v/>
      </c>
      <c r="CN275" s="1787"/>
      <c r="CO275" s="220">
        <f>IF(CK275="",IF(AND(CE275="",CF275=""),"",IF(CF275="",IF(DE275&gt;1,ROUND(DE275*CE275,3),CE275),IF(DE275&gt;1,ROUND(DE275*CF275,3),CF275))),IF(AND(CE275="",CF275=""),"",IF(CF275="",IF(DE275&gt;1,ROUND(DE275*CE275*(1/(CK275)),3),CE275*(1/(CK275))),IF(DE275&gt;1,ROUND(DE275*CF275*(1/(CK275)),3),CF275*(1/(CK275))))))</f>
        <v/>
      </c>
      <c r="CP275" s="2043">
        <f>IF(COUNTIF(Overview!K12:K14,TRUE)&gt;0,2,IF(COUNTIF(Overview!L12:L14,TRUE)&gt;0,4,0))</f>
        <v/>
      </c>
      <c r="CQ275" s="1472">
        <f>IF(CO275="","",IF(CO275&gt;CP275,"Fail","Pass"))</f>
        <v/>
      </c>
      <c r="CR275" s="1481"/>
      <c r="CS275" s="1565">
        <f>MyTimestamp(CO275)</f>
        <v/>
      </c>
      <c r="CT275" s="1531">
        <f>IF(CE275="",0,15)+IF(CF275="",0,15)</f>
        <v/>
      </c>
      <c r="CU275" s="1532">
        <f>IF(CT275=0,0,2)</f>
        <v/>
      </c>
      <c r="CV275" s="859"/>
      <c r="CW275" s="859"/>
      <c r="CX275" s="2038"/>
      <c r="CY275" s="2044"/>
      <c r="CZ275" s="1543">
        <f>10^(CJ275/20)*100-100</f>
        <v/>
      </c>
      <c r="DA275" s="1331"/>
      <c r="DB275" s="709"/>
      <c r="DC275" s="777">
        <f>IF(DA275="","",10^(DA275/10))</f>
        <v/>
      </c>
      <c r="DD275" s="1377">
        <f>IF(ISNUMBER(DB275)=FALSE,"",10^(DB275/10))</f>
        <v/>
      </c>
      <c r="DE275" s="1543">
        <f>IF(AND(ISNUMBER(DC275),ISNUMBER(DD275)),IF(DC275/DD275&gt;1,ROUND((DC275)/DD275,3),1),1)</f>
        <v/>
      </c>
      <c r="DF275" s="1670">
        <f>IF(ISNUMBER(CO275),IF(CO275&gt;=CP275*0.90625,"!!!MEASURE other two 1RB modes!!!  To include the results for these two additional RB modes please use any row below free (for example otehr band) and replace the information of each field (tech, band, freq, etc...) with the proper one",""),"")</f>
        <v/>
      </c>
      <c r="DG275" s="1541"/>
      <c r="DH275" s="1541"/>
      <c r="DI275" s="1541"/>
      <c r="DJ275" s="1541"/>
      <c r="DK275" s="1541"/>
      <c r="DL275" s="1541"/>
      <c r="DM275" s="1541"/>
      <c r="DN275" s="1541"/>
      <c r="DO275" s="1541"/>
      <c r="DP275" s="1541"/>
      <c r="DQ275" s="1541"/>
      <c r="DR275" s="1541"/>
    </row>
    <row r="276" ht="12.75" x14ac:dyDescent="0.2">
      <c r="A276" s="1541"/>
      <c r="B276" s="1541"/>
      <c r="C276"/>
      <c r="D276" s="130">
        <f>IF(BX$273="Close to Ear","EN 62209-1","EN 62209-2")</f>
        <v/>
      </c>
      <c r="E276" s="130">
        <f>IF(CG276="Close to Ear","2016","2010/A1:2019")</f>
        <v/>
      </c>
      <c r="F276" s="1488" t="inlineStr">
        <is>
          <t>5.3</t>
        </is>
      </c>
      <c r="G276" s="1497"/>
      <c r="H276" s="120">
        <f>BV276</f>
        <v/>
      </c>
      <c r="I276" s="120">
        <f>BW276</f>
        <v/>
      </c>
      <c r="J276" s="687" t="inlineStr">
        <is>
          <t>LTE</t>
        </is>
      </c>
      <c r="K276" s="194" t="inlineStr">
        <is>
          <t>FDD1</t>
        </is>
      </c>
      <c r="L276" s="115"/>
      <c r="M276" s="120">
        <v>10</v>
      </c>
      <c r="N276" s="119" t="inlineStr">
        <is>
          <t>QPSK</t>
        </is>
      </c>
      <c r="O276" s="131"/>
      <c r="P276" s="6597"/>
      <c r="Q276" s="131">
        <v>1</v>
      </c>
      <c r="R276" s="131">
        <v>0</v>
      </c>
      <c r="S276" s="120"/>
      <c r="T276" s="120">
        <v>18300</v>
      </c>
      <c r="U276" s="120">
        <v>1950</v>
      </c>
      <c r="V276" s="119"/>
      <c r="W276" s="197"/>
      <c r="X276" s="119"/>
      <c r="Y276" s="119"/>
      <c r="Z276" s="119"/>
      <c r="AA276" s="115"/>
      <c r="AB276" s="115"/>
      <c r="AC276" s="689">
        <f>IF(OR(BX$273="Close to Ear",BX$273="Close to Head"),"Head",IF(BX$273="Extremity","Extremity","Body"))</f>
        <v/>
      </c>
      <c r="AD276" s="690">
        <f>CA276</f>
        <v/>
      </c>
      <c r="AE276" s="688">
        <f>CB276</f>
        <v/>
      </c>
      <c r="AF276" s="115"/>
      <c r="AG276" s="808">
        <f>IF(AZ276="","N/A",IF(CQ276="Pass","P","F"))</f>
        <v/>
      </c>
      <c r="AH276" s="129"/>
      <c r="AI276" s="129"/>
      <c r="AJ276" s="129"/>
      <c r="AK276" s="119"/>
      <c r="AL276" s="115"/>
      <c r="AM276" s="119"/>
      <c r="AN276" s="119"/>
      <c r="AO276" s="692"/>
      <c r="AP276" s="692"/>
      <c r="AQ276" s="692"/>
      <c r="AR276" s="692"/>
      <c r="AS276" s="692"/>
      <c r="AT276" s="691">
        <f>CE276</f>
        <v/>
      </c>
      <c r="AU276" s="691">
        <f>CF276</f>
        <v/>
      </c>
      <c r="AV276" s="813"/>
      <c r="AW276" s="813"/>
      <c r="AX276" s="197">
        <f>CZ276</f>
        <v/>
      </c>
      <c r="AY276" s="197">
        <f>DE276</f>
        <v/>
      </c>
      <c r="AZ276" s="3379">
        <f>CO276</f>
        <v/>
      </c>
      <c r="BA276" s="3380"/>
      <c r="BB276" s="197">
        <f>CP276</f>
        <v/>
      </c>
      <c r="BC276" s="813"/>
      <c r="BD276" s="197">
        <f>CR276</f>
        <v/>
      </c>
      <c r="BE276" s="121">
        <f>CS276</f>
        <v/>
      </c>
      <c r="BF276" s="122">
        <f>CT276*60</f>
        <v/>
      </c>
      <c r="BG276" s="121">
        <f>BE276</f>
        <v/>
      </c>
      <c r="BH276" s="122">
        <f>CU276*60</f>
        <v/>
      </c>
      <c r="BI276" s="122">
        <f>CV276</f>
        <v/>
      </c>
      <c r="BJ276" s="117"/>
      <c r="BK276" s="812">
        <f>Overview!$E$7</f>
        <v/>
      </c>
      <c r="BL276" s="117"/>
      <c r="BM276" s="836">
        <f>CW276</f>
        <v/>
      </c>
      <c r="BN276" s="812">
        <f>Overview!$P$153</f>
        <v/>
      </c>
      <c r="BO276" s="117"/>
      <c r="BP276" s="117"/>
      <c r="BQ276" s="115"/>
      <c r="BR276" s="1478"/>
      <c r="BS276" s="1548"/>
      <c r="BT276" s="2127" t="inlineStr">
        <is>
          <t>LTE</t>
        </is>
      </c>
      <c r="BU276" s="2089" t="inlineStr">
        <is>
          <t>FDD1</t>
        </is>
      </c>
      <c r="BV276" s="430">
        <f>Overview!$H$31</f>
        <v/>
      </c>
      <c r="BW276" s="2010"/>
      <c r="BX276" s="2089"/>
      <c r="BY276" s="465"/>
      <c r="BZ276" s="1721">
        <f>IF(COUNT('Conducted LTE'!$AH$3:$AH$170)=0,10,INDEX('Conducted LTE'!$M$3:$M$170,MATCH(MAX('Conducted LTE'!$AH$3:$AH$170),'Conducted LTE'!$AH$3:$AH$170,0)))</f>
        <v>10</v>
      </c>
      <c r="CA276" s="1997" t="inlineStr">
        <is>
          <t>Right Edge</t>
        </is>
      </c>
      <c r="CB276" s="200">
        <v>5</v>
      </c>
      <c r="CC276" s="1681">
        <f>IF(COUNT('Conducted LTE'!$AH$3:$AH$170)=0,18300,INDEX('Conducted LTE'!$T$3:$T$170,MATCH(MAX('Conducted LTE'!$AH$3:$AH$170),'Conducted LTE'!$AH$3:$AH$170,0)))</f>
        <v>18300</v>
      </c>
      <c r="CD276" s="1681">
        <f>IF(COUNT('Conducted LTE'!$AH$3:$AH$170)=0,1950,INDEX('Conducted LTE'!$U$3:$U$170,MATCH(MAX('Conducted LTE'!$AH$3:$AH$170),'Conducted LTE'!$AH$3:$AH$170,0)))</f>
        <v>1950</v>
      </c>
      <c r="CE276" s="1523"/>
      <c r="CF276" s="1523"/>
      <c r="CG276" s="387" t="str">
        <f>IF(OR($BY$163="",$BY$163=""),"",$BY$163)</f>
        <v/>
      </c>
      <c r="CH276" s="387">
        <f>BZ276</f>
        <v/>
      </c>
      <c r="CI276" s="387">
        <f>CA276</f>
        <v/>
      </c>
      <c r="CJ276" s="1527"/>
      <c r="CK276" s="2042"/>
      <c r="CL276" s="206">
        <f>IF(CF276=""," ",IF(ABS(CE276-CF276)&lt;=0.125,"Valid","Not valid"))</f>
        <v/>
      </c>
      <c r="CM276" s="207">
        <f> IF(CE276="","",IF(AND(CE276&lt;&gt;"",CF276=""),IF(CE276&gt;=1,"Medir+Sig Max","No"),IF(CF276&lt;&gt;"",IF(CF276&gt;=1,"Medir+Sig Max","No"),"")))</f>
        <v/>
      </c>
      <c r="CN276" s="1787"/>
      <c r="CO276" s="220">
        <f>IF(CK276="",IF(AND(CE276="",CF276=""),"",IF(CF276="",IF(DE276&gt;1,ROUND(DE276*CE276,3),CE276),IF(DE276&gt;1,ROUND(DE276*CF276,3),CF276))),IF(AND(CE276="",CF276=""),"",IF(CF276="",IF(DE276&gt;1,ROUND(DE276*CE276*(1/(CK276)),3),CE276*(1/(CK276))),IF(DE276&gt;1,ROUND(DE276*CF276*(1/(CK276)),3),CF276*(1/(CK276))))))</f>
        <v/>
      </c>
      <c r="CP276" s="2043">
        <f>IF(COUNTIF(Overview!K12:K14,TRUE)&gt;0,2,IF(COUNTIF(Overview!L12:L14,TRUE)&gt;0,4,0))</f>
        <v/>
      </c>
      <c r="CQ276" s="1472">
        <f>IF(CO276="","",IF(CO276&gt;CP276,"Fail","Pass"))</f>
        <v/>
      </c>
      <c r="CR276" s="1481"/>
      <c r="CS276" s="1565">
        <f>MyTimestamp(CO276)</f>
        <v/>
      </c>
      <c r="CT276" s="1531">
        <f>IF(CE276="",0,15)+IF(CF276="",0,15)</f>
        <v/>
      </c>
      <c r="CU276" s="1532">
        <f>IF(CT276=0,0,2)</f>
        <v/>
      </c>
      <c r="CV276" s="859"/>
      <c r="CW276" s="859"/>
      <c r="CX276" s="2038"/>
      <c r="CY276" s="2044"/>
      <c r="CZ276" s="1543">
        <f>10^(CJ276/20)*100-100</f>
        <v/>
      </c>
      <c r="DA276" s="1331"/>
      <c r="DB276" s="709"/>
      <c r="DC276" s="777">
        <f>IF(DA276="","",10^(DA276/10))</f>
        <v/>
      </c>
      <c r="DD276" s="1377">
        <f>IF(ISNUMBER(DB276)=FALSE,"",10^(DB276/10))</f>
        <v/>
      </c>
      <c r="DE276" s="1543">
        <f>IF(AND(ISNUMBER(DC276),ISNUMBER(DD276)),IF(DC276/DD276&gt;1,ROUND((DC276)/DD276,3),1),1)</f>
        <v/>
      </c>
      <c r="DF276" s="1670">
        <f>IF(ISNUMBER(CO276),IF(CO276&gt;=CP276*0.90625,"!!!MEASURE other two 1RB modes!!!  To include the results for these two additional RB modes please use any row below free (for example otehr band) and replace the information of each field (tech, band, freq, etc...) with the proper one",""),"")</f>
        <v/>
      </c>
      <c r="DG276" s="1541"/>
      <c r="DH276" s="1541"/>
      <c r="DI276" s="1541"/>
      <c r="DJ276" s="1541"/>
      <c r="DK276" s="1541"/>
      <c r="DL276" s="1541"/>
      <c r="DM276" s="1541"/>
      <c r="DN276" s="1541"/>
      <c r="DO276" s="1541"/>
      <c r="DP276" s="1541"/>
      <c r="DQ276" s="1541"/>
      <c r="DR276" s="1541"/>
    </row>
    <row r="277" ht="12.75" x14ac:dyDescent="0.2">
      <c r="A277" s="1541"/>
      <c r="B277" s="1541"/>
      <c r="C277"/>
      <c r="D277" s="130">
        <f>IF(BX$273="Close to Ear","EN 62209-1","EN 62209-2")</f>
        <v/>
      </c>
      <c r="E277" s="130">
        <f>IF(CG277="Close to Ear","2016","2010/A1:2019")</f>
        <v/>
      </c>
      <c r="F277" s="1488" t="inlineStr">
        <is>
          <t>5.3</t>
        </is>
      </c>
      <c r="G277" s="1497"/>
      <c r="H277" s="120">
        <f>BV277</f>
        <v/>
      </c>
      <c r="I277" s="120">
        <f>BW277</f>
        <v/>
      </c>
      <c r="J277" s="687" t="inlineStr">
        <is>
          <t>LTE</t>
        </is>
      </c>
      <c r="K277" s="194" t="inlineStr">
        <is>
          <t>FDD1</t>
        </is>
      </c>
      <c r="L277" s="115"/>
      <c r="M277" s="120">
        <v>10</v>
      </c>
      <c r="N277" s="119" t="inlineStr">
        <is>
          <t>QPSK</t>
        </is>
      </c>
      <c r="O277" s="131"/>
      <c r="P277" s="6597"/>
      <c r="Q277" s="131">
        <v>1</v>
      </c>
      <c r="R277" s="131">
        <v>0</v>
      </c>
      <c r="S277" s="120"/>
      <c r="T277" s="120">
        <v>18300</v>
      </c>
      <c r="U277" s="120">
        <v>1950</v>
      </c>
      <c r="V277" s="119"/>
      <c r="W277" s="197"/>
      <c r="X277" s="119"/>
      <c r="Y277" s="119"/>
      <c r="Z277" s="119"/>
      <c r="AA277" s="115"/>
      <c r="AB277" s="115"/>
      <c r="AC277" s="689">
        <f>IF(OR(BX$273="Close to Ear",BX$273="Close to Head"),"Head",IF(BX$273="Extremity","Extremity","Body"))</f>
        <v/>
      </c>
      <c r="AD277" s="690">
        <f>CA277</f>
        <v/>
      </c>
      <c r="AE277" s="688">
        <f>CB277</f>
        <v/>
      </c>
      <c r="AF277" s="115"/>
      <c r="AG277" s="808">
        <f>IF(AZ277="","N/A",IF(CQ277="Pass","P","F"))</f>
        <v/>
      </c>
      <c r="AH277" s="129"/>
      <c r="AI277" s="129"/>
      <c r="AJ277" s="129"/>
      <c r="AK277" s="119"/>
      <c r="AL277" s="115"/>
      <c r="AM277" s="119"/>
      <c r="AN277" s="119"/>
      <c r="AO277" s="692"/>
      <c r="AP277" s="692"/>
      <c r="AQ277" s="692"/>
      <c r="AR277" s="692"/>
      <c r="AS277" s="692"/>
      <c r="AT277" s="691">
        <f>CE277</f>
        <v/>
      </c>
      <c r="AU277" s="691">
        <f>CF277</f>
        <v/>
      </c>
      <c r="AV277" s="813"/>
      <c r="AW277" s="813"/>
      <c r="AX277" s="197">
        <f>CZ277</f>
        <v/>
      </c>
      <c r="AY277" s="197">
        <f>DE277</f>
        <v/>
      </c>
      <c r="AZ277" s="3379">
        <f>CO277</f>
        <v/>
      </c>
      <c r="BA277" s="3380"/>
      <c r="BB277" s="197">
        <f>CP277</f>
        <v/>
      </c>
      <c r="BC277" s="813"/>
      <c r="BD277" s="197">
        <f>CR277</f>
        <v/>
      </c>
      <c r="BE277" s="121">
        <f>CS277</f>
        <v/>
      </c>
      <c r="BF277" s="122">
        <f>CT277*60</f>
        <v/>
      </c>
      <c r="BG277" s="121">
        <f>BE277</f>
        <v/>
      </c>
      <c r="BH277" s="122">
        <f>CU277*60</f>
        <v/>
      </c>
      <c r="BI277" s="122">
        <f>CV277</f>
        <v/>
      </c>
      <c r="BJ277" s="117"/>
      <c r="BK277" s="812">
        <f>Overview!$E$7</f>
        <v/>
      </c>
      <c r="BL277" s="117"/>
      <c r="BM277" s="836">
        <f>CW277</f>
        <v/>
      </c>
      <c r="BN277" s="812">
        <f>Overview!$P$153</f>
        <v/>
      </c>
      <c r="BO277" s="117"/>
      <c r="BP277" s="117"/>
      <c r="BQ277" s="115"/>
      <c r="BR277" s="1478"/>
      <c r="BS277" s="1548"/>
      <c r="BT277" s="2127" t="inlineStr">
        <is>
          <t>LTE</t>
        </is>
      </c>
      <c r="BU277" s="2089" t="inlineStr">
        <is>
          <t>FDD1</t>
        </is>
      </c>
      <c r="BV277" s="430">
        <f>Overview!$H$31</f>
        <v/>
      </c>
      <c r="BW277" s="2010"/>
      <c r="BX277" s="2089"/>
      <c r="BY277" s="465"/>
      <c r="BZ277" s="1721">
        <f>IF(COUNT('Conducted LTE'!$AH$3:$AH$170)=0,10,INDEX('Conducted LTE'!$M$3:$M$170,MATCH(MAX('Conducted LTE'!$AH$3:$AH$170),'Conducted LTE'!$AH$3:$AH$170,0)))</f>
        <v>10</v>
      </c>
      <c r="CA277" s="1997" t="inlineStr">
        <is>
          <t>Top Edge</t>
        </is>
      </c>
      <c r="CB277" s="200">
        <v>5</v>
      </c>
      <c r="CC277" s="1681">
        <f>IF(COUNT('Conducted LTE'!$AH$3:$AH$170)=0,18300,INDEX('Conducted LTE'!$T$3:$T$170,MATCH(MAX('Conducted LTE'!$AH$3:$AH$170),'Conducted LTE'!$AH$3:$AH$170,0)))</f>
        <v>18300</v>
      </c>
      <c r="CD277" s="1681">
        <f>IF(COUNT('Conducted LTE'!$AH$3:$AH$170)=0,1950,INDEX('Conducted LTE'!$U$3:$U$170,MATCH(MAX('Conducted LTE'!$AH$3:$AH$170),'Conducted LTE'!$AH$3:$AH$170,0)))</f>
        <v>1950</v>
      </c>
      <c r="CE277" s="1523"/>
      <c r="CF277" s="1523"/>
      <c r="CG277" s="387" t="str">
        <f>IF(OR($BY$163="",$BY$163=""),"",$BY$163)</f>
        <v/>
      </c>
      <c r="CH277" s="387">
        <f>BZ277</f>
        <v/>
      </c>
      <c r="CI277" s="387">
        <f>CA277</f>
        <v/>
      </c>
      <c r="CJ277" s="1527"/>
      <c r="CK277" s="2042"/>
      <c r="CL277" s="206">
        <f>IF(CF277=""," ",IF(ABS(CE277-CF277)&lt;=0.125,"Valid","Not valid"))</f>
        <v/>
      </c>
      <c r="CM277" s="207">
        <f> IF(CE277="","",IF(AND(CE277&lt;&gt;"",CF277=""),IF(CE277&gt;=1,"Medir+Sig Max","No"),IF(CF277&lt;&gt;"",IF(CF277&gt;=1,"Medir+Sig Max","No"),"")))</f>
        <v/>
      </c>
      <c r="CN277" s="1787"/>
      <c r="CO277" s="220">
        <f>IF(CK277="",IF(AND(CE277="",CF277=""),"",IF(CF277="",IF(DE277&gt;1,ROUND(DE277*CE277,3),CE277),IF(DE277&gt;1,ROUND(DE277*CF277,3),CF277))),IF(AND(CE277="",CF277=""),"",IF(CF277="",IF(DE277&gt;1,ROUND(DE277*CE277*(1/(CK277)),3),CE277*(1/(CK277))),IF(DE277&gt;1,ROUND(DE277*CF277*(1/(CK277)),3),CF277*(1/(CK277))))))</f>
        <v/>
      </c>
      <c r="CP277" s="2043">
        <f>IF(COUNTIF(Overview!K12:K14,TRUE)&gt;0,2,IF(COUNTIF(Overview!L12:L14,TRUE)&gt;0,4,0))</f>
        <v/>
      </c>
      <c r="CQ277" s="1472">
        <f>IF(CO277="","",IF(CO277&gt;CP277,"Fail","Pass"))</f>
        <v/>
      </c>
      <c r="CR277" s="1481"/>
      <c r="CS277" s="1565">
        <f>MyTimestamp(CO277)</f>
        <v/>
      </c>
      <c r="CT277" s="1531">
        <f>IF(CE277="",0,15)+IF(CF277="",0,15)</f>
        <v/>
      </c>
      <c r="CU277" s="1532">
        <f>IF(CT277=0,0,2)</f>
        <v/>
      </c>
      <c r="CV277" s="859"/>
      <c r="CW277" s="859"/>
      <c r="CX277" s="2038"/>
      <c r="CY277" s="2044"/>
      <c r="CZ277" s="1543">
        <f>10^(CJ277/20)*100-100</f>
        <v/>
      </c>
      <c r="DA277" s="1331"/>
      <c r="DB277" s="709"/>
      <c r="DC277" s="777">
        <f>IF(DA277="","",10^(DA277/10))</f>
        <v/>
      </c>
      <c r="DD277" s="1377">
        <f>IF(ISNUMBER(DB277)=FALSE,"",10^(DB277/10))</f>
        <v/>
      </c>
      <c r="DE277" s="1543">
        <f>IF(AND(ISNUMBER(DC277),ISNUMBER(DD277)),IF(DC277/DD277&gt;1,ROUND((DC277)/DD277,3),1),1)</f>
        <v/>
      </c>
      <c r="DF277" s="1670">
        <f>IF(ISNUMBER(CO277),IF(CO277&gt;=CP277*0.90625,"!!!MEASURE other two 1RB modes!!!  To include the results for these two additional RB modes please use any row below free (for example otehr band) and replace the information of each field (tech, band, freq, etc...) with the proper one",""),"")</f>
        <v/>
      </c>
      <c r="DG277" s="1541"/>
      <c r="DH277" s="1541"/>
      <c r="DI277" s="1541"/>
      <c r="DJ277" s="1541"/>
      <c r="DK277" s="1541"/>
      <c r="DL277" s="1541"/>
      <c r="DM277" s="1541"/>
      <c r="DN277" s="1541"/>
      <c r="DO277" s="1541"/>
      <c r="DP277" s="1541"/>
      <c r="DQ277" s="1541"/>
      <c r="DR277" s="1541"/>
    </row>
    <row r="278" ht="12.75" x14ac:dyDescent="0.2">
      <c r="A278" s="1541"/>
      <c r="B278" s="1541"/>
      <c r="C278"/>
      <c r="D278" s="130">
        <f>IF(BX$273="Close to Ear","EN 62209-1","EN 62209-2")</f>
        <v/>
      </c>
      <c r="E278" s="130">
        <f>IF(CG278="Close to Ear","2016","2010/A1:2019")</f>
        <v/>
      </c>
      <c r="F278" s="1488" t="inlineStr">
        <is>
          <t>5.3</t>
        </is>
      </c>
      <c r="G278" s="1497"/>
      <c r="H278" s="120">
        <f>BV278</f>
        <v/>
      </c>
      <c r="I278" s="120">
        <f>BW278</f>
        <v/>
      </c>
      <c r="J278" s="687" t="inlineStr">
        <is>
          <t>LTE</t>
        </is>
      </c>
      <c r="K278" s="194" t="inlineStr">
        <is>
          <t>FDD1</t>
        </is>
      </c>
      <c r="L278" s="115"/>
      <c r="M278" s="120">
        <v>10</v>
      </c>
      <c r="N278" s="119" t="inlineStr">
        <is>
          <t>QPSK</t>
        </is>
      </c>
      <c r="O278" s="131"/>
      <c r="P278" s="6597"/>
      <c r="Q278" s="131">
        <v>1</v>
      </c>
      <c r="R278" s="131">
        <v>0</v>
      </c>
      <c r="S278" s="120"/>
      <c r="T278" s="120">
        <v>18300</v>
      </c>
      <c r="U278" s="120">
        <v>1950</v>
      </c>
      <c r="V278" s="119"/>
      <c r="W278" s="197"/>
      <c r="X278" s="119"/>
      <c r="Y278" s="119"/>
      <c r="Z278" s="119"/>
      <c r="AA278" s="115"/>
      <c r="AB278" s="115"/>
      <c r="AC278" s="689">
        <f>IF(OR(BX$273="Close to Ear",BX$273="Close to Head"),"Head",IF(BX$273="Extremity","Extremity","Body"))</f>
        <v/>
      </c>
      <c r="AD278" s="690">
        <f>CA278</f>
        <v/>
      </c>
      <c r="AE278" s="688">
        <f>CB278</f>
        <v/>
      </c>
      <c r="AF278" s="115"/>
      <c r="AG278" s="808">
        <f>IF(AZ278="","N/A",IF(CQ278="Pass","P","F"))</f>
        <v/>
      </c>
      <c r="AH278" s="129"/>
      <c r="AI278" s="129"/>
      <c r="AJ278" s="129"/>
      <c r="AK278" s="119"/>
      <c r="AL278" s="115"/>
      <c r="AM278" s="119"/>
      <c r="AN278" s="119"/>
      <c r="AO278" s="692"/>
      <c r="AP278" s="692"/>
      <c r="AQ278" s="692"/>
      <c r="AR278" s="692"/>
      <c r="AS278" s="692"/>
      <c r="AT278" s="691">
        <f>CE278</f>
        <v/>
      </c>
      <c r="AU278" s="691">
        <f>CF278</f>
        <v/>
      </c>
      <c r="AV278" s="813"/>
      <c r="AW278" s="813"/>
      <c r="AX278" s="197">
        <f>CZ278</f>
        <v/>
      </c>
      <c r="AY278" s="197">
        <f>DE278</f>
        <v/>
      </c>
      <c r="AZ278" s="3379">
        <f>CO278</f>
        <v/>
      </c>
      <c r="BA278" s="3380"/>
      <c r="BB278" s="197">
        <f>CP278</f>
        <v/>
      </c>
      <c r="BC278" s="813"/>
      <c r="BD278" s="197">
        <f>CR278</f>
        <v/>
      </c>
      <c r="BE278" s="121">
        <f>CS278</f>
        <v/>
      </c>
      <c r="BF278" s="122">
        <f>CT278*60</f>
        <v/>
      </c>
      <c r="BG278" s="121">
        <f>BE278</f>
        <v/>
      </c>
      <c r="BH278" s="122">
        <f>CU278*60</f>
        <v/>
      </c>
      <c r="BI278" s="122">
        <f>CV278</f>
        <v/>
      </c>
      <c r="BJ278" s="117"/>
      <c r="BK278" s="812">
        <f>Overview!$E$7</f>
        <v/>
      </c>
      <c r="BL278" s="117"/>
      <c r="BM278" s="836">
        <f>CW278</f>
        <v/>
      </c>
      <c r="BN278" s="812">
        <f>Overview!$P$153</f>
        <v/>
      </c>
      <c r="BO278" s="117"/>
      <c r="BP278" s="117"/>
      <c r="BQ278" s="115"/>
      <c r="BR278" s="1478"/>
      <c r="BS278" s="1548"/>
      <c r="BT278" s="2128" t="inlineStr">
        <is>
          <t>LTE</t>
        </is>
      </c>
      <c r="BU278" s="1868" t="inlineStr">
        <is>
          <t>FDD1</t>
        </is>
      </c>
      <c r="BV278" s="432">
        <f>Overview!$H$31</f>
        <v/>
      </c>
      <c r="BW278" s="2010"/>
      <c r="BX278" s="1868"/>
      <c r="BY278" s="465"/>
      <c r="BZ278" s="1721">
        <f>IF(COUNT('Conducted LTE'!$AH$3:$AH$170)=0,10,INDEX('Conducted LTE'!$M$3:$M$170,MATCH(MAX('Conducted LTE'!$AH$3:$AH$170),'Conducted LTE'!$AH$3:$AH$170,0)))</f>
        <v>10</v>
      </c>
      <c r="CA278" s="1997" t="inlineStr">
        <is>
          <t>Bottom Edge</t>
        </is>
      </c>
      <c r="CB278" s="200">
        <v>5</v>
      </c>
      <c r="CC278" s="1681">
        <f>IF(COUNT('Conducted LTE'!$AH$3:$AH$170)=0,18300,INDEX('Conducted LTE'!$T$3:$T$170,MATCH(MAX('Conducted LTE'!$AH$3:$AH$170),'Conducted LTE'!$AH$3:$AH$170,0)))</f>
        <v>18300</v>
      </c>
      <c r="CD278" s="1681">
        <f>IF(COUNT('Conducted LTE'!$AH$3:$AH$170)=0,1950,INDEX('Conducted LTE'!$U$3:$U$170,MATCH(MAX('Conducted LTE'!$AH$3:$AH$170),'Conducted LTE'!$AH$3:$AH$170,0)))</f>
        <v>1950</v>
      </c>
      <c r="CE278" s="1523"/>
      <c r="CF278" s="1523"/>
      <c r="CG278" s="387" t="str">
        <f>IF(OR($BY$163="",$BY$163=""),"",$BY$163)</f>
        <v/>
      </c>
      <c r="CH278" s="387">
        <f>BZ278</f>
        <v/>
      </c>
      <c r="CI278" s="387">
        <f>CA278</f>
        <v/>
      </c>
      <c r="CJ278" s="1527"/>
      <c r="CK278" s="2042"/>
      <c r="CL278" s="206">
        <f>IF(CF278=""," ",IF(ABS(CE278-CF278)&lt;=0.125,"Valid","Not valid"))</f>
        <v/>
      </c>
      <c r="CM278" s="207">
        <f> IF(CE278="","",IF(AND(CE278&lt;&gt;"",CF278=""),IF(CE278&gt;=1,"Medir+Sig Max","No"),IF(CF278&lt;&gt;"",IF(CF278&gt;=1,"Medir+Sig Max","No"),"")))</f>
        <v/>
      </c>
      <c r="CN278" s="1787"/>
      <c r="CO278" s="220">
        <f>IF(CK278="",IF(AND(CE278="",CF278=""),"",IF(CF278="",IF(DE278&gt;1,ROUND(DE278*CE278,3),CE278),IF(DE278&gt;1,ROUND(DE278*CF278,3),CF278))),IF(AND(CE278="",CF278=""),"",IF(CF278="",IF(DE278&gt;1,ROUND(DE278*CE278*(1/(CK278)),3),CE278*(1/(CK278))),IF(DE278&gt;1,ROUND(DE278*CF278*(1/(CK278)),3),CF278*(1/(CK278))))))</f>
        <v/>
      </c>
      <c r="CP278" s="2043">
        <f>IF(COUNTIF(Overview!K12:K14,TRUE)&gt;0,2,IF(COUNTIF(Overview!L12:L14,TRUE)&gt;0,4,0))</f>
        <v/>
      </c>
      <c r="CQ278" s="1472">
        <f>IF(CO278="","",IF(CO278&gt;CP278,"Fail","Pass"))</f>
        <v/>
      </c>
      <c r="CR278" s="1481"/>
      <c r="CS278" s="1565">
        <f>MyTimestamp(CO278)</f>
        <v/>
      </c>
      <c r="CT278" s="1531">
        <f>IF(CE278="",0,15)+IF(CF278="",0,15)</f>
        <v/>
      </c>
      <c r="CU278" s="1532">
        <f>IF(CT278=0,0,2)</f>
        <v/>
      </c>
      <c r="CV278" s="859"/>
      <c r="CW278" s="859"/>
      <c r="CX278" s="2038"/>
      <c r="CY278" s="2044"/>
      <c r="CZ278" s="1543">
        <f>10^(CJ278/20)*100-100</f>
        <v/>
      </c>
      <c r="DA278" s="1331"/>
      <c r="DB278" s="709"/>
      <c r="DC278" s="777">
        <f>IF(DA278="","",10^(DA278/10))</f>
        <v/>
      </c>
      <c r="DD278" s="1377">
        <f>IF(ISNUMBER(DB278)=FALSE,"",10^(DB278/10))</f>
        <v/>
      </c>
      <c r="DE278" s="1543">
        <f>IF(AND(ISNUMBER(DC278),ISNUMBER(DD278)),IF(DC278/DD278&gt;1,ROUND((DC278)/DD278,3),1),1)</f>
        <v/>
      </c>
      <c r="DF278" s="1670">
        <f>IF(ISNUMBER(CO278),IF(CO278&gt;=CP278*0.90625,"!!!MEASURE other two 1RB modes!!!  To include the results for these two additional RB modes please use any row below free (for example otehr band) and replace the information of each field (tech, band, freq, etc...) with the proper one",""),"")</f>
        <v/>
      </c>
      <c r="DG278" s="1541"/>
      <c r="DH278" s="1541"/>
      <c r="DI278" s="1541"/>
      <c r="DJ278" s="1541"/>
      <c r="DK278" s="1541"/>
      <c r="DL278" s="1541"/>
      <c r="DM278" s="1541"/>
      <c r="DN278" s="1541"/>
      <c r="DO278" s="1541"/>
      <c r="DP278" s="1541"/>
      <c r="DQ278" s="1541"/>
      <c r="DR278" s="1541"/>
    </row>
    <row r="279" ht="12.75" x14ac:dyDescent="0.2">
      <c r="A279" s="1541"/>
      <c r="B279" s="1541"/>
      <c r="C279"/>
      <c r="D279" s="130">
        <f>IF(BX$273="Close to Ear","EN 62209-1","EN 62209-2")</f>
        <v/>
      </c>
      <c r="E279" s="130">
        <f>IF(CG279="Close to Ear","2016","2010/A1:2019")</f>
        <v/>
      </c>
      <c r="F279" s="1488" t="inlineStr">
        <is>
          <t>5.3</t>
        </is>
      </c>
      <c r="G279" s="1497"/>
      <c r="H279" s="120">
        <f>BV279</f>
        <v/>
      </c>
      <c r="I279" s="120">
        <f>BW279</f>
        <v/>
      </c>
      <c r="J279" s="687" t="inlineStr">
        <is>
          <t>LTE</t>
        </is>
      </c>
      <c r="K279" s="194" t="inlineStr">
        <is>
          <t>FDD1</t>
        </is>
      </c>
      <c r="L279" s="115"/>
      <c r="M279" s="120">
        <v>10</v>
      </c>
      <c r="N279" s="119" t="inlineStr">
        <is>
          <t>QPSK</t>
        </is>
      </c>
      <c r="O279" s="131"/>
      <c r="P279" s="6597"/>
      <c r="Q279" s="131">
        <v>1</v>
      </c>
      <c r="R279" s="131">
        <v>0</v>
      </c>
      <c r="S279" s="120"/>
      <c r="T279" s="120">
        <v>18300</v>
      </c>
      <c r="U279" s="120">
        <v>1950</v>
      </c>
      <c r="V279" s="119"/>
      <c r="W279" s="197"/>
      <c r="X279" s="119"/>
      <c r="Y279" s="119"/>
      <c r="Z279" s="119"/>
      <c r="AA279" s="115"/>
      <c r="AB279" s="115"/>
      <c r="AC279" s="689">
        <f>IF(OR(BX$273="Close to Ear",BX$273="Close to Head"),"Head",IF(BX$273="Extremity","Extremity","Body"))</f>
        <v/>
      </c>
      <c r="AD279" s="690">
        <f>CA279</f>
        <v/>
      </c>
      <c r="AE279" s="688">
        <f>CB279</f>
        <v/>
      </c>
      <c r="AF279" s="115"/>
      <c r="AG279" s="808">
        <f>IF(AZ279="","N/A",IF(CQ279="Pass","P","F"))</f>
        <v/>
      </c>
      <c r="AH279" s="129"/>
      <c r="AI279" s="129"/>
      <c r="AJ279" s="129"/>
      <c r="AK279" s="119"/>
      <c r="AL279" s="115"/>
      <c r="AM279" s="119"/>
      <c r="AN279" s="119"/>
      <c r="AO279" s="692"/>
      <c r="AP279" s="692"/>
      <c r="AQ279" s="692"/>
      <c r="AR279" s="692"/>
      <c r="AS279" s="692"/>
      <c r="AT279" s="691">
        <f>CE279</f>
        <v/>
      </c>
      <c r="AU279" s="691">
        <f>CF279</f>
        <v/>
      </c>
      <c r="AV279" s="813"/>
      <c r="AW279" s="813"/>
      <c r="AX279" s="197">
        <f>CZ279</f>
        <v/>
      </c>
      <c r="AY279" s="197">
        <f>DE279</f>
        <v/>
      </c>
      <c r="AZ279" s="3379">
        <f>CO279</f>
        <v/>
      </c>
      <c r="BA279" s="3380"/>
      <c r="BB279" s="197">
        <f>CP279</f>
        <v/>
      </c>
      <c r="BC279" s="813"/>
      <c r="BD279" s="197">
        <f>CR279</f>
        <v/>
      </c>
      <c r="BE279" s="121">
        <f>CS279</f>
        <v/>
      </c>
      <c r="BF279" s="122">
        <f>CT279*60</f>
        <v/>
      </c>
      <c r="BG279" s="121">
        <f>BE279</f>
        <v/>
      </c>
      <c r="BH279" s="122">
        <f>CU279*60</f>
        <v/>
      </c>
      <c r="BI279" s="122">
        <f>CV279</f>
        <v/>
      </c>
      <c r="BJ279" s="117"/>
      <c r="BK279" s="812">
        <f>Overview!$E$7</f>
        <v/>
      </c>
      <c r="BL279" s="117"/>
      <c r="BM279" s="836">
        <f>CW279</f>
        <v/>
      </c>
      <c r="BN279" s="812">
        <f>Overview!$P$153</f>
        <v/>
      </c>
      <c r="BO279" s="117"/>
      <c r="BP279" s="117"/>
      <c r="BQ279" s="115"/>
      <c r="BR279" s="1478"/>
      <c r="BS279" s="1548"/>
      <c r="BT279" s="2127" t="inlineStr">
        <is>
          <t>LTE</t>
        </is>
      </c>
      <c r="BU279" s="2089" t="inlineStr">
        <is>
          <t>FDD1</t>
        </is>
      </c>
      <c r="BV279" s="430">
        <f>Overview!$H$31</f>
        <v/>
      </c>
      <c r="BW279" s="2010"/>
      <c r="BX279" s="2089"/>
      <c r="BY279" s="921"/>
      <c r="BZ279" s="1721">
        <f>IF(COUNT('Conducted LTE'!$AH$3:$AH$170)=0,10,INDEX('Conducted LTE'!$M$3:$M$170,MATCH(MAX('Conducted LTE'!$AH$3:$AH$170),'Conducted LTE'!$AH$3:$AH$170,0)))</f>
        <v>10</v>
      </c>
      <c r="CA279" s="431" t="str">
        <f>IF(COUNT(CF273:CF278)=0,IF(COUNT(CE273:CE278)=0,"TBD",VLOOKUP(MAX(CE273:CE278),CE273:CI278,5,FALSE)),VLOOKUP(MAX(CF273:CF278),CF273:CI278,4,FALSE))</f>
        <v>TBD</v>
      </c>
      <c r="CB279" s="200">
        <v>5</v>
      </c>
      <c r="CC279" s="1681">
        <f>IF(COUNT('Conducted LTE'!$AH$3:$AH$170)=0,18300,INDEX('Conducted LTE'!$T$3:$T$170,MATCH(MAX('Conducted LTE'!$AH$3:$AH$170),'Conducted LTE'!$AH$3:$AH$170,0)))</f>
        <v>18300</v>
      </c>
      <c r="CD279" s="1681">
        <f>IF(COUNT('Conducted LTE'!$AH$3:$AH$170)=0,1950,INDEX('Conducted LTE'!$U$3:$U$170,MATCH(MAX('Conducted LTE'!$AH$3:$AH$170),'Conducted LTE'!$AH$3:$AH$170,0)))</f>
        <v>1950</v>
      </c>
      <c r="CE279" s="1523"/>
      <c r="CF279" s="1523"/>
      <c r="CG279" s="387" t="str">
        <f>IF(OR($BY$163="",$BY$163=""),"",$BY$163)</f>
        <v/>
      </c>
      <c r="CH279" s="387">
        <f>BZ279</f>
        <v/>
      </c>
      <c r="CI279" s="387">
        <f>CA279</f>
        <v/>
      </c>
      <c r="CJ279" s="1527"/>
      <c r="CK279" s="2042"/>
      <c r="CL279" s="206">
        <f>IF(CF279=""," ",IF(ABS(CE279-CF279)&lt;=0.125,"Valid","Not valid"))</f>
        <v/>
      </c>
      <c r="CM279" s="207">
        <f> IF(CE279="","",IF(AND(CE279&lt;&gt;"",CF279=""),IF(CE279&gt;=1,"Medir+Sig Max","No"),IF(CF279&lt;&gt;"",IF(CF279&gt;=1,"Medir+Sig Max","No"),"")))</f>
        <v/>
      </c>
      <c r="CN279" s="1787"/>
      <c r="CO279" s="220">
        <f>IF(CK279="",IF(AND(CE279="",CF279=""),"",IF(CF279="",IF(DE279&gt;1,ROUND(DE279*CE279,3),CE279),IF(DE279&gt;1,ROUND(DE279*CF279,3),CF279))),IF(AND(CE279="",CF279=""),"",IF(CF279="",IF(DE279&gt;1,ROUND(DE279*CE279*(1/(CK279)),3),CE279*(1/(CK279))),IF(DE279&gt;1,ROUND(DE279*CF279*(1/(CK279)),3),CF279*(1/(CK279))))))</f>
        <v/>
      </c>
      <c r="CP279" s="2043">
        <f>IF(COUNTIF(Overview!K12:K14,TRUE)&gt;0,2,IF(COUNTIF(Overview!L12:L14,TRUE)&gt;0,4,0))</f>
        <v/>
      </c>
      <c r="CQ279" s="1472">
        <f>IF(CO279="","",IF(CO279&gt;CP279,"Fail","Pass"))</f>
        <v/>
      </c>
      <c r="CR279" s="1481"/>
      <c r="CS279" s="1565">
        <f>MyTimestamp(CO279)</f>
        <v/>
      </c>
      <c r="CT279" s="1531">
        <f>IF(CE279="",0,15)+IF(CF279="",0,15)</f>
        <v/>
      </c>
      <c r="CU279" s="1532">
        <f>IF(CT279=0,0,2)</f>
        <v/>
      </c>
      <c r="CV279" s="859"/>
      <c r="CW279" s="859"/>
      <c r="CX279" s="2038"/>
      <c r="CY279" s="2044"/>
      <c r="CZ279" s="1543">
        <f>10^(CJ279/20)*100-100</f>
        <v/>
      </c>
      <c r="DA279" s="1331"/>
      <c r="DB279" s="709"/>
      <c r="DC279" s="777">
        <f>IF(DA279="","",10^(DA279/10))</f>
        <v/>
      </c>
      <c r="DD279" s="1377">
        <f>IF(ISNUMBER(DB279)=FALSE,"",10^(DB279/10))</f>
        <v/>
      </c>
      <c r="DE279" s="1543">
        <f>IF(AND(ISNUMBER(DC279),ISNUMBER(DD279)),IF(DC279/DD279&gt;1,ROUND((DC279)/DD279,3),1),1)</f>
        <v/>
      </c>
      <c r="DF279" s="1670">
        <f>IF(ISNUMBER(CO279),IF(CO279&gt;=CP279*0.90625,"!!!MEASURE other two 1RB modes!!!  To include the results for these two additional RB modes please use any row below free (for example otehr band) and replace the information of each field (tech, band, freq, etc...) with the proper one",""),"")</f>
        <v/>
      </c>
      <c r="DG279" s="1541"/>
      <c r="DH279" s="1541"/>
      <c r="DI279" s="1541"/>
      <c r="DJ279" s="1541"/>
      <c r="DK279" s="1541"/>
      <c r="DL279" s="1541"/>
      <c r="DM279" s="1541"/>
      <c r="DN279" s="1541"/>
      <c r="DO279" s="1541"/>
      <c r="DP279" s="1541"/>
      <c r="DQ279" s="1541"/>
      <c r="DR279" s="1541"/>
    </row>
    <row r="280" ht="12.75" x14ac:dyDescent="0.2">
      <c r="A280" s="1541"/>
      <c r="B280" s="1541"/>
      <c r="C280"/>
      <c r="D280" s="130">
        <f>IF(BX$273="Close to Ear","EN 62209-1","EN 62209-2")</f>
        <v/>
      </c>
      <c r="E280" s="130">
        <f>IF(CG280="Close to Ear","2016","2010/A1:2019")</f>
        <v/>
      </c>
      <c r="F280" s="1488" t="inlineStr">
        <is>
          <t>5.3</t>
        </is>
      </c>
      <c r="G280" s="1497"/>
      <c r="H280" s="120">
        <f>BV280</f>
        <v/>
      </c>
      <c r="I280" s="120">
        <f>BW280</f>
        <v/>
      </c>
      <c r="J280" s="687" t="inlineStr">
        <is>
          <t>LTE</t>
        </is>
      </c>
      <c r="K280" s="194" t="inlineStr">
        <is>
          <t>FDD1</t>
        </is>
      </c>
      <c r="L280" s="115"/>
      <c r="M280" s="120">
        <v>10</v>
      </c>
      <c r="N280" s="119" t="inlineStr">
        <is>
          <t>QPSK</t>
        </is>
      </c>
      <c r="O280" s="131"/>
      <c r="P280" s="6597"/>
      <c r="Q280" s="131">
        <v>1</v>
      </c>
      <c r="R280" s="131">
        <v>0</v>
      </c>
      <c r="S280" s="120"/>
      <c r="T280" s="120">
        <v>18300</v>
      </c>
      <c r="U280" s="120">
        <v>1950</v>
      </c>
      <c r="V280" s="119"/>
      <c r="W280" s="197"/>
      <c r="X280" s="119"/>
      <c r="Y280" s="119"/>
      <c r="Z280" s="119"/>
      <c r="AA280" s="115"/>
      <c r="AB280" s="115"/>
      <c r="AC280" s="689">
        <f>IF(OR(BX$273="Close to Ear",BX$273="Close to Head"),"Head",IF(BX$273="Extremity","Extremity","Body"))</f>
        <v/>
      </c>
      <c r="AD280" s="690">
        <f>CA280</f>
        <v/>
      </c>
      <c r="AE280" s="688">
        <f>CB280</f>
        <v/>
      </c>
      <c r="AF280" s="115"/>
      <c r="AG280" s="808">
        <f>IF(AZ280="","N/A",IF(CQ280="Pass","P","F"))</f>
        <v/>
      </c>
      <c r="AH280" s="129"/>
      <c r="AI280" s="129"/>
      <c r="AJ280" s="129"/>
      <c r="AK280" s="119"/>
      <c r="AL280" s="115"/>
      <c r="AM280" s="119"/>
      <c r="AN280" s="119"/>
      <c r="AO280" s="692"/>
      <c r="AP280" s="692"/>
      <c r="AQ280" s="692"/>
      <c r="AR280" s="692"/>
      <c r="AS280" s="692"/>
      <c r="AT280" s="691">
        <f>CE280</f>
        <v/>
      </c>
      <c r="AU280" s="691">
        <f>CF280</f>
        <v/>
      </c>
      <c r="AV280" s="813"/>
      <c r="AW280" s="813"/>
      <c r="AX280" s="197">
        <f>CZ280</f>
        <v/>
      </c>
      <c r="AY280" s="197">
        <f>DE280</f>
        <v/>
      </c>
      <c r="AZ280" s="3379">
        <f>CO280</f>
        <v/>
      </c>
      <c r="BA280" s="3380"/>
      <c r="BB280" s="197">
        <f>CP280</f>
        <v/>
      </c>
      <c r="BC280" s="813"/>
      <c r="BD280" s="197">
        <f>CR280</f>
        <v/>
      </c>
      <c r="BE280" s="121">
        <f>CS280</f>
        <v/>
      </c>
      <c r="BF280" s="122">
        <f>CT280*60</f>
        <v/>
      </c>
      <c r="BG280" s="121">
        <f>BE280</f>
        <v/>
      </c>
      <c r="BH280" s="122">
        <f>CU280*60</f>
        <v/>
      </c>
      <c r="BI280" s="122">
        <f>CV280</f>
        <v/>
      </c>
      <c r="BJ280" s="117"/>
      <c r="BK280" s="812">
        <f>Overview!$E$7</f>
        <v/>
      </c>
      <c r="BL280" s="117"/>
      <c r="BM280" s="836">
        <f>CW280</f>
        <v/>
      </c>
      <c r="BN280" s="812">
        <f>Overview!$P$153</f>
        <v/>
      </c>
      <c r="BO280" s="117"/>
      <c r="BP280" s="117"/>
      <c r="BQ280" s="115"/>
      <c r="BR280" s="1478"/>
      <c r="BS280" s="1548"/>
      <c r="BT280" s="2127" t="inlineStr">
        <is>
          <t>LTE</t>
        </is>
      </c>
      <c r="BU280" s="2089" t="inlineStr">
        <is>
          <t>FDD1</t>
        </is>
      </c>
      <c r="BV280" s="430">
        <f>Overview!$H$31</f>
        <v/>
      </c>
      <c r="BW280" s="2010"/>
      <c r="BX280" s="2089"/>
      <c r="BY280" s="922"/>
      <c r="BZ280" s="1721">
        <f>IF(COUNT('Conducted LTE'!$AH$3:$AH$170)=0,10,INDEX('Conducted LTE'!$M$3:$M$170,MATCH(MAX('Conducted LTE'!$AH$3:$AH$170),'Conducted LTE'!$AH$3:$AH$170,0)))</f>
        <v>10</v>
      </c>
      <c r="CA280" s="433" t="str">
        <f>CA279</f>
        <v>TBD</v>
      </c>
      <c r="CB280" s="201">
        <v>5</v>
      </c>
      <c r="CC280" s="1682">
        <f>IF(COUNT('Conducted LTE'!$AH$3:$AH$170)=0,18300,INDEX('Conducted LTE'!$T$3:$T$170,MATCH(MAX('Conducted LTE'!$AH$3:$AH$170),'Conducted LTE'!$AH$3:$AH$170,0)))</f>
        <v>18300</v>
      </c>
      <c r="CD280" s="1682">
        <f>IF(COUNT('Conducted LTE'!$AH$3:$AH$170)=0,1950,INDEX('Conducted LTE'!$U$3:$U$170,MATCH(MAX('Conducted LTE'!$AH$3:$AH$170),'Conducted LTE'!$AH$3:$AH$170,0)))</f>
        <v>1950</v>
      </c>
      <c r="CE280" s="1523"/>
      <c r="CF280" s="1523"/>
      <c r="CG280" s="387" t="str">
        <f>IF(OR($BY$163="",$BY$163=""),"",$BY$163)</f>
        <v/>
      </c>
      <c r="CH280" s="387">
        <f>BZ280</f>
        <v/>
      </c>
      <c r="CI280" s="387">
        <f>CA280</f>
        <v/>
      </c>
      <c r="CJ280" s="1527"/>
      <c r="CK280" s="2042"/>
      <c r="CL280" s="206">
        <f>IF(CF280=""," ",IF(ABS(CE280-CF280)&lt;=0.125,"Valid","Not valid"))</f>
        <v/>
      </c>
      <c r="CM280" s="207">
        <f> IF(CE280="","",IF(AND(CE280&lt;&gt;"",CF280=""),IF(CE280&gt;=1,"Medir+Sig Max","No"),IF(CF280&lt;&gt;"",IF(CF280&gt;=1,"Medir+Sig Max","No"),"")))</f>
        <v/>
      </c>
      <c r="CN280" s="1787"/>
      <c r="CO280" s="220">
        <f>IF(CK280="",IF(AND(CE280="",CF280=""),"",IF(CF280="",IF(DE280&gt;1,ROUND(DE280*CE280,3),CE280),IF(DE280&gt;1,ROUND(DE280*CF280,3),CF280))),IF(AND(CE280="",CF280=""),"",IF(CF280="",IF(DE280&gt;1,ROUND(DE280*CE280*(1/(CK280)),3),CE280*(1/(CK280))),IF(DE280&gt;1,ROUND(DE280*CF280*(1/(CK280)),3),CF280*(1/(CK280))))))</f>
        <v/>
      </c>
      <c r="CP280" s="2043">
        <f>IF(COUNTIF(Overview!K12:K14,TRUE)&gt;0,2,IF(COUNTIF(Overview!L12:L14,TRUE)&gt;0,4,0))</f>
        <v/>
      </c>
      <c r="CQ280" s="1472">
        <f>IF(CO280="","",IF(CO280&gt;CP280,"Fail","Pass"))</f>
        <v/>
      </c>
      <c r="CR280" s="1481"/>
      <c r="CS280" s="1565">
        <f>MyTimestamp(CO280)</f>
        <v/>
      </c>
      <c r="CT280" s="1531">
        <f>IF(CE280="",0,15)+IF(CF280="",0,15)</f>
        <v/>
      </c>
      <c r="CU280" s="1532">
        <f>IF(CT280=0,0,2)</f>
        <v/>
      </c>
      <c r="CV280" s="859"/>
      <c r="CW280" s="859"/>
      <c r="CX280" s="2038"/>
      <c r="CY280" s="2044"/>
      <c r="CZ280" s="1543">
        <f>10^(CJ280/20)*100-100</f>
        <v/>
      </c>
      <c r="DA280" s="1331"/>
      <c r="DB280" s="709"/>
      <c r="DC280" s="777">
        <f>IF(DA280="","",10^(DA280/10))</f>
        <v/>
      </c>
      <c r="DD280" s="1377">
        <f>IF(ISNUMBER(DB280)=FALSE,"",10^(DB280/10))</f>
        <v/>
      </c>
      <c r="DE280" s="1543">
        <f>IF(AND(ISNUMBER(DC280),ISNUMBER(DD280)),IF(DC280/DD280&gt;1,ROUND((DC280)/DD280,3),1),1)</f>
        <v/>
      </c>
      <c r="DF280" s="1670">
        <f>IF(ISNUMBER(CO280),IF(CO280&gt;=CP280*0.90625,"!!!MEASURE other two 1RB modes!!!  To include the results for these two additional RB modes please use any row below free (for example otehr band) and replace the information of each field (tech, band, freq, etc...) with the proper one",""),"")</f>
        <v/>
      </c>
      <c r="DG280" s="1541"/>
      <c r="DH280" s="1541"/>
      <c r="DI280" s="1541"/>
      <c r="DJ280" s="1541"/>
      <c r="DK280" s="1541"/>
      <c r="DL280" s="1541"/>
      <c r="DM280" s="1541"/>
      <c r="DN280" s="1541"/>
      <c r="DO280" s="1541"/>
      <c r="DP280" s="1541"/>
      <c r="DQ280" s="1541"/>
      <c r="DR280" s="1541"/>
    </row>
    <row r="281" ht="12.75" x14ac:dyDescent="0.2">
      <c r="A281" s="1541"/>
      <c r="B281" s="1541"/>
      <c r="C281"/>
      <c r="D281" s="130">
        <f>IF(BX$273="Close to Ear","EN 62209-1","EN 62209-2")</f>
        <v/>
      </c>
      <c r="E281" s="130">
        <f>IF(CG281="Close to Ear","2016","2010/A1:2019")</f>
        <v/>
      </c>
      <c r="F281" s="1488" t="inlineStr">
        <is>
          <t>5.3</t>
        </is>
      </c>
      <c r="G281" s="1497"/>
      <c r="H281" s="120">
        <f>BV281</f>
        <v/>
      </c>
      <c r="I281" s="120">
        <f>BW281</f>
        <v/>
      </c>
      <c r="J281" s="687" t="inlineStr">
        <is>
          <t>LTE</t>
        </is>
      </c>
      <c r="K281" s="194" t="inlineStr">
        <is>
          <t>FDD1</t>
        </is>
      </c>
      <c r="L281" s="115"/>
      <c r="M281" s="120">
        <v>10</v>
      </c>
      <c r="N281" s="119" t="inlineStr">
        <is>
          <t>QPSK</t>
        </is>
      </c>
      <c r="O281" s="131"/>
      <c r="P281" s="6597"/>
      <c r="Q281" s="131">
        <v>1</v>
      </c>
      <c r="R281" s="131">
        <v>0</v>
      </c>
      <c r="S281" s="120"/>
      <c r="T281" s="120">
        <v>18300</v>
      </c>
      <c r="U281" s="120">
        <v>1950</v>
      </c>
      <c r="V281" s="119"/>
      <c r="W281" s="197"/>
      <c r="X281" s="119"/>
      <c r="Y281" s="119"/>
      <c r="Z281" s="119"/>
      <c r="AA281" s="115"/>
      <c r="AB281" s="115"/>
      <c r="AC281" s="689">
        <f>IF(OR(BX$273="Close to Ear",BX$273="Close to Head"),"Head",IF(BX$273="Extremity","Extremity","Body"))</f>
        <v/>
      </c>
      <c r="AD281" s="690">
        <f>CA281</f>
        <v/>
      </c>
      <c r="AE281" s="688">
        <f>CB281</f>
        <v/>
      </c>
      <c r="AF281" s="115"/>
      <c r="AG281" s="808">
        <f>IF(AZ281="","N/A",IF(CQ281="Pass","P","F"))</f>
        <v/>
      </c>
      <c r="AH281" s="129"/>
      <c r="AI281" s="129"/>
      <c r="AJ281" s="129"/>
      <c r="AK281" s="119"/>
      <c r="AL281" s="115"/>
      <c r="AM281" s="119"/>
      <c r="AN281" s="119"/>
      <c r="AO281" s="692"/>
      <c r="AP281" s="692"/>
      <c r="AQ281" s="692"/>
      <c r="AR281" s="692"/>
      <c r="AS281" s="692"/>
      <c r="AT281" s="691">
        <f>CE281</f>
        <v/>
      </c>
      <c r="AU281" s="691">
        <f>CF281</f>
        <v/>
      </c>
      <c r="AV281" s="813"/>
      <c r="AW281" s="813"/>
      <c r="AX281" s="197">
        <f>CZ281</f>
        <v/>
      </c>
      <c r="AY281" s="197">
        <f>DE281</f>
        <v/>
      </c>
      <c r="AZ281" s="3379">
        <f>CO281</f>
        <v/>
      </c>
      <c r="BA281" s="3380"/>
      <c r="BB281" s="197">
        <f>CP281</f>
        <v/>
      </c>
      <c r="BC281" s="813"/>
      <c r="BD281" s="197">
        <f>CR281</f>
        <v/>
      </c>
      <c r="BE281" s="121">
        <f>CS281</f>
        <v/>
      </c>
      <c r="BF281" s="122">
        <f>CT281*60</f>
        <v/>
      </c>
      <c r="BG281" s="121">
        <f>BE281</f>
        <v/>
      </c>
      <c r="BH281" s="122">
        <f>CU281*60</f>
        <v/>
      </c>
      <c r="BI281" s="122">
        <f>CV281</f>
        <v/>
      </c>
      <c r="BJ281" s="117"/>
      <c r="BK281" s="812">
        <f>Overview!$E$7</f>
        <v/>
      </c>
      <c r="BL281" s="117"/>
      <c r="BM281" s="836">
        <f>CW281</f>
        <v/>
      </c>
      <c r="BN281" s="812">
        <f>Overview!$P$153</f>
        <v/>
      </c>
      <c r="BO281" s="117"/>
      <c r="BP281" s="117"/>
      <c r="BQ281" s="115"/>
      <c r="BR281" s="1478"/>
      <c r="BS281" s="1548"/>
      <c r="BT281" s="2127" t="inlineStr">
        <is>
          <t>LTE</t>
        </is>
      </c>
      <c r="BU281" s="2089" t="inlineStr">
        <is>
          <t>FDD1</t>
        </is>
      </c>
      <c r="BV281" s="430">
        <f>Overview!$H$31</f>
        <v/>
      </c>
      <c r="BW281" s="2010"/>
      <c r="BX281" s="2089"/>
      <c r="BY281" s="923"/>
      <c r="BZ281" s="1721">
        <f>IF(COUNT('Conducted LTE'!$AH$3:$AH$170)=0,10,INDEX('Conducted LTE'!$M$3:$M$170,MATCH(MAX('Conducted LTE'!$AH$3:$AH$170),'Conducted LTE'!$AH$3:$AH$170,0)))</f>
        <v>10</v>
      </c>
      <c r="CA281" s="466" t="str">
        <f>CA280</f>
        <v>TBD</v>
      </c>
      <c r="CB281" s="202">
        <v>5</v>
      </c>
      <c r="CC281" s="1683">
        <f>IF(COUNT('Conducted LTE'!$AH$3:$AH$170)=0,18300,INDEX('Conducted LTE'!$T$3:$T$170,MATCH(MAX('Conducted LTE'!$AH$3:$AH$170),'Conducted LTE'!$AH$3:$AH$170,0)))</f>
        <v>18300</v>
      </c>
      <c r="CD281" s="1683">
        <f>IF(COUNT('Conducted LTE'!$AH$3:$AH$170)=0,1950,INDEX('Conducted LTE'!$U$3:$U$170,MATCH(MAX('Conducted LTE'!$AH$3:$AH$170),'Conducted LTE'!$AH$3:$AH$170,0)))</f>
        <v>1950</v>
      </c>
      <c r="CE281" s="1523"/>
      <c r="CF281" s="1523"/>
      <c r="CG281" s="387" t="str">
        <f>IF(OR($BY$163="",$BY$163=""),"",$BY$163)</f>
        <v/>
      </c>
      <c r="CH281" s="387">
        <f>BZ281</f>
        <v/>
      </c>
      <c r="CI281" s="387">
        <f>CA281</f>
        <v/>
      </c>
      <c r="CJ281" s="1527"/>
      <c r="CK281" s="2042"/>
      <c r="CL281" s="206">
        <f>IF(CF281=""," ",IF(ABS(CE281-CF281)&lt;=0.125,"Valid","Not valid"))</f>
        <v/>
      </c>
      <c r="CM281" s="207">
        <f> IF(CE281="","",IF(AND(CE281&lt;&gt;"",CF281=""),IF(CE281&gt;=1,"Medir+Sig Max","No"),IF(CF281&lt;&gt;"",IF(CF281&gt;=1,"Medir+Sig Max","No"),"")))</f>
        <v/>
      </c>
      <c r="CN281" s="1787"/>
      <c r="CO281" s="220">
        <f>IF(CK281="",IF(AND(CE281="",CF281=""),"",IF(CF281="",IF(DE281&gt;1,ROUND(DE281*CE281,3),CE281),IF(DE281&gt;1,ROUND(DE281*CF281,3),CF281))),IF(AND(CE281="",CF281=""),"",IF(CF281="",IF(DE281&gt;1,ROUND(DE281*CE281*(1/(CK281)),3),CE281*(1/(CK281))),IF(DE281&gt;1,ROUND(DE281*CF281*(1/(CK281)),3),CF281*(1/(CK281))))))</f>
        <v/>
      </c>
      <c r="CP281" s="2043">
        <f>IF(COUNTIF(Overview!K12:K14,TRUE)&gt;0,2,IF(COUNTIF(Overview!L12:L14,TRUE)&gt;0,4,0))</f>
        <v/>
      </c>
      <c r="CQ281" s="1472">
        <f>IF(CO281="","",IF(CO281&gt;CP281,"Fail","Pass"))</f>
        <v/>
      </c>
      <c r="CR281" s="1481"/>
      <c r="CS281" s="1565">
        <f>MyTimestamp(CO281)</f>
        <v/>
      </c>
      <c r="CT281" s="1531">
        <f>IF(CE281="",0,15)+IF(CF281="",0,15)</f>
        <v/>
      </c>
      <c r="CU281" s="1532">
        <f>IF(CT281=0,0,2)</f>
        <v/>
      </c>
      <c r="CV281" s="859"/>
      <c r="CW281" s="859"/>
      <c r="CX281" s="2038"/>
      <c r="CY281" s="2044"/>
      <c r="CZ281" s="1543">
        <f>10^(CJ281/20)*100-100</f>
        <v/>
      </c>
      <c r="DA281" s="1331"/>
      <c r="DB281" s="709"/>
      <c r="DC281" s="777">
        <f>IF(DA281="","",10^(DA281/10))</f>
        <v/>
      </c>
      <c r="DD281" s="1377">
        <f>IF(ISNUMBER(DB281)=FALSE,"",10^(DB281/10))</f>
        <v/>
      </c>
      <c r="DE281" s="1543">
        <f>IF(AND(ISNUMBER(DC281),ISNUMBER(DD281)),IF(DC281/DD281&gt;1,ROUND((DC281)/DD281,3),1),1)</f>
        <v/>
      </c>
      <c r="DF281" s="1670">
        <f>IF(ISNUMBER(CO281),IF(CO281&gt;=CP281*0.90625,"!!!MEASURE other two 1RB modes!!!  To include the results for these two additional RB modes please use any row below free (for example otehr band) and replace the information of each field (tech, band, freq, etc...) with the proper one",""),"")</f>
        <v/>
      </c>
      <c r="DG281" s="1541"/>
      <c r="DH281" s="1541"/>
      <c r="DI281" s="1541"/>
      <c r="DJ281" s="1541"/>
      <c r="DK281" s="1541"/>
      <c r="DL281" s="1541"/>
      <c r="DM281" s="1541"/>
      <c r="DN281" s="1541"/>
      <c r="DO281" s="1541"/>
      <c r="DP281" s="1541"/>
      <c r="DQ281" s="1541"/>
      <c r="DR281" s="1541"/>
    </row>
    <row r="282" ht="12.75" x14ac:dyDescent="0.2">
      <c r="A282" s="1541"/>
      <c r="B282" s="1541"/>
      <c r="C282"/>
      <c r="D282" s="130">
        <f>IF(BX$273="Close to Ear","EN 62209-1","EN 62209-2")</f>
        <v/>
      </c>
      <c r="E282" s="130">
        <f>IF(CG282="Close to Ear","2016","2010/A1:2019")</f>
        <v/>
      </c>
      <c r="F282" s="1488" t="inlineStr">
        <is>
          <t>5.3</t>
        </is>
      </c>
      <c r="G282" s="1497"/>
      <c r="H282" s="120">
        <f>BV282</f>
        <v/>
      </c>
      <c r="I282" s="120">
        <f>BW282</f>
        <v/>
      </c>
      <c r="J282" s="687" t="inlineStr">
        <is>
          <t>LTE</t>
        </is>
      </c>
      <c r="K282" s="194" t="inlineStr">
        <is>
          <t>FDD1</t>
        </is>
      </c>
      <c r="L282" s="115"/>
      <c r="M282" s="120">
        <v>10</v>
      </c>
      <c r="N282" s="119" t="inlineStr">
        <is>
          <t>QPSK</t>
        </is>
      </c>
      <c r="O282" s="131"/>
      <c r="P282" s="6597"/>
      <c r="Q282" s="131">
        <v>1</v>
      </c>
      <c r="R282" s="131">
        <v>0</v>
      </c>
      <c r="S282" s="120"/>
      <c r="T282" s="120">
        <v>18300</v>
      </c>
      <c r="U282" s="120">
        <v>1950</v>
      </c>
      <c r="V282" s="119"/>
      <c r="W282" s="197"/>
      <c r="X282" s="119"/>
      <c r="Y282" s="119"/>
      <c r="Z282" s="119"/>
      <c r="AA282" s="115"/>
      <c r="AB282" s="115"/>
      <c r="AC282" s="689">
        <f>IF(OR(BX$273="Close to Ear",BX$273="Close to Head"),"Head",IF(BX$273="Extremity","Extremity","Body"))</f>
        <v/>
      </c>
      <c r="AD282" s="690">
        <f>CA282</f>
        <v/>
      </c>
      <c r="AE282" s="688">
        <f>CB282</f>
        <v/>
      </c>
      <c r="AF282" s="115"/>
      <c r="AG282" s="808">
        <f>IF(AZ282="","N/A",IF(CQ282="Pass","P","F"))</f>
        <v/>
      </c>
      <c r="AH282" s="129"/>
      <c r="AI282" s="129"/>
      <c r="AJ282" s="129"/>
      <c r="AK282" s="119"/>
      <c r="AL282" s="115"/>
      <c r="AM282" s="119"/>
      <c r="AN282" s="119"/>
      <c r="AO282" s="692"/>
      <c r="AP282" s="692"/>
      <c r="AQ282" s="692"/>
      <c r="AR282" s="692"/>
      <c r="AS282" s="692"/>
      <c r="AT282" s="691">
        <f>CE282</f>
        <v/>
      </c>
      <c r="AU282" s="691">
        <f>CF282</f>
        <v/>
      </c>
      <c r="AV282" s="813"/>
      <c r="AW282" s="813"/>
      <c r="AX282" s="197">
        <f>CZ282</f>
        <v/>
      </c>
      <c r="AY282" s="197">
        <f>DE282</f>
        <v/>
      </c>
      <c r="AZ282" s="3379">
        <f>CO282</f>
        <v/>
      </c>
      <c r="BA282" s="3380"/>
      <c r="BB282" s="197">
        <f>CP282</f>
        <v/>
      </c>
      <c r="BC282" s="813"/>
      <c r="BD282" s="197">
        <f>CR282</f>
        <v/>
      </c>
      <c r="BE282" s="121">
        <f>CS282</f>
        <v/>
      </c>
      <c r="BF282" s="122">
        <f>CT282*60</f>
        <v/>
      </c>
      <c r="BG282" s="121">
        <f>BE282</f>
        <v/>
      </c>
      <c r="BH282" s="122">
        <f>CU282*60</f>
        <v/>
      </c>
      <c r="BI282" s="122">
        <f>CV282</f>
        <v/>
      </c>
      <c r="BJ282" s="117"/>
      <c r="BK282" s="812">
        <f>Overview!$E$7</f>
        <v/>
      </c>
      <c r="BL282" s="117"/>
      <c r="BM282" s="836">
        <f>CW282</f>
        <v/>
      </c>
      <c r="BN282" s="812">
        <f>Overview!$P$153</f>
        <v/>
      </c>
      <c r="BO282" s="117"/>
      <c r="BP282" s="117"/>
      <c r="BQ282" s="115"/>
      <c r="BR282" s="1478"/>
      <c r="BS282" s="1548"/>
      <c r="BT282" s="2127" t="inlineStr">
        <is>
          <t>LTE</t>
        </is>
      </c>
      <c r="BU282" s="2089" t="inlineStr">
        <is>
          <t>FDD1</t>
        </is>
      </c>
      <c r="BV282" s="430">
        <f>Overview!$H$31</f>
        <v/>
      </c>
      <c r="BW282" s="2010"/>
      <c r="BX282" s="2089"/>
      <c r="BY282" s="882"/>
      <c r="BZ282" s="1721">
        <f>IF(COUNT('Conducted LTE'!$AH$3:$AH$170)=0,10,INDEX('Conducted LTE'!$M$3:$M$170,MATCH(MAX('Conducted LTE'!$AH$3:$AH$170),'Conducted LTE'!$AH$3:$AH$170,0)))</f>
        <v>10</v>
      </c>
      <c r="CA282" s="467" t="str">
        <f>CA281</f>
        <v>TBD</v>
      </c>
      <c r="CB282" s="200">
        <v>5</v>
      </c>
      <c r="CC282" s="1679">
        <f>IF(COUNT('Conducted LTE'!$AH$3:$AH$170)=0,18300,INDEX('Conducted LTE'!$T$3:$T$170,MATCH(MAX('Conducted LTE'!$AH$3:$AH$170),'Conducted LTE'!$AH$3:$AH$170,0)))</f>
        <v>18300</v>
      </c>
      <c r="CD282" s="1679">
        <f>IF(COUNT('Conducted LTE'!$AH$3:$AH$170)=0,1950,INDEX('Conducted LTE'!$U$3:$U$170,MATCH(MAX('Conducted LTE'!$AH$3:$AH$170),'Conducted LTE'!$AH$3:$AH$170,0)))</f>
        <v>1950</v>
      </c>
      <c r="CE282" s="1523"/>
      <c r="CF282" s="1523"/>
      <c r="CG282" s="387" t="str">
        <f>IF(OR($BY$163="",$BY$163=""),"",$BY$163)</f>
        <v/>
      </c>
      <c r="CH282" s="387">
        <f>BZ282</f>
        <v/>
      </c>
      <c r="CI282" s="387">
        <f>CA282</f>
        <v/>
      </c>
      <c r="CJ282" s="1527"/>
      <c r="CK282" s="2042"/>
      <c r="CL282" s="206">
        <f>IF(CF282=""," ",IF(ABS(CE282-CF282)&lt;=0.125,"Valid","Not valid"))</f>
        <v/>
      </c>
      <c r="CM282" s="207">
        <f> IF(CE282="","",IF(AND(CE282&lt;&gt;"",CF282=""),IF(CE282&gt;=1,"Medir+Sig Max","No"),IF(CF282&lt;&gt;"",IF(CF282&gt;=1,"Medir+Sig Max","No"),"")))</f>
        <v/>
      </c>
      <c r="CN282" s="1787"/>
      <c r="CO282" s="220">
        <f>IF(CK282="",IF(AND(CE282="",CF282=""),"",IF(CF282="",IF(DE282&gt;1,ROUND(DE282*CE282,3),CE282),IF(DE282&gt;1,ROUND(DE282*CF282,3),CF282))),IF(AND(CE282="",CF282=""),"",IF(CF282="",IF(DE282&gt;1,ROUND(DE282*CE282*(1/(CK282)),3),CE282*(1/(CK282))),IF(DE282&gt;1,ROUND(DE282*CF282*(1/(CK282)),3),CF282*(1/(CK282))))))</f>
        <v/>
      </c>
      <c r="CP282" s="2043">
        <f>IF(COUNTIF(Overview!K12:K14,TRUE)&gt;0,2,IF(COUNTIF(Overview!L12:L14,TRUE)&gt;0,4,0))</f>
        <v/>
      </c>
      <c r="CQ282" s="1472">
        <f>IF(CO282="","",IF(CO282&gt;CP282,"Fail","Pass"))</f>
        <v/>
      </c>
      <c r="CR282" s="1481"/>
      <c r="CS282" s="1565">
        <f>MyTimestamp(CO282)</f>
        <v/>
      </c>
      <c r="CT282" s="1531">
        <f>IF(CE282="",0,15)+IF(CF282="",0,15)</f>
        <v/>
      </c>
      <c r="CU282" s="1532">
        <f>IF(CT282=0,0,2)</f>
        <v/>
      </c>
      <c r="CV282" s="859"/>
      <c r="CW282" s="859"/>
      <c r="CX282" s="2038"/>
      <c r="CY282" s="2044"/>
      <c r="CZ282" s="1543">
        <f>10^(CJ282/20)*100-100</f>
        <v/>
      </c>
      <c r="DA282" s="1331"/>
      <c r="DB282" s="709"/>
      <c r="DC282" s="777">
        <f>IF(DA282="","",10^(DA282/10))</f>
        <v/>
      </c>
      <c r="DD282" s="1377">
        <f>IF(ISNUMBER(DB282)=FALSE,"",10^(DB282/10))</f>
        <v/>
      </c>
      <c r="DE282" s="1543">
        <f>IF(AND(ISNUMBER(DC282),ISNUMBER(DD282)),IF(DC282/DD282&gt;1,ROUND((DC282)/DD282,3),1),1)</f>
        <v/>
      </c>
      <c r="DF282" s="1670">
        <f>IF(ISNUMBER(CO282),IF(CO282&gt;=CP282*0.90625,"!!!MEASURE other two 1RB modes!!!  To include the results for these two additional RB modes please use any row below free (for example otehr band) and replace the information of each field (tech, band, freq, etc...) with the proper one",""),"")</f>
        <v/>
      </c>
      <c r="DG282" s="1541"/>
      <c r="DH282" s="1541"/>
      <c r="DI282" s="1541"/>
      <c r="DJ282" s="1541"/>
      <c r="DK282" s="1541"/>
      <c r="DL282" s="1541"/>
      <c r="DM282" s="1541"/>
      <c r="DN282" s="1541"/>
      <c r="DO282" s="1541"/>
      <c r="DP282" s="1541"/>
      <c r="DQ282" s="1541"/>
      <c r="DR282" s="1541"/>
    </row>
    <row r="283" ht="12.75" x14ac:dyDescent="0.2">
      <c r="A283" s="1541"/>
      <c r="B283" s="1541"/>
      <c r="C283"/>
      <c r="D283" s="130">
        <f>IF(BX$273="Close to Ear","EN 62209-1","EN 62209-2")</f>
        <v/>
      </c>
      <c r="E283" s="130">
        <f>IF(CG283="Close to Ear","2016","2010/A1:2019")</f>
        <v/>
      </c>
      <c r="F283" s="1488" t="inlineStr">
        <is>
          <t>5.3</t>
        </is>
      </c>
      <c r="G283" s="1497"/>
      <c r="H283" s="120">
        <f>BV283</f>
        <v/>
      </c>
      <c r="I283" s="120">
        <f>BW283</f>
        <v/>
      </c>
      <c r="J283" s="687" t="inlineStr">
        <is>
          <t>LTE</t>
        </is>
      </c>
      <c r="K283" s="194" t="inlineStr">
        <is>
          <t>FDD1</t>
        </is>
      </c>
      <c r="L283" s="115"/>
      <c r="M283" s="120">
        <v>10</v>
      </c>
      <c r="N283" s="119" t="inlineStr">
        <is>
          <t>QPSK</t>
        </is>
      </c>
      <c r="O283" s="131"/>
      <c r="P283" s="6597"/>
      <c r="Q283" s="131">
        <v>1</v>
      </c>
      <c r="R283" s="131">
        <v>0</v>
      </c>
      <c r="S283" s="120"/>
      <c r="T283" s="120">
        <v>18300</v>
      </c>
      <c r="U283" s="120">
        <v>1950</v>
      </c>
      <c r="V283" s="119"/>
      <c r="W283" s="197"/>
      <c r="X283" s="119"/>
      <c r="Y283" s="119"/>
      <c r="Z283" s="119"/>
      <c r="AA283" s="115"/>
      <c r="AB283" s="115"/>
      <c r="AC283" s="689">
        <f>IF(OR(BX$273="Close to Ear",BX$273="Close to Head"),"Head",IF(BX$273="Extremity","Extremity","Body"))</f>
        <v/>
      </c>
      <c r="AD283" s="690">
        <f>CA283</f>
        <v/>
      </c>
      <c r="AE283" s="688">
        <f>CB283</f>
        <v/>
      </c>
      <c r="AF283" s="115"/>
      <c r="AG283" s="808">
        <f>IF(AZ283="","N/A",IF(CQ283="Pass","P","F"))</f>
        <v/>
      </c>
      <c r="AH283" s="129"/>
      <c r="AI283" s="129"/>
      <c r="AJ283" s="129"/>
      <c r="AK283" s="119"/>
      <c r="AL283" s="115"/>
      <c r="AM283" s="119"/>
      <c r="AN283" s="119"/>
      <c r="AO283" s="692"/>
      <c r="AP283" s="692"/>
      <c r="AQ283" s="692"/>
      <c r="AR283" s="692"/>
      <c r="AS283" s="692"/>
      <c r="AT283" s="691">
        <f>CE283</f>
        <v/>
      </c>
      <c r="AU283" s="691">
        <f>CF283</f>
        <v/>
      </c>
      <c r="AV283" s="813"/>
      <c r="AW283" s="813"/>
      <c r="AX283" s="197">
        <f>CZ283</f>
        <v/>
      </c>
      <c r="AY283" s="197">
        <f>DE283</f>
        <v/>
      </c>
      <c r="AZ283" s="3379">
        <f>CO283</f>
        <v/>
      </c>
      <c r="BA283" s="3380"/>
      <c r="BB283" s="197">
        <f>CP283</f>
        <v/>
      </c>
      <c r="BC283" s="813"/>
      <c r="BD283" s="197">
        <f>CR283</f>
        <v/>
      </c>
      <c r="BE283" s="121">
        <f>CS283</f>
        <v/>
      </c>
      <c r="BF283" s="122">
        <f>CT283*60</f>
        <v/>
      </c>
      <c r="BG283" s="121">
        <f>BE283</f>
        <v/>
      </c>
      <c r="BH283" s="122">
        <f>CU283*60</f>
        <v/>
      </c>
      <c r="BI283" s="122">
        <f>CV283</f>
        <v/>
      </c>
      <c r="BJ283" s="117"/>
      <c r="BK283" s="812">
        <f>Overview!$E$7</f>
        <v/>
      </c>
      <c r="BL283" s="117"/>
      <c r="BM283" s="836">
        <f>CW283</f>
        <v/>
      </c>
      <c r="BN283" s="812">
        <f>Overview!$P$153</f>
        <v/>
      </c>
      <c r="BO283" s="117"/>
      <c r="BP283" s="117"/>
      <c r="BQ283" s="115"/>
      <c r="BR283" s="1478"/>
      <c r="BS283" s="1548"/>
      <c r="BT283" s="2127" t="inlineStr">
        <is>
          <t>LTE</t>
        </is>
      </c>
      <c r="BU283" s="2089" t="inlineStr">
        <is>
          <t>FDD1</t>
        </is>
      </c>
      <c r="BV283" s="430">
        <f>Overview!$H$31</f>
        <v/>
      </c>
      <c r="BW283" s="2010"/>
      <c r="BX283" s="2089"/>
      <c r="BY283" s="924"/>
      <c r="BZ283" s="1721">
        <f>IF(COUNT('Conducted LTE'!$AH$3:$AH$170)=0,10,INDEX('Conducted LTE'!$M$3:$M$170,MATCH(MAX('Conducted LTE'!$AH$3:$AH$170),'Conducted LTE'!$AH$3:$AH$170,0)))</f>
        <v>10</v>
      </c>
      <c r="CA283" s="468" t="str">
        <f>CA282</f>
        <v>TBD</v>
      </c>
      <c r="CB283" s="201">
        <v>5</v>
      </c>
      <c r="CC283" s="1059">
        <f>IF(COUNT('Conducted LTE'!$AH$3:$AH$170)=0,18300,INDEX('Conducted LTE'!$T$3:$T$170,MATCH(MAX('Conducted LTE'!$AH$3:$AH$170),'Conducted LTE'!$AH$3:$AH$170,0)))</f>
        <v>18300</v>
      </c>
      <c r="CD283" s="1059">
        <f>IF(COUNT('Conducted LTE'!$AH$3:$AH$170)=0,1950,INDEX('Conducted LTE'!$U$3:$U$170,MATCH(MAX('Conducted LTE'!$AH$3:$AH$170),'Conducted LTE'!$AH$3:$AH$170,0)))</f>
        <v>1950</v>
      </c>
      <c r="CE283" s="1523"/>
      <c r="CF283" s="1523"/>
      <c r="CG283" s="387" t="str">
        <f>IF(OR($BY$163="",$BY$163=""),"",$BY$163)</f>
        <v/>
      </c>
      <c r="CH283" s="387">
        <f>BZ283</f>
        <v/>
      </c>
      <c r="CI283" s="387">
        <f>CA283</f>
        <v/>
      </c>
      <c r="CJ283" s="1527"/>
      <c r="CK283" s="2042"/>
      <c r="CL283" s="206">
        <f>IF(CF283=""," ",IF(ABS(CE283-CF283)&lt;=0.125,"Valid","Not valid"))</f>
        <v/>
      </c>
      <c r="CM283" s="207">
        <f> IF(CE283="","",IF(AND(CE283&lt;&gt;"",CF283=""),IF(CE283&gt;=1,"Medir+Sig Max","No"),IF(CF283&lt;&gt;"",IF(CF283&gt;=1,"Medir+Sig Max","No"),"")))</f>
        <v/>
      </c>
      <c r="CN283" s="1787"/>
      <c r="CO283" s="220">
        <f>IF(CK283="",IF(AND(CE283="",CF283=""),"",IF(CF283="",IF(DE283&gt;1,ROUND(DE283*CE283,3),CE283),IF(DE283&gt;1,ROUND(DE283*CF283,3),CF283))),IF(AND(CE283="",CF283=""),"",IF(CF283="",IF(DE283&gt;1,ROUND(DE283*CE283*(1/(CK283)),3),CE283*(1/(CK283))),IF(DE283&gt;1,ROUND(DE283*CF283*(1/(CK283)),3),CF283*(1/(CK283))))))</f>
        <v/>
      </c>
      <c r="CP283" s="2043">
        <f>IF(COUNTIF(Overview!K12:K14,TRUE)&gt;0,2,IF(COUNTIF(Overview!L12:L14,TRUE)&gt;0,4,0))</f>
        <v/>
      </c>
      <c r="CQ283" s="1472">
        <f>IF(CO283="","",IF(CO283&gt;CP283,"Fail","Pass"))</f>
        <v/>
      </c>
      <c r="CR283" s="1481"/>
      <c r="CS283" s="1565">
        <f>MyTimestamp(CO283)</f>
        <v/>
      </c>
      <c r="CT283" s="1531">
        <f>IF(CE283="",0,15)+IF(CF283="",0,15)</f>
        <v/>
      </c>
      <c r="CU283" s="1532">
        <f>IF(CT283=0,0,2)</f>
        <v/>
      </c>
      <c r="CV283" s="859"/>
      <c r="CW283" s="859"/>
      <c r="CX283" s="2038"/>
      <c r="CY283" s="2044"/>
      <c r="CZ283" s="1543">
        <f>10^(CJ283/20)*100-100</f>
        <v/>
      </c>
      <c r="DA283" s="1331"/>
      <c r="DB283" s="709"/>
      <c r="DC283" s="777">
        <f>IF(DA283="","",10^(DA283/10))</f>
        <v/>
      </c>
      <c r="DD283" s="1377">
        <f>IF(ISNUMBER(DB283)=FALSE,"",10^(DB283/10))</f>
        <v/>
      </c>
      <c r="DE283" s="1543">
        <f>IF(AND(ISNUMBER(DC283),ISNUMBER(DD283)),IF(DC283/DD283&gt;1,ROUND((DC283)/DD283,3),1),1)</f>
        <v/>
      </c>
      <c r="DF283" s="1670">
        <f>IF(ISNUMBER(CO283),IF(CO283&gt;=CP283*0.90625,"!!!MEASURE other two 1RB modes!!!  To include the results for these two additional RB modes please use any row below free (for example otehr band) and replace the information of each field (tech, band, freq, etc...) with the proper one",""),"")</f>
        <v/>
      </c>
      <c r="DG283" s="1541"/>
      <c r="DH283" s="1541"/>
      <c r="DI283" s="1541"/>
      <c r="DJ283" s="1541"/>
      <c r="DK283" s="1541"/>
      <c r="DL283" s="1541"/>
      <c r="DM283" s="1541"/>
      <c r="DN283" s="1541"/>
      <c r="DO283" s="1541"/>
      <c r="DP283" s="1541"/>
      <c r="DQ283" s="1541"/>
      <c r="DR283" s="1541"/>
    </row>
    <row r="284" ht="12.75" x14ac:dyDescent="0.2">
      <c r="A284" s="1541"/>
      <c r="B284" s="1541"/>
      <c r="C284"/>
      <c r="D284" s="130">
        <f>IF(BX$273="Close to Ear","EN 62209-1","EN 62209-2")</f>
        <v/>
      </c>
      <c r="E284" s="130">
        <f>IF(CG284="Close to Ear","2016","2010/A1:2019")</f>
        <v/>
      </c>
      <c r="F284" s="1488" t="inlineStr">
        <is>
          <t>5.3</t>
        </is>
      </c>
      <c r="G284" s="1497"/>
      <c r="H284" s="120">
        <f>BV284</f>
        <v/>
      </c>
      <c r="I284" s="120">
        <f>BW284</f>
        <v/>
      </c>
      <c r="J284" s="687" t="inlineStr">
        <is>
          <t>LTE</t>
        </is>
      </c>
      <c r="K284" s="194" t="inlineStr">
        <is>
          <t>FDD1</t>
        </is>
      </c>
      <c r="L284" s="115"/>
      <c r="M284" s="120">
        <v>10</v>
      </c>
      <c r="N284" s="119" t="inlineStr">
        <is>
          <t>QPSK</t>
        </is>
      </c>
      <c r="O284" s="131"/>
      <c r="P284" s="6597"/>
      <c r="Q284" s="131">
        <v>1</v>
      </c>
      <c r="R284" s="131">
        <v>0</v>
      </c>
      <c r="S284" s="120"/>
      <c r="T284" s="120">
        <v>18300</v>
      </c>
      <c r="U284" s="120">
        <v>1950</v>
      </c>
      <c r="V284" s="119"/>
      <c r="W284" s="197"/>
      <c r="X284" s="119"/>
      <c r="Y284" s="119"/>
      <c r="Z284" s="119"/>
      <c r="AA284" s="115"/>
      <c r="AB284" s="115"/>
      <c r="AC284" s="689">
        <f>IF(OR(BX$273="Close to Ear",BX$273="Close to Head"),"Head",IF(BX$273="Extremity","Extremity","Body"))</f>
        <v/>
      </c>
      <c r="AD284" s="690">
        <f>CA284</f>
        <v/>
      </c>
      <c r="AE284" s="688">
        <f>CB284</f>
        <v/>
      </c>
      <c r="AF284" s="115"/>
      <c r="AG284" s="808">
        <f>IF(AZ284="","N/A",IF(CQ284="Pass","P","F"))</f>
        <v/>
      </c>
      <c r="AH284" s="129"/>
      <c r="AI284" s="129"/>
      <c r="AJ284" s="129"/>
      <c r="AK284" s="119"/>
      <c r="AL284" s="115"/>
      <c r="AM284" s="119"/>
      <c r="AN284" s="119"/>
      <c r="AO284" s="692"/>
      <c r="AP284" s="692"/>
      <c r="AQ284" s="692"/>
      <c r="AR284" s="692"/>
      <c r="AS284" s="692"/>
      <c r="AT284" s="691">
        <f>CE284</f>
        <v/>
      </c>
      <c r="AU284" s="691">
        <f>CF284</f>
        <v/>
      </c>
      <c r="AV284" s="813"/>
      <c r="AW284" s="813"/>
      <c r="AX284" s="197">
        <f>CZ284</f>
        <v/>
      </c>
      <c r="AY284" s="197">
        <f>DE284</f>
        <v/>
      </c>
      <c r="AZ284" s="3379">
        <f>CO284</f>
        <v/>
      </c>
      <c r="BA284" s="3380"/>
      <c r="BB284" s="197">
        <f>CP284</f>
        <v/>
      </c>
      <c r="BC284" s="813"/>
      <c r="BD284" s="197">
        <f>CR284</f>
        <v/>
      </c>
      <c r="BE284" s="121">
        <f>CS284</f>
        <v/>
      </c>
      <c r="BF284" s="122">
        <f>CT284*60</f>
        <v/>
      </c>
      <c r="BG284" s="121">
        <f>BE284</f>
        <v/>
      </c>
      <c r="BH284" s="122">
        <f>CU284*60</f>
        <v/>
      </c>
      <c r="BI284" s="122">
        <f>CV284</f>
        <v/>
      </c>
      <c r="BJ284" s="117"/>
      <c r="BK284" s="812">
        <f>Overview!$E$7</f>
        <v/>
      </c>
      <c r="BL284" s="117"/>
      <c r="BM284" s="836">
        <f>CW284</f>
        <v/>
      </c>
      <c r="BN284" s="812">
        <f>Overview!$P$153</f>
        <v/>
      </c>
      <c r="BO284" s="117"/>
      <c r="BP284" s="117"/>
      <c r="BQ284" s="115"/>
      <c r="BR284" s="1478"/>
      <c r="BS284" s="1548"/>
      <c r="BT284" s="2127" t="inlineStr">
        <is>
          <t>LTE</t>
        </is>
      </c>
      <c r="BU284" s="2089" t="inlineStr">
        <is>
          <t>FDD1</t>
        </is>
      </c>
      <c r="BV284" s="430">
        <f>Overview!$H$31</f>
        <v/>
      </c>
      <c r="BW284" s="2010"/>
      <c r="BX284" s="2089"/>
      <c r="BY284" s="2133"/>
      <c r="BZ284" s="2131">
        <f>IF(COUNT('Conducted LTE'!$AH$3:$AH$170)=0,10,INDEX('Conducted LTE'!$M$3:$M$170,MATCH(MAX('Conducted LTE'!$AH$3:$AH$170),'Conducted LTE'!$AH$3:$AH$170,0)))</f>
        <v>10</v>
      </c>
      <c r="CA284" s="466" t="str">
        <f>CA283</f>
        <v>TBD</v>
      </c>
      <c r="CB284" s="200">
        <v>5</v>
      </c>
      <c r="CC284" s="881">
        <f>IF(COUNT('Conducted LTE'!$AH$3:$AH$170)=0,18300,INDEX('Conducted LTE'!$T$3:$T$170,MATCH(MAX('Conducted LTE'!$AH$3:$AH$170),'Conducted LTE'!$AH$3:$AH$170,0)))</f>
        <v>18300</v>
      </c>
      <c r="CD284" s="881">
        <f>IF(COUNT('Conducted LTE'!$AH$3:$AH$170)=0,1950,INDEX('Conducted LTE'!$U$3:$U$170,MATCH(MAX('Conducted LTE'!$AH$3:$AH$170),'Conducted LTE'!$AH$3:$AH$170,0)))</f>
        <v>1950</v>
      </c>
      <c r="CE284" s="1523"/>
      <c r="CF284" s="1523"/>
      <c r="CG284" s="387" t="str">
        <f>IF(OR($BY$163="",$BY$163=""),"",$BY$163)</f>
        <v/>
      </c>
      <c r="CH284" s="387">
        <f>BZ284</f>
        <v/>
      </c>
      <c r="CI284" s="387">
        <f>CA284</f>
        <v/>
      </c>
      <c r="CJ284" s="1527"/>
      <c r="CK284" s="2042"/>
      <c r="CL284" s="206">
        <f>IF(CF284=""," ",IF(ABS(CE284-CF284)&lt;=0.125,"Valid","Not valid"))</f>
        <v/>
      </c>
      <c r="CM284" s="207">
        <f> IF(CE284="","",IF(AND(CE284&lt;&gt;"",CF284=""),IF(CE284&gt;=1,"Medir+Sig Max","No"),IF(CF284&lt;&gt;"",IF(CF284&gt;=1,"Medir+Sig Max","No"),"")))</f>
        <v/>
      </c>
      <c r="CN284" s="1787"/>
      <c r="CO284" s="220">
        <f>IF(CK284="",IF(AND(CE284="",CF284=""),"",IF(CF284="",IF(DE284&gt;1,ROUND(DE284*CE284,3),CE284),IF(DE284&gt;1,ROUND(DE284*CF284,3),CF284))),IF(AND(CE284="",CF284=""),"",IF(CF284="",IF(DE284&gt;1,ROUND(DE284*CE284*(1/(CK284)),3),CE284*(1/(CK284))),IF(DE284&gt;1,ROUND(DE284*CF284*(1/(CK284)),3),CF284*(1/(CK284))))))</f>
        <v/>
      </c>
      <c r="CP284" s="2043">
        <f>IF(COUNTIF(Overview!K12:K14,TRUE)&gt;0,2,IF(COUNTIF(Overview!L12:L14,TRUE)&gt;0,4,0))</f>
        <v/>
      </c>
      <c r="CQ284" s="1472">
        <f>IF(CO284="","",IF(CO284&gt;CP284,"Fail","Pass"))</f>
        <v/>
      </c>
      <c r="CR284" s="1481"/>
      <c r="CS284" s="1565">
        <f>MyTimestamp(CO284)</f>
        <v/>
      </c>
      <c r="CT284" s="1531">
        <f>IF(CE284="",0,15)+IF(CF284="",0,15)</f>
        <v/>
      </c>
      <c r="CU284" s="1532">
        <f>IF(CT284=0,0,2)</f>
        <v/>
      </c>
      <c r="CV284" s="859"/>
      <c r="CW284" s="859"/>
      <c r="CX284" s="2038"/>
      <c r="CY284" s="2044"/>
      <c r="CZ284" s="1543">
        <f>10^(CJ284/20)*100-100</f>
        <v/>
      </c>
      <c r="DA284" s="1331"/>
      <c r="DB284" s="709"/>
      <c r="DC284" s="777">
        <f>IF(DA284="","",10^(DA284/10))</f>
        <v/>
      </c>
      <c r="DD284" s="1377">
        <f>IF(ISNUMBER(DB284)=FALSE,"",10^(DB284/10))</f>
        <v/>
      </c>
      <c r="DE284" s="1543">
        <f>IF(AND(ISNUMBER(DC284),ISNUMBER(DD284)),IF(DC284/DD284&gt;1,ROUND((DC284)/DD284,3),1),1)</f>
        <v/>
      </c>
      <c r="DF284" s="1541"/>
      <c r="DG284" s="1541"/>
      <c r="DH284" s="1541"/>
      <c r="DI284" s="1541"/>
      <c r="DJ284" s="1541"/>
      <c r="DK284" s="1541"/>
      <c r="DL284" s="1541"/>
      <c r="DM284" s="1541"/>
      <c r="DN284" s="1541"/>
      <c r="DO284" s="1541"/>
      <c r="DP284" s="1541"/>
      <c r="DQ284" s="1541"/>
      <c r="DR284" s="1541"/>
    </row>
    <row r="285" ht="12.75" x14ac:dyDescent="0.2">
      <c r="A285" s="1541"/>
      <c r="B285" s="1541"/>
      <c r="C285"/>
      <c r="D285" s="130">
        <f>IF(BX$273="Close to Ear","EN 62209-1","EN 62209-2")</f>
        <v/>
      </c>
      <c r="E285" s="130">
        <f>IF(CG285="Close to Ear","2016","2010/A1:2019")</f>
        <v/>
      </c>
      <c r="F285" s="1488" t="inlineStr">
        <is>
          <t>5.3</t>
        </is>
      </c>
      <c r="G285" s="1497"/>
      <c r="H285" s="120">
        <f>BV285</f>
        <v/>
      </c>
      <c r="I285" s="120">
        <f>BW285</f>
        <v/>
      </c>
      <c r="J285" s="687" t="inlineStr">
        <is>
          <t>LTE</t>
        </is>
      </c>
      <c r="K285" s="194" t="inlineStr">
        <is>
          <t>FDD1</t>
        </is>
      </c>
      <c r="L285" s="115"/>
      <c r="M285" s="120">
        <v>10</v>
      </c>
      <c r="N285" s="119" t="inlineStr">
        <is>
          <t>QPSK</t>
        </is>
      </c>
      <c r="O285" s="131"/>
      <c r="P285" s="6597"/>
      <c r="Q285" s="131">
        <v>1</v>
      </c>
      <c r="R285" s="131">
        <v>0</v>
      </c>
      <c r="S285" s="120"/>
      <c r="T285" s="120">
        <v>18300</v>
      </c>
      <c r="U285" s="120">
        <v>1950</v>
      </c>
      <c r="V285" s="119"/>
      <c r="W285" s="197"/>
      <c r="X285" s="119"/>
      <c r="Y285" s="119"/>
      <c r="Z285" s="119"/>
      <c r="AA285" s="115"/>
      <c r="AB285" s="115"/>
      <c r="AC285" s="689">
        <f>IF(OR(BX$273="Close to Ear",BX$273="Close to Head"),"Head",IF(BX$273="Extremity","Extremity","Body"))</f>
        <v/>
      </c>
      <c r="AD285" s="690">
        <f>CA285</f>
        <v/>
      </c>
      <c r="AE285" s="688">
        <f>CB285</f>
        <v/>
      </c>
      <c r="AF285" s="115"/>
      <c r="AG285" s="808">
        <f>IF(AZ285="","N/A",IF(CQ285="Pass","P","F"))</f>
        <v/>
      </c>
      <c r="AH285" s="129"/>
      <c r="AI285" s="129"/>
      <c r="AJ285" s="129"/>
      <c r="AK285" s="119"/>
      <c r="AL285" s="115"/>
      <c r="AM285" s="119"/>
      <c r="AN285" s="119"/>
      <c r="AO285" s="692"/>
      <c r="AP285" s="692"/>
      <c r="AQ285" s="692"/>
      <c r="AR285" s="692"/>
      <c r="AS285" s="692"/>
      <c r="AT285" s="691">
        <f>CE285</f>
        <v/>
      </c>
      <c r="AU285" s="691">
        <f>CF285</f>
        <v/>
      </c>
      <c r="AV285" s="813"/>
      <c r="AW285" s="813"/>
      <c r="AX285" s="197">
        <f>CZ285</f>
        <v/>
      </c>
      <c r="AY285" s="197">
        <f>DE285</f>
        <v/>
      </c>
      <c r="AZ285" s="3379">
        <f>CO285</f>
        <v/>
      </c>
      <c r="BA285" s="3380"/>
      <c r="BB285" s="197">
        <f>CP285</f>
        <v/>
      </c>
      <c r="BC285" s="813"/>
      <c r="BD285" s="197">
        <f>CR285</f>
        <v/>
      </c>
      <c r="BE285" s="121">
        <f>CS285</f>
        <v/>
      </c>
      <c r="BF285" s="122">
        <f>CT285*60</f>
        <v/>
      </c>
      <c r="BG285" s="121">
        <f>BE285</f>
        <v/>
      </c>
      <c r="BH285" s="122">
        <f>CU285*60</f>
        <v/>
      </c>
      <c r="BI285" s="122">
        <f>CV285</f>
        <v/>
      </c>
      <c r="BJ285" s="117"/>
      <c r="BK285" s="812">
        <f>Overview!$E$7</f>
        <v/>
      </c>
      <c r="BL285" s="117"/>
      <c r="BM285" s="836">
        <f>CW285</f>
        <v/>
      </c>
      <c r="BN285" s="812">
        <f>Overview!$P$153</f>
        <v/>
      </c>
      <c r="BO285" s="117"/>
      <c r="BP285" s="117"/>
      <c r="BQ285" s="115"/>
      <c r="BR285" s="1478"/>
      <c r="BS285" s="1548"/>
      <c r="BT285" s="2127" t="inlineStr">
        <is>
          <t>LTE</t>
        </is>
      </c>
      <c r="BU285" s="2089" t="inlineStr">
        <is>
          <t>FDD1</t>
        </is>
      </c>
      <c r="BV285" s="430">
        <f>Overview!$H$31</f>
        <v/>
      </c>
      <c r="BW285" s="2010"/>
      <c r="BX285" s="2089"/>
      <c r="BY285" s="2129"/>
      <c r="BZ285" s="2131">
        <f>IF(COUNT('Conducted LTE'!$AH$3:$AH$170)=0,10,INDEX('Conducted LTE'!$M$3:$M$170,MATCH(MAX('Conducted LTE'!$AH$3:$AH$170),'Conducted LTE'!$AH$3:$AH$170,0)))</f>
        <v>10</v>
      </c>
      <c r="CA285" s="467" t="str">
        <f>CA284</f>
        <v>TBD</v>
      </c>
      <c r="CB285" s="200">
        <v>5</v>
      </c>
      <c r="CC285" s="1679">
        <f>IF(COUNT('Conducted LTE'!$AH$3:$AH$170)=0,18300,INDEX('Conducted LTE'!$T$3:$T$170,MATCH(MAX('Conducted LTE'!$AH$3:$AH$170),'Conducted LTE'!$AH$3:$AH$170,0)))</f>
        <v>18300</v>
      </c>
      <c r="CD285" s="1679">
        <f>IF(COUNT('Conducted LTE'!$AH$3:$AH$170)=0,1950,INDEX('Conducted LTE'!$U$3:$U$170,MATCH(MAX('Conducted LTE'!$AH$3:$AH$170),'Conducted LTE'!$AH$3:$AH$170,0)))</f>
        <v>1950</v>
      </c>
      <c r="CE285" s="1523"/>
      <c r="CF285" s="1523"/>
      <c r="CG285" s="387" t="str">
        <f>IF(OR($BY$163="",$BY$163=""),"",$BY$163)</f>
        <v/>
      </c>
      <c r="CH285" s="387">
        <f>BZ285</f>
        <v/>
      </c>
      <c r="CI285" s="387">
        <f>CA285</f>
        <v/>
      </c>
      <c r="CJ285" s="1527"/>
      <c r="CK285" s="2042"/>
      <c r="CL285" s="206">
        <f>IF(CF285=""," ",IF(ABS(CE285-CF285)&lt;=0.125,"Valid","Not valid"))</f>
        <v/>
      </c>
      <c r="CM285" s="207">
        <f> IF(CE285="","",IF(AND(CE285&lt;&gt;"",CF285=""),IF(CE285&gt;=1,"Medir+Sig Max","No"),IF(CF285&lt;&gt;"",IF(CF285&gt;=1,"Medir+Sig Max","No"),"")))</f>
        <v/>
      </c>
      <c r="CN285" s="1787"/>
      <c r="CO285" s="220">
        <f>IF(CK285="",IF(AND(CE285="",CF285=""),"",IF(CF285="",IF(DE285&gt;1,ROUND(DE285*CE285,3),CE285),IF(DE285&gt;1,ROUND(DE285*CF285,3),CF285))),IF(AND(CE285="",CF285=""),"",IF(CF285="",IF(DE285&gt;1,ROUND(DE285*CE285*(1/(CK285)),3),CE285*(1/(CK285))),IF(DE285&gt;1,ROUND(DE285*CF285*(1/(CK285)),3),CF285*(1/(CK285))))))</f>
        <v/>
      </c>
      <c r="CP285" s="2043">
        <f>IF(COUNTIF(Overview!K12:K14,TRUE)&gt;0,2,IF(COUNTIF(Overview!L12:L14,TRUE)&gt;0,4,0))</f>
        <v/>
      </c>
      <c r="CQ285" s="1472">
        <f>IF(CO285="","",IF(CO285&gt;CP285,"Fail","Pass"))</f>
        <v/>
      </c>
      <c r="CR285" s="1481"/>
      <c r="CS285" s="1565">
        <f>MyTimestamp(CO285)</f>
        <v/>
      </c>
      <c r="CT285" s="1531">
        <f>IF(CE285="",0,15)+IF(CF285="",0,15)</f>
        <v/>
      </c>
      <c r="CU285" s="1532">
        <f>IF(CT285=0,0,2)</f>
        <v/>
      </c>
      <c r="CV285" s="859"/>
      <c r="CW285" s="859"/>
      <c r="CX285" s="2038"/>
      <c r="CY285" s="2044"/>
      <c r="CZ285" s="1543">
        <f>10^(CJ285/20)*100-100</f>
        <v/>
      </c>
      <c r="DA285" s="1331"/>
      <c r="DB285" s="709"/>
      <c r="DC285" s="777">
        <f>IF(DA285="","",10^(DA285/10))</f>
        <v/>
      </c>
      <c r="DD285" s="1377">
        <f>IF(ISNUMBER(DB285)=FALSE,"",10^(DB285/10))</f>
        <v/>
      </c>
      <c r="DE285" s="1543">
        <f>IF(AND(ISNUMBER(DC285),ISNUMBER(DD285)),IF(DC285/DD285&gt;1,ROUND((DC285)/DD285,3),1),1)</f>
        <v/>
      </c>
      <c r="DF285" s="1541"/>
      <c r="DG285" s="1541"/>
      <c r="DH285" s="1541"/>
      <c r="DI285" s="1541"/>
      <c r="DJ285" s="1541"/>
      <c r="DK285" s="1541"/>
      <c r="DL285" s="1541"/>
      <c r="DM285" s="1541"/>
      <c r="DN285" s="1541"/>
      <c r="DO285" s="1541"/>
      <c r="DP285" s="1541"/>
      <c r="DQ285" s="1541"/>
      <c r="DR285" s="1541"/>
    </row>
    <row r="286" ht="12.75" x14ac:dyDescent="0.2">
      <c r="A286" s="1541"/>
      <c r="B286" s="1541"/>
      <c r="C286"/>
      <c r="D286" s="130">
        <f>IF(BX$273="Close to Ear","EN 62209-1","EN 62209-2")</f>
        <v/>
      </c>
      <c r="E286" s="130">
        <f>IF(CG286="Close to Ear","2016","2010/A1:2019")</f>
        <v/>
      </c>
      <c r="F286" s="1488" t="inlineStr">
        <is>
          <t>5.3</t>
        </is>
      </c>
      <c r="G286" s="1497"/>
      <c r="H286" s="120">
        <f>BV286</f>
        <v/>
      </c>
      <c r="I286" s="120">
        <f>BW286</f>
        <v/>
      </c>
      <c r="J286" s="687" t="inlineStr">
        <is>
          <t>LTE</t>
        </is>
      </c>
      <c r="K286" s="194" t="inlineStr">
        <is>
          <t>FDD1</t>
        </is>
      </c>
      <c r="L286" s="115"/>
      <c r="M286" s="120">
        <v>10</v>
      </c>
      <c r="N286" s="119" t="inlineStr">
        <is>
          <t>QPSK</t>
        </is>
      </c>
      <c r="O286" s="131"/>
      <c r="P286" s="6597"/>
      <c r="Q286" s="131">
        <v>1</v>
      </c>
      <c r="R286" s="131">
        <v>0</v>
      </c>
      <c r="S286" s="120"/>
      <c r="T286" s="120">
        <v>18300</v>
      </c>
      <c r="U286" s="120">
        <v>1950</v>
      </c>
      <c r="V286" s="119"/>
      <c r="W286" s="197"/>
      <c r="X286" s="119"/>
      <c r="Y286" s="119"/>
      <c r="Z286" s="119"/>
      <c r="AA286" s="115"/>
      <c r="AB286" s="115"/>
      <c r="AC286" s="689">
        <f>IF(OR(BX$273="Close to Ear",BX$273="Close to Head"),"Head",IF(BX$273="Extremity","Extremity","Body"))</f>
        <v/>
      </c>
      <c r="AD286" s="690">
        <f>CA286</f>
        <v/>
      </c>
      <c r="AE286" s="688">
        <f>CB286</f>
        <v/>
      </c>
      <c r="AF286" s="115"/>
      <c r="AG286" s="808">
        <f>IF(AZ286="","N/A",IF(CQ286="Pass","P","F"))</f>
        <v/>
      </c>
      <c r="AH286" s="129"/>
      <c r="AI286" s="129"/>
      <c r="AJ286" s="129"/>
      <c r="AK286" s="119"/>
      <c r="AL286" s="115"/>
      <c r="AM286" s="119"/>
      <c r="AN286" s="119"/>
      <c r="AO286" s="692"/>
      <c r="AP286" s="692"/>
      <c r="AQ286" s="692"/>
      <c r="AR286" s="692"/>
      <c r="AS286" s="692"/>
      <c r="AT286" s="691">
        <f>CE286</f>
        <v/>
      </c>
      <c r="AU286" s="691">
        <f>CF286</f>
        <v/>
      </c>
      <c r="AV286" s="813"/>
      <c r="AW286" s="813"/>
      <c r="AX286" s="197">
        <f>CZ286</f>
        <v/>
      </c>
      <c r="AY286" s="197">
        <f>DE286</f>
        <v/>
      </c>
      <c r="AZ286" s="3379">
        <f>CO286</f>
        <v/>
      </c>
      <c r="BA286" s="3380"/>
      <c r="BB286" s="197">
        <f>CP286</f>
        <v/>
      </c>
      <c r="BC286" s="813"/>
      <c r="BD286" s="197">
        <f>CR286</f>
        <v/>
      </c>
      <c r="BE286" s="121">
        <f>CS286</f>
        <v/>
      </c>
      <c r="BF286" s="122">
        <f>CT286*60</f>
        <v/>
      </c>
      <c r="BG286" s="121">
        <f>BE286</f>
        <v/>
      </c>
      <c r="BH286" s="122">
        <f>CU286*60</f>
        <v/>
      </c>
      <c r="BI286" s="122">
        <f>CV286</f>
        <v/>
      </c>
      <c r="BJ286" s="117"/>
      <c r="BK286" s="812">
        <f>Overview!$E$7</f>
        <v/>
      </c>
      <c r="BL286" s="117"/>
      <c r="BM286" s="836">
        <f>CW286</f>
        <v/>
      </c>
      <c r="BN286" s="812">
        <f>Overview!$P$153</f>
        <v/>
      </c>
      <c r="BO286" s="117"/>
      <c r="BP286" s="117"/>
      <c r="BQ286" s="115"/>
      <c r="BR286" s="1478"/>
      <c r="BS286" s="1548"/>
      <c r="BT286" s="2127" t="inlineStr">
        <is>
          <t>LTE</t>
        </is>
      </c>
      <c r="BU286" s="2089" t="inlineStr">
        <is>
          <t>FDD1</t>
        </is>
      </c>
      <c r="BV286" s="430">
        <f>Overview!$H$31</f>
        <v/>
      </c>
      <c r="BW286" s="2010"/>
      <c r="BX286" s="1872"/>
      <c r="BY286" s="2132"/>
      <c r="BZ286" s="2131">
        <f>IF(COUNT('Conducted LTE'!$AH$3:$AH$170)=0,10,INDEX('Conducted LTE'!$M$3:$M$170,MATCH(MAX('Conducted LTE'!$AH$3:$AH$170),'Conducted LTE'!$AH$3:$AH$170,0)))</f>
        <v>10</v>
      </c>
      <c r="CA286" s="468" t="str">
        <f>CA285</f>
        <v>TBD</v>
      </c>
      <c r="CB286" s="201">
        <v>5</v>
      </c>
      <c r="CC286" s="1059">
        <f>IF(COUNT('Conducted LTE'!$AH$3:$AH$170)=0,18300,INDEX('Conducted LTE'!$T$3:$T$170,MATCH(MAX('Conducted LTE'!$AH$3:$AH$170),'Conducted LTE'!$AH$3:$AH$170,0)))</f>
        <v>18300</v>
      </c>
      <c r="CD286" s="1059">
        <f>IF(COUNT('Conducted LTE'!$AH$3:$AH$170)=0,1950,INDEX('Conducted LTE'!$U$3:$U$170,MATCH(MAX('Conducted LTE'!$AH$3:$AH$170),'Conducted LTE'!$AH$3:$AH$170,0)))</f>
        <v>1950</v>
      </c>
      <c r="CE286" s="1874"/>
      <c r="CF286" s="1874"/>
      <c r="CG286" s="388" t="str">
        <f>IF(OR($BY$163="",$BY$163=""),"",$BY$163)</f>
        <v/>
      </c>
      <c r="CH286" s="388">
        <f>BZ286</f>
        <v/>
      </c>
      <c r="CI286" s="388">
        <f>CA286</f>
        <v/>
      </c>
      <c r="CJ286" s="2046"/>
      <c r="CK286" s="2042"/>
      <c r="CL286" s="212">
        <f>IF(CF286=""," ",IF(ABS(CE286-CF286)&lt;=0.125,"Valid","Not valid"))</f>
        <v/>
      </c>
      <c r="CM286" s="213">
        <f> IF(CE286="","",IF(AND(CE286&lt;&gt;"",CF286=""),IF(CE286&gt;=1,"Medir+Sig Max","No"),IF(CF286&lt;&gt;"",IF(CF286&gt;=1,"Medir+Sig Max","No"),"")))</f>
        <v/>
      </c>
      <c r="CN286" s="1794"/>
      <c r="CO286" s="221">
        <f>IF(CK286="",IF(AND(CE286="",CF286=""),"",IF(CF286="",IF(DE286&gt;1,ROUND(DE286*CE286,3),CE286),IF(DE286&gt;1,ROUND(DE286*CF286,3),CF286))),IF(AND(CE286="",CF286=""),"",IF(CF286="",IF(DE286&gt;1,ROUND(DE286*CE286*(1/(CK286)),3),CE286*(1/(CK286))),IF(DE286&gt;1,ROUND(DE286*CF286*(1/(CK286)),3),CF286*(1/(CK286))))))</f>
        <v/>
      </c>
      <c r="CP286" s="2048">
        <f>IF(COUNTIF(Overview!K12:K14,TRUE)&gt;0,2,IF(COUNTIF(Overview!L12:L14,TRUE)&gt;0,4,0))</f>
        <v/>
      </c>
      <c r="CQ286" s="1473">
        <f>IF(CO286="","",IF(CO286&gt;CP286,"Fail","Pass"))</f>
        <v/>
      </c>
      <c r="CR286" s="1482"/>
      <c r="CS286" s="1566">
        <f>MyTimestamp(CO286)</f>
        <v/>
      </c>
      <c r="CT286" s="1535">
        <f>IF(CE286="",0,15)+IF(CF286="",0,15)</f>
        <v/>
      </c>
      <c r="CU286" s="1536">
        <f>IF(CT286=0,0,2)</f>
        <v/>
      </c>
      <c r="CV286" s="861"/>
      <c r="CW286" s="861"/>
      <c r="CX286" s="2038"/>
      <c r="CY286" s="2050"/>
      <c r="CZ286" s="1545">
        <f>10^(CJ286/20)*100-100</f>
        <v/>
      </c>
      <c r="DA286" s="1333"/>
      <c r="DB286" s="710"/>
      <c r="DC286" s="779">
        <f>IF(DA286="","",10^(DA286/10))</f>
        <v/>
      </c>
      <c r="DD286" s="1379">
        <f>IF(ISNUMBER(DB286)=FALSE,"",10^(DB286/10))</f>
        <v/>
      </c>
      <c r="DE286" s="1545">
        <f>IF(AND(ISNUMBER(DC286),ISNUMBER(DD286)),IF(DC286/DD286&gt;1,ROUND((DC286)/DD286,3),1),1)</f>
        <v/>
      </c>
      <c r="DF286" s="1541"/>
      <c r="DG286" s="1541"/>
      <c r="DH286" s="1541"/>
      <c r="DI286" s="1541"/>
      <c r="DJ286" s="1541"/>
      <c r="DK286" s="1541"/>
      <c r="DL286" s="1541"/>
      <c r="DM286" s="1541"/>
      <c r="DN286" s="1541"/>
      <c r="DO286" s="1541"/>
      <c r="DP286" s="1541"/>
      <c r="DQ286" s="1541"/>
      <c r="DR286" s="1541"/>
    </row>
    <row r="287" ht="12.75" x14ac:dyDescent="0.2">
      <c r="A287" s="1541"/>
      <c r="B287" s="1541"/>
      <c r="C287"/>
      <c r="D287" s="130">
        <f>IF(BX$273="Close to Ear","EN 62209-1","EN 62209-2")</f>
        <v/>
      </c>
      <c r="E287" s="130">
        <f>IF(CG287="Close to Ear","2016","2010/A1:2019")</f>
        <v/>
      </c>
      <c r="F287" s="1488" t="inlineStr">
        <is>
          <t>5.3</t>
        </is>
      </c>
      <c r="G287" s="1497"/>
      <c r="H287" s="120">
        <f>BV287</f>
        <v/>
      </c>
      <c r="I287" s="120">
        <f>BW287</f>
        <v/>
      </c>
      <c r="J287" s="687" t="inlineStr">
        <is>
          <t>LTE</t>
        </is>
      </c>
      <c r="K287" s="194" t="inlineStr">
        <is>
          <t>FDD1</t>
        </is>
      </c>
      <c r="L287" s="115"/>
      <c r="M287" s="120">
        <v>10</v>
      </c>
      <c r="N287" s="119" t="inlineStr">
        <is>
          <t>QPSK</t>
        </is>
      </c>
      <c r="O287" s="131"/>
      <c r="P287" s="6597"/>
      <c r="Q287" s="131">
        <v>1</v>
      </c>
      <c r="R287" s="131">
        <v>0</v>
      </c>
      <c r="S287" s="120"/>
      <c r="T287" s="120">
        <v>18300</v>
      </c>
      <c r="U287" s="120">
        <v>1950</v>
      </c>
      <c r="V287" s="119"/>
      <c r="W287" s="197"/>
      <c r="X287" s="119"/>
      <c r="Y287" s="119"/>
      <c r="Z287" s="119"/>
      <c r="AA287" s="115"/>
      <c r="AB287" s="115"/>
      <c r="AC287" s="689">
        <f>IF(OR(BX$273="Close to Ear",BX$273="Close to Head"),"Head",IF(BX$273="Extremity","Extremity","Body"))</f>
        <v/>
      </c>
      <c r="AD287" s="690">
        <f>CA287</f>
        <v/>
      </c>
      <c r="AE287" s="688">
        <f>CB287</f>
        <v/>
      </c>
      <c r="AF287" s="115"/>
      <c r="AG287" s="808">
        <f>IF(AZ287="","N/A",IF(CQ287="Pass","P","F"))</f>
        <v/>
      </c>
      <c r="AH287" s="129"/>
      <c r="AI287" s="129"/>
      <c r="AJ287" s="129"/>
      <c r="AK287" s="119"/>
      <c r="AL287" s="115"/>
      <c r="AM287" s="119"/>
      <c r="AN287" s="119"/>
      <c r="AO287" s="692"/>
      <c r="AP287" s="692"/>
      <c r="AQ287" s="692"/>
      <c r="AR287" s="692"/>
      <c r="AS287" s="692"/>
      <c r="AT287" s="691">
        <f>CE287</f>
        <v/>
      </c>
      <c r="AU287" s="691">
        <f>CF287</f>
        <v/>
      </c>
      <c r="AV287" s="813"/>
      <c r="AW287" s="813"/>
      <c r="AX287" s="197">
        <f>CZ287</f>
        <v/>
      </c>
      <c r="AY287" s="197">
        <f>DE287</f>
        <v/>
      </c>
      <c r="AZ287" s="3379">
        <f>CO287</f>
        <v/>
      </c>
      <c r="BA287" s="3380"/>
      <c r="BB287" s="197">
        <f>CP287</f>
        <v/>
      </c>
      <c r="BC287" s="813"/>
      <c r="BD287" s="197">
        <f>CR287</f>
        <v/>
      </c>
      <c r="BE287" s="121">
        <f>CS287</f>
        <v/>
      </c>
      <c r="BF287" s="122">
        <f>CT287*60</f>
        <v/>
      </c>
      <c r="BG287" s="121">
        <f>BE287</f>
        <v/>
      </c>
      <c r="BH287" s="122">
        <f>CU287*60</f>
        <v/>
      </c>
      <c r="BI287" s="122">
        <f>CV287</f>
        <v/>
      </c>
      <c r="BJ287" s="117"/>
      <c r="BK287" s="812">
        <f>Overview!$E$7</f>
        <v/>
      </c>
      <c r="BL287" s="117"/>
      <c r="BM287" s="836">
        <f>CW287</f>
        <v/>
      </c>
      <c r="BN287" s="812">
        <f>Overview!$P$153</f>
        <v/>
      </c>
      <c r="BO287" s="117"/>
      <c r="BP287" s="117"/>
      <c r="BQ287" s="115"/>
      <c r="BR287" s="1478"/>
      <c r="BS287" s="1548"/>
      <c r="BT287" s="2127" t="inlineStr">
        <is>
          <t>LTE</t>
        </is>
      </c>
      <c r="BU287" s="2089" t="inlineStr">
        <is>
          <t>FDD1</t>
        </is>
      </c>
      <c r="BV287" s="430">
        <f>Overview!$H$31</f>
        <v/>
      </c>
      <c r="BW287" s="2010"/>
      <c r="BX287" s="1872"/>
      <c r="BY287" s="2132"/>
      <c r="BZ287" s="2131">
        <f>IF(COUNT('Conducted LTE'!$AH$3:$AH$170)=0,10,INDEX('Conducted LTE'!$M$3:$M$170,MATCH(MAX('Conducted LTE'!$AH$3:$AH$170),'Conducted LTE'!$AH$3:$AH$170,0)))</f>
        <v>10</v>
      </c>
      <c r="CA287" s="468" t="str">
        <f>CONCATENATE(CA285," - Battery check 1")</f>
        <v>TBD - Battery check 1</v>
      </c>
      <c r="CB287" s="201">
        <v>5</v>
      </c>
      <c r="CC287" s="1059">
        <f>IF(COUNT('Conducted LTE'!$AH$3:$AH$170)=0,18300,INDEX('Conducted LTE'!$T$3:$T$170,MATCH(MAX('Conducted LTE'!$AH$3:$AH$170),'Conducted LTE'!$AH$3:$AH$170,0)))</f>
        <v>18300</v>
      </c>
      <c r="CD287" s="1059">
        <f>IF(COUNT('Conducted LTE'!$AH$3:$AH$170)=0,1950,INDEX('Conducted LTE'!$U$3:$U$170,MATCH(MAX('Conducted LTE'!$AH$3:$AH$170),'Conducted LTE'!$AH$3:$AH$170,0)))</f>
        <v>1950</v>
      </c>
      <c r="CE287" s="1874"/>
      <c r="CF287" s="1874"/>
      <c r="CG287" s="388" t="str">
        <f>IF(OR($BY$163="",$BY$163=""),"",$BY$163)</f>
        <v/>
      </c>
      <c r="CH287" s="388">
        <f>BZ287</f>
        <v/>
      </c>
      <c r="CI287" s="388">
        <f>CA287</f>
        <v/>
      </c>
      <c r="CJ287" s="2046"/>
      <c r="CK287" s="2042"/>
      <c r="CL287" s="212">
        <f>IF(CF287=""," ",IF(ABS(CE287-CF287)&lt;=0.125,"Valid","Not valid"))</f>
        <v/>
      </c>
      <c r="CM287" s="213">
        <f> IF(CE287="","",IF(AND(CE287&lt;&gt;"",CF287=""),IF(CE287&gt;=1,"Medir+Sig Max","No"),IF(CF287&lt;&gt;"",IF(CF287&gt;=1,"Medir+Sig Max","No"),"")))</f>
        <v/>
      </c>
      <c r="CN287" s="1794"/>
      <c r="CO287" s="221">
        <f>IF(CK287="",IF(AND(CE287="",CF287=""),"",IF(CF287="",IF(DE287&gt;1,ROUND(DE287*CE287,3),CE287),IF(DE287&gt;1,ROUND(DE287*CF287,3),CF287))),IF(AND(CE287="",CF287=""),"",IF(CF287="",IF(DE287&gt;1,ROUND(DE287*CE287*(1/(CK287)),3),CE287*(1/(CK287))),IF(DE287&gt;1,ROUND(DE287*CF287*(1/(CK287)),3),CF287*(1/(CK287))))))</f>
        <v/>
      </c>
      <c r="CP287" s="2048">
        <f>IF(COUNTIF(Overview!K12:K14,TRUE)&gt;0,2,IF(COUNTIF(Overview!L12:L14,TRUE)&gt;0,4,0))</f>
        <v/>
      </c>
      <c r="CQ287" s="1473">
        <f>IF(CO287="","",IF(CO287&gt;CP287,"Fail","Pass"))</f>
        <v/>
      </c>
      <c r="CR287" s="1482"/>
      <c r="CS287" s="1566">
        <f>MyTimestamp(CO287)</f>
        <v/>
      </c>
      <c r="CT287" s="1535">
        <f>IF(CE287="",0,15)+IF(CF287="",0,15)</f>
        <v/>
      </c>
      <c r="CU287" s="1536">
        <f>IF(CT287=0,0,2)</f>
        <v/>
      </c>
      <c r="CV287" s="861"/>
      <c r="CW287" s="861"/>
      <c r="CX287" s="2038"/>
      <c r="CY287" s="2050"/>
      <c r="CZ287" s="1545">
        <f>10^(CJ287/20)*100-100</f>
        <v/>
      </c>
      <c r="DA287" s="1333"/>
      <c r="DB287" s="710"/>
      <c r="DC287" s="779">
        <f>IF(DA287="","",10^(DA287/10))</f>
        <v/>
      </c>
      <c r="DD287" s="1379">
        <f>IF(ISNUMBER(DB287)=FALSE,"",10^(DB287/10))</f>
        <v/>
      </c>
      <c r="DE287" s="1545">
        <f>IF(AND(ISNUMBER(DC287),ISNUMBER(DD287)),IF(DC287/DD287&gt;1,ROUND((DC287)/DD287,3),1),1)</f>
        <v/>
      </c>
      <c r="DF287" s="1541"/>
      <c r="DG287" s="1541"/>
      <c r="DH287" s="1541"/>
      <c r="DI287" s="1541"/>
      <c r="DJ287" s="1541"/>
      <c r="DK287" s="1541"/>
      <c r="DL287" s="1541"/>
      <c r="DM287" s="1541"/>
      <c r="DN287" s="1541"/>
      <c r="DO287" s="1541"/>
      <c r="DP287" s="1541"/>
      <c r="DQ287" s="1541"/>
      <c r="DR287" s="1541"/>
    </row>
    <row r="288" ht="12.75" x14ac:dyDescent="0.2">
      <c r="A288" s="1541"/>
      <c r="B288" s="1541"/>
      <c r="C288"/>
      <c r="D288" s="130">
        <f>IF(BX$273="Close to Ear","EN 62209-1","EN 62209-2")</f>
        <v/>
      </c>
      <c r="E288" s="130">
        <f>IF(CG288="Close to Ear","2016","2010/A1:2019")</f>
        <v/>
      </c>
      <c r="F288" s="1488" t="inlineStr">
        <is>
          <t>5.3</t>
        </is>
      </c>
      <c r="G288" s="1497"/>
      <c r="H288" s="120">
        <f>BV288</f>
        <v/>
      </c>
      <c r="I288" s="120">
        <f>BW288</f>
        <v/>
      </c>
      <c r="J288" s="687" t="inlineStr">
        <is>
          <t>LTE</t>
        </is>
      </c>
      <c r="K288" s="194" t="inlineStr">
        <is>
          <t>FDD1</t>
        </is>
      </c>
      <c r="L288" s="115"/>
      <c r="M288" s="120">
        <v>10</v>
      </c>
      <c r="N288" s="119" t="inlineStr">
        <is>
          <t>QPSK</t>
        </is>
      </c>
      <c r="O288" s="131"/>
      <c r="P288" s="6597"/>
      <c r="Q288" s="131">
        <v>1</v>
      </c>
      <c r="R288" s="131">
        <v>0</v>
      </c>
      <c r="S288" s="120"/>
      <c r="T288" s="120">
        <v>18300</v>
      </c>
      <c r="U288" s="120">
        <v>1950</v>
      </c>
      <c r="V288" s="119"/>
      <c r="W288" s="197"/>
      <c r="X288" s="119"/>
      <c r="Y288" s="119"/>
      <c r="Z288" s="119"/>
      <c r="AA288" s="115"/>
      <c r="AB288" s="115"/>
      <c r="AC288" s="689">
        <f>IF(OR(BX$273="Close to Ear",BX$273="Close to Head"),"Head",IF(BX$273="Extremity","Extremity","Body"))</f>
        <v/>
      </c>
      <c r="AD288" s="690">
        <f>CA288</f>
        <v/>
      </c>
      <c r="AE288" s="688">
        <f>CB288</f>
        <v/>
      </c>
      <c r="AF288" s="115"/>
      <c r="AG288" s="808">
        <f>IF(AZ288="","N/A",IF(CQ288="Pass","P","F"))</f>
        <v/>
      </c>
      <c r="AH288" s="129"/>
      <c r="AI288" s="129"/>
      <c r="AJ288" s="129"/>
      <c r="AK288" s="119"/>
      <c r="AL288" s="115"/>
      <c r="AM288" s="119"/>
      <c r="AN288" s="119"/>
      <c r="AO288" s="692"/>
      <c r="AP288" s="692"/>
      <c r="AQ288" s="692"/>
      <c r="AR288" s="692"/>
      <c r="AS288" s="692"/>
      <c r="AT288" s="691">
        <f>CE288</f>
        <v/>
      </c>
      <c r="AU288" s="691">
        <f>CF288</f>
        <v/>
      </c>
      <c r="AV288" s="813"/>
      <c r="AW288" s="813"/>
      <c r="AX288" s="197">
        <f>CZ288</f>
        <v/>
      </c>
      <c r="AY288" s="197">
        <f>DE288</f>
        <v/>
      </c>
      <c r="AZ288" s="3379">
        <f>CO288</f>
        <v/>
      </c>
      <c r="BA288" s="3380"/>
      <c r="BB288" s="197">
        <f>CP288</f>
        <v/>
      </c>
      <c r="BC288" s="813"/>
      <c r="BD288" s="197">
        <f>CR288</f>
        <v/>
      </c>
      <c r="BE288" s="121">
        <f>CS288</f>
        <v/>
      </c>
      <c r="BF288" s="122">
        <f>CT288*60</f>
        <v/>
      </c>
      <c r="BG288" s="121">
        <f>BE288</f>
        <v/>
      </c>
      <c r="BH288" s="122">
        <f>CU288*60</f>
        <v/>
      </c>
      <c r="BI288" s="122">
        <f>CV288</f>
        <v/>
      </c>
      <c r="BJ288" s="117"/>
      <c r="BK288" s="812">
        <f>Overview!$E$7</f>
        <v/>
      </c>
      <c r="BL288" s="117"/>
      <c r="BM288" s="836">
        <f>CW288</f>
        <v/>
      </c>
      <c r="BN288" s="812">
        <f>Overview!$P$153</f>
        <v/>
      </c>
      <c r="BO288" s="117"/>
      <c r="BP288" s="117"/>
      <c r="BQ288" s="115"/>
      <c r="BR288" s="1478"/>
      <c r="BS288" s="1548"/>
      <c r="BT288" s="2127" t="inlineStr">
        <is>
          <t>LTE</t>
        </is>
      </c>
      <c r="BU288" s="2089" t="inlineStr">
        <is>
          <t>FDD1</t>
        </is>
      </c>
      <c r="BV288" s="430">
        <f>Overview!$H$31</f>
        <v/>
      </c>
      <c r="BW288" s="2010"/>
      <c r="BX288" s="1872"/>
      <c r="BY288" s="2132"/>
      <c r="BZ288" s="2131">
        <f>IF(COUNT('Conducted LTE'!$AH$3:$AH$170)=0,10,INDEX('Conducted LTE'!$M$3:$M$170,MATCH(MAX('Conducted LTE'!$AH$3:$AH$170),'Conducted LTE'!$AH$3:$AH$170,0)))</f>
        <v>10</v>
      </c>
      <c r="CA288" s="468" t="str">
        <f>CONCATENATE(CA286," - Battery check 2")</f>
        <v>TBD - Battery check 2</v>
      </c>
      <c r="CB288" s="201">
        <v>5</v>
      </c>
      <c r="CC288" s="1059">
        <f>IF(COUNT('Conducted LTE'!$AH$3:$AH$170)=0,18300,INDEX('Conducted LTE'!$T$3:$T$170,MATCH(MAX('Conducted LTE'!$AH$3:$AH$170),'Conducted LTE'!$AH$3:$AH$170,0)))</f>
        <v>18300</v>
      </c>
      <c r="CD288" s="1059">
        <f>IF(COUNT('Conducted LTE'!$AH$3:$AH$170)=0,1950,INDEX('Conducted LTE'!$U$3:$U$170,MATCH(MAX('Conducted LTE'!$AH$3:$AH$170),'Conducted LTE'!$AH$3:$AH$170,0)))</f>
        <v>1950</v>
      </c>
      <c r="CE288" s="1874"/>
      <c r="CF288" s="1874"/>
      <c r="CG288" s="388" t="str">
        <f>IF(OR($BY$163="",$BY$163=""),"",$BY$163)</f>
        <v/>
      </c>
      <c r="CH288" s="388">
        <f>BZ288</f>
        <v/>
      </c>
      <c r="CI288" s="388">
        <f>CA288</f>
        <v/>
      </c>
      <c r="CJ288" s="2046"/>
      <c r="CK288" s="2042"/>
      <c r="CL288" s="212">
        <f>IF(CF288=""," ",IF(ABS(CE288-CF288)&lt;=0.125,"Valid","Not valid"))</f>
        <v/>
      </c>
      <c r="CM288" s="213">
        <f> IF(CE288="","",IF(AND(CE288&lt;&gt;"",CF288=""),IF(CE288&gt;=1,"Medir+Sig Max","No"),IF(CF288&lt;&gt;"",IF(CF288&gt;=1,"Medir+Sig Max","No"),"")))</f>
        <v/>
      </c>
      <c r="CN288" s="1794"/>
      <c r="CO288" s="221">
        <f>IF(CK288="",IF(AND(CE288="",CF288=""),"",IF(CF288="",IF(DE288&gt;1,ROUND(DE288*CE288,3),CE288),IF(DE288&gt;1,ROUND(DE288*CF288,3),CF288))),IF(AND(CE288="",CF288=""),"",IF(CF288="",IF(DE288&gt;1,ROUND(DE288*CE288*(1/(CK288)),3),CE288*(1/(CK288))),IF(DE288&gt;1,ROUND(DE288*CF288*(1/(CK288)),3),CF288*(1/(CK288))))))</f>
        <v/>
      </c>
      <c r="CP288" s="2048">
        <f>IF(COUNTIF(Overview!K12:K14,TRUE)&gt;0,2,IF(COUNTIF(Overview!L12:L14,TRUE)&gt;0,4,0))</f>
        <v/>
      </c>
      <c r="CQ288" s="1473">
        <f>IF(CO288="","",IF(CO288&gt;CP288,"Fail","Pass"))</f>
        <v/>
      </c>
      <c r="CR288" s="1482"/>
      <c r="CS288" s="1566">
        <f>MyTimestamp(CO288)</f>
        <v/>
      </c>
      <c r="CT288" s="1535">
        <f>IF(CE288="",0,15)+IF(CF288="",0,15)</f>
        <v/>
      </c>
      <c r="CU288" s="1536">
        <f>IF(CT288=0,0,2)</f>
        <v/>
      </c>
      <c r="CV288" s="861"/>
      <c r="CW288" s="861"/>
      <c r="CX288" s="2038"/>
      <c r="CY288" s="2050"/>
      <c r="CZ288" s="1545">
        <f>10^(CJ288/20)*100-100</f>
        <v/>
      </c>
      <c r="DA288" s="1333"/>
      <c r="DB288" s="710"/>
      <c r="DC288" s="779">
        <f>IF(DA288="","",10^(DA288/10))</f>
        <v/>
      </c>
      <c r="DD288" s="1379">
        <f>IF(ISNUMBER(DB288)=FALSE,"",10^(DB288/10))</f>
        <v/>
      </c>
      <c r="DE288" s="1545">
        <f>IF(AND(ISNUMBER(DC288),ISNUMBER(DD288)),IF(DC288/DD288&gt;1,ROUND((DC288)/DD288,3),1),1)</f>
        <v/>
      </c>
      <c r="DF288" s="1541"/>
      <c r="DG288" s="1541"/>
      <c r="DH288" s="1541"/>
      <c r="DI288" s="1541"/>
      <c r="DJ288" s="1541"/>
      <c r="DK288" s="1541"/>
      <c r="DL288" s="1541"/>
      <c r="DM288" s="1541"/>
      <c r="DN288" s="1541"/>
      <c r="DO288" s="1541"/>
      <c r="DP288" s="1541"/>
      <c r="DQ288" s="1541"/>
      <c r="DR288" s="1541"/>
    </row>
    <row r="289" ht="12.75" x14ac:dyDescent="0.2">
      <c r="A289" s="1541"/>
      <c r="B289" s="1541"/>
      <c r="C289"/>
      <c r="D289" s="130">
        <f>IF(BX$273="Close to Ear","EN 62209-1","EN 62209-2")</f>
        <v/>
      </c>
      <c r="E289" s="130">
        <f>IF(CG289="Close to Ear","2016","2010/A1:2019")</f>
        <v/>
      </c>
      <c r="F289" s="1488" t="inlineStr">
        <is>
          <t>5.3</t>
        </is>
      </c>
      <c r="G289" s="1497"/>
      <c r="H289" s="120">
        <f>BV289</f>
        <v/>
      </c>
      <c r="I289" s="120">
        <f>BW289</f>
        <v/>
      </c>
      <c r="J289" s="687" t="inlineStr">
        <is>
          <t>LTE</t>
        </is>
      </c>
      <c r="K289" s="194" t="inlineStr">
        <is>
          <t>FDD1</t>
        </is>
      </c>
      <c r="L289" s="115"/>
      <c r="M289" s="120">
        <v>10</v>
      </c>
      <c r="N289" s="119" t="inlineStr">
        <is>
          <t>QPSK</t>
        </is>
      </c>
      <c r="O289" s="131"/>
      <c r="P289" s="6597"/>
      <c r="Q289" s="131">
        <v>1</v>
      </c>
      <c r="R289" s="131">
        <v>0</v>
      </c>
      <c r="S289" s="120"/>
      <c r="T289" s="120">
        <v>18300</v>
      </c>
      <c r="U289" s="120">
        <v>1950</v>
      </c>
      <c r="V289" s="119"/>
      <c r="W289" s="197"/>
      <c r="X289" s="119"/>
      <c r="Y289" s="119"/>
      <c r="Z289" s="119"/>
      <c r="AA289" s="115"/>
      <c r="AB289" s="115"/>
      <c r="AC289" s="689">
        <f>IF(OR(BX$273="Close to Ear",BX$273="Close to Head"),"Head",IF(BX$273="Extremity","Extremity","Body"))</f>
        <v/>
      </c>
      <c r="AD289" s="690">
        <f>CA289</f>
        <v/>
      </c>
      <c r="AE289" s="688">
        <f>CB289</f>
        <v/>
      </c>
      <c r="AF289" s="115"/>
      <c r="AG289" s="808">
        <f>IF(AZ289="","N/A",IF(CQ289="Pass","P","F"))</f>
        <v/>
      </c>
      <c r="AH289" s="129"/>
      <c r="AI289" s="129"/>
      <c r="AJ289" s="129"/>
      <c r="AK289" s="119"/>
      <c r="AL289" s="115"/>
      <c r="AM289" s="119"/>
      <c r="AN289" s="119"/>
      <c r="AO289" s="692"/>
      <c r="AP289" s="692"/>
      <c r="AQ289" s="692"/>
      <c r="AR289" s="692"/>
      <c r="AS289" s="692"/>
      <c r="AT289" s="691">
        <f>CE289</f>
        <v/>
      </c>
      <c r="AU289" s="691">
        <f>CF289</f>
        <v/>
      </c>
      <c r="AV289" s="813"/>
      <c r="AW289" s="813"/>
      <c r="AX289" s="197">
        <f>CZ289</f>
        <v/>
      </c>
      <c r="AY289" s="197">
        <f>DE289</f>
        <v/>
      </c>
      <c r="AZ289" s="3379">
        <f>CO289</f>
        <v/>
      </c>
      <c r="BA289" s="3380"/>
      <c r="BB289" s="197">
        <f>CP289</f>
        <v/>
      </c>
      <c r="BC289" s="813"/>
      <c r="BD289" s="197">
        <f>CR289</f>
        <v/>
      </c>
      <c r="BE289" s="121">
        <f>CS289</f>
        <v/>
      </c>
      <c r="BF289" s="122">
        <f>CT289*60</f>
        <v/>
      </c>
      <c r="BG289" s="121">
        <f>BE289</f>
        <v/>
      </c>
      <c r="BH289" s="122">
        <f>CU289*60</f>
        <v/>
      </c>
      <c r="BI289" s="122">
        <f>CV289</f>
        <v/>
      </c>
      <c r="BJ289" s="117"/>
      <c r="BK289" s="812">
        <f>Overview!$E$7</f>
        <v/>
      </c>
      <c r="BL289" s="117"/>
      <c r="BM289" s="836">
        <f>CW289</f>
        <v/>
      </c>
      <c r="BN289" s="812">
        <f>Overview!$P$153</f>
        <v/>
      </c>
      <c r="BO289" s="117"/>
      <c r="BP289" s="117"/>
      <c r="BQ289" s="115"/>
      <c r="BR289" s="1478"/>
      <c r="BS289" s="1548"/>
      <c r="BT289" s="2127" t="inlineStr">
        <is>
          <t>LTE</t>
        </is>
      </c>
      <c r="BU289" s="2089" t="inlineStr">
        <is>
          <t>FDD1</t>
        </is>
      </c>
      <c r="BV289" s="430">
        <f>Overview!$H$31</f>
        <v/>
      </c>
      <c r="BW289" s="2010"/>
      <c r="BX289" s="1872"/>
      <c r="BY289" s="2132"/>
      <c r="BZ289" s="2131">
        <f>IF(COUNT('Conducted LTE'!$AH$3:$AH$170)=0,10,INDEX('Conducted LTE'!$M$3:$M$170,MATCH(MAX('Conducted LTE'!$AH$3:$AH$170),'Conducted LTE'!$AH$3:$AH$170,0)))</f>
        <v>10</v>
      </c>
      <c r="CA289" s="468" t="inlineStr">
        <is>
          <t>Front Face</t>
        </is>
      </c>
      <c r="CB289" s="201">
        <v>25</v>
      </c>
      <c r="CC289" s="1059">
        <f>IF(COUNT('Conducted LTE'!$AH$3:$AH$170)=0,18300,INDEX('Conducted LTE'!$T$3:$T$170,MATCH(MAX('Conducted LTE'!$AH$3:$AH$170),'Conducted LTE'!$AH$3:$AH$170,0)))</f>
        <v>18300</v>
      </c>
      <c r="CD289" s="1059">
        <f>IF(COUNT('Conducted LTE'!$AH$3:$AH$170)=0,1950,INDEX('Conducted LTE'!$U$3:$U$170,MATCH(MAX('Conducted LTE'!$AH$3:$AH$170),'Conducted LTE'!$AH$3:$AH$170,0)))</f>
        <v>1950</v>
      </c>
      <c r="CE289" s="1874"/>
      <c r="CF289" s="1874"/>
      <c r="CG289" s="388" t="str">
        <f>IF(OR($BY$163="",$BY$163=""),"",$BY$163)</f>
        <v/>
      </c>
      <c r="CH289" s="388">
        <f>BZ289</f>
        <v/>
      </c>
      <c r="CI289" s="388">
        <f>CA289</f>
        <v/>
      </c>
      <c r="CJ289" s="2046"/>
      <c r="CK289" s="2042"/>
      <c r="CL289" s="212">
        <f>IF(CF289=""," ",IF(ABS(CE289-CF289)&lt;=0.125,"Valid","Not valid"))</f>
        <v/>
      </c>
      <c r="CM289" s="213">
        <f> IF(CE289="","",IF(AND(CE289&lt;&gt;"",CF289=""),IF(CE289&gt;=1,"Medir+Sig Max","No"),IF(CF289&lt;&gt;"",IF(CF289&gt;=1,"Medir+Sig Max","No"),"")))</f>
        <v/>
      </c>
      <c r="CN289" s="1794"/>
      <c r="CO289" s="221">
        <f>IF(CK289="",IF(AND(CE289="",CF289=""),"",IF(CF289="",IF(DE289&gt;1,ROUND(DE289*CE289,3),CE289),IF(DE289&gt;1,ROUND(DE289*CF289,3),CF289))),IF(AND(CE289="",CF289=""),"",IF(CF289="",IF(DE289&gt;1,ROUND(DE289*CE289*(1/(CK289)),3),CE289*(1/(CK289))),IF(DE289&gt;1,ROUND(DE289*CF289*(1/(CK289)),3),CF289*(1/(CK289))))))</f>
        <v/>
      </c>
      <c r="CP289" s="2048">
        <f>IF(COUNTIF(Overview!K12:K14,TRUE)&gt;0,2,IF(COUNTIF(Overview!L12:L14,TRUE)&gt;0,4,0))</f>
        <v/>
      </c>
      <c r="CQ289" s="1473">
        <f>IF(CO289="","",IF(CO289&gt;CP289,"Fail","Pass"))</f>
        <v/>
      </c>
      <c r="CR289" s="1482"/>
      <c r="CS289" s="1566">
        <f>MyTimestamp(CO289)</f>
        <v/>
      </c>
      <c r="CT289" s="1535">
        <f>IF(CE289="",0,15)+IF(CF289="",0,15)</f>
        <v/>
      </c>
      <c r="CU289" s="1536">
        <f>IF(CT289=0,0,2)</f>
        <v/>
      </c>
      <c r="CV289" s="861"/>
      <c r="CW289" s="861"/>
      <c r="CX289" s="2038"/>
      <c r="CY289" s="2050"/>
      <c r="CZ289" s="1545">
        <f>10^(CJ289/20)*100-100</f>
        <v/>
      </c>
      <c r="DA289" s="1333"/>
      <c r="DB289" s="710"/>
      <c r="DC289" s="779">
        <f>IF(DA289="","",10^(DA289/10))</f>
        <v/>
      </c>
      <c r="DD289" s="1379">
        <f>IF(ISNUMBER(DB289)=FALSE,"",10^(DB289/10))</f>
        <v/>
      </c>
      <c r="DE289" s="1545">
        <f>IF(AND(ISNUMBER(DC289),ISNUMBER(DD289)),IF(DC289/DD289&gt;1,ROUND((DC289)/DD289,3),1),1)</f>
        <v/>
      </c>
      <c r="DF289" s="1541"/>
      <c r="DG289" s="1541"/>
      <c r="DH289" s="1541"/>
      <c r="DI289" s="1541"/>
      <c r="DJ289" s="1541"/>
      <c r="DK289" s="1541"/>
      <c r="DL289" s="1541"/>
      <c r="DM289" s="1541"/>
      <c r="DN289" s="1541"/>
      <c r="DO289" s="1541"/>
      <c r="DP289" s="1541"/>
      <c r="DQ289" s="1541"/>
      <c r="DR289" s="1541"/>
    </row>
    <row r="290" ht="12.75" x14ac:dyDescent="0.2">
      <c r="A290" s="1541"/>
      <c r="B290" s="1541"/>
      <c r="C290"/>
      <c r="D290" s="130">
        <f>IF(BX$273="Close to Ear","EN 62209-1","EN 62209-2")</f>
        <v/>
      </c>
      <c r="E290" s="130">
        <f>IF(CG290="Close to Ear","2016","2010/A1:2019")</f>
        <v/>
      </c>
      <c r="F290" s="1488" t="inlineStr">
        <is>
          <t>5.3</t>
        </is>
      </c>
      <c r="G290" s="1497"/>
      <c r="H290" s="120">
        <f>BV290</f>
        <v/>
      </c>
      <c r="I290" s="120">
        <f>BW290</f>
        <v/>
      </c>
      <c r="J290" s="687" t="inlineStr">
        <is>
          <t>LTE</t>
        </is>
      </c>
      <c r="K290" s="194" t="inlineStr">
        <is>
          <t>FDD1</t>
        </is>
      </c>
      <c r="L290" s="115"/>
      <c r="M290" s="120">
        <v>10</v>
      </c>
      <c r="N290" s="119" t="inlineStr">
        <is>
          <t>QPSK</t>
        </is>
      </c>
      <c r="O290" s="131"/>
      <c r="P290" s="6597"/>
      <c r="Q290" s="131">
        <v>1</v>
      </c>
      <c r="R290" s="131">
        <v>0</v>
      </c>
      <c r="S290" s="120"/>
      <c r="T290" s="120">
        <v>18300</v>
      </c>
      <c r="U290" s="120">
        <v>1950</v>
      </c>
      <c r="V290" s="119"/>
      <c r="W290" s="197"/>
      <c r="X290" s="119"/>
      <c r="Y290" s="119"/>
      <c r="Z290" s="119"/>
      <c r="AA290" s="115"/>
      <c r="AB290" s="115"/>
      <c r="AC290" s="689">
        <f>IF(OR(BX$273="Close to Ear",BX$273="Close to Head"),"Head",IF(BX$273="Extremity","Extremity","Body"))</f>
        <v/>
      </c>
      <c r="AD290" s="690">
        <f>CA290</f>
        <v/>
      </c>
      <c r="AE290" s="688">
        <f>CB290</f>
        <v/>
      </c>
      <c r="AF290" s="115"/>
      <c r="AG290" s="808">
        <f>IF(AZ290="","N/A",IF(CQ290="Pass","P","F"))</f>
        <v/>
      </c>
      <c r="AH290" s="129"/>
      <c r="AI290" s="129"/>
      <c r="AJ290" s="129"/>
      <c r="AK290" s="119"/>
      <c r="AL290" s="115"/>
      <c r="AM290" s="119"/>
      <c r="AN290" s="119"/>
      <c r="AO290" s="692"/>
      <c r="AP290" s="692"/>
      <c r="AQ290" s="692"/>
      <c r="AR290" s="692"/>
      <c r="AS290" s="692"/>
      <c r="AT290" s="691">
        <f>CE290</f>
        <v/>
      </c>
      <c r="AU290" s="691">
        <f>CF290</f>
        <v/>
      </c>
      <c r="AV290" s="813"/>
      <c r="AW290" s="813"/>
      <c r="AX290" s="197">
        <f>CZ290</f>
        <v/>
      </c>
      <c r="AY290" s="197">
        <f>DE290</f>
        <v/>
      </c>
      <c r="AZ290" s="3379">
        <f>CO290</f>
        <v/>
      </c>
      <c r="BA290" s="3380"/>
      <c r="BB290" s="197">
        <f>CP290</f>
        <v/>
      </c>
      <c r="BC290" s="813"/>
      <c r="BD290" s="197">
        <f>CR290</f>
        <v/>
      </c>
      <c r="BE290" s="121">
        <f>CS290</f>
        <v/>
      </c>
      <c r="BF290" s="122">
        <f>CT290*60</f>
        <v/>
      </c>
      <c r="BG290" s="121">
        <f>BE290</f>
        <v/>
      </c>
      <c r="BH290" s="122">
        <f>CU290*60</f>
        <v/>
      </c>
      <c r="BI290" s="122">
        <f>CV290</f>
        <v/>
      </c>
      <c r="BJ290" s="117"/>
      <c r="BK290" s="812">
        <f>Overview!$E$7</f>
        <v/>
      </c>
      <c r="BL290" s="117"/>
      <c r="BM290" s="836">
        <f>CW290</f>
        <v/>
      </c>
      <c r="BN290" s="812">
        <f>Overview!$P$153</f>
        <v/>
      </c>
      <c r="BO290" s="117"/>
      <c r="BP290" s="117"/>
      <c r="BQ290" s="115"/>
      <c r="BR290" s="1478"/>
      <c r="BS290" s="1548"/>
      <c r="BT290" s="2127" t="inlineStr">
        <is>
          <t>LTE</t>
        </is>
      </c>
      <c r="BU290" s="2089" t="inlineStr">
        <is>
          <t>FDD1</t>
        </is>
      </c>
      <c r="BV290" s="430">
        <f>Overview!$H$31</f>
        <v/>
      </c>
      <c r="BW290" s="2010"/>
      <c r="BX290" s="1872"/>
      <c r="BY290" s="2132"/>
      <c r="BZ290" s="2131">
        <f>IF(COUNT('Conducted LTE'!$AH$3:$AH$170)=0,10,INDEX('Conducted LTE'!$M$3:$M$170,MATCH(MAX('Conducted LTE'!$AH$3:$AH$170),'Conducted LTE'!$AH$3:$AH$170,0)))</f>
        <v>10</v>
      </c>
      <c r="CA290" s="468" t="inlineStr">
        <is>
          <t>Accesorio 1: Funda</t>
        </is>
      </c>
      <c r="CB290" s="201">
        <v>0</v>
      </c>
      <c r="CC290" s="1059">
        <f>IF(COUNT('Conducted LTE'!$AH$3:$AH$170)=0,18300,INDEX('Conducted LTE'!$T$3:$T$170,MATCH(MAX('Conducted LTE'!$AH$3:$AH$170),'Conducted LTE'!$AH$3:$AH$170,0)))</f>
        <v>18300</v>
      </c>
      <c r="CD290" s="1059">
        <f>IF(COUNT('Conducted LTE'!$AH$3:$AH$170)=0,1950,INDEX('Conducted LTE'!$U$3:$U$170,MATCH(MAX('Conducted LTE'!$AH$3:$AH$170),'Conducted LTE'!$AH$3:$AH$170,0)))</f>
        <v>1950</v>
      </c>
      <c r="CE290" s="1874"/>
      <c r="CF290" s="1874"/>
      <c r="CG290" s="388" t="str">
        <f>IF(OR($BY$163="",$BY$163=""),"",$BY$163)</f>
        <v/>
      </c>
      <c r="CH290" s="388">
        <f>BZ290</f>
        <v/>
      </c>
      <c r="CI290" s="388">
        <f>CA290</f>
        <v/>
      </c>
      <c r="CJ290" s="2046"/>
      <c r="CK290" s="2042"/>
      <c r="CL290" s="212">
        <f>IF(CF290=""," ",IF(ABS(CE290-CF290)&lt;=0.125,"Valid","Not valid"))</f>
        <v/>
      </c>
      <c r="CM290" s="213">
        <f> IF(CE290="","",IF(AND(CE290&lt;&gt;"",CF290=""),IF(CE290&gt;=1,"Medir+Sig Max","No"),IF(CF290&lt;&gt;"",IF(CF290&gt;=1,"Medir+Sig Max","No"),"")))</f>
        <v/>
      </c>
      <c r="CN290" s="1794"/>
      <c r="CO290" s="221">
        <f>IF(CK290="",IF(AND(CE290="",CF290=""),"",IF(CF290="",IF(DE290&gt;1,ROUND(DE290*CE290,3),CE290),IF(DE290&gt;1,ROUND(DE290*CF290,3),CF290))),IF(AND(CE290="",CF290=""),"",IF(CF290="",IF(DE290&gt;1,ROUND(DE290*CE290*(1/(CK290)),3),CE290*(1/(CK290))),IF(DE290&gt;1,ROUND(DE290*CF290*(1/(CK290)),3),CF290*(1/(CK290))))))</f>
        <v/>
      </c>
      <c r="CP290" s="2048">
        <f>IF(COUNTIF(Overview!K12:K14,TRUE)&gt;0,2,IF(COUNTIF(Overview!L12:L14,TRUE)&gt;0,4,0))</f>
        <v/>
      </c>
      <c r="CQ290" s="1473">
        <f>IF(CO290="","",IF(CO290&gt;CP290,"Fail","Pass"))</f>
        <v/>
      </c>
      <c r="CR290" s="1482"/>
      <c r="CS290" s="1566">
        <f>MyTimestamp(CO290)</f>
        <v/>
      </c>
      <c r="CT290" s="1535">
        <f>IF(CE290="",0,15)+IF(CF290="",0,15)</f>
        <v/>
      </c>
      <c r="CU290" s="1536">
        <f>IF(CT290=0,0,2)</f>
        <v/>
      </c>
      <c r="CV290" s="861"/>
      <c r="CW290" s="861"/>
      <c r="CX290" s="2038"/>
      <c r="CY290" s="2050"/>
      <c r="CZ290" s="1545">
        <f>10^(CJ290/20)*100-100</f>
        <v/>
      </c>
      <c r="DA290" s="1333"/>
      <c r="DB290" s="710"/>
      <c r="DC290" s="779">
        <f>IF(DA290="","",10^(DA290/10))</f>
        <v/>
      </c>
      <c r="DD290" s="1379">
        <f>IF(ISNUMBER(DB290)=FALSE,"",10^(DB290/10))</f>
        <v/>
      </c>
      <c r="DE290" s="1545">
        <f>IF(AND(ISNUMBER(DC290),ISNUMBER(DD290)),IF(DC290/DD290&gt;1,ROUND((DC290)/DD290,3),1),1)</f>
        <v/>
      </c>
      <c r="DF290" s="1541"/>
      <c r="DG290" s="1541"/>
      <c r="DH290" s="1541"/>
      <c r="DI290" s="1541"/>
      <c r="DJ290" s="1541"/>
      <c r="DK290" s="1541"/>
      <c r="DL290" s="1541"/>
      <c r="DM290" s="1541"/>
      <c r="DN290" s="1541"/>
      <c r="DO290" s="1541"/>
      <c r="DP290" s="1541"/>
      <c r="DQ290" s="1541"/>
      <c r="DR290" s="1541"/>
    </row>
    <row r="291" ht="15" x14ac:dyDescent="0.2">
      <c r="A291" s="1668"/>
      <c r="B291" s="1668"/>
      <c r="C291"/>
      <c r="D291" s="130">
        <f>IF(BX$291="Close to Ear","EN 62209-1","EN 62209-2")</f>
        <v/>
      </c>
      <c r="E291" s="130">
        <f>IF(CG291="Close to Ear","2016","2010/A1:2019")</f>
        <v/>
      </c>
      <c r="F291" s="1488" t="inlineStr">
        <is>
          <t>5.3</t>
        </is>
      </c>
      <c r="G291" s="1497"/>
      <c r="H291" s="120">
        <f>BV291</f>
        <v/>
      </c>
      <c r="I291" s="120">
        <f>BW291</f>
        <v/>
      </c>
      <c r="J291" s="687" t="inlineStr">
        <is>
          <t>Cat M1</t>
        </is>
      </c>
      <c r="K291" s="194" t="inlineStr">
        <is>
          <t>FDD1</t>
        </is>
      </c>
      <c r="L291" s="115"/>
      <c r="M291" s="120">
        <v>15</v>
      </c>
      <c r="N291" s="119" t="inlineStr">
        <is>
          <t>16QAM</t>
        </is>
      </c>
      <c r="O291" s="131"/>
      <c r="P291" s="6597">
        <v>0</v>
      </c>
      <c r="Q291" s="131">
        <v>3</v>
      </c>
      <c r="R291" s="131">
        <v>0</v>
      </c>
      <c r="S291" s="120"/>
      <c r="T291" s="120">
        <v>18300</v>
      </c>
      <c r="U291" s="120">
        <v>1950</v>
      </c>
      <c r="V291" s="119"/>
      <c r="W291" s="197"/>
      <c r="X291" s="119"/>
      <c r="Y291" s="119"/>
      <c r="Z291" s="119"/>
      <c r="AA291" s="115"/>
      <c r="AB291" s="115"/>
      <c r="AC291" s="689">
        <f>IF(OR(BX$291="Close to Ear",BX$291="Close to Head"),"Head",IF(BX$291="Extremity","Extremity","Body"))</f>
        <v/>
      </c>
      <c r="AD291" s="690">
        <f>CA291</f>
        <v/>
      </c>
      <c r="AE291" s="688">
        <f>CB291</f>
        <v/>
      </c>
      <c r="AF291" s="115"/>
      <c r="AG291" s="808">
        <f>IF(AZ291="","N/A",IF(CQ291="Pass","P","F"))</f>
        <v/>
      </c>
      <c r="AH291" s="129"/>
      <c r="AI291" s="129"/>
      <c r="AJ291" s="129"/>
      <c r="AK291" s="119"/>
      <c r="AL291" s="115"/>
      <c r="AM291" s="119"/>
      <c r="AN291" s="119"/>
      <c r="AO291" s="692"/>
      <c r="AP291" s="692"/>
      <c r="AQ291" s="692"/>
      <c r="AR291" s="692"/>
      <c r="AS291" s="692"/>
      <c r="AT291" s="691">
        <f>CE291</f>
        <v/>
      </c>
      <c r="AU291" s="691">
        <f>CF291</f>
        <v/>
      </c>
      <c r="AV291" s="813"/>
      <c r="AW291" s="813"/>
      <c r="AX291" s="197">
        <f>CZ291</f>
        <v/>
      </c>
      <c r="AY291" s="197">
        <f>DE291</f>
        <v/>
      </c>
      <c r="AZ291" s="3379">
        <f>CO291</f>
        <v/>
      </c>
      <c r="BA291" s="3380"/>
      <c r="BB291" s="197">
        <f>CP291</f>
        <v/>
      </c>
      <c r="BC291" s="813"/>
      <c r="BD291" s="197">
        <f>CR291</f>
        <v/>
      </c>
      <c r="BE291" s="121">
        <f>CS291</f>
        <v/>
      </c>
      <c r="BF291" s="122">
        <f>CT291*60</f>
        <v/>
      </c>
      <c r="BG291" s="121">
        <f>BE291</f>
        <v/>
      </c>
      <c r="BH291" s="122">
        <f>CU291*60</f>
        <v/>
      </c>
      <c r="BI291" s="122">
        <f>CV291</f>
        <v/>
      </c>
      <c r="BJ291" s="117"/>
      <c r="BK291" s="812">
        <f>Overview!$E$7</f>
        <v/>
      </c>
      <c r="BL291" s="117"/>
      <c r="BM291" s="836">
        <f>CW291</f>
        <v/>
      </c>
      <c r="BN291" s="812">
        <f>Overview!$P$153</f>
        <v/>
      </c>
      <c r="BO291" s="117" t="inlineStr">
        <is>
          <t>Revisar: la misma frecuencia aparece con varios canales en esta banda (18050 / 18300 / 18525)</t>
        </is>
      </c>
      <c r="BP291" s="117"/>
      <c r="BQ291" s="115"/>
      <c r="BR291" s="1478"/>
      <c r="BS291" s="1548"/>
      <c r="BT291" s="2126" t="inlineStr">
        <is>
          <t>LTE CATM1</t>
        </is>
      </c>
      <c r="BU291" s="1871" t="inlineStr">
        <is>
          <t>FDD1</t>
        </is>
      </c>
      <c r="BV291" s="428">
        <f>Overview!$H$28</f>
        <v/>
      </c>
      <c r="BW291" s="2033"/>
      <c r="BX291" s="8327" t="inlineStr">
        <is>
          <t>Close to ear</t>
        </is>
      </c>
      <c r="BY291" s="8322"/>
      <c r="BZ291" s="1720">
        <f>IF(COUNT('Conducted LTE CATM1'!$AH$3:$AH$265)=0,15,INDEX('Conducted LTE CATM1'!$M$3:$M$265,MATCH(MAX('Conducted LTE CATM1'!$AH$3:$AH$265),'Conducted LTE CATM1'!$AH$3:$AH$265,0)))</f>
        <v>15</v>
      </c>
      <c r="CA291" s="2088" t="inlineStr">
        <is>
          <t>Left Cheek</t>
        </is>
      </c>
      <c r="CB291" s="202">
        <v>0</v>
      </c>
      <c r="CC291" s="1032">
        <f>IF(COUNT('Conducted LTE CATM1'!$AH$3:$AH$265)=0,18300,INDEX('Conducted LTE CATM1'!$T$3:$T$265,MATCH(MAX('Conducted LTE CATM1'!$AH$3:$AH$265),'Conducted LTE CATM1'!$AH$3:$AH$265,0)))</f>
        <v>18300</v>
      </c>
      <c r="CD291" s="1032">
        <f>IF(COUNT('Conducted LTE CATM1'!$AH$3:$AH$265)=0,1950,INDEX('Conducted LTE CATM1'!$U$3:$U$265,MATCH(MAX('Conducted LTE CATM1'!$AH$3:$AH$265),'Conducted LTE CATM1'!$AH$3:$AH$265,0)))</f>
        <v>1950</v>
      </c>
      <c r="CE291" s="1522"/>
      <c r="CF291" s="1522"/>
      <c r="CG291" s="386" t="str">
        <f>IF(OR($BY$291="",$BY$291=""),"",$BY$291)</f>
        <v/>
      </c>
      <c r="CH291" s="386">
        <f>BZ291</f>
        <v/>
      </c>
      <c r="CI291" s="386">
        <f>CA291</f>
        <v/>
      </c>
      <c r="CJ291" s="1526"/>
      <c r="CK291" s="2036"/>
      <c r="CL291" s="203">
        <f>IF(CF291=""," ",IF(ABS(CE291-CF291)&lt;=0.125,"Valid","Not valid"))</f>
        <v/>
      </c>
      <c r="CM291" s="204">
        <f> IF(CE291="","",IF(AND(CE291&lt;&gt;"",CF291=""),IF(CE291&gt;=2,"Medir+Sig Max","No"),IF(CF291&lt;&gt;"",IF(CF291&gt;=2,"Medir+Sig Max","No"),"")))</f>
        <v/>
      </c>
      <c r="CN291" s="1798"/>
      <c r="CO291" s="219">
        <f>IF(CK291="",IF(AND(CE291="",CF291=""),"",IF(CF291="",IF(DE291&gt;1,ROUND(DE291*CE291,3),CE291),IF(DE291&gt;1,ROUND(DE291*CF291,3),CF291))),IF(AND(CE291="",CF291=""),"",IF(CF291="",IF(DE291&gt;1,ROUND(DE291*CE291*(1/(CK291)),3),CE291*(1/(CK291))),IF(DE291&gt;1,ROUND(DE291*CF291*(1/(CK291)),3),CF291*(1/(CK291))))))</f>
        <v/>
      </c>
      <c r="CP291" s="2037">
        <f>IF(COUNTIF(Overview!K12:K14,TRUE)&gt;0,2,IF(COUNTIF(Overview!L12:L14,TRUE)&gt;0,4,0))</f>
        <v/>
      </c>
      <c r="CQ291" s="1471">
        <f>IF(CO291="","",IF(CO291&gt;CP291,"Fail","Pass"))</f>
        <v/>
      </c>
      <c r="CR291" s="1480"/>
      <c r="CS291" s="1564">
        <f>MyTimestamp(CO291)</f>
        <v/>
      </c>
      <c r="CT291" s="1529">
        <f>IF(CE291="",0,15)+IF(CF291="",0,15)</f>
        <v/>
      </c>
      <c r="CU291" s="1530">
        <f>IF(CT291=0,0,2)</f>
        <v/>
      </c>
      <c r="CV291" s="862"/>
      <c r="CW291" s="862"/>
      <c r="CX291" s="2038"/>
      <c r="CY291" s="2039"/>
      <c r="CZ291" s="1542">
        <f>10^(CJ291/20)*100-100</f>
        <v/>
      </c>
      <c r="DA291" s="1330"/>
      <c r="DB291" s="708"/>
      <c r="DC291" s="776">
        <f>IF(DA291="","",10^(DA291/10))</f>
        <v/>
      </c>
      <c r="DD291" s="1376">
        <f>IF(ISNUMBER(DB291)=FALSE,"",10^(DB291/10))</f>
        <v/>
      </c>
      <c r="DE291" s="1542">
        <f>IF(AND(ISNUMBER(DC291),ISNUMBER(DD291)),IF(DC291/DD291&gt;1,ROUND((DC291)/DD291,3),1),1)</f>
        <v/>
      </c>
      <c r="DF291" s="1670">
        <f>IF(ISNUMBER(CO291),IF(CO291&gt;=CP291*0.90625,"!!!MEASURE other two 1RB modes!!!  To include the results for these two additional RB modes please use any row below free (for example otehr band) and replace the information of each field (tech, band, freq, etc...) with the proper one",""),"")</f>
        <v/>
      </c>
      <c r="DG291" s="1541"/>
      <c r="DH291" s="1541"/>
      <c r="DI291" s="1541"/>
      <c r="DJ291" s="1541"/>
      <c r="DK291" s="1541"/>
      <c r="DL291" s="1541"/>
      <c r="DM291" s="1541"/>
      <c r="DN291" s="1541"/>
      <c r="DO291" s="1541"/>
      <c r="DP291" s="1541"/>
      <c r="DQ291" s="1541"/>
      <c r="DR291" s="1541"/>
    </row>
    <row r="292" ht="12.75" x14ac:dyDescent="0.2">
      <c r="A292" s="1541"/>
      <c r="B292" s="1541"/>
      <c r="C292"/>
      <c r="D292" s="130">
        <f>IF(BX$291="Close to Ear","EN 62209-1","EN 62209-2")</f>
        <v/>
      </c>
      <c r="E292" s="130">
        <f>IF(CG292="Close to Ear","2016","2010/A1:2019")</f>
        <v/>
      </c>
      <c r="F292" s="1488" t="inlineStr">
        <is>
          <t>5.3</t>
        </is>
      </c>
      <c r="G292" s="1497"/>
      <c r="H292" s="120">
        <f>BV292</f>
        <v/>
      </c>
      <c r="I292" s="120">
        <f>BW292</f>
        <v/>
      </c>
      <c r="J292" s="687" t="inlineStr">
        <is>
          <t>Cat M1</t>
        </is>
      </c>
      <c r="K292" s="194" t="inlineStr">
        <is>
          <t>FDD1</t>
        </is>
      </c>
      <c r="L292" s="115"/>
      <c r="M292" s="120">
        <v>15</v>
      </c>
      <c r="N292" s="119" t="inlineStr">
        <is>
          <t>16QAM</t>
        </is>
      </c>
      <c r="O292" s="131"/>
      <c r="P292" s="6597">
        <v>0</v>
      </c>
      <c r="Q292" s="131">
        <v>3</v>
      </c>
      <c r="R292" s="131">
        <v>0</v>
      </c>
      <c r="S292" s="120"/>
      <c r="T292" s="120">
        <v>18300</v>
      </c>
      <c r="U292" s="120">
        <v>1950</v>
      </c>
      <c r="V292" s="119"/>
      <c r="W292" s="197"/>
      <c r="X292" s="119"/>
      <c r="Y292" s="119"/>
      <c r="Z292" s="119"/>
      <c r="AA292" s="115"/>
      <c r="AB292" s="115"/>
      <c r="AC292" s="689">
        <f>IF(OR(BX$291="Close to Ear",BX$291="Close to Head"),"Head",IF(BX$291="Extremity","Extremity","Body"))</f>
        <v/>
      </c>
      <c r="AD292" s="690">
        <f>CA292</f>
        <v/>
      </c>
      <c r="AE292" s="688">
        <f>CB292</f>
        <v/>
      </c>
      <c r="AF292" s="115"/>
      <c r="AG292" s="808">
        <f>IF(AZ292="","N/A",IF(CQ292="Pass","P","F"))</f>
        <v/>
      </c>
      <c r="AH292" s="129"/>
      <c r="AI292" s="129"/>
      <c r="AJ292" s="129"/>
      <c r="AK292" s="119"/>
      <c r="AL292" s="115"/>
      <c r="AM292" s="119"/>
      <c r="AN292" s="119"/>
      <c r="AO292" s="692"/>
      <c r="AP292" s="692"/>
      <c r="AQ292" s="692"/>
      <c r="AR292" s="692"/>
      <c r="AS292" s="692"/>
      <c r="AT292" s="691">
        <f>CE292</f>
        <v/>
      </c>
      <c r="AU292" s="691">
        <f>CF292</f>
        <v/>
      </c>
      <c r="AV292" s="813"/>
      <c r="AW292" s="813"/>
      <c r="AX292" s="197">
        <f>CZ292</f>
        <v/>
      </c>
      <c r="AY292" s="197">
        <f>DE292</f>
        <v/>
      </c>
      <c r="AZ292" s="3379">
        <f>CO292</f>
        <v/>
      </c>
      <c r="BA292" s="3380"/>
      <c r="BB292" s="197">
        <f>CP292</f>
        <v/>
      </c>
      <c r="BC292" s="813"/>
      <c r="BD292" s="197">
        <f>CR292</f>
        <v/>
      </c>
      <c r="BE292" s="121">
        <f>CS292</f>
        <v/>
      </c>
      <c r="BF292" s="122">
        <f>CT292*60</f>
        <v/>
      </c>
      <c r="BG292" s="121">
        <f>BE292</f>
        <v/>
      </c>
      <c r="BH292" s="122">
        <f>CU292*60</f>
        <v/>
      </c>
      <c r="BI292" s="122">
        <f>CV292</f>
        <v/>
      </c>
      <c r="BJ292" s="117"/>
      <c r="BK292" s="812">
        <f>Overview!$E$7</f>
        <v/>
      </c>
      <c r="BL292" s="117"/>
      <c r="BM292" s="836">
        <f>CW292</f>
        <v/>
      </c>
      <c r="BN292" s="812">
        <f>Overview!$P$153</f>
        <v/>
      </c>
      <c r="BO292" s="117" t="inlineStr">
        <is>
          <t>Revisar: la misma frecuencia aparece con varios canales en esta banda (18050 / 18300 / 18525)</t>
        </is>
      </c>
      <c r="BP292" s="117"/>
      <c r="BQ292" s="115"/>
      <c r="BR292" s="1478"/>
      <c r="BS292" s="1548"/>
      <c r="BT292" s="2127" t="inlineStr">
        <is>
          <t>LTE CATM1</t>
        </is>
      </c>
      <c r="BU292" s="2089" t="inlineStr">
        <is>
          <t>FDD1</t>
        </is>
      </c>
      <c r="BV292" s="430">
        <f>Overview!$H$28</f>
        <v/>
      </c>
      <c r="BW292" s="2010"/>
      <c r="BX292" s="2089"/>
      <c r="BY292" s="469"/>
      <c r="BZ292" s="1721">
        <f>IF(COUNT('Conducted LTE CATM1'!$AH$3:$AH$265)=0,15,INDEX('Conducted LTE CATM1'!$M$3:$M$265,MATCH(MAX('Conducted LTE CATM1'!$AH$3:$AH$265),'Conducted LTE CATM1'!$AH$3:$AH$265,0)))</f>
        <v>15</v>
      </c>
      <c r="CA292" s="2091" t="inlineStr">
        <is>
          <t>Left Tilt</t>
        </is>
      </c>
      <c r="CB292" s="200">
        <v>0</v>
      </c>
      <c r="CC292" s="873">
        <f>IF(COUNT('Conducted LTE CATM1'!$AH$3:$AH$265)=0,18300,INDEX('Conducted LTE CATM1'!$T$3:$T$265,MATCH(MAX('Conducted LTE CATM1'!$AH$3:$AH$265),'Conducted LTE CATM1'!$AH$3:$AH$265,0)))</f>
        <v>18300</v>
      </c>
      <c r="CD292" s="873">
        <f>IF(COUNT('Conducted LTE CATM1'!$AH$3:$AH$265)=0,1950,INDEX('Conducted LTE CATM1'!$U$3:$U$265,MATCH(MAX('Conducted LTE CATM1'!$AH$3:$AH$265),'Conducted LTE CATM1'!$AH$3:$AH$265,0)))</f>
        <v>1950</v>
      </c>
      <c r="CE292" s="1523"/>
      <c r="CF292" s="1523"/>
      <c r="CG292" s="387" t="str">
        <f>IF(OR($BY$291="",$BY$291=""),"",$BY$291)</f>
        <v/>
      </c>
      <c r="CH292" s="387">
        <f>BZ292</f>
        <v/>
      </c>
      <c r="CI292" s="387">
        <f>CA292</f>
        <v/>
      </c>
      <c r="CJ292" s="1527"/>
      <c r="CK292" s="2042"/>
      <c r="CL292" s="206">
        <f>IF(CF292=""," ",IF(ABS(CE292-CF292)&lt;=0.125,"Valid","Not valid"))</f>
        <v/>
      </c>
      <c r="CM292" s="207">
        <f> IF(CE292="","",IF(AND(CE292&lt;&gt;"",CF292=""),IF(CE292&gt;=1,"Medir+Sig Max","No"),IF(CF292&lt;&gt;"",IF(CF292&gt;=1,"Medir+Sig Max","No"),"")))</f>
        <v/>
      </c>
      <c r="CN292" s="1787"/>
      <c r="CO292" s="220">
        <f>IF(CK292="",IF(AND(CE292="",CF292=""),"",IF(CF292="",IF(DE292&gt;1,ROUND(DE292*CE292,3),CE292),IF(DE292&gt;1,ROUND(DE292*CF292,3),CF292))),IF(AND(CE292="",CF292=""),"",IF(CF292="",IF(DE292&gt;1,ROUND(DE292*CE292*(1/(CK292)),3),CE292*(1/(CK292))),IF(DE292&gt;1,ROUND(DE292*CF292*(1/(CK292)),3),CF292*(1/(CK292))))))</f>
        <v/>
      </c>
      <c r="CP292" s="2043">
        <f>IF(COUNTIF(Overview!K12:K14,TRUE)&gt;0,2,IF(COUNTIF(Overview!L12:L14,TRUE)&gt;0,4,0))</f>
        <v/>
      </c>
      <c r="CQ292" s="1472">
        <f>IF(CO292="","",IF(CO292&gt;CP292,"Fail","Pass"))</f>
        <v/>
      </c>
      <c r="CR292" s="1481"/>
      <c r="CS292" s="1565">
        <f>MyTimestamp(CO292)</f>
        <v/>
      </c>
      <c r="CT292" s="1531">
        <f>IF(CE292="",0,15)+IF(CF292="",0,15)</f>
        <v/>
      </c>
      <c r="CU292" s="1532">
        <f>IF(CT292=0,0,2)</f>
        <v/>
      </c>
      <c r="CV292" s="859"/>
      <c r="CW292" s="859"/>
      <c r="CX292" s="2038"/>
      <c r="CY292" s="2044"/>
      <c r="CZ292" s="1543">
        <f>10^(CJ292/20)*100-100</f>
        <v/>
      </c>
      <c r="DA292" s="1331"/>
      <c r="DB292" s="709"/>
      <c r="DC292" s="777">
        <f>IF(DA292="","",10^(DA292/10))</f>
        <v/>
      </c>
      <c r="DD292" s="1377">
        <f>IF(ISNUMBER(DB292)=FALSE,"",10^(DB292/10))</f>
        <v/>
      </c>
      <c r="DE292" s="1543">
        <f>IF(AND(ISNUMBER(DC292),ISNUMBER(DD292)),IF(DC292/DD292&gt;1,ROUND((DC292)/DD292,3),1),1)</f>
        <v/>
      </c>
      <c r="DF292" s="1670">
        <f>IF(ISNUMBER(CO292),IF(CO292&gt;=CP292*0.90625,"!!!MEASURE other two 1RB modes!!!  To include the results for these two additional RB modes please use any row below free (for example otehr band) and replace the information of each field (tech, band, freq, etc...) with the proper one",""),"")</f>
        <v/>
      </c>
      <c r="DG292" s="1541"/>
      <c r="DH292" s="1541"/>
      <c r="DI292" s="1541"/>
      <c r="DJ292" s="1541"/>
      <c r="DK292" s="1541"/>
      <c r="DL292" s="1541"/>
      <c r="DM292" s="1541"/>
      <c r="DN292" s="1541"/>
      <c r="DO292" s="1541"/>
      <c r="DP292" s="1541"/>
      <c r="DQ292" s="1541"/>
      <c r="DR292" s="1541"/>
    </row>
    <row r="293" ht="12.75" x14ac:dyDescent="0.2">
      <c r="A293" s="1541"/>
      <c r="B293" s="1541"/>
      <c r="C293"/>
      <c r="D293" s="130">
        <f>IF(BX$291="Close to Ear","EN 62209-1","EN 62209-2")</f>
        <v/>
      </c>
      <c r="E293" s="130">
        <f>IF(CG293="Close to Ear","2016","2010/A1:2019")</f>
        <v/>
      </c>
      <c r="F293" s="1488" t="inlineStr">
        <is>
          <t>5.3</t>
        </is>
      </c>
      <c r="G293" s="1497"/>
      <c r="H293" s="120">
        <f>BV293</f>
        <v/>
      </c>
      <c r="I293" s="120">
        <f>BW293</f>
        <v/>
      </c>
      <c r="J293" s="687" t="inlineStr">
        <is>
          <t>Cat M1</t>
        </is>
      </c>
      <c r="K293" s="194" t="inlineStr">
        <is>
          <t>FDD1</t>
        </is>
      </c>
      <c r="L293" s="115"/>
      <c r="M293" s="120">
        <v>15</v>
      </c>
      <c r="N293" s="119" t="inlineStr">
        <is>
          <t>16QAM</t>
        </is>
      </c>
      <c r="O293" s="131"/>
      <c r="P293" s="6597">
        <v>0</v>
      </c>
      <c r="Q293" s="131">
        <v>3</v>
      </c>
      <c r="R293" s="131">
        <v>0</v>
      </c>
      <c r="S293" s="120"/>
      <c r="T293" s="120">
        <v>18300</v>
      </c>
      <c r="U293" s="120">
        <v>1950</v>
      </c>
      <c r="V293" s="119"/>
      <c r="W293" s="197"/>
      <c r="X293" s="119"/>
      <c r="Y293" s="119"/>
      <c r="Z293" s="119"/>
      <c r="AA293" s="115"/>
      <c r="AB293" s="115"/>
      <c r="AC293" s="689">
        <f>IF(OR(BX$291="Close to Ear",BX$291="Close to Head"),"Head",IF(BX$291="Extremity","Extremity","Body"))</f>
        <v/>
      </c>
      <c r="AD293" s="690">
        <f>CA293</f>
        <v/>
      </c>
      <c r="AE293" s="688">
        <f>CB293</f>
        <v/>
      </c>
      <c r="AF293" s="115"/>
      <c r="AG293" s="808">
        <f>IF(AZ293="","N/A",IF(CQ293="Pass","P","F"))</f>
        <v/>
      </c>
      <c r="AH293" s="129"/>
      <c r="AI293" s="129"/>
      <c r="AJ293" s="129"/>
      <c r="AK293" s="119"/>
      <c r="AL293" s="115"/>
      <c r="AM293" s="119"/>
      <c r="AN293" s="119"/>
      <c r="AO293" s="692"/>
      <c r="AP293" s="692"/>
      <c r="AQ293" s="692"/>
      <c r="AR293" s="692"/>
      <c r="AS293" s="692"/>
      <c r="AT293" s="691">
        <f>CE293</f>
        <v/>
      </c>
      <c r="AU293" s="691">
        <f>CF293</f>
        <v/>
      </c>
      <c r="AV293" s="813"/>
      <c r="AW293" s="813"/>
      <c r="AX293" s="197">
        <f>CZ293</f>
        <v/>
      </c>
      <c r="AY293" s="197">
        <f>DE293</f>
        <v/>
      </c>
      <c r="AZ293" s="3379">
        <f>CO293</f>
        <v/>
      </c>
      <c r="BA293" s="3380"/>
      <c r="BB293" s="197">
        <f>CP293</f>
        <v/>
      </c>
      <c r="BC293" s="813"/>
      <c r="BD293" s="197">
        <f>CR293</f>
        <v/>
      </c>
      <c r="BE293" s="121">
        <f>CS293</f>
        <v/>
      </c>
      <c r="BF293" s="122">
        <f>CT293*60</f>
        <v/>
      </c>
      <c r="BG293" s="121">
        <f>BE293</f>
        <v/>
      </c>
      <c r="BH293" s="122">
        <f>CU293*60</f>
        <v/>
      </c>
      <c r="BI293" s="122">
        <f>CV293</f>
        <v/>
      </c>
      <c r="BJ293" s="117"/>
      <c r="BK293" s="812">
        <f>Overview!$E$7</f>
        <v/>
      </c>
      <c r="BL293" s="117"/>
      <c r="BM293" s="836">
        <f>CW293</f>
        <v/>
      </c>
      <c r="BN293" s="812">
        <f>Overview!$P$153</f>
        <v/>
      </c>
      <c r="BO293" s="117" t="inlineStr">
        <is>
          <t>Revisar: la misma frecuencia aparece con varios canales en esta banda (18050 / 18300 / 18525)</t>
        </is>
      </c>
      <c r="BP293" s="117"/>
      <c r="BQ293" s="115"/>
      <c r="BR293" s="1478"/>
      <c r="BS293" s="1548"/>
      <c r="BT293" s="2127" t="inlineStr">
        <is>
          <t>LTE CATM1</t>
        </is>
      </c>
      <c r="BU293" s="2089" t="inlineStr">
        <is>
          <t>FDD1</t>
        </is>
      </c>
      <c r="BV293" s="430">
        <f>Overview!$H$28</f>
        <v/>
      </c>
      <c r="BW293" s="2010"/>
      <c r="BX293" s="2089"/>
      <c r="BY293" s="465"/>
      <c r="BZ293" s="1721">
        <f>IF(COUNT('Conducted LTE CATM1'!$AH$3:$AH$265)=0,15,INDEX('Conducted LTE CATM1'!$M$3:$M$265,MATCH(MAX('Conducted LTE CATM1'!$AH$3:$AH$265),'Conducted LTE CATM1'!$AH$3:$AH$265,0)))</f>
        <v>15</v>
      </c>
      <c r="CA293" s="2091" t="inlineStr">
        <is>
          <t>Right Cheek</t>
        </is>
      </c>
      <c r="CB293" s="200">
        <v>0</v>
      </c>
      <c r="CC293" s="873">
        <f>IF(COUNT('Conducted LTE CATM1'!$AH$3:$AH$265)=0,18300,INDEX('Conducted LTE CATM1'!$T$3:$T$265,MATCH(MAX('Conducted LTE CATM1'!$AH$3:$AH$265),'Conducted LTE CATM1'!$AH$3:$AH$265,0)))</f>
        <v>18300</v>
      </c>
      <c r="CD293" s="873">
        <f>IF(COUNT('Conducted LTE CATM1'!$AH$3:$AH$265)=0,1950,INDEX('Conducted LTE CATM1'!$U$3:$U$265,MATCH(MAX('Conducted LTE CATM1'!$AH$3:$AH$265),'Conducted LTE CATM1'!$AH$3:$AH$265,0)))</f>
        <v>1950</v>
      </c>
      <c r="CE293" s="1523"/>
      <c r="CF293" s="1523"/>
      <c r="CG293" s="387" t="str">
        <f>IF(OR($BY$291="",$BY$291=""),"",$BY$291)</f>
        <v/>
      </c>
      <c r="CH293" s="387">
        <f>BZ293</f>
        <v/>
      </c>
      <c r="CI293" s="387">
        <f>CA293</f>
        <v/>
      </c>
      <c r="CJ293" s="1527"/>
      <c r="CK293" s="2042"/>
      <c r="CL293" s="206">
        <f>IF(CF293=""," ",IF(ABS(CE293-CF293)&lt;=0.125,"Valid","Not valid"))</f>
        <v/>
      </c>
      <c r="CM293" s="207">
        <f> IF(CE293="","",IF(AND(CE293&lt;&gt;"",CF293=""),IF(CE293&gt;=1,"Medir+Sig Max","No"),IF(CF293&lt;&gt;"",IF(CF293&gt;=1,"Medir+Sig Max","No"),"")))</f>
        <v/>
      </c>
      <c r="CN293" s="1787"/>
      <c r="CO293" s="220">
        <f>IF(CK293="",IF(AND(CE293="",CF293=""),"",IF(CF293="",IF(DE293&gt;1,ROUND(DE293*CE293,3),CE293),IF(DE293&gt;1,ROUND(DE293*CF293,3),CF293))),IF(AND(CE293="",CF293=""),"",IF(CF293="",IF(DE293&gt;1,ROUND(DE293*CE293*(1/(CK293)),3),CE293*(1/(CK293))),IF(DE293&gt;1,ROUND(DE293*CF293*(1/(CK293)),3),CF293*(1/(CK293))))))</f>
        <v/>
      </c>
      <c r="CP293" s="2043">
        <f>IF(COUNTIF(Overview!K12:K14,TRUE)&gt;0,2,IF(COUNTIF(Overview!L12:L14,TRUE)&gt;0,4,0))</f>
        <v/>
      </c>
      <c r="CQ293" s="1472">
        <f>IF(CO293="","",IF(CO293&gt;CP293,"Fail","Pass"))</f>
        <v/>
      </c>
      <c r="CR293" s="1481"/>
      <c r="CS293" s="1565">
        <f>MyTimestamp(CO293)</f>
        <v/>
      </c>
      <c r="CT293" s="1531">
        <f>IF(CE293="",0,15)+IF(CF293="",0,15)</f>
        <v/>
      </c>
      <c r="CU293" s="1532">
        <f>IF(CT293=0,0,2)</f>
        <v/>
      </c>
      <c r="CV293" s="859"/>
      <c r="CW293" s="859"/>
      <c r="CX293" s="2038"/>
      <c r="CY293" s="2044"/>
      <c r="CZ293" s="1543">
        <f>10^(CJ293/20)*100-100</f>
        <v/>
      </c>
      <c r="DA293" s="1331"/>
      <c r="DB293" s="709"/>
      <c r="DC293" s="777">
        <f>IF(DA293="","",10^(DA293/10))</f>
        <v/>
      </c>
      <c r="DD293" s="1377">
        <f>IF(ISNUMBER(DB293)=FALSE,"",10^(DB293/10))</f>
        <v/>
      </c>
      <c r="DE293" s="1543">
        <f>IF(AND(ISNUMBER(DC293),ISNUMBER(DD293)),IF(DC293/DD293&gt;1,ROUND((DC293)/DD293,3),1),1)</f>
        <v/>
      </c>
      <c r="DF293" s="1670">
        <f>IF(ISNUMBER(CO293),IF(CO293&gt;=CP293*0.90625,"!!!MEASURE other two 1RB modes!!!  To include the results for these two additional RB modes please use any row below free (for example otehr band) and replace the information of each field (tech, band, freq, etc...) with the proper one",""),"")</f>
        <v/>
      </c>
      <c r="DG293" s="1541"/>
      <c r="DH293" s="1541"/>
      <c r="DI293" s="1541"/>
      <c r="DJ293" s="1541"/>
      <c r="DK293" s="1541"/>
      <c r="DL293" s="1541"/>
      <c r="DM293" s="1541"/>
      <c r="DN293" s="1541"/>
      <c r="DO293" s="1541"/>
      <c r="DP293" s="1541"/>
      <c r="DQ293" s="1541"/>
      <c r="DR293" s="1541"/>
    </row>
    <row r="294" ht="12.75" x14ac:dyDescent="0.2">
      <c r="A294" s="1541"/>
      <c r="B294" s="1541"/>
      <c r="C294"/>
      <c r="D294" s="130">
        <f>IF(BX$291="Close to Ear","EN 62209-1","EN 62209-2")</f>
        <v/>
      </c>
      <c r="E294" s="130">
        <f>IF(CG294="Close to Ear","2016","2010/A1:2019")</f>
        <v/>
      </c>
      <c r="F294" s="1488" t="inlineStr">
        <is>
          <t>5.3</t>
        </is>
      </c>
      <c r="G294" s="1497"/>
      <c r="H294" s="120">
        <f>BV294</f>
        <v/>
      </c>
      <c r="I294" s="120">
        <f>BW294</f>
        <v/>
      </c>
      <c r="J294" s="687" t="inlineStr">
        <is>
          <t>Cat M1</t>
        </is>
      </c>
      <c r="K294" s="194" t="inlineStr">
        <is>
          <t>FDD1</t>
        </is>
      </c>
      <c r="L294" s="115"/>
      <c r="M294" s="120">
        <v>15</v>
      </c>
      <c r="N294" s="119" t="inlineStr">
        <is>
          <t>16QAM</t>
        </is>
      </c>
      <c r="O294" s="131"/>
      <c r="P294" s="6597">
        <v>0</v>
      </c>
      <c r="Q294" s="131">
        <v>3</v>
      </c>
      <c r="R294" s="131">
        <v>0</v>
      </c>
      <c r="S294" s="120"/>
      <c r="T294" s="120">
        <v>18300</v>
      </c>
      <c r="U294" s="120">
        <v>1950</v>
      </c>
      <c r="V294" s="119"/>
      <c r="W294" s="197"/>
      <c r="X294" s="119"/>
      <c r="Y294" s="119"/>
      <c r="Z294" s="119"/>
      <c r="AA294" s="115"/>
      <c r="AB294" s="115"/>
      <c r="AC294" s="689">
        <f>IF(OR(BX$291="Close to Ear",BX$291="Close to Head"),"Head",IF(BX$291="Extremity","Extremity","Body"))</f>
        <v/>
      </c>
      <c r="AD294" s="690">
        <f>CA294</f>
        <v/>
      </c>
      <c r="AE294" s="688">
        <f>CB294</f>
        <v/>
      </c>
      <c r="AF294" s="115"/>
      <c r="AG294" s="808">
        <f>IF(AZ294="","N/A",IF(CQ294="Pass","P","F"))</f>
        <v/>
      </c>
      <c r="AH294" s="129"/>
      <c r="AI294" s="129"/>
      <c r="AJ294" s="129"/>
      <c r="AK294" s="119"/>
      <c r="AL294" s="115"/>
      <c r="AM294" s="119"/>
      <c r="AN294" s="119"/>
      <c r="AO294" s="692"/>
      <c r="AP294" s="692"/>
      <c r="AQ294" s="692"/>
      <c r="AR294" s="692"/>
      <c r="AS294" s="692"/>
      <c r="AT294" s="691">
        <f>CE294</f>
        <v/>
      </c>
      <c r="AU294" s="691">
        <f>CF294</f>
        <v/>
      </c>
      <c r="AV294" s="813"/>
      <c r="AW294" s="813"/>
      <c r="AX294" s="197">
        <f>CZ294</f>
        <v/>
      </c>
      <c r="AY294" s="197">
        <f>DE294</f>
        <v/>
      </c>
      <c r="AZ294" s="3379">
        <f>CO294</f>
        <v/>
      </c>
      <c r="BA294" s="3380"/>
      <c r="BB294" s="197">
        <f>CP294</f>
        <v/>
      </c>
      <c r="BC294" s="813"/>
      <c r="BD294" s="197">
        <f>CR294</f>
        <v/>
      </c>
      <c r="BE294" s="121">
        <f>CS294</f>
        <v/>
      </c>
      <c r="BF294" s="122">
        <f>CT294*60</f>
        <v/>
      </c>
      <c r="BG294" s="121">
        <f>BE294</f>
        <v/>
      </c>
      <c r="BH294" s="122">
        <f>CU294*60</f>
        <v/>
      </c>
      <c r="BI294" s="122">
        <f>CV294</f>
        <v/>
      </c>
      <c r="BJ294" s="117"/>
      <c r="BK294" s="812">
        <f>Overview!$E$7</f>
        <v/>
      </c>
      <c r="BL294" s="117"/>
      <c r="BM294" s="836">
        <f>CW294</f>
        <v/>
      </c>
      <c r="BN294" s="812">
        <f>Overview!$P$153</f>
        <v/>
      </c>
      <c r="BO294" s="117" t="inlineStr">
        <is>
          <t>Revisar: la misma frecuencia aparece con varios canales en esta banda (18050 / 18300 / 18525)</t>
        </is>
      </c>
      <c r="BP294" s="117"/>
      <c r="BQ294" s="115"/>
      <c r="BR294" s="1478"/>
      <c r="BS294" s="1548"/>
      <c r="BT294" s="2127" t="inlineStr">
        <is>
          <t>LTE CATM1</t>
        </is>
      </c>
      <c r="BU294" s="2089" t="inlineStr">
        <is>
          <t>FDD1</t>
        </is>
      </c>
      <c r="BV294" s="430">
        <f>Overview!$H$28</f>
        <v/>
      </c>
      <c r="BW294" s="2010"/>
      <c r="BX294" s="2089"/>
      <c r="BY294" s="465"/>
      <c r="BZ294" s="1721">
        <f>IF(COUNT('Conducted LTE CATM1'!$AH$3:$AH$265)=0,15,INDEX('Conducted LTE CATM1'!$M$3:$M$265,MATCH(MAX('Conducted LTE CATM1'!$AH$3:$AH$265),'Conducted LTE CATM1'!$AH$3:$AH$265,0)))</f>
        <v>15</v>
      </c>
      <c r="CA294" s="2091" t="inlineStr">
        <is>
          <t>Right Tilt</t>
        </is>
      </c>
      <c r="CB294" s="200">
        <v>0</v>
      </c>
      <c r="CC294" s="873">
        <f>IF(COUNT('Conducted LTE CATM1'!$AH$3:$AH$265)=0,18300,INDEX('Conducted LTE CATM1'!$T$3:$T$265,MATCH(MAX('Conducted LTE CATM1'!$AH$3:$AH$265),'Conducted LTE CATM1'!$AH$3:$AH$265,0)))</f>
        <v>18300</v>
      </c>
      <c r="CD294" s="873">
        <f>IF(COUNT('Conducted LTE CATM1'!$AH$3:$AH$265)=0,1950,INDEX('Conducted LTE CATM1'!$U$3:$U$265,MATCH(MAX('Conducted LTE CATM1'!$AH$3:$AH$265),'Conducted LTE CATM1'!$AH$3:$AH$265,0)))</f>
        <v>1950</v>
      </c>
      <c r="CE294" s="1523"/>
      <c r="CF294" s="1523"/>
      <c r="CG294" s="387" t="str">
        <f>IF(OR($BY$291="",$BY$291=""),"",$BY$291)</f>
        <v/>
      </c>
      <c r="CH294" s="387">
        <f>BZ294</f>
        <v/>
      </c>
      <c r="CI294" s="387">
        <f>CA294</f>
        <v/>
      </c>
      <c r="CJ294" s="1527"/>
      <c r="CK294" s="2042"/>
      <c r="CL294" s="206">
        <f>IF(CF294=""," ",IF(ABS(CE294-CF294)&lt;=0.125,"Valid","Not valid"))</f>
        <v/>
      </c>
      <c r="CM294" s="207">
        <f> IF(CE294="","",IF(AND(CE294&lt;&gt;"",CF294=""),IF(CE294&gt;=1,"Medir+Sig Max","No"),IF(CF294&lt;&gt;"",IF(CF294&gt;=1,"Medir+Sig Max","No"),"")))</f>
        <v/>
      </c>
      <c r="CN294" s="1787"/>
      <c r="CO294" s="220">
        <f>IF(CK294="",IF(AND(CE294="",CF294=""),"",IF(CF294="",IF(DE294&gt;1,ROUND(DE294*CE294,3),CE294),IF(DE294&gt;1,ROUND(DE294*CF294,3),CF294))),IF(AND(CE294="",CF294=""),"",IF(CF294="",IF(DE294&gt;1,ROUND(DE294*CE294*(1/(CK294)),3),CE294*(1/(CK294))),IF(DE294&gt;1,ROUND(DE294*CF294*(1/(CK294)),3),CF294*(1/(CK294))))))</f>
        <v/>
      </c>
      <c r="CP294" s="2043">
        <f>IF(COUNTIF(Overview!K12:K14,TRUE)&gt;0,2,IF(COUNTIF(Overview!L12:L14,TRUE)&gt;0,4,0))</f>
        <v/>
      </c>
      <c r="CQ294" s="1472">
        <f>IF(CO294="","",IF(CO294&gt;CP294,"Fail","Pass"))</f>
        <v/>
      </c>
      <c r="CR294" s="1481"/>
      <c r="CS294" s="1565">
        <f>MyTimestamp(CO294)</f>
        <v/>
      </c>
      <c r="CT294" s="1531">
        <f>IF(CE294="",0,15)+IF(CF294="",0,15)</f>
        <v/>
      </c>
      <c r="CU294" s="1532">
        <f>IF(CT294=0,0,2)</f>
        <v/>
      </c>
      <c r="CV294" s="859"/>
      <c r="CW294" s="859"/>
      <c r="CX294" s="2038"/>
      <c r="CY294" s="2044"/>
      <c r="CZ294" s="1543">
        <f>10^(CJ294/20)*100-100</f>
        <v/>
      </c>
      <c r="DA294" s="1331"/>
      <c r="DB294" s="709"/>
      <c r="DC294" s="777">
        <f>IF(DA294="","",10^(DA294/10))</f>
        <v/>
      </c>
      <c r="DD294" s="1377">
        <f>IF(ISNUMBER(DB294)=FALSE,"",10^(DB294/10))</f>
        <v/>
      </c>
      <c r="DE294" s="1543">
        <f>IF(AND(ISNUMBER(DC294),ISNUMBER(DD294)),IF(DC294/DD294&gt;1,ROUND((DC294)/DD294,3),1),1)</f>
        <v/>
      </c>
      <c r="DF294" s="1670">
        <f>IF(ISNUMBER(CO294),IF(CO294&gt;=CP294*0.90625,"!!!MEASURE other two 1RB modes!!!  To include the results for these two additional RB modes please use any row below free (for example otehr band) and replace the information of each field (tech, band, freq, etc...) with the proper one",""),"")</f>
        <v/>
      </c>
      <c r="DG294" s="1541"/>
      <c r="DH294" s="1541"/>
      <c r="DI294" s="1541"/>
      <c r="DJ294" s="1541"/>
      <c r="DK294" s="1541"/>
      <c r="DL294" s="1541"/>
      <c r="DM294" s="1541"/>
      <c r="DN294" s="1541"/>
      <c r="DO294" s="1541"/>
      <c r="DP294" s="1541"/>
      <c r="DQ294" s="1541"/>
      <c r="DR294" s="1541"/>
    </row>
    <row r="295" ht="12.75" x14ac:dyDescent="0.2">
      <c r="A295" s="1541"/>
      <c r="B295" s="1541"/>
      <c r="C295"/>
      <c r="D295" s="130">
        <f>IF(BX$291="Close to Ear","EN 62209-1","EN 62209-2")</f>
        <v/>
      </c>
      <c r="E295" s="130">
        <f>IF(CG295="Close to Ear","2016","2010/A1:2019")</f>
        <v/>
      </c>
      <c r="F295" s="1488" t="inlineStr">
        <is>
          <t>5.3</t>
        </is>
      </c>
      <c r="G295" s="1497"/>
      <c r="H295" s="120">
        <f>BV295</f>
        <v/>
      </c>
      <c r="I295" s="120">
        <f>BW295</f>
        <v/>
      </c>
      <c r="J295" s="687" t="inlineStr">
        <is>
          <t>Cat M1</t>
        </is>
      </c>
      <c r="K295" s="194" t="inlineStr">
        <is>
          <t>FDD1</t>
        </is>
      </c>
      <c r="L295" s="115"/>
      <c r="M295" s="120">
        <v>15</v>
      </c>
      <c r="N295" s="119" t="inlineStr">
        <is>
          <t>16QAM</t>
        </is>
      </c>
      <c r="O295" s="131"/>
      <c r="P295" s="6597">
        <v>0</v>
      </c>
      <c r="Q295" s="131">
        <v>3</v>
      </c>
      <c r="R295" s="131">
        <v>0</v>
      </c>
      <c r="S295" s="120"/>
      <c r="T295" s="120">
        <v>18300</v>
      </c>
      <c r="U295" s="120">
        <v>1950</v>
      </c>
      <c r="V295" s="119"/>
      <c r="W295" s="197"/>
      <c r="X295" s="119"/>
      <c r="Y295" s="119"/>
      <c r="Z295" s="119"/>
      <c r="AA295" s="115"/>
      <c r="AB295" s="115"/>
      <c r="AC295" s="689">
        <f>IF(OR(BX$291="Close to Ear",BX$291="Close to Head"),"Head",IF(BX$291="Extremity","Extremity","Body"))</f>
        <v/>
      </c>
      <c r="AD295" s="690">
        <f>CA295</f>
        <v/>
      </c>
      <c r="AE295" s="688">
        <f>CB295</f>
        <v/>
      </c>
      <c r="AF295" s="115"/>
      <c r="AG295" s="808">
        <f>IF(AZ295="","N/A",IF(CQ295="Pass","P","F"))</f>
        <v/>
      </c>
      <c r="AH295" s="129"/>
      <c r="AI295" s="129"/>
      <c r="AJ295" s="129"/>
      <c r="AK295" s="119"/>
      <c r="AL295" s="115"/>
      <c r="AM295" s="119"/>
      <c r="AN295" s="119"/>
      <c r="AO295" s="692"/>
      <c r="AP295" s="692"/>
      <c r="AQ295" s="692"/>
      <c r="AR295" s="692"/>
      <c r="AS295" s="692"/>
      <c r="AT295" s="691">
        <f>CE295</f>
        <v/>
      </c>
      <c r="AU295" s="691">
        <f>CF295</f>
        <v/>
      </c>
      <c r="AV295" s="813"/>
      <c r="AW295" s="813"/>
      <c r="AX295" s="197">
        <f>CZ295</f>
        <v/>
      </c>
      <c r="AY295" s="197">
        <f>DE295</f>
        <v/>
      </c>
      <c r="AZ295" s="3379">
        <f>CO295</f>
        <v/>
      </c>
      <c r="BA295" s="3380"/>
      <c r="BB295" s="197">
        <f>CP295</f>
        <v/>
      </c>
      <c r="BC295" s="813"/>
      <c r="BD295" s="197">
        <f>CR295</f>
        <v/>
      </c>
      <c r="BE295" s="121">
        <f>CS295</f>
        <v/>
      </c>
      <c r="BF295" s="122">
        <f>CT295*60</f>
        <v/>
      </c>
      <c r="BG295" s="121">
        <f>BE295</f>
        <v/>
      </c>
      <c r="BH295" s="122">
        <f>CU295*60</f>
        <v/>
      </c>
      <c r="BI295" s="122">
        <f>CV295</f>
        <v/>
      </c>
      <c r="BJ295" s="117"/>
      <c r="BK295" s="812">
        <f>Overview!$E$7</f>
        <v/>
      </c>
      <c r="BL295" s="117"/>
      <c r="BM295" s="836">
        <f>CW295</f>
        <v/>
      </c>
      <c r="BN295" s="812">
        <f>Overview!$P$153</f>
        <v/>
      </c>
      <c r="BO295" s="117" t="inlineStr">
        <is>
          <t>Revisar: la misma frecuencia aparece con varios canales en esta banda (18050 / 18300 / 18525)</t>
        </is>
      </c>
      <c r="BP295" s="117"/>
      <c r="BQ295" s="115"/>
      <c r="BR295" s="1478"/>
      <c r="BS295" s="1548"/>
      <c r="BT295" s="2127" t="inlineStr">
        <is>
          <t>LTE CATM1</t>
        </is>
      </c>
      <c r="BU295" s="2089" t="inlineStr">
        <is>
          <t>FDD1</t>
        </is>
      </c>
      <c r="BV295" s="430">
        <f>Overview!$H$28</f>
        <v/>
      </c>
      <c r="BW295" s="2010"/>
      <c r="BX295" s="2089"/>
      <c r="BY295" s="921"/>
      <c r="BZ295" s="1721">
        <f>IF(COUNT('Conducted LTE CATM1'!$AH$3:$AH$265)=0,15,INDEX('Conducted LTE CATM1'!$M$3:$M$265,MATCH(MAX('Conducted LTE CATM1'!$AH$3:$AH$265),'Conducted LTE CATM1'!$AH$3:$AH$265,0)))</f>
        <v>15</v>
      </c>
      <c r="CA295" s="431" t="str">
        <f>IF(COUNT(CF291:CF294)=0,IF(COUNT(CE291:CE294)=0,"TBD",VLOOKUP(MAX(CE291:CE294),CE291:CI294,5,FALSE)),VLOOKUP(MAX(CF291:CF294),CF291:CI294,4,FALSE))</f>
        <v>TBD</v>
      </c>
      <c r="CB295" s="200">
        <v>0</v>
      </c>
      <c r="CC295" s="873">
        <f>IF(COUNT('Conducted LTE CATM1'!$AH$3:$AH$265)=0,18300,INDEX('Conducted LTE CATM1'!$T$3:$T$265,MATCH(MAX('Conducted LTE CATM1'!$AH$3:$AH$265),'Conducted LTE CATM1'!$AH$3:$AH$265,0)))</f>
        <v>18300</v>
      </c>
      <c r="CD295" s="873">
        <f>IF(COUNT('Conducted LTE CATM1'!$AH$3:$AH$265)=0,1950,INDEX('Conducted LTE CATM1'!$U$3:$U$265,MATCH(MAX('Conducted LTE CATM1'!$AH$3:$AH$265),'Conducted LTE CATM1'!$AH$3:$AH$265,0)))</f>
        <v>1950</v>
      </c>
      <c r="CE295" s="1523"/>
      <c r="CF295" s="1523"/>
      <c r="CG295" s="387" t="str">
        <f>IF(OR($BY$291="",$BY$291=""),"",$BY$291)</f>
        <v/>
      </c>
      <c r="CH295" s="387">
        <f>BZ295</f>
        <v/>
      </c>
      <c r="CI295" s="387">
        <f>CA295</f>
        <v/>
      </c>
      <c r="CJ295" s="1527"/>
      <c r="CK295" s="2042"/>
      <c r="CL295" s="206">
        <f>IF(CF295=""," ",IF(ABS(CE295-CF295)&lt;=0.125,"Valid","Not valid"))</f>
        <v/>
      </c>
      <c r="CM295" s="207">
        <f> IF(CE295="","",IF(AND(CE295&lt;&gt;"",CF295=""),IF(CE295&gt;=1,"Medir+Sig Max","No"),IF(CF295&lt;&gt;"",IF(CF295&gt;=1,"Medir+Sig Max","No"),"")))</f>
        <v/>
      </c>
      <c r="CN295" s="1787"/>
      <c r="CO295" s="220">
        <f>IF(CK295="",IF(AND(CE295="",CF295=""),"",IF(CF295="",IF(DE295&gt;1,ROUND(DE295*CE295,3),CE295),IF(DE295&gt;1,ROUND(DE295*CF295,3),CF295))),IF(AND(CE295="",CF295=""),"",IF(CF295="",IF(DE295&gt;1,ROUND(DE295*CE295*(1/(CK295)),3),CE295*(1/(CK295))),IF(DE295&gt;1,ROUND(DE295*CF295*(1/(CK295)),3),CF295*(1/(CK295))))))</f>
        <v/>
      </c>
      <c r="CP295" s="2043">
        <f>IF(COUNTIF(Overview!K12:K14,TRUE)&gt;0,2,IF(COUNTIF(Overview!L12:L14,TRUE)&gt;0,4,0))</f>
        <v/>
      </c>
      <c r="CQ295" s="1472">
        <f>IF(CO295="","",IF(CO295&gt;CP295,"Fail","Pass"))</f>
        <v/>
      </c>
      <c r="CR295" s="1481"/>
      <c r="CS295" s="1565">
        <f>MyTimestamp(CO295)</f>
        <v/>
      </c>
      <c r="CT295" s="1531">
        <f>IF(CE295="",0,15)+IF(CF295="",0,15)</f>
        <v/>
      </c>
      <c r="CU295" s="1532">
        <f>IF(CT295=0,0,2)</f>
        <v/>
      </c>
      <c r="CV295" s="859"/>
      <c r="CW295" s="859"/>
      <c r="CX295" s="2038"/>
      <c r="CY295" s="2044"/>
      <c r="CZ295" s="1543">
        <f>10^(CJ295/20)*100-100</f>
        <v/>
      </c>
      <c r="DA295" s="1331"/>
      <c r="DB295" s="709"/>
      <c r="DC295" s="777">
        <f>IF(DA295="","",10^(DA295/10))</f>
        <v/>
      </c>
      <c r="DD295" s="1377">
        <f>IF(ISNUMBER(DB295)=FALSE,"",10^(DB295/10))</f>
        <v/>
      </c>
      <c r="DE295" s="1543">
        <f>IF(AND(ISNUMBER(DC295),ISNUMBER(DD295)),IF(DC295/DD295&gt;1,ROUND((DC295)/DD295,3),1),1)</f>
        <v/>
      </c>
      <c r="DF295" s="1670">
        <f>IF(ISNUMBER(CO295),IF(CO295&gt;=CP295*0.90625,"!!!MEASURE other two 1RB modes!!!  To include the results for these two additional RB modes please use any row below free (for example otehr band) and replace the information of each field (tech, band, freq, etc...) with the proper one",""),"")</f>
        <v/>
      </c>
      <c r="DG295" s="1541"/>
      <c r="DH295" s="1541"/>
      <c r="DI295" s="1541"/>
      <c r="DJ295" s="1541"/>
      <c r="DK295" s="1541"/>
      <c r="DL295" s="1541"/>
      <c r="DM295" s="1541"/>
      <c r="DN295" s="1541"/>
      <c r="DO295" s="1541"/>
      <c r="DP295" s="1541"/>
      <c r="DQ295" s="1541"/>
      <c r="DR295" s="1541"/>
    </row>
    <row r="296" ht="12.75" x14ac:dyDescent="0.2">
      <c r="A296" s="1541"/>
      <c r="B296" s="1541"/>
      <c r="C296"/>
      <c r="D296" s="130">
        <f>IF(BX$291="Close to Ear","EN 62209-1","EN 62209-2")</f>
        <v/>
      </c>
      <c r="E296" s="130">
        <f>IF(CG296="Close to Ear","2016","2010/A1:2019")</f>
        <v/>
      </c>
      <c r="F296" s="1488" t="inlineStr">
        <is>
          <t>5.3</t>
        </is>
      </c>
      <c r="G296" s="1497"/>
      <c r="H296" s="120">
        <f>BV296</f>
        <v/>
      </c>
      <c r="I296" s="120">
        <f>BW296</f>
        <v/>
      </c>
      <c r="J296" s="687" t="inlineStr">
        <is>
          <t>Cat M1</t>
        </is>
      </c>
      <c r="K296" s="194" t="inlineStr">
        <is>
          <t>FDD1</t>
        </is>
      </c>
      <c r="L296" s="115"/>
      <c r="M296" s="120">
        <v>15</v>
      </c>
      <c r="N296" s="119" t="inlineStr">
        <is>
          <t>16QAM</t>
        </is>
      </c>
      <c r="O296" s="131"/>
      <c r="P296" s="6597">
        <v>0</v>
      </c>
      <c r="Q296" s="131">
        <v>3</v>
      </c>
      <c r="R296" s="131">
        <v>0</v>
      </c>
      <c r="S296" s="120"/>
      <c r="T296" s="120">
        <v>18300</v>
      </c>
      <c r="U296" s="120">
        <v>1950</v>
      </c>
      <c r="V296" s="119"/>
      <c r="W296" s="197"/>
      <c r="X296" s="119"/>
      <c r="Y296" s="119"/>
      <c r="Z296" s="119"/>
      <c r="AA296" s="115"/>
      <c r="AB296" s="115"/>
      <c r="AC296" s="689">
        <f>IF(OR(BX$291="Close to Ear",BX$291="Close to Head"),"Head",IF(BX$291="Extremity","Extremity","Body"))</f>
        <v/>
      </c>
      <c r="AD296" s="690">
        <f>CA296</f>
        <v/>
      </c>
      <c r="AE296" s="688">
        <f>CB296</f>
        <v/>
      </c>
      <c r="AF296" s="115"/>
      <c r="AG296" s="808">
        <f>IF(AZ296="","N/A",IF(CQ296="Pass","P","F"))</f>
        <v/>
      </c>
      <c r="AH296" s="129"/>
      <c r="AI296" s="129"/>
      <c r="AJ296" s="129"/>
      <c r="AK296" s="119"/>
      <c r="AL296" s="115"/>
      <c r="AM296" s="119"/>
      <c r="AN296" s="119"/>
      <c r="AO296" s="692"/>
      <c r="AP296" s="692"/>
      <c r="AQ296" s="692"/>
      <c r="AR296" s="692"/>
      <c r="AS296" s="692"/>
      <c r="AT296" s="691">
        <f>CE296</f>
        <v/>
      </c>
      <c r="AU296" s="691">
        <f>CF296</f>
        <v/>
      </c>
      <c r="AV296" s="813"/>
      <c r="AW296" s="813"/>
      <c r="AX296" s="197">
        <f>CZ296</f>
        <v/>
      </c>
      <c r="AY296" s="197">
        <f>DE296</f>
        <v/>
      </c>
      <c r="AZ296" s="3379">
        <f>CO296</f>
        <v/>
      </c>
      <c r="BA296" s="3380"/>
      <c r="BB296" s="197">
        <f>CP296</f>
        <v/>
      </c>
      <c r="BC296" s="813"/>
      <c r="BD296" s="197">
        <f>CR296</f>
        <v/>
      </c>
      <c r="BE296" s="121">
        <f>CS296</f>
        <v/>
      </c>
      <c r="BF296" s="122">
        <f>CT296*60</f>
        <v/>
      </c>
      <c r="BG296" s="121">
        <f>BE296</f>
        <v/>
      </c>
      <c r="BH296" s="122">
        <f>CU296*60</f>
        <v/>
      </c>
      <c r="BI296" s="122">
        <f>CV296</f>
        <v/>
      </c>
      <c r="BJ296" s="117"/>
      <c r="BK296" s="812">
        <f>Overview!$E$7</f>
        <v/>
      </c>
      <c r="BL296" s="117"/>
      <c r="BM296" s="836">
        <f>CW296</f>
        <v/>
      </c>
      <c r="BN296" s="812">
        <f>Overview!$P$153</f>
        <v/>
      </c>
      <c r="BO296" s="117" t="inlineStr">
        <is>
          <t>Revisar: la misma frecuencia aparece con varios canales en esta banda (18050 / 18300 / 18525)</t>
        </is>
      </c>
      <c r="BP296" s="117"/>
      <c r="BQ296" s="115"/>
      <c r="BR296" s="1478"/>
      <c r="BS296" s="1548"/>
      <c r="BT296" s="2128" t="inlineStr">
        <is>
          <t>LTE CATM1</t>
        </is>
      </c>
      <c r="BU296" s="1868" t="inlineStr">
        <is>
          <t>FDD1</t>
        </is>
      </c>
      <c r="BV296" s="432">
        <f>Overview!$H$28</f>
        <v/>
      </c>
      <c r="BW296" s="2010"/>
      <c r="BX296" s="1868"/>
      <c r="BY296" s="922"/>
      <c r="BZ296" s="1721">
        <f>IF(COUNT('Conducted LTE CATM1'!$AH$3:$AH$265)=0,15,INDEX('Conducted LTE CATM1'!$M$3:$M$265,MATCH(MAX('Conducted LTE CATM1'!$AH$3:$AH$265),'Conducted LTE CATM1'!$AH$3:$AH$265,0)))</f>
        <v>15</v>
      </c>
      <c r="CA296" s="433" t="str">
        <f>CA295</f>
        <v>TBD</v>
      </c>
      <c r="CB296" s="201">
        <v>0</v>
      </c>
      <c r="CC296" s="874">
        <f>IF(COUNT('Conducted LTE CATM1'!$AH$3:$AH$265)=0,18300,INDEX('Conducted LTE CATM1'!$T$3:$T$265,MATCH(MAX('Conducted LTE CATM1'!$AH$3:$AH$265),'Conducted LTE CATM1'!$AH$3:$AH$265,0)))</f>
        <v>18300</v>
      </c>
      <c r="CD296" s="874">
        <f>IF(COUNT('Conducted LTE CATM1'!$AH$3:$AH$265)=0,1950,INDEX('Conducted LTE CATM1'!$U$3:$U$265,MATCH(MAX('Conducted LTE CATM1'!$AH$3:$AH$265),'Conducted LTE CATM1'!$AH$3:$AH$265,0)))</f>
        <v>1950</v>
      </c>
      <c r="CE296" s="1523"/>
      <c r="CF296" s="1523"/>
      <c r="CG296" s="387" t="str">
        <f>IF(OR($BY$291="",$BY$291=""),"",$BY$291)</f>
        <v/>
      </c>
      <c r="CH296" s="387">
        <f>BZ296</f>
        <v/>
      </c>
      <c r="CI296" s="387">
        <f>CA296</f>
        <v/>
      </c>
      <c r="CJ296" s="1527"/>
      <c r="CK296" s="2042"/>
      <c r="CL296" s="206">
        <f>IF(CF296=""," ",IF(ABS(CE296-CF296)&lt;=0.125,"Valid","Not valid"))</f>
        <v/>
      </c>
      <c r="CM296" s="207">
        <f> IF(CE296="","",IF(AND(CE296&lt;&gt;"",CF296=""),IF(CE296&gt;=1,"Medir+Sig Max","No"),IF(CF296&lt;&gt;"",IF(CF296&gt;=1,"Medir+Sig Max","No"),"")))</f>
        <v/>
      </c>
      <c r="CN296" s="1787"/>
      <c r="CO296" s="220">
        <f>IF(CK296="",IF(AND(CE296="",CF296=""),"",IF(CF296="",IF(DE296&gt;1,ROUND(DE296*CE296,3),CE296),IF(DE296&gt;1,ROUND(DE296*CF296,3),CF296))),IF(AND(CE296="",CF296=""),"",IF(CF296="",IF(DE296&gt;1,ROUND(DE296*CE296*(1/(CK296)),3),CE296*(1/(CK296))),IF(DE296&gt;1,ROUND(DE296*CF296*(1/(CK296)),3),CF296*(1/(CK296))))))</f>
        <v/>
      </c>
      <c r="CP296" s="2043">
        <f>IF(COUNTIF(Overview!K12:K14,TRUE)&gt;0,2,IF(COUNTIF(Overview!L12:L14,TRUE)&gt;0,4,0))</f>
        <v/>
      </c>
      <c r="CQ296" s="1472">
        <f>IF(CO296="","",IF(CO296&gt;CP296,"Fail","Pass"))</f>
        <v/>
      </c>
      <c r="CR296" s="1481"/>
      <c r="CS296" s="1565">
        <f>MyTimestamp(CO296)</f>
        <v/>
      </c>
      <c r="CT296" s="1531">
        <f>IF(CE296="",0,15)+IF(CF296="",0,15)</f>
        <v/>
      </c>
      <c r="CU296" s="1532">
        <f>IF(CT296=0,0,2)</f>
        <v/>
      </c>
      <c r="CV296" s="859"/>
      <c r="CW296" s="859"/>
      <c r="CX296" s="2038"/>
      <c r="CY296" s="2044"/>
      <c r="CZ296" s="1543">
        <f>10^(CJ296/20)*100-100</f>
        <v/>
      </c>
      <c r="DA296" s="1331"/>
      <c r="DB296" s="709"/>
      <c r="DC296" s="777">
        <f>IF(DA296="","",10^(DA296/10))</f>
        <v/>
      </c>
      <c r="DD296" s="1377">
        <f>IF(ISNUMBER(DB296)=FALSE,"",10^(DB296/10))</f>
        <v/>
      </c>
      <c r="DE296" s="1543">
        <f>IF(AND(ISNUMBER(DC296),ISNUMBER(DD296)),IF(DC296/DD296&gt;1,ROUND((DC296)/DD296,3),1),1)</f>
        <v/>
      </c>
      <c r="DF296" s="1670">
        <f>IF(ISNUMBER(CO296),IF(CO296&gt;=CP296*0.90625,"!!!MEASURE other two 1RB modes!!!  To include the results for these two additional RB modes please use any row below free (for example otehr band) and replace the information of each field (tech, band, freq, etc...) with the proper one",""),"")</f>
        <v/>
      </c>
      <c r="DG296" s="1541"/>
      <c r="DH296" s="1541"/>
      <c r="DI296" s="1541"/>
      <c r="DJ296" s="1541"/>
      <c r="DK296" s="1541"/>
      <c r="DL296" s="1541"/>
      <c r="DM296" s="1541"/>
      <c r="DN296" s="1541"/>
      <c r="DO296" s="1541"/>
      <c r="DP296" s="1541"/>
      <c r="DQ296" s="1541"/>
      <c r="DR296" s="1541"/>
    </row>
    <row r="297" ht="12.75" x14ac:dyDescent="0.2">
      <c r="A297" s="1541"/>
      <c r="B297" s="1541"/>
      <c r="C297"/>
      <c r="D297" s="130">
        <f>IF(BX$291="Close to Ear","EN 62209-1","EN 62209-2")</f>
        <v/>
      </c>
      <c r="E297" s="130">
        <f>IF(CG297="Close to Ear","2016","2010/A1:2019")</f>
        <v/>
      </c>
      <c r="F297" s="1488" t="inlineStr">
        <is>
          <t>5.3</t>
        </is>
      </c>
      <c r="G297" s="1497"/>
      <c r="H297" s="120">
        <f>BV297</f>
        <v/>
      </c>
      <c r="I297" s="120">
        <f>BW297</f>
        <v/>
      </c>
      <c r="J297" s="687" t="inlineStr">
        <is>
          <t>Cat M1</t>
        </is>
      </c>
      <c r="K297" s="194" t="inlineStr">
        <is>
          <t>FDD1</t>
        </is>
      </c>
      <c r="L297" s="115"/>
      <c r="M297" s="120">
        <v>15</v>
      </c>
      <c r="N297" s="119" t="inlineStr">
        <is>
          <t>16QAM</t>
        </is>
      </c>
      <c r="O297" s="131"/>
      <c r="P297" s="6597">
        <v>0</v>
      </c>
      <c r="Q297" s="131">
        <v>3</v>
      </c>
      <c r="R297" s="131">
        <v>0</v>
      </c>
      <c r="S297" s="120"/>
      <c r="T297" s="120">
        <v>18300</v>
      </c>
      <c r="U297" s="120">
        <v>1950</v>
      </c>
      <c r="V297" s="119"/>
      <c r="W297" s="197"/>
      <c r="X297" s="119"/>
      <c r="Y297" s="119"/>
      <c r="Z297" s="119"/>
      <c r="AA297" s="115"/>
      <c r="AB297" s="115"/>
      <c r="AC297" s="689">
        <f>IF(OR(BX$291="Close to Ear",BX$291="Close to Head"),"Head",IF(BX$291="Extremity","Extremity","Body"))</f>
        <v/>
      </c>
      <c r="AD297" s="690">
        <f>CA297</f>
        <v/>
      </c>
      <c r="AE297" s="688">
        <f>CB297</f>
        <v/>
      </c>
      <c r="AF297" s="115"/>
      <c r="AG297" s="808">
        <f>IF(AZ297="","N/A",IF(CQ297="Pass","P","F"))</f>
        <v/>
      </c>
      <c r="AH297" s="129"/>
      <c r="AI297" s="129"/>
      <c r="AJ297" s="129"/>
      <c r="AK297" s="119"/>
      <c r="AL297" s="115"/>
      <c r="AM297" s="119"/>
      <c r="AN297" s="119"/>
      <c r="AO297" s="692"/>
      <c r="AP297" s="692"/>
      <c r="AQ297" s="692"/>
      <c r="AR297" s="692"/>
      <c r="AS297" s="692"/>
      <c r="AT297" s="691">
        <f>CE297</f>
        <v/>
      </c>
      <c r="AU297" s="691">
        <f>CF297</f>
        <v/>
      </c>
      <c r="AV297" s="813"/>
      <c r="AW297" s="813"/>
      <c r="AX297" s="197">
        <f>CZ297</f>
        <v/>
      </c>
      <c r="AY297" s="197">
        <f>DE297</f>
        <v/>
      </c>
      <c r="AZ297" s="3379">
        <f>CO297</f>
        <v/>
      </c>
      <c r="BA297" s="3380"/>
      <c r="BB297" s="197">
        <f>CP297</f>
        <v/>
      </c>
      <c r="BC297" s="813"/>
      <c r="BD297" s="197">
        <f>CR297</f>
        <v/>
      </c>
      <c r="BE297" s="121">
        <f>CS297</f>
        <v/>
      </c>
      <c r="BF297" s="122">
        <f>CT297*60</f>
        <v/>
      </c>
      <c r="BG297" s="121">
        <f>BE297</f>
        <v/>
      </c>
      <c r="BH297" s="122">
        <f>CU297*60</f>
        <v/>
      </c>
      <c r="BI297" s="122">
        <f>CV297</f>
        <v/>
      </c>
      <c r="BJ297" s="117"/>
      <c r="BK297" s="812">
        <f>Overview!$E$7</f>
        <v/>
      </c>
      <c r="BL297" s="117"/>
      <c r="BM297" s="836">
        <f>CW297</f>
        <v/>
      </c>
      <c r="BN297" s="812">
        <f>Overview!$P$153</f>
        <v/>
      </c>
      <c r="BO297" s="117" t="inlineStr">
        <is>
          <t>Revisar: la misma frecuencia aparece con varios canales en esta banda (18050 / 18300 / 18525)</t>
        </is>
      </c>
      <c r="BP297" s="117"/>
      <c r="BQ297" s="115"/>
      <c r="BR297" s="1478"/>
      <c r="BS297" s="1548"/>
      <c r="BT297" s="2127" t="inlineStr">
        <is>
          <t>LTE CATM1</t>
        </is>
      </c>
      <c r="BU297" s="2089" t="inlineStr">
        <is>
          <t>FDD1</t>
        </is>
      </c>
      <c r="BV297" s="430">
        <f>Overview!$H$28</f>
        <v/>
      </c>
      <c r="BW297" s="2010"/>
      <c r="BX297" s="2089"/>
      <c r="BY297" s="923"/>
      <c r="BZ297" s="1722">
        <f>IF(COUNT('Conducted LTE CATM1'!$AH$3:$AH$265)=0,15,INDEX('Conducted LTE CATM1'!$M$3:$M$265,MATCH(MAX('Conducted LTE CATM1'!$AH$3:$AH$265),'Conducted LTE CATM1'!$AH$3:$AH$265,0)))</f>
        <v>15</v>
      </c>
      <c r="CA297" s="466" t="str">
        <f>CA296</f>
        <v>TBD</v>
      </c>
      <c r="CB297" s="202">
        <v>0</v>
      </c>
      <c r="CC297" s="881">
        <f>IF(COUNT('Conducted LTE CATM1'!$AH$3:$AH$265)=0,18300,INDEX('Conducted LTE CATM1'!$T$3:$T$265,MATCH(MAX('Conducted LTE CATM1'!$AH$3:$AH$265),'Conducted LTE CATM1'!$AH$3:$AH$265,0)))</f>
        <v>18300</v>
      </c>
      <c r="CD297" s="881">
        <f>IF(COUNT('Conducted LTE CATM1'!$AH$3:$AH$265)=0,1950,INDEX('Conducted LTE CATM1'!$U$3:$U$265,MATCH(MAX('Conducted LTE CATM1'!$AH$3:$AH$265),'Conducted LTE CATM1'!$AH$3:$AH$265,0)))</f>
        <v>1950</v>
      </c>
      <c r="CE297" s="1523"/>
      <c r="CF297" s="1523"/>
      <c r="CG297" s="387" t="str">
        <f>IF(OR($BY$291="",$BY$291=""),"",$BY$291)</f>
        <v/>
      </c>
      <c r="CH297" s="387">
        <f>BZ297</f>
        <v/>
      </c>
      <c r="CI297" s="387">
        <f>CA297</f>
        <v/>
      </c>
      <c r="CJ297" s="1527"/>
      <c r="CK297" s="2042"/>
      <c r="CL297" s="206">
        <f>IF(CF297=""," ",IF(ABS(CE297-CF297)&lt;=0.125,"Valid","Not valid"))</f>
        <v/>
      </c>
      <c r="CM297" s="207">
        <f> IF(CE297="","",IF(AND(CE297&lt;&gt;"",CF297=""),IF(CE297&gt;=1,"Medir+Sig Max","No"),IF(CF297&lt;&gt;"",IF(CF297&gt;=1,"Medir+Sig Max","No"),"")))</f>
        <v/>
      </c>
      <c r="CN297" s="1787"/>
      <c r="CO297" s="220">
        <f>IF(CK297="",IF(AND(CE297="",CF297=""),"",IF(CF297="",IF(DE297&gt;1,ROUND(DE297*CE297,3),CE297),IF(DE297&gt;1,ROUND(DE297*CF297,3),CF297))),IF(AND(CE297="",CF297=""),"",IF(CF297="",IF(DE297&gt;1,ROUND(DE297*CE297*(1/(CK297)),3),CE297*(1/(CK297))),IF(DE297&gt;1,ROUND(DE297*CF297*(1/(CK297)),3),CF297*(1/(CK297))))))</f>
        <v/>
      </c>
      <c r="CP297" s="2043">
        <f>IF(COUNTIF(Overview!K12:K14,TRUE)&gt;0,2,IF(COUNTIF(Overview!L12:L14,TRUE)&gt;0,4,0))</f>
        <v/>
      </c>
      <c r="CQ297" s="1472">
        <f>IF(CO297="","",IF(CO297&gt;CP297,"Fail","Pass"))</f>
        <v/>
      </c>
      <c r="CR297" s="1481"/>
      <c r="CS297" s="1565">
        <f>MyTimestamp(CO297)</f>
        <v/>
      </c>
      <c r="CT297" s="1531">
        <f>IF(CE297="",0,15)+IF(CF297="",0,15)</f>
        <v/>
      </c>
      <c r="CU297" s="1532">
        <f>IF(CT297=0,0,2)</f>
        <v/>
      </c>
      <c r="CV297" s="859"/>
      <c r="CW297" s="859"/>
      <c r="CX297" s="2038"/>
      <c r="CY297" s="2044"/>
      <c r="CZ297" s="1543">
        <f>10^(CJ297/20)*100-100</f>
        <v/>
      </c>
      <c r="DA297" s="1331"/>
      <c r="DB297" s="709"/>
      <c r="DC297" s="777">
        <f>IF(DA297="","",10^(DA297/10))</f>
        <v/>
      </c>
      <c r="DD297" s="1377">
        <f>IF(ISNUMBER(DB297)=FALSE,"",10^(DB297/10))</f>
        <v/>
      </c>
      <c r="DE297" s="1543">
        <f>IF(AND(ISNUMBER(DC297),ISNUMBER(DD297)),IF(DC297/DD297&gt;1,ROUND((DC297)/DD297,3),1),1)</f>
        <v/>
      </c>
      <c r="DF297" s="1670">
        <f>IF(ISNUMBER(CO297),IF(CO297&gt;=CP297*0.90625,"!!!MEASURE other two 1RB modes!!!  To include the results for these two additional RB modes please use any row below free (for example otehr band) and replace the information of each field (tech, band, freq, etc...) with the proper one",""),"")</f>
        <v/>
      </c>
      <c r="DG297" s="1541"/>
      <c r="DH297" s="1541"/>
      <c r="DI297" s="1541"/>
      <c r="DJ297" s="1541"/>
      <c r="DK297" s="1541"/>
      <c r="DL297" s="1541"/>
      <c r="DM297" s="1541"/>
      <c r="DN297" s="1541"/>
      <c r="DO297" s="1541"/>
      <c r="DP297" s="1541"/>
      <c r="DQ297" s="1541"/>
      <c r="DR297" s="1541"/>
    </row>
    <row r="298" ht="12.75" x14ac:dyDescent="0.2">
      <c r="A298" s="1541"/>
      <c r="B298" s="1541"/>
      <c r="C298"/>
      <c r="D298" s="130">
        <f>IF(BX$291="Close to Ear","EN 62209-1","EN 62209-2")</f>
        <v/>
      </c>
      <c r="E298" s="130">
        <f>IF(CG298="Close to Ear","2016","2010/A1:2019")</f>
        <v/>
      </c>
      <c r="F298" s="1488" t="inlineStr">
        <is>
          <t>5.3</t>
        </is>
      </c>
      <c r="G298" s="1497"/>
      <c r="H298" s="120">
        <f>BV298</f>
        <v/>
      </c>
      <c r="I298" s="120">
        <f>BW298</f>
        <v/>
      </c>
      <c r="J298" s="687" t="inlineStr">
        <is>
          <t>Cat M1</t>
        </is>
      </c>
      <c r="K298" s="194" t="inlineStr">
        <is>
          <t>FDD1</t>
        </is>
      </c>
      <c r="L298" s="115"/>
      <c r="M298" s="120">
        <v>15</v>
      </c>
      <c r="N298" s="119" t="inlineStr">
        <is>
          <t>16QAM</t>
        </is>
      </c>
      <c r="O298" s="131"/>
      <c r="P298" s="6597">
        <v>0</v>
      </c>
      <c r="Q298" s="131">
        <v>3</v>
      </c>
      <c r="R298" s="131">
        <v>0</v>
      </c>
      <c r="S298" s="120"/>
      <c r="T298" s="120">
        <v>18300</v>
      </c>
      <c r="U298" s="120">
        <v>1950</v>
      </c>
      <c r="V298" s="119"/>
      <c r="W298" s="197"/>
      <c r="X298" s="119"/>
      <c r="Y298" s="119"/>
      <c r="Z298" s="119"/>
      <c r="AA298" s="115"/>
      <c r="AB298" s="115"/>
      <c r="AC298" s="689">
        <f>IF(OR(BX$291="Close to Ear",BX$291="Close to Head"),"Head",IF(BX$291="Extremity","Extremity","Body"))</f>
        <v/>
      </c>
      <c r="AD298" s="690">
        <f>CA298</f>
        <v/>
      </c>
      <c r="AE298" s="688">
        <f>CB298</f>
        <v/>
      </c>
      <c r="AF298" s="115"/>
      <c r="AG298" s="808">
        <f>IF(AZ298="","N/A",IF(CQ298="Pass","P","F"))</f>
        <v/>
      </c>
      <c r="AH298" s="129"/>
      <c r="AI298" s="129"/>
      <c r="AJ298" s="129"/>
      <c r="AK298" s="119"/>
      <c r="AL298" s="115"/>
      <c r="AM298" s="119"/>
      <c r="AN298" s="119"/>
      <c r="AO298" s="692"/>
      <c r="AP298" s="692"/>
      <c r="AQ298" s="692"/>
      <c r="AR298" s="692"/>
      <c r="AS298" s="692"/>
      <c r="AT298" s="691">
        <f>CE298</f>
        <v/>
      </c>
      <c r="AU298" s="691">
        <f>CF298</f>
        <v/>
      </c>
      <c r="AV298" s="813"/>
      <c r="AW298" s="813"/>
      <c r="AX298" s="197">
        <f>CZ298</f>
        <v/>
      </c>
      <c r="AY298" s="197">
        <f>DE298</f>
        <v/>
      </c>
      <c r="AZ298" s="3379">
        <f>CO298</f>
        <v/>
      </c>
      <c r="BA298" s="3380"/>
      <c r="BB298" s="197">
        <f>CP298</f>
        <v/>
      </c>
      <c r="BC298" s="813"/>
      <c r="BD298" s="197">
        <f>CR298</f>
        <v/>
      </c>
      <c r="BE298" s="121">
        <f>CS298</f>
        <v/>
      </c>
      <c r="BF298" s="122">
        <f>CT298*60</f>
        <v/>
      </c>
      <c r="BG298" s="121">
        <f>BE298</f>
        <v/>
      </c>
      <c r="BH298" s="122">
        <f>CU298*60</f>
        <v/>
      </c>
      <c r="BI298" s="122">
        <f>CV298</f>
        <v/>
      </c>
      <c r="BJ298" s="117"/>
      <c r="BK298" s="812">
        <f>Overview!$E$7</f>
        <v/>
      </c>
      <c r="BL298" s="117"/>
      <c r="BM298" s="836">
        <f>CW298</f>
        <v/>
      </c>
      <c r="BN298" s="812">
        <f>Overview!$P$153</f>
        <v/>
      </c>
      <c r="BO298" s="117" t="inlineStr">
        <is>
          <t>Revisar: la misma frecuencia aparece con varios canales en esta banda (18050 / 18300 / 18525)</t>
        </is>
      </c>
      <c r="BP298" s="117"/>
      <c r="BQ298" s="115"/>
      <c r="BR298" s="1478"/>
      <c r="BS298" s="1548"/>
      <c r="BT298" s="2127" t="inlineStr">
        <is>
          <t>LTE CATM1</t>
        </is>
      </c>
      <c r="BU298" s="2089" t="inlineStr">
        <is>
          <t>FDD1</t>
        </is>
      </c>
      <c r="BV298" s="430">
        <f>Overview!$H$28</f>
        <v/>
      </c>
      <c r="BW298" s="2010"/>
      <c r="BX298" s="2089"/>
      <c r="BY298" s="882"/>
      <c r="BZ298" s="1722">
        <f>IF(COUNT('Conducted LTE CATM1'!$AH$3:$AH$265)=0,15,INDEX('Conducted LTE CATM1'!$M$3:$M$265,MATCH(MAX('Conducted LTE CATM1'!$AH$3:$AH$265),'Conducted LTE CATM1'!$AH$3:$AH$265,0)))</f>
        <v>15</v>
      </c>
      <c r="CA298" s="467" t="str">
        <f>CA297</f>
        <v>TBD</v>
      </c>
      <c r="CB298" s="200">
        <v>0</v>
      </c>
      <c r="CC298" s="1679">
        <f>IF(COUNT('Conducted LTE CATM1'!$AH$3:$AH$265)=0,18300,INDEX('Conducted LTE CATM1'!$T$3:$T$265,MATCH(MAX('Conducted LTE CATM1'!$AH$3:$AH$265),'Conducted LTE CATM1'!$AH$3:$AH$265,0)))</f>
        <v>18300</v>
      </c>
      <c r="CD298" s="1679">
        <f>IF(COUNT('Conducted LTE CATM1'!$AH$3:$AH$265)=0,1950,INDEX('Conducted LTE CATM1'!$U$3:$U$265,MATCH(MAX('Conducted LTE CATM1'!$AH$3:$AH$265),'Conducted LTE CATM1'!$AH$3:$AH$265,0)))</f>
        <v>1950</v>
      </c>
      <c r="CE298" s="1523"/>
      <c r="CF298" s="1523"/>
      <c r="CG298" s="387" t="str">
        <f>IF(OR($BY$291="",$BY$291=""),"",$BY$291)</f>
        <v/>
      </c>
      <c r="CH298" s="387">
        <f>BZ298</f>
        <v/>
      </c>
      <c r="CI298" s="387">
        <f>CA298</f>
        <v/>
      </c>
      <c r="CJ298" s="1527"/>
      <c r="CK298" s="2042"/>
      <c r="CL298" s="206">
        <f>IF(CF298=""," ",IF(ABS(CE298-CF298)&lt;=0.125,"Valid","Not valid"))</f>
        <v/>
      </c>
      <c r="CM298" s="207">
        <f> IF(CE298="","",IF(AND(CE298&lt;&gt;"",CF298=""),IF(CE298&gt;=1,"Medir+Sig Max","No"),IF(CF298&lt;&gt;"",IF(CF298&gt;=1,"Medir+Sig Max","No"),"")))</f>
        <v/>
      </c>
      <c r="CN298" s="1787"/>
      <c r="CO298" s="220">
        <f>IF(CK298="",IF(AND(CE298="",CF298=""),"",IF(CF298="",IF(DE298&gt;1,ROUND(DE298*CE298,3),CE298),IF(DE298&gt;1,ROUND(DE298*CF298,3),CF298))),IF(AND(CE298="",CF298=""),"",IF(CF298="",IF(DE298&gt;1,ROUND(DE298*CE298*(1/(CK298)),3),CE298*(1/(CK298))),IF(DE298&gt;1,ROUND(DE298*CF298*(1/(CK298)),3),CF298*(1/(CK298))))))</f>
        <v/>
      </c>
      <c r="CP298" s="2043">
        <f>IF(COUNTIF(Overview!K12:K14,TRUE)&gt;0,2,IF(COUNTIF(Overview!L12:L14,TRUE)&gt;0,4,0))</f>
        <v/>
      </c>
      <c r="CQ298" s="1472">
        <f>IF(CO298="","",IF(CO298&gt;CP298,"Fail","Pass"))</f>
        <v/>
      </c>
      <c r="CR298" s="1481"/>
      <c r="CS298" s="1565">
        <f>MyTimestamp(CO298)</f>
        <v/>
      </c>
      <c r="CT298" s="1531">
        <f>IF(CE298="",0,15)+IF(CF298="",0,15)</f>
        <v/>
      </c>
      <c r="CU298" s="1532">
        <f>IF(CT298=0,0,2)</f>
        <v/>
      </c>
      <c r="CV298" s="859"/>
      <c r="CW298" s="859"/>
      <c r="CX298" s="2038"/>
      <c r="CY298" s="2044"/>
      <c r="CZ298" s="1543">
        <f>10^(CJ298/20)*100-100</f>
        <v/>
      </c>
      <c r="DA298" s="1331"/>
      <c r="DB298" s="709"/>
      <c r="DC298" s="777">
        <f>IF(DA298="","",10^(DA298/10))</f>
        <v/>
      </c>
      <c r="DD298" s="1377">
        <f>IF(ISNUMBER(DB298)=FALSE,"",10^(DB298/10))</f>
        <v/>
      </c>
      <c r="DE298" s="1543">
        <f>IF(AND(ISNUMBER(DC298),ISNUMBER(DD298)),IF(DC298/DD298&gt;1,ROUND((DC298)/DD298,3),1),1)</f>
        <v/>
      </c>
      <c r="DF298" s="1670">
        <f>IF(ISNUMBER(CO298),IF(CO298&gt;=CP298*0.90625,"!!!MEASURE other two 1RB modes!!!  To include the results for these two additional RB modes please use any row below free (for example otehr band) and replace the information of each field (tech, band, freq, etc...) with the proper one",""),"")</f>
        <v/>
      </c>
      <c r="DG298" s="1541"/>
      <c r="DH298" s="1541"/>
      <c r="DI298" s="1541"/>
      <c r="DJ298" s="1541"/>
      <c r="DK298" s="1541"/>
      <c r="DL298" s="1541"/>
      <c r="DM298" s="1541"/>
      <c r="DN298" s="1669"/>
      <c r="DO298" s="1541"/>
      <c r="DP298" s="1541"/>
      <c r="DQ298" s="1541"/>
      <c r="DR298" s="1541"/>
    </row>
    <row r="299" ht="12.75" x14ac:dyDescent="0.2">
      <c r="A299" s="1541"/>
      <c r="B299" s="1541"/>
      <c r="C299"/>
      <c r="D299" s="130">
        <f>IF(BX$291="Close to Ear","EN 62209-1","EN 62209-2")</f>
        <v/>
      </c>
      <c r="E299" s="130">
        <f>IF(CG299="Close to Ear","2016","2010/A1:2019")</f>
        <v/>
      </c>
      <c r="F299" s="1488" t="inlineStr">
        <is>
          <t>5.3</t>
        </is>
      </c>
      <c r="G299" s="1497"/>
      <c r="H299" s="120">
        <f>BV299</f>
        <v/>
      </c>
      <c r="I299" s="120">
        <f>BW299</f>
        <v/>
      </c>
      <c r="J299" s="687" t="inlineStr">
        <is>
          <t>Cat M1</t>
        </is>
      </c>
      <c r="K299" s="194" t="inlineStr">
        <is>
          <t>FDD1</t>
        </is>
      </c>
      <c r="L299" s="115"/>
      <c r="M299" s="120">
        <v>15</v>
      </c>
      <c r="N299" s="119" t="inlineStr">
        <is>
          <t>16QAM</t>
        </is>
      </c>
      <c r="O299" s="131"/>
      <c r="P299" s="6597">
        <v>0</v>
      </c>
      <c r="Q299" s="131">
        <v>3</v>
      </c>
      <c r="R299" s="131">
        <v>0</v>
      </c>
      <c r="S299" s="120"/>
      <c r="T299" s="120">
        <v>18300</v>
      </c>
      <c r="U299" s="120">
        <v>1950</v>
      </c>
      <c r="V299" s="119"/>
      <c r="W299" s="197"/>
      <c r="X299" s="119"/>
      <c r="Y299" s="119"/>
      <c r="Z299" s="119"/>
      <c r="AA299" s="115"/>
      <c r="AB299" s="115"/>
      <c r="AC299" s="689">
        <f>IF(OR(BX$291="Close to Ear",BX$291="Close to Head"),"Head",IF(BX$291="Extremity","Extremity","Body"))</f>
        <v/>
      </c>
      <c r="AD299" s="690">
        <f>CA299</f>
        <v/>
      </c>
      <c r="AE299" s="688">
        <f>CB299</f>
        <v/>
      </c>
      <c r="AF299" s="115"/>
      <c r="AG299" s="808">
        <f>IF(AZ299="","N/A",IF(CQ299="Pass","P","F"))</f>
        <v/>
      </c>
      <c r="AH299" s="129"/>
      <c r="AI299" s="129"/>
      <c r="AJ299" s="129"/>
      <c r="AK299" s="119"/>
      <c r="AL299" s="115"/>
      <c r="AM299" s="119"/>
      <c r="AN299" s="119"/>
      <c r="AO299" s="692"/>
      <c r="AP299" s="692"/>
      <c r="AQ299" s="692"/>
      <c r="AR299" s="692"/>
      <c r="AS299" s="692"/>
      <c r="AT299" s="691">
        <f>CE299</f>
        <v/>
      </c>
      <c r="AU299" s="691">
        <f>CF299</f>
        <v/>
      </c>
      <c r="AV299" s="813"/>
      <c r="AW299" s="813"/>
      <c r="AX299" s="197">
        <f>CZ299</f>
        <v/>
      </c>
      <c r="AY299" s="197">
        <f>DE299</f>
        <v/>
      </c>
      <c r="AZ299" s="3379">
        <f>CO299</f>
        <v/>
      </c>
      <c r="BA299" s="3380"/>
      <c r="BB299" s="197">
        <f>CP299</f>
        <v/>
      </c>
      <c r="BC299" s="813"/>
      <c r="BD299" s="197">
        <f>CR299</f>
        <v/>
      </c>
      <c r="BE299" s="121">
        <f>CS299</f>
        <v/>
      </c>
      <c r="BF299" s="122">
        <f>CT299*60</f>
        <v/>
      </c>
      <c r="BG299" s="121">
        <f>BE299</f>
        <v/>
      </c>
      <c r="BH299" s="122">
        <f>CU299*60</f>
        <v/>
      </c>
      <c r="BI299" s="122">
        <f>CV299</f>
        <v/>
      </c>
      <c r="BJ299" s="117"/>
      <c r="BK299" s="812">
        <f>Overview!$E$7</f>
        <v/>
      </c>
      <c r="BL299" s="117"/>
      <c r="BM299" s="836">
        <f>CW299</f>
        <v/>
      </c>
      <c r="BN299" s="812">
        <f>Overview!$P$153</f>
        <v/>
      </c>
      <c r="BO299" s="117" t="inlineStr">
        <is>
          <t>Revisar: la misma frecuencia aparece con varios canales en esta banda (18050 / 18300 / 18525)</t>
        </is>
      </c>
      <c r="BP299" s="117"/>
      <c r="BQ299" s="115"/>
      <c r="BR299" s="1478"/>
      <c r="BS299" s="1548"/>
      <c r="BT299" s="2127" t="inlineStr">
        <is>
          <t>LTE CATM1</t>
        </is>
      </c>
      <c r="BU299" s="2089" t="inlineStr">
        <is>
          <t>FDD1</t>
        </is>
      </c>
      <c r="BV299" s="430">
        <f>Overview!$H$28</f>
        <v/>
      </c>
      <c r="BW299" s="2010"/>
      <c r="BX299" s="2089"/>
      <c r="BY299" s="924"/>
      <c r="BZ299" s="1722">
        <f>IF(COUNT('Conducted LTE CATM1'!$AH$3:$AH$265)=0,15,INDEX('Conducted LTE CATM1'!$M$3:$M$265,MATCH(MAX('Conducted LTE CATM1'!$AH$3:$AH$265),'Conducted LTE CATM1'!$AH$3:$AH$265,0)))</f>
        <v>15</v>
      </c>
      <c r="CA299" s="468" t="str">
        <f>CA298</f>
        <v>TBD</v>
      </c>
      <c r="CB299" s="201">
        <v>0</v>
      </c>
      <c r="CC299" s="1059">
        <f>IF(COUNT('Conducted LTE CATM1'!$AH$3:$AH$265)=0,18300,INDEX('Conducted LTE CATM1'!$T$3:$T$265,MATCH(MAX('Conducted LTE CATM1'!$AH$3:$AH$265),'Conducted LTE CATM1'!$AH$3:$AH$265,0)))</f>
        <v>18300</v>
      </c>
      <c r="CD299" s="1059">
        <f>IF(COUNT('Conducted LTE CATM1'!$AH$3:$AH$265)=0,1950,INDEX('Conducted LTE CATM1'!$U$3:$U$265,MATCH(MAX('Conducted LTE CATM1'!$AH$3:$AH$265),'Conducted LTE CATM1'!$AH$3:$AH$265,0)))</f>
        <v>1950</v>
      </c>
      <c r="CE299" s="1523"/>
      <c r="CF299" s="1523"/>
      <c r="CG299" s="387" t="str">
        <f>IF(OR($BY$291="",$BY$291=""),"",$BY$291)</f>
        <v/>
      </c>
      <c r="CH299" s="387">
        <f>BZ299</f>
        <v/>
      </c>
      <c r="CI299" s="387">
        <f>CA299</f>
        <v/>
      </c>
      <c r="CJ299" s="1527"/>
      <c r="CK299" s="2042"/>
      <c r="CL299" s="206">
        <f>IF(CF299=""," ",IF(ABS(CE299-CF299)&lt;=0.125,"Valid","Not valid"))</f>
        <v/>
      </c>
      <c r="CM299" s="207">
        <f> IF(CE299="","",IF(AND(CE299&lt;&gt;"",CF299=""),IF(CE299&gt;=1,"Medir+Sig Max","No"),IF(CF299&lt;&gt;"",IF(CF299&gt;=1,"Medir+Sig Max","No"),"")))</f>
        <v/>
      </c>
      <c r="CN299" s="1787"/>
      <c r="CO299" s="220">
        <f>IF(CK299="",IF(AND(CE299="",CF299=""),"",IF(CF299="",IF(DE299&gt;1,ROUND(DE299*CE299,3),CE299),IF(DE299&gt;1,ROUND(DE299*CF299,3),CF299))),IF(AND(CE299="",CF299=""),"",IF(CF299="",IF(DE299&gt;1,ROUND(DE299*CE299*(1/(CK299)),3),CE299*(1/(CK299))),IF(DE299&gt;1,ROUND(DE299*CF299*(1/(CK299)),3),CF299*(1/(CK299))))))</f>
        <v/>
      </c>
      <c r="CP299" s="2043">
        <f>IF(COUNTIF(Overview!K12:K14,TRUE)&gt;0,2,IF(COUNTIF(Overview!L12:L14,TRUE)&gt;0,4,0))</f>
        <v/>
      </c>
      <c r="CQ299" s="1472">
        <f>IF(CO299="","",IF(CO299&gt;CP299,"Fail","Pass"))</f>
        <v/>
      </c>
      <c r="CR299" s="1481"/>
      <c r="CS299" s="1565">
        <f>MyTimestamp(CO299)</f>
        <v/>
      </c>
      <c r="CT299" s="1531">
        <f>IF(CE299="",0,15)+IF(CF299="",0,15)</f>
        <v/>
      </c>
      <c r="CU299" s="1532">
        <f>IF(CT299=0,0,2)</f>
        <v/>
      </c>
      <c r="CV299" s="859"/>
      <c r="CW299" s="859"/>
      <c r="CX299" s="2038"/>
      <c r="CY299" s="2044"/>
      <c r="CZ299" s="1543">
        <f>10^(CJ299/20)*100-100</f>
        <v/>
      </c>
      <c r="DA299" s="1331"/>
      <c r="DB299" s="709"/>
      <c r="DC299" s="777">
        <f>IF(DA299="","",10^(DA299/10))</f>
        <v/>
      </c>
      <c r="DD299" s="1377">
        <f>IF(ISNUMBER(DB299)=FALSE,"",10^(DB299/10))</f>
        <v/>
      </c>
      <c r="DE299" s="1543">
        <f>IF(AND(ISNUMBER(DC299),ISNUMBER(DD299)),IF(DC299/DD299&gt;1,ROUND((DC299)/DD299,3),1),1)</f>
        <v/>
      </c>
      <c r="DF299" s="1670">
        <f>IF(ISNUMBER(CO299),IF(CO299&gt;=CP299*0.90625,"!!!MEASURE other two 1RB modes!!!  To include the results for these two additional RB modes please use any row below free (for example otehr band) and replace the information of each field (tech, band, freq, etc...) with the proper one",""),"")</f>
        <v/>
      </c>
      <c r="DG299" s="1541"/>
      <c r="DH299" s="1541"/>
      <c r="DI299" s="1541"/>
      <c r="DJ299" s="1541"/>
      <c r="DK299" s="1541"/>
      <c r="DL299" s="1541"/>
      <c r="DM299" s="1541"/>
      <c r="DN299" s="1541"/>
      <c r="DO299" s="1541"/>
      <c r="DP299" s="1541"/>
      <c r="DQ299" s="1541"/>
      <c r="DR299" s="1541"/>
    </row>
    <row r="300" ht="12.75" x14ac:dyDescent="0.2">
      <c r="A300" s="1541"/>
      <c r="B300" s="1541"/>
      <c r="C300"/>
      <c r="D300" s="130">
        <f>IF(BX$291="Close to Ear","EN 62209-1","EN 62209-2")</f>
        <v/>
      </c>
      <c r="E300" s="130">
        <f>IF(CG300="Close to Ear","2016","2010/A1:2019")</f>
        <v/>
      </c>
      <c r="F300" s="1488" t="inlineStr">
        <is>
          <t>5.3</t>
        </is>
      </c>
      <c r="G300" s="1497"/>
      <c r="H300" s="120">
        <f>BV300</f>
        <v/>
      </c>
      <c r="I300" s="120">
        <f>BW300</f>
        <v/>
      </c>
      <c r="J300" s="687" t="inlineStr">
        <is>
          <t>Cat M1</t>
        </is>
      </c>
      <c r="K300" s="194" t="inlineStr">
        <is>
          <t>FDD1</t>
        </is>
      </c>
      <c r="L300" s="115"/>
      <c r="M300" s="120">
        <v>15</v>
      </c>
      <c r="N300" s="119" t="inlineStr">
        <is>
          <t>16QAM</t>
        </is>
      </c>
      <c r="O300" s="131"/>
      <c r="P300" s="6597">
        <v>0</v>
      </c>
      <c r="Q300" s="131">
        <v>3</v>
      </c>
      <c r="R300" s="131">
        <v>0</v>
      </c>
      <c r="S300" s="120"/>
      <c r="T300" s="120">
        <v>18300</v>
      </c>
      <c r="U300" s="120">
        <v>1950</v>
      </c>
      <c r="V300" s="119"/>
      <c r="W300" s="197"/>
      <c r="X300" s="119"/>
      <c r="Y300" s="119"/>
      <c r="Z300" s="119"/>
      <c r="AA300" s="115"/>
      <c r="AB300" s="115"/>
      <c r="AC300" s="689">
        <f>IF(OR(BX$291="Close to Ear",BX$291="Close to Head"),"Head",IF(BX$291="Extremity","Extremity","Body"))</f>
        <v/>
      </c>
      <c r="AD300" s="690">
        <f>CA300</f>
        <v/>
      </c>
      <c r="AE300" s="688">
        <f>CB300</f>
        <v/>
      </c>
      <c r="AF300" s="115"/>
      <c r="AG300" s="808">
        <f>IF(AZ300="","N/A",IF(CQ300="Pass","P","F"))</f>
        <v/>
      </c>
      <c r="AH300" s="129"/>
      <c r="AI300" s="129"/>
      <c r="AJ300" s="129"/>
      <c r="AK300" s="119"/>
      <c r="AL300" s="115"/>
      <c r="AM300" s="119"/>
      <c r="AN300" s="119"/>
      <c r="AO300" s="692"/>
      <c r="AP300" s="692"/>
      <c r="AQ300" s="692"/>
      <c r="AR300" s="692"/>
      <c r="AS300" s="692"/>
      <c r="AT300" s="691">
        <f>CE300</f>
        <v/>
      </c>
      <c r="AU300" s="691">
        <f>CF300</f>
        <v/>
      </c>
      <c r="AV300" s="813"/>
      <c r="AW300" s="813"/>
      <c r="AX300" s="197">
        <f>CZ300</f>
        <v/>
      </c>
      <c r="AY300" s="197">
        <f>DE300</f>
        <v/>
      </c>
      <c r="AZ300" s="3379">
        <f>CO300</f>
        <v/>
      </c>
      <c r="BA300" s="3380"/>
      <c r="BB300" s="197">
        <f>CP300</f>
        <v/>
      </c>
      <c r="BC300" s="813"/>
      <c r="BD300" s="197">
        <f>CR300</f>
        <v/>
      </c>
      <c r="BE300" s="121">
        <f>CS300</f>
        <v/>
      </c>
      <c r="BF300" s="122">
        <f>CT300*60</f>
        <v/>
      </c>
      <c r="BG300" s="121">
        <f>BE300</f>
        <v/>
      </c>
      <c r="BH300" s="122">
        <f>CU300*60</f>
        <v/>
      </c>
      <c r="BI300" s="122">
        <f>CV300</f>
        <v/>
      </c>
      <c r="BJ300" s="117"/>
      <c r="BK300" s="812">
        <f>Overview!$E$7</f>
        <v/>
      </c>
      <c r="BL300" s="117"/>
      <c r="BM300" s="836">
        <f>CW300</f>
        <v/>
      </c>
      <c r="BN300" s="812">
        <f>Overview!$P$153</f>
        <v/>
      </c>
      <c r="BO300" s="117" t="inlineStr">
        <is>
          <t>Revisar: la misma frecuencia aparece con varios canales en esta banda (18050 / 18300 / 18525)</t>
        </is>
      </c>
      <c r="BP300" s="117"/>
      <c r="BQ300" s="115"/>
      <c r="BR300" s="1478"/>
      <c r="BS300" s="1548"/>
      <c r="BT300" s="2127" t="inlineStr">
        <is>
          <t>LTE CATM1</t>
        </is>
      </c>
      <c r="BU300" s="2089" t="inlineStr">
        <is>
          <t>FDD1</t>
        </is>
      </c>
      <c r="BV300" s="430">
        <f>Overview!$H$28</f>
        <v/>
      </c>
      <c r="BW300" s="2010"/>
      <c r="BX300" s="2089"/>
      <c r="BY300" s="2130"/>
      <c r="BZ300" s="2131">
        <f>IF(COUNT('Conducted LTE CATM1'!$AH$3:$AH$265)=0,15,INDEX('Conducted LTE CATM1'!$M$3:$M$265,MATCH(MAX('Conducted LTE CATM1'!$AH$3:$AH$265),'Conducted LTE CATM1'!$AH$3:$AH$265,0)))</f>
        <v>15</v>
      </c>
      <c r="CA300" s="466" t="str">
        <f>CA299</f>
        <v>TBD</v>
      </c>
      <c r="CB300" s="202">
        <v>0</v>
      </c>
      <c r="CC300" s="881">
        <f>IF(COUNT('Conducted LTE CATM1'!$AH$3:$AH$265)=0,18300,INDEX('Conducted LTE CATM1'!$T$3:$T$265,MATCH(MAX('Conducted LTE CATM1'!$AH$3:$AH$265),'Conducted LTE CATM1'!$AH$3:$AH$265,0)))</f>
        <v>18300</v>
      </c>
      <c r="CD300" s="881">
        <f>IF(COUNT('Conducted LTE CATM1'!$AH$3:$AH$265)=0,1950,INDEX('Conducted LTE CATM1'!$U$3:$U$265,MATCH(MAX('Conducted LTE CATM1'!$AH$3:$AH$265),'Conducted LTE CATM1'!$AH$3:$AH$265,0)))</f>
        <v>1950</v>
      </c>
      <c r="CE300" s="1523"/>
      <c r="CF300" s="1523"/>
      <c r="CG300" s="387" t="str">
        <f>IF(OR($BY$291="",$BY$291=""),"",$BY$291)</f>
        <v/>
      </c>
      <c r="CH300" s="387">
        <f>BZ300</f>
        <v/>
      </c>
      <c r="CI300" s="387">
        <f>CA300</f>
        <v/>
      </c>
      <c r="CJ300" s="1527"/>
      <c r="CK300" s="2042"/>
      <c r="CL300" s="206">
        <f>IF(CF300=""," ",IF(ABS(CE300-CF300)&lt;=0.125,"Valid","Not valid"))</f>
        <v/>
      </c>
      <c r="CM300" s="207">
        <f> IF(CE300="","",IF(AND(CE300&lt;&gt;"",CF300=""),IF(CE300&gt;=1,"Medir+Sig Max","No"),IF(CF300&lt;&gt;"",IF(CF300&gt;=1,"Medir+Sig Max","No"),"")))</f>
        <v/>
      </c>
      <c r="CN300" s="1787"/>
      <c r="CO300" s="220">
        <f>IF(CK300="",IF(AND(CE300="",CF300=""),"",IF(CF300="",IF(DE300&gt;1,ROUND(DE300*CE300,3),CE300),IF(DE300&gt;1,ROUND(DE300*CF300,3),CF300))),IF(AND(CE300="",CF300=""),"",IF(CF300="",IF(DE300&gt;1,ROUND(DE300*CE300*(1/(CK300)),3),CE300*(1/(CK300))),IF(DE300&gt;1,ROUND(DE300*CF300*(1/(CK300)),3),CF300*(1/(CK300))))))</f>
        <v/>
      </c>
      <c r="CP300" s="2043">
        <f>IF(COUNTIF(Overview!K12:K14,TRUE)&gt;0,2,IF(COUNTIF(Overview!L12:L14,TRUE)&gt;0,4,0))</f>
        <v/>
      </c>
      <c r="CQ300" s="1472">
        <f>IF(CO300="","",IF(CO300&gt;CP300,"Fail","Pass"))</f>
        <v/>
      </c>
      <c r="CR300" s="1481"/>
      <c r="CS300" s="1565">
        <f>MyTimestamp(CO300)</f>
        <v/>
      </c>
      <c r="CT300" s="1531">
        <f>IF(CE300="",0,15)+IF(CF300="",0,15)</f>
        <v/>
      </c>
      <c r="CU300" s="1532">
        <f>IF(CT300=0,0,2)</f>
        <v/>
      </c>
      <c r="CV300" s="859"/>
      <c r="CW300" s="859"/>
      <c r="CX300" s="2038"/>
      <c r="CY300" s="2044"/>
      <c r="CZ300" s="1543">
        <f>10^(CJ300/20)*100-100</f>
        <v/>
      </c>
      <c r="DA300" s="1331"/>
      <c r="DB300" s="709"/>
      <c r="DC300" s="777">
        <f>IF(DA300="","",10^(DA300/10))</f>
        <v/>
      </c>
      <c r="DD300" s="1377">
        <f>IF(ISNUMBER(DB300)=FALSE,"",10^(DB300/10))</f>
        <v/>
      </c>
      <c r="DE300" s="1543">
        <f>IF(AND(ISNUMBER(DC300),ISNUMBER(DD300)),IF(DC300/DD300&gt;1,ROUND((DC300)/DD300,3),1),1)</f>
        <v/>
      </c>
      <c r="DF300" s="1541"/>
      <c r="DG300" s="1541"/>
      <c r="DH300" s="1541"/>
      <c r="DI300" s="1541"/>
      <c r="DJ300" s="1541"/>
      <c r="DK300" s="1541"/>
      <c r="DL300" s="1541"/>
      <c r="DM300" s="1541"/>
      <c r="DN300" s="1541"/>
      <c r="DO300" s="1541"/>
      <c r="DP300" s="1541"/>
      <c r="DQ300" s="1541"/>
      <c r="DR300" s="1541"/>
    </row>
    <row r="301" ht="12.75" x14ac:dyDescent="0.2">
      <c r="A301" s="1541"/>
      <c r="B301" s="1541"/>
      <c r="C301"/>
      <c r="D301" s="130">
        <f>IF(BX$291="Close to Ear","EN 62209-1","EN 62209-2")</f>
        <v/>
      </c>
      <c r="E301" s="130">
        <f>IF(CG301="Close to Ear","2016","2010/A1:2019")</f>
        <v/>
      </c>
      <c r="F301" s="1488" t="inlineStr">
        <is>
          <t>5.3</t>
        </is>
      </c>
      <c r="G301" s="1497"/>
      <c r="H301" s="120">
        <f>BV301</f>
        <v/>
      </c>
      <c r="I301" s="120">
        <f>BW301</f>
        <v/>
      </c>
      <c r="J301" s="687" t="inlineStr">
        <is>
          <t>Cat M1</t>
        </is>
      </c>
      <c r="K301" s="194" t="inlineStr">
        <is>
          <t>FDD1</t>
        </is>
      </c>
      <c r="L301" s="115"/>
      <c r="M301" s="120">
        <v>15</v>
      </c>
      <c r="N301" s="119" t="inlineStr">
        <is>
          <t>16QAM</t>
        </is>
      </c>
      <c r="O301" s="131"/>
      <c r="P301" s="6597">
        <v>0</v>
      </c>
      <c r="Q301" s="131">
        <v>3</v>
      </c>
      <c r="R301" s="131">
        <v>0</v>
      </c>
      <c r="S301" s="120"/>
      <c r="T301" s="120">
        <v>18300</v>
      </c>
      <c r="U301" s="120">
        <v>1950</v>
      </c>
      <c r="V301" s="119"/>
      <c r="W301" s="197"/>
      <c r="X301" s="119"/>
      <c r="Y301" s="119"/>
      <c r="Z301" s="119"/>
      <c r="AA301" s="115"/>
      <c r="AB301" s="115"/>
      <c r="AC301" s="689">
        <f>IF(OR(BX$291="Close to Ear",BX$291="Close to Head"),"Head",IF(BX$291="Extremity","Extremity","Body"))</f>
        <v/>
      </c>
      <c r="AD301" s="690">
        <f>CA301</f>
        <v/>
      </c>
      <c r="AE301" s="688">
        <f>CB301</f>
        <v/>
      </c>
      <c r="AF301" s="115"/>
      <c r="AG301" s="808">
        <f>IF(AZ301="","N/A",IF(CQ301="Pass","P","F"))</f>
        <v/>
      </c>
      <c r="AH301" s="129"/>
      <c r="AI301" s="129"/>
      <c r="AJ301" s="129"/>
      <c r="AK301" s="119"/>
      <c r="AL301" s="115"/>
      <c r="AM301" s="119"/>
      <c r="AN301" s="119"/>
      <c r="AO301" s="692"/>
      <c r="AP301" s="692"/>
      <c r="AQ301" s="692"/>
      <c r="AR301" s="692"/>
      <c r="AS301" s="692"/>
      <c r="AT301" s="691">
        <f>CE301</f>
        <v/>
      </c>
      <c r="AU301" s="691">
        <f>CF301</f>
        <v/>
      </c>
      <c r="AV301" s="813"/>
      <c r="AW301" s="813"/>
      <c r="AX301" s="197">
        <f>CZ301</f>
        <v/>
      </c>
      <c r="AY301" s="197">
        <f>DE301</f>
        <v/>
      </c>
      <c r="AZ301" s="3379">
        <f>CO301</f>
        <v/>
      </c>
      <c r="BA301" s="3380"/>
      <c r="BB301" s="197">
        <f>CP301</f>
        <v/>
      </c>
      <c r="BC301" s="813"/>
      <c r="BD301" s="197">
        <f>CR301</f>
        <v/>
      </c>
      <c r="BE301" s="121">
        <f>CS301</f>
        <v/>
      </c>
      <c r="BF301" s="122">
        <f>CT301*60</f>
        <v/>
      </c>
      <c r="BG301" s="121">
        <f>BE301</f>
        <v/>
      </c>
      <c r="BH301" s="122">
        <f>CU301*60</f>
        <v/>
      </c>
      <c r="BI301" s="122">
        <f>CV301</f>
        <v/>
      </c>
      <c r="BJ301" s="117"/>
      <c r="BK301" s="812">
        <f>Overview!$E$7</f>
        <v/>
      </c>
      <c r="BL301" s="117"/>
      <c r="BM301" s="836">
        <f>CW301</f>
        <v/>
      </c>
      <c r="BN301" s="812">
        <f>Overview!$P$153</f>
        <v/>
      </c>
      <c r="BO301" s="117" t="inlineStr">
        <is>
          <t>Revisar: la misma frecuencia aparece con varios canales en esta banda (18050 / 18300 / 18525)</t>
        </is>
      </c>
      <c r="BP301" s="117"/>
      <c r="BQ301" s="115"/>
      <c r="BR301" s="1478"/>
      <c r="BS301" s="1548"/>
      <c r="BT301" s="2127" t="inlineStr">
        <is>
          <t>LTE CATM1</t>
        </is>
      </c>
      <c r="BU301" s="2089" t="inlineStr">
        <is>
          <t>FDD1</t>
        </is>
      </c>
      <c r="BV301" s="430">
        <f>Overview!$H$28</f>
        <v/>
      </c>
      <c r="BW301" s="2010"/>
      <c r="BX301" s="2089"/>
      <c r="BY301" s="2129"/>
      <c r="BZ301" s="2131">
        <f>IF(COUNT('Conducted LTE CATM1'!$AH$3:$AH$265)=0,15,INDEX('Conducted LTE CATM1'!$M$3:$M$265,MATCH(MAX('Conducted LTE CATM1'!$AH$3:$AH$265),'Conducted LTE CATM1'!$AH$3:$AH$265,0)))</f>
        <v>15</v>
      </c>
      <c r="CA301" s="467" t="str">
        <f>CA300</f>
        <v>TBD</v>
      </c>
      <c r="CB301" s="200">
        <v>0</v>
      </c>
      <c r="CC301" s="1679">
        <f>IF(COUNT('Conducted LTE CATM1'!$AH$3:$AH$265)=0,18300,INDEX('Conducted LTE CATM1'!$T$3:$T$265,MATCH(MAX('Conducted LTE CATM1'!$AH$3:$AH$265),'Conducted LTE CATM1'!$AH$3:$AH$265,0)))</f>
        <v>18300</v>
      </c>
      <c r="CD301" s="1679">
        <f>IF(COUNT('Conducted LTE CATM1'!$AH$3:$AH$265)=0,1950,INDEX('Conducted LTE CATM1'!$U$3:$U$265,MATCH(MAX('Conducted LTE CATM1'!$AH$3:$AH$265),'Conducted LTE CATM1'!$AH$3:$AH$265,0)))</f>
        <v>1950</v>
      </c>
      <c r="CE301" s="1523"/>
      <c r="CF301" s="1523"/>
      <c r="CG301" s="387" t="str">
        <f>IF(OR($BY$291="",$BY$291=""),"",$BY$291)</f>
        <v/>
      </c>
      <c r="CH301" s="387">
        <f>BZ301</f>
        <v/>
      </c>
      <c r="CI301" s="387">
        <f>CA301</f>
        <v/>
      </c>
      <c r="CJ301" s="1527"/>
      <c r="CK301" s="2042"/>
      <c r="CL301" s="206">
        <f>IF(CF301=""," ",IF(ABS(CE301-CF301)&lt;=0.125,"Valid","Not valid"))</f>
        <v/>
      </c>
      <c r="CM301" s="207">
        <f> IF(CE301="","",IF(AND(CE301&lt;&gt;"",CF301=""),IF(CE301&gt;=1,"Medir+Sig Max","No"),IF(CF301&lt;&gt;"",IF(CF301&gt;=1,"Medir+Sig Max","No"),"")))</f>
        <v/>
      </c>
      <c r="CN301" s="1787"/>
      <c r="CO301" s="220">
        <f>IF(CK301="",IF(AND(CE301="",CF301=""),"",IF(CF301="",IF(DE301&gt;1,ROUND(DE301*CE301,3),CE301),IF(DE301&gt;1,ROUND(DE301*CF301,3),CF301))),IF(AND(CE301="",CF301=""),"",IF(CF301="",IF(DE301&gt;1,ROUND(DE301*CE301*(1/(CK301)),3),CE301*(1/(CK301))),IF(DE301&gt;1,ROUND(DE301*CF301*(1/(CK301)),3),CF301*(1/(CK301))))))</f>
        <v/>
      </c>
      <c r="CP301" s="2043">
        <f>IF(COUNTIF(Overview!K12:K14,TRUE)&gt;0,2,IF(COUNTIF(Overview!L12:L14,TRUE)&gt;0,4,0))</f>
        <v/>
      </c>
      <c r="CQ301" s="1472">
        <f>IF(CO301="","",IF(CO301&gt;CP301,"Fail","Pass"))</f>
        <v/>
      </c>
      <c r="CR301" s="1481"/>
      <c r="CS301" s="1565">
        <f>MyTimestamp(CO301)</f>
        <v/>
      </c>
      <c r="CT301" s="1531">
        <f>IF(CE301="",0,15)+IF(CF301="",0,15)</f>
        <v/>
      </c>
      <c r="CU301" s="1532">
        <f>IF(CT301=0,0,2)</f>
        <v/>
      </c>
      <c r="CV301" s="859"/>
      <c r="CW301" s="859"/>
      <c r="CX301" s="2038"/>
      <c r="CY301" s="2044"/>
      <c r="CZ301" s="1543">
        <f>10^(CJ301/20)*100-100</f>
        <v/>
      </c>
      <c r="DA301" s="1331"/>
      <c r="DB301" s="709"/>
      <c r="DC301" s="777">
        <f>IF(DA301="","",10^(DA301/10))</f>
        <v/>
      </c>
      <c r="DD301" s="1377">
        <f>IF(ISNUMBER(DB301)=FALSE,"",10^(DB301/10))</f>
        <v/>
      </c>
      <c r="DE301" s="1543">
        <f>IF(AND(ISNUMBER(DC301),ISNUMBER(DD301)),IF(DC301/DD301&gt;1,ROUND((DC301)/DD301,3),1),1)</f>
        <v/>
      </c>
      <c r="DF301" s="1541"/>
      <c r="DG301" s="1541"/>
      <c r="DH301" s="1541"/>
      <c r="DI301" s="1541"/>
      <c r="DJ301" s="1541"/>
      <c r="DK301" s="1541"/>
      <c r="DL301" s="1541"/>
      <c r="DM301" s="1541"/>
      <c r="DN301" s="1541"/>
      <c r="DO301" s="1541"/>
      <c r="DP301" s="1541"/>
      <c r="DQ301" s="1541"/>
      <c r="DR301" s="1541"/>
    </row>
    <row r="302" ht="12.75" x14ac:dyDescent="0.2">
      <c r="A302" s="1541"/>
      <c r="B302" s="1541"/>
      <c r="C302"/>
      <c r="D302" s="130">
        <f>IF(BX$291="Close to Ear","EN 62209-1","EN 62209-2")</f>
        <v/>
      </c>
      <c r="E302" s="130">
        <f>IF(CG302="Close to Ear","2016","2010/A1:2019")</f>
        <v/>
      </c>
      <c r="F302" s="1488" t="inlineStr">
        <is>
          <t>5.3</t>
        </is>
      </c>
      <c r="G302" s="1497"/>
      <c r="H302" s="120">
        <f>BV302</f>
        <v/>
      </c>
      <c r="I302" s="120">
        <f>BW302</f>
        <v/>
      </c>
      <c r="J302" s="687" t="inlineStr">
        <is>
          <t>Cat M1</t>
        </is>
      </c>
      <c r="K302" s="194" t="inlineStr">
        <is>
          <t>FDD1</t>
        </is>
      </c>
      <c r="L302" s="115"/>
      <c r="M302" s="120">
        <v>15</v>
      </c>
      <c r="N302" s="119" t="inlineStr">
        <is>
          <t>16QAM</t>
        </is>
      </c>
      <c r="O302" s="131"/>
      <c r="P302" s="6597">
        <v>0</v>
      </c>
      <c r="Q302" s="131">
        <v>3</v>
      </c>
      <c r="R302" s="131">
        <v>0</v>
      </c>
      <c r="S302" s="120"/>
      <c r="T302" s="120">
        <v>18300</v>
      </c>
      <c r="U302" s="120">
        <v>1950</v>
      </c>
      <c r="V302" s="119"/>
      <c r="W302" s="197"/>
      <c r="X302" s="119"/>
      <c r="Y302" s="119"/>
      <c r="Z302" s="119"/>
      <c r="AA302" s="115"/>
      <c r="AB302" s="115"/>
      <c r="AC302" s="689">
        <f>IF(OR(BX$291="Close to Ear",BX$291="Close to Head"),"Head",IF(BX$291="Extremity","Extremity","Body"))</f>
        <v/>
      </c>
      <c r="AD302" s="690">
        <f>CA302</f>
        <v/>
      </c>
      <c r="AE302" s="688">
        <f>CB302</f>
        <v/>
      </c>
      <c r="AF302" s="115"/>
      <c r="AG302" s="808">
        <f>IF(AZ302="","N/A",IF(CQ302="Pass","P","F"))</f>
        <v/>
      </c>
      <c r="AH302" s="129"/>
      <c r="AI302" s="129"/>
      <c r="AJ302" s="129"/>
      <c r="AK302" s="119"/>
      <c r="AL302" s="115"/>
      <c r="AM302" s="119"/>
      <c r="AN302" s="119"/>
      <c r="AO302" s="692"/>
      <c r="AP302" s="692"/>
      <c r="AQ302" s="692"/>
      <c r="AR302" s="692"/>
      <c r="AS302" s="692"/>
      <c r="AT302" s="691">
        <f>CE302</f>
        <v/>
      </c>
      <c r="AU302" s="691">
        <f>CF302</f>
        <v/>
      </c>
      <c r="AV302" s="813"/>
      <c r="AW302" s="813"/>
      <c r="AX302" s="197">
        <f>CZ302</f>
        <v/>
      </c>
      <c r="AY302" s="197">
        <f>DE302</f>
        <v/>
      </c>
      <c r="AZ302" s="3379">
        <f>CO302</f>
        <v/>
      </c>
      <c r="BA302" s="3380"/>
      <c r="BB302" s="197">
        <f>CP302</f>
        <v/>
      </c>
      <c r="BC302" s="813"/>
      <c r="BD302" s="197">
        <f>CR302</f>
        <v/>
      </c>
      <c r="BE302" s="121">
        <f>CS302</f>
        <v/>
      </c>
      <c r="BF302" s="122">
        <f>CT302*60</f>
        <v/>
      </c>
      <c r="BG302" s="121">
        <f>BE302</f>
        <v/>
      </c>
      <c r="BH302" s="122">
        <f>CU302*60</f>
        <v/>
      </c>
      <c r="BI302" s="122">
        <f>CV302</f>
        <v/>
      </c>
      <c r="BJ302" s="117"/>
      <c r="BK302" s="812">
        <f>Overview!$E$7</f>
        <v/>
      </c>
      <c r="BL302" s="117"/>
      <c r="BM302" s="836">
        <f>CW302</f>
        <v/>
      </c>
      <c r="BN302" s="812">
        <f>Overview!$P$153</f>
        <v/>
      </c>
      <c r="BO302" s="117" t="inlineStr">
        <is>
          <t>Revisar: la misma frecuencia aparece con varios canales en esta banda (18050 / 18300 / 18525)</t>
        </is>
      </c>
      <c r="BP302" s="117"/>
      <c r="BQ302" s="115"/>
      <c r="BR302" s="1478"/>
      <c r="BS302" s="1548"/>
      <c r="BT302" s="2127" t="inlineStr">
        <is>
          <t>LTE CATM1</t>
        </is>
      </c>
      <c r="BU302" s="2089" t="inlineStr">
        <is>
          <t>FDD1</t>
        </is>
      </c>
      <c r="BV302" s="430">
        <f>Overview!$H$28</f>
        <v/>
      </c>
      <c r="BW302" s="2010"/>
      <c r="BX302" s="1872"/>
      <c r="BY302" s="2132"/>
      <c r="BZ302" s="2131">
        <f>IF(COUNT('Conducted LTE CATM1'!$AH$3:$AH$265)=0,15,INDEX('Conducted LTE CATM1'!$M$3:$M$265,MATCH(MAX('Conducted LTE CATM1'!$AH$3:$AH$265),'Conducted LTE CATM1'!$AH$3:$AH$265,0)))</f>
        <v>15</v>
      </c>
      <c r="CA302" s="468" t="str">
        <f>CA301</f>
        <v>TBD</v>
      </c>
      <c r="CB302" s="201">
        <v>0</v>
      </c>
      <c r="CC302" s="1059">
        <f>IF(COUNT('Conducted LTE CATM1'!$AH$3:$AH$265)=0,18300,INDEX('Conducted LTE CATM1'!$T$3:$T$265,MATCH(MAX('Conducted LTE CATM1'!$AH$3:$AH$265),'Conducted LTE CATM1'!$AH$3:$AH$265,0)))</f>
        <v>18300</v>
      </c>
      <c r="CD302" s="1059">
        <f>IF(COUNT('Conducted LTE CATM1'!$AH$3:$AH$265)=0,1950,INDEX('Conducted LTE CATM1'!$U$3:$U$265,MATCH(MAX('Conducted LTE CATM1'!$AH$3:$AH$265),'Conducted LTE CATM1'!$AH$3:$AH$265,0)))</f>
        <v>1950</v>
      </c>
      <c r="CE302" s="1874"/>
      <c r="CF302" s="1874"/>
      <c r="CG302" s="388" t="str">
        <f>IF(OR($BY$291="",$BY$291=""),"",$BY$291)</f>
        <v/>
      </c>
      <c r="CH302" s="388">
        <f>BZ302</f>
        <v/>
      </c>
      <c r="CI302" s="388">
        <f>CA302</f>
        <v/>
      </c>
      <c r="CJ302" s="2046"/>
      <c r="CK302" s="2042"/>
      <c r="CL302" s="212">
        <f>IF(CF302=""," ",IF(ABS(CE302-CF302)&lt;=0.125,"Valid","Not valid"))</f>
        <v/>
      </c>
      <c r="CM302" s="213">
        <f> IF(CE302="","",IF(AND(CE302&lt;&gt;"",CF302=""),IF(CE302&gt;=1,"Medir+Sig Max","No"),IF(CF302&lt;&gt;"",IF(CF302&gt;=1,"Medir+Sig Max","No"),"")))</f>
        <v/>
      </c>
      <c r="CN302" s="1794"/>
      <c r="CO302" s="221">
        <f>IF(CK302="",IF(AND(CE302="",CF302=""),"",IF(CF302="",IF(DE302&gt;1,ROUND(DE302*CE302,3),CE302),IF(DE302&gt;1,ROUND(DE302*CF302,3),CF302))),IF(AND(CE302="",CF302=""),"",IF(CF302="",IF(DE302&gt;1,ROUND(DE302*CE302*(1/(CK302)),3),CE302*(1/(CK302))),IF(DE302&gt;1,ROUND(DE302*CF302*(1/(CK302)),3),CF302*(1/(CK302))))))</f>
        <v/>
      </c>
      <c r="CP302" s="2048">
        <f>IF(COUNTIF(Overview!K12:K14,TRUE)&gt;0,2,IF(COUNTIF(Overview!L12:L14,TRUE)&gt;0,4,0))</f>
        <v/>
      </c>
      <c r="CQ302" s="1473">
        <f>IF(CO302="","",IF(CO302&gt;CP302,"Fail","Pass"))</f>
        <v/>
      </c>
      <c r="CR302" s="1482"/>
      <c r="CS302" s="1566">
        <f>MyTimestamp(CO302)</f>
        <v/>
      </c>
      <c r="CT302" s="1535">
        <f>IF(CE302="",0,15)+IF(CF302="",0,15)</f>
        <v/>
      </c>
      <c r="CU302" s="1536">
        <f>IF(CT302=0,0,2)</f>
        <v/>
      </c>
      <c r="CV302" s="861"/>
      <c r="CW302" s="861"/>
      <c r="CX302" s="2038"/>
      <c r="CY302" s="2050"/>
      <c r="CZ302" s="1545">
        <f>10^(CJ302/20)*100-100</f>
        <v/>
      </c>
      <c r="DA302" s="1333"/>
      <c r="DB302" s="710"/>
      <c r="DC302" s="779">
        <f>IF(DA302="","",10^(DA302/10))</f>
        <v/>
      </c>
      <c r="DD302" s="1379">
        <f>IF(ISNUMBER(DB302)=FALSE,"",10^(DB302/10))</f>
        <v/>
      </c>
      <c r="DE302" s="1545">
        <f>IF(AND(ISNUMBER(DC302),ISNUMBER(DD302)),IF(DC302/DD302&gt;1,ROUND((DC302)/DD302,3),1),1)</f>
        <v/>
      </c>
      <c r="DF302" s="1541"/>
      <c r="DG302" s="1541"/>
      <c r="DH302" s="1541"/>
      <c r="DI302" s="1541"/>
      <c r="DJ302" s="1541"/>
      <c r="DK302" s="1541"/>
      <c r="DL302" s="1541"/>
      <c r="DM302" s="1541"/>
      <c r="DN302" s="1541"/>
      <c r="DO302" s="1541"/>
      <c r="DP302" s="1541"/>
      <c r="DQ302" s="1541"/>
      <c r="DR302" s="1541"/>
    </row>
    <row r="303" ht="12.75" x14ac:dyDescent="0.2">
      <c r="A303" s="1541"/>
      <c r="B303" s="1541"/>
      <c r="C303"/>
      <c r="D303" s="130">
        <f>IF(BX$291="Close to Ear","EN 62209-1","EN 62209-2")</f>
        <v/>
      </c>
      <c r="E303" s="130">
        <f>IF(CG303="Close to Ear","2016","2010/A1:2019")</f>
        <v/>
      </c>
      <c r="F303" s="1488" t="inlineStr">
        <is>
          <t>5.3</t>
        </is>
      </c>
      <c r="G303" s="1497"/>
      <c r="H303" s="120">
        <f>BV303</f>
        <v/>
      </c>
      <c r="I303" s="120">
        <f>BW303</f>
        <v/>
      </c>
      <c r="J303" s="687" t="inlineStr">
        <is>
          <t>Cat M1</t>
        </is>
      </c>
      <c r="K303" s="194" t="inlineStr">
        <is>
          <t>FDD1</t>
        </is>
      </c>
      <c r="L303" s="115"/>
      <c r="M303" s="120">
        <v>15</v>
      </c>
      <c r="N303" s="119" t="inlineStr">
        <is>
          <t>16QAM</t>
        </is>
      </c>
      <c r="O303" s="131"/>
      <c r="P303" s="6597">
        <v>0</v>
      </c>
      <c r="Q303" s="131">
        <v>3</v>
      </c>
      <c r="R303" s="131">
        <v>0</v>
      </c>
      <c r="S303" s="120"/>
      <c r="T303" s="120">
        <v>18300</v>
      </c>
      <c r="U303" s="120">
        <v>1950</v>
      </c>
      <c r="V303" s="119"/>
      <c r="W303" s="197"/>
      <c r="X303" s="119"/>
      <c r="Y303" s="119"/>
      <c r="Z303" s="119"/>
      <c r="AA303" s="115"/>
      <c r="AB303" s="115"/>
      <c r="AC303" s="689">
        <f>IF(OR(BX$291="Close to Ear",BX$291="Close to Head"),"Head",IF(BX$291="Extremity","Extremity","Body"))</f>
        <v/>
      </c>
      <c r="AD303" s="690">
        <f>CA303</f>
        <v/>
      </c>
      <c r="AE303" s="688">
        <f>CB303</f>
        <v/>
      </c>
      <c r="AF303" s="115"/>
      <c r="AG303" s="808">
        <f>IF(AZ303="","N/A",IF(CQ303="Pass","P","F"))</f>
        <v/>
      </c>
      <c r="AH303" s="129"/>
      <c r="AI303" s="129"/>
      <c r="AJ303" s="129"/>
      <c r="AK303" s="119"/>
      <c r="AL303" s="115"/>
      <c r="AM303" s="119"/>
      <c r="AN303" s="119"/>
      <c r="AO303" s="692"/>
      <c r="AP303" s="692"/>
      <c r="AQ303" s="692"/>
      <c r="AR303" s="692"/>
      <c r="AS303" s="692"/>
      <c r="AT303" s="691">
        <f>CE303</f>
        <v/>
      </c>
      <c r="AU303" s="691">
        <f>CF303</f>
        <v/>
      </c>
      <c r="AV303" s="813"/>
      <c r="AW303" s="813"/>
      <c r="AX303" s="197">
        <f>CZ303</f>
        <v/>
      </c>
      <c r="AY303" s="197">
        <f>DE303</f>
        <v/>
      </c>
      <c r="AZ303" s="3379">
        <f>CO303</f>
        <v/>
      </c>
      <c r="BA303" s="3380"/>
      <c r="BB303" s="197">
        <f>CP303</f>
        <v/>
      </c>
      <c r="BC303" s="813"/>
      <c r="BD303" s="197">
        <f>CR303</f>
        <v/>
      </c>
      <c r="BE303" s="121">
        <f>CS303</f>
        <v/>
      </c>
      <c r="BF303" s="122">
        <f>CT303*60</f>
        <v/>
      </c>
      <c r="BG303" s="121">
        <f>BE303</f>
        <v/>
      </c>
      <c r="BH303" s="122">
        <f>CU303*60</f>
        <v/>
      </c>
      <c r="BI303" s="122">
        <f>CV303</f>
        <v/>
      </c>
      <c r="BJ303" s="117"/>
      <c r="BK303" s="812">
        <f>Overview!$E$7</f>
        <v/>
      </c>
      <c r="BL303" s="117"/>
      <c r="BM303" s="836">
        <f>CW303</f>
        <v/>
      </c>
      <c r="BN303" s="812">
        <f>Overview!$P$153</f>
        <v/>
      </c>
      <c r="BO303" s="117" t="inlineStr">
        <is>
          <t>Revisar: la misma frecuencia aparece con varios canales en esta banda (18050 / 18300 / 18525)</t>
        </is>
      </c>
      <c r="BP303" s="117"/>
      <c r="BQ303" s="115"/>
      <c r="BR303" s="1478"/>
      <c r="BS303" s="1548"/>
      <c r="BT303" s="2127" t="inlineStr">
        <is>
          <t>LTE CATM1</t>
        </is>
      </c>
      <c r="BU303" s="2089" t="inlineStr">
        <is>
          <t>FDD1</t>
        </is>
      </c>
      <c r="BV303" s="430">
        <f>Overview!$H$28</f>
        <v/>
      </c>
      <c r="BW303" s="2010"/>
      <c r="BX303" s="1872"/>
      <c r="BY303" s="2132"/>
      <c r="BZ303" s="2131">
        <f>IF(COUNT('Conducted LTE CATM1'!$AH$3:$AH$265)=0,15,INDEX('Conducted LTE CATM1'!$M$3:$M$265,MATCH(MAX('Conducted LTE CATM1'!$AH$3:$AH$265),'Conducted LTE CATM1'!$AH$3:$AH$265,0)))</f>
        <v>15</v>
      </c>
      <c r="CA303" s="468" t="str">
        <f>CONCATENATE(CA301," - Battery check 1")</f>
        <v>TBD - Battery check 1</v>
      </c>
      <c r="CB303" s="201">
        <v>0</v>
      </c>
      <c r="CC303" s="1059">
        <f>IF(COUNT('Conducted LTE CATM1'!$AH$3:$AH$265)=0,18300,INDEX('Conducted LTE CATM1'!$T$3:$T$265,MATCH(MAX('Conducted LTE CATM1'!$AH$3:$AH$265),'Conducted LTE CATM1'!$AH$3:$AH$265,0)))</f>
        <v>18300</v>
      </c>
      <c r="CD303" s="1059">
        <f>IF(COUNT('Conducted LTE CATM1'!$AH$3:$AH$265)=0,1950,INDEX('Conducted LTE CATM1'!$U$3:$U$265,MATCH(MAX('Conducted LTE CATM1'!$AH$3:$AH$265),'Conducted LTE CATM1'!$AH$3:$AH$265,0)))</f>
        <v>1950</v>
      </c>
      <c r="CE303" s="1874"/>
      <c r="CF303" s="1874"/>
      <c r="CG303" s="388" t="str">
        <f>IF(OR($BY$291="",$BY$291=""),"",$BY$291)</f>
        <v/>
      </c>
      <c r="CH303" s="388">
        <f>BZ303</f>
        <v/>
      </c>
      <c r="CI303" s="388">
        <f>CA303</f>
        <v/>
      </c>
      <c r="CJ303" s="2046"/>
      <c r="CK303" s="2042"/>
      <c r="CL303" s="212">
        <f>IF(CF303=""," ",IF(ABS(CE303-CF303)&lt;=0.125,"Valid","Not valid"))</f>
        <v/>
      </c>
      <c r="CM303" s="213">
        <f> IF(CE303="","",IF(AND(CE303&lt;&gt;"",CF303=""),IF(CE303&gt;=1,"Medir+Sig Max","No"),IF(CF303&lt;&gt;"",IF(CF303&gt;=1,"Medir+Sig Max","No"),"")))</f>
        <v/>
      </c>
      <c r="CN303" s="1794"/>
      <c r="CO303" s="221">
        <f>IF(CK303="",IF(AND(CE303="",CF303=""),"",IF(CF303="",IF(DE303&gt;1,ROUND(DE303*CE303,3),CE303),IF(DE303&gt;1,ROUND(DE303*CF303,3),CF303))),IF(AND(CE303="",CF303=""),"",IF(CF303="",IF(DE303&gt;1,ROUND(DE303*CE303*(1/(CK303)),3),CE303*(1/(CK303))),IF(DE303&gt;1,ROUND(DE303*CF303*(1/(CK303)),3),CF303*(1/(CK303))))))</f>
        <v/>
      </c>
      <c r="CP303" s="2048">
        <f>IF(COUNTIF(Overview!K12:K14,TRUE)&gt;0,2,IF(COUNTIF(Overview!L12:L14,TRUE)&gt;0,4,0))</f>
        <v/>
      </c>
      <c r="CQ303" s="1473">
        <f>IF(CO303="","",IF(CO303&gt;CP303,"Fail","Pass"))</f>
        <v/>
      </c>
      <c r="CR303" s="1482"/>
      <c r="CS303" s="1566">
        <f>MyTimestamp(CO303)</f>
        <v/>
      </c>
      <c r="CT303" s="1535">
        <f>IF(CE303="",0,15)+IF(CF303="",0,15)</f>
        <v/>
      </c>
      <c r="CU303" s="1536">
        <f>IF(CT303=0,0,2)</f>
        <v/>
      </c>
      <c r="CV303" s="861"/>
      <c r="CW303" s="861"/>
      <c r="CX303" s="2038"/>
      <c r="CY303" s="2050"/>
      <c r="CZ303" s="1545">
        <f>10^(CJ303/20)*100-100</f>
        <v/>
      </c>
      <c r="DA303" s="1333"/>
      <c r="DB303" s="710"/>
      <c r="DC303" s="779">
        <f>IF(DA303="","",10^(DA303/10))</f>
        <v/>
      </c>
      <c r="DD303" s="1379">
        <f>IF(ISNUMBER(DB303)=FALSE,"",10^(DB303/10))</f>
        <v/>
      </c>
      <c r="DE303" s="1545">
        <f>IF(AND(ISNUMBER(DC303),ISNUMBER(DD303)),IF(DC303/DD303&gt;1,ROUND((DC303)/DD303,3),1),1)</f>
        <v/>
      </c>
      <c r="DF303" s="1541"/>
      <c r="DG303" s="1541"/>
      <c r="DH303" s="1541"/>
      <c r="DI303" s="1541"/>
      <c r="DJ303" s="1541"/>
      <c r="DK303" s="1541"/>
      <c r="DL303" s="1541"/>
      <c r="DM303" s="1541"/>
      <c r="DN303" s="1541"/>
      <c r="DO303" s="1541"/>
      <c r="DP303" s="1541"/>
      <c r="DQ303" s="1541"/>
      <c r="DR303" s="1541"/>
    </row>
    <row r="304" ht="12.75" x14ac:dyDescent="0.2">
      <c r="A304" s="1541"/>
      <c r="B304" s="1541"/>
      <c r="C304"/>
      <c r="D304" s="130">
        <f>IF(BX$291="Close to Ear","EN 62209-1","EN 62209-2")</f>
        <v/>
      </c>
      <c r="E304" s="130">
        <f>IF(CG304="Close to Ear","2016","2010/A1:2019")</f>
        <v/>
      </c>
      <c r="F304" s="1488" t="inlineStr">
        <is>
          <t>5.3</t>
        </is>
      </c>
      <c r="G304" s="1497"/>
      <c r="H304" s="120">
        <f>BV304</f>
        <v/>
      </c>
      <c r="I304" s="120">
        <f>BW304</f>
        <v/>
      </c>
      <c r="J304" s="687" t="inlineStr">
        <is>
          <t>Cat M1</t>
        </is>
      </c>
      <c r="K304" s="194" t="inlineStr">
        <is>
          <t>FDD1</t>
        </is>
      </c>
      <c r="L304" s="115"/>
      <c r="M304" s="120">
        <v>15</v>
      </c>
      <c r="N304" s="119" t="inlineStr">
        <is>
          <t>16QAM</t>
        </is>
      </c>
      <c r="O304" s="131"/>
      <c r="P304" s="6597">
        <v>0</v>
      </c>
      <c r="Q304" s="131">
        <v>3</v>
      </c>
      <c r="R304" s="131">
        <v>0</v>
      </c>
      <c r="S304" s="120"/>
      <c r="T304" s="120">
        <v>18300</v>
      </c>
      <c r="U304" s="120">
        <v>1950</v>
      </c>
      <c r="V304" s="119"/>
      <c r="W304" s="197"/>
      <c r="X304" s="119"/>
      <c r="Y304" s="119"/>
      <c r="Z304" s="119"/>
      <c r="AA304" s="115"/>
      <c r="AB304" s="115"/>
      <c r="AC304" s="689">
        <f>IF(OR(BX$291="Close to Ear",BX$291="Close to Head"),"Head",IF(BX$291="Extremity","Extremity","Body"))</f>
        <v/>
      </c>
      <c r="AD304" s="690">
        <f>CA304</f>
        <v/>
      </c>
      <c r="AE304" s="688">
        <f>CB304</f>
        <v/>
      </c>
      <c r="AF304" s="115"/>
      <c r="AG304" s="808">
        <f>IF(AZ304="","N/A",IF(CQ304="Pass","P","F"))</f>
        <v/>
      </c>
      <c r="AH304" s="129"/>
      <c r="AI304" s="129"/>
      <c r="AJ304" s="129"/>
      <c r="AK304" s="119"/>
      <c r="AL304" s="115"/>
      <c r="AM304" s="119"/>
      <c r="AN304" s="119"/>
      <c r="AO304" s="692"/>
      <c r="AP304" s="692"/>
      <c r="AQ304" s="692"/>
      <c r="AR304" s="692"/>
      <c r="AS304" s="692"/>
      <c r="AT304" s="691">
        <f>CE304</f>
        <v/>
      </c>
      <c r="AU304" s="691">
        <f>CF304</f>
        <v/>
      </c>
      <c r="AV304" s="813"/>
      <c r="AW304" s="813"/>
      <c r="AX304" s="197">
        <f>CZ304</f>
        <v/>
      </c>
      <c r="AY304" s="197">
        <f>DE304</f>
        <v/>
      </c>
      <c r="AZ304" s="3379">
        <f>CO304</f>
        <v/>
      </c>
      <c r="BA304" s="3380"/>
      <c r="BB304" s="197">
        <f>CP304</f>
        <v/>
      </c>
      <c r="BC304" s="813"/>
      <c r="BD304" s="197">
        <f>CR304</f>
        <v/>
      </c>
      <c r="BE304" s="121">
        <f>CS304</f>
        <v/>
      </c>
      <c r="BF304" s="122">
        <f>CT304*60</f>
        <v/>
      </c>
      <c r="BG304" s="121">
        <f>BE304</f>
        <v/>
      </c>
      <c r="BH304" s="122">
        <f>CU304*60</f>
        <v/>
      </c>
      <c r="BI304" s="122">
        <f>CV304</f>
        <v/>
      </c>
      <c r="BJ304" s="117"/>
      <c r="BK304" s="812">
        <f>Overview!$E$7</f>
        <v/>
      </c>
      <c r="BL304" s="117"/>
      <c r="BM304" s="836">
        <f>CW304</f>
        <v/>
      </c>
      <c r="BN304" s="812">
        <f>Overview!$P$153</f>
        <v/>
      </c>
      <c r="BO304" s="117" t="inlineStr">
        <is>
          <t>Revisar: la misma frecuencia aparece con varios canales en esta banda (18050 / 18300 / 18525)</t>
        </is>
      </c>
      <c r="BP304" s="117"/>
      <c r="BQ304" s="115"/>
      <c r="BR304" s="1478"/>
      <c r="BS304" s="1548"/>
      <c r="BT304" s="2127" t="inlineStr">
        <is>
          <t>LTE CATM1</t>
        </is>
      </c>
      <c r="BU304" s="2089" t="inlineStr">
        <is>
          <t>FDD1</t>
        </is>
      </c>
      <c r="BV304" s="430">
        <f>Overview!$H$28</f>
        <v/>
      </c>
      <c r="BW304" s="2010"/>
      <c r="BX304" s="1872"/>
      <c r="BY304" s="2132"/>
      <c r="BZ304" s="2131">
        <f>IF(COUNT('Conducted LTE CATM1'!$AH$3:$AH$265)=0,15,INDEX('Conducted LTE CATM1'!$M$3:$M$265,MATCH(MAX('Conducted LTE CATM1'!$AH$3:$AH$265),'Conducted LTE CATM1'!$AH$3:$AH$265,0)))</f>
        <v>15</v>
      </c>
      <c r="CA304" s="468" t="str">
        <f>CONCATENATE(CA302," - Battery check 2")</f>
        <v>TBD - Battery check 2</v>
      </c>
      <c r="CB304" s="201">
        <v>0</v>
      </c>
      <c r="CC304" s="1059">
        <f>IF(COUNT('Conducted LTE CATM1'!$AH$3:$AH$265)=0,18300,INDEX('Conducted LTE CATM1'!$T$3:$T$265,MATCH(MAX('Conducted LTE CATM1'!$AH$3:$AH$265),'Conducted LTE CATM1'!$AH$3:$AH$265,0)))</f>
        <v>18300</v>
      </c>
      <c r="CD304" s="1059">
        <f>IF(COUNT('Conducted LTE CATM1'!$AH$3:$AH$265)=0,1950,INDEX('Conducted LTE CATM1'!$U$3:$U$265,MATCH(MAX('Conducted LTE CATM1'!$AH$3:$AH$265),'Conducted LTE CATM1'!$AH$3:$AH$265,0)))</f>
        <v>1950</v>
      </c>
      <c r="CE304" s="1874"/>
      <c r="CF304" s="1874"/>
      <c r="CG304" s="388" t="str">
        <f>IF(OR($BY$291="",$BY$291=""),"",$BY$291)</f>
        <v/>
      </c>
      <c r="CH304" s="388">
        <f>BZ304</f>
        <v/>
      </c>
      <c r="CI304" s="388">
        <f>CA304</f>
        <v/>
      </c>
      <c r="CJ304" s="2046"/>
      <c r="CK304" s="2042"/>
      <c r="CL304" s="212">
        <f>IF(CF304=""," ",IF(ABS(CE304-CF304)&lt;=0.125,"Valid","Not valid"))</f>
        <v/>
      </c>
      <c r="CM304" s="213">
        <f> IF(CE304="","",IF(AND(CE304&lt;&gt;"",CF304=""),IF(CE304&gt;=1,"Medir+Sig Max","No"),IF(CF304&lt;&gt;"",IF(CF304&gt;=1,"Medir+Sig Max","No"),"")))</f>
        <v/>
      </c>
      <c r="CN304" s="1794"/>
      <c r="CO304" s="221">
        <f>IF(CK304="",IF(AND(CE304="",CF304=""),"",IF(CF304="",IF(DE304&gt;1,ROUND(DE304*CE304,3),CE304),IF(DE304&gt;1,ROUND(DE304*CF304,3),CF304))),IF(AND(CE304="",CF304=""),"",IF(CF304="",IF(DE304&gt;1,ROUND(DE304*CE304*(1/(CK304)),3),CE304*(1/(CK304))),IF(DE304&gt;1,ROUND(DE304*CF304*(1/(CK304)),3),CF304*(1/(CK304))))))</f>
        <v/>
      </c>
      <c r="CP304" s="2048">
        <f>IF(COUNTIF(Overview!K12:K14,TRUE)&gt;0,2,IF(COUNTIF(Overview!L12:L14,TRUE)&gt;0,4,0))</f>
        <v/>
      </c>
      <c r="CQ304" s="1473">
        <f>IF(CO304="","",IF(CO304&gt;CP304,"Fail","Pass"))</f>
        <v/>
      </c>
      <c r="CR304" s="1482"/>
      <c r="CS304" s="1566">
        <f>MyTimestamp(CO304)</f>
        <v/>
      </c>
      <c r="CT304" s="1535">
        <f>IF(CE304="",0,15)+IF(CF304="",0,15)</f>
        <v/>
      </c>
      <c r="CU304" s="1536">
        <f>IF(CT304=0,0,2)</f>
        <v/>
      </c>
      <c r="CV304" s="861"/>
      <c r="CW304" s="861"/>
      <c r="CX304" s="2038"/>
      <c r="CY304" s="2050"/>
      <c r="CZ304" s="1545">
        <f>10^(CJ304/20)*100-100</f>
        <v/>
      </c>
      <c r="DA304" s="1333"/>
      <c r="DB304" s="710"/>
      <c r="DC304" s="779">
        <f>IF(DA304="","",10^(DA304/10))</f>
        <v/>
      </c>
      <c r="DD304" s="1379">
        <f>IF(ISNUMBER(DB304)=FALSE,"",10^(DB304/10))</f>
        <v/>
      </c>
      <c r="DE304" s="1545">
        <f>IF(AND(ISNUMBER(DC304),ISNUMBER(DD304)),IF(DC304/DD304&gt;1,ROUND((DC304)/DD304,3),1),1)</f>
        <v/>
      </c>
      <c r="DF304" s="1541"/>
      <c r="DG304" s="1541"/>
      <c r="DH304" s="1541"/>
      <c r="DI304" s="1541"/>
      <c r="DJ304" s="1541"/>
      <c r="DK304" s="1541"/>
      <c r="DL304" s="1541"/>
      <c r="DM304" s="1541"/>
      <c r="DN304" s="1541"/>
      <c r="DO304" s="1541"/>
      <c r="DP304" s="1541"/>
      <c r="DQ304" s="1541"/>
      <c r="DR304" s="1541"/>
    </row>
    <row r="305" ht="12.75" x14ac:dyDescent="0.2">
      <c r="A305" s="1541"/>
      <c r="B305" s="1541"/>
      <c r="C305"/>
      <c r="D305" s="130">
        <f>IF(BX$305="Close to Ear","EN 62209-1","EN 62209-2")</f>
        <v/>
      </c>
      <c r="E305" s="130">
        <f>IF(CG305="Close to Ear","2016","2010/A1:2019")</f>
        <v/>
      </c>
      <c r="F305" s="1488" t="inlineStr">
        <is>
          <t>5.3</t>
        </is>
      </c>
      <c r="G305" s="1497"/>
      <c r="H305" s="120">
        <f>BV305</f>
        <v/>
      </c>
      <c r="I305" s="120">
        <f>BW305</f>
        <v/>
      </c>
      <c r="J305" s="687" t="inlineStr">
        <is>
          <t>Cat M1</t>
        </is>
      </c>
      <c r="K305" s="194" t="inlineStr">
        <is>
          <t>FDD1</t>
        </is>
      </c>
      <c r="L305" s="115"/>
      <c r="M305" s="120">
        <v>15</v>
      </c>
      <c r="N305" s="119" t="inlineStr">
        <is>
          <t>16QAM</t>
        </is>
      </c>
      <c r="O305" s="131"/>
      <c r="P305" s="6597">
        <v>0</v>
      </c>
      <c r="Q305" s="131">
        <v>3</v>
      </c>
      <c r="R305" s="131">
        <v>0</v>
      </c>
      <c r="S305" s="120"/>
      <c r="T305" s="120">
        <v>18300</v>
      </c>
      <c r="U305" s="120">
        <v>1950</v>
      </c>
      <c r="V305" s="119"/>
      <c r="W305" s="197"/>
      <c r="X305" s="119"/>
      <c r="Y305" s="119"/>
      <c r="Z305" s="119"/>
      <c r="AA305" s="115"/>
      <c r="AB305" s="115"/>
      <c r="AC305" s="689">
        <f>IF(OR(BX$305="Close to Ear",BX$305="Close to Head"),"Head",IF(BX$305="Extremity","Extremity","Body"))</f>
        <v/>
      </c>
      <c r="AD305" s="690">
        <f>CA305</f>
        <v/>
      </c>
      <c r="AE305" s="688">
        <f>CB305</f>
        <v/>
      </c>
      <c r="AF305" s="115"/>
      <c r="AG305" s="808">
        <f>IF(AZ305="","N/A",IF(CQ305="Pass","P","F"))</f>
        <v/>
      </c>
      <c r="AH305" s="129"/>
      <c r="AI305" s="129"/>
      <c r="AJ305" s="129"/>
      <c r="AK305" s="119"/>
      <c r="AL305" s="115"/>
      <c r="AM305" s="119"/>
      <c r="AN305" s="119"/>
      <c r="AO305" s="692"/>
      <c r="AP305" s="692"/>
      <c r="AQ305" s="692"/>
      <c r="AR305" s="692"/>
      <c r="AS305" s="692"/>
      <c r="AT305" s="691">
        <f>CE305</f>
        <v/>
      </c>
      <c r="AU305" s="691">
        <f>CF305</f>
        <v/>
      </c>
      <c r="AV305" s="813"/>
      <c r="AW305" s="813"/>
      <c r="AX305" s="197">
        <f>CZ305</f>
        <v/>
      </c>
      <c r="AY305" s="197">
        <f>DE305</f>
        <v/>
      </c>
      <c r="AZ305" s="3379">
        <f>CO305</f>
        <v/>
      </c>
      <c r="BA305" s="3380"/>
      <c r="BB305" s="197">
        <f>CP305</f>
        <v/>
      </c>
      <c r="BC305" s="813"/>
      <c r="BD305" s="197">
        <f>CR305</f>
        <v/>
      </c>
      <c r="BE305" s="121">
        <f>CS305</f>
        <v/>
      </c>
      <c r="BF305" s="122">
        <f>CT305*60</f>
        <v/>
      </c>
      <c r="BG305" s="121">
        <f>BE305</f>
        <v/>
      </c>
      <c r="BH305" s="122">
        <f>CU305*60</f>
        <v/>
      </c>
      <c r="BI305" s="122">
        <f>CV305</f>
        <v/>
      </c>
      <c r="BJ305" s="117"/>
      <c r="BK305" s="812">
        <f>Overview!$E$7</f>
        <v/>
      </c>
      <c r="BL305" s="117"/>
      <c r="BM305" s="836">
        <f>CW305</f>
        <v/>
      </c>
      <c r="BN305" s="812">
        <f>Overview!$P$153</f>
        <v/>
      </c>
      <c r="BO305" s="117" t="inlineStr">
        <is>
          <t>Revisar: la misma frecuencia aparece con varios canales en esta banda (18050 / 18300 / 18525)</t>
        </is>
      </c>
      <c r="BP305" s="117"/>
      <c r="BQ305" s="115"/>
      <c r="BR305" s="1478"/>
      <c r="BS305" s="1548"/>
      <c r="BT305" s="2127" t="inlineStr">
        <is>
          <t>LTE CATM1</t>
        </is>
      </c>
      <c r="BU305" s="2089" t="inlineStr">
        <is>
          <t>FDD1</t>
        </is>
      </c>
      <c r="BV305" s="430">
        <f>Overview!$H$28</f>
        <v/>
      </c>
      <c r="BW305" s="2010"/>
      <c r="BX305" s="8327" t="inlineStr">
        <is>
          <t>Body</t>
        </is>
      </c>
      <c r="BY305" s="464"/>
      <c r="BZ305" s="1721">
        <f>IF(COUNT('Conducted LTE CATM1'!$AH$3:$AH$265)=0,15,INDEX('Conducted LTE CATM1'!$M$3:$M$265,MATCH(MAX('Conducted LTE CATM1'!$AH$3:$AH$265),'Conducted LTE CATM1'!$AH$3:$AH$265,0)))</f>
        <v>15</v>
      </c>
      <c r="CA305" s="1996" t="inlineStr">
        <is>
          <t>Front Face</t>
        </is>
      </c>
      <c r="CB305" s="202">
        <v>5</v>
      </c>
      <c r="CC305" s="1680">
        <f>IF(COUNT('Conducted LTE CATM1'!$AH$3:$AH$265)=0,18300,INDEX('Conducted LTE CATM1'!$T$3:$T$265,MATCH(MAX('Conducted LTE CATM1'!$AH$3:$AH$265),'Conducted LTE CATM1'!$AH$3:$AH$265,0)))</f>
        <v>18300</v>
      </c>
      <c r="CD305" s="1680">
        <f>IF(COUNT('Conducted LTE CATM1'!$AH$3:$AH$265)=0,1950,INDEX('Conducted LTE CATM1'!$U$3:$U$265,MATCH(MAX('Conducted LTE CATM1'!$AH$3:$AH$265),'Conducted LTE CATM1'!$AH$3:$AH$265,0)))</f>
        <v>1950</v>
      </c>
      <c r="CE305" s="1522"/>
      <c r="CF305" s="1522"/>
      <c r="CG305" s="386" t="str">
        <f>IF(OR($BY$291="",$BY$291=""),"",$BY$291)</f>
        <v/>
      </c>
      <c r="CH305" s="386">
        <f>BZ305</f>
        <v/>
      </c>
      <c r="CI305" s="386">
        <f>CA305</f>
        <v/>
      </c>
      <c r="CJ305" s="1526"/>
      <c r="CK305" s="2036"/>
      <c r="CL305" s="203">
        <f>IF(CF305=""," ",IF(ABS(CE305-CF305)&lt;=0.125,"Valid","Not valid"))</f>
        <v/>
      </c>
      <c r="CM305" s="204">
        <f> IF(CE305="","",IF(AND(CE305&lt;&gt;"",CF305=""),IF(CE305&gt;=1,"Medir+Sig Max","No"),IF(CF305&lt;&gt;"",IF(CF305&gt;=1,"Medir+Sig Max","No"),"")))</f>
        <v/>
      </c>
      <c r="CN305" s="1798"/>
      <c r="CO305" s="219">
        <f>IF(CK305="",IF(AND(CE305="",CF305=""),"",IF(CF305="",IF(DE305&gt;1,ROUND(DE305*CE305,3),CE305),IF(DE305&gt;1,ROUND(DE305*CF305,3),CF305))),IF(AND(CE305="",CF305=""),"",IF(CF305="",IF(DE305&gt;1,ROUND(DE305*CE305*(1/(CK305)),3),CE305*(1/(CK305))),IF(DE305&gt;1,ROUND(DE305*CF305*(1/(CK305)),3),CF305*(1/(CK305))))))</f>
        <v/>
      </c>
      <c r="CP305" s="2037">
        <f>IF(COUNTIF(Overview!K12:K14,TRUE)&gt;0,2,IF(COUNTIF(Overview!L12:L14,TRUE)&gt;0,4,0))</f>
        <v/>
      </c>
      <c r="CQ305" s="1471">
        <f>IF(CO305="","",IF(CO305&gt;CP305,"Fail","Pass"))</f>
        <v/>
      </c>
      <c r="CR305" s="1480"/>
      <c r="CS305" s="1564">
        <f>MyTimestamp(CO305)</f>
        <v/>
      </c>
      <c r="CT305" s="1529">
        <f>IF(CE305="",0,15)+IF(CF305="",0,15)</f>
        <v/>
      </c>
      <c r="CU305" s="1530">
        <f>IF(CT305=0,0,2)</f>
        <v/>
      </c>
      <c r="CV305" s="862"/>
      <c r="CW305" s="862"/>
      <c r="CX305" s="2038"/>
      <c r="CY305" s="2039"/>
      <c r="CZ305" s="1542">
        <f>10^(CJ305/20)*100-100</f>
        <v/>
      </c>
      <c r="DA305" s="1330"/>
      <c r="DB305" s="708"/>
      <c r="DC305" s="776">
        <f>IF(DA305="","",10^(DA305/10))</f>
        <v/>
      </c>
      <c r="DD305" s="1376">
        <f>IF(ISNUMBER(DB305)=FALSE,"",10^(DB305/10))</f>
        <v/>
      </c>
      <c r="DE305" s="1542">
        <f>IF(AND(ISNUMBER(DC305),ISNUMBER(DD305)),IF(DC305/DD305&gt;1,ROUND((DC305)/DD305,3),1),1)</f>
        <v/>
      </c>
      <c r="DF305" s="1670">
        <f>IF(ISNUMBER(CO305),IF(CO305&gt;=CP305*0.90625,"!!!MEASURE other two 1RB modes!!!  To include the results for these two additional RB modes please use any row below free (for example otehr band) and replace the information of each field (tech, band, freq, etc...) with the proper one",""),"")</f>
        <v/>
      </c>
      <c r="DG305" s="1541"/>
      <c r="DH305" s="1541"/>
      <c r="DI305" s="1541"/>
      <c r="DJ305" s="1541"/>
      <c r="DK305" s="1541"/>
      <c r="DL305" s="1541"/>
      <c r="DM305" s="1541"/>
      <c r="DN305" s="1541"/>
      <c r="DO305" s="1541"/>
      <c r="DP305" s="1541"/>
      <c r="DQ305" s="1541"/>
      <c r="DR305" s="1541"/>
    </row>
    <row r="306" ht="12.75" x14ac:dyDescent="0.2">
      <c r="A306" s="1541"/>
      <c r="B306" s="1541"/>
      <c r="C306"/>
      <c r="D306" s="130">
        <f>IF(BX$305="Close to Ear","EN 62209-1","EN 62209-2")</f>
        <v/>
      </c>
      <c r="E306" s="130">
        <f>IF(CG306="Close to Ear","2016","2010/A1:2019")</f>
        <v/>
      </c>
      <c r="F306" s="1488" t="inlineStr">
        <is>
          <t>5.3</t>
        </is>
      </c>
      <c r="G306" s="1497"/>
      <c r="H306" s="120">
        <f>BV306</f>
        <v/>
      </c>
      <c r="I306" s="120">
        <f>BW306</f>
        <v/>
      </c>
      <c r="J306" s="687" t="inlineStr">
        <is>
          <t>Cat M1</t>
        </is>
      </c>
      <c r="K306" s="194" t="inlineStr">
        <is>
          <t>FDD1</t>
        </is>
      </c>
      <c r="L306" s="115"/>
      <c r="M306" s="120">
        <v>15</v>
      </c>
      <c r="N306" s="119" t="inlineStr">
        <is>
          <t>16QAM</t>
        </is>
      </c>
      <c r="O306" s="131"/>
      <c r="P306" s="6597">
        <v>0</v>
      </c>
      <c r="Q306" s="131">
        <v>3</v>
      </c>
      <c r="R306" s="131">
        <v>0</v>
      </c>
      <c r="S306" s="120"/>
      <c r="T306" s="120">
        <v>18300</v>
      </c>
      <c r="U306" s="120">
        <v>1950</v>
      </c>
      <c r="V306" s="119"/>
      <c r="W306" s="197"/>
      <c r="X306" s="119"/>
      <c r="Y306" s="119"/>
      <c r="Z306" s="119"/>
      <c r="AA306" s="115"/>
      <c r="AB306" s="115"/>
      <c r="AC306" s="689">
        <f>IF(OR(BX$305="Close to Ear",BX$305="Close to Head"),"Head",IF(BX$305="Extremity","Extremity","Body"))</f>
        <v/>
      </c>
      <c r="AD306" s="690">
        <f>CA306</f>
        <v/>
      </c>
      <c r="AE306" s="688">
        <f>CB306</f>
        <v/>
      </c>
      <c r="AF306" s="115"/>
      <c r="AG306" s="808">
        <f>IF(AZ306="","N/A",IF(CQ306="Pass","P","F"))</f>
        <v/>
      </c>
      <c r="AH306" s="129"/>
      <c r="AI306" s="129"/>
      <c r="AJ306" s="129"/>
      <c r="AK306" s="119"/>
      <c r="AL306" s="115"/>
      <c r="AM306" s="119"/>
      <c r="AN306" s="119"/>
      <c r="AO306" s="692"/>
      <c r="AP306" s="692"/>
      <c r="AQ306" s="692"/>
      <c r="AR306" s="692"/>
      <c r="AS306" s="692"/>
      <c r="AT306" s="691">
        <f>CE306</f>
        <v/>
      </c>
      <c r="AU306" s="691">
        <f>CF306</f>
        <v/>
      </c>
      <c r="AV306" s="813"/>
      <c r="AW306" s="813"/>
      <c r="AX306" s="197">
        <f>CZ306</f>
        <v/>
      </c>
      <c r="AY306" s="197">
        <f>DE306</f>
        <v/>
      </c>
      <c r="AZ306" s="3379">
        <f>CO306</f>
        <v/>
      </c>
      <c r="BA306" s="3380"/>
      <c r="BB306" s="197">
        <f>CP306</f>
        <v/>
      </c>
      <c r="BC306" s="813"/>
      <c r="BD306" s="197">
        <f>CR306</f>
        <v/>
      </c>
      <c r="BE306" s="121">
        <f>CS306</f>
        <v/>
      </c>
      <c r="BF306" s="122">
        <f>CT306*60</f>
        <v/>
      </c>
      <c r="BG306" s="121">
        <f>BE306</f>
        <v/>
      </c>
      <c r="BH306" s="122">
        <f>CU306*60</f>
        <v/>
      </c>
      <c r="BI306" s="122">
        <f>CV306</f>
        <v/>
      </c>
      <c r="BJ306" s="117"/>
      <c r="BK306" s="812">
        <f>Overview!$E$7</f>
        <v/>
      </c>
      <c r="BL306" s="117"/>
      <c r="BM306" s="836">
        <f>CW306</f>
        <v/>
      </c>
      <c r="BN306" s="812">
        <f>Overview!$P$153</f>
        <v/>
      </c>
      <c r="BO306" s="117" t="inlineStr">
        <is>
          <t>Revisar: la misma frecuencia aparece con varios canales en esta banda (18050 / 18300 / 18525)</t>
        </is>
      </c>
      <c r="BP306" s="117"/>
      <c r="BQ306" s="115"/>
      <c r="BR306" s="1478"/>
      <c r="BS306" s="1548"/>
      <c r="BT306" s="2127" t="inlineStr">
        <is>
          <t>LTE CATM1</t>
        </is>
      </c>
      <c r="BU306" s="2089" t="inlineStr">
        <is>
          <t>FDD1</t>
        </is>
      </c>
      <c r="BV306" s="430">
        <f>Overview!$H$28</f>
        <v/>
      </c>
      <c r="BW306" s="2010"/>
      <c r="BX306" s="2089"/>
      <c r="BY306" s="465"/>
      <c r="BZ306" s="1721">
        <f>IF(COUNT('Conducted LTE CATM1'!$AH$3:$AH$265)=0,15,INDEX('Conducted LTE CATM1'!$M$3:$M$265,MATCH(MAX('Conducted LTE CATM1'!$AH$3:$AH$265),'Conducted LTE CATM1'!$AH$3:$AH$265,0)))</f>
        <v>15</v>
      </c>
      <c r="CA306" s="1997" t="inlineStr">
        <is>
          <t>Back Face</t>
        </is>
      </c>
      <c r="CB306" s="200">
        <v>5</v>
      </c>
      <c r="CC306" s="1681">
        <f>IF(COUNT('Conducted LTE CATM1'!$AH$3:$AH$265)=0,18300,INDEX('Conducted LTE CATM1'!$T$3:$T$265,MATCH(MAX('Conducted LTE CATM1'!$AH$3:$AH$265),'Conducted LTE CATM1'!$AH$3:$AH$265,0)))</f>
        <v>18300</v>
      </c>
      <c r="CD306" s="1681">
        <f>IF(COUNT('Conducted LTE CATM1'!$AH$3:$AH$265)=0,1950,INDEX('Conducted LTE CATM1'!$U$3:$U$265,MATCH(MAX('Conducted LTE CATM1'!$AH$3:$AH$265),'Conducted LTE CATM1'!$AH$3:$AH$265,0)))</f>
        <v>1950</v>
      </c>
      <c r="CE306" s="1523"/>
      <c r="CF306" s="1523"/>
      <c r="CG306" s="387" t="str">
        <f>IF(OR($BY$291="",$BY$291=""),"",$BY$291)</f>
        <v/>
      </c>
      <c r="CH306" s="387">
        <f>BZ306</f>
        <v/>
      </c>
      <c r="CI306" s="387">
        <f>CA306</f>
        <v/>
      </c>
      <c r="CJ306" s="1527"/>
      <c r="CK306" s="2042"/>
      <c r="CL306" s="206">
        <f>IF(CF306=""," ",IF(ABS(CE306-CF306)&lt;=0.125,"Valid","Not valid"))</f>
        <v/>
      </c>
      <c r="CM306" s="207">
        <f> IF(CE306="","",IF(AND(CE306&lt;&gt;"",CF306=""),IF(CE306&gt;=1,"Medir+Sig Max","No"),IF(CF306&lt;&gt;"",IF(CF306&gt;=1,"Medir+Sig Max","No"),"")))</f>
        <v/>
      </c>
      <c r="CN306" s="1787"/>
      <c r="CO306" s="220">
        <f>IF(CK306="",IF(AND(CE306="",CF306=""),"",IF(CF306="",IF(DE306&gt;1,ROUND(DE306*CE306,3),CE306),IF(DE306&gt;1,ROUND(DE306*CF306,3),CF306))),IF(AND(CE306="",CF306=""),"",IF(CF306="",IF(DE306&gt;1,ROUND(DE306*CE306*(1/(CK306)),3),CE306*(1/(CK306))),IF(DE306&gt;1,ROUND(DE306*CF306*(1/(CK306)),3),CF306*(1/(CK306))))))</f>
        <v/>
      </c>
      <c r="CP306" s="2043">
        <f>IF(COUNTIF(Overview!K12:K14,TRUE)&gt;0,2,IF(COUNTIF(Overview!L12:L14,TRUE)&gt;0,4,0))</f>
        <v/>
      </c>
      <c r="CQ306" s="1472">
        <f>IF(CO306="","",IF(CO306&gt;CP306,"Fail","Pass"))</f>
        <v/>
      </c>
      <c r="CR306" s="1481"/>
      <c r="CS306" s="1565">
        <f>MyTimestamp(CO306)</f>
        <v/>
      </c>
      <c r="CT306" s="1531">
        <f>IF(CE306="",0,15)+IF(CF306="",0,15)</f>
        <v/>
      </c>
      <c r="CU306" s="1532">
        <f>IF(CT306=0,0,2)</f>
        <v/>
      </c>
      <c r="CV306" s="859"/>
      <c r="CW306" s="859"/>
      <c r="CX306" s="2038"/>
      <c r="CY306" s="2044"/>
      <c r="CZ306" s="1543">
        <f>10^(CJ306/20)*100-100</f>
        <v/>
      </c>
      <c r="DA306" s="1331"/>
      <c r="DB306" s="709"/>
      <c r="DC306" s="777">
        <f>IF(DA306="","",10^(DA306/10))</f>
        <v/>
      </c>
      <c r="DD306" s="1377">
        <f>IF(ISNUMBER(DB306)=FALSE,"",10^(DB306/10))</f>
        <v/>
      </c>
      <c r="DE306" s="1543">
        <f>IF(AND(ISNUMBER(DC306),ISNUMBER(DD306)),IF(DC306/DD306&gt;1,ROUND((DC306)/DD306,3),1),1)</f>
        <v/>
      </c>
      <c r="DF306" s="1670">
        <f>IF(ISNUMBER(CO306),IF(CO306&gt;=CP306*0.90625,"!!!MEASURE other two 1RB modes!!!  To include the results for these two additional RB modes please use any row below free (for example otehr band) and replace the information of each field (tech, band, freq, etc...) with the proper one",""),"")</f>
        <v/>
      </c>
      <c r="DG306" s="1541"/>
      <c r="DH306" s="1541"/>
      <c r="DI306" s="1541"/>
      <c r="DJ306" s="1541"/>
      <c r="DK306" s="1541"/>
      <c r="DL306" s="1541"/>
      <c r="DM306" s="1541"/>
      <c r="DN306" s="1541"/>
      <c r="DO306" s="1541"/>
      <c r="DP306" s="1541"/>
      <c r="DQ306" s="1541"/>
      <c r="DR306" s="1541"/>
    </row>
    <row r="307" ht="12.75" x14ac:dyDescent="0.2">
      <c r="A307" s="1541"/>
      <c r="B307" s="1541"/>
      <c r="C307"/>
      <c r="D307" s="130">
        <f>IF(BX$305="Close to Ear","EN 62209-1","EN 62209-2")</f>
        <v/>
      </c>
      <c r="E307" s="130">
        <f>IF(CG307="Close to Ear","2016","2010/A1:2019")</f>
        <v/>
      </c>
      <c r="F307" s="1488" t="inlineStr">
        <is>
          <t>5.3</t>
        </is>
      </c>
      <c r="G307" s="1497"/>
      <c r="H307" s="120">
        <f>BV307</f>
        <v/>
      </c>
      <c r="I307" s="120">
        <f>BW307</f>
        <v/>
      </c>
      <c r="J307" s="687" t="inlineStr">
        <is>
          <t>Cat M1</t>
        </is>
      </c>
      <c r="K307" s="194" t="inlineStr">
        <is>
          <t>FDD1</t>
        </is>
      </c>
      <c r="L307" s="115"/>
      <c r="M307" s="120">
        <v>15</v>
      </c>
      <c r="N307" s="119" t="inlineStr">
        <is>
          <t>16QAM</t>
        </is>
      </c>
      <c r="O307" s="131"/>
      <c r="P307" s="6597">
        <v>0</v>
      </c>
      <c r="Q307" s="131">
        <v>3</v>
      </c>
      <c r="R307" s="131">
        <v>0</v>
      </c>
      <c r="S307" s="120"/>
      <c r="T307" s="120">
        <v>18300</v>
      </c>
      <c r="U307" s="120">
        <v>1950</v>
      </c>
      <c r="V307" s="119"/>
      <c r="W307" s="197"/>
      <c r="X307" s="119"/>
      <c r="Y307" s="119"/>
      <c r="Z307" s="119"/>
      <c r="AA307" s="115"/>
      <c r="AB307" s="115"/>
      <c r="AC307" s="689">
        <f>IF(OR(BX$305="Close to Ear",BX$305="Close to Head"),"Head",IF(BX$305="Extremity","Extremity","Body"))</f>
        <v/>
      </c>
      <c r="AD307" s="690">
        <f>CA307</f>
        <v/>
      </c>
      <c r="AE307" s="688">
        <f>CB307</f>
        <v/>
      </c>
      <c r="AF307" s="115"/>
      <c r="AG307" s="808">
        <f>IF(AZ307="","N/A",IF(CQ307="Pass","P","F"))</f>
        <v/>
      </c>
      <c r="AH307" s="129"/>
      <c r="AI307" s="129"/>
      <c r="AJ307" s="129"/>
      <c r="AK307" s="119"/>
      <c r="AL307" s="115"/>
      <c r="AM307" s="119"/>
      <c r="AN307" s="119"/>
      <c r="AO307" s="692"/>
      <c r="AP307" s="692"/>
      <c r="AQ307" s="692"/>
      <c r="AR307" s="692"/>
      <c r="AS307" s="692"/>
      <c r="AT307" s="691">
        <f>CE307</f>
        <v/>
      </c>
      <c r="AU307" s="691">
        <f>CF307</f>
        <v/>
      </c>
      <c r="AV307" s="813"/>
      <c r="AW307" s="813"/>
      <c r="AX307" s="197">
        <f>CZ307</f>
        <v/>
      </c>
      <c r="AY307" s="197">
        <f>DE307</f>
        <v/>
      </c>
      <c r="AZ307" s="3379">
        <f>CO307</f>
        <v/>
      </c>
      <c r="BA307" s="3380"/>
      <c r="BB307" s="197">
        <f>CP307</f>
        <v/>
      </c>
      <c r="BC307" s="813"/>
      <c r="BD307" s="197">
        <f>CR307</f>
        <v/>
      </c>
      <c r="BE307" s="121">
        <f>CS307</f>
        <v/>
      </c>
      <c r="BF307" s="122">
        <f>CT307*60</f>
        <v/>
      </c>
      <c r="BG307" s="121">
        <f>BE307</f>
        <v/>
      </c>
      <c r="BH307" s="122">
        <f>CU307*60</f>
        <v/>
      </c>
      <c r="BI307" s="122">
        <f>CV307</f>
        <v/>
      </c>
      <c r="BJ307" s="117"/>
      <c r="BK307" s="812">
        <f>Overview!$E$7</f>
        <v/>
      </c>
      <c r="BL307" s="117"/>
      <c r="BM307" s="836">
        <f>CW307</f>
        <v/>
      </c>
      <c r="BN307" s="812">
        <f>Overview!$P$153</f>
        <v/>
      </c>
      <c r="BO307" s="117" t="inlineStr">
        <is>
          <t>Revisar: la misma frecuencia aparece con varios canales en esta banda (18050 / 18300 / 18525)</t>
        </is>
      </c>
      <c r="BP307" s="117"/>
      <c r="BQ307" s="115"/>
      <c r="BR307" s="1478"/>
      <c r="BS307" s="1548"/>
      <c r="BT307" s="2127" t="inlineStr">
        <is>
          <t>LTE CATM1</t>
        </is>
      </c>
      <c r="BU307" s="2089" t="inlineStr">
        <is>
          <t>FDD1</t>
        </is>
      </c>
      <c r="BV307" s="430">
        <f>Overview!$H$28</f>
        <v/>
      </c>
      <c r="BW307" s="2010"/>
      <c r="BX307" s="2089"/>
      <c r="BY307" s="469"/>
      <c r="BZ307" s="1721">
        <f>IF(COUNT('Conducted LTE CATM1'!$AH$3:$AH$265)=0,15,INDEX('Conducted LTE CATM1'!$M$3:$M$265,MATCH(MAX('Conducted LTE CATM1'!$AH$3:$AH$265),'Conducted LTE CATM1'!$AH$3:$AH$265,0)))</f>
        <v>15</v>
      </c>
      <c r="CA307" s="1997" t="inlineStr">
        <is>
          <t>Left Edge</t>
        </is>
      </c>
      <c r="CB307" s="200">
        <v>5</v>
      </c>
      <c r="CC307" s="1681">
        <f>IF(COUNT('Conducted LTE CATM1'!$AH$3:$AH$265)=0,18300,INDEX('Conducted LTE CATM1'!$T$3:$T$265,MATCH(MAX('Conducted LTE CATM1'!$AH$3:$AH$265),'Conducted LTE CATM1'!$AH$3:$AH$265,0)))</f>
        <v>18300</v>
      </c>
      <c r="CD307" s="1681">
        <f>IF(COUNT('Conducted LTE CATM1'!$AH$3:$AH$265)=0,1950,INDEX('Conducted LTE CATM1'!$U$3:$U$265,MATCH(MAX('Conducted LTE CATM1'!$AH$3:$AH$265),'Conducted LTE CATM1'!$AH$3:$AH$265,0)))</f>
        <v>1950</v>
      </c>
      <c r="CE307" s="1523"/>
      <c r="CF307" s="1523"/>
      <c r="CG307" s="387" t="str">
        <f>IF(OR($BY$291="",$BY$291=""),"",$BY$291)</f>
        <v/>
      </c>
      <c r="CH307" s="387">
        <f>BZ307</f>
        <v/>
      </c>
      <c r="CI307" s="387">
        <f>CA307</f>
        <v/>
      </c>
      <c r="CJ307" s="1527"/>
      <c r="CK307" s="2042"/>
      <c r="CL307" s="206">
        <f>IF(CF307=""," ",IF(ABS(CE307-CF307)&lt;=0.125,"Valid","Not valid"))</f>
        <v/>
      </c>
      <c r="CM307" s="207">
        <f> IF(CE307="","",IF(AND(CE307&lt;&gt;"",CF307=""),IF(CE307&gt;=1,"Medir+Sig Max","No"),IF(CF307&lt;&gt;"",IF(CF307&gt;=1,"Medir+Sig Max","No"),"")))</f>
        <v/>
      </c>
      <c r="CN307" s="1787"/>
      <c r="CO307" s="220">
        <f>IF(CK307="",IF(AND(CE307="",CF307=""),"",IF(CF307="",IF(DE307&gt;1,ROUND(DE307*CE307,3),CE307),IF(DE307&gt;1,ROUND(DE307*CF307,3),CF307))),IF(AND(CE307="",CF307=""),"",IF(CF307="",IF(DE307&gt;1,ROUND(DE307*CE307*(1/(CK307)),3),CE307*(1/(CK307))),IF(DE307&gt;1,ROUND(DE307*CF307*(1/(CK307)),3),CF307*(1/(CK307))))))</f>
        <v/>
      </c>
      <c r="CP307" s="2043">
        <f>IF(COUNTIF(Overview!K12:K14,TRUE)&gt;0,2,IF(COUNTIF(Overview!L12:L14,TRUE)&gt;0,4,0))</f>
        <v/>
      </c>
      <c r="CQ307" s="1472">
        <f>IF(CO307="","",IF(CO307&gt;CP307,"Fail","Pass"))</f>
        <v/>
      </c>
      <c r="CR307" s="1481"/>
      <c r="CS307" s="1565">
        <f>MyTimestamp(CO307)</f>
        <v/>
      </c>
      <c r="CT307" s="1531">
        <f>IF(CE307="",0,15)+IF(CF307="",0,15)</f>
        <v/>
      </c>
      <c r="CU307" s="1532">
        <f>IF(CT307=0,0,2)</f>
        <v/>
      </c>
      <c r="CV307" s="859"/>
      <c r="CW307" s="859"/>
      <c r="CX307" s="2038"/>
      <c r="CY307" s="2044"/>
      <c r="CZ307" s="1543">
        <f>10^(CJ307/20)*100-100</f>
        <v/>
      </c>
      <c r="DA307" s="1331"/>
      <c r="DB307" s="709"/>
      <c r="DC307" s="777">
        <f>IF(DA307="","",10^(DA307/10))</f>
        <v/>
      </c>
      <c r="DD307" s="1377">
        <f>IF(ISNUMBER(DB307)=FALSE,"",10^(DB307/10))</f>
        <v/>
      </c>
      <c r="DE307" s="1543">
        <f>IF(AND(ISNUMBER(DC307),ISNUMBER(DD307)),IF(DC307/DD307&gt;1,ROUND((DC307)/DD307,3),1),1)</f>
        <v/>
      </c>
      <c r="DF307" s="1670">
        <f>IF(ISNUMBER(CO307),IF(CO307&gt;=CP307*0.90625,"!!!MEASURE other two 1RB modes!!!  To include the results for these two additional RB modes please use any row below free (for example otehr band) and replace the information of each field (tech, band, freq, etc...) with the proper one",""),"")</f>
        <v/>
      </c>
      <c r="DG307" s="1541"/>
      <c r="DH307" s="1541"/>
      <c r="DI307" s="1541"/>
      <c r="DJ307" s="1541"/>
      <c r="DK307" s="1541"/>
      <c r="DL307" s="1541"/>
      <c r="DM307" s="1541"/>
      <c r="DN307" s="1541"/>
      <c r="DO307" s="1541"/>
      <c r="DP307" s="1541"/>
      <c r="DQ307" s="1541"/>
      <c r="DR307" s="1541"/>
    </row>
    <row r="308" ht="12.75" x14ac:dyDescent="0.2">
      <c r="A308" s="1541"/>
      <c r="B308" s="1541"/>
      <c r="C308"/>
      <c r="D308" s="130">
        <f>IF(BX$305="Close to Ear","EN 62209-1","EN 62209-2")</f>
        <v/>
      </c>
      <c r="E308" s="130">
        <f>IF(CG308="Close to Ear","2016","2010/A1:2019")</f>
        <v/>
      </c>
      <c r="F308" s="1488" t="inlineStr">
        <is>
          <t>5.3</t>
        </is>
      </c>
      <c r="G308" s="1497"/>
      <c r="H308" s="120">
        <f>BV308</f>
        <v/>
      </c>
      <c r="I308" s="120">
        <f>BW308</f>
        <v/>
      </c>
      <c r="J308" s="687" t="inlineStr">
        <is>
          <t>Cat M1</t>
        </is>
      </c>
      <c r="K308" s="194" t="inlineStr">
        <is>
          <t>FDD1</t>
        </is>
      </c>
      <c r="L308" s="115"/>
      <c r="M308" s="120">
        <v>15</v>
      </c>
      <c r="N308" s="119" t="inlineStr">
        <is>
          <t>16QAM</t>
        </is>
      </c>
      <c r="O308" s="131"/>
      <c r="P308" s="6597">
        <v>0</v>
      </c>
      <c r="Q308" s="131">
        <v>3</v>
      </c>
      <c r="R308" s="131">
        <v>0</v>
      </c>
      <c r="S308" s="120"/>
      <c r="T308" s="120">
        <v>18300</v>
      </c>
      <c r="U308" s="120">
        <v>1950</v>
      </c>
      <c r="V308" s="119"/>
      <c r="W308" s="197"/>
      <c r="X308" s="119"/>
      <c r="Y308" s="119"/>
      <c r="Z308" s="119"/>
      <c r="AA308" s="115"/>
      <c r="AB308" s="115"/>
      <c r="AC308" s="689">
        <f>IF(OR(BX$305="Close to Ear",BX$305="Close to Head"),"Head",IF(BX$305="Extremity","Extremity","Body"))</f>
        <v/>
      </c>
      <c r="AD308" s="690">
        <f>CA308</f>
        <v/>
      </c>
      <c r="AE308" s="688">
        <f>CB308</f>
        <v/>
      </c>
      <c r="AF308" s="115"/>
      <c r="AG308" s="808">
        <f>IF(AZ308="","N/A",IF(CQ308="Pass","P","F"))</f>
        <v/>
      </c>
      <c r="AH308" s="129"/>
      <c r="AI308" s="129"/>
      <c r="AJ308" s="129"/>
      <c r="AK308" s="119"/>
      <c r="AL308" s="115"/>
      <c r="AM308" s="119"/>
      <c r="AN308" s="119"/>
      <c r="AO308" s="692"/>
      <c r="AP308" s="692"/>
      <c r="AQ308" s="692"/>
      <c r="AR308" s="692"/>
      <c r="AS308" s="692"/>
      <c r="AT308" s="691">
        <f>CE308</f>
        <v/>
      </c>
      <c r="AU308" s="691">
        <f>CF308</f>
        <v/>
      </c>
      <c r="AV308" s="813"/>
      <c r="AW308" s="813"/>
      <c r="AX308" s="197">
        <f>CZ308</f>
        <v/>
      </c>
      <c r="AY308" s="197">
        <f>DE308</f>
        <v/>
      </c>
      <c r="AZ308" s="3379">
        <f>CO308</f>
        <v/>
      </c>
      <c r="BA308" s="3380"/>
      <c r="BB308" s="197">
        <f>CP308</f>
        <v/>
      </c>
      <c r="BC308" s="813"/>
      <c r="BD308" s="197">
        <f>CR308</f>
        <v/>
      </c>
      <c r="BE308" s="121">
        <f>CS308</f>
        <v/>
      </c>
      <c r="BF308" s="122">
        <f>CT308*60</f>
        <v/>
      </c>
      <c r="BG308" s="121">
        <f>BE308</f>
        <v/>
      </c>
      <c r="BH308" s="122">
        <f>CU308*60</f>
        <v/>
      </c>
      <c r="BI308" s="122">
        <f>CV308</f>
        <v/>
      </c>
      <c r="BJ308" s="117"/>
      <c r="BK308" s="812">
        <f>Overview!$E$7</f>
        <v/>
      </c>
      <c r="BL308" s="117"/>
      <c r="BM308" s="836">
        <f>CW308</f>
        <v/>
      </c>
      <c r="BN308" s="812">
        <f>Overview!$P$153</f>
        <v/>
      </c>
      <c r="BO308" s="117" t="inlineStr">
        <is>
          <t>Revisar: la misma frecuencia aparece con varios canales en esta banda (18050 / 18300 / 18525)</t>
        </is>
      </c>
      <c r="BP308" s="117"/>
      <c r="BQ308" s="115"/>
      <c r="BR308" s="1478"/>
      <c r="BS308" s="1548"/>
      <c r="BT308" s="2127" t="inlineStr">
        <is>
          <t>LTE CATM1</t>
        </is>
      </c>
      <c r="BU308" s="2089" t="inlineStr">
        <is>
          <t>FDD1</t>
        </is>
      </c>
      <c r="BV308" s="430">
        <f>Overview!$H$28</f>
        <v/>
      </c>
      <c r="BW308" s="2010"/>
      <c r="BX308" s="2089"/>
      <c r="BY308" s="465"/>
      <c r="BZ308" s="1721">
        <f>IF(COUNT('Conducted LTE CATM1'!$AH$3:$AH$265)=0,15,INDEX('Conducted LTE CATM1'!$M$3:$M$265,MATCH(MAX('Conducted LTE CATM1'!$AH$3:$AH$265),'Conducted LTE CATM1'!$AH$3:$AH$265,0)))</f>
        <v>15</v>
      </c>
      <c r="CA308" s="1997" t="inlineStr">
        <is>
          <t>Right Edge</t>
        </is>
      </c>
      <c r="CB308" s="200">
        <v>5</v>
      </c>
      <c r="CC308" s="1681">
        <f>IF(COUNT('Conducted LTE CATM1'!$AH$3:$AH$265)=0,18300,INDEX('Conducted LTE CATM1'!$T$3:$T$265,MATCH(MAX('Conducted LTE CATM1'!$AH$3:$AH$265),'Conducted LTE CATM1'!$AH$3:$AH$265,0)))</f>
        <v>18300</v>
      </c>
      <c r="CD308" s="1681">
        <f>IF(COUNT('Conducted LTE CATM1'!$AH$3:$AH$265)=0,1950,INDEX('Conducted LTE CATM1'!$U$3:$U$265,MATCH(MAX('Conducted LTE CATM1'!$AH$3:$AH$265),'Conducted LTE CATM1'!$AH$3:$AH$265,0)))</f>
        <v>1950</v>
      </c>
      <c r="CE308" s="1523"/>
      <c r="CF308" s="1523"/>
      <c r="CG308" s="387" t="str">
        <f>IF(OR($BY$291="",$BY$291=""),"",$BY$291)</f>
        <v/>
      </c>
      <c r="CH308" s="387">
        <f>BZ308</f>
        <v/>
      </c>
      <c r="CI308" s="387">
        <f>CA308</f>
        <v/>
      </c>
      <c r="CJ308" s="1527"/>
      <c r="CK308" s="2042"/>
      <c r="CL308" s="206">
        <f>IF(CF308=""," ",IF(ABS(CE308-CF308)&lt;=0.125,"Valid","Not valid"))</f>
        <v/>
      </c>
      <c r="CM308" s="207">
        <f> IF(CE308="","",IF(AND(CE308&lt;&gt;"",CF308=""),IF(CE308&gt;=1,"Medir+Sig Max","No"),IF(CF308&lt;&gt;"",IF(CF308&gt;=1,"Medir+Sig Max","No"),"")))</f>
        <v/>
      </c>
      <c r="CN308" s="1787"/>
      <c r="CO308" s="220">
        <f>IF(CK308="",IF(AND(CE308="",CF308=""),"",IF(CF308="",IF(DE308&gt;1,ROUND(DE308*CE308,3),CE308),IF(DE308&gt;1,ROUND(DE308*CF308,3),CF308))),IF(AND(CE308="",CF308=""),"",IF(CF308="",IF(DE308&gt;1,ROUND(DE308*CE308*(1/(CK308)),3),CE308*(1/(CK308))),IF(DE308&gt;1,ROUND(DE308*CF308*(1/(CK308)),3),CF308*(1/(CK308))))))</f>
        <v/>
      </c>
      <c r="CP308" s="2043">
        <f>IF(COUNTIF(Overview!K12:K14,TRUE)&gt;0,2,IF(COUNTIF(Overview!L12:L14,TRUE)&gt;0,4,0))</f>
        <v/>
      </c>
      <c r="CQ308" s="1472">
        <f>IF(CO308="","",IF(CO308&gt;CP308,"Fail","Pass"))</f>
        <v/>
      </c>
      <c r="CR308" s="1481"/>
      <c r="CS308" s="1565">
        <f>MyTimestamp(CO308)</f>
        <v/>
      </c>
      <c r="CT308" s="1531">
        <f>IF(CE308="",0,15)+IF(CF308="",0,15)</f>
        <v/>
      </c>
      <c r="CU308" s="1532">
        <f>IF(CT308=0,0,2)</f>
        <v/>
      </c>
      <c r="CV308" s="859"/>
      <c r="CW308" s="859"/>
      <c r="CX308" s="2038"/>
      <c r="CY308" s="2044"/>
      <c r="CZ308" s="1543">
        <f>10^(CJ308/20)*100-100</f>
        <v/>
      </c>
      <c r="DA308" s="1331"/>
      <c r="DB308" s="709"/>
      <c r="DC308" s="777">
        <f>IF(DA308="","",10^(DA308/10))</f>
        <v/>
      </c>
      <c r="DD308" s="1377">
        <f>IF(ISNUMBER(DB308)=FALSE,"",10^(DB308/10))</f>
        <v/>
      </c>
      <c r="DE308" s="1543">
        <f>IF(AND(ISNUMBER(DC308),ISNUMBER(DD308)),IF(DC308/DD308&gt;1,ROUND((DC308)/DD308,3),1),1)</f>
        <v/>
      </c>
      <c r="DF308" s="1670">
        <f>IF(ISNUMBER(CO308),IF(CO308&gt;=CP308*0.90625,"!!!MEASURE other two 1RB modes!!!  To include the results for these two additional RB modes please use any row below free (for example otehr band) and replace the information of each field (tech, band, freq, etc...) with the proper one",""),"")</f>
        <v/>
      </c>
      <c r="DG308" s="1541"/>
      <c r="DH308" s="1541"/>
      <c r="DI308" s="1541"/>
      <c r="DJ308" s="1541"/>
      <c r="DK308" s="1541"/>
      <c r="DL308" s="1541"/>
      <c r="DM308" s="1541"/>
      <c r="DN308" s="1541"/>
      <c r="DO308" s="1541"/>
      <c r="DP308" s="1541"/>
      <c r="DQ308" s="1541"/>
      <c r="DR308" s="1541"/>
    </row>
    <row r="309" ht="12.75" x14ac:dyDescent="0.2">
      <c r="A309" s="1541"/>
      <c r="B309" s="1541"/>
      <c r="C309"/>
      <c r="D309" s="130">
        <f>IF(BX$305="Close to Ear","EN 62209-1","EN 62209-2")</f>
        <v/>
      </c>
      <c r="E309" s="130">
        <f>IF(CG309="Close to Ear","2016","2010/A1:2019")</f>
        <v/>
      </c>
      <c r="F309" s="1488" t="inlineStr">
        <is>
          <t>5.3</t>
        </is>
      </c>
      <c r="G309" s="1497"/>
      <c r="H309" s="120">
        <f>BV309</f>
        <v/>
      </c>
      <c r="I309" s="120">
        <f>BW309</f>
        <v/>
      </c>
      <c r="J309" s="687" t="inlineStr">
        <is>
          <t>Cat M1</t>
        </is>
      </c>
      <c r="K309" s="194" t="inlineStr">
        <is>
          <t>FDD1</t>
        </is>
      </c>
      <c r="L309" s="115"/>
      <c r="M309" s="120">
        <v>15</v>
      </c>
      <c r="N309" s="119" t="inlineStr">
        <is>
          <t>16QAM</t>
        </is>
      </c>
      <c r="O309" s="131"/>
      <c r="P309" s="6597">
        <v>0</v>
      </c>
      <c r="Q309" s="131">
        <v>3</v>
      </c>
      <c r="R309" s="131">
        <v>0</v>
      </c>
      <c r="S309" s="120"/>
      <c r="T309" s="120">
        <v>18300</v>
      </c>
      <c r="U309" s="120">
        <v>1950</v>
      </c>
      <c r="V309" s="119"/>
      <c r="W309" s="197"/>
      <c r="X309" s="119"/>
      <c r="Y309" s="119"/>
      <c r="Z309" s="119"/>
      <c r="AA309" s="115"/>
      <c r="AB309" s="115"/>
      <c r="AC309" s="689">
        <f>IF(OR(BX$305="Close to Ear",BX$305="Close to Head"),"Head",IF(BX$305="Extremity","Extremity","Body"))</f>
        <v/>
      </c>
      <c r="AD309" s="690">
        <f>CA309</f>
        <v/>
      </c>
      <c r="AE309" s="688">
        <f>CB309</f>
        <v/>
      </c>
      <c r="AF309" s="115"/>
      <c r="AG309" s="808">
        <f>IF(AZ309="","N/A",IF(CQ309="Pass","P","F"))</f>
        <v/>
      </c>
      <c r="AH309" s="129"/>
      <c r="AI309" s="129"/>
      <c r="AJ309" s="129"/>
      <c r="AK309" s="119"/>
      <c r="AL309" s="115"/>
      <c r="AM309" s="119"/>
      <c r="AN309" s="119"/>
      <c r="AO309" s="692"/>
      <c r="AP309" s="692"/>
      <c r="AQ309" s="692"/>
      <c r="AR309" s="692"/>
      <c r="AS309" s="692"/>
      <c r="AT309" s="691">
        <f>CE309</f>
        <v/>
      </c>
      <c r="AU309" s="691">
        <f>CF309</f>
        <v/>
      </c>
      <c r="AV309" s="813"/>
      <c r="AW309" s="813"/>
      <c r="AX309" s="197">
        <f>CZ309</f>
        <v/>
      </c>
      <c r="AY309" s="197">
        <f>DE309</f>
        <v/>
      </c>
      <c r="AZ309" s="3379">
        <f>CO309</f>
        <v/>
      </c>
      <c r="BA309" s="3380"/>
      <c r="BB309" s="197">
        <f>CP309</f>
        <v/>
      </c>
      <c r="BC309" s="813"/>
      <c r="BD309" s="197">
        <f>CR309</f>
        <v/>
      </c>
      <c r="BE309" s="121">
        <f>CS309</f>
        <v/>
      </c>
      <c r="BF309" s="122">
        <f>CT309*60</f>
        <v/>
      </c>
      <c r="BG309" s="121">
        <f>BE309</f>
        <v/>
      </c>
      <c r="BH309" s="122">
        <f>CU309*60</f>
        <v/>
      </c>
      <c r="BI309" s="122">
        <f>CV309</f>
        <v/>
      </c>
      <c r="BJ309" s="117"/>
      <c r="BK309" s="812">
        <f>Overview!$E$7</f>
        <v/>
      </c>
      <c r="BL309" s="117"/>
      <c r="BM309" s="836">
        <f>CW309</f>
        <v/>
      </c>
      <c r="BN309" s="812">
        <f>Overview!$P$153</f>
        <v/>
      </c>
      <c r="BO309" s="117" t="inlineStr">
        <is>
          <t>Revisar: la misma frecuencia aparece con varios canales en esta banda (18050 / 18300 / 18525)</t>
        </is>
      </c>
      <c r="BP309" s="117"/>
      <c r="BQ309" s="115"/>
      <c r="BR309" s="1478"/>
      <c r="BS309" s="1548"/>
      <c r="BT309" s="2127" t="inlineStr">
        <is>
          <t>LTE CATM1</t>
        </is>
      </c>
      <c r="BU309" s="2089" t="inlineStr">
        <is>
          <t>FDD1</t>
        </is>
      </c>
      <c r="BV309" s="430">
        <f>Overview!$H$28</f>
        <v/>
      </c>
      <c r="BW309" s="2010"/>
      <c r="BX309" s="2089"/>
      <c r="BY309" s="465"/>
      <c r="BZ309" s="1721">
        <f>IF(COUNT('Conducted LTE CATM1'!$AH$3:$AH$265)=0,15,INDEX('Conducted LTE CATM1'!$M$3:$M$265,MATCH(MAX('Conducted LTE CATM1'!$AH$3:$AH$265),'Conducted LTE CATM1'!$AH$3:$AH$265,0)))</f>
        <v>15</v>
      </c>
      <c r="CA309" s="1997" t="inlineStr">
        <is>
          <t>Top Edge</t>
        </is>
      </c>
      <c r="CB309" s="200">
        <v>5</v>
      </c>
      <c r="CC309" s="1681">
        <f>IF(COUNT('Conducted LTE CATM1'!$AH$3:$AH$265)=0,18300,INDEX('Conducted LTE CATM1'!$T$3:$T$265,MATCH(MAX('Conducted LTE CATM1'!$AH$3:$AH$265),'Conducted LTE CATM1'!$AH$3:$AH$265,0)))</f>
        <v>18300</v>
      </c>
      <c r="CD309" s="1681">
        <f>IF(COUNT('Conducted LTE CATM1'!$AH$3:$AH$265)=0,1950,INDEX('Conducted LTE CATM1'!$U$3:$U$265,MATCH(MAX('Conducted LTE CATM1'!$AH$3:$AH$265),'Conducted LTE CATM1'!$AH$3:$AH$265,0)))</f>
        <v>1950</v>
      </c>
      <c r="CE309" s="1523"/>
      <c r="CF309" s="1523"/>
      <c r="CG309" s="387" t="str">
        <f>IF(OR($BY$291="",$BY$291=""),"",$BY$291)</f>
        <v/>
      </c>
      <c r="CH309" s="387">
        <f>BZ309</f>
        <v/>
      </c>
      <c r="CI309" s="387">
        <f>CA309</f>
        <v/>
      </c>
      <c r="CJ309" s="1527"/>
      <c r="CK309" s="2042"/>
      <c r="CL309" s="206">
        <f>IF(CF309=""," ",IF(ABS(CE309-CF309)&lt;=0.125,"Valid","Not valid"))</f>
        <v/>
      </c>
      <c r="CM309" s="207">
        <f> IF(CE309="","",IF(AND(CE309&lt;&gt;"",CF309=""),IF(CE309&gt;=1,"Medir+Sig Max","No"),IF(CF309&lt;&gt;"",IF(CF309&gt;=1,"Medir+Sig Max","No"),"")))</f>
        <v/>
      </c>
      <c r="CN309" s="1787"/>
      <c r="CO309" s="220">
        <f>IF(CK309="",IF(AND(CE309="",CF309=""),"",IF(CF309="",IF(DE309&gt;1,ROUND(DE309*CE309,3),CE309),IF(DE309&gt;1,ROUND(DE309*CF309,3),CF309))),IF(AND(CE309="",CF309=""),"",IF(CF309="",IF(DE309&gt;1,ROUND(DE309*CE309*(1/(CK309)),3),CE309*(1/(CK309))),IF(DE309&gt;1,ROUND(DE309*CF309*(1/(CK309)),3),CF309*(1/(CK309))))))</f>
        <v/>
      </c>
      <c r="CP309" s="2043">
        <f>IF(COUNTIF(Overview!K12:K14,TRUE)&gt;0,2,IF(COUNTIF(Overview!L12:L14,TRUE)&gt;0,4,0))</f>
        <v/>
      </c>
      <c r="CQ309" s="1472">
        <f>IF(CO309="","",IF(CO309&gt;CP309,"Fail","Pass"))</f>
        <v/>
      </c>
      <c r="CR309" s="1481"/>
      <c r="CS309" s="1565">
        <f>MyTimestamp(CO309)</f>
        <v/>
      </c>
      <c r="CT309" s="1531">
        <f>IF(CE309="",0,15)+IF(CF309="",0,15)</f>
        <v/>
      </c>
      <c r="CU309" s="1532">
        <f>IF(CT309=0,0,2)</f>
        <v/>
      </c>
      <c r="CV309" s="859"/>
      <c r="CW309" s="859"/>
      <c r="CX309" s="2038"/>
      <c r="CY309" s="2044"/>
      <c r="CZ309" s="1543">
        <f>10^(CJ309/20)*100-100</f>
        <v/>
      </c>
      <c r="DA309" s="1331"/>
      <c r="DB309" s="709"/>
      <c r="DC309" s="777">
        <f>IF(DA309="","",10^(DA309/10))</f>
        <v/>
      </c>
      <c r="DD309" s="1377">
        <f>IF(ISNUMBER(DB309)=FALSE,"",10^(DB309/10))</f>
        <v/>
      </c>
      <c r="DE309" s="1543">
        <f>IF(AND(ISNUMBER(DC309),ISNUMBER(DD309)),IF(DC309/DD309&gt;1,ROUND((DC309)/DD309,3),1),1)</f>
        <v/>
      </c>
      <c r="DF309" s="1670">
        <f>IF(ISNUMBER(CO309),IF(CO309&gt;=CP309*0.90625,"!!!MEASURE other two 1RB modes!!!  To include the results for these two additional RB modes please use any row below free (for example otehr band) and replace the information of each field (tech, band, freq, etc...) with the proper one",""),"")</f>
        <v/>
      </c>
      <c r="DG309" s="1541"/>
      <c r="DH309" s="1541"/>
      <c r="DI309" s="1541"/>
      <c r="DJ309" s="1541"/>
      <c r="DK309" s="1541"/>
      <c r="DL309" s="1541"/>
      <c r="DM309" s="1541"/>
      <c r="DN309" s="1541"/>
      <c r="DO309" s="1541"/>
      <c r="DP309" s="1541"/>
      <c r="DQ309" s="1541"/>
      <c r="DR309" s="1541"/>
    </row>
    <row r="310" ht="12.75" x14ac:dyDescent="0.2">
      <c r="A310" s="1541"/>
      <c r="B310" s="1541"/>
      <c r="C310"/>
      <c r="D310" s="130">
        <f>IF(BX$305="Close to Ear","EN 62209-1","EN 62209-2")</f>
        <v/>
      </c>
      <c r="E310" s="130">
        <f>IF(CG310="Close to Ear","2016","2010/A1:2019")</f>
        <v/>
      </c>
      <c r="F310" s="1488" t="inlineStr">
        <is>
          <t>5.3</t>
        </is>
      </c>
      <c r="G310" s="1497"/>
      <c r="H310" s="120">
        <f>BV310</f>
        <v/>
      </c>
      <c r="I310" s="120">
        <f>BW310</f>
        <v/>
      </c>
      <c r="J310" s="687" t="inlineStr">
        <is>
          <t>Cat M1</t>
        </is>
      </c>
      <c r="K310" s="194" t="inlineStr">
        <is>
          <t>FDD1</t>
        </is>
      </c>
      <c r="L310" s="115"/>
      <c r="M310" s="120">
        <v>15</v>
      </c>
      <c r="N310" s="119" t="inlineStr">
        <is>
          <t>16QAM</t>
        </is>
      </c>
      <c r="O310" s="131"/>
      <c r="P310" s="6597">
        <v>0</v>
      </c>
      <c r="Q310" s="131">
        <v>3</v>
      </c>
      <c r="R310" s="131">
        <v>0</v>
      </c>
      <c r="S310" s="120"/>
      <c r="T310" s="120">
        <v>18300</v>
      </c>
      <c r="U310" s="120">
        <v>1950</v>
      </c>
      <c r="V310" s="119"/>
      <c r="W310" s="197"/>
      <c r="X310" s="119"/>
      <c r="Y310" s="119"/>
      <c r="Z310" s="119"/>
      <c r="AA310" s="115"/>
      <c r="AB310" s="115"/>
      <c r="AC310" s="689">
        <f>IF(OR(BX$305="Close to Ear",BX$305="Close to Head"),"Head",IF(BX$305="Extremity","Extremity","Body"))</f>
        <v/>
      </c>
      <c r="AD310" s="690">
        <f>CA310</f>
        <v/>
      </c>
      <c r="AE310" s="688">
        <f>CB310</f>
        <v/>
      </c>
      <c r="AF310" s="115"/>
      <c r="AG310" s="808">
        <f>IF(AZ310="","N/A",IF(CQ310="Pass","P","F"))</f>
        <v/>
      </c>
      <c r="AH310" s="129"/>
      <c r="AI310" s="129"/>
      <c r="AJ310" s="129"/>
      <c r="AK310" s="119"/>
      <c r="AL310" s="115"/>
      <c r="AM310" s="119"/>
      <c r="AN310" s="119"/>
      <c r="AO310" s="692"/>
      <c r="AP310" s="692"/>
      <c r="AQ310" s="692"/>
      <c r="AR310" s="692"/>
      <c r="AS310" s="692"/>
      <c r="AT310" s="691">
        <f>CE310</f>
        <v/>
      </c>
      <c r="AU310" s="691">
        <f>CF310</f>
        <v/>
      </c>
      <c r="AV310" s="813"/>
      <c r="AW310" s="813"/>
      <c r="AX310" s="197">
        <f>CZ310</f>
        <v/>
      </c>
      <c r="AY310" s="197">
        <f>DE310</f>
        <v/>
      </c>
      <c r="AZ310" s="3379">
        <f>CO310</f>
        <v/>
      </c>
      <c r="BA310" s="3380"/>
      <c r="BB310" s="197">
        <f>CP310</f>
        <v/>
      </c>
      <c r="BC310" s="813"/>
      <c r="BD310" s="197">
        <f>CR310</f>
        <v/>
      </c>
      <c r="BE310" s="121">
        <f>CS310</f>
        <v/>
      </c>
      <c r="BF310" s="122">
        <f>CT310*60</f>
        <v/>
      </c>
      <c r="BG310" s="121">
        <f>BE310</f>
        <v/>
      </c>
      <c r="BH310" s="122">
        <f>CU310*60</f>
        <v/>
      </c>
      <c r="BI310" s="122">
        <f>CV310</f>
        <v/>
      </c>
      <c r="BJ310" s="117"/>
      <c r="BK310" s="812">
        <f>Overview!$E$7</f>
        <v/>
      </c>
      <c r="BL310" s="117"/>
      <c r="BM310" s="836">
        <f>CW310</f>
        <v/>
      </c>
      <c r="BN310" s="812">
        <f>Overview!$P$153</f>
        <v/>
      </c>
      <c r="BO310" s="117" t="inlineStr">
        <is>
          <t>Revisar: la misma frecuencia aparece con varios canales en esta banda (18050 / 18300 / 18525)</t>
        </is>
      </c>
      <c r="BP310" s="117"/>
      <c r="BQ310" s="115"/>
      <c r="BR310" s="1478"/>
      <c r="BS310" s="1548"/>
      <c r="BT310" s="2128" t="inlineStr">
        <is>
          <t>LTE CATM1</t>
        </is>
      </c>
      <c r="BU310" s="1868" t="inlineStr">
        <is>
          <t>FDD1</t>
        </is>
      </c>
      <c r="BV310" s="432">
        <f>Overview!$H$28</f>
        <v/>
      </c>
      <c r="BW310" s="2010"/>
      <c r="BX310" s="1868"/>
      <c r="BY310" s="465"/>
      <c r="BZ310" s="1721">
        <f>IF(COUNT('Conducted LTE CATM1'!$AH$3:$AH$265)=0,15,INDEX('Conducted LTE CATM1'!$M$3:$M$265,MATCH(MAX('Conducted LTE CATM1'!$AH$3:$AH$265),'Conducted LTE CATM1'!$AH$3:$AH$265,0)))</f>
        <v>15</v>
      </c>
      <c r="CA310" s="1997" t="inlineStr">
        <is>
          <t>Bottom Edge</t>
        </is>
      </c>
      <c r="CB310" s="200">
        <v>5</v>
      </c>
      <c r="CC310" s="1681">
        <f>IF(COUNT('Conducted LTE CATM1'!$AH$3:$AH$265)=0,18300,INDEX('Conducted LTE CATM1'!$T$3:$T$265,MATCH(MAX('Conducted LTE CATM1'!$AH$3:$AH$265),'Conducted LTE CATM1'!$AH$3:$AH$265,0)))</f>
        <v>18300</v>
      </c>
      <c r="CD310" s="1681">
        <f>IF(COUNT('Conducted LTE CATM1'!$AH$3:$AH$265)=0,1950,INDEX('Conducted LTE CATM1'!$U$3:$U$265,MATCH(MAX('Conducted LTE CATM1'!$AH$3:$AH$265),'Conducted LTE CATM1'!$AH$3:$AH$265,0)))</f>
        <v>1950</v>
      </c>
      <c r="CE310" s="1523"/>
      <c r="CF310" s="1523"/>
      <c r="CG310" s="387" t="str">
        <f>IF(OR($BY$291="",$BY$291=""),"",$BY$291)</f>
        <v/>
      </c>
      <c r="CH310" s="387">
        <f>BZ310</f>
        <v/>
      </c>
      <c r="CI310" s="387">
        <f>CA310</f>
        <v/>
      </c>
      <c r="CJ310" s="1527"/>
      <c r="CK310" s="2042"/>
      <c r="CL310" s="206">
        <f>IF(CF310=""," ",IF(ABS(CE310-CF310)&lt;=0.125,"Valid","Not valid"))</f>
        <v/>
      </c>
      <c r="CM310" s="207">
        <f> IF(CE310="","",IF(AND(CE310&lt;&gt;"",CF310=""),IF(CE310&gt;=1,"Medir+Sig Max","No"),IF(CF310&lt;&gt;"",IF(CF310&gt;=1,"Medir+Sig Max","No"),"")))</f>
        <v/>
      </c>
      <c r="CN310" s="1787"/>
      <c r="CO310" s="220">
        <f>IF(CK310="",IF(AND(CE310="",CF310=""),"",IF(CF310="",IF(DE310&gt;1,ROUND(DE310*CE310,3),CE310),IF(DE310&gt;1,ROUND(DE310*CF310,3),CF310))),IF(AND(CE310="",CF310=""),"",IF(CF310="",IF(DE310&gt;1,ROUND(DE310*CE310*(1/(CK310)),3),CE310*(1/(CK310))),IF(DE310&gt;1,ROUND(DE310*CF310*(1/(CK310)),3),CF310*(1/(CK310))))))</f>
        <v/>
      </c>
      <c r="CP310" s="2043">
        <f>IF(COUNTIF(Overview!K12:K14,TRUE)&gt;0,2,IF(COUNTIF(Overview!L12:L14,TRUE)&gt;0,4,0))</f>
        <v/>
      </c>
      <c r="CQ310" s="1472">
        <f>IF(CO310="","",IF(CO310&gt;CP310,"Fail","Pass"))</f>
        <v/>
      </c>
      <c r="CR310" s="1481"/>
      <c r="CS310" s="1565">
        <f>MyTimestamp(CO310)</f>
        <v/>
      </c>
      <c r="CT310" s="1531">
        <f>IF(CE310="",0,15)+IF(CF310="",0,15)</f>
        <v/>
      </c>
      <c r="CU310" s="1532">
        <f>IF(CT310=0,0,2)</f>
        <v/>
      </c>
      <c r="CV310" s="859"/>
      <c r="CW310" s="859"/>
      <c r="CX310" s="2038"/>
      <c r="CY310" s="2044"/>
      <c r="CZ310" s="1543">
        <f>10^(CJ310/20)*100-100</f>
        <v/>
      </c>
      <c r="DA310" s="1331"/>
      <c r="DB310" s="709"/>
      <c r="DC310" s="777">
        <f>IF(DA310="","",10^(DA310/10))</f>
        <v/>
      </c>
      <c r="DD310" s="1377">
        <f>IF(ISNUMBER(DB310)=FALSE,"",10^(DB310/10))</f>
        <v/>
      </c>
      <c r="DE310" s="1543">
        <f>IF(AND(ISNUMBER(DC310),ISNUMBER(DD310)),IF(DC310/DD310&gt;1,ROUND((DC310)/DD310,3),1),1)</f>
        <v/>
      </c>
      <c r="DF310" s="1670">
        <f>IF(ISNUMBER(CO310),IF(CO310&gt;=CP310*0.90625,"!!!MEASURE other two 1RB modes!!!  To include the results for these two additional RB modes please use any row below free (for example otehr band) and replace the information of each field (tech, band, freq, etc...) with the proper one",""),"")</f>
        <v/>
      </c>
      <c r="DG310" s="1541"/>
      <c r="DH310" s="1541"/>
      <c r="DI310" s="1541"/>
      <c r="DJ310" s="1541"/>
      <c r="DK310" s="1541"/>
      <c r="DL310" s="1541"/>
      <c r="DM310" s="1541"/>
      <c r="DN310" s="1541"/>
      <c r="DO310" s="1541"/>
      <c r="DP310" s="1541"/>
      <c r="DQ310" s="1541"/>
      <c r="DR310" s="1541"/>
    </row>
    <row r="311" ht="12.75" x14ac:dyDescent="0.2">
      <c r="A311" s="1541"/>
      <c r="B311" s="1541"/>
      <c r="C311"/>
      <c r="D311" s="130">
        <f>IF(BX$305="Close to Ear","EN 62209-1","EN 62209-2")</f>
        <v/>
      </c>
      <c r="E311" s="130">
        <f>IF(CG311="Close to Ear","2016","2010/A1:2019")</f>
        <v/>
      </c>
      <c r="F311" s="1488" t="inlineStr">
        <is>
          <t>5.3</t>
        </is>
      </c>
      <c r="G311" s="1497"/>
      <c r="H311" s="120">
        <f>BV311</f>
        <v/>
      </c>
      <c r="I311" s="120">
        <f>BW311</f>
        <v/>
      </c>
      <c r="J311" s="687" t="inlineStr">
        <is>
          <t>Cat M1</t>
        </is>
      </c>
      <c r="K311" s="194" t="inlineStr">
        <is>
          <t>FDD1</t>
        </is>
      </c>
      <c r="L311" s="115"/>
      <c r="M311" s="120">
        <v>15</v>
      </c>
      <c r="N311" s="119" t="inlineStr">
        <is>
          <t>16QAM</t>
        </is>
      </c>
      <c r="O311" s="131"/>
      <c r="P311" s="6597">
        <v>0</v>
      </c>
      <c r="Q311" s="131">
        <v>3</v>
      </c>
      <c r="R311" s="131">
        <v>0</v>
      </c>
      <c r="S311" s="120"/>
      <c r="T311" s="120">
        <v>18300</v>
      </c>
      <c r="U311" s="120">
        <v>1950</v>
      </c>
      <c r="V311" s="119"/>
      <c r="W311" s="197"/>
      <c r="X311" s="119"/>
      <c r="Y311" s="119"/>
      <c r="Z311" s="119"/>
      <c r="AA311" s="115"/>
      <c r="AB311" s="115"/>
      <c r="AC311" s="689">
        <f>IF(OR(BX$305="Close to Ear",BX$305="Close to Head"),"Head",IF(BX$305="Extremity","Extremity","Body"))</f>
        <v/>
      </c>
      <c r="AD311" s="690">
        <f>CA311</f>
        <v/>
      </c>
      <c r="AE311" s="688">
        <f>CB311</f>
        <v/>
      </c>
      <c r="AF311" s="115"/>
      <c r="AG311" s="808">
        <f>IF(AZ311="","N/A",IF(CQ311="Pass","P","F"))</f>
        <v/>
      </c>
      <c r="AH311" s="129"/>
      <c r="AI311" s="129"/>
      <c r="AJ311" s="129"/>
      <c r="AK311" s="119"/>
      <c r="AL311" s="115"/>
      <c r="AM311" s="119"/>
      <c r="AN311" s="119"/>
      <c r="AO311" s="692"/>
      <c r="AP311" s="692"/>
      <c r="AQ311" s="692"/>
      <c r="AR311" s="692"/>
      <c r="AS311" s="692"/>
      <c r="AT311" s="691">
        <f>CE311</f>
        <v/>
      </c>
      <c r="AU311" s="691">
        <f>CF311</f>
        <v/>
      </c>
      <c r="AV311" s="813"/>
      <c r="AW311" s="813"/>
      <c r="AX311" s="197">
        <f>CZ311</f>
        <v/>
      </c>
      <c r="AY311" s="197">
        <f>DE311</f>
        <v/>
      </c>
      <c r="AZ311" s="3379">
        <f>CO311</f>
        <v/>
      </c>
      <c r="BA311" s="3380"/>
      <c r="BB311" s="197">
        <f>CP311</f>
        <v/>
      </c>
      <c r="BC311" s="813"/>
      <c r="BD311" s="197">
        <f>CR311</f>
        <v/>
      </c>
      <c r="BE311" s="121">
        <f>CS311</f>
        <v/>
      </c>
      <c r="BF311" s="122">
        <f>CT311*60</f>
        <v/>
      </c>
      <c r="BG311" s="121">
        <f>BE311</f>
        <v/>
      </c>
      <c r="BH311" s="122">
        <f>CU311*60</f>
        <v/>
      </c>
      <c r="BI311" s="122">
        <f>CV311</f>
        <v/>
      </c>
      <c r="BJ311" s="117"/>
      <c r="BK311" s="812">
        <f>Overview!$E$7</f>
        <v/>
      </c>
      <c r="BL311" s="117"/>
      <c r="BM311" s="836">
        <f>CW311</f>
        <v/>
      </c>
      <c r="BN311" s="812">
        <f>Overview!$P$153</f>
        <v/>
      </c>
      <c r="BO311" s="117" t="inlineStr">
        <is>
          <t>Revisar: la misma frecuencia aparece con varios canales en esta banda (18050 / 18300 / 18525)</t>
        </is>
      </c>
      <c r="BP311" s="117"/>
      <c r="BQ311" s="115"/>
      <c r="BR311" s="1478"/>
      <c r="BS311" s="1548"/>
      <c r="BT311" s="2127" t="inlineStr">
        <is>
          <t>LTE CATM1</t>
        </is>
      </c>
      <c r="BU311" s="2089" t="inlineStr">
        <is>
          <t>FDD1</t>
        </is>
      </c>
      <c r="BV311" s="430">
        <f>Overview!$H$28</f>
        <v/>
      </c>
      <c r="BW311" s="2010"/>
      <c r="BX311" s="2089"/>
      <c r="BY311" s="921"/>
      <c r="BZ311" s="1721">
        <f>IF(COUNT('Conducted LTE CATM1'!$AH$3:$AH$265)=0,15,INDEX('Conducted LTE CATM1'!$M$3:$M$265,MATCH(MAX('Conducted LTE CATM1'!$AH$3:$AH$265),'Conducted LTE CATM1'!$AH$3:$AH$265,0)))</f>
        <v>15</v>
      </c>
      <c r="CA311" s="431" t="str">
        <f>IF(COUNT(CF305:CF310)=0,IF(COUNT(CE305:CE310)=0,"TBD",VLOOKUP(MAX(CE305:CE310),CE305:CI310,5,FALSE)),VLOOKUP(MAX(CF305:CF310),CF305:CI310,4,FALSE))</f>
        <v>TBD</v>
      </c>
      <c r="CB311" s="200">
        <v>5</v>
      </c>
      <c r="CC311" s="1681">
        <f>IF(COUNT('Conducted LTE CATM1'!$AH$3:$AH$265)=0,18300,INDEX('Conducted LTE CATM1'!$T$3:$T$265,MATCH(MAX('Conducted LTE CATM1'!$AH$3:$AH$265),'Conducted LTE CATM1'!$AH$3:$AH$265,0)))</f>
        <v>18300</v>
      </c>
      <c r="CD311" s="1681">
        <f>IF(COUNT('Conducted LTE CATM1'!$AH$3:$AH$265)=0,1950,INDEX('Conducted LTE CATM1'!$U$3:$U$265,MATCH(MAX('Conducted LTE CATM1'!$AH$3:$AH$265),'Conducted LTE CATM1'!$AH$3:$AH$265,0)))</f>
        <v>1950</v>
      </c>
      <c r="CE311" s="1523"/>
      <c r="CF311" s="1523"/>
      <c r="CG311" s="387" t="str">
        <f>IF(OR($BY$291="",$BY$291=""),"",$BY$291)</f>
        <v/>
      </c>
      <c r="CH311" s="387">
        <f>BZ311</f>
        <v/>
      </c>
      <c r="CI311" s="387">
        <f>CA311</f>
        <v/>
      </c>
      <c r="CJ311" s="1527"/>
      <c r="CK311" s="2042"/>
      <c r="CL311" s="206">
        <f>IF(CF311=""," ",IF(ABS(CE311-CF311)&lt;=0.125,"Valid","Not valid"))</f>
        <v/>
      </c>
      <c r="CM311" s="207">
        <f> IF(CE311="","",IF(AND(CE311&lt;&gt;"",CF311=""),IF(CE311&gt;=1,"Medir+Sig Max","No"),IF(CF311&lt;&gt;"",IF(CF311&gt;=1,"Medir+Sig Max","No"),"")))</f>
        <v/>
      </c>
      <c r="CN311" s="1787"/>
      <c r="CO311" s="220">
        <f>IF(CK311="",IF(AND(CE311="",CF311=""),"",IF(CF311="",IF(DE311&gt;1,ROUND(DE311*CE311,3),CE311),IF(DE311&gt;1,ROUND(DE311*CF311,3),CF311))),IF(AND(CE311="",CF311=""),"",IF(CF311="",IF(DE311&gt;1,ROUND(DE311*CE311*(1/(CK311)),3),CE311*(1/(CK311))),IF(DE311&gt;1,ROUND(DE311*CF311*(1/(CK311)),3),CF311*(1/(CK311))))))</f>
        <v/>
      </c>
      <c r="CP311" s="2043">
        <f>IF(COUNTIF(Overview!K12:K14,TRUE)&gt;0,2,IF(COUNTIF(Overview!L12:L14,TRUE)&gt;0,4,0))</f>
        <v/>
      </c>
      <c r="CQ311" s="1472">
        <f>IF(CO311="","",IF(CO311&gt;CP311,"Fail","Pass"))</f>
        <v/>
      </c>
      <c r="CR311" s="1481"/>
      <c r="CS311" s="1565">
        <f>MyTimestamp(CO311)</f>
        <v/>
      </c>
      <c r="CT311" s="1531">
        <f>IF(CE311="",0,15)+IF(CF311="",0,15)</f>
        <v/>
      </c>
      <c r="CU311" s="1532">
        <f>IF(CT311=0,0,2)</f>
        <v/>
      </c>
      <c r="CV311" s="859"/>
      <c r="CW311" s="859"/>
      <c r="CX311" s="2038"/>
      <c r="CY311" s="2044"/>
      <c r="CZ311" s="1543">
        <f>10^(CJ311/20)*100-100</f>
        <v/>
      </c>
      <c r="DA311" s="1331"/>
      <c r="DB311" s="709"/>
      <c r="DC311" s="777">
        <f>IF(DA311="","",10^(DA311/10))</f>
        <v/>
      </c>
      <c r="DD311" s="1377">
        <f>IF(ISNUMBER(DB311)=FALSE,"",10^(DB311/10))</f>
        <v/>
      </c>
      <c r="DE311" s="1543">
        <f>IF(AND(ISNUMBER(DC311),ISNUMBER(DD311)),IF(DC311/DD311&gt;1,ROUND((DC311)/DD311,3),1),1)</f>
        <v/>
      </c>
      <c r="DF311" s="1670">
        <f>IF(ISNUMBER(CO311),IF(CO311&gt;=CP311*0.90625,"!!!MEASURE other two 1RB modes!!!  To include the results for these two additional RB modes please use any row below free (for example otehr band) and replace the information of each field (tech, band, freq, etc...) with the proper one",""),"")</f>
        <v/>
      </c>
      <c r="DG311" s="1541"/>
      <c r="DH311" s="1541"/>
      <c r="DI311" s="1541"/>
      <c r="DJ311" s="1541"/>
      <c r="DK311" s="1541"/>
      <c r="DL311" s="1541"/>
      <c r="DM311" s="1541"/>
      <c r="DN311" s="1541"/>
      <c r="DO311" s="1541"/>
      <c r="DP311" s="1541"/>
      <c r="DQ311" s="1541"/>
      <c r="DR311" s="1541"/>
    </row>
    <row r="312" ht="12.75" x14ac:dyDescent="0.2">
      <c r="A312" s="1541"/>
      <c r="B312" s="1541"/>
      <c r="C312"/>
      <c r="D312" s="130">
        <f>IF(BX$305="Close to Ear","EN 62209-1","EN 62209-2")</f>
        <v/>
      </c>
      <c r="E312" s="130">
        <f>IF(CG312="Close to Ear","2016","2010/A1:2019")</f>
        <v/>
      </c>
      <c r="F312" s="1488" t="inlineStr">
        <is>
          <t>5.3</t>
        </is>
      </c>
      <c r="G312" s="1497"/>
      <c r="H312" s="120">
        <f>BV312</f>
        <v/>
      </c>
      <c r="I312" s="120">
        <f>BW312</f>
        <v/>
      </c>
      <c r="J312" s="687" t="inlineStr">
        <is>
          <t>Cat M1</t>
        </is>
      </c>
      <c r="K312" s="194" t="inlineStr">
        <is>
          <t>FDD1</t>
        </is>
      </c>
      <c r="L312" s="115"/>
      <c r="M312" s="120">
        <v>15</v>
      </c>
      <c r="N312" s="119" t="inlineStr">
        <is>
          <t>16QAM</t>
        </is>
      </c>
      <c r="O312" s="131"/>
      <c r="P312" s="6597">
        <v>0</v>
      </c>
      <c r="Q312" s="131">
        <v>3</v>
      </c>
      <c r="R312" s="131">
        <v>0</v>
      </c>
      <c r="S312" s="120"/>
      <c r="T312" s="120">
        <v>18300</v>
      </c>
      <c r="U312" s="120">
        <v>1950</v>
      </c>
      <c r="V312" s="119"/>
      <c r="W312" s="197"/>
      <c r="X312" s="119"/>
      <c r="Y312" s="119"/>
      <c r="Z312" s="119"/>
      <c r="AA312" s="115"/>
      <c r="AB312" s="115"/>
      <c r="AC312" s="689">
        <f>IF(OR(BX$305="Close to Ear",BX$305="Close to Head"),"Head",IF(BX$305="Extremity","Extremity","Body"))</f>
        <v/>
      </c>
      <c r="AD312" s="690">
        <f>CA312</f>
        <v/>
      </c>
      <c r="AE312" s="688">
        <f>CB312</f>
        <v/>
      </c>
      <c r="AF312" s="115"/>
      <c r="AG312" s="808">
        <f>IF(AZ312="","N/A",IF(CQ312="Pass","P","F"))</f>
        <v/>
      </c>
      <c r="AH312" s="129"/>
      <c r="AI312" s="129"/>
      <c r="AJ312" s="129"/>
      <c r="AK312" s="119"/>
      <c r="AL312" s="115"/>
      <c r="AM312" s="119"/>
      <c r="AN312" s="119"/>
      <c r="AO312" s="692"/>
      <c r="AP312" s="692"/>
      <c r="AQ312" s="692"/>
      <c r="AR312" s="692"/>
      <c r="AS312" s="692"/>
      <c r="AT312" s="691">
        <f>CE312</f>
        <v/>
      </c>
      <c r="AU312" s="691">
        <f>CF312</f>
        <v/>
      </c>
      <c r="AV312" s="813"/>
      <c r="AW312" s="813"/>
      <c r="AX312" s="197">
        <f>CZ312</f>
        <v/>
      </c>
      <c r="AY312" s="197">
        <f>DE312</f>
        <v/>
      </c>
      <c r="AZ312" s="3379">
        <f>CO312</f>
        <v/>
      </c>
      <c r="BA312" s="3380"/>
      <c r="BB312" s="197">
        <f>CP312</f>
        <v/>
      </c>
      <c r="BC312" s="813"/>
      <c r="BD312" s="197">
        <f>CR312</f>
        <v/>
      </c>
      <c r="BE312" s="121">
        <f>CS312</f>
        <v/>
      </c>
      <c r="BF312" s="122">
        <f>CT312*60</f>
        <v/>
      </c>
      <c r="BG312" s="121">
        <f>BE312</f>
        <v/>
      </c>
      <c r="BH312" s="122">
        <f>CU312*60</f>
        <v/>
      </c>
      <c r="BI312" s="122">
        <f>CV312</f>
        <v/>
      </c>
      <c r="BJ312" s="117"/>
      <c r="BK312" s="812">
        <f>Overview!$E$7</f>
        <v/>
      </c>
      <c r="BL312" s="117"/>
      <c r="BM312" s="836">
        <f>CW312</f>
        <v/>
      </c>
      <c r="BN312" s="812">
        <f>Overview!$P$153</f>
        <v/>
      </c>
      <c r="BO312" s="117" t="inlineStr">
        <is>
          <t>Revisar: la misma frecuencia aparece con varios canales en esta banda (18050 / 18300 / 18525)</t>
        </is>
      </c>
      <c r="BP312" s="117"/>
      <c r="BQ312" s="115"/>
      <c r="BR312" s="1478"/>
      <c r="BS312" s="1548"/>
      <c r="BT312" s="2127" t="inlineStr">
        <is>
          <t>LTE CATM1</t>
        </is>
      </c>
      <c r="BU312" s="2089" t="inlineStr">
        <is>
          <t>FDD1</t>
        </is>
      </c>
      <c r="BV312" s="430">
        <f>Overview!$H$28</f>
        <v/>
      </c>
      <c r="BW312" s="2010"/>
      <c r="BX312" s="2089"/>
      <c r="BY312" s="922"/>
      <c r="BZ312" s="1721">
        <f>IF(COUNT('Conducted LTE CATM1'!$AH$3:$AH$265)=0,15,INDEX('Conducted LTE CATM1'!$M$3:$M$265,MATCH(MAX('Conducted LTE CATM1'!$AH$3:$AH$265),'Conducted LTE CATM1'!$AH$3:$AH$265,0)))</f>
        <v>15</v>
      </c>
      <c r="CA312" s="433" t="str">
        <f>CA311</f>
        <v>TBD</v>
      </c>
      <c r="CB312" s="201">
        <v>5</v>
      </c>
      <c r="CC312" s="1682">
        <f>IF(COUNT('Conducted LTE CATM1'!$AH$3:$AH$265)=0,18300,INDEX('Conducted LTE CATM1'!$T$3:$T$265,MATCH(MAX('Conducted LTE CATM1'!$AH$3:$AH$265),'Conducted LTE CATM1'!$AH$3:$AH$265,0)))</f>
        <v>18300</v>
      </c>
      <c r="CD312" s="1682">
        <f>IF(COUNT('Conducted LTE CATM1'!$AH$3:$AH$265)=0,1950,INDEX('Conducted LTE CATM1'!$U$3:$U$265,MATCH(MAX('Conducted LTE CATM1'!$AH$3:$AH$265),'Conducted LTE CATM1'!$AH$3:$AH$265,0)))</f>
        <v>1950</v>
      </c>
      <c r="CE312" s="1523"/>
      <c r="CF312" s="1523"/>
      <c r="CG312" s="387" t="str">
        <f>IF(OR($BY$291="",$BY$291=""),"",$BY$291)</f>
        <v/>
      </c>
      <c r="CH312" s="387">
        <f>BZ312</f>
        <v/>
      </c>
      <c r="CI312" s="387">
        <f>CA312</f>
        <v/>
      </c>
      <c r="CJ312" s="1527"/>
      <c r="CK312" s="2042"/>
      <c r="CL312" s="206">
        <f>IF(CF312=""," ",IF(ABS(CE312-CF312)&lt;=0.125,"Valid","Not valid"))</f>
        <v/>
      </c>
      <c r="CM312" s="207">
        <f> IF(CE312="","",IF(AND(CE312&lt;&gt;"",CF312=""),IF(CE312&gt;=1,"Medir+Sig Max","No"),IF(CF312&lt;&gt;"",IF(CF312&gt;=1,"Medir+Sig Max","No"),"")))</f>
        <v/>
      </c>
      <c r="CN312" s="1787"/>
      <c r="CO312" s="220">
        <f>IF(CK312="",IF(AND(CE312="",CF312=""),"",IF(CF312="",IF(DE312&gt;1,ROUND(DE312*CE312,3),CE312),IF(DE312&gt;1,ROUND(DE312*CF312,3),CF312))),IF(AND(CE312="",CF312=""),"",IF(CF312="",IF(DE312&gt;1,ROUND(DE312*CE312*(1/(CK312)),3),CE312*(1/(CK312))),IF(DE312&gt;1,ROUND(DE312*CF312*(1/(CK312)),3),CF312*(1/(CK312))))))</f>
        <v/>
      </c>
      <c r="CP312" s="2043">
        <f>IF(COUNTIF(Overview!K12:K14,TRUE)&gt;0,2,IF(COUNTIF(Overview!L12:L14,TRUE)&gt;0,4,0))</f>
        <v/>
      </c>
      <c r="CQ312" s="1472">
        <f>IF(CO312="","",IF(CO312&gt;CP312,"Fail","Pass"))</f>
        <v/>
      </c>
      <c r="CR312" s="1481"/>
      <c r="CS312" s="1565">
        <f>MyTimestamp(CO312)</f>
        <v/>
      </c>
      <c r="CT312" s="1531">
        <f>IF(CE312="",0,15)+IF(CF312="",0,15)</f>
        <v/>
      </c>
      <c r="CU312" s="1532">
        <f>IF(CT312=0,0,2)</f>
        <v/>
      </c>
      <c r="CV312" s="859"/>
      <c r="CW312" s="859"/>
      <c r="CX312" s="2038"/>
      <c r="CY312" s="2044"/>
      <c r="CZ312" s="1543">
        <f>10^(CJ312/20)*100-100</f>
        <v/>
      </c>
      <c r="DA312" s="1331"/>
      <c r="DB312" s="709"/>
      <c r="DC312" s="777">
        <f>IF(DA312="","",10^(DA312/10))</f>
        <v/>
      </c>
      <c r="DD312" s="1377">
        <f>IF(ISNUMBER(DB312)=FALSE,"",10^(DB312/10))</f>
        <v/>
      </c>
      <c r="DE312" s="1543">
        <f>IF(AND(ISNUMBER(DC312),ISNUMBER(DD312)),IF(DC312/DD312&gt;1,ROUND((DC312)/DD312,3),1),1)</f>
        <v/>
      </c>
      <c r="DF312" s="1670">
        <f>IF(ISNUMBER(CO312),IF(CO312&gt;=CP312*0.90625,"!!!MEASURE other two 1RB modes!!!  To include the results for these two additional RB modes please use any row below free (for example otehr band) and replace the information of each field (tech, band, freq, etc...) with the proper one",""),"")</f>
        <v/>
      </c>
      <c r="DG312" s="1541"/>
      <c r="DH312" s="1541"/>
      <c r="DI312" s="1541"/>
      <c r="DJ312" s="1541"/>
      <c r="DK312" s="1541"/>
      <c r="DL312" s="1541"/>
      <c r="DM312" s="1541"/>
      <c r="DN312" s="1541"/>
      <c r="DO312" s="1541"/>
      <c r="DP312" s="1541"/>
      <c r="DQ312" s="1541"/>
      <c r="DR312" s="1541"/>
    </row>
    <row r="313" ht="12.75" x14ac:dyDescent="0.2">
      <c r="A313" s="1541"/>
      <c r="B313" s="1541"/>
      <c r="C313"/>
      <c r="D313" s="130">
        <f>IF(BX$305="Close to Ear","EN 62209-1","EN 62209-2")</f>
        <v/>
      </c>
      <c r="E313" s="130">
        <f>IF(CG313="Close to Ear","2016","2010/A1:2019")</f>
        <v/>
      </c>
      <c r="F313" s="1488" t="inlineStr">
        <is>
          <t>5.3</t>
        </is>
      </c>
      <c r="G313" s="1497"/>
      <c r="H313" s="120">
        <f>BV313</f>
        <v/>
      </c>
      <c r="I313" s="120">
        <f>BW313</f>
        <v/>
      </c>
      <c r="J313" s="687" t="inlineStr">
        <is>
          <t>Cat M1</t>
        </is>
      </c>
      <c r="K313" s="194" t="inlineStr">
        <is>
          <t>FDD1</t>
        </is>
      </c>
      <c r="L313" s="115"/>
      <c r="M313" s="120">
        <v>15</v>
      </c>
      <c r="N313" s="119" t="inlineStr">
        <is>
          <t>16QAM</t>
        </is>
      </c>
      <c r="O313" s="131"/>
      <c r="P313" s="6597">
        <v>0</v>
      </c>
      <c r="Q313" s="131">
        <v>3</v>
      </c>
      <c r="R313" s="131">
        <v>0</v>
      </c>
      <c r="S313" s="120"/>
      <c r="T313" s="120">
        <v>18300</v>
      </c>
      <c r="U313" s="120">
        <v>1950</v>
      </c>
      <c r="V313" s="119"/>
      <c r="W313" s="197"/>
      <c r="X313" s="119"/>
      <c r="Y313" s="119"/>
      <c r="Z313" s="119"/>
      <c r="AA313" s="115"/>
      <c r="AB313" s="115"/>
      <c r="AC313" s="689">
        <f>IF(OR(BX$305="Close to Ear",BX$305="Close to Head"),"Head",IF(BX$305="Extremity","Extremity","Body"))</f>
        <v/>
      </c>
      <c r="AD313" s="690">
        <f>CA313</f>
        <v/>
      </c>
      <c r="AE313" s="688">
        <f>CB313</f>
        <v/>
      </c>
      <c r="AF313" s="115"/>
      <c r="AG313" s="808">
        <f>IF(AZ313="","N/A",IF(CQ313="Pass","P","F"))</f>
        <v/>
      </c>
      <c r="AH313" s="129"/>
      <c r="AI313" s="129"/>
      <c r="AJ313" s="129"/>
      <c r="AK313" s="119"/>
      <c r="AL313" s="115"/>
      <c r="AM313" s="119"/>
      <c r="AN313" s="119"/>
      <c r="AO313" s="692"/>
      <c r="AP313" s="692"/>
      <c r="AQ313" s="692"/>
      <c r="AR313" s="692"/>
      <c r="AS313" s="692"/>
      <c r="AT313" s="691">
        <f>CE313</f>
        <v/>
      </c>
      <c r="AU313" s="691">
        <f>CF313</f>
        <v/>
      </c>
      <c r="AV313" s="813"/>
      <c r="AW313" s="813"/>
      <c r="AX313" s="197">
        <f>CZ313</f>
        <v/>
      </c>
      <c r="AY313" s="197">
        <f>DE313</f>
        <v/>
      </c>
      <c r="AZ313" s="3379">
        <f>CO313</f>
        <v/>
      </c>
      <c r="BA313" s="3380"/>
      <c r="BB313" s="197">
        <f>CP313</f>
        <v/>
      </c>
      <c r="BC313" s="813"/>
      <c r="BD313" s="197">
        <f>CR313</f>
        <v/>
      </c>
      <c r="BE313" s="121">
        <f>CS313</f>
        <v/>
      </c>
      <c r="BF313" s="122">
        <f>CT313*60</f>
        <v/>
      </c>
      <c r="BG313" s="121">
        <f>BE313</f>
        <v/>
      </c>
      <c r="BH313" s="122">
        <f>CU313*60</f>
        <v/>
      </c>
      <c r="BI313" s="122">
        <f>CV313</f>
        <v/>
      </c>
      <c r="BJ313" s="117"/>
      <c r="BK313" s="812">
        <f>Overview!$E$7</f>
        <v/>
      </c>
      <c r="BL313" s="117"/>
      <c r="BM313" s="836">
        <f>CW313</f>
        <v/>
      </c>
      <c r="BN313" s="812">
        <f>Overview!$P$153</f>
        <v/>
      </c>
      <c r="BO313" s="117" t="inlineStr">
        <is>
          <t>Revisar: la misma frecuencia aparece con varios canales en esta banda (18050 / 18300 / 18525)</t>
        </is>
      </c>
      <c r="BP313" s="117"/>
      <c r="BQ313" s="115"/>
      <c r="BR313" s="1478"/>
      <c r="BS313" s="1548"/>
      <c r="BT313" s="2127" t="inlineStr">
        <is>
          <t>LTE CATM1</t>
        </is>
      </c>
      <c r="BU313" s="2089" t="inlineStr">
        <is>
          <t>FDD1</t>
        </is>
      </c>
      <c r="BV313" s="430">
        <f>Overview!$H$28</f>
        <v/>
      </c>
      <c r="BW313" s="2010"/>
      <c r="BX313" s="2089"/>
      <c r="BY313" s="923"/>
      <c r="BZ313" s="1721">
        <f>IF(COUNT('Conducted LTE CATM1'!$AH$3:$AH$265)=0,15,INDEX('Conducted LTE CATM1'!$M$3:$M$265,MATCH(MAX('Conducted LTE CATM1'!$AH$3:$AH$265),'Conducted LTE CATM1'!$AH$3:$AH$265,0)))</f>
        <v>15</v>
      </c>
      <c r="CA313" s="466" t="str">
        <f>CA312</f>
        <v>TBD</v>
      </c>
      <c r="CB313" s="202">
        <v>5</v>
      </c>
      <c r="CC313" s="1683">
        <f>IF(COUNT('Conducted LTE CATM1'!$AH$3:$AH$265)=0,18300,INDEX('Conducted LTE CATM1'!$T$3:$T$265,MATCH(MAX('Conducted LTE CATM1'!$AH$3:$AH$265),'Conducted LTE CATM1'!$AH$3:$AH$265,0)))</f>
        <v>18300</v>
      </c>
      <c r="CD313" s="1683">
        <f>IF(COUNT('Conducted LTE CATM1'!$AH$3:$AH$265)=0,1950,INDEX('Conducted LTE CATM1'!$U$3:$U$265,MATCH(MAX('Conducted LTE CATM1'!$AH$3:$AH$265),'Conducted LTE CATM1'!$AH$3:$AH$265,0)))</f>
        <v>1950</v>
      </c>
      <c r="CE313" s="1523"/>
      <c r="CF313" s="1523"/>
      <c r="CG313" s="387" t="str">
        <f>IF(OR($BY$291="",$BY$291=""),"",$BY$291)</f>
        <v/>
      </c>
      <c r="CH313" s="387">
        <f>BZ313</f>
        <v/>
      </c>
      <c r="CI313" s="387">
        <f>CA313</f>
        <v/>
      </c>
      <c r="CJ313" s="1527"/>
      <c r="CK313" s="2042"/>
      <c r="CL313" s="206">
        <f>IF(CF313=""," ",IF(ABS(CE313-CF313)&lt;=0.125,"Valid","Not valid"))</f>
        <v/>
      </c>
      <c r="CM313" s="207">
        <f> IF(CE313="","",IF(AND(CE313&lt;&gt;"",CF313=""),IF(CE313&gt;=1,"Medir+Sig Max","No"),IF(CF313&lt;&gt;"",IF(CF313&gt;=1,"Medir+Sig Max","No"),"")))</f>
        <v/>
      </c>
      <c r="CN313" s="1787"/>
      <c r="CO313" s="220">
        <f>IF(CK313="",IF(AND(CE313="",CF313=""),"",IF(CF313="",IF(DE313&gt;1,ROUND(DE313*CE313,3),CE313),IF(DE313&gt;1,ROUND(DE313*CF313,3),CF313))),IF(AND(CE313="",CF313=""),"",IF(CF313="",IF(DE313&gt;1,ROUND(DE313*CE313*(1/(CK313)),3),CE313*(1/(CK313))),IF(DE313&gt;1,ROUND(DE313*CF313*(1/(CK313)),3),CF313*(1/(CK313))))))</f>
        <v/>
      </c>
      <c r="CP313" s="2043">
        <f>IF(COUNTIF(Overview!K12:K14,TRUE)&gt;0,2,IF(COUNTIF(Overview!L12:L14,TRUE)&gt;0,4,0))</f>
        <v/>
      </c>
      <c r="CQ313" s="1472">
        <f>IF(CO313="","",IF(CO313&gt;CP313,"Fail","Pass"))</f>
        <v/>
      </c>
      <c r="CR313" s="1481"/>
      <c r="CS313" s="1565">
        <f>MyTimestamp(CO313)</f>
        <v/>
      </c>
      <c r="CT313" s="1531">
        <f>IF(CE313="",0,15)+IF(CF313="",0,15)</f>
        <v/>
      </c>
      <c r="CU313" s="1532">
        <f>IF(CT313=0,0,2)</f>
        <v/>
      </c>
      <c r="CV313" s="859"/>
      <c r="CW313" s="859"/>
      <c r="CX313" s="2038"/>
      <c r="CY313" s="2044"/>
      <c r="CZ313" s="1543">
        <f>10^(CJ313/20)*100-100</f>
        <v/>
      </c>
      <c r="DA313" s="1331"/>
      <c r="DB313" s="709"/>
      <c r="DC313" s="777">
        <f>IF(DA313="","",10^(DA313/10))</f>
        <v/>
      </c>
      <c r="DD313" s="1377">
        <f>IF(ISNUMBER(DB313)=FALSE,"",10^(DB313/10))</f>
        <v/>
      </c>
      <c r="DE313" s="1543">
        <f>IF(AND(ISNUMBER(DC313),ISNUMBER(DD313)),IF(DC313/DD313&gt;1,ROUND((DC313)/DD313,3),1),1)</f>
        <v/>
      </c>
      <c r="DF313" s="1670">
        <f>IF(ISNUMBER(CO313),IF(CO313&gt;=CP313*0.90625,"!!!MEASURE other two 1RB modes!!!  To include the results for these two additional RB modes please use any row below free (for example otehr band) and replace the information of each field (tech, band, freq, etc...) with the proper one",""),"")</f>
        <v/>
      </c>
      <c r="DG313" s="1541"/>
      <c r="DH313" s="1541"/>
      <c r="DI313" s="1541"/>
      <c r="DJ313" s="1541"/>
      <c r="DK313" s="1541"/>
      <c r="DL313" s="1541"/>
      <c r="DM313" s="1541"/>
      <c r="DN313" s="1541"/>
      <c r="DO313" s="1541"/>
      <c r="DP313" s="1541"/>
      <c r="DQ313" s="1541"/>
      <c r="DR313" s="1541"/>
    </row>
    <row r="314" ht="12.75" x14ac:dyDescent="0.2">
      <c r="A314" s="1541"/>
      <c r="B314" s="1541"/>
      <c r="C314"/>
      <c r="D314" s="130">
        <f>IF(BX$305="Close to Ear","EN 62209-1","EN 62209-2")</f>
        <v/>
      </c>
      <c r="E314" s="130">
        <f>IF(CG314="Close to Ear","2016","2010/A1:2019")</f>
        <v/>
      </c>
      <c r="F314" s="1488" t="inlineStr">
        <is>
          <t>5.3</t>
        </is>
      </c>
      <c r="G314" s="1497"/>
      <c r="H314" s="120">
        <f>BV314</f>
        <v/>
      </c>
      <c r="I314" s="120">
        <f>BW314</f>
        <v/>
      </c>
      <c r="J314" s="687" t="inlineStr">
        <is>
          <t>Cat M1</t>
        </is>
      </c>
      <c r="K314" s="194" t="inlineStr">
        <is>
          <t>FDD1</t>
        </is>
      </c>
      <c r="L314" s="115"/>
      <c r="M314" s="120">
        <v>15</v>
      </c>
      <c r="N314" s="119" t="inlineStr">
        <is>
          <t>16QAM</t>
        </is>
      </c>
      <c r="O314" s="131"/>
      <c r="P314" s="6597">
        <v>0</v>
      </c>
      <c r="Q314" s="131">
        <v>3</v>
      </c>
      <c r="R314" s="131">
        <v>0</v>
      </c>
      <c r="S314" s="120"/>
      <c r="T314" s="120">
        <v>18300</v>
      </c>
      <c r="U314" s="120">
        <v>1950</v>
      </c>
      <c r="V314" s="119"/>
      <c r="W314" s="197"/>
      <c r="X314" s="119"/>
      <c r="Y314" s="119"/>
      <c r="Z314" s="119"/>
      <c r="AA314" s="115"/>
      <c r="AB314" s="115"/>
      <c r="AC314" s="689">
        <f>IF(OR(BX$305="Close to Ear",BX$305="Close to Head"),"Head",IF(BX$305="Extremity","Extremity","Body"))</f>
        <v/>
      </c>
      <c r="AD314" s="690">
        <f>CA314</f>
        <v/>
      </c>
      <c r="AE314" s="688">
        <f>CB314</f>
        <v/>
      </c>
      <c r="AF314" s="115"/>
      <c r="AG314" s="808">
        <f>IF(AZ314="","N/A",IF(CQ314="Pass","P","F"))</f>
        <v/>
      </c>
      <c r="AH314" s="129"/>
      <c r="AI314" s="129"/>
      <c r="AJ314" s="129"/>
      <c r="AK314" s="119"/>
      <c r="AL314" s="115"/>
      <c r="AM314" s="119"/>
      <c r="AN314" s="119"/>
      <c r="AO314" s="692"/>
      <c r="AP314" s="692"/>
      <c r="AQ314" s="692"/>
      <c r="AR314" s="692"/>
      <c r="AS314" s="692"/>
      <c r="AT314" s="691">
        <f>CE314</f>
        <v/>
      </c>
      <c r="AU314" s="691">
        <f>CF314</f>
        <v/>
      </c>
      <c r="AV314" s="813"/>
      <c r="AW314" s="813"/>
      <c r="AX314" s="197">
        <f>CZ314</f>
        <v/>
      </c>
      <c r="AY314" s="197">
        <f>DE314</f>
        <v/>
      </c>
      <c r="AZ314" s="3379">
        <f>CO314</f>
        <v/>
      </c>
      <c r="BA314" s="3380"/>
      <c r="BB314" s="197">
        <f>CP314</f>
        <v/>
      </c>
      <c r="BC314" s="813"/>
      <c r="BD314" s="197">
        <f>CR314</f>
        <v/>
      </c>
      <c r="BE314" s="121">
        <f>CS314</f>
        <v/>
      </c>
      <c r="BF314" s="122">
        <f>CT314*60</f>
        <v/>
      </c>
      <c r="BG314" s="121">
        <f>BE314</f>
        <v/>
      </c>
      <c r="BH314" s="122">
        <f>CU314*60</f>
        <v/>
      </c>
      <c r="BI314" s="122">
        <f>CV314</f>
        <v/>
      </c>
      <c r="BJ314" s="117"/>
      <c r="BK314" s="812">
        <f>Overview!$E$7</f>
        <v/>
      </c>
      <c r="BL314" s="117"/>
      <c r="BM314" s="836">
        <f>CW314</f>
        <v/>
      </c>
      <c r="BN314" s="812">
        <f>Overview!$P$153</f>
        <v/>
      </c>
      <c r="BO314" s="117" t="inlineStr">
        <is>
          <t>Revisar: la misma frecuencia aparece con varios canales en esta banda (18050 / 18300 / 18525)</t>
        </is>
      </c>
      <c r="BP314" s="117"/>
      <c r="BQ314" s="115"/>
      <c r="BR314" s="1478"/>
      <c r="BS314" s="1548"/>
      <c r="BT314" s="2127" t="inlineStr">
        <is>
          <t>LTE CATM1</t>
        </is>
      </c>
      <c r="BU314" s="2089" t="inlineStr">
        <is>
          <t>FDD1</t>
        </is>
      </c>
      <c r="BV314" s="430">
        <f>Overview!$H$28</f>
        <v/>
      </c>
      <c r="BW314" s="2010"/>
      <c r="BX314" s="2089"/>
      <c r="BY314" s="882"/>
      <c r="BZ314" s="1721">
        <f>IF(COUNT('Conducted LTE CATM1'!$AH$3:$AH$265)=0,15,INDEX('Conducted LTE CATM1'!$M$3:$M$265,MATCH(MAX('Conducted LTE CATM1'!$AH$3:$AH$265),'Conducted LTE CATM1'!$AH$3:$AH$265,0)))</f>
        <v>15</v>
      </c>
      <c r="CA314" s="467" t="str">
        <f>CA313</f>
        <v>TBD</v>
      </c>
      <c r="CB314" s="200">
        <v>5</v>
      </c>
      <c r="CC314" s="1679">
        <f>IF(COUNT('Conducted LTE CATM1'!$AH$3:$AH$265)=0,18300,INDEX('Conducted LTE CATM1'!$T$3:$T$265,MATCH(MAX('Conducted LTE CATM1'!$AH$3:$AH$265),'Conducted LTE CATM1'!$AH$3:$AH$265,0)))</f>
        <v>18300</v>
      </c>
      <c r="CD314" s="1679">
        <f>IF(COUNT('Conducted LTE CATM1'!$AH$3:$AH$265)=0,1950,INDEX('Conducted LTE CATM1'!$U$3:$U$265,MATCH(MAX('Conducted LTE CATM1'!$AH$3:$AH$265),'Conducted LTE CATM1'!$AH$3:$AH$265,0)))</f>
        <v>1950</v>
      </c>
      <c r="CE314" s="1523"/>
      <c r="CF314" s="1523"/>
      <c r="CG314" s="387" t="str">
        <f>IF(OR($BY$291="",$BY$291=""),"",$BY$291)</f>
        <v/>
      </c>
      <c r="CH314" s="387">
        <f>BZ314</f>
        <v/>
      </c>
      <c r="CI314" s="387">
        <f>CA314</f>
        <v/>
      </c>
      <c r="CJ314" s="1527"/>
      <c r="CK314" s="2042"/>
      <c r="CL314" s="206">
        <f>IF(CF314=""," ",IF(ABS(CE314-CF314)&lt;=0.125,"Valid","Not valid"))</f>
        <v/>
      </c>
      <c r="CM314" s="207">
        <f> IF(CE314="","",IF(AND(CE314&lt;&gt;"",CF314=""),IF(CE314&gt;=1,"Medir+Sig Max","No"),IF(CF314&lt;&gt;"",IF(CF314&gt;=1,"Medir+Sig Max","No"),"")))</f>
        <v/>
      </c>
      <c r="CN314" s="1787"/>
      <c r="CO314" s="220">
        <f>IF(CK314="",IF(AND(CE314="",CF314=""),"",IF(CF314="",IF(DE314&gt;1,ROUND(DE314*CE314,3),CE314),IF(DE314&gt;1,ROUND(DE314*CF314,3),CF314))),IF(AND(CE314="",CF314=""),"",IF(CF314="",IF(DE314&gt;1,ROUND(DE314*CE314*(1/(CK314)),3),CE314*(1/(CK314))),IF(DE314&gt;1,ROUND(DE314*CF314*(1/(CK314)),3),CF314*(1/(CK314))))))</f>
        <v/>
      </c>
      <c r="CP314" s="2043">
        <f>IF(COUNTIF(Overview!K12:K14,TRUE)&gt;0,2,IF(COUNTIF(Overview!L12:L14,TRUE)&gt;0,4,0))</f>
        <v/>
      </c>
      <c r="CQ314" s="1472">
        <f>IF(CO314="","",IF(CO314&gt;CP314,"Fail","Pass"))</f>
        <v/>
      </c>
      <c r="CR314" s="1481"/>
      <c r="CS314" s="1565">
        <f>MyTimestamp(CO314)</f>
        <v/>
      </c>
      <c r="CT314" s="1531">
        <f>IF(CE314="",0,15)+IF(CF314="",0,15)</f>
        <v/>
      </c>
      <c r="CU314" s="1532">
        <f>IF(CT314=0,0,2)</f>
        <v/>
      </c>
      <c r="CV314" s="859"/>
      <c r="CW314" s="859"/>
      <c r="CX314" s="2038"/>
      <c r="CY314" s="2044"/>
      <c r="CZ314" s="1543">
        <f>10^(CJ314/20)*100-100</f>
        <v/>
      </c>
      <c r="DA314" s="1331"/>
      <c r="DB314" s="709"/>
      <c r="DC314" s="777">
        <f>IF(DA314="","",10^(DA314/10))</f>
        <v/>
      </c>
      <c r="DD314" s="1377">
        <f>IF(ISNUMBER(DB314)=FALSE,"",10^(DB314/10))</f>
        <v/>
      </c>
      <c r="DE314" s="1543">
        <f>IF(AND(ISNUMBER(DC314),ISNUMBER(DD314)),IF(DC314/DD314&gt;1,ROUND((DC314)/DD314,3),1),1)</f>
        <v/>
      </c>
      <c r="DF314" s="1670">
        <f>IF(ISNUMBER(CO314),IF(CO314&gt;=CP314*0.90625,"!!!MEASURE other two 1RB modes!!!  To include the results for these two additional RB modes please use any row below free (for example otehr band) and replace the information of each field (tech, band, freq, etc...) with the proper one",""),"")</f>
        <v/>
      </c>
      <c r="DG314" s="1541"/>
      <c r="DH314" s="1541"/>
      <c r="DI314" s="1541"/>
      <c r="DJ314" s="1541"/>
      <c r="DK314" s="1541"/>
      <c r="DL314" s="1541"/>
      <c r="DM314" s="1541"/>
      <c r="DN314" s="1541"/>
      <c r="DO314" s="1541"/>
      <c r="DP314" s="1541"/>
      <c r="DQ314" s="1541"/>
      <c r="DR314" s="1541"/>
    </row>
    <row r="315" ht="12.75" x14ac:dyDescent="0.2">
      <c r="A315" s="1541"/>
      <c r="B315" s="1541"/>
      <c r="C315"/>
      <c r="D315" s="130">
        <f>IF(BX$305="Close to Ear","EN 62209-1","EN 62209-2")</f>
        <v/>
      </c>
      <c r="E315" s="130">
        <f>IF(CG315="Close to Ear","2016","2010/A1:2019")</f>
        <v/>
      </c>
      <c r="F315" s="1488" t="inlineStr">
        <is>
          <t>5.3</t>
        </is>
      </c>
      <c r="G315" s="1497"/>
      <c r="H315" s="120">
        <f>BV315</f>
        <v/>
      </c>
      <c r="I315" s="120">
        <f>BW315</f>
        <v/>
      </c>
      <c r="J315" s="687" t="inlineStr">
        <is>
          <t>Cat M1</t>
        </is>
      </c>
      <c r="K315" s="194" t="inlineStr">
        <is>
          <t>FDD1</t>
        </is>
      </c>
      <c r="L315" s="115"/>
      <c r="M315" s="120">
        <v>15</v>
      </c>
      <c r="N315" s="119" t="inlineStr">
        <is>
          <t>16QAM</t>
        </is>
      </c>
      <c r="O315" s="131"/>
      <c r="P315" s="6597">
        <v>0</v>
      </c>
      <c r="Q315" s="131">
        <v>3</v>
      </c>
      <c r="R315" s="131">
        <v>0</v>
      </c>
      <c r="S315" s="120"/>
      <c r="T315" s="120">
        <v>18300</v>
      </c>
      <c r="U315" s="120">
        <v>1950</v>
      </c>
      <c r="V315" s="119"/>
      <c r="W315" s="197"/>
      <c r="X315" s="119"/>
      <c r="Y315" s="119"/>
      <c r="Z315" s="119"/>
      <c r="AA315" s="115"/>
      <c r="AB315" s="115"/>
      <c r="AC315" s="689">
        <f>IF(OR(BX$305="Close to Ear",BX$305="Close to Head"),"Head",IF(BX$305="Extremity","Extremity","Body"))</f>
        <v/>
      </c>
      <c r="AD315" s="690">
        <f>CA315</f>
        <v/>
      </c>
      <c r="AE315" s="688">
        <f>CB315</f>
        <v/>
      </c>
      <c r="AF315" s="115"/>
      <c r="AG315" s="808">
        <f>IF(AZ315="","N/A",IF(CQ315="Pass","P","F"))</f>
        <v/>
      </c>
      <c r="AH315" s="129"/>
      <c r="AI315" s="129"/>
      <c r="AJ315" s="129"/>
      <c r="AK315" s="119"/>
      <c r="AL315" s="115"/>
      <c r="AM315" s="119"/>
      <c r="AN315" s="119"/>
      <c r="AO315" s="692"/>
      <c r="AP315" s="692"/>
      <c r="AQ315" s="692"/>
      <c r="AR315" s="692"/>
      <c r="AS315" s="692"/>
      <c r="AT315" s="691">
        <f>CE315</f>
        <v/>
      </c>
      <c r="AU315" s="691">
        <f>CF315</f>
        <v/>
      </c>
      <c r="AV315" s="813"/>
      <c r="AW315" s="813"/>
      <c r="AX315" s="197">
        <f>CZ315</f>
        <v/>
      </c>
      <c r="AY315" s="197">
        <f>DE315</f>
        <v/>
      </c>
      <c r="AZ315" s="3379">
        <f>CO315</f>
        <v/>
      </c>
      <c r="BA315" s="3380"/>
      <c r="BB315" s="197">
        <f>CP315</f>
        <v/>
      </c>
      <c r="BC315" s="813"/>
      <c r="BD315" s="197">
        <f>CR315</f>
        <v/>
      </c>
      <c r="BE315" s="121">
        <f>CS315</f>
        <v/>
      </c>
      <c r="BF315" s="122">
        <f>CT315*60</f>
        <v/>
      </c>
      <c r="BG315" s="121">
        <f>BE315</f>
        <v/>
      </c>
      <c r="BH315" s="122">
        <f>CU315*60</f>
        <v/>
      </c>
      <c r="BI315" s="122">
        <f>CV315</f>
        <v/>
      </c>
      <c r="BJ315" s="117"/>
      <c r="BK315" s="812">
        <f>Overview!$E$7</f>
        <v/>
      </c>
      <c r="BL315" s="117"/>
      <c r="BM315" s="836">
        <f>CW315</f>
        <v/>
      </c>
      <c r="BN315" s="812">
        <f>Overview!$P$153</f>
        <v/>
      </c>
      <c r="BO315" s="117" t="inlineStr">
        <is>
          <t>Revisar: la misma frecuencia aparece con varios canales en esta banda (18050 / 18300 / 18525)</t>
        </is>
      </c>
      <c r="BP315" s="117"/>
      <c r="BQ315" s="115"/>
      <c r="BR315" s="1478"/>
      <c r="BS315" s="1548"/>
      <c r="BT315" s="2127" t="inlineStr">
        <is>
          <t>LTE CATM1</t>
        </is>
      </c>
      <c r="BU315" s="2089" t="inlineStr">
        <is>
          <t>FDD1</t>
        </is>
      </c>
      <c r="BV315" s="430">
        <f>Overview!$H$28</f>
        <v/>
      </c>
      <c r="BW315" s="2010"/>
      <c r="BX315" s="2089"/>
      <c r="BY315" s="924"/>
      <c r="BZ315" s="1721">
        <f>IF(COUNT('Conducted LTE CATM1'!$AH$3:$AH$265)=0,15,INDEX('Conducted LTE CATM1'!$M$3:$M$265,MATCH(MAX('Conducted LTE CATM1'!$AH$3:$AH$265),'Conducted LTE CATM1'!$AH$3:$AH$265,0)))</f>
        <v>15</v>
      </c>
      <c r="CA315" s="468" t="str">
        <f>CA314</f>
        <v>TBD</v>
      </c>
      <c r="CB315" s="201">
        <v>5</v>
      </c>
      <c r="CC315" s="1059">
        <f>IF(COUNT('Conducted LTE CATM1'!$AH$3:$AH$265)=0,18300,INDEX('Conducted LTE CATM1'!$T$3:$T$265,MATCH(MAX('Conducted LTE CATM1'!$AH$3:$AH$265),'Conducted LTE CATM1'!$AH$3:$AH$265,0)))</f>
        <v>18300</v>
      </c>
      <c r="CD315" s="1059">
        <f>IF(COUNT('Conducted LTE CATM1'!$AH$3:$AH$265)=0,1950,INDEX('Conducted LTE CATM1'!$U$3:$U$265,MATCH(MAX('Conducted LTE CATM1'!$AH$3:$AH$265),'Conducted LTE CATM1'!$AH$3:$AH$265,0)))</f>
        <v>1950</v>
      </c>
      <c r="CE315" s="1523"/>
      <c r="CF315" s="1523"/>
      <c r="CG315" s="387" t="str">
        <f>IF(OR($BY$291="",$BY$291=""),"",$BY$291)</f>
        <v/>
      </c>
      <c r="CH315" s="387">
        <f>BZ315</f>
        <v/>
      </c>
      <c r="CI315" s="387">
        <f>CA315</f>
        <v/>
      </c>
      <c r="CJ315" s="1527"/>
      <c r="CK315" s="2042"/>
      <c r="CL315" s="206">
        <f>IF(CF315=""," ",IF(ABS(CE315-CF315)&lt;=0.125,"Valid","Not valid"))</f>
        <v/>
      </c>
      <c r="CM315" s="207">
        <f> IF(CE315="","",IF(AND(CE315&lt;&gt;"",CF315=""),IF(CE315&gt;=1,"Medir+Sig Max","No"),IF(CF315&lt;&gt;"",IF(CF315&gt;=1,"Medir+Sig Max","No"),"")))</f>
        <v/>
      </c>
      <c r="CN315" s="1787"/>
      <c r="CO315" s="220">
        <f>IF(CK315="",IF(AND(CE315="",CF315=""),"",IF(CF315="",IF(DE315&gt;1,ROUND(DE315*CE315,3),CE315),IF(DE315&gt;1,ROUND(DE315*CF315,3),CF315))),IF(AND(CE315="",CF315=""),"",IF(CF315="",IF(DE315&gt;1,ROUND(DE315*CE315*(1/(CK315)),3),CE315*(1/(CK315))),IF(DE315&gt;1,ROUND(DE315*CF315*(1/(CK315)),3),CF315*(1/(CK315))))))</f>
        <v/>
      </c>
      <c r="CP315" s="2043">
        <f>IF(COUNTIF(Overview!K12:K14,TRUE)&gt;0,2,IF(COUNTIF(Overview!L12:L14,TRUE)&gt;0,4,0))</f>
        <v/>
      </c>
      <c r="CQ315" s="1472">
        <f>IF(CO315="","",IF(CO315&gt;CP315,"Fail","Pass"))</f>
        <v/>
      </c>
      <c r="CR315" s="1481"/>
      <c r="CS315" s="1565">
        <f>MyTimestamp(CO315)</f>
        <v/>
      </c>
      <c r="CT315" s="1531">
        <f>IF(CE315="",0,15)+IF(CF315="",0,15)</f>
        <v/>
      </c>
      <c r="CU315" s="1532">
        <f>IF(CT315=0,0,2)</f>
        <v/>
      </c>
      <c r="CV315" s="859"/>
      <c r="CW315" s="859"/>
      <c r="CX315" s="2038"/>
      <c r="CY315" s="2044"/>
      <c r="CZ315" s="1543">
        <f>10^(CJ315/20)*100-100</f>
        <v/>
      </c>
      <c r="DA315" s="1331"/>
      <c r="DB315" s="709"/>
      <c r="DC315" s="777">
        <f>IF(DA315="","",10^(DA315/10))</f>
        <v/>
      </c>
      <c r="DD315" s="1377">
        <f>IF(ISNUMBER(DB315)=FALSE,"",10^(DB315/10))</f>
        <v/>
      </c>
      <c r="DE315" s="1543">
        <f>IF(AND(ISNUMBER(DC315),ISNUMBER(DD315)),IF(DC315/DD315&gt;1,ROUND((DC315)/DD315,3),1),1)</f>
        <v/>
      </c>
      <c r="DF315" s="1670">
        <f>IF(ISNUMBER(CO315),IF(CO315&gt;=CP315*0.90625,"!!!MEASURE other two 1RB modes!!!  To include the results for these two additional RB modes please use any row below free (for example otehr band) and replace the information of each field (tech, band, freq, etc...) with the proper one",""),"")</f>
        <v/>
      </c>
      <c r="DG315" s="1541"/>
      <c r="DH315" s="1541"/>
      <c r="DI315" s="1541"/>
      <c r="DJ315" s="1541"/>
      <c r="DK315" s="1541"/>
      <c r="DL315" s="1541"/>
      <c r="DM315" s="1541"/>
      <c r="DN315" s="1541"/>
      <c r="DO315" s="1541"/>
      <c r="DP315" s="1541"/>
      <c r="DQ315" s="1541"/>
      <c r="DR315" s="1541"/>
    </row>
    <row r="316" ht="12.75" x14ac:dyDescent="0.2">
      <c r="A316" s="1541"/>
      <c r="B316" s="1541"/>
      <c r="C316"/>
      <c r="D316" s="130">
        <f>IF(BX$305="Close to Ear","EN 62209-1","EN 62209-2")</f>
        <v/>
      </c>
      <c r="E316" s="130">
        <f>IF(CG316="Close to Ear","2016","2010/A1:2019")</f>
        <v/>
      </c>
      <c r="F316" s="1488" t="inlineStr">
        <is>
          <t>5.3</t>
        </is>
      </c>
      <c r="G316" s="1497"/>
      <c r="H316" s="120">
        <f>BV316</f>
        <v/>
      </c>
      <c r="I316" s="120">
        <f>BW316</f>
        <v/>
      </c>
      <c r="J316" s="687" t="inlineStr">
        <is>
          <t>Cat M1</t>
        </is>
      </c>
      <c r="K316" s="194" t="inlineStr">
        <is>
          <t>FDD1</t>
        </is>
      </c>
      <c r="L316" s="115"/>
      <c r="M316" s="120">
        <v>15</v>
      </c>
      <c r="N316" s="119" t="inlineStr">
        <is>
          <t>16QAM</t>
        </is>
      </c>
      <c r="O316" s="131"/>
      <c r="P316" s="6597">
        <v>0</v>
      </c>
      <c r="Q316" s="131">
        <v>3</v>
      </c>
      <c r="R316" s="131">
        <v>0</v>
      </c>
      <c r="S316" s="120"/>
      <c r="T316" s="120">
        <v>18300</v>
      </c>
      <c r="U316" s="120">
        <v>1950</v>
      </c>
      <c r="V316" s="119"/>
      <c r="W316" s="197"/>
      <c r="X316" s="119"/>
      <c r="Y316" s="119"/>
      <c r="Z316" s="119"/>
      <c r="AA316" s="115"/>
      <c r="AB316" s="115"/>
      <c r="AC316" s="689">
        <f>IF(OR(BX$305="Close to Ear",BX$305="Close to Head"),"Head",IF(BX$305="Extremity","Extremity","Body"))</f>
        <v/>
      </c>
      <c r="AD316" s="690">
        <f>CA316</f>
        <v/>
      </c>
      <c r="AE316" s="688">
        <f>CB316</f>
        <v/>
      </c>
      <c r="AF316" s="115"/>
      <c r="AG316" s="808">
        <f>IF(AZ316="","N/A",IF(CQ316="Pass","P","F"))</f>
        <v/>
      </c>
      <c r="AH316" s="129"/>
      <c r="AI316" s="129"/>
      <c r="AJ316" s="129"/>
      <c r="AK316" s="119"/>
      <c r="AL316" s="115"/>
      <c r="AM316" s="119"/>
      <c r="AN316" s="119"/>
      <c r="AO316" s="692"/>
      <c r="AP316" s="692"/>
      <c r="AQ316" s="692"/>
      <c r="AR316" s="692"/>
      <c r="AS316" s="692"/>
      <c r="AT316" s="691">
        <f>CE316</f>
        <v/>
      </c>
      <c r="AU316" s="691">
        <f>CF316</f>
        <v/>
      </c>
      <c r="AV316" s="813"/>
      <c r="AW316" s="813"/>
      <c r="AX316" s="197">
        <f>CZ316</f>
        <v/>
      </c>
      <c r="AY316" s="197">
        <f>DE316</f>
        <v/>
      </c>
      <c r="AZ316" s="3379">
        <f>CO316</f>
        <v/>
      </c>
      <c r="BA316" s="3380"/>
      <c r="BB316" s="197">
        <f>CP316</f>
        <v/>
      </c>
      <c r="BC316" s="813"/>
      <c r="BD316" s="197">
        <f>CR316</f>
        <v/>
      </c>
      <c r="BE316" s="121">
        <f>CS316</f>
        <v/>
      </c>
      <c r="BF316" s="122">
        <f>CT316*60</f>
        <v/>
      </c>
      <c r="BG316" s="121">
        <f>BE316</f>
        <v/>
      </c>
      <c r="BH316" s="122">
        <f>CU316*60</f>
        <v/>
      </c>
      <c r="BI316" s="122">
        <f>CV316</f>
        <v/>
      </c>
      <c r="BJ316" s="117"/>
      <c r="BK316" s="812">
        <f>Overview!$E$7</f>
        <v/>
      </c>
      <c r="BL316" s="117"/>
      <c r="BM316" s="836">
        <f>CW316</f>
        <v/>
      </c>
      <c r="BN316" s="812">
        <f>Overview!$P$153</f>
        <v/>
      </c>
      <c r="BO316" s="117" t="inlineStr">
        <is>
          <t>Revisar: la misma frecuencia aparece con varios canales en esta banda (18050 / 18300 / 18525)</t>
        </is>
      </c>
      <c r="BP316" s="117"/>
      <c r="BQ316" s="115"/>
      <c r="BR316" s="1478"/>
      <c r="BS316" s="1548"/>
      <c r="BT316" s="2127" t="inlineStr">
        <is>
          <t>LTE CATM1</t>
        </is>
      </c>
      <c r="BU316" s="2089" t="inlineStr">
        <is>
          <t>FDD1</t>
        </is>
      </c>
      <c r="BV316" s="430">
        <f>Overview!$H$28</f>
        <v/>
      </c>
      <c r="BW316" s="2010"/>
      <c r="BX316" s="2089"/>
      <c r="BY316" s="2133"/>
      <c r="BZ316" s="2131">
        <f>IF(COUNT('Conducted LTE CATM1'!$AH$3:$AH$265)=0,15,INDEX('Conducted LTE CATM1'!$M$3:$M$265,MATCH(MAX('Conducted LTE CATM1'!$AH$3:$AH$265),'Conducted LTE CATM1'!$AH$3:$AH$265,0)))</f>
        <v>15</v>
      </c>
      <c r="CA316" s="466" t="str">
        <f>CA315</f>
        <v>TBD</v>
      </c>
      <c r="CB316" s="200">
        <v>5</v>
      </c>
      <c r="CC316" s="881">
        <f>IF(COUNT('Conducted LTE CATM1'!$AH$3:$AH$265)=0,18300,INDEX('Conducted LTE CATM1'!$T$3:$T$265,MATCH(MAX('Conducted LTE CATM1'!$AH$3:$AH$265),'Conducted LTE CATM1'!$AH$3:$AH$265,0)))</f>
        <v>18300</v>
      </c>
      <c r="CD316" s="881">
        <f>IF(COUNT('Conducted LTE CATM1'!$AH$3:$AH$265)=0,1950,INDEX('Conducted LTE CATM1'!$U$3:$U$265,MATCH(MAX('Conducted LTE CATM1'!$AH$3:$AH$265),'Conducted LTE CATM1'!$AH$3:$AH$265,0)))</f>
        <v>1950</v>
      </c>
      <c r="CE316" s="1523"/>
      <c r="CF316" s="1523"/>
      <c r="CG316" s="387" t="str">
        <f>IF(OR($BY$291="",$BY$291=""),"",$BY$291)</f>
        <v/>
      </c>
      <c r="CH316" s="387">
        <f>BZ316</f>
        <v/>
      </c>
      <c r="CI316" s="387">
        <f>CA316</f>
        <v/>
      </c>
      <c r="CJ316" s="1527"/>
      <c r="CK316" s="2042"/>
      <c r="CL316" s="206">
        <f>IF(CF316=""," ",IF(ABS(CE316-CF316)&lt;=0.125,"Valid","Not valid"))</f>
        <v/>
      </c>
      <c r="CM316" s="207">
        <f> IF(CE316="","",IF(AND(CE316&lt;&gt;"",CF316=""),IF(CE316&gt;=1,"Medir+Sig Max","No"),IF(CF316&lt;&gt;"",IF(CF316&gt;=1,"Medir+Sig Max","No"),"")))</f>
        <v/>
      </c>
      <c r="CN316" s="1787"/>
      <c r="CO316" s="220">
        <f>IF(CK316="",IF(AND(CE316="",CF316=""),"",IF(CF316="",IF(DE316&gt;1,ROUND(DE316*CE316,3),CE316),IF(DE316&gt;1,ROUND(DE316*CF316,3),CF316))),IF(AND(CE316="",CF316=""),"",IF(CF316="",IF(DE316&gt;1,ROUND(DE316*CE316*(1/(CK316)),3),CE316*(1/(CK316))),IF(DE316&gt;1,ROUND(DE316*CF316*(1/(CK316)),3),CF316*(1/(CK316))))))</f>
        <v/>
      </c>
      <c r="CP316" s="2043">
        <f>IF(COUNTIF(Overview!K12:K14,TRUE)&gt;0,2,IF(COUNTIF(Overview!L12:L14,TRUE)&gt;0,4,0))</f>
        <v/>
      </c>
      <c r="CQ316" s="1472">
        <f>IF(CO316="","",IF(CO316&gt;CP316,"Fail","Pass"))</f>
        <v/>
      </c>
      <c r="CR316" s="1481"/>
      <c r="CS316" s="1565">
        <f>MyTimestamp(CO316)</f>
        <v/>
      </c>
      <c r="CT316" s="1531">
        <f>IF(CE316="",0,15)+IF(CF316="",0,15)</f>
        <v/>
      </c>
      <c r="CU316" s="1532">
        <f>IF(CT316=0,0,2)</f>
        <v/>
      </c>
      <c r="CV316" s="859"/>
      <c r="CW316" s="859"/>
      <c r="CX316" s="2038"/>
      <c r="CY316" s="2044"/>
      <c r="CZ316" s="1543">
        <f>10^(CJ316/20)*100-100</f>
        <v/>
      </c>
      <c r="DA316" s="1331"/>
      <c r="DB316" s="709"/>
      <c r="DC316" s="777">
        <f>IF(DA316="","",10^(DA316/10))</f>
        <v/>
      </c>
      <c r="DD316" s="1377">
        <f>IF(ISNUMBER(DB316)=FALSE,"",10^(DB316/10))</f>
        <v/>
      </c>
      <c r="DE316" s="1543">
        <f>IF(AND(ISNUMBER(DC316),ISNUMBER(DD316)),IF(DC316/DD316&gt;1,ROUND((DC316)/DD316,3),1),1)</f>
        <v/>
      </c>
      <c r="DF316" s="1541"/>
      <c r="DG316" s="1541"/>
      <c r="DH316" s="1541"/>
      <c r="DI316" s="1541"/>
      <c r="DJ316" s="1541"/>
      <c r="DK316" s="1541"/>
      <c r="DL316" s="1541"/>
      <c r="DM316" s="1541"/>
      <c r="DN316" s="1541"/>
      <c r="DO316" s="1541"/>
      <c r="DP316" s="1541"/>
      <c r="DQ316" s="1541"/>
      <c r="DR316" s="1541"/>
    </row>
    <row r="317" ht="12.75" x14ac:dyDescent="0.2">
      <c r="A317" s="1541"/>
      <c r="B317" s="1541"/>
      <c r="C317"/>
      <c r="D317" s="130">
        <f>IF(BX$305="Close to Ear","EN 62209-1","EN 62209-2")</f>
        <v/>
      </c>
      <c r="E317" s="130">
        <f>IF(CG317="Close to Ear","2016","2010/A1:2019")</f>
        <v/>
      </c>
      <c r="F317" s="1488" t="inlineStr">
        <is>
          <t>5.3</t>
        </is>
      </c>
      <c r="G317" s="1497"/>
      <c r="H317" s="120">
        <f>BV317</f>
        <v/>
      </c>
      <c r="I317" s="120">
        <f>BW317</f>
        <v/>
      </c>
      <c r="J317" s="687" t="inlineStr">
        <is>
          <t>Cat M1</t>
        </is>
      </c>
      <c r="K317" s="194" t="inlineStr">
        <is>
          <t>FDD1</t>
        </is>
      </c>
      <c r="L317" s="115"/>
      <c r="M317" s="120">
        <v>15</v>
      </c>
      <c r="N317" s="119" t="inlineStr">
        <is>
          <t>16QAM</t>
        </is>
      </c>
      <c r="O317" s="131"/>
      <c r="P317" s="6597">
        <v>0</v>
      </c>
      <c r="Q317" s="131">
        <v>3</v>
      </c>
      <c r="R317" s="131">
        <v>0</v>
      </c>
      <c r="S317" s="120"/>
      <c r="T317" s="120">
        <v>18300</v>
      </c>
      <c r="U317" s="120">
        <v>1950</v>
      </c>
      <c r="V317" s="119"/>
      <c r="W317" s="197"/>
      <c r="X317" s="119"/>
      <c r="Y317" s="119"/>
      <c r="Z317" s="119"/>
      <c r="AA317" s="115"/>
      <c r="AB317" s="115"/>
      <c r="AC317" s="689">
        <f>IF(OR(BX$305="Close to Ear",BX$305="Close to Head"),"Head",IF(BX$305="Extremity","Extremity","Body"))</f>
        <v/>
      </c>
      <c r="AD317" s="690">
        <f>CA317</f>
        <v/>
      </c>
      <c r="AE317" s="688">
        <f>CB317</f>
        <v/>
      </c>
      <c r="AF317" s="115"/>
      <c r="AG317" s="808">
        <f>IF(AZ317="","N/A",IF(CQ317="Pass","P","F"))</f>
        <v/>
      </c>
      <c r="AH317" s="129"/>
      <c r="AI317" s="129"/>
      <c r="AJ317" s="129"/>
      <c r="AK317" s="119"/>
      <c r="AL317" s="115"/>
      <c r="AM317" s="119"/>
      <c r="AN317" s="119"/>
      <c r="AO317" s="692"/>
      <c r="AP317" s="692"/>
      <c r="AQ317" s="692"/>
      <c r="AR317" s="692"/>
      <c r="AS317" s="692"/>
      <c r="AT317" s="691">
        <f>CE317</f>
        <v/>
      </c>
      <c r="AU317" s="691">
        <f>CF317</f>
        <v/>
      </c>
      <c r="AV317" s="813"/>
      <c r="AW317" s="813"/>
      <c r="AX317" s="197">
        <f>CZ317</f>
        <v/>
      </c>
      <c r="AY317" s="197">
        <f>DE317</f>
        <v/>
      </c>
      <c r="AZ317" s="3379">
        <f>CO317</f>
        <v/>
      </c>
      <c r="BA317" s="3380"/>
      <c r="BB317" s="197">
        <f>CP317</f>
        <v/>
      </c>
      <c r="BC317" s="813"/>
      <c r="BD317" s="197">
        <f>CR317</f>
        <v/>
      </c>
      <c r="BE317" s="121">
        <f>CS317</f>
        <v/>
      </c>
      <c r="BF317" s="122">
        <f>CT317*60</f>
        <v/>
      </c>
      <c r="BG317" s="121">
        <f>BE317</f>
        <v/>
      </c>
      <c r="BH317" s="122">
        <f>CU317*60</f>
        <v/>
      </c>
      <c r="BI317" s="122">
        <f>CV317</f>
        <v/>
      </c>
      <c r="BJ317" s="117"/>
      <c r="BK317" s="812">
        <f>Overview!$E$7</f>
        <v/>
      </c>
      <c r="BL317" s="117"/>
      <c r="BM317" s="836">
        <f>CW317</f>
        <v/>
      </c>
      <c r="BN317" s="812">
        <f>Overview!$P$153</f>
        <v/>
      </c>
      <c r="BO317" s="117" t="inlineStr">
        <is>
          <t>Revisar: la misma frecuencia aparece con varios canales en esta banda (18050 / 18300 / 18525)</t>
        </is>
      </c>
      <c r="BP317" s="117"/>
      <c r="BQ317" s="115"/>
      <c r="BR317" s="1478"/>
      <c r="BS317" s="1548"/>
      <c r="BT317" s="2127" t="inlineStr">
        <is>
          <t>LTE CATM1</t>
        </is>
      </c>
      <c r="BU317" s="2089" t="inlineStr">
        <is>
          <t>FDD1</t>
        </is>
      </c>
      <c r="BV317" s="430">
        <f>Overview!$H$28</f>
        <v/>
      </c>
      <c r="BW317" s="2010"/>
      <c r="BX317" s="2089"/>
      <c r="BY317" s="2129"/>
      <c r="BZ317" s="2131">
        <f>IF(COUNT('Conducted LTE CATM1'!$AH$3:$AH$265)=0,15,INDEX('Conducted LTE CATM1'!$M$3:$M$265,MATCH(MAX('Conducted LTE CATM1'!$AH$3:$AH$265),'Conducted LTE CATM1'!$AH$3:$AH$265,0)))</f>
        <v>15</v>
      </c>
      <c r="CA317" s="467" t="str">
        <f>CA316</f>
        <v>TBD</v>
      </c>
      <c r="CB317" s="200">
        <v>5</v>
      </c>
      <c r="CC317" s="1679">
        <f>IF(COUNT('Conducted LTE CATM1'!$AH$3:$AH$265)=0,18300,INDEX('Conducted LTE CATM1'!$T$3:$T$265,MATCH(MAX('Conducted LTE CATM1'!$AH$3:$AH$265),'Conducted LTE CATM1'!$AH$3:$AH$265,0)))</f>
        <v>18300</v>
      </c>
      <c r="CD317" s="1679">
        <f>IF(COUNT('Conducted LTE CATM1'!$AH$3:$AH$265)=0,1950,INDEX('Conducted LTE CATM1'!$U$3:$U$265,MATCH(MAX('Conducted LTE CATM1'!$AH$3:$AH$265),'Conducted LTE CATM1'!$AH$3:$AH$265,0)))</f>
        <v>1950</v>
      </c>
      <c r="CE317" s="1523"/>
      <c r="CF317" s="1523"/>
      <c r="CG317" s="387" t="str">
        <f>IF(OR($BY$291="",$BY$291=""),"",$BY$291)</f>
        <v/>
      </c>
      <c r="CH317" s="387">
        <f>BZ317</f>
        <v/>
      </c>
      <c r="CI317" s="387">
        <f>CA317</f>
        <v/>
      </c>
      <c r="CJ317" s="1527"/>
      <c r="CK317" s="2042"/>
      <c r="CL317" s="206">
        <f>IF(CF317=""," ",IF(ABS(CE317-CF317)&lt;=0.125,"Valid","Not valid"))</f>
        <v/>
      </c>
      <c r="CM317" s="207">
        <f> IF(CE317="","",IF(AND(CE317&lt;&gt;"",CF317=""),IF(CE317&gt;=1,"Medir+Sig Max","No"),IF(CF317&lt;&gt;"",IF(CF317&gt;=1,"Medir+Sig Max","No"),"")))</f>
        <v/>
      </c>
      <c r="CN317" s="1787"/>
      <c r="CO317" s="220">
        <f>IF(CK317="",IF(AND(CE317="",CF317=""),"",IF(CF317="",IF(DE317&gt;1,ROUND(DE317*CE317,3),CE317),IF(DE317&gt;1,ROUND(DE317*CF317,3),CF317))),IF(AND(CE317="",CF317=""),"",IF(CF317="",IF(DE317&gt;1,ROUND(DE317*CE317*(1/(CK317)),3),CE317*(1/(CK317))),IF(DE317&gt;1,ROUND(DE317*CF317*(1/(CK317)),3),CF317*(1/(CK317))))))</f>
        <v/>
      </c>
      <c r="CP317" s="2043">
        <f>IF(COUNTIF(Overview!K12:K14,TRUE)&gt;0,2,IF(COUNTIF(Overview!L12:L14,TRUE)&gt;0,4,0))</f>
        <v/>
      </c>
      <c r="CQ317" s="1472">
        <f>IF(CO317="","",IF(CO317&gt;CP317,"Fail","Pass"))</f>
        <v/>
      </c>
      <c r="CR317" s="1481"/>
      <c r="CS317" s="1565">
        <f>MyTimestamp(CO317)</f>
        <v/>
      </c>
      <c r="CT317" s="1531">
        <f>IF(CE317="",0,15)+IF(CF317="",0,15)</f>
        <v/>
      </c>
      <c r="CU317" s="1532">
        <f>IF(CT317=0,0,2)</f>
        <v/>
      </c>
      <c r="CV317" s="859"/>
      <c r="CW317" s="859"/>
      <c r="CX317" s="2038"/>
      <c r="CY317" s="2044"/>
      <c r="CZ317" s="1543">
        <f>10^(CJ317/20)*100-100</f>
        <v/>
      </c>
      <c r="DA317" s="1331"/>
      <c r="DB317" s="709"/>
      <c r="DC317" s="777">
        <f>IF(DA317="","",10^(DA317/10))</f>
        <v/>
      </c>
      <c r="DD317" s="1377">
        <f>IF(ISNUMBER(DB317)=FALSE,"",10^(DB317/10))</f>
        <v/>
      </c>
      <c r="DE317" s="1543">
        <f>IF(AND(ISNUMBER(DC317),ISNUMBER(DD317)),IF(DC317/DD317&gt;1,ROUND((DC317)/DD317,3),1),1)</f>
        <v/>
      </c>
      <c r="DF317" s="1541"/>
      <c r="DG317" s="1541"/>
      <c r="DH317" s="1541"/>
      <c r="DI317" s="1541"/>
      <c r="DJ317" s="1541"/>
      <c r="DK317" s="1541"/>
      <c r="DL317" s="1541"/>
      <c r="DM317" s="1541"/>
      <c r="DN317" s="1541"/>
      <c r="DO317" s="1541"/>
      <c r="DP317" s="1541"/>
      <c r="DQ317" s="1541"/>
      <c r="DR317" s="1541"/>
    </row>
    <row r="318" ht="12.75" x14ac:dyDescent="0.2">
      <c r="A318" s="1541"/>
      <c r="B318" s="1541"/>
      <c r="C318"/>
      <c r="D318" s="130">
        <f>IF(BX$305="Close to Ear","EN 62209-1","EN 62209-2")</f>
        <v/>
      </c>
      <c r="E318" s="130">
        <f>IF(CG318="Close to Ear","2016","2010/A1:2019")</f>
        <v/>
      </c>
      <c r="F318" s="1488" t="inlineStr">
        <is>
          <t>5.3</t>
        </is>
      </c>
      <c r="G318" s="1497"/>
      <c r="H318" s="120">
        <f>BV318</f>
        <v/>
      </c>
      <c r="I318" s="120">
        <f>BW318</f>
        <v/>
      </c>
      <c r="J318" s="687" t="inlineStr">
        <is>
          <t>Cat M1</t>
        </is>
      </c>
      <c r="K318" s="194" t="inlineStr">
        <is>
          <t>FDD1</t>
        </is>
      </c>
      <c r="L318" s="115"/>
      <c r="M318" s="120">
        <v>15</v>
      </c>
      <c r="N318" s="119" t="inlineStr">
        <is>
          <t>16QAM</t>
        </is>
      </c>
      <c r="O318" s="131"/>
      <c r="P318" s="6597">
        <v>0</v>
      </c>
      <c r="Q318" s="131">
        <v>3</v>
      </c>
      <c r="R318" s="131">
        <v>0</v>
      </c>
      <c r="S318" s="120"/>
      <c r="T318" s="120">
        <v>18300</v>
      </c>
      <c r="U318" s="120">
        <v>1950</v>
      </c>
      <c r="V318" s="119"/>
      <c r="W318" s="197"/>
      <c r="X318" s="119"/>
      <c r="Y318" s="119"/>
      <c r="Z318" s="119"/>
      <c r="AA318" s="115"/>
      <c r="AB318" s="115"/>
      <c r="AC318" s="689">
        <f>IF(OR(BX$305="Close to Ear",BX$305="Close to Head"),"Head",IF(BX$305="Extremity","Extremity","Body"))</f>
        <v/>
      </c>
      <c r="AD318" s="690">
        <f>CA318</f>
        <v/>
      </c>
      <c r="AE318" s="688">
        <f>CB318</f>
        <v/>
      </c>
      <c r="AF318" s="115"/>
      <c r="AG318" s="808">
        <f>IF(AZ318="","N/A",IF(CQ318="Pass","P","F"))</f>
        <v/>
      </c>
      <c r="AH318" s="129"/>
      <c r="AI318" s="129"/>
      <c r="AJ318" s="129"/>
      <c r="AK318" s="119"/>
      <c r="AL318" s="115"/>
      <c r="AM318" s="119"/>
      <c r="AN318" s="119"/>
      <c r="AO318" s="692"/>
      <c r="AP318" s="692"/>
      <c r="AQ318" s="692"/>
      <c r="AR318" s="692"/>
      <c r="AS318" s="692"/>
      <c r="AT318" s="691">
        <f>CE318</f>
        <v/>
      </c>
      <c r="AU318" s="691">
        <f>CF318</f>
        <v/>
      </c>
      <c r="AV318" s="813"/>
      <c r="AW318" s="813"/>
      <c r="AX318" s="197">
        <f>CZ318</f>
        <v/>
      </c>
      <c r="AY318" s="197">
        <f>DE318</f>
        <v/>
      </c>
      <c r="AZ318" s="3379">
        <f>CO318</f>
        <v/>
      </c>
      <c r="BA318" s="3380"/>
      <c r="BB318" s="197">
        <f>CP318</f>
        <v/>
      </c>
      <c r="BC318" s="813"/>
      <c r="BD318" s="197">
        <f>CR318</f>
        <v/>
      </c>
      <c r="BE318" s="121">
        <f>CS318</f>
        <v/>
      </c>
      <c r="BF318" s="122">
        <f>CT318*60</f>
        <v/>
      </c>
      <c r="BG318" s="121">
        <f>BE318</f>
        <v/>
      </c>
      <c r="BH318" s="122">
        <f>CU318*60</f>
        <v/>
      </c>
      <c r="BI318" s="122">
        <f>CV318</f>
        <v/>
      </c>
      <c r="BJ318" s="117"/>
      <c r="BK318" s="812">
        <f>Overview!$E$7</f>
        <v/>
      </c>
      <c r="BL318" s="117"/>
      <c r="BM318" s="836">
        <f>CW318</f>
        <v/>
      </c>
      <c r="BN318" s="812">
        <f>Overview!$P$153</f>
        <v/>
      </c>
      <c r="BO318" s="117" t="inlineStr">
        <is>
          <t>Revisar: la misma frecuencia aparece con varios canales en esta banda (18050 / 18300 / 18525)</t>
        </is>
      </c>
      <c r="BP318" s="117"/>
      <c r="BQ318" s="115"/>
      <c r="BR318" s="1478"/>
      <c r="BS318" s="1548"/>
      <c r="BT318" s="2127" t="inlineStr">
        <is>
          <t>LTE CATM1</t>
        </is>
      </c>
      <c r="BU318" s="2089" t="inlineStr">
        <is>
          <t>FDD1</t>
        </is>
      </c>
      <c r="BV318" s="430">
        <f>Overview!$H$28</f>
        <v/>
      </c>
      <c r="BW318" s="2010"/>
      <c r="BX318" s="1872"/>
      <c r="BY318" s="2132"/>
      <c r="BZ318" s="2131">
        <f>IF(COUNT('Conducted LTE CATM1'!$AH$3:$AH$265)=0,15,INDEX('Conducted LTE CATM1'!$M$3:$M$265,MATCH(MAX('Conducted LTE CATM1'!$AH$3:$AH$265),'Conducted LTE CATM1'!$AH$3:$AH$265,0)))</f>
        <v>15</v>
      </c>
      <c r="CA318" s="468" t="str">
        <f>CA317</f>
        <v>TBD</v>
      </c>
      <c r="CB318" s="201">
        <v>5</v>
      </c>
      <c r="CC318" s="1059">
        <f>IF(COUNT('Conducted LTE CATM1'!$AH$3:$AH$265)=0,18300,INDEX('Conducted LTE CATM1'!$T$3:$T$265,MATCH(MAX('Conducted LTE CATM1'!$AH$3:$AH$265),'Conducted LTE CATM1'!$AH$3:$AH$265,0)))</f>
        <v>18300</v>
      </c>
      <c r="CD318" s="1059">
        <f>IF(COUNT('Conducted LTE CATM1'!$AH$3:$AH$265)=0,1950,INDEX('Conducted LTE CATM1'!$U$3:$U$265,MATCH(MAX('Conducted LTE CATM1'!$AH$3:$AH$265),'Conducted LTE CATM1'!$AH$3:$AH$265,0)))</f>
        <v>1950</v>
      </c>
      <c r="CE318" s="1874"/>
      <c r="CF318" s="1874"/>
      <c r="CG318" s="388" t="str">
        <f>IF(OR($BY$291="",$BY$291=""),"",$BY$291)</f>
        <v/>
      </c>
      <c r="CH318" s="388">
        <f>BZ318</f>
        <v/>
      </c>
      <c r="CI318" s="388">
        <f>CA318</f>
        <v/>
      </c>
      <c r="CJ318" s="2046"/>
      <c r="CK318" s="2042"/>
      <c r="CL318" s="212">
        <f>IF(CF318=""," ",IF(ABS(CE318-CF318)&lt;=0.125,"Valid","Not valid"))</f>
        <v/>
      </c>
      <c r="CM318" s="213">
        <f> IF(CE318="","",IF(AND(CE318&lt;&gt;"",CF318=""),IF(CE318&gt;=1,"Medir+Sig Max","No"),IF(CF318&lt;&gt;"",IF(CF318&gt;=1,"Medir+Sig Max","No"),"")))</f>
        <v/>
      </c>
      <c r="CN318" s="1794"/>
      <c r="CO318" s="221">
        <f>IF(CK318="",IF(AND(CE318="",CF318=""),"",IF(CF318="",IF(DE318&gt;1,ROUND(DE318*CE318,3),CE318),IF(DE318&gt;1,ROUND(DE318*CF318,3),CF318))),IF(AND(CE318="",CF318=""),"",IF(CF318="",IF(DE318&gt;1,ROUND(DE318*CE318*(1/(CK318)),3),CE318*(1/(CK318))),IF(DE318&gt;1,ROUND(DE318*CF318*(1/(CK318)),3),CF318*(1/(CK318))))))</f>
        <v/>
      </c>
      <c r="CP318" s="2048">
        <f>IF(COUNTIF(Overview!K12:K14,TRUE)&gt;0,2,IF(COUNTIF(Overview!L12:L14,TRUE)&gt;0,4,0))</f>
        <v/>
      </c>
      <c r="CQ318" s="1473">
        <f>IF(CO318="","",IF(CO318&gt;CP318,"Fail","Pass"))</f>
        <v/>
      </c>
      <c r="CR318" s="1482"/>
      <c r="CS318" s="1566">
        <f>MyTimestamp(CO318)</f>
        <v/>
      </c>
      <c r="CT318" s="1535">
        <f>IF(CE318="",0,15)+IF(CF318="",0,15)</f>
        <v/>
      </c>
      <c r="CU318" s="1536">
        <f>IF(CT318=0,0,2)</f>
        <v/>
      </c>
      <c r="CV318" s="861"/>
      <c r="CW318" s="861"/>
      <c r="CX318" s="2038"/>
      <c r="CY318" s="2050"/>
      <c r="CZ318" s="1545">
        <f>10^(CJ318/20)*100-100</f>
        <v/>
      </c>
      <c r="DA318" s="1333"/>
      <c r="DB318" s="710"/>
      <c r="DC318" s="779">
        <f>IF(DA318="","",10^(DA318/10))</f>
        <v/>
      </c>
      <c r="DD318" s="1379">
        <f>IF(ISNUMBER(DB318)=FALSE,"",10^(DB318/10))</f>
        <v/>
      </c>
      <c r="DE318" s="1545">
        <f>IF(AND(ISNUMBER(DC318),ISNUMBER(DD318)),IF(DC318/DD318&gt;1,ROUND((DC318)/DD318,3),1),1)</f>
        <v/>
      </c>
      <c r="DF318" s="1541"/>
      <c r="DG318" s="1541"/>
      <c r="DH318" s="1541"/>
      <c r="DI318" s="1541"/>
      <c r="DJ318" s="1541"/>
      <c r="DK318" s="1541"/>
      <c r="DL318" s="1541"/>
      <c r="DM318" s="1541"/>
      <c r="DN318" s="1541"/>
      <c r="DO318" s="1541"/>
      <c r="DP318" s="1541"/>
      <c r="DQ318" s="1541"/>
      <c r="DR318" s="1541"/>
    </row>
    <row r="319" ht="12.75" x14ac:dyDescent="0.2">
      <c r="A319" s="1541"/>
      <c r="B319" s="1541"/>
      <c r="C319"/>
      <c r="D319" s="130">
        <f>IF(BX$305="Close to Ear","EN 62209-1","EN 62209-2")</f>
        <v/>
      </c>
      <c r="E319" s="130">
        <f>IF(CG319="Close to Ear","2016","2010/A1:2019")</f>
        <v/>
      </c>
      <c r="F319" s="1488" t="inlineStr">
        <is>
          <t>5.3</t>
        </is>
      </c>
      <c r="G319" s="1497"/>
      <c r="H319" s="120">
        <f>BV319</f>
        <v/>
      </c>
      <c r="I319" s="120">
        <f>BW319</f>
        <v/>
      </c>
      <c r="J319" s="687" t="inlineStr">
        <is>
          <t>Cat M1</t>
        </is>
      </c>
      <c r="K319" s="194" t="inlineStr">
        <is>
          <t>FDD1</t>
        </is>
      </c>
      <c r="L319" s="115"/>
      <c r="M319" s="120">
        <v>15</v>
      </c>
      <c r="N319" s="119" t="inlineStr">
        <is>
          <t>16QAM</t>
        </is>
      </c>
      <c r="O319" s="131"/>
      <c r="P319" s="6597">
        <v>0</v>
      </c>
      <c r="Q319" s="131">
        <v>3</v>
      </c>
      <c r="R319" s="131">
        <v>0</v>
      </c>
      <c r="S319" s="120"/>
      <c r="T319" s="120">
        <v>18300</v>
      </c>
      <c r="U319" s="120">
        <v>1950</v>
      </c>
      <c r="V319" s="119"/>
      <c r="W319" s="197"/>
      <c r="X319" s="119"/>
      <c r="Y319" s="119"/>
      <c r="Z319" s="119"/>
      <c r="AA319" s="115"/>
      <c r="AB319" s="115"/>
      <c r="AC319" s="689">
        <f>IF(OR(BX$305="Close to Ear",BX$305="Close to Head"),"Head",IF(BX$305="Extremity","Extremity","Body"))</f>
        <v/>
      </c>
      <c r="AD319" s="690">
        <f>CA319</f>
        <v/>
      </c>
      <c r="AE319" s="688">
        <f>CB319</f>
        <v/>
      </c>
      <c r="AF319" s="115"/>
      <c r="AG319" s="808">
        <f>IF(AZ319="","N/A",IF(CQ319="Pass","P","F"))</f>
        <v/>
      </c>
      <c r="AH319" s="129"/>
      <c r="AI319" s="129"/>
      <c r="AJ319" s="129"/>
      <c r="AK319" s="119"/>
      <c r="AL319" s="115"/>
      <c r="AM319" s="119"/>
      <c r="AN319" s="119"/>
      <c r="AO319" s="692"/>
      <c r="AP319" s="692"/>
      <c r="AQ319" s="692"/>
      <c r="AR319" s="692"/>
      <c r="AS319" s="692"/>
      <c r="AT319" s="691">
        <f>CE319</f>
        <v/>
      </c>
      <c r="AU319" s="691">
        <f>CF319</f>
        <v/>
      </c>
      <c r="AV319" s="813"/>
      <c r="AW319" s="813"/>
      <c r="AX319" s="197">
        <f>CZ319</f>
        <v/>
      </c>
      <c r="AY319" s="197">
        <f>DE319</f>
        <v/>
      </c>
      <c r="AZ319" s="3379">
        <f>CO319</f>
        <v/>
      </c>
      <c r="BA319" s="3380"/>
      <c r="BB319" s="197">
        <f>CP319</f>
        <v/>
      </c>
      <c r="BC319" s="813"/>
      <c r="BD319" s="197">
        <f>CR319</f>
        <v/>
      </c>
      <c r="BE319" s="121">
        <f>CS319</f>
        <v/>
      </c>
      <c r="BF319" s="122">
        <f>CT319*60</f>
        <v/>
      </c>
      <c r="BG319" s="121">
        <f>BE319</f>
        <v/>
      </c>
      <c r="BH319" s="122">
        <f>CU319*60</f>
        <v/>
      </c>
      <c r="BI319" s="122">
        <f>CV319</f>
        <v/>
      </c>
      <c r="BJ319" s="117"/>
      <c r="BK319" s="812">
        <f>Overview!$E$7</f>
        <v/>
      </c>
      <c r="BL319" s="117"/>
      <c r="BM319" s="836">
        <f>CW319</f>
        <v/>
      </c>
      <c r="BN319" s="812">
        <f>Overview!$P$153</f>
        <v/>
      </c>
      <c r="BO319" s="117" t="inlineStr">
        <is>
          <t>Revisar: la misma frecuencia aparece con varios canales en esta banda (18050 / 18300 / 18525)</t>
        </is>
      </c>
      <c r="BP319" s="117"/>
      <c r="BQ319" s="115"/>
      <c r="BR319" s="1478"/>
      <c r="BS319" s="1548"/>
      <c r="BT319" s="2127" t="inlineStr">
        <is>
          <t>LTE CATM1</t>
        </is>
      </c>
      <c r="BU319" s="2089" t="inlineStr">
        <is>
          <t>FDD1</t>
        </is>
      </c>
      <c r="BV319" s="430">
        <f>Overview!$H$28</f>
        <v/>
      </c>
      <c r="BW319" s="2010"/>
      <c r="BX319" s="1872"/>
      <c r="BY319" s="2132"/>
      <c r="BZ319" s="2131">
        <f>IF(COUNT('Conducted LTE CATM1'!$AH$3:$AH$265)=0,15,INDEX('Conducted LTE CATM1'!$M$3:$M$265,MATCH(MAX('Conducted LTE CATM1'!$AH$3:$AH$265),'Conducted LTE CATM1'!$AH$3:$AH$265,0)))</f>
        <v>15</v>
      </c>
      <c r="CA319" s="468" t="str">
        <f>CONCATENATE(CA317," - Battery check 1")</f>
        <v>TBD - Battery check 1</v>
      </c>
      <c r="CB319" s="201">
        <v>5</v>
      </c>
      <c r="CC319" s="1059">
        <f>IF(COUNT('Conducted LTE CATM1'!$AH$3:$AH$265)=0,18300,INDEX('Conducted LTE CATM1'!$T$3:$T$265,MATCH(MAX('Conducted LTE CATM1'!$AH$3:$AH$265),'Conducted LTE CATM1'!$AH$3:$AH$265,0)))</f>
        <v>18300</v>
      </c>
      <c r="CD319" s="1059">
        <f>IF(COUNT('Conducted LTE CATM1'!$AH$3:$AH$265)=0,1950,INDEX('Conducted LTE CATM1'!$U$3:$U$265,MATCH(MAX('Conducted LTE CATM1'!$AH$3:$AH$265),'Conducted LTE CATM1'!$AH$3:$AH$265,0)))</f>
        <v>1950</v>
      </c>
      <c r="CE319" s="1874"/>
      <c r="CF319" s="1874"/>
      <c r="CG319" s="388" t="str">
        <f>IF(OR($BY$291="",$BY$291=""),"",$BY$291)</f>
        <v/>
      </c>
      <c r="CH319" s="388">
        <f>BZ319</f>
        <v/>
      </c>
      <c r="CI319" s="388">
        <f>CA319</f>
        <v/>
      </c>
      <c r="CJ319" s="2046"/>
      <c r="CK319" s="2042"/>
      <c r="CL319" s="212">
        <f>IF(CF319=""," ",IF(ABS(CE319-CF319)&lt;=0.125,"Valid","Not valid"))</f>
        <v/>
      </c>
      <c r="CM319" s="213">
        <f> IF(CE319="","",IF(AND(CE319&lt;&gt;"",CF319=""),IF(CE319&gt;=1,"Medir+Sig Max","No"),IF(CF319&lt;&gt;"",IF(CF319&gt;=1,"Medir+Sig Max","No"),"")))</f>
        <v/>
      </c>
      <c r="CN319" s="1794"/>
      <c r="CO319" s="221">
        <f>IF(CK319="",IF(AND(CE319="",CF319=""),"",IF(CF319="",IF(DE319&gt;1,ROUND(DE319*CE319,3),CE319),IF(DE319&gt;1,ROUND(DE319*CF319,3),CF319))),IF(AND(CE319="",CF319=""),"",IF(CF319="",IF(DE319&gt;1,ROUND(DE319*CE319*(1/(CK319)),3),CE319*(1/(CK319))),IF(DE319&gt;1,ROUND(DE319*CF319*(1/(CK319)),3),CF319*(1/(CK319))))))</f>
        <v/>
      </c>
      <c r="CP319" s="2048">
        <f>IF(COUNTIF(Overview!K12:K14,TRUE)&gt;0,2,IF(COUNTIF(Overview!L12:L14,TRUE)&gt;0,4,0))</f>
        <v/>
      </c>
      <c r="CQ319" s="1473">
        <f>IF(CO319="","",IF(CO319&gt;CP319,"Fail","Pass"))</f>
        <v/>
      </c>
      <c r="CR319" s="1482"/>
      <c r="CS319" s="1566">
        <f>MyTimestamp(CO319)</f>
        <v/>
      </c>
      <c r="CT319" s="1535">
        <f>IF(CE319="",0,15)+IF(CF319="",0,15)</f>
        <v/>
      </c>
      <c r="CU319" s="1536">
        <f>IF(CT319=0,0,2)</f>
        <v/>
      </c>
      <c r="CV319" s="861"/>
      <c r="CW319" s="861"/>
      <c r="CX319" s="2038"/>
      <c r="CY319" s="2050"/>
      <c r="CZ319" s="1545">
        <f>10^(CJ319/20)*100-100</f>
        <v/>
      </c>
      <c r="DA319" s="1333"/>
      <c r="DB319" s="710"/>
      <c r="DC319" s="779">
        <f>IF(DA319="","",10^(DA319/10))</f>
        <v/>
      </c>
      <c r="DD319" s="1379">
        <f>IF(ISNUMBER(DB319)=FALSE,"",10^(DB319/10))</f>
        <v/>
      </c>
      <c r="DE319" s="1545">
        <f>IF(AND(ISNUMBER(DC319),ISNUMBER(DD319)),IF(DC319/DD319&gt;1,ROUND((DC319)/DD319,3),1),1)</f>
        <v/>
      </c>
      <c r="DF319" s="1541"/>
      <c r="DG319" s="1541"/>
      <c r="DH319" s="1541"/>
      <c r="DI319" s="1541"/>
      <c r="DJ319" s="1541"/>
      <c r="DK319" s="1541"/>
      <c r="DL319" s="1541"/>
      <c r="DM319" s="1541"/>
      <c r="DN319" s="1541"/>
      <c r="DO319" s="1541"/>
      <c r="DP319" s="1541"/>
      <c r="DQ319" s="1541"/>
      <c r="DR319" s="1541"/>
    </row>
    <row r="320" ht="12.75" x14ac:dyDescent="0.2">
      <c r="A320" s="1541"/>
      <c r="B320" s="1541"/>
      <c r="C320"/>
      <c r="D320" s="130">
        <f>IF(BX$305="Close to Ear","EN 62209-1","EN 62209-2")</f>
        <v/>
      </c>
      <c r="E320" s="130">
        <f>IF(CG320="Close to Ear","2016","2010/A1:2019")</f>
        <v/>
      </c>
      <c r="F320" s="1488" t="inlineStr">
        <is>
          <t>5.3</t>
        </is>
      </c>
      <c r="G320" s="1497"/>
      <c r="H320" s="120">
        <f>BV320</f>
        <v/>
      </c>
      <c r="I320" s="120">
        <f>BW320</f>
        <v/>
      </c>
      <c r="J320" s="687" t="inlineStr">
        <is>
          <t>Cat M1</t>
        </is>
      </c>
      <c r="K320" s="194" t="inlineStr">
        <is>
          <t>FDD1</t>
        </is>
      </c>
      <c r="L320" s="115"/>
      <c r="M320" s="120">
        <v>15</v>
      </c>
      <c r="N320" s="119" t="inlineStr">
        <is>
          <t>16QAM</t>
        </is>
      </c>
      <c r="O320" s="131"/>
      <c r="P320" s="6597">
        <v>0</v>
      </c>
      <c r="Q320" s="131">
        <v>3</v>
      </c>
      <c r="R320" s="131">
        <v>0</v>
      </c>
      <c r="S320" s="120"/>
      <c r="T320" s="120">
        <v>18300</v>
      </c>
      <c r="U320" s="120">
        <v>1950</v>
      </c>
      <c r="V320" s="119"/>
      <c r="W320" s="197"/>
      <c r="X320" s="119"/>
      <c r="Y320" s="119"/>
      <c r="Z320" s="119"/>
      <c r="AA320" s="115"/>
      <c r="AB320" s="115"/>
      <c r="AC320" s="689">
        <f>IF(OR(BX$305="Close to Ear",BX$305="Close to Head"),"Head",IF(BX$305="Extremity","Extremity","Body"))</f>
        <v/>
      </c>
      <c r="AD320" s="690">
        <f>CA320</f>
        <v/>
      </c>
      <c r="AE320" s="688">
        <f>CB320</f>
        <v/>
      </c>
      <c r="AF320" s="115"/>
      <c r="AG320" s="808">
        <f>IF(AZ320="","N/A",IF(CQ320="Pass","P","F"))</f>
        <v/>
      </c>
      <c r="AH320" s="129"/>
      <c r="AI320" s="129"/>
      <c r="AJ320" s="129"/>
      <c r="AK320" s="119"/>
      <c r="AL320" s="115"/>
      <c r="AM320" s="119"/>
      <c r="AN320" s="119"/>
      <c r="AO320" s="692"/>
      <c r="AP320" s="692"/>
      <c r="AQ320" s="692"/>
      <c r="AR320" s="692"/>
      <c r="AS320" s="692"/>
      <c r="AT320" s="691">
        <f>CE320</f>
        <v/>
      </c>
      <c r="AU320" s="691">
        <f>CF320</f>
        <v/>
      </c>
      <c r="AV320" s="813"/>
      <c r="AW320" s="813"/>
      <c r="AX320" s="197">
        <f>CZ320</f>
        <v/>
      </c>
      <c r="AY320" s="197">
        <f>DE320</f>
        <v/>
      </c>
      <c r="AZ320" s="3379">
        <f>CO320</f>
        <v/>
      </c>
      <c r="BA320" s="3380"/>
      <c r="BB320" s="197">
        <f>CP320</f>
        <v/>
      </c>
      <c r="BC320" s="813"/>
      <c r="BD320" s="197">
        <f>CR320</f>
        <v/>
      </c>
      <c r="BE320" s="121">
        <f>CS320</f>
        <v/>
      </c>
      <c r="BF320" s="122">
        <f>CT320*60</f>
        <v/>
      </c>
      <c r="BG320" s="121">
        <f>BE320</f>
        <v/>
      </c>
      <c r="BH320" s="122">
        <f>CU320*60</f>
        <v/>
      </c>
      <c r="BI320" s="122">
        <f>CV320</f>
        <v/>
      </c>
      <c r="BJ320" s="117"/>
      <c r="BK320" s="812">
        <f>Overview!$E$7</f>
        <v/>
      </c>
      <c r="BL320" s="117"/>
      <c r="BM320" s="836">
        <f>CW320</f>
        <v/>
      </c>
      <c r="BN320" s="812">
        <f>Overview!$P$153</f>
        <v/>
      </c>
      <c r="BO320" s="117" t="inlineStr">
        <is>
          <t>Revisar: la misma frecuencia aparece con varios canales en esta banda (18050 / 18300 / 18525)</t>
        </is>
      </c>
      <c r="BP320" s="117"/>
      <c r="BQ320" s="115"/>
      <c r="BR320" s="1478"/>
      <c r="BS320" s="1548"/>
      <c r="BT320" s="2127" t="inlineStr">
        <is>
          <t>LTE CATM1</t>
        </is>
      </c>
      <c r="BU320" s="2089" t="inlineStr">
        <is>
          <t>FDD1</t>
        </is>
      </c>
      <c r="BV320" s="430">
        <f>Overview!$H$28</f>
        <v/>
      </c>
      <c r="BW320" s="2010"/>
      <c r="BX320" s="1872"/>
      <c r="BY320" s="2132"/>
      <c r="BZ320" s="2131">
        <f>IF(COUNT('Conducted LTE CATM1'!$AH$3:$AH$265)=0,15,INDEX('Conducted LTE CATM1'!$M$3:$M$265,MATCH(MAX('Conducted LTE CATM1'!$AH$3:$AH$265),'Conducted LTE CATM1'!$AH$3:$AH$265,0)))</f>
        <v>15</v>
      </c>
      <c r="CA320" s="468" t="str">
        <f>CONCATENATE(CA318," - Battery check 2")</f>
        <v>TBD - Battery check 2</v>
      </c>
      <c r="CB320" s="201">
        <v>5</v>
      </c>
      <c r="CC320" s="1059">
        <f>IF(COUNT('Conducted LTE CATM1'!$AH$3:$AH$265)=0,18300,INDEX('Conducted LTE CATM1'!$T$3:$T$265,MATCH(MAX('Conducted LTE CATM1'!$AH$3:$AH$265),'Conducted LTE CATM1'!$AH$3:$AH$265,0)))</f>
        <v>18300</v>
      </c>
      <c r="CD320" s="1059">
        <f>IF(COUNT('Conducted LTE CATM1'!$AH$3:$AH$265)=0,1950,INDEX('Conducted LTE CATM1'!$U$3:$U$265,MATCH(MAX('Conducted LTE CATM1'!$AH$3:$AH$265),'Conducted LTE CATM1'!$AH$3:$AH$265,0)))</f>
        <v>1950</v>
      </c>
      <c r="CE320" s="1874"/>
      <c r="CF320" s="1874"/>
      <c r="CG320" s="388" t="str">
        <f>IF(OR($BY$291="",$BY$291=""),"",$BY$291)</f>
        <v/>
      </c>
      <c r="CH320" s="388">
        <f>BZ320</f>
        <v/>
      </c>
      <c r="CI320" s="388">
        <f>CA320</f>
        <v/>
      </c>
      <c r="CJ320" s="2046"/>
      <c r="CK320" s="2042"/>
      <c r="CL320" s="212">
        <f>IF(CF320=""," ",IF(ABS(CE320-CF320)&lt;=0.125,"Valid","Not valid"))</f>
        <v/>
      </c>
      <c r="CM320" s="213">
        <f> IF(CE320="","",IF(AND(CE320&lt;&gt;"",CF320=""),IF(CE320&gt;=1,"Medir+Sig Max","No"),IF(CF320&lt;&gt;"",IF(CF320&gt;=1,"Medir+Sig Max","No"),"")))</f>
        <v/>
      </c>
      <c r="CN320" s="1794"/>
      <c r="CO320" s="221">
        <f>IF(CK320="",IF(AND(CE320="",CF320=""),"",IF(CF320="",IF(DE320&gt;1,ROUND(DE320*CE320,3),CE320),IF(DE320&gt;1,ROUND(DE320*CF320,3),CF320))),IF(AND(CE320="",CF320=""),"",IF(CF320="",IF(DE320&gt;1,ROUND(DE320*CE320*(1/(CK320)),3),CE320*(1/(CK320))),IF(DE320&gt;1,ROUND(DE320*CF320*(1/(CK320)),3),CF320*(1/(CK320))))))</f>
        <v/>
      </c>
      <c r="CP320" s="2048">
        <f>IF(COUNTIF(Overview!K12:K14,TRUE)&gt;0,2,IF(COUNTIF(Overview!L12:L14,TRUE)&gt;0,4,0))</f>
        <v/>
      </c>
      <c r="CQ320" s="1473">
        <f>IF(CO320="","",IF(CO320&gt;CP320,"Fail","Pass"))</f>
        <v/>
      </c>
      <c r="CR320" s="1482"/>
      <c r="CS320" s="1566">
        <f>MyTimestamp(CO320)</f>
        <v/>
      </c>
      <c r="CT320" s="1535">
        <f>IF(CE320="",0,15)+IF(CF320="",0,15)</f>
        <v/>
      </c>
      <c r="CU320" s="1536">
        <f>IF(CT320=0,0,2)</f>
        <v/>
      </c>
      <c r="CV320" s="861"/>
      <c r="CW320" s="861"/>
      <c r="CX320" s="2038"/>
      <c r="CY320" s="2050"/>
      <c r="CZ320" s="1545">
        <f>10^(CJ320/20)*100-100</f>
        <v/>
      </c>
      <c r="DA320" s="1333"/>
      <c r="DB320" s="710"/>
      <c r="DC320" s="779">
        <f>IF(DA320="","",10^(DA320/10))</f>
        <v/>
      </c>
      <c r="DD320" s="1379">
        <f>IF(ISNUMBER(DB320)=FALSE,"",10^(DB320/10))</f>
        <v/>
      </c>
      <c r="DE320" s="1545">
        <f>IF(AND(ISNUMBER(DC320),ISNUMBER(DD320)),IF(DC320/DD320&gt;1,ROUND((DC320)/DD320,3),1),1)</f>
        <v/>
      </c>
      <c r="DF320" s="1541"/>
      <c r="DG320" s="1541"/>
      <c r="DH320" s="1541"/>
      <c r="DI320" s="1541"/>
      <c r="DJ320" s="1541"/>
      <c r="DK320" s="1541"/>
      <c r="DL320" s="1541"/>
      <c r="DM320" s="1541"/>
      <c r="DN320" s="1541"/>
      <c r="DO320" s="1541"/>
      <c r="DP320" s="1541"/>
      <c r="DQ320" s="1541"/>
      <c r="DR320" s="1541"/>
    </row>
    <row r="321" ht="12.75" x14ac:dyDescent="0.2">
      <c r="A321" s="1541"/>
      <c r="B321" s="1541"/>
      <c r="C321"/>
      <c r="D321" s="130">
        <f>IF(BX$305="Close to Ear","EN 62209-1","EN 62209-2")</f>
        <v/>
      </c>
      <c r="E321" s="130">
        <f>IF(CG321="Close to Ear","2016","2010/A1:2019")</f>
        <v/>
      </c>
      <c r="F321" s="1488" t="inlineStr">
        <is>
          <t>5.3</t>
        </is>
      </c>
      <c r="G321" s="1497"/>
      <c r="H321" s="120">
        <f>BV321</f>
        <v/>
      </c>
      <c r="I321" s="120">
        <f>BW321</f>
        <v/>
      </c>
      <c r="J321" s="687" t="inlineStr">
        <is>
          <t>Cat M1</t>
        </is>
      </c>
      <c r="K321" s="194" t="inlineStr">
        <is>
          <t>FDD1</t>
        </is>
      </c>
      <c r="L321" s="115"/>
      <c r="M321" s="120">
        <v>15</v>
      </c>
      <c r="N321" s="119" t="inlineStr">
        <is>
          <t>16QAM</t>
        </is>
      </c>
      <c r="O321" s="131"/>
      <c r="P321" s="6597">
        <v>0</v>
      </c>
      <c r="Q321" s="131">
        <v>3</v>
      </c>
      <c r="R321" s="131">
        <v>0</v>
      </c>
      <c r="S321" s="120"/>
      <c r="T321" s="120">
        <v>18300</v>
      </c>
      <c r="U321" s="120">
        <v>1950</v>
      </c>
      <c r="V321" s="119"/>
      <c r="W321" s="197"/>
      <c r="X321" s="119"/>
      <c r="Y321" s="119"/>
      <c r="Z321" s="119"/>
      <c r="AA321" s="115"/>
      <c r="AB321" s="115"/>
      <c r="AC321" s="689">
        <f>IF(OR(BX$305="Close to Ear",BX$305="Close to Head"),"Head",IF(BX$305="Extremity","Extremity","Body"))</f>
        <v/>
      </c>
      <c r="AD321" s="690">
        <f>CA321</f>
        <v/>
      </c>
      <c r="AE321" s="688">
        <f>CB321</f>
        <v/>
      </c>
      <c r="AF321" s="115"/>
      <c r="AG321" s="808">
        <f>IF(AZ321="","N/A",IF(CQ321="Pass","P","F"))</f>
        <v/>
      </c>
      <c r="AH321" s="129"/>
      <c r="AI321" s="129"/>
      <c r="AJ321" s="129"/>
      <c r="AK321" s="119"/>
      <c r="AL321" s="115"/>
      <c r="AM321" s="119"/>
      <c r="AN321" s="119"/>
      <c r="AO321" s="692"/>
      <c r="AP321" s="692"/>
      <c r="AQ321" s="692"/>
      <c r="AR321" s="692"/>
      <c r="AS321" s="692"/>
      <c r="AT321" s="691">
        <f>CE321</f>
        <v/>
      </c>
      <c r="AU321" s="691">
        <f>CF321</f>
        <v/>
      </c>
      <c r="AV321" s="813"/>
      <c r="AW321" s="813"/>
      <c r="AX321" s="197">
        <f>CZ321</f>
        <v/>
      </c>
      <c r="AY321" s="197">
        <f>DE321</f>
        <v/>
      </c>
      <c r="AZ321" s="3379">
        <f>CO321</f>
        <v/>
      </c>
      <c r="BA321" s="3380"/>
      <c r="BB321" s="197">
        <f>CP321</f>
        <v/>
      </c>
      <c r="BC321" s="813"/>
      <c r="BD321" s="197">
        <f>CR321</f>
        <v/>
      </c>
      <c r="BE321" s="121">
        <f>CS321</f>
        <v/>
      </c>
      <c r="BF321" s="122">
        <f>CT321*60</f>
        <v/>
      </c>
      <c r="BG321" s="121">
        <f>BE321</f>
        <v/>
      </c>
      <c r="BH321" s="122">
        <f>CU321*60</f>
        <v/>
      </c>
      <c r="BI321" s="122">
        <f>CV321</f>
        <v/>
      </c>
      <c r="BJ321" s="117"/>
      <c r="BK321" s="812">
        <f>Overview!$E$7</f>
        <v/>
      </c>
      <c r="BL321" s="117"/>
      <c r="BM321" s="836">
        <f>CW321</f>
        <v/>
      </c>
      <c r="BN321" s="812">
        <f>Overview!$P$153</f>
        <v/>
      </c>
      <c r="BO321" s="117" t="inlineStr">
        <is>
          <t>Revisar: la misma frecuencia aparece con varios canales en esta banda (18050 / 18300 / 18525)</t>
        </is>
      </c>
      <c r="BP321" s="117"/>
      <c r="BQ321" s="115"/>
      <c r="BR321" s="1478"/>
      <c r="BS321" s="1548"/>
      <c r="BT321" s="2127" t="inlineStr">
        <is>
          <t>LTE CATM1</t>
        </is>
      </c>
      <c r="BU321" s="2089" t="inlineStr">
        <is>
          <t>FDD1</t>
        </is>
      </c>
      <c r="BV321" s="430">
        <f>Overview!$H$28</f>
        <v/>
      </c>
      <c r="BW321" s="2010"/>
      <c r="BX321" s="1872"/>
      <c r="BY321" s="2132"/>
      <c r="BZ321" s="2131">
        <f>IF(COUNT('Conducted LTE CATM1'!$AH$3:$AH$265)=0,15,INDEX('Conducted LTE CATM1'!$M$3:$M$265,MATCH(MAX('Conducted LTE CATM1'!$AH$3:$AH$265),'Conducted LTE CATM1'!$AH$3:$AH$265,0)))</f>
        <v>15</v>
      </c>
      <c r="CA321" s="468" t="inlineStr">
        <is>
          <t>Front Face</t>
        </is>
      </c>
      <c r="CB321" s="201">
        <v>25</v>
      </c>
      <c r="CC321" s="1059">
        <f>IF(COUNT('Conducted LTE CATM1'!$AH$3:$AH$265)=0,18300,INDEX('Conducted LTE CATM1'!$T$3:$T$265,MATCH(MAX('Conducted LTE CATM1'!$AH$3:$AH$265),'Conducted LTE CATM1'!$AH$3:$AH$265,0)))</f>
        <v>18300</v>
      </c>
      <c r="CD321" s="1059">
        <f>IF(COUNT('Conducted LTE CATM1'!$AH$3:$AH$265)=0,1950,INDEX('Conducted LTE CATM1'!$U$3:$U$265,MATCH(MAX('Conducted LTE CATM1'!$AH$3:$AH$265),'Conducted LTE CATM1'!$AH$3:$AH$265,0)))</f>
        <v>1950</v>
      </c>
      <c r="CE321" s="1874"/>
      <c r="CF321" s="1874"/>
      <c r="CG321" s="388" t="str">
        <f>IF(OR($BY$291="",$BY$291=""),"",$BY$291)</f>
        <v/>
      </c>
      <c r="CH321" s="388">
        <f>BZ321</f>
        <v/>
      </c>
      <c r="CI321" s="388">
        <f>CA321</f>
        <v/>
      </c>
      <c r="CJ321" s="2046"/>
      <c r="CK321" s="2042"/>
      <c r="CL321" s="212">
        <f>IF(CF321=""," ",IF(ABS(CE321-CF321)&lt;=0.125,"Valid","Not valid"))</f>
        <v/>
      </c>
      <c r="CM321" s="213">
        <f> IF(CE321="","",IF(AND(CE321&lt;&gt;"",CF321=""),IF(CE321&gt;=1,"Medir+Sig Max","No"),IF(CF321&lt;&gt;"",IF(CF321&gt;=1,"Medir+Sig Max","No"),"")))</f>
        <v/>
      </c>
      <c r="CN321" s="1794"/>
      <c r="CO321" s="221">
        <f>IF(CK321="",IF(AND(CE321="",CF321=""),"",IF(CF321="",IF(DE321&gt;1,ROUND(DE321*CE321,3),CE321),IF(DE321&gt;1,ROUND(DE321*CF321,3),CF321))),IF(AND(CE321="",CF321=""),"",IF(CF321="",IF(DE321&gt;1,ROUND(DE321*CE321*(1/(CK321)),3),CE321*(1/(CK321))),IF(DE321&gt;1,ROUND(DE321*CF321*(1/(CK321)),3),CF321*(1/(CK321))))))</f>
        <v/>
      </c>
      <c r="CP321" s="2048">
        <f>IF(COUNTIF(Overview!K12:K14,TRUE)&gt;0,2,IF(COUNTIF(Overview!L12:L14,TRUE)&gt;0,4,0))</f>
        <v/>
      </c>
      <c r="CQ321" s="1473">
        <f>IF(CO321="","",IF(CO321&gt;CP321,"Fail","Pass"))</f>
        <v/>
      </c>
      <c r="CR321" s="1482"/>
      <c r="CS321" s="1566">
        <f>MyTimestamp(CO321)</f>
        <v/>
      </c>
      <c r="CT321" s="1535">
        <f>IF(CE321="",0,15)+IF(CF321="",0,15)</f>
        <v/>
      </c>
      <c r="CU321" s="1536">
        <f>IF(CT321=0,0,2)</f>
        <v/>
      </c>
      <c r="CV321" s="861"/>
      <c r="CW321" s="861"/>
      <c r="CX321" s="2038"/>
      <c r="CY321" s="2050"/>
      <c r="CZ321" s="1545">
        <f>10^(CJ321/20)*100-100</f>
        <v/>
      </c>
      <c r="DA321" s="1333"/>
      <c r="DB321" s="710"/>
      <c r="DC321" s="779">
        <f>IF(DA321="","",10^(DA321/10))</f>
        <v/>
      </c>
      <c r="DD321" s="1379">
        <f>IF(ISNUMBER(DB321)=FALSE,"",10^(DB321/10))</f>
        <v/>
      </c>
      <c r="DE321" s="1545">
        <f>IF(AND(ISNUMBER(DC321),ISNUMBER(DD321)),IF(DC321/DD321&gt;1,ROUND((DC321)/DD321,3),1),1)</f>
        <v/>
      </c>
      <c r="DF321" s="1541"/>
      <c r="DG321" s="1541"/>
      <c r="DH321" s="1541"/>
      <c r="DI321" s="1541"/>
      <c r="DJ321" s="1541"/>
      <c r="DK321" s="1541"/>
      <c r="DL321" s="1541"/>
      <c r="DM321" s="1541"/>
      <c r="DN321" s="1541"/>
      <c r="DO321" s="1541"/>
      <c r="DP321" s="1541"/>
      <c r="DQ321" s="1541"/>
      <c r="DR321" s="1541"/>
    </row>
    <row r="322" ht="12.75" x14ac:dyDescent="0.2">
      <c r="A322" s="1541"/>
      <c r="B322" s="1541"/>
      <c r="C322"/>
      <c r="D322" s="130">
        <f>IF(BX$305="Close to Ear","EN 62209-1","EN 62209-2")</f>
        <v/>
      </c>
      <c r="E322" s="130">
        <f>IF(CG322="Close to Ear","2016","2010/A1:2019")</f>
        <v/>
      </c>
      <c r="F322" s="1488" t="inlineStr">
        <is>
          <t>5.3</t>
        </is>
      </c>
      <c r="G322" s="1497"/>
      <c r="H322" s="120">
        <f>BV322</f>
        <v/>
      </c>
      <c r="I322" s="120">
        <f>BW322</f>
        <v/>
      </c>
      <c r="J322" s="687" t="inlineStr">
        <is>
          <t>Cat M1</t>
        </is>
      </c>
      <c r="K322" s="194" t="inlineStr">
        <is>
          <t>FDD1</t>
        </is>
      </c>
      <c r="L322" s="115"/>
      <c r="M322" s="120">
        <v>15</v>
      </c>
      <c r="N322" s="119" t="inlineStr">
        <is>
          <t>16QAM</t>
        </is>
      </c>
      <c r="O322" s="131"/>
      <c r="P322" s="6597">
        <v>0</v>
      </c>
      <c r="Q322" s="131">
        <v>3</v>
      </c>
      <c r="R322" s="131">
        <v>0</v>
      </c>
      <c r="S322" s="120"/>
      <c r="T322" s="120">
        <v>18300</v>
      </c>
      <c r="U322" s="120">
        <v>1950</v>
      </c>
      <c r="V322" s="119"/>
      <c r="W322" s="197"/>
      <c r="X322" s="119"/>
      <c r="Y322" s="119"/>
      <c r="Z322" s="119"/>
      <c r="AA322" s="115"/>
      <c r="AB322" s="115"/>
      <c r="AC322" s="689">
        <f>IF(OR(BX$305="Close to Ear",BX$305="Close to Head"),"Head",IF(BX$305="Extremity","Extremity","Body"))</f>
        <v/>
      </c>
      <c r="AD322" s="690">
        <f>CA322</f>
        <v/>
      </c>
      <c r="AE322" s="688">
        <f>CB322</f>
        <v/>
      </c>
      <c r="AF322" s="115"/>
      <c r="AG322" s="808">
        <f>IF(AZ322="","N/A",IF(CQ322="Pass","P","F"))</f>
        <v/>
      </c>
      <c r="AH322" s="129"/>
      <c r="AI322" s="129"/>
      <c r="AJ322" s="129"/>
      <c r="AK322" s="119"/>
      <c r="AL322" s="115"/>
      <c r="AM322" s="119"/>
      <c r="AN322" s="119"/>
      <c r="AO322" s="692"/>
      <c r="AP322" s="692"/>
      <c r="AQ322" s="692"/>
      <c r="AR322" s="692"/>
      <c r="AS322" s="692"/>
      <c r="AT322" s="691">
        <f>CE322</f>
        <v/>
      </c>
      <c r="AU322" s="691">
        <f>CF322</f>
        <v/>
      </c>
      <c r="AV322" s="813"/>
      <c r="AW322" s="813"/>
      <c r="AX322" s="197">
        <f>CZ322</f>
        <v/>
      </c>
      <c r="AY322" s="197">
        <f>DE322</f>
        <v/>
      </c>
      <c r="AZ322" s="3379">
        <f>CO322</f>
        <v/>
      </c>
      <c r="BA322" s="3380"/>
      <c r="BB322" s="197">
        <f>CP322</f>
        <v/>
      </c>
      <c r="BC322" s="813"/>
      <c r="BD322" s="197">
        <f>CR322</f>
        <v/>
      </c>
      <c r="BE322" s="121">
        <f>CS322</f>
        <v/>
      </c>
      <c r="BF322" s="122">
        <f>CT322*60</f>
        <v/>
      </c>
      <c r="BG322" s="121">
        <f>BE322</f>
        <v/>
      </c>
      <c r="BH322" s="122">
        <f>CU322*60</f>
        <v/>
      </c>
      <c r="BI322" s="122">
        <f>CV322</f>
        <v/>
      </c>
      <c r="BJ322" s="117"/>
      <c r="BK322" s="812">
        <f>Overview!$E$7</f>
        <v/>
      </c>
      <c r="BL322" s="117"/>
      <c r="BM322" s="836">
        <f>CW322</f>
        <v/>
      </c>
      <c r="BN322" s="812">
        <f>Overview!$P$153</f>
        <v/>
      </c>
      <c r="BO322" s="117" t="inlineStr">
        <is>
          <t>Revisar: la misma frecuencia aparece con varios canales en esta banda (18050 / 18300 / 18525)</t>
        </is>
      </c>
      <c r="BP322" s="117"/>
      <c r="BQ322" s="115"/>
      <c r="BR322" s="1478"/>
      <c r="BS322" s="1548"/>
      <c r="BT322" s="2127" t="inlineStr">
        <is>
          <t>LTE CATM1</t>
        </is>
      </c>
      <c r="BU322" s="2089" t="inlineStr">
        <is>
          <t>FDD1</t>
        </is>
      </c>
      <c r="BV322" s="430">
        <f>Overview!$H$28</f>
        <v/>
      </c>
      <c r="BW322" s="2010"/>
      <c r="BX322" s="1872"/>
      <c r="BY322" s="2132"/>
      <c r="BZ322" s="2131">
        <f>IF(COUNT('Conducted LTE CATM1'!$AH$3:$AH$265)=0,15,INDEX('Conducted LTE CATM1'!$M$3:$M$265,MATCH(MAX('Conducted LTE CATM1'!$AH$3:$AH$265),'Conducted LTE CATM1'!$AH$3:$AH$265,0)))</f>
        <v>15</v>
      </c>
      <c r="CA322" s="468" t="inlineStr">
        <is>
          <t>Accesorio 1: Funda</t>
        </is>
      </c>
      <c r="CB322" s="201">
        <v>0</v>
      </c>
      <c r="CC322" s="1059">
        <f>IF(COUNT('Conducted LTE CATM1'!$AH$3:$AH$265)=0,18300,INDEX('Conducted LTE CATM1'!$T$3:$T$265,MATCH(MAX('Conducted LTE CATM1'!$AH$3:$AH$265),'Conducted LTE CATM1'!$AH$3:$AH$265,0)))</f>
        <v>18300</v>
      </c>
      <c r="CD322" s="1059">
        <f>IF(COUNT('Conducted LTE CATM1'!$AH$3:$AH$265)=0,1950,INDEX('Conducted LTE CATM1'!$U$3:$U$265,MATCH(MAX('Conducted LTE CATM1'!$AH$3:$AH$265),'Conducted LTE CATM1'!$AH$3:$AH$265,0)))</f>
        <v>1950</v>
      </c>
      <c r="CE322" s="1874"/>
      <c r="CF322" s="1874"/>
      <c r="CG322" s="388" t="str">
        <f>IF(OR($BY$291="",$BY$291=""),"",$BY$291)</f>
        <v/>
      </c>
      <c r="CH322" s="388">
        <f>BZ322</f>
        <v/>
      </c>
      <c r="CI322" s="388">
        <f>CA322</f>
        <v/>
      </c>
      <c r="CJ322" s="2046"/>
      <c r="CK322" s="2042"/>
      <c r="CL322" s="212">
        <f>IF(CF322=""," ",IF(ABS(CE322-CF322)&lt;=0.125,"Valid","Not valid"))</f>
        <v/>
      </c>
      <c r="CM322" s="213">
        <f> IF(CE322="","",IF(AND(CE322&lt;&gt;"",CF322=""),IF(CE322&gt;=1,"Medir+Sig Max","No"),IF(CF322&lt;&gt;"",IF(CF322&gt;=1,"Medir+Sig Max","No"),"")))</f>
        <v/>
      </c>
      <c r="CN322" s="1794"/>
      <c r="CO322" s="221">
        <f>IF(CK322="",IF(AND(CE322="",CF322=""),"",IF(CF322="",IF(DE322&gt;1,ROUND(DE322*CE322,3),CE322),IF(DE322&gt;1,ROUND(DE322*CF322,3),CF322))),IF(AND(CE322="",CF322=""),"",IF(CF322="",IF(DE322&gt;1,ROUND(DE322*CE322*(1/(CK322)),3),CE322*(1/(CK322))),IF(DE322&gt;1,ROUND(DE322*CF322*(1/(CK322)),3),CF322*(1/(CK322))))))</f>
        <v/>
      </c>
      <c r="CP322" s="2048">
        <f>IF(COUNTIF(Overview!K12:K14,TRUE)&gt;0,2,IF(COUNTIF(Overview!L12:L14,TRUE)&gt;0,4,0))</f>
        <v/>
      </c>
      <c r="CQ322" s="1473">
        <f>IF(CO322="","",IF(CO322&gt;CP322,"Fail","Pass"))</f>
        <v/>
      </c>
      <c r="CR322" s="1482"/>
      <c r="CS322" s="1566">
        <f>MyTimestamp(CO322)</f>
        <v/>
      </c>
      <c r="CT322" s="1535">
        <f>IF(CE322="",0,15)+IF(CF322="",0,15)</f>
        <v/>
      </c>
      <c r="CU322" s="1536">
        <f>IF(CT322=0,0,2)</f>
        <v/>
      </c>
      <c r="CV322" s="861"/>
      <c r="CW322" s="861"/>
      <c r="CX322" s="2038"/>
      <c r="CY322" s="2050"/>
      <c r="CZ322" s="1545">
        <f>10^(CJ322/20)*100-100</f>
        <v/>
      </c>
      <c r="DA322" s="1333"/>
      <c r="DB322" s="710"/>
      <c r="DC322" s="779">
        <f>IF(DA322="","",10^(DA322/10))</f>
        <v/>
      </c>
      <c r="DD322" s="1379">
        <f>IF(ISNUMBER(DB322)=FALSE,"",10^(DB322/10))</f>
        <v/>
      </c>
      <c r="DE322" s="1545">
        <f>IF(AND(ISNUMBER(DC322),ISNUMBER(DD322)),IF(DC322/DD322&gt;1,ROUND((DC322)/DD322,3),1),1)</f>
        <v/>
      </c>
      <c r="DF322" s="1541"/>
      <c r="DG322" s="1541"/>
      <c r="DH322" s="1541"/>
      <c r="DI322" s="1541"/>
      <c r="DJ322" s="1541"/>
      <c r="DK322" s="1541"/>
      <c r="DL322" s="1541"/>
      <c r="DM322" s="1541"/>
      <c r="DN322" s="1541"/>
      <c r="DO322" s="1541"/>
      <c r="DP322" s="1541"/>
      <c r="DQ322" s="1541"/>
      <c r="DR322" s="1541"/>
    </row>
    <row r="323" ht="12.75" x14ac:dyDescent="0.2">
      <c r="A323" s="1541"/>
      <c r="B323" s="1541"/>
      <c r="C323"/>
      <c r="D323" s="130">
        <f>IF(BX$323="Close to Ear","EN 62209-1","EN 62209-2")</f>
        <v/>
      </c>
      <c r="E323" s="130">
        <f>IF(CG323="Close to Ear","2016","2010/A1:2019")</f>
        <v/>
      </c>
      <c r="F323" s="1488" t="inlineStr">
        <is>
          <t>5.3</t>
        </is>
      </c>
      <c r="G323" s="1497"/>
      <c r="H323" s="120">
        <f>BV323</f>
        <v/>
      </c>
      <c r="I323" s="120">
        <f>BW323</f>
        <v/>
      </c>
      <c r="J323" s="687" t="inlineStr">
        <is>
          <t>Cat M1</t>
        </is>
      </c>
      <c r="K323" s="194" t="inlineStr">
        <is>
          <t>FDD1</t>
        </is>
      </c>
      <c r="L323" s="115"/>
      <c r="M323" s="120">
        <v>15</v>
      </c>
      <c r="N323" s="119" t="inlineStr">
        <is>
          <t>16QAM</t>
        </is>
      </c>
      <c r="O323" s="131"/>
      <c r="P323" s="6597">
        <v>0</v>
      </c>
      <c r="Q323" s="131">
        <v>3</v>
      </c>
      <c r="R323" s="131">
        <v>0</v>
      </c>
      <c r="S323" s="120"/>
      <c r="T323" s="120">
        <v>18300</v>
      </c>
      <c r="U323" s="120">
        <v>1950</v>
      </c>
      <c r="V323" s="119"/>
      <c r="W323" s="197"/>
      <c r="X323" s="119"/>
      <c r="Y323" s="119"/>
      <c r="Z323" s="119"/>
      <c r="AA323" s="115"/>
      <c r="AB323" s="115"/>
      <c r="AC323" s="689">
        <f>IF(OR(BX$323="Close to Ear",BX$323="Close to Head"),"Head",IF(BX$323="Extremity","Extremity","Body"))</f>
        <v/>
      </c>
      <c r="AD323" s="690">
        <f>CA323</f>
        <v/>
      </c>
      <c r="AE323" s="688">
        <f>CB323</f>
        <v/>
      </c>
      <c r="AF323" s="115"/>
      <c r="AG323" s="808">
        <f>IF(AZ323="","N/A",IF(CQ323="Pass","P","F"))</f>
        <v/>
      </c>
      <c r="AH323" s="129"/>
      <c r="AI323" s="129"/>
      <c r="AJ323" s="129"/>
      <c r="AK323" s="119"/>
      <c r="AL323" s="115"/>
      <c r="AM323" s="119"/>
      <c r="AN323" s="119"/>
      <c r="AO323" s="692"/>
      <c r="AP323" s="692"/>
      <c r="AQ323" s="692"/>
      <c r="AR323" s="692"/>
      <c r="AS323" s="692"/>
      <c r="AT323" s="691">
        <f>CE323</f>
        <v/>
      </c>
      <c r="AU323" s="691">
        <f>CF323</f>
        <v/>
      </c>
      <c r="AV323" s="813"/>
      <c r="AW323" s="813"/>
      <c r="AX323" s="197">
        <f>CZ323</f>
        <v/>
      </c>
      <c r="AY323" s="197">
        <f>DE323</f>
        <v/>
      </c>
      <c r="AZ323" s="3379">
        <f>CO323</f>
        <v/>
      </c>
      <c r="BA323" s="3380"/>
      <c r="BB323" s="197">
        <f>CP323</f>
        <v/>
      </c>
      <c r="BC323" s="813"/>
      <c r="BD323" s="197">
        <f>CR323</f>
        <v/>
      </c>
      <c r="BE323" s="121">
        <f>CS323</f>
        <v/>
      </c>
      <c r="BF323" s="122">
        <f>CT323*60</f>
        <v/>
      </c>
      <c r="BG323" s="121">
        <f>BE323</f>
        <v/>
      </c>
      <c r="BH323" s="122">
        <f>CU323*60</f>
        <v/>
      </c>
      <c r="BI323" s="122">
        <f>CV323</f>
        <v/>
      </c>
      <c r="BJ323" s="117"/>
      <c r="BK323" s="812">
        <f>Overview!$E$7</f>
        <v/>
      </c>
      <c r="BL323" s="117"/>
      <c r="BM323" s="836">
        <f>CW323</f>
        <v/>
      </c>
      <c r="BN323" s="812">
        <f>Overview!$P$153</f>
        <v/>
      </c>
      <c r="BO323" s="117" t="inlineStr">
        <is>
          <t>Revisar: la misma frecuencia aparece con varios canales en esta banda (18050 / 18300 / 18525)</t>
        </is>
      </c>
      <c r="BP323" s="117"/>
      <c r="BQ323" s="115"/>
      <c r="BR323" s="1478"/>
      <c r="BS323" s="1548"/>
      <c r="BT323" s="2126" t="inlineStr">
        <is>
          <t>LTE CATM1</t>
        </is>
      </c>
      <c r="BU323" s="1871" t="inlineStr">
        <is>
          <t>FDD1</t>
        </is>
      </c>
      <c r="BV323" s="428">
        <f>Overview!$H$29</f>
        <v/>
      </c>
      <c r="BW323" s="2033"/>
      <c r="BX323" s="8327" t="inlineStr">
        <is>
          <t>Close to ear</t>
        </is>
      </c>
      <c r="BY323" s="464"/>
      <c r="BZ323" s="1720">
        <f>IF(COUNT('Conducted LTE CATM1'!$AH$3:$AH$265)=0,15,INDEX('Conducted LTE CATM1'!$M$3:$M$265,MATCH(MAX('Conducted LTE CATM1'!$AH$3:$AH$265),'Conducted LTE CATM1'!$AH$3:$AH$265,0)))</f>
        <v>15</v>
      </c>
      <c r="CA323" s="2088" t="inlineStr">
        <is>
          <t>Left Cheek</t>
        </is>
      </c>
      <c r="CB323" s="202">
        <v>0</v>
      </c>
      <c r="CC323" s="1680">
        <f>IF(COUNT('Conducted LTE CATM1'!$AH$3:$AH$265)=0,18300,INDEX('Conducted LTE CATM1'!$T$3:$T$265,MATCH(MAX('Conducted LTE CATM1'!$AH$3:$AH$265),'Conducted LTE CATM1'!$AH$3:$AH$265,0)))</f>
        <v>18300</v>
      </c>
      <c r="CD323" s="1680">
        <f>IF(COUNT('Conducted LTE CATM1'!$AH$3:$AH$265)=0,1950,INDEX('Conducted LTE CATM1'!$U$3:$U$265,MATCH(MAX('Conducted LTE CATM1'!$AH$3:$AH$265),'Conducted LTE CATM1'!$AH$3:$AH$265,0)))</f>
        <v>1950</v>
      </c>
      <c r="CE323" s="1522"/>
      <c r="CF323" s="1522"/>
      <c r="CG323" s="386" t="str">
        <f>IF(OR($BY$291="",$BY$291=""),"",$BY$291)</f>
        <v/>
      </c>
      <c r="CH323" s="386">
        <f>BZ323</f>
        <v/>
      </c>
      <c r="CI323" s="386">
        <f>CA323</f>
        <v/>
      </c>
      <c r="CJ323" s="1526"/>
      <c r="CK323" s="2036"/>
      <c r="CL323" s="203">
        <f>IF(CF323=""," ",IF(ABS(CE323-CF323)&lt;=0.125,"Valid","Not valid"))</f>
        <v/>
      </c>
      <c r="CM323" s="204">
        <f> IF(CE323="","",IF(AND(CE323&lt;&gt;"",CF323=""),IF(CE323&gt;=1,"Medir+Sig Max","No"),IF(CF323&lt;&gt;"",IF(CF323&gt;=1,"Medir+Sig Max","No"),"")))</f>
        <v/>
      </c>
      <c r="CN323" s="1798"/>
      <c r="CO323" s="219">
        <f>IF(CK323="",IF(AND(CE323="",CF323=""),"",IF(CF323="",IF(DE323&gt;1,ROUND(DE323*CE323,3),CE323),IF(DE323&gt;1,ROUND(DE323*CF323,3),CF323))),IF(AND(CE323="",CF323=""),"",IF(CF323="",IF(DE323&gt;1,ROUND(DE323*CE323*(1/(CK323)),3),CE323*(1/(CK323))),IF(DE323&gt;1,ROUND(DE323*CF323*(1/(CK323)),3),CF323*(1/(CK323))))))</f>
        <v/>
      </c>
      <c r="CP323" s="2037">
        <f>IF(COUNTIF(Overview!K12:K14,TRUE)&gt;0,2,IF(COUNTIF(Overview!L12:L14,TRUE)&gt;0,4,0))</f>
        <v/>
      </c>
      <c r="CQ323" s="1471">
        <f>IF(CO323="","",IF(CO323&gt;CP323,"Fail","Pass"))</f>
        <v/>
      </c>
      <c r="CR323" s="1480"/>
      <c r="CS323" s="1564">
        <f>MyTimestamp(CO323)</f>
        <v/>
      </c>
      <c r="CT323" s="1529">
        <f>IF(CE323="",0,15)+IF(CF323="",0,15)</f>
        <v/>
      </c>
      <c r="CU323" s="1530">
        <f>IF(CT323=0,0,2)</f>
        <v/>
      </c>
      <c r="CV323" s="862"/>
      <c r="CW323" s="862"/>
      <c r="CX323" s="2038"/>
      <c r="CY323" s="2039"/>
      <c r="CZ323" s="1542">
        <f>10^(CJ323/20)*100-100</f>
        <v/>
      </c>
      <c r="DA323" s="1330"/>
      <c r="DB323" s="708"/>
      <c r="DC323" s="776">
        <f>IF(DA323="","",10^(DA323/10))</f>
        <v/>
      </c>
      <c r="DD323" s="1376">
        <f>IF(ISNUMBER(DB323)=FALSE,"",10^(DB323/10))</f>
        <v/>
      </c>
      <c r="DE323" s="1542">
        <f>IF(AND(ISNUMBER(DC323),ISNUMBER(DD323)),IF(DC323/DD323&gt;1,ROUND((DC323)/DD323,3),1),1)</f>
        <v/>
      </c>
      <c r="DF323" s="1670">
        <f>IF(ISNUMBER(CO323),IF(CO323&gt;=CP323*0.90625,"!!!MEASURE other two 1RB modes!!!  To include the results for these two additional RB modes please use any row below free (for example otehr band) and replace the information of each field (tech, band, freq, etc...) with the proper one",""),"")</f>
        <v/>
      </c>
      <c r="DG323" s="1541"/>
      <c r="DH323" s="1541"/>
      <c r="DI323" s="1541"/>
      <c r="DJ323" s="1541"/>
      <c r="DK323" s="1541"/>
      <c r="DL323" s="1541"/>
      <c r="DM323" s="1541"/>
      <c r="DN323" s="1541"/>
      <c r="DO323" s="1541"/>
      <c r="DP323" s="1541"/>
      <c r="DQ323" s="1541"/>
      <c r="DR323" s="1541"/>
    </row>
    <row r="324" ht="12.75" x14ac:dyDescent="0.2">
      <c r="A324" s="1541"/>
      <c r="B324" s="1541"/>
      <c r="C324"/>
      <c r="D324" s="130">
        <f>IF(BX$323="Close to Ear","EN 62209-1","EN 62209-2")</f>
        <v/>
      </c>
      <c r="E324" s="130">
        <f>IF(CG324="Close to Ear","2016","2010/A1:2019")</f>
        <v/>
      </c>
      <c r="F324" s="1488" t="inlineStr">
        <is>
          <t>5.3</t>
        </is>
      </c>
      <c r="G324" s="1497"/>
      <c r="H324" s="120">
        <f>BV324</f>
        <v/>
      </c>
      <c r="I324" s="120">
        <f>BW324</f>
        <v/>
      </c>
      <c r="J324" s="687" t="inlineStr">
        <is>
          <t>Cat M1</t>
        </is>
      </c>
      <c r="K324" s="194" t="inlineStr">
        <is>
          <t>FDD1</t>
        </is>
      </c>
      <c r="L324" s="115"/>
      <c r="M324" s="120">
        <v>15</v>
      </c>
      <c r="N324" s="119" t="inlineStr">
        <is>
          <t>16QAM</t>
        </is>
      </c>
      <c r="O324" s="131"/>
      <c r="P324" s="6597">
        <v>0</v>
      </c>
      <c r="Q324" s="131">
        <v>3</v>
      </c>
      <c r="R324" s="131">
        <v>0</v>
      </c>
      <c r="S324" s="120"/>
      <c r="T324" s="120">
        <v>18300</v>
      </c>
      <c r="U324" s="120">
        <v>1950</v>
      </c>
      <c r="V324" s="119"/>
      <c r="W324" s="197"/>
      <c r="X324" s="119"/>
      <c r="Y324" s="119"/>
      <c r="Z324" s="119"/>
      <c r="AA324" s="115"/>
      <c r="AB324" s="115"/>
      <c r="AC324" s="689">
        <f>IF(OR(BX$323="Close to Ear",BX$323="Close to Head"),"Head",IF(BX$323="Extremity","Extremity","Body"))</f>
        <v/>
      </c>
      <c r="AD324" s="690">
        <f>CA324</f>
        <v/>
      </c>
      <c r="AE324" s="688">
        <f>CB324</f>
        <v/>
      </c>
      <c r="AF324" s="115"/>
      <c r="AG324" s="808">
        <f>IF(AZ324="","N/A",IF(CQ324="Pass","P","F"))</f>
        <v/>
      </c>
      <c r="AH324" s="129"/>
      <c r="AI324" s="129"/>
      <c r="AJ324" s="129"/>
      <c r="AK324" s="119"/>
      <c r="AL324" s="115"/>
      <c r="AM324" s="119"/>
      <c r="AN324" s="119"/>
      <c r="AO324" s="692"/>
      <c r="AP324" s="692"/>
      <c r="AQ324" s="692"/>
      <c r="AR324" s="692"/>
      <c r="AS324" s="692"/>
      <c r="AT324" s="691">
        <f>CE324</f>
        <v/>
      </c>
      <c r="AU324" s="691">
        <f>CF324</f>
        <v/>
      </c>
      <c r="AV324" s="813"/>
      <c r="AW324" s="813"/>
      <c r="AX324" s="197">
        <f>CZ324</f>
        <v/>
      </c>
      <c r="AY324" s="197">
        <f>DE324</f>
        <v/>
      </c>
      <c r="AZ324" s="3379">
        <f>CO324</f>
        <v/>
      </c>
      <c r="BA324" s="3380"/>
      <c r="BB324" s="197">
        <f>CP324</f>
        <v/>
      </c>
      <c r="BC324" s="813"/>
      <c r="BD324" s="197">
        <f>CR324</f>
        <v/>
      </c>
      <c r="BE324" s="121">
        <f>CS324</f>
        <v/>
      </c>
      <c r="BF324" s="122">
        <f>CT324*60</f>
        <v/>
      </c>
      <c r="BG324" s="121">
        <f>BE324</f>
        <v/>
      </c>
      <c r="BH324" s="122">
        <f>CU324*60</f>
        <v/>
      </c>
      <c r="BI324" s="122">
        <f>CV324</f>
        <v/>
      </c>
      <c r="BJ324" s="117"/>
      <c r="BK324" s="812">
        <f>Overview!$E$7</f>
        <v/>
      </c>
      <c r="BL324" s="117"/>
      <c r="BM324" s="836">
        <f>CW324</f>
        <v/>
      </c>
      <c r="BN324" s="812">
        <f>Overview!$P$153</f>
        <v/>
      </c>
      <c r="BO324" s="117" t="inlineStr">
        <is>
          <t>Revisar: la misma frecuencia aparece con varios canales en esta banda (18050 / 18300 / 18525)</t>
        </is>
      </c>
      <c r="BP324" s="117"/>
      <c r="BQ324" s="115"/>
      <c r="BR324" s="1478"/>
      <c r="BS324" s="1548"/>
      <c r="BT324" s="2127" t="inlineStr">
        <is>
          <t>LTE CATM1</t>
        </is>
      </c>
      <c r="BU324" s="2089" t="inlineStr">
        <is>
          <t>FDD1</t>
        </is>
      </c>
      <c r="BV324" s="430">
        <f>Overview!$H$29</f>
        <v/>
      </c>
      <c r="BW324" s="2010"/>
      <c r="BX324" s="2089"/>
      <c r="BY324" s="469"/>
      <c r="BZ324" s="1721">
        <f>IF(COUNT('Conducted LTE CATM1'!$AH$3:$AH$265)=0,15,INDEX('Conducted LTE CATM1'!$M$3:$M$265,MATCH(MAX('Conducted LTE CATM1'!$AH$3:$AH$265),'Conducted LTE CATM1'!$AH$3:$AH$265,0)))</f>
        <v>15</v>
      </c>
      <c r="CA324" s="2091" t="inlineStr">
        <is>
          <t>Left Tilt</t>
        </is>
      </c>
      <c r="CB324" s="200">
        <v>0</v>
      </c>
      <c r="CC324" s="1681">
        <f>IF(COUNT('Conducted LTE CATM1'!$AH$3:$AH$265)=0,18300,INDEX('Conducted LTE CATM1'!$T$3:$T$265,MATCH(MAX('Conducted LTE CATM1'!$AH$3:$AH$265),'Conducted LTE CATM1'!$AH$3:$AH$265,0)))</f>
        <v>18300</v>
      </c>
      <c r="CD324" s="1681">
        <f>IF(COUNT('Conducted LTE CATM1'!$AH$3:$AH$265)=0,1950,INDEX('Conducted LTE CATM1'!$U$3:$U$265,MATCH(MAX('Conducted LTE CATM1'!$AH$3:$AH$265),'Conducted LTE CATM1'!$AH$3:$AH$265,0)))</f>
        <v>1950</v>
      </c>
      <c r="CE324" s="1523"/>
      <c r="CF324" s="1523"/>
      <c r="CG324" s="387" t="str">
        <f>IF(OR($BY$291="",$BY$291=""),"",$BY$291)</f>
        <v/>
      </c>
      <c r="CH324" s="387">
        <f>BZ324</f>
        <v/>
      </c>
      <c r="CI324" s="387">
        <f>CA324</f>
        <v/>
      </c>
      <c r="CJ324" s="1527"/>
      <c r="CK324" s="2042"/>
      <c r="CL324" s="206">
        <f>IF(CF324=""," ",IF(ABS(CE324-CF324)&lt;=0.125,"Valid","Not valid"))</f>
        <v/>
      </c>
      <c r="CM324" s="207">
        <f> IF(CE324="","",IF(AND(CE324&lt;&gt;"",CF324=""),IF(CE324&gt;=1,"Medir+Sig Max","No"),IF(CF324&lt;&gt;"",IF(CF324&gt;=1,"Medir+Sig Max","No"),"")))</f>
        <v/>
      </c>
      <c r="CN324" s="1787"/>
      <c r="CO324" s="220">
        <f>IF(CK324="",IF(AND(CE324="",CF324=""),"",IF(CF324="",IF(DE324&gt;1,ROUND(DE324*CE324,3),CE324),IF(DE324&gt;1,ROUND(DE324*CF324,3),CF324))),IF(AND(CE324="",CF324=""),"",IF(CF324="",IF(DE324&gt;1,ROUND(DE324*CE324*(1/(CK324)),3),CE324*(1/(CK324))),IF(DE324&gt;1,ROUND(DE324*CF324*(1/(CK324)),3),CF324*(1/(CK324))))))</f>
        <v/>
      </c>
      <c r="CP324" s="2043">
        <f>IF(COUNTIF(Overview!K12:K14,TRUE)&gt;0,2,IF(COUNTIF(Overview!L12:L14,TRUE)&gt;0,4,0))</f>
        <v/>
      </c>
      <c r="CQ324" s="1472">
        <f>IF(CO324="","",IF(CO324&gt;CP324,"Fail","Pass"))</f>
        <v/>
      </c>
      <c r="CR324" s="1481"/>
      <c r="CS324" s="1565">
        <f>MyTimestamp(CO324)</f>
        <v/>
      </c>
      <c r="CT324" s="1531">
        <f>IF(CE324="",0,15)+IF(CF324="",0,15)</f>
        <v/>
      </c>
      <c r="CU324" s="1532">
        <f>IF(CT324=0,0,2)</f>
        <v/>
      </c>
      <c r="CV324" s="859"/>
      <c r="CW324" s="859"/>
      <c r="CX324" s="2038"/>
      <c r="CY324" s="2044"/>
      <c r="CZ324" s="1543">
        <f>10^(CJ324/20)*100-100</f>
        <v/>
      </c>
      <c r="DA324" s="1331"/>
      <c r="DB324" s="709"/>
      <c r="DC324" s="777">
        <f>IF(DA324="","",10^(DA324/10))</f>
        <v/>
      </c>
      <c r="DD324" s="1377">
        <f>IF(ISNUMBER(DB324)=FALSE,"",10^(DB324/10))</f>
        <v/>
      </c>
      <c r="DE324" s="1543">
        <f>IF(AND(ISNUMBER(DC324),ISNUMBER(DD324)),IF(DC324/DD324&gt;1,ROUND((DC324)/DD324,3),1),1)</f>
        <v/>
      </c>
      <c r="DF324" s="1670">
        <f>IF(ISNUMBER(CO324),IF(CO324&gt;=CP324*0.90625,"!!!MEASURE other two 1RB modes!!!  To include the results for these two additional RB modes please use any row below free (for example otehr band) and replace the information of each field (tech, band, freq, etc...) with the proper one",""),"")</f>
        <v/>
      </c>
      <c r="DG324" s="1541"/>
      <c r="DH324" s="1541"/>
      <c r="DI324" s="1541"/>
      <c r="DJ324" s="1541"/>
      <c r="DK324" s="1541"/>
      <c r="DL324" s="1541"/>
      <c r="DM324" s="1541"/>
      <c r="DN324" s="1541"/>
      <c r="DO324" s="1541"/>
      <c r="DP324" s="1541"/>
      <c r="DQ324" s="1541"/>
      <c r="DR324" s="1541"/>
    </row>
    <row r="325" ht="12.75" x14ac:dyDescent="0.2">
      <c r="A325" s="1541"/>
      <c r="B325" s="1541"/>
      <c r="C325"/>
      <c r="D325" s="130">
        <f>IF(BX$323="Close to Ear","EN 62209-1","EN 62209-2")</f>
        <v/>
      </c>
      <c r="E325" s="130">
        <f>IF(CG325="Close to Ear","2016","2010/A1:2019")</f>
        <v/>
      </c>
      <c r="F325" s="1488" t="inlineStr">
        <is>
          <t>5.3</t>
        </is>
      </c>
      <c r="G325" s="1497"/>
      <c r="H325" s="120">
        <f>BV325</f>
        <v/>
      </c>
      <c r="I325" s="120">
        <f>BW325</f>
        <v/>
      </c>
      <c r="J325" s="687" t="inlineStr">
        <is>
          <t>Cat M1</t>
        </is>
      </c>
      <c r="K325" s="194" t="inlineStr">
        <is>
          <t>FDD1</t>
        </is>
      </c>
      <c r="L325" s="115"/>
      <c r="M325" s="120">
        <v>15</v>
      </c>
      <c r="N325" s="119" t="inlineStr">
        <is>
          <t>16QAM</t>
        </is>
      </c>
      <c r="O325" s="131"/>
      <c r="P325" s="6597">
        <v>0</v>
      </c>
      <c r="Q325" s="131">
        <v>3</v>
      </c>
      <c r="R325" s="131">
        <v>0</v>
      </c>
      <c r="S325" s="120"/>
      <c r="T325" s="120">
        <v>18300</v>
      </c>
      <c r="U325" s="120">
        <v>1950</v>
      </c>
      <c r="V325" s="119"/>
      <c r="W325" s="197"/>
      <c r="X325" s="119"/>
      <c r="Y325" s="119"/>
      <c r="Z325" s="119"/>
      <c r="AA325" s="115"/>
      <c r="AB325" s="115"/>
      <c r="AC325" s="689">
        <f>IF(OR(BX$323="Close to Ear",BX$323="Close to Head"),"Head",IF(BX$323="Extremity","Extremity","Body"))</f>
        <v/>
      </c>
      <c r="AD325" s="690">
        <f>CA325</f>
        <v/>
      </c>
      <c r="AE325" s="688">
        <f>CB325</f>
        <v/>
      </c>
      <c r="AF325" s="115"/>
      <c r="AG325" s="808">
        <f>IF(AZ325="","N/A",IF(CQ325="Pass","P","F"))</f>
        <v/>
      </c>
      <c r="AH325" s="129"/>
      <c r="AI325" s="129"/>
      <c r="AJ325" s="129"/>
      <c r="AK325" s="119"/>
      <c r="AL325" s="115"/>
      <c r="AM325" s="119"/>
      <c r="AN325" s="119"/>
      <c r="AO325" s="692"/>
      <c r="AP325" s="692"/>
      <c r="AQ325" s="692"/>
      <c r="AR325" s="692"/>
      <c r="AS325" s="692"/>
      <c r="AT325" s="691">
        <f>CE325</f>
        <v/>
      </c>
      <c r="AU325" s="691">
        <f>CF325</f>
        <v/>
      </c>
      <c r="AV325" s="813"/>
      <c r="AW325" s="813"/>
      <c r="AX325" s="197">
        <f>CZ325</f>
        <v/>
      </c>
      <c r="AY325" s="197">
        <f>DE325</f>
        <v/>
      </c>
      <c r="AZ325" s="3379">
        <f>CO325</f>
        <v/>
      </c>
      <c r="BA325" s="3380"/>
      <c r="BB325" s="197">
        <f>CP325</f>
        <v/>
      </c>
      <c r="BC325" s="813"/>
      <c r="BD325" s="197">
        <f>CR325</f>
        <v/>
      </c>
      <c r="BE325" s="121">
        <f>CS325</f>
        <v/>
      </c>
      <c r="BF325" s="122">
        <f>CT325*60</f>
        <v/>
      </c>
      <c r="BG325" s="121">
        <f>BE325</f>
        <v/>
      </c>
      <c r="BH325" s="122">
        <f>CU325*60</f>
        <v/>
      </c>
      <c r="BI325" s="122">
        <f>CV325</f>
        <v/>
      </c>
      <c r="BJ325" s="117"/>
      <c r="BK325" s="812">
        <f>Overview!$E$7</f>
        <v/>
      </c>
      <c r="BL325" s="117"/>
      <c r="BM325" s="836">
        <f>CW325</f>
        <v/>
      </c>
      <c r="BN325" s="812">
        <f>Overview!$P$153</f>
        <v/>
      </c>
      <c r="BO325" s="117" t="inlineStr">
        <is>
          <t>Revisar: la misma frecuencia aparece con varios canales en esta banda (18050 / 18300 / 18525)</t>
        </is>
      </c>
      <c r="BP325" s="117"/>
      <c r="BQ325" s="115"/>
      <c r="BR325" s="1478"/>
      <c r="BS325" s="1548"/>
      <c r="BT325" s="2127" t="inlineStr">
        <is>
          <t>LTE CATM1</t>
        </is>
      </c>
      <c r="BU325" s="2089" t="inlineStr">
        <is>
          <t>FDD1</t>
        </is>
      </c>
      <c r="BV325" s="430">
        <f>Overview!$H$29</f>
        <v/>
      </c>
      <c r="BW325" s="2010"/>
      <c r="BX325" s="2089"/>
      <c r="BY325" s="465"/>
      <c r="BZ325" s="1721">
        <f>IF(COUNT('Conducted LTE CATM1'!$AH$3:$AH$265)=0,15,INDEX('Conducted LTE CATM1'!$M$3:$M$265,MATCH(MAX('Conducted LTE CATM1'!$AH$3:$AH$265),'Conducted LTE CATM1'!$AH$3:$AH$265,0)))</f>
        <v>15</v>
      </c>
      <c r="CA325" s="2091" t="inlineStr">
        <is>
          <t>Right Cheek</t>
        </is>
      </c>
      <c r="CB325" s="200">
        <v>0</v>
      </c>
      <c r="CC325" s="1681">
        <f>IF(COUNT('Conducted LTE CATM1'!$AH$3:$AH$265)=0,18300,INDEX('Conducted LTE CATM1'!$T$3:$T$265,MATCH(MAX('Conducted LTE CATM1'!$AH$3:$AH$265),'Conducted LTE CATM1'!$AH$3:$AH$265,0)))</f>
        <v>18300</v>
      </c>
      <c r="CD325" s="1681">
        <f>IF(COUNT('Conducted LTE CATM1'!$AH$3:$AH$265)=0,1950,INDEX('Conducted LTE CATM1'!$U$3:$U$265,MATCH(MAX('Conducted LTE CATM1'!$AH$3:$AH$265),'Conducted LTE CATM1'!$AH$3:$AH$265,0)))</f>
        <v>1950</v>
      </c>
      <c r="CE325" s="1523"/>
      <c r="CF325" s="1523"/>
      <c r="CG325" s="387" t="str">
        <f>IF(OR($BY$291="",$BY$291=""),"",$BY$291)</f>
        <v/>
      </c>
      <c r="CH325" s="387">
        <f>BZ325</f>
        <v/>
      </c>
      <c r="CI325" s="387">
        <f>CA325</f>
        <v/>
      </c>
      <c r="CJ325" s="1527"/>
      <c r="CK325" s="2042"/>
      <c r="CL325" s="206">
        <f>IF(CF325=""," ",IF(ABS(CE325-CF325)&lt;=0.125,"Valid","Not valid"))</f>
        <v/>
      </c>
      <c r="CM325" s="207">
        <f> IF(CE325="","",IF(AND(CE325&lt;&gt;"",CF325=""),IF(CE325&gt;=1,"Medir+Sig Max","No"),IF(CF325&lt;&gt;"",IF(CF325&gt;=1,"Medir+Sig Max","No"),"")))</f>
        <v/>
      </c>
      <c r="CN325" s="1787"/>
      <c r="CO325" s="220">
        <f>IF(CK325="",IF(AND(CE325="",CF325=""),"",IF(CF325="",IF(DE325&gt;1,ROUND(DE325*CE325,3),CE325),IF(DE325&gt;1,ROUND(DE325*CF325,3),CF325))),IF(AND(CE325="",CF325=""),"",IF(CF325="",IF(DE325&gt;1,ROUND(DE325*CE325*(1/(CK325)),3),CE325*(1/(CK325))),IF(DE325&gt;1,ROUND(DE325*CF325*(1/(CK325)),3),CF325*(1/(CK325))))))</f>
        <v/>
      </c>
      <c r="CP325" s="2043">
        <f>IF(COUNTIF(Overview!K12:K14,TRUE)&gt;0,2,IF(COUNTIF(Overview!L12:L14,TRUE)&gt;0,4,0))</f>
        <v/>
      </c>
      <c r="CQ325" s="1472">
        <f>IF(CO325="","",IF(CO325&gt;CP325,"Fail","Pass"))</f>
        <v/>
      </c>
      <c r="CR325" s="1481"/>
      <c r="CS325" s="1565">
        <f>MyTimestamp(CO325)</f>
        <v/>
      </c>
      <c r="CT325" s="1531">
        <f>IF(CE325="",0,15)+IF(CF325="",0,15)</f>
        <v/>
      </c>
      <c r="CU325" s="1532">
        <f>IF(CT325=0,0,2)</f>
        <v/>
      </c>
      <c r="CV325" s="859"/>
      <c r="CW325" s="859"/>
      <c r="CX325" s="2038"/>
      <c r="CY325" s="2044"/>
      <c r="CZ325" s="1543">
        <f>10^(CJ325/20)*100-100</f>
        <v/>
      </c>
      <c r="DA325" s="1331"/>
      <c r="DB325" s="709"/>
      <c r="DC325" s="777">
        <f>IF(DA325="","",10^(DA325/10))</f>
        <v/>
      </c>
      <c r="DD325" s="1377">
        <f>IF(ISNUMBER(DB325)=FALSE,"",10^(DB325/10))</f>
        <v/>
      </c>
      <c r="DE325" s="1543">
        <f>IF(AND(ISNUMBER(DC325),ISNUMBER(DD325)),IF(DC325/DD325&gt;1,ROUND((DC325)/DD325,3),1),1)</f>
        <v/>
      </c>
      <c r="DF325" s="1670">
        <f>IF(ISNUMBER(CO325),IF(CO325&gt;=CP325*0.90625,"!!!MEASURE other two 1RB modes!!!  To include the results for these two additional RB modes please use any row below free (for example otehr band) and replace the information of each field (tech, band, freq, etc...) with the proper one",""),"")</f>
        <v/>
      </c>
      <c r="DG325" s="1541"/>
      <c r="DH325" s="1541"/>
      <c r="DI325" s="1541"/>
      <c r="DJ325" s="1541"/>
      <c r="DK325" s="1541"/>
      <c r="DL325" s="1541"/>
      <c r="DM325" s="1541"/>
      <c r="DN325" s="1541"/>
      <c r="DO325" s="1541"/>
      <c r="DP325" s="1541"/>
      <c r="DQ325" s="1541"/>
      <c r="DR325" s="1541"/>
    </row>
    <row r="326" ht="12.75" x14ac:dyDescent="0.2">
      <c r="A326" s="1541"/>
      <c r="B326" s="1541"/>
      <c r="C326"/>
      <c r="D326" s="130">
        <f>IF(BX$323="Close to Ear","EN 62209-1","EN 62209-2")</f>
        <v/>
      </c>
      <c r="E326" s="130">
        <f>IF(CG326="Close to Ear","2016","2010/A1:2019")</f>
        <v/>
      </c>
      <c r="F326" s="1488" t="inlineStr">
        <is>
          <t>5.3</t>
        </is>
      </c>
      <c r="G326" s="1497"/>
      <c r="H326" s="120">
        <f>BV326</f>
        <v/>
      </c>
      <c r="I326" s="120">
        <f>BW326</f>
        <v/>
      </c>
      <c r="J326" s="687" t="inlineStr">
        <is>
          <t>Cat M1</t>
        </is>
      </c>
      <c r="K326" s="194" t="inlineStr">
        <is>
          <t>FDD1</t>
        </is>
      </c>
      <c r="L326" s="115"/>
      <c r="M326" s="120">
        <v>15</v>
      </c>
      <c r="N326" s="119" t="inlineStr">
        <is>
          <t>16QAM</t>
        </is>
      </c>
      <c r="O326" s="131"/>
      <c r="P326" s="6597">
        <v>0</v>
      </c>
      <c r="Q326" s="131">
        <v>3</v>
      </c>
      <c r="R326" s="131">
        <v>0</v>
      </c>
      <c r="S326" s="120"/>
      <c r="T326" s="120">
        <v>18300</v>
      </c>
      <c r="U326" s="120">
        <v>1950</v>
      </c>
      <c r="V326" s="119"/>
      <c r="W326" s="197"/>
      <c r="X326" s="119"/>
      <c r="Y326" s="119"/>
      <c r="Z326" s="119"/>
      <c r="AA326" s="115"/>
      <c r="AB326" s="115"/>
      <c r="AC326" s="689">
        <f>IF(OR(BX$323="Close to Ear",BX$323="Close to Head"),"Head",IF(BX$323="Extremity","Extremity","Body"))</f>
        <v/>
      </c>
      <c r="AD326" s="690">
        <f>CA326</f>
        <v/>
      </c>
      <c r="AE326" s="688">
        <f>CB326</f>
        <v/>
      </c>
      <c r="AF326" s="115"/>
      <c r="AG326" s="808">
        <f>IF(AZ326="","N/A",IF(CQ326="Pass","P","F"))</f>
        <v/>
      </c>
      <c r="AH326" s="129"/>
      <c r="AI326" s="129"/>
      <c r="AJ326" s="129"/>
      <c r="AK326" s="119"/>
      <c r="AL326" s="115"/>
      <c r="AM326" s="119"/>
      <c r="AN326" s="119"/>
      <c r="AO326" s="692"/>
      <c r="AP326" s="692"/>
      <c r="AQ326" s="692"/>
      <c r="AR326" s="692"/>
      <c r="AS326" s="692"/>
      <c r="AT326" s="691">
        <f>CE326</f>
        <v/>
      </c>
      <c r="AU326" s="691">
        <f>CF326</f>
        <v/>
      </c>
      <c r="AV326" s="813"/>
      <c r="AW326" s="813"/>
      <c r="AX326" s="197">
        <f>CZ326</f>
        <v/>
      </c>
      <c r="AY326" s="197">
        <f>DE326</f>
        <v/>
      </c>
      <c r="AZ326" s="3379">
        <f>CO326</f>
        <v/>
      </c>
      <c r="BA326" s="3380"/>
      <c r="BB326" s="197">
        <f>CP326</f>
        <v/>
      </c>
      <c r="BC326" s="813"/>
      <c r="BD326" s="197">
        <f>CR326</f>
        <v/>
      </c>
      <c r="BE326" s="121">
        <f>CS326</f>
        <v/>
      </c>
      <c r="BF326" s="122">
        <f>CT326*60</f>
        <v/>
      </c>
      <c r="BG326" s="121">
        <f>BE326</f>
        <v/>
      </c>
      <c r="BH326" s="122">
        <f>CU326*60</f>
        <v/>
      </c>
      <c r="BI326" s="122">
        <f>CV326</f>
        <v/>
      </c>
      <c r="BJ326" s="117"/>
      <c r="BK326" s="812">
        <f>Overview!$E$7</f>
        <v/>
      </c>
      <c r="BL326" s="117"/>
      <c r="BM326" s="836">
        <f>CW326</f>
        <v/>
      </c>
      <c r="BN326" s="812">
        <f>Overview!$P$153</f>
        <v/>
      </c>
      <c r="BO326" s="117" t="inlineStr">
        <is>
          <t>Revisar: la misma frecuencia aparece con varios canales en esta banda (18050 / 18300 / 18525)</t>
        </is>
      </c>
      <c r="BP326" s="117"/>
      <c r="BQ326" s="115"/>
      <c r="BR326" s="1478"/>
      <c r="BS326" s="1548"/>
      <c r="BT326" s="2127" t="inlineStr">
        <is>
          <t>LTE CATM1</t>
        </is>
      </c>
      <c r="BU326" s="2089" t="inlineStr">
        <is>
          <t>FDD1</t>
        </is>
      </c>
      <c r="BV326" s="430">
        <f>Overview!$H$29</f>
        <v/>
      </c>
      <c r="BW326" s="2010"/>
      <c r="BX326" s="2089"/>
      <c r="BY326" s="465"/>
      <c r="BZ326" s="1721">
        <f>IF(COUNT('Conducted LTE CATM1'!$AH$3:$AH$265)=0,15,INDEX('Conducted LTE CATM1'!$M$3:$M$265,MATCH(MAX('Conducted LTE CATM1'!$AH$3:$AH$265),'Conducted LTE CATM1'!$AH$3:$AH$265,0)))</f>
        <v>15</v>
      </c>
      <c r="CA326" s="2091" t="inlineStr">
        <is>
          <t>Right Tilt</t>
        </is>
      </c>
      <c r="CB326" s="200">
        <v>0</v>
      </c>
      <c r="CC326" s="1681">
        <f>IF(COUNT('Conducted LTE CATM1'!$AH$3:$AH$265)=0,18300,INDEX('Conducted LTE CATM1'!$T$3:$T$265,MATCH(MAX('Conducted LTE CATM1'!$AH$3:$AH$265),'Conducted LTE CATM1'!$AH$3:$AH$265,0)))</f>
        <v>18300</v>
      </c>
      <c r="CD326" s="1681">
        <f>IF(COUNT('Conducted LTE CATM1'!$AH$3:$AH$265)=0,1950,INDEX('Conducted LTE CATM1'!$U$3:$U$265,MATCH(MAX('Conducted LTE CATM1'!$AH$3:$AH$265),'Conducted LTE CATM1'!$AH$3:$AH$265,0)))</f>
        <v>1950</v>
      </c>
      <c r="CE326" s="1523"/>
      <c r="CF326" s="1523"/>
      <c r="CG326" s="387" t="str">
        <f>IF(OR($BY$291="",$BY$291=""),"",$BY$291)</f>
        <v/>
      </c>
      <c r="CH326" s="387">
        <f>BZ326</f>
        <v/>
      </c>
      <c r="CI326" s="387">
        <f>CA326</f>
        <v/>
      </c>
      <c r="CJ326" s="1527"/>
      <c r="CK326" s="2042"/>
      <c r="CL326" s="206">
        <f>IF(CF326=""," ",IF(ABS(CE326-CF326)&lt;=0.125,"Valid","Not valid"))</f>
        <v/>
      </c>
      <c r="CM326" s="207">
        <f> IF(CE326="","",IF(AND(CE326&lt;&gt;"",CF326=""),IF(CE326&gt;=1,"Medir+Sig Max","No"),IF(CF326&lt;&gt;"",IF(CF326&gt;=1,"Medir+Sig Max","No"),"")))</f>
        <v/>
      </c>
      <c r="CN326" s="1787"/>
      <c r="CO326" s="220">
        <f>IF(CK326="",IF(AND(CE326="",CF326=""),"",IF(CF326="",IF(DE326&gt;1,ROUND(DE326*CE326,3),CE326),IF(DE326&gt;1,ROUND(DE326*CF326,3),CF326))),IF(AND(CE326="",CF326=""),"",IF(CF326="",IF(DE326&gt;1,ROUND(DE326*CE326*(1/(CK326)),3),CE326*(1/(CK326))),IF(DE326&gt;1,ROUND(DE326*CF326*(1/(CK326)),3),CF326*(1/(CK326))))))</f>
        <v/>
      </c>
      <c r="CP326" s="2043">
        <f>IF(COUNTIF(Overview!K12:K14,TRUE)&gt;0,2,IF(COUNTIF(Overview!L12:L14,TRUE)&gt;0,4,0))</f>
        <v/>
      </c>
      <c r="CQ326" s="1472">
        <f>IF(CO326="","",IF(CO326&gt;CP326,"Fail","Pass"))</f>
        <v/>
      </c>
      <c r="CR326" s="1481"/>
      <c r="CS326" s="1565">
        <f>MyTimestamp(CO326)</f>
        <v/>
      </c>
      <c r="CT326" s="1531">
        <f>IF(CE326="",0,15)+IF(CF326="",0,15)</f>
        <v/>
      </c>
      <c r="CU326" s="1532">
        <f>IF(CT326=0,0,2)</f>
        <v/>
      </c>
      <c r="CV326" s="859"/>
      <c r="CW326" s="859"/>
      <c r="CX326" s="2038"/>
      <c r="CY326" s="2044"/>
      <c r="CZ326" s="1543">
        <f>10^(CJ326/20)*100-100</f>
        <v/>
      </c>
      <c r="DA326" s="1331"/>
      <c r="DB326" s="709"/>
      <c r="DC326" s="777">
        <f>IF(DA326="","",10^(DA326/10))</f>
        <v/>
      </c>
      <c r="DD326" s="1377">
        <f>IF(ISNUMBER(DB326)=FALSE,"",10^(DB326/10))</f>
        <v/>
      </c>
      <c r="DE326" s="1543">
        <f>IF(AND(ISNUMBER(DC326),ISNUMBER(DD326)),IF(DC326/DD326&gt;1,ROUND((DC326)/DD326,3),1),1)</f>
        <v/>
      </c>
      <c r="DF326" s="1670">
        <f>IF(ISNUMBER(CO326),IF(CO326&gt;=CP326*0.90625,"!!!MEASURE other two 1RB modes!!!  To include the results for these two additional RB modes please use any row below free (for example otehr band) and replace the information of each field (tech, band, freq, etc...) with the proper one",""),"")</f>
        <v/>
      </c>
      <c r="DG326" s="1541"/>
      <c r="DH326" s="1541"/>
      <c r="DI326" s="1541"/>
      <c r="DJ326" s="1541"/>
      <c r="DK326" s="1541"/>
      <c r="DL326" s="1541"/>
      <c r="DM326" s="1541"/>
      <c r="DN326" s="1541"/>
      <c r="DO326" s="1541"/>
      <c r="DP326" s="1541"/>
      <c r="DQ326" s="1541"/>
      <c r="DR326" s="1541"/>
    </row>
    <row r="327" ht="12.75" x14ac:dyDescent="0.2">
      <c r="A327" s="1541"/>
      <c r="B327" s="1541"/>
      <c r="C327"/>
      <c r="D327" s="130">
        <f>IF(BX$323="Close to Ear","EN 62209-1","EN 62209-2")</f>
        <v/>
      </c>
      <c r="E327" s="130">
        <f>IF(CG327="Close to Ear","2016","2010/A1:2019")</f>
        <v/>
      </c>
      <c r="F327" s="1488" t="inlineStr">
        <is>
          <t>5.3</t>
        </is>
      </c>
      <c r="G327" s="1497"/>
      <c r="H327" s="120">
        <f>BV327</f>
        <v/>
      </c>
      <c r="I327" s="120">
        <f>BW327</f>
        <v/>
      </c>
      <c r="J327" s="687" t="inlineStr">
        <is>
          <t>Cat M1</t>
        </is>
      </c>
      <c r="K327" s="194" t="inlineStr">
        <is>
          <t>FDD1</t>
        </is>
      </c>
      <c r="L327" s="115"/>
      <c r="M327" s="120">
        <v>15</v>
      </c>
      <c r="N327" s="119" t="inlineStr">
        <is>
          <t>16QAM</t>
        </is>
      </c>
      <c r="O327" s="131"/>
      <c r="P327" s="6597">
        <v>0</v>
      </c>
      <c r="Q327" s="131">
        <v>3</v>
      </c>
      <c r="R327" s="131">
        <v>0</v>
      </c>
      <c r="S327" s="120"/>
      <c r="T327" s="120">
        <v>18300</v>
      </c>
      <c r="U327" s="120">
        <v>1950</v>
      </c>
      <c r="V327" s="119"/>
      <c r="W327" s="197"/>
      <c r="X327" s="119"/>
      <c r="Y327" s="119"/>
      <c r="Z327" s="119"/>
      <c r="AA327" s="115"/>
      <c r="AB327" s="115"/>
      <c r="AC327" s="689">
        <f>IF(OR(BX$323="Close to Ear",BX$323="Close to Head"),"Head",IF(BX$323="Extremity","Extremity","Body"))</f>
        <v/>
      </c>
      <c r="AD327" s="690">
        <f>CA327</f>
        <v/>
      </c>
      <c r="AE327" s="688">
        <f>CB327</f>
        <v/>
      </c>
      <c r="AF327" s="115"/>
      <c r="AG327" s="808">
        <f>IF(AZ327="","N/A",IF(CQ327="Pass","P","F"))</f>
        <v/>
      </c>
      <c r="AH327" s="129"/>
      <c r="AI327" s="129"/>
      <c r="AJ327" s="129"/>
      <c r="AK327" s="119"/>
      <c r="AL327" s="115"/>
      <c r="AM327" s="119"/>
      <c r="AN327" s="119"/>
      <c r="AO327" s="692"/>
      <c r="AP327" s="692"/>
      <c r="AQ327" s="692"/>
      <c r="AR327" s="692"/>
      <c r="AS327" s="692"/>
      <c r="AT327" s="691">
        <f>CE327</f>
        <v/>
      </c>
      <c r="AU327" s="691">
        <f>CF327</f>
        <v/>
      </c>
      <c r="AV327" s="813"/>
      <c r="AW327" s="813"/>
      <c r="AX327" s="197">
        <f>CZ327</f>
        <v/>
      </c>
      <c r="AY327" s="197">
        <f>DE327</f>
        <v/>
      </c>
      <c r="AZ327" s="3379">
        <f>CO327</f>
        <v/>
      </c>
      <c r="BA327" s="3380"/>
      <c r="BB327" s="197">
        <f>CP327</f>
        <v/>
      </c>
      <c r="BC327" s="813"/>
      <c r="BD327" s="197">
        <f>CR327</f>
        <v/>
      </c>
      <c r="BE327" s="121">
        <f>CS327</f>
        <v/>
      </c>
      <c r="BF327" s="122">
        <f>CT327*60</f>
        <v/>
      </c>
      <c r="BG327" s="121">
        <f>BE327</f>
        <v/>
      </c>
      <c r="BH327" s="122">
        <f>CU327*60</f>
        <v/>
      </c>
      <c r="BI327" s="122">
        <f>CV327</f>
        <v/>
      </c>
      <c r="BJ327" s="117"/>
      <c r="BK327" s="812">
        <f>Overview!$E$7</f>
        <v/>
      </c>
      <c r="BL327" s="117"/>
      <c r="BM327" s="836">
        <f>CW327</f>
        <v/>
      </c>
      <c r="BN327" s="812">
        <f>Overview!$P$153</f>
        <v/>
      </c>
      <c r="BO327" s="117" t="inlineStr">
        <is>
          <t>Revisar: la misma frecuencia aparece con varios canales en esta banda (18050 / 18300 / 18525)</t>
        </is>
      </c>
      <c r="BP327" s="117"/>
      <c r="BQ327" s="115"/>
      <c r="BR327" s="1478"/>
      <c r="BS327" s="1548"/>
      <c r="BT327" s="2127" t="inlineStr">
        <is>
          <t>LTE CATM1</t>
        </is>
      </c>
      <c r="BU327" s="2089" t="inlineStr">
        <is>
          <t>FDD1</t>
        </is>
      </c>
      <c r="BV327" s="430">
        <f>Overview!$H$29</f>
        <v/>
      </c>
      <c r="BW327" s="2010"/>
      <c r="BX327" s="2089"/>
      <c r="BY327" s="921"/>
      <c r="BZ327" s="1721">
        <f>IF(COUNT('Conducted LTE CATM1'!$AH$3:$AH$265)=0,15,INDEX('Conducted LTE CATM1'!$M$3:$M$265,MATCH(MAX('Conducted LTE CATM1'!$AH$3:$AH$265),'Conducted LTE CATM1'!$AH$3:$AH$265,0)))</f>
        <v>15</v>
      </c>
      <c r="CA327" s="431" t="str">
        <f>IF(COUNT(CF323:CF326)=0,IF(COUNT(CE323:CE326)=0,"TBD",VLOOKUP(MAX(CE323:CE326),CE323:CI326,5,FALSE)),VLOOKUP(MAX(CF323:CF326),CF323:CI326,4,FALSE))</f>
        <v>TBD</v>
      </c>
      <c r="CB327" s="200">
        <v>0</v>
      </c>
      <c r="CC327" s="1681">
        <f>IF(COUNT('Conducted LTE CATM1'!$AH$3:$AH$265)=0,18300,INDEX('Conducted LTE CATM1'!$T$3:$T$265,MATCH(MAX('Conducted LTE CATM1'!$AH$3:$AH$265),'Conducted LTE CATM1'!$AH$3:$AH$265,0)))</f>
        <v>18300</v>
      </c>
      <c r="CD327" s="1681">
        <f>IF(COUNT('Conducted LTE CATM1'!$AH$3:$AH$265)=0,1950,INDEX('Conducted LTE CATM1'!$U$3:$U$265,MATCH(MAX('Conducted LTE CATM1'!$AH$3:$AH$265),'Conducted LTE CATM1'!$AH$3:$AH$265,0)))</f>
        <v>1950</v>
      </c>
      <c r="CE327" s="1523"/>
      <c r="CF327" s="1523"/>
      <c r="CG327" s="387" t="str">
        <f>IF(OR($BY$291="",$BY$291=""),"",$BY$291)</f>
        <v/>
      </c>
      <c r="CH327" s="387">
        <f>BZ327</f>
        <v/>
      </c>
      <c r="CI327" s="387">
        <f>CA327</f>
        <v/>
      </c>
      <c r="CJ327" s="1527"/>
      <c r="CK327" s="2042"/>
      <c r="CL327" s="206">
        <f>IF(CF327=""," ",IF(ABS(CE327-CF327)&lt;=0.125,"Valid","Not valid"))</f>
        <v/>
      </c>
      <c r="CM327" s="207">
        <f> IF(CE327="","",IF(AND(CE327&lt;&gt;"",CF327=""),IF(CE327&gt;=1,"Medir+Sig Max","No"),IF(CF327&lt;&gt;"",IF(CF327&gt;=1,"Medir+Sig Max","No"),"")))</f>
        <v/>
      </c>
      <c r="CN327" s="1787"/>
      <c r="CO327" s="220">
        <f>IF(CK327="",IF(AND(CE327="",CF327=""),"",IF(CF327="",IF(DE327&gt;1,ROUND(DE327*CE327,3),CE327),IF(DE327&gt;1,ROUND(DE327*CF327,3),CF327))),IF(AND(CE327="",CF327=""),"",IF(CF327="",IF(DE327&gt;1,ROUND(DE327*CE327*(1/(CK327)),3),CE327*(1/(CK327))),IF(DE327&gt;1,ROUND(DE327*CF327*(1/(CK327)),3),CF327*(1/(CK327))))))</f>
        <v/>
      </c>
      <c r="CP327" s="2043">
        <f>IF(COUNTIF(Overview!K12:K14,TRUE)&gt;0,2,IF(COUNTIF(Overview!L12:L14,TRUE)&gt;0,4,0))</f>
        <v/>
      </c>
      <c r="CQ327" s="1472">
        <f>IF(CO327="","",IF(CO327&gt;CP327,"Fail","Pass"))</f>
        <v/>
      </c>
      <c r="CR327" s="1481"/>
      <c r="CS327" s="1565">
        <f>MyTimestamp(CO327)</f>
        <v/>
      </c>
      <c r="CT327" s="1531">
        <f>IF(CE327="",0,15)+IF(CF327="",0,15)</f>
        <v/>
      </c>
      <c r="CU327" s="1532">
        <f>IF(CT327=0,0,2)</f>
        <v/>
      </c>
      <c r="CV327" s="859"/>
      <c r="CW327" s="859"/>
      <c r="CX327" s="2038"/>
      <c r="CY327" s="2044"/>
      <c r="CZ327" s="1543">
        <f>10^(CJ327/20)*100-100</f>
        <v/>
      </c>
      <c r="DA327" s="1331"/>
      <c r="DB327" s="709"/>
      <c r="DC327" s="777">
        <f>IF(DA327="","",10^(DA327/10))</f>
        <v/>
      </c>
      <c r="DD327" s="1377">
        <f>IF(ISNUMBER(DB327)=FALSE,"",10^(DB327/10))</f>
        <v/>
      </c>
      <c r="DE327" s="1543">
        <f>IF(AND(ISNUMBER(DC327),ISNUMBER(DD327)),IF(DC327/DD327&gt;1,ROUND((DC327)/DD327,3),1),1)</f>
        <v/>
      </c>
      <c r="DF327" s="1670">
        <f>IF(ISNUMBER(CO327),IF(CO327&gt;=CP327*0.90625,"!!!MEASURE other two 1RB modes!!!  To include the results for these two additional RB modes please use any row below free (for example otehr band) and replace the information of each field (tech, band, freq, etc...) with the proper one",""),"")</f>
        <v/>
      </c>
      <c r="DG327" s="1541"/>
      <c r="DH327" s="1541"/>
      <c r="DI327" s="1541"/>
      <c r="DJ327" s="1541"/>
      <c r="DK327" s="1541"/>
      <c r="DL327" s="1541"/>
      <c r="DM327" s="1541"/>
      <c r="DN327" s="1541"/>
      <c r="DO327" s="1541"/>
      <c r="DP327" s="1541"/>
      <c r="DQ327" s="1541"/>
      <c r="DR327" s="1541"/>
    </row>
    <row r="328" ht="12.75" x14ac:dyDescent="0.2">
      <c r="A328" s="1541"/>
      <c r="B328" s="1541"/>
      <c r="C328"/>
      <c r="D328" s="130">
        <f>IF(BX$323="Close to Ear","EN 62209-1","EN 62209-2")</f>
        <v/>
      </c>
      <c r="E328" s="130">
        <f>IF(CG328="Close to Ear","2016","2010/A1:2019")</f>
        <v/>
      </c>
      <c r="F328" s="1488" t="inlineStr">
        <is>
          <t>5.3</t>
        </is>
      </c>
      <c r="G328" s="1497"/>
      <c r="H328" s="120">
        <f>BV328</f>
        <v/>
      </c>
      <c r="I328" s="120">
        <f>BW328</f>
        <v/>
      </c>
      <c r="J328" s="687" t="inlineStr">
        <is>
          <t>Cat M1</t>
        </is>
      </c>
      <c r="K328" s="194" t="inlineStr">
        <is>
          <t>FDD1</t>
        </is>
      </c>
      <c r="L328" s="115"/>
      <c r="M328" s="120">
        <v>15</v>
      </c>
      <c r="N328" s="119" t="inlineStr">
        <is>
          <t>16QAM</t>
        </is>
      </c>
      <c r="O328" s="131"/>
      <c r="P328" s="6597">
        <v>0</v>
      </c>
      <c r="Q328" s="131">
        <v>3</v>
      </c>
      <c r="R328" s="131">
        <v>0</v>
      </c>
      <c r="S328" s="120"/>
      <c r="T328" s="120">
        <v>18300</v>
      </c>
      <c r="U328" s="120">
        <v>1950</v>
      </c>
      <c r="V328" s="119"/>
      <c r="W328" s="197"/>
      <c r="X328" s="119"/>
      <c r="Y328" s="119"/>
      <c r="Z328" s="119"/>
      <c r="AA328" s="115"/>
      <c r="AB328" s="115"/>
      <c r="AC328" s="689">
        <f>IF(OR(BX$323="Close to Ear",BX$323="Close to Head"),"Head",IF(BX$323="Extremity","Extremity","Body"))</f>
        <v/>
      </c>
      <c r="AD328" s="690">
        <f>CA328</f>
        <v/>
      </c>
      <c r="AE328" s="688">
        <f>CB328</f>
        <v/>
      </c>
      <c r="AF328" s="115"/>
      <c r="AG328" s="808">
        <f>IF(AZ328="","N/A",IF(CQ328="Pass","P","F"))</f>
        <v/>
      </c>
      <c r="AH328" s="129"/>
      <c r="AI328" s="129"/>
      <c r="AJ328" s="129"/>
      <c r="AK328" s="119"/>
      <c r="AL328" s="115"/>
      <c r="AM328" s="119"/>
      <c r="AN328" s="119"/>
      <c r="AO328" s="692"/>
      <c r="AP328" s="692"/>
      <c r="AQ328" s="692"/>
      <c r="AR328" s="692"/>
      <c r="AS328" s="692"/>
      <c r="AT328" s="691">
        <f>CE328</f>
        <v/>
      </c>
      <c r="AU328" s="691">
        <f>CF328</f>
        <v/>
      </c>
      <c r="AV328" s="813"/>
      <c r="AW328" s="813"/>
      <c r="AX328" s="197">
        <f>CZ328</f>
        <v/>
      </c>
      <c r="AY328" s="197">
        <f>DE328</f>
        <v/>
      </c>
      <c r="AZ328" s="3379">
        <f>CO328</f>
        <v/>
      </c>
      <c r="BA328" s="3380"/>
      <c r="BB328" s="197">
        <f>CP328</f>
        <v/>
      </c>
      <c r="BC328" s="813"/>
      <c r="BD328" s="197">
        <f>CR328</f>
        <v/>
      </c>
      <c r="BE328" s="121">
        <f>CS328</f>
        <v/>
      </c>
      <c r="BF328" s="122">
        <f>CT328*60</f>
        <v/>
      </c>
      <c r="BG328" s="121">
        <f>BE328</f>
        <v/>
      </c>
      <c r="BH328" s="122">
        <f>CU328*60</f>
        <v/>
      </c>
      <c r="BI328" s="122">
        <f>CV328</f>
        <v/>
      </c>
      <c r="BJ328" s="117"/>
      <c r="BK328" s="812">
        <f>Overview!$E$7</f>
        <v/>
      </c>
      <c r="BL328" s="117"/>
      <c r="BM328" s="836">
        <f>CW328</f>
        <v/>
      </c>
      <c r="BN328" s="812">
        <f>Overview!$P$153</f>
        <v/>
      </c>
      <c r="BO328" s="117" t="inlineStr">
        <is>
          <t>Revisar: la misma frecuencia aparece con varios canales en esta banda (18050 / 18300 / 18525)</t>
        </is>
      </c>
      <c r="BP328" s="117"/>
      <c r="BQ328" s="115"/>
      <c r="BR328" s="1478"/>
      <c r="BS328" s="1548"/>
      <c r="BT328" s="2128" t="inlineStr">
        <is>
          <t>LTE CATM1</t>
        </is>
      </c>
      <c r="BU328" s="1868" t="inlineStr">
        <is>
          <t>FDD1</t>
        </is>
      </c>
      <c r="BV328" s="432">
        <f>Overview!$H$29</f>
        <v/>
      </c>
      <c r="BW328" s="2010"/>
      <c r="BX328" s="1868"/>
      <c r="BY328" s="922"/>
      <c r="BZ328" s="1721">
        <f>IF(COUNT('Conducted LTE CATM1'!$AH$3:$AH$265)=0,15,INDEX('Conducted LTE CATM1'!$M$3:$M$265,MATCH(MAX('Conducted LTE CATM1'!$AH$3:$AH$265),'Conducted LTE CATM1'!$AH$3:$AH$265,0)))</f>
        <v>15</v>
      </c>
      <c r="CA328" s="433" t="str">
        <f>CA327</f>
        <v>TBD</v>
      </c>
      <c r="CB328" s="201">
        <v>0</v>
      </c>
      <c r="CC328" s="1682">
        <f>IF(COUNT('Conducted LTE CATM1'!$AH$3:$AH$265)=0,18300,INDEX('Conducted LTE CATM1'!$T$3:$T$265,MATCH(MAX('Conducted LTE CATM1'!$AH$3:$AH$265),'Conducted LTE CATM1'!$AH$3:$AH$265,0)))</f>
        <v>18300</v>
      </c>
      <c r="CD328" s="1682">
        <f>IF(COUNT('Conducted LTE CATM1'!$AH$3:$AH$265)=0,1950,INDEX('Conducted LTE CATM1'!$U$3:$U$265,MATCH(MAX('Conducted LTE CATM1'!$AH$3:$AH$265),'Conducted LTE CATM1'!$AH$3:$AH$265,0)))</f>
        <v>1950</v>
      </c>
      <c r="CE328" s="1523"/>
      <c r="CF328" s="1523"/>
      <c r="CG328" s="387" t="str">
        <f>IF(OR($BY$291="",$BY$291=""),"",$BY$291)</f>
        <v/>
      </c>
      <c r="CH328" s="387">
        <f>BZ328</f>
        <v/>
      </c>
      <c r="CI328" s="387">
        <f>CA328</f>
        <v/>
      </c>
      <c r="CJ328" s="1527"/>
      <c r="CK328" s="2042"/>
      <c r="CL328" s="206">
        <f>IF(CF328=""," ",IF(ABS(CE328-CF328)&lt;=0.125,"Valid","Not valid"))</f>
        <v/>
      </c>
      <c r="CM328" s="207">
        <f> IF(CE328="","",IF(AND(CE328&lt;&gt;"",CF328=""),IF(CE328&gt;=1,"Medir+Sig Max","No"),IF(CF328&lt;&gt;"",IF(CF328&gt;=1,"Medir+Sig Max","No"),"")))</f>
        <v/>
      </c>
      <c r="CN328" s="1787"/>
      <c r="CO328" s="220">
        <f>IF(CK328="",IF(AND(CE328="",CF328=""),"",IF(CF328="",IF(DE328&gt;1,ROUND(DE328*CE328,3),CE328),IF(DE328&gt;1,ROUND(DE328*CF328,3),CF328))),IF(AND(CE328="",CF328=""),"",IF(CF328="",IF(DE328&gt;1,ROUND(DE328*CE328*(1/(CK328)),3),CE328*(1/(CK328))),IF(DE328&gt;1,ROUND(DE328*CF328*(1/(CK328)),3),CF328*(1/(CK328))))))</f>
        <v/>
      </c>
      <c r="CP328" s="2043">
        <f>IF(COUNTIF(Overview!K12:K14,TRUE)&gt;0,2,IF(COUNTIF(Overview!L12:L14,TRUE)&gt;0,4,0))</f>
        <v/>
      </c>
      <c r="CQ328" s="1472">
        <f>IF(CO328="","",IF(CO328&gt;CP328,"Fail","Pass"))</f>
        <v/>
      </c>
      <c r="CR328" s="1481"/>
      <c r="CS328" s="1565">
        <f>MyTimestamp(CO328)</f>
        <v/>
      </c>
      <c r="CT328" s="1531">
        <f>IF(CE328="",0,15)+IF(CF328="",0,15)</f>
        <v/>
      </c>
      <c r="CU328" s="1532">
        <f>IF(CT328=0,0,2)</f>
        <v/>
      </c>
      <c r="CV328" s="859"/>
      <c r="CW328" s="859"/>
      <c r="CX328" s="2038"/>
      <c r="CY328" s="2044"/>
      <c r="CZ328" s="1543">
        <f>10^(CJ328/20)*100-100</f>
        <v/>
      </c>
      <c r="DA328" s="1331"/>
      <c r="DB328" s="709"/>
      <c r="DC328" s="777">
        <f>IF(DA328="","",10^(DA328/10))</f>
        <v/>
      </c>
      <c r="DD328" s="1377">
        <f>IF(ISNUMBER(DB328)=FALSE,"",10^(DB328/10))</f>
        <v/>
      </c>
      <c r="DE328" s="1543">
        <f>IF(AND(ISNUMBER(DC328),ISNUMBER(DD328)),IF(DC328/DD328&gt;1,ROUND((DC328)/DD328,3),1),1)</f>
        <v/>
      </c>
      <c r="DF328" s="1670">
        <f>IF(ISNUMBER(CO328),IF(CO328&gt;=CP328*0.90625,"!!!MEASURE other two 1RB modes!!!  To include the results for these two additional RB modes please use any row below free (for example otehr band) and replace the information of each field (tech, band, freq, etc...) with the proper one",""),"")</f>
        <v/>
      </c>
      <c r="DG328" s="1541"/>
      <c r="DH328" s="1541"/>
      <c r="DI328" s="1541"/>
      <c r="DJ328" s="1541"/>
      <c r="DK328" s="1541"/>
      <c r="DL328" s="1541"/>
      <c r="DM328" s="1541"/>
      <c r="DN328" s="1541"/>
      <c r="DO328" s="1541"/>
      <c r="DP328" s="1541"/>
      <c r="DQ328" s="1541"/>
      <c r="DR328" s="1541"/>
    </row>
    <row r="329" ht="12.75" x14ac:dyDescent="0.2">
      <c r="A329" s="1541"/>
      <c r="B329" s="1541"/>
      <c r="C329"/>
      <c r="D329" s="130">
        <f>IF(BX$323="Close to Ear","EN 62209-1","EN 62209-2")</f>
        <v/>
      </c>
      <c r="E329" s="130">
        <f>IF(CG329="Close to Ear","2016","2010/A1:2019")</f>
        <v/>
      </c>
      <c r="F329" s="1488" t="inlineStr">
        <is>
          <t>5.3</t>
        </is>
      </c>
      <c r="G329" s="1497"/>
      <c r="H329" s="120">
        <f>BV329</f>
        <v/>
      </c>
      <c r="I329" s="120">
        <f>BW329</f>
        <v/>
      </c>
      <c r="J329" s="687" t="inlineStr">
        <is>
          <t>Cat M1</t>
        </is>
      </c>
      <c r="K329" s="194" t="inlineStr">
        <is>
          <t>FDD1</t>
        </is>
      </c>
      <c r="L329" s="115"/>
      <c r="M329" s="120">
        <v>15</v>
      </c>
      <c r="N329" s="119" t="inlineStr">
        <is>
          <t>16QAM</t>
        </is>
      </c>
      <c r="O329" s="131"/>
      <c r="P329" s="6597">
        <v>0</v>
      </c>
      <c r="Q329" s="131">
        <v>3</v>
      </c>
      <c r="R329" s="131">
        <v>0</v>
      </c>
      <c r="S329" s="120"/>
      <c r="T329" s="120">
        <v>18300</v>
      </c>
      <c r="U329" s="120">
        <v>1950</v>
      </c>
      <c r="V329" s="119"/>
      <c r="W329" s="197"/>
      <c r="X329" s="119"/>
      <c r="Y329" s="119"/>
      <c r="Z329" s="119"/>
      <c r="AA329" s="115"/>
      <c r="AB329" s="115"/>
      <c r="AC329" s="689">
        <f>IF(OR(BX$323="Close to Ear",BX$323="Close to Head"),"Head",IF(BX$323="Extremity","Extremity","Body"))</f>
        <v/>
      </c>
      <c r="AD329" s="690">
        <f>CA329</f>
        <v/>
      </c>
      <c r="AE329" s="688">
        <f>CB329</f>
        <v/>
      </c>
      <c r="AF329" s="115"/>
      <c r="AG329" s="808">
        <f>IF(AZ329="","N/A",IF(CQ329="Pass","P","F"))</f>
        <v/>
      </c>
      <c r="AH329" s="129"/>
      <c r="AI329" s="129"/>
      <c r="AJ329" s="129"/>
      <c r="AK329" s="119"/>
      <c r="AL329" s="115"/>
      <c r="AM329" s="119"/>
      <c r="AN329" s="119"/>
      <c r="AO329" s="692"/>
      <c r="AP329" s="692"/>
      <c r="AQ329" s="692"/>
      <c r="AR329" s="692"/>
      <c r="AS329" s="692"/>
      <c r="AT329" s="691">
        <f>CE329</f>
        <v/>
      </c>
      <c r="AU329" s="691">
        <f>CF329</f>
        <v/>
      </c>
      <c r="AV329" s="813"/>
      <c r="AW329" s="813"/>
      <c r="AX329" s="197">
        <f>CZ329</f>
        <v/>
      </c>
      <c r="AY329" s="197">
        <f>DE329</f>
        <v/>
      </c>
      <c r="AZ329" s="3379">
        <f>CO329</f>
        <v/>
      </c>
      <c r="BA329" s="3380"/>
      <c r="BB329" s="197">
        <f>CP329</f>
        <v/>
      </c>
      <c r="BC329" s="813"/>
      <c r="BD329" s="197">
        <f>CR329</f>
        <v/>
      </c>
      <c r="BE329" s="121">
        <f>CS329</f>
        <v/>
      </c>
      <c r="BF329" s="122">
        <f>CT329*60</f>
        <v/>
      </c>
      <c r="BG329" s="121">
        <f>BE329</f>
        <v/>
      </c>
      <c r="BH329" s="122">
        <f>CU329*60</f>
        <v/>
      </c>
      <c r="BI329" s="122">
        <f>CV329</f>
        <v/>
      </c>
      <c r="BJ329" s="117"/>
      <c r="BK329" s="812">
        <f>Overview!$E$7</f>
        <v/>
      </c>
      <c r="BL329" s="117"/>
      <c r="BM329" s="836">
        <f>CW329</f>
        <v/>
      </c>
      <c r="BN329" s="812">
        <f>Overview!$P$153</f>
        <v/>
      </c>
      <c r="BO329" s="117" t="inlineStr">
        <is>
          <t>Revisar: la misma frecuencia aparece con varios canales en esta banda (18050 / 18300 / 18525)</t>
        </is>
      </c>
      <c r="BP329" s="117"/>
      <c r="BQ329" s="115"/>
      <c r="BR329" s="1478"/>
      <c r="BS329" s="1548"/>
      <c r="BT329" s="2127" t="inlineStr">
        <is>
          <t>LTE CATM1</t>
        </is>
      </c>
      <c r="BU329" s="2089" t="inlineStr">
        <is>
          <t>FDD1</t>
        </is>
      </c>
      <c r="BV329" s="430">
        <f>Overview!$H$29</f>
        <v/>
      </c>
      <c r="BW329" s="2010"/>
      <c r="BX329" s="2089"/>
      <c r="BY329" s="923"/>
      <c r="BZ329" s="1722">
        <f>IF(COUNT('Conducted LTE CATM1'!$AH$3:$AH$265)=0,15,INDEX('Conducted LTE CATM1'!$M$3:$M$265,MATCH(MAX('Conducted LTE CATM1'!$AH$3:$AH$265),'Conducted LTE CATM1'!$AH$3:$AH$265,0)))</f>
        <v>15</v>
      </c>
      <c r="CA329" s="466" t="str">
        <f>CA328</f>
        <v>TBD</v>
      </c>
      <c r="CB329" s="202">
        <v>0</v>
      </c>
      <c r="CC329" s="1683">
        <f>IF(COUNT('Conducted LTE CATM1'!$AH$3:$AH$265)=0,18300,INDEX('Conducted LTE CATM1'!$T$3:$T$265,MATCH(MAX('Conducted LTE CATM1'!$AH$3:$AH$265),'Conducted LTE CATM1'!$AH$3:$AH$265,0)))</f>
        <v>18300</v>
      </c>
      <c r="CD329" s="1683">
        <f>IF(COUNT('Conducted LTE CATM1'!$AH$3:$AH$265)=0,1950,INDEX('Conducted LTE CATM1'!$U$3:$U$265,MATCH(MAX('Conducted LTE CATM1'!$AH$3:$AH$265),'Conducted LTE CATM1'!$AH$3:$AH$265,0)))</f>
        <v>1950</v>
      </c>
      <c r="CE329" s="1523"/>
      <c r="CF329" s="1523"/>
      <c r="CG329" s="387" t="str">
        <f>IF(OR($BY$291="",$BY$291=""),"",$BY$291)</f>
        <v/>
      </c>
      <c r="CH329" s="387">
        <f>BZ329</f>
        <v/>
      </c>
      <c r="CI329" s="387">
        <f>CA329</f>
        <v/>
      </c>
      <c r="CJ329" s="1527"/>
      <c r="CK329" s="2042"/>
      <c r="CL329" s="206">
        <f>IF(CF329=""," ",IF(ABS(CE329-CF329)&lt;=0.125,"Valid","Not valid"))</f>
        <v/>
      </c>
      <c r="CM329" s="207">
        <f> IF(CE329="","",IF(AND(CE329&lt;&gt;"",CF329=""),IF(CE329&gt;=1,"Medir+Sig Max","No"),IF(CF329&lt;&gt;"",IF(CF329&gt;=1,"Medir+Sig Max","No"),"")))</f>
        <v/>
      </c>
      <c r="CN329" s="1787"/>
      <c r="CO329" s="220">
        <f>IF(CK329="",IF(AND(CE329="",CF329=""),"",IF(CF329="",IF(DE329&gt;1,ROUND(DE329*CE329,3),CE329),IF(DE329&gt;1,ROUND(DE329*CF329,3),CF329))),IF(AND(CE329="",CF329=""),"",IF(CF329="",IF(DE329&gt;1,ROUND(DE329*CE329*(1/(CK329)),3),CE329*(1/(CK329))),IF(DE329&gt;1,ROUND(DE329*CF329*(1/(CK329)),3),CF329*(1/(CK329))))))</f>
        <v/>
      </c>
      <c r="CP329" s="2043">
        <f>IF(COUNTIF(Overview!K12:K14,TRUE)&gt;0,2,IF(COUNTIF(Overview!L12:L14,TRUE)&gt;0,4,0))</f>
        <v/>
      </c>
      <c r="CQ329" s="1472">
        <f>IF(CO329="","",IF(CO329&gt;CP329,"Fail","Pass"))</f>
        <v/>
      </c>
      <c r="CR329" s="1481"/>
      <c r="CS329" s="1565">
        <f>MyTimestamp(CO329)</f>
        <v/>
      </c>
      <c r="CT329" s="1531">
        <f>IF(CE329="",0,15)+IF(CF329="",0,15)</f>
        <v/>
      </c>
      <c r="CU329" s="1532">
        <f>IF(CT329=0,0,2)</f>
        <v/>
      </c>
      <c r="CV329" s="859"/>
      <c r="CW329" s="859"/>
      <c r="CX329" s="2038"/>
      <c r="CY329" s="2044"/>
      <c r="CZ329" s="1543">
        <f>10^(CJ329/20)*100-100</f>
        <v/>
      </c>
      <c r="DA329" s="1331"/>
      <c r="DB329" s="709"/>
      <c r="DC329" s="777">
        <f>IF(DA329="","",10^(DA329/10))</f>
        <v/>
      </c>
      <c r="DD329" s="1377">
        <f>IF(ISNUMBER(DB329)=FALSE,"",10^(DB329/10))</f>
        <v/>
      </c>
      <c r="DE329" s="1543">
        <f>IF(AND(ISNUMBER(DC329),ISNUMBER(DD329)),IF(DC329/DD329&gt;1,ROUND((DC329)/DD329,3),1),1)</f>
        <v/>
      </c>
      <c r="DF329" s="1670">
        <f>IF(ISNUMBER(CO329),IF(CO329&gt;=CP329*0.90625,"!!!MEASURE other two 1RB modes!!!  To include the results for these two additional RB modes please use any row below free (for example otehr band) and replace the information of each field (tech, band, freq, etc...) with the proper one",""),"")</f>
        <v/>
      </c>
      <c r="DG329" s="1541"/>
      <c r="DH329" s="1541"/>
      <c r="DI329" s="1541"/>
      <c r="DJ329" s="1541"/>
      <c r="DK329" s="1541"/>
      <c r="DL329" s="1541"/>
      <c r="DM329" s="1541"/>
      <c r="DN329" s="1541"/>
      <c r="DO329" s="1541"/>
      <c r="DP329" s="1541"/>
      <c r="DQ329" s="1541"/>
      <c r="DR329" s="1541"/>
    </row>
    <row r="330" ht="12.75" x14ac:dyDescent="0.2">
      <c r="A330" s="1541"/>
      <c r="B330" s="1541"/>
      <c r="C330"/>
      <c r="D330" s="130">
        <f>IF(BX$323="Close to Ear","EN 62209-1","EN 62209-2")</f>
        <v/>
      </c>
      <c r="E330" s="130">
        <f>IF(CG330="Close to Ear","2016","2010/A1:2019")</f>
        <v/>
      </c>
      <c r="F330" s="1488" t="inlineStr">
        <is>
          <t>5.3</t>
        </is>
      </c>
      <c r="G330" s="1497"/>
      <c r="H330" s="120">
        <f>BV330</f>
        <v/>
      </c>
      <c r="I330" s="120">
        <f>BW330</f>
        <v/>
      </c>
      <c r="J330" s="687" t="inlineStr">
        <is>
          <t>Cat M1</t>
        </is>
      </c>
      <c r="K330" s="194" t="inlineStr">
        <is>
          <t>FDD1</t>
        </is>
      </c>
      <c r="L330" s="115"/>
      <c r="M330" s="120">
        <v>15</v>
      </c>
      <c r="N330" s="119" t="inlineStr">
        <is>
          <t>16QAM</t>
        </is>
      </c>
      <c r="O330" s="131"/>
      <c r="P330" s="6597">
        <v>0</v>
      </c>
      <c r="Q330" s="131">
        <v>3</v>
      </c>
      <c r="R330" s="131">
        <v>0</v>
      </c>
      <c r="S330" s="120"/>
      <c r="T330" s="120">
        <v>18300</v>
      </c>
      <c r="U330" s="120">
        <v>1950</v>
      </c>
      <c r="V330" s="119"/>
      <c r="W330" s="197"/>
      <c r="X330" s="119"/>
      <c r="Y330" s="119"/>
      <c r="Z330" s="119"/>
      <c r="AA330" s="115"/>
      <c r="AB330" s="115"/>
      <c r="AC330" s="689">
        <f>IF(OR(BX$323="Close to Ear",BX$323="Close to Head"),"Head",IF(BX$323="Extremity","Extremity","Body"))</f>
        <v/>
      </c>
      <c r="AD330" s="690">
        <f>CA330</f>
        <v/>
      </c>
      <c r="AE330" s="688">
        <f>CB330</f>
        <v/>
      </c>
      <c r="AF330" s="115"/>
      <c r="AG330" s="808">
        <f>IF(AZ330="","N/A",IF(CQ330="Pass","P","F"))</f>
        <v/>
      </c>
      <c r="AH330" s="129"/>
      <c r="AI330" s="129"/>
      <c r="AJ330" s="129"/>
      <c r="AK330" s="119"/>
      <c r="AL330" s="115"/>
      <c r="AM330" s="119"/>
      <c r="AN330" s="119"/>
      <c r="AO330" s="692"/>
      <c r="AP330" s="692"/>
      <c r="AQ330" s="692"/>
      <c r="AR330" s="692"/>
      <c r="AS330" s="692"/>
      <c r="AT330" s="691">
        <f>CE330</f>
        <v/>
      </c>
      <c r="AU330" s="691">
        <f>CF330</f>
        <v/>
      </c>
      <c r="AV330" s="813"/>
      <c r="AW330" s="813"/>
      <c r="AX330" s="197">
        <f>CZ330</f>
        <v/>
      </c>
      <c r="AY330" s="197">
        <f>DE330</f>
        <v/>
      </c>
      <c r="AZ330" s="3379">
        <f>CO330</f>
        <v/>
      </c>
      <c r="BA330" s="3380"/>
      <c r="BB330" s="197">
        <f>CP330</f>
        <v/>
      </c>
      <c r="BC330" s="813"/>
      <c r="BD330" s="197">
        <f>CR330</f>
        <v/>
      </c>
      <c r="BE330" s="121">
        <f>CS330</f>
        <v/>
      </c>
      <c r="BF330" s="122">
        <f>CT330*60</f>
        <v/>
      </c>
      <c r="BG330" s="121">
        <f>BE330</f>
        <v/>
      </c>
      <c r="BH330" s="122">
        <f>CU330*60</f>
        <v/>
      </c>
      <c r="BI330" s="122">
        <f>CV330</f>
        <v/>
      </c>
      <c r="BJ330" s="117"/>
      <c r="BK330" s="812">
        <f>Overview!$E$7</f>
        <v/>
      </c>
      <c r="BL330" s="117"/>
      <c r="BM330" s="836">
        <f>CW330</f>
        <v/>
      </c>
      <c r="BN330" s="812">
        <f>Overview!$P$153</f>
        <v/>
      </c>
      <c r="BO330" s="117" t="inlineStr">
        <is>
          <t>Revisar: la misma frecuencia aparece con varios canales en esta banda (18050 / 18300 / 18525)</t>
        </is>
      </c>
      <c r="BP330" s="117"/>
      <c r="BQ330" s="115"/>
      <c r="BR330" s="1478"/>
      <c r="BS330" s="1548"/>
      <c r="BT330" s="2127" t="inlineStr">
        <is>
          <t>LTE CATM1</t>
        </is>
      </c>
      <c r="BU330" s="2089" t="inlineStr">
        <is>
          <t>FDD1</t>
        </is>
      </c>
      <c r="BV330" s="430">
        <f>Overview!$H$29</f>
        <v/>
      </c>
      <c r="BW330" s="2010"/>
      <c r="BX330" s="2089"/>
      <c r="BY330" s="882"/>
      <c r="BZ330" s="1722">
        <f>IF(COUNT('Conducted LTE CATM1'!$AH$3:$AH$265)=0,15,INDEX('Conducted LTE CATM1'!$M$3:$M$265,MATCH(MAX('Conducted LTE CATM1'!$AH$3:$AH$265),'Conducted LTE CATM1'!$AH$3:$AH$265,0)))</f>
        <v>15</v>
      </c>
      <c r="CA330" s="467" t="str">
        <f>CA329</f>
        <v>TBD</v>
      </c>
      <c r="CB330" s="200">
        <v>0</v>
      </c>
      <c r="CC330" s="1679">
        <f>IF(COUNT('Conducted LTE CATM1'!$AH$3:$AH$265)=0,18300,INDEX('Conducted LTE CATM1'!$T$3:$T$265,MATCH(MAX('Conducted LTE CATM1'!$AH$3:$AH$265),'Conducted LTE CATM1'!$AH$3:$AH$265,0)))</f>
        <v>18300</v>
      </c>
      <c r="CD330" s="1679">
        <f>IF(COUNT('Conducted LTE CATM1'!$AH$3:$AH$265)=0,1950,INDEX('Conducted LTE CATM1'!$U$3:$U$265,MATCH(MAX('Conducted LTE CATM1'!$AH$3:$AH$265),'Conducted LTE CATM1'!$AH$3:$AH$265,0)))</f>
        <v>1950</v>
      </c>
      <c r="CE330" s="1523"/>
      <c r="CF330" s="1523"/>
      <c r="CG330" s="387" t="str">
        <f>IF(OR($BY$291="",$BY$291=""),"",$BY$291)</f>
        <v/>
      </c>
      <c r="CH330" s="387">
        <f>BZ330</f>
        <v/>
      </c>
      <c r="CI330" s="387">
        <f>CA330</f>
        <v/>
      </c>
      <c r="CJ330" s="1527"/>
      <c r="CK330" s="2042"/>
      <c r="CL330" s="206">
        <f>IF(CF330=""," ",IF(ABS(CE330-CF330)&lt;=0.125,"Valid","Not valid"))</f>
        <v/>
      </c>
      <c r="CM330" s="207">
        <f> IF(CE330="","",IF(AND(CE330&lt;&gt;"",CF330=""),IF(CE330&gt;=1,"Medir+Sig Max","No"),IF(CF330&lt;&gt;"",IF(CF330&gt;=1,"Medir+Sig Max","No"),"")))</f>
        <v/>
      </c>
      <c r="CN330" s="1787"/>
      <c r="CO330" s="220">
        <f>IF(CK330="",IF(AND(CE330="",CF330=""),"",IF(CF330="",IF(DE330&gt;1,ROUND(DE330*CE330,3),CE330),IF(DE330&gt;1,ROUND(DE330*CF330,3),CF330))),IF(AND(CE330="",CF330=""),"",IF(CF330="",IF(DE330&gt;1,ROUND(DE330*CE330*(1/(CK330)),3),CE330*(1/(CK330))),IF(DE330&gt;1,ROUND(DE330*CF330*(1/(CK330)),3),CF330*(1/(CK330))))))</f>
        <v/>
      </c>
      <c r="CP330" s="2043">
        <f>IF(COUNTIF(Overview!K12:K14,TRUE)&gt;0,2,IF(COUNTIF(Overview!L12:L14,TRUE)&gt;0,4,0))</f>
        <v/>
      </c>
      <c r="CQ330" s="1472">
        <f>IF(CO330="","",IF(CO330&gt;CP330,"Fail","Pass"))</f>
        <v/>
      </c>
      <c r="CR330" s="1481"/>
      <c r="CS330" s="1565">
        <f>MyTimestamp(CO330)</f>
        <v/>
      </c>
      <c r="CT330" s="1531">
        <f>IF(CE330="",0,15)+IF(CF330="",0,15)</f>
        <v/>
      </c>
      <c r="CU330" s="1532">
        <f>IF(CT330=0,0,2)</f>
        <v/>
      </c>
      <c r="CV330" s="859"/>
      <c r="CW330" s="859"/>
      <c r="CX330" s="2038"/>
      <c r="CY330" s="2044"/>
      <c r="CZ330" s="1543">
        <f>10^(CJ330/20)*100-100</f>
        <v/>
      </c>
      <c r="DA330" s="1331"/>
      <c r="DB330" s="709"/>
      <c r="DC330" s="777">
        <f>IF(DA330="","",10^(DA330/10))</f>
        <v/>
      </c>
      <c r="DD330" s="1377">
        <f>IF(ISNUMBER(DB330)=FALSE,"",10^(DB330/10))</f>
        <v/>
      </c>
      <c r="DE330" s="1543">
        <f>IF(AND(ISNUMBER(DC330),ISNUMBER(DD330)),IF(DC330/DD330&gt;1,ROUND((DC330)/DD330,3),1),1)</f>
        <v/>
      </c>
      <c r="DF330" s="1670">
        <f>IF(ISNUMBER(CO330),IF(CO330&gt;=CP330*0.90625,"!!!MEASURE other two 1RB modes!!!  To include the results for these two additional RB modes please use any row below free (for example otehr band) and replace the information of each field (tech, band, freq, etc...) with the proper one",""),"")</f>
        <v/>
      </c>
      <c r="DG330" s="1541"/>
      <c r="DH330" s="1541"/>
      <c r="DI330" s="1541"/>
      <c r="DJ330" s="1541"/>
      <c r="DK330" s="1541"/>
      <c r="DL330" s="1541"/>
      <c r="DM330" s="1541"/>
      <c r="DN330" s="1541"/>
      <c r="DO330" s="1541"/>
      <c r="DP330" s="1541"/>
      <c r="DQ330" s="1541"/>
      <c r="DR330" s="1541"/>
    </row>
    <row r="331" ht="12.75" x14ac:dyDescent="0.2">
      <c r="A331" s="1541"/>
      <c r="B331" s="1541"/>
      <c r="C331"/>
      <c r="D331" s="130">
        <f>IF(BX$323="Close to Ear","EN 62209-1","EN 62209-2")</f>
        <v/>
      </c>
      <c r="E331" s="130">
        <f>IF(CG331="Close to Ear","2016","2010/A1:2019")</f>
        <v/>
      </c>
      <c r="F331" s="1488" t="inlineStr">
        <is>
          <t>5.3</t>
        </is>
      </c>
      <c r="G331" s="1497"/>
      <c r="H331" s="120">
        <f>BV331</f>
        <v/>
      </c>
      <c r="I331" s="120">
        <f>BW331</f>
        <v/>
      </c>
      <c r="J331" s="687" t="inlineStr">
        <is>
          <t>Cat M1</t>
        </is>
      </c>
      <c r="K331" s="194" t="inlineStr">
        <is>
          <t>FDD1</t>
        </is>
      </c>
      <c r="L331" s="115"/>
      <c r="M331" s="120">
        <v>15</v>
      </c>
      <c r="N331" s="119" t="inlineStr">
        <is>
          <t>16QAM</t>
        </is>
      </c>
      <c r="O331" s="131"/>
      <c r="P331" s="6597">
        <v>0</v>
      </c>
      <c r="Q331" s="131">
        <v>3</v>
      </c>
      <c r="R331" s="131">
        <v>0</v>
      </c>
      <c r="S331" s="120"/>
      <c r="T331" s="120">
        <v>18300</v>
      </c>
      <c r="U331" s="120">
        <v>1950</v>
      </c>
      <c r="V331" s="119"/>
      <c r="W331" s="197"/>
      <c r="X331" s="119"/>
      <c r="Y331" s="119"/>
      <c r="Z331" s="119"/>
      <c r="AA331" s="115"/>
      <c r="AB331" s="115"/>
      <c r="AC331" s="689">
        <f>IF(OR(BX$323="Close to Ear",BX$323="Close to Head"),"Head",IF(BX$323="Extremity","Extremity","Body"))</f>
        <v/>
      </c>
      <c r="AD331" s="690">
        <f>CA331</f>
        <v/>
      </c>
      <c r="AE331" s="688">
        <f>CB331</f>
        <v/>
      </c>
      <c r="AF331" s="115"/>
      <c r="AG331" s="808">
        <f>IF(AZ331="","N/A",IF(CQ331="Pass","P","F"))</f>
        <v/>
      </c>
      <c r="AH331" s="129"/>
      <c r="AI331" s="129"/>
      <c r="AJ331" s="129"/>
      <c r="AK331" s="119"/>
      <c r="AL331" s="115"/>
      <c r="AM331" s="119"/>
      <c r="AN331" s="119"/>
      <c r="AO331" s="692"/>
      <c r="AP331" s="692"/>
      <c r="AQ331" s="692"/>
      <c r="AR331" s="692"/>
      <c r="AS331" s="692"/>
      <c r="AT331" s="691">
        <f>CE331</f>
        <v/>
      </c>
      <c r="AU331" s="691">
        <f>CF331</f>
        <v/>
      </c>
      <c r="AV331" s="813"/>
      <c r="AW331" s="813"/>
      <c r="AX331" s="197">
        <f>CZ331</f>
        <v/>
      </c>
      <c r="AY331" s="197">
        <f>DE331</f>
        <v/>
      </c>
      <c r="AZ331" s="3379">
        <f>CO331</f>
        <v/>
      </c>
      <c r="BA331" s="3380"/>
      <c r="BB331" s="197">
        <f>CP331</f>
        <v/>
      </c>
      <c r="BC331" s="813"/>
      <c r="BD331" s="197">
        <f>CR331</f>
        <v/>
      </c>
      <c r="BE331" s="121">
        <f>CS331</f>
        <v/>
      </c>
      <c r="BF331" s="122">
        <f>CT331*60</f>
        <v/>
      </c>
      <c r="BG331" s="121">
        <f>BE331</f>
        <v/>
      </c>
      <c r="BH331" s="122">
        <f>CU331*60</f>
        <v/>
      </c>
      <c r="BI331" s="122">
        <f>CV331</f>
        <v/>
      </c>
      <c r="BJ331" s="117"/>
      <c r="BK331" s="812">
        <f>Overview!$E$7</f>
        <v/>
      </c>
      <c r="BL331" s="117"/>
      <c r="BM331" s="836">
        <f>CW331</f>
        <v/>
      </c>
      <c r="BN331" s="812">
        <f>Overview!$P$153</f>
        <v/>
      </c>
      <c r="BO331" s="117" t="inlineStr">
        <is>
          <t>Revisar: la misma frecuencia aparece con varios canales en esta banda (18050 / 18300 / 18525)</t>
        </is>
      </c>
      <c r="BP331" s="117"/>
      <c r="BQ331" s="115"/>
      <c r="BR331" s="1478"/>
      <c r="BS331" s="1548"/>
      <c r="BT331" s="2127" t="inlineStr">
        <is>
          <t>LTE CATM1</t>
        </is>
      </c>
      <c r="BU331" s="2089" t="inlineStr">
        <is>
          <t>FDD1</t>
        </is>
      </c>
      <c r="BV331" s="430">
        <f>Overview!$H$29</f>
        <v/>
      </c>
      <c r="BW331" s="2010"/>
      <c r="BX331" s="2089"/>
      <c r="BY331" s="924"/>
      <c r="BZ331" s="1722">
        <f>IF(COUNT('Conducted LTE CATM1'!$AH$3:$AH$265)=0,15,INDEX('Conducted LTE CATM1'!$M$3:$M$265,MATCH(MAX('Conducted LTE CATM1'!$AH$3:$AH$265),'Conducted LTE CATM1'!$AH$3:$AH$265,0)))</f>
        <v>15</v>
      </c>
      <c r="CA331" s="468" t="str">
        <f>CA330</f>
        <v>TBD</v>
      </c>
      <c r="CB331" s="201">
        <v>0</v>
      </c>
      <c r="CC331" s="1059">
        <f>IF(COUNT('Conducted LTE CATM1'!$AH$3:$AH$265)=0,18300,INDEX('Conducted LTE CATM1'!$T$3:$T$265,MATCH(MAX('Conducted LTE CATM1'!$AH$3:$AH$265),'Conducted LTE CATM1'!$AH$3:$AH$265,0)))</f>
        <v>18300</v>
      </c>
      <c r="CD331" s="1059">
        <f>IF(COUNT('Conducted LTE CATM1'!$AH$3:$AH$265)=0,1950,INDEX('Conducted LTE CATM1'!$U$3:$U$265,MATCH(MAX('Conducted LTE CATM1'!$AH$3:$AH$265),'Conducted LTE CATM1'!$AH$3:$AH$265,0)))</f>
        <v>1950</v>
      </c>
      <c r="CE331" s="1523"/>
      <c r="CF331" s="1523"/>
      <c r="CG331" s="387" t="str">
        <f>IF(OR($BY$291="",$BY$291=""),"",$BY$291)</f>
        <v/>
      </c>
      <c r="CH331" s="387">
        <f>BZ331</f>
        <v/>
      </c>
      <c r="CI331" s="387">
        <f>CA331</f>
        <v/>
      </c>
      <c r="CJ331" s="1527"/>
      <c r="CK331" s="2042"/>
      <c r="CL331" s="206">
        <f>IF(CF331=""," ",IF(ABS(CE331-CF331)&lt;=0.125,"Valid","Not valid"))</f>
        <v/>
      </c>
      <c r="CM331" s="207">
        <f> IF(CE331="","",IF(AND(CE331&lt;&gt;"",CF331=""),IF(CE331&gt;=1,"Medir+Sig Max","No"),IF(CF331&lt;&gt;"",IF(CF331&gt;=1,"Medir+Sig Max","No"),"")))</f>
        <v/>
      </c>
      <c r="CN331" s="1787"/>
      <c r="CO331" s="220">
        <f>IF(CK331="",IF(AND(CE331="",CF331=""),"",IF(CF331="",IF(DE331&gt;1,ROUND(DE331*CE331,3),CE331),IF(DE331&gt;1,ROUND(DE331*CF331,3),CF331))),IF(AND(CE331="",CF331=""),"",IF(CF331="",IF(DE331&gt;1,ROUND(DE331*CE331*(1/(CK331)),3),CE331*(1/(CK331))),IF(DE331&gt;1,ROUND(DE331*CF331*(1/(CK331)),3),CF331*(1/(CK331))))))</f>
        <v/>
      </c>
      <c r="CP331" s="2043">
        <f>IF(COUNTIF(Overview!K12:K14,TRUE)&gt;0,2,IF(COUNTIF(Overview!L12:L14,TRUE)&gt;0,4,0))</f>
        <v/>
      </c>
      <c r="CQ331" s="1472">
        <f>IF(CO331="","",IF(CO331&gt;CP331,"Fail","Pass"))</f>
        <v/>
      </c>
      <c r="CR331" s="1481"/>
      <c r="CS331" s="1565">
        <f>MyTimestamp(CO331)</f>
        <v/>
      </c>
      <c r="CT331" s="1531">
        <f>IF(CE331="",0,15)+IF(CF331="",0,15)</f>
        <v/>
      </c>
      <c r="CU331" s="1532">
        <f>IF(CT331=0,0,2)</f>
        <v/>
      </c>
      <c r="CV331" s="859"/>
      <c r="CW331" s="859"/>
      <c r="CX331" s="2038"/>
      <c r="CY331" s="2044"/>
      <c r="CZ331" s="1543">
        <f>10^(CJ331/20)*100-100</f>
        <v/>
      </c>
      <c r="DA331" s="1331"/>
      <c r="DB331" s="709"/>
      <c r="DC331" s="777">
        <f>IF(DA331="","",10^(DA331/10))</f>
        <v/>
      </c>
      <c r="DD331" s="1377">
        <f>IF(ISNUMBER(DB331)=FALSE,"",10^(DB331/10))</f>
        <v/>
      </c>
      <c r="DE331" s="1543">
        <f>IF(AND(ISNUMBER(DC331),ISNUMBER(DD331)),IF(DC331/DD331&gt;1,ROUND((DC331)/DD331,3),1),1)</f>
        <v/>
      </c>
      <c r="DF331" s="1670">
        <f>IF(ISNUMBER(CO331),IF(CO331&gt;=CP331*0.90625,"!!!MEASURE other two 1RB modes!!!  To include the results for these two additional RB modes please use any row below free (for example otehr band) and replace the information of each field (tech, band, freq, etc...) with the proper one",""),"")</f>
        <v/>
      </c>
      <c r="DG331" s="1541"/>
      <c r="DH331" s="1541"/>
      <c r="DI331" s="1541"/>
      <c r="DJ331" s="1541"/>
      <c r="DK331" s="1541"/>
      <c r="DL331" s="1541"/>
      <c r="DM331" s="1541"/>
      <c r="DN331" s="1541"/>
      <c r="DO331" s="1541"/>
      <c r="DP331" s="1541"/>
      <c r="DQ331" s="1541"/>
      <c r="DR331" s="1541"/>
    </row>
    <row r="332" ht="12.75" x14ac:dyDescent="0.2">
      <c r="A332" s="1541"/>
      <c r="B332" s="1541"/>
      <c r="C332"/>
      <c r="D332" s="130">
        <f>IF(BX$323="Close to Ear","EN 62209-1","EN 62209-2")</f>
        <v/>
      </c>
      <c r="E332" s="130">
        <f>IF(CG332="Close to Ear","2016","2010/A1:2019")</f>
        <v/>
      </c>
      <c r="F332" s="1488" t="inlineStr">
        <is>
          <t>5.3</t>
        </is>
      </c>
      <c r="G332" s="1497"/>
      <c r="H332" s="120">
        <f>BV332</f>
        <v/>
      </c>
      <c r="I332" s="120">
        <f>BW332</f>
        <v/>
      </c>
      <c r="J332" s="687" t="inlineStr">
        <is>
          <t>Cat M1</t>
        </is>
      </c>
      <c r="K332" s="194" t="inlineStr">
        <is>
          <t>FDD1</t>
        </is>
      </c>
      <c r="L332" s="115"/>
      <c r="M332" s="120">
        <v>15</v>
      </c>
      <c r="N332" s="119" t="inlineStr">
        <is>
          <t>16QAM</t>
        </is>
      </c>
      <c r="O332" s="131"/>
      <c r="P332" s="6597">
        <v>0</v>
      </c>
      <c r="Q332" s="131">
        <v>3</v>
      </c>
      <c r="R332" s="131">
        <v>0</v>
      </c>
      <c r="S332" s="120"/>
      <c r="T332" s="120">
        <v>18300</v>
      </c>
      <c r="U332" s="120">
        <v>1950</v>
      </c>
      <c r="V332" s="119"/>
      <c r="W332" s="197"/>
      <c r="X332" s="119"/>
      <c r="Y332" s="119"/>
      <c r="Z332" s="119"/>
      <c r="AA332" s="115"/>
      <c r="AB332" s="115"/>
      <c r="AC332" s="689">
        <f>IF(OR(BX$323="Close to Ear",BX$323="Close to Head"),"Head",IF(BX$323="Extremity","Extremity","Body"))</f>
        <v/>
      </c>
      <c r="AD332" s="690">
        <f>CA332</f>
        <v/>
      </c>
      <c r="AE332" s="688">
        <f>CB332</f>
        <v/>
      </c>
      <c r="AF332" s="115"/>
      <c r="AG332" s="808">
        <f>IF(AZ332="","N/A",IF(CQ332="Pass","P","F"))</f>
        <v/>
      </c>
      <c r="AH332" s="129"/>
      <c r="AI332" s="129"/>
      <c r="AJ332" s="129"/>
      <c r="AK332" s="119"/>
      <c r="AL332" s="115"/>
      <c r="AM332" s="119"/>
      <c r="AN332" s="119"/>
      <c r="AO332" s="692"/>
      <c r="AP332" s="692"/>
      <c r="AQ332" s="692"/>
      <c r="AR332" s="692"/>
      <c r="AS332" s="692"/>
      <c r="AT332" s="691">
        <f>CE332</f>
        <v/>
      </c>
      <c r="AU332" s="691">
        <f>CF332</f>
        <v/>
      </c>
      <c r="AV332" s="813"/>
      <c r="AW332" s="813"/>
      <c r="AX332" s="197">
        <f>CZ332</f>
        <v/>
      </c>
      <c r="AY332" s="197">
        <f>DE332</f>
        <v/>
      </c>
      <c r="AZ332" s="3379">
        <f>CO332</f>
        <v/>
      </c>
      <c r="BA332" s="3380"/>
      <c r="BB332" s="197">
        <f>CP332</f>
        <v/>
      </c>
      <c r="BC332" s="813"/>
      <c r="BD332" s="197">
        <f>CR332</f>
        <v/>
      </c>
      <c r="BE332" s="121">
        <f>CS332</f>
        <v/>
      </c>
      <c r="BF332" s="122">
        <f>CT332*60</f>
        <v/>
      </c>
      <c r="BG332" s="121">
        <f>BE332</f>
        <v/>
      </c>
      <c r="BH332" s="122">
        <f>CU332*60</f>
        <v/>
      </c>
      <c r="BI332" s="122">
        <f>CV332</f>
        <v/>
      </c>
      <c r="BJ332" s="117"/>
      <c r="BK332" s="812">
        <f>Overview!$E$7</f>
        <v/>
      </c>
      <c r="BL332" s="117"/>
      <c r="BM332" s="836">
        <f>CW332</f>
        <v/>
      </c>
      <c r="BN332" s="812">
        <f>Overview!$P$153</f>
        <v/>
      </c>
      <c r="BO332" s="117" t="inlineStr">
        <is>
          <t>Revisar: la misma frecuencia aparece con varios canales en esta banda (18050 / 18300 / 18525)</t>
        </is>
      </c>
      <c r="BP332" s="117"/>
      <c r="BQ332" s="115"/>
      <c r="BR332" s="1478"/>
      <c r="BS332" s="1548"/>
      <c r="BT332" s="2127" t="inlineStr">
        <is>
          <t>LTE CATM1</t>
        </is>
      </c>
      <c r="BU332" s="2089" t="inlineStr">
        <is>
          <t>FDD1</t>
        </is>
      </c>
      <c r="BV332" s="430">
        <f>Overview!$H$29</f>
        <v/>
      </c>
      <c r="BW332" s="2010"/>
      <c r="BX332" s="2089"/>
      <c r="BY332" s="2130"/>
      <c r="BZ332" s="2131">
        <f>IF(COUNT('Conducted LTE CATM1'!$AH$3:$AH$265)=0,15,INDEX('Conducted LTE CATM1'!$M$3:$M$265,MATCH(MAX('Conducted LTE CATM1'!$AH$3:$AH$265),'Conducted LTE CATM1'!$AH$3:$AH$265,0)))</f>
        <v>15</v>
      </c>
      <c r="CA332" s="466" t="str">
        <f>CA331</f>
        <v>TBD</v>
      </c>
      <c r="CB332" s="202">
        <v>0</v>
      </c>
      <c r="CC332" s="881">
        <f>IF(COUNT('Conducted LTE CATM1'!$AH$3:$AH$265)=0,18300,INDEX('Conducted LTE CATM1'!$T$3:$T$265,MATCH(MAX('Conducted LTE CATM1'!$AH$3:$AH$265),'Conducted LTE CATM1'!$AH$3:$AH$265,0)))</f>
        <v>18300</v>
      </c>
      <c r="CD332" s="881">
        <f>IF(COUNT('Conducted LTE CATM1'!$AH$3:$AH$265)=0,1950,INDEX('Conducted LTE CATM1'!$U$3:$U$265,MATCH(MAX('Conducted LTE CATM1'!$AH$3:$AH$265),'Conducted LTE CATM1'!$AH$3:$AH$265,0)))</f>
        <v>1950</v>
      </c>
      <c r="CE332" s="1523"/>
      <c r="CF332" s="1523"/>
      <c r="CG332" s="387" t="str">
        <f>IF(OR($BY$291="",$BY$291=""),"",$BY$291)</f>
        <v/>
      </c>
      <c r="CH332" s="387">
        <f>BZ332</f>
        <v/>
      </c>
      <c r="CI332" s="387">
        <f>CA332</f>
        <v/>
      </c>
      <c r="CJ332" s="1527"/>
      <c r="CK332" s="2042"/>
      <c r="CL332" s="206">
        <f>IF(CF332=""," ",IF(ABS(CE332-CF332)&lt;=0.125,"Valid","Not valid"))</f>
        <v/>
      </c>
      <c r="CM332" s="207">
        <f> IF(CE332="","",IF(AND(CE332&lt;&gt;"",CF332=""),IF(CE332&gt;=1,"Medir+Sig Max","No"),IF(CF332&lt;&gt;"",IF(CF332&gt;=1,"Medir+Sig Max","No"),"")))</f>
        <v/>
      </c>
      <c r="CN332" s="1787"/>
      <c r="CO332" s="220">
        <f>IF(CK332="",IF(AND(CE332="",CF332=""),"",IF(CF332="",IF(DE332&gt;1,ROUND(DE332*CE332,3),CE332),IF(DE332&gt;1,ROUND(DE332*CF332,3),CF332))),IF(AND(CE332="",CF332=""),"",IF(CF332="",IF(DE332&gt;1,ROUND(DE332*CE332*(1/(CK332)),3),CE332*(1/(CK332))),IF(DE332&gt;1,ROUND(DE332*CF332*(1/(CK332)),3),CF332*(1/(CK332))))))</f>
        <v/>
      </c>
      <c r="CP332" s="2043">
        <f>IF(COUNTIF(Overview!K12:K14,TRUE)&gt;0,2,IF(COUNTIF(Overview!L12:L14,TRUE)&gt;0,4,0))</f>
        <v/>
      </c>
      <c r="CQ332" s="1472">
        <f>IF(CO332="","",IF(CO332&gt;CP332,"Fail","Pass"))</f>
        <v/>
      </c>
      <c r="CR332" s="1481"/>
      <c r="CS332" s="1565">
        <f>MyTimestamp(CO332)</f>
        <v/>
      </c>
      <c r="CT332" s="1531">
        <f>IF(CE332="",0,15)+IF(CF332="",0,15)</f>
        <v/>
      </c>
      <c r="CU332" s="1532">
        <f>IF(CT332=0,0,2)</f>
        <v/>
      </c>
      <c r="CV332" s="859"/>
      <c r="CW332" s="859"/>
      <c r="CX332" s="2038"/>
      <c r="CY332" s="2044"/>
      <c r="CZ332" s="1543">
        <f>10^(CJ332/20)*100-100</f>
        <v/>
      </c>
      <c r="DA332" s="1331"/>
      <c r="DB332" s="709"/>
      <c r="DC332" s="777">
        <f>IF(DA332="","",10^(DA332/10))</f>
        <v/>
      </c>
      <c r="DD332" s="1377">
        <f>IF(ISNUMBER(DB332)=FALSE,"",10^(DB332/10))</f>
        <v/>
      </c>
      <c r="DE332" s="1543">
        <f>IF(AND(ISNUMBER(DC332),ISNUMBER(DD332)),IF(DC332/DD332&gt;1,ROUND((DC332)/DD332,3),1),1)</f>
        <v/>
      </c>
      <c r="DF332" s="1541"/>
      <c r="DG332" s="1541"/>
      <c r="DH332" s="1541"/>
      <c r="DI332" s="1541"/>
      <c r="DJ332" s="1541"/>
      <c r="DK332" s="1541"/>
      <c r="DL332" s="1541"/>
      <c r="DM332" s="1541"/>
      <c r="DN332" s="1541"/>
      <c r="DO332" s="1541"/>
      <c r="DP332" s="1541"/>
      <c r="DQ332" s="1541"/>
      <c r="DR332" s="1541"/>
    </row>
    <row r="333" ht="12.75" x14ac:dyDescent="0.2">
      <c r="A333" s="1541"/>
      <c r="B333" s="1541"/>
      <c r="C333"/>
      <c r="D333" s="130">
        <f>IF(BX$323="Close to Ear","EN 62209-1","EN 62209-2")</f>
        <v/>
      </c>
      <c r="E333" s="130">
        <f>IF(CG333="Close to Ear","2016","2010/A1:2019")</f>
        <v/>
      </c>
      <c r="F333" s="1488" t="inlineStr">
        <is>
          <t>5.3</t>
        </is>
      </c>
      <c r="G333" s="1497"/>
      <c r="H333" s="120">
        <f>BV333</f>
        <v/>
      </c>
      <c r="I333" s="120">
        <f>BW333</f>
        <v/>
      </c>
      <c r="J333" s="687" t="inlineStr">
        <is>
          <t>Cat M1</t>
        </is>
      </c>
      <c r="K333" s="194" t="inlineStr">
        <is>
          <t>FDD1</t>
        </is>
      </c>
      <c r="L333" s="115"/>
      <c r="M333" s="120">
        <v>15</v>
      </c>
      <c r="N333" s="119" t="inlineStr">
        <is>
          <t>16QAM</t>
        </is>
      </c>
      <c r="O333" s="131"/>
      <c r="P333" s="6597">
        <v>0</v>
      </c>
      <c r="Q333" s="131">
        <v>3</v>
      </c>
      <c r="R333" s="131">
        <v>0</v>
      </c>
      <c r="S333" s="120"/>
      <c r="T333" s="120">
        <v>18300</v>
      </c>
      <c r="U333" s="120">
        <v>1950</v>
      </c>
      <c r="V333" s="119"/>
      <c r="W333" s="197"/>
      <c r="X333" s="119"/>
      <c r="Y333" s="119"/>
      <c r="Z333" s="119"/>
      <c r="AA333" s="115"/>
      <c r="AB333" s="115"/>
      <c r="AC333" s="689">
        <f>IF(OR(BX$323="Close to Ear",BX$323="Close to Head"),"Head",IF(BX$323="Extremity","Extremity","Body"))</f>
        <v/>
      </c>
      <c r="AD333" s="690">
        <f>CA333</f>
        <v/>
      </c>
      <c r="AE333" s="688">
        <f>CB333</f>
        <v/>
      </c>
      <c r="AF333" s="115"/>
      <c r="AG333" s="808">
        <f>IF(AZ333="","N/A",IF(CQ333="Pass","P","F"))</f>
        <v/>
      </c>
      <c r="AH333" s="129"/>
      <c r="AI333" s="129"/>
      <c r="AJ333" s="129"/>
      <c r="AK333" s="119"/>
      <c r="AL333" s="115"/>
      <c r="AM333" s="119"/>
      <c r="AN333" s="119"/>
      <c r="AO333" s="692"/>
      <c r="AP333" s="692"/>
      <c r="AQ333" s="692"/>
      <c r="AR333" s="692"/>
      <c r="AS333" s="692"/>
      <c r="AT333" s="691">
        <f>CE333</f>
        <v/>
      </c>
      <c r="AU333" s="691">
        <f>CF333</f>
        <v/>
      </c>
      <c r="AV333" s="813"/>
      <c r="AW333" s="813"/>
      <c r="AX333" s="197">
        <f>CZ333</f>
        <v/>
      </c>
      <c r="AY333" s="197">
        <f>DE333</f>
        <v/>
      </c>
      <c r="AZ333" s="3379">
        <f>CO333</f>
        <v/>
      </c>
      <c r="BA333" s="3380"/>
      <c r="BB333" s="197">
        <f>CP333</f>
        <v/>
      </c>
      <c r="BC333" s="813"/>
      <c r="BD333" s="197">
        <f>CR333</f>
        <v/>
      </c>
      <c r="BE333" s="121">
        <f>CS333</f>
        <v/>
      </c>
      <c r="BF333" s="122">
        <f>CT333*60</f>
        <v/>
      </c>
      <c r="BG333" s="121">
        <f>BE333</f>
        <v/>
      </c>
      <c r="BH333" s="122">
        <f>CU333*60</f>
        <v/>
      </c>
      <c r="BI333" s="122">
        <f>CV333</f>
        <v/>
      </c>
      <c r="BJ333" s="117"/>
      <c r="BK333" s="812">
        <f>Overview!$E$7</f>
        <v/>
      </c>
      <c r="BL333" s="117"/>
      <c r="BM333" s="836">
        <f>CW333</f>
        <v/>
      </c>
      <c r="BN333" s="812">
        <f>Overview!$P$153</f>
        <v/>
      </c>
      <c r="BO333" s="117" t="inlineStr">
        <is>
          <t>Revisar: la misma frecuencia aparece con varios canales en esta banda (18050 / 18300 / 18525)</t>
        </is>
      </c>
      <c r="BP333" s="117"/>
      <c r="BQ333" s="115"/>
      <c r="BR333" s="1478"/>
      <c r="BS333" s="1548"/>
      <c r="BT333" s="2127" t="inlineStr">
        <is>
          <t>LTE CATM1</t>
        </is>
      </c>
      <c r="BU333" s="2089" t="inlineStr">
        <is>
          <t>FDD1</t>
        </is>
      </c>
      <c r="BV333" s="430">
        <f>Overview!$H$29</f>
        <v/>
      </c>
      <c r="BW333" s="2010"/>
      <c r="BX333" s="2089"/>
      <c r="BY333" s="2129"/>
      <c r="BZ333" s="2131">
        <f>IF(COUNT('Conducted LTE CATM1'!$AH$3:$AH$265)=0,15,INDEX('Conducted LTE CATM1'!$M$3:$M$265,MATCH(MAX('Conducted LTE CATM1'!$AH$3:$AH$265),'Conducted LTE CATM1'!$AH$3:$AH$265,0)))</f>
        <v>15</v>
      </c>
      <c r="CA333" s="467" t="str">
        <f>CA332</f>
        <v>TBD</v>
      </c>
      <c r="CB333" s="200">
        <v>0</v>
      </c>
      <c r="CC333" s="1679">
        <f>IF(COUNT('Conducted LTE CATM1'!$AH$3:$AH$265)=0,18300,INDEX('Conducted LTE CATM1'!$T$3:$T$265,MATCH(MAX('Conducted LTE CATM1'!$AH$3:$AH$265),'Conducted LTE CATM1'!$AH$3:$AH$265,0)))</f>
        <v>18300</v>
      </c>
      <c r="CD333" s="1679">
        <f>IF(COUNT('Conducted LTE CATM1'!$AH$3:$AH$265)=0,1950,INDEX('Conducted LTE CATM1'!$U$3:$U$265,MATCH(MAX('Conducted LTE CATM1'!$AH$3:$AH$265),'Conducted LTE CATM1'!$AH$3:$AH$265,0)))</f>
        <v>1950</v>
      </c>
      <c r="CE333" s="1523"/>
      <c r="CF333" s="1523"/>
      <c r="CG333" s="387" t="str">
        <f>IF(OR($BY$291="",$BY$291=""),"",$BY$291)</f>
        <v/>
      </c>
      <c r="CH333" s="387">
        <f>BZ333</f>
        <v/>
      </c>
      <c r="CI333" s="387">
        <f>CA333</f>
        <v/>
      </c>
      <c r="CJ333" s="1527"/>
      <c r="CK333" s="2042"/>
      <c r="CL333" s="206">
        <f>IF(CF333=""," ",IF(ABS(CE333-CF333)&lt;=0.125,"Valid","Not valid"))</f>
        <v/>
      </c>
      <c r="CM333" s="207">
        <f> IF(CE333="","",IF(AND(CE333&lt;&gt;"",CF333=""),IF(CE333&gt;=1,"Medir+Sig Max","No"),IF(CF333&lt;&gt;"",IF(CF333&gt;=1,"Medir+Sig Max","No"),"")))</f>
        <v/>
      </c>
      <c r="CN333" s="1787"/>
      <c r="CO333" s="220">
        <f>IF(CK333="",IF(AND(CE333="",CF333=""),"",IF(CF333="",IF(DE333&gt;1,ROUND(DE333*CE333,3),CE333),IF(DE333&gt;1,ROUND(DE333*CF333,3),CF333))),IF(AND(CE333="",CF333=""),"",IF(CF333="",IF(DE333&gt;1,ROUND(DE333*CE333*(1/(CK333)),3),CE333*(1/(CK333))),IF(DE333&gt;1,ROUND(DE333*CF333*(1/(CK333)),3),CF333*(1/(CK333))))))</f>
        <v/>
      </c>
      <c r="CP333" s="2043">
        <f>IF(COUNTIF(Overview!K12:K14,TRUE)&gt;0,2,IF(COUNTIF(Overview!L12:L14,TRUE)&gt;0,4,0))</f>
        <v/>
      </c>
      <c r="CQ333" s="1472">
        <f>IF(CO333="","",IF(CO333&gt;CP333,"Fail","Pass"))</f>
        <v/>
      </c>
      <c r="CR333" s="1481"/>
      <c r="CS333" s="1565">
        <f>MyTimestamp(CO333)</f>
        <v/>
      </c>
      <c r="CT333" s="1531">
        <f>IF(CE333="",0,15)+IF(CF333="",0,15)</f>
        <v/>
      </c>
      <c r="CU333" s="1532">
        <f>IF(CT333=0,0,2)</f>
        <v/>
      </c>
      <c r="CV333" s="859"/>
      <c r="CW333" s="859"/>
      <c r="CX333" s="2038"/>
      <c r="CY333" s="2044"/>
      <c r="CZ333" s="1543">
        <f>10^(CJ333/20)*100-100</f>
        <v/>
      </c>
      <c r="DA333" s="1331"/>
      <c r="DB333" s="709"/>
      <c r="DC333" s="777">
        <f>IF(DA333="","",10^(DA333/10))</f>
        <v/>
      </c>
      <c r="DD333" s="1377">
        <f>IF(ISNUMBER(DB333)=FALSE,"",10^(DB333/10))</f>
        <v/>
      </c>
      <c r="DE333" s="1543">
        <f>IF(AND(ISNUMBER(DC333),ISNUMBER(DD333)),IF(DC333/DD333&gt;1,ROUND((DC333)/DD333,3),1),1)</f>
        <v/>
      </c>
      <c r="DF333" s="1541"/>
      <c r="DG333" s="1541"/>
      <c r="DH333" s="1541"/>
      <c r="DI333" s="1541"/>
      <c r="DJ333" s="1541"/>
      <c r="DK333" s="1541"/>
      <c r="DL333" s="1541"/>
      <c r="DM333" s="1541"/>
      <c r="DN333" s="1541"/>
      <c r="DO333" s="1541"/>
      <c r="DP333" s="1541"/>
      <c r="DQ333" s="1541"/>
      <c r="DR333" s="1541"/>
    </row>
    <row r="334" ht="12.75" x14ac:dyDescent="0.2">
      <c r="A334" s="1541"/>
      <c r="B334" s="1541"/>
      <c r="C334"/>
      <c r="D334" s="130">
        <f>IF(BX$323="Close to Ear","EN 62209-1","EN 62209-2")</f>
        <v/>
      </c>
      <c r="E334" s="130">
        <f>IF(CG334="Close to Ear","2016","2010/A1:2019")</f>
        <v/>
      </c>
      <c r="F334" s="1488" t="inlineStr">
        <is>
          <t>5.3</t>
        </is>
      </c>
      <c r="G334" s="1497"/>
      <c r="H334" s="120">
        <f>BV334</f>
        <v/>
      </c>
      <c r="I334" s="120">
        <f>BW334</f>
        <v/>
      </c>
      <c r="J334" s="687" t="inlineStr">
        <is>
          <t>Cat M1</t>
        </is>
      </c>
      <c r="K334" s="194" t="inlineStr">
        <is>
          <t>FDD1</t>
        </is>
      </c>
      <c r="L334" s="115"/>
      <c r="M334" s="120">
        <v>15</v>
      </c>
      <c r="N334" s="119" t="inlineStr">
        <is>
          <t>16QAM</t>
        </is>
      </c>
      <c r="O334" s="131"/>
      <c r="P334" s="6597">
        <v>0</v>
      </c>
      <c r="Q334" s="131">
        <v>3</v>
      </c>
      <c r="R334" s="131">
        <v>0</v>
      </c>
      <c r="S334" s="120"/>
      <c r="T334" s="120">
        <v>18300</v>
      </c>
      <c r="U334" s="120">
        <v>1950</v>
      </c>
      <c r="V334" s="119"/>
      <c r="W334" s="197"/>
      <c r="X334" s="119"/>
      <c r="Y334" s="119"/>
      <c r="Z334" s="119"/>
      <c r="AA334" s="115"/>
      <c r="AB334" s="115"/>
      <c r="AC334" s="689">
        <f>IF(OR(BX$323="Close to Ear",BX$323="Close to Head"),"Head",IF(BX$323="Extremity","Extremity","Body"))</f>
        <v/>
      </c>
      <c r="AD334" s="690">
        <f>CA334</f>
        <v/>
      </c>
      <c r="AE334" s="688">
        <f>CB334</f>
        <v/>
      </c>
      <c r="AF334" s="115"/>
      <c r="AG334" s="808">
        <f>IF(AZ334="","N/A",IF(CQ334="Pass","P","F"))</f>
        <v/>
      </c>
      <c r="AH334" s="129"/>
      <c r="AI334" s="129"/>
      <c r="AJ334" s="129"/>
      <c r="AK334" s="119"/>
      <c r="AL334" s="115"/>
      <c r="AM334" s="119"/>
      <c r="AN334" s="119"/>
      <c r="AO334" s="692"/>
      <c r="AP334" s="692"/>
      <c r="AQ334" s="692"/>
      <c r="AR334" s="692"/>
      <c r="AS334" s="692"/>
      <c r="AT334" s="691">
        <f>CE334</f>
        <v/>
      </c>
      <c r="AU334" s="691">
        <f>CF334</f>
        <v/>
      </c>
      <c r="AV334" s="813"/>
      <c r="AW334" s="813"/>
      <c r="AX334" s="197">
        <f>CZ334</f>
        <v/>
      </c>
      <c r="AY334" s="197">
        <f>DE334</f>
        <v/>
      </c>
      <c r="AZ334" s="3379">
        <f>CO334</f>
        <v/>
      </c>
      <c r="BA334" s="3380"/>
      <c r="BB334" s="197">
        <f>CP334</f>
        <v/>
      </c>
      <c r="BC334" s="813"/>
      <c r="BD334" s="197">
        <f>CR334</f>
        <v/>
      </c>
      <c r="BE334" s="121">
        <f>CS334</f>
        <v/>
      </c>
      <c r="BF334" s="122">
        <f>CT334*60</f>
        <v/>
      </c>
      <c r="BG334" s="121">
        <f>BE334</f>
        <v/>
      </c>
      <c r="BH334" s="122">
        <f>CU334*60</f>
        <v/>
      </c>
      <c r="BI334" s="122">
        <f>CV334</f>
        <v/>
      </c>
      <c r="BJ334" s="117"/>
      <c r="BK334" s="812">
        <f>Overview!$E$7</f>
        <v/>
      </c>
      <c r="BL334" s="117"/>
      <c r="BM334" s="836">
        <f>CW334</f>
        <v/>
      </c>
      <c r="BN334" s="812">
        <f>Overview!$P$153</f>
        <v/>
      </c>
      <c r="BO334" s="117" t="inlineStr">
        <is>
          <t>Revisar: la misma frecuencia aparece con varios canales en esta banda (18050 / 18300 / 18525)</t>
        </is>
      </c>
      <c r="BP334" s="117"/>
      <c r="BQ334" s="115"/>
      <c r="BR334" s="1478"/>
      <c r="BS334" s="1548"/>
      <c r="BT334" s="2127" t="inlineStr">
        <is>
          <t>LTE CATM1</t>
        </is>
      </c>
      <c r="BU334" s="2089" t="inlineStr">
        <is>
          <t>FDD1</t>
        </is>
      </c>
      <c r="BV334" s="430">
        <f>Overview!$H$29</f>
        <v/>
      </c>
      <c r="BW334" s="2010"/>
      <c r="BX334" s="1872"/>
      <c r="BY334" s="2132"/>
      <c r="BZ334" s="2131">
        <f>IF(COUNT('Conducted LTE CATM1'!$AH$3:$AH$265)=0,15,INDEX('Conducted LTE CATM1'!$M$3:$M$265,MATCH(MAX('Conducted LTE CATM1'!$AH$3:$AH$265),'Conducted LTE CATM1'!$AH$3:$AH$265,0)))</f>
        <v>15</v>
      </c>
      <c r="CA334" s="468" t="str">
        <f>CA333</f>
        <v>TBD</v>
      </c>
      <c r="CB334" s="201">
        <v>0</v>
      </c>
      <c r="CC334" s="1059">
        <f>IF(COUNT('Conducted LTE CATM1'!$AH$3:$AH$265)=0,18300,INDEX('Conducted LTE CATM1'!$T$3:$T$265,MATCH(MAX('Conducted LTE CATM1'!$AH$3:$AH$265),'Conducted LTE CATM1'!$AH$3:$AH$265,0)))</f>
        <v>18300</v>
      </c>
      <c r="CD334" s="1059">
        <f>IF(COUNT('Conducted LTE CATM1'!$AH$3:$AH$265)=0,1950,INDEX('Conducted LTE CATM1'!$U$3:$U$265,MATCH(MAX('Conducted LTE CATM1'!$AH$3:$AH$265),'Conducted LTE CATM1'!$AH$3:$AH$265,0)))</f>
        <v>1950</v>
      </c>
      <c r="CE334" s="1874"/>
      <c r="CF334" s="1874"/>
      <c r="CG334" s="388" t="str">
        <f>IF(OR($BY$291="",$BY$291=""),"",$BY$291)</f>
        <v/>
      </c>
      <c r="CH334" s="388">
        <f>BZ334</f>
        <v/>
      </c>
      <c r="CI334" s="388">
        <f>CA334</f>
        <v/>
      </c>
      <c r="CJ334" s="2046"/>
      <c r="CK334" s="2042"/>
      <c r="CL334" s="212">
        <f>IF(CF334=""," ",IF(ABS(CE334-CF334)&lt;=0.125,"Valid","Not valid"))</f>
        <v/>
      </c>
      <c r="CM334" s="213">
        <f> IF(CE334="","",IF(AND(CE334&lt;&gt;"",CF334=""),IF(CE334&gt;=1,"Medir+Sig Max","No"),IF(CF334&lt;&gt;"",IF(CF334&gt;=1,"Medir+Sig Max","No"),"")))</f>
        <v/>
      </c>
      <c r="CN334" s="1794"/>
      <c r="CO334" s="221">
        <f>IF(CK334="",IF(AND(CE334="",CF334=""),"",IF(CF334="",IF(DE334&gt;1,ROUND(DE334*CE334,3),CE334),IF(DE334&gt;1,ROUND(DE334*CF334,3),CF334))),IF(AND(CE334="",CF334=""),"",IF(CF334="",IF(DE334&gt;1,ROUND(DE334*CE334*(1/(CK334)),3),CE334*(1/(CK334))),IF(DE334&gt;1,ROUND(DE334*CF334*(1/(CK334)),3),CF334*(1/(CK334))))))</f>
        <v/>
      </c>
      <c r="CP334" s="2048">
        <f>IF(COUNTIF(Overview!K12:K14,TRUE)&gt;0,2,IF(COUNTIF(Overview!L12:L14,TRUE)&gt;0,4,0))</f>
        <v/>
      </c>
      <c r="CQ334" s="1473">
        <f>IF(CO334="","",IF(CO334&gt;CP334,"Fail","Pass"))</f>
        <v/>
      </c>
      <c r="CR334" s="1482"/>
      <c r="CS334" s="1566">
        <f>MyTimestamp(CO334)</f>
        <v/>
      </c>
      <c r="CT334" s="1535">
        <f>IF(CE334="",0,15)+IF(CF334="",0,15)</f>
        <v/>
      </c>
      <c r="CU334" s="1536">
        <f>IF(CT334=0,0,2)</f>
        <v/>
      </c>
      <c r="CV334" s="861"/>
      <c r="CW334" s="861"/>
      <c r="CX334" s="2038"/>
      <c r="CY334" s="2050"/>
      <c r="CZ334" s="1545">
        <f>10^(CJ334/20)*100-100</f>
        <v/>
      </c>
      <c r="DA334" s="1333"/>
      <c r="DB334" s="710"/>
      <c r="DC334" s="779">
        <f>IF(DA334="","",10^(DA334/10))</f>
        <v/>
      </c>
      <c r="DD334" s="1379">
        <f>IF(ISNUMBER(DB334)=FALSE,"",10^(DB334/10))</f>
        <v/>
      </c>
      <c r="DE334" s="1545">
        <f>IF(AND(ISNUMBER(DC334),ISNUMBER(DD334)),IF(DC334/DD334&gt;1,ROUND((DC334)/DD334,3),1),1)</f>
        <v/>
      </c>
      <c r="DF334" s="1541"/>
      <c r="DG334" s="1541"/>
      <c r="DH334" s="1541"/>
      <c r="DI334" s="1541"/>
      <c r="DJ334" s="1541"/>
      <c r="DK334" s="1541"/>
      <c r="DL334" s="1541"/>
      <c r="DM334" s="1541"/>
      <c r="DN334" s="1541"/>
      <c r="DO334" s="1541"/>
      <c r="DP334" s="1541"/>
      <c r="DQ334" s="1541"/>
      <c r="DR334" s="1541"/>
    </row>
    <row r="335" ht="12.75" x14ac:dyDescent="0.2">
      <c r="A335" s="1541"/>
      <c r="B335" s="1541"/>
      <c r="C335"/>
      <c r="D335" s="130">
        <f>IF(BX$323="Close to Ear","EN 62209-1","EN 62209-2")</f>
        <v/>
      </c>
      <c r="E335" s="130">
        <f>IF(CG335="Close to Ear","2016","2010/A1:2019")</f>
        <v/>
      </c>
      <c r="F335" s="1488" t="inlineStr">
        <is>
          <t>5.3</t>
        </is>
      </c>
      <c r="G335" s="1497"/>
      <c r="H335" s="120">
        <f>BV335</f>
        <v/>
      </c>
      <c r="I335" s="120">
        <f>BW335</f>
        <v/>
      </c>
      <c r="J335" s="687" t="inlineStr">
        <is>
          <t>Cat M1</t>
        </is>
      </c>
      <c r="K335" s="194" t="inlineStr">
        <is>
          <t>FDD1</t>
        </is>
      </c>
      <c r="L335" s="115"/>
      <c r="M335" s="120">
        <v>15</v>
      </c>
      <c r="N335" s="119" t="inlineStr">
        <is>
          <t>16QAM</t>
        </is>
      </c>
      <c r="O335" s="131"/>
      <c r="P335" s="6597">
        <v>0</v>
      </c>
      <c r="Q335" s="131">
        <v>3</v>
      </c>
      <c r="R335" s="131">
        <v>0</v>
      </c>
      <c r="S335" s="120"/>
      <c r="T335" s="120">
        <v>18300</v>
      </c>
      <c r="U335" s="120">
        <v>1950</v>
      </c>
      <c r="V335" s="119"/>
      <c r="W335" s="197"/>
      <c r="X335" s="119"/>
      <c r="Y335" s="119"/>
      <c r="Z335" s="119"/>
      <c r="AA335" s="115"/>
      <c r="AB335" s="115"/>
      <c r="AC335" s="689">
        <f>IF(OR(BX$323="Close to Ear",BX$323="Close to Head"),"Head",IF(BX$323="Extremity","Extremity","Body"))</f>
        <v/>
      </c>
      <c r="AD335" s="690">
        <f>CA335</f>
        <v/>
      </c>
      <c r="AE335" s="688">
        <f>CB335</f>
        <v/>
      </c>
      <c r="AF335" s="115"/>
      <c r="AG335" s="808">
        <f>IF(AZ335="","N/A",IF(CQ335="Pass","P","F"))</f>
        <v/>
      </c>
      <c r="AH335" s="129"/>
      <c r="AI335" s="129"/>
      <c r="AJ335" s="129"/>
      <c r="AK335" s="119"/>
      <c r="AL335" s="115"/>
      <c r="AM335" s="119"/>
      <c r="AN335" s="119"/>
      <c r="AO335" s="692"/>
      <c r="AP335" s="692"/>
      <c r="AQ335" s="692"/>
      <c r="AR335" s="692"/>
      <c r="AS335" s="692"/>
      <c r="AT335" s="691">
        <f>CE335</f>
        <v/>
      </c>
      <c r="AU335" s="691">
        <f>CF335</f>
        <v/>
      </c>
      <c r="AV335" s="813"/>
      <c r="AW335" s="813"/>
      <c r="AX335" s="197">
        <f>CZ335</f>
        <v/>
      </c>
      <c r="AY335" s="197">
        <f>DE335</f>
        <v/>
      </c>
      <c r="AZ335" s="3379">
        <f>CO335</f>
        <v/>
      </c>
      <c r="BA335" s="3380"/>
      <c r="BB335" s="197">
        <f>CP335</f>
        <v/>
      </c>
      <c r="BC335" s="813"/>
      <c r="BD335" s="197">
        <f>CR335</f>
        <v/>
      </c>
      <c r="BE335" s="121">
        <f>CS335</f>
        <v/>
      </c>
      <c r="BF335" s="122">
        <f>CT335*60</f>
        <v/>
      </c>
      <c r="BG335" s="121">
        <f>BE335</f>
        <v/>
      </c>
      <c r="BH335" s="122">
        <f>CU335*60</f>
        <v/>
      </c>
      <c r="BI335" s="122">
        <f>CV335</f>
        <v/>
      </c>
      <c r="BJ335" s="117"/>
      <c r="BK335" s="812">
        <f>Overview!$E$7</f>
        <v/>
      </c>
      <c r="BL335" s="117"/>
      <c r="BM335" s="836">
        <f>CW335</f>
        <v/>
      </c>
      <c r="BN335" s="812">
        <f>Overview!$P$153</f>
        <v/>
      </c>
      <c r="BO335" s="117" t="inlineStr">
        <is>
          <t>Revisar: la misma frecuencia aparece con varios canales en esta banda (18050 / 18300 / 18525)</t>
        </is>
      </c>
      <c r="BP335" s="117"/>
      <c r="BQ335" s="115"/>
      <c r="BR335" s="1478"/>
      <c r="BS335" s="1548"/>
      <c r="BT335" s="2127" t="inlineStr">
        <is>
          <t>LTE CATM1</t>
        </is>
      </c>
      <c r="BU335" s="2089" t="inlineStr">
        <is>
          <t>FDD1</t>
        </is>
      </c>
      <c r="BV335" s="430">
        <f>Overview!$H$29</f>
        <v/>
      </c>
      <c r="BW335" s="2010"/>
      <c r="BX335" s="1872"/>
      <c r="BY335" s="2132"/>
      <c r="BZ335" s="2131">
        <f>IF(COUNT('Conducted LTE CATM1'!$AH$3:$AH$265)=0,15,INDEX('Conducted LTE CATM1'!$M$3:$M$265,MATCH(MAX('Conducted LTE CATM1'!$AH$3:$AH$265),'Conducted LTE CATM1'!$AH$3:$AH$265,0)))</f>
        <v>15</v>
      </c>
      <c r="CA335" s="468" t="str">
        <f>CONCATENATE(CA333," - Battery check 1")</f>
        <v>TBD - Battery check 1</v>
      </c>
      <c r="CB335" s="201">
        <v>0</v>
      </c>
      <c r="CC335" s="1059">
        <f>IF(COUNT('Conducted LTE CATM1'!$AH$3:$AH$265)=0,18300,INDEX('Conducted LTE CATM1'!$T$3:$T$265,MATCH(MAX('Conducted LTE CATM1'!$AH$3:$AH$265),'Conducted LTE CATM1'!$AH$3:$AH$265,0)))</f>
        <v>18300</v>
      </c>
      <c r="CD335" s="1059">
        <f>IF(COUNT('Conducted LTE CATM1'!$AH$3:$AH$265)=0,1950,INDEX('Conducted LTE CATM1'!$U$3:$U$265,MATCH(MAX('Conducted LTE CATM1'!$AH$3:$AH$265),'Conducted LTE CATM1'!$AH$3:$AH$265,0)))</f>
        <v>1950</v>
      </c>
      <c r="CE335" s="1874"/>
      <c r="CF335" s="1874"/>
      <c r="CG335" s="388" t="str">
        <f>IF(OR($BY$291="",$BY$291=""),"",$BY$291)</f>
        <v/>
      </c>
      <c r="CH335" s="388">
        <f>BZ335</f>
        <v/>
      </c>
      <c r="CI335" s="388">
        <f>CA335</f>
        <v/>
      </c>
      <c r="CJ335" s="2046"/>
      <c r="CK335" s="2042"/>
      <c r="CL335" s="212">
        <f>IF(CF335=""," ",IF(ABS(CE335-CF335)&lt;=0.125,"Valid","Not valid"))</f>
        <v/>
      </c>
      <c r="CM335" s="213">
        <f> IF(CE335="","",IF(AND(CE335&lt;&gt;"",CF335=""),IF(CE335&gt;=1,"Medir+Sig Max","No"),IF(CF335&lt;&gt;"",IF(CF335&gt;=1,"Medir+Sig Max","No"),"")))</f>
        <v/>
      </c>
      <c r="CN335" s="1794"/>
      <c r="CO335" s="221">
        <f>IF(CK335="",IF(AND(CE335="",CF335=""),"",IF(CF335="",IF(DE335&gt;1,ROUND(DE335*CE335,3),CE335),IF(DE335&gt;1,ROUND(DE335*CF335,3),CF335))),IF(AND(CE335="",CF335=""),"",IF(CF335="",IF(DE335&gt;1,ROUND(DE335*CE335*(1/(CK335)),3),CE335*(1/(CK335))),IF(DE335&gt;1,ROUND(DE335*CF335*(1/(CK335)),3),CF335*(1/(CK335))))))</f>
        <v/>
      </c>
      <c r="CP335" s="2048">
        <f>IF(COUNTIF(Overview!K12:K14,TRUE)&gt;0,2,IF(COUNTIF(Overview!L12:L14,TRUE)&gt;0,4,0))</f>
        <v/>
      </c>
      <c r="CQ335" s="1473">
        <f>IF(CO335="","",IF(CO335&gt;CP335,"Fail","Pass"))</f>
        <v/>
      </c>
      <c r="CR335" s="1482"/>
      <c r="CS335" s="1566">
        <f>MyTimestamp(CO335)</f>
        <v/>
      </c>
      <c r="CT335" s="1535">
        <f>IF(CE335="",0,15)+IF(CF335="",0,15)</f>
        <v/>
      </c>
      <c r="CU335" s="1536">
        <f>IF(CT335=0,0,2)</f>
        <v/>
      </c>
      <c r="CV335" s="861"/>
      <c r="CW335" s="861"/>
      <c r="CX335" s="2038"/>
      <c r="CY335" s="2050"/>
      <c r="CZ335" s="1545">
        <f>10^(CJ335/20)*100-100</f>
        <v/>
      </c>
      <c r="DA335" s="1333"/>
      <c r="DB335" s="710"/>
      <c r="DC335" s="779">
        <f>IF(DA335="","",10^(DA335/10))</f>
        <v/>
      </c>
      <c r="DD335" s="1379">
        <f>IF(ISNUMBER(DB335)=FALSE,"",10^(DB335/10))</f>
        <v/>
      </c>
      <c r="DE335" s="1545">
        <f>IF(AND(ISNUMBER(DC335),ISNUMBER(DD335)),IF(DC335/DD335&gt;1,ROUND((DC335)/DD335,3),1),1)</f>
        <v/>
      </c>
      <c r="DF335" s="1541"/>
      <c r="DG335" s="1541"/>
      <c r="DH335" s="1541"/>
      <c r="DI335" s="1541"/>
      <c r="DJ335" s="1541"/>
      <c r="DK335" s="1541"/>
      <c r="DL335" s="1541"/>
      <c r="DM335" s="1541"/>
      <c r="DN335" s="1541"/>
      <c r="DO335" s="1541"/>
      <c r="DP335" s="1541"/>
      <c r="DQ335" s="1541"/>
      <c r="DR335" s="1541"/>
    </row>
    <row r="336" ht="12.75" x14ac:dyDescent="0.2">
      <c r="A336" s="1541"/>
      <c r="B336" s="1541"/>
      <c r="C336"/>
      <c r="D336" s="130">
        <f>IF(BX$323="Close to Ear","EN 62209-1","EN 62209-2")</f>
        <v/>
      </c>
      <c r="E336" s="130">
        <f>IF(CG336="Close to Ear","2016","2010/A1:2019")</f>
        <v/>
      </c>
      <c r="F336" s="1488" t="inlineStr">
        <is>
          <t>5.3</t>
        </is>
      </c>
      <c r="G336" s="1497"/>
      <c r="H336" s="120">
        <f>BV336</f>
        <v/>
      </c>
      <c r="I336" s="120">
        <f>BW336</f>
        <v/>
      </c>
      <c r="J336" s="687" t="inlineStr">
        <is>
          <t>Cat M1</t>
        </is>
      </c>
      <c r="K336" s="194" t="inlineStr">
        <is>
          <t>FDD1</t>
        </is>
      </c>
      <c r="L336" s="115"/>
      <c r="M336" s="120">
        <v>15</v>
      </c>
      <c r="N336" s="119" t="inlineStr">
        <is>
          <t>16QAM</t>
        </is>
      </c>
      <c r="O336" s="131"/>
      <c r="P336" s="6597">
        <v>0</v>
      </c>
      <c r="Q336" s="131">
        <v>3</v>
      </c>
      <c r="R336" s="131">
        <v>0</v>
      </c>
      <c r="S336" s="120"/>
      <c r="T336" s="120">
        <v>18300</v>
      </c>
      <c r="U336" s="120">
        <v>1950</v>
      </c>
      <c r="V336" s="119"/>
      <c r="W336" s="197"/>
      <c r="X336" s="119"/>
      <c r="Y336" s="119"/>
      <c r="Z336" s="119"/>
      <c r="AA336" s="115"/>
      <c r="AB336" s="115"/>
      <c r="AC336" s="689">
        <f>IF(OR(BX$323="Close to Ear",BX$323="Close to Head"),"Head",IF(BX$323="Extremity","Extremity","Body"))</f>
        <v/>
      </c>
      <c r="AD336" s="690">
        <f>CA336</f>
        <v/>
      </c>
      <c r="AE336" s="688">
        <f>CB336</f>
        <v/>
      </c>
      <c r="AF336" s="115"/>
      <c r="AG336" s="808">
        <f>IF(AZ336="","N/A",IF(CQ336="Pass","P","F"))</f>
        <v/>
      </c>
      <c r="AH336" s="129"/>
      <c r="AI336" s="129"/>
      <c r="AJ336" s="129"/>
      <c r="AK336" s="119"/>
      <c r="AL336" s="115"/>
      <c r="AM336" s="119"/>
      <c r="AN336" s="119"/>
      <c r="AO336" s="692"/>
      <c r="AP336" s="692"/>
      <c r="AQ336" s="692"/>
      <c r="AR336" s="692"/>
      <c r="AS336" s="692"/>
      <c r="AT336" s="691">
        <f>CE336</f>
        <v/>
      </c>
      <c r="AU336" s="691">
        <f>CF336</f>
        <v/>
      </c>
      <c r="AV336" s="813"/>
      <c r="AW336" s="813"/>
      <c r="AX336" s="197">
        <f>CZ336</f>
        <v/>
      </c>
      <c r="AY336" s="197">
        <f>DE336</f>
        <v/>
      </c>
      <c r="AZ336" s="3379">
        <f>CO336</f>
        <v/>
      </c>
      <c r="BA336" s="3380"/>
      <c r="BB336" s="197">
        <f>CP336</f>
        <v/>
      </c>
      <c r="BC336" s="813"/>
      <c r="BD336" s="197">
        <f>CR336</f>
        <v/>
      </c>
      <c r="BE336" s="121">
        <f>CS336</f>
        <v/>
      </c>
      <c r="BF336" s="122">
        <f>CT336*60</f>
        <v/>
      </c>
      <c r="BG336" s="121">
        <f>BE336</f>
        <v/>
      </c>
      <c r="BH336" s="122">
        <f>CU336*60</f>
        <v/>
      </c>
      <c r="BI336" s="122">
        <f>CV336</f>
        <v/>
      </c>
      <c r="BJ336" s="117"/>
      <c r="BK336" s="812">
        <f>Overview!$E$7</f>
        <v/>
      </c>
      <c r="BL336" s="117"/>
      <c r="BM336" s="836">
        <f>CW336</f>
        <v/>
      </c>
      <c r="BN336" s="812">
        <f>Overview!$P$153</f>
        <v/>
      </c>
      <c r="BO336" s="117" t="inlineStr">
        <is>
          <t>Revisar: la misma frecuencia aparece con varios canales en esta banda (18050 / 18300 / 18525)</t>
        </is>
      </c>
      <c r="BP336" s="117"/>
      <c r="BQ336" s="115"/>
      <c r="BR336" s="1478"/>
      <c r="BS336" s="1548"/>
      <c r="BT336" s="2127" t="inlineStr">
        <is>
          <t>LTE CATM1</t>
        </is>
      </c>
      <c r="BU336" s="2089" t="inlineStr">
        <is>
          <t>FDD1</t>
        </is>
      </c>
      <c r="BV336" s="430">
        <f>Overview!$H$29</f>
        <v/>
      </c>
      <c r="BW336" s="2010"/>
      <c r="BX336" s="1872"/>
      <c r="BY336" s="2132"/>
      <c r="BZ336" s="2131">
        <f>IF(COUNT('Conducted LTE CATM1'!$AH$3:$AH$265)=0,15,INDEX('Conducted LTE CATM1'!$M$3:$M$265,MATCH(MAX('Conducted LTE CATM1'!$AH$3:$AH$265),'Conducted LTE CATM1'!$AH$3:$AH$265,0)))</f>
        <v>15</v>
      </c>
      <c r="CA336" s="468" t="str">
        <f>CONCATENATE(CA334," - Battery check 2")</f>
        <v>TBD - Battery check 2</v>
      </c>
      <c r="CB336" s="201">
        <v>0</v>
      </c>
      <c r="CC336" s="1059">
        <f>IF(COUNT('Conducted LTE CATM1'!$AH$3:$AH$265)=0,18300,INDEX('Conducted LTE CATM1'!$T$3:$T$265,MATCH(MAX('Conducted LTE CATM1'!$AH$3:$AH$265),'Conducted LTE CATM1'!$AH$3:$AH$265,0)))</f>
        <v>18300</v>
      </c>
      <c r="CD336" s="1059">
        <f>IF(COUNT('Conducted LTE CATM1'!$AH$3:$AH$265)=0,1950,INDEX('Conducted LTE CATM1'!$U$3:$U$265,MATCH(MAX('Conducted LTE CATM1'!$AH$3:$AH$265),'Conducted LTE CATM1'!$AH$3:$AH$265,0)))</f>
        <v>1950</v>
      </c>
      <c r="CE336" s="1874"/>
      <c r="CF336" s="1874"/>
      <c r="CG336" s="388" t="str">
        <f>IF(OR($BY$291="",$BY$291=""),"",$BY$291)</f>
        <v/>
      </c>
      <c r="CH336" s="388">
        <f>BZ336</f>
        <v/>
      </c>
      <c r="CI336" s="388">
        <f>CA336</f>
        <v/>
      </c>
      <c r="CJ336" s="2046"/>
      <c r="CK336" s="2042"/>
      <c r="CL336" s="212">
        <f>IF(CF336=""," ",IF(ABS(CE336-CF336)&lt;=0.125,"Valid","Not valid"))</f>
        <v/>
      </c>
      <c r="CM336" s="213">
        <f> IF(CE336="","",IF(AND(CE336&lt;&gt;"",CF336=""),IF(CE336&gt;=1,"Medir+Sig Max","No"),IF(CF336&lt;&gt;"",IF(CF336&gt;=1,"Medir+Sig Max","No"),"")))</f>
        <v/>
      </c>
      <c r="CN336" s="1794"/>
      <c r="CO336" s="221">
        <f>IF(CK336="",IF(AND(CE336="",CF336=""),"",IF(CF336="",IF(DE336&gt;1,ROUND(DE336*CE336,3),CE336),IF(DE336&gt;1,ROUND(DE336*CF336,3),CF336))),IF(AND(CE336="",CF336=""),"",IF(CF336="",IF(DE336&gt;1,ROUND(DE336*CE336*(1/(CK336)),3),CE336*(1/(CK336))),IF(DE336&gt;1,ROUND(DE336*CF336*(1/(CK336)),3),CF336*(1/(CK336))))))</f>
        <v/>
      </c>
      <c r="CP336" s="2048">
        <f>IF(COUNTIF(Overview!K12:K14,TRUE)&gt;0,2,IF(COUNTIF(Overview!L12:L14,TRUE)&gt;0,4,0))</f>
        <v/>
      </c>
      <c r="CQ336" s="1473">
        <f>IF(CO336="","",IF(CO336&gt;CP336,"Fail","Pass"))</f>
        <v/>
      </c>
      <c r="CR336" s="1482"/>
      <c r="CS336" s="1566">
        <f>MyTimestamp(CO336)</f>
        <v/>
      </c>
      <c r="CT336" s="1535">
        <f>IF(CE336="",0,15)+IF(CF336="",0,15)</f>
        <v/>
      </c>
      <c r="CU336" s="1536">
        <f>IF(CT336=0,0,2)</f>
        <v/>
      </c>
      <c r="CV336" s="861"/>
      <c r="CW336" s="861"/>
      <c r="CX336" s="2038"/>
      <c r="CY336" s="2050"/>
      <c r="CZ336" s="1545">
        <f>10^(CJ336/20)*100-100</f>
        <v/>
      </c>
      <c r="DA336" s="1333"/>
      <c r="DB336" s="710"/>
      <c r="DC336" s="779">
        <f>IF(DA336="","",10^(DA336/10))</f>
        <v/>
      </c>
      <c r="DD336" s="1379">
        <f>IF(ISNUMBER(DB336)=FALSE,"",10^(DB336/10))</f>
        <v/>
      </c>
      <c r="DE336" s="1545">
        <f>IF(AND(ISNUMBER(DC336),ISNUMBER(DD336)),IF(DC336/DD336&gt;1,ROUND((DC336)/DD336,3),1),1)</f>
        <v/>
      </c>
      <c r="DF336" s="1541"/>
      <c r="DG336" s="1541"/>
      <c r="DH336" s="1541"/>
      <c r="DI336" s="1541"/>
      <c r="DJ336" s="1541"/>
      <c r="DK336" s="1541"/>
      <c r="DL336" s="1541"/>
      <c r="DM336" s="1541"/>
      <c r="DN336" s="1541"/>
      <c r="DO336" s="1541"/>
      <c r="DP336" s="1541"/>
      <c r="DQ336" s="1541"/>
      <c r="DR336" s="1541"/>
    </row>
    <row r="337" ht="12.75" x14ac:dyDescent="0.2">
      <c r="A337" s="1541"/>
      <c r="B337" s="1541"/>
      <c r="C337"/>
      <c r="D337" s="130">
        <f>IF(BX$337="Close to Ear","EN 62209-1","EN 62209-2")</f>
        <v/>
      </c>
      <c r="E337" s="130">
        <f>IF(CG337="Close to Ear","2016","2010/A1:2019")</f>
        <v/>
      </c>
      <c r="F337" s="1488" t="inlineStr">
        <is>
          <t>5.3</t>
        </is>
      </c>
      <c r="G337" s="1497"/>
      <c r="H337" s="120">
        <f>BV337</f>
        <v/>
      </c>
      <c r="I337" s="120">
        <f>BW337</f>
        <v/>
      </c>
      <c r="J337" s="687" t="inlineStr">
        <is>
          <t>Cat M1</t>
        </is>
      </c>
      <c r="K337" s="194" t="inlineStr">
        <is>
          <t>FDD1</t>
        </is>
      </c>
      <c r="L337" s="115"/>
      <c r="M337" s="120">
        <v>15</v>
      </c>
      <c r="N337" s="119" t="inlineStr">
        <is>
          <t>16QAM</t>
        </is>
      </c>
      <c r="O337" s="131"/>
      <c r="P337" s="6597">
        <v>0</v>
      </c>
      <c r="Q337" s="131">
        <v>3</v>
      </c>
      <c r="R337" s="131">
        <v>0</v>
      </c>
      <c r="S337" s="120"/>
      <c r="T337" s="120">
        <v>18300</v>
      </c>
      <c r="U337" s="120">
        <v>1950</v>
      </c>
      <c r="V337" s="119"/>
      <c r="W337" s="197"/>
      <c r="X337" s="119"/>
      <c r="Y337" s="119"/>
      <c r="Z337" s="119"/>
      <c r="AA337" s="115"/>
      <c r="AB337" s="115"/>
      <c r="AC337" s="689">
        <f>IF(OR(BX$337="Close to Ear",BX$337="Close to Head"),"Head",IF(BX$337="Extremity","Extremity","Body"))</f>
        <v/>
      </c>
      <c r="AD337" s="690">
        <f>CA337</f>
        <v/>
      </c>
      <c r="AE337" s="688">
        <f>CB337</f>
        <v/>
      </c>
      <c r="AF337" s="115"/>
      <c r="AG337" s="808">
        <f>IF(AZ337="","N/A",IF(CQ337="Pass","P","F"))</f>
        <v/>
      </c>
      <c r="AH337" s="129"/>
      <c r="AI337" s="129"/>
      <c r="AJ337" s="129"/>
      <c r="AK337" s="119"/>
      <c r="AL337" s="115"/>
      <c r="AM337" s="119"/>
      <c r="AN337" s="119"/>
      <c r="AO337" s="692"/>
      <c r="AP337" s="692"/>
      <c r="AQ337" s="692"/>
      <c r="AR337" s="692"/>
      <c r="AS337" s="692"/>
      <c r="AT337" s="691">
        <f>CE337</f>
        <v/>
      </c>
      <c r="AU337" s="691">
        <f>CF337</f>
        <v/>
      </c>
      <c r="AV337" s="813"/>
      <c r="AW337" s="813"/>
      <c r="AX337" s="197">
        <f>CZ337</f>
        <v/>
      </c>
      <c r="AY337" s="197">
        <f>DE337</f>
        <v/>
      </c>
      <c r="AZ337" s="3379">
        <f>CO337</f>
        <v/>
      </c>
      <c r="BA337" s="3380"/>
      <c r="BB337" s="197">
        <f>CP337</f>
        <v/>
      </c>
      <c r="BC337" s="813"/>
      <c r="BD337" s="197">
        <f>CR337</f>
        <v/>
      </c>
      <c r="BE337" s="121">
        <f>CS337</f>
        <v/>
      </c>
      <c r="BF337" s="122">
        <f>CT337*60</f>
        <v/>
      </c>
      <c r="BG337" s="121">
        <f>BE337</f>
        <v/>
      </c>
      <c r="BH337" s="122">
        <f>CU337*60</f>
        <v/>
      </c>
      <c r="BI337" s="122">
        <f>CV337</f>
        <v/>
      </c>
      <c r="BJ337" s="117"/>
      <c r="BK337" s="812">
        <f>Overview!$E$7</f>
        <v/>
      </c>
      <c r="BL337" s="117"/>
      <c r="BM337" s="836">
        <f>CW337</f>
        <v/>
      </c>
      <c r="BN337" s="812">
        <f>Overview!$P$153</f>
        <v/>
      </c>
      <c r="BO337" s="117" t="inlineStr">
        <is>
          <t>Revisar: la misma frecuencia aparece con varios canales en esta banda (18050 / 18300 / 18525)</t>
        </is>
      </c>
      <c r="BP337" s="117"/>
      <c r="BQ337" s="115"/>
      <c r="BR337" s="1478"/>
      <c r="BS337" s="1548"/>
      <c r="BT337" s="2127" t="inlineStr">
        <is>
          <t>LTE CATM1</t>
        </is>
      </c>
      <c r="BU337" s="2089" t="inlineStr">
        <is>
          <t>FDD1</t>
        </is>
      </c>
      <c r="BV337" s="430">
        <f>Overview!$H$29</f>
        <v/>
      </c>
      <c r="BW337" s="2010"/>
      <c r="BX337" s="8327" t="inlineStr">
        <is>
          <t>Body</t>
        </is>
      </c>
      <c r="BY337" s="464"/>
      <c r="BZ337" s="1721">
        <f>IF(COUNT('Conducted LTE CATM1'!$AH$3:$AH$265)=0,15,INDEX('Conducted LTE CATM1'!$M$3:$M$265,MATCH(MAX('Conducted LTE CATM1'!$AH$3:$AH$265),'Conducted LTE CATM1'!$AH$3:$AH$265,0)))</f>
        <v>15</v>
      </c>
      <c r="CA337" s="1996" t="inlineStr">
        <is>
          <t>Front Face</t>
        </is>
      </c>
      <c r="CB337" s="202">
        <v>5</v>
      </c>
      <c r="CC337" s="1680">
        <f>IF(COUNT('Conducted LTE CATM1'!$AH$3:$AH$265)=0,18300,INDEX('Conducted LTE CATM1'!$T$3:$T$265,MATCH(MAX('Conducted LTE CATM1'!$AH$3:$AH$265),'Conducted LTE CATM1'!$AH$3:$AH$265,0)))</f>
        <v>18300</v>
      </c>
      <c r="CD337" s="1680">
        <f>IF(COUNT('Conducted LTE CATM1'!$AH$3:$AH$265)=0,1950,INDEX('Conducted LTE CATM1'!$U$3:$U$265,MATCH(MAX('Conducted LTE CATM1'!$AH$3:$AH$265),'Conducted LTE CATM1'!$AH$3:$AH$265,0)))</f>
        <v>1950</v>
      </c>
      <c r="CE337" s="1522"/>
      <c r="CF337" s="1522"/>
      <c r="CG337" s="386" t="str">
        <f>IF(OR($BY$291="",$BY$291=""),"",$BY$291)</f>
        <v/>
      </c>
      <c r="CH337" s="386">
        <f>BZ337</f>
        <v/>
      </c>
      <c r="CI337" s="386">
        <f>CA337</f>
        <v/>
      </c>
      <c r="CJ337" s="1526"/>
      <c r="CK337" s="2036"/>
      <c r="CL337" s="203">
        <f>IF(CF337=""," ",IF(ABS(CE337-CF337)&lt;=0.125,"Valid","Not valid"))</f>
        <v/>
      </c>
      <c r="CM337" s="204">
        <f> IF(CE337="","",IF(AND(CE337&lt;&gt;"",CF337=""),IF(CE337&gt;=1,"Medir+Sig Max","No"),IF(CF337&lt;&gt;"",IF(CF337&gt;=1,"Medir+Sig Max","No"),"")))</f>
        <v/>
      </c>
      <c r="CN337" s="1798"/>
      <c r="CO337" s="219">
        <f>IF(CK337="",IF(AND(CE337="",CF337=""),"",IF(CF337="",IF(DE337&gt;1,ROUND(DE337*CE337,3),CE337),IF(DE337&gt;1,ROUND(DE337*CF337,3),CF337))),IF(AND(CE337="",CF337=""),"",IF(CF337="",IF(DE337&gt;1,ROUND(DE337*CE337*(1/(CK337)),3),CE337*(1/(CK337))),IF(DE337&gt;1,ROUND(DE337*CF337*(1/(CK337)),3),CF337*(1/(CK337))))))</f>
        <v/>
      </c>
      <c r="CP337" s="2037">
        <f>IF(COUNTIF(Overview!K12:K14,TRUE)&gt;0,2,IF(COUNTIF(Overview!L12:L14,TRUE)&gt;0,4,0))</f>
        <v/>
      </c>
      <c r="CQ337" s="1471">
        <f>IF(CO337="","",IF(CO337&gt;CP337,"Fail","Pass"))</f>
        <v/>
      </c>
      <c r="CR337" s="1480"/>
      <c r="CS337" s="1564">
        <f>MyTimestamp(CO337)</f>
        <v/>
      </c>
      <c r="CT337" s="1529">
        <f>IF(CE337="",0,15)+IF(CF337="",0,15)</f>
        <v/>
      </c>
      <c r="CU337" s="1530">
        <f>IF(CT337=0,0,2)</f>
        <v/>
      </c>
      <c r="CV337" s="862"/>
      <c r="CW337" s="862"/>
      <c r="CX337" s="2038"/>
      <c r="CY337" s="2039"/>
      <c r="CZ337" s="1542">
        <f>10^(CJ337/20)*100-100</f>
        <v/>
      </c>
      <c r="DA337" s="1330"/>
      <c r="DB337" s="708"/>
      <c r="DC337" s="776">
        <f>IF(DA337="","",10^(DA337/10))</f>
        <v/>
      </c>
      <c r="DD337" s="1376">
        <f>IF(ISNUMBER(DB337)=FALSE,"",10^(DB337/10))</f>
        <v/>
      </c>
      <c r="DE337" s="1542">
        <f>IF(AND(ISNUMBER(DC337),ISNUMBER(DD337)),IF(DC337/DD337&gt;1,ROUND((DC337)/DD337,3),1),1)</f>
        <v/>
      </c>
      <c r="DF337" s="1670">
        <f>IF(ISNUMBER(CO337),IF(CO337&gt;=CP337*0.90625,"!!!MEASURE other two 1RB modes!!!  To include the results for these two additional RB modes please use any row below free (for example otehr band) and replace the information of each field (tech, band, freq, etc...) with the proper one",""),"")</f>
        <v/>
      </c>
      <c r="DG337" s="1541"/>
      <c r="DH337" s="1541"/>
      <c r="DI337" s="1541"/>
      <c r="DJ337" s="1541"/>
      <c r="DK337" s="1541"/>
      <c r="DL337" s="1541"/>
      <c r="DM337" s="1541"/>
      <c r="DN337" s="1541"/>
      <c r="DO337" s="1541"/>
      <c r="DP337" s="1541"/>
      <c r="DQ337" s="1541"/>
      <c r="DR337" s="1541"/>
    </row>
    <row r="338" ht="12.75" x14ac:dyDescent="0.2">
      <c r="A338" s="1541"/>
      <c r="B338" s="1541"/>
      <c r="C338"/>
      <c r="D338" s="130">
        <f>IF(BX$337="Close to Ear","EN 62209-1","EN 62209-2")</f>
        <v/>
      </c>
      <c r="E338" s="130">
        <f>IF(CG338="Close to Ear","2016","2010/A1:2019")</f>
        <v/>
      </c>
      <c r="F338" s="1488" t="inlineStr">
        <is>
          <t>5.3</t>
        </is>
      </c>
      <c r="G338" s="1497"/>
      <c r="H338" s="120">
        <f>BV338</f>
        <v/>
      </c>
      <c r="I338" s="120">
        <f>BW338</f>
        <v/>
      </c>
      <c r="J338" s="687" t="inlineStr">
        <is>
          <t>Cat M1</t>
        </is>
      </c>
      <c r="K338" s="194" t="inlineStr">
        <is>
          <t>FDD1</t>
        </is>
      </c>
      <c r="L338" s="115"/>
      <c r="M338" s="120">
        <v>15</v>
      </c>
      <c r="N338" s="119" t="inlineStr">
        <is>
          <t>16QAM</t>
        </is>
      </c>
      <c r="O338" s="131"/>
      <c r="P338" s="6597">
        <v>0</v>
      </c>
      <c r="Q338" s="131">
        <v>3</v>
      </c>
      <c r="R338" s="131">
        <v>0</v>
      </c>
      <c r="S338" s="120"/>
      <c r="T338" s="120">
        <v>18300</v>
      </c>
      <c r="U338" s="120">
        <v>1950</v>
      </c>
      <c r="V338" s="119"/>
      <c r="W338" s="197"/>
      <c r="X338" s="119"/>
      <c r="Y338" s="119"/>
      <c r="Z338" s="119"/>
      <c r="AA338" s="115"/>
      <c r="AB338" s="115"/>
      <c r="AC338" s="689">
        <f>IF(OR(BX$337="Close to Ear",BX$337="Close to Head"),"Head",IF(BX$337="Extremity","Extremity","Body"))</f>
        <v/>
      </c>
      <c r="AD338" s="690">
        <f>CA338</f>
        <v/>
      </c>
      <c r="AE338" s="688">
        <f>CB338</f>
        <v/>
      </c>
      <c r="AF338" s="115"/>
      <c r="AG338" s="808">
        <f>IF(AZ338="","N/A",IF(CQ338="Pass","P","F"))</f>
        <v/>
      </c>
      <c r="AH338" s="129"/>
      <c r="AI338" s="129"/>
      <c r="AJ338" s="129"/>
      <c r="AK338" s="119"/>
      <c r="AL338" s="115"/>
      <c r="AM338" s="119"/>
      <c r="AN338" s="119"/>
      <c r="AO338" s="692"/>
      <c r="AP338" s="692"/>
      <c r="AQ338" s="692"/>
      <c r="AR338" s="692"/>
      <c r="AS338" s="692"/>
      <c r="AT338" s="691">
        <f>CE338</f>
        <v/>
      </c>
      <c r="AU338" s="691">
        <f>CF338</f>
        <v/>
      </c>
      <c r="AV338" s="813"/>
      <c r="AW338" s="813"/>
      <c r="AX338" s="197">
        <f>CZ338</f>
        <v/>
      </c>
      <c r="AY338" s="197">
        <f>DE338</f>
        <v/>
      </c>
      <c r="AZ338" s="3379">
        <f>CO338</f>
        <v/>
      </c>
      <c r="BA338" s="3380"/>
      <c r="BB338" s="197">
        <f>CP338</f>
        <v/>
      </c>
      <c r="BC338" s="813"/>
      <c r="BD338" s="197">
        <f>CR338</f>
        <v/>
      </c>
      <c r="BE338" s="121">
        <f>CS338</f>
        <v/>
      </c>
      <c r="BF338" s="122">
        <f>CT338*60</f>
        <v/>
      </c>
      <c r="BG338" s="121">
        <f>BE338</f>
        <v/>
      </c>
      <c r="BH338" s="122">
        <f>CU338*60</f>
        <v/>
      </c>
      <c r="BI338" s="122">
        <f>CV338</f>
        <v/>
      </c>
      <c r="BJ338" s="117"/>
      <c r="BK338" s="812">
        <f>Overview!$E$7</f>
        <v/>
      </c>
      <c r="BL338" s="117"/>
      <c r="BM338" s="836">
        <f>CW338</f>
        <v/>
      </c>
      <c r="BN338" s="812">
        <f>Overview!$P$153</f>
        <v/>
      </c>
      <c r="BO338" s="117" t="inlineStr">
        <is>
          <t>Revisar: la misma frecuencia aparece con varios canales en esta banda (18050 / 18300 / 18525)</t>
        </is>
      </c>
      <c r="BP338" s="117"/>
      <c r="BQ338" s="115"/>
      <c r="BR338" s="1478"/>
      <c r="BS338" s="1548"/>
      <c r="BT338" s="2127" t="inlineStr">
        <is>
          <t>LTE CATM1</t>
        </is>
      </c>
      <c r="BU338" s="2089" t="inlineStr">
        <is>
          <t>FDD1</t>
        </is>
      </c>
      <c r="BV338" s="430">
        <f>Overview!$H$29</f>
        <v/>
      </c>
      <c r="BW338" s="2010"/>
      <c r="BX338" s="2089"/>
      <c r="BY338" s="465"/>
      <c r="BZ338" s="1721">
        <f>IF(COUNT('Conducted LTE CATM1'!$AH$3:$AH$265)=0,15,INDEX('Conducted LTE CATM1'!$M$3:$M$265,MATCH(MAX('Conducted LTE CATM1'!$AH$3:$AH$265),'Conducted LTE CATM1'!$AH$3:$AH$265,0)))</f>
        <v>15</v>
      </c>
      <c r="CA338" s="1997" t="inlineStr">
        <is>
          <t>Back Face</t>
        </is>
      </c>
      <c r="CB338" s="200">
        <v>5</v>
      </c>
      <c r="CC338" s="1681">
        <f>IF(COUNT('Conducted LTE CATM1'!$AH$3:$AH$265)=0,18300,INDEX('Conducted LTE CATM1'!$T$3:$T$265,MATCH(MAX('Conducted LTE CATM1'!$AH$3:$AH$265),'Conducted LTE CATM1'!$AH$3:$AH$265,0)))</f>
        <v>18300</v>
      </c>
      <c r="CD338" s="1681">
        <f>IF(COUNT('Conducted LTE CATM1'!$AH$3:$AH$265)=0,1950,INDEX('Conducted LTE CATM1'!$U$3:$U$265,MATCH(MAX('Conducted LTE CATM1'!$AH$3:$AH$265),'Conducted LTE CATM1'!$AH$3:$AH$265,0)))</f>
        <v>1950</v>
      </c>
      <c r="CE338" s="1523"/>
      <c r="CF338" s="1523"/>
      <c r="CG338" s="387" t="str">
        <f>IF(OR($BY$291="",$BY$291=""),"",$BY$291)</f>
        <v/>
      </c>
      <c r="CH338" s="387">
        <f>BZ338</f>
        <v/>
      </c>
      <c r="CI338" s="387">
        <f>CA338</f>
        <v/>
      </c>
      <c r="CJ338" s="1527"/>
      <c r="CK338" s="2042"/>
      <c r="CL338" s="206">
        <f>IF(CF338=""," ",IF(ABS(CE338-CF338)&lt;=0.125,"Valid","Not valid"))</f>
        <v/>
      </c>
      <c r="CM338" s="207">
        <f> IF(CE338="","",IF(AND(CE338&lt;&gt;"",CF338=""),IF(CE338&gt;=1,"Medir+Sig Max","No"),IF(CF338&lt;&gt;"",IF(CF338&gt;=1,"Medir+Sig Max","No"),"")))</f>
        <v/>
      </c>
      <c r="CN338" s="1787"/>
      <c r="CO338" s="220">
        <f>IF(CK338="",IF(AND(CE338="",CF338=""),"",IF(CF338="",IF(DE338&gt;1,ROUND(DE338*CE338,3),CE338),IF(DE338&gt;1,ROUND(DE338*CF338,3),CF338))),IF(AND(CE338="",CF338=""),"",IF(CF338="",IF(DE338&gt;1,ROUND(DE338*CE338*(1/(CK338)),3),CE338*(1/(CK338))),IF(DE338&gt;1,ROUND(DE338*CF338*(1/(CK338)),3),CF338*(1/(CK338))))))</f>
        <v/>
      </c>
      <c r="CP338" s="2043">
        <f>IF(COUNTIF(Overview!K12:K14,TRUE)&gt;0,2,IF(COUNTIF(Overview!L12:L14,TRUE)&gt;0,4,0))</f>
        <v/>
      </c>
      <c r="CQ338" s="1472">
        <f>IF(CO338="","",IF(CO338&gt;CP338,"Fail","Pass"))</f>
        <v/>
      </c>
      <c r="CR338" s="1481"/>
      <c r="CS338" s="1565">
        <f>MyTimestamp(CO338)</f>
        <v/>
      </c>
      <c r="CT338" s="1531">
        <f>IF(CE338="",0,15)+IF(CF338="",0,15)</f>
        <v/>
      </c>
      <c r="CU338" s="1532">
        <f>IF(CT338=0,0,2)</f>
        <v/>
      </c>
      <c r="CV338" s="859"/>
      <c r="CW338" s="859"/>
      <c r="CX338" s="2038"/>
      <c r="CY338" s="2044"/>
      <c r="CZ338" s="1543">
        <f>10^(CJ338/20)*100-100</f>
        <v/>
      </c>
      <c r="DA338" s="1331"/>
      <c r="DB338" s="709"/>
      <c r="DC338" s="777">
        <f>IF(DA338="","",10^(DA338/10))</f>
        <v/>
      </c>
      <c r="DD338" s="1377">
        <f>IF(ISNUMBER(DB338)=FALSE,"",10^(DB338/10))</f>
        <v/>
      </c>
      <c r="DE338" s="1543">
        <f>IF(AND(ISNUMBER(DC338),ISNUMBER(DD338)),IF(DC338/DD338&gt;1,ROUND((DC338)/DD338,3),1),1)</f>
        <v/>
      </c>
      <c r="DF338" s="1670">
        <f>IF(ISNUMBER(CO338),IF(CO338&gt;=CP338*0.90625,"!!!MEASURE other two 1RB modes!!!  To include the results for these two additional RB modes please use any row below free (for example otehr band) and replace the information of each field (tech, band, freq, etc...) with the proper one",""),"")</f>
        <v/>
      </c>
      <c r="DG338" s="1541"/>
      <c r="DH338" s="1541"/>
      <c r="DI338" s="1541"/>
      <c r="DJ338" s="1541"/>
      <c r="DK338" s="1541"/>
      <c r="DL338" s="1541"/>
      <c r="DM338" s="1541"/>
      <c r="DN338" s="1541"/>
      <c r="DO338" s="1541"/>
      <c r="DP338" s="1541"/>
      <c r="DQ338" s="1541"/>
      <c r="DR338" s="1541"/>
    </row>
    <row r="339" ht="12.75" x14ac:dyDescent="0.2">
      <c r="A339" s="1541"/>
      <c r="B339" s="1541"/>
      <c r="C339"/>
      <c r="D339" s="130">
        <f>IF(BX$337="Close to Ear","EN 62209-1","EN 62209-2")</f>
        <v/>
      </c>
      <c r="E339" s="130">
        <f>IF(CG339="Close to Ear","2016","2010/A1:2019")</f>
        <v/>
      </c>
      <c r="F339" s="1488" t="inlineStr">
        <is>
          <t>5.3</t>
        </is>
      </c>
      <c r="G339" s="1497"/>
      <c r="H339" s="120">
        <f>BV339</f>
        <v/>
      </c>
      <c r="I339" s="120">
        <f>BW339</f>
        <v/>
      </c>
      <c r="J339" s="687" t="inlineStr">
        <is>
          <t>Cat M1</t>
        </is>
      </c>
      <c r="K339" s="194" t="inlineStr">
        <is>
          <t>FDD1</t>
        </is>
      </c>
      <c r="L339" s="115"/>
      <c r="M339" s="120">
        <v>15</v>
      </c>
      <c r="N339" s="119" t="inlineStr">
        <is>
          <t>16QAM</t>
        </is>
      </c>
      <c r="O339" s="131"/>
      <c r="P339" s="6597">
        <v>0</v>
      </c>
      <c r="Q339" s="131">
        <v>3</v>
      </c>
      <c r="R339" s="131">
        <v>0</v>
      </c>
      <c r="S339" s="120"/>
      <c r="T339" s="120">
        <v>18300</v>
      </c>
      <c r="U339" s="120">
        <v>1950</v>
      </c>
      <c r="V339" s="119"/>
      <c r="W339" s="197"/>
      <c r="X339" s="119"/>
      <c r="Y339" s="119"/>
      <c r="Z339" s="119"/>
      <c r="AA339" s="115"/>
      <c r="AB339" s="115"/>
      <c r="AC339" s="689">
        <f>IF(OR(BX$337="Close to Ear",BX$337="Close to Head"),"Head",IF(BX$337="Extremity","Extremity","Body"))</f>
        <v/>
      </c>
      <c r="AD339" s="690">
        <f>CA339</f>
        <v/>
      </c>
      <c r="AE339" s="688">
        <f>CB339</f>
        <v/>
      </c>
      <c r="AF339" s="115"/>
      <c r="AG339" s="808">
        <f>IF(AZ339="","N/A",IF(CQ339="Pass","P","F"))</f>
        <v/>
      </c>
      <c r="AH339" s="129"/>
      <c r="AI339" s="129"/>
      <c r="AJ339" s="129"/>
      <c r="AK339" s="119"/>
      <c r="AL339" s="115"/>
      <c r="AM339" s="119"/>
      <c r="AN339" s="119"/>
      <c r="AO339" s="692"/>
      <c r="AP339" s="692"/>
      <c r="AQ339" s="692"/>
      <c r="AR339" s="692"/>
      <c r="AS339" s="692"/>
      <c r="AT339" s="691">
        <f>CE339</f>
        <v/>
      </c>
      <c r="AU339" s="691">
        <f>CF339</f>
        <v/>
      </c>
      <c r="AV339" s="813"/>
      <c r="AW339" s="813"/>
      <c r="AX339" s="197">
        <f>CZ339</f>
        <v/>
      </c>
      <c r="AY339" s="197">
        <f>DE339</f>
        <v/>
      </c>
      <c r="AZ339" s="3379">
        <f>CO339</f>
        <v/>
      </c>
      <c r="BA339" s="3380"/>
      <c r="BB339" s="197">
        <f>CP339</f>
        <v/>
      </c>
      <c r="BC339" s="813"/>
      <c r="BD339" s="197">
        <f>CR339</f>
        <v/>
      </c>
      <c r="BE339" s="121">
        <f>CS339</f>
        <v/>
      </c>
      <c r="BF339" s="122">
        <f>CT339*60</f>
        <v/>
      </c>
      <c r="BG339" s="121">
        <f>BE339</f>
        <v/>
      </c>
      <c r="BH339" s="122">
        <f>CU339*60</f>
        <v/>
      </c>
      <c r="BI339" s="122">
        <f>CV339</f>
        <v/>
      </c>
      <c r="BJ339" s="117"/>
      <c r="BK339" s="812">
        <f>Overview!$E$7</f>
        <v/>
      </c>
      <c r="BL339" s="117"/>
      <c r="BM339" s="836">
        <f>CW339</f>
        <v/>
      </c>
      <c r="BN339" s="812">
        <f>Overview!$P$153</f>
        <v/>
      </c>
      <c r="BO339" s="117" t="inlineStr">
        <is>
          <t>Revisar: la misma frecuencia aparece con varios canales en esta banda (18050 / 18300 / 18525)</t>
        </is>
      </c>
      <c r="BP339" s="117"/>
      <c r="BQ339" s="115"/>
      <c r="BR339" s="1478"/>
      <c r="BS339" s="1548"/>
      <c r="BT339" s="2127" t="inlineStr">
        <is>
          <t>LTE CATM1</t>
        </is>
      </c>
      <c r="BU339" s="2089" t="inlineStr">
        <is>
          <t>FDD1</t>
        </is>
      </c>
      <c r="BV339" s="430">
        <f>Overview!$H$29</f>
        <v/>
      </c>
      <c r="BW339" s="2010"/>
      <c r="BX339" s="2089"/>
      <c r="BY339" s="469"/>
      <c r="BZ339" s="1721">
        <f>IF(COUNT('Conducted LTE CATM1'!$AH$3:$AH$265)=0,15,INDEX('Conducted LTE CATM1'!$M$3:$M$265,MATCH(MAX('Conducted LTE CATM1'!$AH$3:$AH$265),'Conducted LTE CATM1'!$AH$3:$AH$265,0)))</f>
        <v>15</v>
      </c>
      <c r="CA339" s="1997" t="inlineStr">
        <is>
          <t>Left Edge</t>
        </is>
      </c>
      <c r="CB339" s="200">
        <v>5</v>
      </c>
      <c r="CC339" s="1681">
        <f>IF(COUNT('Conducted LTE CATM1'!$AH$3:$AH$265)=0,18300,INDEX('Conducted LTE CATM1'!$T$3:$T$265,MATCH(MAX('Conducted LTE CATM1'!$AH$3:$AH$265),'Conducted LTE CATM1'!$AH$3:$AH$265,0)))</f>
        <v>18300</v>
      </c>
      <c r="CD339" s="1681">
        <f>IF(COUNT('Conducted LTE CATM1'!$AH$3:$AH$265)=0,1950,INDEX('Conducted LTE CATM1'!$U$3:$U$265,MATCH(MAX('Conducted LTE CATM1'!$AH$3:$AH$265),'Conducted LTE CATM1'!$AH$3:$AH$265,0)))</f>
        <v>1950</v>
      </c>
      <c r="CE339" s="1523"/>
      <c r="CF339" s="1523"/>
      <c r="CG339" s="387" t="str">
        <f>IF(OR($BY$291="",$BY$291=""),"",$BY$291)</f>
        <v/>
      </c>
      <c r="CH339" s="387">
        <f>BZ339</f>
        <v/>
      </c>
      <c r="CI339" s="387">
        <f>CA339</f>
        <v/>
      </c>
      <c r="CJ339" s="1527"/>
      <c r="CK339" s="2042"/>
      <c r="CL339" s="206">
        <f>IF(CF339=""," ",IF(ABS(CE339-CF339)&lt;=0.125,"Valid","Not valid"))</f>
        <v/>
      </c>
      <c r="CM339" s="207">
        <f> IF(CE339="","",IF(AND(CE339&lt;&gt;"",CF339=""),IF(CE339&gt;=1,"Medir+Sig Max","No"),IF(CF339&lt;&gt;"",IF(CF339&gt;=1,"Medir+Sig Max","No"),"")))</f>
        <v/>
      </c>
      <c r="CN339" s="1787"/>
      <c r="CO339" s="220">
        <f>IF(CK339="",IF(AND(CE339="",CF339=""),"",IF(CF339="",IF(DE339&gt;1,ROUND(DE339*CE339,3),CE339),IF(DE339&gt;1,ROUND(DE339*CF339,3),CF339))),IF(AND(CE339="",CF339=""),"",IF(CF339="",IF(DE339&gt;1,ROUND(DE339*CE339*(1/(CK339)),3),CE339*(1/(CK339))),IF(DE339&gt;1,ROUND(DE339*CF339*(1/(CK339)),3),CF339*(1/(CK339))))))</f>
        <v/>
      </c>
      <c r="CP339" s="2043">
        <f>IF(COUNTIF(Overview!K12:K14,TRUE)&gt;0,2,IF(COUNTIF(Overview!L12:L14,TRUE)&gt;0,4,0))</f>
        <v/>
      </c>
      <c r="CQ339" s="1472">
        <f>IF(CO339="","",IF(CO339&gt;CP339,"Fail","Pass"))</f>
        <v/>
      </c>
      <c r="CR339" s="1481"/>
      <c r="CS339" s="1565">
        <f>MyTimestamp(CO339)</f>
        <v/>
      </c>
      <c r="CT339" s="1531">
        <f>IF(CE339="",0,15)+IF(CF339="",0,15)</f>
        <v/>
      </c>
      <c r="CU339" s="1532">
        <f>IF(CT339=0,0,2)</f>
        <v/>
      </c>
      <c r="CV339" s="859"/>
      <c r="CW339" s="859"/>
      <c r="CX339" s="2038"/>
      <c r="CY339" s="2044"/>
      <c r="CZ339" s="1543">
        <f>10^(CJ339/20)*100-100</f>
        <v/>
      </c>
      <c r="DA339" s="1331"/>
      <c r="DB339" s="709"/>
      <c r="DC339" s="777">
        <f>IF(DA339="","",10^(DA339/10))</f>
        <v/>
      </c>
      <c r="DD339" s="1377">
        <f>IF(ISNUMBER(DB339)=FALSE,"",10^(DB339/10))</f>
        <v/>
      </c>
      <c r="DE339" s="1543">
        <f>IF(AND(ISNUMBER(DC339),ISNUMBER(DD339)),IF(DC339/DD339&gt;1,ROUND((DC339)/DD339,3),1),1)</f>
        <v/>
      </c>
      <c r="DF339" s="1670">
        <f>IF(ISNUMBER(CO339),IF(CO339&gt;=CP339*0.90625,"!!!MEASURE other two 1RB modes!!!  To include the results for these two additional RB modes please use any row below free (for example otehr band) and replace the information of each field (tech, band, freq, etc...) with the proper one",""),"")</f>
        <v/>
      </c>
      <c r="DG339" s="1541"/>
      <c r="DH339" s="1541"/>
      <c r="DI339" s="1541"/>
      <c r="DJ339" s="1541"/>
      <c r="DK339" s="1541"/>
      <c r="DL339" s="1541"/>
      <c r="DM339" s="1541"/>
      <c r="DN339" s="1541"/>
      <c r="DO339" s="1541"/>
      <c r="DP339" s="1541"/>
      <c r="DQ339" s="1541"/>
      <c r="DR339" s="1541"/>
    </row>
    <row r="340" ht="12.75" x14ac:dyDescent="0.2">
      <c r="A340" s="1541"/>
      <c r="B340" s="1541"/>
      <c r="C340"/>
      <c r="D340" s="130">
        <f>IF(BX$337="Close to Ear","EN 62209-1","EN 62209-2")</f>
        <v/>
      </c>
      <c r="E340" s="130">
        <f>IF(CG340="Close to Ear","2016","2010/A1:2019")</f>
        <v/>
      </c>
      <c r="F340" s="1488" t="inlineStr">
        <is>
          <t>5.3</t>
        </is>
      </c>
      <c r="G340" s="1497"/>
      <c r="H340" s="120">
        <f>BV340</f>
        <v/>
      </c>
      <c r="I340" s="120">
        <f>BW340</f>
        <v/>
      </c>
      <c r="J340" s="687" t="inlineStr">
        <is>
          <t>Cat M1</t>
        </is>
      </c>
      <c r="K340" s="194" t="inlineStr">
        <is>
          <t>FDD1</t>
        </is>
      </c>
      <c r="L340" s="115"/>
      <c r="M340" s="120">
        <v>15</v>
      </c>
      <c r="N340" s="119" t="inlineStr">
        <is>
          <t>16QAM</t>
        </is>
      </c>
      <c r="O340" s="131"/>
      <c r="P340" s="6597">
        <v>0</v>
      </c>
      <c r="Q340" s="131">
        <v>3</v>
      </c>
      <c r="R340" s="131">
        <v>0</v>
      </c>
      <c r="S340" s="120"/>
      <c r="T340" s="120">
        <v>18300</v>
      </c>
      <c r="U340" s="120">
        <v>1950</v>
      </c>
      <c r="V340" s="119"/>
      <c r="W340" s="197"/>
      <c r="X340" s="119"/>
      <c r="Y340" s="119"/>
      <c r="Z340" s="119"/>
      <c r="AA340" s="115"/>
      <c r="AB340" s="115"/>
      <c r="AC340" s="689">
        <f>IF(OR(BX$337="Close to Ear",BX$337="Close to Head"),"Head",IF(BX$337="Extremity","Extremity","Body"))</f>
        <v/>
      </c>
      <c r="AD340" s="690">
        <f>CA340</f>
        <v/>
      </c>
      <c r="AE340" s="688">
        <f>CB340</f>
        <v/>
      </c>
      <c r="AF340" s="115"/>
      <c r="AG340" s="808">
        <f>IF(AZ340="","N/A",IF(CQ340="Pass","P","F"))</f>
        <v/>
      </c>
      <c r="AH340" s="129"/>
      <c r="AI340" s="129"/>
      <c r="AJ340" s="129"/>
      <c r="AK340" s="119"/>
      <c r="AL340" s="115"/>
      <c r="AM340" s="119"/>
      <c r="AN340" s="119"/>
      <c r="AO340" s="692"/>
      <c r="AP340" s="692"/>
      <c r="AQ340" s="692"/>
      <c r="AR340" s="692"/>
      <c r="AS340" s="692"/>
      <c r="AT340" s="691">
        <f>CE340</f>
        <v/>
      </c>
      <c r="AU340" s="691">
        <f>CF340</f>
        <v/>
      </c>
      <c r="AV340" s="813"/>
      <c r="AW340" s="813"/>
      <c r="AX340" s="197">
        <f>CZ340</f>
        <v/>
      </c>
      <c r="AY340" s="197">
        <f>DE340</f>
        <v/>
      </c>
      <c r="AZ340" s="3379">
        <f>CO340</f>
        <v/>
      </c>
      <c r="BA340" s="3380"/>
      <c r="BB340" s="197">
        <f>CP340</f>
        <v/>
      </c>
      <c r="BC340" s="813"/>
      <c r="BD340" s="197">
        <f>CR340</f>
        <v/>
      </c>
      <c r="BE340" s="121">
        <f>CS340</f>
        <v/>
      </c>
      <c r="BF340" s="122">
        <f>CT340*60</f>
        <v/>
      </c>
      <c r="BG340" s="121">
        <f>BE340</f>
        <v/>
      </c>
      <c r="BH340" s="122">
        <f>CU340*60</f>
        <v/>
      </c>
      <c r="BI340" s="122">
        <f>CV340</f>
        <v/>
      </c>
      <c r="BJ340" s="117"/>
      <c r="BK340" s="812">
        <f>Overview!$E$7</f>
        <v/>
      </c>
      <c r="BL340" s="117"/>
      <c r="BM340" s="836">
        <f>CW340</f>
        <v/>
      </c>
      <c r="BN340" s="812">
        <f>Overview!$P$153</f>
        <v/>
      </c>
      <c r="BO340" s="117" t="inlineStr">
        <is>
          <t>Revisar: la misma frecuencia aparece con varios canales en esta banda (18050 / 18300 / 18525)</t>
        </is>
      </c>
      <c r="BP340" s="117"/>
      <c r="BQ340" s="115"/>
      <c r="BR340" s="1478"/>
      <c r="BS340" s="1548"/>
      <c r="BT340" s="2127" t="inlineStr">
        <is>
          <t>LTE CATM1</t>
        </is>
      </c>
      <c r="BU340" s="2089" t="inlineStr">
        <is>
          <t>FDD1</t>
        </is>
      </c>
      <c r="BV340" s="430">
        <f>Overview!$H$29</f>
        <v/>
      </c>
      <c r="BW340" s="2010"/>
      <c r="BX340" s="2089"/>
      <c r="BY340" s="465"/>
      <c r="BZ340" s="1721">
        <f>IF(COUNT('Conducted LTE CATM1'!$AH$3:$AH$265)=0,15,INDEX('Conducted LTE CATM1'!$M$3:$M$265,MATCH(MAX('Conducted LTE CATM1'!$AH$3:$AH$265),'Conducted LTE CATM1'!$AH$3:$AH$265,0)))</f>
        <v>15</v>
      </c>
      <c r="CA340" s="1997" t="inlineStr">
        <is>
          <t>Right Edge</t>
        </is>
      </c>
      <c r="CB340" s="200">
        <v>5</v>
      </c>
      <c r="CC340" s="1681">
        <f>IF(COUNT('Conducted LTE CATM1'!$AH$3:$AH$265)=0,18300,INDEX('Conducted LTE CATM1'!$T$3:$T$265,MATCH(MAX('Conducted LTE CATM1'!$AH$3:$AH$265),'Conducted LTE CATM1'!$AH$3:$AH$265,0)))</f>
        <v>18300</v>
      </c>
      <c r="CD340" s="1681">
        <f>IF(COUNT('Conducted LTE CATM1'!$AH$3:$AH$265)=0,1950,INDEX('Conducted LTE CATM1'!$U$3:$U$265,MATCH(MAX('Conducted LTE CATM1'!$AH$3:$AH$265),'Conducted LTE CATM1'!$AH$3:$AH$265,0)))</f>
        <v>1950</v>
      </c>
      <c r="CE340" s="1523"/>
      <c r="CF340" s="1523"/>
      <c r="CG340" s="387" t="str">
        <f>IF(OR($BY$291="",$BY$291=""),"",$BY$291)</f>
        <v/>
      </c>
      <c r="CH340" s="387">
        <f>BZ340</f>
        <v/>
      </c>
      <c r="CI340" s="387">
        <f>CA340</f>
        <v/>
      </c>
      <c r="CJ340" s="1527"/>
      <c r="CK340" s="2042"/>
      <c r="CL340" s="206">
        <f>IF(CF340=""," ",IF(ABS(CE340-CF340)&lt;=0.125,"Valid","Not valid"))</f>
        <v/>
      </c>
      <c r="CM340" s="207">
        <f> IF(CE340="","",IF(AND(CE340&lt;&gt;"",CF340=""),IF(CE340&gt;=1,"Medir+Sig Max","No"),IF(CF340&lt;&gt;"",IF(CF340&gt;=1,"Medir+Sig Max","No"),"")))</f>
        <v/>
      </c>
      <c r="CN340" s="1787"/>
      <c r="CO340" s="220">
        <f>IF(CK340="",IF(AND(CE340="",CF340=""),"",IF(CF340="",IF(DE340&gt;1,ROUND(DE340*CE340,3),CE340),IF(DE340&gt;1,ROUND(DE340*CF340,3),CF340))),IF(AND(CE340="",CF340=""),"",IF(CF340="",IF(DE340&gt;1,ROUND(DE340*CE340*(1/(CK340)),3),CE340*(1/(CK340))),IF(DE340&gt;1,ROUND(DE340*CF340*(1/(CK340)),3),CF340*(1/(CK340))))))</f>
        <v/>
      </c>
      <c r="CP340" s="2043">
        <f>IF(COUNTIF(Overview!K12:K14,TRUE)&gt;0,2,IF(COUNTIF(Overview!L12:L14,TRUE)&gt;0,4,0))</f>
        <v/>
      </c>
      <c r="CQ340" s="1472">
        <f>IF(CO340="","",IF(CO340&gt;CP340,"Fail","Pass"))</f>
        <v/>
      </c>
      <c r="CR340" s="1481"/>
      <c r="CS340" s="1565">
        <f>MyTimestamp(CO340)</f>
        <v/>
      </c>
      <c r="CT340" s="1531">
        <f>IF(CE340="",0,15)+IF(CF340="",0,15)</f>
        <v/>
      </c>
      <c r="CU340" s="1532">
        <f>IF(CT340=0,0,2)</f>
        <v/>
      </c>
      <c r="CV340" s="859"/>
      <c r="CW340" s="859"/>
      <c r="CX340" s="2038"/>
      <c r="CY340" s="2044"/>
      <c r="CZ340" s="1543">
        <f>10^(CJ340/20)*100-100</f>
        <v/>
      </c>
      <c r="DA340" s="1331"/>
      <c r="DB340" s="709"/>
      <c r="DC340" s="777">
        <f>IF(DA340="","",10^(DA340/10))</f>
        <v/>
      </c>
      <c r="DD340" s="1377">
        <f>IF(ISNUMBER(DB340)=FALSE,"",10^(DB340/10))</f>
        <v/>
      </c>
      <c r="DE340" s="1543">
        <f>IF(AND(ISNUMBER(DC340),ISNUMBER(DD340)),IF(DC340/DD340&gt;1,ROUND((DC340)/DD340,3),1),1)</f>
        <v/>
      </c>
      <c r="DF340" s="1670">
        <f>IF(ISNUMBER(CO340),IF(CO340&gt;=CP340*0.90625,"!!!MEASURE other two 1RB modes!!!  To include the results for these two additional RB modes please use any row below free (for example otehr band) and replace the information of each field (tech, band, freq, etc...) with the proper one",""),"")</f>
        <v/>
      </c>
      <c r="DG340" s="1541"/>
      <c r="DH340" s="1541"/>
      <c r="DI340" s="1541"/>
      <c r="DJ340" s="1541"/>
      <c r="DK340" s="1541"/>
      <c r="DL340" s="1541"/>
      <c r="DM340" s="1541"/>
      <c r="DN340" s="1541"/>
      <c r="DO340" s="1541"/>
      <c r="DP340" s="1541"/>
      <c r="DQ340" s="1541"/>
      <c r="DR340" s="1541"/>
    </row>
    <row r="341" ht="12.75" x14ac:dyDescent="0.2">
      <c r="A341" s="1541"/>
      <c r="B341" s="1541"/>
      <c r="C341"/>
      <c r="D341" s="130">
        <f>IF(BX$337="Close to Ear","EN 62209-1","EN 62209-2")</f>
        <v/>
      </c>
      <c r="E341" s="130">
        <f>IF(CG341="Close to Ear","2016","2010/A1:2019")</f>
        <v/>
      </c>
      <c r="F341" s="1488" t="inlineStr">
        <is>
          <t>5.3</t>
        </is>
      </c>
      <c r="G341" s="1497"/>
      <c r="H341" s="120">
        <f>BV341</f>
        <v/>
      </c>
      <c r="I341" s="120">
        <f>BW341</f>
        <v/>
      </c>
      <c r="J341" s="687" t="inlineStr">
        <is>
          <t>Cat M1</t>
        </is>
      </c>
      <c r="K341" s="194" t="inlineStr">
        <is>
          <t>FDD1</t>
        </is>
      </c>
      <c r="L341" s="115"/>
      <c r="M341" s="120">
        <v>15</v>
      </c>
      <c r="N341" s="119" t="inlineStr">
        <is>
          <t>16QAM</t>
        </is>
      </c>
      <c r="O341" s="131"/>
      <c r="P341" s="6597">
        <v>0</v>
      </c>
      <c r="Q341" s="131">
        <v>3</v>
      </c>
      <c r="R341" s="131">
        <v>0</v>
      </c>
      <c r="S341" s="120"/>
      <c r="T341" s="120">
        <v>18300</v>
      </c>
      <c r="U341" s="120">
        <v>1950</v>
      </c>
      <c r="V341" s="119"/>
      <c r="W341" s="197"/>
      <c r="X341" s="119"/>
      <c r="Y341" s="119"/>
      <c r="Z341" s="119"/>
      <c r="AA341" s="115"/>
      <c r="AB341" s="115"/>
      <c r="AC341" s="689">
        <f>IF(OR(BX$337="Close to Ear",BX$337="Close to Head"),"Head",IF(BX$337="Extremity","Extremity","Body"))</f>
        <v/>
      </c>
      <c r="AD341" s="690">
        <f>CA341</f>
        <v/>
      </c>
      <c r="AE341" s="688">
        <f>CB341</f>
        <v/>
      </c>
      <c r="AF341" s="115"/>
      <c r="AG341" s="808">
        <f>IF(AZ341="","N/A",IF(CQ341="Pass","P","F"))</f>
        <v/>
      </c>
      <c r="AH341" s="129"/>
      <c r="AI341" s="129"/>
      <c r="AJ341" s="129"/>
      <c r="AK341" s="119"/>
      <c r="AL341" s="115"/>
      <c r="AM341" s="119"/>
      <c r="AN341" s="119"/>
      <c r="AO341" s="692"/>
      <c r="AP341" s="692"/>
      <c r="AQ341" s="692"/>
      <c r="AR341" s="692"/>
      <c r="AS341" s="692"/>
      <c r="AT341" s="691">
        <f>CE341</f>
        <v/>
      </c>
      <c r="AU341" s="691">
        <f>CF341</f>
        <v/>
      </c>
      <c r="AV341" s="813"/>
      <c r="AW341" s="813"/>
      <c r="AX341" s="197">
        <f>CZ341</f>
        <v/>
      </c>
      <c r="AY341" s="197">
        <f>DE341</f>
        <v/>
      </c>
      <c r="AZ341" s="3379">
        <f>CO341</f>
        <v/>
      </c>
      <c r="BA341" s="3380"/>
      <c r="BB341" s="197">
        <f>CP341</f>
        <v/>
      </c>
      <c r="BC341" s="813"/>
      <c r="BD341" s="197">
        <f>CR341</f>
        <v/>
      </c>
      <c r="BE341" s="121">
        <f>CS341</f>
        <v/>
      </c>
      <c r="BF341" s="122">
        <f>CT341*60</f>
        <v/>
      </c>
      <c r="BG341" s="121">
        <f>BE341</f>
        <v/>
      </c>
      <c r="BH341" s="122">
        <f>CU341*60</f>
        <v/>
      </c>
      <c r="BI341" s="122">
        <f>CV341</f>
        <v/>
      </c>
      <c r="BJ341" s="117"/>
      <c r="BK341" s="812">
        <f>Overview!$E$7</f>
        <v/>
      </c>
      <c r="BL341" s="117"/>
      <c r="BM341" s="836">
        <f>CW341</f>
        <v/>
      </c>
      <c r="BN341" s="812">
        <f>Overview!$P$153</f>
        <v/>
      </c>
      <c r="BO341" s="117" t="inlineStr">
        <is>
          <t>Revisar: la misma frecuencia aparece con varios canales en esta banda (18050 / 18300 / 18525)</t>
        </is>
      </c>
      <c r="BP341" s="117"/>
      <c r="BQ341" s="115"/>
      <c r="BR341" s="1478"/>
      <c r="BS341" s="1548"/>
      <c r="BT341" s="2127" t="inlineStr">
        <is>
          <t>LTE CATM1</t>
        </is>
      </c>
      <c r="BU341" s="2089" t="inlineStr">
        <is>
          <t>FDD1</t>
        </is>
      </c>
      <c r="BV341" s="430">
        <f>Overview!$H$29</f>
        <v/>
      </c>
      <c r="BW341" s="2010"/>
      <c r="BX341" s="2089"/>
      <c r="BY341" s="465"/>
      <c r="BZ341" s="1721">
        <f>IF(COUNT('Conducted LTE CATM1'!$AH$3:$AH$265)=0,15,INDEX('Conducted LTE CATM1'!$M$3:$M$265,MATCH(MAX('Conducted LTE CATM1'!$AH$3:$AH$265),'Conducted LTE CATM1'!$AH$3:$AH$265,0)))</f>
        <v>15</v>
      </c>
      <c r="CA341" s="1997" t="inlineStr">
        <is>
          <t>Top Edge</t>
        </is>
      </c>
      <c r="CB341" s="200">
        <v>5</v>
      </c>
      <c r="CC341" s="1681">
        <f>IF(COUNT('Conducted LTE CATM1'!$AH$3:$AH$265)=0,18300,INDEX('Conducted LTE CATM1'!$T$3:$T$265,MATCH(MAX('Conducted LTE CATM1'!$AH$3:$AH$265),'Conducted LTE CATM1'!$AH$3:$AH$265,0)))</f>
        <v>18300</v>
      </c>
      <c r="CD341" s="1681">
        <f>IF(COUNT('Conducted LTE CATM1'!$AH$3:$AH$265)=0,1950,INDEX('Conducted LTE CATM1'!$U$3:$U$265,MATCH(MAX('Conducted LTE CATM1'!$AH$3:$AH$265),'Conducted LTE CATM1'!$AH$3:$AH$265,0)))</f>
        <v>1950</v>
      </c>
      <c r="CE341" s="1523"/>
      <c r="CF341" s="1523"/>
      <c r="CG341" s="387" t="str">
        <f>IF(OR($BY$291="",$BY$291=""),"",$BY$291)</f>
        <v/>
      </c>
      <c r="CH341" s="387">
        <f>BZ341</f>
        <v/>
      </c>
      <c r="CI341" s="387">
        <f>CA341</f>
        <v/>
      </c>
      <c r="CJ341" s="1527"/>
      <c r="CK341" s="2042"/>
      <c r="CL341" s="206">
        <f>IF(CF341=""," ",IF(ABS(CE341-CF341)&lt;=0.125,"Valid","Not valid"))</f>
        <v/>
      </c>
      <c r="CM341" s="207">
        <f> IF(CE341="","",IF(AND(CE341&lt;&gt;"",CF341=""),IF(CE341&gt;=1,"Medir+Sig Max","No"),IF(CF341&lt;&gt;"",IF(CF341&gt;=1,"Medir+Sig Max","No"),"")))</f>
        <v/>
      </c>
      <c r="CN341" s="1787"/>
      <c r="CO341" s="220">
        <f>IF(CK341="",IF(AND(CE341="",CF341=""),"",IF(CF341="",IF(DE341&gt;1,ROUND(DE341*CE341,3),CE341),IF(DE341&gt;1,ROUND(DE341*CF341,3),CF341))),IF(AND(CE341="",CF341=""),"",IF(CF341="",IF(DE341&gt;1,ROUND(DE341*CE341*(1/(CK341)),3),CE341*(1/(CK341))),IF(DE341&gt;1,ROUND(DE341*CF341*(1/(CK341)),3),CF341*(1/(CK341))))))</f>
        <v/>
      </c>
      <c r="CP341" s="2043">
        <f>IF(COUNTIF(Overview!K12:K14,TRUE)&gt;0,2,IF(COUNTIF(Overview!L12:L14,TRUE)&gt;0,4,0))</f>
        <v/>
      </c>
      <c r="CQ341" s="1472">
        <f>IF(CO341="","",IF(CO341&gt;CP341,"Fail","Pass"))</f>
        <v/>
      </c>
      <c r="CR341" s="1481"/>
      <c r="CS341" s="1565">
        <f>MyTimestamp(CO341)</f>
        <v/>
      </c>
      <c r="CT341" s="1531">
        <f>IF(CE341="",0,15)+IF(CF341="",0,15)</f>
        <v/>
      </c>
      <c r="CU341" s="1532">
        <f>IF(CT341=0,0,2)</f>
        <v/>
      </c>
      <c r="CV341" s="859"/>
      <c r="CW341" s="859"/>
      <c r="CX341" s="2038"/>
      <c r="CY341" s="2044"/>
      <c r="CZ341" s="1543">
        <f>10^(CJ341/20)*100-100</f>
        <v/>
      </c>
      <c r="DA341" s="1331"/>
      <c r="DB341" s="709"/>
      <c r="DC341" s="777">
        <f>IF(DA341="","",10^(DA341/10))</f>
        <v/>
      </c>
      <c r="DD341" s="1377">
        <f>IF(ISNUMBER(DB341)=FALSE,"",10^(DB341/10))</f>
        <v/>
      </c>
      <c r="DE341" s="1543">
        <f>IF(AND(ISNUMBER(DC341),ISNUMBER(DD341)),IF(DC341/DD341&gt;1,ROUND((DC341)/DD341,3),1),1)</f>
        <v/>
      </c>
      <c r="DF341" s="1670">
        <f>IF(ISNUMBER(CO341),IF(CO341&gt;=CP341*0.90625,"!!!MEASURE other two 1RB modes!!!  To include the results for these two additional RB modes please use any row below free (for example otehr band) and replace the information of each field (tech, band, freq, etc...) with the proper one",""),"")</f>
        <v/>
      </c>
      <c r="DG341" s="1541"/>
      <c r="DH341" s="1541"/>
      <c r="DI341" s="1541"/>
      <c r="DJ341" s="1541"/>
      <c r="DK341" s="1541"/>
      <c r="DL341" s="1541"/>
      <c r="DM341" s="1541"/>
      <c r="DN341" s="1541"/>
      <c r="DO341" s="1541"/>
      <c r="DP341" s="1541"/>
      <c r="DQ341" s="1541"/>
      <c r="DR341" s="1541"/>
    </row>
    <row r="342" ht="12.75" x14ac:dyDescent="0.2">
      <c r="A342" s="1541"/>
      <c r="B342" s="1541"/>
      <c r="C342"/>
      <c r="D342" s="130">
        <f>IF(BX$337="Close to Ear","EN 62209-1","EN 62209-2")</f>
        <v/>
      </c>
      <c r="E342" s="130">
        <f>IF(CG342="Close to Ear","2016","2010/A1:2019")</f>
        <v/>
      </c>
      <c r="F342" s="1488" t="inlineStr">
        <is>
          <t>5.3</t>
        </is>
      </c>
      <c r="G342" s="1497"/>
      <c r="H342" s="120">
        <f>BV342</f>
        <v/>
      </c>
      <c r="I342" s="120">
        <f>BW342</f>
        <v/>
      </c>
      <c r="J342" s="687" t="inlineStr">
        <is>
          <t>Cat M1</t>
        </is>
      </c>
      <c r="K342" s="194" t="inlineStr">
        <is>
          <t>FDD1</t>
        </is>
      </c>
      <c r="L342" s="115"/>
      <c r="M342" s="120">
        <v>15</v>
      </c>
      <c r="N342" s="119" t="inlineStr">
        <is>
          <t>16QAM</t>
        </is>
      </c>
      <c r="O342" s="131"/>
      <c r="P342" s="6597">
        <v>0</v>
      </c>
      <c r="Q342" s="131">
        <v>3</v>
      </c>
      <c r="R342" s="131">
        <v>0</v>
      </c>
      <c r="S342" s="120"/>
      <c r="T342" s="120">
        <v>18300</v>
      </c>
      <c r="U342" s="120">
        <v>1950</v>
      </c>
      <c r="V342" s="119"/>
      <c r="W342" s="197"/>
      <c r="X342" s="119"/>
      <c r="Y342" s="119"/>
      <c r="Z342" s="119"/>
      <c r="AA342" s="115"/>
      <c r="AB342" s="115"/>
      <c r="AC342" s="689">
        <f>IF(OR(BX$337="Close to Ear",BX$337="Close to Head"),"Head",IF(BX$337="Extremity","Extremity","Body"))</f>
        <v/>
      </c>
      <c r="AD342" s="690">
        <f>CA342</f>
        <v/>
      </c>
      <c r="AE342" s="688">
        <f>CB342</f>
        <v/>
      </c>
      <c r="AF342" s="115"/>
      <c r="AG342" s="808">
        <f>IF(AZ342="","N/A",IF(CQ342="Pass","P","F"))</f>
        <v/>
      </c>
      <c r="AH342" s="129"/>
      <c r="AI342" s="129"/>
      <c r="AJ342" s="129"/>
      <c r="AK342" s="119"/>
      <c r="AL342" s="115"/>
      <c r="AM342" s="119"/>
      <c r="AN342" s="119"/>
      <c r="AO342" s="692"/>
      <c r="AP342" s="692"/>
      <c r="AQ342" s="692"/>
      <c r="AR342" s="692"/>
      <c r="AS342" s="692"/>
      <c r="AT342" s="691">
        <f>CE342</f>
        <v/>
      </c>
      <c r="AU342" s="691">
        <f>CF342</f>
        <v/>
      </c>
      <c r="AV342" s="813"/>
      <c r="AW342" s="813"/>
      <c r="AX342" s="197">
        <f>CZ342</f>
        <v/>
      </c>
      <c r="AY342" s="197">
        <f>DE342</f>
        <v/>
      </c>
      <c r="AZ342" s="3379">
        <f>CO342</f>
        <v/>
      </c>
      <c r="BA342" s="3380"/>
      <c r="BB342" s="197">
        <f>CP342</f>
        <v/>
      </c>
      <c r="BC342" s="813"/>
      <c r="BD342" s="197">
        <f>CR342</f>
        <v/>
      </c>
      <c r="BE342" s="121">
        <f>CS342</f>
        <v/>
      </c>
      <c r="BF342" s="122">
        <f>CT342*60</f>
        <v/>
      </c>
      <c r="BG342" s="121">
        <f>BE342</f>
        <v/>
      </c>
      <c r="BH342" s="122">
        <f>CU342*60</f>
        <v/>
      </c>
      <c r="BI342" s="122">
        <f>CV342</f>
        <v/>
      </c>
      <c r="BJ342" s="117"/>
      <c r="BK342" s="812">
        <f>Overview!$E$7</f>
        <v/>
      </c>
      <c r="BL342" s="117"/>
      <c r="BM342" s="836">
        <f>CW342</f>
        <v/>
      </c>
      <c r="BN342" s="812">
        <f>Overview!$P$153</f>
        <v/>
      </c>
      <c r="BO342" s="117" t="inlineStr">
        <is>
          <t>Revisar: la misma frecuencia aparece con varios canales en esta banda (18050 / 18300 / 18525)</t>
        </is>
      </c>
      <c r="BP342" s="117"/>
      <c r="BQ342" s="115"/>
      <c r="BR342" s="1478"/>
      <c r="BS342" s="1548"/>
      <c r="BT342" s="2128" t="inlineStr">
        <is>
          <t>LTE CATM1</t>
        </is>
      </c>
      <c r="BU342" s="1868" t="inlineStr">
        <is>
          <t>FDD1</t>
        </is>
      </c>
      <c r="BV342" s="432">
        <f>Overview!$H$29</f>
        <v/>
      </c>
      <c r="BW342" s="2010"/>
      <c r="BX342" s="1868"/>
      <c r="BY342" s="465"/>
      <c r="BZ342" s="1721">
        <f>IF(COUNT('Conducted LTE CATM1'!$AH$3:$AH$265)=0,15,INDEX('Conducted LTE CATM1'!$M$3:$M$265,MATCH(MAX('Conducted LTE CATM1'!$AH$3:$AH$265),'Conducted LTE CATM1'!$AH$3:$AH$265,0)))</f>
        <v>15</v>
      </c>
      <c r="CA342" s="1997" t="inlineStr">
        <is>
          <t>Bottom Edge</t>
        </is>
      </c>
      <c r="CB342" s="200">
        <v>5</v>
      </c>
      <c r="CC342" s="1681">
        <f>IF(COUNT('Conducted LTE CATM1'!$AH$3:$AH$265)=0,18300,INDEX('Conducted LTE CATM1'!$T$3:$T$265,MATCH(MAX('Conducted LTE CATM1'!$AH$3:$AH$265),'Conducted LTE CATM1'!$AH$3:$AH$265,0)))</f>
        <v>18300</v>
      </c>
      <c r="CD342" s="1681">
        <f>IF(COUNT('Conducted LTE CATM1'!$AH$3:$AH$265)=0,1950,INDEX('Conducted LTE CATM1'!$U$3:$U$265,MATCH(MAX('Conducted LTE CATM1'!$AH$3:$AH$265),'Conducted LTE CATM1'!$AH$3:$AH$265,0)))</f>
        <v>1950</v>
      </c>
      <c r="CE342" s="1523"/>
      <c r="CF342" s="1523"/>
      <c r="CG342" s="387" t="str">
        <f>IF(OR($BY$291="",$BY$291=""),"",$BY$291)</f>
        <v/>
      </c>
      <c r="CH342" s="387">
        <f>BZ342</f>
        <v/>
      </c>
      <c r="CI342" s="387">
        <f>CA342</f>
        <v/>
      </c>
      <c r="CJ342" s="1527"/>
      <c r="CK342" s="2042"/>
      <c r="CL342" s="206">
        <f>IF(CF342=""," ",IF(ABS(CE342-CF342)&lt;=0.125,"Valid","Not valid"))</f>
        <v/>
      </c>
      <c r="CM342" s="207">
        <f> IF(CE342="","",IF(AND(CE342&lt;&gt;"",CF342=""),IF(CE342&gt;=1,"Medir+Sig Max","No"),IF(CF342&lt;&gt;"",IF(CF342&gt;=1,"Medir+Sig Max","No"),"")))</f>
        <v/>
      </c>
      <c r="CN342" s="1787"/>
      <c r="CO342" s="220">
        <f>IF(CK342="",IF(AND(CE342="",CF342=""),"",IF(CF342="",IF(DE342&gt;1,ROUND(DE342*CE342,3),CE342),IF(DE342&gt;1,ROUND(DE342*CF342,3),CF342))),IF(AND(CE342="",CF342=""),"",IF(CF342="",IF(DE342&gt;1,ROUND(DE342*CE342*(1/(CK342)),3),CE342*(1/(CK342))),IF(DE342&gt;1,ROUND(DE342*CF342*(1/(CK342)),3),CF342*(1/(CK342))))))</f>
        <v/>
      </c>
      <c r="CP342" s="2043">
        <f>IF(COUNTIF(Overview!K12:K14,TRUE)&gt;0,2,IF(COUNTIF(Overview!L12:L14,TRUE)&gt;0,4,0))</f>
        <v/>
      </c>
      <c r="CQ342" s="1472">
        <f>IF(CO342="","",IF(CO342&gt;CP342,"Fail","Pass"))</f>
        <v/>
      </c>
      <c r="CR342" s="1481"/>
      <c r="CS342" s="1565">
        <f>MyTimestamp(CO342)</f>
        <v/>
      </c>
      <c r="CT342" s="1531">
        <f>IF(CE342="",0,15)+IF(CF342="",0,15)</f>
        <v/>
      </c>
      <c r="CU342" s="1532">
        <f>IF(CT342=0,0,2)</f>
        <v/>
      </c>
      <c r="CV342" s="859"/>
      <c r="CW342" s="859"/>
      <c r="CX342" s="2038"/>
      <c r="CY342" s="2044"/>
      <c r="CZ342" s="1543">
        <f>10^(CJ342/20)*100-100</f>
        <v/>
      </c>
      <c r="DA342" s="1331"/>
      <c r="DB342" s="709"/>
      <c r="DC342" s="777">
        <f>IF(DA342="","",10^(DA342/10))</f>
        <v/>
      </c>
      <c r="DD342" s="1377">
        <f>IF(ISNUMBER(DB342)=FALSE,"",10^(DB342/10))</f>
        <v/>
      </c>
      <c r="DE342" s="1543">
        <f>IF(AND(ISNUMBER(DC342),ISNUMBER(DD342)),IF(DC342/DD342&gt;1,ROUND((DC342)/DD342,3),1),1)</f>
        <v/>
      </c>
      <c r="DF342" s="1670">
        <f>IF(ISNUMBER(CO342),IF(CO342&gt;=CP342*0.90625,"!!!MEASURE other two 1RB modes!!!  To include the results for these two additional RB modes please use any row below free (for example otehr band) and replace the information of each field (tech, band, freq, etc...) with the proper one",""),"")</f>
        <v/>
      </c>
      <c r="DG342" s="1541"/>
      <c r="DH342" s="1541"/>
      <c r="DI342" s="1541"/>
      <c r="DJ342" s="1541"/>
      <c r="DK342" s="1541"/>
      <c r="DL342" s="1541"/>
      <c r="DM342" s="1541"/>
      <c r="DN342" s="1541"/>
      <c r="DO342" s="1541"/>
      <c r="DP342" s="1541"/>
      <c r="DQ342" s="1541"/>
      <c r="DR342" s="1541"/>
    </row>
    <row r="343" ht="12.75" x14ac:dyDescent="0.2">
      <c r="A343" s="1541"/>
      <c r="B343" s="1541"/>
      <c r="C343"/>
      <c r="D343" s="130">
        <f>IF(BX$337="Close to Ear","EN 62209-1","EN 62209-2")</f>
        <v/>
      </c>
      <c r="E343" s="130">
        <f>IF(CG343="Close to Ear","2016","2010/A1:2019")</f>
        <v/>
      </c>
      <c r="F343" s="1488" t="inlineStr">
        <is>
          <t>5.3</t>
        </is>
      </c>
      <c r="G343" s="1497"/>
      <c r="H343" s="120">
        <f>BV343</f>
        <v/>
      </c>
      <c r="I343" s="120">
        <f>BW343</f>
        <v/>
      </c>
      <c r="J343" s="687" t="inlineStr">
        <is>
          <t>Cat M1</t>
        </is>
      </c>
      <c r="K343" s="194" t="inlineStr">
        <is>
          <t>FDD1</t>
        </is>
      </c>
      <c r="L343" s="115"/>
      <c r="M343" s="120">
        <v>15</v>
      </c>
      <c r="N343" s="119" t="inlineStr">
        <is>
          <t>16QAM</t>
        </is>
      </c>
      <c r="O343" s="131"/>
      <c r="P343" s="6597">
        <v>0</v>
      </c>
      <c r="Q343" s="131">
        <v>3</v>
      </c>
      <c r="R343" s="131">
        <v>0</v>
      </c>
      <c r="S343" s="120"/>
      <c r="T343" s="120">
        <v>18300</v>
      </c>
      <c r="U343" s="120">
        <v>1950</v>
      </c>
      <c r="V343" s="119"/>
      <c r="W343" s="197"/>
      <c r="X343" s="119"/>
      <c r="Y343" s="119"/>
      <c r="Z343" s="119"/>
      <c r="AA343" s="115"/>
      <c r="AB343" s="115"/>
      <c r="AC343" s="689">
        <f>IF(OR(BX$337="Close to Ear",BX$337="Close to Head"),"Head",IF(BX$337="Extremity","Extremity","Body"))</f>
        <v/>
      </c>
      <c r="AD343" s="690">
        <f>CA343</f>
        <v/>
      </c>
      <c r="AE343" s="688">
        <f>CB343</f>
        <v/>
      </c>
      <c r="AF343" s="115"/>
      <c r="AG343" s="808">
        <f>IF(AZ343="","N/A",IF(CQ343="Pass","P","F"))</f>
        <v/>
      </c>
      <c r="AH343" s="129"/>
      <c r="AI343" s="129"/>
      <c r="AJ343" s="129"/>
      <c r="AK343" s="119"/>
      <c r="AL343" s="115"/>
      <c r="AM343" s="119"/>
      <c r="AN343" s="119"/>
      <c r="AO343" s="692"/>
      <c r="AP343" s="692"/>
      <c r="AQ343" s="692"/>
      <c r="AR343" s="692"/>
      <c r="AS343" s="692"/>
      <c r="AT343" s="691">
        <f>CE343</f>
        <v/>
      </c>
      <c r="AU343" s="691">
        <f>CF343</f>
        <v/>
      </c>
      <c r="AV343" s="813"/>
      <c r="AW343" s="813"/>
      <c r="AX343" s="197">
        <f>CZ343</f>
        <v/>
      </c>
      <c r="AY343" s="197">
        <f>DE343</f>
        <v/>
      </c>
      <c r="AZ343" s="3379">
        <f>CO343</f>
        <v/>
      </c>
      <c r="BA343" s="3380"/>
      <c r="BB343" s="197">
        <f>CP343</f>
        <v/>
      </c>
      <c r="BC343" s="813"/>
      <c r="BD343" s="197">
        <f>CR343</f>
        <v/>
      </c>
      <c r="BE343" s="121">
        <f>CS343</f>
        <v/>
      </c>
      <c r="BF343" s="122">
        <f>CT343*60</f>
        <v/>
      </c>
      <c r="BG343" s="121">
        <f>BE343</f>
        <v/>
      </c>
      <c r="BH343" s="122">
        <f>CU343*60</f>
        <v/>
      </c>
      <c r="BI343" s="122">
        <f>CV343</f>
        <v/>
      </c>
      <c r="BJ343" s="117"/>
      <c r="BK343" s="812">
        <f>Overview!$E$7</f>
        <v/>
      </c>
      <c r="BL343" s="117"/>
      <c r="BM343" s="836">
        <f>CW343</f>
        <v/>
      </c>
      <c r="BN343" s="812">
        <f>Overview!$P$153</f>
        <v/>
      </c>
      <c r="BO343" s="117" t="inlineStr">
        <is>
          <t>Revisar: la misma frecuencia aparece con varios canales en esta banda (18050 / 18300 / 18525)</t>
        </is>
      </c>
      <c r="BP343" s="117"/>
      <c r="BQ343" s="115"/>
      <c r="BR343" s="1478"/>
      <c r="BS343" s="1548"/>
      <c r="BT343" s="2127" t="inlineStr">
        <is>
          <t>LTE CATM1</t>
        </is>
      </c>
      <c r="BU343" s="2089" t="inlineStr">
        <is>
          <t>FDD1</t>
        </is>
      </c>
      <c r="BV343" s="430">
        <f>Overview!$H$29</f>
        <v/>
      </c>
      <c r="BW343" s="2010"/>
      <c r="BX343" s="2089"/>
      <c r="BY343" s="921"/>
      <c r="BZ343" s="1721">
        <f>IF(COUNT('Conducted LTE CATM1'!$AH$3:$AH$265)=0,15,INDEX('Conducted LTE CATM1'!$M$3:$M$265,MATCH(MAX('Conducted LTE CATM1'!$AH$3:$AH$265),'Conducted LTE CATM1'!$AH$3:$AH$265,0)))</f>
        <v>15</v>
      </c>
      <c r="CA343" s="431" t="str">
        <f>IF(COUNT(CF337:CF342)=0,IF(COUNT(CE337:CE342)=0,"TBD",VLOOKUP(MAX(CE337:CE342),CE337:CI342,5,FALSE)),VLOOKUP(MAX(CF337:CF342),CF337:CI342,4,FALSE))</f>
        <v>TBD</v>
      </c>
      <c r="CB343" s="200">
        <v>5</v>
      </c>
      <c r="CC343" s="1681">
        <f>IF(COUNT('Conducted LTE CATM1'!$AH$3:$AH$265)=0,18300,INDEX('Conducted LTE CATM1'!$T$3:$T$265,MATCH(MAX('Conducted LTE CATM1'!$AH$3:$AH$265),'Conducted LTE CATM1'!$AH$3:$AH$265,0)))</f>
        <v>18300</v>
      </c>
      <c r="CD343" s="1681">
        <f>IF(COUNT('Conducted LTE CATM1'!$AH$3:$AH$265)=0,1950,INDEX('Conducted LTE CATM1'!$U$3:$U$265,MATCH(MAX('Conducted LTE CATM1'!$AH$3:$AH$265),'Conducted LTE CATM1'!$AH$3:$AH$265,0)))</f>
        <v>1950</v>
      </c>
      <c r="CE343" s="1523"/>
      <c r="CF343" s="1523"/>
      <c r="CG343" s="387" t="str">
        <f>IF(OR($BY$291="",$BY$291=""),"",$BY$291)</f>
        <v/>
      </c>
      <c r="CH343" s="387">
        <f>BZ343</f>
        <v/>
      </c>
      <c r="CI343" s="387">
        <f>CA343</f>
        <v/>
      </c>
      <c r="CJ343" s="1527"/>
      <c r="CK343" s="2042"/>
      <c r="CL343" s="206">
        <f>IF(CF343=""," ",IF(ABS(CE343-CF343)&lt;=0.125,"Valid","Not valid"))</f>
        <v/>
      </c>
      <c r="CM343" s="207">
        <f> IF(CE343="","",IF(AND(CE343&lt;&gt;"",CF343=""),IF(CE343&gt;=1,"Medir+Sig Max","No"),IF(CF343&lt;&gt;"",IF(CF343&gt;=1,"Medir+Sig Max","No"),"")))</f>
        <v/>
      </c>
      <c r="CN343" s="1787"/>
      <c r="CO343" s="220">
        <f>IF(CK343="",IF(AND(CE343="",CF343=""),"",IF(CF343="",IF(DE343&gt;1,ROUND(DE343*CE343,3),CE343),IF(DE343&gt;1,ROUND(DE343*CF343,3),CF343))),IF(AND(CE343="",CF343=""),"",IF(CF343="",IF(DE343&gt;1,ROUND(DE343*CE343*(1/(CK343)),3),CE343*(1/(CK343))),IF(DE343&gt;1,ROUND(DE343*CF343*(1/(CK343)),3),CF343*(1/(CK343))))))</f>
        <v/>
      </c>
      <c r="CP343" s="2043">
        <f>IF(COUNTIF(Overview!K12:K14,TRUE)&gt;0,2,IF(COUNTIF(Overview!L12:L14,TRUE)&gt;0,4,0))</f>
        <v/>
      </c>
      <c r="CQ343" s="1472">
        <f>IF(CO343="","",IF(CO343&gt;CP343,"Fail","Pass"))</f>
        <v/>
      </c>
      <c r="CR343" s="1481"/>
      <c r="CS343" s="1565">
        <f>MyTimestamp(CO343)</f>
        <v/>
      </c>
      <c r="CT343" s="1531">
        <f>IF(CE343="",0,15)+IF(CF343="",0,15)</f>
        <v/>
      </c>
      <c r="CU343" s="1532">
        <f>IF(CT343=0,0,2)</f>
        <v/>
      </c>
      <c r="CV343" s="859"/>
      <c r="CW343" s="859"/>
      <c r="CX343" s="2038"/>
      <c r="CY343" s="2044"/>
      <c r="CZ343" s="1543">
        <f>10^(CJ343/20)*100-100</f>
        <v/>
      </c>
      <c r="DA343" s="1331"/>
      <c r="DB343" s="709"/>
      <c r="DC343" s="777">
        <f>IF(DA343="","",10^(DA343/10))</f>
        <v/>
      </c>
      <c r="DD343" s="1377">
        <f>IF(ISNUMBER(DB343)=FALSE,"",10^(DB343/10))</f>
        <v/>
      </c>
      <c r="DE343" s="1543">
        <f>IF(AND(ISNUMBER(DC343),ISNUMBER(DD343)),IF(DC343/DD343&gt;1,ROUND((DC343)/DD343,3),1),1)</f>
        <v/>
      </c>
      <c r="DF343" s="1670">
        <f>IF(ISNUMBER(CO343),IF(CO343&gt;=CP343*0.90625,"!!!MEASURE other two 1RB modes!!!  To include the results for these two additional RB modes please use any row below free (for example otehr band) and replace the information of each field (tech, band, freq, etc...) with the proper one",""),"")</f>
        <v/>
      </c>
      <c r="DG343" s="1541"/>
      <c r="DH343" s="1541"/>
      <c r="DI343" s="1541"/>
      <c r="DJ343" s="1541"/>
      <c r="DK343" s="1541"/>
      <c r="DL343" s="1541"/>
      <c r="DM343" s="1541"/>
      <c r="DN343" s="1541"/>
      <c r="DO343" s="1541"/>
      <c r="DP343" s="1541"/>
      <c r="DQ343" s="1541"/>
      <c r="DR343" s="1541"/>
    </row>
    <row r="344" ht="12.75" x14ac:dyDescent="0.2">
      <c r="A344" s="1541"/>
      <c r="B344" s="1541"/>
      <c r="C344"/>
      <c r="D344" s="130">
        <f>IF(BX$337="Close to Ear","EN 62209-1","EN 62209-2")</f>
        <v/>
      </c>
      <c r="E344" s="130">
        <f>IF(CG344="Close to Ear","2016","2010/A1:2019")</f>
        <v/>
      </c>
      <c r="F344" s="1488" t="inlineStr">
        <is>
          <t>5.3</t>
        </is>
      </c>
      <c r="G344" s="1497"/>
      <c r="H344" s="120">
        <f>BV344</f>
        <v/>
      </c>
      <c r="I344" s="120">
        <f>BW344</f>
        <v/>
      </c>
      <c r="J344" s="687" t="inlineStr">
        <is>
          <t>Cat M1</t>
        </is>
      </c>
      <c r="K344" s="194" t="inlineStr">
        <is>
          <t>FDD1</t>
        </is>
      </c>
      <c r="L344" s="115"/>
      <c r="M344" s="120">
        <v>15</v>
      </c>
      <c r="N344" s="119" t="inlineStr">
        <is>
          <t>16QAM</t>
        </is>
      </c>
      <c r="O344" s="131"/>
      <c r="P344" s="6597">
        <v>0</v>
      </c>
      <c r="Q344" s="131">
        <v>3</v>
      </c>
      <c r="R344" s="131">
        <v>0</v>
      </c>
      <c r="S344" s="120"/>
      <c r="T344" s="120">
        <v>18300</v>
      </c>
      <c r="U344" s="120">
        <v>1950</v>
      </c>
      <c r="V344" s="119"/>
      <c r="W344" s="197"/>
      <c r="X344" s="119"/>
      <c r="Y344" s="119"/>
      <c r="Z344" s="119"/>
      <c r="AA344" s="115"/>
      <c r="AB344" s="115"/>
      <c r="AC344" s="689">
        <f>IF(OR(BX$337="Close to Ear",BX$337="Close to Head"),"Head",IF(BX$337="Extremity","Extremity","Body"))</f>
        <v/>
      </c>
      <c r="AD344" s="690">
        <f>CA344</f>
        <v/>
      </c>
      <c r="AE344" s="688">
        <f>CB344</f>
        <v/>
      </c>
      <c r="AF344" s="115"/>
      <c r="AG344" s="808">
        <f>IF(AZ344="","N/A",IF(CQ344="Pass","P","F"))</f>
        <v/>
      </c>
      <c r="AH344" s="129"/>
      <c r="AI344" s="129"/>
      <c r="AJ344" s="129"/>
      <c r="AK344" s="119"/>
      <c r="AL344" s="115"/>
      <c r="AM344" s="119"/>
      <c r="AN344" s="119"/>
      <c r="AO344" s="692"/>
      <c r="AP344" s="692"/>
      <c r="AQ344" s="692"/>
      <c r="AR344" s="692"/>
      <c r="AS344" s="692"/>
      <c r="AT344" s="691">
        <f>CE344</f>
        <v/>
      </c>
      <c r="AU344" s="691">
        <f>CF344</f>
        <v/>
      </c>
      <c r="AV344" s="813"/>
      <c r="AW344" s="813"/>
      <c r="AX344" s="197">
        <f>CZ344</f>
        <v/>
      </c>
      <c r="AY344" s="197">
        <f>DE344</f>
        <v/>
      </c>
      <c r="AZ344" s="3379">
        <f>CO344</f>
        <v/>
      </c>
      <c r="BA344" s="3380"/>
      <c r="BB344" s="197">
        <f>CP344</f>
        <v/>
      </c>
      <c r="BC344" s="813"/>
      <c r="BD344" s="197">
        <f>CR344</f>
        <v/>
      </c>
      <c r="BE344" s="121">
        <f>CS344</f>
        <v/>
      </c>
      <c r="BF344" s="122">
        <f>CT344*60</f>
        <v/>
      </c>
      <c r="BG344" s="121">
        <f>BE344</f>
        <v/>
      </c>
      <c r="BH344" s="122">
        <f>CU344*60</f>
        <v/>
      </c>
      <c r="BI344" s="122">
        <f>CV344</f>
        <v/>
      </c>
      <c r="BJ344" s="117"/>
      <c r="BK344" s="812">
        <f>Overview!$E$7</f>
        <v/>
      </c>
      <c r="BL344" s="117"/>
      <c r="BM344" s="836">
        <f>CW344</f>
        <v/>
      </c>
      <c r="BN344" s="812">
        <f>Overview!$P$153</f>
        <v/>
      </c>
      <c r="BO344" s="117" t="inlineStr">
        <is>
          <t>Revisar: la misma frecuencia aparece con varios canales en esta banda (18050 / 18300 / 18525)</t>
        </is>
      </c>
      <c r="BP344" s="117"/>
      <c r="BQ344" s="115"/>
      <c r="BR344" s="1478"/>
      <c r="BS344" s="1548"/>
      <c r="BT344" s="2127" t="inlineStr">
        <is>
          <t>LTE CATM1</t>
        </is>
      </c>
      <c r="BU344" s="2089" t="inlineStr">
        <is>
          <t>FDD1</t>
        </is>
      </c>
      <c r="BV344" s="430">
        <f>Overview!$H$29</f>
        <v/>
      </c>
      <c r="BW344" s="2010"/>
      <c r="BX344" s="2089"/>
      <c r="BY344" s="922"/>
      <c r="BZ344" s="1721">
        <f>IF(COUNT('Conducted LTE CATM1'!$AH$3:$AH$265)=0,15,INDEX('Conducted LTE CATM1'!$M$3:$M$265,MATCH(MAX('Conducted LTE CATM1'!$AH$3:$AH$265),'Conducted LTE CATM1'!$AH$3:$AH$265,0)))</f>
        <v>15</v>
      </c>
      <c r="CA344" s="433" t="str">
        <f>CA343</f>
        <v>TBD</v>
      </c>
      <c r="CB344" s="201">
        <v>5</v>
      </c>
      <c r="CC344" s="1682">
        <f>IF(COUNT('Conducted LTE CATM1'!$AH$3:$AH$265)=0,18300,INDEX('Conducted LTE CATM1'!$T$3:$T$265,MATCH(MAX('Conducted LTE CATM1'!$AH$3:$AH$265),'Conducted LTE CATM1'!$AH$3:$AH$265,0)))</f>
        <v>18300</v>
      </c>
      <c r="CD344" s="1682">
        <f>IF(COUNT('Conducted LTE CATM1'!$AH$3:$AH$265)=0,1950,INDEX('Conducted LTE CATM1'!$U$3:$U$265,MATCH(MAX('Conducted LTE CATM1'!$AH$3:$AH$265),'Conducted LTE CATM1'!$AH$3:$AH$265,0)))</f>
        <v>1950</v>
      </c>
      <c r="CE344" s="1523"/>
      <c r="CF344" s="1523"/>
      <c r="CG344" s="387" t="str">
        <f>IF(OR($BY$291="",$BY$291=""),"",$BY$291)</f>
        <v/>
      </c>
      <c r="CH344" s="387">
        <f>BZ344</f>
        <v/>
      </c>
      <c r="CI344" s="387">
        <f>CA344</f>
        <v/>
      </c>
      <c r="CJ344" s="1527"/>
      <c r="CK344" s="2042"/>
      <c r="CL344" s="206">
        <f>IF(CF344=""," ",IF(ABS(CE344-CF344)&lt;=0.125,"Valid","Not valid"))</f>
        <v/>
      </c>
      <c r="CM344" s="207">
        <f> IF(CE344="","",IF(AND(CE344&lt;&gt;"",CF344=""),IF(CE344&gt;=1,"Medir+Sig Max","No"),IF(CF344&lt;&gt;"",IF(CF344&gt;=1,"Medir+Sig Max","No"),"")))</f>
        <v/>
      </c>
      <c r="CN344" s="1787"/>
      <c r="CO344" s="220">
        <f>IF(CK344="",IF(AND(CE344="",CF344=""),"",IF(CF344="",IF(DE344&gt;1,ROUND(DE344*CE344,3),CE344),IF(DE344&gt;1,ROUND(DE344*CF344,3),CF344))),IF(AND(CE344="",CF344=""),"",IF(CF344="",IF(DE344&gt;1,ROUND(DE344*CE344*(1/(CK344)),3),CE344*(1/(CK344))),IF(DE344&gt;1,ROUND(DE344*CF344*(1/(CK344)),3),CF344*(1/(CK344))))))</f>
        <v/>
      </c>
      <c r="CP344" s="2043">
        <f>IF(COUNTIF(Overview!K12:K14,TRUE)&gt;0,2,IF(COUNTIF(Overview!L12:L14,TRUE)&gt;0,4,0))</f>
        <v/>
      </c>
      <c r="CQ344" s="1472">
        <f>IF(CO344="","",IF(CO344&gt;CP344,"Fail","Pass"))</f>
        <v/>
      </c>
      <c r="CR344" s="1481"/>
      <c r="CS344" s="1565">
        <f>MyTimestamp(CO344)</f>
        <v/>
      </c>
      <c r="CT344" s="1531">
        <f>IF(CE344="",0,15)+IF(CF344="",0,15)</f>
        <v/>
      </c>
      <c r="CU344" s="1532">
        <f>IF(CT344=0,0,2)</f>
        <v/>
      </c>
      <c r="CV344" s="859"/>
      <c r="CW344" s="859"/>
      <c r="CX344" s="2038"/>
      <c r="CY344" s="2044"/>
      <c r="CZ344" s="1543">
        <f>10^(CJ344/20)*100-100</f>
        <v/>
      </c>
      <c r="DA344" s="1331"/>
      <c r="DB344" s="709"/>
      <c r="DC344" s="777">
        <f>IF(DA344="","",10^(DA344/10))</f>
        <v/>
      </c>
      <c r="DD344" s="1377">
        <f>IF(ISNUMBER(DB344)=FALSE,"",10^(DB344/10))</f>
        <v/>
      </c>
      <c r="DE344" s="1543">
        <f>IF(AND(ISNUMBER(DC344),ISNUMBER(DD344)),IF(DC344/DD344&gt;1,ROUND((DC344)/DD344,3),1),1)</f>
        <v/>
      </c>
      <c r="DF344" s="1670">
        <f>IF(ISNUMBER(CO344),IF(CO344&gt;=CP344*0.90625,"!!!MEASURE other two 1RB modes!!!  To include the results for these two additional RB modes please use any row below free (for example otehr band) and replace the information of each field (tech, band, freq, etc...) with the proper one",""),"")</f>
        <v/>
      </c>
      <c r="DG344" s="1541"/>
      <c r="DH344" s="1541"/>
      <c r="DI344" s="1541"/>
      <c r="DJ344" s="1541"/>
      <c r="DK344" s="1541"/>
      <c r="DL344" s="1541"/>
      <c r="DM344" s="1541"/>
      <c r="DN344" s="1541"/>
      <c r="DO344" s="1541"/>
      <c r="DP344" s="1541"/>
      <c r="DQ344" s="1541"/>
      <c r="DR344" s="1541"/>
    </row>
    <row r="345" ht="12.75" x14ac:dyDescent="0.2">
      <c r="A345" s="1541"/>
      <c r="B345" s="1541"/>
      <c r="C345"/>
      <c r="D345" s="130">
        <f>IF(BX$337="Close to Ear","EN 62209-1","EN 62209-2")</f>
        <v/>
      </c>
      <c r="E345" s="130">
        <f>IF(CG345="Close to Ear","2016","2010/A1:2019")</f>
        <v/>
      </c>
      <c r="F345" s="1488" t="inlineStr">
        <is>
          <t>5.3</t>
        </is>
      </c>
      <c r="G345" s="1497"/>
      <c r="H345" s="120">
        <f>BV345</f>
        <v/>
      </c>
      <c r="I345" s="120">
        <f>BW345</f>
        <v/>
      </c>
      <c r="J345" s="687" t="inlineStr">
        <is>
          <t>Cat M1</t>
        </is>
      </c>
      <c r="K345" s="194" t="inlineStr">
        <is>
          <t>FDD1</t>
        </is>
      </c>
      <c r="L345" s="115"/>
      <c r="M345" s="120">
        <v>15</v>
      </c>
      <c r="N345" s="119" t="inlineStr">
        <is>
          <t>16QAM</t>
        </is>
      </c>
      <c r="O345" s="131"/>
      <c r="P345" s="6597">
        <v>0</v>
      </c>
      <c r="Q345" s="131">
        <v>3</v>
      </c>
      <c r="R345" s="131">
        <v>0</v>
      </c>
      <c r="S345" s="120"/>
      <c r="T345" s="120">
        <v>18300</v>
      </c>
      <c r="U345" s="120">
        <v>1950</v>
      </c>
      <c r="V345" s="119"/>
      <c r="W345" s="197"/>
      <c r="X345" s="119"/>
      <c r="Y345" s="119"/>
      <c r="Z345" s="119"/>
      <c r="AA345" s="115"/>
      <c r="AB345" s="115"/>
      <c r="AC345" s="689">
        <f>IF(OR(BX$337="Close to Ear",BX$337="Close to Head"),"Head",IF(BX$337="Extremity","Extremity","Body"))</f>
        <v/>
      </c>
      <c r="AD345" s="690">
        <f>CA345</f>
        <v/>
      </c>
      <c r="AE345" s="688">
        <f>CB345</f>
        <v/>
      </c>
      <c r="AF345" s="115"/>
      <c r="AG345" s="808">
        <f>IF(AZ345="","N/A",IF(CQ345="Pass","P","F"))</f>
        <v/>
      </c>
      <c r="AH345" s="129"/>
      <c r="AI345" s="129"/>
      <c r="AJ345" s="129"/>
      <c r="AK345" s="119"/>
      <c r="AL345" s="115"/>
      <c r="AM345" s="119"/>
      <c r="AN345" s="119"/>
      <c r="AO345" s="692"/>
      <c r="AP345" s="692"/>
      <c r="AQ345" s="692"/>
      <c r="AR345" s="692"/>
      <c r="AS345" s="692"/>
      <c r="AT345" s="691">
        <f>CE345</f>
        <v/>
      </c>
      <c r="AU345" s="691">
        <f>CF345</f>
        <v/>
      </c>
      <c r="AV345" s="813"/>
      <c r="AW345" s="813"/>
      <c r="AX345" s="197">
        <f>CZ345</f>
        <v/>
      </c>
      <c r="AY345" s="197">
        <f>DE345</f>
        <v/>
      </c>
      <c r="AZ345" s="3379">
        <f>CO345</f>
        <v/>
      </c>
      <c r="BA345" s="3380"/>
      <c r="BB345" s="197">
        <f>CP345</f>
        <v/>
      </c>
      <c r="BC345" s="813"/>
      <c r="BD345" s="197">
        <f>CR345</f>
        <v/>
      </c>
      <c r="BE345" s="121">
        <f>CS345</f>
        <v/>
      </c>
      <c r="BF345" s="122">
        <f>CT345*60</f>
        <v/>
      </c>
      <c r="BG345" s="121">
        <f>BE345</f>
        <v/>
      </c>
      <c r="BH345" s="122">
        <f>CU345*60</f>
        <v/>
      </c>
      <c r="BI345" s="122">
        <f>CV345</f>
        <v/>
      </c>
      <c r="BJ345" s="117"/>
      <c r="BK345" s="812">
        <f>Overview!$E$7</f>
        <v/>
      </c>
      <c r="BL345" s="117"/>
      <c r="BM345" s="836">
        <f>CW345</f>
        <v/>
      </c>
      <c r="BN345" s="812">
        <f>Overview!$P$153</f>
        <v/>
      </c>
      <c r="BO345" s="117" t="inlineStr">
        <is>
          <t>Revisar: la misma frecuencia aparece con varios canales en esta banda (18050 / 18300 / 18525)</t>
        </is>
      </c>
      <c r="BP345" s="117"/>
      <c r="BQ345" s="115"/>
      <c r="BR345" s="1478"/>
      <c r="BS345" s="1548"/>
      <c r="BT345" s="2127" t="inlineStr">
        <is>
          <t>LTE CATM1</t>
        </is>
      </c>
      <c r="BU345" s="2089" t="inlineStr">
        <is>
          <t>FDD1</t>
        </is>
      </c>
      <c r="BV345" s="430">
        <f>Overview!$H$29</f>
        <v/>
      </c>
      <c r="BW345" s="2010"/>
      <c r="BX345" s="2089"/>
      <c r="BY345" s="923"/>
      <c r="BZ345" s="1721">
        <f>IF(COUNT('Conducted LTE CATM1'!$AH$3:$AH$265)=0,15,INDEX('Conducted LTE CATM1'!$M$3:$M$265,MATCH(MAX('Conducted LTE CATM1'!$AH$3:$AH$265),'Conducted LTE CATM1'!$AH$3:$AH$265,0)))</f>
        <v>15</v>
      </c>
      <c r="CA345" s="466" t="str">
        <f>CA344</f>
        <v>TBD</v>
      </c>
      <c r="CB345" s="202">
        <v>5</v>
      </c>
      <c r="CC345" s="1683">
        <f>IF(COUNT('Conducted LTE CATM1'!$AH$3:$AH$265)=0,18300,INDEX('Conducted LTE CATM1'!$T$3:$T$265,MATCH(MAX('Conducted LTE CATM1'!$AH$3:$AH$265),'Conducted LTE CATM1'!$AH$3:$AH$265,0)))</f>
        <v>18300</v>
      </c>
      <c r="CD345" s="1683">
        <f>IF(COUNT('Conducted LTE CATM1'!$AH$3:$AH$265)=0,1950,INDEX('Conducted LTE CATM1'!$U$3:$U$265,MATCH(MAX('Conducted LTE CATM1'!$AH$3:$AH$265),'Conducted LTE CATM1'!$AH$3:$AH$265,0)))</f>
        <v>1950</v>
      </c>
      <c r="CE345" s="1523"/>
      <c r="CF345" s="1523"/>
      <c r="CG345" s="387" t="str">
        <f>IF(OR($BY$291="",$BY$291=""),"",$BY$291)</f>
        <v/>
      </c>
      <c r="CH345" s="387">
        <f>BZ345</f>
        <v/>
      </c>
      <c r="CI345" s="387">
        <f>CA345</f>
        <v/>
      </c>
      <c r="CJ345" s="1527"/>
      <c r="CK345" s="2042"/>
      <c r="CL345" s="206">
        <f>IF(CF345=""," ",IF(ABS(CE345-CF345)&lt;=0.125,"Valid","Not valid"))</f>
        <v/>
      </c>
      <c r="CM345" s="207">
        <f> IF(CE345="","",IF(AND(CE345&lt;&gt;"",CF345=""),IF(CE345&gt;=1,"Medir+Sig Max","No"),IF(CF345&lt;&gt;"",IF(CF345&gt;=1,"Medir+Sig Max","No"),"")))</f>
        <v/>
      </c>
      <c r="CN345" s="1787"/>
      <c r="CO345" s="220">
        <f>IF(CK345="",IF(AND(CE345="",CF345=""),"",IF(CF345="",IF(DE345&gt;1,ROUND(DE345*CE345,3),CE345),IF(DE345&gt;1,ROUND(DE345*CF345,3),CF345))),IF(AND(CE345="",CF345=""),"",IF(CF345="",IF(DE345&gt;1,ROUND(DE345*CE345*(1/(CK345)),3),CE345*(1/(CK345))),IF(DE345&gt;1,ROUND(DE345*CF345*(1/(CK345)),3),CF345*(1/(CK345))))))</f>
        <v/>
      </c>
      <c r="CP345" s="2043">
        <f>IF(COUNTIF(Overview!K12:K14,TRUE)&gt;0,2,IF(COUNTIF(Overview!L12:L14,TRUE)&gt;0,4,0))</f>
        <v/>
      </c>
      <c r="CQ345" s="1472">
        <f>IF(CO345="","",IF(CO345&gt;CP345,"Fail","Pass"))</f>
        <v/>
      </c>
      <c r="CR345" s="1481"/>
      <c r="CS345" s="1565">
        <f>MyTimestamp(CO345)</f>
        <v/>
      </c>
      <c r="CT345" s="1531">
        <f>IF(CE345="",0,15)+IF(CF345="",0,15)</f>
        <v/>
      </c>
      <c r="CU345" s="1532">
        <f>IF(CT345=0,0,2)</f>
        <v/>
      </c>
      <c r="CV345" s="859"/>
      <c r="CW345" s="859"/>
      <c r="CX345" s="2038"/>
      <c r="CY345" s="2044"/>
      <c r="CZ345" s="1543">
        <f>10^(CJ345/20)*100-100</f>
        <v/>
      </c>
      <c r="DA345" s="1331"/>
      <c r="DB345" s="709"/>
      <c r="DC345" s="777">
        <f>IF(DA345="","",10^(DA345/10))</f>
        <v/>
      </c>
      <c r="DD345" s="1377">
        <f>IF(ISNUMBER(DB345)=FALSE,"",10^(DB345/10))</f>
        <v/>
      </c>
      <c r="DE345" s="1543">
        <f>IF(AND(ISNUMBER(DC345),ISNUMBER(DD345)),IF(DC345/DD345&gt;1,ROUND((DC345)/DD345,3),1),1)</f>
        <v/>
      </c>
      <c r="DF345" s="1670">
        <f>IF(ISNUMBER(CO345),IF(CO345&gt;=CP345*0.90625,"!!!MEASURE other two 1RB modes!!!  To include the results for these two additional RB modes please use any row below free (for example otehr band) and replace the information of each field (tech, band, freq, etc...) with the proper one",""),"")</f>
        <v/>
      </c>
      <c r="DG345" s="1541"/>
      <c r="DH345" s="1541"/>
      <c r="DI345" s="1541"/>
      <c r="DJ345" s="1541"/>
      <c r="DK345" s="1541"/>
      <c r="DL345" s="1541"/>
      <c r="DM345" s="1541"/>
      <c r="DN345" s="1541"/>
      <c r="DO345" s="1541"/>
      <c r="DP345" s="1541"/>
      <c r="DQ345" s="1541"/>
      <c r="DR345" s="1541"/>
    </row>
    <row r="346" ht="12.75" x14ac:dyDescent="0.2">
      <c r="A346" s="1541"/>
      <c r="B346" s="1541"/>
      <c r="C346"/>
      <c r="D346" s="130">
        <f>IF(BX$337="Close to Ear","EN 62209-1","EN 62209-2")</f>
        <v/>
      </c>
      <c r="E346" s="130">
        <f>IF(CG346="Close to Ear","2016","2010/A1:2019")</f>
        <v/>
      </c>
      <c r="F346" s="1488" t="inlineStr">
        <is>
          <t>5.3</t>
        </is>
      </c>
      <c r="G346" s="1497"/>
      <c r="H346" s="120">
        <f>BV346</f>
        <v/>
      </c>
      <c r="I346" s="120">
        <f>BW346</f>
        <v/>
      </c>
      <c r="J346" s="687" t="inlineStr">
        <is>
          <t>Cat M1</t>
        </is>
      </c>
      <c r="K346" s="194" t="inlineStr">
        <is>
          <t>FDD1</t>
        </is>
      </c>
      <c r="L346" s="115"/>
      <c r="M346" s="120">
        <v>15</v>
      </c>
      <c r="N346" s="119" t="inlineStr">
        <is>
          <t>16QAM</t>
        </is>
      </c>
      <c r="O346" s="131"/>
      <c r="P346" s="6597">
        <v>0</v>
      </c>
      <c r="Q346" s="131">
        <v>3</v>
      </c>
      <c r="R346" s="131">
        <v>0</v>
      </c>
      <c r="S346" s="120"/>
      <c r="T346" s="120">
        <v>18300</v>
      </c>
      <c r="U346" s="120">
        <v>1950</v>
      </c>
      <c r="V346" s="119"/>
      <c r="W346" s="197"/>
      <c r="X346" s="119"/>
      <c r="Y346" s="119"/>
      <c r="Z346" s="119"/>
      <c r="AA346" s="115"/>
      <c r="AB346" s="115"/>
      <c r="AC346" s="689">
        <f>IF(OR(BX$337="Close to Ear",BX$337="Close to Head"),"Head",IF(BX$337="Extremity","Extremity","Body"))</f>
        <v/>
      </c>
      <c r="AD346" s="690">
        <f>CA346</f>
        <v/>
      </c>
      <c r="AE346" s="688">
        <f>CB346</f>
        <v/>
      </c>
      <c r="AF346" s="115"/>
      <c r="AG346" s="808">
        <f>IF(AZ346="","N/A",IF(CQ346="Pass","P","F"))</f>
        <v/>
      </c>
      <c r="AH346" s="129"/>
      <c r="AI346" s="129"/>
      <c r="AJ346" s="129"/>
      <c r="AK346" s="119"/>
      <c r="AL346" s="115"/>
      <c r="AM346" s="119"/>
      <c r="AN346" s="119"/>
      <c r="AO346" s="692"/>
      <c r="AP346" s="692"/>
      <c r="AQ346" s="692"/>
      <c r="AR346" s="692"/>
      <c r="AS346" s="692"/>
      <c r="AT346" s="691">
        <f>CE346</f>
        <v/>
      </c>
      <c r="AU346" s="691">
        <f>CF346</f>
        <v/>
      </c>
      <c r="AV346" s="813"/>
      <c r="AW346" s="813"/>
      <c r="AX346" s="197">
        <f>CZ346</f>
        <v/>
      </c>
      <c r="AY346" s="197">
        <f>DE346</f>
        <v/>
      </c>
      <c r="AZ346" s="3379">
        <f>CO346</f>
        <v/>
      </c>
      <c r="BA346" s="3380"/>
      <c r="BB346" s="197">
        <f>CP346</f>
        <v/>
      </c>
      <c r="BC346" s="813"/>
      <c r="BD346" s="197">
        <f>CR346</f>
        <v/>
      </c>
      <c r="BE346" s="121">
        <f>CS346</f>
        <v/>
      </c>
      <c r="BF346" s="122">
        <f>CT346*60</f>
        <v/>
      </c>
      <c r="BG346" s="121">
        <f>BE346</f>
        <v/>
      </c>
      <c r="BH346" s="122">
        <f>CU346*60</f>
        <v/>
      </c>
      <c r="BI346" s="122">
        <f>CV346</f>
        <v/>
      </c>
      <c r="BJ346" s="117"/>
      <c r="BK346" s="812">
        <f>Overview!$E$7</f>
        <v/>
      </c>
      <c r="BL346" s="117"/>
      <c r="BM346" s="836">
        <f>CW346</f>
        <v/>
      </c>
      <c r="BN346" s="812">
        <f>Overview!$P$153</f>
        <v/>
      </c>
      <c r="BO346" s="117" t="inlineStr">
        <is>
          <t>Revisar: la misma frecuencia aparece con varios canales en esta banda (18050 / 18300 / 18525)</t>
        </is>
      </c>
      <c r="BP346" s="117"/>
      <c r="BQ346" s="115"/>
      <c r="BR346" s="1478"/>
      <c r="BS346" s="1548"/>
      <c r="BT346" s="2127" t="inlineStr">
        <is>
          <t>LTE CATM1</t>
        </is>
      </c>
      <c r="BU346" s="2089" t="inlineStr">
        <is>
          <t>FDD1</t>
        </is>
      </c>
      <c r="BV346" s="430">
        <f>Overview!$H$29</f>
        <v/>
      </c>
      <c r="BW346" s="2010"/>
      <c r="BX346" s="2089"/>
      <c r="BY346" s="882"/>
      <c r="BZ346" s="1721">
        <f>IF(COUNT('Conducted LTE CATM1'!$AH$3:$AH$265)=0,15,INDEX('Conducted LTE CATM1'!$M$3:$M$265,MATCH(MAX('Conducted LTE CATM1'!$AH$3:$AH$265),'Conducted LTE CATM1'!$AH$3:$AH$265,0)))</f>
        <v>15</v>
      </c>
      <c r="CA346" s="467" t="str">
        <f>CA345</f>
        <v>TBD</v>
      </c>
      <c r="CB346" s="200">
        <v>5</v>
      </c>
      <c r="CC346" s="1679">
        <f>IF(COUNT('Conducted LTE CATM1'!$AH$3:$AH$265)=0,18300,INDEX('Conducted LTE CATM1'!$T$3:$T$265,MATCH(MAX('Conducted LTE CATM1'!$AH$3:$AH$265),'Conducted LTE CATM1'!$AH$3:$AH$265,0)))</f>
        <v>18300</v>
      </c>
      <c r="CD346" s="1679">
        <f>IF(COUNT('Conducted LTE CATM1'!$AH$3:$AH$265)=0,1950,INDEX('Conducted LTE CATM1'!$U$3:$U$265,MATCH(MAX('Conducted LTE CATM1'!$AH$3:$AH$265),'Conducted LTE CATM1'!$AH$3:$AH$265,0)))</f>
        <v>1950</v>
      </c>
      <c r="CE346" s="1523"/>
      <c r="CF346" s="1523"/>
      <c r="CG346" s="387" t="str">
        <f>IF(OR($BY$291="",$BY$291=""),"",$BY$291)</f>
        <v/>
      </c>
      <c r="CH346" s="387">
        <f>BZ346</f>
        <v/>
      </c>
      <c r="CI346" s="387">
        <f>CA346</f>
        <v/>
      </c>
      <c r="CJ346" s="1527"/>
      <c r="CK346" s="2042"/>
      <c r="CL346" s="206">
        <f>IF(CF346=""," ",IF(ABS(CE346-CF346)&lt;=0.125,"Valid","Not valid"))</f>
        <v/>
      </c>
      <c r="CM346" s="207">
        <f> IF(CE346="","",IF(AND(CE346&lt;&gt;"",CF346=""),IF(CE346&gt;=1,"Medir+Sig Max","No"),IF(CF346&lt;&gt;"",IF(CF346&gt;=1,"Medir+Sig Max","No"),"")))</f>
        <v/>
      </c>
      <c r="CN346" s="1787"/>
      <c r="CO346" s="220">
        <f>IF(CK346="",IF(AND(CE346="",CF346=""),"",IF(CF346="",IF(DE346&gt;1,ROUND(DE346*CE346,3),CE346),IF(DE346&gt;1,ROUND(DE346*CF346,3),CF346))),IF(AND(CE346="",CF346=""),"",IF(CF346="",IF(DE346&gt;1,ROUND(DE346*CE346*(1/(CK346)),3),CE346*(1/(CK346))),IF(DE346&gt;1,ROUND(DE346*CF346*(1/(CK346)),3),CF346*(1/(CK346))))))</f>
        <v/>
      </c>
      <c r="CP346" s="2043">
        <f>IF(COUNTIF(Overview!K12:K14,TRUE)&gt;0,2,IF(COUNTIF(Overview!L12:L14,TRUE)&gt;0,4,0))</f>
        <v/>
      </c>
      <c r="CQ346" s="1472">
        <f>IF(CO346="","",IF(CO346&gt;CP346,"Fail","Pass"))</f>
        <v/>
      </c>
      <c r="CR346" s="1481"/>
      <c r="CS346" s="1565">
        <f>MyTimestamp(CO346)</f>
        <v/>
      </c>
      <c r="CT346" s="1531">
        <f>IF(CE346="",0,15)+IF(CF346="",0,15)</f>
        <v/>
      </c>
      <c r="CU346" s="1532">
        <f>IF(CT346=0,0,2)</f>
        <v/>
      </c>
      <c r="CV346" s="859"/>
      <c r="CW346" s="859"/>
      <c r="CX346" s="2038"/>
      <c r="CY346" s="2044"/>
      <c r="CZ346" s="1543">
        <f>10^(CJ346/20)*100-100</f>
        <v/>
      </c>
      <c r="DA346" s="1331"/>
      <c r="DB346" s="709"/>
      <c r="DC346" s="777">
        <f>IF(DA346="","",10^(DA346/10))</f>
        <v/>
      </c>
      <c r="DD346" s="1377">
        <f>IF(ISNUMBER(DB346)=FALSE,"",10^(DB346/10))</f>
        <v/>
      </c>
      <c r="DE346" s="1543">
        <f>IF(AND(ISNUMBER(DC346),ISNUMBER(DD346)),IF(DC346/DD346&gt;1,ROUND((DC346)/DD346,3),1),1)</f>
        <v/>
      </c>
      <c r="DF346" s="1670">
        <f>IF(ISNUMBER(CO346),IF(CO346&gt;=CP346*0.90625,"!!!MEASURE other two 1RB modes!!!  To include the results for these two additional RB modes please use any row below free (for example otehr band) and replace the information of each field (tech, band, freq, etc...) with the proper one",""),"")</f>
        <v/>
      </c>
      <c r="DG346" s="1541"/>
      <c r="DH346" s="1541"/>
      <c r="DI346" s="1541"/>
      <c r="DJ346" s="1541"/>
      <c r="DK346" s="1541"/>
      <c r="DL346" s="1541"/>
      <c r="DM346" s="1541"/>
      <c r="DN346" s="1541"/>
      <c r="DO346" s="1541"/>
      <c r="DP346" s="1541"/>
      <c r="DQ346" s="1541"/>
      <c r="DR346" s="1541"/>
    </row>
    <row r="347" ht="12.75" x14ac:dyDescent="0.2">
      <c r="A347" s="1541"/>
      <c r="B347" s="1541"/>
      <c r="C347"/>
      <c r="D347" s="130">
        <f>IF(BX$337="Close to Ear","EN 62209-1","EN 62209-2")</f>
        <v/>
      </c>
      <c r="E347" s="130">
        <f>IF(CG347="Close to Ear","2016","2010/A1:2019")</f>
        <v/>
      </c>
      <c r="F347" s="1488" t="inlineStr">
        <is>
          <t>5.3</t>
        </is>
      </c>
      <c r="G347" s="1497"/>
      <c r="H347" s="120">
        <f>BV347</f>
        <v/>
      </c>
      <c r="I347" s="120">
        <f>BW347</f>
        <v/>
      </c>
      <c r="J347" s="687" t="inlineStr">
        <is>
          <t>Cat M1</t>
        </is>
      </c>
      <c r="K347" s="194" t="inlineStr">
        <is>
          <t>FDD1</t>
        </is>
      </c>
      <c r="L347" s="115"/>
      <c r="M347" s="120">
        <v>15</v>
      </c>
      <c r="N347" s="119" t="inlineStr">
        <is>
          <t>16QAM</t>
        </is>
      </c>
      <c r="O347" s="131"/>
      <c r="P347" s="6597">
        <v>0</v>
      </c>
      <c r="Q347" s="131">
        <v>3</v>
      </c>
      <c r="R347" s="131">
        <v>0</v>
      </c>
      <c r="S347" s="120"/>
      <c r="T347" s="120">
        <v>18300</v>
      </c>
      <c r="U347" s="120">
        <v>1950</v>
      </c>
      <c r="V347" s="119"/>
      <c r="W347" s="197"/>
      <c r="X347" s="119"/>
      <c r="Y347" s="119"/>
      <c r="Z347" s="119"/>
      <c r="AA347" s="115"/>
      <c r="AB347" s="115"/>
      <c r="AC347" s="689">
        <f>IF(OR(BX$337="Close to Ear",BX$337="Close to Head"),"Head",IF(BX$337="Extremity","Extremity","Body"))</f>
        <v/>
      </c>
      <c r="AD347" s="690">
        <f>CA347</f>
        <v/>
      </c>
      <c r="AE347" s="688">
        <f>CB347</f>
        <v/>
      </c>
      <c r="AF347" s="115"/>
      <c r="AG347" s="808">
        <f>IF(AZ347="","N/A",IF(CQ347="Pass","P","F"))</f>
        <v/>
      </c>
      <c r="AH347" s="129"/>
      <c r="AI347" s="129"/>
      <c r="AJ347" s="129"/>
      <c r="AK347" s="119"/>
      <c r="AL347" s="115"/>
      <c r="AM347" s="119"/>
      <c r="AN347" s="119"/>
      <c r="AO347" s="692"/>
      <c r="AP347" s="692"/>
      <c r="AQ347" s="692"/>
      <c r="AR347" s="692"/>
      <c r="AS347" s="692"/>
      <c r="AT347" s="691">
        <f>CE347</f>
        <v/>
      </c>
      <c r="AU347" s="691">
        <f>CF347</f>
        <v/>
      </c>
      <c r="AV347" s="813"/>
      <c r="AW347" s="813"/>
      <c r="AX347" s="197">
        <f>CZ347</f>
        <v/>
      </c>
      <c r="AY347" s="197">
        <f>DE347</f>
        <v/>
      </c>
      <c r="AZ347" s="3379">
        <f>CO347</f>
        <v/>
      </c>
      <c r="BA347" s="3380"/>
      <c r="BB347" s="197">
        <f>CP347</f>
        <v/>
      </c>
      <c r="BC347" s="813"/>
      <c r="BD347" s="197">
        <f>CR347</f>
        <v/>
      </c>
      <c r="BE347" s="121">
        <f>CS347</f>
        <v/>
      </c>
      <c r="BF347" s="122">
        <f>CT347*60</f>
        <v/>
      </c>
      <c r="BG347" s="121">
        <f>BE347</f>
        <v/>
      </c>
      <c r="BH347" s="122">
        <f>CU347*60</f>
        <v/>
      </c>
      <c r="BI347" s="122">
        <f>CV347</f>
        <v/>
      </c>
      <c r="BJ347" s="117"/>
      <c r="BK347" s="812">
        <f>Overview!$E$7</f>
        <v/>
      </c>
      <c r="BL347" s="117"/>
      <c r="BM347" s="836">
        <f>CW347</f>
        <v/>
      </c>
      <c r="BN347" s="812">
        <f>Overview!$P$153</f>
        <v/>
      </c>
      <c r="BO347" s="117" t="inlineStr">
        <is>
          <t>Revisar: la misma frecuencia aparece con varios canales en esta banda (18050 / 18300 / 18525)</t>
        </is>
      </c>
      <c r="BP347" s="117"/>
      <c r="BQ347" s="115"/>
      <c r="BR347" s="1478"/>
      <c r="BS347" s="1548"/>
      <c r="BT347" s="2127" t="inlineStr">
        <is>
          <t>LTE CATM1</t>
        </is>
      </c>
      <c r="BU347" s="2089" t="inlineStr">
        <is>
          <t>FDD1</t>
        </is>
      </c>
      <c r="BV347" s="430">
        <f>Overview!$H$29</f>
        <v/>
      </c>
      <c r="BW347" s="2010"/>
      <c r="BX347" s="2089"/>
      <c r="BY347" s="924"/>
      <c r="BZ347" s="1721">
        <f>IF(COUNT('Conducted LTE CATM1'!$AH$3:$AH$265)=0,15,INDEX('Conducted LTE CATM1'!$M$3:$M$265,MATCH(MAX('Conducted LTE CATM1'!$AH$3:$AH$265),'Conducted LTE CATM1'!$AH$3:$AH$265,0)))</f>
        <v>15</v>
      </c>
      <c r="CA347" s="468" t="str">
        <f>CA346</f>
        <v>TBD</v>
      </c>
      <c r="CB347" s="201">
        <v>5</v>
      </c>
      <c r="CC347" s="1059">
        <f>IF(COUNT('Conducted LTE CATM1'!$AH$3:$AH$265)=0,18300,INDEX('Conducted LTE CATM1'!$T$3:$T$265,MATCH(MAX('Conducted LTE CATM1'!$AH$3:$AH$265),'Conducted LTE CATM1'!$AH$3:$AH$265,0)))</f>
        <v>18300</v>
      </c>
      <c r="CD347" s="1059">
        <f>IF(COUNT('Conducted LTE CATM1'!$AH$3:$AH$265)=0,1950,INDEX('Conducted LTE CATM1'!$U$3:$U$265,MATCH(MAX('Conducted LTE CATM1'!$AH$3:$AH$265),'Conducted LTE CATM1'!$AH$3:$AH$265,0)))</f>
        <v>1950</v>
      </c>
      <c r="CE347" s="1523"/>
      <c r="CF347" s="1523"/>
      <c r="CG347" s="387" t="str">
        <f>IF(OR($BY$291="",$BY$291=""),"",$BY$291)</f>
        <v/>
      </c>
      <c r="CH347" s="387">
        <f>BZ347</f>
        <v/>
      </c>
      <c r="CI347" s="387">
        <f>CA347</f>
        <v/>
      </c>
      <c r="CJ347" s="1527"/>
      <c r="CK347" s="2042"/>
      <c r="CL347" s="206">
        <f>IF(CF347=""," ",IF(ABS(CE347-CF347)&lt;=0.125,"Valid","Not valid"))</f>
        <v/>
      </c>
      <c r="CM347" s="207">
        <f> IF(CE347="","",IF(AND(CE347&lt;&gt;"",CF347=""),IF(CE347&gt;=1,"Medir+Sig Max","No"),IF(CF347&lt;&gt;"",IF(CF347&gt;=1,"Medir+Sig Max","No"),"")))</f>
        <v/>
      </c>
      <c r="CN347" s="1787"/>
      <c r="CO347" s="220">
        <f>IF(CK347="",IF(AND(CE347="",CF347=""),"",IF(CF347="",IF(DE347&gt;1,ROUND(DE347*CE347,3),CE347),IF(DE347&gt;1,ROUND(DE347*CF347,3),CF347))),IF(AND(CE347="",CF347=""),"",IF(CF347="",IF(DE347&gt;1,ROUND(DE347*CE347*(1/(CK347)),3),CE347*(1/(CK347))),IF(DE347&gt;1,ROUND(DE347*CF347*(1/(CK347)),3),CF347*(1/(CK347))))))</f>
        <v/>
      </c>
      <c r="CP347" s="2043">
        <f>IF(COUNTIF(Overview!K12:K14,TRUE)&gt;0,2,IF(COUNTIF(Overview!L12:L14,TRUE)&gt;0,4,0))</f>
        <v/>
      </c>
      <c r="CQ347" s="1472">
        <f>IF(CO347="","",IF(CO347&gt;CP347,"Fail","Pass"))</f>
        <v/>
      </c>
      <c r="CR347" s="1481"/>
      <c r="CS347" s="1565">
        <f>MyTimestamp(CO347)</f>
        <v/>
      </c>
      <c r="CT347" s="1531">
        <f>IF(CE347="",0,15)+IF(CF347="",0,15)</f>
        <v/>
      </c>
      <c r="CU347" s="1532">
        <f>IF(CT347=0,0,2)</f>
        <v/>
      </c>
      <c r="CV347" s="859"/>
      <c r="CW347" s="859"/>
      <c r="CX347" s="2038"/>
      <c r="CY347" s="2044"/>
      <c r="CZ347" s="1543">
        <f>10^(CJ347/20)*100-100</f>
        <v/>
      </c>
      <c r="DA347" s="1331"/>
      <c r="DB347" s="709"/>
      <c r="DC347" s="777">
        <f>IF(DA347="","",10^(DA347/10))</f>
        <v/>
      </c>
      <c r="DD347" s="1377">
        <f>IF(ISNUMBER(DB347)=FALSE,"",10^(DB347/10))</f>
        <v/>
      </c>
      <c r="DE347" s="1543">
        <f>IF(AND(ISNUMBER(DC347),ISNUMBER(DD347)),IF(DC347/DD347&gt;1,ROUND((DC347)/DD347,3),1),1)</f>
        <v/>
      </c>
      <c r="DF347" s="1670">
        <f>IF(ISNUMBER(CO347),IF(CO347&gt;=CP347*0.90625,"!!!MEASURE other two 1RB modes!!!  To include the results for these two additional RB modes please use any row below free (for example otehr band) and replace the information of each field (tech, band, freq, etc...) with the proper one",""),"")</f>
        <v/>
      </c>
      <c r="DG347" s="1541"/>
      <c r="DH347" s="1541"/>
      <c r="DI347" s="1541"/>
      <c r="DJ347" s="1541"/>
      <c r="DK347" s="1541"/>
      <c r="DL347" s="1541"/>
      <c r="DM347" s="1541"/>
      <c r="DN347" s="1541"/>
      <c r="DO347" s="1541"/>
      <c r="DP347" s="1541"/>
      <c r="DQ347" s="1541"/>
      <c r="DR347" s="1541"/>
    </row>
    <row r="348" ht="12.75" x14ac:dyDescent="0.2">
      <c r="A348" s="1541"/>
      <c r="B348" s="1541"/>
      <c r="C348"/>
      <c r="D348" s="130">
        <f>IF(BX$337="Close to Ear","EN 62209-1","EN 62209-2")</f>
        <v/>
      </c>
      <c r="E348" s="130">
        <f>IF(CG348="Close to Ear","2016","2010/A1:2019")</f>
        <v/>
      </c>
      <c r="F348" s="1488" t="inlineStr">
        <is>
          <t>5.3</t>
        </is>
      </c>
      <c r="G348" s="1497"/>
      <c r="H348" s="120">
        <f>BV348</f>
        <v/>
      </c>
      <c r="I348" s="120">
        <f>BW348</f>
        <v/>
      </c>
      <c r="J348" s="687" t="inlineStr">
        <is>
          <t>Cat M1</t>
        </is>
      </c>
      <c r="K348" s="194" t="inlineStr">
        <is>
          <t>FDD1</t>
        </is>
      </c>
      <c r="L348" s="115"/>
      <c r="M348" s="120">
        <v>15</v>
      </c>
      <c r="N348" s="119" t="inlineStr">
        <is>
          <t>16QAM</t>
        </is>
      </c>
      <c r="O348" s="131"/>
      <c r="P348" s="6597">
        <v>0</v>
      </c>
      <c r="Q348" s="131">
        <v>3</v>
      </c>
      <c r="R348" s="131">
        <v>0</v>
      </c>
      <c r="S348" s="120"/>
      <c r="T348" s="120">
        <v>18300</v>
      </c>
      <c r="U348" s="120">
        <v>1950</v>
      </c>
      <c r="V348" s="119"/>
      <c r="W348" s="197"/>
      <c r="X348" s="119"/>
      <c r="Y348" s="119"/>
      <c r="Z348" s="119"/>
      <c r="AA348" s="115"/>
      <c r="AB348" s="115"/>
      <c r="AC348" s="689">
        <f>IF(OR(BX$337="Close to Ear",BX$337="Close to Head"),"Head",IF(BX$337="Extremity","Extremity","Body"))</f>
        <v/>
      </c>
      <c r="AD348" s="690">
        <f>CA348</f>
        <v/>
      </c>
      <c r="AE348" s="688">
        <f>CB348</f>
        <v/>
      </c>
      <c r="AF348" s="115"/>
      <c r="AG348" s="808">
        <f>IF(AZ348="","N/A",IF(CQ348="Pass","P","F"))</f>
        <v/>
      </c>
      <c r="AH348" s="129"/>
      <c r="AI348" s="129"/>
      <c r="AJ348" s="129"/>
      <c r="AK348" s="119"/>
      <c r="AL348" s="115"/>
      <c r="AM348" s="119"/>
      <c r="AN348" s="119"/>
      <c r="AO348" s="692"/>
      <c r="AP348" s="692"/>
      <c r="AQ348" s="692"/>
      <c r="AR348" s="692"/>
      <c r="AS348" s="692"/>
      <c r="AT348" s="691">
        <f>CE348</f>
        <v/>
      </c>
      <c r="AU348" s="691">
        <f>CF348</f>
        <v/>
      </c>
      <c r="AV348" s="813"/>
      <c r="AW348" s="813"/>
      <c r="AX348" s="197">
        <f>CZ348</f>
        <v/>
      </c>
      <c r="AY348" s="197">
        <f>DE348</f>
        <v/>
      </c>
      <c r="AZ348" s="3379">
        <f>CO348</f>
        <v/>
      </c>
      <c r="BA348" s="3380"/>
      <c r="BB348" s="197">
        <f>CP348</f>
        <v/>
      </c>
      <c r="BC348" s="813"/>
      <c r="BD348" s="197">
        <f>CR348</f>
        <v/>
      </c>
      <c r="BE348" s="121">
        <f>CS348</f>
        <v/>
      </c>
      <c r="BF348" s="122">
        <f>CT348*60</f>
        <v/>
      </c>
      <c r="BG348" s="121">
        <f>BE348</f>
        <v/>
      </c>
      <c r="BH348" s="122">
        <f>CU348*60</f>
        <v/>
      </c>
      <c r="BI348" s="122">
        <f>CV348</f>
        <v/>
      </c>
      <c r="BJ348" s="117"/>
      <c r="BK348" s="812">
        <f>Overview!$E$7</f>
        <v/>
      </c>
      <c r="BL348" s="117"/>
      <c r="BM348" s="836">
        <f>CW348</f>
        <v/>
      </c>
      <c r="BN348" s="812">
        <f>Overview!$P$153</f>
        <v/>
      </c>
      <c r="BO348" s="117" t="inlineStr">
        <is>
          <t>Revisar: la misma frecuencia aparece con varios canales en esta banda (18050 / 18300 / 18525)</t>
        </is>
      </c>
      <c r="BP348" s="117"/>
      <c r="BQ348" s="115"/>
      <c r="BR348" s="1478"/>
      <c r="BS348" s="1548"/>
      <c r="BT348" s="2127" t="inlineStr">
        <is>
          <t>LTE CATM1</t>
        </is>
      </c>
      <c r="BU348" s="2089" t="inlineStr">
        <is>
          <t>FDD1</t>
        </is>
      </c>
      <c r="BV348" s="430">
        <f>Overview!$H$29</f>
        <v/>
      </c>
      <c r="BW348" s="2010"/>
      <c r="BX348" s="2089"/>
      <c r="BY348" s="2133"/>
      <c r="BZ348" s="2131">
        <f>IF(COUNT('Conducted LTE CATM1'!$AH$3:$AH$265)=0,15,INDEX('Conducted LTE CATM1'!$M$3:$M$265,MATCH(MAX('Conducted LTE CATM1'!$AH$3:$AH$265),'Conducted LTE CATM1'!$AH$3:$AH$265,0)))</f>
        <v>15</v>
      </c>
      <c r="CA348" s="466" t="str">
        <f>CA347</f>
        <v>TBD</v>
      </c>
      <c r="CB348" s="200">
        <v>5</v>
      </c>
      <c r="CC348" s="881">
        <f>IF(COUNT('Conducted LTE CATM1'!$AH$3:$AH$265)=0,18300,INDEX('Conducted LTE CATM1'!$T$3:$T$265,MATCH(MAX('Conducted LTE CATM1'!$AH$3:$AH$265),'Conducted LTE CATM1'!$AH$3:$AH$265,0)))</f>
        <v>18300</v>
      </c>
      <c r="CD348" s="881">
        <f>IF(COUNT('Conducted LTE CATM1'!$AH$3:$AH$265)=0,1950,INDEX('Conducted LTE CATM1'!$U$3:$U$265,MATCH(MAX('Conducted LTE CATM1'!$AH$3:$AH$265),'Conducted LTE CATM1'!$AH$3:$AH$265,0)))</f>
        <v>1950</v>
      </c>
      <c r="CE348" s="1523"/>
      <c r="CF348" s="1523"/>
      <c r="CG348" s="387" t="str">
        <f>IF(OR($BY$291="",$BY$291=""),"",$BY$291)</f>
        <v/>
      </c>
      <c r="CH348" s="387">
        <f>BZ348</f>
        <v/>
      </c>
      <c r="CI348" s="387">
        <f>CA348</f>
        <v/>
      </c>
      <c r="CJ348" s="1527"/>
      <c r="CK348" s="2042"/>
      <c r="CL348" s="206">
        <f>IF(CF348=""," ",IF(ABS(CE348-CF348)&lt;=0.125,"Valid","Not valid"))</f>
        <v/>
      </c>
      <c r="CM348" s="207">
        <f> IF(CE348="","",IF(AND(CE348&lt;&gt;"",CF348=""),IF(CE348&gt;=1,"Medir+Sig Max","No"),IF(CF348&lt;&gt;"",IF(CF348&gt;=1,"Medir+Sig Max","No"),"")))</f>
        <v/>
      </c>
      <c r="CN348" s="1787"/>
      <c r="CO348" s="220">
        <f>IF(CK348="",IF(AND(CE348="",CF348=""),"",IF(CF348="",IF(DE348&gt;1,ROUND(DE348*CE348,3),CE348),IF(DE348&gt;1,ROUND(DE348*CF348,3),CF348))),IF(AND(CE348="",CF348=""),"",IF(CF348="",IF(DE348&gt;1,ROUND(DE348*CE348*(1/(CK348)),3),CE348*(1/(CK348))),IF(DE348&gt;1,ROUND(DE348*CF348*(1/(CK348)),3),CF348*(1/(CK348))))))</f>
        <v/>
      </c>
      <c r="CP348" s="2043">
        <f>IF(COUNTIF(Overview!K12:K14,TRUE)&gt;0,2,IF(COUNTIF(Overview!L12:L14,TRUE)&gt;0,4,0))</f>
        <v/>
      </c>
      <c r="CQ348" s="1472">
        <f>IF(CO348="","",IF(CO348&gt;CP348,"Fail","Pass"))</f>
        <v/>
      </c>
      <c r="CR348" s="1481"/>
      <c r="CS348" s="1565">
        <f>MyTimestamp(CO348)</f>
        <v/>
      </c>
      <c r="CT348" s="1531">
        <f>IF(CE348="",0,15)+IF(CF348="",0,15)</f>
        <v/>
      </c>
      <c r="CU348" s="1532">
        <f>IF(CT348=0,0,2)</f>
        <v/>
      </c>
      <c r="CV348" s="859"/>
      <c r="CW348" s="859"/>
      <c r="CX348" s="2038"/>
      <c r="CY348" s="2044"/>
      <c r="CZ348" s="1543">
        <f>10^(CJ348/20)*100-100</f>
        <v/>
      </c>
      <c r="DA348" s="1331"/>
      <c r="DB348" s="709"/>
      <c r="DC348" s="777">
        <f>IF(DA348="","",10^(DA348/10))</f>
        <v/>
      </c>
      <c r="DD348" s="1377">
        <f>IF(ISNUMBER(DB348)=FALSE,"",10^(DB348/10))</f>
        <v/>
      </c>
      <c r="DE348" s="1543">
        <f>IF(AND(ISNUMBER(DC348),ISNUMBER(DD348)),IF(DC348/DD348&gt;1,ROUND((DC348)/DD348,3),1),1)</f>
        <v/>
      </c>
      <c r="DF348" s="1541"/>
      <c r="DG348" s="1541"/>
      <c r="DH348" s="1541"/>
      <c r="DI348" s="1541"/>
      <c r="DJ348" s="1541"/>
      <c r="DK348" s="1541"/>
      <c r="DL348" s="1541"/>
      <c r="DM348" s="1541"/>
      <c r="DN348" s="1541"/>
      <c r="DO348" s="1541"/>
      <c r="DP348" s="1541"/>
      <c r="DQ348" s="1541"/>
      <c r="DR348" s="1541"/>
    </row>
    <row r="349" ht="12.75" x14ac:dyDescent="0.2">
      <c r="A349" s="1541"/>
      <c r="B349" s="1541"/>
      <c r="C349"/>
      <c r="D349" s="130">
        <f>IF(BX$337="Close to Ear","EN 62209-1","EN 62209-2")</f>
        <v/>
      </c>
      <c r="E349" s="130">
        <f>IF(CG349="Close to Ear","2016","2010/A1:2019")</f>
        <v/>
      </c>
      <c r="F349" s="1488" t="inlineStr">
        <is>
          <t>5.3</t>
        </is>
      </c>
      <c r="G349" s="1497"/>
      <c r="H349" s="120">
        <f>BV349</f>
        <v/>
      </c>
      <c r="I349" s="120">
        <f>BW349</f>
        <v/>
      </c>
      <c r="J349" s="687" t="inlineStr">
        <is>
          <t>Cat M1</t>
        </is>
      </c>
      <c r="K349" s="194" t="inlineStr">
        <is>
          <t>FDD1</t>
        </is>
      </c>
      <c r="L349" s="115"/>
      <c r="M349" s="120">
        <v>15</v>
      </c>
      <c r="N349" s="119" t="inlineStr">
        <is>
          <t>16QAM</t>
        </is>
      </c>
      <c r="O349" s="131"/>
      <c r="P349" s="6597">
        <v>0</v>
      </c>
      <c r="Q349" s="131">
        <v>3</v>
      </c>
      <c r="R349" s="131">
        <v>0</v>
      </c>
      <c r="S349" s="120"/>
      <c r="T349" s="120">
        <v>18300</v>
      </c>
      <c r="U349" s="120">
        <v>1950</v>
      </c>
      <c r="V349" s="119"/>
      <c r="W349" s="197"/>
      <c r="X349" s="119"/>
      <c r="Y349" s="119"/>
      <c r="Z349" s="119"/>
      <c r="AA349" s="115"/>
      <c r="AB349" s="115"/>
      <c r="AC349" s="689">
        <f>IF(OR(BX$337="Close to Ear",BX$337="Close to Head"),"Head",IF(BX$337="Extremity","Extremity","Body"))</f>
        <v/>
      </c>
      <c r="AD349" s="690">
        <f>CA349</f>
        <v/>
      </c>
      <c r="AE349" s="688">
        <f>CB349</f>
        <v/>
      </c>
      <c r="AF349" s="115"/>
      <c r="AG349" s="808">
        <f>IF(AZ349="","N/A",IF(CQ349="Pass","P","F"))</f>
        <v/>
      </c>
      <c r="AH349" s="129"/>
      <c r="AI349" s="129"/>
      <c r="AJ349" s="129"/>
      <c r="AK349" s="119"/>
      <c r="AL349" s="115"/>
      <c r="AM349" s="119"/>
      <c r="AN349" s="119"/>
      <c r="AO349" s="692"/>
      <c r="AP349" s="692"/>
      <c r="AQ349" s="692"/>
      <c r="AR349" s="692"/>
      <c r="AS349" s="692"/>
      <c r="AT349" s="691">
        <f>CE349</f>
        <v/>
      </c>
      <c r="AU349" s="691">
        <f>CF349</f>
        <v/>
      </c>
      <c r="AV349" s="813"/>
      <c r="AW349" s="813"/>
      <c r="AX349" s="197">
        <f>CZ349</f>
        <v/>
      </c>
      <c r="AY349" s="197">
        <f>DE349</f>
        <v/>
      </c>
      <c r="AZ349" s="3379">
        <f>CO349</f>
        <v/>
      </c>
      <c r="BA349" s="3380"/>
      <c r="BB349" s="197">
        <f>CP349</f>
        <v/>
      </c>
      <c r="BC349" s="813"/>
      <c r="BD349" s="197">
        <f>CR349</f>
        <v/>
      </c>
      <c r="BE349" s="121">
        <f>CS349</f>
        <v/>
      </c>
      <c r="BF349" s="122">
        <f>CT349*60</f>
        <v/>
      </c>
      <c r="BG349" s="121">
        <f>BE349</f>
        <v/>
      </c>
      <c r="BH349" s="122">
        <f>CU349*60</f>
        <v/>
      </c>
      <c r="BI349" s="122">
        <f>CV349</f>
        <v/>
      </c>
      <c r="BJ349" s="117"/>
      <c r="BK349" s="812">
        <f>Overview!$E$7</f>
        <v/>
      </c>
      <c r="BL349" s="117"/>
      <c r="BM349" s="836">
        <f>CW349</f>
        <v/>
      </c>
      <c r="BN349" s="812">
        <f>Overview!$P$153</f>
        <v/>
      </c>
      <c r="BO349" s="117" t="inlineStr">
        <is>
          <t>Revisar: la misma frecuencia aparece con varios canales en esta banda (18050 / 18300 / 18525)</t>
        </is>
      </c>
      <c r="BP349" s="117"/>
      <c r="BQ349" s="115"/>
      <c r="BR349" s="1478"/>
      <c r="BS349" s="1548"/>
      <c r="BT349" s="2127" t="inlineStr">
        <is>
          <t>LTE CATM1</t>
        </is>
      </c>
      <c r="BU349" s="2089" t="inlineStr">
        <is>
          <t>FDD1</t>
        </is>
      </c>
      <c r="BV349" s="430">
        <f>Overview!$H$29</f>
        <v/>
      </c>
      <c r="BW349" s="2010"/>
      <c r="BX349" s="2089"/>
      <c r="BY349" s="2129"/>
      <c r="BZ349" s="2131">
        <f>IF(COUNT('Conducted LTE CATM1'!$AH$3:$AH$265)=0,15,INDEX('Conducted LTE CATM1'!$M$3:$M$265,MATCH(MAX('Conducted LTE CATM1'!$AH$3:$AH$265),'Conducted LTE CATM1'!$AH$3:$AH$265,0)))</f>
        <v>15</v>
      </c>
      <c r="CA349" s="467" t="str">
        <f>CA348</f>
        <v>TBD</v>
      </c>
      <c r="CB349" s="200">
        <v>5</v>
      </c>
      <c r="CC349" s="1679">
        <f>IF(COUNT('Conducted LTE CATM1'!$AH$3:$AH$265)=0,18300,INDEX('Conducted LTE CATM1'!$T$3:$T$265,MATCH(MAX('Conducted LTE CATM1'!$AH$3:$AH$265),'Conducted LTE CATM1'!$AH$3:$AH$265,0)))</f>
        <v>18300</v>
      </c>
      <c r="CD349" s="1679">
        <f>IF(COUNT('Conducted LTE CATM1'!$AH$3:$AH$265)=0,1950,INDEX('Conducted LTE CATM1'!$U$3:$U$265,MATCH(MAX('Conducted LTE CATM1'!$AH$3:$AH$265),'Conducted LTE CATM1'!$AH$3:$AH$265,0)))</f>
        <v>1950</v>
      </c>
      <c r="CE349" s="1523"/>
      <c r="CF349" s="1523"/>
      <c r="CG349" s="387" t="str">
        <f>IF(OR($BY$291="",$BY$291=""),"",$BY$291)</f>
        <v/>
      </c>
      <c r="CH349" s="387">
        <f>BZ349</f>
        <v/>
      </c>
      <c r="CI349" s="387">
        <f>CA349</f>
        <v/>
      </c>
      <c r="CJ349" s="1527"/>
      <c r="CK349" s="2042"/>
      <c r="CL349" s="206">
        <f>IF(CF349=""," ",IF(ABS(CE349-CF349)&lt;=0.125,"Valid","Not valid"))</f>
        <v/>
      </c>
      <c r="CM349" s="207">
        <f> IF(CE349="","",IF(AND(CE349&lt;&gt;"",CF349=""),IF(CE349&gt;=1,"Medir+Sig Max","No"),IF(CF349&lt;&gt;"",IF(CF349&gt;=1,"Medir+Sig Max","No"),"")))</f>
        <v/>
      </c>
      <c r="CN349" s="1787"/>
      <c r="CO349" s="220">
        <f>IF(CK349="",IF(AND(CE349="",CF349=""),"",IF(CF349="",IF(DE349&gt;1,ROUND(DE349*CE349,3),CE349),IF(DE349&gt;1,ROUND(DE349*CF349,3),CF349))),IF(AND(CE349="",CF349=""),"",IF(CF349="",IF(DE349&gt;1,ROUND(DE349*CE349*(1/(CK349)),3),CE349*(1/(CK349))),IF(DE349&gt;1,ROUND(DE349*CF349*(1/(CK349)),3),CF349*(1/(CK349))))))</f>
        <v/>
      </c>
      <c r="CP349" s="2043">
        <f>IF(COUNTIF(Overview!K12:K14,TRUE)&gt;0,2,IF(COUNTIF(Overview!L12:L14,TRUE)&gt;0,4,0))</f>
        <v/>
      </c>
      <c r="CQ349" s="1472">
        <f>IF(CO349="","",IF(CO349&gt;CP349,"Fail","Pass"))</f>
        <v/>
      </c>
      <c r="CR349" s="1481"/>
      <c r="CS349" s="1565">
        <f>MyTimestamp(CO349)</f>
        <v/>
      </c>
      <c r="CT349" s="1531">
        <f>IF(CE349="",0,15)+IF(CF349="",0,15)</f>
        <v/>
      </c>
      <c r="CU349" s="1532">
        <f>IF(CT349=0,0,2)</f>
        <v/>
      </c>
      <c r="CV349" s="859"/>
      <c r="CW349" s="859"/>
      <c r="CX349" s="2038"/>
      <c r="CY349" s="2044"/>
      <c r="CZ349" s="1543">
        <f>10^(CJ349/20)*100-100</f>
        <v/>
      </c>
      <c r="DA349" s="1331"/>
      <c r="DB349" s="709"/>
      <c r="DC349" s="777">
        <f>IF(DA349="","",10^(DA349/10))</f>
        <v/>
      </c>
      <c r="DD349" s="1377">
        <f>IF(ISNUMBER(DB349)=FALSE,"",10^(DB349/10))</f>
        <v/>
      </c>
      <c r="DE349" s="1543">
        <f>IF(AND(ISNUMBER(DC349),ISNUMBER(DD349)),IF(DC349/DD349&gt;1,ROUND((DC349)/DD349,3),1),1)</f>
        <v/>
      </c>
      <c r="DF349" s="1541"/>
      <c r="DG349" s="1541"/>
      <c r="DH349" s="1541"/>
      <c r="DI349" s="1541"/>
      <c r="DJ349" s="1541"/>
      <c r="DK349" s="1541"/>
      <c r="DL349" s="1541"/>
      <c r="DM349" s="1541"/>
      <c r="DN349" s="1541"/>
      <c r="DO349" s="1541"/>
      <c r="DP349" s="1541"/>
      <c r="DQ349" s="1541"/>
      <c r="DR349" s="1541"/>
    </row>
    <row r="350" ht="12.75" x14ac:dyDescent="0.2">
      <c r="A350" s="1541"/>
      <c r="B350" s="1541"/>
      <c r="C350"/>
      <c r="D350" s="130">
        <f>IF(BX$337="Close to Ear","EN 62209-1","EN 62209-2")</f>
        <v/>
      </c>
      <c r="E350" s="130">
        <f>IF(CG350="Close to Ear","2016","2010/A1:2019")</f>
        <v/>
      </c>
      <c r="F350" s="1488" t="inlineStr">
        <is>
          <t>5.3</t>
        </is>
      </c>
      <c r="G350" s="1497"/>
      <c r="H350" s="120">
        <f>BV350</f>
        <v/>
      </c>
      <c r="I350" s="120">
        <f>BW350</f>
        <v/>
      </c>
      <c r="J350" s="687" t="inlineStr">
        <is>
          <t>Cat M1</t>
        </is>
      </c>
      <c r="K350" s="194" t="inlineStr">
        <is>
          <t>FDD1</t>
        </is>
      </c>
      <c r="L350" s="115"/>
      <c r="M350" s="120">
        <v>15</v>
      </c>
      <c r="N350" s="119" t="inlineStr">
        <is>
          <t>16QAM</t>
        </is>
      </c>
      <c r="O350" s="131"/>
      <c r="P350" s="6597">
        <v>0</v>
      </c>
      <c r="Q350" s="131">
        <v>3</v>
      </c>
      <c r="R350" s="131">
        <v>0</v>
      </c>
      <c r="S350" s="120"/>
      <c r="T350" s="120">
        <v>18300</v>
      </c>
      <c r="U350" s="120">
        <v>1950</v>
      </c>
      <c r="V350" s="119"/>
      <c r="W350" s="197"/>
      <c r="X350" s="119"/>
      <c r="Y350" s="119"/>
      <c r="Z350" s="119"/>
      <c r="AA350" s="115"/>
      <c r="AB350" s="115"/>
      <c r="AC350" s="689">
        <f>IF(OR(BX$337="Close to Ear",BX$337="Close to Head"),"Head",IF(BX$337="Extremity","Extremity","Body"))</f>
        <v/>
      </c>
      <c r="AD350" s="690">
        <f>CA350</f>
        <v/>
      </c>
      <c r="AE350" s="688">
        <f>CB350</f>
        <v/>
      </c>
      <c r="AF350" s="115"/>
      <c r="AG350" s="808">
        <f>IF(AZ350="","N/A",IF(CQ350="Pass","P","F"))</f>
        <v/>
      </c>
      <c r="AH350" s="129"/>
      <c r="AI350" s="129"/>
      <c r="AJ350" s="129"/>
      <c r="AK350" s="119"/>
      <c r="AL350" s="115"/>
      <c r="AM350" s="119"/>
      <c r="AN350" s="119"/>
      <c r="AO350" s="692"/>
      <c r="AP350" s="692"/>
      <c r="AQ350" s="692"/>
      <c r="AR350" s="692"/>
      <c r="AS350" s="692"/>
      <c r="AT350" s="691">
        <f>CE350</f>
        <v/>
      </c>
      <c r="AU350" s="691">
        <f>CF350</f>
        <v/>
      </c>
      <c r="AV350" s="813"/>
      <c r="AW350" s="813"/>
      <c r="AX350" s="197">
        <f>CZ350</f>
        <v/>
      </c>
      <c r="AY350" s="197">
        <f>DE350</f>
        <v/>
      </c>
      <c r="AZ350" s="3379">
        <f>CO350</f>
        <v/>
      </c>
      <c r="BA350" s="3380"/>
      <c r="BB350" s="197">
        <f>CP350</f>
        <v/>
      </c>
      <c r="BC350" s="813"/>
      <c r="BD350" s="197">
        <f>CR350</f>
        <v/>
      </c>
      <c r="BE350" s="121">
        <f>CS350</f>
        <v/>
      </c>
      <c r="BF350" s="122">
        <f>CT350*60</f>
        <v/>
      </c>
      <c r="BG350" s="121">
        <f>BE350</f>
        <v/>
      </c>
      <c r="BH350" s="122">
        <f>CU350*60</f>
        <v/>
      </c>
      <c r="BI350" s="122">
        <f>CV350</f>
        <v/>
      </c>
      <c r="BJ350" s="117"/>
      <c r="BK350" s="812">
        <f>Overview!$E$7</f>
        <v/>
      </c>
      <c r="BL350" s="117"/>
      <c r="BM350" s="836">
        <f>CW350</f>
        <v/>
      </c>
      <c r="BN350" s="812">
        <f>Overview!$P$153</f>
        <v/>
      </c>
      <c r="BO350" s="117" t="inlineStr">
        <is>
          <t>Revisar: la misma frecuencia aparece con varios canales en esta banda (18050 / 18300 / 18525)</t>
        </is>
      </c>
      <c r="BP350" s="117"/>
      <c r="BQ350" s="115"/>
      <c r="BR350" s="1478"/>
      <c r="BS350" s="1548"/>
      <c r="BT350" s="2127" t="inlineStr">
        <is>
          <t>LTE CATM1</t>
        </is>
      </c>
      <c r="BU350" s="2089" t="inlineStr">
        <is>
          <t>FDD1</t>
        </is>
      </c>
      <c r="BV350" s="430">
        <f>Overview!$H$29</f>
        <v/>
      </c>
      <c r="BW350" s="2010"/>
      <c r="BX350" s="1872"/>
      <c r="BY350" s="2132"/>
      <c r="BZ350" s="2131">
        <f>IF(COUNT('Conducted LTE CATM1'!$AH$3:$AH$265)=0,15,INDEX('Conducted LTE CATM1'!$M$3:$M$265,MATCH(MAX('Conducted LTE CATM1'!$AH$3:$AH$265),'Conducted LTE CATM1'!$AH$3:$AH$265,0)))</f>
        <v>15</v>
      </c>
      <c r="CA350" s="468" t="str">
        <f>CA349</f>
        <v>TBD</v>
      </c>
      <c r="CB350" s="201">
        <v>5</v>
      </c>
      <c r="CC350" s="1059">
        <f>IF(COUNT('Conducted LTE CATM1'!$AH$3:$AH$265)=0,18300,INDEX('Conducted LTE CATM1'!$T$3:$T$265,MATCH(MAX('Conducted LTE CATM1'!$AH$3:$AH$265),'Conducted LTE CATM1'!$AH$3:$AH$265,0)))</f>
        <v>18300</v>
      </c>
      <c r="CD350" s="1059">
        <f>IF(COUNT('Conducted LTE CATM1'!$AH$3:$AH$265)=0,1950,INDEX('Conducted LTE CATM1'!$U$3:$U$265,MATCH(MAX('Conducted LTE CATM1'!$AH$3:$AH$265),'Conducted LTE CATM1'!$AH$3:$AH$265,0)))</f>
        <v>1950</v>
      </c>
      <c r="CE350" s="1874"/>
      <c r="CF350" s="1874"/>
      <c r="CG350" s="388" t="str">
        <f>IF(OR($BY$291="",$BY$291=""),"",$BY$291)</f>
        <v/>
      </c>
      <c r="CH350" s="388">
        <f>BZ350</f>
        <v/>
      </c>
      <c r="CI350" s="388">
        <f>CA350</f>
        <v/>
      </c>
      <c r="CJ350" s="2046"/>
      <c r="CK350" s="2042"/>
      <c r="CL350" s="212">
        <f>IF(CF350=""," ",IF(ABS(CE350-CF350)&lt;=0.125,"Valid","Not valid"))</f>
        <v/>
      </c>
      <c r="CM350" s="213">
        <f> IF(CE350="","",IF(AND(CE350&lt;&gt;"",CF350=""),IF(CE350&gt;=1,"Medir+Sig Max","No"),IF(CF350&lt;&gt;"",IF(CF350&gt;=1,"Medir+Sig Max","No"),"")))</f>
        <v/>
      </c>
      <c r="CN350" s="1794"/>
      <c r="CO350" s="221">
        <f>IF(CK350="",IF(AND(CE350="",CF350=""),"",IF(CF350="",IF(DE350&gt;1,ROUND(DE350*CE350,3),CE350),IF(DE350&gt;1,ROUND(DE350*CF350,3),CF350))),IF(AND(CE350="",CF350=""),"",IF(CF350="",IF(DE350&gt;1,ROUND(DE350*CE350*(1/(CK350)),3),CE350*(1/(CK350))),IF(DE350&gt;1,ROUND(DE350*CF350*(1/(CK350)),3),CF350*(1/(CK350))))))</f>
        <v/>
      </c>
      <c r="CP350" s="2048">
        <f>IF(COUNTIF(Overview!K12:K14,TRUE)&gt;0,2,IF(COUNTIF(Overview!L12:L14,TRUE)&gt;0,4,0))</f>
        <v/>
      </c>
      <c r="CQ350" s="1473">
        <f>IF(CO350="","",IF(CO350&gt;CP350,"Fail","Pass"))</f>
        <v/>
      </c>
      <c r="CR350" s="1482"/>
      <c r="CS350" s="1566">
        <f>MyTimestamp(CO350)</f>
        <v/>
      </c>
      <c r="CT350" s="1535">
        <f>IF(CE350="",0,15)+IF(CF350="",0,15)</f>
        <v/>
      </c>
      <c r="CU350" s="1536">
        <f>IF(CT350=0,0,2)</f>
        <v/>
      </c>
      <c r="CV350" s="861"/>
      <c r="CW350" s="861"/>
      <c r="CX350" s="2038"/>
      <c r="CY350" s="2050"/>
      <c r="CZ350" s="1545">
        <f>10^(CJ350/20)*100-100</f>
        <v/>
      </c>
      <c r="DA350" s="1333"/>
      <c r="DB350" s="710"/>
      <c r="DC350" s="779">
        <f>IF(DA350="","",10^(DA350/10))</f>
        <v/>
      </c>
      <c r="DD350" s="1379">
        <f>IF(ISNUMBER(DB350)=FALSE,"",10^(DB350/10))</f>
        <v/>
      </c>
      <c r="DE350" s="1545">
        <f>IF(AND(ISNUMBER(DC350),ISNUMBER(DD350)),IF(DC350/DD350&gt;1,ROUND((DC350)/DD350,3),1),1)</f>
        <v/>
      </c>
      <c r="DF350" s="1541"/>
      <c r="DG350" s="1541"/>
      <c r="DH350" s="1541"/>
      <c r="DI350" s="1541"/>
      <c r="DJ350" s="1541"/>
      <c r="DK350" s="1541"/>
      <c r="DL350" s="1541"/>
      <c r="DM350" s="1541"/>
      <c r="DN350" s="1541"/>
      <c r="DO350" s="1541"/>
      <c r="DP350" s="1541"/>
      <c r="DQ350" s="1541"/>
      <c r="DR350" s="1541"/>
    </row>
    <row r="351" ht="12.75" x14ac:dyDescent="0.2">
      <c r="A351" s="1541"/>
      <c r="B351" s="1541"/>
      <c r="C351"/>
      <c r="D351" s="130">
        <f>IF(BX$337="Close to Ear","EN 62209-1","EN 62209-2")</f>
        <v/>
      </c>
      <c r="E351" s="130">
        <f>IF(CG351="Close to Ear","2016","2010/A1:2019")</f>
        <v/>
      </c>
      <c r="F351" s="1488" t="inlineStr">
        <is>
          <t>5.3</t>
        </is>
      </c>
      <c r="G351" s="1497"/>
      <c r="H351" s="120">
        <f>BV351</f>
        <v/>
      </c>
      <c r="I351" s="120">
        <f>BW351</f>
        <v/>
      </c>
      <c r="J351" s="687" t="inlineStr">
        <is>
          <t>Cat M1</t>
        </is>
      </c>
      <c r="K351" s="194" t="inlineStr">
        <is>
          <t>FDD1</t>
        </is>
      </c>
      <c r="L351" s="115"/>
      <c r="M351" s="120">
        <v>15</v>
      </c>
      <c r="N351" s="119" t="inlineStr">
        <is>
          <t>16QAM</t>
        </is>
      </c>
      <c r="O351" s="131"/>
      <c r="P351" s="6597">
        <v>0</v>
      </c>
      <c r="Q351" s="131">
        <v>3</v>
      </c>
      <c r="R351" s="131">
        <v>0</v>
      </c>
      <c r="S351" s="120"/>
      <c r="T351" s="120">
        <v>18300</v>
      </c>
      <c r="U351" s="120">
        <v>1950</v>
      </c>
      <c r="V351" s="119"/>
      <c r="W351" s="197"/>
      <c r="X351" s="119"/>
      <c r="Y351" s="119"/>
      <c r="Z351" s="119"/>
      <c r="AA351" s="115"/>
      <c r="AB351" s="115"/>
      <c r="AC351" s="689">
        <f>IF(OR(BX$337="Close to Ear",BX$337="Close to Head"),"Head",IF(BX$337="Extremity","Extremity","Body"))</f>
        <v/>
      </c>
      <c r="AD351" s="690">
        <f>CA351</f>
        <v/>
      </c>
      <c r="AE351" s="688">
        <f>CB351</f>
        <v/>
      </c>
      <c r="AF351" s="115"/>
      <c r="AG351" s="808">
        <f>IF(AZ351="","N/A",IF(CQ351="Pass","P","F"))</f>
        <v/>
      </c>
      <c r="AH351" s="129"/>
      <c r="AI351" s="129"/>
      <c r="AJ351" s="129"/>
      <c r="AK351" s="119"/>
      <c r="AL351" s="115"/>
      <c r="AM351" s="119"/>
      <c r="AN351" s="119"/>
      <c r="AO351" s="692"/>
      <c r="AP351" s="692"/>
      <c r="AQ351" s="692"/>
      <c r="AR351" s="692"/>
      <c r="AS351" s="692"/>
      <c r="AT351" s="691">
        <f>CE351</f>
        <v/>
      </c>
      <c r="AU351" s="691">
        <f>CF351</f>
        <v/>
      </c>
      <c r="AV351" s="813"/>
      <c r="AW351" s="813"/>
      <c r="AX351" s="197">
        <f>CZ351</f>
        <v/>
      </c>
      <c r="AY351" s="197">
        <f>DE351</f>
        <v/>
      </c>
      <c r="AZ351" s="3379">
        <f>CO351</f>
        <v/>
      </c>
      <c r="BA351" s="3380"/>
      <c r="BB351" s="197">
        <f>CP351</f>
        <v/>
      </c>
      <c r="BC351" s="813"/>
      <c r="BD351" s="197">
        <f>CR351</f>
        <v/>
      </c>
      <c r="BE351" s="121">
        <f>CS351</f>
        <v/>
      </c>
      <c r="BF351" s="122">
        <f>CT351*60</f>
        <v/>
      </c>
      <c r="BG351" s="121">
        <f>BE351</f>
        <v/>
      </c>
      <c r="BH351" s="122">
        <f>CU351*60</f>
        <v/>
      </c>
      <c r="BI351" s="122">
        <f>CV351</f>
        <v/>
      </c>
      <c r="BJ351" s="117"/>
      <c r="BK351" s="812">
        <f>Overview!$E$7</f>
        <v/>
      </c>
      <c r="BL351" s="117"/>
      <c r="BM351" s="836">
        <f>CW351</f>
        <v/>
      </c>
      <c r="BN351" s="812">
        <f>Overview!$P$153</f>
        <v/>
      </c>
      <c r="BO351" s="117" t="inlineStr">
        <is>
          <t>Revisar: la misma frecuencia aparece con varios canales en esta banda (18050 / 18300 / 18525)</t>
        </is>
      </c>
      <c r="BP351" s="117"/>
      <c r="BQ351" s="115"/>
      <c r="BR351" s="1478"/>
      <c r="BS351" s="1548"/>
      <c r="BT351" s="2127" t="inlineStr">
        <is>
          <t>LTE CATM1</t>
        </is>
      </c>
      <c r="BU351" s="2089" t="inlineStr">
        <is>
          <t>FDD1</t>
        </is>
      </c>
      <c r="BV351" s="430">
        <f>Overview!$H$29</f>
        <v/>
      </c>
      <c r="BW351" s="2010"/>
      <c r="BX351" s="1872"/>
      <c r="BY351" s="2132"/>
      <c r="BZ351" s="2131">
        <f>IF(COUNT('Conducted LTE CATM1'!$AH$3:$AH$265)=0,15,INDEX('Conducted LTE CATM1'!$M$3:$M$265,MATCH(MAX('Conducted LTE CATM1'!$AH$3:$AH$265),'Conducted LTE CATM1'!$AH$3:$AH$265,0)))</f>
        <v>15</v>
      </c>
      <c r="CA351" s="468" t="str">
        <f>CONCATENATE(CA349," - Battery check 1")</f>
        <v>TBD - Battery check 1</v>
      </c>
      <c r="CB351" s="201">
        <v>5</v>
      </c>
      <c r="CC351" s="1059">
        <f>IF(COUNT('Conducted LTE CATM1'!$AH$3:$AH$265)=0,18300,INDEX('Conducted LTE CATM1'!$T$3:$T$265,MATCH(MAX('Conducted LTE CATM1'!$AH$3:$AH$265),'Conducted LTE CATM1'!$AH$3:$AH$265,0)))</f>
        <v>18300</v>
      </c>
      <c r="CD351" s="1059">
        <f>IF(COUNT('Conducted LTE CATM1'!$AH$3:$AH$265)=0,1950,INDEX('Conducted LTE CATM1'!$U$3:$U$265,MATCH(MAX('Conducted LTE CATM1'!$AH$3:$AH$265),'Conducted LTE CATM1'!$AH$3:$AH$265,0)))</f>
        <v>1950</v>
      </c>
      <c r="CE351" s="1874"/>
      <c r="CF351" s="1874"/>
      <c r="CG351" s="388" t="str">
        <f>IF(OR($BY$291="",$BY$291=""),"",$BY$291)</f>
        <v/>
      </c>
      <c r="CH351" s="388">
        <f>BZ351</f>
        <v/>
      </c>
      <c r="CI351" s="388">
        <f>CA351</f>
        <v/>
      </c>
      <c r="CJ351" s="2046"/>
      <c r="CK351" s="2042"/>
      <c r="CL351" s="212">
        <f>IF(CF351=""," ",IF(ABS(CE351-CF351)&lt;=0.125,"Valid","Not valid"))</f>
        <v/>
      </c>
      <c r="CM351" s="213">
        <f> IF(CE351="","",IF(AND(CE351&lt;&gt;"",CF351=""),IF(CE351&gt;=1,"Medir+Sig Max","No"),IF(CF351&lt;&gt;"",IF(CF351&gt;=1,"Medir+Sig Max","No"),"")))</f>
        <v/>
      </c>
      <c r="CN351" s="1794"/>
      <c r="CO351" s="221">
        <f>IF(CK351="",IF(AND(CE351="",CF351=""),"",IF(CF351="",IF(DE351&gt;1,ROUND(DE351*CE351,3),CE351),IF(DE351&gt;1,ROUND(DE351*CF351,3),CF351))),IF(AND(CE351="",CF351=""),"",IF(CF351="",IF(DE351&gt;1,ROUND(DE351*CE351*(1/(CK351)),3),CE351*(1/(CK351))),IF(DE351&gt;1,ROUND(DE351*CF351*(1/(CK351)),3),CF351*(1/(CK351))))))</f>
        <v/>
      </c>
      <c r="CP351" s="2048">
        <f>IF(COUNTIF(Overview!K12:K14,TRUE)&gt;0,2,IF(COUNTIF(Overview!L12:L14,TRUE)&gt;0,4,0))</f>
        <v/>
      </c>
      <c r="CQ351" s="1473">
        <f>IF(CO351="","",IF(CO351&gt;CP351,"Fail","Pass"))</f>
        <v/>
      </c>
      <c r="CR351" s="1482"/>
      <c r="CS351" s="1566">
        <f>MyTimestamp(CO351)</f>
        <v/>
      </c>
      <c r="CT351" s="1535">
        <f>IF(CE351="",0,15)+IF(CF351="",0,15)</f>
        <v/>
      </c>
      <c r="CU351" s="1536">
        <f>IF(CT351=0,0,2)</f>
        <v/>
      </c>
      <c r="CV351" s="861"/>
      <c r="CW351" s="861"/>
      <c r="CX351" s="2038"/>
      <c r="CY351" s="2050"/>
      <c r="CZ351" s="1545">
        <f>10^(CJ351/20)*100-100</f>
        <v/>
      </c>
      <c r="DA351" s="1333"/>
      <c r="DB351" s="710"/>
      <c r="DC351" s="779">
        <f>IF(DA351="","",10^(DA351/10))</f>
        <v/>
      </c>
      <c r="DD351" s="1379">
        <f>IF(ISNUMBER(DB351)=FALSE,"",10^(DB351/10))</f>
        <v/>
      </c>
      <c r="DE351" s="1545">
        <f>IF(AND(ISNUMBER(DC351),ISNUMBER(DD351)),IF(DC351/DD351&gt;1,ROUND((DC351)/DD351,3),1),1)</f>
        <v/>
      </c>
      <c r="DF351" s="1541"/>
      <c r="DG351" s="1541"/>
      <c r="DH351" s="1541"/>
      <c r="DI351" s="1541"/>
      <c r="DJ351" s="1541"/>
      <c r="DK351" s="1541"/>
      <c r="DL351" s="1541"/>
      <c r="DM351" s="1541"/>
      <c r="DN351" s="1541"/>
      <c r="DO351" s="1541"/>
      <c r="DP351" s="1541"/>
      <c r="DQ351" s="1541"/>
      <c r="DR351" s="1541"/>
    </row>
    <row r="352" ht="12.75" x14ac:dyDescent="0.2">
      <c r="A352" s="1541"/>
      <c r="B352" s="1541"/>
      <c r="C352"/>
      <c r="D352" s="130">
        <f>IF(BX$337="Close to Ear","EN 62209-1","EN 62209-2")</f>
        <v/>
      </c>
      <c r="E352" s="130">
        <f>IF(CG352="Close to Ear","2016","2010/A1:2019")</f>
        <v/>
      </c>
      <c r="F352" s="1488" t="inlineStr">
        <is>
          <t>5.3</t>
        </is>
      </c>
      <c r="G352" s="1497"/>
      <c r="H352" s="120">
        <f>BV352</f>
        <v/>
      </c>
      <c r="I352" s="120">
        <f>BW352</f>
        <v/>
      </c>
      <c r="J352" s="687" t="inlineStr">
        <is>
          <t>Cat M1</t>
        </is>
      </c>
      <c r="K352" s="194" t="inlineStr">
        <is>
          <t>FDD1</t>
        </is>
      </c>
      <c r="L352" s="115"/>
      <c r="M352" s="120">
        <v>15</v>
      </c>
      <c r="N352" s="119" t="inlineStr">
        <is>
          <t>16QAM</t>
        </is>
      </c>
      <c r="O352" s="131"/>
      <c r="P352" s="6597">
        <v>0</v>
      </c>
      <c r="Q352" s="131">
        <v>3</v>
      </c>
      <c r="R352" s="131">
        <v>0</v>
      </c>
      <c r="S352" s="120"/>
      <c r="T352" s="120">
        <v>18300</v>
      </c>
      <c r="U352" s="120">
        <v>1950</v>
      </c>
      <c r="V352" s="119"/>
      <c r="W352" s="197"/>
      <c r="X352" s="119"/>
      <c r="Y352" s="119"/>
      <c r="Z352" s="119"/>
      <c r="AA352" s="115"/>
      <c r="AB352" s="115"/>
      <c r="AC352" s="689">
        <f>IF(OR(BX$337="Close to Ear",BX$337="Close to Head"),"Head",IF(BX$337="Extremity","Extremity","Body"))</f>
        <v/>
      </c>
      <c r="AD352" s="690">
        <f>CA352</f>
        <v/>
      </c>
      <c r="AE352" s="688">
        <f>CB352</f>
        <v/>
      </c>
      <c r="AF352" s="115"/>
      <c r="AG352" s="808">
        <f>IF(AZ352="","N/A",IF(CQ352="Pass","P","F"))</f>
        <v/>
      </c>
      <c r="AH352" s="129"/>
      <c r="AI352" s="129"/>
      <c r="AJ352" s="129"/>
      <c r="AK352" s="119"/>
      <c r="AL352" s="115"/>
      <c r="AM352" s="119"/>
      <c r="AN352" s="119"/>
      <c r="AO352" s="692"/>
      <c r="AP352" s="692"/>
      <c r="AQ352" s="692"/>
      <c r="AR352" s="692"/>
      <c r="AS352" s="692"/>
      <c r="AT352" s="691">
        <f>CE352</f>
        <v/>
      </c>
      <c r="AU352" s="691">
        <f>CF352</f>
        <v/>
      </c>
      <c r="AV352" s="813"/>
      <c r="AW352" s="813"/>
      <c r="AX352" s="197">
        <f>CZ352</f>
        <v/>
      </c>
      <c r="AY352" s="197">
        <f>DE352</f>
        <v/>
      </c>
      <c r="AZ352" s="3379">
        <f>CO352</f>
        <v/>
      </c>
      <c r="BA352" s="3380"/>
      <c r="BB352" s="197">
        <f>CP352</f>
        <v/>
      </c>
      <c r="BC352" s="813"/>
      <c r="BD352" s="197">
        <f>CR352</f>
        <v/>
      </c>
      <c r="BE352" s="121">
        <f>CS352</f>
        <v/>
      </c>
      <c r="BF352" s="122">
        <f>CT352*60</f>
        <v/>
      </c>
      <c r="BG352" s="121">
        <f>BE352</f>
        <v/>
      </c>
      <c r="BH352" s="122">
        <f>CU352*60</f>
        <v/>
      </c>
      <c r="BI352" s="122">
        <f>CV352</f>
        <v/>
      </c>
      <c r="BJ352" s="117"/>
      <c r="BK352" s="812">
        <f>Overview!$E$7</f>
        <v/>
      </c>
      <c r="BL352" s="117"/>
      <c r="BM352" s="836">
        <f>CW352</f>
        <v/>
      </c>
      <c r="BN352" s="812">
        <f>Overview!$P$153</f>
        <v/>
      </c>
      <c r="BO352" s="117" t="inlineStr">
        <is>
          <t>Revisar: la misma frecuencia aparece con varios canales en esta banda (18050 / 18300 / 18525)</t>
        </is>
      </c>
      <c r="BP352" s="117"/>
      <c r="BQ352" s="115"/>
      <c r="BR352" s="1478"/>
      <c r="BS352" s="1548"/>
      <c r="BT352" s="2127" t="inlineStr">
        <is>
          <t>LTE CATM1</t>
        </is>
      </c>
      <c r="BU352" s="2089" t="inlineStr">
        <is>
          <t>FDD1</t>
        </is>
      </c>
      <c r="BV352" s="430">
        <f>Overview!$H$29</f>
        <v/>
      </c>
      <c r="BW352" s="2010"/>
      <c r="BX352" s="1872"/>
      <c r="BY352" s="2132"/>
      <c r="BZ352" s="2131">
        <f>IF(COUNT('Conducted LTE CATM1'!$AH$3:$AH$265)=0,15,INDEX('Conducted LTE CATM1'!$M$3:$M$265,MATCH(MAX('Conducted LTE CATM1'!$AH$3:$AH$265),'Conducted LTE CATM1'!$AH$3:$AH$265,0)))</f>
        <v>15</v>
      </c>
      <c r="CA352" s="468" t="str">
        <f>CONCATENATE(CA350," - Battery check 2")</f>
        <v>TBD - Battery check 2</v>
      </c>
      <c r="CB352" s="201">
        <v>5</v>
      </c>
      <c r="CC352" s="1059">
        <f>IF(COUNT('Conducted LTE CATM1'!$AH$3:$AH$265)=0,18300,INDEX('Conducted LTE CATM1'!$T$3:$T$265,MATCH(MAX('Conducted LTE CATM1'!$AH$3:$AH$265),'Conducted LTE CATM1'!$AH$3:$AH$265,0)))</f>
        <v>18300</v>
      </c>
      <c r="CD352" s="1059">
        <f>IF(COUNT('Conducted LTE CATM1'!$AH$3:$AH$265)=0,1950,INDEX('Conducted LTE CATM1'!$U$3:$U$265,MATCH(MAX('Conducted LTE CATM1'!$AH$3:$AH$265),'Conducted LTE CATM1'!$AH$3:$AH$265,0)))</f>
        <v>1950</v>
      </c>
      <c r="CE352" s="1874"/>
      <c r="CF352" s="1874"/>
      <c r="CG352" s="388" t="str">
        <f>IF(OR($BY$291="",$BY$291=""),"",$BY$291)</f>
        <v/>
      </c>
      <c r="CH352" s="388">
        <f>BZ352</f>
        <v/>
      </c>
      <c r="CI352" s="388">
        <f>CA352</f>
        <v/>
      </c>
      <c r="CJ352" s="2046"/>
      <c r="CK352" s="2042"/>
      <c r="CL352" s="212">
        <f>IF(CF352=""," ",IF(ABS(CE352-CF352)&lt;=0.125,"Valid","Not valid"))</f>
        <v/>
      </c>
      <c r="CM352" s="213">
        <f> IF(CE352="","",IF(AND(CE352&lt;&gt;"",CF352=""),IF(CE352&gt;=1,"Medir+Sig Max","No"),IF(CF352&lt;&gt;"",IF(CF352&gt;=1,"Medir+Sig Max","No"),"")))</f>
        <v/>
      </c>
      <c r="CN352" s="1794"/>
      <c r="CO352" s="221">
        <f>IF(CK352="",IF(AND(CE352="",CF352=""),"",IF(CF352="",IF(DE352&gt;1,ROUND(DE352*CE352,3),CE352),IF(DE352&gt;1,ROUND(DE352*CF352,3),CF352))),IF(AND(CE352="",CF352=""),"",IF(CF352="",IF(DE352&gt;1,ROUND(DE352*CE352*(1/(CK352)),3),CE352*(1/(CK352))),IF(DE352&gt;1,ROUND(DE352*CF352*(1/(CK352)),3),CF352*(1/(CK352))))))</f>
        <v/>
      </c>
      <c r="CP352" s="2048">
        <f>IF(COUNTIF(Overview!K12:K14,TRUE)&gt;0,2,IF(COUNTIF(Overview!L12:L14,TRUE)&gt;0,4,0))</f>
        <v/>
      </c>
      <c r="CQ352" s="1473">
        <f>IF(CO352="","",IF(CO352&gt;CP352,"Fail","Pass"))</f>
        <v/>
      </c>
      <c r="CR352" s="1482"/>
      <c r="CS352" s="1566">
        <f>MyTimestamp(CO352)</f>
        <v/>
      </c>
      <c r="CT352" s="1535">
        <f>IF(CE352="",0,15)+IF(CF352="",0,15)</f>
        <v/>
      </c>
      <c r="CU352" s="1536">
        <f>IF(CT352=0,0,2)</f>
        <v/>
      </c>
      <c r="CV352" s="861"/>
      <c r="CW352" s="861"/>
      <c r="CX352" s="2038"/>
      <c r="CY352" s="2050"/>
      <c r="CZ352" s="1545">
        <f>10^(CJ352/20)*100-100</f>
        <v/>
      </c>
      <c r="DA352" s="1333"/>
      <c r="DB352" s="710"/>
      <c r="DC352" s="779">
        <f>IF(DA352="","",10^(DA352/10))</f>
        <v/>
      </c>
      <c r="DD352" s="1379">
        <f>IF(ISNUMBER(DB352)=FALSE,"",10^(DB352/10))</f>
        <v/>
      </c>
      <c r="DE352" s="1545">
        <f>IF(AND(ISNUMBER(DC352),ISNUMBER(DD352)),IF(DC352/DD352&gt;1,ROUND((DC352)/DD352,3),1),1)</f>
        <v/>
      </c>
      <c r="DF352" s="1541"/>
      <c r="DG352" s="1541"/>
      <c r="DH352" s="1541"/>
      <c r="DI352" s="1541"/>
      <c r="DJ352" s="1541"/>
      <c r="DK352" s="1541"/>
      <c r="DL352" s="1541"/>
      <c r="DM352" s="1541"/>
      <c r="DN352" s="1541"/>
      <c r="DO352" s="1541"/>
      <c r="DP352" s="1541"/>
      <c r="DQ352" s="1541"/>
      <c r="DR352" s="1541"/>
    </row>
    <row r="353" ht="12.75" x14ac:dyDescent="0.2">
      <c r="A353" s="1541"/>
      <c r="B353" s="1541"/>
      <c r="C353"/>
      <c r="D353" s="130">
        <f>IF(BX$337="Close to Ear","EN 62209-1","EN 62209-2")</f>
        <v/>
      </c>
      <c r="E353" s="130">
        <f>IF(CG353="Close to Ear","2016","2010/A1:2019")</f>
        <v/>
      </c>
      <c r="F353" s="1488" t="inlineStr">
        <is>
          <t>5.3</t>
        </is>
      </c>
      <c r="G353" s="1497"/>
      <c r="H353" s="120">
        <f>BV353</f>
        <v/>
      </c>
      <c r="I353" s="120">
        <f>BW353</f>
        <v/>
      </c>
      <c r="J353" s="687" t="inlineStr">
        <is>
          <t>Cat M1</t>
        </is>
      </c>
      <c r="K353" s="194" t="inlineStr">
        <is>
          <t>FDD1</t>
        </is>
      </c>
      <c r="L353" s="115"/>
      <c r="M353" s="120">
        <v>15</v>
      </c>
      <c r="N353" s="119" t="inlineStr">
        <is>
          <t>16QAM</t>
        </is>
      </c>
      <c r="O353" s="131"/>
      <c r="P353" s="6597">
        <v>0</v>
      </c>
      <c r="Q353" s="131">
        <v>3</v>
      </c>
      <c r="R353" s="131">
        <v>0</v>
      </c>
      <c r="S353" s="120"/>
      <c r="T353" s="120">
        <v>18300</v>
      </c>
      <c r="U353" s="120">
        <v>1950</v>
      </c>
      <c r="V353" s="119"/>
      <c r="W353" s="197"/>
      <c r="X353" s="119"/>
      <c r="Y353" s="119"/>
      <c r="Z353" s="119"/>
      <c r="AA353" s="115"/>
      <c r="AB353" s="115"/>
      <c r="AC353" s="689">
        <f>IF(OR(BX$337="Close to Ear",BX$337="Close to Head"),"Head",IF(BX$337="Extremity","Extremity","Body"))</f>
        <v/>
      </c>
      <c r="AD353" s="690">
        <f>CA353</f>
        <v/>
      </c>
      <c r="AE353" s="688">
        <f>CB353</f>
        <v/>
      </c>
      <c r="AF353" s="115"/>
      <c r="AG353" s="808">
        <f>IF(AZ353="","N/A",IF(CQ353="Pass","P","F"))</f>
        <v/>
      </c>
      <c r="AH353" s="129"/>
      <c r="AI353" s="129"/>
      <c r="AJ353" s="129"/>
      <c r="AK353" s="119"/>
      <c r="AL353" s="115"/>
      <c r="AM353" s="119"/>
      <c r="AN353" s="119"/>
      <c r="AO353" s="692"/>
      <c r="AP353" s="692"/>
      <c r="AQ353" s="692"/>
      <c r="AR353" s="692"/>
      <c r="AS353" s="692"/>
      <c r="AT353" s="691">
        <f>CE353</f>
        <v/>
      </c>
      <c r="AU353" s="691">
        <f>CF353</f>
        <v/>
      </c>
      <c r="AV353" s="813"/>
      <c r="AW353" s="813"/>
      <c r="AX353" s="197">
        <f>CZ353</f>
        <v/>
      </c>
      <c r="AY353" s="197">
        <f>DE353</f>
        <v/>
      </c>
      <c r="AZ353" s="3379">
        <f>CO353</f>
        <v/>
      </c>
      <c r="BA353" s="3380"/>
      <c r="BB353" s="197">
        <f>CP353</f>
        <v/>
      </c>
      <c r="BC353" s="813"/>
      <c r="BD353" s="197">
        <f>CR353</f>
        <v/>
      </c>
      <c r="BE353" s="121">
        <f>CS353</f>
        <v/>
      </c>
      <c r="BF353" s="122">
        <f>CT353*60</f>
        <v/>
      </c>
      <c r="BG353" s="121">
        <f>BE353</f>
        <v/>
      </c>
      <c r="BH353" s="122">
        <f>CU353*60</f>
        <v/>
      </c>
      <c r="BI353" s="122">
        <f>CV353</f>
        <v/>
      </c>
      <c r="BJ353" s="117"/>
      <c r="BK353" s="812">
        <f>Overview!$E$7</f>
        <v/>
      </c>
      <c r="BL353" s="117"/>
      <c r="BM353" s="836">
        <f>CW353</f>
        <v/>
      </c>
      <c r="BN353" s="812">
        <f>Overview!$P$153</f>
        <v/>
      </c>
      <c r="BO353" s="117" t="inlineStr">
        <is>
          <t>Revisar: la misma frecuencia aparece con varios canales en esta banda (18050 / 18300 / 18525)</t>
        </is>
      </c>
      <c r="BP353" s="117"/>
      <c r="BQ353" s="115"/>
      <c r="BR353" s="1478"/>
      <c r="BS353" s="1548"/>
      <c r="BT353" s="2127" t="inlineStr">
        <is>
          <t>LTE CATM1</t>
        </is>
      </c>
      <c r="BU353" s="2089" t="inlineStr">
        <is>
          <t>FDD1</t>
        </is>
      </c>
      <c r="BV353" s="430">
        <f>Overview!$H$29</f>
        <v/>
      </c>
      <c r="BW353" s="2010"/>
      <c r="BX353" s="1872"/>
      <c r="BY353" s="2132"/>
      <c r="BZ353" s="2131">
        <f>IF(COUNT('Conducted LTE CATM1'!$AH$3:$AH$265)=0,15,INDEX('Conducted LTE CATM1'!$M$3:$M$265,MATCH(MAX('Conducted LTE CATM1'!$AH$3:$AH$265),'Conducted LTE CATM1'!$AH$3:$AH$265,0)))</f>
        <v>15</v>
      </c>
      <c r="CA353" s="468" t="inlineStr">
        <is>
          <t>Front Face</t>
        </is>
      </c>
      <c r="CB353" s="201">
        <v>25</v>
      </c>
      <c r="CC353" s="1059">
        <f>IF(COUNT('Conducted LTE CATM1'!$AH$3:$AH$265)=0,18300,INDEX('Conducted LTE CATM1'!$T$3:$T$265,MATCH(MAX('Conducted LTE CATM1'!$AH$3:$AH$265),'Conducted LTE CATM1'!$AH$3:$AH$265,0)))</f>
        <v>18300</v>
      </c>
      <c r="CD353" s="1059">
        <f>IF(COUNT('Conducted LTE CATM1'!$AH$3:$AH$265)=0,1950,INDEX('Conducted LTE CATM1'!$U$3:$U$265,MATCH(MAX('Conducted LTE CATM1'!$AH$3:$AH$265),'Conducted LTE CATM1'!$AH$3:$AH$265,0)))</f>
        <v>1950</v>
      </c>
      <c r="CE353" s="1874"/>
      <c r="CF353" s="1874"/>
      <c r="CG353" s="388" t="str">
        <f>IF(OR($BY$291="",$BY$291=""),"",$BY$291)</f>
        <v/>
      </c>
      <c r="CH353" s="388">
        <f>BZ353</f>
        <v/>
      </c>
      <c r="CI353" s="388">
        <f>CA353</f>
        <v/>
      </c>
      <c r="CJ353" s="2046"/>
      <c r="CK353" s="2042"/>
      <c r="CL353" s="212">
        <f>IF(CF353=""," ",IF(ABS(CE353-CF353)&lt;=0.125,"Valid","Not valid"))</f>
        <v/>
      </c>
      <c r="CM353" s="213">
        <f> IF(CE353="","",IF(AND(CE353&lt;&gt;"",CF353=""),IF(CE353&gt;=1,"Medir+Sig Max","No"),IF(CF353&lt;&gt;"",IF(CF353&gt;=1,"Medir+Sig Max","No"),"")))</f>
        <v/>
      </c>
      <c r="CN353" s="1794"/>
      <c r="CO353" s="221">
        <f>IF(CK353="",IF(AND(CE353="",CF353=""),"",IF(CF353="",IF(DE353&gt;1,ROUND(DE353*CE353,3),CE353),IF(DE353&gt;1,ROUND(DE353*CF353,3),CF353))),IF(AND(CE353="",CF353=""),"",IF(CF353="",IF(DE353&gt;1,ROUND(DE353*CE353*(1/(CK353)),3),CE353*(1/(CK353))),IF(DE353&gt;1,ROUND(DE353*CF353*(1/(CK353)),3),CF353*(1/(CK353))))))</f>
        <v/>
      </c>
      <c r="CP353" s="2048">
        <f>IF(COUNTIF(Overview!K12:K14,TRUE)&gt;0,2,IF(COUNTIF(Overview!L12:L14,TRUE)&gt;0,4,0))</f>
        <v/>
      </c>
      <c r="CQ353" s="1473">
        <f>IF(CO353="","",IF(CO353&gt;CP353,"Fail","Pass"))</f>
        <v/>
      </c>
      <c r="CR353" s="1482"/>
      <c r="CS353" s="1566">
        <f>MyTimestamp(CO353)</f>
        <v/>
      </c>
      <c r="CT353" s="1535">
        <f>IF(CE353="",0,15)+IF(CF353="",0,15)</f>
        <v/>
      </c>
      <c r="CU353" s="1536">
        <f>IF(CT353=0,0,2)</f>
        <v/>
      </c>
      <c r="CV353" s="861"/>
      <c r="CW353" s="861"/>
      <c r="CX353" s="2038"/>
      <c r="CY353" s="2050"/>
      <c r="CZ353" s="1545">
        <f>10^(CJ353/20)*100-100</f>
        <v/>
      </c>
      <c r="DA353" s="1333"/>
      <c r="DB353" s="710"/>
      <c r="DC353" s="779">
        <f>IF(DA353="","",10^(DA353/10))</f>
        <v/>
      </c>
      <c r="DD353" s="1379">
        <f>IF(ISNUMBER(DB353)=FALSE,"",10^(DB353/10))</f>
        <v/>
      </c>
      <c r="DE353" s="1545">
        <f>IF(AND(ISNUMBER(DC353),ISNUMBER(DD353)),IF(DC353/DD353&gt;1,ROUND((DC353)/DD353,3),1),1)</f>
        <v/>
      </c>
      <c r="DF353" s="1541"/>
      <c r="DG353" s="1541"/>
      <c r="DH353" s="1541"/>
      <c r="DI353" s="1541"/>
      <c r="DJ353" s="1541"/>
      <c r="DK353" s="1541"/>
      <c r="DL353" s="1541"/>
      <c r="DM353" s="1541"/>
      <c r="DN353" s="1541"/>
      <c r="DO353" s="1541"/>
      <c r="DP353" s="1541"/>
      <c r="DQ353" s="1541"/>
      <c r="DR353" s="1541"/>
    </row>
    <row r="354" ht="12.75" x14ac:dyDescent="0.2">
      <c r="A354" s="1541"/>
      <c r="B354" s="1541"/>
      <c r="C354"/>
      <c r="D354" s="130">
        <f>IF(BX$337="Close to Ear","EN 62209-1","EN 62209-2")</f>
        <v/>
      </c>
      <c r="E354" s="130">
        <f>IF(CG354="Close to Ear","2016","2010/A1:2019")</f>
        <v/>
      </c>
      <c r="F354" s="1488" t="inlineStr">
        <is>
          <t>5.3</t>
        </is>
      </c>
      <c r="G354" s="1497"/>
      <c r="H354" s="120">
        <f>BV354</f>
        <v/>
      </c>
      <c r="I354" s="120">
        <f>BW354</f>
        <v/>
      </c>
      <c r="J354" s="687" t="inlineStr">
        <is>
          <t>Cat M1</t>
        </is>
      </c>
      <c r="K354" s="194" t="inlineStr">
        <is>
          <t>FDD1</t>
        </is>
      </c>
      <c r="L354" s="115"/>
      <c r="M354" s="120">
        <v>15</v>
      </c>
      <c r="N354" s="119" t="inlineStr">
        <is>
          <t>16QAM</t>
        </is>
      </c>
      <c r="O354" s="131"/>
      <c r="P354" s="6597">
        <v>0</v>
      </c>
      <c r="Q354" s="131">
        <v>3</v>
      </c>
      <c r="R354" s="131">
        <v>0</v>
      </c>
      <c r="S354" s="120"/>
      <c r="T354" s="120">
        <v>18300</v>
      </c>
      <c r="U354" s="120">
        <v>1950</v>
      </c>
      <c r="V354" s="119"/>
      <c r="W354" s="197"/>
      <c r="X354" s="119"/>
      <c r="Y354" s="119"/>
      <c r="Z354" s="119"/>
      <c r="AA354" s="115"/>
      <c r="AB354" s="115"/>
      <c r="AC354" s="689">
        <f>IF(OR(BX$337="Close to Ear",BX$337="Close to Head"),"Head",IF(BX$337="Extremity","Extremity","Body"))</f>
        <v/>
      </c>
      <c r="AD354" s="690">
        <f>CA354</f>
        <v/>
      </c>
      <c r="AE354" s="688">
        <f>CB354</f>
        <v/>
      </c>
      <c r="AF354" s="115"/>
      <c r="AG354" s="808">
        <f>IF(AZ354="","N/A",IF(CQ354="Pass","P","F"))</f>
        <v/>
      </c>
      <c r="AH354" s="129"/>
      <c r="AI354" s="129"/>
      <c r="AJ354" s="129"/>
      <c r="AK354" s="119"/>
      <c r="AL354" s="115"/>
      <c r="AM354" s="119"/>
      <c r="AN354" s="119"/>
      <c r="AO354" s="692"/>
      <c r="AP354" s="692"/>
      <c r="AQ354" s="692"/>
      <c r="AR354" s="692"/>
      <c r="AS354" s="692"/>
      <c r="AT354" s="691">
        <f>CE354</f>
        <v/>
      </c>
      <c r="AU354" s="691">
        <f>CF354</f>
        <v/>
      </c>
      <c r="AV354" s="813"/>
      <c r="AW354" s="813"/>
      <c r="AX354" s="197">
        <f>CZ354</f>
        <v/>
      </c>
      <c r="AY354" s="197">
        <f>DE354</f>
        <v/>
      </c>
      <c r="AZ354" s="3379">
        <f>CO354</f>
        <v/>
      </c>
      <c r="BA354" s="3380"/>
      <c r="BB354" s="197">
        <f>CP354</f>
        <v/>
      </c>
      <c r="BC354" s="813"/>
      <c r="BD354" s="197">
        <f>CR354</f>
        <v/>
      </c>
      <c r="BE354" s="121">
        <f>CS354</f>
        <v/>
      </c>
      <c r="BF354" s="122">
        <f>CT354*60</f>
        <v/>
      </c>
      <c r="BG354" s="121">
        <f>BE354</f>
        <v/>
      </c>
      <c r="BH354" s="122">
        <f>CU354*60</f>
        <v/>
      </c>
      <c r="BI354" s="122">
        <f>CV354</f>
        <v/>
      </c>
      <c r="BJ354" s="117"/>
      <c r="BK354" s="812">
        <f>Overview!$E$7</f>
        <v/>
      </c>
      <c r="BL354" s="117"/>
      <c r="BM354" s="836">
        <f>CW354</f>
        <v/>
      </c>
      <c r="BN354" s="812">
        <f>Overview!$P$153</f>
        <v/>
      </c>
      <c r="BO354" s="117" t="inlineStr">
        <is>
          <t>Revisar: la misma frecuencia aparece con varios canales en esta banda (18050 / 18300 / 18525)</t>
        </is>
      </c>
      <c r="BP354" s="117"/>
      <c r="BQ354" s="115"/>
      <c r="BR354" s="1478"/>
      <c r="BS354" s="1548"/>
      <c r="BT354" s="2127" t="inlineStr">
        <is>
          <t>LTE CATM1</t>
        </is>
      </c>
      <c r="BU354" s="2089" t="inlineStr">
        <is>
          <t>FDD1</t>
        </is>
      </c>
      <c r="BV354" s="430">
        <f>Overview!$H$29</f>
        <v/>
      </c>
      <c r="BW354" s="2010"/>
      <c r="BX354" s="1872"/>
      <c r="BY354" s="2132"/>
      <c r="BZ354" s="2131">
        <f>IF(COUNT('Conducted LTE CATM1'!$AH$3:$AH$265)=0,15,INDEX('Conducted LTE CATM1'!$M$3:$M$265,MATCH(MAX('Conducted LTE CATM1'!$AH$3:$AH$265),'Conducted LTE CATM1'!$AH$3:$AH$265,0)))</f>
        <v>15</v>
      </c>
      <c r="CA354" s="468" t="inlineStr">
        <is>
          <t>Accesorio 1: Funda</t>
        </is>
      </c>
      <c r="CB354" s="201">
        <v>0</v>
      </c>
      <c r="CC354" s="1059">
        <f>IF(COUNT('Conducted LTE CATM1'!$AH$3:$AH$265)=0,18300,INDEX('Conducted LTE CATM1'!$T$3:$T$265,MATCH(MAX('Conducted LTE CATM1'!$AH$3:$AH$265),'Conducted LTE CATM1'!$AH$3:$AH$265,0)))</f>
        <v>18300</v>
      </c>
      <c r="CD354" s="1059">
        <f>IF(COUNT('Conducted LTE CATM1'!$AH$3:$AH$265)=0,1950,INDEX('Conducted LTE CATM1'!$U$3:$U$265,MATCH(MAX('Conducted LTE CATM1'!$AH$3:$AH$265),'Conducted LTE CATM1'!$AH$3:$AH$265,0)))</f>
        <v>1950</v>
      </c>
      <c r="CE354" s="1874"/>
      <c r="CF354" s="1874"/>
      <c r="CG354" s="388" t="str">
        <f>IF(OR($BY$291="",$BY$291=""),"",$BY$291)</f>
        <v/>
      </c>
      <c r="CH354" s="388">
        <f>BZ354</f>
        <v/>
      </c>
      <c r="CI354" s="388">
        <f>CA354</f>
        <v/>
      </c>
      <c r="CJ354" s="2046"/>
      <c r="CK354" s="2042"/>
      <c r="CL354" s="212">
        <f>IF(CF354=""," ",IF(ABS(CE354-CF354)&lt;=0.125,"Valid","Not valid"))</f>
        <v/>
      </c>
      <c r="CM354" s="213">
        <f> IF(CE354="","",IF(AND(CE354&lt;&gt;"",CF354=""),IF(CE354&gt;=1,"Medir+Sig Max","No"),IF(CF354&lt;&gt;"",IF(CF354&gt;=1,"Medir+Sig Max","No"),"")))</f>
        <v/>
      </c>
      <c r="CN354" s="1794"/>
      <c r="CO354" s="221">
        <f>IF(CK354="",IF(AND(CE354="",CF354=""),"",IF(CF354="",IF(DE354&gt;1,ROUND(DE354*CE354,3),CE354),IF(DE354&gt;1,ROUND(DE354*CF354,3),CF354))),IF(AND(CE354="",CF354=""),"",IF(CF354="",IF(DE354&gt;1,ROUND(DE354*CE354*(1/(CK354)),3),CE354*(1/(CK354))),IF(DE354&gt;1,ROUND(DE354*CF354*(1/(CK354)),3),CF354*(1/(CK354))))))</f>
        <v/>
      </c>
      <c r="CP354" s="2048">
        <f>IF(COUNTIF(Overview!K12:K14,TRUE)&gt;0,2,IF(COUNTIF(Overview!L12:L14,TRUE)&gt;0,4,0))</f>
        <v/>
      </c>
      <c r="CQ354" s="1473">
        <f>IF(CO354="","",IF(CO354&gt;CP354,"Fail","Pass"))</f>
        <v/>
      </c>
      <c r="CR354" s="1482"/>
      <c r="CS354" s="1566">
        <f>MyTimestamp(CO354)</f>
        <v/>
      </c>
      <c r="CT354" s="1535">
        <f>IF(CE354="",0,15)+IF(CF354="",0,15)</f>
        <v/>
      </c>
      <c r="CU354" s="1536">
        <f>IF(CT354=0,0,2)</f>
        <v/>
      </c>
      <c r="CV354" s="861"/>
      <c r="CW354" s="861"/>
      <c r="CX354" s="2038"/>
      <c r="CY354" s="2050"/>
      <c r="CZ354" s="1545">
        <f>10^(CJ354/20)*100-100</f>
        <v/>
      </c>
      <c r="DA354" s="1333"/>
      <c r="DB354" s="710"/>
      <c r="DC354" s="779">
        <f>IF(DA354="","",10^(DA354/10))</f>
        <v/>
      </c>
      <c r="DD354" s="1379">
        <f>IF(ISNUMBER(DB354)=FALSE,"",10^(DB354/10))</f>
        <v/>
      </c>
      <c r="DE354" s="1545">
        <f>IF(AND(ISNUMBER(DC354),ISNUMBER(DD354)),IF(DC354/DD354&gt;1,ROUND((DC354)/DD354,3),1),1)</f>
        <v/>
      </c>
      <c r="DF354" s="1541"/>
      <c r="DG354" s="1541"/>
      <c r="DH354" s="1541"/>
      <c r="DI354" s="1541"/>
      <c r="DJ354" s="1541"/>
      <c r="DK354" s="1541"/>
      <c r="DL354" s="1541"/>
      <c r="DM354" s="1541"/>
      <c r="DN354" s="1541"/>
      <c r="DO354" s="1541"/>
      <c r="DP354" s="1541"/>
      <c r="DQ354" s="1541"/>
      <c r="DR354" s="1541"/>
    </row>
    <row r="355" ht="12.75" x14ac:dyDescent="0.2">
      <c r="A355" s="1541"/>
      <c r="B355" s="1541"/>
      <c r="C355"/>
      <c r="D355" s="130">
        <f>IF(BX$355="Close to Ear","EN 62209-1","EN 62209-2")</f>
        <v/>
      </c>
      <c r="E355" s="130">
        <f>IF(CG355="Close to Ear","2016","2010/A1:2019")</f>
        <v/>
      </c>
      <c r="F355" s="1488" t="inlineStr">
        <is>
          <t>5.3</t>
        </is>
      </c>
      <c r="G355" s="1497"/>
      <c r="H355" s="120">
        <f>BV355</f>
        <v/>
      </c>
      <c r="I355" s="120">
        <f>BW355</f>
        <v/>
      </c>
      <c r="J355" s="687" t="inlineStr">
        <is>
          <t>Cat M1</t>
        </is>
      </c>
      <c r="K355" s="194" t="inlineStr">
        <is>
          <t>FDD1</t>
        </is>
      </c>
      <c r="L355" s="115"/>
      <c r="M355" s="120">
        <v>15</v>
      </c>
      <c r="N355" s="119" t="inlineStr">
        <is>
          <t>16QAM</t>
        </is>
      </c>
      <c r="O355" s="131"/>
      <c r="P355" s="6597">
        <v>0</v>
      </c>
      <c r="Q355" s="131">
        <v>3</v>
      </c>
      <c r="R355" s="131">
        <v>0</v>
      </c>
      <c r="S355" s="120"/>
      <c r="T355" s="120">
        <v>18300</v>
      </c>
      <c r="U355" s="120">
        <v>1950</v>
      </c>
      <c r="V355" s="119"/>
      <c r="W355" s="197"/>
      <c r="X355" s="119"/>
      <c r="Y355" s="119"/>
      <c r="Z355" s="119"/>
      <c r="AA355" s="115"/>
      <c r="AB355" s="115"/>
      <c r="AC355" s="689">
        <f>IF(OR(BX$355="Close to Ear",BX$355="Close to Head"),"Head",IF(BX$355="Extremity","Extremity","Body"))</f>
        <v/>
      </c>
      <c r="AD355" s="690">
        <f>CA355</f>
        <v/>
      </c>
      <c r="AE355" s="688">
        <f>CB355</f>
        <v/>
      </c>
      <c r="AF355" s="115"/>
      <c r="AG355" s="808">
        <f>IF(AZ355="","N/A",IF(CQ355="Pass","P","F"))</f>
        <v/>
      </c>
      <c r="AH355" s="129"/>
      <c r="AI355" s="129"/>
      <c r="AJ355" s="129"/>
      <c r="AK355" s="119"/>
      <c r="AL355" s="115"/>
      <c r="AM355" s="119"/>
      <c r="AN355" s="119"/>
      <c r="AO355" s="692"/>
      <c r="AP355" s="692"/>
      <c r="AQ355" s="692"/>
      <c r="AR355" s="692"/>
      <c r="AS355" s="692"/>
      <c r="AT355" s="691">
        <f>CE355</f>
        <v/>
      </c>
      <c r="AU355" s="691">
        <f>CF355</f>
        <v/>
      </c>
      <c r="AV355" s="813"/>
      <c r="AW355" s="813"/>
      <c r="AX355" s="197">
        <f>CZ355</f>
        <v/>
      </c>
      <c r="AY355" s="197">
        <f>DE355</f>
        <v/>
      </c>
      <c r="AZ355" s="3379">
        <f>CO355</f>
        <v/>
      </c>
      <c r="BA355" s="3380"/>
      <c r="BB355" s="197">
        <f>CP355</f>
        <v/>
      </c>
      <c r="BC355" s="813"/>
      <c r="BD355" s="197">
        <f>CR355</f>
        <v/>
      </c>
      <c r="BE355" s="121">
        <f>CS355</f>
        <v/>
      </c>
      <c r="BF355" s="122">
        <f>CT355*60</f>
        <v/>
      </c>
      <c r="BG355" s="121">
        <f>BE355</f>
        <v/>
      </c>
      <c r="BH355" s="122">
        <f>CU355*60</f>
        <v/>
      </c>
      <c r="BI355" s="122">
        <f>CV355</f>
        <v/>
      </c>
      <c r="BJ355" s="117"/>
      <c r="BK355" s="812">
        <f>Overview!$E$7</f>
        <v/>
      </c>
      <c r="BL355" s="117"/>
      <c r="BM355" s="836">
        <f>CW355</f>
        <v/>
      </c>
      <c r="BN355" s="812">
        <f>Overview!$P$153</f>
        <v/>
      </c>
      <c r="BO355" s="117" t="inlineStr">
        <is>
          <t>Revisar: la misma frecuencia aparece con varios canales en esta banda (18050 / 18300 / 18525)</t>
        </is>
      </c>
      <c r="BP355" s="117"/>
      <c r="BQ355" s="115"/>
      <c r="BR355" s="1478"/>
      <c r="BS355" s="1548"/>
      <c r="BT355" s="2126" t="inlineStr">
        <is>
          <t>LTE CATM1</t>
        </is>
      </c>
      <c r="BU355" s="1871" t="inlineStr">
        <is>
          <t>FDD1</t>
        </is>
      </c>
      <c r="BV355" s="428">
        <f>Overview!$H$30</f>
        <v/>
      </c>
      <c r="BW355" s="2033"/>
      <c r="BX355" s="8327" t="inlineStr">
        <is>
          <t>Close to ear</t>
        </is>
      </c>
      <c r="BY355" s="464"/>
      <c r="BZ355" s="1720">
        <f>IF(COUNT('Conducted LTE CATM1'!$AH$3:$AH$265)=0,15,INDEX('Conducted LTE CATM1'!$M$3:$M$265,MATCH(MAX('Conducted LTE CATM1'!$AH$3:$AH$265),'Conducted LTE CATM1'!$AH$3:$AH$265,0)))</f>
        <v>15</v>
      </c>
      <c r="CA355" s="2088" t="inlineStr">
        <is>
          <t>Left Cheek</t>
        </is>
      </c>
      <c r="CB355" s="202">
        <v>0</v>
      </c>
      <c r="CC355" s="1680">
        <f>IF(COUNT('Conducted LTE CATM1'!$AH$3:$AH$265)=0,18300,INDEX('Conducted LTE CATM1'!$T$3:$T$265,MATCH(MAX('Conducted LTE CATM1'!$AH$3:$AH$265),'Conducted LTE CATM1'!$AH$3:$AH$265,0)))</f>
        <v>18300</v>
      </c>
      <c r="CD355" s="1680">
        <f>IF(COUNT('Conducted LTE CATM1'!$AH$3:$AH$265)=0,1950,INDEX('Conducted LTE CATM1'!$U$3:$U$265,MATCH(MAX('Conducted LTE CATM1'!$AH$3:$AH$265),'Conducted LTE CATM1'!$AH$3:$AH$265,0)))</f>
        <v>1950</v>
      </c>
      <c r="CE355" s="1522"/>
      <c r="CF355" s="1522"/>
      <c r="CG355" s="386" t="str">
        <f>IF(OR($BY$291="",$BY$291=""),"",$BY$291)</f>
        <v/>
      </c>
      <c r="CH355" s="386">
        <f>BZ355</f>
        <v/>
      </c>
      <c r="CI355" s="386">
        <f>CA355</f>
        <v/>
      </c>
      <c r="CJ355" s="1526"/>
      <c r="CK355" s="2036"/>
      <c r="CL355" s="203">
        <f>IF(CF355=""," ",IF(ABS(CE355-CF355)&lt;=0.125,"Valid","Not valid"))</f>
        <v/>
      </c>
      <c r="CM355" s="204">
        <f> IF(CE355="","",IF(AND(CE355&lt;&gt;"",CF355=""),IF(CE355&gt;=1,"Medir+Sig Max","No"),IF(CF355&lt;&gt;"",IF(CF355&gt;=1,"Medir+Sig Max","No"),"")))</f>
        <v/>
      </c>
      <c r="CN355" s="1798"/>
      <c r="CO355" s="219">
        <f>IF(CK355="",IF(AND(CE355="",CF355=""),"",IF(CF355="",IF(DE355&gt;1,ROUND(DE355*CE355,3),CE355),IF(DE355&gt;1,ROUND(DE355*CF355,3),CF355))),IF(AND(CE355="",CF355=""),"",IF(CF355="",IF(DE355&gt;1,ROUND(DE355*CE355*(1/(CK355)),3),CE355*(1/(CK355))),IF(DE355&gt;1,ROUND(DE355*CF355*(1/(CK355)),3),CF355*(1/(CK355))))))</f>
        <v/>
      </c>
      <c r="CP355" s="2037">
        <f>IF(COUNTIF(Overview!K12:K14,TRUE)&gt;0,2,IF(COUNTIF(Overview!L12:L14,TRUE)&gt;0,4,0))</f>
        <v/>
      </c>
      <c r="CQ355" s="1471">
        <f>IF(CO355="","",IF(CO355&gt;CP355,"Fail","Pass"))</f>
        <v/>
      </c>
      <c r="CR355" s="1480"/>
      <c r="CS355" s="1564">
        <f>MyTimestamp(CO355)</f>
        <v/>
      </c>
      <c r="CT355" s="1529">
        <f>IF(CE355="",0,15)+IF(CF355="",0,15)</f>
        <v/>
      </c>
      <c r="CU355" s="1530">
        <f>IF(CT355=0,0,2)</f>
        <v/>
      </c>
      <c r="CV355" s="862"/>
      <c r="CW355" s="862"/>
      <c r="CX355" s="2038"/>
      <c r="CY355" s="2039"/>
      <c r="CZ355" s="1542">
        <f>10^(CJ355/20)*100-100</f>
        <v/>
      </c>
      <c r="DA355" s="1330"/>
      <c r="DB355" s="708"/>
      <c r="DC355" s="776">
        <f>IF(DA355="","",10^(DA355/10))</f>
        <v/>
      </c>
      <c r="DD355" s="1376">
        <f>IF(ISNUMBER(DB355)=FALSE,"",10^(DB355/10))</f>
        <v/>
      </c>
      <c r="DE355" s="1542">
        <f>IF(AND(ISNUMBER(DC355),ISNUMBER(DD355)),IF(DC355/DD355&gt;1,ROUND((DC355)/DD355,3),1),1)</f>
        <v/>
      </c>
      <c r="DF355" s="1670">
        <f>IF(ISNUMBER(CO355),IF(CO355&gt;=CP355*0.90625,"!!!MEASURE other two 1RB modes!!!  To include the results for these two additional RB modes please use any row below free (for example otehr band) and replace the information of each field (tech, band, freq, etc...) with the proper one",""),"")</f>
        <v/>
      </c>
      <c r="DG355" s="1541"/>
      <c r="DH355" s="1541"/>
      <c r="DI355" s="1541"/>
      <c r="DJ355" s="1541"/>
      <c r="DK355" s="1541"/>
      <c r="DL355" s="1541"/>
      <c r="DM355" s="1541"/>
      <c r="DN355" s="1541"/>
      <c r="DO355" s="1541"/>
      <c r="DP355" s="1541"/>
      <c r="DQ355" s="1541"/>
      <c r="DR355" s="1541"/>
    </row>
    <row r="356" ht="12.75" x14ac:dyDescent="0.2">
      <c r="A356" s="1541"/>
      <c r="B356" s="1541"/>
      <c r="C356"/>
      <c r="D356" s="130">
        <f>IF(BX$355="Close to Ear","EN 62209-1","EN 62209-2")</f>
        <v/>
      </c>
      <c r="E356" s="130">
        <f>IF(CG356="Close to Ear","2016","2010/A1:2019")</f>
        <v/>
      </c>
      <c r="F356" s="1488" t="inlineStr">
        <is>
          <t>5.3</t>
        </is>
      </c>
      <c r="G356" s="1497"/>
      <c r="H356" s="120">
        <f>BV356</f>
        <v/>
      </c>
      <c r="I356" s="120">
        <f>BW356</f>
        <v/>
      </c>
      <c r="J356" s="687" t="inlineStr">
        <is>
          <t>Cat M1</t>
        </is>
      </c>
      <c r="K356" s="194" t="inlineStr">
        <is>
          <t>FDD1</t>
        </is>
      </c>
      <c r="L356" s="115"/>
      <c r="M356" s="120">
        <v>15</v>
      </c>
      <c r="N356" s="119" t="inlineStr">
        <is>
          <t>16QAM</t>
        </is>
      </c>
      <c r="O356" s="131"/>
      <c r="P356" s="6597">
        <v>0</v>
      </c>
      <c r="Q356" s="131">
        <v>3</v>
      </c>
      <c r="R356" s="131">
        <v>0</v>
      </c>
      <c r="S356" s="120"/>
      <c r="T356" s="120">
        <v>18300</v>
      </c>
      <c r="U356" s="120">
        <v>1950</v>
      </c>
      <c r="V356" s="119"/>
      <c r="W356" s="197"/>
      <c r="X356" s="119"/>
      <c r="Y356" s="119"/>
      <c r="Z356" s="119"/>
      <c r="AA356" s="115"/>
      <c r="AB356" s="115"/>
      <c r="AC356" s="689">
        <f>IF(OR(BX$355="Close to Ear",BX$355="Close to Head"),"Head",IF(BX$355="Extremity","Extremity","Body"))</f>
        <v/>
      </c>
      <c r="AD356" s="690">
        <f>CA356</f>
        <v/>
      </c>
      <c r="AE356" s="688">
        <f>CB356</f>
        <v/>
      </c>
      <c r="AF356" s="115"/>
      <c r="AG356" s="808">
        <f>IF(AZ356="","N/A",IF(CQ356="Pass","P","F"))</f>
        <v/>
      </c>
      <c r="AH356" s="129"/>
      <c r="AI356" s="129"/>
      <c r="AJ356" s="129"/>
      <c r="AK356" s="119"/>
      <c r="AL356" s="115"/>
      <c r="AM356" s="119"/>
      <c r="AN356" s="119"/>
      <c r="AO356" s="692"/>
      <c r="AP356" s="692"/>
      <c r="AQ356" s="692"/>
      <c r="AR356" s="692"/>
      <c r="AS356" s="692"/>
      <c r="AT356" s="691">
        <f>CE356</f>
        <v/>
      </c>
      <c r="AU356" s="691">
        <f>CF356</f>
        <v/>
      </c>
      <c r="AV356" s="813"/>
      <c r="AW356" s="813"/>
      <c r="AX356" s="197">
        <f>CZ356</f>
        <v/>
      </c>
      <c r="AY356" s="197">
        <f>DE356</f>
        <v/>
      </c>
      <c r="AZ356" s="3379">
        <f>CO356</f>
        <v/>
      </c>
      <c r="BA356" s="3380"/>
      <c r="BB356" s="197">
        <f>CP356</f>
        <v/>
      </c>
      <c r="BC356" s="813"/>
      <c r="BD356" s="197">
        <f>CR356</f>
        <v/>
      </c>
      <c r="BE356" s="121">
        <f>CS356</f>
        <v/>
      </c>
      <c r="BF356" s="122">
        <f>CT356*60</f>
        <v/>
      </c>
      <c r="BG356" s="121">
        <f>BE356</f>
        <v/>
      </c>
      <c r="BH356" s="122">
        <f>CU356*60</f>
        <v/>
      </c>
      <c r="BI356" s="122">
        <f>CV356</f>
        <v/>
      </c>
      <c r="BJ356" s="117"/>
      <c r="BK356" s="812">
        <f>Overview!$E$7</f>
        <v/>
      </c>
      <c r="BL356" s="117"/>
      <c r="BM356" s="836">
        <f>CW356</f>
        <v/>
      </c>
      <c r="BN356" s="812">
        <f>Overview!$P$153</f>
        <v/>
      </c>
      <c r="BO356" s="117" t="inlineStr">
        <is>
          <t>Revisar: la misma frecuencia aparece con varios canales en esta banda (18050 / 18300 / 18525)</t>
        </is>
      </c>
      <c r="BP356" s="117"/>
      <c r="BQ356" s="115"/>
      <c r="BR356" s="1478"/>
      <c r="BS356" s="1548"/>
      <c r="BT356" s="2127" t="inlineStr">
        <is>
          <t>LTE CATM1</t>
        </is>
      </c>
      <c r="BU356" s="2089" t="inlineStr">
        <is>
          <t>FDD1</t>
        </is>
      </c>
      <c r="BV356" s="430">
        <f>Overview!$H$30</f>
        <v/>
      </c>
      <c r="BW356" s="2010"/>
      <c r="BX356" s="2089"/>
      <c r="BY356" s="469"/>
      <c r="BZ356" s="1721">
        <f>IF(COUNT('Conducted LTE CATM1'!$AH$3:$AH$265)=0,15,INDEX('Conducted LTE CATM1'!$M$3:$M$265,MATCH(MAX('Conducted LTE CATM1'!$AH$3:$AH$265),'Conducted LTE CATM1'!$AH$3:$AH$265,0)))</f>
        <v>15</v>
      </c>
      <c r="CA356" s="2091" t="inlineStr">
        <is>
          <t>Left Tilt</t>
        </is>
      </c>
      <c r="CB356" s="200">
        <v>0</v>
      </c>
      <c r="CC356" s="1681">
        <f>IF(COUNT('Conducted LTE CATM1'!$AH$3:$AH$265)=0,18300,INDEX('Conducted LTE CATM1'!$T$3:$T$265,MATCH(MAX('Conducted LTE CATM1'!$AH$3:$AH$265),'Conducted LTE CATM1'!$AH$3:$AH$265,0)))</f>
        <v>18300</v>
      </c>
      <c r="CD356" s="1681">
        <f>IF(COUNT('Conducted LTE CATM1'!$AH$3:$AH$265)=0,1950,INDEX('Conducted LTE CATM1'!$U$3:$U$265,MATCH(MAX('Conducted LTE CATM1'!$AH$3:$AH$265),'Conducted LTE CATM1'!$AH$3:$AH$265,0)))</f>
        <v>1950</v>
      </c>
      <c r="CE356" s="1523"/>
      <c r="CF356" s="1523"/>
      <c r="CG356" s="387" t="str">
        <f>IF(OR($BY$291="",$BY$291=""),"",$BY$291)</f>
        <v/>
      </c>
      <c r="CH356" s="387">
        <f>BZ356</f>
        <v/>
      </c>
      <c r="CI356" s="387">
        <f>CA356</f>
        <v/>
      </c>
      <c r="CJ356" s="1527"/>
      <c r="CK356" s="2042"/>
      <c r="CL356" s="206">
        <f>IF(CF356=""," ",IF(ABS(CE356-CF356)&lt;=0.125,"Valid","Not valid"))</f>
        <v/>
      </c>
      <c r="CM356" s="207">
        <f> IF(CE356="","",IF(AND(CE356&lt;&gt;"",CF356=""),IF(CE356&gt;=1,"Medir+Sig Max","No"),IF(CF356&lt;&gt;"",IF(CF356&gt;=1,"Medir+Sig Max","No"),"")))</f>
        <v/>
      </c>
      <c r="CN356" s="1787"/>
      <c r="CO356" s="220">
        <f>IF(CK356="",IF(AND(CE356="",CF356=""),"",IF(CF356="",IF(DE356&gt;1,ROUND(DE356*CE356,3),CE356),IF(DE356&gt;1,ROUND(DE356*CF356,3),CF356))),IF(AND(CE356="",CF356=""),"",IF(CF356="",IF(DE356&gt;1,ROUND(DE356*CE356*(1/(CK356)),3),CE356*(1/(CK356))),IF(DE356&gt;1,ROUND(DE356*CF356*(1/(CK356)),3),CF356*(1/(CK356))))))</f>
        <v/>
      </c>
      <c r="CP356" s="2043">
        <f>IF(COUNTIF(Overview!K12:K14,TRUE)&gt;0,2,IF(COUNTIF(Overview!L12:L14,TRUE)&gt;0,4,0))</f>
        <v/>
      </c>
      <c r="CQ356" s="1472">
        <f>IF(CO356="","",IF(CO356&gt;CP356,"Fail","Pass"))</f>
        <v/>
      </c>
      <c r="CR356" s="1481"/>
      <c r="CS356" s="1565">
        <f>MyTimestamp(CO356)</f>
        <v/>
      </c>
      <c r="CT356" s="1531">
        <f>IF(CE356="",0,15)+IF(CF356="",0,15)</f>
        <v/>
      </c>
      <c r="CU356" s="1532">
        <f>IF(CT356=0,0,2)</f>
        <v/>
      </c>
      <c r="CV356" s="859"/>
      <c r="CW356" s="859"/>
      <c r="CX356" s="2038"/>
      <c r="CY356" s="2044"/>
      <c r="CZ356" s="1543">
        <f>10^(CJ356/20)*100-100</f>
        <v/>
      </c>
      <c r="DA356" s="1331"/>
      <c r="DB356" s="709"/>
      <c r="DC356" s="777">
        <f>IF(DA356="","",10^(DA356/10))</f>
        <v/>
      </c>
      <c r="DD356" s="1377">
        <f>IF(ISNUMBER(DB356)=FALSE,"",10^(DB356/10))</f>
        <v/>
      </c>
      <c r="DE356" s="1543">
        <f>IF(AND(ISNUMBER(DC356),ISNUMBER(DD356)),IF(DC356/DD356&gt;1,ROUND((DC356)/DD356,3),1),1)</f>
        <v/>
      </c>
      <c r="DF356" s="1670">
        <f>IF(ISNUMBER(CO356),IF(CO356&gt;=CP356*0.90625,"!!!MEASURE other two 1RB modes!!!  To include the results for these two additional RB modes please use any row below free (for example otehr band) and replace the information of each field (tech, band, freq, etc...) with the proper one",""),"")</f>
        <v/>
      </c>
      <c r="DG356" s="1541"/>
      <c r="DH356" s="1541"/>
      <c r="DI356" s="1541"/>
      <c r="DJ356" s="1541"/>
      <c r="DK356" s="1541"/>
      <c r="DL356" s="1541"/>
      <c r="DM356" s="1541"/>
      <c r="DN356" s="1541"/>
      <c r="DO356" s="1541"/>
      <c r="DP356" s="1541"/>
      <c r="DQ356" s="1541"/>
      <c r="DR356" s="1541"/>
    </row>
    <row r="357" ht="12.75" x14ac:dyDescent="0.2">
      <c r="A357" s="1541"/>
      <c r="B357" s="1541"/>
      <c r="C357"/>
      <c r="D357" s="130">
        <f>IF(BX$355="Close to Ear","EN 62209-1","EN 62209-2")</f>
        <v/>
      </c>
      <c r="E357" s="130">
        <f>IF(CG357="Close to Ear","2016","2010/A1:2019")</f>
        <v/>
      </c>
      <c r="F357" s="1488" t="inlineStr">
        <is>
          <t>5.3</t>
        </is>
      </c>
      <c r="G357" s="1497"/>
      <c r="H357" s="120">
        <f>BV357</f>
        <v/>
      </c>
      <c r="I357" s="120">
        <f>BW357</f>
        <v/>
      </c>
      <c r="J357" s="687" t="inlineStr">
        <is>
          <t>Cat M1</t>
        </is>
      </c>
      <c r="K357" s="194" t="inlineStr">
        <is>
          <t>FDD1</t>
        </is>
      </c>
      <c r="L357" s="115"/>
      <c r="M357" s="120">
        <v>15</v>
      </c>
      <c r="N357" s="119" t="inlineStr">
        <is>
          <t>16QAM</t>
        </is>
      </c>
      <c r="O357" s="131"/>
      <c r="P357" s="6597">
        <v>0</v>
      </c>
      <c r="Q357" s="131">
        <v>3</v>
      </c>
      <c r="R357" s="131">
        <v>0</v>
      </c>
      <c r="S357" s="120"/>
      <c r="T357" s="120">
        <v>18300</v>
      </c>
      <c r="U357" s="120">
        <v>1950</v>
      </c>
      <c r="V357" s="119"/>
      <c r="W357" s="197"/>
      <c r="X357" s="119"/>
      <c r="Y357" s="119"/>
      <c r="Z357" s="119"/>
      <c r="AA357" s="115"/>
      <c r="AB357" s="115"/>
      <c r="AC357" s="689">
        <f>IF(OR(BX$355="Close to Ear",BX$355="Close to Head"),"Head",IF(BX$355="Extremity","Extremity","Body"))</f>
        <v/>
      </c>
      <c r="AD357" s="690">
        <f>CA357</f>
        <v/>
      </c>
      <c r="AE357" s="688">
        <f>CB357</f>
        <v/>
      </c>
      <c r="AF357" s="115"/>
      <c r="AG357" s="808">
        <f>IF(AZ357="","N/A",IF(CQ357="Pass","P","F"))</f>
        <v/>
      </c>
      <c r="AH357" s="129"/>
      <c r="AI357" s="129"/>
      <c r="AJ357" s="129"/>
      <c r="AK357" s="119"/>
      <c r="AL357" s="115"/>
      <c r="AM357" s="119"/>
      <c r="AN357" s="119"/>
      <c r="AO357" s="692"/>
      <c r="AP357" s="692"/>
      <c r="AQ357" s="692"/>
      <c r="AR357" s="692"/>
      <c r="AS357" s="692"/>
      <c r="AT357" s="691">
        <f>CE357</f>
        <v/>
      </c>
      <c r="AU357" s="691">
        <f>CF357</f>
        <v/>
      </c>
      <c r="AV357" s="813"/>
      <c r="AW357" s="813"/>
      <c r="AX357" s="197">
        <f>CZ357</f>
        <v/>
      </c>
      <c r="AY357" s="197">
        <f>DE357</f>
        <v/>
      </c>
      <c r="AZ357" s="3379">
        <f>CO357</f>
        <v/>
      </c>
      <c r="BA357" s="3380"/>
      <c r="BB357" s="197">
        <f>CP357</f>
        <v/>
      </c>
      <c r="BC357" s="813"/>
      <c r="BD357" s="197">
        <f>CR357</f>
        <v/>
      </c>
      <c r="BE357" s="121">
        <f>CS357</f>
        <v/>
      </c>
      <c r="BF357" s="122">
        <f>CT357*60</f>
        <v/>
      </c>
      <c r="BG357" s="121">
        <f>BE357</f>
        <v/>
      </c>
      <c r="BH357" s="122">
        <f>CU357*60</f>
        <v/>
      </c>
      <c r="BI357" s="122">
        <f>CV357</f>
        <v/>
      </c>
      <c r="BJ357" s="117"/>
      <c r="BK357" s="812">
        <f>Overview!$E$7</f>
        <v/>
      </c>
      <c r="BL357" s="117"/>
      <c r="BM357" s="836">
        <f>CW357</f>
        <v/>
      </c>
      <c r="BN357" s="812">
        <f>Overview!$P$153</f>
        <v/>
      </c>
      <c r="BO357" s="117" t="inlineStr">
        <is>
          <t>Revisar: la misma frecuencia aparece con varios canales en esta banda (18050 / 18300 / 18525)</t>
        </is>
      </c>
      <c r="BP357" s="117"/>
      <c r="BQ357" s="115"/>
      <c r="BR357" s="1478"/>
      <c r="BS357" s="1548"/>
      <c r="BT357" s="2127" t="inlineStr">
        <is>
          <t>LTE CATM1</t>
        </is>
      </c>
      <c r="BU357" s="2089" t="inlineStr">
        <is>
          <t>FDD1</t>
        </is>
      </c>
      <c r="BV357" s="430">
        <f>Overview!$H$30</f>
        <v/>
      </c>
      <c r="BW357" s="2010"/>
      <c r="BX357" s="2089"/>
      <c r="BY357" s="465"/>
      <c r="BZ357" s="1721">
        <f>IF(COUNT('Conducted LTE CATM1'!$AH$3:$AH$265)=0,15,INDEX('Conducted LTE CATM1'!$M$3:$M$265,MATCH(MAX('Conducted LTE CATM1'!$AH$3:$AH$265),'Conducted LTE CATM1'!$AH$3:$AH$265,0)))</f>
        <v>15</v>
      </c>
      <c r="CA357" s="2091" t="inlineStr">
        <is>
          <t>Right Cheek</t>
        </is>
      </c>
      <c r="CB357" s="200">
        <v>0</v>
      </c>
      <c r="CC357" s="1681">
        <f>IF(COUNT('Conducted LTE CATM1'!$AH$3:$AH$265)=0,18300,INDEX('Conducted LTE CATM1'!$T$3:$T$265,MATCH(MAX('Conducted LTE CATM1'!$AH$3:$AH$265),'Conducted LTE CATM1'!$AH$3:$AH$265,0)))</f>
        <v>18300</v>
      </c>
      <c r="CD357" s="1681">
        <f>IF(COUNT('Conducted LTE CATM1'!$AH$3:$AH$265)=0,1950,INDEX('Conducted LTE CATM1'!$U$3:$U$265,MATCH(MAX('Conducted LTE CATM1'!$AH$3:$AH$265),'Conducted LTE CATM1'!$AH$3:$AH$265,0)))</f>
        <v>1950</v>
      </c>
      <c r="CE357" s="1523"/>
      <c r="CF357" s="1523"/>
      <c r="CG357" s="387" t="str">
        <f>IF(OR($BY$291="",$BY$291=""),"",$BY$291)</f>
        <v/>
      </c>
      <c r="CH357" s="387">
        <f>BZ357</f>
        <v/>
      </c>
      <c r="CI357" s="387">
        <f>CA357</f>
        <v/>
      </c>
      <c r="CJ357" s="1527"/>
      <c r="CK357" s="2042"/>
      <c r="CL357" s="206">
        <f>IF(CF357=""," ",IF(ABS(CE357-CF357)&lt;=0.125,"Valid","Not valid"))</f>
        <v/>
      </c>
      <c r="CM357" s="207">
        <f> IF(CE357="","",IF(AND(CE357&lt;&gt;"",CF357=""),IF(CE357&gt;=1,"Medir+Sig Max","No"),IF(CF357&lt;&gt;"",IF(CF357&gt;=1,"Medir+Sig Max","No"),"")))</f>
        <v/>
      </c>
      <c r="CN357" s="1787"/>
      <c r="CO357" s="220">
        <f>IF(CK357="",IF(AND(CE357="",CF357=""),"",IF(CF357="",IF(DE357&gt;1,ROUND(DE357*CE357,3),CE357),IF(DE357&gt;1,ROUND(DE357*CF357,3),CF357))),IF(AND(CE357="",CF357=""),"",IF(CF357="",IF(DE357&gt;1,ROUND(DE357*CE357*(1/(CK357)),3),CE357*(1/(CK357))),IF(DE357&gt;1,ROUND(DE357*CF357*(1/(CK357)),3),CF357*(1/(CK357))))))</f>
        <v/>
      </c>
      <c r="CP357" s="2043">
        <f>IF(COUNTIF(Overview!K12:K14,TRUE)&gt;0,2,IF(COUNTIF(Overview!L12:L14,TRUE)&gt;0,4,0))</f>
        <v/>
      </c>
      <c r="CQ357" s="1472">
        <f>IF(CO357="","",IF(CO357&gt;CP357,"Fail","Pass"))</f>
        <v/>
      </c>
      <c r="CR357" s="1481"/>
      <c r="CS357" s="1565">
        <f>MyTimestamp(CO357)</f>
        <v/>
      </c>
      <c r="CT357" s="1531">
        <f>IF(CE357="",0,15)+IF(CF357="",0,15)</f>
        <v/>
      </c>
      <c r="CU357" s="1532">
        <f>IF(CT357=0,0,2)</f>
        <v/>
      </c>
      <c r="CV357" s="859"/>
      <c r="CW357" s="859"/>
      <c r="CX357" s="2038"/>
      <c r="CY357" s="2044"/>
      <c r="CZ357" s="1543">
        <f>10^(CJ357/20)*100-100</f>
        <v/>
      </c>
      <c r="DA357" s="1331"/>
      <c r="DB357" s="709"/>
      <c r="DC357" s="777">
        <f>IF(DA357="","",10^(DA357/10))</f>
        <v/>
      </c>
      <c r="DD357" s="1377">
        <f>IF(ISNUMBER(DB357)=FALSE,"",10^(DB357/10))</f>
        <v/>
      </c>
      <c r="DE357" s="1543">
        <f>IF(AND(ISNUMBER(DC357),ISNUMBER(DD357)),IF(DC357/DD357&gt;1,ROUND((DC357)/DD357,3),1),1)</f>
        <v/>
      </c>
      <c r="DF357" s="1670">
        <f>IF(ISNUMBER(CO357),IF(CO357&gt;=CP357*0.90625,"!!!MEASURE other two 1RB modes!!!  To include the results for these two additional RB modes please use any row below free (for example otehr band) and replace the information of each field (tech, band, freq, etc...) with the proper one",""),"")</f>
        <v/>
      </c>
      <c r="DG357" s="1541"/>
      <c r="DH357" s="1541"/>
      <c r="DI357" s="1541"/>
      <c r="DJ357" s="1541"/>
      <c r="DK357" s="1541"/>
      <c r="DL357" s="1541"/>
      <c r="DM357" s="1541"/>
      <c r="DN357" s="1541"/>
      <c r="DO357" s="1541"/>
      <c r="DP357" s="1541"/>
      <c r="DQ357" s="1541"/>
      <c r="DR357" s="1541"/>
    </row>
    <row r="358" ht="12.75" x14ac:dyDescent="0.2">
      <c r="A358" s="1541"/>
      <c r="B358" s="1541"/>
      <c r="C358"/>
      <c r="D358" s="130">
        <f>IF(BX$355="Close to Ear","EN 62209-1","EN 62209-2")</f>
        <v/>
      </c>
      <c r="E358" s="130">
        <f>IF(CG358="Close to Ear","2016","2010/A1:2019")</f>
        <v/>
      </c>
      <c r="F358" s="1488" t="inlineStr">
        <is>
          <t>5.3</t>
        </is>
      </c>
      <c r="G358" s="1497"/>
      <c r="H358" s="120">
        <f>BV358</f>
        <v/>
      </c>
      <c r="I358" s="120">
        <f>BW358</f>
        <v/>
      </c>
      <c r="J358" s="687" t="inlineStr">
        <is>
          <t>Cat M1</t>
        </is>
      </c>
      <c r="K358" s="194" t="inlineStr">
        <is>
          <t>FDD1</t>
        </is>
      </c>
      <c r="L358" s="115"/>
      <c r="M358" s="120">
        <v>15</v>
      </c>
      <c r="N358" s="119" t="inlineStr">
        <is>
          <t>16QAM</t>
        </is>
      </c>
      <c r="O358" s="131"/>
      <c r="P358" s="6597">
        <v>0</v>
      </c>
      <c r="Q358" s="131">
        <v>3</v>
      </c>
      <c r="R358" s="131">
        <v>0</v>
      </c>
      <c r="S358" s="120"/>
      <c r="T358" s="120">
        <v>18300</v>
      </c>
      <c r="U358" s="120">
        <v>1950</v>
      </c>
      <c r="V358" s="119"/>
      <c r="W358" s="197"/>
      <c r="X358" s="119"/>
      <c r="Y358" s="119"/>
      <c r="Z358" s="119"/>
      <c r="AA358" s="115"/>
      <c r="AB358" s="115"/>
      <c r="AC358" s="689">
        <f>IF(OR(BX$355="Close to Ear",BX$355="Close to Head"),"Head",IF(BX$355="Extremity","Extremity","Body"))</f>
        <v/>
      </c>
      <c r="AD358" s="690">
        <f>CA358</f>
        <v/>
      </c>
      <c r="AE358" s="688">
        <f>CB358</f>
        <v/>
      </c>
      <c r="AF358" s="115"/>
      <c r="AG358" s="808">
        <f>IF(AZ358="","N/A",IF(CQ358="Pass","P","F"))</f>
        <v/>
      </c>
      <c r="AH358" s="129"/>
      <c r="AI358" s="129"/>
      <c r="AJ358" s="129"/>
      <c r="AK358" s="119"/>
      <c r="AL358" s="115"/>
      <c r="AM358" s="119"/>
      <c r="AN358" s="119"/>
      <c r="AO358" s="692"/>
      <c r="AP358" s="692"/>
      <c r="AQ358" s="692"/>
      <c r="AR358" s="692"/>
      <c r="AS358" s="692"/>
      <c r="AT358" s="691">
        <f>CE358</f>
        <v/>
      </c>
      <c r="AU358" s="691">
        <f>CF358</f>
        <v/>
      </c>
      <c r="AV358" s="813"/>
      <c r="AW358" s="813"/>
      <c r="AX358" s="197">
        <f>CZ358</f>
        <v/>
      </c>
      <c r="AY358" s="197">
        <f>DE358</f>
        <v/>
      </c>
      <c r="AZ358" s="3379">
        <f>CO358</f>
        <v/>
      </c>
      <c r="BA358" s="3380"/>
      <c r="BB358" s="197">
        <f>CP358</f>
        <v/>
      </c>
      <c r="BC358" s="813"/>
      <c r="BD358" s="197">
        <f>CR358</f>
        <v/>
      </c>
      <c r="BE358" s="121">
        <f>CS358</f>
        <v/>
      </c>
      <c r="BF358" s="122">
        <f>CT358*60</f>
        <v/>
      </c>
      <c r="BG358" s="121">
        <f>BE358</f>
        <v/>
      </c>
      <c r="BH358" s="122">
        <f>CU358*60</f>
        <v/>
      </c>
      <c r="BI358" s="122">
        <f>CV358</f>
        <v/>
      </c>
      <c r="BJ358" s="117"/>
      <c r="BK358" s="812">
        <f>Overview!$E$7</f>
        <v/>
      </c>
      <c r="BL358" s="117"/>
      <c r="BM358" s="836">
        <f>CW358</f>
        <v/>
      </c>
      <c r="BN358" s="812">
        <f>Overview!$P$153</f>
        <v/>
      </c>
      <c r="BO358" s="117" t="inlineStr">
        <is>
          <t>Revisar: la misma frecuencia aparece con varios canales en esta banda (18050 / 18300 / 18525)</t>
        </is>
      </c>
      <c r="BP358" s="117"/>
      <c r="BQ358" s="115"/>
      <c r="BR358" s="1478"/>
      <c r="BS358" s="1548"/>
      <c r="BT358" s="2127" t="inlineStr">
        <is>
          <t>LTE CATM1</t>
        </is>
      </c>
      <c r="BU358" s="2089" t="inlineStr">
        <is>
          <t>FDD1</t>
        </is>
      </c>
      <c r="BV358" s="430">
        <f>Overview!$H$30</f>
        <v/>
      </c>
      <c r="BW358" s="2010"/>
      <c r="BX358" s="2089"/>
      <c r="BY358" s="465"/>
      <c r="BZ358" s="1721">
        <f>IF(COUNT('Conducted LTE CATM1'!$AH$3:$AH$265)=0,15,INDEX('Conducted LTE CATM1'!$M$3:$M$265,MATCH(MAX('Conducted LTE CATM1'!$AH$3:$AH$265),'Conducted LTE CATM1'!$AH$3:$AH$265,0)))</f>
        <v>15</v>
      </c>
      <c r="CA358" s="2091" t="inlineStr">
        <is>
          <t>Right Tilt</t>
        </is>
      </c>
      <c r="CB358" s="200">
        <v>0</v>
      </c>
      <c r="CC358" s="1681">
        <f>IF(COUNT('Conducted LTE CATM1'!$AH$3:$AH$265)=0,18300,INDEX('Conducted LTE CATM1'!$T$3:$T$265,MATCH(MAX('Conducted LTE CATM1'!$AH$3:$AH$265),'Conducted LTE CATM1'!$AH$3:$AH$265,0)))</f>
        <v>18300</v>
      </c>
      <c r="CD358" s="1681">
        <f>IF(COUNT('Conducted LTE CATM1'!$AH$3:$AH$265)=0,1950,INDEX('Conducted LTE CATM1'!$U$3:$U$265,MATCH(MAX('Conducted LTE CATM1'!$AH$3:$AH$265),'Conducted LTE CATM1'!$AH$3:$AH$265,0)))</f>
        <v>1950</v>
      </c>
      <c r="CE358" s="1523"/>
      <c r="CF358" s="1523"/>
      <c r="CG358" s="387" t="str">
        <f>IF(OR($BY$291="",$BY$291=""),"",$BY$291)</f>
        <v/>
      </c>
      <c r="CH358" s="387">
        <f>BZ358</f>
        <v/>
      </c>
      <c r="CI358" s="387">
        <f>CA358</f>
        <v/>
      </c>
      <c r="CJ358" s="1527"/>
      <c r="CK358" s="2042"/>
      <c r="CL358" s="206">
        <f>IF(CF358=""," ",IF(ABS(CE358-CF358)&lt;=0.125,"Valid","Not valid"))</f>
        <v/>
      </c>
      <c r="CM358" s="207">
        <f> IF(CE358="","",IF(AND(CE358&lt;&gt;"",CF358=""),IF(CE358&gt;=1,"Medir+Sig Max","No"),IF(CF358&lt;&gt;"",IF(CF358&gt;=1,"Medir+Sig Max","No"),"")))</f>
        <v/>
      </c>
      <c r="CN358" s="1787"/>
      <c r="CO358" s="220">
        <f>IF(CK358="",IF(AND(CE358="",CF358=""),"",IF(CF358="",IF(DE358&gt;1,ROUND(DE358*CE358,3),CE358),IF(DE358&gt;1,ROUND(DE358*CF358,3),CF358))),IF(AND(CE358="",CF358=""),"",IF(CF358="",IF(DE358&gt;1,ROUND(DE358*CE358*(1/(CK358)),3),CE358*(1/(CK358))),IF(DE358&gt;1,ROUND(DE358*CF358*(1/(CK358)),3),CF358*(1/(CK358))))))</f>
        <v/>
      </c>
      <c r="CP358" s="2043">
        <f>IF(COUNTIF(Overview!K12:K14,TRUE)&gt;0,2,IF(COUNTIF(Overview!L12:L14,TRUE)&gt;0,4,0))</f>
        <v/>
      </c>
      <c r="CQ358" s="1472">
        <f>IF(CO358="","",IF(CO358&gt;CP358,"Fail","Pass"))</f>
        <v/>
      </c>
      <c r="CR358" s="1481"/>
      <c r="CS358" s="1565">
        <f>MyTimestamp(CO358)</f>
        <v/>
      </c>
      <c r="CT358" s="1531">
        <f>IF(CE358="",0,15)+IF(CF358="",0,15)</f>
        <v/>
      </c>
      <c r="CU358" s="1532">
        <f>IF(CT358=0,0,2)</f>
        <v/>
      </c>
      <c r="CV358" s="859"/>
      <c r="CW358" s="859"/>
      <c r="CX358" s="2038"/>
      <c r="CY358" s="2044"/>
      <c r="CZ358" s="1543">
        <f>10^(CJ358/20)*100-100</f>
        <v/>
      </c>
      <c r="DA358" s="1331"/>
      <c r="DB358" s="709"/>
      <c r="DC358" s="777">
        <f>IF(DA358="","",10^(DA358/10))</f>
        <v/>
      </c>
      <c r="DD358" s="1377">
        <f>IF(ISNUMBER(DB358)=FALSE,"",10^(DB358/10))</f>
        <v/>
      </c>
      <c r="DE358" s="1543">
        <f>IF(AND(ISNUMBER(DC358),ISNUMBER(DD358)),IF(DC358/DD358&gt;1,ROUND((DC358)/DD358,3),1),1)</f>
        <v/>
      </c>
      <c r="DF358" s="1670">
        <f>IF(ISNUMBER(CO358),IF(CO358&gt;=CP358*0.90625,"!!!MEASURE other two 1RB modes!!!  To include the results for these two additional RB modes please use any row below free (for example otehr band) and replace the information of each field (tech, band, freq, etc...) with the proper one",""),"")</f>
        <v/>
      </c>
      <c r="DG358" s="1541"/>
      <c r="DH358" s="1541"/>
      <c r="DI358" s="1541"/>
      <c r="DJ358" s="1541"/>
      <c r="DK358" s="1541"/>
      <c r="DL358" s="1541"/>
      <c r="DM358" s="1541"/>
      <c r="DN358" s="1541"/>
      <c r="DO358" s="1541"/>
      <c r="DP358" s="1541"/>
      <c r="DQ358" s="1541"/>
      <c r="DR358" s="1541"/>
    </row>
    <row r="359" ht="12.75" x14ac:dyDescent="0.2">
      <c r="A359" s="1541"/>
      <c r="B359" s="1541"/>
      <c r="C359"/>
      <c r="D359" s="130">
        <f>IF(BX$355="Close to Ear","EN 62209-1","EN 62209-2")</f>
        <v/>
      </c>
      <c r="E359" s="130">
        <f>IF(CG359="Close to Ear","2016","2010/A1:2019")</f>
        <v/>
      </c>
      <c r="F359" s="1488" t="inlineStr">
        <is>
          <t>5.3</t>
        </is>
      </c>
      <c r="G359" s="1497"/>
      <c r="H359" s="120">
        <f>BV359</f>
        <v/>
      </c>
      <c r="I359" s="120">
        <f>BW359</f>
        <v/>
      </c>
      <c r="J359" s="687" t="inlineStr">
        <is>
          <t>Cat M1</t>
        </is>
      </c>
      <c r="K359" s="194" t="inlineStr">
        <is>
          <t>FDD1</t>
        </is>
      </c>
      <c r="L359" s="115"/>
      <c r="M359" s="120">
        <v>15</v>
      </c>
      <c r="N359" s="119" t="inlineStr">
        <is>
          <t>16QAM</t>
        </is>
      </c>
      <c r="O359" s="131"/>
      <c r="P359" s="6597">
        <v>0</v>
      </c>
      <c r="Q359" s="131">
        <v>3</v>
      </c>
      <c r="R359" s="131">
        <v>0</v>
      </c>
      <c r="S359" s="120"/>
      <c r="T359" s="120">
        <v>18300</v>
      </c>
      <c r="U359" s="120">
        <v>1950</v>
      </c>
      <c r="V359" s="119"/>
      <c r="W359" s="197"/>
      <c r="X359" s="119"/>
      <c r="Y359" s="119"/>
      <c r="Z359" s="119"/>
      <c r="AA359" s="115"/>
      <c r="AB359" s="115"/>
      <c r="AC359" s="689">
        <f>IF(OR(BX$355="Close to Ear",BX$355="Close to Head"),"Head",IF(BX$355="Extremity","Extremity","Body"))</f>
        <v/>
      </c>
      <c r="AD359" s="690">
        <f>CA359</f>
        <v/>
      </c>
      <c r="AE359" s="688">
        <f>CB359</f>
        <v/>
      </c>
      <c r="AF359" s="115"/>
      <c r="AG359" s="808">
        <f>IF(AZ359="","N/A",IF(CQ359="Pass","P","F"))</f>
        <v/>
      </c>
      <c r="AH359" s="129"/>
      <c r="AI359" s="129"/>
      <c r="AJ359" s="129"/>
      <c r="AK359" s="119"/>
      <c r="AL359" s="115"/>
      <c r="AM359" s="119"/>
      <c r="AN359" s="119"/>
      <c r="AO359" s="692"/>
      <c r="AP359" s="692"/>
      <c r="AQ359" s="692"/>
      <c r="AR359" s="692"/>
      <c r="AS359" s="692"/>
      <c r="AT359" s="691">
        <f>CE359</f>
        <v/>
      </c>
      <c r="AU359" s="691">
        <f>CF359</f>
        <v/>
      </c>
      <c r="AV359" s="813"/>
      <c r="AW359" s="813"/>
      <c r="AX359" s="197">
        <f>CZ359</f>
        <v/>
      </c>
      <c r="AY359" s="197">
        <f>DE359</f>
        <v/>
      </c>
      <c r="AZ359" s="3379">
        <f>CO359</f>
        <v/>
      </c>
      <c r="BA359" s="3380"/>
      <c r="BB359" s="197">
        <f>CP359</f>
        <v/>
      </c>
      <c r="BC359" s="813"/>
      <c r="BD359" s="197">
        <f>CR359</f>
        <v/>
      </c>
      <c r="BE359" s="121">
        <f>CS359</f>
        <v/>
      </c>
      <c r="BF359" s="122">
        <f>CT359*60</f>
        <v/>
      </c>
      <c r="BG359" s="121">
        <f>BE359</f>
        <v/>
      </c>
      <c r="BH359" s="122">
        <f>CU359*60</f>
        <v/>
      </c>
      <c r="BI359" s="122">
        <f>CV359</f>
        <v/>
      </c>
      <c r="BJ359" s="117"/>
      <c r="BK359" s="812">
        <f>Overview!$E$7</f>
        <v/>
      </c>
      <c r="BL359" s="117"/>
      <c r="BM359" s="836">
        <f>CW359</f>
        <v/>
      </c>
      <c r="BN359" s="812">
        <f>Overview!$P$153</f>
        <v/>
      </c>
      <c r="BO359" s="117" t="inlineStr">
        <is>
          <t>Revisar: la misma frecuencia aparece con varios canales en esta banda (18050 / 18300 / 18525)</t>
        </is>
      </c>
      <c r="BP359" s="117"/>
      <c r="BQ359" s="115"/>
      <c r="BR359" s="1478"/>
      <c r="BS359" s="1548"/>
      <c r="BT359" s="2127" t="inlineStr">
        <is>
          <t>LTE CATM1</t>
        </is>
      </c>
      <c r="BU359" s="2089" t="inlineStr">
        <is>
          <t>FDD1</t>
        </is>
      </c>
      <c r="BV359" s="430">
        <f>Overview!$H$30</f>
        <v/>
      </c>
      <c r="BW359" s="2010"/>
      <c r="BX359" s="2089"/>
      <c r="BY359" s="921"/>
      <c r="BZ359" s="1721">
        <f>IF(COUNT('Conducted LTE CATM1'!$AH$3:$AH$265)=0,15,INDEX('Conducted LTE CATM1'!$M$3:$M$265,MATCH(MAX('Conducted LTE CATM1'!$AH$3:$AH$265),'Conducted LTE CATM1'!$AH$3:$AH$265,0)))</f>
        <v>15</v>
      </c>
      <c r="CA359" s="431" t="str">
        <f>IF(COUNT(CF355:CF358)=0,IF(COUNT(CE355:CE358)=0,"TBD",VLOOKUP(MAX(CE355:CE358),CE355:CI358,5,FALSE)),VLOOKUP(MAX(CF355:CF358),CF355:CI358,4,FALSE))</f>
        <v>TBD</v>
      </c>
      <c r="CB359" s="200">
        <v>0</v>
      </c>
      <c r="CC359" s="1681">
        <f>IF(COUNT('Conducted LTE CATM1'!$AH$3:$AH$265)=0,18300,INDEX('Conducted LTE CATM1'!$T$3:$T$265,MATCH(MAX('Conducted LTE CATM1'!$AH$3:$AH$265),'Conducted LTE CATM1'!$AH$3:$AH$265,0)))</f>
        <v>18300</v>
      </c>
      <c r="CD359" s="1681">
        <f>IF(COUNT('Conducted LTE CATM1'!$AH$3:$AH$265)=0,1950,INDEX('Conducted LTE CATM1'!$U$3:$U$265,MATCH(MAX('Conducted LTE CATM1'!$AH$3:$AH$265),'Conducted LTE CATM1'!$AH$3:$AH$265,0)))</f>
        <v>1950</v>
      </c>
      <c r="CE359" s="1523"/>
      <c r="CF359" s="1523"/>
      <c r="CG359" s="387" t="str">
        <f>IF(OR($BY$291="",$BY$291=""),"",$BY$291)</f>
        <v/>
      </c>
      <c r="CH359" s="387">
        <f>BZ359</f>
        <v/>
      </c>
      <c r="CI359" s="387">
        <f>CA359</f>
        <v/>
      </c>
      <c r="CJ359" s="1527"/>
      <c r="CK359" s="2042"/>
      <c r="CL359" s="206">
        <f>IF(CF359=""," ",IF(ABS(CE359-CF359)&lt;=0.125,"Valid","Not valid"))</f>
        <v/>
      </c>
      <c r="CM359" s="207">
        <f> IF(CE359="","",IF(AND(CE359&lt;&gt;"",CF359=""),IF(CE359&gt;=1,"Medir+Sig Max","No"),IF(CF359&lt;&gt;"",IF(CF359&gt;=1,"Medir+Sig Max","No"),"")))</f>
        <v/>
      </c>
      <c r="CN359" s="1787"/>
      <c r="CO359" s="220">
        <f>IF(CK359="",IF(AND(CE359="",CF359=""),"",IF(CF359="",IF(DE359&gt;1,ROUND(DE359*CE359,3),CE359),IF(DE359&gt;1,ROUND(DE359*CF359,3),CF359))),IF(AND(CE359="",CF359=""),"",IF(CF359="",IF(DE359&gt;1,ROUND(DE359*CE359*(1/(CK359)),3),CE359*(1/(CK359))),IF(DE359&gt;1,ROUND(DE359*CF359*(1/(CK359)),3),CF359*(1/(CK359))))))</f>
        <v/>
      </c>
      <c r="CP359" s="2043">
        <f>IF(COUNTIF(Overview!K12:K14,TRUE)&gt;0,2,IF(COUNTIF(Overview!L12:L14,TRUE)&gt;0,4,0))</f>
        <v/>
      </c>
      <c r="CQ359" s="1472">
        <f>IF(CO359="","",IF(CO359&gt;CP359,"Fail","Pass"))</f>
        <v/>
      </c>
      <c r="CR359" s="1481"/>
      <c r="CS359" s="1565">
        <f>MyTimestamp(CO359)</f>
        <v/>
      </c>
      <c r="CT359" s="1531">
        <f>IF(CE359="",0,15)+IF(CF359="",0,15)</f>
        <v/>
      </c>
      <c r="CU359" s="1532">
        <f>IF(CT359=0,0,2)</f>
        <v/>
      </c>
      <c r="CV359" s="859"/>
      <c r="CW359" s="859"/>
      <c r="CX359" s="2038"/>
      <c r="CY359" s="2044"/>
      <c r="CZ359" s="1543">
        <f>10^(CJ359/20)*100-100</f>
        <v/>
      </c>
      <c r="DA359" s="1331"/>
      <c r="DB359" s="709"/>
      <c r="DC359" s="777">
        <f>IF(DA359="","",10^(DA359/10))</f>
        <v/>
      </c>
      <c r="DD359" s="1377">
        <f>IF(ISNUMBER(DB359)=FALSE,"",10^(DB359/10))</f>
        <v/>
      </c>
      <c r="DE359" s="1543">
        <f>IF(AND(ISNUMBER(DC359),ISNUMBER(DD359)),IF(DC359/DD359&gt;1,ROUND((DC359)/DD359,3),1),1)</f>
        <v/>
      </c>
      <c r="DF359" s="1670">
        <f>IF(ISNUMBER(CO359),IF(CO359&gt;=CP359*0.90625,"!!!MEASURE other two 1RB modes!!!  To include the results for these two additional RB modes please use any row below free (for example otehr band) and replace the information of each field (tech, band, freq, etc...) with the proper one",""),"")</f>
        <v/>
      </c>
      <c r="DG359" s="1541"/>
      <c r="DH359" s="1541"/>
      <c r="DI359" s="1541"/>
      <c r="DJ359" s="1541"/>
      <c r="DK359" s="1541"/>
      <c r="DL359" s="1541"/>
      <c r="DM359" s="1541"/>
      <c r="DN359" s="1541"/>
      <c r="DO359" s="1541"/>
      <c r="DP359" s="1541"/>
      <c r="DQ359" s="1541"/>
      <c r="DR359" s="1541"/>
    </row>
    <row r="360" ht="12.75" x14ac:dyDescent="0.2">
      <c r="A360" s="1541"/>
      <c r="B360" s="1541"/>
      <c r="C360"/>
      <c r="D360" s="130">
        <f>IF(BX$355="Close to Ear","EN 62209-1","EN 62209-2")</f>
        <v/>
      </c>
      <c r="E360" s="130">
        <f>IF(CG360="Close to Ear","2016","2010/A1:2019")</f>
        <v/>
      </c>
      <c r="F360" s="1488" t="inlineStr">
        <is>
          <t>5.3</t>
        </is>
      </c>
      <c r="G360" s="1497"/>
      <c r="H360" s="120">
        <f>BV360</f>
        <v/>
      </c>
      <c r="I360" s="120">
        <f>BW360</f>
        <v/>
      </c>
      <c r="J360" s="687" t="inlineStr">
        <is>
          <t>Cat M1</t>
        </is>
      </c>
      <c r="K360" s="194" t="inlineStr">
        <is>
          <t>FDD1</t>
        </is>
      </c>
      <c r="L360" s="115"/>
      <c r="M360" s="120">
        <v>15</v>
      </c>
      <c r="N360" s="119" t="inlineStr">
        <is>
          <t>16QAM</t>
        </is>
      </c>
      <c r="O360" s="131"/>
      <c r="P360" s="6597">
        <v>0</v>
      </c>
      <c r="Q360" s="131">
        <v>3</v>
      </c>
      <c r="R360" s="131">
        <v>0</v>
      </c>
      <c r="S360" s="120"/>
      <c r="T360" s="120">
        <v>18300</v>
      </c>
      <c r="U360" s="120">
        <v>1950</v>
      </c>
      <c r="V360" s="119"/>
      <c r="W360" s="197"/>
      <c r="X360" s="119"/>
      <c r="Y360" s="119"/>
      <c r="Z360" s="119"/>
      <c r="AA360" s="115"/>
      <c r="AB360" s="115"/>
      <c r="AC360" s="689">
        <f>IF(OR(BX$355="Close to Ear",BX$355="Close to Head"),"Head",IF(BX$355="Extremity","Extremity","Body"))</f>
        <v/>
      </c>
      <c r="AD360" s="690">
        <f>CA360</f>
        <v/>
      </c>
      <c r="AE360" s="688">
        <f>CB360</f>
        <v/>
      </c>
      <c r="AF360" s="115"/>
      <c r="AG360" s="808">
        <f>IF(AZ360="","N/A",IF(CQ360="Pass","P","F"))</f>
        <v/>
      </c>
      <c r="AH360" s="129"/>
      <c r="AI360" s="129"/>
      <c r="AJ360" s="129"/>
      <c r="AK360" s="119"/>
      <c r="AL360" s="115"/>
      <c r="AM360" s="119"/>
      <c r="AN360" s="119"/>
      <c r="AO360" s="692"/>
      <c r="AP360" s="692"/>
      <c r="AQ360" s="692"/>
      <c r="AR360" s="692"/>
      <c r="AS360" s="692"/>
      <c r="AT360" s="691">
        <f>CE360</f>
        <v/>
      </c>
      <c r="AU360" s="691">
        <f>CF360</f>
        <v/>
      </c>
      <c r="AV360" s="813"/>
      <c r="AW360" s="813"/>
      <c r="AX360" s="197">
        <f>CZ360</f>
        <v/>
      </c>
      <c r="AY360" s="197">
        <f>DE360</f>
        <v/>
      </c>
      <c r="AZ360" s="3379">
        <f>CO360</f>
        <v/>
      </c>
      <c r="BA360" s="3380"/>
      <c r="BB360" s="197">
        <f>CP360</f>
        <v/>
      </c>
      <c r="BC360" s="813"/>
      <c r="BD360" s="197">
        <f>CR360</f>
        <v/>
      </c>
      <c r="BE360" s="121">
        <f>CS360</f>
        <v/>
      </c>
      <c r="BF360" s="122">
        <f>CT360*60</f>
        <v/>
      </c>
      <c r="BG360" s="121">
        <f>BE360</f>
        <v/>
      </c>
      <c r="BH360" s="122">
        <f>CU360*60</f>
        <v/>
      </c>
      <c r="BI360" s="122">
        <f>CV360</f>
        <v/>
      </c>
      <c r="BJ360" s="117"/>
      <c r="BK360" s="812">
        <f>Overview!$E$7</f>
        <v/>
      </c>
      <c r="BL360" s="117"/>
      <c r="BM360" s="836">
        <f>CW360</f>
        <v/>
      </c>
      <c r="BN360" s="812">
        <f>Overview!$P$153</f>
        <v/>
      </c>
      <c r="BO360" s="117" t="inlineStr">
        <is>
          <t>Revisar: la misma frecuencia aparece con varios canales en esta banda (18050 / 18300 / 18525)</t>
        </is>
      </c>
      <c r="BP360" s="117"/>
      <c r="BQ360" s="115"/>
      <c r="BR360" s="1478"/>
      <c r="BS360" s="1548"/>
      <c r="BT360" s="2128" t="inlineStr">
        <is>
          <t>LTE CATM1</t>
        </is>
      </c>
      <c r="BU360" s="1868" t="inlineStr">
        <is>
          <t>FDD1</t>
        </is>
      </c>
      <c r="BV360" s="432">
        <f>Overview!$H$30</f>
        <v/>
      </c>
      <c r="BW360" s="2010"/>
      <c r="BX360" s="1868"/>
      <c r="BY360" s="922"/>
      <c r="BZ360" s="1721">
        <f>IF(COUNT('Conducted LTE CATM1'!$AH$3:$AH$265)=0,15,INDEX('Conducted LTE CATM1'!$M$3:$M$265,MATCH(MAX('Conducted LTE CATM1'!$AH$3:$AH$265),'Conducted LTE CATM1'!$AH$3:$AH$265,0)))</f>
        <v>15</v>
      </c>
      <c r="CA360" s="433" t="str">
        <f>CA359</f>
        <v>TBD</v>
      </c>
      <c r="CB360" s="201">
        <v>0</v>
      </c>
      <c r="CC360" s="1682">
        <f>IF(COUNT('Conducted LTE CATM1'!$AH$3:$AH$265)=0,18300,INDEX('Conducted LTE CATM1'!$T$3:$T$265,MATCH(MAX('Conducted LTE CATM1'!$AH$3:$AH$265),'Conducted LTE CATM1'!$AH$3:$AH$265,0)))</f>
        <v>18300</v>
      </c>
      <c r="CD360" s="1682">
        <f>IF(COUNT('Conducted LTE CATM1'!$AH$3:$AH$265)=0,1950,INDEX('Conducted LTE CATM1'!$U$3:$U$265,MATCH(MAX('Conducted LTE CATM1'!$AH$3:$AH$265),'Conducted LTE CATM1'!$AH$3:$AH$265,0)))</f>
        <v>1950</v>
      </c>
      <c r="CE360" s="1523"/>
      <c r="CF360" s="1523"/>
      <c r="CG360" s="387" t="str">
        <f>IF(OR($BY$291="",$BY$291=""),"",$BY$291)</f>
        <v/>
      </c>
      <c r="CH360" s="387">
        <f>BZ360</f>
        <v/>
      </c>
      <c r="CI360" s="387">
        <f>CA360</f>
        <v/>
      </c>
      <c r="CJ360" s="1527"/>
      <c r="CK360" s="2042"/>
      <c r="CL360" s="206">
        <f>IF(CF360=""," ",IF(ABS(CE360-CF360)&lt;=0.125,"Valid","Not valid"))</f>
        <v/>
      </c>
      <c r="CM360" s="207">
        <f> IF(CE360="","",IF(AND(CE360&lt;&gt;"",CF360=""),IF(CE360&gt;=1,"Medir+Sig Max","No"),IF(CF360&lt;&gt;"",IF(CF360&gt;=1,"Medir+Sig Max","No"),"")))</f>
        <v/>
      </c>
      <c r="CN360" s="1787"/>
      <c r="CO360" s="220">
        <f>IF(CK360="",IF(AND(CE360="",CF360=""),"",IF(CF360="",IF(DE360&gt;1,ROUND(DE360*CE360,3),CE360),IF(DE360&gt;1,ROUND(DE360*CF360,3),CF360))),IF(AND(CE360="",CF360=""),"",IF(CF360="",IF(DE360&gt;1,ROUND(DE360*CE360*(1/(CK360)),3),CE360*(1/(CK360))),IF(DE360&gt;1,ROUND(DE360*CF360*(1/(CK360)),3),CF360*(1/(CK360))))))</f>
        <v/>
      </c>
      <c r="CP360" s="2043">
        <f>IF(COUNTIF(Overview!K12:K14,TRUE)&gt;0,2,IF(COUNTIF(Overview!L12:L14,TRUE)&gt;0,4,0))</f>
        <v/>
      </c>
      <c r="CQ360" s="1472">
        <f>IF(CO360="","",IF(CO360&gt;CP360,"Fail","Pass"))</f>
        <v/>
      </c>
      <c r="CR360" s="1481"/>
      <c r="CS360" s="1565">
        <f>MyTimestamp(CO360)</f>
        <v/>
      </c>
      <c r="CT360" s="1531">
        <f>IF(CE360="",0,15)+IF(CF360="",0,15)</f>
        <v/>
      </c>
      <c r="CU360" s="1532">
        <f>IF(CT360=0,0,2)</f>
        <v/>
      </c>
      <c r="CV360" s="859"/>
      <c r="CW360" s="859"/>
      <c r="CX360" s="2038"/>
      <c r="CY360" s="2044"/>
      <c r="CZ360" s="1543">
        <f>10^(CJ360/20)*100-100</f>
        <v/>
      </c>
      <c r="DA360" s="1331"/>
      <c r="DB360" s="709"/>
      <c r="DC360" s="777">
        <f>IF(DA360="","",10^(DA360/10))</f>
        <v/>
      </c>
      <c r="DD360" s="1377">
        <f>IF(ISNUMBER(DB360)=FALSE,"",10^(DB360/10))</f>
        <v/>
      </c>
      <c r="DE360" s="1543">
        <f>IF(AND(ISNUMBER(DC360),ISNUMBER(DD360)),IF(DC360/DD360&gt;1,ROUND((DC360)/DD360,3),1),1)</f>
        <v/>
      </c>
      <c r="DF360" s="1670">
        <f>IF(ISNUMBER(CO360),IF(CO360&gt;=CP360*0.90625,"!!!MEASURE other two 1RB modes!!!  To include the results for these two additional RB modes please use any row below free (for example otehr band) and replace the information of each field (tech, band, freq, etc...) with the proper one",""),"")</f>
        <v/>
      </c>
      <c r="DG360" s="1541"/>
      <c r="DH360" s="1541"/>
      <c r="DI360" s="1541"/>
      <c r="DJ360" s="1541"/>
      <c r="DK360" s="1541"/>
      <c r="DL360" s="1541"/>
      <c r="DM360" s="1541"/>
      <c r="DN360" s="1541"/>
      <c r="DO360" s="1541"/>
      <c r="DP360" s="1541"/>
      <c r="DQ360" s="1541"/>
      <c r="DR360" s="1541"/>
    </row>
    <row r="361" ht="12.75" x14ac:dyDescent="0.2">
      <c r="A361" s="1541"/>
      <c r="B361" s="1541"/>
      <c r="C361"/>
      <c r="D361" s="130">
        <f>IF(BX$355="Close to Ear","EN 62209-1","EN 62209-2")</f>
        <v/>
      </c>
      <c r="E361" s="130">
        <f>IF(CG361="Close to Ear","2016","2010/A1:2019")</f>
        <v/>
      </c>
      <c r="F361" s="1488" t="inlineStr">
        <is>
          <t>5.3</t>
        </is>
      </c>
      <c r="G361" s="1497"/>
      <c r="H361" s="120">
        <f>BV361</f>
        <v/>
      </c>
      <c r="I361" s="120">
        <f>BW361</f>
        <v/>
      </c>
      <c r="J361" s="687" t="inlineStr">
        <is>
          <t>Cat M1</t>
        </is>
      </c>
      <c r="K361" s="194" t="inlineStr">
        <is>
          <t>FDD1</t>
        </is>
      </c>
      <c r="L361" s="115"/>
      <c r="M361" s="120">
        <v>15</v>
      </c>
      <c r="N361" s="119" t="inlineStr">
        <is>
          <t>16QAM</t>
        </is>
      </c>
      <c r="O361" s="131"/>
      <c r="P361" s="6597">
        <v>0</v>
      </c>
      <c r="Q361" s="131">
        <v>3</v>
      </c>
      <c r="R361" s="131">
        <v>0</v>
      </c>
      <c r="S361" s="120"/>
      <c r="T361" s="120">
        <v>18300</v>
      </c>
      <c r="U361" s="120">
        <v>1950</v>
      </c>
      <c r="V361" s="119"/>
      <c r="W361" s="197"/>
      <c r="X361" s="119"/>
      <c r="Y361" s="119"/>
      <c r="Z361" s="119"/>
      <c r="AA361" s="115"/>
      <c r="AB361" s="115"/>
      <c r="AC361" s="689">
        <f>IF(OR(BX$355="Close to Ear",BX$355="Close to Head"),"Head",IF(BX$355="Extremity","Extremity","Body"))</f>
        <v/>
      </c>
      <c r="AD361" s="690">
        <f>CA361</f>
        <v/>
      </c>
      <c r="AE361" s="688">
        <f>CB361</f>
        <v/>
      </c>
      <c r="AF361" s="115"/>
      <c r="AG361" s="808">
        <f>IF(AZ361="","N/A",IF(CQ361="Pass","P","F"))</f>
        <v/>
      </c>
      <c r="AH361" s="129"/>
      <c r="AI361" s="129"/>
      <c r="AJ361" s="129"/>
      <c r="AK361" s="119"/>
      <c r="AL361" s="115"/>
      <c r="AM361" s="119"/>
      <c r="AN361" s="119"/>
      <c r="AO361" s="692"/>
      <c r="AP361" s="692"/>
      <c r="AQ361" s="692"/>
      <c r="AR361" s="692"/>
      <c r="AS361" s="692"/>
      <c r="AT361" s="691">
        <f>CE361</f>
        <v/>
      </c>
      <c r="AU361" s="691">
        <f>CF361</f>
        <v/>
      </c>
      <c r="AV361" s="813"/>
      <c r="AW361" s="813"/>
      <c r="AX361" s="197">
        <f>CZ361</f>
        <v/>
      </c>
      <c r="AY361" s="197">
        <f>DE361</f>
        <v/>
      </c>
      <c r="AZ361" s="3379">
        <f>CO361</f>
        <v/>
      </c>
      <c r="BA361" s="3380"/>
      <c r="BB361" s="197">
        <f>CP361</f>
        <v/>
      </c>
      <c r="BC361" s="813"/>
      <c r="BD361" s="197">
        <f>CR361</f>
        <v/>
      </c>
      <c r="BE361" s="121">
        <f>CS361</f>
        <v/>
      </c>
      <c r="BF361" s="122">
        <f>CT361*60</f>
        <v/>
      </c>
      <c r="BG361" s="121">
        <f>BE361</f>
        <v/>
      </c>
      <c r="BH361" s="122">
        <f>CU361*60</f>
        <v/>
      </c>
      <c r="BI361" s="122">
        <f>CV361</f>
        <v/>
      </c>
      <c r="BJ361" s="117"/>
      <c r="BK361" s="812">
        <f>Overview!$E$7</f>
        <v/>
      </c>
      <c r="BL361" s="117"/>
      <c r="BM361" s="836">
        <f>CW361</f>
        <v/>
      </c>
      <c r="BN361" s="812">
        <f>Overview!$P$153</f>
        <v/>
      </c>
      <c r="BO361" s="117" t="inlineStr">
        <is>
          <t>Revisar: la misma frecuencia aparece con varios canales en esta banda (18050 / 18300 / 18525)</t>
        </is>
      </c>
      <c r="BP361" s="117"/>
      <c r="BQ361" s="115"/>
      <c r="BR361" s="1478"/>
      <c r="BS361" s="1548"/>
      <c r="BT361" s="2127" t="inlineStr">
        <is>
          <t>LTE CATM1</t>
        </is>
      </c>
      <c r="BU361" s="2089" t="inlineStr">
        <is>
          <t>FDD1</t>
        </is>
      </c>
      <c r="BV361" s="430">
        <f>Overview!$H$30</f>
        <v/>
      </c>
      <c r="BW361" s="2010"/>
      <c r="BX361" s="2089"/>
      <c r="BY361" s="923"/>
      <c r="BZ361" s="1722">
        <f>IF(COUNT('Conducted LTE CATM1'!$AH$3:$AH$265)=0,15,INDEX('Conducted LTE CATM1'!$M$3:$M$265,MATCH(MAX('Conducted LTE CATM1'!$AH$3:$AH$265),'Conducted LTE CATM1'!$AH$3:$AH$265,0)))</f>
        <v>15</v>
      </c>
      <c r="CA361" s="466" t="str">
        <f>CA360</f>
        <v>TBD</v>
      </c>
      <c r="CB361" s="202">
        <v>0</v>
      </c>
      <c r="CC361" s="1683">
        <f>IF(COUNT('Conducted LTE CATM1'!$AH$3:$AH$265)=0,18300,INDEX('Conducted LTE CATM1'!$T$3:$T$265,MATCH(MAX('Conducted LTE CATM1'!$AH$3:$AH$265),'Conducted LTE CATM1'!$AH$3:$AH$265,0)))</f>
        <v>18300</v>
      </c>
      <c r="CD361" s="1683">
        <f>IF(COUNT('Conducted LTE CATM1'!$AH$3:$AH$265)=0,1950,INDEX('Conducted LTE CATM1'!$U$3:$U$265,MATCH(MAX('Conducted LTE CATM1'!$AH$3:$AH$265),'Conducted LTE CATM1'!$AH$3:$AH$265,0)))</f>
        <v>1950</v>
      </c>
      <c r="CE361" s="1523"/>
      <c r="CF361" s="1523"/>
      <c r="CG361" s="387" t="str">
        <f>IF(OR($BY$291="",$BY$291=""),"",$BY$291)</f>
        <v/>
      </c>
      <c r="CH361" s="387">
        <f>BZ361</f>
        <v/>
      </c>
      <c r="CI361" s="387">
        <f>CA361</f>
        <v/>
      </c>
      <c r="CJ361" s="1527"/>
      <c r="CK361" s="2042"/>
      <c r="CL361" s="206">
        <f>IF(CF361=""," ",IF(ABS(CE361-CF361)&lt;=0.125,"Valid","Not valid"))</f>
        <v/>
      </c>
      <c r="CM361" s="207">
        <f> IF(CE361="","",IF(AND(CE361&lt;&gt;"",CF361=""),IF(CE361&gt;=1,"Medir+Sig Max","No"),IF(CF361&lt;&gt;"",IF(CF361&gt;=1,"Medir+Sig Max","No"),"")))</f>
        <v/>
      </c>
      <c r="CN361" s="1787"/>
      <c r="CO361" s="220">
        <f>IF(CK361="",IF(AND(CE361="",CF361=""),"",IF(CF361="",IF(DE361&gt;1,ROUND(DE361*CE361,3),CE361),IF(DE361&gt;1,ROUND(DE361*CF361,3),CF361))),IF(AND(CE361="",CF361=""),"",IF(CF361="",IF(DE361&gt;1,ROUND(DE361*CE361*(1/(CK361)),3),CE361*(1/(CK361))),IF(DE361&gt;1,ROUND(DE361*CF361*(1/(CK361)),3),CF361*(1/(CK361))))))</f>
        <v/>
      </c>
      <c r="CP361" s="2043">
        <f>IF(COUNTIF(Overview!K12:K14,TRUE)&gt;0,2,IF(COUNTIF(Overview!L12:L14,TRUE)&gt;0,4,0))</f>
        <v/>
      </c>
      <c r="CQ361" s="1472">
        <f>IF(CO361="","",IF(CO361&gt;CP361,"Fail","Pass"))</f>
        <v/>
      </c>
      <c r="CR361" s="1481"/>
      <c r="CS361" s="1565">
        <f>MyTimestamp(CO361)</f>
        <v/>
      </c>
      <c r="CT361" s="1531">
        <f>IF(CE361="",0,15)+IF(CF361="",0,15)</f>
        <v/>
      </c>
      <c r="CU361" s="1532">
        <f>IF(CT361=0,0,2)</f>
        <v/>
      </c>
      <c r="CV361" s="859"/>
      <c r="CW361" s="859"/>
      <c r="CX361" s="2038"/>
      <c r="CY361" s="2044"/>
      <c r="CZ361" s="1543">
        <f>10^(CJ361/20)*100-100</f>
        <v/>
      </c>
      <c r="DA361" s="1331"/>
      <c r="DB361" s="709"/>
      <c r="DC361" s="777">
        <f>IF(DA361="","",10^(DA361/10))</f>
        <v/>
      </c>
      <c r="DD361" s="1377">
        <f>IF(ISNUMBER(DB361)=FALSE,"",10^(DB361/10))</f>
        <v/>
      </c>
      <c r="DE361" s="1543">
        <f>IF(AND(ISNUMBER(DC361),ISNUMBER(DD361)),IF(DC361/DD361&gt;1,ROUND((DC361)/DD361,3),1),1)</f>
        <v/>
      </c>
      <c r="DF361" s="1670">
        <f>IF(ISNUMBER(CO361),IF(CO361&gt;=CP361*0.90625,"!!!MEASURE other two 1RB modes!!!  To include the results for these two additional RB modes please use any row below free (for example otehr band) and replace the information of each field (tech, band, freq, etc...) with the proper one",""),"")</f>
        <v/>
      </c>
      <c r="DG361" s="1541"/>
      <c r="DH361" s="1541"/>
      <c r="DI361" s="1541"/>
      <c r="DJ361" s="1541"/>
      <c r="DK361" s="1541"/>
      <c r="DL361" s="1541"/>
      <c r="DM361" s="1541"/>
      <c r="DN361" s="1541"/>
      <c r="DO361" s="1541"/>
      <c r="DP361" s="1541"/>
      <c r="DQ361" s="1541"/>
      <c r="DR361" s="1541"/>
    </row>
    <row r="362" ht="12.75" x14ac:dyDescent="0.2">
      <c r="A362" s="1541"/>
      <c r="B362" s="1541"/>
      <c r="C362"/>
      <c r="D362" s="130">
        <f>IF(BX$355="Close to Ear","EN 62209-1","EN 62209-2")</f>
        <v/>
      </c>
      <c r="E362" s="130">
        <f>IF(CG362="Close to Ear","2016","2010/A1:2019")</f>
        <v/>
      </c>
      <c r="F362" s="1488" t="inlineStr">
        <is>
          <t>5.3</t>
        </is>
      </c>
      <c r="G362" s="1497"/>
      <c r="H362" s="120">
        <f>BV362</f>
        <v/>
      </c>
      <c r="I362" s="120">
        <f>BW362</f>
        <v/>
      </c>
      <c r="J362" s="687" t="inlineStr">
        <is>
          <t>Cat M1</t>
        </is>
      </c>
      <c r="K362" s="194" t="inlineStr">
        <is>
          <t>FDD1</t>
        </is>
      </c>
      <c r="L362" s="115"/>
      <c r="M362" s="120">
        <v>15</v>
      </c>
      <c r="N362" s="119" t="inlineStr">
        <is>
          <t>16QAM</t>
        </is>
      </c>
      <c r="O362" s="131"/>
      <c r="P362" s="6597">
        <v>0</v>
      </c>
      <c r="Q362" s="131">
        <v>3</v>
      </c>
      <c r="R362" s="131">
        <v>0</v>
      </c>
      <c r="S362" s="120"/>
      <c r="T362" s="120">
        <v>18300</v>
      </c>
      <c r="U362" s="120">
        <v>1950</v>
      </c>
      <c r="V362" s="119"/>
      <c r="W362" s="197"/>
      <c r="X362" s="119"/>
      <c r="Y362" s="119"/>
      <c r="Z362" s="119"/>
      <c r="AA362" s="115"/>
      <c r="AB362" s="115"/>
      <c r="AC362" s="689">
        <f>IF(OR(BX$355="Close to Ear",BX$355="Close to Head"),"Head",IF(BX$355="Extremity","Extremity","Body"))</f>
        <v/>
      </c>
      <c r="AD362" s="690">
        <f>CA362</f>
        <v/>
      </c>
      <c r="AE362" s="688">
        <f>CB362</f>
        <v/>
      </c>
      <c r="AF362" s="115"/>
      <c r="AG362" s="808">
        <f>IF(AZ362="","N/A",IF(CQ362="Pass","P","F"))</f>
        <v/>
      </c>
      <c r="AH362" s="129"/>
      <c r="AI362" s="129"/>
      <c r="AJ362" s="129"/>
      <c r="AK362" s="119"/>
      <c r="AL362" s="115"/>
      <c r="AM362" s="119"/>
      <c r="AN362" s="119"/>
      <c r="AO362" s="692"/>
      <c r="AP362" s="692"/>
      <c r="AQ362" s="692"/>
      <c r="AR362" s="692"/>
      <c r="AS362" s="692"/>
      <c r="AT362" s="691">
        <f>CE362</f>
        <v/>
      </c>
      <c r="AU362" s="691">
        <f>CF362</f>
        <v/>
      </c>
      <c r="AV362" s="813"/>
      <c r="AW362" s="813"/>
      <c r="AX362" s="197">
        <f>CZ362</f>
        <v/>
      </c>
      <c r="AY362" s="197">
        <f>DE362</f>
        <v/>
      </c>
      <c r="AZ362" s="3379">
        <f>CO362</f>
        <v/>
      </c>
      <c r="BA362" s="3380"/>
      <c r="BB362" s="197">
        <f>CP362</f>
        <v/>
      </c>
      <c r="BC362" s="813"/>
      <c r="BD362" s="197">
        <f>CR362</f>
        <v/>
      </c>
      <c r="BE362" s="121">
        <f>CS362</f>
        <v/>
      </c>
      <c r="BF362" s="122">
        <f>CT362*60</f>
        <v/>
      </c>
      <c r="BG362" s="121">
        <f>BE362</f>
        <v/>
      </c>
      <c r="BH362" s="122">
        <f>CU362*60</f>
        <v/>
      </c>
      <c r="BI362" s="122">
        <f>CV362</f>
        <v/>
      </c>
      <c r="BJ362" s="117"/>
      <c r="BK362" s="812">
        <f>Overview!$E$7</f>
        <v/>
      </c>
      <c r="BL362" s="117"/>
      <c r="BM362" s="836">
        <f>CW362</f>
        <v/>
      </c>
      <c r="BN362" s="812">
        <f>Overview!$P$153</f>
        <v/>
      </c>
      <c r="BO362" s="117" t="inlineStr">
        <is>
          <t>Revisar: la misma frecuencia aparece con varios canales en esta banda (18050 / 18300 / 18525)</t>
        </is>
      </c>
      <c r="BP362" s="117"/>
      <c r="BQ362" s="115"/>
      <c r="BR362" s="1478"/>
      <c r="BS362" s="1548"/>
      <c r="BT362" s="2127" t="inlineStr">
        <is>
          <t>LTE CATM1</t>
        </is>
      </c>
      <c r="BU362" s="2089" t="inlineStr">
        <is>
          <t>FDD1</t>
        </is>
      </c>
      <c r="BV362" s="430">
        <f>Overview!$H$30</f>
        <v/>
      </c>
      <c r="BW362" s="2010"/>
      <c r="BX362" s="2089"/>
      <c r="BY362" s="882"/>
      <c r="BZ362" s="1722">
        <f>IF(COUNT('Conducted LTE CATM1'!$AH$3:$AH$265)=0,15,INDEX('Conducted LTE CATM1'!$M$3:$M$265,MATCH(MAX('Conducted LTE CATM1'!$AH$3:$AH$265),'Conducted LTE CATM1'!$AH$3:$AH$265,0)))</f>
        <v>15</v>
      </c>
      <c r="CA362" s="467" t="str">
        <f>CA361</f>
        <v>TBD</v>
      </c>
      <c r="CB362" s="200">
        <v>0</v>
      </c>
      <c r="CC362" s="1679">
        <f>IF(COUNT('Conducted LTE CATM1'!$AH$3:$AH$265)=0,18300,INDEX('Conducted LTE CATM1'!$T$3:$T$265,MATCH(MAX('Conducted LTE CATM1'!$AH$3:$AH$265),'Conducted LTE CATM1'!$AH$3:$AH$265,0)))</f>
        <v>18300</v>
      </c>
      <c r="CD362" s="1679">
        <f>IF(COUNT('Conducted LTE CATM1'!$AH$3:$AH$265)=0,1950,INDEX('Conducted LTE CATM1'!$U$3:$U$265,MATCH(MAX('Conducted LTE CATM1'!$AH$3:$AH$265),'Conducted LTE CATM1'!$AH$3:$AH$265,0)))</f>
        <v>1950</v>
      </c>
      <c r="CE362" s="1523"/>
      <c r="CF362" s="1523"/>
      <c r="CG362" s="387" t="str">
        <f>IF(OR($BY$291="",$BY$291=""),"",$BY$291)</f>
        <v/>
      </c>
      <c r="CH362" s="387">
        <f>BZ362</f>
        <v/>
      </c>
      <c r="CI362" s="387">
        <f>CA362</f>
        <v/>
      </c>
      <c r="CJ362" s="1527"/>
      <c r="CK362" s="2042"/>
      <c r="CL362" s="206">
        <f>IF(CF362=""," ",IF(ABS(CE362-CF362)&lt;=0.125,"Valid","Not valid"))</f>
        <v/>
      </c>
      <c r="CM362" s="207">
        <f> IF(CE362="","",IF(AND(CE362&lt;&gt;"",CF362=""),IF(CE362&gt;=1,"Medir+Sig Max","No"),IF(CF362&lt;&gt;"",IF(CF362&gt;=1,"Medir+Sig Max","No"),"")))</f>
        <v/>
      </c>
      <c r="CN362" s="1787"/>
      <c r="CO362" s="220">
        <f>IF(CK362="",IF(AND(CE362="",CF362=""),"",IF(CF362="",IF(DE362&gt;1,ROUND(DE362*CE362,3),CE362),IF(DE362&gt;1,ROUND(DE362*CF362,3),CF362))),IF(AND(CE362="",CF362=""),"",IF(CF362="",IF(DE362&gt;1,ROUND(DE362*CE362*(1/(CK362)),3),CE362*(1/(CK362))),IF(DE362&gt;1,ROUND(DE362*CF362*(1/(CK362)),3),CF362*(1/(CK362))))))</f>
        <v/>
      </c>
      <c r="CP362" s="2043">
        <f>IF(COUNTIF(Overview!K12:K14,TRUE)&gt;0,2,IF(COUNTIF(Overview!L12:L14,TRUE)&gt;0,4,0))</f>
        <v/>
      </c>
      <c r="CQ362" s="1472">
        <f>IF(CO362="","",IF(CO362&gt;CP362,"Fail","Pass"))</f>
        <v/>
      </c>
      <c r="CR362" s="1481"/>
      <c r="CS362" s="1565">
        <f>MyTimestamp(CO362)</f>
        <v/>
      </c>
      <c r="CT362" s="1531">
        <f>IF(CE362="",0,15)+IF(CF362="",0,15)</f>
        <v/>
      </c>
      <c r="CU362" s="1532">
        <f>IF(CT362=0,0,2)</f>
        <v/>
      </c>
      <c r="CV362" s="859"/>
      <c r="CW362" s="859"/>
      <c r="CX362" s="2038"/>
      <c r="CY362" s="2044"/>
      <c r="CZ362" s="1543">
        <f>10^(CJ362/20)*100-100</f>
        <v/>
      </c>
      <c r="DA362" s="1331"/>
      <c r="DB362" s="709"/>
      <c r="DC362" s="777">
        <f>IF(DA362="","",10^(DA362/10))</f>
        <v/>
      </c>
      <c r="DD362" s="1377">
        <f>IF(ISNUMBER(DB362)=FALSE,"",10^(DB362/10))</f>
        <v/>
      </c>
      <c r="DE362" s="1543">
        <f>IF(AND(ISNUMBER(DC362),ISNUMBER(DD362)),IF(DC362/DD362&gt;1,ROUND((DC362)/DD362,3),1),1)</f>
        <v/>
      </c>
      <c r="DF362" s="1670">
        <f>IF(ISNUMBER(CO362),IF(CO362&gt;=CP362*0.90625,"!!!MEASURE other two 1RB modes!!!  To include the results for these two additional RB modes please use any row below free (for example otehr band) and replace the information of each field (tech, band, freq, etc...) with the proper one",""),"")</f>
        <v/>
      </c>
      <c r="DG362" s="1541"/>
      <c r="DH362" s="1541"/>
      <c r="DI362" s="1541"/>
      <c r="DJ362" s="1541"/>
      <c r="DK362" s="1541"/>
      <c r="DL362" s="1541"/>
      <c r="DM362" s="1541"/>
      <c r="DN362" s="1541"/>
      <c r="DO362" s="1541"/>
      <c r="DP362" s="1541"/>
      <c r="DQ362" s="1541"/>
      <c r="DR362" s="1541"/>
    </row>
    <row r="363" ht="12.75" x14ac:dyDescent="0.2">
      <c r="A363" s="1541"/>
      <c r="B363" s="1541"/>
      <c r="C363"/>
      <c r="D363" s="130">
        <f>IF(BX$355="Close to Ear","EN 62209-1","EN 62209-2")</f>
        <v/>
      </c>
      <c r="E363" s="130">
        <f>IF(CG363="Close to Ear","2016","2010/A1:2019")</f>
        <v/>
      </c>
      <c r="F363" s="1488" t="inlineStr">
        <is>
          <t>5.3</t>
        </is>
      </c>
      <c r="G363" s="1497"/>
      <c r="H363" s="120">
        <f>BV363</f>
        <v/>
      </c>
      <c r="I363" s="120">
        <f>BW363</f>
        <v/>
      </c>
      <c r="J363" s="687" t="inlineStr">
        <is>
          <t>Cat M1</t>
        </is>
      </c>
      <c r="K363" s="194" t="inlineStr">
        <is>
          <t>FDD1</t>
        </is>
      </c>
      <c r="L363" s="115"/>
      <c r="M363" s="120">
        <v>15</v>
      </c>
      <c r="N363" s="119" t="inlineStr">
        <is>
          <t>16QAM</t>
        </is>
      </c>
      <c r="O363" s="131"/>
      <c r="P363" s="6597">
        <v>0</v>
      </c>
      <c r="Q363" s="131">
        <v>3</v>
      </c>
      <c r="R363" s="131">
        <v>0</v>
      </c>
      <c r="S363" s="120"/>
      <c r="T363" s="120">
        <v>18300</v>
      </c>
      <c r="U363" s="120">
        <v>1950</v>
      </c>
      <c r="V363" s="119"/>
      <c r="W363" s="197"/>
      <c r="X363" s="119"/>
      <c r="Y363" s="119"/>
      <c r="Z363" s="119"/>
      <c r="AA363" s="115"/>
      <c r="AB363" s="115"/>
      <c r="AC363" s="689">
        <f>IF(OR(BX$355="Close to Ear",BX$355="Close to Head"),"Head",IF(BX$355="Extremity","Extremity","Body"))</f>
        <v/>
      </c>
      <c r="AD363" s="690">
        <f>CA363</f>
        <v/>
      </c>
      <c r="AE363" s="688">
        <f>CB363</f>
        <v/>
      </c>
      <c r="AF363" s="115"/>
      <c r="AG363" s="808">
        <f>IF(AZ363="","N/A",IF(CQ363="Pass","P","F"))</f>
        <v/>
      </c>
      <c r="AH363" s="129"/>
      <c r="AI363" s="129"/>
      <c r="AJ363" s="129"/>
      <c r="AK363" s="119"/>
      <c r="AL363" s="115"/>
      <c r="AM363" s="119"/>
      <c r="AN363" s="119"/>
      <c r="AO363" s="692"/>
      <c r="AP363" s="692"/>
      <c r="AQ363" s="692"/>
      <c r="AR363" s="692"/>
      <c r="AS363" s="692"/>
      <c r="AT363" s="691">
        <f>CE363</f>
        <v/>
      </c>
      <c r="AU363" s="691">
        <f>CF363</f>
        <v/>
      </c>
      <c r="AV363" s="813"/>
      <c r="AW363" s="813"/>
      <c r="AX363" s="197">
        <f>CZ363</f>
        <v/>
      </c>
      <c r="AY363" s="197">
        <f>DE363</f>
        <v/>
      </c>
      <c r="AZ363" s="3379">
        <f>CO363</f>
        <v/>
      </c>
      <c r="BA363" s="3380"/>
      <c r="BB363" s="197">
        <f>CP363</f>
        <v/>
      </c>
      <c r="BC363" s="813"/>
      <c r="BD363" s="197">
        <f>CR363</f>
        <v/>
      </c>
      <c r="BE363" s="121">
        <f>CS363</f>
        <v/>
      </c>
      <c r="BF363" s="122">
        <f>CT363*60</f>
        <v/>
      </c>
      <c r="BG363" s="121">
        <f>BE363</f>
        <v/>
      </c>
      <c r="BH363" s="122">
        <f>CU363*60</f>
        <v/>
      </c>
      <c r="BI363" s="122">
        <f>CV363</f>
        <v/>
      </c>
      <c r="BJ363" s="117"/>
      <c r="BK363" s="812">
        <f>Overview!$E$7</f>
        <v/>
      </c>
      <c r="BL363" s="117"/>
      <c r="BM363" s="836">
        <f>CW363</f>
        <v/>
      </c>
      <c r="BN363" s="812">
        <f>Overview!$P$153</f>
        <v/>
      </c>
      <c r="BO363" s="117" t="inlineStr">
        <is>
          <t>Revisar: la misma frecuencia aparece con varios canales en esta banda (18050 / 18300 / 18525)</t>
        </is>
      </c>
      <c r="BP363" s="117"/>
      <c r="BQ363" s="115"/>
      <c r="BR363" s="1478"/>
      <c r="BS363" s="1548"/>
      <c r="BT363" s="2127" t="inlineStr">
        <is>
          <t>LTE CATM1</t>
        </is>
      </c>
      <c r="BU363" s="2089" t="inlineStr">
        <is>
          <t>FDD1</t>
        </is>
      </c>
      <c r="BV363" s="430">
        <f>Overview!$H$30</f>
        <v/>
      </c>
      <c r="BW363" s="2010"/>
      <c r="BX363" s="2089"/>
      <c r="BY363" s="924"/>
      <c r="BZ363" s="1722">
        <f>IF(COUNT('Conducted LTE CATM1'!$AH$3:$AH$265)=0,15,INDEX('Conducted LTE CATM1'!$M$3:$M$265,MATCH(MAX('Conducted LTE CATM1'!$AH$3:$AH$265),'Conducted LTE CATM1'!$AH$3:$AH$265,0)))</f>
        <v>15</v>
      </c>
      <c r="CA363" s="468" t="str">
        <f>CA362</f>
        <v>TBD</v>
      </c>
      <c r="CB363" s="201">
        <v>0</v>
      </c>
      <c r="CC363" s="1059">
        <f>IF(COUNT('Conducted LTE CATM1'!$AH$3:$AH$265)=0,18300,INDEX('Conducted LTE CATM1'!$T$3:$T$265,MATCH(MAX('Conducted LTE CATM1'!$AH$3:$AH$265),'Conducted LTE CATM1'!$AH$3:$AH$265,0)))</f>
        <v>18300</v>
      </c>
      <c r="CD363" s="1059">
        <f>IF(COUNT('Conducted LTE CATM1'!$AH$3:$AH$265)=0,1950,INDEX('Conducted LTE CATM1'!$U$3:$U$265,MATCH(MAX('Conducted LTE CATM1'!$AH$3:$AH$265),'Conducted LTE CATM1'!$AH$3:$AH$265,0)))</f>
        <v>1950</v>
      </c>
      <c r="CE363" s="1523"/>
      <c r="CF363" s="1523"/>
      <c r="CG363" s="387" t="str">
        <f>IF(OR($BY$291="",$BY$291=""),"",$BY$291)</f>
        <v/>
      </c>
      <c r="CH363" s="387">
        <f>BZ363</f>
        <v/>
      </c>
      <c r="CI363" s="387">
        <f>CA363</f>
        <v/>
      </c>
      <c r="CJ363" s="1527"/>
      <c r="CK363" s="2042"/>
      <c r="CL363" s="206">
        <f>IF(CF363=""," ",IF(ABS(CE363-CF363)&lt;=0.125,"Valid","Not valid"))</f>
        <v/>
      </c>
      <c r="CM363" s="207">
        <f> IF(CE363="","",IF(AND(CE363&lt;&gt;"",CF363=""),IF(CE363&gt;=1,"Medir+Sig Max","No"),IF(CF363&lt;&gt;"",IF(CF363&gt;=1,"Medir+Sig Max","No"),"")))</f>
        <v/>
      </c>
      <c r="CN363" s="1787"/>
      <c r="CO363" s="220">
        <f>IF(CK363="",IF(AND(CE363="",CF363=""),"",IF(CF363="",IF(DE363&gt;1,ROUND(DE363*CE363,3),CE363),IF(DE363&gt;1,ROUND(DE363*CF363,3),CF363))),IF(AND(CE363="",CF363=""),"",IF(CF363="",IF(DE363&gt;1,ROUND(DE363*CE363*(1/(CK363)),3),CE363*(1/(CK363))),IF(DE363&gt;1,ROUND(DE363*CF363*(1/(CK363)),3),CF363*(1/(CK363))))))</f>
        <v/>
      </c>
      <c r="CP363" s="2043">
        <f>IF(COUNTIF(Overview!K12:K14,TRUE)&gt;0,2,IF(COUNTIF(Overview!L12:L14,TRUE)&gt;0,4,0))</f>
        <v/>
      </c>
      <c r="CQ363" s="1472">
        <f>IF(CO363="","",IF(CO363&gt;CP363,"Fail","Pass"))</f>
        <v/>
      </c>
      <c r="CR363" s="1481"/>
      <c r="CS363" s="1565">
        <f>MyTimestamp(CO363)</f>
        <v/>
      </c>
      <c r="CT363" s="1531">
        <f>IF(CE363="",0,15)+IF(CF363="",0,15)</f>
        <v/>
      </c>
      <c r="CU363" s="1532">
        <f>IF(CT363=0,0,2)</f>
        <v/>
      </c>
      <c r="CV363" s="859"/>
      <c r="CW363" s="859"/>
      <c r="CX363" s="2038"/>
      <c r="CY363" s="2044"/>
      <c r="CZ363" s="1543">
        <f>10^(CJ363/20)*100-100</f>
        <v/>
      </c>
      <c r="DA363" s="1331"/>
      <c r="DB363" s="709"/>
      <c r="DC363" s="777">
        <f>IF(DA363="","",10^(DA363/10))</f>
        <v/>
      </c>
      <c r="DD363" s="1377">
        <f>IF(ISNUMBER(DB363)=FALSE,"",10^(DB363/10))</f>
        <v/>
      </c>
      <c r="DE363" s="1543">
        <f>IF(AND(ISNUMBER(DC363),ISNUMBER(DD363)),IF(DC363/DD363&gt;1,ROUND((DC363)/DD363,3),1),1)</f>
        <v/>
      </c>
      <c r="DF363" s="1670">
        <f>IF(ISNUMBER(CO363),IF(CO363&gt;=CP363*0.90625,"!!!MEASURE other two 1RB modes!!!  To include the results for these two additional RB modes please use any row below free (for example otehr band) and replace the information of each field (tech, band, freq, etc...) with the proper one",""),"")</f>
        <v/>
      </c>
      <c r="DG363" s="1541"/>
      <c r="DH363" s="1541"/>
      <c r="DI363" s="1541"/>
      <c r="DJ363" s="1541"/>
      <c r="DK363" s="1541"/>
      <c r="DL363" s="1541"/>
      <c r="DM363" s="1541"/>
      <c r="DN363" s="1541"/>
      <c r="DO363" s="1541"/>
      <c r="DP363" s="1541"/>
      <c r="DQ363" s="1541"/>
      <c r="DR363" s="1541"/>
    </row>
    <row r="364" ht="12.75" x14ac:dyDescent="0.2">
      <c r="A364" s="1541"/>
      <c r="B364" s="1541"/>
      <c r="C364"/>
      <c r="D364" s="130">
        <f>IF(BX$355="Close to Ear","EN 62209-1","EN 62209-2")</f>
        <v/>
      </c>
      <c r="E364" s="130">
        <f>IF(CG364="Close to Ear","2016","2010/A1:2019")</f>
        <v/>
      </c>
      <c r="F364" s="1488" t="inlineStr">
        <is>
          <t>5.3</t>
        </is>
      </c>
      <c r="G364" s="1497"/>
      <c r="H364" s="120">
        <f>BV364</f>
        <v/>
      </c>
      <c r="I364" s="120">
        <f>BW364</f>
        <v/>
      </c>
      <c r="J364" s="687" t="inlineStr">
        <is>
          <t>Cat M1</t>
        </is>
      </c>
      <c r="K364" s="194" t="inlineStr">
        <is>
          <t>FDD1</t>
        </is>
      </c>
      <c r="L364" s="115"/>
      <c r="M364" s="120">
        <v>15</v>
      </c>
      <c r="N364" s="119" t="inlineStr">
        <is>
          <t>16QAM</t>
        </is>
      </c>
      <c r="O364" s="131"/>
      <c r="P364" s="6597">
        <v>0</v>
      </c>
      <c r="Q364" s="131">
        <v>3</v>
      </c>
      <c r="R364" s="131">
        <v>0</v>
      </c>
      <c r="S364" s="120"/>
      <c r="T364" s="120">
        <v>18300</v>
      </c>
      <c r="U364" s="120">
        <v>1950</v>
      </c>
      <c r="V364" s="119"/>
      <c r="W364" s="197"/>
      <c r="X364" s="119"/>
      <c r="Y364" s="119"/>
      <c r="Z364" s="119"/>
      <c r="AA364" s="115"/>
      <c r="AB364" s="115"/>
      <c r="AC364" s="689">
        <f>IF(OR(BX$355="Close to Ear",BX$355="Close to Head"),"Head",IF(BX$355="Extremity","Extremity","Body"))</f>
        <v/>
      </c>
      <c r="AD364" s="690">
        <f>CA364</f>
        <v/>
      </c>
      <c r="AE364" s="688">
        <f>CB364</f>
        <v/>
      </c>
      <c r="AF364" s="115"/>
      <c r="AG364" s="808">
        <f>IF(AZ364="","N/A",IF(CQ364="Pass","P","F"))</f>
        <v/>
      </c>
      <c r="AH364" s="129"/>
      <c r="AI364" s="129"/>
      <c r="AJ364" s="129"/>
      <c r="AK364" s="119"/>
      <c r="AL364" s="115"/>
      <c r="AM364" s="119"/>
      <c r="AN364" s="119"/>
      <c r="AO364" s="692"/>
      <c r="AP364" s="692"/>
      <c r="AQ364" s="692"/>
      <c r="AR364" s="692"/>
      <c r="AS364" s="692"/>
      <c r="AT364" s="691">
        <f>CE364</f>
        <v/>
      </c>
      <c r="AU364" s="691">
        <f>CF364</f>
        <v/>
      </c>
      <c r="AV364" s="813"/>
      <c r="AW364" s="813"/>
      <c r="AX364" s="197">
        <f>CZ364</f>
        <v/>
      </c>
      <c r="AY364" s="197">
        <f>DE364</f>
        <v/>
      </c>
      <c r="AZ364" s="3379">
        <f>CO364</f>
        <v/>
      </c>
      <c r="BA364" s="3380"/>
      <c r="BB364" s="197">
        <f>CP364</f>
        <v/>
      </c>
      <c r="BC364" s="813"/>
      <c r="BD364" s="197">
        <f>CR364</f>
        <v/>
      </c>
      <c r="BE364" s="121">
        <f>CS364</f>
        <v/>
      </c>
      <c r="BF364" s="122">
        <f>CT364*60</f>
        <v/>
      </c>
      <c r="BG364" s="121">
        <f>BE364</f>
        <v/>
      </c>
      <c r="BH364" s="122">
        <f>CU364*60</f>
        <v/>
      </c>
      <c r="BI364" s="122">
        <f>CV364</f>
        <v/>
      </c>
      <c r="BJ364" s="117"/>
      <c r="BK364" s="812">
        <f>Overview!$E$7</f>
        <v/>
      </c>
      <c r="BL364" s="117"/>
      <c r="BM364" s="836">
        <f>CW364</f>
        <v/>
      </c>
      <c r="BN364" s="812">
        <f>Overview!$P$153</f>
        <v/>
      </c>
      <c r="BO364" s="117" t="inlineStr">
        <is>
          <t>Revisar: la misma frecuencia aparece con varios canales en esta banda (18050 / 18300 / 18525)</t>
        </is>
      </c>
      <c r="BP364" s="117"/>
      <c r="BQ364" s="115"/>
      <c r="BR364" s="1478"/>
      <c r="BS364" s="1548"/>
      <c r="BT364" s="2127" t="inlineStr">
        <is>
          <t>LTE CATM1</t>
        </is>
      </c>
      <c r="BU364" s="2089" t="inlineStr">
        <is>
          <t>FDD1</t>
        </is>
      </c>
      <c r="BV364" s="430">
        <f>Overview!$H$30</f>
        <v/>
      </c>
      <c r="BW364" s="2010"/>
      <c r="BX364" s="2089"/>
      <c r="BY364" s="2130"/>
      <c r="BZ364" s="2131">
        <f>IF(COUNT('Conducted LTE CATM1'!$AH$3:$AH$265)=0,15,INDEX('Conducted LTE CATM1'!$M$3:$M$265,MATCH(MAX('Conducted LTE CATM1'!$AH$3:$AH$265),'Conducted LTE CATM1'!$AH$3:$AH$265,0)))</f>
        <v>15</v>
      </c>
      <c r="CA364" s="466" t="str">
        <f>CA363</f>
        <v>TBD</v>
      </c>
      <c r="CB364" s="202">
        <v>0</v>
      </c>
      <c r="CC364" s="881">
        <f>IF(COUNT('Conducted LTE CATM1'!$AH$3:$AH$265)=0,18300,INDEX('Conducted LTE CATM1'!$T$3:$T$265,MATCH(MAX('Conducted LTE CATM1'!$AH$3:$AH$265),'Conducted LTE CATM1'!$AH$3:$AH$265,0)))</f>
        <v>18300</v>
      </c>
      <c r="CD364" s="881">
        <f>IF(COUNT('Conducted LTE CATM1'!$AH$3:$AH$265)=0,1950,INDEX('Conducted LTE CATM1'!$U$3:$U$265,MATCH(MAX('Conducted LTE CATM1'!$AH$3:$AH$265),'Conducted LTE CATM1'!$AH$3:$AH$265,0)))</f>
        <v>1950</v>
      </c>
      <c r="CE364" s="1523"/>
      <c r="CF364" s="1523"/>
      <c r="CG364" s="387" t="str">
        <f>IF(OR($BY$291="",$BY$291=""),"",$BY$291)</f>
        <v/>
      </c>
      <c r="CH364" s="387">
        <f>BZ364</f>
        <v/>
      </c>
      <c r="CI364" s="387">
        <f>CA364</f>
        <v/>
      </c>
      <c r="CJ364" s="1527"/>
      <c r="CK364" s="2042"/>
      <c r="CL364" s="206">
        <f>IF(CF364=""," ",IF(ABS(CE364-CF364)&lt;=0.125,"Valid","Not valid"))</f>
        <v/>
      </c>
      <c r="CM364" s="207">
        <f> IF(CE364="","",IF(AND(CE364&lt;&gt;"",CF364=""),IF(CE364&gt;=1,"Medir+Sig Max","No"),IF(CF364&lt;&gt;"",IF(CF364&gt;=1,"Medir+Sig Max","No"),"")))</f>
        <v/>
      </c>
      <c r="CN364" s="1787"/>
      <c r="CO364" s="220">
        <f>IF(CK364="",IF(AND(CE364="",CF364=""),"",IF(CF364="",IF(DE364&gt;1,ROUND(DE364*CE364,3),CE364),IF(DE364&gt;1,ROUND(DE364*CF364,3),CF364))),IF(AND(CE364="",CF364=""),"",IF(CF364="",IF(DE364&gt;1,ROUND(DE364*CE364*(1/(CK364)),3),CE364*(1/(CK364))),IF(DE364&gt;1,ROUND(DE364*CF364*(1/(CK364)),3),CF364*(1/(CK364))))))</f>
        <v/>
      </c>
      <c r="CP364" s="2043">
        <f>IF(COUNTIF(Overview!K12:K14,TRUE)&gt;0,2,IF(COUNTIF(Overview!L12:L14,TRUE)&gt;0,4,0))</f>
        <v/>
      </c>
      <c r="CQ364" s="1472">
        <f>IF(CO364="","",IF(CO364&gt;CP364,"Fail","Pass"))</f>
        <v/>
      </c>
      <c r="CR364" s="1481"/>
      <c r="CS364" s="1565">
        <f>MyTimestamp(CO364)</f>
        <v/>
      </c>
      <c r="CT364" s="1531">
        <f>IF(CE364="",0,15)+IF(CF364="",0,15)</f>
        <v/>
      </c>
      <c r="CU364" s="1532">
        <f>IF(CT364=0,0,2)</f>
        <v/>
      </c>
      <c r="CV364" s="859"/>
      <c r="CW364" s="859"/>
      <c r="CX364" s="2038"/>
      <c r="CY364" s="2044"/>
      <c r="CZ364" s="1543">
        <f>10^(CJ364/20)*100-100</f>
        <v/>
      </c>
      <c r="DA364" s="1331"/>
      <c r="DB364" s="709"/>
      <c r="DC364" s="777">
        <f>IF(DA364="","",10^(DA364/10))</f>
        <v/>
      </c>
      <c r="DD364" s="1377">
        <f>IF(ISNUMBER(DB364)=FALSE,"",10^(DB364/10))</f>
        <v/>
      </c>
      <c r="DE364" s="1543">
        <f>IF(AND(ISNUMBER(DC364),ISNUMBER(DD364)),IF(DC364/DD364&gt;1,ROUND((DC364)/DD364,3),1),1)</f>
        <v/>
      </c>
      <c r="DF364" s="1541"/>
      <c r="DG364" s="1541"/>
      <c r="DH364" s="1541"/>
      <c r="DI364" s="1541"/>
      <c r="DJ364" s="1541"/>
      <c r="DK364" s="1541"/>
      <c r="DL364" s="1541"/>
      <c r="DM364" s="1541"/>
      <c r="DN364" s="1541"/>
      <c r="DO364" s="1541"/>
      <c r="DP364" s="1541"/>
      <c r="DQ364" s="1541"/>
      <c r="DR364" s="1541"/>
    </row>
    <row r="365" ht="12.75" x14ac:dyDescent="0.2">
      <c r="A365" s="1541"/>
      <c r="B365" s="1541"/>
      <c r="C365"/>
      <c r="D365" s="130">
        <f>IF(BX$355="Close to Ear","EN 62209-1","EN 62209-2")</f>
        <v/>
      </c>
      <c r="E365" s="130">
        <f>IF(CG365="Close to Ear","2016","2010/A1:2019")</f>
        <v/>
      </c>
      <c r="F365" s="1488" t="inlineStr">
        <is>
          <t>5.3</t>
        </is>
      </c>
      <c r="G365" s="1497"/>
      <c r="H365" s="120">
        <f>BV365</f>
        <v/>
      </c>
      <c r="I365" s="120">
        <f>BW365</f>
        <v/>
      </c>
      <c r="J365" s="687" t="inlineStr">
        <is>
          <t>Cat M1</t>
        </is>
      </c>
      <c r="K365" s="194" t="inlineStr">
        <is>
          <t>FDD1</t>
        </is>
      </c>
      <c r="L365" s="115"/>
      <c r="M365" s="120">
        <v>15</v>
      </c>
      <c r="N365" s="119" t="inlineStr">
        <is>
          <t>16QAM</t>
        </is>
      </c>
      <c r="O365" s="131"/>
      <c r="P365" s="6597">
        <v>0</v>
      </c>
      <c r="Q365" s="131">
        <v>3</v>
      </c>
      <c r="R365" s="131">
        <v>0</v>
      </c>
      <c r="S365" s="120"/>
      <c r="T365" s="120">
        <v>18300</v>
      </c>
      <c r="U365" s="120">
        <v>1950</v>
      </c>
      <c r="V365" s="119"/>
      <c r="W365" s="197"/>
      <c r="X365" s="119"/>
      <c r="Y365" s="119"/>
      <c r="Z365" s="119"/>
      <c r="AA365" s="115"/>
      <c r="AB365" s="115"/>
      <c r="AC365" s="689">
        <f>IF(OR(BX$355="Close to Ear",BX$355="Close to Head"),"Head",IF(BX$355="Extremity","Extremity","Body"))</f>
        <v/>
      </c>
      <c r="AD365" s="690">
        <f>CA365</f>
        <v/>
      </c>
      <c r="AE365" s="688">
        <f>CB365</f>
        <v/>
      </c>
      <c r="AF365" s="115"/>
      <c r="AG365" s="808">
        <f>IF(AZ365="","N/A",IF(CQ365="Pass","P","F"))</f>
        <v/>
      </c>
      <c r="AH365" s="129"/>
      <c r="AI365" s="129"/>
      <c r="AJ365" s="129"/>
      <c r="AK365" s="119"/>
      <c r="AL365" s="115"/>
      <c r="AM365" s="119"/>
      <c r="AN365" s="119"/>
      <c r="AO365" s="692"/>
      <c r="AP365" s="692"/>
      <c r="AQ365" s="692"/>
      <c r="AR365" s="692"/>
      <c r="AS365" s="692"/>
      <c r="AT365" s="691">
        <f>CE365</f>
        <v/>
      </c>
      <c r="AU365" s="691">
        <f>CF365</f>
        <v/>
      </c>
      <c r="AV365" s="813"/>
      <c r="AW365" s="813"/>
      <c r="AX365" s="197">
        <f>CZ365</f>
        <v/>
      </c>
      <c r="AY365" s="197">
        <f>DE365</f>
        <v/>
      </c>
      <c r="AZ365" s="3379">
        <f>CO365</f>
        <v/>
      </c>
      <c r="BA365" s="3380"/>
      <c r="BB365" s="197">
        <f>CP365</f>
        <v/>
      </c>
      <c r="BC365" s="813"/>
      <c r="BD365" s="197">
        <f>CR365</f>
        <v/>
      </c>
      <c r="BE365" s="121">
        <f>CS365</f>
        <v/>
      </c>
      <c r="BF365" s="122">
        <f>CT365*60</f>
        <v/>
      </c>
      <c r="BG365" s="121">
        <f>BE365</f>
        <v/>
      </c>
      <c r="BH365" s="122">
        <f>CU365*60</f>
        <v/>
      </c>
      <c r="BI365" s="122">
        <f>CV365</f>
        <v/>
      </c>
      <c r="BJ365" s="117"/>
      <c r="BK365" s="812">
        <f>Overview!$E$7</f>
        <v/>
      </c>
      <c r="BL365" s="117"/>
      <c r="BM365" s="836">
        <f>CW365</f>
        <v/>
      </c>
      <c r="BN365" s="812">
        <f>Overview!$P$153</f>
        <v/>
      </c>
      <c r="BO365" s="117" t="inlineStr">
        <is>
          <t>Revisar: la misma frecuencia aparece con varios canales en esta banda (18050 / 18300 / 18525)</t>
        </is>
      </c>
      <c r="BP365" s="117"/>
      <c r="BQ365" s="115"/>
      <c r="BR365" s="1478"/>
      <c r="BS365" s="1548"/>
      <c r="BT365" s="2127" t="inlineStr">
        <is>
          <t>LTE CATM1</t>
        </is>
      </c>
      <c r="BU365" s="2089" t="inlineStr">
        <is>
          <t>FDD1</t>
        </is>
      </c>
      <c r="BV365" s="430">
        <f>Overview!$H$30</f>
        <v/>
      </c>
      <c r="BW365" s="2010"/>
      <c r="BX365" s="2089"/>
      <c r="BY365" s="2129"/>
      <c r="BZ365" s="2131">
        <f>IF(COUNT('Conducted LTE CATM1'!$AH$3:$AH$265)=0,15,INDEX('Conducted LTE CATM1'!$M$3:$M$265,MATCH(MAX('Conducted LTE CATM1'!$AH$3:$AH$265),'Conducted LTE CATM1'!$AH$3:$AH$265,0)))</f>
        <v>15</v>
      </c>
      <c r="CA365" s="467" t="str">
        <f>CA364</f>
        <v>TBD</v>
      </c>
      <c r="CB365" s="200">
        <v>0</v>
      </c>
      <c r="CC365" s="1679">
        <f>IF(COUNT('Conducted LTE CATM1'!$AH$3:$AH$265)=0,18300,INDEX('Conducted LTE CATM1'!$T$3:$T$265,MATCH(MAX('Conducted LTE CATM1'!$AH$3:$AH$265),'Conducted LTE CATM1'!$AH$3:$AH$265,0)))</f>
        <v>18300</v>
      </c>
      <c r="CD365" s="1679">
        <f>IF(COUNT('Conducted LTE CATM1'!$AH$3:$AH$265)=0,1950,INDEX('Conducted LTE CATM1'!$U$3:$U$265,MATCH(MAX('Conducted LTE CATM1'!$AH$3:$AH$265),'Conducted LTE CATM1'!$AH$3:$AH$265,0)))</f>
        <v>1950</v>
      </c>
      <c r="CE365" s="1523"/>
      <c r="CF365" s="1523"/>
      <c r="CG365" s="387" t="str">
        <f>IF(OR($BY$291="",$BY$291=""),"",$BY$291)</f>
        <v/>
      </c>
      <c r="CH365" s="387">
        <f>BZ365</f>
        <v/>
      </c>
      <c r="CI365" s="387">
        <f>CA365</f>
        <v/>
      </c>
      <c r="CJ365" s="1527"/>
      <c r="CK365" s="2042"/>
      <c r="CL365" s="206">
        <f>IF(CF365=""," ",IF(ABS(CE365-CF365)&lt;=0.125,"Valid","Not valid"))</f>
        <v/>
      </c>
      <c r="CM365" s="207">
        <f> IF(CE365="","",IF(AND(CE365&lt;&gt;"",CF365=""),IF(CE365&gt;=1,"Medir+Sig Max","No"),IF(CF365&lt;&gt;"",IF(CF365&gt;=1,"Medir+Sig Max","No"),"")))</f>
        <v/>
      </c>
      <c r="CN365" s="1787"/>
      <c r="CO365" s="220">
        <f>IF(CK365="",IF(AND(CE365="",CF365=""),"",IF(CF365="",IF(DE365&gt;1,ROUND(DE365*CE365,3),CE365),IF(DE365&gt;1,ROUND(DE365*CF365,3),CF365))),IF(AND(CE365="",CF365=""),"",IF(CF365="",IF(DE365&gt;1,ROUND(DE365*CE365*(1/(CK365)),3),CE365*(1/(CK365))),IF(DE365&gt;1,ROUND(DE365*CF365*(1/(CK365)),3),CF365*(1/(CK365))))))</f>
        <v/>
      </c>
      <c r="CP365" s="2043">
        <f>IF(COUNTIF(Overview!K12:K14,TRUE)&gt;0,2,IF(COUNTIF(Overview!L12:L14,TRUE)&gt;0,4,0))</f>
        <v/>
      </c>
      <c r="CQ365" s="1472">
        <f>IF(CO365="","",IF(CO365&gt;CP365,"Fail","Pass"))</f>
        <v/>
      </c>
      <c r="CR365" s="1481"/>
      <c r="CS365" s="1565">
        <f>MyTimestamp(CO365)</f>
        <v/>
      </c>
      <c r="CT365" s="1531">
        <f>IF(CE365="",0,15)+IF(CF365="",0,15)</f>
        <v/>
      </c>
      <c r="CU365" s="1532">
        <f>IF(CT365=0,0,2)</f>
        <v/>
      </c>
      <c r="CV365" s="859"/>
      <c r="CW365" s="859"/>
      <c r="CX365" s="2038"/>
      <c r="CY365" s="2044"/>
      <c r="CZ365" s="1543">
        <f>10^(CJ365/20)*100-100</f>
        <v/>
      </c>
      <c r="DA365" s="1331"/>
      <c r="DB365" s="709"/>
      <c r="DC365" s="777">
        <f>IF(DA365="","",10^(DA365/10))</f>
        <v/>
      </c>
      <c r="DD365" s="1377">
        <f>IF(ISNUMBER(DB365)=FALSE,"",10^(DB365/10))</f>
        <v/>
      </c>
      <c r="DE365" s="1543">
        <f>IF(AND(ISNUMBER(DC365),ISNUMBER(DD365)),IF(DC365/DD365&gt;1,ROUND((DC365)/DD365,3),1),1)</f>
        <v/>
      </c>
      <c r="DF365" s="1541"/>
      <c r="DG365" s="1541"/>
      <c r="DH365" s="1541"/>
      <c r="DI365" s="1541"/>
      <c r="DJ365" s="1541"/>
      <c r="DK365" s="1541"/>
      <c r="DL365" s="1541"/>
      <c r="DM365" s="1541"/>
      <c r="DN365" s="1541"/>
      <c r="DO365" s="1541"/>
      <c r="DP365" s="1541"/>
      <c r="DQ365" s="1541"/>
      <c r="DR365" s="1541"/>
    </row>
    <row r="366" ht="12.75" x14ac:dyDescent="0.2">
      <c r="A366" s="1541"/>
      <c r="B366" s="1541"/>
      <c r="C366"/>
      <c r="D366" s="130">
        <f>IF(BX$355="Close to Ear","EN 62209-1","EN 62209-2")</f>
        <v/>
      </c>
      <c r="E366" s="130">
        <f>IF(CG366="Close to Ear","2016","2010/A1:2019")</f>
        <v/>
      </c>
      <c r="F366" s="1488" t="inlineStr">
        <is>
          <t>5.3</t>
        </is>
      </c>
      <c r="G366" s="1497"/>
      <c r="H366" s="120">
        <f>BV366</f>
        <v/>
      </c>
      <c r="I366" s="120">
        <f>BW366</f>
        <v/>
      </c>
      <c r="J366" s="687" t="inlineStr">
        <is>
          <t>Cat M1</t>
        </is>
      </c>
      <c r="K366" s="194" t="inlineStr">
        <is>
          <t>FDD1</t>
        </is>
      </c>
      <c r="L366" s="115"/>
      <c r="M366" s="120">
        <v>15</v>
      </c>
      <c r="N366" s="119" t="inlineStr">
        <is>
          <t>16QAM</t>
        </is>
      </c>
      <c r="O366" s="131"/>
      <c r="P366" s="6597">
        <v>0</v>
      </c>
      <c r="Q366" s="131">
        <v>3</v>
      </c>
      <c r="R366" s="131">
        <v>0</v>
      </c>
      <c r="S366" s="120"/>
      <c r="T366" s="120">
        <v>18300</v>
      </c>
      <c r="U366" s="120">
        <v>1950</v>
      </c>
      <c r="V366" s="119"/>
      <c r="W366" s="197"/>
      <c r="X366" s="119"/>
      <c r="Y366" s="119"/>
      <c r="Z366" s="119"/>
      <c r="AA366" s="115"/>
      <c r="AB366" s="115"/>
      <c r="AC366" s="689">
        <f>IF(OR(BX$355="Close to Ear",BX$355="Close to Head"),"Head",IF(BX$355="Extremity","Extremity","Body"))</f>
        <v/>
      </c>
      <c r="AD366" s="690">
        <f>CA366</f>
        <v/>
      </c>
      <c r="AE366" s="688">
        <f>CB366</f>
        <v/>
      </c>
      <c r="AF366" s="115"/>
      <c r="AG366" s="808">
        <f>IF(AZ366="","N/A",IF(CQ366="Pass","P","F"))</f>
        <v/>
      </c>
      <c r="AH366" s="129"/>
      <c r="AI366" s="129"/>
      <c r="AJ366" s="129"/>
      <c r="AK366" s="119"/>
      <c r="AL366" s="115"/>
      <c r="AM366" s="119"/>
      <c r="AN366" s="119"/>
      <c r="AO366" s="692"/>
      <c r="AP366" s="692"/>
      <c r="AQ366" s="692"/>
      <c r="AR366" s="692"/>
      <c r="AS366" s="692"/>
      <c r="AT366" s="691">
        <f>CE366</f>
        <v/>
      </c>
      <c r="AU366" s="691">
        <f>CF366</f>
        <v/>
      </c>
      <c r="AV366" s="813"/>
      <c r="AW366" s="813"/>
      <c r="AX366" s="197">
        <f>CZ366</f>
        <v/>
      </c>
      <c r="AY366" s="197">
        <f>DE366</f>
        <v/>
      </c>
      <c r="AZ366" s="3379">
        <f>CO366</f>
        <v/>
      </c>
      <c r="BA366" s="3380"/>
      <c r="BB366" s="197">
        <f>CP366</f>
        <v/>
      </c>
      <c r="BC366" s="813"/>
      <c r="BD366" s="197">
        <f>CR366</f>
        <v/>
      </c>
      <c r="BE366" s="121">
        <f>CS366</f>
        <v/>
      </c>
      <c r="BF366" s="122">
        <f>CT366*60</f>
        <v/>
      </c>
      <c r="BG366" s="121">
        <f>BE366</f>
        <v/>
      </c>
      <c r="BH366" s="122">
        <f>CU366*60</f>
        <v/>
      </c>
      <c r="BI366" s="122">
        <f>CV366</f>
        <v/>
      </c>
      <c r="BJ366" s="117"/>
      <c r="BK366" s="812">
        <f>Overview!$E$7</f>
        <v/>
      </c>
      <c r="BL366" s="117"/>
      <c r="BM366" s="836">
        <f>CW366</f>
        <v/>
      </c>
      <c r="BN366" s="812">
        <f>Overview!$P$153</f>
        <v/>
      </c>
      <c r="BO366" s="117" t="inlineStr">
        <is>
          <t>Revisar: la misma frecuencia aparece con varios canales en esta banda (18050 / 18300 / 18525)</t>
        </is>
      </c>
      <c r="BP366" s="117"/>
      <c r="BQ366" s="115"/>
      <c r="BR366" s="1478"/>
      <c r="BS366" s="1548"/>
      <c r="BT366" s="2127" t="inlineStr">
        <is>
          <t>LTE CATM1</t>
        </is>
      </c>
      <c r="BU366" s="2089" t="inlineStr">
        <is>
          <t>FDD1</t>
        </is>
      </c>
      <c r="BV366" s="430">
        <f>Overview!$H$30</f>
        <v/>
      </c>
      <c r="BW366" s="2010"/>
      <c r="BX366" s="1872"/>
      <c r="BY366" s="2132"/>
      <c r="BZ366" s="2131">
        <f>IF(COUNT('Conducted LTE CATM1'!$AH$3:$AH$265)=0,15,INDEX('Conducted LTE CATM1'!$M$3:$M$265,MATCH(MAX('Conducted LTE CATM1'!$AH$3:$AH$265),'Conducted LTE CATM1'!$AH$3:$AH$265,0)))</f>
        <v>15</v>
      </c>
      <c r="CA366" s="468" t="str">
        <f>CA365</f>
        <v>TBD</v>
      </c>
      <c r="CB366" s="201">
        <v>0</v>
      </c>
      <c r="CC366" s="1059">
        <f>IF(COUNT('Conducted LTE CATM1'!$AH$3:$AH$265)=0,18300,INDEX('Conducted LTE CATM1'!$T$3:$T$265,MATCH(MAX('Conducted LTE CATM1'!$AH$3:$AH$265),'Conducted LTE CATM1'!$AH$3:$AH$265,0)))</f>
        <v>18300</v>
      </c>
      <c r="CD366" s="1059">
        <f>IF(COUNT('Conducted LTE CATM1'!$AH$3:$AH$265)=0,1950,INDEX('Conducted LTE CATM1'!$U$3:$U$265,MATCH(MAX('Conducted LTE CATM1'!$AH$3:$AH$265),'Conducted LTE CATM1'!$AH$3:$AH$265,0)))</f>
        <v>1950</v>
      </c>
      <c r="CE366" s="1874"/>
      <c r="CF366" s="1874"/>
      <c r="CG366" s="388" t="str">
        <f>IF(OR($BY$291="",$BY$291=""),"",$BY$291)</f>
        <v/>
      </c>
      <c r="CH366" s="388">
        <f>BZ366</f>
        <v/>
      </c>
      <c r="CI366" s="388">
        <f>CA366</f>
        <v/>
      </c>
      <c r="CJ366" s="2046"/>
      <c r="CK366" s="2042"/>
      <c r="CL366" s="212">
        <f>IF(CF366=""," ",IF(ABS(CE366-CF366)&lt;=0.125,"Valid","Not valid"))</f>
        <v/>
      </c>
      <c r="CM366" s="213">
        <f> IF(CE366="","",IF(AND(CE366&lt;&gt;"",CF366=""),IF(CE366&gt;=1,"Medir+Sig Max","No"),IF(CF366&lt;&gt;"",IF(CF366&gt;=1,"Medir+Sig Max","No"),"")))</f>
        <v/>
      </c>
      <c r="CN366" s="1794"/>
      <c r="CO366" s="221">
        <f>IF(CK366="",IF(AND(CE366="",CF366=""),"",IF(CF366="",IF(DE366&gt;1,ROUND(DE366*CE366,3),CE366),IF(DE366&gt;1,ROUND(DE366*CF366,3),CF366))),IF(AND(CE366="",CF366=""),"",IF(CF366="",IF(DE366&gt;1,ROUND(DE366*CE366*(1/(CK366)),3),CE366*(1/(CK366))),IF(DE366&gt;1,ROUND(DE366*CF366*(1/(CK366)),3),CF366*(1/(CK366))))))</f>
        <v/>
      </c>
      <c r="CP366" s="2048">
        <f>IF(COUNTIF(Overview!K12:K14,TRUE)&gt;0,2,IF(COUNTIF(Overview!L12:L14,TRUE)&gt;0,4,0))</f>
        <v/>
      </c>
      <c r="CQ366" s="1473">
        <f>IF(CO366="","",IF(CO366&gt;CP366,"Fail","Pass"))</f>
        <v/>
      </c>
      <c r="CR366" s="1482"/>
      <c r="CS366" s="1566">
        <f>MyTimestamp(CO366)</f>
        <v/>
      </c>
      <c r="CT366" s="1535">
        <f>IF(CE366="",0,15)+IF(CF366="",0,15)</f>
        <v/>
      </c>
      <c r="CU366" s="1536">
        <f>IF(CT366=0,0,2)</f>
        <v/>
      </c>
      <c r="CV366" s="861"/>
      <c r="CW366" s="861"/>
      <c r="CX366" s="2038"/>
      <c r="CY366" s="2050"/>
      <c r="CZ366" s="1545">
        <f>10^(CJ366/20)*100-100</f>
        <v/>
      </c>
      <c r="DA366" s="1333"/>
      <c r="DB366" s="710"/>
      <c r="DC366" s="779">
        <f>IF(DA366="","",10^(DA366/10))</f>
        <v/>
      </c>
      <c r="DD366" s="1379">
        <f>IF(ISNUMBER(DB366)=FALSE,"",10^(DB366/10))</f>
        <v/>
      </c>
      <c r="DE366" s="1545">
        <f>IF(AND(ISNUMBER(DC366),ISNUMBER(DD366)),IF(DC366/DD366&gt;1,ROUND((DC366)/DD366,3),1),1)</f>
        <v/>
      </c>
      <c r="DF366" s="1541"/>
      <c r="DG366" s="1541"/>
      <c r="DH366" s="1541"/>
      <c r="DI366" s="1541"/>
      <c r="DJ366" s="1541"/>
      <c r="DK366" s="1541"/>
      <c r="DL366" s="1541"/>
      <c r="DM366" s="1541"/>
      <c r="DN366" s="1541"/>
      <c r="DO366" s="1541"/>
      <c r="DP366" s="1541"/>
      <c r="DQ366" s="1541"/>
      <c r="DR366" s="1541"/>
    </row>
    <row r="367" ht="12.75" x14ac:dyDescent="0.2">
      <c r="A367" s="1541"/>
      <c r="B367" s="1541"/>
      <c r="C367"/>
      <c r="D367" s="130">
        <f>IF(BX$355="Close to Ear","EN 62209-1","EN 62209-2")</f>
        <v/>
      </c>
      <c r="E367" s="130">
        <f>IF(CG367="Close to Ear","2016","2010/A1:2019")</f>
        <v/>
      </c>
      <c r="F367" s="1488" t="inlineStr">
        <is>
          <t>5.3</t>
        </is>
      </c>
      <c r="G367" s="1497"/>
      <c r="H367" s="120">
        <f>BV367</f>
        <v/>
      </c>
      <c r="I367" s="120">
        <f>BW367</f>
        <v/>
      </c>
      <c r="J367" s="687" t="inlineStr">
        <is>
          <t>Cat M1</t>
        </is>
      </c>
      <c r="K367" s="194" t="inlineStr">
        <is>
          <t>FDD1</t>
        </is>
      </c>
      <c r="L367" s="115"/>
      <c r="M367" s="120">
        <v>15</v>
      </c>
      <c r="N367" s="119" t="inlineStr">
        <is>
          <t>16QAM</t>
        </is>
      </c>
      <c r="O367" s="131"/>
      <c r="P367" s="6597">
        <v>0</v>
      </c>
      <c r="Q367" s="131">
        <v>3</v>
      </c>
      <c r="R367" s="131">
        <v>0</v>
      </c>
      <c r="S367" s="120"/>
      <c r="T367" s="120">
        <v>18300</v>
      </c>
      <c r="U367" s="120">
        <v>1950</v>
      </c>
      <c r="V367" s="119"/>
      <c r="W367" s="197"/>
      <c r="X367" s="119"/>
      <c r="Y367" s="119"/>
      <c r="Z367" s="119"/>
      <c r="AA367" s="115"/>
      <c r="AB367" s="115"/>
      <c r="AC367" s="689">
        <f>IF(OR(BX$355="Close to Ear",BX$355="Close to Head"),"Head",IF(BX$355="Extremity","Extremity","Body"))</f>
        <v/>
      </c>
      <c r="AD367" s="690">
        <f>CA367</f>
        <v/>
      </c>
      <c r="AE367" s="688">
        <f>CB367</f>
        <v/>
      </c>
      <c r="AF367" s="115"/>
      <c r="AG367" s="808">
        <f>IF(AZ367="","N/A",IF(CQ367="Pass","P","F"))</f>
        <v/>
      </c>
      <c r="AH367" s="129"/>
      <c r="AI367" s="129"/>
      <c r="AJ367" s="129"/>
      <c r="AK367" s="119"/>
      <c r="AL367" s="115"/>
      <c r="AM367" s="119"/>
      <c r="AN367" s="119"/>
      <c r="AO367" s="692"/>
      <c r="AP367" s="692"/>
      <c r="AQ367" s="692"/>
      <c r="AR367" s="692"/>
      <c r="AS367" s="692"/>
      <c r="AT367" s="691">
        <f>CE367</f>
        <v/>
      </c>
      <c r="AU367" s="691">
        <f>CF367</f>
        <v/>
      </c>
      <c r="AV367" s="813"/>
      <c r="AW367" s="813"/>
      <c r="AX367" s="197">
        <f>CZ367</f>
        <v/>
      </c>
      <c r="AY367" s="197">
        <f>DE367</f>
        <v/>
      </c>
      <c r="AZ367" s="3379">
        <f>CO367</f>
        <v/>
      </c>
      <c r="BA367" s="3380"/>
      <c r="BB367" s="197">
        <f>CP367</f>
        <v/>
      </c>
      <c r="BC367" s="813"/>
      <c r="BD367" s="197">
        <f>CR367</f>
        <v/>
      </c>
      <c r="BE367" s="121">
        <f>CS367</f>
        <v/>
      </c>
      <c r="BF367" s="122">
        <f>CT367*60</f>
        <v/>
      </c>
      <c r="BG367" s="121">
        <f>BE367</f>
        <v/>
      </c>
      <c r="BH367" s="122">
        <f>CU367*60</f>
        <v/>
      </c>
      <c r="BI367" s="122">
        <f>CV367</f>
        <v/>
      </c>
      <c r="BJ367" s="117"/>
      <c r="BK367" s="812">
        <f>Overview!$E$7</f>
        <v/>
      </c>
      <c r="BL367" s="117"/>
      <c r="BM367" s="836">
        <f>CW367</f>
        <v/>
      </c>
      <c r="BN367" s="812">
        <f>Overview!$P$153</f>
        <v/>
      </c>
      <c r="BO367" s="117" t="inlineStr">
        <is>
          <t>Revisar: la misma frecuencia aparece con varios canales en esta banda (18050 / 18300 / 18525)</t>
        </is>
      </c>
      <c r="BP367" s="117"/>
      <c r="BQ367" s="115"/>
      <c r="BR367" s="1478"/>
      <c r="BS367" s="1548"/>
      <c r="BT367" s="2127" t="inlineStr">
        <is>
          <t>LTE CATM1</t>
        </is>
      </c>
      <c r="BU367" s="2089" t="inlineStr">
        <is>
          <t>FDD1</t>
        </is>
      </c>
      <c r="BV367" s="430">
        <f>Overview!$H$30</f>
        <v/>
      </c>
      <c r="BW367" s="2010"/>
      <c r="BX367" s="1872"/>
      <c r="BY367" s="2132"/>
      <c r="BZ367" s="2131">
        <f>IF(COUNT('Conducted LTE CATM1'!$AH$3:$AH$265)=0,15,INDEX('Conducted LTE CATM1'!$M$3:$M$265,MATCH(MAX('Conducted LTE CATM1'!$AH$3:$AH$265),'Conducted LTE CATM1'!$AH$3:$AH$265,0)))</f>
        <v>15</v>
      </c>
      <c r="CA367" s="468" t="str">
        <f>CONCATENATE(CA365," - Battery check 1")</f>
        <v>TBD - Battery check 1</v>
      </c>
      <c r="CB367" s="201">
        <v>0</v>
      </c>
      <c r="CC367" s="1059">
        <f>IF(COUNT('Conducted LTE CATM1'!$AH$3:$AH$265)=0,18300,INDEX('Conducted LTE CATM1'!$T$3:$T$265,MATCH(MAX('Conducted LTE CATM1'!$AH$3:$AH$265),'Conducted LTE CATM1'!$AH$3:$AH$265,0)))</f>
        <v>18300</v>
      </c>
      <c r="CD367" s="1059">
        <f>IF(COUNT('Conducted LTE CATM1'!$AH$3:$AH$265)=0,1950,INDEX('Conducted LTE CATM1'!$U$3:$U$265,MATCH(MAX('Conducted LTE CATM1'!$AH$3:$AH$265),'Conducted LTE CATM1'!$AH$3:$AH$265,0)))</f>
        <v>1950</v>
      </c>
      <c r="CE367" s="1874"/>
      <c r="CF367" s="1874"/>
      <c r="CG367" s="388" t="str">
        <f>IF(OR($BY$291="",$BY$291=""),"",$BY$291)</f>
        <v/>
      </c>
      <c r="CH367" s="388">
        <f>BZ367</f>
        <v/>
      </c>
      <c r="CI367" s="388">
        <f>CA367</f>
        <v/>
      </c>
      <c r="CJ367" s="2046"/>
      <c r="CK367" s="2042"/>
      <c r="CL367" s="212">
        <f>IF(CF367=""," ",IF(ABS(CE367-CF367)&lt;=0.125,"Valid","Not valid"))</f>
        <v/>
      </c>
      <c r="CM367" s="213">
        <f> IF(CE367="","",IF(AND(CE367&lt;&gt;"",CF367=""),IF(CE367&gt;=1,"Medir+Sig Max","No"),IF(CF367&lt;&gt;"",IF(CF367&gt;=1,"Medir+Sig Max","No"),"")))</f>
        <v/>
      </c>
      <c r="CN367" s="1794"/>
      <c r="CO367" s="221">
        <f>IF(CK367="",IF(AND(CE367="",CF367=""),"",IF(CF367="",IF(DE367&gt;1,ROUND(DE367*CE367,3),CE367),IF(DE367&gt;1,ROUND(DE367*CF367,3),CF367))),IF(AND(CE367="",CF367=""),"",IF(CF367="",IF(DE367&gt;1,ROUND(DE367*CE367*(1/(CK367)),3),CE367*(1/(CK367))),IF(DE367&gt;1,ROUND(DE367*CF367*(1/(CK367)),3),CF367*(1/(CK367))))))</f>
        <v/>
      </c>
      <c r="CP367" s="2048">
        <f>IF(COUNTIF(Overview!K12:K14,TRUE)&gt;0,2,IF(COUNTIF(Overview!L12:L14,TRUE)&gt;0,4,0))</f>
        <v/>
      </c>
      <c r="CQ367" s="1473">
        <f>IF(CO367="","",IF(CO367&gt;CP367,"Fail","Pass"))</f>
        <v/>
      </c>
      <c r="CR367" s="1482"/>
      <c r="CS367" s="1566">
        <f>MyTimestamp(CO367)</f>
        <v/>
      </c>
      <c r="CT367" s="1535">
        <f>IF(CE367="",0,15)+IF(CF367="",0,15)</f>
        <v/>
      </c>
      <c r="CU367" s="1536">
        <f>IF(CT367=0,0,2)</f>
        <v/>
      </c>
      <c r="CV367" s="861"/>
      <c r="CW367" s="861"/>
      <c r="CX367" s="2038"/>
      <c r="CY367" s="2050"/>
      <c r="CZ367" s="1545">
        <f>10^(CJ367/20)*100-100</f>
        <v/>
      </c>
      <c r="DA367" s="1333"/>
      <c r="DB367" s="710"/>
      <c r="DC367" s="779">
        <f>IF(DA367="","",10^(DA367/10))</f>
        <v/>
      </c>
      <c r="DD367" s="1379">
        <f>IF(ISNUMBER(DB367)=FALSE,"",10^(DB367/10))</f>
        <v/>
      </c>
      <c r="DE367" s="1545">
        <f>IF(AND(ISNUMBER(DC367),ISNUMBER(DD367)),IF(DC367/DD367&gt;1,ROUND((DC367)/DD367,3),1),1)</f>
        <v/>
      </c>
      <c r="DF367" s="1541"/>
      <c r="DG367" s="1541"/>
      <c r="DH367" s="1541"/>
      <c r="DI367" s="1541"/>
      <c r="DJ367" s="1541"/>
      <c r="DK367" s="1541"/>
      <c r="DL367" s="1541"/>
      <c r="DM367" s="1541"/>
      <c r="DN367" s="1541"/>
      <c r="DO367" s="1541"/>
      <c r="DP367" s="1541"/>
      <c r="DQ367" s="1541"/>
      <c r="DR367" s="1541"/>
    </row>
    <row r="368" ht="12.75" x14ac:dyDescent="0.2">
      <c r="A368" s="1541"/>
      <c r="B368" s="1541"/>
      <c r="C368"/>
      <c r="D368" s="130">
        <f>IF(BX$355="Close to Ear","EN 62209-1","EN 62209-2")</f>
        <v/>
      </c>
      <c r="E368" s="130">
        <f>IF(CG368="Close to Ear","2016","2010/A1:2019")</f>
        <v/>
      </c>
      <c r="F368" s="1488" t="inlineStr">
        <is>
          <t>5.3</t>
        </is>
      </c>
      <c r="G368" s="1497"/>
      <c r="H368" s="120">
        <f>BV368</f>
        <v/>
      </c>
      <c r="I368" s="120">
        <f>BW368</f>
        <v/>
      </c>
      <c r="J368" s="687" t="inlineStr">
        <is>
          <t>Cat M1</t>
        </is>
      </c>
      <c r="K368" s="194" t="inlineStr">
        <is>
          <t>FDD1</t>
        </is>
      </c>
      <c r="L368" s="115"/>
      <c r="M368" s="120">
        <v>15</v>
      </c>
      <c r="N368" s="119" t="inlineStr">
        <is>
          <t>16QAM</t>
        </is>
      </c>
      <c r="O368" s="131"/>
      <c r="P368" s="6597">
        <v>0</v>
      </c>
      <c r="Q368" s="131">
        <v>3</v>
      </c>
      <c r="R368" s="131">
        <v>0</v>
      </c>
      <c r="S368" s="120"/>
      <c r="T368" s="120">
        <v>18300</v>
      </c>
      <c r="U368" s="120">
        <v>1950</v>
      </c>
      <c r="V368" s="119"/>
      <c r="W368" s="197"/>
      <c r="X368" s="119"/>
      <c r="Y368" s="119"/>
      <c r="Z368" s="119"/>
      <c r="AA368" s="115"/>
      <c r="AB368" s="115"/>
      <c r="AC368" s="689">
        <f>IF(OR(BX$355="Close to Ear",BX$355="Close to Head"),"Head",IF(BX$355="Extremity","Extremity","Body"))</f>
        <v/>
      </c>
      <c r="AD368" s="690">
        <f>CA368</f>
        <v/>
      </c>
      <c r="AE368" s="688">
        <f>CB368</f>
        <v/>
      </c>
      <c r="AF368" s="115"/>
      <c r="AG368" s="808">
        <f>IF(AZ368="","N/A",IF(CQ368="Pass","P","F"))</f>
        <v/>
      </c>
      <c r="AH368" s="129"/>
      <c r="AI368" s="129"/>
      <c r="AJ368" s="129"/>
      <c r="AK368" s="119"/>
      <c r="AL368" s="115"/>
      <c r="AM368" s="119"/>
      <c r="AN368" s="119"/>
      <c r="AO368" s="692"/>
      <c r="AP368" s="692"/>
      <c r="AQ368" s="692"/>
      <c r="AR368" s="692"/>
      <c r="AS368" s="692"/>
      <c r="AT368" s="691">
        <f>CE368</f>
        <v/>
      </c>
      <c r="AU368" s="691">
        <f>CF368</f>
        <v/>
      </c>
      <c r="AV368" s="813"/>
      <c r="AW368" s="813"/>
      <c r="AX368" s="197">
        <f>CZ368</f>
        <v/>
      </c>
      <c r="AY368" s="197">
        <f>DE368</f>
        <v/>
      </c>
      <c r="AZ368" s="3379">
        <f>CO368</f>
        <v/>
      </c>
      <c r="BA368" s="3380"/>
      <c r="BB368" s="197">
        <f>CP368</f>
        <v/>
      </c>
      <c r="BC368" s="813"/>
      <c r="BD368" s="197">
        <f>CR368</f>
        <v/>
      </c>
      <c r="BE368" s="121">
        <f>CS368</f>
        <v/>
      </c>
      <c r="BF368" s="122">
        <f>CT368*60</f>
        <v/>
      </c>
      <c r="BG368" s="121">
        <f>BE368</f>
        <v/>
      </c>
      <c r="BH368" s="122">
        <f>CU368*60</f>
        <v/>
      </c>
      <c r="BI368" s="122">
        <f>CV368</f>
        <v/>
      </c>
      <c r="BJ368" s="117"/>
      <c r="BK368" s="812">
        <f>Overview!$E$7</f>
        <v/>
      </c>
      <c r="BL368" s="117"/>
      <c r="BM368" s="836">
        <f>CW368</f>
        <v/>
      </c>
      <c r="BN368" s="812">
        <f>Overview!$P$153</f>
        <v/>
      </c>
      <c r="BO368" s="117" t="inlineStr">
        <is>
          <t>Revisar: la misma frecuencia aparece con varios canales en esta banda (18050 / 18300 / 18525)</t>
        </is>
      </c>
      <c r="BP368" s="117"/>
      <c r="BQ368" s="115"/>
      <c r="BR368" s="1478"/>
      <c r="BS368" s="1548"/>
      <c r="BT368" s="2127" t="inlineStr">
        <is>
          <t>LTE CATM1</t>
        </is>
      </c>
      <c r="BU368" s="2089" t="inlineStr">
        <is>
          <t>FDD1</t>
        </is>
      </c>
      <c r="BV368" s="430">
        <f>Overview!$H$30</f>
        <v/>
      </c>
      <c r="BW368" s="2010"/>
      <c r="BX368" s="1872"/>
      <c r="BY368" s="2132"/>
      <c r="BZ368" s="2131">
        <f>IF(COUNT('Conducted LTE CATM1'!$AH$3:$AH$265)=0,15,INDEX('Conducted LTE CATM1'!$M$3:$M$265,MATCH(MAX('Conducted LTE CATM1'!$AH$3:$AH$265),'Conducted LTE CATM1'!$AH$3:$AH$265,0)))</f>
        <v>15</v>
      </c>
      <c r="CA368" s="468" t="str">
        <f>CONCATENATE(CA366," - Battery check 2")</f>
        <v>TBD - Battery check 2</v>
      </c>
      <c r="CB368" s="201">
        <v>0</v>
      </c>
      <c r="CC368" s="1059">
        <f>IF(COUNT('Conducted LTE CATM1'!$AH$3:$AH$265)=0,18300,INDEX('Conducted LTE CATM1'!$T$3:$T$265,MATCH(MAX('Conducted LTE CATM1'!$AH$3:$AH$265),'Conducted LTE CATM1'!$AH$3:$AH$265,0)))</f>
        <v>18300</v>
      </c>
      <c r="CD368" s="1059">
        <f>IF(COUNT('Conducted LTE CATM1'!$AH$3:$AH$265)=0,1950,INDEX('Conducted LTE CATM1'!$U$3:$U$265,MATCH(MAX('Conducted LTE CATM1'!$AH$3:$AH$265),'Conducted LTE CATM1'!$AH$3:$AH$265,0)))</f>
        <v>1950</v>
      </c>
      <c r="CE368" s="1874"/>
      <c r="CF368" s="1874"/>
      <c r="CG368" s="388" t="str">
        <f>IF(OR($BY$291="",$BY$291=""),"",$BY$291)</f>
        <v/>
      </c>
      <c r="CH368" s="388">
        <f>BZ368</f>
        <v/>
      </c>
      <c r="CI368" s="388">
        <f>CA368</f>
        <v/>
      </c>
      <c r="CJ368" s="2046"/>
      <c r="CK368" s="2042"/>
      <c r="CL368" s="212">
        <f>IF(CF368=""," ",IF(ABS(CE368-CF368)&lt;=0.125,"Valid","Not valid"))</f>
        <v/>
      </c>
      <c r="CM368" s="213">
        <f> IF(CE368="","",IF(AND(CE368&lt;&gt;"",CF368=""),IF(CE368&gt;=1,"Medir+Sig Max","No"),IF(CF368&lt;&gt;"",IF(CF368&gt;=1,"Medir+Sig Max","No"),"")))</f>
        <v/>
      </c>
      <c r="CN368" s="1794"/>
      <c r="CO368" s="221">
        <f>IF(CK368="",IF(AND(CE368="",CF368=""),"",IF(CF368="",IF(DE368&gt;1,ROUND(DE368*CE368,3),CE368),IF(DE368&gt;1,ROUND(DE368*CF368,3),CF368))),IF(AND(CE368="",CF368=""),"",IF(CF368="",IF(DE368&gt;1,ROUND(DE368*CE368*(1/(CK368)),3),CE368*(1/(CK368))),IF(DE368&gt;1,ROUND(DE368*CF368*(1/(CK368)),3),CF368*(1/(CK368))))))</f>
        <v/>
      </c>
      <c r="CP368" s="2048">
        <f>IF(COUNTIF(Overview!K12:K14,TRUE)&gt;0,2,IF(COUNTIF(Overview!L12:L14,TRUE)&gt;0,4,0))</f>
        <v/>
      </c>
      <c r="CQ368" s="1473">
        <f>IF(CO368="","",IF(CO368&gt;CP368,"Fail","Pass"))</f>
        <v/>
      </c>
      <c r="CR368" s="1482"/>
      <c r="CS368" s="1566">
        <f>MyTimestamp(CO368)</f>
        <v/>
      </c>
      <c r="CT368" s="1535">
        <f>IF(CE368="",0,15)+IF(CF368="",0,15)</f>
        <v/>
      </c>
      <c r="CU368" s="1536">
        <f>IF(CT368=0,0,2)</f>
        <v/>
      </c>
      <c r="CV368" s="861"/>
      <c r="CW368" s="861"/>
      <c r="CX368" s="2038"/>
      <c r="CY368" s="2050"/>
      <c r="CZ368" s="1545">
        <f>10^(CJ368/20)*100-100</f>
        <v/>
      </c>
      <c r="DA368" s="1333"/>
      <c r="DB368" s="710"/>
      <c r="DC368" s="779">
        <f>IF(DA368="","",10^(DA368/10))</f>
        <v/>
      </c>
      <c r="DD368" s="1379">
        <f>IF(ISNUMBER(DB368)=FALSE,"",10^(DB368/10))</f>
        <v/>
      </c>
      <c r="DE368" s="1545">
        <f>IF(AND(ISNUMBER(DC368),ISNUMBER(DD368)),IF(DC368/DD368&gt;1,ROUND((DC368)/DD368,3),1),1)</f>
        <v/>
      </c>
      <c r="DF368" s="1541"/>
      <c r="DG368" s="1541"/>
      <c r="DH368" s="1541"/>
      <c r="DI368" s="1541"/>
      <c r="DJ368" s="1541"/>
      <c r="DK368" s="1541"/>
      <c r="DL368" s="1541"/>
      <c r="DM368" s="1541"/>
      <c r="DN368" s="1541"/>
      <c r="DO368" s="1541"/>
      <c r="DP368" s="1541"/>
      <c r="DQ368" s="1541"/>
      <c r="DR368" s="1541"/>
    </row>
    <row r="369" ht="12.75" x14ac:dyDescent="0.2">
      <c r="A369" s="1541"/>
      <c r="B369" s="1541"/>
      <c r="C369"/>
      <c r="D369" s="130">
        <f>IF(BX$369="Close to Ear","EN 62209-1","EN 62209-2")</f>
        <v/>
      </c>
      <c r="E369" s="130">
        <f>IF(CG369="Close to Ear","2016","2010/A1:2019")</f>
        <v/>
      </c>
      <c r="F369" s="1488" t="inlineStr">
        <is>
          <t>5.3</t>
        </is>
      </c>
      <c r="G369" s="1497"/>
      <c r="H369" s="120">
        <f>BV369</f>
        <v/>
      </c>
      <c r="I369" s="120">
        <f>BW369</f>
        <v/>
      </c>
      <c r="J369" s="687" t="inlineStr">
        <is>
          <t>Cat M1</t>
        </is>
      </c>
      <c r="K369" s="194" t="inlineStr">
        <is>
          <t>FDD1</t>
        </is>
      </c>
      <c r="L369" s="115"/>
      <c r="M369" s="120">
        <v>15</v>
      </c>
      <c r="N369" s="119" t="inlineStr">
        <is>
          <t>16QAM</t>
        </is>
      </c>
      <c r="O369" s="131"/>
      <c r="P369" s="6597">
        <v>0</v>
      </c>
      <c r="Q369" s="131">
        <v>3</v>
      </c>
      <c r="R369" s="131">
        <v>0</v>
      </c>
      <c r="S369" s="120"/>
      <c r="T369" s="120">
        <v>18300</v>
      </c>
      <c r="U369" s="120">
        <v>1950</v>
      </c>
      <c r="V369" s="119"/>
      <c r="W369" s="197"/>
      <c r="X369" s="119"/>
      <c r="Y369" s="119"/>
      <c r="Z369" s="119"/>
      <c r="AA369" s="115"/>
      <c r="AB369" s="115"/>
      <c r="AC369" s="689">
        <f>IF(OR(BX$369="Close to Ear",BX$369="Close to Head"),"Head",IF(BX$369="Extremity","Extremity","Body"))</f>
        <v/>
      </c>
      <c r="AD369" s="690">
        <f>CA369</f>
        <v/>
      </c>
      <c r="AE369" s="688">
        <f>CB369</f>
        <v/>
      </c>
      <c r="AF369" s="115"/>
      <c r="AG369" s="808">
        <f>IF(AZ369="","N/A",IF(CQ369="Pass","P","F"))</f>
        <v/>
      </c>
      <c r="AH369" s="129"/>
      <c r="AI369" s="129"/>
      <c r="AJ369" s="129"/>
      <c r="AK369" s="119"/>
      <c r="AL369" s="115"/>
      <c r="AM369" s="119"/>
      <c r="AN369" s="119"/>
      <c r="AO369" s="692"/>
      <c r="AP369" s="692"/>
      <c r="AQ369" s="692"/>
      <c r="AR369" s="692"/>
      <c r="AS369" s="692"/>
      <c r="AT369" s="691">
        <f>CE369</f>
        <v/>
      </c>
      <c r="AU369" s="691">
        <f>CF369</f>
        <v/>
      </c>
      <c r="AV369" s="813"/>
      <c r="AW369" s="813"/>
      <c r="AX369" s="197">
        <f>CZ369</f>
        <v/>
      </c>
      <c r="AY369" s="197">
        <f>DE369</f>
        <v/>
      </c>
      <c r="AZ369" s="3379">
        <f>CO369</f>
        <v/>
      </c>
      <c r="BA369" s="3380"/>
      <c r="BB369" s="197">
        <f>CP369</f>
        <v/>
      </c>
      <c r="BC369" s="813"/>
      <c r="BD369" s="197">
        <f>CR369</f>
        <v/>
      </c>
      <c r="BE369" s="121">
        <f>CS369</f>
        <v/>
      </c>
      <c r="BF369" s="122">
        <f>CT369*60</f>
        <v/>
      </c>
      <c r="BG369" s="121">
        <f>BE369</f>
        <v/>
      </c>
      <c r="BH369" s="122">
        <f>CU369*60</f>
        <v/>
      </c>
      <c r="BI369" s="122">
        <f>CV369</f>
        <v/>
      </c>
      <c r="BJ369" s="117"/>
      <c r="BK369" s="812">
        <f>Overview!$E$7</f>
        <v/>
      </c>
      <c r="BL369" s="117"/>
      <c r="BM369" s="836">
        <f>CW369</f>
        <v/>
      </c>
      <c r="BN369" s="812">
        <f>Overview!$P$153</f>
        <v/>
      </c>
      <c r="BO369" s="117" t="inlineStr">
        <is>
          <t>Revisar: la misma frecuencia aparece con varios canales en esta banda (18050 / 18300 / 18525)</t>
        </is>
      </c>
      <c r="BP369" s="117"/>
      <c r="BQ369" s="115"/>
      <c r="BR369" s="1478"/>
      <c r="BS369" s="1548"/>
      <c r="BT369" s="2127" t="inlineStr">
        <is>
          <t>LTE CATM1</t>
        </is>
      </c>
      <c r="BU369" s="2089" t="inlineStr">
        <is>
          <t>FDD1</t>
        </is>
      </c>
      <c r="BV369" s="430">
        <f>Overview!$H$30</f>
        <v/>
      </c>
      <c r="BW369" s="2010"/>
      <c r="BX369" s="8327" t="inlineStr">
        <is>
          <t>Body</t>
        </is>
      </c>
      <c r="BY369" s="464"/>
      <c r="BZ369" s="1721">
        <f>IF(COUNT('Conducted LTE CATM1'!$AH$3:$AH$265)=0,15,INDEX('Conducted LTE CATM1'!$M$3:$M$265,MATCH(MAX('Conducted LTE CATM1'!$AH$3:$AH$265),'Conducted LTE CATM1'!$AH$3:$AH$265,0)))</f>
        <v>15</v>
      </c>
      <c r="CA369" s="1996" t="inlineStr">
        <is>
          <t>Front Face</t>
        </is>
      </c>
      <c r="CB369" s="202">
        <v>5</v>
      </c>
      <c r="CC369" s="1680">
        <f>IF(COUNT('Conducted LTE CATM1'!$AH$3:$AH$265)=0,18300,INDEX('Conducted LTE CATM1'!$T$3:$T$265,MATCH(MAX('Conducted LTE CATM1'!$AH$3:$AH$265),'Conducted LTE CATM1'!$AH$3:$AH$265,0)))</f>
        <v>18300</v>
      </c>
      <c r="CD369" s="1680">
        <f>IF(COUNT('Conducted LTE CATM1'!$AH$3:$AH$265)=0,1950,INDEX('Conducted LTE CATM1'!$U$3:$U$265,MATCH(MAX('Conducted LTE CATM1'!$AH$3:$AH$265),'Conducted LTE CATM1'!$AH$3:$AH$265,0)))</f>
        <v>1950</v>
      </c>
      <c r="CE369" s="1522"/>
      <c r="CF369" s="1522"/>
      <c r="CG369" s="386" t="str">
        <f>IF(OR($BY$291="",$BY$291=""),"",$BY$291)</f>
        <v/>
      </c>
      <c r="CH369" s="386">
        <f>BZ369</f>
        <v/>
      </c>
      <c r="CI369" s="386">
        <f>CA369</f>
        <v/>
      </c>
      <c r="CJ369" s="1526"/>
      <c r="CK369" s="2036"/>
      <c r="CL369" s="203">
        <f>IF(CF369=""," ",IF(ABS(CE369-CF369)&lt;=0.125,"Valid","Not valid"))</f>
        <v/>
      </c>
      <c r="CM369" s="204">
        <f> IF(CE369="","",IF(AND(CE369&lt;&gt;"",CF369=""),IF(CE369&gt;=1,"Medir+Sig Max","No"),IF(CF369&lt;&gt;"",IF(CF369&gt;=1,"Medir+Sig Max","No"),"")))</f>
        <v/>
      </c>
      <c r="CN369" s="1798"/>
      <c r="CO369" s="219">
        <f>IF(CK369="",IF(AND(CE369="",CF369=""),"",IF(CF369="",IF(DE369&gt;1,ROUND(DE369*CE369,3),CE369),IF(DE369&gt;1,ROUND(DE369*CF369,3),CF369))),IF(AND(CE369="",CF369=""),"",IF(CF369="",IF(DE369&gt;1,ROUND(DE369*CE369*(1/(CK369)),3),CE369*(1/(CK369))),IF(DE369&gt;1,ROUND(DE369*CF369*(1/(CK369)),3),CF369*(1/(CK369))))))</f>
        <v/>
      </c>
      <c r="CP369" s="2037">
        <f>IF(COUNTIF(Overview!K12:K14,TRUE)&gt;0,2,IF(COUNTIF(Overview!L12:L14,TRUE)&gt;0,4,0))</f>
        <v/>
      </c>
      <c r="CQ369" s="1471">
        <f>IF(CO369="","",IF(CO369&gt;CP369,"Fail","Pass"))</f>
        <v/>
      </c>
      <c r="CR369" s="1480"/>
      <c r="CS369" s="1564">
        <f>MyTimestamp(CO369)</f>
        <v/>
      </c>
      <c r="CT369" s="1529">
        <f>IF(CE369="",0,15)+IF(CF369="",0,15)</f>
        <v/>
      </c>
      <c r="CU369" s="1530">
        <f>IF(CT369=0,0,2)</f>
        <v/>
      </c>
      <c r="CV369" s="862"/>
      <c r="CW369" s="862"/>
      <c r="CX369" s="2038"/>
      <c r="CY369" s="2039"/>
      <c r="CZ369" s="1542">
        <f>10^(CJ369/20)*100-100</f>
        <v/>
      </c>
      <c r="DA369" s="1330"/>
      <c r="DB369" s="708"/>
      <c r="DC369" s="776">
        <f>IF(DA369="","",10^(DA369/10))</f>
        <v/>
      </c>
      <c r="DD369" s="1376">
        <f>IF(ISNUMBER(DB369)=FALSE,"",10^(DB369/10))</f>
        <v/>
      </c>
      <c r="DE369" s="1542">
        <f>IF(AND(ISNUMBER(DC369),ISNUMBER(DD369)),IF(DC369/DD369&gt;1,ROUND((DC369)/DD369,3),1),1)</f>
        <v/>
      </c>
      <c r="DF369" s="1670">
        <f>IF(ISNUMBER(CO369),IF(CO369&gt;=CP369*0.90625,"!!!MEASURE other two 1RB modes!!!  To include the results for these two additional RB modes please use any row below free (for example otehr band) and replace the information of each field (tech, band, freq, etc...) with the proper one",""),"")</f>
        <v/>
      </c>
      <c r="DG369" s="1541"/>
      <c r="DH369" s="1541"/>
      <c r="DI369" s="1541"/>
      <c r="DJ369" s="1541"/>
      <c r="DK369" s="1541"/>
      <c r="DL369" s="1541"/>
      <c r="DM369" s="1541"/>
      <c r="DN369" s="1541"/>
      <c r="DO369" s="1541"/>
      <c r="DP369" s="1541"/>
      <c r="DQ369" s="1541"/>
      <c r="DR369" s="1541"/>
    </row>
    <row r="370" ht="12.75" x14ac:dyDescent="0.2">
      <c r="A370" s="1541"/>
      <c r="B370" s="1541"/>
      <c r="C370"/>
      <c r="D370" s="130">
        <f>IF(BX$369="Close to Ear","EN 62209-1","EN 62209-2")</f>
        <v/>
      </c>
      <c r="E370" s="130">
        <f>IF(CG370="Close to Ear","2016","2010/A1:2019")</f>
        <v/>
      </c>
      <c r="F370" s="1488" t="inlineStr">
        <is>
          <t>5.3</t>
        </is>
      </c>
      <c r="G370" s="1497"/>
      <c r="H370" s="120">
        <f>BV370</f>
        <v/>
      </c>
      <c r="I370" s="120">
        <f>BW370</f>
        <v/>
      </c>
      <c r="J370" s="687" t="inlineStr">
        <is>
          <t>Cat M1</t>
        </is>
      </c>
      <c r="K370" s="194" t="inlineStr">
        <is>
          <t>FDD1</t>
        </is>
      </c>
      <c r="L370" s="115"/>
      <c r="M370" s="120">
        <v>15</v>
      </c>
      <c r="N370" s="119" t="inlineStr">
        <is>
          <t>16QAM</t>
        </is>
      </c>
      <c r="O370" s="131"/>
      <c r="P370" s="6597">
        <v>0</v>
      </c>
      <c r="Q370" s="131">
        <v>3</v>
      </c>
      <c r="R370" s="131">
        <v>0</v>
      </c>
      <c r="S370" s="120"/>
      <c r="T370" s="120">
        <v>18300</v>
      </c>
      <c r="U370" s="120">
        <v>1950</v>
      </c>
      <c r="V370" s="119"/>
      <c r="W370" s="197"/>
      <c r="X370" s="119"/>
      <c r="Y370" s="119"/>
      <c r="Z370" s="119"/>
      <c r="AA370" s="115"/>
      <c r="AB370" s="115"/>
      <c r="AC370" s="689">
        <f>IF(OR(BX$369="Close to Ear",BX$369="Close to Head"),"Head",IF(BX$369="Extremity","Extremity","Body"))</f>
        <v/>
      </c>
      <c r="AD370" s="690">
        <f>CA370</f>
        <v/>
      </c>
      <c r="AE370" s="688">
        <f>CB370</f>
        <v/>
      </c>
      <c r="AF370" s="115"/>
      <c r="AG370" s="808">
        <f>IF(AZ370="","N/A",IF(CQ370="Pass","P","F"))</f>
        <v/>
      </c>
      <c r="AH370" s="129"/>
      <c r="AI370" s="129"/>
      <c r="AJ370" s="129"/>
      <c r="AK370" s="119"/>
      <c r="AL370" s="115"/>
      <c r="AM370" s="119"/>
      <c r="AN370" s="119"/>
      <c r="AO370" s="692"/>
      <c r="AP370" s="692"/>
      <c r="AQ370" s="692"/>
      <c r="AR370" s="692"/>
      <c r="AS370" s="692"/>
      <c r="AT370" s="691">
        <f>CE370</f>
        <v/>
      </c>
      <c r="AU370" s="691">
        <f>CF370</f>
        <v/>
      </c>
      <c r="AV370" s="813"/>
      <c r="AW370" s="813"/>
      <c r="AX370" s="197">
        <f>CZ370</f>
        <v/>
      </c>
      <c r="AY370" s="197">
        <f>DE370</f>
        <v/>
      </c>
      <c r="AZ370" s="3379">
        <f>CO370</f>
        <v/>
      </c>
      <c r="BA370" s="3380"/>
      <c r="BB370" s="197">
        <f>CP370</f>
        <v/>
      </c>
      <c r="BC370" s="813"/>
      <c r="BD370" s="197">
        <f>CR370</f>
        <v/>
      </c>
      <c r="BE370" s="121">
        <f>CS370</f>
        <v/>
      </c>
      <c r="BF370" s="122">
        <f>CT370*60</f>
        <v/>
      </c>
      <c r="BG370" s="121">
        <f>BE370</f>
        <v/>
      </c>
      <c r="BH370" s="122">
        <f>CU370*60</f>
        <v/>
      </c>
      <c r="BI370" s="122">
        <f>CV370</f>
        <v/>
      </c>
      <c r="BJ370" s="117"/>
      <c r="BK370" s="812">
        <f>Overview!$E$7</f>
        <v/>
      </c>
      <c r="BL370" s="117"/>
      <c r="BM370" s="836">
        <f>CW370</f>
        <v/>
      </c>
      <c r="BN370" s="812">
        <f>Overview!$P$153</f>
        <v/>
      </c>
      <c r="BO370" s="117" t="inlineStr">
        <is>
          <t>Revisar: la misma frecuencia aparece con varios canales en esta banda (18050 / 18300 / 18525)</t>
        </is>
      </c>
      <c r="BP370" s="117"/>
      <c r="BQ370" s="115"/>
      <c r="BR370" s="1478"/>
      <c r="BS370" s="1548"/>
      <c r="BT370" s="2127" t="inlineStr">
        <is>
          <t>LTE CATM1</t>
        </is>
      </c>
      <c r="BU370" s="2089" t="inlineStr">
        <is>
          <t>FDD1</t>
        </is>
      </c>
      <c r="BV370" s="430">
        <f>Overview!$H$30</f>
        <v/>
      </c>
      <c r="BW370" s="2010"/>
      <c r="BX370" s="2089"/>
      <c r="BY370" s="465"/>
      <c r="BZ370" s="1721">
        <f>IF(COUNT('Conducted LTE CATM1'!$AH$3:$AH$265)=0,15,INDEX('Conducted LTE CATM1'!$M$3:$M$265,MATCH(MAX('Conducted LTE CATM1'!$AH$3:$AH$265),'Conducted LTE CATM1'!$AH$3:$AH$265,0)))</f>
        <v>15</v>
      </c>
      <c r="CA370" s="1997" t="inlineStr">
        <is>
          <t>Back Face</t>
        </is>
      </c>
      <c r="CB370" s="200">
        <v>5</v>
      </c>
      <c r="CC370" s="1681">
        <f>IF(COUNT('Conducted LTE CATM1'!$AH$3:$AH$265)=0,18300,INDEX('Conducted LTE CATM1'!$T$3:$T$265,MATCH(MAX('Conducted LTE CATM1'!$AH$3:$AH$265),'Conducted LTE CATM1'!$AH$3:$AH$265,0)))</f>
        <v>18300</v>
      </c>
      <c r="CD370" s="1681">
        <f>IF(COUNT('Conducted LTE CATM1'!$AH$3:$AH$265)=0,1950,INDEX('Conducted LTE CATM1'!$U$3:$U$265,MATCH(MAX('Conducted LTE CATM1'!$AH$3:$AH$265),'Conducted LTE CATM1'!$AH$3:$AH$265,0)))</f>
        <v>1950</v>
      </c>
      <c r="CE370" s="1523"/>
      <c r="CF370" s="1523"/>
      <c r="CG370" s="387" t="str">
        <f>IF(OR($BY$291="",$BY$291=""),"",$BY$291)</f>
        <v/>
      </c>
      <c r="CH370" s="387">
        <f>BZ370</f>
        <v/>
      </c>
      <c r="CI370" s="387">
        <f>CA370</f>
        <v/>
      </c>
      <c r="CJ370" s="1527"/>
      <c r="CK370" s="2042"/>
      <c r="CL370" s="206">
        <f>IF(CF370=""," ",IF(ABS(CE370-CF370)&lt;=0.125,"Valid","Not valid"))</f>
        <v/>
      </c>
      <c r="CM370" s="207">
        <f> IF(CE370="","",IF(AND(CE370&lt;&gt;"",CF370=""),IF(CE370&gt;=1,"Medir+Sig Max","No"),IF(CF370&lt;&gt;"",IF(CF370&gt;=1,"Medir+Sig Max","No"),"")))</f>
        <v/>
      </c>
      <c r="CN370" s="1787"/>
      <c r="CO370" s="220">
        <f>IF(CK370="",IF(AND(CE370="",CF370=""),"",IF(CF370="",IF(DE370&gt;1,ROUND(DE370*CE370,3),CE370),IF(DE370&gt;1,ROUND(DE370*CF370,3),CF370))),IF(AND(CE370="",CF370=""),"",IF(CF370="",IF(DE370&gt;1,ROUND(DE370*CE370*(1/(CK370)),3),CE370*(1/(CK370))),IF(DE370&gt;1,ROUND(DE370*CF370*(1/(CK370)),3),CF370*(1/(CK370))))))</f>
        <v/>
      </c>
      <c r="CP370" s="2043">
        <f>IF(COUNTIF(Overview!K12:K14,TRUE)&gt;0,2,IF(COUNTIF(Overview!L12:L14,TRUE)&gt;0,4,0))</f>
        <v/>
      </c>
      <c r="CQ370" s="1472">
        <f>IF(CO370="","",IF(CO370&gt;CP370,"Fail","Pass"))</f>
        <v/>
      </c>
      <c r="CR370" s="1481"/>
      <c r="CS370" s="1565">
        <f>MyTimestamp(CO370)</f>
        <v/>
      </c>
      <c r="CT370" s="1531">
        <f>IF(CE370="",0,15)+IF(CF370="",0,15)</f>
        <v/>
      </c>
      <c r="CU370" s="1532">
        <f>IF(CT370=0,0,2)</f>
        <v/>
      </c>
      <c r="CV370" s="859"/>
      <c r="CW370" s="859"/>
      <c r="CX370" s="2038"/>
      <c r="CY370" s="2044"/>
      <c r="CZ370" s="1543">
        <f>10^(CJ370/20)*100-100</f>
        <v/>
      </c>
      <c r="DA370" s="1331"/>
      <c r="DB370" s="709"/>
      <c r="DC370" s="777">
        <f>IF(DA370="","",10^(DA370/10))</f>
        <v/>
      </c>
      <c r="DD370" s="1377">
        <f>IF(ISNUMBER(DB370)=FALSE,"",10^(DB370/10))</f>
        <v/>
      </c>
      <c r="DE370" s="1543">
        <f>IF(AND(ISNUMBER(DC370),ISNUMBER(DD370)),IF(DC370/DD370&gt;1,ROUND((DC370)/DD370,3),1),1)</f>
        <v/>
      </c>
      <c r="DF370" s="1670">
        <f>IF(ISNUMBER(CO370),IF(CO370&gt;=CP370*0.90625,"!!!MEASURE other two 1RB modes!!!  To include the results for these two additional RB modes please use any row below free (for example otehr band) and replace the information of each field (tech, band, freq, etc...) with the proper one",""),"")</f>
        <v/>
      </c>
      <c r="DG370" s="1541"/>
      <c r="DH370" s="1541"/>
      <c r="DI370" s="1541"/>
      <c r="DJ370" s="1541"/>
      <c r="DK370" s="1541"/>
      <c r="DL370" s="1541"/>
      <c r="DM370" s="1541"/>
      <c r="DN370" s="1541"/>
      <c r="DO370" s="1541"/>
      <c r="DP370" s="1541"/>
      <c r="DQ370" s="1541"/>
      <c r="DR370" s="1541"/>
    </row>
    <row r="371" ht="12.75" x14ac:dyDescent="0.2">
      <c r="A371" s="1541"/>
      <c r="B371" s="1541"/>
      <c r="C371"/>
      <c r="D371" s="130">
        <f>IF(BX$369="Close to Ear","EN 62209-1","EN 62209-2")</f>
        <v/>
      </c>
      <c r="E371" s="130">
        <f>IF(CG371="Close to Ear","2016","2010/A1:2019")</f>
        <v/>
      </c>
      <c r="F371" s="1488" t="inlineStr">
        <is>
          <t>5.3</t>
        </is>
      </c>
      <c r="G371" s="1497"/>
      <c r="H371" s="120">
        <f>BV371</f>
        <v/>
      </c>
      <c r="I371" s="120">
        <f>BW371</f>
        <v/>
      </c>
      <c r="J371" s="687" t="inlineStr">
        <is>
          <t>Cat M1</t>
        </is>
      </c>
      <c r="K371" s="194" t="inlineStr">
        <is>
          <t>FDD1</t>
        </is>
      </c>
      <c r="L371" s="115"/>
      <c r="M371" s="120">
        <v>15</v>
      </c>
      <c r="N371" s="119" t="inlineStr">
        <is>
          <t>16QAM</t>
        </is>
      </c>
      <c r="O371" s="131"/>
      <c r="P371" s="6597">
        <v>0</v>
      </c>
      <c r="Q371" s="131">
        <v>3</v>
      </c>
      <c r="R371" s="131">
        <v>0</v>
      </c>
      <c r="S371" s="120"/>
      <c r="T371" s="120">
        <v>18300</v>
      </c>
      <c r="U371" s="120">
        <v>1950</v>
      </c>
      <c r="V371" s="119"/>
      <c r="W371" s="197"/>
      <c r="X371" s="119"/>
      <c r="Y371" s="119"/>
      <c r="Z371" s="119"/>
      <c r="AA371" s="115"/>
      <c r="AB371" s="115"/>
      <c r="AC371" s="689">
        <f>IF(OR(BX$369="Close to Ear",BX$369="Close to Head"),"Head",IF(BX$369="Extremity","Extremity","Body"))</f>
        <v/>
      </c>
      <c r="AD371" s="690">
        <f>CA371</f>
        <v/>
      </c>
      <c r="AE371" s="688">
        <f>CB371</f>
        <v/>
      </c>
      <c r="AF371" s="115"/>
      <c r="AG371" s="808">
        <f>IF(AZ371="","N/A",IF(CQ371="Pass","P","F"))</f>
        <v/>
      </c>
      <c r="AH371" s="129"/>
      <c r="AI371" s="129"/>
      <c r="AJ371" s="129"/>
      <c r="AK371" s="119"/>
      <c r="AL371" s="115"/>
      <c r="AM371" s="119"/>
      <c r="AN371" s="119"/>
      <c r="AO371" s="692"/>
      <c r="AP371" s="692"/>
      <c r="AQ371" s="692"/>
      <c r="AR371" s="692"/>
      <c r="AS371" s="692"/>
      <c r="AT371" s="691">
        <f>CE371</f>
        <v/>
      </c>
      <c r="AU371" s="691">
        <f>CF371</f>
        <v/>
      </c>
      <c r="AV371" s="813"/>
      <c r="AW371" s="813"/>
      <c r="AX371" s="197">
        <f>CZ371</f>
        <v/>
      </c>
      <c r="AY371" s="197">
        <f>DE371</f>
        <v/>
      </c>
      <c r="AZ371" s="3379">
        <f>CO371</f>
        <v/>
      </c>
      <c r="BA371" s="3380"/>
      <c r="BB371" s="197">
        <f>CP371</f>
        <v/>
      </c>
      <c r="BC371" s="813"/>
      <c r="BD371" s="197">
        <f>CR371</f>
        <v/>
      </c>
      <c r="BE371" s="121">
        <f>CS371</f>
        <v/>
      </c>
      <c r="BF371" s="122">
        <f>CT371*60</f>
        <v/>
      </c>
      <c r="BG371" s="121">
        <f>BE371</f>
        <v/>
      </c>
      <c r="BH371" s="122">
        <f>CU371*60</f>
        <v/>
      </c>
      <c r="BI371" s="122">
        <f>CV371</f>
        <v/>
      </c>
      <c r="BJ371" s="117"/>
      <c r="BK371" s="812">
        <f>Overview!$E$7</f>
        <v/>
      </c>
      <c r="BL371" s="117"/>
      <c r="BM371" s="836">
        <f>CW371</f>
        <v/>
      </c>
      <c r="BN371" s="812">
        <f>Overview!$P$153</f>
        <v/>
      </c>
      <c r="BO371" s="117" t="inlineStr">
        <is>
          <t>Revisar: la misma frecuencia aparece con varios canales en esta banda (18050 / 18300 / 18525)</t>
        </is>
      </c>
      <c r="BP371" s="117"/>
      <c r="BQ371" s="115"/>
      <c r="BR371" s="1478"/>
      <c r="BS371" s="1548"/>
      <c r="BT371" s="2127" t="inlineStr">
        <is>
          <t>LTE CATM1</t>
        </is>
      </c>
      <c r="BU371" s="2089" t="inlineStr">
        <is>
          <t>FDD1</t>
        </is>
      </c>
      <c r="BV371" s="430">
        <f>Overview!$H$30</f>
        <v/>
      </c>
      <c r="BW371" s="2010"/>
      <c r="BX371" s="2089"/>
      <c r="BY371" s="469"/>
      <c r="BZ371" s="1721">
        <f>IF(COUNT('Conducted LTE CATM1'!$AH$3:$AH$265)=0,15,INDEX('Conducted LTE CATM1'!$M$3:$M$265,MATCH(MAX('Conducted LTE CATM1'!$AH$3:$AH$265),'Conducted LTE CATM1'!$AH$3:$AH$265,0)))</f>
        <v>15</v>
      </c>
      <c r="CA371" s="1997" t="inlineStr">
        <is>
          <t>Left Edge</t>
        </is>
      </c>
      <c r="CB371" s="200">
        <v>5</v>
      </c>
      <c r="CC371" s="1681">
        <f>IF(COUNT('Conducted LTE CATM1'!$AH$3:$AH$265)=0,18300,INDEX('Conducted LTE CATM1'!$T$3:$T$265,MATCH(MAX('Conducted LTE CATM1'!$AH$3:$AH$265),'Conducted LTE CATM1'!$AH$3:$AH$265,0)))</f>
        <v>18300</v>
      </c>
      <c r="CD371" s="1681">
        <f>IF(COUNT('Conducted LTE CATM1'!$AH$3:$AH$265)=0,1950,INDEX('Conducted LTE CATM1'!$U$3:$U$265,MATCH(MAX('Conducted LTE CATM1'!$AH$3:$AH$265),'Conducted LTE CATM1'!$AH$3:$AH$265,0)))</f>
        <v>1950</v>
      </c>
      <c r="CE371" s="1523"/>
      <c r="CF371" s="1523"/>
      <c r="CG371" s="387" t="str">
        <f>IF(OR($BY$291="",$BY$291=""),"",$BY$291)</f>
        <v/>
      </c>
      <c r="CH371" s="387">
        <f>BZ371</f>
        <v/>
      </c>
      <c r="CI371" s="387">
        <f>CA371</f>
        <v/>
      </c>
      <c r="CJ371" s="1527"/>
      <c r="CK371" s="2042"/>
      <c r="CL371" s="206">
        <f>IF(CF371=""," ",IF(ABS(CE371-CF371)&lt;=0.125,"Valid","Not valid"))</f>
        <v/>
      </c>
      <c r="CM371" s="207">
        <f> IF(CE371="","",IF(AND(CE371&lt;&gt;"",CF371=""),IF(CE371&gt;=1,"Medir+Sig Max","No"),IF(CF371&lt;&gt;"",IF(CF371&gt;=1,"Medir+Sig Max","No"),"")))</f>
        <v/>
      </c>
      <c r="CN371" s="1787"/>
      <c r="CO371" s="220">
        <f>IF(CK371="",IF(AND(CE371="",CF371=""),"",IF(CF371="",IF(DE371&gt;1,ROUND(DE371*CE371,3),CE371),IF(DE371&gt;1,ROUND(DE371*CF371,3),CF371))),IF(AND(CE371="",CF371=""),"",IF(CF371="",IF(DE371&gt;1,ROUND(DE371*CE371*(1/(CK371)),3),CE371*(1/(CK371))),IF(DE371&gt;1,ROUND(DE371*CF371*(1/(CK371)),3),CF371*(1/(CK371))))))</f>
        <v/>
      </c>
      <c r="CP371" s="2043">
        <f>IF(COUNTIF(Overview!K12:K14,TRUE)&gt;0,2,IF(COUNTIF(Overview!L12:L14,TRUE)&gt;0,4,0))</f>
        <v/>
      </c>
      <c r="CQ371" s="1472">
        <f>IF(CO371="","",IF(CO371&gt;CP371,"Fail","Pass"))</f>
        <v/>
      </c>
      <c r="CR371" s="1481"/>
      <c r="CS371" s="1565">
        <f>MyTimestamp(CO371)</f>
        <v/>
      </c>
      <c r="CT371" s="1531">
        <f>IF(CE371="",0,15)+IF(CF371="",0,15)</f>
        <v/>
      </c>
      <c r="CU371" s="1532">
        <f>IF(CT371=0,0,2)</f>
        <v/>
      </c>
      <c r="CV371" s="859"/>
      <c r="CW371" s="859"/>
      <c r="CX371" s="2038"/>
      <c r="CY371" s="2044"/>
      <c r="CZ371" s="1543">
        <f>10^(CJ371/20)*100-100</f>
        <v/>
      </c>
      <c r="DA371" s="1331"/>
      <c r="DB371" s="709"/>
      <c r="DC371" s="777">
        <f>IF(DA371="","",10^(DA371/10))</f>
        <v/>
      </c>
      <c r="DD371" s="1377">
        <f>IF(ISNUMBER(DB371)=FALSE,"",10^(DB371/10))</f>
        <v/>
      </c>
      <c r="DE371" s="1543">
        <f>IF(AND(ISNUMBER(DC371),ISNUMBER(DD371)),IF(DC371/DD371&gt;1,ROUND((DC371)/DD371,3),1),1)</f>
        <v/>
      </c>
      <c r="DF371" s="1670">
        <f>IF(ISNUMBER(CO371),IF(CO371&gt;=CP371*0.90625,"!!!MEASURE other two 1RB modes!!!  To include the results for these two additional RB modes please use any row below free (for example otehr band) and replace the information of each field (tech, band, freq, etc...) with the proper one",""),"")</f>
        <v/>
      </c>
      <c r="DG371" s="1541"/>
      <c r="DH371" s="1541"/>
      <c r="DI371" s="1541"/>
      <c r="DJ371" s="1541"/>
      <c r="DK371" s="1541"/>
      <c r="DL371" s="1541"/>
      <c r="DM371" s="1541"/>
      <c r="DN371" s="1541"/>
      <c r="DO371" s="1541"/>
      <c r="DP371" s="1541"/>
      <c r="DQ371" s="1541"/>
      <c r="DR371" s="1541"/>
    </row>
    <row r="372" ht="12.75" x14ac:dyDescent="0.2">
      <c r="A372" s="1541"/>
      <c r="B372" s="1541"/>
      <c r="C372"/>
      <c r="D372" s="130">
        <f>IF(BX$369="Close to Ear","EN 62209-1","EN 62209-2")</f>
        <v/>
      </c>
      <c r="E372" s="130">
        <f>IF(CG372="Close to Ear","2016","2010/A1:2019")</f>
        <v/>
      </c>
      <c r="F372" s="1488" t="inlineStr">
        <is>
          <t>5.3</t>
        </is>
      </c>
      <c r="G372" s="1497"/>
      <c r="H372" s="120">
        <f>BV372</f>
        <v/>
      </c>
      <c r="I372" s="120">
        <f>BW372</f>
        <v/>
      </c>
      <c r="J372" s="687" t="inlineStr">
        <is>
          <t>Cat M1</t>
        </is>
      </c>
      <c r="K372" s="194" t="inlineStr">
        <is>
          <t>FDD1</t>
        </is>
      </c>
      <c r="L372" s="115"/>
      <c r="M372" s="120">
        <v>15</v>
      </c>
      <c r="N372" s="119" t="inlineStr">
        <is>
          <t>16QAM</t>
        </is>
      </c>
      <c r="O372" s="131"/>
      <c r="P372" s="6597">
        <v>0</v>
      </c>
      <c r="Q372" s="131">
        <v>3</v>
      </c>
      <c r="R372" s="131">
        <v>0</v>
      </c>
      <c r="S372" s="120"/>
      <c r="T372" s="120">
        <v>18300</v>
      </c>
      <c r="U372" s="120">
        <v>1950</v>
      </c>
      <c r="V372" s="119"/>
      <c r="W372" s="197"/>
      <c r="X372" s="119"/>
      <c r="Y372" s="119"/>
      <c r="Z372" s="119"/>
      <c r="AA372" s="115"/>
      <c r="AB372" s="115"/>
      <c r="AC372" s="689">
        <f>IF(OR(BX$369="Close to Ear",BX$369="Close to Head"),"Head",IF(BX$369="Extremity","Extremity","Body"))</f>
        <v/>
      </c>
      <c r="AD372" s="690">
        <f>CA372</f>
        <v/>
      </c>
      <c r="AE372" s="688">
        <f>CB372</f>
        <v/>
      </c>
      <c r="AF372" s="115"/>
      <c r="AG372" s="808">
        <f>IF(AZ372="","N/A",IF(CQ372="Pass","P","F"))</f>
        <v/>
      </c>
      <c r="AH372" s="129"/>
      <c r="AI372" s="129"/>
      <c r="AJ372" s="129"/>
      <c r="AK372" s="119"/>
      <c r="AL372" s="115"/>
      <c r="AM372" s="119"/>
      <c r="AN372" s="119"/>
      <c r="AO372" s="692"/>
      <c r="AP372" s="692"/>
      <c r="AQ372" s="692"/>
      <c r="AR372" s="692"/>
      <c r="AS372" s="692"/>
      <c r="AT372" s="691">
        <f>CE372</f>
        <v/>
      </c>
      <c r="AU372" s="691">
        <f>CF372</f>
        <v/>
      </c>
      <c r="AV372" s="813"/>
      <c r="AW372" s="813"/>
      <c r="AX372" s="197">
        <f>CZ372</f>
        <v/>
      </c>
      <c r="AY372" s="197">
        <f>DE372</f>
        <v/>
      </c>
      <c r="AZ372" s="3379">
        <f>CO372</f>
        <v/>
      </c>
      <c r="BA372" s="3380"/>
      <c r="BB372" s="197">
        <f>CP372</f>
        <v/>
      </c>
      <c r="BC372" s="813"/>
      <c r="BD372" s="197">
        <f>CR372</f>
        <v/>
      </c>
      <c r="BE372" s="121">
        <f>CS372</f>
        <v/>
      </c>
      <c r="BF372" s="122">
        <f>CT372*60</f>
        <v/>
      </c>
      <c r="BG372" s="121">
        <f>BE372</f>
        <v/>
      </c>
      <c r="BH372" s="122">
        <f>CU372*60</f>
        <v/>
      </c>
      <c r="BI372" s="122">
        <f>CV372</f>
        <v/>
      </c>
      <c r="BJ372" s="117"/>
      <c r="BK372" s="812">
        <f>Overview!$E$7</f>
        <v/>
      </c>
      <c r="BL372" s="117"/>
      <c r="BM372" s="836">
        <f>CW372</f>
        <v/>
      </c>
      <c r="BN372" s="812">
        <f>Overview!$P$153</f>
        <v/>
      </c>
      <c r="BO372" s="117" t="inlineStr">
        <is>
          <t>Revisar: la misma frecuencia aparece con varios canales en esta banda (18050 / 18300 / 18525)</t>
        </is>
      </c>
      <c r="BP372" s="117"/>
      <c r="BQ372" s="115"/>
      <c r="BR372" s="1478"/>
      <c r="BS372" s="1548"/>
      <c r="BT372" s="2127" t="inlineStr">
        <is>
          <t>LTE CATM1</t>
        </is>
      </c>
      <c r="BU372" s="2089" t="inlineStr">
        <is>
          <t>FDD1</t>
        </is>
      </c>
      <c r="BV372" s="430">
        <f>Overview!$H$30</f>
        <v/>
      </c>
      <c r="BW372" s="2010"/>
      <c r="BX372" s="2089"/>
      <c r="BY372" s="465"/>
      <c r="BZ372" s="1721">
        <f>IF(COUNT('Conducted LTE CATM1'!$AH$3:$AH$265)=0,15,INDEX('Conducted LTE CATM1'!$M$3:$M$265,MATCH(MAX('Conducted LTE CATM1'!$AH$3:$AH$265),'Conducted LTE CATM1'!$AH$3:$AH$265,0)))</f>
        <v>15</v>
      </c>
      <c r="CA372" s="1997" t="inlineStr">
        <is>
          <t>Right Edge</t>
        </is>
      </c>
      <c r="CB372" s="200">
        <v>5</v>
      </c>
      <c r="CC372" s="1681">
        <f>IF(COUNT('Conducted LTE CATM1'!$AH$3:$AH$265)=0,18300,INDEX('Conducted LTE CATM1'!$T$3:$T$265,MATCH(MAX('Conducted LTE CATM1'!$AH$3:$AH$265),'Conducted LTE CATM1'!$AH$3:$AH$265,0)))</f>
        <v>18300</v>
      </c>
      <c r="CD372" s="1681">
        <f>IF(COUNT('Conducted LTE CATM1'!$AH$3:$AH$265)=0,1950,INDEX('Conducted LTE CATM1'!$U$3:$U$265,MATCH(MAX('Conducted LTE CATM1'!$AH$3:$AH$265),'Conducted LTE CATM1'!$AH$3:$AH$265,0)))</f>
        <v>1950</v>
      </c>
      <c r="CE372" s="1523"/>
      <c r="CF372" s="1523"/>
      <c r="CG372" s="387" t="str">
        <f>IF(OR($BY$291="",$BY$291=""),"",$BY$291)</f>
        <v/>
      </c>
      <c r="CH372" s="387">
        <f>BZ372</f>
        <v/>
      </c>
      <c r="CI372" s="387">
        <f>CA372</f>
        <v/>
      </c>
      <c r="CJ372" s="1527"/>
      <c r="CK372" s="2042"/>
      <c r="CL372" s="206">
        <f>IF(CF372=""," ",IF(ABS(CE372-CF372)&lt;=0.125,"Valid","Not valid"))</f>
        <v/>
      </c>
      <c r="CM372" s="207">
        <f> IF(CE372="","",IF(AND(CE372&lt;&gt;"",CF372=""),IF(CE372&gt;=1,"Medir+Sig Max","No"),IF(CF372&lt;&gt;"",IF(CF372&gt;=1,"Medir+Sig Max","No"),"")))</f>
        <v/>
      </c>
      <c r="CN372" s="1787"/>
      <c r="CO372" s="220">
        <f>IF(CK372="",IF(AND(CE372="",CF372=""),"",IF(CF372="",IF(DE372&gt;1,ROUND(DE372*CE372,3),CE372),IF(DE372&gt;1,ROUND(DE372*CF372,3),CF372))),IF(AND(CE372="",CF372=""),"",IF(CF372="",IF(DE372&gt;1,ROUND(DE372*CE372*(1/(CK372)),3),CE372*(1/(CK372))),IF(DE372&gt;1,ROUND(DE372*CF372*(1/(CK372)),3),CF372*(1/(CK372))))))</f>
        <v/>
      </c>
      <c r="CP372" s="2043">
        <f>IF(COUNTIF(Overview!K12:K14,TRUE)&gt;0,2,IF(COUNTIF(Overview!L12:L14,TRUE)&gt;0,4,0))</f>
        <v/>
      </c>
      <c r="CQ372" s="1472">
        <f>IF(CO372="","",IF(CO372&gt;CP372,"Fail","Pass"))</f>
        <v/>
      </c>
      <c r="CR372" s="1481"/>
      <c r="CS372" s="1565">
        <f>MyTimestamp(CO372)</f>
        <v/>
      </c>
      <c r="CT372" s="1531">
        <f>IF(CE372="",0,15)+IF(CF372="",0,15)</f>
        <v/>
      </c>
      <c r="CU372" s="1532">
        <f>IF(CT372=0,0,2)</f>
        <v/>
      </c>
      <c r="CV372" s="859"/>
      <c r="CW372" s="859"/>
      <c r="CX372" s="2038"/>
      <c r="CY372" s="2044"/>
      <c r="CZ372" s="1543">
        <f>10^(CJ372/20)*100-100</f>
        <v/>
      </c>
      <c r="DA372" s="1331"/>
      <c r="DB372" s="709"/>
      <c r="DC372" s="777">
        <f>IF(DA372="","",10^(DA372/10))</f>
        <v/>
      </c>
      <c r="DD372" s="1377">
        <f>IF(ISNUMBER(DB372)=FALSE,"",10^(DB372/10))</f>
        <v/>
      </c>
      <c r="DE372" s="1543">
        <f>IF(AND(ISNUMBER(DC372),ISNUMBER(DD372)),IF(DC372/DD372&gt;1,ROUND((DC372)/DD372,3),1),1)</f>
        <v/>
      </c>
      <c r="DF372" s="1670">
        <f>IF(ISNUMBER(CO372),IF(CO372&gt;=CP372*0.90625,"!!!MEASURE other two 1RB modes!!!  To include the results for these two additional RB modes please use any row below free (for example otehr band) and replace the information of each field (tech, band, freq, etc...) with the proper one",""),"")</f>
        <v/>
      </c>
      <c r="DG372" s="1541"/>
      <c r="DH372" s="1541"/>
      <c r="DI372" s="1541"/>
      <c r="DJ372" s="1541"/>
      <c r="DK372" s="1541"/>
      <c r="DL372" s="1541"/>
      <c r="DM372" s="1541"/>
      <c r="DN372" s="1541"/>
      <c r="DO372" s="1541"/>
      <c r="DP372" s="1541"/>
      <c r="DQ372" s="1541"/>
      <c r="DR372" s="1541"/>
    </row>
    <row r="373" ht="12.75" x14ac:dyDescent="0.2">
      <c r="A373" s="1541"/>
      <c r="B373" s="1541"/>
      <c r="C373"/>
      <c r="D373" s="130">
        <f>IF(BX$369="Close to Ear","EN 62209-1","EN 62209-2")</f>
        <v/>
      </c>
      <c r="E373" s="130">
        <f>IF(CG373="Close to Ear","2016","2010/A1:2019")</f>
        <v/>
      </c>
      <c r="F373" s="1488" t="inlineStr">
        <is>
          <t>5.3</t>
        </is>
      </c>
      <c r="G373" s="1497"/>
      <c r="H373" s="120">
        <f>BV373</f>
        <v/>
      </c>
      <c r="I373" s="120">
        <f>BW373</f>
        <v/>
      </c>
      <c r="J373" s="687" t="inlineStr">
        <is>
          <t>Cat M1</t>
        </is>
      </c>
      <c r="K373" s="194" t="inlineStr">
        <is>
          <t>FDD1</t>
        </is>
      </c>
      <c r="L373" s="115"/>
      <c r="M373" s="120">
        <v>15</v>
      </c>
      <c r="N373" s="119" t="inlineStr">
        <is>
          <t>16QAM</t>
        </is>
      </c>
      <c r="O373" s="131"/>
      <c r="P373" s="6597">
        <v>0</v>
      </c>
      <c r="Q373" s="131">
        <v>3</v>
      </c>
      <c r="R373" s="131">
        <v>0</v>
      </c>
      <c r="S373" s="120"/>
      <c r="T373" s="120">
        <v>18300</v>
      </c>
      <c r="U373" s="120">
        <v>1950</v>
      </c>
      <c r="V373" s="119"/>
      <c r="W373" s="197"/>
      <c r="X373" s="119"/>
      <c r="Y373" s="119"/>
      <c r="Z373" s="119"/>
      <c r="AA373" s="115"/>
      <c r="AB373" s="115"/>
      <c r="AC373" s="689">
        <f>IF(OR(BX$369="Close to Ear",BX$369="Close to Head"),"Head",IF(BX$369="Extremity","Extremity","Body"))</f>
        <v/>
      </c>
      <c r="AD373" s="690">
        <f>CA373</f>
        <v/>
      </c>
      <c r="AE373" s="688">
        <f>CB373</f>
        <v/>
      </c>
      <c r="AF373" s="115"/>
      <c r="AG373" s="808">
        <f>IF(AZ373="","N/A",IF(CQ373="Pass","P","F"))</f>
        <v/>
      </c>
      <c r="AH373" s="129"/>
      <c r="AI373" s="129"/>
      <c r="AJ373" s="129"/>
      <c r="AK373" s="119"/>
      <c r="AL373" s="115"/>
      <c r="AM373" s="119"/>
      <c r="AN373" s="119"/>
      <c r="AO373" s="692"/>
      <c r="AP373" s="692"/>
      <c r="AQ373" s="692"/>
      <c r="AR373" s="692"/>
      <c r="AS373" s="692"/>
      <c r="AT373" s="691">
        <f>CE373</f>
        <v/>
      </c>
      <c r="AU373" s="691">
        <f>CF373</f>
        <v/>
      </c>
      <c r="AV373" s="813"/>
      <c r="AW373" s="813"/>
      <c r="AX373" s="197">
        <f>CZ373</f>
        <v/>
      </c>
      <c r="AY373" s="197">
        <f>DE373</f>
        <v/>
      </c>
      <c r="AZ373" s="3379">
        <f>CO373</f>
        <v/>
      </c>
      <c r="BA373" s="3380"/>
      <c r="BB373" s="197">
        <f>CP373</f>
        <v/>
      </c>
      <c r="BC373" s="813"/>
      <c r="BD373" s="197">
        <f>CR373</f>
        <v/>
      </c>
      <c r="BE373" s="121">
        <f>CS373</f>
        <v/>
      </c>
      <c r="BF373" s="122">
        <f>CT373*60</f>
        <v/>
      </c>
      <c r="BG373" s="121">
        <f>BE373</f>
        <v/>
      </c>
      <c r="BH373" s="122">
        <f>CU373*60</f>
        <v/>
      </c>
      <c r="BI373" s="122">
        <f>CV373</f>
        <v/>
      </c>
      <c r="BJ373" s="117"/>
      <c r="BK373" s="812">
        <f>Overview!$E$7</f>
        <v/>
      </c>
      <c r="BL373" s="117"/>
      <c r="BM373" s="836">
        <f>CW373</f>
        <v/>
      </c>
      <c r="BN373" s="812">
        <f>Overview!$P$153</f>
        <v/>
      </c>
      <c r="BO373" s="117" t="inlineStr">
        <is>
          <t>Revisar: la misma frecuencia aparece con varios canales en esta banda (18050 / 18300 / 18525)</t>
        </is>
      </c>
      <c r="BP373" s="117"/>
      <c r="BQ373" s="115"/>
      <c r="BR373" s="1478"/>
      <c r="BS373" s="1548"/>
      <c r="BT373" s="2127" t="inlineStr">
        <is>
          <t>LTE CATM1</t>
        </is>
      </c>
      <c r="BU373" s="2089" t="inlineStr">
        <is>
          <t>FDD1</t>
        </is>
      </c>
      <c r="BV373" s="430">
        <f>Overview!$H$30</f>
        <v/>
      </c>
      <c r="BW373" s="2010"/>
      <c r="BX373" s="2089"/>
      <c r="BY373" s="465"/>
      <c r="BZ373" s="1721">
        <f>IF(COUNT('Conducted LTE CATM1'!$AH$3:$AH$265)=0,15,INDEX('Conducted LTE CATM1'!$M$3:$M$265,MATCH(MAX('Conducted LTE CATM1'!$AH$3:$AH$265),'Conducted LTE CATM1'!$AH$3:$AH$265,0)))</f>
        <v>15</v>
      </c>
      <c r="CA373" s="1997" t="inlineStr">
        <is>
          <t>Top Edge</t>
        </is>
      </c>
      <c r="CB373" s="200">
        <v>5</v>
      </c>
      <c r="CC373" s="1681">
        <f>IF(COUNT('Conducted LTE CATM1'!$AH$3:$AH$265)=0,18300,INDEX('Conducted LTE CATM1'!$T$3:$T$265,MATCH(MAX('Conducted LTE CATM1'!$AH$3:$AH$265),'Conducted LTE CATM1'!$AH$3:$AH$265,0)))</f>
        <v>18300</v>
      </c>
      <c r="CD373" s="1681">
        <f>IF(COUNT('Conducted LTE CATM1'!$AH$3:$AH$265)=0,1950,INDEX('Conducted LTE CATM1'!$U$3:$U$265,MATCH(MAX('Conducted LTE CATM1'!$AH$3:$AH$265),'Conducted LTE CATM1'!$AH$3:$AH$265,0)))</f>
        <v>1950</v>
      </c>
      <c r="CE373" s="1523"/>
      <c r="CF373" s="1523"/>
      <c r="CG373" s="387" t="str">
        <f>IF(OR($BY$291="",$BY$291=""),"",$BY$291)</f>
        <v/>
      </c>
      <c r="CH373" s="387">
        <f>BZ373</f>
        <v/>
      </c>
      <c r="CI373" s="387">
        <f>CA373</f>
        <v/>
      </c>
      <c r="CJ373" s="1527"/>
      <c r="CK373" s="2042"/>
      <c r="CL373" s="206">
        <f>IF(CF373=""," ",IF(ABS(CE373-CF373)&lt;=0.125,"Valid","Not valid"))</f>
        <v/>
      </c>
      <c r="CM373" s="207">
        <f> IF(CE373="","",IF(AND(CE373&lt;&gt;"",CF373=""),IF(CE373&gt;=1,"Medir+Sig Max","No"),IF(CF373&lt;&gt;"",IF(CF373&gt;=1,"Medir+Sig Max","No"),"")))</f>
        <v/>
      </c>
      <c r="CN373" s="1787"/>
      <c r="CO373" s="220">
        <f>IF(CK373="",IF(AND(CE373="",CF373=""),"",IF(CF373="",IF(DE373&gt;1,ROUND(DE373*CE373,3),CE373),IF(DE373&gt;1,ROUND(DE373*CF373,3),CF373))),IF(AND(CE373="",CF373=""),"",IF(CF373="",IF(DE373&gt;1,ROUND(DE373*CE373*(1/(CK373)),3),CE373*(1/(CK373))),IF(DE373&gt;1,ROUND(DE373*CF373*(1/(CK373)),3),CF373*(1/(CK373))))))</f>
        <v/>
      </c>
      <c r="CP373" s="2043">
        <f>IF(COUNTIF(Overview!K12:K14,TRUE)&gt;0,2,IF(COUNTIF(Overview!L12:L14,TRUE)&gt;0,4,0))</f>
        <v/>
      </c>
      <c r="CQ373" s="1472">
        <f>IF(CO373="","",IF(CO373&gt;CP373,"Fail","Pass"))</f>
        <v/>
      </c>
      <c r="CR373" s="1481"/>
      <c r="CS373" s="1565">
        <f>MyTimestamp(CO373)</f>
        <v/>
      </c>
      <c r="CT373" s="1531">
        <f>IF(CE373="",0,15)+IF(CF373="",0,15)</f>
        <v/>
      </c>
      <c r="CU373" s="1532">
        <f>IF(CT373=0,0,2)</f>
        <v/>
      </c>
      <c r="CV373" s="859"/>
      <c r="CW373" s="859"/>
      <c r="CX373" s="2038"/>
      <c r="CY373" s="2044"/>
      <c r="CZ373" s="1543">
        <f>10^(CJ373/20)*100-100</f>
        <v/>
      </c>
      <c r="DA373" s="1331"/>
      <c r="DB373" s="709"/>
      <c r="DC373" s="777">
        <f>IF(DA373="","",10^(DA373/10))</f>
        <v/>
      </c>
      <c r="DD373" s="1377">
        <f>IF(ISNUMBER(DB373)=FALSE,"",10^(DB373/10))</f>
        <v/>
      </c>
      <c r="DE373" s="1543">
        <f>IF(AND(ISNUMBER(DC373),ISNUMBER(DD373)),IF(DC373/DD373&gt;1,ROUND((DC373)/DD373,3),1),1)</f>
        <v/>
      </c>
      <c r="DF373" s="1670">
        <f>IF(ISNUMBER(CO373),IF(CO373&gt;=CP373*0.90625,"!!!MEASURE other two 1RB modes!!!  To include the results for these two additional RB modes please use any row below free (for example otehr band) and replace the information of each field (tech, band, freq, etc...) with the proper one",""),"")</f>
        <v/>
      </c>
      <c r="DG373" s="1541"/>
      <c r="DH373" s="1541"/>
      <c r="DI373" s="1541"/>
      <c r="DJ373" s="1541"/>
      <c r="DK373" s="1541"/>
      <c r="DL373" s="1541"/>
      <c r="DM373" s="1541"/>
      <c r="DN373" s="1541"/>
      <c r="DO373" s="1541"/>
      <c r="DP373" s="1541"/>
      <c r="DQ373" s="1541"/>
      <c r="DR373" s="1541"/>
    </row>
    <row r="374" ht="12.75" x14ac:dyDescent="0.2">
      <c r="A374" s="1541"/>
      <c r="B374" s="1541"/>
      <c r="C374"/>
      <c r="D374" s="130">
        <f>IF(BX$369="Close to Ear","EN 62209-1","EN 62209-2")</f>
        <v/>
      </c>
      <c r="E374" s="130">
        <f>IF(CG374="Close to Ear","2016","2010/A1:2019")</f>
        <v/>
      </c>
      <c r="F374" s="1488" t="inlineStr">
        <is>
          <t>5.3</t>
        </is>
      </c>
      <c r="G374" s="1497"/>
      <c r="H374" s="120">
        <f>BV374</f>
        <v/>
      </c>
      <c r="I374" s="120">
        <f>BW374</f>
        <v/>
      </c>
      <c r="J374" s="687" t="inlineStr">
        <is>
          <t>Cat M1</t>
        </is>
      </c>
      <c r="K374" s="194" t="inlineStr">
        <is>
          <t>FDD1</t>
        </is>
      </c>
      <c r="L374" s="115"/>
      <c r="M374" s="120">
        <v>15</v>
      </c>
      <c r="N374" s="119" t="inlineStr">
        <is>
          <t>16QAM</t>
        </is>
      </c>
      <c r="O374" s="131"/>
      <c r="P374" s="6597">
        <v>0</v>
      </c>
      <c r="Q374" s="131">
        <v>3</v>
      </c>
      <c r="R374" s="131">
        <v>0</v>
      </c>
      <c r="S374" s="120"/>
      <c r="T374" s="120">
        <v>18300</v>
      </c>
      <c r="U374" s="120">
        <v>1950</v>
      </c>
      <c r="V374" s="119"/>
      <c r="W374" s="197"/>
      <c r="X374" s="119"/>
      <c r="Y374" s="119"/>
      <c r="Z374" s="119"/>
      <c r="AA374" s="115"/>
      <c r="AB374" s="115"/>
      <c r="AC374" s="689">
        <f>IF(OR(BX$369="Close to Ear",BX$369="Close to Head"),"Head",IF(BX$369="Extremity","Extremity","Body"))</f>
        <v/>
      </c>
      <c r="AD374" s="690">
        <f>CA374</f>
        <v/>
      </c>
      <c r="AE374" s="688">
        <f>CB374</f>
        <v/>
      </c>
      <c r="AF374" s="115"/>
      <c r="AG374" s="808">
        <f>IF(AZ374="","N/A",IF(CQ374="Pass","P","F"))</f>
        <v/>
      </c>
      <c r="AH374" s="129"/>
      <c r="AI374" s="129"/>
      <c r="AJ374" s="129"/>
      <c r="AK374" s="119"/>
      <c r="AL374" s="115"/>
      <c r="AM374" s="119"/>
      <c r="AN374" s="119"/>
      <c r="AO374" s="692"/>
      <c r="AP374" s="692"/>
      <c r="AQ374" s="692"/>
      <c r="AR374" s="692"/>
      <c r="AS374" s="692"/>
      <c r="AT374" s="691">
        <f>CE374</f>
        <v/>
      </c>
      <c r="AU374" s="691">
        <f>CF374</f>
        <v/>
      </c>
      <c r="AV374" s="813"/>
      <c r="AW374" s="813"/>
      <c r="AX374" s="197">
        <f>CZ374</f>
        <v/>
      </c>
      <c r="AY374" s="197">
        <f>DE374</f>
        <v/>
      </c>
      <c r="AZ374" s="3379">
        <f>CO374</f>
        <v/>
      </c>
      <c r="BA374" s="3380"/>
      <c r="BB374" s="197">
        <f>CP374</f>
        <v/>
      </c>
      <c r="BC374" s="813"/>
      <c r="BD374" s="197">
        <f>CR374</f>
        <v/>
      </c>
      <c r="BE374" s="121">
        <f>CS374</f>
        <v/>
      </c>
      <c r="BF374" s="122">
        <f>CT374*60</f>
        <v/>
      </c>
      <c r="BG374" s="121">
        <f>BE374</f>
        <v/>
      </c>
      <c r="BH374" s="122">
        <f>CU374*60</f>
        <v/>
      </c>
      <c r="BI374" s="122">
        <f>CV374</f>
        <v/>
      </c>
      <c r="BJ374" s="117"/>
      <c r="BK374" s="812">
        <f>Overview!$E$7</f>
        <v/>
      </c>
      <c r="BL374" s="117"/>
      <c r="BM374" s="836">
        <f>CW374</f>
        <v/>
      </c>
      <c r="BN374" s="812">
        <f>Overview!$P$153</f>
        <v/>
      </c>
      <c r="BO374" s="117" t="inlineStr">
        <is>
          <t>Revisar: la misma frecuencia aparece con varios canales en esta banda (18050 / 18300 / 18525)</t>
        </is>
      </c>
      <c r="BP374" s="117"/>
      <c r="BQ374" s="115"/>
      <c r="BR374" s="1478"/>
      <c r="BS374" s="1548"/>
      <c r="BT374" s="2128" t="inlineStr">
        <is>
          <t>LTE CATM1</t>
        </is>
      </c>
      <c r="BU374" s="1868" t="inlineStr">
        <is>
          <t>FDD1</t>
        </is>
      </c>
      <c r="BV374" s="432">
        <f>Overview!$H$30</f>
        <v/>
      </c>
      <c r="BW374" s="2010"/>
      <c r="BX374" s="1868"/>
      <c r="BY374" s="465"/>
      <c r="BZ374" s="1721">
        <f>IF(COUNT('Conducted LTE CATM1'!$AH$3:$AH$265)=0,15,INDEX('Conducted LTE CATM1'!$M$3:$M$265,MATCH(MAX('Conducted LTE CATM1'!$AH$3:$AH$265),'Conducted LTE CATM1'!$AH$3:$AH$265,0)))</f>
        <v>15</v>
      </c>
      <c r="CA374" s="1997" t="inlineStr">
        <is>
          <t>Bottom Edge</t>
        </is>
      </c>
      <c r="CB374" s="200">
        <v>5</v>
      </c>
      <c r="CC374" s="1681">
        <f>IF(COUNT('Conducted LTE CATM1'!$AH$3:$AH$265)=0,18300,INDEX('Conducted LTE CATM1'!$T$3:$T$265,MATCH(MAX('Conducted LTE CATM1'!$AH$3:$AH$265),'Conducted LTE CATM1'!$AH$3:$AH$265,0)))</f>
        <v>18300</v>
      </c>
      <c r="CD374" s="1681">
        <f>IF(COUNT('Conducted LTE CATM1'!$AH$3:$AH$265)=0,1950,INDEX('Conducted LTE CATM1'!$U$3:$U$265,MATCH(MAX('Conducted LTE CATM1'!$AH$3:$AH$265),'Conducted LTE CATM1'!$AH$3:$AH$265,0)))</f>
        <v>1950</v>
      </c>
      <c r="CE374" s="1523"/>
      <c r="CF374" s="1523"/>
      <c r="CG374" s="387" t="str">
        <f>IF(OR($BY$291="",$BY$291=""),"",$BY$291)</f>
        <v/>
      </c>
      <c r="CH374" s="387">
        <f>BZ374</f>
        <v/>
      </c>
      <c r="CI374" s="387">
        <f>CA374</f>
        <v/>
      </c>
      <c r="CJ374" s="1527"/>
      <c r="CK374" s="2042"/>
      <c r="CL374" s="206">
        <f>IF(CF374=""," ",IF(ABS(CE374-CF374)&lt;=0.125,"Valid","Not valid"))</f>
        <v/>
      </c>
      <c r="CM374" s="207">
        <f> IF(CE374="","",IF(AND(CE374&lt;&gt;"",CF374=""),IF(CE374&gt;=1,"Medir+Sig Max","No"),IF(CF374&lt;&gt;"",IF(CF374&gt;=1,"Medir+Sig Max","No"),"")))</f>
        <v/>
      </c>
      <c r="CN374" s="1787"/>
      <c r="CO374" s="220">
        <f>IF(CK374="",IF(AND(CE374="",CF374=""),"",IF(CF374="",IF(DE374&gt;1,ROUND(DE374*CE374,3),CE374),IF(DE374&gt;1,ROUND(DE374*CF374,3),CF374))),IF(AND(CE374="",CF374=""),"",IF(CF374="",IF(DE374&gt;1,ROUND(DE374*CE374*(1/(CK374)),3),CE374*(1/(CK374))),IF(DE374&gt;1,ROUND(DE374*CF374*(1/(CK374)),3),CF374*(1/(CK374))))))</f>
        <v/>
      </c>
      <c r="CP374" s="2043">
        <f>IF(COUNTIF(Overview!K12:K14,TRUE)&gt;0,2,IF(COUNTIF(Overview!L12:L14,TRUE)&gt;0,4,0))</f>
        <v/>
      </c>
      <c r="CQ374" s="1472">
        <f>IF(CO374="","",IF(CO374&gt;CP374,"Fail","Pass"))</f>
        <v/>
      </c>
      <c r="CR374" s="1481"/>
      <c r="CS374" s="1565">
        <f>MyTimestamp(CO374)</f>
        <v/>
      </c>
      <c r="CT374" s="1531">
        <f>IF(CE374="",0,15)+IF(CF374="",0,15)</f>
        <v/>
      </c>
      <c r="CU374" s="1532">
        <f>IF(CT374=0,0,2)</f>
        <v/>
      </c>
      <c r="CV374" s="859"/>
      <c r="CW374" s="859"/>
      <c r="CX374" s="2038"/>
      <c r="CY374" s="2044"/>
      <c r="CZ374" s="1543">
        <f>10^(CJ374/20)*100-100</f>
        <v/>
      </c>
      <c r="DA374" s="1331"/>
      <c r="DB374" s="709"/>
      <c r="DC374" s="777">
        <f>IF(DA374="","",10^(DA374/10))</f>
        <v/>
      </c>
      <c r="DD374" s="1377">
        <f>IF(ISNUMBER(DB374)=FALSE,"",10^(DB374/10))</f>
        <v/>
      </c>
      <c r="DE374" s="1543">
        <f>IF(AND(ISNUMBER(DC374),ISNUMBER(DD374)),IF(DC374/DD374&gt;1,ROUND((DC374)/DD374,3),1),1)</f>
        <v/>
      </c>
      <c r="DF374" s="1670">
        <f>IF(ISNUMBER(CO374),IF(CO374&gt;=CP374*0.90625,"!!!MEASURE other two 1RB modes!!!  To include the results for these two additional RB modes please use any row below free (for example otehr band) and replace the information of each field (tech, band, freq, etc...) with the proper one",""),"")</f>
        <v/>
      </c>
      <c r="DG374" s="1541"/>
      <c r="DH374" s="1541"/>
      <c r="DI374" s="1541"/>
      <c r="DJ374" s="1541"/>
      <c r="DK374" s="1541"/>
      <c r="DL374" s="1541"/>
      <c r="DM374" s="1541"/>
      <c r="DN374" s="1541"/>
      <c r="DO374" s="1541"/>
      <c r="DP374" s="1541"/>
      <c r="DQ374" s="1541"/>
      <c r="DR374" s="1541"/>
    </row>
    <row r="375" ht="12.75" x14ac:dyDescent="0.2">
      <c r="A375" s="1541"/>
      <c r="B375" s="1541"/>
      <c r="C375"/>
      <c r="D375" s="130">
        <f>IF(BX$369="Close to Ear","EN 62209-1","EN 62209-2")</f>
        <v/>
      </c>
      <c r="E375" s="130">
        <f>IF(CG375="Close to Ear","2016","2010/A1:2019")</f>
        <v/>
      </c>
      <c r="F375" s="1488" t="inlineStr">
        <is>
          <t>5.3</t>
        </is>
      </c>
      <c r="G375" s="1497"/>
      <c r="H375" s="120">
        <f>BV375</f>
        <v/>
      </c>
      <c r="I375" s="120">
        <f>BW375</f>
        <v/>
      </c>
      <c r="J375" s="687" t="inlineStr">
        <is>
          <t>Cat M1</t>
        </is>
      </c>
      <c r="K375" s="194" t="inlineStr">
        <is>
          <t>FDD1</t>
        </is>
      </c>
      <c r="L375" s="115"/>
      <c r="M375" s="120">
        <v>15</v>
      </c>
      <c r="N375" s="119" t="inlineStr">
        <is>
          <t>16QAM</t>
        </is>
      </c>
      <c r="O375" s="131"/>
      <c r="P375" s="6597">
        <v>0</v>
      </c>
      <c r="Q375" s="131">
        <v>3</v>
      </c>
      <c r="R375" s="131">
        <v>0</v>
      </c>
      <c r="S375" s="120"/>
      <c r="T375" s="120">
        <v>18300</v>
      </c>
      <c r="U375" s="120">
        <v>1950</v>
      </c>
      <c r="V375" s="119"/>
      <c r="W375" s="197"/>
      <c r="X375" s="119"/>
      <c r="Y375" s="119"/>
      <c r="Z375" s="119"/>
      <c r="AA375" s="115"/>
      <c r="AB375" s="115"/>
      <c r="AC375" s="689">
        <f>IF(OR(BX$369="Close to Ear",BX$369="Close to Head"),"Head",IF(BX$369="Extremity","Extremity","Body"))</f>
        <v/>
      </c>
      <c r="AD375" s="690">
        <f>CA375</f>
        <v/>
      </c>
      <c r="AE375" s="688">
        <f>CB375</f>
        <v/>
      </c>
      <c r="AF375" s="115"/>
      <c r="AG375" s="808">
        <f>IF(AZ375="","N/A",IF(CQ375="Pass","P","F"))</f>
        <v/>
      </c>
      <c r="AH375" s="129"/>
      <c r="AI375" s="129"/>
      <c r="AJ375" s="129"/>
      <c r="AK375" s="119"/>
      <c r="AL375" s="115"/>
      <c r="AM375" s="119"/>
      <c r="AN375" s="119"/>
      <c r="AO375" s="692"/>
      <c r="AP375" s="692"/>
      <c r="AQ375" s="692"/>
      <c r="AR375" s="692"/>
      <c r="AS375" s="692"/>
      <c r="AT375" s="691">
        <f>CE375</f>
        <v/>
      </c>
      <c r="AU375" s="691">
        <f>CF375</f>
        <v/>
      </c>
      <c r="AV375" s="813"/>
      <c r="AW375" s="813"/>
      <c r="AX375" s="197">
        <f>CZ375</f>
        <v/>
      </c>
      <c r="AY375" s="197">
        <f>DE375</f>
        <v/>
      </c>
      <c r="AZ375" s="3379">
        <f>CO375</f>
        <v/>
      </c>
      <c r="BA375" s="3380"/>
      <c r="BB375" s="197">
        <f>CP375</f>
        <v/>
      </c>
      <c r="BC375" s="813"/>
      <c r="BD375" s="197">
        <f>CR375</f>
        <v/>
      </c>
      <c r="BE375" s="121">
        <f>CS375</f>
        <v/>
      </c>
      <c r="BF375" s="122">
        <f>CT375*60</f>
        <v/>
      </c>
      <c r="BG375" s="121">
        <f>BE375</f>
        <v/>
      </c>
      <c r="BH375" s="122">
        <f>CU375*60</f>
        <v/>
      </c>
      <c r="BI375" s="122">
        <f>CV375</f>
        <v/>
      </c>
      <c r="BJ375" s="117"/>
      <c r="BK375" s="812">
        <f>Overview!$E$7</f>
        <v/>
      </c>
      <c r="BL375" s="117"/>
      <c r="BM375" s="836">
        <f>CW375</f>
        <v/>
      </c>
      <c r="BN375" s="812">
        <f>Overview!$P$153</f>
        <v/>
      </c>
      <c r="BO375" s="117" t="inlineStr">
        <is>
          <t>Revisar: la misma frecuencia aparece con varios canales en esta banda (18050 / 18300 / 18525)</t>
        </is>
      </c>
      <c r="BP375" s="117"/>
      <c r="BQ375" s="115"/>
      <c r="BR375" s="1478"/>
      <c r="BS375" s="1548"/>
      <c r="BT375" s="2127" t="inlineStr">
        <is>
          <t>LTE CATM1</t>
        </is>
      </c>
      <c r="BU375" s="2089" t="inlineStr">
        <is>
          <t>FDD1</t>
        </is>
      </c>
      <c r="BV375" s="430">
        <f>Overview!$H$30</f>
        <v/>
      </c>
      <c r="BW375" s="2010"/>
      <c r="BX375" s="2089"/>
      <c r="BY375" s="921"/>
      <c r="BZ375" s="1721">
        <f>IF(COUNT('Conducted LTE CATM1'!$AH$3:$AH$265)=0,15,INDEX('Conducted LTE CATM1'!$M$3:$M$265,MATCH(MAX('Conducted LTE CATM1'!$AH$3:$AH$265),'Conducted LTE CATM1'!$AH$3:$AH$265,0)))</f>
        <v>15</v>
      </c>
      <c r="CA375" s="431" t="str">
        <f>IF(COUNT(CF369:CF374)=0,IF(COUNT(CE369:CE374)=0,"TBD",VLOOKUP(MAX(CE369:CE374),CE369:CI374,5,FALSE)),VLOOKUP(MAX(CF369:CF374),CF369:CI374,4,FALSE))</f>
        <v>TBD</v>
      </c>
      <c r="CB375" s="200">
        <v>5</v>
      </c>
      <c r="CC375" s="1681">
        <f>IF(COUNT('Conducted LTE CATM1'!$AH$3:$AH$265)=0,18300,INDEX('Conducted LTE CATM1'!$T$3:$T$265,MATCH(MAX('Conducted LTE CATM1'!$AH$3:$AH$265),'Conducted LTE CATM1'!$AH$3:$AH$265,0)))</f>
        <v>18300</v>
      </c>
      <c r="CD375" s="1681">
        <f>IF(COUNT('Conducted LTE CATM1'!$AH$3:$AH$265)=0,1950,INDEX('Conducted LTE CATM1'!$U$3:$U$265,MATCH(MAX('Conducted LTE CATM1'!$AH$3:$AH$265),'Conducted LTE CATM1'!$AH$3:$AH$265,0)))</f>
        <v>1950</v>
      </c>
      <c r="CE375" s="1523"/>
      <c r="CF375" s="1523"/>
      <c r="CG375" s="387" t="str">
        <f>IF(OR($BY$291="",$BY$291=""),"",$BY$291)</f>
        <v/>
      </c>
      <c r="CH375" s="387">
        <f>BZ375</f>
        <v/>
      </c>
      <c r="CI375" s="387">
        <f>CA375</f>
        <v/>
      </c>
      <c r="CJ375" s="1527"/>
      <c r="CK375" s="2042"/>
      <c r="CL375" s="206">
        <f>IF(CF375=""," ",IF(ABS(CE375-CF375)&lt;=0.125,"Valid","Not valid"))</f>
        <v/>
      </c>
      <c r="CM375" s="207">
        <f> IF(CE375="","",IF(AND(CE375&lt;&gt;"",CF375=""),IF(CE375&gt;=1,"Medir+Sig Max","No"),IF(CF375&lt;&gt;"",IF(CF375&gt;=1,"Medir+Sig Max","No"),"")))</f>
        <v/>
      </c>
      <c r="CN375" s="1787"/>
      <c r="CO375" s="220">
        <f>IF(CK375="",IF(AND(CE375="",CF375=""),"",IF(CF375="",IF(DE375&gt;1,ROUND(DE375*CE375,3),CE375),IF(DE375&gt;1,ROUND(DE375*CF375,3),CF375))),IF(AND(CE375="",CF375=""),"",IF(CF375="",IF(DE375&gt;1,ROUND(DE375*CE375*(1/(CK375)),3),CE375*(1/(CK375))),IF(DE375&gt;1,ROUND(DE375*CF375*(1/(CK375)),3),CF375*(1/(CK375))))))</f>
        <v/>
      </c>
      <c r="CP375" s="2043">
        <f>IF(COUNTIF(Overview!K12:K14,TRUE)&gt;0,2,IF(COUNTIF(Overview!L12:L14,TRUE)&gt;0,4,0))</f>
        <v/>
      </c>
      <c r="CQ375" s="1472">
        <f>IF(CO375="","",IF(CO375&gt;CP375,"Fail","Pass"))</f>
        <v/>
      </c>
      <c r="CR375" s="1481"/>
      <c r="CS375" s="1565">
        <f>MyTimestamp(CO375)</f>
        <v/>
      </c>
      <c r="CT375" s="1531">
        <f>IF(CE375="",0,15)+IF(CF375="",0,15)</f>
        <v/>
      </c>
      <c r="CU375" s="1532">
        <f>IF(CT375=0,0,2)</f>
        <v/>
      </c>
      <c r="CV375" s="859"/>
      <c r="CW375" s="859"/>
      <c r="CX375" s="2038"/>
      <c r="CY375" s="2044"/>
      <c r="CZ375" s="1543">
        <f>10^(CJ375/20)*100-100</f>
        <v/>
      </c>
      <c r="DA375" s="1331"/>
      <c r="DB375" s="709"/>
      <c r="DC375" s="777">
        <f>IF(DA375="","",10^(DA375/10))</f>
        <v/>
      </c>
      <c r="DD375" s="1377">
        <f>IF(ISNUMBER(DB375)=FALSE,"",10^(DB375/10))</f>
        <v/>
      </c>
      <c r="DE375" s="1543">
        <f>IF(AND(ISNUMBER(DC375),ISNUMBER(DD375)),IF(DC375/DD375&gt;1,ROUND((DC375)/DD375,3),1),1)</f>
        <v/>
      </c>
      <c r="DF375" s="1670">
        <f>IF(ISNUMBER(CO375),IF(CO375&gt;=CP375*0.90625,"!!!MEASURE other two 1RB modes!!!  To include the results for these two additional RB modes please use any row below free (for example otehr band) and replace the information of each field (tech, band, freq, etc...) with the proper one",""),"")</f>
        <v/>
      </c>
      <c r="DG375" s="1541"/>
      <c r="DH375" s="1541"/>
      <c r="DI375" s="1541"/>
      <c r="DJ375" s="1541"/>
      <c r="DK375" s="1541"/>
      <c r="DL375" s="1541"/>
      <c r="DM375" s="1541"/>
      <c r="DN375" s="1541"/>
      <c r="DO375" s="1541"/>
      <c r="DP375" s="1541"/>
      <c r="DQ375" s="1541"/>
      <c r="DR375" s="1541"/>
    </row>
    <row r="376" ht="12.75" x14ac:dyDescent="0.2">
      <c r="A376" s="1541"/>
      <c r="B376" s="1541"/>
      <c r="C376"/>
      <c r="D376" s="130">
        <f>IF(BX$369="Close to Ear","EN 62209-1","EN 62209-2")</f>
        <v/>
      </c>
      <c r="E376" s="130">
        <f>IF(CG376="Close to Ear","2016","2010/A1:2019")</f>
        <v/>
      </c>
      <c r="F376" s="1488" t="inlineStr">
        <is>
          <t>5.3</t>
        </is>
      </c>
      <c r="G376" s="1497"/>
      <c r="H376" s="120">
        <f>BV376</f>
        <v/>
      </c>
      <c r="I376" s="120">
        <f>BW376</f>
        <v/>
      </c>
      <c r="J376" s="687" t="inlineStr">
        <is>
          <t>Cat M1</t>
        </is>
      </c>
      <c r="K376" s="194" t="inlineStr">
        <is>
          <t>FDD1</t>
        </is>
      </c>
      <c r="L376" s="115"/>
      <c r="M376" s="120">
        <v>15</v>
      </c>
      <c r="N376" s="119" t="inlineStr">
        <is>
          <t>16QAM</t>
        </is>
      </c>
      <c r="O376" s="131"/>
      <c r="P376" s="6597">
        <v>0</v>
      </c>
      <c r="Q376" s="131">
        <v>3</v>
      </c>
      <c r="R376" s="131">
        <v>0</v>
      </c>
      <c r="S376" s="120"/>
      <c r="T376" s="120">
        <v>18300</v>
      </c>
      <c r="U376" s="120">
        <v>1950</v>
      </c>
      <c r="V376" s="119"/>
      <c r="W376" s="197"/>
      <c r="X376" s="119"/>
      <c r="Y376" s="119"/>
      <c r="Z376" s="119"/>
      <c r="AA376" s="115"/>
      <c r="AB376" s="115"/>
      <c r="AC376" s="689">
        <f>IF(OR(BX$369="Close to Ear",BX$369="Close to Head"),"Head",IF(BX$369="Extremity","Extremity","Body"))</f>
        <v/>
      </c>
      <c r="AD376" s="690">
        <f>CA376</f>
        <v/>
      </c>
      <c r="AE376" s="688">
        <f>CB376</f>
        <v/>
      </c>
      <c r="AF376" s="115"/>
      <c r="AG376" s="808">
        <f>IF(AZ376="","N/A",IF(CQ376="Pass","P","F"))</f>
        <v/>
      </c>
      <c r="AH376" s="129"/>
      <c r="AI376" s="129"/>
      <c r="AJ376" s="129"/>
      <c r="AK376" s="119"/>
      <c r="AL376" s="115"/>
      <c r="AM376" s="119"/>
      <c r="AN376" s="119"/>
      <c r="AO376" s="692"/>
      <c r="AP376" s="692"/>
      <c r="AQ376" s="692"/>
      <c r="AR376" s="692"/>
      <c r="AS376" s="692"/>
      <c r="AT376" s="691">
        <f>CE376</f>
        <v/>
      </c>
      <c r="AU376" s="691">
        <f>CF376</f>
        <v/>
      </c>
      <c r="AV376" s="813"/>
      <c r="AW376" s="813"/>
      <c r="AX376" s="197">
        <f>CZ376</f>
        <v/>
      </c>
      <c r="AY376" s="197">
        <f>DE376</f>
        <v/>
      </c>
      <c r="AZ376" s="3379">
        <f>CO376</f>
        <v/>
      </c>
      <c r="BA376" s="3380"/>
      <c r="BB376" s="197">
        <f>CP376</f>
        <v/>
      </c>
      <c r="BC376" s="813"/>
      <c r="BD376" s="197">
        <f>CR376</f>
        <v/>
      </c>
      <c r="BE376" s="121">
        <f>CS376</f>
        <v/>
      </c>
      <c r="BF376" s="122">
        <f>CT376*60</f>
        <v/>
      </c>
      <c r="BG376" s="121">
        <f>BE376</f>
        <v/>
      </c>
      <c r="BH376" s="122">
        <f>CU376*60</f>
        <v/>
      </c>
      <c r="BI376" s="122">
        <f>CV376</f>
        <v/>
      </c>
      <c r="BJ376" s="117"/>
      <c r="BK376" s="812">
        <f>Overview!$E$7</f>
        <v/>
      </c>
      <c r="BL376" s="117"/>
      <c r="BM376" s="836">
        <f>CW376</f>
        <v/>
      </c>
      <c r="BN376" s="812">
        <f>Overview!$P$153</f>
        <v/>
      </c>
      <c r="BO376" s="117" t="inlineStr">
        <is>
          <t>Revisar: la misma frecuencia aparece con varios canales en esta banda (18050 / 18300 / 18525)</t>
        </is>
      </c>
      <c r="BP376" s="117"/>
      <c r="BQ376" s="115"/>
      <c r="BR376" s="1478"/>
      <c r="BS376" s="1548"/>
      <c r="BT376" s="2127" t="inlineStr">
        <is>
          <t>LTE CATM1</t>
        </is>
      </c>
      <c r="BU376" s="2089" t="inlineStr">
        <is>
          <t>FDD1</t>
        </is>
      </c>
      <c r="BV376" s="430">
        <f>Overview!$H$30</f>
        <v/>
      </c>
      <c r="BW376" s="2010"/>
      <c r="BX376" s="2089"/>
      <c r="BY376" s="922"/>
      <c r="BZ376" s="1721">
        <f>IF(COUNT('Conducted LTE CATM1'!$AH$3:$AH$265)=0,15,INDEX('Conducted LTE CATM1'!$M$3:$M$265,MATCH(MAX('Conducted LTE CATM1'!$AH$3:$AH$265),'Conducted LTE CATM1'!$AH$3:$AH$265,0)))</f>
        <v>15</v>
      </c>
      <c r="CA376" s="433" t="str">
        <f>CA375</f>
        <v>TBD</v>
      </c>
      <c r="CB376" s="201">
        <v>5</v>
      </c>
      <c r="CC376" s="1682">
        <f>IF(COUNT('Conducted LTE CATM1'!$AH$3:$AH$265)=0,18300,INDEX('Conducted LTE CATM1'!$T$3:$T$265,MATCH(MAX('Conducted LTE CATM1'!$AH$3:$AH$265),'Conducted LTE CATM1'!$AH$3:$AH$265,0)))</f>
        <v>18300</v>
      </c>
      <c r="CD376" s="1682">
        <f>IF(COUNT('Conducted LTE CATM1'!$AH$3:$AH$265)=0,1950,INDEX('Conducted LTE CATM1'!$U$3:$U$265,MATCH(MAX('Conducted LTE CATM1'!$AH$3:$AH$265),'Conducted LTE CATM1'!$AH$3:$AH$265,0)))</f>
        <v>1950</v>
      </c>
      <c r="CE376" s="1523"/>
      <c r="CF376" s="1523"/>
      <c r="CG376" s="387" t="str">
        <f>IF(OR($BY$291="",$BY$291=""),"",$BY$291)</f>
        <v/>
      </c>
      <c r="CH376" s="387">
        <f>BZ376</f>
        <v/>
      </c>
      <c r="CI376" s="387">
        <f>CA376</f>
        <v/>
      </c>
      <c r="CJ376" s="1527"/>
      <c r="CK376" s="2042"/>
      <c r="CL376" s="206">
        <f>IF(CF376=""," ",IF(ABS(CE376-CF376)&lt;=0.125,"Valid","Not valid"))</f>
        <v/>
      </c>
      <c r="CM376" s="207">
        <f> IF(CE376="","",IF(AND(CE376&lt;&gt;"",CF376=""),IF(CE376&gt;=1,"Medir+Sig Max","No"),IF(CF376&lt;&gt;"",IF(CF376&gt;=1,"Medir+Sig Max","No"),"")))</f>
        <v/>
      </c>
      <c r="CN376" s="1787"/>
      <c r="CO376" s="220">
        <f>IF(CK376="",IF(AND(CE376="",CF376=""),"",IF(CF376="",IF(DE376&gt;1,ROUND(DE376*CE376,3),CE376),IF(DE376&gt;1,ROUND(DE376*CF376,3),CF376))),IF(AND(CE376="",CF376=""),"",IF(CF376="",IF(DE376&gt;1,ROUND(DE376*CE376*(1/(CK376)),3),CE376*(1/(CK376))),IF(DE376&gt;1,ROUND(DE376*CF376*(1/(CK376)),3),CF376*(1/(CK376))))))</f>
        <v/>
      </c>
      <c r="CP376" s="2043">
        <f>IF(COUNTIF(Overview!K12:K14,TRUE)&gt;0,2,IF(COUNTIF(Overview!L12:L14,TRUE)&gt;0,4,0))</f>
        <v/>
      </c>
      <c r="CQ376" s="1472">
        <f>IF(CO376="","",IF(CO376&gt;CP376,"Fail","Pass"))</f>
        <v/>
      </c>
      <c r="CR376" s="1481"/>
      <c r="CS376" s="1565">
        <f>MyTimestamp(CO376)</f>
        <v/>
      </c>
      <c r="CT376" s="1531">
        <f>IF(CE376="",0,15)+IF(CF376="",0,15)</f>
        <v/>
      </c>
      <c r="CU376" s="1532">
        <f>IF(CT376=0,0,2)</f>
        <v/>
      </c>
      <c r="CV376" s="859"/>
      <c r="CW376" s="859"/>
      <c r="CX376" s="2038"/>
      <c r="CY376" s="2044"/>
      <c r="CZ376" s="1543">
        <f>10^(CJ376/20)*100-100</f>
        <v/>
      </c>
      <c r="DA376" s="1331"/>
      <c r="DB376" s="709"/>
      <c r="DC376" s="777">
        <f>IF(DA376="","",10^(DA376/10))</f>
        <v/>
      </c>
      <c r="DD376" s="1377">
        <f>IF(ISNUMBER(DB376)=FALSE,"",10^(DB376/10))</f>
        <v/>
      </c>
      <c r="DE376" s="1543">
        <f>IF(AND(ISNUMBER(DC376),ISNUMBER(DD376)),IF(DC376/DD376&gt;1,ROUND((DC376)/DD376,3),1),1)</f>
        <v/>
      </c>
      <c r="DF376" s="1670">
        <f>IF(ISNUMBER(CO376),IF(CO376&gt;=CP376*0.90625,"!!!MEASURE other two 1RB modes!!!  To include the results for these two additional RB modes please use any row below free (for example otehr band) and replace the information of each field (tech, band, freq, etc...) with the proper one",""),"")</f>
        <v/>
      </c>
      <c r="DG376" s="1541"/>
      <c r="DH376" s="1541"/>
      <c r="DI376" s="1541"/>
      <c r="DJ376" s="1541"/>
      <c r="DK376" s="1541"/>
      <c r="DL376" s="1541"/>
      <c r="DM376" s="1541"/>
      <c r="DN376" s="1541"/>
      <c r="DO376" s="1541"/>
      <c r="DP376" s="1541"/>
      <c r="DQ376" s="1541"/>
      <c r="DR376" s="1541"/>
    </row>
    <row r="377" ht="12.75" x14ac:dyDescent="0.2">
      <c r="A377" s="1541"/>
      <c r="B377" s="1541"/>
      <c r="C377"/>
      <c r="D377" s="130">
        <f>IF(BX$369="Close to Ear","EN 62209-1","EN 62209-2")</f>
        <v/>
      </c>
      <c r="E377" s="130">
        <f>IF(CG377="Close to Ear","2016","2010/A1:2019")</f>
        <v/>
      </c>
      <c r="F377" s="1488" t="inlineStr">
        <is>
          <t>5.3</t>
        </is>
      </c>
      <c r="G377" s="1497"/>
      <c r="H377" s="120">
        <f>BV377</f>
        <v/>
      </c>
      <c r="I377" s="120">
        <f>BW377</f>
        <v/>
      </c>
      <c r="J377" s="687" t="inlineStr">
        <is>
          <t>Cat M1</t>
        </is>
      </c>
      <c r="K377" s="194" t="inlineStr">
        <is>
          <t>FDD1</t>
        </is>
      </c>
      <c r="L377" s="115"/>
      <c r="M377" s="120">
        <v>15</v>
      </c>
      <c r="N377" s="119" t="inlineStr">
        <is>
          <t>16QAM</t>
        </is>
      </c>
      <c r="O377" s="131"/>
      <c r="P377" s="6597">
        <v>0</v>
      </c>
      <c r="Q377" s="131">
        <v>3</v>
      </c>
      <c r="R377" s="131">
        <v>0</v>
      </c>
      <c r="S377" s="120"/>
      <c r="T377" s="120">
        <v>18300</v>
      </c>
      <c r="U377" s="120">
        <v>1950</v>
      </c>
      <c r="V377" s="119"/>
      <c r="W377" s="197"/>
      <c r="X377" s="119"/>
      <c r="Y377" s="119"/>
      <c r="Z377" s="119"/>
      <c r="AA377" s="115"/>
      <c r="AB377" s="115"/>
      <c r="AC377" s="689">
        <f>IF(OR(BX$369="Close to Ear",BX$369="Close to Head"),"Head",IF(BX$369="Extremity","Extremity","Body"))</f>
        <v/>
      </c>
      <c r="AD377" s="690">
        <f>CA377</f>
        <v/>
      </c>
      <c r="AE377" s="688">
        <f>CB377</f>
        <v/>
      </c>
      <c r="AF377" s="115"/>
      <c r="AG377" s="808">
        <f>IF(AZ377="","N/A",IF(CQ377="Pass","P","F"))</f>
        <v/>
      </c>
      <c r="AH377" s="129"/>
      <c r="AI377" s="129"/>
      <c r="AJ377" s="129"/>
      <c r="AK377" s="119"/>
      <c r="AL377" s="115"/>
      <c r="AM377" s="119"/>
      <c r="AN377" s="119"/>
      <c r="AO377" s="692"/>
      <c r="AP377" s="692"/>
      <c r="AQ377" s="692"/>
      <c r="AR377" s="692"/>
      <c r="AS377" s="692"/>
      <c r="AT377" s="691">
        <f>CE377</f>
        <v/>
      </c>
      <c r="AU377" s="691">
        <f>CF377</f>
        <v/>
      </c>
      <c r="AV377" s="813"/>
      <c r="AW377" s="813"/>
      <c r="AX377" s="197">
        <f>CZ377</f>
        <v/>
      </c>
      <c r="AY377" s="197">
        <f>DE377</f>
        <v/>
      </c>
      <c r="AZ377" s="3379">
        <f>CO377</f>
        <v/>
      </c>
      <c r="BA377" s="3380"/>
      <c r="BB377" s="197">
        <f>CP377</f>
        <v/>
      </c>
      <c r="BC377" s="813"/>
      <c r="BD377" s="197">
        <f>CR377</f>
        <v/>
      </c>
      <c r="BE377" s="121">
        <f>CS377</f>
        <v/>
      </c>
      <c r="BF377" s="122">
        <f>CT377*60</f>
        <v/>
      </c>
      <c r="BG377" s="121">
        <f>BE377</f>
        <v/>
      </c>
      <c r="BH377" s="122">
        <f>CU377*60</f>
        <v/>
      </c>
      <c r="BI377" s="122">
        <f>CV377</f>
        <v/>
      </c>
      <c r="BJ377" s="117"/>
      <c r="BK377" s="812">
        <f>Overview!$E$7</f>
        <v/>
      </c>
      <c r="BL377" s="117"/>
      <c r="BM377" s="836">
        <f>CW377</f>
        <v/>
      </c>
      <c r="BN377" s="812">
        <f>Overview!$P$153</f>
        <v/>
      </c>
      <c r="BO377" s="117" t="inlineStr">
        <is>
          <t>Revisar: la misma frecuencia aparece con varios canales en esta banda (18050 / 18300 / 18525)</t>
        </is>
      </c>
      <c r="BP377" s="117"/>
      <c r="BQ377" s="115"/>
      <c r="BR377" s="1478"/>
      <c r="BS377" s="1548"/>
      <c r="BT377" s="2127" t="inlineStr">
        <is>
          <t>LTE CATM1</t>
        </is>
      </c>
      <c r="BU377" s="2089" t="inlineStr">
        <is>
          <t>FDD1</t>
        </is>
      </c>
      <c r="BV377" s="430">
        <f>Overview!$H$30</f>
        <v/>
      </c>
      <c r="BW377" s="2010"/>
      <c r="BX377" s="2089"/>
      <c r="BY377" s="923"/>
      <c r="BZ377" s="1721">
        <f>IF(COUNT('Conducted LTE CATM1'!$AH$3:$AH$265)=0,15,INDEX('Conducted LTE CATM1'!$M$3:$M$265,MATCH(MAX('Conducted LTE CATM1'!$AH$3:$AH$265),'Conducted LTE CATM1'!$AH$3:$AH$265,0)))</f>
        <v>15</v>
      </c>
      <c r="CA377" s="466" t="str">
        <f>CA376</f>
        <v>TBD</v>
      </c>
      <c r="CB377" s="202">
        <v>5</v>
      </c>
      <c r="CC377" s="1683">
        <f>IF(COUNT('Conducted LTE CATM1'!$AH$3:$AH$265)=0,18300,INDEX('Conducted LTE CATM1'!$T$3:$T$265,MATCH(MAX('Conducted LTE CATM1'!$AH$3:$AH$265),'Conducted LTE CATM1'!$AH$3:$AH$265,0)))</f>
        <v>18300</v>
      </c>
      <c r="CD377" s="1683">
        <f>IF(COUNT('Conducted LTE CATM1'!$AH$3:$AH$265)=0,1950,INDEX('Conducted LTE CATM1'!$U$3:$U$265,MATCH(MAX('Conducted LTE CATM1'!$AH$3:$AH$265),'Conducted LTE CATM1'!$AH$3:$AH$265,0)))</f>
        <v>1950</v>
      </c>
      <c r="CE377" s="1523"/>
      <c r="CF377" s="1523"/>
      <c r="CG377" s="387" t="str">
        <f>IF(OR($BY$291="",$BY$291=""),"",$BY$291)</f>
        <v/>
      </c>
      <c r="CH377" s="387">
        <f>BZ377</f>
        <v/>
      </c>
      <c r="CI377" s="387">
        <f>CA377</f>
        <v/>
      </c>
      <c r="CJ377" s="1527"/>
      <c r="CK377" s="2042"/>
      <c r="CL377" s="206">
        <f>IF(CF377=""," ",IF(ABS(CE377-CF377)&lt;=0.125,"Valid","Not valid"))</f>
        <v/>
      </c>
      <c r="CM377" s="207">
        <f> IF(CE377="","",IF(AND(CE377&lt;&gt;"",CF377=""),IF(CE377&gt;=1,"Medir+Sig Max","No"),IF(CF377&lt;&gt;"",IF(CF377&gt;=1,"Medir+Sig Max","No"),"")))</f>
        <v/>
      </c>
      <c r="CN377" s="1787"/>
      <c r="CO377" s="220">
        <f>IF(CK377="",IF(AND(CE377="",CF377=""),"",IF(CF377="",IF(DE377&gt;1,ROUND(DE377*CE377,3),CE377),IF(DE377&gt;1,ROUND(DE377*CF377,3),CF377))),IF(AND(CE377="",CF377=""),"",IF(CF377="",IF(DE377&gt;1,ROUND(DE377*CE377*(1/(CK377)),3),CE377*(1/(CK377))),IF(DE377&gt;1,ROUND(DE377*CF377*(1/(CK377)),3),CF377*(1/(CK377))))))</f>
        <v/>
      </c>
      <c r="CP377" s="2043">
        <f>IF(COUNTIF(Overview!K12:K14,TRUE)&gt;0,2,IF(COUNTIF(Overview!L12:L14,TRUE)&gt;0,4,0))</f>
        <v/>
      </c>
      <c r="CQ377" s="1472">
        <f>IF(CO377="","",IF(CO377&gt;CP377,"Fail","Pass"))</f>
        <v/>
      </c>
      <c r="CR377" s="1481"/>
      <c r="CS377" s="1565">
        <f>MyTimestamp(CO377)</f>
        <v/>
      </c>
      <c r="CT377" s="1531">
        <f>IF(CE377="",0,15)+IF(CF377="",0,15)</f>
        <v/>
      </c>
      <c r="CU377" s="1532">
        <f>IF(CT377=0,0,2)</f>
        <v/>
      </c>
      <c r="CV377" s="859"/>
      <c r="CW377" s="859"/>
      <c r="CX377" s="2038"/>
      <c r="CY377" s="2044"/>
      <c r="CZ377" s="1543">
        <f>10^(CJ377/20)*100-100</f>
        <v/>
      </c>
      <c r="DA377" s="1331"/>
      <c r="DB377" s="709"/>
      <c r="DC377" s="777">
        <f>IF(DA377="","",10^(DA377/10))</f>
        <v/>
      </c>
      <c r="DD377" s="1377">
        <f>IF(ISNUMBER(DB377)=FALSE,"",10^(DB377/10))</f>
        <v/>
      </c>
      <c r="DE377" s="1543">
        <f>IF(AND(ISNUMBER(DC377),ISNUMBER(DD377)),IF(DC377/DD377&gt;1,ROUND((DC377)/DD377,3),1),1)</f>
        <v/>
      </c>
      <c r="DF377" s="1670">
        <f>IF(ISNUMBER(CO377),IF(CO377&gt;=CP377*0.90625,"!!!MEASURE other two 1RB modes!!!  To include the results for these two additional RB modes please use any row below free (for example otehr band) and replace the information of each field (tech, band, freq, etc...) with the proper one",""),"")</f>
        <v/>
      </c>
      <c r="DG377" s="1541"/>
      <c r="DH377" s="1541"/>
      <c r="DI377" s="1541"/>
      <c r="DJ377" s="1541"/>
      <c r="DK377" s="1541"/>
      <c r="DL377" s="1541"/>
      <c r="DM377" s="1541"/>
      <c r="DN377" s="1541"/>
      <c r="DO377" s="1541"/>
      <c r="DP377" s="1541"/>
      <c r="DQ377" s="1541"/>
      <c r="DR377" s="1541"/>
    </row>
    <row r="378" ht="12.75" x14ac:dyDescent="0.2">
      <c r="A378" s="1541"/>
      <c r="B378" s="1541"/>
      <c r="C378"/>
      <c r="D378" s="130">
        <f>IF(BX$369="Close to Ear","EN 62209-1","EN 62209-2")</f>
        <v/>
      </c>
      <c r="E378" s="130">
        <f>IF(CG378="Close to Ear","2016","2010/A1:2019")</f>
        <v/>
      </c>
      <c r="F378" s="1488" t="inlineStr">
        <is>
          <t>5.3</t>
        </is>
      </c>
      <c r="G378" s="1497"/>
      <c r="H378" s="120">
        <f>BV378</f>
        <v/>
      </c>
      <c r="I378" s="120">
        <f>BW378</f>
        <v/>
      </c>
      <c r="J378" s="687" t="inlineStr">
        <is>
          <t>Cat M1</t>
        </is>
      </c>
      <c r="K378" s="194" t="inlineStr">
        <is>
          <t>FDD1</t>
        </is>
      </c>
      <c r="L378" s="115"/>
      <c r="M378" s="120">
        <v>15</v>
      </c>
      <c r="N378" s="119" t="inlineStr">
        <is>
          <t>16QAM</t>
        </is>
      </c>
      <c r="O378" s="131"/>
      <c r="P378" s="6597">
        <v>0</v>
      </c>
      <c r="Q378" s="131">
        <v>3</v>
      </c>
      <c r="R378" s="131">
        <v>0</v>
      </c>
      <c r="S378" s="120"/>
      <c r="T378" s="120">
        <v>18300</v>
      </c>
      <c r="U378" s="120">
        <v>1950</v>
      </c>
      <c r="V378" s="119"/>
      <c r="W378" s="197"/>
      <c r="X378" s="119"/>
      <c r="Y378" s="119"/>
      <c r="Z378" s="119"/>
      <c r="AA378" s="115"/>
      <c r="AB378" s="115"/>
      <c r="AC378" s="689">
        <f>IF(OR(BX$369="Close to Ear",BX$369="Close to Head"),"Head",IF(BX$369="Extremity","Extremity","Body"))</f>
        <v/>
      </c>
      <c r="AD378" s="690">
        <f>CA378</f>
        <v/>
      </c>
      <c r="AE378" s="688">
        <f>CB378</f>
        <v/>
      </c>
      <c r="AF378" s="115"/>
      <c r="AG378" s="808">
        <f>IF(AZ378="","N/A",IF(CQ378="Pass","P","F"))</f>
        <v/>
      </c>
      <c r="AH378" s="129"/>
      <c r="AI378" s="129"/>
      <c r="AJ378" s="129"/>
      <c r="AK378" s="119"/>
      <c r="AL378" s="115"/>
      <c r="AM378" s="119"/>
      <c r="AN378" s="119"/>
      <c r="AO378" s="692"/>
      <c r="AP378" s="692"/>
      <c r="AQ378" s="692"/>
      <c r="AR378" s="692"/>
      <c r="AS378" s="692"/>
      <c r="AT378" s="691">
        <f>CE378</f>
        <v/>
      </c>
      <c r="AU378" s="691">
        <f>CF378</f>
        <v/>
      </c>
      <c r="AV378" s="813"/>
      <c r="AW378" s="813"/>
      <c r="AX378" s="197">
        <f>CZ378</f>
        <v/>
      </c>
      <c r="AY378" s="197">
        <f>DE378</f>
        <v/>
      </c>
      <c r="AZ378" s="3379">
        <f>CO378</f>
        <v/>
      </c>
      <c r="BA378" s="3380"/>
      <c r="BB378" s="197">
        <f>CP378</f>
        <v/>
      </c>
      <c r="BC378" s="813"/>
      <c r="BD378" s="197">
        <f>CR378</f>
        <v/>
      </c>
      <c r="BE378" s="121">
        <f>CS378</f>
        <v/>
      </c>
      <c r="BF378" s="122">
        <f>CT378*60</f>
        <v/>
      </c>
      <c r="BG378" s="121">
        <f>BE378</f>
        <v/>
      </c>
      <c r="BH378" s="122">
        <f>CU378*60</f>
        <v/>
      </c>
      <c r="BI378" s="122">
        <f>CV378</f>
        <v/>
      </c>
      <c r="BJ378" s="117"/>
      <c r="BK378" s="812">
        <f>Overview!$E$7</f>
        <v/>
      </c>
      <c r="BL378" s="117"/>
      <c r="BM378" s="836">
        <f>CW378</f>
        <v/>
      </c>
      <c r="BN378" s="812">
        <f>Overview!$P$153</f>
        <v/>
      </c>
      <c r="BO378" s="117" t="inlineStr">
        <is>
          <t>Revisar: la misma frecuencia aparece con varios canales en esta banda (18050 / 18300 / 18525)</t>
        </is>
      </c>
      <c r="BP378" s="117"/>
      <c r="BQ378" s="115"/>
      <c r="BR378" s="1478"/>
      <c r="BS378" s="1548"/>
      <c r="BT378" s="2127" t="inlineStr">
        <is>
          <t>LTE CATM1</t>
        </is>
      </c>
      <c r="BU378" s="2089" t="inlineStr">
        <is>
          <t>FDD1</t>
        </is>
      </c>
      <c r="BV378" s="430">
        <f>Overview!$H$30</f>
        <v/>
      </c>
      <c r="BW378" s="2010"/>
      <c r="BX378" s="2089"/>
      <c r="BY378" s="882"/>
      <c r="BZ378" s="1721">
        <f>IF(COUNT('Conducted LTE CATM1'!$AH$3:$AH$265)=0,15,INDEX('Conducted LTE CATM1'!$M$3:$M$265,MATCH(MAX('Conducted LTE CATM1'!$AH$3:$AH$265),'Conducted LTE CATM1'!$AH$3:$AH$265,0)))</f>
        <v>15</v>
      </c>
      <c r="CA378" s="467" t="str">
        <f>CA377</f>
        <v>TBD</v>
      </c>
      <c r="CB378" s="200">
        <v>5</v>
      </c>
      <c r="CC378" s="1679">
        <f>IF(COUNT('Conducted LTE CATM1'!$AH$3:$AH$265)=0,18300,INDEX('Conducted LTE CATM1'!$T$3:$T$265,MATCH(MAX('Conducted LTE CATM1'!$AH$3:$AH$265),'Conducted LTE CATM1'!$AH$3:$AH$265,0)))</f>
        <v>18300</v>
      </c>
      <c r="CD378" s="1679">
        <f>IF(COUNT('Conducted LTE CATM1'!$AH$3:$AH$265)=0,1950,INDEX('Conducted LTE CATM1'!$U$3:$U$265,MATCH(MAX('Conducted LTE CATM1'!$AH$3:$AH$265),'Conducted LTE CATM1'!$AH$3:$AH$265,0)))</f>
        <v>1950</v>
      </c>
      <c r="CE378" s="1523"/>
      <c r="CF378" s="1523"/>
      <c r="CG378" s="387" t="str">
        <f>IF(OR($BY$291="",$BY$291=""),"",$BY$291)</f>
        <v/>
      </c>
      <c r="CH378" s="387">
        <f>BZ378</f>
        <v/>
      </c>
      <c r="CI378" s="387">
        <f>CA378</f>
        <v/>
      </c>
      <c r="CJ378" s="1527"/>
      <c r="CK378" s="2042"/>
      <c r="CL378" s="206">
        <f>IF(CF378=""," ",IF(ABS(CE378-CF378)&lt;=0.125,"Valid","Not valid"))</f>
        <v/>
      </c>
      <c r="CM378" s="207">
        <f> IF(CE378="","",IF(AND(CE378&lt;&gt;"",CF378=""),IF(CE378&gt;=1,"Medir+Sig Max","No"),IF(CF378&lt;&gt;"",IF(CF378&gt;=1,"Medir+Sig Max","No"),"")))</f>
        <v/>
      </c>
      <c r="CN378" s="1787"/>
      <c r="CO378" s="220">
        <f>IF(CK378="",IF(AND(CE378="",CF378=""),"",IF(CF378="",IF(DE378&gt;1,ROUND(DE378*CE378,3),CE378),IF(DE378&gt;1,ROUND(DE378*CF378,3),CF378))),IF(AND(CE378="",CF378=""),"",IF(CF378="",IF(DE378&gt;1,ROUND(DE378*CE378*(1/(CK378)),3),CE378*(1/(CK378))),IF(DE378&gt;1,ROUND(DE378*CF378*(1/(CK378)),3),CF378*(1/(CK378))))))</f>
        <v/>
      </c>
      <c r="CP378" s="2043">
        <f>IF(COUNTIF(Overview!K12:K14,TRUE)&gt;0,2,IF(COUNTIF(Overview!L12:L14,TRUE)&gt;0,4,0))</f>
        <v/>
      </c>
      <c r="CQ378" s="1472">
        <f>IF(CO378="","",IF(CO378&gt;CP378,"Fail","Pass"))</f>
        <v/>
      </c>
      <c r="CR378" s="1481"/>
      <c r="CS378" s="1565">
        <f>MyTimestamp(CO378)</f>
        <v/>
      </c>
      <c r="CT378" s="1531">
        <f>IF(CE378="",0,15)+IF(CF378="",0,15)</f>
        <v/>
      </c>
      <c r="CU378" s="1532">
        <f>IF(CT378=0,0,2)</f>
        <v/>
      </c>
      <c r="CV378" s="859"/>
      <c r="CW378" s="859"/>
      <c r="CX378" s="2038"/>
      <c r="CY378" s="2044"/>
      <c r="CZ378" s="1543">
        <f>10^(CJ378/20)*100-100</f>
        <v/>
      </c>
      <c r="DA378" s="1331"/>
      <c r="DB378" s="709"/>
      <c r="DC378" s="777">
        <f>IF(DA378="","",10^(DA378/10))</f>
        <v/>
      </c>
      <c r="DD378" s="1377">
        <f>IF(ISNUMBER(DB378)=FALSE,"",10^(DB378/10))</f>
        <v/>
      </c>
      <c r="DE378" s="1543">
        <f>IF(AND(ISNUMBER(DC378),ISNUMBER(DD378)),IF(DC378/DD378&gt;1,ROUND((DC378)/DD378,3),1),1)</f>
        <v/>
      </c>
      <c r="DF378" s="1670">
        <f>IF(ISNUMBER(CO378),IF(CO378&gt;=CP378*0.90625,"!!!MEASURE other two 1RB modes!!!  To include the results for these two additional RB modes please use any row below free (for example otehr band) and replace the information of each field (tech, band, freq, etc...) with the proper one",""),"")</f>
        <v/>
      </c>
      <c r="DG378" s="1541"/>
      <c r="DH378" s="1541"/>
      <c r="DI378" s="1541"/>
      <c r="DJ378" s="1541"/>
      <c r="DK378" s="1541"/>
      <c r="DL378" s="1541"/>
      <c r="DM378" s="1541"/>
      <c r="DN378" s="1541"/>
      <c r="DO378" s="1541"/>
      <c r="DP378" s="1541"/>
      <c r="DQ378" s="1541"/>
      <c r="DR378" s="1541"/>
    </row>
    <row r="379" ht="12.75" x14ac:dyDescent="0.2">
      <c r="A379" s="1541"/>
      <c r="B379" s="1541"/>
      <c r="C379"/>
      <c r="D379" s="130">
        <f>IF(BX$369="Close to Ear","EN 62209-1","EN 62209-2")</f>
        <v/>
      </c>
      <c r="E379" s="130">
        <f>IF(CG379="Close to Ear","2016","2010/A1:2019")</f>
        <v/>
      </c>
      <c r="F379" s="1488" t="inlineStr">
        <is>
          <t>5.3</t>
        </is>
      </c>
      <c r="G379" s="1497"/>
      <c r="H379" s="120">
        <f>BV379</f>
        <v/>
      </c>
      <c r="I379" s="120">
        <f>BW379</f>
        <v/>
      </c>
      <c r="J379" s="687" t="inlineStr">
        <is>
          <t>Cat M1</t>
        </is>
      </c>
      <c r="K379" s="194" t="inlineStr">
        <is>
          <t>FDD1</t>
        </is>
      </c>
      <c r="L379" s="115"/>
      <c r="M379" s="120">
        <v>15</v>
      </c>
      <c r="N379" s="119" t="inlineStr">
        <is>
          <t>16QAM</t>
        </is>
      </c>
      <c r="O379" s="131"/>
      <c r="P379" s="6597">
        <v>0</v>
      </c>
      <c r="Q379" s="131">
        <v>3</v>
      </c>
      <c r="R379" s="131">
        <v>0</v>
      </c>
      <c r="S379" s="120"/>
      <c r="T379" s="120">
        <v>18300</v>
      </c>
      <c r="U379" s="120">
        <v>1950</v>
      </c>
      <c r="V379" s="119"/>
      <c r="W379" s="197"/>
      <c r="X379" s="119"/>
      <c r="Y379" s="119"/>
      <c r="Z379" s="119"/>
      <c r="AA379" s="115"/>
      <c r="AB379" s="115"/>
      <c r="AC379" s="689">
        <f>IF(OR(BX$369="Close to Ear",BX$369="Close to Head"),"Head",IF(BX$369="Extremity","Extremity","Body"))</f>
        <v/>
      </c>
      <c r="AD379" s="690">
        <f>CA379</f>
        <v/>
      </c>
      <c r="AE379" s="688">
        <f>CB379</f>
        <v/>
      </c>
      <c r="AF379" s="115"/>
      <c r="AG379" s="808">
        <f>IF(AZ379="","N/A",IF(CQ379="Pass","P","F"))</f>
        <v/>
      </c>
      <c r="AH379" s="129"/>
      <c r="AI379" s="129"/>
      <c r="AJ379" s="129"/>
      <c r="AK379" s="119"/>
      <c r="AL379" s="115"/>
      <c r="AM379" s="119"/>
      <c r="AN379" s="119"/>
      <c r="AO379" s="692"/>
      <c r="AP379" s="692"/>
      <c r="AQ379" s="692"/>
      <c r="AR379" s="692"/>
      <c r="AS379" s="692"/>
      <c r="AT379" s="691">
        <f>CE379</f>
        <v/>
      </c>
      <c r="AU379" s="691">
        <f>CF379</f>
        <v/>
      </c>
      <c r="AV379" s="813"/>
      <c r="AW379" s="813"/>
      <c r="AX379" s="197">
        <f>CZ379</f>
        <v/>
      </c>
      <c r="AY379" s="197">
        <f>DE379</f>
        <v/>
      </c>
      <c r="AZ379" s="3379">
        <f>CO379</f>
        <v/>
      </c>
      <c r="BA379" s="3380"/>
      <c r="BB379" s="197">
        <f>CP379</f>
        <v/>
      </c>
      <c r="BC379" s="813"/>
      <c r="BD379" s="197">
        <f>CR379</f>
        <v/>
      </c>
      <c r="BE379" s="121">
        <f>CS379</f>
        <v/>
      </c>
      <c r="BF379" s="122">
        <f>CT379*60</f>
        <v/>
      </c>
      <c r="BG379" s="121">
        <f>BE379</f>
        <v/>
      </c>
      <c r="BH379" s="122">
        <f>CU379*60</f>
        <v/>
      </c>
      <c r="BI379" s="122">
        <f>CV379</f>
        <v/>
      </c>
      <c r="BJ379" s="117"/>
      <c r="BK379" s="812">
        <f>Overview!$E$7</f>
        <v/>
      </c>
      <c r="BL379" s="117"/>
      <c r="BM379" s="836">
        <f>CW379</f>
        <v/>
      </c>
      <c r="BN379" s="812">
        <f>Overview!$P$153</f>
        <v/>
      </c>
      <c r="BO379" s="117" t="inlineStr">
        <is>
          <t>Revisar: la misma frecuencia aparece con varios canales en esta banda (18050 / 18300 / 18525)</t>
        </is>
      </c>
      <c r="BP379" s="117"/>
      <c r="BQ379" s="115"/>
      <c r="BR379" s="1478"/>
      <c r="BS379" s="1548"/>
      <c r="BT379" s="2127" t="inlineStr">
        <is>
          <t>LTE CATM1</t>
        </is>
      </c>
      <c r="BU379" s="2089" t="inlineStr">
        <is>
          <t>FDD1</t>
        </is>
      </c>
      <c r="BV379" s="430">
        <f>Overview!$H$30</f>
        <v/>
      </c>
      <c r="BW379" s="2010"/>
      <c r="BX379" s="2089"/>
      <c r="BY379" s="924"/>
      <c r="BZ379" s="1721">
        <f>IF(COUNT('Conducted LTE CATM1'!$AH$3:$AH$265)=0,15,INDEX('Conducted LTE CATM1'!$M$3:$M$265,MATCH(MAX('Conducted LTE CATM1'!$AH$3:$AH$265),'Conducted LTE CATM1'!$AH$3:$AH$265,0)))</f>
        <v>15</v>
      </c>
      <c r="CA379" s="468" t="str">
        <f>CA378</f>
        <v>TBD</v>
      </c>
      <c r="CB379" s="201">
        <v>5</v>
      </c>
      <c r="CC379" s="1059">
        <f>IF(COUNT('Conducted LTE CATM1'!$AH$3:$AH$265)=0,18300,INDEX('Conducted LTE CATM1'!$T$3:$T$265,MATCH(MAX('Conducted LTE CATM1'!$AH$3:$AH$265),'Conducted LTE CATM1'!$AH$3:$AH$265,0)))</f>
        <v>18300</v>
      </c>
      <c r="CD379" s="1059">
        <f>IF(COUNT('Conducted LTE CATM1'!$AH$3:$AH$265)=0,1950,INDEX('Conducted LTE CATM1'!$U$3:$U$265,MATCH(MAX('Conducted LTE CATM1'!$AH$3:$AH$265),'Conducted LTE CATM1'!$AH$3:$AH$265,0)))</f>
        <v>1950</v>
      </c>
      <c r="CE379" s="1523"/>
      <c r="CF379" s="1523"/>
      <c r="CG379" s="387" t="str">
        <f>IF(OR($BY$291="",$BY$291=""),"",$BY$291)</f>
        <v/>
      </c>
      <c r="CH379" s="387">
        <f>BZ379</f>
        <v/>
      </c>
      <c r="CI379" s="387">
        <f>CA379</f>
        <v/>
      </c>
      <c r="CJ379" s="1527"/>
      <c r="CK379" s="2042"/>
      <c r="CL379" s="206">
        <f>IF(CF379=""," ",IF(ABS(CE379-CF379)&lt;=0.125,"Valid","Not valid"))</f>
        <v/>
      </c>
      <c r="CM379" s="207">
        <f> IF(CE379="","",IF(AND(CE379&lt;&gt;"",CF379=""),IF(CE379&gt;=1,"Medir+Sig Max","No"),IF(CF379&lt;&gt;"",IF(CF379&gt;=1,"Medir+Sig Max","No"),"")))</f>
        <v/>
      </c>
      <c r="CN379" s="1787"/>
      <c r="CO379" s="220">
        <f>IF(CK379="",IF(AND(CE379="",CF379=""),"",IF(CF379="",IF(DE379&gt;1,ROUND(DE379*CE379,3),CE379),IF(DE379&gt;1,ROUND(DE379*CF379,3),CF379))),IF(AND(CE379="",CF379=""),"",IF(CF379="",IF(DE379&gt;1,ROUND(DE379*CE379*(1/(CK379)),3),CE379*(1/(CK379))),IF(DE379&gt;1,ROUND(DE379*CF379*(1/(CK379)),3),CF379*(1/(CK379))))))</f>
        <v/>
      </c>
      <c r="CP379" s="2043">
        <f>IF(COUNTIF(Overview!K12:K14,TRUE)&gt;0,2,IF(COUNTIF(Overview!L12:L14,TRUE)&gt;0,4,0))</f>
        <v/>
      </c>
      <c r="CQ379" s="1472">
        <f>IF(CO379="","",IF(CO379&gt;CP379,"Fail","Pass"))</f>
        <v/>
      </c>
      <c r="CR379" s="1481"/>
      <c r="CS379" s="1565">
        <f>MyTimestamp(CO379)</f>
        <v/>
      </c>
      <c r="CT379" s="1531">
        <f>IF(CE379="",0,15)+IF(CF379="",0,15)</f>
        <v/>
      </c>
      <c r="CU379" s="1532">
        <f>IF(CT379=0,0,2)</f>
        <v/>
      </c>
      <c r="CV379" s="859"/>
      <c r="CW379" s="859"/>
      <c r="CX379" s="2038"/>
      <c r="CY379" s="2044"/>
      <c r="CZ379" s="1543">
        <f>10^(CJ379/20)*100-100</f>
        <v/>
      </c>
      <c r="DA379" s="1331"/>
      <c r="DB379" s="709"/>
      <c r="DC379" s="777">
        <f>IF(DA379="","",10^(DA379/10))</f>
        <v/>
      </c>
      <c r="DD379" s="1377">
        <f>IF(ISNUMBER(DB379)=FALSE,"",10^(DB379/10))</f>
        <v/>
      </c>
      <c r="DE379" s="1543">
        <f>IF(AND(ISNUMBER(DC379),ISNUMBER(DD379)),IF(DC379/DD379&gt;1,ROUND((DC379)/DD379,3),1),1)</f>
        <v/>
      </c>
      <c r="DF379" s="1670">
        <f>IF(ISNUMBER(CO379),IF(CO379&gt;=CP379*0.90625,"!!!MEASURE other two 1RB modes!!!  To include the results for these two additional RB modes please use any row below free (for example otehr band) and replace the information of each field (tech, band, freq, etc...) with the proper one",""),"")</f>
        <v/>
      </c>
      <c r="DG379" s="1541"/>
      <c r="DH379" s="1541"/>
      <c r="DI379" s="1541"/>
      <c r="DJ379" s="1541"/>
      <c r="DK379" s="1541"/>
      <c r="DL379" s="1541"/>
      <c r="DM379" s="1541"/>
      <c r="DN379" s="1541"/>
      <c r="DO379" s="1541"/>
      <c r="DP379" s="1541"/>
      <c r="DQ379" s="1541"/>
      <c r="DR379" s="1541"/>
    </row>
    <row r="380" ht="12.75" x14ac:dyDescent="0.2">
      <c r="A380" s="1541"/>
      <c r="B380" s="1541"/>
      <c r="C380"/>
      <c r="D380" s="130">
        <f>IF(BX$369="Close to Ear","EN 62209-1","EN 62209-2")</f>
        <v/>
      </c>
      <c r="E380" s="130">
        <f>IF(CG380="Close to Ear","2016","2010/A1:2019")</f>
        <v/>
      </c>
      <c r="F380" s="1488" t="inlineStr">
        <is>
          <t>5.3</t>
        </is>
      </c>
      <c r="G380" s="1497"/>
      <c r="H380" s="120">
        <f>BV380</f>
        <v/>
      </c>
      <c r="I380" s="120">
        <f>BW380</f>
        <v/>
      </c>
      <c r="J380" s="687" t="inlineStr">
        <is>
          <t>Cat M1</t>
        </is>
      </c>
      <c r="K380" s="194" t="inlineStr">
        <is>
          <t>FDD1</t>
        </is>
      </c>
      <c r="L380" s="115"/>
      <c r="M380" s="120">
        <v>15</v>
      </c>
      <c r="N380" s="119" t="inlineStr">
        <is>
          <t>16QAM</t>
        </is>
      </c>
      <c r="O380" s="131"/>
      <c r="P380" s="6597">
        <v>0</v>
      </c>
      <c r="Q380" s="131">
        <v>3</v>
      </c>
      <c r="R380" s="131">
        <v>0</v>
      </c>
      <c r="S380" s="120"/>
      <c r="T380" s="120">
        <v>18300</v>
      </c>
      <c r="U380" s="120">
        <v>1950</v>
      </c>
      <c r="V380" s="119"/>
      <c r="W380" s="197"/>
      <c r="X380" s="119"/>
      <c r="Y380" s="119"/>
      <c r="Z380" s="119"/>
      <c r="AA380" s="115"/>
      <c r="AB380" s="115"/>
      <c r="AC380" s="689">
        <f>IF(OR(BX$369="Close to Ear",BX$369="Close to Head"),"Head",IF(BX$369="Extremity","Extremity","Body"))</f>
        <v/>
      </c>
      <c r="AD380" s="690">
        <f>CA380</f>
        <v/>
      </c>
      <c r="AE380" s="688">
        <f>CB380</f>
        <v/>
      </c>
      <c r="AF380" s="115"/>
      <c r="AG380" s="808">
        <f>IF(AZ380="","N/A",IF(CQ380="Pass","P","F"))</f>
        <v/>
      </c>
      <c r="AH380" s="129"/>
      <c r="AI380" s="129"/>
      <c r="AJ380" s="129"/>
      <c r="AK380" s="119"/>
      <c r="AL380" s="115"/>
      <c r="AM380" s="119"/>
      <c r="AN380" s="119"/>
      <c r="AO380" s="692"/>
      <c r="AP380" s="692"/>
      <c r="AQ380" s="692"/>
      <c r="AR380" s="692"/>
      <c r="AS380" s="692"/>
      <c r="AT380" s="691">
        <f>CE380</f>
        <v/>
      </c>
      <c r="AU380" s="691">
        <f>CF380</f>
        <v/>
      </c>
      <c r="AV380" s="813"/>
      <c r="AW380" s="813"/>
      <c r="AX380" s="197">
        <f>CZ380</f>
        <v/>
      </c>
      <c r="AY380" s="197">
        <f>DE380</f>
        <v/>
      </c>
      <c r="AZ380" s="3379">
        <f>CO380</f>
        <v/>
      </c>
      <c r="BA380" s="3380"/>
      <c r="BB380" s="197">
        <f>CP380</f>
        <v/>
      </c>
      <c r="BC380" s="813"/>
      <c r="BD380" s="197">
        <f>CR380</f>
        <v/>
      </c>
      <c r="BE380" s="121">
        <f>CS380</f>
        <v/>
      </c>
      <c r="BF380" s="122">
        <f>CT380*60</f>
        <v/>
      </c>
      <c r="BG380" s="121">
        <f>BE380</f>
        <v/>
      </c>
      <c r="BH380" s="122">
        <f>CU380*60</f>
        <v/>
      </c>
      <c r="BI380" s="122">
        <f>CV380</f>
        <v/>
      </c>
      <c r="BJ380" s="117"/>
      <c r="BK380" s="812">
        <f>Overview!$E$7</f>
        <v/>
      </c>
      <c r="BL380" s="117"/>
      <c r="BM380" s="836">
        <f>CW380</f>
        <v/>
      </c>
      <c r="BN380" s="812">
        <f>Overview!$P$153</f>
        <v/>
      </c>
      <c r="BO380" s="117" t="inlineStr">
        <is>
          <t>Revisar: la misma frecuencia aparece con varios canales en esta banda (18050 / 18300 / 18525)</t>
        </is>
      </c>
      <c r="BP380" s="117"/>
      <c r="BQ380" s="115"/>
      <c r="BR380" s="1478"/>
      <c r="BS380" s="1548"/>
      <c r="BT380" s="2127" t="inlineStr">
        <is>
          <t>LTE CATM1</t>
        </is>
      </c>
      <c r="BU380" s="2089" t="inlineStr">
        <is>
          <t>FDD1</t>
        </is>
      </c>
      <c r="BV380" s="430">
        <f>Overview!$H$30</f>
        <v/>
      </c>
      <c r="BW380" s="2010"/>
      <c r="BX380" s="2089"/>
      <c r="BY380" s="2133"/>
      <c r="BZ380" s="2131">
        <f>IF(COUNT('Conducted LTE CATM1'!$AH$3:$AH$265)=0,15,INDEX('Conducted LTE CATM1'!$M$3:$M$265,MATCH(MAX('Conducted LTE CATM1'!$AH$3:$AH$265),'Conducted LTE CATM1'!$AH$3:$AH$265,0)))</f>
        <v>15</v>
      </c>
      <c r="CA380" s="466" t="str">
        <f>CA379</f>
        <v>TBD</v>
      </c>
      <c r="CB380" s="200">
        <v>5</v>
      </c>
      <c r="CC380" s="881">
        <f>IF(COUNT('Conducted LTE CATM1'!$AH$3:$AH$265)=0,18300,INDEX('Conducted LTE CATM1'!$T$3:$T$265,MATCH(MAX('Conducted LTE CATM1'!$AH$3:$AH$265),'Conducted LTE CATM1'!$AH$3:$AH$265,0)))</f>
        <v>18300</v>
      </c>
      <c r="CD380" s="881">
        <f>IF(COUNT('Conducted LTE CATM1'!$AH$3:$AH$265)=0,1950,INDEX('Conducted LTE CATM1'!$U$3:$U$265,MATCH(MAX('Conducted LTE CATM1'!$AH$3:$AH$265),'Conducted LTE CATM1'!$AH$3:$AH$265,0)))</f>
        <v>1950</v>
      </c>
      <c r="CE380" s="1523"/>
      <c r="CF380" s="1523"/>
      <c r="CG380" s="387" t="str">
        <f>IF(OR($BY$291="",$BY$291=""),"",$BY$291)</f>
        <v/>
      </c>
      <c r="CH380" s="387">
        <f>BZ380</f>
        <v/>
      </c>
      <c r="CI380" s="387">
        <f>CA380</f>
        <v/>
      </c>
      <c r="CJ380" s="1527"/>
      <c r="CK380" s="2042"/>
      <c r="CL380" s="206">
        <f>IF(CF380=""," ",IF(ABS(CE380-CF380)&lt;=0.125,"Valid","Not valid"))</f>
        <v/>
      </c>
      <c r="CM380" s="207">
        <f> IF(CE380="","",IF(AND(CE380&lt;&gt;"",CF380=""),IF(CE380&gt;=1,"Medir+Sig Max","No"),IF(CF380&lt;&gt;"",IF(CF380&gt;=1,"Medir+Sig Max","No"),"")))</f>
        <v/>
      </c>
      <c r="CN380" s="1787"/>
      <c r="CO380" s="220">
        <f>IF(CK380="",IF(AND(CE380="",CF380=""),"",IF(CF380="",IF(DE380&gt;1,ROUND(DE380*CE380,3),CE380),IF(DE380&gt;1,ROUND(DE380*CF380,3),CF380))),IF(AND(CE380="",CF380=""),"",IF(CF380="",IF(DE380&gt;1,ROUND(DE380*CE380*(1/(CK380)),3),CE380*(1/(CK380))),IF(DE380&gt;1,ROUND(DE380*CF380*(1/(CK380)),3),CF380*(1/(CK380))))))</f>
        <v/>
      </c>
      <c r="CP380" s="2043">
        <f>IF(COUNTIF(Overview!K12:K14,TRUE)&gt;0,2,IF(COUNTIF(Overview!L12:L14,TRUE)&gt;0,4,0))</f>
        <v/>
      </c>
      <c r="CQ380" s="1472">
        <f>IF(CO380="","",IF(CO380&gt;CP380,"Fail","Pass"))</f>
        <v/>
      </c>
      <c r="CR380" s="1481"/>
      <c r="CS380" s="1565">
        <f>MyTimestamp(CO380)</f>
        <v/>
      </c>
      <c r="CT380" s="1531">
        <f>IF(CE380="",0,15)+IF(CF380="",0,15)</f>
        <v/>
      </c>
      <c r="CU380" s="1532">
        <f>IF(CT380=0,0,2)</f>
        <v/>
      </c>
      <c r="CV380" s="859"/>
      <c r="CW380" s="859"/>
      <c r="CX380" s="2038"/>
      <c r="CY380" s="2044"/>
      <c r="CZ380" s="1543">
        <f>10^(CJ380/20)*100-100</f>
        <v/>
      </c>
      <c r="DA380" s="1331"/>
      <c r="DB380" s="709"/>
      <c r="DC380" s="777">
        <f>IF(DA380="","",10^(DA380/10))</f>
        <v/>
      </c>
      <c r="DD380" s="1377">
        <f>IF(ISNUMBER(DB380)=FALSE,"",10^(DB380/10))</f>
        <v/>
      </c>
      <c r="DE380" s="1543">
        <f>IF(AND(ISNUMBER(DC380),ISNUMBER(DD380)),IF(DC380/DD380&gt;1,ROUND((DC380)/DD380,3),1),1)</f>
        <v/>
      </c>
      <c r="DF380" s="1541"/>
      <c r="DG380" s="1541"/>
      <c r="DH380" s="1541"/>
      <c r="DI380" s="1541"/>
      <c r="DJ380" s="1541"/>
      <c r="DK380" s="1541"/>
      <c r="DL380" s="1541"/>
      <c r="DM380" s="1541"/>
      <c r="DN380" s="1541"/>
      <c r="DO380" s="1541"/>
      <c r="DP380" s="1541"/>
      <c r="DQ380" s="1541"/>
      <c r="DR380" s="1541"/>
    </row>
    <row r="381" ht="12.75" x14ac:dyDescent="0.2">
      <c r="A381" s="1541"/>
      <c r="B381" s="1541"/>
      <c r="C381"/>
      <c r="D381" s="130">
        <f>IF(BX$369="Close to Ear","EN 62209-1","EN 62209-2")</f>
        <v/>
      </c>
      <c r="E381" s="130">
        <f>IF(CG381="Close to Ear","2016","2010/A1:2019")</f>
        <v/>
      </c>
      <c r="F381" s="1488" t="inlineStr">
        <is>
          <t>5.3</t>
        </is>
      </c>
      <c r="G381" s="1497"/>
      <c r="H381" s="120">
        <f>BV381</f>
        <v/>
      </c>
      <c r="I381" s="120">
        <f>BW381</f>
        <v/>
      </c>
      <c r="J381" s="687" t="inlineStr">
        <is>
          <t>Cat M1</t>
        </is>
      </c>
      <c r="K381" s="194" t="inlineStr">
        <is>
          <t>FDD1</t>
        </is>
      </c>
      <c r="L381" s="115"/>
      <c r="M381" s="120">
        <v>15</v>
      </c>
      <c r="N381" s="119" t="inlineStr">
        <is>
          <t>16QAM</t>
        </is>
      </c>
      <c r="O381" s="131"/>
      <c r="P381" s="6597">
        <v>0</v>
      </c>
      <c r="Q381" s="131">
        <v>3</v>
      </c>
      <c r="R381" s="131">
        <v>0</v>
      </c>
      <c r="S381" s="120"/>
      <c r="T381" s="120">
        <v>18300</v>
      </c>
      <c r="U381" s="120">
        <v>1950</v>
      </c>
      <c r="V381" s="119"/>
      <c r="W381" s="197"/>
      <c r="X381" s="119"/>
      <c r="Y381" s="119"/>
      <c r="Z381" s="119"/>
      <c r="AA381" s="115"/>
      <c r="AB381" s="115"/>
      <c r="AC381" s="689">
        <f>IF(OR(BX$369="Close to Ear",BX$369="Close to Head"),"Head",IF(BX$369="Extremity","Extremity","Body"))</f>
        <v/>
      </c>
      <c r="AD381" s="690">
        <f>CA381</f>
        <v/>
      </c>
      <c r="AE381" s="688">
        <f>CB381</f>
        <v/>
      </c>
      <c r="AF381" s="115"/>
      <c r="AG381" s="808">
        <f>IF(AZ381="","N/A",IF(CQ381="Pass","P","F"))</f>
        <v/>
      </c>
      <c r="AH381" s="129"/>
      <c r="AI381" s="129"/>
      <c r="AJ381" s="129"/>
      <c r="AK381" s="119"/>
      <c r="AL381" s="115"/>
      <c r="AM381" s="119"/>
      <c r="AN381" s="119"/>
      <c r="AO381" s="692"/>
      <c r="AP381" s="692"/>
      <c r="AQ381" s="692"/>
      <c r="AR381" s="692"/>
      <c r="AS381" s="692"/>
      <c r="AT381" s="691">
        <f>CE381</f>
        <v/>
      </c>
      <c r="AU381" s="691">
        <f>CF381</f>
        <v/>
      </c>
      <c r="AV381" s="813"/>
      <c r="AW381" s="813"/>
      <c r="AX381" s="197">
        <f>CZ381</f>
        <v/>
      </c>
      <c r="AY381" s="197">
        <f>DE381</f>
        <v/>
      </c>
      <c r="AZ381" s="3379">
        <f>CO381</f>
        <v/>
      </c>
      <c r="BA381" s="3380"/>
      <c r="BB381" s="197">
        <f>CP381</f>
        <v/>
      </c>
      <c r="BC381" s="813"/>
      <c r="BD381" s="197">
        <f>CR381</f>
        <v/>
      </c>
      <c r="BE381" s="121">
        <f>CS381</f>
        <v/>
      </c>
      <c r="BF381" s="122">
        <f>CT381*60</f>
        <v/>
      </c>
      <c r="BG381" s="121">
        <f>BE381</f>
        <v/>
      </c>
      <c r="BH381" s="122">
        <f>CU381*60</f>
        <v/>
      </c>
      <c r="BI381" s="122">
        <f>CV381</f>
        <v/>
      </c>
      <c r="BJ381" s="117"/>
      <c r="BK381" s="812">
        <f>Overview!$E$7</f>
        <v/>
      </c>
      <c r="BL381" s="117"/>
      <c r="BM381" s="836">
        <f>CW381</f>
        <v/>
      </c>
      <c r="BN381" s="812">
        <f>Overview!$P$153</f>
        <v/>
      </c>
      <c r="BO381" s="117" t="inlineStr">
        <is>
          <t>Revisar: la misma frecuencia aparece con varios canales en esta banda (18050 / 18300 / 18525)</t>
        </is>
      </c>
      <c r="BP381" s="117"/>
      <c r="BQ381" s="115"/>
      <c r="BR381" s="1478"/>
      <c r="BS381" s="1548"/>
      <c r="BT381" s="2127" t="inlineStr">
        <is>
          <t>LTE CATM1</t>
        </is>
      </c>
      <c r="BU381" s="2089" t="inlineStr">
        <is>
          <t>FDD1</t>
        </is>
      </c>
      <c r="BV381" s="430">
        <f>Overview!$H$30</f>
        <v/>
      </c>
      <c r="BW381" s="2010"/>
      <c r="BX381" s="2089"/>
      <c r="BY381" s="2129"/>
      <c r="BZ381" s="2131">
        <f>IF(COUNT('Conducted LTE CATM1'!$AH$3:$AH$265)=0,15,INDEX('Conducted LTE CATM1'!$M$3:$M$265,MATCH(MAX('Conducted LTE CATM1'!$AH$3:$AH$265),'Conducted LTE CATM1'!$AH$3:$AH$265,0)))</f>
        <v>15</v>
      </c>
      <c r="CA381" s="467" t="str">
        <f>CA380</f>
        <v>TBD</v>
      </c>
      <c r="CB381" s="200">
        <v>5</v>
      </c>
      <c r="CC381" s="1679">
        <f>IF(COUNT('Conducted LTE CATM1'!$AH$3:$AH$265)=0,18300,INDEX('Conducted LTE CATM1'!$T$3:$T$265,MATCH(MAX('Conducted LTE CATM1'!$AH$3:$AH$265),'Conducted LTE CATM1'!$AH$3:$AH$265,0)))</f>
        <v>18300</v>
      </c>
      <c r="CD381" s="1679">
        <f>IF(COUNT('Conducted LTE CATM1'!$AH$3:$AH$265)=0,1950,INDEX('Conducted LTE CATM1'!$U$3:$U$265,MATCH(MAX('Conducted LTE CATM1'!$AH$3:$AH$265),'Conducted LTE CATM1'!$AH$3:$AH$265,0)))</f>
        <v>1950</v>
      </c>
      <c r="CE381" s="1523"/>
      <c r="CF381" s="1523"/>
      <c r="CG381" s="387" t="str">
        <f>IF(OR($BY$291="",$BY$291=""),"",$BY$291)</f>
        <v/>
      </c>
      <c r="CH381" s="387">
        <f>BZ381</f>
        <v/>
      </c>
      <c r="CI381" s="387">
        <f>CA381</f>
        <v/>
      </c>
      <c r="CJ381" s="1527"/>
      <c r="CK381" s="2042"/>
      <c r="CL381" s="206">
        <f>IF(CF381=""," ",IF(ABS(CE381-CF381)&lt;=0.125,"Valid","Not valid"))</f>
        <v/>
      </c>
      <c r="CM381" s="207">
        <f> IF(CE381="","",IF(AND(CE381&lt;&gt;"",CF381=""),IF(CE381&gt;=1,"Medir+Sig Max","No"),IF(CF381&lt;&gt;"",IF(CF381&gt;=1,"Medir+Sig Max","No"),"")))</f>
        <v/>
      </c>
      <c r="CN381" s="1787"/>
      <c r="CO381" s="220">
        <f>IF(CK381="",IF(AND(CE381="",CF381=""),"",IF(CF381="",IF(DE381&gt;1,ROUND(DE381*CE381,3),CE381),IF(DE381&gt;1,ROUND(DE381*CF381,3),CF381))),IF(AND(CE381="",CF381=""),"",IF(CF381="",IF(DE381&gt;1,ROUND(DE381*CE381*(1/(CK381)),3),CE381*(1/(CK381))),IF(DE381&gt;1,ROUND(DE381*CF381*(1/(CK381)),3),CF381*(1/(CK381))))))</f>
        <v/>
      </c>
      <c r="CP381" s="2043">
        <f>IF(COUNTIF(Overview!K12:K14,TRUE)&gt;0,2,IF(COUNTIF(Overview!L12:L14,TRUE)&gt;0,4,0))</f>
        <v/>
      </c>
      <c r="CQ381" s="1472">
        <f>IF(CO381="","",IF(CO381&gt;CP381,"Fail","Pass"))</f>
        <v/>
      </c>
      <c r="CR381" s="1481"/>
      <c r="CS381" s="1565">
        <f>MyTimestamp(CO381)</f>
        <v/>
      </c>
      <c r="CT381" s="1531">
        <f>IF(CE381="",0,15)+IF(CF381="",0,15)</f>
        <v/>
      </c>
      <c r="CU381" s="1532">
        <f>IF(CT381=0,0,2)</f>
        <v/>
      </c>
      <c r="CV381" s="859"/>
      <c r="CW381" s="859"/>
      <c r="CX381" s="2038"/>
      <c r="CY381" s="2044"/>
      <c r="CZ381" s="1543">
        <f>10^(CJ381/20)*100-100</f>
        <v/>
      </c>
      <c r="DA381" s="1331"/>
      <c r="DB381" s="709"/>
      <c r="DC381" s="777">
        <f>IF(DA381="","",10^(DA381/10))</f>
        <v/>
      </c>
      <c r="DD381" s="1377">
        <f>IF(ISNUMBER(DB381)=FALSE,"",10^(DB381/10))</f>
        <v/>
      </c>
      <c r="DE381" s="1543">
        <f>IF(AND(ISNUMBER(DC381),ISNUMBER(DD381)),IF(DC381/DD381&gt;1,ROUND((DC381)/DD381,3),1),1)</f>
        <v/>
      </c>
      <c r="DF381" s="1541"/>
      <c r="DG381" s="1541"/>
      <c r="DH381" s="1541"/>
      <c r="DI381" s="1541"/>
      <c r="DJ381" s="1541"/>
      <c r="DK381" s="1541"/>
      <c r="DL381" s="1541"/>
      <c r="DM381" s="1541"/>
      <c r="DN381" s="1541"/>
      <c r="DO381" s="1541"/>
      <c r="DP381" s="1541"/>
      <c r="DQ381" s="1541"/>
      <c r="DR381" s="1541"/>
    </row>
    <row r="382" ht="12.75" x14ac:dyDescent="0.2">
      <c r="A382" s="1541"/>
      <c r="B382" s="1541"/>
      <c r="C382"/>
      <c r="D382" s="130">
        <f>IF(BX$369="Close to Ear","EN 62209-1","EN 62209-2")</f>
        <v/>
      </c>
      <c r="E382" s="130">
        <f>IF(CG382="Close to Ear","2016","2010/A1:2019")</f>
        <v/>
      </c>
      <c r="F382" s="1488" t="inlineStr">
        <is>
          <t>5.3</t>
        </is>
      </c>
      <c r="G382" s="1497"/>
      <c r="H382" s="120">
        <f>BV382</f>
        <v/>
      </c>
      <c r="I382" s="120">
        <f>BW382</f>
        <v/>
      </c>
      <c r="J382" s="687" t="inlineStr">
        <is>
          <t>Cat M1</t>
        </is>
      </c>
      <c r="K382" s="194" t="inlineStr">
        <is>
          <t>FDD1</t>
        </is>
      </c>
      <c r="L382" s="115"/>
      <c r="M382" s="120">
        <v>15</v>
      </c>
      <c r="N382" s="119" t="inlineStr">
        <is>
          <t>16QAM</t>
        </is>
      </c>
      <c r="O382" s="131"/>
      <c r="P382" s="6597">
        <v>0</v>
      </c>
      <c r="Q382" s="131">
        <v>3</v>
      </c>
      <c r="R382" s="131">
        <v>0</v>
      </c>
      <c r="S382" s="120"/>
      <c r="T382" s="120">
        <v>18300</v>
      </c>
      <c r="U382" s="120">
        <v>1950</v>
      </c>
      <c r="V382" s="119"/>
      <c r="W382" s="197"/>
      <c r="X382" s="119"/>
      <c r="Y382" s="119"/>
      <c r="Z382" s="119"/>
      <c r="AA382" s="115"/>
      <c r="AB382" s="115"/>
      <c r="AC382" s="689">
        <f>IF(OR(BX$369="Close to Ear",BX$369="Close to Head"),"Head",IF(BX$369="Extremity","Extremity","Body"))</f>
        <v/>
      </c>
      <c r="AD382" s="690">
        <f>CA382</f>
        <v/>
      </c>
      <c r="AE382" s="688">
        <f>CB382</f>
        <v/>
      </c>
      <c r="AF382" s="115"/>
      <c r="AG382" s="808">
        <f>IF(AZ382="","N/A",IF(CQ382="Pass","P","F"))</f>
        <v/>
      </c>
      <c r="AH382" s="129"/>
      <c r="AI382" s="129"/>
      <c r="AJ382" s="129"/>
      <c r="AK382" s="119"/>
      <c r="AL382" s="115"/>
      <c r="AM382" s="119"/>
      <c r="AN382" s="119"/>
      <c r="AO382" s="692"/>
      <c r="AP382" s="692"/>
      <c r="AQ382" s="692"/>
      <c r="AR382" s="692"/>
      <c r="AS382" s="692"/>
      <c r="AT382" s="691">
        <f>CE382</f>
        <v/>
      </c>
      <c r="AU382" s="691">
        <f>CF382</f>
        <v/>
      </c>
      <c r="AV382" s="813"/>
      <c r="AW382" s="813"/>
      <c r="AX382" s="197">
        <f>CZ382</f>
        <v/>
      </c>
      <c r="AY382" s="197">
        <f>DE382</f>
        <v/>
      </c>
      <c r="AZ382" s="3379">
        <f>CO382</f>
        <v/>
      </c>
      <c r="BA382" s="3380"/>
      <c r="BB382" s="197">
        <f>CP382</f>
        <v/>
      </c>
      <c r="BC382" s="813"/>
      <c r="BD382" s="197">
        <f>CR382</f>
        <v/>
      </c>
      <c r="BE382" s="121">
        <f>CS382</f>
        <v/>
      </c>
      <c r="BF382" s="122">
        <f>CT382*60</f>
        <v/>
      </c>
      <c r="BG382" s="121">
        <f>BE382</f>
        <v/>
      </c>
      <c r="BH382" s="122">
        <f>CU382*60</f>
        <v/>
      </c>
      <c r="BI382" s="122">
        <f>CV382</f>
        <v/>
      </c>
      <c r="BJ382" s="117"/>
      <c r="BK382" s="812">
        <f>Overview!$E$7</f>
        <v/>
      </c>
      <c r="BL382" s="117"/>
      <c r="BM382" s="836">
        <f>CW382</f>
        <v/>
      </c>
      <c r="BN382" s="812">
        <f>Overview!$P$153</f>
        <v/>
      </c>
      <c r="BO382" s="117" t="inlineStr">
        <is>
          <t>Revisar: la misma frecuencia aparece con varios canales en esta banda (18050 / 18300 / 18525)</t>
        </is>
      </c>
      <c r="BP382" s="117"/>
      <c r="BQ382" s="115"/>
      <c r="BR382" s="1478"/>
      <c r="BS382" s="1548"/>
      <c r="BT382" s="2127" t="inlineStr">
        <is>
          <t>LTE CATM1</t>
        </is>
      </c>
      <c r="BU382" s="2089" t="inlineStr">
        <is>
          <t>FDD1</t>
        </is>
      </c>
      <c r="BV382" s="430">
        <f>Overview!$H$30</f>
        <v/>
      </c>
      <c r="BW382" s="2010"/>
      <c r="BX382" s="1872"/>
      <c r="BY382" s="2132"/>
      <c r="BZ382" s="2131">
        <f>IF(COUNT('Conducted LTE CATM1'!$AH$3:$AH$265)=0,15,INDEX('Conducted LTE CATM1'!$M$3:$M$265,MATCH(MAX('Conducted LTE CATM1'!$AH$3:$AH$265),'Conducted LTE CATM1'!$AH$3:$AH$265,0)))</f>
        <v>15</v>
      </c>
      <c r="CA382" s="468" t="str">
        <f>CA381</f>
        <v>TBD</v>
      </c>
      <c r="CB382" s="201">
        <v>5</v>
      </c>
      <c r="CC382" s="1059">
        <f>IF(COUNT('Conducted LTE CATM1'!$AH$3:$AH$265)=0,18300,INDEX('Conducted LTE CATM1'!$T$3:$T$265,MATCH(MAX('Conducted LTE CATM1'!$AH$3:$AH$265),'Conducted LTE CATM1'!$AH$3:$AH$265,0)))</f>
        <v>18300</v>
      </c>
      <c r="CD382" s="1059">
        <f>IF(COUNT('Conducted LTE CATM1'!$AH$3:$AH$265)=0,1950,INDEX('Conducted LTE CATM1'!$U$3:$U$265,MATCH(MAX('Conducted LTE CATM1'!$AH$3:$AH$265),'Conducted LTE CATM1'!$AH$3:$AH$265,0)))</f>
        <v>1950</v>
      </c>
      <c r="CE382" s="1874"/>
      <c r="CF382" s="1874"/>
      <c r="CG382" s="388" t="str">
        <f>IF(OR($BY$291="",$BY$291=""),"",$BY$291)</f>
        <v/>
      </c>
      <c r="CH382" s="388">
        <f>BZ382</f>
        <v/>
      </c>
      <c r="CI382" s="388">
        <f>CA382</f>
        <v/>
      </c>
      <c r="CJ382" s="2046"/>
      <c r="CK382" s="2042"/>
      <c r="CL382" s="212">
        <f>IF(CF382=""," ",IF(ABS(CE382-CF382)&lt;=0.125,"Valid","Not valid"))</f>
        <v/>
      </c>
      <c r="CM382" s="213">
        <f> IF(CE382="","",IF(AND(CE382&lt;&gt;"",CF382=""),IF(CE382&gt;=1,"Medir+Sig Max","No"),IF(CF382&lt;&gt;"",IF(CF382&gt;=1,"Medir+Sig Max","No"),"")))</f>
        <v/>
      </c>
      <c r="CN382" s="1794"/>
      <c r="CO382" s="221">
        <f>IF(CK382="",IF(AND(CE382="",CF382=""),"",IF(CF382="",IF(DE382&gt;1,ROUND(DE382*CE382,3),CE382),IF(DE382&gt;1,ROUND(DE382*CF382,3),CF382))),IF(AND(CE382="",CF382=""),"",IF(CF382="",IF(DE382&gt;1,ROUND(DE382*CE382*(1/(CK382)),3),CE382*(1/(CK382))),IF(DE382&gt;1,ROUND(DE382*CF382*(1/(CK382)),3),CF382*(1/(CK382))))))</f>
        <v/>
      </c>
      <c r="CP382" s="2048">
        <f>IF(COUNTIF(Overview!K12:K14,TRUE)&gt;0,2,IF(COUNTIF(Overview!L12:L14,TRUE)&gt;0,4,0))</f>
        <v/>
      </c>
      <c r="CQ382" s="1473">
        <f>IF(CO382="","",IF(CO382&gt;CP382,"Fail","Pass"))</f>
        <v/>
      </c>
      <c r="CR382" s="1482"/>
      <c r="CS382" s="1566">
        <f>MyTimestamp(CO382)</f>
        <v/>
      </c>
      <c r="CT382" s="1535">
        <f>IF(CE382="",0,15)+IF(CF382="",0,15)</f>
        <v/>
      </c>
      <c r="CU382" s="1536">
        <f>IF(CT382=0,0,2)</f>
        <v/>
      </c>
      <c r="CV382" s="861"/>
      <c r="CW382" s="861"/>
      <c r="CX382" s="2038"/>
      <c r="CY382" s="2050"/>
      <c r="CZ382" s="1545">
        <f>10^(CJ382/20)*100-100</f>
        <v/>
      </c>
      <c r="DA382" s="1333"/>
      <c r="DB382" s="710"/>
      <c r="DC382" s="779">
        <f>IF(DA382="","",10^(DA382/10))</f>
        <v/>
      </c>
      <c r="DD382" s="1379">
        <f>IF(ISNUMBER(DB382)=FALSE,"",10^(DB382/10))</f>
        <v/>
      </c>
      <c r="DE382" s="1545">
        <f>IF(AND(ISNUMBER(DC382),ISNUMBER(DD382)),IF(DC382/DD382&gt;1,ROUND((DC382)/DD382,3),1),1)</f>
        <v/>
      </c>
      <c r="DF382" s="1541"/>
      <c r="DG382" s="1541"/>
      <c r="DH382" s="1541"/>
      <c r="DI382" s="1541"/>
      <c r="DJ382" s="1541"/>
      <c r="DK382" s="1541"/>
      <c r="DL382" s="1541"/>
      <c r="DM382" s="1541"/>
      <c r="DN382" s="1541"/>
      <c r="DO382" s="1541"/>
      <c r="DP382" s="1541"/>
      <c r="DQ382" s="1541"/>
      <c r="DR382" s="1541"/>
    </row>
    <row r="383" ht="12.75" x14ac:dyDescent="0.2">
      <c r="A383" s="1541"/>
      <c r="B383" s="1541"/>
      <c r="C383"/>
      <c r="D383" s="130">
        <f>IF(BX$369="Close to Ear","EN 62209-1","EN 62209-2")</f>
        <v/>
      </c>
      <c r="E383" s="130">
        <f>IF(CG383="Close to Ear","2016","2010/A1:2019")</f>
        <v/>
      </c>
      <c r="F383" s="1488" t="inlineStr">
        <is>
          <t>5.3</t>
        </is>
      </c>
      <c r="G383" s="1497"/>
      <c r="H383" s="120">
        <f>BV383</f>
        <v/>
      </c>
      <c r="I383" s="120">
        <f>BW383</f>
        <v/>
      </c>
      <c r="J383" s="687" t="inlineStr">
        <is>
          <t>Cat M1</t>
        </is>
      </c>
      <c r="K383" s="194" t="inlineStr">
        <is>
          <t>FDD1</t>
        </is>
      </c>
      <c r="L383" s="115"/>
      <c r="M383" s="120">
        <v>15</v>
      </c>
      <c r="N383" s="119" t="inlineStr">
        <is>
          <t>16QAM</t>
        </is>
      </c>
      <c r="O383" s="131"/>
      <c r="P383" s="6597">
        <v>0</v>
      </c>
      <c r="Q383" s="131">
        <v>3</v>
      </c>
      <c r="R383" s="131">
        <v>0</v>
      </c>
      <c r="S383" s="120"/>
      <c r="T383" s="120">
        <v>18300</v>
      </c>
      <c r="U383" s="120">
        <v>1950</v>
      </c>
      <c r="V383" s="119"/>
      <c r="W383" s="197"/>
      <c r="X383" s="119"/>
      <c r="Y383" s="119"/>
      <c r="Z383" s="119"/>
      <c r="AA383" s="115"/>
      <c r="AB383" s="115"/>
      <c r="AC383" s="689">
        <f>IF(OR(BX$369="Close to Ear",BX$369="Close to Head"),"Head",IF(BX$369="Extremity","Extremity","Body"))</f>
        <v/>
      </c>
      <c r="AD383" s="690">
        <f>CA383</f>
        <v/>
      </c>
      <c r="AE383" s="688">
        <f>CB383</f>
        <v/>
      </c>
      <c r="AF383" s="115"/>
      <c r="AG383" s="808">
        <f>IF(AZ383="","N/A",IF(CQ383="Pass","P","F"))</f>
        <v/>
      </c>
      <c r="AH383" s="129"/>
      <c r="AI383" s="129"/>
      <c r="AJ383" s="129"/>
      <c r="AK383" s="119"/>
      <c r="AL383" s="115"/>
      <c r="AM383" s="119"/>
      <c r="AN383" s="119"/>
      <c r="AO383" s="692"/>
      <c r="AP383" s="692"/>
      <c r="AQ383" s="692"/>
      <c r="AR383" s="692"/>
      <c r="AS383" s="692"/>
      <c r="AT383" s="691">
        <f>CE383</f>
        <v/>
      </c>
      <c r="AU383" s="691">
        <f>CF383</f>
        <v/>
      </c>
      <c r="AV383" s="813"/>
      <c r="AW383" s="813"/>
      <c r="AX383" s="197">
        <f>CZ383</f>
        <v/>
      </c>
      <c r="AY383" s="197">
        <f>DE383</f>
        <v/>
      </c>
      <c r="AZ383" s="3379">
        <f>CO383</f>
        <v/>
      </c>
      <c r="BA383" s="3380"/>
      <c r="BB383" s="197">
        <f>CP383</f>
        <v/>
      </c>
      <c r="BC383" s="813"/>
      <c r="BD383" s="197">
        <f>CR383</f>
        <v/>
      </c>
      <c r="BE383" s="121">
        <f>CS383</f>
        <v/>
      </c>
      <c r="BF383" s="122">
        <f>CT383*60</f>
        <v/>
      </c>
      <c r="BG383" s="121">
        <f>BE383</f>
        <v/>
      </c>
      <c r="BH383" s="122">
        <f>CU383*60</f>
        <v/>
      </c>
      <c r="BI383" s="122">
        <f>CV383</f>
        <v/>
      </c>
      <c r="BJ383" s="117"/>
      <c r="BK383" s="812">
        <f>Overview!$E$7</f>
        <v/>
      </c>
      <c r="BL383" s="117"/>
      <c r="BM383" s="836">
        <f>CW383</f>
        <v/>
      </c>
      <c r="BN383" s="812">
        <f>Overview!$P$153</f>
        <v/>
      </c>
      <c r="BO383" s="117" t="inlineStr">
        <is>
          <t>Revisar: la misma frecuencia aparece con varios canales en esta banda (18050 / 18300 / 18525)</t>
        </is>
      </c>
      <c r="BP383" s="117"/>
      <c r="BQ383" s="115"/>
      <c r="BR383" s="1478"/>
      <c r="BS383" s="1548"/>
      <c r="BT383" s="2127" t="inlineStr">
        <is>
          <t>LTE CATM1</t>
        </is>
      </c>
      <c r="BU383" s="2089" t="inlineStr">
        <is>
          <t>FDD1</t>
        </is>
      </c>
      <c r="BV383" s="430">
        <f>Overview!$H$30</f>
        <v/>
      </c>
      <c r="BW383" s="2010"/>
      <c r="BX383" s="1872"/>
      <c r="BY383" s="2132"/>
      <c r="BZ383" s="2131">
        <f>IF(COUNT('Conducted LTE CATM1'!$AH$3:$AH$265)=0,15,INDEX('Conducted LTE CATM1'!$M$3:$M$265,MATCH(MAX('Conducted LTE CATM1'!$AH$3:$AH$265),'Conducted LTE CATM1'!$AH$3:$AH$265,0)))</f>
        <v>15</v>
      </c>
      <c r="CA383" s="468" t="str">
        <f>CONCATENATE(CA381," - Battery check 1")</f>
        <v>TBD - Battery check 1</v>
      </c>
      <c r="CB383" s="201">
        <v>5</v>
      </c>
      <c r="CC383" s="1059">
        <f>IF(COUNT('Conducted LTE CATM1'!$AH$3:$AH$265)=0,18300,INDEX('Conducted LTE CATM1'!$T$3:$T$265,MATCH(MAX('Conducted LTE CATM1'!$AH$3:$AH$265),'Conducted LTE CATM1'!$AH$3:$AH$265,0)))</f>
        <v>18300</v>
      </c>
      <c r="CD383" s="1059">
        <f>IF(COUNT('Conducted LTE CATM1'!$AH$3:$AH$265)=0,1950,INDEX('Conducted LTE CATM1'!$U$3:$U$265,MATCH(MAX('Conducted LTE CATM1'!$AH$3:$AH$265),'Conducted LTE CATM1'!$AH$3:$AH$265,0)))</f>
        <v>1950</v>
      </c>
      <c r="CE383" s="1874"/>
      <c r="CF383" s="1874"/>
      <c r="CG383" s="388" t="str">
        <f>IF(OR($BY$291="",$BY$291=""),"",$BY$291)</f>
        <v/>
      </c>
      <c r="CH383" s="388">
        <f>BZ383</f>
        <v/>
      </c>
      <c r="CI383" s="388">
        <f>CA383</f>
        <v/>
      </c>
      <c r="CJ383" s="2046"/>
      <c r="CK383" s="2042"/>
      <c r="CL383" s="212">
        <f>IF(CF383=""," ",IF(ABS(CE383-CF383)&lt;=0.125,"Valid","Not valid"))</f>
        <v/>
      </c>
      <c r="CM383" s="213">
        <f> IF(CE383="","",IF(AND(CE383&lt;&gt;"",CF383=""),IF(CE383&gt;=1,"Medir+Sig Max","No"),IF(CF383&lt;&gt;"",IF(CF383&gt;=1,"Medir+Sig Max","No"),"")))</f>
        <v/>
      </c>
      <c r="CN383" s="1794"/>
      <c r="CO383" s="221">
        <f>IF(CK383="",IF(AND(CE383="",CF383=""),"",IF(CF383="",IF(DE383&gt;1,ROUND(DE383*CE383,3),CE383),IF(DE383&gt;1,ROUND(DE383*CF383,3),CF383))),IF(AND(CE383="",CF383=""),"",IF(CF383="",IF(DE383&gt;1,ROUND(DE383*CE383*(1/(CK383)),3),CE383*(1/(CK383))),IF(DE383&gt;1,ROUND(DE383*CF383*(1/(CK383)),3),CF383*(1/(CK383))))))</f>
        <v/>
      </c>
      <c r="CP383" s="2048">
        <f>IF(COUNTIF(Overview!K12:K14,TRUE)&gt;0,2,IF(COUNTIF(Overview!L12:L14,TRUE)&gt;0,4,0))</f>
        <v/>
      </c>
      <c r="CQ383" s="1473">
        <f>IF(CO383="","",IF(CO383&gt;CP383,"Fail","Pass"))</f>
        <v/>
      </c>
      <c r="CR383" s="1482"/>
      <c r="CS383" s="1566">
        <f>MyTimestamp(CO383)</f>
        <v/>
      </c>
      <c r="CT383" s="1535">
        <f>IF(CE383="",0,15)+IF(CF383="",0,15)</f>
        <v/>
      </c>
      <c r="CU383" s="1536">
        <f>IF(CT383=0,0,2)</f>
        <v/>
      </c>
      <c r="CV383" s="861"/>
      <c r="CW383" s="861"/>
      <c r="CX383" s="2038"/>
      <c r="CY383" s="2050"/>
      <c r="CZ383" s="1545">
        <f>10^(CJ383/20)*100-100</f>
        <v/>
      </c>
      <c r="DA383" s="1333"/>
      <c r="DB383" s="710"/>
      <c r="DC383" s="779">
        <f>IF(DA383="","",10^(DA383/10))</f>
        <v/>
      </c>
      <c r="DD383" s="1379">
        <f>IF(ISNUMBER(DB383)=FALSE,"",10^(DB383/10))</f>
        <v/>
      </c>
      <c r="DE383" s="1545">
        <f>IF(AND(ISNUMBER(DC383),ISNUMBER(DD383)),IF(DC383/DD383&gt;1,ROUND((DC383)/DD383,3),1),1)</f>
        <v/>
      </c>
      <c r="DF383" s="1541"/>
      <c r="DG383" s="1541"/>
      <c r="DH383" s="1541"/>
      <c r="DI383" s="1541"/>
      <c r="DJ383" s="1541"/>
      <c r="DK383" s="1541"/>
      <c r="DL383" s="1541"/>
      <c r="DM383" s="1541"/>
      <c r="DN383" s="1541"/>
      <c r="DO383" s="1541"/>
      <c r="DP383" s="1541"/>
      <c r="DQ383" s="1541"/>
      <c r="DR383" s="1541"/>
    </row>
    <row r="384" ht="12.75" x14ac:dyDescent="0.2">
      <c r="A384" s="1541"/>
      <c r="B384" s="1541"/>
      <c r="C384"/>
      <c r="D384" s="130">
        <f>IF(BX$369="Close to Ear","EN 62209-1","EN 62209-2")</f>
        <v/>
      </c>
      <c r="E384" s="130">
        <f>IF(CG384="Close to Ear","2016","2010/A1:2019")</f>
        <v/>
      </c>
      <c r="F384" s="1488" t="inlineStr">
        <is>
          <t>5.3</t>
        </is>
      </c>
      <c r="G384" s="1497"/>
      <c r="H384" s="120">
        <f>BV384</f>
        <v/>
      </c>
      <c r="I384" s="120">
        <f>BW384</f>
        <v/>
      </c>
      <c r="J384" s="687" t="inlineStr">
        <is>
          <t>Cat M1</t>
        </is>
      </c>
      <c r="K384" s="194" t="inlineStr">
        <is>
          <t>FDD1</t>
        </is>
      </c>
      <c r="L384" s="115"/>
      <c r="M384" s="120">
        <v>15</v>
      </c>
      <c r="N384" s="119" t="inlineStr">
        <is>
          <t>16QAM</t>
        </is>
      </c>
      <c r="O384" s="131"/>
      <c r="P384" s="6597">
        <v>0</v>
      </c>
      <c r="Q384" s="131">
        <v>3</v>
      </c>
      <c r="R384" s="131">
        <v>0</v>
      </c>
      <c r="S384" s="120"/>
      <c r="T384" s="120">
        <v>18300</v>
      </c>
      <c r="U384" s="120">
        <v>1950</v>
      </c>
      <c r="V384" s="119"/>
      <c r="W384" s="197"/>
      <c r="X384" s="119"/>
      <c r="Y384" s="119"/>
      <c r="Z384" s="119"/>
      <c r="AA384" s="115"/>
      <c r="AB384" s="115"/>
      <c r="AC384" s="689">
        <f>IF(OR(BX$369="Close to Ear",BX$369="Close to Head"),"Head",IF(BX$369="Extremity","Extremity","Body"))</f>
        <v/>
      </c>
      <c r="AD384" s="690">
        <f>CA384</f>
        <v/>
      </c>
      <c r="AE384" s="688">
        <f>CB384</f>
        <v/>
      </c>
      <c r="AF384" s="115"/>
      <c r="AG384" s="808">
        <f>IF(AZ384="","N/A",IF(CQ384="Pass","P","F"))</f>
        <v/>
      </c>
      <c r="AH384" s="129"/>
      <c r="AI384" s="129"/>
      <c r="AJ384" s="129"/>
      <c r="AK384" s="119"/>
      <c r="AL384" s="115"/>
      <c r="AM384" s="119"/>
      <c r="AN384" s="119"/>
      <c r="AO384" s="692"/>
      <c r="AP384" s="692"/>
      <c r="AQ384" s="692"/>
      <c r="AR384" s="692"/>
      <c r="AS384" s="692"/>
      <c r="AT384" s="691">
        <f>CE384</f>
        <v/>
      </c>
      <c r="AU384" s="691">
        <f>CF384</f>
        <v/>
      </c>
      <c r="AV384" s="813"/>
      <c r="AW384" s="813"/>
      <c r="AX384" s="197">
        <f>CZ384</f>
        <v/>
      </c>
      <c r="AY384" s="197">
        <f>DE384</f>
        <v/>
      </c>
      <c r="AZ384" s="3379">
        <f>CO384</f>
        <v/>
      </c>
      <c r="BA384" s="3380"/>
      <c r="BB384" s="197">
        <f>CP384</f>
        <v/>
      </c>
      <c r="BC384" s="813"/>
      <c r="BD384" s="197">
        <f>CR384</f>
        <v/>
      </c>
      <c r="BE384" s="121">
        <f>CS384</f>
        <v/>
      </c>
      <c r="BF384" s="122">
        <f>CT384*60</f>
        <v/>
      </c>
      <c r="BG384" s="121">
        <f>BE384</f>
        <v/>
      </c>
      <c r="BH384" s="122">
        <f>CU384*60</f>
        <v/>
      </c>
      <c r="BI384" s="122">
        <f>CV384</f>
        <v/>
      </c>
      <c r="BJ384" s="117"/>
      <c r="BK384" s="812">
        <f>Overview!$E$7</f>
        <v/>
      </c>
      <c r="BL384" s="117"/>
      <c r="BM384" s="836">
        <f>CW384</f>
        <v/>
      </c>
      <c r="BN384" s="812">
        <f>Overview!$P$153</f>
        <v/>
      </c>
      <c r="BO384" s="117" t="inlineStr">
        <is>
          <t>Revisar: la misma frecuencia aparece con varios canales en esta banda (18050 / 18300 / 18525)</t>
        </is>
      </c>
      <c r="BP384" s="117"/>
      <c r="BQ384" s="115"/>
      <c r="BR384" s="1478"/>
      <c r="BS384" s="1548"/>
      <c r="BT384" s="2127" t="inlineStr">
        <is>
          <t>LTE CATM1</t>
        </is>
      </c>
      <c r="BU384" s="2089" t="inlineStr">
        <is>
          <t>FDD1</t>
        </is>
      </c>
      <c r="BV384" s="430">
        <f>Overview!$H$30</f>
        <v/>
      </c>
      <c r="BW384" s="2010"/>
      <c r="BX384" s="1872"/>
      <c r="BY384" s="2132"/>
      <c r="BZ384" s="2131">
        <f>IF(COUNT('Conducted LTE CATM1'!$AH$3:$AH$265)=0,15,INDEX('Conducted LTE CATM1'!$M$3:$M$265,MATCH(MAX('Conducted LTE CATM1'!$AH$3:$AH$265),'Conducted LTE CATM1'!$AH$3:$AH$265,0)))</f>
        <v>15</v>
      </c>
      <c r="CA384" s="468" t="str">
        <f>CONCATENATE(CA382," - Battery check 2")</f>
        <v>TBD - Battery check 2</v>
      </c>
      <c r="CB384" s="201">
        <v>5</v>
      </c>
      <c r="CC384" s="1059">
        <f>IF(COUNT('Conducted LTE CATM1'!$AH$3:$AH$265)=0,18300,INDEX('Conducted LTE CATM1'!$T$3:$T$265,MATCH(MAX('Conducted LTE CATM1'!$AH$3:$AH$265),'Conducted LTE CATM1'!$AH$3:$AH$265,0)))</f>
        <v>18300</v>
      </c>
      <c r="CD384" s="1059">
        <f>IF(COUNT('Conducted LTE CATM1'!$AH$3:$AH$265)=0,1950,INDEX('Conducted LTE CATM1'!$U$3:$U$265,MATCH(MAX('Conducted LTE CATM1'!$AH$3:$AH$265),'Conducted LTE CATM1'!$AH$3:$AH$265,0)))</f>
        <v>1950</v>
      </c>
      <c r="CE384" s="1874"/>
      <c r="CF384" s="1874"/>
      <c r="CG384" s="388" t="str">
        <f>IF(OR($BY$291="",$BY$291=""),"",$BY$291)</f>
        <v/>
      </c>
      <c r="CH384" s="388">
        <f>BZ384</f>
        <v/>
      </c>
      <c r="CI384" s="388">
        <f>CA384</f>
        <v/>
      </c>
      <c r="CJ384" s="2046"/>
      <c r="CK384" s="2042"/>
      <c r="CL384" s="212">
        <f>IF(CF384=""," ",IF(ABS(CE384-CF384)&lt;=0.125,"Valid","Not valid"))</f>
        <v/>
      </c>
      <c r="CM384" s="213">
        <f> IF(CE384="","",IF(AND(CE384&lt;&gt;"",CF384=""),IF(CE384&gt;=1,"Medir+Sig Max","No"),IF(CF384&lt;&gt;"",IF(CF384&gt;=1,"Medir+Sig Max","No"),"")))</f>
        <v/>
      </c>
      <c r="CN384" s="1794"/>
      <c r="CO384" s="221">
        <f>IF(CK384="",IF(AND(CE384="",CF384=""),"",IF(CF384="",IF(DE384&gt;1,ROUND(DE384*CE384,3),CE384),IF(DE384&gt;1,ROUND(DE384*CF384,3),CF384))),IF(AND(CE384="",CF384=""),"",IF(CF384="",IF(DE384&gt;1,ROUND(DE384*CE384*(1/(CK384)),3),CE384*(1/(CK384))),IF(DE384&gt;1,ROUND(DE384*CF384*(1/(CK384)),3),CF384*(1/(CK384))))))</f>
        <v/>
      </c>
      <c r="CP384" s="2048">
        <f>IF(COUNTIF(Overview!K12:K14,TRUE)&gt;0,2,IF(COUNTIF(Overview!L12:L14,TRUE)&gt;0,4,0))</f>
        <v/>
      </c>
      <c r="CQ384" s="1473">
        <f>IF(CO384="","",IF(CO384&gt;CP384,"Fail","Pass"))</f>
        <v/>
      </c>
      <c r="CR384" s="1482"/>
      <c r="CS384" s="1566">
        <f>MyTimestamp(CO384)</f>
        <v/>
      </c>
      <c r="CT384" s="1535">
        <f>IF(CE384="",0,15)+IF(CF384="",0,15)</f>
        <v/>
      </c>
      <c r="CU384" s="1536">
        <f>IF(CT384=0,0,2)</f>
        <v/>
      </c>
      <c r="CV384" s="861"/>
      <c r="CW384" s="861"/>
      <c r="CX384" s="2038"/>
      <c r="CY384" s="2050"/>
      <c r="CZ384" s="1545">
        <f>10^(CJ384/20)*100-100</f>
        <v/>
      </c>
      <c r="DA384" s="1333"/>
      <c r="DB384" s="710"/>
      <c r="DC384" s="779">
        <f>IF(DA384="","",10^(DA384/10))</f>
        <v/>
      </c>
      <c r="DD384" s="1379">
        <f>IF(ISNUMBER(DB384)=FALSE,"",10^(DB384/10))</f>
        <v/>
      </c>
      <c r="DE384" s="1545">
        <f>IF(AND(ISNUMBER(DC384),ISNUMBER(DD384)),IF(DC384/DD384&gt;1,ROUND((DC384)/DD384,3),1),1)</f>
        <v/>
      </c>
      <c r="DF384" s="1541"/>
      <c r="DG384" s="1541"/>
      <c r="DH384" s="1541"/>
      <c r="DI384" s="1541"/>
      <c r="DJ384" s="1541"/>
      <c r="DK384" s="1541"/>
      <c r="DL384" s="1541"/>
      <c r="DM384" s="1541"/>
      <c r="DN384" s="1541"/>
      <c r="DO384" s="1541"/>
      <c r="DP384" s="1541"/>
      <c r="DQ384" s="1541"/>
      <c r="DR384" s="1541"/>
    </row>
    <row r="385" ht="12.75" x14ac:dyDescent="0.2">
      <c r="A385" s="1541"/>
      <c r="B385" s="1541"/>
      <c r="C385"/>
      <c r="D385" s="130">
        <f>IF(BX$369="Close to Ear","EN 62209-1","EN 62209-2")</f>
        <v/>
      </c>
      <c r="E385" s="130">
        <f>IF(CG385="Close to Ear","2016","2010/A1:2019")</f>
        <v/>
      </c>
      <c r="F385" s="1488" t="inlineStr">
        <is>
          <t>5.3</t>
        </is>
      </c>
      <c r="G385" s="1497"/>
      <c r="H385" s="120">
        <f>BV385</f>
        <v/>
      </c>
      <c r="I385" s="120">
        <f>BW385</f>
        <v/>
      </c>
      <c r="J385" s="687" t="inlineStr">
        <is>
          <t>Cat M1</t>
        </is>
      </c>
      <c r="K385" s="194" t="inlineStr">
        <is>
          <t>FDD1</t>
        </is>
      </c>
      <c r="L385" s="115"/>
      <c r="M385" s="120">
        <v>15</v>
      </c>
      <c r="N385" s="119" t="inlineStr">
        <is>
          <t>16QAM</t>
        </is>
      </c>
      <c r="O385" s="131"/>
      <c r="P385" s="6597">
        <v>0</v>
      </c>
      <c r="Q385" s="131">
        <v>3</v>
      </c>
      <c r="R385" s="131">
        <v>0</v>
      </c>
      <c r="S385" s="120"/>
      <c r="T385" s="120">
        <v>18300</v>
      </c>
      <c r="U385" s="120">
        <v>1950</v>
      </c>
      <c r="V385" s="119"/>
      <c r="W385" s="197"/>
      <c r="X385" s="119"/>
      <c r="Y385" s="119"/>
      <c r="Z385" s="119"/>
      <c r="AA385" s="115"/>
      <c r="AB385" s="115"/>
      <c r="AC385" s="689">
        <f>IF(OR(BX$369="Close to Ear",BX$369="Close to Head"),"Head",IF(BX$369="Extremity","Extremity","Body"))</f>
        <v/>
      </c>
      <c r="AD385" s="690">
        <f>CA385</f>
        <v/>
      </c>
      <c r="AE385" s="688">
        <f>CB385</f>
        <v/>
      </c>
      <c r="AF385" s="115"/>
      <c r="AG385" s="808">
        <f>IF(AZ385="","N/A",IF(CQ385="Pass","P","F"))</f>
        <v/>
      </c>
      <c r="AH385" s="129"/>
      <c r="AI385" s="129"/>
      <c r="AJ385" s="129"/>
      <c r="AK385" s="119"/>
      <c r="AL385" s="115"/>
      <c r="AM385" s="119"/>
      <c r="AN385" s="119"/>
      <c r="AO385" s="692"/>
      <c r="AP385" s="692"/>
      <c r="AQ385" s="692"/>
      <c r="AR385" s="692"/>
      <c r="AS385" s="692"/>
      <c r="AT385" s="691">
        <f>CE385</f>
        <v/>
      </c>
      <c r="AU385" s="691">
        <f>CF385</f>
        <v/>
      </c>
      <c r="AV385" s="813"/>
      <c r="AW385" s="813"/>
      <c r="AX385" s="197">
        <f>CZ385</f>
        <v/>
      </c>
      <c r="AY385" s="197">
        <f>DE385</f>
        <v/>
      </c>
      <c r="AZ385" s="3379">
        <f>CO385</f>
        <v/>
      </c>
      <c r="BA385" s="3380"/>
      <c r="BB385" s="197">
        <f>CP385</f>
        <v/>
      </c>
      <c r="BC385" s="813"/>
      <c r="BD385" s="197">
        <f>CR385</f>
        <v/>
      </c>
      <c r="BE385" s="121">
        <f>CS385</f>
        <v/>
      </c>
      <c r="BF385" s="122">
        <f>CT385*60</f>
        <v/>
      </c>
      <c r="BG385" s="121">
        <f>BE385</f>
        <v/>
      </c>
      <c r="BH385" s="122">
        <f>CU385*60</f>
        <v/>
      </c>
      <c r="BI385" s="122">
        <f>CV385</f>
        <v/>
      </c>
      <c r="BJ385" s="117"/>
      <c r="BK385" s="812">
        <f>Overview!$E$7</f>
        <v/>
      </c>
      <c r="BL385" s="117"/>
      <c r="BM385" s="836">
        <f>CW385</f>
        <v/>
      </c>
      <c r="BN385" s="812">
        <f>Overview!$P$153</f>
        <v/>
      </c>
      <c r="BO385" s="117" t="inlineStr">
        <is>
          <t>Revisar: la misma frecuencia aparece con varios canales en esta banda (18050 / 18300 / 18525)</t>
        </is>
      </c>
      <c r="BP385" s="117"/>
      <c r="BQ385" s="115"/>
      <c r="BR385" s="1478"/>
      <c r="BS385" s="1548"/>
      <c r="BT385" s="2127" t="inlineStr">
        <is>
          <t>LTE CATM1</t>
        </is>
      </c>
      <c r="BU385" s="2089" t="inlineStr">
        <is>
          <t>FDD1</t>
        </is>
      </c>
      <c r="BV385" s="430">
        <f>Overview!$H$30</f>
        <v/>
      </c>
      <c r="BW385" s="2010"/>
      <c r="BX385" s="1872"/>
      <c r="BY385" s="2132"/>
      <c r="BZ385" s="2131">
        <f>IF(COUNT('Conducted LTE CATM1'!$AH$3:$AH$265)=0,15,INDEX('Conducted LTE CATM1'!$M$3:$M$265,MATCH(MAX('Conducted LTE CATM1'!$AH$3:$AH$265),'Conducted LTE CATM1'!$AH$3:$AH$265,0)))</f>
        <v>15</v>
      </c>
      <c r="CA385" s="468" t="inlineStr">
        <is>
          <t>Front Face</t>
        </is>
      </c>
      <c r="CB385" s="201">
        <v>25</v>
      </c>
      <c r="CC385" s="1059">
        <f>IF(COUNT('Conducted LTE CATM1'!$AH$3:$AH$265)=0,18300,INDEX('Conducted LTE CATM1'!$T$3:$T$265,MATCH(MAX('Conducted LTE CATM1'!$AH$3:$AH$265),'Conducted LTE CATM1'!$AH$3:$AH$265,0)))</f>
        <v>18300</v>
      </c>
      <c r="CD385" s="1059">
        <f>IF(COUNT('Conducted LTE CATM1'!$AH$3:$AH$265)=0,1950,INDEX('Conducted LTE CATM1'!$U$3:$U$265,MATCH(MAX('Conducted LTE CATM1'!$AH$3:$AH$265),'Conducted LTE CATM1'!$AH$3:$AH$265,0)))</f>
        <v>1950</v>
      </c>
      <c r="CE385" s="1874"/>
      <c r="CF385" s="1874"/>
      <c r="CG385" s="388" t="str">
        <f>IF(OR($BY$291="",$BY$291=""),"",$BY$291)</f>
        <v/>
      </c>
      <c r="CH385" s="388">
        <f>BZ385</f>
        <v/>
      </c>
      <c r="CI385" s="388">
        <f>CA385</f>
        <v/>
      </c>
      <c r="CJ385" s="2046"/>
      <c r="CK385" s="2042"/>
      <c r="CL385" s="212">
        <f>IF(CF385=""," ",IF(ABS(CE385-CF385)&lt;=0.125,"Valid","Not valid"))</f>
        <v/>
      </c>
      <c r="CM385" s="213">
        <f> IF(CE385="","",IF(AND(CE385&lt;&gt;"",CF385=""),IF(CE385&gt;=1,"Medir+Sig Max","No"),IF(CF385&lt;&gt;"",IF(CF385&gt;=1,"Medir+Sig Max","No"),"")))</f>
        <v/>
      </c>
      <c r="CN385" s="1794"/>
      <c r="CO385" s="221">
        <f>IF(CK385="",IF(AND(CE385="",CF385=""),"",IF(CF385="",IF(DE385&gt;1,ROUND(DE385*CE385,3),CE385),IF(DE385&gt;1,ROUND(DE385*CF385,3),CF385))),IF(AND(CE385="",CF385=""),"",IF(CF385="",IF(DE385&gt;1,ROUND(DE385*CE385*(1/(CK385)),3),CE385*(1/(CK385))),IF(DE385&gt;1,ROUND(DE385*CF385*(1/(CK385)),3),CF385*(1/(CK385))))))</f>
        <v/>
      </c>
      <c r="CP385" s="2048">
        <f>IF(COUNTIF(Overview!K12:K14,TRUE)&gt;0,2,IF(COUNTIF(Overview!L12:L14,TRUE)&gt;0,4,0))</f>
        <v/>
      </c>
      <c r="CQ385" s="1473">
        <f>IF(CO385="","",IF(CO385&gt;CP385,"Fail","Pass"))</f>
        <v/>
      </c>
      <c r="CR385" s="1482"/>
      <c r="CS385" s="1566">
        <f>MyTimestamp(CO385)</f>
        <v/>
      </c>
      <c r="CT385" s="1535">
        <f>IF(CE385="",0,15)+IF(CF385="",0,15)</f>
        <v/>
      </c>
      <c r="CU385" s="1536">
        <f>IF(CT385=0,0,2)</f>
        <v/>
      </c>
      <c r="CV385" s="861"/>
      <c r="CW385" s="861"/>
      <c r="CX385" s="2038"/>
      <c r="CY385" s="2050"/>
      <c r="CZ385" s="1545">
        <f>10^(CJ385/20)*100-100</f>
        <v/>
      </c>
      <c r="DA385" s="1333"/>
      <c r="DB385" s="710"/>
      <c r="DC385" s="779">
        <f>IF(DA385="","",10^(DA385/10))</f>
        <v/>
      </c>
      <c r="DD385" s="1379">
        <f>IF(ISNUMBER(DB385)=FALSE,"",10^(DB385/10))</f>
        <v/>
      </c>
      <c r="DE385" s="1545">
        <f>IF(AND(ISNUMBER(DC385),ISNUMBER(DD385)),IF(DC385/DD385&gt;1,ROUND((DC385)/DD385,3),1),1)</f>
        <v/>
      </c>
      <c r="DF385" s="1541"/>
      <c r="DG385" s="1541"/>
      <c r="DH385" s="1541"/>
      <c r="DI385" s="1541"/>
      <c r="DJ385" s="1541"/>
      <c r="DK385" s="1541"/>
      <c r="DL385" s="1541"/>
      <c r="DM385" s="1541"/>
      <c r="DN385" s="1541"/>
      <c r="DO385" s="1541"/>
      <c r="DP385" s="1541"/>
      <c r="DQ385" s="1541"/>
      <c r="DR385" s="1541"/>
    </row>
    <row r="386" ht="12.75" x14ac:dyDescent="0.2">
      <c r="A386" s="1541"/>
      <c r="B386" s="1541"/>
      <c r="C386"/>
      <c r="D386" s="130">
        <f>IF(BX$369="Close to Ear","EN 62209-1","EN 62209-2")</f>
        <v/>
      </c>
      <c r="E386" s="130">
        <f>IF(CG386="Close to Ear","2016","2010/A1:2019")</f>
        <v/>
      </c>
      <c r="F386" s="1488" t="inlineStr">
        <is>
          <t>5.3</t>
        </is>
      </c>
      <c r="G386" s="1497"/>
      <c r="H386" s="120">
        <f>BV386</f>
        <v/>
      </c>
      <c r="I386" s="120">
        <f>BW386</f>
        <v/>
      </c>
      <c r="J386" s="687" t="inlineStr">
        <is>
          <t>Cat M1</t>
        </is>
      </c>
      <c r="K386" s="194" t="inlineStr">
        <is>
          <t>FDD1</t>
        </is>
      </c>
      <c r="L386" s="115"/>
      <c r="M386" s="120">
        <v>15</v>
      </c>
      <c r="N386" s="119" t="inlineStr">
        <is>
          <t>16QAM</t>
        </is>
      </c>
      <c r="O386" s="131"/>
      <c r="P386" s="6597">
        <v>0</v>
      </c>
      <c r="Q386" s="131">
        <v>3</v>
      </c>
      <c r="R386" s="131">
        <v>0</v>
      </c>
      <c r="S386" s="120"/>
      <c r="T386" s="120">
        <v>18300</v>
      </c>
      <c r="U386" s="120">
        <v>1950</v>
      </c>
      <c r="V386" s="119"/>
      <c r="W386" s="197"/>
      <c r="X386" s="119"/>
      <c r="Y386" s="119"/>
      <c r="Z386" s="119"/>
      <c r="AA386" s="115"/>
      <c r="AB386" s="115"/>
      <c r="AC386" s="689">
        <f>IF(OR(BX$369="Close to Ear",BX$369="Close to Head"),"Head",IF(BX$369="Extremity","Extremity","Body"))</f>
        <v/>
      </c>
      <c r="AD386" s="690">
        <f>CA386</f>
        <v/>
      </c>
      <c r="AE386" s="688">
        <f>CB386</f>
        <v/>
      </c>
      <c r="AF386" s="115"/>
      <c r="AG386" s="808">
        <f>IF(AZ386="","N/A",IF(CQ386="Pass","P","F"))</f>
        <v/>
      </c>
      <c r="AH386" s="129"/>
      <c r="AI386" s="129"/>
      <c r="AJ386" s="129"/>
      <c r="AK386" s="119"/>
      <c r="AL386" s="115"/>
      <c r="AM386" s="119"/>
      <c r="AN386" s="119"/>
      <c r="AO386" s="692"/>
      <c r="AP386" s="692"/>
      <c r="AQ386" s="692"/>
      <c r="AR386" s="692"/>
      <c r="AS386" s="692"/>
      <c r="AT386" s="691">
        <f>CE386</f>
        <v/>
      </c>
      <c r="AU386" s="691">
        <f>CF386</f>
        <v/>
      </c>
      <c r="AV386" s="813"/>
      <c r="AW386" s="813"/>
      <c r="AX386" s="197">
        <f>CZ386</f>
        <v/>
      </c>
      <c r="AY386" s="197">
        <f>DE386</f>
        <v/>
      </c>
      <c r="AZ386" s="3379">
        <f>CO386</f>
        <v/>
      </c>
      <c r="BA386" s="3380"/>
      <c r="BB386" s="197">
        <f>CP386</f>
        <v/>
      </c>
      <c r="BC386" s="813"/>
      <c r="BD386" s="197">
        <f>CR386</f>
        <v/>
      </c>
      <c r="BE386" s="121">
        <f>CS386</f>
        <v/>
      </c>
      <c r="BF386" s="122">
        <f>CT386*60</f>
        <v/>
      </c>
      <c r="BG386" s="121">
        <f>BE386</f>
        <v/>
      </c>
      <c r="BH386" s="122">
        <f>CU386*60</f>
        <v/>
      </c>
      <c r="BI386" s="122">
        <f>CV386</f>
        <v/>
      </c>
      <c r="BJ386" s="117"/>
      <c r="BK386" s="812">
        <f>Overview!$E$7</f>
        <v/>
      </c>
      <c r="BL386" s="117"/>
      <c r="BM386" s="836">
        <f>CW386</f>
        <v/>
      </c>
      <c r="BN386" s="812">
        <f>Overview!$P$153</f>
        <v/>
      </c>
      <c r="BO386" s="117" t="inlineStr">
        <is>
          <t>Revisar: la misma frecuencia aparece con varios canales en esta banda (18050 / 18300 / 18525)</t>
        </is>
      </c>
      <c r="BP386" s="117"/>
      <c r="BQ386" s="115"/>
      <c r="BR386" s="1478"/>
      <c r="BS386" s="1548"/>
      <c r="BT386" s="2127" t="inlineStr">
        <is>
          <t>LTE CATM1</t>
        </is>
      </c>
      <c r="BU386" s="2089" t="inlineStr">
        <is>
          <t>FDD1</t>
        </is>
      </c>
      <c r="BV386" s="430">
        <f>Overview!$H$30</f>
        <v/>
      </c>
      <c r="BW386" s="2010"/>
      <c r="BX386" s="1872"/>
      <c r="BY386" s="2132"/>
      <c r="BZ386" s="2131">
        <f>IF(COUNT('Conducted LTE CATM1'!$AH$3:$AH$265)=0,15,INDEX('Conducted LTE CATM1'!$M$3:$M$265,MATCH(MAX('Conducted LTE CATM1'!$AH$3:$AH$265),'Conducted LTE CATM1'!$AH$3:$AH$265,0)))</f>
        <v>15</v>
      </c>
      <c r="CA386" s="468" t="inlineStr">
        <is>
          <t>Accesorio 1: Funda</t>
        </is>
      </c>
      <c r="CB386" s="201">
        <v>0</v>
      </c>
      <c r="CC386" s="1059">
        <f>IF(COUNT('Conducted LTE CATM1'!$AH$3:$AH$265)=0,18300,INDEX('Conducted LTE CATM1'!$T$3:$T$265,MATCH(MAX('Conducted LTE CATM1'!$AH$3:$AH$265),'Conducted LTE CATM1'!$AH$3:$AH$265,0)))</f>
        <v>18300</v>
      </c>
      <c r="CD386" s="1059">
        <f>IF(COUNT('Conducted LTE CATM1'!$AH$3:$AH$265)=0,1950,INDEX('Conducted LTE CATM1'!$U$3:$U$265,MATCH(MAX('Conducted LTE CATM1'!$AH$3:$AH$265),'Conducted LTE CATM1'!$AH$3:$AH$265,0)))</f>
        <v>1950</v>
      </c>
      <c r="CE386" s="1874"/>
      <c r="CF386" s="1874"/>
      <c r="CG386" s="388" t="str">
        <f>IF(OR($BY$291="",$BY$291=""),"",$BY$291)</f>
        <v/>
      </c>
      <c r="CH386" s="388">
        <f>BZ386</f>
        <v/>
      </c>
      <c r="CI386" s="388">
        <f>CA386</f>
        <v/>
      </c>
      <c r="CJ386" s="2046"/>
      <c r="CK386" s="2042"/>
      <c r="CL386" s="212">
        <f>IF(CF386=""," ",IF(ABS(CE386-CF386)&lt;=0.125,"Valid","Not valid"))</f>
        <v/>
      </c>
      <c r="CM386" s="213">
        <f> IF(CE386="","",IF(AND(CE386&lt;&gt;"",CF386=""),IF(CE386&gt;=1,"Medir+Sig Max","No"),IF(CF386&lt;&gt;"",IF(CF386&gt;=1,"Medir+Sig Max","No"),"")))</f>
        <v/>
      </c>
      <c r="CN386" s="1794"/>
      <c r="CO386" s="221">
        <f>IF(CK386="",IF(AND(CE386="",CF386=""),"",IF(CF386="",IF(DE386&gt;1,ROUND(DE386*CE386,3),CE386),IF(DE386&gt;1,ROUND(DE386*CF386,3),CF386))),IF(AND(CE386="",CF386=""),"",IF(CF386="",IF(DE386&gt;1,ROUND(DE386*CE386*(1/(CK386)),3),CE386*(1/(CK386))),IF(DE386&gt;1,ROUND(DE386*CF386*(1/(CK386)),3),CF386*(1/(CK386))))))</f>
        <v/>
      </c>
      <c r="CP386" s="2048">
        <f>IF(COUNTIF(Overview!K12:K14,TRUE)&gt;0,2,IF(COUNTIF(Overview!L12:L14,TRUE)&gt;0,4,0))</f>
        <v/>
      </c>
      <c r="CQ386" s="1473">
        <f>IF(CO386="","",IF(CO386&gt;CP386,"Fail","Pass"))</f>
        <v/>
      </c>
      <c r="CR386" s="1482"/>
      <c r="CS386" s="1566">
        <f>MyTimestamp(CO386)</f>
        <v/>
      </c>
      <c r="CT386" s="1535">
        <f>IF(CE386="",0,15)+IF(CF386="",0,15)</f>
        <v/>
      </c>
      <c r="CU386" s="1536">
        <f>IF(CT386=0,0,2)</f>
        <v/>
      </c>
      <c r="CV386" s="861"/>
      <c r="CW386" s="861"/>
      <c r="CX386" s="2038"/>
      <c r="CY386" s="2050"/>
      <c r="CZ386" s="1545">
        <f>10^(CJ386/20)*100-100</f>
        <v/>
      </c>
      <c r="DA386" s="1333"/>
      <c r="DB386" s="710"/>
      <c r="DC386" s="779">
        <f>IF(DA386="","",10^(DA386/10))</f>
        <v/>
      </c>
      <c r="DD386" s="1379">
        <f>IF(ISNUMBER(DB386)=FALSE,"",10^(DB386/10))</f>
        <v/>
      </c>
      <c r="DE386" s="1545">
        <f>IF(AND(ISNUMBER(DC386),ISNUMBER(DD386)),IF(DC386/DD386&gt;1,ROUND((DC386)/DD386,3),1),1)</f>
        <v/>
      </c>
      <c r="DF386" s="1541"/>
      <c r="DG386" s="1541"/>
      <c r="DH386" s="1541"/>
      <c r="DI386" s="1541"/>
      <c r="DJ386" s="1541"/>
      <c r="DK386" s="1541"/>
      <c r="DL386" s="1541"/>
      <c r="DM386" s="1541"/>
      <c r="DN386" s="1541"/>
      <c r="DO386" s="1541"/>
      <c r="DP386" s="1541"/>
      <c r="DQ386" s="1541"/>
      <c r="DR386" s="1541"/>
    </row>
    <row r="387" ht="12.75" x14ac:dyDescent="0.2">
      <c r="A387" s="1541"/>
      <c r="B387" s="1541"/>
      <c r="C387"/>
      <c r="D387" s="130">
        <f>IF(BX$387="Close to Ear","EN 62209-1","EN 62209-2")</f>
        <v/>
      </c>
      <c r="E387" s="130">
        <f>IF(CG387="Close to Ear","2016","2010/A1:2019")</f>
        <v/>
      </c>
      <c r="F387" s="1488" t="inlineStr">
        <is>
          <t>5.3</t>
        </is>
      </c>
      <c r="G387" s="1497"/>
      <c r="H387" s="120">
        <f>BV387</f>
        <v/>
      </c>
      <c r="I387" s="120">
        <f>BW387</f>
        <v/>
      </c>
      <c r="J387" s="687" t="inlineStr">
        <is>
          <t>Cat M1</t>
        </is>
      </c>
      <c r="K387" s="194" t="inlineStr">
        <is>
          <t>FDD1</t>
        </is>
      </c>
      <c r="L387" s="115"/>
      <c r="M387" s="120">
        <v>15</v>
      </c>
      <c r="N387" s="119" t="inlineStr">
        <is>
          <t>16QAM</t>
        </is>
      </c>
      <c r="O387" s="131"/>
      <c r="P387" s="6597">
        <v>0</v>
      </c>
      <c r="Q387" s="131">
        <v>3</v>
      </c>
      <c r="R387" s="131">
        <v>0</v>
      </c>
      <c r="S387" s="120"/>
      <c r="T387" s="120">
        <v>18300</v>
      </c>
      <c r="U387" s="120">
        <v>1950</v>
      </c>
      <c r="V387" s="119"/>
      <c r="W387" s="197"/>
      <c r="X387" s="119"/>
      <c r="Y387" s="119"/>
      <c r="Z387" s="119"/>
      <c r="AA387" s="115"/>
      <c r="AB387" s="115"/>
      <c r="AC387" s="689">
        <f>IF(OR(BX$387="Close to Ear",BX$387="Close to Head"),"Head",IF(BX$387="Extremity","Extremity","Body"))</f>
        <v/>
      </c>
      <c r="AD387" s="690">
        <f>CA387</f>
        <v/>
      </c>
      <c r="AE387" s="688">
        <f>CB387</f>
        <v/>
      </c>
      <c r="AF387" s="115"/>
      <c r="AG387" s="808">
        <f>IF(AZ387="","N/A",IF(CQ387="Pass","P","F"))</f>
        <v/>
      </c>
      <c r="AH387" s="129"/>
      <c r="AI387" s="129"/>
      <c r="AJ387" s="129"/>
      <c r="AK387" s="119"/>
      <c r="AL387" s="115"/>
      <c r="AM387" s="119"/>
      <c r="AN387" s="119"/>
      <c r="AO387" s="692"/>
      <c r="AP387" s="692"/>
      <c r="AQ387" s="692"/>
      <c r="AR387" s="692"/>
      <c r="AS387" s="692"/>
      <c r="AT387" s="691">
        <f>CE387</f>
        <v/>
      </c>
      <c r="AU387" s="691">
        <f>CF387</f>
        <v/>
      </c>
      <c r="AV387" s="813"/>
      <c r="AW387" s="813"/>
      <c r="AX387" s="197">
        <f>CZ387</f>
        <v/>
      </c>
      <c r="AY387" s="197">
        <f>DE387</f>
        <v/>
      </c>
      <c r="AZ387" s="3379">
        <f>CO387</f>
        <v/>
      </c>
      <c r="BA387" s="3380"/>
      <c r="BB387" s="197">
        <f>CP387</f>
        <v/>
      </c>
      <c r="BC387" s="813"/>
      <c r="BD387" s="197">
        <f>CR387</f>
        <v/>
      </c>
      <c r="BE387" s="121">
        <f>CS387</f>
        <v/>
      </c>
      <c r="BF387" s="122">
        <f>CT387*60</f>
        <v/>
      </c>
      <c r="BG387" s="121">
        <f>BE387</f>
        <v/>
      </c>
      <c r="BH387" s="122">
        <f>CU387*60</f>
        <v/>
      </c>
      <c r="BI387" s="122">
        <f>CV387</f>
        <v/>
      </c>
      <c r="BJ387" s="117"/>
      <c r="BK387" s="812">
        <f>Overview!$E$7</f>
        <v/>
      </c>
      <c r="BL387" s="117"/>
      <c r="BM387" s="836">
        <f>CW387</f>
        <v/>
      </c>
      <c r="BN387" s="812">
        <f>Overview!$P$153</f>
        <v/>
      </c>
      <c r="BO387" s="117" t="inlineStr">
        <is>
          <t>Revisar: la misma frecuencia aparece con varios canales en esta banda (18050 / 18300 / 18525)</t>
        </is>
      </c>
      <c r="BP387" s="117"/>
      <c r="BQ387" s="115"/>
      <c r="BR387" s="1478"/>
      <c r="BS387" s="1548"/>
      <c r="BT387" s="2126" t="inlineStr">
        <is>
          <t>LTE CATM1</t>
        </is>
      </c>
      <c r="BU387" s="1871" t="inlineStr">
        <is>
          <t>FDD1</t>
        </is>
      </c>
      <c r="BV387" s="428">
        <f>Overview!$H$31</f>
        <v/>
      </c>
      <c r="BW387" s="2033"/>
      <c r="BX387" s="8327" t="inlineStr">
        <is>
          <t>Close to ear</t>
        </is>
      </c>
      <c r="BY387" s="464"/>
      <c r="BZ387" s="1720">
        <f>IF(COUNT('Conducted LTE CATM1'!$AH$3:$AH$265)=0,15,INDEX('Conducted LTE CATM1'!$M$3:$M$265,MATCH(MAX('Conducted LTE CATM1'!$AH$3:$AH$265),'Conducted LTE CATM1'!$AH$3:$AH$265,0)))</f>
        <v>15</v>
      </c>
      <c r="CA387" s="2088" t="inlineStr">
        <is>
          <t>Left Cheek</t>
        </is>
      </c>
      <c r="CB387" s="202">
        <v>0</v>
      </c>
      <c r="CC387" s="1680">
        <f>IF(COUNT('Conducted LTE CATM1'!$AH$3:$AH$265)=0,18300,INDEX('Conducted LTE CATM1'!$T$3:$T$265,MATCH(MAX('Conducted LTE CATM1'!$AH$3:$AH$265),'Conducted LTE CATM1'!$AH$3:$AH$265,0)))</f>
        <v>18300</v>
      </c>
      <c r="CD387" s="1680">
        <f>IF(COUNT('Conducted LTE CATM1'!$AH$3:$AH$265)=0,1950,INDEX('Conducted LTE CATM1'!$U$3:$U$265,MATCH(MAX('Conducted LTE CATM1'!$AH$3:$AH$265),'Conducted LTE CATM1'!$AH$3:$AH$265,0)))</f>
        <v>1950</v>
      </c>
      <c r="CE387" s="1522"/>
      <c r="CF387" s="1522"/>
      <c r="CG387" s="386" t="str">
        <f>IF(OR($BY$291="",$BY$291=""),"",$BY$291)</f>
        <v/>
      </c>
      <c r="CH387" s="386">
        <f>BZ387</f>
        <v/>
      </c>
      <c r="CI387" s="386">
        <f>CA387</f>
        <v/>
      </c>
      <c r="CJ387" s="1526"/>
      <c r="CK387" s="2036"/>
      <c r="CL387" s="203">
        <f>IF(CF387=""," ",IF(ABS(CE387-CF387)&lt;=0.125,"Valid","Not valid"))</f>
        <v/>
      </c>
      <c r="CM387" s="204">
        <f> IF(CE387="","",IF(AND(CE387&lt;&gt;"",CF387=""),IF(CE387&gt;=1,"Medir+Sig Max","No"),IF(CF387&lt;&gt;"",IF(CF387&gt;=1,"Medir+Sig Max","No"),"")))</f>
        <v/>
      </c>
      <c r="CN387" s="1798"/>
      <c r="CO387" s="219">
        <f>IF(CK387="",IF(AND(CE387="",CF387=""),"",IF(CF387="",IF(DE387&gt;1,ROUND(DE387*CE387,3),CE387),IF(DE387&gt;1,ROUND(DE387*CF387,3),CF387))),IF(AND(CE387="",CF387=""),"",IF(CF387="",IF(DE387&gt;1,ROUND(DE387*CE387*(1/(CK387)),3),CE387*(1/(CK387))),IF(DE387&gt;1,ROUND(DE387*CF387*(1/(CK387)),3),CF387*(1/(CK387))))))</f>
        <v/>
      </c>
      <c r="CP387" s="2037">
        <f>IF(COUNTIF(Overview!K12:K14,TRUE)&gt;0,2,IF(COUNTIF(Overview!L12:L14,TRUE)&gt;0,4,0))</f>
        <v/>
      </c>
      <c r="CQ387" s="1471">
        <f>IF(CO387="","",IF(CO387&gt;CP387,"Fail","Pass"))</f>
        <v/>
      </c>
      <c r="CR387" s="1480"/>
      <c r="CS387" s="1564">
        <f>MyTimestamp(CO387)</f>
        <v/>
      </c>
      <c r="CT387" s="1529">
        <f>IF(CE387="",0,15)+IF(CF387="",0,15)</f>
        <v/>
      </c>
      <c r="CU387" s="1530">
        <f>IF(CT387=0,0,2)</f>
        <v/>
      </c>
      <c r="CV387" s="862"/>
      <c r="CW387" s="862"/>
      <c r="CX387" s="2038"/>
      <c r="CY387" s="2039"/>
      <c r="CZ387" s="1542">
        <f>10^(CJ387/20)*100-100</f>
        <v/>
      </c>
      <c r="DA387" s="1330"/>
      <c r="DB387" s="708"/>
      <c r="DC387" s="776">
        <f>IF(DA387="","",10^(DA387/10))</f>
        <v/>
      </c>
      <c r="DD387" s="1376">
        <f>IF(ISNUMBER(DB387)=FALSE,"",10^(DB387/10))</f>
        <v/>
      </c>
      <c r="DE387" s="1542">
        <f>IF(AND(ISNUMBER(DC387),ISNUMBER(DD387)),IF(DC387/DD387&gt;1,ROUND((DC387)/DD387,3),1),1)</f>
        <v/>
      </c>
      <c r="DF387" s="1670">
        <f>IF(ISNUMBER(CO387),IF(CO387&gt;=CP387*0.90625,"!!!MEASURE other two 1RB modes!!!  To include the results for these two additional RB modes please use any row below free (for example otehr band) and replace the information of each field (tech, band, freq, etc...) with the proper one",""),"")</f>
        <v/>
      </c>
      <c r="DG387" s="1541"/>
      <c r="DH387" s="1541"/>
      <c r="DI387" s="1541"/>
      <c r="DJ387" s="1541"/>
      <c r="DK387" s="1541"/>
      <c r="DL387" s="1541"/>
      <c r="DM387" s="1541"/>
      <c r="DN387" s="1541"/>
      <c r="DO387" s="1541"/>
      <c r="DP387" s="1541"/>
      <c r="DQ387" s="1541"/>
      <c r="DR387" s="1541"/>
    </row>
    <row r="388" ht="12.75" x14ac:dyDescent="0.2">
      <c r="A388" s="1541"/>
      <c r="B388" s="1541"/>
      <c r="C388"/>
      <c r="D388" s="130">
        <f>IF(BX$387="Close to Ear","EN 62209-1","EN 62209-2")</f>
        <v/>
      </c>
      <c r="E388" s="130">
        <f>IF(CG388="Close to Ear","2016","2010/A1:2019")</f>
        <v/>
      </c>
      <c r="F388" s="1488" t="inlineStr">
        <is>
          <t>5.3</t>
        </is>
      </c>
      <c r="G388" s="1497"/>
      <c r="H388" s="120">
        <f>BV388</f>
        <v/>
      </c>
      <c r="I388" s="120">
        <f>BW388</f>
        <v/>
      </c>
      <c r="J388" s="687" t="inlineStr">
        <is>
          <t>Cat M1</t>
        </is>
      </c>
      <c r="K388" s="194" t="inlineStr">
        <is>
          <t>FDD1</t>
        </is>
      </c>
      <c r="L388" s="115"/>
      <c r="M388" s="120">
        <v>15</v>
      </c>
      <c r="N388" s="119" t="inlineStr">
        <is>
          <t>16QAM</t>
        </is>
      </c>
      <c r="O388" s="131"/>
      <c r="P388" s="6597">
        <v>0</v>
      </c>
      <c r="Q388" s="131">
        <v>3</v>
      </c>
      <c r="R388" s="131">
        <v>0</v>
      </c>
      <c r="S388" s="120"/>
      <c r="T388" s="120">
        <v>18300</v>
      </c>
      <c r="U388" s="120">
        <v>1950</v>
      </c>
      <c r="V388" s="119"/>
      <c r="W388" s="197"/>
      <c r="X388" s="119"/>
      <c r="Y388" s="119"/>
      <c r="Z388" s="119"/>
      <c r="AA388" s="115"/>
      <c r="AB388" s="115"/>
      <c r="AC388" s="689">
        <f>IF(OR(BX$387="Close to Ear",BX$387="Close to Head"),"Head",IF(BX$387="Extremity","Extremity","Body"))</f>
        <v/>
      </c>
      <c r="AD388" s="690">
        <f>CA388</f>
        <v/>
      </c>
      <c r="AE388" s="688">
        <f>CB388</f>
        <v/>
      </c>
      <c r="AF388" s="115"/>
      <c r="AG388" s="808">
        <f>IF(AZ388="","N/A",IF(CQ388="Pass","P","F"))</f>
        <v/>
      </c>
      <c r="AH388" s="129"/>
      <c r="AI388" s="129"/>
      <c r="AJ388" s="129"/>
      <c r="AK388" s="119"/>
      <c r="AL388" s="115"/>
      <c r="AM388" s="119"/>
      <c r="AN388" s="119"/>
      <c r="AO388" s="692"/>
      <c r="AP388" s="692"/>
      <c r="AQ388" s="692"/>
      <c r="AR388" s="692"/>
      <c r="AS388" s="692"/>
      <c r="AT388" s="691">
        <f>CE388</f>
        <v/>
      </c>
      <c r="AU388" s="691">
        <f>CF388</f>
        <v/>
      </c>
      <c r="AV388" s="813"/>
      <c r="AW388" s="813"/>
      <c r="AX388" s="197">
        <f>CZ388</f>
        <v/>
      </c>
      <c r="AY388" s="197">
        <f>DE388</f>
        <v/>
      </c>
      <c r="AZ388" s="3379">
        <f>CO388</f>
        <v/>
      </c>
      <c r="BA388" s="3380"/>
      <c r="BB388" s="197">
        <f>CP388</f>
        <v/>
      </c>
      <c r="BC388" s="813"/>
      <c r="BD388" s="197">
        <f>CR388</f>
        <v/>
      </c>
      <c r="BE388" s="121">
        <f>CS388</f>
        <v/>
      </c>
      <c r="BF388" s="122">
        <f>CT388*60</f>
        <v/>
      </c>
      <c r="BG388" s="121">
        <f>BE388</f>
        <v/>
      </c>
      <c r="BH388" s="122">
        <f>CU388*60</f>
        <v/>
      </c>
      <c r="BI388" s="122">
        <f>CV388</f>
        <v/>
      </c>
      <c r="BJ388" s="117"/>
      <c r="BK388" s="812">
        <f>Overview!$E$7</f>
        <v/>
      </c>
      <c r="BL388" s="117"/>
      <c r="BM388" s="836">
        <f>CW388</f>
        <v/>
      </c>
      <c r="BN388" s="812">
        <f>Overview!$P$153</f>
        <v/>
      </c>
      <c r="BO388" s="117" t="inlineStr">
        <is>
          <t>Revisar: la misma frecuencia aparece con varios canales en esta banda (18050 / 18300 / 18525)</t>
        </is>
      </c>
      <c r="BP388" s="117"/>
      <c r="BQ388" s="115"/>
      <c r="BR388" s="1478"/>
      <c r="BS388" s="1548"/>
      <c r="BT388" s="2127" t="inlineStr">
        <is>
          <t>LTE CATM1</t>
        </is>
      </c>
      <c r="BU388" s="2089" t="inlineStr">
        <is>
          <t>FDD1</t>
        </is>
      </c>
      <c r="BV388" s="430">
        <f>Overview!$H$31</f>
        <v/>
      </c>
      <c r="BW388" s="2010"/>
      <c r="BX388" s="2089"/>
      <c r="BY388" s="469"/>
      <c r="BZ388" s="1721">
        <f>IF(COUNT('Conducted LTE CATM1'!$AH$3:$AH$265)=0,15,INDEX('Conducted LTE CATM1'!$M$3:$M$265,MATCH(MAX('Conducted LTE CATM1'!$AH$3:$AH$265),'Conducted LTE CATM1'!$AH$3:$AH$265,0)))</f>
        <v>15</v>
      </c>
      <c r="CA388" s="2091" t="inlineStr">
        <is>
          <t>Left Tilt</t>
        </is>
      </c>
      <c r="CB388" s="200">
        <v>0</v>
      </c>
      <c r="CC388" s="1681">
        <f>IF(COUNT('Conducted LTE CATM1'!$AH$3:$AH$265)=0,18300,INDEX('Conducted LTE CATM1'!$T$3:$T$265,MATCH(MAX('Conducted LTE CATM1'!$AH$3:$AH$265),'Conducted LTE CATM1'!$AH$3:$AH$265,0)))</f>
        <v>18300</v>
      </c>
      <c r="CD388" s="1681">
        <f>IF(COUNT('Conducted LTE CATM1'!$AH$3:$AH$265)=0,1950,INDEX('Conducted LTE CATM1'!$U$3:$U$265,MATCH(MAX('Conducted LTE CATM1'!$AH$3:$AH$265),'Conducted LTE CATM1'!$AH$3:$AH$265,0)))</f>
        <v>1950</v>
      </c>
      <c r="CE388" s="1523"/>
      <c r="CF388" s="1523"/>
      <c r="CG388" s="387" t="str">
        <f>IF(OR($BY$291="",$BY$291=""),"",$BY$291)</f>
        <v/>
      </c>
      <c r="CH388" s="387">
        <f>BZ388</f>
        <v/>
      </c>
      <c r="CI388" s="387">
        <f>CA388</f>
        <v/>
      </c>
      <c r="CJ388" s="1527"/>
      <c r="CK388" s="2042"/>
      <c r="CL388" s="206">
        <f>IF(CF388=""," ",IF(ABS(CE388-CF388)&lt;=0.125,"Valid","Not valid"))</f>
        <v/>
      </c>
      <c r="CM388" s="207">
        <f> IF(CE388="","",IF(AND(CE388&lt;&gt;"",CF388=""),IF(CE388&gt;=1,"Medir+Sig Max","No"),IF(CF388&lt;&gt;"",IF(CF388&gt;=1,"Medir+Sig Max","No"),"")))</f>
        <v/>
      </c>
      <c r="CN388" s="1787"/>
      <c r="CO388" s="220">
        <f>IF(CK388="",IF(AND(CE388="",CF388=""),"",IF(CF388="",IF(DE388&gt;1,ROUND(DE388*CE388,3),CE388),IF(DE388&gt;1,ROUND(DE388*CF388,3),CF388))),IF(AND(CE388="",CF388=""),"",IF(CF388="",IF(DE388&gt;1,ROUND(DE388*CE388*(1/(CK388)),3),CE388*(1/(CK388))),IF(DE388&gt;1,ROUND(DE388*CF388*(1/(CK388)),3),CF388*(1/(CK388))))))</f>
        <v/>
      </c>
      <c r="CP388" s="2043">
        <f>IF(COUNTIF(Overview!K12:K14,TRUE)&gt;0,2,IF(COUNTIF(Overview!L12:L14,TRUE)&gt;0,4,0))</f>
        <v/>
      </c>
      <c r="CQ388" s="1472">
        <f>IF(CO388="","",IF(CO388&gt;CP388,"Fail","Pass"))</f>
        <v/>
      </c>
      <c r="CR388" s="1481"/>
      <c r="CS388" s="1565">
        <f>MyTimestamp(CO388)</f>
        <v/>
      </c>
      <c r="CT388" s="1531">
        <f>IF(CE388="",0,15)+IF(CF388="",0,15)</f>
        <v/>
      </c>
      <c r="CU388" s="1532">
        <f>IF(CT388=0,0,2)</f>
        <v/>
      </c>
      <c r="CV388" s="859"/>
      <c r="CW388" s="859"/>
      <c r="CX388" s="2038"/>
      <c r="CY388" s="2044"/>
      <c r="CZ388" s="1543">
        <f>10^(CJ388/20)*100-100</f>
        <v/>
      </c>
      <c r="DA388" s="1331"/>
      <c r="DB388" s="709"/>
      <c r="DC388" s="777">
        <f>IF(DA388="","",10^(DA388/10))</f>
        <v/>
      </c>
      <c r="DD388" s="1377">
        <f>IF(ISNUMBER(DB388)=FALSE,"",10^(DB388/10))</f>
        <v/>
      </c>
      <c r="DE388" s="1543">
        <f>IF(AND(ISNUMBER(DC388),ISNUMBER(DD388)),IF(DC388/DD388&gt;1,ROUND((DC388)/DD388,3),1),1)</f>
        <v/>
      </c>
      <c r="DF388" s="1670">
        <f>IF(ISNUMBER(CO388),IF(CO388&gt;=CP388*0.90625,"!!!MEASURE other two 1RB modes!!!  To include the results for these two additional RB modes please use any row below free (for example otehr band) and replace the information of each field (tech, band, freq, etc...) with the proper one",""),"")</f>
        <v/>
      </c>
      <c r="DG388" s="1541"/>
      <c r="DH388" s="1541"/>
      <c r="DI388" s="1541"/>
      <c r="DJ388" s="1541"/>
      <c r="DK388" s="1541"/>
      <c r="DL388" s="1541"/>
      <c r="DM388" s="1541"/>
      <c r="DN388" s="1541"/>
      <c r="DO388" s="1541"/>
      <c r="DP388" s="1541"/>
      <c r="DQ388" s="1541"/>
      <c r="DR388" s="1541"/>
    </row>
    <row r="389" ht="12.75" x14ac:dyDescent="0.2">
      <c r="A389" s="1541"/>
      <c r="B389" s="1541"/>
      <c r="C389"/>
      <c r="D389" s="130">
        <f>IF(BX$387="Close to Ear","EN 62209-1","EN 62209-2")</f>
        <v/>
      </c>
      <c r="E389" s="130">
        <f>IF(CG389="Close to Ear","2016","2010/A1:2019")</f>
        <v/>
      </c>
      <c r="F389" s="1488" t="inlineStr">
        <is>
          <t>5.3</t>
        </is>
      </c>
      <c r="G389" s="1497"/>
      <c r="H389" s="120">
        <f>BV389</f>
        <v/>
      </c>
      <c r="I389" s="120">
        <f>BW389</f>
        <v/>
      </c>
      <c r="J389" s="687" t="inlineStr">
        <is>
          <t>Cat M1</t>
        </is>
      </c>
      <c r="K389" s="194" t="inlineStr">
        <is>
          <t>FDD1</t>
        </is>
      </c>
      <c r="L389" s="115"/>
      <c r="M389" s="120">
        <v>15</v>
      </c>
      <c r="N389" s="119" t="inlineStr">
        <is>
          <t>16QAM</t>
        </is>
      </c>
      <c r="O389" s="131"/>
      <c r="P389" s="6597">
        <v>0</v>
      </c>
      <c r="Q389" s="131">
        <v>3</v>
      </c>
      <c r="R389" s="131">
        <v>0</v>
      </c>
      <c r="S389" s="120"/>
      <c r="T389" s="120">
        <v>18300</v>
      </c>
      <c r="U389" s="120">
        <v>1950</v>
      </c>
      <c r="V389" s="119"/>
      <c r="W389" s="197"/>
      <c r="X389" s="119"/>
      <c r="Y389" s="119"/>
      <c r="Z389" s="119"/>
      <c r="AA389" s="115"/>
      <c r="AB389" s="115"/>
      <c r="AC389" s="689">
        <f>IF(OR(BX$387="Close to Ear",BX$387="Close to Head"),"Head",IF(BX$387="Extremity","Extremity","Body"))</f>
        <v/>
      </c>
      <c r="AD389" s="690">
        <f>CA389</f>
        <v/>
      </c>
      <c r="AE389" s="688">
        <f>CB389</f>
        <v/>
      </c>
      <c r="AF389" s="115"/>
      <c r="AG389" s="808">
        <f>IF(AZ389="","N/A",IF(CQ389="Pass","P","F"))</f>
        <v/>
      </c>
      <c r="AH389" s="129"/>
      <c r="AI389" s="129"/>
      <c r="AJ389" s="129"/>
      <c r="AK389" s="119"/>
      <c r="AL389" s="115"/>
      <c r="AM389" s="119"/>
      <c r="AN389" s="119"/>
      <c r="AO389" s="692"/>
      <c r="AP389" s="692"/>
      <c r="AQ389" s="692"/>
      <c r="AR389" s="692"/>
      <c r="AS389" s="692"/>
      <c r="AT389" s="691">
        <f>CE389</f>
        <v/>
      </c>
      <c r="AU389" s="691">
        <f>CF389</f>
        <v/>
      </c>
      <c r="AV389" s="813"/>
      <c r="AW389" s="813"/>
      <c r="AX389" s="197">
        <f>CZ389</f>
        <v/>
      </c>
      <c r="AY389" s="197">
        <f>DE389</f>
        <v/>
      </c>
      <c r="AZ389" s="3379">
        <f>CO389</f>
        <v/>
      </c>
      <c r="BA389" s="3380"/>
      <c r="BB389" s="197">
        <f>CP389</f>
        <v/>
      </c>
      <c r="BC389" s="813"/>
      <c r="BD389" s="197">
        <f>CR389</f>
        <v/>
      </c>
      <c r="BE389" s="121">
        <f>CS389</f>
        <v/>
      </c>
      <c r="BF389" s="122">
        <f>CT389*60</f>
        <v/>
      </c>
      <c r="BG389" s="121">
        <f>BE389</f>
        <v/>
      </c>
      <c r="BH389" s="122">
        <f>CU389*60</f>
        <v/>
      </c>
      <c r="BI389" s="122">
        <f>CV389</f>
        <v/>
      </c>
      <c r="BJ389" s="117"/>
      <c r="BK389" s="812">
        <f>Overview!$E$7</f>
        <v/>
      </c>
      <c r="BL389" s="117"/>
      <c r="BM389" s="836">
        <f>CW389</f>
        <v/>
      </c>
      <c r="BN389" s="812">
        <f>Overview!$P$153</f>
        <v/>
      </c>
      <c r="BO389" s="117" t="inlineStr">
        <is>
          <t>Revisar: la misma frecuencia aparece con varios canales en esta banda (18050 / 18300 / 18525)</t>
        </is>
      </c>
      <c r="BP389" s="117"/>
      <c r="BQ389" s="115"/>
      <c r="BR389" s="1478"/>
      <c r="BS389" s="1548"/>
      <c r="BT389" s="2127" t="inlineStr">
        <is>
          <t>LTE CATM1</t>
        </is>
      </c>
      <c r="BU389" s="2089" t="inlineStr">
        <is>
          <t>FDD1</t>
        </is>
      </c>
      <c r="BV389" s="430">
        <f>Overview!$H$31</f>
        <v/>
      </c>
      <c r="BW389" s="2010"/>
      <c r="BX389" s="2089"/>
      <c r="BY389" s="465"/>
      <c r="BZ389" s="1721">
        <f>IF(COUNT('Conducted LTE CATM1'!$AH$3:$AH$265)=0,15,INDEX('Conducted LTE CATM1'!$M$3:$M$265,MATCH(MAX('Conducted LTE CATM1'!$AH$3:$AH$265),'Conducted LTE CATM1'!$AH$3:$AH$265,0)))</f>
        <v>15</v>
      </c>
      <c r="CA389" s="2091" t="inlineStr">
        <is>
          <t>Right Cheek</t>
        </is>
      </c>
      <c r="CB389" s="200">
        <v>0</v>
      </c>
      <c r="CC389" s="1681">
        <f>IF(COUNT('Conducted LTE CATM1'!$AH$3:$AH$265)=0,18300,INDEX('Conducted LTE CATM1'!$T$3:$T$265,MATCH(MAX('Conducted LTE CATM1'!$AH$3:$AH$265),'Conducted LTE CATM1'!$AH$3:$AH$265,0)))</f>
        <v>18300</v>
      </c>
      <c r="CD389" s="1681">
        <f>IF(COUNT('Conducted LTE CATM1'!$AH$3:$AH$265)=0,1950,INDEX('Conducted LTE CATM1'!$U$3:$U$265,MATCH(MAX('Conducted LTE CATM1'!$AH$3:$AH$265),'Conducted LTE CATM1'!$AH$3:$AH$265,0)))</f>
        <v>1950</v>
      </c>
      <c r="CE389" s="1523"/>
      <c r="CF389" s="1523"/>
      <c r="CG389" s="387" t="str">
        <f>IF(OR($BY$291="",$BY$291=""),"",$BY$291)</f>
        <v/>
      </c>
      <c r="CH389" s="387">
        <f>BZ389</f>
        <v/>
      </c>
      <c r="CI389" s="387">
        <f>CA389</f>
        <v/>
      </c>
      <c r="CJ389" s="1527"/>
      <c r="CK389" s="2042"/>
      <c r="CL389" s="206">
        <f>IF(CF389=""," ",IF(ABS(CE389-CF389)&lt;=0.125,"Valid","Not valid"))</f>
        <v/>
      </c>
      <c r="CM389" s="207">
        <f> IF(CE389="","",IF(AND(CE389&lt;&gt;"",CF389=""),IF(CE389&gt;=1,"Medir+Sig Max","No"),IF(CF389&lt;&gt;"",IF(CF389&gt;=1,"Medir+Sig Max","No"),"")))</f>
        <v/>
      </c>
      <c r="CN389" s="1787"/>
      <c r="CO389" s="220">
        <f>IF(CK389="",IF(AND(CE389="",CF389=""),"",IF(CF389="",IF(DE389&gt;1,ROUND(DE389*CE389,3),CE389),IF(DE389&gt;1,ROUND(DE389*CF389,3),CF389))),IF(AND(CE389="",CF389=""),"",IF(CF389="",IF(DE389&gt;1,ROUND(DE389*CE389*(1/(CK389)),3),CE389*(1/(CK389))),IF(DE389&gt;1,ROUND(DE389*CF389*(1/(CK389)),3),CF389*(1/(CK389))))))</f>
        <v/>
      </c>
      <c r="CP389" s="2043">
        <f>IF(COUNTIF(Overview!K12:K14,TRUE)&gt;0,2,IF(COUNTIF(Overview!L12:L14,TRUE)&gt;0,4,0))</f>
        <v/>
      </c>
      <c r="CQ389" s="1472">
        <f>IF(CO389="","",IF(CO389&gt;CP389,"Fail","Pass"))</f>
        <v/>
      </c>
      <c r="CR389" s="1481"/>
      <c r="CS389" s="1565">
        <f>MyTimestamp(CO389)</f>
        <v/>
      </c>
      <c r="CT389" s="1531">
        <f>IF(CE389="",0,15)+IF(CF389="",0,15)</f>
        <v/>
      </c>
      <c r="CU389" s="1532">
        <f>IF(CT389=0,0,2)</f>
        <v/>
      </c>
      <c r="CV389" s="859"/>
      <c r="CW389" s="859"/>
      <c r="CX389" s="2038"/>
      <c r="CY389" s="2044"/>
      <c r="CZ389" s="1543">
        <f>10^(CJ389/20)*100-100</f>
        <v/>
      </c>
      <c r="DA389" s="1331"/>
      <c r="DB389" s="709"/>
      <c r="DC389" s="777">
        <f>IF(DA389="","",10^(DA389/10))</f>
        <v/>
      </c>
      <c r="DD389" s="1377">
        <f>IF(ISNUMBER(DB389)=FALSE,"",10^(DB389/10))</f>
        <v/>
      </c>
      <c r="DE389" s="1543">
        <f>IF(AND(ISNUMBER(DC389),ISNUMBER(DD389)),IF(DC389/DD389&gt;1,ROUND((DC389)/DD389,3),1),1)</f>
        <v/>
      </c>
      <c r="DF389" s="1670">
        <f>IF(ISNUMBER(CO389),IF(CO389&gt;=CP389*0.90625,"!!!MEASURE other two 1RB modes!!!  To include the results for these two additional RB modes please use any row below free (for example otehr band) and replace the information of each field (tech, band, freq, etc...) with the proper one",""),"")</f>
        <v/>
      </c>
      <c r="DG389" s="1541"/>
      <c r="DH389" s="1541"/>
      <c r="DI389" s="1541"/>
      <c r="DJ389" s="1541"/>
      <c r="DK389" s="1541"/>
      <c r="DL389" s="1541"/>
      <c r="DM389" s="1541"/>
      <c r="DN389" s="1541"/>
      <c r="DO389" s="1541"/>
      <c r="DP389" s="1541"/>
      <c r="DQ389" s="1541"/>
      <c r="DR389" s="1541"/>
    </row>
    <row r="390" ht="12.75" x14ac:dyDescent="0.2">
      <c r="A390" s="1541"/>
      <c r="B390" s="1541"/>
      <c r="C390"/>
      <c r="D390" s="130">
        <f>IF(BX$387="Close to Ear","EN 62209-1","EN 62209-2")</f>
        <v/>
      </c>
      <c r="E390" s="130">
        <f>IF(CG390="Close to Ear","2016","2010/A1:2019")</f>
        <v/>
      </c>
      <c r="F390" s="1488" t="inlineStr">
        <is>
          <t>5.3</t>
        </is>
      </c>
      <c r="G390" s="1497"/>
      <c r="H390" s="120">
        <f>BV390</f>
        <v/>
      </c>
      <c r="I390" s="120">
        <f>BW390</f>
        <v/>
      </c>
      <c r="J390" s="687" t="inlineStr">
        <is>
          <t>Cat M1</t>
        </is>
      </c>
      <c r="K390" s="194" t="inlineStr">
        <is>
          <t>FDD1</t>
        </is>
      </c>
      <c r="L390" s="115"/>
      <c r="M390" s="120">
        <v>15</v>
      </c>
      <c r="N390" s="119" t="inlineStr">
        <is>
          <t>16QAM</t>
        </is>
      </c>
      <c r="O390" s="131"/>
      <c r="P390" s="6597">
        <v>0</v>
      </c>
      <c r="Q390" s="131">
        <v>3</v>
      </c>
      <c r="R390" s="131">
        <v>0</v>
      </c>
      <c r="S390" s="120"/>
      <c r="T390" s="120">
        <v>18300</v>
      </c>
      <c r="U390" s="120">
        <v>1950</v>
      </c>
      <c r="V390" s="119"/>
      <c r="W390" s="197"/>
      <c r="X390" s="119"/>
      <c r="Y390" s="119"/>
      <c r="Z390" s="119"/>
      <c r="AA390" s="115"/>
      <c r="AB390" s="115"/>
      <c r="AC390" s="689">
        <f>IF(OR(BX$387="Close to Ear",BX$387="Close to Head"),"Head",IF(BX$387="Extremity","Extremity","Body"))</f>
        <v/>
      </c>
      <c r="AD390" s="690">
        <f>CA390</f>
        <v/>
      </c>
      <c r="AE390" s="688">
        <f>CB390</f>
        <v/>
      </c>
      <c r="AF390" s="115"/>
      <c r="AG390" s="808">
        <f>IF(AZ390="","N/A",IF(CQ390="Pass","P","F"))</f>
        <v/>
      </c>
      <c r="AH390" s="129"/>
      <c r="AI390" s="129"/>
      <c r="AJ390" s="129"/>
      <c r="AK390" s="119"/>
      <c r="AL390" s="115"/>
      <c r="AM390" s="119"/>
      <c r="AN390" s="119"/>
      <c r="AO390" s="692"/>
      <c r="AP390" s="692"/>
      <c r="AQ390" s="692"/>
      <c r="AR390" s="692"/>
      <c r="AS390" s="692"/>
      <c r="AT390" s="691">
        <f>CE390</f>
        <v/>
      </c>
      <c r="AU390" s="691">
        <f>CF390</f>
        <v/>
      </c>
      <c r="AV390" s="813"/>
      <c r="AW390" s="813"/>
      <c r="AX390" s="197">
        <f>CZ390</f>
        <v/>
      </c>
      <c r="AY390" s="197">
        <f>DE390</f>
        <v/>
      </c>
      <c r="AZ390" s="3379">
        <f>CO390</f>
        <v/>
      </c>
      <c r="BA390" s="3380"/>
      <c r="BB390" s="197">
        <f>CP390</f>
        <v/>
      </c>
      <c r="BC390" s="813"/>
      <c r="BD390" s="197">
        <f>CR390</f>
        <v/>
      </c>
      <c r="BE390" s="121">
        <f>CS390</f>
        <v/>
      </c>
      <c r="BF390" s="122">
        <f>CT390*60</f>
        <v/>
      </c>
      <c r="BG390" s="121">
        <f>BE390</f>
        <v/>
      </c>
      <c r="BH390" s="122">
        <f>CU390*60</f>
        <v/>
      </c>
      <c r="BI390" s="122">
        <f>CV390</f>
        <v/>
      </c>
      <c r="BJ390" s="117"/>
      <c r="BK390" s="812">
        <f>Overview!$E$7</f>
        <v/>
      </c>
      <c r="BL390" s="117"/>
      <c r="BM390" s="836">
        <f>CW390</f>
        <v/>
      </c>
      <c r="BN390" s="812">
        <f>Overview!$P$153</f>
        <v/>
      </c>
      <c r="BO390" s="117" t="inlineStr">
        <is>
          <t>Revisar: la misma frecuencia aparece con varios canales en esta banda (18050 / 18300 / 18525)</t>
        </is>
      </c>
      <c r="BP390" s="117"/>
      <c r="BQ390" s="115"/>
      <c r="BR390" s="1478"/>
      <c r="BS390" s="1548"/>
      <c r="BT390" s="2127" t="inlineStr">
        <is>
          <t>LTE CATM1</t>
        </is>
      </c>
      <c r="BU390" s="2089" t="inlineStr">
        <is>
          <t>FDD1</t>
        </is>
      </c>
      <c r="BV390" s="430">
        <f>Overview!$H$31</f>
        <v/>
      </c>
      <c r="BW390" s="2010"/>
      <c r="BX390" s="2089"/>
      <c r="BY390" s="465"/>
      <c r="BZ390" s="1721">
        <f>IF(COUNT('Conducted LTE CATM1'!$AH$3:$AH$265)=0,15,INDEX('Conducted LTE CATM1'!$M$3:$M$265,MATCH(MAX('Conducted LTE CATM1'!$AH$3:$AH$265),'Conducted LTE CATM1'!$AH$3:$AH$265,0)))</f>
        <v>15</v>
      </c>
      <c r="CA390" s="2091" t="inlineStr">
        <is>
          <t>Right Tilt</t>
        </is>
      </c>
      <c r="CB390" s="200">
        <v>0</v>
      </c>
      <c r="CC390" s="1681">
        <f>IF(COUNT('Conducted LTE CATM1'!$AH$3:$AH$265)=0,18300,INDEX('Conducted LTE CATM1'!$T$3:$T$265,MATCH(MAX('Conducted LTE CATM1'!$AH$3:$AH$265),'Conducted LTE CATM1'!$AH$3:$AH$265,0)))</f>
        <v>18300</v>
      </c>
      <c r="CD390" s="1681">
        <f>IF(COUNT('Conducted LTE CATM1'!$AH$3:$AH$265)=0,1950,INDEX('Conducted LTE CATM1'!$U$3:$U$265,MATCH(MAX('Conducted LTE CATM1'!$AH$3:$AH$265),'Conducted LTE CATM1'!$AH$3:$AH$265,0)))</f>
        <v>1950</v>
      </c>
      <c r="CE390" s="1523"/>
      <c r="CF390" s="1523"/>
      <c r="CG390" s="387" t="str">
        <f>IF(OR($BY$291="",$BY$291=""),"",$BY$291)</f>
        <v/>
      </c>
      <c r="CH390" s="387">
        <f>BZ390</f>
        <v/>
      </c>
      <c r="CI390" s="387">
        <f>CA390</f>
        <v/>
      </c>
      <c r="CJ390" s="1527"/>
      <c r="CK390" s="2042"/>
      <c r="CL390" s="206">
        <f>IF(CF390=""," ",IF(ABS(CE390-CF390)&lt;=0.125,"Valid","Not valid"))</f>
        <v/>
      </c>
      <c r="CM390" s="207">
        <f> IF(CE390="","",IF(AND(CE390&lt;&gt;"",CF390=""),IF(CE390&gt;=1,"Medir+Sig Max","No"),IF(CF390&lt;&gt;"",IF(CF390&gt;=1,"Medir+Sig Max","No"),"")))</f>
        <v/>
      </c>
      <c r="CN390" s="1787"/>
      <c r="CO390" s="220">
        <f>IF(CK390="",IF(AND(CE390="",CF390=""),"",IF(CF390="",IF(DE390&gt;1,ROUND(DE390*CE390,3),CE390),IF(DE390&gt;1,ROUND(DE390*CF390,3),CF390))),IF(AND(CE390="",CF390=""),"",IF(CF390="",IF(DE390&gt;1,ROUND(DE390*CE390*(1/(CK390)),3),CE390*(1/(CK390))),IF(DE390&gt;1,ROUND(DE390*CF390*(1/(CK390)),3),CF390*(1/(CK390))))))</f>
        <v/>
      </c>
      <c r="CP390" s="2043">
        <f>IF(COUNTIF(Overview!K12:K14,TRUE)&gt;0,2,IF(COUNTIF(Overview!L12:L14,TRUE)&gt;0,4,0))</f>
        <v/>
      </c>
      <c r="CQ390" s="1472">
        <f>IF(CO390="","",IF(CO390&gt;CP390,"Fail","Pass"))</f>
        <v/>
      </c>
      <c r="CR390" s="1481"/>
      <c r="CS390" s="1565">
        <f>MyTimestamp(CO390)</f>
        <v/>
      </c>
      <c r="CT390" s="1531">
        <f>IF(CE390="",0,15)+IF(CF390="",0,15)</f>
        <v/>
      </c>
      <c r="CU390" s="1532">
        <f>IF(CT390=0,0,2)</f>
        <v/>
      </c>
      <c r="CV390" s="859"/>
      <c r="CW390" s="859"/>
      <c r="CX390" s="2038"/>
      <c r="CY390" s="2044"/>
      <c r="CZ390" s="1543">
        <f>10^(CJ390/20)*100-100</f>
        <v/>
      </c>
      <c r="DA390" s="1331"/>
      <c r="DB390" s="709"/>
      <c r="DC390" s="777">
        <f>IF(DA390="","",10^(DA390/10))</f>
        <v/>
      </c>
      <c r="DD390" s="1377">
        <f>IF(ISNUMBER(DB390)=FALSE,"",10^(DB390/10))</f>
        <v/>
      </c>
      <c r="DE390" s="1543">
        <f>IF(AND(ISNUMBER(DC390),ISNUMBER(DD390)),IF(DC390/DD390&gt;1,ROUND((DC390)/DD390,3),1),1)</f>
        <v/>
      </c>
      <c r="DF390" s="1670">
        <f>IF(ISNUMBER(CO390),IF(CO390&gt;=CP390*0.90625,"!!!MEASURE other two 1RB modes!!!  To include the results for these two additional RB modes please use any row below free (for example otehr band) and replace the information of each field (tech, band, freq, etc...) with the proper one",""),"")</f>
        <v/>
      </c>
      <c r="DG390" s="1541"/>
      <c r="DH390" s="1541"/>
      <c r="DI390" s="1541"/>
      <c r="DJ390" s="1541"/>
      <c r="DK390" s="1541"/>
      <c r="DL390" s="1541"/>
      <c r="DM390" s="1541"/>
      <c r="DN390" s="1541"/>
      <c r="DO390" s="1541"/>
      <c r="DP390" s="1541"/>
      <c r="DQ390" s="1541"/>
      <c r="DR390" s="1541"/>
    </row>
    <row r="391" ht="12.75" x14ac:dyDescent="0.2">
      <c r="A391" s="1541"/>
      <c r="B391" s="1541"/>
      <c r="C391"/>
      <c r="D391" s="130">
        <f>IF(BX$387="Close to Ear","EN 62209-1","EN 62209-2")</f>
        <v/>
      </c>
      <c r="E391" s="130">
        <f>IF(CG391="Close to Ear","2016","2010/A1:2019")</f>
        <v/>
      </c>
      <c r="F391" s="1488" t="inlineStr">
        <is>
          <t>5.3</t>
        </is>
      </c>
      <c r="G391" s="1497"/>
      <c r="H391" s="120">
        <f>BV391</f>
        <v/>
      </c>
      <c r="I391" s="120">
        <f>BW391</f>
        <v/>
      </c>
      <c r="J391" s="687" t="inlineStr">
        <is>
          <t>Cat M1</t>
        </is>
      </c>
      <c r="K391" s="194" t="inlineStr">
        <is>
          <t>FDD1</t>
        </is>
      </c>
      <c r="L391" s="115"/>
      <c r="M391" s="120">
        <v>15</v>
      </c>
      <c r="N391" s="119" t="inlineStr">
        <is>
          <t>16QAM</t>
        </is>
      </c>
      <c r="O391" s="131"/>
      <c r="P391" s="6597">
        <v>0</v>
      </c>
      <c r="Q391" s="131">
        <v>3</v>
      </c>
      <c r="R391" s="131">
        <v>0</v>
      </c>
      <c r="S391" s="120"/>
      <c r="T391" s="120">
        <v>18300</v>
      </c>
      <c r="U391" s="120">
        <v>1950</v>
      </c>
      <c r="V391" s="119"/>
      <c r="W391" s="197"/>
      <c r="X391" s="119"/>
      <c r="Y391" s="119"/>
      <c r="Z391" s="119"/>
      <c r="AA391" s="115"/>
      <c r="AB391" s="115"/>
      <c r="AC391" s="689">
        <f>IF(OR(BX$387="Close to Ear",BX$387="Close to Head"),"Head",IF(BX$387="Extremity","Extremity","Body"))</f>
        <v/>
      </c>
      <c r="AD391" s="690">
        <f>CA391</f>
        <v/>
      </c>
      <c r="AE391" s="688">
        <f>CB391</f>
        <v/>
      </c>
      <c r="AF391" s="115"/>
      <c r="AG391" s="808">
        <f>IF(AZ391="","N/A",IF(CQ391="Pass","P","F"))</f>
        <v/>
      </c>
      <c r="AH391" s="129"/>
      <c r="AI391" s="129"/>
      <c r="AJ391" s="129"/>
      <c r="AK391" s="119"/>
      <c r="AL391" s="115"/>
      <c r="AM391" s="119"/>
      <c r="AN391" s="119"/>
      <c r="AO391" s="692"/>
      <c r="AP391" s="692"/>
      <c r="AQ391" s="692"/>
      <c r="AR391" s="692"/>
      <c r="AS391" s="692"/>
      <c r="AT391" s="691">
        <f>CE391</f>
        <v/>
      </c>
      <c r="AU391" s="691">
        <f>CF391</f>
        <v/>
      </c>
      <c r="AV391" s="813"/>
      <c r="AW391" s="813"/>
      <c r="AX391" s="197">
        <f>CZ391</f>
        <v/>
      </c>
      <c r="AY391" s="197">
        <f>DE391</f>
        <v/>
      </c>
      <c r="AZ391" s="3379">
        <f>CO391</f>
        <v/>
      </c>
      <c r="BA391" s="3380"/>
      <c r="BB391" s="197">
        <f>CP391</f>
        <v/>
      </c>
      <c r="BC391" s="813"/>
      <c r="BD391" s="197">
        <f>CR391</f>
        <v/>
      </c>
      <c r="BE391" s="121">
        <f>CS391</f>
        <v/>
      </c>
      <c r="BF391" s="122">
        <f>CT391*60</f>
        <v/>
      </c>
      <c r="BG391" s="121">
        <f>BE391</f>
        <v/>
      </c>
      <c r="BH391" s="122">
        <f>CU391*60</f>
        <v/>
      </c>
      <c r="BI391" s="122">
        <f>CV391</f>
        <v/>
      </c>
      <c r="BJ391" s="117"/>
      <c r="BK391" s="812">
        <f>Overview!$E$7</f>
        <v/>
      </c>
      <c r="BL391" s="117"/>
      <c r="BM391" s="836">
        <f>CW391</f>
        <v/>
      </c>
      <c r="BN391" s="812">
        <f>Overview!$P$153</f>
        <v/>
      </c>
      <c r="BO391" s="117" t="inlineStr">
        <is>
          <t>Revisar: la misma frecuencia aparece con varios canales en esta banda (18050 / 18300 / 18525)</t>
        </is>
      </c>
      <c r="BP391" s="117"/>
      <c r="BQ391" s="115"/>
      <c r="BR391" s="1478"/>
      <c r="BS391" s="1548"/>
      <c r="BT391" s="2127" t="inlineStr">
        <is>
          <t>LTE CATM1</t>
        </is>
      </c>
      <c r="BU391" s="2089" t="inlineStr">
        <is>
          <t>FDD1</t>
        </is>
      </c>
      <c r="BV391" s="430">
        <f>Overview!$H$31</f>
        <v/>
      </c>
      <c r="BW391" s="2010"/>
      <c r="BX391" s="2089"/>
      <c r="BY391" s="921"/>
      <c r="BZ391" s="1721">
        <f>IF(COUNT('Conducted LTE CATM1'!$AH$3:$AH$265)=0,15,INDEX('Conducted LTE CATM1'!$M$3:$M$265,MATCH(MAX('Conducted LTE CATM1'!$AH$3:$AH$265),'Conducted LTE CATM1'!$AH$3:$AH$265,0)))</f>
        <v>15</v>
      </c>
      <c r="CA391" s="431" t="str">
        <f>IF(COUNT(CF387:CF390)=0,IF(COUNT(CE387:CE390)=0,"TBD",VLOOKUP(MAX(CE387:CE390),CE387:CI390,5,FALSE)),VLOOKUP(MAX(CF387:CF390),CF387:CI390,4,FALSE))</f>
        <v>TBD</v>
      </c>
      <c r="CB391" s="200">
        <v>0</v>
      </c>
      <c r="CC391" s="1681">
        <f>IF(COUNT('Conducted LTE CATM1'!$AH$3:$AH$265)=0,18300,INDEX('Conducted LTE CATM1'!$T$3:$T$265,MATCH(MAX('Conducted LTE CATM1'!$AH$3:$AH$265),'Conducted LTE CATM1'!$AH$3:$AH$265,0)))</f>
        <v>18300</v>
      </c>
      <c r="CD391" s="1681">
        <f>IF(COUNT('Conducted LTE CATM1'!$AH$3:$AH$265)=0,1950,INDEX('Conducted LTE CATM1'!$U$3:$U$265,MATCH(MAX('Conducted LTE CATM1'!$AH$3:$AH$265),'Conducted LTE CATM1'!$AH$3:$AH$265,0)))</f>
        <v>1950</v>
      </c>
      <c r="CE391" s="1523"/>
      <c r="CF391" s="1523"/>
      <c r="CG391" s="387" t="str">
        <f>IF(OR($BY$291="",$BY$291=""),"",$BY$291)</f>
        <v/>
      </c>
      <c r="CH391" s="387">
        <f>BZ391</f>
        <v/>
      </c>
      <c r="CI391" s="387">
        <f>CA391</f>
        <v/>
      </c>
      <c r="CJ391" s="1527"/>
      <c r="CK391" s="2042"/>
      <c r="CL391" s="206">
        <f>IF(CF391=""," ",IF(ABS(CE391-CF391)&lt;=0.125,"Valid","Not valid"))</f>
        <v/>
      </c>
      <c r="CM391" s="207">
        <f> IF(CE391="","",IF(AND(CE391&lt;&gt;"",CF391=""),IF(CE391&gt;=1,"Medir+Sig Max","No"),IF(CF391&lt;&gt;"",IF(CF391&gt;=1,"Medir+Sig Max","No"),"")))</f>
        <v/>
      </c>
      <c r="CN391" s="1787"/>
      <c r="CO391" s="220">
        <f>IF(CK391="",IF(AND(CE391="",CF391=""),"",IF(CF391="",IF(DE391&gt;1,ROUND(DE391*CE391,3),CE391),IF(DE391&gt;1,ROUND(DE391*CF391,3),CF391))),IF(AND(CE391="",CF391=""),"",IF(CF391="",IF(DE391&gt;1,ROUND(DE391*CE391*(1/(CK391)),3),CE391*(1/(CK391))),IF(DE391&gt;1,ROUND(DE391*CF391*(1/(CK391)),3),CF391*(1/(CK391))))))</f>
        <v/>
      </c>
      <c r="CP391" s="2043">
        <f>IF(COUNTIF(Overview!K12:K14,TRUE)&gt;0,2,IF(COUNTIF(Overview!L12:L14,TRUE)&gt;0,4,0))</f>
        <v/>
      </c>
      <c r="CQ391" s="1472">
        <f>IF(CO391="","",IF(CO391&gt;CP391,"Fail","Pass"))</f>
        <v/>
      </c>
      <c r="CR391" s="1481"/>
      <c r="CS391" s="1565">
        <f>MyTimestamp(CO391)</f>
        <v/>
      </c>
      <c r="CT391" s="1531">
        <f>IF(CE391="",0,15)+IF(CF391="",0,15)</f>
        <v/>
      </c>
      <c r="CU391" s="1532">
        <f>IF(CT391=0,0,2)</f>
        <v/>
      </c>
      <c r="CV391" s="859"/>
      <c r="CW391" s="859"/>
      <c r="CX391" s="2038"/>
      <c r="CY391" s="2044"/>
      <c r="CZ391" s="1543">
        <f>10^(CJ391/20)*100-100</f>
        <v/>
      </c>
      <c r="DA391" s="1331"/>
      <c r="DB391" s="709"/>
      <c r="DC391" s="777">
        <f>IF(DA391="","",10^(DA391/10))</f>
        <v/>
      </c>
      <c r="DD391" s="1377">
        <f>IF(ISNUMBER(DB391)=FALSE,"",10^(DB391/10))</f>
        <v/>
      </c>
      <c r="DE391" s="1543">
        <f>IF(AND(ISNUMBER(DC391),ISNUMBER(DD391)),IF(DC391/DD391&gt;1,ROUND((DC391)/DD391,3),1),1)</f>
        <v/>
      </c>
      <c r="DF391" s="1670">
        <f>IF(ISNUMBER(CO391),IF(CO391&gt;=CP391*0.90625,"!!!MEASURE other two 1RB modes!!!  To include the results for these two additional RB modes please use any row below free (for example otehr band) and replace the information of each field (tech, band, freq, etc...) with the proper one",""),"")</f>
        <v/>
      </c>
      <c r="DG391" s="1541"/>
      <c r="DH391" s="1541"/>
      <c r="DI391" s="1541"/>
      <c r="DJ391" s="1541"/>
      <c r="DK391" s="1541"/>
      <c r="DL391" s="1541"/>
      <c r="DM391" s="1541"/>
      <c r="DN391" s="1541"/>
      <c r="DO391" s="1541"/>
      <c r="DP391" s="1541"/>
      <c r="DQ391" s="1541"/>
      <c r="DR391" s="1541"/>
    </row>
    <row r="392" ht="12.75" x14ac:dyDescent="0.2">
      <c r="A392" s="1541"/>
      <c r="B392" s="1541"/>
      <c r="C392"/>
      <c r="D392" s="130">
        <f>IF(BX$387="Close to Ear","EN 62209-1","EN 62209-2")</f>
        <v/>
      </c>
      <c r="E392" s="130">
        <f>IF(CG392="Close to Ear","2016","2010/A1:2019")</f>
        <v/>
      </c>
      <c r="F392" s="1488" t="inlineStr">
        <is>
          <t>5.3</t>
        </is>
      </c>
      <c r="G392" s="1497"/>
      <c r="H392" s="120">
        <f>BV392</f>
        <v/>
      </c>
      <c r="I392" s="120">
        <f>BW392</f>
        <v/>
      </c>
      <c r="J392" s="687" t="inlineStr">
        <is>
          <t>Cat M1</t>
        </is>
      </c>
      <c r="K392" s="194" t="inlineStr">
        <is>
          <t>FDD1</t>
        </is>
      </c>
      <c r="L392" s="115"/>
      <c r="M392" s="120">
        <v>15</v>
      </c>
      <c r="N392" s="119" t="inlineStr">
        <is>
          <t>16QAM</t>
        </is>
      </c>
      <c r="O392" s="131"/>
      <c r="P392" s="6597">
        <v>0</v>
      </c>
      <c r="Q392" s="131">
        <v>3</v>
      </c>
      <c r="R392" s="131">
        <v>0</v>
      </c>
      <c r="S392" s="120"/>
      <c r="T392" s="120">
        <v>18300</v>
      </c>
      <c r="U392" s="120">
        <v>1950</v>
      </c>
      <c r="V392" s="119"/>
      <c r="W392" s="197"/>
      <c r="X392" s="119"/>
      <c r="Y392" s="119"/>
      <c r="Z392" s="119"/>
      <c r="AA392" s="115"/>
      <c r="AB392" s="115"/>
      <c r="AC392" s="689">
        <f>IF(OR(BX$387="Close to Ear",BX$387="Close to Head"),"Head",IF(BX$387="Extremity","Extremity","Body"))</f>
        <v/>
      </c>
      <c r="AD392" s="690">
        <f>CA392</f>
        <v/>
      </c>
      <c r="AE392" s="688">
        <f>CB392</f>
        <v/>
      </c>
      <c r="AF392" s="115"/>
      <c r="AG392" s="808">
        <f>IF(AZ392="","N/A",IF(CQ392="Pass","P","F"))</f>
        <v/>
      </c>
      <c r="AH392" s="129"/>
      <c r="AI392" s="129"/>
      <c r="AJ392" s="129"/>
      <c r="AK392" s="119"/>
      <c r="AL392" s="115"/>
      <c r="AM392" s="119"/>
      <c r="AN392" s="119"/>
      <c r="AO392" s="692"/>
      <c r="AP392" s="692"/>
      <c r="AQ392" s="692"/>
      <c r="AR392" s="692"/>
      <c r="AS392" s="692"/>
      <c r="AT392" s="691">
        <f>CE392</f>
        <v/>
      </c>
      <c r="AU392" s="691">
        <f>CF392</f>
        <v/>
      </c>
      <c r="AV392" s="813"/>
      <c r="AW392" s="813"/>
      <c r="AX392" s="197">
        <f>CZ392</f>
        <v/>
      </c>
      <c r="AY392" s="197">
        <f>DE392</f>
        <v/>
      </c>
      <c r="AZ392" s="3379">
        <f>CO392</f>
        <v/>
      </c>
      <c r="BA392" s="3380"/>
      <c r="BB392" s="197">
        <f>CP392</f>
        <v/>
      </c>
      <c r="BC392" s="813"/>
      <c r="BD392" s="197">
        <f>CR392</f>
        <v/>
      </c>
      <c r="BE392" s="121">
        <f>CS392</f>
        <v/>
      </c>
      <c r="BF392" s="122">
        <f>CT392*60</f>
        <v/>
      </c>
      <c r="BG392" s="121">
        <f>BE392</f>
        <v/>
      </c>
      <c r="BH392" s="122">
        <f>CU392*60</f>
        <v/>
      </c>
      <c r="BI392" s="122">
        <f>CV392</f>
        <v/>
      </c>
      <c r="BJ392" s="117"/>
      <c r="BK392" s="812">
        <f>Overview!$E$7</f>
        <v/>
      </c>
      <c r="BL392" s="117"/>
      <c r="BM392" s="836">
        <f>CW392</f>
        <v/>
      </c>
      <c r="BN392" s="812">
        <f>Overview!$P$153</f>
        <v/>
      </c>
      <c r="BO392" s="117" t="inlineStr">
        <is>
          <t>Revisar: la misma frecuencia aparece con varios canales en esta banda (18050 / 18300 / 18525)</t>
        </is>
      </c>
      <c r="BP392" s="117"/>
      <c r="BQ392" s="115"/>
      <c r="BR392" s="1478"/>
      <c r="BS392" s="1548"/>
      <c r="BT392" s="2128" t="inlineStr">
        <is>
          <t>LTE CATM1</t>
        </is>
      </c>
      <c r="BU392" s="1868" t="inlineStr">
        <is>
          <t>FDD1</t>
        </is>
      </c>
      <c r="BV392" s="432">
        <f>Overview!$H$31</f>
        <v/>
      </c>
      <c r="BW392" s="2010"/>
      <c r="BX392" s="1868"/>
      <c r="BY392" s="922"/>
      <c r="BZ392" s="1721">
        <f>IF(COUNT('Conducted LTE CATM1'!$AH$3:$AH$265)=0,15,INDEX('Conducted LTE CATM1'!$M$3:$M$265,MATCH(MAX('Conducted LTE CATM1'!$AH$3:$AH$265),'Conducted LTE CATM1'!$AH$3:$AH$265,0)))</f>
        <v>15</v>
      </c>
      <c r="CA392" s="433" t="str">
        <f>CA391</f>
        <v>TBD</v>
      </c>
      <c r="CB392" s="201">
        <v>0</v>
      </c>
      <c r="CC392" s="1682">
        <f>IF(COUNT('Conducted LTE CATM1'!$AH$3:$AH$265)=0,18300,INDEX('Conducted LTE CATM1'!$T$3:$T$265,MATCH(MAX('Conducted LTE CATM1'!$AH$3:$AH$265),'Conducted LTE CATM1'!$AH$3:$AH$265,0)))</f>
        <v>18300</v>
      </c>
      <c r="CD392" s="1682">
        <f>IF(COUNT('Conducted LTE CATM1'!$AH$3:$AH$265)=0,1950,INDEX('Conducted LTE CATM1'!$U$3:$U$265,MATCH(MAX('Conducted LTE CATM1'!$AH$3:$AH$265),'Conducted LTE CATM1'!$AH$3:$AH$265,0)))</f>
        <v>1950</v>
      </c>
      <c r="CE392" s="1523"/>
      <c r="CF392" s="1523"/>
      <c r="CG392" s="387" t="str">
        <f>IF(OR($BY$291="",$BY$291=""),"",$BY$291)</f>
        <v/>
      </c>
      <c r="CH392" s="387">
        <f>BZ392</f>
        <v/>
      </c>
      <c r="CI392" s="387">
        <f>CA392</f>
        <v/>
      </c>
      <c r="CJ392" s="1527"/>
      <c r="CK392" s="2042"/>
      <c r="CL392" s="206">
        <f>IF(CF392=""," ",IF(ABS(CE392-CF392)&lt;=0.125,"Valid","Not valid"))</f>
        <v/>
      </c>
      <c r="CM392" s="207">
        <f> IF(CE392="","",IF(AND(CE392&lt;&gt;"",CF392=""),IF(CE392&gt;=1,"Medir+Sig Max","No"),IF(CF392&lt;&gt;"",IF(CF392&gt;=1,"Medir+Sig Max","No"),"")))</f>
        <v/>
      </c>
      <c r="CN392" s="1787"/>
      <c r="CO392" s="220">
        <f>IF(CK392="",IF(AND(CE392="",CF392=""),"",IF(CF392="",IF(DE392&gt;1,ROUND(DE392*CE392,3),CE392),IF(DE392&gt;1,ROUND(DE392*CF392,3),CF392))),IF(AND(CE392="",CF392=""),"",IF(CF392="",IF(DE392&gt;1,ROUND(DE392*CE392*(1/(CK392)),3),CE392*(1/(CK392))),IF(DE392&gt;1,ROUND(DE392*CF392*(1/(CK392)),3),CF392*(1/(CK392))))))</f>
        <v/>
      </c>
      <c r="CP392" s="2043">
        <f>IF(COUNTIF(Overview!K12:K14,TRUE)&gt;0,2,IF(COUNTIF(Overview!L12:L14,TRUE)&gt;0,4,0))</f>
        <v/>
      </c>
      <c r="CQ392" s="1472">
        <f>IF(CO392="","",IF(CO392&gt;CP392,"Fail","Pass"))</f>
        <v/>
      </c>
      <c r="CR392" s="1481"/>
      <c r="CS392" s="1565">
        <f>MyTimestamp(CO392)</f>
        <v/>
      </c>
      <c r="CT392" s="1531">
        <f>IF(CE392="",0,15)+IF(CF392="",0,15)</f>
        <v/>
      </c>
      <c r="CU392" s="1532">
        <f>IF(CT392=0,0,2)</f>
        <v/>
      </c>
      <c r="CV392" s="859"/>
      <c r="CW392" s="859"/>
      <c r="CX392" s="2038"/>
      <c r="CY392" s="2044"/>
      <c r="CZ392" s="1543">
        <f>10^(CJ392/20)*100-100</f>
        <v/>
      </c>
      <c r="DA392" s="1331"/>
      <c r="DB392" s="709"/>
      <c r="DC392" s="777">
        <f>IF(DA392="","",10^(DA392/10))</f>
        <v/>
      </c>
      <c r="DD392" s="1377">
        <f>IF(ISNUMBER(DB392)=FALSE,"",10^(DB392/10))</f>
        <v/>
      </c>
      <c r="DE392" s="1543">
        <f>IF(AND(ISNUMBER(DC392),ISNUMBER(DD392)),IF(DC392/DD392&gt;1,ROUND((DC392)/DD392,3),1),1)</f>
        <v/>
      </c>
      <c r="DF392" s="1670">
        <f>IF(ISNUMBER(CO392),IF(CO392&gt;=CP392*0.90625,"!!!MEASURE other two 1RB modes!!!  To include the results for these two additional RB modes please use any row below free (for example otehr band) and replace the information of each field (tech, band, freq, etc...) with the proper one",""),"")</f>
        <v/>
      </c>
      <c r="DG392" s="1541"/>
      <c r="DH392" s="1541"/>
      <c r="DI392" s="1541"/>
      <c r="DJ392" s="1541"/>
      <c r="DK392" s="1541"/>
      <c r="DL392" s="1541"/>
      <c r="DM392" s="1541"/>
      <c r="DN392" s="1541"/>
      <c r="DO392" s="1541"/>
      <c r="DP392" s="1541"/>
      <c r="DQ392" s="1541"/>
      <c r="DR392" s="1541"/>
    </row>
    <row r="393" ht="12.75" x14ac:dyDescent="0.2">
      <c r="A393" s="1541"/>
      <c r="B393" s="1541"/>
      <c r="C393"/>
      <c r="D393" s="130">
        <f>IF(BX$387="Close to Ear","EN 62209-1","EN 62209-2")</f>
        <v/>
      </c>
      <c r="E393" s="130">
        <f>IF(CG393="Close to Ear","2016","2010/A1:2019")</f>
        <v/>
      </c>
      <c r="F393" s="1488" t="inlineStr">
        <is>
          <t>5.3</t>
        </is>
      </c>
      <c r="G393" s="1497"/>
      <c r="H393" s="120">
        <f>BV393</f>
        <v/>
      </c>
      <c r="I393" s="120">
        <f>BW393</f>
        <v/>
      </c>
      <c r="J393" s="687" t="inlineStr">
        <is>
          <t>Cat M1</t>
        </is>
      </c>
      <c r="K393" s="194" t="inlineStr">
        <is>
          <t>FDD1</t>
        </is>
      </c>
      <c r="L393" s="115"/>
      <c r="M393" s="120">
        <v>15</v>
      </c>
      <c r="N393" s="119" t="inlineStr">
        <is>
          <t>16QAM</t>
        </is>
      </c>
      <c r="O393" s="131"/>
      <c r="P393" s="6597">
        <v>0</v>
      </c>
      <c r="Q393" s="131">
        <v>3</v>
      </c>
      <c r="R393" s="131">
        <v>0</v>
      </c>
      <c r="S393" s="120"/>
      <c r="T393" s="120">
        <v>18300</v>
      </c>
      <c r="U393" s="120">
        <v>1950</v>
      </c>
      <c r="V393" s="119"/>
      <c r="W393" s="197"/>
      <c r="X393" s="119"/>
      <c r="Y393" s="119"/>
      <c r="Z393" s="119"/>
      <c r="AA393" s="115"/>
      <c r="AB393" s="115"/>
      <c r="AC393" s="689">
        <f>IF(OR(BX$387="Close to Ear",BX$387="Close to Head"),"Head",IF(BX$387="Extremity","Extremity","Body"))</f>
        <v/>
      </c>
      <c r="AD393" s="690">
        <f>CA393</f>
        <v/>
      </c>
      <c r="AE393" s="688">
        <f>CB393</f>
        <v/>
      </c>
      <c r="AF393" s="115"/>
      <c r="AG393" s="808">
        <f>IF(AZ393="","N/A",IF(CQ393="Pass","P","F"))</f>
        <v/>
      </c>
      <c r="AH393" s="129"/>
      <c r="AI393" s="129"/>
      <c r="AJ393" s="129"/>
      <c r="AK393" s="119"/>
      <c r="AL393" s="115"/>
      <c r="AM393" s="119"/>
      <c r="AN393" s="119"/>
      <c r="AO393" s="692"/>
      <c r="AP393" s="692"/>
      <c r="AQ393" s="692"/>
      <c r="AR393" s="692"/>
      <c r="AS393" s="692"/>
      <c r="AT393" s="691">
        <f>CE393</f>
        <v/>
      </c>
      <c r="AU393" s="691">
        <f>CF393</f>
        <v/>
      </c>
      <c r="AV393" s="813"/>
      <c r="AW393" s="813"/>
      <c r="AX393" s="197">
        <f>CZ393</f>
        <v/>
      </c>
      <c r="AY393" s="197">
        <f>DE393</f>
        <v/>
      </c>
      <c r="AZ393" s="3379">
        <f>CO393</f>
        <v/>
      </c>
      <c r="BA393" s="3380"/>
      <c r="BB393" s="197">
        <f>CP393</f>
        <v/>
      </c>
      <c r="BC393" s="813"/>
      <c r="BD393" s="197">
        <f>CR393</f>
        <v/>
      </c>
      <c r="BE393" s="121">
        <f>CS393</f>
        <v/>
      </c>
      <c r="BF393" s="122">
        <f>CT393*60</f>
        <v/>
      </c>
      <c r="BG393" s="121">
        <f>BE393</f>
        <v/>
      </c>
      <c r="BH393" s="122">
        <f>CU393*60</f>
        <v/>
      </c>
      <c r="BI393" s="122">
        <f>CV393</f>
        <v/>
      </c>
      <c r="BJ393" s="117"/>
      <c r="BK393" s="812">
        <f>Overview!$E$7</f>
        <v/>
      </c>
      <c r="BL393" s="117"/>
      <c r="BM393" s="836">
        <f>CW393</f>
        <v/>
      </c>
      <c r="BN393" s="812">
        <f>Overview!$P$153</f>
        <v/>
      </c>
      <c r="BO393" s="117" t="inlineStr">
        <is>
          <t>Revisar: la misma frecuencia aparece con varios canales en esta banda (18050 / 18300 / 18525)</t>
        </is>
      </c>
      <c r="BP393" s="117"/>
      <c r="BQ393" s="115"/>
      <c r="BR393" s="1478"/>
      <c r="BS393" s="1548"/>
      <c r="BT393" s="2127" t="inlineStr">
        <is>
          <t>LTE CATM1</t>
        </is>
      </c>
      <c r="BU393" s="2089" t="inlineStr">
        <is>
          <t>FDD1</t>
        </is>
      </c>
      <c r="BV393" s="430">
        <f>Overview!$H$31</f>
        <v/>
      </c>
      <c r="BW393" s="2010"/>
      <c r="BX393" s="2089"/>
      <c r="BY393" s="923"/>
      <c r="BZ393" s="1722">
        <f>IF(COUNT('Conducted LTE CATM1'!$AH$3:$AH$265)=0,15,INDEX('Conducted LTE CATM1'!$M$3:$M$265,MATCH(MAX('Conducted LTE CATM1'!$AH$3:$AH$265),'Conducted LTE CATM1'!$AH$3:$AH$265,0)))</f>
        <v>15</v>
      </c>
      <c r="CA393" s="466" t="str">
        <f>CA392</f>
        <v>TBD</v>
      </c>
      <c r="CB393" s="202">
        <v>0</v>
      </c>
      <c r="CC393" s="1683">
        <f>IF(COUNT('Conducted LTE CATM1'!$AH$3:$AH$265)=0,18300,INDEX('Conducted LTE CATM1'!$T$3:$T$265,MATCH(MAX('Conducted LTE CATM1'!$AH$3:$AH$265),'Conducted LTE CATM1'!$AH$3:$AH$265,0)))</f>
        <v>18300</v>
      </c>
      <c r="CD393" s="1683">
        <f>IF(COUNT('Conducted LTE CATM1'!$AH$3:$AH$265)=0,1950,INDEX('Conducted LTE CATM1'!$U$3:$U$265,MATCH(MAX('Conducted LTE CATM1'!$AH$3:$AH$265),'Conducted LTE CATM1'!$AH$3:$AH$265,0)))</f>
        <v>1950</v>
      </c>
      <c r="CE393" s="1523"/>
      <c r="CF393" s="1523"/>
      <c r="CG393" s="387" t="str">
        <f>IF(OR($BY$291="",$BY$291=""),"",$BY$291)</f>
        <v/>
      </c>
      <c r="CH393" s="387">
        <f>BZ393</f>
        <v/>
      </c>
      <c r="CI393" s="387">
        <f>CA393</f>
        <v/>
      </c>
      <c r="CJ393" s="1527"/>
      <c r="CK393" s="2042"/>
      <c r="CL393" s="206">
        <f>IF(CF393=""," ",IF(ABS(CE393-CF393)&lt;=0.125,"Valid","Not valid"))</f>
        <v/>
      </c>
      <c r="CM393" s="207">
        <f> IF(CE393="","",IF(AND(CE393&lt;&gt;"",CF393=""),IF(CE393&gt;=1,"Medir+Sig Max","No"),IF(CF393&lt;&gt;"",IF(CF393&gt;=1,"Medir+Sig Max","No"),"")))</f>
        <v/>
      </c>
      <c r="CN393" s="1787"/>
      <c r="CO393" s="220">
        <f>IF(CK393="",IF(AND(CE393="",CF393=""),"",IF(CF393="",IF(DE393&gt;1,ROUND(DE393*CE393,3),CE393),IF(DE393&gt;1,ROUND(DE393*CF393,3),CF393))),IF(AND(CE393="",CF393=""),"",IF(CF393="",IF(DE393&gt;1,ROUND(DE393*CE393*(1/(CK393)),3),CE393*(1/(CK393))),IF(DE393&gt;1,ROUND(DE393*CF393*(1/(CK393)),3),CF393*(1/(CK393))))))</f>
        <v/>
      </c>
      <c r="CP393" s="2043">
        <f>IF(COUNTIF(Overview!K12:K14,TRUE)&gt;0,2,IF(COUNTIF(Overview!L12:L14,TRUE)&gt;0,4,0))</f>
        <v/>
      </c>
      <c r="CQ393" s="1472">
        <f>IF(CO393="","",IF(CO393&gt;CP393,"Fail","Pass"))</f>
        <v/>
      </c>
      <c r="CR393" s="1481"/>
      <c r="CS393" s="1565">
        <f>MyTimestamp(CO393)</f>
        <v/>
      </c>
      <c r="CT393" s="1531">
        <f>IF(CE393="",0,15)+IF(CF393="",0,15)</f>
        <v/>
      </c>
      <c r="CU393" s="1532">
        <f>IF(CT393=0,0,2)</f>
        <v/>
      </c>
      <c r="CV393" s="859"/>
      <c r="CW393" s="859"/>
      <c r="CX393" s="2038"/>
      <c r="CY393" s="2044"/>
      <c r="CZ393" s="1543">
        <f>10^(CJ393/20)*100-100</f>
        <v/>
      </c>
      <c r="DA393" s="1331"/>
      <c r="DB393" s="709"/>
      <c r="DC393" s="777">
        <f>IF(DA393="","",10^(DA393/10))</f>
        <v/>
      </c>
      <c r="DD393" s="1377">
        <f>IF(ISNUMBER(DB393)=FALSE,"",10^(DB393/10))</f>
        <v/>
      </c>
      <c r="DE393" s="1543">
        <f>IF(AND(ISNUMBER(DC393),ISNUMBER(DD393)),IF(DC393/DD393&gt;1,ROUND((DC393)/DD393,3),1),1)</f>
        <v/>
      </c>
      <c r="DF393" s="1670">
        <f>IF(ISNUMBER(CO393),IF(CO393&gt;=CP393*0.90625,"!!!MEASURE other two 1RB modes!!!  To include the results for these two additional RB modes please use any row below free (for example otehr band) and replace the information of each field (tech, band, freq, etc...) with the proper one",""),"")</f>
        <v/>
      </c>
      <c r="DG393" s="1541"/>
      <c r="DH393" s="1541"/>
      <c r="DI393" s="1541"/>
      <c r="DJ393" s="1541"/>
      <c r="DK393" s="1541"/>
      <c r="DL393" s="1541"/>
      <c r="DM393" s="1541"/>
      <c r="DN393" s="1541"/>
      <c r="DO393" s="1541"/>
      <c r="DP393" s="1541"/>
      <c r="DQ393" s="1541"/>
      <c r="DR393" s="1541"/>
    </row>
    <row r="394" ht="12.75" x14ac:dyDescent="0.2">
      <c r="A394" s="1541"/>
      <c r="B394" s="1541"/>
      <c r="C394"/>
      <c r="D394" s="130">
        <f>IF(BX$387="Close to Ear","EN 62209-1","EN 62209-2")</f>
        <v/>
      </c>
      <c r="E394" s="130">
        <f>IF(CG394="Close to Ear","2016","2010/A1:2019")</f>
        <v/>
      </c>
      <c r="F394" s="1488" t="inlineStr">
        <is>
          <t>5.3</t>
        </is>
      </c>
      <c r="G394" s="1497"/>
      <c r="H394" s="120">
        <f>BV394</f>
        <v/>
      </c>
      <c r="I394" s="120">
        <f>BW394</f>
        <v/>
      </c>
      <c r="J394" s="687" t="inlineStr">
        <is>
          <t>Cat M1</t>
        </is>
      </c>
      <c r="K394" s="194" t="inlineStr">
        <is>
          <t>FDD1</t>
        </is>
      </c>
      <c r="L394" s="115"/>
      <c r="M394" s="120">
        <v>15</v>
      </c>
      <c r="N394" s="119" t="inlineStr">
        <is>
          <t>16QAM</t>
        </is>
      </c>
      <c r="O394" s="131"/>
      <c r="P394" s="6597">
        <v>0</v>
      </c>
      <c r="Q394" s="131">
        <v>3</v>
      </c>
      <c r="R394" s="131">
        <v>0</v>
      </c>
      <c r="S394" s="120"/>
      <c r="T394" s="120">
        <v>18300</v>
      </c>
      <c r="U394" s="120">
        <v>1950</v>
      </c>
      <c r="V394" s="119"/>
      <c r="W394" s="197"/>
      <c r="X394" s="119"/>
      <c r="Y394" s="119"/>
      <c r="Z394" s="119"/>
      <c r="AA394" s="115"/>
      <c r="AB394" s="115"/>
      <c r="AC394" s="689">
        <f>IF(OR(BX$387="Close to Ear",BX$387="Close to Head"),"Head",IF(BX$387="Extremity","Extremity","Body"))</f>
        <v/>
      </c>
      <c r="AD394" s="690">
        <f>CA394</f>
        <v/>
      </c>
      <c r="AE394" s="688">
        <f>CB394</f>
        <v/>
      </c>
      <c r="AF394" s="115"/>
      <c r="AG394" s="808">
        <f>IF(AZ394="","N/A",IF(CQ394="Pass","P","F"))</f>
        <v/>
      </c>
      <c r="AH394" s="129"/>
      <c r="AI394" s="129"/>
      <c r="AJ394" s="129"/>
      <c r="AK394" s="119"/>
      <c r="AL394" s="115"/>
      <c r="AM394" s="119"/>
      <c r="AN394" s="119"/>
      <c r="AO394" s="692"/>
      <c r="AP394" s="692"/>
      <c r="AQ394" s="692"/>
      <c r="AR394" s="692"/>
      <c r="AS394" s="692"/>
      <c r="AT394" s="691">
        <f>CE394</f>
        <v/>
      </c>
      <c r="AU394" s="691">
        <f>CF394</f>
        <v/>
      </c>
      <c r="AV394" s="813"/>
      <c r="AW394" s="813"/>
      <c r="AX394" s="197">
        <f>CZ394</f>
        <v/>
      </c>
      <c r="AY394" s="197">
        <f>DE394</f>
        <v/>
      </c>
      <c r="AZ394" s="3379">
        <f>CO394</f>
        <v/>
      </c>
      <c r="BA394" s="3380"/>
      <c r="BB394" s="197">
        <f>CP394</f>
        <v/>
      </c>
      <c r="BC394" s="813"/>
      <c r="BD394" s="197">
        <f>CR394</f>
        <v/>
      </c>
      <c r="BE394" s="121">
        <f>CS394</f>
        <v/>
      </c>
      <c r="BF394" s="122">
        <f>CT394*60</f>
        <v/>
      </c>
      <c r="BG394" s="121">
        <f>BE394</f>
        <v/>
      </c>
      <c r="BH394" s="122">
        <f>CU394*60</f>
        <v/>
      </c>
      <c r="BI394" s="122">
        <f>CV394</f>
        <v/>
      </c>
      <c r="BJ394" s="117"/>
      <c r="BK394" s="812">
        <f>Overview!$E$7</f>
        <v/>
      </c>
      <c r="BL394" s="117"/>
      <c r="BM394" s="836">
        <f>CW394</f>
        <v/>
      </c>
      <c r="BN394" s="812">
        <f>Overview!$P$153</f>
        <v/>
      </c>
      <c r="BO394" s="117" t="inlineStr">
        <is>
          <t>Revisar: la misma frecuencia aparece con varios canales en esta banda (18050 / 18300 / 18525)</t>
        </is>
      </c>
      <c r="BP394" s="117"/>
      <c r="BQ394" s="115"/>
      <c r="BR394" s="1478"/>
      <c r="BS394" s="1548"/>
      <c r="BT394" s="2127" t="inlineStr">
        <is>
          <t>LTE CATM1</t>
        </is>
      </c>
      <c r="BU394" s="2089" t="inlineStr">
        <is>
          <t>FDD1</t>
        </is>
      </c>
      <c r="BV394" s="430">
        <f>Overview!$H$31</f>
        <v/>
      </c>
      <c r="BW394" s="2010"/>
      <c r="BX394" s="2089"/>
      <c r="BY394" s="882"/>
      <c r="BZ394" s="1722">
        <f>IF(COUNT('Conducted LTE CATM1'!$AH$3:$AH$265)=0,15,INDEX('Conducted LTE CATM1'!$M$3:$M$265,MATCH(MAX('Conducted LTE CATM1'!$AH$3:$AH$265),'Conducted LTE CATM1'!$AH$3:$AH$265,0)))</f>
        <v>15</v>
      </c>
      <c r="CA394" s="467" t="str">
        <f>CA393</f>
        <v>TBD</v>
      </c>
      <c r="CB394" s="200">
        <v>0</v>
      </c>
      <c r="CC394" s="1679">
        <f>IF(COUNT('Conducted LTE CATM1'!$AH$3:$AH$265)=0,18300,INDEX('Conducted LTE CATM1'!$T$3:$T$265,MATCH(MAX('Conducted LTE CATM1'!$AH$3:$AH$265),'Conducted LTE CATM1'!$AH$3:$AH$265,0)))</f>
        <v>18300</v>
      </c>
      <c r="CD394" s="1679">
        <f>IF(COUNT('Conducted LTE CATM1'!$AH$3:$AH$265)=0,1950,INDEX('Conducted LTE CATM1'!$U$3:$U$265,MATCH(MAX('Conducted LTE CATM1'!$AH$3:$AH$265),'Conducted LTE CATM1'!$AH$3:$AH$265,0)))</f>
        <v>1950</v>
      </c>
      <c r="CE394" s="1523"/>
      <c r="CF394" s="1523"/>
      <c r="CG394" s="387" t="str">
        <f>IF(OR($BY$291="",$BY$291=""),"",$BY$291)</f>
        <v/>
      </c>
      <c r="CH394" s="387">
        <f>BZ394</f>
        <v/>
      </c>
      <c r="CI394" s="387">
        <f>CA394</f>
        <v/>
      </c>
      <c r="CJ394" s="1527"/>
      <c r="CK394" s="2042"/>
      <c r="CL394" s="206">
        <f>IF(CF394=""," ",IF(ABS(CE394-CF394)&lt;=0.125,"Valid","Not valid"))</f>
        <v/>
      </c>
      <c r="CM394" s="207">
        <f> IF(CE394="","",IF(AND(CE394&lt;&gt;"",CF394=""),IF(CE394&gt;=1,"Medir+Sig Max","No"),IF(CF394&lt;&gt;"",IF(CF394&gt;=1,"Medir+Sig Max","No"),"")))</f>
        <v/>
      </c>
      <c r="CN394" s="1787"/>
      <c r="CO394" s="220">
        <f>IF(CK394="",IF(AND(CE394="",CF394=""),"",IF(CF394="",IF(DE394&gt;1,ROUND(DE394*CE394,3),CE394),IF(DE394&gt;1,ROUND(DE394*CF394,3),CF394))),IF(AND(CE394="",CF394=""),"",IF(CF394="",IF(DE394&gt;1,ROUND(DE394*CE394*(1/(CK394)),3),CE394*(1/(CK394))),IF(DE394&gt;1,ROUND(DE394*CF394*(1/(CK394)),3),CF394*(1/(CK394))))))</f>
        <v/>
      </c>
      <c r="CP394" s="2043">
        <f>IF(COUNTIF(Overview!K12:K14,TRUE)&gt;0,2,IF(COUNTIF(Overview!L12:L14,TRUE)&gt;0,4,0))</f>
        <v/>
      </c>
      <c r="CQ394" s="1472">
        <f>IF(CO394="","",IF(CO394&gt;CP394,"Fail","Pass"))</f>
        <v/>
      </c>
      <c r="CR394" s="1481"/>
      <c r="CS394" s="1565">
        <f>MyTimestamp(CO394)</f>
        <v/>
      </c>
      <c r="CT394" s="1531">
        <f>IF(CE394="",0,15)+IF(CF394="",0,15)</f>
        <v/>
      </c>
      <c r="CU394" s="1532">
        <f>IF(CT394=0,0,2)</f>
        <v/>
      </c>
      <c r="CV394" s="859"/>
      <c r="CW394" s="859"/>
      <c r="CX394" s="2038"/>
      <c r="CY394" s="2044"/>
      <c r="CZ394" s="1543">
        <f>10^(CJ394/20)*100-100</f>
        <v/>
      </c>
      <c r="DA394" s="1331"/>
      <c r="DB394" s="709"/>
      <c r="DC394" s="777">
        <f>IF(DA394="","",10^(DA394/10))</f>
        <v/>
      </c>
      <c r="DD394" s="1377">
        <f>IF(ISNUMBER(DB394)=FALSE,"",10^(DB394/10))</f>
        <v/>
      </c>
      <c r="DE394" s="1543">
        <f>IF(AND(ISNUMBER(DC394),ISNUMBER(DD394)),IF(DC394/DD394&gt;1,ROUND((DC394)/DD394,3),1),1)</f>
        <v/>
      </c>
      <c r="DF394" s="1670">
        <f>IF(ISNUMBER(CO394),IF(CO394&gt;=CP394*0.90625,"!!!MEASURE other two 1RB modes!!!  To include the results for these two additional RB modes please use any row below free (for example otehr band) and replace the information of each field (tech, band, freq, etc...) with the proper one",""),"")</f>
        <v/>
      </c>
      <c r="DG394" s="1541"/>
      <c r="DH394" s="1541"/>
      <c r="DI394" s="1541"/>
      <c r="DJ394" s="1541"/>
      <c r="DK394" s="1541"/>
      <c r="DL394" s="1541"/>
      <c r="DM394" s="1541"/>
      <c r="DN394" s="1541"/>
      <c r="DO394" s="1541"/>
      <c r="DP394" s="1541"/>
      <c r="DQ394" s="1541"/>
      <c r="DR394" s="1541"/>
    </row>
    <row r="395" ht="12.75" x14ac:dyDescent="0.2">
      <c r="A395" s="1541"/>
      <c r="B395" s="1541"/>
      <c r="C395"/>
      <c r="D395" s="130">
        <f>IF(BX$387="Close to Ear","EN 62209-1","EN 62209-2")</f>
        <v/>
      </c>
      <c r="E395" s="130">
        <f>IF(CG395="Close to Ear","2016","2010/A1:2019")</f>
        <v/>
      </c>
      <c r="F395" s="1488" t="inlineStr">
        <is>
          <t>5.3</t>
        </is>
      </c>
      <c r="G395" s="1497"/>
      <c r="H395" s="120">
        <f>BV395</f>
        <v/>
      </c>
      <c r="I395" s="120">
        <f>BW395</f>
        <v/>
      </c>
      <c r="J395" s="687" t="inlineStr">
        <is>
          <t>Cat M1</t>
        </is>
      </c>
      <c r="K395" s="194" t="inlineStr">
        <is>
          <t>FDD1</t>
        </is>
      </c>
      <c r="L395" s="115"/>
      <c r="M395" s="120">
        <v>15</v>
      </c>
      <c r="N395" s="119" t="inlineStr">
        <is>
          <t>16QAM</t>
        </is>
      </c>
      <c r="O395" s="131"/>
      <c r="P395" s="6597">
        <v>0</v>
      </c>
      <c r="Q395" s="131">
        <v>3</v>
      </c>
      <c r="R395" s="131">
        <v>0</v>
      </c>
      <c r="S395" s="120"/>
      <c r="T395" s="120">
        <v>18300</v>
      </c>
      <c r="U395" s="120">
        <v>1950</v>
      </c>
      <c r="V395" s="119"/>
      <c r="W395" s="197"/>
      <c r="X395" s="119"/>
      <c r="Y395" s="119"/>
      <c r="Z395" s="119"/>
      <c r="AA395" s="115"/>
      <c r="AB395" s="115"/>
      <c r="AC395" s="689">
        <f>IF(OR(BX$387="Close to Ear",BX$387="Close to Head"),"Head",IF(BX$387="Extremity","Extremity","Body"))</f>
        <v/>
      </c>
      <c r="AD395" s="690">
        <f>CA395</f>
        <v/>
      </c>
      <c r="AE395" s="688">
        <f>CB395</f>
        <v/>
      </c>
      <c r="AF395" s="115"/>
      <c r="AG395" s="808">
        <f>IF(AZ395="","N/A",IF(CQ395="Pass","P","F"))</f>
        <v/>
      </c>
      <c r="AH395" s="129"/>
      <c r="AI395" s="129"/>
      <c r="AJ395" s="129"/>
      <c r="AK395" s="119"/>
      <c r="AL395" s="115"/>
      <c r="AM395" s="119"/>
      <c r="AN395" s="119"/>
      <c r="AO395" s="692"/>
      <c r="AP395" s="692"/>
      <c r="AQ395" s="692"/>
      <c r="AR395" s="692"/>
      <c r="AS395" s="692"/>
      <c r="AT395" s="691">
        <f>CE395</f>
        <v/>
      </c>
      <c r="AU395" s="691">
        <f>CF395</f>
        <v/>
      </c>
      <c r="AV395" s="813"/>
      <c r="AW395" s="813"/>
      <c r="AX395" s="197">
        <f>CZ395</f>
        <v/>
      </c>
      <c r="AY395" s="197">
        <f>DE395</f>
        <v/>
      </c>
      <c r="AZ395" s="3379">
        <f>CO395</f>
        <v/>
      </c>
      <c r="BA395" s="3380"/>
      <c r="BB395" s="197">
        <f>CP395</f>
        <v/>
      </c>
      <c r="BC395" s="813"/>
      <c r="BD395" s="197">
        <f>CR395</f>
        <v/>
      </c>
      <c r="BE395" s="121">
        <f>CS395</f>
        <v/>
      </c>
      <c r="BF395" s="122">
        <f>CT395*60</f>
        <v/>
      </c>
      <c r="BG395" s="121">
        <f>BE395</f>
        <v/>
      </c>
      <c r="BH395" s="122">
        <f>CU395*60</f>
        <v/>
      </c>
      <c r="BI395" s="122">
        <f>CV395</f>
        <v/>
      </c>
      <c r="BJ395" s="117"/>
      <c r="BK395" s="812">
        <f>Overview!$E$7</f>
        <v/>
      </c>
      <c r="BL395" s="117"/>
      <c r="BM395" s="836">
        <f>CW395</f>
        <v/>
      </c>
      <c r="BN395" s="812">
        <f>Overview!$P$153</f>
        <v/>
      </c>
      <c r="BO395" s="117" t="inlineStr">
        <is>
          <t>Revisar: la misma frecuencia aparece con varios canales en esta banda (18050 / 18300 / 18525)</t>
        </is>
      </c>
      <c r="BP395" s="117"/>
      <c r="BQ395" s="115"/>
      <c r="BR395" s="1478"/>
      <c r="BS395" s="1548"/>
      <c r="BT395" s="2127" t="inlineStr">
        <is>
          <t>LTE CATM1</t>
        </is>
      </c>
      <c r="BU395" s="2089" t="inlineStr">
        <is>
          <t>FDD1</t>
        </is>
      </c>
      <c r="BV395" s="430">
        <f>Overview!$H$31</f>
        <v/>
      </c>
      <c r="BW395" s="2010"/>
      <c r="BX395" s="2089"/>
      <c r="BY395" s="924"/>
      <c r="BZ395" s="1722">
        <f>IF(COUNT('Conducted LTE CATM1'!$AH$3:$AH$265)=0,15,INDEX('Conducted LTE CATM1'!$M$3:$M$265,MATCH(MAX('Conducted LTE CATM1'!$AH$3:$AH$265),'Conducted LTE CATM1'!$AH$3:$AH$265,0)))</f>
        <v>15</v>
      </c>
      <c r="CA395" s="468" t="str">
        <f>CA394</f>
        <v>TBD</v>
      </c>
      <c r="CB395" s="201">
        <v>0</v>
      </c>
      <c r="CC395" s="1059">
        <f>IF(COUNT('Conducted LTE CATM1'!$AH$3:$AH$265)=0,18300,INDEX('Conducted LTE CATM1'!$T$3:$T$265,MATCH(MAX('Conducted LTE CATM1'!$AH$3:$AH$265),'Conducted LTE CATM1'!$AH$3:$AH$265,0)))</f>
        <v>18300</v>
      </c>
      <c r="CD395" s="1059">
        <f>IF(COUNT('Conducted LTE CATM1'!$AH$3:$AH$265)=0,1950,INDEX('Conducted LTE CATM1'!$U$3:$U$265,MATCH(MAX('Conducted LTE CATM1'!$AH$3:$AH$265),'Conducted LTE CATM1'!$AH$3:$AH$265,0)))</f>
        <v>1950</v>
      </c>
      <c r="CE395" s="1523"/>
      <c r="CF395" s="1523"/>
      <c r="CG395" s="387" t="str">
        <f>IF(OR($BY$291="",$BY$291=""),"",$BY$291)</f>
        <v/>
      </c>
      <c r="CH395" s="387">
        <f>BZ395</f>
        <v/>
      </c>
      <c r="CI395" s="387">
        <f>CA395</f>
        <v/>
      </c>
      <c r="CJ395" s="1527"/>
      <c r="CK395" s="2042"/>
      <c r="CL395" s="206">
        <f>IF(CF395=""," ",IF(ABS(CE395-CF395)&lt;=0.125,"Valid","Not valid"))</f>
        <v/>
      </c>
      <c r="CM395" s="207">
        <f> IF(CE395="","",IF(AND(CE395&lt;&gt;"",CF395=""),IF(CE395&gt;=1,"Medir+Sig Max","No"),IF(CF395&lt;&gt;"",IF(CF395&gt;=1,"Medir+Sig Max","No"),"")))</f>
        <v/>
      </c>
      <c r="CN395" s="1787"/>
      <c r="CO395" s="220">
        <f>IF(CK395="",IF(AND(CE395="",CF395=""),"",IF(CF395="",IF(DE395&gt;1,ROUND(DE395*CE395,3),CE395),IF(DE395&gt;1,ROUND(DE395*CF395,3),CF395))),IF(AND(CE395="",CF395=""),"",IF(CF395="",IF(DE395&gt;1,ROUND(DE395*CE395*(1/(CK395)),3),CE395*(1/(CK395))),IF(DE395&gt;1,ROUND(DE395*CF395*(1/(CK395)),3),CF395*(1/(CK395))))))</f>
        <v/>
      </c>
      <c r="CP395" s="2043">
        <f>IF(COUNTIF(Overview!K12:K14,TRUE)&gt;0,2,IF(COUNTIF(Overview!L12:L14,TRUE)&gt;0,4,0))</f>
        <v/>
      </c>
      <c r="CQ395" s="1472">
        <f>IF(CO395="","",IF(CO395&gt;CP395,"Fail","Pass"))</f>
        <v/>
      </c>
      <c r="CR395" s="1481"/>
      <c r="CS395" s="1565">
        <f>MyTimestamp(CO395)</f>
        <v/>
      </c>
      <c r="CT395" s="1531">
        <f>IF(CE395="",0,15)+IF(CF395="",0,15)</f>
        <v/>
      </c>
      <c r="CU395" s="1532">
        <f>IF(CT395=0,0,2)</f>
        <v/>
      </c>
      <c r="CV395" s="859"/>
      <c r="CW395" s="859"/>
      <c r="CX395" s="2038"/>
      <c r="CY395" s="2044"/>
      <c r="CZ395" s="1543">
        <f>10^(CJ395/20)*100-100</f>
        <v/>
      </c>
      <c r="DA395" s="1331"/>
      <c r="DB395" s="709"/>
      <c r="DC395" s="777">
        <f>IF(DA395="","",10^(DA395/10))</f>
        <v/>
      </c>
      <c r="DD395" s="1377">
        <f>IF(ISNUMBER(DB395)=FALSE,"",10^(DB395/10))</f>
        <v/>
      </c>
      <c r="DE395" s="1543">
        <f>IF(AND(ISNUMBER(DC395),ISNUMBER(DD395)),IF(DC395/DD395&gt;1,ROUND((DC395)/DD395,3),1),1)</f>
        <v/>
      </c>
      <c r="DF395" s="1670">
        <f>IF(ISNUMBER(CO395),IF(CO395&gt;=CP395*0.90625,"!!!MEASURE other two 1RB modes!!!  To include the results for these two additional RB modes please use any row below free (for example otehr band) and replace the information of each field (tech, band, freq, etc...) with the proper one",""),"")</f>
        <v/>
      </c>
      <c r="DG395" s="1541"/>
      <c r="DH395" s="1541"/>
      <c r="DI395" s="1541"/>
      <c r="DJ395" s="1541"/>
      <c r="DK395" s="1541"/>
      <c r="DL395" s="1541"/>
      <c r="DM395" s="1541"/>
      <c r="DN395" s="1541"/>
      <c r="DO395" s="1541"/>
      <c r="DP395" s="1541"/>
      <c r="DQ395" s="1541"/>
      <c r="DR395" s="1541"/>
    </row>
    <row r="396" ht="12.75" x14ac:dyDescent="0.2">
      <c r="A396" s="1541"/>
      <c r="B396" s="1541"/>
      <c r="C396"/>
      <c r="D396" s="130">
        <f>IF(BX$387="Close to Ear","EN 62209-1","EN 62209-2")</f>
        <v/>
      </c>
      <c r="E396" s="130">
        <f>IF(CG396="Close to Ear","2016","2010/A1:2019")</f>
        <v/>
      </c>
      <c r="F396" s="1488" t="inlineStr">
        <is>
          <t>5.3</t>
        </is>
      </c>
      <c r="G396" s="1497"/>
      <c r="H396" s="120">
        <f>BV396</f>
        <v/>
      </c>
      <c r="I396" s="120">
        <f>BW396</f>
        <v/>
      </c>
      <c r="J396" s="687" t="inlineStr">
        <is>
          <t>Cat M1</t>
        </is>
      </c>
      <c r="K396" s="194" t="inlineStr">
        <is>
          <t>FDD1</t>
        </is>
      </c>
      <c r="L396" s="115"/>
      <c r="M396" s="120">
        <v>15</v>
      </c>
      <c r="N396" s="119" t="inlineStr">
        <is>
          <t>16QAM</t>
        </is>
      </c>
      <c r="O396" s="131"/>
      <c r="P396" s="6597">
        <v>0</v>
      </c>
      <c r="Q396" s="131">
        <v>3</v>
      </c>
      <c r="R396" s="131">
        <v>0</v>
      </c>
      <c r="S396" s="120"/>
      <c r="T396" s="120">
        <v>18300</v>
      </c>
      <c r="U396" s="120">
        <v>1950</v>
      </c>
      <c r="V396" s="119"/>
      <c r="W396" s="197"/>
      <c r="X396" s="119"/>
      <c r="Y396" s="119"/>
      <c r="Z396" s="119"/>
      <c r="AA396" s="115"/>
      <c r="AB396" s="115"/>
      <c r="AC396" s="689">
        <f>IF(OR(BX$387="Close to Ear",BX$387="Close to Head"),"Head",IF(BX$387="Extremity","Extremity","Body"))</f>
        <v/>
      </c>
      <c r="AD396" s="690">
        <f>CA396</f>
        <v/>
      </c>
      <c r="AE396" s="688">
        <f>CB396</f>
        <v/>
      </c>
      <c r="AF396" s="115"/>
      <c r="AG396" s="808">
        <f>IF(AZ396="","N/A",IF(CQ396="Pass","P","F"))</f>
        <v/>
      </c>
      <c r="AH396" s="129"/>
      <c r="AI396" s="129"/>
      <c r="AJ396" s="129"/>
      <c r="AK396" s="119"/>
      <c r="AL396" s="115"/>
      <c r="AM396" s="119"/>
      <c r="AN396" s="119"/>
      <c r="AO396" s="692"/>
      <c r="AP396" s="692"/>
      <c r="AQ396" s="692"/>
      <c r="AR396" s="692"/>
      <c r="AS396" s="692"/>
      <c r="AT396" s="691">
        <f>CE396</f>
        <v/>
      </c>
      <c r="AU396" s="691">
        <f>CF396</f>
        <v/>
      </c>
      <c r="AV396" s="813"/>
      <c r="AW396" s="813"/>
      <c r="AX396" s="197">
        <f>CZ396</f>
        <v/>
      </c>
      <c r="AY396" s="197">
        <f>DE396</f>
        <v/>
      </c>
      <c r="AZ396" s="3379">
        <f>CO396</f>
        <v/>
      </c>
      <c r="BA396" s="3380"/>
      <c r="BB396" s="197">
        <f>CP396</f>
        <v/>
      </c>
      <c r="BC396" s="813"/>
      <c r="BD396" s="197">
        <f>CR396</f>
        <v/>
      </c>
      <c r="BE396" s="121">
        <f>CS396</f>
        <v/>
      </c>
      <c r="BF396" s="122">
        <f>CT396*60</f>
        <v/>
      </c>
      <c r="BG396" s="121">
        <f>BE396</f>
        <v/>
      </c>
      <c r="BH396" s="122">
        <f>CU396*60</f>
        <v/>
      </c>
      <c r="BI396" s="122">
        <f>CV396</f>
        <v/>
      </c>
      <c r="BJ396" s="117"/>
      <c r="BK396" s="812">
        <f>Overview!$E$7</f>
        <v/>
      </c>
      <c r="BL396" s="117"/>
      <c r="BM396" s="836">
        <f>CW396</f>
        <v/>
      </c>
      <c r="BN396" s="812">
        <f>Overview!$P$153</f>
        <v/>
      </c>
      <c r="BO396" s="117" t="inlineStr">
        <is>
          <t>Revisar: la misma frecuencia aparece con varios canales en esta banda (18050 / 18300 / 18525)</t>
        </is>
      </c>
      <c r="BP396" s="117"/>
      <c r="BQ396" s="115"/>
      <c r="BR396" s="1478"/>
      <c r="BS396" s="1548"/>
      <c r="BT396" s="2127" t="inlineStr">
        <is>
          <t>LTE CATM1</t>
        </is>
      </c>
      <c r="BU396" s="2089" t="inlineStr">
        <is>
          <t>FDD1</t>
        </is>
      </c>
      <c r="BV396" s="430">
        <f>Overview!$H$31</f>
        <v/>
      </c>
      <c r="BW396" s="2010"/>
      <c r="BX396" s="2089"/>
      <c r="BY396" s="2130"/>
      <c r="BZ396" s="2131">
        <f>IF(COUNT('Conducted LTE CATM1'!$AH$3:$AH$265)=0,15,INDEX('Conducted LTE CATM1'!$M$3:$M$265,MATCH(MAX('Conducted LTE CATM1'!$AH$3:$AH$265),'Conducted LTE CATM1'!$AH$3:$AH$265,0)))</f>
        <v>15</v>
      </c>
      <c r="CA396" s="466" t="str">
        <f>CA395</f>
        <v>TBD</v>
      </c>
      <c r="CB396" s="202">
        <v>0</v>
      </c>
      <c r="CC396" s="881">
        <f>IF(COUNT('Conducted LTE CATM1'!$AH$3:$AH$265)=0,18300,INDEX('Conducted LTE CATM1'!$T$3:$T$265,MATCH(MAX('Conducted LTE CATM1'!$AH$3:$AH$265),'Conducted LTE CATM1'!$AH$3:$AH$265,0)))</f>
        <v>18300</v>
      </c>
      <c r="CD396" s="881">
        <f>IF(COUNT('Conducted LTE CATM1'!$AH$3:$AH$265)=0,1950,INDEX('Conducted LTE CATM1'!$U$3:$U$265,MATCH(MAX('Conducted LTE CATM1'!$AH$3:$AH$265),'Conducted LTE CATM1'!$AH$3:$AH$265,0)))</f>
        <v>1950</v>
      </c>
      <c r="CE396" s="1523"/>
      <c r="CF396" s="1523"/>
      <c r="CG396" s="387" t="str">
        <f>IF(OR($BY$291="",$BY$291=""),"",$BY$291)</f>
        <v/>
      </c>
      <c r="CH396" s="387">
        <f>BZ396</f>
        <v/>
      </c>
      <c r="CI396" s="387">
        <f>CA396</f>
        <v/>
      </c>
      <c r="CJ396" s="1527"/>
      <c r="CK396" s="2042"/>
      <c r="CL396" s="206">
        <f>IF(CF396=""," ",IF(ABS(CE396-CF396)&lt;=0.125,"Valid","Not valid"))</f>
        <v/>
      </c>
      <c r="CM396" s="207">
        <f> IF(CE396="","",IF(AND(CE396&lt;&gt;"",CF396=""),IF(CE396&gt;=1,"Medir+Sig Max","No"),IF(CF396&lt;&gt;"",IF(CF396&gt;=1,"Medir+Sig Max","No"),"")))</f>
        <v/>
      </c>
      <c r="CN396" s="1787"/>
      <c r="CO396" s="220">
        <f>IF(CK396="",IF(AND(CE396="",CF396=""),"",IF(CF396="",IF(DE396&gt;1,ROUND(DE396*CE396,3),CE396),IF(DE396&gt;1,ROUND(DE396*CF396,3),CF396))),IF(AND(CE396="",CF396=""),"",IF(CF396="",IF(DE396&gt;1,ROUND(DE396*CE396*(1/(CK396)),3),CE396*(1/(CK396))),IF(DE396&gt;1,ROUND(DE396*CF396*(1/(CK396)),3),CF396*(1/(CK396))))))</f>
        <v/>
      </c>
      <c r="CP396" s="2043">
        <f>IF(COUNTIF(Overview!K12:K14,TRUE)&gt;0,2,IF(COUNTIF(Overview!L12:L14,TRUE)&gt;0,4,0))</f>
        <v/>
      </c>
      <c r="CQ396" s="1472">
        <f>IF(CO396="","",IF(CO396&gt;CP396,"Fail","Pass"))</f>
        <v/>
      </c>
      <c r="CR396" s="1481"/>
      <c r="CS396" s="1565">
        <f>MyTimestamp(CO396)</f>
        <v/>
      </c>
      <c r="CT396" s="1531">
        <f>IF(CE396="",0,15)+IF(CF396="",0,15)</f>
        <v/>
      </c>
      <c r="CU396" s="1532">
        <f>IF(CT396=0,0,2)</f>
        <v/>
      </c>
      <c r="CV396" s="859"/>
      <c r="CW396" s="859"/>
      <c r="CX396" s="2038"/>
      <c r="CY396" s="2044"/>
      <c r="CZ396" s="1543">
        <f>10^(CJ396/20)*100-100</f>
        <v/>
      </c>
      <c r="DA396" s="1331"/>
      <c r="DB396" s="709"/>
      <c r="DC396" s="777">
        <f>IF(DA396="","",10^(DA396/10))</f>
        <v/>
      </c>
      <c r="DD396" s="1377">
        <f>IF(ISNUMBER(DB396)=FALSE,"",10^(DB396/10))</f>
        <v/>
      </c>
      <c r="DE396" s="1543">
        <f>IF(AND(ISNUMBER(DC396),ISNUMBER(DD396)),IF(DC396/DD396&gt;1,ROUND((DC396)/DD396,3),1),1)</f>
        <v/>
      </c>
      <c r="DF396" s="1541"/>
      <c r="DG396" s="1541"/>
      <c r="DH396" s="1541"/>
      <c r="DI396" s="1541"/>
      <c r="DJ396" s="1541"/>
      <c r="DK396" s="1541"/>
      <c r="DL396" s="1541"/>
      <c r="DM396" s="1541"/>
      <c r="DN396" s="1541"/>
      <c r="DO396" s="1541"/>
      <c r="DP396" s="1541"/>
      <c r="DQ396" s="1541"/>
      <c r="DR396" s="1541"/>
    </row>
    <row r="397" ht="12.75" x14ac:dyDescent="0.2">
      <c r="A397" s="1541"/>
      <c r="B397" s="1541"/>
      <c r="C397"/>
      <c r="D397" s="130">
        <f>IF(BX$387="Close to Ear","EN 62209-1","EN 62209-2")</f>
        <v/>
      </c>
      <c r="E397" s="130">
        <f>IF(CG397="Close to Ear","2016","2010/A1:2019")</f>
        <v/>
      </c>
      <c r="F397" s="1488" t="inlineStr">
        <is>
          <t>5.3</t>
        </is>
      </c>
      <c r="G397" s="1497"/>
      <c r="H397" s="120">
        <f>BV397</f>
        <v/>
      </c>
      <c r="I397" s="120">
        <f>BW397</f>
        <v/>
      </c>
      <c r="J397" s="687" t="inlineStr">
        <is>
          <t>Cat M1</t>
        </is>
      </c>
      <c r="K397" s="194" t="inlineStr">
        <is>
          <t>FDD1</t>
        </is>
      </c>
      <c r="L397" s="115"/>
      <c r="M397" s="120">
        <v>15</v>
      </c>
      <c r="N397" s="119" t="inlineStr">
        <is>
          <t>16QAM</t>
        </is>
      </c>
      <c r="O397" s="131"/>
      <c r="P397" s="6597">
        <v>0</v>
      </c>
      <c r="Q397" s="131">
        <v>3</v>
      </c>
      <c r="R397" s="131">
        <v>0</v>
      </c>
      <c r="S397" s="120"/>
      <c r="T397" s="120">
        <v>18300</v>
      </c>
      <c r="U397" s="120">
        <v>1950</v>
      </c>
      <c r="V397" s="119"/>
      <c r="W397" s="197"/>
      <c r="X397" s="119"/>
      <c r="Y397" s="119"/>
      <c r="Z397" s="119"/>
      <c r="AA397" s="115"/>
      <c r="AB397" s="115"/>
      <c r="AC397" s="689">
        <f>IF(OR(BX$387="Close to Ear",BX$387="Close to Head"),"Head",IF(BX$387="Extremity","Extremity","Body"))</f>
        <v/>
      </c>
      <c r="AD397" s="690">
        <f>CA397</f>
        <v/>
      </c>
      <c r="AE397" s="688">
        <f>CB397</f>
        <v/>
      </c>
      <c r="AF397" s="115"/>
      <c r="AG397" s="808">
        <f>IF(AZ397="","N/A",IF(CQ397="Pass","P","F"))</f>
        <v/>
      </c>
      <c r="AH397" s="129"/>
      <c r="AI397" s="129"/>
      <c r="AJ397" s="129"/>
      <c r="AK397" s="119"/>
      <c r="AL397" s="115"/>
      <c r="AM397" s="119"/>
      <c r="AN397" s="119"/>
      <c r="AO397" s="692"/>
      <c r="AP397" s="692"/>
      <c r="AQ397" s="692"/>
      <c r="AR397" s="692"/>
      <c r="AS397" s="692"/>
      <c r="AT397" s="691">
        <f>CE397</f>
        <v/>
      </c>
      <c r="AU397" s="691">
        <f>CF397</f>
        <v/>
      </c>
      <c r="AV397" s="813"/>
      <c r="AW397" s="813"/>
      <c r="AX397" s="197">
        <f>CZ397</f>
        <v/>
      </c>
      <c r="AY397" s="197">
        <f>DE397</f>
        <v/>
      </c>
      <c r="AZ397" s="3379">
        <f>CO397</f>
        <v/>
      </c>
      <c r="BA397" s="3380"/>
      <c r="BB397" s="197">
        <f>CP397</f>
        <v/>
      </c>
      <c r="BC397" s="813"/>
      <c r="BD397" s="197">
        <f>CR397</f>
        <v/>
      </c>
      <c r="BE397" s="121">
        <f>CS397</f>
        <v/>
      </c>
      <c r="BF397" s="122">
        <f>CT397*60</f>
        <v/>
      </c>
      <c r="BG397" s="121">
        <f>BE397</f>
        <v/>
      </c>
      <c r="BH397" s="122">
        <f>CU397*60</f>
        <v/>
      </c>
      <c r="BI397" s="122">
        <f>CV397</f>
        <v/>
      </c>
      <c r="BJ397" s="117"/>
      <c r="BK397" s="812">
        <f>Overview!$E$7</f>
        <v/>
      </c>
      <c r="BL397" s="117"/>
      <c r="BM397" s="836">
        <f>CW397</f>
        <v/>
      </c>
      <c r="BN397" s="812">
        <f>Overview!$P$153</f>
        <v/>
      </c>
      <c r="BO397" s="117" t="inlineStr">
        <is>
          <t>Revisar: la misma frecuencia aparece con varios canales en esta banda (18050 / 18300 / 18525)</t>
        </is>
      </c>
      <c r="BP397" s="117"/>
      <c r="BQ397" s="115"/>
      <c r="BR397" s="1478"/>
      <c r="BS397" s="1548"/>
      <c r="BT397" s="2127" t="inlineStr">
        <is>
          <t>LTE CATM1</t>
        </is>
      </c>
      <c r="BU397" s="2089" t="inlineStr">
        <is>
          <t>FDD1</t>
        </is>
      </c>
      <c r="BV397" s="430">
        <f>Overview!$H$31</f>
        <v/>
      </c>
      <c r="BW397" s="2010"/>
      <c r="BX397" s="2089"/>
      <c r="BY397" s="2129"/>
      <c r="BZ397" s="2131">
        <f>IF(COUNT('Conducted LTE CATM1'!$AH$3:$AH$265)=0,15,INDEX('Conducted LTE CATM1'!$M$3:$M$265,MATCH(MAX('Conducted LTE CATM1'!$AH$3:$AH$265),'Conducted LTE CATM1'!$AH$3:$AH$265,0)))</f>
        <v>15</v>
      </c>
      <c r="CA397" s="467" t="str">
        <f>CA396</f>
        <v>TBD</v>
      </c>
      <c r="CB397" s="200">
        <v>0</v>
      </c>
      <c r="CC397" s="1679">
        <f>IF(COUNT('Conducted LTE CATM1'!$AH$3:$AH$265)=0,18300,INDEX('Conducted LTE CATM1'!$T$3:$T$265,MATCH(MAX('Conducted LTE CATM1'!$AH$3:$AH$265),'Conducted LTE CATM1'!$AH$3:$AH$265,0)))</f>
        <v>18300</v>
      </c>
      <c r="CD397" s="1679">
        <f>IF(COUNT('Conducted LTE CATM1'!$AH$3:$AH$265)=0,1950,INDEX('Conducted LTE CATM1'!$U$3:$U$265,MATCH(MAX('Conducted LTE CATM1'!$AH$3:$AH$265),'Conducted LTE CATM1'!$AH$3:$AH$265,0)))</f>
        <v>1950</v>
      </c>
      <c r="CE397" s="1523"/>
      <c r="CF397" s="1523"/>
      <c r="CG397" s="387" t="str">
        <f>IF(OR($BY$291="",$BY$291=""),"",$BY$291)</f>
        <v/>
      </c>
      <c r="CH397" s="387">
        <f>BZ397</f>
        <v/>
      </c>
      <c r="CI397" s="387">
        <f>CA397</f>
        <v/>
      </c>
      <c r="CJ397" s="1527"/>
      <c r="CK397" s="2042"/>
      <c r="CL397" s="206">
        <f>IF(CF397=""," ",IF(ABS(CE397-CF397)&lt;=0.125,"Valid","Not valid"))</f>
        <v/>
      </c>
      <c r="CM397" s="207">
        <f> IF(CE397="","",IF(AND(CE397&lt;&gt;"",CF397=""),IF(CE397&gt;=1,"Medir+Sig Max","No"),IF(CF397&lt;&gt;"",IF(CF397&gt;=1,"Medir+Sig Max","No"),"")))</f>
        <v/>
      </c>
      <c r="CN397" s="1787"/>
      <c r="CO397" s="220">
        <f>IF(CK397="",IF(AND(CE397="",CF397=""),"",IF(CF397="",IF(DE397&gt;1,ROUND(DE397*CE397,3),CE397),IF(DE397&gt;1,ROUND(DE397*CF397,3),CF397))),IF(AND(CE397="",CF397=""),"",IF(CF397="",IF(DE397&gt;1,ROUND(DE397*CE397*(1/(CK397)),3),CE397*(1/(CK397))),IF(DE397&gt;1,ROUND(DE397*CF397*(1/(CK397)),3),CF397*(1/(CK397))))))</f>
        <v/>
      </c>
      <c r="CP397" s="2043">
        <f>IF(COUNTIF(Overview!K12:K14,TRUE)&gt;0,2,IF(COUNTIF(Overview!L12:L14,TRUE)&gt;0,4,0))</f>
        <v/>
      </c>
      <c r="CQ397" s="1472">
        <f>IF(CO397="","",IF(CO397&gt;CP397,"Fail","Pass"))</f>
        <v/>
      </c>
      <c r="CR397" s="1481"/>
      <c r="CS397" s="1565">
        <f>MyTimestamp(CO397)</f>
        <v/>
      </c>
      <c r="CT397" s="1531">
        <f>IF(CE397="",0,15)+IF(CF397="",0,15)</f>
        <v/>
      </c>
      <c r="CU397" s="1532">
        <f>IF(CT397=0,0,2)</f>
        <v/>
      </c>
      <c r="CV397" s="859"/>
      <c r="CW397" s="859"/>
      <c r="CX397" s="2038"/>
      <c r="CY397" s="2044"/>
      <c r="CZ397" s="1543">
        <f>10^(CJ397/20)*100-100</f>
        <v/>
      </c>
      <c r="DA397" s="1331"/>
      <c r="DB397" s="709"/>
      <c r="DC397" s="777">
        <f>IF(DA397="","",10^(DA397/10))</f>
        <v/>
      </c>
      <c r="DD397" s="1377">
        <f>IF(ISNUMBER(DB397)=FALSE,"",10^(DB397/10))</f>
        <v/>
      </c>
      <c r="DE397" s="1543">
        <f>IF(AND(ISNUMBER(DC397),ISNUMBER(DD397)),IF(DC397/DD397&gt;1,ROUND((DC397)/DD397,3),1),1)</f>
        <v/>
      </c>
      <c r="DF397" s="1541"/>
      <c r="DG397" s="1541"/>
      <c r="DH397" s="1541"/>
      <c r="DI397" s="1541"/>
      <c r="DJ397" s="1541"/>
      <c r="DK397" s="1541"/>
      <c r="DL397" s="1541"/>
      <c r="DM397" s="1541"/>
      <c r="DN397" s="1541"/>
      <c r="DO397" s="1541"/>
      <c r="DP397" s="1541"/>
      <c r="DQ397" s="1541"/>
      <c r="DR397" s="1541"/>
    </row>
    <row r="398" ht="12.75" x14ac:dyDescent="0.2">
      <c r="A398" s="1541"/>
      <c r="B398" s="1541"/>
      <c r="C398"/>
      <c r="D398" s="130">
        <f>IF(BX$387="Close to Ear","EN 62209-1","EN 62209-2")</f>
        <v/>
      </c>
      <c r="E398" s="130">
        <f>IF(CG398="Close to Ear","2016","2010/A1:2019")</f>
        <v/>
      </c>
      <c r="F398" s="1488" t="inlineStr">
        <is>
          <t>5.3</t>
        </is>
      </c>
      <c r="G398" s="1497"/>
      <c r="H398" s="120">
        <f>BV398</f>
        <v/>
      </c>
      <c r="I398" s="120">
        <f>BW398</f>
        <v/>
      </c>
      <c r="J398" s="687" t="inlineStr">
        <is>
          <t>Cat M1</t>
        </is>
      </c>
      <c r="K398" s="194" t="inlineStr">
        <is>
          <t>FDD1</t>
        </is>
      </c>
      <c r="L398" s="115"/>
      <c r="M398" s="120">
        <v>15</v>
      </c>
      <c r="N398" s="119" t="inlineStr">
        <is>
          <t>16QAM</t>
        </is>
      </c>
      <c r="O398" s="131"/>
      <c r="P398" s="6597">
        <v>0</v>
      </c>
      <c r="Q398" s="131">
        <v>3</v>
      </c>
      <c r="R398" s="131">
        <v>0</v>
      </c>
      <c r="S398" s="120"/>
      <c r="T398" s="120">
        <v>18300</v>
      </c>
      <c r="U398" s="120">
        <v>1950</v>
      </c>
      <c r="V398" s="119"/>
      <c r="W398" s="197"/>
      <c r="X398" s="119"/>
      <c r="Y398" s="119"/>
      <c r="Z398" s="119"/>
      <c r="AA398" s="115"/>
      <c r="AB398" s="115"/>
      <c r="AC398" s="689">
        <f>IF(OR(BX$387="Close to Ear",BX$387="Close to Head"),"Head",IF(BX$387="Extremity","Extremity","Body"))</f>
        <v/>
      </c>
      <c r="AD398" s="690">
        <f>CA398</f>
        <v/>
      </c>
      <c r="AE398" s="688">
        <f>CB398</f>
        <v/>
      </c>
      <c r="AF398" s="115"/>
      <c r="AG398" s="808">
        <f>IF(AZ398="","N/A",IF(CQ398="Pass","P","F"))</f>
        <v/>
      </c>
      <c r="AH398" s="129"/>
      <c r="AI398" s="129"/>
      <c r="AJ398" s="129"/>
      <c r="AK398" s="119"/>
      <c r="AL398" s="115"/>
      <c r="AM398" s="119"/>
      <c r="AN398" s="119"/>
      <c r="AO398" s="692"/>
      <c r="AP398" s="692"/>
      <c r="AQ398" s="692"/>
      <c r="AR398" s="692"/>
      <c r="AS398" s="692"/>
      <c r="AT398" s="691">
        <f>CE398</f>
        <v/>
      </c>
      <c r="AU398" s="691">
        <f>CF398</f>
        <v/>
      </c>
      <c r="AV398" s="813"/>
      <c r="AW398" s="813"/>
      <c r="AX398" s="197">
        <f>CZ398</f>
        <v/>
      </c>
      <c r="AY398" s="197">
        <f>DE398</f>
        <v/>
      </c>
      <c r="AZ398" s="3379">
        <f>CO398</f>
        <v/>
      </c>
      <c r="BA398" s="3380"/>
      <c r="BB398" s="197">
        <f>CP398</f>
        <v/>
      </c>
      <c r="BC398" s="813"/>
      <c r="BD398" s="197">
        <f>CR398</f>
        <v/>
      </c>
      <c r="BE398" s="121">
        <f>CS398</f>
        <v/>
      </c>
      <c r="BF398" s="122">
        <f>CT398*60</f>
        <v/>
      </c>
      <c r="BG398" s="121">
        <f>BE398</f>
        <v/>
      </c>
      <c r="BH398" s="122">
        <f>CU398*60</f>
        <v/>
      </c>
      <c r="BI398" s="122">
        <f>CV398</f>
        <v/>
      </c>
      <c r="BJ398" s="117"/>
      <c r="BK398" s="812">
        <f>Overview!$E$7</f>
        <v/>
      </c>
      <c r="BL398" s="117"/>
      <c r="BM398" s="836">
        <f>CW398</f>
        <v/>
      </c>
      <c r="BN398" s="812">
        <f>Overview!$P$153</f>
        <v/>
      </c>
      <c r="BO398" s="117" t="inlineStr">
        <is>
          <t>Revisar: la misma frecuencia aparece con varios canales en esta banda (18050 / 18300 / 18525)</t>
        </is>
      </c>
      <c r="BP398" s="117"/>
      <c r="BQ398" s="115"/>
      <c r="BR398" s="1478"/>
      <c r="BS398" s="1548"/>
      <c r="BT398" s="2127" t="inlineStr">
        <is>
          <t>LTE CATM1</t>
        </is>
      </c>
      <c r="BU398" s="2089" t="inlineStr">
        <is>
          <t>FDD1</t>
        </is>
      </c>
      <c r="BV398" s="430">
        <f>Overview!$H$31</f>
        <v/>
      </c>
      <c r="BW398" s="2010"/>
      <c r="BX398" s="1872"/>
      <c r="BY398" s="2132"/>
      <c r="BZ398" s="2131">
        <f>IF(COUNT('Conducted LTE CATM1'!$AH$3:$AH$265)=0,15,INDEX('Conducted LTE CATM1'!$M$3:$M$265,MATCH(MAX('Conducted LTE CATM1'!$AH$3:$AH$265),'Conducted LTE CATM1'!$AH$3:$AH$265,0)))</f>
        <v>15</v>
      </c>
      <c r="CA398" s="468" t="str">
        <f>CA397</f>
        <v>TBD</v>
      </c>
      <c r="CB398" s="201">
        <v>0</v>
      </c>
      <c r="CC398" s="1059">
        <f>IF(COUNT('Conducted LTE CATM1'!$AH$3:$AH$265)=0,18300,INDEX('Conducted LTE CATM1'!$T$3:$T$265,MATCH(MAX('Conducted LTE CATM1'!$AH$3:$AH$265),'Conducted LTE CATM1'!$AH$3:$AH$265,0)))</f>
        <v>18300</v>
      </c>
      <c r="CD398" s="1059">
        <f>IF(COUNT('Conducted LTE CATM1'!$AH$3:$AH$265)=0,1950,INDEX('Conducted LTE CATM1'!$U$3:$U$265,MATCH(MAX('Conducted LTE CATM1'!$AH$3:$AH$265),'Conducted LTE CATM1'!$AH$3:$AH$265,0)))</f>
        <v>1950</v>
      </c>
      <c r="CE398" s="1874"/>
      <c r="CF398" s="1874"/>
      <c r="CG398" s="388" t="str">
        <f>IF(OR($BY$291="",$BY$291=""),"",$BY$291)</f>
        <v/>
      </c>
      <c r="CH398" s="388">
        <f>BZ398</f>
        <v/>
      </c>
      <c r="CI398" s="388">
        <f>CA398</f>
        <v/>
      </c>
      <c r="CJ398" s="2046"/>
      <c r="CK398" s="2042"/>
      <c r="CL398" s="212">
        <f>IF(CF398=""," ",IF(ABS(CE398-CF398)&lt;=0.125,"Valid","Not valid"))</f>
        <v/>
      </c>
      <c r="CM398" s="213">
        <f> IF(CE398="","",IF(AND(CE398&lt;&gt;"",CF398=""),IF(CE398&gt;=1,"Medir+Sig Max","No"),IF(CF398&lt;&gt;"",IF(CF398&gt;=1,"Medir+Sig Max","No"),"")))</f>
        <v/>
      </c>
      <c r="CN398" s="1794"/>
      <c r="CO398" s="221">
        <f>IF(CK398="",IF(AND(CE398="",CF398=""),"",IF(CF398="",IF(DE398&gt;1,ROUND(DE398*CE398,3),CE398),IF(DE398&gt;1,ROUND(DE398*CF398,3),CF398))),IF(AND(CE398="",CF398=""),"",IF(CF398="",IF(DE398&gt;1,ROUND(DE398*CE398*(1/(CK398)),3),CE398*(1/(CK398))),IF(DE398&gt;1,ROUND(DE398*CF398*(1/(CK398)),3),CF398*(1/(CK398))))))</f>
        <v/>
      </c>
      <c r="CP398" s="2048">
        <f>IF(COUNTIF(Overview!K12:K14,TRUE)&gt;0,2,IF(COUNTIF(Overview!L12:L14,TRUE)&gt;0,4,0))</f>
        <v/>
      </c>
      <c r="CQ398" s="1473">
        <f>IF(CO398="","",IF(CO398&gt;CP398,"Fail","Pass"))</f>
        <v/>
      </c>
      <c r="CR398" s="1482"/>
      <c r="CS398" s="1566">
        <f>MyTimestamp(CO398)</f>
        <v/>
      </c>
      <c r="CT398" s="1535">
        <f>IF(CE398="",0,15)+IF(CF398="",0,15)</f>
        <v/>
      </c>
      <c r="CU398" s="1536">
        <f>IF(CT398=0,0,2)</f>
        <v/>
      </c>
      <c r="CV398" s="861"/>
      <c r="CW398" s="861"/>
      <c r="CX398" s="2038"/>
      <c r="CY398" s="2050"/>
      <c r="CZ398" s="1545">
        <f>10^(CJ398/20)*100-100</f>
        <v/>
      </c>
      <c r="DA398" s="1333"/>
      <c r="DB398" s="710"/>
      <c r="DC398" s="779">
        <f>IF(DA398="","",10^(DA398/10))</f>
        <v/>
      </c>
      <c r="DD398" s="1379">
        <f>IF(ISNUMBER(DB398)=FALSE,"",10^(DB398/10))</f>
        <v/>
      </c>
      <c r="DE398" s="1545">
        <f>IF(AND(ISNUMBER(DC398),ISNUMBER(DD398)),IF(DC398/DD398&gt;1,ROUND((DC398)/DD398,3),1),1)</f>
        <v/>
      </c>
      <c r="DF398" s="1541"/>
      <c r="DG398" s="1541"/>
      <c r="DH398" s="1541"/>
      <c r="DI398" s="1541"/>
      <c r="DJ398" s="1541"/>
      <c r="DK398" s="1541"/>
      <c r="DL398" s="1541"/>
      <c r="DM398" s="1541"/>
      <c r="DN398" s="1541"/>
      <c r="DO398" s="1541"/>
      <c r="DP398" s="1541"/>
      <c r="DQ398" s="1541"/>
      <c r="DR398" s="1541"/>
    </row>
    <row r="399" ht="12.75" x14ac:dyDescent="0.2">
      <c r="A399" s="1541"/>
      <c r="B399" s="1541"/>
      <c r="C399"/>
      <c r="D399" s="130">
        <f>IF(BX$387="Close to Ear","EN 62209-1","EN 62209-2")</f>
        <v/>
      </c>
      <c r="E399" s="130">
        <f>IF(CG399="Close to Ear","2016","2010/A1:2019")</f>
        <v/>
      </c>
      <c r="F399" s="1488" t="inlineStr">
        <is>
          <t>5.3</t>
        </is>
      </c>
      <c r="G399" s="1497"/>
      <c r="H399" s="120">
        <f>BV399</f>
        <v/>
      </c>
      <c r="I399" s="120">
        <f>BW399</f>
        <v/>
      </c>
      <c r="J399" s="687" t="inlineStr">
        <is>
          <t>Cat M1</t>
        </is>
      </c>
      <c r="K399" s="194" t="inlineStr">
        <is>
          <t>FDD1</t>
        </is>
      </c>
      <c r="L399" s="115"/>
      <c r="M399" s="120">
        <v>15</v>
      </c>
      <c r="N399" s="119" t="inlineStr">
        <is>
          <t>16QAM</t>
        </is>
      </c>
      <c r="O399" s="131"/>
      <c r="P399" s="6597">
        <v>0</v>
      </c>
      <c r="Q399" s="131">
        <v>3</v>
      </c>
      <c r="R399" s="131">
        <v>0</v>
      </c>
      <c r="S399" s="120"/>
      <c r="T399" s="120">
        <v>18300</v>
      </c>
      <c r="U399" s="120">
        <v>1950</v>
      </c>
      <c r="V399" s="119"/>
      <c r="W399" s="197"/>
      <c r="X399" s="119"/>
      <c r="Y399" s="119"/>
      <c r="Z399" s="119"/>
      <c r="AA399" s="115"/>
      <c r="AB399" s="115"/>
      <c r="AC399" s="689">
        <f>IF(OR(BX$387="Close to Ear",BX$387="Close to Head"),"Head",IF(BX$387="Extremity","Extremity","Body"))</f>
        <v/>
      </c>
      <c r="AD399" s="690">
        <f>CA399</f>
        <v/>
      </c>
      <c r="AE399" s="688">
        <f>CB399</f>
        <v/>
      </c>
      <c r="AF399" s="115"/>
      <c r="AG399" s="808">
        <f>IF(AZ399="","N/A",IF(CQ399="Pass","P","F"))</f>
        <v/>
      </c>
      <c r="AH399" s="129"/>
      <c r="AI399" s="129"/>
      <c r="AJ399" s="129"/>
      <c r="AK399" s="119"/>
      <c r="AL399" s="115"/>
      <c r="AM399" s="119"/>
      <c r="AN399" s="119"/>
      <c r="AO399" s="692"/>
      <c r="AP399" s="692"/>
      <c r="AQ399" s="692"/>
      <c r="AR399" s="692"/>
      <c r="AS399" s="692"/>
      <c r="AT399" s="691">
        <f>CE399</f>
        <v/>
      </c>
      <c r="AU399" s="691">
        <f>CF399</f>
        <v/>
      </c>
      <c r="AV399" s="813"/>
      <c r="AW399" s="813"/>
      <c r="AX399" s="197">
        <f>CZ399</f>
        <v/>
      </c>
      <c r="AY399" s="197">
        <f>DE399</f>
        <v/>
      </c>
      <c r="AZ399" s="3379">
        <f>CO399</f>
        <v/>
      </c>
      <c r="BA399" s="3380"/>
      <c r="BB399" s="197">
        <f>CP399</f>
        <v/>
      </c>
      <c r="BC399" s="813"/>
      <c r="BD399" s="197">
        <f>CR399</f>
        <v/>
      </c>
      <c r="BE399" s="121">
        <f>CS399</f>
        <v/>
      </c>
      <c r="BF399" s="122">
        <f>CT399*60</f>
        <v/>
      </c>
      <c r="BG399" s="121">
        <f>BE399</f>
        <v/>
      </c>
      <c r="BH399" s="122">
        <f>CU399*60</f>
        <v/>
      </c>
      <c r="BI399" s="122">
        <f>CV399</f>
        <v/>
      </c>
      <c r="BJ399" s="117"/>
      <c r="BK399" s="812">
        <f>Overview!$E$7</f>
        <v/>
      </c>
      <c r="BL399" s="117"/>
      <c r="BM399" s="836">
        <f>CW399</f>
        <v/>
      </c>
      <c r="BN399" s="812">
        <f>Overview!$P$153</f>
        <v/>
      </c>
      <c r="BO399" s="117" t="inlineStr">
        <is>
          <t>Revisar: la misma frecuencia aparece con varios canales en esta banda (18050 / 18300 / 18525)</t>
        </is>
      </c>
      <c r="BP399" s="117"/>
      <c r="BQ399" s="115"/>
      <c r="BR399" s="1478"/>
      <c r="BS399" s="1548"/>
      <c r="BT399" s="2127" t="inlineStr">
        <is>
          <t>LTE CATM1</t>
        </is>
      </c>
      <c r="BU399" s="2089" t="inlineStr">
        <is>
          <t>FDD1</t>
        </is>
      </c>
      <c r="BV399" s="430">
        <f>Overview!$H$31</f>
        <v/>
      </c>
      <c r="BW399" s="2010"/>
      <c r="BX399" s="1872"/>
      <c r="BY399" s="2132"/>
      <c r="BZ399" s="2131">
        <f>IF(COUNT('Conducted LTE CATM1'!$AH$3:$AH$265)=0,15,INDEX('Conducted LTE CATM1'!$M$3:$M$265,MATCH(MAX('Conducted LTE CATM1'!$AH$3:$AH$265),'Conducted LTE CATM1'!$AH$3:$AH$265,0)))</f>
        <v>15</v>
      </c>
      <c r="CA399" s="468" t="str">
        <f>CONCATENATE(CA397," - Battery check 1")</f>
        <v>TBD - Battery check 1</v>
      </c>
      <c r="CB399" s="201">
        <v>0</v>
      </c>
      <c r="CC399" s="1059">
        <f>IF(COUNT('Conducted LTE CATM1'!$AH$3:$AH$265)=0,18300,INDEX('Conducted LTE CATM1'!$T$3:$T$265,MATCH(MAX('Conducted LTE CATM1'!$AH$3:$AH$265),'Conducted LTE CATM1'!$AH$3:$AH$265,0)))</f>
        <v>18300</v>
      </c>
      <c r="CD399" s="1059">
        <f>IF(COUNT('Conducted LTE CATM1'!$AH$3:$AH$265)=0,1950,INDEX('Conducted LTE CATM1'!$U$3:$U$265,MATCH(MAX('Conducted LTE CATM1'!$AH$3:$AH$265),'Conducted LTE CATM1'!$AH$3:$AH$265,0)))</f>
        <v>1950</v>
      </c>
      <c r="CE399" s="1874"/>
      <c r="CF399" s="1874"/>
      <c r="CG399" s="388" t="str">
        <f>IF(OR($BY$291="",$BY$291=""),"",$BY$291)</f>
        <v/>
      </c>
      <c r="CH399" s="388">
        <f>BZ399</f>
        <v/>
      </c>
      <c r="CI399" s="388">
        <f>CA399</f>
        <v/>
      </c>
      <c r="CJ399" s="2046"/>
      <c r="CK399" s="2042"/>
      <c r="CL399" s="212">
        <f>IF(CF399=""," ",IF(ABS(CE399-CF399)&lt;=0.125,"Valid","Not valid"))</f>
        <v/>
      </c>
      <c r="CM399" s="213">
        <f> IF(CE399="","",IF(AND(CE399&lt;&gt;"",CF399=""),IF(CE399&gt;=1,"Medir+Sig Max","No"),IF(CF399&lt;&gt;"",IF(CF399&gt;=1,"Medir+Sig Max","No"),"")))</f>
        <v/>
      </c>
      <c r="CN399" s="1794"/>
      <c r="CO399" s="221">
        <f>IF(CK399="",IF(AND(CE399="",CF399=""),"",IF(CF399="",IF(DE399&gt;1,ROUND(DE399*CE399,3),CE399),IF(DE399&gt;1,ROUND(DE399*CF399,3),CF399))),IF(AND(CE399="",CF399=""),"",IF(CF399="",IF(DE399&gt;1,ROUND(DE399*CE399*(1/(CK399)),3),CE399*(1/(CK399))),IF(DE399&gt;1,ROUND(DE399*CF399*(1/(CK399)),3),CF399*(1/(CK399))))))</f>
        <v/>
      </c>
      <c r="CP399" s="2048">
        <f>IF(COUNTIF(Overview!K12:K14,TRUE)&gt;0,2,IF(COUNTIF(Overview!L12:L14,TRUE)&gt;0,4,0))</f>
        <v/>
      </c>
      <c r="CQ399" s="1473">
        <f>IF(CO399="","",IF(CO399&gt;CP399,"Fail","Pass"))</f>
        <v/>
      </c>
      <c r="CR399" s="1482"/>
      <c r="CS399" s="1566">
        <f>MyTimestamp(CO399)</f>
        <v/>
      </c>
      <c r="CT399" s="1535">
        <f>IF(CE399="",0,15)+IF(CF399="",0,15)</f>
        <v/>
      </c>
      <c r="CU399" s="1536">
        <f>IF(CT399=0,0,2)</f>
        <v/>
      </c>
      <c r="CV399" s="861"/>
      <c r="CW399" s="861"/>
      <c r="CX399" s="2038"/>
      <c r="CY399" s="2050"/>
      <c r="CZ399" s="1545">
        <f>10^(CJ399/20)*100-100</f>
        <v/>
      </c>
      <c r="DA399" s="1333"/>
      <c r="DB399" s="710"/>
      <c r="DC399" s="779">
        <f>IF(DA399="","",10^(DA399/10))</f>
        <v/>
      </c>
      <c r="DD399" s="1379">
        <f>IF(ISNUMBER(DB399)=FALSE,"",10^(DB399/10))</f>
        <v/>
      </c>
      <c r="DE399" s="1545">
        <f>IF(AND(ISNUMBER(DC399),ISNUMBER(DD399)),IF(DC399/DD399&gt;1,ROUND((DC399)/DD399,3),1),1)</f>
        <v/>
      </c>
      <c r="DF399" s="1541"/>
      <c r="DG399" s="1541"/>
      <c r="DH399" s="1541"/>
      <c r="DI399" s="1541"/>
      <c r="DJ399" s="1541"/>
      <c r="DK399" s="1541"/>
      <c r="DL399" s="1541"/>
      <c r="DM399" s="1541"/>
      <c r="DN399" s="1541"/>
      <c r="DO399" s="1541"/>
      <c r="DP399" s="1541"/>
      <c r="DQ399" s="1541"/>
      <c r="DR399" s="1541"/>
    </row>
    <row r="400" ht="12.75" x14ac:dyDescent="0.2">
      <c r="A400" s="1541"/>
      <c r="B400" s="1541"/>
      <c r="C400"/>
      <c r="D400" s="130">
        <f>IF(BX$387="Close to Ear","EN 62209-1","EN 62209-2")</f>
        <v/>
      </c>
      <c r="E400" s="130">
        <f>IF(CG400="Close to Ear","2016","2010/A1:2019")</f>
        <v/>
      </c>
      <c r="F400" s="1488" t="inlineStr">
        <is>
          <t>5.3</t>
        </is>
      </c>
      <c r="G400" s="1497"/>
      <c r="H400" s="120">
        <f>BV400</f>
        <v/>
      </c>
      <c r="I400" s="120">
        <f>BW400</f>
        <v/>
      </c>
      <c r="J400" s="687" t="inlineStr">
        <is>
          <t>Cat M1</t>
        </is>
      </c>
      <c r="K400" s="194" t="inlineStr">
        <is>
          <t>FDD1</t>
        </is>
      </c>
      <c r="L400" s="115"/>
      <c r="M400" s="120">
        <v>15</v>
      </c>
      <c r="N400" s="119" t="inlineStr">
        <is>
          <t>16QAM</t>
        </is>
      </c>
      <c r="O400" s="131"/>
      <c r="P400" s="6597">
        <v>0</v>
      </c>
      <c r="Q400" s="131">
        <v>3</v>
      </c>
      <c r="R400" s="131">
        <v>0</v>
      </c>
      <c r="S400" s="120"/>
      <c r="T400" s="120">
        <v>18300</v>
      </c>
      <c r="U400" s="120">
        <v>1950</v>
      </c>
      <c r="V400" s="119"/>
      <c r="W400" s="197"/>
      <c r="X400" s="119"/>
      <c r="Y400" s="119"/>
      <c r="Z400" s="119"/>
      <c r="AA400" s="115"/>
      <c r="AB400" s="115"/>
      <c r="AC400" s="689">
        <f>IF(OR(BX$387="Close to Ear",BX$387="Close to Head"),"Head",IF(BX$387="Extremity","Extremity","Body"))</f>
        <v/>
      </c>
      <c r="AD400" s="690">
        <f>CA400</f>
        <v/>
      </c>
      <c r="AE400" s="688">
        <f>CB400</f>
        <v/>
      </c>
      <c r="AF400" s="115"/>
      <c r="AG400" s="808">
        <f>IF(AZ400="","N/A",IF(CQ400="Pass","P","F"))</f>
        <v/>
      </c>
      <c r="AH400" s="129"/>
      <c r="AI400" s="129"/>
      <c r="AJ400" s="129"/>
      <c r="AK400" s="119"/>
      <c r="AL400" s="115"/>
      <c r="AM400" s="119"/>
      <c r="AN400" s="119"/>
      <c r="AO400" s="692"/>
      <c r="AP400" s="692"/>
      <c r="AQ400" s="692"/>
      <c r="AR400" s="692"/>
      <c r="AS400" s="692"/>
      <c r="AT400" s="691">
        <f>CE400</f>
        <v/>
      </c>
      <c r="AU400" s="691">
        <f>CF400</f>
        <v/>
      </c>
      <c r="AV400" s="813"/>
      <c r="AW400" s="813"/>
      <c r="AX400" s="197">
        <f>CZ400</f>
        <v/>
      </c>
      <c r="AY400" s="197">
        <f>DE400</f>
        <v/>
      </c>
      <c r="AZ400" s="3379">
        <f>CO400</f>
        <v/>
      </c>
      <c r="BA400" s="3380"/>
      <c r="BB400" s="197">
        <f>CP400</f>
        <v/>
      </c>
      <c r="BC400" s="813"/>
      <c r="BD400" s="197">
        <f>CR400</f>
        <v/>
      </c>
      <c r="BE400" s="121">
        <f>CS400</f>
        <v/>
      </c>
      <c r="BF400" s="122">
        <f>CT400*60</f>
        <v/>
      </c>
      <c r="BG400" s="121">
        <f>BE400</f>
        <v/>
      </c>
      <c r="BH400" s="122">
        <f>CU400*60</f>
        <v/>
      </c>
      <c r="BI400" s="122">
        <f>CV400</f>
        <v/>
      </c>
      <c r="BJ400" s="117"/>
      <c r="BK400" s="812">
        <f>Overview!$E$7</f>
        <v/>
      </c>
      <c r="BL400" s="117"/>
      <c r="BM400" s="836">
        <f>CW400</f>
        <v/>
      </c>
      <c r="BN400" s="812">
        <f>Overview!$P$153</f>
        <v/>
      </c>
      <c r="BO400" s="117" t="inlineStr">
        <is>
          <t>Revisar: la misma frecuencia aparece con varios canales en esta banda (18050 / 18300 / 18525)</t>
        </is>
      </c>
      <c r="BP400" s="117"/>
      <c r="BQ400" s="115"/>
      <c r="BR400" s="1478"/>
      <c r="BS400" s="1548"/>
      <c r="BT400" s="2127" t="inlineStr">
        <is>
          <t>LTE CATM1</t>
        </is>
      </c>
      <c r="BU400" s="2089" t="inlineStr">
        <is>
          <t>FDD1</t>
        </is>
      </c>
      <c r="BV400" s="430">
        <f>Overview!$H$31</f>
        <v/>
      </c>
      <c r="BW400" s="2010"/>
      <c r="BX400" s="1872"/>
      <c r="BY400" s="2132"/>
      <c r="BZ400" s="2131">
        <f>IF(COUNT('Conducted LTE CATM1'!$AH$3:$AH$265)=0,15,INDEX('Conducted LTE CATM1'!$M$3:$M$265,MATCH(MAX('Conducted LTE CATM1'!$AH$3:$AH$265),'Conducted LTE CATM1'!$AH$3:$AH$265,0)))</f>
        <v>15</v>
      </c>
      <c r="CA400" s="468" t="str">
        <f>CONCATENATE(CA398," - Battery check 2")</f>
        <v>TBD - Battery check 2</v>
      </c>
      <c r="CB400" s="201">
        <v>0</v>
      </c>
      <c r="CC400" s="1059">
        <f>IF(COUNT('Conducted LTE CATM1'!$AH$3:$AH$265)=0,18300,INDEX('Conducted LTE CATM1'!$T$3:$T$265,MATCH(MAX('Conducted LTE CATM1'!$AH$3:$AH$265),'Conducted LTE CATM1'!$AH$3:$AH$265,0)))</f>
        <v>18300</v>
      </c>
      <c r="CD400" s="1059">
        <f>IF(COUNT('Conducted LTE CATM1'!$AH$3:$AH$265)=0,1950,INDEX('Conducted LTE CATM1'!$U$3:$U$265,MATCH(MAX('Conducted LTE CATM1'!$AH$3:$AH$265),'Conducted LTE CATM1'!$AH$3:$AH$265,0)))</f>
        <v>1950</v>
      </c>
      <c r="CE400" s="1874"/>
      <c r="CF400" s="1874"/>
      <c r="CG400" s="388" t="str">
        <f>IF(OR($BY$291="",$BY$291=""),"",$BY$291)</f>
        <v/>
      </c>
      <c r="CH400" s="388">
        <f>BZ400</f>
        <v/>
      </c>
      <c r="CI400" s="388">
        <f>CA400</f>
        <v/>
      </c>
      <c r="CJ400" s="2046"/>
      <c r="CK400" s="2042"/>
      <c r="CL400" s="212">
        <f>IF(CF400=""," ",IF(ABS(CE400-CF400)&lt;=0.125,"Valid","Not valid"))</f>
        <v/>
      </c>
      <c r="CM400" s="213">
        <f> IF(CE400="","",IF(AND(CE400&lt;&gt;"",CF400=""),IF(CE400&gt;=1,"Medir+Sig Max","No"),IF(CF400&lt;&gt;"",IF(CF400&gt;=1,"Medir+Sig Max","No"),"")))</f>
        <v/>
      </c>
      <c r="CN400" s="1794"/>
      <c r="CO400" s="221">
        <f>IF(CK400="",IF(AND(CE400="",CF400=""),"",IF(CF400="",IF(DE400&gt;1,ROUND(DE400*CE400,3),CE400),IF(DE400&gt;1,ROUND(DE400*CF400,3),CF400))),IF(AND(CE400="",CF400=""),"",IF(CF400="",IF(DE400&gt;1,ROUND(DE400*CE400*(1/(CK400)),3),CE400*(1/(CK400))),IF(DE400&gt;1,ROUND(DE400*CF400*(1/(CK400)),3),CF400*(1/(CK400))))))</f>
        <v/>
      </c>
      <c r="CP400" s="2048">
        <f>IF(COUNTIF(Overview!K12:K14,TRUE)&gt;0,2,IF(COUNTIF(Overview!L12:L14,TRUE)&gt;0,4,0))</f>
        <v/>
      </c>
      <c r="CQ400" s="1473">
        <f>IF(CO400="","",IF(CO400&gt;CP400,"Fail","Pass"))</f>
        <v/>
      </c>
      <c r="CR400" s="1482"/>
      <c r="CS400" s="1566">
        <f>MyTimestamp(CO400)</f>
        <v/>
      </c>
      <c r="CT400" s="1535">
        <f>IF(CE400="",0,15)+IF(CF400="",0,15)</f>
        <v/>
      </c>
      <c r="CU400" s="1536">
        <f>IF(CT400=0,0,2)</f>
        <v/>
      </c>
      <c r="CV400" s="861"/>
      <c r="CW400" s="861"/>
      <c r="CX400" s="2038"/>
      <c r="CY400" s="2050"/>
      <c r="CZ400" s="1545">
        <f>10^(CJ400/20)*100-100</f>
        <v/>
      </c>
      <c r="DA400" s="1333"/>
      <c r="DB400" s="710"/>
      <c r="DC400" s="779">
        <f>IF(DA400="","",10^(DA400/10))</f>
        <v/>
      </c>
      <c r="DD400" s="1379">
        <f>IF(ISNUMBER(DB400)=FALSE,"",10^(DB400/10))</f>
        <v/>
      </c>
      <c r="DE400" s="1545">
        <f>IF(AND(ISNUMBER(DC400),ISNUMBER(DD400)),IF(DC400/DD400&gt;1,ROUND((DC400)/DD400,3),1),1)</f>
        <v/>
      </c>
      <c r="DF400" s="1541"/>
      <c r="DG400" s="1541"/>
      <c r="DH400" s="1541"/>
      <c r="DI400" s="1541"/>
      <c r="DJ400" s="1541"/>
      <c r="DK400" s="1541"/>
      <c r="DL400" s="1541"/>
      <c r="DM400" s="1541"/>
      <c r="DN400" s="1541"/>
      <c r="DO400" s="1541"/>
      <c r="DP400" s="1541"/>
      <c r="DQ400" s="1541"/>
      <c r="DR400" s="1541"/>
    </row>
    <row r="401" ht="12.75" x14ac:dyDescent="0.2">
      <c r="A401" s="1541"/>
      <c r="B401" s="1541"/>
      <c r="C401"/>
      <c r="D401" s="130">
        <f>IF(BX$401="Close to Ear","EN 62209-1","EN 62209-2")</f>
        <v/>
      </c>
      <c r="E401" s="130">
        <f>IF(CG401="Close to Ear","2016","2010/A1:2019")</f>
        <v/>
      </c>
      <c r="F401" s="1488" t="inlineStr">
        <is>
          <t>5.3</t>
        </is>
      </c>
      <c r="G401" s="1497"/>
      <c r="H401" s="120">
        <f>BV401</f>
        <v/>
      </c>
      <c r="I401" s="120">
        <f>BW401</f>
        <v/>
      </c>
      <c r="J401" s="687" t="inlineStr">
        <is>
          <t>Cat M1</t>
        </is>
      </c>
      <c r="K401" s="194" t="inlineStr">
        <is>
          <t>FDD1</t>
        </is>
      </c>
      <c r="L401" s="115"/>
      <c r="M401" s="120">
        <v>15</v>
      </c>
      <c r="N401" s="119" t="inlineStr">
        <is>
          <t>16QAM</t>
        </is>
      </c>
      <c r="O401" s="131"/>
      <c r="P401" s="6597">
        <v>0</v>
      </c>
      <c r="Q401" s="131">
        <v>3</v>
      </c>
      <c r="R401" s="131">
        <v>0</v>
      </c>
      <c r="S401" s="120"/>
      <c r="T401" s="120">
        <v>18300</v>
      </c>
      <c r="U401" s="120">
        <v>1950</v>
      </c>
      <c r="V401" s="119"/>
      <c r="W401" s="197"/>
      <c r="X401" s="119"/>
      <c r="Y401" s="119"/>
      <c r="Z401" s="119"/>
      <c r="AA401" s="115"/>
      <c r="AB401" s="115"/>
      <c r="AC401" s="689">
        <f>IF(OR(BX$401="Close to Ear",BX$401="Close to Head"),"Head",IF(BX$401="Extremity","Extremity","Body"))</f>
        <v/>
      </c>
      <c r="AD401" s="690">
        <f>CA401</f>
        <v/>
      </c>
      <c r="AE401" s="688">
        <f>CB401</f>
        <v/>
      </c>
      <c r="AF401" s="115"/>
      <c r="AG401" s="808">
        <f>IF(AZ401="","N/A",IF(CQ401="Pass","P","F"))</f>
        <v/>
      </c>
      <c r="AH401" s="129"/>
      <c r="AI401" s="129"/>
      <c r="AJ401" s="129"/>
      <c r="AK401" s="119"/>
      <c r="AL401" s="115"/>
      <c r="AM401" s="119"/>
      <c r="AN401" s="119"/>
      <c r="AO401" s="692"/>
      <c r="AP401" s="692"/>
      <c r="AQ401" s="692"/>
      <c r="AR401" s="692"/>
      <c r="AS401" s="692"/>
      <c r="AT401" s="691">
        <f>CE401</f>
        <v/>
      </c>
      <c r="AU401" s="691">
        <f>CF401</f>
        <v/>
      </c>
      <c r="AV401" s="813"/>
      <c r="AW401" s="813"/>
      <c r="AX401" s="197">
        <f>CZ401</f>
        <v/>
      </c>
      <c r="AY401" s="197">
        <f>DE401</f>
        <v/>
      </c>
      <c r="AZ401" s="3379">
        <f>CO401</f>
        <v/>
      </c>
      <c r="BA401" s="3380"/>
      <c r="BB401" s="197">
        <f>CP401</f>
        <v/>
      </c>
      <c r="BC401" s="813"/>
      <c r="BD401" s="197">
        <f>CR401</f>
        <v/>
      </c>
      <c r="BE401" s="121">
        <f>CS401</f>
        <v/>
      </c>
      <c r="BF401" s="122">
        <f>CT401*60</f>
        <v/>
      </c>
      <c r="BG401" s="121">
        <f>BE401</f>
        <v/>
      </c>
      <c r="BH401" s="122">
        <f>CU401*60</f>
        <v/>
      </c>
      <c r="BI401" s="122">
        <f>CV401</f>
        <v/>
      </c>
      <c r="BJ401" s="117"/>
      <c r="BK401" s="812">
        <f>Overview!$E$7</f>
        <v/>
      </c>
      <c r="BL401" s="117"/>
      <c r="BM401" s="836">
        <f>CW401</f>
        <v/>
      </c>
      <c r="BN401" s="812">
        <f>Overview!$P$153</f>
        <v/>
      </c>
      <c r="BO401" s="117" t="inlineStr">
        <is>
          <t>Revisar: la misma frecuencia aparece con varios canales en esta banda (18050 / 18300 / 18525)</t>
        </is>
      </c>
      <c r="BP401" s="117"/>
      <c r="BQ401" s="115"/>
      <c r="BR401" s="1478"/>
      <c r="BS401" s="1548"/>
      <c r="BT401" s="2127" t="inlineStr">
        <is>
          <t>LTE CATM1</t>
        </is>
      </c>
      <c r="BU401" s="2089" t="inlineStr">
        <is>
          <t>FDD1</t>
        </is>
      </c>
      <c r="BV401" s="430">
        <f>Overview!$H$31</f>
        <v/>
      </c>
      <c r="BW401" s="2010"/>
      <c r="BX401" s="8327" t="inlineStr">
        <is>
          <t>Body</t>
        </is>
      </c>
      <c r="BY401" s="464"/>
      <c r="BZ401" s="1721">
        <f>IF(COUNT('Conducted LTE CATM1'!$AH$3:$AH$265)=0,15,INDEX('Conducted LTE CATM1'!$M$3:$M$265,MATCH(MAX('Conducted LTE CATM1'!$AH$3:$AH$265),'Conducted LTE CATM1'!$AH$3:$AH$265,0)))</f>
        <v>15</v>
      </c>
      <c r="CA401" s="1996" t="inlineStr">
        <is>
          <t>Front Face</t>
        </is>
      </c>
      <c r="CB401" s="202">
        <v>5</v>
      </c>
      <c r="CC401" s="1680">
        <f>IF(COUNT('Conducted LTE CATM1'!$AH$3:$AH$265)=0,18300,INDEX('Conducted LTE CATM1'!$T$3:$T$265,MATCH(MAX('Conducted LTE CATM1'!$AH$3:$AH$265),'Conducted LTE CATM1'!$AH$3:$AH$265,0)))</f>
        <v>18300</v>
      </c>
      <c r="CD401" s="1680">
        <f>IF(COUNT('Conducted LTE CATM1'!$AH$3:$AH$265)=0,1950,INDEX('Conducted LTE CATM1'!$U$3:$U$265,MATCH(MAX('Conducted LTE CATM1'!$AH$3:$AH$265),'Conducted LTE CATM1'!$AH$3:$AH$265,0)))</f>
        <v>1950</v>
      </c>
      <c r="CE401" s="1522"/>
      <c r="CF401" s="1522"/>
      <c r="CG401" s="386" t="str">
        <f>IF(OR($BY$291="",$BY$291=""),"",$BY$291)</f>
        <v/>
      </c>
      <c r="CH401" s="386">
        <f>BZ401</f>
        <v/>
      </c>
      <c r="CI401" s="386">
        <f>CA401</f>
        <v/>
      </c>
      <c r="CJ401" s="1526"/>
      <c r="CK401" s="2036"/>
      <c r="CL401" s="203">
        <f>IF(CF401=""," ",IF(ABS(CE401-CF401)&lt;=0.125,"Valid","Not valid"))</f>
        <v/>
      </c>
      <c r="CM401" s="204">
        <f> IF(CE401="","",IF(AND(CE401&lt;&gt;"",CF401=""),IF(CE401&gt;=1,"Medir+Sig Max","No"),IF(CF401&lt;&gt;"",IF(CF401&gt;=1,"Medir+Sig Max","No"),"")))</f>
        <v/>
      </c>
      <c r="CN401" s="1798"/>
      <c r="CO401" s="219">
        <f>IF(CK401="",IF(AND(CE401="",CF401=""),"",IF(CF401="",IF(DE401&gt;1,ROUND(DE401*CE401,3),CE401),IF(DE401&gt;1,ROUND(DE401*CF401,3),CF401))),IF(AND(CE401="",CF401=""),"",IF(CF401="",IF(DE401&gt;1,ROUND(DE401*CE401*(1/(CK401)),3),CE401*(1/(CK401))),IF(DE401&gt;1,ROUND(DE401*CF401*(1/(CK401)),3),CF401*(1/(CK401))))))</f>
        <v/>
      </c>
      <c r="CP401" s="2037">
        <f>IF(COUNTIF(Overview!K12:K14,TRUE)&gt;0,2,IF(COUNTIF(Overview!L12:L14,TRUE)&gt;0,4,0))</f>
        <v/>
      </c>
      <c r="CQ401" s="1471">
        <f>IF(CO401="","",IF(CO401&gt;CP401,"Fail","Pass"))</f>
        <v/>
      </c>
      <c r="CR401" s="1480"/>
      <c r="CS401" s="1564">
        <f>MyTimestamp(CO401)</f>
        <v/>
      </c>
      <c r="CT401" s="1529">
        <f>IF(CE401="",0,15)+IF(CF401="",0,15)</f>
        <v/>
      </c>
      <c r="CU401" s="1530">
        <f>IF(CT401=0,0,2)</f>
        <v/>
      </c>
      <c r="CV401" s="862"/>
      <c r="CW401" s="862"/>
      <c r="CX401" s="2038"/>
      <c r="CY401" s="2039"/>
      <c r="CZ401" s="1542">
        <f>10^(CJ401/20)*100-100</f>
        <v/>
      </c>
      <c r="DA401" s="1330"/>
      <c r="DB401" s="708"/>
      <c r="DC401" s="776">
        <f>IF(DA401="","",10^(DA401/10))</f>
        <v/>
      </c>
      <c r="DD401" s="1376">
        <f>IF(ISNUMBER(DB401)=FALSE,"",10^(DB401/10))</f>
        <v/>
      </c>
      <c r="DE401" s="1542">
        <f>IF(AND(ISNUMBER(DC401),ISNUMBER(DD401)),IF(DC401/DD401&gt;1,ROUND((DC401)/DD401,3),1),1)</f>
        <v/>
      </c>
      <c r="DF401" s="1670">
        <f>IF(ISNUMBER(CO401),IF(CO401&gt;=CP401*0.90625,"!!!MEASURE other two 1RB modes!!!  To include the results for these two additional RB modes please use any row below free (for example otehr band) and replace the information of each field (tech, band, freq, etc...) with the proper one",""),"")</f>
        <v/>
      </c>
      <c r="DG401" s="1541"/>
      <c r="DH401" s="1541"/>
      <c r="DI401" s="1541"/>
      <c r="DJ401" s="1541"/>
      <c r="DK401" s="1541"/>
      <c r="DL401" s="1541"/>
      <c r="DM401" s="1541"/>
      <c r="DN401" s="1541"/>
      <c r="DO401" s="1541"/>
      <c r="DP401" s="1541"/>
      <c r="DQ401" s="1541"/>
      <c r="DR401" s="1541"/>
    </row>
    <row r="402" ht="12.75" x14ac:dyDescent="0.2">
      <c r="A402" s="1541"/>
      <c r="B402" s="1541"/>
      <c r="C402"/>
      <c r="D402" s="130">
        <f>IF(BX$401="Close to Ear","EN 62209-1","EN 62209-2")</f>
        <v/>
      </c>
      <c r="E402" s="130">
        <f>IF(CG402="Close to Ear","2016","2010/A1:2019")</f>
        <v/>
      </c>
      <c r="F402" s="1488" t="inlineStr">
        <is>
          <t>5.3</t>
        </is>
      </c>
      <c r="G402" s="1497"/>
      <c r="H402" s="120">
        <f>BV402</f>
        <v/>
      </c>
      <c r="I402" s="120">
        <f>BW402</f>
        <v/>
      </c>
      <c r="J402" s="687" t="inlineStr">
        <is>
          <t>Cat M1</t>
        </is>
      </c>
      <c r="K402" s="194" t="inlineStr">
        <is>
          <t>FDD1</t>
        </is>
      </c>
      <c r="L402" s="115"/>
      <c r="M402" s="120">
        <v>15</v>
      </c>
      <c r="N402" s="119" t="inlineStr">
        <is>
          <t>16QAM</t>
        </is>
      </c>
      <c r="O402" s="131"/>
      <c r="P402" s="6597">
        <v>0</v>
      </c>
      <c r="Q402" s="131">
        <v>3</v>
      </c>
      <c r="R402" s="131">
        <v>0</v>
      </c>
      <c r="S402" s="120"/>
      <c r="T402" s="120">
        <v>18300</v>
      </c>
      <c r="U402" s="120">
        <v>1950</v>
      </c>
      <c r="V402" s="119"/>
      <c r="W402" s="197"/>
      <c r="X402" s="119"/>
      <c r="Y402" s="119"/>
      <c r="Z402" s="119"/>
      <c r="AA402" s="115"/>
      <c r="AB402" s="115"/>
      <c r="AC402" s="689">
        <f>IF(OR(BX$401="Close to Ear",BX$401="Close to Head"),"Head",IF(BX$401="Extremity","Extremity","Body"))</f>
        <v/>
      </c>
      <c r="AD402" s="690">
        <f>CA402</f>
        <v/>
      </c>
      <c r="AE402" s="688">
        <f>CB402</f>
        <v/>
      </c>
      <c r="AF402" s="115"/>
      <c r="AG402" s="808">
        <f>IF(AZ402="","N/A",IF(CQ402="Pass","P","F"))</f>
        <v/>
      </c>
      <c r="AH402" s="129"/>
      <c r="AI402" s="129"/>
      <c r="AJ402" s="129"/>
      <c r="AK402" s="119"/>
      <c r="AL402" s="115"/>
      <c r="AM402" s="119"/>
      <c r="AN402" s="119"/>
      <c r="AO402" s="692"/>
      <c r="AP402" s="692"/>
      <c r="AQ402" s="692"/>
      <c r="AR402" s="692"/>
      <c r="AS402" s="692"/>
      <c r="AT402" s="691">
        <f>CE402</f>
        <v/>
      </c>
      <c r="AU402" s="691">
        <f>CF402</f>
        <v/>
      </c>
      <c r="AV402" s="813"/>
      <c r="AW402" s="813"/>
      <c r="AX402" s="197">
        <f>CZ402</f>
        <v/>
      </c>
      <c r="AY402" s="197">
        <f>DE402</f>
        <v/>
      </c>
      <c r="AZ402" s="3379">
        <f>CO402</f>
        <v/>
      </c>
      <c r="BA402" s="3380"/>
      <c r="BB402" s="197">
        <f>CP402</f>
        <v/>
      </c>
      <c r="BC402" s="813"/>
      <c r="BD402" s="197">
        <f>CR402</f>
        <v/>
      </c>
      <c r="BE402" s="121">
        <f>CS402</f>
        <v/>
      </c>
      <c r="BF402" s="122">
        <f>CT402*60</f>
        <v/>
      </c>
      <c r="BG402" s="121">
        <f>BE402</f>
        <v/>
      </c>
      <c r="BH402" s="122">
        <f>CU402*60</f>
        <v/>
      </c>
      <c r="BI402" s="122">
        <f>CV402</f>
        <v/>
      </c>
      <c r="BJ402" s="117"/>
      <c r="BK402" s="812">
        <f>Overview!$E$7</f>
        <v/>
      </c>
      <c r="BL402" s="117"/>
      <c r="BM402" s="836">
        <f>CW402</f>
        <v/>
      </c>
      <c r="BN402" s="812">
        <f>Overview!$P$153</f>
        <v/>
      </c>
      <c r="BO402" s="117" t="inlineStr">
        <is>
          <t>Revisar: la misma frecuencia aparece con varios canales en esta banda (18050 / 18300 / 18525)</t>
        </is>
      </c>
      <c r="BP402" s="117"/>
      <c r="BQ402" s="115"/>
      <c r="BR402" s="1478"/>
      <c r="BS402" s="1548"/>
      <c r="BT402" s="2127" t="inlineStr">
        <is>
          <t>LTE CATM1</t>
        </is>
      </c>
      <c r="BU402" s="2089" t="inlineStr">
        <is>
          <t>FDD1</t>
        </is>
      </c>
      <c r="BV402" s="430">
        <f>Overview!$H$31</f>
        <v/>
      </c>
      <c r="BW402" s="2010"/>
      <c r="BX402" s="2089"/>
      <c r="BY402" s="465"/>
      <c r="BZ402" s="1721">
        <f>IF(COUNT('Conducted LTE CATM1'!$AH$3:$AH$265)=0,15,INDEX('Conducted LTE CATM1'!$M$3:$M$265,MATCH(MAX('Conducted LTE CATM1'!$AH$3:$AH$265),'Conducted LTE CATM1'!$AH$3:$AH$265,0)))</f>
        <v>15</v>
      </c>
      <c r="CA402" s="1997" t="inlineStr">
        <is>
          <t>Back Face</t>
        </is>
      </c>
      <c r="CB402" s="200">
        <v>5</v>
      </c>
      <c r="CC402" s="1681">
        <f>IF(COUNT('Conducted LTE CATM1'!$AH$3:$AH$265)=0,18300,INDEX('Conducted LTE CATM1'!$T$3:$T$265,MATCH(MAX('Conducted LTE CATM1'!$AH$3:$AH$265),'Conducted LTE CATM1'!$AH$3:$AH$265,0)))</f>
        <v>18300</v>
      </c>
      <c r="CD402" s="1681">
        <f>IF(COUNT('Conducted LTE CATM1'!$AH$3:$AH$265)=0,1950,INDEX('Conducted LTE CATM1'!$U$3:$U$265,MATCH(MAX('Conducted LTE CATM1'!$AH$3:$AH$265),'Conducted LTE CATM1'!$AH$3:$AH$265,0)))</f>
        <v>1950</v>
      </c>
      <c r="CE402" s="1523"/>
      <c r="CF402" s="1523"/>
      <c r="CG402" s="387" t="str">
        <f>IF(OR($BY$291="",$BY$291=""),"",$BY$291)</f>
        <v/>
      </c>
      <c r="CH402" s="387">
        <f>BZ402</f>
        <v/>
      </c>
      <c r="CI402" s="387">
        <f>CA402</f>
        <v/>
      </c>
      <c r="CJ402" s="1527"/>
      <c r="CK402" s="2042"/>
      <c r="CL402" s="206">
        <f>IF(CF402=""," ",IF(ABS(CE402-CF402)&lt;=0.125,"Valid","Not valid"))</f>
        <v/>
      </c>
      <c r="CM402" s="207">
        <f> IF(CE402="","",IF(AND(CE402&lt;&gt;"",CF402=""),IF(CE402&gt;=1,"Medir+Sig Max","No"),IF(CF402&lt;&gt;"",IF(CF402&gt;=1,"Medir+Sig Max","No"),"")))</f>
        <v/>
      </c>
      <c r="CN402" s="1787"/>
      <c r="CO402" s="220">
        <f>IF(CK402="",IF(AND(CE402="",CF402=""),"",IF(CF402="",IF(DE402&gt;1,ROUND(DE402*CE402,3),CE402),IF(DE402&gt;1,ROUND(DE402*CF402,3),CF402))),IF(AND(CE402="",CF402=""),"",IF(CF402="",IF(DE402&gt;1,ROUND(DE402*CE402*(1/(CK402)),3),CE402*(1/(CK402))),IF(DE402&gt;1,ROUND(DE402*CF402*(1/(CK402)),3),CF402*(1/(CK402))))))</f>
        <v/>
      </c>
      <c r="CP402" s="2043">
        <f>IF(COUNTIF(Overview!K12:K14,TRUE)&gt;0,2,IF(COUNTIF(Overview!L12:L14,TRUE)&gt;0,4,0))</f>
        <v/>
      </c>
      <c r="CQ402" s="1472">
        <f>IF(CO402="","",IF(CO402&gt;CP402,"Fail","Pass"))</f>
        <v/>
      </c>
      <c r="CR402" s="1481"/>
      <c r="CS402" s="1565">
        <f>MyTimestamp(CO402)</f>
        <v/>
      </c>
      <c r="CT402" s="1531">
        <f>IF(CE402="",0,15)+IF(CF402="",0,15)</f>
        <v/>
      </c>
      <c r="CU402" s="1532">
        <f>IF(CT402=0,0,2)</f>
        <v/>
      </c>
      <c r="CV402" s="859"/>
      <c r="CW402" s="859"/>
      <c r="CX402" s="2038"/>
      <c r="CY402" s="2044"/>
      <c r="CZ402" s="1543">
        <f>10^(CJ402/20)*100-100</f>
        <v/>
      </c>
      <c r="DA402" s="1331"/>
      <c r="DB402" s="709"/>
      <c r="DC402" s="777">
        <f>IF(DA402="","",10^(DA402/10))</f>
        <v/>
      </c>
      <c r="DD402" s="1377">
        <f>IF(ISNUMBER(DB402)=FALSE,"",10^(DB402/10))</f>
        <v/>
      </c>
      <c r="DE402" s="1543">
        <f>IF(AND(ISNUMBER(DC402),ISNUMBER(DD402)),IF(DC402/DD402&gt;1,ROUND((DC402)/DD402,3),1),1)</f>
        <v/>
      </c>
      <c r="DF402" s="1670">
        <f>IF(ISNUMBER(CO402),IF(CO402&gt;=CP402*0.90625,"!!!MEASURE other two 1RB modes!!!  To include the results for these two additional RB modes please use any row below free (for example otehr band) and replace the information of each field (tech, band, freq, etc...) with the proper one",""),"")</f>
        <v/>
      </c>
      <c r="DG402" s="1541"/>
      <c r="DH402" s="1541"/>
      <c r="DI402" s="1541"/>
      <c r="DJ402" s="1541"/>
      <c r="DK402" s="1541"/>
      <c r="DL402" s="1541"/>
      <c r="DM402" s="1541"/>
      <c r="DN402" s="1541"/>
      <c r="DO402" s="1541"/>
      <c r="DP402" s="1541"/>
      <c r="DQ402" s="1541"/>
      <c r="DR402" s="1541"/>
    </row>
    <row r="403" ht="12.75" x14ac:dyDescent="0.2">
      <c r="A403" s="1541"/>
      <c r="B403" s="1541"/>
      <c r="C403"/>
      <c r="D403" s="130">
        <f>IF(BX$401="Close to Ear","EN 62209-1","EN 62209-2")</f>
        <v/>
      </c>
      <c r="E403" s="130">
        <f>IF(CG403="Close to Ear","2016","2010/A1:2019")</f>
        <v/>
      </c>
      <c r="F403" s="1488" t="inlineStr">
        <is>
          <t>5.3</t>
        </is>
      </c>
      <c r="G403" s="1497"/>
      <c r="H403" s="120">
        <f>BV403</f>
        <v/>
      </c>
      <c r="I403" s="120">
        <f>BW403</f>
        <v/>
      </c>
      <c r="J403" s="687" t="inlineStr">
        <is>
          <t>Cat M1</t>
        </is>
      </c>
      <c r="K403" s="194" t="inlineStr">
        <is>
          <t>FDD1</t>
        </is>
      </c>
      <c r="L403" s="115"/>
      <c r="M403" s="120">
        <v>15</v>
      </c>
      <c r="N403" s="119" t="inlineStr">
        <is>
          <t>16QAM</t>
        </is>
      </c>
      <c r="O403" s="131"/>
      <c r="P403" s="6597">
        <v>0</v>
      </c>
      <c r="Q403" s="131">
        <v>3</v>
      </c>
      <c r="R403" s="131">
        <v>0</v>
      </c>
      <c r="S403" s="120"/>
      <c r="T403" s="120">
        <v>18300</v>
      </c>
      <c r="U403" s="120">
        <v>1950</v>
      </c>
      <c r="V403" s="119"/>
      <c r="W403" s="197"/>
      <c r="X403" s="119"/>
      <c r="Y403" s="119"/>
      <c r="Z403" s="119"/>
      <c r="AA403" s="115"/>
      <c r="AB403" s="115"/>
      <c r="AC403" s="689">
        <f>IF(OR(BX$401="Close to Ear",BX$401="Close to Head"),"Head",IF(BX$401="Extremity","Extremity","Body"))</f>
        <v/>
      </c>
      <c r="AD403" s="690">
        <f>CA403</f>
        <v/>
      </c>
      <c r="AE403" s="688">
        <f>CB403</f>
        <v/>
      </c>
      <c r="AF403" s="115"/>
      <c r="AG403" s="808">
        <f>IF(AZ403="","N/A",IF(CQ403="Pass","P","F"))</f>
        <v/>
      </c>
      <c r="AH403" s="129"/>
      <c r="AI403" s="129"/>
      <c r="AJ403" s="129"/>
      <c r="AK403" s="119"/>
      <c r="AL403" s="115"/>
      <c r="AM403" s="119"/>
      <c r="AN403" s="119"/>
      <c r="AO403" s="692"/>
      <c r="AP403" s="692"/>
      <c r="AQ403" s="692"/>
      <c r="AR403" s="692"/>
      <c r="AS403" s="692"/>
      <c r="AT403" s="691">
        <f>CE403</f>
        <v/>
      </c>
      <c r="AU403" s="691">
        <f>CF403</f>
        <v/>
      </c>
      <c r="AV403" s="813"/>
      <c r="AW403" s="813"/>
      <c r="AX403" s="197">
        <f>CZ403</f>
        <v/>
      </c>
      <c r="AY403" s="197">
        <f>DE403</f>
        <v/>
      </c>
      <c r="AZ403" s="3379">
        <f>CO403</f>
        <v/>
      </c>
      <c r="BA403" s="3380"/>
      <c r="BB403" s="197">
        <f>CP403</f>
        <v/>
      </c>
      <c r="BC403" s="813"/>
      <c r="BD403" s="197">
        <f>CR403</f>
        <v/>
      </c>
      <c r="BE403" s="121">
        <f>CS403</f>
        <v/>
      </c>
      <c r="BF403" s="122">
        <f>CT403*60</f>
        <v/>
      </c>
      <c r="BG403" s="121">
        <f>BE403</f>
        <v/>
      </c>
      <c r="BH403" s="122">
        <f>CU403*60</f>
        <v/>
      </c>
      <c r="BI403" s="122">
        <f>CV403</f>
        <v/>
      </c>
      <c r="BJ403" s="117"/>
      <c r="BK403" s="812">
        <f>Overview!$E$7</f>
        <v/>
      </c>
      <c r="BL403" s="117"/>
      <c r="BM403" s="836">
        <f>CW403</f>
        <v/>
      </c>
      <c r="BN403" s="812">
        <f>Overview!$P$153</f>
        <v/>
      </c>
      <c r="BO403" s="117" t="inlineStr">
        <is>
          <t>Revisar: la misma frecuencia aparece con varios canales en esta banda (18050 / 18300 / 18525)</t>
        </is>
      </c>
      <c r="BP403" s="117"/>
      <c r="BQ403" s="115"/>
      <c r="BR403" s="1478"/>
      <c r="BS403" s="1548"/>
      <c r="BT403" s="2127" t="inlineStr">
        <is>
          <t>LTE CATM1</t>
        </is>
      </c>
      <c r="BU403" s="2089" t="inlineStr">
        <is>
          <t>FDD1</t>
        </is>
      </c>
      <c r="BV403" s="430">
        <f>Overview!$H$31</f>
        <v/>
      </c>
      <c r="BW403" s="2010"/>
      <c r="BX403" s="2089"/>
      <c r="BY403" s="469"/>
      <c r="BZ403" s="1721">
        <f>IF(COUNT('Conducted LTE CATM1'!$AH$3:$AH$265)=0,15,INDEX('Conducted LTE CATM1'!$M$3:$M$265,MATCH(MAX('Conducted LTE CATM1'!$AH$3:$AH$265),'Conducted LTE CATM1'!$AH$3:$AH$265,0)))</f>
        <v>15</v>
      </c>
      <c r="CA403" s="1997" t="inlineStr">
        <is>
          <t>Left Edge</t>
        </is>
      </c>
      <c r="CB403" s="200">
        <v>5</v>
      </c>
      <c r="CC403" s="1681">
        <f>IF(COUNT('Conducted LTE CATM1'!$AH$3:$AH$265)=0,18300,INDEX('Conducted LTE CATM1'!$T$3:$T$265,MATCH(MAX('Conducted LTE CATM1'!$AH$3:$AH$265),'Conducted LTE CATM1'!$AH$3:$AH$265,0)))</f>
        <v>18300</v>
      </c>
      <c r="CD403" s="1681">
        <f>IF(COUNT('Conducted LTE CATM1'!$AH$3:$AH$265)=0,1950,INDEX('Conducted LTE CATM1'!$U$3:$U$265,MATCH(MAX('Conducted LTE CATM1'!$AH$3:$AH$265),'Conducted LTE CATM1'!$AH$3:$AH$265,0)))</f>
        <v>1950</v>
      </c>
      <c r="CE403" s="1523"/>
      <c r="CF403" s="1523"/>
      <c r="CG403" s="387" t="str">
        <f>IF(OR($BY$291="",$BY$291=""),"",$BY$291)</f>
        <v/>
      </c>
      <c r="CH403" s="387">
        <f>BZ403</f>
        <v/>
      </c>
      <c r="CI403" s="387">
        <f>CA403</f>
        <v/>
      </c>
      <c r="CJ403" s="1527"/>
      <c r="CK403" s="2042"/>
      <c r="CL403" s="206">
        <f>IF(CF403=""," ",IF(ABS(CE403-CF403)&lt;=0.125,"Valid","Not valid"))</f>
        <v/>
      </c>
      <c r="CM403" s="207">
        <f> IF(CE403="","",IF(AND(CE403&lt;&gt;"",CF403=""),IF(CE403&gt;=1,"Medir+Sig Max","No"),IF(CF403&lt;&gt;"",IF(CF403&gt;=1,"Medir+Sig Max","No"),"")))</f>
        <v/>
      </c>
      <c r="CN403" s="1787"/>
      <c r="CO403" s="220">
        <f>IF(CK403="",IF(AND(CE403="",CF403=""),"",IF(CF403="",IF(DE403&gt;1,ROUND(DE403*CE403,3),CE403),IF(DE403&gt;1,ROUND(DE403*CF403,3),CF403))),IF(AND(CE403="",CF403=""),"",IF(CF403="",IF(DE403&gt;1,ROUND(DE403*CE403*(1/(CK403)),3),CE403*(1/(CK403))),IF(DE403&gt;1,ROUND(DE403*CF403*(1/(CK403)),3),CF403*(1/(CK403))))))</f>
        <v/>
      </c>
      <c r="CP403" s="2043">
        <f>IF(COUNTIF(Overview!K12:K14,TRUE)&gt;0,2,IF(COUNTIF(Overview!L12:L14,TRUE)&gt;0,4,0))</f>
        <v/>
      </c>
      <c r="CQ403" s="1472">
        <f>IF(CO403="","",IF(CO403&gt;CP403,"Fail","Pass"))</f>
        <v/>
      </c>
      <c r="CR403" s="1481"/>
      <c r="CS403" s="1565">
        <f>MyTimestamp(CO403)</f>
        <v/>
      </c>
      <c r="CT403" s="1531">
        <f>IF(CE403="",0,15)+IF(CF403="",0,15)</f>
        <v/>
      </c>
      <c r="CU403" s="1532">
        <f>IF(CT403=0,0,2)</f>
        <v/>
      </c>
      <c r="CV403" s="859"/>
      <c r="CW403" s="859"/>
      <c r="CX403" s="2038"/>
      <c r="CY403" s="2044"/>
      <c r="CZ403" s="1543">
        <f>10^(CJ403/20)*100-100</f>
        <v/>
      </c>
      <c r="DA403" s="1331"/>
      <c r="DB403" s="709"/>
      <c r="DC403" s="777">
        <f>IF(DA403="","",10^(DA403/10))</f>
        <v/>
      </c>
      <c r="DD403" s="1377">
        <f>IF(ISNUMBER(DB403)=FALSE,"",10^(DB403/10))</f>
        <v/>
      </c>
      <c r="DE403" s="1543">
        <f>IF(AND(ISNUMBER(DC403),ISNUMBER(DD403)),IF(DC403/DD403&gt;1,ROUND((DC403)/DD403,3),1),1)</f>
        <v/>
      </c>
      <c r="DF403" s="1670">
        <f>IF(ISNUMBER(CO403),IF(CO403&gt;=CP403*0.90625,"!!!MEASURE other two 1RB modes!!!  To include the results for these two additional RB modes please use any row below free (for example otehr band) and replace the information of each field (tech, band, freq, etc...) with the proper one",""),"")</f>
        <v/>
      </c>
      <c r="DG403" s="1541"/>
      <c r="DH403" s="1541"/>
      <c r="DI403" s="1541"/>
      <c r="DJ403" s="1541"/>
      <c r="DK403" s="1541"/>
      <c r="DL403" s="1541"/>
      <c r="DM403" s="1541"/>
      <c r="DN403" s="1541"/>
      <c r="DO403" s="1541"/>
      <c r="DP403" s="1541"/>
      <c r="DQ403" s="1541"/>
      <c r="DR403" s="1541"/>
    </row>
    <row r="404" ht="12.75" x14ac:dyDescent="0.2">
      <c r="A404" s="1541"/>
      <c r="B404" s="1541"/>
      <c r="C404"/>
      <c r="D404" s="130">
        <f>IF(BX$401="Close to Ear","EN 62209-1","EN 62209-2")</f>
        <v/>
      </c>
      <c r="E404" s="130">
        <f>IF(CG404="Close to Ear","2016","2010/A1:2019")</f>
        <v/>
      </c>
      <c r="F404" s="1488" t="inlineStr">
        <is>
          <t>5.3</t>
        </is>
      </c>
      <c r="G404" s="1497"/>
      <c r="H404" s="120">
        <f>BV404</f>
        <v/>
      </c>
      <c r="I404" s="120">
        <f>BW404</f>
        <v/>
      </c>
      <c r="J404" s="687" t="inlineStr">
        <is>
          <t>Cat M1</t>
        </is>
      </c>
      <c r="K404" s="194" t="inlineStr">
        <is>
          <t>FDD1</t>
        </is>
      </c>
      <c r="L404" s="115"/>
      <c r="M404" s="120">
        <v>15</v>
      </c>
      <c r="N404" s="119" t="inlineStr">
        <is>
          <t>16QAM</t>
        </is>
      </c>
      <c r="O404" s="131"/>
      <c r="P404" s="6597">
        <v>0</v>
      </c>
      <c r="Q404" s="131">
        <v>3</v>
      </c>
      <c r="R404" s="131">
        <v>0</v>
      </c>
      <c r="S404" s="120"/>
      <c r="T404" s="120">
        <v>18300</v>
      </c>
      <c r="U404" s="120">
        <v>1950</v>
      </c>
      <c r="V404" s="119"/>
      <c r="W404" s="197"/>
      <c r="X404" s="119"/>
      <c r="Y404" s="119"/>
      <c r="Z404" s="119"/>
      <c r="AA404" s="115"/>
      <c r="AB404" s="115"/>
      <c r="AC404" s="689">
        <f>IF(OR(BX$401="Close to Ear",BX$401="Close to Head"),"Head",IF(BX$401="Extremity","Extremity","Body"))</f>
        <v/>
      </c>
      <c r="AD404" s="690">
        <f>CA404</f>
        <v/>
      </c>
      <c r="AE404" s="688">
        <f>CB404</f>
        <v/>
      </c>
      <c r="AF404" s="115"/>
      <c r="AG404" s="808">
        <f>IF(AZ404="","N/A",IF(CQ404="Pass","P","F"))</f>
        <v/>
      </c>
      <c r="AH404" s="129"/>
      <c r="AI404" s="129"/>
      <c r="AJ404" s="129"/>
      <c r="AK404" s="119"/>
      <c r="AL404" s="115"/>
      <c r="AM404" s="119"/>
      <c r="AN404" s="119"/>
      <c r="AO404" s="692"/>
      <c r="AP404" s="692"/>
      <c r="AQ404" s="692"/>
      <c r="AR404" s="692"/>
      <c r="AS404" s="692"/>
      <c r="AT404" s="691">
        <f>CE404</f>
        <v/>
      </c>
      <c r="AU404" s="691">
        <f>CF404</f>
        <v/>
      </c>
      <c r="AV404" s="813"/>
      <c r="AW404" s="813"/>
      <c r="AX404" s="197">
        <f>CZ404</f>
        <v/>
      </c>
      <c r="AY404" s="197">
        <f>DE404</f>
        <v/>
      </c>
      <c r="AZ404" s="3379">
        <f>CO404</f>
        <v/>
      </c>
      <c r="BA404" s="3380"/>
      <c r="BB404" s="197">
        <f>CP404</f>
        <v/>
      </c>
      <c r="BC404" s="813"/>
      <c r="BD404" s="197">
        <f>CR404</f>
        <v/>
      </c>
      <c r="BE404" s="121">
        <f>CS404</f>
        <v/>
      </c>
      <c r="BF404" s="122">
        <f>CT404*60</f>
        <v/>
      </c>
      <c r="BG404" s="121">
        <f>BE404</f>
        <v/>
      </c>
      <c r="BH404" s="122">
        <f>CU404*60</f>
        <v/>
      </c>
      <c r="BI404" s="122">
        <f>CV404</f>
        <v/>
      </c>
      <c r="BJ404" s="117"/>
      <c r="BK404" s="812">
        <f>Overview!$E$7</f>
        <v/>
      </c>
      <c r="BL404" s="117"/>
      <c r="BM404" s="836">
        <f>CW404</f>
        <v/>
      </c>
      <c r="BN404" s="812">
        <f>Overview!$P$153</f>
        <v/>
      </c>
      <c r="BO404" s="117" t="inlineStr">
        <is>
          <t>Revisar: la misma frecuencia aparece con varios canales en esta banda (18050 / 18300 / 18525)</t>
        </is>
      </c>
      <c r="BP404" s="117"/>
      <c r="BQ404" s="115"/>
      <c r="BR404" s="1478"/>
      <c r="BS404" s="1548"/>
      <c r="BT404" s="2127" t="inlineStr">
        <is>
          <t>LTE CATM1</t>
        </is>
      </c>
      <c r="BU404" s="2089" t="inlineStr">
        <is>
          <t>FDD1</t>
        </is>
      </c>
      <c r="BV404" s="430">
        <f>Overview!$H$31</f>
        <v/>
      </c>
      <c r="BW404" s="2010"/>
      <c r="BX404" s="2089"/>
      <c r="BY404" s="465"/>
      <c r="BZ404" s="1721">
        <f>IF(COUNT('Conducted LTE CATM1'!$AH$3:$AH$265)=0,15,INDEX('Conducted LTE CATM1'!$M$3:$M$265,MATCH(MAX('Conducted LTE CATM1'!$AH$3:$AH$265),'Conducted LTE CATM1'!$AH$3:$AH$265,0)))</f>
        <v>15</v>
      </c>
      <c r="CA404" s="1997" t="inlineStr">
        <is>
          <t>Right Edge</t>
        </is>
      </c>
      <c r="CB404" s="200">
        <v>5</v>
      </c>
      <c r="CC404" s="1681">
        <f>IF(COUNT('Conducted LTE CATM1'!$AH$3:$AH$265)=0,18300,INDEX('Conducted LTE CATM1'!$T$3:$T$265,MATCH(MAX('Conducted LTE CATM1'!$AH$3:$AH$265),'Conducted LTE CATM1'!$AH$3:$AH$265,0)))</f>
        <v>18300</v>
      </c>
      <c r="CD404" s="1681">
        <f>IF(COUNT('Conducted LTE CATM1'!$AH$3:$AH$265)=0,1950,INDEX('Conducted LTE CATM1'!$U$3:$U$265,MATCH(MAX('Conducted LTE CATM1'!$AH$3:$AH$265),'Conducted LTE CATM1'!$AH$3:$AH$265,0)))</f>
        <v>1950</v>
      </c>
      <c r="CE404" s="1523"/>
      <c r="CF404" s="1523"/>
      <c r="CG404" s="387" t="str">
        <f>IF(OR($BY$291="",$BY$291=""),"",$BY$291)</f>
        <v/>
      </c>
      <c r="CH404" s="387">
        <f>BZ404</f>
        <v/>
      </c>
      <c r="CI404" s="387">
        <f>CA404</f>
        <v/>
      </c>
      <c r="CJ404" s="1527"/>
      <c r="CK404" s="2042"/>
      <c r="CL404" s="206">
        <f>IF(CF404=""," ",IF(ABS(CE404-CF404)&lt;=0.125,"Valid","Not valid"))</f>
        <v/>
      </c>
      <c r="CM404" s="207">
        <f> IF(CE404="","",IF(AND(CE404&lt;&gt;"",CF404=""),IF(CE404&gt;=1,"Medir+Sig Max","No"),IF(CF404&lt;&gt;"",IF(CF404&gt;=1,"Medir+Sig Max","No"),"")))</f>
        <v/>
      </c>
      <c r="CN404" s="1787"/>
      <c r="CO404" s="220">
        <f>IF(CK404="",IF(AND(CE404="",CF404=""),"",IF(CF404="",IF(DE404&gt;1,ROUND(DE404*CE404,3),CE404),IF(DE404&gt;1,ROUND(DE404*CF404,3),CF404))),IF(AND(CE404="",CF404=""),"",IF(CF404="",IF(DE404&gt;1,ROUND(DE404*CE404*(1/(CK404)),3),CE404*(1/(CK404))),IF(DE404&gt;1,ROUND(DE404*CF404*(1/(CK404)),3),CF404*(1/(CK404))))))</f>
        <v/>
      </c>
      <c r="CP404" s="2043">
        <f>IF(COUNTIF(Overview!K12:K14,TRUE)&gt;0,2,IF(COUNTIF(Overview!L12:L14,TRUE)&gt;0,4,0))</f>
        <v/>
      </c>
      <c r="CQ404" s="1472">
        <f>IF(CO404="","",IF(CO404&gt;CP404,"Fail","Pass"))</f>
        <v/>
      </c>
      <c r="CR404" s="1481"/>
      <c r="CS404" s="1565">
        <f>MyTimestamp(CO404)</f>
        <v/>
      </c>
      <c r="CT404" s="1531">
        <f>IF(CE404="",0,15)+IF(CF404="",0,15)</f>
        <v/>
      </c>
      <c r="CU404" s="1532">
        <f>IF(CT404=0,0,2)</f>
        <v/>
      </c>
      <c r="CV404" s="859"/>
      <c r="CW404" s="859"/>
      <c r="CX404" s="2038"/>
      <c r="CY404" s="2044"/>
      <c r="CZ404" s="1543">
        <f>10^(CJ404/20)*100-100</f>
        <v/>
      </c>
      <c r="DA404" s="1331"/>
      <c r="DB404" s="709"/>
      <c r="DC404" s="777">
        <f>IF(DA404="","",10^(DA404/10))</f>
        <v/>
      </c>
      <c r="DD404" s="1377">
        <f>IF(ISNUMBER(DB404)=FALSE,"",10^(DB404/10))</f>
        <v/>
      </c>
      <c r="DE404" s="1543">
        <f>IF(AND(ISNUMBER(DC404),ISNUMBER(DD404)),IF(DC404/DD404&gt;1,ROUND((DC404)/DD404,3),1),1)</f>
        <v/>
      </c>
      <c r="DF404" s="1670">
        <f>IF(ISNUMBER(CO404),IF(CO404&gt;=CP404*0.90625,"!!!MEASURE other two 1RB modes!!!  To include the results for these two additional RB modes please use any row below free (for example otehr band) and replace the information of each field (tech, band, freq, etc...) with the proper one",""),"")</f>
        <v/>
      </c>
      <c r="DG404" s="1541"/>
      <c r="DH404" s="1541"/>
      <c r="DI404" s="1541"/>
      <c r="DJ404" s="1541"/>
      <c r="DK404" s="1541"/>
      <c r="DL404" s="1541"/>
      <c r="DM404" s="1541"/>
      <c r="DN404" s="1541"/>
      <c r="DO404" s="1541"/>
      <c r="DP404" s="1541"/>
      <c r="DQ404" s="1541"/>
      <c r="DR404" s="1541"/>
    </row>
    <row r="405" ht="12.75" x14ac:dyDescent="0.2">
      <c r="A405" s="1541"/>
      <c r="B405" s="1541"/>
      <c r="C405"/>
      <c r="D405" s="130">
        <f>IF(BX$401="Close to Ear","EN 62209-1","EN 62209-2")</f>
        <v/>
      </c>
      <c r="E405" s="130">
        <f>IF(CG405="Close to Ear","2016","2010/A1:2019")</f>
        <v/>
      </c>
      <c r="F405" s="1488" t="inlineStr">
        <is>
          <t>5.3</t>
        </is>
      </c>
      <c r="G405" s="1497"/>
      <c r="H405" s="120">
        <f>BV405</f>
        <v/>
      </c>
      <c r="I405" s="120">
        <f>BW405</f>
        <v/>
      </c>
      <c r="J405" s="687" t="inlineStr">
        <is>
          <t>Cat M1</t>
        </is>
      </c>
      <c r="K405" s="194" t="inlineStr">
        <is>
          <t>FDD1</t>
        </is>
      </c>
      <c r="L405" s="115"/>
      <c r="M405" s="120">
        <v>15</v>
      </c>
      <c r="N405" s="119" t="inlineStr">
        <is>
          <t>16QAM</t>
        </is>
      </c>
      <c r="O405" s="131"/>
      <c r="P405" s="6597">
        <v>0</v>
      </c>
      <c r="Q405" s="131">
        <v>3</v>
      </c>
      <c r="R405" s="131">
        <v>0</v>
      </c>
      <c r="S405" s="120"/>
      <c r="T405" s="120">
        <v>18300</v>
      </c>
      <c r="U405" s="120">
        <v>1950</v>
      </c>
      <c r="V405" s="119"/>
      <c r="W405" s="197"/>
      <c r="X405" s="119"/>
      <c r="Y405" s="119"/>
      <c r="Z405" s="119"/>
      <c r="AA405" s="115"/>
      <c r="AB405" s="115"/>
      <c r="AC405" s="689">
        <f>IF(OR(BX$401="Close to Ear",BX$401="Close to Head"),"Head",IF(BX$401="Extremity","Extremity","Body"))</f>
        <v/>
      </c>
      <c r="AD405" s="690">
        <f>CA405</f>
        <v/>
      </c>
      <c r="AE405" s="688">
        <f>CB405</f>
        <v/>
      </c>
      <c r="AF405" s="115"/>
      <c r="AG405" s="808">
        <f>IF(AZ405="","N/A",IF(CQ405="Pass","P","F"))</f>
        <v/>
      </c>
      <c r="AH405" s="129"/>
      <c r="AI405" s="129"/>
      <c r="AJ405" s="129"/>
      <c r="AK405" s="119"/>
      <c r="AL405" s="115"/>
      <c r="AM405" s="119"/>
      <c r="AN405" s="119"/>
      <c r="AO405" s="692"/>
      <c r="AP405" s="692"/>
      <c r="AQ405" s="692"/>
      <c r="AR405" s="692"/>
      <c r="AS405" s="692"/>
      <c r="AT405" s="691">
        <f>CE405</f>
        <v/>
      </c>
      <c r="AU405" s="691">
        <f>CF405</f>
        <v/>
      </c>
      <c r="AV405" s="813"/>
      <c r="AW405" s="813"/>
      <c r="AX405" s="197">
        <f>CZ405</f>
        <v/>
      </c>
      <c r="AY405" s="197">
        <f>DE405</f>
        <v/>
      </c>
      <c r="AZ405" s="3379">
        <f>CO405</f>
        <v/>
      </c>
      <c r="BA405" s="3380"/>
      <c r="BB405" s="197">
        <f>CP405</f>
        <v/>
      </c>
      <c r="BC405" s="813"/>
      <c r="BD405" s="197">
        <f>CR405</f>
        <v/>
      </c>
      <c r="BE405" s="121">
        <f>CS405</f>
        <v/>
      </c>
      <c r="BF405" s="122">
        <f>CT405*60</f>
        <v/>
      </c>
      <c r="BG405" s="121">
        <f>BE405</f>
        <v/>
      </c>
      <c r="BH405" s="122">
        <f>CU405*60</f>
        <v/>
      </c>
      <c r="BI405" s="122">
        <f>CV405</f>
        <v/>
      </c>
      <c r="BJ405" s="117"/>
      <c r="BK405" s="812">
        <f>Overview!$E$7</f>
        <v/>
      </c>
      <c r="BL405" s="117"/>
      <c r="BM405" s="836">
        <f>CW405</f>
        <v/>
      </c>
      <c r="BN405" s="812">
        <f>Overview!$P$153</f>
        <v/>
      </c>
      <c r="BO405" s="117" t="inlineStr">
        <is>
          <t>Revisar: la misma frecuencia aparece con varios canales en esta banda (18050 / 18300 / 18525)</t>
        </is>
      </c>
      <c r="BP405" s="117"/>
      <c r="BQ405" s="115"/>
      <c r="BR405" s="1478"/>
      <c r="BS405" s="1548"/>
      <c r="BT405" s="2127" t="inlineStr">
        <is>
          <t>LTE CATM1</t>
        </is>
      </c>
      <c r="BU405" s="2089" t="inlineStr">
        <is>
          <t>FDD1</t>
        </is>
      </c>
      <c r="BV405" s="430">
        <f>Overview!$H$31</f>
        <v/>
      </c>
      <c r="BW405" s="2010"/>
      <c r="BX405" s="2089"/>
      <c r="BY405" s="465"/>
      <c r="BZ405" s="1721">
        <f>IF(COUNT('Conducted LTE CATM1'!$AH$3:$AH$265)=0,15,INDEX('Conducted LTE CATM1'!$M$3:$M$265,MATCH(MAX('Conducted LTE CATM1'!$AH$3:$AH$265),'Conducted LTE CATM1'!$AH$3:$AH$265,0)))</f>
        <v>15</v>
      </c>
      <c r="CA405" s="1997" t="inlineStr">
        <is>
          <t>Top Edge</t>
        </is>
      </c>
      <c r="CB405" s="200">
        <v>5</v>
      </c>
      <c r="CC405" s="1681">
        <f>IF(COUNT('Conducted LTE CATM1'!$AH$3:$AH$265)=0,18300,INDEX('Conducted LTE CATM1'!$T$3:$T$265,MATCH(MAX('Conducted LTE CATM1'!$AH$3:$AH$265),'Conducted LTE CATM1'!$AH$3:$AH$265,0)))</f>
        <v>18300</v>
      </c>
      <c r="CD405" s="1681">
        <f>IF(COUNT('Conducted LTE CATM1'!$AH$3:$AH$265)=0,1950,INDEX('Conducted LTE CATM1'!$U$3:$U$265,MATCH(MAX('Conducted LTE CATM1'!$AH$3:$AH$265),'Conducted LTE CATM1'!$AH$3:$AH$265,0)))</f>
        <v>1950</v>
      </c>
      <c r="CE405" s="1523"/>
      <c r="CF405" s="1523"/>
      <c r="CG405" s="387" t="str">
        <f>IF(OR($BY$291="",$BY$291=""),"",$BY$291)</f>
        <v/>
      </c>
      <c r="CH405" s="387">
        <f>BZ405</f>
        <v/>
      </c>
      <c r="CI405" s="387">
        <f>CA405</f>
        <v/>
      </c>
      <c r="CJ405" s="1527"/>
      <c r="CK405" s="2042"/>
      <c r="CL405" s="206">
        <f>IF(CF405=""," ",IF(ABS(CE405-CF405)&lt;=0.125,"Valid","Not valid"))</f>
        <v/>
      </c>
      <c r="CM405" s="207">
        <f> IF(CE405="","",IF(AND(CE405&lt;&gt;"",CF405=""),IF(CE405&gt;=1,"Medir+Sig Max","No"),IF(CF405&lt;&gt;"",IF(CF405&gt;=1,"Medir+Sig Max","No"),"")))</f>
        <v/>
      </c>
      <c r="CN405" s="1787"/>
      <c r="CO405" s="220">
        <f>IF(CK405="",IF(AND(CE405="",CF405=""),"",IF(CF405="",IF(DE405&gt;1,ROUND(DE405*CE405,3),CE405),IF(DE405&gt;1,ROUND(DE405*CF405,3),CF405))),IF(AND(CE405="",CF405=""),"",IF(CF405="",IF(DE405&gt;1,ROUND(DE405*CE405*(1/(CK405)),3),CE405*(1/(CK405))),IF(DE405&gt;1,ROUND(DE405*CF405*(1/(CK405)),3),CF405*(1/(CK405))))))</f>
        <v/>
      </c>
      <c r="CP405" s="2043">
        <f>IF(COUNTIF(Overview!K12:K14,TRUE)&gt;0,2,IF(COUNTIF(Overview!L12:L14,TRUE)&gt;0,4,0))</f>
        <v/>
      </c>
      <c r="CQ405" s="1472">
        <f>IF(CO405="","",IF(CO405&gt;CP405,"Fail","Pass"))</f>
        <v/>
      </c>
      <c r="CR405" s="1481"/>
      <c r="CS405" s="1565">
        <f>MyTimestamp(CO405)</f>
        <v/>
      </c>
      <c r="CT405" s="1531">
        <f>IF(CE405="",0,15)+IF(CF405="",0,15)</f>
        <v/>
      </c>
      <c r="CU405" s="1532">
        <f>IF(CT405=0,0,2)</f>
        <v/>
      </c>
      <c r="CV405" s="859"/>
      <c r="CW405" s="859"/>
      <c r="CX405" s="2038"/>
      <c r="CY405" s="2044"/>
      <c r="CZ405" s="1543">
        <f>10^(CJ405/20)*100-100</f>
        <v/>
      </c>
      <c r="DA405" s="1331"/>
      <c r="DB405" s="709"/>
      <c r="DC405" s="777">
        <f>IF(DA405="","",10^(DA405/10))</f>
        <v/>
      </c>
      <c r="DD405" s="1377">
        <f>IF(ISNUMBER(DB405)=FALSE,"",10^(DB405/10))</f>
        <v/>
      </c>
      <c r="DE405" s="1543">
        <f>IF(AND(ISNUMBER(DC405),ISNUMBER(DD405)),IF(DC405/DD405&gt;1,ROUND((DC405)/DD405,3),1),1)</f>
        <v/>
      </c>
      <c r="DF405" s="1670">
        <f>IF(ISNUMBER(CO405),IF(CO405&gt;=CP405*0.90625,"!!!MEASURE other two 1RB modes!!!  To include the results for these two additional RB modes please use any row below free (for example otehr band) and replace the information of each field (tech, band, freq, etc...) with the proper one",""),"")</f>
        <v/>
      </c>
      <c r="DG405" s="1541"/>
      <c r="DH405" s="1541"/>
      <c r="DI405" s="1541"/>
      <c r="DJ405" s="1541"/>
      <c r="DK405" s="1541"/>
      <c r="DL405" s="1541"/>
      <c r="DM405" s="1541"/>
      <c r="DN405" s="1541"/>
      <c r="DO405" s="1541"/>
      <c r="DP405" s="1541"/>
      <c r="DQ405" s="1541"/>
      <c r="DR405" s="1541"/>
    </row>
    <row r="406" ht="12.75" x14ac:dyDescent="0.2">
      <c r="A406" s="1541"/>
      <c r="B406" s="1541"/>
      <c r="C406"/>
      <c r="D406" s="130">
        <f>IF(BX$401="Close to Ear","EN 62209-1","EN 62209-2")</f>
        <v/>
      </c>
      <c r="E406" s="130">
        <f>IF(CG406="Close to Ear","2016","2010/A1:2019")</f>
        <v/>
      </c>
      <c r="F406" s="1488" t="inlineStr">
        <is>
          <t>5.3</t>
        </is>
      </c>
      <c r="G406" s="1497"/>
      <c r="H406" s="120">
        <f>BV406</f>
        <v/>
      </c>
      <c r="I406" s="120">
        <f>BW406</f>
        <v/>
      </c>
      <c r="J406" s="687" t="inlineStr">
        <is>
          <t>Cat M1</t>
        </is>
      </c>
      <c r="K406" s="194" t="inlineStr">
        <is>
          <t>FDD1</t>
        </is>
      </c>
      <c r="L406" s="115"/>
      <c r="M406" s="120">
        <v>15</v>
      </c>
      <c r="N406" s="119" t="inlineStr">
        <is>
          <t>16QAM</t>
        </is>
      </c>
      <c r="O406" s="131"/>
      <c r="P406" s="6597">
        <v>0</v>
      </c>
      <c r="Q406" s="131">
        <v>3</v>
      </c>
      <c r="R406" s="131">
        <v>0</v>
      </c>
      <c r="S406" s="120"/>
      <c r="T406" s="120">
        <v>18300</v>
      </c>
      <c r="U406" s="120">
        <v>1950</v>
      </c>
      <c r="V406" s="119"/>
      <c r="W406" s="197"/>
      <c r="X406" s="119"/>
      <c r="Y406" s="119"/>
      <c r="Z406" s="119"/>
      <c r="AA406" s="115"/>
      <c r="AB406" s="115"/>
      <c r="AC406" s="689">
        <f>IF(OR(BX$401="Close to Ear",BX$401="Close to Head"),"Head",IF(BX$401="Extremity","Extremity","Body"))</f>
        <v/>
      </c>
      <c r="AD406" s="690">
        <f>CA406</f>
        <v/>
      </c>
      <c r="AE406" s="688">
        <f>CB406</f>
        <v/>
      </c>
      <c r="AF406" s="115"/>
      <c r="AG406" s="808">
        <f>IF(AZ406="","N/A",IF(CQ406="Pass","P","F"))</f>
        <v/>
      </c>
      <c r="AH406" s="129"/>
      <c r="AI406" s="129"/>
      <c r="AJ406" s="129"/>
      <c r="AK406" s="119"/>
      <c r="AL406" s="115"/>
      <c r="AM406" s="119"/>
      <c r="AN406" s="119"/>
      <c r="AO406" s="692"/>
      <c r="AP406" s="692"/>
      <c r="AQ406" s="692"/>
      <c r="AR406" s="692"/>
      <c r="AS406" s="692"/>
      <c r="AT406" s="691">
        <f>CE406</f>
        <v/>
      </c>
      <c r="AU406" s="691">
        <f>CF406</f>
        <v/>
      </c>
      <c r="AV406" s="813"/>
      <c r="AW406" s="813"/>
      <c r="AX406" s="197">
        <f>CZ406</f>
        <v/>
      </c>
      <c r="AY406" s="197">
        <f>DE406</f>
        <v/>
      </c>
      <c r="AZ406" s="3379">
        <f>CO406</f>
        <v/>
      </c>
      <c r="BA406" s="3380"/>
      <c r="BB406" s="197">
        <f>CP406</f>
        <v/>
      </c>
      <c r="BC406" s="813"/>
      <c r="BD406" s="197">
        <f>CR406</f>
        <v/>
      </c>
      <c r="BE406" s="121">
        <f>CS406</f>
        <v/>
      </c>
      <c r="BF406" s="122">
        <f>CT406*60</f>
        <v/>
      </c>
      <c r="BG406" s="121">
        <f>BE406</f>
        <v/>
      </c>
      <c r="BH406" s="122">
        <f>CU406*60</f>
        <v/>
      </c>
      <c r="BI406" s="122">
        <f>CV406</f>
        <v/>
      </c>
      <c r="BJ406" s="117"/>
      <c r="BK406" s="812">
        <f>Overview!$E$7</f>
        <v/>
      </c>
      <c r="BL406" s="117"/>
      <c r="BM406" s="836">
        <f>CW406</f>
        <v/>
      </c>
      <c r="BN406" s="812">
        <f>Overview!$P$153</f>
        <v/>
      </c>
      <c r="BO406" s="117" t="inlineStr">
        <is>
          <t>Revisar: la misma frecuencia aparece con varios canales en esta banda (18050 / 18300 / 18525)</t>
        </is>
      </c>
      <c r="BP406" s="117"/>
      <c r="BQ406" s="115"/>
      <c r="BR406" s="1478"/>
      <c r="BS406" s="1548"/>
      <c r="BT406" s="2128" t="inlineStr">
        <is>
          <t>LTE CATM1</t>
        </is>
      </c>
      <c r="BU406" s="1868" t="inlineStr">
        <is>
          <t>FDD1</t>
        </is>
      </c>
      <c r="BV406" s="432">
        <f>Overview!$H$31</f>
        <v/>
      </c>
      <c r="BW406" s="2010"/>
      <c r="BX406" s="1868"/>
      <c r="BY406" s="465"/>
      <c r="BZ406" s="1721">
        <f>IF(COUNT('Conducted LTE CATM1'!$AH$3:$AH$265)=0,15,INDEX('Conducted LTE CATM1'!$M$3:$M$265,MATCH(MAX('Conducted LTE CATM1'!$AH$3:$AH$265),'Conducted LTE CATM1'!$AH$3:$AH$265,0)))</f>
        <v>15</v>
      </c>
      <c r="CA406" s="1997" t="inlineStr">
        <is>
          <t>Bottom Edge</t>
        </is>
      </c>
      <c r="CB406" s="200">
        <v>5</v>
      </c>
      <c r="CC406" s="1681">
        <f>IF(COUNT('Conducted LTE CATM1'!$AH$3:$AH$265)=0,18300,INDEX('Conducted LTE CATM1'!$T$3:$T$265,MATCH(MAX('Conducted LTE CATM1'!$AH$3:$AH$265),'Conducted LTE CATM1'!$AH$3:$AH$265,0)))</f>
        <v>18300</v>
      </c>
      <c r="CD406" s="1681">
        <f>IF(COUNT('Conducted LTE CATM1'!$AH$3:$AH$265)=0,1950,INDEX('Conducted LTE CATM1'!$U$3:$U$265,MATCH(MAX('Conducted LTE CATM1'!$AH$3:$AH$265),'Conducted LTE CATM1'!$AH$3:$AH$265,0)))</f>
        <v>1950</v>
      </c>
      <c r="CE406" s="1523"/>
      <c r="CF406" s="1523"/>
      <c r="CG406" s="387" t="str">
        <f>IF(OR($BY$291="",$BY$291=""),"",$BY$291)</f>
        <v/>
      </c>
      <c r="CH406" s="387">
        <f>BZ406</f>
        <v/>
      </c>
      <c r="CI406" s="387">
        <f>CA406</f>
        <v/>
      </c>
      <c r="CJ406" s="1527"/>
      <c r="CK406" s="2042"/>
      <c r="CL406" s="206">
        <f>IF(CF406=""," ",IF(ABS(CE406-CF406)&lt;=0.125,"Valid","Not valid"))</f>
        <v/>
      </c>
      <c r="CM406" s="207">
        <f> IF(CE406="","",IF(AND(CE406&lt;&gt;"",CF406=""),IF(CE406&gt;=1,"Medir+Sig Max","No"),IF(CF406&lt;&gt;"",IF(CF406&gt;=1,"Medir+Sig Max","No"),"")))</f>
        <v/>
      </c>
      <c r="CN406" s="1787"/>
      <c r="CO406" s="220">
        <f>IF(CK406="",IF(AND(CE406="",CF406=""),"",IF(CF406="",IF(DE406&gt;1,ROUND(DE406*CE406,3),CE406),IF(DE406&gt;1,ROUND(DE406*CF406,3),CF406))),IF(AND(CE406="",CF406=""),"",IF(CF406="",IF(DE406&gt;1,ROUND(DE406*CE406*(1/(CK406)),3),CE406*(1/(CK406))),IF(DE406&gt;1,ROUND(DE406*CF406*(1/(CK406)),3),CF406*(1/(CK406))))))</f>
        <v/>
      </c>
      <c r="CP406" s="2043">
        <f>IF(COUNTIF(Overview!K12:K14,TRUE)&gt;0,2,IF(COUNTIF(Overview!L12:L14,TRUE)&gt;0,4,0))</f>
        <v/>
      </c>
      <c r="CQ406" s="1472">
        <f>IF(CO406="","",IF(CO406&gt;CP406,"Fail","Pass"))</f>
        <v/>
      </c>
      <c r="CR406" s="1481"/>
      <c r="CS406" s="1565">
        <f>MyTimestamp(CO406)</f>
        <v/>
      </c>
      <c r="CT406" s="1531">
        <f>IF(CE406="",0,15)+IF(CF406="",0,15)</f>
        <v/>
      </c>
      <c r="CU406" s="1532">
        <f>IF(CT406=0,0,2)</f>
        <v/>
      </c>
      <c r="CV406" s="859"/>
      <c r="CW406" s="859"/>
      <c r="CX406" s="2038"/>
      <c r="CY406" s="2044"/>
      <c r="CZ406" s="1543">
        <f>10^(CJ406/20)*100-100</f>
        <v/>
      </c>
      <c r="DA406" s="1331"/>
      <c r="DB406" s="709"/>
      <c r="DC406" s="777">
        <f>IF(DA406="","",10^(DA406/10))</f>
        <v/>
      </c>
      <c r="DD406" s="1377">
        <f>IF(ISNUMBER(DB406)=FALSE,"",10^(DB406/10))</f>
        <v/>
      </c>
      <c r="DE406" s="1543">
        <f>IF(AND(ISNUMBER(DC406),ISNUMBER(DD406)),IF(DC406/DD406&gt;1,ROUND((DC406)/DD406,3),1),1)</f>
        <v/>
      </c>
      <c r="DF406" s="1670">
        <f>IF(ISNUMBER(CO406),IF(CO406&gt;=CP406*0.90625,"!!!MEASURE other two 1RB modes!!!  To include the results for these two additional RB modes please use any row below free (for example otehr band) and replace the information of each field (tech, band, freq, etc...) with the proper one",""),"")</f>
        <v/>
      </c>
      <c r="DG406" s="1541"/>
      <c r="DH406" s="1541"/>
      <c r="DI406" s="1541"/>
      <c r="DJ406" s="1541"/>
      <c r="DK406" s="1541"/>
      <c r="DL406" s="1541"/>
      <c r="DM406" s="1541"/>
      <c r="DN406" s="1541"/>
      <c r="DO406" s="1541"/>
      <c r="DP406" s="1541"/>
      <c r="DQ406" s="1541"/>
      <c r="DR406" s="1541"/>
    </row>
    <row r="407" ht="12.75" x14ac:dyDescent="0.2">
      <c r="A407" s="1541"/>
      <c r="B407" s="1541"/>
      <c r="C407"/>
      <c r="D407" s="130">
        <f>IF(BX$401="Close to Ear","EN 62209-1","EN 62209-2")</f>
        <v/>
      </c>
      <c r="E407" s="130">
        <f>IF(CG407="Close to Ear","2016","2010/A1:2019")</f>
        <v/>
      </c>
      <c r="F407" s="1488" t="inlineStr">
        <is>
          <t>5.3</t>
        </is>
      </c>
      <c r="G407" s="1497"/>
      <c r="H407" s="120">
        <f>BV407</f>
        <v/>
      </c>
      <c r="I407" s="120">
        <f>BW407</f>
        <v/>
      </c>
      <c r="J407" s="687" t="inlineStr">
        <is>
          <t>Cat M1</t>
        </is>
      </c>
      <c r="K407" s="194" t="inlineStr">
        <is>
          <t>FDD1</t>
        </is>
      </c>
      <c r="L407" s="115"/>
      <c r="M407" s="120">
        <v>15</v>
      </c>
      <c r="N407" s="119" t="inlineStr">
        <is>
          <t>16QAM</t>
        </is>
      </c>
      <c r="O407" s="131"/>
      <c r="P407" s="6597">
        <v>0</v>
      </c>
      <c r="Q407" s="131">
        <v>3</v>
      </c>
      <c r="R407" s="131">
        <v>0</v>
      </c>
      <c r="S407" s="120"/>
      <c r="T407" s="120">
        <v>18300</v>
      </c>
      <c r="U407" s="120">
        <v>1950</v>
      </c>
      <c r="V407" s="119"/>
      <c r="W407" s="197"/>
      <c r="X407" s="119"/>
      <c r="Y407" s="119"/>
      <c r="Z407" s="119"/>
      <c r="AA407" s="115"/>
      <c r="AB407" s="115"/>
      <c r="AC407" s="689">
        <f>IF(OR(BX$401="Close to Ear",BX$401="Close to Head"),"Head",IF(BX$401="Extremity","Extremity","Body"))</f>
        <v/>
      </c>
      <c r="AD407" s="690">
        <f>CA407</f>
        <v/>
      </c>
      <c r="AE407" s="688">
        <f>CB407</f>
        <v/>
      </c>
      <c r="AF407" s="115"/>
      <c r="AG407" s="808">
        <f>IF(AZ407="","N/A",IF(CQ407="Pass","P","F"))</f>
        <v/>
      </c>
      <c r="AH407" s="129"/>
      <c r="AI407" s="129"/>
      <c r="AJ407" s="129"/>
      <c r="AK407" s="119"/>
      <c r="AL407" s="115"/>
      <c r="AM407" s="119"/>
      <c r="AN407" s="119"/>
      <c r="AO407" s="692"/>
      <c r="AP407" s="692"/>
      <c r="AQ407" s="692"/>
      <c r="AR407" s="692"/>
      <c r="AS407" s="692"/>
      <c r="AT407" s="691">
        <f>CE407</f>
        <v/>
      </c>
      <c r="AU407" s="691">
        <f>CF407</f>
        <v/>
      </c>
      <c r="AV407" s="813"/>
      <c r="AW407" s="813"/>
      <c r="AX407" s="197">
        <f>CZ407</f>
        <v/>
      </c>
      <c r="AY407" s="197">
        <f>DE407</f>
        <v/>
      </c>
      <c r="AZ407" s="3379">
        <f>CO407</f>
        <v/>
      </c>
      <c r="BA407" s="3380"/>
      <c r="BB407" s="197">
        <f>CP407</f>
        <v/>
      </c>
      <c r="BC407" s="813"/>
      <c r="BD407" s="197">
        <f>CR407</f>
        <v/>
      </c>
      <c r="BE407" s="121">
        <f>CS407</f>
        <v/>
      </c>
      <c r="BF407" s="122">
        <f>CT407*60</f>
        <v/>
      </c>
      <c r="BG407" s="121">
        <f>BE407</f>
        <v/>
      </c>
      <c r="BH407" s="122">
        <f>CU407*60</f>
        <v/>
      </c>
      <c r="BI407" s="122">
        <f>CV407</f>
        <v/>
      </c>
      <c r="BJ407" s="117"/>
      <c r="BK407" s="812">
        <f>Overview!$E$7</f>
        <v/>
      </c>
      <c r="BL407" s="117"/>
      <c r="BM407" s="836">
        <f>CW407</f>
        <v/>
      </c>
      <c r="BN407" s="812">
        <f>Overview!$P$153</f>
        <v/>
      </c>
      <c r="BO407" s="117" t="inlineStr">
        <is>
          <t>Revisar: la misma frecuencia aparece con varios canales en esta banda (18050 / 18300 / 18525)</t>
        </is>
      </c>
      <c r="BP407" s="117"/>
      <c r="BQ407" s="115"/>
      <c r="BR407" s="1478"/>
      <c r="BS407" s="1548"/>
      <c r="BT407" s="2127" t="inlineStr">
        <is>
          <t>LTE CATM1</t>
        </is>
      </c>
      <c r="BU407" s="2089" t="inlineStr">
        <is>
          <t>FDD1</t>
        </is>
      </c>
      <c r="BV407" s="430">
        <f>Overview!$H$31</f>
        <v/>
      </c>
      <c r="BW407" s="2010"/>
      <c r="BX407" s="2089"/>
      <c r="BY407" s="921"/>
      <c r="BZ407" s="1721">
        <f>IF(COUNT('Conducted LTE CATM1'!$AH$3:$AH$265)=0,15,INDEX('Conducted LTE CATM1'!$M$3:$M$265,MATCH(MAX('Conducted LTE CATM1'!$AH$3:$AH$265),'Conducted LTE CATM1'!$AH$3:$AH$265,0)))</f>
        <v>15</v>
      </c>
      <c r="CA407" s="431" t="str">
        <f>IF(COUNT(CF401:CF406)=0,IF(COUNT(CE401:CE406)=0,"TBD",VLOOKUP(MAX(CE401:CE406),CE401:CI406,5,FALSE)),VLOOKUP(MAX(CF401:CF406),CF401:CI406,4,FALSE))</f>
        <v>TBD</v>
      </c>
      <c r="CB407" s="200">
        <v>5</v>
      </c>
      <c r="CC407" s="1681">
        <f>IF(COUNT('Conducted LTE CATM1'!$AH$3:$AH$265)=0,18300,INDEX('Conducted LTE CATM1'!$T$3:$T$265,MATCH(MAX('Conducted LTE CATM1'!$AH$3:$AH$265),'Conducted LTE CATM1'!$AH$3:$AH$265,0)))</f>
        <v>18300</v>
      </c>
      <c r="CD407" s="1681">
        <f>IF(COUNT('Conducted LTE CATM1'!$AH$3:$AH$265)=0,1950,INDEX('Conducted LTE CATM1'!$U$3:$U$265,MATCH(MAX('Conducted LTE CATM1'!$AH$3:$AH$265),'Conducted LTE CATM1'!$AH$3:$AH$265,0)))</f>
        <v>1950</v>
      </c>
      <c r="CE407" s="1523"/>
      <c r="CF407" s="1523"/>
      <c r="CG407" s="387" t="str">
        <f>IF(OR($BY$291="",$BY$291=""),"",$BY$291)</f>
        <v/>
      </c>
      <c r="CH407" s="387">
        <f>BZ407</f>
        <v/>
      </c>
      <c r="CI407" s="387">
        <f>CA407</f>
        <v/>
      </c>
      <c r="CJ407" s="1527"/>
      <c r="CK407" s="2042"/>
      <c r="CL407" s="206">
        <f>IF(CF407=""," ",IF(ABS(CE407-CF407)&lt;=0.125,"Valid","Not valid"))</f>
        <v/>
      </c>
      <c r="CM407" s="207">
        <f> IF(CE407="","",IF(AND(CE407&lt;&gt;"",CF407=""),IF(CE407&gt;=1,"Medir+Sig Max","No"),IF(CF407&lt;&gt;"",IF(CF407&gt;=1,"Medir+Sig Max","No"),"")))</f>
        <v/>
      </c>
      <c r="CN407" s="1787"/>
      <c r="CO407" s="220">
        <f>IF(CK407="",IF(AND(CE407="",CF407=""),"",IF(CF407="",IF(DE407&gt;1,ROUND(DE407*CE407,3),CE407),IF(DE407&gt;1,ROUND(DE407*CF407,3),CF407))),IF(AND(CE407="",CF407=""),"",IF(CF407="",IF(DE407&gt;1,ROUND(DE407*CE407*(1/(CK407)),3),CE407*(1/(CK407))),IF(DE407&gt;1,ROUND(DE407*CF407*(1/(CK407)),3),CF407*(1/(CK407))))))</f>
        <v/>
      </c>
      <c r="CP407" s="2043">
        <f>IF(COUNTIF(Overview!K12:K14,TRUE)&gt;0,2,IF(COUNTIF(Overview!L12:L14,TRUE)&gt;0,4,0))</f>
        <v/>
      </c>
      <c r="CQ407" s="1472">
        <f>IF(CO407="","",IF(CO407&gt;CP407,"Fail","Pass"))</f>
        <v/>
      </c>
      <c r="CR407" s="1481"/>
      <c r="CS407" s="1565">
        <f>MyTimestamp(CO407)</f>
        <v/>
      </c>
      <c r="CT407" s="1531">
        <f>IF(CE407="",0,15)+IF(CF407="",0,15)</f>
        <v/>
      </c>
      <c r="CU407" s="1532">
        <f>IF(CT407=0,0,2)</f>
        <v/>
      </c>
      <c r="CV407" s="859"/>
      <c r="CW407" s="859"/>
      <c r="CX407" s="2038"/>
      <c r="CY407" s="2044"/>
      <c r="CZ407" s="1543">
        <f>10^(CJ407/20)*100-100</f>
        <v/>
      </c>
      <c r="DA407" s="1331"/>
      <c r="DB407" s="709"/>
      <c r="DC407" s="777">
        <f>IF(DA407="","",10^(DA407/10))</f>
        <v/>
      </c>
      <c r="DD407" s="1377">
        <f>IF(ISNUMBER(DB407)=FALSE,"",10^(DB407/10))</f>
        <v/>
      </c>
      <c r="DE407" s="1543">
        <f>IF(AND(ISNUMBER(DC407),ISNUMBER(DD407)),IF(DC407/DD407&gt;1,ROUND((DC407)/DD407,3),1),1)</f>
        <v/>
      </c>
      <c r="DF407" s="1670">
        <f>IF(ISNUMBER(CO407),IF(CO407&gt;=CP407*0.90625,"!!!MEASURE other two 1RB modes!!!  To include the results for these two additional RB modes please use any row below free (for example otehr band) and replace the information of each field (tech, band, freq, etc...) with the proper one",""),"")</f>
        <v/>
      </c>
      <c r="DG407" s="1541"/>
      <c r="DH407" s="1541"/>
      <c r="DI407" s="1541"/>
      <c r="DJ407" s="1541"/>
      <c r="DK407" s="1541"/>
      <c r="DL407" s="1541"/>
      <c r="DM407" s="1541"/>
      <c r="DN407" s="1541"/>
      <c r="DO407" s="1541"/>
      <c r="DP407" s="1541"/>
      <c r="DQ407" s="1541"/>
      <c r="DR407" s="1541"/>
    </row>
    <row r="408" ht="12.75" x14ac:dyDescent="0.2">
      <c r="A408" s="1541"/>
      <c r="B408" s="1541"/>
      <c r="C408"/>
      <c r="D408" s="130">
        <f>IF(BX$401="Close to Ear","EN 62209-1","EN 62209-2")</f>
        <v/>
      </c>
      <c r="E408" s="130">
        <f>IF(CG408="Close to Ear","2016","2010/A1:2019")</f>
        <v/>
      </c>
      <c r="F408" s="1488" t="inlineStr">
        <is>
          <t>5.3</t>
        </is>
      </c>
      <c r="G408" s="1497"/>
      <c r="H408" s="120">
        <f>BV408</f>
        <v/>
      </c>
      <c r="I408" s="120">
        <f>BW408</f>
        <v/>
      </c>
      <c r="J408" s="687" t="inlineStr">
        <is>
          <t>Cat M1</t>
        </is>
      </c>
      <c r="K408" s="194" t="inlineStr">
        <is>
          <t>FDD1</t>
        </is>
      </c>
      <c r="L408" s="115"/>
      <c r="M408" s="120">
        <v>15</v>
      </c>
      <c r="N408" s="119" t="inlineStr">
        <is>
          <t>16QAM</t>
        </is>
      </c>
      <c r="O408" s="131"/>
      <c r="P408" s="6597">
        <v>0</v>
      </c>
      <c r="Q408" s="131">
        <v>3</v>
      </c>
      <c r="R408" s="131">
        <v>0</v>
      </c>
      <c r="S408" s="120"/>
      <c r="T408" s="120">
        <v>18300</v>
      </c>
      <c r="U408" s="120">
        <v>1950</v>
      </c>
      <c r="V408" s="119"/>
      <c r="W408" s="197"/>
      <c r="X408" s="119"/>
      <c r="Y408" s="119"/>
      <c r="Z408" s="119"/>
      <c r="AA408" s="115"/>
      <c r="AB408" s="115"/>
      <c r="AC408" s="689">
        <f>IF(OR(BX$401="Close to Ear",BX$401="Close to Head"),"Head",IF(BX$401="Extremity","Extremity","Body"))</f>
        <v/>
      </c>
      <c r="AD408" s="690">
        <f>CA408</f>
        <v/>
      </c>
      <c r="AE408" s="688">
        <f>CB408</f>
        <v/>
      </c>
      <c r="AF408" s="115"/>
      <c r="AG408" s="808">
        <f>IF(AZ408="","N/A",IF(CQ408="Pass","P","F"))</f>
        <v/>
      </c>
      <c r="AH408" s="129"/>
      <c r="AI408" s="129"/>
      <c r="AJ408" s="129"/>
      <c r="AK408" s="119"/>
      <c r="AL408" s="115"/>
      <c r="AM408" s="119"/>
      <c r="AN408" s="119"/>
      <c r="AO408" s="692"/>
      <c r="AP408" s="692"/>
      <c r="AQ408" s="692"/>
      <c r="AR408" s="692"/>
      <c r="AS408" s="692"/>
      <c r="AT408" s="691">
        <f>CE408</f>
        <v/>
      </c>
      <c r="AU408" s="691">
        <f>CF408</f>
        <v/>
      </c>
      <c r="AV408" s="813"/>
      <c r="AW408" s="813"/>
      <c r="AX408" s="197">
        <f>CZ408</f>
        <v/>
      </c>
      <c r="AY408" s="197">
        <f>DE408</f>
        <v/>
      </c>
      <c r="AZ408" s="3379">
        <f>CO408</f>
        <v/>
      </c>
      <c r="BA408" s="3380"/>
      <c r="BB408" s="197">
        <f>CP408</f>
        <v/>
      </c>
      <c r="BC408" s="813"/>
      <c r="BD408" s="197">
        <f>CR408</f>
        <v/>
      </c>
      <c r="BE408" s="121">
        <f>CS408</f>
        <v/>
      </c>
      <c r="BF408" s="122">
        <f>CT408*60</f>
        <v/>
      </c>
      <c r="BG408" s="121">
        <f>BE408</f>
        <v/>
      </c>
      <c r="BH408" s="122">
        <f>CU408*60</f>
        <v/>
      </c>
      <c r="BI408" s="122">
        <f>CV408</f>
        <v/>
      </c>
      <c r="BJ408" s="117"/>
      <c r="BK408" s="812">
        <f>Overview!$E$7</f>
        <v/>
      </c>
      <c r="BL408" s="117"/>
      <c r="BM408" s="836">
        <f>CW408</f>
        <v/>
      </c>
      <c r="BN408" s="812">
        <f>Overview!$P$153</f>
        <v/>
      </c>
      <c r="BO408" s="117" t="inlineStr">
        <is>
          <t>Revisar: la misma frecuencia aparece con varios canales en esta banda (18050 / 18300 / 18525)</t>
        </is>
      </c>
      <c r="BP408" s="117"/>
      <c r="BQ408" s="115"/>
      <c r="BR408" s="1478"/>
      <c r="BS408" s="1548"/>
      <c r="BT408" s="2127" t="inlineStr">
        <is>
          <t>LTE CATM1</t>
        </is>
      </c>
      <c r="BU408" s="2089" t="inlineStr">
        <is>
          <t>FDD1</t>
        </is>
      </c>
      <c r="BV408" s="430">
        <f>Overview!$H$31</f>
        <v/>
      </c>
      <c r="BW408" s="2010"/>
      <c r="BX408" s="2089"/>
      <c r="BY408" s="922"/>
      <c r="BZ408" s="1721">
        <f>IF(COUNT('Conducted LTE CATM1'!$AH$3:$AH$265)=0,15,INDEX('Conducted LTE CATM1'!$M$3:$M$265,MATCH(MAX('Conducted LTE CATM1'!$AH$3:$AH$265),'Conducted LTE CATM1'!$AH$3:$AH$265,0)))</f>
        <v>15</v>
      </c>
      <c r="CA408" s="433" t="str">
        <f>CA407</f>
        <v>TBD</v>
      </c>
      <c r="CB408" s="201">
        <v>5</v>
      </c>
      <c r="CC408" s="1682">
        <f>IF(COUNT('Conducted LTE CATM1'!$AH$3:$AH$265)=0,18300,INDEX('Conducted LTE CATM1'!$T$3:$T$265,MATCH(MAX('Conducted LTE CATM1'!$AH$3:$AH$265),'Conducted LTE CATM1'!$AH$3:$AH$265,0)))</f>
        <v>18300</v>
      </c>
      <c r="CD408" s="1682">
        <f>IF(COUNT('Conducted LTE CATM1'!$AH$3:$AH$265)=0,1950,INDEX('Conducted LTE CATM1'!$U$3:$U$265,MATCH(MAX('Conducted LTE CATM1'!$AH$3:$AH$265),'Conducted LTE CATM1'!$AH$3:$AH$265,0)))</f>
        <v>1950</v>
      </c>
      <c r="CE408" s="1523"/>
      <c r="CF408" s="1523"/>
      <c r="CG408" s="387" t="str">
        <f>IF(OR($BY$291="",$BY$291=""),"",$BY$291)</f>
        <v/>
      </c>
      <c r="CH408" s="387">
        <f>BZ408</f>
        <v/>
      </c>
      <c r="CI408" s="387">
        <f>CA408</f>
        <v/>
      </c>
      <c r="CJ408" s="1527"/>
      <c r="CK408" s="2042"/>
      <c r="CL408" s="206">
        <f>IF(CF408=""," ",IF(ABS(CE408-CF408)&lt;=0.125,"Valid","Not valid"))</f>
        <v/>
      </c>
      <c r="CM408" s="207">
        <f> IF(CE408="","",IF(AND(CE408&lt;&gt;"",CF408=""),IF(CE408&gt;=1,"Medir+Sig Max","No"),IF(CF408&lt;&gt;"",IF(CF408&gt;=1,"Medir+Sig Max","No"),"")))</f>
        <v/>
      </c>
      <c r="CN408" s="1787"/>
      <c r="CO408" s="220">
        <f>IF(CK408="",IF(AND(CE408="",CF408=""),"",IF(CF408="",IF(DE408&gt;1,ROUND(DE408*CE408,3),CE408),IF(DE408&gt;1,ROUND(DE408*CF408,3),CF408))),IF(AND(CE408="",CF408=""),"",IF(CF408="",IF(DE408&gt;1,ROUND(DE408*CE408*(1/(CK408)),3),CE408*(1/(CK408))),IF(DE408&gt;1,ROUND(DE408*CF408*(1/(CK408)),3),CF408*(1/(CK408))))))</f>
        <v/>
      </c>
      <c r="CP408" s="2043">
        <f>IF(COUNTIF(Overview!K12:K14,TRUE)&gt;0,2,IF(COUNTIF(Overview!L12:L14,TRUE)&gt;0,4,0))</f>
        <v/>
      </c>
      <c r="CQ408" s="1472">
        <f>IF(CO408="","",IF(CO408&gt;CP408,"Fail","Pass"))</f>
        <v/>
      </c>
      <c r="CR408" s="1481"/>
      <c r="CS408" s="1565">
        <f>MyTimestamp(CO408)</f>
        <v/>
      </c>
      <c r="CT408" s="1531">
        <f>IF(CE408="",0,15)+IF(CF408="",0,15)</f>
        <v/>
      </c>
      <c r="CU408" s="1532">
        <f>IF(CT408=0,0,2)</f>
        <v/>
      </c>
      <c r="CV408" s="859"/>
      <c r="CW408" s="859"/>
      <c r="CX408" s="2038"/>
      <c r="CY408" s="2044"/>
      <c r="CZ408" s="1543">
        <f>10^(CJ408/20)*100-100</f>
        <v/>
      </c>
      <c r="DA408" s="1331"/>
      <c r="DB408" s="709"/>
      <c r="DC408" s="777">
        <f>IF(DA408="","",10^(DA408/10))</f>
        <v/>
      </c>
      <c r="DD408" s="1377">
        <f>IF(ISNUMBER(DB408)=FALSE,"",10^(DB408/10))</f>
        <v/>
      </c>
      <c r="DE408" s="1543">
        <f>IF(AND(ISNUMBER(DC408),ISNUMBER(DD408)),IF(DC408/DD408&gt;1,ROUND((DC408)/DD408,3),1),1)</f>
        <v/>
      </c>
      <c r="DF408" s="1670">
        <f>IF(ISNUMBER(CO408),IF(CO408&gt;=CP408*0.90625,"!!!MEASURE other two 1RB modes!!!  To include the results for these two additional RB modes please use any row below free (for example otehr band) and replace the information of each field (tech, band, freq, etc...) with the proper one",""),"")</f>
        <v/>
      </c>
      <c r="DG408" s="1541"/>
      <c r="DH408" s="1541"/>
      <c r="DI408" s="1541"/>
      <c r="DJ408" s="1541"/>
      <c r="DK408" s="1541"/>
      <c r="DL408" s="1541"/>
      <c r="DM408" s="1541"/>
      <c r="DN408" s="1541"/>
      <c r="DO408" s="1541"/>
      <c r="DP408" s="1541"/>
      <c r="DQ408" s="1541"/>
      <c r="DR408" s="1541"/>
    </row>
    <row r="409" ht="12.75" x14ac:dyDescent="0.2">
      <c r="A409" s="1541"/>
      <c r="B409" s="1541"/>
      <c r="C409"/>
      <c r="D409" s="130">
        <f>IF(BX$401="Close to Ear","EN 62209-1","EN 62209-2")</f>
        <v/>
      </c>
      <c r="E409" s="130">
        <f>IF(CG409="Close to Ear","2016","2010/A1:2019")</f>
        <v/>
      </c>
      <c r="F409" s="1488" t="inlineStr">
        <is>
          <t>5.3</t>
        </is>
      </c>
      <c r="G409" s="1497"/>
      <c r="H409" s="120">
        <f>BV409</f>
        <v/>
      </c>
      <c r="I409" s="120">
        <f>BW409</f>
        <v/>
      </c>
      <c r="J409" s="687" t="inlineStr">
        <is>
          <t>Cat M1</t>
        </is>
      </c>
      <c r="K409" s="194" t="inlineStr">
        <is>
          <t>FDD1</t>
        </is>
      </c>
      <c r="L409" s="115"/>
      <c r="M409" s="120">
        <v>15</v>
      </c>
      <c r="N409" s="119" t="inlineStr">
        <is>
          <t>16QAM</t>
        </is>
      </c>
      <c r="O409" s="131"/>
      <c r="P409" s="6597">
        <v>0</v>
      </c>
      <c r="Q409" s="131">
        <v>3</v>
      </c>
      <c r="R409" s="131">
        <v>0</v>
      </c>
      <c r="S409" s="120"/>
      <c r="T409" s="120">
        <v>18300</v>
      </c>
      <c r="U409" s="120">
        <v>1950</v>
      </c>
      <c r="V409" s="119"/>
      <c r="W409" s="197"/>
      <c r="X409" s="119"/>
      <c r="Y409" s="119"/>
      <c r="Z409" s="119"/>
      <c r="AA409" s="115"/>
      <c r="AB409" s="115"/>
      <c r="AC409" s="689">
        <f>IF(OR(BX$401="Close to Ear",BX$401="Close to Head"),"Head",IF(BX$401="Extremity","Extremity","Body"))</f>
        <v/>
      </c>
      <c r="AD409" s="690">
        <f>CA409</f>
        <v/>
      </c>
      <c r="AE409" s="688">
        <f>CB409</f>
        <v/>
      </c>
      <c r="AF409" s="115"/>
      <c r="AG409" s="808">
        <f>IF(AZ409="","N/A",IF(CQ409="Pass","P","F"))</f>
        <v/>
      </c>
      <c r="AH409" s="129"/>
      <c r="AI409" s="129"/>
      <c r="AJ409" s="129"/>
      <c r="AK409" s="119"/>
      <c r="AL409" s="115"/>
      <c r="AM409" s="119"/>
      <c r="AN409" s="119"/>
      <c r="AO409" s="692"/>
      <c r="AP409" s="692"/>
      <c r="AQ409" s="692"/>
      <c r="AR409" s="692"/>
      <c r="AS409" s="692"/>
      <c r="AT409" s="691">
        <f>CE409</f>
        <v/>
      </c>
      <c r="AU409" s="691">
        <f>CF409</f>
        <v/>
      </c>
      <c r="AV409" s="813"/>
      <c r="AW409" s="813"/>
      <c r="AX409" s="197">
        <f>CZ409</f>
        <v/>
      </c>
      <c r="AY409" s="197">
        <f>DE409</f>
        <v/>
      </c>
      <c r="AZ409" s="3379">
        <f>CO409</f>
        <v/>
      </c>
      <c r="BA409" s="3380"/>
      <c r="BB409" s="197">
        <f>CP409</f>
        <v/>
      </c>
      <c r="BC409" s="813"/>
      <c r="BD409" s="197">
        <f>CR409</f>
        <v/>
      </c>
      <c r="BE409" s="121">
        <f>CS409</f>
        <v/>
      </c>
      <c r="BF409" s="122">
        <f>CT409*60</f>
        <v/>
      </c>
      <c r="BG409" s="121">
        <f>BE409</f>
        <v/>
      </c>
      <c r="BH409" s="122">
        <f>CU409*60</f>
        <v/>
      </c>
      <c r="BI409" s="122">
        <f>CV409</f>
        <v/>
      </c>
      <c r="BJ409" s="117"/>
      <c r="BK409" s="812">
        <f>Overview!$E$7</f>
        <v/>
      </c>
      <c r="BL409" s="117"/>
      <c r="BM409" s="836">
        <f>CW409</f>
        <v/>
      </c>
      <c r="BN409" s="812">
        <f>Overview!$P$153</f>
        <v/>
      </c>
      <c r="BO409" s="117" t="inlineStr">
        <is>
          <t>Revisar: la misma frecuencia aparece con varios canales en esta banda (18050 / 18300 / 18525)</t>
        </is>
      </c>
      <c r="BP409" s="117"/>
      <c r="BQ409" s="115"/>
      <c r="BR409" s="1478"/>
      <c r="BS409" s="1548"/>
      <c r="BT409" s="2127" t="inlineStr">
        <is>
          <t>LTE CATM1</t>
        </is>
      </c>
      <c r="BU409" s="2089" t="inlineStr">
        <is>
          <t>FDD1</t>
        </is>
      </c>
      <c r="BV409" s="430">
        <f>Overview!$H$31</f>
        <v/>
      </c>
      <c r="BW409" s="2010"/>
      <c r="BX409" s="2089"/>
      <c r="BY409" s="923"/>
      <c r="BZ409" s="1721">
        <f>IF(COUNT('Conducted LTE CATM1'!$AH$3:$AH$265)=0,15,INDEX('Conducted LTE CATM1'!$M$3:$M$265,MATCH(MAX('Conducted LTE CATM1'!$AH$3:$AH$265),'Conducted LTE CATM1'!$AH$3:$AH$265,0)))</f>
        <v>15</v>
      </c>
      <c r="CA409" s="466" t="str">
        <f>CA408</f>
        <v>TBD</v>
      </c>
      <c r="CB409" s="202">
        <v>5</v>
      </c>
      <c r="CC409" s="1683">
        <f>IF(COUNT('Conducted LTE CATM1'!$AH$3:$AH$265)=0,18300,INDEX('Conducted LTE CATM1'!$T$3:$T$265,MATCH(MAX('Conducted LTE CATM1'!$AH$3:$AH$265),'Conducted LTE CATM1'!$AH$3:$AH$265,0)))</f>
        <v>18300</v>
      </c>
      <c r="CD409" s="1683">
        <f>IF(COUNT('Conducted LTE CATM1'!$AH$3:$AH$265)=0,1950,INDEX('Conducted LTE CATM1'!$U$3:$U$265,MATCH(MAX('Conducted LTE CATM1'!$AH$3:$AH$265),'Conducted LTE CATM1'!$AH$3:$AH$265,0)))</f>
        <v>1950</v>
      </c>
      <c r="CE409" s="1523"/>
      <c r="CF409" s="1523"/>
      <c r="CG409" s="387" t="str">
        <f>IF(OR($BY$291="",$BY$291=""),"",$BY$291)</f>
        <v/>
      </c>
      <c r="CH409" s="387">
        <f>BZ409</f>
        <v/>
      </c>
      <c r="CI409" s="387">
        <f>CA409</f>
        <v/>
      </c>
      <c r="CJ409" s="1527"/>
      <c r="CK409" s="2042"/>
      <c r="CL409" s="206">
        <f>IF(CF409=""," ",IF(ABS(CE409-CF409)&lt;=0.125,"Valid","Not valid"))</f>
        <v/>
      </c>
      <c r="CM409" s="207">
        <f> IF(CE409="","",IF(AND(CE409&lt;&gt;"",CF409=""),IF(CE409&gt;=1,"Medir+Sig Max","No"),IF(CF409&lt;&gt;"",IF(CF409&gt;=1,"Medir+Sig Max","No"),"")))</f>
        <v/>
      </c>
      <c r="CN409" s="1787"/>
      <c r="CO409" s="220">
        <f>IF(CK409="",IF(AND(CE409="",CF409=""),"",IF(CF409="",IF(DE409&gt;1,ROUND(DE409*CE409,3),CE409),IF(DE409&gt;1,ROUND(DE409*CF409,3),CF409))),IF(AND(CE409="",CF409=""),"",IF(CF409="",IF(DE409&gt;1,ROUND(DE409*CE409*(1/(CK409)),3),CE409*(1/(CK409))),IF(DE409&gt;1,ROUND(DE409*CF409*(1/(CK409)),3),CF409*(1/(CK409))))))</f>
        <v/>
      </c>
      <c r="CP409" s="2043">
        <f>IF(COUNTIF(Overview!K12:K14,TRUE)&gt;0,2,IF(COUNTIF(Overview!L12:L14,TRUE)&gt;0,4,0))</f>
        <v/>
      </c>
      <c r="CQ409" s="1472">
        <f>IF(CO409="","",IF(CO409&gt;CP409,"Fail","Pass"))</f>
        <v/>
      </c>
      <c r="CR409" s="1481"/>
      <c r="CS409" s="1565">
        <f>MyTimestamp(CO409)</f>
        <v/>
      </c>
      <c r="CT409" s="1531">
        <f>IF(CE409="",0,15)+IF(CF409="",0,15)</f>
        <v/>
      </c>
      <c r="CU409" s="1532">
        <f>IF(CT409=0,0,2)</f>
        <v/>
      </c>
      <c r="CV409" s="859"/>
      <c r="CW409" s="859"/>
      <c r="CX409" s="2038"/>
      <c r="CY409" s="2044"/>
      <c r="CZ409" s="1543">
        <f>10^(CJ409/20)*100-100</f>
        <v/>
      </c>
      <c r="DA409" s="1331"/>
      <c r="DB409" s="709"/>
      <c r="DC409" s="777">
        <f>IF(DA409="","",10^(DA409/10))</f>
        <v/>
      </c>
      <c r="DD409" s="1377">
        <f>IF(ISNUMBER(DB409)=FALSE,"",10^(DB409/10))</f>
        <v/>
      </c>
      <c r="DE409" s="1543">
        <f>IF(AND(ISNUMBER(DC409),ISNUMBER(DD409)),IF(DC409/DD409&gt;1,ROUND((DC409)/DD409,3),1),1)</f>
        <v/>
      </c>
      <c r="DF409" s="1670">
        <f>IF(ISNUMBER(CO409),IF(CO409&gt;=CP409*0.90625,"!!!MEASURE other two 1RB modes!!!  To include the results for these two additional RB modes please use any row below free (for example otehr band) and replace the information of each field (tech, band, freq, etc...) with the proper one",""),"")</f>
        <v/>
      </c>
      <c r="DG409" s="1541"/>
      <c r="DH409" s="1541"/>
      <c r="DI409" s="1541"/>
      <c r="DJ409" s="1541"/>
      <c r="DK409" s="1541"/>
      <c r="DL409" s="1541"/>
      <c r="DM409" s="1541"/>
      <c r="DN409" s="1541"/>
      <c r="DO409" s="1541"/>
      <c r="DP409" s="1541"/>
      <c r="DQ409" s="1541"/>
      <c r="DR409" s="1541"/>
    </row>
    <row r="410" ht="12.75" x14ac:dyDescent="0.2">
      <c r="A410" s="1541"/>
      <c r="B410" s="1541"/>
      <c r="C410"/>
      <c r="D410" s="130">
        <f>IF(BX$401="Close to Ear","EN 62209-1","EN 62209-2")</f>
        <v/>
      </c>
      <c r="E410" s="130">
        <f>IF(CG410="Close to Ear","2016","2010/A1:2019")</f>
        <v/>
      </c>
      <c r="F410" s="1488" t="inlineStr">
        <is>
          <t>5.3</t>
        </is>
      </c>
      <c r="G410" s="1497"/>
      <c r="H410" s="120">
        <f>BV410</f>
        <v/>
      </c>
      <c r="I410" s="120">
        <f>BW410</f>
        <v/>
      </c>
      <c r="J410" s="687" t="inlineStr">
        <is>
          <t>Cat M1</t>
        </is>
      </c>
      <c r="K410" s="194" t="inlineStr">
        <is>
          <t>FDD1</t>
        </is>
      </c>
      <c r="L410" s="115"/>
      <c r="M410" s="120">
        <v>15</v>
      </c>
      <c r="N410" s="119" t="inlineStr">
        <is>
          <t>16QAM</t>
        </is>
      </c>
      <c r="O410" s="131"/>
      <c r="P410" s="6597">
        <v>0</v>
      </c>
      <c r="Q410" s="131">
        <v>3</v>
      </c>
      <c r="R410" s="131">
        <v>0</v>
      </c>
      <c r="S410" s="120"/>
      <c r="T410" s="120">
        <v>18300</v>
      </c>
      <c r="U410" s="120">
        <v>1950</v>
      </c>
      <c r="V410" s="119"/>
      <c r="W410" s="197"/>
      <c r="X410" s="119"/>
      <c r="Y410" s="119"/>
      <c r="Z410" s="119"/>
      <c r="AA410" s="115"/>
      <c r="AB410" s="115"/>
      <c r="AC410" s="689">
        <f>IF(OR(BX$401="Close to Ear",BX$401="Close to Head"),"Head",IF(BX$401="Extremity","Extremity","Body"))</f>
        <v/>
      </c>
      <c r="AD410" s="690">
        <f>CA410</f>
        <v/>
      </c>
      <c r="AE410" s="688">
        <f>CB410</f>
        <v/>
      </c>
      <c r="AF410" s="115"/>
      <c r="AG410" s="808">
        <f>IF(AZ410="","N/A",IF(CQ410="Pass","P","F"))</f>
        <v/>
      </c>
      <c r="AH410" s="129"/>
      <c r="AI410" s="129"/>
      <c r="AJ410" s="129"/>
      <c r="AK410" s="119"/>
      <c r="AL410" s="115"/>
      <c r="AM410" s="119"/>
      <c r="AN410" s="119"/>
      <c r="AO410" s="692"/>
      <c r="AP410" s="692"/>
      <c r="AQ410" s="692"/>
      <c r="AR410" s="692"/>
      <c r="AS410" s="692"/>
      <c r="AT410" s="691">
        <f>CE410</f>
        <v/>
      </c>
      <c r="AU410" s="691">
        <f>CF410</f>
        <v/>
      </c>
      <c r="AV410" s="813"/>
      <c r="AW410" s="813"/>
      <c r="AX410" s="197">
        <f>CZ410</f>
        <v/>
      </c>
      <c r="AY410" s="197">
        <f>DE410</f>
        <v/>
      </c>
      <c r="AZ410" s="3379">
        <f>CO410</f>
        <v/>
      </c>
      <c r="BA410" s="3380"/>
      <c r="BB410" s="197">
        <f>CP410</f>
        <v/>
      </c>
      <c r="BC410" s="813"/>
      <c r="BD410" s="197">
        <f>CR410</f>
        <v/>
      </c>
      <c r="BE410" s="121">
        <f>CS410</f>
        <v/>
      </c>
      <c r="BF410" s="122">
        <f>CT410*60</f>
        <v/>
      </c>
      <c r="BG410" s="121">
        <f>BE410</f>
        <v/>
      </c>
      <c r="BH410" s="122">
        <f>CU410*60</f>
        <v/>
      </c>
      <c r="BI410" s="122">
        <f>CV410</f>
        <v/>
      </c>
      <c r="BJ410" s="117"/>
      <c r="BK410" s="812">
        <f>Overview!$E$7</f>
        <v/>
      </c>
      <c r="BL410" s="117"/>
      <c r="BM410" s="836">
        <f>CW410</f>
        <v/>
      </c>
      <c r="BN410" s="812">
        <f>Overview!$P$153</f>
        <v/>
      </c>
      <c r="BO410" s="117" t="inlineStr">
        <is>
          <t>Revisar: la misma frecuencia aparece con varios canales en esta banda (18050 / 18300 / 18525)</t>
        </is>
      </c>
      <c r="BP410" s="117"/>
      <c r="BQ410" s="115"/>
      <c r="BR410" s="1478"/>
      <c r="BS410" s="1548"/>
      <c r="BT410" s="2127" t="inlineStr">
        <is>
          <t>LTE CATM1</t>
        </is>
      </c>
      <c r="BU410" s="2089" t="inlineStr">
        <is>
          <t>FDD1</t>
        </is>
      </c>
      <c r="BV410" s="430">
        <f>Overview!$H$31</f>
        <v/>
      </c>
      <c r="BW410" s="2010"/>
      <c r="BX410" s="2089"/>
      <c r="BY410" s="882"/>
      <c r="BZ410" s="1721">
        <f>IF(COUNT('Conducted LTE CATM1'!$AH$3:$AH$265)=0,15,INDEX('Conducted LTE CATM1'!$M$3:$M$265,MATCH(MAX('Conducted LTE CATM1'!$AH$3:$AH$265),'Conducted LTE CATM1'!$AH$3:$AH$265,0)))</f>
        <v>15</v>
      </c>
      <c r="CA410" s="467" t="str">
        <f>CA409</f>
        <v>TBD</v>
      </c>
      <c r="CB410" s="200">
        <v>5</v>
      </c>
      <c r="CC410" s="1679">
        <f>IF(COUNT('Conducted LTE CATM1'!$AH$3:$AH$265)=0,18300,INDEX('Conducted LTE CATM1'!$T$3:$T$265,MATCH(MAX('Conducted LTE CATM1'!$AH$3:$AH$265),'Conducted LTE CATM1'!$AH$3:$AH$265,0)))</f>
        <v>18300</v>
      </c>
      <c r="CD410" s="1679">
        <f>IF(COUNT('Conducted LTE CATM1'!$AH$3:$AH$265)=0,1950,INDEX('Conducted LTE CATM1'!$U$3:$U$265,MATCH(MAX('Conducted LTE CATM1'!$AH$3:$AH$265),'Conducted LTE CATM1'!$AH$3:$AH$265,0)))</f>
        <v>1950</v>
      </c>
      <c r="CE410" s="1523"/>
      <c r="CF410" s="1523"/>
      <c r="CG410" s="387" t="str">
        <f>IF(OR($BY$291="",$BY$291=""),"",$BY$291)</f>
        <v/>
      </c>
      <c r="CH410" s="387">
        <f>BZ410</f>
        <v/>
      </c>
      <c r="CI410" s="387">
        <f>CA410</f>
        <v/>
      </c>
      <c r="CJ410" s="1527"/>
      <c r="CK410" s="2042"/>
      <c r="CL410" s="206">
        <f>IF(CF410=""," ",IF(ABS(CE410-CF410)&lt;=0.125,"Valid","Not valid"))</f>
        <v/>
      </c>
      <c r="CM410" s="207">
        <f> IF(CE410="","",IF(AND(CE410&lt;&gt;"",CF410=""),IF(CE410&gt;=1,"Medir+Sig Max","No"),IF(CF410&lt;&gt;"",IF(CF410&gt;=1,"Medir+Sig Max","No"),"")))</f>
        <v/>
      </c>
      <c r="CN410" s="1787"/>
      <c r="CO410" s="220">
        <f>IF(CK410="",IF(AND(CE410="",CF410=""),"",IF(CF410="",IF(DE410&gt;1,ROUND(DE410*CE410,3),CE410),IF(DE410&gt;1,ROUND(DE410*CF410,3),CF410))),IF(AND(CE410="",CF410=""),"",IF(CF410="",IF(DE410&gt;1,ROUND(DE410*CE410*(1/(CK410)),3),CE410*(1/(CK410))),IF(DE410&gt;1,ROUND(DE410*CF410*(1/(CK410)),3),CF410*(1/(CK410))))))</f>
        <v/>
      </c>
      <c r="CP410" s="2043">
        <f>IF(COUNTIF(Overview!K12:K14,TRUE)&gt;0,2,IF(COUNTIF(Overview!L12:L14,TRUE)&gt;0,4,0))</f>
        <v/>
      </c>
      <c r="CQ410" s="1472">
        <f>IF(CO410="","",IF(CO410&gt;CP410,"Fail","Pass"))</f>
        <v/>
      </c>
      <c r="CR410" s="1481"/>
      <c r="CS410" s="1565">
        <f>MyTimestamp(CO410)</f>
        <v/>
      </c>
      <c r="CT410" s="1531">
        <f>IF(CE410="",0,15)+IF(CF410="",0,15)</f>
        <v/>
      </c>
      <c r="CU410" s="1532">
        <f>IF(CT410=0,0,2)</f>
        <v/>
      </c>
      <c r="CV410" s="859"/>
      <c r="CW410" s="859"/>
      <c r="CX410" s="2038"/>
      <c r="CY410" s="2044"/>
      <c r="CZ410" s="1543">
        <f>10^(CJ410/20)*100-100</f>
        <v/>
      </c>
      <c r="DA410" s="1331"/>
      <c r="DB410" s="709"/>
      <c r="DC410" s="777">
        <f>IF(DA410="","",10^(DA410/10))</f>
        <v/>
      </c>
      <c r="DD410" s="1377">
        <f>IF(ISNUMBER(DB410)=FALSE,"",10^(DB410/10))</f>
        <v/>
      </c>
      <c r="DE410" s="1543">
        <f>IF(AND(ISNUMBER(DC410),ISNUMBER(DD410)),IF(DC410/DD410&gt;1,ROUND((DC410)/DD410,3),1),1)</f>
        <v/>
      </c>
      <c r="DF410" s="1670">
        <f>IF(ISNUMBER(CO410),IF(CO410&gt;=CP410*0.90625,"!!!MEASURE other two 1RB modes!!!  To include the results for these two additional RB modes please use any row below free (for example otehr band) and replace the information of each field (tech, band, freq, etc...) with the proper one",""),"")</f>
        <v/>
      </c>
      <c r="DG410" s="1541"/>
      <c r="DH410" s="1541"/>
      <c r="DI410" s="1541"/>
      <c r="DJ410" s="1541"/>
      <c r="DK410" s="1541"/>
      <c r="DL410" s="1541"/>
      <c r="DM410" s="1541"/>
      <c r="DN410" s="1541"/>
      <c r="DO410" s="1541"/>
      <c r="DP410" s="1541"/>
      <c r="DQ410" s="1541"/>
      <c r="DR410" s="1541"/>
    </row>
    <row r="411" ht="12.75" x14ac:dyDescent="0.2">
      <c r="A411" s="1541"/>
      <c r="B411" s="1541"/>
      <c r="C411"/>
      <c r="D411" s="130">
        <f>IF(BX$401="Close to Ear","EN 62209-1","EN 62209-2")</f>
        <v/>
      </c>
      <c r="E411" s="130">
        <f>IF(CG411="Close to Ear","2016","2010/A1:2019")</f>
        <v/>
      </c>
      <c r="F411" s="1488" t="inlineStr">
        <is>
          <t>5.3</t>
        </is>
      </c>
      <c r="G411" s="1497"/>
      <c r="H411" s="120">
        <f>BV411</f>
        <v/>
      </c>
      <c r="I411" s="120">
        <f>BW411</f>
        <v/>
      </c>
      <c r="J411" s="687" t="inlineStr">
        <is>
          <t>Cat M1</t>
        </is>
      </c>
      <c r="K411" s="194" t="inlineStr">
        <is>
          <t>FDD1</t>
        </is>
      </c>
      <c r="L411" s="115"/>
      <c r="M411" s="120">
        <v>15</v>
      </c>
      <c r="N411" s="119" t="inlineStr">
        <is>
          <t>16QAM</t>
        </is>
      </c>
      <c r="O411" s="131"/>
      <c r="P411" s="6597">
        <v>0</v>
      </c>
      <c r="Q411" s="131">
        <v>3</v>
      </c>
      <c r="R411" s="131">
        <v>0</v>
      </c>
      <c r="S411" s="120"/>
      <c r="T411" s="120">
        <v>18300</v>
      </c>
      <c r="U411" s="120">
        <v>1950</v>
      </c>
      <c r="V411" s="119"/>
      <c r="W411" s="197"/>
      <c r="X411" s="119"/>
      <c r="Y411" s="119"/>
      <c r="Z411" s="119"/>
      <c r="AA411" s="115"/>
      <c r="AB411" s="115"/>
      <c r="AC411" s="689">
        <f>IF(OR(BX$401="Close to Ear",BX$401="Close to Head"),"Head",IF(BX$401="Extremity","Extremity","Body"))</f>
        <v/>
      </c>
      <c r="AD411" s="690">
        <f>CA411</f>
        <v/>
      </c>
      <c r="AE411" s="688">
        <f>CB411</f>
        <v/>
      </c>
      <c r="AF411" s="115"/>
      <c r="AG411" s="808">
        <f>IF(AZ411="","N/A",IF(CQ411="Pass","P","F"))</f>
        <v/>
      </c>
      <c r="AH411" s="129"/>
      <c r="AI411" s="129"/>
      <c r="AJ411" s="129"/>
      <c r="AK411" s="119"/>
      <c r="AL411" s="115"/>
      <c r="AM411" s="119"/>
      <c r="AN411" s="119"/>
      <c r="AO411" s="692"/>
      <c r="AP411" s="692"/>
      <c r="AQ411" s="692"/>
      <c r="AR411" s="692"/>
      <c r="AS411" s="692"/>
      <c r="AT411" s="691">
        <f>CE411</f>
        <v/>
      </c>
      <c r="AU411" s="691">
        <f>CF411</f>
        <v/>
      </c>
      <c r="AV411" s="813"/>
      <c r="AW411" s="813"/>
      <c r="AX411" s="197">
        <f>CZ411</f>
        <v/>
      </c>
      <c r="AY411" s="197">
        <f>DE411</f>
        <v/>
      </c>
      <c r="AZ411" s="3379">
        <f>CO411</f>
        <v/>
      </c>
      <c r="BA411" s="3380"/>
      <c r="BB411" s="197">
        <f>CP411</f>
        <v/>
      </c>
      <c r="BC411" s="813"/>
      <c r="BD411" s="197">
        <f>CR411</f>
        <v/>
      </c>
      <c r="BE411" s="121">
        <f>CS411</f>
        <v/>
      </c>
      <c r="BF411" s="122">
        <f>CT411*60</f>
        <v/>
      </c>
      <c r="BG411" s="121">
        <f>BE411</f>
        <v/>
      </c>
      <c r="BH411" s="122">
        <f>CU411*60</f>
        <v/>
      </c>
      <c r="BI411" s="122">
        <f>CV411</f>
        <v/>
      </c>
      <c r="BJ411" s="117"/>
      <c r="BK411" s="812">
        <f>Overview!$E$7</f>
        <v/>
      </c>
      <c r="BL411" s="117"/>
      <c r="BM411" s="836">
        <f>CW411</f>
        <v/>
      </c>
      <c r="BN411" s="812">
        <f>Overview!$P$153</f>
        <v/>
      </c>
      <c r="BO411" s="117" t="inlineStr">
        <is>
          <t>Revisar: la misma frecuencia aparece con varios canales en esta banda (18050 / 18300 / 18525)</t>
        </is>
      </c>
      <c r="BP411" s="117"/>
      <c r="BQ411" s="115"/>
      <c r="BR411" s="1478"/>
      <c r="BS411" s="1548"/>
      <c r="BT411" s="2127" t="inlineStr">
        <is>
          <t>LTE CATM1</t>
        </is>
      </c>
      <c r="BU411" s="2089" t="inlineStr">
        <is>
          <t>FDD1</t>
        </is>
      </c>
      <c r="BV411" s="430">
        <f>Overview!$H$31</f>
        <v/>
      </c>
      <c r="BW411" s="2010"/>
      <c r="BX411" s="2089"/>
      <c r="BY411" s="924"/>
      <c r="BZ411" s="1721">
        <f>IF(COUNT('Conducted LTE CATM1'!$AH$3:$AH$265)=0,15,INDEX('Conducted LTE CATM1'!$M$3:$M$265,MATCH(MAX('Conducted LTE CATM1'!$AH$3:$AH$265),'Conducted LTE CATM1'!$AH$3:$AH$265,0)))</f>
        <v>15</v>
      </c>
      <c r="CA411" s="468" t="str">
        <f>CA410</f>
        <v>TBD</v>
      </c>
      <c r="CB411" s="201">
        <v>5</v>
      </c>
      <c r="CC411" s="1059">
        <f>IF(COUNT('Conducted LTE CATM1'!$AH$3:$AH$265)=0,18300,INDEX('Conducted LTE CATM1'!$T$3:$T$265,MATCH(MAX('Conducted LTE CATM1'!$AH$3:$AH$265),'Conducted LTE CATM1'!$AH$3:$AH$265,0)))</f>
        <v>18300</v>
      </c>
      <c r="CD411" s="1059">
        <f>IF(COUNT('Conducted LTE CATM1'!$AH$3:$AH$265)=0,1950,INDEX('Conducted LTE CATM1'!$U$3:$U$265,MATCH(MAX('Conducted LTE CATM1'!$AH$3:$AH$265),'Conducted LTE CATM1'!$AH$3:$AH$265,0)))</f>
        <v>1950</v>
      </c>
      <c r="CE411" s="1523"/>
      <c r="CF411" s="1523"/>
      <c r="CG411" s="387" t="str">
        <f>IF(OR($BY$291="",$BY$291=""),"",$BY$291)</f>
        <v/>
      </c>
      <c r="CH411" s="387">
        <f>BZ411</f>
        <v/>
      </c>
      <c r="CI411" s="387">
        <f>CA411</f>
        <v/>
      </c>
      <c r="CJ411" s="1527"/>
      <c r="CK411" s="2042"/>
      <c r="CL411" s="206">
        <f>IF(CF411=""," ",IF(ABS(CE411-CF411)&lt;=0.125,"Valid","Not valid"))</f>
        <v/>
      </c>
      <c r="CM411" s="207">
        <f> IF(CE411="","",IF(AND(CE411&lt;&gt;"",CF411=""),IF(CE411&gt;=1,"Medir+Sig Max","No"),IF(CF411&lt;&gt;"",IF(CF411&gt;=1,"Medir+Sig Max","No"),"")))</f>
        <v/>
      </c>
      <c r="CN411" s="1787"/>
      <c r="CO411" s="220">
        <f>IF(CK411="",IF(AND(CE411="",CF411=""),"",IF(CF411="",IF(DE411&gt;1,ROUND(DE411*CE411,3),CE411),IF(DE411&gt;1,ROUND(DE411*CF411,3),CF411))),IF(AND(CE411="",CF411=""),"",IF(CF411="",IF(DE411&gt;1,ROUND(DE411*CE411*(1/(CK411)),3),CE411*(1/(CK411))),IF(DE411&gt;1,ROUND(DE411*CF411*(1/(CK411)),3),CF411*(1/(CK411))))))</f>
        <v/>
      </c>
      <c r="CP411" s="2043">
        <f>IF(COUNTIF(Overview!K12:K14,TRUE)&gt;0,2,IF(COUNTIF(Overview!L12:L14,TRUE)&gt;0,4,0))</f>
        <v/>
      </c>
      <c r="CQ411" s="1472">
        <f>IF(CO411="","",IF(CO411&gt;CP411,"Fail","Pass"))</f>
        <v/>
      </c>
      <c r="CR411" s="1481"/>
      <c r="CS411" s="1565">
        <f>MyTimestamp(CO411)</f>
        <v/>
      </c>
      <c r="CT411" s="1531">
        <f>IF(CE411="",0,15)+IF(CF411="",0,15)</f>
        <v/>
      </c>
      <c r="CU411" s="1532">
        <f>IF(CT411=0,0,2)</f>
        <v/>
      </c>
      <c r="CV411" s="859"/>
      <c r="CW411" s="859"/>
      <c r="CX411" s="2038"/>
      <c r="CY411" s="2044"/>
      <c r="CZ411" s="1543">
        <f>10^(CJ411/20)*100-100</f>
        <v/>
      </c>
      <c r="DA411" s="1331"/>
      <c r="DB411" s="709"/>
      <c r="DC411" s="777">
        <f>IF(DA411="","",10^(DA411/10))</f>
        <v/>
      </c>
      <c r="DD411" s="1377">
        <f>IF(ISNUMBER(DB411)=FALSE,"",10^(DB411/10))</f>
        <v/>
      </c>
      <c r="DE411" s="1543">
        <f>IF(AND(ISNUMBER(DC411),ISNUMBER(DD411)),IF(DC411/DD411&gt;1,ROUND((DC411)/DD411,3),1),1)</f>
        <v/>
      </c>
      <c r="DF411" s="1670">
        <f>IF(ISNUMBER(CO411),IF(CO411&gt;=CP411*0.90625,"!!!MEASURE other two 1RB modes!!!  To include the results for these two additional RB modes please use any row below free (for example otehr band) and replace the information of each field (tech, band, freq, etc...) with the proper one",""),"")</f>
        <v/>
      </c>
      <c r="DG411" s="1541"/>
      <c r="DH411" s="1541"/>
      <c r="DI411" s="1541"/>
      <c r="DJ411" s="1541"/>
      <c r="DK411" s="1541"/>
      <c r="DL411" s="1541"/>
      <c r="DM411" s="1541"/>
      <c r="DN411" s="1541"/>
      <c r="DO411" s="1541"/>
      <c r="DP411" s="1541"/>
      <c r="DQ411" s="1541"/>
      <c r="DR411" s="1541"/>
    </row>
    <row r="412" ht="12.75" x14ac:dyDescent="0.2">
      <c r="A412" s="1541"/>
      <c r="B412" s="1541"/>
      <c r="C412"/>
      <c r="D412" s="130">
        <f>IF(BX$401="Close to Ear","EN 62209-1","EN 62209-2")</f>
        <v/>
      </c>
      <c r="E412" s="130">
        <f>IF(CG412="Close to Ear","2016","2010/A1:2019")</f>
        <v/>
      </c>
      <c r="F412" s="1488" t="inlineStr">
        <is>
          <t>5.3</t>
        </is>
      </c>
      <c r="G412" s="1497"/>
      <c r="H412" s="120">
        <f>BV412</f>
        <v/>
      </c>
      <c r="I412" s="120">
        <f>BW412</f>
        <v/>
      </c>
      <c r="J412" s="687" t="inlineStr">
        <is>
          <t>Cat M1</t>
        </is>
      </c>
      <c r="K412" s="194" t="inlineStr">
        <is>
          <t>FDD1</t>
        </is>
      </c>
      <c r="L412" s="115"/>
      <c r="M412" s="120">
        <v>15</v>
      </c>
      <c r="N412" s="119" t="inlineStr">
        <is>
          <t>16QAM</t>
        </is>
      </c>
      <c r="O412" s="131"/>
      <c r="P412" s="6597">
        <v>0</v>
      </c>
      <c r="Q412" s="131">
        <v>3</v>
      </c>
      <c r="R412" s="131">
        <v>0</v>
      </c>
      <c r="S412" s="120"/>
      <c r="T412" s="120">
        <v>18300</v>
      </c>
      <c r="U412" s="120">
        <v>1950</v>
      </c>
      <c r="V412" s="119"/>
      <c r="W412" s="197"/>
      <c r="X412" s="119"/>
      <c r="Y412" s="119"/>
      <c r="Z412" s="119"/>
      <c r="AA412" s="115"/>
      <c r="AB412" s="115"/>
      <c r="AC412" s="689">
        <f>IF(OR(BX$401="Close to Ear",BX$401="Close to Head"),"Head",IF(BX$401="Extremity","Extremity","Body"))</f>
        <v/>
      </c>
      <c r="AD412" s="690">
        <f>CA412</f>
        <v/>
      </c>
      <c r="AE412" s="688">
        <f>CB412</f>
        <v/>
      </c>
      <c r="AF412" s="115"/>
      <c r="AG412" s="808">
        <f>IF(AZ412="","N/A",IF(CQ412="Pass","P","F"))</f>
        <v/>
      </c>
      <c r="AH412" s="129"/>
      <c r="AI412" s="129"/>
      <c r="AJ412" s="129"/>
      <c r="AK412" s="119"/>
      <c r="AL412" s="115"/>
      <c r="AM412" s="119"/>
      <c r="AN412" s="119"/>
      <c r="AO412" s="692"/>
      <c r="AP412" s="692"/>
      <c r="AQ412" s="692"/>
      <c r="AR412" s="692"/>
      <c r="AS412" s="692"/>
      <c r="AT412" s="691">
        <f>CE412</f>
        <v/>
      </c>
      <c r="AU412" s="691">
        <f>CF412</f>
        <v/>
      </c>
      <c r="AV412" s="813"/>
      <c r="AW412" s="813"/>
      <c r="AX412" s="197">
        <f>CZ412</f>
        <v/>
      </c>
      <c r="AY412" s="197">
        <f>DE412</f>
        <v/>
      </c>
      <c r="AZ412" s="3379">
        <f>CO412</f>
        <v/>
      </c>
      <c r="BA412" s="3380"/>
      <c r="BB412" s="197">
        <f>CP412</f>
        <v/>
      </c>
      <c r="BC412" s="813"/>
      <c r="BD412" s="197">
        <f>CR412</f>
        <v/>
      </c>
      <c r="BE412" s="121">
        <f>CS412</f>
        <v/>
      </c>
      <c r="BF412" s="122">
        <f>CT412*60</f>
        <v/>
      </c>
      <c r="BG412" s="121">
        <f>BE412</f>
        <v/>
      </c>
      <c r="BH412" s="122">
        <f>CU412*60</f>
        <v/>
      </c>
      <c r="BI412" s="122">
        <f>CV412</f>
        <v/>
      </c>
      <c r="BJ412" s="117"/>
      <c r="BK412" s="812">
        <f>Overview!$E$7</f>
        <v/>
      </c>
      <c r="BL412" s="117"/>
      <c r="BM412" s="836">
        <f>CW412</f>
        <v/>
      </c>
      <c r="BN412" s="812">
        <f>Overview!$P$153</f>
        <v/>
      </c>
      <c r="BO412" s="117" t="inlineStr">
        <is>
          <t>Revisar: la misma frecuencia aparece con varios canales en esta banda (18050 / 18300 / 18525)</t>
        </is>
      </c>
      <c r="BP412" s="117"/>
      <c r="BQ412" s="115"/>
      <c r="BR412" s="1478"/>
      <c r="BS412" s="1548"/>
      <c r="BT412" s="2127" t="inlineStr">
        <is>
          <t>LTE CATM1</t>
        </is>
      </c>
      <c r="BU412" s="2089" t="inlineStr">
        <is>
          <t>FDD1</t>
        </is>
      </c>
      <c r="BV412" s="430">
        <f>Overview!$H$31</f>
        <v/>
      </c>
      <c r="BW412" s="2010"/>
      <c r="BX412" s="2089"/>
      <c r="BY412" s="2133"/>
      <c r="BZ412" s="2131">
        <f>IF(COUNT('Conducted LTE CATM1'!$AH$3:$AH$265)=0,15,INDEX('Conducted LTE CATM1'!$M$3:$M$265,MATCH(MAX('Conducted LTE CATM1'!$AH$3:$AH$265),'Conducted LTE CATM1'!$AH$3:$AH$265,0)))</f>
        <v>15</v>
      </c>
      <c r="CA412" s="466" t="str">
        <f>CA411</f>
        <v>TBD</v>
      </c>
      <c r="CB412" s="200">
        <v>5</v>
      </c>
      <c r="CC412" s="881">
        <f>IF(COUNT('Conducted LTE CATM1'!$AH$3:$AH$265)=0,18300,INDEX('Conducted LTE CATM1'!$T$3:$T$265,MATCH(MAX('Conducted LTE CATM1'!$AH$3:$AH$265),'Conducted LTE CATM1'!$AH$3:$AH$265,0)))</f>
        <v>18300</v>
      </c>
      <c r="CD412" s="881">
        <f>IF(COUNT('Conducted LTE CATM1'!$AH$3:$AH$265)=0,1950,INDEX('Conducted LTE CATM1'!$U$3:$U$265,MATCH(MAX('Conducted LTE CATM1'!$AH$3:$AH$265),'Conducted LTE CATM1'!$AH$3:$AH$265,0)))</f>
        <v>1950</v>
      </c>
      <c r="CE412" s="1523"/>
      <c r="CF412" s="1523"/>
      <c r="CG412" s="387" t="str">
        <f>IF(OR($BY$291="",$BY$291=""),"",$BY$291)</f>
        <v/>
      </c>
      <c r="CH412" s="387">
        <f>BZ412</f>
        <v/>
      </c>
      <c r="CI412" s="387">
        <f>CA412</f>
        <v/>
      </c>
      <c r="CJ412" s="1527"/>
      <c r="CK412" s="2042"/>
      <c r="CL412" s="206">
        <f>IF(CF412=""," ",IF(ABS(CE412-CF412)&lt;=0.125,"Valid","Not valid"))</f>
        <v/>
      </c>
      <c r="CM412" s="207">
        <f> IF(CE412="","",IF(AND(CE412&lt;&gt;"",CF412=""),IF(CE412&gt;=1,"Medir+Sig Max","No"),IF(CF412&lt;&gt;"",IF(CF412&gt;=1,"Medir+Sig Max","No"),"")))</f>
        <v/>
      </c>
      <c r="CN412" s="1787"/>
      <c r="CO412" s="220">
        <f>IF(CK412="",IF(AND(CE412="",CF412=""),"",IF(CF412="",IF(DE412&gt;1,ROUND(DE412*CE412,3),CE412),IF(DE412&gt;1,ROUND(DE412*CF412,3),CF412))),IF(AND(CE412="",CF412=""),"",IF(CF412="",IF(DE412&gt;1,ROUND(DE412*CE412*(1/(CK412)),3),CE412*(1/(CK412))),IF(DE412&gt;1,ROUND(DE412*CF412*(1/(CK412)),3),CF412*(1/(CK412))))))</f>
        <v/>
      </c>
      <c r="CP412" s="2043">
        <f>IF(COUNTIF(Overview!K12:K14,TRUE)&gt;0,2,IF(COUNTIF(Overview!L12:L14,TRUE)&gt;0,4,0))</f>
        <v/>
      </c>
      <c r="CQ412" s="1472">
        <f>IF(CO412="","",IF(CO412&gt;CP412,"Fail","Pass"))</f>
        <v/>
      </c>
      <c r="CR412" s="1481"/>
      <c r="CS412" s="1565">
        <f>MyTimestamp(CO412)</f>
        <v/>
      </c>
      <c r="CT412" s="1531">
        <f>IF(CE412="",0,15)+IF(CF412="",0,15)</f>
        <v/>
      </c>
      <c r="CU412" s="1532">
        <f>IF(CT412=0,0,2)</f>
        <v/>
      </c>
      <c r="CV412" s="859"/>
      <c r="CW412" s="859"/>
      <c r="CX412" s="2038"/>
      <c r="CY412" s="2044"/>
      <c r="CZ412" s="1543">
        <f>10^(CJ412/20)*100-100</f>
        <v/>
      </c>
      <c r="DA412" s="1331"/>
      <c r="DB412" s="709"/>
      <c r="DC412" s="777">
        <f>IF(DA412="","",10^(DA412/10))</f>
        <v/>
      </c>
      <c r="DD412" s="1377">
        <f>IF(ISNUMBER(DB412)=FALSE,"",10^(DB412/10))</f>
        <v/>
      </c>
      <c r="DE412" s="1543">
        <f>IF(AND(ISNUMBER(DC412),ISNUMBER(DD412)),IF(DC412/DD412&gt;1,ROUND((DC412)/DD412,3),1),1)</f>
        <v/>
      </c>
      <c r="DF412" s="1541"/>
      <c r="DG412" s="1541"/>
      <c r="DH412" s="1541"/>
      <c r="DI412" s="1541"/>
      <c r="DJ412" s="1541"/>
      <c r="DK412" s="1541"/>
      <c r="DL412" s="1541"/>
      <c r="DM412" s="1541"/>
      <c r="DN412" s="1541"/>
      <c r="DO412" s="1541"/>
      <c r="DP412" s="1541"/>
      <c r="DQ412" s="1541"/>
      <c r="DR412" s="1541"/>
    </row>
    <row r="413" ht="12.75" x14ac:dyDescent="0.2">
      <c r="A413" s="1541"/>
      <c r="B413" s="1541"/>
      <c r="C413"/>
      <c r="D413" s="130">
        <f>IF(BX$401="Close to Ear","EN 62209-1","EN 62209-2")</f>
        <v/>
      </c>
      <c r="E413" s="130">
        <f>IF(CG413="Close to Ear","2016","2010/A1:2019")</f>
        <v/>
      </c>
      <c r="F413" s="1488" t="inlineStr">
        <is>
          <t>5.3</t>
        </is>
      </c>
      <c r="G413" s="1497"/>
      <c r="H413" s="120">
        <f>BV413</f>
        <v/>
      </c>
      <c r="I413" s="120">
        <f>BW413</f>
        <v/>
      </c>
      <c r="J413" s="687" t="inlineStr">
        <is>
          <t>Cat M1</t>
        </is>
      </c>
      <c r="K413" s="194" t="inlineStr">
        <is>
          <t>FDD1</t>
        </is>
      </c>
      <c r="L413" s="115"/>
      <c r="M413" s="120">
        <v>15</v>
      </c>
      <c r="N413" s="119" t="inlineStr">
        <is>
          <t>16QAM</t>
        </is>
      </c>
      <c r="O413" s="131"/>
      <c r="P413" s="6597">
        <v>0</v>
      </c>
      <c r="Q413" s="131">
        <v>3</v>
      </c>
      <c r="R413" s="131">
        <v>0</v>
      </c>
      <c r="S413" s="120"/>
      <c r="T413" s="120">
        <v>18300</v>
      </c>
      <c r="U413" s="120">
        <v>1950</v>
      </c>
      <c r="V413" s="119"/>
      <c r="W413" s="197"/>
      <c r="X413" s="119"/>
      <c r="Y413" s="119"/>
      <c r="Z413" s="119"/>
      <c r="AA413" s="115"/>
      <c r="AB413" s="115"/>
      <c r="AC413" s="689">
        <f>IF(OR(BX$401="Close to Ear",BX$401="Close to Head"),"Head",IF(BX$401="Extremity","Extremity","Body"))</f>
        <v/>
      </c>
      <c r="AD413" s="690">
        <f>CA413</f>
        <v/>
      </c>
      <c r="AE413" s="688">
        <f>CB413</f>
        <v/>
      </c>
      <c r="AF413" s="115"/>
      <c r="AG413" s="808">
        <f>IF(AZ413="","N/A",IF(CQ413="Pass","P","F"))</f>
        <v/>
      </c>
      <c r="AH413" s="129"/>
      <c r="AI413" s="129"/>
      <c r="AJ413" s="129"/>
      <c r="AK413" s="119"/>
      <c r="AL413" s="115"/>
      <c r="AM413" s="119"/>
      <c r="AN413" s="119"/>
      <c r="AO413" s="692"/>
      <c r="AP413" s="692"/>
      <c r="AQ413" s="692"/>
      <c r="AR413" s="692"/>
      <c r="AS413" s="692"/>
      <c r="AT413" s="691">
        <f>CE413</f>
        <v/>
      </c>
      <c r="AU413" s="691">
        <f>CF413</f>
        <v/>
      </c>
      <c r="AV413" s="813"/>
      <c r="AW413" s="813"/>
      <c r="AX413" s="197">
        <f>CZ413</f>
        <v/>
      </c>
      <c r="AY413" s="197">
        <f>DE413</f>
        <v/>
      </c>
      <c r="AZ413" s="3379">
        <f>CO413</f>
        <v/>
      </c>
      <c r="BA413" s="3380"/>
      <c r="BB413" s="197">
        <f>CP413</f>
        <v/>
      </c>
      <c r="BC413" s="813"/>
      <c r="BD413" s="197">
        <f>CR413</f>
        <v/>
      </c>
      <c r="BE413" s="121">
        <f>CS413</f>
        <v/>
      </c>
      <c r="BF413" s="122">
        <f>CT413*60</f>
        <v/>
      </c>
      <c r="BG413" s="121">
        <f>BE413</f>
        <v/>
      </c>
      <c r="BH413" s="122">
        <f>CU413*60</f>
        <v/>
      </c>
      <c r="BI413" s="122">
        <f>CV413</f>
        <v/>
      </c>
      <c r="BJ413" s="117"/>
      <c r="BK413" s="812">
        <f>Overview!$E$7</f>
        <v/>
      </c>
      <c r="BL413" s="117"/>
      <c r="BM413" s="836">
        <f>CW413</f>
        <v/>
      </c>
      <c r="BN413" s="812">
        <f>Overview!$P$153</f>
        <v/>
      </c>
      <c r="BO413" s="117" t="inlineStr">
        <is>
          <t>Revisar: la misma frecuencia aparece con varios canales en esta banda (18050 / 18300 / 18525)</t>
        </is>
      </c>
      <c r="BP413" s="117"/>
      <c r="BQ413" s="115"/>
      <c r="BR413" s="1478"/>
      <c r="BS413" s="1548"/>
      <c r="BT413" s="2127" t="inlineStr">
        <is>
          <t>LTE CATM1</t>
        </is>
      </c>
      <c r="BU413" s="2089" t="inlineStr">
        <is>
          <t>FDD1</t>
        </is>
      </c>
      <c r="BV413" s="430">
        <f>Overview!$H$31</f>
        <v/>
      </c>
      <c r="BW413" s="2010"/>
      <c r="BX413" s="2089"/>
      <c r="BY413" s="2129"/>
      <c r="BZ413" s="2131">
        <f>IF(COUNT('Conducted LTE CATM1'!$AH$3:$AH$265)=0,15,INDEX('Conducted LTE CATM1'!$M$3:$M$265,MATCH(MAX('Conducted LTE CATM1'!$AH$3:$AH$265),'Conducted LTE CATM1'!$AH$3:$AH$265,0)))</f>
        <v>15</v>
      </c>
      <c r="CA413" s="467" t="str">
        <f>CA412</f>
        <v>TBD</v>
      </c>
      <c r="CB413" s="200">
        <v>5</v>
      </c>
      <c r="CC413" s="1679">
        <f>IF(COUNT('Conducted LTE CATM1'!$AH$3:$AH$265)=0,18300,INDEX('Conducted LTE CATM1'!$T$3:$T$265,MATCH(MAX('Conducted LTE CATM1'!$AH$3:$AH$265),'Conducted LTE CATM1'!$AH$3:$AH$265,0)))</f>
        <v>18300</v>
      </c>
      <c r="CD413" s="1679">
        <f>IF(COUNT('Conducted LTE CATM1'!$AH$3:$AH$265)=0,1950,INDEX('Conducted LTE CATM1'!$U$3:$U$265,MATCH(MAX('Conducted LTE CATM1'!$AH$3:$AH$265),'Conducted LTE CATM1'!$AH$3:$AH$265,0)))</f>
        <v>1950</v>
      </c>
      <c r="CE413" s="1523"/>
      <c r="CF413" s="1523"/>
      <c r="CG413" s="387" t="str">
        <f>IF(OR($BY$291="",$BY$291=""),"",$BY$291)</f>
        <v/>
      </c>
      <c r="CH413" s="387">
        <f>BZ413</f>
        <v/>
      </c>
      <c r="CI413" s="387">
        <f>CA413</f>
        <v/>
      </c>
      <c r="CJ413" s="1527"/>
      <c r="CK413" s="2042"/>
      <c r="CL413" s="206">
        <f>IF(CF413=""," ",IF(ABS(CE413-CF413)&lt;=0.125,"Valid","Not valid"))</f>
        <v/>
      </c>
      <c r="CM413" s="207">
        <f> IF(CE413="","",IF(AND(CE413&lt;&gt;"",CF413=""),IF(CE413&gt;=1,"Medir+Sig Max","No"),IF(CF413&lt;&gt;"",IF(CF413&gt;=1,"Medir+Sig Max","No"),"")))</f>
        <v/>
      </c>
      <c r="CN413" s="1787"/>
      <c r="CO413" s="220">
        <f>IF(CK413="",IF(AND(CE413="",CF413=""),"",IF(CF413="",IF(DE413&gt;1,ROUND(DE413*CE413,3),CE413),IF(DE413&gt;1,ROUND(DE413*CF413,3),CF413))),IF(AND(CE413="",CF413=""),"",IF(CF413="",IF(DE413&gt;1,ROUND(DE413*CE413*(1/(CK413)),3),CE413*(1/(CK413))),IF(DE413&gt;1,ROUND(DE413*CF413*(1/(CK413)),3),CF413*(1/(CK413))))))</f>
        <v/>
      </c>
      <c r="CP413" s="2043">
        <f>IF(COUNTIF(Overview!K12:K14,TRUE)&gt;0,2,IF(COUNTIF(Overview!L12:L14,TRUE)&gt;0,4,0))</f>
        <v/>
      </c>
      <c r="CQ413" s="1472">
        <f>IF(CO413="","",IF(CO413&gt;CP413,"Fail","Pass"))</f>
        <v/>
      </c>
      <c r="CR413" s="1481"/>
      <c r="CS413" s="1565">
        <f>MyTimestamp(CO413)</f>
        <v/>
      </c>
      <c r="CT413" s="1531">
        <f>IF(CE413="",0,15)+IF(CF413="",0,15)</f>
        <v/>
      </c>
      <c r="CU413" s="1532">
        <f>IF(CT413=0,0,2)</f>
        <v/>
      </c>
      <c r="CV413" s="859"/>
      <c r="CW413" s="859"/>
      <c r="CX413" s="2038"/>
      <c r="CY413" s="2044"/>
      <c r="CZ413" s="1543">
        <f>10^(CJ413/20)*100-100</f>
        <v/>
      </c>
      <c r="DA413" s="1331"/>
      <c r="DB413" s="709"/>
      <c r="DC413" s="777">
        <f>IF(DA413="","",10^(DA413/10))</f>
        <v/>
      </c>
      <c r="DD413" s="1377">
        <f>IF(ISNUMBER(DB413)=FALSE,"",10^(DB413/10))</f>
        <v/>
      </c>
      <c r="DE413" s="1543">
        <f>IF(AND(ISNUMBER(DC413),ISNUMBER(DD413)),IF(DC413/DD413&gt;1,ROUND((DC413)/DD413,3),1),1)</f>
        <v/>
      </c>
      <c r="DF413" s="1541"/>
      <c r="DG413" s="1541"/>
      <c r="DH413" s="1541"/>
      <c r="DI413" s="1541"/>
      <c r="DJ413" s="1541"/>
      <c r="DK413" s="1541"/>
      <c r="DL413" s="1541"/>
      <c r="DM413" s="1541"/>
      <c r="DN413" s="1541"/>
      <c r="DO413" s="1541"/>
      <c r="DP413" s="1541"/>
      <c r="DQ413" s="1541"/>
      <c r="DR413" s="1541"/>
    </row>
    <row r="414" ht="12.75" x14ac:dyDescent="0.2">
      <c r="A414" s="1541"/>
      <c r="B414" s="1541"/>
      <c r="C414"/>
      <c r="D414" s="130">
        <f>IF(BX$401="Close to Ear","EN 62209-1","EN 62209-2")</f>
        <v/>
      </c>
      <c r="E414" s="130">
        <f>IF(CG414="Close to Ear","2016","2010/A1:2019")</f>
        <v/>
      </c>
      <c r="F414" s="1488" t="inlineStr">
        <is>
          <t>5.3</t>
        </is>
      </c>
      <c r="G414" s="1497"/>
      <c r="H414" s="120">
        <f>BV414</f>
        <v/>
      </c>
      <c r="I414" s="120">
        <f>BW414</f>
        <v/>
      </c>
      <c r="J414" s="687" t="inlineStr">
        <is>
          <t>Cat M1</t>
        </is>
      </c>
      <c r="K414" s="194" t="inlineStr">
        <is>
          <t>FDD1</t>
        </is>
      </c>
      <c r="L414" s="115"/>
      <c r="M414" s="120">
        <v>15</v>
      </c>
      <c r="N414" s="119" t="inlineStr">
        <is>
          <t>16QAM</t>
        </is>
      </c>
      <c r="O414" s="131"/>
      <c r="P414" s="6597">
        <v>0</v>
      </c>
      <c r="Q414" s="131">
        <v>3</v>
      </c>
      <c r="R414" s="131">
        <v>0</v>
      </c>
      <c r="S414" s="120"/>
      <c r="T414" s="120">
        <v>18300</v>
      </c>
      <c r="U414" s="120">
        <v>1950</v>
      </c>
      <c r="V414" s="119"/>
      <c r="W414" s="197"/>
      <c r="X414" s="119"/>
      <c r="Y414" s="119"/>
      <c r="Z414" s="119"/>
      <c r="AA414" s="115"/>
      <c r="AB414" s="115"/>
      <c r="AC414" s="689">
        <f>IF(OR(BX$401="Close to Ear",BX$401="Close to Head"),"Head",IF(BX$401="Extremity","Extremity","Body"))</f>
        <v/>
      </c>
      <c r="AD414" s="690">
        <f>CA414</f>
        <v/>
      </c>
      <c r="AE414" s="688">
        <f>CB414</f>
        <v/>
      </c>
      <c r="AF414" s="115"/>
      <c r="AG414" s="808">
        <f>IF(AZ414="","N/A",IF(CQ414="Pass","P","F"))</f>
        <v/>
      </c>
      <c r="AH414" s="129"/>
      <c r="AI414" s="129"/>
      <c r="AJ414" s="129"/>
      <c r="AK414" s="119"/>
      <c r="AL414" s="115"/>
      <c r="AM414" s="119"/>
      <c r="AN414" s="119"/>
      <c r="AO414" s="692"/>
      <c r="AP414" s="692"/>
      <c r="AQ414" s="692"/>
      <c r="AR414" s="692"/>
      <c r="AS414" s="692"/>
      <c r="AT414" s="691">
        <f>CE414</f>
        <v/>
      </c>
      <c r="AU414" s="691">
        <f>CF414</f>
        <v/>
      </c>
      <c r="AV414" s="813"/>
      <c r="AW414" s="813"/>
      <c r="AX414" s="197">
        <f>CZ414</f>
        <v/>
      </c>
      <c r="AY414" s="197">
        <f>DE414</f>
        <v/>
      </c>
      <c r="AZ414" s="3379">
        <f>CO414</f>
        <v/>
      </c>
      <c r="BA414" s="3380"/>
      <c r="BB414" s="197">
        <f>CP414</f>
        <v/>
      </c>
      <c r="BC414" s="813"/>
      <c r="BD414" s="197">
        <f>CR414</f>
        <v/>
      </c>
      <c r="BE414" s="121">
        <f>CS414</f>
        <v/>
      </c>
      <c r="BF414" s="122">
        <f>CT414*60</f>
        <v/>
      </c>
      <c r="BG414" s="121">
        <f>BE414</f>
        <v/>
      </c>
      <c r="BH414" s="122">
        <f>CU414*60</f>
        <v/>
      </c>
      <c r="BI414" s="122">
        <f>CV414</f>
        <v/>
      </c>
      <c r="BJ414" s="117"/>
      <c r="BK414" s="812">
        <f>Overview!$E$7</f>
        <v/>
      </c>
      <c r="BL414" s="117"/>
      <c r="BM414" s="836">
        <f>CW414</f>
        <v/>
      </c>
      <c r="BN414" s="812">
        <f>Overview!$P$153</f>
        <v/>
      </c>
      <c r="BO414" s="117" t="inlineStr">
        <is>
          <t>Revisar: la misma frecuencia aparece con varios canales en esta banda (18050 / 18300 / 18525)</t>
        </is>
      </c>
      <c r="BP414" s="117"/>
      <c r="BQ414" s="115"/>
      <c r="BR414" s="1478"/>
      <c r="BS414" s="1548"/>
      <c r="BT414" s="2127" t="inlineStr">
        <is>
          <t>LTE CATM1</t>
        </is>
      </c>
      <c r="BU414" s="2089" t="inlineStr">
        <is>
          <t>FDD1</t>
        </is>
      </c>
      <c r="BV414" s="430">
        <f>Overview!$H$31</f>
        <v/>
      </c>
      <c r="BW414" s="2010"/>
      <c r="BX414" s="1872"/>
      <c r="BY414" s="2132"/>
      <c r="BZ414" s="2131">
        <f>IF(COUNT('Conducted LTE CATM1'!$AH$3:$AH$265)=0,15,INDEX('Conducted LTE CATM1'!$M$3:$M$265,MATCH(MAX('Conducted LTE CATM1'!$AH$3:$AH$265),'Conducted LTE CATM1'!$AH$3:$AH$265,0)))</f>
        <v>15</v>
      </c>
      <c r="CA414" s="468" t="str">
        <f>CA413</f>
        <v>TBD</v>
      </c>
      <c r="CB414" s="201">
        <v>5</v>
      </c>
      <c r="CC414" s="1059">
        <f>IF(COUNT('Conducted LTE CATM1'!$AH$3:$AH$265)=0,18300,INDEX('Conducted LTE CATM1'!$T$3:$T$265,MATCH(MAX('Conducted LTE CATM1'!$AH$3:$AH$265),'Conducted LTE CATM1'!$AH$3:$AH$265,0)))</f>
        <v>18300</v>
      </c>
      <c r="CD414" s="1059">
        <f>IF(COUNT('Conducted LTE CATM1'!$AH$3:$AH$265)=0,1950,INDEX('Conducted LTE CATM1'!$U$3:$U$265,MATCH(MAX('Conducted LTE CATM1'!$AH$3:$AH$265),'Conducted LTE CATM1'!$AH$3:$AH$265,0)))</f>
        <v>1950</v>
      </c>
      <c r="CE414" s="1874"/>
      <c r="CF414" s="1874"/>
      <c r="CG414" s="388" t="str">
        <f>IF(OR($BY$291="",$BY$291=""),"",$BY$291)</f>
        <v/>
      </c>
      <c r="CH414" s="388">
        <f>BZ414</f>
        <v/>
      </c>
      <c r="CI414" s="388">
        <f>CA414</f>
        <v/>
      </c>
      <c r="CJ414" s="2046"/>
      <c r="CK414" s="2042"/>
      <c r="CL414" s="212">
        <f>IF(CF414=""," ",IF(ABS(CE414-CF414)&lt;=0.125,"Valid","Not valid"))</f>
        <v/>
      </c>
      <c r="CM414" s="213">
        <f> IF(CE414="","",IF(AND(CE414&lt;&gt;"",CF414=""),IF(CE414&gt;=1,"Medir+Sig Max","No"),IF(CF414&lt;&gt;"",IF(CF414&gt;=1,"Medir+Sig Max","No"),"")))</f>
        <v/>
      </c>
      <c r="CN414" s="1794"/>
      <c r="CO414" s="221">
        <f>IF(CK414="",IF(AND(CE414="",CF414=""),"",IF(CF414="",IF(DE414&gt;1,ROUND(DE414*CE414,3),CE414),IF(DE414&gt;1,ROUND(DE414*CF414,3),CF414))),IF(AND(CE414="",CF414=""),"",IF(CF414="",IF(DE414&gt;1,ROUND(DE414*CE414*(1/(CK414)),3),CE414*(1/(CK414))),IF(DE414&gt;1,ROUND(DE414*CF414*(1/(CK414)),3),CF414*(1/(CK414))))))</f>
        <v/>
      </c>
      <c r="CP414" s="2048">
        <f>IF(COUNTIF(Overview!K12:K14,TRUE)&gt;0,2,IF(COUNTIF(Overview!L12:L14,TRUE)&gt;0,4,0))</f>
        <v/>
      </c>
      <c r="CQ414" s="1473">
        <f>IF(CO414="","",IF(CO414&gt;CP414,"Fail","Pass"))</f>
        <v/>
      </c>
      <c r="CR414" s="1482"/>
      <c r="CS414" s="1566">
        <f>MyTimestamp(CO414)</f>
        <v/>
      </c>
      <c r="CT414" s="1535">
        <f>IF(CE414="",0,15)+IF(CF414="",0,15)</f>
        <v/>
      </c>
      <c r="CU414" s="1536">
        <f>IF(CT414=0,0,2)</f>
        <v/>
      </c>
      <c r="CV414" s="861"/>
      <c r="CW414" s="861"/>
      <c r="CX414" s="2038"/>
      <c r="CY414" s="2050"/>
      <c r="CZ414" s="1545">
        <f>10^(CJ414/20)*100-100</f>
        <v/>
      </c>
      <c r="DA414" s="1333"/>
      <c r="DB414" s="710"/>
      <c r="DC414" s="779">
        <f>IF(DA414="","",10^(DA414/10))</f>
        <v/>
      </c>
      <c r="DD414" s="1379">
        <f>IF(ISNUMBER(DB414)=FALSE,"",10^(DB414/10))</f>
        <v/>
      </c>
      <c r="DE414" s="1545">
        <f>IF(AND(ISNUMBER(DC414),ISNUMBER(DD414)),IF(DC414/DD414&gt;1,ROUND((DC414)/DD414,3),1),1)</f>
        <v/>
      </c>
      <c r="DF414" s="1541"/>
      <c r="DG414" s="1541"/>
      <c r="DH414" s="1541"/>
      <c r="DI414" s="1541"/>
      <c r="DJ414" s="1541"/>
      <c r="DK414" s="1541"/>
      <c r="DL414" s="1541"/>
      <c r="DM414" s="1541"/>
      <c r="DN414" s="1541"/>
      <c r="DO414" s="1541"/>
      <c r="DP414" s="1541"/>
      <c r="DQ414" s="1541"/>
      <c r="DR414" s="1541"/>
    </row>
    <row r="415" ht="12.75" x14ac:dyDescent="0.2">
      <c r="A415" s="1541"/>
      <c r="B415" s="1541"/>
      <c r="C415"/>
      <c r="D415" s="130">
        <f>IF(BX$401="Close to Ear","EN 62209-1","EN 62209-2")</f>
        <v/>
      </c>
      <c r="E415" s="130">
        <f>IF(CG415="Close to Ear","2016","2010/A1:2019")</f>
        <v/>
      </c>
      <c r="F415" s="1488" t="inlineStr">
        <is>
          <t>5.3</t>
        </is>
      </c>
      <c r="G415" s="1497"/>
      <c r="H415" s="120">
        <f>BV415</f>
        <v/>
      </c>
      <c r="I415" s="120">
        <f>BW415</f>
        <v/>
      </c>
      <c r="J415" s="687" t="inlineStr">
        <is>
          <t>Cat M1</t>
        </is>
      </c>
      <c r="K415" s="194" t="inlineStr">
        <is>
          <t>FDD1</t>
        </is>
      </c>
      <c r="L415" s="115"/>
      <c r="M415" s="120">
        <v>15</v>
      </c>
      <c r="N415" s="119" t="inlineStr">
        <is>
          <t>16QAM</t>
        </is>
      </c>
      <c r="O415" s="131"/>
      <c r="P415" s="6597">
        <v>0</v>
      </c>
      <c r="Q415" s="131">
        <v>3</v>
      </c>
      <c r="R415" s="131">
        <v>0</v>
      </c>
      <c r="S415" s="120"/>
      <c r="T415" s="120">
        <v>18300</v>
      </c>
      <c r="U415" s="120">
        <v>1950</v>
      </c>
      <c r="V415" s="119"/>
      <c r="W415" s="197"/>
      <c r="X415" s="119"/>
      <c r="Y415" s="119"/>
      <c r="Z415" s="119"/>
      <c r="AA415" s="115"/>
      <c r="AB415" s="115"/>
      <c r="AC415" s="689">
        <f>IF(OR(BX$401="Close to Ear",BX$401="Close to Head"),"Head",IF(BX$401="Extremity","Extremity","Body"))</f>
        <v/>
      </c>
      <c r="AD415" s="690">
        <f>CA415</f>
        <v/>
      </c>
      <c r="AE415" s="688">
        <f>CB415</f>
        <v/>
      </c>
      <c r="AF415" s="115"/>
      <c r="AG415" s="808">
        <f>IF(AZ415="","N/A",IF(CQ415="Pass","P","F"))</f>
        <v/>
      </c>
      <c r="AH415" s="129"/>
      <c r="AI415" s="129"/>
      <c r="AJ415" s="129"/>
      <c r="AK415" s="119"/>
      <c r="AL415" s="115"/>
      <c r="AM415" s="119"/>
      <c r="AN415" s="119"/>
      <c r="AO415" s="692"/>
      <c r="AP415" s="692"/>
      <c r="AQ415" s="692"/>
      <c r="AR415" s="692"/>
      <c r="AS415" s="692"/>
      <c r="AT415" s="691">
        <f>CE415</f>
        <v/>
      </c>
      <c r="AU415" s="691">
        <f>CF415</f>
        <v/>
      </c>
      <c r="AV415" s="813"/>
      <c r="AW415" s="813"/>
      <c r="AX415" s="197">
        <f>CZ415</f>
        <v/>
      </c>
      <c r="AY415" s="197">
        <f>DE415</f>
        <v/>
      </c>
      <c r="AZ415" s="3379">
        <f>CO415</f>
        <v/>
      </c>
      <c r="BA415" s="3380"/>
      <c r="BB415" s="197">
        <f>CP415</f>
        <v/>
      </c>
      <c r="BC415" s="813"/>
      <c r="BD415" s="197">
        <f>CR415</f>
        <v/>
      </c>
      <c r="BE415" s="121">
        <f>CS415</f>
        <v/>
      </c>
      <c r="BF415" s="122">
        <f>CT415*60</f>
        <v/>
      </c>
      <c r="BG415" s="121">
        <f>BE415</f>
        <v/>
      </c>
      <c r="BH415" s="122">
        <f>CU415*60</f>
        <v/>
      </c>
      <c r="BI415" s="122">
        <f>CV415</f>
        <v/>
      </c>
      <c r="BJ415" s="117"/>
      <c r="BK415" s="812">
        <f>Overview!$E$7</f>
        <v/>
      </c>
      <c r="BL415" s="117"/>
      <c r="BM415" s="836">
        <f>CW415</f>
        <v/>
      </c>
      <c r="BN415" s="812">
        <f>Overview!$P$153</f>
        <v/>
      </c>
      <c r="BO415" s="117" t="inlineStr">
        <is>
          <t>Revisar: la misma frecuencia aparece con varios canales en esta banda (18050 / 18300 / 18525)</t>
        </is>
      </c>
      <c r="BP415" s="117"/>
      <c r="BQ415" s="115"/>
      <c r="BR415" s="1478"/>
      <c r="BS415" s="1548"/>
      <c r="BT415" s="2127" t="inlineStr">
        <is>
          <t>LTE CATM1</t>
        </is>
      </c>
      <c r="BU415" s="2089" t="inlineStr">
        <is>
          <t>FDD1</t>
        </is>
      </c>
      <c r="BV415" s="430">
        <f>Overview!$H$31</f>
        <v/>
      </c>
      <c r="BW415" s="2010"/>
      <c r="BX415" s="1872"/>
      <c r="BY415" s="2132"/>
      <c r="BZ415" s="2131">
        <f>IF(COUNT('Conducted LTE CATM1'!$AH$3:$AH$265)=0,15,INDEX('Conducted LTE CATM1'!$M$3:$M$265,MATCH(MAX('Conducted LTE CATM1'!$AH$3:$AH$265),'Conducted LTE CATM1'!$AH$3:$AH$265,0)))</f>
        <v>15</v>
      </c>
      <c r="CA415" s="468" t="str">
        <f>CONCATENATE(CA413," - Battery check 1")</f>
        <v>TBD - Battery check 1</v>
      </c>
      <c r="CB415" s="201">
        <v>5</v>
      </c>
      <c r="CC415" s="1059">
        <f>IF(COUNT('Conducted LTE CATM1'!$AH$3:$AH$265)=0,18300,INDEX('Conducted LTE CATM1'!$T$3:$T$265,MATCH(MAX('Conducted LTE CATM1'!$AH$3:$AH$265),'Conducted LTE CATM1'!$AH$3:$AH$265,0)))</f>
        <v>18300</v>
      </c>
      <c r="CD415" s="1059">
        <f>IF(COUNT('Conducted LTE CATM1'!$AH$3:$AH$265)=0,1950,INDEX('Conducted LTE CATM1'!$U$3:$U$265,MATCH(MAX('Conducted LTE CATM1'!$AH$3:$AH$265),'Conducted LTE CATM1'!$AH$3:$AH$265,0)))</f>
        <v>1950</v>
      </c>
      <c r="CE415" s="1874"/>
      <c r="CF415" s="1874"/>
      <c r="CG415" s="388" t="str">
        <f>IF(OR($BY$291="",$BY$291=""),"",$BY$291)</f>
        <v/>
      </c>
      <c r="CH415" s="388">
        <f>BZ415</f>
        <v/>
      </c>
      <c r="CI415" s="388">
        <f>CA415</f>
        <v/>
      </c>
      <c r="CJ415" s="2046"/>
      <c r="CK415" s="2042"/>
      <c r="CL415" s="212">
        <f>IF(CF415=""," ",IF(ABS(CE415-CF415)&lt;=0.125,"Valid","Not valid"))</f>
        <v/>
      </c>
      <c r="CM415" s="213">
        <f> IF(CE415="","",IF(AND(CE415&lt;&gt;"",CF415=""),IF(CE415&gt;=1,"Medir+Sig Max","No"),IF(CF415&lt;&gt;"",IF(CF415&gt;=1,"Medir+Sig Max","No"),"")))</f>
        <v/>
      </c>
      <c r="CN415" s="1794"/>
      <c r="CO415" s="221">
        <f>IF(CK415="",IF(AND(CE415="",CF415=""),"",IF(CF415="",IF(DE415&gt;1,ROUND(DE415*CE415,3),CE415),IF(DE415&gt;1,ROUND(DE415*CF415,3),CF415))),IF(AND(CE415="",CF415=""),"",IF(CF415="",IF(DE415&gt;1,ROUND(DE415*CE415*(1/(CK415)),3),CE415*(1/(CK415))),IF(DE415&gt;1,ROUND(DE415*CF415*(1/(CK415)),3),CF415*(1/(CK415))))))</f>
        <v/>
      </c>
      <c r="CP415" s="2048">
        <f>IF(COUNTIF(Overview!K12:K14,TRUE)&gt;0,2,IF(COUNTIF(Overview!L12:L14,TRUE)&gt;0,4,0))</f>
        <v/>
      </c>
      <c r="CQ415" s="1473">
        <f>IF(CO415="","",IF(CO415&gt;CP415,"Fail","Pass"))</f>
        <v/>
      </c>
      <c r="CR415" s="1482"/>
      <c r="CS415" s="1566">
        <f>MyTimestamp(CO415)</f>
        <v/>
      </c>
      <c r="CT415" s="1535">
        <f>IF(CE415="",0,15)+IF(CF415="",0,15)</f>
        <v/>
      </c>
      <c r="CU415" s="1536">
        <f>IF(CT415=0,0,2)</f>
        <v/>
      </c>
      <c r="CV415" s="861"/>
      <c r="CW415" s="861"/>
      <c r="CX415" s="2038"/>
      <c r="CY415" s="2050"/>
      <c r="CZ415" s="1545">
        <f>10^(CJ415/20)*100-100</f>
        <v/>
      </c>
      <c r="DA415" s="1333"/>
      <c r="DB415" s="710"/>
      <c r="DC415" s="779">
        <f>IF(DA415="","",10^(DA415/10))</f>
        <v/>
      </c>
      <c r="DD415" s="1379">
        <f>IF(ISNUMBER(DB415)=FALSE,"",10^(DB415/10))</f>
        <v/>
      </c>
      <c r="DE415" s="1545">
        <f>IF(AND(ISNUMBER(DC415),ISNUMBER(DD415)),IF(DC415/DD415&gt;1,ROUND((DC415)/DD415,3),1),1)</f>
        <v/>
      </c>
      <c r="DF415" s="1541"/>
      <c r="DG415" s="1541"/>
      <c r="DH415" s="1541"/>
      <c r="DI415" s="1541"/>
      <c r="DJ415" s="1541"/>
      <c r="DK415" s="1541"/>
      <c r="DL415" s="1541"/>
      <c r="DM415" s="1541"/>
      <c r="DN415" s="1541"/>
      <c r="DO415" s="1541"/>
      <c r="DP415" s="1541"/>
      <c r="DQ415" s="1541"/>
      <c r="DR415" s="1541"/>
    </row>
    <row r="416" ht="12.75" x14ac:dyDescent="0.2">
      <c r="A416" s="1541"/>
      <c r="B416" s="1541"/>
      <c r="C416"/>
      <c r="D416" s="130">
        <f>IF(BX$401="Close to Ear","EN 62209-1","EN 62209-2")</f>
        <v/>
      </c>
      <c r="E416" s="130">
        <f>IF(CG416="Close to Ear","2016","2010/A1:2019")</f>
        <v/>
      </c>
      <c r="F416" s="1488" t="inlineStr">
        <is>
          <t>5.3</t>
        </is>
      </c>
      <c r="G416" s="1497"/>
      <c r="H416" s="120">
        <f>BV416</f>
        <v/>
      </c>
      <c r="I416" s="120">
        <f>BW416</f>
        <v/>
      </c>
      <c r="J416" s="687" t="inlineStr">
        <is>
          <t>Cat M1</t>
        </is>
      </c>
      <c r="K416" s="194" t="inlineStr">
        <is>
          <t>FDD1</t>
        </is>
      </c>
      <c r="L416" s="115"/>
      <c r="M416" s="120">
        <v>15</v>
      </c>
      <c r="N416" s="119" t="inlineStr">
        <is>
          <t>16QAM</t>
        </is>
      </c>
      <c r="O416" s="131"/>
      <c r="P416" s="6597">
        <v>0</v>
      </c>
      <c r="Q416" s="131">
        <v>3</v>
      </c>
      <c r="R416" s="131">
        <v>0</v>
      </c>
      <c r="S416" s="120"/>
      <c r="T416" s="120">
        <v>18300</v>
      </c>
      <c r="U416" s="120">
        <v>1950</v>
      </c>
      <c r="V416" s="119"/>
      <c r="W416" s="197"/>
      <c r="X416" s="119"/>
      <c r="Y416" s="119"/>
      <c r="Z416" s="119"/>
      <c r="AA416" s="115"/>
      <c r="AB416" s="115"/>
      <c r="AC416" s="689">
        <f>IF(OR(BX$401="Close to Ear",BX$401="Close to Head"),"Head",IF(BX$401="Extremity","Extremity","Body"))</f>
        <v/>
      </c>
      <c r="AD416" s="690">
        <f>CA416</f>
        <v/>
      </c>
      <c r="AE416" s="688">
        <f>CB416</f>
        <v/>
      </c>
      <c r="AF416" s="115"/>
      <c r="AG416" s="808">
        <f>IF(AZ416="","N/A",IF(CQ416="Pass","P","F"))</f>
        <v/>
      </c>
      <c r="AH416" s="129"/>
      <c r="AI416" s="129"/>
      <c r="AJ416" s="129"/>
      <c r="AK416" s="119"/>
      <c r="AL416" s="115"/>
      <c r="AM416" s="119"/>
      <c r="AN416" s="119"/>
      <c r="AO416" s="692"/>
      <c r="AP416" s="692"/>
      <c r="AQ416" s="692"/>
      <c r="AR416" s="692"/>
      <c r="AS416" s="692"/>
      <c r="AT416" s="691">
        <f>CE416</f>
        <v/>
      </c>
      <c r="AU416" s="691">
        <f>CF416</f>
        <v/>
      </c>
      <c r="AV416" s="813"/>
      <c r="AW416" s="813"/>
      <c r="AX416" s="197">
        <f>CZ416</f>
        <v/>
      </c>
      <c r="AY416" s="197">
        <f>DE416</f>
        <v/>
      </c>
      <c r="AZ416" s="3379">
        <f>CO416</f>
        <v/>
      </c>
      <c r="BA416" s="3380"/>
      <c r="BB416" s="197">
        <f>CP416</f>
        <v/>
      </c>
      <c r="BC416" s="813"/>
      <c r="BD416" s="197">
        <f>CR416</f>
        <v/>
      </c>
      <c r="BE416" s="121">
        <f>CS416</f>
        <v/>
      </c>
      <c r="BF416" s="122">
        <f>CT416*60</f>
        <v/>
      </c>
      <c r="BG416" s="121">
        <f>BE416</f>
        <v/>
      </c>
      <c r="BH416" s="122">
        <f>CU416*60</f>
        <v/>
      </c>
      <c r="BI416" s="122">
        <f>CV416</f>
        <v/>
      </c>
      <c r="BJ416" s="117"/>
      <c r="BK416" s="812">
        <f>Overview!$E$7</f>
        <v/>
      </c>
      <c r="BL416" s="117"/>
      <c r="BM416" s="836">
        <f>CW416</f>
        <v/>
      </c>
      <c r="BN416" s="812">
        <f>Overview!$P$153</f>
        <v/>
      </c>
      <c r="BO416" s="117" t="inlineStr">
        <is>
          <t>Revisar: la misma frecuencia aparece con varios canales en esta banda (18050 / 18300 / 18525)</t>
        </is>
      </c>
      <c r="BP416" s="117"/>
      <c r="BQ416" s="115"/>
      <c r="BR416" s="1478"/>
      <c r="BS416" s="1548"/>
      <c r="BT416" s="2127" t="inlineStr">
        <is>
          <t>LTE CATM1</t>
        </is>
      </c>
      <c r="BU416" s="2089" t="inlineStr">
        <is>
          <t>FDD1</t>
        </is>
      </c>
      <c r="BV416" s="430">
        <f>Overview!$H$31</f>
        <v/>
      </c>
      <c r="BW416" s="2010"/>
      <c r="BX416" s="1872"/>
      <c r="BY416" s="2132"/>
      <c r="BZ416" s="2131">
        <f>IF(COUNT('Conducted LTE CATM1'!$AH$3:$AH$265)=0,15,INDEX('Conducted LTE CATM1'!$M$3:$M$265,MATCH(MAX('Conducted LTE CATM1'!$AH$3:$AH$265),'Conducted LTE CATM1'!$AH$3:$AH$265,0)))</f>
        <v>15</v>
      </c>
      <c r="CA416" s="468" t="str">
        <f>CONCATENATE(CA414," - Battery check 2")</f>
        <v>TBD - Battery check 2</v>
      </c>
      <c r="CB416" s="201">
        <v>5</v>
      </c>
      <c r="CC416" s="1059">
        <f>IF(COUNT('Conducted LTE CATM1'!$AH$3:$AH$265)=0,18300,INDEX('Conducted LTE CATM1'!$T$3:$T$265,MATCH(MAX('Conducted LTE CATM1'!$AH$3:$AH$265),'Conducted LTE CATM1'!$AH$3:$AH$265,0)))</f>
        <v>18300</v>
      </c>
      <c r="CD416" s="1059">
        <f>IF(COUNT('Conducted LTE CATM1'!$AH$3:$AH$265)=0,1950,INDEX('Conducted LTE CATM1'!$U$3:$U$265,MATCH(MAX('Conducted LTE CATM1'!$AH$3:$AH$265),'Conducted LTE CATM1'!$AH$3:$AH$265,0)))</f>
        <v>1950</v>
      </c>
      <c r="CE416" s="1874"/>
      <c r="CF416" s="1874"/>
      <c r="CG416" s="388" t="str">
        <f>IF(OR($BY$291="",$BY$291=""),"",$BY$291)</f>
        <v/>
      </c>
      <c r="CH416" s="388">
        <f>BZ416</f>
        <v/>
      </c>
      <c r="CI416" s="388">
        <f>CA416</f>
        <v/>
      </c>
      <c r="CJ416" s="2046"/>
      <c r="CK416" s="2042"/>
      <c r="CL416" s="212">
        <f>IF(CF416=""," ",IF(ABS(CE416-CF416)&lt;=0.125,"Valid","Not valid"))</f>
        <v/>
      </c>
      <c r="CM416" s="213">
        <f> IF(CE416="","",IF(AND(CE416&lt;&gt;"",CF416=""),IF(CE416&gt;=1,"Medir+Sig Max","No"),IF(CF416&lt;&gt;"",IF(CF416&gt;=1,"Medir+Sig Max","No"),"")))</f>
        <v/>
      </c>
      <c r="CN416" s="1794"/>
      <c r="CO416" s="221">
        <f>IF(CK416="",IF(AND(CE416="",CF416=""),"",IF(CF416="",IF(DE416&gt;1,ROUND(DE416*CE416,3),CE416),IF(DE416&gt;1,ROUND(DE416*CF416,3),CF416))),IF(AND(CE416="",CF416=""),"",IF(CF416="",IF(DE416&gt;1,ROUND(DE416*CE416*(1/(CK416)),3),CE416*(1/(CK416))),IF(DE416&gt;1,ROUND(DE416*CF416*(1/(CK416)),3),CF416*(1/(CK416))))))</f>
        <v/>
      </c>
      <c r="CP416" s="2048">
        <f>IF(COUNTIF(Overview!K12:K14,TRUE)&gt;0,2,IF(COUNTIF(Overview!L12:L14,TRUE)&gt;0,4,0))</f>
        <v/>
      </c>
      <c r="CQ416" s="1473">
        <f>IF(CO416="","",IF(CO416&gt;CP416,"Fail","Pass"))</f>
        <v/>
      </c>
      <c r="CR416" s="1482"/>
      <c r="CS416" s="1566">
        <f>MyTimestamp(CO416)</f>
        <v/>
      </c>
      <c r="CT416" s="1535">
        <f>IF(CE416="",0,15)+IF(CF416="",0,15)</f>
        <v/>
      </c>
      <c r="CU416" s="1536">
        <f>IF(CT416=0,0,2)</f>
        <v/>
      </c>
      <c r="CV416" s="861"/>
      <c r="CW416" s="861"/>
      <c r="CX416" s="2038"/>
      <c r="CY416" s="2050"/>
      <c r="CZ416" s="1545">
        <f>10^(CJ416/20)*100-100</f>
        <v/>
      </c>
      <c r="DA416" s="1333"/>
      <c r="DB416" s="710"/>
      <c r="DC416" s="779">
        <f>IF(DA416="","",10^(DA416/10))</f>
        <v/>
      </c>
      <c r="DD416" s="1379">
        <f>IF(ISNUMBER(DB416)=FALSE,"",10^(DB416/10))</f>
        <v/>
      </c>
      <c r="DE416" s="1545">
        <f>IF(AND(ISNUMBER(DC416),ISNUMBER(DD416)),IF(DC416/DD416&gt;1,ROUND((DC416)/DD416,3),1),1)</f>
        <v/>
      </c>
      <c r="DF416" s="1541"/>
      <c r="DG416" s="1541"/>
      <c r="DH416" s="1541"/>
      <c r="DI416" s="1541"/>
      <c r="DJ416" s="1541"/>
      <c r="DK416" s="1541"/>
      <c r="DL416" s="1541"/>
      <c r="DM416" s="1541"/>
      <c r="DN416" s="1541"/>
      <c r="DO416" s="1541"/>
      <c r="DP416" s="1541"/>
      <c r="DQ416" s="1541"/>
      <c r="DR416" s="1541"/>
    </row>
    <row r="417" ht="12.75" x14ac:dyDescent="0.2">
      <c r="A417" s="1541"/>
      <c r="B417" s="1541"/>
      <c r="C417"/>
      <c r="D417" s="130">
        <f>IF(BX$401="Close to Ear","EN 62209-1","EN 62209-2")</f>
        <v/>
      </c>
      <c r="E417" s="130">
        <f>IF(CG417="Close to Ear","2016","2010/A1:2019")</f>
        <v/>
      </c>
      <c r="F417" s="1488" t="inlineStr">
        <is>
          <t>5.3</t>
        </is>
      </c>
      <c r="G417" s="1497"/>
      <c r="H417" s="120">
        <f>BV417</f>
        <v/>
      </c>
      <c r="I417" s="120">
        <f>BW417</f>
        <v/>
      </c>
      <c r="J417" s="687" t="inlineStr">
        <is>
          <t>Cat M1</t>
        </is>
      </c>
      <c r="K417" s="194" t="inlineStr">
        <is>
          <t>FDD1</t>
        </is>
      </c>
      <c r="L417" s="115"/>
      <c r="M417" s="120">
        <v>15</v>
      </c>
      <c r="N417" s="119" t="inlineStr">
        <is>
          <t>16QAM</t>
        </is>
      </c>
      <c r="O417" s="131"/>
      <c r="P417" s="6597">
        <v>0</v>
      </c>
      <c r="Q417" s="131">
        <v>3</v>
      </c>
      <c r="R417" s="131">
        <v>0</v>
      </c>
      <c r="S417" s="120"/>
      <c r="T417" s="120">
        <v>18300</v>
      </c>
      <c r="U417" s="120">
        <v>1950</v>
      </c>
      <c r="V417" s="119"/>
      <c r="W417" s="197"/>
      <c r="X417" s="119"/>
      <c r="Y417" s="119"/>
      <c r="Z417" s="119"/>
      <c r="AA417" s="115"/>
      <c r="AB417" s="115"/>
      <c r="AC417" s="689">
        <f>IF(OR(BX$401="Close to Ear",BX$401="Close to Head"),"Head",IF(BX$401="Extremity","Extremity","Body"))</f>
        <v/>
      </c>
      <c r="AD417" s="690">
        <f>CA417</f>
        <v/>
      </c>
      <c r="AE417" s="688">
        <f>CB417</f>
        <v/>
      </c>
      <c r="AF417" s="115"/>
      <c r="AG417" s="808">
        <f>IF(AZ417="","N/A",IF(CQ417="Pass","P","F"))</f>
        <v/>
      </c>
      <c r="AH417" s="129"/>
      <c r="AI417" s="129"/>
      <c r="AJ417" s="129"/>
      <c r="AK417" s="119"/>
      <c r="AL417" s="115"/>
      <c r="AM417" s="119"/>
      <c r="AN417" s="119"/>
      <c r="AO417" s="692"/>
      <c r="AP417" s="692"/>
      <c r="AQ417" s="692"/>
      <c r="AR417" s="692"/>
      <c r="AS417" s="692"/>
      <c r="AT417" s="691">
        <f>CE417</f>
        <v/>
      </c>
      <c r="AU417" s="691">
        <f>CF417</f>
        <v/>
      </c>
      <c r="AV417" s="813"/>
      <c r="AW417" s="813"/>
      <c r="AX417" s="197">
        <f>CZ417</f>
        <v/>
      </c>
      <c r="AY417" s="197">
        <f>DE417</f>
        <v/>
      </c>
      <c r="AZ417" s="3379">
        <f>CO417</f>
        <v/>
      </c>
      <c r="BA417" s="3380"/>
      <c r="BB417" s="197">
        <f>CP417</f>
        <v/>
      </c>
      <c r="BC417" s="813"/>
      <c r="BD417" s="197">
        <f>CR417</f>
        <v/>
      </c>
      <c r="BE417" s="121">
        <f>CS417</f>
        <v/>
      </c>
      <c r="BF417" s="122">
        <f>CT417*60</f>
        <v/>
      </c>
      <c r="BG417" s="121">
        <f>BE417</f>
        <v/>
      </c>
      <c r="BH417" s="122">
        <f>CU417*60</f>
        <v/>
      </c>
      <c r="BI417" s="122">
        <f>CV417</f>
        <v/>
      </c>
      <c r="BJ417" s="117"/>
      <c r="BK417" s="812">
        <f>Overview!$E$7</f>
        <v/>
      </c>
      <c r="BL417" s="117"/>
      <c r="BM417" s="836">
        <f>CW417</f>
        <v/>
      </c>
      <c r="BN417" s="812">
        <f>Overview!$P$153</f>
        <v/>
      </c>
      <c r="BO417" s="117" t="inlineStr">
        <is>
          <t>Revisar: la misma frecuencia aparece con varios canales en esta banda (18050 / 18300 / 18525)</t>
        </is>
      </c>
      <c r="BP417" s="117"/>
      <c r="BQ417" s="115"/>
      <c r="BR417" s="1478"/>
      <c r="BS417" s="1548"/>
      <c r="BT417" s="2127" t="inlineStr">
        <is>
          <t>LTE CATM1</t>
        </is>
      </c>
      <c r="BU417" s="2089" t="inlineStr">
        <is>
          <t>FDD1</t>
        </is>
      </c>
      <c r="BV417" s="430">
        <f>Overview!$H$31</f>
        <v/>
      </c>
      <c r="BW417" s="2010"/>
      <c r="BX417" s="1872"/>
      <c r="BY417" s="2132"/>
      <c r="BZ417" s="2131">
        <f>IF(COUNT('Conducted LTE CATM1'!$AH$3:$AH$265)=0,15,INDEX('Conducted LTE CATM1'!$M$3:$M$265,MATCH(MAX('Conducted LTE CATM1'!$AH$3:$AH$265),'Conducted LTE CATM1'!$AH$3:$AH$265,0)))</f>
        <v>15</v>
      </c>
      <c r="CA417" s="468" t="inlineStr">
        <is>
          <t>Front Face</t>
        </is>
      </c>
      <c r="CB417" s="201">
        <v>25</v>
      </c>
      <c r="CC417" s="1059">
        <f>IF(COUNT('Conducted LTE CATM1'!$AH$3:$AH$265)=0,18300,INDEX('Conducted LTE CATM1'!$T$3:$T$265,MATCH(MAX('Conducted LTE CATM1'!$AH$3:$AH$265),'Conducted LTE CATM1'!$AH$3:$AH$265,0)))</f>
        <v>18300</v>
      </c>
      <c r="CD417" s="1059">
        <f>IF(COUNT('Conducted LTE CATM1'!$AH$3:$AH$265)=0,1950,INDEX('Conducted LTE CATM1'!$U$3:$U$265,MATCH(MAX('Conducted LTE CATM1'!$AH$3:$AH$265),'Conducted LTE CATM1'!$AH$3:$AH$265,0)))</f>
        <v>1950</v>
      </c>
      <c r="CE417" s="1874"/>
      <c r="CF417" s="1874"/>
      <c r="CG417" s="388" t="str">
        <f>IF(OR($BY$291="",$BY$291=""),"",$BY$291)</f>
        <v/>
      </c>
      <c r="CH417" s="388">
        <f>BZ417</f>
        <v/>
      </c>
      <c r="CI417" s="388">
        <f>CA417</f>
        <v/>
      </c>
      <c r="CJ417" s="2046"/>
      <c r="CK417" s="2042"/>
      <c r="CL417" s="212">
        <f>IF(CF417=""," ",IF(ABS(CE417-CF417)&lt;=0.125,"Valid","Not valid"))</f>
        <v/>
      </c>
      <c r="CM417" s="213">
        <f> IF(CE417="","",IF(AND(CE417&lt;&gt;"",CF417=""),IF(CE417&gt;=1,"Medir+Sig Max","No"),IF(CF417&lt;&gt;"",IF(CF417&gt;=1,"Medir+Sig Max","No"),"")))</f>
        <v/>
      </c>
      <c r="CN417" s="1794"/>
      <c r="CO417" s="221">
        <f>IF(CK417="",IF(AND(CE417="",CF417=""),"",IF(CF417="",IF(DE417&gt;1,ROUND(DE417*CE417,3),CE417),IF(DE417&gt;1,ROUND(DE417*CF417,3),CF417))),IF(AND(CE417="",CF417=""),"",IF(CF417="",IF(DE417&gt;1,ROUND(DE417*CE417*(1/(CK417)),3),CE417*(1/(CK417))),IF(DE417&gt;1,ROUND(DE417*CF417*(1/(CK417)),3),CF417*(1/(CK417))))))</f>
        <v/>
      </c>
      <c r="CP417" s="2048">
        <f>IF(COUNTIF(Overview!K12:K14,TRUE)&gt;0,2,IF(COUNTIF(Overview!L12:L14,TRUE)&gt;0,4,0))</f>
        <v/>
      </c>
      <c r="CQ417" s="1473">
        <f>IF(CO417="","",IF(CO417&gt;CP417,"Fail","Pass"))</f>
        <v/>
      </c>
      <c r="CR417" s="1482"/>
      <c r="CS417" s="1566">
        <f>MyTimestamp(CO417)</f>
        <v/>
      </c>
      <c r="CT417" s="1535">
        <f>IF(CE417="",0,15)+IF(CF417="",0,15)</f>
        <v/>
      </c>
      <c r="CU417" s="1536">
        <f>IF(CT417=0,0,2)</f>
        <v/>
      </c>
      <c r="CV417" s="861"/>
      <c r="CW417" s="861"/>
      <c r="CX417" s="2038"/>
      <c r="CY417" s="2050"/>
      <c r="CZ417" s="1545">
        <f>10^(CJ417/20)*100-100</f>
        <v/>
      </c>
      <c r="DA417" s="1333"/>
      <c r="DB417" s="710"/>
      <c r="DC417" s="779">
        <f>IF(DA417="","",10^(DA417/10))</f>
        <v/>
      </c>
      <c r="DD417" s="1379">
        <f>IF(ISNUMBER(DB417)=FALSE,"",10^(DB417/10))</f>
        <v/>
      </c>
      <c r="DE417" s="1545">
        <f>IF(AND(ISNUMBER(DC417),ISNUMBER(DD417)),IF(DC417/DD417&gt;1,ROUND((DC417)/DD417,3),1),1)</f>
        <v/>
      </c>
      <c r="DF417" s="1541"/>
      <c r="DG417" s="1541"/>
      <c r="DH417" s="1541"/>
      <c r="DI417" s="1541"/>
      <c r="DJ417" s="1541"/>
      <c r="DK417" s="1541"/>
      <c r="DL417" s="1541"/>
      <c r="DM417" s="1541"/>
      <c r="DN417" s="1541"/>
      <c r="DO417" s="1541"/>
      <c r="DP417" s="1541"/>
      <c r="DQ417" s="1541"/>
      <c r="DR417" s="1541"/>
    </row>
    <row r="418" ht="12.75" x14ac:dyDescent="0.2">
      <c r="A418" s="1541"/>
      <c r="B418" s="1541"/>
      <c r="C418"/>
      <c r="D418" s="130">
        <f>IF(BX$401="Close to Ear","EN 62209-1","EN 62209-2")</f>
        <v/>
      </c>
      <c r="E418" s="130">
        <f>IF(CG418="Close to Ear","2016","2010/A1:2019")</f>
        <v/>
      </c>
      <c r="F418" s="1488" t="inlineStr">
        <is>
          <t>5.3</t>
        </is>
      </c>
      <c r="G418" s="1497"/>
      <c r="H418" s="120">
        <f>BV418</f>
        <v/>
      </c>
      <c r="I418" s="120">
        <f>BW418</f>
        <v/>
      </c>
      <c r="J418" s="687" t="inlineStr">
        <is>
          <t>Cat M1</t>
        </is>
      </c>
      <c r="K418" s="194" t="inlineStr">
        <is>
          <t>FDD1</t>
        </is>
      </c>
      <c r="L418" s="115"/>
      <c r="M418" s="120">
        <v>15</v>
      </c>
      <c r="N418" s="119" t="inlineStr">
        <is>
          <t>16QAM</t>
        </is>
      </c>
      <c r="O418" s="131"/>
      <c r="P418" s="6597">
        <v>0</v>
      </c>
      <c r="Q418" s="131">
        <v>3</v>
      </c>
      <c r="R418" s="131">
        <v>0</v>
      </c>
      <c r="S418" s="120"/>
      <c r="T418" s="120">
        <v>18300</v>
      </c>
      <c r="U418" s="120">
        <v>1950</v>
      </c>
      <c r="V418" s="119"/>
      <c r="W418" s="197"/>
      <c r="X418" s="119"/>
      <c r="Y418" s="119"/>
      <c r="Z418" s="119"/>
      <c r="AA418" s="115"/>
      <c r="AB418" s="115"/>
      <c r="AC418" s="689">
        <f>IF(OR(BX$401="Close to Ear",BX$401="Close to Head"),"Head",IF(BX$401="Extremity","Extremity","Body"))</f>
        <v/>
      </c>
      <c r="AD418" s="690">
        <f>CA418</f>
        <v/>
      </c>
      <c r="AE418" s="688">
        <f>CB418</f>
        <v/>
      </c>
      <c r="AF418" s="115"/>
      <c r="AG418" s="808">
        <f>IF(AZ418="","N/A",IF(CQ418="Pass","P","F"))</f>
        <v/>
      </c>
      <c r="AH418" s="129"/>
      <c r="AI418" s="129"/>
      <c r="AJ418" s="129"/>
      <c r="AK418" s="119"/>
      <c r="AL418" s="115"/>
      <c r="AM418" s="119"/>
      <c r="AN418" s="119"/>
      <c r="AO418" s="692"/>
      <c r="AP418" s="692"/>
      <c r="AQ418" s="692"/>
      <c r="AR418" s="692"/>
      <c r="AS418" s="692"/>
      <c r="AT418" s="691">
        <f>CE418</f>
        <v/>
      </c>
      <c r="AU418" s="691">
        <f>CF418</f>
        <v/>
      </c>
      <c r="AV418" s="813"/>
      <c r="AW418" s="813"/>
      <c r="AX418" s="197">
        <f>CZ418</f>
        <v/>
      </c>
      <c r="AY418" s="197">
        <f>DE418</f>
        <v/>
      </c>
      <c r="AZ418" s="3379">
        <f>CO418</f>
        <v/>
      </c>
      <c r="BA418" s="3380"/>
      <c r="BB418" s="197">
        <f>CP418</f>
        <v/>
      </c>
      <c r="BC418" s="813"/>
      <c r="BD418" s="197">
        <f>CR418</f>
        <v/>
      </c>
      <c r="BE418" s="121">
        <f>CS418</f>
        <v/>
      </c>
      <c r="BF418" s="122">
        <f>CT418*60</f>
        <v/>
      </c>
      <c r="BG418" s="121">
        <f>BE418</f>
        <v/>
      </c>
      <c r="BH418" s="122">
        <f>CU418*60</f>
        <v/>
      </c>
      <c r="BI418" s="122">
        <f>CV418</f>
        <v/>
      </c>
      <c r="BJ418" s="117"/>
      <c r="BK418" s="812">
        <f>Overview!$E$7</f>
        <v/>
      </c>
      <c r="BL418" s="117"/>
      <c r="BM418" s="836">
        <f>CW418</f>
        <v/>
      </c>
      <c r="BN418" s="812">
        <f>Overview!$P$153</f>
        <v/>
      </c>
      <c r="BO418" s="117" t="inlineStr">
        <is>
          <t>Revisar: la misma frecuencia aparece con varios canales en esta banda (18050 / 18300 / 18525)</t>
        </is>
      </c>
      <c r="BP418" s="117"/>
      <c r="BQ418" s="115"/>
      <c r="BR418" s="1478"/>
      <c r="BS418" s="1548"/>
      <c r="BT418" s="2127" t="inlineStr">
        <is>
          <t>LTE CATM1</t>
        </is>
      </c>
      <c r="BU418" s="2089" t="inlineStr">
        <is>
          <t>FDD1</t>
        </is>
      </c>
      <c r="BV418" s="430">
        <f>Overview!$H$31</f>
        <v/>
      </c>
      <c r="BW418" s="2010"/>
      <c r="BX418" s="1872"/>
      <c r="BY418" s="2132"/>
      <c r="BZ418" s="2131">
        <f>IF(COUNT('Conducted LTE CATM1'!$AH$3:$AH$265)=0,15,INDEX('Conducted LTE CATM1'!$M$3:$M$265,MATCH(MAX('Conducted LTE CATM1'!$AH$3:$AH$265),'Conducted LTE CATM1'!$AH$3:$AH$265,0)))</f>
        <v>15</v>
      </c>
      <c r="CA418" s="468" t="inlineStr">
        <is>
          <t>Accesorio 1: Funda</t>
        </is>
      </c>
      <c r="CB418" s="201">
        <v>0</v>
      </c>
      <c r="CC418" s="1059">
        <f>IF(COUNT('Conducted LTE CATM1'!$AH$3:$AH$265)=0,18300,INDEX('Conducted LTE CATM1'!$T$3:$T$265,MATCH(MAX('Conducted LTE CATM1'!$AH$3:$AH$265),'Conducted LTE CATM1'!$AH$3:$AH$265,0)))</f>
        <v>18300</v>
      </c>
      <c r="CD418" s="1059">
        <f>IF(COUNT('Conducted LTE CATM1'!$AH$3:$AH$265)=0,1950,INDEX('Conducted LTE CATM1'!$U$3:$U$265,MATCH(MAX('Conducted LTE CATM1'!$AH$3:$AH$265),'Conducted LTE CATM1'!$AH$3:$AH$265,0)))</f>
        <v>1950</v>
      </c>
      <c r="CE418" s="1874"/>
      <c r="CF418" s="1874"/>
      <c r="CG418" s="388" t="str">
        <f>IF(OR($BY$291="",$BY$291=""),"",$BY$291)</f>
        <v/>
      </c>
      <c r="CH418" s="388">
        <f>BZ418</f>
        <v/>
      </c>
      <c r="CI418" s="388">
        <f>CA418</f>
        <v/>
      </c>
      <c r="CJ418" s="2046"/>
      <c r="CK418" s="2042"/>
      <c r="CL418" s="212">
        <f>IF(CF418=""," ",IF(ABS(CE418-CF418)&lt;=0.125,"Valid","Not valid"))</f>
        <v/>
      </c>
      <c r="CM418" s="213">
        <f> IF(CE418="","",IF(AND(CE418&lt;&gt;"",CF418=""),IF(CE418&gt;=1,"Medir+Sig Max","No"),IF(CF418&lt;&gt;"",IF(CF418&gt;=1,"Medir+Sig Max","No"),"")))</f>
        <v/>
      </c>
      <c r="CN418" s="1794"/>
      <c r="CO418" s="221">
        <f>IF(CK418="",IF(AND(CE418="",CF418=""),"",IF(CF418="",IF(DE418&gt;1,ROUND(DE418*CE418,3),CE418),IF(DE418&gt;1,ROUND(DE418*CF418,3),CF418))),IF(AND(CE418="",CF418=""),"",IF(CF418="",IF(DE418&gt;1,ROUND(DE418*CE418*(1/(CK418)),3),CE418*(1/(CK418))),IF(DE418&gt;1,ROUND(DE418*CF418*(1/(CK418)),3),CF418*(1/(CK418))))))</f>
        <v/>
      </c>
      <c r="CP418" s="2048">
        <f>IF(COUNTIF(Overview!K12:K14,TRUE)&gt;0,2,IF(COUNTIF(Overview!L12:L14,TRUE)&gt;0,4,0))</f>
        <v/>
      </c>
      <c r="CQ418" s="1473">
        <f>IF(CO418="","",IF(CO418&gt;CP418,"Fail","Pass"))</f>
        <v/>
      </c>
      <c r="CR418" s="1482"/>
      <c r="CS418" s="1566">
        <f>MyTimestamp(CO418)</f>
        <v/>
      </c>
      <c r="CT418" s="1535">
        <f>IF(CE418="",0,15)+IF(CF418="",0,15)</f>
        <v/>
      </c>
      <c r="CU418" s="1536">
        <f>IF(CT418=0,0,2)</f>
        <v/>
      </c>
      <c r="CV418" s="861"/>
      <c r="CW418" s="861"/>
      <c r="CX418" s="2038"/>
      <c r="CY418" s="2050"/>
      <c r="CZ418" s="1545">
        <f>10^(CJ418/20)*100-100</f>
        <v/>
      </c>
      <c r="DA418" s="1333"/>
      <c r="DB418" s="710"/>
      <c r="DC418" s="779">
        <f>IF(DA418="","",10^(DA418/10))</f>
        <v/>
      </c>
      <c r="DD418" s="1379">
        <f>IF(ISNUMBER(DB418)=FALSE,"",10^(DB418/10))</f>
        <v/>
      </c>
      <c r="DE418" s="1545">
        <f>IF(AND(ISNUMBER(DC418),ISNUMBER(DD418)),IF(DC418/DD418&gt;1,ROUND((DC418)/DD418,3),1),1)</f>
        <v/>
      </c>
      <c r="DF418" s="1541"/>
      <c r="DG418" s="1541"/>
      <c r="DH418" s="1541"/>
      <c r="DI418" s="1541"/>
      <c r="DJ418" s="1541"/>
      <c r="DK418" s="1541"/>
      <c r="DL418" s="1541"/>
      <c r="DM418" s="1541"/>
      <c r="DN418" s="1541"/>
      <c r="DO418" s="1541"/>
      <c r="DP418" s="1541"/>
      <c r="DQ418" s="1541"/>
      <c r="DR418" s="1541"/>
    </row>
    <row r="419" ht="12.75" x14ac:dyDescent="0.2">
      <c r="A419" s="1541"/>
      <c r="B419" s="1541"/>
      <c r="C419"/>
      <c r="D419" s="130">
        <f>IF(BX$419="Close to Ear","EN 62209-1","EN 62209-2")</f>
        <v/>
      </c>
      <c r="E419" s="130">
        <f>IF(CG419="Close to Ear","2016","2010/A1:2019")</f>
        <v/>
      </c>
      <c r="F419" s="1488" t="inlineStr">
        <is>
          <t>5.4</t>
        </is>
      </c>
      <c r="G419" s="1497"/>
      <c r="H419" s="120">
        <f>BV419</f>
        <v/>
      </c>
      <c r="I419" s="120">
        <f>BW419</f>
        <v/>
      </c>
      <c r="J419" s="687" t="inlineStr">
        <is>
          <t>5G</t>
        </is>
      </c>
      <c r="K419" s="194" t="inlineStr">
        <is>
          <t>n2</t>
        </is>
      </c>
      <c r="L419" s="115"/>
      <c r="M419" s="120"/>
      <c r="N419" s="119"/>
      <c r="O419" s="131"/>
      <c r="P419" s="6597"/>
      <c r="Q419" s="131"/>
      <c r="R419" s="131"/>
      <c r="S419" s="120"/>
      <c r="T419" s="120">
        <v>376000</v>
      </c>
      <c r="U419" s="120">
        <v>1880</v>
      </c>
      <c r="V419" s="119"/>
      <c r="W419" s="197"/>
      <c r="X419" s="119"/>
      <c r="Y419" s="119"/>
      <c r="Z419" s="119"/>
      <c r="AA419" s="115"/>
      <c r="AB419" s="115"/>
      <c r="AC419" s="689">
        <f>IF(OR(BX$419="Close to Ear",BX$419="Close to Head"),"Head",IF(BX$419="Extremity","Extremity","Body"))</f>
        <v/>
      </c>
      <c r="AD419" s="690">
        <f>CA419</f>
        <v/>
      </c>
      <c r="AE419" s="688">
        <f>CB419</f>
        <v/>
      </c>
      <c r="AF419" s="115"/>
      <c r="AG419" s="808">
        <f>IF(AZ419="","N/A",IF(CQ419="Pass","P","F"))</f>
        <v/>
      </c>
      <c r="AH419" s="129"/>
      <c r="AI419" s="129"/>
      <c r="AJ419" s="129"/>
      <c r="AK419" s="119"/>
      <c r="AL419" s="115"/>
      <c r="AM419" s="119"/>
      <c r="AN419" s="119"/>
      <c r="AO419" s="692"/>
      <c r="AP419" s="692"/>
      <c r="AQ419" s="692"/>
      <c r="AR419" s="692"/>
      <c r="AS419" s="692"/>
      <c r="AT419" s="691">
        <f>CE419</f>
        <v/>
      </c>
      <c r="AU419" s="691">
        <f>CF419</f>
        <v/>
      </c>
      <c r="AV419" s="813"/>
      <c r="AW419" s="813"/>
      <c r="AX419" s="197">
        <f>CZ419</f>
        <v/>
      </c>
      <c r="AY419" s="197">
        <f>DE419</f>
        <v/>
      </c>
      <c r="AZ419" s="3379">
        <f>CO419</f>
        <v/>
      </c>
      <c r="BA419" s="3380"/>
      <c r="BB419" s="197">
        <f>CP419</f>
        <v/>
      </c>
      <c r="BC419" s="813"/>
      <c r="BD419" s="197">
        <f>CR419</f>
        <v/>
      </c>
      <c r="BE419" s="121">
        <f>CS419</f>
        <v/>
      </c>
      <c r="BF419" s="122">
        <f>CT419*60</f>
        <v/>
      </c>
      <c r="BG419" s="121">
        <f>BE419</f>
        <v/>
      </c>
      <c r="BH419" s="122">
        <f>CU419*60</f>
        <v/>
      </c>
      <c r="BI419" s="122">
        <f>CV419</f>
        <v/>
      </c>
      <c r="BJ419" s="117"/>
      <c r="BK419" s="812">
        <f>Overview!$E$7</f>
        <v/>
      </c>
      <c r="BL419" s="117"/>
      <c r="BM419" s="836">
        <f>CW419</f>
        <v/>
      </c>
      <c r="BN419" s="812">
        <f>Overview!$P$153</f>
        <v/>
      </c>
      <c r="BO419" s="117"/>
      <c r="BP419" s="117"/>
      <c r="BQ419" s="115"/>
      <c r="BR419" s="1478"/>
      <c r="BS419" s="1548"/>
      <c r="BT419" s="2177" t="inlineStr">
        <is>
          <t>5G</t>
        </is>
      </c>
      <c r="BU419" s="2178" t="inlineStr">
        <is>
          <t>n2</t>
        </is>
      </c>
      <c r="BV419" s="497">
        <f>Overview!$H$28</f>
        <v/>
      </c>
      <c r="BW419" s="2033"/>
      <c r="BX419" s="8328" t="inlineStr">
        <is>
          <t>Close to ear</t>
        </is>
      </c>
      <c r="BY419" s="8323"/>
      <c r="BZ419" s="1720"/>
      <c r="CA419" s="2179" t="inlineStr">
        <is>
          <t>Left Cheek</t>
        </is>
      </c>
      <c r="CB419" s="202">
        <v>0</v>
      </c>
      <c r="CC419" s="1708">
        <f>IF(COUNT('Conducted 5G'!$AH$3:$AH$20)=0,376000,INDEX('Conducted 5G'!$T$3:$T$20,MATCH(MAX('Conducted 5G'!$AH$3:$AH$20),'Conducted 5G'!$AH$3:$AH$20,0)))</f>
        <v>376000</v>
      </c>
      <c r="CD419" s="1708">
        <f>IF(COUNT('Conducted 5G'!$AH$3:$AH$20)=0,1880,INDEX('Conducted 5G'!$U$3:$U$20,MATCH(MAX('Conducted 5G'!$AH$3:$AH$20),'Conducted 5G'!$AH$3:$AH$20,0)))</f>
        <v>1880</v>
      </c>
      <c r="CE419" s="1522"/>
      <c r="CF419" s="1522"/>
      <c r="CG419" s="386" t="str">
        <f>IF(OR($BY$419="",$BY$419=""),"",$BY$419)</f>
        <v/>
      </c>
      <c r="CH419" s="386">
        <f>BZ419</f>
        <v/>
      </c>
      <c r="CI419" s="386">
        <f>CA419</f>
        <v/>
      </c>
      <c r="CJ419" s="1526"/>
      <c r="CK419" s="2036"/>
      <c r="CL419" s="203">
        <f>IF(CF419=""," ",IF(ABS(CE419-CF419)&lt;=0.125,"Valid","Not valid"))</f>
        <v/>
      </c>
      <c r="CM419" s="204">
        <f> IF(CE419="","",IF(AND(CE419&lt;&gt;"",CF419=""),IF(CE419&gt;=1,"Medir+Sig Max","No"),IF(CF419&lt;&gt;"",IF(CF419&gt;=1,"Medir+Sig Max","No"),"")))</f>
        <v/>
      </c>
      <c r="CN419" s="1798"/>
      <c r="CO419" s="219">
        <f>IF(CK419="",IF(AND(CE419="",CF419=""),"",IF(CF419="",IF(DE419&gt;1,ROUND(DE419*CE419,3),CE419),IF(DE419&gt;1,ROUND(DE419*CF419,3),CF419))),IF(AND(CE419="",CF419=""),"",IF(CF419="",IF(DE419&gt;1,ROUND(DE419*CE419*(1/(CK419)),3),CE419*(1/(CK419))),IF(DE419&gt;1,ROUND(DE419*CF419*(1/(CK419)),3),CF419*(1/(CK419))))))</f>
        <v/>
      </c>
      <c r="CP419" s="2037">
        <f>IF(COUNTIF(Overview!K12:K14,TRUE)&gt;0,2,IF(COUNTIF(Overview!L12:L14,TRUE)&gt;0,4,0))</f>
        <v/>
      </c>
      <c r="CQ419" s="1471">
        <f>IF(CO419="","",IF(CO419&gt;CP419,"Fail","Pass"))</f>
        <v/>
      </c>
      <c r="CR419" s="1480"/>
      <c r="CS419" s="1564">
        <f>MyTimestamp(CO419)</f>
        <v/>
      </c>
      <c r="CT419" s="1529">
        <f>IF(CE419="",0,15)+IF(CF419="",0,15)</f>
        <v/>
      </c>
      <c r="CU419" s="1530">
        <f>IF(CT419=0,0,2)</f>
        <v/>
      </c>
      <c r="CV419" s="862"/>
      <c r="CW419" s="862"/>
      <c r="CX419" s="2038"/>
      <c r="CY419" s="2039"/>
      <c r="CZ419" s="1542">
        <f>10^(CJ419/20)*100-100</f>
        <v/>
      </c>
      <c r="DA419" s="1351"/>
      <c r="DB419" s="597"/>
      <c r="DC419" s="802">
        <f>IF(DA419="","",10^(DA419/10))</f>
        <v/>
      </c>
      <c r="DD419" s="1399">
        <f>IF(ISNUMBER(DB419)=FALSE,"",10^(DB419/10))</f>
        <v/>
      </c>
      <c r="DE419" s="1542">
        <f>IF(AND(ISNUMBER(DC419),ISNUMBER(DD419)),IF(DC419/DD419&gt;1,ROUND((DC419)/DD419,3),1),1)</f>
        <v/>
      </c>
      <c r="DF419" s="1670">
        <f>IF(ISNUMBER(CO419),IF(CO419&gt;=CP419*0.90625,"!!!MEASURE other two 1RB modes!!!  To include the results for these two additional RB modes please use any row below free (for example otehr band) and replace the information of each field (tech, band, freq, etc...) with the proper one",""),"")</f>
        <v/>
      </c>
      <c r="DG419" s="1541"/>
      <c r="DH419" s="1541"/>
      <c r="DI419" s="1541"/>
      <c r="DJ419" s="1541"/>
      <c r="DK419" s="1541"/>
      <c r="DL419" s="1541"/>
      <c r="DM419" s="1541"/>
      <c r="DN419" s="1541"/>
      <c r="DO419" s="1541"/>
      <c r="DP419" s="1541"/>
      <c r="DQ419" s="1541"/>
      <c r="DR419" s="1541"/>
    </row>
    <row r="420" ht="12.75" x14ac:dyDescent="0.2">
      <c r="A420" s="1541"/>
      <c r="B420" s="1541"/>
      <c r="C420"/>
      <c r="D420" s="130">
        <f>IF(BX$419="Close to Ear","EN 62209-1","EN 62209-2")</f>
        <v/>
      </c>
      <c r="E420" s="130">
        <f>IF(CG420="Close to Ear","2016","2010/A1:2019")</f>
        <v/>
      </c>
      <c r="F420" s="1488" t="inlineStr">
        <is>
          <t>5.4</t>
        </is>
      </c>
      <c r="G420" s="1497"/>
      <c r="H420" s="120">
        <f>BV420</f>
        <v/>
      </c>
      <c r="I420" s="120">
        <f>BW420</f>
        <v/>
      </c>
      <c r="J420" s="687" t="inlineStr">
        <is>
          <t>5G</t>
        </is>
      </c>
      <c r="K420" s="194" t="inlineStr">
        <is>
          <t>n2</t>
        </is>
      </c>
      <c r="L420" s="115"/>
      <c r="M420" s="120"/>
      <c r="N420" s="119"/>
      <c r="O420" s="131"/>
      <c r="P420" s="6597"/>
      <c r="Q420" s="131"/>
      <c r="R420" s="131"/>
      <c r="S420" s="120"/>
      <c r="T420" s="120">
        <v>376000</v>
      </c>
      <c r="U420" s="120">
        <v>1880</v>
      </c>
      <c r="V420" s="119"/>
      <c r="W420" s="197"/>
      <c r="X420" s="119"/>
      <c r="Y420" s="119"/>
      <c r="Z420" s="119"/>
      <c r="AA420" s="115"/>
      <c r="AB420" s="115"/>
      <c r="AC420" s="689">
        <f>IF(OR(BX$419="Close to Ear",BX$419="Close to Head"),"Head",IF(BX$419="Extremity","Extremity","Body"))</f>
        <v/>
      </c>
      <c r="AD420" s="690">
        <f>CA420</f>
        <v/>
      </c>
      <c r="AE420" s="688">
        <f>CB420</f>
        <v/>
      </c>
      <c r="AF420" s="115"/>
      <c r="AG420" s="808">
        <f>IF(AZ420="","N/A",IF(CQ420="Pass","P","F"))</f>
        <v/>
      </c>
      <c r="AH420" s="129"/>
      <c r="AI420" s="129"/>
      <c r="AJ420" s="129"/>
      <c r="AK420" s="119"/>
      <c r="AL420" s="115"/>
      <c r="AM420" s="119"/>
      <c r="AN420" s="119"/>
      <c r="AO420" s="692"/>
      <c r="AP420" s="692"/>
      <c r="AQ420" s="692"/>
      <c r="AR420" s="692"/>
      <c r="AS420" s="692"/>
      <c r="AT420" s="691">
        <f>CE420</f>
        <v/>
      </c>
      <c r="AU420" s="691">
        <f>CF420</f>
        <v/>
      </c>
      <c r="AV420" s="813"/>
      <c r="AW420" s="813"/>
      <c r="AX420" s="197">
        <f>CZ420</f>
        <v/>
      </c>
      <c r="AY420" s="197">
        <f>DE420</f>
        <v/>
      </c>
      <c r="AZ420" s="3379">
        <f>CO420</f>
        <v/>
      </c>
      <c r="BA420" s="3380"/>
      <c r="BB420" s="197">
        <f>CP420</f>
        <v/>
      </c>
      <c r="BC420" s="813"/>
      <c r="BD420" s="197">
        <f>CR420</f>
        <v/>
      </c>
      <c r="BE420" s="121">
        <f>CS420</f>
        <v/>
      </c>
      <c r="BF420" s="122">
        <f>CT420*60</f>
        <v/>
      </c>
      <c r="BG420" s="121">
        <f>BE420</f>
        <v/>
      </c>
      <c r="BH420" s="122">
        <f>CU420*60</f>
        <v/>
      </c>
      <c r="BI420" s="122">
        <f>CV420</f>
        <v/>
      </c>
      <c r="BJ420" s="117"/>
      <c r="BK420" s="812">
        <f>Overview!$E$7</f>
        <v/>
      </c>
      <c r="BL420" s="117"/>
      <c r="BM420" s="836">
        <f>CW420</f>
        <v/>
      </c>
      <c r="BN420" s="812">
        <f>Overview!$P$153</f>
        <v/>
      </c>
      <c r="BO420" s="117"/>
      <c r="BP420" s="117"/>
      <c r="BQ420" s="115"/>
      <c r="BR420" s="1478"/>
      <c r="BS420" s="1548"/>
      <c r="BT420" s="2180" t="inlineStr">
        <is>
          <t>5G</t>
        </is>
      </c>
      <c r="BU420" s="2181" t="inlineStr">
        <is>
          <t>n2</t>
        </is>
      </c>
      <c r="BV420" s="498">
        <f>Overview!$H$28</f>
        <v/>
      </c>
      <c r="BW420" s="2010"/>
      <c r="BX420" s="2181"/>
      <c r="BY420" s="952"/>
      <c r="BZ420" s="1721"/>
      <c r="CA420" s="2182" t="inlineStr">
        <is>
          <t>Left Tilt</t>
        </is>
      </c>
      <c r="CB420" s="200">
        <v>0</v>
      </c>
      <c r="CC420" s="1709">
        <f>IF(COUNT('Conducted 5G'!$AH$3:$AH$20)=0,376000,INDEX('Conducted 5G'!$T$3:$T$20,MATCH(MAX('Conducted 5G'!$AH$3:$AH$20),'Conducted 5G'!$AH$3:$AH$20,0)))</f>
        <v>376000</v>
      </c>
      <c r="CD420" s="1708">
        <f>IF(COUNT('Conducted 5G'!$AH$3:$AH$20)=0,1880,INDEX('Conducted 5G'!$U$3:$U$20,MATCH(MAX('Conducted 5G'!$AH$3:$AH$20),'Conducted 5G'!$AH$3:$AH$20,0)))</f>
        <v>1880</v>
      </c>
      <c r="CE420" s="1523"/>
      <c r="CF420" s="1523"/>
      <c r="CG420" s="387" t="str">
        <f>IF(OR($BY$419="",$BY$419=""),"",$BY$419)</f>
        <v/>
      </c>
      <c r="CH420" s="387">
        <f>BZ420</f>
        <v/>
      </c>
      <c r="CI420" s="387">
        <f>CA420</f>
        <v/>
      </c>
      <c r="CJ420" s="1527"/>
      <c r="CK420" s="2042"/>
      <c r="CL420" s="206">
        <f>IF(CF420=""," ",IF(ABS(CE420-CF420)&lt;=0.125,"Valid","Not valid"))</f>
        <v/>
      </c>
      <c r="CM420" s="207">
        <f> IF(CE420="","",IF(AND(CE420&lt;&gt;"",CF420=""),IF(CE420&gt;=1,"Medir+Sig Max","No"),IF(CF420&lt;&gt;"",IF(CF420&gt;=1,"Medir+Sig Max","No"),"")))</f>
        <v/>
      </c>
      <c r="CN420" s="1787"/>
      <c r="CO420" s="220">
        <f>IF(CK420="",IF(AND(CE420="",CF420=""),"",IF(CF420="",IF(DE420&gt;1,ROUND(DE420*CE420,3),CE420),IF(DE420&gt;1,ROUND(DE420*CF420,3),CF420))),IF(AND(CE420="",CF420=""),"",IF(CF420="",IF(DE420&gt;1,ROUND(DE420*CE420*(1/(CK420)),3),CE420*(1/(CK420))),IF(DE420&gt;1,ROUND(DE420*CF420*(1/(CK420)),3),CF420*(1/(CK420))))))</f>
        <v/>
      </c>
      <c r="CP420" s="2043">
        <f>IF(COUNTIF(Overview!K12:K14,TRUE)&gt;0,2,IF(COUNTIF(Overview!L12:L14,TRUE)&gt;0,4,0))</f>
        <v/>
      </c>
      <c r="CQ420" s="1472">
        <f>IF(CO420="","",IF(CO420&gt;CP420,"Fail","Pass"))</f>
        <v/>
      </c>
      <c r="CR420" s="1481"/>
      <c r="CS420" s="1565">
        <f>MyTimestamp(CO420)</f>
        <v/>
      </c>
      <c r="CT420" s="1531">
        <f>IF(CE420="",0,15)+IF(CF420="",0,15)</f>
        <v/>
      </c>
      <c r="CU420" s="1532">
        <f>IF(CT420=0,0,2)</f>
        <v/>
      </c>
      <c r="CV420" s="859"/>
      <c r="CW420" s="859"/>
      <c r="CX420" s="2038"/>
      <c r="CY420" s="2044"/>
      <c r="CZ420" s="1543">
        <f>10^(CJ420/20)*100-100</f>
        <v/>
      </c>
      <c r="DA420" s="1352"/>
      <c r="DB420" s="598"/>
      <c r="DC420" s="803">
        <f>IF(DA420="","",10^(DA420/10))</f>
        <v/>
      </c>
      <c r="DD420" s="1400">
        <f>IF(ISNUMBER(DB420)=FALSE,"",10^(DB420/10))</f>
        <v/>
      </c>
      <c r="DE420" s="1543">
        <f>IF(AND(ISNUMBER(DC420),ISNUMBER(DD420)),IF(DC420/DD420&gt;1,ROUND((DC420)/DD420,3),1),1)</f>
        <v/>
      </c>
      <c r="DF420" s="1670">
        <f>IF(ISNUMBER(CO420),IF(CO420&gt;=CP420*0.90625,"!!!MEASURE other two 1RB modes!!!  To include the results for these two additional RB modes please use any row below free (for example otehr band) and replace the information of each field (tech, band, freq, etc...) with the proper one",""),"")</f>
        <v/>
      </c>
      <c r="DG420" s="1541"/>
      <c r="DH420" s="1541"/>
      <c r="DI420" s="1541"/>
      <c r="DJ420" s="1541"/>
      <c r="DK420" s="1541"/>
      <c r="DL420" s="1541"/>
      <c r="DM420" s="1541"/>
      <c r="DN420" s="1541"/>
      <c r="DO420" s="1541"/>
      <c r="DP420" s="1541"/>
      <c r="DQ420" s="1541"/>
      <c r="DR420" s="1541"/>
    </row>
    <row r="421" ht="12.75" x14ac:dyDescent="0.2">
      <c r="A421" s="1541"/>
      <c r="B421" s="1541"/>
      <c r="C421"/>
      <c r="D421" s="130">
        <f>IF(BX$419="Close to Ear","EN 62209-1","EN 62209-2")</f>
        <v/>
      </c>
      <c r="E421" s="130">
        <f>IF(CG421="Close to Ear","2016","2010/A1:2019")</f>
        <v/>
      </c>
      <c r="F421" s="1488" t="inlineStr">
        <is>
          <t>5.4</t>
        </is>
      </c>
      <c r="G421" s="1497"/>
      <c r="H421" s="120">
        <f>BV421</f>
        <v/>
      </c>
      <c r="I421" s="120">
        <f>BW421</f>
        <v/>
      </c>
      <c r="J421" s="687" t="inlineStr">
        <is>
          <t>5G</t>
        </is>
      </c>
      <c r="K421" s="194" t="inlineStr">
        <is>
          <t>n2</t>
        </is>
      </c>
      <c r="L421" s="115"/>
      <c r="M421" s="120"/>
      <c r="N421" s="119"/>
      <c r="O421" s="131"/>
      <c r="P421" s="6597"/>
      <c r="Q421" s="131"/>
      <c r="R421" s="131"/>
      <c r="S421" s="120"/>
      <c r="T421" s="120">
        <v>376000</v>
      </c>
      <c r="U421" s="120">
        <v>1880</v>
      </c>
      <c r="V421" s="119"/>
      <c r="W421" s="197"/>
      <c r="X421" s="119"/>
      <c r="Y421" s="119"/>
      <c r="Z421" s="119"/>
      <c r="AA421" s="115"/>
      <c r="AB421" s="115"/>
      <c r="AC421" s="689">
        <f>IF(OR(BX$419="Close to Ear",BX$419="Close to Head"),"Head",IF(BX$419="Extremity","Extremity","Body"))</f>
        <v/>
      </c>
      <c r="AD421" s="690">
        <f>CA421</f>
        <v/>
      </c>
      <c r="AE421" s="688">
        <f>CB421</f>
        <v/>
      </c>
      <c r="AF421" s="115"/>
      <c r="AG421" s="808">
        <f>IF(AZ421="","N/A",IF(CQ421="Pass","P","F"))</f>
        <v/>
      </c>
      <c r="AH421" s="129"/>
      <c r="AI421" s="129"/>
      <c r="AJ421" s="129"/>
      <c r="AK421" s="119"/>
      <c r="AL421" s="115"/>
      <c r="AM421" s="119"/>
      <c r="AN421" s="119"/>
      <c r="AO421" s="692"/>
      <c r="AP421" s="692"/>
      <c r="AQ421" s="692"/>
      <c r="AR421" s="692"/>
      <c r="AS421" s="692"/>
      <c r="AT421" s="691">
        <f>CE421</f>
        <v/>
      </c>
      <c r="AU421" s="691">
        <f>CF421</f>
        <v/>
      </c>
      <c r="AV421" s="813"/>
      <c r="AW421" s="813"/>
      <c r="AX421" s="197">
        <f>CZ421</f>
        <v/>
      </c>
      <c r="AY421" s="197">
        <f>DE421</f>
        <v/>
      </c>
      <c r="AZ421" s="3379">
        <f>CO421</f>
        <v/>
      </c>
      <c r="BA421" s="3380"/>
      <c r="BB421" s="197">
        <f>CP421</f>
        <v/>
      </c>
      <c r="BC421" s="813"/>
      <c r="BD421" s="197">
        <f>CR421</f>
        <v/>
      </c>
      <c r="BE421" s="121">
        <f>CS421</f>
        <v/>
      </c>
      <c r="BF421" s="122">
        <f>CT421*60</f>
        <v/>
      </c>
      <c r="BG421" s="121">
        <f>BE421</f>
        <v/>
      </c>
      <c r="BH421" s="122">
        <f>CU421*60</f>
        <v/>
      </c>
      <c r="BI421" s="122">
        <f>CV421</f>
        <v/>
      </c>
      <c r="BJ421" s="117"/>
      <c r="BK421" s="812">
        <f>Overview!$E$7</f>
        <v/>
      </c>
      <c r="BL421" s="117"/>
      <c r="BM421" s="836">
        <f>CW421</f>
        <v/>
      </c>
      <c r="BN421" s="812">
        <f>Overview!$P$153</f>
        <v/>
      </c>
      <c r="BO421" s="117"/>
      <c r="BP421" s="117"/>
      <c r="BQ421" s="115"/>
      <c r="BR421" s="1478"/>
      <c r="BS421" s="1548"/>
      <c r="BT421" s="2180" t="inlineStr">
        <is>
          <t>5G</t>
        </is>
      </c>
      <c r="BU421" s="2181" t="inlineStr">
        <is>
          <t>n2</t>
        </is>
      </c>
      <c r="BV421" s="498">
        <f>Overview!$H$28</f>
        <v/>
      </c>
      <c r="BW421" s="2010"/>
      <c r="BX421" s="2181"/>
      <c r="BY421" s="953"/>
      <c r="BZ421" s="1721"/>
      <c r="CA421" s="2182" t="inlineStr">
        <is>
          <t>Right Cheek</t>
        </is>
      </c>
      <c r="CB421" s="200">
        <v>0</v>
      </c>
      <c r="CC421" s="1709">
        <f>IF(COUNT('Conducted 5G'!$AH$3:$AH$20)=0,376000,INDEX('Conducted 5G'!$T$3:$T$20,MATCH(MAX('Conducted 5G'!$AH$3:$AH$20),'Conducted 5G'!$AH$3:$AH$20,0)))</f>
        <v>376000</v>
      </c>
      <c r="CD421" s="1708">
        <f>IF(COUNT('Conducted 5G'!$AH$3:$AH$20)=0,1880,INDEX('Conducted 5G'!$U$3:$U$20,MATCH(MAX('Conducted 5G'!$AH$3:$AH$20),'Conducted 5G'!$AH$3:$AH$20,0)))</f>
        <v>1880</v>
      </c>
      <c r="CE421" s="1523"/>
      <c r="CF421" s="1523"/>
      <c r="CG421" s="387" t="str">
        <f>IF(OR($BY$419="",$BY$419=""),"",$BY$419)</f>
        <v/>
      </c>
      <c r="CH421" s="387">
        <f>BZ421</f>
        <v/>
      </c>
      <c r="CI421" s="387">
        <f>CA421</f>
        <v/>
      </c>
      <c r="CJ421" s="1527"/>
      <c r="CK421" s="2042"/>
      <c r="CL421" s="206">
        <f>IF(CF421=""," ",IF(ABS(CE421-CF421)&lt;=0.125,"Valid","Not valid"))</f>
        <v/>
      </c>
      <c r="CM421" s="207">
        <f> IF(CE421="","",IF(AND(CE421&lt;&gt;"",CF421=""),IF(CE421&gt;=1,"Medir+Sig Max","No"),IF(CF421&lt;&gt;"",IF(CF421&gt;=1,"Medir+Sig Max","No"),"")))</f>
        <v/>
      </c>
      <c r="CN421" s="1787"/>
      <c r="CO421" s="220">
        <f>IF(CK421="",IF(AND(CE421="",CF421=""),"",IF(CF421="",IF(DE421&gt;1,ROUND(DE421*CE421,3),CE421),IF(DE421&gt;1,ROUND(DE421*CF421,3),CF421))),IF(AND(CE421="",CF421=""),"",IF(CF421="",IF(DE421&gt;1,ROUND(DE421*CE421*(1/(CK421)),3),CE421*(1/(CK421))),IF(DE421&gt;1,ROUND(DE421*CF421*(1/(CK421)),3),CF421*(1/(CK421))))))</f>
        <v/>
      </c>
      <c r="CP421" s="2043">
        <f>IF(COUNTIF(Overview!K12:K14,TRUE)&gt;0,2,IF(COUNTIF(Overview!L12:L14,TRUE)&gt;0,4,0))</f>
        <v/>
      </c>
      <c r="CQ421" s="1472">
        <f>IF(CO421="","",IF(CO421&gt;CP421,"Fail","Pass"))</f>
        <v/>
      </c>
      <c r="CR421" s="1481"/>
      <c r="CS421" s="1565">
        <f>MyTimestamp(CO421)</f>
        <v/>
      </c>
      <c r="CT421" s="1531">
        <f>IF(CE421="",0,15)+IF(CF421="",0,15)</f>
        <v/>
      </c>
      <c r="CU421" s="1532">
        <f>IF(CT421=0,0,2)</f>
        <v/>
      </c>
      <c r="CV421" s="859"/>
      <c r="CW421" s="859"/>
      <c r="CX421" s="2038"/>
      <c r="CY421" s="2044"/>
      <c r="CZ421" s="1543">
        <f>10^(CJ421/20)*100-100</f>
        <v/>
      </c>
      <c r="DA421" s="1352"/>
      <c r="DB421" s="598"/>
      <c r="DC421" s="803">
        <f>IF(DA421="","",10^(DA421/10))</f>
        <v/>
      </c>
      <c r="DD421" s="1400">
        <f>IF(ISNUMBER(DB421)=FALSE,"",10^(DB421/10))</f>
        <v/>
      </c>
      <c r="DE421" s="1543">
        <f>IF(AND(ISNUMBER(DC421),ISNUMBER(DD421)),IF(DC421/DD421&gt;1,ROUND((DC421)/DD421,3),1),1)</f>
        <v/>
      </c>
      <c r="DF421" s="1670">
        <f>IF(ISNUMBER(CO421),IF(CO421&gt;=CP421*0.90625,"!!!MEASURE other two 1RB modes!!!  To include the results for these two additional RB modes please use any row below free (for example otehr band) and replace the information of each field (tech, band, freq, etc...) with the proper one",""),"")</f>
        <v/>
      </c>
      <c r="DG421" s="1541"/>
      <c r="DH421" s="1541"/>
      <c r="DI421" s="1541"/>
      <c r="DJ421" s="1541"/>
      <c r="DK421" s="1541"/>
      <c r="DL421" s="1541"/>
      <c r="DM421" s="1541"/>
      <c r="DN421" s="1541"/>
      <c r="DO421" s="1541"/>
      <c r="DP421" s="1541"/>
      <c r="DQ421" s="1541"/>
      <c r="DR421" s="1541"/>
    </row>
    <row r="422" ht="12.75" x14ac:dyDescent="0.2">
      <c r="A422" s="1541"/>
      <c r="B422" s="1541"/>
      <c r="C422"/>
      <c r="D422" s="130">
        <f>IF(BX$419="Close to Ear","EN 62209-1","EN 62209-2")</f>
        <v/>
      </c>
      <c r="E422" s="130">
        <f>IF(CG422="Close to Ear","2016","2010/A1:2019")</f>
        <v/>
      </c>
      <c r="F422" s="1488" t="inlineStr">
        <is>
          <t>5.4</t>
        </is>
      </c>
      <c r="G422" s="1497"/>
      <c r="H422" s="120">
        <f>BV422</f>
        <v/>
      </c>
      <c r="I422" s="120">
        <f>BW422</f>
        <v/>
      </c>
      <c r="J422" s="687" t="inlineStr">
        <is>
          <t>5G</t>
        </is>
      </c>
      <c r="K422" s="194" t="inlineStr">
        <is>
          <t>n2</t>
        </is>
      </c>
      <c r="L422" s="115"/>
      <c r="M422" s="120"/>
      <c r="N422" s="119"/>
      <c r="O422" s="131"/>
      <c r="P422" s="6597"/>
      <c r="Q422" s="131"/>
      <c r="R422" s="131"/>
      <c r="S422" s="120"/>
      <c r="T422" s="120">
        <v>376000</v>
      </c>
      <c r="U422" s="120">
        <v>1880</v>
      </c>
      <c r="V422" s="119"/>
      <c r="W422" s="197"/>
      <c r="X422" s="119"/>
      <c r="Y422" s="119"/>
      <c r="Z422" s="119"/>
      <c r="AA422" s="115"/>
      <c r="AB422" s="115"/>
      <c r="AC422" s="689">
        <f>IF(OR(BX$419="Close to Ear",BX$419="Close to Head"),"Head",IF(BX$419="Extremity","Extremity","Body"))</f>
        <v/>
      </c>
      <c r="AD422" s="690">
        <f>CA422</f>
        <v/>
      </c>
      <c r="AE422" s="688">
        <f>CB422</f>
        <v/>
      </c>
      <c r="AF422" s="115"/>
      <c r="AG422" s="808">
        <f>IF(AZ422="","N/A",IF(CQ422="Pass","P","F"))</f>
        <v/>
      </c>
      <c r="AH422" s="129"/>
      <c r="AI422" s="129"/>
      <c r="AJ422" s="129"/>
      <c r="AK422" s="119"/>
      <c r="AL422" s="115"/>
      <c r="AM422" s="119"/>
      <c r="AN422" s="119"/>
      <c r="AO422" s="692"/>
      <c r="AP422" s="692"/>
      <c r="AQ422" s="692"/>
      <c r="AR422" s="692"/>
      <c r="AS422" s="692"/>
      <c r="AT422" s="691">
        <f>CE422</f>
        <v/>
      </c>
      <c r="AU422" s="691">
        <f>CF422</f>
        <v/>
      </c>
      <c r="AV422" s="813"/>
      <c r="AW422" s="813"/>
      <c r="AX422" s="197">
        <f>CZ422</f>
        <v/>
      </c>
      <c r="AY422" s="197">
        <f>DE422</f>
        <v/>
      </c>
      <c r="AZ422" s="3379">
        <f>CO422</f>
        <v/>
      </c>
      <c r="BA422" s="3380"/>
      <c r="BB422" s="197">
        <f>CP422</f>
        <v/>
      </c>
      <c r="BC422" s="813"/>
      <c r="BD422" s="197">
        <f>CR422</f>
        <v/>
      </c>
      <c r="BE422" s="121">
        <f>CS422</f>
        <v/>
      </c>
      <c r="BF422" s="122">
        <f>CT422*60</f>
        <v/>
      </c>
      <c r="BG422" s="121">
        <f>BE422</f>
        <v/>
      </c>
      <c r="BH422" s="122">
        <f>CU422*60</f>
        <v/>
      </c>
      <c r="BI422" s="122">
        <f>CV422</f>
        <v/>
      </c>
      <c r="BJ422" s="117"/>
      <c r="BK422" s="812">
        <f>Overview!$E$7</f>
        <v/>
      </c>
      <c r="BL422" s="117"/>
      <c r="BM422" s="836">
        <f>CW422</f>
        <v/>
      </c>
      <c r="BN422" s="812">
        <f>Overview!$P$153</f>
        <v/>
      </c>
      <c r="BO422" s="117"/>
      <c r="BP422" s="117"/>
      <c r="BQ422" s="115"/>
      <c r="BR422" s="1478"/>
      <c r="BS422" s="1548"/>
      <c r="BT422" s="2180" t="inlineStr">
        <is>
          <t>5G</t>
        </is>
      </c>
      <c r="BU422" s="2181" t="inlineStr">
        <is>
          <t>n2</t>
        </is>
      </c>
      <c r="BV422" s="498">
        <f>Overview!$H$28</f>
        <v/>
      </c>
      <c r="BW422" s="2010"/>
      <c r="BX422" s="2181"/>
      <c r="BY422" s="953"/>
      <c r="BZ422" s="1721"/>
      <c r="CA422" s="2182" t="inlineStr">
        <is>
          <t>Right Tilt</t>
        </is>
      </c>
      <c r="CB422" s="200">
        <v>0</v>
      </c>
      <c r="CC422" s="1709">
        <f>IF(COUNT('Conducted 5G'!$AH$3:$AH$20)=0,376000,INDEX('Conducted 5G'!$T$3:$T$20,MATCH(MAX('Conducted 5G'!$AH$3:$AH$20),'Conducted 5G'!$AH$3:$AH$20,0)))</f>
        <v>376000</v>
      </c>
      <c r="CD422" s="1708">
        <f>IF(COUNT('Conducted 5G'!$AH$3:$AH$20)=0,1880,INDEX('Conducted 5G'!$U$3:$U$20,MATCH(MAX('Conducted 5G'!$AH$3:$AH$20),'Conducted 5G'!$AH$3:$AH$20,0)))</f>
        <v>1880</v>
      </c>
      <c r="CE422" s="1523"/>
      <c r="CF422" s="1523"/>
      <c r="CG422" s="387" t="str">
        <f>IF(OR($BY$419="",$BY$419=""),"",$BY$419)</f>
        <v/>
      </c>
      <c r="CH422" s="387">
        <f>BZ422</f>
        <v/>
      </c>
      <c r="CI422" s="387">
        <f>CA422</f>
        <v/>
      </c>
      <c r="CJ422" s="1527"/>
      <c r="CK422" s="2042"/>
      <c r="CL422" s="206">
        <f>IF(CF422=""," ",IF(ABS(CE422-CF422)&lt;=0.125,"Valid","Not valid"))</f>
        <v/>
      </c>
      <c r="CM422" s="207">
        <f> IF(CE422="","",IF(AND(CE422&lt;&gt;"",CF422=""),IF(CE422&gt;=1,"Medir+Sig Max","No"),IF(CF422&lt;&gt;"",IF(CF422&gt;=1,"Medir+Sig Max","No"),"")))</f>
        <v/>
      </c>
      <c r="CN422" s="1787"/>
      <c r="CO422" s="220">
        <f>IF(CK422="",IF(AND(CE422="",CF422=""),"",IF(CF422="",IF(DE422&gt;1,ROUND(DE422*CE422,3),CE422),IF(DE422&gt;1,ROUND(DE422*CF422,3),CF422))),IF(AND(CE422="",CF422=""),"",IF(CF422="",IF(DE422&gt;1,ROUND(DE422*CE422*(1/(CK422)),3),CE422*(1/(CK422))),IF(DE422&gt;1,ROUND(DE422*CF422*(1/(CK422)),3),CF422*(1/(CK422))))))</f>
        <v/>
      </c>
      <c r="CP422" s="2043">
        <f>IF(COUNTIF(Overview!K12:K14,TRUE)&gt;0,2,IF(COUNTIF(Overview!L12:L14,TRUE)&gt;0,4,0))</f>
        <v/>
      </c>
      <c r="CQ422" s="1472">
        <f>IF(CO422="","",IF(CO422&gt;CP422,"Fail","Pass"))</f>
        <v/>
      </c>
      <c r="CR422" s="1481"/>
      <c r="CS422" s="1565">
        <f>MyTimestamp(CO422)</f>
        <v/>
      </c>
      <c r="CT422" s="1531">
        <f>IF(CE422="",0,15)+IF(CF422="",0,15)</f>
        <v/>
      </c>
      <c r="CU422" s="1532">
        <f>IF(CT422=0,0,2)</f>
        <v/>
      </c>
      <c r="CV422" s="859"/>
      <c r="CW422" s="859"/>
      <c r="CX422" s="2038"/>
      <c r="CY422" s="2044"/>
      <c r="CZ422" s="1543">
        <f>10^(CJ422/20)*100-100</f>
        <v/>
      </c>
      <c r="DA422" s="1352"/>
      <c r="DB422" s="598"/>
      <c r="DC422" s="803">
        <f>IF(DA422="","",10^(DA422/10))</f>
        <v/>
      </c>
      <c r="DD422" s="1400">
        <f>IF(ISNUMBER(DB422)=FALSE,"",10^(DB422/10))</f>
        <v/>
      </c>
      <c r="DE422" s="1543">
        <f>IF(AND(ISNUMBER(DC422),ISNUMBER(DD422)),IF(DC422/DD422&gt;1,ROUND((DC422)/DD422,3),1),1)</f>
        <v/>
      </c>
      <c r="DF422" s="1670">
        <f>IF(ISNUMBER(CO422),IF(CO422&gt;=CP422*0.90625,"!!!MEASURE other two 1RB modes!!!  To include the results for these two additional RB modes please use any row below free (for example otehr band) and replace the information of each field (tech, band, freq, etc...) with the proper one",""),"")</f>
        <v/>
      </c>
      <c r="DG422" s="1541"/>
      <c r="DH422" s="1541"/>
      <c r="DI422" s="1541"/>
      <c r="DJ422" s="1541"/>
      <c r="DK422" s="1541"/>
      <c r="DL422" s="1541"/>
      <c r="DM422" s="1541"/>
      <c r="DN422" s="1541"/>
      <c r="DO422" s="1541"/>
      <c r="DP422" s="1541"/>
      <c r="DQ422" s="1541"/>
      <c r="DR422" s="1541"/>
    </row>
    <row r="423" ht="12.75" x14ac:dyDescent="0.2">
      <c r="A423" s="1541"/>
      <c r="B423" s="1541"/>
      <c r="C423"/>
      <c r="D423" s="130">
        <f>IF(BX$419="Close to Ear","EN 62209-1","EN 62209-2")</f>
        <v/>
      </c>
      <c r="E423" s="130">
        <f>IF(CG423="Close to Ear","2016","2010/A1:2019")</f>
        <v/>
      </c>
      <c r="F423" s="1488" t="inlineStr">
        <is>
          <t>5.4</t>
        </is>
      </c>
      <c r="G423" s="1497"/>
      <c r="H423" s="120">
        <f>BV423</f>
        <v/>
      </c>
      <c r="I423" s="120">
        <f>BW423</f>
        <v/>
      </c>
      <c r="J423" s="687" t="inlineStr">
        <is>
          <t>5G</t>
        </is>
      </c>
      <c r="K423" s="194" t="inlineStr">
        <is>
          <t>n2</t>
        </is>
      </c>
      <c r="L423" s="115"/>
      <c r="M423" s="120"/>
      <c r="N423" s="119"/>
      <c r="O423" s="131"/>
      <c r="P423" s="6597"/>
      <c r="Q423" s="131"/>
      <c r="R423" s="131"/>
      <c r="S423" s="120"/>
      <c r="T423" s="120">
        <v>376000</v>
      </c>
      <c r="U423" s="120">
        <v>1880</v>
      </c>
      <c r="V423" s="119"/>
      <c r="W423" s="197"/>
      <c r="X423" s="119"/>
      <c r="Y423" s="119"/>
      <c r="Z423" s="119"/>
      <c r="AA423" s="115"/>
      <c r="AB423" s="115"/>
      <c r="AC423" s="689">
        <f>IF(OR(BX$419="Close to Ear",BX$419="Close to Head"),"Head",IF(BX$419="Extremity","Extremity","Body"))</f>
        <v/>
      </c>
      <c r="AD423" s="690">
        <f>CA423</f>
        <v/>
      </c>
      <c r="AE423" s="688">
        <f>CB423</f>
        <v/>
      </c>
      <c r="AF423" s="115"/>
      <c r="AG423" s="808">
        <f>IF(AZ423="","N/A",IF(CQ423="Pass","P","F"))</f>
        <v/>
      </c>
      <c r="AH423" s="129"/>
      <c r="AI423" s="129"/>
      <c r="AJ423" s="129"/>
      <c r="AK423" s="119"/>
      <c r="AL423" s="115"/>
      <c r="AM423" s="119"/>
      <c r="AN423" s="119"/>
      <c r="AO423" s="692"/>
      <c r="AP423" s="692"/>
      <c r="AQ423" s="692"/>
      <c r="AR423" s="692"/>
      <c r="AS423" s="692"/>
      <c r="AT423" s="691">
        <f>CE423</f>
        <v/>
      </c>
      <c r="AU423" s="691">
        <f>CF423</f>
        <v/>
      </c>
      <c r="AV423" s="813"/>
      <c r="AW423" s="813"/>
      <c r="AX423" s="197">
        <f>CZ423</f>
        <v/>
      </c>
      <c r="AY423" s="197">
        <f>DE423</f>
        <v/>
      </c>
      <c r="AZ423" s="3379">
        <f>CO423</f>
        <v/>
      </c>
      <c r="BA423" s="3380"/>
      <c r="BB423" s="197">
        <f>CP423</f>
        <v/>
      </c>
      <c r="BC423" s="813"/>
      <c r="BD423" s="197">
        <f>CR423</f>
        <v/>
      </c>
      <c r="BE423" s="121">
        <f>CS423</f>
        <v/>
      </c>
      <c r="BF423" s="122">
        <f>CT423*60</f>
        <v/>
      </c>
      <c r="BG423" s="121">
        <f>BE423</f>
        <v/>
      </c>
      <c r="BH423" s="122">
        <f>CU423*60</f>
        <v/>
      </c>
      <c r="BI423" s="122">
        <f>CV423</f>
        <v/>
      </c>
      <c r="BJ423" s="117"/>
      <c r="BK423" s="812">
        <f>Overview!$E$7</f>
        <v/>
      </c>
      <c r="BL423" s="117"/>
      <c r="BM423" s="836">
        <f>CW423</f>
        <v/>
      </c>
      <c r="BN423" s="812">
        <f>Overview!$P$153</f>
        <v/>
      </c>
      <c r="BO423" s="117"/>
      <c r="BP423" s="117"/>
      <c r="BQ423" s="115"/>
      <c r="BR423" s="1478"/>
      <c r="BS423" s="1548"/>
      <c r="BT423" s="2180" t="inlineStr">
        <is>
          <t>5G</t>
        </is>
      </c>
      <c r="BU423" s="2181" t="inlineStr">
        <is>
          <t>n2</t>
        </is>
      </c>
      <c r="BV423" s="498">
        <f>Overview!$H$28</f>
        <v/>
      </c>
      <c r="BW423" s="2010"/>
      <c r="BX423" s="2181"/>
      <c r="BY423" s="500"/>
      <c r="BZ423" s="1721"/>
      <c r="CA423" s="499" t="str">
        <f>IF(COUNT(CF419:CF422)=0,IF(COUNT(CE419:CE422)=0,"TBD",VLOOKUP(MAX(CE419:CE422),CE419:CI422,5,FALSE)),VLOOKUP(MAX(CF419:CF422),CF419:CI422,4,FALSE))</f>
        <v>TBD</v>
      </c>
      <c r="CB423" s="200">
        <v>0</v>
      </c>
      <c r="CC423" s="1709">
        <f>IF(COUNT('Conducted 5G'!$AH$3:$AH$20)=0,376000,INDEX('Conducted 5G'!$T$3:$T$20,MATCH(MAX('Conducted 5G'!$AH$3:$AH$20),'Conducted 5G'!$AH$3:$AH$20,0)))</f>
        <v>376000</v>
      </c>
      <c r="CD423" s="1709">
        <f>IF(COUNT('Conducted 5G'!$AH$3:$AH$20)=0,1880,INDEX('Conducted 5G'!$U$3:$U$20,MATCH(MAX('Conducted 5G'!$AH$3:$AH$20),'Conducted 5G'!$AH$3:$AH$20,0)))</f>
        <v>1880</v>
      </c>
      <c r="CE423" s="1523"/>
      <c r="CF423" s="1523"/>
      <c r="CG423" s="387" t="str">
        <f>IF(OR($BY$419="",$BY$419=""),"",$BY$419)</f>
        <v/>
      </c>
      <c r="CH423" s="387">
        <f>BZ423</f>
        <v/>
      </c>
      <c r="CI423" s="387">
        <f>CA423</f>
        <v/>
      </c>
      <c r="CJ423" s="1527"/>
      <c r="CK423" s="2042"/>
      <c r="CL423" s="206">
        <f>IF(CF423=""," ",IF(ABS(CE423-CF423)&lt;=0.125,"Valid","Not valid"))</f>
        <v/>
      </c>
      <c r="CM423" s="207">
        <f> IF(CE423="","",IF(AND(CE423&lt;&gt;"",CF423=""),IF(CE423&gt;=1,"Medir+Sig Max","No"),IF(CF423&lt;&gt;"",IF(CF423&gt;=1,"Medir+Sig Max","No"),"")))</f>
        <v/>
      </c>
      <c r="CN423" s="1787"/>
      <c r="CO423" s="220">
        <f>IF(CK423="",IF(AND(CE423="",CF423=""),"",IF(CF423="",IF(DE423&gt;1,ROUND(DE423*CE423,3),CE423),IF(DE423&gt;1,ROUND(DE423*CF423,3),CF423))),IF(AND(CE423="",CF423=""),"",IF(CF423="",IF(DE423&gt;1,ROUND(DE423*CE423*(1/(CK423)),3),CE423*(1/(CK423))),IF(DE423&gt;1,ROUND(DE423*CF423*(1/(CK423)),3),CF423*(1/(CK423))))))</f>
        <v/>
      </c>
      <c r="CP423" s="2043">
        <f>IF(COUNTIF(Overview!K12:K14,TRUE)&gt;0,2,IF(COUNTIF(Overview!L12:L14,TRUE)&gt;0,4,0))</f>
        <v/>
      </c>
      <c r="CQ423" s="1472">
        <f>IF(CO423="","",IF(CO423&gt;CP423,"Fail","Pass"))</f>
        <v/>
      </c>
      <c r="CR423" s="1481"/>
      <c r="CS423" s="1565">
        <f>MyTimestamp(CO423)</f>
        <v/>
      </c>
      <c r="CT423" s="1531">
        <f>IF(CE423="",0,15)+IF(CF423="",0,15)</f>
        <v/>
      </c>
      <c r="CU423" s="1532">
        <f>IF(CT423=0,0,2)</f>
        <v/>
      </c>
      <c r="CV423" s="859"/>
      <c r="CW423" s="859"/>
      <c r="CX423" s="2038"/>
      <c r="CY423" s="2044"/>
      <c r="CZ423" s="1543">
        <f>10^(CJ423/20)*100-100</f>
        <v/>
      </c>
      <c r="DA423" s="1352"/>
      <c r="DB423" s="598"/>
      <c r="DC423" s="803">
        <f>IF(DA423="","",10^(DA423/10))</f>
        <v/>
      </c>
      <c r="DD423" s="1400">
        <f>IF(ISNUMBER(DB423)=FALSE,"",10^(DB423/10))</f>
        <v/>
      </c>
      <c r="DE423" s="1543">
        <f>IF(AND(ISNUMBER(DC423),ISNUMBER(DD423)),IF(DC423/DD423&gt;1,ROUND((DC423)/DD423,3),1),1)</f>
        <v/>
      </c>
      <c r="DF423" s="1670">
        <f>IF(ISNUMBER(CO423),IF(CO423&gt;=CP423*0.90625,"!!!MEASURE other two 1RB modes!!!  To include the results for these two additional RB modes please use any row below free (for example otehr band) and replace the information of each field (tech, band, freq, etc...) with the proper one",""),"")</f>
        <v/>
      </c>
      <c r="DG423" s="1541"/>
      <c r="DH423" s="1541"/>
      <c r="DI423" s="1541"/>
      <c r="DJ423" s="1541"/>
      <c r="DK423" s="1541"/>
      <c r="DL423" s="1541"/>
      <c r="DM423" s="1541"/>
      <c r="DN423" s="1541"/>
      <c r="DO423" s="1541"/>
      <c r="DP423" s="1541"/>
      <c r="DQ423" s="1541"/>
      <c r="DR423" s="1541"/>
    </row>
    <row r="424" ht="12.75" x14ac:dyDescent="0.2">
      <c r="A424" s="1541"/>
      <c r="B424" s="1541"/>
      <c r="C424"/>
      <c r="D424" s="130">
        <f>IF(BX$419="Close to Ear","EN 62209-1","EN 62209-2")</f>
        <v/>
      </c>
      <c r="E424" s="130">
        <f>IF(CG424="Close to Ear","2016","2010/A1:2019")</f>
        <v/>
      </c>
      <c r="F424" s="1488" t="inlineStr">
        <is>
          <t>5.4</t>
        </is>
      </c>
      <c r="G424" s="1497"/>
      <c r="H424" s="120">
        <f>BV424</f>
        <v/>
      </c>
      <c r="I424" s="120">
        <f>BW424</f>
        <v/>
      </c>
      <c r="J424" s="687" t="inlineStr">
        <is>
          <t>5G</t>
        </is>
      </c>
      <c r="K424" s="194" t="inlineStr">
        <is>
          <t>n2</t>
        </is>
      </c>
      <c r="L424" s="115"/>
      <c r="M424" s="120"/>
      <c r="N424" s="119"/>
      <c r="O424" s="131"/>
      <c r="P424" s="6597"/>
      <c r="Q424" s="131"/>
      <c r="R424" s="131"/>
      <c r="S424" s="120"/>
      <c r="T424" s="120">
        <v>376000</v>
      </c>
      <c r="U424" s="120">
        <v>1880</v>
      </c>
      <c r="V424" s="119"/>
      <c r="W424" s="197"/>
      <c r="X424" s="119"/>
      <c r="Y424" s="119"/>
      <c r="Z424" s="119"/>
      <c r="AA424" s="115"/>
      <c r="AB424" s="115"/>
      <c r="AC424" s="689">
        <f>IF(OR(BX$419="Close to Ear",BX$419="Close to Head"),"Head",IF(BX$419="Extremity","Extremity","Body"))</f>
        <v/>
      </c>
      <c r="AD424" s="690">
        <f>CA424</f>
        <v/>
      </c>
      <c r="AE424" s="688">
        <f>CB424</f>
        <v/>
      </c>
      <c r="AF424" s="115"/>
      <c r="AG424" s="808">
        <f>IF(AZ424="","N/A",IF(CQ424="Pass","P","F"))</f>
        <v/>
      </c>
      <c r="AH424" s="129"/>
      <c r="AI424" s="129"/>
      <c r="AJ424" s="129"/>
      <c r="AK424" s="119"/>
      <c r="AL424" s="115"/>
      <c r="AM424" s="119"/>
      <c r="AN424" s="119"/>
      <c r="AO424" s="692"/>
      <c r="AP424" s="692"/>
      <c r="AQ424" s="692"/>
      <c r="AR424" s="692"/>
      <c r="AS424" s="692"/>
      <c r="AT424" s="691">
        <f>CE424</f>
        <v/>
      </c>
      <c r="AU424" s="691">
        <f>CF424</f>
        <v/>
      </c>
      <c r="AV424" s="813"/>
      <c r="AW424" s="813"/>
      <c r="AX424" s="197">
        <f>CZ424</f>
        <v/>
      </c>
      <c r="AY424" s="197">
        <f>DE424</f>
        <v/>
      </c>
      <c r="AZ424" s="3379">
        <f>CO424</f>
        <v/>
      </c>
      <c r="BA424" s="3380"/>
      <c r="BB424" s="197">
        <f>CP424</f>
        <v/>
      </c>
      <c r="BC424" s="813"/>
      <c r="BD424" s="197">
        <f>CR424</f>
        <v/>
      </c>
      <c r="BE424" s="121">
        <f>CS424</f>
        <v/>
      </c>
      <c r="BF424" s="122">
        <f>CT424*60</f>
        <v/>
      </c>
      <c r="BG424" s="121">
        <f>BE424</f>
        <v/>
      </c>
      <c r="BH424" s="122">
        <f>CU424*60</f>
        <v/>
      </c>
      <c r="BI424" s="122">
        <f>CV424</f>
        <v/>
      </c>
      <c r="BJ424" s="117"/>
      <c r="BK424" s="812">
        <f>Overview!$E$7</f>
        <v/>
      </c>
      <c r="BL424" s="117"/>
      <c r="BM424" s="836">
        <f>CW424</f>
        <v/>
      </c>
      <c r="BN424" s="812">
        <f>Overview!$P$153</f>
        <v/>
      </c>
      <c r="BO424" s="117"/>
      <c r="BP424" s="117"/>
      <c r="BQ424" s="115"/>
      <c r="BR424" s="1478"/>
      <c r="BS424" s="1548"/>
      <c r="BT424" s="2183" t="inlineStr">
        <is>
          <t>5G</t>
        </is>
      </c>
      <c r="BU424" s="2184" t="inlineStr">
        <is>
          <t>n2</t>
        </is>
      </c>
      <c r="BV424" s="501">
        <f>Overview!$H$28</f>
        <v/>
      </c>
      <c r="BW424" s="2010"/>
      <c r="BX424" s="2184"/>
      <c r="BY424" s="954"/>
      <c r="BZ424" s="1721"/>
      <c r="CA424" s="502" t="str">
        <f>CA423</f>
        <v>TBD</v>
      </c>
      <c r="CB424" s="201">
        <v>0</v>
      </c>
      <c r="CC424" s="1710">
        <f>IF(COUNT('Conducted 5G'!$AH$3:$AH$20)=0,376000,INDEX('Conducted 5G'!$T$3:$T$20,MATCH(MAX('Conducted 5G'!$AH$3:$AH$20),'Conducted 5G'!$AH$3:$AH$20,0)))</f>
        <v>376000</v>
      </c>
      <c r="CD424" s="1710">
        <f>IF(COUNT('Conducted 5G'!$AH$3:$AH$20)=0,1880,INDEX('Conducted 5G'!$U$3:$U$20,MATCH(MAX('Conducted 5G'!$AH$3:$AH$20),'Conducted 5G'!$AH$3:$AH$20,0)))</f>
        <v>1880</v>
      </c>
      <c r="CE424" s="1523"/>
      <c r="CF424" s="1523"/>
      <c r="CG424" s="387" t="str">
        <f>IF(OR($BY$419="",$BY$419=""),"",$BY$419)</f>
        <v/>
      </c>
      <c r="CH424" s="387">
        <f>BZ424</f>
        <v/>
      </c>
      <c r="CI424" s="387">
        <f>CA424</f>
        <v/>
      </c>
      <c r="CJ424" s="1527"/>
      <c r="CK424" s="2042"/>
      <c r="CL424" s="206">
        <f>IF(CF424=""," ",IF(ABS(CE424-CF424)&lt;=0.125,"Valid","Not valid"))</f>
        <v/>
      </c>
      <c r="CM424" s="207">
        <f> IF(CE424="","",IF(AND(CE424&lt;&gt;"",CF424=""),IF(CE424&gt;=1,"Medir+Sig Max","No"),IF(CF424&lt;&gt;"",IF(CF424&gt;=1,"Medir+Sig Max","No"),"")))</f>
        <v/>
      </c>
      <c r="CN424" s="1787"/>
      <c r="CO424" s="220">
        <f>IF(CK424="",IF(AND(CE424="",CF424=""),"",IF(CF424="",IF(DE424&gt;1,ROUND(DE424*CE424,3),CE424),IF(DE424&gt;1,ROUND(DE424*CF424,3),CF424))),IF(AND(CE424="",CF424=""),"",IF(CF424="",IF(DE424&gt;1,ROUND(DE424*CE424*(1/(CK424)),3),CE424*(1/(CK424))),IF(DE424&gt;1,ROUND(DE424*CF424*(1/(CK424)),3),CF424*(1/(CK424))))))</f>
        <v/>
      </c>
      <c r="CP424" s="2043">
        <f>IF(COUNTIF(Overview!K12:K14,TRUE)&gt;0,2,IF(COUNTIF(Overview!L12:L14,TRUE)&gt;0,4,0))</f>
        <v/>
      </c>
      <c r="CQ424" s="1472">
        <f>IF(CO424="","",IF(CO424&gt;CP424,"Fail","Pass"))</f>
        <v/>
      </c>
      <c r="CR424" s="1481"/>
      <c r="CS424" s="1565">
        <f>MyTimestamp(CO424)</f>
        <v/>
      </c>
      <c r="CT424" s="1531">
        <f>IF(CE424="",0,15)+IF(CF424="",0,15)</f>
        <v/>
      </c>
      <c r="CU424" s="1532">
        <f>IF(CT424=0,0,2)</f>
        <v/>
      </c>
      <c r="CV424" s="859"/>
      <c r="CW424" s="859"/>
      <c r="CX424" s="2038"/>
      <c r="CY424" s="2044"/>
      <c r="CZ424" s="1543">
        <f>10^(CJ424/20)*100-100</f>
        <v/>
      </c>
      <c r="DA424" s="1352"/>
      <c r="DB424" s="598"/>
      <c r="DC424" s="803">
        <f>IF(DA424="","",10^(DA424/10))</f>
        <v/>
      </c>
      <c r="DD424" s="1400">
        <f>IF(ISNUMBER(DB424)=FALSE,"",10^(DB424/10))</f>
        <v/>
      </c>
      <c r="DE424" s="1543">
        <f>IF(AND(ISNUMBER(DC424),ISNUMBER(DD424)),IF(DC424/DD424&gt;1,ROUND((DC424)/DD424,3),1),1)</f>
        <v/>
      </c>
      <c r="DF424" s="1670">
        <f>IF(ISNUMBER(CO424),IF(CO424&gt;=CP424*0.90625,"!!!MEASURE other two 1RB modes!!!  To include the results for these two additional RB modes please use any row below free (for example otehr band) and replace the information of each field (tech, band, freq, etc...) with the proper one",""),"")</f>
        <v/>
      </c>
      <c r="DG424" s="1541"/>
      <c r="DH424" s="1541"/>
      <c r="DI424" s="1541"/>
      <c r="DJ424" s="1541"/>
      <c r="DK424" s="1541"/>
      <c r="DL424" s="1541"/>
      <c r="DM424" s="1541"/>
      <c r="DN424" s="1541"/>
      <c r="DO424" s="1541"/>
      <c r="DP424" s="1541"/>
      <c r="DQ424" s="1541"/>
      <c r="DR424" s="1541"/>
    </row>
    <row r="425" ht="12.75" x14ac:dyDescent="0.2">
      <c r="A425" s="1541"/>
      <c r="B425" s="1541"/>
      <c r="C425"/>
      <c r="D425" s="130">
        <f>IF(BX$419="Close to Ear","EN 62209-1","EN 62209-2")</f>
        <v/>
      </c>
      <c r="E425" s="130">
        <f>IF(CG425="Close to Ear","2016","2010/A1:2019")</f>
        <v/>
      </c>
      <c r="F425" s="1488" t="inlineStr">
        <is>
          <t>5.4</t>
        </is>
      </c>
      <c r="G425" s="1497"/>
      <c r="H425" s="120">
        <f>BV425</f>
        <v/>
      </c>
      <c r="I425" s="120">
        <f>BW425</f>
        <v/>
      </c>
      <c r="J425" s="687" t="inlineStr">
        <is>
          <t>5G</t>
        </is>
      </c>
      <c r="K425" s="194" t="inlineStr">
        <is>
          <t>n2</t>
        </is>
      </c>
      <c r="L425" s="115"/>
      <c r="M425" s="120"/>
      <c r="N425" s="119"/>
      <c r="O425" s="131"/>
      <c r="P425" s="6597"/>
      <c r="Q425" s="131"/>
      <c r="R425" s="131"/>
      <c r="S425" s="120"/>
      <c r="T425" s="120">
        <v>376000</v>
      </c>
      <c r="U425" s="120">
        <v>1880</v>
      </c>
      <c r="V425" s="119"/>
      <c r="W425" s="197"/>
      <c r="X425" s="119"/>
      <c r="Y425" s="119"/>
      <c r="Z425" s="119"/>
      <c r="AA425" s="115"/>
      <c r="AB425" s="115"/>
      <c r="AC425" s="689">
        <f>IF(OR(BX$419="Close to Ear",BX$419="Close to Head"),"Head",IF(BX$419="Extremity","Extremity","Body"))</f>
        <v/>
      </c>
      <c r="AD425" s="690">
        <f>CA425</f>
        <v/>
      </c>
      <c r="AE425" s="688">
        <f>CB425</f>
        <v/>
      </c>
      <c r="AF425" s="115"/>
      <c r="AG425" s="808">
        <f>IF(AZ425="","N/A",IF(CQ425="Pass","P","F"))</f>
        <v/>
      </c>
      <c r="AH425" s="129"/>
      <c r="AI425" s="129"/>
      <c r="AJ425" s="129"/>
      <c r="AK425" s="119"/>
      <c r="AL425" s="115"/>
      <c r="AM425" s="119"/>
      <c r="AN425" s="119"/>
      <c r="AO425" s="692"/>
      <c r="AP425" s="692"/>
      <c r="AQ425" s="692"/>
      <c r="AR425" s="692"/>
      <c r="AS425" s="692"/>
      <c r="AT425" s="691">
        <f>CE425</f>
        <v/>
      </c>
      <c r="AU425" s="691">
        <f>CF425</f>
        <v/>
      </c>
      <c r="AV425" s="813"/>
      <c r="AW425" s="813"/>
      <c r="AX425" s="197">
        <f>CZ425</f>
        <v/>
      </c>
      <c r="AY425" s="197">
        <f>DE425</f>
        <v/>
      </c>
      <c r="AZ425" s="3379">
        <f>CO425</f>
        <v/>
      </c>
      <c r="BA425" s="3380"/>
      <c r="BB425" s="197">
        <f>CP425</f>
        <v/>
      </c>
      <c r="BC425" s="813"/>
      <c r="BD425" s="197">
        <f>CR425</f>
        <v/>
      </c>
      <c r="BE425" s="121">
        <f>CS425</f>
        <v/>
      </c>
      <c r="BF425" s="122">
        <f>CT425*60</f>
        <v/>
      </c>
      <c r="BG425" s="121">
        <f>BE425</f>
        <v/>
      </c>
      <c r="BH425" s="122">
        <f>CU425*60</f>
        <v/>
      </c>
      <c r="BI425" s="122">
        <f>CV425</f>
        <v/>
      </c>
      <c r="BJ425" s="117"/>
      <c r="BK425" s="812">
        <f>Overview!$E$7</f>
        <v/>
      </c>
      <c r="BL425" s="117"/>
      <c r="BM425" s="836">
        <f>CW425</f>
        <v/>
      </c>
      <c r="BN425" s="812">
        <f>Overview!$P$153</f>
        <v/>
      </c>
      <c r="BO425" s="117"/>
      <c r="BP425" s="117"/>
      <c r="BQ425" s="115"/>
      <c r="BR425" s="1478"/>
      <c r="BS425" s="1548"/>
      <c r="BT425" s="2180" t="inlineStr">
        <is>
          <t>5G</t>
        </is>
      </c>
      <c r="BU425" s="2181" t="inlineStr">
        <is>
          <t>n2</t>
        </is>
      </c>
      <c r="BV425" s="498">
        <f>Overview!$H$28</f>
        <v/>
      </c>
      <c r="BW425" s="2010"/>
      <c r="BX425" s="2181"/>
      <c r="BY425" s="955"/>
      <c r="BZ425" s="1722"/>
      <c r="CA425" s="503" t="str">
        <f>CA424</f>
        <v>TBD</v>
      </c>
      <c r="CB425" s="202">
        <v>0</v>
      </c>
      <c r="CC425" s="1711">
        <f>IF(COUNT('Conducted 5G'!$AH$3:$AH$20)=0,376000,INDEX('Conducted 5G'!$T$3:$T$20,MATCH(MAX('Conducted 5G'!$AH$3:$AH$20),'Conducted 5G'!$AH$3:$AH$20,0)))</f>
        <v>376000</v>
      </c>
      <c r="CD425" s="1711">
        <f>IF(COUNT('Conducted 5G'!$AH$3:$AH$20)=0,1880,INDEX('Conducted 5G'!$U$3:$U$20,MATCH(MAX('Conducted 5G'!$AH$3:$AH$20),'Conducted 5G'!$AH$3:$AH$20,0)))</f>
        <v>1880</v>
      </c>
      <c r="CE425" s="1523"/>
      <c r="CF425" s="1523"/>
      <c r="CG425" s="387" t="str">
        <f>IF(OR($BY$419="",$BY$419=""),"",$BY$419)</f>
        <v/>
      </c>
      <c r="CH425" s="387">
        <f>BZ425</f>
        <v/>
      </c>
      <c r="CI425" s="387">
        <f>CA425</f>
        <v/>
      </c>
      <c r="CJ425" s="1527"/>
      <c r="CK425" s="2042"/>
      <c r="CL425" s="206">
        <f>IF(CF425=""," ",IF(ABS(CE425-CF425)&lt;=0.125,"Valid","Not valid"))</f>
        <v/>
      </c>
      <c r="CM425" s="207">
        <f> IF(CE425="","",IF(AND(CE425&lt;&gt;"",CF425=""),IF(CE425&gt;=1,"Medir+Sig Max","No"),IF(CF425&lt;&gt;"",IF(CF425&gt;=1,"Medir+Sig Max","No"),"")))</f>
        <v/>
      </c>
      <c r="CN425" s="1787"/>
      <c r="CO425" s="220">
        <f>IF(CK425="",IF(AND(CE425="",CF425=""),"",IF(CF425="",IF(DE425&gt;1,ROUND(DE425*CE425,3),CE425),IF(DE425&gt;1,ROUND(DE425*CF425,3),CF425))),IF(AND(CE425="",CF425=""),"",IF(CF425="",IF(DE425&gt;1,ROUND(DE425*CE425*(1/(CK425)),3),CE425*(1/(CK425))),IF(DE425&gt;1,ROUND(DE425*CF425*(1/(CK425)),3),CF425*(1/(CK425))))))</f>
        <v/>
      </c>
      <c r="CP425" s="2043">
        <f>IF(COUNTIF(Overview!K12:K14,TRUE)&gt;0,2,IF(COUNTIF(Overview!L12:L14,TRUE)&gt;0,4,0))</f>
        <v/>
      </c>
      <c r="CQ425" s="1472">
        <f>IF(CO425="","",IF(CO425&gt;CP425,"Fail","Pass"))</f>
        <v/>
      </c>
      <c r="CR425" s="1481"/>
      <c r="CS425" s="1565">
        <f>MyTimestamp(CO425)</f>
        <v/>
      </c>
      <c r="CT425" s="1531">
        <f>IF(CE425="",0,15)+IF(CF425="",0,15)</f>
        <v/>
      </c>
      <c r="CU425" s="1532">
        <f>IF(CT425=0,0,2)</f>
        <v/>
      </c>
      <c r="CV425" s="859"/>
      <c r="CW425" s="859"/>
      <c r="CX425" s="2038"/>
      <c r="CY425" s="2044"/>
      <c r="CZ425" s="1543">
        <f>10^(CJ425/20)*100-100</f>
        <v/>
      </c>
      <c r="DA425" s="1352"/>
      <c r="DB425" s="598"/>
      <c r="DC425" s="803">
        <f>IF(DA425="","",10^(DA425/10))</f>
        <v/>
      </c>
      <c r="DD425" s="1400">
        <f>IF(ISNUMBER(DB425)=FALSE,"",10^(DB425/10))</f>
        <v/>
      </c>
      <c r="DE425" s="1543">
        <f>IF(AND(ISNUMBER(DC425),ISNUMBER(DD425)),IF(DC425/DD425&gt;1,ROUND((DC425)/DD425,3),1),1)</f>
        <v/>
      </c>
      <c r="DF425" s="1670">
        <f>IF(ISNUMBER(CO425),IF(CO425&gt;=CP425*0.90625,"!!!MEASURE other two 1RB modes!!!  To include the results for these two additional RB modes please use any row below free (for example otehr band) and replace the information of each field (tech, band, freq, etc...) with the proper one",""),"")</f>
        <v/>
      </c>
      <c r="DG425" s="1541"/>
      <c r="DH425" s="1541"/>
      <c r="DI425" s="1541"/>
      <c r="DJ425" s="1541"/>
      <c r="DK425" s="1541"/>
      <c r="DL425" s="1541"/>
      <c r="DM425" s="1541"/>
      <c r="DN425" s="1541"/>
      <c r="DO425" s="1541"/>
      <c r="DP425" s="1541"/>
      <c r="DQ425" s="1541"/>
      <c r="DR425" s="1541"/>
    </row>
    <row r="426" ht="12.75" x14ac:dyDescent="0.2">
      <c r="A426" s="1541"/>
      <c r="B426" s="1541"/>
      <c r="C426"/>
      <c r="D426" s="130">
        <f>IF(BX$419="Close to Ear","EN 62209-1","EN 62209-2")</f>
        <v/>
      </c>
      <c r="E426" s="130">
        <f>IF(CG426="Close to Ear","2016","2010/A1:2019")</f>
        <v/>
      </c>
      <c r="F426" s="1488" t="inlineStr">
        <is>
          <t>5.4</t>
        </is>
      </c>
      <c r="G426" s="1497"/>
      <c r="H426" s="120">
        <f>BV426</f>
        <v/>
      </c>
      <c r="I426" s="120">
        <f>BW426</f>
        <v/>
      </c>
      <c r="J426" s="687" t="inlineStr">
        <is>
          <t>5G</t>
        </is>
      </c>
      <c r="K426" s="194" t="inlineStr">
        <is>
          <t>n2</t>
        </is>
      </c>
      <c r="L426" s="115"/>
      <c r="M426" s="120"/>
      <c r="N426" s="119"/>
      <c r="O426" s="131"/>
      <c r="P426" s="6597"/>
      <c r="Q426" s="131"/>
      <c r="R426" s="131"/>
      <c r="S426" s="120"/>
      <c r="T426" s="120">
        <v>376000</v>
      </c>
      <c r="U426" s="120">
        <v>1880</v>
      </c>
      <c r="V426" s="119"/>
      <c r="W426" s="197"/>
      <c r="X426" s="119"/>
      <c r="Y426" s="119"/>
      <c r="Z426" s="119"/>
      <c r="AA426" s="115"/>
      <c r="AB426" s="115"/>
      <c r="AC426" s="689">
        <f>IF(OR(BX$419="Close to Ear",BX$419="Close to Head"),"Head",IF(BX$419="Extremity","Extremity","Body"))</f>
        <v/>
      </c>
      <c r="AD426" s="690">
        <f>CA426</f>
        <v/>
      </c>
      <c r="AE426" s="688">
        <f>CB426</f>
        <v/>
      </c>
      <c r="AF426" s="115"/>
      <c r="AG426" s="808">
        <f>IF(AZ426="","N/A",IF(CQ426="Pass","P","F"))</f>
        <v/>
      </c>
      <c r="AH426" s="129"/>
      <c r="AI426" s="129"/>
      <c r="AJ426" s="129"/>
      <c r="AK426" s="119"/>
      <c r="AL426" s="115"/>
      <c r="AM426" s="119"/>
      <c r="AN426" s="119"/>
      <c r="AO426" s="692"/>
      <c r="AP426" s="692"/>
      <c r="AQ426" s="692"/>
      <c r="AR426" s="692"/>
      <c r="AS426" s="692"/>
      <c r="AT426" s="691">
        <f>CE426</f>
        <v/>
      </c>
      <c r="AU426" s="691">
        <f>CF426</f>
        <v/>
      </c>
      <c r="AV426" s="813"/>
      <c r="AW426" s="813"/>
      <c r="AX426" s="197">
        <f>CZ426</f>
        <v/>
      </c>
      <c r="AY426" s="197">
        <f>DE426</f>
        <v/>
      </c>
      <c r="AZ426" s="3379">
        <f>CO426</f>
        <v/>
      </c>
      <c r="BA426" s="3380"/>
      <c r="BB426" s="197">
        <f>CP426</f>
        <v/>
      </c>
      <c r="BC426" s="813"/>
      <c r="BD426" s="197">
        <f>CR426</f>
        <v/>
      </c>
      <c r="BE426" s="121">
        <f>CS426</f>
        <v/>
      </c>
      <c r="BF426" s="122">
        <f>CT426*60</f>
        <v/>
      </c>
      <c r="BG426" s="121">
        <f>BE426</f>
        <v/>
      </c>
      <c r="BH426" s="122">
        <f>CU426*60</f>
        <v/>
      </c>
      <c r="BI426" s="122">
        <f>CV426</f>
        <v/>
      </c>
      <c r="BJ426" s="117"/>
      <c r="BK426" s="812">
        <f>Overview!$E$7</f>
        <v/>
      </c>
      <c r="BL426" s="117"/>
      <c r="BM426" s="836">
        <f>CW426</f>
        <v/>
      </c>
      <c r="BN426" s="812">
        <f>Overview!$P$153</f>
        <v/>
      </c>
      <c r="BO426" s="117"/>
      <c r="BP426" s="117"/>
      <c r="BQ426" s="115"/>
      <c r="BR426" s="1478"/>
      <c r="BS426" s="1548"/>
      <c r="BT426" s="2180" t="inlineStr">
        <is>
          <t>5G</t>
        </is>
      </c>
      <c r="BU426" s="2181" t="inlineStr">
        <is>
          <t>n2</t>
        </is>
      </c>
      <c r="BV426" s="498">
        <f>Overview!$H$28</f>
        <v/>
      </c>
      <c r="BW426" s="2010"/>
      <c r="BX426" s="2181"/>
      <c r="BY426" s="956"/>
      <c r="BZ426" s="1722"/>
      <c r="CA426" s="504" t="str">
        <f>CA425</f>
        <v>TBD</v>
      </c>
      <c r="CB426" s="200">
        <v>0</v>
      </c>
      <c r="CC426" s="1712">
        <f>IF(COUNT('Conducted 5G'!$AH$3:$AH$20)=0,376000,INDEX('Conducted 5G'!$T$3:$T$20,MATCH(MAX('Conducted 5G'!$AH$3:$AH$20),'Conducted 5G'!$AH$3:$AH$20,0)))</f>
        <v>376000</v>
      </c>
      <c r="CD426" s="1712">
        <f>IF(COUNT('Conducted 5G'!$AH$3:$AH$20)=0,1880,INDEX('Conducted 5G'!$U$3:$U$20,MATCH(MAX('Conducted 5G'!$AH$3:$AH$20),'Conducted 5G'!$AH$3:$AH$20,0)))</f>
        <v>1880</v>
      </c>
      <c r="CE426" s="1523"/>
      <c r="CF426" s="1523"/>
      <c r="CG426" s="387" t="str">
        <f>IF(OR($BY$419="",$BY$419=""),"",$BY$419)</f>
        <v/>
      </c>
      <c r="CH426" s="387">
        <f>BZ426</f>
        <v/>
      </c>
      <c r="CI426" s="387">
        <f>CA426</f>
        <v/>
      </c>
      <c r="CJ426" s="1527"/>
      <c r="CK426" s="2042"/>
      <c r="CL426" s="206">
        <f>IF(CF426=""," ",IF(ABS(CE426-CF426)&lt;=0.125,"Valid","Not valid"))</f>
        <v/>
      </c>
      <c r="CM426" s="207">
        <f> IF(CE426="","",IF(AND(CE426&lt;&gt;"",CF426=""),IF(CE426&gt;=1,"Medir+Sig Max","No"),IF(CF426&lt;&gt;"",IF(CF426&gt;=1,"Medir+Sig Max","No"),"")))</f>
        <v/>
      </c>
      <c r="CN426" s="1787"/>
      <c r="CO426" s="220">
        <f>IF(CK426="",IF(AND(CE426="",CF426=""),"",IF(CF426="",IF(DE426&gt;1,ROUND(DE426*CE426,3),CE426),IF(DE426&gt;1,ROUND(DE426*CF426,3),CF426))),IF(AND(CE426="",CF426=""),"",IF(CF426="",IF(DE426&gt;1,ROUND(DE426*CE426*(1/(CK426)),3),CE426*(1/(CK426))),IF(DE426&gt;1,ROUND(DE426*CF426*(1/(CK426)),3),CF426*(1/(CK426))))))</f>
        <v/>
      </c>
      <c r="CP426" s="2043">
        <f>IF(COUNTIF(Overview!K12:K14,TRUE)&gt;0,2,IF(COUNTIF(Overview!L12:L14,TRUE)&gt;0,4,0))</f>
        <v/>
      </c>
      <c r="CQ426" s="1472">
        <f>IF(CO426="","",IF(CO426&gt;CP426,"Fail","Pass"))</f>
        <v/>
      </c>
      <c r="CR426" s="1481"/>
      <c r="CS426" s="1565">
        <f>MyTimestamp(CO426)</f>
        <v/>
      </c>
      <c r="CT426" s="1531">
        <f>IF(CE426="",0,15)+IF(CF426="",0,15)</f>
        <v/>
      </c>
      <c r="CU426" s="1532">
        <f>IF(CT426=0,0,2)</f>
        <v/>
      </c>
      <c r="CV426" s="859"/>
      <c r="CW426" s="859"/>
      <c r="CX426" s="2038"/>
      <c r="CY426" s="2044"/>
      <c r="CZ426" s="1543">
        <f>10^(CJ426/20)*100-100</f>
        <v/>
      </c>
      <c r="DA426" s="1352"/>
      <c r="DB426" s="598"/>
      <c r="DC426" s="803">
        <f>IF(DA426="","",10^(DA426/10))</f>
        <v/>
      </c>
      <c r="DD426" s="1400">
        <f>IF(ISNUMBER(DB426)=FALSE,"",10^(DB426/10))</f>
        <v/>
      </c>
      <c r="DE426" s="1543">
        <f>IF(AND(ISNUMBER(DC426),ISNUMBER(DD426)),IF(DC426/DD426&gt;1,ROUND((DC426)/DD426,3),1),1)</f>
        <v/>
      </c>
      <c r="DF426" s="1670">
        <f>IF(ISNUMBER(CO426),IF(CO426&gt;=CP426*0.90625,"!!!MEASURE other two 1RB modes!!!  To include the results for these two additional RB modes please use any row below free (for example otehr band) and replace the information of each field (tech, band, freq, etc...) with the proper one",""),"")</f>
        <v/>
      </c>
      <c r="DG426" s="1541"/>
      <c r="DH426" s="1541"/>
      <c r="DI426" s="1541"/>
      <c r="DJ426" s="1541"/>
      <c r="DK426" s="1541"/>
      <c r="DL426" s="1541"/>
      <c r="DM426" s="1541"/>
      <c r="DN426" s="1541"/>
      <c r="DO426" s="1541"/>
      <c r="DP426" s="1541"/>
      <c r="DQ426" s="1541"/>
      <c r="DR426" s="1541"/>
    </row>
    <row r="427" ht="12.75" x14ac:dyDescent="0.2">
      <c r="A427" s="1541"/>
      <c r="B427" s="1541"/>
      <c r="C427"/>
      <c r="D427" s="130">
        <f>IF(BX$419="Close to Ear","EN 62209-1","EN 62209-2")</f>
        <v/>
      </c>
      <c r="E427" s="130">
        <f>IF(CG427="Close to Ear","2016","2010/A1:2019")</f>
        <v/>
      </c>
      <c r="F427" s="1488" t="inlineStr">
        <is>
          <t>5.4</t>
        </is>
      </c>
      <c r="G427" s="1497"/>
      <c r="H427" s="120">
        <f>BV427</f>
        <v/>
      </c>
      <c r="I427" s="120">
        <f>BW427</f>
        <v/>
      </c>
      <c r="J427" s="687" t="inlineStr">
        <is>
          <t>5G</t>
        </is>
      </c>
      <c r="K427" s="194" t="inlineStr">
        <is>
          <t>n2</t>
        </is>
      </c>
      <c r="L427" s="115"/>
      <c r="M427" s="120"/>
      <c r="N427" s="119"/>
      <c r="O427" s="131"/>
      <c r="P427" s="6597"/>
      <c r="Q427" s="131"/>
      <c r="R427" s="131"/>
      <c r="S427" s="120"/>
      <c r="T427" s="120">
        <v>376000</v>
      </c>
      <c r="U427" s="120">
        <v>1880</v>
      </c>
      <c r="V427" s="119"/>
      <c r="W427" s="197"/>
      <c r="X427" s="119"/>
      <c r="Y427" s="119"/>
      <c r="Z427" s="119"/>
      <c r="AA427" s="115"/>
      <c r="AB427" s="115"/>
      <c r="AC427" s="689">
        <f>IF(OR(BX$419="Close to Ear",BX$419="Close to Head"),"Head",IF(BX$419="Extremity","Extremity","Body"))</f>
        <v/>
      </c>
      <c r="AD427" s="690">
        <f>CA427</f>
        <v/>
      </c>
      <c r="AE427" s="688">
        <f>CB427</f>
        <v/>
      </c>
      <c r="AF427" s="115"/>
      <c r="AG427" s="808">
        <f>IF(AZ427="","N/A",IF(CQ427="Pass","P","F"))</f>
        <v/>
      </c>
      <c r="AH427" s="129"/>
      <c r="AI427" s="129"/>
      <c r="AJ427" s="129"/>
      <c r="AK427" s="119"/>
      <c r="AL427" s="115"/>
      <c r="AM427" s="119"/>
      <c r="AN427" s="119"/>
      <c r="AO427" s="692"/>
      <c r="AP427" s="692"/>
      <c r="AQ427" s="692"/>
      <c r="AR427" s="692"/>
      <c r="AS427" s="692"/>
      <c r="AT427" s="691">
        <f>CE427</f>
        <v/>
      </c>
      <c r="AU427" s="691">
        <f>CF427</f>
        <v/>
      </c>
      <c r="AV427" s="813"/>
      <c r="AW427" s="813"/>
      <c r="AX427" s="197">
        <f>CZ427</f>
        <v/>
      </c>
      <c r="AY427" s="197">
        <f>DE427</f>
        <v/>
      </c>
      <c r="AZ427" s="3379">
        <f>CO427</f>
        <v/>
      </c>
      <c r="BA427" s="3380"/>
      <c r="BB427" s="197">
        <f>CP427</f>
        <v/>
      </c>
      <c r="BC427" s="813"/>
      <c r="BD427" s="197">
        <f>CR427</f>
        <v/>
      </c>
      <c r="BE427" s="121">
        <f>CS427</f>
        <v/>
      </c>
      <c r="BF427" s="122">
        <f>CT427*60</f>
        <v/>
      </c>
      <c r="BG427" s="121">
        <f>BE427</f>
        <v/>
      </c>
      <c r="BH427" s="122">
        <f>CU427*60</f>
        <v/>
      </c>
      <c r="BI427" s="122">
        <f>CV427</f>
        <v/>
      </c>
      <c r="BJ427" s="117"/>
      <c r="BK427" s="812">
        <f>Overview!$E$7</f>
        <v/>
      </c>
      <c r="BL427" s="117"/>
      <c r="BM427" s="836">
        <f>CW427</f>
        <v/>
      </c>
      <c r="BN427" s="812">
        <f>Overview!$P$153</f>
        <v/>
      </c>
      <c r="BO427" s="117"/>
      <c r="BP427" s="117"/>
      <c r="BQ427" s="115"/>
      <c r="BR427" s="1478"/>
      <c r="BS427" s="1548"/>
      <c r="BT427" s="2180" t="inlineStr">
        <is>
          <t>5G</t>
        </is>
      </c>
      <c r="BU427" s="2181" t="inlineStr">
        <is>
          <t>n2</t>
        </is>
      </c>
      <c r="BV427" s="498">
        <f>Overview!$H$28</f>
        <v/>
      </c>
      <c r="BW427" s="2010"/>
      <c r="BX427" s="2181"/>
      <c r="BY427" s="957"/>
      <c r="BZ427" s="1722"/>
      <c r="CA427" s="505" t="str">
        <f>CA426</f>
        <v>TBD</v>
      </c>
      <c r="CB427" s="201">
        <v>0</v>
      </c>
      <c r="CC427" s="1713">
        <f>IF(COUNT('Conducted 5G'!$AH$3:$AH$20)=0,376000,INDEX('Conducted 5G'!$T$3:$T$20,MATCH(MAX('Conducted 5G'!$AH$3:$AH$20),'Conducted 5G'!$AH$3:$AH$20,0)))</f>
        <v>376000</v>
      </c>
      <c r="CD427" s="1713">
        <f>IF(COUNT('Conducted 5G'!$AH$3:$AH$20)=0,1880,INDEX('Conducted 5G'!$U$3:$U$20,MATCH(MAX('Conducted 5G'!$AH$3:$AH$20),'Conducted 5G'!$AH$3:$AH$20,0)))</f>
        <v>1880</v>
      </c>
      <c r="CE427" s="1523"/>
      <c r="CF427" s="1523"/>
      <c r="CG427" s="387" t="str">
        <f>IF(OR($BY$419="",$BY$419=""),"",$BY$419)</f>
        <v/>
      </c>
      <c r="CH427" s="387">
        <f>BZ427</f>
        <v/>
      </c>
      <c r="CI427" s="387">
        <f>CA427</f>
        <v/>
      </c>
      <c r="CJ427" s="1527"/>
      <c r="CK427" s="2042"/>
      <c r="CL427" s="206">
        <f>IF(CF427=""," ",IF(ABS(CE427-CF427)&lt;=0.125,"Valid","Not valid"))</f>
        <v/>
      </c>
      <c r="CM427" s="207">
        <f> IF(CE427="","",IF(AND(CE427&lt;&gt;"",CF427=""),IF(CE427&gt;=1,"Medir+Sig Max","No"),IF(CF427&lt;&gt;"",IF(CF427&gt;=1,"Medir+Sig Max","No"),"")))</f>
        <v/>
      </c>
      <c r="CN427" s="1787"/>
      <c r="CO427" s="220">
        <f>IF(CK427="",IF(AND(CE427="",CF427=""),"",IF(CF427="",IF(DE427&gt;1,ROUND(DE427*CE427,3),CE427),IF(DE427&gt;1,ROUND(DE427*CF427,3),CF427))),IF(AND(CE427="",CF427=""),"",IF(CF427="",IF(DE427&gt;1,ROUND(DE427*CE427*(1/(CK427)),3),CE427*(1/(CK427))),IF(DE427&gt;1,ROUND(DE427*CF427*(1/(CK427)),3),CF427*(1/(CK427))))))</f>
        <v/>
      </c>
      <c r="CP427" s="2043">
        <f>IF(COUNTIF(Overview!K12:K14,TRUE)&gt;0,2,IF(COUNTIF(Overview!L12:L14,TRUE)&gt;0,4,0))</f>
        <v/>
      </c>
      <c r="CQ427" s="1472">
        <f>IF(CO427="","",IF(CO427&gt;CP427,"Fail","Pass"))</f>
        <v/>
      </c>
      <c r="CR427" s="1481"/>
      <c r="CS427" s="1565">
        <f>MyTimestamp(CO427)</f>
        <v/>
      </c>
      <c r="CT427" s="1531">
        <f>IF(CE427="",0,15)+IF(CF427="",0,15)</f>
        <v/>
      </c>
      <c r="CU427" s="1532">
        <f>IF(CT427=0,0,2)</f>
        <v/>
      </c>
      <c r="CV427" s="859"/>
      <c r="CW427" s="859"/>
      <c r="CX427" s="2038"/>
      <c r="CY427" s="2044"/>
      <c r="CZ427" s="1543">
        <f>10^(CJ427/20)*100-100</f>
        <v/>
      </c>
      <c r="DA427" s="1352"/>
      <c r="DB427" s="598"/>
      <c r="DC427" s="803">
        <f>IF(DA427="","",10^(DA427/10))</f>
        <v/>
      </c>
      <c r="DD427" s="1400">
        <f>IF(ISNUMBER(DB427)=FALSE,"",10^(DB427/10))</f>
        <v/>
      </c>
      <c r="DE427" s="1543">
        <f>IF(AND(ISNUMBER(DC427),ISNUMBER(DD427)),IF(DC427/DD427&gt;1,ROUND((DC427)/DD427,3),1),1)</f>
        <v/>
      </c>
      <c r="DF427" s="1670">
        <f>IF(ISNUMBER(CO427),IF(CO427&gt;=CP427*0.90625,"!!!MEASURE other two 1RB modes!!!  To include the results for these two additional RB modes please use any row below free (for example otehr band) and replace the information of each field (tech, band, freq, etc...) with the proper one",""),"")</f>
        <v/>
      </c>
      <c r="DG427" s="1541"/>
      <c r="DH427" s="1541"/>
      <c r="DI427" s="1541"/>
      <c r="DJ427" s="1541"/>
      <c r="DK427" s="1541"/>
      <c r="DL427" s="1541"/>
      <c r="DM427" s="1541"/>
      <c r="DN427" s="1541"/>
      <c r="DO427" s="1541"/>
      <c r="DP427" s="1541"/>
      <c r="DQ427" s="1541"/>
      <c r="DR427" s="1541"/>
    </row>
    <row r="428" ht="12.75" x14ac:dyDescent="0.2">
      <c r="A428" s="1541"/>
      <c r="B428" s="1541"/>
      <c r="C428"/>
      <c r="D428" s="130">
        <f>IF(BX$419="Close to Ear","EN 62209-1","EN 62209-2")</f>
        <v/>
      </c>
      <c r="E428" s="130">
        <f>IF(CG428="Close to Ear","2016","2010/A1:2019")</f>
        <v/>
      </c>
      <c r="F428" s="1488" t="inlineStr">
        <is>
          <t>5.4</t>
        </is>
      </c>
      <c r="G428" s="1497"/>
      <c r="H428" s="120">
        <f>BV428</f>
        <v/>
      </c>
      <c r="I428" s="120">
        <f>BW428</f>
        <v/>
      </c>
      <c r="J428" s="687" t="inlineStr">
        <is>
          <t>5G</t>
        </is>
      </c>
      <c r="K428" s="194" t="inlineStr">
        <is>
          <t>n2</t>
        </is>
      </c>
      <c r="L428" s="115"/>
      <c r="M428" s="120"/>
      <c r="N428" s="119"/>
      <c r="O428" s="131"/>
      <c r="P428" s="6597"/>
      <c r="Q428" s="131"/>
      <c r="R428" s="131"/>
      <c r="S428" s="120"/>
      <c r="T428" s="120">
        <v>376000</v>
      </c>
      <c r="U428" s="120">
        <v>1880</v>
      </c>
      <c r="V428" s="119"/>
      <c r="W428" s="197"/>
      <c r="X428" s="119"/>
      <c r="Y428" s="119"/>
      <c r="Z428" s="119"/>
      <c r="AA428" s="115"/>
      <c r="AB428" s="115"/>
      <c r="AC428" s="689">
        <f>IF(OR(BX$419="Close to Ear",BX$419="Close to Head"),"Head",IF(BX$419="Extremity","Extremity","Body"))</f>
        <v/>
      </c>
      <c r="AD428" s="690">
        <f>CA428</f>
        <v/>
      </c>
      <c r="AE428" s="688">
        <f>CB428</f>
        <v/>
      </c>
      <c r="AF428" s="115"/>
      <c r="AG428" s="808">
        <f>IF(AZ428="","N/A",IF(CQ428="Pass","P","F"))</f>
        <v/>
      </c>
      <c r="AH428" s="129"/>
      <c r="AI428" s="129"/>
      <c r="AJ428" s="129"/>
      <c r="AK428" s="119"/>
      <c r="AL428" s="115"/>
      <c r="AM428" s="119"/>
      <c r="AN428" s="119"/>
      <c r="AO428" s="692"/>
      <c r="AP428" s="692"/>
      <c r="AQ428" s="692"/>
      <c r="AR428" s="692"/>
      <c r="AS428" s="692"/>
      <c r="AT428" s="691">
        <f>CE428</f>
        <v/>
      </c>
      <c r="AU428" s="691">
        <f>CF428</f>
        <v/>
      </c>
      <c r="AV428" s="813"/>
      <c r="AW428" s="813"/>
      <c r="AX428" s="197">
        <f>CZ428</f>
        <v/>
      </c>
      <c r="AY428" s="197">
        <f>DE428</f>
        <v/>
      </c>
      <c r="AZ428" s="3379">
        <f>CO428</f>
        <v/>
      </c>
      <c r="BA428" s="3380"/>
      <c r="BB428" s="197">
        <f>CP428</f>
        <v/>
      </c>
      <c r="BC428" s="813"/>
      <c r="BD428" s="197">
        <f>CR428</f>
        <v/>
      </c>
      <c r="BE428" s="121">
        <f>CS428</f>
        <v/>
      </c>
      <c r="BF428" s="122">
        <f>CT428*60</f>
        <v/>
      </c>
      <c r="BG428" s="121">
        <f>BE428</f>
        <v/>
      </c>
      <c r="BH428" s="122">
        <f>CU428*60</f>
        <v/>
      </c>
      <c r="BI428" s="122">
        <f>CV428</f>
        <v/>
      </c>
      <c r="BJ428" s="117"/>
      <c r="BK428" s="812">
        <f>Overview!$E$7</f>
        <v/>
      </c>
      <c r="BL428" s="117"/>
      <c r="BM428" s="836">
        <f>CW428</f>
        <v/>
      </c>
      <c r="BN428" s="812">
        <f>Overview!$P$153</f>
        <v/>
      </c>
      <c r="BO428" s="117"/>
      <c r="BP428" s="117"/>
      <c r="BQ428" s="115"/>
      <c r="BR428" s="1478"/>
      <c r="BS428" s="1548"/>
      <c r="BT428" s="2180" t="inlineStr">
        <is>
          <t>5G</t>
        </is>
      </c>
      <c r="BU428" s="2181" t="inlineStr">
        <is>
          <t>n2</t>
        </is>
      </c>
      <c r="BV428" s="498">
        <f>Overview!$H$28</f>
        <v/>
      </c>
      <c r="BW428" s="2010"/>
      <c r="BX428" s="2181"/>
      <c r="BY428" s="2186"/>
      <c r="BZ428" s="2131"/>
      <c r="CA428" s="503" t="str">
        <f>CA427</f>
        <v>TBD</v>
      </c>
      <c r="CB428" s="202">
        <v>0</v>
      </c>
      <c r="CC428" s="1714">
        <f>IF(COUNT('Conducted 5G'!$AH$3:$AH$20)=0,376000,INDEX('Conducted 5G'!$T$3:$T$20,MATCH(MAX('Conducted 5G'!$AH$3:$AH$20),'Conducted 5G'!$AH$3:$AH$20,0)))</f>
        <v>376000</v>
      </c>
      <c r="CD428" s="1714">
        <f>IF(COUNT('Conducted 5G'!$AH$3:$AH$20)=0,1880,INDEX('Conducted 5G'!$U$3:$U$20,MATCH(MAX('Conducted 5G'!$AH$3:$AH$20),'Conducted 5G'!$AH$3:$AH$20,0)))</f>
        <v>1880</v>
      </c>
      <c r="CE428" s="1523"/>
      <c r="CF428" s="1523"/>
      <c r="CG428" s="387" t="str">
        <f>IF(OR($BY$419="",$BY$419=""),"",$BY$419)</f>
        <v/>
      </c>
      <c r="CH428" s="387">
        <f>BZ428</f>
        <v/>
      </c>
      <c r="CI428" s="387">
        <f>CA428</f>
        <v/>
      </c>
      <c r="CJ428" s="1527"/>
      <c r="CK428" s="2042"/>
      <c r="CL428" s="206">
        <f>IF(CF428=""," ",IF(ABS(CE428-CF428)&lt;=0.125,"Valid","Not valid"))</f>
        <v/>
      </c>
      <c r="CM428" s="207">
        <f> IF(CE428="","",IF(AND(CE428&lt;&gt;"",CF428=""),IF(CE428&gt;=1,"Medir+Sig Max","No"),IF(CF428&lt;&gt;"",IF(CF428&gt;=1,"Medir+Sig Max","No"),"")))</f>
        <v/>
      </c>
      <c r="CN428" s="1787"/>
      <c r="CO428" s="220">
        <f>IF(CK428="",IF(AND(CE428="",CF428=""),"",IF(CF428="",IF(DE428&gt;1,ROUND(DE428*CE428,3),CE428),IF(DE428&gt;1,ROUND(DE428*CF428,3),CF428))),IF(AND(CE428="",CF428=""),"",IF(CF428="",IF(DE428&gt;1,ROUND(DE428*CE428*(1/(CK428)),3),CE428*(1/(CK428))),IF(DE428&gt;1,ROUND(DE428*CF428*(1/(CK428)),3),CF428*(1/(CK428))))))</f>
        <v/>
      </c>
      <c r="CP428" s="2043">
        <f>IF(COUNTIF(Overview!K12:K14,TRUE)&gt;0,2,IF(COUNTIF(Overview!L12:L14,TRUE)&gt;0,4,0))</f>
        <v/>
      </c>
      <c r="CQ428" s="1472">
        <f>IF(CO428="","",IF(CO428&gt;CP428,"Fail","Pass"))</f>
        <v/>
      </c>
      <c r="CR428" s="1481"/>
      <c r="CS428" s="1565">
        <f>MyTimestamp(CO428)</f>
        <v/>
      </c>
      <c r="CT428" s="1531">
        <f>IF(CE428="",0,15)+IF(CF428="",0,15)</f>
        <v/>
      </c>
      <c r="CU428" s="1532">
        <f>IF(CT428=0,0,2)</f>
        <v/>
      </c>
      <c r="CV428" s="859"/>
      <c r="CW428" s="859"/>
      <c r="CX428" s="2038"/>
      <c r="CY428" s="2044"/>
      <c r="CZ428" s="1543">
        <f>10^(CJ428/20)*100-100</f>
        <v/>
      </c>
      <c r="DA428" s="1352"/>
      <c r="DB428" s="598"/>
      <c r="DC428" s="803">
        <f>IF(DA428="","",10^(DA428/10))</f>
        <v/>
      </c>
      <c r="DD428" s="1400">
        <f>IF(ISNUMBER(DB428)=FALSE,"",10^(DB428/10))</f>
        <v/>
      </c>
      <c r="DE428" s="1543">
        <f>IF(AND(ISNUMBER(DC428),ISNUMBER(DD428)),IF(DC428/DD428&gt;1,ROUND((DC428)/DD428,3),1),1)</f>
        <v/>
      </c>
      <c r="DF428" s="1541"/>
      <c r="DG428" s="1541"/>
      <c r="DH428" s="1541"/>
      <c r="DI428" s="1541"/>
      <c r="DJ428" s="1541"/>
      <c r="DK428" s="1541"/>
      <c r="DL428" s="1541"/>
      <c r="DM428" s="1541"/>
      <c r="DN428" s="1541"/>
      <c r="DO428" s="1541"/>
      <c r="DP428" s="1541"/>
      <c r="DQ428" s="1541"/>
      <c r="DR428" s="1541"/>
    </row>
    <row r="429" ht="12.75" x14ac:dyDescent="0.2">
      <c r="A429" s="1541"/>
      <c r="B429" s="1541"/>
      <c r="C429"/>
      <c r="D429" s="130">
        <f>IF(BX$419="Close to Ear","EN 62209-1","EN 62209-2")</f>
        <v/>
      </c>
      <c r="E429" s="130">
        <f>IF(CG429="Close to Ear","2016","2010/A1:2019")</f>
        <v/>
      </c>
      <c r="F429" s="1488" t="inlineStr">
        <is>
          <t>5.4</t>
        </is>
      </c>
      <c r="G429" s="1497"/>
      <c r="H429" s="120">
        <f>BV429</f>
        <v/>
      </c>
      <c r="I429" s="120">
        <f>BW429</f>
        <v/>
      </c>
      <c r="J429" s="687" t="inlineStr">
        <is>
          <t>5G</t>
        </is>
      </c>
      <c r="K429" s="194" t="inlineStr">
        <is>
          <t>n2</t>
        </is>
      </c>
      <c r="L429" s="115"/>
      <c r="M429" s="120"/>
      <c r="N429" s="119"/>
      <c r="O429" s="131"/>
      <c r="P429" s="6597"/>
      <c r="Q429" s="131"/>
      <c r="R429" s="131"/>
      <c r="S429" s="120"/>
      <c r="T429" s="120">
        <v>376000</v>
      </c>
      <c r="U429" s="120">
        <v>1880</v>
      </c>
      <c r="V429" s="119"/>
      <c r="W429" s="197"/>
      <c r="X429" s="119"/>
      <c r="Y429" s="119"/>
      <c r="Z429" s="119"/>
      <c r="AA429" s="115"/>
      <c r="AB429" s="115"/>
      <c r="AC429" s="689">
        <f>IF(OR(BX$419="Close to Ear",BX$419="Close to Head"),"Head",IF(BX$419="Extremity","Extremity","Body"))</f>
        <v/>
      </c>
      <c r="AD429" s="690">
        <f>CA429</f>
        <v/>
      </c>
      <c r="AE429" s="688">
        <f>CB429</f>
        <v/>
      </c>
      <c r="AF429" s="115"/>
      <c r="AG429" s="808">
        <f>IF(AZ429="","N/A",IF(CQ429="Pass","P","F"))</f>
        <v/>
      </c>
      <c r="AH429" s="129"/>
      <c r="AI429" s="129"/>
      <c r="AJ429" s="129"/>
      <c r="AK429" s="119"/>
      <c r="AL429" s="115"/>
      <c r="AM429" s="119"/>
      <c r="AN429" s="119"/>
      <c r="AO429" s="692"/>
      <c r="AP429" s="692"/>
      <c r="AQ429" s="692"/>
      <c r="AR429" s="692"/>
      <c r="AS429" s="692"/>
      <c r="AT429" s="691">
        <f>CE429</f>
        <v/>
      </c>
      <c r="AU429" s="691">
        <f>CF429</f>
        <v/>
      </c>
      <c r="AV429" s="813"/>
      <c r="AW429" s="813"/>
      <c r="AX429" s="197">
        <f>CZ429</f>
        <v/>
      </c>
      <c r="AY429" s="197">
        <f>DE429</f>
        <v/>
      </c>
      <c r="AZ429" s="3379">
        <f>CO429</f>
        <v/>
      </c>
      <c r="BA429" s="3380"/>
      <c r="BB429" s="197">
        <f>CP429</f>
        <v/>
      </c>
      <c r="BC429" s="813"/>
      <c r="BD429" s="197">
        <f>CR429</f>
        <v/>
      </c>
      <c r="BE429" s="121">
        <f>CS429</f>
        <v/>
      </c>
      <c r="BF429" s="122">
        <f>CT429*60</f>
        <v/>
      </c>
      <c r="BG429" s="121">
        <f>BE429</f>
        <v/>
      </c>
      <c r="BH429" s="122">
        <f>CU429*60</f>
        <v/>
      </c>
      <c r="BI429" s="122">
        <f>CV429</f>
        <v/>
      </c>
      <c r="BJ429" s="117"/>
      <c r="BK429" s="812">
        <f>Overview!$E$7</f>
        <v/>
      </c>
      <c r="BL429" s="117"/>
      <c r="BM429" s="836">
        <f>CW429</f>
        <v/>
      </c>
      <c r="BN429" s="812">
        <f>Overview!$P$153</f>
        <v/>
      </c>
      <c r="BO429" s="117"/>
      <c r="BP429" s="117"/>
      <c r="BQ429" s="115"/>
      <c r="BR429" s="1478"/>
      <c r="BS429" s="1548"/>
      <c r="BT429" s="2180" t="inlineStr">
        <is>
          <t>5G</t>
        </is>
      </c>
      <c r="BU429" s="2181" t="inlineStr">
        <is>
          <t>n2</t>
        </is>
      </c>
      <c r="BV429" s="498">
        <f>Overview!$H$28</f>
        <v/>
      </c>
      <c r="BW429" s="2010"/>
      <c r="BX429" s="2181"/>
      <c r="BY429" s="2185"/>
      <c r="BZ429" s="2131"/>
      <c r="CA429" s="504" t="str">
        <f>CA428</f>
        <v>TBD</v>
      </c>
      <c r="CB429" s="200">
        <v>0</v>
      </c>
      <c r="CC429" s="1712">
        <f>IF(COUNT('Conducted 5G'!$AH$3:$AH$20)=0,376000,INDEX('Conducted 5G'!$T$3:$T$20,MATCH(MAX('Conducted 5G'!$AH$3:$AH$20),'Conducted 5G'!$AH$3:$AH$20,0)))</f>
        <v>376000</v>
      </c>
      <c r="CD429" s="1712">
        <f>IF(COUNT('Conducted 5G'!$AH$3:$AH$20)=0,1880,INDEX('Conducted 5G'!$U$3:$U$20,MATCH(MAX('Conducted 5G'!$AH$3:$AH$20),'Conducted 5G'!$AH$3:$AH$20,0)))</f>
        <v>1880</v>
      </c>
      <c r="CE429" s="1523"/>
      <c r="CF429" s="1523"/>
      <c r="CG429" s="387" t="str">
        <f>IF(OR($BY$419="",$BY$419=""),"",$BY$419)</f>
        <v/>
      </c>
      <c r="CH429" s="387">
        <f>BZ429</f>
        <v/>
      </c>
      <c r="CI429" s="387">
        <f>CA429</f>
        <v/>
      </c>
      <c r="CJ429" s="1527"/>
      <c r="CK429" s="2042"/>
      <c r="CL429" s="206">
        <f>IF(CF429=""," ",IF(ABS(CE429-CF429)&lt;=0.125,"Valid","Not valid"))</f>
        <v/>
      </c>
      <c r="CM429" s="207">
        <f> IF(CE429="","",IF(AND(CE429&lt;&gt;"",CF429=""),IF(CE429&gt;=1,"Medir+Sig Max","No"),IF(CF429&lt;&gt;"",IF(CF429&gt;=1,"Medir+Sig Max","No"),"")))</f>
        <v/>
      </c>
      <c r="CN429" s="1787"/>
      <c r="CO429" s="220">
        <f>IF(CK429="",IF(AND(CE429="",CF429=""),"",IF(CF429="",IF(DE429&gt;1,ROUND(DE429*CE429,3),CE429),IF(DE429&gt;1,ROUND(DE429*CF429,3),CF429))),IF(AND(CE429="",CF429=""),"",IF(CF429="",IF(DE429&gt;1,ROUND(DE429*CE429*(1/(CK429)),3),CE429*(1/(CK429))),IF(DE429&gt;1,ROUND(DE429*CF429*(1/(CK429)),3),CF429*(1/(CK429))))))</f>
        <v/>
      </c>
      <c r="CP429" s="2043">
        <f>IF(COUNTIF(Overview!K12:K14,TRUE)&gt;0,2,IF(COUNTIF(Overview!L12:L14,TRUE)&gt;0,4,0))</f>
        <v/>
      </c>
      <c r="CQ429" s="1472">
        <f>IF(CO429="","",IF(CO429&gt;CP429,"Fail","Pass"))</f>
        <v/>
      </c>
      <c r="CR429" s="1481"/>
      <c r="CS429" s="1565">
        <f>MyTimestamp(CO429)</f>
        <v/>
      </c>
      <c r="CT429" s="1531">
        <f>IF(CE429="",0,15)+IF(CF429="",0,15)</f>
        <v/>
      </c>
      <c r="CU429" s="1532">
        <f>IF(CT429=0,0,2)</f>
        <v/>
      </c>
      <c r="CV429" s="859"/>
      <c r="CW429" s="859"/>
      <c r="CX429" s="2038"/>
      <c r="CY429" s="2044"/>
      <c r="CZ429" s="1543">
        <f>10^(CJ429/20)*100-100</f>
        <v/>
      </c>
      <c r="DA429" s="1352"/>
      <c r="DB429" s="598"/>
      <c r="DC429" s="803">
        <f>IF(DA429="","",10^(DA429/10))</f>
        <v/>
      </c>
      <c r="DD429" s="1400">
        <f>IF(ISNUMBER(DB429)=FALSE,"",10^(DB429/10))</f>
        <v/>
      </c>
      <c r="DE429" s="1543">
        <f>IF(AND(ISNUMBER(DC429),ISNUMBER(DD429)),IF(DC429/DD429&gt;1,ROUND((DC429)/DD429,3),1),1)</f>
        <v/>
      </c>
      <c r="DF429" s="1541"/>
      <c r="DG429" s="1541"/>
      <c r="DH429" s="1541"/>
      <c r="DI429" s="1541"/>
      <c r="DJ429" s="1541"/>
      <c r="DK429" s="1541"/>
      <c r="DL429" s="1541"/>
      <c r="DM429" s="1541"/>
      <c r="DN429" s="1541"/>
      <c r="DO429" s="1541"/>
      <c r="DP429" s="1541"/>
      <c r="DQ429" s="1541"/>
      <c r="DR429" s="1541"/>
    </row>
    <row r="430" ht="12.75" x14ac:dyDescent="0.2">
      <c r="A430" s="1541"/>
      <c r="B430" s="1541"/>
      <c r="C430"/>
      <c r="D430" s="130">
        <f>IF(BX$419="Close to Ear","EN 62209-1","EN 62209-2")</f>
        <v/>
      </c>
      <c r="E430" s="130">
        <f>IF(CG430="Close to Ear","2016","2010/A1:2019")</f>
        <v/>
      </c>
      <c r="F430" s="1488" t="inlineStr">
        <is>
          <t>5.4</t>
        </is>
      </c>
      <c r="G430" s="1497"/>
      <c r="H430" s="120">
        <f>BV430</f>
        <v/>
      </c>
      <c r="I430" s="120">
        <f>BW430</f>
        <v/>
      </c>
      <c r="J430" s="687" t="inlineStr">
        <is>
          <t>5G</t>
        </is>
      </c>
      <c r="K430" s="194" t="inlineStr">
        <is>
          <t>n2</t>
        </is>
      </c>
      <c r="L430" s="115"/>
      <c r="M430" s="120"/>
      <c r="N430" s="119"/>
      <c r="O430" s="131"/>
      <c r="P430" s="6597"/>
      <c r="Q430" s="131"/>
      <c r="R430" s="131"/>
      <c r="S430" s="120"/>
      <c r="T430" s="120">
        <v>376000</v>
      </c>
      <c r="U430" s="120">
        <v>1880</v>
      </c>
      <c r="V430" s="119"/>
      <c r="W430" s="197"/>
      <c r="X430" s="119"/>
      <c r="Y430" s="119"/>
      <c r="Z430" s="119"/>
      <c r="AA430" s="115"/>
      <c r="AB430" s="115"/>
      <c r="AC430" s="689">
        <f>IF(OR(BX$419="Close to Ear",BX$419="Close to Head"),"Head",IF(BX$419="Extremity","Extremity","Body"))</f>
        <v/>
      </c>
      <c r="AD430" s="690">
        <f>CA430</f>
        <v/>
      </c>
      <c r="AE430" s="688">
        <f>CB430</f>
        <v/>
      </c>
      <c r="AF430" s="115"/>
      <c r="AG430" s="808">
        <f>IF(AZ430="","N/A",IF(CQ430="Pass","P","F"))</f>
        <v/>
      </c>
      <c r="AH430" s="129"/>
      <c r="AI430" s="129"/>
      <c r="AJ430" s="129"/>
      <c r="AK430" s="119"/>
      <c r="AL430" s="115"/>
      <c r="AM430" s="119"/>
      <c r="AN430" s="119"/>
      <c r="AO430" s="692"/>
      <c r="AP430" s="692"/>
      <c r="AQ430" s="692"/>
      <c r="AR430" s="692"/>
      <c r="AS430" s="692"/>
      <c r="AT430" s="691">
        <f>CE430</f>
        <v/>
      </c>
      <c r="AU430" s="691">
        <f>CF430</f>
        <v/>
      </c>
      <c r="AV430" s="813"/>
      <c r="AW430" s="813"/>
      <c r="AX430" s="197">
        <f>CZ430</f>
        <v/>
      </c>
      <c r="AY430" s="197">
        <f>DE430</f>
        <v/>
      </c>
      <c r="AZ430" s="3379">
        <f>CO430</f>
        <v/>
      </c>
      <c r="BA430" s="3380"/>
      <c r="BB430" s="197">
        <f>CP430</f>
        <v/>
      </c>
      <c r="BC430" s="813"/>
      <c r="BD430" s="197">
        <f>CR430</f>
        <v/>
      </c>
      <c r="BE430" s="121">
        <f>CS430</f>
        <v/>
      </c>
      <c r="BF430" s="122">
        <f>CT430*60</f>
        <v/>
      </c>
      <c r="BG430" s="121">
        <f>BE430</f>
        <v/>
      </c>
      <c r="BH430" s="122">
        <f>CU430*60</f>
        <v/>
      </c>
      <c r="BI430" s="122">
        <f>CV430</f>
        <v/>
      </c>
      <c r="BJ430" s="117"/>
      <c r="BK430" s="812">
        <f>Overview!$E$7</f>
        <v/>
      </c>
      <c r="BL430" s="117"/>
      <c r="BM430" s="836">
        <f>CW430</f>
        <v/>
      </c>
      <c r="BN430" s="812">
        <f>Overview!$P$153</f>
        <v/>
      </c>
      <c r="BO430" s="117"/>
      <c r="BP430" s="117"/>
      <c r="BQ430" s="115"/>
      <c r="BR430" s="1478"/>
      <c r="BS430" s="1548"/>
      <c r="BT430" s="2180" t="inlineStr">
        <is>
          <t>5G</t>
        </is>
      </c>
      <c r="BU430" s="2181" t="inlineStr">
        <is>
          <t>n2</t>
        </is>
      </c>
      <c r="BV430" s="498">
        <f>Overview!$H$28</f>
        <v/>
      </c>
      <c r="BW430" s="2010"/>
      <c r="BX430" s="2187"/>
      <c r="BY430" s="2188"/>
      <c r="BZ430" s="2131"/>
      <c r="CA430" s="505" t="str">
        <f>CA429</f>
        <v>TBD</v>
      </c>
      <c r="CB430" s="201">
        <v>0</v>
      </c>
      <c r="CC430" s="1713">
        <f>IF(COUNT('Conducted 5G'!$AH$3:$AH$20)=0,376000,INDEX('Conducted 5G'!$T$3:$T$20,MATCH(MAX('Conducted 5G'!$AH$3:$AH$20),'Conducted 5G'!$AH$3:$AH$20,0)))</f>
        <v>376000</v>
      </c>
      <c r="CD430" s="1713">
        <f>IF(COUNT('Conducted 5G'!$AH$3:$AH$20)=0,1880,INDEX('Conducted 5G'!$U$3:$U$20,MATCH(MAX('Conducted 5G'!$AH$3:$AH$20),'Conducted 5G'!$AH$3:$AH$20,0)))</f>
        <v>1880</v>
      </c>
      <c r="CE430" s="1874"/>
      <c r="CF430" s="1874"/>
      <c r="CG430" s="388" t="str">
        <f>IF(OR($BY$419="",$BY$419=""),"",$BY$419)</f>
        <v/>
      </c>
      <c r="CH430" s="388">
        <f>BZ430</f>
        <v/>
      </c>
      <c r="CI430" s="388">
        <f>CA430</f>
        <v/>
      </c>
      <c r="CJ430" s="2046"/>
      <c r="CK430" s="2042"/>
      <c r="CL430" s="212">
        <f>IF(CF430=""," ",IF(ABS(CE430-CF430)&lt;=0.125,"Valid","Not valid"))</f>
        <v/>
      </c>
      <c r="CM430" s="213">
        <f> IF(CE430="","",IF(AND(CE430&lt;&gt;"",CF430=""),IF(CE430&gt;=1,"Medir+Sig Max","No"),IF(CF430&lt;&gt;"",IF(CF430&gt;=1,"Medir+Sig Max","No"),"")))</f>
        <v/>
      </c>
      <c r="CN430" s="1794"/>
      <c r="CO430" s="221">
        <f>IF(CK430="",IF(AND(CE430="",CF430=""),"",IF(CF430="",IF(DE430&gt;1,ROUND(DE430*CE430,3),CE430),IF(DE430&gt;1,ROUND(DE430*CF430,3),CF430))),IF(AND(CE430="",CF430=""),"",IF(CF430="",IF(DE430&gt;1,ROUND(DE430*CE430*(1/(CK430)),3),CE430*(1/(CK430))),IF(DE430&gt;1,ROUND(DE430*CF430*(1/(CK430)),3),CF430*(1/(CK430))))))</f>
        <v/>
      </c>
      <c r="CP430" s="2048">
        <f>IF(COUNTIF(Overview!K12:K14,TRUE)&gt;0,2,IF(COUNTIF(Overview!L12:L14,TRUE)&gt;0,4,0))</f>
        <v/>
      </c>
      <c r="CQ430" s="1473">
        <f>IF(CO430="","",IF(CO430&gt;CP430,"Fail","Pass"))</f>
        <v/>
      </c>
      <c r="CR430" s="1482"/>
      <c r="CS430" s="1566">
        <f>MyTimestamp(CO430)</f>
        <v/>
      </c>
      <c r="CT430" s="1535">
        <f>IF(CE430="",0,15)+IF(CF430="",0,15)</f>
        <v/>
      </c>
      <c r="CU430" s="1536">
        <f>IF(CT430=0,0,2)</f>
        <v/>
      </c>
      <c r="CV430" s="861"/>
      <c r="CW430" s="861"/>
      <c r="CX430" s="2038"/>
      <c r="CY430" s="2050"/>
      <c r="CZ430" s="1545">
        <f>10^(CJ430/20)*100-100</f>
        <v/>
      </c>
      <c r="DA430" s="1353"/>
      <c r="DB430" s="599"/>
      <c r="DC430" s="804">
        <f>IF(DA430="","",10^(DA430/10))</f>
        <v/>
      </c>
      <c r="DD430" s="1401">
        <f>IF(ISNUMBER(DB430)=FALSE,"",10^(DB430/10))</f>
        <v/>
      </c>
      <c r="DE430" s="1545">
        <f>IF(AND(ISNUMBER(DC430),ISNUMBER(DD430)),IF(DC430/DD430&gt;1,ROUND((DC430)/DD430,3),1),1)</f>
        <v/>
      </c>
      <c r="DF430" s="1541"/>
      <c r="DG430" s="1541"/>
      <c r="DH430" s="1541"/>
      <c r="DI430" s="1541"/>
      <c r="DJ430" s="1541"/>
      <c r="DK430" s="1541"/>
      <c r="DL430" s="1541"/>
      <c r="DM430" s="1541"/>
      <c r="DN430" s="1541"/>
      <c r="DO430" s="1541"/>
      <c r="DP430" s="1541"/>
      <c r="DQ430" s="1541"/>
      <c r="DR430" s="1541"/>
    </row>
    <row r="431" ht="12.75" x14ac:dyDescent="0.2">
      <c r="A431" s="1541"/>
      <c r="B431" s="1541"/>
      <c r="C431"/>
      <c r="D431" s="130">
        <f>IF(BX$419="Close to Ear","EN 62209-1","EN 62209-2")</f>
        <v/>
      </c>
      <c r="E431" s="130">
        <f>IF(CG431="Close to Ear","2016","2010/A1:2019")</f>
        <v/>
      </c>
      <c r="F431" s="1488" t="inlineStr">
        <is>
          <t>5.4</t>
        </is>
      </c>
      <c r="G431" s="1497"/>
      <c r="H431" s="120">
        <f>BV431</f>
        <v/>
      </c>
      <c r="I431" s="120">
        <f>BW431</f>
        <v/>
      </c>
      <c r="J431" s="687" t="inlineStr">
        <is>
          <t>5G</t>
        </is>
      </c>
      <c r="K431" s="194" t="inlineStr">
        <is>
          <t>n2</t>
        </is>
      </c>
      <c r="L431" s="115"/>
      <c r="M431" s="120"/>
      <c r="N431" s="119"/>
      <c r="O431" s="131"/>
      <c r="P431" s="6597"/>
      <c r="Q431" s="131"/>
      <c r="R431" s="131"/>
      <c r="S431" s="120"/>
      <c r="T431" s="120">
        <v>376000</v>
      </c>
      <c r="U431" s="120">
        <v>1880</v>
      </c>
      <c r="V431" s="119"/>
      <c r="W431" s="197"/>
      <c r="X431" s="119"/>
      <c r="Y431" s="119"/>
      <c r="Z431" s="119"/>
      <c r="AA431" s="115"/>
      <c r="AB431" s="115"/>
      <c r="AC431" s="689">
        <f>IF(OR(BX$419="Close to Ear",BX$419="Close to Head"),"Head",IF(BX$419="Extremity","Extremity","Body"))</f>
        <v/>
      </c>
      <c r="AD431" s="690">
        <f>CA431</f>
        <v/>
      </c>
      <c r="AE431" s="688">
        <f>CB431</f>
        <v/>
      </c>
      <c r="AF431" s="115"/>
      <c r="AG431" s="808">
        <f>IF(AZ431="","N/A",IF(CQ431="Pass","P","F"))</f>
        <v/>
      </c>
      <c r="AH431" s="129"/>
      <c r="AI431" s="129"/>
      <c r="AJ431" s="129"/>
      <c r="AK431" s="119"/>
      <c r="AL431" s="115"/>
      <c r="AM431" s="119"/>
      <c r="AN431" s="119"/>
      <c r="AO431" s="692"/>
      <c r="AP431" s="692"/>
      <c r="AQ431" s="692"/>
      <c r="AR431" s="692"/>
      <c r="AS431" s="692"/>
      <c r="AT431" s="691">
        <f>CE431</f>
        <v/>
      </c>
      <c r="AU431" s="691">
        <f>CF431</f>
        <v/>
      </c>
      <c r="AV431" s="813"/>
      <c r="AW431" s="813"/>
      <c r="AX431" s="197">
        <f>CZ431</f>
        <v/>
      </c>
      <c r="AY431" s="197">
        <f>DE431</f>
        <v/>
      </c>
      <c r="AZ431" s="3379">
        <f>CO431</f>
        <v/>
      </c>
      <c r="BA431" s="3380"/>
      <c r="BB431" s="197">
        <f>CP431</f>
        <v/>
      </c>
      <c r="BC431" s="813"/>
      <c r="BD431" s="197">
        <f>CR431</f>
        <v/>
      </c>
      <c r="BE431" s="121">
        <f>CS431</f>
        <v/>
      </c>
      <c r="BF431" s="122">
        <f>CT431*60</f>
        <v/>
      </c>
      <c r="BG431" s="121">
        <f>BE431</f>
        <v/>
      </c>
      <c r="BH431" s="122">
        <f>CU431*60</f>
        <v/>
      </c>
      <c r="BI431" s="122">
        <f>CV431</f>
        <v/>
      </c>
      <c r="BJ431" s="117"/>
      <c r="BK431" s="812">
        <f>Overview!$E$7</f>
        <v/>
      </c>
      <c r="BL431" s="117"/>
      <c r="BM431" s="836">
        <f>CW431</f>
        <v/>
      </c>
      <c r="BN431" s="812">
        <f>Overview!$P$153</f>
        <v/>
      </c>
      <c r="BO431" s="117"/>
      <c r="BP431" s="117"/>
      <c r="BQ431" s="115"/>
      <c r="BR431" s="1478"/>
      <c r="BS431" s="1548"/>
      <c r="BT431" s="2180" t="inlineStr">
        <is>
          <t>5G</t>
        </is>
      </c>
      <c r="BU431" s="2181" t="inlineStr">
        <is>
          <t>n2</t>
        </is>
      </c>
      <c r="BV431" s="498">
        <f>Overview!$H$28</f>
        <v/>
      </c>
      <c r="BW431" s="2010"/>
      <c r="BX431" s="2187"/>
      <c r="BY431" s="2188"/>
      <c r="BZ431" s="2131"/>
      <c r="CA431" s="505" t="str">
        <f>CONCATENATE(CA423," - Battery check 1")</f>
        <v>TBD - Battery check 1</v>
      </c>
      <c r="CB431" s="201">
        <v>0</v>
      </c>
      <c r="CC431" s="1713">
        <f>IF(COUNT('Conducted 5G'!$AH$3:$AH$20)=0,376000,INDEX('Conducted 5G'!$T$3:$T$20,MATCH(MAX('Conducted 5G'!$AH$3:$AH$20),'Conducted 5G'!$AH$3:$AH$20,0)))</f>
        <v>376000</v>
      </c>
      <c r="CD431" s="1713">
        <f>IF(COUNT('Conducted 5G'!$AH$3:$AH$20)=0,1880,INDEX('Conducted 5G'!$U$3:$U$20,MATCH(MAX('Conducted 5G'!$AH$3:$AH$20),'Conducted 5G'!$AH$3:$AH$20,0)))</f>
        <v>1880</v>
      </c>
      <c r="CE431" s="1874"/>
      <c r="CF431" s="1874"/>
      <c r="CG431" s="388" t="str">
        <f>IF(OR($BY$419="",$BY$419=""),"",$BY$419)</f>
        <v/>
      </c>
      <c r="CH431" s="388">
        <f>BZ431</f>
        <v/>
      </c>
      <c r="CI431" s="388">
        <f>CA431</f>
        <v/>
      </c>
      <c r="CJ431" s="2046"/>
      <c r="CK431" s="2042"/>
      <c r="CL431" s="212">
        <f>IF(CF431=""," ",IF(ABS(CE431-CF431)&lt;=0.125,"Valid","Not valid"))</f>
        <v/>
      </c>
      <c r="CM431" s="213">
        <f> IF(CE431="","",IF(AND(CE431&lt;&gt;"",CF431=""),IF(CE431&gt;=1,"Medir+Sig Max","No"),IF(CF431&lt;&gt;"",IF(CF431&gt;=1,"Medir+Sig Max","No"),"")))</f>
        <v/>
      </c>
      <c r="CN431" s="1794"/>
      <c r="CO431" s="221">
        <f>IF(CK431="",IF(AND(CE431="",CF431=""),"",IF(CF431="",IF(DE431&gt;1,ROUND(DE431*CE431,3),CE431),IF(DE431&gt;1,ROUND(DE431*CF431,3),CF431))),IF(AND(CE431="",CF431=""),"",IF(CF431="",IF(DE431&gt;1,ROUND(DE431*CE431*(1/(CK431)),3),CE431*(1/(CK431))),IF(DE431&gt;1,ROUND(DE431*CF431*(1/(CK431)),3),CF431*(1/(CK431))))))</f>
        <v/>
      </c>
      <c r="CP431" s="2048">
        <f>IF(COUNTIF(Overview!K12:K14,TRUE)&gt;0,2,IF(COUNTIF(Overview!L12:L14,TRUE)&gt;0,4,0))</f>
        <v/>
      </c>
      <c r="CQ431" s="1473">
        <f>IF(CO431="","",IF(CO431&gt;CP431,"Fail","Pass"))</f>
        <v/>
      </c>
      <c r="CR431" s="1482"/>
      <c r="CS431" s="1566">
        <f>MyTimestamp(CO431)</f>
        <v/>
      </c>
      <c r="CT431" s="1535">
        <f>IF(CE431="",0,15)+IF(CF431="",0,15)</f>
        <v/>
      </c>
      <c r="CU431" s="1536">
        <f>IF(CT431=0,0,2)</f>
        <v/>
      </c>
      <c r="CV431" s="861"/>
      <c r="CW431" s="861"/>
      <c r="CX431" s="2038"/>
      <c r="CY431" s="2050"/>
      <c r="CZ431" s="1545">
        <f>10^(CJ431/20)*100-100</f>
        <v/>
      </c>
      <c r="DA431" s="1353"/>
      <c r="DB431" s="599"/>
      <c r="DC431" s="804">
        <f>IF(DA431="","",10^(DA431/10))</f>
        <v/>
      </c>
      <c r="DD431" s="1401">
        <f>IF(ISNUMBER(DB431)=FALSE,"",10^(DB431/10))</f>
        <v/>
      </c>
      <c r="DE431" s="1545">
        <f>IF(AND(ISNUMBER(DC431),ISNUMBER(DD431)),IF(DC431/DD431&gt;1,ROUND((DC431)/DD431,3),1),1)</f>
        <v/>
      </c>
      <c r="DF431" s="1541"/>
      <c r="DG431" s="1541"/>
      <c r="DH431" s="1541"/>
      <c r="DI431" s="1541"/>
      <c r="DJ431" s="1541"/>
      <c r="DK431" s="1541"/>
      <c r="DL431" s="1541"/>
      <c r="DM431" s="1541"/>
      <c r="DN431" s="1541"/>
      <c r="DO431" s="1541"/>
      <c r="DP431" s="1541"/>
      <c r="DQ431" s="1541"/>
      <c r="DR431" s="1541"/>
    </row>
    <row r="432" ht="12.75" x14ac:dyDescent="0.2">
      <c r="A432" s="1541"/>
      <c r="B432" s="1541"/>
      <c r="C432"/>
      <c r="D432" s="130">
        <f>IF(BX$419="Close to Ear","EN 62209-1","EN 62209-2")</f>
        <v/>
      </c>
      <c r="E432" s="130">
        <f>IF(CG432="Close to Ear","2016","2010/A1:2019")</f>
        <v/>
      </c>
      <c r="F432" s="1488" t="inlineStr">
        <is>
          <t>5.4</t>
        </is>
      </c>
      <c r="G432" s="1497"/>
      <c r="H432" s="120">
        <f>BV432</f>
        <v/>
      </c>
      <c r="I432" s="120">
        <f>BW432</f>
        <v/>
      </c>
      <c r="J432" s="687" t="inlineStr">
        <is>
          <t>5G</t>
        </is>
      </c>
      <c r="K432" s="194" t="inlineStr">
        <is>
          <t>n2</t>
        </is>
      </c>
      <c r="L432" s="115"/>
      <c r="M432" s="120"/>
      <c r="N432" s="119"/>
      <c r="O432" s="131"/>
      <c r="P432" s="6597"/>
      <c r="Q432" s="131"/>
      <c r="R432" s="131"/>
      <c r="S432" s="120"/>
      <c r="T432" s="120">
        <v>376000</v>
      </c>
      <c r="U432" s="120">
        <v>1880</v>
      </c>
      <c r="V432" s="119"/>
      <c r="W432" s="197"/>
      <c r="X432" s="119"/>
      <c r="Y432" s="119"/>
      <c r="Z432" s="119"/>
      <c r="AA432" s="115"/>
      <c r="AB432" s="115"/>
      <c r="AC432" s="689">
        <f>IF(OR(BX$419="Close to Ear",BX$419="Close to Head"),"Head",IF(BX$419="Extremity","Extremity","Body"))</f>
        <v/>
      </c>
      <c r="AD432" s="690">
        <f>CA432</f>
        <v/>
      </c>
      <c r="AE432" s="688">
        <f>CB432</f>
        <v/>
      </c>
      <c r="AF432" s="115"/>
      <c r="AG432" s="808">
        <f>IF(AZ432="","N/A",IF(CQ432="Pass","P","F"))</f>
        <v/>
      </c>
      <c r="AH432" s="129"/>
      <c r="AI432" s="129"/>
      <c r="AJ432" s="129"/>
      <c r="AK432" s="119"/>
      <c r="AL432" s="115"/>
      <c r="AM432" s="119"/>
      <c r="AN432" s="119"/>
      <c r="AO432" s="692"/>
      <c r="AP432" s="692"/>
      <c r="AQ432" s="692"/>
      <c r="AR432" s="692"/>
      <c r="AS432" s="692"/>
      <c r="AT432" s="691">
        <f>CE432</f>
        <v/>
      </c>
      <c r="AU432" s="691">
        <f>CF432</f>
        <v/>
      </c>
      <c r="AV432" s="813"/>
      <c r="AW432" s="813"/>
      <c r="AX432" s="197">
        <f>CZ432</f>
        <v/>
      </c>
      <c r="AY432" s="197">
        <f>DE432</f>
        <v/>
      </c>
      <c r="AZ432" s="3379">
        <f>CO432</f>
        <v/>
      </c>
      <c r="BA432" s="3380"/>
      <c r="BB432" s="197">
        <f>CP432</f>
        <v/>
      </c>
      <c r="BC432" s="813"/>
      <c r="BD432" s="197">
        <f>CR432</f>
        <v/>
      </c>
      <c r="BE432" s="121">
        <f>CS432</f>
        <v/>
      </c>
      <c r="BF432" s="122">
        <f>CT432*60</f>
        <v/>
      </c>
      <c r="BG432" s="121">
        <f>BE432</f>
        <v/>
      </c>
      <c r="BH432" s="122">
        <f>CU432*60</f>
        <v/>
      </c>
      <c r="BI432" s="122">
        <f>CV432</f>
        <v/>
      </c>
      <c r="BJ432" s="117"/>
      <c r="BK432" s="812">
        <f>Overview!$E$7</f>
        <v/>
      </c>
      <c r="BL432" s="117"/>
      <c r="BM432" s="836">
        <f>CW432</f>
        <v/>
      </c>
      <c r="BN432" s="812">
        <f>Overview!$P$153</f>
        <v/>
      </c>
      <c r="BO432" s="117"/>
      <c r="BP432" s="117"/>
      <c r="BQ432" s="115"/>
      <c r="BR432" s="1478"/>
      <c r="BS432" s="1548"/>
      <c r="BT432" s="2180" t="inlineStr">
        <is>
          <t>5G</t>
        </is>
      </c>
      <c r="BU432" s="2181" t="inlineStr">
        <is>
          <t>n2</t>
        </is>
      </c>
      <c r="BV432" s="498">
        <f>Overview!$H$28</f>
        <v/>
      </c>
      <c r="BW432" s="2010"/>
      <c r="BX432" s="2187"/>
      <c r="BY432" s="2188"/>
      <c r="BZ432" s="2131"/>
      <c r="CA432" s="505" t="str">
        <f>CONCATENATE(CA423," - Battery check 2")</f>
        <v>TBD - Battery check 2</v>
      </c>
      <c r="CB432" s="201">
        <v>0</v>
      </c>
      <c r="CC432" s="1713">
        <f>IF(COUNT('Conducted 5G'!$AH$3:$AH$20)=0,376000,INDEX('Conducted 5G'!$T$3:$T$20,MATCH(MAX('Conducted 5G'!$AH$3:$AH$20),'Conducted 5G'!$AH$3:$AH$20,0)))</f>
        <v>376000</v>
      </c>
      <c r="CD432" s="1713">
        <f>IF(COUNT('Conducted 5G'!$AH$3:$AH$20)=0,1880,INDEX('Conducted 5G'!$U$3:$U$20,MATCH(MAX('Conducted 5G'!$AH$3:$AH$20),'Conducted 5G'!$AH$3:$AH$20,0)))</f>
        <v>1880</v>
      </c>
      <c r="CE432" s="1874"/>
      <c r="CF432" s="1874"/>
      <c r="CG432" s="388" t="str">
        <f>IF(OR($BY$419="",$BY$419=""),"",$BY$419)</f>
        <v/>
      </c>
      <c r="CH432" s="388">
        <f>BZ432</f>
        <v/>
      </c>
      <c r="CI432" s="388">
        <f>CA432</f>
        <v/>
      </c>
      <c r="CJ432" s="2046"/>
      <c r="CK432" s="2042"/>
      <c r="CL432" s="212">
        <f>IF(CF432=""," ",IF(ABS(CE432-CF432)&lt;=0.125,"Valid","Not valid"))</f>
        <v/>
      </c>
      <c r="CM432" s="213">
        <f> IF(CE432="","",IF(AND(CE432&lt;&gt;"",CF432=""),IF(CE432&gt;=1,"Medir+Sig Max","No"),IF(CF432&lt;&gt;"",IF(CF432&gt;=1,"Medir+Sig Max","No"),"")))</f>
        <v/>
      </c>
      <c r="CN432" s="1794"/>
      <c r="CO432" s="221">
        <f>IF(CK432="",IF(AND(CE432="",CF432=""),"",IF(CF432="",IF(DE432&gt;1,ROUND(DE432*CE432,3),CE432),IF(DE432&gt;1,ROUND(DE432*CF432,3),CF432))),IF(AND(CE432="",CF432=""),"",IF(CF432="",IF(DE432&gt;1,ROUND(DE432*CE432*(1/(CK432)),3),CE432*(1/(CK432))),IF(DE432&gt;1,ROUND(DE432*CF432*(1/(CK432)),3),CF432*(1/(CK432))))))</f>
        <v/>
      </c>
      <c r="CP432" s="2048">
        <f>IF(COUNTIF(Overview!K12:K14,TRUE)&gt;0,2,IF(COUNTIF(Overview!L12:L14,TRUE)&gt;0,4,0))</f>
        <v/>
      </c>
      <c r="CQ432" s="1473">
        <f>IF(CO432="","",IF(CO432&gt;CP432,"Fail","Pass"))</f>
        <v/>
      </c>
      <c r="CR432" s="1482"/>
      <c r="CS432" s="1566">
        <f>MyTimestamp(CO432)</f>
        <v/>
      </c>
      <c r="CT432" s="1535">
        <f>IF(CE432="",0,15)+IF(CF432="",0,15)</f>
        <v/>
      </c>
      <c r="CU432" s="1536">
        <f>IF(CT432=0,0,2)</f>
        <v/>
      </c>
      <c r="CV432" s="861"/>
      <c r="CW432" s="861"/>
      <c r="CX432" s="2038"/>
      <c r="CY432" s="2050"/>
      <c r="CZ432" s="1545">
        <f>10^(CJ432/20)*100-100</f>
        <v/>
      </c>
      <c r="DA432" s="1353"/>
      <c r="DB432" s="599"/>
      <c r="DC432" s="804">
        <f>IF(DA432="","",10^(DA432/10))</f>
        <v/>
      </c>
      <c r="DD432" s="1401">
        <f>IF(ISNUMBER(DB432)=FALSE,"",10^(DB432/10))</f>
        <v/>
      </c>
      <c r="DE432" s="1545">
        <f>IF(AND(ISNUMBER(DC432),ISNUMBER(DD432)),IF(DC432/DD432&gt;1,ROUND((DC432)/DD432,3),1),1)</f>
        <v/>
      </c>
      <c r="DF432" s="1541"/>
      <c r="DG432" s="1541"/>
      <c r="DH432" s="1541"/>
      <c r="DI432" s="1541"/>
      <c r="DJ432" s="1541"/>
      <c r="DK432" s="1541"/>
      <c r="DL432" s="1541"/>
      <c r="DM432" s="1541"/>
      <c r="DN432" s="1541"/>
      <c r="DO432" s="1541"/>
      <c r="DP432" s="1541"/>
      <c r="DQ432" s="1541"/>
      <c r="DR432" s="1541"/>
    </row>
    <row r="433" ht="12.75" x14ac:dyDescent="0.2">
      <c r="A433" s="1541"/>
      <c r="B433" s="1541"/>
      <c r="C433"/>
      <c r="D433" s="130">
        <f>IF(BX$433="Close to Ear","EN 62209-1","EN 62209-2")</f>
        <v/>
      </c>
      <c r="E433" s="130">
        <f>IF(CG433="Close to Ear","2016","2010/A1:2019")</f>
        <v/>
      </c>
      <c r="F433" s="1488" t="inlineStr">
        <is>
          <t>5.4</t>
        </is>
      </c>
      <c r="G433" s="1497"/>
      <c r="H433" s="120">
        <f>BV433</f>
        <v/>
      </c>
      <c r="I433" s="120">
        <f>BW433</f>
        <v/>
      </c>
      <c r="J433" s="687" t="inlineStr">
        <is>
          <t>5G</t>
        </is>
      </c>
      <c r="K433" s="194" t="inlineStr">
        <is>
          <t>n2</t>
        </is>
      </c>
      <c r="L433" s="115"/>
      <c r="M433" s="120"/>
      <c r="N433" s="119"/>
      <c r="O433" s="131"/>
      <c r="P433" s="6597"/>
      <c r="Q433" s="131"/>
      <c r="R433" s="131"/>
      <c r="S433" s="120"/>
      <c r="T433" s="120">
        <v>376000</v>
      </c>
      <c r="U433" s="120">
        <v>1880</v>
      </c>
      <c r="V433" s="119"/>
      <c r="W433" s="197"/>
      <c r="X433" s="119"/>
      <c r="Y433" s="119"/>
      <c r="Z433" s="119"/>
      <c r="AA433" s="115"/>
      <c r="AB433" s="115"/>
      <c r="AC433" s="689">
        <f>IF(OR(BX$433="Close to Ear",BX$433="Close to Head"),"Head",IF(BX$433="Extremity","Extremity","Body"))</f>
        <v/>
      </c>
      <c r="AD433" s="690">
        <f>CA433</f>
        <v/>
      </c>
      <c r="AE433" s="688">
        <f>CB433</f>
        <v/>
      </c>
      <c r="AF433" s="115"/>
      <c r="AG433" s="808">
        <f>IF(AZ433="","N/A",IF(CQ433="Pass","P","F"))</f>
        <v/>
      </c>
      <c r="AH433" s="129"/>
      <c r="AI433" s="129"/>
      <c r="AJ433" s="129"/>
      <c r="AK433" s="119"/>
      <c r="AL433" s="115"/>
      <c r="AM433" s="119"/>
      <c r="AN433" s="119"/>
      <c r="AO433" s="692"/>
      <c r="AP433" s="692"/>
      <c r="AQ433" s="692"/>
      <c r="AR433" s="692"/>
      <c r="AS433" s="692"/>
      <c r="AT433" s="691">
        <f>CE433</f>
        <v/>
      </c>
      <c r="AU433" s="691">
        <f>CF433</f>
        <v/>
      </c>
      <c r="AV433" s="813"/>
      <c r="AW433" s="813"/>
      <c r="AX433" s="197">
        <f>CZ433</f>
        <v/>
      </c>
      <c r="AY433" s="197">
        <f>DE433</f>
        <v/>
      </c>
      <c r="AZ433" s="3379">
        <f>CO433</f>
        <v/>
      </c>
      <c r="BA433" s="3380"/>
      <c r="BB433" s="197">
        <f>CP433</f>
        <v/>
      </c>
      <c r="BC433" s="813"/>
      <c r="BD433" s="197">
        <f>CR433</f>
        <v/>
      </c>
      <c r="BE433" s="121">
        <f>CS433</f>
        <v/>
      </c>
      <c r="BF433" s="122">
        <f>CT433*60</f>
        <v/>
      </c>
      <c r="BG433" s="121">
        <f>BE433</f>
        <v/>
      </c>
      <c r="BH433" s="122">
        <f>CU433*60</f>
        <v/>
      </c>
      <c r="BI433" s="122">
        <f>CV433</f>
        <v/>
      </c>
      <c r="BJ433" s="117"/>
      <c r="BK433" s="812">
        <f>Overview!$E$7</f>
        <v/>
      </c>
      <c r="BL433" s="117"/>
      <c r="BM433" s="836">
        <f>CW433</f>
        <v/>
      </c>
      <c r="BN433" s="812">
        <f>Overview!$P$153</f>
        <v/>
      </c>
      <c r="BO433" s="117"/>
      <c r="BP433" s="117"/>
      <c r="BQ433" s="115"/>
      <c r="BR433" s="1478"/>
      <c r="BS433" s="1548"/>
      <c r="BT433" s="2180" t="inlineStr">
        <is>
          <t>5G</t>
        </is>
      </c>
      <c r="BU433" s="2181" t="inlineStr">
        <is>
          <t>n2</t>
        </is>
      </c>
      <c r="BV433" s="498">
        <f>Overview!$H$28</f>
        <v/>
      </c>
      <c r="BW433" s="2010"/>
      <c r="BX433" s="8328" t="inlineStr">
        <is>
          <t>Body</t>
        </is>
      </c>
      <c r="BY433" s="496"/>
      <c r="BZ433" s="1721"/>
      <c r="CA433" s="1996" t="inlineStr">
        <is>
          <t>Front Face</t>
        </is>
      </c>
      <c r="CB433" s="202">
        <v>5</v>
      </c>
      <c r="CC433" s="5472">
        <f>IF(COUNT('Conducted 5G'!$AH$3:$AH$20)=0,376000,INDEX('Conducted 5G'!$T$3:$T$20,MATCH(MAX('Conducted 5G'!$AH$3:$AH$20),'Conducted 5G'!$AH$3:$AH$20,0)))</f>
        <v>376000</v>
      </c>
      <c r="CD433" s="1708">
        <f>IF(COUNT('Conducted 5G'!$AH$3:$AH$20)=0,1880,INDEX('Conducted 5G'!$U$3:$U$20,MATCH(MAX('Conducted 5G'!$AH$3:$AH$20),'Conducted 5G'!$AH$3:$AH$20,0)))</f>
        <v>1880</v>
      </c>
      <c r="CE433" s="1522"/>
      <c r="CF433" s="1522"/>
      <c r="CG433" s="386" t="str">
        <f>IF(OR($BY$419="",$BY$419=""),"",$BY$419)</f>
        <v/>
      </c>
      <c r="CH433" s="386">
        <f>BZ433</f>
        <v/>
      </c>
      <c r="CI433" s="386">
        <f>CA433</f>
        <v/>
      </c>
      <c r="CJ433" s="1526"/>
      <c r="CK433" s="2036"/>
      <c r="CL433" s="203">
        <f>IF(CF433=""," ",IF(ABS(CE433-CF433)&lt;=0.125,"Valid","Not valid"))</f>
        <v/>
      </c>
      <c r="CM433" s="204">
        <f> IF(CE433="","",IF(AND(CE433&lt;&gt;"",CF433=""),IF(CE433&gt;=1,"Medir+Sig Max","No"),IF(CF433&lt;&gt;"",IF(CF433&gt;=1,"Medir+Sig Max","No"),"")))</f>
        <v/>
      </c>
      <c r="CN433" s="1798"/>
      <c r="CO433" s="219">
        <f>IF(CK433="",IF(AND(CE433="",CF433=""),"",IF(CF433="",IF(DE433&gt;1,ROUND(DE433*CE433,3),CE433),IF(DE433&gt;1,ROUND(DE433*CF433,3),CF433))),IF(AND(CE433="",CF433=""),"",IF(CF433="",IF(DE433&gt;1,ROUND(DE433*CE433*(1/(CK433)),3),CE433*(1/(CK433))),IF(DE433&gt;1,ROUND(DE433*CF433*(1/(CK433)),3),CF433*(1/(CK433))))))</f>
        <v/>
      </c>
      <c r="CP433" s="2037">
        <f>IF(COUNTIF(Overview!K12:K14,TRUE)&gt;0,2,IF(COUNTIF(Overview!L12:L14,TRUE)&gt;0,4,0))</f>
        <v/>
      </c>
      <c r="CQ433" s="1471">
        <f>IF(CO433="","",IF(CO433&gt;CP433,"Fail","Pass"))</f>
        <v/>
      </c>
      <c r="CR433" s="1480"/>
      <c r="CS433" s="1564">
        <f>MyTimestamp(CO433)</f>
        <v/>
      </c>
      <c r="CT433" s="1529">
        <f>IF(CE433="",0,15)+IF(CF433="",0,15)</f>
        <v/>
      </c>
      <c r="CU433" s="1530">
        <f>IF(CT433=0,0,2)</f>
        <v/>
      </c>
      <c r="CV433" s="862"/>
      <c r="CW433" s="862"/>
      <c r="CX433" s="2038"/>
      <c r="CY433" s="2039"/>
      <c r="CZ433" s="1542">
        <f>10^(CJ433/20)*100-100</f>
        <v/>
      </c>
      <c r="DA433" s="1351"/>
      <c r="DB433" s="597"/>
      <c r="DC433" s="802">
        <f>IF(DA433="","",10^(DA433/10))</f>
        <v/>
      </c>
      <c r="DD433" s="1399">
        <f>IF(ISNUMBER(DB433)=FALSE,"",10^(DB433/10))</f>
        <v/>
      </c>
      <c r="DE433" s="1542">
        <f>IF(AND(ISNUMBER(DC433),ISNUMBER(DD433)),IF(DC433/DD433&gt;1,ROUND((DC433)/DD433,3),1),1)</f>
        <v/>
      </c>
      <c r="DF433" s="1670">
        <f>IF(ISNUMBER(CO433),IF(CO433&gt;=CP433*0.90625,"!!!MEASURE other two 1RB modes!!!  To include the results for these two additional RB modes please use any row below free (for example otehr band) and replace the information of each field (tech, band, freq, etc...) with the proper one",""),"")</f>
        <v/>
      </c>
      <c r="DG433" s="1541"/>
      <c r="DH433" s="1541"/>
      <c r="DI433" s="1541"/>
      <c r="DJ433" s="1541"/>
      <c r="DK433" s="1541"/>
      <c r="DL433" s="1541"/>
      <c r="DM433" s="1541"/>
      <c r="DN433" s="1541"/>
      <c r="DO433" s="1541"/>
      <c r="DP433" s="1541"/>
      <c r="DQ433" s="1541"/>
      <c r="DR433" s="1541"/>
    </row>
    <row r="434" ht="12.75" x14ac:dyDescent="0.2">
      <c r="A434" s="1541"/>
      <c r="B434" s="1541"/>
      <c r="C434"/>
      <c r="D434" s="130">
        <f>IF(BX$433="Close to Ear","EN 62209-1","EN 62209-2")</f>
        <v/>
      </c>
      <c r="E434" s="130">
        <f>IF(CG434="Close to Ear","2016","2010/A1:2019")</f>
        <v/>
      </c>
      <c r="F434" s="1488" t="inlineStr">
        <is>
          <t>5.4</t>
        </is>
      </c>
      <c r="G434" s="1497"/>
      <c r="H434" s="120">
        <f>BV434</f>
        <v/>
      </c>
      <c r="I434" s="120">
        <f>BW434</f>
        <v/>
      </c>
      <c r="J434" s="687" t="inlineStr">
        <is>
          <t>5G</t>
        </is>
      </c>
      <c r="K434" s="194" t="inlineStr">
        <is>
          <t>n2</t>
        </is>
      </c>
      <c r="L434" s="115"/>
      <c r="M434" s="120"/>
      <c r="N434" s="119"/>
      <c r="O434" s="131"/>
      <c r="P434" s="6597"/>
      <c r="Q434" s="131"/>
      <c r="R434" s="131"/>
      <c r="S434" s="120"/>
      <c r="T434" s="120">
        <v>376000</v>
      </c>
      <c r="U434" s="120">
        <v>1880</v>
      </c>
      <c r="V434" s="119"/>
      <c r="W434" s="197"/>
      <c r="X434" s="119"/>
      <c r="Y434" s="119"/>
      <c r="Z434" s="119"/>
      <c r="AA434" s="115"/>
      <c r="AB434" s="115"/>
      <c r="AC434" s="689">
        <f>IF(OR(BX$433="Close to Ear",BX$433="Close to Head"),"Head",IF(BX$433="Extremity","Extremity","Body"))</f>
        <v/>
      </c>
      <c r="AD434" s="690">
        <f>CA434</f>
        <v/>
      </c>
      <c r="AE434" s="688">
        <f>CB434</f>
        <v/>
      </c>
      <c r="AF434" s="115"/>
      <c r="AG434" s="808">
        <f>IF(AZ434="","N/A",IF(CQ434="Pass","P","F"))</f>
        <v/>
      </c>
      <c r="AH434" s="129"/>
      <c r="AI434" s="129"/>
      <c r="AJ434" s="129"/>
      <c r="AK434" s="119"/>
      <c r="AL434" s="115"/>
      <c r="AM434" s="119"/>
      <c r="AN434" s="119"/>
      <c r="AO434" s="692"/>
      <c r="AP434" s="692"/>
      <c r="AQ434" s="692"/>
      <c r="AR434" s="692"/>
      <c r="AS434" s="692"/>
      <c r="AT434" s="691">
        <f>CE434</f>
        <v/>
      </c>
      <c r="AU434" s="691">
        <f>CF434</f>
        <v/>
      </c>
      <c r="AV434" s="813"/>
      <c r="AW434" s="813"/>
      <c r="AX434" s="197">
        <f>CZ434</f>
        <v/>
      </c>
      <c r="AY434" s="197">
        <f>DE434</f>
        <v/>
      </c>
      <c r="AZ434" s="3379">
        <f>CO434</f>
        <v/>
      </c>
      <c r="BA434" s="3380"/>
      <c r="BB434" s="197">
        <f>CP434</f>
        <v/>
      </c>
      <c r="BC434" s="813"/>
      <c r="BD434" s="197">
        <f>CR434</f>
        <v/>
      </c>
      <c r="BE434" s="121">
        <f>CS434</f>
        <v/>
      </c>
      <c r="BF434" s="122">
        <f>CT434*60</f>
        <v/>
      </c>
      <c r="BG434" s="121">
        <f>BE434</f>
        <v/>
      </c>
      <c r="BH434" s="122">
        <f>CU434*60</f>
        <v/>
      </c>
      <c r="BI434" s="122">
        <f>CV434</f>
        <v/>
      </c>
      <c r="BJ434" s="117"/>
      <c r="BK434" s="812">
        <f>Overview!$E$7</f>
        <v/>
      </c>
      <c r="BL434" s="117"/>
      <c r="BM434" s="836">
        <f>CW434</f>
        <v/>
      </c>
      <c r="BN434" s="812">
        <f>Overview!$P$153</f>
        <v/>
      </c>
      <c r="BO434" s="117"/>
      <c r="BP434" s="117"/>
      <c r="BQ434" s="115"/>
      <c r="BR434" s="1478"/>
      <c r="BS434" s="1548"/>
      <c r="BT434" s="2180" t="inlineStr">
        <is>
          <t>5G</t>
        </is>
      </c>
      <c r="BU434" s="2181" t="inlineStr">
        <is>
          <t>n2</t>
        </is>
      </c>
      <c r="BV434" s="498">
        <f>Overview!$H$28</f>
        <v/>
      </c>
      <c r="BW434" s="2010"/>
      <c r="BX434" s="2181"/>
      <c r="BY434" s="953"/>
      <c r="BZ434" s="1721"/>
      <c r="CA434" s="1997" t="inlineStr">
        <is>
          <t>Back Face</t>
        </is>
      </c>
      <c r="CB434" s="200">
        <v>5</v>
      </c>
      <c r="CC434" s="5470">
        <f>IF(COUNT('Conducted 5G'!$AH$3:$AH$20)=0,376000,INDEX('Conducted 5G'!$T$3:$T$20,MATCH(MAX('Conducted 5G'!$AH$3:$AH$20),'Conducted 5G'!$AH$3:$AH$20,0)))</f>
        <v>376000</v>
      </c>
      <c r="CD434" s="1709">
        <f>IF(COUNT('Conducted 5G'!$AH$3:$AH$20)=0,1880,INDEX('Conducted 5G'!$U$3:$U$20,MATCH(MAX('Conducted 5G'!$AH$3:$AH$20),'Conducted 5G'!$AH$3:$AH$20,0)))</f>
        <v>1880</v>
      </c>
      <c r="CE434" s="1523"/>
      <c r="CF434" s="1523"/>
      <c r="CG434" s="387" t="str">
        <f>IF(OR($BY$419="",$BY$419=""),"",$BY$419)</f>
        <v/>
      </c>
      <c r="CH434" s="387">
        <f>BZ434</f>
        <v/>
      </c>
      <c r="CI434" s="387">
        <f>CA434</f>
        <v/>
      </c>
      <c r="CJ434" s="1527"/>
      <c r="CK434" s="2042"/>
      <c r="CL434" s="206">
        <f>IF(CF434=""," ",IF(ABS(CE434-CF434)&lt;=0.125,"Valid","Not valid"))</f>
        <v/>
      </c>
      <c r="CM434" s="207">
        <f> IF(CE434="","",IF(AND(CE434&lt;&gt;"",CF434=""),IF(CE434&gt;=1,"Medir+Sig Max","No"),IF(CF434&lt;&gt;"",IF(CF434&gt;=1,"Medir+Sig Max","No"),"")))</f>
        <v/>
      </c>
      <c r="CN434" s="1787"/>
      <c r="CO434" s="220">
        <f>IF(CK434="",IF(AND(CE434="",CF434=""),"",IF(CF434="",IF(DE434&gt;1,ROUND(DE434*CE434,3),CE434),IF(DE434&gt;1,ROUND(DE434*CF434,3),CF434))),IF(AND(CE434="",CF434=""),"",IF(CF434="",IF(DE434&gt;1,ROUND(DE434*CE434*(1/(CK434)),3),CE434*(1/(CK434))),IF(DE434&gt;1,ROUND(DE434*CF434*(1/(CK434)),3),CF434*(1/(CK434))))))</f>
        <v/>
      </c>
      <c r="CP434" s="2043">
        <f>IF(COUNTIF(Overview!K12:K14,TRUE)&gt;0,2,IF(COUNTIF(Overview!L12:L14,TRUE)&gt;0,4,0))</f>
        <v/>
      </c>
      <c r="CQ434" s="1472">
        <f>IF(CO434="","",IF(CO434&gt;CP434,"Fail","Pass"))</f>
        <v/>
      </c>
      <c r="CR434" s="1481"/>
      <c r="CS434" s="1565">
        <f>MyTimestamp(CO434)</f>
        <v/>
      </c>
      <c r="CT434" s="1531">
        <f>IF(CE434="",0,15)+IF(CF434="",0,15)</f>
        <v/>
      </c>
      <c r="CU434" s="1532">
        <f>IF(CT434=0,0,2)</f>
        <v/>
      </c>
      <c r="CV434" s="859"/>
      <c r="CW434" s="859"/>
      <c r="CX434" s="2038"/>
      <c r="CY434" s="2044"/>
      <c r="CZ434" s="1543">
        <f>10^(CJ434/20)*100-100</f>
        <v/>
      </c>
      <c r="DA434" s="1352"/>
      <c r="DB434" s="598"/>
      <c r="DC434" s="803">
        <f>IF(DA434="","",10^(DA434/10))</f>
        <v/>
      </c>
      <c r="DD434" s="1400">
        <f>IF(ISNUMBER(DB434)=FALSE,"",10^(DB434/10))</f>
        <v/>
      </c>
      <c r="DE434" s="1543">
        <f>IF(AND(ISNUMBER(DC434),ISNUMBER(DD434)),IF(DC434/DD434&gt;1,ROUND((DC434)/DD434,3),1),1)</f>
        <v/>
      </c>
      <c r="DF434" s="1670">
        <f>IF(ISNUMBER(CO434),IF(CO434&gt;=CP434*0.90625,"!!!MEASURE other two 1RB modes!!!  To include the results for these two additional RB modes please use any row below free (for example otehr band) and replace the information of each field (tech, band, freq, etc...) with the proper one",""),"")</f>
        <v/>
      </c>
      <c r="DG434" s="1541"/>
      <c r="DH434" s="1541"/>
      <c r="DI434" s="1541"/>
      <c r="DJ434" s="1541"/>
      <c r="DK434" s="1541"/>
      <c r="DL434" s="1541"/>
      <c r="DM434" s="1541"/>
      <c r="DN434" s="1541"/>
      <c r="DO434" s="1541"/>
      <c r="DP434" s="1541"/>
      <c r="DQ434" s="1541"/>
      <c r="DR434" s="1541"/>
    </row>
    <row r="435" ht="12.75" x14ac:dyDescent="0.2">
      <c r="A435" s="1541"/>
      <c r="B435" s="1541"/>
      <c r="C435"/>
      <c r="D435" s="130">
        <f>IF(BX$433="Close to Ear","EN 62209-1","EN 62209-2")</f>
        <v/>
      </c>
      <c r="E435" s="130">
        <f>IF(CG435="Close to Ear","2016","2010/A1:2019")</f>
        <v/>
      </c>
      <c r="F435" s="1488" t="inlineStr">
        <is>
          <t>5.4</t>
        </is>
      </c>
      <c r="G435" s="1497"/>
      <c r="H435" s="120">
        <f>BV435</f>
        <v/>
      </c>
      <c r="I435" s="120">
        <f>BW435</f>
        <v/>
      </c>
      <c r="J435" s="687" t="inlineStr">
        <is>
          <t>5G</t>
        </is>
      </c>
      <c r="K435" s="194" t="inlineStr">
        <is>
          <t>n2</t>
        </is>
      </c>
      <c r="L435" s="115"/>
      <c r="M435" s="120"/>
      <c r="N435" s="119"/>
      <c r="O435" s="131"/>
      <c r="P435" s="6597"/>
      <c r="Q435" s="131"/>
      <c r="R435" s="131"/>
      <c r="S435" s="120"/>
      <c r="T435" s="120">
        <v>376000</v>
      </c>
      <c r="U435" s="120">
        <v>1880</v>
      </c>
      <c r="V435" s="119"/>
      <c r="W435" s="197"/>
      <c r="X435" s="119"/>
      <c r="Y435" s="119"/>
      <c r="Z435" s="119"/>
      <c r="AA435" s="115"/>
      <c r="AB435" s="115"/>
      <c r="AC435" s="689">
        <f>IF(OR(BX$433="Close to Ear",BX$433="Close to Head"),"Head",IF(BX$433="Extremity","Extremity","Body"))</f>
        <v/>
      </c>
      <c r="AD435" s="690">
        <f>CA435</f>
        <v/>
      </c>
      <c r="AE435" s="688">
        <f>CB435</f>
        <v/>
      </c>
      <c r="AF435" s="115"/>
      <c r="AG435" s="808">
        <f>IF(AZ435="","N/A",IF(CQ435="Pass","P","F"))</f>
        <v/>
      </c>
      <c r="AH435" s="129"/>
      <c r="AI435" s="129"/>
      <c r="AJ435" s="129"/>
      <c r="AK435" s="119"/>
      <c r="AL435" s="115"/>
      <c r="AM435" s="119"/>
      <c r="AN435" s="119"/>
      <c r="AO435" s="692"/>
      <c r="AP435" s="692"/>
      <c r="AQ435" s="692"/>
      <c r="AR435" s="692"/>
      <c r="AS435" s="692"/>
      <c r="AT435" s="691">
        <f>CE435</f>
        <v/>
      </c>
      <c r="AU435" s="691">
        <f>CF435</f>
        <v/>
      </c>
      <c r="AV435" s="813"/>
      <c r="AW435" s="813"/>
      <c r="AX435" s="197">
        <f>CZ435</f>
        <v/>
      </c>
      <c r="AY435" s="197">
        <f>DE435</f>
        <v/>
      </c>
      <c r="AZ435" s="3379">
        <f>CO435</f>
        <v/>
      </c>
      <c r="BA435" s="3380"/>
      <c r="BB435" s="197">
        <f>CP435</f>
        <v/>
      </c>
      <c r="BC435" s="813"/>
      <c r="BD435" s="197">
        <f>CR435</f>
        <v/>
      </c>
      <c r="BE435" s="121">
        <f>CS435</f>
        <v/>
      </c>
      <c r="BF435" s="122">
        <f>CT435*60</f>
        <v/>
      </c>
      <c r="BG435" s="121">
        <f>BE435</f>
        <v/>
      </c>
      <c r="BH435" s="122">
        <f>CU435*60</f>
        <v/>
      </c>
      <c r="BI435" s="122">
        <f>CV435</f>
        <v/>
      </c>
      <c r="BJ435" s="117"/>
      <c r="BK435" s="812">
        <f>Overview!$E$7</f>
        <v/>
      </c>
      <c r="BL435" s="117"/>
      <c r="BM435" s="836">
        <f>CW435</f>
        <v/>
      </c>
      <c r="BN435" s="812">
        <f>Overview!$P$153</f>
        <v/>
      </c>
      <c r="BO435" s="117"/>
      <c r="BP435" s="117"/>
      <c r="BQ435" s="115"/>
      <c r="BR435" s="1478"/>
      <c r="BS435" s="1548"/>
      <c r="BT435" s="2180" t="inlineStr">
        <is>
          <t>5G</t>
        </is>
      </c>
      <c r="BU435" s="2181" t="inlineStr">
        <is>
          <t>n2</t>
        </is>
      </c>
      <c r="BV435" s="498">
        <f>Overview!$H$28</f>
        <v/>
      </c>
      <c r="BW435" s="2010"/>
      <c r="BX435" s="2181"/>
      <c r="BY435" s="952"/>
      <c r="BZ435" s="1721"/>
      <c r="CA435" s="1997" t="inlineStr">
        <is>
          <t>Left Edge</t>
        </is>
      </c>
      <c r="CB435" s="200">
        <v>5</v>
      </c>
      <c r="CC435" s="5470">
        <f>IF(COUNT('Conducted 5G'!$AH$3:$AH$20)=0,376000,INDEX('Conducted 5G'!$T$3:$T$20,MATCH(MAX('Conducted 5G'!$AH$3:$AH$20),'Conducted 5G'!$AH$3:$AH$20,0)))</f>
        <v>376000</v>
      </c>
      <c r="CD435" s="1709">
        <f>IF(COUNT('Conducted 5G'!$AH$3:$AH$20)=0,1880,INDEX('Conducted 5G'!$U$3:$U$20,MATCH(MAX('Conducted 5G'!$AH$3:$AH$20),'Conducted 5G'!$AH$3:$AH$20,0)))</f>
        <v>1880</v>
      </c>
      <c r="CE435" s="1523"/>
      <c r="CF435" s="1523"/>
      <c r="CG435" s="387" t="str">
        <f>IF(OR($BY$419="",$BY$419=""),"",$BY$419)</f>
        <v/>
      </c>
      <c r="CH435" s="387">
        <f>BZ435</f>
        <v/>
      </c>
      <c r="CI435" s="387">
        <f>CA435</f>
        <v/>
      </c>
      <c r="CJ435" s="1527"/>
      <c r="CK435" s="2042"/>
      <c r="CL435" s="206">
        <f>IF(CF435=""," ",IF(ABS(CE435-CF435)&lt;=0.125,"Valid","Not valid"))</f>
        <v/>
      </c>
      <c r="CM435" s="207">
        <f> IF(CE435="","",IF(AND(CE435&lt;&gt;"",CF435=""),IF(CE435&gt;=1,"Medir+Sig Max","No"),IF(CF435&lt;&gt;"",IF(CF435&gt;=1,"Medir+Sig Max","No"),"")))</f>
        <v/>
      </c>
      <c r="CN435" s="1787"/>
      <c r="CO435" s="220">
        <f>IF(CK435="",IF(AND(CE435="",CF435=""),"",IF(CF435="",IF(DE435&gt;1,ROUND(DE435*CE435,3),CE435),IF(DE435&gt;1,ROUND(DE435*CF435,3),CF435))),IF(AND(CE435="",CF435=""),"",IF(CF435="",IF(DE435&gt;1,ROUND(DE435*CE435*(1/(CK435)),3),CE435*(1/(CK435))),IF(DE435&gt;1,ROUND(DE435*CF435*(1/(CK435)),3),CF435*(1/(CK435))))))</f>
        <v/>
      </c>
      <c r="CP435" s="2043">
        <f>IF(COUNTIF(Overview!K12:K14,TRUE)&gt;0,2,IF(COUNTIF(Overview!L12:L14,TRUE)&gt;0,4,0))</f>
        <v/>
      </c>
      <c r="CQ435" s="1472">
        <f>IF(CO435="","",IF(CO435&gt;CP435,"Fail","Pass"))</f>
        <v/>
      </c>
      <c r="CR435" s="1481"/>
      <c r="CS435" s="1565">
        <f>MyTimestamp(CO435)</f>
        <v/>
      </c>
      <c r="CT435" s="1531">
        <f>IF(CE435="",0,15)+IF(CF435="",0,15)</f>
        <v/>
      </c>
      <c r="CU435" s="1532">
        <f>IF(CT435=0,0,2)</f>
        <v/>
      </c>
      <c r="CV435" s="859"/>
      <c r="CW435" s="859"/>
      <c r="CX435" s="2038"/>
      <c r="CY435" s="2044"/>
      <c r="CZ435" s="1543">
        <f>10^(CJ435/20)*100-100</f>
        <v/>
      </c>
      <c r="DA435" s="1352"/>
      <c r="DB435" s="598"/>
      <c r="DC435" s="803">
        <f>IF(DA435="","",10^(DA435/10))</f>
        <v/>
      </c>
      <c r="DD435" s="1400">
        <f>IF(ISNUMBER(DB435)=FALSE,"",10^(DB435/10))</f>
        <v/>
      </c>
      <c r="DE435" s="1543">
        <f>IF(AND(ISNUMBER(DC435),ISNUMBER(DD435)),IF(DC435/DD435&gt;1,ROUND((DC435)/DD435,3),1),1)</f>
        <v/>
      </c>
      <c r="DF435" s="1670">
        <f>IF(ISNUMBER(CO435),IF(CO435&gt;=CP435*0.90625,"!!!MEASURE other two 1RB modes!!!  To include the results for these two additional RB modes please use any row below free (for example otehr band) and replace the information of each field (tech, band, freq, etc...) with the proper one",""),"")</f>
        <v/>
      </c>
      <c r="DG435" s="1541"/>
      <c r="DH435" s="1541"/>
      <c r="DI435" s="1541"/>
      <c r="DJ435" s="1541"/>
      <c r="DK435" s="1541"/>
      <c r="DL435" s="1541"/>
      <c r="DM435" s="1541"/>
      <c r="DN435" s="1541"/>
      <c r="DO435" s="1541"/>
      <c r="DP435" s="1541"/>
      <c r="DQ435" s="1541"/>
      <c r="DR435" s="1541"/>
    </row>
    <row r="436" ht="12.75" x14ac:dyDescent="0.2">
      <c r="A436" s="1541"/>
      <c r="B436" s="1541"/>
      <c r="C436"/>
      <c r="D436" s="130">
        <f>IF(BX$433="Close to Ear","EN 62209-1","EN 62209-2")</f>
        <v/>
      </c>
      <c r="E436" s="130">
        <f>IF(CG436="Close to Ear","2016","2010/A1:2019")</f>
        <v/>
      </c>
      <c r="F436" s="1488" t="inlineStr">
        <is>
          <t>5.4</t>
        </is>
      </c>
      <c r="G436" s="1497"/>
      <c r="H436" s="120">
        <f>BV436</f>
        <v/>
      </c>
      <c r="I436" s="120">
        <f>BW436</f>
        <v/>
      </c>
      <c r="J436" s="687" t="inlineStr">
        <is>
          <t>5G</t>
        </is>
      </c>
      <c r="K436" s="194" t="inlineStr">
        <is>
          <t>n2</t>
        </is>
      </c>
      <c r="L436" s="115"/>
      <c r="M436" s="120"/>
      <c r="N436" s="119"/>
      <c r="O436" s="131"/>
      <c r="P436" s="6597"/>
      <c r="Q436" s="131"/>
      <c r="R436" s="131"/>
      <c r="S436" s="120"/>
      <c r="T436" s="120">
        <v>376000</v>
      </c>
      <c r="U436" s="120">
        <v>1880</v>
      </c>
      <c r="V436" s="119"/>
      <c r="W436" s="197"/>
      <c r="X436" s="119"/>
      <c r="Y436" s="119"/>
      <c r="Z436" s="119"/>
      <c r="AA436" s="115"/>
      <c r="AB436" s="115"/>
      <c r="AC436" s="689">
        <f>IF(OR(BX$433="Close to Ear",BX$433="Close to Head"),"Head",IF(BX$433="Extremity","Extremity","Body"))</f>
        <v/>
      </c>
      <c r="AD436" s="690">
        <f>CA436</f>
        <v/>
      </c>
      <c r="AE436" s="688">
        <f>CB436</f>
        <v/>
      </c>
      <c r="AF436" s="115"/>
      <c r="AG436" s="808">
        <f>IF(AZ436="","N/A",IF(CQ436="Pass","P","F"))</f>
        <v/>
      </c>
      <c r="AH436" s="129"/>
      <c r="AI436" s="129"/>
      <c r="AJ436" s="129"/>
      <c r="AK436" s="119"/>
      <c r="AL436" s="115"/>
      <c r="AM436" s="119"/>
      <c r="AN436" s="119"/>
      <c r="AO436" s="692"/>
      <c r="AP436" s="692"/>
      <c r="AQ436" s="692"/>
      <c r="AR436" s="692"/>
      <c r="AS436" s="692"/>
      <c r="AT436" s="691">
        <f>CE436</f>
        <v/>
      </c>
      <c r="AU436" s="691">
        <f>CF436</f>
        <v/>
      </c>
      <c r="AV436" s="813"/>
      <c r="AW436" s="813"/>
      <c r="AX436" s="197">
        <f>CZ436</f>
        <v/>
      </c>
      <c r="AY436" s="197">
        <f>DE436</f>
        <v/>
      </c>
      <c r="AZ436" s="3379">
        <f>CO436</f>
        <v/>
      </c>
      <c r="BA436" s="3380"/>
      <c r="BB436" s="197">
        <f>CP436</f>
        <v/>
      </c>
      <c r="BC436" s="813"/>
      <c r="BD436" s="197">
        <f>CR436</f>
        <v/>
      </c>
      <c r="BE436" s="121">
        <f>CS436</f>
        <v/>
      </c>
      <c r="BF436" s="122">
        <f>CT436*60</f>
        <v/>
      </c>
      <c r="BG436" s="121">
        <f>BE436</f>
        <v/>
      </c>
      <c r="BH436" s="122">
        <f>CU436*60</f>
        <v/>
      </c>
      <c r="BI436" s="122">
        <f>CV436</f>
        <v/>
      </c>
      <c r="BJ436" s="117"/>
      <c r="BK436" s="812">
        <f>Overview!$E$7</f>
        <v/>
      </c>
      <c r="BL436" s="117"/>
      <c r="BM436" s="836">
        <f>CW436</f>
        <v/>
      </c>
      <c r="BN436" s="812">
        <f>Overview!$P$153</f>
        <v/>
      </c>
      <c r="BO436" s="117"/>
      <c r="BP436" s="117"/>
      <c r="BQ436" s="115"/>
      <c r="BR436" s="1478"/>
      <c r="BS436" s="1548"/>
      <c r="BT436" s="2180" t="inlineStr">
        <is>
          <t>5G</t>
        </is>
      </c>
      <c r="BU436" s="2181" t="inlineStr">
        <is>
          <t>n2</t>
        </is>
      </c>
      <c r="BV436" s="498">
        <f>Overview!$H$28</f>
        <v/>
      </c>
      <c r="BW436" s="2010"/>
      <c r="BX436" s="2181"/>
      <c r="BY436" s="953"/>
      <c r="BZ436" s="1721"/>
      <c r="CA436" s="1997" t="inlineStr">
        <is>
          <t>Right Edge</t>
        </is>
      </c>
      <c r="CB436" s="200">
        <v>5</v>
      </c>
      <c r="CC436" s="5470">
        <f>IF(COUNT('Conducted 5G'!$AH$3:$AH$20)=0,376000,INDEX('Conducted 5G'!$T$3:$T$20,MATCH(MAX('Conducted 5G'!$AH$3:$AH$20),'Conducted 5G'!$AH$3:$AH$20,0)))</f>
        <v>376000</v>
      </c>
      <c r="CD436" s="1709">
        <f>IF(COUNT('Conducted 5G'!$AH$3:$AH$20)=0,1880,INDEX('Conducted 5G'!$U$3:$U$20,MATCH(MAX('Conducted 5G'!$AH$3:$AH$20),'Conducted 5G'!$AH$3:$AH$20,0)))</f>
        <v>1880</v>
      </c>
      <c r="CE436" s="1523"/>
      <c r="CF436" s="1523"/>
      <c r="CG436" s="387" t="str">
        <f>IF(OR($BY$419="",$BY$419=""),"",$BY$419)</f>
        <v/>
      </c>
      <c r="CH436" s="387">
        <f>BZ436</f>
        <v/>
      </c>
      <c r="CI436" s="387">
        <f>CA436</f>
        <v/>
      </c>
      <c r="CJ436" s="1527"/>
      <c r="CK436" s="2042"/>
      <c r="CL436" s="206">
        <f>IF(CF436=""," ",IF(ABS(CE436-CF436)&lt;=0.125,"Valid","Not valid"))</f>
        <v/>
      </c>
      <c r="CM436" s="207">
        <f> IF(CE436="","",IF(AND(CE436&lt;&gt;"",CF436=""),IF(CE436&gt;=1,"Medir+Sig Max","No"),IF(CF436&lt;&gt;"",IF(CF436&gt;=1,"Medir+Sig Max","No"),"")))</f>
        <v/>
      </c>
      <c r="CN436" s="1787"/>
      <c r="CO436" s="220">
        <f>IF(CK436="",IF(AND(CE436="",CF436=""),"",IF(CF436="",IF(DE436&gt;1,ROUND(DE436*CE436,3),CE436),IF(DE436&gt;1,ROUND(DE436*CF436,3),CF436))),IF(AND(CE436="",CF436=""),"",IF(CF436="",IF(DE436&gt;1,ROUND(DE436*CE436*(1/(CK436)),3),CE436*(1/(CK436))),IF(DE436&gt;1,ROUND(DE436*CF436*(1/(CK436)),3),CF436*(1/(CK436))))))</f>
        <v/>
      </c>
      <c r="CP436" s="2043">
        <f>IF(COUNTIF(Overview!K12:K14,TRUE)&gt;0,2,IF(COUNTIF(Overview!L12:L14,TRUE)&gt;0,4,0))</f>
        <v/>
      </c>
      <c r="CQ436" s="1472">
        <f>IF(CO436="","",IF(CO436&gt;CP436,"Fail","Pass"))</f>
        <v/>
      </c>
      <c r="CR436" s="1481"/>
      <c r="CS436" s="1565">
        <f>MyTimestamp(CO436)</f>
        <v/>
      </c>
      <c r="CT436" s="1531">
        <f>IF(CE436="",0,15)+IF(CF436="",0,15)</f>
        <v/>
      </c>
      <c r="CU436" s="1532">
        <f>IF(CT436=0,0,2)</f>
        <v/>
      </c>
      <c r="CV436" s="859"/>
      <c r="CW436" s="859"/>
      <c r="CX436" s="2038"/>
      <c r="CY436" s="2044"/>
      <c r="CZ436" s="1543">
        <f>10^(CJ436/20)*100-100</f>
        <v/>
      </c>
      <c r="DA436" s="1352"/>
      <c r="DB436" s="598"/>
      <c r="DC436" s="803">
        <f>IF(DA436="","",10^(DA436/10))</f>
        <v/>
      </c>
      <c r="DD436" s="1400">
        <f>IF(ISNUMBER(DB436)=FALSE,"",10^(DB436/10))</f>
        <v/>
      </c>
      <c r="DE436" s="1543">
        <f>IF(AND(ISNUMBER(DC436),ISNUMBER(DD436)),IF(DC436/DD436&gt;1,ROUND((DC436)/DD436,3),1),1)</f>
        <v/>
      </c>
      <c r="DF436" s="1670">
        <f>IF(ISNUMBER(CO436),IF(CO436&gt;=CP436*0.90625,"!!!MEASURE other two 1RB modes!!!  To include the results for these two additional RB modes please use any row below free (for example otehr band) and replace the information of each field (tech, band, freq, etc...) with the proper one",""),"")</f>
        <v/>
      </c>
      <c r="DG436" s="1541"/>
      <c r="DH436" s="1541"/>
      <c r="DI436" s="1541"/>
      <c r="DJ436" s="1541"/>
      <c r="DK436" s="1541"/>
      <c r="DL436" s="1541"/>
      <c r="DM436" s="1541"/>
      <c r="DN436" s="1541"/>
      <c r="DO436" s="1541"/>
      <c r="DP436" s="1541"/>
      <c r="DQ436" s="1541"/>
      <c r="DR436" s="1541"/>
    </row>
    <row r="437" ht="12.75" x14ac:dyDescent="0.2">
      <c r="A437" s="1541"/>
      <c r="B437" s="1541"/>
      <c r="C437"/>
      <c r="D437" s="130">
        <f>IF(BX$433="Close to Ear","EN 62209-1","EN 62209-2")</f>
        <v/>
      </c>
      <c r="E437" s="130">
        <f>IF(CG437="Close to Ear","2016","2010/A1:2019")</f>
        <v/>
      </c>
      <c r="F437" s="1488" t="inlineStr">
        <is>
          <t>5.4</t>
        </is>
      </c>
      <c r="G437" s="1497"/>
      <c r="H437" s="120">
        <f>BV437</f>
        <v/>
      </c>
      <c r="I437" s="120">
        <f>BW437</f>
        <v/>
      </c>
      <c r="J437" s="687" t="inlineStr">
        <is>
          <t>5G</t>
        </is>
      </c>
      <c r="K437" s="194" t="inlineStr">
        <is>
          <t>n2</t>
        </is>
      </c>
      <c r="L437" s="115"/>
      <c r="M437" s="120"/>
      <c r="N437" s="119"/>
      <c r="O437" s="131"/>
      <c r="P437" s="6597"/>
      <c r="Q437" s="131"/>
      <c r="R437" s="131"/>
      <c r="S437" s="120"/>
      <c r="T437" s="120">
        <v>376000</v>
      </c>
      <c r="U437" s="120">
        <v>1880</v>
      </c>
      <c r="V437" s="119"/>
      <c r="W437" s="197"/>
      <c r="X437" s="119"/>
      <c r="Y437" s="119"/>
      <c r="Z437" s="119"/>
      <c r="AA437" s="115"/>
      <c r="AB437" s="115"/>
      <c r="AC437" s="689">
        <f>IF(OR(BX$433="Close to Ear",BX$433="Close to Head"),"Head",IF(BX$433="Extremity","Extremity","Body"))</f>
        <v/>
      </c>
      <c r="AD437" s="690">
        <f>CA437</f>
        <v/>
      </c>
      <c r="AE437" s="688">
        <f>CB437</f>
        <v/>
      </c>
      <c r="AF437" s="115"/>
      <c r="AG437" s="808">
        <f>IF(AZ437="","N/A",IF(CQ437="Pass","P","F"))</f>
        <v/>
      </c>
      <c r="AH437" s="129"/>
      <c r="AI437" s="129"/>
      <c r="AJ437" s="129"/>
      <c r="AK437" s="119"/>
      <c r="AL437" s="115"/>
      <c r="AM437" s="119"/>
      <c r="AN437" s="119"/>
      <c r="AO437" s="692"/>
      <c r="AP437" s="692"/>
      <c r="AQ437" s="692"/>
      <c r="AR437" s="692"/>
      <c r="AS437" s="692"/>
      <c r="AT437" s="691">
        <f>CE437</f>
        <v/>
      </c>
      <c r="AU437" s="691">
        <f>CF437</f>
        <v/>
      </c>
      <c r="AV437" s="813"/>
      <c r="AW437" s="813"/>
      <c r="AX437" s="197">
        <f>CZ437</f>
        <v/>
      </c>
      <c r="AY437" s="197">
        <f>DE437</f>
        <v/>
      </c>
      <c r="AZ437" s="3379">
        <f>CO437</f>
        <v/>
      </c>
      <c r="BA437" s="3380"/>
      <c r="BB437" s="197">
        <f>CP437</f>
        <v/>
      </c>
      <c r="BC437" s="813"/>
      <c r="BD437" s="197">
        <f>CR437</f>
        <v/>
      </c>
      <c r="BE437" s="121">
        <f>CS437</f>
        <v/>
      </c>
      <c r="BF437" s="122">
        <f>CT437*60</f>
        <v/>
      </c>
      <c r="BG437" s="121">
        <f>BE437</f>
        <v/>
      </c>
      <c r="BH437" s="122">
        <f>CU437*60</f>
        <v/>
      </c>
      <c r="BI437" s="122">
        <f>CV437</f>
        <v/>
      </c>
      <c r="BJ437" s="117"/>
      <c r="BK437" s="812">
        <f>Overview!$E$7</f>
        <v/>
      </c>
      <c r="BL437" s="117"/>
      <c r="BM437" s="836">
        <f>CW437</f>
        <v/>
      </c>
      <c r="BN437" s="812">
        <f>Overview!$P$153</f>
        <v/>
      </c>
      <c r="BO437" s="117"/>
      <c r="BP437" s="117"/>
      <c r="BQ437" s="115"/>
      <c r="BR437" s="1478"/>
      <c r="BS437" s="1548"/>
      <c r="BT437" s="2180" t="inlineStr">
        <is>
          <t>5G</t>
        </is>
      </c>
      <c r="BU437" s="2181" t="inlineStr">
        <is>
          <t>n2</t>
        </is>
      </c>
      <c r="BV437" s="498">
        <f>Overview!$H$28</f>
        <v/>
      </c>
      <c r="BW437" s="2010"/>
      <c r="BX437" s="2181"/>
      <c r="BY437" s="953"/>
      <c r="BZ437" s="1721"/>
      <c r="CA437" s="1997" t="inlineStr">
        <is>
          <t>Top Edge</t>
        </is>
      </c>
      <c r="CB437" s="200">
        <v>5</v>
      </c>
      <c r="CC437" s="5470">
        <f>IF(COUNT('Conducted 5G'!$AH$3:$AH$20)=0,376000,INDEX('Conducted 5G'!$T$3:$T$20,MATCH(MAX('Conducted 5G'!$AH$3:$AH$20),'Conducted 5G'!$AH$3:$AH$20,0)))</f>
        <v>376000</v>
      </c>
      <c r="CD437" s="1709">
        <f>IF(COUNT('Conducted 5G'!$AH$3:$AH$20)=0,1880,INDEX('Conducted 5G'!$U$3:$U$20,MATCH(MAX('Conducted 5G'!$AH$3:$AH$20),'Conducted 5G'!$AH$3:$AH$20,0)))</f>
        <v>1880</v>
      </c>
      <c r="CE437" s="1523"/>
      <c r="CF437" s="1523"/>
      <c r="CG437" s="387" t="str">
        <f>IF(OR($BY$419="",$BY$419=""),"",$BY$419)</f>
        <v/>
      </c>
      <c r="CH437" s="387">
        <f>BZ437</f>
        <v/>
      </c>
      <c r="CI437" s="387">
        <f>CA437</f>
        <v/>
      </c>
      <c r="CJ437" s="1527"/>
      <c r="CK437" s="2042"/>
      <c r="CL437" s="206">
        <f>IF(CF437=""," ",IF(ABS(CE437-CF437)&lt;=0.125,"Valid","Not valid"))</f>
        <v/>
      </c>
      <c r="CM437" s="207">
        <f> IF(CE437="","",IF(AND(CE437&lt;&gt;"",CF437=""),IF(CE437&gt;=1,"Medir+Sig Max","No"),IF(CF437&lt;&gt;"",IF(CF437&gt;=1,"Medir+Sig Max","No"),"")))</f>
        <v/>
      </c>
      <c r="CN437" s="1787"/>
      <c r="CO437" s="220">
        <f>IF(CK437="",IF(AND(CE437="",CF437=""),"",IF(CF437="",IF(DE437&gt;1,ROUND(DE437*CE437,3),CE437),IF(DE437&gt;1,ROUND(DE437*CF437,3),CF437))),IF(AND(CE437="",CF437=""),"",IF(CF437="",IF(DE437&gt;1,ROUND(DE437*CE437*(1/(CK437)),3),CE437*(1/(CK437))),IF(DE437&gt;1,ROUND(DE437*CF437*(1/(CK437)),3),CF437*(1/(CK437))))))</f>
        <v/>
      </c>
      <c r="CP437" s="2043">
        <f>IF(COUNTIF(Overview!K12:K14,TRUE)&gt;0,2,IF(COUNTIF(Overview!L12:L14,TRUE)&gt;0,4,0))</f>
        <v/>
      </c>
      <c r="CQ437" s="1472">
        <f>IF(CO437="","",IF(CO437&gt;CP437,"Fail","Pass"))</f>
        <v/>
      </c>
      <c r="CR437" s="1481"/>
      <c r="CS437" s="1565">
        <f>MyTimestamp(CO437)</f>
        <v/>
      </c>
      <c r="CT437" s="1531">
        <f>IF(CE437="",0,15)+IF(CF437="",0,15)</f>
        <v/>
      </c>
      <c r="CU437" s="1532">
        <f>IF(CT437=0,0,2)</f>
        <v/>
      </c>
      <c r="CV437" s="859"/>
      <c r="CW437" s="859"/>
      <c r="CX437" s="2038"/>
      <c r="CY437" s="2044"/>
      <c r="CZ437" s="1543">
        <f>10^(CJ437/20)*100-100</f>
        <v/>
      </c>
      <c r="DA437" s="1352"/>
      <c r="DB437" s="598"/>
      <c r="DC437" s="803">
        <f>IF(DA437="","",10^(DA437/10))</f>
        <v/>
      </c>
      <c r="DD437" s="1400">
        <f>IF(ISNUMBER(DB437)=FALSE,"",10^(DB437/10))</f>
        <v/>
      </c>
      <c r="DE437" s="1543">
        <f>IF(AND(ISNUMBER(DC437),ISNUMBER(DD437)),IF(DC437/DD437&gt;1,ROUND((DC437)/DD437,3),1),1)</f>
        <v/>
      </c>
      <c r="DF437" s="1670">
        <f>IF(ISNUMBER(CO437),IF(CO437&gt;=CP437*0.90625,"!!!MEASURE other two 1RB modes!!!  To include the results for these two additional RB modes please use any row below free (for example otehr band) and replace the information of each field (tech, band, freq, etc...) with the proper one",""),"")</f>
        <v/>
      </c>
      <c r="DG437" s="1541"/>
      <c r="DH437" s="1541"/>
      <c r="DI437" s="1541"/>
      <c r="DJ437" s="1541"/>
      <c r="DK437" s="1541"/>
      <c r="DL437" s="1541"/>
      <c r="DM437" s="1541"/>
      <c r="DN437" s="1541"/>
      <c r="DO437" s="1541"/>
      <c r="DP437" s="1541"/>
      <c r="DQ437" s="1541"/>
      <c r="DR437" s="1541"/>
    </row>
    <row r="438" ht="12.75" x14ac:dyDescent="0.2">
      <c r="A438" s="1541"/>
      <c r="B438" s="1541"/>
      <c r="C438"/>
      <c r="D438" s="130">
        <f>IF(BX$433="Close to Ear","EN 62209-1","EN 62209-2")</f>
        <v/>
      </c>
      <c r="E438" s="130">
        <f>IF(CG438="Close to Ear","2016","2010/A1:2019")</f>
        <v/>
      </c>
      <c r="F438" s="1488" t="inlineStr">
        <is>
          <t>5.4</t>
        </is>
      </c>
      <c r="G438" s="1497"/>
      <c r="H438" s="120">
        <f>BV438</f>
        <v/>
      </c>
      <c r="I438" s="120">
        <f>BW438</f>
        <v/>
      </c>
      <c r="J438" s="687" t="inlineStr">
        <is>
          <t>5G</t>
        </is>
      </c>
      <c r="K438" s="194" t="inlineStr">
        <is>
          <t>n2</t>
        </is>
      </c>
      <c r="L438" s="115"/>
      <c r="M438" s="120"/>
      <c r="N438" s="119"/>
      <c r="O438" s="131"/>
      <c r="P438" s="6597"/>
      <c r="Q438" s="131"/>
      <c r="R438" s="131"/>
      <c r="S438" s="120"/>
      <c r="T438" s="120">
        <v>376000</v>
      </c>
      <c r="U438" s="120">
        <v>1880</v>
      </c>
      <c r="V438" s="119"/>
      <c r="W438" s="197"/>
      <c r="X438" s="119"/>
      <c r="Y438" s="119"/>
      <c r="Z438" s="119"/>
      <c r="AA438" s="115"/>
      <c r="AB438" s="115"/>
      <c r="AC438" s="689">
        <f>IF(OR(BX$433="Close to Ear",BX$433="Close to Head"),"Head",IF(BX$433="Extremity","Extremity","Body"))</f>
        <v/>
      </c>
      <c r="AD438" s="690">
        <f>CA438</f>
        <v/>
      </c>
      <c r="AE438" s="688">
        <f>CB438</f>
        <v/>
      </c>
      <c r="AF438" s="115"/>
      <c r="AG438" s="808">
        <f>IF(AZ438="","N/A",IF(CQ438="Pass","P","F"))</f>
        <v/>
      </c>
      <c r="AH438" s="129"/>
      <c r="AI438" s="129"/>
      <c r="AJ438" s="129"/>
      <c r="AK438" s="119"/>
      <c r="AL438" s="115"/>
      <c r="AM438" s="119"/>
      <c r="AN438" s="119"/>
      <c r="AO438" s="692"/>
      <c r="AP438" s="692"/>
      <c r="AQ438" s="692"/>
      <c r="AR438" s="692"/>
      <c r="AS438" s="692"/>
      <c r="AT438" s="691">
        <f>CE438</f>
        <v/>
      </c>
      <c r="AU438" s="691">
        <f>CF438</f>
        <v/>
      </c>
      <c r="AV438" s="813"/>
      <c r="AW438" s="813"/>
      <c r="AX438" s="197">
        <f>CZ438</f>
        <v/>
      </c>
      <c r="AY438" s="197">
        <f>DE438</f>
        <v/>
      </c>
      <c r="AZ438" s="3379">
        <f>CO438</f>
        <v/>
      </c>
      <c r="BA438" s="3380"/>
      <c r="BB438" s="197">
        <f>CP438</f>
        <v/>
      </c>
      <c r="BC438" s="813"/>
      <c r="BD438" s="197">
        <f>CR438</f>
        <v/>
      </c>
      <c r="BE438" s="121">
        <f>CS438</f>
        <v/>
      </c>
      <c r="BF438" s="122">
        <f>CT438*60</f>
        <v/>
      </c>
      <c r="BG438" s="121">
        <f>BE438</f>
        <v/>
      </c>
      <c r="BH438" s="122">
        <f>CU438*60</f>
        <v/>
      </c>
      <c r="BI438" s="122">
        <f>CV438</f>
        <v/>
      </c>
      <c r="BJ438" s="117"/>
      <c r="BK438" s="812">
        <f>Overview!$E$7</f>
        <v/>
      </c>
      <c r="BL438" s="117"/>
      <c r="BM438" s="836">
        <f>CW438</f>
        <v/>
      </c>
      <c r="BN438" s="812">
        <f>Overview!$P$153</f>
        <v/>
      </c>
      <c r="BO438" s="117"/>
      <c r="BP438" s="117"/>
      <c r="BQ438" s="115"/>
      <c r="BR438" s="1478"/>
      <c r="BS438" s="1548"/>
      <c r="BT438" s="2183" t="inlineStr">
        <is>
          <t>5G</t>
        </is>
      </c>
      <c r="BU438" s="2184" t="inlineStr">
        <is>
          <t>n2</t>
        </is>
      </c>
      <c r="BV438" s="501">
        <f>Overview!$H$28</f>
        <v/>
      </c>
      <c r="BW438" s="2010"/>
      <c r="BX438" s="2184"/>
      <c r="BY438" s="954"/>
      <c r="BZ438" s="1721"/>
      <c r="CA438" s="1997" t="inlineStr">
        <is>
          <t>Bottom Edge</t>
        </is>
      </c>
      <c r="CB438" s="200">
        <v>5</v>
      </c>
      <c r="CC438" s="5470">
        <f>IF(COUNT('Conducted 5G'!$AH$3:$AH$20)=0,376000,INDEX('Conducted 5G'!$T$3:$T$20,MATCH(MAX('Conducted 5G'!$AH$3:$AH$20),'Conducted 5G'!$AH$3:$AH$20,0)))</f>
        <v>376000</v>
      </c>
      <c r="CD438" s="1709">
        <f>IF(COUNT('Conducted 5G'!$AH$3:$AH$20)=0,1880,INDEX('Conducted 5G'!$U$3:$U$20,MATCH(MAX('Conducted 5G'!$AH$3:$AH$20),'Conducted 5G'!$AH$3:$AH$20,0)))</f>
        <v>1880</v>
      </c>
      <c r="CE438" s="1523"/>
      <c r="CF438" s="1523"/>
      <c r="CG438" s="387" t="str">
        <f>IF(OR($BY$419="",$BY$419=""),"",$BY$419)</f>
        <v/>
      </c>
      <c r="CH438" s="387">
        <f>BZ438</f>
        <v/>
      </c>
      <c r="CI438" s="387">
        <f>CA438</f>
        <v/>
      </c>
      <c r="CJ438" s="1527"/>
      <c r="CK438" s="2042"/>
      <c r="CL438" s="206">
        <f>IF(CF438=""," ",IF(ABS(CE438-CF438)&lt;=0.125,"Valid","Not valid"))</f>
        <v/>
      </c>
      <c r="CM438" s="207">
        <f> IF(CE438="","",IF(AND(CE438&lt;&gt;"",CF438=""),IF(CE438&gt;=1,"Medir+Sig Max","No"),IF(CF438&lt;&gt;"",IF(CF438&gt;=1,"Medir+Sig Max","No"),"")))</f>
        <v/>
      </c>
      <c r="CN438" s="1787"/>
      <c r="CO438" s="220">
        <f>IF(CK438="",IF(AND(CE438="",CF438=""),"",IF(CF438="",IF(DE438&gt;1,ROUND(DE438*CE438,3),CE438),IF(DE438&gt;1,ROUND(DE438*CF438,3),CF438))),IF(AND(CE438="",CF438=""),"",IF(CF438="",IF(DE438&gt;1,ROUND(DE438*CE438*(1/(CK438)),3),CE438*(1/(CK438))),IF(DE438&gt;1,ROUND(DE438*CF438*(1/(CK438)),3),CF438*(1/(CK438))))))</f>
        <v/>
      </c>
      <c r="CP438" s="2043">
        <f>IF(COUNTIF(Overview!K12:K14,TRUE)&gt;0,2,IF(COUNTIF(Overview!L12:L14,TRUE)&gt;0,4,0))</f>
        <v/>
      </c>
      <c r="CQ438" s="1472">
        <f>IF(CO438="","",IF(CO438&gt;CP438,"Fail","Pass"))</f>
        <v/>
      </c>
      <c r="CR438" s="1481"/>
      <c r="CS438" s="1565">
        <f>MyTimestamp(CO438)</f>
        <v/>
      </c>
      <c r="CT438" s="1531">
        <f>IF(CE438="",0,15)+IF(CF438="",0,15)</f>
        <v/>
      </c>
      <c r="CU438" s="1532">
        <f>IF(CT438=0,0,2)</f>
        <v/>
      </c>
      <c r="CV438" s="859"/>
      <c r="CW438" s="859"/>
      <c r="CX438" s="2038"/>
      <c r="CY438" s="2044"/>
      <c r="CZ438" s="1543">
        <f>10^(CJ438/20)*100-100</f>
        <v/>
      </c>
      <c r="DA438" s="1352"/>
      <c r="DB438" s="598"/>
      <c r="DC438" s="803">
        <f>IF(DA438="","",10^(DA438/10))</f>
        <v/>
      </c>
      <c r="DD438" s="1400">
        <f>IF(ISNUMBER(DB438)=FALSE,"",10^(DB438/10))</f>
        <v/>
      </c>
      <c r="DE438" s="1543">
        <f>IF(AND(ISNUMBER(DC438),ISNUMBER(DD438)),IF(DC438/DD438&gt;1,ROUND((DC438)/DD438,3),1),1)</f>
        <v/>
      </c>
      <c r="DF438" s="1670">
        <f>IF(ISNUMBER(CO438),IF(CO438&gt;=CP438*0.90625,"!!!MEASURE other two 1RB modes!!!  To include the results for these two additional RB modes please use any row below free (for example otehr band) and replace the information of each field (tech, band, freq, etc...) with the proper one",""),"")</f>
        <v/>
      </c>
      <c r="DG438" s="1541"/>
      <c r="DH438" s="1541"/>
      <c r="DI438" s="1541"/>
      <c r="DJ438" s="1541"/>
      <c r="DK438" s="1541"/>
      <c r="DL438" s="1541"/>
      <c r="DM438" s="1541"/>
      <c r="DN438" s="1541"/>
      <c r="DO438" s="1541"/>
      <c r="DP438" s="1541"/>
      <c r="DQ438" s="1541"/>
      <c r="DR438" s="1541"/>
    </row>
    <row r="439" ht="12.75" x14ac:dyDescent="0.2">
      <c r="A439" s="1541"/>
      <c r="B439" s="1541"/>
      <c r="C439"/>
      <c r="D439" s="130">
        <f>IF(BX$433="Close to Ear","EN 62209-1","EN 62209-2")</f>
        <v/>
      </c>
      <c r="E439" s="130">
        <f>IF(CG439="Close to Ear","2016","2010/A1:2019")</f>
        <v/>
      </c>
      <c r="F439" s="1488" t="inlineStr">
        <is>
          <t>5.4</t>
        </is>
      </c>
      <c r="G439" s="1497"/>
      <c r="H439" s="120">
        <f>BV439</f>
        <v/>
      </c>
      <c r="I439" s="120">
        <f>BW439</f>
        <v/>
      </c>
      <c r="J439" s="687" t="inlineStr">
        <is>
          <t>5G</t>
        </is>
      </c>
      <c r="K439" s="194" t="inlineStr">
        <is>
          <t>n2</t>
        </is>
      </c>
      <c r="L439" s="115"/>
      <c r="M439" s="120"/>
      <c r="N439" s="119"/>
      <c r="O439" s="131"/>
      <c r="P439" s="6597"/>
      <c r="Q439" s="131"/>
      <c r="R439" s="131"/>
      <c r="S439" s="120"/>
      <c r="T439" s="120">
        <v>376000</v>
      </c>
      <c r="U439" s="120">
        <v>1880</v>
      </c>
      <c r="V439" s="119"/>
      <c r="W439" s="197"/>
      <c r="X439" s="119"/>
      <c r="Y439" s="119"/>
      <c r="Z439" s="119"/>
      <c r="AA439" s="115"/>
      <c r="AB439" s="115"/>
      <c r="AC439" s="689">
        <f>IF(OR(BX$433="Close to Ear",BX$433="Close to Head"),"Head",IF(BX$433="Extremity","Extremity","Body"))</f>
        <v/>
      </c>
      <c r="AD439" s="690">
        <f>CA439</f>
        <v/>
      </c>
      <c r="AE439" s="688">
        <f>CB439</f>
        <v/>
      </c>
      <c r="AF439" s="115"/>
      <c r="AG439" s="808">
        <f>IF(AZ439="","N/A",IF(CQ439="Pass","P","F"))</f>
        <v/>
      </c>
      <c r="AH439" s="129"/>
      <c r="AI439" s="129"/>
      <c r="AJ439" s="129"/>
      <c r="AK439" s="119"/>
      <c r="AL439" s="115"/>
      <c r="AM439" s="119"/>
      <c r="AN439" s="119"/>
      <c r="AO439" s="692"/>
      <c r="AP439" s="692"/>
      <c r="AQ439" s="692"/>
      <c r="AR439" s="692"/>
      <c r="AS439" s="692"/>
      <c r="AT439" s="691">
        <f>CE439</f>
        <v/>
      </c>
      <c r="AU439" s="691">
        <f>CF439</f>
        <v/>
      </c>
      <c r="AV439" s="813"/>
      <c r="AW439" s="813"/>
      <c r="AX439" s="197">
        <f>CZ439</f>
        <v/>
      </c>
      <c r="AY439" s="197">
        <f>DE439</f>
        <v/>
      </c>
      <c r="AZ439" s="3379">
        <f>CO439</f>
        <v/>
      </c>
      <c r="BA439" s="3380"/>
      <c r="BB439" s="197">
        <f>CP439</f>
        <v/>
      </c>
      <c r="BC439" s="813"/>
      <c r="BD439" s="197">
        <f>CR439</f>
        <v/>
      </c>
      <c r="BE439" s="121">
        <f>CS439</f>
        <v/>
      </c>
      <c r="BF439" s="122">
        <f>CT439*60</f>
        <v/>
      </c>
      <c r="BG439" s="121">
        <f>BE439</f>
        <v/>
      </c>
      <c r="BH439" s="122">
        <f>CU439*60</f>
        <v/>
      </c>
      <c r="BI439" s="122">
        <f>CV439</f>
        <v/>
      </c>
      <c r="BJ439" s="117"/>
      <c r="BK439" s="812">
        <f>Overview!$E$7</f>
        <v/>
      </c>
      <c r="BL439" s="117"/>
      <c r="BM439" s="836">
        <f>CW439</f>
        <v/>
      </c>
      <c r="BN439" s="812">
        <f>Overview!$P$153</f>
        <v/>
      </c>
      <c r="BO439" s="117"/>
      <c r="BP439" s="117"/>
      <c r="BQ439" s="115"/>
      <c r="BR439" s="1478"/>
      <c r="BS439" s="1548"/>
      <c r="BT439" s="2180" t="inlineStr">
        <is>
          <t>5G</t>
        </is>
      </c>
      <c r="BU439" s="2181" t="inlineStr">
        <is>
          <t>n2</t>
        </is>
      </c>
      <c r="BV439" s="498">
        <f>Overview!$H$28</f>
        <v/>
      </c>
      <c r="BW439" s="2010"/>
      <c r="BX439" s="2181"/>
      <c r="BY439" s="500"/>
      <c r="BZ439" s="1721"/>
      <c r="CA439" s="499" t="str">
        <f>IF(COUNT(CF433:CF438)=0,IF(COUNT(CE433:CE438)=0,"TBD",VLOOKUP(MAX(CE433:CE438),CE433:CI438,5,FALSE)),VLOOKUP(MAX(CF433:CF438),CF433:CI438,4,FALSE))</f>
        <v>TBD</v>
      </c>
      <c r="CB439" s="200">
        <v>5</v>
      </c>
      <c r="CC439" s="5470">
        <f>IF(COUNT('Conducted 5G'!$AH$3:$AH$20)=0,376000,INDEX('Conducted 5G'!$T$3:$T$20,MATCH(MAX('Conducted 5G'!$AH$3:$AH$20),'Conducted 5G'!$AH$3:$AH$20,0)))</f>
        <v>376000</v>
      </c>
      <c r="CD439" s="1709">
        <f>IF(COUNT('Conducted 5G'!$AH$3:$AH$20)=0,1880,INDEX('Conducted 5G'!$U$3:$U$20,MATCH(MAX('Conducted 5G'!$AH$3:$AH$20),'Conducted 5G'!$AH$3:$AH$20,0)))</f>
        <v>1880</v>
      </c>
      <c r="CE439" s="1523"/>
      <c r="CF439" s="1523"/>
      <c r="CG439" s="387" t="str">
        <f>IF(OR($BY$419="",$BY$419=""),"",$BY$419)</f>
        <v/>
      </c>
      <c r="CH439" s="387">
        <f>BZ439</f>
        <v/>
      </c>
      <c r="CI439" s="387">
        <f>CA439</f>
        <v/>
      </c>
      <c r="CJ439" s="1527"/>
      <c r="CK439" s="2042"/>
      <c r="CL439" s="206">
        <f>IF(CF439=""," ",IF(ABS(CE439-CF439)&lt;=0.125,"Valid","Not valid"))</f>
        <v/>
      </c>
      <c r="CM439" s="207">
        <f> IF(CE439="","",IF(AND(CE439&lt;&gt;"",CF439=""),IF(CE439&gt;=1,"Medir+Sig Max","No"),IF(CF439&lt;&gt;"",IF(CF439&gt;=1,"Medir+Sig Max","No"),"")))</f>
        <v/>
      </c>
      <c r="CN439" s="1787"/>
      <c r="CO439" s="220">
        <f>IF(CK439="",IF(AND(CE439="",CF439=""),"",IF(CF439="",IF(DE439&gt;1,ROUND(DE439*CE439,3),CE439),IF(DE439&gt;1,ROUND(DE439*CF439,3),CF439))),IF(AND(CE439="",CF439=""),"",IF(CF439="",IF(DE439&gt;1,ROUND(DE439*CE439*(1/(CK439)),3),CE439*(1/(CK439))),IF(DE439&gt;1,ROUND(DE439*CF439*(1/(CK439)),3),CF439*(1/(CK439))))))</f>
        <v/>
      </c>
      <c r="CP439" s="2043">
        <f>IF(COUNTIF(Overview!K12:K14,TRUE)&gt;0,2,IF(COUNTIF(Overview!L12:L14,TRUE)&gt;0,4,0))</f>
        <v/>
      </c>
      <c r="CQ439" s="1472">
        <f>IF(CO439="","",IF(CO439&gt;CP439,"Fail","Pass"))</f>
        <v/>
      </c>
      <c r="CR439" s="1481"/>
      <c r="CS439" s="1565">
        <f>MyTimestamp(CO439)</f>
        <v/>
      </c>
      <c r="CT439" s="1531">
        <f>IF(CE439="",0,15)+IF(CF439="",0,15)</f>
        <v/>
      </c>
      <c r="CU439" s="1532">
        <f>IF(CT439=0,0,2)</f>
        <v/>
      </c>
      <c r="CV439" s="859"/>
      <c r="CW439" s="859"/>
      <c r="CX439" s="2038"/>
      <c r="CY439" s="2044"/>
      <c r="CZ439" s="1543">
        <f>10^(CJ439/20)*100-100</f>
        <v/>
      </c>
      <c r="DA439" s="1352"/>
      <c r="DB439" s="598"/>
      <c r="DC439" s="803">
        <f>IF(DA439="","",10^(DA439/10))</f>
        <v/>
      </c>
      <c r="DD439" s="1400">
        <f>IF(ISNUMBER(DB439)=FALSE,"",10^(DB439/10))</f>
        <v/>
      </c>
      <c r="DE439" s="1543">
        <f>IF(AND(ISNUMBER(DC439),ISNUMBER(DD439)),IF(DC439/DD439&gt;1,ROUND((DC439)/DD439,3),1),1)</f>
        <v/>
      </c>
      <c r="DF439" s="1670">
        <f>IF(ISNUMBER(CO439),IF(CO439&gt;=CP439*0.90625,"!!!MEASURE other two 1RB modes!!!  To include the results for these two additional RB modes please use any row below free (for example otehr band) and replace the information of each field (tech, band, freq, etc...) with the proper one",""),"")</f>
        <v/>
      </c>
      <c r="DG439" s="1541"/>
      <c r="DH439" s="1541"/>
      <c r="DI439" s="1541"/>
      <c r="DJ439" s="1541"/>
      <c r="DK439" s="1541"/>
      <c r="DL439" s="1541"/>
      <c r="DM439" s="1541"/>
      <c r="DN439" s="1541"/>
      <c r="DO439" s="1541"/>
      <c r="DP439" s="1541"/>
      <c r="DQ439" s="1541"/>
      <c r="DR439" s="1541"/>
    </row>
    <row r="440" ht="12.75" x14ac:dyDescent="0.2">
      <c r="A440" s="1541"/>
      <c r="B440" s="1541"/>
      <c r="C440"/>
      <c r="D440" s="130">
        <f>IF(BX$433="Close to Ear","EN 62209-1","EN 62209-2")</f>
        <v/>
      </c>
      <c r="E440" s="130">
        <f>IF(CG440="Close to Ear","2016","2010/A1:2019")</f>
        <v/>
      </c>
      <c r="F440" s="1488" t="inlineStr">
        <is>
          <t>5.4</t>
        </is>
      </c>
      <c r="G440" s="1497"/>
      <c r="H440" s="120">
        <f>BV440</f>
        <v/>
      </c>
      <c r="I440" s="120">
        <f>BW440</f>
        <v/>
      </c>
      <c r="J440" s="687" t="inlineStr">
        <is>
          <t>5G</t>
        </is>
      </c>
      <c r="K440" s="194" t="inlineStr">
        <is>
          <t>n2</t>
        </is>
      </c>
      <c r="L440" s="115"/>
      <c r="M440" s="120"/>
      <c r="N440" s="119"/>
      <c r="O440" s="131"/>
      <c r="P440" s="6597"/>
      <c r="Q440" s="131"/>
      <c r="R440" s="131"/>
      <c r="S440" s="120"/>
      <c r="T440" s="120">
        <v>376000</v>
      </c>
      <c r="U440" s="120">
        <v>1880</v>
      </c>
      <c r="V440" s="119"/>
      <c r="W440" s="197"/>
      <c r="X440" s="119"/>
      <c r="Y440" s="119"/>
      <c r="Z440" s="119"/>
      <c r="AA440" s="115"/>
      <c r="AB440" s="115"/>
      <c r="AC440" s="689">
        <f>IF(OR(BX$433="Close to Ear",BX$433="Close to Head"),"Head",IF(BX$433="Extremity","Extremity","Body"))</f>
        <v/>
      </c>
      <c r="AD440" s="690">
        <f>CA440</f>
        <v/>
      </c>
      <c r="AE440" s="688">
        <f>CB440</f>
        <v/>
      </c>
      <c r="AF440" s="115"/>
      <c r="AG440" s="808">
        <f>IF(AZ440="","N/A",IF(CQ440="Pass","P","F"))</f>
        <v/>
      </c>
      <c r="AH440" s="129"/>
      <c r="AI440" s="129"/>
      <c r="AJ440" s="129"/>
      <c r="AK440" s="119"/>
      <c r="AL440" s="115"/>
      <c r="AM440" s="119"/>
      <c r="AN440" s="119"/>
      <c r="AO440" s="692"/>
      <c r="AP440" s="692"/>
      <c r="AQ440" s="692"/>
      <c r="AR440" s="692"/>
      <c r="AS440" s="692"/>
      <c r="AT440" s="691">
        <f>CE440</f>
        <v/>
      </c>
      <c r="AU440" s="691">
        <f>CF440</f>
        <v/>
      </c>
      <c r="AV440" s="813"/>
      <c r="AW440" s="813"/>
      <c r="AX440" s="197">
        <f>CZ440</f>
        <v/>
      </c>
      <c r="AY440" s="197">
        <f>DE440</f>
        <v/>
      </c>
      <c r="AZ440" s="3379">
        <f>CO440</f>
        <v/>
      </c>
      <c r="BA440" s="3380"/>
      <c r="BB440" s="197">
        <f>CP440</f>
        <v/>
      </c>
      <c r="BC440" s="813"/>
      <c r="BD440" s="197">
        <f>CR440</f>
        <v/>
      </c>
      <c r="BE440" s="121">
        <f>CS440</f>
        <v/>
      </c>
      <c r="BF440" s="122">
        <f>CT440*60</f>
        <v/>
      </c>
      <c r="BG440" s="121">
        <f>BE440</f>
        <v/>
      </c>
      <c r="BH440" s="122">
        <f>CU440*60</f>
        <v/>
      </c>
      <c r="BI440" s="122">
        <f>CV440</f>
        <v/>
      </c>
      <c r="BJ440" s="117"/>
      <c r="BK440" s="812">
        <f>Overview!$E$7</f>
        <v/>
      </c>
      <c r="BL440" s="117"/>
      <c r="BM440" s="836">
        <f>CW440</f>
        <v/>
      </c>
      <c r="BN440" s="812">
        <f>Overview!$P$153</f>
        <v/>
      </c>
      <c r="BO440" s="117"/>
      <c r="BP440" s="117"/>
      <c r="BQ440" s="115"/>
      <c r="BR440" s="1478"/>
      <c r="BS440" s="1548"/>
      <c r="BT440" s="2180" t="inlineStr">
        <is>
          <t>5G</t>
        </is>
      </c>
      <c r="BU440" s="2181" t="inlineStr">
        <is>
          <t>n2</t>
        </is>
      </c>
      <c r="BV440" s="498">
        <f>Overview!$H$28</f>
        <v/>
      </c>
      <c r="BW440" s="2010"/>
      <c r="BX440" s="2181"/>
      <c r="BY440" s="954"/>
      <c r="BZ440" s="1721"/>
      <c r="CA440" s="502" t="str">
        <f>CA439</f>
        <v>TBD</v>
      </c>
      <c r="CB440" s="201">
        <v>5</v>
      </c>
      <c r="CC440" s="5471">
        <f>IF(COUNT('Conducted 5G'!$AH$3:$AH$20)=0,376000,INDEX('Conducted 5G'!$T$3:$T$20,MATCH(MAX('Conducted 5G'!$AH$3:$AH$20),'Conducted 5G'!$AH$3:$AH$20,0)))</f>
        <v>376000</v>
      </c>
      <c r="CD440" s="1710">
        <f>IF(COUNT('Conducted 5G'!$AH$3:$AH$20)=0,1880,INDEX('Conducted 5G'!$U$3:$U$20,MATCH(MAX('Conducted 5G'!$AH$3:$AH$20),'Conducted 5G'!$AH$3:$AH$20,0)))</f>
        <v>1880</v>
      </c>
      <c r="CE440" s="1523"/>
      <c r="CF440" s="1523"/>
      <c r="CG440" s="387" t="str">
        <f>IF(OR($BY$419="",$BY$419=""),"",$BY$419)</f>
        <v/>
      </c>
      <c r="CH440" s="387">
        <f>BZ440</f>
        <v/>
      </c>
      <c r="CI440" s="387">
        <f>CA440</f>
        <v/>
      </c>
      <c r="CJ440" s="1527"/>
      <c r="CK440" s="2042"/>
      <c r="CL440" s="206">
        <f>IF(CF440=""," ",IF(ABS(CE440-CF440)&lt;=0.125,"Valid","Not valid"))</f>
        <v/>
      </c>
      <c r="CM440" s="207">
        <f> IF(CE440="","",IF(AND(CE440&lt;&gt;"",CF440=""),IF(CE440&gt;=1,"Medir+Sig Max","No"),IF(CF440&lt;&gt;"",IF(CF440&gt;=1,"Medir+Sig Max","No"),"")))</f>
        <v/>
      </c>
      <c r="CN440" s="1787"/>
      <c r="CO440" s="220">
        <f>IF(CK440="",IF(AND(CE440="",CF440=""),"",IF(CF440="",IF(DE440&gt;1,ROUND(DE440*CE440,3),CE440),IF(DE440&gt;1,ROUND(DE440*CF440,3),CF440))),IF(AND(CE440="",CF440=""),"",IF(CF440="",IF(DE440&gt;1,ROUND(DE440*CE440*(1/(CK440)),3),CE440*(1/(CK440))),IF(DE440&gt;1,ROUND(DE440*CF440*(1/(CK440)),3),CF440*(1/(CK440))))))</f>
        <v/>
      </c>
      <c r="CP440" s="2043">
        <f>IF(COUNTIF(Overview!K12:K14,TRUE)&gt;0,2,IF(COUNTIF(Overview!L12:L14,TRUE)&gt;0,4,0))</f>
        <v/>
      </c>
      <c r="CQ440" s="1472">
        <f>IF(CO440="","",IF(CO440&gt;CP440,"Fail","Pass"))</f>
        <v/>
      </c>
      <c r="CR440" s="1481"/>
      <c r="CS440" s="1565">
        <f>MyTimestamp(CO440)</f>
        <v/>
      </c>
      <c r="CT440" s="1531">
        <f>IF(CE440="",0,15)+IF(CF440="",0,15)</f>
        <v/>
      </c>
      <c r="CU440" s="1532">
        <f>IF(CT440=0,0,2)</f>
        <v/>
      </c>
      <c r="CV440" s="859"/>
      <c r="CW440" s="859"/>
      <c r="CX440" s="2038"/>
      <c r="CY440" s="2044"/>
      <c r="CZ440" s="1543">
        <f>10^(CJ440/20)*100-100</f>
        <v/>
      </c>
      <c r="DA440" s="1352"/>
      <c r="DB440" s="598"/>
      <c r="DC440" s="803">
        <f>IF(DA440="","",10^(DA440/10))</f>
        <v/>
      </c>
      <c r="DD440" s="1400">
        <f>IF(ISNUMBER(DB440)=FALSE,"",10^(DB440/10))</f>
        <v/>
      </c>
      <c r="DE440" s="1543">
        <f>IF(AND(ISNUMBER(DC440),ISNUMBER(DD440)),IF(DC440/DD440&gt;1,ROUND((DC440)/DD440,3),1),1)</f>
        <v/>
      </c>
      <c r="DF440" s="1670">
        <f>IF(ISNUMBER(CO440),IF(CO440&gt;=CP440*0.90625,"!!!MEASURE other two 1RB modes!!!  To include the results for these two additional RB modes please use any row below free (for example otehr band) and replace the information of each field (tech, band, freq, etc...) with the proper one",""),"")</f>
        <v/>
      </c>
      <c r="DG440" s="1541"/>
      <c r="DH440" s="1541"/>
      <c r="DI440" s="1541"/>
      <c r="DJ440" s="1541"/>
      <c r="DK440" s="1541"/>
      <c r="DL440" s="1541"/>
      <c r="DM440" s="1541"/>
      <c r="DN440" s="1541"/>
      <c r="DO440" s="1541"/>
      <c r="DP440" s="1541"/>
      <c r="DQ440" s="1541"/>
      <c r="DR440" s="1541"/>
    </row>
    <row r="441" ht="12.75" x14ac:dyDescent="0.2">
      <c r="A441" s="1541"/>
      <c r="B441" s="1541"/>
      <c r="C441"/>
      <c r="D441" s="130">
        <f>IF(BX$433="Close to Ear","EN 62209-1","EN 62209-2")</f>
        <v/>
      </c>
      <c r="E441" s="130">
        <f>IF(CG441="Close to Ear","2016","2010/A1:2019")</f>
        <v/>
      </c>
      <c r="F441" s="1488" t="inlineStr">
        <is>
          <t>5.4</t>
        </is>
      </c>
      <c r="G441" s="1497"/>
      <c r="H441" s="120">
        <f>BV441</f>
        <v/>
      </c>
      <c r="I441" s="120">
        <f>BW441</f>
        <v/>
      </c>
      <c r="J441" s="687" t="inlineStr">
        <is>
          <t>5G</t>
        </is>
      </c>
      <c r="K441" s="194" t="inlineStr">
        <is>
          <t>n2</t>
        </is>
      </c>
      <c r="L441" s="115"/>
      <c r="M441" s="120"/>
      <c r="N441" s="119"/>
      <c r="O441" s="131"/>
      <c r="P441" s="6597"/>
      <c r="Q441" s="131"/>
      <c r="R441" s="131"/>
      <c r="S441" s="120"/>
      <c r="T441" s="120">
        <v>376000</v>
      </c>
      <c r="U441" s="120">
        <v>1880</v>
      </c>
      <c r="V441" s="119"/>
      <c r="W441" s="197"/>
      <c r="X441" s="119"/>
      <c r="Y441" s="119"/>
      <c r="Z441" s="119"/>
      <c r="AA441" s="115"/>
      <c r="AB441" s="115"/>
      <c r="AC441" s="689">
        <f>IF(OR(BX$433="Close to Ear",BX$433="Close to Head"),"Head",IF(BX$433="Extremity","Extremity","Body"))</f>
        <v/>
      </c>
      <c r="AD441" s="690">
        <f>CA441</f>
        <v/>
      </c>
      <c r="AE441" s="688">
        <f>CB441</f>
        <v/>
      </c>
      <c r="AF441" s="115"/>
      <c r="AG441" s="808">
        <f>IF(AZ441="","N/A",IF(CQ441="Pass","P","F"))</f>
        <v/>
      </c>
      <c r="AH441" s="129"/>
      <c r="AI441" s="129"/>
      <c r="AJ441" s="129"/>
      <c r="AK441" s="119"/>
      <c r="AL441" s="115"/>
      <c r="AM441" s="119"/>
      <c r="AN441" s="119"/>
      <c r="AO441" s="692"/>
      <c r="AP441" s="692"/>
      <c r="AQ441" s="692"/>
      <c r="AR441" s="692"/>
      <c r="AS441" s="692"/>
      <c r="AT441" s="691">
        <f>CE441</f>
        <v/>
      </c>
      <c r="AU441" s="691">
        <f>CF441</f>
        <v/>
      </c>
      <c r="AV441" s="813"/>
      <c r="AW441" s="813"/>
      <c r="AX441" s="197">
        <f>CZ441</f>
        <v/>
      </c>
      <c r="AY441" s="197">
        <f>DE441</f>
        <v/>
      </c>
      <c r="AZ441" s="3379">
        <f>CO441</f>
        <v/>
      </c>
      <c r="BA441" s="3380"/>
      <c r="BB441" s="197">
        <f>CP441</f>
        <v/>
      </c>
      <c r="BC441" s="813"/>
      <c r="BD441" s="197">
        <f>CR441</f>
        <v/>
      </c>
      <c r="BE441" s="121">
        <f>CS441</f>
        <v/>
      </c>
      <c r="BF441" s="122">
        <f>CT441*60</f>
        <v/>
      </c>
      <c r="BG441" s="121">
        <f>BE441</f>
        <v/>
      </c>
      <c r="BH441" s="122">
        <f>CU441*60</f>
        <v/>
      </c>
      <c r="BI441" s="122">
        <f>CV441</f>
        <v/>
      </c>
      <c r="BJ441" s="117"/>
      <c r="BK441" s="812">
        <f>Overview!$E$7</f>
        <v/>
      </c>
      <c r="BL441" s="117"/>
      <c r="BM441" s="836">
        <f>CW441</f>
        <v/>
      </c>
      <c r="BN441" s="812">
        <f>Overview!$P$153</f>
        <v/>
      </c>
      <c r="BO441" s="117"/>
      <c r="BP441" s="117"/>
      <c r="BQ441" s="115"/>
      <c r="BR441" s="1478"/>
      <c r="BS441" s="1548"/>
      <c r="BT441" s="2180" t="inlineStr">
        <is>
          <t>5G</t>
        </is>
      </c>
      <c r="BU441" s="2181" t="inlineStr">
        <is>
          <t>n2</t>
        </is>
      </c>
      <c r="BV441" s="498">
        <f>Overview!$H$28</f>
        <v/>
      </c>
      <c r="BW441" s="2010"/>
      <c r="BX441" s="2181"/>
      <c r="BY441" s="955"/>
      <c r="BZ441" s="1721"/>
      <c r="CA441" s="503" t="str">
        <f>CA440</f>
        <v>TBD</v>
      </c>
      <c r="CB441" s="202">
        <v>5</v>
      </c>
      <c r="CC441" s="1711">
        <f>IF(COUNT('Conducted 5G'!$AH$3:$AH$20)=0,376000,INDEX('Conducted 5G'!$T$3:$T$20,MATCH(MAX('Conducted 5G'!$AH$3:$AH$20),'Conducted 5G'!$AH$3:$AH$20,0)))</f>
        <v>376000</v>
      </c>
      <c r="CD441" s="1711">
        <f>IF(COUNT('Conducted 5G'!$AH$3:$AH$20)=0,1880,INDEX('Conducted 5G'!$U$3:$U$20,MATCH(MAX('Conducted 5G'!$AH$3:$AH$20),'Conducted 5G'!$AH$3:$AH$20,0)))</f>
        <v>1880</v>
      </c>
      <c r="CE441" s="1523"/>
      <c r="CF441" s="1523"/>
      <c r="CG441" s="387" t="str">
        <f>IF(OR($BY$419="",$BY$419=""),"",$BY$419)</f>
        <v/>
      </c>
      <c r="CH441" s="387">
        <f>BZ441</f>
        <v/>
      </c>
      <c r="CI441" s="387">
        <f>CA441</f>
        <v/>
      </c>
      <c r="CJ441" s="1527"/>
      <c r="CK441" s="2042"/>
      <c r="CL441" s="206">
        <f>IF(CF441=""," ",IF(ABS(CE441-CF441)&lt;=0.125,"Valid","Not valid"))</f>
        <v/>
      </c>
      <c r="CM441" s="207">
        <f> IF(CE441="","",IF(AND(CE441&lt;&gt;"",CF441=""),IF(CE441&gt;=1,"Medir+Sig Max","No"),IF(CF441&lt;&gt;"",IF(CF441&gt;=1,"Medir+Sig Max","No"),"")))</f>
        <v/>
      </c>
      <c r="CN441" s="1787"/>
      <c r="CO441" s="220">
        <f>IF(CK441="",IF(AND(CE441="",CF441=""),"",IF(CF441="",IF(DE441&gt;1,ROUND(DE441*CE441,3),CE441),IF(DE441&gt;1,ROUND(DE441*CF441,3),CF441))),IF(AND(CE441="",CF441=""),"",IF(CF441="",IF(DE441&gt;1,ROUND(DE441*CE441*(1/(CK441)),3),CE441*(1/(CK441))),IF(DE441&gt;1,ROUND(DE441*CF441*(1/(CK441)),3),CF441*(1/(CK441))))))</f>
        <v/>
      </c>
      <c r="CP441" s="2043">
        <f>IF(COUNTIF(Overview!K12:K14,TRUE)&gt;0,2,IF(COUNTIF(Overview!L12:L14,TRUE)&gt;0,4,0))</f>
        <v/>
      </c>
      <c r="CQ441" s="1472">
        <f>IF(CO441="","",IF(CO441&gt;CP441,"Fail","Pass"))</f>
        <v/>
      </c>
      <c r="CR441" s="1481"/>
      <c r="CS441" s="1565">
        <f>MyTimestamp(CO441)</f>
        <v/>
      </c>
      <c r="CT441" s="1531">
        <f>IF(CE441="",0,15)+IF(CF441="",0,15)</f>
        <v/>
      </c>
      <c r="CU441" s="1532">
        <f>IF(CT441=0,0,2)</f>
        <v/>
      </c>
      <c r="CV441" s="859"/>
      <c r="CW441" s="859"/>
      <c r="CX441" s="2038"/>
      <c r="CY441" s="2044"/>
      <c r="CZ441" s="1543">
        <f>10^(CJ441/20)*100-100</f>
        <v/>
      </c>
      <c r="DA441" s="1352"/>
      <c r="DB441" s="598"/>
      <c r="DC441" s="803">
        <f>IF(DA441="","",10^(DA441/10))</f>
        <v/>
      </c>
      <c r="DD441" s="1400">
        <f>IF(ISNUMBER(DB441)=FALSE,"",10^(DB441/10))</f>
        <v/>
      </c>
      <c r="DE441" s="1543">
        <f>IF(AND(ISNUMBER(DC441),ISNUMBER(DD441)),IF(DC441/DD441&gt;1,ROUND((DC441)/DD441,3),1),1)</f>
        <v/>
      </c>
      <c r="DF441" s="1670">
        <f>IF(ISNUMBER(CO441),IF(CO441&gt;=CP441*0.90625,"!!!MEASURE other two 1RB modes!!!  To include the results for these two additional RB modes please use any row below free (for example otehr band) and replace the information of each field (tech, band, freq, etc...) with the proper one",""),"")</f>
        <v/>
      </c>
      <c r="DG441" s="1541"/>
      <c r="DH441" s="1541"/>
      <c r="DI441" s="1541"/>
      <c r="DJ441" s="1541"/>
      <c r="DK441" s="1541"/>
      <c r="DL441" s="1541"/>
      <c r="DM441" s="1541"/>
      <c r="DN441" s="1541"/>
      <c r="DO441" s="1541"/>
      <c r="DP441" s="1541"/>
      <c r="DQ441" s="1541"/>
      <c r="DR441" s="1541"/>
    </row>
    <row r="442" ht="12.75" x14ac:dyDescent="0.2">
      <c r="A442" s="1541"/>
      <c r="B442" s="1541"/>
      <c r="C442"/>
      <c r="D442" s="130">
        <f>IF(BX$433="Close to Ear","EN 62209-1","EN 62209-2")</f>
        <v/>
      </c>
      <c r="E442" s="130">
        <f>IF(CG442="Close to Ear","2016","2010/A1:2019")</f>
        <v/>
      </c>
      <c r="F442" s="1488" t="inlineStr">
        <is>
          <t>5.4</t>
        </is>
      </c>
      <c r="G442" s="1497"/>
      <c r="H442" s="120">
        <f>BV442</f>
        <v/>
      </c>
      <c r="I442" s="120">
        <f>BW442</f>
        <v/>
      </c>
      <c r="J442" s="687" t="inlineStr">
        <is>
          <t>5G</t>
        </is>
      </c>
      <c r="K442" s="194" t="inlineStr">
        <is>
          <t>n2</t>
        </is>
      </c>
      <c r="L442" s="115"/>
      <c r="M442" s="120"/>
      <c r="N442" s="119"/>
      <c r="O442" s="131"/>
      <c r="P442" s="6597"/>
      <c r="Q442" s="131"/>
      <c r="R442" s="131"/>
      <c r="S442" s="120"/>
      <c r="T442" s="120">
        <v>376000</v>
      </c>
      <c r="U442" s="120">
        <v>1880</v>
      </c>
      <c r="V442" s="119"/>
      <c r="W442" s="197"/>
      <c r="X442" s="119"/>
      <c r="Y442" s="119"/>
      <c r="Z442" s="119"/>
      <c r="AA442" s="115"/>
      <c r="AB442" s="115"/>
      <c r="AC442" s="689">
        <f>IF(OR(BX$433="Close to Ear",BX$433="Close to Head"),"Head",IF(BX$433="Extremity","Extremity","Body"))</f>
        <v/>
      </c>
      <c r="AD442" s="690">
        <f>CA442</f>
        <v/>
      </c>
      <c r="AE442" s="688">
        <f>CB442</f>
        <v/>
      </c>
      <c r="AF442" s="115"/>
      <c r="AG442" s="808">
        <f>IF(AZ442="","N/A",IF(CQ442="Pass","P","F"))</f>
        <v/>
      </c>
      <c r="AH442" s="129"/>
      <c r="AI442" s="129"/>
      <c r="AJ442" s="129"/>
      <c r="AK442" s="119"/>
      <c r="AL442" s="115"/>
      <c r="AM442" s="119"/>
      <c r="AN442" s="119"/>
      <c r="AO442" s="692"/>
      <c r="AP442" s="692"/>
      <c r="AQ442" s="692"/>
      <c r="AR442" s="692"/>
      <c r="AS442" s="692"/>
      <c r="AT442" s="691">
        <f>CE442</f>
        <v/>
      </c>
      <c r="AU442" s="691">
        <f>CF442</f>
        <v/>
      </c>
      <c r="AV442" s="813"/>
      <c r="AW442" s="813"/>
      <c r="AX442" s="197">
        <f>CZ442</f>
        <v/>
      </c>
      <c r="AY442" s="197">
        <f>DE442</f>
        <v/>
      </c>
      <c r="AZ442" s="3379">
        <f>CO442</f>
        <v/>
      </c>
      <c r="BA442" s="3380"/>
      <c r="BB442" s="197">
        <f>CP442</f>
        <v/>
      </c>
      <c r="BC442" s="813"/>
      <c r="BD442" s="197">
        <f>CR442</f>
        <v/>
      </c>
      <c r="BE442" s="121">
        <f>CS442</f>
        <v/>
      </c>
      <c r="BF442" s="122">
        <f>CT442*60</f>
        <v/>
      </c>
      <c r="BG442" s="121">
        <f>BE442</f>
        <v/>
      </c>
      <c r="BH442" s="122">
        <f>CU442*60</f>
        <v/>
      </c>
      <c r="BI442" s="122">
        <f>CV442</f>
        <v/>
      </c>
      <c r="BJ442" s="117"/>
      <c r="BK442" s="812">
        <f>Overview!$E$7</f>
        <v/>
      </c>
      <c r="BL442" s="117"/>
      <c r="BM442" s="836">
        <f>CW442</f>
        <v/>
      </c>
      <c r="BN442" s="812">
        <f>Overview!$P$153</f>
        <v/>
      </c>
      <c r="BO442" s="117"/>
      <c r="BP442" s="117"/>
      <c r="BQ442" s="115"/>
      <c r="BR442" s="1478"/>
      <c r="BS442" s="1548"/>
      <c r="BT442" s="2180" t="inlineStr">
        <is>
          <t>5G</t>
        </is>
      </c>
      <c r="BU442" s="2181" t="inlineStr">
        <is>
          <t>n2</t>
        </is>
      </c>
      <c r="BV442" s="498">
        <f>Overview!$H$28</f>
        <v/>
      </c>
      <c r="BW442" s="2010"/>
      <c r="BX442" s="2181"/>
      <c r="BY442" s="956"/>
      <c r="BZ442" s="1721"/>
      <c r="CA442" s="504" t="str">
        <f>CA441</f>
        <v>TBD</v>
      </c>
      <c r="CB442" s="200">
        <v>5</v>
      </c>
      <c r="CC442" s="1712">
        <f>IF(COUNT('Conducted 5G'!$AH$3:$AH$20)=0,376000,INDEX('Conducted 5G'!$T$3:$T$20,MATCH(MAX('Conducted 5G'!$AH$3:$AH$20),'Conducted 5G'!$AH$3:$AH$20,0)))</f>
        <v>376000</v>
      </c>
      <c r="CD442" s="1712">
        <f>IF(COUNT('Conducted 5G'!$AH$3:$AH$20)=0,1880,INDEX('Conducted 5G'!$U$3:$U$20,MATCH(MAX('Conducted 5G'!$AH$3:$AH$20),'Conducted 5G'!$AH$3:$AH$20,0)))</f>
        <v>1880</v>
      </c>
      <c r="CE442" s="1523"/>
      <c r="CF442" s="1523"/>
      <c r="CG442" s="387" t="str">
        <f>IF(OR($BY$419="",$BY$419=""),"",$BY$419)</f>
        <v/>
      </c>
      <c r="CH442" s="387">
        <f>BZ442</f>
        <v/>
      </c>
      <c r="CI442" s="387">
        <f>CA442</f>
        <v/>
      </c>
      <c r="CJ442" s="1527"/>
      <c r="CK442" s="2042"/>
      <c r="CL442" s="206">
        <f>IF(CF442=""," ",IF(ABS(CE442-CF442)&lt;=0.125,"Valid","Not valid"))</f>
        <v/>
      </c>
      <c r="CM442" s="207">
        <f> IF(CE442="","",IF(AND(CE442&lt;&gt;"",CF442=""),IF(CE442&gt;=1,"Medir+Sig Max","No"),IF(CF442&lt;&gt;"",IF(CF442&gt;=1,"Medir+Sig Max","No"),"")))</f>
        <v/>
      </c>
      <c r="CN442" s="1787"/>
      <c r="CO442" s="220">
        <f>IF(CK442="",IF(AND(CE442="",CF442=""),"",IF(CF442="",IF(DE442&gt;1,ROUND(DE442*CE442,3),CE442),IF(DE442&gt;1,ROUND(DE442*CF442,3),CF442))),IF(AND(CE442="",CF442=""),"",IF(CF442="",IF(DE442&gt;1,ROUND(DE442*CE442*(1/(CK442)),3),CE442*(1/(CK442))),IF(DE442&gt;1,ROUND(DE442*CF442*(1/(CK442)),3),CF442*(1/(CK442))))))</f>
        <v/>
      </c>
      <c r="CP442" s="2043">
        <f>IF(COUNTIF(Overview!K12:K14,TRUE)&gt;0,2,IF(COUNTIF(Overview!L12:L14,TRUE)&gt;0,4,0))</f>
        <v/>
      </c>
      <c r="CQ442" s="1472">
        <f>IF(CO442="","",IF(CO442&gt;CP442,"Fail","Pass"))</f>
        <v/>
      </c>
      <c r="CR442" s="1481"/>
      <c r="CS442" s="1565">
        <f>MyTimestamp(CO442)</f>
        <v/>
      </c>
      <c r="CT442" s="1531">
        <f>IF(CE442="",0,15)+IF(CF442="",0,15)</f>
        <v/>
      </c>
      <c r="CU442" s="1532">
        <f>IF(CT442=0,0,2)</f>
        <v/>
      </c>
      <c r="CV442" s="859"/>
      <c r="CW442" s="859"/>
      <c r="CX442" s="2038"/>
      <c r="CY442" s="2044"/>
      <c r="CZ442" s="1543">
        <f>10^(CJ442/20)*100-100</f>
        <v/>
      </c>
      <c r="DA442" s="1352"/>
      <c r="DB442" s="598"/>
      <c r="DC442" s="803">
        <f>IF(DA442="","",10^(DA442/10))</f>
        <v/>
      </c>
      <c r="DD442" s="1400">
        <f>IF(ISNUMBER(DB442)=FALSE,"",10^(DB442/10))</f>
        <v/>
      </c>
      <c r="DE442" s="1543">
        <f>IF(AND(ISNUMBER(DC442),ISNUMBER(DD442)),IF(DC442/DD442&gt;1,ROUND((DC442)/DD442,3),1),1)</f>
        <v/>
      </c>
      <c r="DF442" s="1670">
        <f>IF(ISNUMBER(CO442),IF(CO442&gt;=CP442*0.90625,"!!!MEASURE other two 1RB modes!!!  To include the results for these two additional RB modes please use any row below free (for example otehr band) and replace the information of each field (tech, band, freq, etc...) with the proper one",""),"")</f>
        <v/>
      </c>
      <c r="DG442" s="1541"/>
      <c r="DH442" s="1541"/>
      <c r="DI442" s="1541"/>
      <c r="DJ442" s="1541"/>
      <c r="DK442" s="1541"/>
      <c r="DL442" s="1541"/>
      <c r="DM442" s="1541"/>
      <c r="DN442" s="1541"/>
      <c r="DO442" s="1541"/>
      <c r="DP442" s="1541"/>
      <c r="DQ442" s="1541"/>
      <c r="DR442" s="1541"/>
    </row>
    <row r="443" ht="12.75" x14ac:dyDescent="0.2">
      <c r="A443" s="1541"/>
      <c r="B443" s="1541"/>
      <c r="C443"/>
      <c r="D443" s="130">
        <f>IF(BX$433="Close to Ear","EN 62209-1","EN 62209-2")</f>
        <v/>
      </c>
      <c r="E443" s="130">
        <f>IF(CG443="Close to Ear","2016","2010/A1:2019")</f>
        <v/>
      </c>
      <c r="F443" s="1488" t="inlineStr">
        <is>
          <t>5.4</t>
        </is>
      </c>
      <c r="G443" s="1497"/>
      <c r="H443" s="120">
        <f>BV443</f>
        <v/>
      </c>
      <c r="I443" s="120">
        <f>BW443</f>
        <v/>
      </c>
      <c r="J443" s="687" t="inlineStr">
        <is>
          <t>5G</t>
        </is>
      </c>
      <c r="K443" s="194" t="inlineStr">
        <is>
          <t>n2</t>
        </is>
      </c>
      <c r="L443" s="115"/>
      <c r="M443" s="120"/>
      <c r="N443" s="119"/>
      <c r="O443" s="131"/>
      <c r="P443" s="6597"/>
      <c r="Q443" s="131"/>
      <c r="R443" s="131"/>
      <c r="S443" s="120"/>
      <c r="T443" s="120">
        <v>376000</v>
      </c>
      <c r="U443" s="120">
        <v>1880</v>
      </c>
      <c r="V443" s="119"/>
      <c r="W443" s="197"/>
      <c r="X443" s="119"/>
      <c r="Y443" s="119"/>
      <c r="Z443" s="119"/>
      <c r="AA443" s="115"/>
      <c r="AB443" s="115"/>
      <c r="AC443" s="689">
        <f>IF(OR(BX$433="Close to Ear",BX$433="Close to Head"),"Head",IF(BX$433="Extremity","Extremity","Body"))</f>
        <v/>
      </c>
      <c r="AD443" s="690">
        <f>CA443</f>
        <v/>
      </c>
      <c r="AE443" s="688">
        <f>CB443</f>
        <v/>
      </c>
      <c r="AF443" s="115"/>
      <c r="AG443" s="808">
        <f>IF(AZ443="","N/A",IF(CQ443="Pass","P","F"))</f>
        <v/>
      </c>
      <c r="AH443" s="129"/>
      <c r="AI443" s="129"/>
      <c r="AJ443" s="129"/>
      <c r="AK443" s="119"/>
      <c r="AL443" s="115"/>
      <c r="AM443" s="119"/>
      <c r="AN443" s="119"/>
      <c r="AO443" s="692"/>
      <c r="AP443" s="692"/>
      <c r="AQ443" s="692"/>
      <c r="AR443" s="692"/>
      <c r="AS443" s="692"/>
      <c r="AT443" s="691">
        <f>CE443</f>
        <v/>
      </c>
      <c r="AU443" s="691">
        <f>CF443</f>
        <v/>
      </c>
      <c r="AV443" s="813"/>
      <c r="AW443" s="813"/>
      <c r="AX443" s="197">
        <f>CZ443</f>
        <v/>
      </c>
      <c r="AY443" s="197">
        <f>DE443</f>
        <v/>
      </c>
      <c r="AZ443" s="3379">
        <f>CO443</f>
        <v/>
      </c>
      <c r="BA443" s="3380"/>
      <c r="BB443" s="197">
        <f>CP443</f>
        <v/>
      </c>
      <c r="BC443" s="813"/>
      <c r="BD443" s="197">
        <f>CR443</f>
        <v/>
      </c>
      <c r="BE443" s="121">
        <f>CS443</f>
        <v/>
      </c>
      <c r="BF443" s="122">
        <f>CT443*60</f>
        <v/>
      </c>
      <c r="BG443" s="121">
        <f>BE443</f>
        <v/>
      </c>
      <c r="BH443" s="122">
        <f>CU443*60</f>
        <v/>
      </c>
      <c r="BI443" s="122">
        <f>CV443</f>
        <v/>
      </c>
      <c r="BJ443" s="117"/>
      <c r="BK443" s="812">
        <f>Overview!$E$7</f>
        <v/>
      </c>
      <c r="BL443" s="117"/>
      <c r="BM443" s="836">
        <f>CW443</f>
        <v/>
      </c>
      <c r="BN443" s="812">
        <f>Overview!$P$153</f>
        <v/>
      </c>
      <c r="BO443" s="117"/>
      <c r="BP443" s="117"/>
      <c r="BQ443" s="115"/>
      <c r="BR443" s="1478"/>
      <c r="BS443" s="1548"/>
      <c r="BT443" s="2180" t="inlineStr">
        <is>
          <t>5G</t>
        </is>
      </c>
      <c r="BU443" s="2181" t="inlineStr">
        <is>
          <t>n2</t>
        </is>
      </c>
      <c r="BV443" s="498">
        <f>Overview!$H$28</f>
        <v/>
      </c>
      <c r="BW443" s="2010"/>
      <c r="BX443" s="2181"/>
      <c r="BY443" s="957"/>
      <c r="BZ443" s="1721"/>
      <c r="CA443" s="505" t="str">
        <f>CA442</f>
        <v>TBD</v>
      </c>
      <c r="CB443" s="201">
        <v>5</v>
      </c>
      <c r="CC443" s="1713">
        <f>IF(COUNT('Conducted 5G'!$AH$3:$AH$20)=0,376000,INDEX('Conducted 5G'!$T$3:$T$20,MATCH(MAX('Conducted 5G'!$AH$3:$AH$20),'Conducted 5G'!$AH$3:$AH$20,0)))</f>
        <v>376000</v>
      </c>
      <c r="CD443" s="1713">
        <f>IF(COUNT('Conducted 5G'!$AH$3:$AH$20)=0,1880,INDEX('Conducted 5G'!$U$3:$U$20,MATCH(MAX('Conducted 5G'!$AH$3:$AH$20),'Conducted 5G'!$AH$3:$AH$20,0)))</f>
        <v>1880</v>
      </c>
      <c r="CE443" s="1523"/>
      <c r="CF443" s="1523"/>
      <c r="CG443" s="387" t="str">
        <f>IF(OR($BY$419="",$BY$419=""),"",$BY$419)</f>
        <v/>
      </c>
      <c r="CH443" s="387">
        <f>BZ443</f>
        <v/>
      </c>
      <c r="CI443" s="387">
        <f>CA443</f>
        <v/>
      </c>
      <c r="CJ443" s="1527"/>
      <c r="CK443" s="2042"/>
      <c r="CL443" s="206">
        <f>IF(CF443=""," ",IF(ABS(CE443-CF443)&lt;=0.125,"Valid","Not valid"))</f>
        <v/>
      </c>
      <c r="CM443" s="207">
        <f> IF(CE443="","",IF(AND(CE443&lt;&gt;"",CF443=""),IF(CE443&gt;=1,"Medir+Sig Max","No"),IF(CF443&lt;&gt;"",IF(CF443&gt;=1,"Medir+Sig Max","No"),"")))</f>
        <v/>
      </c>
      <c r="CN443" s="1787"/>
      <c r="CO443" s="220">
        <f>IF(CK443="",IF(AND(CE443="",CF443=""),"",IF(CF443="",IF(DE443&gt;1,ROUND(DE443*CE443,3),CE443),IF(DE443&gt;1,ROUND(DE443*CF443,3),CF443))),IF(AND(CE443="",CF443=""),"",IF(CF443="",IF(DE443&gt;1,ROUND(DE443*CE443*(1/(CK443)),3),CE443*(1/(CK443))),IF(DE443&gt;1,ROUND(DE443*CF443*(1/(CK443)),3),CF443*(1/(CK443))))))</f>
        <v/>
      </c>
      <c r="CP443" s="2043">
        <f>IF(COUNTIF(Overview!K12:K14,TRUE)&gt;0,2,IF(COUNTIF(Overview!L12:L14,TRUE)&gt;0,4,0))</f>
        <v/>
      </c>
      <c r="CQ443" s="1472">
        <f>IF(CO443="","",IF(CO443&gt;CP443,"Fail","Pass"))</f>
        <v/>
      </c>
      <c r="CR443" s="1481"/>
      <c r="CS443" s="1565">
        <f>MyTimestamp(CO443)</f>
        <v/>
      </c>
      <c r="CT443" s="1531">
        <f>IF(CE443="",0,15)+IF(CF443="",0,15)</f>
        <v/>
      </c>
      <c r="CU443" s="1532">
        <f>IF(CT443=0,0,2)</f>
        <v/>
      </c>
      <c r="CV443" s="859"/>
      <c r="CW443" s="859"/>
      <c r="CX443" s="2038"/>
      <c r="CY443" s="2044"/>
      <c r="CZ443" s="1543">
        <f>10^(CJ443/20)*100-100</f>
        <v/>
      </c>
      <c r="DA443" s="1352"/>
      <c r="DB443" s="598"/>
      <c r="DC443" s="803">
        <f>IF(DA443="","",10^(DA443/10))</f>
        <v/>
      </c>
      <c r="DD443" s="1400">
        <f>IF(ISNUMBER(DB443)=FALSE,"",10^(DB443/10))</f>
        <v/>
      </c>
      <c r="DE443" s="1543">
        <f>IF(AND(ISNUMBER(DC443),ISNUMBER(DD443)),IF(DC443/DD443&gt;1,ROUND((DC443)/DD443,3),1),1)</f>
        <v/>
      </c>
      <c r="DF443" s="1670">
        <f>IF(ISNUMBER(CO443),IF(CO443&gt;=CP443*0.90625,"!!!MEASURE other two 1RB modes!!!  To include the results for these two additional RB modes please use any row below free (for example otehr band) and replace the information of each field (tech, band, freq, etc...) with the proper one",""),"")</f>
        <v/>
      </c>
      <c r="DG443" s="1541"/>
      <c r="DH443" s="1541"/>
      <c r="DI443" s="1541"/>
      <c r="DJ443" s="1541"/>
      <c r="DK443" s="1541"/>
      <c r="DL443" s="1541"/>
      <c r="DM443" s="1541"/>
      <c r="DN443" s="1541"/>
      <c r="DO443" s="1541"/>
      <c r="DP443" s="1541"/>
      <c r="DQ443" s="1541"/>
      <c r="DR443" s="1541"/>
    </row>
    <row r="444" ht="12.75" x14ac:dyDescent="0.2">
      <c r="A444" s="1541"/>
      <c r="B444" s="1541"/>
      <c r="C444"/>
      <c r="D444" s="130">
        <f>IF(BX$433="Close to Ear","EN 62209-1","EN 62209-2")</f>
        <v/>
      </c>
      <c r="E444" s="130">
        <f>IF(CG444="Close to Ear","2016","2010/A1:2019")</f>
        <v/>
      </c>
      <c r="F444" s="1488" t="inlineStr">
        <is>
          <t>5.4</t>
        </is>
      </c>
      <c r="G444" s="1497"/>
      <c r="H444" s="120">
        <f>BV444</f>
        <v/>
      </c>
      <c r="I444" s="120">
        <f>BW444</f>
        <v/>
      </c>
      <c r="J444" s="687" t="inlineStr">
        <is>
          <t>5G</t>
        </is>
      </c>
      <c r="K444" s="194" t="inlineStr">
        <is>
          <t>n2</t>
        </is>
      </c>
      <c r="L444" s="115"/>
      <c r="M444" s="120"/>
      <c r="N444" s="119"/>
      <c r="O444" s="131"/>
      <c r="P444" s="6597"/>
      <c r="Q444" s="131"/>
      <c r="R444" s="131"/>
      <c r="S444" s="120"/>
      <c r="T444" s="120">
        <v>376000</v>
      </c>
      <c r="U444" s="120">
        <v>1880</v>
      </c>
      <c r="V444" s="119"/>
      <c r="W444" s="197"/>
      <c r="X444" s="119"/>
      <c r="Y444" s="119"/>
      <c r="Z444" s="119"/>
      <c r="AA444" s="115"/>
      <c r="AB444" s="115"/>
      <c r="AC444" s="689">
        <f>IF(OR(BX$433="Close to Ear",BX$433="Close to Head"),"Head",IF(BX$433="Extremity","Extremity","Body"))</f>
        <v/>
      </c>
      <c r="AD444" s="690">
        <f>CA444</f>
        <v/>
      </c>
      <c r="AE444" s="688">
        <f>CB444</f>
        <v/>
      </c>
      <c r="AF444" s="115"/>
      <c r="AG444" s="808">
        <f>IF(AZ444="","N/A",IF(CQ444="Pass","P","F"))</f>
        <v/>
      </c>
      <c r="AH444" s="129"/>
      <c r="AI444" s="129"/>
      <c r="AJ444" s="129"/>
      <c r="AK444" s="119"/>
      <c r="AL444" s="115"/>
      <c r="AM444" s="119"/>
      <c r="AN444" s="119"/>
      <c r="AO444" s="692"/>
      <c r="AP444" s="692"/>
      <c r="AQ444" s="692"/>
      <c r="AR444" s="692"/>
      <c r="AS444" s="692"/>
      <c r="AT444" s="691">
        <f>CE444</f>
        <v/>
      </c>
      <c r="AU444" s="691">
        <f>CF444</f>
        <v/>
      </c>
      <c r="AV444" s="813"/>
      <c r="AW444" s="813"/>
      <c r="AX444" s="197">
        <f>CZ444</f>
        <v/>
      </c>
      <c r="AY444" s="197">
        <f>DE444</f>
        <v/>
      </c>
      <c r="AZ444" s="3379">
        <f>CO444</f>
        <v/>
      </c>
      <c r="BA444" s="3380"/>
      <c r="BB444" s="197">
        <f>CP444</f>
        <v/>
      </c>
      <c r="BC444" s="813"/>
      <c r="BD444" s="197">
        <f>CR444</f>
        <v/>
      </c>
      <c r="BE444" s="121">
        <f>CS444</f>
        <v/>
      </c>
      <c r="BF444" s="122">
        <f>CT444*60</f>
        <v/>
      </c>
      <c r="BG444" s="121">
        <f>BE444</f>
        <v/>
      </c>
      <c r="BH444" s="122">
        <f>CU444*60</f>
        <v/>
      </c>
      <c r="BI444" s="122">
        <f>CV444</f>
        <v/>
      </c>
      <c r="BJ444" s="117"/>
      <c r="BK444" s="812">
        <f>Overview!$E$7</f>
        <v/>
      </c>
      <c r="BL444" s="117"/>
      <c r="BM444" s="836">
        <f>CW444</f>
        <v/>
      </c>
      <c r="BN444" s="812">
        <f>Overview!$P$153</f>
        <v/>
      </c>
      <c r="BO444" s="117"/>
      <c r="BP444" s="117"/>
      <c r="BQ444" s="115"/>
      <c r="BR444" s="1478"/>
      <c r="BS444" s="1548"/>
      <c r="BT444" s="2180" t="inlineStr">
        <is>
          <t>5G</t>
        </is>
      </c>
      <c r="BU444" s="2181" t="inlineStr">
        <is>
          <t>n2</t>
        </is>
      </c>
      <c r="BV444" s="498">
        <f>Overview!$H$28</f>
        <v/>
      </c>
      <c r="BW444" s="2010"/>
      <c r="BX444" s="2181"/>
      <c r="BY444" s="2186"/>
      <c r="BZ444" s="2131"/>
      <c r="CA444" s="503" t="str">
        <f>CA443</f>
        <v>TBD</v>
      </c>
      <c r="CB444" s="202">
        <v>5</v>
      </c>
      <c r="CC444" s="1714">
        <f>IF(COUNT('Conducted 5G'!$AH$3:$AH$20)=0,376000,INDEX('Conducted 5G'!$T$3:$T$20,MATCH(MAX('Conducted 5G'!$AH$3:$AH$20),'Conducted 5G'!$AH$3:$AH$20,0)))</f>
        <v>376000</v>
      </c>
      <c r="CD444" s="1714">
        <f>IF(COUNT('Conducted 5G'!$AH$3:$AH$20)=0,1880,INDEX('Conducted 5G'!$U$3:$U$20,MATCH(MAX('Conducted 5G'!$AH$3:$AH$20),'Conducted 5G'!$AH$3:$AH$20,0)))</f>
        <v>1880</v>
      </c>
      <c r="CE444" s="1523"/>
      <c r="CF444" s="1523"/>
      <c r="CG444" s="387" t="str">
        <f>IF(OR($BY$419="",$BY$419=""),"",$BY$419)</f>
        <v/>
      </c>
      <c r="CH444" s="387">
        <f>BZ444</f>
        <v/>
      </c>
      <c r="CI444" s="387">
        <f>CA444</f>
        <v/>
      </c>
      <c r="CJ444" s="1527"/>
      <c r="CK444" s="2042"/>
      <c r="CL444" s="206">
        <f>IF(CF444=""," ",IF(ABS(CE444-CF444)&lt;=0.125,"Valid","Not valid"))</f>
        <v/>
      </c>
      <c r="CM444" s="207">
        <f> IF(CE444="","",IF(AND(CE444&lt;&gt;"",CF444=""),IF(CE444&gt;=1,"Medir+Sig Max","No"),IF(CF444&lt;&gt;"",IF(CF444&gt;=1,"Medir+Sig Max","No"),"")))</f>
        <v/>
      </c>
      <c r="CN444" s="1787"/>
      <c r="CO444" s="220">
        <f>IF(CK444="",IF(AND(CE444="",CF444=""),"",IF(CF444="",IF(DE444&gt;1,ROUND(DE444*CE444,3),CE444),IF(DE444&gt;1,ROUND(DE444*CF444,3),CF444))),IF(AND(CE444="",CF444=""),"",IF(CF444="",IF(DE444&gt;1,ROUND(DE444*CE444*(1/(CK444)),3),CE444*(1/(CK444))),IF(DE444&gt;1,ROUND(DE444*CF444*(1/(CK444)),3),CF444*(1/(CK444))))))</f>
        <v/>
      </c>
      <c r="CP444" s="2043">
        <f>IF(COUNTIF(Overview!K12:K14,TRUE)&gt;0,2,IF(COUNTIF(Overview!L12:L14,TRUE)&gt;0,4,0))</f>
        <v/>
      </c>
      <c r="CQ444" s="1472">
        <f>IF(CO444="","",IF(CO444&gt;CP444,"Fail","Pass"))</f>
        <v/>
      </c>
      <c r="CR444" s="1481"/>
      <c r="CS444" s="1565">
        <f>MyTimestamp(CO444)</f>
        <v/>
      </c>
      <c r="CT444" s="1531">
        <f>IF(CE444="",0,15)+IF(CF444="",0,15)</f>
        <v/>
      </c>
      <c r="CU444" s="1532">
        <f>IF(CT444=0,0,2)</f>
        <v/>
      </c>
      <c r="CV444" s="859"/>
      <c r="CW444" s="859"/>
      <c r="CX444" s="2038"/>
      <c r="CY444" s="2044"/>
      <c r="CZ444" s="1543">
        <f>10^(CJ444/20)*100-100</f>
        <v/>
      </c>
      <c r="DA444" s="1352"/>
      <c r="DB444" s="598"/>
      <c r="DC444" s="803">
        <f>IF(DA444="","",10^(DA444/10))</f>
        <v/>
      </c>
      <c r="DD444" s="1400">
        <f>IF(ISNUMBER(DB444)=FALSE,"",10^(DB444/10))</f>
        <v/>
      </c>
      <c r="DE444" s="1543">
        <f>IF(AND(ISNUMBER(DC444),ISNUMBER(DD444)),IF(DC444/DD444&gt;1,ROUND((DC444)/DD444,3),1),1)</f>
        <v/>
      </c>
      <c r="DF444" s="1541"/>
      <c r="DG444" s="1541"/>
      <c r="DH444" s="1541"/>
      <c r="DI444" s="1541"/>
      <c r="DJ444" s="1541"/>
      <c r="DK444" s="1541"/>
      <c r="DL444" s="1541"/>
      <c r="DM444" s="1541"/>
      <c r="DN444" s="1541"/>
      <c r="DO444" s="1541"/>
      <c r="DP444" s="1541"/>
      <c r="DQ444" s="1541"/>
      <c r="DR444" s="1541"/>
    </row>
    <row r="445" ht="12.75" x14ac:dyDescent="0.2">
      <c r="A445" s="1541"/>
      <c r="B445" s="1541"/>
      <c r="C445"/>
      <c r="D445" s="130">
        <f>IF(BX$433="Close to Ear","EN 62209-1","EN 62209-2")</f>
        <v/>
      </c>
      <c r="E445" s="130">
        <f>IF(CG445="Close to Ear","2016","2010/A1:2019")</f>
        <v/>
      </c>
      <c r="F445" s="1488" t="inlineStr">
        <is>
          <t>5.4</t>
        </is>
      </c>
      <c r="G445" s="1497"/>
      <c r="H445" s="120">
        <f>BV445</f>
        <v/>
      </c>
      <c r="I445" s="120">
        <f>BW445</f>
        <v/>
      </c>
      <c r="J445" s="687" t="inlineStr">
        <is>
          <t>5G</t>
        </is>
      </c>
      <c r="K445" s="194" t="inlineStr">
        <is>
          <t>n2</t>
        </is>
      </c>
      <c r="L445" s="115"/>
      <c r="M445" s="120"/>
      <c r="N445" s="119"/>
      <c r="O445" s="131"/>
      <c r="P445" s="6597"/>
      <c r="Q445" s="131"/>
      <c r="R445" s="131"/>
      <c r="S445" s="120"/>
      <c r="T445" s="120">
        <v>376000</v>
      </c>
      <c r="U445" s="120">
        <v>1880</v>
      </c>
      <c r="V445" s="119"/>
      <c r="W445" s="197"/>
      <c r="X445" s="119"/>
      <c r="Y445" s="119"/>
      <c r="Z445" s="119"/>
      <c r="AA445" s="115"/>
      <c r="AB445" s="115"/>
      <c r="AC445" s="689">
        <f>IF(OR(BX$433="Close to Ear",BX$433="Close to Head"),"Head",IF(BX$433="Extremity","Extremity","Body"))</f>
        <v/>
      </c>
      <c r="AD445" s="690">
        <f>CA445</f>
        <v/>
      </c>
      <c r="AE445" s="688">
        <f>CB445</f>
        <v/>
      </c>
      <c r="AF445" s="115"/>
      <c r="AG445" s="808">
        <f>IF(AZ445="","N/A",IF(CQ445="Pass","P","F"))</f>
        <v/>
      </c>
      <c r="AH445" s="129"/>
      <c r="AI445" s="129"/>
      <c r="AJ445" s="129"/>
      <c r="AK445" s="119"/>
      <c r="AL445" s="115"/>
      <c r="AM445" s="119"/>
      <c r="AN445" s="119"/>
      <c r="AO445" s="692"/>
      <c r="AP445" s="692"/>
      <c r="AQ445" s="692"/>
      <c r="AR445" s="692"/>
      <c r="AS445" s="692"/>
      <c r="AT445" s="691">
        <f>CE445</f>
        <v/>
      </c>
      <c r="AU445" s="691">
        <f>CF445</f>
        <v/>
      </c>
      <c r="AV445" s="813"/>
      <c r="AW445" s="813"/>
      <c r="AX445" s="197">
        <f>CZ445</f>
        <v/>
      </c>
      <c r="AY445" s="197">
        <f>DE445</f>
        <v/>
      </c>
      <c r="AZ445" s="3379">
        <f>CO445</f>
        <v/>
      </c>
      <c r="BA445" s="3380"/>
      <c r="BB445" s="197">
        <f>CP445</f>
        <v/>
      </c>
      <c r="BC445" s="813"/>
      <c r="BD445" s="197">
        <f>CR445</f>
        <v/>
      </c>
      <c r="BE445" s="121">
        <f>CS445</f>
        <v/>
      </c>
      <c r="BF445" s="122">
        <f>CT445*60</f>
        <v/>
      </c>
      <c r="BG445" s="121">
        <f>BE445</f>
        <v/>
      </c>
      <c r="BH445" s="122">
        <f>CU445*60</f>
        <v/>
      </c>
      <c r="BI445" s="122">
        <f>CV445</f>
        <v/>
      </c>
      <c r="BJ445" s="117"/>
      <c r="BK445" s="812">
        <f>Overview!$E$7</f>
        <v/>
      </c>
      <c r="BL445" s="117"/>
      <c r="BM445" s="836">
        <f>CW445</f>
        <v/>
      </c>
      <c r="BN445" s="812">
        <f>Overview!$P$153</f>
        <v/>
      </c>
      <c r="BO445" s="117"/>
      <c r="BP445" s="117"/>
      <c r="BQ445" s="115"/>
      <c r="BR445" s="1478"/>
      <c r="BS445" s="1548"/>
      <c r="BT445" s="2180" t="inlineStr">
        <is>
          <t>5G</t>
        </is>
      </c>
      <c r="BU445" s="2181" t="inlineStr">
        <is>
          <t>n2</t>
        </is>
      </c>
      <c r="BV445" s="498">
        <f>Overview!$H$28</f>
        <v/>
      </c>
      <c r="BW445" s="2010"/>
      <c r="BX445" s="2181"/>
      <c r="BY445" s="2185"/>
      <c r="BZ445" s="2131"/>
      <c r="CA445" s="504" t="str">
        <f>CA444</f>
        <v>TBD</v>
      </c>
      <c r="CB445" s="200">
        <v>5</v>
      </c>
      <c r="CC445" s="1712">
        <f>IF(COUNT('Conducted 5G'!$AH$3:$AH$20)=0,376000,INDEX('Conducted 5G'!$T$3:$T$20,MATCH(MAX('Conducted 5G'!$AH$3:$AH$20),'Conducted 5G'!$AH$3:$AH$20,0)))</f>
        <v>376000</v>
      </c>
      <c r="CD445" s="1712">
        <f>IF(COUNT('Conducted 5G'!$AH$3:$AH$20)=0,1880,INDEX('Conducted 5G'!$U$3:$U$20,MATCH(MAX('Conducted 5G'!$AH$3:$AH$20),'Conducted 5G'!$AH$3:$AH$20,0)))</f>
        <v>1880</v>
      </c>
      <c r="CE445" s="1523"/>
      <c r="CF445" s="1523"/>
      <c r="CG445" s="387" t="str">
        <f>IF(OR($BY$419="",$BY$419=""),"",$BY$419)</f>
        <v/>
      </c>
      <c r="CH445" s="387">
        <f>BZ445</f>
        <v/>
      </c>
      <c r="CI445" s="387">
        <f>CA445</f>
        <v/>
      </c>
      <c r="CJ445" s="1527"/>
      <c r="CK445" s="2042"/>
      <c r="CL445" s="206">
        <f>IF(CF445=""," ",IF(ABS(CE445-CF445)&lt;=0.125,"Valid","Not valid"))</f>
        <v/>
      </c>
      <c r="CM445" s="207">
        <f> IF(CE445="","",IF(AND(CE445&lt;&gt;"",CF445=""),IF(CE445&gt;=1,"Medir+Sig Max","No"),IF(CF445&lt;&gt;"",IF(CF445&gt;=1,"Medir+Sig Max","No"),"")))</f>
        <v/>
      </c>
      <c r="CN445" s="1787"/>
      <c r="CO445" s="220">
        <f>IF(CK445="",IF(AND(CE445="",CF445=""),"",IF(CF445="",IF(DE445&gt;1,ROUND(DE445*CE445,3),CE445),IF(DE445&gt;1,ROUND(DE445*CF445,3),CF445))),IF(AND(CE445="",CF445=""),"",IF(CF445="",IF(DE445&gt;1,ROUND(DE445*CE445*(1/(CK445)),3),CE445*(1/(CK445))),IF(DE445&gt;1,ROUND(DE445*CF445*(1/(CK445)),3),CF445*(1/(CK445))))))</f>
        <v/>
      </c>
      <c r="CP445" s="2043">
        <f>IF(COUNTIF(Overview!K12:K14,TRUE)&gt;0,2,IF(COUNTIF(Overview!L12:L14,TRUE)&gt;0,4,0))</f>
        <v/>
      </c>
      <c r="CQ445" s="1472">
        <f>IF(CO445="","",IF(CO445&gt;CP445,"Fail","Pass"))</f>
        <v/>
      </c>
      <c r="CR445" s="1481"/>
      <c r="CS445" s="1565">
        <f>MyTimestamp(CO445)</f>
        <v/>
      </c>
      <c r="CT445" s="1531">
        <f>IF(CE445="",0,15)+IF(CF445="",0,15)</f>
        <v/>
      </c>
      <c r="CU445" s="1532">
        <f>IF(CT445=0,0,2)</f>
        <v/>
      </c>
      <c r="CV445" s="859"/>
      <c r="CW445" s="859"/>
      <c r="CX445" s="2038"/>
      <c r="CY445" s="2044"/>
      <c r="CZ445" s="1543">
        <f>10^(CJ445/20)*100-100</f>
        <v/>
      </c>
      <c r="DA445" s="1352"/>
      <c r="DB445" s="598"/>
      <c r="DC445" s="803">
        <f>IF(DA445="","",10^(DA445/10))</f>
        <v/>
      </c>
      <c r="DD445" s="1400">
        <f>IF(ISNUMBER(DB445)=FALSE,"",10^(DB445/10))</f>
        <v/>
      </c>
      <c r="DE445" s="1543">
        <f>IF(AND(ISNUMBER(DC445),ISNUMBER(DD445)),IF(DC445/DD445&gt;1,ROUND((DC445)/DD445,3),1),1)</f>
        <v/>
      </c>
      <c r="DF445" s="1541"/>
      <c r="DG445" s="1541"/>
      <c r="DH445" s="1541"/>
      <c r="DI445" s="1541"/>
      <c r="DJ445" s="1541"/>
      <c r="DK445" s="1541"/>
      <c r="DL445" s="1541"/>
      <c r="DM445" s="1541"/>
      <c r="DN445" s="1541"/>
      <c r="DO445" s="1541"/>
      <c r="DP445" s="1541"/>
      <c r="DQ445" s="1541"/>
      <c r="DR445" s="1541"/>
    </row>
    <row r="446" ht="12.75" x14ac:dyDescent="0.2">
      <c r="A446" s="1541"/>
      <c r="B446" s="1541"/>
      <c r="C446"/>
      <c r="D446" s="130">
        <f>IF(BX$433="Close to Ear","EN 62209-1","EN 62209-2")</f>
        <v/>
      </c>
      <c r="E446" s="130">
        <f>IF(CG446="Close to Ear","2016","2010/A1:2019")</f>
        <v/>
      </c>
      <c r="F446" s="1488" t="inlineStr">
        <is>
          <t>5.4</t>
        </is>
      </c>
      <c r="G446" s="1497"/>
      <c r="H446" s="120">
        <f>BV446</f>
        <v/>
      </c>
      <c r="I446" s="120">
        <f>BW446</f>
        <v/>
      </c>
      <c r="J446" s="687" t="inlineStr">
        <is>
          <t>5G</t>
        </is>
      </c>
      <c r="K446" s="194" t="inlineStr">
        <is>
          <t>n2</t>
        </is>
      </c>
      <c r="L446" s="115"/>
      <c r="M446" s="120"/>
      <c r="N446" s="119"/>
      <c r="O446" s="131"/>
      <c r="P446" s="6597"/>
      <c r="Q446" s="131"/>
      <c r="R446" s="131"/>
      <c r="S446" s="120"/>
      <c r="T446" s="120">
        <v>376000</v>
      </c>
      <c r="U446" s="120">
        <v>1880</v>
      </c>
      <c r="V446" s="119"/>
      <c r="W446" s="197"/>
      <c r="X446" s="119"/>
      <c r="Y446" s="119"/>
      <c r="Z446" s="119"/>
      <c r="AA446" s="115"/>
      <c r="AB446" s="115"/>
      <c r="AC446" s="689">
        <f>IF(OR(BX$433="Close to Ear",BX$433="Close to Head"),"Head",IF(BX$433="Extremity","Extremity","Body"))</f>
        <v/>
      </c>
      <c r="AD446" s="690">
        <f>CA446</f>
        <v/>
      </c>
      <c r="AE446" s="688">
        <f>CB446</f>
        <v/>
      </c>
      <c r="AF446" s="115"/>
      <c r="AG446" s="808">
        <f>IF(AZ446="","N/A",IF(CQ446="Pass","P","F"))</f>
        <v/>
      </c>
      <c r="AH446" s="129"/>
      <c r="AI446" s="129"/>
      <c r="AJ446" s="129"/>
      <c r="AK446" s="119"/>
      <c r="AL446" s="115"/>
      <c r="AM446" s="119"/>
      <c r="AN446" s="119"/>
      <c r="AO446" s="692"/>
      <c r="AP446" s="692"/>
      <c r="AQ446" s="692"/>
      <c r="AR446" s="692"/>
      <c r="AS446" s="692"/>
      <c r="AT446" s="691">
        <f>CE446</f>
        <v/>
      </c>
      <c r="AU446" s="691">
        <f>CF446</f>
        <v/>
      </c>
      <c r="AV446" s="813"/>
      <c r="AW446" s="813"/>
      <c r="AX446" s="197">
        <f>CZ446</f>
        <v/>
      </c>
      <c r="AY446" s="197">
        <f>DE446</f>
        <v/>
      </c>
      <c r="AZ446" s="3379">
        <f>CO446</f>
        <v/>
      </c>
      <c r="BA446" s="3380"/>
      <c r="BB446" s="197">
        <f>CP446</f>
        <v/>
      </c>
      <c r="BC446" s="813"/>
      <c r="BD446" s="197">
        <f>CR446</f>
        <v/>
      </c>
      <c r="BE446" s="121">
        <f>CS446</f>
        <v/>
      </c>
      <c r="BF446" s="122">
        <f>CT446*60</f>
        <v/>
      </c>
      <c r="BG446" s="121">
        <f>BE446</f>
        <v/>
      </c>
      <c r="BH446" s="122">
        <f>CU446*60</f>
        <v/>
      </c>
      <c r="BI446" s="122">
        <f>CV446</f>
        <v/>
      </c>
      <c r="BJ446" s="117"/>
      <c r="BK446" s="812">
        <f>Overview!$E$7</f>
        <v/>
      </c>
      <c r="BL446" s="117"/>
      <c r="BM446" s="836">
        <f>CW446</f>
        <v/>
      </c>
      <c r="BN446" s="812">
        <f>Overview!$P$153</f>
        <v/>
      </c>
      <c r="BO446" s="117"/>
      <c r="BP446" s="117"/>
      <c r="BQ446" s="115"/>
      <c r="BR446" s="1478"/>
      <c r="BS446" s="1548"/>
      <c r="BT446" s="2180" t="inlineStr">
        <is>
          <t>5G</t>
        </is>
      </c>
      <c r="BU446" s="2181" t="inlineStr">
        <is>
          <t>n2</t>
        </is>
      </c>
      <c r="BV446" s="498">
        <f>Overview!$H$28</f>
        <v/>
      </c>
      <c r="BW446" s="2010"/>
      <c r="BX446" s="2187"/>
      <c r="BY446" s="2188"/>
      <c r="BZ446" s="2131"/>
      <c r="CA446" s="505" t="str">
        <f>CA445</f>
        <v>TBD</v>
      </c>
      <c r="CB446" s="201">
        <v>5</v>
      </c>
      <c r="CC446" s="1713">
        <f>IF(COUNT('Conducted 5G'!$AH$3:$AH$20)=0,376000,INDEX('Conducted 5G'!$T$3:$T$20,MATCH(MAX('Conducted 5G'!$AH$3:$AH$20),'Conducted 5G'!$AH$3:$AH$20,0)))</f>
        <v>376000</v>
      </c>
      <c r="CD446" s="1713">
        <f>IF(COUNT('Conducted 5G'!$AH$3:$AH$20)=0,1880,INDEX('Conducted 5G'!$U$3:$U$20,MATCH(MAX('Conducted 5G'!$AH$3:$AH$20),'Conducted 5G'!$AH$3:$AH$20,0)))</f>
        <v>1880</v>
      </c>
      <c r="CE446" s="1874"/>
      <c r="CF446" s="1874"/>
      <c r="CG446" s="388" t="str">
        <f>IF(OR($BY$419="",$BY$419=""),"",$BY$419)</f>
        <v/>
      </c>
      <c r="CH446" s="388">
        <f>BZ446</f>
        <v/>
      </c>
      <c r="CI446" s="388">
        <f>CA446</f>
        <v/>
      </c>
      <c r="CJ446" s="2046"/>
      <c r="CK446" s="2042"/>
      <c r="CL446" s="212">
        <f>IF(CF446=""," ",IF(ABS(CE446-CF446)&lt;=0.125,"Valid","Not valid"))</f>
        <v/>
      </c>
      <c r="CM446" s="213">
        <f> IF(CE446="","",IF(AND(CE446&lt;&gt;"",CF446=""),IF(CE446&gt;=1,"Medir+Sig Max","No"),IF(CF446&lt;&gt;"",IF(CF446&gt;=1,"Medir+Sig Max","No"),"")))</f>
        <v/>
      </c>
      <c r="CN446" s="1794"/>
      <c r="CO446" s="221">
        <f>IF(CK446="",IF(AND(CE446="",CF446=""),"",IF(CF446="",IF(DE446&gt;1,ROUND(DE446*CE446,3),CE446),IF(DE446&gt;1,ROUND(DE446*CF446,3),CF446))),IF(AND(CE446="",CF446=""),"",IF(CF446="",IF(DE446&gt;1,ROUND(DE446*CE446*(1/(CK446)),3),CE446*(1/(CK446))),IF(DE446&gt;1,ROUND(DE446*CF446*(1/(CK446)),3),CF446*(1/(CK446))))))</f>
        <v/>
      </c>
      <c r="CP446" s="2048">
        <f>IF(COUNTIF(Overview!K12:K14,TRUE)&gt;0,2,IF(COUNTIF(Overview!L12:L14,TRUE)&gt;0,4,0))</f>
        <v/>
      </c>
      <c r="CQ446" s="1473">
        <f>IF(CO446="","",IF(CO446&gt;CP446,"Fail","Pass"))</f>
        <v/>
      </c>
      <c r="CR446" s="1482"/>
      <c r="CS446" s="1566">
        <f>MyTimestamp(CO446)</f>
        <v/>
      </c>
      <c r="CT446" s="1535">
        <f>IF(CE446="",0,15)+IF(CF446="",0,15)</f>
        <v/>
      </c>
      <c r="CU446" s="1536">
        <f>IF(CT446=0,0,2)</f>
        <v/>
      </c>
      <c r="CV446" s="861"/>
      <c r="CW446" s="861"/>
      <c r="CX446" s="2038"/>
      <c r="CY446" s="2050"/>
      <c r="CZ446" s="1545">
        <f>10^(CJ446/20)*100-100</f>
        <v/>
      </c>
      <c r="DA446" s="1353"/>
      <c r="DB446" s="599"/>
      <c r="DC446" s="804">
        <f>IF(DA446="","",10^(DA446/10))</f>
        <v/>
      </c>
      <c r="DD446" s="1401">
        <f>IF(ISNUMBER(DB446)=FALSE,"",10^(DB446/10))</f>
        <v/>
      </c>
      <c r="DE446" s="1545">
        <f>IF(AND(ISNUMBER(DC446),ISNUMBER(DD446)),IF(DC446/DD446&gt;1,ROUND((DC446)/DD446,3),1),1)</f>
        <v/>
      </c>
      <c r="DF446" s="1541"/>
      <c r="DG446" s="1541"/>
      <c r="DH446" s="1541"/>
      <c r="DI446" s="1541"/>
      <c r="DJ446" s="1541"/>
      <c r="DK446" s="1541"/>
      <c r="DL446" s="1541"/>
      <c r="DM446" s="1541"/>
      <c r="DN446" s="1541"/>
      <c r="DO446" s="1541"/>
      <c r="DP446" s="1541"/>
      <c r="DQ446" s="1541"/>
      <c r="DR446" s="1541"/>
    </row>
    <row r="447" ht="12.75" x14ac:dyDescent="0.2">
      <c r="A447" s="1541"/>
      <c r="B447" s="1541"/>
      <c r="C447"/>
      <c r="D447" s="130">
        <f>IF(BX$433="Close to Ear","EN 62209-1","EN 62209-2")</f>
        <v/>
      </c>
      <c r="E447" s="130">
        <f>IF(CG447="Close to Ear","2016","2010/A1:2019")</f>
        <v/>
      </c>
      <c r="F447" s="1488" t="inlineStr">
        <is>
          <t>5.4</t>
        </is>
      </c>
      <c r="G447" s="1497"/>
      <c r="H447" s="120">
        <f>BV447</f>
        <v/>
      </c>
      <c r="I447" s="120">
        <f>BW447</f>
        <v/>
      </c>
      <c r="J447" s="687" t="inlineStr">
        <is>
          <t>5G</t>
        </is>
      </c>
      <c r="K447" s="194" t="inlineStr">
        <is>
          <t>n2</t>
        </is>
      </c>
      <c r="L447" s="115"/>
      <c r="M447" s="120"/>
      <c r="N447" s="119"/>
      <c r="O447" s="131"/>
      <c r="P447" s="6597"/>
      <c r="Q447" s="131"/>
      <c r="R447" s="131"/>
      <c r="S447" s="120"/>
      <c r="T447" s="120">
        <v>376000</v>
      </c>
      <c r="U447" s="120">
        <v>1880</v>
      </c>
      <c r="V447" s="119"/>
      <c r="W447" s="197"/>
      <c r="X447" s="119"/>
      <c r="Y447" s="119"/>
      <c r="Z447" s="119"/>
      <c r="AA447" s="115"/>
      <c r="AB447" s="115"/>
      <c r="AC447" s="689">
        <f>IF(OR(BX$433="Close to Ear",BX$433="Close to Head"),"Head",IF(BX$433="Extremity","Extremity","Body"))</f>
        <v/>
      </c>
      <c r="AD447" s="690">
        <f>CA447</f>
        <v/>
      </c>
      <c r="AE447" s="688">
        <f>CB447</f>
        <v/>
      </c>
      <c r="AF447" s="115"/>
      <c r="AG447" s="808">
        <f>IF(AZ447="","N/A",IF(CQ447="Pass","P","F"))</f>
        <v/>
      </c>
      <c r="AH447" s="129"/>
      <c r="AI447" s="129"/>
      <c r="AJ447" s="129"/>
      <c r="AK447" s="119"/>
      <c r="AL447" s="115"/>
      <c r="AM447" s="119"/>
      <c r="AN447" s="119"/>
      <c r="AO447" s="692"/>
      <c r="AP447" s="692"/>
      <c r="AQ447" s="692"/>
      <c r="AR447" s="692"/>
      <c r="AS447" s="692"/>
      <c r="AT447" s="691">
        <f>CE447</f>
        <v/>
      </c>
      <c r="AU447" s="691">
        <f>CF447</f>
        <v/>
      </c>
      <c r="AV447" s="813"/>
      <c r="AW447" s="813"/>
      <c r="AX447" s="197">
        <f>CZ447</f>
        <v/>
      </c>
      <c r="AY447" s="197">
        <f>DE447</f>
        <v/>
      </c>
      <c r="AZ447" s="3379">
        <f>CO447</f>
        <v/>
      </c>
      <c r="BA447" s="3380"/>
      <c r="BB447" s="197">
        <f>CP447</f>
        <v/>
      </c>
      <c r="BC447" s="813"/>
      <c r="BD447" s="197">
        <f>CR447</f>
        <v/>
      </c>
      <c r="BE447" s="121">
        <f>CS447</f>
        <v/>
      </c>
      <c r="BF447" s="122">
        <f>CT447*60</f>
        <v/>
      </c>
      <c r="BG447" s="121">
        <f>BE447</f>
        <v/>
      </c>
      <c r="BH447" s="122">
        <f>CU447*60</f>
        <v/>
      </c>
      <c r="BI447" s="122">
        <f>CV447</f>
        <v/>
      </c>
      <c r="BJ447" s="117"/>
      <c r="BK447" s="812">
        <f>Overview!$E$7</f>
        <v/>
      </c>
      <c r="BL447" s="117"/>
      <c r="BM447" s="836">
        <f>CW447</f>
        <v/>
      </c>
      <c r="BN447" s="812">
        <f>Overview!$P$153</f>
        <v/>
      </c>
      <c r="BO447" s="117"/>
      <c r="BP447" s="117"/>
      <c r="BQ447" s="115"/>
      <c r="BR447" s="1478"/>
      <c r="BS447" s="1548"/>
      <c r="BT447" s="2180" t="inlineStr">
        <is>
          <t>5G</t>
        </is>
      </c>
      <c r="BU447" s="2181" t="inlineStr">
        <is>
          <t>n2</t>
        </is>
      </c>
      <c r="BV447" s="498">
        <f>Overview!$H$28</f>
        <v/>
      </c>
      <c r="BW447" s="2010"/>
      <c r="BX447" s="2187"/>
      <c r="BY447" s="2188"/>
      <c r="BZ447" s="2131"/>
      <c r="CA447" s="505" t="str">
        <f>CONCATENATE(CA439," - Battery check 1")</f>
        <v>TBD - Battery check 1</v>
      </c>
      <c r="CB447" s="201">
        <v>5</v>
      </c>
      <c r="CC447" s="1713">
        <f>IF(COUNT('Conducted 5G'!$AH$3:$AH$20)=0,376000,INDEX('Conducted 5G'!$T$3:$T$20,MATCH(MAX('Conducted 5G'!$AH$3:$AH$20),'Conducted 5G'!$AH$3:$AH$20,0)))</f>
        <v>376000</v>
      </c>
      <c r="CD447" s="1713">
        <f>IF(COUNT('Conducted 5G'!$AH$3:$AH$20)=0,1880,INDEX('Conducted 5G'!$U$3:$U$20,MATCH(MAX('Conducted 5G'!$AH$3:$AH$20),'Conducted 5G'!$AH$3:$AH$20,0)))</f>
        <v>1880</v>
      </c>
      <c r="CE447" s="1874"/>
      <c r="CF447" s="1874"/>
      <c r="CG447" s="388" t="str">
        <f>IF(OR($BY$419="",$BY$419=""),"",$BY$419)</f>
        <v/>
      </c>
      <c r="CH447" s="388">
        <f>BZ447</f>
        <v/>
      </c>
      <c r="CI447" s="388">
        <f>CA447</f>
        <v/>
      </c>
      <c r="CJ447" s="2046"/>
      <c r="CK447" s="2042"/>
      <c r="CL447" s="212">
        <f>IF(CF447=""," ",IF(ABS(CE447-CF447)&lt;=0.125,"Valid","Not valid"))</f>
        <v/>
      </c>
      <c r="CM447" s="213">
        <f> IF(CE447="","",IF(AND(CE447&lt;&gt;"",CF447=""),IF(CE447&gt;=1,"Medir+Sig Max","No"),IF(CF447&lt;&gt;"",IF(CF447&gt;=1,"Medir+Sig Max","No"),"")))</f>
        <v/>
      </c>
      <c r="CN447" s="1794"/>
      <c r="CO447" s="221">
        <f>IF(CK447="",IF(AND(CE447="",CF447=""),"",IF(CF447="",IF(DE447&gt;1,ROUND(DE447*CE447,3),CE447),IF(DE447&gt;1,ROUND(DE447*CF447,3),CF447))),IF(AND(CE447="",CF447=""),"",IF(CF447="",IF(DE447&gt;1,ROUND(DE447*CE447*(1/(CK447)),3),CE447*(1/(CK447))),IF(DE447&gt;1,ROUND(DE447*CF447*(1/(CK447)),3),CF447*(1/(CK447))))))</f>
        <v/>
      </c>
      <c r="CP447" s="2048">
        <f>IF(COUNTIF(Overview!K12:K14,TRUE)&gt;0,2,IF(COUNTIF(Overview!L12:L14,TRUE)&gt;0,4,0))</f>
        <v/>
      </c>
      <c r="CQ447" s="1473">
        <f>IF(CO447="","",IF(CO447&gt;CP447,"Fail","Pass"))</f>
        <v/>
      </c>
      <c r="CR447" s="1482"/>
      <c r="CS447" s="1566">
        <f>MyTimestamp(CO447)</f>
        <v/>
      </c>
      <c r="CT447" s="1535">
        <f>IF(CE447="",0,15)+IF(CF447="",0,15)</f>
        <v/>
      </c>
      <c r="CU447" s="1536">
        <f>IF(CT447=0,0,2)</f>
        <v/>
      </c>
      <c r="CV447" s="861"/>
      <c r="CW447" s="861"/>
      <c r="CX447" s="2038"/>
      <c r="CY447" s="2050"/>
      <c r="CZ447" s="1545">
        <f>10^(CJ447/20)*100-100</f>
        <v/>
      </c>
      <c r="DA447" s="1353"/>
      <c r="DB447" s="599"/>
      <c r="DC447" s="804">
        <f>IF(DA447="","",10^(DA447/10))</f>
        <v/>
      </c>
      <c r="DD447" s="1401">
        <f>IF(ISNUMBER(DB447)=FALSE,"",10^(DB447/10))</f>
        <v/>
      </c>
      <c r="DE447" s="1545">
        <f>IF(AND(ISNUMBER(DC447),ISNUMBER(DD447)),IF(DC447/DD447&gt;1,ROUND((DC447)/DD447,3),1),1)</f>
        <v/>
      </c>
      <c r="DF447" s="1541"/>
      <c r="DG447" s="1541"/>
      <c r="DH447" s="1541"/>
      <c r="DI447" s="1541"/>
      <c r="DJ447" s="1541"/>
      <c r="DK447" s="1541"/>
      <c r="DL447" s="1541"/>
      <c r="DM447" s="1541"/>
      <c r="DN447" s="1541"/>
      <c r="DO447" s="1541"/>
      <c r="DP447" s="1541"/>
      <c r="DQ447" s="1541"/>
      <c r="DR447" s="1541"/>
    </row>
    <row r="448" ht="12.75" x14ac:dyDescent="0.2">
      <c r="A448" s="1541"/>
      <c r="B448" s="1541"/>
      <c r="C448"/>
      <c r="D448" s="130">
        <f>IF(BX$433="Close to Ear","EN 62209-1","EN 62209-2")</f>
        <v/>
      </c>
      <c r="E448" s="130">
        <f>IF(CG448="Close to Ear","2016","2010/A1:2019")</f>
        <v/>
      </c>
      <c r="F448" s="1488" t="inlineStr">
        <is>
          <t>5.4</t>
        </is>
      </c>
      <c r="G448" s="1497"/>
      <c r="H448" s="120">
        <f>BV448</f>
        <v/>
      </c>
      <c r="I448" s="120">
        <f>BW448</f>
        <v/>
      </c>
      <c r="J448" s="687" t="inlineStr">
        <is>
          <t>5G</t>
        </is>
      </c>
      <c r="K448" s="194" t="inlineStr">
        <is>
          <t>n2</t>
        </is>
      </c>
      <c r="L448" s="115"/>
      <c r="M448" s="120"/>
      <c r="N448" s="119"/>
      <c r="O448" s="131"/>
      <c r="P448" s="6597"/>
      <c r="Q448" s="131"/>
      <c r="R448" s="131"/>
      <c r="S448" s="120"/>
      <c r="T448" s="120">
        <v>376000</v>
      </c>
      <c r="U448" s="120">
        <v>1880</v>
      </c>
      <c r="V448" s="119"/>
      <c r="W448" s="197"/>
      <c r="X448" s="119"/>
      <c r="Y448" s="119"/>
      <c r="Z448" s="119"/>
      <c r="AA448" s="115"/>
      <c r="AB448" s="115"/>
      <c r="AC448" s="689">
        <f>IF(OR(BX$433="Close to Ear",BX$433="Close to Head"),"Head",IF(BX$433="Extremity","Extremity","Body"))</f>
        <v/>
      </c>
      <c r="AD448" s="690">
        <f>CA448</f>
        <v/>
      </c>
      <c r="AE448" s="688">
        <f>CB448</f>
        <v/>
      </c>
      <c r="AF448" s="115"/>
      <c r="AG448" s="808">
        <f>IF(AZ448="","N/A",IF(CQ448="Pass","P","F"))</f>
        <v/>
      </c>
      <c r="AH448" s="129"/>
      <c r="AI448" s="129"/>
      <c r="AJ448" s="129"/>
      <c r="AK448" s="119"/>
      <c r="AL448" s="115"/>
      <c r="AM448" s="119"/>
      <c r="AN448" s="119"/>
      <c r="AO448" s="692"/>
      <c r="AP448" s="692"/>
      <c r="AQ448" s="692"/>
      <c r="AR448" s="692"/>
      <c r="AS448" s="692"/>
      <c r="AT448" s="691">
        <f>CE448</f>
        <v/>
      </c>
      <c r="AU448" s="691">
        <f>CF448</f>
        <v/>
      </c>
      <c r="AV448" s="813"/>
      <c r="AW448" s="813"/>
      <c r="AX448" s="197">
        <f>CZ448</f>
        <v/>
      </c>
      <c r="AY448" s="197">
        <f>DE448</f>
        <v/>
      </c>
      <c r="AZ448" s="3379">
        <f>CO448</f>
        <v/>
      </c>
      <c r="BA448" s="3380"/>
      <c r="BB448" s="197">
        <f>CP448</f>
        <v/>
      </c>
      <c r="BC448" s="813"/>
      <c r="BD448" s="197">
        <f>CR448</f>
        <v/>
      </c>
      <c r="BE448" s="121">
        <f>CS448</f>
        <v/>
      </c>
      <c r="BF448" s="122">
        <f>CT448*60</f>
        <v/>
      </c>
      <c r="BG448" s="121">
        <f>BE448</f>
        <v/>
      </c>
      <c r="BH448" s="122">
        <f>CU448*60</f>
        <v/>
      </c>
      <c r="BI448" s="122">
        <f>CV448</f>
        <v/>
      </c>
      <c r="BJ448" s="117"/>
      <c r="BK448" s="812">
        <f>Overview!$E$7</f>
        <v/>
      </c>
      <c r="BL448" s="117"/>
      <c r="BM448" s="836">
        <f>CW448</f>
        <v/>
      </c>
      <c r="BN448" s="812">
        <f>Overview!$P$153</f>
        <v/>
      </c>
      <c r="BO448" s="117"/>
      <c r="BP448" s="117"/>
      <c r="BQ448" s="115"/>
      <c r="BR448" s="1478"/>
      <c r="BS448" s="1548"/>
      <c r="BT448" s="2180" t="inlineStr">
        <is>
          <t>5G</t>
        </is>
      </c>
      <c r="BU448" s="2181" t="inlineStr">
        <is>
          <t>n2</t>
        </is>
      </c>
      <c r="BV448" s="498">
        <f>Overview!$H$28</f>
        <v/>
      </c>
      <c r="BW448" s="2010"/>
      <c r="BX448" s="2187"/>
      <c r="BY448" s="2188"/>
      <c r="BZ448" s="2131"/>
      <c r="CA448" s="505" t="str">
        <f>CONCATENATE(CA439," - Battery check 2")</f>
        <v>TBD - Battery check 2</v>
      </c>
      <c r="CB448" s="201">
        <v>5</v>
      </c>
      <c r="CC448" s="1713">
        <f>IF(COUNT('Conducted 5G'!$AH$3:$AH$20)=0,376000,INDEX('Conducted 5G'!$T$3:$T$20,MATCH(MAX('Conducted 5G'!$AH$3:$AH$20),'Conducted 5G'!$AH$3:$AH$20,0)))</f>
        <v>376000</v>
      </c>
      <c r="CD448" s="1713">
        <f>IF(COUNT('Conducted 5G'!$AH$3:$AH$20)=0,1880,INDEX('Conducted 5G'!$U$3:$U$20,MATCH(MAX('Conducted 5G'!$AH$3:$AH$20),'Conducted 5G'!$AH$3:$AH$20,0)))</f>
        <v>1880</v>
      </c>
      <c r="CE448" s="1874"/>
      <c r="CF448" s="1874"/>
      <c r="CG448" s="388" t="str">
        <f>IF(OR($BY$419="",$BY$419=""),"",$BY$419)</f>
        <v/>
      </c>
      <c r="CH448" s="388">
        <f>BZ448</f>
        <v/>
      </c>
      <c r="CI448" s="388">
        <f>CA448</f>
        <v/>
      </c>
      <c r="CJ448" s="2046"/>
      <c r="CK448" s="2042"/>
      <c r="CL448" s="212">
        <f>IF(CF448=""," ",IF(ABS(CE448-CF448)&lt;=0.125,"Valid","Not valid"))</f>
        <v/>
      </c>
      <c r="CM448" s="213">
        <f> IF(CE448="","",IF(AND(CE448&lt;&gt;"",CF448=""),IF(CE448&gt;=1,"Medir+Sig Max","No"),IF(CF448&lt;&gt;"",IF(CF448&gt;=1,"Medir+Sig Max","No"),"")))</f>
        <v/>
      </c>
      <c r="CN448" s="1794"/>
      <c r="CO448" s="221">
        <f>IF(CK448="",IF(AND(CE448="",CF448=""),"",IF(CF448="",IF(DE448&gt;1,ROUND(DE448*CE448,3),CE448),IF(DE448&gt;1,ROUND(DE448*CF448,3),CF448))),IF(AND(CE448="",CF448=""),"",IF(CF448="",IF(DE448&gt;1,ROUND(DE448*CE448*(1/(CK448)),3),CE448*(1/(CK448))),IF(DE448&gt;1,ROUND(DE448*CF448*(1/(CK448)),3),CF448*(1/(CK448))))))</f>
        <v/>
      </c>
      <c r="CP448" s="2048">
        <f>IF(COUNTIF(Overview!K12:K14,TRUE)&gt;0,2,IF(COUNTIF(Overview!L12:L14,TRUE)&gt;0,4,0))</f>
        <v/>
      </c>
      <c r="CQ448" s="1473">
        <f>IF(CO448="","",IF(CO448&gt;CP448,"Fail","Pass"))</f>
        <v/>
      </c>
      <c r="CR448" s="1482"/>
      <c r="CS448" s="1566">
        <f>MyTimestamp(CO448)</f>
        <v/>
      </c>
      <c r="CT448" s="1535">
        <f>IF(CE448="",0,15)+IF(CF448="",0,15)</f>
        <v/>
      </c>
      <c r="CU448" s="1536">
        <f>IF(CT448=0,0,2)</f>
        <v/>
      </c>
      <c r="CV448" s="861"/>
      <c r="CW448" s="861"/>
      <c r="CX448" s="2038"/>
      <c r="CY448" s="2050"/>
      <c r="CZ448" s="1545">
        <f>10^(CJ448/20)*100-100</f>
        <v/>
      </c>
      <c r="DA448" s="1353"/>
      <c r="DB448" s="599"/>
      <c r="DC448" s="804">
        <f>IF(DA448="","",10^(DA448/10))</f>
        <v/>
      </c>
      <c r="DD448" s="1401">
        <f>IF(ISNUMBER(DB448)=FALSE,"",10^(DB448/10))</f>
        <v/>
      </c>
      <c r="DE448" s="1545">
        <f>IF(AND(ISNUMBER(DC448),ISNUMBER(DD448)),IF(DC448/DD448&gt;1,ROUND((DC448)/DD448,3),1),1)</f>
        <v/>
      </c>
      <c r="DF448" s="1541"/>
      <c r="DG448" s="1541"/>
      <c r="DH448" s="1541"/>
      <c r="DI448" s="1541"/>
      <c r="DJ448" s="1541"/>
      <c r="DK448" s="1541"/>
      <c r="DL448" s="1541"/>
      <c r="DM448" s="1541"/>
      <c r="DN448" s="1541"/>
      <c r="DO448" s="1541"/>
      <c r="DP448" s="1541"/>
      <c r="DQ448" s="1541"/>
      <c r="DR448" s="1541"/>
    </row>
    <row r="449" ht="12.75" x14ac:dyDescent="0.2">
      <c r="A449" s="1541"/>
      <c r="B449" s="1541"/>
      <c r="C449"/>
      <c r="D449" s="130">
        <f>IF(BX$433="Close to Ear","EN 62209-1","EN 62209-2")</f>
        <v/>
      </c>
      <c r="E449" s="130">
        <f>IF(CG449="Close to Ear","2016","2010/A1:2019")</f>
        <v/>
      </c>
      <c r="F449" s="1488" t="inlineStr">
        <is>
          <t>5.4</t>
        </is>
      </c>
      <c r="G449" s="1497"/>
      <c r="H449" s="120">
        <f>BV449</f>
        <v/>
      </c>
      <c r="I449" s="120">
        <f>BW449</f>
        <v/>
      </c>
      <c r="J449" s="687" t="inlineStr">
        <is>
          <t>5G</t>
        </is>
      </c>
      <c r="K449" s="194" t="inlineStr">
        <is>
          <t>n2</t>
        </is>
      </c>
      <c r="L449" s="115"/>
      <c r="M449" s="120"/>
      <c r="N449" s="119"/>
      <c r="O449" s="131"/>
      <c r="P449" s="6597"/>
      <c r="Q449" s="131"/>
      <c r="R449" s="131"/>
      <c r="S449" s="120"/>
      <c r="T449" s="120">
        <v>376000</v>
      </c>
      <c r="U449" s="120">
        <v>1880</v>
      </c>
      <c r="V449" s="119"/>
      <c r="W449" s="197"/>
      <c r="X449" s="119"/>
      <c r="Y449" s="119"/>
      <c r="Z449" s="119"/>
      <c r="AA449" s="115"/>
      <c r="AB449" s="115"/>
      <c r="AC449" s="689">
        <f>IF(OR(BX$433="Close to Ear",BX$433="Close to Head"),"Head",IF(BX$433="Extremity","Extremity","Body"))</f>
        <v/>
      </c>
      <c r="AD449" s="690">
        <f>CA449</f>
        <v/>
      </c>
      <c r="AE449" s="688">
        <f>CB449</f>
        <v/>
      </c>
      <c r="AF449" s="115"/>
      <c r="AG449" s="808">
        <f>IF(AZ449="","N/A",IF(CQ449="Pass","P","F"))</f>
        <v/>
      </c>
      <c r="AH449" s="129"/>
      <c r="AI449" s="129"/>
      <c r="AJ449" s="129"/>
      <c r="AK449" s="119"/>
      <c r="AL449" s="115"/>
      <c r="AM449" s="119"/>
      <c r="AN449" s="119"/>
      <c r="AO449" s="692"/>
      <c r="AP449" s="692"/>
      <c r="AQ449" s="692"/>
      <c r="AR449" s="692"/>
      <c r="AS449" s="692"/>
      <c r="AT449" s="691">
        <f>CE449</f>
        <v/>
      </c>
      <c r="AU449" s="691">
        <f>CF449</f>
        <v/>
      </c>
      <c r="AV449" s="813"/>
      <c r="AW449" s="813"/>
      <c r="AX449" s="197">
        <f>CZ449</f>
        <v/>
      </c>
      <c r="AY449" s="197">
        <f>DE449</f>
        <v/>
      </c>
      <c r="AZ449" s="3379">
        <f>CO449</f>
        <v/>
      </c>
      <c r="BA449" s="3380"/>
      <c r="BB449" s="197">
        <f>CP449</f>
        <v/>
      </c>
      <c r="BC449" s="813"/>
      <c r="BD449" s="197">
        <f>CR449</f>
        <v/>
      </c>
      <c r="BE449" s="121">
        <f>CS449</f>
        <v/>
      </c>
      <c r="BF449" s="122">
        <f>CT449*60</f>
        <v/>
      </c>
      <c r="BG449" s="121">
        <f>BE449</f>
        <v/>
      </c>
      <c r="BH449" s="122">
        <f>CU449*60</f>
        <v/>
      </c>
      <c r="BI449" s="122">
        <f>CV449</f>
        <v/>
      </c>
      <c r="BJ449" s="117"/>
      <c r="BK449" s="812">
        <f>Overview!$E$7</f>
        <v/>
      </c>
      <c r="BL449" s="117"/>
      <c r="BM449" s="836">
        <f>CW449</f>
        <v/>
      </c>
      <c r="BN449" s="812">
        <f>Overview!$P$153</f>
        <v/>
      </c>
      <c r="BO449" s="117"/>
      <c r="BP449" s="117"/>
      <c r="BQ449" s="115"/>
      <c r="BR449" s="1478"/>
      <c r="BS449" s="1548"/>
      <c r="BT449" s="2180" t="inlineStr">
        <is>
          <t>5G</t>
        </is>
      </c>
      <c r="BU449" s="2181" t="inlineStr">
        <is>
          <t>n2</t>
        </is>
      </c>
      <c r="BV449" s="498">
        <f>Overview!$H$28</f>
        <v/>
      </c>
      <c r="BW449" s="2010"/>
      <c r="BX449" s="2187"/>
      <c r="BY449" s="2188"/>
      <c r="BZ449" s="2131"/>
      <c r="CA449" s="505" t="inlineStr">
        <is>
          <t>Front Face</t>
        </is>
      </c>
      <c r="CB449" s="201">
        <v>25</v>
      </c>
      <c r="CC449" s="1713">
        <f>IF(COUNT('Conducted 5G'!$AH$3:$AH$20)=0,376000,INDEX('Conducted 5G'!$T$3:$T$20,MATCH(MAX('Conducted 5G'!$AH$3:$AH$20),'Conducted 5G'!$AH$3:$AH$20,0)))</f>
        <v>376000</v>
      </c>
      <c r="CD449" s="1713">
        <f>IF(COUNT('Conducted 5G'!$AH$3:$AH$20)=0,1880,INDEX('Conducted 5G'!$U$3:$U$20,MATCH(MAX('Conducted 5G'!$AH$3:$AH$20),'Conducted 5G'!$AH$3:$AH$20,0)))</f>
        <v>1880</v>
      </c>
      <c r="CE449" s="1874"/>
      <c r="CF449" s="1874"/>
      <c r="CG449" s="388" t="str">
        <f>IF(OR($BY$419="",$BY$419=""),"",$BY$419)</f>
        <v/>
      </c>
      <c r="CH449" s="388">
        <f>BZ449</f>
        <v/>
      </c>
      <c r="CI449" s="388">
        <f>CA449</f>
        <v/>
      </c>
      <c r="CJ449" s="2046"/>
      <c r="CK449" s="2042"/>
      <c r="CL449" s="212">
        <f>IF(CF449=""," ",IF(ABS(CE449-CF449)&lt;=0.125,"Valid","Not valid"))</f>
        <v/>
      </c>
      <c r="CM449" s="213">
        <f> IF(CE449="","",IF(AND(CE449&lt;&gt;"",CF449=""),IF(CE449&gt;=1,"Medir+Sig Max","No"),IF(CF449&lt;&gt;"",IF(CF449&gt;=1,"Medir+Sig Max","No"),"")))</f>
        <v/>
      </c>
      <c r="CN449" s="1794"/>
      <c r="CO449" s="221">
        <f>IF(CK449="",IF(AND(CE449="",CF449=""),"",IF(CF449="",IF(DE449&gt;1,ROUND(DE449*CE449,3),CE449),IF(DE449&gt;1,ROUND(DE449*CF449,3),CF449))),IF(AND(CE449="",CF449=""),"",IF(CF449="",IF(DE449&gt;1,ROUND(DE449*CE449*(1/(CK449)),3),CE449*(1/(CK449))),IF(DE449&gt;1,ROUND(DE449*CF449*(1/(CK449)),3),CF449*(1/(CK449))))))</f>
        <v/>
      </c>
      <c r="CP449" s="2048">
        <f>IF(COUNTIF(Overview!K12:K14,TRUE)&gt;0,2,IF(COUNTIF(Overview!L12:L14,TRUE)&gt;0,4,0))</f>
        <v/>
      </c>
      <c r="CQ449" s="1473">
        <f>IF(CO449="","",IF(CO449&gt;CP449,"Fail","Pass"))</f>
        <v/>
      </c>
      <c r="CR449" s="1482"/>
      <c r="CS449" s="1566">
        <f>MyTimestamp(CO449)</f>
        <v/>
      </c>
      <c r="CT449" s="1535">
        <f>IF(CE449="",0,15)+IF(CF449="",0,15)</f>
        <v/>
      </c>
      <c r="CU449" s="1536">
        <f>IF(CT449=0,0,2)</f>
        <v/>
      </c>
      <c r="CV449" s="861"/>
      <c r="CW449" s="861"/>
      <c r="CX449" s="2038"/>
      <c r="CY449" s="2050"/>
      <c r="CZ449" s="1545">
        <f>10^(CJ449/20)*100-100</f>
        <v/>
      </c>
      <c r="DA449" s="1353"/>
      <c r="DB449" s="599"/>
      <c r="DC449" s="804">
        <f>IF(DA449="","",10^(DA449/10))</f>
        <v/>
      </c>
      <c r="DD449" s="1401">
        <f>IF(ISNUMBER(DB449)=FALSE,"",10^(DB449/10))</f>
        <v/>
      </c>
      <c r="DE449" s="1545">
        <f>IF(AND(ISNUMBER(DC449),ISNUMBER(DD449)),IF(DC449/DD449&gt;1,ROUND((DC449)/DD449,3),1),1)</f>
        <v/>
      </c>
      <c r="DF449" s="1541"/>
      <c r="DG449" s="1541"/>
      <c r="DH449" s="1541"/>
      <c r="DI449" s="1541"/>
      <c r="DJ449" s="1541"/>
      <c r="DK449" s="1541"/>
      <c r="DL449" s="1541"/>
      <c r="DM449" s="1541"/>
      <c r="DN449" s="1541"/>
      <c r="DO449" s="1541"/>
      <c r="DP449" s="1541"/>
      <c r="DQ449" s="1541"/>
      <c r="DR449" s="1541"/>
    </row>
    <row r="450" ht="12.75" x14ac:dyDescent="0.2">
      <c r="A450" s="1541"/>
      <c r="B450" s="1541"/>
      <c r="C450"/>
      <c r="D450" s="130">
        <f>IF(BX$433="Close to Ear","EN 62209-1","EN 62209-2")</f>
        <v/>
      </c>
      <c r="E450" s="130">
        <f>IF(CG450="Close to Ear","2016","2010/A1:2019")</f>
        <v/>
      </c>
      <c r="F450" s="1488" t="inlineStr">
        <is>
          <t>5.4</t>
        </is>
      </c>
      <c r="G450" s="1497"/>
      <c r="H450" s="120">
        <f>BV450</f>
        <v/>
      </c>
      <c r="I450" s="120">
        <f>BW450</f>
        <v/>
      </c>
      <c r="J450" s="687" t="inlineStr">
        <is>
          <t>5G</t>
        </is>
      </c>
      <c r="K450" s="194" t="inlineStr">
        <is>
          <t>n2</t>
        </is>
      </c>
      <c r="L450" s="115"/>
      <c r="M450" s="120"/>
      <c r="N450" s="119"/>
      <c r="O450" s="131"/>
      <c r="P450" s="6597"/>
      <c r="Q450" s="131"/>
      <c r="R450" s="131"/>
      <c r="S450" s="120"/>
      <c r="T450" s="120">
        <v>376000</v>
      </c>
      <c r="U450" s="120">
        <v>1880</v>
      </c>
      <c r="V450" s="119"/>
      <c r="W450" s="197"/>
      <c r="X450" s="119"/>
      <c r="Y450" s="119"/>
      <c r="Z450" s="119"/>
      <c r="AA450" s="115"/>
      <c r="AB450" s="115"/>
      <c r="AC450" s="689">
        <f>IF(OR(BX$433="Close to Ear",BX$433="Close to Head"),"Head",IF(BX$433="Extremity","Extremity","Body"))</f>
        <v/>
      </c>
      <c r="AD450" s="690">
        <f>CA450</f>
        <v/>
      </c>
      <c r="AE450" s="688">
        <f>CB450</f>
        <v/>
      </c>
      <c r="AF450" s="115"/>
      <c r="AG450" s="808">
        <f>IF(AZ450="","N/A",IF(CQ450="Pass","P","F"))</f>
        <v/>
      </c>
      <c r="AH450" s="129"/>
      <c r="AI450" s="129"/>
      <c r="AJ450" s="129"/>
      <c r="AK450" s="119"/>
      <c r="AL450" s="115"/>
      <c r="AM450" s="119"/>
      <c r="AN450" s="119"/>
      <c r="AO450" s="692"/>
      <c r="AP450" s="692"/>
      <c r="AQ450" s="692"/>
      <c r="AR450" s="692"/>
      <c r="AS450" s="692"/>
      <c r="AT450" s="691">
        <f>CE450</f>
        <v/>
      </c>
      <c r="AU450" s="691">
        <f>CF450</f>
        <v/>
      </c>
      <c r="AV450" s="813"/>
      <c r="AW450" s="813"/>
      <c r="AX450" s="197">
        <f>CZ450</f>
        <v/>
      </c>
      <c r="AY450" s="197">
        <f>DE450</f>
        <v/>
      </c>
      <c r="AZ450" s="3379">
        <f>CO450</f>
        <v/>
      </c>
      <c r="BA450" s="3380"/>
      <c r="BB450" s="197">
        <f>CP450</f>
        <v/>
      </c>
      <c r="BC450" s="813"/>
      <c r="BD450" s="197">
        <f>CR450</f>
        <v/>
      </c>
      <c r="BE450" s="121">
        <f>CS450</f>
        <v/>
      </c>
      <c r="BF450" s="122">
        <f>CT450*60</f>
        <v/>
      </c>
      <c r="BG450" s="121">
        <f>BE450</f>
        <v/>
      </c>
      <c r="BH450" s="122">
        <f>CU450*60</f>
        <v/>
      </c>
      <c r="BI450" s="122">
        <f>CV450</f>
        <v/>
      </c>
      <c r="BJ450" s="117"/>
      <c r="BK450" s="812">
        <f>Overview!$E$7</f>
        <v/>
      </c>
      <c r="BL450" s="117"/>
      <c r="BM450" s="836">
        <f>CW450</f>
        <v/>
      </c>
      <c r="BN450" s="812">
        <f>Overview!$P$153</f>
        <v/>
      </c>
      <c r="BO450" s="117"/>
      <c r="BP450" s="117"/>
      <c r="BQ450" s="115"/>
      <c r="BR450" s="1478"/>
      <c r="BS450" s="1548"/>
      <c r="BT450" s="2180" t="inlineStr">
        <is>
          <t>5G</t>
        </is>
      </c>
      <c r="BU450" s="2181" t="inlineStr">
        <is>
          <t>n2</t>
        </is>
      </c>
      <c r="BV450" s="498">
        <f>Overview!$H$28</f>
        <v/>
      </c>
      <c r="BW450" s="2010"/>
      <c r="BX450" s="2187"/>
      <c r="BY450" s="2188"/>
      <c r="BZ450" s="2131"/>
      <c r="CA450" s="505" t="inlineStr">
        <is>
          <t>Accesorio 1: Funda</t>
        </is>
      </c>
      <c r="CB450" s="201">
        <v>0</v>
      </c>
      <c r="CC450" s="1713">
        <f>IF(COUNT('Conducted 5G'!$AH$3:$AH$20)=0,376000,INDEX('Conducted 5G'!$T$3:$T$20,MATCH(MAX('Conducted 5G'!$AH$3:$AH$20),'Conducted 5G'!$AH$3:$AH$20,0)))</f>
        <v>376000</v>
      </c>
      <c r="CD450" s="1713">
        <f>IF(COUNT('Conducted 5G'!$AH$3:$AH$20)=0,1880,INDEX('Conducted 5G'!$U$3:$U$20,MATCH(MAX('Conducted 5G'!$AH$3:$AH$20),'Conducted 5G'!$AH$3:$AH$20,0)))</f>
        <v>1880</v>
      </c>
      <c r="CE450" s="1874"/>
      <c r="CF450" s="1874"/>
      <c r="CG450" s="388" t="str">
        <f>IF(OR($BY$419="",$BY$419=""),"",$BY$419)</f>
        <v/>
      </c>
      <c r="CH450" s="388">
        <f>BZ450</f>
        <v/>
      </c>
      <c r="CI450" s="388">
        <f>CA450</f>
        <v/>
      </c>
      <c r="CJ450" s="2046"/>
      <c r="CK450" s="2042"/>
      <c r="CL450" s="212">
        <f>IF(CF450=""," ",IF(ABS(CE450-CF450)&lt;=0.125,"Valid","Not valid"))</f>
        <v/>
      </c>
      <c r="CM450" s="213">
        <f> IF(CE450="","",IF(AND(CE450&lt;&gt;"",CF450=""),IF(CE450&gt;=1,"Medir+Sig Max","No"),IF(CF450&lt;&gt;"",IF(CF450&gt;=1,"Medir+Sig Max","No"),"")))</f>
        <v/>
      </c>
      <c r="CN450" s="1794"/>
      <c r="CO450" s="221">
        <f>IF(CK450="",IF(AND(CE450="",CF450=""),"",IF(CF450="",IF(DE450&gt;1,ROUND(DE450*CE450,3),CE450),IF(DE450&gt;1,ROUND(DE450*CF450,3),CF450))),IF(AND(CE450="",CF450=""),"",IF(CF450="",IF(DE450&gt;1,ROUND(DE450*CE450*(1/(CK450)),3),CE450*(1/(CK450))),IF(DE450&gt;1,ROUND(DE450*CF450*(1/(CK450)),3),CF450*(1/(CK450))))))</f>
        <v/>
      </c>
      <c r="CP450" s="2048">
        <f>IF(COUNTIF(Overview!K12:K14,TRUE)&gt;0,2,IF(COUNTIF(Overview!L12:L14,TRUE)&gt;0,4,0))</f>
        <v/>
      </c>
      <c r="CQ450" s="1473">
        <f>IF(CO450="","",IF(CO450&gt;CP450,"Fail","Pass"))</f>
        <v/>
      </c>
      <c r="CR450" s="1482"/>
      <c r="CS450" s="1566">
        <f>MyTimestamp(CO450)</f>
        <v/>
      </c>
      <c r="CT450" s="1535">
        <f>IF(CE450="",0,15)+IF(CF450="",0,15)</f>
        <v/>
      </c>
      <c r="CU450" s="1536">
        <f>IF(CT450=0,0,2)</f>
        <v/>
      </c>
      <c r="CV450" s="861"/>
      <c r="CW450" s="861"/>
      <c r="CX450" s="2038"/>
      <c r="CY450" s="2050"/>
      <c r="CZ450" s="1545">
        <f>10^(CJ450/20)*100-100</f>
        <v/>
      </c>
      <c r="DA450" s="1353"/>
      <c r="DB450" s="599"/>
      <c r="DC450" s="804">
        <f>IF(DA450="","",10^(DA450/10))</f>
        <v/>
      </c>
      <c r="DD450" s="1401">
        <f>IF(ISNUMBER(DB450)=FALSE,"",10^(DB450/10))</f>
        <v/>
      </c>
      <c r="DE450" s="1545">
        <f>IF(AND(ISNUMBER(DC450),ISNUMBER(DD450)),IF(DC450/DD450&gt;1,ROUND((DC450)/DD450,3),1),1)</f>
        <v/>
      </c>
      <c r="DF450" s="1541"/>
      <c r="DG450" s="1541"/>
      <c r="DH450" s="1541"/>
      <c r="DI450" s="1541"/>
      <c r="DJ450" s="1541"/>
      <c r="DK450" s="1541"/>
      <c r="DL450" s="1541"/>
      <c r="DM450" s="1541"/>
      <c r="DN450" s="1541"/>
      <c r="DO450" s="1541"/>
      <c r="DP450" s="1541"/>
      <c r="DQ450" s="1541"/>
      <c r="DR450" s="1541"/>
    </row>
    <row r="451" ht="12.75" x14ac:dyDescent="0.2">
      <c r="A451" s="1541"/>
      <c r="B451" s="1541"/>
      <c r="C451"/>
      <c r="D451" s="130">
        <f>IF(BX$451="Close to Ear","EN 62209-1","EN 62209-2")</f>
        <v/>
      </c>
      <c r="E451" s="130">
        <f>IF(CG451="Close to Ear","2016","2010/A1:2019")</f>
        <v/>
      </c>
      <c r="F451" s="1488" t="inlineStr">
        <is>
          <t>5.4</t>
        </is>
      </c>
      <c r="G451" s="1497"/>
      <c r="H451" s="120">
        <f>BV451</f>
        <v/>
      </c>
      <c r="I451" s="120">
        <f>BW451</f>
        <v/>
      </c>
      <c r="J451" s="687" t="inlineStr">
        <is>
          <t>5G</t>
        </is>
      </c>
      <c r="K451" s="194" t="inlineStr">
        <is>
          <t>n2</t>
        </is>
      </c>
      <c r="L451" s="115"/>
      <c r="M451" s="120"/>
      <c r="N451" s="119"/>
      <c r="O451" s="131"/>
      <c r="P451" s="6597"/>
      <c r="Q451" s="131"/>
      <c r="R451" s="131"/>
      <c r="S451" s="120"/>
      <c r="T451" s="120">
        <v>376000</v>
      </c>
      <c r="U451" s="120">
        <v>1880</v>
      </c>
      <c r="V451" s="119"/>
      <c r="W451" s="197"/>
      <c r="X451" s="119"/>
      <c r="Y451" s="119"/>
      <c r="Z451" s="119"/>
      <c r="AA451" s="115"/>
      <c r="AB451" s="115"/>
      <c r="AC451" s="689">
        <f>IF(OR(BX$451="Close to Ear",BX$451="Close to Head"),"Head",IF(BX$451="Extremity","Extremity","Body"))</f>
        <v/>
      </c>
      <c r="AD451" s="690">
        <f>CA451</f>
        <v/>
      </c>
      <c r="AE451" s="688">
        <f>CB451</f>
        <v/>
      </c>
      <c r="AF451" s="115"/>
      <c r="AG451" s="808">
        <f>IF(AZ451="","N/A",IF(CQ451="Pass","P","F"))</f>
        <v/>
      </c>
      <c r="AH451" s="129"/>
      <c r="AI451" s="129"/>
      <c r="AJ451" s="129"/>
      <c r="AK451" s="119"/>
      <c r="AL451" s="115"/>
      <c r="AM451" s="119"/>
      <c r="AN451" s="119"/>
      <c r="AO451" s="692"/>
      <c r="AP451" s="692"/>
      <c r="AQ451" s="692"/>
      <c r="AR451" s="692"/>
      <c r="AS451" s="692"/>
      <c r="AT451" s="691">
        <f>CE451</f>
        <v/>
      </c>
      <c r="AU451" s="691">
        <f>CF451</f>
        <v/>
      </c>
      <c r="AV451" s="813"/>
      <c r="AW451" s="813"/>
      <c r="AX451" s="197">
        <f>CZ451</f>
        <v/>
      </c>
      <c r="AY451" s="197">
        <f>DE451</f>
        <v/>
      </c>
      <c r="AZ451" s="3379">
        <f>CO451</f>
        <v/>
      </c>
      <c r="BA451" s="3380"/>
      <c r="BB451" s="197">
        <f>CP451</f>
        <v/>
      </c>
      <c r="BC451" s="813"/>
      <c r="BD451" s="197">
        <f>CR451</f>
        <v/>
      </c>
      <c r="BE451" s="121">
        <f>CS451</f>
        <v/>
      </c>
      <c r="BF451" s="122">
        <f>CT451*60</f>
        <v/>
      </c>
      <c r="BG451" s="121">
        <f>BE451</f>
        <v/>
      </c>
      <c r="BH451" s="122">
        <f>CU451*60</f>
        <v/>
      </c>
      <c r="BI451" s="122">
        <f>CV451</f>
        <v/>
      </c>
      <c r="BJ451" s="117"/>
      <c r="BK451" s="812">
        <f>Overview!$E$7</f>
        <v/>
      </c>
      <c r="BL451" s="117"/>
      <c r="BM451" s="836">
        <f>CW451</f>
        <v/>
      </c>
      <c r="BN451" s="812">
        <f>Overview!$P$153</f>
        <v/>
      </c>
      <c r="BO451" s="117"/>
      <c r="BP451" s="117"/>
      <c r="BQ451" s="115"/>
      <c r="BR451" s="1478"/>
      <c r="BS451" s="1548"/>
      <c r="BT451" s="2177" t="inlineStr">
        <is>
          <t>5G</t>
        </is>
      </c>
      <c r="BU451" s="2178" t="inlineStr">
        <is>
          <t>n2</t>
        </is>
      </c>
      <c r="BV451" s="497">
        <f>Overview!$H$29</f>
        <v/>
      </c>
      <c r="BW451" s="2033"/>
      <c r="BX451" s="8328" t="inlineStr">
        <is>
          <t>Close to ear</t>
        </is>
      </c>
      <c r="BY451" s="496"/>
      <c r="BZ451" s="1720"/>
      <c r="CA451" s="2179" t="inlineStr">
        <is>
          <t>Left Cheek</t>
        </is>
      </c>
      <c r="CB451" s="202">
        <v>0</v>
      </c>
      <c r="CC451" s="1708">
        <f>IF(COUNT('Conducted 5G'!$AH$3:$AH$20)=0,376000,INDEX('Conducted 5G'!$T$3:$T$20,MATCH(MAX('Conducted 5G'!$AH$3:$AH$20),'Conducted 5G'!$AH$3:$AH$20,0)))</f>
        <v>376000</v>
      </c>
      <c r="CD451" s="1708">
        <f>IF(COUNT('Conducted 5G'!$AH$3:$AH$20)=0,1880,INDEX('Conducted 5G'!$U$3:$U$20,MATCH(MAX('Conducted 5G'!$AH$3:$AH$20),'Conducted 5G'!$AH$3:$AH$20,0)))</f>
        <v>1880</v>
      </c>
      <c r="CE451" s="1522"/>
      <c r="CF451" s="1522"/>
      <c r="CG451" s="386" t="str">
        <f>IF(OR($BY$419="",$BY$419=""),"",$BY$419)</f>
        <v/>
      </c>
      <c r="CH451" s="386">
        <f>BZ451</f>
        <v/>
      </c>
      <c r="CI451" s="386">
        <f>CA451</f>
        <v/>
      </c>
      <c r="CJ451" s="1526"/>
      <c r="CK451" s="2036"/>
      <c r="CL451" s="203">
        <f>IF(CF451=""," ",IF(ABS(CE451-CF451)&lt;=0.125,"Valid","Not valid"))</f>
        <v/>
      </c>
      <c r="CM451" s="204">
        <f> IF(CE451="","",IF(AND(CE451&lt;&gt;"",CF451=""),IF(CE451&gt;=1,"Medir+Sig Max","No"),IF(CF451&lt;&gt;"",IF(CF451&gt;=1,"Medir+Sig Max","No"),"")))</f>
        <v/>
      </c>
      <c r="CN451" s="1798"/>
      <c r="CO451" s="219">
        <f>IF(CK451="",IF(AND(CE451="",CF451=""),"",IF(CF451="",IF(DE451&gt;1,ROUND(DE451*CE451,3),CE451),IF(DE451&gt;1,ROUND(DE451*CF451,3),CF451))),IF(AND(CE451="",CF451=""),"",IF(CF451="",IF(DE451&gt;1,ROUND(DE451*CE451*(1/(CK451)),3),CE451*(1/(CK451))),IF(DE451&gt;1,ROUND(DE451*CF451*(1/(CK451)),3),CF451*(1/(CK451))))))</f>
        <v/>
      </c>
      <c r="CP451" s="2037">
        <f>IF(COUNTIF(Overview!K12:K14,TRUE)&gt;0,2,IF(COUNTIF(Overview!L12:L14,TRUE)&gt;0,4,0))</f>
        <v/>
      </c>
      <c r="CQ451" s="1471">
        <f>IF(CO451="","",IF(CO451&gt;CP451,"Fail","Pass"))</f>
        <v/>
      </c>
      <c r="CR451" s="1480"/>
      <c r="CS451" s="1564">
        <f>MyTimestamp(CO451)</f>
        <v/>
      </c>
      <c r="CT451" s="1529">
        <f>IF(CE451="",0,15)+IF(CF451="",0,15)</f>
        <v/>
      </c>
      <c r="CU451" s="1530">
        <f>IF(CT451=0,0,2)</f>
        <v/>
      </c>
      <c r="CV451" s="862"/>
      <c r="CW451" s="862"/>
      <c r="CX451" s="2038"/>
      <c r="CY451" s="2039"/>
      <c r="CZ451" s="1542">
        <f>10^(CJ451/20)*100-100</f>
        <v/>
      </c>
      <c r="DA451" s="1351"/>
      <c r="DB451" s="597"/>
      <c r="DC451" s="802">
        <f>IF(DA451="","",10^(DA451/10))</f>
        <v/>
      </c>
      <c r="DD451" s="1399">
        <f>IF(ISNUMBER(DB451)=FALSE,"",10^(DB451/10))</f>
        <v/>
      </c>
      <c r="DE451" s="1542">
        <f>IF(AND(ISNUMBER(DC451),ISNUMBER(DD451)),IF(DC451/DD451&gt;1,ROUND((DC451)/DD451,3),1),1)</f>
        <v/>
      </c>
      <c r="DF451" s="1670">
        <f>IF(ISNUMBER(CO451),IF(CO451&gt;=CP451*0.90625,"!!!MEASURE other two 1RB modes!!!  To include the results for these two additional RB modes please use any row below free (for example otehr band) and replace the information of each field (tech, band, freq, etc...) with the proper one",""),"")</f>
        <v/>
      </c>
      <c r="DG451" s="1541"/>
      <c r="DH451" s="1541"/>
      <c r="DI451" s="1541"/>
      <c r="DJ451" s="1541"/>
      <c r="DK451" s="1541"/>
      <c r="DL451" s="1541"/>
      <c r="DM451" s="1541"/>
      <c r="DN451" s="1541"/>
      <c r="DO451" s="1541"/>
      <c r="DP451" s="1541"/>
      <c r="DQ451" s="1541"/>
      <c r="DR451" s="1541"/>
    </row>
    <row r="452" ht="12.75" x14ac:dyDescent="0.2">
      <c r="A452" s="1541"/>
      <c r="B452" s="1541"/>
      <c r="C452"/>
      <c r="D452" s="130">
        <f>IF(BX$451="Close to Ear","EN 62209-1","EN 62209-2")</f>
        <v/>
      </c>
      <c r="E452" s="130">
        <f>IF(CG452="Close to Ear","2016","2010/A1:2019")</f>
        <v/>
      </c>
      <c r="F452" s="1488" t="inlineStr">
        <is>
          <t>5.4</t>
        </is>
      </c>
      <c r="G452" s="1497"/>
      <c r="H452" s="120">
        <f>BV452</f>
        <v/>
      </c>
      <c r="I452" s="120">
        <f>BW452</f>
        <v/>
      </c>
      <c r="J452" s="687" t="inlineStr">
        <is>
          <t>5G</t>
        </is>
      </c>
      <c r="K452" s="194" t="inlineStr">
        <is>
          <t>n2</t>
        </is>
      </c>
      <c r="L452" s="115"/>
      <c r="M452" s="120"/>
      <c r="N452" s="119"/>
      <c r="O452" s="131"/>
      <c r="P452" s="6597"/>
      <c r="Q452" s="131"/>
      <c r="R452" s="131"/>
      <c r="S452" s="120"/>
      <c r="T452" s="120">
        <v>376000</v>
      </c>
      <c r="U452" s="120">
        <v>1880</v>
      </c>
      <c r="V452" s="119"/>
      <c r="W452" s="197"/>
      <c r="X452" s="119"/>
      <c r="Y452" s="119"/>
      <c r="Z452" s="119"/>
      <c r="AA452" s="115"/>
      <c r="AB452" s="115"/>
      <c r="AC452" s="689">
        <f>IF(OR(BX$451="Close to Ear",BX$451="Close to Head"),"Head",IF(BX$451="Extremity","Extremity","Body"))</f>
        <v/>
      </c>
      <c r="AD452" s="690">
        <f>CA452</f>
        <v/>
      </c>
      <c r="AE452" s="688">
        <f>CB452</f>
        <v/>
      </c>
      <c r="AF452" s="115"/>
      <c r="AG452" s="808">
        <f>IF(AZ452="","N/A",IF(CQ452="Pass","P","F"))</f>
        <v/>
      </c>
      <c r="AH452" s="129"/>
      <c r="AI452" s="129"/>
      <c r="AJ452" s="129"/>
      <c r="AK452" s="119"/>
      <c r="AL452" s="115"/>
      <c r="AM452" s="119"/>
      <c r="AN452" s="119"/>
      <c r="AO452" s="692"/>
      <c r="AP452" s="692"/>
      <c r="AQ452" s="692"/>
      <c r="AR452" s="692"/>
      <c r="AS452" s="692"/>
      <c r="AT452" s="691">
        <f>CE452</f>
        <v/>
      </c>
      <c r="AU452" s="691">
        <f>CF452</f>
        <v/>
      </c>
      <c r="AV452" s="813"/>
      <c r="AW452" s="813"/>
      <c r="AX452" s="197">
        <f>CZ452</f>
        <v/>
      </c>
      <c r="AY452" s="197">
        <f>DE452</f>
        <v/>
      </c>
      <c r="AZ452" s="3379">
        <f>CO452</f>
        <v/>
      </c>
      <c r="BA452" s="3380"/>
      <c r="BB452" s="197">
        <f>CP452</f>
        <v/>
      </c>
      <c r="BC452" s="813"/>
      <c r="BD452" s="197">
        <f>CR452</f>
        <v/>
      </c>
      <c r="BE452" s="121">
        <f>CS452</f>
        <v/>
      </c>
      <c r="BF452" s="122">
        <f>CT452*60</f>
        <v/>
      </c>
      <c r="BG452" s="121">
        <f>BE452</f>
        <v/>
      </c>
      <c r="BH452" s="122">
        <f>CU452*60</f>
        <v/>
      </c>
      <c r="BI452" s="122">
        <f>CV452</f>
        <v/>
      </c>
      <c r="BJ452" s="117"/>
      <c r="BK452" s="812">
        <f>Overview!$E$7</f>
        <v/>
      </c>
      <c r="BL452" s="117"/>
      <c r="BM452" s="836">
        <f>CW452</f>
        <v/>
      </c>
      <c r="BN452" s="812">
        <f>Overview!$P$153</f>
        <v/>
      </c>
      <c r="BO452" s="117"/>
      <c r="BP452" s="117"/>
      <c r="BQ452" s="115"/>
      <c r="BR452" s="1478"/>
      <c r="BS452" s="1548"/>
      <c r="BT452" s="2180" t="inlineStr">
        <is>
          <t>5G</t>
        </is>
      </c>
      <c r="BU452" s="2181" t="inlineStr">
        <is>
          <t>n2</t>
        </is>
      </c>
      <c r="BV452" s="498">
        <f>Overview!$H$29</f>
        <v/>
      </c>
      <c r="BW452" s="2010"/>
      <c r="BX452" s="2181"/>
      <c r="BY452" s="952"/>
      <c r="BZ452" s="1721"/>
      <c r="CA452" s="2182" t="inlineStr">
        <is>
          <t>Left Tilt</t>
        </is>
      </c>
      <c r="CB452" s="200">
        <v>0</v>
      </c>
      <c r="CC452" s="1709">
        <f>IF(COUNT('Conducted 5G'!$AH$3:$AH$20)=0,376000,INDEX('Conducted 5G'!$T$3:$T$20,MATCH(MAX('Conducted 5G'!$AH$3:$AH$20),'Conducted 5G'!$AH$3:$AH$20,0)))</f>
        <v>376000</v>
      </c>
      <c r="CD452" s="1709">
        <f>IF(COUNT('Conducted 5G'!$AH$3:$AH$20)=0,1880,INDEX('Conducted 5G'!$U$3:$U$20,MATCH(MAX('Conducted 5G'!$AH$3:$AH$20),'Conducted 5G'!$AH$3:$AH$20,0)))</f>
        <v>1880</v>
      </c>
      <c r="CE452" s="1523"/>
      <c r="CF452" s="1523"/>
      <c r="CG452" s="387" t="str">
        <f>IF(OR($BY$419="",$BY$419=""),"",$BY$419)</f>
        <v/>
      </c>
      <c r="CH452" s="387">
        <f>BZ452</f>
        <v/>
      </c>
      <c r="CI452" s="387">
        <f>CA452</f>
        <v/>
      </c>
      <c r="CJ452" s="1527"/>
      <c r="CK452" s="2042"/>
      <c r="CL452" s="206">
        <f>IF(CF452=""," ",IF(ABS(CE452-CF452)&lt;=0.125,"Valid","Not valid"))</f>
        <v/>
      </c>
      <c r="CM452" s="207">
        <f> IF(CE452="","",IF(AND(CE452&lt;&gt;"",CF452=""),IF(CE452&gt;=1,"Medir+Sig Max","No"),IF(CF452&lt;&gt;"",IF(CF452&gt;=1,"Medir+Sig Max","No"),"")))</f>
        <v/>
      </c>
      <c r="CN452" s="1787"/>
      <c r="CO452" s="220">
        <f>IF(CK452="",IF(AND(CE452="",CF452=""),"",IF(CF452="",IF(DE452&gt;1,ROUND(DE452*CE452,3),CE452),IF(DE452&gt;1,ROUND(DE452*CF452,3),CF452))),IF(AND(CE452="",CF452=""),"",IF(CF452="",IF(DE452&gt;1,ROUND(DE452*CE452*(1/(CK452)),3),CE452*(1/(CK452))),IF(DE452&gt;1,ROUND(DE452*CF452*(1/(CK452)),3),CF452*(1/(CK452))))))</f>
        <v/>
      </c>
      <c r="CP452" s="2043">
        <f>IF(COUNTIF(Overview!K12:K14,TRUE)&gt;0,2,IF(COUNTIF(Overview!L12:L14,TRUE)&gt;0,4,0))</f>
        <v/>
      </c>
      <c r="CQ452" s="1472">
        <f>IF(CO452="","",IF(CO452&gt;CP452,"Fail","Pass"))</f>
        <v/>
      </c>
      <c r="CR452" s="1481"/>
      <c r="CS452" s="1565">
        <f>MyTimestamp(CO452)</f>
        <v/>
      </c>
      <c r="CT452" s="1531">
        <f>IF(CE452="",0,15)+IF(CF452="",0,15)</f>
        <v/>
      </c>
      <c r="CU452" s="1532">
        <f>IF(CT452=0,0,2)</f>
        <v/>
      </c>
      <c r="CV452" s="859"/>
      <c r="CW452" s="859"/>
      <c r="CX452" s="2038"/>
      <c r="CY452" s="2044"/>
      <c r="CZ452" s="1543">
        <f>10^(CJ452/20)*100-100</f>
        <v/>
      </c>
      <c r="DA452" s="1352"/>
      <c r="DB452" s="598"/>
      <c r="DC452" s="803">
        <f>IF(DA452="","",10^(DA452/10))</f>
        <v/>
      </c>
      <c r="DD452" s="1400">
        <f>IF(ISNUMBER(DB452)=FALSE,"",10^(DB452/10))</f>
        <v/>
      </c>
      <c r="DE452" s="1543">
        <f>IF(AND(ISNUMBER(DC452),ISNUMBER(DD452)),IF(DC452/DD452&gt;1,ROUND((DC452)/DD452,3),1),1)</f>
        <v/>
      </c>
      <c r="DF452" s="1670">
        <f>IF(ISNUMBER(CO452),IF(CO452&gt;=CP452*0.90625,"!!!MEASURE other two 1RB modes!!!  To include the results for these two additional RB modes please use any row below free (for example otehr band) and replace the information of each field (tech, band, freq, etc...) with the proper one",""),"")</f>
        <v/>
      </c>
      <c r="DG452" s="1541"/>
      <c r="DH452" s="1541"/>
      <c r="DI452" s="1541"/>
      <c r="DJ452" s="1541"/>
      <c r="DK452" s="1541"/>
      <c r="DL452" s="1541"/>
      <c r="DM452" s="1541"/>
      <c r="DN452" s="1541"/>
      <c r="DO452" s="1541"/>
      <c r="DP452" s="1541"/>
      <c r="DQ452" s="1541"/>
      <c r="DR452" s="1541"/>
    </row>
    <row r="453" ht="12.75" x14ac:dyDescent="0.2">
      <c r="A453" s="1541"/>
      <c r="B453" s="1541"/>
      <c r="C453"/>
      <c r="D453" s="130">
        <f>IF(BX$451="Close to Ear","EN 62209-1","EN 62209-2")</f>
        <v/>
      </c>
      <c r="E453" s="130">
        <f>IF(CG453="Close to Ear","2016","2010/A1:2019")</f>
        <v/>
      </c>
      <c r="F453" s="1488" t="inlineStr">
        <is>
          <t>5.4</t>
        </is>
      </c>
      <c r="G453" s="1497"/>
      <c r="H453" s="120">
        <f>BV453</f>
        <v/>
      </c>
      <c r="I453" s="120">
        <f>BW453</f>
        <v/>
      </c>
      <c r="J453" s="687" t="inlineStr">
        <is>
          <t>5G</t>
        </is>
      </c>
      <c r="K453" s="194" t="inlineStr">
        <is>
          <t>n2</t>
        </is>
      </c>
      <c r="L453" s="115"/>
      <c r="M453" s="120"/>
      <c r="N453" s="119"/>
      <c r="O453" s="131"/>
      <c r="P453" s="6597"/>
      <c r="Q453" s="131"/>
      <c r="R453" s="131"/>
      <c r="S453" s="120"/>
      <c r="T453" s="120">
        <v>376000</v>
      </c>
      <c r="U453" s="120">
        <v>1880</v>
      </c>
      <c r="V453" s="119"/>
      <c r="W453" s="197"/>
      <c r="X453" s="119"/>
      <c r="Y453" s="119"/>
      <c r="Z453" s="119"/>
      <c r="AA453" s="115"/>
      <c r="AB453" s="115"/>
      <c r="AC453" s="689">
        <f>IF(OR(BX$451="Close to Ear",BX$451="Close to Head"),"Head",IF(BX$451="Extremity","Extremity","Body"))</f>
        <v/>
      </c>
      <c r="AD453" s="690">
        <f>CA453</f>
        <v/>
      </c>
      <c r="AE453" s="688">
        <f>CB453</f>
        <v/>
      </c>
      <c r="AF453" s="115"/>
      <c r="AG453" s="808">
        <f>IF(AZ453="","N/A",IF(CQ453="Pass","P","F"))</f>
        <v/>
      </c>
      <c r="AH453" s="129"/>
      <c r="AI453" s="129"/>
      <c r="AJ453" s="129"/>
      <c r="AK453" s="119"/>
      <c r="AL453" s="115"/>
      <c r="AM453" s="119"/>
      <c r="AN453" s="119"/>
      <c r="AO453" s="692"/>
      <c r="AP453" s="692"/>
      <c r="AQ453" s="692"/>
      <c r="AR453" s="692"/>
      <c r="AS453" s="692"/>
      <c r="AT453" s="691">
        <f>CE453</f>
        <v/>
      </c>
      <c r="AU453" s="691">
        <f>CF453</f>
        <v/>
      </c>
      <c r="AV453" s="813"/>
      <c r="AW453" s="813"/>
      <c r="AX453" s="197">
        <f>CZ453</f>
        <v/>
      </c>
      <c r="AY453" s="197">
        <f>DE453</f>
        <v/>
      </c>
      <c r="AZ453" s="3379">
        <f>CO453</f>
        <v/>
      </c>
      <c r="BA453" s="3380"/>
      <c r="BB453" s="197">
        <f>CP453</f>
        <v/>
      </c>
      <c r="BC453" s="813"/>
      <c r="BD453" s="197">
        <f>CR453</f>
        <v/>
      </c>
      <c r="BE453" s="121">
        <f>CS453</f>
        <v/>
      </c>
      <c r="BF453" s="122">
        <f>CT453*60</f>
        <v/>
      </c>
      <c r="BG453" s="121">
        <f>BE453</f>
        <v/>
      </c>
      <c r="BH453" s="122">
        <f>CU453*60</f>
        <v/>
      </c>
      <c r="BI453" s="122">
        <f>CV453</f>
        <v/>
      </c>
      <c r="BJ453" s="117"/>
      <c r="BK453" s="812">
        <f>Overview!$E$7</f>
        <v/>
      </c>
      <c r="BL453" s="117"/>
      <c r="BM453" s="836">
        <f>CW453</f>
        <v/>
      </c>
      <c r="BN453" s="812">
        <f>Overview!$P$153</f>
        <v/>
      </c>
      <c r="BO453" s="117"/>
      <c r="BP453" s="117"/>
      <c r="BQ453" s="115"/>
      <c r="BR453" s="1478"/>
      <c r="BS453" s="1548"/>
      <c r="BT453" s="2180" t="inlineStr">
        <is>
          <t>5G</t>
        </is>
      </c>
      <c r="BU453" s="2181" t="inlineStr">
        <is>
          <t>n2</t>
        </is>
      </c>
      <c r="BV453" s="498">
        <f>Overview!$H$29</f>
        <v/>
      </c>
      <c r="BW453" s="2010"/>
      <c r="BX453" s="2181"/>
      <c r="BY453" s="953"/>
      <c r="BZ453" s="1721"/>
      <c r="CA453" s="2182" t="inlineStr">
        <is>
          <t>Right Cheek</t>
        </is>
      </c>
      <c r="CB453" s="200">
        <v>0</v>
      </c>
      <c r="CC453" s="1709">
        <f>IF(COUNT('Conducted 5G'!$AH$3:$AH$20)=0,376000,INDEX('Conducted 5G'!$T$3:$T$20,MATCH(MAX('Conducted 5G'!$AH$3:$AH$20),'Conducted 5G'!$AH$3:$AH$20,0)))</f>
        <v>376000</v>
      </c>
      <c r="CD453" s="1709">
        <f>IF(COUNT('Conducted 5G'!$AH$3:$AH$20)=0,1880,INDEX('Conducted 5G'!$U$3:$U$20,MATCH(MAX('Conducted 5G'!$AH$3:$AH$20),'Conducted 5G'!$AH$3:$AH$20,0)))</f>
        <v>1880</v>
      </c>
      <c r="CE453" s="1523"/>
      <c r="CF453" s="1523"/>
      <c r="CG453" s="387" t="str">
        <f>IF(OR($BY$419="",$BY$419=""),"",$BY$419)</f>
        <v/>
      </c>
      <c r="CH453" s="387">
        <f>BZ453</f>
        <v/>
      </c>
      <c r="CI453" s="387">
        <f>CA453</f>
        <v/>
      </c>
      <c r="CJ453" s="1527"/>
      <c r="CK453" s="2042"/>
      <c r="CL453" s="206">
        <f>IF(CF453=""," ",IF(ABS(CE453-CF453)&lt;=0.125,"Valid","Not valid"))</f>
        <v/>
      </c>
      <c r="CM453" s="207">
        <f> IF(CE453="","",IF(AND(CE453&lt;&gt;"",CF453=""),IF(CE453&gt;=1,"Medir+Sig Max","No"),IF(CF453&lt;&gt;"",IF(CF453&gt;=1,"Medir+Sig Max","No"),"")))</f>
        <v/>
      </c>
      <c r="CN453" s="1787"/>
      <c r="CO453" s="220">
        <f>IF(CK453="",IF(AND(CE453="",CF453=""),"",IF(CF453="",IF(DE453&gt;1,ROUND(DE453*CE453,3),CE453),IF(DE453&gt;1,ROUND(DE453*CF453,3),CF453))),IF(AND(CE453="",CF453=""),"",IF(CF453="",IF(DE453&gt;1,ROUND(DE453*CE453*(1/(CK453)),3),CE453*(1/(CK453))),IF(DE453&gt;1,ROUND(DE453*CF453*(1/(CK453)),3),CF453*(1/(CK453))))))</f>
        <v/>
      </c>
      <c r="CP453" s="2043">
        <f>IF(COUNTIF(Overview!K12:K14,TRUE)&gt;0,2,IF(COUNTIF(Overview!L12:L14,TRUE)&gt;0,4,0))</f>
        <v/>
      </c>
      <c r="CQ453" s="1472">
        <f>IF(CO453="","",IF(CO453&gt;CP453,"Fail","Pass"))</f>
        <v/>
      </c>
      <c r="CR453" s="1481"/>
      <c r="CS453" s="1565">
        <f>MyTimestamp(CO453)</f>
        <v/>
      </c>
      <c r="CT453" s="1531">
        <f>IF(CE453="",0,15)+IF(CF453="",0,15)</f>
        <v/>
      </c>
      <c r="CU453" s="1532">
        <f>IF(CT453=0,0,2)</f>
        <v/>
      </c>
      <c r="CV453" s="859"/>
      <c r="CW453" s="859"/>
      <c r="CX453" s="2038"/>
      <c r="CY453" s="2044"/>
      <c r="CZ453" s="1543">
        <f>10^(CJ453/20)*100-100</f>
        <v/>
      </c>
      <c r="DA453" s="1352"/>
      <c r="DB453" s="598"/>
      <c r="DC453" s="803">
        <f>IF(DA453="","",10^(DA453/10))</f>
        <v/>
      </c>
      <c r="DD453" s="1400">
        <f>IF(ISNUMBER(DB453)=FALSE,"",10^(DB453/10))</f>
        <v/>
      </c>
      <c r="DE453" s="1543">
        <f>IF(AND(ISNUMBER(DC453),ISNUMBER(DD453)),IF(DC453/DD453&gt;1,ROUND((DC453)/DD453,3),1),1)</f>
        <v/>
      </c>
      <c r="DF453" s="1670">
        <f>IF(ISNUMBER(CO453),IF(CO453&gt;=CP453*0.90625,"!!!MEASURE other two 1RB modes!!!  To include the results for these two additional RB modes please use any row below free (for example otehr band) and replace the information of each field (tech, band, freq, etc...) with the proper one",""),"")</f>
        <v/>
      </c>
      <c r="DG453" s="1541"/>
      <c r="DH453" s="1541"/>
      <c r="DI453" s="1541"/>
      <c r="DJ453" s="1541"/>
      <c r="DK453" s="1541"/>
      <c r="DL453" s="1541"/>
      <c r="DM453" s="1541"/>
      <c r="DN453" s="1541"/>
      <c r="DO453" s="1541"/>
      <c r="DP453" s="1541"/>
      <c r="DQ453" s="1541"/>
      <c r="DR453" s="1541"/>
    </row>
    <row r="454" ht="12.75" x14ac:dyDescent="0.2">
      <c r="A454" s="1541"/>
      <c r="B454" s="1541"/>
      <c r="C454"/>
      <c r="D454" s="130">
        <f>IF(BX$451="Close to Ear","EN 62209-1","EN 62209-2")</f>
        <v/>
      </c>
      <c r="E454" s="130">
        <f>IF(CG454="Close to Ear","2016","2010/A1:2019")</f>
        <v/>
      </c>
      <c r="F454" s="1488" t="inlineStr">
        <is>
          <t>5.4</t>
        </is>
      </c>
      <c r="G454" s="1497"/>
      <c r="H454" s="120">
        <f>BV454</f>
        <v/>
      </c>
      <c r="I454" s="120">
        <f>BW454</f>
        <v/>
      </c>
      <c r="J454" s="687" t="inlineStr">
        <is>
          <t>5G</t>
        </is>
      </c>
      <c r="K454" s="194" t="inlineStr">
        <is>
          <t>n2</t>
        </is>
      </c>
      <c r="L454" s="115"/>
      <c r="M454" s="120"/>
      <c r="N454" s="119"/>
      <c r="O454" s="131"/>
      <c r="P454" s="6597"/>
      <c r="Q454" s="131"/>
      <c r="R454" s="131"/>
      <c r="S454" s="120"/>
      <c r="T454" s="120">
        <v>376000</v>
      </c>
      <c r="U454" s="120">
        <v>1880</v>
      </c>
      <c r="V454" s="119"/>
      <c r="W454" s="197"/>
      <c r="X454" s="119"/>
      <c r="Y454" s="119"/>
      <c r="Z454" s="119"/>
      <c r="AA454" s="115"/>
      <c r="AB454" s="115"/>
      <c r="AC454" s="689">
        <f>IF(OR(BX$451="Close to Ear",BX$451="Close to Head"),"Head",IF(BX$451="Extremity","Extremity","Body"))</f>
        <v/>
      </c>
      <c r="AD454" s="690">
        <f>CA454</f>
        <v/>
      </c>
      <c r="AE454" s="688">
        <f>CB454</f>
        <v/>
      </c>
      <c r="AF454" s="115"/>
      <c r="AG454" s="808">
        <f>IF(AZ454="","N/A",IF(CQ454="Pass","P","F"))</f>
        <v/>
      </c>
      <c r="AH454" s="129"/>
      <c r="AI454" s="129"/>
      <c r="AJ454" s="129"/>
      <c r="AK454" s="119"/>
      <c r="AL454" s="115"/>
      <c r="AM454" s="119"/>
      <c r="AN454" s="119"/>
      <c r="AO454" s="692"/>
      <c r="AP454" s="692"/>
      <c r="AQ454" s="692"/>
      <c r="AR454" s="692"/>
      <c r="AS454" s="692"/>
      <c r="AT454" s="691">
        <f>CE454</f>
        <v/>
      </c>
      <c r="AU454" s="691">
        <f>CF454</f>
        <v/>
      </c>
      <c r="AV454" s="813"/>
      <c r="AW454" s="813"/>
      <c r="AX454" s="197">
        <f>CZ454</f>
        <v/>
      </c>
      <c r="AY454" s="197">
        <f>DE454</f>
        <v/>
      </c>
      <c r="AZ454" s="3379">
        <f>CO454</f>
        <v/>
      </c>
      <c r="BA454" s="3380"/>
      <c r="BB454" s="197">
        <f>CP454</f>
        <v/>
      </c>
      <c r="BC454" s="813"/>
      <c r="BD454" s="197">
        <f>CR454</f>
        <v/>
      </c>
      <c r="BE454" s="121">
        <f>CS454</f>
        <v/>
      </c>
      <c r="BF454" s="122">
        <f>CT454*60</f>
        <v/>
      </c>
      <c r="BG454" s="121">
        <f>BE454</f>
        <v/>
      </c>
      <c r="BH454" s="122">
        <f>CU454*60</f>
        <v/>
      </c>
      <c r="BI454" s="122">
        <f>CV454</f>
        <v/>
      </c>
      <c r="BJ454" s="117"/>
      <c r="BK454" s="812">
        <f>Overview!$E$7</f>
        <v/>
      </c>
      <c r="BL454" s="117"/>
      <c r="BM454" s="836">
        <f>CW454</f>
        <v/>
      </c>
      <c r="BN454" s="812">
        <f>Overview!$P$153</f>
        <v/>
      </c>
      <c r="BO454" s="117"/>
      <c r="BP454" s="117"/>
      <c r="BQ454" s="115"/>
      <c r="BR454" s="1478"/>
      <c r="BS454" s="1548"/>
      <c r="BT454" s="2180" t="inlineStr">
        <is>
          <t>5G</t>
        </is>
      </c>
      <c r="BU454" s="2181" t="inlineStr">
        <is>
          <t>n2</t>
        </is>
      </c>
      <c r="BV454" s="498">
        <f>Overview!$H$29</f>
        <v/>
      </c>
      <c r="BW454" s="2010"/>
      <c r="BX454" s="2181"/>
      <c r="BY454" s="953"/>
      <c r="BZ454" s="1721"/>
      <c r="CA454" s="2182" t="inlineStr">
        <is>
          <t>Right Tilt</t>
        </is>
      </c>
      <c r="CB454" s="200">
        <v>0</v>
      </c>
      <c r="CC454" s="1709">
        <f>IF(COUNT('Conducted 5G'!$AH$3:$AH$20)=0,376000,INDEX('Conducted 5G'!$T$3:$T$20,MATCH(MAX('Conducted 5G'!$AH$3:$AH$20),'Conducted 5G'!$AH$3:$AH$20,0)))</f>
        <v>376000</v>
      </c>
      <c r="CD454" s="1709">
        <f>IF(COUNT('Conducted 5G'!$AH$3:$AH$20)=0,1880,INDEX('Conducted 5G'!$U$3:$U$20,MATCH(MAX('Conducted 5G'!$AH$3:$AH$20),'Conducted 5G'!$AH$3:$AH$20,0)))</f>
        <v>1880</v>
      </c>
      <c r="CE454" s="1523"/>
      <c r="CF454" s="1523"/>
      <c r="CG454" s="387" t="str">
        <f>IF(OR($BY$419="",$BY$419=""),"",$BY$419)</f>
        <v/>
      </c>
      <c r="CH454" s="387">
        <f>BZ454</f>
        <v/>
      </c>
      <c r="CI454" s="387">
        <f>CA454</f>
        <v/>
      </c>
      <c r="CJ454" s="1527"/>
      <c r="CK454" s="2042"/>
      <c r="CL454" s="206">
        <f>IF(CF454=""," ",IF(ABS(CE454-CF454)&lt;=0.125,"Valid","Not valid"))</f>
        <v/>
      </c>
      <c r="CM454" s="207">
        <f> IF(CE454="","",IF(AND(CE454&lt;&gt;"",CF454=""),IF(CE454&gt;=1,"Medir+Sig Max","No"),IF(CF454&lt;&gt;"",IF(CF454&gt;=1,"Medir+Sig Max","No"),"")))</f>
        <v/>
      </c>
      <c r="CN454" s="1787"/>
      <c r="CO454" s="220">
        <f>IF(CK454="",IF(AND(CE454="",CF454=""),"",IF(CF454="",IF(DE454&gt;1,ROUND(DE454*CE454,3),CE454),IF(DE454&gt;1,ROUND(DE454*CF454,3),CF454))),IF(AND(CE454="",CF454=""),"",IF(CF454="",IF(DE454&gt;1,ROUND(DE454*CE454*(1/(CK454)),3),CE454*(1/(CK454))),IF(DE454&gt;1,ROUND(DE454*CF454*(1/(CK454)),3),CF454*(1/(CK454))))))</f>
        <v/>
      </c>
      <c r="CP454" s="2043">
        <f>IF(COUNTIF(Overview!K12:K14,TRUE)&gt;0,2,IF(COUNTIF(Overview!L12:L14,TRUE)&gt;0,4,0))</f>
        <v/>
      </c>
      <c r="CQ454" s="1472">
        <f>IF(CO454="","",IF(CO454&gt;CP454,"Fail","Pass"))</f>
        <v/>
      </c>
      <c r="CR454" s="1481"/>
      <c r="CS454" s="1565">
        <f>MyTimestamp(CO454)</f>
        <v/>
      </c>
      <c r="CT454" s="1531">
        <f>IF(CE454="",0,15)+IF(CF454="",0,15)</f>
        <v/>
      </c>
      <c r="CU454" s="1532">
        <f>IF(CT454=0,0,2)</f>
        <v/>
      </c>
      <c r="CV454" s="859"/>
      <c r="CW454" s="859"/>
      <c r="CX454" s="2038"/>
      <c r="CY454" s="2044"/>
      <c r="CZ454" s="1543">
        <f>10^(CJ454/20)*100-100</f>
        <v/>
      </c>
      <c r="DA454" s="1352"/>
      <c r="DB454" s="598"/>
      <c r="DC454" s="803">
        <f>IF(DA454="","",10^(DA454/10))</f>
        <v/>
      </c>
      <c r="DD454" s="1400">
        <f>IF(ISNUMBER(DB454)=FALSE,"",10^(DB454/10))</f>
        <v/>
      </c>
      <c r="DE454" s="1543">
        <f>IF(AND(ISNUMBER(DC454),ISNUMBER(DD454)),IF(DC454/DD454&gt;1,ROUND((DC454)/DD454,3),1),1)</f>
        <v/>
      </c>
      <c r="DF454" s="1670">
        <f>IF(ISNUMBER(CO454),IF(CO454&gt;=CP454*0.90625,"!!!MEASURE other two 1RB modes!!!  To include the results for these two additional RB modes please use any row below free (for example otehr band) and replace the information of each field (tech, band, freq, etc...) with the proper one",""),"")</f>
        <v/>
      </c>
      <c r="DG454" s="1541"/>
      <c r="DH454" s="1541"/>
      <c r="DI454" s="1541"/>
      <c r="DJ454" s="1541"/>
      <c r="DK454" s="1541"/>
      <c r="DL454" s="1541"/>
      <c r="DM454" s="1541"/>
      <c r="DN454" s="1541"/>
      <c r="DO454" s="1541"/>
      <c r="DP454" s="1541"/>
      <c r="DQ454" s="1541"/>
      <c r="DR454" s="1541"/>
    </row>
    <row r="455" ht="12.75" x14ac:dyDescent="0.2">
      <c r="A455" s="1541"/>
      <c r="B455" s="1541"/>
      <c r="C455"/>
      <c r="D455" s="130">
        <f>IF(BX$451="Close to Ear","EN 62209-1","EN 62209-2")</f>
        <v/>
      </c>
      <c r="E455" s="130">
        <f>IF(CG455="Close to Ear","2016","2010/A1:2019")</f>
        <v/>
      </c>
      <c r="F455" s="1488" t="inlineStr">
        <is>
          <t>5.4</t>
        </is>
      </c>
      <c r="G455" s="1497"/>
      <c r="H455" s="120">
        <f>BV455</f>
        <v/>
      </c>
      <c r="I455" s="120">
        <f>BW455</f>
        <v/>
      </c>
      <c r="J455" s="687" t="inlineStr">
        <is>
          <t>5G</t>
        </is>
      </c>
      <c r="K455" s="194" t="inlineStr">
        <is>
          <t>n2</t>
        </is>
      </c>
      <c r="L455" s="115"/>
      <c r="M455" s="120"/>
      <c r="N455" s="119"/>
      <c r="O455" s="131"/>
      <c r="P455" s="6597"/>
      <c r="Q455" s="131"/>
      <c r="R455" s="131"/>
      <c r="S455" s="120"/>
      <c r="T455" s="120">
        <v>376000</v>
      </c>
      <c r="U455" s="120">
        <v>1880</v>
      </c>
      <c r="V455" s="119"/>
      <c r="W455" s="197"/>
      <c r="X455" s="119"/>
      <c r="Y455" s="119"/>
      <c r="Z455" s="119"/>
      <c r="AA455" s="115"/>
      <c r="AB455" s="115"/>
      <c r="AC455" s="689">
        <f>IF(OR(BX$451="Close to Ear",BX$451="Close to Head"),"Head",IF(BX$451="Extremity","Extremity","Body"))</f>
        <v/>
      </c>
      <c r="AD455" s="690">
        <f>CA455</f>
        <v/>
      </c>
      <c r="AE455" s="688">
        <f>CB455</f>
        <v/>
      </c>
      <c r="AF455" s="115"/>
      <c r="AG455" s="808">
        <f>IF(AZ455="","N/A",IF(CQ455="Pass","P","F"))</f>
        <v/>
      </c>
      <c r="AH455" s="129"/>
      <c r="AI455" s="129"/>
      <c r="AJ455" s="129"/>
      <c r="AK455" s="119"/>
      <c r="AL455" s="115"/>
      <c r="AM455" s="119"/>
      <c r="AN455" s="119"/>
      <c r="AO455" s="692"/>
      <c r="AP455" s="692"/>
      <c r="AQ455" s="692"/>
      <c r="AR455" s="692"/>
      <c r="AS455" s="692"/>
      <c r="AT455" s="691">
        <f>CE455</f>
        <v/>
      </c>
      <c r="AU455" s="691">
        <f>CF455</f>
        <v/>
      </c>
      <c r="AV455" s="813"/>
      <c r="AW455" s="813"/>
      <c r="AX455" s="197">
        <f>CZ455</f>
        <v/>
      </c>
      <c r="AY455" s="197">
        <f>DE455</f>
        <v/>
      </c>
      <c r="AZ455" s="3379">
        <f>CO455</f>
        <v/>
      </c>
      <c r="BA455" s="3380"/>
      <c r="BB455" s="197">
        <f>CP455</f>
        <v/>
      </c>
      <c r="BC455" s="813"/>
      <c r="BD455" s="197">
        <f>CR455</f>
        <v/>
      </c>
      <c r="BE455" s="121">
        <f>CS455</f>
        <v/>
      </c>
      <c r="BF455" s="122">
        <f>CT455*60</f>
        <v/>
      </c>
      <c r="BG455" s="121">
        <f>BE455</f>
        <v/>
      </c>
      <c r="BH455" s="122">
        <f>CU455*60</f>
        <v/>
      </c>
      <c r="BI455" s="122">
        <f>CV455</f>
        <v/>
      </c>
      <c r="BJ455" s="117"/>
      <c r="BK455" s="812">
        <f>Overview!$E$7</f>
        <v/>
      </c>
      <c r="BL455" s="117"/>
      <c r="BM455" s="836">
        <f>CW455</f>
        <v/>
      </c>
      <c r="BN455" s="812">
        <f>Overview!$P$153</f>
        <v/>
      </c>
      <c r="BO455" s="117"/>
      <c r="BP455" s="117"/>
      <c r="BQ455" s="115"/>
      <c r="BR455" s="1478"/>
      <c r="BS455" s="1548"/>
      <c r="BT455" s="2180" t="inlineStr">
        <is>
          <t>5G</t>
        </is>
      </c>
      <c r="BU455" s="2181" t="inlineStr">
        <is>
          <t>n2</t>
        </is>
      </c>
      <c r="BV455" s="498">
        <f>Overview!$H$29</f>
        <v/>
      </c>
      <c r="BW455" s="2010"/>
      <c r="BX455" s="2181"/>
      <c r="BY455" s="500"/>
      <c r="BZ455" s="1721"/>
      <c r="CA455" s="499" t="str">
        <f>IF(COUNT(CF451:CF454)=0,IF(COUNT(CE451:CE454)=0,"TBD",VLOOKUP(MAX(CE451:CE454),CE451:CI454,5,FALSE)),VLOOKUP(MAX(CF451:CF454),CF451:CI454,4,FALSE))</f>
        <v>TBD</v>
      </c>
      <c r="CB455" s="200">
        <v>0</v>
      </c>
      <c r="CC455" s="1709">
        <f>IF(COUNT('Conducted 5G'!$AH$3:$AH$20)=0,376000,INDEX('Conducted 5G'!$T$3:$T$20,MATCH(MAX('Conducted 5G'!$AH$3:$AH$20),'Conducted 5G'!$AH$3:$AH$20,0)))</f>
        <v>376000</v>
      </c>
      <c r="CD455" s="1709">
        <f>IF(COUNT('Conducted 5G'!$AH$3:$AH$20)=0,1880,INDEX('Conducted 5G'!$U$3:$U$20,MATCH(MAX('Conducted 5G'!$AH$3:$AH$20),'Conducted 5G'!$AH$3:$AH$20,0)))</f>
        <v>1880</v>
      </c>
      <c r="CE455" s="1523"/>
      <c r="CF455" s="1523"/>
      <c r="CG455" s="387" t="str">
        <f>IF(OR($BY$419="",$BY$419=""),"",$BY$419)</f>
        <v/>
      </c>
      <c r="CH455" s="387">
        <f>BZ455</f>
        <v/>
      </c>
      <c r="CI455" s="387">
        <f>CA455</f>
        <v/>
      </c>
      <c r="CJ455" s="1527"/>
      <c r="CK455" s="2042"/>
      <c r="CL455" s="206">
        <f>IF(CF455=""," ",IF(ABS(CE455-CF455)&lt;=0.125,"Valid","Not valid"))</f>
        <v/>
      </c>
      <c r="CM455" s="207">
        <f> IF(CE455="","",IF(AND(CE455&lt;&gt;"",CF455=""),IF(CE455&gt;=1,"Medir+Sig Max","No"),IF(CF455&lt;&gt;"",IF(CF455&gt;=1,"Medir+Sig Max","No"),"")))</f>
        <v/>
      </c>
      <c r="CN455" s="1787"/>
      <c r="CO455" s="220">
        <f>IF(CK455="",IF(AND(CE455="",CF455=""),"",IF(CF455="",IF(DE455&gt;1,ROUND(DE455*CE455,3),CE455),IF(DE455&gt;1,ROUND(DE455*CF455,3),CF455))),IF(AND(CE455="",CF455=""),"",IF(CF455="",IF(DE455&gt;1,ROUND(DE455*CE455*(1/(CK455)),3),CE455*(1/(CK455))),IF(DE455&gt;1,ROUND(DE455*CF455*(1/(CK455)),3),CF455*(1/(CK455))))))</f>
        <v/>
      </c>
      <c r="CP455" s="2043">
        <f>IF(COUNTIF(Overview!K12:K14,TRUE)&gt;0,2,IF(COUNTIF(Overview!L12:L14,TRUE)&gt;0,4,0))</f>
        <v/>
      </c>
      <c r="CQ455" s="1472">
        <f>IF(CO455="","",IF(CO455&gt;CP455,"Fail","Pass"))</f>
        <v/>
      </c>
      <c r="CR455" s="1481"/>
      <c r="CS455" s="1565">
        <f>MyTimestamp(CO455)</f>
        <v/>
      </c>
      <c r="CT455" s="1531">
        <f>IF(CE455="",0,15)+IF(CF455="",0,15)</f>
        <v/>
      </c>
      <c r="CU455" s="1532">
        <f>IF(CT455=0,0,2)</f>
        <v/>
      </c>
      <c r="CV455" s="859"/>
      <c r="CW455" s="859"/>
      <c r="CX455" s="2038"/>
      <c r="CY455" s="2044"/>
      <c r="CZ455" s="1543">
        <f>10^(CJ455/20)*100-100</f>
        <v/>
      </c>
      <c r="DA455" s="1352"/>
      <c r="DB455" s="598"/>
      <c r="DC455" s="803">
        <f>IF(DA455="","",10^(DA455/10))</f>
        <v/>
      </c>
      <c r="DD455" s="1400">
        <f>IF(ISNUMBER(DB455)=FALSE,"",10^(DB455/10))</f>
        <v/>
      </c>
      <c r="DE455" s="1543">
        <f>IF(AND(ISNUMBER(DC455),ISNUMBER(DD455)),IF(DC455/DD455&gt;1,ROUND((DC455)/DD455,3),1),1)</f>
        <v/>
      </c>
      <c r="DF455" s="1670">
        <f>IF(ISNUMBER(CO455),IF(CO455&gt;=CP455*0.90625,"!!!MEASURE other two 1RB modes!!!  To include the results for these two additional RB modes please use any row below free (for example otehr band) and replace the information of each field (tech, band, freq, etc...) with the proper one",""),"")</f>
        <v/>
      </c>
      <c r="DG455" s="1541"/>
      <c r="DH455" s="1541"/>
      <c r="DI455" s="1541"/>
      <c r="DJ455" s="1541"/>
      <c r="DK455" s="1541"/>
      <c r="DL455" s="1541"/>
      <c r="DM455" s="1541"/>
      <c r="DN455" s="1541"/>
      <c r="DO455" s="1541"/>
      <c r="DP455" s="1541"/>
      <c r="DQ455" s="1541"/>
      <c r="DR455" s="1541"/>
    </row>
    <row r="456" ht="12.75" x14ac:dyDescent="0.2">
      <c r="A456" s="1541"/>
      <c r="B456" s="1541"/>
      <c r="C456"/>
      <c r="D456" s="130">
        <f>IF(BX$451="Close to Ear","EN 62209-1","EN 62209-2")</f>
        <v/>
      </c>
      <c r="E456" s="130">
        <f>IF(CG456="Close to Ear","2016","2010/A1:2019")</f>
        <v/>
      </c>
      <c r="F456" s="1488" t="inlineStr">
        <is>
          <t>5.4</t>
        </is>
      </c>
      <c r="G456" s="1497"/>
      <c r="H456" s="120">
        <f>BV456</f>
        <v/>
      </c>
      <c r="I456" s="120">
        <f>BW456</f>
        <v/>
      </c>
      <c r="J456" s="687" t="inlineStr">
        <is>
          <t>5G</t>
        </is>
      </c>
      <c r="K456" s="194" t="inlineStr">
        <is>
          <t>n2</t>
        </is>
      </c>
      <c r="L456" s="115"/>
      <c r="M456" s="120"/>
      <c r="N456" s="119"/>
      <c r="O456" s="131"/>
      <c r="P456" s="6597"/>
      <c r="Q456" s="131"/>
      <c r="R456" s="131"/>
      <c r="S456" s="120"/>
      <c r="T456" s="120">
        <v>376000</v>
      </c>
      <c r="U456" s="120">
        <v>1880</v>
      </c>
      <c r="V456" s="119"/>
      <c r="W456" s="197"/>
      <c r="X456" s="119"/>
      <c r="Y456" s="119"/>
      <c r="Z456" s="119"/>
      <c r="AA456" s="115"/>
      <c r="AB456" s="115"/>
      <c r="AC456" s="689">
        <f>IF(OR(BX$451="Close to Ear",BX$451="Close to Head"),"Head",IF(BX$451="Extremity","Extremity","Body"))</f>
        <v/>
      </c>
      <c r="AD456" s="690">
        <f>CA456</f>
        <v/>
      </c>
      <c r="AE456" s="688">
        <f>CB456</f>
        <v/>
      </c>
      <c r="AF456" s="115"/>
      <c r="AG456" s="808">
        <f>IF(AZ456="","N/A",IF(CQ456="Pass","P","F"))</f>
        <v/>
      </c>
      <c r="AH456" s="129"/>
      <c r="AI456" s="129"/>
      <c r="AJ456" s="129"/>
      <c r="AK456" s="119"/>
      <c r="AL456" s="115"/>
      <c r="AM456" s="119"/>
      <c r="AN456" s="119"/>
      <c r="AO456" s="692"/>
      <c r="AP456" s="692"/>
      <c r="AQ456" s="692"/>
      <c r="AR456" s="692"/>
      <c r="AS456" s="692"/>
      <c r="AT456" s="691">
        <f>CE456</f>
        <v/>
      </c>
      <c r="AU456" s="691">
        <f>CF456</f>
        <v/>
      </c>
      <c r="AV456" s="813"/>
      <c r="AW456" s="813"/>
      <c r="AX456" s="197">
        <f>CZ456</f>
        <v/>
      </c>
      <c r="AY456" s="197">
        <f>DE456</f>
        <v/>
      </c>
      <c r="AZ456" s="3379">
        <f>CO456</f>
        <v/>
      </c>
      <c r="BA456" s="3380"/>
      <c r="BB456" s="197">
        <f>CP456</f>
        <v/>
      </c>
      <c r="BC456" s="813"/>
      <c r="BD456" s="197">
        <f>CR456</f>
        <v/>
      </c>
      <c r="BE456" s="121">
        <f>CS456</f>
        <v/>
      </c>
      <c r="BF456" s="122">
        <f>CT456*60</f>
        <v/>
      </c>
      <c r="BG456" s="121">
        <f>BE456</f>
        <v/>
      </c>
      <c r="BH456" s="122">
        <f>CU456*60</f>
        <v/>
      </c>
      <c r="BI456" s="122">
        <f>CV456</f>
        <v/>
      </c>
      <c r="BJ456" s="117"/>
      <c r="BK456" s="812">
        <f>Overview!$E$7</f>
        <v/>
      </c>
      <c r="BL456" s="117"/>
      <c r="BM456" s="836">
        <f>CW456</f>
        <v/>
      </c>
      <c r="BN456" s="812">
        <f>Overview!$P$153</f>
        <v/>
      </c>
      <c r="BO456" s="117"/>
      <c r="BP456" s="117"/>
      <c r="BQ456" s="115"/>
      <c r="BR456" s="1478"/>
      <c r="BS456" s="1548"/>
      <c r="BT456" s="2183" t="inlineStr">
        <is>
          <t>5G</t>
        </is>
      </c>
      <c r="BU456" s="2184" t="inlineStr">
        <is>
          <t>n2</t>
        </is>
      </c>
      <c r="BV456" s="501">
        <f>Overview!$H$29</f>
        <v/>
      </c>
      <c r="BW456" s="2010"/>
      <c r="BX456" s="2184"/>
      <c r="BY456" s="954"/>
      <c r="BZ456" s="1721"/>
      <c r="CA456" s="502" t="str">
        <f>CA455</f>
        <v>TBD</v>
      </c>
      <c r="CB456" s="201">
        <v>0</v>
      </c>
      <c r="CC456" s="1710">
        <f>IF(COUNT('Conducted 5G'!$AH$3:$AH$20)=0,376000,INDEX('Conducted 5G'!$T$3:$T$20,MATCH(MAX('Conducted 5G'!$AH$3:$AH$20),'Conducted 5G'!$AH$3:$AH$20,0)))</f>
        <v>376000</v>
      </c>
      <c r="CD456" s="1710">
        <f>IF(COUNT('Conducted 5G'!$AH$3:$AH$20)=0,1880,INDEX('Conducted 5G'!$U$3:$U$20,MATCH(MAX('Conducted 5G'!$AH$3:$AH$20),'Conducted 5G'!$AH$3:$AH$20,0)))</f>
        <v>1880</v>
      </c>
      <c r="CE456" s="1523"/>
      <c r="CF456" s="1523"/>
      <c r="CG456" s="387" t="str">
        <f>IF(OR($BY$419="",$BY$419=""),"",$BY$419)</f>
        <v/>
      </c>
      <c r="CH456" s="387">
        <f>BZ456</f>
        <v/>
      </c>
      <c r="CI456" s="387">
        <f>CA456</f>
        <v/>
      </c>
      <c r="CJ456" s="1527"/>
      <c r="CK456" s="2042"/>
      <c r="CL456" s="206">
        <f>IF(CF456=""," ",IF(ABS(CE456-CF456)&lt;=0.125,"Valid","Not valid"))</f>
        <v/>
      </c>
      <c r="CM456" s="207">
        <f> IF(CE456="","",IF(AND(CE456&lt;&gt;"",CF456=""),IF(CE456&gt;=1,"Medir+Sig Max","No"),IF(CF456&lt;&gt;"",IF(CF456&gt;=1,"Medir+Sig Max","No"),"")))</f>
        <v/>
      </c>
      <c r="CN456" s="1787"/>
      <c r="CO456" s="220">
        <f>IF(CK456="",IF(AND(CE456="",CF456=""),"",IF(CF456="",IF(DE456&gt;1,ROUND(DE456*CE456,3),CE456),IF(DE456&gt;1,ROUND(DE456*CF456,3),CF456))),IF(AND(CE456="",CF456=""),"",IF(CF456="",IF(DE456&gt;1,ROUND(DE456*CE456*(1/(CK456)),3),CE456*(1/(CK456))),IF(DE456&gt;1,ROUND(DE456*CF456*(1/(CK456)),3),CF456*(1/(CK456))))))</f>
        <v/>
      </c>
      <c r="CP456" s="2043">
        <f>IF(COUNTIF(Overview!K12:K14,TRUE)&gt;0,2,IF(COUNTIF(Overview!L12:L14,TRUE)&gt;0,4,0))</f>
        <v/>
      </c>
      <c r="CQ456" s="1472">
        <f>IF(CO456="","",IF(CO456&gt;CP456,"Fail","Pass"))</f>
        <v/>
      </c>
      <c r="CR456" s="1481"/>
      <c r="CS456" s="1565">
        <f>MyTimestamp(CO456)</f>
        <v/>
      </c>
      <c r="CT456" s="1531">
        <f>IF(CE456="",0,15)+IF(CF456="",0,15)</f>
        <v/>
      </c>
      <c r="CU456" s="1532">
        <f>IF(CT456=0,0,2)</f>
        <v/>
      </c>
      <c r="CV456" s="859"/>
      <c r="CW456" s="859"/>
      <c r="CX456" s="2038"/>
      <c r="CY456" s="2044"/>
      <c r="CZ456" s="1543">
        <f>10^(CJ456/20)*100-100</f>
        <v/>
      </c>
      <c r="DA456" s="1352"/>
      <c r="DB456" s="598"/>
      <c r="DC456" s="803">
        <f>IF(DA456="","",10^(DA456/10))</f>
        <v/>
      </c>
      <c r="DD456" s="1400">
        <f>IF(ISNUMBER(DB456)=FALSE,"",10^(DB456/10))</f>
        <v/>
      </c>
      <c r="DE456" s="1543">
        <f>IF(AND(ISNUMBER(DC456),ISNUMBER(DD456)),IF(DC456/DD456&gt;1,ROUND((DC456)/DD456,3),1),1)</f>
        <v/>
      </c>
      <c r="DF456" s="1670">
        <f>IF(ISNUMBER(CO456),IF(CO456&gt;=CP456*0.90625,"!!!MEASURE other two 1RB modes!!!  To include the results for these two additional RB modes please use any row below free (for example otehr band) and replace the information of each field (tech, band, freq, etc...) with the proper one",""),"")</f>
        <v/>
      </c>
      <c r="DG456" s="1541"/>
      <c r="DH456" s="1541"/>
      <c r="DI456" s="1541"/>
      <c r="DJ456" s="1541"/>
      <c r="DK456" s="1541"/>
      <c r="DL456" s="1541"/>
      <c r="DM456" s="1541"/>
      <c r="DN456" s="1541"/>
      <c r="DO456" s="1541"/>
      <c r="DP456" s="1541"/>
      <c r="DQ456" s="1541"/>
      <c r="DR456" s="1541"/>
    </row>
    <row r="457" ht="12.75" x14ac:dyDescent="0.2">
      <c r="A457" s="1541"/>
      <c r="B457" s="1541"/>
      <c r="C457"/>
      <c r="D457" s="130">
        <f>IF(BX$451="Close to Ear","EN 62209-1","EN 62209-2")</f>
        <v/>
      </c>
      <c r="E457" s="130">
        <f>IF(CG457="Close to Ear","2016","2010/A1:2019")</f>
        <v/>
      </c>
      <c r="F457" s="1488" t="inlineStr">
        <is>
          <t>5.4</t>
        </is>
      </c>
      <c r="G457" s="1497"/>
      <c r="H457" s="120">
        <f>BV457</f>
        <v/>
      </c>
      <c r="I457" s="120">
        <f>BW457</f>
        <v/>
      </c>
      <c r="J457" s="687" t="inlineStr">
        <is>
          <t>5G</t>
        </is>
      </c>
      <c r="K457" s="194" t="inlineStr">
        <is>
          <t>n2</t>
        </is>
      </c>
      <c r="L457" s="115"/>
      <c r="M457" s="120"/>
      <c r="N457" s="119"/>
      <c r="O457" s="131"/>
      <c r="P457" s="6597"/>
      <c r="Q457" s="131"/>
      <c r="R457" s="131"/>
      <c r="S457" s="120"/>
      <c r="T457" s="120">
        <v>376000</v>
      </c>
      <c r="U457" s="120">
        <v>1880</v>
      </c>
      <c r="V457" s="119"/>
      <c r="W457" s="197"/>
      <c r="X457" s="119"/>
      <c r="Y457" s="119"/>
      <c r="Z457" s="119"/>
      <c r="AA457" s="115"/>
      <c r="AB457" s="115"/>
      <c r="AC457" s="689">
        <f>IF(OR(BX$451="Close to Ear",BX$451="Close to Head"),"Head",IF(BX$451="Extremity","Extremity","Body"))</f>
        <v/>
      </c>
      <c r="AD457" s="690">
        <f>CA457</f>
        <v/>
      </c>
      <c r="AE457" s="688">
        <f>CB457</f>
        <v/>
      </c>
      <c r="AF457" s="115"/>
      <c r="AG457" s="808">
        <f>IF(AZ457="","N/A",IF(CQ457="Pass","P","F"))</f>
        <v/>
      </c>
      <c r="AH457" s="129"/>
      <c r="AI457" s="129"/>
      <c r="AJ457" s="129"/>
      <c r="AK457" s="119"/>
      <c r="AL457" s="115"/>
      <c r="AM457" s="119"/>
      <c r="AN457" s="119"/>
      <c r="AO457" s="692"/>
      <c r="AP457" s="692"/>
      <c r="AQ457" s="692"/>
      <c r="AR457" s="692"/>
      <c r="AS457" s="692"/>
      <c r="AT457" s="691">
        <f>CE457</f>
        <v/>
      </c>
      <c r="AU457" s="691">
        <f>CF457</f>
        <v/>
      </c>
      <c r="AV457" s="813"/>
      <c r="AW457" s="813"/>
      <c r="AX457" s="197">
        <f>CZ457</f>
        <v/>
      </c>
      <c r="AY457" s="197">
        <f>DE457</f>
        <v/>
      </c>
      <c r="AZ457" s="3379">
        <f>CO457</f>
        <v/>
      </c>
      <c r="BA457" s="3380"/>
      <c r="BB457" s="197">
        <f>CP457</f>
        <v/>
      </c>
      <c r="BC457" s="813"/>
      <c r="BD457" s="197">
        <f>CR457</f>
        <v/>
      </c>
      <c r="BE457" s="121">
        <f>CS457</f>
        <v/>
      </c>
      <c r="BF457" s="122">
        <f>CT457*60</f>
        <v/>
      </c>
      <c r="BG457" s="121">
        <f>BE457</f>
        <v/>
      </c>
      <c r="BH457" s="122">
        <f>CU457*60</f>
        <v/>
      </c>
      <c r="BI457" s="122">
        <f>CV457</f>
        <v/>
      </c>
      <c r="BJ457" s="117"/>
      <c r="BK457" s="812">
        <f>Overview!$E$7</f>
        <v/>
      </c>
      <c r="BL457" s="117"/>
      <c r="BM457" s="836">
        <f>CW457</f>
        <v/>
      </c>
      <c r="BN457" s="812">
        <f>Overview!$P$153</f>
        <v/>
      </c>
      <c r="BO457" s="117"/>
      <c r="BP457" s="117"/>
      <c r="BQ457" s="115"/>
      <c r="BR457" s="1478"/>
      <c r="BS457" s="1548"/>
      <c r="BT457" s="2180" t="inlineStr">
        <is>
          <t>5G</t>
        </is>
      </c>
      <c r="BU457" s="2181" t="inlineStr">
        <is>
          <t>n2</t>
        </is>
      </c>
      <c r="BV457" s="498">
        <f>Overview!$H$29</f>
        <v/>
      </c>
      <c r="BW457" s="2010"/>
      <c r="BX457" s="2181"/>
      <c r="BY457" s="955"/>
      <c r="BZ457" s="1722"/>
      <c r="CA457" s="503" t="str">
        <f>CA456</f>
        <v>TBD</v>
      </c>
      <c r="CB457" s="202">
        <v>0</v>
      </c>
      <c r="CC457" s="1711">
        <f>IF(COUNT('Conducted 5G'!$AH$3:$AH$20)=0,376000,INDEX('Conducted 5G'!$T$3:$T$20,MATCH(MAX('Conducted 5G'!$AH$3:$AH$20),'Conducted 5G'!$AH$3:$AH$20,0)))</f>
        <v>376000</v>
      </c>
      <c r="CD457" s="1711">
        <f>IF(COUNT('Conducted 5G'!$AH$3:$AH$20)=0,1880,INDEX('Conducted 5G'!$U$3:$U$20,MATCH(MAX('Conducted 5G'!$AH$3:$AH$20),'Conducted 5G'!$AH$3:$AH$20,0)))</f>
        <v>1880</v>
      </c>
      <c r="CE457" s="1523"/>
      <c r="CF457" s="1523"/>
      <c r="CG457" s="387" t="str">
        <f>IF(OR($BY$419="",$BY$419=""),"",$BY$419)</f>
        <v/>
      </c>
      <c r="CH457" s="387">
        <f>BZ457</f>
        <v/>
      </c>
      <c r="CI457" s="387">
        <f>CA457</f>
        <v/>
      </c>
      <c r="CJ457" s="1527"/>
      <c r="CK457" s="2042"/>
      <c r="CL457" s="206">
        <f>IF(CF457=""," ",IF(ABS(CE457-CF457)&lt;=0.125,"Valid","Not valid"))</f>
        <v/>
      </c>
      <c r="CM457" s="207">
        <f> IF(CE457="","",IF(AND(CE457&lt;&gt;"",CF457=""),IF(CE457&gt;=1,"Medir+Sig Max","No"),IF(CF457&lt;&gt;"",IF(CF457&gt;=1,"Medir+Sig Max","No"),"")))</f>
        <v/>
      </c>
      <c r="CN457" s="1787"/>
      <c r="CO457" s="220">
        <f>IF(CK457="",IF(AND(CE457="",CF457=""),"",IF(CF457="",IF(DE457&gt;1,ROUND(DE457*CE457,3),CE457),IF(DE457&gt;1,ROUND(DE457*CF457,3),CF457))),IF(AND(CE457="",CF457=""),"",IF(CF457="",IF(DE457&gt;1,ROUND(DE457*CE457*(1/(CK457)),3),CE457*(1/(CK457))),IF(DE457&gt;1,ROUND(DE457*CF457*(1/(CK457)),3),CF457*(1/(CK457))))))</f>
        <v/>
      </c>
      <c r="CP457" s="2043">
        <f>IF(COUNTIF(Overview!K12:K14,TRUE)&gt;0,2,IF(COUNTIF(Overview!L12:L14,TRUE)&gt;0,4,0))</f>
        <v/>
      </c>
      <c r="CQ457" s="1472">
        <f>IF(CO457="","",IF(CO457&gt;CP457,"Fail","Pass"))</f>
        <v/>
      </c>
      <c r="CR457" s="1481"/>
      <c r="CS457" s="1565">
        <f>MyTimestamp(CO457)</f>
        <v/>
      </c>
      <c r="CT457" s="1531">
        <f>IF(CE457="",0,15)+IF(CF457="",0,15)</f>
        <v/>
      </c>
      <c r="CU457" s="1532">
        <f>IF(CT457=0,0,2)</f>
        <v/>
      </c>
      <c r="CV457" s="859"/>
      <c r="CW457" s="859"/>
      <c r="CX457" s="2038"/>
      <c r="CY457" s="2044"/>
      <c r="CZ457" s="1543">
        <f>10^(CJ457/20)*100-100</f>
        <v/>
      </c>
      <c r="DA457" s="1352"/>
      <c r="DB457" s="598"/>
      <c r="DC457" s="803">
        <f>IF(DA457="","",10^(DA457/10))</f>
        <v/>
      </c>
      <c r="DD457" s="1400">
        <f>IF(ISNUMBER(DB457)=FALSE,"",10^(DB457/10))</f>
        <v/>
      </c>
      <c r="DE457" s="1543">
        <f>IF(AND(ISNUMBER(DC457),ISNUMBER(DD457)),IF(DC457/DD457&gt;1,ROUND((DC457)/DD457,3),1),1)</f>
        <v/>
      </c>
      <c r="DF457" s="1670">
        <f>IF(ISNUMBER(CO457),IF(CO457&gt;=CP457*0.90625,"!!!MEASURE other two 1RB modes!!!  To include the results for these two additional RB modes please use any row below free (for example otehr band) and replace the information of each field (tech, band, freq, etc...) with the proper one",""),"")</f>
        <v/>
      </c>
      <c r="DG457" s="1541"/>
      <c r="DH457" s="1541"/>
      <c r="DI457" s="1541"/>
      <c r="DJ457" s="1541"/>
      <c r="DK457" s="1541"/>
      <c r="DL457" s="1541"/>
      <c r="DM457" s="1541"/>
      <c r="DN457" s="1541"/>
      <c r="DO457" s="1541"/>
      <c r="DP457" s="1541"/>
      <c r="DQ457" s="1541"/>
      <c r="DR457" s="1541"/>
    </row>
    <row r="458" ht="12.75" x14ac:dyDescent="0.2">
      <c r="A458" s="1541"/>
      <c r="B458" s="1541"/>
      <c r="C458"/>
      <c r="D458" s="130">
        <f>IF(BX$451="Close to Ear","EN 62209-1","EN 62209-2")</f>
        <v/>
      </c>
      <c r="E458" s="130">
        <f>IF(CG458="Close to Ear","2016","2010/A1:2019")</f>
        <v/>
      </c>
      <c r="F458" s="1488" t="inlineStr">
        <is>
          <t>5.4</t>
        </is>
      </c>
      <c r="G458" s="1497"/>
      <c r="H458" s="120">
        <f>BV458</f>
        <v/>
      </c>
      <c r="I458" s="120">
        <f>BW458</f>
        <v/>
      </c>
      <c r="J458" s="687" t="inlineStr">
        <is>
          <t>5G</t>
        </is>
      </c>
      <c r="K458" s="194" t="inlineStr">
        <is>
          <t>n2</t>
        </is>
      </c>
      <c r="L458" s="115"/>
      <c r="M458" s="120"/>
      <c r="N458" s="119"/>
      <c r="O458" s="131"/>
      <c r="P458" s="6597"/>
      <c r="Q458" s="131"/>
      <c r="R458" s="131"/>
      <c r="S458" s="120"/>
      <c r="T458" s="120">
        <v>376000</v>
      </c>
      <c r="U458" s="120">
        <v>1880</v>
      </c>
      <c r="V458" s="119"/>
      <c r="W458" s="197"/>
      <c r="X458" s="119"/>
      <c r="Y458" s="119"/>
      <c r="Z458" s="119"/>
      <c r="AA458" s="115"/>
      <c r="AB458" s="115"/>
      <c r="AC458" s="689">
        <f>IF(OR(BX$451="Close to Ear",BX$451="Close to Head"),"Head",IF(BX$451="Extremity","Extremity","Body"))</f>
        <v/>
      </c>
      <c r="AD458" s="690">
        <f>CA458</f>
        <v/>
      </c>
      <c r="AE458" s="688">
        <f>CB458</f>
        <v/>
      </c>
      <c r="AF458" s="115"/>
      <c r="AG458" s="808">
        <f>IF(AZ458="","N/A",IF(CQ458="Pass","P","F"))</f>
        <v/>
      </c>
      <c r="AH458" s="129"/>
      <c r="AI458" s="129"/>
      <c r="AJ458" s="129"/>
      <c r="AK458" s="119"/>
      <c r="AL458" s="115"/>
      <c r="AM458" s="119"/>
      <c r="AN458" s="119"/>
      <c r="AO458" s="692"/>
      <c r="AP458" s="692"/>
      <c r="AQ458" s="692"/>
      <c r="AR458" s="692"/>
      <c r="AS458" s="692"/>
      <c r="AT458" s="691">
        <f>CE458</f>
        <v/>
      </c>
      <c r="AU458" s="691">
        <f>CF458</f>
        <v/>
      </c>
      <c r="AV458" s="813"/>
      <c r="AW458" s="813"/>
      <c r="AX458" s="197">
        <f>CZ458</f>
        <v/>
      </c>
      <c r="AY458" s="197">
        <f>DE458</f>
        <v/>
      </c>
      <c r="AZ458" s="3379">
        <f>CO458</f>
        <v/>
      </c>
      <c r="BA458" s="3380"/>
      <c r="BB458" s="197">
        <f>CP458</f>
        <v/>
      </c>
      <c r="BC458" s="813"/>
      <c r="BD458" s="197">
        <f>CR458</f>
        <v/>
      </c>
      <c r="BE458" s="121">
        <f>CS458</f>
        <v/>
      </c>
      <c r="BF458" s="122">
        <f>CT458*60</f>
        <v/>
      </c>
      <c r="BG458" s="121">
        <f>BE458</f>
        <v/>
      </c>
      <c r="BH458" s="122">
        <f>CU458*60</f>
        <v/>
      </c>
      <c r="BI458" s="122">
        <f>CV458</f>
        <v/>
      </c>
      <c r="BJ458" s="117"/>
      <c r="BK458" s="812">
        <f>Overview!$E$7</f>
        <v/>
      </c>
      <c r="BL458" s="117"/>
      <c r="BM458" s="836">
        <f>CW458</f>
        <v/>
      </c>
      <c r="BN458" s="812">
        <f>Overview!$P$153</f>
        <v/>
      </c>
      <c r="BO458" s="117"/>
      <c r="BP458" s="117"/>
      <c r="BQ458" s="115"/>
      <c r="BR458" s="1478"/>
      <c r="BS458" s="1548"/>
      <c r="BT458" s="2180" t="inlineStr">
        <is>
          <t>5G</t>
        </is>
      </c>
      <c r="BU458" s="2181" t="inlineStr">
        <is>
          <t>n2</t>
        </is>
      </c>
      <c r="BV458" s="498">
        <f>Overview!$H$29</f>
        <v/>
      </c>
      <c r="BW458" s="2010"/>
      <c r="BX458" s="2181"/>
      <c r="BY458" s="956"/>
      <c r="BZ458" s="1722"/>
      <c r="CA458" s="504" t="str">
        <f>CA457</f>
        <v>TBD</v>
      </c>
      <c r="CB458" s="200">
        <v>0</v>
      </c>
      <c r="CC458" s="1712">
        <f>IF(COUNT('Conducted 5G'!$AH$3:$AH$20)=0,376000,INDEX('Conducted 5G'!$T$3:$T$20,MATCH(MAX('Conducted 5G'!$AH$3:$AH$20),'Conducted 5G'!$AH$3:$AH$20,0)))</f>
        <v>376000</v>
      </c>
      <c r="CD458" s="1712">
        <f>IF(COUNT('Conducted 5G'!$AH$3:$AH$20)=0,1880,INDEX('Conducted 5G'!$U$3:$U$20,MATCH(MAX('Conducted 5G'!$AH$3:$AH$20),'Conducted 5G'!$AH$3:$AH$20,0)))</f>
        <v>1880</v>
      </c>
      <c r="CE458" s="1523"/>
      <c r="CF458" s="1523"/>
      <c r="CG458" s="387" t="str">
        <f>IF(OR($BY$419="",$BY$419=""),"",$BY$419)</f>
        <v/>
      </c>
      <c r="CH458" s="387">
        <f>BZ458</f>
        <v/>
      </c>
      <c r="CI458" s="387">
        <f>CA458</f>
        <v/>
      </c>
      <c r="CJ458" s="1527"/>
      <c r="CK458" s="2042"/>
      <c r="CL458" s="206">
        <f>IF(CF458=""," ",IF(ABS(CE458-CF458)&lt;=0.125,"Valid","Not valid"))</f>
        <v/>
      </c>
      <c r="CM458" s="207">
        <f> IF(CE458="","",IF(AND(CE458&lt;&gt;"",CF458=""),IF(CE458&gt;=1,"Medir+Sig Max","No"),IF(CF458&lt;&gt;"",IF(CF458&gt;=1,"Medir+Sig Max","No"),"")))</f>
        <v/>
      </c>
      <c r="CN458" s="1787"/>
      <c r="CO458" s="220">
        <f>IF(CK458="",IF(AND(CE458="",CF458=""),"",IF(CF458="",IF(DE458&gt;1,ROUND(DE458*CE458,3),CE458),IF(DE458&gt;1,ROUND(DE458*CF458,3),CF458))),IF(AND(CE458="",CF458=""),"",IF(CF458="",IF(DE458&gt;1,ROUND(DE458*CE458*(1/(CK458)),3),CE458*(1/(CK458))),IF(DE458&gt;1,ROUND(DE458*CF458*(1/(CK458)),3),CF458*(1/(CK458))))))</f>
        <v/>
      </c>
      <c r="CP458" s="2043">
        <f>IF(COUNTIF(Overview!K12:K14,TRUE)&gt;0,2,IF(COUNTIF(Overview!L12:L14,TRUE)&gt;0,4,0))</f>
        <v/>
      </c>
      <c r="CQ458" s="1472">
        <f>IF(CO458="","",IF(CO458&gt;CP458,"Fail","Pass"))</f>
        <v/>
      </c>
      <c r="CR458" s="1481"/>
      <c r="CS458" s="1565">
        <f>MyTimestamp(CO458)</f>
        <v/>
      </c>
      <c r="CT458" s="1531">
        <f>IF(CE458="",0,15)+IF(CF458="",0,15)</f>
        <v/>
      </c>
      <c r="CU458" s="1532">
        <f>IF(CT458=0,0,2)</f>
        <v/>
      </c>
      <c r="CV458" s="859"/>
      <c r="CW458" s="859"/>
      <c r="CX458" s="2038"/>
      <c r="CY458" s="2044"/>
      <c r="CZ458" s="1543">
        <f>10^(CJ458/20)*100-100</f>
        <v/>
      </c>
      <c r="DA458" s="1352"/>
      <c r="DB458" s="598"/>
      <c r="DC458" s="803">
        <f>IF(DA458="","",10^(DA458/10))</f>
        <v/>
      </c>
      <c r="DD458" s="1400">
        <f>IF(ISNUMBER(DB458)=FALSE,"",10^(DB458/10))</f>
        <v/>
      </c>
      <c r="DE458" s="1543">
        <f>IF(AND(ISNUMBER(DC458),ISNUMBER(DD458)),IF(DC458/DD458&gt;1,ROUND((DC458)/DD458,3),1),1)</f>
        <v/>
      </c>
      <c r="DF458" s="1670">
        <f>IF(ISNUMBER(CO458),IF(CO458&gt;=CP458*0.90625,"!!!MEASURE other two 1RB modes!!!  To include the results for these two additional RB modes please use any row below free (for example otehr band) and replace the information of each field (tech, band, freq, etc...) with the proper one",""),"")</f>
        <v/>
      </c>
      <c r="DG458" s="1541"/>
      <c r="DH458" s="1541"/>
      <c r="DI458" s="1541"/>
      <c r="DJ458" s="1541"/>
      <c r="DK458" s="1541"/>
      <c r="DL458" s="1541"/>
      <c r="DM458" s="1541"/>
      <c r="DN458" s="1541"/>
      <c r="DO458" s="1541"/>
      <c r="DP458" s="1541"/>
      <c r="DQ458" s="1541"/>
      <c r="DR458" s="1541"/>
    </row>
    <row r="459" ht="12.75" x14ac:dyDescent="0.2">
      <c r="A459" s="1541"/>
      <c r="B459" s="1541"/>
      <c r="C459"/>
      <c r="D459" s="130">
        <f>IF(BX$451="Close to Ear","EN 62209-1","EN 62209-2")</f>
        <v/>
      </c>
      <c r="E459" s="130">
        <f>IF(CG459="Close to Ear","2016","2010/A1:2019")</f>
        <v/>
      </c>
      <c r="F459" s="1488" t="inlineStr">
        <is>
          <t>5.4</t>
        </is>
      </c>
      <c r="G459" s="1497"/>
      <c r="H459" s="120">
        <f>BV459</f>
        <v/>
      </c>
      <c r="I459" s="120">
        <f>BW459</f>
        <v/>
      </c>
      <c r="J459" s="687" t="inlineStr">
        <is>
          <t>5G</t>
        </is>
      </c>
      <c r="K459" s="194" t="inlineStr">
        <is>
          <t>n2</t>
        </is>
      </c>
      <c r="L459" s="115"/>
      <c r="M459" s="120"/>
      <c r="N459" s="119"/>
      <c r="O459" s="131"/>
      <c r="P459" s="6597"/>
      <c r="Q459" s="131"/>
      <c r="R459" s="131"/>
      <c r="S459" s="120"/>
      <c r="T459" s="120">
        <v>376000</v>
      </c>
      <c r="U459" s="120">
        <v>1880</v>
      </c>
      <c r="V459" s="119"/>
      <c r="W459" s="197"/>
      <c r="X459" s="119"/>
      <c r="Y459" s="119"/>
      <c r="Z459" s="119"/>
      <c r="AA459" s="115"/>
      <c r="AB459" s="115"/>
      <c r="AC459" s="689">
        <f>IF(OR(BX$451="Close to Ear",BX$451="Close to Head"),"Head",IF(BX$451="Extremity","Extremity","Body"))</f>
        <v/>
      </c>
      <c r="AD459" s="690">
        <f>CA459</f>
        <v/>
      </c>
      <c r="AE459" s="688">
        <f>CB459</f>
        <v/>
      </c>
      <c r="AF459" s="115"/>
      <c r="AG459" s="808">
        <f>IF(AZ459="","N/A",IF(CQ459="Pass","P","F"))</f>
        <v/>
      </c>
      <c r="AH459" s="129"/>
      <c r="AI459" s="129"/>
      <c r="AJ459" s="129"/>
      <c r="AK459" s="119"/>
      <c r="AL459" s="115"/>
      <c r="AM459" s="119"/>
      <c r="AN459" s="119"/>
      <c r="AO459" s="692"/>
      <c r="AP459" s="692"/>
      <c r="AQ459" s="692"/>
      <c r="AR459" s="692"/>
      <c r="AS459" s="692"/>
      <c r="AT459" s="691">
        <f>CE459</f>
        <v/>
      </c>
      <c r="AU459" s="691">
        <f>CF459</f>
        <v/>
      </c>
      <c r="AV459" s="813"/>
      <c r="AW459" s="813"/>
      <c r="AX459" s="197">
        <f>CZ459</f>
        <v/>
      </c>
      <c r="AY459" s="197">
        <f>DE459</f>
        <v/>
      </c>
      <c r="AZ459" s="3379">
        <f>CO459</f>
        <v/>
      </c>
      <c r="BA459" s="3380"/>
      <c r="BB459" s="197">
        <f>CP459</f>
        <v/>
      </c>
      <c r="BC459" s="813"/>
      <c r="BD459" s="197">
        <f>CR459</f>
        <v/>
      </c>
      <c r="BE459" s="121">
        <f>CS459</f>
        <v/>
      </c>
      <c r="BF459" s="122">
        <f>CT459*60</f>
        <v/>
      </c>
      <c r="BG459" s="121">
        <f>BE459</f>
        <v/>
      </c>
      <c r="BH459" s="122">
        <f>CU459*60</f>
        <v/>
      </c>
      <c r="BI459" s="122">
        <f>CV459</f>
        <v/>
      </c>
      <c r="BJ459" s="117"/>
      <c r="BK459" s="812">
        <f>Overview!$E$7</f>
        <v/>
      </c>
      <c r="BL459" s="117"/>
      <c r="BM459" s="836">
        <f>CW459</f>
        <v/>
      </c>
      <c r="BN459" s="812">
        <f>Overview!$P$153</f>
        <v/>
      </c>
      <c r="BO459" s="117"/>
      <c r="BP459" s="117"/>
      <c r="BQ459" s="115"/>
      <c r="BR459" s="1478"/>
      <c r="BS459" s="1548"/>
      <c r="BT459" s="2180" t="inlineStr">
        <is>
          <t>5G</t>
        </is>
      </c>
      <c r="BU459" s="2181" t="inlineStr">
        <is>
          <t>n2</t>
        </is>
      </c>
      <c r="BV459" s="498">
        <f>Overview!$H$29</f>
        <v/>
      </c>
      <c r="BW459" s="2010"/>
      <c r="BX459" s="2181"/>
      <c r="BY459" s="957"/>
      <c r="BZ459" s="1722"/>
      <c r="CA459" s="505" t="str">
        <f>CA458</f>
        <v>TBD</v>
      </c>
      <c r="CB459" s="201">
        <v>0</v>
      </c>
      <c r="CC459" s="1713">
        <f>IF(COUNT('Conducted 5G'!$AH$3:$AH$20)=0,376000,INDEX('Conducted 5G'!$T$3:$T$20,MATCH(MAX('Conducted 5G'!$AH$3:$AH$20),'Conducted 5G'!$AH$3:$AH$20,0)))</f>
        <v>376000</v>
      </c>
      <c r="CD459" s="1713">
        <f>IF(COUNT('Conducted 5G'!$AH$3:$AH$20)=0,1880,INDEX('Conducted 5G'!$U$3:$U$20,MATCH(MAX('Conducted 5G'!$AH$3:$AH$20),'Conducted 5G'!$AH$3:$AH$20,0)))</f>
        <v>1880</v>
      </c>
      <c r="CE459" s="1523"/>
      <c r="CF459" s="1523"/>
      <c r="CG459" s="387" t="str">
        <f>IF(OR($BY$419="",$BY$419=""),"",$BY$419)</f>
        <v/>
      </c>
      <c r="CH459" s="387">
        <f>BZ459</f>
        <v/>
      </c>
      <c r="CI459" s="387">
        <f>CA459</f>
        <v/>
      </c>
      <c r="CJ459" s="1527"/>
      <c r="CK459" s="2042"/>
      <c r="CL459" s="206">
        <f>IF(CF459=""," ",IF(ABS(CE459-CF459)&lt;=0.125,"Valid","Not valid"))</f>
        <v/>
      </c>
      <c r="CM459" s="207">
        <f> IF(CE459="","",IF(AND(CE459&lt;&gt;"",CF459=""),IF(CE459&gt;=1,"Medir+Sig Max","No"),IF(CF459&lt;&gt;"",IF(CF459&gt;=1,"Medir+Sig Max","No"),"")))</f>
        <v/>
      </c>
      <c r="CN459" s="1787"/>
      <c r="CO459" s="220">
        <f>IF(CK459="",IF(AND(CE459="",CF459=""),"",IF(CF459="",IF(DE459&gt;1,ROUND(DE459*CE459,3),CE459),IF(DE459&gt;1,ROUND(DE459*CF459,3),CF459))),IF(AND(CE459="",CF459=""),"",IF(CF459="",IF(DE459&gt;1,ROUND(DE459*CE459*(1/(CK459)),3),CE459*(1/(CK459))),IF(DE459&gt;1,ROUND(DE459*CF459*(1/(CK459)),3),CF459*(1/(CK459))))))</f>
        <v/>
      </c>
      <c r="CP459" s="2043">
        <f>IF(COUNTIF(Overview!K12:K14,TRUE)&gt;0,2,IF(COUNTIF(Overview!L12:L14,TRUE)&gt;0,4,0))</f>
        <v/>
      </c>
      <c r="CQ459" s="1472">
        <f>IF(CO459="","",IF(CO459&gt;CP459,"Fail","Pass"))</f>
        <v/>
      </c>
      <c r="CR459" s="1481"/>
      <c r="CS459" s="1565">
        <f>MyTimestamp(CO459)</f>
        <v/>
      </c>
      <c r="CT459" s="1531">
        <f>IF(CE459="",0,15)+IF(CF459="",0,15)</f>
        <v/>
      </c>
      <c r="CU459" s="1532">
        <f>IF(CT459=0,0,2)</f>
        <v/>
      </c>
      <c r="CV459" s="859"/>
      <c r="CW459" s="859"/>
      <c r="CX459" s="2038"/>
      <c r="CY459" s="2044"/>
      <c r="CZ459" s="1543">
        <f>10^(CJ459/20)*100-100</f>
        <v/>
      </c>
      <c r="DA459" s="1352"/>
      <c r="DB459" s="598"/>
      <c r="DC459" s="803">
        <f>IF(DA459="","",10^(DA459/10))</f>
        <v/>
      </c>
      <c r="DD459" s="1400">
        <f>IF(ISNUMBER(DB459)=FALSE,"",10^(DB459/10))</f>
        <v/>
      </c>
      <c r="DE459" s="1543">
        <f>IF(AND(ISNUMBER(DC459),ISNUMBER(DD459)),IF(DC459/DD459&gt;1,ROUND((DC459)/DD459,3),1),1)</f>
        <v/>
      </c>
      <c r="DF459" s="1670">
        <f>IF(ISNUMBER(CO459),IF(CO459&gt;=CP459*0.90625,"!!!MEASURE other two 1RB modes!!!  To include the results for these two additional RB modes please use any row below free (for example otehr band) and replace the information of each field (tech, band, freq, etc...) with the proper one",""),"")</f>
        <v/>
      </c>
      <c r="DG459" s="1541"/>
      <c r="DH459" s="1541"/>
      <c r="DI459" s="1541"/>
      <c r="DJ459" s="1541"/>
      <c r="DK459" s="1541"/>
      <c r="DL459" s="1541"/>
      <c r="DM459" s="1541"/>
      <c r="DN459" s="1541"/>
      <c r="DO459" s="1541"/>
      <c r="DP459" s="1541"/>
      <c r="DQ459" s="1541"/>
      <c r="DR459" s="1541"/>
    </row>
    <row r="460" ht="12.75" x14ac:dyDescent="0.2">
      <c r="A460" s="1541"/>
      <c r="B460" s="1541"/>
      <c r="C460"/>
      <c r="D460" s="130">
        <f>IF(BX$451="Close to Ear","EN 62209-1","EN 62209-2")</f>
        <v/>
      </c>
      <c r="E460" s="130">
        <f>IF(CG460="Close to Ear","2016","2010/A1:2019")</f>
        <v/>
      </c>
      <c r="F460" s="1488" t="inlineStr">
        <is>
          <t>5.4</t>
        </is>
      </c>
      <c r="G460" s="1497"/>
      <c r="H460" s="120">
        <f>BV460</f>
        <v/>
      </c>
      <c r="I460" s="120">
        <f>BW460</f>
        <v/>
      </c>
      <c r="J460" s="687" t="inlineStr">
        <is>
          <t>5G</t>
        </is>
      </c>
      <c r="K460" s="194" t="inlineStr">
        <is>
          <t>n2</t>
        </is>
      </c>
      <c r="L460" s="115"/>
      <c r="M460" s="120"/>
      <c r="N460" s="119"/>
      <c r="O460" s="131"/>
      <c r="P460" s="6597"/>
      <c r="Q460" s="131"/>
      <c r="R460" s="131"/>
      <c r="S460" s="120"/>
      <c r="T460" s="120">
        <v>376000</v>
      </c>
      <c r="U460" s="120">
        <v>1880</v>
      </c>
      <c r="V460" s="119"/>
      <c r="W460" s="197"/>
      <c r="X460" s="119"/>
      <c r="Y460" s="119"/>
      <c r="Z460" s="119"/>
      <c r="AA460" s="115"/>
      <c r="AB460" s="115"/>
      <c r="AC460" s="689">
        <f>IF(OR(BX$451="Close to Ear",BX$451="Close to Head"),"Head",IF(BX$451="Extremity","Extremity","Body"))</f>
        <v/>
      </c>
      <c r="AD460" s="690">
        <f>CA460</f>
        <v/>
      </c>
      <c r="AE460" s="688">
        <f>CB460</f>
        <v/>
      </c>
      <c r="AF460" s="115"/>
      <c r="AG460" s="808">
        <f>IF(AZ460="","N/A",IF(CQ460="Pass","P","F"))</f>
        <v/>
      </c>
      <c r="AH460" s="129"/>
      <c r="AI460" s="129"/>
      <c r="AJ460" s="129"/>
      <c r="AK460" s="119"/>
      <c r="AL460" s="115"/>
      <c r="AM460" s="119"/>
      <c r="AN460" s="119"/>
      <c r="AO460" s="692"/>
      <c r="AP460" s="692"/>
      <c r="AQ460" s="692"/>
      <c r="AR460" s="692"/>
      <c r="AS460" s="692"/>
      <c r="AT460" s="691">
        <f>CE460</f>
        <v/>
      </c>
      <c r="AU460" s="691">
        <f>CF460</f>
        <v/>
      </c>
      <c r="AV460" s="813"/>
      <c r="AW460" s="813"/>
      <c r="AX460" s="197">
        <f>CZ460</f>
        <v/>
      </c>
      <c r="AY460" s="197">
        <f>DE460</f>
        <v/>
      </c>
      <c r="AZ460" s="3379">
        <f>CO460</f>
        <v/>
      </c>
      <c r="BA460" s="3380"/>
      <c r="BB460" s="197">
        <f>CP460</f>
        <v/>
      </c>
      <c r="BC460" s="813"/>
      <c r="BD460" s="197">
        <f>CR460</f>
        <v/>
      </c>
      <c r="BE460" s="121">
        <f>CS460</f>
        <v/>
      </c>
      <c r="BF460" s="122">
        <f>CT460*60</f>
        <v/>
      </c>
      <c r="BG460" s="121">
        <f>BE460</f>
        <v/>
      </c>
      <c r="BH460" s="122">
        <f>CU460*60</f>
        <v/>
      </c>
      <c r="BI460" s="122">
        <f>CV460</f>
        <v/>
      </c>
      <c r="BJ460" s="117"/>
      <c r="BK460" s="812">
        <f>Overview!$E$7</f>
        <v/>
      </c>
      <c r="BL460" s="117"/>
      <c r="BM460" s="836">
        <f>CW460</f>
        <v/>
      </c>
      <c r="BN460" s="812">
        <f>Overview!$P$153</f>
        <v/>
      </c>
      <c r="BO460" s="117"/>
      <c r="BP460" s="117"/>
      <c r="BQ460" s="115"/>
      <c r="BR460" s="1478"/>
      <c r="BS460" s="1548"/>
      <c r="BT460" s="2180" t="inlineStr">
        <is>
          <t>5G</t>
        </is>
      </c>
      <c r="BU460" s="2181" t="inlineStr">
        <is>
          <t>n2</t>
        </is>
      </c>
      <c r="BV460" s="498">
        <f>Overview!$H$29</f>
        <v/>
      </c>
      <c r="BW460" s="2010"/>
      <c r="BX460" s="2181"/>
      <c r="BY460" s="2186"/>
      <c r="BZ460" s="2131"/>
      <c r="CA460" s="503" t="str">
        <f>CA459</f>
        <v>TBD</v>
      </c>
      <c r="CB460" s="202">
        <v>0</v>
      </c>
      <c r="CC460" s="1714">
        <f>IF(COUNT('Conducted 5G'!$AH$3:$AH$20)=0,376000,INDEX('Conducted 5G'!$T$3:$T$20,MATCH(MAX('Conducted 5G'!$AH$3:$AH$20),'Conducted 5G'!$AH$3:$AH$20,0)))</f>
        <v>376000</v>
      </c>
      <c r="CD460" s="1714">
        <f>IF(COUNT('Conducted 5G'!$AH$3:$AH$20)=0,1880,INDEX('Conducted 5G'!$U$3:$U$20,MATCH(MAX('Conducted 5G'!$AH$3:$AH$20),'Conducted 5G'!$AH$3:$AH$20,0)))</f>
        <v>1880</v>
      </c>
      <c r="CE460" s="1523"/>
      <c r="CF460" s="1523"/>
      <c r="CG460" s="387" t="str">
        <f>IF(OR($BY$419="",$BY$419=""),"",$BY$419)</f>
        <v/>
      </c>
      <c r="CH460" s="387">
        <f>BZ460</f>
        <v/>
      </c>
      <c r="CI460" s="387">
        <f>CA460</f>
        <v/>
      </c>
      <c r="CJ460" s="1527"/>
      <c r="CK460" s="2042"/>
      <c r="CL460" s="206">
        <f>IF(CF460=""," ",IF(ABS(CE460-CF460)&lt;=0.125,"Valid","Not valid"))</f>
        <v/>
      </c>
      <c r="CM460" s="207">
        <f> IF(CE460="","",IF(AND(CE460&lt;&gt;"",CF460=""),IF(CE460&gt;=1,"Medir+Sig Max","No"),IF(CF460&lt;&gt;"",IF(CF460&gt;=1,"Medir+Sig Max","No"),"")))</f>
        <v/>
      </c>
      <c r="CN460" s="1787"/>
      <c r="CO460" s="220">
        <f>IF(CK460="",IF(AND(CE460="",CF460=""),"",IF(CF460="",IF(DE460&gt;1,ROUND(DE460*CE460,3),CE460),IF(DE460&gt;1,ROUND(DE460*CF460,3),CF460))),IF(AND(CE460="",CF460=""),"",IF(CF460="",IF(DE460&gt;1,ROUND(DE460*CE460*(1/(CK460)),3),CE460*(1/(CK460))),IF(DE460&gt;1,ROUND(DE460*CF460*(1/(CK460)),3),CF460*(1/(CK460))))))</f>
        <v/>
      </c>
      <c r="CP460" s="2043">
        <f>IF(COUNTIF(Overview!K12:K14,TRUE)&gt;0,2,IF(COUNTIF(Overview!L12:L14,TRUE)&gt;0,4,0))</f>
        <v/>
      </c>
      <c r="CQ460" s="1472">
        <f>IF(CO460="","",IF(CO460&gt;CP460,"Fail","Pass"))</f>
        <v/>
      </c>
      <c r="CR460" s="1481"/>
      <c r="CS460" s="1565">
        <f>MyTimestamp(CO460)</f>
        <v/>
      </c>
      <c r="CT460" s="1531">
        <f>IF(CE460="",0,15)+IF(CF460="",0,15)</f>
        <v/>
      </c>
      <c r="CU460" s="1532">
        <f>IF(CT460=0,0,2)</f>
        <v/>
      </c>
      <c r="CV460" s="859"/>
      <c r="CW460" s="859"/>
      <c r="CX460" s="2038"/>
      <c r="CY460" s="2044"/>
      <c r="CZ460" s="1543">
        <f>10^(CJ460/20)*100-100</f>
        <v/>
      </c>
      <c r="DA460" s="1352"/>
      <c r="DB460" s="598"/>
      <c r="DC460" s="803">
        <f>IF(DA460="","",10^(DA460/10))</f>
        <v/>
      </c>
      <c r="DD460" s="1400">
        <f>IF(ISNUMBER(DB460)=FALSE,"",10^(DB460/10))</f>
        <v/>
      </c>
      <c r="DE460" s="1543">
        <f>IF(AND(ISNUMBER(DC460),ISNUMBER(DD460)),IF(DC460/DD460&gt;1,ROUND((DC460)/DD460,3),1),1)</f>
        <v/>
      </c>
      <c r="DF460" s="1541"/>
      <c r="DG460" s="1541"/>
      <c r="DH460" s="1541"/>
      <c r="DI460" s="1541"/>
      <c r="DJ460" s="1541"/>
      <c r="DK460" s="1541"/>
      <c r="DL460" s="1541"/>
      <c r="DM460" s="1541"/>
      <c r="DN460" s="1541"/>
      <c r="DO460" s="1541"/>
      <c r="DP460" s="1541"/>
      <c r="DQ460" s="1541"/>
      <c r="DR460" s="1541"/>
    </row>
    <row r="461" ht="12.75" x14ac:dyDescent="0.2">
      <c r="A461" s="1541"/>
      <c r="B461" s="1541"/>
      <c r="C461"/>
      <c r="D461" s="130">
        <f>IF(BX$451="Close to Ear","EN 62209-1","EN 62209-2")</f>
        <v/>
      </c>
      <c r="E461" s="130">
        <f>IF(CG461="Close to Ear","2016","2010/A1:2019")</f>
        <v/>
      </c>
      <c r="F461" s="1488" t="inlineStr">
        <is>
          <t>5.4</t>
        </is>
      </c>
      <c r="G461" s="1497"/>
      <c r="H461" s="120">
        <f>BV461</f>
        <v/>
      </c>
      <c r="I461" s="120">
        <f>BW461</f>
        <v/>
      </c>
      <c r="J461" s="687" t="inlineStr">
        <is>
          <t>5G</t>
        </is>
      </c>
      <c r="K461" s="194" t="inlineStr">
        <is>
          <t>n2</t>
        </is>
      </c>
      <c r="L461" s="115"/>
      <c r="M461" s="120"/>
      <c r="N461" s="119"/>
      <c r="O461" s="131"/>
      <c r="P461" s="6597"/>
      <c r="Q461" s="131"/>
      <c r="R461" s="131"/>
      <c r="S461" s="120"/>
      <c r="T461" s="120">
        <v>376000</v>
      </c>
      <c r="U461" s="120">
        <v>1880</v>
      </c>
      <c r="V461" s="119"/>
      <c r="W461" s="197"/>
      <c r="X461" s="119"/>
      <c r="Y461" s="119"/>
      <c r="Z461" s="119"/>
      <c r="AA461" s="115"/>
      <c r="AB461" s="115"/>
      <c r="AC461" s="689">
        <f>IF(OR(BX$451="Close to Ear",BX$451="Close to Head"),"Head",IF(BX$451="Extremity","Extremity","Body"))</f>
        <v/>
      </c>
      <c r="AD461" s="690">
        <f>CA461</f>
        <v/>
      </c>
      <c r="AE461" s="688">
        <f>CB461</f>
        <v/>
      </c>
      <c r="AF461" s="115"/>
      <c r="AG461" s="808">
        <f>IF(AZ461="","N/A",IF(CQ461="Pass","P","F"))</f>
        <v/>
      </c>
      <c r="AH461" s="129"/>
      <c r="AI461" s="129"/>
      <c r="AJ461" s="129"/>
      <c r="AK461" s="119"/>
      <c r="AL461" s="115"/>
      <c r="AM461" s="119"/>
      <c r="AN461" s="119"/>
      <c r="AO461" s="692"/>
      <c r="AP461" s="692"/>
      <c r="AQ461" s="692"/>
      <c r="AR461" s="692"/>
      <c r="AS461" s="692"/>
      <c r="AT461" s="691">
        <f>CE461</f>
        <v/>
      </c>
      <c r="AU461" s="691">
        <f>CF461</f>
        <v/>
      </c>
      <c r="AV461" s="813"/>
      <c r="AW461" s="813"/>
      <c r="AX461" s="197">
        <f>CZ461</f>
        <v/>
      </c>
      <c r="AY461" s="197">
        <f>DE461</f>
        <v/>
      </c>
      <c r="AZ461" s="3379">
        <f>CO461</f>
        <v/>
      </c>
      <c r="BA461" s="3380"/>
      <c r="BB461" s="197">
        <f>CP461</f>
        <v/>
      </c>
      <c r="BC461" s="813"/>
      <c r="BD461" s="197">
        <f>CR461</f>
        <v/>
      </c>
      <c r="BE461" s="121">
        <f>CS461</f>
        <v/>
      </c>
      <c r="BF461" s="122">
        <f>CT461*60</f>
        <v/>
      </c>
      <c r="BG461" s="121">
        <f>BE461</f>
        <v/>
      </c>
      <c r="BH461" s="122">
        <f>CU461*60</f>
        <v/>
      </c>
      <c r="BI461" s="122">
        <f>CV461</f>
        <v/>
      </c>
      <c r="BJ461" s="117"/>
      <c r="BK461" s="812">
        <f>Overview!$E$7</f>
        <v/>
      </c>
      <c r="BL461" s="117"/>
      <c r="BM461" s="836">
        <f>CW461</f>
        <v/>
      </c>
      <c r="BN461" s="812">
        <f>Overview!$P$153</f>
        <v/>
      </c>
      <c r="BO461" s="117"/>
      <c r="BP461" s="117"/>
      <c r="BQ461" s="115"/>
      <c r="BR461" s="1478"/>
      <c r="BS461" s="1548"/>
      <c r="BT461" s="2180" t="inlineStr">
        <is>
          <t>5G</t>
        </is>
      </c>
      <c r="BU461" s="2181" t="inlineStr">
        <is>
          <t>n2</t>
        </is>
      </c>
      <c r="BV461" s="498">
        <f>Overview!$H$29</f>
        <v/>
      </c>
      <c r="BW461" s="2010"/>
      <c r="BX461" s="2181"/>
      <c r="BY461" s="2185"/>
      <c r="BZ461" s="2131"/>
      <c r="CA461" s="504" t="str">
        <f>CA460</f>
        <v>TBD</v>
      </c>
      <c r="CB461" s="200">
        <v>0</v>
      </c>
      <c r="CC461" s="1712">
        <f>IF(COUNT('Conducted 5G'!$AH$3:$AH$20)=0,376000,INDEX('Conducted 5G'!$T$3:$T$20,MATCH(MAX('Conducted 5G'!$AH$3:$AH$20),'Conducted 5G'!$AH$3:$AH$20,0)))</f>
        <v>376000</v>
      </c>
      <c r="CD461" s="1712">
        <f>IF(COUNT('Conducted 5G'!$AH$3:$AH$20)=0,1880,INDEX('Conducted 5G'!$U$3:$U$20,MATCH(MAX('Conducted 5G'!$AH$3:$AH$20),'Conducted 5G'!$AH$3:$AH$20,0)))</f>
        <v>1880</v>
      </c>
      <c r="CE461" s="1523"/>
      <c r="CF461" s="1523"/>
      <c r="CG461" s="387" t="str">
        <f>IF(OR($BY$419="",$BY$419=""),"",$BY$419)</f>
        <v/>
      </c>
      <c r="CH461" s="387">
        <f>BZ461</f>
        <v/>
      </c>
      <c r="CI461" s="387">
        <f>CA461</f>
        <v/>
      </c>
      <c r="CJ461" s="1527"/>
      <c r="CK461" s="2042"/>
      <c r="CL461" s="206">
        <f>IF(CF461=""," ",IF(ABS(CE461-CF461)&lt;=0.125,"Valid","Not valid"))</f>
        <v/>
      </c>
      <c r="CM461" s="207">
        <f> IF(CE461="","",IF(AND(CE461&lt;&gt;"",CF461=""),IF(CE461&gt;=1,"Medir+Sig Max","No"),IF(CF461&lt;&gt;"",IF(CF461&gt;=1,"Medir+Sig Max","No"),"")))</f>
        <v/>
      </c>
      <c r="CN461" s="1787"/>
      <c r="CO461" s="220">
        <f>IF(CK461="",IF(AND(CE461="",CF461=""),"",IF(CF461="",IF(DE461&gt;1,ROUND(DE461*CE461,3),CE461),IF(DE461&gt;1,ROUND(DE461*CF461,3),CF461))),IF(AND(CE461="",CF461=""),"",IF(CF461="",IF(DE461&gt;1,ROUND(DE461*CE461*(1/(CK461)),3),CE461*(1/(CK461))),IF(DE461&gt;1,ROUND(DE461*CF461*(1/(CK461)),3),CF461*(1/(CK461))))))</f>
        <v/>
      </c>
      <c r="CP461" s="2043">
        <f>IF(COUNTIF(Overview!K12:K14,TRUE)&gt;0,2,IF(COUNTIF(Overview!L12:L14,TRUE)&gt;0,4,0))</f>
        <v/>
      </c>
      <c r="CQ461" s="1472">
        <f>IF(CO461="","",IF(CO461&gt;CP461,"Fail","Pass"))</f>
        <v/>
      </c>
      <c r="CR461" s="1481"/>
      <c r="CS461" s="1565">
        <f>MyTimestamp(CO461)</f>
        <v/>
      </c>
      <c r="CT461" s="1531">
        <f>IF(CE461="",0,15)+IF(CF461="",0,15)</f>
        <v/>
      </c>
      <c r="CU461" s="1532">
        <f>IF(CT461=0,0,2)</f>
        <v/>
      </c>
      <c r="CV461" s="859"/>
      <c r="CW461" s="859"/>
      <c r="CX461" s="2038"/>
      <c r="CY461" s="2044"/>
      <c r="CZ461" s="1543">
        <f>10^(CJ461/20)*100-100</f>
        <v/>
      </c>
      <c r="DA461" s="1352"/>
      <c r="DB461" s="598"/>
      <c r="DC461" s="803">
        <f>IF(DA461="","",10^(DA461/10))</f>
        <v/>
      </c>
      <c r="DD461" s="1400">
        <f>IF(ISNUMBER(DB461)=FALSE,"",10^(DB461/10))</f>
        <v/>
      </c>
      <c r="DE461" s="1543">
        <f>IF(AND(ISNUMBER(DC461),ISNUMBER(DD461)),IF(DC461/DD461&gt;1,ROUND((DC461)/DD461,3),1),1)</f>
        <v/>
      </c>
      <c r="DF461" s="1541"/>
      <c r="DG461" s="1541"/>
      <c r="DH461" s="1541"/>
      <c r="DI461" s="1541"/>
      <c r="DJ461" s="1541"/>
      <c r="DK461" s="1541"/>
      <c r="DL461" s="1541"/>
      <c r="DM461" s="1541"/>
      <c r="DN461" s="1541"/>
      <c r="DO461" s="1541"/>
      <c r="DP461" s="1541"/>
      <c r="DQ461" s="1541"/>
      <c r="DR461" s="1541"/>
    </row>
    <row r="462" ht="12.75" x14ac:dyDescent="0.2">
      <c r="A462" s="1541"/>
      <c r="B462" s="1541"/>
      <c r="C462"/>
      <c r="D462" s="130">
        <f>IF(BX$451="Close to Ear","EN 62209-1","EN 62209-2")</f>
        <v/>
      </c>
      <c r="E462" s="130">
        <f>IF(CG462="Close to Ear","2016","2010/A1:2019")</f>
        <v/>
      </c>
      <c r="F462" s="1488" t="inlineStr">
        <is>
          <t>5.4</t>
        </is>
      </c>
      <c r="G462" s="1497"/>
      <c r="H462" s="120">
        <f>BV462</f>
        <v/>
      </c>
      <c r="I462" s="120">
        <f>BW462</f>
        <v/>
      </c>
      <c r="J462" s="687" t="inlineStr">
        <is>
          <t>5G</t>
        </is>
      </c>
      <c r="K462" s="194" t="inlineStr">
        <is>
          <t>n2</t>
        </is>
      </c>
      <c r="L462" s="115"/>
      <c r="M462" s="120"/>
      <c r="N462" s="119"/>
      <c r="O462" s="131"/>
      <c r="P462" s="6597"/>
      <c r="Q462" s="131"/>
      <c r="R462" s="131"/>
      <c r="S462" s="120"/>
      <c r="T462" s="120">
        <v>376000</v>
      </c>
      <c r="U462" s="120">
        <v>1880</v>
      </c>
      <c r="V462" s="119"/>
      <c r="W462" s="197"/>
      <c r="X462" s="119"/>
      <c r="Y462" s="119"/>
      <c r="Z462" s="119"/>
      <c r="AA462" s="115"/>
      <c r="AB462" s="115"/>
      <c r="AC462" s="689">
        <f>IF(OR(BX$451="Close to Ear",BX$451="Close to Head"),"Head",IF(BX$451="Extremity","Extremity","Body"))</f>
        <v/>
      </c>
      <c r="AD462" s="690">
        <f>CA462</f>
        <v/>
      </c>
      <c r="AE462" s="688">
        <f>CB462</f>
        <v/>
      </c>
      <c r="AF462" s="115"/>
      <c r="AG462" s="808">
        <f>IF(AZ462="","N/A",IF(CQ462="Pass","P","F"))</f>
        <v/>
      </c>
      <c r="AH462" s="129"/>
      <c r="AI462" s="129"/>
      <c r="AJ462" s="129"/>
      <c r="AK462" s="119"/>
      <c r="AL462" s="115"/>
      <c r="AM462" s="119"/>
      <c r="AN462" s="119"/>
      <c r="AO462" s="692"/>
      <c r="AP462" s="692"/>
      <c r="AQ462" s="692"/>
      <c r="AR462" s="692"/>
      <c r="AS462" s="692"/>
      <c r="AT462" s="691">
        <f>CE462</f>
        <v/>
      </c>
      <c r="AU462" s="691">
        <f>CF462</f>
        <v/>
      </c>
      <c r="AV462" s="813"/>
      <c r="AW462" s="813"/>
      <c r="AX462" s="197">
        <f>CZ462</f>
        <v/>
      </c>
      <c r="AY462" s="197">
        <f>DE462</f>
        <v/>
      </c>
      <c r="AZ462" s="3379">
        <f>CO462</f>
        <v/>
      </c>
      <c r="BA462" s="3380"/>
      <c r="BB462" s="197">
        <f>CP462</f>
        <v/>
      </c>
      <c r="BC462" s="813"/>
      <c r="BD462" s="197">
        <f>CR462</f>
        <v/>
      </c>
      <c r="BE462" s="121">
        <f>CS462</f>
        <v/>
      </c>
      <c r="BF462" s="122">
        <f>CT462*60</f>
        <v/>
      </c>
      <c r="BG462" s="121">
        <f>BE462</f>
        <v/>
      </c>
      <c r="BH462" s="122">
        <f>CU462*60</f>
        <v/>
      </c>
      <c r="BI462" s="122">
        <f>CV462</f>
        <v/>
      </c>
      <c r="BJ462" s="117"/>
      <c r="BK462" s="812">
        <f>Overview!$E$7</f>
        <v/>
      </c>
      <c r="BL462" s="117"/>
      <c r="BM462" s="836">
        <f>CW462</f>
        <v/>
      </c>
      <c r="BN462" s="812">
        <f>Overview!$P$153</f>
        <v/>
      </c>
      <c r="BO462" s="117"/>
      <c r="BP462" s="117"/>
      <c r="BQ462" s="115"/>
      <c r="BR462" s="1478"/>
      <c r="BS462" s="1548"/>
      <c r="BT462" s="2180" t="inlineStr">
        <is>
          <t>5G</t>
        </is>
      </c>
      <c r="BU462" s="2181" t="inlineStr">
        <is>
          <t>n2</t>
        </is>
      </c>
      <c r="BV462" s="498">
        <f>Overview!$H$29</f>
        <v/>
      </c>
      <c r="BW462" s="2010"/>
      <c r="BX462" s="2187"/>
      <c r="BY462" s="2188"/>
      <c r="BZ462" s="2131"/>
      <c r="CA462" s="505" t="str">
        <f>CA461</f>
        <v>TBD</v>
      </c>
      <c r="CB462" s="201">
        <v>0</v>
      </c>
      <c r="CC462" s="1713">
        <f>IF(COUNT('Conducted 5G'!$AH$3:$AH$20)=0,376000,INDEX('Conducted 5G'!$T$3:$T$20,MATCH(MAX('Conducted 5G'!$AH$3:$AH$20),'Conducted 5G'!$AH$3:$AH$20,0)))</f>
        <v>376000</v>
      </c>
      <c r="CD462" s="1713">
        <f>IF(COUNT('Conducted 5G'!$AH$3:$AH$20)=0,1880,INDEX('Conducted 5G'!$U$3:$U$20,MATCH(MAX('Conducted 5G'!$AH$3:$AH$20),'Conducted 5G'!$AH$3:$AH$20,0)))</f>
        <v>1880</v>
      </c>
      <c r="CE462" s="1874"/>
      <c r="CF462" s="1874"/>
      <c r="CG462" s="388" t="str">
        <f>IF(OR($BY$419="",$BY$419=""),"",$BY$419)</f>
        <v/>
      </c>
      <c r="CH462" s="388">
        <f>BZ462</f>
        <v/>
      </c>
      <c r="CI462" s="388">
        <f>CA462</f>
        <v/>
      </c>
      <c r="CJ462" s="2046"/>
      <c r="CK462" s="2042"/>
      <c r="CL462" s="212">
        <f>IF(CF462=""," ",IF(ABS(CE462-CF462)&lt;=0.125,"Valid","Not valid"))</f>
        <v/>
      </c>
      <c r="CM462" s="213">
        <f> IF(CE462="","",IF(AND(CE462&lt;&gt;"",CF462=""),IF(CE462&gt;=1,"Medir+Sig Max","No"),IF(CF462&lt;&gt;"",IF(CF462&gt;=1,"Medir+Sig Max","No"),"")))</f>
        <v/>
      </c>
      <c r="CN462" s="1794"/>
      <c r="CO462" s="221">
        <f>IF(CK462="",IF(AND(CE462="",CF462=""),"",IF(CF462="",IF(DE462&gt;1,ROUND(DE462*CE462,3),CE462),IF(DE462&gt;1,ROUND(DE462*CF462,3),CF462))),IF(AND(CE462="",CF462=""),"",IF(CF462="",IF(DE462&gt;1,ROUND(DE462*CE462*(1/(CK462)),3),CE462*(1/(CK462))),IF(DE462&gt;1,ROUND(DE462*CF462*(1/(CK462)),3),CF462*(1/(CK462))))))</f>
        <v/>
      </c>
      <c r="CP462" s="2048">
        <f>IF(COUNTIF(Overview!K12:K14,TRUE)&gt;0,2,IF(COUNTIF(Overview!L12:L14,TRUE)&gt;0,4,0))</f>
        <v/>
      </c>
      <c r="CQ462" s="1473">
        <f>IF(CO462="","",IF(CO462&gt;CP462,"Fail","Pass"))</f>
        <v/>
      </c>
      <c r="CR462" s="1482"/>
      <c r="CS462" s="1566">
        <f>MyTimestamp(CO462)</f>
        <v/>
      </c>
      <c r="CT462" s="1535">
        <f>IF(CE462="",0,15)+IF(CF462="",0,15)</f>
        <v/>
      </c>
      <c r="CU462" s="1536">
        <f>IF(CT462=0,0,2)</f>
        <v/>
      </c>
      <c r="CV462" s="861"/>
      <c r="CW462" s="861"/>
      <c r="CX462" s="2038"/>
      <c r="CY462" s="2050"/>
      <c r="CZ462" s="1545">
        <f>10^(CJ462/20)*100-100</f>
        <v/>
      </c>
      <c r="DA462" s="1353"/>
      <c r="DB462" s="599"/>
      <c r="DC462" s="804">
        <f>IF(DA462="","",10^(DA462/10))</f>
        <v/>
      </c>
      <c r="DD462" s="1401">
        <f>IF(ISNUMBER(DB462)=FALSE,"",10^(DB462/10))</f>
        <v/>
      </c>
      <c r="DE462" s="1545">
        <f>IF(AND(ISNUMBER(DC462),ISNUMBER(DD462)),IF(DC462/DD462&gt;1,ROUND((DC462)/DD462,3),1),1)</f>
        <v/>
      </c>
      <c r="DF462" s="1541"/>
      <c r="DG462" s="1541"/>
      <c r="DH462" s="1541"/>
      <c r="DI462" s="1541"/>
      <c r="DJ462" s="1541"/>
      <c r="DK462" s="1541"/>
      <c r="DL462" s="1541"/>
      <c r="DM462" s="1541"/>
      <c r="DN462" s="1541"/>
      <c r="DO462" s="1541"/>
      <c r="DP462" s="1541"/>
      <c r="DQ462" s="1541"/>
      <c r="DR462" s="1541"/>
    </row>
    <row r="463" ht="12.75" x14ac:dyDescent="0.2">
      <c r="A463" s="1541"/>
      <c r="B463" s="1541"/>
      <c r="C463"/>
      <c r="D463" s="130">
        <f>IF(BX$451="Close to Ear","EN 62209-1","EN 62209-2")</f>
        <v/>
      </c>
      <c r="E463" s="130">
        <f>IF(CG463="Close to Ear","2016","2010/A1:2019")</f>
        <v/>
      </c>
      <c r="F463" s="1488" t="inlineStr">
        <is>
          <t>5.4</t>
        </is>
      </c>
      <c r="G463" s="1497"/>
      <c r="H463" s="120">
        <f>BV463</f>
        <v/>
      </c>
      <c r="I463" s="120">
        <f>BW463</f>
        <v/>
      </c>
      <c r="J463" s="687" t="inlineStr">
        <is>
          <t>5G</t>
        </is>
      </c>
      <c r="K463" s="194" t="inlineStr">
        <is>
          <t>n2</t>
        </is>
      </c>
      <c r="L463" s="115"/>
      <c r="M463" s="120"/>
      <c r="N463" s="119"/>
      <c r="O463" s="131"/>
      <c r="P463" s="6597"/>
      <c r="Q463" s="131"/>
      <c r="R463" s="131"/>
      <c r="S463" s="120"/>
      <c r="T463" s="120">
        <v>376000</v>
      </c>
      <c r="U463" s="120">
        <v>1880</v>
      </c>
      <c r="V463" s="119"/>
      <c r="W463" s="197"/>
      <c r="X463" s="119"/>
      <c r="Y463" s="119"/>
      <c r="Z463" s="119"/>
      <c r="AA463" s="115"/>
      <c r="AB463" s="115"/>
      <c r="AC463" s="689">
        <f>IF(OR(BX$451="Close to Ear",BX$451="Close to Head"),"Head",IF(BX$451="Extremity","Extremity","Body"))</f>
        <v/>
      </c>
      <c r="AD463" s="690">
        <f>CA463</f>
        <v/>
      </c>
      <c r="AE463" s="688">
        <f>CB463</f>
        <v/>
      </c>
      <c r="AF463" s="115"/>
      <c r="AG463" s="808">
        <f>IF(AZ463="","N/A",IF(CQ463="Pass","P","F"))</f>
        <v/>
      </c>
      <c r="AH463" s="129"/>
      <c r="AI463" s="129"/>
      <c r="AJ463" s="129"/>
      <c r="AK463" s="119"/>
      <c r="AL463" s="115"/>
      <c r="AM463" s="119"/>
      <c r="AN463" s="119"/>
      <c r="AO463" s="692"/>
      <c r="AP463" s="692"/>
      <c r="AQ463" s="692"/>
      <c r="AR463" s="692"/>
      <c r="AS463" s="692"/>
      <c r="AT463" s="691">
        <f>CE463</f>
        <v/>
      </c>
      <c r="AU463" s="691">
        <f>CF463</f>
        <v/>
      </c>
      <c r="AV463" s="813"/>
      <c r="AW463" s="813"/>
      <c r="AX463" s="197">
        <f>CZ463</f>
        <v/>
      </c>
      <c r="AY463" s="197">
        <f>DE463</f>
        <v/>
      </c>
      <c r="AZ463" s="3379">
        <f>CO463</f>
        <v/>
      </c>
      <c r="BA463" s="3380"/>
      <c r="BB463" s="197">
        <f>CP463</f>
        <v/>
      </c>
      <c r="BC463" s="813"/>
      <c r="BD463" s="197">
        <f>CR463</f>
        <v/>
      </c>
      <c r="BE463" s="121">
        <f>CS463</f>
        <v/>
      </c>
      <c r="BF463" s="122">
        <f>CT463*60</f>
        <v/>
      </c>
      <c r="BG463" s="121">
        <f>BE463</f>
        <v/>
      </c>
      <c r="BH463" s="122">
        <f>CU463*60</f>
        <v/>
      </c>
      <c r="BI463" s="122">
        <f>CV463</f>
        <v/>
      </c>
      <c r="BJ463" s="117"/>
      <c r="BK463" s="812">
        <f>Overview!$E$7</f>
        <v/>
      </c>
      <c r="BL463" s="117"/>
      <c r="BM463" s="836">
        <f>CW463</f>
        <v/>
      </c>
      <c r="BN463" s="812">
        <f>Overview!$P$153</f>
        <v/>
      </c>
      <c r="BO463" s="117"/>
      <c r="BP463" s="117"/>
      <c r="BQ463" s="115"/>
      <c r="BR463" s="1478"/>
      <c r="BS463" s="1548"/>
      <c r="BT463" s="2180" t="inlineStr">
        <is>
          <t>5G</t>
        </is>
      </c>
      <c r="BU463" s="2181" t="inlineStr">
        <is>
          <t>n2</t>
        </is>
      </c>
      <c r="BV463" s="498">
        <f>Overview!$H$29</f>
        <v/>
      </c>
      <c r="BW463" s="2010"/>
      <c r="BX463" s="2187"/>
      <c r="BY463" s="2188"/>
      <c r="BZ463" s="2131"/>
      <c r="CA463" s="505" t="str">
        <f>CONCATENATE(CA455," - Battery check 1")</f>
        <v>TBD - Battery check 1</v>
      </c>
      <c r="CB463" s="201">
        <v>0</v>
      </c>
      <c r="CC463" s="1713">
        <f>IF(COUNT('Conducted 5G'!$AH$3:$AH$20)=0,376000,INDEX('Conducted 5G'!$T$3:$T$20,MATCH(MAX('Conducted 5G'!$AH$3:$AH$20),'Conducted 5G'!$AH$3:$AH$20,0)))</f>
        <v>376000</v>
      </c>
      <c r="CD463" s="1713">
        <f>IF(COUNT('Conducted 5G'!$AH$3:$AH$20)=0,1880,INDEX('Conducted 5G'!$U$3:$U$20,MATCH(MAX('Conducted 5G'!$AH$3:$AH$20),'Conducted 5G'!$AH$3:$AH$20,0)))</f>
        <v>1880</v>
      </c>
      <c r="CE463" s="1874"/>
      <c r="CF463" s="1874"/>
      <c r="CG463" s="388" t="str">
        <f>IF(OR($BY$419="",$BY$419=""),"",$BY$419)</f>
        <v/>
      </c>
      <c r="CH463" s="388">
        <f>BZ463</f>
        <v/>
      </c>
      <c r="CI463" s="388">
        <f>CA463</f>
        <v/>
      </c>
      <c r="CJ463" s="2046"/>
      <c r="CK463" s="2042"/>
      <c r="CL463" s="212">
        <f>IF(CF463=""," ",IF(ABS(CE463-CF463)&lt;=0.125,"Valid","Not valid"))</f>
        <v/>
      </c>
      <c r="CM463" s="213">
        <f> IF(CE463="","",IF(AND(CE463&lt;&gt;"",CF463=""),IF(CE463&gt;=1,"Medir+Sig Max","No"),IF(CF463&lt;&gt;"",IF(CF463&gt;=1,"Medir+Sig Max","No"),"")))</f>
        <v/>
      </c>
      <c r="CN463" s="1794"/>
      <c r="CO463" s="221">
        <f>IF(CK463="",IF(AND(CE463="",CF463=""),"",IF(CF463="",IF(DE463&gt;1,ROUND(DE463*CE463,3),CE463),IF(DE463&gt;1,ROUND(DE463*CF463,3),CF463))),IF(AND(CE463="",CF463=""),"",IF(CF463="",IF(DE463&gt;1,ROUND(DE463*CE463*(1/(CK463)),3),CE463*(1/(CK463))),IF(DE463&gt;1,ROUND(DE463*CF463*(1/(CK463)),3),CF463*(1/(CK463))))))</f>
        <v/>
      </c>
      <c r="CP463" s="2048">
        <f>IF(COUNTIF(Overview!K12:K14,TRUE)&gt;0,2,IF(COUNTIF(Overview!L12:L14,TRUE)&gt;0,4,0))</f>
        <v/>
      </c>
      <c r="CQ463" s="1473">
        <f>IF(CO463="","",IF(CO463&gt;CP463,"Fail","Pass"))</f>
        <v/>
      </c>
      <c r="CR463" s="1482"/>
      <c r="CS463" s="1566">
        <f>MyTimestamp(CO463)</f>
        <v/>
      </c>
      <c r="CT463" s="1535">
        <f>IF(CE463="",0,15)+IF(CF463="",0,15)</f>
        <v/>
      </c>
      <c r="CU463" s="1536">
        <f>IF(CT463=0,0,2)</f>
        <v/>
      </c>
      <c r="CV463" s="861"/>
      <c r="CW463" s="861"/>
      <c r="CX463" s="2038"/>
      <c r="CY463" s="2050"/>
      <c r="CZ463" s="1545">
        <f>10^(CJ463/20)*100-100</f>
        <v/>
      </c>
      <c r="DA463" s="1353"/>
      <c r="DB463" s="599"/>
      <c r="DC463" s="804">
        <f>IF(DA463="","",10^(DA463/10))</f>
        <v/>
      </c>
      <c r="DD463" s="1401">
        <f>IF(ISNUMBER(DB463)=FALSE,"",10^(DB463/10))</f>
        <v/>
      </c>
      <c r="DE463" s="1545">
        <f>IF(AND(ISNUMBER(DC463),ISNUMBER(DD463)),IF(DC463/DD463&gt;1,ROUND((DC463)/DD463,3),1),1)</f>
        <v/>
      </c>
      <c r="DF463" s="1541"/>
      <c r="DG463" s="1541"/>
      <c r="DH463" s="1541"/>
      <c r="DI463" s="1541"/>
      <c r="DJ463" s="1541"/>
      <c r="DK463" s="1541"/>
      <c r="DL463" s="1541"/>
      <c r="DM463" s="1541"/>
      <c r="DN463" s="1541"/>
      <c r="DO463" s="1541"/>
      <c r="DP463" s="1541"/>
      <c r="DQ463" s="1541"/>
      <c r="DR463" s="1541"/>
    </row>
    <row r="464" ht="12.75" x14ac:dyDescent="0.2">
      <c r="A464" s="1541"/>
      <c r="B464" s="1541"/>
      <c r="C464"/>
      <c r="D464" s="130">
        <f>IF(BX$451="Close to Ear","EN 62209-1","EN 62209-2")</f>
        <v/>
      </c>
      <c r="E464" s="130">
        <f>IF(CG464="Close to Ear","2016","2010/A1:2019")</f>
        <v/>
      </c>
      <c r="F464" s="1488" t="inlineStr">
        <is>
          <t>5.4</t>
        </is>
      </c>
      <c r="G464" s="1497"/>
      <c r="H464" s="120">
        <f>BV464</f>
        <v/>
      </c>
      <c r="I464" s="120">
        <f>BW464</f>
        <v/>
      </c>
      <c r="J464" s="687" t="inlineStr">
        <is>
          <t>5G</t>
        </is>
      </c>
      <c r="K464" s="194" t="inlineStr">
        <is>
          <t>n2</t>
        </is>
      </c>
      <c r="L464" s="115"/>
      <c r="M464" s="120"/>
      <c r="N464" s="119"/>
      <c r="O464" s="131"/>
      <c r="P464" s="6597"/>
      <c r="Q464" s="131"/>
      <c r="R464" s="131"/>
      <c r="S464" s="120"/>
      <c r="T464" s="120">
        <v>376000</v>
      </c>
      <c r="U464" s="120">
        <v>1880</v>
      </c>
      <c r="V464" s="119"/>
      <c r="W464" s="197"/>
      <c r="X464" s="119"/>
      <c r="Y464" s="119"/>
      <c r="Z464" s="119"/>
      <c r="AA464" s="115"/>
      <c r="AB464" s="115"/>
      <c r="AC464" s="689">
        <f>IF(OR(BX$451="Close to Ear",BX$451="Close to Head"),"Head",IF(BX$451="Extremity","Extremity","Body"))</f>
        <v/>
      </c>
      <c r="AD464" s="690">
        <f>CA464</f>
        <v/>
      </c>
      <c r="AE464" s="688">
        <f>CB464</f>
        <v/>
      </c>
      <c r="AF464" s="115"/>
      <c r="AG464" s="808">
        <f>IF(AZ464="","N/A",IF(CQ464="Pass","P","F"))</f>
        <v/>
      </c>
      <c r="AH464" s="129"/>
      <c r="AI464" s="129"/>
      <c r="AJ464" s="129"/>
      <c r="AK464" s="119"/>
      <c r="AL464" s="115"/>
      <c r="AM464" s="119"/>
      <c r="AN464" s="119"/>
      <c r="AO464" s="692"/>
      <c r="AP464" s="692"/>
      <c r="AQ464" s="692"/>
      <c r="AR464" s="692"/>
      <c r="AS464" s="692"/>
      <c r="AT464" s="691">
        <f>CE464</f>
        <v/>
      </c>
      <c r="AU464" s="691">
        <f>CF464</f>
        <v/>
      </c>
      <c r="AV464" s="813"/>
      <c r="AW464" s="813"/>
      <c r="AX464" s="197">
        <f>CZ464</f>
        <v/>
      </c>
      <c r="AY464" s="197">
        <f>DE464</f>
        <v/>
      </c>
      <c r="AZ464" s="3379">
        <f>CO464</f>
        <v/>
      </c>
      <c r="BA464" s="3380"/>
      <c r="BB464" s="197">
        <f>CP464</f>
        <v/>
      </c>
      <c r="BC464" s="813"/>
      <c r="BD464" s="197">
        <f>CR464</f>
        <v/>
      </c>
      <c r="BE464" s="121">
        <f>CS464</f>
        <v/>
      </c>
      <c r="BF464" s="122">
        <f>CT464*60</f>
        <v/>
      </c>
      <c r="BG464" s="121">
        <f>BE464</f>
        <v/>
      </c>
      <c r="BH464" s="122">
        <f>CU464*60</f>
        <v/>
      </c>
      <c r="BI464" s="122">
        <f>CV464</f>
        <v/>
      </c>
      <c r="BJ464" s="117"/>
      <c r="BK464" s="812">
        <f>Overview!$E$7</f>
        <v/>
      </c>
      <c r="BL464" s="117"/>
      <c r="BM464" s="836">
        <f>CW464</f>
        <v/>
      </c>
      <c r="BN464" s="812">
        <f>Overview!$P$153</f>
        <v/>
      </c>
      <c r="BO464" s="117"/>
      <c r="BP464" s="117"/>
      <c r="BQ464" s="115"/>
      <c r="BR464" s="1478"/>
      <c r="BS464" s="1548"/>
      <c r="BT464" s="2180" t="inlineStr">
        <is>
          <t>5G</t>
        </is>
      </c>
      <c r="BU464" s="2181" t="inlineStr">
        <is>
          <t>n2</t>
        </is>
      </c>
      <c r="BV464" s="498">
        <f>Overview!$H$29</f>
        <v/>
      </c>
      <c r="BW464" s="2010"/>
      <c r="BX464" s="2187"/>
      <c r="BY464" s="2188"/>
      <c r="BZ464" s="2131"/>
      <c r="CA464" s="505" t="str">
        <f>CONCATENATE(CA455," - Battery check 2")</f>
        <v>TBD - Battery check 2</v>
      </c>
      <c r="CB464" s="201">
        <v>0</v>
      </c>
      <c r="CC464" s="1713">
        <f>IF(COUNT('Conducted 5G'!$AH$3:$AH$20)=0,376000,INDEX('Conducted 5G'!$T$3:$T$20,MATCH(MAX('Conducted 5G'!$AH$3:$AH$20),'Conducted 5G'!$AH$3:$AH$20,0)))</f>
        <v>376000</v>
      </c>
      <c r="CD464" s="1713">
        <f>IF(COUNT('Conducted 5G'!$AH$3:$AH$20)=0,1880,INDEX('Conducted 5G'!$U$3:$U$20,MATCH(MAX('Conducted 5G'!$AH$3:$AH$20),'Conducted 5G'!$AH$3:$AH$20,0)))</f>
        <v>1880</v>
      </c>
      <c r="CE464" s="1874"/>
      <c r="CF464" s="1874"/>
      <c r="CG464" s="388" t="str">
        <f>IF(OR($BY$419="",$BY$419=""),"",$BY$419)</f>
        <v/>
      </c>
      <c r="CH464" s="388">
        <f>BZ464</f>
        <v/>
      </c>
      <c r="CI464" s="388">
        <f>CA464</f>
        <v/>
      </c>
      <c r="CJ464" s="2046"/>
      <c r="CK464" s="2042"/>
      <c r="CL464" s="212">
        <f>IF(CF464=""," ",IF(ABS(CE464-CF464)&lt;=0.125,"Valid","Not valid"))</f>
        <v/>
      </c>
      <c r="CM464" s="213">
        <f> IF(CE464="","",IF(AND(CE464&lt;&gt;"",CF464=""),IF(CE464&gt;=1,"Medir+Sig Max","No"),IF(CF464&lt;&gt;"",IF(CF464&gt;=1,"Medir+Sig Max","No"),"")))</f>
        <v/>
      </c>
      <c r="CN464" s="1794"/>
      <c r="CO464" s="221">
        <f>IF(CK464="",IF(AND(CE464="",CF464=""),"",IF(CF464="",IF(DE464&gt;1,ROUND(DE464*CE464,3),CE464),IF(DE464&gt;1,ROUND(DE464*CF464,3),CF464))),IF(AND(CE464="",CF464=""),"",IF(CF464="",IF(DE464&gt;1,ROUND(DE464*CE464*(1/(CK464)),3),CE464*(1/(CK464))),IF(DE464&gt;1,ROUND(DE464*CF464*(1/(CK464)),3),CF464*(1/(CK464))))))</f>
        <v/>
      </c>
      <c r="CP464" s="2048">
        <f>IF(COUNTIF(Overview!K12:K14,TRUE)&gt;0,2,IF(COUNTIF(Overview!L12:L14,TRUE)&gt;0,4,0))</f>
        <v/>
      </c>
      <c r="CQ464" s="1473">
        <f>IF(CO464="","",IF(CO464&gt;CP464,"Fail","Pass"))</f>
        <v/>
      </c>
      <c r="CR464" s="1482"/>
      <c r="CS464" s="1566">
        <f>MyTimestamp(CO464)</f>
        <v/>
      </c>
      <c r="CT464" s="1535">
        <f>IF(CE464="",0,15)+IF(CF464="",0,15)</f>
        <v/>
      </c>
      <c r="CU464" s="1536">
        <f>IF(CT464=0,0,2)</f>
        <v/>
      </c>
      <c r="CV464" s="861"/>
      <c r="CW464" s="861"/>
      <c r="CX464" s="2038"/>
      <c r="CY464" s="2050"/>
      <c r="CZ464" s="1545">
        <f>10^(CJ464/20)*100-100</f>
        <v/>
      </c>
      <c r="DA464" s="1353"/>
      <c r="DB464" s="599"/>
      <c r="DC464" s="804">
        <f>IF(DA464="","",10^(DA464/10))</f>
        <v/>
      </c>
      <c r="DD464" s="1401">
        <f>IF(ISNUMBER(DB464)=FALSE,"",10^(DB464/10))</f>
        <v/>
      </c>
      <c r="DE464" s="1545">
        <f>IF(AND(ISNUMBER(DC464),ISNUMBER(DD464)),IF(DC464/DD464&gt;1,ROUND((DC464)/DD464,3),1),1)</f>
        <v/>
      </c>
      <c r="DF464" s="1541"/>
      <c r="DG464" s="1541"/>
      <c r="DH464" s="1541"/>
      <c r="DI464" s="1541"/>
      <c r="DJ464" s="1541"/>
      <c r="DK464" s="1541"/>
      <c r="DL464" s="1541"/>
      <c r="DM464" s="1541"/>
      <c r="DN464" s="1541"/>
      <c r="DO464" s="1541"/>
      <c r="DP464" s="1541"/>
      <c r="DQ464" s="1541"/>
      <c r="DR464" s="1541"/>
    </row>
    <row r="465" ht="12.75" x14ac:dyDescent="0.2">
      <c r="A465" s="1541"/>
      <c r="B465" s="1541"/>
      <c r="C465"/>
      <c r="D465" s="130">
        <f>IF(BX$465="Close to Ear","EN 62209-1","EN 62209-2")</f>
        <v/>
      </c>
      <c r="E465" s="130">
        <f>IF(CG465="Close to Ear","2016","2010/A1:2019")</f>
        <v/>
      </c>
      <c r="F465" s="1488" t="inlineStr">
        <is>
          <t>5.4</t>
        </is>
      </c>
      <c r="G465" s="1497"/>
      <c r="H465" s="120">
        <f>BV465</f>
        <v/>
      </c>
      <c r="I465" s="120">
        <f>BW465</f>
        <v/>
      </c>
      <c r="J465" s="687" t="inlineStr">
        <is>
          <t>5G</t>
        </is>
      </c>
      <c r="K465" s="194" t="inlineStr">
        <is>
          <t>n2</t>
        </is>
      </c>
      <c r="L465" s="115"/>
      <c r="M465" s="120"/>
      <c r="N465" s="119"/>
      <c r="O465" s="131"/>
      <c r="P465" s="6597"/>
      <c r="Q465" s="131"/>
      <c r="R465" s="131"/>
      <c r="S465" s="120"/>
      <c r="T465" s="120">
        <v>376000</v>
      </c>
      <c r="U465" s="120">
        <v>1880</v>
      </c>
      <c r="V465" s="119"/>
      <c r="W465" s="197"/>
      <c r="X465" s="119"/>
      <c r="Y465" s="119"/>
      <c r="Z465" s="119"/>
      <c r="AA465" s="115"/>
      <c r="AB465" s="115"/>
      <c r="AC465" s="689">
        <f>IF(OR(BX$465="Close to Ear",BX$465="Close to Head"),"Head",IF(BX$465="Extremity","Extremity","Body"))</f>
        <v/>
      </c>
      <c r="AD465" s="690">
        <f>CA465</f>
        <v/>
      </c>
      <c r="AE465" s="688">
        <f>CB465</f>
        <v/>
      </c>
      <c r="AF465" s="115"/>
      <c r="AG465" s="808">
        <f>IF(AZ465="","N/A",IF(CQ465="Pass","P","F"))</f>
        <v/>
      </c>
      <c r="AH465" s="129"/>
      <c r="AI465" s="129"/>
      <c r="AJ465" s="129"/>
      <c r="AK465" s="119"/>
      <c r="AL465" s="115"/>
      <c r="AM465" s="119"/>
      <c r="AN465" s="119"/>
      <c r="AO465" s="692"/>
      <c r="AP465" s="692"/>
      <c r="AQ465" s="692"/>
      <c r="AR465" s="692"/>
      <c r="AS465" s="692"/>
      <c r="AT465" s="691">
        <f>CE465</f>
        <v/>
      </c>
      <c r="AU465" s="691">
        <f>CF465</f>
        <v/>
      </c>
      <c r="AV465" s="813"/>
      <c r="AW465" s="813"/>
      <c r="AX465" s="197">
        <f>CZ465</f>
        <v/>
      </c>
      <c r="AY465" s="197">
        <f>DE465</f>
        <v/>
      </c>
      <c r="AZ465" s="3379">
        <f>CO465</f>
        <v/>
      </c>
      <c r="BA465" s="3380"/>
      <c r="BB465" s="197">
        <f>CP465</f>
        <v/>
      </c>
      <c r="BC465" s="813"/>
      <c r="BD465" s="197">
        <f>CR465</f>
        <v/>
      </c>
      <c r="BE465" s="121">
        <f>CS465</f>
        <v/>
      </c>
      <c r="BF465" s="122">
        <f>CT465*60</f>
        <v/>
      </c>
      <c r="BG465" s="121">
        <f>BE465</f>
        <v/>
      </c>
      <c r="BH465" s="122">
        <f>CU465*60</f>
        <v/>
      </c>
      <c r="BI465" s="122">
        <f>CV465</f>
        <v/>
      </c>
      <c r="BJ465" s="117"/>
      <c r="BK465" s="812">
        <f>Overview!$E$7</f>
        <v/>
      </c>
      <c r="BL465" s="117"/>
      <c r="BM465" s="836">
        <f>CW465</f>
        <v/>
      </c>
      <c r="BN465" s="812">
        <f>Overview!$P$153</f>
        <v/>
      </c>
      <c r="BO465" s="117"/>
      <c r="BP465" s="117"/>
      <c r="BQ465" s="115"/>
      <c r="BR465" s="1478"/>
      <c r="BS465" s="1548"/>
      <c r="BT465" s="2180" t="inlineStr">
        <is>
          <t>5G</t>
        </is>
      </c>
      <c r="BU465" s="2181" t="inlineStr">
        <is>
          <t>n2</t>
        </is>
      </c>
      <c r="BV465" s="498">
        <f>Overview!$H$29</f>
        <v/>
      </c>
      <c r="BW465" s="2010"/>
      <c r="BX465" s="8328" t="inlineStr">
        <is>
          <t>Body</t>
        </is>
      </c>
      <c r="BY465" s="496"/>
      <c r="BZ465" s="1721"/>
      <c r="CA465" s="1996" t="inlineStr">
        <is>
          <t>Front Face</t>
        </is>
      </c>
      <c r="CB465" s="202">
        <v>5</v>
      </c>
      <c r="CC465" s="1708">
        <f>IF(COUNT('Conducted 5G'!$AH$3:$AH$20)=0,376000,INDEX('Conducted 5G'!$T$3:$T$20,MATCH(MAX('Conducted 5G'!$AH$3:$AH$20),'Conducted 5G'!$AH$3:$AH$20,0)))</f>
        <v>376000</v>
      </c>
      <c r="CD465" s="1708">
        <f>IF(COUNT('Conducted 5G'!$AH$3:$AH$20)=0,1880,INDEX('Conducted 5G'!$U$3:$U$20,MATCH(MAX('Conducted 5G'!$AH$3:$AH$20),'Conducted 5G'!$AH$3:$AH$20,0)))</f>
        <v>1880</v>
      </c>
      <c r="CE465" s="1522"/>
      <c r="CF465" s="1522"/>
      <c r="CG465" s="386" t="str">
        <f>IF(OR($BY$419="",$BY$419=""),"",$BY$419)</f>
        <v/>
      </c>
      <c r="CH465" s="386">
        <f>BZ465</f>
        <v/>
      </c>
      <c r="CI465" s="386">
        <f>CA465</f>
        <v/>
      </c>
      <c r="CJ465" s="1526"/>
      <c r="CK465" s="2036"/>
      <c r="CL465" s="203">
        <f>IF(CF465=""," ",IF(ABS(CE465-CF465)&lt;=0.125,"Valid","Not valid"))</f>
        <v/>
      </c>
      <c r="CM465" s="204">
        <f> IF(CE465="","",IF(AND(CE465&lt;&gt;"",CF465=""),IF(CE465&gt;=1,"Medir+Sig Max","No"),IF(CF465&lt;&gt;"",IF(CF465&gt;=1,"Medir+Sig Max","No"),"")))</f>
        <v/>
      </c>
      <c r="CN465" s="1798"/>
      <c r="CO465" s="219">
        <f>IF(CK465="",IF(AND(CE465="",CF465=""),"",IF(CF465="",IF(DE465&gt;1,ROUND(DE465*CE465,3),CE465),IF(DE465&gt;1,ROUND(DE465*CF465,3),CF465))),IF(AND(CE465="",CF465=""),"",IF(CF465="",IF(DE465&gt;1,ROUND(DE465*CE465*(1/(CK465)),3),CE465*(1/(CK465))),IF(DE465&gt;1,ROUND(DE465*CF465*(1/(CK465)),3),CF465*(1/(CK465))))))</f>
        <v/>
      </c>
      <c r="CP465" s="2037">
        <f>IF(COUNTIF(Overview!K12:K14,TRUE)&gt;0,2,IF(COUNTIF(Overview!L12:L14,TRUE)&gt;0,4,0))</f>
        <v/>
      </c>
      <c r="CQ465" s="1471">
        <f>IF(CO465="","",IF(CO465&gt;CP465,"Fail","Pass"))</f>
        <v/>
      </c>
      <c r="CR465" s="1480"/>
      <c r="CS465" s="1564">
        <f>MyTimestamp(CO465)</f>
        <v/>
      </c>
      <c r="CT465" s="1529">
        <f>IF(CE465="",0,15)+IF(CF465="",0,15)</f>
        <v/>
      </c>
      <c r="CU465" s="1530">
        <f>IF(CT465=0,0,2)</f>
        <v/>
      </c>
      <c r="CV465" s="862"/>
      <c r="CW465" s="862"/>
      <c r="CX465" s="2038"/>
      <c r="CY465" s="2039"/>
      <c r="CZ465" s="1542">
        <f>10^(CJ465/20)*100-100</f>
        <v/>
      </c>
      <c r="DA465" s="1351"/>
      <c r="DB465" s="597"/>
      <c r="DC465" s="802">
        <f>IF(DA465="","",10^(DA465/10))</f>
        <v/>
      </c>
      <c r="DD465" s="1399">
        <f>IF(ISNUMBER(DB465)=FALSE,"",10^(DB465/10))</f>
        <v/>
      </c>
      <c r="DE465" s="1542">
        <f>IF(AND(ISNUMBER(DC465),ISNUMBER(DD465)),IF(DC465/DD465&gt;1,ROUND((DC465)/DD465,3),1),1)</f>
        <v/>
      </c>
      <c r="DF465" s="1670">
        <f>IF(ISNUMBER(CO465),IF(CO465&gt;=CP465*0.90625,"!!!MEASURE other two 1RB modes!!!  To include the results for these two additional RB modes please use any row below free (for example otehr band) and replace the information of each field (tech, band, freq, etc...) with the proper one",""),"")</f>
        <v/>
      </c>
      <c r="DG465" s="1541"/>
      <c r="DH465" s="1541"/>
      <c r="DI465" s="1541"/>
      <c r="DJ465" s="1541"/>
      <c r="DK465" s="1541"/>
      <c r="DL465" s="1541"/>
      <c r="DM465" s="1541"/>
      <c r="DN465" s="1541"/>
      <c r="DO465" s="1541"/>
      <c r="DP465" s="1541"/>
      <c r="DQ465" s="1541"/>
      <c r="DR465" s="1541"/>
    </row>
    <row r="466" ht="12.75" x14ac:dyDescent="0.2">
      <c r="A466" s="1541"/>
      <c r="B466" s="1541"/>
      <c r="C466"/>
      <c r="D466" s="130">
        <f>IF(BX$465="Close to Ear","EN 62209-1","EN 62209-2")</f>
        <v/>
      </c>
      <c r="E466" s="130">
        <f>IF(CG466="Close to Ear","2016","2010/A1:2019")</f>
        <v/>
      </c>
      <c r="F466" s="1488" t="inlineStr">
        <is>
          <t>5.4</t>
        </is>
      </c>
      <c r="G466" s="1497"/>
      <c r="H466" s="120">
        <f>BV466</f>
        <v/>
      </c>
      <c r="I466" s="120">
        <f>BW466</f>
        <v/>
      </c>
      <c r="J466" s="687" t="inlineStr">
        <is>
          <t>5G</t>
        </is>
      </c>
      <c r="K466" s="194" t="inlineStr">
        <is>
          <t>n2</t>
        </is>
      </c>
      <c r="L466" s="115"/>
      <c r="M466" s="120"/>
      <c r="N466" s="119"/>
      <c r="O466" s="131"/>
      <c r="P466" s="6597"/>
      <c r="Q466" s="131"/>
      <c r="R466" s="131"/>
      <c r="S466" s="120"/>
      <c r="T466" s="120">
        <v>376000</v>
      </c>
      <c r="U466" s="120">
        <v>1880</v>
      </c>
      <c r="V466" s="119"/>
      <c r="W466" s="197"/>
      <c r="X466" s="119"/>
      <c r="Y466" s="119"/>
      <c r="Z466" s="119"/>
      <c r="AA466" s="115"/>
      <c r="AB466" s="115"/>
      <c r="AC466" s="689">
        <f>IF(OR(BX$465="Close to Ear",BX$465="Close to Head"),"Head",IF(BX$465="Extremity","Extremity","Body"))</f>
        <v/>
      </c>
      <c r="AD466" s="690">
        <f>CA466</f>
        <v/>
      </c>
      <c r="AE466" s="688">
        <f>CB466</f>
        <v/>
      </c>
      <c r="AF466" s="115"/>
      <c r="AG466" s="808">
        <f>IF(AZ466="","N/A",IF(CQ466="Pass","P","F"))</f>
        <v/>
      </c>
      <c r="AH466" s="129"/>
      <c r="AI466" s="129"/>
      <c r="AJ466" s="129"/>
      <c r="AK466" s="119"/>
      <c r="AL466" s="115"/>
      <c r="AM466" s="119"/>
      <c r="AN466" s="119"/>
      <c r="AO466" s="692"/>
      <c r="AP466" s="692"/>
      <c r="AQ466" s="692"/>
      <c r="AR466" s="692"/>
      <c r="AS466" s="692"/>
      <c r="AT466" s="691">
        <f>CE466</f>
        <v/>
      </c>
      <c r="AU466" s="691">
        <f>CF466</f>
        <v/>
      </c>
      <c r="AV466" s="813"/>
      <c r="AW466" s="813"/>
      <c r="AX466" s="197">
        <f>CZ466</f>
        <v/>
      </c>
      <c r="AY466" s="197">
        <f>DE466</f>
        <v/>
      </c>
      <c r="AZ466" s="3379">
        <f>CO466</f>
        <v/>
      </c>
      <c r="BA466" s="3380"/>
      <c r="BB466" s="197">
        <f>CP466</f>
        <v/>
      </c>
      <c r="BC466" s="813"/>
      <c r="BD466" s="197">
        <f>CR466</f>
        <v/>
      </c>
      <c r="BE466" s="121">
        <f>CS466</f>
        <v/>
      </c>
      <c r="BF466" s="122">
        <f>CT466*60</f>
        <v/>
      </c>
      <c r="BG466" s="121">
        <f>BE466</f>
        <v/>
      </c>
      <c r="BH466" s="122">
        <f>CU466*60</f>
        <v/>
      </c>
      <c r="BI466" s="122">
        <f>CV466</f>
        <v/>
      </c>
      <c r="BJ466" s="117"/>
      <c r="BK466" s="812">
        <f>Overview!$E$7</f>
        <v/>
      </c>
      <c r="BL466" s="117"/>
      <c r="BM466" s="836">
        <f>CW466</f>
        <v/>
      </c>
      <c r="BN466" s="812">
        <f>Overview!$P$153</f>
        <v/>
      </c>
      <c r="BO466" s="117"/>
      <c r="BP466" s="117"/>
      <c r="BQ466" s="115"/>
      <c r="BR466" s="1478"/>
      <c r="BS466" s="1548"/>
      <c r="BT466" s="2180" t="inlineStr">
        <is>
          <t>5G</t>
        </is>
      </c>
      <c r="BU466" s="2181" t="inlineStr">
        <is>
          <t>n2</t>
        </is>
      </c>
      <c r="BV466" s="498">
        <f>Overview!$H$29</f>
        <v/>
      </c>
      <c r="BW466" s="2010"/>
      <c r="BX466" s="2181"/>
      <c r="BY466" s="953"/>
      <c r="BZ466" s="1721"/>
      <c r="CA466" s="1997" t="inlineStr">
        <is>
          <t>Back Face</t>
        </is>
      </c>
      <c r="CB466" s="200">
        <v>5</v>
      </c>
      <c r="CC466" s="1709">
        <f>IF(COUNT('Conducted 5G'!$AH$3:$AH$20)=0,376000,INDEX('Conducted 5G'!$T$3:$T$20,MATCH(MAX('Conducted 5G'!$AH$3:$AH$20),'Conducted 5G'!$AH$3:$AH$20,0)))</f>
        <v>376000</v>
      </c>
      <c r="CD466" s="1709">
        <f>IF(COUNT('Conducted 5G'!$AH$3:$AH$20)=0,1880,INDEX('Conducted 5G'!$U$3:$U$20,MATCH(MAX('Conducted 5G'!$AH$3:$AH$20),'Conducted 5G'!$AH$3:$AH$20,0)))</f>
        <v>1880</v>
      </c>
      <c r="CE466" s="1523"/>
      <c r="CF466" s="1523"/>
      <c r="CG466" s="387" t="str">
        <f>IF(OR($BY$419="",$BY$419=""),"",$BY$419)</f>
        <v/>
      </c>
      <c r="CH466" s="387">
        <f>BZ466</f>
        <v/>
      </c>
      <c r="CI466" s="387">
        <f>CA466</f>
        <v/>
      </c>
      <c r="CJ466" s="1527"/>
      <c r="CK466" s="2042"/>
      <c r="CL466" s="206">
        <f>IF(CF466=""," ",IF(ABS(CE466-CF466)&lt;=0.125,"Valid","Not valid"))</f>
        <v/>
      </c>
      <c r="CM466" s="207">
        <f> IF(CE466="","",IF(AND(CE466&lt;&gt;"",CF466=""),IF(CE466&gt;=1,"Medir+Sig Max","No"),IF(CF466&lt;&gt;"",IF(CF466&gt;=1,"Medir+Sig Max","No"),"")))</f>
        <v/>
      </c>
      <c r="CN466" s="1787"/>
      <c r="CO466" s="220">
        <f>IF(CK466="",IF(AND(CE466="",CF466=""),"",IF(CF466="",IF(DE466&gt;1,ROUND(DE466*CE466,3),CE466),IF(DE466&gt;1,ROUND(DE466*CF466,3),CF466))),IF(AND(CE466="",CF466=""),"",IF(CF466="",IF(DE466&gt;1,ROUND(DE466*CE466*(1/(CK466)),3),CE466*(1/(CK466))),IF(DE466&gt;1,ROUND(DE466*CF466*(1/(CK466)),3),CF466*(1/(CK466))))))</f>
        <v/>
      </c>
      <c r="CP466" s="2043">
        <f>IF(COUNTIF(Overview!K12:K14,TRUE)&gt;0,2,IF(COUNTIF(Overview!L12:L14,TRUE)&gt;0,4,0))</f>
        <v/>
      </c>
      <c r="CQ466" s="1472">
        <f>IF(CO466="","",IF(CO466&gt;CP466,"Fail","Pass"))</f>
        <v/>
      </c>
      <c r="CR466" s="1481"/>
      <c r="CS466" s="1565">
        <f>MyTimestamp(CO466)</f>
        <v/>
      </c>
      <c r="CT466" s="1531">
        <f>IF(CE466="",0,15)+IF(CF466="",0,15)</f>
        <v/>
      </c>
      <c r="CU466" s="1532">
        <f>IF(CT466=0,0,2)</f>
        <v/>
      </c>
      <c r="CV466" s="859"/>
      <c r="CW466" s="859"/>
      <c r="CX466" s="2038"/>
      <c r="CY466" s="2044"/>
      <c r="CZ466" s="1543">
        <f>10^(CJ466/20)*100-100</f>
        <v/>
      </c>
      <c r="DA466" s="1352"/>
      <c r="DB466" s="598"/>
      <c r="DC466" s="803">
        <f>IF(DA466="","",10^(DA466/10))</f>
        <v/>
      </c>
      <c r="DD466" s="1400">
        <f>IF(ISNUMBER(DB466)=FALSE,"",10^(DB466/10))</f>
        <v/>
      </c>
      <c r="DE466" s="1543">
        <f>IF(AND(ISNUMBER(DC466),ISNUMBER(DD466)),IF(DC466/DD466&gt;1,ROUND((DC466)/DD466,3),1),1)</f>
        <v/>
      </c>
      <c r="DF466" s="1670">
        <f>IF(ISNUMBER(CO466),IF(CO466&gt;=CP466*0.90625,"!!!MEASURE other two 1RB modes!!!  To include the results for these two additional RB modes please use any row below free (for example otehr band) and replace the information of each field (tech, band, freq, etc...) with the proper one",""),"")</f>
        <v/>
      </c>
      <c r="DG466" s="1541"/>
      <c r="DH466" s="1541"/>
      <c r="DI466" s="1541"/>
      <c r="DJ466" s="1541"/>
      <c r="DK466" s="1541"/>
      <c r="DL466" s="1541"/>
      <c r="DM466" s="1541"/>
      <c r="DN466" s="1541"/>
      <c r="DO466" s="1541"/>
      <c r="DP466" s="1541"/>
      <c r="DQ466" s="1541"/>
      <c r="DR466" s="1541"/>
    </row>
    <row r="467" ht="12.75" x14ac:dyDescent="0.2">
      <c r="A467" s="1541"/>
      <c r="B467" s="1541"/>
      <c r="C467"/>
      <c r="D467" s="130">
        <f>IF(BX$465="Close to Ear","EN 62209-1","EN 62209-2")</f>
        <v/>
      </c>
      <c r="E467" s="130">
        <f>IF(CG467="Close to Ear","2016","2010/A1:2019")</f>
        <v/>
      </c>
      <c r="F467" s="1488" t="inlineStr">
        <is>
          <t>5.4</t>
        </is>
      </c>
      <c r="G467" s="1497"/>
      <c r="H467" s="120">
        <f>BV467</f>
        <v/>
      </c>
      <c r="I467" s="120">
        <f>BW467</f>
        <v/>
      </c>
      <c r="J467" s="687" t="inlineStr">
        <is>
          <t>5G</t>
        </is>
      </c>
      <c r="K467" s="194" t="inlineStr">
        <is>
          <t>n2</t>
        </is>
      </c>
      <c r="L467" s="115"/>
      <c r="M467" s="120"/>
      <c r="N467" s="119"/>
      <c r="O467" s="131"/>
      <c r="P467" s="6597"/>
      <c r="Q467" s="131"/>
      <c r="R467" s="131"/>
      <c r="S467" s="120"/>
      <c r="T467" s="120">
        <v>376000</v>
      </c>
      <c r="U467" s="120">
        <v>1880</v>
      </c>
      <c r="V467" s="119"/>
      <c r="W467" s="197"/>
      <c r="X467" s="119"/>
      <c r="Y467" s="119"/>
      <c r="Z467" s="119"/>
      <c r="AA467" s="115"/>
      <c r="AB467" s="115"/>
      <c r="AC467" s="689">
        <f>IF(OR(BX$465="Close to Ear",BX$465="Close to Head"),"Head",IF(BX$465="Extremity","Extremity","Body"))</f>
        <v/>
      </c>
      <c r="AD467" s="690">
        <f>CA467</f>
        <v/>
      </c>
      <c r="AE467" s="688">
        <f>CB467</f>
        <v/>
      </c>
      <c r="AF467" s="115"/>
      <c r="AG467" s="808">
        <f>IF(AZ467="","N/A",IF(CQ467="Pass","P","F"))</f>
        <v/>
      </c>
      <c r="AH467" s="129"/>
      <c r="AI467" s="129"/>
      <c r="AJ467" s="129"/>
      <c r="AK467" s="119"/>
      <c r="AL467" s="115"/>
      <c r="AM467" s="119"/>
      <c r="AN467" s="119"/>
      <c r="AO467" s="692"/>
      <c r="AP467" s="692"/>
      <c r="AQ467" s="692"/>
      <c r="AR467" s="692"/>
      <c r="AS467" s="692"/>
      <c r="AT467" s="691">
        <f>CE467</f>
        <v/>
      </c>
      <c r="AU467" s="691">
        <f>CF467</f>
        <v/>
      </c>
      <c r="AV467" s="813"/>
      <c r="AW467" s="813"/>
      <c r="AX467" s="197">
        <f>CZ467</f>
        <v/>
      </c>
      <c r="AY467" s="197">
        <f>DE467</f>
        <v/>
      </c>
      <c r="AZ467" s="3379">
        <f>CO467</f>
        <v/>
      </c>
      <c r="BA467" s="3380"/>
      <c r="BB467" s="197">
        <f>CP467</f>
        <v/>
      </c>
      <c r="BC467" s="813"/>
      <c r="BD467" s="197">
        <f>CR467</f>
        <v/>
      </c>
      <c r="BE467" s="121">
        <f>CS467</f>
        <v/>
      </c>
      <c r="BF467" s="122">
        <f>CT467*60</f>
        <v/>
      </c>
      <c r="BG467" s="121">
        <f>BE467</f>
        <v/>
      </c>
      <c r="BH467" s="122">
        <f>CU467*60</f>
        <v/>
      </c>
      <c r="BI467" s="122">
        <f>CV467</f>
        <v/>
      </c>
      <c r="BJ467" s="117"/>
      <c r="BK467" s="812">
        <f>Overview!$E$7</f>
        <v/>
      </c>
      <c r="BL467" s="117"/>
      <c r="BM467" s="836">
        <f>CW467</f>
        <v/>
      </c>
      <c r="BN467" s="812">
        <f>Overview!$P$153</f>
        <v/>
      </c>
      <c r="BO467" s="117"/>
      <c r="BP467" s="117"/>
      <c r="BQ467" s="115"/>
      <c r="BR467" s="1478"/>
      <c r="BS467" s="1548"/>
      <c r="BT467" s="2180" t="inlineStr">
        <is>
          <t>5G</t>
        </is>
      </c>
      <c r="BU467" s="2181" t="inlineStr">
        <is>
          <t>n2</t>
        </is>
      </c>
      <c r="BV467" s="498">
        <f>Overview!$H$29</f>
        <v/>
      </c>
      <c r="BW467" s="2010"/>
      <c r="BX467" s="2181"/>
      <c r="BY467" s="952"/>
      <c r="BZ467" s="1721"/>
      <c r="CA467" s="1997" t="inlineStr">
        <is>
          <t>Left Edge</t>
        </is>
      </c>
      <c r="CB467" s="200">
        <v>5</v>
      </c>
      <c r="CC467" s="1709">
        <f>IF(COUNT('Conducted 5G'!$AH$3:$AH$20)=0,376000,INDEX('Conducted 5G'!$T$3:$T$20,MATCH(MAX('Conducted 5G'!$AH$3:$AH$20),'Conducted 5G'!$AH$3:$AH$20,0)))</f>
        <v>376000</v>
      </c>
      <c r="CD467" s="1709">
        <f>IF(COUNT('Conducted 5G'!$AH$3:$AH$20)=0,1880,INDEX('Conducted 5G'!$U$3:$U$20,MATCH(MAX('Conducted 5G'!$AH$3:$AH$20),'Conducted 5G'!$AH$3:$AH$20,0)))</f>
        <v>1880</v>
      </c>
      <c r="CE467" s="1523"/>
      <c r="CF467" s="1523"/>
      <c r="CG467" s="387" t="str">
        <f>IF(OR($BY$419="",$BY$419=""),"",$BY$419)</f>
        <v/>
      </c>
      <c r="CH467" s="387">
        <f>BZ467</f>
        <v/>
      </c>
      <c r="CI467" s="387">
        <f>CA467</f>
        <v/>
      </c>
      <c r="CJ467" s="1527"/>
      <c r="CK467" s="2042"/>
      <c r="CL467" s="206">
        <f>IF(CF467=""," ",IF(ABS(CE467-CF467)&lt;=0.125,"Valid","Not valid"))</f>
        <v/>
      </c>
      <c r="CM467" s="207">
        <f> IF(CE467="","",IF(AND(CE467&lt;&gt;"",CF467=""),IF(CE467&gt;=1,"Medir+Sig Max","No"),IF(CF467&lt;&gt;"",IF(CF467&gt;=1,"Medir+Sig Max","No"),"")))</f>
        <v/>
      </c>
      <c r="CN467" s="1787"/>
      <c r="CO467" s="220">
        <f>IF(CK467="",IF(AND(CE467="",CF467=""),"",IF(CF467="",IF(DE467&gt;1,ROUND(DE467*CE467,3),CE467),IF(DE467&gt;1,ROUND(DE467*CF467,3),CF467))),IF(AND(CE467="",CF467=""),"",IF(CF467="",IF(DE467&gt;1,ROUND(DE467*CE467*(1/(CK467)),3),CE467*(1/(CK467))),IF(DE467&gt;1,ROUND(DE467*CF467*(1/(CK467)),3),CF467*(1/(CK467))))))</f>
        <v/>
      </c>
      <c r="CP467" s="2043">
        <f>IF(COUNTIF(Overview!K12:K14,TRUE)&gt;0,2,IF(COUNTIF(Overview!L12:L14,TRUE)&gt;0,4,0))</f>
        <v/>
      </c>
      <c r="CQ467" s="1472">
        <f>IF(CO467="","",IF(CO467&gt;CP467,"Fail","Pass"))</f>
        <v/>
      </c>
      <c r="CR467" s="1481"/>
      <c r="CS467" s="1565">
        <f>MyTimestamp(CO467)</f>
        <v/>
      </c>
      <c r="CT467" s="1531">
        <f>IF(CE467="",0,15)+IF(CF467="",0,15)</f>
        <v/>
      </c>
      <c r="CU467" s="1532">
        <f>IF(CT467=0,0,2)</f>
        <v/>
      </c>
      <c r="CV467" s="859"/>
      <c r="CW467" s="859"/>
      <c r="CX467" s="2038"/>
      <c r="CY467" s="2044"/>
      <c r="CZ467" s="1543">
        <f>10^(CJ467/20)*100-100</f>
        <v/>
      </c>
      <c r="DA467" s="1352"/>
      <c r="DB467" s="598"/>
      <c r="DC467" s="803">
        <f>IF(DA467="","",10^(DA467/10))</f>
        <v/>
      </c>
      <c r="DD467" s="1400">
        <f>IF(ISNUMBER(DB467)=FALSE,"",10^(DB467/10))</f>
        <v/>
      </c>
      <c r="DE467" s="1543">
        <f>IF(AND(ISNUMBER(DC467),ISNUMBER(DD467)),IF(DC467/DD467&gt;1,ROUND((DC467)/DD467,3),1),1)</f>
        <v/>
      </c>
      <c r="DF467" s="1670">
        <f>IF(ISNUMBER(CO467),IF(CO467&gt;=CP467*0.90625,"!!!MEASURE other two 1RB modes!!!  To include the results for these two additional RB modes please use any row below free (for example otehr band) and replace the information of each field (tech, band, freq, etc...) with the proper one",""),"")</f>
        <v/>
      </c>
      <c r="DG467" s="1541"/>
      <c r="DH467" s="1541"/>
      <c r="DI467" s="1541"/>
      <c r="DJ467" s="1541"/>
      <c r="DK467" s="1541"/>
      <c r="DL467" s="1541"/>
      <c r="DM467" s="1541"/>
      <c r="DN467" s="1541"/>
      <c r="DO467" s="1541"/>
      <c r="DP467" s="1541"/>
      <c r="DQ467" s="1541"/>
      <c r="DR467" s="1541"/>
    </row>
    <row r="468" ht="12.75" x14ac:dyDescent="0.2">
      <c r="A468" s="1541"/>
      <c r="B468" s="1541"/>
      <c r="C468"/>
      <c r="D468" s="130">
        <f>IF(BX$465="Close to Ear","EN 62209-1","EN 62209-2")</f>
        <v/>
      </c>
      <c r="E468" s="130">
        <f>IF(CG468="Close to Ear","2016","2010/A1:2019")</f>
        <v/>
      </c>
      <c r="F468" s="1488" t="inlineStr">
        <is>
          <t>5.4</t>
        </is>
      </c>
      <c r="G468" s="1497"/>
      <c r="H468" s="120">
        <f>BV468</f>
        <v/>
      </c>
      <c r="I468" s="120">
        <f>BW468</f>
        <v/>
      </c>
      <c r="J468" s="687" t="inlineStr">
        <is>
          <t>5G</t>
        </is>
      </c>
      <c r="K468" s="194" t="inlineStr">
        <is>
          <t>n2</t>
        </is>
      </c>
      <c r="L468" s="115"/>
      <c r="M468" s="120"/>
      <c r="N468" s="119"/>
      <c r="O468" s="131"/>
      <c r="P468" s="6597"/>
      <c r="Q468" s="131"/>
      <c r="R468" s="131"/>
      <c r="S468" s="120"/>
      <c r="T468" s="120">
        <v>376000</v>
      </c>
      <c r="U468" s="120">
        <v>1880</v>
      </c>
      <c r="V468" s="119"/>
      <c r="W468" s="197"/>
      <c r="X468" s="119"/>
      <c r="Y468" s="119"/>
      <c r="Z468" s="119"/>
      <c r="AA468" s="115"/>
      <c r="AB468" s="115"/>
      <c r="AC468" s="689">
        <f>IF(OR(BX$465="Close to Ear",BX$465="Close to Head"),"Head",IF(BX$465="Extremity","Extremity","Body"))</f>
        <v/>
      </c>
      <c r="AD468" s="690">
        <f>CA468</f>
        <v/>
      </c>
      <c r="AE468" s="688">
        <f>CB468</f>
        <v/>
      </c>
      <c r="AF468" s="115"/>
      <c r="AG468" s="808">
        <f>IF(AZ468="","N/A",IF(CQ468="Pass","P","F"))</f>
        <v/>
      </c>
      <c r="AH468" s="129"/>
      <c r="AI468" s="129"/>
      <c r="AJ468" s="129"/>
      <c r="AK468" s="119"/>
      <c r="AL468" s="115"/>
      <c r="AM468" s="119"/>
      <c r="AN468" s="119"/>
      <c r="AO468" s="692"/>
      <c r="AP468" s="692"/>
      <c r="AQ468" s="692"/>
      <c r="AR468" s="692"/>
      <c r="AS468" s="692"/>
      <c r="AT468" s="691">
        <f>CE468</f>
        <v/>
      </c>
      <c r="AU468" s="691">
        <f>CF468</f>
        <v/>
      </c>
      <c r="AV468" s="813"/>
      <c r="AW468" s="813"/>
      <c r="AX468" s="197">
        <f>CZ468</f>
        <v/>
      </c>
      <c r="AY468" s="197">
        <f>DE468</f>
        <v/>
      </c>
      <c r="AZ468" s="3379">
        <f>CO468</f>
        <v/>
      </c>
      <c r="BA468" s="3380"/>
      <c r="BB468" s="197">
        <f>CP468</f>
        <v/>
      </c>
      <c r="BC468" s="813"/>
      <c r="BD468" s="197">
        <f>CR468</f>
        <v/>
      </c>
      <c r="BE468" s="121">
        <f>CS468</f>
        <v/>
      </c>
      <c r="BF468" s="122">
        <f>CT468*60</f>
        <v/>
      </c>
      <c r="BG468" s="121">
        <f>BE468</f>
        <v/>
      </c>
      <c r="BH468" s="122">
        <f>CU468*60</f>
        <v/>
      </c>
      <c r="BI468" s="122">
        <f>CV468</f>
        <v/>
      </c>
      <c r="BJ468" s="117"/>
      <c r="BK468" s="812">
        <f>Overview!$E$7</f>
        <v/>
      </c>
      <c r="BL468" s="117"/>
      <c r="BM468" s="836">
        <f>CW468</f>
        <v/>
      </c>
      <c r="BN468" s="812">
        <f>Overview!$P$153</f>
        <v/>
      </c>
      <c r="BO468" s="117"/>
      <c r="BP468" s="117"/>
      <c r="BQ468" s="115"/>
      <c r="BR468" s="1478"/>
      <c r="BS468" s="1548"/>
      <c r="BT468" s="2180" t="inlineStr">
        <is>
          <t>5G</t>
        </is>
      </c>
      <c r="BU468" s="2181" t="inlineStr">
        <is>
          <t>n2</t>
        </is>
      </c>
      <c r="BV468" s="498">
        <f>Overview!$H$29</f>
        <v/>
      </c>
      <c r="BW468" s="2010"/>
      <c r="BX468" s="2181"/>
      <c r="BY468" s="953"/>
      <c r="BZ468" s="1721"/>
      <c r="CA468" s="1997" t="inlineStr">
        <is>
          <t>Right Edge</t>
        </is>
      </c>
      <c r="CB468" s="200">
        <v>5</v>
      </c>
      <c r="CC468" s="1709">
        <f>IF(COUNT('Conducted 5G'!$AH$3:$AH$20)=0,376000,INDEX('Conducted 5G'!$T$3:$T$20,MATCH(MAX('Conducted 5G'!$AH$3:$AH$20),'Conducted 5G'!$AH$3:$AH$20,0)))</f>
        <v>376000</v>
      </c>
      <c r="CD468" s="1709">
        <f>IF(COUNT('Conducted 5G'!$AH$3:$AH$20)=0,1880,INDEX('Conducted 5G'!$U$3:$U$20,MATCH(MAX('Conducted 5G'!$AH$3:$AH$20),'Conducted 5G'!$AH$3:$AH$20,0)))</f>
        <v>1880</v>
      </c>
      <c r="CE468" s="1523"/>
      <c r="CF468" s="1523"/>
      <c r="CG468" s="387" t="str">
        <f>IF(OR($BY$419="",$BY$419=""),"",$BY$419)</f>
        <v/>
      </c>
      <c r="CH468" s="387">
        <f>BZ468</f>
        <v/>
      </c>
      <c r="CI468" s="387">
        <f>CA468</f>
        <v/>
      </c>
      <c r="CJ468" s="1527"/>
      <c r="CK468" s="2042"/>
      <c r="CL468" s="206">
        <f>IF(CF468=""," ",IF(ABS(CE468-CF468)&lt;=0.125,"Valid","Not valid"))</f>
        <v/>
      </c>
      <c r="CM468" s="207">
        <f> IF(CE468="","",IF(AND(CE468&lt;&gt;"",CF468=""),IF(CE468&gt;=1,"Medir+Sig Max","No"),IF(CF468&lt;&gt;"",IF(CF468&gt;=1,"Medir+Sig Max","No"),"")))</f>
        <v/>
      </c>
      <c r="CN468" s="1787"/>
      <c r="CO468" s="220">
        <f>IF(CK468="",IF(AND(CE468="",CF468=""),"",IF(CF468="",IF(DE468&gt;1,ROUND(DE468*CE468,3),CE468),IF(DE468&gt;1,ROUND(DE468*CF468,3),CF468))),IF(AND(CE468="",CF468=""),"",IF(CF468="",IF(DE468&gt;1,ROUND(DE468*CE468*(1/(CK468)),3),CE468*(1/(CK468))),IF(DE468&gt;1,ROUND(DE468*CF468*(1/(CK468)),3),CF468*(1/(CK468))))))</f>
        <v/>
      </c>
      <c r="CP468" s="2043">
        <f>IF(COUNTIF(Overview!K12:K14,TRUE)&gt;0,2,IF(COUNTIF(Overview!L12:L14,TRUE)&gt;0,4,0))</f>
        <v/>
      </c>
      <c r="CQ468" s="1472">
        <f>IF(CO468="","",IF(CO468&gt;CP468,"Fail","Pass"))</f>
        <v/>
      </c>
      <c r="CR468" s="1481"/>
      <c r="CS468" s="1565">
        <f>MyTimestamp(CO468)</f>
        <v/>
      </c>
      <c r="CT468" s="1531">
        <f>IF(CE468="",0,15)+IF(CF468="",0,15)</f>
        <v/>
      </c>
      <c r="CU468" s="1532">
        <f>IF(CT468=0,0,2)</f>
        <v/>
      </c>
      <c r="CV468" s="859"/>
      <c r="CW468" s="859"/>
      <c r="CX468" s="2038"/>
      <c r="CY468" s="2044"/>
      <c r="CZ468" s="1543">
        <f>10^(CJ468/20)*100-100</f>
        <v/>
      </c>
      <c r="DA468" s="1352"/>
      <c r="DB468" s="598"/>
      <c r="DC468" s="803">
        <f>IF(DA468="","",10^(DA468/10))</f>
        <v/>
      </c>
      <c r="DD468" s="1400">
        <f>IF(ISNUMBER(DB468)=FALSE,"",10^(DB468/10))</f>
        <v/>
      </c>
      <c r="DE468" s="1543">
        <f>IF(AND(ISNUMBER(DC468),ISNUMBER(DD468)),IF(DC468/DD468&gt;1,ROUND((DC468)/DD468,3),1),1)</f>
        <v/>
      </c>
      <c r="DF468" s="1670">
        <f>IF(ISNUMBER(CO468),IF(CO468&gt;=CP468*0.90625,"!!!MEASURE other two 1RB modes!!!  To include the results for these two additional RB modes please use any row below free (for example otehr band) and replace the information of each field (tech, band, freq, etc...) with the proper one",""),"")</f>
        <v/>
      </c>
      <c r="DG468" s="1541"/>
      <c r="DH468" s="1541"/>
      <c r="DI468" s="1541"/>
      <c r="DJ468" s="1541"/>
      <c r="DK468" s="1541"/>
      <c r="DL468" s="1541"/>
      <c r="DM468" s="1541"/>
      <c r="DN468" s="1541"/>
      <c r="DO468" s="1541"/>
      <c r="DP468" s="1541"/>
      <c r="DQ468" s="1541"/>
      <c r="DR468" s="1541"/>
    </row>
    <row r="469" ht="12.75" x14ac:dyDescent="0.2">
      <c r="A469" s="1541"/>
      <c r="B469" s="1541"/>
      <c r="C469"/>
      <c r="D469" s="130">
        <f>IF(BX$465="Close to Ear","EN 62209-1","EN 62209-2")</f>
        <v/>
      </c>
      <c r="E469" s="130">
        <f>IF(CG469="Close to Ear","2016","2010/A1:2019")</f>
        <v/>
      </c>
      <c r="F469" s="1488" t="inlineStr">
        <is>
          <t>5.4</t>
        </is>
      </c>
      <c r="G469" s="1497"/>
      <c r="H469" s="120">
        <f>BV469</f>
        <v/>
      </c>
      <c r="I469" s="120">
        <f>BW469</f>
        <v/>
      </c>
      <c r="J469" s="687" t="inlineStr">
        <is>
          <t>5G</t>
        </is>
      </c>
      <c r="K469" s="194" t="inlineStr">
        <is>
          <t>n2</t>
        </is>
      </c>
      <c r="L469" s="115"/>
      <c r="M469" s="120"/>
      <c r="N469" s="119"/>
      <c r="O469" s="131"/>
      <c r="P469" s="6597"/>
      <c r="Q469" s="131"/>
      <c r="R469" s="131"/>
      <c r="S469" s="120"/>
      <c r="T469" s="120">
        <v>376000</v>
      </c>
      <c r="U469" s="120">
        <v>1880</v>
      </c>
      <c r="V469" s="119"/>
      <c r="W469" s="197"/>
      <c r="X469" s="119"/>
      <c r="Y469" s="119"/>
      <c r="Z469" s="119"/>
      <c r="AA469" s="115"/>
      <c r="AB469" s="115"/>
      <c r="AC469" s="689">
        <f>IF(OR(BX$465="Close to Ear",BX$465="Close to Head"),"Head",IF(BX$465="Extremity","Extremity","Body"))</f>
        <v/>
      </c>
      <c r="AD469" s="690">
        <f>CA469</f>
        <v/>
      </c>
      <c r="AE469" s="688">
        <f>CB469</f>
        <v/>
      </c>
      <c r="AF469" s="115"/>
      <c r="AG469" s="808">
        <f>IF(AZ469="","N/A",IF(CQ469="Pass","P","F"))</f>
        <v/>
      </c>
      <c r="AH469" s="129"/>
      <c r="AI469" s="129"/>
      <c r="AJ469" s="129"/>
      <c r="AK469" s="119"/>
      <c r="AL469" s="115"/>
      <c r="AM469" s="119"/>
      <c r="AN469" s="119"/>
      <c r="AO469" s="692"/>
      <c r="AP469" s="692"/>
      <c r="AQ469" s="692"/>
      <c r="AR469" s="692"/>
      <c r="AS469" s="692"/>
      <c r="AT469" s="691">
        <f>CE469</f>
        <v/>
      </c>
      <c r="AU469" s="691">
        <f>CF469</f>
        <v/>
      </c>
      <c r="AV469" s="813"/>
      <c r="AW469" s="813"/>
      <c r="AX469" s="197">
        <f>CZ469</f>
        <v/>
      </c>
      <c r="AY469" s="197">
        <f>DE469</f>
        <v/>
      </c>
      <c r="AZ469" s="3379">
        <f>CO469</f>
        <v/>
      </c>
      <c r="BA469" s="3380"/>
      <c r="BB469" s="197">
        <f>CP469</f>
        <v/>
      </c>
      <c r="BC469" s="813"/>
      <c r="BD469" s="197">
        <f>CR469</f>
        <v/>
      </c>
      <c r="BE469" s="121">
        <f>CS469</f>
        <v/>
      </c>
      <c r="BF469" s="122">
        <f>CT469*60</f>
        <v/>
      </c>
      <c r="BG469" s="121">
        <f>BE469</f>
        <v/>
      </c>
      <c r="BH469" s="122">
        <f>CU469*60</f>
        <v/>
      </c>
      <c r="BI469" s="122">
        <f>CV469</f>
        <v/>
      </c>
      <c r="BJ469" s="117"/>
      <c r="BK469" s="812">
        <f>Overview!$E$7</f>
        <v/>
      </c>
      <c r="BL469" s="117"/>
      <c r="BM469" s="836">
        <f>CW469</f>
        <v/>
      </c>
      <c r="BN469" s="812">
        <f>Overview!$P$153</f>
        <v/>
      </c>
      <c r="BO469" s="117"/>
      <c r="BP469" s="117"/>
      <c r="BQ469" s="115"/>
      <c r="BR469" s="1478"/>
      <c r="BS469" s="1548"/>
      <c r="BT469" s="2180" t="inlineStr">
        <is>
          <t>5G</t>
        </is>
      </c>
      <c r="BU469" s="2181" t="inlineStr">
        <is>
          <t>n2</t>
        </is>
      </c>
      <c r="BV469" s="498">
        <f>Overview!$H$29</f>
        <v/>
      </c>
      <c r="BW469" s="2010"/>
      <c r="BX469" s="2181"/>
      <c r="BY469" s="953"/>
      <c r="BZ469" s="1721"/>
      <c r="CA469" s="1997" t="inlineStr">
        <is>
          <t>Top Edge</t>
        </is>
      </c>
      <c r="CB469" s="200">
        <v>5</v>
      </c>
      <c r="CC469" s="1709">
        <f>IF(COUNT('Conducted 5G'!$AH$3:$AH$20)=0,376000,INDEX('Conducted 5G'!$T$3:$T$20,MATCH(MAX('Conducted 5G'!$AH$3:$AH$20),'Conducted 5G'!$AH$3:$AH$20,0)))</f>
        <v>376000</v>
      </c>
      <c r="CD469" s="1709">
        <f>IF(COUNT('Conducted 5G'!$AH$3:$AH$20)=0,1880,INDEX('Conducted 5G'!$U$3:$U$20,MATCH(MAX('Conducted 5G'!$AH$3:$AH$20),'Conducted 5G'!$AH$3:$AH$20,0)))</f>
        <v>1880</v>
      </c>
      <c r="CE469" s="1523"/>
      <c r="CF469" s="1523"/>
      <c r="CG469" s="387" t="str">
        <f>IF(OR($BY$419="",$BY$419=""),"",$BY$419)</f>
        <v/>
      </c>
      <c r="CH469" s="387">
        <f>BZ469</f>
        <v/>
      </c>
      <c r="CI469" s="387">
        <f>CA469</f>
        <v/>
      </c>
      <c r="CJ469" s="1527"/>
      <c r="CK469" s="2042"/>
      <c r="CL469" s="206">
        <f>IF(CF469=""," ",IF(ABS(CE469-CF469)&lt;=0.125,"Valid","Not valid"))</f>
        <v/>
      </c>
      <c r="CM469" s="207">
        <f> IF(CE469="","",IF(AND(CE469&lt;&gt;"",CF469=""),IF(CE469&gt;=1,"Medir+Sig Max","No"),IF(CF469&lt;&gt;"",IF(CF469&gt;=1,"Medir+Sig Max","No"),"")))</f>
        <v/>
      </c>
      <c r="CN469" s="1787"/>
      <c r="CO469" s="220">
        <f>IF(CK469="",IF(AND(CE469="",CF469=""),"",IF(CF469="",IF(DE469&gt;1,ROUND(DE469*CE469,3),CE469),IF(DE469&gt;1,ROUND(DE469*CF469,3),CF469))),IF(AND(CE469="",CF469=""),"",IF(CF469="",IF(DE469&gt;1,ROUND(DE469*CE469*(1/(CK469)),3),CE469*(1/(CK469))),IF(DE469&gt;1,ROUND(DE469*CF469*(1/(CK469)),3),CF469*(1/(CK469))))))</f>
        <v/>
      </c>
      <c r="CP469" s="2043">
        <f>IF(COUNTIF(Overview!K12:K14,TRUE)&gt;0,2,IF(COUNTIF(Overview!L12:L14,TRUE)&gt;0,4,0))</f>
        <v/>
      </c>
      <c r="CQ469" s="1472">
        <f>IF(CO469="","",IF(CO469&gt;CP469,"Fail","Pass"))</f>
        <v/>
      </c>
      <c r="CR469" s="1481"/>
      <c r="CS469" s="1565">
        <f>MyTimestamp(CO469)</f>
        <v/>
      </c>
      <c r="CT469" s="1531">
        <f>IF(CE469="",0,15)+IF(CF469="",0,15)</f>
        <v/>
      </c>
      <c r="CU469" s="1532">
        <f>IF(CT469=0,0,2)</f>
        <v/>
      </c>
      <c r="CV469" s="859"/>
      <c r="CW469" s="859"/>
      <c r="CX469" s="2038"/>
      <c r="CY469" s="2044"/>
      <c r="CZ469" s="1543">
        <f>10^(CJ469/20)*100-100</f>
        <v/>
      </c>
      <c r="DA469" s="1352"/>
      <c r="DB469" s="598"/>
      <c r="DC469" s="803">
        <f>IF(DA469="","",10^(DA469/10))</f>
        <v/>
      </c>
      <c r="DD469" s="1400">
        <f>IF(ISNUMBER(DB469)=FALSE,"",10^(DB469/10))</f>
        <v/>
      </c>
      <c r="DE469" s="1543">
        <f>IF(AND(ISNUMBER(DC469),ISNUMBER(DD469)),IF(DC469/DD469&gt;1,ROUND((DC469)/DD469,3),1),1)</f>
        <v/>
      </c>
      <c r="DF469" s="1670">
        <f>IF(ISNUMBER(CO469),IF(CO469&gt;=CP469*0.90625,"!!!MEASURE other two 1RB modes!!!  To include the results for these two additional RB modes please use any row below free (for example otehr band) and replace the information of each field (tech, band, freq, etc...) with the proper one",""),"")</f>
        <v/>
      </c>
      <c r="DG469" s="1541"/>
      <c r="DH469" s="1541"/>
      <c r="DI469" s="1541"/>
      <c r="DJ469" s="1541"/>
      <c r="DK469" s="1541"/>
      <c r="DL469" s="1541"/>
      <c r="DM469" s="1541"/>
      <c r="DN469" s="1541"/>
      <c r="DO469" s="1541"/>
      <c r="DP469" s="1541"/>
      <c r="DQ469" s="1541"/>
      <c r="DR469" s="1541"/>
    </row>
    <row r="470" ht="12.75" x14ac:dyDescent="0.2">
      <c r="A470" s="1541"/>
      <c r="B470" s="1541"/>
      <c r="C470"/>
      <c r="D470" s="130">
        <f>IF(BX$465="Close to Ear","EN 62209-1","EN 62209-2")</f>
        <v/>
      </c>
      <c r="E470" s="130">
        <f>IF(CG470="Close to Ear","2016","2010/A1:2019")</f>
        <v/>
      </c>
      <c r="F470" s="1488" t="inlineStr">
        <is>
          <t>5.4</t>
        </is>
      </c>
      <c r="G470" s="1497"/>
      <c r="H470" s="120">
        <f>BV470</f>
        <v/>
      </c>
      <c r="I470" s="120">
        <f>BW470</f>
        <v/>
      </c>
      <c r="J470" s="687" t="inlineStr">
        <is>
          <t>5G</t>
        </is>
      </c>
      <c r="K470" s="194" t="inlineStr">
        <is>
          <t>n2</t>
        </is>
      </c>
      <c r="L470" s="115"/>
      <c r="M470" s="120"/>
      <c r="N470" s="119"/>
      <c r="O470" s="131"/>
      <c r="P470" s="6597"/>
      <c r="Q470" s="131"/>
      <c r="R470" s="131"/>
      <c r="S470" s="120"/>
      <c r="T470" s="120">
        <v>376000</v>
      </c>
      <c r="U470" s="120">
        <v>1880</v>
      </c>
      <c r="V470" s="119"/>
      <c r="W470" s="197"/>
      <c r="X470" s="119"/>
      <c r="Y470" s="119"/>
      <c r="Z470" s="119"/>
      <c r="AA470" s="115"/>
      <c r="AB470" s="115"/>
      <c r="AC470" s="689">
        <f>IF(OR(BX$465="Close to Ear",BX$465="Close to Head"),"Head",IF(BX$465="Extremity","Extremity","Body"))</f>
        <v/>
      </c>
      <c r="AD470" s="690">
        <f>CA470</f>
        <v/>
      </c>
      <c r="AE470" s="688">
        <f>CB470</f>
        <v/>
      </c>
      <c r="AF470" s="115"/>
      <c r="AG470" s="808">
        <f>IF(AZ470="","N/A",IF(CQ470="Pass","P","F"))</f>
        <v/>
      </c>
      <c r="AH470" s="129"/>
      <c r="AI470" s="129"/>
      <c r="AJ470" s="129"/>
      <c r="AK470" s="119"/>
      <c r="AL470" s="115"/>
      <c r="AM470" s="119"/>
      <c r="AN470" s="119"/>
      <c r="AO470" s="692"/>
      <c r="AP470" s="692"/>
      <c r="AQ470" s="692"/>
      <c r="AR470" s="692"/>
      <c r="AS470" s="692"/>
      <c r="AT470" s="691">
        <f>CE470</f>
        <v/>
      </c>
      <c r="AU470" s="691">
        <f>CF470</f>
        <v/>
      </c>
      <c r="AV470" s="813"/>
      <c r="AW470" s="813"/>
      <c r="AX470" s="197">
        <f>CZ470</f>
        <v/>
      </c>
      <c r="AY470" s="197">
        <f>DE470</f>
        <v/>
      </c>
      <c r="AZ470" s="3379">
        <f>CO470</f>
        <v/>
      </c>
      <c r="BA470" s="3380"/>
      <c r="BB470" s="197">
        <f>CP470</f>
        <v/>
      </c>
      <c r="BC470" s="813"/>
      <c r="BD470" s="197">
        <f>CR470</f>
        <v/>
      </c>
      <c r="BE470" s="121">
        <f>CS470</f>
        <v/>
      </c>
      <c r="BF470" s="122">
        <f>CT470*60</f>
        <v/>
      </c>
      <c r="BG470" s="121">
        <f>BE470</f>
        <v/>
      </c>
      <c r="BH470" s="122">
        <f>CU470*60</f>
        <v/>
      </c>
      <c r="BI470" s="122">
        <f>CV470</f>
        <v/>
      </c>
      <c r="BJ470" s="117"/>
      <c r="BK470" s="812">
        <f>Overview!$E$7</f>
        <v/>
      </c>
      <c r="BL470" s="117"/>
      <c r="BM470" s="836">
        <f>CW470</f>
        <v/>
      </c>
      <c r="BN470" s="812">
        <f>Overview!$P$153</f>
        <v/>
      </c>
      <c r="BO470" s="117"/>
      <c r="BP470" s="117"/>
      <c r="BQ470" s="115"/>
      <c r="BR470" s="1478"/>
      <c r="BS470" s="1548"/>
      <c r="BT470" s="2183" t="inlineStr">
        <is>
          <t>5G</t>
        </is>
      </c>
      <c r="BU470" s="2184" t="inlineStr">
        <is>
          <t>n2</t>
        </is>
      </c>
      <c r="BV470" s="501">
        <f>Overview!$H$29</f>
        <v/>
      </c>
      <c r="BW470" s="2010"/>
      <c r="BX470" s="2184"/>
      <c r="BY470" s="954"/>
      <c r="BZ470" s="1721"/>
      <c r="CA470" s="1997" t="inlineStr">
        <is>
          <t>Bottom Edge</t>
        </is>
      </c>
      <c r="CB470" s="200">
        <v>5</v>
      </c>
      <c r="CC470" s="1709">
        <f>IF(COUNT('Conducted 5G'!$AH$3:$AH$20)=0,376000,INDEX('Conducted 5G'!$T$3:$T$20,MATCH(MAX('Conducted 5G'!$AH$3:$AH$20),'Conducted 5G'!$AH$3:$AH$20,0)))</f>
        <v>376000</v>
      </c>
      <c r="CD470" s="1709">
        <f>IF(COUNT('Conducted 5G'!$AH$3:$AH$20)=0,1880,INDEX('Conducted 5G'!$U$3:$U$20,MATCH(MAX('Conducted 5G'!$AH$3:$AH$20),'Conducted 5G'!$AH$3:$AH$20,0)))</f>
        <v>1880</v>
      </c>
      <c r="CE470" s="1523"/>
      <c r="CF470" s="1523"/>
      <c r="CG470" s="387" t="str">
        <f>IF(OR($BY$419="",$BY$419=""),"",$BY$419)</f>
        <v/>
      </c>
      <c r="CH470" s="387">
        <f>BZ470</f>
        <v/>
      </c>
      <c r="CI470" s="387">
        <f>CA470</f>
        <v/>
      </c>
      <c r="CJ470" s="1527"/>
      <c r="CK470" s="2042"/>
      <c r="CL470" s="206">
        <f>IF(CF470=""," ",IF(ABS(CE470-CF470)&lt;=0.125,"Valid","Not valid"))</f>
        <v/>
      </c>
      <c r="CM470" s="207">
        <f> IF(CE470="","",IF(AND(CE470&lt;&gt;"",CF470=""),IF(CE470&gt;=1,"Medir+Sig Max","No"),IF(CF470&lt;&gt;"",IF(CF470&gt;=1,"Medir+Sig Max","No"),"")))</f>
        <v/>
      </c>
      <c r="CN470" s="1787"/>
      <c r="CO470" s="220">
        <f>IF(CK470="",IF(AND(CE470="",CF470=""),"",IF(CF470="",IF(DE470&gt;1,ROUND(DE470*CE470,3),CE470),IF(DE470&gt;1,ROUND(DE470*CF470,3),CF470))),IF(AND(CE470="",CF470=""),"",IF(CF470="",IF(DE470&gt;1,ROUND(DE470*CE470*(1/(CK470)),3),CE470*(1/(CK470))),IF(DE470&gt;1,ROUND(DE470*CF470*(1/(CK470)),3),CF470*(1/(CK470))))))</f>
        <v/>
      </c>
      <c r="CP470" s="2043">
        <f>IF(COUNTIF(Overview!K12:K14,TRUE)&gt;0,2,IF(COUNTIF(Overview!L12:L14,TRUE)&gt;0,4,0))</f>
        <v/>
      </c>
      <c r="CQ470" s="1472">
        <f>IF(CO470="","",IF(CO470&gt;CP470,"Fail","Pass"))</f>
        <v/>
      </c>
      <c r="CR470" s="1481"/>
      <c r="CS470" s="1565">
        <f>MyTimestamp(CO470)</f>
        <v/>
      </c>
      <c r="CT470" s="1531">
        <f>IF(CE470="",0,15)+IF(CF470="",0,15)</f>
        <v/>
      </c>
      <c r="CU470" s="1532">
        <f>IF(CT470=0,0,2)</f>
        <v/>
      </c>
      <c r="CV470" s="859"/>
      <c r="CW470" s="859"/>
      <c r="CX470" s="2038"/>
      <c r="CY470" s="2044"/>
      <c r="CZ470" s="1543">
        <f>10^(CJ470/20)*100-100</f>
        <v/>
      </c>
      <c r="DA470" s="1352"/>
      <c r="DB470" s="598"/>
      <c r="DC470" s="803">
        <f>IF(DA470="","",10^(DA470/10))</f>
        <v/>
      </c>
      <c r="DD470" s="1400">
        <f>IF(ISNUMBER(DB470)=FALSE,"",10^(DB470/10))</f>
        <v/>
      </c>
      <c r="DE470" s="1543">
        <f>IF(AND(ISNUMBER(DC470),ISNUMBER(DD470)),IF(DC470/DD470&gt;1,ROUND((DC470)/DD470,3),1),1)</f>
        <v/>
      </c>
      <c r="DF470" s="1670">
        <f>IF(ISNUMBER(CO470),IF(CO470&gt;=CP470*0.90625,"!!!MEASURE other two 1RB modes!!!  To include the results for these two additional RB modes please use any row below free (for example otehr band) and replace the information of each field (tech, band, freq, etc...) with the proper one",""),"")</f>
        <v/>
      </c>
      <c r="DG470" s="1541"/>
      <c r="DH470" s="1541"/>
      <c r="DI470" s="1541"/>
      <c r="DJ470" s="1541"/>
      <c r="DK470" s="1541"/>
      <c r="DL470" s="1541"/>
      <c r="DM470" s="1541"/>
      <c r="DN470" s="1541"/>
      <c r="DO470" s="1541"/>
      <c r="DP470" s="1541"/>
      <c r="DQ470" s="1541"/>
      <c r="DR470" s="1541"/>
    </row>
    <row r="471" ht="12.75" x14ac:dyDescent="0.2">
      <c r="A471" s="1541"/>
      <c r="B471" s="1541"/>
      <c r="C471"/>
      <c r="D471" s="130">
        <f>IF(BX$465="Close to Ear","EN 62209-1","EN 62209-2")</f>
        <v/>
      </c>
      <c r="E471" s="130">
        <f>IF(CG471="Close to Ear","2016","2010/A1:2019")</f>
        <v/>
      </c>
      <c r="F471" s="1488" t="inlineStr">
        <is>
          <t>5.4</t>
        </is>
      </c>
      <c r="G471" s="1497"/>
      <c r="H471" s="120">
        <f>BV471</f>
        <v/>
      </c>
      <c r="I471" s="120">
        <f>BW471</f>
        <v/>
      </c>
      <c r="J471" s="687" t="inlineStr">
        <is>
          <t>5G</t>
        </is>
      </c>
      <c r="K471" s="194" t="inlineStr">
        <is>
          <t>n2</t>
        </is>
      </c>
      <c r="L471" s="115"/>
      <c r="M471" s="120"/>
      <c r="N471" s="119"/>
      <c r="O471" s="131"/>
      <c r="P471" s="6597"/>
      <c r="Q471" s="131"/>
      <c r="R471" s="131"/>
      <c r="S471" s="120"/>
      <c r="T471" s="120">
        <v>376000</v>
      </c>
      <c r="U471" s="120">
        <v>1880</v>
      </c>
      <c r="V471" s="119"/>
      <c r="W471" s="197"/>
      <c r="X471" s="119"/>
      <c r="Y471" s="119"/>
      <c r="Z471" s="119"/>
      <c r="AA471" s="115"/>
      <c r="AB471" s="115"/>
      <c r="AC471" s="689">
        <f>IF(OR(BX$465="Close to Ear",BX$465="Close to Head"),"Head",IF(BX$465="Extremity","Extremity","Body"))</f>
        <v/>
      </c>
      <c r="AD471" s="690">
        <f>CA471</f>
        <v/>
      </c>
      <c r="AE471" s="688">
        <f>CB471</f>
        <v/>
      </c>
      <c r="AF471" s="115"/>
      <c r="AG471" s="808">
        <f>IF(AZ471="","N/A",IF(CQ471="Pass","P","F"))</f>
        <v/>
      </c>
      <c r="AH471" s="129"/>
      <c r="AI471" s="129"/>
      <c r="AJ471" s="129"/>
      <c r="AK471" s="119"/>
      <c r="AL471" s="115"/>
      <c r="AM471" s="119"/>
      <c r="AN471" s="119"/>
      <c r="AO471" s="692"/>
      <c r="AP471" s="692"/>
      <c r="AQ471" s="692"/>
      <c r="AR471" s="692"/>
      <c r="AS471" s="692"/>
      <c r="AT471" s="691">
        <f>CE471</f>
        <v/>
      </c>
      <c r="AU471" s="691">
        <f>CF471</f>
        <v/>
      </c>
      <c r="AV471" s="813"/>
      <c r="AW471" s="813"/>
      <c r="AX471" s="197">
        <f>CZ471</f>
        <v/>
      </c>
      <c r="AY471" s="197">
        <f>DE471</f>
        <v/>
      </c>
      <c r="AZ471" s="3379">
        <f>CO471</f>
        <v/>
      </c>
      <c r="BA471" s="3380"/>
      <c r="BB471" s="197">
        <f>CP471</f>
        <v/>
      </c>
      <c r="BC471" s="813"/>
      <c r="BD471" s="197">
        <f>CR471</f>
        <v/>
      </c>
      <c r="BE471" s="121">
        <f>CS471</f>
        <v/>
      </c>
      <c r="BF471" s="122">
        <f>CT471*60</f>
        <v/>
      </c>
      <c r="BG471" s="121">
        <f>BE471</f>
        <v/>
      </c>
      <c r="BH471" s="122">
        <f>CU471*60</f>
        <v/>
      </c>
      <c r="BI471" s="122">
        <f>CV471</f>
        <v/>
      </c>
      <c r="BJ471" s="117"/>
      <c r="BK471" s="812">
        <f>Overview!$E$7</f>
        <v/>
      </c>
      <c r="BL471" s="117"/>
      <c r="BM471" s="836">
        <f>CW471</f>
        <v/>
      </c>
      <c r="BN471" s="812">
        <f>Overview!$P$153</f>
        <v/>
      </c>
      <c r="BO471" s="117"/>
      <c r="BP471" s="117"/>
      <c r="BQ471" s="115"/>
      <c r="BR471" s="1478"/>
      <c r="BS471" s="1548"/>
      <c r="BT471" s="2180" t="inlineStr">
        <is>
          <t>5G</t>
        </is>
      </c>
      <c r="BU471" s="2181" t="inlineStr">
        <is>
          <t>n2</t>
        </is>
      </c>
      <c r="BV471" s="498">
        <f>Overview!$H$29</f>
        <v/>
      </c>
      <c r="BW471" s="2010"/>
      <c r="BX471" s="2181"/>
      <c r="BY471" s="500"/>
      <c r="BZ471" s="1721"/>
      <c r="CA471" s="499" t="str">
        <f>IF(COUNT(CF465:CF470)=0,IF(COUNT(CE465:CE470)=0,"TBD",VLOOKUP(MAX(CE465:CE470),CE465:CI470,5,FALSE)),VLOOKUP(MAX(CF465:CF470),CF465:CI470,4,FALSE))</f>
        <v>TBD</v>
      </c>
      <c r="CB471" s="200">
        <v>5</v>
      </c>
      <c r="CC471" s="1709">
        <f>IF(COUNT('Conducted 5G'!$AH$3:$AH$20)=0,376000,INDEX('Conducted 5G'!$T$3:$T$20,MATCH(MAX('Conducted 5G'!$AH$3:$AH$20),'Conducted 5G'!$AH$3:$AH$20,0)))</f>
        <v>376000</v>
      </c>
      <c r="CD471" s="1709">
        <f>IF(COUNT('Conducted 5G'!$AH$3:$AH$20)=0,1880,INDEX('Conducted 5G'!$U$3:$U$20,MATCH(MAX('Conducted 5G'!$AH$3:$AH$20),'Conducted 5G'!$AH$3:$AH$20,0)))</f>
        <v>1880</v>
      </c>
      <c r="CE471" s="1523"/>
      <c r="CF471" s="1523"/>
      <c r="CG471" s="387" t="str">
        <f>IF(OR($BY$419="",$BY$419=""),"",$BY$419)</f>
        <v/>
      </c>
      <c r="CH471" s="387">
        <f>BZ471</f>
        <v/>
      </c>
      <c r="CI471" s="387">
        <f>CA471</f>
        <v/>
      </c>
      <c r="CJ471" s="1527"/>
      <c r="CK471" s="2042"/>
      <c r="CL471" s="206">
        <f>IF(CF471=""," ",IF(ABS(CE471-CF471)&lt;=0.125,"Valid","Not valid"))</f>
        <v/>
      </c>
      <c r="CM471" s="207">
        <f> IF(CE471="","",IF(AND(CE471&lt;&gt;"",CF471=""),IF(CE471&gt;=1,"Medir+Sig Max","No"),IF(CF471&lt;&gt;"",IF(CF471&gt;=1,"Medir+Sig Max","No"),"")))</f>
        <v/>
      </c>
      <c r="CN471" s="1787"/>
      <c r="CO471" s="220">
        <f>IF(CK471="",IF(AND(CE471="",CF471=""),"",IF(CF471="",IF(DE471&gt;1,ROUND(DE471*CE471,3),CE471),IF(DE471&gt;1,ROUND(DE471*CF471,3),CF471))),IF(AND(CE471="",CF471=""),"",IF(CF471="",IF(DE471&gt;1,ROUND(DE471*CE471*(1/(CK471)),3),CE471*(1/(CK471))),IF(DE471&gt;1,ROUND(DE471*CF471*(1/(CK471)),3),CF471*(1/(CK471))))))</f>
        <v/>
      </c>
      <c r="CP471" s="2043">
        <f>IF(COUNTIF(Overview!K12:K14,TRUE)&gt;0,2,IF(COUNTIF(Overview!L12:L14,TRUE)&gt;0,4,0))</f>
        <v/>
      </c>
      <c r="CQ471" s="1472">
        <f>IF(CO471="","",IF(CO471&gt;CP471,"Fail","Pass"))</f>
        <v/>
      </c>
      <c r="CR471" s="1481"/>
      <c r="CS471" s="1565">
        <f>MyTimestamp(CO471)</f>
        <v/>
      </c>
      <c r="CT471" s="1531">
        <f>IF(CE471="",0,15)+IF(CF471="",0,15)</f>
        <v/>
      </c>
      <c r="CU471" s="1532">
        <f>IF(CT471=0,0,2)</f>
        <v/>
      </c>
      <c r="CV471" s="859"/>
      <c r="CW471" s="859"/>
      <c r="CX471" s="2038"/>
      <c r="CY471" s="2044"/>
      <c r="CZ471" s="1543">
        <f>10^(CJ471/20)*100-100</f>
        <v/>
      </c>
      <c r="DA471" s="1352"/>
      <c r="DB471" s="598"/>
      <c r="DC471" s="803">
        <f>IF(DA471="","",10^(DA471/10))</f>
        <v/>
      </c>
      <c r="DD471" s="1400">
        <f>IF(ISNUMBER(DB471)=FALSE,"",10^(DB471/10))</f>
        <v/>
      </c>
      <c r="DE471" s="1543">
        <f>IF(AND(ISNUMBER(DC471),ISNUMBER(DD471)),IF(DC471/DD471&gt;1,ROUND((DC471)/DD471,3),1),1)</f>
        <v/>
      </c>
      <c r="DF471" s="1670">
        <f>IF(ISNUMBER(CO471),IF(CO471&gt;=CP471*0.90625,"!!!MEASURE other two 1RB modes!!!  To include the results for these two additional RB modes please use any row below free (for example otehr band) and replace the information of each field (tech, band, freq, etc...) with the proper one",""),"")</f>
        <v/>
      </c>
      <c r="DG471" s="1541"/>
      <c r="DH471" s="1541"/>
      <c r="DI471" s="1541"/>
      <c r="DJ471" s="1541"/>
      <c r="DK471" s="1541"/>
      <c r="DL471" s="1541"/>
      <c r="DM471" s="1541"/>
      <c r="DN471" s="1541"/>
      <c r="DO471" s="1541"/>
      <c r="DP471" s="1541"/>
      <c r="DQ471" s="1541"/>
      <c r="DR471" s="1541"/>
    </row>
    <row r="472" ht="12.75" x14ac:dyDescent="0.2">
      <c r="A472" s="1541"/>
      <c r="B472" s="1541"/>
      <c r="C472"/>
      <c r="D472" s="130">
        <f>IF(BX$465="Close to Ear","EN 62209-1","EN 62209-2")</f>
        <v/>
      </c>
      <c r="E472" s="130">
        <f>IF(CG472="Close to Ear","2016","2010/A1:2019")</f>
        <v/>
      </c>
      <c r="F472" s="1488" t="inlineStr">
        <is>
          <t>5.4</t>
        </is>
      </c>
      <c r="G472" s="1497"/>
      <c r="H472" s="120">
        <f>BV472</f>
        <v/>
      </c>
      <c r="I472" s="120">
        <f>BW472</f>
        <v/>
      </c>
      <c r="J472" s="687" t="inlineStr">
        <is>
          <t>5G</t>
        </is>
      </c>
      <c r="K472" s="194" t="inlineStr">
        <is>
          <t>n2</t>
        </is>
      </c>
      <c r="L472" s="115"/>
      <c r="M472" s="120"/>
      <c r="N472" s="119"/>
      <c r="O472" s="131"/>
      <c r="P472" s="6597"/>
      <c r="Q472" s="131"/>
      <c r="R472" s="131"/>
      <c r="S472" s="120"/>
      <c r="T472" s="120">
        <v>376000</v>
      </c>
      <c r="U472" s="120">
        <v>1880</v>
      </c>
      <c r="V472" s="119"/>
      <c r="W472" s="197"/>
      <c r="X472" s="119"/>
      <c r="Y472" s="119"/>
      <c r="Z472" s="119"/>
      <c r="AA472" s="115"/>
      <c r="AB472" s="115"/>
      <c r="AC472" s="689">
        <f>IF(OR(BX$465="Close to Ear",BX$465="Close to Head"),"Head",IF(BX$465="Extremity","Extremity","Body"))</f>
        <v/>
      </c>
      <c r="AD472" s="690">
        <f>CA472</f>
        <v/>
      </c>
      <c r="AE472" s="688">
        <f>CB472</f>
        <v/>
      </c>
      <c r="AF472" s="115"/>
      <c r="AG472" s="808">
        <f>IF(AZ472="","N/A",IF(CQ472="Pass","P","F"))</f>
        <v/>
      </c>
      <c r="AH472" s="129"/>
      <c r="AI472" s="129"/>
      <c r="AJ472" s="129"/>
      <c r="AK472" s="119"/>
      <c r="AL472" s="115"/>
      <c r="AM472" s="119"/>
      <c r="AN472" s="119"/>
      <c r="AO472" s="692"/>
      <c r="AP472" s="692"/>
      <c r="AQ472" s="692"/>
      <c r="AR472" s="692"/>
      <c r="AS472" s="692"/>
      <c r="AT472" s="691">
        <f>CE472</f>
        <v/>
      </c>
      <c r="AU472" s="691">
        <f>CF472</f>
        <v/>
      </c>
      <c r="AV472" s="813"/>
      <c r="AW472" s="813"/>
      <c r="AX472" s="197">
        <f>CZ472</f>
        <v/>
      </c>
      <c r="AY472" s="197">
        <f>DE472</f>
        <v/>
      </c>
      <c r="AZ472" s="3379">
        <f>CO472</f>
        <v/>
      </c>
      <c r="BA472" s="3380"/>
      <c r="BB472" s="197">
        <f>CP472</f>
        <v/>
      </c>
      <c r="BC472" s="813"/>
      <c r="BD472" s="197">
        <f>CR472</f>
        <v/>
      </c>
      <c r="BE472" s="121">
        <f>CS472</f>
        <v/>
      </c>
      <c r="BF472" s="122">
        <f>CT472*60</f>
        <v/>
      </c>
      <c r="BG472" s="121">
        <f>BE472</f>
        <v/>
      </c>
      <c r="BH472" s="122">
        <f>CU472*60</f>
        <v/>
      </c>
      <c r="BI472" s="122">
        <f>CV472</f>
        <v/>
      </c>
      <c r="BJ472" s="117"/>
      <c r="BK472" s="812">
        <f>Overview!$E$7</f>
        <v/>
      </c>
      <c r="BL472" s="117"/>
      <c r="BM472" s="836">
        <f>CW472</f>
        <v/>
      </c>
      <c r="BN472" s="812">
        <f>Overview!$P$153</f>
        <v/>
      </c>
      <c r="BO472" s="117"/>
      <c r="BP472" s="117"/>
      <c r="BQ472" s="115"/>
      <c r="BR472" s="1478"/>
      <c r="BS472" s="1548"/>
      <c r="BT472" s="2180" t="inlineStr">
        <is>
          <t>5G</t>
        </is>
      </c>
      <c r="BU472" s="2181" t="inlineStr">
        <is>
          <t>n2</t>
        </is>
      </c>
      <c r="BV472" s="498">
        <f>Overview!$H$29</f>
        <v/>
      </c>
      <c r="BW472" s="2010"/>
      <c r="BX472" s="2181"/>
      <c r="BY472" s="954"/>
      <c r="BZ472" s="1721"/>
      <c r="CA472" s="502" t="str">
        <f>CA471</f>
        <v>TBD</v>
      </c>
      <c r="CB472" s="201">
        <v>5</v>
      </c>
      <c r="CC472" s="1710">
        <f>IF(COUNT('Conducted 5G'!$AH$3:$AH$20)=0,376000,INDEX('Conducted 5G'!$T$3:$T$20,MATCH(MAX('Conducted 5G'!$AH$3:$AH$20),'Conducted 5G'!$AH$3:$AH$20,0)))</f>
        <v>376000</v>
      </c>
      <c r="CD472" s="1710">
        <f>IF(COUNT('Conducted 5G'!$AH$3:$AH$20)=0,1880,INDEX('Conducted 5G'!$U$3:$U$20,MATCH(MAX('Conducted 5G'!$AH$3:$AH$20),'Conducted 5G'!$AH$3:$AH$20,0)))</f>
        <v>1880</v>
      </c>
      <c r="CE472" s="1523"/>
      <c r="CF472" s="1523"/>
      <c r="CG472" s="387" t="str">
        <f>IF(OR($BY$419="",$BY$419=""),"",$BY$419)</f>
        <v/>
      </c>
      <c r="CH472" s="387">
        <f>BZ472</f>
        <v/>
      </c>
      <c r="CI472" s="387">
        <f>CA472</f>
        <v/>
      </c>
      <c r="CJ472" s="1527"/>
      <c r="CK472" s="2042"/>
      <c r="CL472" s="206">
        <f>IF(CF472=""," ",IF(ABS(CE472-CF472)&lt;=0.125,"Valid","Not valid"))</f>
        <v/>
      </c>
      <c r="CM472" s="207">
        <f> IF(CE472="","",IF(AND(CE472&lt;&gt;"",CF472=""),IF(CE472&gt;=1,"Medir+Sig Max","No"),IF(CF472&lt;&gt;"",IF(CF472&gt;=1,"Medir+Sig Max","No"),"")))</f>
        <v/>
      </c>
      <c r="CN472" s="1787"/>
      <c r="CO472" s="220">
        <f>IF(CK472="",IF(AND(CE472="",CF472=""),"",IF(CF472="",IF(DE472&gt;1,ROUND(DE472*CE472,3),CE472),IF(DE472&gt;1,ROUND(DE472*CF472,3),CF472))),IF(AND(CE472="",CF472=""),"",IF(CF472="",IF(DE472&gt;1,ROUND(DE472*CE472*(1/(CK472)),3),CE472*(1/(CK472))),IF(DE472&gt;1,ROUND(DE472*CF472*(1/(CK472)),3),CF472*(1/(CK472))))))</f>
        <v/>
      </c>
      <c r="CP472" s="2043">
        <f>IF(COUNTIF(Overview!K12:K14,TRUE)&gt;0,2,IF(COUNTIF(Overview!L12:L14,TRUE)&gt;0,4,0))</f>
        <v/>
      </c>
      <c r="CQ472" s="1472">
        <f>IF(CO472="","",IF(CO472&gt;CP472,"Fail","Pass"))</f>
        <v/>
      </c>
      <c r="CR472" s="1481"/>
      <c r="CS472" s="1565">
        <f>MyTimestamp(CO472)</f>
        <v/>
      </c>
      <c r="CT472" s="1531">
        <f>IF(CE472="",0,15)+IF(CF472="",0,15)</f>
        <v/>
      </c>
      <c r="CU472" s="1532">
        <f>IF(CT472=0,0,2)</f>
        <v/>
      </c>
      <c r="CV472" s="859"/>
      <c r="CW472" s="859"/>
      <c r="CX472" s="2038"/>
      <c r="CY472" s="2044"/>
      <c r="CZ472" s="1543">
        <f>10^(CJ472/20)*100-100</f>
        <v/>
      </c>
      <c r="DA472" s="1352"/>
      <c r="DB472" s="598"/>
      <c r="DC472" s="803">
        <f>IF(DA472="","",10^(DA472/10))</f>
        <v/>
      </c>
      <c r="DD472" s="1400">
        <f>IF(ISNUMBER(DB472)=FALSE,"",10^(DB472/10))</f>
        <v/>
      </c>
      <c r="DE472" s="1543">
        <f>IF(AND(ISNUMBER(DC472),ISNUMBER(DD472)),IF(DC472/DD472&gt;1,ROUND((DC472)/DD472,3),1),1)</f>
        <v/>
      </c>
      <c r="DF472" s="1670">
        <f>IF(ISNUMBER(CO472),IF(CO472&gt;=CP472*0.90625,"!!!MEASURE other two 1RB modes!!!  To include the results for these two additional RB modes please use any row below free (for example otehr band) and replace the information of each field (tech, band, freq, etc...) with the proper one",""),"")</f>
        <v/>
      </c>
      <c r="DG472" s="1541"/>
      <c r="DH472" s="1541"/>
      <c r="DI472" s="1541"/>
      <c r="DJ472" s="1541"/>
      <c r="DK472" s="1541"/>
      <c r="DL472" s="1541"/>
      <c r="DM472" s="1541"/>
      <c r="DN472" s="1541"/>
      <c r="DO472" s="1541"/>
      <c r="DP472" s="1541"/>
      <c r="DQ472" s="1541"/>
      <c r="DR472" s="1541"/>
    </row>
    <row r="473" ht="12.75" x14ac:dyDescent="0.2">
      <c r="A473" s="1541"/>
      <c r="B473" s="1541"/>
      <c r="C473"/>
      <c r="D473" s="130">
        <f>IF(BX$465="Close to Ear","EN 62209-1","EN 62209-2")</f>
        <v/>
      </c>
      <c r="E473" s="130">
        <f>IF(CG473="Close to Ear","2016","2010/A1:2019")</f>
        <v/>
      </c>
      <c r="F473" s="1488" t="inlineStr">
        <is>
          <t>5.4</t>
        </is>
      </c>
      <c r="G473" s="1497"/>
      <c r="H473" s="120">
        <f>BV473</f>
        <v/>
      </c>
      <c r="I473" s="120">
        <f>BW473</f>
        <v/>
      </c>
      <c r="J473" s="687" t="inlineStr">
        <is>
          <t>5G</t>
        </is>
      </c>
      <c r="K473" s="194" t="inlineStr">
        <is>
          <t>n2</t>
        </is>
      </c>
      <c r="L473" s="115"/>
      <c r="M473" s="120"/>
      <c r="N473" s="119"/>
      <c r="O473" s="131"/>
      <c r="P473" s="6597"/>
      <c r="Q473" s="131"/>
      <c r="R473" s="131"/>
      <c r="S473" s="120"/>
      <c r="T473" s="120">
        <v>376000</v>
      </c>
      <c r="U473" s="120">
        <v>1880</v>
      </c>
      <c r="V473" s="119"/>
      <c r="W473" s="197"/>
      <c r="X473" s="119"/>
      <c r="Y473" s="119"/>
      <c r="Z473" s="119"/>
      <c r="AA473" s="115"/>
      <c r="AB473" s="115"/>
      <c r="AC473" s="689">
        <f>IF(OR(BX$465="Close to Ear",BX$465="Close to Head"),"Head",IF(BX$465="Extremity","Extremity","Body"))</f>
        <v/>
      </c>
      <c r="AD473" s="690">
        <f>CA473</f>
        <v/>
      </c>
      <c r="AE473" s="688">
        <f>CB473</f>
        <v/>
      </c>
      <c r="AF473" s="115"/>
      <c r="AG473" s="808">
        <f>IF(AZ473="","N/A",IF(CQ473="Pass","P","F"))</f>
        <v/>
      </c>
      <c r="AH473" s="129"/>
      <c r="AI473" s="129"/>
      <c r="AJ473" s="129"/>
      <c r="AK473" s="119"/>
      <c r="AL473" s="115"/>
      <c r="AM473" s="119"/>
      <c r="AN473" s="119"/>
      <c r="AO473" s="692"/>
      <c r="AP473" s="692"/>
      <c r="AQ473" s="692"/>
      <c r="AR473" s="692"/>
      <c r="AS473" s="692"/>
      <c r="AT473" s="691">
        <f>CE473</f>
        <v/>
      </c>
      <c r="AU473" s="691">
        <f>CF473</f>
        <v/>
      </c>
      <c r="AV473" s="813"/>
      <c r="AW473" s="813"/>
      <c r="AX473" s="197">
        <f>CZ473</f>
        <v/>
      </c>
      <c r="AY473" s="197">
        <f>DE473</f>
        <v/>
      </c>
      <c r="AZ473" s="3379">
        <f>CO473</f>
        <v/>
      </c>
      <c r="BA473" s="3380"/>
      <c r="BB473" s="197">
        <f>CP473</f>
        <v/>
      </c>
      <c r="BC473" s="813"/>
      <c r="BD473" s="197">
        <f>CR473</f>
        <v/>
      </c>
      <c r="BE473" s="121">
        <f>CS473</f>
        <v/>
      </c>
      <c r="BF473" s="122">
        <f>CT473*60</f>
        <v/>
      </c>
      <c r="BG473" s="121">
        <f>BE473</f>
        <v/>
      </c>
      <c r="BH473" s="122">
        <f>CU473*60</f>
        <v/>
      </c>
      <c r="BI473" s="122">
        <f>CV473</f>
        <v/>
      </c>
      <c r="BJ473" s="117"/>
      <c r="BK473" s="812">
        <f>Overview!$E$7</f>
        <v/>
      </c>
      <c r="BL473" s="117"/>
      <c r="BM473" s="836">
        <f>CW473</f>
        <v/>
      </c>
      <c r="BN473" s="812">
        <f>Overview!$P$153</f>
        <v/>
      </c>
      <c r="BO473" s="117"/>
      <c r="BP473" s="117"/>
      <c r="BQ473" s="115"/>
      <c r="BR473" s="1478"/>
      <c r="BS473" s="1548"/>
      <c r="BT473" s="2180" t="inlineStr">
        <is>
          <t>5G</t>
        </is>
      </c>
      <c r="BU473" s="2181" t="inlineStr">
        <is>
          <t>n2</t>
        </is>
      </c>
      <c r="BV473" s="498">
        <f>Overview!$H$29</f>
        <v/>
      </c>
      <c r="BW473" s="2010"/>
      <c r="BX473" s="2181"/>
      <c r="BY473" s="955"/>
      <c r="BZ473" s="1721"/>
      <c r="CA473" s="503" t="str">
        <f>CA472</f>
        <v>TBD</v>
      </c>
      <c r="CB473" s="202">
        <v>5</v>
      </c>
      <c r="CC473" s="1711">
        <f>IF(COUNT('Conducted 5G'!$AH$3:$AH$20)=0,376000,INDEX('Conducted 5G'!$T$3:$T$20,MATCH(MAX('Conducted 5G'!$AH$3:$AH$20),'Conducted 5G'!$AH$3:$AH$20,0)))</f>
        <v>376000</v>
      </c>
      <c r="CD473" s="1711">
        <f>IF(COUNT('Conducted 5G'!$AH$3:$AH$20)=0,1880,INDEX('Conducted 5G'!$U$3:$U$20,MATCH(MAX('Conducted 5G'!$AH$3:$AH$20),'Conducted 5G'!$AH$3:$AH$20,0)))</f>
        <v>1880</v>
      </c>
      <c r="CE473" s="1523"/>
      <c r="CF473" s="1523"/>
      <c r="CG473" s="387" t="str">
        <f>IF(OR($BY$419="",$BY$419=""),"",$BY$419)</f>
        <v/>
      </c>
      <c r="CH473" s="387">
        <f>BZ473</f>
        <v/>
      </c>
      <c r="CI473" s="387">
        <f>CA473</f>
        <v/>
      </c>
      <c r="CJ473" s="1527"/>
      <c r="CK473" s="2042"/>
      <c r="CL473" s="206">
        <f>IF(CF473=""," ",IF(ABS(CE473-CF473)&lt;=0.125,"Valid","Not valid"))</f>
        <v/>
      </c>
      <c r="CM473" s="207">
        <f> IF(CE473="","",IF(AND(CE473&lt;&gt;"",CF473=""),IF(CE473&gt;=1,"Medir+Sig Max","No"),IF(CF473&lt;&gt;"",IF(CF473&gt;=1,"Medir+Sig Max","No"),"")))</f>
        <v/>
      </c>
      <c r="CN473" s="1787"/>
      <c r="CO473" s="220">
        <f>IF(CK473="",IF(AND(CE473="",CF473=""),"",IF(CF473="",IF(DE473&gt;1,ROUND(DE473*CE473,3),CE473),IF(DE473&gt;1,ROUND(DE473*CF473,3),CF473))),IF(AND(CE473="",CF473=""),"",IF(CF473="",IF(DE473&gt;1,ROUND(DE473*CE473*(1/(CK473)),3),CE473*(1/(CK473))),IF(DE473&gt;1,ROUND(DE473*CF473*(1/(CK473)),3),CF473*(1/(CK473))))))</f>
        <v/>
      </c>
      <c r="CP473" s="2043">
        <f>IF(COUNTIF(Overview!K12:K14,TRUE)&gt;0,2,IF(COUNTIF(Overview!L12:L14,TRUE)&gt;0,4,0))</f>
        <v/>
      </c>
      <c r="CQ473" s="1472">
        <f>IF(CO473="","",IF(CO473&gt;CP473,"Fail","Pass"))</f>
        <v/>
      </c>
      <c r="CR473" s="1481"/>
      <c r="CS473" s="1565">
        <f>MyTimestamp(CO473)</f>
        <v/>
      </c>
      <c r="CT473" s="1531">
        <f>IF(CE473="",0,15)+IF(CF473="",0,15)</f>
        <v/>
      </c>
      <c r="CU473" s="1532">
        <f>IF(CT473=0,0,2)</f>
        <v/>
      </c>
      <c r="CV473" s="859"/>
      <c r="CW473" s="859"/>
      <c r="CX473" s="2038"/>
      <c r="CY473" s="2044"/>
      <c r="CZ473" s="1543">
        <f>10^(CJ473/20)*100-100</f>
        <v/>
      </c>
      <c r="DA473" s="1352"/>
      <c r="DB473" s="598"/>
      <c r="DC473" s="803">
        <f>IF(DA473="","",10^(DA473/10))</f>
        <v/>
      </c>
      <c r="DD473" s="1400">
        <f>IF(ISNUMBER(DB473)=FALSE,"",10^(DB473/10))</f>
        <v/>
      </c>
      <c r="DE473" s="1543">
        <f>IF(AND(ISNUMBER(DC473),ISNUMBER(DD473)),IF(DC473/DD473&gt;1,ROUND((DC473)/DD473,3),1),1)</f>
        <v/>
      </c>
      <c r="DF473" s="1670">
        <f>IF(ISNUMBER(CO473),IF(CO473&gt;=CP473*0.90625,"!!!MEASURE other two 1RB modes!!!  To include the results for these two additional RB modes please use any row below free (for example otehr band) and replace the information of each field (tech, band, freq, etc...) with the proper one",""),"")</f>
        <v/>
      </c>
      <c r="DG473" s="1541"/>
      <c r="DH473" s="1541"/>
      <c r="DI473" s="1541"/>
      <c r="DJ473" s="1541"/>
      <c r="DK473" s="1541"/>
      <c r="DL473" s="1541"/>
      <c r="DM473" s="1541"/>
      <c r="DN473" s="1541"/>
      <c r="DO473" s="1541"/>
      <c r="DP473" s="1541"/>
      <c r="DQ473" s="1541"/>
      <c r="DR473" s="1541"/>
    </row>
    <row r="474" ht="12.75" x14ac:dyDescent="0.2">
      <c r="A474" s="1541"/>
      <c r="B474" s="1541"/>
      <c r="C474"/>
      <c r="D474" s="130">
        <f>IF(BX$465="Close to Ear","EN 62209-1","EN 62209-2")</f>
        <v/>
      </c>
      <c r="E474" s="130">
        <f>IF(CG474="Close to Ear","2016","2010/A1:2019")</f>
        <v/>
      </c>
      <c r="F474" s="1488" t="inlineStr">
        <is>
          <t>5.4</t>
        </is>
      </c>
      <c r="G474" s="1497"/>
      <c r="H474" s="120">
        <f>BV474</f>
        <v/>
      </c>
      <c r="I474" s="120">
        <f>BW474</f>
        <v/>
      </c>
      <c r="J474" s="687" t="inlineStr">
        <is>
          <t>5G</t>
        </is>
      </c>
      <c r="K474" s="194" t="inlineStr">
        <is>
          <t>n2</t>
        </is>
      </c>
      <c r="L474" s="115"/>
      <c r="M474" s="120"/>
      <c r="N474" s="119"/>
      <c r="O474" s="131"/>
      <c r="P474" s="6597"/>
      <c r="Q474" s="131"/>
      <c r="R474" s="131"/>
      <c r="S474" s="120"/>
      <c r="T474" s="120">
        <v>376000</v>
      </c>
      <c r="U474" s="120">
        <v>1880</v>
      </c>
      <c r="V474" s="119"/>
      <c r="W474" s="197"/>
      <c r="X474" s="119"/>
      <c r="Y474" s="119"/>
      <c r="Z474" s="119"/>
      <c r="AA474" s="115"/>
      <c r="AB474" s="115"/>
      <c r="AC474" s="689">
        <f>IF(OR(BX$465="Close to Ear",BX$465="Close to Head"),"Head",IF(BX$465="Extremity","Extremity","Body"))</f>
        <v/>
      </c>
      <c r="AD474" s="690">
        <f>CA474</f>
        <v/>
      </c>
      <c r="AE474" s="688">
        <f>CB474</f>
        <v/>
      </c>
      <c r="AF474" s="115"/>
      <c r="AG474" s="808">
        <f>IF(AZ474="","N/A",IF(CQ474="Pass","P","F"))</f>
        <v/>
      </c>
      <c r="AH474" s="129"/>
      <c r="AI474" s="129"/>
      <c r="AJ474" s="129"/>
      <c r="AK474" s="119"/>
      <c r="AL474" s="115"/>
      <c r="AM474" s="119"/>
      <c r="AN474" s="119"/>
      <c r="AO474" s="692"/>
      <c r="AP474" s="692"/>
      <c r="AQ474" s="692"/>
      <c r="AR474" s="692"/>
      <c r="AS474" s="692"/>
      <c r="AT474" s="691">
        <f>CE474</f>
        <v/>
      </c>
      <c r="AU474" s="691">
        <f>CF474</f>
        <v/>
      </c>
      <c r="AV474" s="813"/>
      <c r="AW474" s="813"/>
      <c r="AX474" s="197">
        <f>CZ474</f>
        <v/>
      </c>
      <c r="AY474" s="197">
        <f>DE474</f>
        <v/>
      </c>
      <c r="AZ474" s="3379">
        <f>CO474</f>
        <v/>
      </c>
      <c r="BA474" s="3380"/>
      <c r="BB474" s="197">
        <f>CP474</f>
        <v/>
      </c>
      <c r="BC474" s="813"/>
      <c r="BD474" s="197">
        <f>CR474</f>
        <v/>
      </c>
      <c r="BE474" s="121">
        <f>CS474</f>
        <v/>
      </c>
      <c r="BF474" s="122">
        <f>CT474*60</f>
        <v/>
      </c>
      <c r="BG474" s="121">
        <f>BE474</f>
        <v/>
      </c>
      <c r="BH474" s="122">
        <f>CU474*60</f>
        <v/>
      </c>
      <c r="BI474" s="122">
        <f>CV474</f>
        <v/>
      </c>
      <c r="BJ474" s="117"/>
      <c r="BK474" s="812">
        <f>Overview!$E$7</f>
        <v/>
      </c>
      <c r="BL474" s="117"/>
      <c r="BM474" s="836">
        <f>CW474</f>
        <v/>
      </c>
      <c r="BN474" s="812">
        <f>Overview!$P$153</f>
        <v/>
      </c>
      <c r="BO474" s="117"/>
      <c r="BP474" s="117"/>
      <c r="BQ474" s="115"/>
      <c r="BR474" s="1478"/>
      <c r="BS474" s="1548"/>
      <c r="BT474" s="2180" t="inlineStr">
        <is>
          <t>5G</t>
        </is>
      </c>
      <c r="BU474" s="2181" t="inlineStr">
        <is>
          <t>n2</t>
        </is>
      </c>
      <c r="BV474" s="498">
        <f>Overview!$H$29</f>
        <v/>
      </c>
      <c r="BW474" s="2010"/>
      <c r="BX474" s="2181"/>
      <c r="BY474" s="956"/>
      <c r="BZ474" s="1721"/>
      <c r="CA474" s="504" t="str">
        <f>CA473</f>
        <v>TBD</v>
      </c>
      <c r="CB474" s="200">
        <v>5</v>
      </c>
      <c r="CC474" s="1712">
        <f>IF(COUNT('Conducted 5G'!$AH$3:$AH$20)=0,376000,INDEX('Conducted 5G'!$T$3:$T$20,MATCH(MAX('Conducted 5G'!$AH$3:$AH$20),'Conducted 5G'!$AH$3:$AH$20,0)))</f>
        <v>376000</v>
      </c>
      <c r="CD474" s="1712">
        <f>IF(COUNT('Conducted 5G'!$AH$3:$AH$20)=0,1880,INDEX('Conducted 5G'!$U$3:$U$20,MATCH(MAX('Conducted 5G'!$AH$3:$AH$20),'Conducted 5G'!$AH$3:$AH$20,0)))</f>
        <v>1880</v>
      </c>
      <c r="CE474" s="1523"/>
      <c r="CF474" s="1523"/>
      <c r="CG474" s="387" t="str">
        <f>IF(OR($BY$419="",$BY$419=""),"",$BY$419)</f>
        <v/>
      </c>
      <c r="CH474" s="387">
        <f>BZ474</f>
        <v/>
      </c>
      <c r="CI474" s="387">
        <f>CA474</f>
        <v/>
      </c>
      <c r="CJ474" s="1527"/>
      <c r="CK474" s="2042"/>
      <c r="CL474" s="206">
        <f>IF(CF474=""," ",IF(ABS(CE474-CF474)&lt;=0.125,"Valid","Not valid"))</f>
        <v/>
      </c>
      <c r="CM474" s="207">
        <f> IF(CE474="","",IF(AND(CE474&lt;&gt;"",CF474=""),IF(CE474&gt;=1,"Medir+Sig Max","No"),IF(CF474&lt;&gt;"",IF(CF474&gt;=1,"Medir+Sig Max","No"),"")))</f>
        <v/>
      </c>
      <c r="CN474" s="1787"/>
      <c r="CO474" s="220">
        <f>IF(CK474="",IF(AND(CE474="",CF474=""),"",IF(CF474="",IF(DE474&gt;1,ROUND(DE474*CE474,3),CE474),IF(DE474&gt;1,ROUND(DE474*CF474,3),CF474))),IF(AND(CE474="",CF474=""),"",IF(CF474="",IF(DE474&gt;1,ROUND(DE474*CE474*(1/(CK474)),3),CE474*(1/(CK474))),IF(DE474&gt;1,ROUND(DE474*CF474*(1/(CK474)),3),CF474*(1/(CK474))))))</f>
        <v/>
      </c>
      <c r="CP474" s="2043">
        <f>IF(COUNTIF(Overview!K12:K14,TRUE)&gt;0,2,IF(COUNTIF(Overview!L12:L14,TRUE)&gt;0,4,0))</f>
        <v/>
      </c>
      <c r="CQ474" s="1472">
        <f>IF(CO474="","",IF(CO474&gt;CP474,"Fail","Pass"))</f>
        <v/>
      </c>
      <c r="CR474" s="1481"/>
      <c r="CS474" s="1565">
        <f>MyTimestamp(CO474)</f>
        <v/>
      </c>
      <c r="CT474" s="1531">
        <f>IF(CE474="",0,15)+IF(CF474="",0,15)</f>
        <v/>
      </c>
      <c r="CU474" s="1532">
        <f>IF(CT474=0,0,2)</f>
        <v/>
      </c>
      <c r="CV474" s="859"/>
      <c r="CW474" s="859"/>
      <c r="CX474" s="2038"/>
      <c r="CY474" s="2044"/>
      <c r="CZ474" s="1543">
        <f>10^(CJ474/20)*100-100</f>
        <v/>
      </c>
      <c r="DA474" s="1352"/>
      <c r="DB474" s="598"/>
      <c r="DC474" s="803">
        <f>IF(DA474="","",10^(DA474/10))</f>
        <v/>
      </c>
      <c r="DD474" s="1400">
        <f>IF(ISNUMBER(DB474)=FALSE,"",10^(DB474/10))</f>
        <v/>
      </c>
      <c r="DE474" s="1543">
        <f>IF(AND(ISNUMBER(DC474),ISNUMBER(DD474)),IF(DC474/DD474&gt;1,ROUND((DC474)/DD474,3),1),1)</f>
        <v/>
      </c>
      <c r="DF474" s="1670">
        <f>IF(ISNUMBER(CO474),IF(CO474&gt;=CP474*0.90625,"!!!MEASURE other two 1RB modes!!!  To include the results for these two additional RB modes please use any row below free (for example otehr band) and replace the information of each field (tech, band, freq, etc...) with the proper one",""),"")</f>
        <v/>
      </c>
      <c r="DG474" s="1541"/>
      <c r="DH474" s="1541"/>
      <c r="DI474" s="1541"/>
      <c r="DJ474" s="1541"/>
      <c r="DK474" s="1541"/>
      <c r="DL474" s="1541"/>
      <c r="DM474" s="1541"/>
      <c r="DN474" s="1541"/>
      <c r="DO474" s="1541"/>
      <c r="DP474" s="1541"/>
      <c r="DQ474" s="1541"/>
      <c r="DR474" s="1541"/>
    </row>
    <row r="475" ht="12.75" x14ac:dyDescent="0.2">
      <c r="A475" s="1541"/>
      <c r="B475" s="1541"/>
      <c r="C475"/>
      <c r="D475" s="130">
        <f>IF(BX$465="Close to Ear","EN 62209-1","EN 62209-2")</f>
        <v/>
      </c>
      <c r="E475" s="130">
        <f>IF(CG475="Close to Ear","2016","2010/A1:2019")</f>
        <v/>
      </c>
      <c r="F475" s="1488" t="inlineStr">
        <is>
          <t>5.4</t>
        </is>
      </c>
      <c r="G475" s="1497"/>
      <c r="H475" s="120">
        <f>BV475</f>
        <v/>
      </c>
      <c r="I475" s="120">
        <f>BW475</f>
        <v/>
      </c>
      <c r="J475" s="687" t="inlineStr">
        <is>
          <t>5G</t>
        </is>
      </c>
      <c r="K475" s="194" t="inlineStr">
        <is>
          <t>n2</t>
        </is>
      </c>
      <c r="L475" s="115"/>
      <c r="M475" s="120"/>
      <c r="N475" s="119"/>
      <c r="O475" s="131"/>
      <c r="P475" s="6597"/>
      <c r="Q475" s="131"/>
      <c r="R475" s="131"/>
      <c r="S475" s="120"/>
      <c r="T475" s="120">
        <v>376000</v>
      </c>
      <c r="U475" s="120">
        <v>1880</v>
      </c>
      <c r="V475" s="119"/>
      <c r="W475" s="197"/>
      <c r="X475" s="119"/>
      <c r="Y475" s="119"/>
      <c r="Z475" s="119"/>
      <c r="AA475" s="115"/>
      <c r="AB475" s="115"/>
      <c r="AC475" s="689">
        <f>IF(OR(BX$465="Close to Ear",BX$465="Close to Head"),"Head",IF(BX$465="Extremity","Extremity","Body"))</f>
        <v/>
      </c>
      <c r="AD475" s="690">
        <f>CA475</f>
        <v/>
      </c>
      <c r="AE475" s="688">
        <f>CB475</f>
        <v/>
      </c>
      <c r="AF475" s="115"/>
      <c r="AG475" s="808">
        <f>IF(AZ475="","N/A",IF(CQ475="Pass","P","F"))</f>
        <v/>
      </c>
      <c r="AH475" s="129"/>
      <c r="AI475" s="129"/>
      <c r="AJ475" s="129"/>
      <c r="AK475" s="119"/>
      <c r="AL475" s="115"/>
      <c r="AM475" s="119"/>
      <c r="AN475" s="119"/>
      <c r="AO475" s="692"/>
      <c r="AP475" s="692"/>
      <c r="AQ475" s="692"/>
      <c r="AR475" s="692"/>
      <c r="AS475" s="692"/>
      <c r="AT475" s="691">
        <f>CE475</f>
        <v/>
      </c>
      <c r="AU475" s="691">
        <f>CF475</f>
        <v/>
      </c>
      <c r="AV475" s="813"/>
      <c r="AW475" s="813"/>
      <c r="AX475" s="197">
        <f>CZ475</f>
        <v/>
      </c>
      <c r="AY475" s="197">
        <f>DE475</f>
        <v/>
      </c>
      <c r="AZ475" s="3379">
        <f>CO475</f>
        <v/>
      </c>
      <c r="BA475" s="3380"/>
      <c r="BB475" s="197">
        <f>CP475</f>
        <v/>
      </c>
      <c r="BC475" s="813"/>
      <c r="BD475" s="197">
        <f>CR475</f>
        <v/>
      </c>
      <c r="BE475" s="121">
        <f>CS475</f>
        <v/>
      </c>
      <c r="BF475" s="122">
        <f>CT475*60</f>
        <v/>
      </c>
      <c r="BG475" s="121">
        <f>BE475</f>
        <v/>
      </c>
      <c r="BH475" s="122">
        <f>CU475*60</f>
        <v/>
      </c>
      <c r="BI475" s="122">
        <f>CV475</f>
        <v/>
      </c>
      <c r="BJ475" s="117"/>
      <c r="BK475" s="812">
        <f>Overview!$E$7</f>
        <v/>
      </c>
      <c r="BL475" s="117"/>
      <c r="BM475" s="836">
        <f>CW475</f>
        <v/>
      </c>
      <c r="BN475" s="812">
        <f>Overview!$P$153</f>
        <v/>
      </c>
      <c r="BO475" s="117"/>
      <c r="BP475" s="117"/>
      <c r="BQ475" s="115"/>
      <c r="BR475" s="1478"/>
      <c r="BS475" s="1548"/>
      <c r="BT475" s="2180" t="inlineStr">
        <is>
          <t>5G</t>
        </is>
      </c>
      <c r="BU475" s="2181" t="inlineStr">
        <is>
          <t>n2</t>
        </is>
      </c>
      <c r="BV475" s="498">
        <f>Overview!$H$29</f>
        <v/>
      </c>
      <c r="BW475" s="2010"/>
      <c r="BX475" s="2181"/>
      <c r="BY475" s="957"/>
      <c r="BZ475" s="1721"/>
      <c r="CA475" s="505" t="str">
        <f>CA474</f>
        <v>TBD</v>
      </c>
      <c r="CB475" s="201">
        <v>5</v>
      </c>
      <c r="CC475" s="1713">
        <f>IF(COUNT('Conducted 5G'!$AH$3:$AH$20)=0,376000,INDEX('Conducted 5G'!$T$3:$T$20,MATCH(MAX('Conducted 5G'!$AH$3:$AH$20),'Conducted 5G'!$AH$3:$AH$20,0)))</f>
        <v>376000</v>
      </c>
      <c r="CD475" s="1713">
        <f>IF(COUNT('Conducted 5G'!$AH$3:$AH$20)=0,1880,INDEX('Conducted 5G'!$U$3:$U$20,MATCH(MAX('Conducted 5G'!$AH$3:$AH$20),'Conducted 5G'!$AH$3:$AH$20,0)))</f>
        <v>1880</v>
      </c>
      <c r="CE475" s="1523"/>
      <c r="CF475" s="1523"/>
      <c r="CG475" s="387" t="str">
        <f>IF(OR($BY$419="",$BY$419=""),"",$BY$419)</f>
        <v/>
      </c>
      <c r="CH475" s="387">
        <f>BZ475</f>
        <v/>
      </c>
      <c r="CI475" s="387">
        <f>CA475</f>
        <v/>
      </c>
      <c r="CJ475" s="1527"/>
      <c r="CK475" s="2042"/>
      <c r="CL475" s="206">
        <f>IF(CF475=""," ",IF(ABS(CE475-CF475)&lt;=0.125,"Valid","Not valid"))</f>
        <v/>
      </c>
      <c r="CM475" s="207">
        <f> IF(CE475="","",IF(AND(CE475&lt;&gt;"",CF475=""),IF(CE475&gt;=1,"Medir+Sig Max","No"),IF(CF475&lt;&gt;"",IF(CF475&gt;=1,"Medir+Sig Max","No"),"")))</f>
        <v/>
      </c>
      <c r="CN475" s="1787"/>
      <c r="CO475" s="220">
        <f>IF(CK475="",IF(AND(CE475="",CF475=""),"",IF(CF475="",IF(DE475&gt;1,ROUND(DE475*CE475,3),CE475),IF(DE475&gt;1,ROUND(DE475*CF475,3),CF475))),IF(AND(CE475="",CF475=""),"",IF(CF475="",IF(DE475&gt;1,ROUND(DE475*CE475*(1/(CK475)),3),CE475*(1/(CK475))),IF(DE475&gt;1,ROUND(DE475*CF475*(1/(CK475)),3),CF475*(1/(CK475))))))</f>
        <v/>
      </c>
      <c r="CP475" s="2043">
        <f>IF(COUNTIF(Overview!K12:K14,TRUE)&gt;0,2,IF(COUNTIF(Overview!L12:L14,TRUE)&gt;0,4,0))</f>
        <v/>
      </c>
      <c r="CQ475" s="1472">
        <f>IF(CO475="","",IF(CO475&gt;CP475,"Fail","Pass"))</f>
        <v/>
      </c>
      <c r="CR475" s="1481"/>
      <c r="CS475" s="1565">
        <f>MyTimestamp(CO475)</f>
        <v/>
      </c>
      <c r="CT475" s="1531">
        <f>IF(CE475="",0,15)+IF(CF475="",0,15)</f>
        <v/>
      </c>
      <c r="CU475" s="1532">
        <f>IF(CT475=0,0,2)</f>
        <v/>
      </c>
      <c r="CV475" s="859"/>
      <c r="CW475" s="859"/>
      <c r="CX475" s="2038"/>
      <c r="CY475" s="2044"/>
      <c r="CZ475" s="1543">
        <f>10^(CJ475/20)*100-100</f>
        <v/>
      </c>
      <c r="DA475" s="1352"/>
      <c r="DB475" s="598"/>
      <c r="DC475" s="803">
        <f>IF(DA475="","",10^(DA475/10))</f>
        <v/>
      </c>
      <c r="DD475" s="1400">
        <f>IF(ISNUMBER(DB475)=FALSE,"",10^(DB475/10))</f>
        <v/>
      </c>
      <c r="DE475" s="1543">
        <f>IF(AND(ISNUMBER(DC475),ISNUMBER(DD475)),IF(DC475/DD475&gt;1,ROUND((DC475)/DD475,3),1),1)</f>
        <v/>
      </c>
      <c r="DF475" s="1670">
        <f>IF(ISNUMBER(CO475),IF(CO475&gt;=CP475*0.90625,"!!!MEASURE other two 1RB modes!!!  To include the results for these two additional RB modes please use any row below free (for example otehr band) and replace the information of each field (tech, band, freq, etc...) with the proper one",""),"")</f>
        <v/>
      </c>
      <c r="DG475" s="1541"/>
      <c r="DH475" s="1541"/>
      <c r="DI475" s="1541"/>
      <c r="DJ475" s="1541"/>
      <c r="DK475" s="1541"/>
      <c r="DL475" s="1541"/>
      <c r="DM475" s="1541"/>
      <c r="DN475" s="1541"/>
      <c r="DO475" s="1541"/>
      <c r="DP475" s="1541"/>
      <c r="DQ475" s="1541"/>
      <c r="DR475" s="1541"/>
    </row>
    <row r="476" ht="12.75" x14ac:dyDescent="0.2">
      <c r="A476" s="1541"/>
      <c r="B476" s="1541"/>
      <c r="C476"/>
      <c r="D476" s="130">
        <f>IF(BX$465="Close to Ear","EN 62209-1","EN 62209-2")</f>
        <v/>
      </c>
      <c r="E476" s="130">
        <f>IF(CG476="Close to Ear","2016","2010/A1:2019")</f>
        <v/>
      </c>
      <c r="F476" s="1488" t="inlineStr">
        <is>
          <t>5.4</t>
        </is>
      </c>
      <c r="G476" s="1497"/>
      <c r="H476" s="120">
        <f>BV476</f>
        <v/>
      </c>
      <c r="I476" s="120">
        <f>BW476</f>
        <v/>
      </c>
      <c r="J476" s="687" t="inlineStr">
        <is>
          <t>5G</t>
        </is>
      </c>
      <c r="K476" s="194" t="inlineStr">
        <is>
          <t>n2</t>
        </is>
      </c>
      <c r="L476" s="115"/>
      <c r="M476" s="120"/>
      <c r="N476" s="119"/>
      <c r="O476" s="131"/>
      <c r="P476" s="6597"/>
      <c r="Q476" s="131"/>
      <c r="R476" s="131"/>
      <c r="S476" s="120"/>
      <c r="T476" s="120">
        <v>376000</v>
      </c>
      <c r="U476" s="120">
        <v>1880</v>
      </c>
      <c r="V476" s="119"/>
      <c r="W476" s="197"/>
      <c r="X476" s="119"/>
      <c r="Y476" s="119"/>
      <c r="Z476" s="119"/>
      <c r="AA476" s="115"/>
      <c r="AB476" s="115"/>
      <c r="AC476" s="689">
        <f>IF(OR(BX$465="Close to Ear",BX$465="Close to Head"),"Head",IF(BX$465="Extremity","Extremity","Body"))</f>
        <v/>
      </c>
      <c r="AD476" s="690">
        <f>CA476</f>
        <v/>
      </c>
      <c r="AE476" s="688">
        <f>CB476</f>
        <v/>
      </c>
      <c r="AF476" s="115"/>
      <c r="AG476" s="808">
        <f>IF(AZ476="","N/A",IF(CQ476="Pass","P","F"))</f>
        <v/>
      </c>
      <c r="AH476" s="129"/>
      <c r="AI476" s="129"/>
      <c r="AJ476" s="129"/>
      <c r="AK476" s="119"/>
      <c r="AL476" s="115"/>
      <c r="AM476" s="119"/>
      <c r="AN476" s="119"/>
      <c r="AO476" s="692"/>
      <c r="AP476" s="692"/>
      <c r="AQ476" s="692"/>
      <c r="AR476" s="692"/>
      <c r="AS476" s="692"/>
      <c r="AT476" s="691">
        <f>CE476</f>
        <v/>
      </c>
      <c r="AU476" s="691">
        <f>CF476</f>
        <v/>
      </c>
      <c r="AV476" s="813"/>
      <c r="AW476" s="813"/>
      <c r="AX476" s="197">
        <f>CZ476</f>
        <v/>
      </c>
      <c r="AY476" s="197">
        <f>DE476</f>
        <v/>
      </c>
      <c r="AZ476" s="3379">
        <f>CO476</f>
        <v/>
      </c>
      <c r="BA476" s="3380"/>
      <c r="BB476" s="197">
        <f>CP476</f>
        <v/>
      </c>
      <c r="BC476" s="813"/>
      <c r="BD476" s="197">
        <f>CR476</f>
        <v/>
      </c>
      <c r="BE476" s="121">
        <f>CS476</f>
        <v/>
      </c>
      <c r="BF476" s="122">
        <f>CT476*60</f>
        <v/>
      </c>
      <c r="BG476" s="121">
        <f>BE476</f>
        <v/>
      </c>
      <c r="BH476" s="122">
        <f>CU476*60</f>
        <v/>
      </c>
      <c r="BI476" s="122">
        <f>CV476</f>
        <v/>
      </c>
      <c r="BJ476" s="117"/>
      <c r="BK476" s="812">
        <f>Overview!$E$7</f>
        <v/>
      </c>
      <c r="BL476" s="117"/>
      <c r="BM476" s="836">
        <f>CW476</f>
        <v/>
      </c>
      <c r="BN476" s="812">
        <f>Overview!$P$153</f>
        <v/>
      </c>
      <c r="BO476" s="117"/>
      <c r="BP476" s="117"/>
      <c r="BQ476" s="115"/>
      <c r="BR476" s="1478"/>
      <c r="BS476" s="1548"/>
      <c r="BT476" s="2180" t="inlineStr">
        <is>
          <t>5G</t>
        </is>
      </c>
      <c r="BU476" s="2181" t="inlineStr">
        <is>
          <t>n2</t>
        </is>
      </c>
      <c r="BV476" s="498">
        <f>Overview!$H$29</f>
        <v/>
      </c>
      <c r="BW476" s="2010"/>
      <c r="BX476" s="2181"/>
      <c r="BY476" s="2186"/>
      <c r="BZ476" s="2131"/>
      <c r="CA476" s="503" t="str">
        <f>CA475</f>
        <v>TBD</v>
      </c>
      <c r="CB476" s="202">
        <v>5</v>
      </c>
      <c r="CC476" s="1714">
        <f>IF(COUNT('Conducted 5G'!$AH$3:$AH$20)=0,376000,INDEX('Conducted 5G'!$T$3:$T$20,MATCH(MAX('Conducted 5G'!$AH$3:$AH$20),'Conducted 5G'!$AH$3:$AH$20,0)))</f>
        <v>376000</v>
      </c>
      <c r="CD476" s="1714">
        <f>IF(COUNT('Conducted 5G'!$AH$3:$AH$20)=0,1880,INDEX('Conducted 5G'!$U$3:$U$20,MATCH(MAX('Conducted 5G'!$AH$3:$AH$20),'Conducted 5G'!$AH$3:$AH$20,0)))</f>
        <v>1880</v>
      </c>
      <c r="CE476" s="1523"/>
      <c r="CF476" s="1523"/>
      <c r="CG476" s="387" t="str">
        <f>IF(OR($BY$419="",$BY$419=""),"",$BY$419)</f>
        <v/>
      </c>
      <c r="CH476" s="387">
        <f>BZ476</f>
        <v/>
      </c>
      <c r="CI476" s="387">
        <f>CA476</f>
        <v/>
      </c>
      <c r="CJ476" s="1527"/>
      <c r="CK476" s="2042"/>
      <c r="CL476" s="206">
        <f>IF(CF476=""," ",IF(ABS(CE476-CF476)&lt;=0.125,"Valid","Not valid"))</f>
        <v/>
      </c>
      <c r="CM476" s="207">
        <f> IF(CE476="","",IF(AND(CE476&lt;&gt;"",CF476=""),IF(CE476&gt;=1,"Medir+Sig Max","No"),IF(CF476&lt;&gt;"",IF(CF476&gt;=1,"Medir+Sig Max","No"),"")))</f>
        <v/>
      </c>
      <c r="CN476" s="1787"/>
      <c r="CO476" s="220">
        <f>IF(CK476="",IF(AND(CE476="",CF476=""),"",IF(CF476="",IF(DE476&gt;1,ROUND(DE476*CE476,3),CE476),IF(DE476&gt;1,ROUND(DE476*CF476,3),CF476))),IF(AND(CE476="",CF476=""),"",IF(CF476="",IF(DE476&gt;1,ROUND(DE476*CE476*(1/(CK476)),3),CE476*(1/(CK476))),IF(DE476&gt;1,ROUND(DE476*CF476*(1/(CK476)),3),CF476*(1/(CK476))))))</f>
        <v/>
      </c>
      <c r="CP476" s="2043">
        <f>IF(COUNTIF(Overview!K12:K14,TRUE)&gt;0,2,IF(COUNTIF(Overview!L12:L14,TRUE)&gt;0,4,0))</f>
        <v/>
      </c>
      <c r="CQ476" s="1472">
        <f>IF(CO476="","",IF(CO476&gt;CP476,"Fail","Pass"))</f>
        <v/>
      </c>
      <c r="CR476" s="1481"/>
      <c r="CS476" s="1565">
        <f>MyTimestamp(CO476)</f>
        <v/>
      </c>
      <c r="CT476" s="1531">
        <f>IF(CE476="",0,15)+IF(CF476="",0,15)</f>
        <v/>
      </c>
      <c r="CU476" s="1532">
        <f>IF(CT476=0,0,2)</f>
        <v/>
      </c>
      <c r="CV476" s="859"/>
      <c r="CW476" s="859"/>
      <c r="CX476" s="2038"/>
      <c r="CY476" s="2044"/>
      <c r="CZ476" s="1543">
        <f>10^(CJ476/20)*100-100</f>
        <v/>
      </c>
      <c r="DA476" s="1352"/>
      <c r="DB476" s="598"/>
      <c r="DC476" s="803">
        <f>IF(DA476="","",10^(DA476/10))</f>
        <v/>
      </c>
      <c r="DD476" s="1400">
        <f>IF(ISNUMBER(DB476)=FALSE,"",10^(DB476/10))</f>
        <v/>
      </c>
      <c r="DE476" s="1543">
        <f>IF(AND(ISNUMBER(DC476),ISNUMBER(DD476)),IF(DC476/DD476&gt;1,ROUND((DC476)/DD476,3),1),1)</f>
        <v/>
      </c>
      <c r="DF476" s="1541"/>
      <c r="DG476" s="1541"/>
      <c r="DH476" s="1541"/>
      <c r="DI476" s="1541"/>
      <c r="DJ476" s="1541"/>
      <c r="DK476" s="1541"/>
      <c r="DL476" s="1541"/>
      <c r="DM476" s="1541"/>
      <c r="DN476" s="1541"/>
      <c r="DO476" s="1541"/>
      <c r="DP476" s="1541"/>
      <c r="DQ476" s="1541"/>
      <c r="DR476" s="1541"/>
    </row>
    <row r="477" ht="12.75" x14ac:dyDescent="0.2">
      <c r="A477" s="1541"/>
      <c r="B477" s="1541"/>
      <c r="C477"/>
      <c r="D477" s="130">
        <f>IF(BX$465="Close to Ear","EN 62209-1","EN 62209-2")</f>
        <v/>
      </c>
      <c r="E477" s="130">
        <f>IF(CG477="Close to Ear","2016","2010/A1:2019")</f>
        <v/>
      </c>
      <c r="F477" s="1488" t="inlineStr">
        <is>
          <t>5.4</t>
        </is>
      </c>
      <c r="G477" s="1497"/>
      <c r="H477" s="120">
        <f>BV477</f>
        <v/>
      </c>
      <c r="I477" s="120">
        <f>BW477</f>
        <v/>
      </c>
      <c r="J477" s="687" t="inlineStr">
        <is>
          <t>5G</t>
        </is>
      </c>
      <c r="K477" s="194" t="inlineStr">
        <is>
          <t>n2</t>
        </is>
      </c>
      <c r="L477" s="115"/>
      <c r="M477" s="120"/>
      <c r="N477" s="119"/>
      <c r="O477" s="131"/>
      <c r="P477" s="6597"/>
      <c r="Q477" s="131"/>
      <c r="R477" s="131"/>
      <c r="S477" s="120"/>
      <c r="T477" s="120">
        <v>376000</v>
      </c>
      <c r="U477" s="120">
        <v>1880</v>
      </c>
      <c r="V477" s="119"/>
      <c r="W477" s="197"/>
      <c r="X477" s="119"/>
      <c r="Y477" s="119"/>
      <c r="Z477" s="119"/>
      <c r="AA477" s="115"/>
      <c r="AB477" s="115"/>
      <c r="AC477" s="689">
        <f>IF(OR(BX$465="Close to Ear",BX$465="Close to Head"),"Head",IF(BX$465="Extremity","Extremity","Body"))</f>
        <v/>
      </c>
      <c r="AD477" s="690">
        <f>CA477</f>
        <v/>
      </c>
      <c r="AE477" s="688">
        <f>CB477</f>
        <v/>
      </c>
      <c r="AF477" s="115"/>
      <c r="AG477" s="808">
        <f>IF(AZ477="","N/A",IF(CQ477="Pass","P","F"))</f>
        <v/>
      </c>
      <c r="AH477" s="129"/>
      <c r="AI477" s="129"/>
      <c r="AJ477" s="129"/>
      <c r="AK477" s="119"/>
      <c r="AL477" s="115"/>
      <c r="AM477" s="119"/>
      <c r="AN477" s="119"/>
      <c r="AO477" s="692"/>
      <c r="AP477" s="692"/>
      <c r="AQ477" s="692"/>
      <c r="AR477" s="692"/>
      <c r="AS477" s="692"/>
      <c r="AT477" s="691">
        <f>CE477</f>
        <v/>
      </c>
      <c r="AU477" s="691">
        <f>CF477</f>
        <v/>
      </c>
      <c r="AV477" s="813"/>
      <c r="AW477" s="813"/>
      <c r="AX477" s="197">
        <f>CZ477</f>
        <v/>
      </c>
      <c r="AY477" s="197">
        <f>DE477</f>
        <v/>
      </c>
      <c r="AZ477" s="3379">
        <f>CO477</f>
        <v/>
      </c>
      <c r="BA477" s="3380"/>
      <c r="BB477" s="197">
        <f>CP477</f>
        <v/>
      </c>
      <c r="BC477" s="813"/>
      <c r="BD477" s="197">
        <f>CR477</f>
        <v/>
      </c>
      <c r="BE477" s="121">
        <f>CS477</f>
        <v/>
      </c>
      <c r="BF477" s="122">
        <f>CT477*60</f>
        <v/>
      </c>
      <c r="BG477" s="121">
        <f>BE477</f>
        <v/>
      </c>
      <c r="BH477" s="122">
        <f>CU477*60</f>
        <v/>
      </c>
      <c r="BI477" s="122">
        <f>CV477</f>
        <v/>
      </c>
      <c r="BJ477" s="117"/>
      <c r="BK477" s="812">
        <f>Overview!$E$7</f>
        <v/>
      </c>
      <c r="BL477" s="117"/>
      <c r="BM477" s="836">
        <f>CW477</f>
        <v/>
      </c>
      <c r="BN477" s="812">
        <f>Overview!$P$153</f>
        <v/>
      </c>
      <c r="BO477" s="117"/>
      <c r="BP477" s="117"/>
      <c r="BQ477" s="115"/>
      <c r="BR477" s="1478"/>
      <c r="BS477" s="1548"/>
      <c r="BT477" s="2180" t="inlineStr">
        <is>
          <t>5G</t>
        </is>
      </c>
      <c r="BU477" s="2181" t="inlineStr">
        <is>
          <t>n2</t>
        </is>
      </c>
      <c r="BV477" s="498">
        <f>Overview!$H$29</f>
        <v/>
      </c>
      <c r="BW477" s="2010"/>
      <c r="BX477" s="2181"/>
      <c r="BY477" s="2185"/>
      <c r="BZ477" s="2131"/>
      <c r="CA477" s="504" t="str">
        <f>CA476</f>
        <v>TBD</v>
      </c>
      <c r="CB477" s="200">
        <v>5</v>
      </c>
      <c r="CC477" s="1712">
        <f>IF(COUNT('Conducted 5G'!$AH$3:$AH$20)=0,376000,INDEX('Conducted 5G'!$T$3:$T$20,MATCH(MAX('Conducted 5G'!$AH$3:$AH$20),'Conducted 5G'!$AH$3:$AH$20,0)))</f>
        <v>376000</v>
      </c>
      <c r="CD477" s="1712">
        <f>IF(COUNT('Conducted 5G'!$AH$3:$AH$20)=0,1880,INDEX('Conducted 5G'!$U$3:$U$20,MATCH(MAX('Conducted 5G'!$AH$3:$AH$20),'Conducted 5G'!$AH$3:$AH$20,0)))</f>
        <v>1880</v>
      </c>
      <c r="CE477" s="1523"/>
      <c r="CF477" s="1523"/>
      <c r="CG477" s="387" t="str">
        <f>IF(OR($BY$419="",$BY$419=""),"",$BY$419)</f>
        <v/>
      </c>
      <c r="CH477" s="387">
        <f>BZ477</f>
        <v/>
      </c>
      <c r="CI477" s="387">
        <f>CA477</f>
        <v/>
      </c>
      <c r="CJ477" s="1527"/>
      <c r="CK477" s="2042"/>
      <c r="CL477" s="206">
        <f>IF(CF477=""," ",IF(ABS(CE477-CF477)&lt;=0.125,"Valid","Not valid"))</f>
        <v/>
      </c>
      <c r="CM477" s="207">
        <f> IF(CE477="","",IF(AND(CE477&lt;&gt;"",CF477=""),IF(CE477&gt;=1,"Medir+Sig Max","No"),IF(CF477&lt;&gt;"",IF(CF477&gt;=1,"Medir+Sig Max","No"),"")))</f>
        <v/>
      </c>
      <c r="CN477" s="1787"/>
      <c r="CO477" s="220">
        <f>IF(CK477="",IF(AND(CE477="",CF477=""),"",IF(CF477="",IF(DE477&gt;1,ROUND(DE477*CE477,3),CE477),IF(DE477&gt;1,ROUND(DE477*CF477,3),CF477))),IF(AND(CE477="",CF477=""),"",IF(CF477="",IF(DE477&gt;1,ROUND(DE477*CE477*(1/(CK477)),3),CE477*(1/(CK477))),IF(DE477&gt;1,ROUND(DE477*CF477*(1/(CK477)),3),CF477*(1/(CK477))))))</f>
        <v/>
      </c>
      <c r="CP477" s="2043">
        <f>IF(COUNTIF(Overview!K12:K14,TRUE)&gt;0,2,IF(COUNTIF(Overview!L12:L14,TRUE)&gt;0,4,0))</f>
        <v/>
      </c>
      <c r="CQ477" s="1472">
        <f>IF(CO477="","",IF(CO477&gt;CP477,"Fail","Pass"))</f>
        <v/>
      </c>
      <c r="CR477" s="1481"/>
      <c r="CS477" s="1565">
        <f>MyTimestamp(CO477)</f>
        <v/>
      </c>
      <c r="CT477" s="1531">
        <f>IF(CE477="",0,15)+IF(CF477="",0,15)</f>
        <v/>
      </c>
      <c r="CU477" s="1532">
        <f>IF(CT477=0,0,2)</f>
        <v/>
      </c>
      <c r="CV477" s="859"/>
      <c r="CW477" s="859"/>
      <c r="CX477" s="2038"/>
      <c r="CY477" s="2044"/>
      <c r="CZ477" s="1543">
        <f>10^(CJ477/20)*100-100</f>
        <v/>
      </c>
      <c r="DA477" s="1352"/>
      <c r="DB477" s="598"/>
      <c r="DC477" s="803">
        <f>IF(DA477="","",10^(DA477/10))</f>
        <v/>
      </c>
      <c r="DD477" s="1400">
        <f>IF(ISNUMBER(DB477)=FALSE,"",10^(DB477/10))</f>
        <v/>
      </c>
      <c r="DE477" s="1543">
        <f>IF(AND(ISNUMBER(DC477),ISNUMBER(DD477)),IF(DC477/DD477&gt;1,ROUND((DC477)/DD477,3),1),1)</f>
        <v/>
      </c>
      <c r="DF477" s="1541"/>
      <c r="DG477" s="1541"/>
      <c r="DH477" s="1541"/>
      <c r="DI477" s="1541"/>
      <c r="DJ477" s="1541"/>
      <c r="DK477" s="1541"/>
      <c r="DL477" s="1541"/>
      <c r="DM477" s="1541"/>
      <c r="DN477" s="1541"/>
      <c r="DO477" s="1541"/>
      <c r="DP477" s="1541"/>
      <c r="DQ477" s="1541"/>
      <c r="DR477" s="1541"/>
    </row>
    <row r="478" ht="12.75" x14ac:dyDescent="0.2">
      <c r="A478" s="1541"/>
      <c r="B478" s="1541"/>
      <c r="C478"/>
      <c r="D478" s="130">
        <f>IF(BX$465="Close to Ear","EN 62209-1","EN 62209-2")</f>
        <v/>
      </c>
      <c r="E478" s="130">
        <f>IF(CG478="Close to Ear","2016","2010/A1:2019")</f>
        <v/>
      </c>
      <c r="F478" s="1488" t="inlineStr">
        <is>
          <t>5.4</t>
        </is>
      </c>
      <c r="G478" s="1497"/>
      <c r="H478" s="120">
        <f>BV478</f>
        <v/>
      </c>
      <c r="I478" s="120">
        <f>BW478</f>
        <v/>
      </c>
      <c r="J478" s="687" t="inlineStr">
        <is>
          <t>5G</t>
        </is>
      </c>
      <c r="K478" s="194" t="inlineStr">
        <is>
          <t>n2</t>
        </is>
      </c>
      <c r="L478" s="115"/>
      <c r="M478" s="120"/>
      <c r="N478" s="119"/>
      <c r="O478" s="131"/>
      <c r="P478" s="6597"/>
      <c r="Q478" s="131"/>
      <c r="R478" s="131"/>
      <c r="S478" s="120"/>
      <c r="T478" s="120">
        <v>376000</v>
      </c>
      <c r="U478" s="120">
        <v>1880</v>
      </c>
      <c r="V478" s="119"/>
      <c r="W478" s="197"/>
      <c r="X478" s="119"/>
      <c r="Y478" s="119"/>
      <c r="Z478" s="119"/>
      <c r="AA478" s="115"/>
      <c r="AB478" s="115"/>
      <c r="AC478" s="689">
        <f>IF(OR(BX$465="Close to Ear",BX$465="Close to Head"),"Head",IF(BX$465="Extremity","Extremity","Body"))</f>
        <v/>
      </c>
      <c r="AD478" s="690">
        <f>CA478</f>
        <v/>
      </c>
      <c r="AE478" s="688">
        <f>CB478</f>
        <v/>
      </c>
      <c r="AF478" s="115"/>
      <c r="AG478" s="808">
        <f>IF(AZ478="","N/A",IF(CQ478="Pass","P","F"))</f>
        <v/>
      </c>
      <c r="AH478" s="129"/>
      <c r="AI478" s="129"/>
      <c r="AJ478" s="129"/>
      <c r="AK478" s="119"/>
      <c r="AL478" s="115"/>
      <c r="AM478" s="119"/>
      <c r="AN478" s="119"/>
      <c r="AO478" s="692"/>
      <c r="AP478" s="692"/>
      <c r="AQ478" s="692"/>
      <c r="AR478" s="692"/>
      <c r="AS478" s="692"/>
      <c r="AT478" s="691">
        <f>CE478</f>
        <v/>
      </c>
      <c r="AU478" s="691">
        <f>CF478</f>
        <v/>
      </c>
      <c r="AV478" s="813"/>
      <c r="AW478" s="813"/>
      <c r="AX478" s="197">
        <f>CZ478</f>
        <v/>
      </c>
      <c r="AY478" s="197">
        <f>DE478</f>
        <v/>
      </c>
      <c r="AZ478" s="3379">
        <f>CO478</f>
        <v/>
      </c>
      <c r="BA478" s="3380"/>
      <c r="BB478" s="197">
        <f>CP478</f>
        <v/>
      </c>
      <c r="BC478" s="813"/>
      <c r="BD478" s="197">
        <f>CR478</f>
        <v/>
      </c>
      <c r="BE478" s="121">
        <f>CS478</f>
        <v/>
      </c>
      <c r="BF478" s="122">
        <f>CT478*60</f>
        <v/>
      </c>
      <c r="BG478" s="121">
        <f>BE478</f>
        <v/>
      </c>
      <c r="BH478" s="122">
        <f>CU478*60</f>
        <v/>
      </c>
      <c r="BI478" s="122">
        <f>CV478</f>
        <v/>
      </c>
      <c r="BJ478" s="117"/>
      <c r="BK478" s="812">
        <f>Overview!$E$7</f>
        <v/>
      </c>
      <c r="BL478" s="117"/>
      <c r="BM478" s="836">
        <f>CW478</f>
        <v/>
      </c>
      <c r="BN478" s="812">
        <f>Overview!$P$153</f>
        <v/>
      </c>
      <c r="BO478" s="117"/>
      <c r="BP478" s="117"/>
      <c r="BQ478" s="115"/>
      <c r="BR478" s="1478"/>
      <c r="BS478" s="1548"/>
      <c r="BT478" s="2180" t="inlineStr">
        <is>
          <t>5G</t>
        </is>
      </c>
      <c r="BU478" s="2181" t="inlineStr">
        <is>
          <t>n2</t>
        </is>
      </c>
      <c r="BV478" s="498">
        <f>Overview!$H$29</f>
        <v/>
      </c>
      <c r="BW478" s="2010"/>
      <c r="BX478" s="2187"/>
      <c r="BY478" s="2188"/>
      <c r="BZ478" s="2131"/>
      <c r="CA478" s="505" t="str">
        <f>CA477</f>
        <v>TBD</v>
      </c>
      <c r="CB478" s="201">
        <v>5</v>
      </c>
      <c r="CC478" s="1713">
        <f>IF(COUNT('Conducted 5G'!$AH$3:$AH$20)=0,376000,INDEX('Conducted 5G'!$T$3:$T$20,MATCH(MAX('Conducted 5G'!$AH$3:$AH$20),'Conducted 5G'!$AH$3:$AH$20,0)))</f>
        <v>376000</v>
      </c>
      <c r="CD478" s="1713">
        <f>IF(COUNT('Conducted 5G'!$AH$3:$AH$20)=0,1880,INDEX('Conducted 5G'!$U$3:$U$20,MATCH(MAX('Conducted 5G'!$AH$3:$AH$20),'Conducted 5G'!$AH$3:$AH$20,0)))</f>
        <v>1880</v>
      </c>
      <c r="CE478" s="1874"/>
      <c r="CF478" s="1874"/>
      <c r="CG478" s="388" t="str">
        <f>IF(OR($BY$419="",$BY$419=""),"",$BY$419)</f>
        <v/>
      </c>
      <c r="CH478" s="388">
        <f>BZ478</f>
        <v/>
      </c>
      <c r="CI478" s="388">
        <f>CA478</f>
        <v/>
      </c>
      <c r="CJ478" s="2046"/>
      <c r="CK478" s="2042"/>
      <c r="CL478" s="212">
        <f>IF(CF478=""," ",IF(ABS(CE478-CF478)&lt;=0.125,"Valid","Not valid"))</f>
        <v/>
      </c>
      <c r="CM478" s="213">
        <f> IF(CE478="","",IF(AND(CE478&lt;&gt;"",CF478=""),IF(CE478&gt;=1,"Medir+Sig Max","No"),IF(CF478&lt;&gt;"",IF(CF478&gt;=1,"Medir+Sig Max","No"),"")))</f>
        <v/>
      </c>
      <c r="CN478" s="1794"/>
      <c r="CO478" s="221">
        <f>IF(CK478="",IF(AND(CE478="",CF478=""),"",IF(CF478="",IF(DE478&gt;1,ROUND(DE478*CE478,3),CE478),IF(DE478&gt;1,ROUND(DE478*CF478,3),CF478))),IF(AND(CE478="",CF478=""),"",IF(CF478="",IF(DE478&gt;1,ROUND(DE478*CE478*(1/(CK478)),3),CE478*(1/(CK478))),IF(DE478&gt;1,ROUND(DE478*CF478*(1/(CK478)),3),CF478*(1/(CK478))))))</f>
        <v/>
      </c>
      <c r="CP478" s="2048">
        <f>IF(COUNTIF(Overview!K12:K14,TRUE)&gt;0,2,IF(COUNTIF(Overview!L12:L14,TRUE)&gt;0,4,0))</f>
        <v/>
      </c>
      <c r="CQ478" s="1473">
        <f>IF(CO478="","",IF(CO478&gt;CP478,"Fail","Pass"))</f>
        <v/>
      </c>
      <c r="CR478" s="1482"/>
      <c r="CS478" s="1566">
        <f>MyTimestamp(CO478)</f>
        <v/>
      </c>
      <c r="CT478" s="1535">
        <f>IF(CE478="",0,15)+IF(CF478="",0,15)</f>
        <v/>
      </c>
      <c r="CU478" s="1536">
        <f>IF(CT478=0,0,2)</f>
        <v/>
      </c>
      <c r="CV478" s="861"/>
      <c r="CW478" s="861"/>
      <c r="CX478" s="2038"/>
      <c r="CY478" s="2050"/>
      <c r="CZ478" s="1545">
        <f>10^(CJ478/20)*100-100</f>
        <v/>
      </c>
      <c r="DA478" s="1353"/>
      <c r="DB478" s="599"/>
      <c r="DC478" s="804">
        <f>IF(DA478="","",10^(DA478/10))</f>
        <v/>
      </c>
      <c r="DD478" s="1401">
        <f>IF(ISNUMBER(DB478)=FALSE,"",10^(DB478/10))</f>
        <v/>
      </c>
      <c r="DE478" s="1545">
        <f>IF(AND(ISNUMBER(DC478),ISNUMBER(DD478)),IF(DC478/DD478&gt;1,ROUND((DC478)/DD478,3),1),1)</f>
        <v/>
      </c>
      <c r="DF478" s="1541"/>
      <c r="DG478" s="1541"/>
      <c r="DH478" s="1541"/>
      <c r="DI478" s="1541"/>
      <c r="DJ478" s="1541"/>
      <c r="DK478" s="1541"/>
      <c r="DL478" s="1541"/>
      <c r="DM478" s="1541"/>
      <c r="DN478" s="1541"/>
      <c r="DO478" s="1541"/>
      <c r="DP478" s="1541"/>
      <c r="DQ478" s="1541"/>
      <c r="DR478" s="1541"/>
    </row>
    <row r="479" ht="12.75" x14ac:dyDescent="0.2">
      <c r="A479" s="1541"/>
      <c r="B479" s="1541"/>
      <c r="C479"/>
      <c r="D479" s="130">
        <f>IF(BX$465="Close to Ear","EN 62209-1","EN 62209-2")</f>
        <v/>
      </c>
      <c r="E479" s="130">
        <f>IF(CG479="Close to Ear","2016","2010/A1:2019")</f>
        <v/>
      </c>
      <c r="F479" s="1488" t="inlineStr">
        <is>
          <t>5.4</t>
        </is>
      </c>
      <c r="G479" s="1497"/>
      <c r="H479" s="120">
        <f>BV479</f>
        <v/>
      </c>
      <c r="I479" s="120">
        <f>BW479</f>
        <v/>
      </c>
      <c r="J479" s="687" t="inlineStr">
        <is>
          <t>5G</t>
        </is>
      </c>
      <c r="K479" s="194" t="inlineStr">
        <is>
          <t>n2</t>
        </is>
      </c>
      <c r="L479" s="115"/>
      <c r="M479" s="120"/>
      <c r="N479" s="119"/>
      <c r="O479" s="131"/>
      <c r="P479" s="6597"/>
      <c r="Q479" s="131"/>
      <c r="R479" s="131"/>
      <c r="S479" s="120"/>
      <c r="T479" s="120">
        <v>376000</v>
      </c>
      <c r="U479" s="120">
        <v>1880</v>
      </c>
      <c r="V479" s="119"/>
      <c r="W479" s="197"/>
      <c r="X479" s="119"/>
      <c r="Y479" s="119"/>
      <c r="Z479" s="119"/>
      <c r="AA479" s="115"/>
      <c r="AB479" s="115"/>
      <c r="AC479" s="689">
        <f>IF(OR(BX$465="Close to Ear",BX$465="Close to Head"),"Head",IF(BX$465="Extremity","Extremity","Body"))</f>
        <v/>
      </c>
      <c r="AD479" s="690">
        <f>CA479</f>
        <v/>
      </c>
      <c r="AE479" s="688">
        <f>CB479</f>
        <v/>
      </c>
      <c r="AF479" s="115"/>
      <c r="AG479" s="808">
        <f>IF(AZ479="","N/A",IF(CQ479="Pass","P","F"))</f>
        <v/>
      </c>
      <c r="AH479" s="129"/>
      <c r="AI479" s="129"/>
      <c r="AJ479" s="129"/>
      <c r="AK479" s="119"/>
      <c r="AL479" s="115"/>
      <c r="AM479" s="119"/>
      <c r="AN479" s="119"/>
      <c r="AO479" s="692"/>
      <c r="AP479" s="692"/>
      <c r="AQ479" s="692"/>
      <c r="AR479" s="692"/>
      <c r="AS479" s="692"/>
      <c r="AT479" s="691">
        <f>CE479</f>
        <v/>
      </c>
      <c r="AU479" s="691">
        <f>CF479</f>
        <v/>
      </c>
      <c r="AV479" s="813"/>
      <c r="AW479" s="813"/>
      <c r="AX479" s="197">
        <f>CZ479</f>
        <v/>
      </c>
      <c r="AY479" s="197">
        <f>DE479</f>
        <v/>
      </c>
      <c r="AZ479" s="3379">
        <f>CO479</f>
        <v/>
      </c>
      <c r="BA479" s="3380"/>
      <c r="BB479" s="197">
        <f>CP479</f>
        <v/>
      </c>
      <c r="BC479" s="813"/>
      <c r="BD479" s="197">
        <f>CR479</f>
        <v/>
      </c>
      <c r="BE479" s="121">
        <f>CS479</f>
        <v/>
      </c>
      <c r="BF479" s="122">
        <f>CT479*60</f>
        <v/>
      </c>
      <c r="BG479" s="121">
        <f>BE479</f>
        <v/>
      </c>
      <c r="BH479" s="122">
        <f>CU479*60</f>
        <v/>
      </c>
      <c r="BI479" s="122">
        <f>CV479</f>
        <v/>
      </c>
      <c r="BJ479" s="117"/>
      <c r="BK479" s="812">
        <f>Overview!$E$7</f>
        <v/>
      </c>
      <c r="BL479" s="117"/>
      <c r="BM479" s="836">
        <f>CW479</f>
        <v/>
      </c>
      <c r="BN479" s="812">
        <f>Overview!$P$153</f>
        <v/>
      </c>
      <c r="BO479" s="117"/>
      <c r="BP479" s="117"/>
      <c r="BQ479" s="115"/>
      <c r="BR479" s="1478"/>
      <c r="BS479" s="1548"/>
      <c r="BT479" s="2180" t="inlineStr">
        <is>
          <t>5G</t>
        </is>
      </c>
      <c r="BU479" s="2181" t="inlineStr">
        <is>
          <t>n2</t>
        </is>
      </c>
      <c r="BV479" s="498">
        <f>Overview!$H$29</f>
        <v/>
      </c>
      <c r="BW479" s="2010"/>
      <c r="BX479" s="2187"/>
      <c r="BY479" s="2188"/>
      <c r="BZ479" s="2131"/>
      <c r="CA479" s="505" t="str">
        <f>CONCATENATE(CA471," - Battery check 1")</f>
        <v>TBD - Battery check 1</v>
      </c>
      <c r="CB479" s="201">
        <v>5</v>
      </c>
      <c r="CC479" s="1713">
        <f>IF(COUNT('Conducted 5G'!$AH$3:$AH$20)=0,376000,INDEX('Conducted 5G'!$T$3:$T$20,MATCH(MAX('Conducted 5G'!$AH$3:$AH$20),'Conducted 5G'!$AH$3:$AH$20,0)))</f>
        <v>376000</v>
      </c>
      <c r="CD479" s="1713">
        <f>IF(COUNT('Conducted 5G'!$AH$3:$AH$20)=0,1880,INDEX('Conducted 5G'!$U$3:$U$20,MATCH(MAX('Conducted 5G'!$AH$3:$AH$20),'Conducted 5G'!$AH$3:$AH$20,0)))</f>
        <v>1880</v>
      </c>
      <c r="CE479" s="1874"/>
      <c r="CF479" s="1874"/>
      <c r="CG479" s="388" t="str">
        <f>IF(OR($BY$419="",$BY$419=""),"",$BY$419)</f>
        <v/>
      </c>
      <c r="CH479" s="388">
        <f>BZ479</f>
        <v/>
      </c>
      <c r="CI479" s="388">
        <f>CA479</f>
        <v/>
      </c>
      <c r="CJ479" s="2046"/>
      <c r="CK479" s="2042"/>
      <c r="CL479" s="212">
        <f>IF(CF479=""," ",IF(ABS(CE479-CF479)&lt;=0.125,"Valid","Not valid"))</f>
        <v/>
      </c>
      <c r="CM479" s="213">
        <f> IF(CE479="","",IF(AND(CE479&lt;&gt;"",CF479=""),IF(CE479&gt;=1,"Medir+Sig Max","No"),IF(CF479&lt;&gt;"",IF(CF479&gt;=1,"Medir+Sig Max","No"),"")))</f>
        <v/>
      </c>
      <c r="CN479" s="1794"/>
      <c r="CO479" s="221">
        <f>IF(CK479="",IF(AND(CE479="",CF479=""),"",IF(CF479="",IF(DE479&gt;1,ROUND(DE479*CE479,3),CE479),IF(DE479&gt;1,ROUND(DE479*CF479,3),CF479))),IF(AND(CE479="",CF479=""),"",IF(CF479="",IF(DE479&gt;1,ROUND(DE479*CE479*(1/(CK479)),3),CE479*(1/(CK479))),IF(DE479&gt;1,ROUND(DE479*CF479*(1/(CK479)),3),CF479*(1/(CK479))))))</f>
        <v/>
      </c>
      <c r="CP479" s="2048">
        <f>IF(COUNTIF(Overview!K12:K14,TRUE)&gt;0,2,IF(COUNTIF(Overview!L12:L14,TRUE)&gt;0,4,0))</f>
        <v/>
      </c>
      <c r="CQ479" s="1473">
        <f>IF(CO479="","",IF(CO479&gt;CP479,"Fail","Pass"))</f>
        <v/>
      </c>
      <c r="CR479" s="1482"/>
      <c r="CS479" s="1566">
        <f>MyTimestamp(CO479)</f>
        <v/>
      </c>
      <c r="CT479" s="1535">
        <f>IF(CE479="",0,15)+IF(CF479="",0,15)</f>
        <v/>
      </c>
      <c r="CU479" s="1536">
        <f>IF(CT479=0,0,2)</f>
        <v/>
      </c>
      <c r="CV479" s="861"/>
      <c r="CW479" s="861"/>
      <c r="CX479" s="2038"/>
      <c r="CY479" s="2050"/>
      <c r="CZ479" s="1545">
        <f>10^(CJ479/20)*100-100</f>
        <v/>
      </c>
      <c r="DA479" s="1353"/>
      <c r="DB479" s="599"/>
      <c r="DC479" s="804">
        <f>IF(DA479="","",10^(DA479/10))</f>
        <v/>
      </c>
      <c r="DD479" s="1401">
        <f>IF(ISNUMBER(DB479)=FALSE,"",10^(DB479/10))</f>
        <v/>
      </c>
      <c r="DE479" s="1545">
        <f>IF(AND(ISNUMBER(DC479),ISNUMBER(DD479)),IF(DC479/DD479&gt;1,ROUND((DC479)/DD479,3),1),1)</f>
        <v/>
      </c>
      <c r="DF479" s="1541"/>
      <c r="DG479" s="1541"/>
      <c r="DH479" s="1541"/>
      <c r="DI479" s="1541"/>
      <c r="DJ479" s="1541"/>
      <c r="DK479" s="1541"/>
      <c r="DL479" s="1541"/>
      <c r="DM479" s="1541"/>
      <c r="DN479" s="1541"/>
      <c r="DO479" s="1541"/>
      <c r="DP479" s="1541"/>
      <c r="DQ479" s="1541"/>
      <c r="DR479" s="1541"/>
    </row>
    <row r="480" ht="12.75" x14ac:dyDescent="0.2">
      <c r="A480" s="1541"/>
      <c r="B480" s="1541"/>
      <c r="C480"/>
      <c r="D480" s="130">
        <f>IF(BX$465="Close to Ear","EN 62209-1","EN 62209-2")</f>
        <v/>
      </c>
      <c r="E480" s="130">
        <f>IF(CG480="Close to Ear","2016","2010/A1:2019")</f>
        <v/>
      </c>
      <c r="F480" s="1488" t="inlineStr">
        <is>
          <t>5.4</t>
        </is>
      </c>
      <c r="G480" s="1497"/>
      <c r="H480" s="120">
        <f>BV480</f>
        <v/>
      </c>
      <c r="I480" s="120">
        <f>BW480</f>
        <v/>
      </c>
      <c r="J480" s="687" t="inlineStr">
        <is>
          <t>5G</t>
        </is>
      </c>
      <c r="K480" s="194" t="inlineStr">
        <is>
          <t>n2</t>
        </is>
      </c>
      <c r="L480" s="115"/>
      <c r="M480" s="120"/>
      <c r="N480" s="119"/>
      <c r="O480" s="131"/>
      <c r="P480" s="6597"/>
      <c r="Q480" s="131"/>
      <c r="R480" s="131"/>
      <c r="S480" s="120"/>
      <c r="T480" s="120">
        <v>376000</v>
      </c>
      <c r="U480" s="120">
        <v>1880</v>
      </c>
      <c r="V480" s="119"/>
      <c r="W480" s="197"/>
      <c r="X480" s="119"/>
      <c r="Y480" s="119"/>
      <c r="Z480" s="119"/>
      <c r="AA480" s="115"/>
      <c r="AB480" s="115"/>
      <c r="AC480" s="689">
        <f>IF(OR(BX$465="Close to Ear",BX$465="Close to Head"),"Head",IF(BX$465="Extremity","Extremity","Body"))</f>
        <v/>
      </c>
      <c r="AD480" s="690">
        <f>CA480</f>
        <v/>
      </c>
      <c r="AE480" s="688">
        <f>CB480</f>
        <v/>
      </c>
      <c r="AF480" s="115"/>
      <c r="AG480" s="808">
        <f>IF(AZ480="","N/A",IF(CQ480="Pass","P","F"))</f>
        <v/>
      </c>
      <c r="AH480" s="129"/>
      <c r="AI480" s="129"/>
      <c r="AJ480" s="129"/>
      <c r="AK480" s="119"/>
      <c r="AL480" s="115"/>
      <c r="AM480" s="119"/>
      <c r="AN480" s="119"/>
      <c r="AO480" s="692"/>
      <c r="AP480" s="692"/>
      <c r="AQ480" s="692"/>
      <c r="AR480" s="692"/>
      <c r="AS480" s="692"/>
      <c r="AT480" s="691">
        <f>CE480</f>
        <v/>
      </c>
      <c r="AU480" s="691">
        <f>CF480</f>
        <v/>
      </c>
      <c r="AV480" s="813"/>
      <c r="AW480" s="813"/>
      <c r="AX480" s="197">
        <f>CZ480</f>
        <v/>
      </c>
      <c r="AY480" s="197">
        <f>DE480</f>
        <v/>
      </c>
      <c r="AZ480" s="3379">
        <f>CO480</f>
        <v/>
      </c>
      <c r="BA480" s="3380"/>
      <c r="BB480" s="197">
        <f>CP480</f>
        <v/>
      </c>
      <c r="BC480" s="813"/>
      <c r="BD480" s="197">
        <f>CR480</f>
        <v/>
      </c>
      <c r="BE480" s="121">
        <f>CS480</f>
        <v/>
      </c>
      <c r="BF480" s="122">
        <f>CT480*60</f>
        <v/>
      </c>
      <c r="BG480" s="121">
        <f>BE480</f>
        <v/>
      </c>
      <c r="BH480" s="122">
        <f>CU480*60</f>
        <v/>
      </c>
      <c r="BI480" s="122">
        <f>CV480</f>
        <v/>
      </c>
      <c r="BJ480" s="117"/>
      <c r="BK480" s="812">
        <f>Overview!$E$7</f>
        <v/>
      </c>
      <c r="BL480" s="117"/>
      <c r="BM480" s="836">
        <f>CW480</f>
        <v/>
      </c>
      <c r="BN480" s="812">
        <f>Overview!$P$153</f>
        <v/>
      </c>
      <c r="BO480" s="117"/>
      <c r="BP480" s="117"/>
      <c r="BQ480" s="115"/>
      <c r="BR480" s="1478"/>
      <c r="BS480" s="1548"/>
      <c r="BT480" s="2180" t="inlineStr">
        <is>
          <t>5G</t>
        </is>
      </c>
      <c r="BU480" s="2181" t="inlineStr">
        <is>
          <t>n2</t>
        </is>
      </c>
      <c r="BV480" s="498">
        <f>Overview!$H$29</f>
        <v/>
      </c>
      <c r="BW480" s="2010"/>
      <c r="BX480" s="2187"/>
      <c r="BY480" s="2188"/>
      <c r="BZ480" s="2131"/>
      <c r="CA480" s="505" t="str">
        <f>CONCATENATE(CA471," - Battery check 2")</f>
        <v>TBD - Battery check 2</v>
      </c>
      <c r="CB480" s="201">
        <v>5</v>
      </c>
      <c r="CC480" s="1713">
        <f>IF(COUNT('Conducted 5G'!$AH$3:$AH$20)=0,376000,INDEX('Conducted 5G'!$T$3:$T$20,MATCH(MAX('Conducted 5G'!$AH$3:$AH$20),'Conducted 5G'!$AH$3:$AH$20,0)))</f>
        <v>376000</v>
      </c>
      <c r="CD480" s="1713">
        <f>IF(COUNT('Conducted 5G'!$AH$3:$AH$20)=0,1880,INDEX('Conducted 5G'!$U$3:$U$20,MATCH(MAX('Conducted 5G'!$AH$3:$AH$20),'Conducted 5G'!$AH$3:$AH$20,0)))</f>
        <v>1880</v>
      </c>
      <c r="CE480" s="1874"/>
      <c r="CF480" s="1874"/>
      <c r="CG480" s="388" t="str">
        <f>IF(OR($BY$419="",$BY$419=""),"",$BY$419)</f>
        <v/>
      </c>
      <c r="CH480" s="388">
        <f>BZ480</f>
        <v/>
      </c>
      <c r="CI480" s="388">
        <f>CA480</f>
        <v/>
      </c>
      <c r="CJ480" s="2046"/>
      <c r="CK480" s="2042"/>
      <c r="CL480" s="212">
        <f>IF(CF480=""," ",IF(ABS(CE480-CF480)&lt;=0.125,"Valid","Not valid"))</f>
        <v/>
      </c>
      <c r="CM480" s="213">
        <f> IF(CE480="","",IF(AND(CE480&lt;&gt;"",CF480=""),IF(CE480&gt;=1,"Medir+Sig Max","No"),IF(CF480&lt;&gt;"",IF(CF480&gt;=1,"Medir+Sig Max","No"),"")))</f>
        <v/>
      </c>
      <c r="CN480" s="1794"/>
      <c r="CO480" s="221">
        <f>IF(CK480="",IF(AND(CE480="",CF480=""),"",IF(CF480="",IF(DE480&gt;1,ROUND(DE480*CE480,3),CE480),IF(DE480&gt;1,ROUND(DE480*CF480,3),CF480))),IF(AND(CE480="",CF480=""),"",IF(CF480="",IF(DE480&gt;1,ROUND(DE480*CE480*(1/(CK480)),3),CE480*(1/(CK480))),IF(DE480&gt;1,ROUND(DE480*CF480*(1/(CK480)),3),CF480*(1/(CK480))))))</f>
        <v/>
      </c>
      <c r="CP480" s="2048">
        <f>IF(COUNTIF(Overview!K12:K14,TRUE)&gt;0,2,IF(COUNTIF(Overview!L12:L14,TRUE)&gt;0,4,0))</f>
        <v/>
      </c>
      <c r="CQ480" s="1473">
        <f>IF(CO480="","",IF(CO480&gt;CP480,"Fail","Pass"))</f>
        <v/>
      </c>
      <c r="CR480" s="1482"/>
      <c r="CS480" s="1566">
        <f>MyTimestamp(CO480)</f>
        <v/>
      </c>
      <c r="CT480" s="1535">
        <f>IF(CE480="",0,15)+IF(CF480="",0,15)</f>
        <v/>
      </c>
      <c r="CU480" s="1536">
        <f>IF(CT480=0,0,2)</f>
        <v/>
      </c>
      <c r="CV480" s="861"/>
      <c r="CW480" s="861"/>
      <c r="CX480" s="2038"/>
      <c r="CY480" s="2050"/>
      <c r="CZ480" s="1545">
        <f>10^(CJ480/20)*100-100</f>
        <v/>
      </c>
      <c r="DA480" s="1353"/>
      <c r="DB480" s="599"/>
      <c r="DC480" s="804">
        <f>IF(DA480="","",10^(DA480/10))</f>
        <v/>
      </c>
      <c r="DD480" s="1401">
        <f>IF(ISNUMBER(DB480)=FALSE,"",10^(DB480/10))</f>
        <v/>
      </c>
      <c r="DE480" s="1545">
        <f>IF(AND(ISNUMBER(DC480),ISNUMBER(DD480)),IF(DC480/DD480&gt;1,ROUND((DC480)/DD480,3),1),1)</f>
        <v/>
      </c>
      <c r="DF480" s="1541"/>
      <c r="DG480" s="1541"/>
      <c r="DH480" s="1541"/>
      <c r="DI480" s="1541"/>
      <c r="DJ480" s="1541"/>
      <c r="DK480" s="1541"/>
      <c r="DL480" s="1541"/>
      <c r="DM480" s="1541"/>
      <c r="DN480" s="1541"/>
      <c r="DO480" s="1541"/>
      <c r="DP480" s="1541"/>
      <c r="DQ480" s="1541"/>
      <c r="DR480" s="1541"/>
    </row>
    <row r="481" ht="12.75" x14ac:dyDescent="0.2">
      <c r="A481" s="1541"/>
      <c r="B481" s="1541"/>
      <c r="C481"/>
      <c r="D481" s="130">
        <f>IF(BX$465="Close to Ear","EN 62209-1","EN 62209-2")</f>
        <v/>
      </c>
      <c r="E481" s="130">
        <f>IF(CG481="Close to Ear","2016","2010/A1:2019")</f>
        <v/>
      </c>
      <c r="F481" s="1488" t="inlineStr">
        <is>
          <t>5.4</t>
        </is>
      </c>
      <c r="G481" s="1497"/>
      <c r="H481" s="120">
        <f>BV481</f>
        <v/>
      </c>
      <c r="I481" s="120">
        <f>BW481</f>
        <v/>
      </c>
      <c r="J481" s="687" t="inlineStr">
        <is>
          <t>5G</t>
        </is>
      </c>
      <c r="K481" s="194" t="inlineStr">
        <is>
          <t>n2</t>
        </is>
      </c>
      <c r="L481" s="115"/>
      <c r="M481" s="120"/>
      <c r="N481" s="119"/>
      <c r="O481" s="131"/>
      <c r="P481" s="6597"/>
      <c r="Q481" s="131"/>
      <c r="R481" s="131"/>
      <c r="S481" s="120"/>
      <c r="T481" s="120">
        <v>376000</v>
      </c>
      <c r="U481" s="120">
        <v>1880</v>
      </c>
      <c r="V481" s="119"/>
      <c r="W481" s="197"/>
      <c r="X481" s="119"/>
      <c r="Y481" s="119"/>
      <c r="Z481" s="119"/>
      <c r="AA481" s="115"/>
      <c r="AB481" s="115"/>
      <c r="AC481" s="689">
        <f>IF(OR(BX$465="Close to Ear",BX$465="Close to Head"),"Head",IF(BX$465="Extremity","Extremity","Body"))</f>
        <v/>
      </c>
      <c r="AD481" s="690">
        <f>CA481</f>
        <v/>
      </c>
      <c r="AE481" s="688">
        <f>CB481</f>
        <v/>
      </c>
      <c r="AF481" s="115"/>
      <c r="AG481" s="808">
        <f>IF(AZ481="","N/A",IF(CQ481="Pass","P","F"))</f>
        <v/>
      </c>
      <c r="AH481" s="129"/>
      <c r="AI481" s="129"/>
      <c r="AJ481" s="129"/>
      <c r="AK481" s="119"/>
      <c r="AL481" s="115"/>
      <c r="AM481" s="119"/>
      <c r="AN481" s="119"/>
      <c r="AO481" s="692"/>
      <c r="AP481" s="692"/>
      <c r="AQ481" s="692"/>
      <c r="AR481" s="692"/>
      <c r="AS481" s="692"/>
      <c r="AT481" s="691">
        <f>CE481</f>
        <v/>
      </c>
      <c r="AU481" s="691">
        <f>CF481</f>
        <v/>
      </c>
      <c r="AV481" s="813"/>
      <c r="AW481" s="813"/>
      <c r="AX481" s="197">
        <f>CZ481</f>
        <v/>
      </c>
      <c r="AY481" s="197">
        <f>DE481</f>
        <v/>
      </c>
      <c r="AZ481" s="3379">
        <f>CO481</f>
        <v/>
      </c>
      <c r="BA481" s="3380"/>
      <c r="BB481" s="197">
        <f>CP481</f>
        <v/>
      </c>
      <c r="BC481" s="813"/>
      <c r="BD481" s="197">
        <f>CR481</f>
        <v/>
      </c>
      <c r="BE481" s="121">
        <f>CS481</f>
        <v/>
      </c>
      <c r="BF481" s="122">
        <f>CT481*60</f>
        <v/>
      </c>
      <c r="BG481" s="121">
        <f>BE481</f>
        <v/>
      </c>
      <c r="BH481" s="122">
        <f>CU481*60</f>
        <v/>
      </c>
      <c r="BI481" s="122">
        <f>CV481</f>
        <v/>
      </c>
      <c r="BJ481" s="117"/>
      <c r="BK481" s="812">
        <f>Overview!$E$7</f>
        <v/>
      </c>
      <c r="BL481" s="117"/>
      <c r="BM481" s="836">
        <f>CW481</f>
        <v/>
      </c>
      <c r="BN481" s="812">
        <f>Overview!$P$153</f>
        <v/>
      </c>
      <c r="BO481" s="117"/>
      <c r="BP481" s="117"/>
      <c r="BQ481" s="115"/>
      <c r="BR481" s="1478"/>
      <c r="BS481" s="1548"/>
      <c r="BT481" s="2180" t="inlineStr">
        <is>
          <t>5G</t>
        </is>
      </c>
      <c r="BU481" s="2181" t="inlineStr">
        <is>
          <t>n2</t>
        </is>
      </c>
      <c r="BV481" s="498">
        <f>Overview!$H$29</f>
        <v/>
      </c>
      <c r="BW481" s="2010"/>
      <c r="BX481" s="2187"/>
      <c r="BY481" s="2188"/>
      <c r="BZ481" s="2131"/>
      <c r="CA481" s="505" t="inlineStr">
        <is>
          <t>Front Face</t>
        </is>
      </c>
      <c r="CB481" s="201">
        <v>25</v>
      </c>
      <c r="CC481" s="1713">
        <f>IF(COUNT('Conducted 5G'!$AH$3:$AH$20)=0,376000,INDEX('Conducted 5G'!$T$3:$T$20,MATCH(MAX('Conducted 5G'!$AH$3:$AH$20),'Conducted 5G'!$AH$3:$AH$20,0)))</f>
        <v>376000</v>
      </c>
      <c r="CD481" s="1713">
        <f>IF(COUNT('Conducted 5G'!$AH$3:$AH$20)=0,1880,INDEX('Conducted 5G'!$U$3:$U$20,MATCH(MAX('Conducted 5G'!$AH$3:$AH$20),'Conducted 5G'!$AH$3:$AH$20,0)))</f>
        <v>1880</v>
      </c>
      <c r="CE481" s="1874"/>
      <c r="CF481" s="1874"/>
      <c r="CG481" s="388" t="str">
        <f>IF(OR($BY$419="",$BY$419=""),"",$BY$419)</f>
        <v/>
      </c>
      <c r="CH481" s="388">
        <f>BZ481</f>
        <v/>
      </c>
      <c r="CI481" s="388">
        <f>CA481</f>
        <v/>
      </c>
      <c r="CJ481" s="2046"/>
      <c r="CK481" s="2042"/>
      <c r="CL481" s="212">
        <f>IF(CF481=""," ",IF(ABS(CE481-CF481)&lt;=0.125,"Valid","Not valid"))</f>
        <v/>
      </c>
      <c r="CM481" s="213">
        <f> IF(CE481="","",IF(AND(CE481&lt;&gt;"",CF481=""),IF(CE481&gt;=1,"Medir+Sig Max","No"),IF(CF481&lt;&gt;"",IF(CF481&gt;=1,"Medir+Sig Max","No"),"")))</f>
        <v/>
      </c>
      <c r="CN481" s="1794"/>
      <c r="CO481" s="221">
        <f>IF(CK481="",IF(AND(CE481="",CF481=""),"",IF(CF481="",IF(DE481&gt;1,ROUND(DE481*CE481,3),CE481),IF(DE481&gt;1,ROUND(DE481*CF481,3),CF481))),IF(AND(CE481="",CF481=""),"",IF(CF481="",IF(DE481&gt;1,ROUND(DE481*CE481*(1/(CK481)),3),CE481*(1/(CK481))),IF(DE481&gt;1,ROUND(DE481*CF481*(1/(CK481)),3),CF481*(1/(CK481))))))</f>
        <v/>
      </c>
      <c r="CP481" s="2048">
        <f>IF(COUNTIF(Overview!K12:K14,TRUE)&gt;0,2,IF(COUNTIF(Overview!L12:L14,TRUE)&gt;0,4,0))</f>
        <v/>
      </c>
      <c r="CQ481" s="1473">
        <f>IF(CO481="","",IF(CO481&gt;CP481,"Fail","Pass"))</f>
        <v/>
      </c>
      <c r="CR481" s="1482"/>
      <c r="CS481" s="1566">
        <f>MyTimestamp(CO481)</f>
        <v/>
      </c>
      <c r="CT481" s="1535">
        <f>IF(CE481="",0,15)+IF(CF481="",0,15)</f>
        <v/>
      </c>
      <c r="CU481" s="1536">
        <f>IF(CT481=0,0,2)</f>
        <v/>
      </c>
      <c r="CV481" s="861"/>
      <c r="CW481" s="861"/>
      <c r="CX481" s="2038"/>
      <c r="CY481" s="2050"/>
      <c r="CZ481" s="1545">
        <f>10^(CJ481/20)*100-100</f>
        <v/>
      </c>
      <c r="DA481" s="1353"/>
      <c r="DB481" s="599"/>
      <c r="DC481" s="804">
        <f>IF(DA481="","",10^(DA481/10))</f>
        <v/>
      </c>
      <c r="DD481" s="1401">
        <f>IF(ISNUMBER(DB481)=FALSE,"",10^(DB481/10))</f>
        <v/>
      </c>
      <c r="DE481" s="1545">
        <f>IF(AND(ISNUMBER(DC481),ISNUMBER(DD481)),IF(DC481/DD481&gt;1,ROUND((DC481)/DD481,3),1),1)</f>
        <v/>
      </c>
      <c r="DF481" s="1541"/>
      <c r="DG481" s="1541"/>
      <c r="DH481" s="1541"/>
      <c r="DI481" s="1541"/>
      <c r="DJ481" s="1541"/>
      <c r="DK481" s="1541"/>
      <c r="DL481" s="1541"/>
      <c r="DM481" s="1541"/>
      <c r="DN481" s="1541"/>
      <c r="DO481" s="1541"/>
      <c r="DP481" s="1541"/>
      <c r="DQ481" s="1541"/>
      <c r="DR481" s="1541"/>
    </row>
    <row r="482" ht="12.75" x14ac:dyDescent="0.2">
      <c r="A482" s="1541"/>
      <c r="B482" s="1541"/>
      <c r="C482"/>
      <c r="D482" s="130">
        <f>IF(BX$465="Close to Ear","EN 62209-1","EN 62209-2")</f>
        <v/>
      </c>
      <c r="E482" s="130">
        <f>IF(CG482="Close to Ear","2016","2010/A1:2019")</f>
        <v/>
      </c>
      <c r="F482" s="1488" t="inlineStr">
        <is>
          <t>5.4</t>
        </is>
      </c>
      <c r="G482" s="1497"/>
      <c r="H482" s="120">
        <f>BV482</f>
        <v/>
      </c>
      <c r="I482" s="120">
        <f>BW482</f>
        <v/>
      </c>
      <c r="J482" s="687" t="inlineStr">
        <is>
          <t>5G</t>
        </is>
      </c>
      <c r="K482" s="194" t="inlineStr">
        <is>
          <t>n2</t>
        </is>
      </c>
      <c r="L482" s="115"/>
      <c r="M482" s="120"/>
      <c r="N482" s="119"/>
      <c r="O482" s="131"/>
      <c r="P482" s="6597"/>
      <c r="Q482" s="131"/>
      <c r="R482" s="131"/>
      <c r="S482" s="120"/>
      <c r="T482" s="120">
        <v>376000</v>
      </c>
      <c r="U482" s="120">
        <v>1880</v>
      </c>
      <c r="V482" s="119"/>
      <c r="W482" s="197"/>
      <c r="X482" s="119"/>
      <c r="Y482" s="119"/>
      <c r="Z482" s="119"/>
      <c r="AA482" s="115"/>
      <c r="AB482" s="115"/>
      <c r="AC482" s="689">
        <f>IF(OR(BX$465="Close to Ear",BX$465="Close to Head"),"Head",IF(BX$465="Extremity","Extremity","Body"))</f>
        <v/>
      </c>
      <c r="AD482" s="690">
        <f>CA482</f>
        <v/>
      </c>
      <c r="AE482" s="688">
        <f>CB482</f>
        <v/>
      </c>
      <c r="AF482" s="115"/>
      <c r="AG482" s="808">
        <f>IF(AZ482="","N/A",IF(CQ482="Pass","P","F"))</f>
        <v/>
      </c>
      <c r="AH482" s="129"/>
      <c r="AI482" s="129"/>
      <c r="AJ482" s="129"/>
      <c r="AK482" s="119"/>
      <c r="AL482" s="115"/>
      <c r="AM482" s="119"/>
      <c r="AN482" s="119"/>
      <c r="AO482" s="692"/>
      <c r="AP482" s="692"/>
      <c r="AQ482" s="692"/>
      <c r="AR482" s="692"/>
      <c r="AS482" s="692"/>
      <c r="AT482" s="691">
        <f>CE482</f>
        <v/>
      </c>
      <c r="AU482" s="691">
        <f>CF482</f>
        <v/>
      </c>
      <c r="AV482" s="813"/>
      <c r="AW482" s="813"/>
      <c r="AX482" s="197">
        <f>CZ482</f>
        <v/>
      </c>
      <c r="AY482" s="197">
        <f>DE482</f>
        <v/>
      </c>
      <c r="AZ482" s="3379">
        <f>CO482</f>
        <v/>
      </c>
      <c r="BA482" s="3380"/>
      <c r="BB482" s="197">
        <f>CP482</f>
        <v/>
      </c>
      <c r="BC482" s="813"/>
      <c r="BD482" s="197">
        <f>CR482</f>
        <v/>
      </c>
      <c r="BE482" s="121">
        <f>CS482</f>
        <v/>
      </c>
      <c r="BF482" s="122">
        <f>CT482*60</f>
        <v/>
      </c>
      <c r="BG482" s="121">
        <f>BE482</f>
        <v/>
      </c>
      <c r="BH482" s="122">
        <f>CU482*60</f>
        <v/>
      </c>
      <c r="BI482" s="122">
        <f>CV482</f>
        <v/>
      </c>
      <c r="BJ482" s="117"/>
      <c r="BK482" s="812">
        <f>Overview!$E$7</f>
        <v/>
      </c>
      <c r="BL482" s="117"/>
      <c r="BM482" s="836">
        <f>CW482</f>
        <v/>
      </c>
      <c r="BN482" s="812">
        <f>Overview!$P$153</f>
        <v/>
      </c>
      <c r="BO482" s="117"/>
      <c r="BP482" s="117"/>
      <c r="BQ482" s="115"/>
      <c r="BR482" s="1478"/>
      <c r="BS482" s="1548"/>
      <c r="BT482" s="2180" t="inlineStr">
        <is>
          <t>5G</t>
        </is>
      </c>
      <c r="BU482" s="2181" t="inlineStr">
        <is>
          <t>n2</t>
        </is>
      </c>
      <c r="BV482" s="498">
        <f>Overview!$H$29</f>
        <v/>
      </c>
      <c r="BW482" s="2010"/>
      <c r="BX482" s="2187"/>
      <c r="BY482" s="2188"/>
      <c r="BZ482" s="2131"/>
      <c r="CA482" s="505" t="inlineStr">
        <is>
          <t>Accesorio 1: Funda</t>
        </is>
      </c>
      <c r="CB482" s="201">
        <v>0</v>
      </c>
      <c r="CC482" s="1713">
        <f>IF(COUNT('Conducted 5G'!$AH$3:$AH$20)=0,376000,INDEX('Conducted 5G'!$T$3:$T$20,MATCH(MAX('Conducted 5G'!$AH$3:$AH$20),'Conducted 5G'!$AH$3:$AH$20,0)))</f>
        <v>376000</v>
      </c>
      <c r="CD482" s="1713">
        <f>IF(COUNT('Conducted 5G'!$AH$3:$AH$20)=0,1880,INDEX('Conducted 5G'!$U$3:$U$20,MATCH(MAX('Conducted 5G'!$AH$3:$AH$20),'Conducted 5G'!$AH$3:$AH$20,0)))</f>
        <v>1880</v>
      </c>
      <c r="CE482" s="1874"/>
      <c r="CF482" s="1874"/>
      <c r="CG482" s="388" t="str">
        <f>IF(OR($BY$419="",$BY$419=""),"",$BY$419)</f>
        <v/>
      </c>
      <c r="CH482" s="388">
        <f>BZ482</f>
        <v/>
      </c>
      <c r="CI482" s="388">
        <f>CA482</f>
        <v/>
      </c>
      <c r="CJ482" s="2046"/>
      <c r="CK482" s="2042"/>
      <c r="CL482" s="212">
        <f>IF(CF482=""," ",IF(ABS(CE482-CF482)&lt;=0.125,"Valid","Not valid"))</f>
        <v/>
      </c>
      <c r="CM482" s="213">
        <f> IF(CE482="","",IF(AND(CE482&lt;&gt;"",CF482=""),IF(CE482&gt;=1,"Medir+Sig Max","No"),IF(CF482&lt;&gt;"",IF(CF482&gt;=1,"Medir+Sig Max","No"),"")))</f>
        <v/>
      </c>
      <c r="CN482" s="1794"/>
      <c r="CO482" s="221">
        <f>IF(CK482="",IF(AND(CE482="",CF482=""),"",IF(CF482="",IF(DE482&gt;1,ROUND(DE482*CE482,3),CE482),IF(DE482&gt;1,ROUND(DE482*CF482,3),CF482))),IF(AND(CE482="",CF482=""),"",IF(CF482="",IF(DE482&gt;1,ROUND(DE482*CE482*(1/(CK482)),3),CE482*(1/(CK482))),IF(DE482&gt;1,ROUND(DE482*CF482*(1/(CK482)),3),CF482*(1/(CK482))))))</f>
        <v/>
      </c>
      <c r="CP482" s="2048">
        <f>IF(COUNTIF(Overview!K12:K14,TRUE)&gt;0,2,IF(COUNTIF(Overview!L12:L14,TRUE)&gt;0,4,0))</f>
        <v/>
      </c>
      <c r="CQ482" s="1473">
        <f>IF(CO482="","",IF(CO482&gt;CP482,"Fail","Pass"))</f>
        <v/>
      </c>
      <c r="CR482" s="1482"/>
      <c r="CS482" s="1566">
        <f>MyTimestamp(CO482)</f>
        <v/>
      </c>
      <c r="CT482" s="1535">
        <f>IF(CE482="",0,15)+IF(CF482="",0,15)</f>
        <v/>
      </c>
      <c r="CU482" s="1536">
        <f>IF(CT482=0,0,2)</f>
        <v/>
      </c>
      <c r="CV482" s="861"/>
      <c r="CW482" s="861"/>
      <c r="CX482" s="2038"/>
      <c r="CY482" s="2050"/>
      <c r="CZ482" s="1545">
        <f>10^(CJ482/20)*100-100</f>
        <v/>
      </c>
      <c r="DA482" s="1353"/>
      <c r="DB482" s="599"/>
      <c r="DC482" s="804">
        <f>IF(DA482="","",10^(DA482/10))</f>
        <v/>
      </c>
      <c r="DD482" s="1401">
        <f>IF(ISNUMBER(DB482)=FALSE,"",10^(DB482/10))</f>
        <v/>
      </c>
      <c r="DE482" s="1545">
        <f>IF(AND(ISNUMBER(DC482),ISNUMBER(DD482)),IF(DC482/DD482&gt;1,ROUND((DC482)/DD482,3),1),1)</f>
        <v/>
      </c>
      <c r="DF482" s="1541"/>
      <c r="DG482" s="1541"/>
      <c r="DH482" s="1541"/>
      <c r="DI482" s="1541"/>
      <c r="DJ482" s="1541"/>
      <c r="DK482" s="1541"/>
      <c r="DL482" s="1541"/>
      <c r="DM482" s="1541"/>
      <c r="DN482" s="1541"/>
      <c r="DO482" s="1541"/>
      <c r="DP482" s="1541"/>
      <c r="DQ482" s="1541"/>
      <c r="DR482" s="1541"/>
    </row>
    <row r="483" ht="12.75" x14ac:dyDescent="0.2">
      <c r="A483" s="1541"/>
      <c r="B483" s="1541"/>
      <c r="C483"/>
      <c r="D483" s="130">
        <f>IF(BX$483="Close to Ear","EN 62209-1","EN 62209-2")</f>
        <v/>
      </c>
      <c r="E483" s="130">
        <f>IF(CG483="Close to Ear","2016","2010/A1:2019")</f>
        <v/>
      </c>
      <c r="F483" s="1488" t="inlineStr">
        <is>
          <t>5.4</t>
        </is>
      </c>
      <c r="G483" s="1497"/>
      <c r="H483" s="120">
        <f>BV483</f>
        <v/>
      </c>
      <c r="I483" s="120">
        <f>BW483</f>
        <v/>
      </c>
      <c r="J483" s="687" t="inlineStr">
        <is>
          <t>5G</t>
        </is>
      </c>
      <c r="K483" s="194" t="inlineStr">
        <is>
          <t>n2</t>
        </is>
      </c>
      <c r="L483" s="115"/>
      <c r="M483" s="120"/>
      <c r="N483" s="119"/>
      <c r="O483" s="131"/>
      <c r="P483" s="6597"/>
      <c r="Q483" s="131"/>
      <c r="R483" s="131"/>
      <c r="S483" s="120"/>
      <c r="T483" s="120">
        <v>376000</v>
      </c>
      <c r="U483" s="120">
        <v>1880</v>
      </c>
      <c r="V483" s="119"/>
      <c r="W483" s="197"/>
      <c r="X483" s="119"/>
      <c r="Y483" s="119"/>
      <c r="Z483" s="119"/>
      <c r="AA483" s="115"/>
      <c r="AB483" s="115"/>
      <c r="AC483" s="689">
        <f>IF(OR(BX$483="Close to Ear",BX$483="Close to Head"),"Head",IF(BX$483="Extremity","Extremity","Body"))</f>
        <v/>
      </c>
      <c r="AD483" s="690">
        <f>CA483</f>
        <v/>
      </c>
      <c r="AE483" s="688">
        <f>CB483</f>
        <v/>
      </c>
      <c r="AF483" s="115"/>
      <c r="AG483" s="808">
        <f>IF(AZ483="","N/A",IF(CQ483="Pass","P","F"))</f>
        <v/>
      </c>
      <c r="AH483" s="129"/>
      <c r="AI483" s="129"/>
      <c r="AJ483" s="129"/>
      <c r="AK483" s="119"/>
      <c r="AL483" s="115"/>
      <c r="AM483" s="119"/>
      <c r="AN483" s="119"/>
      <c r="AO483" s="692"/>
      <c r="AP483" s="692"/>
      <c r="AQ483" s="692"/>
      <c r="AR483" s="692"/>
      <c r="AS483" s="692"/>
      <c r="AT483" s="691">
        <f>CE483</f>
        <v/>
      </c>
      <c r="AU483" s="691">
        <f>CF483</f>
        <v/>
      </c>
      <c r="AV483" s="813"/>
      <c r="AW483" s="813"/>
      <c r="AX483" s="197">
        <f>CZ483</f>
        <v/>
      </c>
      <c r="AY483" s="197">
        <f>DE483</f>
        <v/>
      </c>
      <c r="AZ483" s="3379">
        <f>CO483</f>
        <v/>
      </c>
      <c r="BA483" s="3380"/>
      <c r="BB483" s="197">
        <f>CP483</f>
        <v/>
      </c>
      <c r="BC483" s="813"/>
      <c r="BD483" s="197">
        <f>CR483</f>
        <v/>
      </c>
      <c r="BE483" s="121">
        <f>CS483</f>
        <v/>
      </c>
      <c r="BF483" s="122">
        <f>CT483*60</f>
        <v/>
      </c>
      <c r="BG483" s="121">
        <f>BE483</f>
        <v/>
      </c>
      <c r="BH483" s="122">
        <f>CU483*60</f>
        <v/>
      </c>
      <c r="BI483" s="122">
        <f>CV483</f>
        <v/>
      </c>
      <c r="BJ483" s="117"/>
      <c r="BK483" s="812">
        <f>Overview!$E$7</f>
        <v/>
      </c>
      <c r="BL483" s="117"/>
      <c r="BM483" s="836">
        <f>CW483</f>
        <v/>
      </c>
      <c r="BN483" s="812">
        <f>Overview!$P$153</f>
        <v/>
      </c>
      <c r="BO483" s="117"/>
      <c r="BP483" s="117"/>
      <c r="BQ483" s="115"/>
      <c r="BR483" s="1478"/>
      <c r="BS483" s="1548"/>
      <c r="BT483" s="2177" t="inlineStr">
        <is>
          <t>5G</t>
        </is>
      </c>
      <c r="BU483" s="2178" t="inlineStr">
        <is>
          <t>n2</t>
        </is>
      </c>
      <c r="BV483" s="497">
        <f>Overview!$H$30</f>
        <v/>
      </c>
      <c r="BW483" s="2033"/>
      <c r="BX483" s="8328" t="inlineStr">
        <is>
          <t>Close to ear</t>
        </is>
      </c>
      <c r="BY483" s="496"/>
      <c r="BZ483" s="1720"/>
      <c r="CA483" s="2179" t="inlineStr">
        <is>
          <t>Left Cheek</t>
        </is>
      </c>
      <c r="CB483" s="202">
        <v>0</v>
      </c>
      <c r="CC483" s="1708">
        <f>IF(COUNT('Conducted 5G'!$AH$3:$AH$20)=0,376000,INDEX('Conducted 5G'!$T$3:$T$20,MATCH(MAX('Conducted 5G'!$AH$3:$AH$20),'Conducted 5G'!$AH$3:$AH$20,0)))</f>
        <v>376000</v>
      </c>
      <c r="CD483" s="1708">
        <f>IF(COUNT('Conducted 5G'!$AH$3:$AH$20)=0,1880,INDEX('Conducted 5G'!$U$3:$U$20,MATCH(MAX('Conducted 5G'!$AH$3:$AH$20),'Conducted 5G'!$AH$3:$AH$20,0)))</f>
        <v>1880</v>
      </c>
      <c r="CE483" s="1522"/>
      <c r="CF483" s="1522"/>
      <c r="CG483" s="386" t="str">
        <f>IF(OR($BY$419="",$BY$419=""),"",$BY$419)</f>
        <v/>
      </c>
      <c r="CH483" s="386">
        <f>BZ483</f>
        <v/>
      </c>
      <c r="CI483" s="386">
        <f>CA483</f>
        <v/>
      </c>
      <c r="CJ483" s="1526"/>
      <c r="CK483" s="2036"/>
      <c r="CL483" s="203">
        <f>IF(CF483=""," ",IF(ABS(CE483-CF483)&lt;=0.125,"Valid","Not valid"))</f>
        <v/>
      </c>
      <c r="CM483" s="204">
        <f> IF(CE483="","",IF(AND(CE483&lt;&gt;"",CF483=""),IF(CE483&gt;=1,"Medir+Sig Max","No"),IF(CF483&lt;&gt;"",IF(CF483&gt;=1,"Medir+Sig Max","No"),"")))</f>
        <v/>
      </c>
      <c r="CN483" s="1798"/>
      <c r="CO483" s="219">
        <f>IF(CK483="",IF(AND(CE483="",CF483=""),"",IF(CF483="",IF(DE483&gt;1,ROUND(DE483*CE483,3),CE483),IF(DE483&gt;1,ROUND(DE483*CF483,3),CF483))),IF(AND(CE483="",CF483=""),"",IF(CF483="",IF(DE483&gt;1,ROUND(DE483*CE483*(1/(CK483)),3),CE483*(1/(CK483))),IF(DE483&gt;1,ROUND(DE483*CF483*(1/(CK483)),3),CF483*(1/(CK483))))))</f>
        <v/>
      </c>
      <c r="CP483" s="2037">
        <f>IF(COUNTIF(Overview!K12:K14,TRUE)&gt;0,2,IF(COUNTIF(Overview!L12:L14,TRUE)&gt;0,4,0))</f>
        <v/>
      </c>
      <c r="CQ483" s="1471">
        <f>IF(CO483="","",IF(CO483&gt;CP483,"Fail","Pass"))</f>
        <v/>
      </c>
      <c r="CR483" s="1480"/>
      <c r="CS483" s="1564">
        <f>MyTimestamp(CO483)</f>
        <v/>
      </c>
      <c r="CT483" s="1529">
        <f>IF(CE483="",0,15)+IF(CF483="",0,15)</f>
        <v/>
      </c>
      <c r="CU483" s="1530">
        <f>IF(CT483=0,0,2)</f>
        <v/>
      </c>
      <c r="CV483" s="862"/>
      <c r="CW483" s="862"/>
      <c r="CX483" s="2038"/>
      <c r="CY483" s="2039"/>
      <c r="CZ483" s="1542">
        <f>10^(CJ483/20)*100-100</f>
        <v/>
      </c>
      <c r="DA483" s="1351"/>
      <c r="DB483" s="597"/>
      <c r="DC483" s="802">
        <f>IF(DA483="","",10^(DA483/10))</f>
        <v/>
      </c>
      <c r="DD483" s="1399">
        <f>IF(ISNUMBER(DB483)=FALSE,"",10^(DB483/10))</f>
        <v/>
      </c>
      <c r="DE483" s="1542">
        <f>IF(AND(ISNUMBER(DC483),ISNUMBER(DD483)),IF(DC483/DD483&gt;1,ROUND((DC483)/DD483,3),1),1)</f>
        <v/>
      </c>
      <c r="DF483" s="1670">
        <f>IF(ISNUMBER(CO483),IF(CO483&gt;=CP483*0.90625,"!!!MEASURE other two 1RB modes!!!  To include the results for these two additional RB modes please use any row below free (for example otehr band) and replace the information of each field (tech, band, freq, etc...) with the proper one",""),"")</f>
        <v/>
      </c>
      <c r="DG483" s="1541"/>
      <c r="DH483" s="1541"/>
      <c r="DI483" s="1541"/>
      <c r="DJ483" s="1541"/>
      <c r="DK483" s="1541"/>
      <c r="DL483" s="1541"/>
      <c r="DM483" s="1541"/>
      <c r="DN483" s="1541"/>
      <c r="DO483" s="1541"/>
      <c r="DP483" s="1541"/>
      <c r="DQ483" s="1541"/>
      <c r="DR483" s="1541"/>
    </row>
    <row r="484" ht="12.75" x14ac:dyDescent="0.2">
      <c r="A484" s="1541"/>
      <c r="B484" s="1541"/>
      <c r="C484"/>
      <c r="D484" s="130">
        <f>IF(BX$483="Close to Ear","EN 62209-1","EN 62209-2")</f>
        <v/>
      </c>
      <c r="E484" s="130">
        <f>IF(CG484="Close to Ear","2016","2010/A1:2019")</f>
        <v/>
      </c>
      <c r="F484" s="1488" t="inlineStr">
        <is>
          <t>5.4</t>
        </is>
      </c>
      <c r="G484" s="1497"/>
      <c r="H484" s="120">
        <f>BV484</f>
        <v/>
      </c>
      <c r="I484" s="120">
        <f>BW484</f>
        <v/>
      </c>
      <c r="J484" s="687" t="inlineStr">
        <is>
          <t>5G</t>
        </is>
      </c>
      <c r="K484" s="194" t="inlineStr">
        <is>
          <t>n2</t>
        </is>
      </c>
      <c r="L484" s="115"/>
      <c r="M484" s="120"/>
      <c r="N484" s="119"/>
      <c r="O484" s="131"/>
      <c r="P484" s="6597"/>
      <c r="Q484" s="131"/>
      <c r="R484" s="131"/>
      <c r="S484" s="120"/>
      <c r="T484" s="120">
        <v>376000</v>
      </c>
      <c r="U484" s="120">
        <v>1880</v>
      </c>
      <c r="V484" s="119"/>
      <c r="W484" s="197"/>
      <c r="X484" s="119"/>
      <c r="Y484" s="119"/>
      <c r="Z484" s="119"/>
      <c r="AA484" s="115"/>
      <c r="AB484" s="115"/>
      <c r="AC484" s="689">
        <f>IF(OR(BX$483="Close to Ear",BX$483="Close to Head"),"Head",IF(BX$483="Extremity","Extremity","Body"))</f>
        <v/>
      </c>
      <c r="AD484" s="690">
        <f>CA484</f>
        <v/>
      </c>
      <c r="AE484" s="688">
        <f>CB484</f>
        <v/>
      </c>
      <c r="AF484" s="115"/>
      <c r="AG484" s="808">
        <f>IF(AZ484="","N/A",IF(CQ484="Pass","P","F"))</f>
        <v/>
      </c>
      <c r="AH484" s="129"/>
      <c r="AI484" s="129"/>
      <c r="AJ484" s="129"/>
      <c r="AK484" s="119"/>
      <c r="AL484" s="115"/>
      <c r="AM484" s="119"/>
      <c r="AN484" s="119"/>
      <c r="AO484" s="692"/>
      <c r="AP484" s="692"/>
      <c r="AQ484" s="692"/>
      <c r="AR484" s="692"/>
      <c r="AS484" s="692"/>
      <c r="AT484" s="691">
        <f>CE484</f>
        <v/>
      </c>
      <c r="AU484" s="691">
        <f>CF484</f>
        <v/>
      </c>
      <c r="AV484" s="813"/>
      <c r="AW484" s="813"/>
      <c r="AX484" s="197">
        <f>CZ484</f>
        <v/>
      </c>
      <c r="AY484" s="197">
        <f>DE484</f>
        <v/>
      </c>
      <c r="AZ484" s="3379">
        <f>CO484</f>
        <v/>
      </c>
      <c r="BA484" s="3380"/>
      <c r="BB484" s="197">
        <f>CP484</f>
        <v/>
      </c>
      <c r="BC484" s="813"/>
      <c r="BD484" s="197">
        <f>CR484</f>
        <v/>
      </c>
      <c r="BE484" s="121">
        <f>CS484</f>
        <v/>
      </c>
      <c r="BF484" s="122">
        <f>CT484*60</f>
        <v/>
      </c>
      <c r="BG484" s="121">
        <f>BE484</f>
        <v/>
      </c>
      <c r="BH484" s="122">
        <f>CU484*60</f>
        <v/>
      </c>
      <c r="BI484" s="122">
        <f>CV484</f>
        <v/>
      </c>
      <c r="BJ484" s="117"/>
      <c r="BK484" s="812">
        <f>Overview!$E$7</f>
        <v/>
      </c>
      <c r="BL484" s="117"/>
      <c r="BM484" s="836">
        <f>CW484</f>
        <v/>
      </c>
      <c r="BN484" s="812">
        <f>Overview!$P$153</f>
        <v/>
      </c>
      <c r="BO484" s="117"/>
      <c r="BP484" s="117"/>
      <c r="BQ484" s="115"/>
      <c r="BR484" s="1478"/>
      <c r="BS484" s="1548"/>
      <c r="BT484" s="2180" t="inlineStr">
        <is>
          <t>5G</t>
        </is>
      </c>
      <c r="BU484" s="2181" t="inlineStr">
        <is>
          <t>n2</t>
        </is>
      </c>
      <c r="BV484" s="498">
        <f>Overview!$H$30</f>
        <v/>
      </c>
      <c r="BW484" s="2010"/>
      <c r="BX484" s="2181"/>
      <c r="BY484" s="952"/>
      <c r="BZ484" s="1721"/>
      <c r="CA484" s="2182" t="inlineStr">
        <is>
          <t>Left Tilt</t>
        </is>
      </c>
      <c r="CB484" s="200">
        <v>0</v>
      </c>
      <c r="CC484" s="1709">
        <f>IF(COUNT('Conducted 5G'!$AH$3:$AH$20)=0,376000,INDEX('Conducted 5G'!$T$3:$T$20,MATCH(MAX('Conducted 5G'!$AH$3:$AH$20),'Conducted 5G'!$AH$3:$AH$20,0)))</f>
        <v>376000</v>
      </c>
      <c r="CD484" s="1709">
        <f>IF(COUNT('Conducted 5G'!$AH$3:$AH$20)=0,1880,INDEX('Conducted 5G'!$U$3:$U$20,MATCH(MAX('Conducted 5G'!$AH$3:$AH$20),'Conducted 5G'!$AH$3:$AH$20,0)))</f>
        <v>1880</v>
      </c>
      <c r="CE484" s="1523"/>
      <c r="CF484" s="1523"/>
      <c r="CG484" s="387" t="str">
        <f>IF(OR($BY$419="",$BY$419=""),"",$BY$419)</f>
        <v/>
      </c>
      <c r="CH484" s="387">
        <f>BZ484</f>
        <v/>
      </c>
      <c r="CI484" s="387">
        <f>CA484</f>
        <v/>
      </c>
      <c r="CJ484" s="1527"/>
      <c r="CK484" s="2042"/>
      <c r="CL484" s="206">
        <f>IF(CF484=""," ",IF(ABS(CE484-CF484)&lt;=0.125,"Valid","Not valid"))</f>
        <v/>
      </c>
      <c r="CM484" s="207">
        <f> IF(CE484="","",IF(AND(CE484&lt;&gt;"",CF484=""),IF(CE484&gt;=1,"Medir+Sig Max","No"),IF(CF484&lt;&gt;"",IF(CF484&gt;=1,"Medir+Sig Max","No"),"")))</f>
        <v/>
      </c>
      <c r="CN484" s="1787"/>
      <c r="CO484" s="220">
        <f>IF(CK484="",IF(AND(CE484="",CF484=""),"",IF(CF484="",IF(DE484&gt;1,ROUND(DE484*CE484,3),CE484),IF(DE484&gt;1,ROUND(DE484*CF484,3),CF484))),IF(AND(CE484="",CF484=""),"",IF(CF484="",IF(DE484&gt;1,ROUND(DE484*CE484*(1/(CK484)),3),CE484*(1/(CK484))),IF(DE484&gt;1,ROUND(DE484*CF484*(1/(CK484)),3),CF484*(1/(CK484))))))</f>
        <v/>
      </c>
      <c r="CP484" s="2043">
        <f>IF(COUNTIF(Overview!K12:K14,TRUE)&gt;0,2,IF(COUNTIF(Overview!L12:L14,TRUE)&gt;0,4,0))</f>
        <v/>
      </c>
      <c r="CQ484" s="1472">
        <f>IF(CO484="","",IF(CO484&gt;CP484,"Fail","Pass"))</f>
        <v/>
      </c>
      <c r="CR484" s="1481"/>
      <c r="CS484" s="1565">
        <f>MyTimestamp(CO484)</f>
        <v/>
      </c>
      <c r="CT484" s="1531">
        <f>IF(CE484="",0,15)+IF(CF484="",0,15)</f>
        <v/>
      </c>
      <c r="CU484" s="1532">
        <f>IF(CT484=0,0,2)</f>
        <v/>
      </c>
      <c r="CV484" s="859"/>
      <c r="CW484" s="859"/>
      <c r="CX484" s="2038"/>
      <c r="CY484" s="2044"/>
      <c r="CZ484" s="1543">
        <f>10^(CJ484/20)*100-100</f>
        <v/>
      </c>
      <c r="DA484" s="1352"/>
      <c r="DB484" s="598"/>
      <c r="DC484" s="803">
        <f>IF(DA484="","",10^(DA484/10))</f>
        <v/>
      </c>
      <c r="DD484" s="1400">
        <f>IF(ISNUMBER(DB484)=FALSE,"",10^(DB484/10))</f>
        <v/>
      </c>
      <c r="DE484" s="1543">
        <f>IF(AND(ISNUMBER(DC484),ISNUMBER(DD484)),IF(DC484/DD484&gt;1,ROUND((DC484)/DD484,3),1),1)</f>
        <v/>
      </c>
      <c r="DF484" s="1670">
        <f>IF(ISNUMBER(CO484),IF(CO484&gt;=CP484*0.90625,"!!!MEASURE other two 1RB modes!!!  To include the results for these two additional RB modes please use any row below free (for example otehr band) and replace the information of each field (tech, band, freq, etc...) with the proper one",""),"")</f>
        <v/>
      </c>
      <c r="DG484" s="1541"/>
      <c r="DH484" s="1541"/>
      <c r="DI484" s="1541"/>
      <c r="DJ484" s="1541"/>
      <c r="DK484" s="1541"/>
      <c r="DL484" s="1541"/>
      <c r="DM484" s="1541"/>
      <c r="DN484" s="1541"/>
      <c r="DO484" s="1541"/>
      <c r="DP484" s="1541"/>
      <c r="DQ484" s="1541"/>
      <c r="DR484" s="1541"/>
    </row>
    <row r="485" ht="12.75" x14ac:dyDescent="0.2">
      <c r="A485" s="1541"/>
      <c r="B485" s="1541"/>
      <c r="C485"/>
      <c r="D485" s="130">
        <f>IF(BX$483="Close to Ear","EN 62209-1","EN 62209-2")</f>
        <v/>
      </c>
      <c r="E485" s="130">
        <f>IF(CG485="Close to Ear","2016","2010/A1:2019")</f>
        <v/>
      </c>
      <c r="F485" s="1488" t="inlineStr">
        <is>
          <t>5.4</t>
        </is>
      </c>
      <c r="G485" s="1497"/>
      <c r="H485" s="120">
        <f>BV485</f>
        <v/>
      </c>
      <c r="I485" s="120">
        <f>BW485</f>
        <v/>
      </c>
      <c r="J485" s="687" t="inlineStr">
        <is>
          <t>5G</t>
        </is>
      </c>
      <c r="K485" s="194" t="inlineStr">
        <is>
          <t>n2</t>
        </is>
      </c>
      <c r="L485" s="115"/>
      <c r="M485" s="120"/>
      <c r="N485" s="119"/>
      <c r="O485" s="131"/>
      <c r="P485" s="6597"/>
      <c r="Q485" s="131"/>
      <c r="R485" s="131"/>
      <c r="S485" s="120"/>
      <c r="T485" s="120">
        <v>376000</v>
      </c>
      <c r="U485" s="120">
        <v>1880</v>
      </c>
      <c r="V485" s="119"/>
      <c r="W485" s="197"/>
      <c r="X485" s="119"/>
      <c r="Y485" s="119"/>
      <c r="Z485" s="119"/>
      <c r="AA485" s="115"/>
      <c r="AB485" s="115"/>
      <c r="AC485" s="689">
        <f>IF(OR(BX$483="Close to Ear",BX$483="Close to Head"),"Head",IF(BX$483="Extremity","Extremity","Body"))</f>
        <v/>
      </c>
      <c r="AD485" s="690">
        <f>CA485</f>
        <v/>
      </c>
      <c r="AE485" s="688">
        <f>CB485</f>
        <v/>
      </c>
      <c r="AF485" s="115"/>
      <c r="AG485" s="808">
        <f>IF(AZ485="","N/A",IF(CQ485="Pass","P","F"))</f>
        <v/>
      </c>
      <c r="AH485" s="129"/>
      <c r="AI485" s="129"/>
      <c r="AJ485" s="129"/>
      <c r="AK485" s="119"/>
      <c r="AL485" s="115"/>
      <c r="AM485" s="119"/>
      <c r="AN485" s="119"/>
      <c r="AO485" s="692"/>
      <c r="AP485" s="692"/>
      <c r="AQ485" s="692"/>
      <c r="AR485" s="692"/>
      <c r="AS485" s="692"/>
      <c r="AT485" s="691">
        <f>CE485</f>
        <v/>
      </c>
      <c r="AU485" s="691">
        <f>CF485</f>
        <v/>
      </c>
      <c r="AV485" s="813"/>
      <c r="AW485" s="813"/>
      <c r="AX485" s="197">
        <f>CZ485</f>
        <v/>
      </c>
      <c r="AY485" s="197">
        <f>DE485</f>
        <v/>
      </c>
      <c r="AZ485" s="3379">
        <f>CO485</f>
        <v/>
      </c>
      <c r="BA485" s="3380"/>
      <c r="BB485" s="197">
        <f>CP485</f>
        <v/>
      </c>
      <c r="BC485" s="813"/>
      <c r="BD485" s="197">
        <f>CR485</f>
        <v/>
      </c>
      <c r="BE485" s="121">
        <f>CS485</f>
        <v/>
      </c>
      <c r="BF485" s="122">
        <f>CT485*60</f>
        <v/>
      </c>
      <c r="BG485" s="121">
        <f>BE485</f>
        <v/>
      </c>
      <c r="BH485" s="122">
        <f>CU485*60</f>
        <v/>
      </c>
      <c r="BI485" s="122">
        <f>CV485</f>
        <v/>
      </c>
      <c r="BJ485" s="117"/>
      <c r="BK485" s="812">
        <f>Overview!$E$7</f>
        <v/>
      </c>
      <c r="BL485" s="117"/>
      <c r="BM485" s="836">
        <f>CW485</f>
        <v/>
      </c>
      <c r="BN485" s="812">
        <f>Overview!$P$153</f>
        <v/>
      </c>
      <c r="BO485" s="117"/>
      <c r="BP485" s="117"/>
      <c r="BQ485" s="115"/>
      <c r="BR485" s="1478"/>
      <c r="BS485" s="1548"/>
      <c r="BT485" s="2180" t="inlineStr">
        <is>
          <t>5G</t>
        </is>
      </c>
      <c r="BU485" s="2181" t="inlineStr">
        <is>
          <t>n2</t>
        </is>
      </c>
      <c r="BV485" s="498">
        <f>Overview!$H$30</f>
        <v/>
      </c>
      <c r="BW485" s="2010"/>
      <c r="BX485" s="2181"/>
      <c r="BY485" s="953"/>
      <c r="BZ485" s="1721"/>
      <c r="CA485" s="2182" t="inlineStr">
        <is>
          <t>Right Cheek</t>
        </is>
      </c>
      <c r="CB485" s="200">
        <v>0</v>
      </c>
      <c r="CC485" s="1709">
        <f>IF(COUNT('Conducted 5G'!$AH$3:$AH$20)=0,376000,INDEX('Conducted 5G'!$T$3:$T$20,MATCH(MAX('Conducted 5G'!$AH$3:$AH$20),'Conducted 5G'!$AH$3:$AH$20,0)))</f>
        <v>376000</v>
      </c>
      <c r="CD485" s="1709">
        <f>IF(COUNT('Conducted 5G'!$AH$3:$AH$20)=0,1880,INDEX('Conducted 5G'!$U$3:$U$20,MATCH(MAX('Conducted 5G'!$AH$3:$AH$20),'Conducted 5G'!$AH$3:$AH$20,0)))</f>
        <v>1880</v>
      </c>
      <c r="CE485" s="1523"/>
      <c r="CF485" s="1523"/>
      <c r="CG485" s="387" t="str">
        <f>IF(OR($BY$419="",$BY$419=""),"",$BY$419)</f>
        <v/>
      </c>
      <c r="CH485" s="387">
        <f>BZ485</f>
        <v/>
      </c>
      <c r="CI485" s="387">
        <f>CA485</f>
        <v/>
      </c>
      <c r="CJ485" s="1527"/>
      <c r="CK485" s="2042"/>
      <c r="CL485" s="206">
        <f>IF(CF485=""," ",IF(ABS(CE485-CF485)&lt;=0.125,"Valid","Not valid"))</f>
        <v/>
      </c>
      <c r="CM485" s="207">
        <f> IF(CE485="","",IF(AND(CE485&lt;&gt;"",CF485=""),IF(CE485&gt;=1,"Medir+Sig Max","No"),IF(CF485&lt;&gt;"",IF(CF485&gt;=1,"Medir+Sig Max","No"),"")))</f>
        <v/>
      </c>
      <c r="CN485" s="1787"/>
      <c r="CO485" s="220">
        <f>IF(CK485="",IF(AND(CE485="",CF485=""),"",IF(CF485="",IF(DE485&gt;1,ROUND(DE485*CE485,3),CE485),IF(DE485&gt;1,ROUND(DE485*CF485,3),CF485))),IF(AND(CE485="",CF485=""),"",IF(CF485="",IF(DE485&gt;1,ROUND(DE485*CE485*(1/(CK485)),3),CE485*(1/(CK485))),IF(DE485&gt;1,ROUND(DE485*CF485*(1/(CK485)),3),CF485*(1/(CK485))))))</f>
        <v/>
      </c>
      <c r="CP485" s="2043">
        <f>IF(COUNTIF(Overview!K12:K14,TRUE)&gt;0,2,IF(COUNTIF(Overview!L12:L14,TRUE)&gt;0,4,0))</f>
        <v/>
      </c>
      <c r="CQ485" s="1472">
        <f>IF(CO485="","",IF(CO485&gt;CP485,"Fail","Pass"))</f>
        <v/>
      </c>
      <c r="CR485" s="1481"/>
      <c r="CS485" s="1565">
        <f>MyTimestamp(CO485)</f>
        <v/>
      </c>
      <c r="CT485" s="1531">
        <f>IF(CE485="",0,15)+IF(CF485="",0,15)</f>
        <v/>
      </c>
      <c r="CU485" s="1532">
        <f>IF(CT485=0,0,2)</f>
        <v/>
      </c>
      <c r="CV485" s="859"/>
      <c r="CW485" s="859"/>
      <c r="CX485" s="2038"/>
      <c r="CY485" s="2044"/>
      <c r="CZ485" s="1543">
        <f>10^(CJ485/20)*100-100</f>
        <v/>
      </c>
      <c r="DA485" s="1352"/>
      <c r="DB485" s="598"/>
      <c r="DC485" s="803">
        <f>IF(DA485="","",10^(DA485/10))</f>
        <v/>
      </c>
      <c r="DD485" s="1400">
        <f>IF(ISNUMBER(DB485)=FALSE,"",10^(DB485/10))</f>
        <v/>
      </c>
      <c r="DE485" s="1543">
        <f>IF(AND(ISNUMBER(DC485),ISNUMBER(DD485)),IF(DC485/DD485&gt;1,ROUND((DC485)/DD485,3),1),1)</f>
        <v/>
      </c>
      <c r="DF485" s="1670">
        <f>IF(ISNUMBER(CO485),IF(CO485&gt;=CP485*0.90625,"!!!MEASURE other two 1RB modes!!!  To include the results for these two additional RB modes please use any row below free (for example otehr band) and replace the information of each field (tech, band, freq, etc...) with the proper one",""),"")</f>
        <v/>
      </c>
      <c r="DG485" s="1541"/>
      <c r="DH485" s="1541"/>
      <c r="DI485" s="1541"/>
      <c r="DJ485" s="1541"/>
      <c r="DK485" s="1541"/>
      <c r="DL485" s="1541"/>
      <c r="DM485" s="1541"/>
      <c r="DN485" s="1541"/>
      <c r="DO485" s="1541"/>
      <c r="DP485" s="1541"/>
      <c r="DQ485" s="1541"/>
      <c r="DR485" s="1541"/>
    </row>
    <row r="486" ht="12.75" x14ac:dyDescent="0.2">
      <c r="A486" s="1541"/>
      <c r="B486" s="1541"/>
      <c r="C486"/>
      <c r="D486" s="130">
        <f>IF(BX$483="Close to Ear","EN 62209-1","EN 62209-2")</f>
        <v/>
      </c>
      <c r="E486" s="130">
        <f>IF(CG486="Close to Ear","2016","2010/A1:2019")</f>
        <v/>
      </c>
      <c r="F486" s="1488" t="inlineStr">
        <is>
          <t>5.4</t>
        </is>
      </c>
      <c r="G486" s="1497"/>
      <c r="H486" s="120">
        <f>BV486</f>
        <v/>
      </c>
      <c r="I486" s="120">
        <f>BW486</f>
        <v/>
      </c>
      <c r="J486" s="687" t="inlineStr">
        <is>
          <t>5G</t>
        </is>
      </c>
      <c r="K486" s="194" t="inlineStr">
        <is>
          <t>n2</t>
        </is>
      </c>
      <c r="L486" s="115"/>
      <c r="M486" s="120"/>
      <c r="N486" s="119"/>
      <c r="O486" s="131"/>
      <c r="P486" s="6597"/>
      <c r="Q486" s="131"/>
      <c r="R486" s="131"/>
      <c r="S486" s="120"/>
      <c r="T486" s="120">
        <v>376000</v>
      </c>
      <c r="U486" s="120">
        <v>1880</v>
      </c>
      <c r="V486" s="119"/>
      <c r="W486" s="197"/>
      <c r="X486" s="119"/>
      <c r="Y486" s="119"/>
      <c r="Z486" s="119"/>
      <c r="AA486" s="115"/>
      <c r="AB486" s="115"/>
      <c r="AC486" s="689">
        <f>IF(OR(BX$483="Close to Ear",BX$483="Close to Head"),"Head",IF(BX$483="Extremity","Extremity","Body"))</f>
        <v/>
      </c>
      <c r="AD486" s="690">
        <f>CA486</f>
        <v/>
      </c>
      <c r="AE486" s="688">
        <f>CB486</f>
        <v/>
      </c>
      <c r="AF486" s="115"/>
      <c r="AG486" s="808">
        <f>IF(AZ486="","N/A",IF(CQ486="Pass","P","F"))</f>
        <v/>
      </c>
      <c r="AH486" s="129"/>
      <c r="AI486" s="129"/>
      <c r="AJ486" s="129"/>
      <c r="AK486" s="119"/>
      <c r="AL486" s="115"/>
      <c r="AM486" s="119"/>
      <c r="AN486" s="119"/>
      <c r="AO486" s="692"/>
      <c r="AP486" s="692"/>
      <c r="AQ486" s="692"/>
      <c r="AR486" s="692"/>
      <c r="AS486" s="692"/>
      <c r="AT486" s="691">
        <f>CE486</f>
        <v/>
      </c>
      <c r="AU486" s="691">
        <f>CF486</f>
        <v/>
      </c>
      <c r="AV486" s="813"/>
      <c r="AW486" s="813"/>
      <c r="AX486" s="197">
        <f>CZ486</f>
        <v/>
      </c>
      <c r="AY486" s="197">
        <f>DE486</f>
        <v/>
      </c>
      <c r="AZ486" s="3379">
        <f>CO486</f>
        <v/>
      </c>
      <c r="BA486" s="3380"/>
      <c r="BB486" s="197">
        <f>CP486</f>
        <v/>
      </c>
      <c r="BC486" s="813"/>
      <c r="BD486" s="197">
        <f>CR486</f>
        <v/>
      </c>
      <c r="BE486" s="121">
        <f>CS486</f>
        <v/>
      </c>
      <c r="BF486" s="122">
        <f>CT486*60</f>
        <v/>
      </c>
      <c r="BG486" s="121">
        <f>BE486</f>
        <v/>
      </c>
      <c r="BH486" s="122">
        <f>CU486*60</f>
        <v/>
      </c>
      <c r="BI486" s="122">
        <f>CV486</f>
        <v/>
      </c>
      <c r="BJ486" s="117"/>
      <c r="BK486" s="812">
        <f>Overview!$E$7</f>
        <v/>
      </c>
      <c r="BL486" s="117"/>
      <c r="BM486" s="836">
        <f>CW486</f>
        <v/>
      </c>
      <c r="BN486" s="812">
        <f>Overview!$P$153</f>
        <v/>
      </c>
      <c r="BO486" s="117"/>
      <c r="BP486" s="117"/>
      <c r="BQ486" s="115"/>
      <c r="BR486" s="1478"/>
      <c r="BS486" s="1548"/>
      <c r="BT486" s="2180" t="inlineStr">
        <is>
          <t>5G</t>
        </is>
      </c>
      <c r="BU486" s="2181" t="inlineStr">
        <is>
          <t>n2</t>
        </is>
      </c>
      <c r="BV486" s="498">
        <f>Overview!$H$30</f>
        <v/>
      </c>
      <c r="BW486" s="2010"/>
      <c r="BX486" s="2181"/>
      <c r="BY486" s="953"/>
      <c r="BZ486" s="1721"/>
      <c r="CA486" s="2182" t="inlineStr">
        <is>
          <t>Right Tilt</t>
        </is>
      </c>
      <c r="CB486" s="200">
        <v>0</v>
      </c>
      <c r="CC486" s="1709">
        <f>IF(COUNT('Conducted 5G'!$AH$3:$AH$20)=0,376000,INDEX('Conducted 5G'!$T$3:$T$20,MATCH(MAX('Conducted 5G'!$AH$3:$AH$20),'Conducted 5G'!$AH$3:$AH$20,0)))</f>
        <v>376000</v>
      </c>
      <c r="CD486" s="1709">
        <f>IF(COUNT('Conducted 5G'!$AH$3:$AH$20)=0,1880,INDEX('Conducted 5G'!$U$3:$U$20,MATCH(MAX('Conducted 5G'!$AH$3:$AH$20),'Conducted 5G'!$AH$3:$AH$20,0)))</f>
        <v>1880</v>
      </c>
      <c r="CE486" s="1523"/>
      <c r="CF486" s="1523"/>
      <c r="CG486" s="387" t="str">
        <f>IF(OR($BY$419="",$BY$419=""),"",$BY$419)</f>
        <v/>
      </c>
      <c r="CH486" s="387">
        <f>BZ486</f>
        <v/>
      </c>
      <c r="CI486" s="387">
        <f>CA486</f>
        <v/>
      </c>
      <c r="CJ486" s="1527"/>
      <c r="CK486" s="2042"/>
      <c r="CL486" s="206">
        <f>IF(CF486=""," ",IF(ABS(CE486-CF486)&lt;=0.125,"Valid","Not valid"))</f>
        <v/>
      </c>
      <c r="CM486" s="207">
        <f> IF(CE486="","",IF(AND(CE486&lt;&gt;"",CF486=""),IF(CE486&gt;=1,"Medir+Sig Max","No"),IF(CF486&lt;&gt;"",IF(CF486&gt;=1,"Medir+Sig Max","No"),"")))</f>
        <v/>
      </c>
      <c r="CN486" s="1787"/>
      <c r="CO486" s="220">
        <f>IF(CK486="",IF(AND(CE486="",CF486=""),"",IF(CF486="",IF(DE486&gt;1,ROUND(DE486*CE486,3),CE486),IF(DE486&gt;1,ROUND(DE486*CF486,3),CF486))),IF(AND(CE486="",CF486=""),"",IF(CF486="",IF(DE486&gt;1,ROUND(DE486*CE486*(1/(CK486)),3),CE486*(1/(CK486))),IF(DE486&gt;1,ROUND(DE486*CF486*(1/(CK486)),3),CF486*(1/(CK486))))))</f>
        <v/>
      </c>
      <c r="CP486" s="2043">
        <f>IF(COUNTIF(Overview!K12:K14,TRUE)&gt;0,2,IF(COUNTIF(Overview!L12:L14,TRUE)&gt;0,4,0))</f>
        <v/>
      </c>
      <c r="CQ486" s="1472">
        <f>IF(CO486="","",IF(CO486&gt;CP486,"Fail","Pass"))</f>
        <v/>
      </c>
      <c r="CR486" s="1481"/>
      <c r="CS486" s="1565">
        <f>MyTimestamp(CO486)</f>
        <v/>
      </c>
      <c r="CT486" s="1531">
        <f>IF(CE486="",0,15)+IF(CF486="",0,15)</f>
        <v/>
      </c>
      <c r="CU486" s="1532">
        <f>IF(CT486=0,0,2)</f>
        <v/>
      </c>
      <c r="CV486" s="859"/>
      <c r="CW486" s="859"/>
      <c r="CX486" s="2038"/>
      <c r="CY486" s="2044"/>
      <c r="CZ486" s="1543">
        <f>10^(CJ486/20)*100-100</f>
        <v/>
      </c>
      <c r="DA486" s="1352"/>
      <c r="DB486" s="598"/>
      <c r="DC486" s="803">
        <f>IF(DA486="","",10^(DA486/10))</f>
        <v/>
      </c>
      <c r="DD486" s="1400">
        <f>IF(ISNUMBER(DB486)=FALSE,"",10^(DB486/10))</f>
        <v/>
      </c>
      <c r="DE486" s="1543">
        <f>IF(AND(ISNUMBER(DC486),ISNUMBER(DD486)),IF(DC486/DD486&gt;1,ROUND((DC486)/DD486,3),1),1)</f>
        <v/>
      </c>
      <c r="DF486" s="1670">
        <f>IF(ISNUMBER(CO486),IF(CO486&gt;=CP486*0.90625,"!!!MEASURE other two 1RB modes!!!  To include the results for these two additional RB modes please use any row below free (for example otehr band) and replace the information of each field (tech, band, freq, etc...) with the proper one",""),"")</f>
        <v/>
      </c>
      <c r="DG486" s="1541"/>
      <c r="DH486" s="1541"/>
      <c r="DI486" s="1541"/>
      <c r="DJ486" s="1541"/>
      <c r="DK486" s="1541"/>
      <c r="DL486" s="1541"/>
      <c r="DM486" s="1541"/>
      <c r="DN486" s="1541"/>
      <c r="DO486" s="1541"/>
      <c r="DP486" s="1541"/>
      <c r="DQ486" s="1541"/>
      <c r="DR486" s="1541"/>
    </row>
    <row r="487" ht="12.75" x14ac:dyDescent="0.2">
      <c r="A487" s="1541"/>
      <c r="B487" s="1541"/>
      <c r="C487"/>
      <c r="D487" s="130">
        <f>IF(BX$483="Close to Ear","EN 62209-1","EN 62209-2")</f>
        <v/>
      </c>
      <c r="E487" s="130">
        <f>IF(CG487="Close to Ear","2016","2010/A1:2019")</f>
        <v/>
      </c>
      <c r="F487" s="1488" t="inlineStr">
        <is>
          <t>5.4</t>
        </is>
      </c>
      <c r="G487" s="1497"/>
      <c r="H487" s="120">
        <f>BV487</f>
        <v/>
      </c>
      <c r="I487" s="120">
        <f>BW487</f>
        <v/>
      </c>
      <c r="J487" s="687" t="inlineStr">
        <is>
          <t>5G</t>
        </is>
      </c>
      <c r="K487" s="194" t="inlineStr">
        <is>
          <t>n2</t>
        </is>
      </c>
      <c r="L487" s="115"/>
      <c r="M487" s="120"/>
      <c r="N487" s="119"/>
      <c r="O487" s="131"/>
      <c r="P487" s="6597"/>
      <c r="Q487" s="131"/>
      <c r="R487" s="131"/>
      <c r="S487" s="120"/>
      <c r="T487" s="120">
        <v>376000</v>
      </c>
      <c r="U487" s="120">
        <v>1880</v>
      </c>
      <c r="V487" s="119"/>
      <c r="W487" s="197"/>
      <c r="X487" s="119"/>
      <c r="Y487" s="119"/>
      <c r="Z487" s="119"/>
      <c r="AA487" s="115"/>
      <c r="AB487" s="115"/>
      <c r="AC487" s="689">
        <f>IF(OR(BX$483="Close to Ear",BX$483="Close to Head"),"Head",IF(BX$483="Extremity","Extremity","Body"))</f>
        <v/>
      </c>
      <c r="AD487" s="690">
        <f>CA487</f>
        <v/>
      </c>
      <c r="AE487" s="688">
        <f>CB487</f>
        <v/>
      </c>
      <c r="AF487" s="115"/>
      <c r="AG487" s="808">
        <f>IF(AZ487="","N/A",IF(CQ487="Pass","P","F"))</f>
        <v/>
      </c>
      <c r="AH487" s="129"/>
      <c r="AI487" s="129"/>
      <c r="AJ487" s="129"/>
      <c r="AK487" s="119"/>
      <c r="AL487" s="115"/>
      <c r="AM487" s="119"/>
      <c r="AN487" s="119"/>
      <c r="AO487" s="692"/>
      <c r="AP487" s="692"/>
      <c r="AQ487" s="692"/>
      <c r="AR487" s="692"/>
      <c r="AS487" s="692"/>
      <c r="AT487" s="691">
        <f>CE487</f>
        <v/>
      </c>
      <c r="AU487" s="691">
        <f>CF487</f>
        <v/>
      </c>
      <c r="AV487" s="813"/>
      <c r="AW487" s="813"/>
      <c r="AX487" s="197">
        <f>CZ487</f>
        <v/>
      </c>
      <c r="AY487" s="197">
        <f>DE487</f>
        <v/>
      </c>
      <c r="AZ487" s="3379">
        <f>CO487</f>
        <v/>
      </c>
      <c r="BA487" s="3380"/>
      <c r="BB487" s="197">
        <f>CP487</f>
        <v/>
      </c>
      <c r="BC487" s="813"/>
      <c r="BD487" s="197">
        <f>CR487</f>
        <v/>
      </c>
      <c r="BE487" s="121">
        <f>CS487</f>
        <v/>
      </c>
      <c r="BF487" s="122">
        <f>CT487*60</f>
        <v/>
      </c>
      <c r="BG487" s="121">
        <f>BE487</f>
        <v/>
      </c>
      <c r="BH487" s="122">
        <f>CU487*60</f>
        <v/>
      </c>
      <c r="BI487" s="122">
        <f>CV487</f>
        <v/>
      </c>
      <c r="BJ487" s="117"/>
      <c r="BK487" s="812">
        <f>Overview!$E$7</f>
        <v/>
      </c>
      <c r="BL487" s="117"/>
      <c r="BM487" s="836">
        <f>CW487</f>
        <v/>
      </c>
      <c r="BN487" s="812">
        <f>Overview!$P$153</f>
        <v/>
      </c>
      <c r="BO487" s="117"/>
      <c r="BP487" s="117"/>
      <c r="BQ487" s="115"/>
      <c r="BR487" s="1478"/>
      <c r="BS487" s="1548"/>
      <c r="BT487" s="2180" t="inlineStr">
        <is>
          <t>5G</t>
        </is>
      </c>
      <c r="BU487" s="2181" t="inlineStr">
        <is>
          <t>n2</t>
        </is>
      </c>
      <c r="BV487" s="498">
        <f>Overview!$H$30</f>
        <v/>
      </c>
      <c r="BW487" s="2010"/>
      <c r="BX487" s="2181"/>
      <c r="BY487" s="500"/>
      <c r="BZ487" s="1721"/>
      <c r="CA487" s="499" t="str">
        <f>IF(COUNT(CF483:CF486)=0,IF(COUNT(CE483:CE486)=0,"TBD",VLOOKUP(MAX(CE483:CE486),CE483:CI486,5,FALSE)),VLOOKUP(MAX(CF483:CF486),CF483:CI486,4,FALSE))</f>
        <v>TBD</v>
      </c>
      <c r="CB487" s="200">
        <v>0</v>
      </c>
      <c r="CC487" s="1709">
        <f>IF(COUNT('Conducted 5G'!$AH$3:$AH$20)=0,376000,INDEX('Conducted 5G'!$T$3:$T$20,MATCH(MAX('Conducted 5G'!$AH$3:$AH$20),'Conducted 5G'!$AH$3:$AH$20,0)))</f>
        <v>376000</v>
      </c>
      <c r="CD487" s="1709">
        <f>IF(COUNT('Conducted 5G'!$AH$3:$AH$20)=0,1880,INDEX('Conducted 5G'!$U$3:$U$20,MATCH(MAX('Conducted 5G'!$AH$3:$AH$20),'Conducted 5G'!$AH$3:$AH$20,0)))</f>
        <v>1880</v>
      </c>
      <c r="CE487" s="1523"/>
      <c r="CF487" s="1523"/>
      <c r="CG487" s="387" t="str">
        <f>IF(OR($BY$419="",$BY$419=""),"",$BY$419)</f>
        <v/>
      </c>
      <c r="CH487" s="387">
        <f>BZ487</f>
        <v/>
      </c>
      <c r="CI487" s="387">
        <f>CA487</f>
        <v/>
      </c>
      <c r="CJ487" s="1527"/>
      <c r="CK487" s="2042"/>
      <c r="CL487" s="206">
        <f>IF(CF487=""," ",IF(ABS(CE487-CF487)&lt;=0.125,"Valid","Not valid"))</f>
        <v/>
      </c>
      <c r="CM487" s="207">
        <f> IF(CE487="","",IF(AND(CE487&lt;&gt;"",CF487=""),IF(CE487&gt;=1,"Medir+Sig Max","No"),IF(CF487&lt;&gt;"",IF(CF487&gt;=1,"Medir+Sig Max","No"),"")))</f>
        <v/>
      </c>
      <c r="CN487" s="1787"/>
      <c r="CO487" s="220">
        <f>IF(CK487="",IF(AND(CE487="",CF487=""),"",IF(CF487="",IF(DE487&gt;1,ROUND(DE487*CE487,3),CE487),IF(DE487&gt;1,ROUND(DE487*CF487,3),CF487))),IF(AND(CE487="",CF487=""),"",IF(CF487="",IF(DE487&gt;1,ROUND(DE487*CE487*(1/(CK487)),3),CE487*(1/(CK487))),IF(DE487&gt;1,ROUND(DE487*CF487*(1/(CK487)),3),CF487*(1/(CK487))))))</f>
        <v/>
      </c>
      <c r="CP487" s="2043">
        <f>IF(COUNTIF(Overview!K12:K14,TRUE)&gt;0,2,IF(COUNTIF(Overview!L12:L14,TRUE)&gt;0,4,0))</f>
        <v/>
      </c>
      <c r="CQ487" s="1472">
        <f>IF(CO487="","",IF(CO487&gt;CP487,"Fail","Pass"))</f>
        <v/>
      </c>
      <c r="CR487" s="1481"/>
      <c r="CS487" s="1565">
        <f>MyTimestamp(CO487)</f>
        <v/>
      </c>
      <c r="CT487" s="1531">
        <f>IF(CE487="",0,15)+IF(CF487="",0,15)</f>
        <v/>
      </c>
      <c r="CU487" s="1532">
        <f>IF(CT487=0,0,2)</f>
        <v/>
      </c>
      <c r="CV487" s="859"/>
      <c r="CW487" s="859"/>
      <c r="CX487" s="2038"/>
      <c r="CY487" s="2044"/>
      <c r="CZ487" s="1543">
        <f>10^(CJ487/20)*100-100</f>
        <v/>
      </c>
      <c r="DA487" s="1352"/>
      <c r="DB487" s="598"/>
      <c r="DC487" s="803">
        <f>IF(DA487="","",10^(DA487/10))</f>
        <v/>
      </c>
      <c r="DD487" s="1400">
        <f>IF(ISNUMBER(DB487)=FALSE,"",10^(DB487/10))</f>
        <v/>
      </c>
      <c r="DE487" s="1543">
        <f>IF(AND(ISNUMBER(DC487),ISNUMBER(DD487)),IF(DC487/DD487&gt;1,ROUND((DC487)/DD487,3),1),1)</f>
        <v/>
      </c>
      <c r="DF487" s="1670">
        <f>IF(ISNUMBER(CO487),IF(CO487&gt;=CP487*0.90625,"!!!MEASURE other two 1RB modes!!!  To include the results for these two additional RB modes please use any row below free (for example otehr band) and replace the information of each field (tech, band, freq, etc...) with the proper one",""),"")</f>
        <v/>
      </c>
      <c r="DG487" s="1541"/>
      <c r="DH487" s="1541"/>
      <c r="DI487" s="1541"/>
      <c r="DJ487" s="1541"/>
      <c r="DK487" s="1541"/>
      <c r="DL487" s="1541"/>
      <c r="DM487" s="1541"/>
      <c r="DN487" s="1541"/>
      <c r="DO487" s="1541"/>
      <c r="DP487" s="1541"/>
      <c r="DQ487" s="1541"/>
      <c r="DR487" s="1541"/>
    </row>
    <row r="488" ht="12.75" x14ac:dyDescent="0.2">
      <c r="A488" s="1541"/>
      <c r="B488" s="1541"/>
      <c r="C488"/>
      <c r="D488" s="130">
        <f>IF(BX$483="Close to Ear","EN 62209-1","EN 62209-2")</f>
        <v/>
      </c>
      <c r="E488" s="130">
        <f>IF(CG488="Close to Ear","2016","2010/A1:2019")</f>
        <v/>
      </c>
      <c r="F488" s="1488" t="inlineStr">
        <is>
          <t>5.4</t>
        </is>
      </c>
      <c r="G488" s="1497"/>
      <c r="H488" s="120">
        <f>BV488</f>
        <v/>
      </c>
      <c r="I488" s="120">
        <f>BW488</f>
        <v/>
      </c>
      <c r="J488" s="687" t="inlineStr">
        <is>
          <t>5G</t>
        </is>
      </c>
      <c r="K488" s="194" t="inlineStr">
        <is>
          <t>n2</t>
        </is>
      </c>
      <c r="L488" s="115"/>
      <c r="M488" s="120"/>
      <c r="N488" s="119"/>
      <c r="O488" s="131"/>
      <c r="P488" s="6597"/>
      <c r="Q488" s="131"/>
      <c r="R488" s="131"/>
      <c r="S488" s="120"/>
      <c r="T488" s="120">
        <v>376000</v>
      </c>
      <c r="U488" s="120">
        <v>1880</v>
      </c>
      <c r="V488" s="119"/>
      <c r="W488" s="197"/>
      <c r="X488" s="119"/>
      <c r="Y488" s="119"/>
      <c r="Z488" s="119"/>
      <c r="AA488" s="115"/>
      <c r="AB488" s="115"/>
      <c r="AC488" s="689">
        <f>IF(OR(BX$483="Close to Ear",BX$483="Close to Head"),"Head",IF(BX$483="Extremity","Extremity","Body"))</f>
        <v/>
      </c>
      <c r="AD488" s="690">
        <f>CA488</f>
        <v/>
      </c>
      <c r="AE488" s="688">
        <f>CB488</f>
        <v/>
      </c>
      <c r="AF488" s="115"/>
      <c r="AG488" s="808">
        <f>IF(AZ488="","N/A",IF(CQ488="Pass","P","F"))</f>
        <v/>
      </c>
      <c r="AH488" s="129"/>
      <c r="AI488" s="129"/>
      <c r="AJ488" s="129"/>
      <c r="AK488" s="119"/>
      <c r="AL488" s="115"/>
      <c r="AM488" s="119"/>
      <c r="AN488" s="119"/>
      <c r="AO488" s="692"/>
      <c r="AP488" s="692"/>
      <c r="AQ488" s="692"/>
      <c r="AR488" s="692"/>
      <c r="AS488" s="692"/>
      <c r="AT488" s="691">
        <f>CE488</f>
        <v/>
      </c>
      <c r="AU488" s="691">
        <f>CF488</f>
        <v/>
      </c>
      <c r="AV488" s="813"/>
      <c r="AW488" s="813"/>
      <c r="AX488" s="197">
        <f>CZ488</f>
        <v/>
      </c>
      <c r="AY488" s="197">
        <f>DE488</f>
        <v/>
      </c>
      <c r="AZ488" s="3379">
        <f>CO488</f>
        <v/>
      </c>
      <c r="BA488" s="3380"/>
      <c r="BB488" s="197">
        <f>CP488</f>
        <v/>
      </c>
      <c r="BC488" s="813"/>
      <c r="BD488" s="197">
        <f>CR488</f>
        <v/>
      </c>
      <c r="BE488" s="121">
        <f>CS488</f>
        <v/>
      </c>
      <c r="BF488" s="122">
        <f>CT488*60</f>
        <v/>
      </c>
      <c r="BG488" s="121">
        <f>BE488</f>
        <v/>
      </c>
      <c r="BH488" s="122">
        <f>CU488*60</f>
        <v/>
      </c>
      <c r="BI488" s="122">
        <f>CV488</f>
        <v/>
      </c>
      <c r="BJ488" s="117"/>
      <c r="BK488" s="812">
        <f>Overview!$E$7</f>
        <v/>
      </c>
      <c r="BL488" s="117"/>
      <c r="BM488" s="836">
        <f>CW488</f>
        <v/>
      </c>
      <c r="BN488" s="812">
        <f>Overview!$P$153</f>
        <v/>
      </c>
      <c r="BO488" s="117"/>
      <c r="BP488" s="117"/>
      <c r="BQ488" s="115"/>
      <c r="BR488" s="1478"/>
      <c r="BS488" s="1548"/>
      <c r="BT488" s="2183" t="inlineStr">
        <is>
          <t>5G</t>
        </is>
      </c>
      <c r="BU488" s="2184" t="inlineStr">
        <is>
          <t>n2</t>
        </is>
      </c>
      <c r="BV488" s="501">
        <f>Overview!$H$30</f>
        <v/>
      </c>
      <c r="BW488" s="2010"/>
      <c r="BX488" s="2184"/>
      <c r="BY488" s="954"/>
      <c r="BZ488" s="1721"/>
      <c r="CA488" s="502" t="str">
        <f>CA487</f>
        <v>TBD</v>
      </c>
      <c r="CB488" s="201">
        <v>0</v>
      </c>
      <c r="CC488" s="1710">
        <f>IF(COUNT('Conducted 5G'!$AH$3:$AH$20)=0,376000,INDEX('Conducted 5G'!$T$3:$T$20,MATCH(MAX('Conducted 5G'!$AH$3:$AH$20),'Conducted 5G'!$AH$3:$AH$20,0)))</f>
        <v>376000</v>
      </c>
      <c r="CD488" s="1710">
        <f>IF(COUNT('Conducted 5G'!$AH$3:$AH$20)=0,1880,INDEX('Conducted 5G'!$U$3:$U$20,MATCH(MAX('Conducted 5G'!$AH$3:$AH$20),'Conducted 5G'!$AH$3:$AH$20,0)))</f>
        <v>1880</v>
      </c>
      <c r="CE488" s="1523"/>
      <c r="CF488" s="1523"/>
      <c r="CG488" s="387" t="str">
        <f>IF(OR($BY$419="",$BY$419=""),"",$BY$419)</f>
        <v/>
      </c>
      <c r="CH488" s="387">
        <f>BZ488</f>
        <v/>
      </c>
      <c r="CI488" s="387">
        <f>CA488</f>
        <v/>
      </c>
      <c r="CJ488" s="1527"/>
      <c r="CK488" s="2042"/>
      <c r="CL488" s="206">
        <f>IF(CF488=""," ",IF(ABS(CE488-CF488)&lt;=0.125,"Valid","Not valid"))</f>
        <v/>
      </c>
      <c r="CM488" s="207">
        <f> IF(CE488="","",IF(AND(CE488&lt;&gt;"",CF488=""),IF(CE488&gt;=1,"Medir+Sig Max","No"),IF(CF488&lt;&gt;"",IF(CF488&gt;=1,"Medir+Sig Max","No"),"")))</f>
        <v/>
      </c>
      <c r="CN488" s="1787"/>
      <c r="CO488" s="220">
        <f>IF(CK488="",IF(AND(CE488="",CF488=""),"",IF(CF488="",IF(DE488&gt;1,ROUND(DE488*CE488,3),CE488),IF(DE488&gt;1,ROUND(DE488*CF488,3),CF488))),IF(AND(CE488="",CF488=""),"",IF(CF488="",IF(DE488&gt;1,ROUND(DE488*CE488*(1/(CK488)),3),CE488*(1/(CK488))),IF(DE488&gt;1,ROUND(DE488*CF488*(1/(CK488)),3),CF488*(1/(CK488))))))</f>
        <v/>
      </c>
      <c r="CP488" s="2043">
        <f>IF(COUNTIF(Overview!K12:K14,TRUE)&gt;0,2,IF(COUNTIF(Overview!L12:L14,TRUE)&gt;0,4,0))</f>
        <v/>
      </c>
      <c r="CQ488" s="1472">
        <f>IF(CO488="","",IF(CO488&gt;CP488,"Fail","Pass"))</f>
        <v/>
      </c>
      <c r="CR488" s="1481"/>
      <c r="CS488" s="1565">
        <f>MyTimestamp(CO488)</f>
        <v/>
      </c>
      <c r="CT488" s="1531">
        <f>IF(CE488="",0,15)+IF(CF488="",0,15)</f>
        <v/>
      </c>
      <c r="CU488" s="1532">
        <f>IF(CT488=0,0,2)</f>
        <v/>
      </c>
      <c r="CV488" s="859"/>
      <c r="CW488" s="859"/>
      <c r="CX488" s="2038"/>
      <c r="CY488" s="2044"/>
      <c r="CZ488" s="1543">
        <f>10^(CJ488/20)*100-100</f>
        <v/>
      </c>
      <c r="DA488" s="1352"/>
      <c r="DB488" s="598"/>
      <c r="DC488" s="803">
        <f>IF(DA488="","",10^(DA488/10))</f>
        <v/>
      </c>
      <c r="DD488" s="1400">
        <f>IF(ISNUMBER(DB488)=FALSE,"",10^(DB488/10))</f>
        <v/>
      </c>
      <c r="DE488" s="1543">
        <f>IF(AND(ISNUMBER(DC488),ISNUMBER(DD488)),IF(DC488/DD488&gt;1,ROUND((DC488)/DD488,3),1),1)</f>
        <v/>
      </c>
      <c r="DF488" s="1670">
        <f>IF(ISNUMBER(CO488),IF(CO488&gt;=CP488*0.90625,"!!!MEASURE other two 1RB modes!!!  To include the results for these two additional RB modes please use any row below free (for example otehr band) and replace the information of each field (tech, band, freq, etc...) with the proper one",""),"")</f>
        <v/>
      </c>
      <c r="DG488" s="1541"/>
      <c r="DH488" s="1541"/>
      <c r="DI488" s="1541"/>
      <c r="DJ488" s="1541"/>
      <c r="DK488" s="1541"/>
      <c r="DL488" s="1541"/>
      <c r="DM488" s="1541"/>
      <c r="DN488" s="1541"/>
      <c r="DO488" s="1541"/>
      <c r="DP488" s="1541"/>
      <c r="DQ488" s="1541"/>
      <c r="DR488" s="1541"/>
    </row>
    <row r="489" ht="12.75" x14ac:dyDescent="0.2">
      <c r="A489" s="1541"/>
      <c r="B489" s="1541"/>
      <c r="C489"/>
      <c r="D489" s="130">
        <f>IF(BX$483="Close to Ear","EN 62209-1","EN 62209-2")</f>
        <v/>
      </c>
      <c r="E489" s="130">
        <f>IF(CG489="Close to Ear","2016","2010/A1:2019")</f>
        <v/>
      </c>
      <c r="F489" s="1488" t="inlineStr">
        <is>
          <t>5.4</t>
        </is>
      </c>
      <c r="G489" s="1497"/>
      <c r="H489" s="120">
        <f>BV489</f>
        <v/>
      </c>
      <c r="I489" s="120">
        <f>BW489</f>
        <v/>
      </c>
      <c r="J489" s="687" t="inlineStr">
        <is>
          <t>5G</t>
        </is>
      </c>
      <c r="K489" s="194" t="inlineStr">
        <is>
          <t>n2</t>
        </is>
      </c>
      <c r="L489" s="115"/>
      <c r="M489" s="120"/>
      <c r="N489" s="119"/>
      <c r="O489" s="131"/>
      <c r="P489" s="6597"/>
      <c r="Q489" s="131"/>
      <c r="R489" s="131"/>
      <c r="S489" s="120"/>
      <c r="T489" s="120">
        <v>376000</v>
      </c>
      <c r="U489" s="120">
        <v>1880</v>
      </c>
      <c r="V489" s="119"/>
      <c r="W489" s="197"/>
      <c r="X489" s="119"/>
      <c r="Y489" s="119"/>
      <c r="Z489" s="119"/>
      <c r="AA489" s="115"/>
      <c r="AB489" s="115"/>
      <c r="AC489" s="689">
        <f>IF(OR(BX$483="Close to Ear",BX$483="Close to Head"),"Head",IF(BX$483="Extremity","Extremity","Body"))</f>
        <v/>
      </c>
      <c r="AD489" s="690">
        <f>CA489</f>
        <v/>
      </c>
      <c r="AE489" s="688">
        <f>CB489</f>
        <v/>
      </c>
      <c r="AF489" s="115"/>
      <c r="AG489" s="808">
        <f>IF(AZ489="","N/A",IF(CQ489="Pass","P","F"))</f>
        <v/>
      </c>
      <c r="AH489" s="129"/>
      <c r="AI489" s="129"/>
      <c r="AJ489" s="129"/>
      <c r="AK489" s="119"/>
      <c r="AL489" s="115"/>
      <c r="AM489" s="119"/>
      <c r="AN489" s="119"/>
      <c r="AO489" s="692"/>
      <c r="AP489" s="692"/>
      <c r="AQ489" s="692"/>
      <c r="AR489" s="692"/>
      <c r="AS489" s="692"/>
      <c r="AT489" s="691">
        <f>CE489</f>
        <v/>
      </c>
      <c r="AU489" s="691">
        <f>CF489</f>
        <v/>
      </c>
      <c r="AV489" s="813"/>
      <c r="AW489" s="813"/>
      <c r="AX489" s="197">
        <f>CZ489</f>
        <v/>
      </c>
      <c r="AY489" s="197">
        <f>DE489</f>
        <v/>
      </c>
      <c r="AZ489" s="3379">
        <f>CO489</f>
        <v/>
      </c>
      <c r="BA489" s="3380"/>
      <c r="BB489" s="197">
        <f>CP489</f>
        <v/>
      </c>
      <c r="BC489" s="813"/>
      <c r="BD489" s="197">
        <f>CR489</f>
        <v/>
      </c>
      <c r="BE489" s="121">
        <f>CS489</f>
        <v/>
      </c>
      <c r="BF489" s="122">
        <f>CT489*60</f>
        <v/>
      </c>
      <c r="BG489" s="121">
        <f>BE489</f>
        <v/>
      </c>
      <c r="BH489" s="122">
        <f>CU489*60</f>
        <v/>
      </c>
      <c r="BI489" s="122">
        <f>CV489</f>
        <v/>
      </c>
      <c r="BJ489" s="117"/>
      <c r="BK489" s="812">
        <f>Overview!$E$7</f>
        <v/>
      </c>
      <c r="BL489" s="117"/>
      <c r="BM489" s="836">
        <f>CW489</f>
        <v/>
      </c>
      <c r="BN489" s="812">
        <f>Overview!$P$153</f>
        <v/>
      </c>
      <c r="BO489" s="117"/>
      <c r="BP489" s="117"/>
      <c r="BQ489" s="115"/>
      <c r="BR489" s="1478"/>
      <c r="BS489" s="1548"/>
      <c r="BT489" s="2180" t="inlineStr">
        <is>
          <t>5G</t>
        </is>
      </c>
      <c r="BU489" s="2181" t="inlineStr">
        <is>
          <t>n2</t>
        </is>
      </c>
      <c r="BV489" s="498">
        <f>Overview!$H$30</f>
        <v/>
      </c>
      <c r="BW489" s="2010"/>
      <c r="BX489" s="2181"/>
      <c r="BY489" s="955"/>
      <c r="BZ489" s="1722"/>
      <c r="CA489" s="503" t="str">
        <f>CA488</f>
        <v>TBD</v>
      </c>
      <c r="CB489" s="202">
        <v>0</v>
      </c>
      <c r="CC489" s="1711">
        <f>IF(COUNT('Conducted 5G'!$AH$3:$AH$20)=0,376000,INDEX('Conducted 5G'!$T$3:$T$20,MATCH(MAX('Conducted 5G'!$AH$3:$AH$20),'Conducted 5G'!$AH$3:$AH$20,0)))</f>
        <v>376000</v>
      </c>
      <c r="CD489" s="1711">
        <f>IF(COUNT('Conducted 5G'!$AH$3:$AH$20)=0,1880,INDEX('Conducted 5G'!$U$3:$U$20,MATCH(MAX('Conducted 5G'!$AH$3:$AH$20),'Conducted 5G'!$AH$3:$AH$20,0)))</f>
        <v>1880</v>
      </c>
      <c r="CE489" s="1523"/>
      <c r="CF489" s="1523"/>
      <c r="CG489" s="387" t="str">
        <f>IF(OR($BY$419="",$BY$419=""),"",$BY$419)</f>
        <v/>
      </c>
      <c r="CH489" s="387">
        <f>BZ489</f>
        <v/>
      </c>
      <c r="CI489" s="387">
        <f>CA489</f>
        <v/>
      </c>
      <c r="CJ489" s="1527"/>
      <c r="CK489" s="2042"/>
      <c r="CL489" s="206">
        <f>IF(CF489=""," ",IF(ABS(CE489-CF489)&lt;=0.125,"Valid","Not valid"))</f>
        <v/>
      </c>
      <c r="CM489" s="207">
        <f> IF(CE489="","",IF(AND(CE489&lt;&gt;"",CF489=""),IF(CE489&gt;=1,"Medir+Sig Max","No"),IF(CF489&lt;&gt;"",IF(CF489&gt;=1,"Medir+Sig Max","No"),"")))</f>
        <v/>
      </c>
      <c r="CN489" s="1787"/>
      <c r="CO489" s="220">
        <f>IF(CK489="",IF(AND(CE489="",CF489=""),"",IF(CF489="",IF(DE489&gt;1,ROUND(DE489*CE489,3),CE489),IF(DE489&gt;1,ROUND(DE489*CF489,3),CF489))),IF(AND(CE489="",CF489=""),"",IF(CF489="",IF(DE489&gt;1,ROUND(DE489*CE489*(1/(CK489)),3),CE489*(1/(CK489))),IF(DE489&gt;1,ROUND(DE489*CF489*(1/(CK489)),3),CF489*(1/(CK489))))))</f>
        <v/>
      </c>
      <c r="CP489" s="2043">
        <f>IF(COUNTIF(Overview!K12:K14,TRUE)&gt;0,2,IF(COUNTIF(Overview!L12:L14,TRUE)&gt;0,4,0))</f>
        <v/>
      </c>
      <c r="CQ489" s="1472">
        <f>IF(CO489="","",IF(CO489&gt;CP489,"Fail","Pass"))</f>
        <v/>
      </c>
      <c r="CR489" s="1481"/>
      <c r="CS489" s="1565">
        <f>MyTimestamp(CO489)</f>
        <v/>
      </c>
      <c r="CT489" s="1531">
        <f>IF(CE489="",0,15)+IF(CF489="",0,15)</f>
        <v/>
      </c>
      <c r="CU489" s="1532">
        <f>IF(CT489=0,0,2)</f>
        <v/>
      </c>
      <c r="CV489" s="859"/>
      <c r="CW489" s="859"/>
      <c r="CX489" s="2038"/>
      <c r="CY489" s="2044"/>
      <c r="CZ489" s="1543">
        <f>10^(CJ489/20)*100-100</f>
        <v/>
      </c>
      <c r="DA489" s="1352"/>
      <c r="DB489" s="598"/>
      <c r="DC489" s="803">
        <f>IF(DA489="","",10^(DA489/10))</f>
        <v/>
      </c>
      <c r="DD489" s="1400">
        <f>IF(ISNUMBER(DB489)=FALSE,"",10^(DB489/10))</f>
        <v/>
      </c>
      <c r="DE489" s="1543">
        <f>IF(AND(ISNUMBER(DC489),ISNUMBER(DD489)),IF(DC489/DD489&gt;1,ROUND((DC489)/DD489,3),1),1)</f>
        <v/>
      </c>
      <c r="DF489" s="1670">
        <f>IF(ISNUMBER(CO489),IF(CO489&gt;=CP489*0.90625,"!!!MEASURE other two 1RB modes!!!  To include the results for these two additional RB modes please use any row below free (for example otehr band) and replace the information of each field (tech, band, freq, etc...) with the proper one",""),"")</f>
        <v/>
      </c>
      <c r="DG489" s="1541"/>
      <c r="DH489" s="1541"/>
      <c r="DI489" s="1541"/>
      <c r="DJ489" s="1541"/>
      <c r="DK489" s="1541"/>
      <c r="DL489" s="1541"/>
      <c r="DM489" s="1541"/>
      <c r="DN489" s="1541"/>
      <c r="DO489" s="1541"/>
      <c r="DP489" s="1541"/>
      <c r="DQ489" s="1541"/>
      <c r="DR489" s="1541"/>
    </row>
    <row r="490" ht="12.75" x14ac:dyDescent="0.2">
      <c r="A490" s="1541"/>
      <c r="B490" s="1541"/>
      <c r="C490"/>
      <c r="D490" s="130">
        <f>IF(BX$483="Close to Ear","EN 62209-1","EN 62209-2")</f>
        <v/>
      </c>
      <c r="E490" s="130">
        <f>IF(CG490="Close to Ear","2016","2010/A1:2019")</f>
        <v/>
      </c>
      <c r="F490" s="1488" t="inlineStr">
        <is>
          <t>5.4</t>
        </is>
      </c>
      <c r="G490" s="1497"/>
      <c r="H490" s="120">
        <f>BV490</f>
        <v/>
      </c>
      <c r="I490" s="120">
        <f>BW490</f>
        <v/>
      </c>
      <c r="J490" s="687" t="inlineStr">
        <is>
          <t>5G</t>
        </is>
      </c>
      <c r="K490" s="194" t="inlineStr">
        <is>
          <t>n2</t>
        </is>
      </c>
      <c r="L490" s="115"/>
      <c r="M490" s="120"/>
      <c r="N490" s="119"/>
      <c r="O490" s="131"/>
      <c r="P490" s="6597"/>
      <c r="Q490" s="131"/>
      <c r="R490" s="131"/>
      <c r="S490" s="120"/>
      <c r="T490" s="120">
        <v>376000</v>
      </c>
      <c r="U490" s="120">
        <v>1880</v>
      </c>
      <c r="V490" s="119"/>
      <c r="W490" s="197"/>
      <c r="X490" s="119"/>
      <c r="Y490" s="119"/>
      <c r="Z490" s="119"/>
      <c r="AA490" s="115"/>
      <c r="AB490" s="115"/>
      <c r="AC490" s="689">
        <f>IF(OR(BX$483="Close to Ear",BX$483="Close to Head"),"Head",IF(BX$483="Extremity","Extremity","Body"))</f>
        <v/>
      </c>
      <c r="AD490" s="690">
        <f>CA490</f>
        <v/>
      </c>
      <c r="AE490" s="688">
        <f>CB490</f>
        <v/>
      </c>
      <c r="AF490" s="115"/>
      <c r="AG490" s="808">
        <f>IF(AZ490="","N/A",IF(CQ490="Pass","P","F"))</f>
        <v/>
      </c>
      <c r="AH490" s="129"/>
      <c r="AI490" s="129"/>
      <c r="AJ490" s="129"/>
      <c r="AK490" s="119"/>
      <c r="AL490" s="115"/>
      <c r="AM490" s="119"/>
      <c r="AN490" s="119"/>
      <c r="AO490" s="692"/>
      <c r="AP490" s="692"/>
      <c r="AQ490" s="692"/>
      <c r="AR490" s="692"/>
      <c r="AS490" s="692"/>
      <c r="AT490" s="691">
        <f>CE490</f>
        <v/>
      </c>
      <c r="AU490" s="691">
        <f>CF490</f>
        <v/>
      </c>
      <c r="AV490" s="813"/>
      <c r="AW490" s="813"/>
      <c r="AX490" s="197">
        <f>CZ490</f>
        <v/>
      </c>
      <c r="AY490" s="197">
        <f>DE490</f>
        <v/>
      </c>
      <c r="AZ490" s="3379">
        <f>CO490</f>
        <v/>
      </c>
      <c r="BA490" s="3380"/>
      <c r="BB490" s="197">
        <f>CP490</f>
        <v/>
      </c>
      <c r="BC490" s="813"/>
      <c r="BD490" s="197">
        <f>CR490</f>
        <v/>
      </c>
      <c r="BE490" s="121">
        <f>CS490</f>
        <v/>
      </c>
      <c r="BF490" s="122">
        <f>CT490*60</f>
        <v/>
      </c>
      <c r="BG490" s="121">
        <f>BE490</f>
        <v/>
      </c>
      <c r="BH490" s="122">
        <f>CU490*60</f>
        <v/>
      </c>
      <c r="BI490" s="122">
        <f>CV490</f>
        <v/>
      </c>
      <c r="BJ490" s="117"/>
      <c r="BK490" s="812">
        <f>Overview!$E$7</f>
        <v/>
      </c>
      <c r="BL490" s="117"/>
      <c r="BM490" s="836">
        <f>CW490</f>
        <v/>
      </c>
      <c r="BN490" s="812">
        <f>Overview!$P$153</f>
        <v/>
      </c>
      <c r="BO490" s="117"/>
      <c r="BP490" s="117"/>
      <c r="BQ490" s="115"/>
      <c r="BR490" s="1478"/>
      <c r="BS490" s="1548"/>
      <c r="BT490" s="2180" t="inlineStr">
        <is>
          <t>5G</t>
        </is>
      </c>
      <c r="BU490" s="2181" t="inlineStr">
        <is>
          <t>n2</t>
        </is>
      </c>
      <c r="BV490" s="498">
        <f>Overview!$H$30</f>
        <v/>
      </c>
      <c r="BW490" s="2010"/>
      <c r="BX490" s="2181"/>
      <c r="BY490" s="956"/>
      <c r="BZ490" s="1722"/>
      <c r="CA490" s="504" t="str">
        <f>CA489</f>
        <v>TBD</v>
      </c>
      <c r="CB490" s="200">
        <v>0</v>
      </c>
      <c r="CC490" s="1712">
        <f>IF(COUNT('Conducted 5G'!$AH$3:$AH$20)=0,376000,INDEX('Conducted 5G'!$T$3:$T$20,MATCH(MAX('Conducted 5G'!$AH$3:$AH$20),'Conducted 5G'!$AH$3:$AH$20,0)))</f>
        <v>376000</v>
      </c>
      <c r="CD490" s="1712">
        <f>IF(COUNT('Conducted 5G'!$AH$3:$AH$20)=0,1880,INDEX('Conducted 5G'!$U$3:$U$20,MATCH(MAX('Conducted 5G'!$AH$3:$AH$20),'Conducted 5G'!$AH$3:$AH$20,0)))</f>
        <v>1880</v>
      </c>
      <c r="CE490" s="1523"/>
      <c r="CF490" s="1523"/>
      <c r="CG490" s="387" t="str">
        <f>IF(OR($BY$419="",$BY$419=""),"",$BY$419)</f>
        <v/>
      </c>
      <c r="CH490" s="387">
        <f>BZ490</f>
        <v/>
      </c>
      <c r="CI490" s="387">
        <f>CA490</f>
        <v/>
      </c>
      <c r="CJ490" s="1527"/>
      <c r="CK490" s="2042"/>
      <c r="CL490" s="206">
        <f>IF(CF490=""," ",IF(ABS(CE490-CF490)&lt;=0.125,"Valid","Not valid"))</f>
        <v/>
      </c>
      <c r="CM490" s="207">
        <f> IF(CE490="","",IF(AND(CE490&lt;&gt;"",CF490=""),IF(CE490&gt;=1,"Medir+Sig Max","No"),IF(CF490&lt;&gt;"",IF(CF490&gt;=1,"Medir+Sig Max","No"),"")))</f>
        <v/>
      </c>
      <c r="CN490" s="1787"/>
      <c r="CO490" s="220">
        <f>IF(CK490="",IF(AND(CE490="",CF490=""),"",IF(CF490="",IF(DE490&gt;1,ROUND(DE490*CE490,3),CE490),IF(DE490&gt;1,ROUND(DE490*CF490,3),CF490))),IF(AND(CE490="",CF490=""),"",IF(CF490="",IF(DE490&gt;1,ROUND(DE490*CE490*(1/(CK490)),3),CE490*(1/(CK490))),IF(DE490&gt;1,ROUND(DE490*CF490*(1/(CK490)),3),CF490*(1/(CK490))))))</f>
        <v/>
      </c>
      <c r="CP490" s="2043">
        <f>IF(COUNTIF(Overview!K12:K14,TRUE)&gt;0,2,IF(COUNTIF(Overview!L12:L14,TRUE)&gt;0,4,0))</f>
        <v/>
      </c>
      <c r="CQ490" s="1472">
        <f>IF(CO490="","",IF(CO490&gt;CP490,"Fail","Pass"))</f>
        <v/>
      </c>
      <c r="CR490" s="1481"/>
      <c r="CS490" s="1565">
        <f>MyTimestamp(CO490)</f>
        <v/>
      </c>
      <c r="CT490" s="1531">
        <f>IF(CE490="",0,15)+IF(CF490="",0,15)</f>
        <v/>
      </c>
      <c r="CU490" s="1532">
        <f>IF(CT490=0,0,2)</f>
        <v/>
      </c>
      <c r="CV490" s="859"/>
      <c r="CW490" s="859"/>
      <c r="CX490" s="2038"/>
      <c r="CY490" s="2044"/>
      <c r="CZ490" s="1543">
        <f>10^(CJ490/20)*100-100</f>
        <v/>
      </c>
      <c r="DA490" s="1352"/>
      <c r="DB490" s="598"/>
      <c r="DC490" s="803">
        <f>IF(DA490="","",10^(DA490/10))</f>
        <v/>
      </c>
      <c r="DD490" s="1400">
        <f>IF(ISNUMBER(DB490)=FALSE,"",10^(DB490/10))</f>
        <v/>
      </c>
      <c r="DE490" s="1543">
        <f>IF(AND(ISNUMBER(DC490),ISNUMBER(DD490)),IF(DC490/DD490&gt;1,ROUND((DC490)/DD490,3),1),1)</f>
        <v/>
      </c>
      <c r="DF490" s="1670">
        <f>IF(ISNUMBER(CO490),IF(CO490&gt;=CP490*0.90625,"!!!MEASURE other two 1RB modes!!!  To include the results for these two additional RB modes please use any row below free (for example otehr band) and replace the information of each field (tech, band, freq, etc...) with the proper one",""),"")</f>
        <v/>
      </c>
      <c r="DG490" s="1541"/>
      <c r="DH490" s="1541"/>
      <c r="DI490" s="1541"/>
      <c r="DJ490" s="1541"/>
      <c r="DK490" s="1541"/>
      <c r="DL490" s="1541"/>
      <c r="DM490" s="1541"/>
      <c r="DN490" s="1541"/>
      <c r="DO490" s="1541"/>
      <c r="DP490" s="1541"/>
      <c r="DQ490" s="1541"/>
      <c r="DR490" s="1541"/>
    </row>
    <row r="491" ht="12.75" x14ac:dyDescent="0.2">
      <c r="A491" s="1541"/>
      <c r="B491" s="1541"/>
      <c r="C491"/>
      <c r="D491" s="130">
        <f>IF(BX$483="Close to Ear","EN 62209-1","EN 62209-2")</f>
        <v/>
      </c>
      <c r="E491" s="130">
        <f>IF(CG491="Close to Ear","2016","2010/A1:2019")</f>
        <v/>
      </c>
      <c r="F491" s="1488" t="inlineStr">
        <is>
          <t>5.4</t>
        </is>
      </c>
      <c r="G491" s="1497"/>
      <c r="H491" s="120">
        <f>BV491</f>
        <v/>
      </c>
      <c r="I491" s="120">
        <f>BW491</f>
        <v/>
      </c>
      <c r="J491" s="687" t="inlineStr">
        <is>
          <t>5G</t>
        </is>
      </c>
      <c r="K491" s="194" t="inlineStr">
        <is>
          <t>n2</t>
        </is>
      </c>
      <c r="L491" s="115"/>
      <c r="M491" s="120"/>
      <c r="N491" s="119"/>
      <c r="O491" s="131"/>
      <c r="P491" s="6597"/>
      <c r="Q491" s="131"/>
      <c r="R491" s="131"/>
      <c r="S491" s="120"/>
      <c r="T491" s="120">
        <v>376000</v>
      </c>
      <c r="U491" s="120">
        <v>1880</v>
      </c>
      <c r="V491" s="119"/>
      <c r="W491" s="197"/>
      <c r="X491" s="119"/>
      <c r="Y491" s="119"/>
      <c r="Z491" s="119"/>
      <c r="AA491" s="115"/>
      <c r="AB491" s="115"/>
      <c r="AC491" s="689">
        <f>IF(OR(BX$483="Close to Ear",BX$483="Close to Head"),"Head",IF(BX$483="Extremity","Extremity","Body"))</f>
        <v/>
      </c>
      <c r="AD491" s="690">
        <f>CA491</f>
        <v/>
      </c>
      <c r="AE491" s="688">
        <f>CB491</f>
        <v/>
      </c>
      <c r="AF491" s="115"/>
      <c r="AG491" s="808">
        <f>IF(AZ491="","N/A",IF(CQ491="Pass","P","F"))</f>
        <v/>
      </c>
      <c r="AH491" s="129"/>
      <c r="AI491" s="129"/>
      <c r="AJ491" s="129"/>
      <c r="AK491" s="119"/>
      <c r="AL491" s="115"/>
      <c r="AM491" s="119"/>
      <c r="AN491" s="119"/>
      <c r="AO491" s="692"/>
      <c r="AP491" s="692"/>
      <c r="AQ491" s="692"/>
      <c r="AR491" s="692"/>
      <c r="AS491" s="692"/>
      <c r="AT491" s="691">
        <f>CE491</f>
        <v/>
      </c>
      <c r="AU491" s="691">
        <f>CF491</f>
        <v/>
      </c>
      <c r="AV491" s="813"/>
      <c r="AW491" s="813"/>
      <c r="AX491" s="197">
        <f>CZ491</f>
        <v/>
      </c>
      <c r="AY491" s="197">
        <f>DE491</f>
        <v/>
      </c>
      <c r="AZ491" s="3379">
        <f>CO491</f>
        <v/>
      </c>
      <c r="BA491" s="3380"/>
      <c r="BB491" s="197">
        <f>CP491</f>
        <v/>
      </c>
      <c r="BC491" s="813"/>
      <c r="BD491" s="197">
        <f>CR491</f>
        <v/>
      </c>
      <c r="BE491" s="121">
        <f>CS491</f>
        <v/>
      </c>
      <c r="BF491" s="122">
        <f>CT491*60</f>
        <v/>
      </c>
      <c r="BG491" s="121">
        <f>BE491</f>
        <v/>
      </c>
      <c r="BH491" s="122">
        <f>CU491*60</f>
        <v/>
      </c>
      <c r="BI491" s="122">
        <f>CV491</f>
        <v/>
      </c>
      <c r="BJ491" s="117"/>
      <c r="BK491" s="812">
        <f>Overview!$E$7</f>
        <v/>
      </c>
      <c r="BL491" s="117"/>
      <c r="BM491" s="836">
        <f>CW491</f>
        <v/>
      </c>
      <c r="BN491" s="812">
        <f>Overview!$P$153</f>
        <v/>
      </c>
      <c r="BO491" s="117"/>
      <c r="BP491" s="117"/>
      <c r="BQ491" s="115"/>
      <c r="BR491" s="1478"/>
      <c r="BS491" s="1548"/>
      <c r="BT491" s="2180" t="inlineStr">
        <is>
          <t>5G</t>
        </is>
      </c>
      <c r="BU491" s="2181" t="inlineStr">
        <is>
          <t>n2</t>
        </is>
      </c>
      <c r="BV491" s="498">
        <f>Overview!$H$30</f>
        <v/>
      </c>
      <c r="BW491" s="2010"/>
      <c r="BX491" s="2181"/>
      <c r="BY491" s="957"/>
      <c r="BZ491" s="1722"/>
      <c r="CA491" s="505" t="str">
        <f>CA490</f>
        <v>TBD</v>
      </c>
      <c r="CB491" s="201">
        <v>0</v>
      </c>
      <c r="CC491" s="1713">
        <f>IF(COUNT('Conducted 5G'!$AH$3:$AH$20)=0,376000,INDEX('Conducted 5G'!$T$3:$T$20,MATCH(MAX('Conducted 5G'!$AH$3:$AH$20),'Conducted 5G'!$AH$3:$AH$20,0)))</f>
        <v>376000</v>
      </c>
      <c r="CD491" s="1713">
        <f>IF(COUNT('Conducted 5G'!$AH$3:$AH$20)=0,1880,INDEX('Conducted 5G'!$U$3:$U$20,MATCH(MAX('Conducted 5G'!$AH$3:$AH$20),'Conducted 5G'!$AH$3:$AH$20,0)))</f>
        <v>1880</v>
      </c>
      <c r="CE491" s="1523"/>
      <c r="CF491" s="1523"/>
      <c r="CG491" s="387" t="str">
        <f>IF(OR($BY$419="",$BY$419=""),"",$BY$419)</f>
        <v/>
      </c>
      <c r="CH491" s="387">
        <f>BZ491</f>
        <v/>
      </c>
      <c r="CI491" s="387">
        <f>CA491</f>
        <v/>
      </c>
      <c r="CJ491" s="1527"/>
      <c r="CK491" s="2042"/>
      <c r="CL491" s="206">
        <f>IF(CF491=""," ",IF(ABS(CE491-CF491)&lt;=0.125,"Valid","Not valid"))</f>
        <v/>
      </c>
      <c r="CM491" s="207">
        <f> IF(CE491="","",IF(AND(CE491&lt;&gt;"",CF491=""),IF(CE491&gt;=1,"Medir+Sig Max","No"),IF(CF491&lt;&gt;"",IF(CF491&gt;=1,"Medir+Sig Max","No"),"")))</f>
        <v/>
      </c>
      <c r="CN491" s="1787"/>
      <c r="CO491" s="220">
        <f>IF(CK491="",IF(AND(CE491="",CF491=""),"",IF(CF491="",IF(DE491&gt;1,ROUND(DE491*CE491,3),CE491),IF(DE491&gt;1,ROUND(DE491*CF491,3),CF491))),IF(AND(CE491="",CF491=""),"",IF(CF491="",IF(DE491&gt;1,ROUND(DE491*CE491*(1/(CK491)),3),CE491*(1/(CK491))),IF(DE491&gt;1,ROUND(DE491*CF491*(1/(CK491)),3),CF491*(1/(CK491))))))</f>
        <v/>
      </c>
      <c r="CP491" s="2043">
        <f>IF(COUNTIF(Overview!K12:K14,TRUE)&gt;0,2,IF(COUNTIF(Overview!L12:L14,TRUE)&gt;0,4,0))</f>
        <v/>
      </c>
      <c r="CQ491" s="1472">
        <f>IF(CO491="","",IF(CO491&gt;CP491,"Fail","Pass"))</f>
        <v/>
      </c>
      <c r="CR491" s="1481"/>
      <c r="CS491" s="1565">
        <f>MyTimestamp(CO491)</f>
        <v/>
      </c>
      <c r="CT491" s="1531">
        <f>IF(CE491="",0,15)+IF(CF491="",0,15)</f>
        <v/>
      </c>
      <c r="CU491" s="1532">
        <f>IF(CT491=0,0,2)</f>
        <v/>
      </c>
      <c r="CV491" s="859"/>
      <c r="CW491" s="859"/>
      <c r="CX491" s="2038"/>
      <c r="CY491" s="2044"/>
      <c r="CZ491" s="1543">
        <f>10^(CJ491/20)*100-100</f>
        <v/>
      </c>
      <c r="DA491" s="1352"/>
      <c r="DB491" s="598"/>
      <c r="DC491" s="803">
        <f>IF(DA491="","",10^(DA491/10))</f>
        <v/>
      </c>
      <c r="DD491" s="1400">
        <f>IF(ISNUMBER(DB491)=FALSE,"",10^(DB491/10))</f>
        <v/>
      </c>
      <c r="DE491" s="1543">
        <f>IF(AND(ISNUMBER(DC491),ISNUMBER(DD491)),IF(DC491/DD491&gt;1,ROUND((DC491)/DD491,3),1),1)</f>
        <v/>
      </c>
      <c r="DF491" s="1670">
        <f>IF(ISNUMBER(CO491),IF(CO491&gt;=CP491*0.90625,"!!!MEASURE other two 1RB modes!!!  To include the results for these two additional RB modes please use any row below free (for example otehr band) and replace the information of each field (tech, band, freq, etc...) with the proper one",""),"")</f>
        <v/>
      </c>
      <c r="DG491" s="1541"/>
      <c r="DH491" s="1541"/>
      <c r="DI491" s="1541"/>
      <c r="DJ491" s="1541"/>
      <c r="DK491" s="1541"/>
      <c r="DL491" s="1541"/>
      <c r="DM491" s="1541"/>
      <c r="DN491" s="1541"/>
      <c r="DO491" s="1541"/>
      <c r="DP491" s="1541"/>
      <c r="DQ491" s="1541"/>
      <c r="DR491" s="1541"/>
    </row>
    <row r="492" ht="12.75" x14ac:dyDescent="0.2">
      <c r="A492" s="1541"/>
      <c r="B492" s="1541"/>
      <c r="C492"/>
      <c r="D492" s="130">
        <f>IF(BX$483="Close to Ear","EN 62209-1","EN 62209-2")</f>
        <v/>
      </c>
      <c r="E492" s="130">
        <f>IF(CG492="Close to Ear","2016","2010/A1:2019")</f>
        <v/>
      </c>
      <c r="F492" s="1488" t="inlineStr">
        <is>
          <t>5.4</t>
        </is>
      </c>
      <c r="G492" s="1497"/>
      <c r="H492" s="120">
        <f>BV492</f>
        <v/>
      </c>
      <c r="I492" s="120">
        <f>BW492</f>
        <v/>
      </c>
      <c r="J492" s="687" t="inlineStr">
        <is>
          <t>5G</t>
        </is>
      </c>
      <c r="K492" s="194" t="inlineStr">
        <is>
          <t>n2</t>
        </is>
      </c>
      <c r="L492" s="115"/>
      <c r="M492" s="120"/>
      <c r="N492" s="119"/>
      <c r="O492" s="131"/>
      <c r="P492" s="6597"/>
      <c r="Q492" s="131"/>
      <c r="R492" s="131"/>
      <c r="S492" s="120"/>
      <c r="T492" s="120">
        <v>376000</v>
      </c>
      <c r="U492" s="120">
        <v>1880</v>
      </c>
      <c r="V492" s="119"/>
      <c r="W492" s="197"/>
      <c r="X492" s="119"/>
      <c r="Y492" s="119"/>
      <c r="Z492" s="119"/>
      <c r="AA492" s="115"/>
      <c r="AB492" s="115"/>
      <c r="AC492" s="689">
        <f>IF(OR(BX$483="Close to Ear",BX$483="Close to Head"),"Head",IF(BX$483="Extremity","Extremity","Body"))</f>
        <v/>
      </c>
      <c r="AD492" s="690">
        <f>CA492</f>
        <v/>
      </c>
      <c r="AE492" s="688">
        <f>CB492</f>
        <v/>
      </c>
      <c r="AF492" s="115"/>
      <c r="AG492" s="808">
        <f>IF(AZ492="","N/A",IF(CQ492="Pass","P","F"))</f>
        <v/>
      </c>
      <c r="AH492" s="129"/>
      <c r="AI492" s="129"/>
      <c r="AJ492" s="129"/>
      <c r="AK492" s="119"/>
      <c r="AL492" s="115"/>
      <c r="AM492" s="119"/>
      <c r="AN492" s="119"/>
      <c r="AO492" s="692"/>
      <c r="AP492" s="692"/>
      <c r="AQ492" s="692"/>
      <c r="AR492" s="692"/>
      <c r="AS492" s="692"/>
      <c r="AT492" s="691">
        <f>CE492</f>
        <v/>
      </c>
      <c r="AU492" s="691">
        <f>CF492</f>
        <v/>
      </c>
      <c r="AV492" s="813"/>
      <c r="AW492" s="813"/>
      <c r="AX492" s="197">
        <f>CZ492</f>
        <v/>
      </c>
      <c r="AY492" s="197">
        <f>DE492</f>
        <v/>
      </c>
      <c r="AZ492" s="3379">
        <f>CO492</f>
        <v/>
      </c>
      <c r="BA492" s="3380"/>
      <c r="BB492" s="197">
        <f>CP492</f>
        <v/>
      </c>
      <c r="BC492" s="813"/>
      <c r="BD492" s="197">
        <f>CR492</f>
        <v/>
      </c>
      <c r="BE492" s="121">
        <f>CS492</f>
        <v/>
      </c>
      <c r="BF492" s="122">
        <f>CT492*60</f>
        <v/>
      </c>
      <c r="BG492" s="121">
        <f>BE492</f>
        <v/>
      </c>
      <c r="BH492" s="122">
        <f>CU492*60</f>
        <v/>
      </c>
      <c r="BI492" s="122">
        <f>CV492</f>
        <v/>
      </c>
      <c r="BJ492" s="117"/>
      <c r="BK492" s="812">
        <f>Overview!$E$7</f>
        <v/>
      </c>
      <c r="BL492" s="117"/>
      <c r="BM492" s="836">
        <f>CW492</f>
        <v/>
      </c>
      <c r="BN492" s="812">
        <f>Overview!$P$153</f>
        <v/>
      </c>
      <c r="BO492" s="117"/>
      <c r="BP492" s="117"/>
      <c r="BQ492" s="115"/>
      <c r="BR492" s="1478"/>
      <c r="BS492" s="1548"/>
      <c r="BT492" s="2180" t="inlineStr">
        <is>
          <t>5G</t>
        </is>
      </c>
      <c r="BU492" s="2181" t="inlineStr">
        <is>
          <t>n2</t>
        </is>
      </c>
      <c r="BV492" s="498">
        <f>Overview!$H$30</f>
        <v/>
      </c>
      <c r="BW492" s="2010"/>
      <c r="BX492" s="2181"/>
      <c r="BY492" s="2186"/>
      <c r="BZ492" s="2131"/>
      <c r="CA492" s="503" t="str">
        <f>CA491</f>
        <v>TBD</v>
      </c>
      <c r="CB492" s="202">
        <v>0</v>
      </c>
      <c r="CC492" s="1714">
        <f>IF(COUNT('Conducted 5G'!$AH$3:$AH$20)=0,376000,INDEX('Conducted 5G'!$T$3:$T$20,MATCH(MAX('Conducted 5G'!$AH$3:$AH$20),'Conducted 5G'!$AH$3:$AH$20,0)))</f>
        <v>376000</v>
      </c>
      <c r="CD492" s="1714">
        <f>IF(COUNT('Conducted 5G'!$AH$3:$AH$20)=0,1880,INDEX('Conducted 5G'!$U$3:$U$20,MATCH(MAX('Conducted 5G'!$AH$3:$AH$20),'Conducted 5G'!$AH$3:$AH$20,0)))</f>
        <v>1880</v>
      </c>
      <c r="CE492" s="1523"/>
      <c r="CF492" s="1523"/>
      <c r="CG492" s="387" t="str">
        <f>IF(OR($BY$419="",$BY$419=""),"",$BY$419)</f>
        <v/>
      </c>
      <c r="CH492" s="387">
        <f>BZ492</f>
        <v/>
      </c>
      <c r="CI492" s="387">
        <f>CA492</f>
        <v/>
      </c>
      <c r="CJ492" s="1527"/>
      <c r="CK492" s="2042"/>
      <c r="CL492" s="206">
        <f>IF(CF492=""," ",IF(ABS(CE492-CF492)&lt;=0.125,"Valid","Not valid"))</f>
        <v/>
      </c>
      <c r="CM492" s="207">
        <f> IF(CE492="","",IF(AND(CE492&lt;&gt;"",CF492=""),IF(CE492&gt;=1,"Medir+Sig Max","No"),IF(CF492&lt;&gt;"",IF(CF492&gt;=1,"Medir+Sig Max","No"),"")))</f>
        <v/>
      </c>
      <c r="CN492" s="1787"/>
      <c r="CO492" s="220">
        <f>IF(CK492="",IF(AND(CE492="",CF492=""),"",IF(CF492="",IF(DE492&gt;1,ROUND(DE492*CE492,3),CE492),IF(DE492&gt;1,ROUND(DE492*CF492,3),CF492))),IF(AND(CE492="",CF492=""),"",IF(CF492="",IF(DE492&gt;1,ROUND(DE492*CE492*(1/(CK492)),3),CE492*(1/(CK492))),IF(DE492&gt;1,ROUND(DE492*CF492*(1/(CK492)),3),CF492*(1/(CK492))))))</f>
        <v/>
      </c>
      <c r="CP492" s="2043">
        <f>IF(COUNTIF(Overview!K12:K14,TRUE)&gt;0,2,IF(COUNTIF(Overview!L12:L14,TRUE)&gt;0,4,0))</f>
        <v/>
      </c>
      <c r="CQ492" s="1472">
        <f>IF(CO492="","",IF(CO492&gt;CP492,"Fail","Pass"))</f>
        <v/>
      </c>
      <c r="CR492" s="1481"/>
      <c r="CS492" s="1565">
        <f>MyTimestamp(CO492)</f>
        <v/>
      </c>
      <c r="CT492" s="1531">
        <f>IF(CE492="",0,15)+IF(CF492="",0,15)</f>
        <v/>
      </c>
      <c r="CU492" s="1532">
        <f>IF(CT492=0,0,2)</f>
        <v/>
      </c>
      <c r="CV492" s="859"/>
      <c r="CW492" s="859"/>
      <c r="CX492" s="2038"/>
      <c r="CY492" s="2044"/>
      <c r="CZ492" s="1543">
        <f>10^(CJ492/20)*100-100</f>
        <v/>
      </c>
      <c r="DA492" s="1352"/>
      <c r="DB492" s="598"/>
      <c r="DC492" s="803">
        <f>IF(DA492="","",10^(DA492/10))</f>
        <v/>
      </c>
      <c r="DD492" s="1400">
        <f>IF(ISNUMBER(DB492)=FALSE,"",10^(DB492/10))</f>
        <v/>
      </c>
      <c r="DE492" s="1543">
        <f>IF(AND(ISNUMBER(DC492),ISNUMBER(DD492)),IF(DC492/DD492&gt;1,ROUND((DC492)/DD492,3),1),1)</f>
        <v/>
      </c>
      <c r="DF492" s="1541"/>
      <c r="DG492" s="1541"/>
      <c r="DH492" s="1541"/>
      <c r="DI492" s="1541"/>
      <c r="DJ492" s="1541"/>
      <c r="DK492" s="1541"/>
      <c r="DL492" s="1541"/>
      <c r="DM492" s="1541"/>
      <c r="DN492" s="1541"/>
      <c r="DO492" s="1541"/>
      <c r="DP492" s="1541"/>
      <c r="DQ492" s="1541"/>
      <c r="DR492" s="1541"/>
    </row>
    <row r="493" ht="12.75" x14ac:dyDescent="0.2">
      <c r="A493" s="1541"/>
      <c r="B493" s="1541"/>
      <c r="C493"/>
      <c r="D493" s="130">
        <f>IF(BX$483="Close to Ear","EN 62209-1","EN 62209-2")</f>
        <v/>
      </c>
      <c r="E493" s="130">
        <f>IF(CG493="Close to Ear","2016","2010/A1:2019")</f>
        <v/>
      </c>
      <c r="F493" s="1488" t="inlineStr">
        <is>
          <t>5.4</t>
        </is>
      </c>
      <c r="G493" s="1497"/>
      <c r="H493" s="120">
        <f>BV493</f>
        <v/>
      </c>
      <c r="I493" s="120">
        <f>BW493</f>
        <v/>
      </c>
      <c r="J493" s="687" t="inlineStr">
        <is>
          <t>5G</t>
        </is>
      </c>
      <c r="K493" s="194" t="inlineStr">
        <is>
          <t>n2</t>
        </is>
      </c>
      <c r="L493" s="115"/>
      <c r="M493" s="120"/>
      <c r="N493" s="119"/>
      <c r="O493" s="131"/>
      <c r="P493" s="6597"/>
      <c r="Q493" s="131"/>
      <c r="R493" s="131"/>
      <c r="S493" s="120"/>
      <c r="T493" s="120">
        <v>376000</v>
      </c>
      <c r="U493" s="120">
        <v>1880</v>
      </c>
      <c r="V493" s="119"/>
      <c r="W493" s="197"/>
      <c r="X493" s="119"/>
      <c r="Y493" s="119"/>
      <c r="Z493" s="119"/>
      <c r="AA493" s="115"/>
      <c r="AB493" s="115"/>
      <c r="AC493" s="689">
        <f>IF(OR(BX$483="Close to Ear",BX$483="Close to Head"),"Head",IF(BX$483="Extremity","Extremity","Body"))</f>
        <v/>
      </c>
      <c r="AD493" s="690">
        <f>CA493</f>
        <v/>
      </c>
      <c r="AE493" s="688">
        <f>CB493</f>
        <v/>
      </c>
      <c r="AF493" s="115"/>
      <c r="AG493" s="808">
        <f>IF(AZ493="","N/A",IF(CQ493="Pass","P","F"))</f>
        <v/>
      </c>
      <c r="AH493" s="129"/>
      <c r="AI493" s="129"/>
      <c r="AJ493" s="129"/>
      <c r="AK493" s="119"/>
      <c r="AL493" s="115"/>
      <c r="AM493" s="119"/>
      <c r="AN493" s="119"/>
      <c r="AO493" s="692"/>
      <c r="AP493" s="692"/>
      <c r="AQ493" s="692"/>
      <c r="AR493" s="692"/>
      <c r="AS493" s="692"/>
      <c r="AT493" s="691">
        <f>CE493</f>
        <v/>
      </c>
      <c r="AU493" s="691">
        <f>CF493</f>
        <v/>
      </c>
      <c r="AV493" s="813"/>
      <c r="AW493" s="813"/>
      <c r="AX493" s="197">
        <f>CZ493</f>
        <v/>
      </c>
      <c r="AY493" s="197">
        <f>DE493</f>
        <v/>
      </c>
      <c r="AZ493" s="3379">
        <f>CO493</f>
        <v/>
      </c>
      <c r="BA493" s="3380"/>
      <c r="BB493" s="197">
        <f>CP493</f>
        <v/>
      </c>
      <c r="BC493" s="813"/>
      <c r="BD493" s="197">
        <f>CR493</f>
        <v/>
      </c>
      <c r="BE493" s="121">
        <f>CS493</f>
        <v/>
      </c>
      <c r="BF493" s="122">
        <f>CT493*60</f>
        <v/>
      </c>
      <c r="BG493" s="121">
        <f>BE493</f>
        <v/>
      </c>
      <c r="BH493" s="122">
        <f>CU493*60</f>
        <v/>
      </c>
      <c r="BI493" s="122">
        <f>CV493</f>
        <v/>
      </c>
      <c r="BJ493" s="117"/>
      <c r="BK493" s="812">
        <f>Overview!$E$7</f>
        <v/>
      </c>
      <c r="BL493" s="117"/>
      <c r="BM493" s="836">
        <f>CW493</f>
        <v/>
      </c>
      <c r="BN493" s="812">
        <f>Overview!$P$153</f>
        <v/>
      </c>
      <c r="BO493" s="117"/>
      <c r="BP493" s="117"/>
      <c r="BQ493" s="115"/>
      <c r="BR493" s="1478"/>
      <c r="BS493" s="1548"/>
      <c r="BT493" s="2180" t="inlineStr">
        <is>
          <t>5G</t>
        </is>
      </c>
      <c r="BU493" s="2181" t="inlineStr">
        <is>
          <t>n2</t>
        </is>
      </c>
      <c r="BV493" s="498">
        <f>Overview!$H$30</f>
        <v/>
      </c>
      <c r="BW493" s="2010"/>
      <c r="BX493" s="2181"/>
      <c r="BY493" s="2185"/>
      <c r="BZ493" s="2131"/>
      <c r="CA493" s="504" t="str">
        <f>CA492</f>
        <v>TBD</v>
      </c>
      <c r="CB493" s="200">
        <v>0</v>
      </c>
      <c r="CC493" s="1712">
        <f>IF(COUNT('Conducted 5G'!$AH$3:$AH$20)=0,376000,INDEX('Conducted 5G'!$T$3:$T$20,MATCH(MAX('Conducted 5G'!$AH$3:$AH$20),'Conducted 5G'!$AH$3:$AH$20,0)))</f>
        <v>376000</v>
      </c>
      <c r="CD493" s="1712">
        <f>IF(COUNT('Conducted 5G'!$AH$3:$AH$20)=0,1880,INDEX('Conducted 5G'!$U$3:$U$20,MATCH(MAX('Conducted 5G'!$AH$3:$AH$20),'Conducted 5G'!$AH$3:$AH$20,0)))</f>
        <v>1880</v>
      </c>
      <c r="CE493" s="1523"/>
      <c r="CF493" s="1523"/>
      <c r="CG493" s="387" t="str">
        <f>IF(OR($BY$419="",$BY$419=""),"",$BY$419)</f>
        <v/>
      </c>
      <c r="CH493" s="387">
        <f>BZ493</f>
        <v/>
      </c>
      <c r="CI493" s="387">
        <f>CA493</f>
        <v/>
      </c>
      <c r="CJ493" s="1527"/>
      <c r="CK493" s="2042"/>
      <c r="CL493" s="206">
        <f>IF(CF493=""," ",IF(ABS(CE493-CF493)&lt;=0.125,"Valid","Not valid"))</f>
        <v/>
      </c>
      <c r="CM493" s="207">
        <f> IF(CE493="","",IF(AND(CE493&lt;&gt;"",CF493=""),IF(CE493&gt;=1,"Medir+Sig Max","No"),IF(CF493&lt;&gt;"",IF(CF493&gt;=1,"Medir+Sig Max","No"),"")))</f>
        <v/>
      </c>
      <c r="CN493" s="1787"/>
      <c r="CO493" s="220">
        <f>IF(CK493="",IF(AND(CE493="",CF493=""),"",IF(CF493="",IF(DE493&gt;1,ROUND(DE493*CE493,3),CE493),IF(DE493&gt;1,ROUND(DE493*CF493,3),CF493))),IF(AND(CE493="",CF493=""),"",IF(CF493="",IF(DE493&gt;1,ROUND(DE493*CE493*(1/(CK493)),3),CE493*(1/(CK493))),IF(DE493&gt;1,ROUND(DE493*CF493*(1/(CK493)),3),CF493*(1/(CK493))))))</f>
        <v/>
      </c>
      <c r="CP493" s="2043">
        <f>IF(COUNTIF(Overview!K12:K14,TRUE)&gt;0,2,IF(COUNTIF(Overview!L12:L14,TRUE)&gt;0,4,0))</f>
        <v/>
      </c>
      <c r="CQ493" s="1472">
        <f>IF(CO493="","",IF(CO493&gt;CP493,"Fail","Pass"))</f>
        <v/>
      </c>
      <c r="CR493" s="1481"/>
      <c r="CS493" s="1565">
        <f>MyTimestamp(CO493)</f>
        <v/>
      </c>
      <c r="CT493" s="1531">
        <f>IF(CE493="",0,15)+IF(CF493="",0,15)</f>
        <v/>
      </c>
      <c r="CU493" s="1532">
        <f>IF(CT493=0,0,2)</f>
        <v/>
      </c>
      <c r="CV493" s="859"/>
      <c r="CW493" s="859"/>
      <c r="CX493" s="2038"/>
      <c r="CY493" s="2044"/>
      <c r="CZ493" s="1543">
        <f>10^(CJ493/20)*100-100</f>
        <v/>
      </c>
      <c r="DA493" s="1352"/>
      <c r="DB493" s="598"/>
      <c r="DC493" s="803">
        <f>IF(DA493="","",10^(DA493/10))</f>
        <v/>
      </c>
      <c r="DD493" s="1400">
        <f>IF(ISNUMBER(DB493)=FALSE,"",10^(DB493/10))</f>
        <v/>
      </c>
      <c r="DE493" s="1543">
        <f>IF(AND(ISNUMBER(DC493),ISNUMBER(DD493)),IF(DC493/DD493&gt;1,ROUND((DC493)/DD493,3),1),1)</f>
        <v/>
      </c>
      <c r="DF493" s="1541"/>
      <c r="DG493" s="1541"/>
      <c r="DH493" s="1541"/>
      <c r="DI493" s="1541"/>
      <c r="DJ493" s="1541"/>
      <c r="DK493" s="1541"/>
      <c r="DL493" s="1541"/>
      <c r="DM493" s="1541"/>
      <c r="DN493" s="1541"/>
      <c r="DO493" s="1541"/>
      <c r="DP493" s="1541"/>
      <c r="DQ493" s="1541"/>
      <c r="DR493" s="1541"/>
    </row>
    <row r="494" ht="12.75" x14ac:dyDescent="0.2">
      <c r="A494" s="1541"/>
      <c r="B494" s="1541"/>
      <c r="C494"/>
      <c r="D494" s="130">
        <f>IF(BX$483="Close to Ear","EN 62209-1","EN 62209-2")</f>
        <v/>
      </c>
      <c r="E494" s="130">
        <f>IF(CG494="Close to Ear","2016","2010/A1:2019")</f>
        <v/>
      </c>
      <c r="F494" s="1488" t="inlineStr">
        <is>
          <t>5.4</t>
        </is>
      </c>
      <c r="G494" s="1497"/>
      <c r="H494" s="120">
        <f>BV494</f>
        <v/>
      </c>
      <c r="I494" s="120">
        <f>BW494</f>
        <v/>
      </c>
      <c r="J494" s="687" t="inlineStr">
        <is>
          <t>5G</t>
        </is>
      </c>
      <c r="K494" s="194" t="inlineStr">
        <is>
          <t>n2</t>
        </is>
      </c>
      <c r="L494" s="115"/>
      <c r="M494" s="120"/>
      <c r="N494" s="119"/>
      <c r="O494" s="131"/>
      <c r="P494" s="6597"/>
      <c r="Q494" s="131"/>
      <c r="R494" s="131"/>
      <c r="S494" s="120"/>
      <c r="T494" s="120">
        <v>376000</v>
      </c>
      <c r="U494" s="120">
        <v>1880</v>
      </c>
      <c r="V494" s="119"/>
      <c r="W494" s="197"/>
      <c r="X494" s="119"/>
      <c r="Y494" s="119"/>
      <c r="Z494" s="119"/>
      <c r="AA494" s="115"/>
      <c r="AB494" s="115"/>
      <c r="AC494" s="689">
        <f>IF(OR(BX$483="Close to Ear",BX$483="Close to Head"),"Head",IF(BX$483="Extremity","Extremity","Body"))</f>
        <v/>
      </c>
      <c r="AD494" s="690">
        <f>CA494</f>
        <v/>
      </c>
      <c r="AE494" s="688">
        <f>CB494</f>
        <v/>
      </c>
      <c r="AF494" s="115"/>
      <c r="AG494" s="808">
        <f>IF(AZ494="","N/A",IF(CQ494="Pass","P","F"))</f>
        <v/>
      </c>
      <c r="AH494" s="129"/>
      <c r="AI494" s="129"/>
      <c r="AJ494" s="129"/>
      <c r="AK494" s="119"/>
      <c r="AL494" s="115"/>
      <c r="AM494" s="119"/>
      <c r="AN494" s="119"/>
      <c r="AO494" s="692"/>
      <c r="AP494" s="692"/>
      <c r="AQ494" s="692"/>
      <c r="AR494" s="692"/>
      <c r="AS494" s="692"/>
      <c r="AT494" s="691">
        <f>CE494</f>
        <v/>
      </c>
      <c r="AU494" s="691">
        <f>CF494</f>
        <v/>
      </c>
      <c r="AV494" s="813"/>
      <c r="AW494" s="813"/>
      <c r="AX494" s="197">
        <f>CZ494</f>
        <v/>
      </c>
      <c r="AY494" s="197">
        <f>DE494</f>
        <v/>
      </c>
      <c r="AZ494" s="3379">
        <f>CO494</f>
        <v/>
      </c>
      <c r="BA494" s="3380"/>
      <c r="BB494" s="197">
        <f>CP494</f>
        <v/>
      </c>
      <c r="BC494" s="813"/>
      <c r="BD494" s="197">
        <f>CR494</f>
        <v/>
      </c>
      <c r="BE494" s="121">
        <f>CS494</f>
        <v/>
      </c>
      <c r="BF494" s="122">
        <f>CT494*60</f>
        <v/>
      </c>
      <c r="BG494" s="121">
        <f>BE494</f>
        <v/>
      </c>
      <c r="BH494" s="122">
        <f>CU494*60</f>
        <v/>
      </c>
      <c r="BI494" s="122">
        <f>CV494</f>
        <v/>
      </c>
      <c r="BJ494" s="117"/>
      <c r="BK494" s="812">
        <f>Overview!$E$7</f>
        <v/>
      </c>
      <c r="BL494" s="117"/>
      <c r="BM494" s="836">
        <f>CW494</f>
        <v/>
      </c>
      <c r="BN494" s="812">
        <f>Overview!$P$153</f>
        <v/>
      </c>
      <c r="BO494" s="117"/>
      <c r="BP494" s="117"/>
      <c r="BQ494" s="115"/>
      <c r="BR494" s="1478"/>
      <c r="BS494" s="1548"/>
      <c r="BT494" s="2180" t="inlineStr">
        <is>
          <t>5G</t>
        </is>
      </c>
      <c r="BU494" s="2181" t="inlineStr">
        <is>
          <t>n2</t>
        </is>
      </c>
      <c r="BV494" s="498">
        <f>Overview!$H$30</f>
        <v/>
      </c>
      <c r="BW494" s="2010"/>
      <c r="BX494" s="2187"/>
      <c r="BY494" s="2188"/>
      <c r="BZ494" s="2131"/>
      <c r="CA494" s="505" t="str">
        <f>CA493</f>
        <v>TBD</v>
      </c>
      <c r="CB494" s="201">
        <v>0</v>
      </c>
      <c r="CC494" s="1713">
        <f>IF(COUNT('Conducted 5G'!$AH$3:$AH$20)=0,376000,INDEX('Conducted 5G'!$T$3:$T$20,MATCH(MAX('Conducted 5G'!$AH$3:$AH$20),'Conducted 5G'!$AH$3:$AH$20,0)))</f>
        <v>376000</v>
      </c>
      <c r="CD494" s="1713">
        <f>IF(COUNT('Conducted 5G'!$AH$3:$AH$20)=0,1880,INDEX('Conducted 5G'!$U$3:$U$20,MATCH(MAX('Conducted 5G'!$AH$3:$AH$20),'Conducted 5G'!$AH$3:$AH$20,0)))</f>
        <v>1880</v>
      </c>
      <c r="CE494" s="1874"/>
      <c r="CF494" s="1874"/>
      <c r="CG494" s="388" t="str">
        <f>IF(OR($BY$419="",$BY$419=""),"",$BY$419)</f>
        <v/>
      </c>
      <c r="CH494" s="388">
        <f>BZ494</f>
        <v/>
      </c>
      <c r="CI494" s="388">
        <f>CA494</f>
        <v/>
      </c>
      <c r="CJ494" s="2046"/>
      <c r="CK494" s="2042"/>
      <c r="CL494" s="212">
        <f>IF(CF494=""," ",IF(ABS(CE494-CF494)&lt;=0.125,"Valid","Not valid"))</f>
        <v/>
      </c>
      <c r="CM494" s="213">
        <f> IF(CE494="","",IF(AND(CE494&lt;&gt;"",CF494=""),IF(CE494&gt;=1,"Medir+Sig Max","No"),IF(CF494&lt;&gt;"",IF(CF494&gt;=1,"Medir+Sig Max","No"),"")))</f>
        <v/>
      </c>
      <c r="CN494" s="1794"/>
      <c r="CO494" s="221">
        <f>IF(CK494="",IF(AND(CE494="",CF494=""),"",IF(CF494="",IF(DE494&gt;1,ROUND(DE494*CE494,3),CE494),IF(DE494&gt;1,ROUND(DE494*CF494,3),CF494))),IF(AND(CE494="",CF494=""),"",IF(CF494="",IF(DE494&gt;1,ROUND(DE494*CE494*(1/(CK494)),3),CE494*(1/(CK494))),IF(DE494&gt;1,ROUND(DE494*CF494*(1/(CK494)),3),CF494*(1/(CK494))))))</f>
        <v/>
      </c>
      <c r="CP494" s="2048">
        <f>IF(COUNTIF(Overview!K12:K14,TRUE)&gt;0,2,IF(COUNTIF(Overview!L12:L14,TRUE)&gt;0,4,0))</f>
        <v/>
      </c>
      <c r="CQ494" s="1473">
        <f>IF(CO494="","",IF(CO494&gt;CP494,"Fail","Pass"))</f>
        <v/>
      </c>
      <c r="CR494" s="1482"/>
      <c r="CS494" s="1566">
        <f>MyTimestamp(CO494)</f>
        <v/>
      </c>
      <c r="CT494" s="1535">
        <f>IF(CE494="",0,15)+IF(CF494="",0,15)</f>
        <v/>
      </c>
      <c r="CU494" s="1536">
        <f>IF(CT494=0,0,2)</f>
        <v/>
      </c>
      <c r="CV494" s="861"/>
      <c r="CW494" s="861"/>
      <c r="CX494" s="2038"/>
      <c r="CY494" s="2050"/>
      <c r="CZ494" s="1545">
        <f>10^(CJ494/20)*100-100</f>
        <v/>
      </c>
      <c r="DA494" s="1353"/>
      <c r="DB494" s="599"/>
      <c r="DC494" s="804">
        <f>IF(DA494="","",10^(DA494/10))</f>
        <v/>
      </c>
      <c r="DD494" s="1401">
        <f>IF(ISNUMBER(DB494)=FALSE,"",10^(DB494/10))</f>
        <v/>
      </c>
      <c r="DE494" s="1545">
        <f>IF(AND(ISNUMBER(DC494),ISNUMBER(DD494)),IF(DC494/DD494&gt;1,ROUND((DC494)/DD494,3),1),1)</f>
        <v/>
      </c>
      <c r="DF494" s="1541"/>
      <c r="DG494" s="1541"/>
      <c r="DH494" s="1541"/>
      <c r="DI494" s="1541"/>
      <c r="DJ494" s="1541"/>
      <c r="DK494" s="1541"/>
      <c r="DL494" s="1541"/>
      <c r="DM494" s="1541"/>
      <c r="DN494" s="1541"/>
      <c r="DO494" s="1541"/>
      <c r="DP494" s="1541"/>
      <c r="DQ494" s="1541"/>
      <c r="DR494" s="1541"/>
    </row>
    <row r="495" ht="12.75" x14ac:dyDescent="0.2">
      <c r="A495" s="1541"/>
      <c r="B495" s="1541"/>
      <c r="C495"/>
      <c r="D495" s="130">
        <f>IF(BX$483="Close to Ear","EN 62209-1","EN 62209-2")</f>
        <v/>
      </c>
      <c r="E495" s="130">
        <f>IF(CG495="Close to Ear","2016","2010/A1:2019")</f>
        <v/>
      </c>
      <c r="F495" s="1488" t="inlineStr">
        <is>
          <t>5.4</t>
        </is>
      </c>
      <c r="G495" s="1497"/>
      <c r="H495" s="120">
        <f>BV495</f>
        <v/>
      </c>
      <c r="I495" s="120">
        <f>BW495</f>
        <v/>
      </c>
      <c r="J495" s="687" t="inlineStr">
        <is>
          <t>5G</t>
        </is>
      </c>
      <c r="K495" s="194" t="inlineStr">
        <is>
          <t>n2</t>
        </is>
      </c>
      <c r="L495" s="115"/>
      <c r="M495" s="120"/>
      <c r="N495" s="119"/>
      <c r="O495" s="131"/>
      <c r="P495" s="6597"/>
      <c r="Q495" s="131"/>
      <c r="R495" s="131"/>
      <c r="S495" s="120"/>
      <c r="T495" s="120">
        <v>376000</v>
      </c>
      <c r="U495" s="120">
        <v>1880</v>
      </c>
      <c r="V495" s="119"/>
      <c r="W495" s="197"/>
      <c r="X495" s="119"/>
      <c r="Y495" s="119"/>
      <c r="Z495" s="119"/>
      <c r="AA495" s="115"/>
      <c r="AB495" s="115"/>
      <c r="AC495" s="689">
        <f>IF(OR(BX$483="Close to Ear",BX$483="Close to Head"),"Head",IF(BX$483="Extremity","Extremity","Body"))</f>
        <v/>
      </c>
      <c r="AD495" s="690">
        <f>CA495</f>
        <v/>
      </c>
      <c r="AE495" s="688">
        <f>CB495</f>
        <v/>
      </c>
      <c r="AF495" s="115"/>
      <c r="AG495" s="808">
        <f>IF(AZ495="","N/A",IF(CQ495="Pass","P","F"))</f>
        <v/>
      </c>
      <c r="AH495" s="129"/>
      <c r="AI495" s="129"/>
      <c r="AJ495" s="129"/>
      <c r="AK495" s="119"/>
      <c r="AL495" s="115"/>
      <c r="AM495" s="119"/>
      <c r="AN495" s="119"/>
      <c r="AO495" s="692"/>
      <c r="AP495" s="692"/>
      <c r="AQ495" s="692"/>
      <c r="AR495" s="692"/>
      <c r="AS495" s="692"/>
      <c r="AT495" s="691">
        <f>CE495</f>
        <v/>
      </c>
      <c r="AU495" s="691">
        <f>CF495</f>
        <v/>
      </c>
      <c r="AV495" s="813"/>
      <c r="AW495" s="813"/>
      <c r="AX495" s="197">
        <f>CZ495</f>
        <v/>
      </c>
      <c r="AY495" s="197">
        <f>DE495</f>
        <v/>
      </c>
      <c r="AZ495" s="3379">
        <f>CO495</f>
        <v/>
      </c>
      <c r="BA495" s="3380"/>
      <c r="BB495" s="197">
        <f>CP495</f>
        <v/>
      </c>
      <c r="BC495" s="813"/>
      <c r="BD495" s="197">
        <f>CR495</f>
        <v/>
      </c>
      <c r="BE495" s="121">
        <f>CS495</f>
        <v/>
      </c>
      <c r="BF495" s="122">
        <f>CT495*60</f>
        <v/>
      </c>
      <c r="BG495" s="121">
        <f>BE495</f>
        <v/>
      </c>
      <c r="BH495" s="122">
        <f>CU495*60</f>
        <v/>
      </c>
      <c r="BI495" s="122">
        <f>CV495</f>
        <v/>
      </c>
      <c r="BJ495" s="117"/>
      <c r="BK495" s="812">
        <f>Overview!$E$7</f>
        <v/>
      </c>
      <c r="BL495" s="117"/>
      <c r="BM495" s="836">
        <f>CW495</f>
        <v/>
      </c>
      <c r="BN495" s="812">
        <f>Overview!$P$153</f>
        <v/>
      </c>
      <c r="BO495" s="117"/>
      <c r="BP495" s="117"/>
      <c r="BQ495" s="115"/>
      <c r="BR495" s="1478"/>
      <c r="BS495" s="1548"/>
      <c r="BT495" s="2180" t="inlineStr">
        <is>
          <t>5G</t>
        </is>
      </c>
      <c r="BU495" s="2181" t="inlineStr">
        <is>
          <t>n2</t>
        </is>
      </c>
      <c r="BV495" s="498">
        <f>Overview!$H$30</f>
        <v/>
      </c>
      <c r="BW495" s="2010"/>
      <c r="BX495" s="2187"/>
      <c r="BY495" s="2188"/>
      <c r="BZ495" s="2131"/>
      <c r="CA495" s="505" t="str">
        <f>CONCATENATE(CA487," - Battery check 1")</f>
        <v>TBD - Battery check 1</v>
      </c>
      <c r="CB495" s="201">
        <v>0</v>
      </c>
      <c r="CC495" s="1713">
        <f>IF(COUNT('Conducted 5G'!$AH$3:$AH$20)=0,376000,INDEX('Conducted 5G'!$T$3:$T$20,MATCH(MAX('Conducted 5G'!$AH$3:$AH$20),'Conducted 5G'!$AH$3:$AH$20,0)))</f>
        <v>376000</v>
      </c>
      <c r="CD495" s="1713">
        <f>IF(COUNT('Conducted 5G'!$AH$3:$AH$20)=0,1880,INDEX('Conducted 5G'!$U$3:$U$20,MATCH(MAX('Conducted 5G'!$AH$3:$AH$20),'Conducted 5G'!$AH$3:$AH$20,0)))</f>
        <v>1880</v>
      </c>
      <c r="CE495" s="1874"/>
      <c r="CF495" s="1874"/>
      <c r="CG495" s="388" t="str">
        <f>IF(OR($BY$419="",$BY$419=""),"",$BY$419)</f>
        <v/>
      </c>
      <c r="CH495" s="388">
        <f>BZ495</f>
        <v/>
      </c>
      <c r="CI495" s="388">
        <f>CA495</f>
        <v/>
      </c>
      <c r="CJ495" s="2046"/>
      <c r="CK495" s="2042"/>
      <c r="CL495" s="212">
        <f>IF(CF495=""," ",IF(ABS(CE495-CF495)&lt;=0.125,"Valid","Not valid"))</f>
        <v/>
      </c>
      <c r="CM495" s="213">
        <f> IF(CE495="","",IF(AND(CE495&lt;&gt;"",CF495=""),IF(CE495&gt;=1,"Medir+Sig Max","No"),IF(CF495&lt;&gt;"",IF(CF495&gt;=1,"Medir+Sig Max","No"),"")))</f>
        <v/>
      </c>
      <c r="CN495" s="1794"/>
      <c r="CO495" s="221">
        <f>IF(CK495="",IF(AND(CE495="",CF495=""),"",IF(CF495="",IF(DE495&gt;1,ROUND(DE495*CE495,3),CE495),IF(DE495&gt;1,ROUND(DE495*CF495,3),CF495))),IF(AND(CE495="",CF495=""),"",IF(CF495="",IF(DE495&gt;1,ROUND(DE495*CE495*(1/(CK495)),3),CE495*(1/(CK495))),IF(DE495&gt;1,ROUND(DE495*CF495*(1/(CK495)),3),CF495*(1/(CK495))))))</f>
        <v/>
      </c>
      <c r="CP495" s="2048">
        <f>IF(COUNTIF(Overview!K12:K14,TRUE)&gt;0,2,IF(COUNTIF(Overview!L12:L14,TRUE)&gt;0,4,0))</f>
        <v/>
      </c>
      <c r="CQ495" s="1473">
        <f>IF(CO495="","",IF(CO495&gt;CP495,"Fail","Pass"))</f>
        <v/>
      </c>
      <c r="CR495" s="1482"/>
      <c r="CS495" s="1566">
        <f>MyTimestamp(CO495)</f>
        <v/>
      </c>
      <c r="CT495" s="1535">
        <f>IF(CE495="",0,15)+IF(CF495="",0,15)</f>
        <v/>
      </c>
      <c r="CU495" s="1536">
        <f>IF(CT495=0,0,2)</f>
        <v/>
      </c>
      <c r="CV495" s="861"/>
      <c r="CW495" s="861"/>
      <c r="CX495" s="2038"/>
      <c r="CY495" s="2050"/>
      <c r="CZ495" s="1545">
        <f>10^(CJ495/20)*100-100</f>
        <v/>
      </c>
      <c r="DA495" s="1353"/>
      <c r="DB495" s="599"/>
      <c r="DC495" s="804">
        <f>IF(DA495="","",10^(DA495/10))</f>
        <v/>
      </c>
      <c r="DD495" s="1401">
        <f>IF(ISNUMBER(DB495)=FALSE,"",10^(DB495/10))</f>
        <v/>
      </c>
      <c r="DE495" s="1545">
        <f>IF(AND(ISNUMBER(DC495),ISNUMBER(DD495)),IF(DC495/DD495&gt;1,ROUND((DC495)/DD495,3),1),1)</f>
        <v/>
      </c>
      <c r="DF495" s="1541"/>
      <c r="DG495" s="1541"/>
      <c r="DH495" s="1541"/>
      <c r="DI495" s="1541"/>
      <c r="DJ495" s="1541"/>
      <c r="DK495" s="1541"/>
      <c r="DL495" s="1541"/>
      <c r="DM495" s="1541"/>
      <c r="DN495" s="1541"/>
      <c r="DO495" s="1541"/>
      <c r="DP495" s="1541"/>
      <c r="DQ495" s="1541"/>
      <c r="DR495" s="1541"/>
    </row>
    <row r="496" ht="12.75" x14ac:dyDescent="0.2">
      <c r="A496" s="1541"/>
      <c r="B496" s="1541"/>
      <c r="C496"/>
      <c r="D496" s="130">
        <f>IF(BX$483="Close to Ear","EN 62209-1","EN 62209-2")</f>
        <v/>
      </c>
      <c r="E496" s="130">
        <f>IF(CG496="Close to Ear","2016","2010/A1:2019")</f>
        <v/>
      </c>
      <c r="F496" s="1488" t="inlineStr">
        <is>
          <t>5.4</t>
        </is>
      </c>
      <c r="G496" s="1497"/>
      <c r="H496" s="120">
        <f>BV496</f>
        <v/>
      </c>
      <c r="I496" s="120">
        <f>BW496</f>
        <v/>
      </c>
      <c r="J496" s="687" t="inlineStr">
        <is>
          <t>5G</t>
        </is>
      </c>
      <c r="K496" s="194" t="inlineStr">
        <is>
          <t>n2</t>
        </is>
      </c>
      <c r="L496" s="115"/>
      <c r="M496" s="120"/>
      <c r="N496" s="119"/>
      <c r="O496" s="131"/>
      <c r="P496" s="6597"/>
      <c r="Q496" s="131"/>
      <c r="R496" s="131"/>
      <c r="S496" s="120"/>
      <c r="T496" s="120">
        <v>376000</v>
      </c>
      <c r="U496" s="120">
        <v>1880</v>
      </c>
      <c r="V496" s="119"/>
      <c r="W496" s="197"/>
      <c r="X496" s="119"/>
      <c r="Y496" s="119"/>
      <c r="Z496" s="119"/>
      <c r="AA496" s="115"/>
      <c r="AB496" s="115"/>
      <c r="AC496" s="689">
        <f>IF(OR(BX$483="Close to Ear",BX$483="Close to Head"),"Head",IF(BX$483="Extremity","Extremity","Body"))</f>
        <v/>
      </c>
      <c r="AD496" s="690">
        <f>CA496</f>
        <v/>
      </c>
      <c r="AE496" s="688">
        <f>CB496</f>
        <v/>
      </c>
      <c r="AF496" s="115"/>
      <c r="AG496" s="808">
        <f>IF(AZ496="","N/A",IF(CQ496="Pass","P","F"))</f>
        <v/>
      </c>
      <c r="AH496" s="129"/>
      <c r="AI496" s="129"/>
      <c r="AJ496" s="129"/>
      <c r="AK496" s="119"/>
      <c r="AL496" s="115"/>
      <c r="AM496" s="119"/>
      <c r="AN496" s="119"/>
      <c r="AO496" s="692"/>
      <c r="AP496" s="692"/>
      <c r="AQ496" s="692"/>
      <c r="AR496" s="692"/>
      <c r="AS496" s="692"/>
      <c r="AT496" s="691">
        <f>CE496</f>
        <v/>
      </c>
      <c r="AU496" s="691">
        <f>CF496</f>
        <v/>
      </c>
      <c r="AV496" s="813"/>
      <c r="AW496" s="813"/>
      <c r="AX496" s="197">
        <f>CZ496</f>
        <v/>
      </c>
      <c r="AY496" s="197">
        <f>DE496</f>
        <v/>
      </c>
      <c r="AZ496" s="3379">
        <f>CO496</f>
        <v/>
      </c>
      <c r="BA496" s="3380"/>
      <c r="BB496" s="197">
        <f>CP496</f>
        <v/>
      </c>
      <c r="BC496" s="813"/>
      <c r="BD496" s="197">
        <f>CR496</f>
        <v/>
      </c>
      <c r="BE496" s="121">
        <f>CS496</f>
        <v/>
      </c>
      <c r="BF496" s="122">
        <f>CT496*60</f>
        <v/>
      </c>
      <c r="BG496" s="121">
        <f>BE496</f>
        <v/>
      </c>
      <c r="BH496" s="122">
        <f>CU496*60</f>
        <v/>
      </c>
      <c r="BI496" s="122">
        <f>CV496</f>
        <v/>
      </c>
      <c r="BJ496" s="117"/>
      <c r="BK496" s="812">
        <f>Overview!$E$7</f>
        <v/>
      </c>
      <c r="BL496" s="117"/>
      <c r="BM496" s="836">
        <f>CW496</f>
        <v/>
      </c>
      <c r="BN496" s="812">
        <f>Overview!$P$153</f>
        <v/>
      </c>
      <c r="BO496" s="117"/>
      <c r="BP496" s="117"/>
      <c r="BQ496" s="115"/>
      <c r="BR496" s="1478"/>
      <c r="BS496" s="1548"/>
      <c r="BT496" s="2180" t="inlineStr">
        <is>
          <t>5G</t>
        </is>
      </c>
      <c r="BU496" s="2181" t="inlineStr">
        <is>
          <t>n2</t>
        </is>
      </c>
      <c r="BV496" s="498">
        <f>Overview!$H$30</f>
        <v/>
      </c>
      <c r="BW496" s="2010"/>
      <c r="BX496" s="2187"/>
      <c r="BY496" s="2188"/>
      <c r="BZ496" s="2131"/>
      <c r="CA496" s="505" t="str">
        <f>CONCATENATE(CA487," - Battery check 2")</f>
        <v>TBD - Battery check 2</v>
      </c>
      <c r="CB496" s="201">
        <v>0</v>
      </c>
      <c r="CC496" s="1713">
        <f>IF(COUNT('Conducted 5G'!$AH$3:$AH$20)=0,376000,INDEX('Conducted 5G'!$T$3:$T$20,MATCH(MAX('Conducted 5G'!$AH$3:$AH$20),'Conducted 5G'!$AH$3:$AH$20,0)))</f>
        <v>376000</v>
      </c>
      <c r="CD496" s="1713">
        <f>IF(COUNT('Conducted 5G'!$AH$3:$AH$20)=0,1880,INDEX('Conducted 5G'!$U$3:$U$20,MATCH(MAX('Conducted 5G'!$AH$3:$AH$20),'Conducted 5G'!$AH$3:$AH$20,0)))</f>
        <v>1880</v>
      </c>
      <c r="CE496" s="1874"/>
      <c r="CF496" s="1874"/>
      <c r="CG496" s="388" t="str">
        <f>IF(OR($BY$419="",$BY$419=""),"",$BY$419)</f>
        <v/>
      </c>
      <c r="CH496" s="388">
        <f>BZ496</f>
        <v/>
      </c>
      <c r="CI496" s="388">
        <f>CA496</f>
        <v/>
      </c>
      <c r="CJ496" s="2046"/>
      <c r="CK496" s="2042"/>
      <c r="CL496" s="212">
        <f>IF(CF496=""," ",IF(ABS(CE496-CF496)&lt;=0.125,"Valid","Not valid"))</f>
        <v/>
      </c>
      <c r="CM496" s="213">
        <f> IF(CE496="","",IF(AND(CE496&lt;&gt;"",CF496=""),IF(CE496&gt;=1,"Medir+Sig Max","No"),IF(CF496&lt;&gt;"",IF(CF496&gt;=1,"Medir+Sig Max","No"),"")))</f>
        <v/>
      </c>
      <c r="CN496" s="1794"/>
      <c r="CO496" s="221">
        <f>IF(CK496="",IF(AND(CE496="",CF496=""),"",IF(CF496="",IF(DE496&gt;1,ROUND(DE496*CE496,3),CE496),IF(DE496&gt;1,ROUND(DE496*CF496,3),CF496))),IF(AND(CE496="",CF496=""),"",IF(CF496="",IF(DE496&gt;1,ROUND(DE496*CE496*(1/(CK496)),3),CE496*(1/(CK496))),IF(DE496&gt;1,ROUND(DE496*CF496*(1/(CK496)),3),CF496*(1/(CK496))))))</f>
        <v/>
      </c>
      <c r="CP496" s="2048">
        <f>IF(COUNTIF(Overview!K12:K14,TRUE)&gt;0,2,IF(COUNTIF(Overview!L12:L14,TRUE)&gt;0,4,0))</f>
        <v/>
      </c>
      <c r="CQ496" s="1473">
        <f>IF(CO496="","",IF(CO496&gt;CP496,"Fail","Pass"))</f>
        <v/>
      </c>
      <c r="CR496" s="1482"/>
      <c r="CS496" s="1566">
        <f>MyTimestamp(CO496)</f>
        <v/>
      </c>
      <c r="CT496" s="1535">
        <f>IF(CE496="",0,15)+IF(CF496="",0,15)</f>
        <v/>
      </c>
      <c r="CU496" s="1536">
        <f>IF(CT496=0,0,2)</f>
        <v/>
      </c>
      <c r="CV496" s="861"/>
      <c r="CW496" s="861"/>
      <c r="CX496" s="2038"/>
      <c r="CY496" s="2050"/>
      <c r="CZ496" s="1545">
        <f>10^(CJ496/20)*100-100</f>
        <v/>
      </c>
      <c r="DA496" s="1353"/>
      <c r="DB496" s="599"/>
      <c r="DC496" s="804">
        <f>IF(DA496="","",10^(DA496/10))</f>
        <v/>
      </c>
      <c r="DD496" s="1401">
        <f>IF(ISNUMBER(DB496)=FALSE,"",10^(DB496/10))</f>
        <v/>
      </c>
      <c r="DE496" s="1545">
        <f>IF(AND(ISNUMBER(DC496),ISNUMBER(DD496)),IF(DC496/DD496&gt;1,ROUND((DC496)/DD496,3),1),1)</f>
        <v/>
      </c>
      <c r="DF496" s="1541"/>
      <c r="DG496" s="1541"/>
      <c r="DH496" s="1541"/>
      <c r="DI496" s="1541"/>
      <c r="DJ496" s="1541"/>
      <c r="DK496" s="1541"/>
      <c r="DL496" s="1541"/>
      <c r="DM496" s="1541"/>
      <c r="DN496" s="1541"/>
      <c r="DO496" s="1541"/>
      <c r="DP496" s="1541"/>
      <c r="DQ496" s="1541"/>
      <c r="DR496" s="1541"/>
    </row>
    <row r="497" ht="12.75" x14ac:dyDescent="0.2">
      <c r="A497" s="1541"/>
      <c r="B497" s="1541"/>
      <c r="C497"/>
      <c r="D497" s="130">
        <f>IF(BX$497="Close to Ear","EN 62209-1","EN 62209-2")</f>
        <v/>
      </c>
      <c r="E497" s="130">
        <f>IF(CG497="Close to Ear","2016","2010/A1:2019")</f>
        <v/>
      </c>
      <c r="F497" s="1488" t="inlineStr">
        <is>
          <t>5.4</t>
        </is>
      </c>
      <c r="G497" s="1497"/>
      <c r="H497" s="120">
        <f>BV497</f>
        <v/>
      </c>
      <c r="I497" s="120">
        <f>BW497</f>
        <v/>
      </c>
      <c r="J497" s="687" t="inlineStr">
        <is>
          <t>5G</t>
        </is>
      </c>
      <c r="K497" s="194" t="inlineStr">
        <is>
          <t>n2</t>
        </is>
      </c>
      <c r="L497" s="115"/>
      <c r="M497" s="120"/>
      <c r="N497" s="119"/>
      <c r="O497" s="131"/>
      <c r="P497" s="6597"/>
      <c r="Q497" s="131"/>
      <c r="R497" s="131"/>
      <c r="S497" s="120"/>
      <c r="T497" s="120">
        <v>376000</v>
      </c>
      <c r="U497" s="120">
        <v>1880</v>
      </c>
      <c r="V497" s="119"/>
      <c r="W497" s="197"/>
      <c r="X497" s="119"/>
      <c r="Y497" s="119"/>
      <c r="Z497" s="119"/>
      <c r="AA497" s="115"/>
      <c r="AB497" s="115"/>
      <c r="AC497" s="689">
        <f>IF(OR(BX$497="Close to Ear",BX$497="Close to Head"),"Head",IF(BX$497="Extremity","Extremity","Body"))</f>
        <v/>
      </c>
      <c r="AD497" s="690">
        <f>CA497</f>
        <v/>
      </c>
      <c r="AE497" s="688">
        <f>CB497</f>
        <v/>
      </c>
      <c r="AF497" s="115"/>
      <c r="AG497" s="808">
        <f>IF(AZ497="","N/A",IF(CQ497="Pass","P","F"))</f>
        <v/>
      </c>
      <c r="AH497" s="129"/>
      <c r="AI497" s="129"/>
      <c r="AJ497" s="129"/>
      <c r="AK497" s="119"/>
      <c r="AL497" s="115"/>
      <c r="AM497" s="119"/>
      <c r="AN497" s="119"/>
      <c r="AO497" s="692"/>
      <c r="AP497" s="692"/>
      <c r="AQ497" s="692"/>
      <c r="AR497" s="692"/>
      <c r="AS497" s="692"/>
      <c r="AT497" s="691">
        <f>CE497</f>
        <v/>
      </c>
      <c r="AU497" s="691">
        <f>CF497</f>
        <v/>
      </c>
      <c r="AV497" s="813"/>
      <c r="AW497" s="813"/>
      <c r="AX497" s="197">
        <f>CZ497</f>
        <v/>
      </c>
      <c r="AY497" s="197">
        <f>DE497</f>
        <v/>
      </c>
      <c r="AZ497" s="3379">
        <f>CO497</f>
        <v/>
      </c>
      <c r="BA497" s="3380"/>
      <c r="BB497" s="197">
        <f>CP497</f>
        <v/>
      </c>
      <c r="BC497" s="813"/>
      <c r="BD497" s="197">
        <f>CR497</f>
        <v/>
      </c>
      <c r="BE497" s="121">
        <f>CS497</f>
        <v/>
      </c>
      <c r="BF497" s="122">
        <f>CT497*60</f>
        <v/>
      </c>
      <c r="BG497" s="121">
        <f>BE497</f>
        <v/>
      </c>
      <c r="BH497" s="122">
        <f>CU497*60</f>
        <v/>
      </c>
      <c r="BI497" s="122">
        <f>CV497</f>
        <v/>
      </c>
      <c r="BJ497" s="117"/>
      <c r="BK497" s="812">
        <f>Overview!$E$7</f>
        <v/>
      </c>
      <c r="BL497" s="117"/>
      <c r="BM497" s="836">
        <f>CW497</f>
        <v/>
      </c>
      <c r="BN497" s="812">
        <f>Overview!$P$153</f>
        <v/>
      </c>
      <c r="BO497" s="117"/>
      <c r="BP497" s="117"/>
      <c r="BQ497" s="115"/>
      <c r="BR497" s="1478"/>
      <c r="BS497" s="1548"/>
      <c r="BT497" s="2180" t="inlineStr">
        <is>
          <t>5G</t>
        </is>
      </c>
      <c r="BU497" s="2181" t="inlineStr">
        <is>
          <t>n2</t>
        </is>
      </c>
      <c r="BV497" s="498">
        <f>Overview!$H$30</f>
        <v/>
      </c>
      <c r="BW497" s="2010"/>
      <c r="BX497" s="8328" t="inlineStr">
        <is>
          <t>Body</t>
        </is>
      </c>
      <c r="BY497" s="496"/>
      <c r="BZ497" s="1721"/>
      <c r="CA497" s="1996" t="inlineStr">
        <is>
          <t>Front Face</t>
        </is>
      </c>
      <c r="CB497" s="202">
        <v>5</v>
      </c>
      <c r="CC497" s="1708">
        <f>IF(COUNT('Conducted 5G'!$AH$3:$AH$20)=0,376000,INDEX('Conducted 5G'!$T$3:$T$20,MATCH(MAX('Conducted 5G'!$AH$3:$AH$20),'Conducted 5G'!$AH$3:$AH$20,0)))</f>
        <v>376000</v>
      </c>
      <c r="CD497" s="1708">
        <f>IF(COUNT('Conducted 5G'!$AH$3:$AH$20)=0,1880,INDEX('Conducted 5G'!$U$3:$U$20,MATCH(MAX('Conducted 5G'!$AH$3:$AH$20),'Conducted 5G'!$AH$3:$AH$20,0)))</f>
        <v>1880</v>
      </c>
      <c r="CE497" s="1522"/>
      <c r="CF497" s="1522"/>
      <c r="CG497" s="386" t="str">
        <f>IF(OR($BY$419="",$BY$419=""),"",$BY$419)</f>
        <v/>
      </c>
      <c r="CH497" s="386">
        <f>BZ497</f>
        <v/>
      </c>
      <c r="CI497" s="386">
        <f>CA497</f>
        <v/>
      </c>
      <c r="CJ497" s="1526"/>
      <c r="CK497" s="2036"/>
      <c r="CL497" s="203">
        <f>IF(CF497=""," ",IF(ABS(CE497-CF497)&lt;=0.125,"Valid","Not valid"))</f>
        <v/>
      </c>
      <c r="CM497" s="204">
        <f> IF(CE497="","",IF(AND(CE497&lt;&gt;"",CF497=""),IF(CE497&gt;=1,"Medir+Sig Max","No"),IF(CF497&lt;&gt;"",IF(CF497&gt;=1,"Medir+Sig Max","No"),"")))</f>
        <v/>
      </c>
      <c r="CN497" s="1798"/>
      <c r="CO497" s="219">
        <f>IF(CK497="",IF(AND(CE497="",CF497=""),"",IF(CF497="",IF(DE497&gt;1,ROUND(DE497*CE497,3),CE497),IF(DE497&gt;1,ROUND(DE497*CF497,3),CF497))),IF(AND(CE497="",CF497=""),"",IF(CF497="",IF(DE497&gt;1,ROUND(DE497*CE497*(1/(CK497)),3),CE497*(1/(CK497))),IF(DE497&gt;1,ROUND(DE497*CF497*(1/(CK497)),3),CF497*(1/(CK497))))))</f>
        <v/>
      </c>
      <c r="CP497" s="2037">
        <f>IF(COUNTIF(Overview!K12:K14,TRUE)&gt;0,2,IF(COUNTIF(Overview!L12:L14,TRUE)&gt;0,4,0))</f>
        <v/>
      </c>
      <c r="CQ497" s="1471">
        <f>IF(CO497="","",IF(CO497&gt;CP497,"Fail","Pass"))</f>
        <v/>
      </c>
      <c r="CR497" s="1480"/>
      <c r="CS497" s="1564">
        <f>MyTimestamp(CO497)</f>
        <v/>
      </c>
      <c r="CT497" s="1529">
        <f>IF(CE497="",0,15)+IF(CF497="",0,15)</f>
        <v/>
      </c>
      <c r="CU497" s="1530">
        <f>IF(CT497=0,0,2)</f>
        <v/>
      </c>
      <c r="CV497" s="862"/>
      <c r="CW497" s="862"/>
      <c r="CX497" s="2038"/>
      <c r="CY497" s="2039"/>
      <c r="CZ497" s="1542">
        <f>10^(CJ497/20)*100-100</f>
        <v/>
      </c>
      <c r="DA497" s="1351"/>
      <c r="DB497" s="597"/>
      <c r="DC497" s="802">
        <f>IF(DA497="","",10^(DA497/10))</f>
        <v/>
      </c>
      <c r="DD497" s="1399">
        <f>IF(ISNUMBER(DB497)=FALSE,"",10^(DB497/10))</f>
        <v/>
      </c>
      <c r="DE497" s="1542">
        <f>IF(AND(ISNUMBER(DC497),ISNUMBER(DD497)),IF(DC497/DD497&gt;1,ROUND((DC497)/DD497,3),1),1)</f>
        <v/>
      </c>
      <c r="DF497" s="1670">
        <f>IF(ISNUMBER(CO497),IF(CO497&gt;=CP497*0.90625,"!!!MEASURE other two 1RB modes!!!  To include the results for these two additional RB modes please use any row below free (for example otehr band) and replace the information of each field (tech, band, freq, etc...) with the proper one",""),"")</f>
        <v/>
      </c>
      <c r="DG497" s="1541"/>
      <c r="DH497" s="1541"/>
      <c r="DI497" s="1541"/>
      <c r="DJ497" s="1541"/>
      <c r="DK497" s="1541"/>
      <c r="DL497" s="1541"/>
      <c r="DM497" s="1541"/>
      <c r="DN497" s="1541"/>
      <c r="DO497" s="1541"/>
      <c r="DP497" s="1541"/>
      <c r="DQ497" s="1541"/>
      <c r="DR497" s="1541"/>
    </row>
    <row r="498" ht="12.75" x14ac:dyDescent="0.2">
      <c r="A498" s="1541"/>
      <c r="B498" s="1541"/>
      <c r="C498"/>
      <c r="D498" s="130">
        <f>IF(BX$497="Close to Ear","EN 62209-1","EN 62209-2")</f>
        <v/>
      </c>
      <c r="E498" s="130">
        <f>IF(CG498="Close to Ear","2016","2010/A1:2019")</f>
        <v/>
      </c>
      <c r="F498" s="1488" t="inlineStr">
        <is>
          <t>5.4</t>
        </is>
      </c>
      <c r="G498" s="1497"/>
      <c r="H498" s="120">
        <f>BV498</f>
        <v/>
      </c>
      <c r="I498" s="120">
        <f>BW498</f>
        <v/>
      </c>
      <c r="J498" s="687" t="inlineStr">
        <is>
          <t>5G</t>
        </is>
      </c>
      <c r="K498" s="194" t="inlineStr">
        <is>
          <t>n2</t>
        </is>
      </c>
      <c r="L498" s="115"/>
      <c r="M498" s="120"/>
      <c r="N498" s="119"/>
      <c r="O498" s="131"/>
      <c r="P498" s="6597"/>
      <c r="Q498" s="131"/>
      <c r="R498" s="131"/>
      <c r="S498" s="120"/>
      <c r="T498" s="120">
        <v>376000</v>
      </c>
      <c r="U498" s="120">
        <v>1880</v>
      </c>
      <c r="V498" s="119"/>
      <c r="W498" s="197"/>
      <c r="X498" s="119"/>
      <c r="Y498" s="119"/>
      <c r="Z498" s="119"/>
      <c r="AA498" s="115"/>
      <c r="AB498" s="115"/>
      <c r="AC498" s="689">
        <f>IF(OR(BX$497="Close to Ear",BX$497="Close to Head"),"Head",IF(BX$497="Extremity","Extremity","Body"))</f>
        <v/>
      </c>
      <c r="AD498" s="690">
        <f>CA498</f>
        <v/>
      </c>
      <c r="AE498" s="688">
        <f>CB498</f>
        <v/>
      </c>
      <c r="AF498" s="115"/>
      <c r="AG498" s="808">
        <f>IF(AZ498="","N/A",IF(CQ498="Pass","P","F"))</f>
        <v/>
      </c>
      <c r="AH498" s="129"/>
      <c r="AI498" s="129"/>
      <c r="AJ498" s="129"/>
      <c r="AK498" s="119"/>
      <c r="AL498" s="115"/>
      <c r="AM498" s="119"/>
      <c r="AN498" s="119"/>
      <c r="AO498" s="692"/>
      <c r="AP498" s="692"/>
      <c r="AQ498" s="692"/>
      <c r="AR498" s="692"/>
      <c r="AS498" s="692"/>
      <c r="AT498" s="691">
        <f>CE498</f>
        <v/>
      </c>
      <c r="AU498" s="691">
        <f>CF498</f>
        <v/>
      </c>
      <c r="AV498" s="813"/>
      <c r="AW498" s="813"/>
      <c r="AX498" s="197">
        <f>CZ498</f>
        <v/>
      </c>
      <c r="AY498" s="197">
        <f>DE498</f>
        <v/>
      </c>
      <c r="AZ498" s="3379">
        <f>CO498</f>
        <v/>
      </c>
      <c r="BA498" s="3380"/>
      <c r="BB498" s="197">
        <f>CP498</f>
        <v/>
      </c>
      <c r="BC498" s="813"/>
      <c r="BD498" s="197">
        <f>CR498</f>
        <v/>
      </c>
      <c r="BE498" s="121">
        <f>CS498</f>
        <v/>
      </c>
      <c r="BF498" s="122">
        <f>CT498*60</f>
        <v/>
      </c>
      <c r="BG498" s="121">
        <f>BE498</f>
        <v/>
      </c>
      <c r="BH498" s="122">
        <f>CU498*60</f>
        <v/>
      </c>
      <c r="BI498" s="122">
        <f>CV498</f>
        <v/>
      </c>
      <c r="BJ498" s="117"/>
      <c r="BK498" s="812">
        <f>Overview!$E$7</f>
        <v/>
      </c>
      <c r="BL498" s="117"/>
      <c r="BM498" s="836">
        <f>CW498</f>
        <v/>
      </c>
      <c r="BN498" s="812">
        <f>Overview!$P$153</f>
        <v/>
      </c>
      <c r="BO498" s="117"/>
      <c r="BP498" s="117"/>
      <c r="BQ498" s="115"/>
      <c r="BR498" s="1478"/>
      <c r="BS498" s="1548"/>
      <c r="BT498" s="2180" t="inlineStr">
        <is>
          <t>5G</t>
        </is>
      </c>
      <c r="BU498" s="2181" t="inlineStr">
        <is>
          <t>n2</t>
        </is>
      </c>
      <c r="BV498" s="498">
        <f>Overview!$H$30</f>
        <v/>
      </c>
      <c r="BW498" s="2010"/>
      <c r="BX498" s="2181"/>
      <c r="BY498" s="953"/>
      <c r="BZ498" s="1721"/>
      <c r="CA498" s="1997" t="inlineStr">
        <is>
          <t>Back Face</t>
        </is>
      </c>
      <c r="CB498" s="200">
        <v>5</v>
      </c>
      <c r="CC498" s="1709">
        <f>IF(COUNT('Conducted 5G'!$AH$3:$AH$20)=0,376000,INDEX('Conducted 5G'!$T$3:$T$20,MATCH(MAX('Conducted 5G'!$AH$3:$AH$20),'Conducted 5G'!$AH$3:$AH$20,0)))</f>
        <v>376000</v>
      </c>
      <c r="CD498" s="1709">
        <f>IF(COUNT('Conducted 5G'!$AH$3:$AH$20)=0,1880,INDEX('Conducted 5G'!$U$3:$U$20,MATCH(MAX('Conducted 5G'!$AH$3:$AH$20),'Conducted 5G'!$AH$3:$AH$20,0)))</f>
        <v>1880</v>
      </c>
      <c r="CE498" s="1523"/>
      <c r="CF498" s="1523"/>
      <c r="CG498" s="387" t="str">
        <f>IF(OR($BY$419="",$BY$419=""),"",$BY$419)</f>
        <v/>
      </c>
      <c r="CH498" s="387">
        <f>BZ498</f>
        <v/>
      </c>
      <c r="CI498" s="387">
        <f>CA498</f>
        <v/>
      </c>
      <c r="CJ498" s="1527"/>
      <c r="CK498" s="2042"/>
      <c r="CL498" s="206">
        <f>IF(CF498=""," ",IF(ABS(CE498-CF498)&lt;=0.125,"Valid","Not valid"))</f>
        <v/>
      </c>
      <c r="CM498" s="207">
        <f> IF(CE498="","",IF(AND(CE498&lt;&gt;"",CF498=""),IF(CE498&gt;=1,"Medir+Sig Max","No"),IF(CF498&lt;&gt;"",IF(CF498&gt;=1,"Medir+Sig Max","No"),"")))</f>
        <v/>
      </c>
      <c r="CN498" s="1787"/>
      <c r="CO498" s="220">
        <f>IF(CK498="",IF(AND(CE498="",CF498=""),"",IF(CF498="",IF(DE498&gt;1,ROUND(DE498*CE498,3),CE498),IF(DE498&gt;1,ROUND(DE498*CF498,3),CF498))),IF(AND(CE498="",CF498=""),"",IF(CF498="",IF(DE498&gt;1,ROUND(DE498*CE498*(1/(CK498)),3),CE498*(1/(CK498))),IF(DE498&gt;1,ROUND(DE498*CF498*(1/(CK498)),3),CF498*(1/(CK498))))))</f>
        <v/>
      </c>
      <c r="CP498" s="2043">
        <f>IF(COUNTIF(Overview!K12:K14,TRUE)&gt;0,2,IF(COUNTIF(Overview!L12:L14,TRUE)&gt;0,4,0))</f>
        <v/>
      </c>
      <c r="CQ498" s="1472">
        <f>IF(CO498="","",IF(CO498&gt;CP498,"Fail","Pass"))</f>
        <v/>
      </c>
      <c r="CR498" s="1481"/>
      <c r="CS498" s="1565">
        <f>MyTimestamp(CO498)</f>
        <v/>
      </c>
      <c r="CT498" s="1531">
        <f>IF(CE498="",0,15)+IF(CF498="",0,15)</f>
        <v/>
      </c>
      <c r="CU498" s="1532">
        <f>IF(CT498=0,0,2)</f>
        <v/>
      </c>
      <c r="CV498" s="859"/>
      <c r="CW498" s="859"/>
      <c r="CX498" s="2038"/>
      <c r="CY498" s="2044"/>
      <c r="CZ498" s="1543">
        <f>10^(CJ498/20)*100-100</f>
        <v/>
      </c>
      <c r="DA498" s="1352"/>
      <c r="DB498" s="598"/>
      <c r="DC498" s="803">
        <f>IF(DA498="","",10^(DA498/10))</f>
        <v/>
      </c>
      <c r="DD498" s="1400">
        <f>IF(ISNUMBER(DB498)=FALSE,"",10^(DB498/10))</f>
        <v/>
      </c>
      <c r="DE498" s="1543">
        <f>IF(AND(ISNUMBER(DC498),ISNUMBER(DD498)),IF(DC498/DD498&gt;1,ROUND((DC498)/DD498,3),1),1)</f>
        <v/>
      </c>
      <c r="DF498" s="1670">
        <f>IF(ISNUMBER(CO498),IF(CO498&gt;=CP498*0.90625,"!!!MEASURE other two 1RB modes!!!  To include the results for these two additional RB modes please use any row below free (for example otehr band) and replace the information of each field (tech, band, freq, etc...) with the proper one",""),"")</f>
        <v/>
      </c>
      <c r="DG498" s="1541"/>
      <c r="DH498" s="1541"/>
      <c r="DI498" s="1541"/>
      <c r="DJ498" s="1541"/>
      <c r="DK498" s="1541"/>
      <c r="DL498" s="1541"/>
      <c r="DM498" s="1541"/>
      <c r="DN498" s="1541"/>
      <c r="DO498" s="1541"/>
      <c r="DP498" s="1541"/>
      <c r="DQ498" s="1541"/>
      <c r="DR498" s="1541"/>
    </row>
    <row r="499" ht="12.75" x14ac:dyDescent="0.2">
      <c r="A499" s="1541"/>
      <c r="B499" s="1541"/>
      <c r="C499"/>
      <c r="D499" s="130">
        <f>IF(BX$497="Close to Ear","EN 62209-1","EN 62209-2")</f>
        <v/>
      </c>
      <c r="E499" s="130">
        <f>IF(CG499="Close to Ear","2016","2010/A1:2019")</f>
        <v/>
      </c>
      <c r="F499" s="1488" t="inlineStr">
        <is>
          <t>5.4</t>
        </is>
      </c>
      <c r="G499" s="1497"/>
      <c r="H499" s="120">
        <f>BV499</f>
        <v/>
      </c>
      <c r="I499" s="120">
        <f>BW499</f>
        <v/>
      </c>
      <c r="J499" s="687" t="inlineStr">
        <is>
          <t>5G</t>
        </is>
      </c>
      <c r="K499" s="194" t="inlineStr">
        <is>
          <t>n2</t>
        </is>
      </c>
      <c r="L499" s="115"/>
      <c r="M499" s="120"/>
      <c r="N499" s="119"/>
      <c r="O499" s="131"/>
      <c r="P499" s="6597"/>
      <c r="Q499" s="131"/>
      <c r="R499" s="131"/>
      <c r="S499" s="120"/>
      <c r="T499" s="120">
        <v>376000</v>
      </c>
      <c r="U499" s="120">
        <v>1880</v>
      </c>
      <c r="V499" s="119"/>
      <c r="W499" s="197"/>
      <c r="X499" s="119"/>
      <c r="Y499" s="119"/>
      <c r="Z499" s="119"/>
      <c r="AA499" s="115"/>
      <c r="AB499" s="115"/>
      <c r="AC499" s="689">
        <f>IF(OR(BX$497="Close to Ear",BX$497="Close to Head"),"Head",IF(BX$497="Extremity","Extremity","Body"))</f>
        <v/>
      </c>
      <c r="AD499" s="690">
        <f>CA499</f>
        <v/>
      </c>
      <c r="AE499" s="688">
        <f>CB499</f>
        <v/>
      </c>
      <c r="AF499" s="115"/>
      <c r="AG499" s="808">
        <f>IF(AZ499="","N/A",IF(CQ499="Pass","P","F"))</f>
        <v/>
      </c>
      <c r="AH499" s="129"/>
      <c r="AI499" s="129"/>
      <c r="AJ499" s="129"/>
      <c r="AK499" s="119"/>
      <c r="AL499" s="115"/>
      <c r="AM499" s="119"/>
      <c r="AN499" s="119"/>
      <c r="AO499" s="692"/>
      <c r="AP499" s="692"/>
      <c r="AQ499" s="692"/>
      <c r="AR499" s="692"/>
      <c r="AS499" s="692"/>
      <c r="AT499" s="691">
        <f>CE499</f>
        <v/>
      </c>
      <c r="AU499" s="691">
        <f>CF499</f>
        <v/>
      </c>
      <c r="AV499" s="813"/>
      <c r="AW499" s="813"/>
      <c r="AX499" s="197">
        <f>CZ499</f>
        <v/>
      </c>
      <c r="AY499" s="197">
        <f>DE499</f>
        <v/>
      </c>
      <c r="AZ499" s="3379">
        <f>CO499</f>
        <v/>
      </c>
      <c r="BA499" s="3380"/>
      <c r="BB499" s="197">
        <f>CP499</f>
        <v/>
      </c>
      <c r="BC499" s="813"/>
      <c r="BD499" s="197">
        <f>CR499</f>
        <v/>
      </c>
      <c r="BE499" s="121">
        <f>CS499</f>
        <v/>
      </c>
      <c r="BF499" s="122">
        <f>CT499*60</f>
        <v/>
      </c>
      <c r="BG499" s="121">
        <f>BE499</f>
        <v/>
      </c>
      <c r="BH499" s="122">
        <f>CU499*60</f>
        <v/>
      </c>
      <c r="BI499" s="122">
        <f>CV499</f>
        <v/>
      </c>
      <c r="BJ499" s="117"/>
      <c r="BK499" s="812">
        <f>Overview!$E$7</f>
        <v/>
      </c>
      <c r="BL499" s="117"/>
      <c r="BM499" s="836">
        <f>CW499</f>
        <v/>
      </c>
      <c r="BN499" s="812">
        <f>Overview!$P$153</f>
        <v/>
      </c>
      <c r="BO499" s="117"/>
      <c r="BP499" s="117"/>
      <c r="BQ499" s="115"/>
      <c r="BR499" s="1478"/>
      <c r="BS499" s="1548"/>
      <c r="BT499" s="2180" t="inlineStr">
        <is>
          <t>5G</t>
        </is>
      </c>
      <c r="BU499" s="2181" t="inlineStr">
        <is>
          <t>n2</t>
        </is>
      </c>
      <c r="BV499" s="498">
        <f>Overview!$H$30</f>
        <v/>
      </c>
      <c r="BW499" s="2010"/>
      <c r="BX499" s="2181"/>
      <c r="BY499" s="952"/>
      <c r="BZ499" s="1721"/>
      <c r="CA499" s="1997" t="inlineStr">
        <is>
          <t>Left Edge</t>
        </is>
      </c>
      <c r="CB499" s="200">
        <v>5</v>
      </c>
      <c r="CC499" s="1709">
        <f>IF(COUNT('Conducted 5G'!$AH$3:$AH$20)=0,376000,INDEX('Conducted 5G'!$T$3:$T$20,MATCH(MAX('Conducted 5G'!$AH$3:$AH$20),'Conducted 5G'!$AH$3:$AH$20,0)))</f>
        <v>376000</v>
      </c>
      <c r="CD499" s="1709">
        <f>IF(COUNT('Conducted 5G'!$AH$3:$AH$20)=0,1880,INDEX('Conducted 5G'!$U$3:$U$20,MATCH(MAX('Conducted 5G'!$AH$3:$AH$20),'Conducted 5G'!$AH$3:$AH$20,0)))</f>
        <v>1880</v>
      </c>
      <c r="CE499" s="1523"/>
      <c r="CF499" s="1523"/>
      <c r="CG499" s="387" t="str">
        <f>IF(OR($BY$419="",$BY$419=""),"",$BY$419)</f>
        <v/>
      </c>
      <c r="CH499" s="387">
        <f>BZ499</f>
        <v/>
      </c>
      <c r="CI499" s="387">
        <f>CA499</f>
        <v/>
      </c>
      <c r="CJ499" s="1527"/>
      <c r="CK499" s="2042"/>
      <c r="CL499" s="206">
        <f>IF(CF499=""," ",IF(ABS(CE499-CF499)&lt;=0.125,"Valid","Not valid"))</f>
        <v/>
      </c>
      <c r="CM499" s="207">
        <f> IF(CE499="","",IF(AND(CE499&lt;&gt;"",CF499=""),IF(CE499&gt;=1,"Medir+Sig Max","No"),IF(CF499&lt;&gt;"",IF(CF499&gt;=1,"Medir+Sig Max","No"),"")))</f>
        <v/>
      </c>
      <c r="CN499" s="1787"/>
      <c r="CO499" s="220">
        <f>IF(CK499="",IF(AND(CE499="",CF499=""),"",IF(CF499="",IF(DE499&gt;1,ROUND(DE499*CE499,3),CE499),IF(DE499&gt;1,ROUND(DE499*CF499,3),CF499))),IF(AND(CE499="",CF499=""),"",IF(CF499="",IF(DE499&gt;1,ROUND(DE499*CE499*(1/(CK499)),3),CE499*(1/(CK499))),IF(DE499&gt;1,ROUND(DE499*CF499*(1/(CK499)),3),CF499*(1/(CK499))))))</f>
        <v/>
      </c>
      <c r="CP499" s="2043">
        <f>IF(COUNTIF(Overview!K12:K14,TRUE)&gt;0,2,IF(COUNTIF(Overview!L12:L14,TRUE)&gt;0,4,0))</f>
        <v/>
      </c>
      <c r="CQ499" s="1472">
        <f>IF(CO499="","",IF(CO499&gt;CP499,"Fail","Pass"))</f>
        <v/>
      </c>
      <c r="CR499" s="1481"/>
      <c r="CS499" s="1565">
        <f>MyTimestamp(CO499)</f>
        <v/>
      </c>
      <c r="CT499" s="1531">
        <f>IF(CE499="",0,15)+IF(CF499="",0,15)</f>
        <v/>
      </c>
      <c r="CU499" s="1532">
        <f>IF(CT499=0,0,2)</f>
        <v/>
      </c>
      <c r="CV499" s="859"/>
      <c r="CW499" s="859"/>
      <c r="CX499" s="2038"/>
      <c r="CY499" s="2044"/>
      <c r="CZ499" s="1543">
        <f>10^(CJ499/20)*100-100</f>
        <v/>
      </c>
      <c r="DA499" s="1352"/>
      <c r="DB499" s="598"/>
      <c r="DC499" s="803">
        <f>IF(DA499="","",10^(DA499/10))</f>
        <v/>
      </c>
      <c r="DD499" s="1400">
        <f>IF(ISNUMBER(DB499)=FALSE,"",10^(DB499/10))</f>
        <v/>
      </c>
      <c r="DE499" s="1543">
        <f>IF(AND(ISNUMBER(DC499),ISNUMBER(DD499)),IF(DC499/DD499&gt;1,ROUND((DC499)/DD499,3),1),1)</f>
        <v/>
      </c>
      <c r="DF499" s="1670">
        <f>IF(ISNUMBER(CO499),IF(CO499&gt;=CP499*0.90625,"!!!MEASURE other two 1RB modes!!!  To include the results for these two additional RB modes please use any row below free (for example otehr band) and replace the information of each field (tech, band, freq, etc...) with the proper one",""),"")</f>
        <v/>
      </c>
      <c r="DG499" s="1541"/>
      <c r="DH499" s="1541"/>
      <c r="DI499" s="1541"/>
      <c r="DJ499" s="1541"/>
      <c r="DK499" s="1541"/>
      <c r="DL499" s="1541"/>
      <c r="DM499" s="1541"/>
      <c r="DN499" s="1541"/>
      <c r="DO499" s="1541"/>
      <c r="DP499" s="1541"/>
      <c r="DQ499" s="1541"/>
      <c r="DR499" s="1541"/>
    </row>
    <row r="500" ht="12.75" x14ac:dyDescent="0.2">
      <c r="A500" s="1541"/>
      <c r="B500" s="1541"/>
      <c r="C500"/>
      <c r="D500" s="130">
        <f>IF(BX$497="Close to Ear","EN 62209-1","EN 62209-2")</f>
        <v/>
      </c>
      <c r="E500" s="130">
        <f>IF(CG500="Close to Ear","2016","2010/A1:2019")</f>
        <v/>
      </c>
      <c r="F500" s="1488" t="inlineStr">
        <is>
          <t>5.4</t>
        </is>
      </c>
      <c r="G500" s="1497"/>
      <c r="H500" s="120">
        <f>BV500</f>
        <v/>
      </c>
      <c r="I500" s="120">
        <f>BW500</f>
        <v/>
      </c>
      <c r="J500" s="687" t="inlineStr">
        <is>
          <t>5G</t>
        </is>
      </c>
      <c r="K500" s="194" t="inlineStr">
        <is>
          <t>n2</t>
        </is>
      </c>
      <c r="L500" s="115"/>
      <c r="M500" s="120"/>
      <c r="N500" s="119"/>
      <c r="O500" s="131"/>
      <c r="P500" s="6597"/>
      <c r="Q500" s="131"/>
      <c r="R500" s="131"/>
      <c r="S500" s="120"/>
      <c r="T500" s="120">
        <v>376000</v>
      </c>
      <c r="U500" s="120">
        <v>1880</v>
      </c>
      <c r="V500" s="119"/>
      <c r="W500" s="197"/>
      <c r="X500" s="119"/>
      <c r="Y500" s="119"/>
      <c r="Z500" s="119"/>
      <c r="AA500" s="115"/>
      <c r="AB500" s="115"/>
      <c r="AC500" s="689">
        <f>IF(OR(BX$497="Close to Ear",BX$497="Close to Head"),"Head",IF(BX$497="Extremity","Extremity","Body"))</f>
        <v/>
      </c>
      <c r="AD500" s="690">
        <f>CA500</f>
        <v/>
      </c>
      <c r="AE500" s="688">
        <f>CB500</f>
        <v/>
      </c>
      <c r="AF500" s="115"/>
      <c r="AG500" s="808">
        <f>IF(AZ500="","N/A",IF(CQ500="Pass","P","F"))</f>
        <v/>
      </c>
      <c r="AH500" s="129"/>
      <c r="AI500" s="129"/>
      <c r="AJ500" s="129"/>
      <c r="AK500" s="119"/>
      <c r="AL500" s="115"/>
      <c r="AM500" s="119"/>
      <c r="AN500" s="119"/>
      <c r="AO500" s="692"/>
      <c r="AP500" s="692"/>
      <c r="AQ500" s="692"/>
      <c r="AR500" s="692"/>
      <c r="AS500" s="692"/>
      <c r="AT500" s="691">
        <f>CE500</f>
        <v/>
      </c>
      <c r="AU500" s="691">
        <f>CF500</f>
        <v/>
      </c>
      <c r="AV500" s="813"/>
      <c r="AW500" s="813"/>
      <c r="AX500" s="197">
        <f>CZ500</f>
        <v/>
      </c>
      <c r="AY500" s="197">
        <f>DE500</f>
        <v/>
      </c>
      <c r="AZ500" s="3379">
        <f>CO500</f>
        <v/>
      </c>
      <c r="BA500" s="3380"/>
      <c r="BB500" s="197">
        <f>CP500</f>
        <v/>
      </c>
      <c r="BC500" s="813"/>
      <c r="BD500" s="197">
        <f>CR500</f>
        <v/>
      </c>
      <c r="BE500" s="121">
        <f>CS500</f>
        <v/>
      </c>
      <c r="BF500" s="122">
        <f>CT500*60</f>
        <v/>
      </c>
      <c r="BG500" s="121">
        <f>BE500</f>
        <v/>
      </c>
      <c r="BH500" s="122">
        <f>CU500*60</f>
        <v/>
      </c>
      <c r="BI500" s="122">
        <f>CV500</f>
        <v/>
      </c>
      <c r="BJ500" s="117"/>
      <c r="BK500" s="812">
        <f>Overview!$E$7</f>
        <v/>
      </c>
      <c r="BL500" s="117"/>
      <c r="BM500" s="836">
        <f>CW500</f>
        <v/>
      </c>
      <c r="BN500" s="812">
        <f>Overview!$P$153</f>
        <v/>
      </c>
      <c r="BO500" s="117"/>
      <c r="BP500" s="117"/>
      <c r="BQ500" s="115"/>
      <c r="BR500" s="1478"/>
      <c r="BS500" s="1548"/>
      <c r="BT500" s="2180" t="inlineStr">
        <is>
          <t>5G</t>
        </is>
      </c>
      <c r="BU500" s="2181" t="inlineStr">
        <is>
          <t>n2</t>
        </is>
      </c>
      <c r="BV500" s="498">
        <f>Overview!$H$30</f>
        <v/>
      </c>
      <c r="BW500" s="2010"/>
      <c r="BX500" s="2181"/>
      <c r="BY500" s="953"/>
      <c r="BZ500" s="1721"/>
      <c r="CA500" s="1997" t="inlineStr">
        <is>
          <t>Right Edge</t>
        </is>
      </c>
      <c r="CB500" s="200">
        <v>5</v>
      </c>
      <c r="CC500" s="1709">
        <f>IF(COUNT('Conducted 5G'!$AH$3:$AH$20)=0,376000,INDEX('Conducted 5G'!$T$3:$T$20,MATCH(MAX('Conducted 5G'!$AH$3:$AH$20),'Conducted 5G'!$AH$3:$AH$20,0)))</f>
        <v>376000</v>
      </c>
      <c r="CD500" s="1709">
        <f>IF(COUNT('Conducted 5G'!$AH$3:$AH$20)=0,1880,INDEX('Conducted 5G'!$U$3:$U$20,MATCH(MAX('Conducted 5G'!$AH$3:$AH$20),'Conducted 5G'!$AH$3:$AH$20,0)))</f>
        <v>1880</v>
      </c>
      <c r="CE500" s="1523"/>
      <c r="CF500" s="1523"/>
      <c r="CG500" s="387" t="str">
        <f>IF(OR($BY$419="",$BY$419=""),"",$BY$419)</f>
        <v/>
      </c>
      <c r="CH500" s="387">
        <f>BZ500</f>
        <v/>
      </c>
      <c r="CI500" s="387">
        <f>CA500</f>
        <v/>
      </c>
      <c r="CJ500" s="1527"/>
      <c r="CK500" s="2042"/>
      <c r="CL500" s="206">
        <f>IF(CF500=""," ",IF(ABS(CE500-CF500)&lt;=0.125,"Valid","Not valid"))</f>
        <v/>
      </c>
      <c r="CM500" s="207">
        <f> IF(CE500="","",IF(AND(CE500&lt;&gt;"",CF500=""),IF(CE500&gt;=1,"Medir+Sig Max","No"),IF(CF500&lt;&gt;"",IF(CF500&gt;=1,"Medir+Sig Max","No"),"")))</f>
        <v/>
      </c>
      <c r="CN500" s="1787"/>
      <c r="CO500" s="220">
        <f>IF(CK500="",IF(AND(CE500="",CF500=""),"",IF(CF500="",IF(DE500&gt;1,ROUND(DE500*CE500,3),CE500),IF(DE500&gt;1,ROUND(DE500*CF500,3),CF500))),IF(AND(CE500="",CF500=""),"",IF(CF500="",IF(DE500&gt;1,ROUND(DE500*CE500*(1/(CK500)),3),CE500*(1/(CK500))),IF(DE500&gt;1,ROUND(DE500*CF500*(1/(CK500)),3),CF500*(1/(CK500))))))</f>
        <v/>
      </c>
      <c r="CP500" s="2043">
        <f>IF(COUNTIF(Overview!K12:K14,TRUE)&gt;0,2,IF(COUNTIF(Overview!L12:L14,TRUE)&gt;0,4,0))</f>
        <v/>
      </c>
      <c r="CQ500" s="1472">
        <f>IF(CO500="","",IF(CO500&gt;CP500,"Fail","Pass"))</f>
        <v/>
      </c>
      <c r="CR500" s="1481"/>
      <c r="CS500" s="1565">
        <f>MyTimestamp(CO500)</f>
        <v/>
      </c>
      <c r="CT500" s="1531">
        <f>IF(CE500="",0,15)+IF(CF500="",0,15)</f>
        <v/>
      </c>
      <c r="CU500" s="1532">
        <f>IF(CT500=0,0,2)</f>
        <v/>
      </c>
      <c r="CV500" s="859"/>
      <c r="CW500" s="859"/>
      <c r="CX500" s="2038"/>
      <c r="CY500" s="2044"/>
      <c r="CZ500" s="1543">
        <f>10^(CJ500/20)*100-100</f>
        <v/>
      </c>
      <c r="DA500" s="1352"/>
      <c r="DB500" s="598"/>
      <c r="DC500" s="803">
        <f>IF(DA500="","",10^(DA500/10))</f>
        <v/>
      </c>
      <c r="DD500" s="1400">
        <f>IF(ISNUMBER(DB500)=FALSE,"",10^(DB500/10))</f>
        <v/>
      </c>
      <c r="DE500" s="1543">
        <f>IF(AND(ISNUMBER(DC500),ISNUMBER(DD500)),IF(DC500/DD500&gt;1,ROUND((DC500)/DD500,3),1),1)</f>
        <v/>
      </c>
      <c r="DF500" s="1670">
        <f>IF(ISNUMBER(CO500),IF(CO500&gt;=CP500*0.90625,"!!!MEASURE other two 1RB modes!!!  To include the results for these two additional RB modes please use any row below free (for example otehr band) and replace the information of each field (tech, band, freq, etc...) with the proper one",""),"")</f>
        <v/>
      </c>
      <c r="DG500" s="1541"/>
      <c r="DH500" s="1541"/>
      <c r="DI500" s="1541"/>
      <c r="DJ500" s="1541"/>
      <c r="DK500" s="1541"/>
      <c r="DL500" s="1541"/>
      <c r="DM500" s="1541"/>
      <c r="DN500" s="1541"/>
      <c r="DO500" s="1541"/>
      <c r="DP500" s="1541"/>
      <c r="DQ500" s="1541"/>
      <c r="DR500" s="1541"/>
    </row>
    <row r="501" ht="12.75" x14ac:dyDescent="0.2">
      <c r="A501" s="1541"/>
      <c r="B501" s="1541"/>
      <c r="C501"/>
      <c r="D501" s="130">
        <f>IF(BX$497="Close to Ear","EN 62209-1","EN 62209-2")</f>
        <v/>
      </c>
      <c r="E501" s="130">
        <f>IF(CG501="Close to Ear","2016","2010/A1:2019")</f>
        <v/>
      </c>
      <c r="F501" s="1488" t="inlineStr">
        <is>
          <t>5.4</t>
        </is>
      </c>
      <c r="G501" s="1497"/>
      <c r="H501" s="120">
        <f>BV501</f>
        <v/>
      </c>
      <c r="I501" s="120">
        <f>BW501</f>
        <v/>
      </c>
      <c r="J501" s="687" t="inlineStr">
        <is>
          <t>5G</t>
        </is>
      </c>
      <c r="K501" s="194" t="inlineStr">
        <is>
          <t>n2</t>
        </is>
      </c>
      <c r="L501" s="115"/>
      <c r="M501" s="120"/>
      <c r="N501" s="119"/>
      <c r="O501" s="131"/>
      <c r="P501" s="6597"/>
      <c r="Q501" s="131"/>
      <c r="R501" s="131"/>
      <c r="S501" s="120"/>
      <c r="T501" s="120">
        <v>376000</v>
      </c>
      <c r="U501" s="120">
        <v>1880</v>
      </c>
      <c r="V501" s="119"/>
      <c r="W501" s="197"/>
      <c r="X501" s="119"/>
      <c r="Y501" s="119"/>
      <c r="Z501" s="119"/>
      <c r="AA501" s="115"/>
      <c r="AB501" s="115"/>
      <c r="AC501" s="689">
        <f>IF(OR(BX$497="Close to Ear",BX$497="Close to Head"),"Head",IF(BX$497="Extremity","Extremity","Body"))</f>
        <v/>
      </c>
      <c r="AD501" s="690">
        <f>CA501</f>
        <v/>
      </c>
      <c r="AE501" s="688">
        <f>CB501</f>
        <v/>
      </c>
      <c r="AF501" s="115"/>
      <c r="AG501" s="808">
        <f>IF(AZ501="","N/A",IF(CQ501="Pass","P","F"))</f>
        <v/>
      </c>
      <c r="AH501" s="129"/>
      <c r="AI501" s="129"/>
      <c r="AJ501" s="129"/>
      <c r="AK501" s="119"/>
      <c r="AL501" s="115"/>
      <c r="AM501" s="119"/>
      <c r="AN501" s="119"/>
      <c r="AO501" s="692"/>
      <c r="AP501" s="692"/>
      <c r="AQ501" s="692"/>
      <c r="AR501" s="692"/>
      <c r="AS501" s="692"/>
      <c r="AT501" s="691">
        <f>CE501</f>
        <v/>
      </c>
      <c r="AU501" s="691">
        <f>CF501</f>
        <v/>
      </c>
      <c r="AV501" s="813"/>
      <c r="AW501" s="813"/>
      <c r="AX501" s="197">
        <f>CZ501</f>
        <v/>
      </c>
      <c r="AY501" s="197">
        <f>DE501</f>
        <v/>
      </c>
      <c r="AZ501" s="3379">
        <f>CO501</f>
        <v/>
      </c>
      <c r="BA501" s="3380"/>
      <c r="BB501" s="197">
        <f>CP501</f>
        <v/>
      </c>
      <c r="BC501" s="813"/>
      <c r="BD501" s="197">
        <f>CR501</f>
        <v/>
      </c>
      <c r="BE501" s="121">
        <f>CS501</f>
        <v/>
      </c>
      <c r="BF501" s="122">
        <f>CT501*60</f>
        <v/>
      </c>
      <c r="BG501" s="121">
        <f>BE501</f>
        <v/>
      </c>
      <c r="BH501" s="122">
        <f>CU501*60</f>
        <v/>
      </c>
      <c r="BI501" s="122">
        <f>CV501</f>
        <v/>
      </c>
      <c r="BJ501" s="117"/>
      <c r="BK501" s="812">
        <f>Overview!$E$7</f>
        <v/>
      </c>
      <c r="BL501" s="117"/>
      <c r="BM501" s="836">
        <f>CW501</f>
        <v/>
      </c>
      <c r="BN501" s="812">
        <f>Overview!$P$153</f>
        <v/>
      </c>
      <c r="BO501" s="117"/>
      <c r="BP501" s="117"/>
      <c r="BQ501" s="115"/>
      <c r="BR501" s="1478"/>
      <c r="BS501" s="1548"/>
      <c r="BT501" s="2180" t="inlineStr">
        <is>
          <t>5G</t>
        </is>
      </c>
      <c r="BU501" s="2181" t="inlineStr">
        <is>
          <t>n2</t>
        </is>
      </c>
      <c r="BV501" s="498">
        <f>Overview!$H$30</f>
        <v/>
      </c>
      <c r="BW501" s="2010"/>
      <c r="BX501" s="2181"/>
      <c r="BY501" s="953"/>
      <c r="BZ501" s="1721"/>
      <c r="CA501" s="1997" t="inlineStr">
        <is>
          <t>Top Edge</t>
        </is>
      </c>
      <c r="CB501" s="200">
        <v>5</v>
      </c>
      <c r="CC501" s="1709">
        <f>IF(COUNT('Conducted 5G'!$AH$3:$AH$20)=0,376000,INDEX('Conducted 5G'!$T$3:$T$20,MATCH(MAX('Conducted 5G'!$AH$3:$AH$20),'Conducted 5G'!$AH$3:$AH$20,0)))</f>
        <v>376000</v>
      </c>
      <c r="CD501" s="1709">
        <f>IF(COUNT('Conducted 5G'!$AH$3:$AH$20)=0,1880,INDEX('Conducted 5G'!$U$3:$U$20,MATCH(MAX('Conducted 5G'!$AH$3:$AH$20),'Conducted 5G'!$AH$3:$AH$20,0)))</f>
        <v>1880</v>
      </c>
      <c r="CE501" s="1523"/>
      <c r="CF501" s="1523"/>
      <c r="CG501" s="387" t="str">
        <f>IF(OR($BY$419="",$BY$419=""),"",$BY$419)</f>
        <v/>
      </c>
      <c r="CH501" s="387">
        <f>BZ501</f>
        <v/>
      </c>
      <c r="CI501" s="387">
        <f>CA501</f>
        <v/>
      </c>
      <c r="CJ501" s="1527"/>
      <c r="CK501" s="2042"/>
      <c r="CL501" s="206">
        <f>IF(CF501=""," ",IF(ABS(CE501-CF501)&lt;=0.125,"Valid","Not valid"))</f>
        <v/>
      </c>
      <c r="CM501" s="207">
        <f> IF(CE501="","",IF(AND(CE501&lt;&gt;"",CF501=""),IF(CE501&gt;=1,"Medir+Sig Max","No"),IF(CF501&lt;&gt;"",IF(CF501&gt;=1,"Medir+Sig Max","No"),"")))</f>
        <v/>
      </c>
      <c r="CN501" s="1787"/>
      <c r="CO501" s="220">
        <f>IF(CK501="",IF(AND(CE501="",CF501=""),"",IF(CF501="",IF(DE501&gt;1,ROUND(DE501*CE501,3),CE501),IF(DE501&gt;1,ROUND(DE501*CF501,3),CF501))),IF(AND(CE501="",CF501=""),"",IF(CF501="",IF(DE501&gt;1,ROUND(DE501*CE501*(1/(CK501)),3),CE501*(1/(CK501))),IF(DE501&gt;1,ROUND(DE501*CF501*(1/(CK501)),3),CF501*(1/(CK501))))))</f>
        <v/>
      </c>
      <c r="CP501" s="2043">
        <f>IF(COUNTIF(Overview!K12:K14,TRUE)&gt;0,2,IF(COUNTIF(Overview!L12:L14,TRUE)&gt;0,4,0))</f>
        <v/>
      </c>
      <c r="CQ501" s="1472">
        <f>IF(CO501="","",IF(CO501&gt;CP501,"Fail","Pass"))</f>
        <v/>
      </c>
      <c r="CR501" s="1481"/>
      <c r="CS501" s="1565">
        <f>MyTimestamp(CO501)</f>
        <v/>
      </c>
      <c r="CT501" s="1531">
        <f>IF(CE501="",0,15)+IF(CF501="",0,15)</f>
        <v/>
      </c>
      <c r="CU501" s="1532">
        <f>IF(CT501=0,0,2)</f>
        <v/>
      </c>
      <c r="CV501" s="859"/>
      <c r="CW501" s="859"/>
      <c r="CX501" s="2038"/>
      <c r="CY501" s="2044"/>
      <c r="CZ501" s="1543">
        <f>10^(CJ501/20)*100-100</f>
        <v/>
      </c>
      <c r="DA501" s="1352"/>
      <c r="DB501" s="598"/>
      <c r="DC501" s="803">
        <f>IF(DA501="","",10^(DA501/10))</f>
        <v/>
      </c>
      <c r="DD501" s="1400">
        <f>IF(ISNUMBER(DB501)=FALSE,"",10^(DB501/10))</f>
        <v/>
      </c>
      <c r="DE501" s="1543">
        <f>IF(AND(ISNUMBER(DC501),ISNUMBER(DD501)),IF(DC501/DD501&gt;1,ROUND((DC501)/DD501,3),1),1)</f>
        <v/>
      </c>
      <c r="DF501" s="1670">
        <f>IF(ISNUMBER(CO501),IF(CO501&gt;=CP501*0.90625,"!!!MEASURE other two 1RB modes!!!  To include the results for these two additional RB modes please use any row below free (for example otehr band) and replace the information of each field (tech, band, freq, etc...) with the proper one",""),"")</f>
        <v/>
      </c>
      <c r="DG501" s="1541"/>
      <c r="DH501" s="1541"/>
      <c r="DI501" s="1541"/>
      <c r="DJ501" s="1541"/>
      <c r="DK501" s="1541"/>
      <c r="DL501" s="1541"/>
      <c r="DM501" s="1541"/>
      <c r="DN501" s="1541"/>
      <c r="DO501" s="1541"/>
      <c r="DP501" s="1541"/>
      <c r="DQ501" s="1541"/>
      <c r="DR501" s="1541"/>
    </row>
    <row r="502" ht="12.75" x14ac:dyDescent="0.2">
      <c r="A502" s="1541"/>
      <c r="B502" s="1541"/>
      <c r="C502"/>
      <c r="D502" s="130">
        <f>IF(BX$497="Close to Ear","EN 62209-1","EN 62209-2")</f>
        <v/>
      </c>
      <c r="E502" s="130">
        <f>IF(CG502="Close to Ear","2016","2010/A1:2019")</f>
        <v/>
      </c>
      <c r="F502" s="1488" t="inlineStr">
        <is>
          <t>5.4</t>
        </is>
      </c>
      <c r="G502" s="1497"/>
      <c r="H502" s="120">
        <f>BV502</f>
        <v/>
      </c>
      <c r="I502" s="120">
        <f>BW502</f>
        <v/>
      </c>
      <c r="J502" s="687" t="inlineStr">
        <is>
          <t>5G</t>
        </is>
      </c>
      <c r="K502" s="194" t="inlineStr">
        <is>
          <t>n2</t>
        </is>
      </c>
      <c r="L502" s="115"/>
      <c r="M502" s="120"/>
      <c r="N502" s="119"/>
      <c r="O502" s="131"/>
      <c r="P502" s="6597"/>
      <c r="Q502" s="131"/>
      <c r="R502" s="131"/>
      <c r="S502" s="120"/>
      <c r="T502" s="120">
        <v>376000</v>
      </c>
      <c r="U502" s="120">
        <v>1880</v>
      </c>
      <c r="V502" s="119"/>
      <c r="W502" s="197"/>
      <c r="X502" s="119"/>
      <c r="Y502" s="119"/>
      <c r="Z502" s="119"/>
      <c r="AA502" s="115"/>
      <c r="AB502" s="115"/>
      <c r="AC502" s="689">
        <f>IF(OR(BX$497="Close to Ear",BX$497="Close to Head"),"Head",IF(BX$497="Extremity","Extremity","Body"))</f>
        <v/>
      </c>
      <c r="AD502" s="690">
        <f>CA502</f>
        <v/>
      </c>
      <c r="AE502" s="688">
        <f>CB502</f>
        <v/>
      </c>
      <c r="AF502" s="115"/>
      <c r="AG502" s="808">
        <f>IF(AZ502="","N/A",IF(CQ502="Pass","P","F"))</f>
        <v/>
      </c>
      <c r="AH502" s="129"/>
      <c r="AI502" s="129"/>
      <c r="AJ502" s="129"/>
      <c r="AK502" s="119"/>
      <c r="AL502" s="115"/>
      <c r="AM502" s="119"/>
      <c r="AN502" s="119"/>
      <c r="AO502" s="692"/>
      <c r="AP502" s="692"/>
      <c r="AQ502" s="692"/>
      <c r="AR502" s="692"/>
      <c r="AS502" s="692"/>
      <c r="AT502" s="691">
        <f>CE502</f>
        <v/>
      </c>
      <c r="AU502" s="691">
        <f>CF502</f>
        <v/>
      </c>
      <c r="AV502" s="813"/>
      <c r="AW502" s="813"/>
      <c r="AX502" s="197">
        <f>CZ502</f>
        <v/>
      </c>
      <c r="AY502" s="197">
        <f>DE502</f>
        <v/>
      </c>
      <c r="AZ502" s="3379">
        <f>CO502</f>
        <v/>
      </c>
      <c r="BA502" s="3380"/>
      <c r="BB502" s="197">
        <f>CP502</f>
        <v/>
      </c>
      <c r="BC502" s="813"/>
      <c r="BD502" s="197">
        <f>CR502</f>
        <v/>
      </c>
      <c r="BE502" s="121">
        <f>CS502</f>
        <v/>
      </c>
      <c r="BF502" s="122">
        <f>CT502*60</f>
        <v/>
      </c>
      <c r="BG502" s="121">
        <f>BE502</f>
        <v/>
      </c>
      <c r="BH502" s="122">
        <f>CU502*60</f>
        <v/>
      </c>
      <c r="BI502" s="122">
        <f>CV502</f>
        <v/>
      </c>
      <c r="BJ502" s="117"/>
      <c r="BK502" s="812">
        <f>Overview!$E$7</f>
        <v/>
      </c>
      <c r="BL502" s="117"/>
      <c r="BM502" s="836">
        <f>CW502</f>
        <v/>
      </c>
      <c r="BN502" s="812">
        <f>Overview!$P$153</f>
        <v/>
      </c>
      <c r="BO502" s="117"/>
      <c r="BP502" s="117"/>
      <c r="BQ502" s="115"/>
      <c r="BR502" s="1478"/>
      <c r="BS502" s="1548"/>
      <c r="BT502" s="2183" t="inlineStr">
        <is>
          <t>5G</t>
        </is>
      </c>
      <c r="BU502" s="2184" t="inlineStr">
        <is>
          <t>n2</t>
        </is>
      </c>
      <c r="BV502" s="501">
        <f>Overview!$H$30</f>
        <v/>
      </c>
      <c r="BW502" s="2010"/>
      <c r="BX502" s="2184"/>
      <c r="BY502" s="954"/>
      <c r="BZ502" s="1721"/>
      <c r="CA502" s="1997" t="inlineStr">
        <is>
          <t>Bottom Edge</t>
        </is>
      </c>
      <c r="CB502" s="200">
        <v>5</v>
      </c>
      <c r="CC502" s="1709">
        <f>IF(COUNT('Conducted 5G'!$AH$3:$AH$20)=0,376000,INDEX('Conducted 5G'!$T$3:$T$20,MATCH(MAX('Conducted 5G'!$AH$3:$AH$20),'Conducted 5G'!$AH$3:$AH$20,0)))</f>
        <v>376000</v>
      </c>
      <c r="CD502" s="1709">
        <f>IF(COUNT('Conducted 5G'!$AH$3:$AH$20)=0,1880,INDEX('Conducted 5G'!$U$3:$U$20,MATCH(MAX('Conducted 5G'!$AH$3:$AH$20),'Conducted 5G'!$AH$3:$AH$20,0)))</f>
        <v>1880</v>
      </c>
      <c r="CE502" s="1523"/>
      <c r="CF502" s="1523"/>
      <c r="CG502" s="387" t="str">
        <f>IF(OR($BY$419="",$BY$419=""),"",$BY$419)</f>
        <v/>
      </c>
      <c r="CH502" s="387">
        <f>BZ502</f>
        <v/>
      </c>
      <c r="CI502" s="387">
        <f>CA502</f>
        <v/>
      </c>
      <c r="CJ502" s="1527"/>
      <c r="CK502" s="2042"/>
      <c r="CL502" s="206">
        <f>IF(CF502=""," ",IF(ABS(CE502-CF502)&lt;=0.125,"Valid","Not valid"))</f>
        <v/>
      </c>
      <c r="CM502" s="207">
        <f> IF(CE502="","",IF(AND(CE502&lt;&gt;"",CF502=""),IF(CE502&gt;=1,"Medir+Sig Max","No"),IF(CF502&lt;&gt;"",IF(CF502&gt;=1,"Medir+Sig Max","No"),"")))</f>
        <v/>
      </c>
      <c r="CN502" s="1787"/>
      <c r="CO502" s="220">
        <f>IF(CK502="",IF(AND(CE502="",CF502=""),"",IF(CF502="",IF(DE502&gt;1,ROUND(DE502*CE502,3),CE502),IF(DE502&gt;1,ROUND(DE502*CF502,3),CF502))),IF(AND(CE502="",CF502=""),"",IF(CF502="",IF(DE502&gt;1,ROUND(DE502*CE502*(1/(CK502)),3),CE502*(1/(CK502))),IF(DE502&gt;1,ROUND(DE502*CF502*(1/(CK502)),3),CF502*(1/(CK502))))))</f>
        <v/>
      </c>
      <c r="CP502" s="2043">
        <f>IF(COUNTIF(Overview!K12:K14,TRUE)&gt;0,2,IF(COUNTIF(Overview!L12:L14,TRUE)&gt;0,4,0))</f>
        <v/>
      </c>
      <c r="CQ502" s="1472">
        <f>IF(CO502="","",IF(CO502&gt;CP502,"Fail","Pass"))</f>
        <v/>
      </c>
      <c r="CR502" s="1481"/>
      <c r="CS502" s="1565">
        <f>MyTimestamp(CO502)</f>
        <v/>
      </c>
      <c r="CT502" s="1531">
        <f>IF(CE502="",0,15)+IF(CF502="",0,15)</f>
        <v/>
      </c>
      <c r="CU502" s="1532">
        <f>IF(CT502=0,0,2)</f>
        <v/>
      </c>
      <c r="CV502" s="859"/>
      <c r="CW502" s="859"/>
      <c r="CX502" s="2038"/>
      <c r="CY502" s="2044"/>
      <c r="CZ502" s="1543">
        <f>10^(CJ502/20)*100-100</f>
        <v/>
      </c>
      <c r="DA502" s="1352"/>
      <c r="DB502" s="598"/>
      <c r="DC502" s="803">
        <f>IF(DA502="","",10^(DA502/10))</f>
        <v/>
      </c>
      <c r="DD502" s="1400">
        <f>IF(ISNUMBER(DB502)=FALSE,"",10^(DB502/10))</f>
        <v/>
      </c>
      <c r="DE502" s="1543">
        <f>IF(AND(ISNUMBER(DC502),ISNUMBER(DD502)),IF(DC502/DD502&gt;1,ROUND((DC502)/DD502,3),1),1)</f>
        <v/>
      </c>
      <c r="DF502" s="1670">
        <f>IF(ISNUMBER(CO502),IF(CO502&gt;=CP502*0.90625,"!!!MEASURE other two 1RB modes!!!  To include the results for these two additional RB modes please use any row below free (for example otehr band) and replace the information of each field (tech, band, freq, etc...) with the proper one",""),"")</f>
        <v/>
      </c>
      <c r="DG502" s="1541"/>
      <c r="DH502" s="1541"/>
      <c r="DI502" s="1541"/>
      <c r="DJ502" s="1541"/>
      <c r="DK502" s="1541"/>
      <c r="DL502" s="1541"/>
      <c r="DM502" s="1541"/>
      <c r="DN502" s="1541"/>
      <c r="DO502" s="1541"/>
      <c r="DP502" s="1541"/>
      <c r="DQ502" s="1541"/>
      <c r="DR502" s="1541"/>
    </row>
    <row r="503" ht="12.75" x14ac:dyDescent="0.2">
      <c r="A503" s="1541"/>
      <c r="B503" s="1541"/>
      <c r="C503"/>
      <c r="D503" s="130">
        <f>IF(BX$497="Close to Ear","EN 62209-1","EN 62209-2")</f>
        <v/>
      </c>
      <c r="E503" s="130">
        <f>IF(CG503="Close to Ear","2016","2010/A1:2019")</f>
        <v/>
      </c>
      <c r="F503" s="1488" t="inlineStr">
        <is>
          <t>5.4</t>
        </is>
      </c>
      <c r="G503" s="1497"/>
      <c r="H503" s="120">
        <f>BV503</f>
        <v/>
      </c>
      <c r="I503" s="120">
        <f>BW503</f>
        <v/>
      </c>
      <c r="J503" s="687" t="inlineStr">
        <is>
          <t>5G</t>
        </is>
      </c>
      <c r="K503" s="194" t="inlineStr">
        <is>
          <t>n2</t>
        </is>
      </c>
      <c r="L503" s="115"/>
      <c r="M503" s="120"/>
      <c r="N503" s="119"/>
      <c r="O503" s="131"/>
      <c r="P503" s="6597"/>
      <c r="Q503" s="131"/>
      <c r="R503" s="131"/>
      <c r="S503" s="120"/>
      <c r="T503" s="120">
        <v>376000</v>
      </c>
      <c r="U503" s="120">
        <v>1880</v>
      </c>
      <c r="V503" s="119"/>
      <c r="W503" s="197"/>
      <c r="X503" s="119"/>
      <c r="Y503" s="119"/>
      <c r="Z503" s="119"/>
      <c r="AA503" s="115"/>
      <c r="AB503" s="115"/>
      <c r="AC503" s="689">
        <f>IF(OR(BX$497="Close to Ear",BX$497="Close to Head"),"Head",IF(BX$497="Extremity","Extremity","Body"))</f>
        <v/>
      </c>
      <c r="AD503" s="690">
        <f>CA503</f>
        <v/>
      </c>
      <c r="AE503" s="688">
        <f>CB503</f>
        <v/>
      </c>
      <c r="AF503" s="115"/>
      <c r="AG503" s="808">
        <f>IF(AZ503="","N/A",IF(CQ503="Pass","P","F"))</f>
        <v/>
      </c>
      <c r="AH503" s="129"/>
      <c r="AI503" s="129"/>
      <c r="AJ503" s="129"/>
      <c r="AK503" s="119"/>
      <c r="AL503" s="115"/>
      <c r="AM503" s="119"/>
      <c r="AN503" s="119"/>
      <c r="AO503" s="692"/>
      <c r="AP503" s="692"/>
      <c r="AQ503" s="692"/>
      <c r="AR503" s="692"/>
      <c r="AS503" s="692"/>
      <c r="AT503" s="691">
        <f>CE503</f>
        <v/>
      </c>
      <c r="AU503" s="691">
        <f>CF503</f>
        <v/>
      </c>
      <c r="AV503" s="813"/>
      <c r="AW503" s="813"/>
      <c r="AX503" s="197">
        <f>CZ503</f>
        <v/>
      </c>
      <c r="AY503" s="197">
        <f>DE503</f>
        <v/>
      </c>
      <c r="AZ503" s="3379">
        <f>CO503</f>
        <v/>
      </c>
      <c r="BA503" s="3380"/>
      <c r="BB503" s="197">
        <f>CP503</f>
        <v/>
      </c>
      <c r="BC503" s="813"/>
      <c r="BD503" s="197">
        <f>CR503</f>
        <v/>
      </c>
      <c r="BE503" s="121">
        <f>CS503</f>
        <v/>
      </c>
      <c r="BF503" s="122">
        <f>CT503*60</f>
        <v/>
      </c>
      <c r="BG503" s="121">
        <f>BE503</f>
        <v/>
      </c>
      <c r="BH503" s="122">
        <f>CU503*60</f>
        <v/>
      </c>
      <c r="BI503" s="122">
        <f>CV503</f>
        <v/>
      </c>
      <c r="BJ503" s="117"/>
      <c r="BK503" s="812">
        <f>Overview!$E$7</f>
        <v/>
      </c>
      <c r="BL503" s="117"/>
      <c r="BM503" s="836">
        <f>CW503</f>
        <v/>
      </c>
      <c r="BN503" s="812">
        <f>Overview!$P$153</f>
        <v/>
      </c>
      <c r="BO503" s="117"/>
      <c r="BP503" s="117"/>
      <c r="BQ503" s="115"/>
      <c r="BR503" s="1478"/>
      <c r="BS503" s="1548"/>
      <c r="BT503" s="2180" t="inlineStr">
        <is>
          <t>5G</t>
        </is>
      </c>
      <c r="BU503" s="2181" t="inlineStr">
        <is>
          <t>n2</t>
        </is>
      </c>
      <c r="BV503" s="498">
        <f>Overview!$H$30</f>
        <v/>
      </c>
      <c r="BW503" s="2010"/>
      <c r="BX503" s="2181"/>
      <c r="BY503" s="500"/>
      <c r="BZ503" s="1721"/>
      <c r="CA503" s="499" t="str">
        <f>IF(COUNT(CF497:CF502)=0,IF(COUNT(CE497:CE502)=0,"TBD",VLOOKUP(MAX(CE497:CE502),CE497:CI502,5,FALSE)),VLOOKUP(MAX(CF497:CF502),CF497:CI502,4,FALSE))</f>
        <v>TBD</v>
      </c>
      <c r="CB503" s="200">
        <v>5</v>
      </c>
      <c r="CC503" s="1709">
        <f>IF(COUNT('Conducted 5G'!$AH$3:$AH$20)=0,376000,INDEX('Conducted 5G'!$T$3:$T$20,MATCH(MAX('Conducted 5G'!$AH$3:$AH$20),'Conducted 5G'!$AH$3:$AH$20,0)))</f>
        <v>376000</v>
      </c>
      <c r="CD503" s="1709">
        <f>IF(COUNT('Conducted 5G'!$AH$3:$AH$20)=0,1880,INDEX('Conducted 5G'!$U$3:$U$20,MATCH(MAX('Conducted 5G'!$AH$3:$AH$20),'Conducted 5G'!$AH$3:$AH$20,0)))</f>
        <v>1880</v>
      </c>
      <c r="CE503" s="1523"/>
      <c r="CF503" s="1523"/>
      <c r="CG503" s="387" t="str">
        <f>IF(OR($BY$419="",$BY$419=""),"",$BY$419)</f>
        <v/>
      </c>
      <c r="CH503" s="387">
        <f>BZ503</f>
        <v/>
      </c>
      <c r="CI503" s="387">
        <f>CA503</f>
        <v/>
      </c>
      <c r="CJ503" s="1527"/>
      <c r="CK503" s="2042"/>
      <c r="CL503" s="206">
        <f>IF(CF503=""," ",IF(ABS(CE503-CF503)&lt;=0.125,"Valid","Not valid"))</f>
        <v/>
      </c>
      <c r="CM503" s="207">
        <f> IF(CE503="","",IF(AND(CE503&lt;&gt;"",CF503=""),IF(CE503&gt;=1,"Medir+Sig Max","No"),IF(CF503&lt;&gt;"",IF(CF503&gt;=1,"Medir+Sig Max","No"),"")))</f>
        <v/>
      </c>
      <c r="CN503" s="1787"/>
      <c r="CO503" s="220">
        <f>IF(CK503="",IF(AND(CE503="",CF503=""),"",IF(CF503="",IF(DE503&gt;1,ROUND(DE503*CE503,3),CE503),IF(DE503&gt;1,ROUND(DE503*CF503,3),CF503))),IF(AND(CE503="",CF503=""),"",IF(CF503="",IF(DE503&gt;1,ROUND(DE503*CE503*(1/(CK503)),3),CE503*(1/(CK503))),IF(DE503&gt;1,ROUND(DE503*CF503*(1/(CK503)),3),CF503*(1/(CK503))))))</f>
        <v/>
      </c>
      <c r="CP503" s="2043">
        <f>IF(COUNTIF(Overview!K12:K14,TRUE)&gt;0,2,IF(COUNTIF(Overview!L12:L14,TRUE)&gt;0,4,0))</f>
        <v/>
      </c>
      <c r="CQ503" s="1472">
        <f>IF(CO503="","",IF(CO503&gt;CP503,"Fail","Pass"))</f>
        <v/>
      </c>
      <c r="CR503" s="1481"/>
      <c r="CS503" s="1565">
        <f>MyTimestamp(CO503)</f>
        <v/>
      </c>
      <c r="CT503" s="1531">
        <f>IF(CE503="",0,15)+IF(CF503="",0,15)</f>
        <v/>
      </c>
      <c r="CU503" s="1532">
        <f>IF(CT503=0,0,2)</f>
        <v/>
      </c>
      <c r="CV503" s="859"/>
      <c r="CW503" s="859"/>
      <c r="CX503" s="2038"/>
      <c r="CY503" s="2044"/>
      <c r="CZ503" s="1543">
        <f>10^(CJ503/20)*100-100</f>
        <v/>
      </c>
      <c r="DA503" s="1352"/>
      <c r="DB503" s="598"/>
      <c r="DC503" s="803">
        <f>IF(DA503="","",10^(DA503/10))</f>
        <v/>
      </c>
      <c r="DD503" s="1400">
        <f>IF(ISNUMBER(DB503)=FALSE,"",10^(DB503/10))</f>
        <v/>
      </c>
      <c r="DE503" s="1543">
        <f>IF(AND(ISNUMBER(DC503),ISNUMBER(DD503)),IF(DC503/DD503&gt;1,ROUND((DC503)/DD503,3),1),1)</f>
        <v/>
      </c>
      <c r="DF503" s="1670">
        <f>IF(ISNUMBER(CO503),IF(CO503&gt;=CP503*0.90625,"!!!MEASURE other two 1RB modes!!!  To include the results for these two additional RB modes please use any row below free (for example otehr band) and replace the information of each field (tech, band, freq, etc...) with the proper one",""),"")</f>
        <v/>
      </c>
      <c r="DG503" s="1541"/>
      <c r="DH503" s="1541"/>
      <c r="DI503" s="1541"/>
      <c r="DJ503" s="1541"/>
      <c r="DK503" s="1541"/>
      <c r="DL503" s="1541"/>
      <c r="DM503" s="1541"/>
      <c r="DN503" s="1541"/>
      <c r="DO503" s="1541"/>
      <c r="DP503" s="1541"/>
      <c r="DQ503" s="1541"/>
      <c r="DR503" s="1541"/>
    </row>
    <row r="504" ht="12.75" x14ac:dyDescent="0.2">
      <c r="A504" s="1541"/>
      <c r="B504" s="1541"/>
      <c r="C504"/>
      <c r="D504" s="130">
        <f>IF(BX$497="Close to Ear","EN 62209-1","EN 62209-2")</f>
        <v/>
      </c>
      <c r="E504" s="130">
        <f>IF(CG504="Close to Ear","2016","2010/A1:2019")</f>
        <v/>
      </c>
      <c r="F504" s="1488" t="inlineStr">
        <is>
          <t>5.4</t>
        </is>
      </c>
      <c r="G504" s="1497"/>
      <c r="H504" s="120">
        <f>BV504</f>
        <v/>
      </c>
      <c r="I504" s="120">
        <f>BW504</f>
        <v/>
      </c>
      <c r="J504" s="687" t="inlineStr">
        <is>
          <t>5G</t>
        </is>
      </c>
      <c r="K504" s="194" t="inlineStr">
        <is>
          <t>n2</t>
        </is>
      </c>
      <c r="L504" s="115"/>
      <c r="M504" s="120"/>
      <c r="N504" s="119"/>
      <c r="O504" s="131"/>
      <c r="P504" s="6597"/>
      <c r="Q504" s="131"/>
      <c r="R504" s="131"/>
      <c r="S504" s="120"/>
      <c r="T504" s="120">
        <v>376000</v>
      </c>
      <c r="U504" s="120">
        <v>1880</v>
      </c>
      <c r="V504" s="119"/>
      <c r="W504" s="197"/>
      <c r="X504" s="119"/>
      <c r="Y504" s="119"/>
      <c r="Z504" s="119"/>
      <c r="AA504" s="115"/>
      <c r="AB504" s="115"/>
      <c r="AC504" s="689">
        <f>IF(OR(BX$497="Close to Ear",BX$497="Close to Head"),"Head",IF(BX$497="Extremity","Extremity","Body"))</f>
        <v/>
      </c>
      <c r="AD504" s="690">
        <f>CA504</f>
        <v/>
      </c>
      <c r="AE504" s="688">
        <f>CB504</f>
        <v/>
      </c>
      <c r="AF504" s="115"/>
      <c r="AG504" s="808">
        <f>IF(AZ504="","N/A",IF(CQ504="Pass","P","F"))</f>
        <v/>
      </c>
      <c r="AH504" s="129"/>
      <c r="AI504" s="129"/>
      <c r="AJ504" s="129"/>
      <c r="AK504" s="119"/>
      <c r="AL504" s="115"/>
      <c r="AM504" s="119"/>
      <c r="AN504" s="119"/>
      <c r="AO504" s="692"/>
      <c r="AP504" s="692"/>
      <c r="AQ504" s="692"/>
      <c r="AR504" s="692"/>
      <c r="AS504" s="692"/>
      <c r="AT504" s="691">
        <f>CE504</f>
        <v/>
      </c>
      <c r="AU504" s="691">
        <f>CF504</f>
        <v/>
      </c>
      <c r="AV504" s="813"/>
      <c r="AW504" s="813"/>
      <c r="AX504" s="197">
        <f>CZ504</f>
        <v/>
      </c>
      <c r="AY504" s="197">
        <f>DE504</f>
        <v/>
      </c>
      <c r="AZ504" s="3379">
        <f>CO504</f>
        <v/>
      </c>
      <c r="BA504" s="3380"/>
      <c r="BB504" s="197">
        <f>CP504</f>
        <v/>
      </c>
      <c r="BC504" s="813"/>
      <c r="BD504" s="197">
        <f>CR504</f>
        <v/>
      </c>
      <c r="BE504" s="121">
        <f>CS504</f>
        <v/>
      </c>
      <c r="BF504" s="122">
        <f>CT504*60</f>
        <v/>
      </c>
      <c r="BG504" s="121">
        <f>BE504</f>
        <v/>
      </c>
      <c r="BH504" s="122">
        <f>CU504*60</f>
        <v/>
      </c>
      <c r="BI504" s="122">
        <f>CV504</f>
        <v/>
      </c>
      <c r="BJ504" s="117"/>
      <c r="BK504" s="812">
        <f>Overview!$E$7</f>
        <v/>
      </c>
      <c r="BL504" s="117"/>
      <c r="BM504" s="836">
        <f>CW504</f>
        <v/>
      </c>
      <c r="BN504" s="812">
        <f>Overview!$P$153</f>
        <v/>
      </c>
      <c r="BO504" s="117"/>
      <c r="BP504" s="117"/>
      <c r="BQ504" s="115"/>
      <c r="BR504" s="1478"/>
      <c r="BS504" s="1548"/>
      <c r="BT504" s="2180" t="inlineStr">
        <is>
          <t>5G</t>
        </is>
      </c>
      <c r="BU504" s="2181" t="inlineStr">
        <is>
          <t>n2</t>
        </is>
      </c>
      <c r="BV504" s="498">
        <f>Overview!$H$30</f>
        <v/>
      </c>
      <c r="BW504" s="2010"/>
      <c r="BX504" s="2181"/>
      <c r="BY504" s="954"/>
      <c r="BZ504" s="1721"/>
      <c r="CA504" s="502" t="str">
        <f>CA503</f>
        <v>TBD</v>
      </c>
      <c r="CB504" s="201">
        <v>5</v>
      </c>
      <c r="CC504" s="1710">
        <f>IF(COUNT('Conducted 5G'!$AH$3:$AH$20)=0,376000,INDEX('Conducted 5G'!$T$3:$T$20,MATCH(MAX('Conducted 5G'!$AH$3:$AH$20),'Conducted 5G'!$AH$3:$AH$20,0)))</f>
        <v>376000</v>
      </c>
      <c r="CD504" s="1710">
        <f>IF(COUNT('Conducted 5G'!$AH$3:$AH$20)=0,1880,INDEX('Conducted 5G'!$U$3:$U$20,MATCH(MAX('Conducted 5G'!$AH$3:$AH$20),'Conducted 5G'!$AH$3:$AH$20,0)))</f>
        <v>1880</v>
      </c>
      <c r="CE504" s="1523"/>
      <c r="CF504" s="1523"/>
      <c r="CG504" s="387" t="str">
        <f>IF(OR($BY$419="",$BY$419=""),"",$BY$419)</f>
        <v/>
      </c>
      <c r="CH504" s="387">
        <f>BZ504</f>
        <v/>
      </c>
      <c r="CI504" s="387">
        <f>CA504</f>
        <v/>
      </c>
      <c r="CJ504" s="1527"/>
      <c r="CK504" s="2042"/>
      <c r="CL504" s="206">
        <f>IF(CF504=""," ",IF(ABS(CE504-CF504)&lt;=0.125,"Valid","Not valid"))</f>
        <v/>
      </c>
      <c r="CM504" s="207">
        <f> IF(CE504="","",IF(AND(CE504&lt;&gt;"",CF504=""),IF(CE504&gt;=1,"Medir+Sig Max","No"),IF(CF504&lt;&gt;"",IF(CF504&gt;=1,"Medir+Sig Max","No"),"")))</f>
        <v/>
      </c>
      <c r="CN504" s="1787"/>
      <c r="CO504" s="220">
        <f>IF(CK504="",IF(AND(CE504="",CF504=""),"",IF(CF504="",IF(DE504&gt;1,ROUND(DE504*CE504,3),CE504),IF(DE504&gt;1,ROUND(DE504*CF504,3),CF504))),IF(AND(CE504="",CF504=""),"",IF(CF504="",IF(DE504&gt;1,ROUND(DE504*CE504*(1/(CK504)),3),CE504*(1/(CK504))),IF(DE504&gt;1,ROUND(DE504*CF504*(1/(CK504)),3),CF504*(1/(CK504))))))</f>
        <v/>
      </c>
      <c r="CP504" s="2043">
        <f>IF(COUNTIF(Overview!K12:K14,TRUE)&gt;0,2,IF(COUNTIF(Overview!L12:L14,TRUE)&gt;0,4,0))</f>
        <v/>
      </c>
      <c r="CQ504" s="1472">
        <f>IF(CO504="","",IF(CO504&gt;CP504,"Fail","Pass"))</f>
        <v/>
      </c>
      <c r="CR504" s="1481"/>
      <c r="CS504" s="1565">
        <f>MyTimestamp(CO504)</f>
        <v/>
      </c>
      <c r="CT504" s="1531">
        <f>IF(CE504="",0,15)+IF(CF504="",0,15)</f>
        <v/>
      </c>
      <c r="CU504" s="1532">
        <f>IF(CT504=0,0,2)</f>
        <v/>
      </c>
      <c r="CV504" s="859"/>
      <c r="CW504" s="859"/>
      <c r="CX504" s="2038"/>
      <c r="CY504" s="2044"/>
      <c r="CZ504" s="1543">
        <f>10^(CJ504/20)*100-100</f>
        <v/>
      </c>
      <c r="DA504" s="1352"/>
      <c r="DB504" s="598"/>
      <c r="DC504" s="803">
        <f>IF(DA504="","",10^(DA504/10))</f>
        <v/>
      </c>
      <c r="DD504" s="1400">
        <f>IF(ISNUMBER(DB504)=FALSE,"",10^(DB504/10))</f>
        <v/>
      </c>
      <c r="DE504" s="1543">
        <f>IF(AND(ISNUMBER(DC504),ISNUMBER(DD504)),IF(DC504/DD504&gt;1,ROUND((DC504)/DD504,3),1),1)</f>
        <v/>
      </c>
      <c r="DF504" s="1670">
        <f>IF(ISNUMBER(CO504),IF(CO504&gt;=CP504*0.90625,"!!!MEASURE other two 1RB modes!!!  To include the results for these two additional RB modes please use any row below free (for example otehr band) and replace the information of each field (tech, band, freq, etc...) with the proper one",""),"")</f>
        <v/>
      </c>
      <c r="DG504" s="1541"/>
      <c r="DH504" s="1541"/>
      <c r="DI504" s="1541"/>
      <c r="DJ504" s="1541"/>
      <c r="DK504" s="1541"/>
      <c r="DL504" s="1541"/>
      <c r="DM504" s="1541"/>
      <c r="DN504" s="1541"/>
      <c r="DO504" s="1541"/>
      <c r="DP504" s="1541"/>
      <c r="DQ504" s="1541"/>
      <c r="DR504" s="1541"/>
    </row>
    <row r="505" ht="12.75" x14ac:dyDescent="0.2">
      <c r="A505" s="1541"/>
      <c r="B505" s="1541"/>
      <c r="C505"/>
      <c r="D505" s="130">
        <f>IF(BX$497="Close to Ear","EN 62209-1","EN 62209-2")</f>
        <v/>
      </c>
      <c r="E505" s="130">
        <f>IF(CG505="Close to Ear","2016","2010/A1:2019")</f>
        <v/>
      </c>
      <c r="F505" s="1488" t="inlineStr">
        <is>
          <t>5.4</t>
        </is>
      </c>
      <c r="G505" s="1497"/>
      <c r="H505" s="120">
        <f>BV505</f>
        <v/>
      </c>
      <c r="I505" s="120">
        <f>BW505</f>
        <v/>
      </c>
      <c r="J505" s="687" t="inlineStr">
        <is>
          <t>5G</t>
        </is>
      </c>
      <c r="K505" s="194" t="inlineStr">
        <is>
          <t>n2</t>
        </is>
      </c>
      <c r="L505" s="115"/>
      <c r="M505" s="120"/>
      <c r="N505" s="119"/>
      <c r="O505" s="131"/>
      <c r="P505" s="6597"/>
      <c r="Q505" s="131"/>
      <c r="R505" s="131"/>
      <c r="S505" s="120"/>
      <c r="T505" s="120">
        <v>376000</v>
      </c>
      <c r="U505" s="120">
        <v>1880</v>
      </c>
      <c r="V505" s="119"/>
      <c r="W505" s="197"/>
      <c r="X505" s="119"/>
      <c r="Y505" s="119"/>
      <c r="Z505" s="119"/>
      <c r="AA505" s="115"/>
      <c r="AB505" s="115"/>
      <c r="AC505" s="689">
        <f>IF(OR(BX$497="Close to Ear",BX$497="Close to Head"),"Head",IF(BX$497="Extremity","Extremity","Body"))</f>
        <v/>
      </c>
      <c r="AD505" s="690">
        <f>CA505</f>
        <v/>
      </c>
      <c r="AE505" s="688">
        <f>CB505</f>
        <v/>
      </c>
      <c r="AF505" s="115"/>
      <c r="AG505" s="808">
        <f>IF(AZ505="","N/A",IF(CQ505="Pass","P","F"))</f>
        <v/>
      </c>
      <c r="AH505" s="129"/>
      <c r="AI505" s="129"/>
      <c r="AJ505" s="129"/>
      <c r="AK505" s="119"/>
      <c r="AL505" s="115"/>
      <c r="AM505" s="119"/>
      <c r="AN505" s="119"/>
      <c r="AO505" s="692"/>
      <c r="AP505" s="692"/>
      <c r="AQ505" s="692"/>
      <c r="AR505" s="692"/>
      <c r="AS505" s="692"/>
      <c r="AT505" s="691">
        <f>CE505</f>
        <v/>
      </c>
      <c r="AU505" s="691">
        <f>CF505</f>
        <v/>
      </c>
      <c r="AV505" s="813"/>
      <c r="AW505" s="813"/>
      <c r="AX505" s="197">
        <f>CZ505</f>
        <v/>
      </c>
      <c r="AY505" s="197">
        <f>DE505</f>
        <v/>
      </c>
      <c r="AZ505" s="3379">
        <f>CO505</f>
        <v/>
      </c>
      <c r="BA505" s="3380"/>
      <c r="BB505" s="197">
        <f>CP505</f>
        <v/>
      </c>
      <c r="BC505" s="813"/>
      <c r="BD505" s="197">
        <f>CR505</f>
        <v/>
      </c>
      <c r="BE505" s="121">
        <f>CS505</f>
        <v/>
      </c>
      <c r="BF505" s="122">
        <f>CT505*60</f>
        <v/>
      </c>
      <c r="BG505" s="121">
        <f>BE505</f>
        <v/>
      </c>
      <c r="BH505" s="122">
        <f>CU505*60</f>
        <v/>
      </c>
      <c r="BI505" s="122">
        <f>CV505</f>
        <v/>
      </c>
      <c r="BJ505" s="117"/>
      <c r="BK505" s="812">
        <f>Overview!$E$7</f>
        <v/>
      </c>
      <c r="BL505" s="117"/>
      <c r="BM505" s="836">
        <f>CW505</f>
        <v/>
      </c>
      <c r="BN505" s="812">
        <f>Overview!$P$153</f>
        <v/>
      </c>
      <c r="BO505" s="117"/>
      <c r="BP505" s="117"/>
      <c r="BQ505" s="115"/>
      <c r="BR505" s="1478"/>
      <c r="BS505" s="1548"/>
      <c r="BT505" s="2180" t="inlineStr">
        <is>
          <t>5G</t>
        </is>
      </c>
      <c r="BU505" s="2181" t="inlineStr">
        <is>
          <t>n2</t>
        </is>
      </c>
      <c r="BV505" s="498">
        <f>Overview!$H$30</f>
        <v/>
      </c>
      <c r="BW505" s="2010"/>
      <c r="BX505" s="2181"/>
      <c r="BY505" s="955"/>
      <c r="BZ505" s="1721"/>
      <c r="CA505" s="503" t="str">
        <f>CA504</f>
        <v>TBD</v>
      </c>
      <c r="CB505" s="202">
        <v>5</v>
      </c>
      <c r="CC505" s="1711">
        <f>IF(COUNT('Conducted 5G'!$AH$3:$AH$20)=0,376000,INDEX('Conducted 5G'!$T$3:$T$20,MATCH(MAX('Conducted 5G'!$AH$3:$AH$20),'Conducted 5G'!$AH$3:$AH$20,0)))</f>
        <v>376000</v>
      </c>
      <c r="CD505" s="1711">
        <f>IF(COUNT('Conducted 5G'!$AH$3:$AH$20)=0,1880,INDEX('Conducted 5G'!$U$3:$U$20,MATCH(MAX('Conducted 5G'!$AH$3:$AH$20),'Conducted 5G'!$AH$3:$AH$20,0)))</f>
        <v>1880</v>
      </c>
      <c r="CE505" s="1523"/>
      <c r="CF505" s="1523"/>
      <c r="CG505" s="387" t="str">
        <f>IF(OR($BY$419="",$BY$419=""),"",$BY$419)</f>
        <v/>
      </c>
      <c r="CH505" s="387">
        <f>BZ505</f>
        <v/>
      </c>
      <c r="CI505" s="387">
        <f>CA505</f>
        <v/>
      </c>
      <c r="CJ505" s="1527"/>
      <c r="CK505" s="2042"/>
      <c r="CL505" s="206">
        <f>IF(CF505=""," ",IF(ABS(CE505-CF505)&lt;=0.125,"Valid","Not valid"))</f>
        <v/>
      </c>
      <c r="CM505" s="207">
        <f> IF(CE505="","",IF(AND(CE505&lt;&gt;"",CF505=""),IF(CE505&gt;=1,"Medir+Sig Max","No"),IF(CF505&lt;&gt;"",IF(CF505&gt;=1,"Medir+Sig Max","No"),"")))</f>
        <v/>
      </c>
      <c r="CN505" s="1787"/>
      <c r="CO505" s="220">
        <f>IF(CK505="",IF(AND(CE505="",CF505=""),"",IF(CF505="",IF(DE505&gt;1,ROUND(DE505*CE505,3),CE505),IF(DE505&gt;1,ROUND(DE505*CF505,3),CF505))),IF(AND(CE505="",CF505=""),"",IF(CF505="",IF(DE505&gt;1,ROUND(DE505*CE505*(1/(CK505)),3),CE505*(1/(CK505))),IF(DE505&gt;1,ROUND(DE505*CF505*(1/(CK505)),3),CF505*(1/(CK505))))))</f>
        <v/>
      </c>
      <c r="CP505" s="2043">
        <f>IF(COUNTIF(Overview!K12:K14,TRUE)&gt;0,2,IF(COUNTIF(Overview!L12:L14,TRUE)&gt;0,4,0))</f>
        <v/>
      </c>
      <c r="CQ505" s="1472">
        <f>IF(CO505="","",IF(CO505&gt;CP505,"Fail","Pass"))</f>
        <v/>
      </c>
      <c r="CR505" s="1481"/>
      <c r="CS505" s="1565">
        <f>MyTimestamp(CO505)</f>
        <v/>
      </c>
      <c r="CT505" s="1531">
        <f>IF(CE505="",0,15)+IF(CF505="",0,15)</f>
        <v/>
      </c>
      <c r="CU505" s="1532">
        <f>IF(CT505=0,0,2)</f>
        <v/>
      </c>
      <c r="CV505" s="859"/>
      <c r="CW505" s="859"/>
      <c r="CX505" s="2038"/>
      <c r="CY505" s="2044"/>
      <c r="CZ505" s="1543">
        <f>10^(CJ505/20)*100-100</f>
        <v/>
      </c>
      <c r="DA505" s="1352"/>
      <c r="DB505" s="598"/>
      <c r="DC505" s="803">
        <f>IF(DA505="","",10^(DA505/10))</f>
        <v/>
      </c>
      <c r="DD505" s="1400">
        <f>IF(ISNUMBER(DB505)=FALSE,"",10^(DB505/10))</f>
        <v/>
      </c>
      <c r="DE505" s="1543">
        <f>IF(AND(ISNUMBER(DC505),ISNUMBER(DD505)),IF(DC505/DD505&gt;1,ROUND((DC505)/DD505,3),1),1)</f>
        <v/>
      </c>
      <c r="DF505" s="1670">
        <f>IF(ISNUMBER(CO505),IF(CO505&gt;=CP505*0.90625,"!!!MEASURE other two 1RB modes!!!  To include the results for these two additional RB modes please use any row below free (for example otehr band) and replace the information of each field (tech, band, freq, etc...) with the proper one",""),"")</f>
        <v/>
      </c>
      <c r="DG505" s="1541"/>
      <c r="DH505" s="1541"/>
      <c r="DI505" s="1541"/>
      <c r="DJ505" s="1541"/>
      <c r="DK505" s="1541"/>
      <c r="DL505" s="1541"/>
      <c r="DM505" s="1541"/>
      <c r="DN505" s="1541"/>
      <c r="DO505" s="1541"/>
      <c r="DP505" s="1541"/>
      <c r="DQ505" s="1541"/>
      <c r="DR505" s="1541"/>
    </row>
    <row r="506" ht="12.75" x14ac:dyDescent="0.2">
      <c r="A506" s="1541"/>
      <c r="B506" s="1541"/>
      <c r="C506"/>
      <c r="D506" s="130">
        <f>IF(BX$497="Close to Ear","EN 62209-1","EN 62209-2")</f>
        <v/>
      </c>
      <c r="E506" s="130">
        <f>IF(CG506="Close to Ear","2016","2010/A1:2019")</f>
        <v/>
      </c>
      <c r="F506" s="1488" t="inlineStr">
        <is>
          <t>5.4</t>
        </is>
      </c>
      <c r="G506" s="1497"/>
      <c r="H506" s="120">
        <f>BV506</f>
        <v/>
      </c>
      <c r="I506" s="120">
        <f>BW506</f>
        <v/>
      </c>
      <c r="J506" s="687" t="inlineStr">
        <is>
          <t>5G</t>
        </is>
      </c>
      <c r="K506" s="194" t="inlineStr">
        <is>
          <t>n2</t>
        </is>
      </c>
      <c r="L506" s="115"/>
      <c r="M506" s="120"/>
      <c r="N506" s="119"/>
      <c r="O506" s="131"/>
      <c r="P506" s="6597"/>
      <c r="Q506" s="131"/>
      <c r="R506" s="131"/>
      <c r="S506" s="120"/>
      <c r="T506" s="120">
        <v>376000</v>
      </c>
      <c r="U506" s="120">
        <v>1880</v>
      </c>
      <c r="V506" s="119"/>
      <c r="W506" s="197"/>
      <c r="X506" s="119"/>
      <c r="Y506" s="119"/>
      <c r="Z506" s="119"/>
      <c r="AA506" s="115"/>
      <c r="AB506" s="115"/>
      <c r="AC506" s="689">
        <f>IF(OR(BX$497="Close to Ear",BX$497="Close to Head"),"Head",IF(BX$497="Extremity","Extremity","Body"))</f>
        <v/>
      </c>
      <c r="AD506" s="690">
        <f>CA506</f>
        <v/>
      </c>
      <c r="AE506" s="688">
        <f>CB506</f>
        <v/>
      </c>
      <c r="AF506" s="115"/>
      <c r="AG506" s="808">
        <f>IF(AZ506="","N/A",IF(CQ506="Pass","P","F"))</f>
        <v/>
      </c>
      <c r="AH506" s="129"/>
      <c r="AI506" s="129"/>
      <c r="AJ506" s="129"/>
      <c r="AK506" s="119"/>
      <c r="AL506" s="115"/>
      <c r="AM506" s="119"/>
      <c r="AN506" s="119"/>
      <c r="AO506" s="692"/>
      <c r="AP506" s="692"/>
      <c r="AQ506" s="692"/>
      <c r="AR506" s="692"/>
      <c r="AS506" s="692"/>
      <c r="AT506" s="691">
        <f>CE506</f>
        <v/>
      </c>
      <c r="AU506" s="691">
        <f>CF506</f>
        <v/>
      </c>
      <c r="AV506" s="813"/>
      <c r="AW506" s="813"/>
      <c r="AX506" s="197">
        <f>CZ506</f>
        <v/>
      </c>
      <c r="AY506" s="197">
        <f>DE506</f>
        <v/>
      </c>
      <c r="AZ506" s="3379">
        <f>CO506</f>
        <v/>
      </c>
      <c r="BA506" s="3380"/>
      <c r="BB506" s="197">
        <f>CP506</f>
        <v/>
      </c>
      <c r="BC506" s="813"/>
      <c r="BD506" s="197">
        <f>CR506</f>
        <v/>
      </c>
      <c r="BE506" s="121">
        <f>CS506</f>
        <v/>
      </c>
      <c r="BF506" s="122">
        <f>CT506*60</f>
        <v/>
      </c>
      <c r="BG506" s="121">
        <f>BE506</f>
        <v/>
      </c>
      <c r="BH506" s="122">
        <f>CU506*60</f>
        <v/>
      </c>
      <c r="BI506" s="122">
        <f>CV506</f>
        <v/>
      </c>
      <c r="BJ506" s="117"/>
      <c r="BK506" s="812">
        <f>Overview!$E$7</f>
        <v/>
      </c>
      <c r="BL506" s="117"/>
      <c r="BM506" s="836">
        <f>CW506</f>
        <v/>
      </c>
      <c r="BN506" s="812">
        <f>Overview!$P$153</f>
        <v/>
      </c>
      <c r="BO506" s="117"/>
      <c r="BP506" s="117"/>
      <c r="BQ506" s="115"/>
      <c r="BR506" s="1478"/>
      <c r="BS506" s="1548"/>
      <c r="BT506" s="2180" t="inlineStr">
        <is>
          <t>5G</t>
        </is>
      </c>
      <c r="BU506" s="2181" t="inlineStr">
        <is>
          <t>n2</t>
        </is>
      </c>
      <c r="BV506" s="498">
        <f>Overview!$H$30</f>
        <v/>
      </c>
      <c r="BW506" s="2010"/>
      <c r="BX506" s="2181"/>
      <c r="BY506" s="956"/>
      <c r="BZ506" s="1721"/>
      <c r="CA506" s="504" t="str">
        <f>CA505</f>
        <v>TBD</v>
      </c>
      <c r="CB506" s="200">
        <v>5</v>
      </c>
      <c r="CC506" s="1712">
        <f>IF(COUNT('Conducted 5G'!$AH$3:$AH$20)=0,376000,INDEX('Conducted 5G'!$T$3:$T$20,MATCH(MAX('Conducted 5G'!$AH$3:$AH$20),'Conducted 5G'!$AH$3:$AH$20,0)))</f>
        <v>376000</v>
      </c>
      <c r="CD506" s="1712">
        <f>IF(COUNT('Conducted 5G'!$AH$3:$AH$20)=0,1880,INDEX('Conducted 5G'!$U$3:$U$20,MATCH(MAX('Conducted 5G'!$AH$3:$AH$20),'Conducted 5G'!$AH$3:$AH$20,0)))</f>
        <v>1880</v>
      </c>
      <c r="CE506" s="1523"/>
      <c r="CF506" s="1523"/>
      <c r="CG506" s="387" t="str">
        <f>IF(OR($BY$419="",$BY$419=""),"",$BY$419)</f>
        <v/>
      </c>
      <c r="CH506" s="387">
        <f>BZ506</f>
        <v/>
      </c>
      <c r="CI506" s="387">
        <f>CA506</f>
        <v/>
      </c>
      <c r="CJ506" s="1527"/>
      <c r="CK506" s="2042"/>
      <c r="CL506" s="206">
        <f>IF(CF506=""," ",IF(ABS(CE506-CF506)&lt;=0.125,"Valid","Not valid"))</f>
        <v/>
      </c>
      <c r="CM506" s="207">
        <f> IF(CE506="","",IF(AND(CE506&lt;&gt;"",CF506=""),IF(CE506&gt;=1,"Medir+Sig Max","No"),IF(CF506&lt;&gt;"",IF(CF506&gt;=1,"Medir+Sig Max","No"),"")))</f>
        <v/>
      </c>
      <c r="CN506" s="1787"/>
      <c r="CO506" s="220">
        <f>IF(CK506="",IF(AND(CE506="",CF506=""),"",IF(CF506="",IF(DE506&gt;1,ROUND(DE506*CE506,3),CE506),IF(DE506&gt;1,ROUND(DE506*CF506,3),CF506))),IF(AND(CE506="",CF506=""),"",IF(CF506="",IF(DE506&gt;1,ROUND(DE506*CE506*(1/(CK506)),3),CE506*(1/(CK506))),IF(DE506&gt;1,ROUND(DE506*CF506*(1/(CK506)),3),CF506*(1/(CK506))))))</f>
        <v/>
      </c>
      <c r="CP506" s="2043">
        <f>IF(COUNTIF(Overview!K12:K14,TRUE)&gt;0,2,IF(COUNTIF(Overview!L12:L14,TRUE)&gt;0,4,0))</f>
        <v/>
      </c>
      <c r="CQ506" s="1472">
        <f>IF(CO506="","",IF(CO506&gt;CP506,"Fail","Pass"))</f>
        <v/>
      </c>
      <c r="CR506" s="1481"/>
      <c r="CS506" s="1565">
        <f>MyTimestamp(CO506)</f>
        <v/>
      </c>
      <c r="CT506" s="1531">
        <f>IF(CE506="",0,15)+IF(CF506="",0,15)</f>
        <v/>
      </c>
      <c r="CU506" s="1532">
        <f>IF(CT506=0,0,2)</f>
        <v/>
      </c>
      <c r="CV506" s="859"/>
      <c r="CW506" s="859"/>
      <c r="CX506" s="2038"/>
      <c r="CY506" s="2044"/>
      <c r="CZ506" s="1543">
        <f>10^(CJ506/20)*100-100</f>
        <v/>
      </c>
      <c r="DA506" s="1352"/>
      <c r="DB506" s="598"/>
      <c r="DC506" s="803">
        <f>IF(DA506="","",10^(DA506/10))</f>
        <v/>
      </c>
      <c r="DD506" s="1400">
        <f>IF(ISNUMBER(DB506)=FALSE,"",10^(DB506/10))</f>
        <v/>
      </c>
      <c r="DE506" s="1543">
        <f>IF(AND(ISNUMBER(DC506),ISNUMBER(DD506)),IF(DC506/DD506&gt;1,ROUND((DC506)/DD506,3),1),1)</f>
        <v/>
      </c>
      <c r="DF506" s="1670">
        <f>IF(ISNUMBER(CO506),IF(CO506&gt;=CP506*0.90625,"!!!MEASURE other two 1RB modes!!!  To include the results for these two additional RB modes please use any row below free (for example otehr band) and replace the information of each field (tech, band, freq, etc...) with the proper one",""),"")</f>
        <v/>
      </c>
      <c r="DG506" s="1541"/>
      <c r="DH506" s="1541"/>
      <c r="DI506" s="1541"/>
      <c r="DJ506" s="1541"/>
      <c r="DK506" s="1541"/>
      <c r="DL506" s="1541"/>
      <c r="DM506" s="1541"/>
      <c r="DN506" s="1541"/>
      <c r="DO506" s="1541"/>
      <c r="DP506" s="1541"/>
      <c r="DQ506" s="1541"/>
      <c r="DR506" s="1541"/>
    </row>
    <row r="507" ht="12.75" x14ac:dyDescent="0.2">
      <c r="A507" s="1541"/>
      <c r="B507" s="1541"/>
      <c r="C507"/>
      <c r="D507" s="130">
        <f>IF(BX$497="Close to Ear","EN 62209-1","EN 62209-2")</f>
        <v/>
      </c>
      <c r="E507" s="130">
        <f>IF(CG507="Close to Ear","2016","2010/A1:2019")</f>
        <v/>
      </c>
      <c r="F507" s="1488" t="inlineStr">
        <is>
          <t>5.4</t>
        </is>
      </c>
      <c r="G507" s="1497"/>
      <c r="H507" s="120">
        <f>BV507</f>
        <v/>
      </c>
      <c r="I507" s="120">
        <f>BW507</f>
        <v/>
      </c>
      <c r="J507" s="687" t="inlineStr">
        <is>
          <t>5G</t>
        </is>
      </c>
      <c r="K507" s="194" t="inlineStr">
        <is>
          <t>n2</t>
        </is>
      </c>
      <c r="L507" s="115"/>
      <c r="M507" s="120"/>
      <c r="N507" s="119"/>
      <c r="O507" s="131"/>
      <c r="P507" s="6597"/>
      <c r="Q507" s="131"/>
      <c r="R507" s="131"/>
      <c r="S507" s="120"/>
      <c r="T507" s="120">
        <v>376000</v>
      </c>
      <c r="U507" s="120">
        <v>1880</v>
      </c>
      <c r="V507" s="119"/>
      <c r="W507" s="197"/>
      <c r="X507" s="119"/>
      <c r="Y507" s="119"/>
      <c r="Z507" s="119"/>
      <c r="AA507" s="115"/>
      <c r="AB507" s="115"/>
      <c r="AC507" s="689">
        <f>IF(OR(BX$497="Close to Ear",BX$497="Close to Head"),"Head",IF(BX$497="Extremity","Extremity","Body"))</f>
        <v/>
      </c>
      <c r="AD507" s="690">
        <f>CA507</f>
        <v/>
      </c>
      <c r="AE507" s="688">
        <f>CB507</f>
        <v/>
      </c>
      <c r="AF507" s="115"/>
      <c r="AG507" s="808">
        <f>IF(AZ507="","N/A",IF(CQ507="Pass","P","F"))</f>
        <v/>
      </c>
      <c r="AH507" s="129"/>
      <c r="AI507" s="129"/>
      <c r="AJ507" s="129"/>
      <c r="AK507" s="119"/>
      <c r="AL507" s="115"/>
      <c r="AM507" s="119"/>
      <c r="AN507" s="119"/>
      <c r="AO507" s="692"/>
      <c r="AP507" s="692"/>
      <c r="AQ507" s="692"/>
      <c r="AR507" s="692"/>
      <c r="AS507" s="692"/>
      <c r="AT507" s="691">
        <f>CE507</f>
        <v/>
      </c>
      <c r="AU507" s="691">
        <f>CF507</f>
        <v/>
      </c>
      <c r="AV507" s="813"/>
      <c r="AW507" s="813"/>
      <c r="AX507" s="197">
        <f>CZ507</f>
        <v/>
      </c>
      <c r="AY507" s="197">
        <f>DE507</f>
        <v/>
      </c>
      <c r="AZ507" s="3379">
        <f>CO507</f>
        <v/>
      </c>
      <c r="BA507" s="3380"/>
      <c r="BB507" s="197">
        <f>CP507</f>
        <v/>
      </c>
      <c r="BC507" s="813"/>
      <c r="BD507" s="197">
        <f>CR507</f>
        <v/>
      </c>
      <c r="BE507" s="121">
        <f>CS507</f>
        <v/>
      </c>
      <c r="BF507" s="122">
        <f>CT507*60</f>
        <v/>
      </c>
      <c r="BG507" s="121">
        <f>BE507</f>
        <v/>
      </c>
      <c r="BH507" s="122">
        <f>CU507*60</f>
        <v/>
      </c>
      <c r="BI507" s="122">
        <f>CV507</f>
        <v/>
      </c>
      <c r="BJ507" s="117"/>
      <c r="BK507" s="812">
        <f>Overview!$E$7</f>
        <v/>
      </c>
      <c r="BL507" s="117"/>
      <c r="BM507" s="836">
        <f>CW507</f>
        <v/>
      </c>
      <c r="BN507" s="812">
        <f>Overview!$P$153</f>
        <v/>
      </c>
      <c r="BO507" s="117"/>
      <c r="BP507" s="117"/>
      <c r="BQ507" s="115"/>
      <c r="BR507" s="1478"/>
      <c r="BS507" s="1548"/>
      <c r="BT507" s="2180" t="inlineStr">
        <is>
          <t>5G</t>
        </is>
      </c>
      <c r="BU507" s="2181" t="inlineStr">
        <is>
          <t>n2</t>
        </is>
      </c>
      <c r="BV507" s="498">
        <f>Overview!$H$30</f>
        <v/>
      </c>
      <c r="BW507" s="2010"/>
      <c r="BX507" s="2181"/>
      <c r="BY507" s="957"/>
      <c r="BZ507" s="1721"/>
      <c r="CA507" s="505" t="str">
        <f>CA506</f>
        <v>TBD</v>
      </c>
      <c r="CB507" s="201">
        <v>5</v>
      </c>
      <c r="CC507" s="1713">
        <f>IF(COUNT('Conducted 5G'!$AH$3:$AH$20)=0,376000,INDEX('Conducted 5G'!$T$3:$T$20,MATCH(MAX('Conducted 5G'!$AH$3:$AH$20),'Conducted 5G'!$AH$3:$AH$20,0)))</f>
        <v>376000</v>
      </c>
      <c r="CD507" s="1713">
        <f>IF(COUNT('Conducted 5G'!$AH$3:$AH$20)=0,1880,INDEX('Conducted 5G'!$U$3:$U$20,MATCH(MAX('Conducted 5G'!$AH$3:$AH$20),'Conducted 5G'!$AH$3:$AH$20,0)))</f>
        <v>1880</v>
      </c>
      <c r="CE507" s="1523"/>
      <c r="CF507" s="1523"/>
      <c r="CG507" s="387" t="str">
        <f>IF(OR($BY$419="",$BY$419=""),"",$BY$419)</f>
        <v/>
      </c>
      <c r="CH507" s="387">
        <f>BZ507</f>
        <v/>
      </c>
      <c r="CI507" s="387">
        <f>CA507</f>
        <v/>
      </c>
      <c r="CJ507" s="1527"/>
      <c r="CK507" s="2042"/>
      <c r="CL507" s="206">
        <f>IF(CF507=""," ",IF(ABS(CE507-CF507)&lt;=0.125,"Valid","Not valid"))</f>
        <v/>
      </c>
      <c r="CM507" s="207">
        <f> IF(CE507="","",IF(AND(CE507&lt;&gt;"",CF507=""),IF(CE507&gt;=1,"Medir+Sig Max","No"),IF(CF507&lt;&gt;"",IF(CF507&gt;=1,"Medir+Sig Max","No"),"")))</f>
        <v/>
      </c>
      <c r="CN507" s="1787"/>
      <c r="CO507" s="220">
        <f>IF(CK507="",IF(AND(CE507="",CF507=""),"",IF(CF507="",IF(DE507&gt;1,ROUND(DE507*CE507,3),CE507),IF(DE507&gt;1,ROUND(DE507*CF507,3),CF507))),IF(AND(CE507="",CF507=""),"",IF(CF507="",IF(DE507&gt;1,ROUND(DE507*CE507*(1/(CK507)),3),CE507*(1/(CK507))),IF(DE507&gt;1,ROUND(DE507*CF507*(1/(CK507)),3),CF507*(1/(CK507))))))</f>
        <v/>
      </c>
      <c r="CP507" s="2043">
        <f>IF(COUNTIF(Overview!K12:K14,TRUE)&gt;0,2,IF(COUNTIF(Overview!L12:L14,TRUE)&gt;0,4,0))</f>
        <v/>
      </c>
      <c r="CQ507" s="1472">
        <f>IF(CO507="","",IF(CO507&gt;CP507,"Fail","Pass"))</f>
        <v/>
      </c>
      <c r="CR507" s="1481"/>
      <c r="CS507" s="1565">
        <f>MyTimestamp(CO507)</f>
        <v/>
      </c>
      <c r="CT507" s="1531">
        <f>IF(CE507="",0,15)+IF(CF507="",0,15)</f>
        <v/>
      </c>
      <c r="CU507" s="1532">
        <f>IF(CT507=0,0,2)</f>
        <v/>
      </c>
      <c r="CV507" s="859"/>
      <c r="CW507" s="859"/>
      <c r="CX507" s="2038"/>
      <c r="CY507" s="2044"/>
      <c r="CZ507" s="1543">
        <f>10^(CJ507/20)*100-100</f>
        <v/>
      </c>
      <c r="DA507" s="1352"/>
      <c r="DB507" s="598"/>
      <c r="DC507" s="803">
        <f>IF(DA507="","",10^(DA507/10))</f>
        <v/>
      </c>
      <c r="DD507" s="1400">
        <f>IF(ISNUMBER(DB507)=FALSE,"",10^(DB507/10))</f>
        <v/>
      </c>
      <c r="DE507" s="1543">
        <f>IF(AND(ISNUMBER(DC507),ISNUMBER(DD507)),IF(DC507/DD507&gt;1,ROUND((DC507)/DD507,3),1),1)</f>
        <v/>
      </c>
      <c r="DF507" s="1670">
        <f>IF(ISNUMBER(CO507),IF(CO507&gt;=CP507*0.90625,"!!!MEASURE other two 1RB modes!!!  To include the results for these two additional RB modes please use any row below free (for example otehr band) and replace the information of each field (tech, band, freq, etc...) with the proper one",""),"")</f>
        <v/>
      </c>
      <c r="DG507" s="1541"/>
      <c r="DH507" s="1541"/>
      <c r="DI507" s="1541"/>
      <c r="DJ507" s="1541"/>
      <c r="DK507" s="1541"/>
      <c r="DL507" s="1541"/>
      <c r="DM507" s="1541"/>
      <c r="DN507" s="1541"/>
      <c r="DO507" s="1541"/>
      <c r="DP507" s="1541"/>
      <c r="DQ507" s="1541"/>
      <c r="DR507" s="1541"/>
    </row>
    <row r="508" ht="12.75" x14ac:dyDescent="0.2">
      <c r="A508" s="1541"/>
      <c r="B508" s="1541"/>
      <c r="C508"/>
      <c r="D508" s="130">
        <f>IF(BX$497="Close to Ear","EN 62209-1","EN 62209-2")</f>
        <v/>
      </c>
      <c r="E508" s="130">
        <f>IF(CG508="Close to Ear","2016","2010/A1:2019")</f>
        <v/>
      </c>
      <c r="F508" s="1488" t="inlineStr">
        <is>
          <t>5.4</t>
        </is>
      </c>
      <c r="G508" s="1497"/>
      <c r="H508" s="120">
        <f>BV508</f>
        <v/>
      </c>
      <c r="I508" s="120">
        <f>BW508</f>
        <v/>
      </c>
      <c r="J508" s="687" t="inlineStr">
        <is>
          <t>5G</t>
        </is>
      </c>
      <c r="K508" s="194" t="inlineStr">
        <is>
          <t>n2</t>
        </is>
      </c>
      <c r="L508" s="115"/>
      <c r="M508" s="120"/>
      <c r="N508" s="119"/>
      <c r="O508" s="131"/>
      <c r="P508" s="6597"/>
      <c r="Q508" s="131"/>
      <c r="R508" s="131"/>
      <c r="S508" s="120"/>
      <c r="T508" s="120">
        <v>376000</v>
      </c>
      <c r="U508" s="120">
        <v>1880</v>
      </c>
      <c r="V508" s="119"/>
      <c r="W508" s="197"/>
      <c r="X508" s="119"/>
      <c r="Y508" s="119"/>
      <c r="Z508" s="119"/>
      <c r="AA508" s="115"/>
      <c r="AB508" s="115"/>
      <c r="AC508" s="689">
        <f>IF(OR(BX$497="Close to Ear",BX$497="Close to Head"),"Head",IF(BX$497="Extremity","Extremity","Body"))</f>
        <v/>
      </c>
      <c r="AD508" s="690">
        <f>CA508</f>
        <v/>
      </c>
      <c r="AE508" s="688">
        <f>CB508</f>
        <v/>
      </c>
      <c r="AF508" s="115"/>
      <c r="AG508" s="808">
        <f>IF(AZ508="","N/A",IF(CQ508="Pass","P","F"))</f>
        <v/>
      </c>
      <c r="AH508" s="129"/>
      <c r="AI508" s="129"/>
      <c r="AJ508" s="129"/>
      <c r="AK508" s="119"/>
      <c r="AL508" s="115"/>
      <c r="AM508" s="119"/>
      <c r="AN508" s="119"/>
      <c r="AO508" s="692"/>
      <c r="AP508" s="692"/>
      <c r="AQ508" s="692"/>
      <c r="AR508" s="692"/>
      <c r="AS508" s="692"/>
      <c r="AT508" s="691">
        <f>CE508</f>
        <v/>
      </c>
      <c r="AU508" s="691">
        <f>CF508</f>
        <v/>
      </c>
      <c r="AV508" s="813"/>
      <c r="AW508" s="813"/>
      <c r="AX508" s="197">
        <f>CZ508</f>
        <v/>
      </c>
      <c r="AY508" s="197">
        <f>DE508</f>
        <v/>
      </c>
      <c r="AZ508" s="3379">
        <f>CO508</f>
        <v/>
      </c>
      <c r="BA508" s="3380"/>
      <c r="BB508" s="197">
        <f>CP508</f>
        <v/>
      </c>
      <c r="BC508" s="813"/>
      <c r="BD508" s="197">
        <f>CR508</f>
        <v/>
      </c>
      <c r="BE508" s="121">
        <f>CS508</f>
        <v/>
      </c>
      <c r="BF508" s="122">
        <f>CT508*60</f>
        <v/>
      </c>
      <c r="BG508" s="121">
        <f>BE508</f>
        <v/>
      </c>
      <c r="BH508" s="122">
        <f>CU508*60</f>
        <v/>
      </c>
      <c r="BI508" s="122">
        <f>CV508</f>
        <v/>
      </c>
      <c r="BJ508" s="117"/>
      <c r="BK508" s="812">
        <f>Overview!$E$7</f>
        <v/>
      </c>
      <c r="BL508" s="117"/>
      <c r="BM508" s="836">
        <f>CW508</f>
        <v/>
      </c>
      <c r="BN508" s="812">
        <f>Overview!$P$153</f>
        <v/>
      </c>
      <c r="BO508" s="117"/>
      <c r="BP508" s="117"/>
      <c r="BQ508" s="115"/>
      <c r="BR508" s="1478"/>
      <c r="BS508" s="1548"/>
      <c r="BT508" s="2180" t="inlineStr">
        <is>
          <t>5G</t>
        </is>
      </c>
      <c r="BU508" s="2181" t="inlineStr">
        <is>
          <t>n2</t>
        </is>
      </c>
      <c r="BV508" s="498">
        <f>Overview!$H$30</f>
        <v/>
      </c>
      <c r="BW508" s="2010"/>
      <c r="BX508" s="2181"/>
      <c r="BY508" s="2186"/>
      <c r="BZ508" s="2131"/>
      <c r="CA508" s="503" t="str">
        <f>CA507</f>
        <v>TBD</v>
      </c>
      <c r="CB508" s="202">
        <v>5</v>
      </c>
      <c r="CC508" s="1714">
        <f>IF(COUNT('Conducted 5G'!$AH$3:$AH$20)=0,376000,INDEX('Conducted 5G'!$T$3:$T$20,MATCH(MAX('Conducted 5G'!$AH$3:$AH$20),'Conducted 5G'!$AH$3:$AH$20,0)))</f>
        <v>376000</v>
      </c>
      <c r="CD508" s="1714">
        <f>IF(COUNT('Conducted 5G'!$AH$3:$AH$20)=0,1880,INDEX('Conducted 5G'!$U$3:$U$20,MATCH(MAX('Conducted 5G'!$AH$3:$AH$20),'Conducted 5G'!$AH$3:$AH$20,0)))</f>
        <v>1880</v>
      </c>
      <c r="CE508" s="1523"/>
      <c r="CF508" s="1523"/>
      <c r="CG508" s="387" t="str">
        <f>IF(OR($BY$419="",$BY$419=""),"",$BY$419)</f>
        <v/>
      </c>
      <c r="CH508" s="387">
        <f>BZ508</f>
        <v/>
      </c>
      <c r="CI508" s="387">
        <f>CA508</f>
        <v/>
      </c>
      <c r="CJ508" s="1527"/>
      <c r="CK508" s="2042"/>
      <c r="CL508" s="206">
        <f>IF(CF508=""," ",IF(ABS(CE508-CF508)&lt;=0.125,"Valid","Not valid"))</f>
        <v/>
      </c>
      <c r="CM508" s="207">
        <f> IF(CE508="","",IF(AND(CE508&lt;&gt;"",CF508=""),IF(CE508&gt;=1,"Medir+Sig Max","No"),IF(CF508&lt;&gt;"",IF(CF508&gt;=1,"Medir+Sig Max","No"),"")))</f>
        <v/>
      </c>
      <c r="CN508" s="1787"/>
      <c r="CO508" s="220">
        <f>IF(CK508="",IF(AND(CE508="",CF508=""),"",IF(CF508="",IF(DE508&gt;1,ROUND(DE508*CE508,3),CE508),IF(DE508&gt;1,ROUND(DE508*CF508,3),CF508))),IF(AND(CE508="",CF508=""),"",IF(CF508="",IF(DE508&gt;1,ROUND(DE508*CE508*(1/(CK508)),3),CE508*(1/(CK508))),IF(DE508&gt;1,ROUND(DE508*CF508*(1/(CK508)),3),CF508*(1/(CK508))))))</f>
        <v/>
      </c>
      <c r="CP508" s="2043">
        <f>IF(COUNTIF(Overview!K12:K14,TRUE)&gt;0,2,IF(COUNTIF(Overview!L12:L14,TRUE)&gt;0,4,0))</f>
        <v/>
      </c>
      <c r="CQ508" s="1472">
        <f>IF(CO508="","",IF(CO508&gt;CP508,"Fail","Pass"))</f>
        <v/>
      </c>
      <c r="CR508" s="1481"/>
      <c r="CS508" s="1565">
        <f>MyTimestamp(CO508)</f>
        <v/>
      </c>
      <c r="CT508" s="1531">
        <f>IF(CE508="",0,15)+IF(CF508="",0,15)</f>
        <v/>
      </c>
      <c r="CU508" s="1532">
        <f>IF(CT508=0,0,2)</f>
        <v/>
      </c>
      <c r="CV508" s="859"/>
      <c r="CW508" s="859"/>
      <c r="CX508" s="2038"/>
      <c r="CY508" s="2044"/>
      <c r="CZ508" s="1543">
        <f>10^(CJ508/20)*100-100</f>
        <v/>
      </c>
      <c r="DA508" s="1352"/>
      <c r="DB508" s="598"/>
      <c r="DC508" s="803">
        <f>IF(DA508="","",10^(DA508/10))</f>
        <v/>
      </c>
      <c r="DD508" s="1400">
        <f>IF(ISNUMBER(DB508)=FALSE,"",10^(DB508/10))</f>
        <v/>
      </c>
      <c r="DE508" s="1543">
        <f>IF(AND(ISNUMBER(DC508),ISNUMBER(DD508)),IF(DC508/DD508&gt;1,ROUND((DC508)/DD508,3),1),1)</f>
        <v/>
      </c>
      <c r="DF508" s="1541"/>
      <c r="DG508" s="1541"/>
      <c r="DH508" s="1541"/>
      <c r="DI508" s="1541"/>
      <c r="DJ508" s="1541"/>
      <c r="DK508" s="1541"/>
      <c r="DL508" s="1541"/>
      <c r="DM508" s="1541"/>
      <c r="DN508" s="1541"/>
      <c r="DO508" s="1541"/>
      <c r="DP508" s="1541"/>
      <c r="DQ508" s="1541"/>
      <c r="DR508" s="1541"/>
    </row>
    <row r="509" ht="12.75" x14ac:dyDescent="0.2">
      <c r="A509" s="1541"/>
      <c r="B509" s="1541"/>
      <c r="C509"/>
      <c r="D509" s="130">
        <f>IF(BX$497="Close to Ear","EN 62209-1","EN 62209-2")</f>
        <v/>
      </c>
      <c r="E509" s="130">
        <f>IF(CG509="Close to Ear","2016","2010/A1:2019")</f>
        <v/>
      </c>
      <c r="F509" s="1488" t="inlineStr">
        <is>
          <t>5.4</t>
        </is>
      </c>
      <c r="G509" s="1497"/>
      <c r="H509" s="120">
        <f>BV509</f>
        <v/>
      </c>
      <c r="I509" s="120">
        <f>BW509</f>
        <v/>
      </c>
      <c r="J509" s="687" t="inlineStr">
        <is>
          <t>5G</t>
        </is>
      </c>
      <c r="K509" s="194" t="inlineStr">
        <is>
          <t>n2</t>
        </is>
      </c>
      <c r="L509" s="115"/>
      <c r="M509" s="120"/>
      <c r="N509" s="119"/>
      <c r="O509" s="131"/>
      <c r="P509" s="6597"/>
      <c r="Q509" s="131"/>
      <c r="R509" s="131"/>
      <c r="S509" s="120"/>
      <c r="T509" s="120">
        <v>376000</v>
      </c>
      <c r="U509" s="120">
        <v>1880</v>
      </c>
      <c r="V509" s="119"/>
      <c r="W509" s="197"/>
      <c r="X509" s="119"/>
      <c r="Y509" s="119"/>
      <c r="Z509" s="119"/>
      <c r="AA509" s="115"/>
      <c r="AB509" s="115"/>
      <c r="AC509" s="689">
        <f>IF(OR(BX$497="Close to Ear",BX$497="Close to Head"),"Head",IF(BX$497="Extremity","Extremity","Body"))</f>
        <v/>
      </c>
      <c r="AD509" s="690">
        <f>CA509</f>
        <v/>
      </c>
      <c r="AE509" s="688">
        <f>CB509</f>
        <v/>
      </c>
      <c r="AF509" s="115"/>
      <c r="AG509" s="808">
        <f>IF(AZ509="","N/A",IF(CQ509="Pass","P","F"))</f>
        <v/>
      </c>
      <c r="AH509" s="129"/>
      <c r="AI509" s="129"/>
      <c r="AJ509" s="129"/>
      <c r="AK509" s="119"/>
      <c r="AL509" s="115"/>
      <c r="AM509" s="119"/>
      <c r="AN509" s="119"/>
      <c r="AO509" s="692"/>
      <c r="AP509" s="692"/>
      <c r="AQ509" s="692"/>
      <c r="AR509" s="692"/>
      <c r="AS509" s="692"/>
      <c r="AT509" s="691">
        <f>CE509</f>
        <v/>
      </c>
      <c r="AU509" s="691">
        <f>CF509</f>
        <v/>
      </c>
      <c r="AV509" s="813"/>
      <c r="AW509" s="813"/>
      <c r="AX509" s="197">
        <f>CZ509</f>
        <v/>
      </c>
      <c r="AY509" s="197">
        <f>DE509</f>
        <v/>
      </c>
      <c r="AZ509" s="3379">
        <f>CO509</f>
        <v/>
      </c>
      <c r="BA509" s="3380"/>
      <c r="BB509" s="197">
        <f>CP509</f>
        <v/>
      </c>
      <c r="BC509" s="813"/>
      <c r="BD509" s="197">
        <f>CR509</f>
        <v/>
      </c>
      <c r="BE509" s="121">
        <f>CS509</f>
        <v/>
      </c>
      <c r="BF509" s="122">
        <f>CT509*60</f>
        <v/>
      </c>
      <c r="BG509" s="121">
        <f>BE509</f>
        <v/>
      </c>
      <c r="BH509" s="122">
        <f>CU509*60</f>
        <v/>
      </c>
      <c r="BI509" s="122">
        <f>CV509</f>
        <v/>
      </c>
      <c r="BJ509" s="117"/>
      <c r="BK509" s="812">
        <f>Overview!$E$7</f>
        <v/>
      </c>
      <c r="BL509" s="117"/>
      <c r="BM509" s="836">
        <f>CW509</f>
        <v/>
      </c>
      <c r="BN509" s="812">
        <f>Overview!$P$153</f>
        <v/>
      </c>
      <c r="BO509" s="117"/>
      <c r="BP509" s="117"/>
      <c r="BQ509" s="115"/>
      <c r="BR509" s="1478"/>
      <c r="BS509" s="1548"/>
      <c r="BT509" s="2180" t="inlineStr">
        <is>
          <t>5G</t>
        </is>
      </c>
      <c r="BU509" s="2181" t="inlineStr">
        <is>
          <t>n2</t>
        </is>
      </c>
      <c r="BV509" s="498">
        <f>Overview!$H$30</f>
        <v/>
      </c>
      <c r="BW509" s="2010"/>
      <c r="BX509" s="2181"/>
      <c r="BY509" s="2185"/>
      <c r="BZ509" s="2131"/>
      <c r="CA509" s="504" t="str">
        <f>CA508</f>
        <v>TBD</v>
      </c>
      <c r="CB509" s="200">
        <v>5</v>
      </c>
      <c r="CC509" s="1712">
        <f>IF(COUNT('Conducted 5G'!$AH$3:$AH$20)=0,376000,INDEX('Conducted 5G'!$T$3:$T$20,MATCH(MAX('Conducted 5G'!$AH$3:$AH$20),'Conducted 5G'!$AH$3:$AH$20,0)))</f>
        <v>376000</v>
      </c>
      <c r="CD509" s="1712">
        <f>IF(COUNT('Conducted 5G'!$AH$3:$AH$20)=0,1880,INDEX('Conducted 5G'!$U$3:$U$20,MATCH(MAX('Conducted 5G'!$AH$3:$AH$20),'Conducted 5G'!$AH$3:$AH$20,0)))</f>
        <v>1880</v>
      </c>
      <c r="CE509" s="1523"/>
      <c r="CF509" s="1523"/>
      <c r="CG509" s="387" t="str">
        <f>IF(OR($BY$419="",$BY$419=""),"",$BY$419)</f>
        <v/>
      </c>
      <c r="CH509" s="387">
        <f>BZ509</f>
        <v/>
      </c>
      <c r="CI509" s="387">
        <f>CA509</f>
        <v/>
      </c>
      <c r="CJ509" s="1527"/>
      <c r="CK509" s="2042"/>
      <c r="CL509" s="206">
        <f>IF(CF509=""," ",IF(ABS(CE509-CF509)&lt;=0.125,"Valid","Not valid"))</f>
        <v/>
      </c>
      <c r="CM509" s="207">
        <f> IF(CE509="","",IF(AND(CE509&lt;&gt;"",CF509=""),IF(CE509&gt;=1,"Medir+Sig Max","No"),IF(CF509&lt;&gt;"",IF(CF509&gt;=1,"Medir+Sig Max","No"),"")))</f>
        <v/>
      </c>
      <c r="CN509" s="1787"/>
      <c r="CO509" s="220">
        <f>IF(CK509="",IF(AND(CE509="",CF509=""),"",IF(CF509="",IF(DE509&gt;1,ROUND(DE509*CE509,3),CE509),IF(DE509&gt;1,ROUND(DE509*CF509,3),CF509))),IF(AND(CE509="",CF509=""),"",IF(CF509="",IF(DE509&gt;1,ROUND(DE509*CE509*(1/(CK509)),3),CE509*(1/(CK509))),IF(DE509&gt;1,ROUND(DE509*CF509*(1/(CK509)),3),CF509*(1/(CK509))))))</f>
        <v/>
      </c>
      <c r="CP509" s="2043">
        <f>IF(COUNTIF(Overview!K12:K14,TRUE)&gt;0,2,IF(COUNTIF(Overview!L12:L14,TRUE)&gt;0,4,0))</f>
        <v/>
      </c>
      <c r="CQ509" s="1472">
        <f>IF(CO509="","",IF(CO509&gt;CP509,"Fail","Pass"))</f>
        <v/>
      </c>
      <c r="CR509" s="1481"/>
      <c r="CS509" s="1565">
        <f>MyTimestamp(CO509)</f>
        <v/>
      </c>
      <c r="CT509" s="1531">
        <f>IF(CE509="",0,15)+IF(CF509="",0,15)</f>
        <v/>
      </c>
      <c r="CU509" s="1532">
        <f>IF(CT509=0,0,2)</f>
        <v/>
      </c>
      <c r="CV509" s="859"/>
      <c r="CW509" s="859"/>
      <c r="CX509" s="2038"/>
      <c r="CY509" s="2044"/>
      <c r="CZ509" s="1543">
        <f>10^(CJ509/20)*100-100</f>
        <v/>
      </c>
      <c r="DA509" s="1352"/>
      <c r="DB509" s="598"/>
      <c r="DC509" s="803">
        <f>IF(DA509="","",10^(DA509/10))</f>
        <v/>
      </c>
      <c r="DD509" s="1400">
        <f>IF(ISNUMBER(DB509)=FALSE,"",10^(DB509/10))</f>
        <v/>
      </c>
      <c r="DE509" s="1543">
        <f>IF(AND(ISNUMBER(DC509),ISNUMBER(DD509)),IF(DC509/DD509&gt;1,ROUND((DC509)/DD509,3),1),1)</f>
        <v/>
      </c>
      <c r="DF509" s="1541"/>
      <c r="DG509" s="1541"/>
      <c r="DH509" s="1541"/>
      <c r="DI509" s="1541"/>
      <c r="DJ509" s="1541"/>
      <c r="DK509" s="1541"/>
      <c r="DL509" s="1541"/>
      <c r="DM509" s="1541"/>
      <c r="DN509" s="1541"/>
      <c r="DO509" s="1541"/>
      <c r="DP509" s="1541"/>
      <c r="DQ509" s="1541"/>
      <c r="DR509" s="1541"/>
    </row>
    <row r="510" ht="12.75" x14ac:dyDescent="0.2">
      <c r="A510" s="1541"/>
      <c r="B510" s="1541"/>
      <c r="C510"/>
      <c r="D510" s="130">
        <f>IF(BX$497="Close to Ear","EN 62209-1","EN 62209-2")</f>
        <v/>
      </c>
      <c r="E510" s="130">
        <f>IF(CG510="Close to Ear","2016","2010/A1:2019")</f>
        <v/>
      </c>
      <c r="F510" s="1488" t="inlineStr">
        <is>
          <t>5.4</t>
        </is>
      </c>
      <c r="G510" s="1497"/>
      <c r="H510" s="120">
        <f>BV510</f>
        <v/>
      </c>
      <c r="I510" s="120">
        <f>BW510</f>
        <v/>
      </c>
      <c r="J510" s="687" t="inlineStr">
        <is>
          <t>5G</t>
        </is>
      </c>
      <c r="K510" s="194" t="inlineStr">
        <is>
          <t>n2</t>
        </is>
      </c>
      <c r="L510" s="115"/>
      <c r="M510" s="120"/>
      <c r="N510" s="119"/>
      <c r="O510" s="131"/>
      <c r="P510" s="6597"/>
      <c r="Q510" s="131"/>
      <c r="R510" s="131"/>
      <c r="S510" s="120"/>
      <c r="T510" s="120">
        <v>376000</v>
      </c>
      <c r="U510" s="120">
        <v>1880</v>
      </c>
      <c r="V510" s="119"/>
      <c r="W510" s="197"/>
      <c r="X510" s="119"/>
      <c r="Y510" s="119"/>
      <c r="Z510" s="119"/>
      <c r="AA510" s="115"/>
      <c r="AB510" s="115"/>
      <c r="AC510" s="689">
        <f>IF(OR(BX$497="Close to Ear",BX$497="Close to Head"),"Head",IF(BX$497="Extremity","Extremity","Body"))</f>
        <v/>
      </c>
      <c r="AD510" s="690">
        <f>CA510</f>
        <v/>
      </c>
      <c r="AE510" s="688">
        <f>CB510</f>
        <v/>
      </c>
      <c r="AF510" s="115"/>
      <c r="AG510" s="808">
        <f>IF(AZ510="","N/A",IF(CQ510="Pass","P","F"))</f>
        <v/>
      </c>
      <c r="AH510" s="129"/>
      <c r="AI510" s="129"/>
      <c r="AJ510" s="129"/>
      <c r="AK510" s="119"/>
      <c r="AL510" s="115"/>
      <c r="AM510" s="119"/>
      <c r="AN510" s="119"/>
      <c r="AO510" s="692"/>
      <c r="AP510" s="692"/>
      <c r="AQ510" s="692"/>
      <c r="AR510" s="692"/>
      <c r="AS510" s="692"/>
      <c r="AT510" s="691">
        <f>CE510</f>
        <v/>
      </c>
      <c r="AU510" s="691">
        <f>CF510</f>
        <v/>
      </c>
      <c r="AV510" s="813"/>
      <c r="AW510" s="813"/>
      <c r="AX510" s="197">
        <f>CZ510</f>
        <v/>
      </c>
      <c r="AY510" s="197">
        <f>DE510</f>
        <v/>
      </c>
      <c r="AZ510" s="3379">
        <f>CO510</f>
        <v/>
      </c>
      <c r="BA510" s="3380"/>
      <c r="BB510" s="197">
        <f>CP510</f>
        <v/>
      </c>
      <c r="BC510" s="813"/>
      <c r="BD510" s="197">
        <f>CR510</f>
        <v/>
      </c>
      <c r="BE510" s="121">
        <f>CS510</f>
        <v/>
      </c>
      <c r="BF510" s="122">
        <f>CT510*60</f>
        <v/>
      </c>
      <c r="BG510" s="121">
        <f>BE510</f>
        <v/>
      </c>
      <c r="BH510" s="122">
        <f>CU510*60</f>
        <v/>
      </c>
      <c r="BI510" s="122">
        <f>CV510</f>
        <v/>
      </c>
      <c r="BJ510" s="117"/>
      <c r="BK510" s="812">
        <f>Overview!$E$7</f>
        <v/>
      </c>
      <c r="BL510" s="117"/>
      <c r="BM510" s="836">
        <f>CW510</f>
        <v/>
      </c>
      <c r="BN510" s="812">
        <f>Overview!$P$153</f>
        <v/>
      </c>
      <c r="BO510" s="117"/>
      <c r="BP510" s="117"/>
      <c r="BQ510" s="115"/>
      <c r="BR510" s="1478"/>
      <c r="BS510" s="1548"/>
      <c r="BT510" s="2180" t="inlineStr">
        <is>
          <t>5G</t>
        </is>
      </c>
      <c r="BU510" s="2181" t="inlineStr">
        <is>
          <t>n2</t>
        </is>
      </c>
      <c r="BV510" s="498">
        <f>Overview!$H$30</f>
        <v/>
      </c>
      <c r="BW510" s="2010"/>
      <c r="BX510" s="2187"/>
      <c r="BY510" s="2188"/>
      <c r="BZ510" s="2131"/>
      <c r="CA510" s="505" t="str">
        <f>CA509</f>
        <v>TBD</v>
      </c>
      <c r="CB510" s="201">
        <v>5</v>
      </c>
      <c r="CC510" s="1713">
        <f>IF(COUNT('Conducted 5G'!$AH$3:$AH$20)=0,376000,INDEX('Conducted 5G'!$T$3:$T$20,MATCH(MAX('Conducted 5G'!$AH$3:$AH$20),'Conducted 5G'!$AH$3:$AH$20,0)))</f>
        <v>376000</v>
      </c>
      <c r="CD510" s="1713">
        <f>IF(COUNT('Conducted 5G'!$AH$3:$AH$20)=0,1880,INDEX('Conducted 5G'!$U$3:$U$20,MATCH(MAX('Conducted 5G'!$AH$3:$AH$20),'Conducted 5G'!$AH$3:$AH$20,0)))</f>
        <v>1880</v>
      </c>
      <c r="CE510" s="1874"/>
      <c r="CF510" s="1874"/>
      <c r="CG510" s="388" t="str">
        <f>IF(OR($BY$419="",$BY$419=""),"",$BY$419)</f>
        <v/>
      </c>
      <c r="CH510" s="388">
        <f>BZ510</f>
        <v/>
      </c>
      <c r="CI510" s="388">
        <f>CA510</f>
        <v/>
      </c>
      <c r="CJ510" s="2046"/>
      <c r="CK510" s="2042"/>
      <c r="CL510" s="212">
        <f>IF(CF510=""," ",IF(ABS(CE510-CF510)&lt;=0.125,"Valid","Not valid"))</f>
        <v/>
      </c>
      <c r="CM510" s="213">
        <f> IF(CE510="","",IF(AND(CE510&lt;&gt;"",CF510=""),IF(CE510&gt;=1,"Medir+Sig Max","No"),IF(CF510&lt;&gt;"",IF(CF510&gt;=1,"Medir+Sig Max","No"),"")))</f>
        <v/>
      </c>
      <c r="CN510" s="1794"/>
      <c r="CO510" s="221">
        <f>IF(CK510="",IF(AND(CE510="",CF510=""),"",IF(CF510="",IF(DE510&gt;1,ROUND(DE510*CE510,3),CE510),IF(DE510&gt;1,ROUND(DE510*CF510,3),CF510))),IF(AND(CE510="",CF510=""),"",IF(CF510="",IF(DE510&gt;1,ROUND(DE510*CE510*(1/(CK510)),3),CE510*(1/(CK510))),IF(DE510&gt;1,ROUND(DE510*CF510*(1/(CK510)),3),CF510*(1/(CK510))))))</f>
        <v/>
      </c>
      <c r="CP510" s="2048">
        <f>IF(COUNTIF(Overview!K12:K14,TRUE)&gt;0,2,IF(COUNTIF(Overview!L12:L14,TRUE)&gt;0,4,0))</f>
        <v/>
      </c>
      <c r="CQ510" s="1473">
        <f>IF(CO510="","",IF(CO510&gt;CP510,"Fail","Pass"))</f>
        <v/>
      </c>
      <c r="CR510" s="1482"/>
      <c r="CS510" s="1566">
        <f>MyTimestamp(CO510)</f>
        <v/>
      </c>
      <c r="CT510" s="1535">
        <f>IF(CE510="",0,15)+IF(CF510="",0,15)</f>
        <v/>
      </c>
      <c r="CU510" s="1536">
        <f>IF(CT510=0,0,2)</f>
        <v/>
      </c>
      <c r="CV510" s="861"/>
      <c r="CW510" s="861"/>
      <c r="CX510" s="2038"/>
      <c r="CY510" s="2050"/>
      <c r="CZ510" s="1545">
        <f>10^(CJ510/20)*100-100</f>
        <v/>
      </c>
      <c r="DA510" s="1353"/>
      <c r="DB510" s="599"/>
      <c r="DC510" s="804">
        <f>IF(DA510="","",10^(DA510/10))</f>
        <v/>
      </c>
      <c r="DD510" s="1401">
        <f>IF(ISNUMBER(DB510)=FALSE,"",10^(DB510/10))</f>
        <v/>
      </c>
      <c r="DE510" s="1545">
        <f>IF(AND(ISNUMBER(DC510),ISNUMBER(DD510)),IF(DC510/DD510&gt;1,ROUND((DC510)/DD510,3),1),1)</f>
        <v/>
      </c>
      <c r="DF510" s="1541"/>
      <c r="DG510" s="1541"/>
      <c r="DH510" s="1541"/>
      <c r="DI510" s="1541"/>
      <c r="DJ510" s="1541"/>
      <c r="DK510" s="1541"/>
      <c r="DL510" s="1541"/>
      <c r="DM510" s="1541"/>
      <c r="DN510" s="1541"/>
      <c r="DO510" s="1541"/>
      <c r="DP510" s="1541"/>
      <c r="DQ510" s="1541"/>
      <c r="DR510" s="1541"/>
    </row>
    <row r="511" ht="12.75" x14ac:dyDescent="0.2">
      <c r="A511" s="1541"/>
      <c r="B511" s="1541"/>
      <c r="C511"/>
      <c r="D511" s="130">
        <f>IF(BX$497="Close to Ear","EN 62209-1","EN 62209-2")</f>
        <v/>
      </c>
      <c r="E511" s="130">
        <f>IF(CG511="Close to Ear","2016","2010/A1:2019")</f>
        <v/>
      </c>
      <c r="F511" s="1488" t="inlineStr">
        <is>
          <t>5.4</t>
        </is>
      </c>
      <c r="G511" s="1497"/>
      <c r="H511" s="120">
        <f>BV511</f>
        <v/>
      </c>
      <c r="I511" s="120">
        <f>BW511</f>
        <v/>
      </c>
      <c r="J511" s="687" t="inlineStr">
        <is>
          <t>5G</t>
        </is>
      </c>
      <c r="K511" s="194" t="inlineStr">
        <is>
          <t>n2</t>
        </is>
      </c>
      <c r="L511" s="115"/>
      <c r="M511" s="120"/>
      <c r="N511" s="119"/>
      <c r="O511" s="131"/>
      <c r="P511" s="6597"/>
      <c r="Q511" s="131"/>
      <c r="R511" s="131"/>
      <c r="S511" s="120"/>
      <c r="T511" s="120">
        <v>376000</v>
      </c>
      <c r="U511" s="120">
        <v>1880</v>
      </c>
      <c r="V511" s="119"/>
      <c r="W511" s="197"/>
      <c r="X511" s="119"/>
      <c r="Y511" s="119"/>
      <c r="Z511" s="119"/>
      <c r="AA511" s="115"/>
      <c r="AB511" s="115"/>
      <c r="AC511" s="689">
        <f>IF(OR(BX$497="Close to Ear",BX$497="Close to Head"),"Head",IF(BX$497="Extremity","Extremity","Body"))</f>
        <v/>
      </c>
      <c r="AD511" s="690">
        <f>CA511</f>
        <v/>
      </c>
      <c r="AE511" s="688">
        <f>CB511</f>
        <v/>
      </c>
      <c r="AF511" s="115"/>
      <c r="AG511" s="808">
        <f>IF(AZ511="","N/A",IF(CQ511="Pass","P","F"))</f>
        <v/>
      </c>
      <c r="AH511" s="129"/>
      <c r="AI511" s="129"/>
      <c r="AJ511" s="129"/>
      <c r="AK511" s="119"/>
      <c r="AL511" s="115"/>
      <c r="AM511" s="119"/>
      <c r="AN511" s="119"/>
      <c r="AO511" s="692"/>
      <c r="AP511" s="692"/>
      <c r="AQ511" s="692"/>
      <c r="AR511" s="692"/>
      <c r="AS511" s="692"/>
      <c r="AT511" s="691">
        <f>CE511</f>
        <v/>
      </c>
      <c r="AU511" s="691">
        <f>CF511</f>
        <v/>
      </c>
      <c r="AV511" s="813"/>
      <c r="AW511" s="813"/>
      <c r="AX511" s="197">
        <f>CZ511</f>
        <v/>
      </c>
      <c r="AY511" s="197">
        <f>DE511</f>
        <v/>
      </c>
      <c r="AZ511" s="3379">
        <f>CO511</f>
        <v/>
      </c>
      <c r="BA511" s="3380"/>
      <c r="BB511" s="197">
        <f>CP511</f>
        <v/>
      </c>
      <c r="BC511" s="813"/>
      <c r="BD511" s="197">
        <f>CR511</f>
        <v/>
      </c>
      <c r="BE511" s="121">
        <f>CS511</f>
        <v/>
      </c>
      <c r="BF511" s="122">
        <f>CT511*60</f>
        <v/>
      </c>
      <c r="BG511" s="121">
        <f>BE511</f>
        <v/>
      </c>
      <c r="BH511" s="122">
        <f>CU511*60</f>
        <v/>
      </c>
      <c r="BI511" s="122">
        <f>CV511</f>
        <v/>
      </c>
      <c r="BJ511" s="117"/>
      <c r="BK511" s="812">
        <f>Overview!$E$7</f>
        <v/>
      </c>
      <c r="BL511" s="117"/>
      <c r="BM511" s="836">
        <f>CW511</f>
        <v/>
      </c>
      <c r="BN511" s="812">
        <f>Overview!$P$153</f>
        <v/>
      </c>
      <c r="BO511" s="117"/>
      <c r="BP511" s="117"/>
      <c r="BQ511" s="115"/>
      <c r="BR511" s="1478"/>
      <c r="BS511" s="1548"/>
      <c r="BT511" s="2180" t="inlineStr">
        <is>
          <t>5G</t>
        </is>
      </c>
      <c r="BU511" s="2181" t="inlineStr">
        <is>
          <t>n2</t>
        </is>
      </c>
      <c r="BV511" s="498">
        <f>Overview!$H$30</f>
        <v/>
      </c>
      <c r="BW511" s="2010"/>
      <c r="BX511" s="2187"/>
      <c r="BY511" s="2188"/>
      <c r="BZ511" s="2131"/>
      <c r="CA511" s="505" t="str">
        <f>CONCATENATE(CA503," - Battery check 1")</f>
        <v>TBD - Battery check 1</v>
      </c>
      <c r="CB511" s="201">
        <v>5</v>
      </c>
      <c r="CC511" s="1713">
        <f>IF(COUNT('Conducted 5G'!$AH$3:$AH$20)=0,376000,INDEX('Conducted 5G'!$T$3:$T$20,MATCH(MAX('Conducted 5G'!$AH$3:$AH$20),'Conducted 5G'!$AH$3:$AH$20,0)))</f>
        <v>376000</v>
      </c>
      <c r="CD511" s="1713">
        <f>IF(COUNT('Conducted 5G'!$AH$3:$AH$20)=0,1880,INDEX('Conducted 5G'!$U$3:$U$20,MATCH(MAX('Conducted 5G'!$AH$3:$AH$20),'Conducted 5G'!$AH$3:$AH$20,0)))</f>
        <v>1880</v>
      </c>
      <c r="CE511" s="1874"/>
      <c r="CF511" s="1874"/>
      <c r="CG511" s="388" t="str">
        <f>IF(OR($BY$419="",$BY$419=""),"",$BY$419)</f>
        <v/>
      </c>
      <c r="CH511" s="388">
        <f>BZ511</f>
        <v/>
      </c>
      <c r="CI511" s="388">
        <f>CA511</f>
        <v/>
      </c>
      <c r="CJ511" s="2046"/>
      <c r="CK511" s="2042"/>
      <c r="CL511" s="212">
        <f>IF(CF511=""," ",IF(ABS(CE511-CF511)&lt;=0.125,"Valid","Not valid"))</f>
        <v/>
      </c>
      <c r="CM511" s="213">
        <f> IF(CE511="","",IF(AND(CE511&lt;&gt;"",CF511=""),IF(CE511&gt;=1,"Medir+Sig Max","No"),IF(CF511&lt;&gt;"",IF(CF511&gt;=1,"Medir+Sig Max","No"),"")))</f>
        <v/>
      </c>
      <c r="CN511" s="1794"/>
      <c r="CO511" s="221">
        <f>IF(CK511="",IF(AND(CE511="",CF511=""),"",IF(CF511="",IF(DE511&gt;1,ROUND(DE511*CE511,3),CE511),IF(DE511&gt;1,ROUND(DE511*CF511,3),CF511))),IF(AND(CE511="",CF511=""),"",IF(CF511="",IF(DE511&gt;1,ROUND(DE511*CE511*(1/(CK511)),3),CE511*(1/(CK511))),IF(DE511&gt;1,ROUND(DE511*CF511*(1/(CK511)),3),CF511*(1/(CK511))))))</f>
        <v/>
      </c>
      <c r="CP511" s="2048">
        <f>IF(COUNTIF(Overview!K12:K14,TRUE)&gt;0,2,IF(COUNTIF(Overview!L12:L14,TRUE)&gt;0,4,0))</f>
        <v/>
      </c>
      <c r="CQ511" s="1473">
        <f>IF(CO511="","",IF(CO511&gt;CP511,"Fail","Pass"))</f>
        <v/>
      </c>
      <c r="CR511" s="1482"/>
      <c r="CS511" s="1566">
        <f>MyTimestamp(CO511)</f>
        <v/>
      </c>
      <c r="CT511" s="1535">
        <f>IF(CE511="",0,15)+IF(CF511="",0,15)</f>
        <v/>
      </c>
      <c r="CU511" s="1536">
        <f>IF(CT511=0,0,2)</f>
        <v/>
      </c>
      <c r="CV511" s="861"/>
      <c r="CW511" s="861"/>
      <c r="CX511" s="2038"/>
      <c r="CY511" s="2050"/>
      <c r="CZ511" s="1545">
        <f>10^(CJ511/20)*100-100</f>
        <v/>
      </c>
      <c r="DA511" s="1353"/>
      <c r="DB511" s="599"/>
      <c r="DC511" s="804">
        <f>IF(DA511="","",10^(DA511/10))</f>
        <v/>
      </c>
      <c r="DD511" s="1401">
        <f>IF(ISNUMBER(DB511)=FALSE,"",10^(DB511/10))</f>
        <v/>
      </c>
      <c r="DE511" s="1545">
        <f>IF(AND(ISNUMBER(DC511),ISNUMBER(DD511)),IF(DC511/DD511&gt;1,ROUND((DC511)/DD511,3),1),1)</f>
        <v/>
      </c>
      <c r="DF511" s="1541"/>
      <c r="DG511" s="1541"/>
      <c r="DH511" s="1541"/>
      <c r="DI511" s="1541"/>
      <c r="DJ511" s="1541"/>
      <c r="DK511" s="1541"/>
      <c r="DL511" s="1541"/>
      <c r="DM511" s="1541"/>
      <c r="DN511" s="1541"/>
      <c r="DO511" s="1541"/>
      <c r="DP511" s="1541"/>
      <c r="DQ511" s="1541"/>
      <c r="DR511" s="1541"/>
    </row>
    <row r="512" ht="12.75" x14ac:dyDescent="0.2">
      <c r="A512" s="1541"/>
      <c r="B512" s="1541"/>
      <c r="C512"/>
      <c r="D512" s="130">
        <f>IF(BX$497="Close to Ear","EN 62209-1","EN 62209-2")</f>
        <v/>
      </c>
      <c r="E512" s="130">
        <f>IF(CG512="Close to Ear","2016","2010/A1:2019")</f>
        <v/>
      </c>
      <c r="F512" s="1488" t="inlineStr">
        <is>
          <t>5.4</t>
        </is>
      </c>
      <c r="G512" s="1497"/>
      <c r="H512" s="120">
        <f>BV512</f>
        <v/>
      </c>
      <c r="I512" s="120">
        <f>BW512</f>
        <v/>
      </c>
      <c r="J512" s="687" t="inlineStr">
        <is>
          <t>5G</t>
        </is>
      </c>
      <c r="K512" s="194" t="inlineStr">
        <is>
          <t>n2</t>
        </is>
      </c>
      <c r="L512" s="115"/>
      <c r="M512" s="120"/>
      <c r="N512" s="119"/>
      <c r="O512" s="131"/>
      <c r="P512" s="6597"/>
      <c r="Q512" s="131"/>
      <c r="R512" s="131"/>
      <c r="S512" s="120"/>
      <c r="T512" s="120">
        <v>376000</v>
      </c>
      <c r="U512" s="120">
        <v>1880</v>
      </c>
      <c r="V512" s="119"/>
      <c r="W512" s="197"/>
      <c r="X512" s="119"/>
      <c r="Y512" s="119"/>
      <c r="Z512" s="119"/>
      <c r="AA512" s="115"/>
      <c r="AB512" s="115"/>
      <c r="AC512" s="689">
        <f>IF(OR(BX$497="Close to Ear",BX$497="Close to Head"),"Head",IF(BX$497="Extremity","Extremity","Body"))</f>
        <v/>
      </c>
      <c r="AD512" s="690">
        <f>CA512</f>
        <v/>
      </c>
      <c r="AE512" s="688">
        <f>CB512</f>
        <v/>
      </c>
      <c r="AF512" s="115"/>
      <c r="AG512" s="808">
        <f>IF(AZ512="","N/A",IF(CQ512="Pass","P","F"))</f>
        <v/>
      </c>
      <c r="AH512" s="129"/>
      <c r="AI512" s="129"/>
      <c r="AJ512" s="129"/>
      <c r="AK512" s="119"/>
      <c r="AL512" s="115"/>
      <c r="AM512" s="119"/>
      <c r="AN512" s="119"/>
      <c r="AO512" s="692"/>
      <c r="AP512" s="692"/>
      <c r="AQ512" s="692"/>
      <c r="AR512" s="692"/>
      <c r="AS512" s="692"/>
      <c r="AT512" s="691">
        <f>CE512</f>
        <v/>
      </c>
      <c r="AU512" s="691">
        <f>CF512</f>
        <v/>
      </c>
      <c r="AV512" s="813"/>
      <c r="AW512" s="813"/>
      <c r="AX512" s="197">
        <f>CZ512</f>
        <v/>
      </c>
      <c r="AY512" s="197">
        <f>DE512</f>
        <v/>
      </c>
      <c r="AZ512" s="3379">
        <f>CO512</f>
        <v/>
      </c>
      <c r="BA512" s="3380"/>
      <c r="BB512" s="197">
        <f>CP512</f>
        <v/>
      </c>
      <c r="BC512" s="813"/>
      <c r="BD512" s="197">
        <f>CR512</f>
        <v/>
      </c>
      <c r="BE512" s="121">
        <f>CS512</f>
        <v/>
      </c>
      <c r="BF512" s="122">
        <f>CT512*60</f>
        <v/>
      </c>
      <c r="BG512" s="121">
        <f>BE512</f>
        <v/>
      </c>
      <c r="BH512" s="122">
        <f>CU512*60</f>
        <v/>
      </c>
      <c r="BI512" s="122">
        <f>CV512</f>
        <v/>
      </c>
      <c r="BJ512" s="117"/>
      <c r="BK512" s="812">
        <f>Overview!$E$7</f>
        <v/>
      </c>
      <c r="BL512" s="117"/>
      <c r="BM512" s="836">
        <f>CW512</f>
        <v/>
      </c>
      <c r="BN512" s="812">
        <f>Overview!$P$153</f>
        <v/>
      </c>
      <c r="BO512" s="117"/>
      <c r="BP512" s="117"/>
      <c r="BQ512" s="115"/>
      <c r="BR512" s="1478"/>
      <c r="BS512" s="1548"/>
      <c r="BT512" s="2180" t="inlineStr">
        <is>
          <t>5G</t>
        </is>
      </c>
      <c r="BU512" s="2181" t="inlineStr">
        <is>
          <t>n2</t>
        </is>
      </c>
      <c r="BV512" s="498">
        <f>Overview!$H$30</f>
        <v/>
      </c>
      <c r="BW512" s="2010"/>
      <c r="BX512" s="2187"/>
      <c r="BY512" s="2188"/>
      <c r="BZ512" s="2131"/>
      <c r="CA512" s="505" t="str">
        <f>CONCATENATE(CA503," - Battery check 2")</f>
        <v>TBD - Battery check 2</v>
      </c>
      <c r="CB512" s="201">
        <v>5</v>
      </c>
      <c r="CC512" s="1713">
        <f>IF(COUNT('Conducted 5G'!$AH$3:$AH$20)=0,376000,INDEX('Conducted 5G'!$T$3:$T$20,MATCH(MAX('Conducted 5G'!$AH$3:$AH$20),'Conducted 5G'!$AH$3:$AH$20,0)))</f>
        <v>376000</v>
      </c>
      <c r="CD512" s="1713">
        <f>IF(COUNT('Conducted 5G'!$AH$3:$AH$20)=0,1880,INDEX('Conducted 5G'!$U$3:$U$20,MATCH(MAX('Conducted 5G'!$AH$3:$AH$20),'Conducted 5G'!$AH$3:$AH$20,0)))</f>
        <v>1880</v>
      </c>
      <c r="CE512" s="1874"/>
      <c r="CF512" s="1874"/>
      <c r="CG512" s="388" t="str">
        <f>IF(OR($BY$419="",$BY$419=""),"",$BY$419)</f>
        <v/>
      </c>
      <c r="CH512" s="388">
        <f>BZ512</f>
        <v/>
      </c>
      <c r="CI512" s="388">
        <f>CA512</f>
        <v/>
      </c>
      <c r="CJ512" s="2046"/>
      <c r="CK512" s="2042"/>
      <c r="CL512" s="212">
        <f>IF(CF512=""," ",IF(ABS(CE512-CF512)&lt;=0.125,"Valid","Not valid"))</f>
        <v/>
      </c>
      <c r="CM512" s="213">
        <f> IF(CE512="","",IF(AND(CE512&lt;&gt;"",CF512=""),IF(CE512&gt;=1,"Medir+Sig Max","No"),IF(CF512&lt;&gt;"",IF(CF512&gt;=1,"Medir+Sig Max","No"),"")))</f>
        <v/>
      </c>
      <c r="CN512" s="1794"/>
      <c r="CO512" s="221">
        <f>IF(CK512="",IF(AND(CE512="",CF512=""),"",IF(CF512="",IF(DE512&gt;1,ROUND(DE512*CE512,3),CE512),IF(DE512&gt;1,ROUND(DE512*CF512,3),CF512))),IF(AND(CE512="",CF512=""),"",IF(CF512="",IF(DE512&gt;1,ROUND(DE512*CE512*(1/(CK512)),3),CE512*(1/(CK512))),IF(DE512&gt;1,ROUND(DE512*CF512*(1/(CK512)),3),CF512*(1/(CK512))))))</f>
        <v/>
      </c>
      <c r="CP512" s="2048">
        <f>IF(COUNTIF(Overview!K12:K14,TRUE)&gt;0,2,IF(COUNTIF(Overview!L12:L14,TRUE)&gt;0,4,0))</f>
        <v/>
      </c>
      <c r="CQ512" s="1473">
        <f>IF(CO512="","",IF(CO512&gt;CP512,"Fail","Pass"))</f>
        <v/>
      </c>
      <c r="CR512" s="1482"/>
      <c r="CS512" s="1566">
        <f>MyTimestamp(CO512)</f>
        <v/>
      </c>
      <c r="CT512" s="1535">
        <f>IF(CE512="",0,15)+IF(CF512="",0,15)</f>
        <v/>
      </c>
      <c r="CU512" s="1536">
        <f>IF(CT512=0,0,2)</f>
        <v/>
      </c>
      <c r="CV512" s="861"/>
      <c r="CW512" s="861"/>
      <c r="CX512" s="2038"/>
      <c r="CY512" s="2050"/>
      <c r="CZ512" s="1545">
        <f>10^(CJ512/20)*100-100</f>
        <v/>
      </c>
      <c r="DA512" s="1353"/>
      <c r="DB512" s="599"/>
      <c r="DC512" s="804">
        <f>IF(DA512="","",10^(DA512/10))</f>
        <v/>
      </c>
      <c r="DD512" s="1401">
        <f>IF(ISNUMBER(DB512)=FALSE,"",10^(DB512/10))</f>
        <v/>
      </c>
      <c r="DE512" s="1545">
        <f>IF(AND(ISNUMBER(DC512),ISNUMBER(DD512)),IF(DC512/DD512&gt;1,ROUND((DC512)/DD512,3),1),1)</f>
        <v/>
      </c>
      <c r="DF512" s="1541"/>
      <c r="DG512" s="1541"/>
      <c r="DH512" s="1541"/>
      <c r="DI512" s="1541"/>
      <c r="DJ512" s="1541"/>
      <c r="DK512" s="1541"/>
      <c r="DL512" s="1541"/>
      <c r="DM512" s="1541"/>
      <c r="DN512" s="1541"/>
      <c r="DO512" s="1541"/>
      <c r="DP512" s="1541"/>
      <c r="DQ512" s="1541"/>
      <c r="DR512" s="1541"/>
    </row>
    <row r="513" ht="12.75" x14ac:dyDescent="0.2">
      <c r="A513" s="1541"/>
      <c r="B513" s="1541"/>
      <c r="C513"/>
      <c r="D513" s="130">
        <f>IF(BX$497="Close to Ear","EN 62209-1","EN 62209-2")</f>
        <v/>
      </c>
      <c r="E513" s="130">
        <f>IF(CG513="Close to Ear","2016","2010/A1:2019")</f>
        <v/>
      </c>
      <c r="F513" s="1488" t="inlineStr">
        <is>
          <t>5.4</t>
        </is>
      </c>
      <c r="G513" s="1497"/>
      <c r="H513" s="120">
        <f>BV513</f>
        <v/>
      </c>
      <c r="I513" s="120">
        <f>BW513</f>
        <v/>
      </c>
      <c r="J513" s="687" t="inlineStr">
        <is>
          <t>5G</t>
        </is>
      </c>
      <c r="K513" s="194" t="inlineStr">
        <is>
          <t>n2</t>
        </is>
      </c>
      <c r="L513" s="115"/>
      <c r="M513" s="120"/>
      <c r="N513" s="119"/>
      <c r="O513" s="131"/>
      <c r="P513" s="6597"/>
      <c r="Q513" s="131"/>
      <c r="R513" s="131"/>
      <c r="S513" s="120"/>
      <c r="T513" s="120">
        <v>376000</v>
      </c>
      <c r="U513" s="120">
        <v>1880</v>
      </c>
      <c r="V513" s="119"/>
      <c r="W513" s="197"/>
      <c r="X513" s="119"/>
      <c r="Y513" s="119"/>
      <c r="Z513" s="119"/>
      <c r="AA513" s="115"/>
      <c r="AB513" s="115"/>
      <c r="AC513" s="689">
        <f>IF(OR(BX$497="Close to Ear",BX$497="Close to Head"),"Head",IF(BX$497="Extremity","Extremity","Body"))</f>
        <v/>
      </c>
      <c r="AD513" s="690">
        <f>CA513</f>
        <v/>
      </c>
      <c r="AE513" s="688">
        <f>CB513</f>
        <v/>
      </c>
      <c r="AF513" s="115"/>
      <c r="AG513" s="808">
        <f>IF(AZ513="","N/A",IF(CQ513="Pass","P","F"))</f>
        <v/>
      </c>
      <c r="AH513" s="129"/>
      <c r="AI513" s="129"/>
      <c r="AJ513" s="129"/>
      <c r="AK513" s="119"/>
      <c r="AL513" s="115"/>
      <c r="AM513" s="119"/>
      <c r="AN513" s="119"/>
      <c r="AO513" s="692"/>
      <c r="AP513" s="692"/>
      <c r="AQ513" s="692"/>
      <c r="AR513" s="692"/>
      <c r="AS513" s="692"/>
      <c r="AT513" s="691">
        <f>CE513</f>
        <v/>
      </c>
      <c r="AU513" s="691">
        <f>CF513</f>
        <v/>
      </c>
      <c r="AV513" s="813"/>
      <c r="AW513" s="813"/>
      <c r="AX513" s="197">
        <f>CZ513</f>
        <v/>
      </c>
      <c r="AY513" s="197">
        <f>DE513</f>
        <v/>
      </c>
      <c r="AZ513" s="3379">
        <f>CO513</f>
        <v/>
      </c>
      <c r="BA513" s="3380"/>
      <c r="BB513" s="197">
        <f>CP513</f>
        <v/>
      </c>
      <c r="BC513" s="813"/>
      <c r="BD513" s="197">
        <f>CR513</f>
        <v/>
      </c>
      <c r="BE513" s="121">
        <f>CS513</f>
        <v/>
      </c>
      <c r="BF513" s="122">
        <f>CT513*60</f>
        <v/>
      </c>
      <c r="BG513" s="121">
        <f>BE513</f>
        <v/>
      </c>
      <c r="BH513" s="122">
        <f>CU513*60</f>
        <v/>
      </c>
      <c r="BI513" s="122">
        <f>CV513</f>
        <v/>
      </c>
      <c r="BJ513" s="117"/>
      <c r="BK513" s="812">
        <f>Overview!$E$7</f>
        <v/>
      </c>
      <c r="BL513" s="117"/>
      <c r="BM513" s="836">
        <f>CW513</f>
        <v/>
      </c>
      <c r="BN513" s="812">
        <f>Overview!$P$153</f>
        <v/>
      </c>
      <c r="BO513" s="117"/>
      <c r="BP513" s="117"/>
      <c r="BQ513" s="115"/>
      <c r="BR513" s="1478"/>
      <c r="BS513" s="1548"/>
      <c r="BT513" s="2180" t="inlineStr">
        <is>
          <t>5G</t>
        </is>
      </c>
      <c r="BU513" s="2181" t="inlineStr">
        <is>
          <t>n2</t>
        </is>
      </c>
      <c r="BV513" s="498">
        <f>Overview!$H$30</f>
        <v/>
      </c>
      <c r="BW513" s="2010"/>
      <c r="BX513" s="2187"/>
      <c r="BY513" s="2188"/>
      <c r="BZ513" s="2131"/>
      <c r="CA513" s="505" t="inlineStr">
        <is>
          <t>Front Face</t>
        </is>
      </c>
      <c r="CB513" s="201">
        <v>25</v>
      </c>
      <c r="CC513" s="1713">
        <f>IF(COUNT('Conducted 5G'!$AH$3:$AH$20)=0,376000,INDEX('Conducted 5G'!$T$3:$T$20,MATCH(MAX('Conducted 5G'!$AH$3:$AH$20),'Conducted 5G'!$AH$3:$AH$20,0)))</f>
        <v>376000</v>
      </c>
      <c r="CD513" s="1713">
        <f>IF(COUNT('Conducted 5G'!$AH$3:$AH$20)=0,1880,INDEX('Conducted 5G'!$U$3:$U$20,MATCH(MAX('Conducted 5G'!$AH$3:$AH$20),'Conducted 5G'!$AH$3:$AH$20,0)))</f>
        <v>1880</v>
      </c>
      <c r="CE513" s="1874"/>
      <c r="CF513" s="1874"/>
      <c r="CG513" s="388" t="str">
        <f>IF(OR($BY$419="",$BY$419=""),"",$BY$419)</f>
        <v/>
      </c>
      <c r="CH513" s="388">
        <f>BZ513</f>
        <v/>
      </c>
      <c r="CI513" s="388">
        <f>CA513</f>
        <v/>
      </c>
      <c r="CJ513" s="2046"/>
      <c r="CK513" s="2042"/>
      <c r="CL513" s="212">
        <f>IF(CF513=""," ",IF(ABS(CE513-CF513)&lt;=0.125,"Valid","Not valid"))</f>
        <v/>
      </c>
      <c r="CM513" s="213">
        <f> IF(CE513="","",IF(AND(CE513&lt;&gt;"",CF513=""),IF(CE513&gt;=1,"Medir+Sig Max","No"),IF(CF513&lt;&gt;"",IF(CF513&gt;=1,"Medir+Sig Max","No"),"")))</f>
        <v/>
      </c>
      <c r="CN513" s="1794"/>
      <c r="CO513" s="221">
        <f>IF(CK513="",IF(AND(CE513="",CF513=""),"",IF(CF513="",IF(DE513&gt;1,ROUND(DE513*CE513,3),CE513),IF(DE513&gt;1,ROUND(DE513*CF513,3),CF513))),IF(AND(CE513="",CF513=""),"",IF(CF513="",IF(DE513&gt;1,ROUND(DE513*CE513*(1/(CK513)),3),CE513*(1/(CK513))),IF(DE513&gt;1,ROUND(DE513*CF513*(1/(CK513)),3),CF513*(1/(CK513))))))</f>
        <v/>
      </c>
      <c r="CP513" s="2048">
        <f>IF(COUNTIF(Overview!K12:K14,TRUE)&gt;0,2,IF(COUNTIF(Overview!L12:L14,TRUE)&gt;0,4,0))</f>
        <v/>
      </c>
      <c r="CQ513" s="1473">
        <f>IF(CO513="","",IF(CO513&gt;CP513,"Fail","Pass"))</f>
        <v/>
      </c>
      <c r="CR513" s="1482"/>
      <c r="CS513" s="1566">
        <f>MyTimestamp(CO513)</f>
        <v/>
      </c>
      <c r="CT513" s="1535">
        <f>IF(CE513="",0,15)+IF(CF513="",0,15)</f>
        <v/>
      </c>
      <c r="CU513" s="1536">
        <f>IF(CT513=0,0,2)</f>
        <v/>
      </c>
      <c r="CV513" s="861"/>
      <c r="CW513" s="861"/>
      <c r="CX513" s="2038"/>
      <c r="CY513" s="2050"/>
      <c r="CZ513" s="1545">
        <f>10^(CJ513/20)*100-100</f>
        <v/>
      </c>
      <c r="DA513" s="1353"/>
      <c r="DB513" s="599"/>
      <c r="DC513" s="804">
        <f>IF(DA513="","",10^(DA513/10))</f>
        <v/>
      </c>
      <c r="DD513" s="1401">
        <f>IF(ISNUMBER(DB513)=FALSE,"",10^(DB513/10))</f>
        <v/>
      </c>
      <c r="DE513" s="1545">
        <f>IF(AND(ISNUMBER(DC513),ISNUMBER(DD513)),IF(DC513/DD513&gt;1,ROUND((DC513)/DD513,3),1),1)</f>
        <v/>
      </c>
      <c r="DF513" s="1541"/>
      <c r="DG513" s="1541"/>
      <c r="DH513" s="1541"/>
      <c r="DI513" s="1541"/>
      <c r="DJ513" s="1541"/>
      <c r="DK513" s="1541"/>
      <c r="DL513" s="1541"/>
      <c r="DM513" s="1541"/>
      <c r="DN513" s="1541"/>
      <c r="DO513" s="1541"/>
      <c r="DP513" s="1541"/>
      <c r="DQ513" s="1541"/>
      <c r="DR513" s="1541"/>
    </row>
    <row r="514" ht="12.75" x14ac:dyDescent="0.2">
      <c r="A514" s="1541"/>
      <c r="B514" s="1541"/>
      <c r="C514"/>
      <c r="D514" s="130">
        <f>IF(BX$497="Close to Ear","EN 62209-1","EN 62209-2")</f>
        <v/>
      </c>
      <c r="E514" s="130">
        <f>IF(CG514="Close to Ear","2016","2010/A1:2019")</f>
        <v/>
      </c>
      <c r="F514" s="1488" t="inlineStr">
        <is>
          <t>5.4</t>
        </is>
      </c>
      <c r="G514" s="1497"/>
      <c r="H514" s="120">
        <f>BV514</f>
        <v/>
      </c>
      <c r="I514" s="120">
        <f>BW514</f>
        <v/>
      </c>
      <c r="J514" s="687" t="inlineStr">
        <is>
          <t>5G</t>
        </is>
      </c>
      <c r="K514" s="194" t="inlineStr">
        <is>
          <t>n2</t>
        </is>
      </c>
      <c r="L514" s="115"/>
      <c r="M514" s="120"/>
      <c r="N514" s="119"/>
      <c r="O514" s="131"/>
      <c r="P514" s="6597"/>
      <c r="Q514" s="131"/>
      <c r="R514" s="131"/>
      <c r="S514" s="120"/>
      <c r="T514" s="120">
        <v>376000</v>
      </c>
      <c r="U514" s="120">
        <v>1880</v>
      </c>
      <c r="V514" s="119"/>
      <c r="W514" s="197"/>
      <c r="X514" s="119"/>
      <c r="Y514" s="119"/>
      <c r="Z514" s="119"/>
      <c r="AA514" s="115"/>
      <c r="AB514" s="115"/>
      <c r="AC514" s="689">
        <f>IF(OR(BX$497="Close to Ear",BX$497="Close to Head"),"Head",IF(BX$497="Extremity","Extremity","Body"))</f>
        <v/>
      </c>
      <c r="AD514" s="690">
        <f>CA514</f>
        <v/>
      </c>
      <c r="AE514" s="688">
        <f>CB514</f>
        <v/>
      </c>
      <c r="AF514" s="115"/>
      <c r="AG514" s="808">
        <f>IF(AZ514="","N/A",IF(CQ514="Pass","P","F"))</f>
        <v/>
      </c>
      <c r="AH514" s="129"/>
      <c r="AI514" s="129"/>
      <c r="AJ514" s="129"/>
      <c r="AK514" s="119"/>
      <c r="AL514" s="115"/>
      <c r="AM514" s="119"/>
      <c r="AN514" s="119"/>
      <c r="AO514" s="692"/>
      <c r="AP514" s="692"/>
      <c r="AQ514" s="692"/>
      <c r="AR514" s="692"/>
      <c r="AS514" s="692"/>
      <c r="AT514" s="691">
        <f>CE514</f>
        <v/>
      </c>
      <c r="AU514" s="691">
        <f>CF514</f>
        <v/>
      </c>
      <c r="AV514" s="813"/>
      <c r="AW514" s="813"/>
      <c r="AX514" s="197">
        <f>CZ514</f>
        <v/>
      </c>
      <c r="AY514" s="197">
        <f>DE514</f>
        <v/>
      </c>
      <c r="AZ514" s="3379">
        <f>CO514</f>
        <v/>
      </c>
      <c r="BA514" s="3380"/>
      <c r="BB514" s="197">
        <f>CP514</f>
        <v/>
      </c>
      <c r="BC514" s="813"/>
      <c r="BD514" s="197">
        <f>CR514</f>
        <v/>
      </c>
      <c r="BE514" s="121">
        <f>CS514</f>
        <v/>
      </c>
      <c r="BF514" s="122">
        <f>CT514*60</f>
        <v/>
      </c>
      <c r="BG514" s="121">
        <f>BE514</f>
        <v/>
      </c>
      <c r="BH514" s="122">
        <f>CU514*60</f>
        <v/>
      </c>
      <c r="BI514" s="122">
        <f>CV514</f>
        <v/>
      </c>
      <c r="BJ514" s="117"/>
      <c r="BK514" s="812">
        <f>Overview!$E$7</f>
        <v/>
      </c>
      <c r="BL514" s="117"/>
      <c r="BM514" s="836">
        <f>CW514</f>
        <v/>
      </c>
      <c r="BN514" s="812">
        <f>Overview!$P$153</f>
        <v/>
      </c>
      <c r="BO514" s="117"/>
      <c r="BP514" s="117"/>
      <c r="BQ514" s="115"/>
      <c r="BR514" s="1478"/>
      <c r="BS514" s="1548"/>
      <c r="BT514" s="2180" t="inlineStr">
        <is>
          <t>5G</t>
        </is>
      </c>
      <c r="BU514" s="2181" t="inlineStr">
        <is>
          <t>n2</t>
        </is>
      </c>
      <c r="BV514" s="498">
        <f>Overview!$H$30</f>
        <v/>
      </c>
      <c r="BW514" s="2010"/>
      <c r="BX514" s="2187"/>
      <c r="BY514" s="2188"/>
      <c r="BZ514" s="2131"/>
      <c r="CA514" s="505" t="inlineStr">
        <is>
          <t>Accesorio 1: Funda</t>
        </is>
      </c>
      <c r="CB514" s="201">
        <v>0</v>
      </c>
      <c r="CC514" s="1713">
        <f>IF(COUNT('Conducted 5G'!$AH$3:$AH$20)=0,376000,INDEX('Conducted 5G'!$T$3:$T$20,MATCH(MAX('Conducted 5G'!$AH$3:$AH$20),'Conducted 5G'!$AH$3:$AH$20,0)))</f>
        <v>376000</v>
      </c>
      <c r="CD514" s="1713">
        <f>IF(COUNT('Conducted 5G'!$AH$3:$AH$20)=0,1880,INDEX('Conducted 5G'!$U$3:$U$20,MATCH(MAX('Conducted 5G'!$AH$3:$AH$20),'Conducted 5G'!$AH$3:$AH$20,0)))</f>
        <v>1880</v>
      </c>
      <c r="CE514" s="1874"/>
      <c r="CF514" s="1874"/>
      <c r="CG514" s="388" t="str">
        <f>IF(OR($BY$419="",$BY$419=""),"",$BY$419)</f>
        <v/>
      </c>
      <c r="CH514" s="388">
        <f>BZ514</f>
        <v/>
      </c>
      <c r="CI514" s="388">
        <f>CA514</f>
        <v/>
      </c>
      <c r="CJ514" s="2046"/>
      <c r="CK514" s="2042"/>
      <c r="CL514" s="212">
        <f>IF(CF514=""," ",IF(ABS(CE514-CF514)&lt;=0.125,"Valid","Not valid"))</f>
        <v/>
      </c>
      <c r="CM514" s="213">
        <f> IF(CE514="","",IF(AND(CE514&lt;&gt;"",CF514=""),IF(CE514&gt;=1,"Medir+Sig Max","No"),IF(CF514&lt;&gt;"",IF(CF514&gt;=1,"Medir+Sig Max","No"),"")))</f>
        <v/>
      </c>
      <c r="CN514" s="1794"/>
      <c r="CO514" s="221">
        <f>IF(CK514="",IF(AND(CE514="",CF514=""),"",IF(CF514="",IF(DE514&gt;1,ROUND(DE514*CE514,3),CE514),IF(DE514&gt;1,ROUND(DE514*CF514,3),CF514))),IF(AND(CE514="",CF514=""),"",IF(CF514="",IF(DE514&gt;1,ROUND(DE514*CE514*(1/(CK514)),3),CE514*(1/(CK514))),IF(DE514&gt;1,ROUND(DE514*CF514*(1/(CK514)),3),CF514*(1/(CK514))))))</f>
        <v/>
      </c>
      <c r="CP514" s="2048">
        <f>IF(COUNTIF(Overview!K12:K14,TRUE)&gt;0,2,IF(COUNTIF(Overview!L12:L14,TRUE)&gt;0,4,0))</f>
        <v/>
      </c>
      <c r="CQ514" s="1473">
        <f>IF(CO514="","",IF(CO514&gt;CP514,"Fail","Pass"))</f>
        <v/>
      </c>
      <c r="CR514" s="1482"/>
      <c r="CS514" s="1566">
        <f>MyTimestamp(CO514)</f>
        <v/>
      </c>
      <c r="CT514" s="1535">
        <f>IF(CE514="",0,15)+IF(CF514="",0,15)</f>
        <v/>
      </c>
      <c r="CU514" s="1536">
        <f>IF(CT514=0,0,2)</f>
        <v/>
      </c>
      <c r="CV514" s="861"/>
      <c r="CW514" s="861"/>
      <c r="CX514" s="2038"/>
      <c r="CY514" s="2050"/>
      <c r="CZ514" s="1545">
        <f>10^(CJ514/20)*100-100</f>
        <v/>
      </c>
      <c r="DA514" s="1353"/>
      <c r="DB514" s="599"/>
      <c r="DC514" s="804">
        <f>IF(DA514="","",10^(DA514/10))</f>
        <v/>
      </c>
      <c r="DD514" s="1401">
        <f>IF(ISNUMBER(DB514)=FALSE,"",10^(DB514/10))</f>
        <v/>
      </c>
      <c r="DE514" s="1545">
        <f>IF(AND(ISNUMBER(DC514),ISNUMBER(DD514)),IF(DC514/DD514&gt;1,ROUND((DC514)/DD514,3),1),1)</f>
        <v/>
      </c>
      <c r="DF514" s="1541"/>
      <c r="DG514" s="1541"/>
      <c r="DH514" s="1541"/>
      <c r="DI514" s="1541"/>
      <c r="DJ514" s="1541"/>
      <c r="DK514" s="1541"/>
      <c r="DL514" s="1541"/>
      <c r="DM514" s="1541"/>
      <c r="DN514" s="1541"/>
      <c r="DO514" s="1541"/>
      <c r="DP514" s="1541"/>
      <c r="DQ514" s="1541"/>
      <c r="DR514" s="1541"/>
    </row>
    <row r="515" ht="12.75" x14ac:dyDescent="0.2">
      <c r="A515" s="1541"/>
      <c r="B515" s="1541"/>
      <c r="C515"/>
      <c r="D515" s="130">
        <f>IF(BX$515="Close to Ear","EN 62209-1","EN 62209-2")</f>
        <v/>
      </c>
      <c r="E515" s="130">
        <f>IF(CG515="Close to Ear","2016","2010/A1:2019")</f>
        <v/>
      </c>
      <c r="F515" s="1488" t="inlineStr">
        <is>
          <t>5.4</t>
        </is>
      </c>
      <c r="G515" s="1497"/>
      <c r="H515" s="120">
        <f>BV515</f>
        <v/>
      </c>
      <c r="I515" s="120">
        <f>BW515</f>
        <v/>
      </c>
      <c r="J515" s="687" t="inlineStr">
        <is>
          <t>5G</t>
        </is>
      </c>
      <c r="K515" s="194" t="inlineStr">
        <is>
          <t>n2</t>
        </is>
      </c>
      <c r="L515" s="115"/>
      <c r="M515" s="120"/>
      <c r="N515" s="119"/>
      <c r="O515" s="131"/>
      <c r="P515" s="6597"/>
      <c r="Q515" s="131"/>
      <c r="R515" s="131"/>
      <c r="S515" s="120"/>
      <c r="T515" s="120">
        <v>376000</v>
      </c>
      <c r="U515" s="120">
        <v>1880</v>
      </c>
      <c r="V515" s="119"/>
      <c r="W515" s="197"/>
      <c r="X515" s="119"/>
      <c r="Y515" s="119"/>
      <c r="Z515" s="119"/>
      <c r="AA515" s="115"/>
      <c r="AB515" s="115"/>
      <c r="AC515" s="689">
        <f>IF(OR(BX$515="Close to Ear",BX$515="Close to Head"),"Head",IF(BX$515="Extremity","Extremity","Body"))</f>
        <v/>
      </c>
      <c r="AD515" s="690">
        <f>CA515</f>
        <v/>
      </c>
      <c r="AE515" s="688">
        <f>CB515</f>
        <v/>
      </c>
      <c r="AF515" s="115"/>
      <c r="AG515" s="808">
        <f>IF(AZ515="","N/A",IF(CQ515="Pass","P","F"))</f>
        <v/>
      </c>
      <c r="AH515" s="129"/>
      <c r="AI515" s="129"/>
      <c r="AJ515" s="129"/>
      <c r="AK515" s="119"/>
      <c r="AL515" s="115"/>
      <c r="AM515" s="119"/>
      <c r="AN515" s="119"/>
      <c r="AO515" s="692"/>
      <c r="AP515" s="692"/>
      <c r="AQ515" s="692"/>
      <c r="AR515" s="692"/>
      <c r="AS515" s="692"/>
      <c r="AT515" s="691">
        <f>CE515</f>
        <v/>
      </c>
      <c r="AU515" s="691">
        <f>CF515</f>
        <v/>
      </c>
      <c r="AV515" s="813"/>
      <c r="AW515" s="813"/>
      <c r="AX515" s="197">
        <f>CZ515</f>
        <v/>
      </c>
      <c r="AY515" s="197">
        <f>DE515</f>
        <v/>
      </c>
      <c r="AZ515" s="3379">
        <f>CO515</f>
        <v/>
      </c>
      <c r="BA515" s="3380"/>
      <c r="BB515" s="197">
        <f>CP515</f>
        <v/>
      </c>
      <c r="BC515" s="813"/>
      <c r="BD515" s="197">
        <f>CR515</f>
        <v/>
      </c>
      <c r="BE515" s="121">
        <f>CS515</f>
        <v/>
      </c>
      <c r="BF515" s="122">
        <f>CT515*60</f>
        <v/>
      </c>
      <c r="BG515" s="121">
        <f>BE515</f>
        <v/>
      </c>
      <c r="BH515" s="122">
        <f>CU515*60</f>
        <v/>
      </c>
      <c r="BI515" s="122">
        <f>CV515</f>
        <v/>
      </c>
      <c r="BJ515" s="117"/>
      <c r="BK515" s="812">
        <f>Overview!$E$7</f>
        <v/>
      </c>
      <c r="BL515" s="117"/>
      <c r="BM515" s="836">
        <f>CW515</f>
        <v/>
      </c>
      <c r="BN515" s="812">
        <f>Overview!$P$153</f>
        <v/>
      </c>
      <c r="BO515" s="117"/>
      <c r="BP515" s="117"/>
      <c r="BQ515" s="115"/>
      <c r="BR515" s="1478"/>
      <c r="BS515" s="1548"/>
      <c r="BT515" s="2177" t="inlineStr">
        <is>
          <t>5G</t>
        </is>
      </c>
      <c r="BU515" s="2178" t="inlineStr">
        <is>
          <t>n2</t>
        </is>
      </c>
      <c r="BV515" s="497">
        <f>Overview!$H$31</f>
        <v/>
      </c>
      <c r="BW515" s="2033"/>
      <c r="BX515" s="8328" t="inlineStr">
        <is>
          <t>Close to ear</t>
        </is>
      </c>
      <c r="BY515" s="496"/>
      <c r="BZ515" s="1720"/>
      <c r="CA515" s="2179" t="inlineStr">
        <is>
          <t>Left Cheek</t>
        </is>
      </c>
      <c r="CB515" s="202">
        <v>0</v>
      </c>
      <c r="CC515" s="1708">
        <f>IF(COUNT('Conducted 5G'!$AH$3:$AH$20)=0,376000,INDEX('Conducted 5G'!$T$3:$T$20,MATCH(MAX('Conducted 5G'!$AH$3:$AH$20),'Conducted 5G'!$AH$3:$AH$20,0)))</f>
        <v>376000</v>
      </c>
      <c r="CD515" s="1708">
        <f>IF(COUNT('Conducted 5G'!$AH$3:$AH$20)=0,1880,INDEX('Conducted 5G'!$U$3:$U$20,MATCH(MAX('Conducted 5G'!$AH$3:$AH$20),'Conducted 5G'!$AH$3:$AH$20,0)))</f>
        <v>1880</v>
      </c>
      <c r="CE515" s="1522"/>
      <c r="CF515" s="1522"/>
      <c r="CG515" s="386" t="str">
        <f>IF(OR($BY$419="",$BY$419=""),"",$BY$419)</f>
        <v/>
      </c>
      <c r="CH515" s="386">
        <f>BZ515</f>
        <v/>
      </c>
      <c r="CI515" s="386">
        <f>CA515</f>
        <v/>
      </c>
      <c r="CJ515" s="1526"/>
      <c r="CK515" s="2036"/>
      <c r="CL515" s="203">
        <f>IF(CF515=""," ",IF(ABS(CE515-CF515)&lt;=0.125,"Valid","Not valid"))</f>
        <v/>
      </c>
      <c r="CM515" s="204">
        <f> IF(CE515="","",IF(AND(CE515&lt;&gt;"",CF515=""),IF(CE515&gt;=1,"Medir+Sig Max","No"),IF(CF515&lt;&gt;"",IF(CF515&gt;=1,"Medir+Sig Max","No"),"")))</f>
        <v/>
      </c>
      <c r="CN515" s="1798"/>
      <c r="CO515" s="219">
        <f>IF(CK515="",IF(AND(CE515="",CF515=""),"",IF(CF515="",IF(DE515&gt;1,ROUND(DE515*CE515,3),CE515),IF(DE515&gt;1,ROUND(DE515*CF515,3),CF515))),IF(AND(CE515="",CF515=""),"",IF(CF515="",IF(DE515&gt;1,ROUND(DE515*CE515*(1/(CK515)),3),CE515*(1/(CK515))),IF(DE515&gt;1,ROUND(DE515*CF515*(1/(CK515)),3),CF515*(1/(CK515))))))</f>
        <v/>
      </c>
      <c r="CP515" s="2037">
        <f>IF(COUNTIF(Overview!K12:K14,TRUE)&gt;0,2,IF(COUNTIF(Overview!L12:L14,TRUE)&gt;0,4,0))</f>
        <v/>
      </c>
      <c r="CQ515" s="1471">
        <f>IF(CO515="","",IF(CO515&gt;CP515,"Fail","Pass"))</f>
        <v/>
      </c>
      <c r="CR515" s="1480"/>
      <c r="CS515" s="1564">
        <f>MyTimestamp(CO515)</f>
        <v/>
      </c>
      <c r="CT515" s="1529">
        <f>IF(CE515="",0,15)+IF(CF515="",0,15)</f>
        <v/>
      </c>
      <c r="CU515" s="1530">
        <f>IF(CT515=0,0,2)</f>
        <v/>
      </c>
      <c r="CV515" s="862"/>
      <c r="CW515" s="862"/>
      <c r="CX515" s="2038"/>
      <c r="CY515" s="2039"/>
      <c r="CZ515" s="1542">
        <f>10^(CJ515/20)*100-100</f>
        <v/>
      </c>
      <c r="DA515" s="1351"/>
      <c r="DB515" s="597"/>
      <c r="DC515" s="802">
        <f>IF(DA515="","",10^(DA515/10))</f>
        <v/>
      </c>
      <c r="DD515" s="1399">
        <f>IF(ISNUMBER(DB515)=FALSE,"",10^(DB515/10))</f>
        <v/>
      </c>
      <c r="DE515" s="1542">
        <f>IF(AND(ISNUMBER(DC515),ISNUMBER(DD515)),IF(DC515/DD515&gt;1,ROUND((DC515)/DD515,3),1),1)</f>
        <v/>
      </c>
      <c r="DF515" s="1670">
        <f>IF(ISNUMBER(CO515),IF(CO515&gt;=CP515*0.90625,"!!!MEASURE other two 1RB modes!!!  To include the results for these two additional RB modes please use any row below free (for example otehr band) and replace the information of each field (tech, band, freq, etc...) with the proper one",""),"")</f>
        <v/>
      </c>
      <c r="DG515" s="1541"/>
      <c r="DH515" s="1541"/>
      <c r="DI515" s="1541"/>
      <c r="DJ515" s="1541"/>
      <c r="DK515" s="1541"/>
      <c r="DL515" s="1541"/>
      <c r="DM515" s="1541"/>
      <c r="DN515" s="1541"/>
      <c r="DO515" s="1541"/>
      <c r="DP515" s="1541"/>
      <c r="DQ515" s="1541"/>
      <c r="DR515" s="1541"/>
    </row>
    <row r="516" ht="12.75" x14ac:dyDescent="0.2">
      <c r="A516" s="1541"/>
      <c r="B516" s="1541"/>
      <c r="C516"/>
      <c r="D516" s="130">
        <f>IF(BX$515="Close to Ear","EN 62209-1","EN 62209-2")</f>
        <v/>
      </c>
      <c r="E516" s="130">
        <f>IF(CG516="Close to Ear","2016","2010/A1:2019")</f>
        <v/>
      </c>
      <c r="F516" s="1488" t="inlineStr">
        <is>
          <t>5.4</t>
        </is>
      </c>
      <c r="G516" s="1497"/>
      <c r="H516" s="120">
        <f>BV516</f>
        <v/>
      </c>
      <c r="I516" s="120">
        <f>BW516</f>
        <v/>
      </c>
      <c r="J516" s="687" t="inlineStr">
        <is>
          <t>5G</t>
        </is>
      </c>
      <c r="K516" s="194" t="inlineStr">
        <is>
          <t>n2</t>
        </is>
      </c>
      <c r="L516" s="115"/>
      <c r="M516" s="120"/>
      <c r="N516" s="119"/>
      <c r="O516" s="131"/>
      <c r="P516" s="6597"/>
      <c r="Q516" s="131"/>
      <c r="R516" s="131"/>
      <c r="S516" s="120"/>
      <c r="T516" s="120">
        <v>376000</v>
      </c>
      <c r="U516" s="120">
        <v>1880</v>
      </c>
      <c r="V516" s="119"/>
      <c r="W516" s="197"/>
      <c r="X516" s="119"/>
      <c r="Y516" s="119"/>
      <c r="Z516" s="119"/>
      <c r="AA516" s="115"/>
      <c r="AB516" s="115"/>
      <c r="AC516" s="689">
        <f>IF(OR(BX$515="Close to Ear",BX$515="Close to Head"),"Head",IF(BX$515="Extremity","Extremity","Body"))</f>
        <v/>
      </c>
      <c r="AD516" s="690">
        <f>CA516</f>
        <v/>
      </c>
      <c r="AE516" s="688">
        <f>CB516</f>
        <v/>
      </c>
      <c r="AF516" s="115"/>
      <c r="AG516" s="808">
        <f>IF(AZ516="","N/A",IF(CQ516="Pass","P","F"))</f>
        <v/>
      </c>
      <c r="AH516" s="129"/>
      <c r="AI516" s="129"/>
      <c r="AJ516" s="129"/>
      <c r="AK516" s="119"/>
      <c r="AL516" s="115"/>
      <c r="AM516" s="119"/>
      <c r="AN516" s="119"/>
      <c r="AO516" s="692"/>
      <c r="AP516" s="692"/>
      <c r="AQ516" s="692"/>
      <c r="AR516" s="692"/>
      <c r="AS516" s="692"/>
      <c r="AT516" s="691">
        <f>CE516</f>
        <v/>
      </c>
      <c r="AU516" s="691">
        <f>CF516</f>
        <v/>
      </c>
      <c r="AV516" s="813"/>
      <c r="AW516" s="813"/>
      <c r="AX516" s="197">
        <f>CZ516</f>
        <v/>
      </c>
      <c r="AY516" s="197">
        <f>DE516</f>
        <v/>
      </c>
      <c r="AZ516" s="3379">
        <f>CO516</f>
        <v/>
      </c>
      <c r="BA516" s="3380"/>
      <c r="BB516" s="197">
        <f>CP516</f>
        <v/>
      </c>
      <c r="BC516" s="813"/>
      <c r="BD516" s="197">
        <f>CR516</f>
        <v/>
      </c>
      <c r="BE516" s="121">
        <f>CS516</f>
        <v/>
      </c>
      <c r="BF516" s="122">
        <f>CT516*60</f>
        <v/>
      </c>
      <c r="BG516" s="121">
        <f>BE516</f>
        <v/>
      </c>
      <c r="BH516" s="122">
        <f>CU516*60</f>
        <v/>
      </c>
      <c r="BI516" s="122">
        <f>CV516</f>
        <v/>
      </c>
      <c r="BJ516" s="117"/>
      <c r="BK516" s="812">
        <f>Overview!$E$7</f>
        <v/>
      </c>
      <c r="BL516" s="117"/>
      <c r="BM516" s="836">
        <f>CW516</f>
        <v/>
      </c>
      <c r="BN516" s="812">
        <f>Overview!$P$153</f>
        <v/>
      </c>
      <c r="BO516" s="117"/>
      <c r="BP516" s="117"/>
      <c r="BQ516" s="115"/>
      <c r="BR516" s="1478"/>
      <c r="BS516" s="1548"/>
      <c r="BT516" s="2180" t="inlineStr">
        <is>
          <t>5G</t>
        </is>
      </c>
      <c r="BU516" s="2181" t="inlineStr">
        <is>
          <t>n2</t>
        </is>
      </c>
      <c r="BV516" s="498">
        <f>Overview!$H$31</f>
        <v/>
      </c>
      <c r="BW516" s="2010"/>
      <c r="BX516" s="2181"/>
      <c r="BY516" s="952"/>
      <c r="BZ516" s="1721"/>
      <c r="CA516" s="2182" t="inlineStr">
        <is>
          <t>Left Tilt</t>
        </is>
      </c>
      <c r="CB516" s="200">
        <v>0</v>
      </c>
      <c r="CC516" s="1709">
        <f>IF(COUNT('Conducted 5G'!$AH$3:$AH$20)=0,376000,INDEX('Conducted 5G'!$T$3:$T$20,MATCH(MAX('Conducted 5G'!$AH$3:$AH$20),'Conducted 5G'!$AH$3:$AH$20,0)))</f>
        <v>376000</v>
      </c>
      <c r="CD516" s="1709">
        <f>IF(COUNT('Conducted 5G'!$AH$3:$AH$20)=0,1880,INDEX('Conducted 5G'!$U$3:$U$20,MATCH(MAX('Conducted 5G'!$AH$3:$AH$20),'Conducted 5G'!$AH$3:$AH$20,0)))</f>
        <v>1880</v>
      </c>
      <c r="CE516" s="1523"/>
      <c r="CF516" s="1523"/>
      <c r="CG516" s="387" t="str">
        <f>IF(OR($BY$419="",$BY$419=""),"",$BY$419)</f>
        <v/>
      </c>
      <c r="CH516" s="387">
        <f>BZ516</f>
        <v/>
      </c>
      <c r="CI516" s="387">
        <f>CA516</f>
        <v/>
      </c>
      <c r="CJ516" s="1527"/>
      <c r="CK516" s="2042"/>
      <c r="CL516" s="206">
        <f>IF(CF516=""," ",IF(ABS(CE516-CF516)&lt;=0.125,"Valid","Not valid"))</f>
        <v/>
      </c>
      <c r="CM516" s="207">
        <f> IF(CE516="","",IF(AND(CE516&lt;&gt;"",CF516=""),IF(CE516&gt;=1,"Medir+Sig Max","No"),IF(CF516&lt;&gt;"",IF(CF516&gt;=1,"Medir+Sig Max","No"),"")))</f>
        <v/>
      </c>
      <c r="CN516" s="1787"/>
      <c r="CO516" s="220">
        <f>IF(CK516="",IF(AND(CE516="",CF516=""),"",IF(CF516="",IF(DE516&gt;1,ROUND(DE516*CE516,3),CE516),IF(DE516&gt;1,ROUND(DE516*CF516,3),CF516))),IF(AND(CE516="",CF516=""),"",IF(CF516="",IF(DE516&gt;1,ROUND(DE516*CE516*(1/(CK516)),3),CE516*(1/(CK516))),IF(DE516&gt;1,ROUND(DE516*CF516*(1/(CK516)),3),CF516*(1/(CK516))))))</f>
        <v/>
      </c>
      <c r="CP516" s="2043">
        <f>IF(COUNTIF(Overview!K12:K14,TRUE)&gt;0,2,IF(COUNTIF(Overview!L12:L14,TRUE)&gt;0,4,0))</f>
        <v/>
      </c>
      <c r="CQ516" s="1472">
        <f>IF(CO516="","",IF(CO516&gt;CP516,"Fail","Pass"))</f>
        <v/>
      </c>
      <c r="CR516" s="1481"/>
      <c r="CS516" s="1565">
        <f>MyTimestamp(CO516)</f>
        <v/>
      </c>
      <c r="CT516" s="1531">
        <f>IF(CE516="",0,15)+IF(CF516="",0,15)</f>
        <v/>
      </c>
      <c r="CU516" s="1532">
        <f>IF(CT516=0,0,2)</f>
        <v/>
      </c>
      <c r="CV516" s="859"/>
      <c r="CW516" s="859"/>
      <c r="CX516" s="2038"/>
      <c r="CY516" s="2044"/>
      <c r="CZ516" s="1543">
        <f>10^(CJ516/20)*100-100</f>
        <v/>
      </c>
      <c r="DA516" s="1352"/>
      <c r="DB516" s="598"/>
      <c r="DC516" s="803">
        <f>IF(DA516="","",10^(DA516/10))</f>
        <v/>
      </c>
      <c r="DD516" s="1400">
        <f>IF(ISNUMBER(DB516)=FALSE,"",10^(DB516/10))</f>
        <v/>
      </c>
      <c r="DE516" s="1543">
        <f>IF(AND(ISNUMBER(DC516),ISNUMBER(DD516)),IF(DC516/DD516&gt;1,ROUND((DC516)/DD516,3),1),1)</f>
        <v/>
      </c>
      <c r="DF516" s="1670">
        <f>IF(ISNUMBER(CO516),IF(CO516&gt;=CP516*0.90625,"!!!MEASURE other two 1RB modes!!!  To include the results for these two additional RB modes please use any row below free (for example otehr band) and replace the information of each field (tech, band, freq, etc...) with the proper one",""),"")</f>
        <v/>
      </c>
      <c r="DG516" s="1541"/>
      <c r="DH516" s="1541"/>
      <c r="DI516" s="1541"/>
      <c r="DJ516" s="1541"/>
      <c r="DK516" s="1541"/>
      <c r="DL516" s="1541"/>
      <c r="DM516" s="1541"/>
      <c r="DN516" s="1541"/>
      <c r="DO516" s="1541"/>
      <c r="DP516" s="1541"/>
      <c r="DQ516" s="1541"/>
      <c r="DR516" s="1541"/>
    </row>
    <row r="517" ht="12.75" x14ac:dyDescent="0.2">
      <c r="A517" s="1541"/>
      <c r="B517" s="1541"/>
      <c r="C517"/>
      <c r="D517" s="130">
        <f>IF(BX$515="Close to Ear","EN 62209-1","EN 62209-2")</f>
        <v/>
      </c>
      <c r="E517" s="130">
        <f>IF(CG517="Close to Ear","2016","2010/A1:2019")</f>
        <v/>
      </c>
      <c r="F517" s="1488" t="inlineStr">
        <is>
          <t>5.4</t>
        </is>
      </c>
      <c r="G517" s="1497"/>
      <c r="H517" s="120">
        <f>BV517</f>
        <v/>
      </c>
      <c r="I517" s="120">
        <f>BW517</f>
        <v/>
      </c>
      <c r="J517" s="687" t="inlineStr">
        <is>
          <t>5G</t>
        </is>
      </c>
      <c r="K517" s="194" t="inlineStr">
        <is>
          <t>n2</t>
        </is>
      </c>
      <c r="L517" s="115"/>
      <c r="M517" s="120"/>
      <c r="N517" s="119"/>
      <c r="O517" s="131"/>
      <c r="P517" s="6597"/>
      <c r="Q517" s="131"/>
      <c r="R517" s="131"/>
      <c r="S517" s="120"/>
      <c r="T517" s="120">
        <v>376000</v>
      </c>
      <c r="U517" s="120">
        <v>1880</v>
      </c>
      <c r="V517" s="119"/>
      <c r="W517" s="197"/>
      <c r="X517" s="119"/>
      <c r="Y517" s="119"/>
      <c r="Z517" s="119"/>
      <c r="AA517" s="115"/>
      <c r="AB517" s="115"/>
      <c r="AC517" s="689">
        <f>IF(OR(BX$515="Close to Ear",BX$515="Close to Head"),"Head",IF(BX$515="Extremity","Extremity","Body"))</f>
        <v/>
      </c>
      <c r="AD517" s="690">
        <f>CA517</f>
        <v/>
      </c>
      <c r="AE517" s="688">
        <f>CB517</f>
        <v/>
      </c>
      <c r="AF517" s="115"/>
      <c r="AG517" s="808">
        <f>IF(AZ517="","N/A",IF(CQ517="Pass","P","F"))</f>
        <v/>
      </c>
      <c r="AH517" s="129"/>
      <c r="AI517" s="129"/>
      <c r="AJ517" s="129"/>
      <c r="AK517" s="119"/>
      <c r="AL517" s="115"/>
      <c r="AM517" s="119"/>
      <c r="AN517" s="119"/>
      <c r="AO517" s="692"/>
      <c r="AP517" s="692"/>
      <c r="AQ517" s="692"/>
      <c r="AR517" s="692"/>
      <c r="AS517" s="692"/>
      <c r="AT517" s="691">
        <f>CE517</f>
        <v/>
      </c>
      <c r="AU517" s="691">
        <f>CF517</f>
        <v/>
      </c>
      <c r="AV517" s="813"/>
      <c r="AW517" s="813"/>
      <c r="AX517" s="197">
        <f>CZ517</f>
        <v/>
      </c>
      <c r="AY517" s="197">
        <f>DE517</f>
        <v/>
      </c>
      <c r="AZ517" s="3379">
        <f>CO517</f>
        <v/>
      </c>
      <c r="BA517" s="3380"/>
      <c r="BB517" s="197">
        <f>CP517</f>
        <v/>
      </c>
      <c r="BC517" s="813"/>
      <c r="BD517" s="197">
        <f>CR517</f>
        <v/>
      </c>
      <c r="BE517" s="121">
        <f>CS517</f>
        <v/>
      </c>
      <c r="BF517" s="122">
        <f>CT517*60</f>
        <v/>
      </c>
      <c r="BG517" s="121">
        <f>BE517</f>
        <v/>
      </c>
      <c r="BH517" s="122">
        <f>CU517*60</f>
        <v/>
      </c>
      <c r="BI517" s="122">
        <f>CV517</f>
        <v/>
      </c>
      <c r="BJ517" s="117"/>
      <c r="BK517" s="812">
        <f>Overview!$E$7</f>
        <v/>
      </c>
      <c r="BL517" s="117"/>
      <c r="BM517" s="836">
        <f>CW517</f>
        <v/>
      </c>
      <c r="BN517" s="812">
        <f>Overview!$P$153</f>
        <v/>
      </c>
      <c r="BO517" s="117"/>
      <c r="BP517" s="117"/>
      <c r="BQ517" s="115"/>
      <c r="BR517" s="1478"/>
      <c r="BS517" s="1548"/>
      <c r="BT517" s="2180" t="inlineStr">
        <is>
          <t>5G</t>
        </is>
      </c>
      <c r="BU517" s="2181" t="inlineStr">
        <is>
          <t>n2</t>
        </is>
      </c>
      <c r="BV517" s="498">
        <f>Overview!$H$31</f>
        <v/>
      </c>
      <c r="BW517" s="2010"/>
      <c r="BX517" s="2181"/>
      <c r="BY517" s="953"/>
      <c r="BZ517" s="1721"/>
      <c r="CA517" s="2182" t="inlineStr">
        <is>
          <t>Right Cheek</t>
        </is>
      </c>
      <c r="CB517" s="200">
        <v>0</v>
      </c>
      <c r="CC517" s="1709">
        <f>IF(COUNT('Conducted 5G'!$AH$3:$AH$20)=0,376000,INDEX('Conducted 5G'!$T$3:$T$20,MATCH(MAX('Conducted 5G'!$AH$3:$AH$20),'Conducted 5G'!$AH$3:$AH$20,0)))</f>
        <v>376000</v>
      </c>
      <c r="CD517" s="1709">
        <f>IF(COUNT('Conducted 5G'!$AH$3:$AH$20)=0,1880,INDEX('Conducted 5G'!$U$3:$U$20,MATCH(MAX('Conducted 5G'!$AH$3:$AH$20),'Conducted 5G'!$AH$3:$AH$20,0)))</f>
        <v>1880</v>
      </c>
      <c r="CE517" s="1523"/>
      <c r="CF517" s="1523"/>
      <c r="CG517" s="387" t="str">
        <f>IF(OR($BY$419="",$BY$419=""),"",$BY$419)</f>
        <v/>
      </c>
      <c r="CH517" s="387">
        <f>BZ517</f>
        <v/>
      </c>
      <c r="CI517" s="387">
        <f>CA517</f>
        <v/>
      </c>
      <c r="CJ517" s="1527"/>
      <c r="CK517" s="2042"/>
      <c r="CL517" s="206">
        <f>IF(CF517=""," ",IF(ABS(CE517-CF517)&lt;=0.125,"Valid","Not valid"))</f>
        <v/>
      </c>
      <c r="CM517" s="207">
        <f> IF(CE517="","",IF(AND(CE517&lt;&gt;"",CF517=""),IF(CE517&gt;=1,"Medir+Sig Max","No"),IF(CF517&lt;&gt;"",IF(CF517&gt;=1,"Medir+Sig Max","No"),"")))</f>
        <v/>
      </c>
      <c r="CN517" s="1787"/>
      <c r="CO517" s="220">
        <f>IF(CK517="",IF(AND(CE517="",CF517=""),"",IF(CF517="",IF(DE517&gt;1,ROUND(DE517*CE517,3),CE517),IF(DE517&gt;1,ROUND(DE517*CF517,3),CF517))),IF(AND(CE517="",CF517=""),"",IF(CF517="",IF(DE517&gt;1,ROUND(DE517*CE517*(1/(CK517)),3),CE517*(1/(CK517))),IF(DE517&gt;1,ROUND(DE517*CF517*(1/(CK517)),3),CF517*(1/(CK517))))))</f>
        <v/>
      </c>
      <c r="CP517" s="2043">
        <f>IF(COUNTIF(Overview!K12:K14,TRUE)&gt;0,2,IF(COUNTIF(Overview!L12:L14,TRUE)&gt;0,4,0))</f>
        <v/>
      </c>
      <c r="CQ517" s="1472">
        <f>IF(CO517="","",IF(CO517&gt;CP517,"Fail","Pass"))</f>
        <v/>
      </c>
      <c r="CR517" s="1481"/>
      <c r="CS517" s="1565">
        <f>MyTimestamp(CO517)</f>
        <v/>
      </c>
      <c r="CT517" s="1531">
        <f>IF(CE517="",0,15)+IF(CF517="",0,15)</f>
        <v/>
      </c>
      <c r="CU517" s="1532">
        <f>IF(CT517=0,0,2)</f>
        <v/>
      </c>
      <c r="CV517" s="859"/>
      <c r="CW517" s="859"/>
      <c r="CX517" s="2038"/>
      <c r="CY517" s="2044"/>
      <c r="CZ517" s="1543">
        <f>10^(CJ517/20)*100-100</f>
        <v/>
      </c>
      <c r="DA517" s="1352"/>
      <c r="DB517" s="598"/>
      <c r="DC517" s="803">
        <f>IF(DA517="","",10^(DA517/10))</f>
        <v/>
      </c>
      <c r="DD517" s="1400">
        <f>IF(ISNUMBER(DB517)=FALSE,"",10^(DB517/10))</f>
        <v/>
      </c>
      <c r="DE517" s="1543">
        <f>IF(AND(ISNUMBER(DC517),ISNUMBER(DD517)),IF(DC517/DD517&gt;1,ROUND((DC517)/DD517,3),1),1)</f>
        <v/>
      </c>
      <c r="DF517" s="1670">
        <f>IF(ISNUMBER(CO517),IF(CO517&gt;=CP517*0.90625,"!!!MEASURE other two 1RB modes!!!  To include the results for these two additional RB modes please use any row below free (for example otehr band) and replace the information of each field (tech, band, freq, etc...) with the proper one",""),"")</f>
        <v/>
      </c>
      <c r="DG517" s="1541"/>
      <c r="DH517" s="1541"/>
      <c r="DI517" s="1541"/>
      <c r="DJ517" s="1541"/>
      <c r="DK517" s="1541"/>
      <c r="DL517" s="1541"/>
      <c r="DM517" s="1541"/>
      <c r="DN517" s="1541"/>
      <c r="DO517" s="1541"/>
      <c r="DP517" s="1541"/>
      <c r="DQ517" s="1541"/>
      <c r="DR517" s="1541"/>
    </row>
    <row r="518" ht="12.75" x14ac:dyDescent="0.2">
      <c r="A518" s="1541"/>
      <c r="B518" s="1541"/>
      <c r="C518"/>
      <c r="D518" s="130">
        <f>IF(BX$515="Close to Ear","EN 62209-1","EN 62209-2")</f>
        <v/>
      </c>
      <c r="E518" s="130">
        <f>IF(CG518="Close to Ear","2016","2010/A1:2019")</f>
        <v/>
      </c>
      <c r="F518" s="1488" t="inlineStr">
        <is>
          <t>5.4</t>
        </is>
      </c>
      <c r="G518" s="1497"/>
      <c r="H518" s="120">
        <f>BV518</f>
        <v/>
      </c>
      <c r="I518" s="120">
        <f>BW518</f>
        <v/>
      </c>
      <c r="J518" s="687" t="inlineStr">
        <is>
          <t>5G</t>
        </is>
      </c>
      <c r="K518" s="194" t="inlineStr">
        <is>
          <t>n2</t>
        </is>
      </c>
      <c r="L518" s="115"/>
      <c r="M518" s="120"/>
      <c r="N518" s="119"/>
      <c r="O518" s="131"/>
      <c r="P518" s="6597"/>
      <c r="Q518" s="131"/>
      <c r="R518" s="131"/>
      <c r="S518" s="120"/>
      <c r="T518" s="120">
        <v>376000</v>
      </c>
      <c r="U518" s="120">
        <v>1880</v>
      </c>
      <c r="V518" s="119"/>
      <c r="W518" s="197"/>
      <c r="X518" s="119"/>
      <c r="Y518" s="119"/>
      <c r="Z518" s="119"/>
      <c r="AA518" s="115"/>
      <c r="AB518" s="115"/>
      <c r="AC518" s="689">
        <f>IF(OR(BX$515="Close to Ear",BX$515="Close to Head"),"Head",IF(BX$515="Extremity","Extremity","Body"))</f>
        <v/>
      </c>
      <c r="AD518" s="690">
        <f>CA518</f>
        <v/>
      </c>
      <c r="AE518" s="688">
        <f>CB518</f>
        <v/>
      </c>
      <c r="AF518" s="115"/>
      <c r="AG518" s="808">
        <f>IF(AZ518="","N/A",IF(CQ518="Pass","P","F"))</f>
        <v/>
      </c>
      <c r="AH518" s="129"/>
      <c r="AI518" s="129"/>
      <c r="AJ518" s="129"/>
      <c r="AK518" s="119"/>
      <c r="AL518" s="115"/>
      <c r="AM518" s="119"/>
      <c r="AN518" s="119"/>
      <c r="AO518" s="692"/>
      <c r="AP518" s="692"/>
      <c r="AQ518" s="692"/>
      <c r="AR518" s="692"/>
      <c r="AS518" s="692"/>
      <c r="AT518" s="691">
        <f>CE518</f>
        <v/>
      </c>
      <c r="AU518" s="691">
        <f>CF518</f>
        <v/>
      </c>
      <c r="AV518" s="813"/>
      <c r="AW518" s="813"/>
      <c r="AX518" s="197">
        <f>CZ518</f>
        <v/>
      </c>
      <c r="AY518" s="197">
        <f>DE518</f>
        <v/>
      </c>
      <c r="AZ518" s="3379">
        <f>CO518</f>
        <v/>
      </c>
      <c r="BA518" s="3380"/>
      <c r="BB518" s="197">
        <f>CP518</f>
        <v/>
      </c>
      <c r="BC518" s="813"/>
      <c r="BD518" s="197">
        <f>CR518</f>
        <v/>
      </c>
      <c r="BE518" s="121">
        <f>CS518</f>
        <v/>
      </c>
      <c r="BF518" s="122">
        <f>CT518*60</f>
        <v/>
      </c>
      <c r="BG518" s="121">
        <f>BE518</f>
        <v/>
      </c>
      <c r="BH518" s="122">
        <f>CU518*60</f>
        <v/>
      </c>
      <c r="BI518" s="122">
        <f>CV518</f>
        <v/>
      </c>
      <c r="BJ518" s="117"/>
      <c r="BK518" s="812">
        <f>Overview!$E$7</f>
        <v/>
      </c>
      <c r="BL518" s="117"/>
      <c r="BM518" s="836">
        <f>CW518</f>
        <v/>
      </c>
      <c r="BN518" s="812">
        <f>Overview!$P$153</f>
        <v/>
      </c>
      <c r="BO518" s="117"/>
      <c r="BP518" s="117"/>
      <c r="BQ518" s="115"/>
      <c r="BR518" s="1478"/>
      <c r="BS518" s="1548"/>
      <c r="BT518" s="2180" t="inlineStr">
        <is>
          <t>5G</t>
        </is>
      </c>
      <c r="BU518" s="2181" t="inlineStr">
        <is>
          <t>n2</t>
        </is>
      </c>
      <c r="BV518" s="498">
        <f>Overview!$H$31</f>
        <v/>
      </c>
      <c r="BW518" s="2010"/>
      <c r="BX518" s="2181"/>
      <c r="BY518" s="953"/>
      <c r="BZ518" s="1721"/>
      <c r="CA518" s="2182" t="inlineStr">
        <is>
          <t>Right Tilt</t>
        </is>
      </c>
      <c r="CB518" s="200">
        <v>0</v>
      </c>
      <c r="CC518" s="1709">
        <f>IF(COUNT('Conducted 5G'!$AH$3:$AH$20)=0,376000,INDEX('Conducted 5G'!$T$3:$T$20,MATCH(MAX('Conducted 5G'!$AH$3:$AH$20),'Conducted 5G'!$AH$3:$AH$20,0)))</f>
        <v>376000</v>
      </c>
      <c r="CD518" s="1709">
        <f>IF(COUNT('Conducted 5G'!$AH$3:$AH$20)=0,1880,INDEX('Conducted 5G'!$U$3:$U$20,MATCH(MAX('Conducted 5G'!$AH$3:$AH$20),'Conducted 5G'!$AH$3:$AH$20,0)))</f>
        <v>1880</v>
      </c>
      <c r="CE518" s="1523"/>
      <c r="CF518" s="1523"/>
      <c r="CG518" s="387" t="str">
        <f>IF(OR($BY$419="",$BY$419=""),"",$BY$419)</f>
        <v/>
      </c>
      <c r="CH518" s="387">
        <f>BZ518</f>
        <v/>
      </c>
      <c r="CI518" s="387">
        <f>CA518</f>
        <v/>
      </c>
      <c r="CJ518" s="1527"/>
      <c r="CK518" s="2042"/>
      <c r="CL518" s="206">
        <f>IF(CF518=""," ",IF(ABS(CE518-CF518)&lt;=0.125,"Valid","Not valid"))</f>
        <v/>
      </c>
      <c r="CM518" s="207">
        <f> IF(CE518="","",IF(AND(CE518&lt;&gt;"",CF518=""),IF(CE518&gt;=1,"Medir+Sig Max","No"),IF(CF518&lt;&gt;"",IF(CF518&gt;=1,"Medir+Sig Max","No"),"")))</f>
        <v/>
      </c>
      <c r="CN518" s="1787"/>
      <c r="CO518" s="220">
        <f>IF(CK518="",IF(AND(CE518="",CF518=""),"",IF(CF518="",IF(DE518&gt;1,ROUND(DE518*CE518,3),CE518),IF(DE518&gt;1,ROUND(DE518*CF518,3),CF518))),IF(AND(CE518="",CF518=""),"",IF(CF518="",IF(DE518&gt;1,ROUND(DE518*CE518*(1/(CK518)),3),CE518*(1/(CK518))),IF(DE518&gt;1,ROUND(DE518*CF518*(1/(CK518)),3),CF518*(1/(CK518))))))</f>
        <v/>
      </c>
      <c r="CP518" s="2043">
        <f>IF(COUNTIF(Overview!K12:K14,TRUE)&gt;0,2,IF(COUNTIF(Overview!L12:L14,TRUE)&gt;0,4,0))</f>
        <v/>
      </c>
      <c r="CQ518" s="1472">
        <f>IF(CO518="","",IF(CO518&gt;CP518,"Fail","Pass"))</f>
        <v/>
      </c>
      <c r="CR518" s="1481"/>
      <c r="CS518" s="1565">
        <f>MyTimestamp(CO518)</f>
        <v/>
      </c>
      <c r="CT518" s="1531">
        <f>IF(CE518="",0,15)+IF(CF518="",0,15)</f>
        <v/>
      </c>
      <c r="CU518" s="1532">
        <f>IF(CT518=0,0,2)</f>
        <v/>
      </c>
      <c r="CV518" s="859"/>
      <c r="CW518" s="859"/>
      <c r="CX518" s="2038"/>
      <c r="CY518" s="2044"/>
      <c r="CZ518" s="1543">
        <f>10^(CJ518/20)*100-100</f>
        <v/>
      </c>
      <c r="DA518" s="1352"/>
      <c r="DB518" s="598"/>
      <c r="DC518" s="803">
        <f>IF(DA518="","",10^(DA518/10))</f>
        <v/>
      </c>
      <c r="DD518" s="1400">
        <f>IF(ISNUMBER(DB518)=FALSE,"",10^(DB518/10))</f>
        <v/>
      </c>
      <c r="DE518" s="1543">
        <f>IF(AND(ISNUMBER(DC518),ISNUMBER(DD518)),IF(DC518/DD518&gt;1,ROUND((DC518)/DD518,3),1),1)</f>
        <v/>
      </c>
      <c r="DF518" s="1670">
        <f>IF(ISNUMBER(CO518),IF(CO518&gt;=CP518*0.90625,"!!!MEASURE other two 1RB modes!!!  To include the results for these two additional RB modes please use any row below free (for example otehr band) and replace the information of each field (tech, band, freq, etc...) with the proper one",""),"")</f>
        <v/>
      </c>
      <c r="DG518" s="1541"/>
      <c r="DH518" s="1541"/>
      <c r="DI518" s="1541"/>
      <c r="DJ518" s="1541"/>
      <c r="DK518" s="1541"/>
      <c r="DL518" s="1541"/>
      <c r="DM518" s="1541"/>
      <c r="DN518" s="1541"/>
      <c r="DO518" s="1541"/>
      <c r="DP518" s="1541"/>
      <c r="DQ518" s="1541"/>
      <c r="DR518" s="1541"/>
    </row>
    <row r="519" ht="12.75" x14ac:dyDescent="0.2">
      <c r="A519" s="1541"/>
      <c r="B519" s="1541"/>
      <c r="C519"/>
      <c r="D519" s="130">
        <f>IF(BX$515="Close to Ear","EN 62209-1","EN 62209-2")</f>
        <v/>
      </c>
      <c r="E519" s="130">
        <f>IF(CG519="Close to Ear","2016","2010/A1:2019")</f>
        <v/>
      </c>
      <c r="F519" s="1488" t="inlineStr">
        <is>
          <t>5.4</t>
        </is>
      </c>
      <c r="G519" s="1497"/>
      <c r="H519" s="120">
        <f>BV519</f>
        <v/>
      </c>
      <c r="I519" s="120">
        <f>BW519</f>
        <v/>
      </c>
      <c r="J519" s="687" t="inlineStr">
        <is>
          <t>5G</t>
        </is>
      </c>
      <c r="K519" s="194" t="inlineStr">
        <is>
          <t>n2</t>
        </is>
      </c>
      <c r="L519" s="115"/>
      <c r="M519" s="120"/>
      <c r="N519" s="119"/>
      <c r="O519" s="131"/>
      <c r="P519" s="6597"/>
      <c r="Q519" s="131"/>
      <c r="R519" s="131"/>
      <c r="S519" s="120"/>
      <c r="T519" s="120">
        <v>376000</v>
      </c>
      <c r="U519" s="120">
        <v>1880</v>
      </c>
      <c r="V519" s="119"/>
      <c r="W519" s="197"/>
      <c r="X519" s="119"/>
      <c r="Y519" s="119"/>
      <c r="Z519" s="119"/>
      <c r="AA519" s="115"/>
      <c r="AB519" s="115"/>
      <c r="AC519" s="689">
        <f>IF(OR(BX$515="Close to Ear",BX$515="Close to Head"),"Head",IF(BX$515="Extremity","Extremity","Body"))</f>
        <v/>
      </c>
      <c r="AD519" s="690">
        <f>CA519</f>
        <v/>
      </c>
      <c r="AE519" s="688">
        <f>CB519</f>
        <v/>
      </c>
      <c r="AF519" s="115"/>
      <c r="AG519" s="808">
        <f>IF(AZ519="","N/A",IF(CQ519="Pass","P","F"))</f>
        <v/>
      </c>
      <c r="AH519" s="129"/>
      <c r="AI519" s="129"/>
      <c r="AJ519" s="129"/>
      <c r="AK519" s="119"/>
      <c r="AL519" s="115"/>
      <c r="AM519" s="119"/>
      <c r="AN519" s="119"/>
      <c r="AO519" s="692"/>
      <c r="AP519" s="692"/>
      <c r="AQ519" s="692"/>
      <c r="AR519" s="692"/>
      <c r="AS519" s="692"/>
      <c r="AT519" s="691">
        <f>CE519</f>
        <v/>
      </c>
      <c r="AU519" s="691">
        <f>CF519</f>
        <v/>
      </c>
      <c r="AV519" s="813"/>
      <c r="AW519" s="813"/>
      <c r="AX519" s="197">
        <f>CZ519</f>
        <v/>
      </c>
      <c r="AY519" s="197">
        <f>DE519</f>
        <v/>
      </c>
      <c r="AZ519" s="3379">
        <f>CO519</f>
        <v/>
      </c>
      <c r="BA519" s="3380"/>
      <c r="BB519" s="197">
        <f>CP519</f>
        <v/>
      </c>
      <c r="BC519" s="813"/>
      <c r="BD519" s="197">
        <f>CR519</f>
        <v/>
      </c>
      <c r="BE519" s="121">
        <f>CS519</f>
        <v/>
      </c>
      <c r="BF519" s="122">
        <f>CT519*60</f>
        <v/>
      </c>
      <c r="BG519" s="121">
        <f>BE519</f>
        <v/>
      </c>
      <c r="BH519" s="122">
        <f>CU519*60</f>
        <v/>
      </c>
      <c r="BI519" s="122">
        <f>CV519</f>
        <v/>
      </c>
      <c r="BJ519" s="117"/>
      <c r="BK519" s="812">
        <f>Overview!$E$7</f>
        <v/>
      </c>
      <c r="BL519" s="117"/>
      <c r="BM519" s="836">
        <f>CW519</f>
        <v/>
      </c>
      <c r="BN519" s="812">
        <f>Overview!$P$153</f>
        <v/>
      </c>
      <c r="BO519" s="117"/>
      <c r="BP519" s="117"/>
      <c r="BQ519" s="115"/>
      <c r="BR519" s="1478"/>
      <c r="BS519" s="1548"/>
      <c r="BT519" s="2180" t="inlineStr">
        <is>
          <t>5G</t>
        </is>
      </c>
      <c r="BU519" s="2181" t="inlineStr">
        <is>
          <t>n2</t>
        </is>
      </c>
      <c r="BV519" s="498">
        <f>Overview!$H$31</f>
        <v/>
      </c>
      <c r="BW519" s="2010"/>
      <c r="BX519" s="2181"/>
      <c r="BY519" s="500"/>
      <c r="BZ519" s="1721"/>
      <c r="CA519" s="499" t="str">
        <f>IF(COUNT(CF515:CF518)=0,IF(COUNT(CE515:CE518)=0,"TBD",VLOOKUP(MAX(CE515:CE518),CE515:CI518,5,FALSE)),VLOOKUP(MAX(CF515:CF518),CF515:CI518,4,FALSE))</f>
        <v>TBD</v>
      </c>
      <c r="CB519" s="200">
        <v>0</v>
      </c>
      <c r="CC519" s="1709">
        <f>IF(COUNT('Conducted 5G'!$AH$3:$AH$20)=0,376000,INDEX('Conducted 5G'!$T$3:$T$20,MATCH(MAX('Conducted 5G'!$AH$3:$AH$20),'Conducted 5G'!$AH$3:$AH$20,0)))</f>
        <v>376000</v>
      </c>
      <c r="CD519" s="1709">
        <f>IF(COUNT('Conducted 5G'!$AH$3:$AH$20)=0,1880,INDEX('Conducted 5G'!$U$3:$U$20,MATCH(MAX('Conducted 5G'!$AH$3:$AH$20),'Conducted 5G'!$AH$3:$AH$20,0)))</f>
        <v>1880</v>
      </c>
      <c r="CE519" s="1523"/>
      <c r="CF519" s="1523"/>
      <c r="CG519" s="387" t="str">
        <f>IF(OR($BY$419="",$BY$419=""),"",$BY$419)</f>
        <v/>
      </c>
      <c r="CH519" s="387">
        <f>BZ519</f>
        <v/>
      </c>
      <c r="CI519" s="387">
        <f>CA519</f>
        <v/>
      </c>
      <c r="CJ519" s="1527"/>
      <c r="CK519" s="2042"/>
      <c r="CL519" s="206">
        <f>IF(CF519=""," ",IF(ABS(CE519-CF519)&lt;=0.125,"Valid","Not valid"))</f>
        <v/>
      </c>
      <c r="CM519" s="207">
        <f> IF(CE519="","",IF(AND(CE519&lt;&gt;"",CF519=""),IF(CE519&gt;=1,"Medir+Sig Max","No"),IF(CF519&lt;&gt;"",IF(CF519&gt;=1,"Medir+Sig Max","No"),"")))</f>
        <v/>
      </c>
      <c r="CN519" s="1787"/>
      <c r="CO519" s="220">
        <f>IF(CK519="",IF(AND(CE519="",CF519=""),"",IF(CF519="",IF(DE519&gt;1,ROUND(DE519*CE519,3),CE519),IF(DE519&gt;1,ROUND(DE519*CF519,3),CF519))),IF(AND(CE519="",CF519=""),"",IF(CF519="",IF(DE519&gt;1,ROUND(DE519*CE519*(1/(CK519)),3),CE519*(1/(CK519))),IF(DE519&gt;1,ROUND(DE519*CF519*(1/(CK519)),3),CF519*(1/(CK519))))))</f>
        <v/>
      </c>
      <c r="CP519" s="2043">
        <f>IF(COUNTIF(Overview!K12:K14,TRUE)&gt;0,2,IF(COUNTIF(Overview!L12:L14,TRUE)&gt;0,4,0))</f>
        <v/>
      </c>
      <c r="CQ519" s="1472">
        <f>IF(CO519="","",IF(CO519&gt;CP519,"Fail","Pass"))</f>
        <v/>
      </c>
      <c r="CR519" s="1481"/>
      <c r="CS519" s="1565">
        <f>MyTimestamp(CO519)</f>
        <v/>
      </c>
      <c r="CT519" s="1531">
        <f>IF(CE519="",0,15)+IF(CF519="",0,15)</f>
        <v/>
      </c>
      <c r="CU519" s="1532">
        <f>IF(CT519=0,0,2)</f>
        <v/>
      </c>
      <c r="CV519" s="859"/>
      <c r="CW519" s="859"/>
      <c r="CX519" s="2038"/>
      <c r="CY519" s="2044"/>
      <c r="CZ519" s="1543">
        <f>10^(CJ519/20)*100-100</f>
        <v/>
      </c>
      <c r="DA519" s="1352"/>
      <c r="DB519" s="598"/>
      <c r="DC519" s="803">
        <f>IF(DA519="","",10^(DA519/10))</f>
        <v/>
      </c>
      <c r="DD519" s="1400">
        <f>IF(ISNUMBER(DB519)=FALSE,"",10^(DB519/10))</f>
        <v/>
      </c>
      <c r="DE519" s="1543">
        <f>IF(AND(ISNUMBER(DC519),ISNUMBER(DD519)),IF(DC519/DD519&gt;1,ROUND((DC519)/DD519,3),1),1)</f>
        <v/>
      </c>
      <c r="DF519" s="1670">
        <f>IF(ISNUMBER(CO519),IF(CO519&gt;=CP519*0.90625,"!!!MEASURE other two 1RB modes!!!  To include the results for these two additional RB modes please use any row below free (for example otehr band) and replace the information of each field (tech, band, freq, etc...) with the proper one",""),"")</f>
        <v/>
      </c>
      <c r="DG519" s="1541"/>
      <c r="DH519" s="1541"/>
      <c r="DI519" s="1541"/>
      <c r="DJ519" s="1541"/>
      <c r="DK519" s="1541"/>
      <c r="DL519" s="1541"/>
      <c r="DM519" s="1541"/>
      <c r="DN519" s="1541"/>
      <c r="DO519" s="1541"/>
      <c r="DP519" s="1541"/>
      <c r="DQ519" s="1541"/>
      <c r="DR519" s="1541"/>
    </row>
    <row r="520" ht="12.75" x14ac:dyDescent="0.2">
      <c r="A520" s="1541"/>
      <c r="B520" s="1541"/>
      <c r="C520"/>
      <c r="D520" s="130">
        <f>IF(BX$515="Close to Ear","EN 62209-1","EN 62209-2")</f>
        <v/>
      </c>
      <c r="E520" s="130">
        <f>IF(CG520="Close to Ear","2016","2010/A1:2019")</f>
        <v/>
      </c>
      <c r="F520" s="1488" t="inlineStr">
        <is>
          <t>5.4</t>
        </is>
      </c>
      <c r="G520" s="1497"/>
      <c r="H520" s="120">
        <f>BV520</f>
        <v/>
      </c>
      <c r="I520" s="120">
        <f>BW520</f>
        <v/>
      </c>
      <c r="J520" s="687" t="inlineStr">
        <is>
          <t>5G</t>
        </is>
      </c>
      <c r="K520" s="194" t="inlineStr">
        <is>
          <t>n2</t>
        </is>
      </c>
      <c r="L520" s="115"/>
      <c r="M520" s="120"/>
      <c r="N520" s="119"/>
      <c r="O520" s="131"/>
      <c r="P520" s="6597"/>
      <c r="Q520" s="131"/>
      <c r="R520" s="131"/>
      <c r="S520" s="120"/>
      <c r="T520" s="120">
        <v>376000</v>
      </c>
      <c r="U520" s="120">
        <v>1880</v>
      </c>
      <c r="V520" s="119"/>
      <c r="W520" s="197"/>
      <c r="X520" s="119"/>
      <c r="Y520" s="119"/>
      <c r="Z520" s="119"/>
      <c r="AA520" s="115"/>
      <c r="AB520" s="115"/>
      <c r="AC520" s="689">
        <f>IF(OR(BX$515="Close to Ear",BX$515="Close to Head"),"Head",IF(BX$515="Extremity","Extremity","Body"))</f>
        <v/>
      </c>
      <c r="AD520" s="690">
        <f>CA520</f>
        <v/>
      </c>
      <c r="AE520" s="688">
        <f>CB520</f>
        <v/>
      </c>
      <c r="AF520" s="115"/>
      <c r="AG520" s="808">
        <f>IF(AZ520="","N/A",IF(CQ520="Pass","P","F"))</f>
        <v/>
      </c>
      <c r="AH520" s="129"/>
      <c r="AI520" s="129"/>
      <c r="AJ520" s="129"/>
      <c r="AK520" s="119"/>
      <c r="AL520" s="115"/>
      <c r="AM520" s="119"/>
      <c r="AN520" s="119"/>
      <c r="AO520" s="692"/>
      <c r="AP520" s="692"/>
      <c r="AQ520" s="692"/>
      <c r="AR520" s="692"/>
      <c r="AS520" s="692"/>
      <c r="AT520" s="691">
        <f>CE520</f>
        <v/>
      </c>
      <c r="AU520" s="691">
        <f>CF520</f>
        <v/>
      </c>
      <c r="AV520" s="813"/>
      <c r="AW520" s="813"/>
      <c r="AX520" s="197">
        <f>CZ520</f>
        <v/>
      </c>
      <c r="AY520" s="197">
        <f>DE520</f>
        <v/>
      </c>
      <c r="AZ520" s="3379">
        <f>CO520</f>
        <v/>
      </c>
      <c r="BA520" s="3380"/>
      <c r="BB520" s="197">
        <f>CP520</f>
        <v/>
      </c>
      <c r="BC520" s="813"/>
      <c r="BD520" s="197">
        <f>CR520</f>
        <v/>
      </c>
      <c r="BE520" s="121">
        <f>CS520</f>
        <v/>
      </c>
      <c r="BF520" s="122">
        <f>CT520*60</f>
        <v/>
      </c>
      <c r="BG520" s="121">
        <f>BE520</f>
        <v/>
      </c>
      <c r="BH520" s="122">
        <f>CU520*60</f>
        <v/>
      </c>
      <c r="BI520" s="122">
        <f>CV520</f>
        <v/>
      </c>
      <c r="BJ520" s="117"/>
      <c r="BK520" s="812">
        <f>Overview!$E$7</f>
        <v/>
      </c>
      <c r="BL520" s="117"/>
      <c r="BM520" s="836">
        <f>CW520</f>
        <v/>
      </c>
      <c r="BN520" s="812">
        <f>Overview!$P$153</f>
        <v/>
      </c>
      <c r="BO520" s="117"/>
      <c r="BP520" s="117"/>
      <c r="BQ520" s="115"/>
      <c r="BR520" s="1478"/>
      <c r="BS520" s="1548"/>
      <c r="BT520" s="2183" t="inlineStr">
        <is>
          <t>5G</t>
        </is>
      </c>
      <c r="BU520" s="2184" t="inlineStr">
        <is>
          <t>n2</t>
        </is>
      </c>
      <c r="BV520" s="501">
        <f>Overview!$H$31</f>
        <v/>
      </c>
      <c r="BW520" s="2010"/>
      <c r="BX520" s="2184"/>
      <c r="BY520" s="954"/>
      <c r="BZ520" s="1721"/>
      <c r="CA520" s="502" t="str">
        <f>CA519</f>
        <v>TBD</v>
      </c>
      <c r="CB520" s="201">
        <v>0</v>
      </c>
      <c r="CC520" s="1710">
        <f>IF(COUNT('Conducted 5G'!$AH$3:$AH$20)=0,376000,INDEX('Conducted 5G'!$T$3:$T$20,MATCH(MAX('Conducted 5G'!$AH$3:$AH$20),'Conducted 5G'!$AH$3:$AH$20,0)))</f>
        <v>376000</v>
      </c>
      <c r="CD520" s="1710">
        <f>IF(COUNT('Conducted 5G'!$AH$3:$AH$20)=0,1880,INDEX('Conducted 5G'!$U$3:$U$20,MATCH(MAX('Conducted 5G'!$AH$3:$AH$20),'Conducted 5G'!$AH$3:$AH$20,0)))</f>
        <v>1880</v>
      </c>
      <c r="CE520" s="1523"/>
      <c r="CF520" s="1523"/>
      <c r="CG520" s="387" t="str">
        <f>IF(OR($BY$419="",$BY$419=""),"",$BY$419)</f>
        <v/>
      </c>
      <c r="CH520" s="387">
        <f>BZ520</f>
        <v/>
      </c>
      <c r="CI520" s="387">
        <f>CA520</f>
        <v/>
      </c>
      <c r="CJ520" s="1527"/>
      <c r="CK520" s="2042"/>
      <c r="CL520" s="206">
        <f>IF(CF520=""," ",IF(ABS(CE520-CF520)&lt;=0.125,"Valid","Not valid"))</f>
        <v/>
      </c>
      <c r="CM520" s="207">
        <f> IF(CE520="","",IF(AND(CE520&lt;&gt;"",CF520=""),IF(CE520&gt;=1,"Medir+Sig Max","No"),IF(CF520&lt;&gt;"",IF(CF520&gt;=1,"Medir+Sig Max","No"),"")))</f>
        <v/>
      </c>
      <c r="CN520" s="1787"/>
      <c r="CO520" s="220">
        <f>IF(CK520="",IF(AND(CE520="",CF520=""),"",IF(CF520="",IF(DE520&gt;1,ROUND(DE520*CE520,3),CE520),IF(DE520&gt;1,ROUND(DE520*CF520,3),CF520))),IF(AND(CE520="",CF520=""),"",IF(CF520="",IF(DE520&gt;1,ROUND(DE520*CE520*(1/(CK520)),3),CE520*(1/(CK520))),IF(DE520&gt;1,ROUND(DE520*CF520*(1/(CK520)),3),CF520*(1/(CK520))))))</f>
        <v/>
      </c>
      <c r="CP520" s="2043">
        <f>IF(COUNTIF(Overview!K12:K14,TRUE)&gt;0,2,IF(COUNTIF(Overview!L12:L14,TRUE)&gt;0,4,0))</f>
        <v/>
      </c>
      <c r="CQ520" s="1472">
        <f>IF(CO520="","",IF(CO520&gt;CP520,"Fail","Pass"))</f>
        <v/>
      </c>
      <c r="CR520" s="1481"/>
      <c r="CS520" s="1565">
        <f>MyTimestamp(CO520)</f>
        <v/>
      </c>
      <c r="CT520" s="1531">
        <f>IF(CE520="",0,15)+IF(CF520="",0,15)</f>
        <v/>
      </c>
      <c r="CU520" s="1532">
        <f>IF(CT520=0,0,2)</f>
        <v/>
      </c>
      <c r="CV520" s="859"/>
      <c r="CW520" s="859"/>
      <c r="CX520" s="2038"/>
      <c r="CY520" s="2044"/>
      <c r="CZ520" s="1543">
        <f>10^(CJ520/20)*100-100</f>
        <v/>
      </c>
      <c r="DA520" s="1352"/>
      <c r="DB520" s="598"/>
      <c r="DC520" s="803">
        <f>IF(DA520="","",10^(DA520/10))</f>
        <v/>
      </c>
      <c r="DD520" s="1400">
        <f>IF(ISNUMBER(DB520)=FALSE,"",10^(DB520/10))</f>
        <v/>
      </c>
      <c r="DE520" s="1543">
        <f>IF(AND(ISNUMBER(DC520),ISNUMBER(DD520)),IF(DC520/DD520&gt;1,ROUND((DC520)/DD520,3),1),1)</f>
        <v/>
      </c>
      <c r="DF520" s="1670">
        <f>IF(ISNUMBER(CO520),IF(CO520&gt;=CP520*0.90625,"!!!MEASURE other two 1RB modes!!!  To include the results for these two additional RB modes please use any row below free (for example otehr band) and replace the information of each field (tech, band, freq, etc...) with the proper one",""),"")</f>
        <v/>
      </c>
      <c r="DG520" s="1541"/>
      <c r="DH520" s="1541"/>
      <c r="DI520" s="1541"/>
      <c r="DJ520" s="1541"/>
      <c r="DK520" s="1541"/>
      <c r="DL520" s="1541"/>
      <c r="DM520" s="1541"/>
      <c r="DN520" s="1541"/>
      <c r="DO520" s="1541"/>
      <c r="DP520" s="1541"/>
      <c r="DQ520" s="1541"/>
      <c r="DR520" s="1541"/>
    </row>
    <row r="521" ht="12.75" x14ac:dyDescent="0.2">
      <c r="A521" s="1541"/>
      <c r="B521" s="1541"/>
      <c r="C521"/>
      <c r="D521" s="130">
        <f>IF(BX$515="Close to Ear","EN 62209-1","EN 62209-2")</f>
        <v/>
      </c>
      <c r="E521" s="130">
        <f>IF(CG521="Close to Ear","2016","2010/A1:2019")</f>
        <v/>
      </c>
      <c r="F521" s="1488" t="inlineStr">
        <is>
          <t>5.4</t>
        </is>
      </c>
      <c r="G521" s="1497"/>
      <c r="H521" s="120">
        <f>BV521</f>
        <v/>
      </c>
      <c r="I521" s="120">
        <f>BW521</f>
        <v/>
      </c>
      <c r="J521" s="687" t="inlineStr">
        <is>
          <t>5G</t>
        </is>
      </c>
      <c r="K521" s="194" t="inlineStr">
        <is>
          <t>n2</t>
        </is>
      </c>
      <c r="L521" s="115"/>
      <c r="M521" s="120"/>
      <c r="N521" s="119"/>
      <c r="O521" s="131"/>
      <c r="P521" s="6597"/>
      <c r="Q521" s="131"/>
      <c r="R521" s="131"/>
      <c r="S521" s="120"/>
      <c r="T521" s="120">
        <v>376000</v>
      </c>
      <c r="U521" s="120">
        <v>1880</v>
      </c>
      <c r="V521" s="119"/>
      <c r="W521" s="197"/>
      <c r="X521" s="119"/>
      <c r="Y521" s="119"/>
      <c r="Z521" s="119"/>
      <c r="AA521" s="115"/>
      <c r="AB521" s="115"/>
      <c r="AC521" s="689">
        <f>IF(OR(BX$515="Close to Ear",BX$515="Close to Head"),"Head",IF(BX$515="Extremity","Extremity","Body"))</f>
        <v/>
      </c>
      <c r="AD521" s="690">
        <f>CA521</f>
        <v/>
      </c>
      <c r="AE521" s="688">
        <f>CB521</f>
        <v/>
      </c>
      <c r="AF521" s="115"/>
      <c r="AG521" s="808">
        <f>IF(AZ521="","N/A",IF(CQ521="Pass","P","F"))</f>
        <v/>
      </c>
      <c r="AH521" s="129"/>
      <c r="AI521" s="129"/>
      <c r="AJ521" s="129"/>
      <c r="AK521" s="119"/>
      <c r="AL521" s="115"/>
      <c r="AM521" s="119"/>
      <c r="AN521" s="119"/>
      <c r="AO521" s="692"/>
      <c r="AP521" s="692"/>
      <c r="AQ521" s="692"/>
      <c r="AR521" s="692"/>
      <c r="AS521" s="692"/>
      <c r="AT521" s="691">
        <f>CE521</f>
        <v/>
      </c>
      <c r="AU521" s="691">
        <f>CF521</f>
        <v/>
      </c>
      <c r="AV521" s="813"/>
      <c r="AW521" s="813"/>
      <c r="AX521" s="197">
        <f>CZ521</f>
        <v/>
      </c>
      <c r="AY521" s="197">
        <f>DE521</f>
        <v/>
      </c>
      <c r="AZ521" s="3379">
        <f>CO521</f>
        <v/>
      </c>
      <c r="BA521" s="3380"/>
      <c r="BB521" s="197">
        <f>CP521</f>
        <v/>
      </c>
      <c r="BC521" s="813"/>
      <c r="BD521" s="197">
        <f>CR521</f>
        <v/>
      </c>
      <c r="BE521" s="121">
        <f>CS521</f>
        <v/>
      </c>
      <c r="BF521" s="122">
        <f>CT521*60</f>
        <v/>
      </c>
      <c r="BG521" s="121">
        <f>BE521</f>
        <v/>
      </c>
      <c r="BH521" s="122">
        <f>CU521*60</f>
        <v/>
      </c>
      <c r="BI521" s="122">
        <f>CV521</f>
        <v/>
      </c>
      <c r="BJ521" s="117"/>
      <c r="BK521" s="812">
        <f>Overview!$E$7</f>
        <v/>
      </c>
      <c r="BL521" s="117"/>
      <c r="BM521" s="836">
        <f>CW521</f>
        <v/>
      </c>
      <c r="BN521" s="812">
        <f>Overview!$P$153</f>
        <v/>
      </c>
      <c r="BO521" s="117"/>
      <c r="BP521" s="117"/>
      <c r="BQ521" s="115"/>
      <c r="BR521" s="1478"/>
      <c r="BS521" s="1548"/>
      <c r="BT521" s="2180" t="inlineStr">
        <is>
          <t>5G</t>
        </is>
      </c>
      <c r="BU521" s="2181" t="inlineStr">
        <is>
          <t>n2</t>
        </is>
      </c>
      <c r="BV521" s="498">
        <f>Overview!$H$31</f>
        <v/>
      </c>
      <c r="BW521" s="2010"/>
      <c r="BX521" s="2181"/>
      <c r="BY521" s="955"/>
      <c r="BZ521" s="1722"/>
      <c r="CA521" s="503" t="str">
        <f>CA520</f>
        <v>TBD</v>
      </c>
      <c r="CB521" s="202">
        <v>0</v>
      </c>
      <c r="CC521" s="1711">
        <f>IF(COUNT('Conducted 5G'!$AH$3:$AH$20)=0,376000,INDEX('Conducted 5G'!$T$3:$T$20,MATCH(MAX('Conducted 5G'!$AH$3:$AH$20),'Conducted 5G'!$AH$3:$AH$20,0)))</f>
        <v>376000</v>
      </c>
      <c r="CD521" s="1711">
        <f>IF(COUNT('Conducted 5G'!$AH$3:$AH$20)=0,1880,INDEX('Conducted 5G'!$U$3:$U$20,MATCH(MAX('Conducted 5G'!$AH$3:$AH$20),'Conducted 5G'!$AH$3:$AH$20,0)))</f>
        <v>1880</v>
      </c>
      <c r="CE521" s="1523"/>
      <c r="CF521" s="1523"/>
      <c r="CG521" s="387" t="str">
        <f>IF(OR($BY$419="",$BY$419=""),"",$BY$419)</f>
        <v/>
      </c>
      <c r="CH521" s="387">
        <f>BZ521</f>
        <v/>
      </c>
      <c r="CI521" s="387">
        <f>CA521</f>
        <v/>
      </c>
      <c r="CJ521" s="1527"/>
      <c r="CK521" s="2042"/>
      <c r="CL521" s="206">
        <f>IF(CF521=""," ",IF(ABS(CE521-CF521)&lt;=0.125,"Valid","Not valid"))</f>
        <v/>
      </c>
      <c r="CM521" s="207">
        <f> IF(CE521="","",IF(AND(CE521&lt;&gt;"",CF521=""),IF(CE521&gt;=1,"Medir+Sig Max","No"),IF(CF521&lt;&gt;"",IF(CF521&gt;=1,"Medir+Sig Max","No"),"")))</f>
        <v/>
      </c>
      <c r="CN521" s="1787"/>
      <c r="CO521" s="220">
        <f>IF(CK521="",IF(AND(CE521="",CF521=""),"",IF(CF521="",IF(DE521&gt;1,ROUND(DE521*CE521,3),CE521),IF(DE521&gt;1,ROUND(DE521*CF521,3),CF521))),IF(AND(CE521="",CF521=""),"",IF(CF521="",IF(DE521&gt;1,ROUND(DE521*CE521*(1/(CK521)),3),CE521*(1/(CK521))),IF(DE521&gt;1,ROUND(DE521*CF521*(1/(CK521)),3),CF521*(1/(CK521))))))</f>
        <v/>
      </c>
      <c r="CP521" s="2043">
        <f>IF(COUNTIF(Overview!K12:K14,TRUE)&gt;0,2,IF(COUNTIF(Overview!L12:L14,TRUE)&gt;0,4,0))</f>
        <v/>
      </c>
      <c r="CQ521" s="1472">
        <f>IF(CO521="","",IF(CO521&gt;CP521,"Fail","Pass"))</f>
        <v/>
      </c>
      <c r="CR521" s="1481"/>
      <c r="CS521" s="1565">
        <f>MyTimestamp(CO521)</f>
        <v/>
      </c>
      <c r="CT521" s="1531">
        <f>IF(CE521="",0,15)+IF(CF521="",0,15)</f>
        <v/>
      </c>
      <c r="CU521" s="1532">
        <f>IF(CT521=0,0,2)</f>
        <v/>
      </c>
      <c r="CV521" s="859"/>
      <c r="CW521" s="859"/>
      <c r="CX521" s="2038"/>
      <c r="CY521" s="2044"/>
      <c r="CZ521" s="1543">
        <f>10^(CJ521/20)*100-100</f>
        <v/>
      </c>
      <c r="DA521" s="1352"/>
      <c r="DB521" s="598"/>
      <c r="DC521" s="803">
        <f>IF(DA521="","",10^(DA521/10))</f>
        <v/>
      </c>
      <c r="DD521" s="1400">
        <f>IF(ISNUMBER(DB521)=FALSE,"",10^(DB521/10))</f>
        <v/>
      </c>
      <c r="DE521" s="1543">
        <f>IF(AND(ISNUMBER(DC521),ISNUMBER(DD521)),IF(DC521/DD521&gt;1,ROUND((DC521)/DD521,3),1),1)</f>
        <v/>
      </c>
      <c r="DF521" s="1670">
        <f>IF(ISNUMBER(CO521),IF(CO521&gt;=CP521*0.90625,"!!!MEASURE other two 1RB modes!!!  To include the results for these two additional RB modes please use any row below free (for example otehr band) and replace the information of each field (tech, band, freq, etc...) with the proper one",""),"")</f>
        <v/>
      </c>
      <c r="DG521" s="1541"/>
      <c r="DH521" s="1541"/>
      <c r="DI521" s="1541"/>
      <c r="DJ521" s="1541"/>
      <c r="DK521" s="1541"/>
      <c r="DL521" s="1541"/>
      <c r="DM521" s="1541"/>
      <c r="DN521" s="1541"/>
      <c r="DO521" s="1541"/>
      <c r="DP521" s="1541"/>
      <c r="DQ521" s="1541"/>
      <c r="DR521" s="1541"/>
    </row>
    <row r="522" ht="12.75" x14ac:dyDescent="0.2">
      <c r="A522" s="1541"/>
      <c r="B522" s="1541"/>
      <c r="C522"/>
      <c r="D522" s="130">
        <f>IF(BX$515="Close to Ear","EN 62209-1","EN 62209-2")</f>
        <v/>
      </c>
      <c r="E522" s="130">
        <f>IF(CG522="Close to Ear","2016","2010/A1:2019")</f>
        <v/>
      </c>
      <c r="F522" s="1488" t="inlineStr">
        <is>
          <t>5.4</t>
        </is>
      </c>
      <c r="G522" s="1497"/>
      <c r="H522" s="120">
        <f>BV522</f>
        <v/>
      </c>
      <c r="I522" s="120">
        <f>BW522</f>
        <v/>
      </c>
      <c r="J522" s="687" t="inlineStr">
        <is>
          <t>5G</t>
        </is>
      </c>
      <c r="K522" s="194" t="inlineStr">
        <is>
          <t>n2</t>
        </is>
      </c>
      <c r="L522" s="115"/>
      <c r="M522" s="120"/>
      <c r="N522" s="119"/>
      <c r="O522" s="131"/>
      <c r="P522" s="6597"/>
      <c r="Q522" s="131"/>
      <c r="R522" s="131"/>
      <c r="S522" s="120"/>
      <c r="T522" s="120">
        <v>376000</v>
      </c>
      <c r="U522" s="120">
        <v>1880</v>
      </c>
      <c r="V522" s="119"/>
      <c r="W522" s="197"/>
      <c r="X522" s="119"/>
      <c r="Y522" s="119"/>
      <c r="Z522" s="119"/>
      <c r="AA522" s="115"/>
      <c r="AB522" s="115"/>
      <c r="AC522" s="689">
        <f>IF(OR(BX$515="Close to Ear",BX$515="Close to Head"),"Head",IF(BX$515="Extremity","Extremity","Body"))</f>
        <v/>
      </c>
      <c r="AD522" s="690">
        <f>CA522</f>
        <v/>
      </c>
      <c r="AE522" s="688">
        <f>CB522</f>
        <v/>
      </c>
      <c r="AF522" s="115"/>
      <c r="AG522" s="808">
        <f>IF(AZ522="","N/A",IF(CQ522="Pass","P","F"))</f>
        <v/>
      </c>
      <c r="AH522" s="129"/>
      <c r="AI522" s="129"/>
      <c r="AJ522" s="129"/>
      <c r="AK522" s="119"/>
      <c r="AL522" s="115"/>
      <c r="AM522" s="119"/>
      <c r="AN522" s="119"/>
      <c r="AO522" s="692"/>
      <c r="AP522" s="692"/>
      <c r="AQ522" s="692"/>
      <c r="AR522" s="692"/>
      <c r="AS522" s="692"/>
      <c r="AT522" s="691">
        <f>CE522</f>
        <v/>
      </c>
      <c r="AU522" s="691">
        <f>CF522</f>
        <v/>
      </c>
      <c r="AV522" s="813"/>
      <c r="AW522" s="813"/>
      <c r="AX522" s="197">
        <f>CZ522</f>
        <v/>
      </c>
      <c r="AY522" s="197">
        <f>DE522</f>
        <v/>
      </c>
      <c r="AZ522" s="3379">
        <f>CO522</f>
        <v/>
      </c>
      <c r="BA522" s="3380"/>
      <c r="BB522" s="197">
        <f>CP522</f>
        <v/>
      </c>
      <c r="BC522" s="813"/>
      <c r="BD522" s="197">
        <f>CR522</f>
        <v/>
      </c>
      <c r="BE522" s="121">
        <f>CS522</f>
        <v/>
      </c>
      <c r="BF522" s="122">
        <f>CT522*60</f>
        <v/>
      </c>
      <c r="BG522" s="121">
        <f>BE522</f>
        <v/>
      </c>
      <c r="BH522" s="122">
        <f>CU522*60</f>
        <v/>
      </c>
      <c r="BI522" s="122">
        <f>CV522</f>
        <v/>
      </c>
      <c r="BJ522" s="117"/>
      <c r="BK522" s="812">
        <f>Overview!$E$7</f>
        <v/>
      </c>
      <c r="BL522" s="117"/>
      <c r="BM522" s="836">
        <f>CW522</f>
        <v/>
      </c>
      <c r="BN522" s="812">
        <f>Overview!$P$153</f>
        <v/>
      </c>
      <c r="BO522" s="117"/>
      <c r="BP522" s="117"/>
      <c r="BQ522" s="115"/>
      <c r="BR522" s="1478"/>
      <c r="BS522" s="1548"/>
      <c r="BT522" s="2180" t="inlineStr">
        <is>
          <t>5G</t>
        </is>
      </c>
      <c r="BU522" s="2181" t="inlineStr">
        <is>
          <t>n2</t>
        </is>
      </c>
      <c r="BV522" s="498">
        <f>Overview!$H$31</f>
        <v/>
      </c>
      <c r="BW522" s="2010"/>
      <c r="BX522" s="2181"/>
      <c r="BY522" s="956"/>
      <c r="BZ522" s="1722"/>
      <c r="CA522" s="504" t="str">
        <f>CA521</f>
        <v>TBD</v>
      </c>
      <c r="CB522" s="200">
        <v>0</v>
      </c>
      <c r="CC522" s="1712">
        <f>IF(COUNT('Conducted 5G'!$AH$3:$AH$20)=0,376000,INDEX('Conducted 5G'!$T$3:$T$20,MATCH(MAX('Conducted 5G'!$AH$3:$AH$20),'Conducted 5G'!$AH$3:$AH$20,0)))</f>
        <v>376000</v>
      </c>
      <c r="CD522" s="1712">
        <f>IF(COUNT('Conducted 5G'!$AH$3:$AH$20)=0,1880,INDEX('Conducted 5G'!$U$3:$U$20,MATCH(MAX('Conducted 5G'!$AH$3:$AH$20),'Conducted 5G'!$AH$3:$AH$20,0)))</f>
        <v>1880</v>
      </c>
      <c r="CE522" s="1523"/>
      <c r="CF522" s="1523"/>
      <c r="CG522" s="387" t="str">
        <f>IF(OR($BY$419="",$BY$419=""),"",$BY$419)</f>
        <v/>
      </c>
      <c r="CH522" s="387">
        <f>BZ522</f>
        <v/>
      </c>
      <c r="CI522" s="387">
        <f>CA522</f>
        <v/>
      </c>
      <c r="CJ522" s="1527"/>
      <c r="CK522" s="2042"/>
      <c r="CL522" s="206">
        <f>IF(CF522=""," ",IF(ABS(CE522-CF522)&lt;=0.125,"Valid","Not valid"))</f>
        <v/>
      </c>
      <c r="CM522" s="207">
        <f> IF(CE522="","",IF(AND(CE522&lt;&gt;"",CF522=""),IF(CE522&gt;=1,"Medir+Sig Max","No"),IF(CF522&lt;&gt;"",IF(CF522&gt;=1,"Medir+Sig Max","No"),"")))</f>
        <v/>
      </c>
      <c r="CN522" s="1787"/>
      <c r="CO522" s="220">
        <f>IF(CK522="",IF(AND(CE522="",CF522=""),"",IF(CF522="",IF(DE522&gt;1,ROUND(DE522*CE522,3),CE522),IF(DE522&gt;1,ROUND(DE522*CF522,3),CF522))),IF(AND(CE522="",CF522=""),"",IF(CF522="",IF(DE522&gt;1,ROUND(DE522*CE522*(1/(CK522)),3),CE522*(1/(CK522))),IF(DE522&gt;1,ROUND(DE522*CF522*(1/(CK522)),3),CF522*(1/(CK522))))))</f>
        <v/>
      </c>
      <c r="CP522" s="2043">
        <f>IF(COUNTIF(Overview!K12:K14,TRUE)&gt;0,2,IF(COUNTIF(Overview!L12:L14,TRUE)&gt;0,4,0))</f>
        <v/>
      </c>
      <c r="CQ522" s="1472">
        <f>IF(CO522="","",IF(CO522&gt;CP522,"Fail","Pass"))</f>
        <v/>
      </c>
      <c r="CR522" s="1481"/>
      <c r="CS522" s="1565">
        <f>MyTimestamp(CO522)</f>
        <v/>
      </c>
      <c r="CT522" s="1531">
        <f>IF(CE522="",0,15)+IF(CF522="",0,15)</f>
        <v/>
      </c>
      <c r="CU522" s="1532">
        <f>IF(CT522=0,0,2)</f>
        <v/>
      </c>
      <c r="CV522" s="859"/>
      <c r="CW522" s="859"/>
      <c r="CX522" s="2038"/>
      <c r="CY522" s="2044"/>
      <c r="CZ522" s="1543">
        <f>10^(CJ522/20)*100-100</f>
        <v/>
      </c>
      <c r="DA522" s="1352"/>
      <c r="DB522" s="598"/>
      <c r="DC522" s="803">
        <f>IF(DA522="","",10^(DA522/10))</f>
        <v/>
      </c>
      <c r="DD522" s="1400">
        <f>IF(ISNUMBER(DB522)=FALSE,"",10^(DB522/10))</f>
        <v/>
      </c>
      <c r="DE522" s="1543">
        <f>IF(AND(ISNUMBER(DC522),ISNUMBER(DD522)),IF(DC522/DD522&gt;1,ROUND((DC522)/DD522,3),1),1)</f>
        <v/>
      </c>
      <c r="DF522" s="1670">
        <f>IF(ISNUMBER(CO522),IF(CO522&gt;=CP522*0.90625,"!!!MEASURE other two 1RB modes!!!  To include the results for these two additional RB modes please use any row below free (for example otehr band) and replace the information of each field (tech, band, freq, etc...) with the proper one",""),"")</f>
        <v/>
      </c>
      <c r="DG522" s="1541"/>
      <c r="DH522" s="1541"/>
      <c r="DI522" s="1541"/>
      <c r="DJ522" s="1541"/>
      <c r="DK522" s="1541"/>
      <c r="DL522" s="1541"/>
      <c r="DM522" s="1541"/>
      <c r="DN522" s="1541"/>
      <c r="DO522" s="1541"/>
      <c r="DP522" s="1541"/>
      <c r="DQ522" s="1541"/>
      <c r="DR522" s="1541"/>
    </row>
    <row r="523" ht="12.75" x14ac:dyDescent="0.2">
      <c r="A523" s="1541"/>
      <c r="B523" s="1541"/>
      <c r="C523"/>
      <c r="D523" s="130">
        <f>IF(BX$515="Close to Ear","EN 62209-1","EN 62209-2")</f>
        <v/>
      </c>
      <c r="E523" s="130">
        <f>IF(CG523="Close to Ear","2016","2010/A1:2019")</f>
        <v/>
      </c>
      <c r="F523" s="1488" t="inlineStr">
        <is>
          <t>5.4</t>
        </is>
      </c>
      <c r="G523" s="1497"/>
      <c r="H523" s="120">
        <f>BV523</f>
        <v/>
      </c>
      <c r="I523" s="120">
        <f>BW523</f>
        <v/>
      </c>
      <c r="J523" s="687" t="inlineStr">
        <is>
          <t>5G</t>
        </is>
      </c>
      <c r="K523" s="194" t="inlineStr">
        <is>
          <t>n2</t>
        </is>
      </c>
      <c r="L523" s="115"/>
      <c r="M523" s="120"/>
      <c r="N523" s="119"/>
      <c r="O523" s="131"/>
      <c r="P523" s="6597"/>
      <c r="Q523" s="131"/>
      <c r="R523" s="131"/>
      <c r="S523" s="120"/>
      <c r="T523" s="120">
        <v>376000</v>
      </c>
      <c r="U523" s="120">
        <v>1880</v>
      </c>
      <c r="V523" s="119"/>
      <c r="W523" s="197"/>
      <c r="X523" s="119"/>
      <c r="Y523" s="119"/>
      <c r="Z523" s="119"/>
      <c r="AA523" s="115"/>
      <c r="AB523" s="115"/>
      <c r="AC523" s="689">
        <f>IF(OR(BX$515="Close to Ear",BX$515="Close to Head"),"Head",IF(BX$515="Extremity","Extremity","Body"))</f>
        <v/>
      </c>
      <c r="AD523" s="690">
        <f>CA523</f>
        <v/>
      </c>
      <c r="AE523" s="688">
        <f>CB523</f>
        <v/>
      </c>
      <c r="AF523" s="115"/>
      <c r="AG523" s="808">
        <f>IF(AZ523="","N/A",IF(CQ523="Pass","P","F"))</f>
        <v/>
      </c>
      <c r="AH523" s="129"/>
      <c r="AI523" s="129"/>
      <c r="AJ523" s="129"/>
      <c r="AK523" s="119"/>
      <c r="AL523" s="115"/>
      <c r="AM523" s="119"/>
      <c r="AN523" s="119"/>
      <c r="AO523" s="692"/>
      <c r="AP523" s="692"/>
      <c r="AQ523" s="692"/>
      <c r="AR523" s="692"/>
      <c r="AS523" s="692"/>
      <c r="AT523" s="691">
        <f>CE523</f>
        <v/>
      </c>
      <c r="AU523" s="691">
        <f>CF523</f>
        <v/>
      </c>
      <c r="AV523" s="813"/>
      <c r="AW523" s="813"/>
      <c r="AX523" s="197">
        <f>CZ523</f>
        <v/>
      </c>
      <c r="AY523" s="197">
        <f>DE523</f>
        <v/>
      </c>
      <c r="AZ523" s="3379">
        <f>CO523</f>
        <v/>
      </c>
      <c r="BA523" s="3380"/>
      <c r="BB523" s="197">
        <f>CP523</f>
        <v/>
      </c>
      <c r="BC523" s="813"/>
      <c r="BD523" s="197">
        <f>CR523</f>
        <v/>
      </c>
      <c r="BE523" s="121">
        <f>CS523</f>
        <v/>
      </c>
      <c r="BF523" s="122">
        <f>CT523*60</f>
        <v/>
      </c>
      <c r="BG523" s="121">
        <f>BE523</f>
        <v/>
      </c>
      <c r="BH523" s="122">
        <f>CU523*60</f>
        <v/>
      </c>
      <c r="BI523" s="122">
        <f>CV523</f>
        <v/>
      </c>
      <c r="BJ523" s="117"/>
      <c r="BK523" s="812">
        <f>Overview!$E$7</f>
        <v/>
      </c>
      <c r="BL523" s="117"/>
      <c r="BM523" s="836">
        <f>CW523</f>
        <v/>
      </c>
      <c r="BN523" s="812">
        <f>Overview!$P$153</f>
        <v/>
      </c>
      <c r="BO523" s="117"/>
      <c r="BP523" s="117"/>
      <c r="BQ523" s="115"/>
      <c r="BR523" s="1478"/>
      <c r="BS523" s="1548"/>
      <c r="BT523" s="2180" t="inlineStr">
        <is>
          <t>5G</t>
        </is>
      </c>
      <c r="BU523" s="2181" t="inlineStr">
        <is>
          <t>n2</t>
        </is>
      </c>
      <c r="BV523" s="498">
        <f>Overview!$H$31</f>
        <v/>
      </c>
      <c r="BW523" s="2010"/>
      <c r="BX523" s="2181"/>
      <c r="BY523" s="957"/>
      <c r="BZ523" s="1722"/>
      <c r="CA523" s="505" t="str">
        <f>CA522</f>
        <v>TBD</v>
      </c>
      <c r="CB523" s="201">
        <v>0</v>
      </c>
      <c r="CC523" s="1713">
        <f>IF(COUNT('Conducted 5G'!$AH$3:$AH$20)=0,376000,INDEX('Conducted 5G'!$T$3:$T$20,MATCH(MAX('Conducted 5G'!$AH$3:$AH$20),'Conducted 5G'!$AH$3:$AH$20,0)))</f>
        <v>376000</v>
      </c>
      <c r="CD523" s="1713">
        <f>IF(COUNT('Conducted 5G'!$AH$3:$AH$20)=0,1880,INDEX('Conducted 5G'!$U$3:$U$20,MATCH(MAX('Conducted 5G'!$AH$3:$AH$20),'Conducted 5G'!$AH$3:$AH$20,0)))</f>
        <v>1880</v>
      </c>
      <c r="CE523" s="1523"/>
      <c r="CF523" s="1523"/>
      <c r="CG523" s="387" t="str">
        <f>IF(OR($BY$419="",$BY$419=""),"",$BY$419)</f>
        <v/>
      </c>
      <c r="CH523" s="387">
        <f>BZ523</f>
        <v/>
      </c>
      <c r="CI523" s="387">
        <f>CA523</f>
        <v/>
      </c>
      <c r="CJ523" s="1527"/>
      <c r="CK523" s="2042"/>
      <c r="CL523" s="206">
        <f>IF(CF523=""," ",IF(ABS(CE523-CF523)&lt;=0.125,"Valid","Not valid"))</f>
        <v/>
      </c>
      <c r="CM523" s="207">
        <f> IF(CE523="","",IF(AND(CE523&lt;&gt;"",CF523=""),IF(CE523&gt;=1,"Medir+Sig Max","No"),IF(CF523&lt;&gt;"",IF(CF523&gt;=1,"Medir+Sig Max","No"),"")))</f>
        <v/>
      </c>
      <c r="CN523" s="1787"/>
      <c r="CO523" s="220">
        <f>IF(CK523="",IF(AND(CE523="",CF523=""),"",IF(CF523="",IF(DE523&gt;1,ROUND(DE523*CE523,3),CE523),IF(DE523&gt;1,ROUND(DE523*CF523,3),CF523))),IF(AND(CE523="",CF523=""),"",IF(CF523="",IF(DE523&gt;1,ROUND(DE523*CE523*(1/(CK523)),3),CE523*(1/(CK523))),IF(DE523&gt;1,ROUND(DE523*CF523*(1/(CK523)),3),CF523*(1/(CK523))))))</f>
        <v/>
      </c>
      <c r="CP523" s="2043">
        <f>IF(COUNTIF(Overview!K12:K14,TRUE)&gt;0,2,IF(COUNTIF(Overview!L12:L14,TRUE)&gt;0,4,0))</f>
        <v/>
      </c>
      <c r="CQ523" s="1472">
        <f>IF(CO523="","",IF(CO523&gt;CP523,"Fail","Pass"))</f>
        <v/>
      </c>
      <c r="CR523" s="1481"/>
      <c r="CS523" s="1565">
        <f>MyTimestamp(CO523)</f>
        <v/>
      </c>
      <c r="CT523" s="1531">
        <f>IF(CE523="",0,15)+IF(CF523="",0,15)</f>
        <v/>
      </c>
      <c r="CU523" s="1532">
        <f>IF(CT523=0,0,2)</f>
        <v/>
      </c>
      <c r="CV523" s="859"/>
      <c r="CW523" s="859"/>
      <c r="CX523" s="2038"/>
      <c r="CY523" s="2044"/>
      <c r="CZ523" s="1543">
        <f>10^(CJ523/20)*100-100</f>
        <v/>
      </c>
      <c r="DA523" s="1352"/>
      <c r="DB523" s="598"/>
      <c r="DC523" s="803">
        <f>IF(DA523="","",10^(DA523/10))</f>
        <v/>
      </c>
      <c r="DD523" s="1400">
        <f>IF(ISNUMBER(DB523)=FALSE,"",10^(DB523/10))</f>
        <v/>
      </c>
      <c r="DE523" s="1543">
        <f>IF(AND(ISNUMBER(DC523),ISNUMBER(DD523)),IF(DC523/DD523&gt;1,ROUND((DC523)/DD523,3),1),1)</f>
        <v/>
      </c>
      <c r="DF523" s="1670">
        <f>IF(ISNUMBER(CO523),IF(CO523&gt;=CP523*0.90625,"!!!MEASURE other two 1RB modes!!!  To include the results for these two additional RB modes please use any row below free (for example otehr band) and replace the information of each field (tech, band, freq, etc...) with the proper one",""),"")</f>
        <v/>
      </c>
      <c r="DG523" s="1541"/>
      <c r="DH523" s="1541"/>
      <c r="DI523" s="1541"/>
      <c r="DJ523" s="1541"/>
      <c r="DK523" s="1541"/>
      <c r="DL523" s="1541"/>
      <c r="DM523" s="1541"/>
      <c r="DN523" s="1541"/>
      <c r="DO523" s="1541"/>
      <c r="DP523" s="1541"/>
      <c r="DQ523" s="1541"/>
      <c r="DR523" s="1541"/>
    </row>
    <row r="524" ht="12.75" x14ac:dyDescent="0.2">
      <c r="A524" s="1541"/>
      <c r="B524" s="1541"/>
      <c r="C524"/>
      <c r="D524" s="130">
        <f>IF(BX$515="Close to Ear","EN 62209-1","EN 62209-2")</f>
        <v/>
      </c>
      <c r="E524" s="130">
        <f>IF(CG524="Close to Ear","2016","2010/A1:2019")</f>
        <v/>
      </c>
      <c r="F524" s="1488" t="inlineStr">
        <is>
          <t>5.4</t>
        </is>
      </c>
      <c r="G524" s="1497"/>
      <c r="H524" s="120">
        <f>BV524</f>
        <v/>
      </c>
      <c r="I524" s="120">
        <f>BW524</f>
        <v/>
      </c>
      <c r="J524" s="687" t="inlineStr">
        <is>
          <t>5G</t>
        </is>
      </c>
      <c r="K524" s="194" t="inlineStr">
        <is>
          <t>n2</t>
        </is>
      </c>
      <c r="L524" s="115"/>
      <c r="M524" s="120"/>
      <c r="N524" s="119"/>
      <c r="O524" s="131"/>
      <c r="P524" s="6597"/>
      <c r="Q524" s="131"/>
      <c r="R524" s="131"/>
      <c r="S524" s="120"/>
      <c r="T524" s="120">
        <v>376000</v>
      </c>
      <c r="U524" s="120">
        <v>1880</v>
      </c>
      <c r="V524" s="119"/>
      <c r="W524" s="197"/>
      <c r="X524" s="119"/>
      <c r="Y524" s="119"/>
      <c r="Z524" s="119"/>
      <c r="AA524" s="115"/>
      <c r="AB524" s="115"/>
      <c r="AC524" s="689">
        <f>IF(OR(BX$515="Close to Ear",BX$515="Close to Head"),"Head",IF(BX$515="Extremity","Extremity","Body"))</f>
        <v/>
      </c>
      <c r="AD524" s="690">
        <f>CA524</f>
        <v/>
      </c>
      <c r="AE524" s="688">
        <f>CB524</f>
        <v/>
      </c>
      <c r="AF524" s="115"/>
      <c r="AG524" s="808">
        <f>IF(AZ524="","N/A",IF(CQ524="Pass","P","F"))</f>
        <v/>
      </c>
      <c r="AH524" s="129"/>
      <c r="AI524" s="129"/>
      <c r="AJ524" s="129"/>
      <c r="AK524" s="119"/>
      <c r="AL524" s="115"/>
      <c r="AM524" s="119"/>
      <c r="AN524" s="119"/>
      <c r="AO524" s="692"/>
      <c r="AP524" s="692"/>
      <c r="AQ524" s="692"/>
      <c r="AR524" s="692"/>
      <c r="AS524" s="692"/>
      <c r="AT524" s="691">
        <f>CE524</f>
        <v/>
      </c>
      <c r="AU524" s="691">
        <f>CF524</f>
        <v/>
      </c>
      <c r="AV524" s="813"/>
      <c r="AW524" s="813"/>
      <c r="AX524" s="197">
        <f>CZ524</f>
        <v/>
      </c>
      <c r="AY524" s="197">
        <f>DE524</f>
        <v/>
      </c>
      <c r="AZ524" s="3379">
        <f>CO524</f>
        <v/>
      </c>
      <c r="BA524" s="3380"/>
      <c r="BB524" s="197">
        <f>CP524</f>
        <v/>
      </c>
      <c r="BC524" s="813"/>
      <c r="BD524" s="197">
        <f>CR524</f>
        <v/>
      </c>
      <c r="BE524" s="121">
        <f>CS524</f>
        <v/>
      </c>
      <c r="BF524" s="122">
        <f>CT524*60</f>
        <v/>
      </c>
      <c r="BG524" s="121">
        <f>BE524</f>
        <v/>
      </c>
      <c r="BH524" s="122">
        <f>CU524*60</f>
        <v/>
      </c>
      <c r="BI524" s="122">
        <f>CV524</f>
        <v/>
      </c>
      <c r="BJ524" s="117"/>
      <c r="BK524" s="812">
        <f>Overview!$E$7</f>
        <v/>
      </c>
      <c r="BL524" s="117"/>
      <c r="BM524" s="836">
        <f>CW524</f>
        <v/>
      </c>
      <c r="BN524" s="812">
        <f>Overview!$P$153</f>
        <v/>
      </c>
      <c r="BO524" s="117"/>
      <c r="BP524" s="117"/>
      <c r="BQ524" s="115"/>
      <c r="BR524" s="1478"/>
      <c r="BS524" s="1548"/>
      <c r="BT524" s="2180" t="inlineStr">
        <is>
          <t>5G</t>
        </is>
      </c>
      <c r="BU524" s="2181" t="inlineStr">
        <is>
          <t>n2</t>
        </is>
      </c>
      <c r="BV524" s="498">
        <f>Overview!$H$31</f>
        <v/>
      </c>
      <c r="BW524" s="2010"/>
      <c r="BX524" s="2181"/>
      <c r="BY524" s="2186"/>
      <c r="BZ524" s="2131"/>
      <c r="CA524" s="503" t="str">
        <f>CA523</f>
        <v>TBD</v>
      </c>
      <c r="CB524" s="202">
        <v>0</v>
      </c>
      <c r="CC524" s="1714">
        <f>IF(COUNT('Conducted 5G'!$AH$3:$AH$20)=0,376000,INDEX('Conducted 5G'!$T$3:$T$20,MATCH(MAX('Conducted 5G'!$AH$3:$AH$20),'Conducted 5G'!$AH$3:$AH$20,0)))</f>
        <v>376000</v>
      </c>
      <c r="CD524" s="1714">
        <f>IF(COUNT('Conducted 5G'!$AH$3:$AH$20)=0,1880,INDEX('Conducted 5G'!$U$3:$U$20,MATCH(MAX('Conducted 5G'!$AH$3:$AH$20),'Conducted 5G'!$AH$3:$AH$20,0)))</f>
        <v>1880</v>
      </c>
      <c r="CE524" s="1523"/>
      <c r="CF524" s="1523"/>
      <c r="CG524" s="387" t="str">
        <f>IF(OR($BY$419="",$BY$419=""),"",$BY$419)</f>
        <v/>
      </c>
      <c r="CH524" s="387">
        <f>BZ524</f>
        <v/>
      </c>
      <c r="CI524" s="387">
        <f>CA524</f>
        <v/>
      </c>
      <c r="CJ524" s="1527"/>
      <c r="CK524" s="2042"/>
      <c r="CL524" s="206">
        <f>IF(CF524=""," ",IF(ABS(CE524-CF524)&lt;=0.125,"Valid","Not valid"))</f>
        <v/>
      </c>
      <c r="CM524" s="207">
        <f> IF(CE524="","",IF(AND(CE524&lt;&gt;"",CF524=""),IF(CE524&gt;=1,"Medir+Sig Max","No"),IF(CF524&lt;&gt;"",IF(CF524&gt;=1,"Medir+Sig Max","No"),"")))</f>
        <v/>
      </c>
      <c r="CN524" s="1787"/>
      <c r="CO524" s="220">
        <f>IF(CK524="",IF(AND(CE524="",CF524=""),"",IF(CF524="",IF(DE524&gt;1,ROUND(DE524*CE524,3),CE524),IF(DE524&gt;1,ROUND(DE524*CF524,3),CF524))),IF(AND(CE524="",CF524=""),"",IF(CF524="",IF(DE524&gt;1,ROUND(DE524*CE524*(1/(CK524)),3),CE524*(1/(CK524))),IF(DE524&gt;1,ROUND(DE524*CF524*(1/(CK524)),3),CF524*(1/(CK524))))))</f>
        <v/>
      </c>
      <c r="CP524" s="2043">
        <f>IF(COUNTIF(Overview!K12:K14,TRUE)&gt;0,2,IF(COUNTIF(Overview!L12:L14,TRUE)&gt;0,4,0))</f>
        <v/>
      </c>
      <c r="CQ524" s="1472">
        <f>IF(CO524="","",IF(CO524&gt;CP524,"Fail","Pass"))</f>
        <v/>
      </c>
      <c r="CR524" s="1481"/>
      <c r="CS524" s="1565">
        <f>MyTimestamp(CO524)</f>
        <v/>
      </c>
      <c r="CT524" s="1531">
        <f>IF(CE524="",0,15)+IF(CF524="",0,15)</f>
        <v/>
      </c>
      <c r="CU524" s="1532">
        <f>IF(CT524=0,0,2)</f>
        <v/>
      </c>
      <c r="CV524" s="859"/>
      <c r="CW524" s="859"/>
      <c r="CX524" s="2038"/>
      <c r="CY524" s="2044"/>
      <c r="CZ524" s="1543">
        <f>10^(CJ524/20)*100-100</f>
        <v/>
      </c>
      <c r="DA524" s="1352"/>
      <c r="DB524" s="598"/>
      <c r="DC524" s="803">
        <f>IF(DA524="","",10^(DA524/10))</f>
        <v/>
      </c>
      <c r="DD524" s="1400">
        <f>IF(ISNUMBER(DB524)=FALSE,"",10^(DB524/10))</f>
        <v/>
      </c>
      <c r="DE524" s="1543">
        <f>IF(AND(ISNUMBER(DC524),ISNUMBER(DD524)),IF(DC524/DD524&gt;1,ROUND((DC524)/DD524,3),1),1)</f>
        <v/>
      </c>
      <c r="DF524" s="1541"/>
      <c r="DG524" s="1541"/>
      <c r="DH524" s="1541"/>
      <c r="DI524" s="1541"/>
      <c r="DJ524" s="1541"/>
      <c r="DK524" s="1541"/>
      <c r="DL524" s="1541"/>
      <c r="DM524" s="1541"/>
      <c r="DN524" s="1541"/>
      <c r="DO524" s="1541"/>
      <c r="DP524" s="1541"/>
      <c r="DQ524" s="1541"/>
      <c r="DR524" s="1541"/>
    </row>
    <row r="525" ht="12.75" x14ac:dyDescent="0.2">
      <c r="A525" s="1541"/>
      <c r="B525" s="1541"/>
      <c r="C525"/>
      <c r="D525" s="130">
        <f>IF(BX$515="Close to Ear","EN 62209-1","EN 62209-2")</f>
        <v/>
      </c>
      <c r="E525" s="130">
        <f>IF(CG525="Close to Ear","2016","2010/A1:2019")</f>
        <v/>
      </c>
      <c r="F525" s="1488" t="inlineStr">
        <is>
          <t>5.4</t>
        </is>
      </c>
      <c r="G525" s="1497"/>
      <c r="H525" s="120">
        <f>BV525</f>
        <v/>
      </c>
      <c r="I525" s="120">
        <f>BW525</f>
        <v/>
      </c>
      <c r="J525" s="687" t="inlineStr">
        <is>
          <t>5G</t>
        </is>
      </c>
      <c r="K525" s="194" t="inlineStr">
        <is>
          <t>n2</t>
        </is>
      </c>
      <c r="L525" s="115"/>
      <c r="M525" s="120"/>
      <c r="N525" s="119"/>
      <c r="O525" s="131"/>
      <c r="P525" s="6597"/>
      <c r="Q525" s="131"/>
      <c r="R525" s="131"/>
      <c r="S525" s="120"/>
      <c r="T525" s="120">
        <v>376000</v>
      </c>
      <c r="U525" s="120">
        <v>1880</v>
      </c>
      <c r="V525" s="119"/>
      <c r="W525" s="197"/>
      <c r="X525" s="119"/>
      <c r="Y525" s="119"/>
      <c r="Z525" s="119"/>
      <c r="AA525" s="115"/>
      <c r="AB525" s="115"/>
      <c r="AC525" s="689">
        <f>IF(OR(BX$515="Close to Ear",BX$515="Close to Head"),"Head",IF(BX$515="Extremity","Extremity","Body"))</f>
        <v/>
      </c>
      <c r="AD525" s="690">
        <f>CA525</f>
        <v/>
      </c>
      <c r="AE525" s="688">
        <f>CB525</f>
        <v/>
      </c>
      <c r="AF525" s="115"/>
      <c r="AG525" s="808">
        <f>IF(AZ525="","N/A",IF(CQ525="Pass","P","F"))</f>
        <v/>
      </c>
      <c r="AH525" s="129"/>
      <c r="AI525" s="129"/>
      <c r="AJ525" s="129"/>
      <c r="AK525" s="119"/>
      <c r="AL525" s="115"/>
      <c r="AM525" s="119"/>
      <c r="AN525" s="119"/>
      <c r="AO525" s="692"/>
      <c r="AP525" s="692"/>
      <c r="AQ525" s="692"/>
      <c r="AR525" s="692"/>
      <c r="AS525" s="692"/>
      <c r="AT525" s="691">
        <f>CE525</f>
        <v/>
      </c>
      <c r="AU525" s="691">
        <f>CF525</f>
        <v/>
      </c>
      <c r="AV525" s="813"/>
      <c r="AW525" s="813"/>
      <c r="AX525" s="197">
        <f>CZ525</f>
        <v/>
      </c>
      <c r="AY525" s="197">
        <f>DE525</f>
        <v/>
      </c>
      <c r="AZ525" s="3379">
        <f>CO525</f>
        <v/>
      </c>
      <c r="BA525" s="3380"/>
      <c r="BB525" s="197">
        <f>CP525</f>
        <v/>
      </c>
      <c r="BC525" s="813"/>
      <c r="BD525" s="197">
        <f>CR525</f>
        <v/>
      </c>
      <c r="BE525" s="121">
        <f>CS525</f>
        <v/>
      </c>
      <c r="BF525" s="122">
        <f>CT525*60</f>
        <v/>
      </c>
      <c r="BG525" s="121">
        <f>BE525</f>
        <v/>
      </c>
      <c r="BH525" s="122">
        <f>CU525*60</f>
        <v/>
      </c>
      <c r="BI525" s="122">
        <f>CV525</f>
        <v/>
      </c>
      <c r="BJ525" s="117"/>
      <c r="BK525" s="812">
        <f>Overview!$E$7</f>
        <v/>
      </c>
      <c r="BL525" s="117"/>
      <c r="BM525" s="836">
        <f>CW525</f>
        <v/>
      </c>
      <c r="BN525" s="812">
        <f>Overview!$P$153</f>
        <v/>
      </c>
      <c r="BO525" s="117"/>
      <c r="BP525" s="117"/>
      <c r="BQ525" s="115"/>
      <c r="BR525" s="1478"/>
      <c r="BS525" s="1548"/>
      <c r="BT525" s="2180" t="inlineStr">
        <is>
          <t>5G</t>
        </is>
      </c>
      <c r="BU525" s="2181" t="inlineStr">
        <is>
          <t>n2</t>
        </is>
      </c>
      <c r="BV525" s="498">
        <f>Overview!$H$31</f>
        <v/>
      </c>
      <c r="BW525" s="2010"/>
      <c r="BX525" s="2181"/>
      <c r="BY525" s="2185"/>
      <c r="BZ525" s="2131"/>
      <c r="CA525" s="504" t="str">
        <f>CA524</f>
        <v>TBD</v>
      </c>
      <c r="CB525" s="200">
        <v>0</v>
      </c>
      <c r="CC525" s="1712">
        <f>IF(COUNT('Conducted 5G'!$AH$3:$AH$20)=0,376000,INDEX('Conducted 5G'!$T$3:$T$20,MATCH(MAX('Conducted 5G'!$AH$3:$AH$20),'Conducted 5G'!$AH$3:$AH$20,0)))</f>
        <v>376000</v>
      </c>
      <c r="CD525" s="1712">
        <f>IF(COUNT('Conducted 5G'!$AH$3:$AH$20)=0,1880,INDEX('Conducted 5G'!$U$3:$U$20,MATCH(MAX('Conducted 5G'!$AH$3:$AH$20),'Conducted 5G'!$AH$3:$AH$20,0)))</f>
        <v>1880</v>
      </c>
      <c r="CE525" s="1523"/>
      <c r="CF525" s="1523"/>
      <c r="CG525" s="387" t="str">
        <f>IF(OR($BY$419="",$BY$419=""),"",$BY$419)</f>
        <v/>
      </c>
      <c r="CH525" s="387">
        <f>BZ525</f>
        <v/>
      </c>
      <c r="CI525" s="387">
        <f>CA525</f>
        <v/>
      </c>
      <c r="CJ525" s="1527"/>
      <c r="CK525" s="2042"/>
      <c r="CL525" s="206">
        <f>IF(CF525=""," ",IF(ABS(CE525-CF525)&lt;=0.125,"Valid","Not valid"))</f>
        <v/>
      </c>
      <c r="CM525" s="207">
        <f> IF(CE525="","",IF(AND(CE525&lt;&gt;"",CF525=""),IF(CE525&gt;=1,"Medir+Sig Max","No"),IF(CF525&lt;&gt;"",IF(CF525&gt;=1,"Medir+Sig Max","No"),"")))</f>
        <v/>
      </c>
      <c r="CN525" s="1787"/>
      <c r="CO525" s="220">
        <f>IF(CK525="",IF(AND(CE525="",CF525=""),"",IF(CF525="",IF(DE525&gt;1,ROUND(DE525*CE525,3),CE525),IF(DE525&gt;1,ROUND(DE525*CF525,3),CF525))),IF(AND(CE525="",CF525=""),"",IF(CF525="",IF(DE525&gt;1,ROUND(DE525*CE525*(1/(CK525)),3),CE525*(1/(CK525))),IF(DE525&gt;1,ROUND(DE525*CF525*(1/(CK525)),3),CF525*(1/(CK525))))))</f>
        <v/>
      </c>
      <c r="CP525" s="2043">
        <f>IF(COUNTIF(Overview!K12:K14,TRUE)&gt;0,2,IF(COUNTIF(Overview!L12:L14,TRUE)&gt;0,4,0))</f>
        <v/>
      </c>
      <c r="CQ525" s="1472">
        <f>IF(CO525="","",IF(CO525&gt;CP525,"Fail","Pass"))</f>
        <v/>
      </c>
      <c r="CR525" s="1481"/>
      <c r="CS525" s="1565">
        <f>MyTimestamp(CO525)</f>
        <v/>
      </c>
      <c r="CT525" s="1531">
        <f>IF(CE525="",0,15)+IF(CF525="",0,15)</f>
        <v/>
      </c>
      <c r="CU525" s="1532">
        <f>IF(CT525=0,0,2)</f>
        <v/>
      </c>
      <c r="CV525" s="859"/>
      <c r="CW525" s="859"/>
      <c r="CX525" s="2038"/>
      <c r="CY525" s="2044"/>
      <c r="CZ525" s="1543">
        <f>10^(CJ525/20)*100-100</f>
        <v/>
      </c>
      <c r="DA525" s="1352"/>
      <c r="DB525" s="598"/>
      <c r="DC525" s="803">
        <f>IF(DA525="","",10^(DA525/10))</f>
        <v/>
      </c>
      <c r="DD525" s="1400">
        <f>IF(ISNUMBER(DB525)=FALSE,"",10^(DB525/10))</f>
        <v/>
      </c>
      <c r="DE525" s="1543">
        <f>IF(AND(ISNUMBER(DC525),ISNUMBER(DD525)),IF(DC525/DD525&gt;1,ROUND((DC525)/DD525,3),1),1)</f>
        <v/>
      </c>
      <c r="DF525" s="1541"/>
      <c r="DG525" s="1541"/>
      <c r="DH525" s="1541"/>
      <c r="DI525" s="1541"/>
      <c r="DJ525" s="1541"/>
      <c r="DK525" s="1541"/>
      <c r="DL525" s="1541"/>
      <c r="DM525" s="1541"/>
      <c r="DN525" s="1541"/>
      <c r="DO525" s="1541"/>
      <c r="DP525" s="1541"/>
      <c r="DQ525" s="1541"/>
      <c r="DR525" s="1541"/>
    </row>
    <row r="526" ht="12.75" x14ac:dyDescent="0.2">
      <c r="A526" s="1541"/>
      <c r="B526" s="1541"/>
      <c r="C526"/>
      <c r="D526" s="130">
        <f>IF(BX$515="Close to Ear","EN 62209-1","EN 62209-2")</f>
        <v/>
      </c>
      <c r="E526" s="130">
        <f>IF(CG526="Close to Ear","2016","2010/A1:2019")</f>
        <v/>
      </c>
      <c r="F526" s="1488" t="inlineStr">
        <is>
          <t>5.4</t>
        </is>
      </c>
      <c r="G526" s="1497"/>
      <c r="H526" s="120">
        <f>BV526</f>
        <v/>
      </c>
      <c r="I526" s="120">
        <f>BW526</f>
        <v/>
      </c>
      <c r="J526" s="687" t="inlineStr">
        <is>
          <t>5G</t>
        </is>
      </c>
      <c r="K526" s="194" t="inlineStr">
        <is>
          <t>n2</t>
        </is>
      </c>
      <c r="L526" s="115"/>
      <c r="M526" s="120"/>
      <c r="N526" s="119"/>
      <c r="O526" s="131"/>
      <c r="P526" s="6597"/>
      <c r="Q526" s="131"/>
      <c r="R526" s="131"/>
      <c r="S526" s="120"/>
      <c r="T526" s="120">
        <v>376000</v>
      </c>
      <c r="U526" s="120">
        <v>1880</v>
      </c>
      <c r="V526" s="119"/>
      <c r="W526" s="197"/>
      <c r="X526" s="119"/>
      <c r="Y526" s="119"/>
      <c r="Z526" s="119"/>
      <c r="AA526" s="115"/>
      <c r="AB526" s="115"/>
      <c r="AC526" s="689">
        <f>IF(OR(BX$515="Close to Ear",BX$515="Close to Head"),"Head",IF(BX$515="Extremity","Extremity","Body"))</f>
        <v/>
      </c>
      <c r="AD526" s="690">
        <f>CA526</f>
        <v/>
      </c>
      <c r="AE526" s="688">
        <f>CB526</f>
        <v/>
      </c>
      <c r="AF526" s="115"/>
      <c r="AG526" s="808">
        <f>IF(AZ526="","N/A",IF(CQ526="Pass","P","F"))</f>
        <v/>
      </c>
      <c r="AH526" s="129"/>
      <c r="AI526" s="129"/>
      <c r="AJ526" s="129"/>
      <c r="AK526" s="119"/>
      <c r="AL526" s="115"/>
      <c r="AM526" s="119"/>
      <c r="AN526" s="119"/>
      <c r="AO526" s="692"/>
      <c r="AP526" s="692"/>
      <c r="AQ526" s="692"/>
      <c r="AR526" s="692"/>
      <c r="AS526" s="692"/>
      <c r="AT526" s="691">
        <f>CE526</f>
        <v/>
      </c>
      <c r="AU526" s="691">
        <f>CF526</f>
        <v/>
      </c>
      <c r="AV526" s="813"/>
      <c r="AW526" s="813"/>
      <c r="AX526" s="197">
        <f>CZ526</f>
        <v/>
      </c>
      <c r="AY526" s="197">
        <f>DE526</f>
        <v/>
      </c>
      <c r="AZ526" s="3379">
        <f>CO526</f>
        <v/>
      </c>
      <c r="BA526" s="3380"/>
      <c r="BB526" s="197">
        <f>CP526</f>
        <v/>
      </c>
      <c r="BC526" s="813"/>
      <c r="BD526" s="197">
        <f>CR526</f>
        <v/>
      </c>
      <c r="BE526" s="121">
        <f>CS526</f>
        <v/>
      </c>
      <c r="BF526" s="122">
        <f>CT526*60</f>
        <v/>
      </c>
      <c r="BG526" s="121">
        <f>BE526</f>
        <v/>
      </c>
      <c r="BH526" s="122">
        <f>CU526*60</f>
        <v/>
      </c>
      <c r="BI526" s="122">
        <f>CV526</f>
        <v/>
      </c>
      <c r="BJ526" s="117"/>
      <c r="BK526" s="812">
        <f>Overview!$E$7</f>
        <v/>
      </c>
      <c r="BL526" s="117"/>
      <c r="BM526" s="836">
        <f>CW526</f>
        <v/>
      </c>
      <c r="BN526" s="812">
        <f>Overview!$P$153</f>
        <v/>
      </c>
      <c r="BO526" s="117"/>
      <c r="BP526" s="117"/>
      <c r="BQ526" s="115"/>
      <c r="BR526" s="1478"/>
      <c r="BS526" s="1548"/>
      <c r="BT526" s="2180" t="inlineStr">
        <is>
          <t>5G</t>
        </is>
      </c>
      <c r="BU526" s="2181" t="inlineStr">
        <is>
          <t>n2</t>
        </is>
      </c>
      <c r="BV526" s="498">
        <f>Overview!$H$31</f>
        <v/>
      </c>
      <c r="BW526" s="2010"/>
      <c r="BX526" s="2187"/>
      <c r="BY526" s="2188"/>
      <c r="BZ526" s="2131"/>
      <c r="CA526" s="505" t="str">
        <f>CA525</f>
        <v>TBD</v>
      </c>
      <c r="CB526" s="201">
        <v>0</v>
      </c>
      <c r="CC526" s="1713">
        <f>IF(COUNT('Conducted 5G'!$AH$3:$AH$20)=0,376000,INDEX('Conducted 5G'!$T$3:$T$20,MATCH(MAX('Conducted 5G'!$AH$3:$AH$20),'Conducted 5G'!$AH$3:$AH$20,0)))</f>
        <v>376000</v>
      </c>
      <c r="CD526" s="1713">
        <f>IF(COUNT('Conducted 5G'!$AH$3:$AH$20)=0,1880,INDEX('Conducted 5G'!$U$3:$U$20,MATCH(MAX('Conducted 5G'!$AH$3:$AH$20),'Conducted 5G'!$AH$3:$AH$20,0)))</f>
        <v>1880</v>
      </c>
      <c r="CE526" s="1874"/>
      <c r="CF526" s="1874"/>
      <c r="CG526" s="388" t="str">
        <f>IF(OR($BY$419="",$BY$419=""),"",$BY$419)</f>
        <v/>
      </c>
      <c r="CH526" s="388">
        <f>BZ526</f>
        <v/>
      </c>
      <c r="CI526" s="388">
        <f>CA526</f>
        <v/>
      </c>
      <c r="CJ526" s="2046"/>
      <c r="CK526" s="2042"/>
      <c r="CL526" s="212">
        <f>IF(CF526=""," ",IF(ABS(CE526-CF526)&lt;=0.125,"Valid","Not valid"))</f>
        <v/>
      </c>
      <c r="CM526" s="213">
        <f> IF(CE526="","",IF(AND(CE526&lt;&gt;"",CF526=""),IF(CE526&gt;=1,"Medir+Sig Max","No"),IF(CF526&lt;&gt;"",IF(CF526&gt;=1,"Medir+Sig Max","No"),"")))</f>
        <v/>
      </c>
      <c r="CN526" s="1794"/>
      <c r="CO526" s="221">
        <f>IF(CK526="",IF(AND(CE526="",CF526=""),"",IF(CF526="",IF(DE526&gt;1,ROUND(DE526*CE526,3),CE526),IF(DE526&gt;1,ROUND(DE526*CF526,3),CF526))),IF(AND(CE526="",CF526=""),"",IF(CF526="",IF(DE526&gt;1,ROUND(DE526*CE526*(1/(CK526)),3),CE526*(1/(CK526))),IF(DE526&gt;1,ROUND(DE526*CF526*(1/(CK526)),3),CF526*(1/(CK526))))))</f>
        <v/>
      </c>
      <c r="CP526" s="2048">
        <f>IF(COUNTIF(Overview!K12:K14,TRUE)&gt;0,2,IF(COUNTIF(Overview!L12:L14,TRUE)&gt;0,4,0))</f>
        <v/>
      </c>
      <c r="CQ526" s="1473">
        <f>IF(CO526="","",IF(CO526&gt;CP526,"Fail","Pass"))</f>
        <v/>
      </c>
      <c r="CR526" s="1482"/>
      <c r="CS526" s="1566">
        <f>MyTimestamp(CO526)</f>
        <v/>
      </c>
      <c r="CT526" s="1535">
        <f>IF(CE526="",0,15)+IF(CF526="",0,15)</f>
        <v/>
      </c>
      <c r="CU526" s="1536">
        <f>IF(CT526=0,0,2)</f>
        <v/>
      </c>
      <c r="CV526" s="861"/>
      <c r="CW526" s="861"/>
      <c r="CX526" s="2038"/>
      <c r="CY526" s="2050"/>
      <c r="CZ526" s="1545">
        <f>10^(CJ526/20)*100-100</f>
        <v/>
      </c>
      <c r="DA526" s="1353"/>
      <c r="DB526" s="599"/>
      <c r="DC526" s="804">
        <f>IF(DA526="","",10^(DA526/10))</f>
        <v/>
      </c>
      <c r="DD526" s="1401">
        <f>IF(ISNUMBER(DB526)=FALSE,"",10^(DB526/10))</f>
        <v/>
      </c>
      <c r="DE526" s="1545">
        <f>IF(AND(ISNUMBER(DC526),ISNUMBER(DD526)),IF(DC526/DD526&gt;1,ROUND((DC526)/DD526,3),1),1)</f>
        <v/>
      </c>
      <c r="DF526" s="1541"/>
      <c r="DG526" s="1541"/>
      <c r="DH526" s="1541"/>
      <c r="DI526" s="1541"/>
      <c r="DJ526" s="1541"/>
      <c r="DK526" s="1541"/>
      <c r="DL526" s="1541"/>
      <c r="DM526" s="1541"/>
      <c r="DN526" s="1541"/>
      <c r="DO526" s="1541"/>
      <c r="DP526" s="1541"/>
      <c r="DQ526" s="1541"/>
      <c r="DR526" s="1541"/>
    </row>
    <row r="527" ht="12.75" x14ac:dyDescent="0.2">
      <c r="A527" s="1541"/>
      <c r="B527" s="1541"/>
      <c r="C527"/>
      <c r="D527" s="130">
        <f>IF(BX$515="Close to Ear","EN 62209-1","EN 62209-2")</f>
        <v/>
      </c>
      <c r="E527" s="130">
        <f>IF(CG527="Close to Ear","2016","2010/A1:2019")</f>
        <v/>
      </c>
      <c r="F527" s="1488" t="inlineStr">
        <is>
          <t>5.4</t>
        </is>
      </c>
      <c r="G527" s="1497"/>
      <c r="H527" s="120">
        <f>BV527</f>
        <v/>
      </c>
      <c r="I527" s="120">
        <f>BW527</f>
        <v/>
      </c>
      <c r="J527" s="687" t="inlineStr">
        <is>
          <t>5G</t>
        </is>
      </c>
      <c r="K527" s="194" t="inlineStr">
        <is>
          <t>n2</t>
        </is>
      </c>
      <c r="L527" s="115"/>
      <c r="M527" s="120"/>
      <c r="N527" s="119"/>
      <c r="O527" s="131"/>
      <c r="P527" s="6597"/>
      <c r="Q527" s="131"/>
      <c r="R527" s="131"/>
      <c r="S527" s="120"/>
      <c r="T527" s="120">
        <v>376000</v>
      </c>
      <c r="U527" s="120">
        <v>1880</v>
      </c>
      <c r="V527" s="119"/>
      <c r="W527" s="197"/>
      <c r="X527" s="119"/>
      <c r="Y527" s="119"/>
      <c r="Z527" s="119"/>
      <c r="AA527" s="115"/>
      <c r="AB527" s="115"/>
      <c r="AC527" s="689">
        <f>IF(OR(BX$515="Close to Ear",BX$515="Close to Head"),"Head",IF(BX$515="Extremity","Extremity","Body"))</f>
        <v/>
      </c>
      <c r="AD527" s="690">
        <f>CA527</f>
        <v/>
      </c>
      <c r="AE527" s="688">
        <f>CB527</f>
        <v/>
      </c>
      <c r="AF527" s="115"/>
      <c r="AG527" s="808">
        <f>IF(AZ527="","N/A",IF(CQ527="Pass","P","F"))</f>
        <v/>
      </c>
      <c r="AH527" s="129"/>
      <c r="AI527" s="129"/>
      <c r="AJ527" s="129"/>
      <c r="AK527" s="119"/>
      <c r="AL527" s="115"/>
      <c r="AM527" s="119"/>
      <c r="AN527" s="119"/>
      <c r="AO527" s="692"/>
      <c r="AP527" s="692"/>
      <c r="AQ527" s="692"/>
      <c r="AR527" s="692"/>
      <c r="AS527" s="692"/>
      <c r="AT527" s="691">
        <f>CE527</f>
        <v/>
      </c>
      <c r="AU527" s="691">
        <f>CF527</f>
        <v/>
      </c>
      <c r="AV527" s="813"/>
      <c r="AW527" s="813"/>
      <c r="AX527" s="197">
        <f>CZ527</f>
        <v/>
      </c>
      <c r="AY527" s="197">
        <f>DE527</f>
        <v/>
      </c>
      <c r="AZ527" s="3379">
        <f>CO527</f>
        <v/>
      </c>
      <c r="BA527" s="3380"/>
      <c r="BB527" s="197">
        <f>CP527</f>
        <v/>
      </c>
      <c r="BC527" s="813"/>
      <c r="BD527" s="197">
        <f>CR527</f>
        <v/>
      </c>
      <c r="BE527" s="121">
        <f>CS527</f>
        <v/>
      </c>
      <c r="BF527" s="122">
        <f>CT527*60</f>
        <v/>
      </c>
      <c r="BG527" s="121">
        <f>BE527</f>
        <v/>
      </c>
      <c r="BH527" s="122">
        <f>CU527*60</f>
        <v/>
      </c>
      <c r="BI527" s="122">
        <f>CV527</f>
        <v/>
      </c>
      <c r="BJ527" s="117"/>
      <c r="BK527" s="812">
        <f>Overview!$E$7</f>
        <v/>
      </c>
      <c r="BL527" s="117"/>
      <c r="BM527" s="836">
        <f>CW527</f>
        <v/>
      </c>
      <c r="BN527" s="812">
        <f>Overview!$P$153</f>
        <v/>
      </c>
      <c r="BO527" s="117"/>
      <c r="BP527" s="117"/>
      <c r="BQ527" s="115"/>
      <c r="BR527" s="1478"/>
      <c r="BS527" s="1548"/>
      <c r="BT527" s="2180" t="inlineStr">
        <is>
          <t>5G</t>
        </is>
      </c>
      <c r="BU527" s="2181" t="inlineStr">
        <is>
          <t>n2</t>
        </is>
      </c>
      <c r="BV527" s="498">
        <f>Overview!$H$31</f>
        <v/>
      </c>
      <c r="BW527" s="2010"/>
      <c r="BX527" s="2187"/>
      <c r="BY527" s="2188"/>
      <c r="BZ527" s="2131"/>
      <c r="CA527" s="505" t="str">
        <f>CONCATENATE(CA519," - Battery check 1")</f>
        <v>TBD - Battery check 1</v>
      </c>
      <c r="CB527" s="201">
        <v>0</v>
      </c>
      <c r="CC527" s="1713">
        <f>IF(COUNT('Conducted 5G'!$AH$3:$AH$20)=0,376000,INDEX('Conducted 5G'!$T$3:$T$20,MATCH(MAX('Conducted 5G'!$AH$3:$AH$20),'Conducted 5G'!$AH$3:$AH$20,0)))</f>
        <v>376000</v>
      </c>
      <c r="CD527" s="1713">
        <f>IF(COUNT('Conducted 5G'!$AH$3:$AH$20)=0,1880,INDEX('Conducted 5G'!$U$3:$U$20,MATCH(MAX('Conducted 5G'!$AH$3:$AH$20),'Conducted 5G'!$AH$3:$AH$20,0)))</f>
        <v>1880</v>
      </c>
      <c r="CE527" s="1874"/>
      <c r="CF527" s="1874"/>
      <c r="CG527" s="388" t="str">
        <f>IF(OR($BY$419="",$BY$419=""),"",$BY$419)</f>
        <v/>
      </c>
      <c r="CH527" s="388">
        <f>BZ527</f>
        <v/>
      </c>
      <c r="CI527" s="388">
        <f>CA527</f>
        <v/>
      </c>
      <c r="CJ527" s="2046"/>
      <c r="CK527" s="2042"/>
      <c r="CL527" s="212">
        <f>IF(CF527=""," ",IF(ABS(CE527-CF527)&lt;=0.125,"Valid","Not valid"))</f>
        <v/>
      </c>
      <c r="CM527" s="213">
        <f> IF(CE527="","",IF(AND(CE527&lt;&gt;"",CF527=""),IF(CE527&gt;=1,"Medir+Sig Max","No"),IF(CF527&lt;&gt;"",IF(CF527&gt;=1,"Medir+Sig Max","No"),"")))</f>
        <v/>
      </c>
      <c r="CN527" s="1794"/>
      <c r="CO527" s="221">
        <f>IF(CK527="",IF(AND(CE527="",CF527=""),"",IF(CF527="",IF(DE527&gt;1,ROUND(DE527*CE527,3),CE527),IF(DE527&gt;1,ROUND(DE527*CF527,3),CF527))),IF(AND(CE527="",CF527=""),"",IF(CF527="",IF(DE527&gt;1,ROUND(DE527*CE527*(1/(CK527)),3),CE527*(1/(CK527))),IF(DE527&gt;1,ROUND(DE527*CF527*(1/(CK527)),3),CF527*(1/(CK527))))))</f>
        <v/>
      </c>
      <c r="CP527" s="2048">
        <f>IF(COUNTIF(Overview!K12:K14,TRUE)&gt;0,2,IF(COUNTIF(Overview!L12:L14,TRUE)&gt;0,4,0))</f>
        <v/>
      </c>
      <c r="CQ527" s="1473">
        <f>IF(CO527="","",IF(CO527&gt;CP527,"Fail","Pass"))</f>
        <v/>
      </c>
      <c r="CR527" s="1482"/>
      <c r="CS527" s="1566">
        <f>MyTimestamp(CO527)</f>
        <v/>
      </c>
      <c r="CT527" s="1535">
        <f>IF(CE527="",0,15)+IF(CF527="",0,15)</f>
        <v/>
      </c>
      <c r="CU527" s="1536">
        <f>IF(CT527=0,0,2)</f>
        <v/>
      </c>
      <c r="CV527" s="861"/>
      <c r="CW527" s="861"/>
      <c r="CX527" s="2038"/>
      <c r="CY527" s="2050"/>
      <c r="CZ527" s="1545">
        <f>10^(CJ527/20)*100-100</f>
        <v/>
      </c>
      <c r="DA527" s="1353"/>
      <c r="DB527" s="599"/>
      <c r="DC527" s="804">
        <f>IF(DA527="","",10^(DA527/10))</f>
        <v/>
      </c>
      <c r="DD527" s="1401">
        <f>IF(ISNUMBER(DB527)=FALSE,"",10^(DB527/10))</f>
        <v/>
      </c>
      <c r="DE527" s="1545">
        <f>IF(AND(ISNUMBER(DC527),ISNUMBER(DD527)),IF(DC527/DD527&gt;1,ROUND((DC527)/DD527,3),1),1)</f>
        <v/>
      </c>
      <c r="DF527" s="1541"/>
      <c r="DG527" s="1541"/>
      <c r="DH527" s="1541"/>
      <c r="DI527" s="1541"/>
      <c r="DJ527" s="1541"/>
      <c r="DK527" s="1541"/>
      <c r="DL527" s="1541"/>
      <c r="DM527" s="1541"/>
      <c r="DN527" s="1541"/>
      <c r="DO527" s="1541"/>
      <c r="DP527" s="1541"/>
      <c r="DQ527" s="1541"/>
      <c r="DR527" s="1541"/>
    </row>
    <row r="528" ht="12.75" x14ac:dyDescent="0.2">
      <c r="A528" s="1541"/>
      <c r="B528" s="1541"/>
      <c r="C528"/>
      <c r="D528" s="130">
        <f>IF(BX$515="Close to Ear","EN 62209-1","EN 62209-2")</f>
        <v/>
      </c>
      <c r="E528" s="130">
        <f>IF(CG528="Close to Ear","2016","2010/A1:2019")</f>
        <v/>
      </c>
      <c r="F528" s="1488" t="inlineStr">
        <is>
          <t>5.4</t>
        </is>
      </c>
      <c r="G528" s="1497"/>
      <c r="H528" s="120">
        <f>BV528</f>
        <v/>
      </c>
      <c r="I528" s="120">
        <f>BW528</f>
        <v/>
      </c>
      <c r="J528" s="687" t="inlineStr">
        <is>
          <t>5G</t>
        </is>
      </c>
      <c r="K528" s="194" t="inlineStr">
        <is>
          <t>n2</t>
        </is>
      </c>
      <c r="L528" s="115"/>
      <c r="M528" s="120"/>
      <c r="N528" s="119"/>
      <c r="O528" s="131"/>
      <c r="P528" s="6597"/>
      <c r="Q528" s="131"/>
      <c r="R528" s="131"/>
      <c r="S528" s="120"/>
      <c r="T528" s="120">
        <v>376000</v>
      </c>
      <c r="U528" s="120">
        <v>1880</v>
      </c>
      <c r="V528" s="119"/>
      <c r="W528" s="197"/>
      <c r="X528" s="119"/>
      <c r="Y528" s="119"/>
      <c r="Z528" s="119"/>
      <c r="AA528" s="115"/>
      <c r="AB528" s="115"/>
      <c r="AC528" s="689">
        <f>IF(OR(BX$515="Close to Ear",BX$515="Close to Head"),"Head",IF(BX$515="Extremity","Extremity","Body"))</f>
        <v/>
      </c>
      <c r="AD528" s="690">
        <f>CA528</f>
        <v/>
      </c>
      <c r="AE528" s="688">
        <f>CB528</f>
        <v/>
      </c>
      <c r="AF528" s="115"/>
      <c r="AG528" s="808">
        <f>IF(AZ528="","N/A",IF(CQ528="Pass","P","F"))</f>
        <v/>
      </c>
      <c r="AH528" s="129"/>
      <c r="AI528" s="129"/>
      <c r="AJ528" s="129"/>
      <c r="AK528" s="119"/>
      <c r="AL528" s="115"/>
      <c r="AM528" s="119"/>
      <c r="AN528" s="119"/>
      <c r="AO528" s="692"/>
      <c r="AP528" s="692"/>
      <c r="AQ528" s="692"/>
      <c r="AR528" s="692"/>
      <c r="AS528" s="692"/>
      <c r="AT528" s="691">
        <f>CE528</f>
        <v/>
      </c>
      <c r="AU528" s="691">
        <f>CF528</f>
        <v/>
      </c>
      <c r="AV528" s="813"/>
      <c r="AW528" s="813"/>
      <c r="AX528" s="197">
        <f>CZ528</f>
        <v/>
      </c>
      <c r="AY528" s="197">
        <f>DE528</f>
        <v/>
      </c>
      <c r="AZ528" s="3379">
        <f>CO528</f>
        <v/>
      </c>
      <c r="BA528" s="3380"/>
      <c r="BB528" s="197">
        <f>CP528</f>
        <v/>
      </c>
      <c r="BC528" s="813"/>
      <c r="BD528" s="197">
        <f>CR528</f>
        <v/>
      </c>
      <c r="BE528" s="121">
        <f>CS528</f>
        <v/>
      </c>
      <c r="BF528" s="122">
        <f>CT528*60</f>
        <v/>
      </c>
      <c r="BG528" s="121">
        <f>BE528</f>
        <v/>
      </c>
      <c r="BH528" s="122">
        <f>CU528*60</f>
        <v/>
      </c>
      <c r="BI528" s="122">
        <f>CV528</f>
        <v/>
      </c>
      <c r="BJ528" s="117"/>
      <c r="BK528" s="812">
        <f>Overview!$E$7</f>
        <v/>
      </c>
      <c r="BL528" s="117"/>
      <c r="BM528" s="836">
        <f>CW528</f>
        <v/>
      </c>
      <c r="BN528" s="812">
        <f>Overview!$P$153</f>
        <v/>
      </c>
      <c r="BO528" s="117"/>
      <c r="BP528" s="117"/>
      <c r="BQ528" s="115"/>
      <c r="BR528" s="1478"/>
      <c r="BS528" s="1548"/>
      <c r="BT528" s="2180" t="inlineStr">
        <is>
          <t>5G</t>
        </is>
      </c>
      <c r="BU528" s="2181" t="inlineStr">
        <is>
          <t>n2</t>
        </is>
      </c>
      <c r="BV528" s="498">
        <f>Overview!$H$31</f>
        <v/>
      </c>
      <c r="BW528" s="2010"/>
      <c r="BX528" s="2187"/>
      <c r="BY528" s="2188"/>
      <c r="BZ528" s="2131"/>
      <c r="CA528" s="505" t="str">
        <f>CONCATENATE(CA519," - Battery check 2")</f>
        <v>TBD - Battery check 2</v>
      </c>
      <c r="CB528" s="201">
        <v>0</v>
      </c>
      <c r="CC528" s="1713">
        <f>IF(COUNT('Conducted 5G'!$AH$3:$AH$20)=0,376000,INDEX('Conducted 5G'!$T$3:$T$20,MATCH(MAX('Conducted 5G'!$AH$3:$AH$20),'Conducted 5G'!$AH$3:$AH$20,0)))</f>
        <v>376000</v>
      </c>
      <c r="CD528" s="1713">
        <f>IF(COUNT('Conducted 5G'!$AH$3:$AH$20)=0,1880,INDEX('Conducted 5G'!$U$3:$U$20,MATCH(MAX('Conducted 5G'!$AH$3:$AH$20),'Conducted 5G'!$AH$3:$AH$20,0)))</f>
        <v>1880</v>
      </c>
      <c r="CE528" s="1874"/>
      <c r="CF528" s="1874"/>
      <c r="CG528" s="388" t="str">
        <f>IF(OR($BY$419="",$BY$419=""),"",$BY$419)</f>
        <v/>
      </c>
      <c r="CH528" s="388">
        <f>BZ528</f>
        <v/>
      </c>
      <c r="CI528" s="388">
        <f>CA528</f>
        <v/>
      </c>
      <c r="CJ528" s="2046"/>
      <c r="CK528" s="2042"/>
      <c r="CL528" s="212">
        <f>IF(CF528=""," ",IF(ABS(CE528-CF528)&lt;=0.125,"Valid","Not valid"))</f>
        <v/>
      </c>
      <c r="CM528" s="213">
        <f> IF(CE528="","",IF(AND(CE528&lt;&gt;"",CF528=""),IF(CE528&gt;=1,"Medir+Sig Max","No"),IF(CF528&lt;&gt;"",IF(CF528&gt;=1,"Medir+Sig Max","No"),"")))</f>
        <v/>
      </c>
      <c r="CN528" s="1794"/>
      <c r="CO528" s="221">
        <f>IF(CK528="",IF(AND(CE528="",CF528=""),"",IF(CF528="",IF(DE528&gt;1,ROUND(DE528*CE528,3),CE528),IF(DE528&gt;1,ROUND(DE528*CF528,3),CF528))),IF(AND(CE528="",CF528=""),"",IF(CF528="",IF(DE528&gt;1,ROUND(DE528*CE528*(1/(CK528)),3),CE528*(1/(CK528))),IF(DE528&gt;1,ROUND(DE528*CF528*(1/(CK528)),3),CF528*(1/(CK528))))))</f>
        <v/>
      </c>
      <c r="CP528" s="2048">
        <f>IF(COUNTIF(Overview!K12:K14,TRUE)&gt;0,2,IF(COUNTIF(Overview!L12:L14,TRUE)&gt;0,4,0))</f>
        <v/>
      </c>
      <c r="CQ528" s="1473">
        <f>IF(CO528="","",IF(CO528&gt;CP528,"Fail","Pass"))</f>
        <v/>
      </c>
      <c r="CR528" s="1482"/>
      <c r="CS528" s="1566">
        <f>MyTimestamp(CO528)</f>
        <v/>
      </c>
      <c r="CT528" s="1535">
        <f>IF(CE528="",0,15)+IF(CF528="",0,15)</f>
        <v/>
      </c>
      <c r="CU528" s="1536">
        <f>IF(CT528=0,0,2)</f>
        <v/>
      </c>
      <c r="CV528" s="861"/>
      <c r="CW528" s="861"/>
      <c r="CX528" s="2038"/>
      <c r="CY528" s="2050"/>
      <c r="CZ528" s="1545">
        <f>10^(CJ528/20)*100-100</f>
        <v/>
      </c>
      <c r="DA528" s="1353"/>
      <c r="DB528" s="599"/>
      <c r="DC528" s="804">
        <f>IF(DA528="","",10^(DA528/10))</f>
        <v/>
      </c>
      <c r="DD528" s="1401">
        <f>IF(ISNUMBER(DB528)=FALSE,"",10^(DB528/10))</f>
        <v/>
      </c>
      <c r="DE528" s="1545">
        <f>IF(AND(ISNUMBER(DC528),ISNUMBER(DD528)),IF(DC528/DD528&gt;1,ROUND((DC528)/DD528,3),1),1)</f>
        <v/>
      </c>
      <c r="DF528" s="1541"/>
      <c r="DG528" s="1541"/>
      <c r="DH528" s="1541"/>
      <c r="DI528" s="1541"/>
      <c r="DJ528" s="1541"/>
      <c r="DK528" s="1541"/>
      <c r="DL528" s="1541"/>
      <c r="DM528" s="1541"/>
      <c r="DN528" s="1541"/>
      <c r="DO528" s="1541"/>
      <c r="DP528" s="1541"/>
      <c r="DQ528" s="1541"/>
      <c r="DR528" s="1541"/>
    </row>
    <row r="529" ht="12.75" x14ac:dyDescent="0.2">
      <c r="A529" s="1541"/>
      <c r="B529" s="1541"/>
      <c r="C529"/>
      <c r="D529" s="130">
        <f>IF(BX$529="Close to Ear","EN 62209-1","EN 62209-2")</f>
        <v/>
      </c>
      <c r="E529" s="130">
        <f>IF(CG529="Close to Ear","2016","2010/A1:2019")</f>
        <v/>
      </c>
      <c r="F529" s="1488" t="inlineStr">
        <is>
          <t>5.4</t>
        </is>
      </c>
      <c r="G529" s="1497"/>
      <c r="H529" s="120">
        <f>BV529</f>
        <v/>
      </c>
      <c r="I529" s="120">
        <f>BW529</f>
        <v/>
      </c>
      <c r="J529" s="687" t="inlineStr">
        <is>
          <t>5G</t>
        </is>
      </c>
      <c r="K529" s="194" t="inlineStr">
        <is>
          <t>n2</t>
        </is>
      </c>
      <c r="L529" s="115"/>
      <c r="M529" s="120"/>
      <c r="N529" s="119"/>
      <c r="O529" s="131"/>
      <c r="P529" s="6597"/>
      <c r="Q529" s="131"/>
      <c r="R529" s="131"/>
      <c r="S529" s="120"/>
      <c r="T529" s="120">
        <v>376000</v>
      </c>
      <c r="U529" s="120">
        <v>1880</v>
      </c>
      <c r="V529" s="119"/>
      <c r="W529" s="197"/>
      <c r="X529" s="119"/>
      <c r="Y529" s="119"/>
      <c r="Z529" s="119"/>
      <c r="AA529" s="115"/>
      <c r="AB529" s="115"/>
      <c r="AC529" s="689">
        <f>IF(OR(BX$529="Close to Ear",BX$529="Close to Head"),"Head",IF(BX$529="Extremity","Extremity","Body"))</f>
        <v/>
      </c>
      <c r="AD529" s="690">
        <f>CA529</f>
        <v/>
      </c>
      <c r="AE529" s="688">
        <f>CB529</f>
        <v/>
      </c>
      <c r="AF529" s="115"/>
      <c r="AG529" s="808">
        <f>IF(AZ529="","N/A",IF(CQ529="Pass","P","F"))</f>
        <v/>
      </c>
      <c r="AH529" s="129"/>
      <c r="AI529" s="129"/>
      <c r="AJ529" s="129"/>
      <c r="AK529" s="119"/>
      <c r="AL529" s="115"/>
      <c r="AM529" s="119"/>
      <c r="AN529" s="119"/>
      <c r="AO529" s="692"/>
      <c r="AP529" s="692"/>
      <c r="AQ529" s="692"/>
      <c r="AR529" s="692"/>
      <c r="AS529" s="692"/>
      <c r="AT529" s="691">
        <f>CE529</f>
        <v/>
      </c>
      <c r="AU529" s="691">
        <f>CF529</f>
        <v/>
      </c>
      <c r="AV529" s="813"/>
      <c r="AW529" s="813"/>
      <c r="AX529" s="197">
        <f>CZ529</f>
        <v/>
      </c>
      <c r="AY529" s="197">
        <f>DE529</f>
        <v/>
      </c>
      <c r="AZ529" s="3379">
        <f>CO529</f>
        <v/>
      </c>
      <c r="BA529" s="3380"/>
      <c r="BB529" s="197">
        <f>CP529</f>
        <v/>
      </c>
      <c r="BC529" s="813"/>
      <c r="BD529" s="197">
        <f>CR529</f>
        <v/>
      </c>
      <c r="BE529" s="121">
        <f>CS529</f>
        <v/>
      </c>
      <c r="BF529" s="122">
        <f>CT529*60</f>
        <v/>
      </c>
      <c r="BG529" s="121">
        <f>BE529</f>
        <v/>
      </c>
      <c r="BH529" s="122">
        <f>CU529*60</f>
        <v/>
      </c>
      <c r="BI529" s="122">
        <f>CV529</f>
        <v/>
      </c>
      <c r="BJ529" s="117"/>
      <c r="BK529" s="812">
        <f>Overview!$E$7</f>
        <v/>
      </c>
      <c r="BL529" s="117"/>
      <c r="BM529" s="836">
        <f>CW529</f>
        <v/>
      </c>
      <c r="BN529" s="812">
        <f>Overview!$P$153</f>
        <v/>
      </c>
      <c r="BO529" s="117"/>
      <c r="BP529" s="117"/>
      <c r="BQ529" s="115"/>
      <c r="BR529" s="1478"/>
      <c r="BS529" s="1548"/>
      <c r="BT529" s="2180" t="inlineStr">
        <is>
          <t>5G</t>
        </is>
      </c>
      <c r="BU529" s="2181" t="inlineStr">
        <is>
          <t>n2</t>
        </is>
      </c>
      <c r="BV529" s="498">
        <f>Overview!$H$31</f>
        <v/>
      </c>
      <c r="BW529" s="2010"/>
      <c r="BX529" s="8328" t="inlineStr">
        <is>
          <t>Body</t>
        </is>
      </c>
      <c r="BY529" s="496"/>
      <c r="BZ529" s="1721"/>
      <c r="CA529" s="1996" t="inlineStr">
        <is>
          <t>Front Face</t>
        </is>
      </c>
      <c r="CB529" s="202">
        <v>5</v>
      </c>
      <c r="CC529" s="1708">
        <f>IF(COUNT('Conducted 5G'!$AH$3:$AH$20)=0,376000,INDEX('Conducted 5G'!$T$3:$T$20,MATCH(MAX('Conducted 5G'!$AH$3:$AH$20),'Conducted 5G'!$AH$3:$AH$20,0)))</f>
        <v>376000</v>
      </c>
      <c r="CD529" s="1708">
        <f>IF(COUNT('Conducted 5G'!$AH$3:$AH$20)=0,1880,INDEX('Conducted 5G'!$U$3:$U$20,MATCH(MAX('Conducted 5G'!$AH$3:$AH$20),'Conducted 5G'!$AH$3:$AH$20,0)))</f>
        <v>1880</v>
      </c>
      <c r="CE529" s="1522"/>
      <c r="CF529" s="1522"/>
      <c r="CG529" s="386" t="str">
        <f>IF(OR($BY$419="",$BY$419=""),"",$BY$419)</f>
        <v/>
      </c>
      <c r="CH529" s="386">
        <f>BZ529</f>
        <v/>
      </c>
      <c r="CI529" s="386">
        <f>CA529</f>
        <v/>
      </c>
      <c r="CJ529" s="1526"/>
      <c r="CK529" s="2036"/>
      <c r="CL529" s="203">
        <f>IF(CF529=""," ",IF(ABS(CE529-CF529)&lt;=0.125,"Valid","Not valid"))</f>
        <v/>
      </c>
      <c r="CM529" s="204">
        <f> IF(CE529="","",IF(AND(CE529&lt;&gt;"",CF529=""),IF(CE529&gt;=1,"Medir+Sig Max","No"),IF(CF529&lt;&gt;"",IF(CF529&gt;=1,"Medir+Sig Max","No"),"")))</f>
        <v/>
      </c>
      <c r="CN529" s="1798"/>
      <c r="CO529" s="219">
        <f>IF(CK529="",IF(AND(CE529="",CF529=""),"",IF(CF529="",IF(DE529&gt;1,ROUND(DE529*CE529,3),CE529),IF(DE529&gt;1,ROUND(DE529*CF529,3),CF529))),IF(AND(CE529="",CF529=""),"",IF(CF529="",IF(DE529&gt;1,ROUND(DE529*CE529*(1/(CK529)),3),CE529*(1/(CK529))),IF(DE529&gt;1,ROUND(DE529*CF529*(1/(CK529)),3),CF529*(1/(CK529))))))</f>
        <v/>
      </c>
      <c r="CP529" s="2037">
        <f>IF(COUNTIF(Overview!K12:K14,TRUE)&gt;0,2,IF(COUNTIF(Overview!L12:L14,TRUE)&gt;0,4,0))</f>
        <v/>
      </c>
      <c r="CQ529" s="1471">
        <f>IF(CO529="","",IF(CO529&gt;CP529,"Fail","Pass"))</f>
        <v/>
      </c>
      <c r="CR529" s="1480"/>
      <c r="CS529" s="1564">
        <f>MyTimestamp(CO529)</f>
        <v/>
      </c>
      <c r="CT529" s="1529">
        <f>IF(CE529="",0,15)+IF(CF529="",0,15)</f>
        <v/>
      </c>
      <c r="CU529" s="1530">
        <f>IF(CT529=0,0,2)</f>
        <v/>
      </c>
      <c r="CV529" s="862"/>
      <c r="CW529" s="862"/>
      <c r="CX529" s="2038"/>
      <c r="CY529" s="2039"/>
      <c r="CZ529" s="1542">
        <f>10^(CJ529/20)*100-100</f>
        <v/>
      </c>
      <c r="DA529" s="1351"/>
      <c r="DB529" s="597"/>
      <c r="DC529" s="802">
        <f>IF(DA529="","",10^(DA529/10))</f>
        <v/>
      </c>
      <c r="DD529" s="1399">
        <f>IF(ISNUMBER(DB529)=FALSE,"",10^(DB529/10))</f>
        <v/>
      </c>
      <c r="DE529" s="1542">
        <f>IF(AND(ISNUMBER(DC529),ISNUMBER(DD529)),IF(DC529/DD529&gt;1,ROUND((DC529)/DD529,3),1),1)</f>
        <v/>
      </c>
      <c r="DF529" s="1670">
        <f>IF(ISNUMBER(CO529),IF(CO529&gt;=CP529*0.90625,"!!!MEASURE other two 1RB modes!!!  To include the results for these two additional RB modes please use any row below free (for example otehr band) and replace the information of each field (tech, band, freq, etc...) with the proper one",""),"")</f>
        <v/>
      </c>
      <c r="DG529" s="1541"/>
      <c r="DH529" s="1541"/>
      <c r="DI529" s="1541"/>
      <c r="DJ529" s="1541"/>
      <c r="DK529" s="1541"/>
      <c r="DL529" s="1541"/>
      <c r="DM529" s="1541"/>
      <c r="DN529" s="1541"/>
      <c r="DO529" s="1541"/>
      <c r="DP529" s="1541"/>
      <c r="DQ529" s="1541"/>
      <c r="DR529" s="1541"/>
    </row>
    <row r="530" ht="12.75" x14ac:dyDescent="0.2">
      <c r="A530" s="1541"/>
      <c r="B530" s="1541"/>
      <c r="C530"/>
      <c r="D530" s="130">
        <f>IF(BX$529="Close to Ear","EN 62209-1","EN 62209-2")</f>
        <v/>
      </c>
      <c r="E530" s="130">
        <f>IF(CG530="Close to Ear","2016","2010/A1:2019")</f>
        <v/>
      </c>
      <c r="F530" s="1488" t="inlineStr">
        <is>
          <t>5.4</t>
        </is>
      </c>
      <c r="G530" s="1497"/>
      <c r="H530" s="120">
        <f>BV530</f>
        <v/>
      </c>
      <c r="I530" s="120">
        <f>BW530</f>
        <v/>
      </c>
      <c r="J530" s="687" t="inlineStr">
        <is>
          <t>5G</t>
        </is>
      </c>
      <c r="K530" s="194" t="inlineStr">
        <is>
          <t>n2</t>
        </is>
      </c>
      <c r="L530" s="115"/>
      <c r="M530" s="120"/>
      <c r="N530" s="119"/>
      <c r="O530" s="131"/>
      <c r="P530" s="6597"/>
      <c r="Q530" s="131"/>
      <c r="R530" s="131"/>
      <c r="S530" s="120"/>
      <c r="T530" s="120">
        <v>376000</v>
      </c>
      <c r="U530" s="120">
        <v>1880</v>
      </c>
      <c r="V530" s="119"/>
      <c r="W530" s="197"/>
      <c r="X530" s="119"/>
      <c r="Y530" s="119"/>
      <c r="Z530" s="119"/>
      <c r="AA530" s="115"/>
      <c r="AB530" s="115"/>
      <c r="AC530" s="689">
        <f>IF(OR(BX$529="Close to Ear",BX$529="Close to Head"),"Head",IF(BX$529="Extremity","Extremity","Body"))</f>
        <v/>
      </c>
      <c r="AD530" s="690">
        <f>CA530</f>
        <v/>
      </c>
      <c r="AE530" s="688">
        <f>CB530</f>
        <v/>
      </c>
      <c r="AF530" s="115"/>
      <c r="AG530" s="808">
        <f>IF(AZ530="","N/A",IF(CQ530="Pass","P","F"))</f>
        <v/>
      </c>
      <c r="AH530" s="129"/>
      <c r="AI530" s="129"/>
      <c r="AJ530" s="129"/>
      <c r="AK530" s="119"/>
      <c r="AL530" s="115"/>
      <c r="AM530" s="119"/>
      <c r="AN530" s="119"/>
      <c r="AO530" s="692"/>
      <c r="AP530" s="692"/>
      <c r="AQ530" s="692"/>
      <c r="AR530" s="692"/>
      <c r="AS530" s="692"/>
      <c r="AT530" s="691">
        <f>CE530</f>
        <v/>
      </c>
      <c r="AU530" s="691">
        <f>CF530</f>
        <v/>
      </c>
      <c r="AV530" s="813"/>
      <c r="AW530" s="813"/>
      <c r="AX530" s="197">
        <f>CZ530</f>
        <v/>
      </c>
      <c r="AY530" s="197">
        <f>DE530</f>
        <v/>
      </c>
      <c r="AZ530" s="3379">
        <f>CO530</f>
        <v/>
      </c>
      <c r="BA530" s="3380"/>
      <c r="BB530" s="197">
        <f>CP530</f>
        <v/>
      </c>
      <c r="BC530" s="813"/>
      <c r="BD530" s="197">
        <f>CR530</f>
        <v/>
      </c>
      <c r="BE530" s="121">
        <f>CS530</f>
        <v/>
      </c>
      <c r="BF530" s="122">
        <f>CT530*60</f>
        <v/>
      </c>
      <c r="BG530" s="121">
        <f>BE530</f>
        <v/>
      </c>
      <c r="BH530" s="122">
        <f>CU530*60</f>
        <v/>
      </c>
      <c r="BI530" s="122">
        <f>CV530</f>
        <v/>
      </c>
      <c r="BJ530" s="117"/>
      <c r="BK530" s="812">
        <f>Overview!$E$7</f>
        <v/>
      </c>
      <c r="BL530" s="117"/>
      <c r="BM530" s="836">
        <f>CW530</f>
        <v/>
      </c>
      <c r="BN530" s="812">
        <f>Overview!$P$153</f>
        <v/>
      </c>
      <c r="BO530" s="117"/>
      <c r="BP530" s="117"/>
      <c r="BQ530" s="115"/>
      <c r="BR530" s="1478"/>
      <c r="BS530" s="1548"/>
      <c r="BT530" s="2180" t="inlineStr">
        <is>
          <t>5G</t>
        </is>
      </c>
      <c r="BU530" s="2181" t="inlineStr">
        <is>
          <t>n2</t>
        </is>
      </c>
      <c r="BV530" s="498">
        <f>Overview!$H$31</f>
        <v/>
      </c>
      <c r="BW530" s="2010"/>
      <c r="BX530" s="2181"/>
      <c r="BY530" s="953"/>
      <c r="BZ530" s="1721"/>
      <c r="CA530" s="1997" t="inlineStr">
        <is>
          <t>Back Face</t>
        </is>
      </c>
      <c r="CB530" s="200">
        <v>5</v>
      </c>
      <c r="CC530" s="1709">
        <f>IF(COUNT('Conducted 5G'!$AH$3:$AH$20)=0,376000,INDEX('Conducted 5G'!$T$3:$T$20,MATCH(MAX('Conducted 5G'!$AH$3:$AH$20),'Conducted 5G'!$AH$3:$AH$20,0)))</f>
        <v>376000</v>
      </c>
      <c r="CD530" s="1709">
        <f>IF(COUNT('Conducted 5G'!$AH$3:$AH$20)=0,1880,INDEX('Conducted 5G'!$U$3:$U$20,MATCH(MAX('Conducted 5G'!$AH$3:$AH$20),'Conducted 5G'!$AH$3:$AH$20,0)))</f>
        <v>1880</v>
      </c>
      <c r="CE530" s="1523"/>
      <c r="CF530" s="1523"/>
      <c r="CG530" s="387" t="str">
        <f>IF(OR($BY$419="",$BY$419=""),"",$BY$419)</f>
        <v/>
      </c>
      <c r="CH530" s="387">
        <f>BZ530</f>
        <v/>
      </c>
      <c r="CI530" s="387">
        <f>CA530</f>
        <v/>
      </c>
      <c r="CJ530" s="1527"/>
      <c r="CK530" s="2042"/>
      <c r="CL530" s="206">
        <f>IF(CF530=""," ",IF(ABS(CE530-CF530)&lt;=0.125,"Valid","Not valid"))</f>
        <v/>
      </c>
      <c r="CM530" s="207">
        <f> IF(CE530="","",IF(AND(CE530&lt;&gt;"",CF530=""),IF(CE530&gt;=1,"Medir+Sig Max","No"),IF(CF530&lt;&gt;"",IF(CF530&gt;=1,"Medir+Sig Max","No"),"")))</f>
        <v/>
      </c>
      <c r="CN530" s="1787"/>
      <c r="CO530" s="220">
        <f>IF(CK530="",IF(AND(CE530="",CF530=""),"",IF(CF530="",IF(DE530&gt;1,ROUND(DE530*CE530,3),CE530),IF(DE530&gt;1,ROUND(DE530*CF530,3),CF530))),IF(AND(CE530="",CF530=""),"",IF(CF530="",IF(DE530&gt;1,ROUND(DE530*CE530*(1/(CK530)),3),CE530*(1/(CK530))),IF(DE530&gt;1,ROUND(DE530*CF530*(1/(CK530)),3),CF530*(1/(CK530))))))</f>
        <v/>
      </c>
      <c r="CP530" s="2043">
        <f>IF(COUNTIF(Overview!K12:K14,TRUE)&gt;0,2,IF(COUNTIF(Overview!L12:L14,TRUE)&gt;0,4,0))</f>
        <v/>
      </c>
      <c r="CQ530" s="1472">
        <f>IF(CO530="","",IF(CO530&gt;CP530,"Fail","Pass"))</f>
        <v/>
      </c>
      <c r="CR530" s="1481"/>
      <c r="CS530" s="1565">
        <f>MyTimestamp(CO530)</f>
        <v/>
      </c>
      <c r="CT530" s="1531">
        <f>IF(CE530="",0,15)+IF(CF530="",0,15)</f>
        <v/>
      </c>
      <c r="CU530" s="1532">
        <f>IF(CT530=0,0,2)</f>
        <v/>
      </c>
      <c r="CV530" s="859"/>
      <c r="CW530" s="859"/>
      <c r="CX530" s="2038"/>
      <c r="CY530" s="2044"/>
      <c r="CZ530" s="1543">
        <f>10^(CJ530/20)*100-100</f>
        <v/>
      </c>
      <c r="DA530" s="1352"/>
      <c r="DB530" s="598"/>
      <c r="DC530" s="803">
        <f>IF(DA530="","",10^(DA530/10))</f>
        <v/>
      </c>
      <c r="DD530" s="1400">
        <f>IF(ISNUMBER(DB530)=FALSE,"",10^(DB530/10))</f>
        <v/>
      </c>
      <c r="DE530" s="1543">
        <f>IF(AND(ISNUMBER(DC530),ISNUMBER(DD530)),IF(DC530/DD530&gt;1,ROUND((DC530)/DD530,3),1),1)</f>
        <v/>
      </c>
      <c r="DF530" s="1670">
        <f>IF(ISNUMBER(CO530),IF(CO530&gt;=CP530*0.90625,"!!!MEASURE other two 1RB modes!!!  To include the results for these two additional RB modes please use any row below free (for example otehr band) and replace the information of each field (tech, band, freq, etc...) with the proper one",""),"")</f>
        <v/>
      </c>
      <c r="DG530" s="1541"/>
      <c r="DH530" s="1541"/>
      <c r="DI530" s="1541"/>
      <c r="DJ530" s="1541"/>
      <c r="DK530" s="1541"/>
      <c r="DL530" s="1541"/>
      <c r="DM530" s="1541"/>
      <c r="DN530" s="1541"/>
      <c r="DO530" s="1541"/>
      <c r="DP530" s="1541"/>
      <c r="DQ530" s="1541"/>
      <c r="DR530" s="1541"/>
    </row>
    <row r="531" ht="12.75" x14ac:dyDescent="0.2">
      <c r="A531" s="1541"/>
      <c r="B531" s="1541"/>
      <c r="C531"/>
      <c r="D531" s="130">
        <f>IF(BX$529="Close to Ear","EN 62209-1","EN 62209-2")</f>
        <v/>
      </c>
      <c r="E531" s="130">
        <f>IF(CG531="Close to Ear","2016","2010/A1:2019")</f>
        <v/>
      </c>
      <c r="F531" s="1488" t="inlineStr">
        <is>
          <t>5.4</t>
        </is>
      </c>
      <c r="G531" s="1497"/>
      <c r="H531" s="120">
        <f>BV531</f>
        <v/>
      </c>
      <c r="I531" s="120">
        <f>BW531</f>
        <v/>
      </c>
      <c r="J531" s="687" t="inlineStr">
        <is>
          <t>5G</t>
        </is>
      </c>
      <c r="K531" s="194" t="inlineStr">
        <is>
          <t>n2</t>
        </is>
      </c>
      <c r="L531" s="115"/>
      <c r="M531" s="120"/>
      <c r="N531" s="119"/>
      <c r="O531" s="131"/>
      <c r="P531" s="6597"/>
      <c r="Q531" s="131"/>
      <c r="R531" s="131"/>
      <c r="S531" s="120"/>
      <c r="T531" s="120">
        <v>376000</v>
      </c>
      <c r="U531" s="120">
        <v>1880</v>
      </c>
      <c r="V531" s="119"/>
      <c r="W531" s="197"/>
      <c r="X531" s="119"/>
      <c r="Y531" s="119"/>
      <c r="Z531" s="119"/>
      <c r="AA531" s="115"/>
      <c r="AB531" s="115"/>
      <c r="AC531" s="689">
        <f>IF(OR(BX$529="Close to Ear",BX$529="Close to Head"),"Head",IF(BX$529="Extremity","Extremity","Body"))</f>
        <v/>
      </c>
      <c r="AD531" s="690">
        <f>CA531</f>
        <v/>
      </c>
      <c r="AE531" s="688">
        <f>CB531</f>
        <v/>
      </c>
      <c r="AF531" s="115"/>
      <c r="AG531" s="808">
        <f>IF(AZ531="","N/A",IF(CQ531="Pass","P","F"))</f>
        <v/>
      </c>
      <c r="AH531" s="129"/>
      <c r="AI531" s="129"/>
      <c r="AJ531" s="129"/>
      <c r="AK531" s="119"/>
      <c r="AL531" s="115"/>
      <c r="AM531" s="119"/>
      <c r="AN531" s="119"/>
      <c r="AO531" s="692"/>
      <c r="AP531" s="692"/>
      <c r="AQ531" s="692"/>
      <c r="AR531" s="692"/>
      <c r="AS531" s="692"/>
      <c r="AT531" s="691">
        <f>CE531</f>
        <v/>
      </c>
      <c r="AU531" s="691">
        <f>CF531</f>
        <v/>
      </c>
      <c r="AV531" s="813"/>
      <c r="AW531" s="813"/>
      <c r="AX531" s="197">
        <f>CZ531</f>
        <v/>
      </c>
      <c r="AY531" s="197">
        <f>DE531</f>
        <v/>
      </c>
      <c r="AZ531" s="3379">
        <f>CO531</f>
        <v/>
      </c>
      <c r="BA531" s="3380"/>
      <c r="BB531" s="197">
        <f>CP531</f>
        <v/>
      </c>
      <c r="BC531" s="813"/>
      <c r="BD531" s="197">
        <f>CR531</f>
        <v/>
      </c>
      <c r="BE531" s="121">
        <f>CS531</f>
        <v/>
      </c>
      <c r="BF531" s="122">
        <f>CT531*60</f>
        <v/>
      </c>
      <c r="BG531" s="121">
        <f>BE531</f>
        <v/>
      </c>
      <c r="BH531" s="122">
        <f>CU531*60</f>
        <v/>
      </c>
      <c r="BI531" s="122">
        <f>CV531</f>
        <v/>
      </c>
      <c r="BJ531" s="117"/>
      <c r="BK531" s="812">
        <f>Overview!$E$7</f>
        <v/>
      </c>
      <c r="BL531" s="117"/>
      <c r="BM531" s="836">
        <f>CW531</f>
        <v/>
      </c>
      <c r="BN531" s="812">
        <f>Overview!$P$153</f>
        <v/>
      </c>
      <c r="BO531" s="117"/>
      <c r="BP531" s="117"/>
      <c r="BQ531" s="115"/>
      <c r="BR531" s="1478"/>
      <c r="BS531" s="1548"/>
      <c r="BT531" s="2180" t="inlineStr">
        <is>
          <t>5G</t>
        </is>
      </c>
      <c r="BU531" s="2181" t="inlineStr">
        <is>
          <t>n2</t>
        </is>
      </c>
      <c r="BV531" s="498">
        <f>Overview!$H$31</f>
        <v/>
      </c>
      <c r="BW531" s="2010"/>
      <c r="BX531" s="2181"/>
      <c r="BY531" s="952"/>
      <c r="BZ531" s="1721"/>
      <c r="CA531" s="1997" t="inlineStr">
        <is>
          <t>Left Edge</t>
        </is>
      </c>
      <c r="CB531" s="200">
        <v>5</v>
      </c>
      <c r="CC531" s="1709">
        <f>IF(COUNT('Conducted 5G'!$AH$3:$AH$20)=0,376000,INDEX('Conducted 5G'!$T$3:$T$20,MATCH(MAX('Conducted 5G'!$AH$3:$AH$20),'Conducted 5G'!$AH$3:$AH$20,0)))</f>
        <v>376000</v>
      </c>
      <c r="CD531" s="1709">
        <f>IF(COUNT('Conducted 5G'!$AH$3:$AH$20)=0,1880,INDEX('Conducted 5G'!$U$3:$U$20,MATCH(MAX('Conducted 5G'!$AH$3:$AH$20),'Conducted 5G'!$AH$3:$AH$20,0)))</f>
        <v>1880</v>
      </c>
      <c r="CE531" s="1523"/>
      <c r="CF531" s="1523"/>
      <c r="CG531" s="387" t="str">
        <f>IF(OR($BY$419="",$BY$419=""),"",$BY$419)</f>
        <v/>
      </c>
      <c r="CH531" s="387">
        <f>BZ531</f>
        <v/>
      </c>
      <c r="CI531" s="387">
        <f>CA531</f>
        <v/>
      </c>
      <c r="CJ531" s="1527"/>
      <c r="CK531" s="2042"/>
      <c r="CL531" s="206">
        <f>IF(CF531=""," ",IF(ABS(CE531-CF531)&lt;=0.125,"Valid","Not valid"))</f>
        <v/>
      </c>
      <c r="CM531" s="207">
        <f> IF(CE531="","",IF(AND(CE531&lt;&gt;"",CF531=""),IF(CE531&gt;=1,"Medir+Sig Max","No"),IF(CF531&lt;&gt;"",IF(CF531&gt;=1,"Medir+Sig Max","No"),"")))</f>
        <v/>
      </c>
      <c r="CN531" s="1787"/>
      <c r="CO531" s="220">
        <f>IF(CK531="",IF(AND(CE531="",CF531=""),"",IF(CF531="",IF(DE531&gt;1,ROUND(DE531*CE531,3),CE531),IF(DE531&gt;1,ROUND(DE531*CF531,3),CF531))),IF(AND(CE531="",CF531=""),"",IF(CF531="",IF(DE531&gt;1,ROUND(DE531*CE531*(1/(CK531)),3),CE531*(1/(CK531))),IF(DE531&gt;1,ROUND(DE531*CF531*(1/(CK531)),3),CF531*(1/(CK531))))))</f>
        <v/>
      </c>
      <c r="CP531" s="2043">
        <f>IF(COUNTIF(Overview!K12:K14,TRUE)&gt;0,2,IF(COUNTIF(Overview!L12:L14,TRUE)&gt;0,4,0))</f>
        <v/>
      </c>
      <c r="CQ531" s="1472">
        <f>IF(CO531="","",IF(CO531&gt;CP531,"Fail","Pass"))</f>
        <v/>
      </c>
      <c r="CR531" s="1481"/>
      <c r="CS531" s="1565">
        <f>MyTimestamp(CO531)</f>
        <v/>
      </c>
      <c r="CT531" s="1531">
        <f>IF(CE531="",0,15)+IF(CF531="",0,15)</f>
        <v/>
      </c>
      <c r="CU531" s="1532">
        <f>IF(CT531=0,0,2)</f>
        <v/>
      </c>
      <c r="CV531" s="859"/>
      <c r="CW531" s="859"/>
      <c r="CX531" s="2038"/>
      <c r="CY531" s="2044"/>
      <c r="CZ531" s="1543">
        <f>10^(CJ531/20)*100-100</f>
        <v/>
      </c>
      <c r="DA531" s="1352"/>
      <c r="DB531" s="598"/>
      <c r="DC531" s="803">
        <f>IF(DA531="","",10^(DA531/10))</f>
        <v/>
      </c>
      <c r="DD531" s="1400">
        <f>IF(ISNUMBER(DB531)=FALSE,"",10^(DB531/10))</f>
        <v/>
      </c>
      <c r="DE531" s="1543">
        <f>IF(AND(ISNUMBER(DC531),ISNUMBER(DD531)),IF(DC531/DD531&gt;1,ROUND((DC531)/DD531,3),1),1)</f>
        <v/>
      </c>
      <c r="DF531" s="1670">
        <f>IF(ISNUMBER(CO531),IF(CO531&gt;=CP531*0.90625,"!!!MEASURE other two 1RB modes!!!  To include the results for these two additional RB modes please use any row below free (for example otehr band) and replace the information of each field (tech, band, freq, etc...) with the proper one",""),"")</f>
        <v/>
      </c>
      <c r="DG531" s="1541"/>
      <c r="DH531" s="1541"/>
      <c r="DI531" s="1541"/>
      <c r="DJ531" s="1541"/>
      <c r="DK531" s="1541"/>
      <c r="DL531" s="1541"/>
      <c r="DM531" s="1541"/>
      <c r="DN531" s="1541"/>
      <c r="DO531" s="1541"/>
      <c r="DP531" s="1541"/>
      <c r="DQ531" s="1541"/>
      <c r="DR531" s="1541"/>
    </row>
    <row r="532" ht="12.75" x14ac:dyDescent="0.2">
      <c r="A532" s="1541"/>
      <c r="B532" s="1541"/>
      <c r="C532"/>
      <c r="D532" s="130">
        <f>IF(BX$529="Close to Ear","EN 62209-1","EN 62209-2")</f>
        <v/>
      </c>
      <c r="E532" s="130">
        <f>IF(CG532="Close to Ear","2016","2010/A1:2019")</f>
        <v/>
      </c>
      <c r="F532" s="1488" t="inlineStr">
        <is>
          <t>5.4</t>
        </is>
      </c>
      <c r="G532" s="1497"/>
      <c r="H532" s="120">
        <f>BV532</f>
        <v/>
      </c>
      <c r="I532" s="120">
        <f>BW532</f>
        <v/>
      </c>
      <c r="J532" s="687" t="inlineStr">
        <is>
          <t>5G</t>
        </is>
      </c>
      <c r="K532" s="194" t="inlineStr">
        <is>
          <t>n2</t>
        </is>
      </c>
      <c r="L532" s="115"/>
      <c r="M532" s="120"/>
      <c r="N532" s="119"/>
      <c r="O532" s="131"/>
      <c r="P532" s="6597"/>
      <c r="Q532" s="131"/>
      <c r="R532" s="131"/>
      <c r="S532" s="120"/>
      <c r="T532" s="120">
        <v>376000</v>
      </c>
      <c r="U532" s="120">
        <v>1880</v>
      </c>
      <c r="V532" s="119"/>
      <c r="W532" s="197"/>
      <c r="X532" s="119"/>
      <c r="Y532" s="119"/>
      <c r="Z532" s="119"/>
      <c r="AA532" s="115"/>
      <c r="AB532" s="115"/>
      <c r="AC532" s="689">
        <f>IF(OR(BX$529="Close to Ear",BX$529="Close to Head"),"Head",IF(BX$529="Extremity","Extremity","Body"))</f>
        <v/>
      </c>
      <c r="AD532" s="690">
        <f>CA532</f>
        <v/>
      </c>
      <c r="AE532" s="688">
        <f>CB532</f>
        <v/>
      </c>
      <c r="AF532" s="115"/>
      <c r="AG532" s="808">
        <f>IF(AZ532="","N/A",IF(CQ532="Pass","P","F"))</f>
        <v/>
      </c>
      <c r="AH532" s="129"/>
      <c r="AI532" s="129"/>
      <c r="AJ532" s="129"/>
      <c r="AK532" s="119"/>
      <c r="AL532" s="115"/>
      <c r="AM532" s="119"/>
      <c r="AN532" s="119"/>
      <c r="AO532" s="692"/>
      <c r="AP532" s="692"/>
      <c r="AQ532" s="692"/>
      <c r="AR532" s="692"/>
      <c r="AS532" s="692"/>
      <c r="AT532" s="691">
        <f>CE532</f>
        <v/>
      </c>
      <c r="AU532" s="691">
        <f>CF532</f>
        <v/>
      </c>
      <c r="AV532" s="813"/>
      <c r="AW532" s="813"/>
      <c r="AX532" s="197">
        <f>CZ532</f>
        <v/>
      </c>
      <c r="AY532" s="197">
        <f>DE532</f>
        <v/>
      </c>
      <c r="AZ532" s="3379">
        <f>CO532</f>
        <v/>
      </c>
      <c r="BA532" s="3380"/>
      <c r="BB532" s="197">
        <f>CP532</f>
        <v/>
      </c>
      <c r="BC532" s="813"/>
      <c r="BD532" s="197">
        <f>CR532</f>
        <v/>
      </c>
      <c r="BE532" s="121">
        <f>CS532</f>
        <v/>
      </c>
      <c r="BF532" s="122">
        <f>CT532*60</f>
        <v/>
      </c>
      <c r="BG532" s="121">
        <f>BE532</f>
        <v/>
      </c>
      <c r="BH532" s="122">
        <f>CU532*60</f>
        <v/>
      </c>
      <c r="BI532" s="122">
        <f>CV532</f>
        <v/>
      </c>
      <c r="BJ532" s="117"/>
      <c r="BK532" s="812">
        <f>Overview!$E$7</f>
        <v/>
      </c>
      <c r="BL532" s="117"/>
      <c r="BM532" s="836">
        <f>CW532</f>
        <v/>
      </c>
      <c r="BN532" s="812">
        <f>Overview!$P$153</f>
        <v/>
      </c>
      <c r="BO532" s="117"/>
      <c r="BP532" s="117"/>
      <c r="BQ532" s="115"/>
      <c r="BR532" s="1478"/>
      <c r="BS532" s="1548"/>
      <c r="BT532" s="2180" t="inlineStr">
        <is>
          <t>5G</t>
        </is>
      </c>
      <c r="BU532" s="2181" t="inlineStr">
        <is>
          <t>n2</t>
        </is>
      </c>
      <c r="BV532" s="498">
        <f>Overview!$H$31</f>
        <v/>
      </c>
      <c r="BW532" s="2010"/>
      <c r="BX532" s="2181"/>
      <c r="BY532" s="953"/>
      <c r="BZ532" s="1721"/>
      <c r="CA532" s="1997" t="inlineStr">
        <is>
          <t>Right Edge</t>
        </is>
      </c>
      <c r="CB532" s="200">
        <v>5</v>
      </c>
      <c r="CC532" s="1709">
        <f>IF(COUNT('Conducted 5G'!$AH$3:$AH$20)=0,376000,INDEX('Conducted 5G'!$T$3:$T$20,MATCH(MAX('Conducted 5G'!$AH$3:$AH$20),'Conducted 5G'!$AH$3:$AH$20,0)))</f>
        <v>376000</v>
      </c>
      <c r="CD532" s="1709">
        <f>IF(COUNT('Conducted 5G'!$AH$3:$AH$20)=0,1880,INDEX('Conducted 5G'!$U$3:$U$20,MATCH(MAX('Conducted 5G'!$AH$3:$AH$20),'Conducted 5G'!$AH$3:$AH$20,0)))</f>
        <v>1880</v>
      </c>
      <c r="CE532" s="1523"/>
      <c r="CF532" s="1523"/>
      <c r="CG532" s="387" t="str">
        <f>IF(OR($BY$419="",$BY$419=""),"",$BY$419)</f>
        <v/>
      </c>
      <c r="CH532" s="387">
        <f>BZ532</f>
        <v/>
      </c>
      <c r="CI532" s="387">
        <f>CA532</f>
        <v/>
      </c>
      <c r="CJ532" s="1527"/>
      <c r="CK532" s="2042"/>
      <c r="CL532" s="206">
        <f>IF(CF532=""," ",IF(ABS(CE532-CF532)&lt;=0.125,"Valid","Not valid"))</f>
        <v/>
      </c>
      <c r="CM532" s="207">
        <f> IF(CE532="","",IF(AND(CE532&lt;&gt;"",CF532=""),IF(CE532&gt;=1,"Medir+Sig Max","No"),IF(CF532&lt;&gt;"",IF(CF532&gt;=1,"Medir+Sig Max","No"),"")))</f>
        <v/>
      </c>
      <c r="CN532" s="1787"/>
      <c r="CO532" s="220">
        <f>IF(CK532="",IF(AND(CE532="",CF532=""),"",IF(CF532="",IF(DE532&gt;1,ROUND(DE532*CE532,3),CE532),IF(DE532&gt;1,ROUND(DE532*CF532,3),CF532))),IF(AND(CE532="",CF532=""),"",IF(CF532="",IF(DE532&gt;1,ROUND(DE532*CE532*(1/(CK532)),3),CE532*(1/(CK532))),IF(DE532&gt;1,ROUND(DE532*CF532*(1/(CK532)),3),CF532*(1/(CK532))))))</f>
        <v/>
      </c>
      <c r="CP532" s="2043">
        <f>IF(COUNTIF(Overview!K12:K14,TRUE)&gt;0,2,IF(COUNTIF(Overview!L12:L14,TRUE)&gt;0,4,0))</f>
        <v/>
      </c>
      <c r="CQ532" s="1472">
        <f>IF(CO532="","",IF(CO532&gt;CP532,"Fail","Pass"))</f>
        <v/>
      </c>
      <c r="CR532" s="1481"/>
      <c r="CS532" s="1565">
        <f>MyTimestamp(CO532)</f>
        <v/>
      </c>
      <c r="CT532" s="1531">
        <f>IF(CE532="",0,15)+IF(CF532="",0,15)</f>
        <v/>
      </c>
      <c r="CU532" s="1532">
        <f>IF(CT532=0,0,2)</f>
        <v/>
      </c>
      <c r="CV532" s="859"/>
      <c r="CW532" s="859"/>
      <c r="CX532" s="2038"/>
      <c r="CY532" s="2044"/>
      <c r="CZ532" s="1543">
        <f>10^(CJ532/20)*100-100</f>
        <v/>
      </c>
      <c r="DA532" s="1352"/>
      <c r="DB532" s="598"/>
      <c r="DC532" s="803">
        <f>IF(DA532="","",10^(DA532/10))</f>
        <v/>
      </c>
      <c r="DD532" s="1400">
        <f>IF(ISNUMBER(DB532)=FALSE,"",10^(DB532/10))</f>
        <v/>
      </c>
      <c r="DE532" s="1543">
        <f>IF(AND(ISNUMBER(DC532),ISNUMBER(DD532)),IF(DC532/DD532&gt;1,ROUND((DC532)/DD532,3),1),1)</f>
        <v/>
      </c>
      <c r="DF532" s="1670">
        <f>IF(ISNUMBER(CO532),IF(CO532&gt;=CP532*0.90625,"!!!MEASURE other two 1RB modes!!!  To include the results for these two additional RB modes please use any row below free (for example otehr band) and replace the information of each field (tech, band, freq, etc...) with the proper one",""),"")</f>
        <v/>
      </c>
      <c r="DG532" s="1541"/>
      <c r="DH532" s="1541"/>
      <c r="DI532" s="1541"/>
      <c r="DJ532" s="1541"/>
      <c r="DK532" s="1541"/>
      <c r="DL532" s="1541"/>
      <c r="DM532" s="1541"/>
      <c r="DN532" s="1541"/>
      <c r="DO532" s="1541"/>
      <c r="DP532" s="1541"/>
      <c r="DQ532" s="1541"/>
      <c r="DR532" s="1541"/>
    </row>
    <row r="533" ht="12.75" x14ac:dyDescent="0.2">
      <c r="A533" s="1541"/>
      <c r="B533" s="1541"/>
      <c r="C533"/>
      <c r="D533" s="130">
        <f>IF(BX$529="Close to Ear","EN 62209-1","EN 62209-2")</f>
        <v/>
      </c>
      <c r="E533" s="130">
        <f>IF(CG533="Close to Ear","2016","2010/A1:2019")</f>
        <v/>
      </c>
      <c r="F533" s="1488" t="inlineStr">
        <is>
          <t>5.4</t>
        </is>
      </c>
      <c r="G533" s="1497"/>
      <c r="H533" s="120">
        <f>BV533</f>
        <v/>
      </c>
      <c r="I533" s="120">
        <f>BW533</f>
        <v/>
      </c>
      <c r="J533" s="687" t="inlineStr">
        <is>
          <t>5G</t>
        </is>
      </c>
      <c r="K533" s="194" t="inlineStr">
        <is>
          <t>n2</t>
        </is>
      </c>
      <c r="L533" s="115"/>
      <c r="M533" s="120"/>
      <c r="N533" s="119"/>
      <c r="O533" s="131"/>
      <c r="P533" s="6597"/>
      <c r="Q533" s="131"/>
      <c r="R533" s="131"/>
      <c r="S533" s="120"/>
      <c r="T533" s="120">
        <v>376000</v>
      </c>
      <c r="U533" s="120">
        <v>1880</v>
      </c>
      <c r="V533" s="119"/>
      <c r="W533" s="197"/>
      <c r="X533" s="119"/>
      <c r="Y533" s="119"/>
      <c r="Z533" s="119"/>
      <c r="AA533" s="115"/>
      <c r="AB533" s="115"/>
      <c r="AC533" s="689">
        <f>IF(OR(BX$529="Close to Ear",BX$529="Close to Head"),"Head",IF(BX$529="Extremity","Extremity","Body"))</f>
        <v/>
      </c>
      <c r="AD533" s="690">
        <f>CA533</f>
        <v/>
      </c>
      <c r="AE533" s="688">
        <f>CB533</f>
        <v/>
      </c>
      <c r="AF533" s="115"/>
      <c r="AG533" s="808">
        <f>IF(AZ533="","N/A",IF(CQ533="Pass","P","F"))</f>
        <v/>
      </c>
      <c r="AH533" s="129"/>
      <c r="AI533" s="129"/>
      <c r="AJ533" s="129"/>
      <c r="AK533" s="119"/>
      <c r="AL533" s="115"/>
      <c r="AM533" s="119"/>
      <c r="AN533" s="119"/>
      <c r="AO533" s="692"/>
      <c r="AP533" s="692"/>
      <c r="AQ533" s="692"/>
      <c r="AR533" s="692"/>
      <c r="AS533" s="692"/>
      <c r="AT533" s="691">
        <f>CE533</f>
        <v/>
      </c>
      <c r="AU533" s="691">
        <f>CF533</f>
        <v/>
      </c>
      <c r="AV533" s="813"/>
      <c r="AW533" s="813"/>
      <c r="AX533" s="197">
        <f>CZ533</f>
        <v/>
      </c>
      <c r="AY533" s="197">
        <f>DE533</f>
        <v/>
      </c>
      <c r="AZ533" s="3379">
        <f>CO533</f>
        <v/>
      </c>
      <c r="BA533" s="3380"/>
      <c r="BB533" s="197">
        <f>CP533</f>
        <v/>
      </c>
      <c r="BC533" s="813"/>
      <c r="BD533" s="197">
        <f>CR533</f>
        <v/>
      </c>
      <c r="BE533" s="121">
        <f>CS533</f>
        <v/>
      </c>
      <c r="BF533" s="122">
        <f>CT533*60</f>
        <v/>
      </c>
      <c r="BG533" s="121">
        <f>BE533</f>
        <v/>
      </c>
      <c r="BH533" s="122">
        <f>CU533*60</f>
        <v/>
      </c>
      <c r="BI533" s="122">
        <f>CV533</f>
        <v/>
      </c>
      <c r="BJ533" s="117"/>
      <c r="BK533" s="812">
        <f>Overview!$E$7</f>
        <v/>
      </c>
      <c r="BL533" s="117"/>
      <c r="BM533" s="836">
        <f>CW533</f>
        <v/>
      </c>
      <c r="BN533" s="812">
        <f>Overview!$P$153</f>
        <v/>
      </c>
      <c r="BO533" s="117"/>
      <c r="BP533" s="117"/>
      <c r="BQ533" s="115"/>
      <c r="BR533" s="1478"/>
      <c r="BS533" s="1548"/>
      <c r="BT533" s="2180" t="inlineStr">
        <is>
          <t>5G</t>
        </is>
      </c>
      <c r="BU533" s="2181" t="inlineStr">
        <is>
          <t>n2</t>
        </is>
      </c>
      <c r="BV533" s="498">
        <f>Overview!$H$31</f>
        <v/>
      </c>
      <c r="BW533" s="2010"/>
      <c r="BX533" s="2181"/>
      <c r="BY533" s="953"/>
      <c r="BZ533" s="1721"/>
      <c r="CA533" s="1997" t="inlineStr">
        <is>
          <t>Top Edge</t>
        </is>
      </c>
      <c r="CB533" s="200">
        <v>5</v>
      </c>
      <c r="CC533" s="1709">
        <f>IF(COUNT('Conducted 5G'!$AH$3:$AH$20)=0,376000,INDEX('Conducted 5G'!$T$3:$T$20,MATCH(MAX('Conducted 5G'!$AH$3:$AH$20),'Conducted 5G'!$AH$3:$AH$20,0)))</f>
        <v>376000</v>
      </c>
      <c r="CD533" s="1709">
        <f>IF(COUNT('Conducted 5G'!$AH$3:$AH$20)=0,1880,INDEX('Conducted 5G'!$U$3:$U$20,MATCH(MAX('Conducted 5G'!$AH$3:$AH$20),'Conducted 5G'!$AH$3:$AH$20,0)))</f>
        <v>1880</v>
      </c>
      <c r="CE533" s="1523"/>
      <c r="CF533" s="1523"/>
      <c r="CG533" s="387" t="str">
        <f>IF(OR($BY$419="",$BY$419=""),"",$BY$419)</f>
        <v/>
      </c>
      <c r="CH533" s="387">
        <f>BZ533</f>
        <v/>
      </c>
      <c r="CI533" s="387">
        <f>CA533</f>
        <v/>
      </c>
      <c r="CJ533" s="1527"/>
      <c r="CK533" s="2042"/>
      <c r="CL533" s="206">
        <f>IF(CF533=""," ",IF(ABS(CE533-CF533)&lt;=0.125,"Valid","Not valid"))</f>
        <v/>
      </c>
      <c r="CM533" s="207">
        <f> IF(CE533="","",IF(AND(CE533&lt;&gt;"",CF533=""),IF(CE533&gt;=1,"Medir+Sig Max","No"),IF(CF533&lt;&gt;"",IF(CF533&gt;=1,"Medir+Sig Max","No"),"")))</f>
        <v/>
      </c>
      <c r="CN533" s="1787"/>
      <c r="CO533" s="220">
        <f>IF(CK533="",IF(AND(CE533="",CF533=""),"",IF(CF533="",IF(DE533&gt;1,ROUND(DE533*CE533,3),CE533),IF(DE533&gt;1,ROUND(DE533*CF533,3),CF533))),IF(AND(CE533="",CF533=""),"",IF(CF533="",IF(DE533&gt;1,ROUND(DE533*CE533*(1/(CK533)),3),CE533*(1/(CK533))),IF(DE533&gt;1,ROUND(DE533*CF533*(1/(CK533)),3),CF533*(1/(CK533))))))</f>
        <v/>
      </c>
      <c r="CP533" s="2043">
        <f>IF(COUNTIF(Overview!K12:K14,TRUE)&gt;0,2,IF(COUNTIF(Overview!L12:L14,TRUE)&gt;0,4,0))</f>
        <v/>
      </c>
      <c r="CQ533" s="1472">
        <f>IF(CO533="","",IF(CO533&gt;CP533,"Fail","Pass"))</f>
        <v/>
      </c>
      <c r="CR533" s="1481"/>
      <c r="CS533" s="1565">
        <f>MyTimestamp(CO533)</f>
        <v/>
      </c>
      <c r="CT533" s="1531">
        <f>IF(CE533="",0,15)+IF(CF533="",0,15)</f>
        <v/>
      </c>
      <c r="CU533" s="1532">
        <f>IF(CT533=0,0,2)</f>
        <v/>
      </c>
      <c r="CV533" s="859"/>
      <c r="CW533" s="859"/>
      <c r="CX533" s="2038"/>
      <c r="CY533" s="2044"/>
      <c r="CZ533" s="1543">
        <f>10^(CJ533/20)*100-100</f>
        <v/>
      </c>
      <c r="DA533" s="1352"/>
      <c r="DB533" s="598"/>
      <c r="DC533" s="803">
        <f>IF(DA533="","",10^(DA533/10))</f>
        <v/>
      </c>
      <c r="DD533" s="1400">
        <f>IF(ISNUMBER(DB533)=FALSE,"",10^(DB533/10))</f>
        <v/>
      </c>
      <c r="DE533" s="1543">
        <f>IF(AND(ISNUMBER(DC533),ISNUMBER(DD533)),IF(DC533/DD533&gt;1,ROUND((DC533)/DD533,3),1),1)</f>
        <v/>
      </c>
      <c r="DF533" s="1670">
        <f>IF(ISNUMBER(CO533),IF(CO533&gt;=CP533*0.90625,"!!!MEASURE other two 1RB modes!!!  To include the results for these two additional RB modes please use any row below free (for example otehr band) and replace the information of each field (tech, band, freq, etc...) with the proper one",""),"")</f>
        <v/>
      </c>
      <c r="DG533" s="1541"/>
      <c r="DH533" s="1541"/>
      <c r="DI533" s="1541"/>
      <c r="DJ533" s="1541"/>
      <c r="DK533" s="1541"/>
      <c r="DL533" s="1541"/>
      <c r="DM533" s="1541"/>
      <c r="DN533" s="1541"/>
      <c r="DO533" s="1541"/>
      <c r="DP533" s="1541"/>
      <c r="DQ533" s="1541"/>
      <c r="DR533" s="1541"/>
    </row>
    <row r="534" ht="12.75" x14ac:dyDescent="0.2">
      <c r="A534" s="1541"/>
      <c r="B534" s="1541"/>
      <c r="C534"/>
      <c r="D534" s="130">
        <f>IF(BX$529="Close to Ear","EN 62209-1","EN 62209-2")</f>
        <v/>
      </c>
      <c r="E534" s="130">
        <f>IF(CG534="Close to Ear","2016","2010/A1:2019")</f>
        <v/>
      </c>
      <c r="F534" s="1488" t="inlineStr">
        <is>
          <t>5.4</t>
        </is>
      </c>
      <c r="G534" s="1497"/>
      <c r="H534" s="120">
        <f>BV534</f>
        <v/>
      </c>
      <c r="I534" s="120">
        <f>BW534</f>
        <v/>
      </c>
      <c r="J534" s="687" t="inlineStr">
        <is>
          <t>5G</t>
        </is>
      </c>
      <c r="K534" s="194" t="inlineStr">
        <is>
          <t>n2</t>
        </is>
      </c>
      <c r="L534" s="115"/>
      <c r="M534" s="120"/>
      <c r="N534" s="119"/>
      <c r="O534" s="131"/>
      <c r="P534" s="6597"/>
      <c r="Q534" s="131"/>
      <c r="R534" s="131"/>
      <c r="S534" s="120"/>
      <c r="T534" s="120">
        <v>376000</v>
      </c>
      <c r="U534" s="120">
        <v>1880</v>
      </c>
      <c r="V534" s="119"/>
      <c r="W534" s="197"/>
      <c r="X534" s="119"/>
      <c r="Y534" s="119"/>
      <c r="Z534" s="119"/>
      <c r="AA534" s="115"/>
      <c r="AB534" s="115"/>
      <c r="AC534" s="689">
        <f>IF(OR(BX$529="Close to Ear",BX$529="Close to Head"),"Head",IF(BX$529="Extremity","Extremity","Body"))</f>
        <v/>
      </c>
      <c r="AD534" s="690">
        <f>CA534</f>
        <v/>
      </c>
      <c r="AE534" s="688">
        <f>CB534</f>
        <v/>
      </c>
      <c r="AF534" s="115"/>
      <c r="AG534" s="808">
        <f>IF(AZ534="","N/A",IF(CQ534="Pass","P","F"))</f>
        <v/>
      </c>
      <c r="AH534" s="129"/>
      <c r="AI534" s="129"/>
      <c r="AJ534" s="129"/>
      <c r="AK534" s="119"/>
      <c r="AL534" s="115"/>
      <c r="AM534" s="119"/>
      <c r="AN534" s="119"/>
      <c r="AO534" s="692"/>
      <c r="AP534" s="692"/>
      <c r="AQ534" s="692"/>
      <c r="AR534" s="692"/>
      <c r="AS534" s="692"/>
      <c r="AT534" s="691">
        <f>CE534</f>
        <v/>
      </c>
      <c r="AU534" s="691">
        <f>CF534</f>
        <v/>
      </c>
      <c r="AV534" s="813"/>
      <c r="AW534" s="813"/>
      <c r="AX534" s="197">
        <f>CZ534</f>
        <v/>
      </c>
      <c r="AY534" s="197">
        <f>DE534</f>
        <v/>
      </c>
      <c r="AZ534" s="3379">
        <f>CO534</f>
        <v/>
      </c>
      <c r="BA534" s="3380"/>
      <c r="BB534" s="197">
        <f>CP534</f>
        <v/>
      </c>
      <c r="BC534" s="813"/>
      <c r="BD534" s="197">
        <f>CR534</f>
        <v/>
      </c>
      <c r="BE534" s="121">
        <f>CS534</f>
        <v/>
      </c>
      <c r="BF534" s="122">
        <f>CT534*60</f>
        <v/>
      </c>
      <c r="BG534" s="121">
        <f>BE534</f>
        <v/>
      </c>
      <c r="BH534" s="122">
        <f>CU534*60</f>
        <v/>
      </c>
      <c r="BI534" s="122">
        <f>CV534</f>
        <v/>
      </c>
      <c r="BJ534" s="117"/>
      <c r="BK534" s="812">
        <f>Overview!$E$7</f>
        <v/>
      </c>
      <c r="BL534" s="117"/>
      <c r="BM534" s="836">
        <f>CW534</f>
        <v/>
      </c>
      <c r="BN534" s="812">
        <f>Overview!$P$153</f>
        <v/>
      </c>
      <c r="BO534" s="117"/>
      <c r="BP534" s="117"/>
      <c r="BQ534" s="115"/>
      <c r="BR534" s="1478"/>
      <c r="BS534" s="1548"/>
      <c r="BT534" s="2183" t="inlineStr">
        <is>
          <t>5G</t>
        </is>
      </c>
      <c r="BU534" s="2184" t="inlineStr">
        <is>
          <t>n2</t>
        </is>
      </c>
      <c r="BV534" s="501">
        <f>Overview!$H$31</f>
        <v/>
      </c>
      <c r="BW534" s="2010"/>
      <c r="BX534" s="2184"/>
      <c r="BY534" s="954"/>
      <c r="BZ534" s="1721"/>
      <c r="CA534" s="1997" t="inlineStr">
        <is>
          <t>Bottom Edge</t>
        </is>
      </c>
      <c r="CB534" s="200">
        <v>5</v>
      </c>
      <c r="CC534" s="1709">
        <f>IF(COUNT('Conducted 5G'!$AH$3:$AH$20)=0,376000,INDEX('Conducted 5G'!$T$3:$T$20,MATCH(MAX('Conducted 5G'!$AH$3:$AH$20),'Conducted 5G'!$AH$3:$AH$20,0)))</f>
        <v>376000</v>
      </c>
      <c r="CD534" s="1709">
        <f>IF(COUNT('Conducted 5G'!$AH$3:$AH$20)=0,1880,INDEX('Conducted 5G'!$U$3:$U$20,MATCH(MAX('Conducted 5G'!$AH$3:$AH$20),'Conducted 5G'!$AH$3:$AH$20,0)))</f>
        <v>1880</v>
      </c>
      <c r="CE534" s="1523"/>
      <c r="CF534" s="1523"/>
      <c r="CG534" s="387" t="str">
        <f>IF(OR($BY$419="",$BY$419=""),"",$BY$419)</f>
        <v/>
      </c>
      <c r="CH534" s="387">
        <f>BZ534</f>
        <v/>
      </c>
      <c r="CI534" s="387">
        <f>CA534</f>
        <v/>
      </c>
      <c r="CJ534" s="1527"/>
      <c r="CK534" s="2042"/>
      <c r="CL534" s="206">
        <f>IF(CF534=""," ",IF(ABS(CE534-CF534)&lt;=0.125,"Valid","Not valid"))</f>
        <v/>
      </c>
      <c r="CM534" s="207">
        <f> IF(CE534="","",IF(AND(CE534&lt;&gt;"",CF534=""),IF(CE534&gt;=1,"Medir+Sig Max","No"),IF(CF534&lt;&gt;"",IF(CF534&gt;=1,"Medir+Sig Max","No"),"")))</f>
        <v/>
      </c>
      <c r="CN534" s="1787"/>
      <c r="CO534" s="220">
        <f>IF(CK534="",IF(AND(CE534="",CF534=""),"",IF(CF534="",IF(DE534&gt;1,ROUND(DE534*CE534,3),CE534),IF(DE534&gt;1,ROUND(DE534*CF534,3),CF534))),IF(AND(CE534="",CF534=""),"",IF(CF534="",IF(DE534&gt;1,ROUND(DE534*CE534*(1/(CK534)),3),CE534*(1/(CK534))),IF(DE534&gt;1,ROUND(DE534*CF534*(1/(CK534)),3),CF534*(1/(CK534))))))</f>
        <v/>
      </c>
      <c r="CP534" s="2043">
        <f>IF(COUNTIF(Overview!K12:K14,TRUE)&gt;0,2,IF(COUNTIF(Overview!L12:L14,TRUE)&gt;0,4,0))</f>
        <v/>
      </c>
      <c r="CQ534" s="1472">
        <f>IF(CO534="","",IF(CO534&gt;CP534,"Fail","Pass"))</f>
        <v/>
      </c>
      <c r="CR534" s="1481"/>
      <c r="CS534" s="1565">
        <f>MyTimestamp(CO534)</f>
        <v/>
      </c>
      <c r="CT534" s="1531">
        <f>IF(CE534="",0,15)+IF(CF534="",0,15)</f>
        <v/>
      </c>
      <c r="CU534" s="1532">
        <f>IF(CT534=0,0,2)</f>
        <v/>
      </c>
      <c r="CV534" s="859"/>
      <c r="CW534" s="859"/>
      <c r="CX534" s="2038"/>
      <c r="CY534" s="2044"/>
      <c r="CZ534" s="1543">
        <f>10^(CJ534/20)*100-100</f>
        <v/>
      </c>
      <c r="DA534" s="1352"/>
      <c r="DB534" s="598"/>
      <c r="DC534" s="803">
        <f>IF(DA534="","",10^(DA534/10))</f>
        <v/>
      </c>
      <c r="DD534" s="1400">
        <f>IF(ISNUMBER(DB534)=FALSE,"",10^(DB534/10))</f>
        <v/>
      </c>
      <c r="DE534" s="1543">
        <f>IF(AND(ISNUMBER(DC534),ISNUMBER(DD534)),IF(DC534/DD534&gt;1,ROUND((DC534)/DD534,3),1),1)</f>
        <v/>
      </c>
      <c r="DF534" s="1670">
        <f>IF(ISNUMBER(CO534),IF(CO534&gt;=CP534*0.90625,"!!!MEASURE other two 1RB modes!!!  To include the results for these two additional RB modes please use any row below free (for example otehr band) and replace the information of each field (tech, band, freq, etc...) with the proper one",""),"")</f>
        <v/>
      </c>
      <c r="DG534" s="1541"/>
      <c r="DH534" s="1541"/>
      <c r="DI534" s="1541"/>
      <c r="DJ534" s="1541"/>
      <c r="DK534" s="1541"/>
      <c r="DL534" s="1541"/>
      <c r="DM534" s="1541"/>
      <c r="DN534" s="1541"/>
      <c r="DO534" s="1541"/>
      <c r="DP534" s="1541"/>
      <c r="DQ534" s="1541"/>
      <c r="DR534" s="1541"/>
    </row>
    <row r="535" ht="12.75" x14ac:dyDescent="0.2">
      <c r="A535" s="1541"/>
      <c r="B535" s="1541"/>
      <c r="C535"/>
      <c r="D535" s="130">
        <f>IF(BX$529="Close to Ear","EN 62209-1","EN 62209-2")</f>
        <v/>
      </c>
      <c r="E535" s="130">
        <f>IF(CG535="Close to Ear","2016","2010/A1:2019")</f>
        <v/>
      </c>
      <c r="F535" s="1488" t="inlineStr">
        <is>
          <t>5.4</t>
        </is>
      </c>
      <c r="G535" s="1497"/>
      <c r="H535" s="120">
        <f>BV535</f>
        <v/>
      </c>
      <c r="I535" s="120">
        <f>BW535</f>
        <v/>
      </c>
      <c r="J535" s="687" t="inlineStr">
        <is>
          <t>5G</t>
        </is>
      </c>
      <c r="K535" s="194" t="inlineStr">
        <is>
          <t>n2</t>
        </is>
      </c>
      <c r="L535" s="115"/>
      <c r="M535" s="120"/>
      <c r="N535" s="119"/>
      <c r="O535" s="131"/>
      <c r="P535" s="6597"/>
      <c r="Q535" s="131"/>
      <c r="R535" s="131"/>
      <c r="S535" s="120"/>
      <c r="T535" s="120">
        <v>376000</v>
      </c>
      <c r="U535" s="120">
        <v>1880</v>
      </c>
      <c r="V535" s="119"/>
      <c r="W535" s="197"/>
      <c r="X535" s="119"/>
      <c r="Y535" s="119"/>
      <c r="Z535" s="119"/>
      <c r="AA535" s="115"/>
      <c r="AB535" s="115"/>
      <c r="AC535" s="689">
        <f>IF(OR(BX$529="Close to Ear",BX$529="Close to Head"),"Head",IF(BX$529="Extremity","Extremity","Body"))</f>
        <v/>
      </c>
      <c r="AD535" s="690">
        <f>CA535</f>
        <v/>
      </c>
      <c r="AE535" s="688">
        <f>CB535</f>
        <v/>
      </c>
      <c r="AF535" s="115"/>
      <c r="AG535" s="808">
        <f>IF(AZ535="","N/A",IF(CQ535="Pass","P","F"))</f>
        <v/>
      </c>
      <c r="AH535" s="129"/>
      <c r="AI535" s="129"/>
      <c r="AJ535" s="129"/>
      <c r="AK535" s="119"/>
      <c r="AL535" s="115"/>
      <c r="AM535" s="119"/>
      <c r="AN535" s="119"/>
      <c r="AO535" s="692"/>
      <c r="AP535" s="692"/>
      <c r="AQ535" s="692"/>
      <c r="AR535" s="692"/>
      <c r="AS535" s="692"/>
      <c r="AT535" s="691">
        <f>CE535</f>
        <v/>
      </c>
      <c r="AU535" s="691">
        <f>CF535</f>
        <v/>
      </c>
      <c r="AV535" s="813"/>
      <c r="AW535" s="813"/>
      <c r="AX535" s="197">
        <f>CZ535</f>
        <v/>
      </c>
      <c r="AY535" s="197">
        <f>DE535</f>
        <v/>
      </c>
      <c r="AZ535" s="3379">
        <f>CO535</f>
        <v/>
      </c>
      <c r="BA535" s="3380"/>
      <c r="BB535" s="197">
        <f>CP535</f>
        <v/>
      </c>
      <c r="BC535" s="813"/>
      <c r="BD535" s="197">
        <f>CR535</f>
        <v/>
      </c>
      <c r="BE535" s="121">
        <f>CS535</f>
        <v/>
      </c>
      <c r="BF535" s="122">
        <f>CT535*60</f>
        <v/>
      </c>
      <c r="BG535" s="121">
        <f>BE535</f>
        <v/>
      </c>
      <c r="BH535" s="122">
        <f>CU535*60</f>
        <v/>
      </c>
      <c r="BI535" s="122">
        <f>CV535</f>
        <v/>
      </c>
      <c r="BJ535" s="117"/>
      <c r="BK535" s="812">
        <f>Overview!$E$7</f>
        <v/>
      </c>
      <c r="BL535" s="117"/>
      <c r="BM535" s="836">
        <f>CW535</f>
        <v/>
      </c>
      <c r="BN535" s="812">
        <f>Overview!$P$153</f>
        <v/>
      </c>
      <c r="BO535" s="117"/>
      <c r="BP535" s="117"/>
      <c r="BQ535" s="115"/>
      <c r="BR535" s="1478"/>
      <c r="BS535" s="1548"/>
      <c r="BT535" s="2180" t="inlineStr">
        <is>
          <t>5G</t>
        </is>
      </c>
      <c r="BU535" s="2181" t="inlineStr">
        <is>
          <t>n2</t>
        </is>
      </c>
      <c r="BV535" s="498">
        <f>Overview!$H$31</f>
        <v/>
      </c>
      <c r="BW535" s="2010"/>
      <c r="BX535" s="2181"/>
      <c r="BY535" s="500"/>
      <c r="BZ535" s="1721"/>
      <c r="CA535" s="499" t="str">
        <f>IF(COUNT(CF529:CF534)=0,IF(COUNT(CE529:CE534)=0,"TBD",VLOOKUP(MAX(CE529:CE534),CE529:CI534,5,FALSE)),VLOOKUP(MAX(CF529:CF534),CF529:CI534,4,FALSE))</f>
        <v>TBD</v>
      </c>
      <c r="CB535" s="200">
        <v>5</v>
      </c>
      <c r="CC535" s="1709">
        <f>IF(COUNT('Conducted 5G'!$AH$3:$AH$20)=0,376000,INDEX('Conducted 5G'!$T$3:$T$20,MATCH(MAX('Conducted 5G'!$AH$3:$AH$20),'Conducted 5G'!$AH$3:$AH$20,0)))</f>
        <v>376000</v>
      </c>
      <c r="CD535" s="1709">
        <f>IF(COUNT('Conducted 5G'!$AH$3:$AH$20)=0,1880,INDEX('Conducted 5G'!$U$3:$U$20,MATCH(MAX('Conducted 5G'!$AH$3:$AH$20),'Conducted 5G'!$AH$3:$AH$20,0)))</f>
        <v>1880</v>
      </c>
      <c r="CE535" s="1523"/>
      <c r="CF535" s="1523"/>
      <c r="CG535" s="387" t="str">
        <f>IF(OR($BY$419="",$BY$419=""),"",$BY$419)</f>
        <v/>
      </c>
      <c r="CH535" s="387">
        <f>BZ535</f>
        <v/>
      </c>
      <c r="CI535" s="387">
        <f>CA535</f>
        <v/>
      </c>
      <c r="CJ535" s="1527"/>
      <c r="CK535" s="2042"/>
      <c r="CL535" s="206">
        <f>IF(CF535=""," ",IF(ABS(CE535-CF535)&lt;=0.125,"Valid","Not valid"))</f>
        <v/>
      </c>
      <c r="CM535" s="207">
        <f> IF(CE535="","",IF(AND(CE535&lt;&gt;"",CF535=""),IF(CE535&gt;=1,"Medir+Sig Max","No"),IF(CF535&lt;&gt;"",IF(CF535&gt;=1,"Medir+Sig Max","No"),"")))</f>
        <v/>
      </c>
      <c r="CN535" s="1787"/>
      <c r="CO535" s="220">
        <f>IF(CK535="",IF(AND(CE535="",CF535=""),"",IF(CF535="",IF(DE535&gt;1,ROUND(DE535*CE535,3),CE535),IF(DE535&gt;1,ROUND(DE535*CF535,3),CF535))),IF(AND(CE535="",CF535=""),"",IF(CF535="",IF(DE535&gt;1,ROUND(DE535*CE535*(1/(CK535)),3),CE535*(1/(CK535))),IF(DE535&gt;1,ROUND(DE535*CF535*(1/(CK535)),3),CF535*(1/(CK535))))))</f>
        <v/>
      </c>
      <c r="CP535" s="2043">
        <f>IF(COUNTIF(Overview!K12:K14,TRUE)&gt;0,2,IF(COUNTIF(Overview!L12:L14,TRUE)&gt;0,4,0))</f>
        <v/>
      </c>
      <c r="CQ535" s="1472">
        <f>IF(CO535="","",IF(CO535&gt;CP535,"Fail","Pass"))</f>
        <v/>
      </c>
      <c r="CR535" s="1481"/>
      <c r="CS535" s="1565">
        <f>MyTimestamp(CO535)</f>
        <v/>
      </c>
      <c r="CT535" s="1531">
        <f>IF(CE535="",0,15)+IF(CF535="",0,15)</f>
        <v/>
      </c>
      <c r="CU535" s="1532">
        <f>IF(CT535=0,0,2)</f>
        <v/>
      </c>
      <c r="CV535" s="859"/>
      <c r="CW535" s="859"/>
      <c r="CX535" s="2038"/>
      <c r="CY535" s="2044"/>
      <c r="CZ535" s="1543">
        <f>10^(CJ535/20)*100-100</f>
        <v/>
      </c>
      <c r="DA535" s="1352"/>
      <c r="DB535" s="598"/>
      <c r="DC535" s="803">
        <f>IF(DA535="","",10^(DA535/10))</f>
        <v/>
      </c>
      <c r="DD535" s="1400">
        <f>IF(ISNUMBER(DB535)=FALSE,"",10^(DB535/10))</f>
        <v/>
      </c>
      <c r="DE535" s="1543">
        <f>IF(AND(ISNUMBER(DC535),ISNUMBER(DD535)),IF(DC535/DD535&gt;1,ROUND((DC535)/DD535,3),1),1)</f>
        <v/>
      </c>
      <c r="DF535" s="1670">
        <f>IF(ISNUMBER(CO535),IF(CO535&gt;=CP535*0.90625,"!!!MEASURE other two 1RB modes!!!  To include the results for these two additional RB modes please use any row below free (for example otehr band) and replace the information of each field (tech, band, freq, etc...) with the proper one",""),"")</f>
        <v/>
      </c>
      <c r="DG535" s="1541"/>
      <c r="DH535" s="1541"/>
      <c r="DI535" s="1541"/>
      <c r="DJ535" s="1541"/>
      <c r="DK535" s="1541"/>
      <c r="DL535" s="1541"/>
      <c r="DM535" s="1541"/>
      <c r="DN535" s="1541"/>
      <c r="DO535" s="1541"/>
      <c r="DP535" s="1541"/>
      <c r="DQ535" s="1541"/>
      <c r="DR535" s="1541"/>
    </row>
    <row r="536" ht="12.75" x14ac:dyDescent="0.2">
      <c r="A536" s="1541"/>
      <c r="B536" s="1541"/>
      <c r="C536"/>
      <c r="D536" s="130">
        <f>IF(BX$529="Close to Ear","EN 62209-1","EN 62209-2")</f>
        <v/>
      </c>
      <c r="E536" s="130">
        <f>IF(CG536="Close to Ear","2016","2010/A1:2019")</f>
        <v/>
      </c>
      <c r="F536" s="1488" t="inlineStr">
        <is>
          <t>5.4</t>
        </is>
      </c>
      <c r="G536" s="1497"/>
      <c r="H536" s="120">
        <f>BV536</f>
        <v/>
      </c>
      <c r="I536" s="120">
        <f>BW536</f>
        <v/>
      </c>
      <c r="J536" s="687" t="inlineStr">
        <is>
          <t>5G</t>
        </is>
      </c>
      <c r="K536" s="194" t="inlineStr">
        <is>
          <t>n2</t>
        </is>
      </c>
      <c r="L536" s="115"/>
      <c r="M536" s="120"/>
      <c r="N536" s="119"/>
      <c r="O536" s="131"/>
      <c r="P536" s="6597"/>
      <c r="Q536" s="131"/>
      <c r="R536" s="131"/>
      <c r="S536" s="120"/>
      <c r="T536" s="120">
        <v>376000</v>
      </c>
      <c r="U536" s="120">
        <v>1880</v>
      </c>
      <c r="V536" s="119"/>
      <c r="W536" s="197"/>
      <c r="X536" s="119"/>
      <c r="Y536" s="119"/>
      <c r="Z536" s="119"/>
      <c r="AA536" s="115"/>
      <c r="AB536" s="115"/>
      <c r="AC536" s="689">
        <f>IF(OR(BX$529="Close to Ear",BX$529="Close to Head"),"Head",IF(BX$529="Extremity","Extremity","Body"))</f>
        <v/>
      </c>
      <c r="AD536" s="690">
        <f>CA536</f>
        <v/>
      </c>
      <c r="AE536" s="688">
        <f>CB536</f>
        <v/>
      </c>
      <c r="AF536" s="115"/>
      <c r="AG536" s="808">
        <f>IF(AZ536="","N/A",IF(CQ536="Pass","P","F"))</f>
        <v/>
      </c>
      <c r="AH536" s="129"/>
      <c r="AI536" s="129"/>
      <c r="AJ536" s="129"/>
      <c r="AK536" s="119"/>
      <c r="AL536" s="115"/>
      <c r="AM536" s="119"/>
      <c r="AN536" s="119"/>
      <c r="AO536" s="692"/>
      <c r="AP536" s="692"/>
      <c r="AQ536" s="692"/>
      <c r="AR536" s="692"/>
      <c r="AS536" s="692"/>
      <c r="AT536" s="691">
        <f>CE536</f>
        <v/>
      </c>
      <c r="AU536" s="691">
        <f>CF536</f>
        <v/>
      </c>
      <c r="AV536" s="813"/>
      <c r="AW536" s="813"/>
      <c r="AX536" s="197">
        <f>CZ536</f>
        <v/>
      </c>
      <c r="AY536" s="197">
        <f>DE536</f>
        <v/>
      </c>
      <c r="AZ536" s="3379">
        <f>CO536</f>
        <v/>
      </c>
      <c r="BA536" s="3380"/>
      <c r="BB536" s="197">
        <f>CP536</f>
        <v/>
      </c>
      <c r="BC536" s="813"/>
      <c r="BD536" s="197">
        <f>CR536</f>
        <v/>
      </c>
      <c r="BE536" s="121">
        <f>CS536</f>
        <v/>
      </c>
      <c r="BF536" s="122">
        <f>CT536*60</f>
        <v/>
      </c>
      <c r="BG536" s="121">
        <f>BE536</f>
        <v/>
      </c>
      <c r="BH536" s="122">
        <f>CU536*60</f>
        <v/>
      </c>
      <c r="BI536" s="122">
        <f>CV536</f>
        <v/>
      </c>
      <c r="BJ536" s="117"/>
      <c r="BK536" s="812">
        <f>Overview!$E$7</f>
        <v/>
      </c>
      <c r="BL536" s="117"/>
      <c r="BM536" s="836">
        <f>CW536</f>
        <v/>
      </c>
      <c r="BN536" s="812">
        <f>Overview!$P$153</f>
        <v/>
      </c>
      <c r="BO536" s="117"/>
      <c r="BP536" s="117"/>
      <c r="BQ536" s="115"/>
      <c r="BR536" s="1478"/>
      <c r="BS536" s="1548"/>
      <c r="BT536" s="2180" t="inlineStr">
        <is>
          <t>5G</t>
        </is>
      </c>
      <c r="BU536" s="2181" t="inlineStr">
        <is>
          <t>n2</t>
        </is>
      </c>
      <c r="BV536" s="498">
        <f>Overview!$H$31</f>
        <v/>
      </c>
      <c r="BW536" s="2010"/>
      <c r="BX536" s="2181"/>
      <c r="BY536" s="954"/>
      <c r="BZ536" s="1721"/>
      <c r="CA536" s="502" t="str">
        <f>CA535</f>
        <v>TBD</v>
      </c>
      <c r="CB536" s="201">
        <v>5</v>
      </c>
      <c r="CC536" s="1710">
        <f>IF(COUNT('Conducted 5G'!$AH$3:$AH$20)=0,376000,INDEX('Conducted 5G'!$T$3:$T$20,MATCH(MAX('Conducted 5G'!$AH$3:$AH$20),'Conducted 5G'!$AH$3:$AH$20,0)))</f>
        <v>376000</v>
      </c>
      <c r="CD536" s="1710">
        <f>IF(COUNT('Conducted 5G'!$AH$3:$AH$20)=0,1880,INDEX('Conducted 5G'!$U$3:$U$20,MATCH(MAX('Conducted 5G'!$AH$3:$AH$20),'Conducted 5G'!$AH$3:$AH$20,0)))</f>
        <v>1880</v>
      </c>
      <c r="CE536" s="1523"/>
      <c r="CF536" s="1523"/>
      <c r="CG536" s="387" t="str">
        <f>IF(OR($BY$419="",$BY$419=""),"",$BY$419)</f>
        <v/>
      </c>
      <c r="CH536" s="387">
        <f>BZ536</f>
        <v/>
      </c>
      <c r="CI536" s="387">
        <f>CA536</f>
        <v/>
      </c>
      <c r="CJ536" s="1527"/>
      <c r="CK536" s="2042"/>
      <c r="CL536" s="206">
        <f>IF(CF536=""," ",IF(ABS(CE536-CF536)&lt;=0.125,"Valid","Not valid"))</f>
        <v/>
      </c>
      <c r="CM536" s="207">
        <f> IF(CE536="","",IF(AND(CE536&lt;&gt;"",CF536=""),IF(CE536&gt;=1,"Medir+Sig Max","No"),IF(CF536&lt;&gt;"",IF(CF536&gt;=1,"Medir+Sig Max","No"),"")))</f>
        <v/>
      </c>
      <c r="CN536" s="1787"/>
      <c r="CO536" s="220">
        <f>IF(CK536="",IF(AND(CE536="",CF536=""),"",IF(CF536="",IF(DE536&gt;1,ROUND(DE536*CE536,3),CE536),IF(DE536&gt;1,ROUND(DE536*CF536,3),CF536))),IF(AND(CE536="",CF536=""),"",IF(CF536="",IF(DE536&gt;1,ROUND(DE536*CE536*(1/(CK536)),3),CE536*(1/(CK536))),IF(DE536&gt;1,ROUND(DE536*CF536*(1/(CK536)),3),CF536*(1/(CK536))))))</f>
        <v/>
      </c>
      <c r="CP536" s="2043">
        <f>IF(COUNTIF(Overview!K12:K14,TRUE)&gt;0,2,IF(COUNTIF(Overview!L12:L14,TRUE)&gt;0,4,0))</f>
        <v/>
      </c>
      <c r="CQ536" s="1472">
        <f>IF(CO536="","",IF(CO536&gt;CP536,"Fail","Pass"))</f>
        <v/>
      </c>
      <c r="CR536" s="1481"/>
      <c r="CS536" s="1565">
        <f>MyTimestamp(CO536)</f>
        <v/>
      </c>
      <c r="CT536" s="1531">
        <f>IF(CE536="",0,15)+IF(CF536="",0,15)</f>
        <v/>
      </c>
      <c r="CU536" s="1532">
        <f>IF(CT536=0,0,2)</f>
        <v/>
      </c>
      <c r="CV536" s="859"/>
      <c r="CW536" s="859"/>
      <c r="CX536" s="2038"/>
      <c r="CY536" s="2044"/>
      <c r="CZ536" s="1543">
        <f>10^(CJ536/20)*100-100</f>
        <v/>
      </c>
      <c r="DA536" s="1352"/>
      <c r="DB536" s="598"/>
      <c r="DC536" s="803">
        <f>IF(DA536="","",10^(DA536/10))</f>
        <v/>
      </c>
      <c r="DD536" s="1400">
        <f>IF(ISNUMBER(DB536)=FALSE,"",10^(DB536/10))</f>
        <v/>
      </c>
      <c r="DE536" s="1543">
        <f>IF(AND(ISNUMBER(DC536),ISNUMBER(DD536)),IF(DC536/DD536&gt;1,ROUND((DC536)/DD536,3),1),1)</f>
        <v/>
      </c>
      <c r="DF536" s="1670">
        <f>IF(ISNUMBER(CO536),IF(CO536&gt;=CP536*0.90625,"!!!MEASURE other two 1RB modes!!!  To include the results for these two additional RB modes please use any row below free (for example otehr band) and replace the information of each field (tech, band, freq, etc...) with the proper one",""),"")</f>
        <v/>
      </c>
      <c r="DG536" s="1541"/>
      <c r="DH536" s="1541"/>
      <c r="DI536" s="1541"/>
      <c r="DJ536" s="1541"/>
      <c r="DK536" s="1541"/>
      <c r="DL536" s="1541"/>
      <c r="DM536" s="1541"/>
      <c r="DN536" s="1541"/>
      <c r="DO536" s="1541"/>
      <c r="DP536" s="1541"/>
      <c r="DQ536" s="1541"/>
      <c r="DR536" s="1541"/>
    </row>
    <row r="537" ht="12.75" x14ac:dyDescent="0.2">
      <c r="A537" s="1541"/>
      <c r="B537" s="1541"/>
      <c r="C537"/>
      <c r="D537" s="130">
        <f>IF(BX$529="Close to Ear","EN 62209-1","EN 62209-2")</f>
        <v/>
      </c>
      <c r="E537" s="130">
        <f>IF(CG537="Close to Ear","2016","2010/A1:2019")</f>
        <v/>
      </c>
      <c r="F537" s="1488" t="inlineStr">
        <is>
          <t>5.4</t>
        </is>
      </c>
      <c r="G537" s="1497"/>
      <c r="H537" s="120">
        <f>BV537</f>
        <v/>
      </c>
      <c r="I537" s="120">
        <f>BW537</f>
        <v/>
      </c>
      <c r="J537" s="687" t="inlineStr">
        <is>
          <t>5G</t>
        </is>
      </c>
      <c r="K537" s="194" t="inlineStr">
        <is>
          <t>n2</t>
        </is>
      </c>
      <c r="L537" s="115"/>
      <c r="M537" s="120"/>
      <c r="N537" s="119"/>
      <c r="O537" s="131"/>
      <c r="P537" s="6597"/>
      <c r="Q537" s="131"/>
      <c r="R537" s="131"/>
      <c r="S537" s="120"/>
      <c r="T537" s="120">
        <v>376000</v>
      </c>
      <c r="U537" s="120">
        <v>1880</v>
      </c>
      <c r="V537" s="119"/>
      <c r="W537" s="197"/>
      <c r="X537" s="119"/>
      <c r="Y537" s="119"/>
      <c r="Z537" s="119"/>
      <c r="AA537" s="115"/>
      <c r="AB537" s="115"/>
      <c r="AC537" s="689">
        <f>IF(OR(BX$529="Close to Ear",BX$529="Close to Head"),"Head",IF(BX$529="Extremity","Extremity","Body"))</f>
        <v/>
      </c>
      <c r="AD537" s="690">
        <f>CA537</f>
        <v/>
      </c>
      <c r="AE537" s="688">
        <f>CB537</f>
        <v/>
      </c>
      <c r="AF537" s="115"/>
      <c r="AG537" s="808">
        <f>IF(AZ537="","N/A",IF(CQ537="Pass","P","F"))</f>
        <v/>
      </c>
      <c r="AH537" s="129"/>
      <c r="AI537" s="129"/>
      <c r="AJ537" s="129"/>
      <c r="AK537" s="119"/>
      <c r="AL537" s="115"/>
      <c r="AM537" s="119"/>
      <c r="AN537" s="119"/>
      <c r="AO537" s="692"/>
      <c r="AP537" s="692"/>
      <c r="AQ537" s="692"/>
      <c r="AR537" s="692"/>
      <c r="AS537" s="692"/>
      <c r="AT537" s="691">
        <f>CE537</f>
        <v/>
      </c>
      <c r="AU537" s="691">
        <f>CF537</f>
        <v/>
      </c>
      <c r="AV537" s="813"/>
      <c r="AW537" s="813"/>
      <c r="AX537" s="197">
        <f>CZ537</f>
        <v/>
      </c>
      <c r="AY537" s="197">
        <f>DE537</f>
        <v/>
      </c>
      <c r="AZ537" s="3379">
        <f>CO537</f>
        <v/>
      </c>
      <c r="BA537" s="3380"/>
      <c r="BB537" s="197">
        <f>CP537</f>
        <v/>
      </c>
      <c r="BC537" s="813"/>
      <c r="BD537" s="197">
        <f>CR537</f>
        <v/>
      </c>
      <c r="BE537" s="121">
        <f>CS537</f>
        <v/>
      </c>
      <c r="BF537" s="122">
        <f>CT537*60</f>
        <v/>
      </c>
      <c r="BG537" s="121">
        <f>BE537</f>
        <v/>
      </c>
      <c r="BH537" s="122">
        <f>CU537*60</f>
        <v/>
      </c>
      <c r="BI537" s="122">
        <f>CV537</f>
        <v/>
      </c>
      <c r="BJ537" s="117"/>
      <c r="BK537" s="812">
        <f>Overview!$E$7</f>
        <v/>
      </c>
      <c r="BL537" s="117"/>
      <c r="BM537" s="836">
        <f>CW537</f>
        <v/>
      </c>
      <c r="BN537" s="812">
        <f>Overview!$P$153</f>
        <v/>
      </c>
      <c r="BO537" s="117"/>
      <c r="BP537" s="117"/>
      <c r="BQ537" s="115"/>
      <c r="BR537" s="1478"/>
      <c r="BS537" s="1548"/>
      <c r="BT537" s="2180" t="inlineStr">
        <is>
          <t>5G</t>
        </is>
      </c>
      <c r="BU537" s="2181" t="inlineStr">
        <is>
          <t>n2</t>
        </is>
      </c>
      <c r="BV537" s="498">
        <f>Overview!$H$31</f>
        <v/>
      </c>
      <c r="BW537" s="2010"/>
      <c r="BX537" s="2181"/>
      <c r="BY537" s="955"/>
      <c r="BZ537" s="1721"/>
      <c r="CA537" s="503" t="str">
        <f>CA536</f>
        <v>TBD</v>
      </c>
      <c r="CB537" s="202">
        <v>5</v>
      </c>
      <c r="CC537" s="1711">
        <f>IF(COUNT('Conducted 5G'!$AH$3:$AH$20)=0,376000,INDEX('Conducted 5G'!$T$3:$T$20,MATCH(MAX('Conducted 5G'!$AH$3:$AH$20),'Conducted 5G'!$AH$3:$AH$20,0)))</f>
        <v>376000</v>
      </c>
      <c r="CD537" s="1711">
        <f>IF(COUNT('Conducted 5G'!$AH$3:$AH$20)=0,1880,INDEX('Conducted 5G'!$U$3:$U$20,MATCH(MAX('Conducted 5G'!$AH$3:$AH$20),'Conducted 5G'!$AH$3:$AH$20,0)))</f>
        <v>1880</v>
      </c>
      <c r="CE537" s="1523"/>
      <c r="CF537" s="1523"/>
      <c r="CG537" s="387" t="str">
        <f>IF(OR($BY$419="",$BY$419=""),"",$BY$419)</f>
        <v/>
      </c>
      <c r="CH537" s="387">
        <f>BZ537</f>
        <v/>
      </c>
      <c r="CI537" s="387">
        <f>CA537</f>
        <v/>
      </c>
      <c r="CJ537" s="1527"/>
      <c r="CK537" s="2042"/>
      <c r="CL537" s="206">
        <f>IF(CF537=""," ",IF(ABS(CE537-CF537)&lt;=0.125,"Valid","Not valid"))</f>
        <v/>
      </c>
      <c r="CM537" s="207">
        <f> IF(CE537="","",IF(AND(CE537&lt;&gt;"",CF537=""),IF(CE537&gt;=1,"Medir+Sig Max","No"),IF(CF537&lt;&gt;"",IF(CF537&gt;=1,"Medir+Sig Max","No"),"")))</f>
        <v/>
      </c>
      <c r="CN537" s="1787"/>
      <c r="CO537" s="220">
        <f>IF(CK537="",IF(AND(CE537="",CF537=""),"",IF(CF537="",IF(DE537&gt;1,ROUND(DE537*CE537,3),CE537),IF(DE537&gt;1,ROUND(DE537*CF537,3),CF537))),IF(AND(CE537="",CF537=""),"",IF(CF537="",IF(DE537&gt;1,ROUND(DE537*CE537*(1/(CK537)),3),CE537*(1/(CK537))),IF(DE537&gt;1,ROUND(DE537*CF537*(1/(CK537)),3),CF537*(1/(CK537))))))</f>
        <v/>
      </c>
      <c r="CP537" s="2043">
        <f>IF(COUNTIF(Overview!K12:K14,TRUE)&gt;0,2,IF(COUNTIF(Overview!L12:L14,TRUE)&gt;0,4,0))</f>
        <v/>
      </c>
      <c r="CQ537" s="1472">
        <f>IF(CO537="","",IF(CO537&gt;CP537,"Fail","Pass"))</f>
        <v/>
      </c>
      <c r="CR537" s="1481"/>
      <c r="CS537" s="1565">
        <f>MyTimestamp(CO537)</f>
        <v/>
      </c>
      <c r="CT537" s="1531">
        <f>IF(CE537="",0,15)+IF(CF537="",0,15)</f>
        <v/>
      </c>
      <c r="CU537" s="1532">
        <f>IF(CT537=0,0,2)</f>
        <v/>
      </c>
      <c r="CV537" s="859"/>
      <c r="CW537" s="859"/>
      <c r="CX537" s="2038"/>
      <c r="CY537" s="2044"/>
      <c r="CZ537" s="1543">
        <f>10^(CJ537/20)*100-100</f>
        <v/>
      </c>
      <c r="DA537" s="1352"/>
      <c r="DB537" s="598"/>
      <c r="DC537" s="803">
        <f>IF(DA537="","",10^(DA537/10))</f>
        <v/>
      </c>
      <c r="DD537" s="1400">
        <f>IF(ISNUMBER(DB537)=FALSE,"",10^(DB537/10))</f>
        <v/>
      </c>
      <c r="DE537" s="1543">
        <f>IF(AND(ISNUMBER(DC537),ISNUMBER(DD537)),IF(DC537/DD537&gt;1,ROUND((DC537)/DD537,3),1),1)</f>
        <v/>
      </c>
      <c r="DF537" s="1670">
        <f>IF(ISNUMBER(CO537),IF(CO537&gt;=CP537*0.90625,"!!!MEASURE other two 1RB modes!!!  To include the results for these two additional RB modes please use any row below free (for example otehr band) and replace the information of each field (tech, band, freq, etc...) with the proper one",""),"")</f>
        <v/>
      </c>
      <c r="DG537" s="1541"/>
      <c r="DH537" s="1541"/>
      <c r="DI537" s="1541"/>
      <c r="DJ537" s="1541"/>
      <c r="DK537" s="1541"/>
      <c r="DL537" s="1541"/>
      <c r="DM537" s="1541"/>
      <c r="DN537" s="1541"/>
      <c r="DO537" s="1541"/>
      <c r="DP537" s="1541"/>
      <c r="DQ537" s="1541"/>
      <c r="DR537" s="1541"/>
    </row>
    <row r="538" ht="12.75" x14ac:dyDescent="0.2">
      <c r="A538" s="1541"/>
      <c r="B538" s="1541"/>
      <c r="C538"/>
      <c r="D538" s="130">
        <f>IF(BX$529="Close to Ear","EN 62209-1","EN 62209-2")</f>
        <v/>
      </c>
      <c r="E538" s="130">
        <f>IF(CG538="Close to Ear","2016","2010/A1:2019")</f>
        <v/>
      </c>
      <c r="F538" s="1488" t="inlineStr">
        <is>
          <t>5.4</t>
        </is>
      </c>
      <c r="G538" s="1497"/>
      <c r="H538" s="120">
        <f>BV538</f>
        <v/>
      </c>
      <c r="I538" s="120">
        <f>BW538</f>
        <v/>
      </c>
      <c r="J538" s="687" t="inlineStr">
        <is>
          <t>5G</t>
        </is>
      </c>
      <c r="K538" s="194" t="inlineStr">
        <is>
          <t>n2</t>
        </is>
      </c>
      <c r="L538" s="115"/>
      <c r="M538" s="120"/>
      <c r="N538" s="119"/>
      <c r="O538" s="131"/>
      <c r="P538" s="6597"/>
      <c r="Q538" s="131"/>
      <c r="R538" s="131"/>
      <c r="S538" s="120"/>
      <c r="T538" s="120">
        <v>376000</v>
      </c>
      <c r="U538" s="120">
        <v>1880</v>
      </c>
      <c r="V538" s="119"/>
      <c r="W538" s="197"/>
      <c r="X538" s="119"/>
      <c r="Y538" s="119"/>
      <c r="Z538" s="119"/>
      <c r="AA538" s="115"/>
      <c r="AB538" s="115"/>
      <c r="AC538" s="689">
        <f>IF(OR(BX$529="Close to Ear",BX$529="Close to Head"),"Head",IF(BX$529="Extremity","Extremity","Body"))</f>
        <v/>
      </c>
      <c r="AD538" s="690">
        <f>CA538</f>
        <v/>
      </c>
      <c r="AE538" s="688">
        <f>CB538</f>
        <v/>
      </c>
      <c r="AF538" s="115"/>
      <c r="AG538" s="808">
        <f>IF(AZ538="","N/A",IF(CQ538="Pass","P","F"))</f>
        <v/>
      </c>
      <c r="AH538" s="129"/>
      <c r="AI538" s="129"/>
      <c r="AJ538" s="129"/>
      <c r="AK538" s="119"/>
      <c r="AL538" s="115"/>
      <c r="AM538" s="119"/>
      <c r="AN538" s="119"/>
      <c r="AO538" s="692"/>
      <c r="AP538" s="692"/>
      <c r="AQ538" s="692"/>
      <c r="AR538" s="692"/>
      <c r="AS538" s="692"/>
      <c r="AT538" s="691">
        <f>CE538</f>
        <v/>
      </c>
      <c r="AU538" s="691">
        <f>CF538</f>
        <v/>
      </c>
      <c r="AV538" s="813"/>
      <c r="AW538" s="813"/>
      <c r="AX538" s="197">
        <f>CZ538</f>
        <v/>
      </c>
      <c r="AY538" s="197">
        <f>DE538</f>
        <v/>
      </c>
      <c r="AZ538" s="3379">
        <f>CO538</f>
        <v/>
      </c>
      <c r="BA538" s="3380"/>
      <c r="BB538" s="197">
        <f>CP538</f>
        <v/>
      </c>
      <c r="BC538" s="813"/>
      <c r="BD538" s="197">
        <f>CR538</f>
        <v/>
      </c>
      <c r="BE538" s="121">
        <f>CS538</f>
        <v/>
      </c>
      <c r="BF538" s="122">
        <f>CT538*60</f>
        <v/>
      </c>
      <c r="BG538" s="121">
        <f>BE538</f>
        <v/>
      </c>
      <c r="BH538" s="122">
        <f>CU538*60</f>
        <v/>
      </c>
      <c r="BI538" s="122">
        <f>CV538</f>
        <v/>
      </c>
      <c r="BJ538" s="117"/>
      <c r="BK538" s="812">
        <f>Overview!$E$7</f>
        <v/>
      </c>
      <c r="BL538" s="117"/>
      <c r="BM538" s="836">
        <f>CW538</f>
        <v/>
      </c>
      <c r="BN538" s="812">
        <f>Overview!$P$153</f>
        <v/>
      </c>
      <c r="BO538" s="117"/>
      <c r="BP538" s="117"/>
      <c r="BQ538" s="115"/>
      <c r="BR538" s="1478"/>
      <c r="BS538" s="1548"/>
      <c r="BT538" s="2180" t="inlineStr">
        <is>
          <t>5G</t>
        </is>
      </c>
      <c r="BU538" s="2181" t="inlineStr">
        <is>
          <t>n2</t>
        </is>
      </c>
      <c r="BV538" s="498">
        <f>Overview!$H$31</f>
        <v/>
      </c>
      <c r="BW538" s="2010"/>
      <c r="BX538" s="2181"/>
      <c r="BY538" s="956"/>
      <c r="BZ538" s="1721"/>
      <c r="CA538" s="504" t="str">
        <f>CA537</f>
        <v>TBD</v>
      </c>
      <c r="CB538" s="200">
        <v>5</v>
      </c>
      <c r="CC538" s="1712">
        <f>IF(COUNT('Conducted 5G'!$AH$3:$AH$20)=0,376000,INDEX('Conducted 5G'!$T$3:$T$20,MATCH(MAX('Conducted 5G'!$AH$3:$AH$20),'Conducted 5G'!$AH$3:$AH$20,0)))</f>
        <v>376000</v>
      </c>
      <c r="CD538" s="1712">
        <f>IF(COUNT('Conducted 5G'!$AH$3:$AH$20)=0,1880,INDEX('Conducted 5G'!$U$3:$U$20,MATCH(MAX('Conducted 5G'!$AH$3:$AH$20),'Conducted 5G'!$AH$3:$AH$20,0)))</f>
        <v>1880</v>
      </c>
      <c r="CE538" s="1523"/>
      <c r="CF538" s="1523"/>
      <c r="CG538" s="387" t="str">
        <f>IF(OR($BY$419="",$BY$419=""),"",$BY$419)</f>
        <v/>
      </c>
      <c r="CH538" s="387">
        <f>BZ538</f>
        <v/>
      </c>
      <c r="CI538" s="387">
        <f>CA538</f>
        <v/>
      </c>
      <c r="CJ538" s="1527"/>
      <c r="CK538" s="2042"/>
      <c r="CL538" s="206">
        <f>IF(CF538=""," ",IF(ABS(CE538-CF538)&lt;=0.125,"Valid","Not valid"))</f>
        <v/>
      </c>
      <c r="CM538" s="207">
        <f> IF(CE538="","",IF(AND(CE538&lt;&gt;"",CF538=""),IF(CE538&gt;=1,"Medir+Sig Max","No"),IF(CF538&lt;&gt;"",IF(CF538&gt;=1,"Medir+Sig Max","No"),"")))</f>
        <v/>
      </c>
      <c r="CN538" s="1787"/>
      <c r="CO538" s="220">
        <f>IF(CK538="",IF(AND(CE538="",CF538=""),"",IF(CF538="",IF(DE538&gt;1,ROUND(DE538*CE538,3),CE538),IF(DE538&gt;1,ROUND(DE538*CF538,3),CF538))),IF(AND(CE538="",CF538=""),"",IF(CF538="",IF(DE538&gt;1,ROUND(DE538*CE538*(1/(CK538)),3),CE538*(1/(CK538))),IF(DE538&gt;1,ROUND(DE538*CF538*(1/(CK538)),3),CF538*(1/(CK538))))))</f>
        <v/>
      </c>
      <c r="CP538" s="2043">
        <f>IF(COUNTIF(Overview!K12:K14,TRUE)&gt;0,2,IF(COUNTIF(Overview!L12:L14,TRUE)&gt;0,4,0))</f>
        <v/>
      </c>
      <c r="CQ538" s="1472">
        <f>IF(CO538="","",IF(CO538&gt;CP538,"Fail","Pass"))</f>
        <v/>
      </c>
      <c r="CR538" s="1481"/>
      <c r="CS538" s="1565">
        <f>MyTimestamp(CO538)</f>
        <v/>
      </c>
      <c r="CT538" s="1531">
        <f>IF(CE538="",0,15)+IF(CF538="",0,15)</f>
        <v/>
      </c>
      <c r="CU538" s="1532">
        <f>IF(CT538=0,0,2)</f>
        <v/>
      </c>
      <c r="CV538" s="859"/>
      <c r="CW538" s="859"/>
      <c r="CX538" s="2038"/>
      <c r="CY538" s="2044"/>
      <c r="CZ538" s="1543">
        <f>10^(CJ538/20)*100-100</f>
        <v/>
      </c>
      <c r="DA538" s="1352"/>
      <c r="DB538" s="598"/>
      <c r="DC538" s="803">
        <f>IF(DA538="","",10^(DA538/10))</f>
        <v/>
      </c>
      <c r="DD538" s="1400">
        <f>IF(ISNUMBER(DB538)=FALSE,"",10^(DB538/10))</f>
        <v/>
      </c>
      <c r="DE538" s="1543">
        <f>IF(AND(ISNUMBER(DC538),ISNUMBER(DD538)),IF(DC538/DD538&gt;1,ROUND((DC538)/DD538,3),1),1)</f>
        <v/>
      </c>
      <c r="DF538" s="1670">
        <f>IF(ISNUMBER(CO538),IF(CO538&gt;=CP538*0.90625,"!!!MEASURE other two 1RB modes!!!  To include the results for these two additional RB modes please use any row below free (for example otehr band) and replace the information of each field (tech, band, freq, etc...) with the proper one",""),"")</f>
        <v/>
      </c>
      <c r="DG538" s="1541"/>
      <c r="DH538" s="1541"/>
      <c r="DI538" s="1541"/>
      <c r="DJ538" s="1541"/>
      <c r="DK538" s="1541"/>
      <c r="DL538" s="1541"/>
      <c r="DM538" s="1541"/>
      <c r="DN538" s="1541"/>
      <c r="DO538" s="1541"/>
      <c r="DP538" s="1541"/>
      <c r="DQ538" s="1541"/>
      <c r="DR538" s="1541"/>
    </row>
    <row r="539" ht="12.75" x14ac:dyDescent="0.2">
      <c r="A539" s="1541"/>
      <c r="B539" s="1541"/>
      <c r="C539"/>
      <c r="D539" s="130">
        <f>IF(BX$529="Close to Ear","EN 62209-1","EN 62209-2")</f>
        <v/>
      </c>
      <c r="E539" s="130">
        <f>IF(CG539="Close to Ear","2016","2010/A1:2019")</f>
        <v/>
      </c>
      <c r="F539" s="1488" t="inlineStr">
        <is>
          <t>5.4</t>
        </is>
      </c>
      <c r="G539" s="1497"/>
      <c r="H539" s="120">
        <f>BV539</f>
        <v/>
      </c>
      <c r="I539" s="120">
        <f>BW539</f>
        <v/>
      </c>
      <c r="J539" s="687" t="inlineStr">
        <is>
          <t>5G</t>
        </is>
      </c>
      <c r="K539" s="194" t="inlineStr">
        <is>
          <t>n2</t>
        </is>
      </c>
      <c r="L539" s="115"/>
      <c r="M539" s="120"/>
      <c r="N539" s="119"/>
      <c r="O539" s="131"/>
      <c r="P539" s="6597"/>
      <c r="Q539" s="131"/>
      <c r="R539" s="131"/>
      <c r="S539" s="120"/>
      <c r="T539" s="120">
        <v>376000</v>
      </c>
      <c r="U539" s="120">
        <v>1880</v>
      </c>
      <c r="V539" s="119"/>
      <c r="W539" s="197"/>
      <c r="X539" s="119"/>
      <c r="Y539" s="119"/>
      <c r="Z539" s="119"/>
      <c r="AA539" s="115"/>
      <c r="AB539" s="115"/>
      <c r="AC539" s="689">
        <f>IF(OR(BX$529="Close to Ear",BX$529="Close to Head"),"Head",IF(BX$529="Extremity","Extremity","Body"))</f>
        <v/>
      </c>
      <c r="AD539" s="690">
        <f>CA539</f>
        <v/>
      </c>
      <c r="AE539" s="688">
        <f>CB539</f>
        <v/>
      </c>
      <c r="AF539" s="115"/>
      <c r="AG539" s="808">
        <f>IF(AZ539="","N/A",IF(CQ539="Pass","P","F"))</f>
        <v/>
      </c>
      <c r="AH539" s="129"/>
      <c r="AI539" s="129"/>
      <c r="AJ539" s="129"/>
      <c r="AK539" s="119"/>
      <c r="AL539" s="115"/>
      <c r="AM539" s="119"/>
      <c r="AN539" s="119"/>
      <c r="AO539" s="692"/>
      <c r="AP539" s="692"/>
      <c r="AQ539" s="692"/>
      <c r="AR539" s="692"/>
      <c r="AS539" s="692"/>
      <c r="AT539" s="691">
        <f>CE539</f>
        <v/>
      </c>
      <c r="AU539" s="691">
        <f>CF539</f>
        <v/>
      </c>
      <c r="AV539" s="813"/>
      <c r="AW539" s="813"/>
      <c r="AX539" s="197">
        <f>CZ539</f>
        <v/>
      </c>
      <c r="AY539" s="197">
        <f>DE539</f>
        <v/>
      </c>
      <c r="AZ539" s="3379">
        <f>CO539</f>
        <v/>
      </c>
      <c r="BA539" s="3380"/>
      <c r="BB539" s="197">
        <f>CP539</f>
        <v/>
      </c>
      <c r="BC539" s="813"/>
      <c r="BD539" s="197">
        <f>CR539</f>
        <v/>
      </c>
      <c r="BE539" s="121">
        <f>CS539</f>
        <v/>
      </c>
      <c r="BF539" s="122">
        <f>CT539*60</f>
        <v/>
      </c>
      <c r="BG539" s="121">
        <f>BE539</f>
        <v/>
      </c>
      <c r="BH539" s="122">
        <f>CU539*60</f>
        <v/>
      </c>
      <c r="BI539" s="122">
        <f>CV539</f>
        <v/>
      </c>
      <c r="BJ539" s="117"/>
      <c r="BK539" s="812">
        <f>Overview!$E$7</f>
        <v/>
      </c>
      <c r="BL539" s="117"/>
      <c r="BM539" s="836">
        <f>CW539</f>
        <v/>
      </c>
      <c r="BN539" s="812">
        <f>Overview!$P$153</f>
        <v/>
      </c>
      <c r="BO539" s="117"/>
      <c r="BP539" s="117"/>
      <c r="BQ539" s="115"/>
      <c r="BR539" s="1478"/>
      <c r="BS539" s="1548"/>
      <c r="BT539" s="2180" t="inlineStr">
        <is>
          <t>5G</t>
        </is>
      </c>
      <c r="BU539" s="2181" t="inlineStr">
        <is>
          <t>n2</t>
        </is>
      </c>
      <c r="BV539" s="498">
        <f>Overview!$H$31</f>
        <v/>
      </c>
      <c r="BW539" s="2010"/>
      <c r="BX539" s="2181"/>
      <c r="BY539" s="957"/>
      <c r="BZ539" s="1721"/>
      <c r="CA539" s="505" t="str">
        <f>CA538</f>
        <v>TBD</v>
      </c>
      <c r="CB539" s="201">
        <v>5</v>
      </c>
      <c r="CC539" s="1713">
        <f>IF(COUNT('Conducted 5G'!$AH$3:$AH$20)=0,376000,INDEX('Conducted 5G'!$T$3:$T$20,MATCH(MAX('Conducted 5G'!$AH$3:$AH$20),'Conducted 5G'!$AH$3:$AH$20,0)))</f>
        <v>376000</v>
      </c>
      <c r="CD539" s="1713">
        <f>IF(COUNT('Conducted 5G'!$AH$3:$AH$20)=0,1880,INDEX('Conducted 5G'!$U$3:$U$20,MATCH(MAX('Conducted 5G'!$AH$3:$AH$20),'Conducted 5G'!$AH$3:$AH$20,0)))</f>
        <v>1880</v>
      </c>
      <c r="CE539" s="1523"/>
      <c r="CF539" s="1523"/>
      <c r="CG539" s="387" t="str">
        <f>IF(OR($BY$419="",$BY$419=""),"",$BY$419)</f>
        <v/>
      </c>
      <c r="CH539" s="387">
        <f>BZ539</f>
        <v/>
      </c>
      <c r="CI539" s="387">
        <f>CA539</f>
        <v/>
      </c>
      <c r="CJ539" s="1527"/>
      <c r="CK539" s="2042"/>
      <c r="CL539" s="206">
        <f>IF(CF539=""," ",IF(ABS(CE539-CF539)&lt;=0.125,"Valid","Not valid"))</f>
        <v/>
      </c>
      <c r="CM539" s="207">
        <f> IF(CE539="","",IF(AND(CE539&lt;&gt;"",CF539=""),IF(CE539&gt;=1,"Medir+Sig Max","No"),IF(CF539&lt;&gt;"",IF(CF539&gt;=1,"Medir+Sig Max","No"),"")))</f>
        <v/>
      </c>
      <c r="CN539" s="1787"/>
      <c r="CO539" s="220">
        <f>IF(CK539="",IF(AND(CE539="",CF539=""),"",IF(CF539="",IF(DE539&gt;1,ROUND(DE539*CE539,3),CE539),IF(DE539&gt;1,ROUND(DE539*CF539,3),CF539))),IF(AND(CE539="",CF539=""),"",IF(CF539="",IF(DE539&gt;1,ROUND(DE539*CE539*(1/(CK539)),3),CE539*(1/(CK539))),IF(DE539&gt;1,ROUND(DE539*CF539*(1/(CK539)),3),CF539*(1/(CK539))))))</f>
        <v/>
      </c>
      <c r="CP539" s="2043">
        <f>IF(COUNTIF(Overview!K12:K14,TRUE)&gt;0,2,IF(COUNTIF(Overview!L12:L14,TRUE)&gt;0,4,0))</f>
        <v/>
      </c>
      <c r="CQ539" s="1472">
        <f>IF(CO539="","",IF(CO539&gt;CP539,"Fail","Pass"))</f>
        <v/>
      </c>
      <c r="CR539" s="1481"/>
      <c r="CS539" s="1565">
        <f>MyTimestamp(CO539)</f>
        <v/>
      </c>
      <c r="CT539" s="1531">
        <f>IF(CE539="",0,15)+IF(CF539="",0,15)</f>
        <v/>
      </c>
      <c r="CU539" s="1532">
        <f>IF(CT539=0,0,2)</f>
        <v/>
      </c>
      <c r="CV539" s="859"/>
      <c r="CW539" s="859"/>
      <c r="CX539" s="2038"/>
      <c r="CY539" s="2044"/>
      <c r="CZ539" s="1543">
        <f>10^(CJ539/20)*100-100</f>
        <v/>
      </c>
      <c r="DA539" s="1352"/>
      <c r="DB539" s="598"/>
      <c r="DC539" s="803">
        <f>IF(DA539="","",10^(DA539/10))</f>
        <v/>
      </c>
      <c r="DD539" s="1400">
        <f>IF(ISNUMBER(DB539)=FALSE,"",10^(DB539/10))</f>
        <v/>
      </c>
      <c r="DE539" s="1543">
        <f>IF(AND(ISNUMBER(DC539),ISNUMBER(DD539)),IF(DC539/DD539&gt;1,ROUND((DC539)/DD539,3),1),1)</f>
        <v/>
      </c>
      <c r="DF539" s="1670">
        <f>IF(ISNUMBER(CO539),IF(CO539&gt;=CP539*0.90625,"!!!MEASURE other two 1RB modes!!!  To include the results for these two additional RB modes please use any row below free (for example otehr band) and replace the information of each field (tech, band, freq, etc...) with the proper one",""),"")</f>
        <v/>
      </c>
      <c r="DG539" s="1541"/>
      <c r="DH539" s="1541"/>
      <c r="DI539" s="1541"/>
      <c r="DJ539" s="1541"/>
      <c r="DK539" s="1541"/>
      <c r="DL539" s="1541"/>
      <c r="DM539" s="1541"/>
      <c r="DN539" s="1541"/>
      <c r="DO539" s="1541"/>
      <c r="DP539" s="1541"/>
      <c r="DQ539" s="1541"/>
      <c r="DR539" s="1541"/>
    </row>
    <row r="540" ht="12.75" x14ac:dyDescent="0.2">
      <c r="A540" s="1541"/>
      <c r="B540" s="1541"/>
      <c r="C540"/>
      <c r="D540" s="130">
        <f>IF(BX$529="Close to Ear","EN 62209-1","EN 62209-2")</f>
        <v/>
      </c>
      <c r="E540" s="130">
        <f>IF(CG540="Close to Ear","2016","2010/A1:2019")</f>
        <v/>
      </c>
      <c r="F540" s="1488" t="inlineStr">
        <is>
          <t>5.4</t>
        </is>
      </c>
      <c r="G540" s="1497"/>
      <c r="H540" s="120">
        <f>BV540</f>
        <v/>
      </c>
      <c r="I540" s="120">
        <f>BW540</f>
        <v/>
      </c>
      <c r="J540" s="687" t="inlineStr">
        <is>
          <t>5G</t>
        </is>
      </c>
      <c r="K540" s="194" t="inlineStr">
        <is>
          <t>n2</t>
        </is>
      </c>
      <c r="L540" s="115"/>
      <c r="M540" s="120"/>
      <c r="N540" s="119"/>
      <c r="O540" s="131"/>
      <c r="P540" s="6597"/>
      <c r="Q540" s="131"/>
      <c r="R540" s="131"/>
      <c r="S540" s="120"/>
      <c r="T540" s="120">
        <v>376000</v>
      </c>
      <c r="U540" s="120">
        <v>1880</v>
      </c>
      <c r="V540" s="119"/>
      <c r="W540" s="197"/>
      <c r="X540" s="119"/>
      <c r="Y540" s="119"/>
      <c r="Z540" s="119"/>
      <c r="AA540" s="115"/>
      <c r="AB540" s="115"/>
      <c r="AC540" s="689">
        <f>IF(OR(BX$529="Close to Ear",BX$529="Close to Head"),"Head",IF(BX$529="Extremity","Extremity","Body"))</f>
        <v/>
      </c>
      <c r="AD540" s="690">
        <f>CA540</f>
        <v/>
      </c>
      <c r="AE540" s="688">
        <f>CB540</f>
        <v/>
      </c>
      <c r="AF540" s="115"/>
      <c r="AG540" s="808">
        <f>IF(AZ540="","N/A",IF(CQ540="Pass","P","F"))</f>
        <v/>
      </c>
      <c r="AH540" s="129"/>
      <c r="AI540" s="129"/>
      <c r="AJ540" s="129"/>
      <c r="AK540" s="119"/>
      <c r="AL540" s="115"/>
      <c r="AM540" s="119"/>
      <c r="AN540" s="119"/>
      <c r="AO540" s="692"/>
      <c r="AP540" s="692"/>
      <c r="AQ540" s="692"/>
      <c r="AR540" s="692"/>
      <c r="AS540" s="692"/>
      <c r="AT540" s="691">
        <f>CE540</f>
        <v/>
      </c>
      <c r="AU540" s="691">
        <f>CF540</f>
        <v/>
      </c>
      <c r="AV540" s="813"/>
      <c r="AW540" s="813"/>
      <c r="AX540" s="197">
        <f>CZ540</f>
        <v/>
      </c>
      <c r="AY540" s="197">
        <f>DE540</f>
        <v/>
      </c>
      <c r="AZ540" s="3379">
        <f>CO540</f>
        <v/>
      </c>
      <c r="BA540" s="3380"/>
      <c r="BB540" s="197">
        <f>CP540</f>
        <v/>
      </c>
      <c r="BC540" s="813"/>
      <c r="BD540" s="197">
        <f>CR540</f>
        <v/>
      </c>
      <c r="BE540" s="121">
        <f>CS540</f>
        <v/>
      </c>
      <c r="BF540" s="122">
        <f>CT540*60</f>
        <v/>
      </c>
      <c r="BG540" s="121">
        <f>BE540</f>
        <v/>
      </c>
      <c r="BH540" s="122">
        <f>CU540*60</f>
        <v/>
      </c>
      <c r="BI540" s="122">
        <f>CV540</f>
        <v/>
      </c>
      <c r="BJ540" s="117"/>
      <c r="BK540" s="812">
        <f>Overview!$E$7</f>
        <v/>
      </c>
      <c r="BL540" s="117"/>
      <c r="BM540" s="836">
        <f>CW540</f>
        <v/>
      </c>
      <c r="BN540" s="812">
        <f>Overview!$P$153</f>
        <v/>
      </c>
      <c r="BO540" s="117"/>
      <c r="BP540" s="117"/>
      <c r="BQ540" s="115"/>
      <c r="BR540" s="1478"/>
      <c r="BS540" s="1548"/>
      <c r="BT540" s="2180" t="inlineStr">
        <is>
          <t>5G</t>
        </is>
      </c>
      <c r="BU540" s="2181" t="inlineStr">
        <is>
          <t>n2</t>
        </is>
      </c>
      <c r="BV540" s="498">
        <f>Overview!$H$31</f>
        <v/>
      </c>
      <c r="BW540" s="2010"/>
      <c r="BX540" s="2181"/>
      <c r="BY540" s="2186"/>
      <c r="BZ540" s="2131"/>
      <c r="CA540" s="503" t="str">
        <f>CA539</f>
        <v>TBD</v>
      </c>
      <c r="CB540" s="202">
        <v>5</v>
      </c>
      <c r="CC540" s="1714">
        <f>IF(COUNT('Conducted 5G'!$AH$3:$AH$20)=0,376000,INDEX('Conducted 5G'!$T$3:$T$20,MATCH(MAX('Conducted 5G'!$AH$3:$AH$20),'Conducted 5G'!$AH$3:$AH$20,0)))</f>
        <v>376000</v>
      </c>
      <c r="CD540" s="1714">
        <f>IF(COUNT('Conducted 5G'!$AH$3:$AH$20)=0,1880,INDEX('Conducted 5G'!$U$3:$U$20,MATCH(MAX('Conducted 5G'!$AH$3:$AH$20),'Conducted 5G'!$AH$3:$AH$20,0)))</f>
        <v>1880</v>
      </c>
      <c r="CE540" s="1523"/>
      <c r="CF540" s="1523"/>
      <c r="CG540" s="387" t="str">
        <f>IF(OR($BY$419="",$BY$419=""),"",$BY$419)</f>
        <v/>
      </c>
      <c r="CH540" s="387">
        <f>BZ540</f>
        <v/>
      </c>
      <c r="CI540" s="387">
        <f>CA540</f>
        <v/>
      </c>
      <c r="CJ540" s="1527"/>
      <c r="CK540" s="2042"/>
      <c r="CL540" s="206">
        <f>IF(CF540=""," ",IF(ABS(CE540-CF540)&lt;=0.125,"Valid","Not valid"))</f>
        <v/>
      </c>
      <c r="CM540" s="207">
        <f> IF(CE540="","",IF(AND(CE540&lt;&gt;"",CF540=""),IF(CE540&gt;=1,"Medir+Sig Max","No"),IF(CF540&lt;&gt;"",IF(CF540&gt;=1,"Medir+Sig Max","No"),"")))</f>
        <v/>
      </c>
      <c r="CN540" s="1787"/>
      <c r="CO540" s="220">
        <f>IF(CK540="",IF(AND(CE540="",CF540=""),"",IF(CF540="",IF(DE540&gt;1,ROUND(DE540*CE540,3),CE540),IF(DE540&gt;1,ROUND(DE540*CF540,3),CF540))),IF(AND(CE540="",CF540=""),"",IF(CF540="",IF(DE540&gt;1,ROUND(DE540*CE540*(1/(CK540)),3),CE540*(1/(CK540))),IF(DE540&gt;1,ROUND(DE540*CF540*(1/(CK540)),3),CF540*(1/(CK540))))))</f>
        <v/>
      </c>
      <c r="CP540" s="2043">
        <f>IF(COUNTIF(Overview!K12:K14,TRUE)&gt;0,2,IF(COUNTIF(Overview!L12:L14,TRUE)&gt;0,4,0))</f>
        <v/>
      </c>
      <c r="CQ540" s="1472">
        <f>IF(CO540="","",IF(CO540&gt;CP540,"Fail","Pass"))</f>
        <v/>
      </c>
      <c r="CR540" s="1481"/>
      <c r="CS540" s="1565">
        <f>MyTimestamp(CO540)</f>
        <v/>
      </c>
      <c r="CT540" s="1531">
        <f>IF(CE540="",0,15)+IF(CF540="",0,15)</f>
        <v/>
      </c>
      <c r="CU540" s="1532">
        <f>IF(CT540=0,0,2)</f>
        <v/>
      </c>
      <c r="CV540" s="859"/>
      <c r="CW540" s="859"/>
      <c r="CX540" s="2038"/>
      <c r="CY540" s="2044"/>
      <c r="CZ540" s="1543">
        <f>10^(CJ540/20)*100-100</f>
        <v/>
      </c>
      <c r="DA540" s="1352"/>
      <c r="DB540" s="598"/>
      <c r="DC540" s="803">
        <f>IF(DA540="","",10^(DA540/10))</f>
        <v/>
      </c>
      <c r="DD540" s="1400">
        <f>IF(ISNUMBER(DB540)=FALSE,"",10^(DB540/10))</f>
        <v/>
      </c>
      <c r="DE540" s="1543">
        <f>IF(AND(ISNUMBER(DC540),ISNUMBER(DD540)),IF(DC540/DD540&gt;1,ROUND((DC540)/DD540,3),1),1)</f>
        <v/>
      </c>
      <c r="DF540" s="1541"/>
      <c r="DG540" s="1541"/>
      <c r="DH540" s="1541"/>
      <c r="DI540" s="1541"/>
      <c r="DJ540" s="1541"/>
      <c r="DK540" s="1541"/>
      <c r="DL540" s="1541"/>
      <c r="DM540" s="1541"/>
      <c r="DN540" s="1541"/>
      <c r="DO540" s="1541"/>
      <c r="DP540" s="1541"/>
      <c r="DQ540" s="1541"/>
      <c r="DR540" s="1541"/>
    </row>
    <row r="541" ht="12.75" x14ac:dyDescent="0.2">
      <c r="A541" s="1541"/>
      <c r="B541" s="1541"/>
      <c r="C541"/>
      <c r="D541" s="130">
        <f>IF(BX$529="Close to Ear","EN 62209-1","EN 62209-2")</f>
        <v/>
      </c>
      <c r="E541" s="130">
        <f>IF(CG541="Close to Ear","2016","2010/A1:2019")</f>
        <v/>
      </c>
      <c r="F541" s="1488" t="inlineStr">
        <is>
          <t>5.4</t>
        </is>
      </c>
      <c r="G541" s="1497"/>
      <c r="H541" s="120">
        <f>BV541</f>
        <v/>
      </c>
      <c r="I541" s="120">
        <f>BW541</f>
        <v/>
      </c>
      <c r="J541" s="687" t="inlineStr">
        <is>
          <t>5G</t>
        </is>
      </c>
      <c r="K541" s="194" t="inlineStr">
        <is>
          <t>n2</t>
        </is>
      </c>
      <c r="L541" s="115"/>
      <c r="M541" s="120"/>
      <c r="N541" s="119"/>
      <c r="O541" s="131"/>
      <c r="P541" s="6597"/>
      <c r="Q541" s="131"/>
      <c r="R541" s="131"/>
      <c r="S541" s="120"/>
      <c r="T541" s="120">
        <v>376000</v>
      </c>
      <c r="U541" s="120">
        <v>1880</v>
      </c>
      <c r="V541" s="119"/>
      <c r="W541" s="197"/>
      <c r="X541" s="119"/>
      <c r="Y541" s="119"/>
      <c r="Z541" s="119"/>
      <c r="AA541" s="115"/>
      <c r="AB541" s="115"/>
      <c r="AC541" s="689">
        <f>IF(OR(BX$529="Close to Ear",BX$529="Close to Head"),"Head",IF(BX$529="Extremity","Extremity","Body"))</f>
        <v/>
      </c>
      <c r="AD541" s="690">
        <f>CA541</f>
        <v/>
      </c>
      <c r="AE541" s="688">
        <f>CB541</f>
        <v/>
      </c>
      <c r="AF541" s="115"/>
      <c r="AG541" s="808">
        <f>IF(AZ541="","N/A",IF(CQ541="Pass","P","F"))</f>
        <v/>
      </c>
      <c r="AH541" s="129"/>
      <c r="AI541" s="129"/>
      <c r="AJ541" s="129"/>
      <c r="AK541" s="119"/>
      <c r="AL541" s="115"/>
      <c r="AM541" s="119"/>
      <c r="AN541" s="119"/>
      <c r="AO541" s="692"/>
      <c r="AP541" s="692"/>
      <c r="AQ541" s="692"/>
      <c r="AR541" s="692"/>
      <c r="AS541" s="692"/>
      <c r="AT541" s="691">
        <f>CE541</f>
        <v/>
      </c>
      <c r="AU541" s="691">
        <f>CF541</f>
        <v/>
      </c>
      <c r="AV541" s="813"/>
      <c r="AW541" s="813"/>
      <c r="AX541" s="197">
        <f>CZ541</f>
        <v/>
      </c>
      <c r="AY541" s="197">
        <f>DE541</f>
        <v/>
      </c>
      <c r="AZ541" s="3379">
        <f>CO541</f>
        <v/>
      </c>
      <c r="BA541" s="3380"/>
      <c r="BB541" s="197">
        <f>CP541</f>
        <v/>
      </c>
      <c r="BC541" s="813"/>
      <c r="BD541" s="197">
        <f>CR541</f>
        <v/>
      </c>
      <c r="BE541" s="121">
        <f>CS541</f>
        <v/>
      </c>
      <c r="BF541" s="122">
        <f>CT541*60</f>
        <v/>
      </c>
      <c r="BG541" s="121">
        <f>BE541</f>
        <v/>
      </c>
      <c r="BH541" s="122">
        <f>CU541*60</f>
        <v/>
      </c>
      <c r="BI541" s="122">
        <f>CV541</f>
        <v/>
      </c>
      <c r="BJ541" s="117"/>
      <c r="BK541" s="812">
        <f>Overview!$E$7</f>
        <v/>
      </c>
      <c r="BL541" s="117"/>
      <c r="BM541" s="836">
        <f>CW541</f>
        <v/>
      </c>
      <c r="BN541" s="812">
        <f>Overview!$P$153</f>
        <v/>
      </c>
      <c r="BO541" s="117"/>
      <c r="BP541" s="117"/>
      <c r="BQ541" s="115"/>
      <c r="BR541" s="1478"/>
      <c r="BS541" s="1548"/>
      <c r="BT541" s="2180" t="inlineStr">
        <is>
          <t>5G</t>
        </is>
      </c>
      <c r="BU541" s="2181" t="inlineStr">
        <is>
          <t>n2</t>
        </is>
      </c>
      <c r="BV541" s="498">
        <f>Overview!$H$31</f>
        <v/>
      </c>
      <c r="BW541" s="2010"/>
      <c r="BX541" s="2181"/>
      <c r="BY541" s="2185"/>
      <c r="BZ541" s="2131"/>
      <c r="CA541" s="504" t="str">
        <f>CA540</f>
        <v>TBD</v>
      </c>
      <c r="CB541" s="200">
        <v>5</v>
      </c>
      <c r="CC541" s="1712">
        <f>IF(COUNT('Conducted 5G'!$AH$3:$AH$20)=0,376000,INDEX('Conducted 5G'!$T$3:$T$20,MATCH(MAX('Conducted 5G'!$AH$3:$AH$20),'Conducted 5G'!$AH$3:$AH$20,0)))</f>
        <v>376000</v>
      </c>
      <c r="CD541" s="1712">
        <f>IF(COUNT('Conducted 5G'!$AH$3:$AH$20)=0,1880,INDEX('Conducted 5G'!$U$3:$U$20,MATCH(MAX('Conducted 5G'!$AH$3:$AH$20),'Conducted 5G'!$AH$3:$AH$20,0)))</f>
        <v>1880</v>
      </c>
      <c r="CE541" s="1523"/>
      <c r="CF541" s="1523"/>
      <c r="CG541" s="387" t="str">
        <f>IF(OR($BY$419="",$BY$419=""),"",$BY$419)</f>
        <v/>
      </c>
      <c r="CH541" s="387">
        <f>BZ541</f>
        <v/>
      </c>
      <c r="CI541" s="387">
        <f>CA541</f>
        <v/>
      </c>
      <c r="CJ541" s="1527"/>
      <c r="CK541" s="2042"/>
      <c r="CL541" s="206">
        <f>IF(CF541=""," ",IF(ABS(CE541-CF541)&lt;=0.125,"Valid","Not valid"))</f>
        <v/>
      </c>
      <c r="CM541" s="207">
        <f> IF(CE541="","",IF(AND(CE541&lt;&gt;"",CF541=""),IF(CE541&gt;=1,"Medir+Sig Max","No"),IF(CF541&lt;&gt;"",IF(CF541&gt;=1,"Medir+Sig Max","No"),"")))</f>
        <v/>
      </c>
      <c r="CN541" s="1787"/>
      <c r="CO541" s="220">
        <f>IF(CK541="",IF(AND(CE541="",CF541=""),"",IF(CF541="",IF(DE541&gt;1,ROUND(DE541*CE541,3),CE541),IF(DE541&gt;1,ROUND(DE541*CF541,3),CF541))),IF(AND(CE541="",CF541=""),"",IF(CF541="",IF(DE541&gt;1,ROUND(DE541*CE541*(1/(CK541)),3),CE541*(1/(CK541))),IF(DE541&gt;1,ROUND(DE541*CF541*(1/(CK541)),3),CF541*(1/(CK541))))))</f>
        <v/>
      </c>
      <c r="CP541" s="2043">
        <f>IF(COUNTIF(Overview!K12:K14,TRUE)&gt;0,2,IF(COUNTIF(Overview!L12:L14,TRUE)&gt;0,4,0))</f>
        <v/>
      </c>
      <c r="CQ541" s="1472">
        <f>IF(CO541="","",IF(CO541&gt;CP541,"Fail","Pass"))</f>
        <v/>
      </c>
      <c r="CR541" s="1481"/>
      <c r="CS541" s="1565">
        <f>MyTimestamp(CO541)</f>
        <v/>
      </c>
      <c r="CT541" s="1531">
        <f>IF(CE541="",0,15)+IF(CF541="",0,15)</f>
        <v/>
      </c>
      <c r="CU541" s="1532">
        <f>IF(CT541=0,0,2)</f>
        <v/>
      </c>
      <c r="CV541" s="859"/>
      <c r="CW541" s="859"/>
      <c r="CX541" s="2038"/>
      <c r="CY541" s="2044"/>
      <c r="CZ541" s="1543">
        <f>10^(CJ541/20)*100-100</f>
        <v/>
      </c>
      <c r="DA541" s="1352"/>
      <c r="DB541" s="598"/>
      <c r="DC541" s="803">
        <f>IF(DA541="","",10^(DA541/10))</f>
        <v/>
      </c>
      <c r="DD541" s="1400">
        <f>IF(ISNUMBER(DB541)=FALSE,"",10^(DB541/10))</f>
        <v/>
      </c>
      <c r="DE541" s="1543">
        <f>IF(AND(ISNUMBER(DC541),ISNUMBER(DD541)),IF(DC541/DD541&gt;1,ROUND((DC541)/DD541,3),1),1)</f>
        <v/>
      </c>
      <c r="DF541" s="1541"/>
      <c r="DG541" s="1541"/>
      <c r="DH541" s="1541"/>
      <c r="DI541" s="1541"/>
      <c r="DJ541" s="1541"/>
      <c r="DK541" s="1541"/>
      <c r="DL541" s="1541"/>
      <c r="DM541" s="1541"/>
      <c r="DN541" s="1541"/>
      <c r="DO541" s="1541"/>
      <c r="DP541" s="1541"/>
      <c r="DQ541" s="1541"/>
      <c r="DR541" s="1541"/>
    </row>
    <row r="542" ht="12.75" x14ac:dyDescent="0.2">
      <c r="A542" s="1541"/>
      <c r="B542" s="1541"/>
      <c r="C542"/>
      <c r="D542" s="130">
        <f>IF(BX$529="Close to Ear","EN 62209-1","EN 62209-2")</f>
        <v/>
      </c>
      <c r="E542" s="130">
        <f>IF(CG542="Close to Ear","2016","2010/A1:2019")</f>
        <v/>
      </c>
      <c r="F542" s="1488" t="inlineStr">
        <is>
          <t>5.4</t>
        </is>
      </c>
      <c r="G542" s="1497"/>
      <c r="H542" s="120">
        <f>BV542</f>
        <v/>
      </c>
      <c r="I542" s="120">
        <f>BW542</f>
        <v/>
      </c>
      <c r="J542" s="687" t="inlineStr">
        <is>
          <t>5G</t>
        </is>
      </c>
      <c r="K542" s="194" t="inlineStr">
        <is>
          <t>n2</t>
        </is>
      </c>
      <c r="L542" s="115"/>
      <c r="M542" s="120"/>
      <c r="N542" s="119"/>
      <c r="O542" s="131"/>
      <c r="P542" s="6597"/>
      <c r="Q542" s="131"/>
      <c r="R542" s="131"/>
      <c r="S542" s="120"/>
      <c r="T542" s="120">
        <v>376000</v>
      </c>
      <c r="U542" s="120">
        <v>1880</v>
      </c>
      <c r="V542" s="119"/>
      <c r="W542" s="197"/>
      <c r="X542" s="119"/>
      <c r="Y542" s="119"/>
      <c r="Z542" s="119"/>
      <c r="AA542" s="115"/>
      <c r="AB542" s="115"/>
      <c r="AC542" s="689">
        <f>IF(OR(BX$529="Close to Ear",BX$529="Close to Head"),"Head",IF(BX$529="Extremity","Extremity","Body"))</f>
        <v/>
      </c>
      <c r="AD542" s="690">
        <f>CA542</f>
        <v/>
      </c>
      <c r="AE542" s="688">
        <f>CB542</f>
        <v/>
      </c>
      <c r="AF542" s="115"/>
      <c r="AG542" s="808">
        <f>IF(AZ542="","N/A",IF(CQ542="Pass","P","F"))</f>
        <v/>
      </c>
      <c r="AH542" s="129"/>
      <c r="AI542" s="129"/>
      <c r="AJ542" s="129"/>
      <c r="AK542" s="119"/>
      <c r="AL542" s="115"/>
      <c r="AM542" s="119"/>
      <c r="AN542" s="119"/>
      <c r="AO542" s="692"/>
      <c r="AP542" s="692"/>
      <c r="AQ542" s="692"/>
      <c r="AR542" s="692"/>
      <c r="AS542" s="692"/>
      <c r="AT542" s="691">
        <f>CE542</f>
        <v/>
      </c>
      <c r="AU542" s="691">
        <f>CF542</f>
        <v/>
      </c>
      <c r="AV542" s="813"/>
      <c r="AW542" s="813"/>
      <c r="AX542" s="197">
        <f>CZ542</f>
        <v/>
      </c>
      <c r="AY542" s="197">
        <f>DE542</f>
        <v/>
      </c>
      <c r="AZ542" s="3379">
        <f>CO542</f>
        <v/>
      </c>
      <c r="BA542" s="3380"/>
      <c r="BB542" s="197">
        <f>CP542</f>
        <v/>
      </c>
      <c r="BC542" s="813"/>
      <c r="BD542" s="197">
        <f>CR542</f>
        <v/>
      </c>
      <c r="BE542" s="121">
        <f>CS542</f>
        <v/>
      </c>
      <c r="BF542" s="122">
        <f>CT542*60</f>
        <v/>
      </c>
      <c r="BG542" s="121">
        <f>BE542</f>
        <v/>
      </c>
      <c r="BH542" s="122">
        <f>CU542*60</f>
        <v/>
      </c>
      <c r="BI542" s="122">
        <f>CV542</f>
        <v/>
      </c>
      <c r="BJ542" s="117"/>
      <c r="BK542" s="812">
        <f>Overview!$E$7</f>
        <v/>
      </c>
      <c r="BL542" s="117"/>
      <c r="BM542" s="836">
        <f>CW542</f>
        <v/>
      </c>
      <c r="BN542" s="812">
        <f>Overview!$P$153</f>
        <v/>
      </c>
      <c r="BO542" s="117"/>
      <c r="BP542" s="117"/>
      <c r="BQ542" s="115"/>
      <c r="BR542" s="1478"/>
      <c r="BS542" s="1548"/>
      <c r="BT542" s="2180" t="inlineStr">
        <is>
          <t>5G</t>
        </is>
      </c>
      <c r="BU542" s="2181" t="inlineStr">
        <is>
          <t>n2</t>
        </is>
      </c>
      <c r="BV542" s="498">
        <f>Overview!$H$31</f>
        <v/>
      </c>
      <c r="BW542" s="2010"/>
      <c r="BX542" s="2187"/>
      <c r="BY542" s="2188"/>
      <c r="BZ542" s="2131"/>
      <c r="CA542" s="505" t="str">
        <f>CA541</f>
        <v>TBD</v>
      </c>
      <c r="CB542" s="201">
        <v>5</v>
      </c>
      <c r="CC542" s="1713">
        <f>IF(COUNT('Conducted 5G'!$AH$3:$AH$20)=0,376000,INDEX('Conducted 5G'!$T$3:$T$20,MATCH(MAX('Conducted 5G'!$AH$3:$AH$20),'Conducted 5G'!$AH$3:$AH$20,0)))</f>
        <v>376000</v>
      </c>
      <c r="CD542" s="1713">
        <f>IF(COUNT('Conducted 5G'!$AH$3:$AH$20)=0,1880,INDEX('Conducted 5G'!$U$3:$U$20,MATCH(MAX('Conducted 5G'!$AH$3:$AH$20),'Conducted 5G'!$AH$3:$AH$20,0)))</f>
        <v>1880</v>
      </c>
      <c r="CE542" s="1874"/>
      <c r="CF542" s="1874"/>
      <c r="CG542" s="388" t="str">
        <f>IF(OR($BY$419="",$BY$419=""),"",$BY$419)</f>
        <v/>
      </c>
      <c r="CH542" s="388">
        <f>BZ542</f>
        <v/>
      </c>
      <c r="CI542" s="388">
        <f>CA542</f>
        <v/>
      </c>
      <c r="CJ542" s="2046"/>
      <c r="CK542" s="2042"/>
      <c r="CL542" s="212">
        <f>IF(CF542=""," ",IF(ABS(CE542-CF542)&lt;=0.125,"Valid","Not valid"))</f>
        <v/>
      </c>
      <c r="CM542" s="213">
        <f> IF(CE542="","",IF(AND(CE542&lt;&gt;"",CF542=""),IF(CE542&gt;=1,"Medir+Sig Max","No"),IF(CF542&lt;&gt;"",IF(CF542&gt;=1,"Medir+Sig Max","No"),"")))</f>
        <v/>
      </c>
      <c r="CN542" s="1794"/>
      <c r="CO542" s="221">
        <f>IF(CK542="",IF(AND(CE542="",CF542=""),"",IF(CF542="",IF(DE542&gt;1,ROUND(DE542*CE542,3),CE542),IF(DE542&gt;1,ROUND(DE542*CF542,3),CF542))),IF(AND(CE542="",CF542=""),"",IF(CF542="",IF(DE542&gt;1,ROUND(DE542*CE542*(1/(CK542)),3),CE542*(1/(CK542))),IF(DE542&gt;1,ROUND(DE542*CF542*(1/(CK542)),3),CF542*(1/(CK542))))))</f>
        <v/>
      </c>
      <c r="CP542" s="2048">
        <f>IF(COUNTIF(Overview!K12:K14,TRUE)&gt;0,2,IF(COUNTIF(Overview!L12:L14,TRUE)&gt;0,4,0))</f>
        <v/>
      </c>
      <c r="CQ542" s="1473">
        <f>IF(CO542="","",IF(CO542&gt;CP542,"Fail","Pass"))</f>
        <v/>
      </c>
      <c r="CR542" s="1482"/>
      <c r="CS542" s="1566">
        <f>MyTimestamp(CO542)</f>
        <v/>
      </c>
      <c r="CT542" s="1535">
        <f>IF(CE542="",0,15)+IF(CF542="",0,15)</f>
        <v/>
      </c>
      <c r="CU542" s="1536">
        <f>IF(CT542=0,0,2)</f>
        <v/>
      </c>
      <c r="CV542" s="861"/>
      <c r="CW542" s="861"/>
      <c r="CX542" s="2038"/>
      <c r="CY542" s="2050"/>
      <c r="CZ542" s="1545">
        <f>10^(CJ542/20)*100-100</f>
        <v/>
      </c>
      <c r="DA542" s="1353"/>
      <c r="DB542" s="599"/>
      <c r="DC542" s="804">
        <f>IF(DA542="","",10^(DA542/10))</f>
        <v/>
      </c>
      <c r="DD542" s="1401">
        <f>IF(ISNUMBER(DB542)=FALSE,"",10^(DB542/10))</f>
        <v/>
      </c>
      <c r="DE542" s="1545">
        <f>IF(AND(ISNUMBER(DC542),ISNUMBER(DD542)),IF(DC542/DD542&gt;1,ROUND((DC542)/DD542,3),1),1)</f>
        <v/>
      </c>
      <c r="DF542" s="1541"/>
      <c r="DG542" s="1541"/>
      <c r="DH542" s="1541"/>
      <c r="DI542" s="1541"/>
      <c r="DJ542" s="1541"/>
      <c r="DK542" s="1541"/>
      <c r="DL542" s="1541"/>
      <c r="DM542" s="1541"/>
      <c r="DN542" s="1541"/>
      <c r="DO542" s="1541"/>
      <c r="DP542" s="1541"/>
      <c r="DQ542" s="1541"/>
      <c r="DR542" s="1541"/>
    </row>
    <row r="543" ht="12.75" x14ac:dyDescent="0.2">
      <c r="A543" s="1541"/>
      <c r="B543" s="1541"/>
      <c r="C543"/>
      <c r="D543" s="130">
        <f>IF(BX$529="Close to Ear","EN 62209-1","EN 62209-2")</f>
        <v/>
      </c>
      <c r="E543" s="130">
        <f>IF(CG543="Close to Ear","2016","2010/A1:2019")</f>
        <v/>
      </c>
      <c r="F543" s="1488" t="inlineStr">
        <is>
          <t>5.4</t>
        </is>
      </c>
      <c r="G543" s="1497"/>
      <c r="H543" s="120">
        <f>BV543</f>
        <v/>
      </c>
      <c r="I543" s="120">
        <f>BW543</f>
        <v/>
      </c>
      <c r="J543" s="687" t="inlineStr">
        <is>
          <t>5G</t>
        </is>
      </c>
      <c r="K543" s="194" t="inlineStr">
        <is>
          <t>n2</t>
        </is>
      </c>
      <c r="L543" s="115"/>
      <c r="M543" s="120"/>
      <c r="N543" s="119"/>
      <c r="O543" s="131"/>
      <c r="P543" s="6597"/>
      <c r="Q543" s="131"/>
      <c r="R543" s="131"/>
      <c r="S543" s="120"/>
      <c r="T543" s="120">
        <v>376000</v>
      </c>
      <c r="U543" s="120">
        <v>1880</v>
      </c>
      <c r="V543" s="119"/>
      <c r="W543" s="197"/>
      <c r="X543" s="119"/>
      <c r="Y543" s="119"/>
      <c r="Z543" s="119"/>
      <c r="AA543" s="115"/>
      <c r="AB543" s="115"/>
      <c r="AC543" s="689">
        <f>IF(OR(BX$529="Close to Ear",BX$529="Close to Head"),"Head",IF(BX$529="Extremity","Extremity","Body"))</f>
        <v/>
      </c>
      <c r="AD543" s="690">
        <f>CA543</f>
        <v/>
      </c>
      <c r="AE543" s="688">
        <f>CB543</f>
        <v/>
      </c>
      <c r="AF543" s="115"/>
      <c r="AG543" s="808">
        <f>IF(AZ543="","N/A",IF(CQ543="Pass","P","F"))</f>
        <v/>
      </c>
      <c r="AH543" s="129"/>
      <c r="AI543" s="129"/>
      <c r="AJ543" s="129"/>
      <c r="AK543" s="119"/>
      <c r="AL543" s="115"/>
      <c r="AM543" s="119"/>
      <c r="AN543" s="119"/>
      <c r="AO543" s="692"/>
      <c r="AP543" s="692"/>
      <c r="AQ543" s="692"/>
      <c r="AR543" s="692"/>
      <c r="AS543" s="692"/>
      <c r="AT543" s="691">
        <f>CE543</f>
        <v/>
      </c>
      <c r="AU543" s="691">
        <f>CF543</f>
        <v/>
      </c>
      <c r="AV543" s="813"/>
      <c r="AW543" s="813"/>
      <c r="AX543" s="197">
        <f>CZ543</f>
        <v/>
      </c>
      <c r="AY543" s="197">
        <f>DE543</f>
        <v/>
      </c>
      <c r="AZ543" s="3379">
        <f>CO543</f>
        <v/>
      </c>
      <c r="BA543" s="3380"/>
      <c r="BB543" s="197">
        <f>CP543</f>
        <v/>
      </c>
      <c r="BC543" s="813"/>
      <c r="BD543" s="197">
        <f>CR543</f>
        <v/>
      </c>
      <c r="BE543" s="121">
        <f>CS543</f>
        <v/>
      </c>
      <c r="BF543" s="122">
        <f>CT543*60</f>
        <v/>
      </c>
      <c r="BG543" s="121">
        <f>BE543</f>
        <v/>
      </c>
      <c r="BH543" s="122">
        <f>CU543*60</f>
        <v/>
      </c>
      <c r="BI543" s="122">
        <f>CV543</f>
        <v/>
      </c>
      <c r="BJ543" s="117"/>
      <c r="BK543" s="812">
        <f>Overview!$E$7</f>
        <v/>
      </c>
      <c r="BL543" s="117"/>
      <c r="BM543" s="836">
        <f>CW543</f>
        <v/>
      </c>
      <c r="BN543" s="812">
        <f>Overview!$P$153</f>
        <v/>
      </c>
      <c r="BO543" s="117"/>
      <c r="BP543" s="117"/>
      <c r="BQ543" s="115"/>
      <c r="BR543" s="1478"/>
      <c r="BS543" s="1548"/>
      <c r="BT543" s="2180" t="inlineStr">
        <is>
          <t>5G</t>
        </is>
      </c>
      <c r="BU543" s="2181" t="inlineStr">
        <is>
          <t>n2</t>
        </is>
      </c>
      <c r="BV543" s="498">
        <f>Overview!$H$31</f>
        <v/>
      </c>
      <c r="BW543" s="2010"/>
      <c r="BX543" s="2187"/>
      <c r="BY543" s="2188"/>
      <c r="BZ543" s="2131"/>
      <c r="CA543" s="505" t="str">
        <f>CONCATENATE(CA535," - Battery check 1")</f>
        <v>TBD - Battery check 1</v>
      </c>
      <c r="CB543" s="201">
        <v>5</v>
      </c>
      <c r="CC543" s="1713">
        <f>IF(COUNT('Conducted 5G'!$AH$3:$AH$20)=0,376000,INDEX('Conducted 5G'!$T$3:$T$20,MATCH(MAX('Conducted 5G'!$AH$3:$AH$20),'Conducted 5G'!$AH$3:$AH$20,0)))</f>
        <v>376000</v>
      </c>
      <c r="CD543" s="1713">
        <f>IF(COUNT('Conducted 5G'!$AH$3:$AH$20)=0,1880,INDEX('Conducted 5G'!$U$3:$U$20,MATCH(MAX('Conducted 5G'!$AH$3:$AH$20),'Conducted 5G'!$AH$3:$AH$20,0)))</f>
        <v>1880</v>
      </c>
      <c r="CE543" s="1874"/>
      <c r="CF543" s="1874"/>
      <c r="CG543" s="388" t="str">
        <f>IF(OR($BY$419="",$BY$419=""),"",$BY$419)</f>
        <v/>
      </c>
      <c r="CH543" s="388">
        <f>BZ543</f>
        <v/>
      </c>
      <c r="CI543" s="388">
        <f>CA543</f>
        <v/>
      </c>
      <c r="CJ543" s="2046"/>
      <c r="CK543" s="2042"/>
      <c r="CL543" s="212">
        <f>IF(CF543=""," ",IF(ABS(CE543-CF543)&lt;=0.125,"Valid","Not valid"))</f>
        <v/>
      </c>
      <c r="CM543" s="213">
        <f> IF(CE543="","",IF(AND(CE543&lt;&gt;"",CF543=""),IF(CE543&gt;=1,"Medir+Sig Max","No"),IF(CF543&lt;&gt;"",IF(CF543&gt;=1,"Medir+Sig Max","No"),"")))</f>
        <v/>
      </c>
      <c r="CN543" s="1794"/>
      <c r="CO543" s="221">
        <f>IF(CK543="",IF(AND(CE543="",CF543=""),"",IF(CF543="",IF(DE543&gt;1,ROUND(DE543*CE543,3),CE543),IF(DE543&gt;1,ROUND(DE543*CF543,3),CF543))),IF(AND(CE543="",CF543=""),"",IF(CF543="",IF(DE543&gt;1,ROUND(DE543*CE543*(1/(CK543)),3),CE543*(1/(CK543))),IF(DE543&gt;1,ROUND(DE543*CF543*(1/(CK543)),3),CF543*(1/(CK543))))))</f>
        <v/>
      </c>
      <c r="CP543" s="2048">
        <f>IF(COUNTIF(Overview!K12:K14,TRUE)&gt;0,2,IF(COUNTIF(Overview!L12:L14,TRUE)&gt;0,4,0))</f>
        <v/>
      </c>
      <c r="CQ543" s="1473">
        <f>IF(CO543="","",IF(CO543&gt;CP543,"Fail","Pass"))</f>
        <v/>
      </c>
      <c r="CR543" s="1482"/>
      <c r="CS543" s="1566">
        <f>MyTimestamp(CO543)</f>
        <v/>
      </c>
      <c r="CT543" s="1535">
        <f>IF(CE543="",0,15)+IF(CF543="",0,15)</f>
        <v/>
      </c>
      <c r="CU543" s="1536">
        <f>IF(CT543=0,0,2)</f>
        <v/>
      </c>
      <c r="CV543" s="861"/>
      <c r="CW543" s="861"/>
      <c r="CX543" s="2038"/>
      <c r="CY543" s="2050"/>
      <c r="CZ543" s="1545">
        <f>10^(CJ543/20)*100-100</f>
        <v/>
      </c>
      <c r="DA543" s="1353"/>
      <c r="DB543" s="599"/>
      <c r="DC543" s="804">
        <f>IF(DA543="","",10^(DA543/10))</f>
        <v/>
      </c>
      <c r="DD543" s="1401">
        <f>IF(ISNUMBER(DB543)=FALSE,"",10^(DB543/10))</f>
        <v/>
      </c>
      <c r="DE543" s="1545">
        <f>IF(AND(ISNUMBER(DC543),ISNUMBER(DD543)),IF(DC543/DD543&gt;1,ROUND((DC543)/DD543,3),1),1)</f>
        <v/>
      </c>
      <c r="DF543" s="1541"/>
      <c r="DG543" s="1541"/>
      <c r="DH543" s="1541"/>
      <c r="DI543" s="1541"/>
      <c r="DJ543" s="1541"/>
      <c r="DK543" s="1541"/>
      <c r="DL543" s="1541"/>
      <c r="DM543" s="1541"/>
      <c r="DN543" s="1541"/>
      <c r="DO543" s="1541"/>
      <c r="DP543" s="1541"/>
      <c r="DQ543" s="1541"/>
      <c r="DR543" s="1541"/>
    </row>
    <row r="544" ht="12.75" x14ac:dyDescent="0.2">
      <c r="A544" s="1541"/>
      <c r="B544" s="1541"/>
      <c r="C544"/>
      <c r="D544" s="130">
        <f>IF(BX$529="Close to Ear","EN 62209-1","EN 62209-2")</f>
        <v/>
      </c>
      <c r="E544" s="130">
        <f>IF(CG544="Close to Ear","2016","2010/A1:2019")</f>
        <v/>
      </c>
      <c r="F544" s="1488" t="inlineStr">
        <is>
          <t>5.4</t>
        </is>
      </c>
      <c r="G544" s="1497"/>
      <c r="H544" s="120">
        <f>BV544</f>
        <v/>
      </c>
      <c r="I544" s="120">
        <f>BW544</f>
        <v/>
      </c>
      <c r="J544" s="687" t="inlineStr">
        <is>
          <t>5G</t>
        </is>
      </c>
      <c r="K544" s="194" t="inlineStr">
        <is>
          <t>n2</t>
        </is>
      </c>
      <c r="L544" s="115"/>
      <c r="M544" s="120"/>
      <c r="N544" s="119"/>
      <c r="O544" s="131"/>
      <c r="P544" s="6597"/>
      <c r="Q544" s="131"/>
      <c r="R544" s="131"/>
      <c r="S544" s="120"/>
      <c r="T544" s="120">
        <v>376000</v>
      </c>
      <c r="U544" s="120">
        <v>1880</v>
      </c>
      <c r="V544" s="119"/>
      <c r="W544" s="197"/>
      <c r="X544" s="119"/>
      <c r="Y544" s="119"/>
      <c r="Z544" s="119"/>
      <c r="AA544" s="115"/>
      <c r="AB544" s="115"/>
      <c r="AC544" s="689">
        <f>IF(OR(BX$529="Close to Ear",BX$529="Close to Head"),"Head",IF(BX$529="Extremity","Extremity","Body"))</f>
        <v/>
      </c>
      <c r="AD544" s="690">
        <f>CA544</f>
        <v/>
      </c>
      <c r="AE544" s="688">
        <f>CB544</f>
        <v/>
      </c>
      <c r="AF544" s="115"/>
      <c r="AG544" s="808">
        <f>IF(AZ544="","N/A",IF(CQ544="Pass","P","F"))</f>
        <v/>
      </c>
      <c r="AH544" s="129"/>
      <c r="AI544" s="129"/>
      <c r="AJ544" s="129"/>
      <c r="AK544" s="119"/>
      <c r="AL544" s="115"/>
      <c r="AM544" s="119"/>
      <c r="AN544" s="119"/>
      <c r="AO544" s="692"/>
      <c r="AP544" s="692"/>
      <c r="AQ544" s="692"/>
      <c r="AR544" s="692"/>
      <c r="AS544" s="692"/>
      <c r="AT544" s="691">
        <f>CE544</f>
        <v/>
      </c>
      <c r="AU544" s="691">
        <f>CF544</f>
        <v/>
      </c>
      <c r="AV544" s="813"/>
      <c r="AW544" s="813"/>
      <c r="AX544" s="197">
        <f>CZ544</f>
        <v/>
      </c>
      <c r="AY544" s="197">
        <f>DE544</f>
        <v/>
      </c>
      <c r="AZ544" s="3379">
        <f>CO544</f>
        <v/>
      </c>
      <c r="BA544" s="3380"/>
      <c r="BB544" s="197">
        <f>CP544</f>
        <v/>
      </c>
      <c r="BC544" s="813"/>
      <c r="BD544" s="197">
        <f>CR544</f>
        <v/>
      </c>
      <c r="BE544" s="121">
        <f>CS544</f>
        <v/>
      </c>
      <c r="BF544" s="122">
        <f>CT544*60</f>
        <v/>
      </c>
      <c r="BG544" s="121">
        <f>BE544</f>
        <v/>
      </c>
      <c r="BH544" s="122">
        <f>CU544*60</f>
        <v/>
      </c>
      <c r="BI544" s="122">
        <f>CV544</f>
        <v/>
      </c>
      <c r="BJ544" s="117"/>
      <c r="BK544" s="812">
        <f>Overview!$E$7</f>
        <v/>
      </c>
      <c r="BL544" s="117"/>
      <c r="BM544" s="836">
        <f>CW544</f>
        <v/>
      </c>
      <c r="BN544" s="812">
        <f>Overview!$P$153</f>
        <v/>
      </c>
      <c r="BO544" s="117"/>
      <c r="BP544" s="117"/>
      <c r="BQ544" s="115"/>
      <c r="BR544" s="1478"/>
      <c r="BS544" s="1548"/>
      <c r="BT544" s="2180" t="inlineStr">
        <is>
          <t>5G</t>
        </is>
      </c>
      <c r="BU544" s="2181" t="inlineStr">
        <is>
          <t>n2</t>
        </is>
      </c>
      <c r="BV544" s="498">
        <f>Overview!$H$31</f>
        <v/>
      </c>
      <c r="BW544" s="2010"/>
      <c r="BX544" s="2187"/>
      <c r="BY544" s="2188"/>
      <c r="BZ544" s="2131"/>
      <c r="CA544" s="505" t="str">
        <f>CONCATENATE(CA535," - Battery check 2")</f>
        <v>TBD - Battery check 2</v>
      </c>
      <c r="CB544" s="201">
        <v>5</v>
      </c>
      <c r="CC544" s="1713">
        <f>IF(COUNT('Conducted 5G'!$AH$3:$AH$20)=0,376000,INDEX('Conducted 5G'!$T$3:$T$20,MATCH(MAX('Conducted 5G'!$AH$3:$AH$20),'Conducted 5G'!$AH$3:$AH$20,0)))</f>
        <v>376000</v>
      </c>
      <c r="CD544" s="1713">
        <f>IF(COUNT('Conducted 5G'!$AH$3:$AH$20)=0,1880,INDEX('Conducted 5G'!$U$3:$U$20,MATCH(MAX('Conducted 5G'!$AH$3:$AH$20),'Conducted 5G'!$AH$3:$AH$20,0)))</f>
        <v>1880</v>
      </c>
      <c r="CE544" s="1874"/>
      <c r="CF544" s="1874"/>
      <c r="CG544" s="388" t="str">
        <f>IF(OR($BY$419="",$BY$419=""),"",$BY$419)</f>
        <v/>
      </c>
      <c r="CH544" s="388">
        <f>BZ544</f>
        <v/>
      </c>
      <c r="CI544" s="388">
        <f>CA544</f>
        <v/>
      </c>
      <c r="CJ544" s="2046"/>
      <c r="CK544" s="2042"/>
      <c r="CL544" s="212">
        <f>IF(CF544=""," ",IF(ABS(CE544-CF544)&lt;=0.125,"Valid","Not valid"))</f>
        <v/>
      </c>
      <c r="CM544" s="213">
        <f> IF(CE544="","",IF(AND(CE544&lt;&gt;"",CF544=""),IF(CE544&gt;=1,"Medir+Sig Max","No"),IF(CF544&lt;&gt;"",IF(CF544&gt;=1,"Medir+Sig Max","No"),"")))</f>
        <v/>
      </c>
      <c r="CN544" s="1794"/>
      <c r="CO544" s="221">
        <f>IF(CK544="",IF(AND(CE544="",CF544=""),"",IF(CF544="",IF(DE544&gt;1,ROUND(DE544*CE544,3),CE544),IF(DE544&gt;1,ROUND(DE544*CF544,3),CF544))),IF(AND(CE544="",CF544=""),"",IF(CF544="",IF(DE544&gt;1,ROUND(DE544*CE544*(1/(CK544)),3),CE544*(1/(CK544))),IF(DE544&gt;1,ROUND(DE544*CF544*(1/(CK544)),3),CF544*(1/(CK544))))))</f>
        <v/>
      </c>
      <c r="CP544" s="2048">
        <f>IF(COUNTIF(Overview!K12:K14,TRUE)&gt;0,2,IF(COUNTIF(Overview!L12:L14,TRUE)&gt;0,4,0))</f>
        <v/>
      </c>
      <c r="CQ544" s="1473">
        <f>IF(CO544="","",IF(CO544&gt;CP544,"Fail","Pass"))</f>
        <v/>
      </c>
      <c r="CR544" s="1482"/>
      <c r="CS544" s="1566">
        <f>MyTimestamp(CO544)</f>
        <v/>
      </c>
      <c r="CT544" s="1535">
        <f>IF(CE544="",0,15)+IF(CF544="",0,15)</f>
        <v/>
      </c>
      <c r="CU544" s="1536">
        <f>IF(CT544=0,0,2)</f>
        <v/>
      </c>
      <c r="CV544" s="861"/>
      <c r="CW544" s="861"/>
      <c r="CX544" s="2038"/>
      <c r="CY544" s="2050"/>
      <c r="CZ544" s="1545">
        <f>10^(CJ544/20)*100-100</f>
        <v/>
      </c>
      <c r="DA544" s="1353"/>
      <c r="DB544" s="599"/>
      <c r="DC544" s="804">
        <f>IF(DA544="","",10^(DA544/10))</f>
        <v/>
      </c>
      <c r="DD544" s="1401">
        <f>IF(ISNUMBER(DB544)=FALSE,"",10^(DB544/10))</f>
        <v/>
      </c>
      <c r="DE544" s="1545">
        <f>IF(AND(ISNUMBER(DC544),ISNUMBER(DD544)),IF(DC544/DD544&gt;1,ROUND((DC544)/DD544,3),1),1)</f>
        <v/>
      </c>
      <c r="DF544" s="1541"/>
      <c r="DG544" s="1541"/>
      <c r="DH544" s="1541"/>
      <c r="DI544" s="1541"/>
      <c r="DJ544" s="1541"/>
      <c r="DK544" s="1541"/>
      <c r="DL544" s="1541"/>
      <c r="DM544" s="1541"/>
      <c r="DN544" s="1541"/>
      <c r="DO544" s="1541"/>
      <c r="DP544" s="1541"/>
      <c r="DQ544" s="1541"/>
      <c r="DR544" s="1541"/>
    </row>
    <row r="545" ht="12.75" x14ac:dyDescent="0.2">
      <c r="A545" s="1541"/>
      <c r="B545" s="1541"/>
      <c r="C545"/>
      <c r="D545" s="130">
        <f>IF(BX$529="Close to Ear","EN 62209-1","EN 62209-2")</f>
        <v/>
      </c>
      <c r="E545" s="130">
        <f>IF(CG545="Close to Ear","2016","2010/A1:2019")</f>
        <v/>
      </c>
      <c r="F545" s="1488" t="inlineStr">
        <is>
          <t>5.4</t>
        </is>
      </c>
      <c r="G545" s="1497"/>
      <c r="H545" s="120">
        <f>BV545</f>
        <v/>
      </c>
      <c r="I545" s="120">
        <f>BW545</f>
        <v/>
      </c>
      <c r="J545" s="687" t="inlineStr">
        <is>
          <t>5G</t>
        </is>
      </c>
      <c r="K545" s="194" t="inlineStr">
        <is>
          <t>n2</t>
        </is>
      </c>
      <c r="L545" s="115"/>
      <c r="M545" s="120"/>
      <c r="N545" s="119"/>
      <c r="O545" s="131"/>
      <c r="P545" s="6597"/>
      <c r="Q545" s="131"/>
      <c r="R545" s="131"/>
      <c r="S545" s="120"/>
      <c r="T545" s="120">
        <v>376000</v>
      </c>
      <c r="U545" s="120">
        <v>1880</v>
      </c>
      <c r="V545" s="119"/>
      <c r="W545" s="197"/>
      <c r="X545" s="119"/>
      <c r="Y545" s="119"/>
      <c r="Z545" s="119"/>
      <c r="AA545" s="115"/>
      <c r="AB545" s="115"/>
      <c r="AC545" s="689">
        <f>IF(OR(BX$529="Close to Ear",BX$529="Close to Head"),"Head",IF(BX$529="Extremity","Extremity","Body"))</f>
        <v/>
      </c>
      <c r="AD545" s="690">
        <f>CA545</f>
        <v/>
      </c>
      <c r="AE545" s="688">
        <f>CB545</f>
        <v/>
      </c>
      <c r="AF545" s="115"/>
      <c r="AG545" s="808">
        <f>IF(AZ545="","N/A",IF(CQ545="Pass","P","F"))</f>
        <v/>
      </c>
      <c r="AH545" s="129"/>
      <c r="AI545" s="129"/>
      <c r="AJ545" s="129"/>
      <c r="AK545" s="119"/>
      <c r="AL545" s="115"/>
      <c r="AM545" s="119"/>
      <c r="AN545" s="119"/>
      <c r="AO545" s="692"/>
      <c r="AP545" s="692"/>
      <c r="AQ545" s="692"/>
      <c r="AR545" s="692"/>
      <c r="AS545" s="692"/>
      <c r="AT545" s="691">
        <f>CE545</f>
        <v/>
      </c>
      <c r="AU545" s="691">
        <f>CF545</f>
        <v/>
      </c>
      <c r="AV545" s="813"/>
      <c r="AW545" s="813"/>
      <c r="AX545" s="197">
        <f>CZ545</f>
        <v/>
      </c>
      <c r="AY545" s="197">
        <f>DE545</f>
        <v/>
      </c>
      <c r="AZ545" s="3379">
        <f>CO545</f>
        <v/>
      </c>
      <c r="BA545" s="3380"/>
      <c r="BB545" s="197">
        <f>CP545</f>
        <v/>
      </c>
      <c r="BC545" s="813"/>
      <c r="BD545" s="197">
        <f>CR545</f>
        <v/>
      </c>
      <c r="BE545" s="121">
        <f>CS545</f>
        <v/>
      </c>
      <c r="BF545" s="122">
        <f>CT545*60</f>
        <v/>
      </c>
      <c r="BG545" s="121">
        <f>BE545</f>
        <v/>
      </c>
      <c r="BH545" s="122">
        <f>CU545*60</f>
        <v/>
      </c>
      <c r="BI545" s="122">
        <f>CV545</f>
        <v/>
      </c>
      <c r="BJ545" s="117"/>
      <c r="BK545" s="812">
        <f>Overview!$E$7</f>
        <v/>
      </c>
      <c r="BL545" s="117"/>
      <c r="BM545" s="836">
        <f>CW545</f>
        <v/>
      </c>
      <c r="BN545" s="812">
        <f>Overview!$P$153</f>
        <v/>
      </c>
      <c r="BO545" s="117"/>
      <c r="BP545" s="117"/>
      <c r="BQ545" s="115"/>
      <c r="BR545" s="1478"/>
      <c r="BS545" s="1548"/>
      <c r="BT545" s="2180" t="inlineStr">
        <is>
          <t>5G</t>
        </is>
      </c>
      <c r="BU545" s="2181" t="inlineStr">
        <is>
          <t>n2</t>
        </is>
      </c>
      <c r="BV545" s="498">
        <f>Overview!$H$31</f>
        <v/>
      </c>
      <c r="BW545" s="2010"/>
      <c r="BX545" s="2187"/>
      <c r="BY545" s="2188"/>
      <c r="BZ545" s="2131"/>
      <c r="CA545" s="505" t="inlineStr">
        <is>
          <t>Front Face</t>
        </is>
      </c>
      <c r="CB545" s="201">
        <v>25</v>
      </c>
      <c r="CC545" s="1713">
        <f>IF(COUNT('Conducted 5G'!$AH$3:$AH$20)=0,376000,INDEX('Conducted 5G'!$T$3:$T$20,MATCH(MAX('Conducted 5G'!$AH$3:$AH$20),'Conducted 5G'!$AH$3:$AH$20,0)))</f>
        <v>376000</v>
      </c>
      <c r="CD545" s="1713">
        <f>IF(COUNT('Conducted 5G'!$AH$3:$AH$20)=0,1880,INDEX('Conducted 5G'!$U$3:$U$20,MATCH(MAX('Conducted 5G'!$AH$3:$AH$20),'Conducted 5G'!$AH$3:$AH$20,0)))</f>
        <v>1880</v>
      </c>
      <c r="CE545" s="1874"/>
      <c r="CF545" s="1874"/>
      <c r="CG545" s="388" t="str">
        <f>IF(OR($BY$419="",$BY$419=""),"",$BY$419)</f>
        <v/>
      </c>
      <c r="CH545" s="388">
        <f>BZ545</f>
        <v/>
      </c>
      <c r="CI545" s="388">
        <f>CA545</f>
        <v/>
      </c>
      <c r="CJ545" s="2046"/>
      <c r="CK545" s="2042"/>
      <c r="CL545" s="212">
        <f>IF(CF545=""," ",IF(ABS(CE545-CF545)&lt;=0.125,"Valid","Not valid"))</f>
        <v/>
      </c>
      <c r="CM545" s="213">
        <f> IF(CE545="","",IF(AND(CE545&lt;&gt;"",CF545=""),IF(CE545&gt;=1,"Medir+Sig Max","No"),IF(CF545&lt;&gt;"",IF(CF545&gt;=1,"Medir+Sig Max","No"),"")))</f>
        <v/>
      </c>
      <c r="CN545" s="1794"/>
      <c r="CO545" s="221">
        <f>IF(CK545="",IF(AND(CE545="",CF545=""),"",IF(CF545="",IF(DE545&gt;1,ROUND(DE545*CE545,3),CE545),IF(DE545&gt;1,ROUND(DE545*CF545,3),CF545))),IF(AND(CE545="",CF545=""),"",IF(CF545="",IF(DE545&gt;1,ROUND(DE545*CE545*(1/(CK545)),3),CE545*(1/(CK545))),IF(DE545&gt;1,ROUND(DE545*CF545*(1/(CK545)),3),CF545*(1/(CK545))))))</f>
        <v/>
      </c>
      <c r="CP545" s="2048">
        <f>IF(COUNTIF(Overview!K12:K14,TRUE)&gt;0,2,IF(COUNTIF(Overview!L12:L14,TRUE)&gt;0,4,0))</f>
        <v/>
      </c>
      <c r="CQ545" s="1473">
        <f>IF(CO545="","",IF(CO545&gt;CP545,"Fail","Pass"))</f>
        <v/>
      </c>
      <c r="CR545" s="1482"/>
      <c r="CS545" s="1566">
        <f>MyTimestamp(CO545)</f>
        <v/>
      </c>
      <c r="CT545" s="1535">
        <f>IF(CE545="",0,15)+IF(CF545="",0,15)</f>
        <v/>
      </c>
      <c r="CU545" s="1536">
        <f>IF(CT545=0,0,2)</f>
        <v/>
      </c>
      <c r="CV545" s="861"/>
      <c r="CW545" s="861"/>
      <c r="CX545" s="2038"/>
      <c r="CY545" s="2050"/>
      <c r="CZ545" s="1545">
        <f>10^(CJ545/20)*100-100</f>
        <v/>
      </c>
      <c r="DA545" s="1353"/>
      <c r="DB545" s="599"/>
      <c r="DC545" s="804">
        <f>IF(DA545="","",10^(DA545/10))</f>
        <v/>
      </c>
      <c r="DD545" s="1401">
        <f>IF(ISNUMBER(DB545)=FALSE,"",10^(DB545/10))</f>
        <v/>
      </c>
      <c r="DE545" s="1545">
        <f>IF(AND(ISNUMBER(DC545),ISNUMBER(DD545)),IF(DC545/DD545&gt;1,ROUND((DC545)/DD545,3),1),1)</f>
        <v/>
      </c>
      <c r="DF545" s="1541"/>
      <c r="DG545" s="1541"/>
      <c r="DH545" s="1541"/>
      <c r="DI545" s="1541"/>
      <c r="DJ545" s="1541"/>
      <c r="DK545" s="1541"/>
      <c r="DL545" s="1541"/>
      <c r="DM545" s="1541"/>
      <c r="DN545" s="1541"/>
      <c r="DO545" s="1541"/>
      <c r="DP545" s="1541"/>
      <c r="DQ545" s="1541"/>
      <c r="DR545" s="1541"/>
    </row>
    <row r="546" ht="12.75" x14ac:dyDescent="0.2">
      <c r="A546" s="1541"/>
      <c r="B546" s="1541"/>
      <c r="C546"/>
      <c r="D546" s="130">
        <f>IF(BX$529="Close to Ear","EN 62209-1","EN 62209-2")</f>
        <v/>
      </c>
      <c r="E546" s="130">
        <f>IF(CG546="Close to Ear","2016","2010/A1:2019")</f>
        <v/>
      </c>
      <c r="F546" s="1488" t="inlineStr">
        <is>
          <t>5.4</t>
        </is>
      </c>
      <c r="G546" s="1497"/>
      <c r="H546" s="120">
        <f>BV546</f>
        <v/>
      </c>
      <c r="I546" s="120">
        <f>BW546</f>
        <v/>
      </c>
      <c r="J546" s="687" t="inlineStr">
        <is>
          <t>5G</t>
        </is>
      </c>
      <c r="K546" s="194" t="inlineStr">
        <is>
          <t>n2</t>
        </is>
      </c>
      <c r="L546" s="115"/>
      <c r="M546" s="120"/>
      <c r="N546" s="119"/>
      <c r="O546" s="131"/>
      <c r="P546" s="6597"/>
      <c r="Q546" s="131"/>
      <c r="R546" s="131"/>
      <c r="S546" s="120"/>
      <c r="T546" s="120">
        <v>376000</v>
      </c>
      <c r="U546" s="120">
        <v>1880</v>
      </c>
      <c r="V546" s="119"/>
      <c r="W546" s="197"/>
      <c r="X546" s="119"/>
      <c r="Y546" s="119"/>
      <c r="Z546" s="119"/>
      <c r="AA546" s="115"/>
      <c r="AB546" s="115"/>
      <c r="AC546" s="689">
        <f>IF(OR(BX$529="Close to Ear",BX$529="Close to Head"),"Head",IF(BX$529="Extremity","Extremity","Body"))</f>
        <v/>
      </c>
      <c r="AD546" s="690">
        <f>CA546</f>
        <v/>
      </c>
      <c r="AE546" s="688">
        <f>CB546</f>
        <v/>
      </c>
      <c r="AF546" s="115"/>
      <c r="AG546" s="808">
        <f>IF(AZ546="","N/A",IF(CQ546="Pass","P","F"))</f>
        <v/>
      </c>
      <c r="AH546" s="129"/>
      <c r="AI546" s="129"/>
      <c r="AJ546" s="129"/>
      <c r="AK546" s="119"/>
      <c r="AL546" s="115"/>
      <c r="AM546" s="119"/>
      <c r="AN546" s="119"/>
      <c r="AO546" s="692"/>
      <c r="AP546" s="692"/>
      <c r="AQ546" s="692"/>
      <c r="AR546" s="692"/>
      <c r="AS546" s="692"/>
      <c r="AT546" s="691">
        <f>CE546</f>
        <v/>
      </c>
      <c r="AU546" s="691">
        <f>CF546</f>
        <v/>
      </c>
      <c r="AV546" s="813"/>
      <c r="AW546" s="813"/>
      <c r="AX546" s="197">
        <f>CZ546</f>
        <v/>
      </c>
      <c r="AY546" s="197">
        <f>DE546</f>
        <v/>
      </c>
      <c r="AZ546" s="3379">
        <f>CO546</f>
        <v/>
      </c>
      <c r="BA546" s="3380"/>
      <c r="BB546" s="197">
        <f>CP546</f>
        <v/>
      </c>
      <c r="BC546" s="813"/>
      <c r="BD546" s="197">
        <f>CR546</f>
        <v/>
      </c>
      <c r="BE546" s="121">
        <f>CS546</f>
        <v/>
      </c>
      <c r="BF546" s="122">
        <f>CT546*60</f>
        <v/>
      </c>
      <c r="BG546" s="121">
        <f>BE546</f>
        <v/>
      </c>
      <c r="BH546" s="122">
        <f>CU546*60</f>
        <v/>
      </c>
      <c r="BI546" s="122">
        <f>CV546</f>
        <v/>
      </c>
      <c r="BJ546" s="117"/>
      <c r="BK546" s="812">
        <f>Overview!$E$7</f>
        <v/>
      </c>
      <c r="BL546" s="117"/>
      <c r="BM546" s="836">
        <f>CW546</f>
        <v/>
      </c>
      <c r="BN546" s="812">
        <f>Overview!$P$153</f>
        <v/>
      </c>
      <c r="BO546" s="117"/>
      <c r="BP546" s="117"/>
      <c r="BQ546" s="115"/>
      <c r="BR546" s="1478"/>
      <c r="BS546" s="1548"/>
      <c r="BT546" s="2180" t="inlineStr">
        <is>
          <t>5G</t>
        </is>
      </c>
      <c r="BU546" s="2181" t="inlineStr">
        <is>
          <t>n2</t>
        </is>
      </c>
      <c r="BV546" s="498">
        <f>Overview!$H$31</f>
        <v/>
      </c>
      <c r="BW546" s="2010"/>
      <c r="BX546" s="2187"/>
      <c r="BY546" s="2188"/>
      <c r="BZ546" s="2131"/>
      <c r="CA546" s="505" t="inlineStr">
        <is>
          <t>Accesorio 1: Funda</t>
        </is>
      </c>
      <c r="CB546" s="201">
        <v>0</v>
      </c>
      <c r="CC546" s="1713">
        <f>IF(COUNT('Conducted 5G'!$AH$3:$AH$20)=0,376000,INDEX('Conducted 5G'!$T$3:$T$20,MATCH(MAX('Conducted 5G'!$AH$3:$AH$20),'Conducted 5G'!$AH$3:$AH$20,0)))</f>
        <v>376000</v>
      </c>
      <c r="CD546" s="1713">
        <f>IF(COUNT('Conducted 5G'!$AH$3:$AH$20)=0,1880,INDEX('Conducted 5G'!$U$3:$U$20,MATCH(MAX('Conducted 5G'!$AH$3:$AH$20),'Conducted 5G'!$AH$3:$AH$20,0)))</f>
        <v>1880</v>
      </c>
      <c r="CE546" s="1874"/>
      <c r="CF546" s="1874"/>
      <c r="CG546" s="388" t="str">
        <f>IF(OR($BY$419="",$BY$419=""),"",$BY$419)</f>
        <v/>
      </c>
      <c r="CH546" s="388">
        <f>BZ546</f>
        <v/>
      </c>
      <c r="CI546" s="388">
        <f>CA546</f>
        <v/>
      </c>
      <c r="CJ546" s="2046"/>
      <c r="CK546" s="2042"/>
      <c r="CL546" s="212">
        <f>IF(CF546=""," ",IF(ABS(CE546-CF546)&lt;=0.125,"Valid","Not valid"))</f>
        <v/>
      </c>
      <c r="CM546" s="213">
        <f> IF(CE546="","",IF(AND(CE546&lt;&gt;"",CF546=""),IF(CE546&gt;=1,"Medir+Sig Max","No"),IF(CF546&lt;&gt;"",IF(CF546&gt;=1,"Medir+Sig Max","No"),"")))</f>
        <v/>
      </c>
      <c r="CN546" s="1794"/>
      <c r="CO546" s="221">
        <f>IF(CK546="",IF(AND(CE546="",CF546=""),"",IF(CF546="",IF(DE546&gt;1,ROUND(DE546*CE546,3),CE546),IF(DE546&gt;1,ROUND(DE546*CF546,3),CF546))),IF(AND(CE546="",CF546=""),"",IF(CF546="",IF(DE546&gt;1,ROUND(DE546*CE546*(1/(CK546)),3),CE546*(1/(CK546))),IF(DE546&gt;1,ROUND(DE546*CF546*(1/(CK546)),3),CF546*(1/(CK546))))))</f>
        <v/>
      </c>
      <c r="CP546" s="2048">
        <f>IF(COUNTIF(Overview!K12:K14,TRUE)&gt;0,2,IF(COUNTIF(Overview!L12:L14,TRUE)&gt;0,4,0))</f>
        <v/>
      </c>
      <c r="CQ546" s="1473">
        <f>IF(CO546="","",IF(CO546&gt;CP546,"Fail","Pass"))</f>
        <v/>
      </c>
      <c r="CR546" s="1482"/>
      <c r="CS546" s="1566">
        <f>MyTimestamp(CO546)</f>
        <v/>
      </c>
      <c r="CT546" s="1535">
        <f>IF(CE546="",0,15)+IF(CF546="",0,15)</f>
        <v/>
      </c>
      <c r="CU546" s="1536">
        <f>IF(CT546=0,0,2)</f>
        <v/>
      </c>
      <c r="CV546" s="861"/>
      <c r="CW546" s="861"/>
      <c r="CX546" s="2038"/>
      <c r="CY546" s="2050"/>
      <c r="CZ546" s="1545">
        <f>10^(CJ546/20)*100-100</f>
        <v/>
      </c>
      <c r="DA546" s="1353"/>
      <c r="DB546" s="599"/>
      <c r="DC546" s="804">
        <f>IF(DA546="","",10^(DA546/10))</f>
        <v/>
      </c>
      <c r="DD546" s="1401">
        <f>IF(ISNUMBER(DB546)=FALSE,"",10^(DB546/10))</f>
        <v/>
      </c>
      <c r="DE546" s="1545">
        <f>IF(AND(ISNUMBER(DC546),ISNUMBER(DD546)),IF(DC546/DD546&gt;1,ROUND((DC546)/DD546,3),1),1)</f>
        <v/>
      </c>
      <c r="DF546" s="1541"/>
      <c r="DG546" s="1541"/>
      <c r="DH546" s="1541"/>
      <c r="DI546" s="1541"/>
      <c r="DJ546" s="1541"/>
      <c r="DK546" s="1541"/>
      <c r="DL546" s="1541"/>
      <c r="DM546" s="1541"/>
      <c r="DN546" s="1541"/>
      <c r="DO546" s="1541"/>
      <c r="DP546" s="1541"/>
      <c r="DQ546" s="1541"/>
      <c r="DR546" s="1541"/>
    </row>
    <row r="547" ht="12.75" x14ac:dyDescent="0.2">
      <c r="A547" s="1541"/>
      <c r="B547" s="1541"/>
      <c r="C547"/>
      <c r="D547" s="130">
        <f>IF(BX$547="Close to Ear","EN 62209-1","EN 62209-2")</f>
        <v/>
      </c>
      <c r="E547" s="130">
        <f>IF(CG547="Close to Ear","2016","2010/A1:2019")</f>
        <v/>
      </c>
      <c r="F547" s="1488" t="inlineStr">
        <is>
          <t>5.5</t>
        </is>
      </c>
      <c r="G547" s="1497"/>
      <c r="H547" s="120">
        <f>BV547</f>
        <v/>
      </c>
      <c r="I547" s="120">
        <f>BW547</f>
        <v/>
      </c>
      <c r="J547" s="687" t="inlineStr">
        <is>
          <t>WLAN</t>
        </is>
      </c>
      <c r="K547" s="194" t="inlineStr">
        <is>
          <t>2.4 GHz</t>
        </is>
      </c>
      <c r="L547" s="115"/>
      <c r="M547" s="120"/>
      <c r="N547" s="119"/>
      <c r="O547" s="131"/>
      <c r="P547" s="6597"/>
      <c r="Q547" s="131"/>
      <c r="R547" s="131"/>
      <c r="S547" s="120"/>
      <c r="T547" s="120">
        <v>7</v>
      </c>
      <c r="U547" s="120">
        <v>2442</v>
      </c>
      <c r="V547" s="119"/>
      <c r="W547" s="197"/>
      <c r="X547" s="119"/>
      <c r="Y547" s="119"/>
      <c r="Z547" s="119"/>
      <c r="AA547" s="115"/>
      <c r="AB547" s="115"/>
      <c r="AC547" s="689">
        <f>IF(OR(BX$547="Close to Ear",BX$547="Close to Head"),"Head",IF(BX$547="Extremity","Extremity","Body"))</f>
        <v/>
      </c>
      <c r="AD547" s="690">
        <f>CA547</f>
        <v/>
      </c>
      <c r="AE547" s="688">
        <f>CB547</f>
        <v/>
      </c>
      <c r="AF547" s="115"/>
      <c r="AG547" s="808">
        <f>IF(AZ547="","N/A",IF(CQ547="Pass","P","F"))</f>
        <v/>
      </c>
      <c r="AH547" s="129"/>
      <c r="AI547" s="129"/>
      <c r="AJ547" s="129"/>
      <c r="AK547" s="119"/>
      <c r="AL547" s="115"/>
      <c r="AM547" s="119"/>
      <c r="AN547" s="119"/>
      <c r="AO547" s="692"/>
      <c r="AP547" s="692"/>
      <c r="AQ547" s="692"/>
      <c r="AR547" s="692"/>
      <c r="AS547" s="692"/>
      <c r="AT547" s="691">
        <f>CE547</f>
        <v/>
      </c>
      <c r="AU547" s="691">
        <f>CF547</f>
        <v/>
      </c>
      <c r="AV547" s="813"/>
      <c r="AW547" s="813"/>
      <c r="AX547" s="197">
        <f>CZ547</f>
        <v/>
      </c>
      <c r="AY547" s="197">
        <f>DE547</f>
        <v/>
      </c>
      <c r="AZ547" s="3379">
        <f>CO547</f>
        <v/>
      </c>
      <c r="BA547" s="3380"/>
      <c r="BB547" s="197">
        <f>CP547</f>
        <v/>
      </c>
      <c r="BC547" s="813"/>
      <c r="BD547" s="197">
        <f>CR547</f>
        <v/>
      </c>
      <c r="BE547" s="121">
        <f>CS547</f>
        <v/>
      </c>
      <c r="BF547" s="122">
        <f>CT547*60</f>
        <v/>
      </c>
      <c r="BG547" s="121">
        <f>BE547</f>
        <v/>
      </c>
      <c r="BH547" s="122">
        <f>CU547*60</f>
        <v/>
      </c>
      <c r="BI547" s="122">
        <f>CV547</f>
        <v/>
      </c>
      <c r="BJ547" s="117"/>
      <c r="BK547" s="812">
        <f>Overview!$E$7</f>
        <v/>
      </c>
      <c r="BL547" s="117"/>
      <c r="BM547" s="836">
        <f>CW547</f>
        <v/>
      </c>
      <c r="BN547" s="812">
        <f>Overview!$P$153</f>
        <v/>
      </c>
      <c r="BO547" s="117"/>
      <c r="BP547" s="117"/>
      <c r="BQ547" s="115"/>
      <c r="BR547" s="1478"/>
      <c r="BS547" s="1548"/>
      <c r="BT547" s="2126" t="inlineStr">
        <is>
          <t>WLAN</t>
        </is>
      </c>
      <c r="BU547" s="2126" t="inlineStr">
        <is>
          <t>2.4 GHz</t>
        </is>
      </c>
      <c r="BV547" s="464">
        <f>Overview!$E$28</f>
        <v/>
      </c>
      <c r="BW547" s="2126"/>
      <c r="BX547" s="8329" t="inlineStr">
        <is>
          <t>Close to ear</t>
        </is>
      </c>
      <c r="BY547" s="8324"/>
      <c r="BZ547" s="428"/>
      <c r="CA547" s="2190" t="inlineStr">
        <is>
          <t>Left Cheek</t>
        </is>
      </c>
      <c r="CB547" s="202">
        <v>0</v>
      </c>
      <c r="CC547" s="507">
        <f>IF(COUNT('Conducted WiFi'!$AH$3:$AH$9)=0,7,INDEX('Conducted WiFi'!$T$3:$T$9,MATCH(MAX('Conducted WiFi'!$AH$3:$AH$9),'Conducted WiFi'!$AH$3:$AH$9,0)))</f>
        <v>7</v>
      </c>
      <c r="CD547" s="1715">
        <f>IF(COUNT('Conducted WiFi'!$AH$3:$AH$9)=0,2442,INDEX('Conducted WiFi'!$U$3:$U$9,MATCH(MAX('Conducted WiFi'!$AH$3:$AH$9),'Conducted WiFi'!$AH$3:$AH$9,0)))</f>
        <v>2442</v>
      </c>
      <c r="CE547" s="2191"/>
      <c r="CF547" s="2192"/>
      <c r="CG547" s="391" t="str">
        <f>IF(OR($BY$547="",$BY$547=""),"",$BY$547)</f>
        <v/>
      </c>
      <c r="CH547" s="391">
        <f>BZ547</f>
        <v/>
      </c>
      <c r="CI547" s="391">
        <f>CA547</f>
        <v/>
      </c>
      <c r="CJ547" s="2193"/>
      <c r="CK547" s="1605"/>
      <c r="CL547" s="203">
        <f>IF(CF547=""," ",IF(ABS(CE547-CF547)&lt;=0.125,"Valid","Not valid"))</f>
        <v/>
      </c>
      <c r="CM547" s="204">
        <f> IF(CE547="","",IF(AND(CE547&lt;&gt;"",CF547=""),IF(CE547&gt;=1,"Medir+Sig Max","No"),IF(CF547&lt;&gt;"",IF(CF547&gt;=1,"Medir+Sig Max","No"),"")))</f>
        <v/>
      </c>
      <c r="CN547" s="1798"/>
      <c r="CO547" s="219">
        <f>IF(CK547="",IF(AND(CE547="",CF547=""),"",IF(CF547="",IF(DE547&gt;1,ROUND(DE547*CE547,3),CE547),IF(DE547&gt;1,ROUND(DE547*CF547,3),CF547))),IF(AND(CE547="",CF547=""),"",IF(CF547="",IF(DE547&gt;1,ROUND(DE547*CE547*(1/(CK547)),3),CE547*(1/(CK547))),IF(DE547&gt;1,ROUND(DE547*CF547*(1/(CK547)),3),CF547*(1/(CK547))))))</f>
        <v/>
      </c>
      <c r="CP547" s="2037">
        <f>IF(COUNTIF(Overview!K12:K14,TRUE)&gt;0,2,IF(COUNTIF(Overview!L12:L14,TRUE)&gt;0,4,0))</f>
        <v/>
      </c>
      <c r="CQ547" s="1471">
        <f>IF(CO547="","",IF(CO547&gt;CP547,"Fail","Pass"))</f>
        <v/>
      </c>
      <c r="CR547" s="1480"/>
      <c r="CS547" s="1564">
        <f>MyTimestamp(CO547)</f>
        <v/>
      </c>
      <c r="CT547" s="1529">
        <f>IF(CE547="",0,15)+IF(CF547="",0,15)</f>
        <v/>
      </c>
      <c r="CU547" s="1530">
        <f>IF(CT547=0,0,2)</f>
        <v/>
      </c>
      <c r="CV547" s="862"/>
      <c r="CW547" s="862"/>
      <c r="CX547" s="2038"/>
      <c r="CY547" s="2039"/>
      <c r="CZ547" s="1542">
        <f>10^(CJ547/20)*100-100</f>
        <v/>
      </c>
      <c r="DA547" s="1354"/>
      <c r="DB547" s="1451"/>
      <c r="DC547" s="1273">
        <f>IF(DA547="","",10^(DA547/10))</f>
        <v/>
      </c>
      <c r="DD547" s="1402">
        <f>IF(ISNUMBER(DB547)=FALSE,"",10^(DB547/10))</f>
        <v/>
      </c>
      <c r="DE547" s="1542">
        <f>IF(AND(ISNUMBER(DC547),ISNUMBER(DD547)),IF(DC547/DD547&gt;1,ROUND((DC547)/DD547,3),1),1)</f>
        <v/>
      </c>
      <c r="DF547" s="1541"/>
      <c r="DG547" s="1541"/>
      <c r="DH547" s="1541"/>
      <c r="DI547" s="1541"/>
      <c r="DJ547" s="1541"/>
      <c r="DK547" s="1541"/>
      <c r="DL547" s="1541"/>
      <c r="DM547" s="1541"/>
      <c r="DN547" s="1541"/>
      <c r="DO547" s="1541"/>
      <c r="DP547" s="1541"/>
      <c r="DQ547" s="1541"/>
      <c r="DR547" s="1541"/>
    </row>
    <row r="548" ht="12.75" x14ac:dyDescent="0.2">
      <c r="A548" s="1541"/>
      <c r="B548" s="1541"/>
      <c r="C548"/>
      <c r="D548" s="130">
        <f>IF(BX$547="Close to Ear","EN 62209-1","EN 62209-2")</f>
        <v/>
      </c>
      <c r="E548" s="130">
        <f>IF(CG548="Close to Ear","2016","2010/A1:2019")</f>
        <v/>
      </c>
      <c r="F548" s="1488" t="inlineStr">
        <is>
          <t>5.5</t>
        </is>
      </c>
      <c r="G548" s="1497"/>
      <c r="H548" s="120">
        <f>BV548</f>
        <v/>
      </c>
      <c r="I548" s="120">
        <f>BW548</f>
        <v/>
      </c>
      <c r="J548" s="687" t="inlineStr">
        <is>
          <t>WLAN</t>
        </is>
      </c>
      <c r="K548" s="194" t="inlineStr">
        <is>
          <t>2.4 GHz</t>
        </is>
      </c>
      <c r="L548" s="115"/>
      <c r="M548" s="120"/>
      <c r="N548" s="119"/>
      <c r="O548" s="131"/>
      <c r="P548" s="6597"/>
      <c r="Q548" s="131"/>
      <c r="R548" s="131"/>
      <c r="S548" s="120"/>
      <c r="T548" s="120">
        <v>7</v>
      </c>
      <c r="U548" s="120">
        <v>2442</v>
      </c>
      <c r="V548" s="119"/>
      <c r="W548" s="197"/>
      <c r="X548" s="119"/>
      <c r="Y548" s="119"/>
      <c r="Z548" s="119"/>
      <c r="AA548" s="115"/>
      <c r="AB548" s="115"/>
      <c r="AC548" s="689">
        <f>IF(OR(BX$547="Close to Ear",BX$547="Close to Head"),"Head",IF(BX$547="Extremity","Extremity","Body"))</f>
        <v/>
      </c>
      <c r="AD548" s="690">
        <f>CA548</f>
        <v/>
      </c>
      <c r="AE548" s="688">
        <f>CB548</f>
        <v/>
      </c>
      <c r="AF548" s="115"/>
      <c r="AG548" s="808">
        <f>IF(AZ548="","N/A",IF(CQ548="Pass","P","F"))</f>
        <v/>
      </c>
      <c r="AH548" s="129"/>
      <c r="AI548" s="129"/>
      <c r="AJ548" s="129"/>
      <c r="AK548" s="119"/>
      <c r="AL548" s="115"/>
      <c r="AM548" s="119"/>
      <c r="AN548" s="119"/>
      <c r="AO548" s="692"/>
      <c r="AP548" s="692"/>
      <c r="AQ548" s="692"/>
      <c r="AR548" s="692"/>
      <c r="AS548" s="692"/>
      <c r="AT548" s="691">
        <f>CE548</f>
        <v/>
      </c>
      <c r="AU548" s="691">
        <f>CF548</f>
        <v/>
      </c>
      <c r="AV548" s="813"/>
      <c r="AW548" s="813"/>
      <c r="AX548" s="197">
        <f>CZ548</f>
        <v/>
      </c>
      <c r="AY548" s="197">
        <f>DE548</f>
        <v/>
      </c>
      <c r="AZ548" s="3379">
        <f>CO548</f>
        <v/>
      </c>
      <c r="BA548" s="3380"/>
      <c r="BB548" s="197">
        <f>CP548</f>
        <v/>
      </c>
      <c r="BC548" s="813"/>
      <c r="BD548" s="197">
        <f>CR548</f>
        <v/>
      </c>
      <c r="BE548" s="121">
        <f>CS548</f>
        <v/>
      </c>
      <c r="BF548" s="122">
        <f>CT548*60</f>
        <v/>
      </c>
      <c r="BG548" s="121">
        <f>BE548</f>
        <v/>
      </c>
      <c r="BH548" s="122">
        <f>CU548*60</f>
        <v/>
      </c>
      <c r="BI548" s="122">
        <f>CV548</f>
        <v/>
      </c>
      <c r="BJ548" s="117"/>
      <c r="BK548" s="812">
        <f>Overview!$E$7</f>
        <v/>
      </c>
      <c r="BL548" s="117"/>
      <c r="BM548" s="836">
        <f>CW548</f>
        <v/>
      </c>
      <c r="BN548" s="812">
        <f>Overview!$P$153</f>
        <v/>
      </c>
      <c r="BO548" s="117"/>
      <c r="BP548" s="117"/>
      <c r="BQ548" s="115"/>
      <c r="BR548" s="1478"/>
      <c r="BS548" s="1548"/>
      <c r="BT548" s="2127" t="inlineStr">
        <is>
          <t>WLAN</t>
        </is>
      </c>
      <c r="BU548" s="2127" t="inlineStr">
        <is>
          <t>2.4 GHz</t>
        </is>
      </c>
      <c r="BV548" s="465">
        <f>Overview!$E$28</f>
        <v/>
      </c>
      <c r="BW548" s="2127"/>
      <c r="BX548" s="2127"/>
      <c r="BY548" s="432"/>
      <c r="BZ548" s="432"/>
      <c r="CA548" s="2194" t="inlineStr">
        <is>
          <t>Left Tilt</t>
        </is>
      </c>
      <c r="CB548" s="200">
        <v>0</v>
      </c>
      <c r="CC548" s="432">
        <f>IF(COUNT('Conducted WiFi'!$AH$3:$AH$9)=0,7,INDEX('Conducted WiFi'!$T$3:$T$9,MATCH(MAX('Conducted WiFi'!$AH$3:$AH$9),'Conducted WiFi'!$AH$3:$AH$9,0)))</f>
        <v>7</v>
      </c>
      <c r="CD548" s="1716">
        <f>IF(COUNT('Conducted WiFi'!$AH$3:$AH$9)=0,2442,INDEX('Conducted WiFi'!$U$3:$U$9,MATCH(MAX('Conducted WiFi'!$AH$3:$AH$9),'Conducted WiFi'!$AH$3:$AH$9,0)))</f>
        <v>2442</v>
      </c>
      <c r="CE548" s="2013"/>
      <c r="CF548" s="1966"/>
      <c r="CG548" s="392" t="str">
        <f>IF(OR($BY$547="",$BY$547=""),"",$BY$547)</f>
        <v/>
      </c>
      <c r="CH548" s="392">
        <f>BZ548</f>
        <v/>
      </c>
      <c r="CI548" s="392">
        <f>CA548</f>
        <v/>
      </c>
      <c r="CJ548" s="2195"/>
      <c r="CK548" s="1606"/>
      <c r="CL548" s="206">
        <f>IF(CF548=""," ",IF(ABS(CE548-CF548)&lt;=0.125,"Valid","Not valid"))</f>
        <v/>
      </c>
      <c r="CM548" s="207">
        <f> IF(CE548="","",IF(AND(CE548&lt;&gt;"",CF548=""),IF(CE548&gt;=1,"Medir+Sig Max","No"),IF(CF548&lt;&gt;"",IF(CF548&gt;=1,"Medir+Sig Max","No"),"")))</f>
        <v/>
      </c>
      <c r="CN548" s="1787"/>
      <c r="CO548" s="220">
        <f>IF(CK548="",IF(AND(CE548="",CF548=""),"",IF(CF548="",IF(DE548&gt;1,ROUND(DE548*CE548,3),CE548),IF(DE548&gt;1,ROUND(DE548*CF548,3),CF548))),IF(AND(CE548="",CF548=""),"",IF(CF548="",IF(DE548&gt;1,ROUND(DE548*CE548*(1/(CK548)),3),CE548*(1/(CK548))),IF(DE548&gt;1,ROUND(DE548*CF548*(1/(CK548)),3),CF548*(1/(CK548))))))</f>
        <v/>
      </c>
      <c r="CP548" s="2043">
        <f>IF(COUNTIF(Overview!K12:K14,TRUE)&gt;0,2,IF(COUNTIF(Overview!L12:L14,TRUE)&gt;0,4,0))</f>
        <v/>
      </c>
      <c r="CQ548" s="1472">
        <f>IF(CO548="","",IF(CO548&gt;CP548,"Fail","Pass"))</f>
        <v/>
      </c>
      <c r="CR548" s="1481"/>
      <c r="CS548" s="1565">
        <f>MyTimestamp(CO548)</f>
        <v/>
      </c>
      <c r="CT548" s="1531">
        <f>IF(CE548="",0,15)+IF(CF548="",0,15)</f>
        <v/>
      </c>
      <c r="CU548" s="1532">
        <f>IF(CT548=0,0,2)</f>
        <v/>
      </c>
      <c r="CV548" s="859"/>
      <c r="CW548" s="859"/>
      <c r="CX548" s="2038"/>
      <c r="CY548" s="2044"/>
      <c r="CZ548" s="1543">
        <f>10^(CJ548/20)*100-100</f>
        <v/>
      </c>
      <c r="DA548" s="1354"/>
      <c r="DB548" s="730"/>
      <c r="DC548" s="1273">
        <f>IF(DA548="","",10^(DA548/10))</f>
        <v/>
      </c>
      <c r="DD548" s="1403">
        <f>IF(ISNUMBER(DB548)=FALSE,"",10^(DB548/10))</f>
        <v/>
      </c>
      <c r="DE548" s="1543">
        <f>IF(AND(ISNUMBER(DC548),ISNUMBER(DD548)),IF(DC548/DD548&gt;1,ROUND((DC548)/DD548,3),1),1)</f>
        <v/>
      </c>
      <c r="DF548" s="1541"/>
      <c r="DG548" s="1541"/>
      <c r="DH548" s="1541"/>
      <c r="DI548" s="1541"/>
      <c r="DJ548" s="1541"/>
      <c r="DK548" s="1541"/>
      <c r="DL548" s="1541"/>
      <c r="DM548" s="1541"/>
      <c r="DN548" s="1541"/>
      <c r="DO548" s="1541"/>
      <c r="DP548" s="1541"/>
      <c r="DQ548" s="1541"/>
      <c r="DR548" s="1541"/>
    </row>
    <row r="549" ht="12.75" x14ac:dyDescent="0.2">
      <c r="A549" s="1541"/>
      <c r="B549" s="1541"/>
      <c r="C549"/>
      <c r="D549" s="130">
        <f>IF(BX$547="Close to Ear","EN 62209-1","EN 62209-2")</f>
        <v/>
      </c>
      <c r="E549" s="130">
        <f>IF(CG549="Close to Ear","2016","2010/A1:2019")</f>
        <v/>
      </c>
      <c r="F549" s="1488" t="inlineStr">
        <is>
          <t>5.5</t>
        </is>
      </c>
      <c r="G549" s="1497"/>
      <c r="H549" s="120">
        <f>BV549</f>
        <v/>
      </c>
      <c r="I549" s="120">
        <f>BW549</f>
        <v/>
      </c>
      <c r="J549" s="687" t="inlineStr">
        <is>
          <t>WLAN</t>
        </is>
      </c>
      <c r="K549" s="194" t="inlineStr">
        <is>
          <t>2.4 GHz</t>
        </is>
      </c>
      <c r="L549" s="115"/>
      <c r="M549" s="120"/>
      <c r="N549" s="119"/>
      <c r="O549" s="131"/>
      <c r="P549" s="6597"/>
      <c r="Q549" s="131"/>
      <c r="R549" s="131"/>
      <c r="S549" s="120"/>
      <c r="T549" s="120">
        <v>7</v>
      </c>
      <c r="U549" s="120">
        <v>2442</v>
      </c>
      <c r="V549" s="119"/>
      <c r="W549" s="197"/>
      <c r="X549" s="119"/>
      <c r="Y549" s="119"/>
      <c r="Z549" s="119"/>
      <c r="AA549" s="115"/>
      <c r="AB549" s="115"/>
      <c r="AC549" s="689">
        <f>IF(OR(BX$547="Close to Ear",BX$547="Close to Head"),"Head",IF(BX$547="Extremity","Extremity","Body"))</f>
        <v/>
      </c>
      <c r="AD549" s="690">
        <f>CA549</f>
        <v/>
      </c>
      <c r="AE549" s="688">
        <f>CB549</f>
        <v/>
      </c>
      <c r="AF549" s="115"/>
      <c r="AG549" s="808">
        <f>IF(AZ549="","N/A",IF(CQ549="Pass","P","F"))</f>
        <v/>
      </c>
      <c r="AH549" s="129"/>
      <c r="AI549" s="129"/>
      <c r="AJ549" s="129"/>
      <c r="AK549" s="119"/>
      <c r="AL549" s="115"/>
      <c r="AM549" s="119"/>
      <c r="AN549" s="119"/>
      <c r="AO549" s="692"/>
      <c r="AP549" s="692"/>
      <c r="AQ549" s="692"/>
      <c r="AR549" s="692"/>
      <c r="AS549" s="692"/>
      <c r="AT549" s="691">
        <f>CE549</f>
        <v/>
      </c>
      <c r="AU549" s="691">
        <f>CF549</f>
        <v/>
      </c>
      <c r="AV549" s="813"/>
      <c r="AW549" s="813"/>
      <c r="AX549" s="197">
        <f>CZ549</f>
        <v/>
      </c>
      <c r="AY549" s="197">
        <f>DE549</f>
        <v/>
      </c>
      <c r="AZ549" s="3379">
        <f>CO549</f>
        <v/>
      </c>
      <c r="BA549" s="3380"/>
      <c r="BB549" s="197">
        <f>CP549</f>
        <v/>
      </c>
      <c r="BC549" s="813"/>
      <c r="BD549" s="197">
        <f>CR549</f>
        <v/>
      </c>
      <c r="BE549" s="121">
        <f>CS549</f>
        <v/>
      </c>
      <c r="BF549" s="122">
        <f>CT549*60</f>
        <v/>
      </c>
      <c r="BG549" s="121">
        <f>BE549</f>
        <v/>
      </c>
      <c r="BH549" s="122">
        <f>CU549*60</f>
        <v/>
      </c>
      <c r="BI549" s="122">
        <f>CV549</f>
        <v/>
      </c>
      <c r="BJ549" s="117"/>
      <c r="BK549" s="812">
        <f>Overview!$E$7</f>
        <v/>
      </c>
      <c r="BL549" s="117"/>
      <c r="BM549" s="836">
        <f>CW549</f>
        <v/>
      </c>
      <c r="BN549" s="812">
        <f>Overview!$P$153</f>
        <v/>
      </c>
      <c r="BO549" s="117"/>
      <c r="BP549" s="117"/>
      <c r="BQ549" s="115"/>
      <c r="BR549" s="1478"/>
      <c r="BS549" s="1548"/>
      <c r="BT549" s="2127" t="inlineStr">
        <is>
          <t>WLAN</t>
        </is>
      </c>
      <c r="BU549" s="2127" t="inlineStr">
        <is>
          <t>2.4 GHz</t>
        </is>
      </c>
      <c r="BV549" s="465">
        <f>Overview!$E$28</f>
        <v/>
      </c>
      <c r="BW549" s="2127"/>
      <c r="BX549" s="2127"/>
      <c r="BY549" s="430"/>
      <c r="BZ549" s="430"/>
      <c r="CA549" s="2194" t="inlineStr">
        <is>
          <t>Right Cheek</t>
        </is>
      </c>
      <c r="CB549" s="200">
        <v>0</v>
      </c>
      <c r="CC549" s="432">
        <f>IF(COUNT('Conducted WiFi'!$AH$3:$AH$9)=0,7,INDEX('Conducted WiFi'!$T$3:$T$9,MATCH(MAX('Conducted WiFi'!$AH$3:$AH$9),'Conducted WiFi'!$AH$3:$AH$9,0)))</f>
        <v>7</v>
      </c>
      <c r="CD549" s="1716">
        <f>IF(COUNT('Conducted WiFi'!$AH$3:$AH$9)=0,2442,INDEX('Conducted WiFi'!$U$3:$U$9,MATCH(MAX('Conducted WiFi'!$AH$3:$AH$9),'Conducted WiFi'!$AH$3:$AH$9,0)))</f>
        <v>2442</v>
      </c>
      <c r="CE549" s="2013"/>
      <c r="CF549" s="1966"/>
      <c r="CG549" s="392" t="str">
        <f>IF(OR($BY$547="",$BY$547=""),"",$BY$547)</f>
        <v/>
      </c>
      <c r="CH549" s="392">
        <f>BZ549</f>
        <v/>
      </c>
      <c r="CI549" s="392">
        <f>CA549</f>
        <v/>
      </c>
      <c r="CJ549" s="2195"/>
      <c r="CK549" s="1606"/>
      <c r="CL549" s="206">
        <f>IF(CF549=""," ",IF(ABS(CE549-CF549)&lt;=0.125,"Valid","Not valid"))</f>
        <v/>
      </c>
      <c r="CM549" s="207">
        <f> IF(CE549="","",IF(AND(CE549&lt;&gt;"",CF549=""),IF(CE549&gt;=1,"Medir+Sig Max","No"),IF(CF549&lt;&gt;"",IF(CF549&gt;=1,"Medir+Sig Max","No"),"")))</f>
        <v/>
      </c>
      <c r="CN549" s="1787"/>
      <c r="CO549" s="220">
        <f>IF(CK549="",IF(AND(CE549="",CF549=""),"",IF(CF549="",IF(DE549&gt;1,ROUND(DE549*CE549,3),CE549),IF(DE549&gt;1,ROUND(DE549*CF549,3),CF549))),IF(AND(CE549="",CF549=""),"",IF(CF549="",IF(DE549&gt;1,ROUND(DE549*CE549*(1/(CK549)),3),CE549*(1/(CK549))),IF(DE549&gt;1,ROUND(DE549*CF549*(1/(CK549)),3),CF549*(1/(CK549))))))</f>
        <v/>
      </c>
      <c r="CP549" s="2043">
        <f>IF(COUNTIF(Overview!K12:K14,TRUE)&gt;0,2,IF(COUNTIF(Overview!L12:L14,TRUE)&gt;0,4,0))</f>
        <v/>
      </c>
      <c r="CQ549" s="1472">
        <f>IF(CO549="","",IF(CO549&gt;CP549,"Fail","Pass"))</f>
        <v/>
      </c>
      <c r="CR549" s="1481"/>
      <c r="CS549" s="1565">
        <f>MyTimestamp(CO549)</f>
        <v/>
      </c>
      <c r="CT549" s="1531">
        <f>IF(CE549="",0,15)+IF(CF549="",0,15)</f>
        <v/>
      </c>
      <c r="CU549" s="1532">
        <f>IF(CT549=0,0,2)</f>
        <v/>
      </c>
      <c r="CV549" s="859"/>
      <c r="CW549" s="859"/>
      <c r="CX549" s="2038"/>
      <c r="CY549" s="2044"/>
      <c r="CZ549" s="1543">
        <f>10^(CJ549/20)*100-100</f>
        <v/>
      </c>
      <c r="DA549" s="1354"/>
      <c r="DB549" s="730"/>
      <c r="DC549" s="1273">
        <f>IF(DA549="","",10^(DA549/10))</f>
        <v/>
      </c>
      <c r="DD549" s="1404">
        <f>IF(ISNUMBER(DB549)=FALSE,"",10^(DB549/10))</f>
        <v/>
      </c>
      <c r="DE549" s="1543">
        <f>IF(AND(ISNUMBER(DC549),ISNUMBER(DD549)),IF(DC549/DD549&gt;1,ROUND((DC549)/DD549,3),1),1)</f>
        <v/>
      </c>
      <c r="DF549" s="1541"/>
      <c r="DG549" s="1541"/>
      <c r="DH549" s="1541"/>
      <c r="DI549" s="1541"/>
      <c r="DJ549" s="1541"/>
      <c r="DK549" s="1541"/>
      <c r="DL549" s="1541"/>
      <c r="DM549" s="1541"/>
      <c r="DN549" s="1541"/>
      <c r="DO549" s="1541"/>
      <c r="DP549" s="1541"/>
      <c r="DQ549" s="1541"/>
      <c r="DR549" s="1541"/>
    </row>
    <row r="550" ht="12.75" x14ac:dyDescent="0.2">
      <c r="A550" s="1541"/>
      <c r="B550" s="1541"/>
      <c r="C550"/>
      <c r="D550" s="130">
        <f>IF(BX$547="Close to Ear","EN 62209-1","EN 62209-2")</f>
        <v/>
      </c>
      <c r="E550" s="130">
        <f>IF(CG550="Close to Ear","2016","2010/A1:2019")</f>
        <v/>
      </c>
      <c r="F550" s="1488" t="inlineStr">
        <is>
          <t>5.5</t>
        </is>
      </c>
      <c r="G550" s="1497"/>
      <c r="H550" s="120">
        <f>BV550</f>
        <v/>
      </c>
      <c r="I550" s="120">
        <f>BW550</f>
        <v/>
      </c>
      <c r="J550" s="687" t="inlineStr">
        <is>
          <t>WLAN</t>
        </is>
      </c>
      <c r="K550" s="194" t="inlineStr">
        <is>
          <t>2.4 GHz</t>
        </is>
      </c>
      <c r="L550" s="115"/>
      <c r="M550" s="120"/>
      <c r="N550" s="119"/>
      <c r="O550" s="131"/>
      <c r="P550" s="6597"/>
      <c r="Q550" s="131"/>
      <c r="R550" s="131"/>
      <c r="S550" s="120"/>
      <c r="T550" s="120">
        <v>7</v>
      </c>
      <c r="U550" s="120">
        <v>2442</v>
      </c>
      <c r="V550" s="119"/>
      <c r="W550" s="197"/>
      <c r="X550" s="119"/>
      <c r="Y550" s="119"/>
      <c r="Z550" s="119"/>
      <c r="AA550" s="115"/>
      <c r="AB550" s="115"/>
      <c r="AC550" s="689">
        <f>IF(OR(BX$547="Close to Ear",BX$547="Close to Head"),"Head",IF(BX$547="Extremity","Extremity","Body"))</f>
        <v/>
      </c>
      <c r="AD550" s="690">
        <f>CA550</f>
        <v/>
      </c>
      <c r="AE550" s="688">
        <f>CB550</f>
        <v/>
      </c>
      <c r="AF550" s="115"/>
      <c r="AG550" s="808">
        <f>IF(AZ550="","N/A",IF(CQ550="Pass","P","F"))</f>
        <v/>
      </c>
      <c r="AH550" s="129"/>
      <c r="AI550" s="129"/>
      <c r="AJ550" s="129"/>
      <c r="AK550" s="119"/>
      <c r="AL550" s="115"/>
      <c r="AM550" s="119"/>
      <c r="AN550" s="119"/>
      <c r="AO550" s="692"/>
      <c r="AP550" s="692"/>
      <c r="AQ550" s="692"/>
      <c r="AR550" s="692"/>
      <c r="AS550" s="692"/>
      <c r="AT550" s="691">
        <f>CE550</f>
        <v/>
      </c>
      <c r="AU550" s="691">
        <f>CF550</f>
        <v/>
      </c>
      <c r="AV550" s="813"/>
      <c r="AW550" s="813"/>
      <c r="AX550" s="197">
        <f>CZ550</f>
        <v/>
      </c>
      <c r="AY550" s="197">
        <f>DE550</f>
        <v/>
      </c>
      <c r="AZ550" s="3379">
        <f>CO550</f>
        <v/>
      </c>
      <c r="BA550" s="3380"/>
      <c r="BB550" s="197">
        <f>CP550</f>
        <v/>
      </c>
      <c r="BC550" s="813"/>
      <c r="BD550" s="197">
        <f>CR550</f>
        <v/>
      </c>
      <c r="BE550" s="121">
        <f>CS550</f>
        <v/>
      </c>
      <c r="BF550" s="122">
        <f>CT550*60</f>
        <v/>
      </c>
      <c r="BG550" s="121">
        <f>BE550</f>
        <v/>
      </c>
      <c r="BH550" s="122">
        <f>CU550*60</f>
        <v/>
      </c>
      <c r="BI550" s="122">
        <f>CV550</f>
        <v/>
      </c>
      <c r="BJ550" s="117"/>
      <c r="BK550" s="812">
        <f>Overview!$E$7</f>
        <v/>
      </c>
      <c r="BL550" s="117"/>
      <c r="BM550" s="836">
        <f>CW550</f>
        <v/>
      </c>
      <c r="BN550" s="812">
        <f>Overview!$P$153</f>
        <v/>
      </c>
      <c r="BO550" s="117"/>
      <c r="BP550" s="117"/>
      <c r="BQ550" s="115"/>
      <c r="BR550" s="1478"/>
      <c r="BS550" s="1548"/>
      <c r="BT550" s="2127" t="inlineStr">
        <is>
          <t>WLAN</t>
        </is>
      </c>
      <c r="BU550" s="2127" t="inlineStr">
        <is>
          <t>2.4 GHz</t>
        </is>
      </c>
      <c r="BV550" s="465">
        <f>Overview!$E$28</f>
        <v/>
      </c>
      <c r="BW550" s="2127"/>
      <c r="BX550" s="2127"/>
      <c r="BY550" s="434"/>
      <c r="BZ550" s="434"/>
      <c r="CA550" s="2196" t="inlineStr">
        <is>
          <t>Right Tilt</t>
        </is>
      </c>
      <c r="CB550" s="201">
        <v>0</v>
      </c>
      <c r="CC550" s="509">
        <f>IF(COUNT('Conducted WiFi'!$AH$3:$AH$9)=0,7,INDEX('Conducted WiFi'!$T$3:$T$9,MATCH(MAX('Conducted WiFi'!$AH$3:$AH$9),'Conducted WiFi'!$AH$3:$AH$9,0)))</f>
        <v>7</v>
      </c>
      <c r="CD550" s="1717">
        <f>IF(COUNT('Conducted WiFi'!$AH$3:$AH$9)=0,2442,INDEX('Conducted WiFi'!$U$3:$U$9,MATCH(MAX('Conducted WiFi'!$AH$3:$AH$9),'Conducted WiFi'!$AH$3:$AH$9,0)))</f>
        <v>2442</v>
      </c>
      <c r="CE550" s="2013"/>
      <c r="CF550" s="1966"/>
      <c r="CG550" s="392" t="str">
        <f>IF(OR($BY$547="",$BY$547=""),"",$BY$547)</f>
        <v/>
      </c>
      <c r="CH550" s="392">
        <f>BZ550</f>
        <v/>
      </c>
      <c r="CI550" s="392">
        <f>CA550</f>
        <v/>
      </c>
      <c r="CJ550" s="2195"/>
      <c r="CK550" s="1607"/>
      <c r="CL550" s="206">
        <f>IF(CF550=""," ",IF(ABS(CE550-CF550)&lt;=0.125,"Valid","Not valid"))</f>
        <v/>
      </c>
      <c r="CM550" s="207">
        <f> IF(CE550="","",IF(AND(CE550&lt;&gt;"",CF550=""),IF(CE550&gt;=1,"Medir+Sig Max","No"),IF(CF550&lt;&gt;"",IF(CF550&gt;=1,"Medir+Sig Max","No"),"")))</f>
        <v/>
      </c>
      <c r="CN550" s="1787"/>
      <c r="CO550" s="220">
        <f>IF(CK550="",IF(AND(CE550="",CF550=""),"",IF(CF550="",IF(DE550&gt;1,ROUND(DE550*CE550,3),CE550),IF(DE550&gt;1,ROUND(DE550*CF550,3),CF550))),IF(AND(CE550="",CF550=""),"",IF(CF550="",IF(DE550&gt;1,ROUND(DE550*CE550*(1/(CK550)),3),CE550*(1/(CK550))),IF(DE550&gt;1,ROUND(DE550*CF550*(1/(CK550)),3),CF550*(1/(CK550))))))</f>
        <v/>
      </c>
      <c r="CP550" s="2043">
        <f>IF(COUNTIF(Overview!K12:K14,TRUE)&gt;0,2,IF(COUNTIF(Overview!L12:L14,TRUE)&gt;0,4,0))</f>
        <v/>
      </c>
      <c r="CQ550" s="1472">
        <f>IF(CO550="","",IF(CO550&gt;CP550,"Fail","Pass"))</f>
        <v/>
      </c>
      <c r="CR550" s="1481"/>
      <c r="CS550" s="1565">
        <f>MyTimestamp(CO550)</f>
        <v/>
      </c>
      <c r="CT550" s="1531">
        <f>IF(CE550="",0,15)+IF(CF550="",0,15)</f>
        <v/>
      </c>
      <c r="CU550" s="1532">
        <f>IF(CT550=0,0,2)</f>
        <v/>
      </c>
      <c r="CV550" s="859"/>
      <c r="CW550" s="859"/>
      <c r="CX550" s="2038"/>
      <c r="CY550" s="2044"/>
      <c r="CZ550" s="1543">
        <f>10^(CJ550/20)*100-100</f>
        <v/>
      </c>
      <c r="DA550" s="1354"/>
      <c r="DB550" s="815"/>
      <c r="DC550" s="1273">
        <f>IF(DA550="","",10^(DA550/10))</f>
        <v/>
      </c>
      <c r="DD550" s="1405">
        <f>IF(ISNUMBER(DB550)=FALSE,"",10^(DB550/10))</f>
        <v/>
      </c>
      <c r="DE550" s="1543">
        <f>IF(AND(ISNUMBER(DC550),ISNUMBER(DD550)),IF(DC550/DD550&gt;1,ROUND((DC550)/DD550,3),1),1)</f>
        <v/>
      </c>
      <c r="DF550" s="1541"/>
      <c r="DG550" s="1541"/>
      <c r="DH550" s="1541"/>
      <c r="DI550" s="1541"/>
      <c r="DJ550" s="1541"/>
      <c r="DK550" s="1541"/>
      <c r="DL550" s="1541"/>
      <c r="DM550" s="1541"/>
      <c r="DN550" s="1541"/>
      <c r="DO550" s="1541"/>
      <c r="DP550" s="1541"/>
      <c r="DQ550" s="1541"/>
      <c r="DR550" s="1541"/>
    </row>
    <row r="551" ht="12.75" x14ac:dyDescent="0.2">
      <c r="A551" s="1541"/>
      <c r="B551" s="1541"/>
      <c r="C551"/>
      <c r="D551" s="130">
        <f>IF(BX$547="Close to Ear","EN 62209-1","EN 62209-2")</f>
        <v/>
      </c>
      <c r="E551" s="130">
        <f>IF(CG551="Close to Ear","2016","2010/A1:2019")</f>
        <v/>
      </c>
      <c r="F551" s="1488" t="inlineStr">
        <is>
          <t>5.5</t>
        </is>
      </c>
      <c r="G551" s="1497"/>
      <c r="H551" s="120">
        <f>BV551</f>
        <v/>
      </c>
      <c r="I551" s="120">
        <f>BW551</f>
        <v/>
      </c>
      <c r="J551" s="687" t="inlineStr">
        <is>
          <t>WLAN</t>
        </is>
      </c>
      <c r="K551" s="194" t="inlineStr">
        <is>
          <t>2.4 GHz</t>
        </is>
      </c>
      <c r="L551" s="115"/>
      <c r="M551" s="120"/>
      <c r="N551" s="119"/>
      <c r="O551" s="131"/>
      <c r="P551" s="6597"/>
      <c r="Q551" s="131"/>
      <c r="R551" s="131"/>
      <c r="S551" s="120"/>
      <c r="T551" s="120">
        <v>7</v>
      </c>
      <c r="U551" s="120">
        <v>2442</v>
      </c>
      <c r="V551" s="119"/>
      <c r="W551" s="197"/>
      <c r="X551" s="119"/>
      <c r="Y551" s="119"/>
      <c r="Z551" s="119"/>
      <c r="AA551" s="115"/>
      <c r="AB551" s="115"/>
      <c r="AC551" s="689">
        <f>IF(OR(BX$547="Close to Ear",BX$547="Close to Head"),"Head",IF(BX$547="Extremity","Extremity","Body"))</f>
        <v/>
      </c>
      <c r="AD551" s="690">
        <f>CA551</f>
        <v/>
      </c>
      <c r="AE551" s="688">
        <f>CB551</f>
        <v/>
      </c>
      <c r="AF551" s="115"/>
      <c r="AG551" s="808">
        <f>IF(AZ551="","N/A",IF(CQ551="Pass","P","F"))</f>
        <v/>
      </c>
      <c r="AH551" s="129"/>
      <c r="AI551" s="129"/>
      <c r="AJ551" s="129"/>
      <c r="AK551" s="119"/>
      <c r="AL551" s="115"/>
      <c r="AM551" s="119"/>
      <c r="AN551" s="119"/>
      <c r="AO551" s="692"/>
      <c r="AP551" s="692"/>
      <c r="AQ551" s="692"/>
      <c r="AR551" s="692"/>
      <c r="AS551" s="692"/>
      <c r="AT551" s="691">
        <f>CE551</f>
        <v/>
      </c>
      <c r="AU551" s="691">
        <f>CF551</f>
        <v/>
      </c>
      <c r="AV551" s="813"/>
      <c r="AW551" s="813"/>
      <c r="AX551" s="197">
        <f>CZ551</f>
        <v/>
      </c>
      <c r="AY551" s="197">
        <f>DE551</f>
        <v/>
      </c>
      <c r="AZ551" s="3379">
        <f>CO551</f>
        <v/>
      </c>
      <c r="BA551" s="3380"/>
      <c r="BB551" s="197">
        <f>CP551</f>
        <v/>
      </c>
      <c r="BC551" s="813"/>
      <c r="BD551" s="197">
        <f>CR551</f>
        <v/>
      </c>
      <c r="BE551" s="121">
        <f>CS551</f>
        <v/>
      </c>
      <c r="BF551" s="122">
        <f>CT551*60</f>
        <v/>
      </c>
      <c r="BG551" s="121">
        <f>BE551</f>
        <v/>
      </c>
      <c r="BH551" s="122">
        <f>CU551*60</f>
        <v/>
      </c>
      <c r="BI551" s="122">
        <f>CV551</f>
        <v/>
      </c>
      <c r="BJ551" s="117"/>
      <c r="BK551" s="812">
        <f>Overview!$E$7</f>
        <v/>
      </c>
      <c r="BL551" s="117"/>
      <c r="BM551" s="836">
        <f>CW551</f>
        <v/>
      </c>
      <c r="BN551" s="812">
        <f>Overview!$P$153</f>
        <v/>
      </c>
      <c r="BO551" s="117"/>
      <c r="BP551" s="117"/>
      <c r="BQ551" s="115"/>
      <c r="BR551" s="1478"/>
      <c r="BS551" s="1548"/>
      <c r="BT551" s="2127" t="inlineStr">
        <is>
          <t>WLAN</t>
        </is>
      </c>
      <c r="BU551" s="2127" t="inlineStr">
        <is>
          <t>2.4 GHz</t>
        </is>
      </c>
      <c r="BV551" s="465">
        <f>Overview!$E$28</f>
        <v/>
      </c>
      <c r="BW551" s="2127"/>
      <c r="BX551" s="2127"/>
      <c r="BY551" s="510"/>
      <c r="BZ551" s="510"/>
      <c r="CA551" s="511" t="str">
        <f>IF(COUNT(CF547:CF550)=0,IF(COUNT(CE547:CE550)=0,"TBD",VLOOKUP(MAX(CE547:CE550),CE547:CI550,5,FALSE)),VLOOKUP(MAX(CF547:CF550),CF547:CI550,4,FALSE))</f>
        <v>TBD</v>
      </c>
      <c r="CB551" s="1971">
        <v>0</v>
      </c>
      <c r="CC551" s="510">
        <f>IF(COUNT('Conducted WiFi'!$AH$3:$AH$9)=0,7,INDEX('Conducted WiFi'!$T$3:$T$9,MATCH(MAX('Conducted WiFi'!$AH$3:$AH$9),'Conducted WiFi'!$AH$3:$AH$9,0)))</f>
        <v>7</v>
      </c>
      <c r="CD551" s="510">
        <f>IF(COUNT('Conducted WiFi'!$AH$3:$AH$9)=0,2442,INDEX('Conducted WiFi'!$U$3:$U$9,MATCH(MAX('Conducted WiFi'!$AH$3:$AH$9),'Conducted WiFi'!$AH$3:$AH$9,0)))</f>
        <v>2442</v>
      </c>
      <c r="CE551" s="2013"/>
      <c r="CF551" s="1966"/>
      <c r="CG551" s="392" t="str">
        <f>IF(OR($BY$547="",$BY$547=""),"",$BY$547)</f>
        <v/>
      </c>
      <c r="CH551" s="392">
        <f>BZ551</f>
        <v/>
      </c>
      <c r="CI551" s="392">
        <f>CA551</f>
        <v/>
      </c>
      <c r="CJ551" s="2195"/>
      <c r="CK551" s="1608"/>
      <c r="CL551" s="206">
        <f>IF(CF551=""," ",IF(ABS(CE551-CF551)&lt;=0.125,"Valid","Not valid"))</f>
        <v/>
      </c>
      <c r="CM551" s="207">
        <f> IF(CE551="","",IF(AND(CE551&lt;&gt;"",CF551=""),IF(CE551&gt;=1,"Medir+Sig Max","No"),IF(CF551&lt;&gt;"",IF(CF551&gt;=1,"Medir+Sig Max","No"),"")))</f>
        <v/>
      </c>
      <c r="CN551" s="1787"/>
      <c r="CO551" s="220">
        <f>IF(CK551="",IF(AND(CE551="",CF551=""),"",IF(CF551="",IF(DE551&gt;1,ROUND(DE551*CE551,3),CE551),IF(DE551&gt;1,ROUND(DE551*CF551,3),CF551))),IF(AND(CE551="",CF551=""),"",IF(CF551="",IF(DE551&gt;1,ROUND(DE551*CE551*(1/(CK551)),3),CE551*(1/(CK551))),IF(DE551&gt;1,ROUND(DE551*CF551*(1/(CK551)),3),CF551*(1/(CK551))))))</f>
        <v/>
      </c>
      <c r="CP551" s="2043">
        <f>IF(COUNTIF(Overview!K12:K14,TRUE)&gt;0,2,IF(COUNTIF(Overview!L12:L14,TRUE)&gt;0,4,0))</f>
        <v/>
      </c>
      <c r="CQ551" s="1472">
        <f>IF(CO551="","",IF(CO551&gt;CP551,"Fail","Pass"))</f>
        <v/>
      </c>
      <c r="CR551" s="1481"/>
      <c r="CS551" s="1565">
        <f>MyTimestamp(CO551)</f>
        <v/>
      </c>
      <c r="CT551" s="1531">
        <f>IF(CE551="",0,15)+IF(CF551="",0,15)</f>
        <v/>
      </c>
      <c r="CU551" s="1532">
        <f>IF(CT551=0,0,2)</f>
        <v/>
      </c>
      <c r="CV551" s="859"/>
      <c r="CW551" s="859"/>
      <c r="CX551" s="2038"/>
      <c r="CY551" s="2044"/>
      <c r="CZ551" s="1543">
        <f>10^(CJ551/20)*100-100</f>
        <v/>
      </c>
      <c r="DA551" s="1354"/>
      <c r="DB551" s="1452"/>
      <c r="DC551" s="1273">
        <f>IF(DA551="","",10^(DA551/10))</f>
        <v/>
      </c>
      <c r="DD551" s="1406">
        <f>IF(ISNUMBER(DB551)=FALSE,"",10^(DB551/10))</f>
        <v/>
      </c>
      <c r="DE551" s="1543">
        <f>IF(AND(ISNUMBER(DC551),ISNUMBER(DD551)),IF(DC551/DD551&gt;1,ROUND((DC551)/DD551,3),1),1)</f>
        <v/>
      </c>
      <c r="DF551" s="1541"/>
      <c r="DG551" s="1541"/>
      <c r="DH551" s="1541"/>
      <c r="DI551" s="1541"/>
      <c r="DJ551" s="1541"/>
      <c r="DK551" s="1541"/>
      <c r="DL551" s="1541"/>
      <c r="DM551" s="1541"/>
      <c r="DN551" s="1541"/>
      <c r="DO551" s="1541"/>
      <c r="DP551" s="1541"/>
      <c r="DQ551" s="1541"/>
      <c r="DR551" s="1541"/>
    </row>
    <row r="552" ht="12.75" x14ac:dyDescent="0.2">
      <c r="A552" s="1541"/>
      <c r="B552" s="1541"/>
      <c r="C552"/>
      <c r="D552" s="130">
        <f>IF(BX$547="Close to Ear","EN 62209-1","EN 62209-2")</f>
        <v/>
      </c>
      <c r="E552" s="130">
        <f>IF(CG552="Close to Ear","2016","2010/A1:2019")</f>
        <v/>
      </c>
      <c r="F552" s="1488" t="inlineStr">
        <is>
          <t>5.5</t>
        </is>
      </c>
      <c r="G552" s="1497"/>
      <c r="H552" s="120">
        <f>BV552</f>
        <v/>
      </c>
      <c r="I552" s="120">
        <f>BW552</f>
        <v/>
      </c>
      <c r="J552" s="687" t="inlineStr">
        <is>
          <t>WLAN</t>
        </is>
      </c>
      <c r="K552" s="194" t="inlineStr">
        <is>
          <t>2.4 GHz</t>
        </is>
      </c>
      <c r="L552" s="115"/>
      <c r="M552" s="120"/>
      <c r="N552" s="119"/>
      <c r="O552" s="131"/>
      <c r="P552" s="6597"/>
      <c r="Q552" s="131"/>
      <c r="R552" s="131"/>
      <c r="S552" s="120"/>
      <c r="T552" s="120">
        <v>7</v>
      </c>
      <c r="U552" s="120">
        <v>2442</v>
      </c>
      <c r="V552" s="119"/>
      <c r="W552" s="197"/>
      <c r="X552" s="119"/>
      <c r="Y552" s="119"/>
      <c r="Z552" s="119"/>
      <c r="AA552" s="115"/>
      <c r="AB552" s="115"/>
      <c r="AC552" s="689">
        <f>IF(OR(BX$547="Close to Ear",BX$547="Close to Head"),"Head",IF(BX$547="Extremity","Extremity","Body"))</f>
        <v/>
      </c>
      <c r="AD552" s="690">
        <f>CA552</f>
        <v/>
      </c>
      <c r="AE552" s="688">
        <f>CB552</f>
        <v/>
      </c>
      <c r="AF552" s="115"/>
      <c r="AG552" s="808">
        <f>IF(AZ552="","N/A",IF(CQ552="Pass","P","F"))</f>
        <v/>
      </c>
      <c r="AH552" s="129"/>
      <c r="AI552" s="129"/>
      <c r="AJ552" s="129"/>
      <c r="AK552" s="119"/>
      <c r="AL552" s="115"/>
      <c r="AM552" s="119"/>
      <c r="AN552" s="119"/>
      <c r="AO552" s="692"/>
      <c r="AP552" s="692"/>
      <c r="AQ552" s="692"/>
      <c r="AR552" s="692"/>
      <c r="AS552" s="692"/>
      <c r="AT552" s="691">
        <f>CE552</f>
        <v/>
      </c>
      <c r="AU552" s="691">
        <f>CF552</f>
        <v/>
      </c>
      <c r="AV552" s="813"/>
      <c r="AW552" s="813"/>
      <c r="AX552" s="197">
        <f>CZ552</f>
        <v/>
      </c>
      <c r="AY552" s="197">
        <f>DE552</f>
        <v/>
      </c>
      <c r="AZ552" s="3379">
        <f>CO552</f>
        <v/>
      </c>
      <c r="BA552" s="3380"/>
      <c r="BB552" s="197">
        <f>CP552</f>
        <v/>
      </c>
      <c r="BC552" s="813"/>
      <c r="BD552" s="197">
        <f>CR552</f>
        <v/>
      </c>
      <c r="BE552" s="121">
        <f>CS552</f>
        <v/>
      </c>
      <c r="BF552" s="122">
        <f>CT552*60</f>
        <v/>
      </c>
      <c r="BG552" s="121">
        <f>BE552</f>
        <v/>
      </c>
      <c r="BH552" s="122">
        <f>CU552*60</f>
        <v/>
      </c>
      <c r="BI552" s="122">
        <f>CV552</f>
        <v/>
      </c>
      <c r="BJ552" s="117"/>
      <c r="BK552" s="812">
        <f>Overview!$E$7</f>
        <v/>
      </c>
      <c r="BL552" s="117"/>
      <c r="BM552" s="836">
        <f>CW552</f>
        <v/>
      </c>
      <c r="BN552" s="812">
        <f>Overview!$P$153</f>
        <v/>
      </c>
      <c r="BO552" s="117"/>
      <c r="BP552" s="117"/>
      <c r="BQ552" s="115"/>
      <c r="BR552" s="1478"/>
      <c r="BS552" s="1548"/>
      <c r="BT552" s="2127" t="inlineStr">
        <is>
          <t>WLAN</t>
        </is>
      </c>
      <c r="BU552" s="2127" t="inlineStr">
        <is>
          <t>2.4 GHz</t>
        </is>
      </c>
      <c r="BV552" s="465">
        <f>Overview!$E$28</f>
        <v/>
      </c>
      <c r="BW552" s="2127"/>
      <c r="BX552" s="2127"/>
      <c r="BY552" s="510"/>
      <c r="BZ552" s="510"/>
      <c r="CA552" s="511" t="str">
        <f>CA551</f>
        <v>TBD</v>
      </c>
      <c r="CB552" s="1971">
        <v>0</v>
      </c>
      <c r="CC552" s="510">
        <f>IF(COUNT('Conducted WiFi'!$AH$3:$AH$9)=0,7,INDEX('Conducted WiFi'!$T$3:$T$9,MATCH(MAX('Conducted WiFi'!$AH$3:$AH$9),'Conducted WiFi'!$AH$3:$AH$9,0)))</f>
        <v>7</v>
      </c>
      <c r="CD552" s="1718">
        <f>IF(COUNT('Conducted WiFi'!$AH$3:$AH$9)=0,2442,INDEX('Conducted WiFi'!$U$3:$U$9,MATCH(MAX('Conducted WiFi'!$AH$3:$AH$9),'Conducted WiFi'!$AH$3:$AH$9,0)))</f>
        <v>2442</v>
      </c>
      <c r="CE552" s="2013"/>
      <c r="CF552" s="1966"/>
      <c r="CG552" s="392" t="str">
        <f>IF(OR($BY$547="",$BY$547=""),"",$BY$547)</f>
        <v/>
      </c>
      <c r="CH552" s="392">
        <f>BZ552</f>
        <v/>
      </c>
      <c r="CI552" s="392">
        <f>CA552</f>
        <v/>
      </c>
      <c r="CJ552" s="2195"/>
      <c r="CK552" s="1608"/>
      <c r="CL552" s="206">
        <f>IF(CF552=""," ",IF(ABS(CE552-CF552)&lt;=0.125,"Valid","Not valid"))</f>
        <v/>
      </c>
      <c r="CM552" s="207">
        <f> IF(CE552="","",IF(AND(CE552&lt;&gt;"",CF552=""),IF(CE552&gt;=1,"Medir+Sig Max","No"),IF(CF552&lt;&gt;"",IF(CF552&gt;=1,"Medir+Sig Max","No"),"")))</f>
        <v/>
      </c>
      <c r="CN552" s="1787"/>
      <c r="CO552" s="220">
        <f>IF(CK552="",IF(AND(CE552="",CF552=""),"",IF(CF552="",IF(DE552&gt;1,ROUND(DE552*CE552,3),CE552),IF(DE552&gt;1,ROUND(DE552*CF552,3),CF552))),IF(AND(CE552="",CF552=""),"",IF(CF552="",IF(DE552&gt;1,ROUND(DE552*CE552*(1/(CK552)),3),CE552*(1/(CK552))),IF(DE552&gt;1,ROUND(DE552*CF552*(1/(CK552)),3),CF552*(1/(CK552))))))</f>
        <v/>
      </c>
      <c r="CP552" s="2043">
        <f>IF(COUNTIF(Overview!K12:K14,TRUE)&gt;0,2,IF(COUNTIF(Overview!L12:L14,TRUE)&gt;0,4,0))</f>
        <v/>
      </c>
      <c r="CQ552" s="1472">
        <f>IF(CO552="","",IF(CO552&gt;CP552,"Fail","Pass"))</f>
        <v/>
      </c>
      <c r="CR552" s="1481"/>
      <c r="CS552" s="1565">
        <f>MyTimestamp(CO552)</f>
        <v/>
      </c>
      <c r="CT552" s="1531">
        <f>IF(CE552="",0,15)+IF(CF552="",0,15)</f>
        <v/>
      </c>
      <c r="CU552" s="1532">
        <f>IF(CT552=0,0,2)</f>
        <v/>
      </c>
      <c r="CV552" s="859"/>
      <c r="CW552" s="859"/>
      <c r="CX552" s="2038"/>
      <c r="CY552" s="2044"/>
      <c r="CZ552" s="1543">
        <f>10^(CJ552/20)*100-100</f>
        <v/>
      </c>
      <c r="DA552" s="1354"/>
      <c r="DB552" s="1452"/>
      <c r="DC552" s="1273">
        <f>IF(DA552="","",10^(DA552/10))</f>
        <v/>
      </c>
      <c r="DD552" s="1406">
        <f>IF(ISNUMBER(DB552)=FALSE,"",10^(DB552/10))</f>
        <v/>
      </c>
      <c r="DE552" s="1543">
        <f>IF(AND(ISNUMBER(DC552),ISNUMBER(DD552)),IF(DC552/DD552&gt;1,ROUND((DC552)/DD552,3),1),1)</f>
        <v/>
      </c>
      <c r="DF552" s="1541"/>
      <c r="DG552" s="1541"/>
      <c r="DH552" s="1541"/>
      <c r="DI552" s="1541"/>
      <c r="DJ552" s="1541"/>
      <c r="DK552" s="1541"/>
      <c r="DL552" s="1541"/>
      <c r="DM552" s="1541"/>
      <c r="DN552" s="1541"/>
      <c r="DO552" s="1541"/>
      <c r="DP552" s="1541"/>
      <c r="DQ552" s="1541"/>
      <c r="DR552" s="1541"/>
    </row>
    <row r="553" ht="12.75" x14ac:dyDescent="0.2">
      <c r="A553" s="1541"/>
      <c r="B553" s="1541"/>
      <c r="C553"/>
      <c r="D553" s="130">
        <f>IF(BX$547="Close to Ear","EN 62209-1","EN 62209-2")</f>
        <v/>
      </c>
      <c r="E553" s="130">
        <f>IF(CG553="Close to Ear","2016","2010/A1:2019")</f>
        <v/>
      </c>
      <c r="F553" s="1488" t="inlineStr">
        <is>
          <t>5.5</t>
        </is>
      </c>
      <c r="G553" s="1497"/>
      <c r="H553" s="120">
        <f>BV553</f>
        <v/>
      </c>
      <c r="I553" s="120">
        <f>BW553</f>
        <v/>
      </c>
      <c r="J553" s="687" t="inlineStr">
        <is>
          <t>WLAN</t>
        </is>
      </c>
      <c r="K553" s="194" t="inlineStr">
        <is>
          <t>2.4 GHz</t>
        </is>
      </c>
      <c r="L553" s="115"/>
      <c r="M553" s="120"/>
      <c r="N553" s="119"/>
      <c r="O553" s="131"/>
      <c r="P553" s="6597"/>
      <c r="Q553" s="131"/>
      <c r="R553" s="131"/>
      <c r="S553" s="120"/>
      <c r="T553" s="120">
        <v>7</v>
      </c>
      <c r="U553" s="120">
        <v>2442</v>
      </c>
      <c r="V553" s="119"/>
      <c r="W553" s="197"/>
      <c r="X553" s="119"/>
      <c r="Y553" s="119"/>
      <c r="Z553" s="119"/>
      <c r="AA553" s="115"/>
      <c r="AB553" s="115"/>
      <c r="AC553" s="689">
        <f>IF(OR(BX$547="Close to Ear",BX$547="Close to Head"),"Head",IF(BX$547="Extremity","Extremity","Body"))</f>
        <v/>
      </c>
      <c r="AD553" s="690">
        <f>CA553</f>
        <v/>
      </c>
      <c r="AE553" s="688">
        <f>CB553</f>
        <v/>
      </c>
      <c r="AF553" s="115"/>
      <c r="AG553" s="808">
        <f>IF(AZ553="","N/A",IF(CQ553="Pass","P","F"))</f>
        <v/>
      </c>
      <c r="AH553" s="129"/>
      <c r="AI553" s="129"/>
      <c r="AJ553" s="129"/>
      <c r="AK553" s="119"/>
      <c r="AL553" s="115"/>
      <c r="AM553" s="119"/>
      <c r="AN553" s="119"/>
      <c r="AO553" s="692"/>
      <c r="AP553" s="692"/>
      <c r="AQ553" s="692"/>
      <c r="AR553" s="692"/>
      <c r="AS553" s="692"/>
      <c r="AT553" s="691">
        <f>CE553</f>
        <v/>
      </c>
      <c r="AU553" s="691">
        <f>CF553</f>
        <v/>
      </c>
      <c r="AV553" s="813"/>
      <c r="AW553" s="813"/>
      <c r="AX553" s="197">
        <f>CZ553</f>
        <v/>
      </c>
      <c r="AY553" s="197">
        <f>DE553</f>
        <v/>
      </c>
      <c r="AZ553" s="3379">
        <f>CO553</f>
        <v/>
      </c>
      <c r="BA553" s="3380"/>
      <c r="BB553" s="197">
        <f>CP553</f>
        <v/>
      </c>
      <c r="BC553" s="813"/>
      <c r="BD553" s="197">
        <f>CR553</f>
        <v/>
      </c>
      <c r="BE553" s="121">
        <f>CS553</f>
        <v/>
      </c>
      <c r="BF553" s="122">
        <f>CT553*60</f>
        <v/>
      </c>
      <c r="BG553" s="121">
        <f>BE553</f>
        <v/>
      </c>
      <c r="BH553" s="122">
        <f>CU553*60</f>
        <v/>
      </c>
      <c r="BI553" s="122">
        <f>CV553</f>
        <v/>
      </c>
      <c r="BJ553" s="117"/>
      <c r="BK553" s="812">
        <f>Overview!$E$7</f>
        <v/>
      </c>
      <c r="BL553" s="117"/>
      <c r="BM553" s="836">
        <f>CW553</f>
        <v/>
      </c>
      <c r="BN553" s="812">
        <f>Overview!$P$153</f>
        <v/>
      </c>
      <c r="BO553" s="117"/>
      <c r="BP553" s="117"/>
      <c r="BQ553" s="115"/>
      <c r="BR553" s="1478"/>
      <c r="BS553" s="1548"/>
      <c r="BT553" s="2128" t="inlineStr">
        <is>
          <t>WLAN</t>
        </is>
      </c>
      <c r="BU553" s="2128" t="inlineStr">
        <is>
          <t>2.4 GHz</t>
        </is>
      </c>
      <c r="BV553" s="469">
        <f>Overview!$E$28</f>
        <v/>
      </c>
      <c r="BW553" s="2128"/>
      <c r="BX553" s="2128"/>
      <c r="BY553" s="510"/>
      <c r="BZ553" s="510"/>
      <c r="CA553" s="511" t="str">
        <f>CA552</f>
        <v>TBD</v>
      </c>
      <c r="CB553" s="1971">
        <v>0</v>
      </c>
      <c r="CC553" s="510">
        <f>IF(COUNT('Conducted WiFi'!$AH$3:$AH$9)=0,7,INDEX('Conducted WiFi'!$T$3:$T$9,MATCH(MAX('Conducted WiFi'!$AH$3:$AH$9),'Conducted WiFi'!$AH$3:$AH$9,0)))</f>
        <v>7</v>
      </c>
      <c r="CD553" s="1718">
        <f>IF(COUNT('Conducted WiFi'!$AH$3:$AH$9)=0,2442,INDEX('Conducted WiFi'!$U$3:$U$9,MATCH(MAX('Conducted WiFi'!$AH$3:$AH$9),'Conducted WiFi'!$AH$3:$AH$9,0)))</f>
        <v>2442</v>
      </c>
      <c r="CE553" s="2013"/>
      <c r="CF553" s="1966"/>
      <c r="CG553" s="392" t="str">
        <f>IF(OR($BY$547="",$BY$547=""),"",$BY$547)</f>
        <v/>
      </c>
      <c r="CH553" s="392">
        <f>BZ553</f>
        <v/>
      </c>
      <c r="CI553" s="392">
        <f>CA553</f>
        <v/>
      </c>
      <c r="CJ553" s="2195"/>
      <c r="CK553" s="1608"/>
      <c r="CL553" s="206">
        <f>IF(CF553=""," ",IF(ABS(CE553-CF553)&lt;=0.125,"Valid","Not valid"))</f>
        <v/>
      </c>
      <c r="CM553" s="207">
        <f> IF(CE553="","",IF(AND(CE553&lt;&gt;"",CF553=""),IF(CE553&gt;=1,"Medir+Sig Max","No"),IF(CF553&lt;&gt;"",IF(CF553&gt;=1,"Medir+Sig Max","No"),"")))</f>
        <v/>
      </c>
      <c r="CN553" s="1787"/>
      <c r="CO553" s="220">
        <f>IF(CK553="",IF(AND(CE553="",CF553=""),"",IF(CF553="",IF(DE553&gt;1,ROUND(DE553*CE553,3),CE553),IF(DE553&gt;1,ROUND(DE553*CF553,3),CF553))),IF(AND(CE553="",CF553=""),"",IF(CF553="",IF(DE553&gt;1,ROUND(DE553*CE553*(1/(CK553)),3),CE553*(1/(CK553))),IF(DE553&gt;1,ROUND(DE553*CF553*(1/(CK553)),3),CF553*(1/(CK553))))))</f>
        <v/>
      </c>
      <c r="CP553" s="2043">
        <f>IF(COUNTIF(Overview!K12:K14,TRUE)&gt;0,2,IF(COUNTIF(Overview!L12:L14,TRUE)&gt;0,4,0))</f>
        <v/>
      </c>
      <c r="CQ553" s="1472">
        <f>IF(CO553="","",IF(CO553&gt;CP553,"Fail","Pass"))</f>
        <v/>
      </c>
      <c r="CR553" s="1481"/>
      <c r="CS553" s="1565">
        <f>MyTimestamp(CO553)</f>
        <v/>
      </c>
      <c r="CT553" s="1531">
        <f>IF(CE553="",0,15)+IF(CF553="",0,15)</f>
        <v/>
      </c>
      <c r="CU553" s="1532">
        <f>IF(CT553=0,0,2)</f>
        <v/>
      </c>
      <c r="CV553" s="859"/>
      <c r="CW553" s="859"/>
      <c r="CX553" s="2038"/>
      <c r="CY553" s="2044"/>
      <c r="CZ553" s="1543">
        <f>10^(CJ553/20)*100-100</f>
        <v/>
      </c>
      <c r="DA553" s="1354"/>
      <c r="DB553" s="1452"/>
      <c r="DC553" s="1273">
        <f>IF(DA553="","",10^(DA553/10))</f>
        <v/>
      </c>
      <c r="DD553" s="1406">
        <f>IF(ISNUMBER(DB553)=FALSE,"",10^(DB553/10))</f>
        <v/>
      </c>
      <c r="DE553" s="1543">
        <f>IF(AND(ISNUMBER(DC553),ISNUMBER(DD553)),IF(DC553/DD553&gt;1,ROUND((DC553)/DD553,3),1),1)</f>
        <v/>
      </c>
      <c r="DF553" s="1541"/>
      <c r="DG553" s="1541"/>
      <c r="DH553" s="1541"/>
      <c r="DI553" s="1541"/>
      <c r="DJ553" s="1541"/>
      <c r="DK553" s="1541"/>
      <c r="DL553" s="1541"/>
      <c r="DM553" s="1541"/>
      <c r="DN553" s="1541"/>
      <c r="DO553" s="1541"/>
      <c r="DP553" s="1541"/>
      <c r="DQ553" s="1541"/>
      <c r="DR553" s="1541"/>
    </row>
    <row r="554" ht="12.75" x14ac:dyDescent="0.2">
      <c r="A554" s="1541"/>
      <c r="B554" s="1541"/>
      <c r="C554"/>
      <c r="D554" s="130">
        <f>IF(BX$547="Close to Ear","EN 62209-1","EN 62209-2")</f>
        <v/>
      </c>
      <c r="E554" s="130">
        <f>IF(CG554="Close to Ear","2016","2010/A1:2019")</f>
        <v/>
      </c>
      <c r="F554" s="1488" t="inlineStr">
        <is>
          <t>5.5</t>
        </is>
      </c>
      <c r="G554" s="1497"/>
      <c r="H554" s="120">
        <f>BV554</f>
        <v/>
      </c>
      <c r="I554" s="120">
        <f>BW554</f>
        <v/>
      </c>
      <c r="J554" s="687" t="inlineStr">
        <is>
          <t>WLAN</t>
        </is>
      </c>
      <c r="K554" s="194" t="inlineStr">
        <is>
          <t>2.4 GHz</t>
        </is>
      </c>
      <c r="L554" s="115"/>
      <c r="M554" s="120"/>
      <c r="N554" s="119"/>
      <c r="O554" s="131"/>
      <c r="P554" s="6597"/>
      <c r="Q554" s="131"/>
      <c r="R554" s="131"/>
      <c r="S554" s="120"/>
      <c r="T554" s="120">
        <v>7</v>
      </c>
      <c r="U554" s="120">
        <v>2442</v>
      </c>
      <c r="V554" s="119"/>
      <c r="W554" s="197"/>
      <c r="X554" s="119"/>
      <c r="Y554" s="119"/>
      <c r="Z554" s="119"/>
      <c r="AA554" s="115"/>
      <c r="AB554" s="115"/>
      <c r="AC554" s="689">
        <f>IF(OR(BX$547="Close to Ear",BX$547="Close to Head"),"Head",IF(BX$547="Extremity","Extremity","Body"))</f>
        <v/>
      </c>
      <c r="AD554" s="690">
        <f>CA554</f>
        <v/>
      </c>
      <c r="AE554" s="688">
        <f>CB554</f>
        <v/>
      </c>
      <c r="AF554" s="115"/>
      <c r="AG554" s="808">
        <f>IF(AZ554="","N/A",IF(CQ554="Pass","P","F"))</f>
        <v/>
      </c>
      <c r="AH554" s="129"/>
      <c r="AI554" s="129"/>
      <c r="AJ554" s="129"/>
      <c r="AK554" s="119"/>
      <c r="AL554" s="115"/>
      <c r="AM554" s="119"/>
      <c r="AN554" s="119"/>
      <c r="AO554" s="692"/>
      <c r="AP554" s="692"/>
      <c r="AQ554" s="692"/>
      <c r="AR554" s="692"/>
      <c r="AS554" s="692"/>
      <c r="AT554" s="691">
        <f>CE554</f>
        <v/>
      </c>
      <c r="AU554" s="691">
        <f>CF554</f>
        <v/>
      </c>
      <c r="AV554" s="813"/>
      <c r="AW554" s="813"/>
      <c r="AX554" s="197">
        <f>CZ554</f>
        <v/>
      </c>
      <c r="AY554" s="197">
        <f>DE554</f>
        <v/>
      </c>
      <c r="AZ554" s="3379">
        <f>CO554</f>
        <v/>
      </c>
      <c r="BA554" s="3380"/>
      <c r="BB554" s="197">
        <f>CP554</f>
        <v/>
      </c>
      <c r="BC554" s="813"/>
      <c r="BD554" s="197">
        <f>CR554</f>
        <v/>
      </c>
      <c r="BE554" s="121">
        <f>CS554</f>
        <v/>
      </c>
      <c r="BF554" s="122">
        <f>CT554*60</f>
        <v/>
      </c>
      <c r="BG554" s="121">
        <f>BE554</f>
        <v/>
      </c>
      <c r="BH554" s="122">
        <f>CU554*60</f>
        <v/>
      </c>
      <c r="BI554" s="122">
        <f>CV554</f>
        <v/>
      </c>
      <c r="BJ554" s="117"/>
      <c r="BK554" s="812">
        <f>Overview!$E$7</f>
        <v/>
      </c>
      <c r="BL554" s="117"/>
      <c r="BM554" s="836">
        <f>CW554</f>
        <v/>
      </c>
      <c r="BN554" s="812">
        <f>Overview!$P$153</f>
        <v/>
      </c>
      <c r="BO554" s="117"/>
      <c r="BP554" s="117"/>
      <c r="BQ554" s="115"/>
      <c r="BR554" s="1478"/>
      <c r="BS554" s="1548"/>
      <c r="BT554" s="2127" t="inlineStr">
        <is>
          <t>WLAN</t>
        </is>
      </c>
      <c r="BU554" s="2127" t="inlineStr">
        <is>
          <t>2.4 GHz</t>
        </is>
      </c>
      <c r="BV554" s="465">
        <f>Overview!$E$28</f>
        <v/>
      </c>
      <c r="BW554" s="2127"/>
      <c r="BX554" s="2127"/>
      <c r="BY554" s="510"/>
      <c r="BZ554" s="510"/>
      <c r="CA554" s="511" t="str">
        <f>CA553</f>
        <v>TBD</v>
      </c>
      <c r="CB554" s="1971">
        <v>0</v>
      </c>
      <c r="CC554" s="510">
        <f>IF(COUNT('Conducted WiFi'!$AH$3:$AH$9)=0,7,INDEX('Conducted WiFi'!$T$3:$T$9,MATCH(MAX('Conducted WiFi'!$AH$3:$AH$9),'Conducted WiFi'!$AH$3:$AH$9,0)))</f>
        <v>7</v>
      </c>
      <c r="CD554" s="1718">
        <f>IF(COUNT('Conducted WiFi'!$AH$3:$AH$9)=0,2442,INDEX('Conducted WiFi'!$U$3:$U$9,MATCH(MAX('Conducted WiFi'!$AH$3:$AH$9),'Conducted WiFi'!$AH$3:$AH$9,0)))</f>
        <v>2442</v>
      </c>
      <c r="CE554" s="2013"/>
      <c r="CF554" s="1966"/>
      <c r="CG554" s="392" t="str">
        <f>IF(OR($BY$547="",$BY$547=""),"",$BY$547)</f>
        <v/>
      </c>
      <c r="CH554" s="392">
        <f>BZ554</f>
        <v/>
      </c>
      <c r="CI554" s="392">
        <f>CA554</f>
        <v/>
      </c>
      <c r="CJ554" s="2195"/>
      <c r="CK554" s="1608"/>
      <c r="CL554" s="206">
        <f>IF(CF554=""," ",IF(ABS(CE554-CF554)&lt;=0.125,"Valid","Not valid"))</f>
        <v/>
      </c>
      <c r="CM554" s="207">
        <f> IF(CE554="","",IF(AND(CE554&lt;&gt;"",CF554=""),IF(CE554&gt;=1,"Medir+Sig Max","No"),IF(CF554&lt;&gt;"",IF(CF554&gt;=1,"Medir+Sig Max","No"),"")))</f>
        <v/>
      </c>
      <c r="CN554" s="1787"/>
      <c r="CO554" s="220">
        <f>IF(CK554="",IF(AND(CE554="",CF554=""),"",IF(CF554="",IF(DE554&gt;1,ROUND(DE554*CE554,3),CE554),IF(DE554&gt;1,ROUND(DE554*CF554,3),CF554))),IF(AND(CE554="",CF554=""),"",IF(CF554="",IF(DE554&gt;1,ROUND(DE554*CE554*(1/(CK554)),3),CE554*(1/(CK554))),IF(DE554&gt;1,ROUND(DE554*CF554*(1/(CK554)),3),CF554*(1/(CK554))))))</f>
        <v/>
      </c>
      <c r="CP554" s="2043">
        <f>IF(COUNTIF(Overview!K12:K14,TRUE)&gt;0,2,IF(COUNTIF(Overview!L12:L14,TRUE)&gt;0,4,0))</f>
        <v/>
      </c>
      <c r="CQ554" s="1472">
        <f>IF(CO554="","",IF(CO554&gt;CP554,"Fail","Pass"))</f>
        <v/>
      </c>
      <c r="CR554" s="1481"/>
      <c r="CS554" s="1565">
        <f>MyTimestamp(CO554)</f>
        <v/>
      </c>
      <c r="CT554" s="1531">
        <f>IF(CE554="",0,15)+IF(CF554="",0,15)</f>
        <v/>
      </c>
      <c r="CU554" s="1532">
        <f>IF(CT554=0,0,2)</f>
        <v/>
      </c>
      <c r="CV554" s="859"/>
      <c r="CW554" s="859"/>
      <c r="CX554" s="2038"/>
      <c r="CY554" s="2044"/>
      <c r="CZ554" s="1543">
        <f>10^(CJ554/20)*100-100</f>
        <v/>
      </c>
      <c r="DA554" s="1354"/>
      <c r="DB554" s="1452"/>
      <c r="DC554" s="1273">
        <f>IF(DA554="","",10^(DA554/10))</f>
        <v/>
      </c>
      <c r="DD554" s="1406">
        <f>IF(ISNUMBER(DB554)=FALSE,"",10^(DB554/10))</f>
        <v/>
      </c>
      <c r="DE554" s="1543">
        <f>IF(AND(ISNUMBER(DC554),ISNUMBER(DD554)),IF(DC554/DD554&gt;1,ROUND((DC554)/DD554,3),1),1)</f>
        <v/>
      </c>
      <c r="DF554" s="1541"/>
      <c r="DG554" s="1541"/>
      <c r="DH554" s="1541"/>
      <c r="DI554" s="1541"/>
      <c r="DJ554" s="1541"/>
      <c r="DK554" s="1541"/>
      <c r="DL554" s="1541"/>
      <c r="DM554" s="1541"/>
      <c r="DN554" s="1541"/>
      <c r="DO554" s="1541"/>
      <c r="DP554" s="1541"/>
      <c r="DQ554" s="1541"/>
      <c r="DR554" s="1541"/>
    </row>
    <row r="555" ht="12.75" x14ac:dyDescent="0.2">
      <c r="A555" s="1541"/>
      <c r="B555" s="1541"/>
      <c r="C555"/>
      <c r="D555" s="130">
        <f>IF(BX$547="Close to Ear","EN 62209-1","EN 62209-2")</f>
        <v/>
      </c>
      <c r="E555" s="130">
        <f>IF(CG555="Close to Ear","2016","2010/A1:2019")</f>
        <v/>
      </c>
      <c r="F555" s="1488" t="inlineStr">
        <is>
          <t>5.5</t>
        </is>
      </c>
      <c r="G555" s="1497"/>
      <c r="H555" s="120">
        <f>BV555</f>
        <v/>
      </c>
      <c r="I555" s="120">
        <f>BW555</f>
        <v/>
      </c>
      <c r="J555" s="687" t="inlineStr">
        <is>
          <t>WLAN</t>
        </is>
      </c>
      <c r="K555" s="194" t="inlineStr">
        <is>
          <t>2.4 GHz</t>
        </is>
      </c>
      <c r="L555" s="115"/>
      <c r="M555" s="120"/>
      <c r="N555" s="119"/>
      <c r="O555" s="131"/>
      <c r="P555" s="6597"/>
      <c r="Q555" s="131"/>
      <c r="R555" s="131"/>
      <c r="S555" s="120"/>
      <c r="T555" s="120">
        <v>7</v>
      </c>
      <c r="U555" s="120">
        <v>2442</v>
      </c>
      <c r="V555" s="119"/>
      <c r="W555" s="197"/>
      <c r="X555" s="119"/>
      <c r="Y555" s="119"/>
      <c r="Z555" s="119"/>
      <c r="AA555" s="115"/>
      <c r="AB555" s="115"/>
      <c r="AC555" s="689">
        <f>IF(OR(BX$547="Close to Ear",BX$547="Close to Head"),"Head",IF(BX$547="Extremity","Extremity","Body"))</f>
        <v/>
      </c>
      <c r="AD555" s="690">
        <f>CA555</f>
        <v/>
      </c>
      <c r="AE555" s="688">
        <f>CB555</f>
        <v/>
      </c>
      <c r="AF555" s="115"/>
      <c r="AG555" s="808">
        <f>IF(AZ555="","N/A",IF(CQ555="Pass","P","F"))</f>
        <v/>
      </c>
      <c r="AH555" s="129"/>
      <c r="AI555" s="129"/>
      <c r="AJ555" s="129"/>
      <c r="AK555" s="119"/>
      <c r="AL555" s="115"/>
      <c r="AM555" s="119"/>
      <c r="AN555" s="119"/>
      <c r="AO555" s="692"/>
      <c r="AP555" s="692"/>
      <c r="AQ555" s="692"/>
      <c r="AR555" s="692"/>
      <c r="AS555" s="692"/>
      <c r="AT555" s="691">
        <f>CE555</f>
        <v/>
      </c>
      <c r="AU555" s="691">
        <f>CF555</f>
        <v/>
      </c>
      <c r="AV555" s="813"/>
      <c r="AW555" s="813"/>
      <c r="AX555" s="197">
        <f>CZ555</f>
        <v/>
      </c>
      <c r="AY555" s="197">
        <f>DE555</f>
        <v/>
      </c>
      <c r="AZ555" s="3379">
        <f>CO555</f>
        <v/>
      </c>
      <c r="BA555" s="3380"/>
      <c r="BB555" s="197">
        <f>CP555</f>
        <v/>
      </c>
      <c r="BC555" s="813"/>
      <c r="BD555" s="197">
        <f>CR555</f>
        <v/>
      </c>
      <c r="BE555" s="121">
        <f>CS555</f>
        <v/>
      </c>
      <c r="BF555" s="122">
        <f>CT555*60</f>
        <v/>
      </c>
      <c r="BG555" s="121">
        <f>BE555</f>
        <v/>
      </c>
      <c r="BH555" s="122">
        <f>CU555*60</f>
        <v/>
      </c>
      <c r="BI555" s="122">
        <f>CV555</f>
        <v/>
      </c>
      <c r="BJ555" s="117"/>
      <c r="BK555" s="812">
        <f>Overview!$E$7</f>
        <v/>
      </c>
      <c r="BL555" s="117"/>
      <c r="BM555" s="836">
        <f>CW555</f>
        <v/>
      </c>
      <c r="BN555" s="812">
        <f>Overview!$P$153</f>
        <v/>
      </c>
      <c r="BO555" s="117"/>
      <c r="BP555" s="117"/>
      <c r="BQ555" s="115"/>
      <c r="BR555" s="1478"/>
      <c r="BS555" s="1548"/>
      <c r="BT555" s="2127" t="inlineStr">
        <is>
          <t>WLAN</t>
        </is>
      </c>
      <c r="BU555" s="2127" t="inlineStr">
        <is>
          <t>2.4 GHz</t>
        </is>
      </c>
      <c r="BV555" s="465">
        <f>Overview!$E$28</f>
        <v/>
      </c>
      <c r="BW555" s="2127"/>
      <c r="BX555" s="2127"/>
      <c r="BY555" s="510"/>
      <c r="BZ555" s="510"/>
      <c r="CA555" s="511" t="str">
        <f>CA554</f>
        <v>TBD</v>
      </c>
      <c r="CB555" s="1971">
        <v>0</v>
      </c>
      <c r="CC555" s="510">
        <f>IF(COUNT('Conducted WiFi'!$AH$3:$AH$9)=0,7,INDEX('Conducted WiFi'!$T$3:$T$9,MATCH(MAX('Conducted WiFi'!$AH$3:$AH$9),'Conducted WiFi'!$AH$3:$AH$9,0)))</f>
        <v>7</v>
      </c>
      <c r="CD555" s="1718">
        <f>IF(COUNT('Conducted WiFi'!$AH$3:$AH$9)=0,2442,INDEX('Conducted WiFi'!$U$3:$U$9,MATCH(MAX('Conducted WiFi'!$AH$3:$AH$9),'Conducted WiFi'!$AH$3:$AH$9,0)))</f>
        <v>2442</v>
      </c>
      <c r="CE555" s="2013"/>
      <c r="CF555" s="1966"/>
      <c r="CG555" s="392" t="str">
        <f>IF(OR($BY$547="",$BY$547=""),"",$BY$547)</f>
        <v/>
      </c>
      <c r="CH555" s="392">
        <f>BZ555</f>
        <v/>
      </c>
      <c r="CI555" s="392">
        <f>CA555</f>
        <v/>
      </c>
      <c r="CJ555" s="2195"/>
      <c r="CK555" s="1608"/>
      <c r="CL555" s="206">
        <f>IF(CF555=""," ",IF(ABS(CE555-CF555)&lt;=0.125,"Valid","Not valid"))</f>
        <v/>
      </c>
      <c r="CM555" s="207">
        <f> IF(CE555="","",IF(AND(CE555&lt;&gt;"",CF555=""),IF(CE555&gt;=1,"Medir+Sig Max","No"),IF(CF555&lt;&gt;"",IF(CF555&gt;=1,"Medir+Sig Max","No"),"")))</f>
        <v/>
      </c>
      <c r="CN555" s="1787"/>
      <c r="CO555" s="220">
        <f>IF(CK555="",IF(AND(CE555="",CF555=""),"",IF(CF555="",IF(DE555&gt;1,ROUND(DE555*CE555,3),CE555),IF(DE555&gt;1,ROUND(DE555*CF555,3),CF555))),IF(AND(CE555="",CF555=""),"",IF(CF555="",IF(DE555&gt;1,ROUND(DE555*CE555*(1/(CK555)),3),CE555*(1/(CK555))),IF(DE555&gt;1,ROUND(DE555*CF555*(1/(CK555)),3),CF555*(1/(CK555))))))</f>
        <v/>
      </c>
      <c r="CP555" s="2043">
        <f>IF(COUNTIF(Overview!K12:K14,TRUE)&gt;0,2,IF(COUNTIF(Overview!L12:L14,TRUE)&gt;0,4,0))</f>
        <v/>
      </c>
      <c r="CQ555" s="1472">
        <f>IF(CO555="","",IF(CO555&gt;CP555,"Fail","Pass"))</f>
        <v/>
      </c>
      <c r="CR555" s="1481"/>
      <c r="CS555" s="1565">
        <f>MyTimestamp(CO555)</f>
        <v/>
      </c>
      <c r="CT555" s="1531">
        <f>IF(CE555="",0,15)+IF(CF555="",0,15)</f>
        <v/>
      </c>
      <c r="CU555" s="1532">
        <f>IF(CT555=0,0,2)</f>
        <v/>
      </c>
      <c r="CV555" s="859"/>
      <c r="CW555" s="859"/>
      <c r="CX555" s="2038"/>
      <c r="CY555" s="2044"/>
      <c r="CZ555" s="1543">
        <f>10^(CJ555/20)*100-100</f>
        <v/>
      </c>
      <c r="DA555" s="1354"/>
      <c r="DB555" s="1452"/>
      <c r="DC555" s="1273">
        <f>IF(DA555="","",10^(DA555/10))</f>
        <v/>
      </c>
      <c r="DD555" s="1406">
        <f>IF(ISNUMBER(DB555)=FALSE,"",10^(DB555/10))</f>
        <v/>
      </c>
      <c r="DE555" s="1543">
        <f>IF(AND(ISNUMBER(DC555),ISNUMBER(DD555)),IF(DC555/DD555&gt;1,ROUND((DC555)/DD555,3),1),1)</f>
        <v/>
      </c>
      <c r="DF555" s="1541"/>
      <c r="DG555" s="1541"/>
      <c r="DH555" s="1541"/>
      <c r="DI555" s="1541"/>
      <c r="DJ555" s="1541"/>
      <c r="DK555" s="1541"/>
      <c r="DL555" s="1541"/>
      <c r="DM555" s="1541"/>
      <c r="DN555" s="1541"/>
      <c r="DO555" s="1541"/>
      <c r="DP555" s="1541"/>
      <c r="DQ555" s="1541"/>
      <c r="DR555" s="1541"/>
    </row>
    <row r="556" ht="12.75" x14ac:dyDescent="0.2">
      <c r="A556" s="1541"/>
      <c r="B556" s="1541"/>
      <c r="C556"/>
      <c r="D556" s="130">
        <f>IF(BX$547="Close to Ear","EN 62209-1","EN 62209-2")</f>
        <v/>
      </c>
      <c r="E556" s="130">
        <f>IF(CG556="Close to Ear","2016","2010/A1:2019")</f>
        <v/>
      </c>
      <c r="F556" s="1488" t="inlineStr">
        <is>
          <t>5.5</t>
        </is>
      </c>
      <c r="G556" s="1497"/>
      <c r="H556" s="120">
        <f>BV556</f>
        <v/>
      </c>
      <c r="I556" s="120">
        <f>BW556</f>
        <v/>
      </c>
      <c r="J556" s="687" t="inlineStr">
        <is>
          <t>WLAN</t>
        </is>
      </c>
      <c r="K556" s="194" t="inlineStr">
        <is>
          <t>2.4 GHz</t>
        </is>
      </c>
      <c r="L556" s="115"/>
      <c r="M556" s="120"/>
      <c r="N556" s="119"/>
      <c r="O556" s="131"/>
      <c r="P556" s="6597"/>
      <c r="Q556" s="131"/>
      <c r="R556" s="131"/>
      <c r="S556" s="120"/>
      <c r="T556" s="120">
        <v>7</v>
      </c>
      <c r="U556" s="120">
        <v>2442</v>
      </c>
      <c r="V556" s="119"/>
      <c r="W556" s="197"/>
      <c r="X556" s="119"/>
      <c r="Y556" s="119"/>
      <c r="Z556" s="119"/>
      <c r="AA556" s="115"/>
      <c r="AB556" s="115"/>
      <c r="AC556" s="689">
        <f>IF(OR(BX$547="Close to Ear",BX$547="Close to Head"),"Head",IF(BX$547="Extremity","Extremity","Body"))</f>
        <v/>
      </c>
      <c r="AD556" s="690">
        <f>CA556</f>
        <v/>
      </c>
      <c r="AE556" s="688">
        <f>CB556</f>
        <v/>
      </c>
      <c r="AF556" s="115"/>
      <c r="AG556" s="808">
        <f>IF(AZ556="","N/A",IF(CQ556="Pass","P","F"))</f>
        <v/>
      </c>
      <c r="AH556" s="129"/>
      <c r="AI556" s="129"/>
      <c r="AJ556" s="129"/>
      <c r="AK556" s="119"/>
      <c r="AL556" s="115"/>
      <c r="AM556" s="119"/>
      <c r="AN556" s="119"/>
      <c r="AO556" s="692"/>
      <c r="AP556" s="692"/>
      <c r="AQ556" s="692"/>
      <c r="AR556" s="692"/>
      <c r="AS556" s="692"/>
      <c r="AT556" s="691">
        <f>CE556</f>
        <v/>
      </c>
      <c r="AU556" s="691">
        <f>CF556</f>
        <v/>
      </c>
      <c r="AV556" s="813"/>
      <c r="AW556" s="813"/>
      <c r="AX556" s="197">
        <f>CZ556</f>
        <v/>
      </c>
      <c r="AY556" s="197">
        <f>DE556</f>
        <v/>
      </c>
      <c r="AZ556" s="3379">
        <f>CO556</f>
        <v/>
      </c>
      <c r="BA556" s="3380"/>
      <c r="BB556" s="197">
        <f>CP556</f>
        <v/>
      </c>
      <c r="BC556" s="813"/>
      <c r="BD556" s="197">
        <f>CR556</f>
        <v/>
      </c>
      <c r="BE556" s="121">
        <f>CS556</f>
        <v/>
      </c>
      <c r="BF556" s="122">
        <f>CT556*60</f>
        <v/>
      </c>
      <c r="BG556" s="121">
        <f>BE556</f>
        <v/>
      </c>
      <c r="BH556" s="122">
        <f>CU556*60</f>
        <v/>
      </c>
      <c r="BI556" s="122">
        <f>CV556</f>
        <v/>
      </c>
      <c r="BJ556" s="117"/>
      <c r="BK556" s="812">
        <f>Overview!$E$7</f>
        <v/>
      </c>
      <c r="BL556" s="117"/>
      <c r="BM556" s="836">
        <f>CW556</f>
        <v/>
      </c>
      <c r="BN556" s="812">
        <f>Overview!$P$153</f>
        <v/>
      </c>
      <c r="BO556" s="117"/>
      <c r="BP556" s="117"/>
      <c r="BQ556" s="115"/>
      <c r="BR556" s="1478"/>
      <c r="BS556" s="1548"/>
      <c r="BT556" s="2127" t="inlineStr">
        <is>
          <t>WLAN</t>
        </is>
      </c>
      <c r="BU556" s="2127" t="inlineStr">
        <is>
          <t>2.4 GHz</t>
        </is>
      </c>
      <c r="BV556" s="465">
        <f>Overview!$E$28</f>
        <v/>
      </c>
      <c r="BW556" s="2127"/>
      <c r="BX556" s="2127"/>
      <c r="BY556" s="510"/>
      <c r="BZ556" s="510"/>
      <c r="CA556" s="511" t="str">
        <f>CA555</f>
        <v>TBD</v>
      </c>
      <c r="CB556" s="1971">
        <v>0</v>
      </c>
      <c r="CC556" s="510">
        <f>IF(COUNT('Conducted WiFi'!$AH$3:$AH$9)=0,7,INDEX('Conducted WiFi'!$T$3:$T$9,MATCH(MAX('Conducted WiFi'!$AH$3:$AH$9),'Conducted WiFi'!$AH$3:$AH$9,0)))</f>
        <v>7</v>
      </c>
      <c r="CD556" s="1718">
        <f>IF(COUNT('Conducted WiFi'!$AH$3:$AH$9)=0,2442,INDEX('Conducted WiFi'!$U$3:$U$9,MATCH(MAX('Conducted WiFi'!$AH$3:$AH$9),'Conducted WiFi'!$AH$3:$AH$9,0)))</f>
        <v>2442</v>
      </c>
      <c r="CE556" s="2013"/>
      <c r="CF556" s="1966"/>
      <c r="CG556" s="392" t="str">
        <f>IF(OR($BY$547="",$BY$547=""),"",$BY$547)</f>
        <v/>
      </c>
      <c r="CH556" s="392">
        <f>BZ556</f>
        <v/>
      </c>
      <c r="CI556" s="392">
        <f>CA556</f>
        <v/>
      </c>
      <c r="CJ556" s="2195"/>
      <c r="CK556" s="1608"/>
      <c r="CL556" s="206">
        <f>IF(CF556=""," ",IF(ABS(CE556-CF556)&lt;=0.125,"Valid","Not valid"))</f>
        <v/>
      </c>
      <c r="CM556" s="207">
        <f> IF(CE556="","",IF(AND(CE556&lt;&gt;"",CF556=""),IF(CE556&gt;=1,"Medir+Sig Max","No"),IF(CF556&lt;&gt;"",IF(CF556&gt;=1,"Medir+Sig Max","No"),"")))</f>
        <v/>
      </c>
      <c r="CN556" s="1787"/>
      <c r="CO556" s="220">
        <f>IF(CK556="",IF(AND(CE556="",CF556=""),"",IF(CF556="",IF(DE556&gt;1,ROUND(DE556*CE556,3),CE556),IF(DE556&gt;1,ROUND(DE556*CF556,3),CF556))),IF(AND(CE556="",CF556=""),"",IF(CF556="",IF(DE556&gt;1,ROUND(DE556*CE556*(1/(CK556)),3),CE556*(1/(CK556))),IF(DE556&gt;1,ROUND(DE556*CF556*(1/(CK556)),3),CF556*(1/(CK556))))))</f>
        <v/>
      </c>
      <c r="CP556" s="2043">
        <f>IF(COUNTIF(Overview!K12:K14,TRUE)&gt;0,2,IF(COUNTIF(Overview!L12:L14,TRUE)&gt;0,4,0))</f>
        <v/>
      </c>
      <c r="CQ556" s="1472">
        <f>IF(CO556="","",IF(CO556&gt;CP556,"Fail","Pass"))</f>
        <v/>
      </c>
      <c r="CR556" s="1481"/>
      <c r="CS556" s="1565">
        <f>MyTimestamp(CO556)</f>
        <v/>
      </c>
      <c r="CT556" s="1531">
        <f>IF(CE556="",0,15)+IF(CF556="",0,15)</f>
        <v/>
      </c>
      <c r="CU556" s="1532">
        <f>IF(CT556=0,0,2)</f>
        <v/>
      </c>
      <c r="CV556" s="859"/>
      <c r="CW556" s="859"/>
      <c r="CX556" s="2038"/>
      <c r="CY556" s="2044"/>
      <c r="CZ556" s="1543">
        <f>10^(CJ556/20)*100-100</f>
        <v/>
      </c>
      <c r="DA556" s="1354"/>
      <c r="DB556" s="1452"/>
      <c r="DC556" s="1273">
        <f>IF(DA556="","",10^(DA556/10))</f>
        <v/>
      </c>
      <c r="DD556" s="1406">
        <f>IF(ISNUMBER(DB556)=FALSE,"",10^(DB556/10))</f>
        <v/>
      </c>
      <c r="DE556" s="1543">
        <f>IF(AND(ISNUMBER(DC556),ISNUMBER(DD556)),IF(DC556/DD556&gt;1,ROUND((DC556)/DD556,3),1),1)</f>
        <v/>
      </c>
      <c r="DF556" s="1541"/>
      <c r="DG556" s="1541"/>
      <c r="DH556" s="1541"/>
      <c r="DI556" s="1541"/>
      <c r="DJ556" s="1541"/>
      <c r="DK556" s="1541"/>
      <c r="DL556" s="1541"/>
      <c r="DM556" s="1541"/>
      <c r="DN556" s="1541"/>
      <c r="DO556" s="1541"/>
      <c r="DP556" s="1541"/>
      <c r="DQ556" s="1541"/>
      <c r="DR556" s="1541"/>
    </row>
    <row r="557" ht="12.75" x14ac:dyDescent="0.2">
      <c r="A557" s="1541"/>
      <c r="B557" s="1541"/>
      <c r="C557"/>
      <c r="D557" s="130">
        <f>IF(BX$547="Close to Ear","EN 62209-1","EN 62209-2")</f>
        <v/>
      </c>
      <c r="E557" s="130">
        <f>IF(CG557="Close to Ear","2016","2010/A1:2019")</f>
        <v/>
      </c>
      <c r="F557" s="1488" t="inlineStr">
        <is>
          <t>5.5</t>
        </is>
      </c>
      <c r="G557" s="1497"/>
      <c r="H557" s="120">
        <f>BV557</f>
        <v/>
      </c>
      <c r="I557" s="120">
        <f>BW557</f>
        <v/>
      </c>
      <c r="J557" s="687" t="inlineStr">
        <is>
          <t>WLAN</t>
        </is>
      </c>
      <c r="K557" s="194" t="inlineStr">
        <is>
          <t>2.4 GHz</t>
        </is>
      </c>
      <c r="L557" s="115"/>
      <c r="M557" s="120"/>
      <c r="N557" s="119"/>
      <c r="O557" s="131"/>
      <c r="P557" s="6597"/>
      <c r="Q557" s="131"/>
      <c r="R557" s="131"/>
      <c r="S557" s="120"/>
      <c r="T557" s="120">
        <v>7</v>
      </c>
      <c r="U557" s="120">
        <v>2442</v>
      </c>
      <c r="V557" s="119"/>
      <c r="W557" s="197"/>
      <c r="X557" s="119"/>
      <c r="Y557" s="119"/>
      <c r="Z557" s="119"/>
      <c r="AA557" s="115"/>
      <c r="AB557" s="115"/>
      <c r="AC557" s="689">
        <f>IF(OR(BX$547="Close to Ear",BX$547="Close to Head"),"Head",IF(BX$547="Extremity","Extremity","Body"))</f>
        <v/>
      </c>
      <c r="AD557" s="690">
        <f>CA557</f>
        <v/>
      </c>
      <c r="AE557" s="688">
        <f>CB557</f>
        <v/>
      </c>
      <c r="AF557" s="115"/>
      <c r="AG557" s="808">
        <f>IF(AZ557="","N/A",IF(CQ557="Pass","P","F"))</f>
        <v/>
      </c>
      <c r="AH557" s="129"/>
      <c r="AI557" s="129"/>
      <c r="AJ557" s="129"/>
      <c r="AK557" s="119"/>
      <c r="AL557" s="115"/>
      <c r="AM557" s="119"/>
      <c r="AN557" s="119"/>
      <c r="AO557" s="692"/>
      <c r="AP557" s="692"/>
      <c r="AQ557" s="692"/>
      <c r="AR557" s="692"/>
      <c r="AS557" s="692"/>
      <c r="AT557" s="691">
        <f>CE557</f>
        <v/>
      </c>
      <c r="AU557" s="691">
        <f>CF557</f>
        <v/>
      </c>
      <c r="AV557" s="813"/>
      <c r="AW557" s="813"/>
      <c r="AX557" s="197">
        <f>CZ557</f>
        <v/>
      </c>
      <c r="AY557" s="197">
        <f>DE557</f>
        <v/>
      </c>
      <c r="AZ557" s="3379">
        <f>CO557</f>
        <v/>
      </c>
      <c r="BA557" s="3380"/>
      <c r="BB557" s="197">
        <f>CP557</f>
        <v/>
      </c>
      <c r="BC557" s="813"/>
      <c r="BD557" s="197">
        <f>CR557</f>
        <v/>
      </c>
      <c r="BE557" s="121">
        <f>CS557</f>
        <v/>
      </c>
      <c r="BF557" s="122">
        <f>CT557*60</f>
        <v/>
      </c>
      <c r="BG557" s="121">
        <f>BE557</f>
        <v/>
      </c>
      <c r="BH557" s="122">
        <f>CU557*60</f>
        <v/>
      </c>
      <c r="BI557" s="122">
        <f>CV557</f>
        <v/>
      </c>
      <c r="BJ557" s="117"/>
      <c r="BK557" s="812">
        <f>Overview!$E$7</f>
        <v/>
      </c>
      <c r="BL557" s="117"/>
      <c r="BM557" s="836">
        <f>CW557</f>
        <v/>
      </c>
      <c r="BN557" s="812">
        <f>Overview!$P$153</f>
        <v/>
      </c>
      <c r="BO557" s="117"/>
      <c r="BP557" s="117"/>
      <c r="BQ557" s="115"/>
      <c r="BR557" s="1478"/>
      <c r="BS557" s="1548"/>
      <c r="BT557" s="2127" t="inlineStr">
        <is>
          <t>WLAN</t>
        </is>
      </c>
      <c r="BU557" s="2127" t="inlineStr">
        <is>
          <t>2.4 GHz</t>
        </is>
      </c>
      <c r="BV557" s="465">
        <f>Overview!$E$28</f>
        <v/>
      </c>
      <c r="BW557" s="2127"/>
      <c r="BX557" s="2127"/>
      <c r="BY557" s="510"/>
      <c r="BZ557" s="510"/>
      <c r="CA557" s="511" t="str">
        <f>CA556</f>
        <v>TBD</v>
      </c>
      <c r="CB557" s="1971">
        <v>0</v>
      </c>
      <c r="CC557" s="510">
        <f>IF(COUNT('Conducted WiFi'!$AH$3:$AH$9)=0,7,INDEX('Conducted WiFi'!$T$3:$T$9,MATCH(MAX('Conducted WiFi'!$AH$3:$AH$9),'Conducted WiFi'!$AH$3:$AH$9,0)))</f>
        <v>7</v>
      </c>
      <c r="CD557" s="1718">
        <f>IF(COUNT('Conducted WiFi'!$AH$3:$AH$9)=0,2442,INDEX('Conducted WiFi'!$U$3:$U$9,MATCH(MAX('Conducted WiFi'!$AH$3:$AH$9),'Conducted WiFi'!$AH$3:$AH$9,0)))</f>
        <v>2442</v>
      </c>
      <c r="CE557" s="2013"/>
      <c r="CF557" s="1966"/>
      <c r="CG557" s="392" t="str">
        <f>IF(OR($BY$547="",$BY$547=""),"",$BY$547)</f>
        <v/>
      </c>
      <c r="CH557" s="392">
        <f>BZ557</f>
        <v/>
      </c>
      <c r="CI557" s="392">
        <f>CA557</f>
        <v/>
      </c>
      <c r="CJ557" s="2195"/>
      <c r="CK557" s="1608"/>
      <c r="CL557" s="206">
        <f>IF(CF557=""," ",IF(ABS(CE557-CF557)&lt;=0.125,"Valid","Not valid"))</f>
        <v/>
      </c>
      <c r="CM557" s="207">
        <f> IF(CE557="","",IF(AND(CE557&lt;&gt;"",CF557=""),IF(CE557&gt;=1,"Medir+Sig Max","No"),IF(CF557&lt;&gt;"",IF(CF557&gt;=1,"Medir+Sig Max","No"),"")))</f>
        <v/>
      </c>
      <c r="CN557" s="1787"/>
      <c r="CO557" s="220">
        <f>IF(CK557="",IF(AND(CE557="",CF557=""),"",IF(CF557="",IF(DE557&gt;1,ROUND(DE557*CE557,3),CE557),IF(DE557&gt;1,ROUND(DE557*CF557,3),CF557))),IF(AND(CE557="",CF557=""),"",IF(CF557="",IF(DE557&gt;1,ROUND(DE557*CE557*(1/(CK557)),3),CE557*(1/(CK557))),IF(DE557&gt;1,ROUND(DE557*CF557*(1/(CK557)),3),CF557*(1/(CK557))))))</f>
        <v/>
      </c>
      <c r="CP557" s="2043">
        <f>IF(COUNTIF(Overview!K12:K14,TRUE)&gt;0,2,IF(COUNTIF(Overview!L12:L14,TRUE)&gt;0,4,0))</f>
        <v/>
      </c>
      <c r="CQ557" s="1472">
        <f>IF(CO557="","",IF(CO557&gt;CP557,"Fail","Pass"))</f>
        <v/>
      </c>
      <c r="CR557" s="1481"/>
      <c r="CS557" s="1565">
        <f>MyTimestamp(CO557)</f>
        <v/>
      </c>
      <c r="CT557" s="1531">
        <f>IF(CE557="",0,15)+IF(CF557="",0,15)</f>
        <v/>
      </c>
      <c r="CU557" s="1532">
        <f>IF(CT557=0,0,2)</f>
        <v/>
      </c>
      <c r="CV557" s="859"/>
      <c r="CW557" s="859"/>
      <c r="CX557" s="2038"/>
      <c r="CY557" s="2044"/>
      <c r="CZ557" s="1543">
        <f>10^(CJ557/20)*100-100</f>
        <v/>
      </c>
      <c r="DA557" s="1354"/>
      <c r="DB557" s="1452"/>
      <c r="DC557" s="1273">
        <f>IF(DA557="","",10^(DA557/10))</f>
        <v/>
      </c>
      <c r="DD557" s="1406">
        <f>IF(ISNUMBER(DB557)=FALSE,"",10^(DB557/10))</f>
        <v/>
      </c>
      <c r="DE557" s="1543">
        <f>IF(AND(ISNUMBER(DC557),ISNUMBER(DD557)),IF(DC557/DD557&gt;1,ROUND((DC557)/DD557,3),1),1)</f>
        <v/>
      </c>
      <c r="DF557" s="1541"/>
      <c r="DG557" s="1541"/>
      <c r="DH557" s="1541"/>
      <c r="DI557" s="1541"/>
      <c r="DJ557" s="1541"/>
      <c r="DK557" s="1541"/>
      <c r="DL557" s="1541"/>
      <c r="DM557" s="1541"/>
      <c r="DN557" s="1541"/>
      <c r="DO557" s="1541"/>
      <c r="DP557" s="1541"/>
      <c r="DQ557" s="1541"/>
      <c r="DR557" s="1541"/>
    </row>
    <row r="558" ht="12.75" x14ac:dyDescent="0.2">
      <c r="A558" s="1541"/>
      <c r="B558" s="1541"/>
      <c r="C558"/>
      <c r="D558" s="130">
        <f>IF(BX$547="Close to Ear","EN 62209-1","EN 62209-2")</f>
        <v/>
      </c>
      <c r="E558" s="130">
        <f>IF(CG558="Close to Ear","2016","2010/A1:2019")</f>
        <v/>
      </c>
      <c r="F558" s="1488" t="inlineStr">
        <is>
          <t>5.5</t>
        </is>
      </c>
      <c r="G558" s="1497"/>
      <c r="H558" s="120">
        <f>BV558</f>
        <v/>
      </c>
      <c r="I558" s="120">
        <f>BW558</f>
        <v/>
      </c>
      <c r="J558" s="687" t="inlineStr">
        <is>
          <t>WLAN</t>
        </is>
      </c>
      <c r="K558" s="194" t="inlineStr">
        <is>
          <t>2.4 GHz</t>
        </is>
      </c>
      <c r="L558" s="115"/>
      <c r="M558" s="120"/>
      <c r="N558" s="119"/>
      <c r="O558" s="131"/>
      <c r="P558" s="6597"/>
      <c r="Q558" s="131"/>
      <c r="R558" s="131"/>
      <c r="S558" s="120"/>
      <c r="T558" s="120">
        <v>7</v>
      </c>
      <c r="U558" s="120">
        <v>2442</v>
      </c>
      <c r="V558" s="119"/>
      <c r="W558" s="197"/>
      <c r="X558" s="119"/>
      <c r="Y558" s="119"/>
      <c r="Z558" s="119"/>
      <c r="AA558" s="115"/>
      <c r="AB558" s="115"/>
      <c r="AC558" s="689">
        <f>IF(OR(BX$547="Close to Ear",BX$547="Close to Head"),"Head",IF(BX$547="Extremity","Extremity","Body"))</f>
        <v/>
      </c>
      <c r="AD558" s="690">
        <f>CA558</f>
        <v/>
      </c>
      <c r="AE558" s="688">
        <f>CB558</f>
        <v/>
      </c>
      <c r="AF558" s="115"/>
      <c r="AG558" s="808">
        <f>IF(AZ558="","N/A",IF(CQ558="Pass","P","F"))</f>
        <v/>
      </c>
      <c r="AH558" s="129"/>
      <c r="AI558" s="129"/>
      <c r="AJ558" s="129"/>
      <c r="AK558" s="119"/>
      <c r="AL558" s="115"/>
      <c r="AM558" s="119"/>
      <c r="AN558" s="119"/>
      <c r="AO558" s="692"/>
      <c r="AP558" s="692"/>
      <c r="AQ558" s="692"/>
      <c r="AR558" s="692"/>
      <c r="AS558" s="692"/>
      <c r="AT558" s="691">
        <f>CE558</f>
        <v/>
      </c>
      <c r="AU558" s="691">
        <f>CF558</f>
        <v/>
      </c>
      <c r="AV558" s="813"/>
      <c r="AW558" s="813"/>
      <c r="AX558" s="197">
        <f>CZ558</f>
        <v/>
      </c>
      <c r="AY558" s="197">
        <f>DE558</f>
        <v/>
      </c>
      <c r="AZ558" s="3379">
        <f>CO558</f>
        <v/>
      </c>
      <c r="BA558" s="3380"/>
      <c r="BB558" s="197">
        <f>CP558</f>
        <v/>
      </c>
      <c r="BC558" s="813"/>
      <c r="BD558" s="197">
        <f>CR558</f>
        <v/>
      </c>
      <c r="BE558" s="121">
        <f>CS558</f>
        <v/>
      </c>
      <c r="BF558" s="122">
        <f>CT558*60</f>
        <v/>
      </c>
      <c r="BG558" s="121">
        <f>BE558</f>
        <v/>
      </c>
      <c r="BH558" s="122">
        <f>CU558*60</f>
        <v/>
      </c>
      <c r="BI558" s="122">
        <f>CV558</f>
        <v/>
      </c>
      <c r="BJ558" s="117"/>
      <c r="BK558" s="812">
        <f>Overview!$E$7</f>
        <v/>
      </c>
      <c r="BL558" s="117"/>
      <c r="BM558" s="836">
        <f>CW558</f>
        <v/>
      </c>
      <c r="BN558" s="812">
        <f>Overview!$P$153</f>
        <v/>
      </c>
      <c r="BO558" s="117"/>
      <c r="BP558" s="117"/>
      <c r="BQ558" s="115"/>
      <c r="BR558" s="1478"/>
      <c r="BS558" s="1548"/>
      <c r="BT558" s="2127" t="inlineStr">
        <is>
          <t>WLAN</t>
        </is>
      </c>
      <c r="BU558" s="2127" t="inlineStr">
        <is>
          <t>2.4 GHz</t>
        </is>
      </c>
      <c r="BV558" s="465">
        <f>Overview!$E$28</f>
        <v/>
      </c>
      <c r="BW558" s="2127"/>
      <c r="BX558" s="2127"/>
      <c r="BY558" s="560"/>
      <c r="BZ558" s="560"/>
      <c r="CA558" s="561" t="str">
        <f>CA557</f>
        <v>TBD</v>
      </c>
      <c r="CB558" s="202">
        <v>0</v>
      </c>
      <c r="CC558" s="560">
        <f>IF(COUNT('Conducted WiFi'!$AH$3:$AH$9)=0,7,INDEX('Conducted WiFi'!$T$3:$T$9,MATCH(MAX('Conducted WiFi'!$AH$3:$AH$9),'Conducted WiFi'!$AH$3:$AH$9,0)))</f>
        <v>7</v>
      </c>
      <c r="CD558" s="560">
        <f>IF(COUNT('Conducted WiFi'!$AH$3:$AH$9)=0,2442,INDEX('Conducted WiFi'!$U$3:$U$9,MATCH(MAX('Conducted WiFi'!$AH$3:$AH$9),'Conducted WiFi'!$AH$3:$AH$9,0)))</f>
        <v>2442</v>
      </c>
      <c r="CE558" s="2013"/>
      <c r="CF558" s="1966"/>
      <c r="CG558" s="392" t="str">
        <f>IF(OR($BY$547="",$BY$547=""),"",$BY$547)</f>
        <v/>
      </c>
      <c r="CH558" s="392">
        <f>BZ558</f>
        <v/>
      </c>
      <c r="CI558" s="392">
        <f>CA558</f>
        <v/>
      </c>
      <c r="CJ558" s="2195"/>
      <c r="CK558" s="1609"/>
      <c r="CL558" s="206">
        <f>IF(CF558=""," ",IF(ABS(CE558-CF558)&lt;=0.125,"Valid","Not valid"))</f>
        <v/>
      </c>
      <c r="CM558" s="207">
        <f> IF(CE558="","",IF(AND(CE558&lt;&gt;"",CF558=""),IF(CE558&gt;=1,"Medir+Sig Max","No"),IF(CF558&lt;&gt;"",IF(CF558&gt;=1,"Medir+Sig Max","No"),"")))</f>
        <v/>
      </c>
      <c r="CN558" s="1787"/>
      <c r="CO558" s="220">
        <f>IF(CK558="",IF(AND(CE558="",CF558=""),"",IF(CF558="",IF(DE558&gt;1,ROUND(DE558*CE558,3),CE558),IF(DE558&gt;1,ROUND(DE558*CF558,3),CF558))),IF(AND(CE558="",CF558=""),"",IF(CF558="",IF(DE558&gt;1,ROUND(DE558*CE558*(1/(CK558)),3),CE558*(1/(CK558))),IF(DE558&gt;1,ROUND(DE558*CF558*(1/(CK558)),3),CF558*(1/(CK558))))))</f>
        <v/>
      </c>
      <c r="CP558" s="2043">
        <f>IF(COUNTIF(Overview!K12:K14,TRUE)&gt;0,2,IF(COUNTIF(Overview!L12:L14,TRUE)&gt;0,4,0))</f>
        <v/>
      </c>
      <c r="CQ558" s="1472">
        <f>IF(CO558="","",IF(CO558&gt;CP558,"Fail","Pass"))</f>
        <v/>
      </c>
      <c r="CR558" s="1481"/>
      <c r="CS558" s="1565">
        <f>MyTimestamp(CO558)</f>
        <v/>
      </c>
      <c r="CT558" s="1531">
        <f>IF(CE558="",0,15)+IF(CF558="",0,15)</f>
        <v/>
      </c>
      <c r="CU558" s="1532">
        <f>IF(CT558=0,0,2)</f>
        <v/>
      </c>
      <c r="CV558" s="859"/>
      <c r="CW558" s="859"/>
      <c r="CX558" s="2038"/>
      <c r="CY558" s="2044"/>
      <c r="CZ558" s="1543">
        <f>10^(CJ558/20)*100-100</f>
        <v/>
      </c>
      <c r="DA558" s="1354"/>
      <c r="DB558" s="1309"/>
      <c r="DC558" s="1273">
        <f>IF(DA558="","",10^(DA558/10))</f>
        <v/>
      </c>
      <c r="DD558" s="1407">
        <f>IF(ISNUMBER(DB558)=FALSE,"",10^(DB558/10))</f>
        <v/>
      </c>
      <c r="DE558" s="1543">
        <f>IF(AND(ISNUMBER(DC558),ISNUMBER(DD558)),IF(DC558/DD558&gt;1,ROUND((DC558)/DD558,3),1),1)</f>
        <v/>
      </c>
      <c r="DF558" s="1541"/>
      <c r="DG558" s="1541"/>
      <c r="DH558" s="1541"/>
      <c r="DI558" s="1541"/>
      <c r="DJ558" s="1541"/>
      <c r="DK558" s="1541"/>
      <c r="DL558" s="1541"/>
      <c r="DM558" s="1541"/>
      <c r="DN558" s="1541"/>
      <c r="DO558" s="1541"/>
      <c r="DP558" s="1541"/>
      <c r="DQ558" s="1541"/>
      <c r="DR558" s="1541"/>
    </row>
    <row r="559" ht="12.75" x14ac:dyDescent="0.2">
      <c r="A559" s="1541"/>
      <c r="B559" s="1541"/>
      <c r="C559"/>
      <c r="D559" s="130">
        <f>IF(BX$547="Close to Ear","EN 62209-1","EN 62209-2")</f>
        <v/>
      </c>
      <c r="E559" s="130">
        <f>IF(CG559="Close to Ear","2016","2010/A1:2019")</f>
        <v/>
      </c>
      <c r="F559" s="1488" t="inlineStr">
        <is>
          <t>5.5</t>
        </is>
      </c>
      <c r="G559" s="1497"/>
      <c r="H559" s="120">
        <f>BV559</f>
        <v/>
      </c>
      <c r="I559" s="120">
        <f>BW559</f>
        <v/>
      </c>
      <c r="J559" s="687" t="inlineStr">
        <is>
          <t>WLAN</t>
        </is>
      </c>
      <c r="K559" s="194" t="inlineStr">
        <is>
          <t>2.4 GHz</t>
        </is>
      </c>
      <c r="L559" s="115"/>
      <c r="M559" s="120"/>
      <c r="N559" s="119"/>
      <c r="O559" s="131"/>
      <c r="P559" s="6597"/>
      <c r="Q559" s="131"/>
      <c r="R559" s="131"/>
      <c r="S559" s="120"/>
      <c r="T559" s="120">
        <v>7</v>
      </c>
      <c r="U559" s="120">
        <v>2442</v>
      </c>
      <c r="V559" s="119"/>
      <c r="W559" s="197"/>
      <c r="X559" s="119"/>
      <c r="Y559" s="119"/>
      <c r="Z559" s="119"/>
      <c r="AA559" s="115"/>
      <c r="AB559" s="115"/>
      <c r="AC559" s="689">
        <f>IF(OR(BX$547="Close to Ear",BX$547="Close to Head"),"Head",IF(BX$547="Extremity","Extremity","Body"))</f>
        <v/>
      </c>
      <c r="AD559" s="690">
        <f>CA559</f>
        <v/>
      </c>
      <c r="AE559" s="688">
        <f>CB559</f>
        <v/>
      </c>
      <c r="AF559" s="115"/>
      <c r="AG559" s="808">
        <f>IF(AZ559="","N/A",IF(CQ559="Pass","P","F"))</f>
        <v/>
      </c>
      <c r="AH559" s="129"/>
      <c r="AI559" s="129"/>
      <c r="AJ559" s="129"/>
      <c r="AK559" s="119"/>
      <c r="AL559" s="115"/>
      <c r="AM559" s="119"/>
      <c r="AN559" s="119"/>
      <c r="AO559" s="692"/>
      <c r="AP559" s="692"/>
      <c r="AQ559" s="692"/>
      <c r="AR559" s="692"/>
      <c r="AS559" s="692"/>
      <c r="AT559" s="691">
        <f>CE559</f>
        <v/>
      </c>
      <c r="AU559" s="691">
        <f>CF559</f>
        <v/>
      </c>
      <c r="AV559" s="813"/>
      <c r="AW559" s="813"/>
      <c r="AX559" s="197">
        <f>CZ559</f>
        <v/>
      </c>
      <c r="AY559" s="197">
        <f>DE559</f>
        <v/>
      </c>
      <c r="AZ559" s="3379">
        <f>CO559</f>
        <v/>
      </c>
      <c r="BA559" s="3380"/>
      <c r="BB559" s="197">
        <f>CP559</f>
        <v/>
      </c>
      <c r="BC559" s="813"/>
      <c r="BD559" s="197">
        <f>CR559</f>
        <v/>
      </c>
      <c r="BE559" s="121">
        <f>CS559</f>
        <v/>
      </c>
      <c r="BF559" s="122">
        <f>CT559*60</f>
        <v/>
      </c>
      <c r="BG559" s="121">
        <f>BE559</f>
        <v/>
      </c>
      <c r="BH559" s="122">
        <f>CU559*60</f>
        <v/>
      </c>
      <c r="BI559" s="122">
        <f>CV559</f>
        <v/>
      </c>
      <c r="BJ559" s="117"/>
      <c r="BK559" s="812">
        <f>Overview!$E$7</f>
        <v/>
      </c>
      <c r="BL559" s="117"/>
      <c r="BM559" s="836">
        <f>CW559</f>
        <v/>
      </c>
      <c r="BN559" s="812">
        <f>Overview!$P$153</f>
        <v/>
      </c>
      <c r="BO559" s="117"/>
      <c r="BP559" s="117"/>
      <c r="BQ559" s="115"/>
      <c r="BR559" s="1478"/>
      <c r="BS559" s="1548"/>
      <c r="BT559" s="2127" t="inlineStr">
        <is>
          <t>WLAN</t>
        </is>
      </c>
      <c r="BU559" s="2127" t="inlineStr">
        <is>
          <t>2.4 GHz</t>
        </is>
      </c>
      <c r="BV559" s="465">
        <f>Overview!$E$28</f>
        <v/>
      </c>
      <c r="BW559" s="2127"/>
      <c r="BX559" s="2134"/>
      <c r="BY559" s="562"/>
      <c r="BZ559" s="562"/>
      <c r="CA559" s="562" t="str">
        <f>CA558</f>
        <v>TBD</v>
      </c>
      <c r="CB559" s="201">
        <v>0</v>
      </c>
      <c r="CC559" s="562">
        <f>IF(COUNT('Conducted WiFi'!$AH$3:$AH$9)=0,7,INDEX('Conducted WiFi'!$T$3:$T$9,MATCH(MAX('Conducted WiFi'!$AH$3:$AH$9),'Conducted WiFi'!$AH$3:$AH$9,0)))</f>
        <v>7</v>
      </c>
      <c r="CD559" s="1719">
        <f>IF(COUNT('Conducted WiFi'!$AH$3:$AH$9)=0,2442,INDEX('Conducted WiFi'!$U$3:$U$9,MATCH(MAX('Conducted WiFi'!$AH$3:$AH$9),'Conducted WiFi'!$AH$3:$AH$9,0)))</f>
        <v>2442</v>
      </c>
      <c r="CE559" s="2018"/>
      <c r="CF559" s="1972"/>
      <c r="CG559" s="393" t="str">
        <f>IF(OR($BY$547="",$BY$547=""),"",$BY$547)</f>
        <v/>
      </c>
      <c r="CH559" s="393">
        <f>BZ559</f>
        <v/>
      </c>
      <c r="CI559" s="393">
        <f>CA559</f>
        <v/>
      </c>
      <c r="CJ559" s="2197"/>
      <c r="CK559" s="1609"/>
      <c r="CL559" s="212">
        <f>IF(CF559=""," ",IF(ABS(CE559-CF559)&lt;=0.125,"Valid","Not valid"))</f>
        <v/>
      </c>
      <c r="CM559" s="213">
        <f> IF(CE559="","",IF(AND(CE559&lt;&gt;"",CF559=""),IF(CE559&gt;=1,"Medir+Sig Max","No"),IF(CF559&lt;&gt;"",IF(CF559&gt;=1,"Medir+Sig Max","No"),"")))</f>
        <v/>
      </c>
      <c r="CN559" s="1794"/>
      <c r="CO559" s="221">
        <f>IF(CK559="",IF(AND(CE559="",CF559=""),"",IF(CF559="",IF(DE559&gt;1,ROUND(DE559*CE559,3),CE559),IF(DE559&gt;1,ROUND(DE559*CF559,3),CF559))),IF(AND(CE559="",CF559=""),"",IF(CF559="",IF(DE559&gt;1,ROUND(DE559*CE559*(1/(CK559)),3),CE559*(1/(CK559))),IF(DE559&gt;1,ROUND(DE559*CF559*(1/(CK559)),3),CF559*(1/(CK559))))))</f>
        <v/>
      </c>
      <c r="CP559" s="2048">
        <f>IF(COUNTIF(Overview!K12:K14,TRUE)&gt;0,2,IF(COUNTIF(Overview!L12:L14,TRUE)&gt;0,4,0))</f>
        <v/>
      </c>
      <c r="CQ559" s="1473">
        <f>IF(CO559="","",IF(CO559&gt;CP559,"Fail","Pass"))</f>
        <v/>
      </c>
      <c r="CR559" s="1482"/>
      <c r="CS559" s="1566">
        <f>MyTimestamp(CO559)</f>
        <v/>
      </c>
      <c r="CT559" s="1535">
        <f>IF(CE559="",0,15)+IF(CF559="",0,15)</f>
        <v/>
      </c>
      <c r="CU559" s="1536">
        <f>IF(CT559=0,0,2)</f>
        <v/>
      </c>
      <c r="CV559" s="861"/>
      <c r="CW559" s="861"/>
      <c r="CX559" s="2038"/>
      <c r="CY559" s="2050"/>
      <c r="CZ559" s="1545">
        <f>10^(CJ559/20)*100-100</f>
        <v/>
      </c>
      <c r="DA559" s="1354"/>
      <c r="DB559" s="1309"/>
      <c r="DC559" s="1273">
        <f>IF(DA559="","",10^(DA559/10))</f>
        <v/>
      </c>
      <c r="DD559" s="1407">
        <f>IF(ISNUMBER(DB559)=FALSE,"",10^(DB559/10))</f>
        <v/>
      </c>
      <c r="DE559" s="1545">
        <f>IF(AND(ISNUMBER(DC559),ISNUMBER(DD559)),IF(DC559/DD559&gt;1,ROUND((DC559)/DD559,3),1),1)</f>
        <v/>
      </c>
      <c r="DF559" s="1541"/>
      <c r="DG559" s="1541"/>
      <c r="DH559" s="1541"/>
      <c r="DI559" s="1541"/>
      <c r="DJ559" s="1541"/>
      <c r="DK559" s="1541"/>
      <c r="DL559" s="1541"/>
      <c r="DM559" s="1541"/>
      <c r="DN559" s="1541"/>
      <c r="DO559" s="1541"/>
      <c r="DP559" s="1541"/>
      <c r="DQ559" s="1541"/>
      <c r="DR559" s="1541"/>
    </row>
    <row r="560" ht="12.75" x14ac:dyDescent="0.2">
      <c r="A560" s="1541"/>
      <c r="B560" s="1541"/>
      <c r="C560"/>
      <c r="D560" s="130">
        <f>IF(BX$547="Close to Ear","EN 62209-1","EN 62209-2")</f>
        <v/>
      </c>
      <c r="E560" s="130">
        <f>IF(CG560="Close to Ear","2016","2010/A1:2019")</f>
        <v/>
      </c>
      <c r="F560" s="1488" t="inlineStr">
        <is>
          <t>5.5</t>
        </is>
      </c>
      <c r="G560" s="1497"/>
      <c r="H560" s="120">
        <f>BV560</f>
        <v/>
      </c>
      <c r="I560" s="120">
        <f>BW560</f>
        <v/>
      </c>
      <c r="J560" s="687" t="inlineStr">
        <is>
          <t>WLAN</t>
        </is>
      </c>
      <c r="K560" s="194" t="inlineStr">
        <is>
          <t>2.4 GHz</t>
        </is>
      </c>
      <c r="L560" s="115"/>
      <c r="M560" s="120"/>
      <c r="N560" s="119"/>
      <c r="O560" s="131"/>
      <c r="P560" s="6597"/>
      <c r="Q560" s="131"/>
      <c r="R560" s="131"/>
      <c r="S560" s="120"/>
      <c r="T560" s="120">
        <v>7</v>
      </c>
      <c r="U560" s="120">
        <v>2442</v>
      </c>
      <c r="V560" s="119"/>
      <c r="W560" s="197"/>
      <c r="X560" s="119"/>
      <c r="Y560" s="119"/>
      <c r="Z560" s="119"/>
      <c r="AA560" s="115"/>
      <c r="AB560" s="115"/>
      <c r="AC560" s="689">
        <f>IF(OR(BX$547="Close to Ear",BX$547="Close to Head"),"Head",IF(BX$547="Extremity","Extremity","Body"))</f>
        <v/>
      </c>
      <c r="AD560" s="690">
        <f>CA560</f>
        <v/>
      </c>
      <c r="AE560" s="688">
        <f>CB560</f>
        <v/>
      </c>
      <c r="AF560" s="115"/>
      <c r="AG560" s="808">
        <f>IF(AZ560="","N/A",IF(CQ560="Pass","P","F"))</f>
        <v/>
      </c>
      <c r="AH560" s="129"/>
      <c r="AI560" s="129"/>
      <c r="AJ560" s="129"/>
      <c r="AK560" s="119"/>
      <c r="AL560" s="115"/>
      <c r="AM560" s="119"/>
      <c r="AN560" s="119"/>
      <c r="AO560" s="692"/>
      <c r="AP560" s="692"/>
      <c r="AQ560" s="692"/>
      <c r="AR560" s="692"/>
      <c r="AS560" s="692"/>
      <c r="AT560" s="691">
        <f>CE560</f>
        <v/>
      </c>
      <c r="AU560" s="691">
        <f>CF560</f>
        <v/>
      </c>
      <c r="AV560" s="813"/>
      <c r="AW560" s="813"/>
      <c r="AX560" s="197">
        <f>CZ560</f>
        <v/>
      </c>
      <c r="AY560" s="197">
        <f>DE560</f>
        <v/>
      </c>
      <c r="AZ560" s="3379">
        <f>CO560</f>
        <v/>
      </c>
      <c r="BA560" s="3380"/>
      <c r="BB560" s="197">
        <f>CP560</f>
        <v/>
      </c>
      <c r="BC560" s="813"/>
      <c r="BD560" s="197">
        <f>CR560</f>
        <v/>
      </c>
      <c r="BE560" s="121">
        <f>CS560</f>
        <v/>
      </c>
      <c r="BF560" s="122">
        <f>CT560*60</f>
        <v/>
      </c>
      <c r="BG560" s="121">
        <f>BE560</f>
        <v/>
      </c>
      <c r="BH560" s="122">
        <f>CU560*60</f>
        <v/>
      </c>
      <c r="BI560" s="122">
        <f>CV560</f>
        <v/>
      </c>
      <c r="BJ560" s="117"/>
      <c r="BK560" s="812">
        <f>Overview!$E$7</f>
        <v/>
      </c>
      <c r="BL560" s="117"/>
      <c r="BM560" s="836">
        <f>CW560</f>
        <v/>
      </c>
      <c r="BN560" s="812">
        <f>Overview!$P$153</f>
        <v/>
      </c>
      <c r="BO560" s="117"/>
      <c r="BP560" s="117"/>
      <c r="BQ560" s="115"/>
      <c r="BR560" s="1478"/>
      <c r="BS560" s="1548"/>
      <c r="BT560" s="2127" t="inlineStr">
        <is>
          <t>WLAN</t>
        </is>
      </c>
      <c r="BU560" s="2127" t="inlineStr">
        <is>
          <t>2.4 GHz</t>
        </is>
      </c>
      <c r="BV560" s="465">
        <f>Overview!$E$28</f>
        <v/>
      </c>
      <c r="BW560" s="2127"/>
      <c r="BX560" s="2134"/>
      <c r="BY560" s="562"/>
      <c r="BZ560" s="562"/>
      <c r="CA560" s="562" t="str">
        <f>CONCATENATE(CA558," - Battery check 1")</f>
        <v>TBD - Battery check 1</v>
      </c>
      <c r="CB560" s="201">
        <v>0</v>
      </c>
      <c r="CC560" s="562">
        <f>IF(COUNT('Conducted WiFi'!$AH$3:$AH$9)=0,7,INDEX('Conducted WiFi'!$T$3:$T$9,MATCH(MAX('Conducted WiFi'!$AH$3:$AH$9),'Conducted WiFi'!$AH$3:$AH$9,0)))</f>
        <v>7</v>
      </c>
      <c r="CD560" s="1719">
        <f>IF(COUNT('Conducted WiFi'!$AH$3:$AH$9)=0,2442,INDEX('Conducted WiFi'!$U$3:$U$9,MATCH(MAX('Conducted WiFi'!$AH$3:$AH$9),'Conducted WiFi'!$AH$3:$AH$9,0)))</f>
        <v>2442</v>
      </c>
      <c r="CE560" s="2018"/>
      <c r="CF560" s="1972"/>
      <c r="CG560" s="393" t="str">
        <f>IF(OR($BY$547="",$BY$547=""),"",$BY$547)</f>
        <v/>
      </c>
      <c r="CH560" s="393">
        <f>BZ560</f>
        <v/>
      </c>
      <c r="CI560" s="393">
        <f>CA560</f>
        <v/>
      </c>
      <c r="CJ560" s="2197"/>
      <c r="CK560" s="1609"/>
      <c r="CL560" s="212">
        <f>IF(CF560=""," ",IF(ABS(CE560-CF560)&lt;=0.125,"Valid","Not valid"))</f>
        <v/>
      </c>
      <c r="CM560" s="213">
        <f> IF(CE560="","",IF(AND(CE560&lt;&gt;"",CF560=""),IF(CE560&gt;=1,"Medir+Sig Max","No"),IF(CF560&lt;&gt;"",IF(CF560&gt;=1,"Medir+Sig Max","No"),"")))</f>
        <v/>
      </c>
      <c r="CN560" s="1794"/>
      <c r="CO560" s="221">
        <f>IF(CK560="",IF(AND(CE560="",CF560=""),"",IF(CF560="",IF(DE560&gt;1,ROUND(DE560*CE560,3),CE560),IF(DE560&gt;1,ROUND(DE560*CF560,3),CF560))),IF(AND(CE560="",CF560=""),"",IF(CF560="",IF(DE560&gt;1,ROUND(DE560*CE560*(1/(CK560)),3),CE560*(1/(CK560))),IF(DE560&gt;1,ROUND(DE560*CF560*(1/(CK560)),3),CF560*(1/(CK560))))))</f>
        <v/>
      </c>
      <c r="CP560" s="2048">
        <f>IF(COUNTIF(Overview!K12:K14,TRUE)&gt;0,2,IF(COUNTIF(Overview!L12:L14,TRUE)&gt;0,4,0))</f>
        <v/>
      </c>
      <c r="CQ560" s="1473">
        <f>IF(CO560="","",IF(CO560&gt;CP560,"Fail","Pass"))</f>
        <v/>
      </c>
      <c r="CR560" s="1482"/>
      <c r="CS560" s="1566">
        <f>MyTimestamp(CO560)</f>
        <v/>
      </c>
      <c r="CT560" s="1535">
        <f>IF(CE560="",0,15)+IF(CF560="",0,15)</f>
        <v/>
      </c>
      <c r="CU560" s="1536">
        <f>IF(CT560=0,0,2)</f>
        <v/>
      </c>
      <c r="CV560" s="861"/>
      <c r="CW560" s="861"/>
      <c r="CX560" s="2038"/>
      <c r="CY560" s="2050"/>
      <c r="CZ560" s="1545">
        <f>10^(CJ560/20)*100-100</f>
        <v/>
      </c>
      <c r="DA560" s="1354"/>
      <c r="DB560" s="1309"/>
      <c r="DC560" s="1273">
        <f>IF(DA560="","",10^(DA560/10))</f>
        <v/>
      </c>
      <c r="DD560" s="1407">
        <f>IF(ISNUMBER(DB560)=FALSE,"",10^(DB560/10))</f>
        <v/>
      </c>
      <c r="DE560" s="1545">
        <f>IF(AND(ISNUMBER(DC560),ISNUMBER(DD560)),IF(DC560/DD560&gt;1,ROUND((DC560)/DD560,3),1),1)</f>
        <v/>
      </c>
      <c r="DF560" s="1541"/>
      <c r="DG560" s="1541"/>
      <c r="DH560" s="1541"/>
      <c r="DI560" s="1541"/>
      <c r="DJ560" s="1541"/>
      <c r="DK560" s="1541"/>
      <c r="DL560" s="1541"/>
      <c r="DM560" s="1541"/>
      <c r="DN560" s="1541"/>
      <c r="DO560" s="1541"/>
      <c r="DP560" s="1541"/>
      <c r="DQ560" s="1541"/>
      <c r="DR560" s="1541"/>
    </row>
    <row r="561" ht="12.75" x14ac:dyDescent="0.2">
      <c r="A561" s="1541"/>
      <c r="B561" s="1541"/>
      <c r="C561"/>
      <c r="D561" s="130">
        <f>IF(BX$547="Close to Ear","EN 62209-1","EN 62209-2")</f>
        <v/>
      </c>
      <c r="E561" s="130">
        <f>IF(CG561="Close to Ear","2016","2010/A1:2019")</f>
        <v/>
      </c>
      <c r="F561" s="1488" t="inlineStr">
        <is>
          <t>5.5</t>
        </is>
      </c>
      <c r="G561" s="1497"/>
      <c r="H561" s="120">
        <f>BV561</f>
        <v/>
      </c>
      <c r="I561" s="120">
        <f>BW561</f>
        <v/>
      </c>
      <c r="J561" s="687" t="inlineStr">
        <is>
          <t>WLAN</t>
        </is>
      </c>
      <c r="K561" s="194" t="inlineStr">
        <is>
          <t>2.4 GHz</t>
        </is>
      </c>
      <c r="L561" s="115"/>
      <c r="M561" s="120"/>
      <c r="N561" s="119"/>
      <c r="O561" s="131"/>
      <c r="P561" s="6597"/>
      <c r="Q561" s="131"/>
      <c r="R561" s="131"/>
      <c r="S561" s="120"/>
      <c r="T561" s="120">
        <v>7</v>
      </c>
      <c r="U561" s="120">
        <v>2442</v>
      </c>
      <c r="V561" s="119"/>
      <c r="W561" s="197"/>
      <c r="X561" s="119"/>
      <c r="Y561" s="119"/>
      <c r="Z561" s="119"/>
      <c r="AA561" s="115"/>
      <c r="AB561" s="115"/>
      <c r="AC561" s="689">
        <f>IF(OR(BX$547="Close to Ear",BX$547="Close to Head"),"Head",IF(BX$547="Extremity","Extremity","Body"))</f>
        <v/>
      </c>
      <c r="AD561" s="690">
        <f>CA561</f>
        <v/>
      </c>
      <c r="AE561" s="688">
        <f>CB561</f>
        <v/>
      </c>
      <c r="AF561" s="115"/>
      <c r="AG561" s="808">
        <f>IF(AZ561="","N/A",IF(CQ561="Pass","P","F"))</f>
        <v/>
      </c>
      <c r="AH561" s="129"/>
      <c r="AI561" s="129"/>
      <c r="AJ561" s="129"/>
      <c r="AK561" s="119"/>
      <c r="AL561" s="115"/>
      <c r="AM561" s="119"/>
      <c r="AN561" s="119"/>
      <c r="AO561" s="692"/>
      <c r="AP561" s="692"/>
      <c r="AQ561" s="692"/>
      <c r="AR561" s="692"/>
      <c r="AS561" s="692"/>
      <c r="AT561" s="691">
        <f>CE561</f>
        <v/>
      </c>
      <c r="AU561" s="691">
        <f>CF561</f>
        <v/>
      </c>
      <c r="AV561" s="813"/>
      <c r="AW561" s="813"/>
      <c r="AX561" s="197">
        <f>CZ561</f>
        <v/>
      </c>
      <c r="AY561" s="197">
        <f>DE561</f>
        <v/>
      </c>
      <c r="AZ561" s="3379">
        <f>CO561</f>
        <v/>
      </c>
      <c r="BA561" s="3380"/>
      <c r="BB561" s="197">
        <f>CP561</f>
        <v/>
      </c>
      <c r="BC561" s="813"/>
      <c r="BD561" s="197">
        <f>CR561</f>
        <v/>
      </c>
      <c r="BE561" s="121">
        <f>CS561</f>
        <v/>
      </c>
      <c r="BF561" s="122">
        <f>CT561*60</f>
        <v/>
      </c>
      <c r="BG561" s="121">
        <f>BE561</f>
        <v/>
      </c>
      <c r="BH561" s="122">
        <f>CU561*60</f>
        <v/>
      </c>
      <c r="BI561" s="122">
        <f>CV561</f>
        <v/>
      </c>
      <c r="BJ561" s="117"/>
      <c r="BK561" s="812">
        <f>Overview!$E$7</f>
        <v/>
      </c>
      <c r="BL561" s="117"/>
      <c r="BM561" s="836">
        <f>CW561</f>
        <v/>
      </c>
      <c r="BN561" s="812">
        <f>Overview!$P$153</f>
        <v/>
      </c>
      <c r="BO561" s="117"/>
      <c r="BP561" s="117"/>
      <c r="BQ561" s="115"/>
      <c r="BR561" s="1478"/>
      <c r="BS561" s="1548"/>
      <c r="BT561" s="2127" t="inlineStr">
        <is>
          <t>WLAN</t>
        </is>
      </c>
      <c r="BU561" s="2127" t="inlineStr">
        <is>
          <t>2.4 GHz</t>
        </is>
      </c>
      <c r="BV561" s="465">
        <f>Overview!$E$28</f>
        <v/>
      </c>
      <c r="BW561" s="2127"/>
      <c r="BX561" s="2134"/>
      <c r="BY561" s="562"/>
      <c r="BZ561" s="562"/>
      <c r="CA561" s="562" t="str">
        <f>CONCATENATE(CA559," - Battery check 2")</f>
        <v>TBD - Battery check 2</v>
      </c>
      <c r="CB561" s="201">
        <v>0</v>
      </c>
      <c r="CC561" s="562">
        <f>IF(COUNT('Conducted WiFi'!$AH$3:$AH$9)=0,7,INDEX('Conducted WiFi'!$T$3:$T$9,MATCH(MAX('Conducted WiFi'!$AH$3:$AH$9),'Conducted WiFi'!$AH$3:$AH$9,0)))</f>
        <v>7</v>
      </c>
      <c r="CD561" s="1719">
        <f>IF(COUNT('Conducted WiFi'!$AH$3:$AH$9)=0,2442,INDEX('Conducted WiFi'!$U$3:$U$9,MATCH(MAX('Conducted WiFi'!$AH$3:$AH$9),'Conducted WiFi'!$AH$3:$AH$9,0)))</f>
        <v>2442</v>
      </c>
      <c r="CE561" s="2018"/>
      <c r="CF561" s="1972"/>
      <c r="CG561" s="393" t="str">
        <f>IF(OR($BY$547="",$BY$547=""),"",$BY$547)</f>
        <v/>
      </c>
      <c r="CH561" s="393">
        <f>BZ561</f>
        <v/>
      </c>
      <c r="CI561" s="393">
        <f>CA561</f>
        <v/>
      </c>
      <c r="CJ561" s="2197"/>
      <c r="CK561" s="1609"/>
      <c r="CL561" s="212">
        <f>IF(CF561=""," ",IF(ABS(CE561-CF561)&lt;=0.125,"Valid","Not valid"))</f>
        <v/>
      </c>
      <c r="CM561" s="213">
        <f> IF(CE561="","",IF(AND(CE561&lt;&gt;"",CF561=""),IF(CE561&gt;=1,"Medir+Sig Max","No"),IF(CF561&lt;&gt;"",IF(CF561&gt;=1,"Medir+Sig Max","No"),"")))</f>
        <v/>
      </c>
      <c r="CN561" s="1794"/>
      <c r="CO561" s="221">
        <f>IF(CK561="",IF(AND(CE561="",CF561=""),"",IF(CF561="",IF(DE561&gt;1,ROUND(DE561*CE561,3),CE561),IF(DE561&gt;1,ROUND(DE561*CF561,3),CF561))),IF(AND(CE561="",CF561=""),"",IF(CF561="",IF(DE561&gt;1,ROUND(DE561*CE561*(1/(CK561)),3),CE561*(1/(CK561))),IF(DE561&gt;1,ROUND(DE561*CF561*(1/(CK561)),3),CF561*(1/(CK561))))))</f>
        <v/>
      </c>
      <c r="CP561" s="2048">
        <f>IF(COUNTIF(Overview!K12:K14,TRUE)&gt;0,2,IF(COUNTIF(Overview!L12:L14,TRUE)&gt;0,4,0))</f>
        <v/>
      </c>
      <c r="CQ561" s="1473">
        <f>IF(CO561="","",IF(CO561&gt;CP561,"Fail","Pass"))</f>
        <v/>
      </c>
      <c r="CR561" s="1482"/>
      <c r="CS561" s="1566">
        <f>MyTimestamp(CO561)</f>
        <v/>
      </c>
      <c r="CT561" s="1535">
        <f>IF(CE561="",0,15)+IF(CF561="",0,15)</f>
        <v/>
      </c>
      <c r="CU561" s="1536">
        <f>IF(CT561=0,0,2)</f>
        <v/>
      </c>
      <c r="CV561" s="861"/>
      <c r="CW561" s="861"/>
      <c r="CX561" s="2038"/>
      <c r="CY561" s="2050"/>
      <c r="CZ561" s="1545">
        <f>10^(CJ561/20)*100-100</f>
        <v/>
      </c>
      <c r="DA561" s="1354"/>
      <c r="DB561" s="1309"/>
      <c r="DC561" s="1273">
        <f>IF(DA561="","",10^(DA561/10))</f>
        <v/>
      </c>
      <c r="DD561" s="1407">
        <f>IF(ISNUMBER(DB561)=FALSE,"",10^(DB561/10))</f>
        <v/>
      </c>
      <c r="DE561" s="1545">
        <f>IF(AND(ISNUMBER(DC561),ISNUMBER(DD561)),IF(DC561/DD561&gt;1,ROUND((DC561)/DD561,3),1),1)</f>
        <v/>
      </c>
      <c r="DF561" s="1541"/>
      <c r="DG561" s="1541"/>
      <c r="DH561" s="1541"/>
      <c r="DI561" s="1541"/>
      <c r="DJ561" s="1541"/>
      <c r="DK561" s="1541"/>
      <c r="DL561" s="1541"/>
      <c r="DM561" s="1541"/>
      <c r="DN561" s="1541"/>
      <c r="DO561" s="1541"/>
      <c r="DP561" s="1541"/>
      <c r="DQ561" s="1541"/>
      <c r="DR561" s="1541"/>
    </row>
    <row r="562" ht="12.75" x14ac:dyDescent="0.2">
      <c r="A562" s="1541"/>
      <c r="B562" s="1541"/>
      <c r="C562"/>
      <c r="D562" s="130">
        <f>IF(BX$562="Close to Ear","EN 62209-1","EN 62209-2")</f>
        <v/>
      </c>
      <c r="E562" s="130">
        <f>IF(CG562="Close to Ear","2016","2010/A1:2019")</f>
        <v/>
      </c>
      <c r="F562" s="1488" t="inlineStr">
        <is>
          <t>5.5</t>
        </is>
      </c>
      <c r="G562" s="1497"/>
      <c r="H562" s="120">
        <f>BV562</f>
        <v/>
      </c>
      <c r="I562" s="120">
        <f>BW562</f>
        <v/>
      </c>
      <c r="J562" s="687" t="inlineStr">
        <is>
          <t>WLAN</t>
        </is>
      </c>
      <c r="K562" s="194" t="inlineStr">
        <is>
          <t>2.4 GHz</t>
        </is>
      </c>
      <c r="L562" s="115"/>
      <c r="M562" s="120"/>
      <c r="N562" s="119"/>
      <c r="O562" s="131"/>
      <c r="P562" s="6597"/>
      <c r="Q562" s="131"/>
      <c r="R562" s="131"/>
      <c r="S562" s="120"/>
      <c r="T562" s="120">
        <v>7</v>
      </c>
      <c r="U562" s="120">
        <v>2442</v>
      </c>
      <c r="V562" s="119"/>
      <c r="W562" s="197"/>
      <c r="X562" s="119"/>
      <c r="Y562" s="119"/>
      <c r="Z562" s="119"/>
      <c r="AA562" s="115"/>
      <c r="AB562" s="115"/>
      <c r="AC562" s="689">
        <f>IF(OR(BX$562="Close to Ear",BX$562="Close to Head"),"Head",IF(BX$562="Extremity","Extremity","Body"))</f>
        <v/>
      </c>
      <c r="AD562" s="690">
        <f>CA562</f>
        <v/>
      </c>
      <c r="AE562" s="688">
        <f>CB562</f>
        <v/>
      </c>
      <c r="AF562" s="115"/>
      <c r="AG562" s="808">
        <f>IF(AZ562="","N/A",IF(CQ562="Pass","P","F"))</f>
        <v/>
      </c>
      <c r="AH562" s="129"/>
      <c r="AI562" s="129"/>
      <c r="AJ562" s="129"/>
      <c r="AK562" s="119"/>
      <c r="AL562" s="115"/>
      <c r="AM562" s="119"/>
      <c r="AN562" s="119"/>
      <c r="AO562" s="692"/>
      <c r="AP562" s="692"/>
      <c r="AQ562" s="692"/>
      <c r="AR562" s="692"/>
      <c r="AS562" s="692"/>
      <c r="AT562" s="691">
        <f>CE562</f>
        <v/>
      </c>
      <c r="AU562" s="691">
        <f>CF562</f>
        <v/>
      </c>
      <c r="AV562" s="813"/>
      <c r="AW562" s="813"/>
      <c r="AX562" s="197">
        <f>CZ562</f>
        <v/>
      </c>
      <c r="AY562" s="197">
        <f>DE562</f>
        <v/>
      </c>
      <c r="AZ562" s="3379">
        <f>CO562</f>
        <v/>
      </c>
      <c r="BA562" s="3380"/>
      <c r="BB562" s="197">
        <f>CP562</f>
        <v/>
      </c>
      <c r="BC562" s="813"/>
      <c r="BD562" s="197">
        <f>CR562</f>
        <v/>
      </c>
      <c r="BE562" s="121">
        <f>CS562</f>
        <v/>
      </c>
      <c r="BF562" s="122">
        <f>CT562*60</f>
        <v/>
      </c>
      <c r="BG562" s="121">
        <f>BE562</f>
        <v/>
      </c>
      <c r="BH562" s="122">
        <f>CU562*60</f>
        <v/>
      </c>
      <c r="BI562" s="122">
        <f>CV562</f>
        <v/>
      </c>
      <c r="BJ562" s="117"/>
      <c r="BK562" s="812">
        <f>Overview!$E$7</f>
        <v/>
      </c>
      <c r="BL562" s="117"/>
      <c r="BM562" s="836">
        <f>CW562</f>
        <v/>
      </c>
      <c r="BN562" s="812">
        <f>Overview!$P$153</f>
        <v/>
      </c>
      <c r="BO562" s="117"/>
      <c r="BP562" s="117"/>
      <c r="BQ562" s="115"/>
      <c r="BR562" s="1478"/>
      <c r="BS562" s="1548"/>
      <c r="BT562" s="2127" t="inlineStr">
        <is>
          <t>WLAN</t>
        </is>
      </c>
      <c r="BU562" s="2127" t="inlineStr">
        <is>
          <t>2.4 GHz</t>
        </is>
      </c>
      <c r="BV562" s="465">
        <f>Overview!$E$28</f>
        <v/>
      </c>
      <c r="BW562" s="2127"/>
      <c r="BX562" s="8329" t="inlineStr">
        <is>
          <t>Body</t>
        </is>
      </c>
      <c r="BY562" s="428"/>
      <c r="BZ562" s="428"/>
      <c r="CA562" s="1996" t="inlineStr">
        <is>
          <t>Front Face</t>
        </is>
      </c>
      <c r="CB562" s="202">
        <v>5</v>
      </c>
      <c r="CC562" s="507">
        <f>IF(COUNT('Conducted WiFi'!$AH$3:$AH$9)=0,7,INDEX('Conducted WiFi'!$T$3:$T$9,MATCH(MAX('Conducted WiFi'!$AH$3:$AH$9),'Conducted WiFi'!$AH$3:$AH$9,0)))</f>
        <v>7</v>
      </c>
      <c r="CD562" s="1715">
        <f>IF(COUNT('Conducted WiFi'!$AH$3:$AH$9)=0,2442,INDEX('Conducted WiFi'!$U$3:$U$9,MATCH(MAX('Conducted WiFi'!$AH$3:$AH$9),'Conducted WiFi'!$AH$3:$AH$9,0)))</f>
        <v>2442</v>
      </c>
      <c r="CE562" s="2191"/>
      <c r="CF562" s="2192"/>
      <c r="CG562" s="391" t="str">
        <f>IF(OR($BY$547="",$BY$547=""),"",$BY$547)</f>
        <v/>
      </c>
      <c r="CH562" s="391">
        <f>BZ562</f>
        <v/>
      </c>
      <c r="CI562" s="391">
        <f>CA562</f>
        <v/>
      </c>
      <c r="CJ562" s="1528"/>
      <c r="CK562" s="1610"/>
      <c r="CL562" s="203">
        <f>IF(CF562=""," ",IF(ABS(CE562-CF562)&lt;=0.125,"Valid","Not valid"))</f>
        <v/>
      </c>
      <c r="CM562" s="204">
        <f> IF(CE562="","",IF(AND(CE562&lt;&gt;"",CF562=""),IF(CE562&gt;=1,"Medir+Sig Max","No"),IF(CF562&lt;&gt;"",IF(CF562&gt;=1,"Medir+Sig Max","No"),"")))</f>
        <v/>
      </c>
      <c r="CN562" s="1798"/>
      <c r="CO562" s="219">
        <f>IF(CK562="",IF(AND(CE562="",CF562=""),"",IF(CF562="",IF(DE562&gt;1,ROUND(DE562*CE562,3),CE562),IF(DE562&gt;1,ROUND(DE562*CF562,3),CF562))),IF(AND(CE562="",CF562=""),"",IF(CF562="",IF(DE562&gt;1,ROUND(DE562*CE562*(1/(CK562)),3),CE562*(1/(CK562))),IF(DE562&gt;1,ROUND(DE562*CF562*(1/(CK562)),3),CF562*(1/(CK562))))))</f>
        <v/>
      </c>
      <c r="CP562" s="2037">
        <f>IF(COUNTIF(Overview!K12:K14,TRUE)&gt;0,2,IF(COUNTIF(Overview!L12:L14,TRUE)&gt;0,4,0))</f>
        <v/>
      </c>
      <c r="CQ562" s="1471">
        <f>IF(CO562="","",IF(CO562&gt;CP562,"Fail","Pass"))</f>
        <v/>
      </c>
      <c r="CR562" s="1480"/>
      <c r="CS562" s="1564">
        <f>MyTimestamp(CO562)</f>
        <v/>
      </c>
      <c r="CT562" s="1529">
        <f>IF(CE562="",0,15)+IF(CF562="",0,15)</f>
        <v/>
      </c>
      <c r="CU562" s="1530">
        <f>IF(CT562=0,0,2)</f>
        <v/>
      </c>
      <c r="CV562" s="862"/>
      <c r="CW562" s="862"/>
      <c r="CX562" s="2038"/>
      <c r="CY562" s="2039"/>
      <c r="CZ562" s="1542">
        <f>10^(CJ562/20)*100-100</f>
        <v/>
      </c>
      <c r="DA562" s="1354"/>
      <c r="DB562" s="1453"/>
      <c r="DC562" s="1273">
        <f>IF(DA562="","",10^(DA562/10))</f>
        <v/>
      </c>
      <c r="DD562" s="1402">
        <f>IF(ISNUMBER(DB562)=FALSE,"",10^(DB562/10))</f>
        <v/>
      </c>
      <c r="DE562" s="1542">
        <f>IF(AND(ISNUMBER(DC562),ISNUMBER(DD562)),IF(DC562/DD562&gt;1,ROUND((DC562)/DD562,3),1),1)</f>
        <v/>
      </c>
      <c r="DF562" s="1541"/>
      <c r="DG562" s="1541"/>
      <c r="DH562" s="1541"/>
      <c r="DI562" s="1541"/>
      <c r="DJ562" s="1541"/>
      <c r="DK562" s="1541"/>
      <c r="DL562" s="1541"/>
      <c r="DM562" s="1541"/>
      <c r="DN562" s="1541"/>
      <c r="DO562" s="1541"/>
      <c r="DP562" s="1541"/>
      <c r="DQ562" s="1541"/>
      <c r="DR562" s="1541"/>
    </row>
    <row r="563" ht="12.75" x14ac:dyDescent="0.2">
      <c r="A563" s="1541"/>
      <c r="B563" s="1541"/>
      <c r="C563"/>
      <c r="D563" s="130">
        <f>IF(BX$562="Close to Ear","EN 62209-1","EN 62209-2")</f>
        <v/>
      </c>
      <c r="E563" s="130">
        <f>IF(CG563="Close to Ear","2016","2010/A1:2019")</f>
        <v/>
      </c>
      <c r="F563" s="1488" t="inlineStr">
        <is>
          <t>5.5</t>
        </is>
      </c>
      <c r="G563" s="1497"/>
      <c r="H563" s="120">
        <f>BV563</f>
        <v/>
      </c>
      <c r="I563" s="120">
        <f>BW563</f>
        <v/>
      </c>
      <c r="J563" s="687" t="inlineStr">
        <is>
          <t>WLAN</t>
        </is>
      </c>
      <c r="K563" s="194" t="inlineStr">
        <is>
          <t>2.4 GHz</t>
        </is>
      </c>
      <c r="L563" s="115"/>
      <c r="M563" s="120"/>
      <c r="N563" s="119"/>
      <c r="O563" s="131"/>
      <c r="P563" s="6597"/>
      <c r="Q563" s="131"/>
      <c r="R563" s="131"/>
      <c r="S563" s="120"/>
      <c r="T563" s="120">
        <v>7</v>
      </c>
      <c r="U563" s="120">
        <v>2442</v>
      </c>
      <c r="V563" s="119"/>
      <c r="W563" s="197"/>
      <c r="X563" s="119"/>
      <c r="Y563" s="119"/>
      <c r="Z563" s="119"/>
      <c r="AA563" s="115"/>
      <c r="AB563" s="115"/>
      <c r="AC563" s="689">
        <f>IF(OR(BX$562="Close to Ear",BX$562="Close to Head"),"Head",IF(BX$562="Extremity","Extremity","Body"))</f>
        <v/>
      </c>
      <c r="AD563" s="690">
        <f>CA563</f>
        <v/>
      </c>
      <c r="AE563" s="688">
        <f>CB563</f>
        <v/>
      </c>
      <c r="AF563" s="115"/>
      <c r="AG563" s="808">
        <f>IF(AZ563="","N/A",IF(CQ563="Pass","P","F"))</f>
        <v/>
      </c>
      <c r="AH563" s="129"/>
      <c r="AI563" s="129"/>
      <c r="AJ563" s="129"/>
      <c r="AK563" s="119"/>
      <c r="AL563" s="115"/>
      <c r="AM563" s="119"/>
      <c r="AN563" s="119"/>
      <c r="AO563" s="692"/>
      <c r="AP563" s="692"/>
      <c r="AQ563" s="692"/>
      <c r="AR563" s="692"/>
      <c r="AS563" s="692"/>
      <c r="AT563" s="691">
        <f>CE563</f>
        <v/>
      </c>
      <c r="AU563" s="691">
        <f>CF563</f>
        <v/>
      </c>
      <c r="AV563" s="813"/>
      <c r="AW563" s="813"/>
      <c r="AX563" s="197">
        <f>CZ563</f>
        <v/>
      </c>
      <c r="AY563" s="197">
        <f>DE563</f>
        <v/>
      </c>
      <c r="AZ563" s="3379">
        <f>CO563</f>
        <v/>
      </c>
      <c r="BA563" s="3380"/>
      <c r="BB563" s="197">
        <f>CP563</f>
        <v/>
      </c>
      <c r="BC563" s="813"/>
      <c r="BD563" s="197">
        <f>CR563</f>
        <v/>
      </c>
      <c r="BE563" s="121">
        <f>CS563</f>
        <v/>
      </c>
      <c r="BF563" s="122">
        <f>CT563*60</f>
        <v/>
      </c>
      <c r="BG563" s="121">
        <f>BE563</f>
        <v/>
      </c>
      <c r="BH563" s="122">
        <f>CU563*60</f>
        <v/>
      </c>
      <c r="BI563" s="122">
        <f>CV563</f>
        <v/>
      </c>
      <c r="BJ563" s="117"/>
      <c r="BK563" s="812">
        <f>Overview!$E$7</f>
        <v/>
      </c>
      <c r="BL563" s="117"/>
      <c r="BM563" s="836">
        <f>CW563</f>
        <v/>
      </c>
      <c r="BN563" s="812">
        <f>Overview!$P$153</f>
        <v/>
      </c>
      <c r="BO563" s="117"/>
      <c r="BP563" s="117"/>
      <c r="BQ563" s="115"/>
      <c r="BR563" s="1478"/>
      <c r="BS563" s="1548"/>
      <c r="BT563" s="2127" t="inlineStr">
        <is>
          <t>WLAN</t>
        </is>
      </c>
      <c r="BU563" s="2127" t="inlineStr">
        <is>
          <t>2.4 GHz</t>
        </is>
      </c>
      <c r="BV563" s="465">
        <f>Overview!$E$28</f>
        <v/>
      </c>
      <c r="BW563" s="2127"/>
      <c r="BX563" s="2127"/>
      <c r="BY563" s="430"/>
      <c r="BZ563" s="430"/>
      <c r="CA563" s="1997" t="inlineStr">
        <is>
          <t>Back Face</t>
        </is>
      </c>
      <c r="CB563" s="200">
        <v>5</v>
      </c>
      <c r="CC563" s="432">
        <f>IF(COUNT('Conducted WiFi'!$AH$3:$AH$9)=0,7,INDEX('Conducted WiFi'!$T$3:$T$9,MATCH(MAX('Conducted WiFi'!$AH$3:$AH$9),'Conducted WiFi'!$AH$3:$AH$9,0)))</f>
        <v>7</v>
      </c>
      <c r="CD563" s="1716">
        <f>IF(COUNT('Conducted WiFi'!$AH$3:$AH$9)=0,2442,INDEX('Conducted WiFi'!$U$3:$U$9,MATCH(MAX('Conducted WiFi'!$AH$3:$AH$9),'Conducted WiFi'!$AH$3:$AH$9,0)))</f>
        <v>2442</v>
      </c>
      <c r="CE563" s="2013"/>
      <c r="CF563" s="1966"/>
      <c r="CG563" s="392" t="str">
        <f>IF(OR($BY$547="",$BY$547=""),"",$BY$547)</f>
        <v/>
      </c>
      <c r="CH563" s="392">
        <f>BZ563</f>
        <v/>
      </c>
      <c r="CI563" s="392">
        <f>CA563</f>
        <v/>
      </c>
      <c r="CJ563" s="1528"/>
      <c r="CK563" s="1611"/>
      <c r="CL563" s="206">
        <f>IF(CF563=""," ",IF(ABS(CE563-CF563)&lt;=0.125,"Valid","Not valid"))</f>
        <v/>
      </c>
      <c r="CM563" s="207">
        <f> IF(CE563="","",IF(AND(CE563&lt;&gt;"",CF563=""),IF(CE563&gt;=1,"Medir+Sig Max","No"),IF(CF563&lt;&gt;"",IF(CF563&gt;=1,"Medir+Sig Max","No"),"")))</f>
        <v/>
      </c>
      <c r="CN563" s="1787"/>
      <c r="CO563" s="220">
        <f>IF(CK563="",IF(AND(CE563="",CF563=""),"",IF(CF563="",IF(DE563&gt;1,ROUND(DE563*CE563,3),CE563),IF(DE563&gt;1,ROUND(DE563*CF563,3),CF563))),IF(AND(CE563="",CF563=""),"",IF(CF563="",IF(DE563&gt;1,ROUND(DE563*CE563*(1/(CK563)),3),CE563*(1/(CK563))),IF(DE563&gt;1,ROUND(DE563*CF563*(1/(CK563)),3),CF563*(1/(CK563))))))</f>
        <v/>
      </c>
      <c r="CP563" s="2043">
        <f>IF(COUNTIF(Overview!K12:K14,TRUE)&gt;0,2,IF(COUNTIF(Overview!L12:L14,TRUE)&gt;0,4,0))</f>
        <v/>
      </c>
      <c r="CQ563" s="1472">
        <f>IF(CO563="","",IF(CO563&gt;CP563,"Fail","Pass"))</f>
        <v/>
      </c>
      <c r="CR563" s="1481"/>
      <c r="CS563" s="1565">
        <f>MyTimestamp(CO563)</f>
        <v/>
      </c>
      <c r="CT563" s="1531">
        <f>IF(CE563="",0,15)+IF(CF563="",0,15)</f>
        <v/>
      </c>
      <c r="CU563" s="1532">
        <f>IF(CT563=0,0,2)</f>
        <v/>
      </c>
      <c r="CV563" s="859"/>
      <c r="CW563" s="859"/>
      <c r="CX563" s="2038"/>
      <c r="CY563" s="2044"/>
      <c r="CZ563" s="1543">
        <f>10^(CJ563/20)*100-100</f>
        <v/>
      </c>
      <c r="DA563" s="1354"/>
      <c r="DB563" s="731"/>
      <c r="DC563" s="1273">
        <f>IF(DA563="","",10^(DA563/10))</f>
        <v/>
      </c>
      <c r="DD563" s="1404">
        <f>IF(ISNUMBER(DB563)=FALSE,"",10^(DB563/10))</f>
        <v/>
      </c>
      <c r="DE563" s="1543">
        <f>IF(AND(ISNUMBER(DC563),ISNUMBER(DD563)),IF(DC563/DD563&gt;1,ROUND((DC563)/DD563,3),1),1)</f>
        <v/>
      </c>
      <c r="DF563" s="1541"/>
      <c r="DG563" s="1541"/>
      <c r="DH563" s="1541"/>
      <c r="DI563" s="1541"/>
      <c r="DJ563" s="1541"/>
      <c r="DK563" s="1541"/>
      <c r="DL563" s="1541"/>
      <c r="DM563" s="1541"/>
      <c r="DN563" s="1541"/>
      <c r="DO563" s="1541"/>
      <c r="DP563" s="1541"/>
      <c r="DQ563" s="1541"/>
      <c r="DR563" s="1541"/>
    </row>
    <row r="564" ht="12.75" x14ac:dyDescent="0.2">
      <c r="A564" s="1541"/>
      <c r="B564" s="1541"/>
      <c r="C564"/>
      <c r="D564" s="130">
        <f>IF(BX$562="Close to Ear","EN 62209-1","EN 62209-2")</f>
        <v/>
      </c>
      <c r="E564" s="130">
        <f>IF(CG564="Close to Ear","2016","2010/A1:2019")</f>
        <v/>
      </c>
      <c r="F564" s="1488" t="inlineStr">
        <is>
          <t>5.5</t>
        </is>
      </c>
      <c r="G564" s="1497"/>
      <c r="H564" s="120">
        <f>BV564</f>
        <v/>
      </c>
      <c r="I564" s="120">
        <f>BW564</f>
        <v/>
      </c>
      <c r="J564" s="687" t="inlineStr">
        <is>
          <t>WLAN</t>
        </is>
      </c>
      <c r="K564" s="194" t="inlineStr">
        <is>
          <t>2.4 GHz</t>
        </is>
      </c>
      <c r="L564" s="115"/>
      <c r="M564" s="120"/>
      <c r="N564" s="119"/>
      <c r="O564" s="131"/>
      <c r="P564" s="6597"/>
      <c r="Q564" s="131"/>
      <c r="R564" s="131"/>
      <c r="S564" s="120"/>
      <c r="T564" s="120">
        <v>7</v>
      </c>
      <c r="U564" s="120">
        <v>2442</v>
      </c>
      <c r="V564" s="119"/>
      <c r="W564" s="197"/>
      <c r="X564" s="119"/>
      <c r="Y564" s="119"/>
      <c r="Z564" s="119"/>
      <c r="AA564" s="115"/>
      <c r="AB564" s="115"/>
      <c r="AC564" s="689">
        <f>IF(OR(BX$562="Close to Ear",BX$562="Close to Head"),"Head",IF(BX$562="Extremity","Extremity","Body"))</f>
        <v/>
      </c>
      <c r="AD564" s="690">
        <f>CA564</f>
        <v/>
      </c>
      <c r="AE564" s="688">
        <f>CB564</f>
        <v/>
      </c>
      <c r="AF564" s="115"/>
      <c r="AG564" s="808">
        <f>IF(AZ564="","N/A",IF(CQ564="Pass","P","F"))</f>
        <v/>
      </c>
      <c r="AH564" s="129"/>
      <c r="AI564" s="129"/>
      <c r="AJ564" s="129"/>
      <c r="AK564" s="119"/>
      <c r="AL564" s="115"/>
      <c r="AM564" s="119"/>
      <c r="AN564" s="119"/>
      <c r="AO564" s="692"/>
      <c r="AP564" s="692"/>
      <c r="AQ564" s="692"/>
      <c r="AR564" s="692"/>
      <c r="AS564" s="692"/>
      <c r="AT564" s="691">
        <f>CE564</f>
        <v/>
      </c>
      <c r="AU564" s="691">
        <f>CF564</f>
        <v/>
      </c>
      <c r="AV564" s="813"/>
      <c r="AW564" s="813"/>
      <c r="AX564" s="197">
        <f>CZ564</f>
        <v/>
      </c>
      <c r="AY564" s="197">
        <f>DE564</f>
        <v/>
      </c>
      <c r="AZ564" s="3379">
        <f>CO564</f>
        <v/>
      </c>
      <c r="BA564" s="3380"/>
      <c r="BB564" s="197">
        <f>CP564</f>
        <v/>
      </c>
      <c r="BC564" s="813"/>
      <c r="BD564" s="197">
        <f>CR564</f>
        <v/>
      </c>
      <c r="BE564" s="121">
        <f>CS564</f>
        <v/>
      </c>
      <c r="BF564" s="122">
        <f>CT564*60</f>
        <v/>
      </c>
      <c r="BG564" s="121">
        <f>BE564</f>
        <v/>
      </c>
      <c r="BH564" s="122">
        <f>CU564*60</f>
        <v/>
      </c>
      <c r="BI564" s="122">
        <f>CV564</f>
        <v/>
      </c>
      <c r="BJ564" s="117"/>
      <c r="BK564" s="812">
        <f>Overview!$E$7</f>
        <v/>
      </c>
      <c r="BL564" s="117"/>
      <c r="BM564" s="836">
        <f>CW564</f>
        <v/>
      </c>
      <c r="BN564" s="812">
        <f>Overview!$P$153</f>
        <v/>
      </c>
      <c r="BO564" s="117"/>
      <c r="BP564" s="117"/>
      <c r="BQ564" s="115"/>
      <c r="BR564" s="1478"/>
      <c r="BS564" s="1548"/>
      <c r="BT564" s="2127" t="inlineStr">
        <is>
          <t>WLAN</t>
        </is>
      </c>
      <c r="BU564" s="2127" t="inlineStr">
        <is>
          <t>2.4 GHz</t>
        </is>
      </c>
      <c r="BV564" s="465">
        <f>Overview!$E$28</f>
        <v/>
      </c>
      <c r="BW564" s="2127"/>
      <c r="BX564" s="2127"/>
      <c r="BY564" s="432"/>
      <c r="BZ564" s="432"/>
      <c r="CA564" s="1997" t="inlineStr">
        <is>
          <t>Left Edge</t>
        </is>
      </c>
      <c r="CB564" s="200">
        <v>5</v>
      </c>
      <c r="CC564" s="432">
        <f>IF(COUNT('Conducted WiFi'!$AH$3:$AH$9)=0,7,INDEX('Conducted WiFi'!$T$3:$T$9,MATCH(MAX('Conducted WiFi'!$AH$3:$AH$9),'Conducted WiFi'!$AH$3:$AH$9,0)))</f>
        <v>7</v>
      </c>
      <c r="CD564" s="1716">
        <f>IF(COUNT('Conducted WiFi'!$AH$3:$AH$9)=0,2442,INDEX('Conducted WiFi'!$U$3:$U$9,MATCH(MAX('Conducted WiFi'!$AH$3:$AH$9),'Conducted WiFi'!$AH$3:$AH$9,0)))</f>
        <v>2442</v>
      </c>
      <c r="CE564" s="2013"/>
      <c r="CF564" s="1966"/>
      <c r="CG564" s="392" t="str">
        <f>IF(OR($BY$547="",$BY$547=""),"",$BY$547)</f>
        <v/>
      </c>
      <c r="CH564" s="392">
        <f>BZ564</f>
        <v/>
      </c>
      <c r="CI564" s="392">
        <f>CA564</f>
        <v/>
      </c>
      <c r="CJ564" s="1528"/>
      <c r="CK564" s="1606"/>
      <c r="CL564" s="206">
        <f>IF(CF564=""," ",IF(ABS(CE564-CF564)&lt;=0.125,"Valid","Not valid"))</f>
        <v/>
      </c>
      <c r="CM564" s="207">
        <f> IF(CE564="","",IF(AND(CE564&lt;&gt;"",CF564=""),IF(CE564&gt;=1,"Medir+Sig Max","No"),IF(CF564&lt;&gt;"",IF(CF564&gt;=1,"Medir+Sig Max","No"),"")))</f>
        <v/>
      </c>
      <c r="CN564" s="1787"/>
      <c r="CO564" s="220">
        <f>IF(CK564="",IF(AND(CE564="",CF564=""),"",IF(CF564="",IF(DE564&gt;1,ROUND(DE564*CE564,3),CE564),IF(DE564&gt;1,ROUND(DE564*CF564,3),CF564))),IF(AND(CE564="",CF564=""),"",IF(CF564="",IF(DE564&gt;1,ROUND(DE564*CE564*(1/(CK564)),3),CE564*(1/(CK564))),IF(DE564&gt;1,ROUND(DE564*CF564*(1/(CK564)),3),CF564*(1/(CK564))))))</f>
        <v/>
      </c>
      <c r="CP564" s="2043">
        <f>IF(COUNTIF(Overview!K12:K14,TRUE)&gt;0,2,IF(COUNTIF(Overview!L12:L14,TRUE)&gt;0,4,0))</f>
        <v/>
      </c>
      <c r="CQ564" s="1472">
        <f>IF(CO564="","",IF(CO564&gt;CP564,"Fail","Pass"))</f>
        <v/>
      </c>
      <c r="CR564" s="1481"/>
      <c r="CS564" s="1565">
        <f>MyTimestamp(CO564)</f>
        <v/>
      </c>
      <c r="CT564" s="1531">
        <f>IF(CE564="",0,15)+IF(CF564="",0,15)</f>
        <v/>
      </c>
      <c r="CU564" s="1532">
        <f>IF(CT564=0,0,2)</f>
        <v/>
      </c>
      <c r="CV564" s="859"/>
      <c r="CW564" s="859"/>
      <c r="CX564" s="2038"/>
      <c r="CY564" s="2044"/>
      <c r="CZ564" s="1543">
        <f>10^(CJ564/20)*100-100</f>
        <v/>
      </c>
      <c r="DA564" s="1354"/>
      <c r="DB564" s="730"/>
      <c r="DC564" s="1273">
        <f>IF(DA564="","",10^(DA564/10))</f>
        <v/>
      </c>
      <c r="DD564" s="1403">
        <f>IF(ISNUMBER(DB564)=FALSE,"",10^(DB564/10))</f>
        <v/>
      </c>
      <c r="DE564" s="1543">
        <f>IF(AND(ISNUMBER(DC564),ISNUMBER(DD564)),IF(DC564/DD564&gt;1,ROUND((DC564)/DD564,3),1),1)</f>
        <v/>
      </c>
      <c r="DF564" s="1541"/>
      <c r="DG564" s="1541"/>
      <c r="DH564" s="1541"/>
      <c r="DI564" s="1541"/>
      <c r="DJ564" s="1541"/>
      <c r="DK564" s="1541"/>
      <c r="DL564" s="1541"/>
      <c r="DM564" s="1541"/>
      <c r="DN564" s="1541"/>
      <c r="DO564" s="1541"/>
      <c r="DP564" s="1541"/>
      <c r="DQ564" s="1541"/>
      <c r="DR564" s="1541"/>
    </row>
    <row r="565" ht="12.75" x14ac:dyDescent="0.2">
      <c r="A565" s="1541"/>
      <c r="B565" s="1541"/>
      <c r="C565"/>
      <c r="D565" s="130">
        <f>IF(BX$562="Close to Ear","EN 62209-1","EN 62209-2")</f>
        <v/>
      </c>
      <c r="E565" s="130">
        <f>IF(CG565="Close to Ear","2016","2010/A1:2019")</f>
        <v/>
      </c>
      <c r="F565" s="1488" t="inlineStr">
        <is>
          <t>5.5</t>
        </is>
      </c>
      <c r="G565" s="1497"/>
      <c r="H565" s="120">
        <f>BV565</f>
        <v/>
      </c>
      <c r="I565" s="120">
        <f>BW565</f>
        <v/>
      </c>
      <c r="J565" s="687" t="inlineStr">
        <is>
          <t>WLAN</t>
        </is>
      </c>
      <c r="K565" s="194" t="inlineStr">
        <is>
          <t>2.4 GHz</t>
        </is>
      </c>
      <c r="L565" s="115"/>
      <c r="M565" s="120"/>
      <c r="N565" s="119"/>
      <c r="O565" s="131"/>
      <c r="P565" s="6597"/>
      <c r="Q565" s="131"/>
      <c r="R565" s="131"/>
      <c r="S565" s="120"/>
      <c r="T565" s="120">
        <v>7</v>
      </c>
      <c r="U565" s="120">
        <v>2442</v>
      </c>
      <c r="V565" s="119"/>
      <c r="W565" s="197"/>
      <c r="X565" s="119"/>
      <c r="Y565" s="119"/>
      <c r="Z565" s="119"/>
      <c r="AA565" s="115"/>
      <c r="AB565" s="115"/>
      <c r="AC565" s="689">
        <f>IF(OR(BX$562="Close to Ear",BX$562="Close to Head"),"Head",IF(BX$562="Extremity","Extremity","Body"))</f>
        <v/>
      </c>
      <c r="AD565" s="690">
        <f>CA565</f>
        <v/>
      </c>
      <c r="AE565" s="688">
        <f>CB565</f>
        <v/>
      </c>
      <c r="AF565" s="115"/>
      <c r="AG565" s="808">
        <f>IF(AZ565="","N/A",IF(CQ565="Pass","P","F"))</f>
        <v/>
      </c>
      <c r="AH565" s="129"/>
      <c r="AI565" s="129"/>
      <c r="AJ565" s="129"/>
      <c r="AK565" s="119"/>
      <c r="AL565" s="115"/>
      <c r="AM565" s="119"/>
      <c r="AN565" s="119"/>
      <c r="AO565" s="692"/>
      <c r="AP565" s="692"/>
      <c r="AQ565" s="692"/>
      <c r="AR565" s="692"/>
      <c r="AS565" s="692"/>
      <c r="AT565" s="691">
        <f>CE565</f>
        <v/>
      </c>
      <c r="AU565" s="691">
        <f>CF565</f>
        <v/>
      </c>
      <c r="AV565" s="813"/>
      <c r="AW565" s="813"/>
      <c r="AX565" s="197">
        <f>CZ565</f>
        <v/>
      </c>
      <c r="AY565" s="197">
        <f>DE565</f>
        <v/>
      </c>
      <c r="AZ565" s="3379">
        <f>CO565</f>
        <v/>
      </c>
      <c r="BA565" s="3380"/>
      <c r="BB565" s="197">
        <f>CP565</f>
        <v/>
      </c>
      <c r="BC565" s="813"/>
      <c r="BD565" s="197">
        <f>CR565</f>
        <v/>
      </c>
      <c r="BE565" s="121">
        <f>CS565</f>
        <v/>
      </c>
      <c r="BF565" s="122">
        <f>CT565*60</f>
        <v/>
      </c>
      <c r="BG565" s="121">
        <f>BE565</f>
        <v/>
      </c>
      <c r="BH565" s="122">
        <f>CU565*60</f>
        <v/>
      </c>
      <c r="BI565" s="122">
        <f>CV565</f>
        <v/>
      </c>
      <c r="BJ565" s="117"/>
      <c r="BK565" s="812">
        <f>Overview!$E$7</f>
        <v/>
      </c>
      <c r="BL565" s="117"/>
      <c r="BM565" s="836">
        <f>CW565</f>
        <v/>
      </c>
      <c r="BN565" s="812">
        <f>Overview!$P$153</f>
        <v/>
      </c>
      <c r="BO565" s="117"/>
      <c r="BP565" s="117"/>
      <c r="BQ565" s="115"/>
      <c r="BR565" s="1478"/>
      <c r="BS565" s="1548"/>
      <c r="BT565" s="2127" t="inlineStr">
        <is>
          <t>WLAN</t>
        </is>
      </c>
      <c r="BU565" s="2127" t="inlineStr">
        <is>
          <t>2.4 GHz</t>
        </is>
      </c>
      <c r="BV565" s="465">
        <f>Overview!$E$28</f>
        <v/>
      </c>
      <c r="BW565" s="2127"/>
      <c r="BX565" s="2127"/>
      <c r="BY565" s="430"/>
      <c r="BZ565" s="430"/>
      <c r="CA565" s="1997" t="inlineStr">
        <is>
          <t>Right Edge</t>
        </is>
      </c>
      <c r="CB565" s="200">
        <v>5</v>
      </c>
      <c r="CC565" s="432">
        <f>IF(COUNT('Conducted WiFi'!$AH$3:$AH$9)=0,7,INDEX('Conducted WiFi'!$T$3:$T$9,MATCH(MAX('Conducted WiFi'!$AH$3:$AH$9),'Conducted WiFi'!$AH$3:$AH$9,0)))</f>
        <v>7</v>
      </c>
      <c r="CD565" s="1716">
        <f>IF(COUNT('Conducted WiFi'!$AH$3:$AH$9)=0,2442,INDEX('Conducted WiFi'!$U$3:$U$9,MATCH(MAX('Conducted WiFi'!$AH$3:$AH$9),'Conducted WiFi'!$AH$3:$AH$9,0)))</f>
        <v>2442</v>
      </c>
      <c r="CE565" s="2013"/>
      <c r="CF565" s="1966"/>
      <c r="CG565" s="392" t="str">
        <f>IF(OR($BY$547="",$BY$547=""),"",$BY$547)</f>
        <v/>
      </c>
      <c r="CH565" s="392">
        <f>BZ565</f>
        <v/>
      </c>
      <c r="CI565" s="392">
        <f>CA565</f>
        <v/>
      </c>
      <c r="CJ565" s="1528"/>
      <c r="CK565" s="1611"/>
      <c r="CL565" s="206">
        <f>IF(CF565=""," ",IF(ABS(CE565-CF565)&lt;=0.125,"Valid","Not valid"))</f>
        <v/>
      </c>
      <c r="CM565" s="207">
        <f> IF(CE565="","",IF(AND(CE565&lt;&gt;"",CF565=""),IF(CE565&gt;=1,"Medir+Sig Max","No"),IF(CF565&lt;&gt;"",IF(CF565&gt;=1,"Medir+Sig Max","No"),"")))</f>
        <v/>
      </c>
      <c r="CN565" s="1787"/>
      <c r="CO565" s="220">
        <f>IF(CK565="",IF(AND(CE565="",CF565=""),"",IF(CF565="",IF(DE565&gt;1,ROUND(DE565*CE565,3),CE565),IF(DE565&gt;1,ROUND(DE565*CF565,3),CF565))),IF(AND(CE565="",CF565=""),"",IF(CF565="",IF(DE565&gt;1,ROUND(DE565*CE565*(1/(CK565)),3),CE565*(1/(CK565))),IF(DE565&gt;1,ROUND(DE565*CF565*(1/(CK565)),3),CF565*(1/(CK565))))))</f>
        <v/>
      </c>
      <c r="CP565" s="2043">
        <f>IF(COUNTIF(Overview!K12:K14,TRUE)&gt;0,2,IF(COUNTIF(Overview!L12:L14,TRUE)&gt;0,4,0))</f>
        <v/>
      </c>
      <c r="CQ565" s="1472">
        <f>IF(CO565="","",IF(CO565&gt;CP565,"Fail","Pass"))</f>
        <v/>
      </c>
      <c r="CR565" s="1481"/>
      <c r="CS565" s="1565">
        <f>MyTimestamp(CO565)</f>
        <v/>
      </c>
      <c r="CT565" s="1531">
        <f>IF(CE565="",0,15)+IF(CF565="",0,15)</f>
        <v/>
      </c>
      <c r="CU565" s="1532">
        <f>IF(CT565=0,0,2)</f>
        <v/>
      </c>
      <c r="CV565" s="859"/>
      <c r="CW565" s="859"/>
      <c r="CX565" s="2038"/>
      <c r="CY565" s="2044"/>
      <c r="CZ565" s="1543">
        <f>10^(CJ565/20)*100-100</f>
        <v/>
      </c>
      <c r="DA565" s="1354"/>
      <c r="DB565" s="731"/>
      <c r="DC565" s="1273">
        <f>IF(DA565="","",10^(DA565/10))</f>
        <v/>
      </c>
      <c r="DD565" s="1404">
        <f>IF(ISNUMBER(DB565)=FALSE,"",10^(DB565/10))</f>
        <v/>
      </c>
      <c r="DE565" s="1543">
        <f>IF(AND(ISNUMBER(DC565),ISNUMBER(DD565)),IF(DC565/DD565&gt;1,ROUND((DC565)/DD565,3),1),1)</f>
        <v/>
      </c>
      <c r="DF565" s="1541"/>
      <c r="DG565" s="1541"/>
      <c r="DH565" s="1541"/>
      <c r="DI565" s="1541"/>
      <c r="DJ565" s="1541"/>
      <c r="DK565" s="1541"/>
      <c r="DL565" s="1541"/>
      <c r="DM565" s="1541"/>
      <c r="DN565" s="1541"/>
      <c r="DO565" s="1541"/>
      <c r="DP565" s="1541"/>
      <c r="DQ565" s="1541"/>
      <c r="DR565" s="1541"/>
    </row>
    <row r="566" ht="12.75" x14ac:dyDescent="0.2">
      <c r="A566" s="1541"/>
      <c r="B566" s="1541"/>
      <c r="C566"/>
      <c r="D566" s="130">
        <f>IF(BX$562="Close to Ear","EN 62209-1","EN 62209-2")</f>
        <v/>
      </c>
      <c r="E566" s="130">
        <f>IF(CG566="Close to Ear","2016","2010/A1:2019")</f>
        <v/>
      </c>
      <c r="F566" s="1488" t="inlineStr">
        <is>
          <t>5.5</t>
        </is>
      </c>
      <c r="G566" s="1497"/>
      <c r="H566" s="120">
        <f>BV566</f>
        <v/>
      </c>
      <c r="I566" s="120">
        <f>BW566</f>
        <v/>
      </c>
      <c r="J566" s="687" t="inlineStr">
        <is>
          <t>WLAN</t>
        </is>
      </c>
      <c r="K566" s="194" t="inlineStr">
        <is>
          <t>2.4 GHz</t>
        </is>
      </c>
      <c r="L566" s="115"/>
      <c r="M566" s="120"/>
      <c r="N566" s="119"/>
      <c r="O566" s="131"/>
      <c r="P566" s="6597"/>
      <c r="Q566" s="131"/>
      <c r="R566" s="131"/>
      <c r="S566" s="120"/>
      <c r="T566" s="120">
        <v>7</v>
      </c>
      <c r="U566" s="120">
        <v>2442</v>
      </c>
      <c r="V566" s="119"/>
      <c r="W566" s="197"/>
      <c r="X566" s="119"/>
      <c r="Y566" s="119"/>
      <c r="Z566" s="119"/>
      <c r="AA566" s="115"/>
      <c r="AB566" s="115"/>
      <c r="AC566" s="689">
        <f>IF(OR(BX$562="Close to Ear",BX$562="Close to Head"),"Head",IF(BX$562="Extremity","Extremity","Body"))</f>
        <v/>
      </c>
      <c r="AD566" s="690">
        <f>CA566</f>
        <v/>
      </c>
      <c r="AE566" s="688">
        <f>CB566</f>
        <v/>
      </c>
      <c r="AF566" s="115"/>
      <c r="AG566" s="808">
        <f>IF(AZ566="","N/A",IF(CQ566="Pass","P","F"))</f>
        <v/>
      </c>
      <c r="AH566" s="129"/>
      <c r="AI566" s="129"/>
      <c r="AJ566" s="129"/>
      <c r="AK566" s="119"/>
      <c r="AL566" s="115"/>
      <c r="AM566" s="119"/>
      <c r="AN566" s="119"/>
      <c r="AO566" s="692"/>
      <c r="AP566" s="692"/>
      <c r="AQ566" s="692"/>
      <c r="AR566" s="692"/>
      <c r="AS566" s="692"/>
      <c r="AT566" s="691">
        <f>CE566</f>
        <v/>
      </c>
      <c r="AU566" s="691">
        <f>CF566</f>
        <v/>
      </c>
      <c r="AV566" s="813"/>
      <c r="AW566" s="813"/>
      <c r="AX566" s="197">
        <f>CZ566</f>
        <v/>
      </c>
      <c r="AY566" s="197">
        <f>DE566</f>
        <v/>
      </c>
      <c r="AZ566" s="3379">
        <f>CO566</f>
        <v/>
      </c>
      <c r="BA566" s="3380"/>
      <c r="BB566" s="197">
        <f>CP566</f>
        <v/>
      </c>
      <c r="BC566" s="813"/>
      <c r="BD566" s="197">
        <f>CR566</f>
        <v/>
      </c>
      <c r="BE566" s="121">
        <f>CS566</f>
        <v/>
      </c>
      <c r="BF566" s="122">
        <f>CT566*60</f>
        <v/>
      </c>
      <c r="BG566" s="121">
        <f>BE566</f>
        <v/>
      </c>
      <c r="BH566" s="122">
        <f>CU566*60</f>
        <v/>
      </c>
      <c r="BI566" s="122">
        <f>CV566</f>
        <v/>
      </c>
      <c r="BJ566" s="117"/>
      <c r="BK566" s="812">
        <f>Overview!$E$7</f>
        <v/>
      </c>
      <c r="BL566" s="117"/>
      <c r="BM566" s="836">
        <f>CW566</f>
        <v/>
      </c>
      <c r="BN566" s="812">
        <f>Overview!$P$153</f>
        <v/>
      </c>
      <c r="BO566" s="117"/>
      <c r="BP566" s="117"/>
      <c r="BQ566" s="115"/>
      <c r="BR566" s="1478"/>
      <c r="BS566" s="1548"/>
      <c r="BT566" s="2127" t="inlineStr">
        <is>
          <t>WLAN</t>
        </is>
      </c>
      <c r="BU566" s="2127" t="inlineStr">
        <is>
          <t>2.4 GHz</t>
        </is>
      </c>
      <c r="BV566" s="465">
        <f>Overview!$E$28</f>
        <v/>
      </c>
      <c r="BW566" s="2127"/>
      <c r="BX566" s="2127"/>
      <c r="BY566" s="430"/>
      <c r="BZ566" s="430"/>
      <c r="CA566" s="1997" t="inlineStr">
        <is>
          <t>Top Edge</t>
        </is>
      </c>
      <c r="CB566" s="200">
        <v>5</v>
      </c>
      <c r="CC566" s="432">
        <f>IF(COUNT('Conducted WiFi'!$AH$3:$AH$9)=0,7,INDEX('Conducted WiFi'!$T$3:$T$9,MATCH(MAX('Conducted WiFi'!$AH$3:$AH$9),'Conducted WiFi'!$AH$3:$AH$9,0)))</f>
        <v>7</v>
      </c>
      <c r="CD566" s="1716">
        <f>IF(COUNT('Conducted WiFi'!$AH$3:$AH$9)=0,2442,INDEX('Conducted WiFi'!$U$3:$U$9,MATCH(MAX('Conducted WiFi'!$AH$3:$AH$9),'Conducted WiFi'!$AH$3:$AH$9,0)))</f>
        <v>2442</v>
      </c>
      <c r="CE566" s="2013"/>
      <c r="CF566" s="1966"/>
      <c r="CG566" s="392" t="str">
        <f>IF(OR($BY$547="",$BY$547=""),"",$BY$547)</f>
        <v/>
      </c>
      <c r="CH566" s="392">
        <f>BZ566</f>
        <v/>
      </c>
      <c r="CI566" s="392">
        <f>CA566</f>
        <v/>
      </c>
      <c r="CJ566" s="1528"/>
      <c r="CK566" s="1611"/>
      <c r="CL566" s="206">
        <f>IF(CF566=""," ",IF(ABS(CE566-CF566)&lt;=0.125,"Valid","Not valid"))</f>
        <v/>
      </c>
      <c r="CM566" s="207">
        <f> IF(CE566="","",IF(AND(CE566&lt;&gt;"",CF566=""),IF(CE566&gt;=1,"Medir+Sig Max","No"),IF(CF566&lt;&gt;"",IF(CF566&gt;=1,"Medir+Sig Max","No"),"")))</f>
        <v/>
      </c>
      <c r="CN566" s="1787"/>
      <c r="CO566" s="220">
        <f>IF(CK566="",IF(AND(CE566="",CF566=""),"",IF(CF566="",IF(DE566&gt;1,ROUND(DE566*CE566,3),CE566),IF(DE566&gt;1,ROUND(DE566*CF566,3),CF566))),IF(AND(CE566="",CF566=""),"",IF(CF566="",IF(DE566&gt;1,ROUND(DE566*CE566*(1/(CK566)),3),CE566*(1/(CK566))),IF(DE566&gt;1,ROUND(DE566*CF566*(1/(CK566)),3),CF566*(1/(CK566))))))</f>
        <v/>
      </c>
      <c r="CP566" s="2043">
        <f>IF(COUNTIF(Overview!K12:K14,TRUE)&gt;0,2,IF(COUNTIF(Overview!L12:L14,TRUE)&gt;0,4,0))</f>
        <v/>
      </c>
      <c r="CQ566" s="1472">
        <f>IF(CO566="","",IF(CO566&gt;CP566,"Fail","Pass"))</f>
        <v/>
      </c>
      <c r="CR566" s="1481"/>
      <c r="CS566" s="1565">
        <f>MyTimestamp(CO566)</f>
        <v/>
      </c>
      <c r="CT566" s="1531">
        <f>IF(CE566="",0,15)+IF(CF566="",0,15)</f>
        <v/>
      </c>
      <c r="CU566" s="1532">
        <f>IF(CT566=0,0,2)</f>
        <v/>
      </c>
      <c r="CV566" s="859"/>
      <c r="CW566" s="859"/>
      <c r="CX566" s="2038"/>
      <c r="CY566" s="2044"/>
      <c r="CZ566" s="1543">
        <f>10^(CJ566/20)*100-100</f>
        <v/>
      </c>
      <c r="DA566" s="1354"/>
      <c r="DB566" s="731"/>
      <c r="DC566" s="1273">
        <f>IF(DA566="","",10^(DA566/10))</f>
        <v/>
      </c>
      <c r="DD566" s="1404">
        <f>IF(ISNUMBER(DB566)=FALSE,"",10^(DB566/10))</f>
        <v/>
      </c>
      <c r="DE566" s="1543">
        <f>IF(AND(ISNUMBER(DC566),ISNUMBER(DD566)),IF(DC566/DD566&gt;1,ROUND((DC566)/DD566,3),1),1)</f>
        <v/>
      </c>
      <c r="DF566" s="1541"/>
      <c r="DG566" s="1541"/>
      <c r="DH566" s="1541"/>
      <c r="DI566" s="1541"/>
      <c r="DJ566" s="1541"/>
      <c r="DK566" s="1541"/>
      <c r="DL566" s="1541"/>
      <c r="DM566" s="1541"/>
      <c r="DN566" s="1541"/>
      <c r="DO566" s="1541"/>
      <c r="DP566" s="1541"/>
      <c r="DQ566" s="1541"/>
      <c r="DR566" s="1541"/>
    </row>
    <row r="567" ht="12.75" x14ac:dyDescent="0.2">
      <c r="A567" s="1541"/>
      <c r="B567" s="1541"/>
      <c r="C567"/>
      <c r="D567" s="130">
        <f>IF(BX$562="Close to Ear","EN 62209-1","EN 62209-2")</f>
        <v/>
      </c>
      <c r="E567" s="130">
        <f>IF(CG567="Close to Ear","2016","2010/A1:2019")</f>
        <v/>
      </c>
      <c r="F567" s="1488" t="inlineStr">
        <is>
          <t>5.5</t>
        </is>
      </c>
      <c r="G567" s="1497"/>
      <c r="H567" s="120">
        <f>BV567</f>
        <v/>
      </c>
      <c r="I567" s="120">
        <f>BW567</f>
        <v/>
      </c>
      <c r="J567" s="687" t="inlineStr">
        <is>
          <t>WLAN</t>
        </is>
      </c>
      <c r="K567" s="194" t="inlineStr">
        <is>
          <t>2.4 GHz</t>
        </is>
      </c>
      <c r="L567" s="115"/>
      <c r="M567" s="120"/>
      <c r="N567" s="119"/>
      <c r="O567" s="131"/>
      <c r="P567" s="6597"/>
      <c r="Q567" s="131"/>
      <c r="R567" s="131"/>
      <c r="S567" s="120"/>
      <c r="T567" s="120">
        <v>7</v>
      </c>
      <c r="U567" s="120">
        <v>2442</v>
      </c>
      <c r="V567" s="119"/>
      <c r="W567" s="197"/>
      <c r="X567" s="119"/>
      <c r="Y567" s="119"/>
      <c r="Z567" s="119"/>
      <c r="AA567" s="115"/>
      <c r="AB567" s="115"/>
      <c r="AC567" s="689">
        <f>IF(OR(BX$562="Close to Ear",BX$562="Close to Head"),"Head",IF(BX$562="Extremity","Extremity","Body"))</f>
        <v/>
      </c>
      <c r="AD567" s="690">
        <f>CA567</f>
        <v/>
      </c>
      <c r="AE567" s="688">
        <f>CB567</f>
        <v/>
      </c>
      <c r="AF567" s="115"/>
      <c r="AG567" s="808">
        <f>IF(AZ567="","N/A",IF(CQ567="Pass","P","F"))</f>
        <v/>
      </c>
      <c r="AH567" s="129"/>
      <c r="AI567" s="129"/>
      <c r="AJ567" s="129"/>
      <c r="AK567" s="119"/>
      <c r="AL567" s="115"/>
      <c r="AM567" s="119"/>
      <c r="AN567" s="119"/>
      <c r="AO567" s="692"/>
      <c r="AP567" s="692"/>
      <c r="AQ567" s="692"/>
      <c r="AR567" s="692"/>
      <c r="AS567" s="692"/>
      <c r="AT567" s="691">
        <f>CE567</f>
        <v/>
      </c>
      <c r="AU567" s="691">
        <f>CF567</f>
        <v/>
      </c>
      <c r="AV567" s="813"/>
      <c r="AW567" s="813"/>
      <c r="AX567" s="197">
        <f>CZ567</f>
        <v/>
      </c>
      <c r="AY567" s="197">
        <f>DE567</f>
        <v/>
      </c>
      <c r="AZ567" s="3379">
        <f>CO567</f>
        <v/>
      </c>
      <c r="BA567" s="3380"/>
      <c r="BB567" s="197">
        <f>CP567</f>
        <v/>
      </c>
      <c r="BC567" s="813"/>
      <c r="BD567" s="197">
        <f>CR567</f>
        <v/>
      </c>
      <c r="BE567" s="121">
        <f>CS567</f>
        <v/>
      </c>
      <c r="BF567" s="122">
        <f>CT567*60</f>
        <v/>
      </c>
      <c r="BG567" s="121">
        <f>BE567</f>
        <v/>
      </c>
      <c r="BH567" s="122">
        <f>CU567*60</f>
        <v/>
      </c>
      <c r="BI567" s="122">
        <f>CV567</f>
        <v/>
      </c>
      <c r="BJ567" s="117"/>
      <c r="BK567" s="812">
        <f>Overview!$E$7</f>
        <v/>
      </c>
      <c r="BL567" s="117"/>
      <c r="BM567" s="836">
        <f>CW567</f>
        <v/>
      </c>
      <c r="BN567" s="812">
        <f>Overview!$P$153</f>
        <v/>
      </c>
      <c r="BO567" s="117"/>
      <c r="BP567" s="117"/>
      <c r="BQ567" s="115"/>
      <c r="BR567" s="1478"/>
      <c r="BS567" s="1548"/>
      <c r="BT567" s="2127" t="inlineStr">
        <is>
          <t>WLAN</t>
        </is>
      </c>
      <c r="BU567" s="2127" t="inlineStr">
        <is>
          <t>2.4 GHz</t>
        </is>
      </c>
      <c r="BV567" s="465">
        <f>Overview!$E$28</f>
        <v/>
      </c>
      <c r="BW567" s="2127"/>
      <c r="BX567" s="2127"/>
      <c r="BY567" s="434"/>
      <c r="BZ567" s="434"/>
      <c r="CA567" s="1997" t="inlineStr">
        <is>
          <t>Bottom Edge</t>
        </is>
      </c>
      <c r="CB567" s="201">
        <v>5</v>
      </c>
      <c r="CC567" s="509">
        <f>IF(COUNT('Conducted WiFi'!$AH$3:$AH$9)=0,7,INDEX('Conducted WiFi'!$T$3:$T$9,MATCH(MAX('Conducted WiFi'!$AH$3:$AH$9),'Conducted WiFi'!$AH$3:$AH$9,0)))</f>
        <v>7</v>
      </c>
      <c r="CD567" s="1717">
        <f>IF(COUNT('Conducted WiFi'!$AH$3:$AH$9)=0,2442,INDEX('Conducted WiFi'!$U$3:$U$9,MATCH(MAX('Conducted WiFi'!$AH$3:$AH$9),'Conducted WiFi'!$AH$3:$AH$9,0)))</f>
        <v>2442</v>
      </c>
      <c r="CE567" s="2013"/>
      <c r="CF567" s="1966"/>
      <c r="CG567" s="392" t="str">
        <f>IF(OR($BY$547="",$BY$547=""),"",$BY$547)</f>
        <v/>
      </c>
      <c r="CH567" s="392">
        <f>BZ567</f>
        <v/>
      </c>
      <c r="CI567" s="392">
        <f>CA567</f>
        <v/>
      </c>
      <c r="CJ567" s="1528"/>
      <c r="CK567" s="1612"/>
      <c r="CL567" s="206">
        <f>IF(CF567=""," ",IF(ABS(CE567-CF567)&lt;=0.125,"Valid","Not valid"))</f>
        <v/>
      </c>
      <c r="CM567" s="207">
        <f> IF(CE567="","",IF(AND(CE567&lt;&gt;"",CF567=""),IF(CE567&gt;=1,"Medir+Sig Max","No"),IF(CF567&lt;&gt;"",IF(CF567&gt;=1,"Medir+Sig Max","No"),"")))</f>
        <v/>
      </c>
      <c r="CN567" s="1787"/>
      <c r="CO567" s="220">
        <f>IF(CK567="",IF(AND(CE567="",CF567=""),"",IF(CF567="",IF(DE567&gt;1,ROUND(DE567*CE567,3),CE567),IF(DE567&gt;1,ROUND(DE567*CF567,3),CF567))),IF(AND(CE567="",CF567=""),"",IF(CF567="",IF(DE567&gt;1,ROUND(DE567*CE567*(1/(CK567)),3),CE567*(1/(CK567))),IF(DE567&gt;1,ROUND(DE567*CF567*(1/(CK567)),3),CF567*(1/(CK567))))))</f>
        <v/>
      </c>
      <c r="CP567" s="2043">
        <f>IF(COUNTIF(Overview!K12:K14,TRUE)&gt;0,2,IF(COUNTIF(Overview!L12:L14,TRUE)&gt;0,4,0))</f>
        <v/>
      </c>
      <c r="CQ567" s="1472">
        <f>IF(CO567="","",IF(CO567&gt;CP567,"Fail","Pass"))</f>
        <v/>
      </c>
      <c r="CR567" s="1481"/>
      <c r="CS567" s="1565">
        <f>MyTimestamp(CO567)</f>
        <v/>
      </c>
      <c r="CT567" s="1531">
        <f>IF(CE567="",0,15)+IF(CF567="",0,15)</f>
        <v/>
      </c>
      <c r="CU567" s="1532">
        <f>IF(CT567=0,0,2)</f>
        <v/>
      </c>
      <c r="CV567" s="859"/>
      <c r="CW567" s="859"/>
      <c r="CX567" s="2038"/>
      <c r="CY567" s="2044"/>
      <c r="CZ567" s="1543">
        <f>10^(CJ567/20)*100-100</f>
        <v/>
      </c>
      <c r="DA567" s="1354"/>
      <c r="DB567" s="732"/>
      <c r="DC567" s="1273">
        <f>IF(DA567="","",10^(DA567/10))</f>
        <v/>
      </c>
      <c r="DD567" s="1405">
        <f>IF(ISNUMBER(DB567)=FALSE,"",10^(DB567/10))</f>
        <v/>
      </c>
      <c r="DE567" s="1543">
        <f>IF(AND(ISNUMBER(DC567),ISNUMBER(DD567)),IF(DC567/DD567&gt;1,ROUND((DC567)/DD567,3),1),1)</f>
        <v/>
      </c>
      <c r="DF567" s="1541"/>
      <c r="DG567" s="1541"/>
      <c r="DH567" s="1541"/>
      <c r="DI567" s="1541"/>
      <c r="DJ567" s="1541"/>
      <c r="DK567" s="1541"/>
      <c r="DL567" s="1541"/>
      <c r="DM567" s="1541"/>
      <c r="DN567" s="1541"/>
      <c r="DO567" s="1541"/>
      <c r="DP567" s="1541"/>
      <c r="DQ567" s="1541"/>
      <c r="DR567" s="1541"/>
    </row>
    <row r="568" ht="12.75" x14ac:dyDescent="0.2">
      <c r="A568" s="1541"/>
      <c r="B568" s="1541"/>
      <c r="C568"/>
      <c r="D568" s="130">
        <f>IF(BX$562="Close to Ear","EN 62209-1","EN 62209-2")</f>
        <v/>
      </c>
      <c r="E568" s="130">
        <f>IF(CG568="Close to Ear","2016","2010/A1:2019")</f>
        <v/>
      </c>
      <c r="F568" s="1488" t="inlineStr">
        <is>
          <t>5.5</t>
        </is>
      </c>
      <c r="G568" s="1497"/>
      <c r="H568" s="120">
        <f>BV568</f>
        <v/>
      </c>
      <c r="I568" s="120">
        <f>BW568</f>
        <v/>
      </c>
      <c r="J568" s="687" t="inlineStr">
        <is>
          <t>WLAN</t>
        </is>
      </c>
      <c r="K568" s="194" t="inlineStr">
        <is>
          <t>2.4 GHz</t>
        </is>
      </c>
      <c r="L568" s="115"/>
      <c r="M568" s="120"/>
      <c r="N568" s="119"/>
      <c r="O568" s="131"/>
      <c r="P568" s="6597"/>
      <c r="Q568" s="131"/>
      <c r="R568" s="131"/>
      <c r="S568" s="120"/>
      <c r="T568" s="120">
        <v>7</v>
      </c>
      <c r="U568" s="120">
        <v>2442</v>
      </c>
      <c r="V568" s="119"/>
      <c r="W568" s="197"/>
      <c r="X568" s="119"/>
      <c r="Y568" s="119"/>
      <c r="Z568" s="119"/>
      <c r="AA568" s="115"/>
      <c r="AB568" s="115"/>
      <c r="AC568" s="689">
        <f>IF(OR(BX$562="Close to Ear",BX$562="Close to Head"),"Head",IF(BX$562="Extremity","Extremity","Body"))</f>
        <v/>
      </c>
      <c r="AD568" s="690">
        <f>CA568</f>
        <v/>
      </c>
      <c r="AE568" s="688">
        <f>CB568</f>
        <v/>
      </c>
      <c r="AF568" s="115"/>
      <c r="AG568" s="808">
        <f>IF(AZ568="","N/A",IF(CQ568="Pass","P","F"))</f>
        <v/>
      </c>
      <c r="AH568" s="129"/>
      <c r="AI568" s="129"/>
      <c r="AJ568" s="129"/>
      <c r="AK568" s="119"/>
      <c r="AL568" s="115"/>
      <c r="AM568" s="119"/>
      <c r="AN568" s="119"/>
      <c r="AO568" s="692"/>
      <c r="AP568" s="692"/>
      <c r="AQ568" s="692"/>
      <c r="AR568" s="692"/>
      <c r="AS568" s="692"/>
      <c r="AT568" s="691">
        <f>CE568</f>
        <v/>
      </c>
      <c r="AU568" s="691">
        <f>CF568</f>
        <v/>
      </c>
      <c r="AV568" s="813"/>
      <c r="AW568" s="813"/>
      <c r="AX568" s="197">
        <f>CZ568</f>
        <v/>
      </c>
      <c r="AY568" s="197">
        <f>DE568</f>
        <v/>
      </c>
      <c r="AZ568" s="3379">
        <f>CO568</f>
        <v/>
      </c>
      <c r="BA568" s="3380"/>
      <c r="BB568" s="197">
        <f>CP568</f>
        <v/>
      </c>
      <c r="BC568" s="813"/>
      <c r="BD568" s="197">
        <f>CR568</f>
        <v/>
      </c>
      <c r="BE568" s="121">
        <f>CS568</f>
        <v/>
      </c>
      <c r="BF568" s="122">
        <f>CT568*60</f>
        <v/>
      </c>
      <c r="BG568" s="121">
        <f>BE568</f>
        <v/>
      </c>
      <c r="BH568" s="122">
        <f>CU568*60</f>
        <v/>
      </c>
      <c r="BI568" s="122">
        <f>CV568</f>
        <v/>
      </c>
      <c r="BJ568" s="117"/>
      <c r="BK568" s="812">
        <f>Overview!$E$7</f>
        <v/>
      </c>
      <c r="BL568" s="117"/>
      <c r="BM568" s="836">
        <f>CW568</f>
        <v/>
      </c>
      <c r="BN568" s="812">
        <f>Overview!$P$153</f>
        <v/>
      </c>
      <c r="BO568" s="117"/>
      <c r="BP568" s="117"/>
      <c r="BQ568" s="115"/>
      <c r="BR568" s="1478"/>
      <c r="BS568" s="1548"/>
      <c r="BT568" s="2127" t="inlineStr">
        <is>
          <t>WLAN</t>
        </is>
      </c>
      <c r="BU568" s="2127" t="inlineStr">
        <is>
          <t>2.4 GHz</t>
        </is>
      </c>
      <c r="BV568" s="465">
        <f>Overview!$E$28</f>
        <v/>
      </c>
      <c r="BW568" s="2127"/>
      <c r="BX568" s="2127"/>
      <c r="BY568" s="510"/>
      <c r="BZ568" s="510"/>
      <c r="CA568" s="511" t="str">
        <f>IF(COUNT(CF562:CF567)=0,IF(COUNT(CE562:CE567)=0,"TBD",VLOOKUP(MAX(CE562:CE567),CE562:CI567,5,FALSE)),VLOOKUP(MAX(CF562:CF567),CF562:CI567,4,FALSE))</f>
        <v>TBD</v>
      </c>
      <c r="CB568" s="1971">
        <v>5</v>
      </c>
      <c r="CC568" s="510">
        <f>IF(COUNT('Conducted WiFi'!$AH$3:$AH$9)=0,7,INDEX('Conducted WiFi'!$T$3:$T$9,MATCH(MAX('Conducted WiFi'!$AH$3:$AH$9),'Conducted WiFi'!$AH$3:$AH$9,0)))</f>
        <v>7</v>
      </c>
      <c r="CD568" s="510">
        <f>IF(COUNT('Conducted WiFi'!$AH$3:$AH$9)=0,2442,INDEX('Conducted WiFi'!$U$3:$U$9,MATCH(MAX('Conducted WiFi'!$AH$3:$AH$9),'Conducted WiFi'!$AH$3:$AH$9,0)))</f>
        <v>2442</v>
      </c>
      <c r="CE568" s="2013"/>
      <c r="CF568" s="1966"/>
      <c r="CG568" s="392" t="str">
        <f>IF(OR($BY$547="",$BY$547=""),"",$BY$547)</f>
        <v/>
      </c>
      <c r="CH568" s="392">
        <f>BZ568</f>
        <v/>
      </c>
      <c r="CI568" s="392">
        <f>CA568</f>
        <v/>
      </c>
      <c r="CJ568" s="1528"/>
      <c r="CK568" s="1608"/>
      <c r="CL568" s="206">
        <f>IF(CF568=""," ",IF(ABS(CE568-CF568)&lt;=0.125,"Valid","Not valid"))</f>
        <v/>
      </c>
      <c r="CM568" s="207">
        <f> IF(CE568="","",IF(AND(CE568&lt;&gt;"",CF568=""),IF(CE568&gt;=1,"Medir+Sig Max","No"),IF(CF568&lt;&gt;"",IF(CF568&gt;=1,"Medir+Sig Max","No"),"")))</f>
        <v/>
      </c>
      <c r="CN568" s="1787"/>
      <c r="CO568" s="220">
        <f>IF(CK568="",IF(AND(CE568="",CF568=""),"",IF(CF568="",IF(DE568&gt;1,ROUND(DE568*CE568,3),CE568),IF(DE568&gt;1,ROUND(DE568*CF568,3),CF568))),IF(AND(CE568="",CF568=""),"",IF(CF568="",IF(DE568&gt;1,ROUND(DE568*CE568*(1/(CK568)),3),CE568*(1/(CK568))),IF(DE568&gt;1,ROUND(DE568*CF568*(1/(CK568)),3),CF568*(1/(CK568))))))</f>
        <v/>
      </c>
      <c r="CP568" s="2043">
        <f>IF(COUNTIF(Overview!K12:K14,TRUE)&gt;0,2,IF(COUNTIF(Overview!L12:L14,TRUE)&gt;0,4,0))</f>
        <v/>
      </c>
      <c r="CQ568" s="1472">
        <f>IF(CO568="","",IF(CO568&gt;CP568,"Fail","Pass"))</f>
        <v/>
      </c>
      <c r="CR568" s="1481"/>
      <c r="CS568" s="1565">
        <f>MyTimestamp(CO568)</f>
        <v/>
      </c>
      <c r="CT568" s="1531">
        <f>IF(CE568="",0,15)+IF(CF568="",0,15)</f>
        <v/>
      </c>
      <c r="CU568" s="1532">
        <f>IF(CT568=0,0,2)</f>
        <v/>
      </c>
      <c r="CV568" s="859"/>
      <c r="CW568" s="859"/>
      <c r="CX568" s="2038"/>
      <c r="CY568" s="2044"/>
      <c r="CZ568" s="1543">
        <f>10^(CJ568/20)*100-100</f>
        <v/>
      </c>
      <c r="DA568" s="1354"/>
      <c r="DB568" s="1452"/>
      <c r="DC568" s="1273">
        <f>IF(DA568="","",10^(DA568/10))</f>
        <v/>
      </c>
      <c r="DD568" s="1406">
        <f>IF(ISNUMBER(DB568)=FALSE,"",10^(DB568/10))</f>
        <v/>
      </c>
      <c r="DE568" s="1543">
        <f>IF(AND(ISNUMBER(DC568),ISNUMBER(DD568)),IF(DC568/DD568&gt;1,ROUND((DC568)/DD568,3),1),1)</f>
        <v/>
      </c>
      <c r="DF568" s="1541"/>
      <c r="DG568" s="1541"/>
      <c r="DH568" s="1541"/>
      <c r="DI568" s="1541"/>
      <c r="DJ568" s="1541"/>
      <c r="DK568" s="1541"/>
      <c r="DL568" s="1541"/>
      <c r="DM568" s="1541"/>
      <c r="DN568" s="1541"/>
      <c r="DO568" s="1541"/>
      <c r="DP568" s="1541"/>
      <c r="DQ568" s="1541"/>
      <c r="DR568" s="1541"/>
    </row>
    <row r="569" ht="12.75" x14ac:dyDescent="0.2">
      <c r="A569" s="1541"/>
      <c r="B569" s="1541"/>
      <c r="C569"/>
      <c r="D569" s="130">
        <f>IF(BX$562="Close to Ear","EN 62209-1","EN 62209-2")</f>
        <v/>
      </c>
      <c r="E569" s="130">
        <f>IF(CG569="Close to Ear","2016","2010/A1:2019")</f>
        <v/>
      </c>
      <c r="F569" s="1488" t="inlineStr">
        <is>
          <t>5.5</t>
        </is>
      </c>
      <c r="G569" s="1497"/>
      <c r="H569" s="120">
        <f>BV569</f>
        <v/>
      </c>
      <c r="I569" s="120">
        <f>BW569</f>
        <v/>
      </c>
      <c r="J569" s="687" t="inlineStr">
        <is>
          <t>WLAN</t>
        </is>
      </c>
      <c r="K569" s="194" t="inlineStr">
        <is>
          <t>2.4 GHz</t>
        </is>
      </c>
      <c r="L569" s="115"/>
      <c r="M569" s="120"/>
      <c r="N569" s="119"/>
      <c r="O569" s="131"/>
      <c r="P569" s="6597"/>
      <c r="Q569" s="131"/>
      <c r="R569" s="131"/>
      <c r="S569" s="120"/>
      <c r="T569" s="120">
        <v>7</v>
      </c>
      <c r="U569" s="120">
        <v>2442</v>
      </c>
      <c r="V569" s="119"/>
      <c r="W569" s="197"/>
      <c r="X569" s="119"/>
      <c r="Y569" s="119"/>
      <c r="Z569" s="119"/>
      <c r="AA569" s="115"/>
      <c r="AB569" s="115"/>
      <c r="AC569" s="689">
        <f>IF(OR(BX$562="Close to Ear",BX$562="Close to Head"),"Head",IF(BX$562="Extremity","Extremity","Body"))</f>
        <v/>
      </c>
      <c r="AD569" s="690">
        <f>CA569</f>
        <v/>
      </c>
      <c r="AE569" s="688">
        <f>CB569</f>
        <v/>
      </c>
      <c r="AF569" s="115"/>
      <c r="AG569" s="808">
        <f>IF(AZ569="","N/A",IF(CQ569="Pass","P","F"))</f>
        <v/>
      </c>
      <c r="AH569" s="129"/>
      <c r="AI569" s="129"/>
      <c r="AJ569" s="129"/>
      <c r="AK569" s="119"/>
      <c r="AL569" s="115"/>
      <c r="AM569" s="119"/>
      <c r="AN569" s="119"/>
      <c r="AO569" s="692"/>
      <c r="AP569" s="692"/>
      <c r="AQ569" s="692"/>
      <c r="AR569" s="692"/>
      <c r="AS569" s="692"/>
      <c r="AT569" s="691">
        <f>CE569</f>
        <v/>
      </c>
      <c r="AU569" s="691">
        <f>CF569</f>
        <v/>
      </c>
      <c r="AV569" s="813"/>
      <c r="AW569" s="813"/>
      <c r="AX569" s="197">
        <f>CZ569</f>
        <v/>
      </c>
      <c r="AY569" s="197">
        <f>DE569</f>
        <v/>
      </c>
      <c r="AZ569" s="3379">
        <f>CO569</f>
        <v/>
      </c>
      <c r="BA569" s="3380"/>
      <c r="BB569" s="197">
        <f>CP569</f>
        <v/>
      </c>
      <c r="BC569" s="813"/>
      <c r="BD569" s="197">
        <f>CR569</f>
        <v/>
      </c>
      <c r="BE569" s="121">
        <f>CS569</f>
        <v/>
      </c>
      <c r="BF569" s="122">
        <f>CT569*60</f>
        <v/>
      </c>
      <c r="BG569" s="121">
        <f>BE569</f>
        <v/>
      </c>
      <c r="BH569" s="122">
        <f>CU569*60</f>
        <v/>
      </c>
      <c r="BI569" s="122">
        <f>CV569</f>
        <v/>
      </c>
      <c r="BJ569" s="117"/>
      <c r="BK569" s="812">
        <f>Overview!$E$7</f>
        <v/>
      </c>
      <c r="BL569" s="117"/>
      <c r="BM569" s="836">
        <f>CW569</f>
        <v/>
      </c>
      <c r="BN569" s="812">
        <f>Overview!$P$153</f>
        <v/>
      </c>
      <c r="BO569" s="117"/>
      <c r="BP569" s="117"/>
      <c r="BQ569" s="115"/>
      <c r="BR569" s="1478"/>
      <c r="BS569" s="1548"/>
      <c r="BT569" s="2128" t="inlineStr">
        <is>
          <t>WLAN</t>
        </is>
      </c>
      <c r="BU569" s="2128" t="inlineStr">
        <is>
          <t>2.4 GHz</t>
        </is>
      </c>
      <c r="BV569" s="469">
        <f>Overview!$E$28</f>
        <v/>
      </c>
      <c r="BW569" s="2128"/>
      <c r="BX569" s="2128"/>
      <c r="BY569" s="510"/>
      <c r="BZ569" s="510"/>
      <c r="CA569" s="511" t="str">
        <f>CA568</f>
        <v>TBD</v>
      </c>
      <c r="CB569" s="1971">
        <v>5</v>
      </c>
      <c r="CC569" s="510">
        <f>IF(COUNT('Conducted WiFi'!$AH$3:$AH$9)=0,7,INDEX('Conducted WiFi'!$T$3:$T$9,MATCH(MAX('Conducted WiFi'!$AH$3:$AH$9),'Conducted WiFi'!$AH$3:$AH$9,0)))</f>
        <v>7</v>
      </c>
      <c r="CD569" s="1718">
        <f>IF(COUNT('Conducted WiFi'!$AH$3:$AH$9)=0,2442,INDEX('Conducted WiFi'!$U$3:$U$9,MATCH(MAX('Conducted WiFi'!$AH$3:$AH$9),'Conducted WiFi'!$AH$3:$AH$9,0)))</f>
        <v>2442</v>
      </c>
      <c r="CE569" s="2013"/>
      <c r="CF569" s="1966"/>
      <c r="CG569" s="392" t="str">
        <f>IF(OR($BY$547="",$BY$547=""),"",$BY$547)</f>
        <v/>
      </c>
      <c r="CH569" s="392">
        <f>BZ569</f>
        <v/>
      </c>
      <c r="CI569" s="392">
        <f>CA569</f>
        <v/>
      </c>
      <c r="CJ569" s="1528"/>
      <c r="CK569" s="1608"/>
      <c r="CL569" s="206">
        <f>IF(CF569=""," ",IF(ABS(CE569-CF569)&lt;=0.125,"Valid","Not valid"))</f>
        <v/>
      </c>
      <c r="CM569" s="207">
        <f> IF(CE569="","",IF(AND(CE569&lt;&gt;"",CF569=""),IF(CE569&gt;=1,"Medir+Sig Max","No"),IF(CF569&lt;&gt;"",IF(CF569&gt;=1,"Medir+Sig Max","No"),"")))</f>
        <v/>
      </c>
      <c r="CN569" s="1787"/>
      <c r="CO569" s="220">
        <f>IF(CK569="",IF(AND(CE569="",CF569=""),"",IF(CF569="",IF(DE569&gt;1,ROUND(DE569*CE569,3),CE569),IF(DE569&gt;1,ROUND(DE569*CF569,3),CF569))),IF(AND(CE569="",CF569=""),"",IF(CF569="",IF(DE569&gt;1,ROUND(DE569*CE569*(1/(CK569)),3),CE569*(1/(CK569))),IF(DE569&gt;1,ROUND(DE569*CF569*(1/(CK569)),3),CF569*(1/(CK569))))))</f>
        <v/>
      </c>
      <c r="CP569" s="2043">
        <f>IF(COUNTIF(Overview!K12:K14,TRUE)&gt;0,2,IF(COUNTIF(Overview!L12:L14,TRUE)&gt;0,4,0))</f>
        <v/>
      </c>
      <c r="CQ569" s="1472">
        <f>IF(CO569="","",IF(CO569&gt;CP569,"Fail","Pass"))</f>
        <v/>
      </c>
      <c r="CR569" s="1481"/>
      <c r="CS569" s="1565">
        <f>MyTimestamp(CO569)</f>
        <v/>
      </c>
      <c r="CT569" s="1531">
        <f>IF(CE569="",0,15)+IF(CF569="",0,15)</f>
        <v/>
      </c>
      <c r="CU569" s="1532">
        <f>IF(CT569=0,0,2)</f>
        <v/>
      </c>
      <c r="CV569" s="859"/>
      <c r="CW569" s="859"/>
      <c r="CX569" s="2038"/>
      <c r="CY569" s="2044"/>
      <c r="CZ569" s="1543">
        <f>10^(CJ569/20)*100-100</f>
        <v/>
      </c>
      <c r="DA569" s="1354"/>
      <c r="DB569" s="1452"/>
      <c r="DC569" s="1273">
        <f>IF(DA569="","",10^(DA569/10))</f>
        <v/>
      </c>
      <c r="DD569" s="1406">
        <f>IF(ISNUMBER(DB569)=FALSE,"",10^(DB569/10))</f>
        <v/>
      </c>
      <c r="DE569" s="1543">
        <f>IF(AND(ISNUMBER(DC569),ISNUMBER(DD569)),IF(DC569/DD569&gt;1,ROUND((DC569)/DD569,3),1),1)</f>
        <v/>
      </c>
      <c r="DF569" s="1541"/>
      <c r="DG569" s="1541"/>
      <c r="DH569" s="1541"/>
      <c r="DI569" s="1541"/>
      <c r="DJ569" s="1541"/>
      <c r="DK569" s="1541"/>
      <c r="DL569" s="1541"/>
      <c r="DM569" s="1541"/>
      <c r="DN569" s="1541"/>
      <c r="DO569" s="1541"/>
      <c r="DP569" s="1541"/>
      <c r="DQ569" s="1541"/>
      <c r="DR569" s="1541"/>
    </row>
    <row r="570" ht="12.75" x14ac:dyDescent="0.2">
      <c r="A570" s="1541"/>
      <c r="B570" s="1541"/>
      <c r="C570"/>
      <c r="D570" s="130">
        <f>IF(BX$562="Close to Ear","EN 62209-1","EN 62209-2")</f>
        <v/>
      </c>
      <c r="E570" s="130">
        <f>IF(CG570="Close to Ear","2016","2010/A1:2019")</f>
        <v/>
      </c>
      <c r="F570" s="1488" t="inlineStr">
        <is>
          <t>5.5</t>
        </is>
      </c>
      <c r="G570" s="1497"/>
      <c r="H570" s="120">
        <f>BV570</f>
        <v/>
      </c>
      <c r="I570" s="120">
        <f>BW570</f>
        <v/>
      </c>
      <c r="J570" s="687" t="inlineStr">
        <is>
          <t>WLAN</t>
        </is>
      </c>
      <c r="K570" s="194" t="inlineStr">
        <is>
          <t>2.4 GHz</t>
        </is>
      </c>
      <c r="L570" s="115"/>
      <c r="M570" s="120"/>
      <c r="N570" s="119"/>
      <c r="O570" s="131"/>
      <c r="P570" s="6597"/>
      <c r="Q570" s="131"/>
      <c r="R570" s="131"/>
      <c r="S570" s="120"/>
      <c r="T570" s="120">
        <v>7</v>
      </c>
      <c r="U570" s="120">
        <v>2442</v>
      </c>
      <c r="V570" s="119"/>
      <c r="W570" s="197"/>
      <c r="X570" s="119"/>
      <c r="Y570" s="119"/>
      <c r="Z570" s="119"/>
      <c r="AA570" s="115"/>
      <c r="AB570" s="115"/>
      <c r="AC570" s="689">
        <f>IF(OR(BX$562="Close to Ear",BX$562="Close to Head"),"Head",IF(BX$562="Extremity","Extremity","Body"))</f>
        <v/>
      </c>
      <c r="AD570" s="690">
        <f>CA570</f>
        <v/>
      </c>
      <c r="AE570" s="688">
        <f>CB570</f>
        <v/>
      </c>
      <c r="AF570" s="115"/>
      <c r="AG570" s="808">
        <f>IF(AZ570="","N/A",IF(CQ570="Pass","P","F"))</f>
        <v/>
      </c>
      <c r="AH570" s="129"/>
      <c r="AI570" s="129"/>
      <c r="AJ570" s="129"/>
      <c r="AK570" s="119"/>
      <c r="AL570" s="115"/>
      <c r="AM570" s="119"/>
      <c r="AN570" s="119"/>
      <c r="AO570" s="692"/>
      <c r="AP570" s="692"/>
      <c r="AQ570" s="692"/>
      <c r="AR570" s="692"/>
      <c r="AS570" s="692"/>
      <c r="AT570" s="691">
        <f>CE570</f>
        <v/>
      </c>
      <c r="AU570" s="691">
        <f>CF570</f>
        <v/>
      </c>
      <c r="AV570" s="813"/>
      <c r="AW570" s="813"/>
      <c r="AX570" s="197">
        <f>CZ570</f>
        <v/>
      </c>
      <c r="AY570" s="197">
        <f>DE570</f>
        <v/>
      </c>
      <c r="AZ570" s="3379">
        <f>CO570</f>
        <v/>
      </c>
      <c r="BA570" s="3380"/>
      <c r="BB570" s="197">
        <f>CP570</f>
        <v/>
      </c>
      <c r="BC570" s="813"/>
      <c r="BD570" s="197">
        <f>CR570</f>
        <v/>
      </c>
      <c r="BE570" s="121">
        <f>CS570</f>
        <v/>
      </c>
      <c r="BF570" s="122">
        <f>CT570*60</f>
        <v/>
      </c>
      <c r="BG570" s="121">
        <f>BE570</f>
        <v/>
      </c>
      <c r="BH570" s="122">
        <f>CU570*60</f>
        <v/>
      </c>
      <c r="BI570" s="122">
        <f>CV570</f>
        <v/>
      </c>
      <c r="BJ570" s="117"/>
      <c r="BK570" s="812">
        <f>Overview!$E$7</f>
        <v/>
      </c>
      <c r="BL570" s="117"/>
      <c r="BM570" s="836">
        <f>CW570</f>
        <v/>
      </c>
      <c r="BN570" s="812">
        <f>Overview!$P$153</f>
        <v/>
      </c>
      <c r="BO570" s="117"/>
      <c r="BP570" s="117"/>
      <c r="BQ570" s="115"/>
      <c r="BR570" s="1478"/>
      <c r="BS570" s="1548"/>
      <c r="BT570" s="2127" t="inlineStr">
        <is>
          <t>WLAN</t>
        </is>
      </c>
      <c r="BU570" s="2127" t="inlineStr">
        <is>
          <t>2.4 GHz</t>
        </is>
      </c>
      <c r="BV570" s="465">
        <f>Overview!$E$28</f>
        <v/>
      </c>
      <c r="BW570" s="2127"/>
      <c r="BX570" s="2127"/>
      <c r="BY570" s="510"/>
      <c r="BZ570" s="510"/>
      <c r="CA570" s="511" t="str">
        <f>CA569</f>
        <v>TBD</v>
      </c>
      <c r="CB570" s="1971">
        <v>5</v>
      </c>
      <c r="CC570" s="510">
        <f>IF(COUNT('Conducted WiFi'!$AH$3:$AH$9)=0,7,INDEX('Conducted WiFi'!$T$3:$T$9,MATCH(MAX('Conducted WiFi'!$AH$3:$AH$9),'Conducted WiFi'!$AH$3:$AH$9,0)))</f>
        <v>7</v>
      </c>
      <c r="CD570" s="1718">
        <f>IF(COUNT('Conducted WiFi'!$AH$3:$AH$9)=0,2442,INDEX('Conducted WiFi'!$U$3:$U$9,MATCH(MAX('Conducted WiFi'!$AH$3:$AH$9),'Conducted WiFi'!$AH$3:$AH$9,0)))</f>
        <v>2442</v>
      </c>
      <c r="CE570" s="2013"/>
      <c r="CF570" s="1966"/>
      <c r="CG570" s="392" t="str">
        <f>IF(OR($BY$547="",$BY$547=""),"",$BY$547)</f>
        <v/>
      </c>
      <c r="CH570" s="392">
        <f>BZ570</f>
        <v/>
      </c>
      <c r="CI570" s="392">
        <f>CA570</f>
        <v/>
      </c>
      <c r="CJ570" s="1528"/>
      <c r="CK570" s="1608"/>
      <c r="CL570" s="206">
        <f>IF(CF570=""," ",IF(ABS(CE570-CF570)&lt;=0.125,"Valid","Not valid"))</f>
        <v/>
      </c>
      <c r="CM570" s="207">
        <f> IF(CE570="","",IF(AND(CE570&lt;&gt;"",CF570=""),IF(CE570&gt;=1,"Medir+Sig Max","No"),IF(CF570&lt;&gt;"",IF(CF570&gt;=1,"Medir+Sig Max","No"),"")))</f>
        <v/>
      </c>
      <c r="CN570" s="1787"/>
      <c r="CO570" s="220">
        <f>IF(CK570="",IF(AND(CE570="",CF570=""),"",IF(CF570="",IF(DE570&gt;1,ROUND(DE570*CE570,3),CE570),IF(DE570&gt;1,ROUND(DE570*CF570,3),CF570))),IF(AND(CE570="",CF570=""),"",IF(CF570="",IF(DE570&gt;1,ROUND(DE570*CE570*(1/(CK570)),3),CE570*(1/(CK570))),IF(DE570&gt;1,ROUND(DE570*CF570*(1/(CK570)),3),CF570*(1/(CK570))))))</f>
        <v/>
      </c>
      <c r="CP570" s="2043">
        <f>IF(COUNTIF(Overview!K12:K14,TRUE)&gt;0,2,IF(COUNTIF(Overview!L12:L14,TRUE)&gt;0,4,0))</f>
        <v/>
      </c>
      <c r="CQ570" s="1472">
        <f>IF(CO570="","",IF(CO570&gt;CP570,"Fail","Pass"))</f>
        <v/>
      </c>
      <c r="CR570" s="1481"/>
      <c r="CS570" s="1565">
        <f>MyTimestamp(CO570)</f>
        <v/>
      </c>
      <c r="CT570" s="1531">
        <f>IF(CE570="",0,15)+IF(CF570="",0,15)</f>
        <v/>
      </c>
      <c r="CU570" s="1532">
        <f>IF(CT570=0,0,2)</f>
        <v/>
      </c>
      <c r="CV570" s="859"/>
      <c r="CW570" s="859"/>
      <c r="CX570" s="2038"/>
      <c r="CY570" s="2044"/>
      <c r="CZ570" s="1543">
        <f>10^(CJ570/20)*100-100</f>
        <v/>
      </c>
      <c r="DA570" s="1354"/>
      <c r="DB570" s="1452"/>
      <c r="DC570" s="1273">
        <f>IF(DA570="","",10^(DA570/10))</f>
        <v/>
      </c>
      <c r="DD570" s="1406">
        <f>IF(ISNUMBER(DB570)=FALSE,"",10^(DB570/10))</f>
        <v/>
      </c>
      <c r="DE570" s="1543">
        <f>IF(AND(ISNUMBER(DC570),ISNUMBER(DD570)),IF(DC570/DD570&gt;1,ROUND((DC570)/DD570,3),1),1)</f>
        <v/>
      </c>
      <c r="DF570" s="1541"/>
      <c r="DG570" s="1541"/>
      <c r="DH570" s="1541"/>
      <c r="DI570" s="1541"/>
      <c r="DJ570" s="1541"/>
      <c r="DK570" s="1541"/>
      <c r="DL570" s="1541"/>
      <c r="DM570" s="1541"/>
      <c r="DN570" s="1541"/>
      <c r="DO570" s="1541"/>
      <c r="DP570" s="1541"/>
      <c r="DQ570" s="1541"/>
      <c r="DR570" s="1541"/>
    </row>
    <row r="571" ht="12.75" x14ac:dyDescent="0.2">
      <c r="A571" s="1541"/>
      <c r="B571" s="1541"/>
      <c r="C571"/>
      <c r="D571" s="130">
        <f>IF(BX$562="Close to Ear","EN 62209-1","EN 62209-2")</f>
        <v/>
      </c>
      <c r="E571" s="130">
        <f>IF(CG571="Close to Ear","2016","2010/A1:2019")</f>
        <v/>
      </c>
      <c r="F571" s="1488" t="inlineStr">
        <is>
          <t>5.5</t>
        </is>
      </c>
      <c r="G571" s="1497"/>
      <c r="H571" s="120">
        <f>BV571</f>
        <v/>
      </c>
      <c r="I571" s="120">
        <f>BW571</f>
        <v/>
      </c>
      <c r="J571" s="687" t="inlineStr">
        <is>
          <t>WLAN</t>
        </is>
      </c>
      <c r="K571" s="194" t="inlineStr">
        <is>
          <t>2.4 GHz</t>
        </is>
      </c>
      <c r="L571" s="115"/>
      <c r="M571" s="120"/>
      <c r="N571" s="119"/>
      <c r="O571" s="131"/>
      <c r="P571" s="6597"/>
      <c r="Q571" s="131"/>
      <c r="R571" s="131"/>
      <c r="S571" s="120"/>
      <c r="T571" s="120">
        <v>7</v>
      </c>
      <c r="U571" s="120">
        <v>2442</v>
      </c>
      <c r="V571" s="119"/>
      <c r="W571" s="197"/>
      <c r="X571" s="119"/>
      <c r="Y571" s="119"/>
      <c r="Z571" s="119"/>
      <c r="AA571" s="115"/>
      <c r="AB571" s="115"/>
      <c r="AC571" s="689">
        <f>IF(OR(BX$562="Close to Ear",BX$562="Close to Head"),"Head",IF(BX$562="Extremity","Extremity","Body"))</f>
        <v/>
      </c>
      <c r="AD571" s="690">
        <f>CA571</f>
        <v/>
      </c>
      <c r="AE571" s="688">
        <f>CB571</f>
        <v/>
      </c>
      <c r="AF571" s="115"/>
      <c r="AG571" s="808">
        <f>IF(AZ571="","N/A",IF(CQ571="Pass","P","F"))</f>
        <v/>
      </c>
      <c r="AH571" s="129"/>
      <c r="AI571" s="129"/>
      <c r="AJ571" s="129"/>
      <c r="AK571" s="119"/>
      <c r="AL571" s="115"/>
      <c r="AM571" s="119"/>
      <c r="AN571" s="119"/>
      <c r="AO571" s="692"/>
      <c r="AP571" s="692"/>
      <c r="AQ571" s="692"/>
      <c r="AR571" s="692"/>
      <c r="AS571" s="692"/>
      <c r="AT571" s="691">
        <f>CE571</f>
        <v/>
      </c>
      <c r="AU571" s="691">
        <f>CF571</f>
        <v/>
      </c>
      <c r="AV571" s="813"/>
      <c r="AW571" s="813"/>
      <c r="AX571" s="197">
        <f>CZ571</f>
        <v/>
      </c>
      <c r="AY571" s="197">
        <f>DE571</f>
        <v/>
      </c>
      <c r="AZ571" s="3379">
        <f>CO571</f>
        <v/>
      </c>
      <c r="BA571" s="3380"/>
      <c r="BB571" s="197">
        <f>CP571</f>
        <v/>
      </c>
      <c r="BC571" s="813"/>
      <c r="BD571" s="197">
        <f>CR571</f>
        <v/>
      </c>
      <c r="BE571" s="121">
        <f>CS571</f>
        <v/>
      </c>
      <c r="BF571" s="122">
        <f>CT571*60</f>
        <v/>
      </c>
      <c r="BG571" s="121">
        <f>BE571</f>
        <v/>
      </c>
      <c r="BH571" s="122">
        <f>CU571*60</f>
        <v/>
      </c>
      <c r="BI571" s="122">
        <f>CV571</f>
        <v/>
      </c>
      <c r="BJ571" s="117"/>
      <c r="BK571" s="812">
        <f>Overview!$E$7</f>
        <v/>
      </c>
      <c r="BL571" s="117"/>
      <c r="BM571" s="836">
        <f>CW571</f>
        <v/>
      </c>
      <c r="BN571" s="812">
        <f>Overview!$P$153</f>
        <v/>
      </c>
      <c r="BO571" s="117"/>
      <c r="BP571" s="117"/>
      <c r="BQ571" s="115"/>
      <c r="BR571" s="1478"/>
      <c r="BS571" s="1548"/>
      <c r="BT571" s="2127" t="inlineStr">
        <is>
          <t>WLAN</t>
        </is>
      </c>
      <c r="BU571" s="2127" t="inlineStr">
        <is>
          <t>2.4 GHz</t>
        </is>
      </c>
      <c r="BV571" s="465">
        <f>Overview!$E$28</f>
        <v/>
      </c>
      <c r="BW571" s="2127"/>
      <c r="BX571" s="2127"/>
      <c r="BY571" s="510"/>
      <c r="BZ571" s="510"/>
      <c r="CA571" s="511" t="str">
        <f>CA570</f>
        <v>TBD</v>
      </c>
      <c r="CB571" s="1971">
        <v>5</v>
      </c>
      <c r="CC571" s="510">
        <f>IF(COUNT('Conducted WiFi'!$AH$3:$AH$9)=0,7,INDEX('Conducted WiFi'!$T$3:$T$9,MATCH(MAX('Conducted WiFi'!$AH$3:$AH$9),'Conducted WiFi'!$AH$3:$AH$9,0)))</f>
        <v>7</v>
      </c>
      <c r="CD571" s="1718">
        <f>IF(COUNT('Conducted WiFi'!$AH$3:$AH$9)=0,2442,INDEX('Conducted WiFi'!$U$3:$U$9,MATCH(MAX('Conducted WiFi'!$AH$3:$AH$9),'Conducted WiFi'!$AH$3:$AH$9,0)))</f>
        <v>2442</v>
      </c>
      <c r="CE571" s="2013"/>
      <c r="CF571" s="1966"/>
      <c r="CG571" s="392" t="str">
        <f>IF(OR($BY$547="",$BY$547=""),"",$BY$547)</f>
        <v/>
      </c>
      <c r="CH571" s="392">
        <f>BZ571</f>
        <v/>
      </c>
      <c r="CI571" s="392">
        <f>CA571</f>
        <v/>
      </c>
      <c r="CJ571" s="1528"/>
      <c r="CK571" s="1608"/>
      <c r="CL571" s="206">
        <f>IF(CF571=""," ",IF(ABS(CE571-CF571)&lt;=0.125,"Valid","Not valid"))</f>
        <v/>
      </c>
      <c r="CM571" s="207">
        <f> IF(CE571="","",IF(AND(CE571&lt;&gt;"",CF571=""),IF(CE571&gt;=1,"Medir+Sig Max","No"),IF(CF571&lt;&gt;"",IF(CF571&gt;=1,"Medir+Sig Max","No"),"")))</f>
        <v/>
      </c>
      <c r="CN571" s="1787"/>
      <c r="CO571" s="220">
        <f>IF(CK571="",IF(AND(CE571="",CF571=""),"",IF(CF571="",IF(DE571&gt;1,ROUND(DE571*CE571,3),CE571),IF(DE571&gt;1,ROUND(DE571*CF571,3),CF571))),IF(AND(CE571="",CF571=""),"",IF(CF571="",IF(DE571&gt;1,ROUND(DE571*CE571*(1/(CK571)),3),CE571*(1/(CK571))),IF(DE571&gt;1,ROUND(DE571*CF571*(1/(CK571)),3),CF571*(1/(CK571))))))</f>
        <v/>
      </c>
      <c r="CP571" s="2043">
        <f>IF(COUNTIF(Overview!K12:K14,TRUE)&gt;0,2,IF(COUNTIF(Overview!L12:L14,TRUE)&gt;0,4,0))</f>
        <v/>
      </c>
      <c r="CQ571" s="1472">
        <f>IF(CO571="","",IF(CO571&gt;CP571,"Fail","Pass"))</f>
        <v/>
      </c>
      <c r="CR571" s="1481"/>
      <c r="CS571" s="1565">
        <f>MyTimestamp(CO571)</f>
        <v/>
      </c>
      <c r="CT571" s="1531">
        <f>IF(CE571="",0,15)+IF(CF571="",0,15)</f>
        <v/>
      </c>
      <c r="CU571" s="1532">
        <f>IF(CT571=0,0,2)</f>
        <v/>
      </c>
      <c r="CV571" s="859"/>
      <c r="CW571" s="859"/>
      <c r="CX571" s="2038"/>
      <c r="CY571" s="2044"/>
      <c r="CZ571" s="1543">
        <f>10^(CJ571/20)*100-100</f>
        <v/>
      </c>
      <c r="DA571" s="1354"/>
      <c r="DB571" s="1452"/>
      <c r="DC571" s="1273">
        <f>IF(DA571="","",10^(DA571/10))</f>
        <v/>
      </c>
      <c r="DD571" s="1406">
        <f>IF(ISNUMBER(DB571)=FALSE,"",10^(DB571/10))</f>
        <v/>
      </c>
      <c r="DE571" s="1543">
        <f>IF(AND(ISNUMBER(DC571),ISNUMBER(DD571)),IF(DC571/DD571&gt;1,ROUND((DC571)/DD571,3),1),1)</f>
        <v/>
      </c>
      <c r="DF571" s="1541"/>
      <c r="DG571" s="1541"/>
      <c r="DH571" s="1541"/>
      <c r="DI571" s="1541"/>
      <c r="DJ571" s="1541"/>
      <c r="DK571" s="1541"/>
      <c r="DL571" s="1541"/>
      <c r="DM571" s="1541"/>
      <c r="DN571" s="1541"/>
      <c r="DO571" s="1541"/>
      <c r="DP571" s="1541"/>
      <c r="DQ571" s="1541"/>
      <c r="DR571" s="1541"/>
    </row>
    <row r="572" ht="12.75" x14ac:dyDescent="0.2">
      <c r="A572" s="1541"/>
      <c r="B572" s="1541"/>
      <c r="C572"/>
      <c r="D572" s="130">
        <f>IF(BX$562="Close to Ear","EN 62209-1","EN 62209-2")</f>
        <v/>
      </c>
      <c r="E572" s="130">
        <f>IF(CG572="Close to Ear","2016","2010/A1:2019")</f>
        <v/>
      </c>
      <c r="F572" s="1488" t="inlineStr">
        <is>
          <t>5.5</t>
        </is>
      </c>
      <c r="G572" s="1497"/>
      <c r="H572" s="120">
        <f>BV572</f>
        <v/>
      </c>
      <c r="I572" s="120">
        <f>BW572</f>
        <v/>
      </c>
      <c r="J572" s="687" t="inlineStr">
        <is>
          <t>WLAN</t>
        </is>
      </c>
      <c r="K572" s="194" t="inlineStr">
        <is>
          <t>2.4 GHz</t>
        </is>
      </c>
      <c r="L572" s="115"/>
      <c r="M572" s="120"/>
      <c r="N572" s="119"/>
      <c r="O572" s="131"/>
      <c r="P572" s="6597"/>
      <c r="Q572" s="131"/>
      <c r="R572" s="131"/>
      <c r="S572" s="120"/>
      <c r="T572" s="120">
        <v>7</v>
      </c>
      <c r="U572" s="120">
        <v>2442</v>
      </c>
      <c r="V572" s="119"/>
      <c r="W572" s="197"/>
      <c r="X572" s="119"/>
      <c r="Y572" s="119"/>
      <c r="Z572" s="119"/>
      <c r="AA572" s="115"/>
      <c r="AB572" s="115"/>
      <c r="AC572" s="689">
        <f>IF(OR(BX$562="Close to Ear",BX$562="Close to Head"),"Head",IF(BX$562="Extremity","Extremity","Body"))</f>
        <v/>
      </c>
      <c r="AD572" s="690">
        <f>CA572</f>
        <v/>
      </c>
      <c r="AE572" s="688">
        <f>CB572</f>
        <v/>
      </c>
      <c r="AF572" s="115"/>
      <c r="AG572" s="808">
        <f>IF(AZ572="","N/A",IF(CQ572="Pass","P","F"))</f>
        <v/>
      </c>
      <c r="AH572" s="129"/>
      <c r="AI572" s="129"/>
      <c r="AJ572" s="129"/>
      <c r="AK572" s="119"/>
      <c r="AL572" s="115"/>
      <c r="AM572" s="119"/>
      <c r="AN572" s="119"/>
      <c r="AO572" s="692"/>
      <c r="AP572" s="692"/>
      <c r="AQ572" s="692"/>
      <c r="AR572" s="692"/>
      <c r="AS572" s="692"/>
      <c r="AT572" s="691">
        <f>CE572</f>
        <v/>
      </c>
      <c r="AU572" s="691">
        <f>CF572</f>
        <v/>
      </c>
      <c r="AV572" s="813"/>
      <c r="AW572" s="813"/>
      <c r="AX572" s="197">
        <f>CZ572</f>
        <v/>
      </c>
      <c r="AY572" s="197">
        <f>DE572</f>
        <v/>
      </c>
      <c r="AZ572" s="3379">
        <f>CO572</f>
        <v/>
      </c>
      <c r="BA572" s="3380"/>
      <c r="BB572" s="197">
        <f>CP572</f>
        <v/>
      </c>
      <c r="BC572" s="813"/>
      <c r="BD572" s="197">
        <f>CR572</f>
        <v/>
      </c>
      <c r="BE572" s="121">
        <f>CS572</f>
        <v/>
      </c>
      <c r="BF572" s="122">
        <f>CT572*60</f>
        <v/>
      </c>
      <c r="BG572" s="121">
        <f>BE572</f>
        <v/>
      </c>
      <c r="BH572" s="122">
        <f>CU572*60</f>
        <v/>
      </c>
      <c r="BI572" s="122">
        <f>CV572</f>
        <v/>
      </c>
      <c r="BJ572" s="117"/>
      <c r="BK572" s="812">
        <f>Overview!$E$7</f>
        <v/>
      </c>
      <c r="BL572" s="117"/>
      <c r="BM572" s="836">
        <f>CW572</f>
        <v/>
      </c>
      <c r="BN572" s="812">
        <f>Overview!$P$153</f>
        <v/>
      </c>
      <c r="BO572" s="117"/>
      <c r="BP572" s="117"/>
      <c r="BQ572" s="115"/>
      <c r="BR572" s="1478"/>
      <c r="BS572" s="1548"/>
      <c r="BT572" s="2127" t="inlineStr">
        <is>
          <t>WLAN</t>
        </is>
      </c>
      <c r="BU572" s="2127" t="inlineStr">
        <is>
          <t>2.4 GHz</t>
        </is>
      </c>
      <c r="BV572" s="465">
        <f>Overview!$E$28</f>
        <v/>
      </c>
      <c r="BW572" s="2127"/>
      <c r="BX572" s="2127"/>
      <c r="BY572" s="510"/>
      <c r="BZ572" s="510"/>
      <c r="CA572" s="511" t="str">
        <f>CA571</f>
        <v>TBD</v>
      </c>
      <c r="CB572" s="1971">
        <v>5</v>
      </c>
      <c r="CC572" s="510">
        <f>IF(COUNT('Conducted WiFi'!$AH$3:$AH$9)=0,7,INDEX('Conducted WiFi'!$T$3:$T$9,MATCH(MAX('Conducted WiFi'!$AH$3:$AH$9),'Conducted WiFi'!$AH$3:$AH$9,0)))</f>
        <v>7</v>
      </c>
      <c r="CD572" s="1718">
        <f>IF(COUNT('Conducted WiFi'!$AH$3:$AH$9)=0,2442,INDEX('Conducted WiFi'!$U$3:$U$9,MATCH(MAX('Conducted WiFi'!$AH$3:$AH$9),'Conducted WiFi'!$AH$3:$AH$9,0)))</f>
        <v>2442</v>
      </c>
      <c r="CE572" s="2013"/>
      <c r="CF572" s="1966"/>
      <c r="CG572" s="392" t="str">
        <f>IF(OR($BY$547="",$BY$547=""),"",$BY$547)</f>
        <v/>
      </c>
      <c r="CH572" s="392">
        <f>BZ572</f>
        <v/>
      </c>
      <c r="CI572" s="392">
        <f>CA572</f>
        <v/>
      </c>
      <c r="CJ572" s="1528"/>
      <c r="CK572" s="1608"/>
      <c r="CL572" s="206">
        <f>IF(CF572=""," ",IF(ABS(CE572-CF572)&lt;=0.125,"Valid","Not valid"))</f>
        <v/>
      </c>
      <c r="CM572" s="207">
        <f> IF(CE572="","",IF(AND(CE572&lt;&gt;"",CF572=""),IF(CE572&gt;=1,"Medir+Sig Max","No"),IF(CF572&lt;&gt;"",IF(CF572&gt;=1,"Medir+Sig Max","No"),"")))</f>
        <v/>
      </c>
      <c r="CN572" s="1787"/>
      <c r="CO572" s="220">
        <f>IF(CK572="",IF(AND(CE572="",CF572=""),"",IF(CF572="",IF(DE572&gt;1,ROUND(DE572*CE572,3),CE572),IF(DE572&gt;1,ROUND(DE572*CF572,3),CF572))),IF(AND(CE572="",CF572=""),"",IF(CF572="",IF(DE572&gt;1,ROUND(DE572*CE572*(1/(CK572)),3),CE572*(1/(CK572))),IF(DE572&gt;1,ROUND(DE572*CF572*(1/(CK572)),3),CF572*(1/(CK572))))))</f>
        <v/>
      </c>
      <c r="CP572" s="2043">
        <f>IF(COUNTIF(Overview!K12:K14,TRUE)&gt;0,2,IF(COUNTIF(Overview!L12:L14,TRUE)&gt;0,4,0))</f>
        <v/>
      </c>
      <c r="CQ572" s="1472">
        <f>IF(CO572="","",IF(CO572&gt;CP572,"Fail","Pass"))</f>
        <v/>
      </c>
      <c r="CR572" s="1481"/>
      <c r="CS572" s="1565">
        <f>MyTimestamp(CO572)</f>
        <v/>
      </c>
      <c r="CT572" s="1531">
        <f>IF(CE572="",0,15)+IF(CF572="",0,15)</f>
        <v/>
      </c>
      <c r="CU572" s="1532">
        <f>IF(CT572=0,0,2)</f>
        <v/>
      </c>
      <c r="CV572" s="859"/>
      <c r="CW572" s="859"/>
      <c r="CX572" s="2038"/>
      <c r="CY572" s="2044"/>
      <c r="CZ572" s="1543">
        <f>10^(CJ572/20)*100-100</f>
        <v/>
      </c>
      <c r="DA572" s="1354"/>
      <c r="DB572" s="1452"/>
      <c r="DC572" s="1273">
        <f>IF(DA572="","",10^(DA572/10))</f>
        <v/>
      </c>
      <c r="DD572" s="1406">
        <f>IF(ISNUMBER(DB572)=FALSE,"",10^(DB572/10))</f>
        <v/>
      </c>
      <c r="DE572" s="1543">
        <f>IF(AND(ISNUMBER(DC572),ISNUMBER(DD572)),IF(DC572/DD572&gt;1,ROUND((DC572)/DD572,3),1),1)</f>
        <v/>
      </c>
      <c r="DF572" s="1541"/>
      <c r="DG572" s="1541"/>
      <c r="DH572" s="1541"/>
      <c r="DI572" s="1541"/>
      <c r="DJ572" s="1541"/>
      <c r="DK572" s="1541"/>
      <c r="DL572" s="1541"/>
      <c r="DM572" s="1541"/>
      <c r="DN572" s="1541"/>
      <c r="DO572" s="1541"/>
      <c r="DP572" s="1541"/>
      <c r="DQ572" s="1541"/>
      <c r="DR572" s="1541"/>
    </row>
    <row r="573" ht="12.75" x14ac:dyDescent="0.2">
      <c r="A573" s="1541"/>
      <c r="B573" s="1541"/>
      <c r="C573"/>
      <c r="D573" s="130">
        <f>IF(BX$562="Close to Ear","EN 62209-1","EN 62209-2")</f>
        <v/>
      </c>
      <c r="E573" s="130">
        <f>IF(CG573="Close to Ear","2016","2010/A1:2019")</f>
        <v/>
      </c>
      <c r="F573" s="1488" t="inlineStr">
        <is>
          <t>5.5</t>
        </is>
      </c>
      <c r="G573" s="1497"/>
      <c r="H573" s="120">
        <f>BV573</f>
        <v/>
      </c>
      <c r="I573" s="120">
        <f>BW573</f>
        <v/>
      </c>
      <c r="J573" s="687" t="inlineStr">
        <is>
          <t>WLAN</t>
        </is>
      </c>
      <c r="K573" s="194" t="inlineStr">
        <is>
          <t>2.4 GHz</t>
        </is>
      </c>
      <c r="L573" s="115"/>
      <c r="M573" s="120"/>
      <c r="N573" s="119"/>
      <c r="O573" s="131"/>
      <c r="P573" s="6597"/>
      <c r="Q573" s="131"/>
      <c r="R573" s="131"/>
      <c r="S573" s="120"/>
      <c r="T573" s="120">
        <v>7</v>
      </c>
      <c r="U573" s="120">
        <v>2442</v>
      </c>
      <c r="V573" s="119"/>
      <c r="W573" s="197"/>
      <c r="X573" s="119"/>
      <c r="Y573" s="119"/>
      <c r="Z573" s="119"/>
      <c r="AA573" s="115"/>
      <c r="AB573" s="115"/>
      <c r="AC573" s="689">
        <f>IF(OR(BX$562="Close to Ear",BX$562="Close to Head"),"Head",IF(BX$562="Extremity","Extremity","Body"))</f>
        <v/>
      </c>
      <c r="AD573" s="690">
        <f>CA573</f>
        <v/>
      </c>
      <c r="AE573" s="688">
        <f>CB573</f>
        <v/>
      </c>
      <c r="AF573" s="115"/>
      <c r="AG573" s="808">
        <f>IF(AZ573="","N/A",IF(CQ573="Pass","P","F"))</f>
        <v/>
      </c>
      <c r="AH573" s="129"/>
      <c r="AI573" s="129"/>
      <c r="AJ573" s="129"/>
      <c r="AK573" s="119"/>
      <c r="AL573" s="115"/>
      <c r="AM573" s="119"/>
      <c r="AN573" s="119"/>
      <c r="AO573" s="692"/>
      <c r="AP573" s="692"/>
      <c r="AQ573" s="692"/>
      <c r="AR573" s="692"/>
      <c r="AS573" s="692"/>
      <c r="AT573" s="691">
        <f>CE573</f>
        <v/>
      </c>
      <c r="AU573" s="691">
        <f>CF573</f>
        <v/>
      </c>
      <c r="AV573" s="813"/>
      <c r="AW573" s="813"/>
      <c r="AX573" s="197">
        <f>CZ573</f>
        <v/>
      </c>
      <c r="AY573" s="197">
        <f>DE573</f>
        <v/>
      </c>
      <c r="AZ573" s="3379">
        <f>CO573</f>
        <v/>
      </c>
      <c r="BA573" s="3380"/>
      <c r="BB573" s="197">
        <f>CP573</f>
        <v/>
      </c>
      <c r="BC573" s="813"/>
      <c r="BD573" s="197">
        <f>CR573</f>
        <v/>
      </c>
      <c r="BE573" s="121">
        <f>CS573</f>
        <v/>
      </c>
      <c r="BF573" s="122">
        <f>CT573*60</f>
        <v/>
      </c>
      <c r="BG573" s="121">
        <f>BE573</f>
        <v/>
      </c>
      <c r="BH573" s="122">
        <f>CU573*60</f>
        <v/>
      </c>
      <c r="BI573" s="122">
        <f>CV573</f>
        <v/>
      </c>
      <c r="BJ573" s="117"/>
      <c r="BK573" s="812">
        <f>Overview!$E$7</f>
        <v/>
      </c>
      <c r="BL573" s="117"/>
      <c r="BM573" s="836">
        <f>CW573</f>
        <v/>
      </c>
      <c r="BN573" s="812">
        <f>Overview!$P$153</f>
        <v/>
      </c>
      <c r="BO573" s="117"/>
      <c r="BP573" s="117"/>
      <c r="BQ573" s="115"/>
      <c r="BR573" s="1478"/>
      <c r="BS573" s="1548"/>
      <c r="BT573" s="2127" t="inlineStr">
        <is>
          <t>WLAN</t>
        </is>
      </c>
      <c r="BU573" s="2127" t="inlineStr">
        <is>
          <t>2.4 GHz</t>
        </is>
      </c>
      <c r="BV573" s="465">
        <f>Overview!$E$28</f>
        <v/>
      </c>
      <c r="BW573" s="2127"/>
      <c r="BX573" s="2127"/>
      <c r="BY573" s="510"/>
      <c r="BZ573" s="510"/>
      <c r="CA573" s="511" t="str">
        <f>CA572</f>
        <v>TBD</v>
      </c>
      <c r="CB573" s="1971">
        <v>5</v>
      </c>
      <c r="CC573" s="510">
        <f>IF(COUNT('Conducted WiFi'!$AH$3:$AH$9)=0,7,INDEX('Conducted WiFi'!$T$3:$T$9,MATCH(MAX('Conducted WiFi'!$AH$3:$AH$9),'Conducted WiFi'!$AH$3:$AH$9,0)))</f>
        <v>7</v>
      </c>
      <c r="CD573" s="1718">
        <f>IF(COUNT('Conducted WiFi'!$AH$3:$AH$9)=0,2442,INDEX('Conducted WiFi'!$U$3:$U$9,MATCH(MAX('Conducted WiFi'!$AH$3:$AH$9),'Conducted WiFi'!$AH$3:$AH$9,0)))</f>
        <v>2442</v>
      </c>
      <c r="CE573" s="2013"/>
      <c r="CF573" s="1966"/>
      <c r="CG573" s="392" t="str">
        <f>IF(OR($BY$547="",$BY$547=""),"",$BY$547)</f>
        <v/>
      </c>
      <c r="CH573" s="392">
        <f>BZ573</f>
        <v/>
      </c>
      <c r="CI573" s="392">
        <f>CA573</f>
        <v/>
      </c>
      <c r="CJ573" s="1528"/>
      <c r="CK573" s="1608"/>
      <c r="CL573" s="206">
        <f>IF(CF573=""," ",IF(ABS(CE573-CF573)&lt;=0.125,"Valid","Not valid"))</f>
        <v/>
      </c>
      <c r="CM573" s="207">
        <f> IF(CE573="","",IF(AND(CE573&lt;&gt;"",CF573=""),IF(CE573&gt;=1,"Medir+Sig Max","No"),IF(CF573&lt;&gt;"",IF(CF573&gt;=1,"Medir+Sig Max","No"),"")))</f>
        <v/>
      </c>
      <c r="CN573" s="1787"/>
      <c r="CO573" s="220">
        <f>IF(CK573="",IF(AND(CE573="",CF573=""),"",IF(CF573="",IF(DE573&gt;1,ROUND(DE573*CE573,3),CE573),IF(DE573&gt;1,ROUND(DE573*CF573,3),CF573))),IF(AND(CE573="",CF573=""),"",IF(CF573="",IF(DE573&gt;1,ROUND(DE573*CE573*(1/(CK573)),3),CE573*(1/(CK573))),IF(DE573&gt;1,ROUND(DE573*CF573*(1/(CK573)),3),CF573*(1/(CK573))))))</f>
        <v/>
      </c>
      <c r="CP573" s="2043">
        <f>IF(COUNTIF(Overview!K12:K14,TRUE)&gt;0,2,IF(COUNTIF(Overview!L12:L14,TRUE)&gt;0,4,0))</f>
        <v/>
      </c>
      <c r="CQ573" s="1472">
        <f>IF(CO573="","",IF(CO573&gt;CP573,"Fail","Pass"))</f>
        <v/>
      </c>
      <c r="CR573" s="1481"/>
      <c r="CS573" s="1565">
        <f>MyTimestamp(CO573)</f>
        <v/>
      </c>
      <c r="CT573" s="1531">
        <f>IF(CE573="",0,15)+IF(CF573="",0,15)</f>
        <v/>
      </c>
      <c r="CU573" s="1532">
        <f>IF(CT573=0,0,2)</f>
        <v/>
      </c>
      <c r="CV573" s="859"/>
      <c r="CW573" s="859"/>
      <c r="CX573" s="2038"/>
      <c r="CY573" s="2044"/>
      <c r="CZ573" s="1543">
        <f>10^(CJ573/20)*100-100</f>
        <v/>
      </c>
      <c r="DA573" s="1354"/>
      <c r="DB573" s="1452"/>
      <c r="DC573" s="1273">
        <f>IF(DA573="","",10^(DA573/10))</f>
        <v/>
      </c>
      <c r="DD573" s="1406">
        <f>IF(ISNUMBER(DB573)=FALSE,"",10^(DB573/10))</f>
        <v/>
      </c>
      <c r="DE573" s="1543">
        <f>IF(AND(ISNUMBER(DC573),ISNUMBER(DD573)),IF(DC573/DD573&gt;1,ROUND((DC573)/DD573,3),1),1)</f>
        <v/>
      </c>
      <c r="DF573" s="1541"/>
      <c r="DG573" s="1541"/>
      <c r="DH573" s="1541"/>
      <c r="DI573" s="1541"/>
      <c r="DJ573" s="1541"/>
      <c r="DK573" s="1541"/>
      <c r="DL573" s="1541"/>
      <c r="DM573" s="1541"/>
      <c r="DN573" s="1541"/>
      <c r="DO573" s="1541"/>
      <c r="DP573" s="1541"/>
      <c r="DQ573" s="1541"/>
      <c r="DR573" s="1541"/>
    </row>
    <row r="574" ht="12.75" x14ac:dyDescent="0.2">
      <c r="A574" s="1541"/>
      <c r="B574" s="1541"/>
      <c r="C574"/>
      <c r="D574" s="130">
        <f>IF(BX$562="Close to Ear","EN 62209-1","EN 62209-2")</f>
        <v/>
      </c>
      <c r="E574" s="130">
        <f>IF(CG574="Close to Ear","2016","2010/A1:2019")</f>
        <v/>
      </c>
      <c r="F574" s="1488" t="inlineStr">
        <is>
          <t>5.5</t>
        </is>
      </c>
      <c r="G574" s="1497"/>
      <c r="H574" s="120">
        <f>BV574</f>
        <v/>
      </c>
      <c r="I574" s="120">
        <f>BW574</f>
        <v/>
      </c>
      <c r="J574" s="687" t="inlineStr">
        <is>
          <t>WLAN</t>
        </is>
      </c>
      <c r="K574" s="194" t="inlineStr">
        <is>
          <t>2.4 GHz</t>
        </is>
      </c>
      <c r="L574" s="115"/>
      <c r="M574" s="120"/>
      <c r="N574" s="119"/>
      <c r="O574" s="131"/>
      <c r="P574" s="6597"/>
      <c r="Q574" s="131"/>
      <c r="R574" s="131"/>
      <c r="S574" s="120"/>
      <c r="T574" s="120">
        <v>7</v>
      </c>
      <c r="U574" s="120">
        <v>2442</v>
      </c>
      <c r="V574" s="119"/>
      <c r="W574" s="197"/>
      <c r="X574" s="119"/>
      <c r="Y574" s="119"/>
      <c r="Z574" s="119"/>
      <c r="AA574" s="115"/>
      <c r="AB574" s="115"/>
      <c r="AC574" s="689">
        <f>IF(OR(BX$562="Close to Ear",BX$562="Close to Head"),"Head",IF(BX$562="Extremity","Extremity","Body"))</f>
        <v/>
      </c>
      <c r="AD574" s="690">
        <f>CA574</f>
        <v/>
      </c>
      <c r="AE574" s="688">
        <f>CB574</f>
        <v/>
      </c>
      <c r="AF574" s="115"/>
      <c r="AG574" s="808">
        <f>IF(AZ574="","N/A",IF(CQ574="Pass","P","F"))</f>
        <v/>
      </c>
      <c r="AH574" s="129"/>
      <c r="AI574" s="129"/>
      <c r="AJ574" s="129"/>
      <c r="AK574" s="119"/>
      <c r="AL574" s="115"/>
      <c r="AM574" s="119"/>
      <c r="AN574" s="119"/>
      <c r="AO574" s="692"/>
      <c r="AP574" s="692"/>
      <c r="AQ574" s="692"/>
      <c r="AR574" s="692"/>
      <c r="AS574" s="692"/>
      <c r="AT574" s="691">
        <f>CE574</f>
        <v/>
      </c>
      <c r="AU574" s="691">
        <f>CF574</f>
        <v/>
      </c>
      <c r="AV574" s="813"/>
      <c r="AW574" s="813"/>
      <c r="AX574" s="197">
        <f>CZ574</f>
        <v/>
      </c>
      <c r="AY574" s="197">
        <f>DE574</f>
        <v/>
      </c>
      <c r="AZ574" s="3379">
        <f>CO574</f>
        <v/>
      </c>
      <c r="BA574" s="3380"/>
      <c r="BB574" s="197">
        <f>CP574</f>
        <v/>
      </c>
      <c r="BC574" s="813"/>
      <c r="BD574" s="197">
        <f>CR574</f>
        <v/>
      </c>
      <c r="BE574" s="121">
        <f>CS574</f>
        <v/>
      </c>
      <c r="BF574" s="122">
        <f>CT574*60</f>
        <v/>
      </c>
      <c r="BG574" s="121">
        <f>BE574</f>
        <v/>
      </c>
      <c r="BH574" s="122">
        <f>CU574*60</f>
        <v/>
      </c>
      <c r="BI574" s="122">
        <f>CV574</f>
        <v/>
      </c>
      <c r="BJ574" s="117"/>
      <c r="BK574" s="812">
        <f>Overview!$E$7</f>
        <v/>
      </c>
      <c r="BL574" s="117"/>
      <c r="BM574" s="836">
        <f>CW574</f>
        <v/>
      </c>
      <c r="BN574" s="812">
        <f>Overview!$P$153</f>
        <v/>
      </c>
      <c r="BO574" s="117"/>
      <c r="BP574" s="117"/>
      <c r="BQ574" s="115"/>
      <c r="BR574" s="1478"/>
      <c r="BS574" s="1548"/>
      <c r="BT574" s="2127" t="inlineStr">
        <is>
          <t>WLAN</t>
        </is>
      </c>
      <c r="BU574" s="2127" t="inlineStr">
        <is>
          <t>2.4 GHz</t>
        </is>
      </c>
      <c r="BV574" s="465">
        <f>Overview!$E$28</f>
        <v/>
      </c>
      <c r="BW574" s="2127"/>
      <c r="BX574" s="2127"/>
      <c r="BY574" s="510"/>
      <c r="BZ574" s="510"/>
      <c r="CA574" s="511" t="str">
        <f>CA573</f>
        <v>TBD</v>
      </c>
      <c r="CB574" s="1971">
        <v>5</v>
      </c>
      <c r="CC574" s="510">
        <f>IF(COUNT('Conducted WiFi'!$AH$3:$AH$9)=0,7,INDEX('Conducted WiFi'!$T$3:$T$9,MATCH(MAX('Conducted WiFi'!$AH$3:$AH$9),'Conducted WiFi'!$AH$3:$AH$9,0)))</f>
        <v>7</v>
      </c>
      <c r="CD574" s="1718">
        <f>IF(COUNT('Conducted WiFi'!$AH$3:$AH$9)=0,2442,INDEX('Conducted WiFi'!$U$3:$U$9,MATCH(MAX('Conducted WiFi'!$AH$3:$AH$9),'Conducted WiFi'!$AH$3:$AH$9,0)))</f>
        <v>2442</v>
      </c>
      <c r="CE574" s="2013"/>
      <c r="CF574" s="1966"/>
      <c r="CG574" s="392" t="str">
        <f>IF(OR($BY$547="",$BY$547=""),"",$BY$547)</f>
        <v/>
      </c>
      <c r="CH574" s="392">
        <f>BZ574</f>
        <v/>
      </c>
      <c r="CI574" s="392">
        <f>CA574</f>
        <v/>
      </c>
      <c r="CJ574" s="1528"/>
      <c r="CK574" s="1608"/>
      <c r="CL574" s="206">
        <f>IF(CF574=""," ",IF(ABS(CE574-CF574)&lt;=0.125,"Valid","Not valid"))</f>
        <v/>
      </c>
      <c r="CM574" s="207">
        <f> IF(CE574="","",IF(AND(CE574&lt;&gt;"",CF574=""),IF(CE574&gt;=1,"Medir+Sig Max","No"),IF(CF574&lt;&gt;"",IF(CF574&gt;=1,"Medir+Sig Max","No"),"")))</f>
        <v/>
      </c>
      <c r="CN574" s="1787"/>
      <c r="CO574" s="220">
        <f>IF(CK574="",IF(AND(CE574="",CF574=""),"",IF(CF574="",IF(DE574&gt;1,ROUND(DE574*CE574,3),CE574),IF(DE574&gt;1,ROUND(DE574*CF574,3),CF574))),IF(AND(CE574="",CF574=""),"",IF(CF574="",IF(DE574&gt;1,ROUND(DE574*CE574*(1/(CK574)),3),CE574*(1/(CK574))),IF(DE574&gt;1,ROUND(DE574*CF574*(1/(CK574)),3),CF574*(1/(CK574))))))</f>
        <v/>
      </c>
      <c r="CP574" s="2043">
        <f>IF(COUNTIF(Overview!K12:K14,TRUE)&gt;0,2,IF(COUNTIF(Overview!L12:L14,TRUE)&gt;0,4,0))</f>
        <v/>
      </c>
      <c r="CQ574" s="1472">
        <f>IF(CO574="","",IF(CO574&gt;CP574,"Fail","Pass"))</f>
        <v/>
      </c>
      <c r="CR574" s="1481"/>
      <c r="CS574" s="1565">
        <f>MyTimestamp(CO574)</f>
        <v/>
      </c>
      <c r="CT574" s="1531">
        <f>IF(CE574="",0,15)+IF(CF574="",0,15)</f>
        <v/>
      </c>
      <c r="CU574" s="1532">
        <f>IF(CT574=0,0,2)</f>
        <v/>
      </c>
      <c r="CV574" s="859"/>
      <c r="CW574" s="859"/>
      <c r="CX574" s="2038"/>
      <c r="CY574" s="2044"/>
      <c r="CZ574" s="1543">
        <f>10^(CJ574/20)*100-100</f>
        <v/>
      </c>
      <c r="DA574" s="1354"/>
      <c r="DB574" s="1452"/>
      <c r="DC574" s="1273">
        <f>IF(DA574="","",10^(DA574/10))</f>
        <v/>
      </c>
      <c r="DD574" s="1406">
        <f>IF(ISNUMBER(DB574)=FALSE,"",10^(DB574/10))</f>
        <v/>
      </c>
      <c r="DE574" s="1543">
        <f>IF(AND(ISNUMBER(DC574),ISNUMBER(DD574)),IF(DC574/DD574&gt;1,ROUND((DC574)/DD574,3),1),1)</f>
        <v/>
      </c>
      <c r="DF574" s="1541"/>
      <c r="DG574" s="1541"/>
      <c r="DH574" s="1541"/>
      <c r="DI574" s="1541"/>
      <c r="DJ574" s="1541"/>
      <c r="DK574" s="1541"/>
      <c r="DL574" s="1541"/>
      <c r="DM574" s="1541"/>
      <c r="DN574" s="1541"/>
      <c r="DO574" s="1541"/>
      <c r="DP574" s="1541"/>
      <c r="DQ574" s="1541"/>
      <c r="DR574" s="1541"/>
    </row>
    <row r="575" ht="12.75" x14ac:dyDescent="0.2">
      <c r="A575" s="1541"/>
      <c r="B575" s="1541"/>
      <c r="C575"/>
      <c r="D575" s="130">
        <f>IF(BX$562="Close to Ear","EN 62209-1","EN 62209-2")</f>
        <v/>
      </c>
      <c r="E575" s="130">
        <f>IF(CG575="Close to Ear","2016","2010/A1:2019")</f>
        <v/>
      </c>
      <c r="F575" s="1488" t="inlineStr">
        <is>
          <t>5.5</t>
        </is>
      </c>
      <c r="G575" s="1497"/>
      <c r="H575" s="120">
        <f>BV575</f>
        <v/>
      </c>
      <c r="I575" s="120">
        <f>BW575</f>
        <v/>
      </c>
      <c r="J575" s="687" t="inlineStr">
        <is>
          <t>WLAN</t>
        </is>
      </c>
      <c r="K575" s="194" t="inlineStr">
        <is>
          <t>2.4 GHz</t>
        </is>
      </c>
      <c r="L575" s="115"/>
      <c r="M575" s="120"/>
      <c r="N575" s="119"/>
      <c r="O575" s="131"/>
      <c r="P575" s="6597"/>
      <c r="Q575" s="131"/>
      <c r="R575" s="131"/>
      <c r="S575" s="120"/>
      <c r="T575" s="120">
        <v>7</v>
      </c>
      <c r="U575" s="120">
        <v>2442</v>
      </c>
      <c r="V575" s="119"/>
      <c r="W575" s="197"/>
      <c r="X575" s="119"/>
      <c r="Y575" s="119"/>
      <c r="Z575" s="119"/>
      <c r="AA575" s="115"/>
      <c r="AB575" s="115"/>
      <c r="AC575" s="689">
        <f>IF(OR(BX$562="Close to Ear",BX$562="Close to Head"),"Head",IF(BX$562="Extremity","Extremity","Body"))</f>
        <v/>
      </c>
      <c r="AD575" s="690">
        <f>CA575</f>
        <v/>
      </c>
      <c r="AE575" s="688">
        <f>CB575</f>
        <v/>
      </c>
      <c r="AF575" s="115"/>
      <c r="AG575" s="808">
        <f>IF(AZ575="","N/A",IF(CQ575="Pass","P","F"))</f>
        <v/>
      </c>
      <c r="AH575" s="129"/>
      <c r="AI575" s="129"/>
      <c r="AJ575" s="129"/>
      <c r="AK575" s="119"/>
      <c r="AL575" s="115"/>
      <c r="AM575" s="119"/>
      <c r="AN575" s="119"/>
      <c r="AO575" s="692"/>
      <c r="AP575" s="692"/>
      <c r="AQ575" s="692"/>
      <c r="AR575" s="692"/>
      <c r="AS575" s="692"/>
      <c r="AT575" s="691">
        <f>CE575</f>
        <v/>
      </c>
      <c r="AU575" s="691">
        <f>CF575</f>
        <v/>
      </c>
      <c r="AV575" s="813"/>
      <c r="AW575" s="813"/>
      <c r="AX575" s="197">
        <f>CZ575</f>
        <v/>
      </c>
      <c r="AY575" s="197">
        <f>DE575</f>
        <v/>
      </c>
      <c r="AZ575" s="3379">
        <f>CO575</f>
        <v/>
      </c>
      <c r="BA575" s="3380"/>
      <c r="BB575" s="197">
        <f>CP575</f>
        <v/>
      </c>
      <c r="BC575" s="813"/>
      <c r="BD575" s="197">
        <f>CR575</f>
        <v/>
      </c>
      <c r="BE575" s="121">
        <f>CS575</f>
        <v/>
      </c>
      <c r="BF575" s="122">
        <f>CT575*60</f>
        <v/>
      </c>
      <c r="BG575" s="121">
        <f>BE575</f>
        <v/>
      </c>
      <c r="BH575" s="122">
        <f>CU575*60</f>
        <v/>
      </c>
      <c r="BI575" s="122">
        <f>CV575</f>
        <v/>
      </c>
      <c r="BJ575" s="117"/>
      <c r="BK575" s="812">
        <f>Overview!$E$7</f>
        <v/>
      </c>
      <c r="BL575" s="117"/>
      <c r="BM575" s="836">
        <f>CW575</f>
        <v/>
      </c>
      <c r="BN575" s="812">
        <f>Overview!$P$153</f>
        <v/>
      </c>
      <c r="BO575" s="117"/>
      <c r="BP575" s="117"/>
      <c r="BQ575" s="115"/>
      <c r="BR575" s="1478"/>
      <c r="BS575" s="1548"/>
      <c r="BT575" s="2127" t="inlineStr">
        <is>
          <t>WLAN</t>
        </is>
      </c>
      <c r="BU575" s="2127" t="inlineStr">
        <is>
          <t>2.4 GHz</t>
        </is>
      </c>
      <c r="BV575" s="465">
        <f>Overview!$E$28</f>
        <v/>
      </c>
      <c r="BW575" s="2127"/>
      <c r="BX575" s="2127"/>
      <c r="BY575" s="560"/>
      <c r="BZ575" s="560"/>
      <c r="CA575" s="561" t="str">
        <f>CA574</f>
        <v>TBD</v>
      </c>
      <c r="CB575" s="202">
        <v>5</v>
      </c>
      <c r="CC575" s="560">
        <f>IF(COUNT('Conducted WiFi'!$AH$3:$AH$9)=0,7,INDEX('Conducted WiFi'!$T$3:$T$9,MATCH(MAX('Conducted WiFi'!$AH$3:$AH$9),'Conducted WiFi'!$AH$3:$AH$9,0)))</f>
        <v>7</v>
      </c>
      <c r="CD575" s="560">
        <f>IF(COUNT('Conducted WiFi'!$AH$3:$AH$9)=0,2442,INDEX('Conducted WiFi'!$U$3:$U$9,MATCH(MAX('Conducted WiFi'!$AH$3:$AH$9),'Conducted WiFi'!$AH$3:$AH$9,0)))</f>
        <v>2442</v>
      </c>
      <c r="CE575" s="2013"/>
      <c r="CF575" s="1966"/>
      <c r="CG575" s="392" t="str">
        <f>IF(OR($BY$547="",$BY$547=""),"",$BY$547)</f>
        <v/>
      </c>
      <c r="CH575" s="392">
        <f>BZ575</f>
        <v/>
      </c>
      <c r="CI575" s="392">
        <f>CA575</f>
        <v/>
      </c>
      <c r="CJ575" s="1528"/>
      <c r="CK575" s="1609"/>
      <c r="CL575" s="206">
        <f>IF(CF575=""," ",IF(ABS(CE575-CF575)&lt;=0.125,"Valid","Not valid"))</f>
        <v/>
      </c>
      <c r="CM575" s="207">
        <f> IF(CE575="","",IF(AND(CE575&lt;&gt;"",CF575=""),IF(CE575&gt;=1,"Medir+Sig Max","No"),IF(CF575&lt;&gt;"",IF(CF575&gt;=1,"Medir+Sig Max","No"),"")))</f>
        <v/>
      </c>
      <c r="CN575" s="1787"/>
      <c r="CO575" s="220">
        <f>IF(CK575="",IF(AND(CE575="",CF575=""),"",IF(CF575="",IF(DE575&gt;1,ROUND(DE575*CE575,3),CE575),IF(DE575&gt;1,ROUND(DE575*CF575,3),CF575))),IF(AND(CE575="",CF575=""),"",IF(CF575="",IF(DE575&gt;1,ROUND(DE575*CE575*(1/(CK575)),3),CE575*(1/(CK575))),IF(DE575&gt;1,ROUND(DE575*CF575*(1/(CK575)),3),CF575*(1/(CK575))))))</f>
        <v/>
      </c>
      <c r="CP575" s="2043">
        <f>IF(COUNTIF(Overview!K12:K14,TRUE)&gt;0,2,IF(COUNTIF(Overview!L12:L14,TRUE)&gt;0,4,0))</f>
        <v/>
      </c>
      <c r="CQ575" s="1472">
        <f>IF(CO575="","",IF(CO575&gt;CP575,"Fail","Pass"))</f>
        <v/>
      </c>
      <c r="CR575" s="1481"/>
      <c r="CS575" s="1565">
        <f>MyTimestamp(CO575)</f>
        <v/>
      </c>
      <c r="CT575" s="1531">
        <f>IF(CE575="",0,15)+IF(CF575="",0,15)</f>
        <v/>
      </c>
      <c r="CU575" s="1532">
        <f>IF(CT575=0,0,2)</f>
        <v/>
      </c>
      <c r="CV575" s="859"/>
      <c r="CW575" s="859"/>
      <c r="CX575" s="2038"/>
      <c r="CY575" s="2044"/>
      <c r="CZ575" s="1543">
        <f>10^(CJ575/20)*100-100</f>
        <v/>
      </c>
      <c r="DA575" s="1354"/>
      <c r="DB575" s="1309"/>
      <c r="DC575" s="1273">
        <f>IF(DA575="","",10^(DA575/10))</f>
        <v/>
      </c>
      <c r="DD575" s="1407">
        <f>IF(ISNUMBER(DB575)=FALSE,"",10^(DB575/10))</f>
        <v/>
      </c>
      <c r="DE575" s="1543">
        <f>IF(AND(ISNUMBER(DC575),ISNUMBER(DD575)),IF(DC575/DD575&gt;1,ROUND((DC575)/DD575,3),1),1)</f>
        <v/>
      </c>
      <c r="DF575" s="1541"/>
      <c r="DG575" s="1541"/>
      <c r="DH575" s="1541"/>
      <c r="DI575" s="1541"/>
      <c r="DJ575" s="1541"/>
      <c r="DK575" s="1541"/>
      <c r="DL575" s="1541"/>
      <c r="DM575" s="1541"/>
      <c r="DN575" s="1541"/>
      <c r="DO575" s="1541"/>
      <c r="DP575" s="1541"/>
      <c r="DQ575" s="1541"/>
      <c r="DR575" s="1541"/>
    </row>
    <row r="576" ht="12.75" x14ac:dyDescent="0.2">
      <c r="A576" s="1541"/>
      <c r="B576" s="1541"/>
      <c r="C576"/>
      <c r="D576" s="130">
        <f>IF(BX$562="Close to Ear","EN 62209-1","EN 62209-2")</f>
        <v/>
      </c>
      <c r="E576" s="130">
        <f>IF(CG576="Close to Ear","2016","2010/A1:2019")</f>
        <v/>
      </c>
      <c r="F576" s="1488" t="inlineStr">
        <is>
          <t>5.5</t>
        </is>
      </c>
      <c r="G576" s="1497"/>
      <c r="H576" s="120">
        <f>BV576</f>
        <v/>
      </c>
      <c r="I576" s="120">
        <f>BW576</f>
        <v/>
      </c>
      <c r="J576" s="687" t="inlineStr">
        <is>
          <t>WLAN</t>
        </is>
      </c>
      <c r="K576" s="194" t="inlineStr">
        <is>
          <t>2.4 GHz</t>
        </is>
      </c>
      <c r="L576" s="115"/>
      <c r="M576" s="120"/>
      <c r="N576" s="119"/>
      <c r="O576" s="131"/>
      <c r="P576" s="6597"/>
      <c r="Q576" s="131"/>
      <c r="R576" s="131"/>
      <c r="S576" s="120"/>
      <c r="T576" s="120">
        <v>7</v>
      </c>
      <c r="U576" s="120">
        <v>2442</v>
      </c>
      <c r="V576" s="119"/>
      <c r="W576" s="197"/>
      <c r="X576" s="119"/>
      <c r="Y576" s="119"/>
      <c r="Z576" s="119"/>
      <c r="AA576" s="115"/>
      <c r="AB576" s="115"/>
      <c r="AC576" s="689">
        <f>IF(OR(BX$562="Close to Ear",BX$562="Close to Head"),"Head",IF(BX$562="Extremity","Extremity","Body"))</f>
        <v/>
      </c>
      <c r="AD576" s="690">
        <f>CA576</f>
        <v/>
      </c>
      <c r="AE576" s="688">
        <f>CB576</f>
        <v/>
      </c>
      <c r="AF576" s="115"/>
      <c r="AG576" s="808">
        <f>IF(AZ576="","N/A",IF(CQ576="Pass","P","F"))</f>
        <v/>
      </c>
      <c r="AH576" s="129"/>
      <c r="AI576" s="129"/>
      <c r="AJ576" s="129"/>
      <c r="AK576" s="119"/>
      <c r="AL576" s="115"/>
      <c r="AM576" s="119"/>
      <c r="AN576" s="119"/>
      <c r="AO576" s="692"/>
      <c r="AP576" s="692"/>
      <c r="AQ576" s="692"/>
      <c r="AR576" s="692"/>
      <c r="AS576" s="692"/>
      <c r="AT576" s="691">
        <f>CE576</f>
        <v/>
      </c>
      <c r="AU576" s="691">
        <f>CF576</f>
        <v/>
      </c>
      <c r="AV576" s="813"/>
      <c r="AW576" s="813"/>
      <c r="AX576" s="197">
        <f>CZ576</f>
        <v/>
      </c>
      <c r="AY576" s="197">
        <f>DE576</f>
        <v/>
      </c>
      <c r="AZ576" s="3379">
        <f>CO576</f>
        <v/>
      </c>
      <c r="BA576" s="3380"/>
      <c r="BB576" s="197">
        <f>CP576</f>
        <v/>
      </c>
      <c r="BC576" s="813"/>
      <c r="BD576" s="197">
        <f>CR576</f>
        <v/>
      </c>
      <c r="BE576" s="121">
        <f>CS576</f>
        <v/>
      </c>
      <c r="BF576" s="122">
        <f>CT576*60</f>
        <v/>
      </c>
      <c r="BG576" s="121">
        <f>BE576</f>
        <v/>
      </c>
      <c r="BH576" s="122">
        <f>CU576*60</f>
        <v/>
      </c>
      <c r="BI576" s="122">
        <f>CV576</f>
        <v/>
      </c>
      <c r="BJ576" s="117"/>
      <c r="BK576" s="812">
        <f>Overview!$E$7</f>
        <v/>
      </c>
      <c r="BL576" s="117"/>
      <c r="BM576" s="836">
        <f>CW576</f>
        <v/>
      </c>
      <c r="BN576" s="812">
        <f>Overview!$P$153</f>
        <v/>
      </c>
      <c r="BO576" s="117"/>
      <c r="BP576" s="117"/>
      <c r="BQ576" s="115"/>
      <c r="BR576" s="1478"/>
      <c r="BS576" s="1548"/>
      <c r="BT576" s="2127" t="inlineStr">
        <is>
          <t>WLAN</t>
        </is>
      </c>
      <c r="BU576" s="2127" t="inlineStr">
        <is>
          <t>2.4 GHz</t>
        </is>
      </c>
      <c r="BV576" s="465">
        <f>Overview!$E$28</f>
        <v/>
      </c>
      <c r="BW576" s="2127"/>
      <c r="BX576" s="2134"/>
      <c r="BY576" s="562"/>
      <c r="BZ576" s="562"/>
      <c r="CA576" s="562" t="str">
        <f>CA575</f>
        <v>TBD</v>
      </c>
      <c r="CB576" s="201">
        <v>5</v>
      </c>
      <c r="CC576" s="562">
        <f>IF(COUNT('Conducted WiFi'!$AH$3:$AH$9)=0,7,INDEX('Conducted WiFi'!$T$3:$T$9,MATCH(MAX('Conducted WiFi'!$AH$3:$AH$9),'Conducted WiFi'!$AH$3:$AH$9,0)))</f>
        <v>7</v>
      </c>
      <c r="CD576" s="1719">
        <f>IF(COUNT('Conducted WiFi'!$AH$3:$AH$9)=0,2442,INDEX('Conducted WiFi'!$U$3:$U$9,MATCH(MAX('Conducted WiFi'!$AH$3:$AH$9),'Conducted WiFi'!$AH$3:$AH$9,0)))</f>
        <v>2442</v>
      </c>
      <c r="CE576" s="2018"/>
      <c r="CF576" s="1972"/>
      <c r="CG576" s="393" t="str">
        <f>IF(OR($BY$547="",$BY$547=""),"",$BY$547)</f>
        <v/>
      </c>
      <c r="CH576" s="393">
        <f>BZ576</f>
        <v/>
      </c>
      <c r="CI576" s="393">
        <f>CA576</f>
        <v/>
      </c>
      <c r="CJ576" s="2198"/>
      <c r="CK576" s="1609"/>
      <c r="CL576" s="212">
        <f>IF(CF576=""," ",IF(ABS(CE576-CF576)&lt;=0.125,"Valid","Not valid"))</f>
        <v/>
      </c>
      <c r="CM576" s="213">
        <f> IF(CE576="","",IF(AND(CE576&lt;&gt;"",CF576=""),IF(CE576&gt;=1,"Medir+Sig Max","No"),IF(CF576&lt;&gt;"",IF(CF576&gt;=1,"Medir+Sig Max","No"),"")))</f>
        <v/>
      </c>
      <c r="CN576" s="1794"/>
      <c r="CO576" s="221">
        <f>IF(CK576="",IF(AND(CE576="",CF576=""),"",IF(CF576="",IF(DE576&gt;1,ROUND(DE576*CE576,3),CE576),IF(DE576&gt;1,ROUND(DE576*CF576,3),CF576))),IF(AND(CE576="",CF576=""),"",IF(CF576="",IF(DE576&gt;1,ROUND(DE576*CE576*(1/(CK576)),3),CE576*(1/(CK576))),IF(DE576&gt;1,ROUND(DE576*CF576*(1/(CK576)),3),CF576*(1/(CK576))))))</f>
        <v/>
      </c>
      <c r="CP576" s="2048">
        <f>IF(COUNTIF(Overview!K12:K14,TRUE)&gt;0,2,IF(COUNTIF(Overview!L12:L14,TRUE)&gt;0,4,0))</f>
        <v/>
      </c>
      <c r="CQ576" s="1473">
        <f>IF(CO576="","",IF(CO576&gt;CP576,"Fail","Pass"))</f>
        <v/>
      </c>
      <c r="CR576" s="1482"/>
      <c r="CS576" s="1566">
        <f>MyTimestamp(CO576)</f>
        <v/>
      </c>
      <c r="CT576" s="1535">
        <f>IF(CE576="",0,15)+IF(CF576="",0,15)</f>
        <v/>
      </c>
      <c r="CU576" s="1536">
        <f>IF(CT576=0,0,2)</f>
        <v/>
      </c>
      <c r="CV576" s="861"/>
      <c r="CW576" s="861"/>
      <c r="CX576" s="2038"/>
      <c r="CY576" s="2050"/>
      <c r="CZ576" s="1545">
        <f>10^(CJ576/20)*100-100</f>
        <v/>
      </c>
      <c r="DA576" s="1354"/>
      <c r="DB576" s="1309"/>
      <c r="DC576" s="1273">
        <f>IF(DA576="","",10^(DA576/10))</f>
        <v/>
      </c>
      <c r="DD576" s="1407">
        <f>IF(ISNUMBER(DB576)=FALSE,"",10^(DB576/10))</f>
        <v/>
      </c>
      <c r="DE576" s="1545">
        <f>IF(AND(ISNUMBER(DC576),ISNUMBER(DD576)),IF(DC576/DD576&gt;1,ROUND((DC576)/DD576,3),1),1)</f>
        <v/>
      </c>
      <c r="DF576" s="1541"/>
      <c r="DG576" s="1541"/>
      <c r="DH576" s="1541"/>
      <c r="DI576" s="1541"/>
      <c r="DJ576" s="1541"/>
      <c r="DK576" s="1541"/>
      <c r="DL576" s="1541"/>
      <c r="DM576" s="1541"/>
      <c r="DN576" s="1541"/>
      <c r="DO576" s="1541"/>
      <c r="DP576" s="1541"/>
      <c r="DQ576" s="1541"/>
      <c r="DR576" s="1541"/>
    </row>
    <row r="577" ht="12.75" x14ac:dyDescent="0.2">
      <c r="A577" s="1541"/>
      <c r="B577" s="1541"/>
      <c r="C577"/>
      <c r="D577" s="130">
        <f>IF(BX$562="Close to Ear","EN 62209-1","EN 62209-2")</f>
        <v/>
      </c>
      <c r="E577" s="130">
        <f>IF(CG577="Close to Ear","2016","2010/A1:2019")</f>
        <v/>
      </c>
      <c r="F577" s="1488" t="inlineStr">
        <is>
          <t>5.5</t>
        </is>
      </c>
      <c r="G577" s="1497"/>
      <c r="H577" s="120">
        <f>BV577</f>
        <v/>
      </c>
      <c r="I577" s="120">
        <f>BW577</f>
        <v/>
      </c>
      <c r="J577" s="687" t="inlineStr">
        <is>
          <t>WLAN</t>
        </is>
      </c>
      <c r="K577" s="194" t="inlineStr">
        <is>
          <t>2.4 GHz</t>
        </is>
      </c>
      <c r="L577" s="115"/>
      <c r="M577" s="120"/>
      <c r="N577" s="119"/>
      <c r="O577" s="131"/>
      <c r="P577" s="6597"/>
      <c r="Q577" s="131"/>
      <c r="R577" s="131"/>
      <c r="S577" s="120"/>
      <c r="T577" s="120">
        <v>7</v>
      </c>
      <c r="U577" s="120">
        <v>2442</v>
      </c>
      <c r="V577" s="119"/>
      <c r="W577" s="197"/>
      <c r="X577" s="119"/>
      <c r="Y577" s="119"/>
      <c r="Z577" s="119"/>
      <c r="AA577" s="115"/>
      <c r="AB577" s="115"/>
      <c r="AC577" s="689">
        <f>IF(OR(BX$562="Close to Ear",BX$562="Close to Head"),"Head",IF(BX$562="Extremity","Extremity","Body"))</f>
        <v/>
      </c>
      <c r="AD577" s="690">
        <f>CA577</f>
        <v/>
      </c>
      <c r="AE577" s="688">
        <f>CB577</f>
        <v/>
      </c>
      <c r="AF577" s="115"/>
      <c r="AG577" s="808">
        <f>IF(AZ577="","N/A",IF(CQ577="Pass","P","F"))</f>
        <v/>
      </c>
      <c r="AH577" s="129"/>
      <c r="AI577" s="129"/>
      <c r="AJ577" s="129"/>
      <c r="AK577" s="119"/>
      <c r="AL577" s="115"/>
      <c r="AM577" s="119"/>
      <c r="AN577" s="119"/>
      <c r="AO577" s="692"/>
      <c r="AP577" s="692"/>
      <c r="AQ577" s="692"/>
      <c r="AR577" s="692"/>
      <c r="AS577" s="692"/>
      <c r="AT577" s="691">
        <f>CE577</f>
        <v/>
      </c>
      <c r="AU577" s="691">
        <f>CF577</f>
        <v/>
      </c>
      <c r="AV577" s="813"/>
      <c r="AW577" s="813"/>
      <c r="AX577" s="197">
        <f>CZ577</f>
        <v/>
      </c>
      <c r="AY577" s="197">
        <f>DE577</f>
        <v/>
      </c>
      <c r="AZ577" s="3379">
        <f>CO577</f>
        <v/>
      </c>
      <c r="BA577" s="3380"/>
      <c r="BB577" s="197">
        <f>CP577</f>
        <v/>
      </c>
      <c r="BC577" s="813"/>
      <c r="BD577" s="197">
        <f>CR577</f>
        <v/>
      </c>
      <c r="BE577" s="121">
        <f>CS577</f>
        <v/>
      </c>
      <c r="BF577" s="122">
        <f>CT577*60</f>
        <v/>
      </c>
      <c r="BG577" s="121">
        <f>BE577</f>
        <v/>
      </c>
      <c r="BH577" s="122">
        <f>CU577*60</f>
        <v/>
      </c>
      <c r="BI577" s="122">
        <f>CV577</f>
        <v/>
      </c>
      <c r="BJ577" s="117"/>
      <c r="BK577" s="812">
        <f>Overview!$E$7</f>
        <v/>
      </c>
      <c r="BL577" s="117"/>
      <c r="BM577" s="836">
        <f>CW577</f>
        <v/>
      </c>
      <c r="BN577" s="812">
        <f>Overview!$P$153</f>
        <v/>
      </c>
      <c r="BO577" s="117"/>
      <c r="BP577" s="117"/>
      <c r="BQ577" s="115"/>
      <c r="BR577" s="1478"/>
      <c r="BS577" s="1548"/>
      <c r="BT577" s="2127" t="inlineStr">
        <is>
          <t>WLAN</t>
        </is>
      </c>
      <c r="BU577" s="2127" t="inlineStr">
        <is>
          <t>2.4 GHz</t>
        </is>
      </c>
      <c r="BV577" s="465">
        <f>Overview!$E$28</f>
        <v/>
      </c>
      <c r="BW577" s="2127"/>
      <c r="BX577" s="2134"/>
      <c r="BY577" s="562"/>
      <c r="BZ577" s="562"/>
      <c r="CA577" s="562" t="str">
        <f>CONCATENATE(CA575," - Battery check 1")</f>
        <v>TBD - Battery check 1</v>
      </c>
      <c r="CB577" s="201">
        <v>5</v>
      </c>
      <c r="CC577" s="562">
        <f>IF(COUNT('Conducted WiFi'!$AH$3:$AH$9)=0,7,INDEX('Conducted WiFi'!$T$3:$T$9,MATCH(MAX('Conducted WiFi'!$AH$3:$AH$9),'Conducted WiFi'!$AH$3:$AH$9,0)))</f>
        <v>7</v>
      </c>
      <c r="CD577" s="1719">
        <f>IF(COUNT('Conducted WiFi'!$AH$3:$AH$9)=0,2442,INDEX('Conducted WiFi'!$U$3:$U$9,MATCH(MAX('Conducted WiFi'!$AH$3:$AH$9),'Conducted WiFi'!$AH$3:$AH$9,0)))</f>
        <v>2442</v>
      </c>
      <c r="CE577" s="2018"/>
      <c r="CF577" s="1972"/>
      <c r="CG577" s="393" t="str">
        <f>IF(OR($BY$547="",$BY$547=""),"",$BY$547)</f>
        <v/>
      </c>
      <c r="CH577" s="393">
        <f>BZ577</f>
        <v/>
      </c>
      <c r="CI577" s="393">
        <f>CA577</f>
        <v/>
      </c>
      <c r="CJ577" s="2198"/>
      <c r="CK577" s="1609"/>
      <c r="CL577" s="212">
        <f>IF(CF577=""," ",IF(ABS(CE577-CF577)&lt;=0.125,"Valid","Not valid"))</f>
        <v/>
      </c>
      <c r="CM577" s="213">
        <f> IF(CE577="","",IF(AND(CE577&lt;&gt;"",CF577=""),IF(CE577&gt;=1,"Medir+Sig Max","No"),IF(CF577&lt;&gt;"",IF(CF577&gt;=1,"Medir+Sig Max","No"),"")))</f>
        <v/>
      </c>
      <c r="CN577" s="1794"/>
      <c r="CO577" s="221">
        <f>IF(CK577="",IF(AND(CE577="",CF577=""),"",IF(CF577="",IF(DE577&gt;1,ROUND(DE577*CE577,3),CE577),IF(DE577&gt;1,ROUND(DE577*CF577,3),CF577))),IF(AND(CE577="",CF577=""),"",IF(CF577="",IF(DE577&gt;1,ROUND(DE577*CE577*(1/(CK577)),3),CE577*(1/(CK577))),IF(DE577&gt;1,ROUND(DE577*CF577*(1/(CK577)),3),CF577*(1/(CK577))))))</f>
        <v/>
      </c>
      <c r="CP577" s="2048">
        <f>IF(COUNTIF(Overview!K12:K14,TRUE)&gt;0,2,IF(COUNTIF(Overview!L12:L14,TRUE)&gt;0,4,0))</f>
        <v/>
      </c>
      <c r="CQ577" s="1473">
        <f>IF(CO577="","",IF(CO577&gt;CP577,"Fail","Pass"))</f>
        <v/>
      </c>
      <c r="CR577" s="1482"/>
      <c r="CS577" s="1566">
        <f>MyTimestamp(CO577)</f>
        <v/>
      </c>
      <c r="CT577" s="1535">
        <f>IF(CE577="",0,15)+IF(CF577="",0,15)</f>
        <v/>
      </c>
      <c r="CU577" s="1536">
        <f>IF(CT577=0,0,2)</f>
        <v/>
      </c>
      <c r="CV577" s="861"/>
      <c r="CW577" s="861"/>
      <c r="CX577" s="2038"/>
      <c r="CY577" s="2050"/>
      <c r="CZ577" s="1545">
        <f>10^(CJ577/20)*100-100</f>
        <v/>
      </c>
      <c r="DA577" s="1354"/>
      <c r="DB577" s="1309"/>
      <c r="DC577" s="1273">
        <f>IF(DA577="","",10^(DA577/10))</f>
        <v/>
      </c>
      <c r="DD577" s="1407">
        <f>IF(ISNUMBER(DB577)=FALSE,"",10^(DB577/10))</f>
        <v/>
      </c>
      <c r="DE577" s="1545">
        <f>IF(AND(ISNUMBER(DC577),ISNUMBER(DD577)),IF(DC577/DD577&gt;1,ROUND((DC577)/DD577,3),1),1)</f>
        <v/>
      </c>
      <c r="DF577" s="1541"/>
      <c r="DG577" s="1541"/>
      <c r="DH577" s="1541"/>
      <c r="DI577" s="1541"/>
      <c r="DJ577" s="1541"/>
      <c r="DK577" s="1541"/>
      <c r="DL577" s="1541"/>
      <c r="DM577" s="1541"/>
      <c r="DN577" s="1541"/>
      <c r="DO577" s="1541"/>
      <c r="DP577" s="1541"/>
      <c r="DQ577" s="1541"/>
      <c r="DR577" s="1541"/>
    </row>
    <row r="578" ht="12.75" x14ac:dyDescent="0.2">
      <c r="A578" s="1541"/>
      <c r="B578" s="1541"/>
      <c r="C578"/>
      <c r="D578" s="130">
        <f>IF(BX$562="Close to Ear","EN 62209-1","EN 62209-2")</f>
        <v/>
      </c>
      <c r="E578" s="130">
        <f>IF(CG578="Close to Ear","2016","2010/A1:2019")</f>
        <v/>
      </c>
      <c r="F578" s="1488" t="inlineStr">
        <is>
          <t>5.5</t>
        </is>
      </c>
      <c r="G578" s="1497"/>
      <c r="H578" s="120">
        <f>BV578</f>
        <v/>
      </c>
      <c r="I578" s="120">
        <f>BW578</f>
        <v/>
      </c>
      <c r="J578" s="687" t="inlineStr">
        <is>
          <t>WLAN</t>
        </is>
      </c>
      <c r="K578" s="194" t="inlineStr">
        <is>
          <t>2.4 GHz</t>
        </is>
      </c>
      <c r="L578" s="115"/>
      <c r="M578" s="120"/>
      <c r="N578" s="119"/>
      <c r="O578" s="131"/>
      <c r="P578" s="6597"/>
      <c r="Q578" s="131"/>
      <c r="R578" s="131"/>
      <c r="S578" s="120"/>
      <c r="T578" s="120">
        <v>7</v>
      </c>
      <c r="U578" s="120">
        <v>2442</v>
      </c>
      <c r="V578" s="119"/>
      <c r="W578" s="197"/>
      <c r="X578" s="119"/>
      <c r="Y578" s="119"/>
      <c r="Z578" s="119"/>
      <c r="AA578" s="115"/>
      <c r="AB578" s="115"/>
      <c r="AC578" s="689">
        <f>IF(OR(BX$562="Close to Ear",BX$562="Close to Head"),"Head",IF(BX$562="Extremity","Extremity","Body"))</f>
        <v/>
      </c>
      <c r="AD578" s="690">
        <f>CA578</f>
        <v/>
      </c>
      <c r="AE578" s="688">
        <f>CB578</f>
        <v/>
      </c>
      <c r="AF578" s="115"/>
      <c r="AG578" s="808">
        <f>IF(AZ578="","N/A",IF(CQ578="Pass","P","F"))</f>
        <v/>
      </c>
      <c r="AH578" s="129"/>
      <c r="AI578" s="129"/>
      <c r="AJ578" s="129"/>
      <c r="AK578" s="119"/>
      <c r="AL578" s="115"/>
      <c r="AM578" s="119"/>
      <c r="AN578" s="119"/>
      <c r="AO578" s="692"/>
      <c r="AP578" s="692"/>
      <c r="AQ578" s="692"/>
      <c r="AR578" s="692"/>
      <c r="AS578" s="692"/>
      <c r="AT578" s="691">
        <f>CE578</f>
        <v/>
      </c>
      <c r="AU578" s="691">
        <f>CF578</f>
        <v/>
      </c>
      <c r="AV578" s="813"/>
      <c r="AW578" s="813"/>
      <c r="AX578" s="197">
        <f>CZ578</f>
        <v/>
      </c>
      <c r="AY578" s="197">
        <f>DE578</f>
        <v/>
      </c>
      <c r="AZ578" s="3379">
        <f>CO578</f>
        <v/>
      </c>
      <c r="BA578" s="3380"/>
      <c r="BB578" s="197">
        <f>CP578</f>
        <v/>
      </c>
      <c r="BC578" s="813"/>
      <c r="BD578" s="197">
        <f>CR578</f>
        <v/>
      </c>
      <c r="BE578" s="121">
        <f>CS578</f>
        <v/>
      </c>
      <c r="BF578" s="122">
        <f>CT578*60</f>
        <v/>
      </c>
      <c r="BG578" s="121">
        <f>BE578</f>
        <v/>
      </c>
      <c r="BH578" s="122">
        <f>CU578*60</f>
        <v/>
      </c>
      <c r="BI578" s="122">
        <f>CV578</f>
        <v/>
      </c>
      <c r="BJ578" s="117"/>
      <c r="BK578" s="812">
        <f>Overview!$E$7</f>
        <v/>
      </c>
      <c r="BL578" s="117"/>
      <c r="BM578" s="836">
        <f>CW578</f>
        <v/>
      </c>
      <c r="BN578" s="812">
        <f>Overview!$P$153</f>
        <v/>
      </c>
      <c r="BO578" s="117"/>
      <c r="BP578" s="117"/>
      <c r="BQ578" s="115"/>
      <c r="BR578" s="1478"/>
      <c r="BS578" s="1548"/>
      <c r="BT578" s="2127" t="inlineStr">
        <is>
          <t>WLAN</t>
        </is>
      </c>
      <c r="BU578" s="2127" t="inlineStr">
        <is>
          <t>2.4 GHz</t>
        </is>
      </c>
      <c r="BV578" s="465">
        <f>Overview!$E$28</f>
        <v/>
      </c>
      <c r="BW578" s="2127"/>
      <c r="BX578" s="2134"/>
      <c r="BY578" s="562"/>
      <c r="BZ578" s="562"/>
      <c r="CA578" s="562" t="str">
        <f>CONCATENATE(CA576," - Battery check 2")</f>
        <v>TBD - Battery check 2</v>
      </c>
      <c r="CB578" s="201">
        <v>5</v>
      </c>
      <c r="CC578" s="562">
        <f>IF(COUNT('Conducted WiFi'!$AH$3:$AH$9)=0,7,INDEX('Conducted WiFi'!$T$3:$T$9,MATCH(MAX('Conducted WiFi'!$AH$3:$AH$9),'Conducted WiFi'!$AH$3:$AH$9,0)))</f>
        <v>7</v>
      </c>
      <c r="CD578" s="1719">
        <f>IF(COUNT('Conducted WiFi'!$AH$3:$AH$9)=0,2442,INDEX('Conducted WiFi'!$U$3:$U$9,MATCH(MAX('Conducted WiFi'!$AH$3:$AH$9),'Conducted WiFi'!$AH$3:$AH$9,0)))</f>
        <v>2442</v>
      </c>
      <c r="CE578" s="2018"/>
      <c r="CF578" s="1972"/>
      <c r="CG578" s="393" t="str">
        <f>IF(OR($BY$547="",$BY$547=""),"",$BY$547)</f>
        <v/>
      </c>
      <c r="CH578" s="393">
        <f>BZ578</f>
        <v/>
      </c>
      <c r="CI578" s="393">
        <f>CA578</f>
        <v/>
      </c>
      <c r="CJ578" s="2198"/>
      <c r="CK578" s="1609"/>
      <c r="CL578" s="212">
        <f>IF(CF578=""," ",IF(ABS(CE578-CF578)&lt;=0.125,"Valid","Not valid"))</f>
        <v/>
      </c>
      <c r="CM578" s="213">
        <f> IF(CE578="","",IF(AND(CE578&lt;&gt;"",CF578=""),IF(CE578&gt;=1,"Medir+Sig Max","No"),IF(CF578&lt;&gt;"",IF(CF578&gt;=1,"Medir+Sig Max","No"),"")))</f>
        <v/>
      </c>
      <c r="CN578" s="1794"/>
      <c r="CO578" s="221">
        <f>IF(CK578="",IF(AND(CE578="",CF578=""),"",IF(CF578="",IF(DE578&gt;1,ROUND(DE578*CE578,3),CE578),IF(DE578&gt;1,ROUND(DE578*CF578,3),CF578))),IF(AND(CE578="",CF578=""),"",IF(CF578="",IF(DE578&gt;1,ROUND(DE578*CE578*(1/(CK578)),3),CE578*(1/(CK578))),IF(DE578&gt;1,ROUND(DE578*CF578*(1/(CK578)),3),CF578*(1/(CK578))))))</f>
        <v/>
      </c>
      <c r="CP578" s="2048">
        <f>IF(COUNTIF(Overview!K12:K14,TRUE)&gt;0,2,IF(COUNTIF(Overview!L12:L14,TRUE)&gt;0,4,0))</f>
        <v/>
      </c>
      <c r="CQ578" s="1473">
        <f>IF(CO578="","",IF(CO578&gt;CP578,"Fail","Pass"))</f>
        <v/>
      </c>
      <c r="CR578" s="1482"/>
      <c r="CS578" s="1566">
        <f>MyTimestamp(CO578)</f>
        <v/>
      </c>
      <c r="CT578" s="1535">
        <f>IF(CE578="",0,15)+IF(CF578="",0,15)</f>
        <v/>
      </c>
      <c r="CU578" s="1536">
        <f>IF(CT578=0,0,2)</f>
        <v/>
      </c>
      <c r="CV578" s="861"/>
      <c r="CW578" s="861"/>
      <c r="CX578" s="2038"/>
      <c r="CY578" s="2050"/>
      <c r="CZ578" s="1545">
        <f>10^(CJ578/20)*100-100</f>
        <v/>
      </c>
      <c r="DA578" s="1354"/>
      <c r="DB578" s="1309"/>
      <c r="DC578" s="1273">
        <f>IF(DA578="","",10^(DA578/10))</f>
        <v/>
      </c>
      <c r="DD578" s="1407">
        <f>IF(ISNUMBER(DB578)=FALSE,"",10^(DB578/10))</f>
        <v/>
      </c>
      <c r="DE578" s="1545">
        <f>IF(AND(ISNUMBER(DC578),ISNUMBER(DD578)),IF(DC578/DD578&gt;1,ROUND((DC578)/DD578,3),1),1)</f>
        <v/>
      </c>
      <c r="DF578" s="1541"/>
      <c r="DG578" s="1541"/>
      <c r="DH578" s="1541"/>
      <c r="DI578" s="1541"/>
      <c r="DJ578" s="1541"/>
      <c r="DK578" s="1541"/>
      <c r="DL578" s="1541"/>
      <c r="DM578" s="1541"/>
      <c r="DN578" s="1541"/>
      <c r="DO578" s="1541"/>
      <c r="DP578" s="1541"/>
      <c r="DQ578" s="1541"/>
      <c r="DR578" s="1541"/>
    </row>
    <row r="579" ht="12.75" x14ac:dyDescent="0.2">
      <c r="A579" s="1541"/>
      <c r="B579" s="1541"/>
      <c r="C579"/>
      <c r="D579" s="130">
        <f>IF(BX$562="Close to Ear","EN 62209-1","EN 62209-2")</f>
        <v/>
      </c>
      <c r="E579" s="130">
        <f>IF(CG579="Close to Ear","2016","2010/A1:2019")</f>
        <v/>
      </c>
      <c r="F579" s="1488" t="inlineStr">
        <is>
          <t>5.5</t>
        </is>
      </c>
      <c r="G579" s="1497"/>
      <c r="H579" s="120">
        <f>BV579</f>
        <v/>
      </c>
      <c r="I579" s="120">
        <f>BW579</f>
        <v/>
      </c>
      <c r="J579" s="687" t="inlineStr">
        <is>
          <t>WLAN</t>
        </is>
      </c>
      <c r="K579" s="194" t="inlineStr">
        <is>
          <t>2.4 GHz</t>
        </is>
      </c>
      <c r="L579" s="115"/>
      <c r="M579" s="120"/>
      <c r="N579" s="119"/>
      <c r="O579" s="131"/>
      <c r="P579" s="6597"/>
      <c r="Q579" s="131"/>
      <c r="R579" s="131"/>
      <c r="S579" s="120"/>
      <c r="T579" s="120">
        <v>7</v>
      </c>
      <c r="U579" s="120">
        <v>2442</v>
      </c>
      <c r="V579" s="119"/>
      <c r="W579" s="197"/>
      <c r="X579" s="119"/>
      <c r="Y579" s="119"/>
      <c r="Z579" s="119"/>
      <c r="AA579" s="115"/>
      <c r="AB579" s="115"/>
      <c r="AC579" s="689">
        <f>IF(OR(BX$562="Close to Ear",BX$562="Close to Head"),"Head",IF(BX$562="Extremity","Extremity","Body"))</f>
        <v/>
      </c>
      <c r="AD579" s="690">
        <f>CA579</f>
        <v/>
      </c>
      <c r="AE579" s="688">
        <f>CB579</f>
        <v/>
      </c>
      <c r="AF579" s="115"/>
      <c r="AG579" s="808">
        <f>IF(AZ579="","N/A",IF(CQ579="Pass","P","F"))</f>
        <v/>
      </c>
      <c r="AH579" s="129"/>
      <c r="AI579" s="129"/>
      <c r="AJ579" s="129"/>
      <c r="AK579" s="119"/>
      <c r="AL579" s="115"/>
      <c r="AM579" s="119"/>
      <c r="AN579" s="119"/>
      <c r="AO579" s="692"/>
      <c r="AP579" s="692"/>
      <c r="AQ579" s="692"/>
      <c r="AR579" s="692"/>
      <c r="AS579" s="692"/>
      <c r="AT579" s="691">
        <f>CE579</f>
        <v/>
      </c>
      <c r="AU579" s="691">
        <f>CF579</f>
        <v/>
      </c>
      <c r="AV579" s="813"/>
      <c r="AW579" s="813"/>
      <c r="AX579" s="197">
        <f>CZ579</f>
        <v/>
      </c>
      <c r="AY579" s="197">
        <f>DE579</f>
        <v/>
      </c>
      <c r="AZ579" s="3379">
        <f>CO579</f>
        <v/>
      </c>
      <c r="BA579" s="3380"/>
      <c r="BB579" s="197">
        <f>CP579</f>
        <v/>
      </c>
      <c r="BC579" s="813"/>
      <c r="BD579" s="197">
        <f>CR579</f>
        <v/>
      </c>
      <c r="BE579" s="121">
        <f>CS579</f>
        <v/>
      </c>
      <c r="BF579" s="122">
        <f>CT579*60</f>
        <v/>
      </c>
      <c r="BG579" s="121">
        <f>BE579</f>
        <v/>
      </c>
      <c r="BH579" s="122">
        <f>CU579*60</f>
        <v/>
      </c>
      <c r="BI579" s="122">
        <f>CV579</f>
        <v/>
      </c>
      <c r="BJ579" s="117"/>
      <c r="BK579" s="812">
        <f>Overview!$E$7</f>
        <v/>
      </c>
      <c r="BL579" s="117"/>
      <c r="BM579" s="836">
        <f>CW579</f>
        <v/>
      </c>
      <c r="BN579" s="812">
        <f>Overview!$P$153</f>
        <v/>
      </c>
      <c r="BO579" s="117"/>
      <c r="BP579" s="117"/>
      <c r="BQ579" s="115"/>
      <c r="BR579" s="1478"/>
      <c r="BS579" s="1548"/>
      <c r="BT579" s="2127" t="inlineStr">
        <is>
          <t>WLAN</t>
        </is>
      </c>
      <c r="BU579" s="2127" t="inlineStr">
        <is>
          <t>2.4 GHz</t>
        </is>
      </c>
      <c r="BV579" s="465">
        <f>Overview!$E$28</f>
        <v/>
      </c>
      <c r="BW579" s="2127"/>
      <c r="BX579" s="2134"/>
      <c r="BY579" s="562"/>
      <c r="BZ579" s="562"/>
      <c r="CA579" s="562" t="inlineStr">
        <is>
          <t>Front Face</t>
        </is>
      </c>
      <c r="CB579" s="201">
        <v>25</v>
      </c>
      <c r="CC579" s="562">
        <f>IF(COUNT('Conducted WiFi'!$AH$3:$AH$9)=0,7,INDEX('Conducted WiFi'!$T$3:$T$9,MATCH(MAX('Conducted WiFi'!$AH$3:$AH$9),'Conducted WiFi'!$AH$3:$AH$9,0)))</f>
        <v>7</v>
      </c>
      <c r="CD579" s="1719">
        <f>IF(COUNT('Conducted WiFi'!$AH$3:$AH$9)=0,2442,INDEX('Conducted WiFi'!$U$3:$U$9,MATCH(MAX('Conducted WiFi'!$AH$3:$AH$9),'Conducted WiFi'!$AH$3:$AH$9,0)))</f>
        <v>2442</v>
      </c>
      <c r="CE579" s="2018"/>
      <c r="CF579" s="1972"/>
      <c r="CG579" s="393" t="str">
        <f>IF(OR($BY$547="",$BY$547=""),"",$BY$547)</f>
        <v/>
      </c>
      <c r="CH579" s="393">
        <f>BZ579</f>
        <v/>
      </c>
      <c r="CI579" s="393">
        <f>CA579</f>
        <v/>
      </c>
      <c r="CJ579" s="2198"/>
      <c r="CK579" s="1609"/>
      <c r="CL579" s="212">
        <f>IF(CF579=""," ",IF(ABS(CE579-CF579)&lt;=0.125,"Valid","Not valid"))</f>
        <v/>
      </c>
      <c r="CM579" s="213">
        <f> IF(CE579="","",IF(AND(CE579&lt;&gt;"",CF579=""),IF(CE579&gt;=1,"Medir+Sig Max","No"),IF(CF579&lt;&gt;"",IF(CF579&gt;=1,"Medir+Sig Max","No"),"")))</f>
        <v/>
      </c>
      <c r="CN579" s="1794"/>
      <c r="CO579" s="221">
        <f>IF(CK579="",IF(AND(CE579="",CF579=""),"",IF(CF579="",IF(DE579&gt;1,ROUND(DE579*CE579,3),CE579),IF(DE579&gt;1,ROUND(DE579*CF579,3),CF579))),IF(AND(CE579="",CF579=""),"",IF(CF579="",IF(DE579&gt;1,ROUND(DE579*CE579*(1/(CK579)),3),CE579*(1/(CK579))),IF(DE579&gt;1,ROUND(DE579*CF579*(1/(CK579)),3),CF579*(1/(CK579))))))</f>
        <v/>
      </c>
      <c r="CP579" s="2048">
        <f>IF(COUNTIF(Overview!K12:K14,TRUE)&gt;0,2,IF(COUNTIF(Overview!L12:L14,TRUE)&gt;0,4,0))</f>
        <v/>
      </c>
      <c r="CQ579" s="1473">
        <f>IF(CO579="","",IF(CO579&gt;CP579,"Fail","Pass"))</f>
        <v/>
      </c>
      <c r="CR579" s="1482"/>
      <c r="CS579" s="1566">
        <f>MyTimestamp(CO579)</f>
        <v/>
      </c>
      <c r="CT579" s="1535">
        <f>IF(CE579="",0,15)+IF(CF579="",0,15)</f>
        <v/>
      </c>
      <c r="CU579" s="1536">
        <f>IF(CT579=0,0,2)</f>
        <v/>
      </c>
      <c r="CV579" s="861"/>
      <c r="CW579" s="861"/>
      <c r="CX579" s="2038"/>
      <c r="CY579" s="2050"/>
      <c r="CZ579" s="1545">
        <f>10^(CJ579/20)*100-100</f>
        <v/>
      </c>
      <c r="DA579" s="1354"/>
      <c r="DB579" s="1309"/>
      <c r="DC579" s="1273">
        <f>IF(DA579="","",10^(DA579/10))</f>
        <v/>
      </c>
      <c r="DD579" s="1407">
        <f>IF(ISNUMBER(DB579)=FALSE,"",10^(DB579/10))</f>
        <v/>
      </c>
      <c r="DE579" s="1545">
        <f>IF(AND(ISNUMBER(DC579),ISNUMBER(DD579)),IF(DC579/DD579&gt;1,ROUND((DC579)/DD579,3),1),1)</f>
        <v/>
      </c>
      <c r="DF579" s="1541"/>
      <c r="DG579" s="1541"/>
      <c r="DH579" s="1541"/>
      <c r="DI579" s="1541"/>
      <c r="DJ579" s="1541"/>
      <c r="DK579" s="1541"/>
      <c r="DL579" s="1541"/>
      <c r="DM579" s="1541"/>
      <c r="DN579" s="1541"/>
      <c r="DO579" s="1541"/>
      <c r="DP579" s="1541"/>
      <c r="DQ579" s="1541"/>
      <c r="DR579" s="1541"/>
    </row>
    <row r="580" ht="12.75" x14ac:dyDescent="0.2">
      <c r="A580" s="1541"/>
      <c r="B580" s="1541"/>
      <c r="C580"/>
      <c r="D580" s="130">
        <f>IF(BX$562="Close to Ear","EN 62209-1","EN 62209-2")</f>
        <v/>
      </c>
      <c r="E580" s="130">
        <f>IF(CG580="Close to Ear","2016","2010/A1:2019")</f>
        <v/>
      </c>
      <c r="F580" s="1488" t="inlineStr">
        <is>
          <t>5.5</t>
        </is>
      </c>
      <c r="G580" s="1497"/>
      <c r="H580" s="120">
        <f>BV580</f>
        <v/>
      </c>
      <c r="I580" s="120">
        <f>BW580</f>
        <v/>
      </c>
      <c r="J580" s="687" t="inlineStr">
        <is>
          <t>WLAN</t>
        </is>
      </c>
      <c r="K580" s="194" t="inlineStr">
        <is>
          <t>2.4 GHz</t>
        </is>
      </c>
      <c r="L580" s="115"/>
      <c r="M580" s="120"/>
      <c r="N580" s="119"/>
      <c r="O580" s="131"/>
      <c r="P580" s="6597"/>
      <c r="Q580" s="131"/>
      <c r="R580" s="131"/>
      <c r="S580" s="120"/>
      <c r="T580" s="120">
        <v>7</v>
      </c>
      <c r="U580" s="120">
        <v>2442</v>
      </c>
      <c r="V580" s="119"/>
      <c r="W580" s="197"/>
      <c r="X580" s="119"/>
      <c r="Y580" s="119"/>
      <c r="Z580" s="119"/>
      <c r="AA580" s="115"/>
      <c r="AB580" s="115"/>
      <c r="AC580" s="689">
        <f>IF(OR(BX$562="Close to Ear",BX$562="Close to Head"),"Head",IF(BX$562="Extremity","Extremity","Body"))</f>
        <v/>
      </c>
      <c r="AD580" s="690">
        <f>CA580</f>
        <v/>
      </c>
      <c r="AE580" s="688">
        <f>CB580</f>
        <v/>
      </c>
      <c r="AF580" s="115"/>
      <c r="AG580" s="808">
        <f>IF(AZ580="","N/A",IF(CQ580="Pass","P","F"))</f>
        <v/>
      </c>
      <c r="AH580" s="129"/>
      <c r="AI580" s="129"/>
      <c r="AJ580" s="129"/>
      <c r="AK580" s="119"/>
      <c r="AL580" s="115"/>
      <c r="AM580" s="119"/>
      <c r="AN580" s="119"/>
      <c r="AO580" s="692"/>
      <c r="AP580" s="692"/>
      <c r="AQ580" s="692"/>
      <c r="AR580" s="692"/>
      <c r="AS580" s="692"/>
      <c r="AT580" s="691">
        <f>CE580</f>
        <v/>
      </c>
      <c r="AU580" s="691">
        <f>CF580</f>
        <v/>
      </c>
      <c r="AV580" s="813"/>
      <c r="AW580" s="813"/>
      <c r="AX580" s="197">
        <f>CZ580</f>
        <v/>
      </c>
      <c r="AY580" s="197">
        <f>DE580</f>
        <v/>
      </c>
      <c r="AZ580" s="3379">
        <f>CO580</f>
        <v/>
      </c>
      <c r="BA580" s="3380"/>
      <c r="BB580" s="197">
        <f>CP580</f>
        <v/>
      </c>
      <c r="BC580" s="813"/>
      <c r="BD580" s="197">
        <f>CR580</f>
        <v/>
      </c>
      <c r="BE580" s="121">
        <f>CS580</f>
        <v/>
      </c>
      <c r="BF580" s="122">
        <f>CT580*60</f>
        <v/>
      </c>
      <c r="BG580" s="121">
        <f>BE580</f>
        <v/>
      </c>
      <c r="BH580" s="122">
        <f>CU580*60</f>
        <v/>
      </c>
      <c r="BI580" s="122">
        <f>CV580</f>
        <v/>
      </c>
      <c r="BJ580" s="117"/>
      <c r="BK580" s="812">
        <f>Overview!$E$7</f>
        <v/>
      </c>
      <c r="BL580" s="117"/>
      <c r="BM580" s="836">
        <f>CW580</f>
        <v/>
      </c>
      <c r="BN580" s="812">
        <f>Overview!$P$153</f>
        <v/>
      </c>
      <c r="BO580" s="117"/>
      <c r="BP580" s="117"/>
      <c r="BQ580" s="115"/>
      <c r="BR580" s="1478"/>
      <c r="BS580" s="1548"/>
      <c r="BT580" s="2127" t="inlineStr">
        <is>
          <t>WLAN</t>
        </is>
      </c>
      <c r="BU580" s="2127" t="inlineStr">
        <is>
          <t>2.4 GHz</t>
        </is>
      </c>
      <c r="BV580" s="465">
        <f>Overview!$E$28</f>
        <v/>
      </c>
      <c r="BW580" s="2127"/>
      <c r="BX580" s="2134"/>
      <c r="BY580" s="562"/>
      <c r="BZ580" s="562"/>
      <c r="CA580" s="562" t="inlineStr">
        <is>
          <t>Accesorio 1: Funda</t>
        </is>
      </c>
      <c r="CB580" s="201">
        <v>0</v>
      </c>
      <c r="CC580" s="562">
        <f>IF(COUNT('Conducted WiFi'!$AH$3:$AH$9)=0,7,INDEX('Conducted WiFi'!$T$3:$T$9,MATCH(MAX('Conducted WiFi'!$AH$3:$AH$9),'Conducted WiFi'!$AH$3:$AH$9,0)))</f>
        <v>7</v>
      </c>
      <c r="CD580" s="1719">
        <f>IF(COUNT('Conducted WiFi'!$AH$3:$AH$9)=0,2442,INDEX('Conducted WiFi'!$U$3:$U$9,MATCH(MAX('Conducted WiFi'!$AH$3:$AH$9),'Conducted WiFi'!$AH$3:$AH$9,0)))</f>
        <v>2442</v>
      </c>
      <c r="CE580" s="2018"/>
      <c r="CF580" s="1972"/>
      <c r="CG580" s="393" t="str">
        <f>IF(OR($BY$547="",$BY$547=""),"",$BY$547)</f>
        <v/>
      </c>
      <c r="CH580" s="393">
        <f>BZ580</f>
        <v/>
      </c>
      <c r="CI580" s="393">
        <f>CA580</f>
        <v/>
      </c>
      <c r="CJ580" s="2198"/>
      <c r="CK580" s="1609"/>
      <c r="CL580" s="212">
        <f>IF(CF580=""," ",IF(ABS(CE580-CF580)&lt;=0.125,"Valid","Not valid"))</f>
        <v/>
      </c>
      <c r="CM580" s="213">
        <f> IF(CE580="","",IF(AND(CE580&lt;&gt;"",CF580=""),IF(CE580&gt;=1,"Medir+Sig Max","No"),IF(CF580&lt;&gt;"",IF(CF580&gt;=1,"Medir+Sig Max","No"),"")))</f>
        <v/>
      </c>
      <c r="CN580" s="1794"/>
      <c r="CO580" s="221">
        <f>IF(CK580="",IF(AND(CE580="",CF580=""),"",IF(CF580="",IF(DE580&gt;1,ROUND(DE580*CE580,3),CE580),IF(DE580&gt;1,ROUND(DE580*CF580,3),CF580))),IF(AND(CE580="",CF580=""),"",IF(CF580="",IF(DE580&gt;1,ROUND(DE580*CE580*(1/(CK580)),3),CE580*(1/(CK580))),IF(DE580&gt;1,ROUND(DE580*CF580*(1/(CK580)),3),CF580*(1/(CK580))))))</f>
        <v/>
      </c>
      <c r="CP580" s="2048">
        <f>IF(COUNTIF(Overview!K12:K14,TRUE)&gt;0,2,IF(COUNTIF(Overview!L12:L14,TRUE)&gt;0,4,0))</f>
        <v/>
      </c>
      <c r="CQ580" s="1473">
        <f>IF(CO580="","",IF(CO580&gt;CP580,"Fail","Pass"))</f>
        <v/>
      </c>
      <c r="CR580" s="1482"/>
      <c r="CS580" s="1566">
        <f>MyTimestamp(CO580)</f>
        <v/>
      </c>
      <c r="CT580" s="1535">
        <f>IF(CE580="",0,15)+IF(CF580="",0,15)</f>
        <v/>
      </c>
      <c r="CU580" s="1536">
        <f>IF(CT580=0,0,2)</f>
        <v/>
      </c>
      <c r="CV580" s="861"/>
      <c r="CW580" s="861"/>
      <c r="CX580" s="2038"/>
      <c r="CY580" s="2050"/>
      <c r="CZ580" s="1545">
        <f>10^(CJ580/20)*100-100</f>
        <v/>
      </c>
      <c r="DA580" s="1354"/>
      <c r="DB580" s="1309"/>
      <c r="DC580" s="1273">
        <f>IF(DA580="","",10^(DA580/10))</f>
        <v/>
      </c>
      <c r="DD580" s="1407">
        <f>IF(ISNUMBER(DB580)=FALSE,"",10^(DB580/10))</f>
        <v/>
      </c>
      <c r="DE580" s="1545">
        <f>IF(AND(ISNUMBER(DC580),ISNUMBER(DD580)),IF(DC580/DD580&gt;1,ROUND((DC580)/DD580,3),1),1)</f>
        <v/>
      </c>
      <c r="DF580" s="1541"/>
      <c r="DG580" s="1541"/>
      <c r="DH580" s="1541"/>
      <c r="DI580" s="1541"/>
      <c r="DJ580" s="1541"/>
      <c r="DK580" s="1541"/>
      <c r="DL580" s="1541"/>
      <c r="DM580" s="1541"/>
      <c r="DN580" s="1541"/>
      <c r="DO580" s="1541"/>
      <c r="DP580" s="1541"/>
      <c r="DQ580" s="1541"/>
      <c r="DR580" s="1541"/>
    </row>
    <row r="581" ht="12.75" x14ac:dyDescent="0.2">
      <c r="A581" s="1541"/>
      <c r="B581" s="1541"/>
      <c r="C581"/>
      <c r="D581" s="130">
        <f>IF(BX$581="Close to Ear","EN 62209-1","EN 62209-2")</f>
        <v/>
      </c>
      <c r="E581" s="130">
        <f>IF(CG581="Close to Ear","2016","2010/A1:2019")</f>
        <v/>
      </c>
      <c r="F581" s="1488" t="inlineStr">
        <is>
          <t>5.5</t>
        </is>
      </c>
      <c r="G581" s="1497"/>
      <c r="H581" s="120">
        <f>BV581</f>
        <v/>
      </c>
      <c r="I581" s="120">
        <f>BW581</f>
        <v/>
      </c>
      <c r="J581" s="687" t="inlineStr">
        <is>
          <t>WLAN</t>
        </is>
      </c>
      <c r="K581" s="194" t="inlineStr">
        <is>
          <t>2.4 GHz</t>
        </is>
      </c>
      <c r="L581" s="115"/>
      <c r="M581" s="120"/>
      <c r="N581" s="119"/>
      <c r="O581" s="131"/>
      <c r="P581" s="6597"/>
      <c r="Q581" s="131"/>
      <c r="R581" s="131"/>
      <c r="S581" s="120"/>
      <c r="T581" s="120">
        <v>7</v>
      </c>
      <c r="U581" s="120">
        <v>2442</v>
      </c>
      <c r="V581" s="119"/>
      <c r="W581" s="197"/>
      <c r="X581" s="119"/>
      <c r="Y581" s="119"/>
      <c r="Z581" s="119"/>
      <c r="AA581" s="115"/>
      <c r="AB581" s="115"/>
      <c r="AC581" s="689">
        <f>IF(OR(BX$581="Close to Ear",BX$581="Close to Head"),"Head",IF(BX$581="Extremity","Extremity","Body"))</f>
        <v/>
      </c>
      <c r="AD581" s="690">
        <f>CA581</f>
        <v/>
      </c>
      <c r="AE581" s="688">
        <f>CB581</f>
        <v/>
      </c>
      <c r="AF581" s="115"/>
      <c r="AG581" s="808">
        <f>IF(AZ581="","N/A",IF(CQ581="Pass","P","F"))</f>
        <v/>
      </c>
      <c r="AH581" s="129"/>
      <c r="AI581" s="129"/>
      <c r="AJ581" s="129"/>
      <c r="AK581" s="119"/>
      <c r="AL581" s="115"/>
      <c r="AM581" s="119"/>
      <c r="AN581" s="119"/>
      <c r="AO581" s="692"/>
      <c r="AP581" s="692"/>
      <c r="AQ581" s="692"/>
      <c r="AR581" s="692"/>
      <c r="AS581" s="692"/>
      <c r="AT581" s="691">
        <f>CE581</f>
        <v/>
      </c>
      <c r="AU581" s="691">
        <f>CF581</f>
        <v/>
      </c>
      <c r="AV581" s="813"/>
      <c r="AW581" s="813"/>
      <c r="AX581" s="197">
        <f>CZ581</f>
        <v/>
      </c>
      <c r="AY581" s="197">
        <f>DE581</f>
        <v/>
      </c>
      <c r="AZ581" s="3379">
        <f>CO581</f>
        <v/>
      </c>
      <c r="BA581" s="3380"/>
      <c r="BB581" s="197">
        <f>CP581</f>
        <v/>
      </c>
      <c r="BC581" s="813"/>
      <c r="BD581" s="197">
        <f>CR581</f>
        <v/>
      </c>
      <c r="BE581" s="121">
        <f>CS581</f>
        <v/>
      </c>
      <c r="BF581" s="122">
        <f>CT581*60</f>
        <v/>
      </c>
      <c r="BG581" s="121">
        <f>BE581</f>
        <v/>
      </c>
      <c r="BH581" s="122">
        <f>CU581*60</f>
        <v/>
      </c>
      <c r="BI581" s="122">
        <f>CV581</f>
        <v/>
      </c>
      <c r="BJ581" s="117"/>
      <c r="BK581" s="812">
        <f>Overview!$E$7</f>
        <v/>
      </c>
      <c r="BL581" s="117"/>
      <c r="BM581" s="836">
        <f>CW581</f>
        <v/>
      </c>
      <c r="BN581" s="812">
        <f>Overview!$P$153</f>
        <v/>
      </c>
      <c r="BO581" s="117"/>
      <c r="BP581" s="117"/>
      <c r="BQ581" s="115"/>
      <c r="BR581" s="1478"/>
      <c r="BS581" s="1548"/>
      <c r="BT581" s="2126" t="inlineStr">
        <is>
          <t>WLAN</t>
        </is>
      </c>
      <c r="BU581" s="2126" t="inlineStr">
        <is>
          <t>2.4 GHz</t>
        </is>
      </c>
      <c r="BV581" s="464">
        <f>Overview!$E$29</f>
        <v/>
      </c>
      <c r="BW581" s="2126"/>
      <c r="BX581" s="8329" t="inlineStr">
        <is>
          <t>Close to ear</t>
        </is>
      </c>
      <c r="BY581" s="428"/>
      <c r="BZ581" s="428"/>
      <c r="CA581" s="2190" t="inlineStr">
        <is>
          <t>Left Cheek</t>
        </is>
      </c>
      <c r="CB581" s="202">
        <v>0</v>
      </c>
      <c r="CC581" s="507">
        <f>IF(COUNT('Conducted WiFi'!$AH$3:$AH$9)=0,7,INDEX('Conducted WiFi'!$T$3:$T$9,MATCH(MAX('Conducted WiFi'!$AH$3:$AH$9),'Conducted WiFi'!$AH$3:$AH$9,0)))</f>
        <v>7</v>
      </c>
      <c r="CD581" s="1715">
        <f>IF(COUNT('Conducted WiFi'!$AH$3:$AH$9)=0,2442,INDEX('Conducted WiFi'!$U$3:$U$9,MATCH(MAX('Conducted WiFi'!$AH$3:$AH$9),'Conducted WiFi'!$AH$3:$AH$9,0)))</f>
        <v>2442</v>
      </c>
      <c r="CE581" s="2191"/>
      <c r="CF581" s="2192"/>
      <c r="CG581" s="391" t="str">
        <f>IF(OR($BY$547="",$BY$547=""),"",$BY$547)</f>
        <v/>
      </c>
      <c r="CH581" s="391">
        <f>BZ581</f>
        <v/>
      </c>
      <c r="CI581" s="391">
        <f>CA581</f>
        <v/>
      </c>
      <c r="CJ581" s="2193"/>
      <c r="CK581" s="1605"/>
      <c r="CL581" s="203">
        <f>IF(CF581=""," ",IF(ABS(CE581-CF581)&lt;=0.125,"Valid","Not valid"))</f>
        <v/>
      </c>
      <c r="CM581" s="204">
        <f> IF(CE581="","",IF(AND(CE581&lt;&gt;"",CF581=""),IF(CE581&gt;=1,"Medir+Sig Max","No"),IF(CF581&lt;&gt;"",IF(CF581&gt;=1,"Medir+Sig Max","No"),"")))</f>
        <v/>
      </c>
      <c r="CN581" s="1798"/>
      <c r="CO581" s="219">
        <f>IF(CK581="",IF(AND(CE581="",CF581=""),"",IF(CF581="",IF(DE581&gt;1,ROUND(DE581*CE581,3),CE581),IF(DE581&gt;1,ROUND(DE581*CF581,3),CF581))),IF(AND(CE581="",CF581=""),"",IF(CF581="",IF(DE581&gt;1,ROUND(DE581*CE581*(1/(CK581)),3),CE581*(1/(CK581))),IF(DE581&gt;1,ROUND(DE581*CF581*(1/(CK581)),3),CF581*(1/(CK581))))))</f>
        <v/>
      </c>
      <c r="CP581" s="2037">
        <f>IF(COUNTIF(Overview!K12:K14,TRUE)&gt;0,2,IF(COUNTIF(Overview!L12:L14,TRUE)&gt;0,4,0))</f>
        <v/>
      </c>
      <c r="CQ581" s="1471">
        <f>IF(CO581="","",IF(CO581&gt;CP581,"Fail","Pass"))</f>
        <v/>
      </c>
      <c r="CR581" s="1480"/>
      <c r="CS581" s="1564">
        <f>MyTimestamp(CO581)</f>
        <v/>
      </c>
      <c r="CT581" s="1529">
        <f>IF(CE581="",0,15)+IF(CF581="",0,15)</f>
        <v/>
      </c>
      <c r="CU581" s="1530">
        <f>IF(CT581=0,0,2)</f>
        <v/>
      </c>
      <c r="CV581" s="862"/>
      <c r="CW581" s="862"/>
      <c r="CX581" s="2038"/>
      <c r="CY581" s="2039"/>
      <c r="CZ581" s="1542">
        <f>10^(CJ581/20)*100-100</f>
        <v/>
      </c>
      <c r="DA581" s="1354"/>
      <c r="DB581" s="1451"/>
      <c r="DC581" s="1273">
        <f>IF(DA581="","",10^(DA581/10))</f>
        <v/>
      </c>
      <c r="DD581" s="1402">
        <f>IF(ISNUMBER(DB581)=FALSE,"",10^(DB581/10))</f>
        <v/>
      </c>
      <c r="DE581" s="1542">
        <f>IF(AND(ISNUMBER(DC581),ISNUMBER(DD581)),IF(DC581/DD581&gt;1,ROUND((DC581)/DD581,3),1),1)</f>
        <v/>
      </c>
      <c r="DF581" s="1541"/>
      <c r="DG581" s="1541"/>
      <c r="DH581" s="1541"/>
      <c r="DI581" s="1541"/>
      <c r="DJ581" s="1541"/>
      <c r="DK581" s="1541"/>
      <c r="DL581" s="1541"/>
      <c r="DM581" s="1541"/>
      <c r="DN581" s="1541"/>
      <c r="DO581" s="1541"/>
      <c r="DP581" s="1541"/>
      <c r="DQ581" s="1541"/>
      <c r="DR581" s="1541"/>
    </row>
    <row r="582" ht="12.75" x14ac:dyDescent="0.2">
      <c r="A582" s="1541"/>
      <c r="B582" s="1541"/>
      <c r="C582"/>
      <c r="D582" s="130">
        <f>IF(BX$581="Close to Ear","EN 62209-1","EN 62209-2")</f>
        <v/>
      </c>
      <c r="E582" s="130">
        <f>IF(CG582="Close to Ear","2016","2010/A1:2019")</f>
        <v/>
      </c>
      <c r="F582" s="1488" t="inlineStr">
        <is>
          <t>5.5</t>
        </is>
      </c>
      <c r="G582" s="1497"/>
      <c r="H582" s="120">
        <f>BV582</f>
        <v/>
      </c>
      <c r="I582" s="120">
        <f>BW582</f>
        <v/>
      </c>
      <c r="J582" s="687" t="inlineStr">
        <is>
          <t>WLAN</t>
        </is>
      </c>
      <c r="K582" s="194" t="inlineStr">
        <is>
          <t>2.4 GHz</t>
        </is>
      </c>
      <c r="L582" s="115"/>
      <c r="M582" s="120"/>
      <c r="N582" s="119"/>
      <c r="O582" s="131"/>
      <c r="P582" s="6597"/>
      <c r="Q582" s="131"/>
      <c r="R582" s="131"/>
      <c r="S582" s="120"/>
      <c r="T582" s="120">
        <v>7</v>
      </c>
      <c r="U582" s="120">
        <v>2442</v>
      </c>
      <c r="V582" s="119"/>
      <c r="W582" s="197"/>
      <c r="X582" s="119"/>
      <c r="Y582" s="119"/>
      <c r="Z582" s="119"/>
      <c r="AA582" s="115"/>
      <c r="AB582" s="115"/>
      <c r="AC582" s="689">
        <f>IF(OR(BX$581="Close to Ear",BX$581="Close to Head"),"Head",IF(BX$581="Extremity","Extremity","Body"))</f>
        <v/>
      </c>
      <c r="AD582" s="690">
        <f>CA582</f>
        <v/>
      </c>
      <c r="AE582" s="688">
        <f>CB582</f>
        <v/>
      </c>
      <c r="AF582" s="115"/>
      <c r="AG582" s="808">
        <f>IF(AZ582="","N/A",IF(CQ582="Pass","P","F"))</f>
        <v/>
      </c>
      <c r="AH582" s="129"/>
      <c r="AI582" s="129"/>
      <c r="AJ582" s="129"/>
      <c r="AK582" s="119"/>
      <c r="AL582" s="115"/>
      <c r="AM582" s="119"/>
      <c r="AN582" s="119"/>
      <c r="AO582" s="692"/>
      <c r="AP582" s="692"/>
      <c r="AQ582" s="692"/>
      <c r="AR582" s="692"/>
      <c r="AS582" s="692"/>
      <c r="AT582" s="691">
        <f>CE582</f>
        <v/>
      </c>
      <c r="AU582" s="691">
        <f>CF582</f>
        <v/>
      </c>
      <c r="AV582" s="813"/>
      <c r="AW582" s="813"/>
      <c r="AX582" s="197">
        <f>CZ582</f>
        <v/>
      </c>
      <c r="AY582" s="197">
        <f>DE582</f>
        <v/>
      </c>
      <c r="AZ582" s="3379">
        <f>CO582</f>
        <v/>
      </c>
      <c r="BA582" s="3380"/>
      <c r="BB582" s="197">
        <f>CP582</f>
        <v/>
      </c>
      <c r="BC582" s="813"/>
      <c r="BD582" s="197">
        <f>CR582</f>
        <v/>
      </c>
      <c r="BE582" s="121">
        <f>CS582</f>
        <v/>
      </c>
      <c r="BF582" s="122">
        <f>CT582*60</f>
        <v/>
      </c>
      <c r="BG582" s="121">
        <f>BE582</f>
        <v/>
      </c>
      <c r="BH582" s="122">
        <f>CU582*60</f>
        <v/>
      </c>
      <c r="BI582" s="122">
        <f>CV582</f>
        <v/>
      </c>
      <c r="BJ582" s="117"/>
      <c r="BK582" s="812">
        <f>Overview!$E$7</f>
        <v/>
      </c>
      <c r="BL582" s="117"/>
      <c r="BM582" s="836">
        <f>CW582</f>
        <v/>
      </c>
      <c r="BN582" s="812">
        <f>Overview!$P$153</f>
        <v/>
      </c>
      <c r="BO582" s="117"/>
      <c r="BP582" s="117"/>
      <c r="BQ582" s="115"/>
      <c r="BR582" s="1478"/>
      <c r="BS582" s="1548"/>
      <c r="BT582" s="2127" t="inlineStr">
        <is>
          <t>WLAN</t>
        </is>
      </c>
      <c r="BU582" s="2127" t="inlineStr">
        <is>
          <t>2.4 GHz</t>
        </is>
      </c>
      <c r="BV582" s="465">
        <f>Overview!$E$29</f>
        <v/>
      </c>
      <c r="BW582" s="2127"/>
      <c r="BX582" s="2127"/>
      <c r="BY582" s="432"/>
      <c r="BZ582" s="432"/>
      <c r="CA582" s="2194" t="inlineStr">
        <is>
          <t>Left Tilt</t>
        </is>
      </c>
      <c r="CB582" s="200">
        <v>0</v>
      </c>
      <c r="CC582" s="432">
        <f>IF(COUNT('Conducted WiFi'!$AH$3:$AH$9)=0,7,INDEX('Conducted WiFi'!$T$3:$T$9,MATCH(MAX('Conducted WiFi'!$AH$3:$AH$9),'Conducted WiFi'!$AH$3:$AH$9,0)))</f>
        <v>7</v>
      </c>
      <c r="CD582" s="1716">
        <f>IF(COUNT('Conducted WiFi'!$AH$3:$AH$9)=0,2442,INDEX('Conducted WiFi'!$U$3:$U$9,MATCH(MAX('Conducted WiFi'!$AH$3:$AH$9),'Conducted WiFi'!$AH$3:$AH$9,0)))</f>
        <v>2442</v>
      </c>
      <c r="CE582" s="2013"/>
      <c r="CF582" s="1966"/>
      <c r="CG582" s="392" t="str">
        <f>IF(OR($BY$547="",$BY$547=""),"",$BY$547)</f>
        <v/>
      </c>
      <c r="CH582" s="392">
        <f>BZ582</f>
        <v/>
      </c>
      <c r="CI582" s="392">
        <f>CA582</f>
        <v/>
      </c>
      <c r="CJ582" s="2195"/>
      <c r="CK582" s="1606"/>
      <c r="CL582" s="206">
        <f>IF(CF582=""," ",IF(ABS(CE582-CF582)&lt;=0.125,"Valid","Not valid"))</f>
        <v/>
      </c>
      <c r="CM582" s="207">
        <f> IF(CE582="","",IF(AND(CE582&lt;&gt;"",CF582=""),IF(CE582&gt;=1,"Medir+Sig Max","No"),IF(CF582&lt;&gt;"",IF(CF582&gt;=1,"Medir+Sig Max","No"),"")))</f>
        <v/>
      </c>
      <c r="CN582" s="1787"/>
      <c r="CO582" s="220">
        <f>IF(CK582="",IF(AND(CE582="",CF582=""),"",IF(CF582="",IF(DE582&gt;1,ROUND(DE582*CE582,3),CE582),IF(DE582&gt;1,ROUND(DE582*CF582,3),CF582))),IF(AND(CE582="",CF582=""),"",IF(CF582="",IF(DE582&gt;1,ROUND(DE582*CE582*(1/(CK582)),3),CE582*(1/(CK582))),IF(DE582&gt;1,ROUND(DE582*CF582*(1/(CK582)),3),CF582*(1/(CK582))))))</f>
        <v/>
      </c>
      <c r="CP582" s="2043">
        <f>IF(COUNTIF(Overview!K12:K14,TRUE)&gt;0,2,IF(COUNTIF(Overview!L12:L14,TRUE)&gt;0,4,0))</f>
        <v/>
      </c>
      <c r="CQ582" s="1472">
        <f>IF(CO582="","",IF(CO582&gt;CP582,"Fail","Pass"))</f>
        <v/>
      </c>
      <c r="CR582" s="1481"/>
      <c r="CS582" s="1565">
        <f>MyTimestamp(CO582)</f>
        <v/>
      </c>
      <c r="CT582" s="1531">
        <f>IF(CE582="",0,15)+IF(CF582="",0,15)</f>
        <v/>
      </c>
      <c r="CU582" s="1532">
        <f>IF(CT582=0,0,2)</f>
        <v/>
      </c>
      <c r="CV582" s="859"/>
      <c r="CW582" s="859"/>
      <c r="CX582" s="2038"/>
      <c r="CY582" s="2044"/>
      <c r="CZ582" s="1543">
        <f>10^(CJ582/20)*100-100</f>
        <v/>
      </c>
      <c r="DA582" s="1354"/>
      <c r="DB582" s="730"/>
      <c r="DC582" s="1273">
        <f>IF(DA582="","",10^(DA582/10))</f>
        <v/>
      </c>
      <c r="DD582" s="1403">
        <f>IF(ISNUMBER(DB582)=FALSE,"",10^(DB582/10))</f>
        <v/>
      </c>
      <c r="DE582" s="1543">
        <f>IF(AND(ISNUMBER(DC582),ISNUMBER(DD582)),IF(DC582/DD582&gt;1,ROUND((DC582)/DD582,3),1),1)</f>
        <v/>
      </c>
      <c r="DF582" s="1541"/>
      <c r="DG582" s="1541"/>
      <c r="DH582" s="1541"/>
      <c r="DI582" s="1541"/>
      <c r="DJ582" s="1541"/>
      <c r="DK582" s="1541"/>
      <c r="DL582" s="1541"/>
      <c r="DM582" s="1541"/>
      <c r="DN582" s="1541"/>
      <c r="DO582" s="1541"/>
      <c r="DP582" s="1541"/>
      <c r="DQ582" s="1541"/>
      <c r="DR582" s="1541"/>
    </row>
    <row r="583" ht="12.75" x14ac:dyDescent="0.2">
      <c r="A583" s="1541"/>
      <c r="B583" s="1541"/>
      <c r="C583"/>
      <c r="D583" s="130">
        <f>IF(BX$581="Close to Ear","EN 62209-1","EN 62209-2")</f>
        <v/>
      </c>
      <c r="E583" s="130">
        <f>IF(CG583="Close to Ear","2016","2010/A1:2019")</f>
        <v/>
      </c>
      <c r="F583" s="1488" t="inlineStr">
        <is>
          <t>5.5</t>
        </is>
      </c>
      <c r="G583" s="1497"/>
      <c r="H583" s="120">
        <f>BV583</f>
        <v/>
      </c>
      <c r="I583" s="120">
        <f>BW583</f>
        <v/>
      </c>
      <c r="J583" s="687" t="inlineStr">
        <is>
          <t>WLAN</t>
        </is>
      </c>
      <c r="K583" s="194" t="inlineStr">
        <is>
          <t>2.4 GHz</t>
        </is>
      </c>
      <c r="L583" s="115"/>
      <c r="M583" s="120"/>
      <c r="N583" s="119"/>
      <c r="O583" s="131"/>
      <c r="P583" s="6597"/>
      <c r="Q583" s="131"/>
      <c r="R583" s="131"/>
      <c r="S583" s="120"/>
      <c r="T583" s="120">
        <v>7</v>
      </c>
      <c r="U583" s="120">
        <v>2442</v>
      </c>
      <c r="V583" s="119"/>
      <c r="W583" s="197"/>
      <c r="X583" s="119"/>
      <c r="Y583" s="119"/>
      <c r="Z583" s="119"/>
      <c r="AA583" s="115"/>
      <c r="AB583" s="115"/>
      <c r="AC583" s="689">
        <f>IF(OR(BX$581="Close to Ear",BX$581="Close to Head"),"Head",IF(BX$581="Extremity","Extremity","Body"))</f>
        <v/>
      </c>
      <c r="AD583" s="690">
        <f>CA583</f>
        <v/>
      </c>
      <c r="AE583" s="688">
        <f>CB583</f>
        <v/>
      </c>
      <c r="AF583" s="115"/>
      <c r="AG583" s="808">
        <f>IF(AZ583="","N/A",IF(CQ583="Pass","P","F"))</f>
        <v/>
      </c>
      <c r="AH583" s="129"/>
      <c r="AI583" s="129"/>
      <c r="AJ583" s="129"/>
      <c r="AK583" s="119"/>
      <c r="AL583" s="115"/>
      <c r="AM583" s="119"/>
      <c r="AN583" s="119"/>
      <c r="AO583" s="692"/>
      <c r="AP583" s="692"/>
      <c r="AQ583" s="692"/>
      <c r="AR583" s="692"/>
      <c r="AS583" s="692"/>
      <c r="AT583" s="691">
        <f>CE583</f>
        <v/>
      </c>
      <c r="AU583" s="691">
        <f>CF583</f>
        <v/>
      </c>
      <c r="AV583" s="813"/>
      <c r="AW583" s="813"/>
      <c r="AX583" s="197">
        <f>CZ583</f>
        <v/>
      </c>
      <c r="AY583" s="197">
        <f>DE583</f>
        <v/>
      </c>
      <c r="AZ583" s="3379">
        <f>CO583</f>
        <v/>
      </c>
      <c r="BA583" s="3380"/>
      <c r="BB583" s="197">
        <f>CP583</f>
        <v/>
      </c>
      <c r="BC583" s="813"/>
      <c r="BD583" s="197">
        <f>CR583</f>
        <v/>
      </c>
      <c r="BE583" s="121">
        <f>CS583</f>
        <v/>
      </c>
      <c r="BF583" s="122">
        <f>CT583*60</f>
        <v/>
      </c>
      <c r="BG583" s="121">
        <f>BE583</f>
        <v/>
      </c>
      <c r="BH583" s="122">
        <f>CU583*60</f>
        <v/>
      </c>
      <c r="BI583" s="122">
        <f>CV583</f>
        <v/>
      </c>
      <c r="BJ583" s="117"/>
      <c r="BK583" s="812">
        <f>Overview!$E$7</f>
        <v/>
      </c>
      <c r="BL583" s="117"/>
      <c r="BM583" s="836">
        <f>CW583</f>
        <v/>
      </c>
      <c r="BN583" s="812">
        <f>Overview!$P$153</f>
        <v/>
      </c>
      <c r="BO583" s="117"/>
      <c r="BP583" s="117"/>
      <c r="BQ583" s="115"/>
      <c r="BR583" s="1478"/>
      <c r="BS583" s="1548"/>
      <c r="BT583" s="2127" t="inlineStr">
        <is>
          <t>WLAN</t>
        </is>
      </c>
      <c r="BU583" s="2127" t="inlineStr">
        <is>
          <t>2.4 GHz</t>
        </is>
      </c>
      <c r="BV583" s="465">
        <f>Overview!$E$29</f>
        <v/>
      </c>
      <c r="BW583" s="2127"/>
      <c r="BX583" s="2127"/>
      <c r="BY583" s="430"/>
      <c r="BZ583" s="430"/>
      <c r="CA583" s="2194" t="inlineStr">
        <is>
          <t>Right Cheek</t>
        </is>
      </c>
      <c r="CB583" s="200">
        <v>0</v>
      </c>
      <c r="CC583" s="432">
        <f>IF(COUNT('Conducted WiFi'!$AH$3:$AH$9)=0,7,INDEX('Conducted WiFi'!$T$3:$T$9,MATCH(MAX('Conducted WiFi'!$AH$3:$AH$9),'Conducted WiFi'!$AH$3:$AH$9,0)))</f>
        <v>7</v>
      </c>
      <c r="CD583" s="1716">
        <f>IF(COUNT('Conducted WiFi'!$AH$3:$AH$9)=0,2442,INDEX('Conducted WiFi'!$U$3:$U$9,MATCH(MAX('Conducted WiFi'!$AH$3:$AH$9),'Conducted WiFi'!$AH$3:$AH$9,0)))</f>
        <v>2442</v>
      </c>
      <c r="CE583" s="2013"/>
      <c r="CF583" s="1966"/>
      <c r="CG583" s="392" t="str">
        <f>IF(OR($BY$547="",$BY$547=""),"",$BY$547)</f>
        <v/>
      </c>
      <c r="CH583" s="392">
        <f>BZ583</f>
        <v/>
      </c>
      <c r="CI583" s="392">
        <f>CA583</f>
        <v/>
      </c>
      <c r="CJ583" s="2195"/>
      <c r="CK583" s="1606"/>
      <c r="CL583" s="206">
        <f>IF(CF583=""," ",IF(ABS(CE583-CF583)&lt;=0.125,"Valid","Not valid"))</f>
        <v/>
      </c>
      <c r="CM583" s="207">
        <f> IF(CE583="","",IF(AND(CE583&lt;&gt;"",CF583=""),IF(CE583&gt;=1,"Medir+Sig Max","No"),IF(CF583&lt;&gt;"",IF(CF583&gt;=1,"Medir+Sig Max","No"),"")))</f>
        <v/>
      </c>
      <c r="CN583" s="1787"/>
      <c r="CO583" s="220">
        <f>IF(CK583="",IF(AND(CE583="",CF583=""),"",IF(CF583="",IF(DE583&gt;1,ROUND(DE583*CE583,3),CE583),IF(DE583&gt;1,ROUND(DE583*CF583,3),CF583))),IF(AND(CE583="",CF583=""),"",IF(CF583="",IF(DE583&gt;1,ROUND(DE583*CE583*(1/(CK583)),3),CE583*(1/(CK583))),IF(DE583&gt;1,ROUND(DE583*CF583*(1/(CK583)),3),CF583*(1/(CK583))))))</f>
        <v/>
      </c>
      <c r="CP583" s="2043">
        <f>IF(COUNTIF(Overview!K12:K14,TRUE)&gt;0,2,IF(COUNTIF(Overview!L12:L14,TRUE)&gt;0,4,0))</f>
        <v/>
      </c>
      <c r="CQ583" s="1472">
        <f>IF(CO583="","",IF(CO583&gt;CP583,"Fail","Pass"))</f>
        <v/>
      </c>
      <c r="CR583" s="1481"/>
      <c r="CS583" s="1565">
        <f>MyTimestamp(CO583)</f>
        <v/>
      </c>
      <c r="CT583" s="1531">
        <f>IF(CE583="",0,15)+IF(CF583="",0,15)</f>
        <v/>
      </c>
      <c r="CU583" s="1532">
        <f>IF(CT583=0,0,2)</f>
        <v/>
      </c>
      <c r="CV583" s="859"/>
      <c r="CW583" s="859"/>
      <c r="CX583" s="2038"/>
      <c r="CY583" s="2044"/>
      <c r="CZ583" s="1543">
        <f>10^(CJ583/20)*100-100</f>
        <v/>
      </c>
      <c r="DA583" s="1354"/>
      <c r="DB583" s="730"/>
      <c r="DC583" s="1273">
        <f>IF(DA583="","",10^(DA583/10))</f>
        <v/>
      </c>
      <c r="DD583" s="1404">
        <f>IF(ISNUMBER(DB583)=FALSE,"",10^(DB583/10))</f>
        <v/>
      </c>
      <c r="DE583" s="1543">
        <f>IF(AND(ISNUMBER(DC583),ISNUMBER(DD583)),IF(DC583/DD583&gt;1,ROUND((DC583)/DD583,3),1),1)</f>
        <v/>
      </c>
      <c r="DF583" s="1541"/>
      <c r="DG583" s="1541"/>
      <c r="DH583" s="1541"/>
      <c r="DI583" s="1541"/>
      <c r="DJ583" s="1541"/>
      <c r="DK583" s="1541"/>
      <c r="DL583" s="1541"/>
      <c r="DM583" s="1541"/>
      <c r="DN583" s="1541"/>
      <c r="DO583" s="1541"/>
      <c r="DP583" s="1541"/>
      <c r="DQ583" s="1541"/>
      <c r="DR583" s="1541"/>
    </row>
    <row r="584" ht="12.75" x14ac:dyDescent="0.2">
      <c r="A584" s="1541"/>
      <c r="B584" s="1541"/>
      <c r="C584"/>
      <c r="D584" s="130">
        <f>IF(BX$581="Close to Ear","EN 62209-1","EN 62209-2")</f>
        <v/>
      </c>
      <c r="E584" s="130">
        <f>IF(CG584="Close to Ear","2016","2010/A1:2019")</f>
        <v/>
      </c>
      <c r="F584" s="1488" t="inlineStr">
        <is>
          <t>5.5</t>
        </is>
      </c>
      <c r="G584" s="1497"/>
      <c r="H584" s="120">
        <f>BV584</f>
        <v/>
      </c>
      <c r="I584" s="120">
        <f>BW584</f>
        <v/>
      </c>
      <c r="J584" s="687" t="inlineStr">
        <is>
          <t>WLAN</t>
        </is>
      </c>
      <c r="K584" s="194" t="inlineStr">
        <is>
          <t>2.4 GHz</t>
        </is>
      </c>
      <c r="L584" s="115"/>
      <c r="M584" s="120"/>
      <c r="N584" s="119"/>
      <c r="O584" s="131"/>
      <c r="P584" s="6597"/>
      <c r="Q584" s="131"/>
      <c r="R584" s="131"/>
      <c r="S584" s="120"/>
      <c r="T584" s="120">
        <v>7</v>
      </c>
      <c r="U584" s="120">
        <v>2442</v>
      </c>
      <c r="V584" s="119"/>
      <c r="W584" s="197"/>
      <c r="X584" s="119"/>
      <c r="Y584" s="119"/>
      <c r="Z584" s="119"/>
      <c r="AA584" s="115"/>
      <c r="AB584" s="115"/>
      <c r="AC584" s="689">
        <f>IF(OR(BX$581="Close to Ear",BX$581="Close to Head"),"Head",IF(BX$581="Extremity","Extremity","Body"))</f>
        <v/>
      </c>
      <c r="AD584" s="690">
        <f>CA584</f>
        <v/>
      </c>
      <c r="AE584" s="688">
        <f>CB584</f>
        <v/>
      </c>
      <c r="AF584" s="115"/>
      <c r="AG584" s="808">
        <f>IF(AZ584="","N/A",IF(CQ584="Pass","P","F"))</f>
        <v/>
      </c>
      <c r="AH584" s="129"/>
      <c r="AI584" s="129"/>
      <c r="AJ584" s="129"/>
      <c r="AK584" s="119"/>
      <c r="AL584" s="115"/>
      <c r="AM584" s="119"/>
      <c r="AN584" s="119"/>
      <c r="AO584" s="692"/>
      <c r="AP584" s="692"/>
      <c r="AQ584" s="692"/>
      <c r="AR584" s="692"/>
      <c r="AS584" s="692"/>
      <c r="AT584" s="691">
        <f>CE584</f>
        <v/>
      </c>
      <c r="AU584" s="691">
        <f>CF584</f>
        <v/>
      </c>
      <c r="AV584" s="813"/>
      <c r="AW584" s="813"/>
      <c r="AX584" s="197">
        <f>CZ584</f>
        <v/>
      </c>
      <c r="AY584" s="197">
        <f>DE584</f>
        <v/>
      </c>
      <c r="AZ584" s="3379">
        <f>CO584</f>
        <v/>
      </c>
      <c r="BA584" s="3380"/>
      <c r="BB584" s="197">
        <f>CP584</f>
        <v/>
      </c>
      <c r="BC584" s="813"/>
      <c r="BD584" s="197">
        <f>CR584</f>
        <v/>
      </c>
      <c r="BE584" s="121">
        <f>CS584</f>
        <v/>
      </c>
      <c r="BF584" s="122">
        <f>CT584*60</f>
        <v/>
      </c>
      <c r="BG584" s="121">
        <f>BE584</f>
        <v/>
      </c>
      <c r="BH584" s="122">
        <f>CU584*60</f>
        <v/>
      </c>
      <c r="BI584" s="122">
        <f>CV584</f>
        <v/>
      </c>
      <c r="BJ584" s="117"/>
      <c r="BK584" s="812">
        <f>Overview!$E$7</f>
        <v/>
      </c>
      <c r="BL584" s="117"/>
      <c r="BM584" s="836">
        <f>CW584</f>
        <v/>
      </c>
      <c r="BN584" s="812">
        <f>Overview!$P$153</f>
        <v/>
      </c>
      <c r="BO584" s="117"/>
      <c r="BP584" s="117"/>
      <c r="BQ584" s="115"/>
      <c r="BR584" s="1478"/>
      <c r="BS584" s="1548"/>
      <c r="BT584" s="2127" t="inlineStr">
        <is>
          <t>WLAN</t>
        </is>
      </c>
      <c r="BU584" s="2127" t="inlineStr">
        <is>
          <t>2.4 GHz</t>
        </is>
      </c>
      <c r="BV584" s="465">
        <f>Overview!$E$29</f>
        <v/>
      </c>
      <c r="BW584" s="2127"/>
      <c r="BX584" s="2127"/>
      <c r="BY584" s="434"/>
      <c r="BZ584" s="434"/>
      <c r="CA584" s="2196" t="inlineStr">
        <is>
          <t>Right Tilt</t>
        </is>
      </c>
      <c r="CB584" s="201">
        <v>0</v>
      </c>
      <c r="CC584" s="509">
        <f>IF(COUNT('Conducted WiFi'!$AH$3:$AH$9)=0,7,INDEX('Conducted WiFi'!$T$3:$T$9,MATCH(MAX('Conducted WiFi'!$AH$3:$AH$9),'Conducted WiFi'!$AH$3:$AH$9,0)))</f>
        <v>7</v>
      </c>
      <c r="CD584" s="1717">
        <f>IF(COUNT('Conducted WiFi'!$AH$3:$AH$9)=0,2442,INDEX('Conducted WiFi'!$U$3:$U$9,MATCH(MAX('Conducted WiFi'!$AH$3:$AH$9),'Conducted WiFi'!$AH$3:$AH$9,0)))</f>
        <v>2442</v>
      </c>
      <c r="CE584" s="2013"/>
      <c r="CF584" s="1966"/>
      <c r="CG584" s="392" t="str">
        <f>IF(OR($BY$547="",$BY$547=""),"",$BY$547)</f>
        <v/>
      </c>
      <c r="CH584" s="392">
        <f>BZ584</f>
        <v/>
      </c>
      <c r="CI584" s="392">
        <f>CA584</f>
        <v/>
      </c>
      <c r="CJ584" s="2195"/>
      <c r="CK584" s="1607"/>
      <c r="CL584" s="206">
        <f>IF(CF584=""," ",IF(ABS(CE584-CF584)&lt;=0.125,"Valid","Not valid"))</f>
        <v/>
      </c>
      <c r="CM584" s="207">
        <f> IF(CE584="","",IF(AND(CE584&lt;&gt;"",CF584=""),IF(CE584&gt;=1,"Medir+Sig Max","No"),IF(CF584&lt;&gt;"",IF(CF584&gt;=1,"Medir+Sig Max","No"),"")))</f>
        <v/>
      </c>
      <c r="CN584" s="1787"/>
      <c r="CO584" s="220">
        <f>IF(CK584="",IF(AND(CE584="",CF584=""),"",IF(CF584="",IF(DE584&gt;1,ROUND(DE584*CE584,3),CE584),IF(DE584&gt;1,ROUND(DE584*CF584,3),CF584))),IF(AND(CE584="",CF584=""),"",IF(CF584="",IF(DE584&gt;1,ROUND(DE584*CE584*(1/(CK584)),3),CE584*(1/(CK584))),IF(DE584&gt;1,ROUND(DE584*CF584*(1/(CK584)),3),CF584*(1/(CK584))))))</f>
        <v/>
      </c>
      <c r="CP584" s="2043">
        <f>IF(COUNTIF(Overview!K12:K14,TRUE)&gt;0,2,IF(COUNTIF(Overview!L12:L14,TRUE)&gt;0,4,0))</f>
        <v/>
      </c>
      <c r="CQ584" s="1472">
        <f>IF(CO584="","",IF(CO584&gt;CP584,"Fail","Pass"))</f>
        <v/>
      </c>
      <c r="CR584" s="1481"/>
      <c r="CS584" s="1565">
        <f>MyTimestamp(CO584)</f>
        <v/>
      </c>
      <c r="CT584" s="1531">
        <f>IF(CE584="",0,15)+IF(CF584="",0,15)</f>
        <v/>
      </c>
      <c r="CU584" s="1532">
        <f>IF(CT584=0,0,2)</f>
        <v/>
      </c>
      <c r="CV584" s="859"/>
      <c r="CW584" s="859"/>
      <c r="CX584" s="2038"/>
      <c r="CY584" s="2044"/>
      <c r="CZ584" s="1543">
        <f>10^(CJ584/20)*100-100</f>
        <v/>
      </c>
      <c r="DA584" s="1354"/>
      <c r="DB584" s="815"/>
      <c r="DC584" s="1273">
        <f>IF(DA584="","",10^(DA584/10))</f>
        <v/>
      </c>
      <c r="DD584" s="1405">
        <f>IF(ISNUMBER(DB584)=FALSE,"",10^(DB584/10))</f>
        <v/>
      </c>
      <c r="DE584" s="1543">
        <f>IF(AND(ISNUMBER(DC584),ISNUMBER(DD584)),IF(DC584/DD584&gt;1,ROUND((DC584)/DD584,3),1),1)</f>
        <v/>
      </c>
      <c r="DF584" s="1541"/>
      <c r="DG584" s="1541"/>
      <c r="DH584" s="1541"/>
      <c r="DI584" s="1541"/>
      <c r="DJ584" s="1541"/>
      <c r="DK584" s="1541"/>
      <c r="DL584" s="1541"/>
      <c r="DM584" s="1541"/>
      <c r="DN584" s="1541"/>
      <c r="DO584" s="1541"/>
      <c r="DP584" s="1541"/>
      <c r="DQ584" s="1541"/>
      <c r="DR584" s="1541"/>
    </row>
    <row r="585" ht="12.75" x14ac:dyDescent="0.2">
      <c r="A585" s="1541"/>
      <c r="B585" s="1541"/>
      <c r="C585"/>
      <c r="D585" s="130">
        <f>IF(BX$581="Close to Ear","EN 62209-1","EN 62209-2")</f>
        <v/>
      </c>
      <c r="E585" s="130">
        <f>IF(CG585="Close to Ear","2016","2010/A1:2019")</f>
        <v/>
      </c>
      <c r="F585" s="1488" t="inlineStr">
        <is>
          <t>5.5</t>
        </is>
      </c>
      <c r="G585" s="1497"/>
      <c r="H585" s="120">
        <f>BV585</f>
        <v/>
      </c>
      <c r="I585" s="120">
        <f>BW585</f>
        <v/>
      </c>
      <c r="J585" s="687" t="inlineStr">
        <is>
          <t>WLAN</t>
        </is>
      </c>
      <c r="K585" s="194" t="inlineStr">
        <is>
          <t>2.4 GHz</t>
        </is>
      </c>
      <c r="L585" s="115"/>
      <c r="M585" s="120"/>
      <c r="N585" s="119"/>
      <c r="O585" s="131"/>
      <c r="P585" s="6597"/>
      <c r="Q585" s="131"/>
      <c r="R585" s="131"/>
      <c r="S585" s="120"/>
      <c r="T585" s="120">
        <v>7</v>
      </c>
      <c r="U585" s="120">
        <v>2442</v>
      </c>
      <c r="V585" s="119"/>
      <c r="W585" s="197"/>
      <c r="X585" s="119"/>
      <c r="Y585" s="119"/>
      <c r="Z585" s="119"/>
      <c r="AA585" s="115"/>
      <c r="AB585" s="115"/>
      <c r="AC585" s="689">
        <f>IF(OR(BX$581="Close to Ear",BX$581="Close to Head"),"Head",IF(BX$581="Extremity","Extremity","Body"))</f>
        <v/>
      </c>
      <c r="AD585" s="690">
        <f>CA585</f>
        <v/>
      </c>
      <c r="AE585" s="688">
        <f>CB585</f>
        <v/>
      </c>
      <c r="AF585" s="115"/>
      <c r="AG585" s="808">
        <f>IF(AZ585="","N/A",IF(CQ585="Pass","P","F"))</f>
        <v/>
      </c>
      <c r="AH585" s="129"/>
      <c r="AI585" s="129"/>
      <c r="AJ585" s="129"/>
      <c r="AK585" s="119"/>
      <c r="AL585" s="115"/>
      <c r="AM585" s="119"/>
      <c r="AN585" s="119"/>
      <c r="AO585" s="692"/>
      <c r="AP585" s="692"/>
      <c r="AQ585" s="692"/>
      <c r="AR585" s="692"/>
      <c r="AS585" s="692"/>
      <c r="AT585" s="691">
        <f>CE585</f>
        <v/>
      </c>
      <c r="AU585" s="691">
        <f>CF585</f>
        <v/>
      </c>
      <c r="AV585" s="813"/>
      <c r="AW585" s="813"/>
      <c r="AX585" s="197">
        <f>CZ585</f>
        <v/>
      </c>
      <c r="AY585" s="197">
        <f>DE585</f>
        <v/>
      </c>
      <c r="AZ585" s="3379">
        <f>CO585</f>
        <v/>
      </c>
      <c r="BA585" s="3380"/>
      <c r="BB585" s="197">
        <f>CP585</f>
        <v/>
      </c>
      <c r="BC585" s="813"/>
      <c r="BD585" s="197">
        <f>CR585</f>
        <v/>
      </c>
      <c r="BE585" s="121">
        <f>CS585</f>
        <v/>
      </c>
      <c r="BF585" s="122">
        <f>CT585*60</f>
        <v/>
      </c>
      <c r="BG585" s="121">
        <f>BE585</f>
        <v/>
      </c>
      <c r="BH585" s="122">
        <f>CU585*60</f>
        <v/>
      </c>
      <c r="BI585" s="122">
        <f>CV585</f>
        <v/>
      </c>
      <c r="BJ585" s="117"/>
      <c r="BK585" s="812">
        <f>Overview!$E$7</f>
        <v/>
      </c>
      <c r="BL585" s="117"/>
      <c r="BM585" s="836">
        <f>CW585</f>
        <v/>
      </c>
      <c r="BN585" s="812">
        <f>Overview!$P$153</f>
        <v/>
      </c>
      <c r="BO585" s="117"/>
      <c r="BP585" s="117"/>
      <c r="BQ585" s="115"/>
      <c r="BR585" s="1478"/>
      <c r="BS585" s="1548"/>
      <c r="BT585" s="2127" t="inlineStr">
        <is>
          <t>WLAN</t>
        </is>
      </c>
      <c r="BU585" s="2127" t="inlineStr">
        <is>
          <t>2.4 GHz</t>
        </is>
      </c>
      <c r="BV585" s="465">
        <f>Overview!$E$29</f>
        <v/>
      </c>
      <c r="BW585" s="2127"/>
      <c r="BX585" s="2127"/>
      <c r="BY585" s="510"/>
      <c r="BZ585" s="510"/>
      <c r="CA585" s="511" t="str">
        <f>IF(COUNT(CF581:CF584)=0,IF(COUNT(CE581:CE584)=0,"TBD",VLOOKUP(MAX(CE581:CE584),CE581:CI584,5,FALSE)),VLOOKUP(MAX(CF581:CF584),CF581:CI584,4,FALSE))</f>
        <v>TBD</v>
      </c>
      <c r="CB585" s="1971">
        <v>0</v>
      </c>
      <c r="CC585" s="510">
        <f>IF(COUNT('Conducted WiFi'!$AH$3:$AH$9)=0,7,INDEX('Conducted WiFi'!$T$3:$T$9,MATCH(MAX('Conducted WiFi'!$AH$3:$AH$9),'Conducted WiFi'!$AH$3:$AH$9,0)))</f>
        <v>7</v>
      </c>
      <c r="CD585" s="510">
        <f>IF(COUNT('Conducted WiFi'!$AH$3:$AH$9)=0,2442,INDEX('Conducted WiFi'!$U$3:$U$9,MATCH(MAX('Conducted WiFi'!$AH$3:$AH$9),'Conducted WiFi'!$AH$3:$AH$9,0)))</f>
        <v>2442</v>
      </c>
      <c r="CE585" s="2013"/>
      <c r="CF585" s="1966"/>
      <c r="CG585" s="392" t="str">
        <f>IF(OR($BY$547="",$BY$547=""),"",$BY$547)</f>
        <v/>
      </c>
      <c r="CH585" s="392">
        <f>BZ585</f>
        <v/>
      </c>
      <c r="CI585" s="392">
        <f>CA585</f>
        <v/>
      </c>
      <c r="CJ585" s="2195"/>
      <c r="CK585" s="1608"/>
      <c r="CL585" s="206">
        <f>IF(CF585=""," ",IF(ABS(CE585-CF585)&lt;=0.125,"Valid","Not valid"))</f>
        <v/>
      </c>
      <c r="CM585" s="207">
        <f> IF(CE585="","",IF(AND(CE585&lt;&gt;"",CF585=""),IF(CE585&gt;=1,"Medir+Sig Max","No"),IF(CF585&lt;&gt;"",IF(CF585&gt;=1,"Medir+Sig Max","No"),"")))</f>
        <v/>
      </c>
      <c r="CN585" s="1787"/>
      <c r="CO585" s="220">
        <f>IF(CK585="",IF(AND(CE585="",CF585=""),"",IF(CF585="",IF(DE585&gt;1,ROUND(DE585*CE585,3),CE585),IF(DE585&gt;1,ROUND(DE585*CF585,3),CF585))),IF(AND(CE585="",CF585=""),"",IF(CF585="",IF(DE585&gt;1,ROUND(DE585*CE585*(1/(CK585)),3),CE585*(1/(CK585))),IF(DE585&gt;1,ROUND(DE585*CF585*(1/(CK585)),3),CF585*(1/(CK585))))))</f>
        <v/>
      </c>
      <c r="CP585" s="2043">
        <f>IF(COUNTIF(Overview!K12:K14,TRUE)&gt;0,2,IF(COUNTIF(Overview!L12:L14,TRUE)&gt;0,4,0))</f>
        <v/>
      </c>
      <c r="CQ585" s="1472">
        <f>IF(CO585="","",IF(CO585&gt;CP585,"Fail","Pass"))</f>
        <v/>
      </c>
      <c r="CR585" s="1481"/>
      <c r="CS585" s="1565">
        <f>MyTimestamp(CO585)</f>
        <v/>
      </c>
      <c r="CT585" s="1531">
        <f>IF(CE585="",0,15)+IF(CF585="",0,15)</f>
        <v/>
      </c>
      <c r="CU585" s="1532">
        <f>IF(CT585=0,0,2)</f>
        <v/>
      </c>
      <c r="CV585" s="859"/>
      <c r="CW585" s="859"/>
      <c r="CX585" s="2038"/>
      <c r="CY585" s="2044"/>
      <c r="CZ585" s="1543">
        <f>10^(CJ585/20)*100-100</f>
        <v/>
      </c>
      <c r="DA585" s="1354"/>
      <c r="DB585" s="1452"/>
      <c r="DC585" s="1273">
        <f>IF(DA585="","",10^(DA585/10))</f>
        <v/>
      </c>
      <c r="DD585" s="1406">
        <f>IF(ISNUMBER(DB585)=FALSE,"",10^(DB585/10))</f>
        <v/>
      </c>
      <c r="DE585" s="1543">
        <f>IF(AND(ISNUMBER(DC585),ISNUMBER(DD585)),IF(DC585/DD585&gt;1,ROUND((DC585)/DD585,3),1),1)</f>
        <v/>
      </c>
      <c r="DF585" s="1541"/>
      <c r="DG585" s="1541"/>
      <c r="DH585" s="1541"/>
      <c r="DI585" s="1541"/>
      <c r="DJ585" s="1541"/>
      <c r="DK585" s="1541"/>
      <c r="DL585" s="1541"/>
      <c r="DM585" s="1541"/>
      <c r="DN585" s="1541"/>
      <c r="DO585" s="1541"/>
      <c r="DP585" s="1541"/>
      <c r="DQ585" s="1541"/>
      <c r="DR585" s="1541"/>
    </row>
    <row r="586" ht="12.75" x14ac:dyDescent="0.2">
      <c r="A586" s="1541"/>
      <c r="B586" s="1541"/>
      <c r="C586"/>
      <c r="D586" s="130">
        <f>IF(BX$581="Close to Ear","EN 62209-1","EN 62209-2")</f>
        <v/>
      </c>
      <c r="E586" s="130">
        <f>IF(CG586="Close to Ear","2016","2010/A1:2019")</f>
        <v/>
      </c>
      <c r="F586" s="1488" t="inlineStr">
        <is>
          <t>5.5</t>
        </is>
      </c>
      <c r="G586" s="1497"/>
      <c r="H586" s="120">
        <f>BV586</f>
        <v/>
      </c>
      <c r="I586" s="120">
        <f>BW586</f>
        <v/>
      </c>
      <c r="J586" s="687" t="inlineStr">
        <is>
          <t>WLAN</t>
        </is>
      </c>
      <c r="K586" s="194" t="inlineStr">
        <is>
          <t>2.4 GHz</t>
        </is>
      </c>
      <c r="L586" s="115"/>
      <c r="M586" s="120"/>
      <c r="N586" s="119"/>
      <c r="O586" s="131"/>
      <c r="P586" s="6597"/>
      <c r="Q586" s="131"/>
      <c r="R586" s="131"/>
      <c r="S586" s="120"/>
      <c r="T586" s="120">
        <v>7</v>
      </c>
      <c r="U586" s="120">
        <v>2442</v>
      </c>
      <c r="V586" s="119"/>
      <c r="W586" s="197"/>
      <c r="X586" s="119"/>
      <c r="Y586" s="119"/>
      <c r="Z586" s="119"/>
      <c r="AA586" s="115"/>
      <c r="AB586" s="115"/>
      <c r="AC586" s="689">
        <f>IF(OR(BX$581="Close to Ear",BX$581="Close to Head"),"Head",IF(BX$581="Extremity","Extremity","Body"))</f>
        <v/>
      </c>
      <c r="AD586" s="690">
        <f>CA586</f>
        <v/>
      </c>
      <c r="AE586" s="688">
        <f>CB586</f>
        <v/>
      </c>
      <c r="AF586" s="115"/>
      <c r="AG586" s="808">
        <f>IF(AZ586="","N/A",IF(CQ586="Pass","P","F"))</f>
        <v/>
      </c>
      <c r="AH586" s="129"/>
      <c r="AI586" s="129"/>
      <c r="AJ586" s="129"/>
      <c r="AK586" s="119"/>
      <c r="AL586" s="115"/>
      <c r="AM586" s="119"/>
      <c r="AN586" s="119"/>
      <c r="AO586" s="692"/>
      <c r="AP586" s="692"/>
      <c r="AQ586" s="692"/>
      <c r="AR586" s="692"/>
      <c r="AS586" s="692"/>
      <c r="AT586" s="691">
        <f>CE586</f>
        <v/>
      </c>
      <c r="AU586" s="691">
        <f>CF586</f>
        <v/>
      </c>
      <c r="AV586" s="813"/>
      <c r="AW586" s="813"/>
      <c r="AX586" s="197">
        <f>CZ586</f>
        <v/>
      </c>
      <c r="AY586" s="197">
        <f>DE586</f>
        <v/>
      </c>
      <c r="AZ586" s="3379">
        <f>CO586</f>
        <v/>
      </c>
      <c r="BA586" s="3380"/>
      <c r="BB586" s="197">
        <f>CP586</f>
        <v/>
      </c>
      <c r="BC586" s="813"/>
      <c r="BD586" s="197">
        <f>CR586</f>
        <v/>
      </c>
      <c r="BE586" s="121">
        <f>CS586</f>
        <v/>
      </c>
      <c r="BF586" s="122">
        <f>CT586*60</f>
        <v/>
      </c>
      <c r="BG586" s="121">
        <f>BE586</f>
        <v/>
      </c>
      <c r="BH586" s="122">
        <f>CU586*60</f>
        <v/>
      </c>
      <c r="BI586" s="122">
        <f>CV586</f>
        <v/>
      </c>
      <c r="BJ586" s="117"/>
      <c r="BK586" s="812">
        <f>Overview!$E$7</f>
        <v/>
      </c>
      <c r="BL586" s="117"/>
      <c r="BM586" s="836">
        <f>CW586</f>
        <v/>
      </c>
      <c r="BN586" s="812">
        <f>Overview!$P$153</f>
        <v/>
      </c>
      <c r="BO586" s="117"/>
      <c r="BP586" s="117"/>
      <c r="BQ586" s="115"/>
      <c r="BR586" s="1478"/>
      <c r="BS586" s="1548"/>
      <c r="BT586" s="2127" t="inlineStr">
        <is>
          <t>WLAN</t>
        </is>
      </c>
      <c r="BU586" s="2127" t="inlineStr">
        <is>
          <t>2.4 GHz</t>
        </is>
      </c>
      <c r="BV586" s="465">
        <f>Overview!$E$29</f>
        <v/>
      </c>
      <c r="BW586" s="2127"/>
      <c r="BX586" s="2127"/>
      <c r="BY586" s="510"/>
      <c r="BZ586" s="510"/>
      <c r="CA586" s="511" t="str">
        <f>CA585</f>
        <v>TBD</v>
      </c>
      <c r="CB586" s="1971">
        <v>0</v>
      </c>
      <c r="CC586" s="510">
        <f>IF(COUNT('Conducted WiFi'!$AH$3:$AH$9)=0,7,INDEX('Conducted WiFi'!$T$3:$T$9,MATCH(MAX('Conducted WiFi'!$AH$3:$AH$9),'Conducted WiFi'!$AH$3:$AH$9,0)))</f>
        <v>7</v>
      </c>
      <c r="CD586" s="1718">
        <f>IF(COUNT('Conducted WiFi'!$AH$3:$AH$9)=0,2442,INDEX('Conducted WiFi'!$U$3:$U$9,MATCH(MAX('Conducted WiFi'!$AH$3:$AH$9),'Conducted WiFi'!$AH$3:$AH$9,0)))</f>
        <v>2442</v>
      </c>
      <c r="CE586" s="2013"/>
      <c r="CF586" s="1966"/>
      <c r="CG586" s="392" t="str">
        <f>IF(OR($BY$547="",$BY$547=""),"",$BY$547)</f>
        <v/>
      </c>
      <c r="CH586" s="392">
        <f>BZ586</f>
        <v/>
      </c>
      <c r="CI586" s="392">
        <f>CA586</f>
        <v/>
      </c>
      <c r="CJ586" s="2195"/>
      <c r="CK586" s="1608"/>
      <c r="CL586" s="206">
        <f>IF(CF586=""," ",IF(ABS(CE586-CF586)&lt;=0.125,"Valid","Not valid"))</f>
        <v/>
      </c>
      <c r="CM586" s="207">
        <f> IF(CE586="","",IF(AND(CE586&lt;&gt;"",CF586=""),IF(CE586&gt;=1,"Medir+Sig Max","No"),IF(CF586&lt;&gt;"",IF(CF586&gt;=1,"Medir+Sig Max","No"),"")))</f>
        <v/>
      </c>
      <c r="CN586" s="1787"/>
      <c r="CO586" s="220">
        <f>IF(CK586="",IF(AND(CE586="",CF586=""),"",IF(CF586="",IF(DE586&gt;1,ROUND(DE586*CE586,3),CE586),IF(DE586&gt;1,ROUND(DE586*CF586,3),CF586))),IF(AND(CE586="",CF586=""),"",IF(CF586="",IF(DE586&gt;1,ROUND(DE586*CE586*(1/(CK586)),3),CE586*(1/(CK586))),IF(DE586&gt;1,ROUND(DE586*CF586*(1/(CK586)),3),CF586*(1/(CK586))))))</f>
        <v/>
      </c>
      <c r="CP586" s="2043">
        <f>IF(COUNTIF(Overview!K12:K14,TRUE)&gt;0,2,IF(COUNTIF(Overview!L12:L14,TRUE)&gt;0,4,0))</f>
        <v/>
      </c>
      <c r="CQ586" s="1472">
        <f>IF(CO586="","",IF(CO586&gt;CP586,"Fail","Pass"))</f>
        <v/>
      </c>
      <c r="CR586" s="1481"/>
      <c r="CS586" s="1565">
        <f>MyTimestamp(CO586)</f>
        <v/>
      </c>
      <c r="CT586" s="1531">
        <f>IF(CE586="",0,15)+IF(CF586="",0,15)</f>
        <v/>
      </c>
      <c r="CU586" s="1532">
        <f>IF(CT586=0,0,2)</f>
        <v/>
      </c>
      <c r="CV586" s="859"/>
      <c r="CW586" s="859"/>
      <c r="CX586" s="2038"/>
      <c r="CY586" s="2044"/>
      <c r="CZ586" s="1543">
        <f>10^(CJ586/20)*100-100</f>
        <v/>
      </c>
      <c r="DA586" s="1354"/>
      <c r="DB586" s="1452"/>
      <c r="DC586" s="1273">
        <f>IF(DA586="","",10^(DA586/10))</f>
        <v/>
      </c>
      <c r="DD586" s="1406">
        <f>IF(ISNUMBER(DB586)=FALSE,"",10^(DB586/10))</f>
        <v/>
      </c>
      <c r="DE586" s="1543">
        <f>IF(AND(ISNUMBER(DC586),ISNUMBER(DD586)),IF(DC586/DD586&gt;1,ROUND((DC586)/DD586,3),1),1)</f>
        <v/>
      </c>
      <c r="DF586" s="1541"/>
      <c r="DG586" s="1541"/>
      <c r="DH586" s="1541"/>
      <c r="DI586" s="1541"/>
      <c r="DJ586" s="1541"/>
      <c r="DK586" s="1541"/>
      <c r="DL586" s="1541"/>
      <c r="DM586" s="1541"/>
      <c r="DN586" s="1541"/>
      <c r="DO586" s="1541"/>
      <c r="DP586" s="1541"/>
      <c r="DQ586" s="1541"/>
      <c r="DR586" s="1541"/>
    </row>
    <row r="587" ht="12.75" x14ac:dyDescent="0.2">
      <c r="A587" s="1541"/>
      <c r="B587" s="1541"/>
      <c r="C587"/>
      <c r="D587" s="130">
        <f>IF(BX$581="Close to Ear","EN 62209-1","EN 62209-2")</f>
        <v/>
      </c>
      <c r="E587" s="130">
        <f>IF(CG587="Close to Ear","2016","2010/A1:2019")</f>
        <v/>
      </c>
      <c r="F587" s="1488" t="inlineStr">
        <is>
          <t>5.5</t>
        </is>
      </c>
      <c r="G587" s="1497"/>
      <c r="H587" s="120">
        <f>BV587</f>
        <v/>
      </c>
      <c r="I587" s="120">
        <f>BW587</f>
        <v/>
      </c>
      <c r="J587" s="687" t="inlineStr">
        <is>
          <t>WLAN</t>
        </is>
      </c>
      <c r="K587" s="194" t="inlineStr">
        <is>
          <t>2.4 GHz</t>
        </is>
      </c>
      <c r="L587" s="115"/>
      <c r="M587" s="120"/>
      <c r="N587" s="119"/>
      <c r="O587" s="131"/>
      <c r="P587" s="6597"/>
      <c r="Q587" s="131"/>
      <c r="R587" s="131"/>
      <c r="S587" s="120"/>
      <c r="T587" s="120">
        <v>7</v>
      </c>
      <c r="U587" s="120">
        <v>2442</v>
      </c>
      <c r="V587" s="119"/>
      <c r="W587" s="197"/>
      <c r="X587" s="119"/>
      <c r="Y587" s="119"/>
      <c r="Z587" s="119"/>
      <c r="AA587" s="115"/>
      <c r="AB587" s="115"/>
      <c r="AC587" s="689">
        <f>IF(OR(BX$581="Close to Ear",BX$581="Close to Head"),"Head",IF(BX$581="Extremity","Extremity","Body"))</f>
        <v/>
      </c>
      <c r="AD587" s="690">
        <f>CA587</f>
        <v/>
      </c>
      <c r="AE587" s="688">
        <f>CB587</f>
        <v/>
      </c>
      <c r="AF587" s="115"/>
      <c r="AG587" s="808">
        <f>IF(AZ587="","N/A",IF(CQ587="Pass","P","F"))</f>
        <v/>
      </c>
      <c r="AH587" s="129"/>
      <c r="AI587" s="129"/>
      <c r="AJ587" s="129"/>
      <c r="AK587" s="119"/>
      <c r="AL587" s="115"/>
      <c r="AM587" s="119"/>
      <c r="AN587" s="119"/>
      <c r="AO587" s="692"/>
      <c r="AP587" s="692"/>
      <c r="AQ587" s="692"/>
      <c r="AR587" s="692"/>
      <c r="AS587" s="692"/>
      <c r="AT587" s="691">
        <f>CE587</f>
        <v/>
      </c>
      <c r="AU587" s="691">
        <f>CF587</f>
        <v/>
      </c>
      <c r="AV587" s="813"/>
      <c r="AW587" s="813"/>
      <c r="AX587" s="197">
        <f>CZ587</f>
        <v/>
      </c>
      <c r="AY587" s="197">
        <f>DE587</f>
        <v/>
      </c>
      <c r="AZ587" s="3379">
        <f>CO587</f>
        <v/>
      </c>
      <c r="BA587" s="3380"/>
      <c r="BB587" s="197">
        <f>CP587</f>
        <v/>
      </c>
      <c r="BC587" s="813"/>
      <c r="BD587" s="197">
        <f>CR587</f>
        <v/>
      </c>
      <c r="BE587" s="121">
        <f>CS587</f>
        <v/>
      </c>
      <c r="BF587" s="122">
        <f>CT587*60</f>
        <v/>
      </c>
      <c r="BG587" s="121">
        <f>BE587</f>
        <v/>
      </c>
      <c r="BH587" s="122">
        <f>CU587*60</f>
        <v/>
      </c>
      <c r="BI587" s="122">
        <f>CV587</f>
        <v/>
      </c>
      <c r="BJ587" s="117"/>
      <c r="BK587" s="812">
        <f>Overview!$E$7</f>
        <v/>
      </c>
      <c r="BL587" s="117"/>
      <c r="BM587" s="836">
        <f>CW587</f>
        <v/>
      </c>
      <c r="BN587" s="812">
        <f>Overview!$P$153</f>
        <v/>
      </c>
      <c r="BO587" s="117"/>
      <c r="BP587" s="117"/>
      <c r="BQ587" s="115"/>
      <c r="BR587" s="1478"/>
      <c r="BS587" s="1548"/>
      <c r="BT587" s="2128" t="inlineStr">
        <is>
          <t>WLAN</t>
        </is>
      </c>
      <c r="BU587" s="2128" t="inlineStr">
        <is>
          <t>2.4 GHz</t>
        </is>
      </c>
      <c r="BV587" s="469">
        <f>Overview!$E$29</f>
        <v/>
      </c>
      <c r="BW587" s="2128"/>
      <c r="BX587" s="2128"/>
      <c r="BY587" s="510"/>
      <c r="BZ587" s="510"/>
      <c r="CA587" s="511" t="str">
        <f>CA586</f>
        <v>TBD</v>
      </c>
      <c r="CB587" s="1971">
        <v>0</v>
      </c>
      <c r="CC587" s="510">
        <f>IF(COUNT('Conducted WiFi'!$AH$3:$AH$9)=0,7,INDEX('Conducted WiFi'!$T$3:$T$9,MATCH(MAX('Conducted WiFi'!$AH$3:$AH$9),'Conducted WiFi'!$AH$3:$AH$9,0)))</f>
        <v>7</v>
      </c>
      <c r="CD587" s="1718">
        <f>IF(COUNT('Conducted WiFi'!$AH$3:$AH$9)=0,2442,INDEX('Conducted WiFi'!$U$3:$U$9,MATCH(MAX('Conducted WiFi'!$AH$3:$AH$9),'Conducted WiFi'!$AH$3:$AH$9,0)))</f>
        <v>2442</v>
      </c>
      <c r="CE587" s="2013"/>
      <c r="CF587" s="1966"/>
      <c r="CG587" s="392" t="str">
        <f>IF(OR($BY$547="",$BY$547=""),"",$BY$547)</f>
        <v/>
      </c>
      <c r="CH587" s="392">
        <f>BZ587</f>
        <v/>
      </c>
      <c r="CI587" s="392">
        <f>CA587</f>
        <v/>
      </c>
      <c r="CJ587" s="2195"/>
      <c r="CK587" s="1608"/>
      <c r="CL587" s="206">
        <f>IF(CF587=""," ",IF(ABS(CE587-CF587)&lt;=0.125,"Valid","Not valid"))</f>
        <v/>
      </c>
      <c r="CM587" s="207">
        <f> IF(CE587="","",IF(AND(CE587&lt;&gt;"",CF587=""),IF(CE587&gt;=1,"Medir+Sig Max","No"),IF(CF587&lt;&gt;"",IF(CF587&gt;=1,"Medir+Sig Max","No"),"")))</f>
        <v/>
      </c>
      <c r="CN587" s="1787"/>
      <c r="CO587" s="220">
        <f>IF(CK587="",IF(AND(CE587="",CF587=""),"",IF(CF587="",IF(DE587&gt;1,ROUND(DE587*CE587,3),CE587),IF(DE587&gt;1,ROUND(DE587*CF587,3),CF587))),IF(AND(CE587="",CF587=""),"",IF(CF587="",IF(DE587&gt;1,ROUND(DE587*CE587*(1/(CK587)),3),CE587*(1/(CK587))),IF(DE587&gt;1,ROUND(DE587*CF587*(1/(CK587)),3),CF587*(1/(CK587))))))</f>
        <v/>
      </c>
      <c r="CP587" s="2043">
        <f>IF(COUNTIF(Overview!K12:K14,TRUE)&gt;0,2,IF(COUNTIF(Overview!L12:L14,TRUE)&gt;0,4,0))</f>
        <v/>
      </c>
      <c r="CQ587" s="1472">
        <f>IF(CO587="","",IF(CO587&gt;CP587,"Fail","Pass"))</f>
        <v/>
      </c>
      <c r="CR587" s="1481"/>
      <c r="CS587" s="1565">
        <f>MyTimestamp(CO587)</f>
        <v/>
      </c>
      <c r="CT587" s="1531">
        <f>IF(CE587="",0,15)+IF(CF587="",0,15)</f>
        <v/>
      </c>
      <c r="CU587" s="1532">
        <f>IF(CT587=0,0,2)</f>
        <v/>
      </c>
      <c r="CV587" s="859"/>
      <c r="CW587" s="859"/>
      <c r="CX587" s="2038"/>
      <c r="CY587" s="2044"/>
      <c r="CZ587" s="1543">
        <f>10^(CJ587/20)*100-100</f>
        <v/>
      </c>
      <c r="DA587" s="1354"/>
      <c r="DB587" s="1452"/>
      <c r="DC587" s="1273">
        <f>IF(DA587="","",10^(DA587/10))</f>
        <v/>
      </c>
      <c r="DD587" s="1406">
        <f>IF(ISNUMBER(DB587)=FALSE,"",10^(DB587/10))</f>
        <v/>
      </c>
      <c r="DE587" s="1543">
        <f>IF(AND(ISNUMBER(DC587),ISNUMBER(DD587)),IF(DC587/DD587&gt;1,ROUND((DC587)/DD587,3),1),1)</f>
        <v/>
      </c>
      <c r="DF587" s="1541"/>
      <c r="DG587" s="1541"/>
      <c r="DH587" s="1541"/>
      <c r="DI587" s="1541"/>
      <c r="DJ587" s="1541"/>
      <c r="DK587" s="1541"/>
      <c r="DL587" s="1541"/>
      <c r="DM587" s="1541"/>
      <c r="DN587" s="1541"/>
      <c r="DO587" s="1541"/>
      <c r="DP587" s="1541"/>
      <c r="DQ587" s="1541"/>
      <c r="DR587" s="1541"/>
    </row>
    <row r="588" ht="12.75" x14ac:dyDescent="0.2">
      <c r="A588" s="1541"/>
      <c r="B588" s="1541"/>
      <c r="C588"/>
      <c r="D588" s="130">
        <f>IF(BX$581="Close to Ear","EN 62209-1","EN 62209-2")</f>
        <v/>
      </c>
      <c r="E588" s="130">
        <f>IF(CG588="Close to Ear","2016","2010/A1:2019")</f>
        <v/>
      </c>
      <c r="F588" s="1488" t="inlineStr">
        <is>
          <t>5.5</t>
        </is>
      </c>
      <c r="G588" s="1497"/>
      <c r="H588" s="120">
        <f>BV588</f>
        <v/>
      </c>
      <c r="I588" s="120">
        <f>BW588</f>
        <v/>
      </c>
      <c r="J588" s="687" t="inlineStr">
        <is>
          <t>WLAN</t>
        </is>
      </c>
      <c r="K588" s="194" t="inlineStr">
        <is>
          <t>2.4 GHz</t>
        </is>
      </c>
      <c r="L588" s="115"/>
      <c r="M588" s="120"/>
      <c r="N588" s="119"/>
      <c r="O588" s="131"/>
      <c r="P588" s="6597"/>
      <c r="Q588" s="131"/>
      <c r="R588" s="131"/>
      <c r="S588" s="120"/>
      <c r="T588" s="120">
        <v>7</v>
      </c>
      <c r="U588" s="120">
        <v>2442</v>
      </c>
      <c r="V588" s="119"/>
      <c r="W588" s="197"/>
      <c r="X588" s="119"/>
      <c r="Y588" s="119"/>
      <c r="Z588" s="119"/>
      <c r="AA588" s="115"/>
      <c r="AB588" s="115"/>
      <c r="AC588" s="689">
        <f>IF(OR(BX$581="Close to Ear",BX$581="Close to Head"),"Head",IF(BX$581="Extremity","Extremity","Body"))</f>
        <v/>
      </c>
      <c r="AD588" s="690">
        <f>CA588</f>
        <v/>
      </c>
      <c r="AE588" s="688">
        <f>CB588</f>
        <v/>
      </c>
      <c r="AF588" s="115"/>
      <c r="AG588" s="808">
        <f>IF(AZ588="","N/A",IF(CQ588="Pass","P","F"))</f>
        <v/>
      </c>
      <c r="AH588" s="129"/>
      <c r="AI588" s="129"/>
      <c r="AJ588" s="129"/>
      <c r="AK588" s="119"/>
      <c r="AL588" s="115"/>
      <c r="AM588" s="119"/>
      <c r="AN588" s="119"/>
      <c r="AO588" s="692"/>
      <c r="AP588" s="692"/>
      <c r="AQ588" s="692"/>
      <c r="AR588" s="692"/>
      <c r="AS588" s="692"/>
      <c r="AT588" s="691">
        <f>CE588</f>
        <v/>
      </c>
      <c r="AU588" s="691">
        <f>CF588</f>
        <v/>
      </c>
      <c r="AV588" s="813"/>
      <c r="AW588" s="813"/>
      <c r="AX588" s="197">
        <f>CZ588</f>
        <v/>
      </c>
      <c r="AY588" s="197">
        <f>DE588</f>
        <v/>
      </c>
      <c r="AZ588" s="3379">
        <f>CO588</f>
        <v/>
      </c>
      <c r="BA588" s="3380"/>
      <c r="BB588" s="197">
        <f>CP588</f>
        <v/>
      </c>
      <c r="BC588" s="813"/>
      <c r="BD588" s="197">
        <f>CR588</f>
        <v/>
      </c>
      <c r="BE588" s="121">
        <f>CS588</f>
        <v/>
      </c>
      <c r="BF588" s="122">
        <f>CT588*60</f>
        <v/>
      </c>
      <c r="BG588" s="121">
        <f>BE588</f>
        <v/>
      </c>
      <c r="BH588" s="122">
        <f>CU588*60</f>
        <v/>
      </c>
      <c r="BI588" s="122">
        <f>CV588</f>
        <v/>
      </c>
      <c r="BJ588" s="117"/>
      <c r="BK588" s="812">
        <f>Overview!$E$7</f>
        <v/>
      </c>
      <c r="BL588" s="117"/>
      <c r="BM588" s="836">
        <f>CW588</f>
        <v/>
      </c>
      <c r="BN588" s="812">
        <f>Overview!$P$153</f>
        <v/>
      </c>
      <c r="BO588" s="117"/>
      <c r="BP588" s="117"/>
      <c r="BQ588" s="115"/>
      <c r="BR588" s="1478"/>
      <c r="BS588" s="1548"/>
      <c r="BT588" s="2127" t="inlineStr">
        <is>
          <t>WLAN</t>
        </is>
      </c>
      <c r="BU588" s="2127" t="inlineStr">
        <is>
          <t>2.4 GHz</t>
        </is>
      </c>
      <c r="BV588" s="465">
        <f>Overview!$E$29</f>
        <v/>
      </c>
      <c r="BW588" s="2127"/>
      <c r="BX588" s="2127"/>
      <c r="BY588" s="510"/>
      <c r="BZ588" s="510"/>
      <c r="CA588" s="511" t="str">
        <f>CA587</f>
        <v>TBD</v>
      </c>
      <c r="CB588" s="1971">
        <v>0</v>
      </c>
      <c r="CC588" s="510">
        <f>IF(COUNT('Conducted WiFi'!$AH$3:$AH$9)=0,7,INDEX('Conducted WiFi'!$T$3:$T$9,MATCH(MAX('Conducted WiFi'!$AH$3:$AH$9),'Conducted WiFi'!$AH$3:$AH$9,0)))</f>
        <v>7</v>
      </c>
      <c r="CD588" s="1718">
        <f>IF(COUNT('Conducted WiFi'!$AH$3:$AH$9)=0,2442,INDEX('Conducted WiFi'!$U$3:$U$9,MATCH(MAX('Conducted WiFi'!$AH$3:$AH$9),'Conducted WiFi'!$AH$3:$AH$9,0)))</f>
        <v>2442</v>
      </c>
      <c r="CE588" s="2013"/>
      <c r="CF588" s="1966"/>
      <c r="CG588" s="392" t="str">
        <f>IF(OR($BY$547="",$BY$547=""),"",$BY$547)</f>
        <v/>
      </c>
      <c r="CH588" s="392">
        <f>BZ588</f>
        <v/>
      </c>
      <c r="CI588" s="392">
        <f>CA588</f>
        <v/>
      </c>
      <c r="CJ588" s="2195"/>
      <c r="CK588" s="1608"/>
      <c r="CL588" s="206">
        <f>IF(CF588=""," ",IF(ABS(CE588-CF588)&lt;=0.125,"Valid","Not valid"))</f>
        <v/>
      </c>
      <c r="CM588" s="207">
        <f> IF(CE588="","",IF(AND(CE588&lt;&gt;"",CF588=""),IF(CE588&gt;=1,"Medir+Sig Max","No"),IF(CF588&lt;&gt;"",IF(CF588&gt;=1,"Medir+Sig Max","No"),"")))</f>
        <v/>
      </c>
      <c r="CN588" s="1787"/>
      <c r="CO588" s="220">
        <f>IF(CK588="",IF(AND(CE588="",CF588=""),"",IF(CF588="",IF(DE588&gt;1,ROUND(DE588*CE588,3),CE588),IF(DE588&gt;1,ROUND(DE588*CF588,3),CF588))),IF(AND(CE588="",CF588=""),"",IF(CF588="",IF(DE588&gt;1,ROUND(DE588*CE588*(1/(CK588)),3),CE588*(1/(CK588))),IF(DE588&gt;1,ROUND(DE588*CF588*(1/(CK588)),3),CF588*(1/(CK588))))))</f>
        <v/>
      </c>
      <c r="CP588" s="2043">
        <f>IF(COUNTIF(Overview!K12:K14,TRUE)&gt;0,2,IF(COUNTIF(Overview!L12:L14,TRUE)&gt;0,4,0))</f>
        <v/>
      </c>
      <c r="CQ588" s="1472">
        <f>IF(CO588="","",IF(CO588&gt;CP588,"Fail","Pass"))</f>
        <v/>
      </c>
      <c r="CR588" s="1481"/>
      <c r="CS588" s="1565">
        <f>MyTimestamp(CO588)</f>
        <v/>
      </c>
      <c r="CT588" s="1531">
        <f>IF(CE588="",0,15)+IF(CF588="",0,15)</f>
        <v/>
      </c>
      <c r="CU588" s="1532">
        <f>IF(CT588=0,0,2)</f>
        <v/>
      </c>
      <c r="CV588" s="859"/>
      <c r="CW588" s="859"/>
      <c r="CX588" s="2038"/>
      <c r="CY588" s="2044"/>
      <c r="CZ588" s="1543">
        <f>10^(CJ588/20)*100-100</f>
        <v/>
      </c>
      <c r="DA588" s="1354"/>
      <c r="DB588" s="1452"/>
      <c r="DC588" s="1273">
        <f>IF(DA588="","",10^(DA588/10))</f>
        <v/>
      </c>
      <c r="DD588" s="1406">
        <f>IF(ISNUMBER(DB588)=FALSE,"",10^(DB588/10))</f>
        <v/>
      </c>
      <c r="DE588" s="1543">
        <f>IF(AND(ISNUMBER(DC588),ISNUMBER(DD588)),IF(DC588/DD588&gt;1,ROUND((DC588)/DD588,3),1),1)</f>
        <v/>
      </c>
      <c r="DF588" s="1541"/>
      <c r="DG588" s="1541"/>
      <c r="DH588" s="1541"/>
      <c r="DI588" s="1541"/>
      <c r="DJ588" s="1541"/>
      <c r="DK588" s="1541"/>
      <c r="DL588" s="1541"/>
      <c r="DM588" s="1541"/>
      <c r="DN588" s="1541"/>
      <c r="DO588" s="1541"/>
      <c r="DP588" s="1541"/>
      <c r="DQ588" s="1541"/>
      <c r="DR588" s="1541"/>
    </row>
    <row r="589" ht="12.75" x14ac:dyDescent="0.2">
      <c r="A589" s="1541"/>
      <c r="B589" s="1541"/>
      <c r="C589"/>
      <c r="D589" s="130">
        <f>IF(BX$581="Close to Ear","EN 62209-1","EN 62209-2")</f>
        <v/>
      </c>
      <c r="E589" s="130">
        <f>IF(CG589="Close to Ear","2016","2010/A1:2019")</f>
        <v/>
      </c>
      <c r="F589" s="1488" t="inlineStr">
        <is>
          <t>5.5</t>
        </is>
      </c>
      <c r="G589" s="1497"/>
      <c r="H589" s="120">
        <f>BV589</f>
        <v/>
      </c>
      <c r="I589" s="120">
        <f>BW589</f>
        <v/>
      </c>
      <c r="J589" s="687" t="inlineStr">
        <is>
          <t>WLAN</t>
        </is>
      </c>
      <c r="K589" s="194" t="inlineStr">
        <is>
          <t>2.4 GHz</t>
        </is>
      </c>
      <c r="L589" s="115"/>
      <c r="M589" s="120"/>
      <c r="N589" s="119"/>
      <c r="O589" s="131"/>
      <c r="P589" s="6597"/>
      <c r="Q589" s="131"/>
      <c r="R589" s="131"/>
      <c r="S589" s="120"/>
      <c r="T589" s="120">
        <v>7</v>
      </c>
      <c r="U589" s="120">
        <v>2442</v>
      </c>
      <c r="V589" s="119"/>
      <c r="W589" s="197"/>
      <c r="X589" s="119"/>
      <c r="Y589" s="119"/>
      <c r="Z589" s="119"/>
      <c r="AA589" s="115"/>
      <c r="AB589" s="115"/>
      <c r="AC589" s="689">
        <f>IF(OR(BX$581="Close to Ear",BX$581="Close to Head"),"Head",IF(BX$581="Extremity","Extremity","Body"))</f>
        <v/>
      </c>
      <c r="AD589" s="690">
        <f>CA589</f>
        <v/>
      </c>
      <c r="AE589" s="688">
        <f>CB589</f>
        <v/>
      </c>
      <c r="AF589" s="115"/>
      <c r="AG589" s="808">
        <f>IF(AZ589="","N/A",IF(CQ589="Pass","P","F"))</f>
        <v/>
      </c>
      <c r="AH589" s="129"/>
      <c r="AI589" s="129"/>
      <c r="AJ589" s="129"/>
      <c r="AK589" s="119"/>
      <c r="AL589" s="115"/>
      <c r="AM589" s="119"/>
      <c r="AN589" s="119"/>
      <c r="AO589" s="692"/>
      <c r="AP589" s="692"/>
      <c r="AQ589" s="692"/>
      <c r="AR589" s="692"/>
      <c r="AS589" s="692"/>
      <c r="AT589" s="691">
        <f>CE589</f>
        <v/>
      </c>
      <c r="AU589" s="691">
        <f>CF589</f>
        <v/>
      </c>
      <c r="AV589" s="813"/>
      <c r="AW589" s="813"/>
      <c r="AX589" s="197">
        <f>CZ589</f>
        <v/>
      </c>
      <c r="AY589" s="197">
        <f>DE589</f>
        <v/>
      </c>
      <c r="AZ589" s="3379">
        <f>CO589</f>
        <v/>
      </c>
      <c r="BA589" s="3380"/>
      <c r="BB589" s="197">
        <f>CP589</f>
        <v/>
      </c>
      <c r="BC589" s="813"/>
      <c r="BD589" s="197">
        <f>CR589</f>
        <v/>
      </c>
      <c r="BE589" s="121">
        <f>CS589</f>
        <v/>
      </c>
      <c r="BF589" s="122">
        <f>CT589*60</f>
        <v/>
      </c>
      <c r="BG589" s="121">
        <f>BE589</f>
        <v/>
      </c>
      <c r="BH589" s="122">
        <f>CU589*60</f>
        <v/>
      </c>
      <c r="BI589" s="122">
        <f>CV589</f>
        <v/>
      </c>
      <c r="BJ589" s="117"/>
      <c r="BK589" s="812">
        <f>Overview!$E$7</f>
        <v/>
      </c>
      <c r="BL589" s="117"/>
      <c r="BM589" s="836">
        <f>CW589</f>
        <v/>
      </c>
      <c r="BN589" s="812">
        <f>Overview!$P$153</f>
        <v/>
      </c>
      <c r="BO589" s="117"/>
      <c r="BP589" s="117"/>
      <c r="BQ589" s="115"/>
      <c r="BR589" s="1478"/>
      <c r="BS589" s="1548"/>
      <c r="BT589" s="2127" t="inlineStr">
        <is>
          <t>WLAN</t>
        </is>
      </c>
      <c r="BU589" s="2127" t="inlineStr">
        <is>
          <t>2.4 GHz</t>
        </is>
      </c>
      <c r="BV589" s="465">
        <f>Overview!$E$29</f>
        <v/>
      </c>
      <c r="BW589" s="2127"/>
      <c r="BX589" s="2127"/>
      <c r="BY589" s="510"/>
      <c r="BZ589" s="510"/>
      <c r="CA589" s="511" t="str">
        <f>CA588</f>
        <v>TBD</v>
      </c>
      <c r="CB589" s="1971">
        <v>0</v>
      </c>
      <c r="CC589" s="510">
        <f>IF(COUNT('Conducted WiFi'!$AH$3:$AH$9)=0,7,INDEX('Conducted WiFi'!$T$3:$T$9,MATCH(MAX('Conducted WiFi'!$AH$3:$AH$9),'Conducted WiFi'!$AH$3:$AH$9,0)))</f>
        <v>7</v>
      </c>
      <c r="CD589" s="1718">
        <f>IF(COUNT('Conducted WiFi'!$AH$3:$AH$9)=0,2442,INDEX('Conducted WiFi'!$U$3:$U$9,MATCH(MAX('Conducted WiFi'!$AH$3:$AH$9),'Conducted WiFi'!$AH$3:$AH$9,0)))</f>
        <v>2442</v>
      </c>
      <c r="CE589" s="2013"/>
      <c r="CF589" s="1966"/>
      <c r="CG589" s="392" t="str">
        <f>IF(OR($BY$547="",$BY$547=""),"",$BY$547)</f>
        <v/>
      </c>
      <c r="CH589" s="392">
        <f>BZ589</f>
        <v/>
      </c>
      <c r="CI589" s="392">
        <f>CA589</f>
        <v/>
      </c>
      <c r="CJ589" s="2195"/>
      <c r="CK589" s="1608"/>
      <c r="CL589" s="206">
        <f>IF(CF589=""," ",IF(ABS(CE589-CF589)&lt;=0.125,"Valid","Not valid"))</f>
        <v/>
      </c>
      <c r="CM589" s="207">
        <f> IF(CE589="","",IF(AND(CE589&lt;&gt;"",CF589=""),IF(CE589&gt;=1,"Medir+Sig Max","No"),IF(CF589&lt;&gt;"",IF(CF589&gt;=1,"Medir+Sig Max","No"),"")))</f>
        <v/>
      </c>
      <c r="CN589" s="1787"/>
      <c r="CO589" s="220">
        <f>IF(CK589="",IF(AND(CE589="",CF589=""),"",IF(CF589="",IF(DE589&gt;1,ROUND(DE589*CE589,3),CE589),IF(DE589&gt;1,ROUND(DE589*CF589,3),CF589))),IF(AND(CE589="",CF589=""),"",IF(CF589="",IF(DE589&gt;1,ROUND(DE589*CE589*(1/(CK589)),3),CE589*(1/(CK589))),IF(DE589&gt;1,ROUND(DE589*CF589*(1/(CK589)),3),CF589*(1/(CK589))))))</f>
        <v/>
      </c>
      <c r="CP589" s="2043">
        <f>IF(COUNTIF(Overview!K12:K14,TRUE)&gt;0,2,IF(COUNTIF(Overview!L12:L14,TRUE)&gt;0,4,0))</f>
        <v/>
      </c>
      <c r="CQ589" s="1472">
        <f>IF(CO589="","",IF(CO589&gt;CP589,"Fail","Pass"))</f>
        <v/>
      </c>
      <c r="CR589" s="1481"/>
      <c r="CS589" s="1565">
        <f>MyTimestamp(CO589)</f>
        <v/>
      </c>
      <c r="CT589" s="1531">
        <f>IF(CE589="",0,15)+IF(CF589="",0,15)</f>
        <v/>
      </c>
      <c r="CU589" s="1532">
        <f>IF(CT589=0,0,2)</f>
        <v/>
      </c>
      <c r="CV589" s="859"/>
      <c r="CW589" s="859"/>
      <c r="CX589" s="2038"/>
      <c r="CY589" s="2044"/>
      <c r="CZ589" s="1543">
        <f>10^(CJ589/20)*100-100</f>
        <v/>
      </c>
      <c r="DA589" s="1354"/>
      <c r="DB589" s="1452"/>
      <c r="DC589" s="1273">
        <f>IF(DA589="","",10^(DA589/10))</f>
        <v/>
      </c>
      <c r="DD589" s="1406">
        <f>IF(ISNUMBER(DB589)=FALSE,"",10^(DB589/10))</f>
        <v/>
      </c>
      <c r="DE589" s="1543">
        <f>IF(AND(ISNUMBER(DC589),ISNUMBER(DD589)),IF(DC589/DD589&gt;1,ROUND((DC589)/DD589,3),1),1)</f>
        <v/>
      </c>
      <c r="DF589" s="1541"/>
      <c r="DG589" s="1541"/>
      <c r="DH589" s="1541"/>
      <c r="DI589" s="1541"/>
      <c r="DJ589" s="1541"/>
      <c r="DK589" s="1541"/>
      <c r="DL589" s="1541"/>
      <c r="DM589" s="1541"/>
      <c r="DN589" s="1541"/>
      <c r="DO589" s="1541"/>
      <c r="DP589" s="1541"/>
      <c r="DQ589" s="1541"/>
      <c r="DR589" s="1541"/>
    </row>
    <row r="590" ht="12.75" x14ac:dyDescent="0.2">
      <c r="A590" s="1541"/>
      <c r="B590" s="1541"/>
      <c r="C590"/>
      <c r="D590" s="130">
        <f>IF(BX$581="Close to Ear","EN 62209-1","EN 62209-2")</f>
        <v/>
      </c>
      <c r="E590" s="130">
        <f>IF(CG590="Close to Ear","2016","2010/A1:2019")</f>
        <v/>
      </c>
      <c r="F590" s="1488" t="inlineStr">
        <is>
          <t>5.5</t>
        </is>
      </c>
      <c r="G590" s="1497"/>
      <c r="H590" s="120">
        <f>BV590</f>
        <v/>
      </c>
      <c r="I590" s="120">
        <f>BW590</f>
        <v/>
      </c>
      <c r="J590" s="687" t="inlineStr">
        <is>
          <t>WLAN</t>
        </is>
      </c>
      <c r="K590" s="194" t="inlineStr">
        <is>
          <t>2.4 GHz</t>
        </is>
      </c>
      <c r="L590" s="115"/>
      <c r="M590" s="120"/>
      <c r="N590" s="119"/>
      <c r="O590" s="131"/>
      <c r="P590" s="6597"/>
      <c r="Q590" s="131"/>
      <c r="R590" s="131"/>
      <c r="S590" s="120"/>
      <c r="T590" s="120">
        <v>7</v>
      </c>
      <c r="U590" s="120">
        <v>2442</v>
      </c>
      <c r="V590" s="119"/>
      <c r="W590" s="197"/>
      <c r="X590" s="119"/>
      <c r="Y590" s="119"/>
      <c r="Z590" s="119"/>
      <c r="AA590" s="115"/>
      <c r="AB590" s="115"/>
      <c r="AC590" s="689">
        <f>IF(OR(BX$581="Close to Ear",BX$581="Close to Head"),"Head",IF(BX$581="Extremity","Extremity","Body"))</f>
        <v/>
      </c>
      <c r="AD590" s="690">
        <f>CA590</f>
        <v/>
      </c>
      <c r="AE590" s="688">
        <f>CB590</f>
        <v/>
      </c>
      <c r="AF590" s="115"/>
      <c r="AG590" s="808">
        <f>IF(AZ590="","N/A",IF(CQ590="Pass","P","F"))</f>
        <v/>
      </c>
      <c r="AH590" s="129"/>
      <c r="AI590" s="129"/>
      <c r="AJ590" s="129"/>
      <c r="AK590" s="119"/>
      <c r="AL590" s="115"/>
      <c r="AM590" s="119"/>
      <c r="AN590" s="119"/>
      <c r="AO590" s="692"/>
      <c r="AP590" s="692"/>
      <c r="AQ590" s="692"/>
      <c r="AR590" s="692"/>
      <c r="AS590" s="692"/>
      <c r="AT590" s="691">
        <f>CE590</f>
        <v/>
      </c>
      <c r="AU590" s="691">
        <f>CF590</f>
        <v/>
      </c>
      <c r="AV590" s="813"/>
      <c r="AW590" s="813"/>
      <c r="AX590" s="197">
        <f>CZ590</f>
        <v/>
      </c>
      <c r="AY590" s="197">
        <f>DE590</f>
        <v/>
      </c>
      <c r="AZ590" s="3379">
        <f>CO590</f>
        <v/>
      </c>
      <c r="BA590" s="3380"/>
      <c r="BB590" s="197">
        <f>CP590</f>
        <v/>
      </c>
      <c r="BC590" s="813"/>
      <c r="BD590" s="197">
        <f>CR590</f>
        <v/>
      </c>
      <c r="BE590" s="121">
        <f>CS590</f>
        <v/>
      </c>
      <c r="BF590" s="122">
        <f>CT590*60</f>
        <v/>
      </c>
      <c r="BG590" s="121">
        <f>BE590</f>
        <v/>
      </c>
      <c r="BH590" s="122">
        <f>CU590*60</f>
        <v/>
      </c>
      <c r="BI590" s="122">
        <f>CV590</f>
        <v/>
      </c>
      <c r="BJ590" s="117"/>
      <c r="BK590" s="812">
        <f>Overview!$E$7</f>
        <v/>
      </c>
      <c r="BL590" s="117"/>
      <c r="BM590" s="836">
        <f>CW590</f>
        <v/>
      </c>
      <c r="BN590" s="812">
        <f>Overview!$P$153</f>
        <v/>
      </c>
      <c r="BO590" s="117"/>
      <c r="BP590" s="117"/>
      <c r="BQ590" s="115"/>
      <c r="BR590" s="1478"/>
      <c r="BS590" s="1548"/>
      <c r="BT590" s="2127" t="inlineStr">
        <is>
          <t>WLAN</t>
        </is>
      </c>
      <c r="BU590" s="2127" t="inlineStr">
        <is>
          <t>2.4 GHz</t>
        </is>
      </c>
      <c r="BV590" s="465">
        <f>Overview!$E$29</f>
        <v/>
      </c>
      <c r="BW590" s="2127"/>
      <c r="BX590" s="2127"/>
      <c r="BY590" s="510"/>
      <c r="BZ590" s="510"/>
      <c r="CA590" s="511" t="str">
        <f>CA589</f>
        <v>TBD</v>
      </c>
      <c r="CB590" s="1971">
        <v>0</v>
      </c>
      <c r="CC590" s="510">
        <f>IF(COUNT('Conducted WiFi'!$AH$3:$AH$9)=0,7,INDEX('Conducted WiFi'!$T$3:$T$9,MATCH(MAX('Conducted WiFi'!$AH$3:$AH$9),'Conducted WiFi'!$AH$3:$AH$9,0)))</f>
        <v>7</v>
      </c>
      <c r="CD590" s="1718">
        <f>IF(COUNT('Conducted WiFi'!$AH$3:$AH$9)=0,2442,INDEX('Conducted WiFi'!$U$3:$U$9,MATCH(MAX('Conducted WiFi'!$AH$3:$AH$9),'Conducted WiFi'!$AH$3:$AH$9,0)))</f>
        <v>2442</v>
      </c>
      <c r="CE590" s="2013"/>
      <c r="CF590" s="1966"/>
      <c r="CG590" s="392" t="str">
        <f>IF(OR($BY$547="",$BY$547=""),"",$BY$547)</f>
        <v/>
      </c>
      <c r="CH590" s="392">
        <f>BZ590</f>
        <v/>
      </c>
      <c r="CI590" s="392">
        <f>CA590</f>
        <v/>
      </c>
      <c r="CJ590" s="2195"/>
      <c r="CK590" s="1608"/>
      <c r="CL590" s="206">
        <f>IF(CF590=""," ",IF(ABS(CE590-CF590)&lt;=0.125,"Valid","Not valid"))</f>
        <v/>
      </c>
      <c r="CM590" s="207">
        <f> IF(CE590="","",IF(AND(CE590&lt;&gt;"",CF590=""),IF(CE590&gt;=1,"Medir+Sig Max","No"),IF(CF590&lt;&gt;"",IF(CF590&gt;=1,"Medir+Sig Max","No"),"")))</f>
        <v/>
      </c>
      <c r="CN590" s="1787"/>
      <c r="CO590" s="220">
        <f>IF(CK590="",IF(AND(CE590="",CF590=""),"",IF(CF590="",IF(DE590&gt;1,ROUND(DE590*CE590,3),CE590),IF(DE590&gt;1,ROUND(DE590*CF590,3),CF590))),IF(AND(CE590="",CF590=""),"",IF(CF590="",IF(DE590&gt;1,ROUND(DE590*CE590*(1/(CK590)),3),CE590*(1/(CK590))),IF(DE590&gt;1,ROUND(DE590*CF590*(1/(CK590)),3),CF590*(1/(CK590))))))</f>
        <v/>
      </c>
      <c r="CP590" s="2043">
        <f>IF(COUNTIF(Overview!K12:K14,TRUE)&gt;0,2,IF(COUNTIF(Overview!L12:L14,TRUE)&gt;0,4,0))</f>
        <v/>
      </c>
      <c r="CQ590" s="1472">
        <f>IF(CO590="","",IF(CO590&gt;CP590,"Fail","Pass"))</f>
        <v/>
      </c>
      <c r="CR590" s="1481"/>
      <c r="CS590" s="1565">
        <f>MyTimestamp(CO590)</f>
        <v/>
      </c>
      <c r="CT590" s="1531">
        <f>IF(CE590="",0,15)+IF(CF590="",0,15)</f>
        <v/>
      </c>
      <c r="CU590" s="1532">
        <f>IF(CT590=0,0,2)</f>
        <v/>
      </c>
      <c r="CV590" s="859"/>
      <c r="CW590" s="859"/>
      <c r="CX590" s="2038"/>
      <c r="CY590" s="2044"/>
      <c r="CZ590" s="1543">
        <f>10^(CJ590/20)*100-100</f>
        <v/>
      </c>
      <c r="DA590" s="1354"/>
      <c r="DB590" s="1452"/>
      <c r="DC590" s="1273">
        <f>IF(DA590="","",10^(DA590/10))</f>
        <v/>
      </c>
      <c r="DD590" s="1406">
        <f>IF(ISNUMBER(DB590)=FALSE,"",10^(DB590/10))</f>
        <v/>
      </c>
      <c r="DE590" s="1543">
        <f>IF(AND(ISNUMBER(DC590),ISNUMBER(DD590)),IF(DC590/DD590&gt;1,ROUND((DC590)/DD590,3),1),1)</f>
        <v/>
      </c>
      <c r="DF590" s="1541"/>
      <c r="DG590" s="1541"/>
      <c r="DH590" s="1541"/>
      <c r="DI590" s="1541"/>
      <c r="DJ590" s="1541"/>
      <c r="DK590" s="1541"/>
      <c r="DL590" s="1541"/>
      <c r="DM590" s="1541"/>
      <c r="DN590" s="1541"/>
      <c r="DO590" s="1541"/>
      <c r="DP590" s="1541"/>
      <c r="DQ590" s="1541"/>
      <c r="DR590" s="1541"/>
    </row>
    <row r="591" ht="12.75" x14ac:dyDescent="0.2">
      <c r="A591" s="1541"/>
      <c r="B591" s="1541"/>
      <c r="C591"/>
      <c r="D591" s="130">
        <f>IF(BX$581="Close to Ear","EN 62209-1","EN 62209-2")</f>
        <v/>
      </c>
      <c r="E591" s="130">
        <f>IF(CG591="Close to Ear","2016","2010/A1:2019")</f>
        <v/>
      </c>
      <c r="F591" s="1488" t="inlineStr">
        <is>
          <t>5.5</t>
        </is>
      </c>
      <c r="G591" s="1497"/>
      <c r="H591" s="120">
        <f>BV591</f>
        <v/>
      </c>
      <c r="I591" s="120">
        <f>BW591</f>
        <v/>
      </c>
      <c r="J591" s="687" t="inlineStr">
        <is>
          <t>WLAN</t>
        </is>
      </c>
      <c r="K591" s="194" t="inlineStr">
        <is>
          <t>2.4 GHz</t>
        </is>
      </c>
      <c r="L591" s="115"/>
      <c r="M591" s="120"/>
      <c r="N591" s="119"/>
      <c r="O591" s="131"/>
      <c r="P591" s="6597"/>
      <c r="Q591" s="131"/>
      <c r="R591" s="131"/>
      <c r="S591" s="120"/>
      <c r="T591" s="120">
        <v>7</v>
      </c>
      <c r="U591" s="120">
        <v>2442</v>
      </c>
      <c r="V591" s="119"/>
      <c r="W591" s="197"/>
      <c r="X591" s="119"/>
      <c r="Y591" s="119"/>
      <c r="Z591" s="119"/>
      <c r="AA591" s="115"/>
      <c r="AB591" s="115"/>
      <c r="AC591" s="689">
        <f>IF(OR(BX$581="Close to Ear",BX$581="Close to Head"),"Head",IF(BX$581="Extremity","Extremity","Body"))</f>
        <v/>
      </c>
      <c r="AD591" s="690">
        <f>CA591</f>
        <v/>
      </c>
      <c r="AE591" s="688">
        <f>CB591</f>
        <v/>
      </c>
      <c r="AF591" s="115"/>
      <c r="AG591" s="808">
        <f>IF(AZ591="","N/A",IF(CQ591="Pass","P","F"))</f>
        <v/>
      </c>
      <c r="AH591" s="129"/>
      <c r="AI591" s="129"/>
      <c r="AJ591" s="129"/>
      <c r="AK591" s="119"/>
      <c r="AL591" s="115"/>
      <c r="AM591" s="119"/>
      <c r="AN591" s="119"/>
      <c r="AO591" s="692"/>
      <c r="AP591" s="692"/>
      <c r="AQ591" s="692"/>
      <c r="AR591" s="692"/>
      <c r="AS591" s="692"/>
      <c r="AT591" s="691">
        <f>CE591</f>
        <v/>
      </c>
      <c r="AU591" s="691">
        <f>CF591</f>
        <v/>
      </c>
      <c r="AV591" s="813"/>
      <c r="AW591" s="813"/>
      <c r="AX591" s="197">
        <f>CZ591</f>
        <v/>
      </c>
      <c r="AY591" s="197">
        <f>DE591</f>
        <v/>
      </c>
      <c r="AZ591" s="3379">
        <f>CO591</f>
        <v/>
      </c>
      <c r="BA591" s="3380"/>
      <c r="BB591" s="197">
        <f>CP591</f>
        <v/>
      </c>
      <c r="BC591" s="813"/>
      <c r="BD591" s="197">
        <f>CR591</f>
        <v/>
      </c>
      <c r="BE591" s="121">
        <f>CS591</f>
        <v/>
      </c>
      <c r="BF591" s="122">
        <f>CT591*60</f>
        <v/>
      </c>
      <c r="BG591" s="121">
        <f>BE591</f>
        <v/>
      </c>
      <c r="BH591" s="122">
        <f>CU591*60</f>
        <v/>
      </c>
      <c r="BI591" s="122">
        <f>CV591</f>
        <v/>
      </c>
      <c r="BJ591" s="117"/>
      <c r="BK591" s="812">
        <f>Overview!$E$7</f>
        <v/>
      </c>
      <c r="BL591" s="117"/>
      <c r="BM591" s="836">
        <f>CW591</f>
        <v/>
      </c>
      <c r="BN591" s="812">
        <f>Overview!$P$153</f>
        <v/>
      </c>
      <c r="BO591" s="117"/>
      <c r="BP591" s="117"/>
      <c r="BQ591" s="115"/>
      <c r="BR591" s="1478"/>
      <c r="BS591" s="1548"/>
      <c r="BT591" s="2127" t="inlineStr">
        <is>
          <t>WLAN</t>
        </is>
      </c>
      <c r="BU591" s="2127" t="inlineStr">
        <is>
          <t>2.4 GHz</t>
        </is>
      </c>
      <c r="BV591" s="465">
        <f>Overview!$E$29</f>
        <v/>
      </c>
      <c r="BW591" s="2127"/>
      <c r="BX591" s="2127"/>
      <c r="BY591" s="510"/>
      <c r="BZ591" s="510"/>
      <c r="CA591" s="511" t="str">
        <f>CA590</f>
        <v>TBD</v>
      </c>
      <c r="CB591" s="1971">
        <v>0</v>
      </c>
      <c r="CC591" s="510">
        <f>IF(COUNT('Conducted WiFi'!$AH$3:$AH$9)=0,7,INDEX('Conducted WiFi'!$T$3:$T$9,MATCH(MAX('Conducted WiFi'!$AH$3:$AH$9),'Conducted WiFi'!$AH$3:$AH$9,0)))</f>
        <v>7</v>
      </c>
      <c r="CD591" s="1718">
        <f>IF(COUNT('Conducted WiFi'!$AH$3:$AH$9)=0,2442,INDEX('Conducted WiFi'!$U$3:$U$9,MATCH(MAX('Conducted WiFi'!$AH$3:$AH$9),'Conducted WiFi'!$AH$3:$AH$9,0)))</f>
        <v>2442</v>
      </c>
      <c r="CE591" s="2013"/>
      <c r="CF591" s="1966"/>
      <c r="CG591" s="392" t="str">
        <f>IF(OR($BY$547="",$BY$547=""),"",$BY$547)</f>
        <v/>
      </c>
      <c r="CH591" s="392">
        <f>BZ591</f>
        <v/>
      </c>
      <c r="CI591" s="392">
        <f>CA591</f>
        <v/>
      </c>
      <c r="CJ591" s="2195"/>
      <c r="CK591" s="1608"/>
      <c r="CL591" s="206">
        <f>IF(CF591=""," ",IF(ABS(CE591-CF591)&lt;=0.125,"Valid","Not valid"))</f>
        <v/>
      </c>
      <c r="CM591" s="207">
        <f> IF(CE591="","",IF(AND(CE591&lt;&gt;"",CF591=""),IF(CE591&gt;=1,"Medir+Sig Max","No"),IF(CF591&lt;&gt;"",IF(CF591&gt;=1,"Medir+Sig Max","No"),"")))</f>
        <v/>
      </c>
      <c r="CN591" s="1787"/>
      <c r="CO591" s="220">
        <f>IF(CK591="",IF(AND(CE591="",CF591=""),"",IF(CF591="",IF(DE591&gt;1,ROUND(DE591*CE591,3),CE591),IF(DE591&gt;1,ROUND(DE591*CF591,3),CF591))),IF(AND(CE591="",CF591=""),"",IF(CF591="",IF(DE591&gt;1,ROUND(DE591*CE591*(1/(CK591)),3),CE591*(1/(CK591))),IF(DE591&gt;1,ROUND(DE591*CF591*(1/(CK591)),3),CF591*(1/(CK591))))))</f>
        <v/>
      </c>
      <c r="CP591" s="2043">
        <f>IF(COUNTIF(Overview!K12:K14,TRUE)&gt;0,2,IF(COUNTIF(Overview!L12:L14,TRUE)&gt;0,4,0))</f>
        <v/>
      </c>
      <c r="CQ591" s="1472">
        <f>IF(CO591="","",IF(CO591&gt;CP591,"Fail","Pass"))</f>
        <v/>
      </c>
      <c r="CR591" s="1481"/>
      <c r="CS591" s="1565">
        <f>MyTimestamp(CO591)</f>
        <v/>
      </c>
      <c r="CT591" s="1531">
        <f>IF(CE591="",0,15)+IF(CF591="",0,15)</f>
        <v/>
      </c>
      <c r="CU591" s="1532">
        <f>IF(CT591=0,0,2)</f>
        <v/>
      </c>
      <c r="CV591" s="859"/>
      <c r="CW591" s="859"/>
      <c r="CX591" s="2038"/>
      <c r="CY591" s="2044"/>
      <c r="CZ591" s="1543">
        <f>10^(CJ591/20)*100-100</f>
        <v/>
      </c>
      <c r="DA591" s="1354"/>
      <c r="DB591" s="1452"/>
      <c r="DC591" s="1273">
        <f>IF(DA591="","",10^(DA591/10))</f>
        <v/>
      </c>
      <c r="DD591" s="1406">
        <f>IF(ISNUMBER(DB591)=FALSE,"",10^(DB591/10))</f>
        <v/>
      </c>
      <c r="DE591" s="1543">
        <f>IF(AND(ISNUMBER(DC591),ISNUMBER(DD591)),IF(DC591/DD591&gt;1,ROUND((DC591)/DD591,3),1),1)</f>
        <v/>
      </c>
      <c r="DF591" s="1541"/>
      <c r="DG591" s="1541"/>
      <c r="DH591" s="1541"/>
      <c r="DI591" s="1541"/>
      <c r="DJ591" s="1541"/>
      <c r="DK591" s="1541"/>
      <c r="DL591" s="1541"/>
      <c r="DM591" s="1541"/>
      <c r="DN591" s="1541"/>
      <c r="DO591" s="1541"/>
      <c r="DP591" s="1541"/>
      <c r="DQ591" s="1541"/>
      <c r="DR591" s="1541"/>
    </row>
    <row r="592" ht="12.75" x14ac:dyDescent="0.2">
      <c r="A592" s="1541"/>
      <c r="B592" s="1541"/>
      <c r="C592"/>
      <c r="D592" s="130">
        <f>IF(BX$581="Close to Ear","EN 62209-1","EN 62209-2")</f>
        <v/>
      </c>
      <c r="E592" s="130">
        <f>IF(CG592="Close to Ear","2016","2010/A1:2019")</f>
        <v/>
      </c>
      <c r="F592" s="1488" t="inlineStr">
        <is>
          <t>5.5</t>
        </is>
      </c>
      <c r="G592" s="1497"/>
      <c r="H592" s="120">
        <f>BV592</f>
        <v/>
      </c>
      <c r="I592" s="120">
        <f>BW592</f>
        <v/>
      </c>
      <c r="J592" s="687" t="inlineStr">
        <is>
          <t>WLAN</t>
        </is>
      </c>
      <c r="K592" s="194" t="inlineStr">
        <is>
          <t>2.4 GHz</t>
        </is>
      </c>
      <c r="L592" s="115"/>
      <c r="M592" s="120"/>
      <c r="N592" s="119"/>
      <c r="O592" s="131"/>
      <c r="P592" s="6597"/>
      <c r="Q592" s="131"/>
      <c r="R592" s="131"/>
      <c r="S592" s="120"/>
      <c r="T592" s="120">
        <v>7</v>
      </c>
      <c r="U592" s="120">
        <v>2442</v>
      </c>
      <c r="V592" s="119"/>
      <c r="W592" s="197"/>
      <c r="X592" s="119"/>
      <c r="Y592" s="119"/>
      <c r="Z592" s="119"/>
      <c r="AA592" s="115"/>
      <c r="AB592" s="115"/>
      <c r="AC592" s="689">
        <f>IF(OR(BX$581="Close to Ear",BX$581="Close to Head"),"Head",IF(BX$581="Extremity","Extremity","Body"))</f>
        <v/>
      </c>
      <c r="AD592" s="690">
        <f>CA592</f>
        <v/>
      </c>
      <c r="AE592" s="688">
        <f>CB592</f>
        <v/>
      </c>
      <c r="AF592" s="115"/>
      <c r="AG592" s="808">
        <f>IF(AZ592="","N/A",IF(CQ592="Pass","P","F"))</f>
        <v/>
      </c>
      <c r="AH592" s="129"/>
      <c r="AI592" s="129"/>
      <c r="AJ592" s="129"/>
      <c r="AK592" s="119"/>
      <c r="AL592" s="115"/>
      <c r="AM592" s="119"/>
      <c r="AN592" s="119"/>
      <c r="AO592" s="692"/>
      <c r="AP592" s="692"/>
      <c r="AQ592" s="692"/>
      <c r="AR592" s="692"/>
      <c r="AS592" s="692"/>
      <c r="AT592" s="691">
        <f>CE592</f>
        <v/>
      </c>
      <c r="AU592" s="691">
        <f>CF592</f>
        <v/>
      </c>
      <c r="AV592" s="813"/>
      <c r="AW592" s="813"/>
      <c r="AX592" s="197">
        <f>CZ592</f>
        <v/>
      </c>
      <c r="AY592" s="197">
        <f>DE592</f>
        <v/>
      </c>
      <c r="AZ592" s="3379">
        <f>CO592</f>
        <v/>
      </c>
      <c r="BA592" s="3380"/>
      <c r="BB592" s="197">
        <f>CP592</f>
        <v/>
      </c>
      <c r="BC592" s="813"/>
      <c r="BD592" s="197">
        <f>CR592</f>
        <v/>
      </c>
      <c r="BE592" s="121">
        <f>CS592</f>
        <v/>
      </c>
      <c r="BF592" s="122">
        <f>CT592*60</f>
        <v/>
      </c>
      <c r="BG592" s="121">
        <f>BE592</f>
        <v/>
      </c>
      <c r="BH592" s="122">
        <f>CU592*60</f>
        <v/>
      </c>
      <c r="BI592" s="122">
        <f>CV592</f>
        <v/>
      </c>
      <c r="BJ592" s="117"/>
      <c r="BK592" s="812">
        <f>Overview!$E$7</f>
        <v/>
      </c>
      <c r="BL592" s="117"/>
      <c r="BM592" s="836">
        <f>CW592</f>
        <v/>
      </c>
      <c r="BN592" s="812">
        <f>Overview!$P$153</f>
        <v/>
      </c>
      <c r="BO592" s="117"/>
      <c r="BP592" s="117"/>
      <c r="BQ592" s="115"/>
      <c r="BR592" s="1478"/>
      <c r="BS592" s="1548"/>
      <c r="BT592" s="2127" t="inlineStr">
        <is>
          <t>WLAN</t>
        </is>
      </c>
      <c r="BU592" s="2127" t="inlineStr">
        <is>
          <t>2.4 GHz</t>
        </is>
      </c>
      <c r="BV592" s="465">
        <f>Overview!$E$29</f>
        <v/>
      </c>
      <c r="BW592" s="2127"/>
      <c r="BX592" s="2127"/>
      <c r="BY592" s="560"/>
      <c r="BZ592" s="560"/>
      <c r="CA592" s="561" t="str">
        <f>CA591</f>
        <v>TBD</v>
      </c>
      <c r="CB592" s="202">
        <v>0</v>
      </c>
      <c r="CC592" s="560">
        <f>IF(COUNT('Conducted WiFi'!$AH$3:$AH$9)=0,7,INDEX('Conducted WiFi'!$T$3:$T$9,MATCH(MAX('Conducted WiFi'!$AH$3:$AH$9),'Conducted WiFi'!$AH$3:$AH$9,0)))</f>
        <v>7</v>
      </c>
      <c r="CD592" s="560">
        <f>IF(COUNT('Conducted WiFi'!$AH$3:$AH$9)=0,2442,INDEX('Conducted WiFi'!$U$3:$U$9,MATCH(MAX('Conducted WiFi'!$AH$3:$AH$9),'Conducted WiFi'!$AH$3:$AH$9,0)))</f>
        <v>2442</v>
      </c>
      <c r="CE592" s="2013"/>
      <c r="CF592" s="1966"/>
      <c r="CG592" s="392" t="str">
        <f>IF(OR($BY$547="",$BY$547=""),"",$BY$547)</f>
        <v/>
      </c>
      <c r="CH592" s="392">
        <f>BZ592</f>
        <v/>
      </c>
      <c r="CI592" s="392">
        <f>CA592</f>
        <v/>
      </c>
      <c r="CJ592" s="2195"/>
      <c r="CK592" s="1609"/>
      <c r="CL592" s="206">
        <f>IF(CF592=""," ",IF(ABS(CE592-CF592)&lt;=0.125,"Valid","Not valid"))</f>
        <v/>
      </c>
      <c r="CM592" s="207">
        <f> IF(CE592="","",IF(AND(CE592&lt;&gt;"",CF592=""),IF(CE592&gt;=1,"Medir+Sig Max","No"),IF(CF592&lt;&gt;"",IF(CF592&gt;=1,"Medir+Sig Max","No"),"")))</f>
        <v/>
      </c>
      <c r="CN592" s="1787"/>
      <c r="CO592" s="220">
        <f>IF(CK592="",IF(AND(CE592="",CF592=""),"",IF(CF592="",IF(DE592&gt;1,ROUND(DE592*CE592,3),CE592),IF(DE592&gt;1,ROUND(DE592*CF592,3),CF592))),IF(AND(CE592="",CF592=""),"",IF(CF592="",IF(DE592&gt;1,ROUND(DE592*CE592*(1/(CK592)),3),CE592*(1/(CK592))),IF(DE592&gt;1,ROUND(DE592*CF592*(1/(CK592)),3),CF592*(1/(CK592))))))</f>
        <v/>
      </c>
      <c r="CP592" s="2043">
        <f>IF(COUNTIF(Overview!K12:K14,TRUE)&gt;0,2,IF(COUNTIF(Overview!L12:L14,TRUE)&gt;0,4,0))</f>
        <v/>
      </c>
      <c r="CQ592" s="1472">
        <f>IF(CO592="","",IF(CO592&gt;CP592,"Fail","Pass"))</f>
        <v/>
      </c>
      <c r="CR592" s="1481"/>
      <c r="CS592" s="1565">
        <f>MyTimestamp(CO592)</f>
        <v/>
      </c>
      <c r="CT592" s="1531">
        <f>IF(CE592="",0,15)+IF(CF592="",0,15)</f>
        <v/>
      </c>
      <c r="CU592" s="1532">
        <f>IF(CT592=0,0,2)</f>
        <v/>
      </c>
      <c r="CV592" s="859"/>
      <c r="CW592" s="859"/>
      <c r="CX592" s="2038"/>
      <c r="CY592" s="2044"/>
      <c r="CZ592" s="1543">
        <f>10^(CJ592/20)*100-100</f>
        <v/>
      </c>
      <c r="DA592" s="1354"/>
      <c r="DB592" s="1309"/>
      <c r="DC592" s="1273">
        <f>IF(DA592="","",10^(DA592/10))</f>
        <v/>
      </c>
      <c r="DD592" s="1407">
        <f>IF(ISNUMBER(DB592)=FALSE,"",10^(DB592/10))</f>
        <v/>
      </c>
      <c r="DE592" s="1543">
        <f>IF(AND(ISNUMBER(DC592),ISNUMBER(DD592)),IF(DC592/DD592&gt;1,ROUND((DC592)/DD592,3),1),1)</f>
        <v/>
      </c>
      <c r="DF592" s="1541"/>
      <c r="DG592" s="1541"/>
      <c r="DH592" s="1541"/>
      <c r="DI592" s="1541"/>
      <c r="DJ592" s="1541"/>
      <c r="DK592" s="1541"/>
      <c r="DL592" s="1541"/>
      <c r="DM592" s="1541"/>
      <c r="DN592" s="1541"/>
      <c r="DO592" s="1541"/>
      <c r="DP592" s="1541"/>
      <c r="DQ592" s="1541"/>
      <c r="DR592" s="1541"/>
    </row>
    <row r="593" ht="12.75" x14ac:dyDescent="0.2">
      <c r="A593" s="1541"/>
      <c r="B593" s="1541"/>
      <c r="C593"/>
      <c r="D593" s="130">
        <f>IF(BX$581="Close to Ear","EN 62209-1","EN 62209-2")</f>
        <v/>
      </c>
      <c r="E593" s="130">
        <f>IF(CG593="Close to Ear","2016","2010/A1:2019")</f>
        <v/>
      </c>
      <c r="F593" s="1488" t="inlineStr">
        <is>
          <t>5.5</t>
        </is>
      </c>
      <c r="G593" s="1497"/>
      <c r="H593" s="120">
        <f>BV593</f>
        <v/>
      </c>
      <c r="I593" s="120">
        <f>BW593</f>
        <v/>
      </c>
      <c r="J593" s="687" t="inlineStr">
        <is>
          <t>WLAN</t>
        </is>
      </c>
      <c r="K593" s="194" t="inlineStr">
        <is>
          <t>2.4 GHz</t>
        </is>
      </c>
      <c r="L593" s="115"/>
      <c r="M593" s="120"/>
      <c r="N593" s="119"/>
      <c r="O593" s="131"/>
      <c r="P593" s="6597"/>
      <c r="Q593" s="131"/>
      <c r="R593" s="131"/>
      <c r="S593" s="120"/>
      <c r="T593" s="120">
        <v>7</v>
      </c>
      <c r="U593" s="120">
        <v>2442</v>
      </c>
      <c r="V593" s="119"/>
      <c r="W593" s="197"/>
      <c r="X593" s="119"/>
      <c r="Y593" s="119"/>
      <c r="Z593" s="119"/>
      <c r="AA593" s="115"/>
      <c r="AB593" s="115"/>
      <c r="AC593" s="689">
        <f>IF(OR(BX$581="Close to Ear",BX$581="Close to Head"),"Head",IF(BX$581="Extremity","Extremity","Body"))</f>
        <v/>
      </c>
      <c r="AD593" s="690">
        <f>CA593</f>
        <v/>
      </c>
      <c r="AE593" s="688">
        <f>CB593</f>
        <v/>
      </c>
      <c r="AF593" s="115"/>
      <c r="AG593" s="808">
        <f>IF(AZ593="","N/A",IF(CQ593="Pass","P","F"))</f>
        <v/>
      </c>
      <c r="AH593" s="129"/>
      <c r="AI593" s="129"/>
      <c r="AJ593" s="129"/>
      <c r="AK593" s="119"/>
      <c r="AL593" s="115"/>
      <c r="AM593" s="119"/>
      <c r="AN593" s="119"/>
      <c r="AO593" s="692"/>
      <c r="AP593" s="692"/>
      <c r="AQ593" s="692"/>
      <c r="AR593" s="692"/>
      <c r="AS593" s="692"/>
      <c r="AT593" s="691">
        <f>CE593</f>
        <v/>
      </c>
      <c r="AU593" s="691">
        <f>CF593</f>
        <v/>
      </c>
      <c r="AV593" s="813"/>
      <c r="AW593" s="813"/>
      <c r="AX593" s="197">
        <f>CZ593</f>
        <v/>
      </c>
      <c r="AY593" s="197">
        <f>DE593</f>
        <v/>
      </c>
      <c r="AZ593" s="3379">
        <f>CO593</f>
        <v/>
      </c>
      <c r="BA593" s="3380"/>
      <c r="BB593" s="197">
        <f>CP593</f>
        <v/>
      </c>
      <c r="BC593" s="813"/>
      <c r="BD593" s="197">
        <f>CR593</f>
        <v/>
      </c>
      <c r="BE593" s="121">
        <f>CS593</f>
        <v/>
      </c>
      <c r="BF593" s="122">
        <f>CT593*60</f>
        <v/>
      </c>
      <c r="BG593" s="121">
        <f>BE593</f>
        <v/>
      </c>
      <c r="BH593" s="122">
        <f>CU593*60</f>
        <v/>
      </c>
      <c r="BI593" s="122">
        <f>CV593</f>
        <v/>
      </c>
      <c r="BJ593" s="117"/>
      <c r="BK593" s="812">
        <f>Overview!$E$7</f>
        <v/>
      </c>
      <c r="BL593" s="117"/>
      <c r="BM593" s="836">
        <f>CW593</f>
        <v/>
      </c>
      <c r="BN593" s="812">
        <f>Overview!$P$153</f>
        <v/>
      </c>
      <c r="BO593" s="117"/>
      <c r="BP593" s="117"/>
      <c r="BQ593" s="115"/>
      <c r="BR593" s="1478"/>
      <c r="BS593" s="1548"/>
      <c r="BT593" s="2127" t="inlineStr">
        <is>
          <t>WLAN</t>
        </is>
      </c>
      <c r="BU593" s="2127" t="inlineStr">
        <is>
          <t>2.4 GHz</t>
        </is>
      </c>
      <c r="BV593" s="465">
        <f>Overview!$E$29</f>
        <v/>
      </c>
      <c r="BW593" s="2127"/>
      <c r="BX593" s="2134"/>
      <c r="BY593" s="562"/>
      <c r="BZ593" s="562"/>
      <c r="CA593" s="562" t="str">
        <f>CA592</f>
        <v>TBD</v>
      </c>
      <c r="CB593" s="201">
        <v>0</v>
      </c>
      <c r="CC593" s="562">
        <f>IF(COUNT('Conducted WiFi'!$AH$3:$AH$9)=0,7,INDEX('Conducted WiFi'!$T$3:$T$9,MATCH(MAX('Conducted WiFi'!$AH$3:$AH$9),'Conducted WiFi'!$AH$3:$AH$9,0)))</f>
        <v>7</v>
      </c>
      <c r="CD593" s="1719">
        <f>IF(COUNT('Conducted WiFi'!$AH$3:$AH$9)=0,2442,INDEX('Conducted WiFi'!$U$3:$U$9,MATCH(MAX('Conducted WiFi'!$AH$3:$AH$9),'Conducted WiFi'!$AH$3:$AH$9,0)))</f>
        <v>2442</v>
      </c>
      <c r="CE593" s="2018"/>
      <c r="CF593" s="1972"/>
      <c r="CG593" s="393" t="str">
        <f>IF(OR($BY$547="",$BY$547=""),"",$BY$547)</f>
        <v/>
      </c>
      <c r="CH593" s="393">
        <f>BZ593</f>
        <v/>
      </c>
      <c r="CI593" s="393">
        <f>CA593</f>
        <v/>
      </c>
      <c r="CJ593" s="2197"/>
      <c r="CK593" s="1609"/>
      <c r="CL593" s="212">
        <f>IF(CF593=""," ",IF(ABS(CE593-CF593)&lt;=0.125,"Valid","Not valid"))</f>
        <v/>
      </c>
      <c r="CM593" s="213">
        <f> IF(CE593="","",IF(AND(CE593&lt;&gt;"",CF593=""),IF(CE593&gt;=1,"Medir+Sig Max","No"),IF(CF593&lt;&gt;"",IF(CF593&gt;=1,"Medir+Sig Max","No"),"")))</f>
        <v/>
      </c>
      <c r="CN593" s="1794"/>
      <c r="CO593" s="221">
        <f>IF(CK593="",IF(AND(CE593="",CF593=""),"",IF(CF593="",IF(DE593&gt;1,ROUND(DE593*CE593,3),CE593),IF(DE593&gt;1,ROUND(DE593*CF593,3),CF593))),IF(AND(CE593="",CF593=""),"",IF(CF593="",IF(DE593&gt;1,ROUND(DE593*CE593*(1/(CK593)),3),CE593*(1/(CK593))),IF(DE593&gt;1,ROUND(DE593*CF593*(1/(CK593)),3),CF593*(1/(CK593))))))</f>
        <v/>
      </c>
      <c r="CP593" s="2048">
        <f>IF(COUNTIF(Overview!K12:K14,TRUE)&gt;0,2,IF(COUNTIF(Overview!L12:L14,TRUE)&gt;0,4,0))</f>
        <v/>
      </c>
      <c r="CQ593" s="1473">
        <f>IF(CO593="","",IF(CO593&gt;CP593,"Fail","Pass"))</f>
        <v/>
      </c>
      <c r="CR593" s="1482"/>
      <c r="CS593" s="1566">
        <f>MyTimestamp(CO593)</f>
        <v/>
      </c>
      <c r="CT593" s="1535">
        <f>IF(CE593="",0,15)+IF(CF593="",0,15)</f>
        <v/>
      </c>
      <c r="CU593" s="1536">
        <f>IF(CT593=0,0,2)</f>
        <v/>
      </c>
      <c r="CV593" s="861"/>
      <c r="CW593" s="861"/>
      <c r="CX593" s="2038"/>
      <c r="CY593" s="2050"/>
      <c r="CZ593" s="1545">
        <f>10^(CJ593/20)*100-100</f>
        <v/>
      </c>
      <c r="DA593" s="1354"/>
      <c r="DB593" s="1309"/>
      <c r="DC593" s="1273">
        <f>IF(DA593="","",10^(DA593/10))</f>
        <v/>
      </c>
      <c r="DD593" s="1407">
        <f>IF(ISNUMBER(DB593)=FALSE,"",10^(DB593/10))</f>
        <v/>
      </c>
      <c r="DE593" s="1545">
        <f>IF(AND(ISNUMBER(DC593),ISNUMBER(DD593)),IF(DC593/DD593&gt;1,ROUND((DC593)/DD593,3),1),1)</f>
        <v/>
      </c>
      <c r="DF593" s="1541"/>
      <c r="DG593" s="1541"/>
      <c r="DH593" s="1541"/>
      <c r="DI593" s="1541"/>
      <c r="DJ593" s="1541"/>
      <c r="DK593" s="1541"/>
      <c r="DL593" s="1541"/>
      <c r="DM593" s="1541"/>
      <c r="DN593" s="1541"/>
      <c r="DO593" s="1541"/>
      <c r="DP593" s="1541"/>
      <c r="DQ593" s="1541"/>
      <c r="DR593" s="1541"/>
    </row>
    <row r="594" ht="12.75" x14ac:dyDescent="0.2">
      <c r="A594" s="1541"/>
      <c r="B594" s="1541"/>
      <c r="C594"/>
      <c r="D594" s="130">
        <f>IF(BX$581="Close to Ear","EN 62209-1","EN 62209-2")</f>
        <v/>
      </c>
      <c r="E594" s="130">
        <f>IF(CG594="Close to Ear","2016","2010/A1:2019")</f>
        <v/>
      </c>
      <c r="F594" s="1488" t="inlineStr">
        <is>
          <t>5.5</t>
        </is>
      </c>
      <c r="G594" s="1497"/>
      <c r="H594" s="120">
        <f>BV594</f>
        <v/>
      </c>
      <c r="I594" s="120">
        <f>BW594</f>
        <v/>
      </c>
      <c r="J594" s="687" t="inlineStr">
        <is>
          <t>WLAN</t>
        </is>
      </c>
      <c r="K594" s="194" t="inlineStr">
        <is>
          <t>2.4 GHz</t>
        </is>
      </c>
      <c r="L594" s="115"/>
      <c r="M594" s="120"/>
      <c r="N594" s="119"/>
      <c r="O594" s="131"/>
      <c r="P594" s="6597"/>
      <c r="Q594" s="131"/>
      <c r="R594" s="131"/>
      <c r="S594" s="120"/>
      <c r="T594" s="120">
        <v>7</v>
      </c>
      <c r="U594" s="120">
        <v>2442</v>
      </c>
      <c r="V594" s="119"/>
      <c r="W594" s="197"/>
      <c r="X594" s="119"/>
      <c r="Y594" s="119"/>
      <c r="Z594" s="119"/>
      <c r="AA594" s="115"/>
      <c r="AB594" s="115"/>
      <c r="AC594" s="689">
        <f>IF(OR(BX$581="Close to Ear",BX$581="Close to Head"),"Head",IF(BX$581="Extremity","Extremity","Body"))</f>
        <v/>
      </c>
      <c r="AD594" s="690">
        <f>CA594</f>
        <v/>
      </c>
      <c r="AE594" s="688">
        <f>CB594</f>
        <v/>
      </c>
      <c r="AF594" s="115"/>
      <c r="AG594" s="808">
        <f>IF(AZ594="","N/A",IF(CQ594="Pass","P","F"))</f>
        <v/>
      </c>
      <c r="AH594" s="129"/>
      <c r="AI594" s="129"/>
      <c r="AJ594" s="129"/>
      <c r="AK594" s="119"/>
      <c r="AL594" s="115"/>
      <c r="AM594" s="119"/>
      <c r="AN594" s="119"/>
      <c r="AO594" s="692"/>
      <c r="AP594" s="692"/>
      <c r="AQ594" s="692"/>
      <c r="AR594" s="692"/>
      <c r="AS594" s="692"/>
      <c r="AT594" s="691">
        <f>CE594</f>
        <v/>
      </c>
      <c r="AU594" s="691">
        <f>CF594</f>
        <v/>
      </c>
      <c r="AV594" s="813"/>
      <c r="AW594" s="813"/>
      <c r="AX594" s="197">
        <f>CZ594</f>
        <v/>
      </c>
      <c r="AY594" s="197">
        <f>DE594</f>
        <v/>
      </c>
      <c r="AZ594" s="3379">
        <f>CO594</f>
        <v/>
      </c>
      <c r="BA594" s="3380"/>
      <c r="BB594" s="197">
        <f>CP594</f>
        <v/>
      </c>
      <c r="BC594" s="813"/>
      <c r="BD594" s="197">
        <f>CR594</f>
        <v/>
      </c>
      <c r="BE594" s="121">
        <f>CS594</f>
        <v/>
      </c>
      <c r="BF594" s="122">
        <f>CT594*60</f>
        <v/>
      </c>
      <c r="BG594" s="121">
        <f>BE594</f>
        <v/>
      </c>
      <c r="BH594" s="122">
        <f>CU594*60</f>
        <v/>
      </c>
      <c r="BI594" s="122">
        <f>CV594</f>
        <v/>
      </c>
      <c r="BJ594" s="117"/>
      <c r="BK594" s="812">
        <f>Overview!$E$7</f>
        <v/>
      </c>
      <c r="BL594" s="117"/>
      <c r="BM594" s="836">
        <f>CW594</f>
        <v/>
      </c>
      <c r="BN594" s="812">
        <f>Overview!$P$153</f>
        <v/>
      </c>
      <c r="BO594" s="117"/>
      <c r="BP594" s="117"/>
      <c r="BQ594" s="115"/>
      <c r="BR594" s="1478"/>
      <c r="BS594" s="1548"/>
      <c r="BT594" s="2127" t="inlineStr">
        <is>
          <t>WLAN</t>
        </is>
      </c>
      <c r="BU594" s="2127" t="inlineStr">
        <is>
          <t>2.4 GHz</t>
        </is>
      </c>
      <c r="BV594" s="465">
        <f>Overview!$E$29</f>
        <v/>
      </c>
      <c r="BW594" s="2127"/>
      <c r="BX594" s="2134"/>
      <c r="BY594" s="562"/>
      <c r="BZ594" s="562"/>
      <c r="CA594" s="562" t="str">
        <f>CONCATENATE(CA592," - Battery check 1")</f>
        <v>TBD - Battery check 1</v>
      </c>
      <c r="CB594" s="201">
        <v>0</v>
      </c>
      <c r="CC594" s="562">
        <f>IF(COUNT('Conducted WiFi'!$AH$3:$AH$9)=0,7,INDEX('Conducted WiFi'!$T$3:$T$9,MATCH(MAX('Conducted WiFi'!$AH$3:$AH$9),'Conducted WiFi'!$AH$3:$AH$9,0)))</f>
        <v>7</v>
      </c>
      <c r="CD594" s="1719">
        <f>IF(COUNT('Conducted WiFi'!$AH$3:$AH$9)=0,2442,INDEX('Conducted WiFi'!$U$3:$U$9,MATCH(MAX('Conducted WiFi'!$AH$3:$AH$9),'Conducted WiFi'!$AH$3:$AH$9,0)))</f>
        <v>2442</v>
      </c>
      <c r="CE594" s="2018"/>
      <c r="CF594" s="1972"/>
      <c r="CG594" s="393" t="str">
        <f>IF(OR($BY$547="",$BY$547=""),"",$BY$547)</f>
        <v/>
      </c>
      <c r="CH594" s="393">
        <f>BZ594</f>
        <v/>
      </c>
      <c r="CI594" s="393">
        <f>CA594</f>
        <v/>
      </c>
      <c r="CJ594" s="2197"/>
      <c r="CK594" s="1609"/>
      <c r="CL594" s="212">
        <f>IF(CF594=""," ",IF(ABS(CE594-CF594)&lt;=0.125,"Valid","Not valid"))</f>
        <v/>
      </c>
      <c r="CM594" s="213">
        <f> IF(CE594="","",IF(AND(CE594&lt;&gt;"",CF594=""),IF(CE594&gt;=1,"Medir+Sig Max","No"),IF(CF594&lt;&gt;"",IF(CF594&gt;=1,"Medir+Sig Max","No"),"")))</f>
        <v/>
      </c>
      <c r="CN594" s="1794"/>
      <c r="CO594" s="221">
        <f>IF(CK594="",IF(AND(CE594="",CF594=""),"",IF(CF594="",IF(DE594&gt;1,ROUND(DE594*CE594,3),CE594),IF(DE594&gt;1,ROUND(DE594*CF594,3),CF594))),IF(AND(CE594="",CF594=""),"",IF(CF594="",IF(DE594&gt;1,ROUND(DE594*CE594*(1/(CK594)),3),CE594*(1/(CK594))),IF(DE594&gt;1,ROUND(DE594*CF594*(1/(CK594)),3),CF594*(1/(CK594))))))</f>
        <v/>
      </c>
      <c r="CP594" s="2048">
        <f>IF(COUNTIF(Overview!K12:K14,TRUE)&gt;0,2,IF(COUNTIF(Overview!L12:L14,TRUE)&gt;0,4,0))</f>
        <v/>
      </c>
      <c r="CQ594" s="1473">
        <f>IF(CO594="","",IF(CO594&gt;CP594,"Fail","Pass"))</f>
        <v/>
      </c>
      <c r="CR594" s="1482"/>
      <c r="CS594" s="1566">
        <f>MyTimestamp(CO594)</f>
        <v/>
      </c>
      <c r="CT594" s="1535">
        <f>IF(CE594="",0,15)+IF(CF594="",0,15)</f>
        <v/>
      </c>
      <c r="CU594" s="1536">
        <f>IF(CT594=0,0,2)</f>
        <v/>
      </c>
      <c r="CV594" s="861"/>
      <c r="CW594" s="861"/>
      <c r="CX594" s="2038"/>
      <c r="CY594" s="2050"/>
      <c r="CZ594" s="1545">
        <f>10^(CJ594/20)*100-100</f>
        <v/>
      </c>
      <c r="DA594" s="1354"/>
      <c r="DB594" s="1309"/>
      <c r="DC594" s="1273">
        <f>IF(DA594="","",10^(DA594/10))</f>
        <v/>
      </c>
      <c r="DD594" s="1407">
        <f>IF(ISNUMBER(DB594)=FALSE,"",10^(DB594/10))</f>
        <v/>
      </c>
      <c r="DE594" s="1545">
        <f>IF(AND(ISNUMBER(DC594),ISNUMBER(DD594)),IF(DC594/DD594&gt;1,ROUND((DC594)/DD594,3),1),1)</f>
        <v/>
      </c>
      <c r="DF594" s="1541"/>
      <c r="DG594" s="1541"/>
      <c r="DH594" s="1541"/>
      <c r="DI594" s="1541"/>
      <c r="DJ594" s="1541"/>
      <c r="DK594" s="1541"/>
      <c r="DL594" s="1541"/>
      <c r="DM594" s="1541"/>
      <c r="DN594" s="1541"/>
      <c r="DO594" s="1541"/>
      <c r="DP594" s="1541"/>
      <c r="DQ594" s="1541"/>
      <c r="DR594" s="1541"/>
    </row>
    <row r="595" ht="12.75" x14ac:dyDescent="0.2">
      <c r="A595" s="1541"/>
      <c r="B595" s="1541"/>
      <c r="C595"/>
      <c r="D595" s="130">
        <f>IF(BX$581="Close to Ear","EN 62209-1","EN 62209-2")</f>
        <v/>
      </c>
      <c r="E595" s="130">
        <f>IF(CG595="Close to Ear","2016","2010/A1:2019")</f>
        <v/>
      </c>
      <c r="F595" s="1488" t="inlineStr">
        <is>
          <t>5.5</t>
        </is>
      </c>
      <c r="G595" s="1497"/>
      <c r="H595" s="120">
        <f>BV595</f>
        <v/>
      </c>
      <c r="I595" s="120">
        <f>BW595</f>
        <v/>
      </c>
      <c r="J595" s="687" t="inlineStr">
        <is>
          <t>WLAN</t>
        </is>
      </c>
      <c r="K595" s="194" t="inlineStr">
        <is>
          <t>2.4 GHz</t>
        </is>
      </c>
      <c r="L595" s="115"/>
      <c r="M595" s="120"/>
      <c r="N595" s="119"/>
      <c r="O595" s="131"/>
      <c r="P595" s="6597"/>
      <c r="Q595" s="131"/>
      <c r="R595" s="131"/>
      <c r="S595" s="120"/>
      <c r="T595" s="120">
        <v>7</v>
      </c>
      <c r="U595" s="120">
        <v>2442</v>
      </c>
      <c r="V595" s="119"/>
      <c r="W595" s="197"/>
      <c r="X595" s="119"/>
      <c r="Y595" s="119"/>
      <c r="Z595" s="119"/>
      <c r="AA595" s="115"/>
      <c r="AB595" s="115"/>
      <c r="AC595" s="689">
        <f>IF(OR(BX$581="Close to Ear",BX$581="Close to Head"),"Head",IF(BX$581="Extremity","Extremity","Body"))</f>
        <v/>
      </c>
      <c r="AD595" s="690">
        <f>CA595</f>
        <v/>
      </c>
      <c r="AE595" s="688">
        <f>CB595</f>
        <v/>
      </c>
      <c r="AF595" s="115"/>
      <c r="AG595" s="808">
        <f>IF(AZ595="","N/A",IF(CQ595="Pass","P","F"))</f>
        <v/>
      </c>
      <c r="AH595" s="129"/>
      <c r="AI595" s="129"/>
      <c r="AJ595" s="129"/>
      <c r="AK595" s="119"/>
      <c r="AL595" s="115"/>
      <c r="AM595" s="119"/>
      <c r="AN595" s="119"/>
      <c r="AO595" s="692"/>
      <c r="AP595" s="692"/>
      <c r="AQ595" s="692"/>
      <c r="AR595" s="692"/>
      <c r="AS595" s="692"/>
      <c r="AT595" s="691">
        <f>CE595</f>
        <v/>
      </c>
      <c r="AU595" s="691">
        <f>CF595</f>
        <v/>
      </c>
      <c r="AV595" s="813"/>
      <c r="AW595" s="813"/>
      <c r="AX595" s="197">
        <f>CZ595</f>
        <v/>
      </c>
      <c r="AY595" s="197">
        <f>DE595</f>
        <v/>
      </c>
      <c r="AZ595" s="3379">
        <f>CO595</f>
        <v/>
      </c>
      <c r="BA595" s="3380"/>
      <c r="BB595" s="197">
        <f>CP595</f>
        <v/>
      </c>
      <c r="BC595" s="813"/>
      <c r="BD595" s="197">
        <f>CR595</f>
        <v/>
      </c>
      <c r="BE595" s="121">
        <f>CS595</f>
        <v/>
      </c>
      <c r="BF595" s="122">
        <f>CT595*60</f>
        <v/>
      </c>
      <c r="BG595" s="121">
        <f>BE595</f>
        <v/>
      </c>
      <c r="BH595" s="122">
        <f>CU595*60</f>
        <v/>
      </c>
      <c r="BI595" s="122">
        <f>CV595</f>
        <v/>
      </c>
      <c r="BJ595" s="117"/>
      <c r="BK595" s="812">
        <f>Overview!$E$7</f>
        <v/>
      </c>
      <c r="BL595" s="117"/>
      <c r="BM595" s="836">
        <f>CW595</f>
        <v/>
      </c>
      <c r="BN595" s="812">
        <f>Overview!$P$153</f>
        <v/>
      </c>
      <c r="BO595" s="117"/>
      <c r="BP595" s="117"/>
      <c r="BQ595" s="115"/>
      <c r="BR595" s="1478"/>
      <c r="BS595" s="1548"/>
      <c r="BT595" s="2127" t="inlineStr">
        <is>
          <t>WLAN</t>
        </is>
      </c>
      <c r="BU595" s="2127" t="inlineStr">
        <is>
          <t>2.4 GHz</t>
        </is>
      </c>
      <c r="BV595" s="465">
        <f>Overview!$E$29</f>
        <v/>
      </c>
      <c r="BW595" s="2127"/>
      <c r="BX595" s="2134"/>
      <c r="BY595" s="562"/>
      <c r="BZ595" s="562"/>
      <c r="CA595" s="562" t="str">
        <f>CONCATENATE(CA593," - Battery check 2")</f>
        <v>TBD - Battery check 2</v>
      </c>
      <c r="CB595" s="201">
        <v>0</v>
      </c>
      <c r="CC595" s="562">
        <f>IF(COUNT('Conducted WiFi'!$AH$3:$AH$9)=0,7,INDEX('Conducted WiFi'!$T$3:$T$9,MATCH(MAX('Conducted WiFi'!$AH$3:$AH$9),'Conducted WiFi'!$AH$3:$AH$9,0)))</f>
        <v>7</v>
      </c>
      <c r="CD595" s="1719">
        <f>IF(COUNT('Conducted WiFi'!$AH$3:$AH$9)=0,2442,INDEX('Conducted WiFi'!$U$3:$U$9,MATCH(MAX('Conducted WiFi'!$AH$3:$AH$9),'Conducted WiFi'!$AH$3:$AH$9,0)))</f>
        <v>2442</v>
      </c>
      <c r="CE595" s="2018"/>
      <c r="CF595" s="1972"/>
      <c r="CG595" s="393" t="str">
        <f>IF(OR($BY$547="",$BY$547=""),"",$BY$547)</f>
        <v/>
      </c>
      <c r="CH595" s="393">
        <f>BZ595</f>
        <v/>
      </c>
      <c r="CI595" s="393">
        <f>CA595</f>
        <v/>
      </c>
      <c r="CJ595" s="2197"/>
      <c r="CK595" s="1609"/>
      <c r="CL595" s="212">
        <f>IF(CF595=""," ",IF(ABS(CE595-CF595)&lt;=0.125,"Valid","Not valid"))</f>
        <v/>
      </c>
      <c r="CM595" s="213">
        <f> IF(CE595="","",IF(AND(CE595&lt;&gt;"",CF595=""),IF(CE595&gt;=1,"Medir+Sig Max","No"),IF(CF595&lt;&gt;"",IF(CF595&gt;=1,"Medir+Sig Max","No"),"")))</f>
        <v/>
      </c>
      <c r="CN595" s="1794"/>
      <c r="CO595" s="221">
        <f>IF(CK595="",IF(AND(CE595="",CF595=""),"",IF(CF595="",IF(DE595&gt;1,ROUND(DE595*CE595,3),CE595),IF(DE595&gt;1,ROUND(DE595*CF595,3),CF595))),IF(AND(CE595="",CF595=""),"",IF(CF595="",IF(DE595&gt;1,ROUND(DE595*CE595*(1/(CK595)),3),CE595*(1/(CK595))),IF(DE595&gt;1,ROUND(DE595*CF595*(1/(CK595)),3),CF595*(1/(CK595))))))</f>
        <v/>
      </c>
      <c r="CP595" s="2048">
        <f>IF(COUNTIF(Overview!K12:K14,TRUE)&gt;0,2,IF(COUNTIF(Overview!L12:L14,TRUE)&gt;0,4,0))</f>
        <v/>
      </c>
      <c r="CQ595" s="1473">
        <f>IF(CO595="","",IF(CO595&gt;CP595,"Fail","Pass"))</f>
        <v/>
      </c>
      <c r="CR595" s="1482"/>
      <c r="CS595" s="1566">
        <f>MyTimestamp(CO595)</f>
        <v/>
      </c>
      <c r="CT595" s="1535">
        <f>IF(CE595="",0,15)+IF(CF595="",0,15)</f>
        <v/>
      </c>
      <c r="CU595" s="1536">
        <f>IF(CT595=0,0,2)</f>
        <v/>
      </c>
      <c r="CV595" s="861"/>
      <c r="CW595" s="861"/>
      <c r="CX595" s="2038"/>
      <c r="CY595" s="2050"/>
      <c r="CZ595" s="1545">
        <f>10^(CJ595/20)*100-100</f>
        <v/>
      </c>
      <c r="DA595" s="1354"/>
      <c r="DB595" s="1309"/>
      <c r="DC595" s="1273">
        <f>IF(DA595="","",10^(DA595/10))</f>
        <v/>
      </c>
      <c r="DD595" s="1407">
        <f>IF(ISNUMBER(DB595)=FALSE,"",10^(DB595/10))</f>
        <v/>
      </c>
      <c r="DE595" s="1545">
        <f>IF(AND(ISNUMBER(DC595),ISNUMBER(DD595)),IF(DC595/DD595&gt;1,ROUND((DC595)/DD595,3),1),1)</f>
        <v/>
      </c>
      <c r="DF595" s="1541"/>
      <c r="DG595" s="1541"/>
      <c r="DH595" s="1541"/>
      <c r="DI595" s="1541"/>
      <c r="DJ595" s="1541"/>
      <c r="DK595" s="1541"/>
      <c r="DL595" s="1541"/>
      <c r="DM595" s="1541"/>
      <c r="DN595" s="1541"/>
      <c r="DO595" s="1541"/>
      <c r="DP595" s="1541"/>
      <c r="DQ595" s="1541"/>
      <c r="DR595" s="1541"/>
    </row>
    <row r="596" ht="12.75" x14ac:dyDescent="0.2">
      <c r="A596" s="1541"/>
      <c r="B596" s="1541"/>
      <c r="C596"/>
      <c r="D596" s="130">
        <f>IF(BX$596="Close to Ear","EN 62209-1","EN 62209-2")</f>
        <v/>
      </c>
      <c r="E596" s="130">
        <f>IF(CG596="Close to Ear","2016","2010/A1:2019")</f>
        <v/>
      </c>
      <c r="F596" s="1488" t="inlineStr">
        <is>
          <t>5.5</t>
        </is>
      </c>
      <c r="G596" s="1497"/>
      <c r="H596" s="120">
        <f>BV596</f>
        <v/>
      </c>
      <c r="I596" s="120">
        <f>BW596</f>
        <v/>
      </c>
      <c r="J596" s="687" t="inlineStr">
        <is>
          <t>WLAN</t>
        </is>
      </c>
      <c r="K596" s="194" t="inlineStr">
        <is>
          <t>2.4 GHz</t>
        </is>
      </c>
      <c r="L596" s="115"/>
      <c r="M596" s="120"/>
      <c r="N596" s="119"/>
      <c r="O596" s="131"/>
      <c r="P596" s="6597"/>
      <c r="Q596" s="131"/>
      <c r="R596" s="131"/>
      <c r="S596" s="120"/>
      <c r="T596" s="120">
        <v>7</v>
      </c>
      <c r="U596" s="120">
        <v>2442</v>
      </c>
      <c r="V596" s="119"/>
      <c r="W596" s="197"/>
      <c r="X596" s="119"/>
      <c r="Y596" s="119"/>
      <c r="Z596" s="119"/>
      <c r="AA596" s="115"/>
      <c r="AB596" s="115"/>
      <c r="AC596" s="689">
        <f>IF(OR(BX$596="Close to Ear",BX$596="Close to Head"),"Head",IF(BX$596="Extremity","Extremity","Body"))</f>
        <v/>
      </c>
      <c r="AD596" s="690">
        <f>CA596</f>
        <v/>
      </c>
      <c r="AE596" s="688">
        <f>CB596</f>
        <v/>
      </c>
      <c r="AF596" s="115"/>
      <c r="AG596" s="808">
        <f>IF(AZ596="","N/A",IF(CQ596="Pass","P","F"))</f>
        <v/>
      </c>
      <c r="AH596" s="129"/>
      <c r="AI596" s="129"/>
      <c r="AJ596" s="129"/>
      <c r="AK596" s="119"/>
      <c r="AL596" s="115"/>
      <c r="AM596" s="119"/>
      <c r="AN596" s="119"/>
      <c r="AO596" s="692"/>
      <c r="AP596" s="692"/>
      <c r="AQ596" s="692"/>
      <c r="AR596" s="692"/>
      <c r="AS596" s="692"/>
      <c r="AT596" s="691">
        <f>CE596</f>
        <v/>
      </c>
      <c r="AU596" s="691">
        <f>CF596</f>
        <v/>
      </c>
      <c r="AV596" s="813"/>
      <c r="AW596" s="813"/>
      <c r="AX596" s="197">
        <f>CZ596</f>
        <v/>
      </c>
      <c r="AY596" s="197">
        <f>DE596</f>
        <v/>
      </c>
      <c r="AZ596" s="3379">
        <f>CO596</f>
        <v/>
      </c>
      <c r="BA596" s="3380"/>
      <c r="BB596" s="197">
        <f>CP596</f>
        <v/>
      </c>
      <c r="BC596" s="813"/>
      <c r="BD596" s="197">
        <f>CR596</f>
        <v/>
      </c>
      <c r="BE596" s="121">
        <f>CS596</f>
        <v/>
      </c>
      <c r="BF596" s="122">
        <f>CT596*60</f>
        <v/>
      </c>
      <c r="BG596" s="121">
        <f>BE596</f>
        <v/>
      </c>
      <c r="BH596" s="122">
        <f>CU596*60</f>
        <v/>
      </c>
      <c r="BI596" s="122">
        <f>CV596</f>
        <v/>
      </c>
      <c r="BJ596" s="117"/>
      <c r="BK596" s="812">
        <f>Overview!$E$7</f>
        <v/>
      </c>
      <c r="BL596" s="117"/>
      <c r="BM596" s="836">
        <f>CW596</f>
        <v/>
      </c>
      <c r="BN596" s="812">
        <f>Overview!$P$153</f>
        <v/>
      </c>
      <c r="BO596" s="117"/>
      <c r="BP596" s="117"/>
      <c r="BQ596" s="115"/>
      <c r="BR596" s="1478"/>
      <c r="BS596" s="1548"/>
      <c r="BT596" s="2127" t="inlineStr">
        <is>
          <t>WLAN</t>
        </is>
      </c>
      <c r="BU596" s="2127" t="inlineStr">
        <is>
          <t>2.4 GHz</t>
        </is>
      </c>
      <c r="BV596" s="465">
        <f>Overview!$E$29</f>
        <v/>
      </c>
      <c r="BW596" s="2127"/>
      <c r="BX596" s="8329" t="inlineStr">
        <is>
          <t>Body</t>
        </is>
      </c>
      <c r="BY596" s="428"/>
      <c r="BZ596" s="428"/>
      <c r="CA596" s="1996" t="inlineStr">
        <is>
          <t>Front Face</t>
        </is>
      </c>
      <c r="CB596" s="202">
        <v>5</v>
      </c>
      <c r="CC596" s="507">
        <f>IF(COUNT('Conducted WiFi'!$AH$3:$AH$9)=0,7,INDEX('Conducted WiFi'!$T$3:$T$9,MATCH(MAX('Conducted WiFi'!$AH$3:$AH$9),'Conducted WiFi'!$AH$3:$AH$9,0)))</f>
        <v>7</v>
      </c>
      <c r="CD596" s="1715">
        <f>IF(COUNT('Conducted WiFi'!$AH$3:$AH$9)=0,2442,INDEX('Conducted WiFi'!$U$3:$U$9,MATCH(MAX('Conducted WiFi'!$AH$3:$AH$9),'Conducted WiFi'!$AH$3:$AH$9,0)))</f>
        <v>2442</v>
      </c>
      <c r="CE596" s="2191"/>
      <c r="CF596" s="2192"/>
      <c r="CG596" s="391" t="str">
        <f>IF(OR($BY$547="",$BY$547=""),"",$BY$547)</f>
        <v/>
      </c>
      <c r="CH596" s="391">
        <f>BZ596</f>
        <v/>
      </c>
      <c r="CI596" s="391">
        <f>CA596</f>
        <v/>
      </c>
      <c r="CJ596" s="1528"/>
      <c r="CK596" s="1610"/>
      <c r="CL596" s="203">
        <f>IF(CF596=""," ",IF(ABS(CE596-CF596)&lt;=0.125,"Valid","Not valid"))</f>
        <v/>
      </c>
      <c r="CM596" s="204">
        <f> IF(CE596="","",IF(AND(CE596&lt;&gt;"",CF596=""),IF(CE596&gt;=1,"Medir+Sig Max","No"),IF(CF596&lt;&gt;"",IF(CF596&gt;=1,"Medir+Sig Max","No"),"")))</f>
        <v/>
      </c>
      <c r="CN596" s="1798"/>
      <c r="CO596" s="219">
        <f>IF(CK596="",IF(AND(CE596="",CF596=""),"",IF(CF596="",IF(DE596&gt;1,ROUND(DE596*CE596,3),CE596),IF(DE596&gt;1,ROUND(DE596*CF596,3),CF596))),IF(AND(CE596="",CF596=""),"",IF(CF596="",IF(DE596&gt;1,ROUND(DE596*CE596*(1/(CK596)),3),CE596*(1/(CK596))),IF(DE596&gt;1,ROUND(DE596*CF596*(1/(CK596)),3),CF596*(1/(CK596))))))</f>
        <v/>
      </c>
      <c r="CP596" s="2037">
        <f>IF(COUNTIF(Overview!K12:K14,TRUE)&gt;0,2,IF(COUNTIF(Overview!L12:L14,TRUE)&gt;0,4,0))</f>
        <v/>
      </c>
      <c r="CQ596" s="1471">
        <f>IF(CO596="","",IF(CO596&gt;CP596,"Fail","Pass"))</f>
        <v/>
      </c>
      <c r="CR596" s="1480"/>
      <c r="CS596" s="1564">
        <f>MyTimestamp(CO596)</f>
        <v/>
      </c>
      <c r="CT596" s="1529">
        <f>IF(CE596="",0,15)+IF(CF596="",0,15)</f>
        <v/>
      </c>
      <c r="CU596" s="1530">
        <f>IF(CT596=0,0,2)</f>
        <v/>
      </c>
      <c r="CV596" s="862"/>
      <c r="CW596" s="862"/>
      <c r="CX596" s="2038"/>
      <c r="CY596" s="2039"/>
      <c r="CZ596" s="1542">
        <f>10^(CJ596/20)*100-100</f>
        <v/>
      </c>
      <c r="DA596" s="1354"/>
      <c r="DB596" s="1453"/>
      <c r="DC596" s="1273">
        <f>IF(DA596="","",10^(DA596/10))</f>
        <v/>
      </c>
      <c r="DD596" s="1402">
        <f>IF(ISNUMBER(DB596)=FALSE,"",10^(DB596/10))</f>
        <v/>
      </c>
      <c r="DE596" s="1542">
        <f>IF(AND(ISNUMBER(DC596),ISNUMBER(DD596)),IF(DC596/DD596&gt;1,ROUND((DC596)/DD596,3),1),1)</f>
        <v/>
      </c>
      <c r="DF596" s="1541"/>
      <c r="DG596" s="1541"/>
      <c r="DH596" s="1541"/>
      <c r="DI596" s="1541"/>
      <c r="DJ596" s="1541"/>
      <c r="DK596" s="1541"/>
      <c r="DL596" s="1541"/>
      <c r="DM596" s="1541"/>
      <c r="DN596" s="1541"/>
      <c r="DO596" s="1541"/>
      <c r="DP596" s="1541"/>
      <c r="DQ596" s="1541"/>
      <c r="DR596" s="1541"/>
    </row>
    <row r="597" ht="12.75" x14ac:dyDescent="0.2">
      <c r="A597" s="1541"/>
      <c r="B597" s="1541"/>
      <c r="C597"/>
      <c r="D597" s="130">
        <f>IF(BX$596="Close to Ear","EN 62209-1","EN 62209-2")</f>
        <v/>
      </c>
      <c r="E597" s="130">
        <f>IF(CG597="Close to Ear","2016","2010/A1:2019")</f>
        <v/>
      </c>
      <c r="F597" s="1488" t="inlineStr">
        <is>
          <t>5.5</t>
        </is>
      </c>
      <c r="G597" s="1497"/>
      <c r="H597" s="120">
        <f>BV597</f>
        <v/>
      </c>
      <c r="I597" s="120">
        <f>BW597</f>
        <v/>
      </c>
      <c r="J597" s="687" t="inlineStr">
        <is>
          <t>WLAN</t>
        </is>
      </c>
      <c r="K597" s="194" t="inlineStr">
        <is>
          <t>2.4 GHz</t>
        </is>
      </c>
      <c r="L597" s="115"/>
      <c r="M597" s="120"/>
      <c r="N597" s="119"/>
      <c r="O597" s="131"/>
      <c r="P597" s="6597"/>
      <c r="Q597" s="131"/>
      <c r="R597" s="131"/>
      <c r="S597" s="120"/>
      <c r="T597" s="120">
        <v>7</v>
      </c>
      <c r="U597" s="120">
        <v>2442</v>
      </c>
      <c r="V597" s="119"/>
      <c r="W597" s="197"/>
      <c r="X597" s="119"/>
      <c r="Y597" s="119"/>
      <c r="Z597" s="119"/>
      <c r="AA597" s="115"/>
      <c r="AB597" s="115"/>
      <c r="AC597" s="689">
        <f>IF(OR(BX$596="Close to Ear",BX$596="Close to Head"),"Head",IF(BX$596="Extremity","Extremity","Body"))</f>
        <v/>
      </c>
      <c r="AD597" s="690">
        <f>CA597</f>
        <v/>
      </c>
      <c r="AE597" s="688">
        <f>CB597</f>
        <v/>
      </c>
      <c r="AF597" s="115"/>
      <c r="AG597" s="808">
        <f>IF(AZ597="","N/A",IF(CQ597="Pass","P","F"))</f>
        <v/>
      </c>
      <c r="AH597" s="129"/>
      <c r="AI597" s="129"/>
      <c r="AJ597" s="129"/>
      <c r="AK597" s="119"/>
      <c r="AL597" s="115"/>
      <c r="AM597" s="119"/>
      <c r="AN597" s="119"/>
      <c r="AO597" s="692"/>
      <c r="AP597" s="692"/>
      <c r="AQ597" s="692"/>
      <c r="AR597" s="692"/>
      <c r="AS597" s="692"/>
      <c r="AT597" s="691">
        <f>CE597</f>
        <v/>
      </c>
      <c r="AU597" s="691">
        <f>CF597</f>
        <v/>
      </c>
      <c r="AV597" s="813"/>
      <c r="AW597" s="813"/>
      <c r="AX597" s="197">
        <f>CZ597</f>
        <v/>
      </c>
      <c r="AY597" s="197">
        <f>DE597</f>
        <v/>
      </c>
      <c r="AZ597" s="3379">
        <f>CO597</f>
        <v/>
      </c>
      <c r="BA597" s="3380"/>
      <c r="BB597" s="197">
        <f>CP597</f>
        <v/>
      </c>
      <c r="BC597" s="813"/>
      <c r="BD597" s="197">
        <f>CR597</f>
        <v/>
      </c>
      <c r="BE597" s="121">
        <f>CS597</f>
        <v/>
      </c>
      <c r="BF597" s="122">
        <f>CT597*60</f>
        <v/>
      </c>
      <c r="BG597" s="121">
        <f>BE597</f>
        <v/>
      </c>
      <c r="BH597" s="122">
        <f>CU597*60</f>
        <v/>
      </c>
      <c r="BI597" s="122">
        <f>CV597</f>
        <v/>
      </c>
      <c r="BJ597" s="117"/>
      <c r="BK597" s="812">
        <f>Overview!$E$7</f>
        <v/>
      </c>
      <c r="BL597" s="117"/>
      <c r="BM597" s="836">
        <f>CW597</f>
        <v/>
      </c>
      <c r="BN597" s="812">
        <f>Overview!$P$153</f>
        <v/>
      </c>
      <c r="BO597" s="117"/>
      <c r="BP597" s="117"/>
      <c r="BQ597" s="115"/>
      <c r="BR597" s="1478"/>
      <c r="BS597" s="1548"/>
      <c r="BT597" s="2127" t="inlineStr">
        <is>
          <t>WLAN</t>
        </is>
      </c>
      <c r="BU597" s="2127" t="inlineStr">
        <is>
          <t>2.4 GHz</t>
        </is>
      </c>
      <c r="BV597" s="465">
        <f>Overview!$E$29</f>
        <v/>
      </c>
      <c r="BW597" s="2127"/>
      <c r="BX597" s="2127"/>
      <c r="BY597" s="430"/>
      <c r="BZ597" s="430"/>
      <c r="CA597" s="1997" t="inlineStr">
        <is>
          <t>Back Face</t>
        </is>
      </c>
      <c r="CB597" s="200">
        <v>5</v>
      </c>
      <c r="CC597" s="432">
        <f>IF(COUNT('Conducted WiFi'!$AH$3:$AH$9)=0,7,INDEX('Conducted WiFi'!$T$3:$T$9,MATCH(MAX('Conducted WiFi'!$AH$3:$AH$9),'Conducted WiFi'!$AH$3:$AH$9,0)))</f>
        <v>7</v>
      </c>
      <c r="CD597" s="1716">
        <f>IF(COUNT('Conducted WiFi'!$AH$3:$AH$9)=0,2442,INDEX('Conducted WiFi'!$U$3:$U$9,MATCH(MAX('Conducted WiFi'!$AH$3:$AH$9),'Conducted WiFi'!$AH$3:$AH$9,0)))</f>
        <v>2442</v>
      </c>
      <c r="CE597" s="2013"/>
      <c r="CF597" s="1966"/>
      <c r="CG597" s="392" t="str">
        <f>IF(OR($BY$547="",$BY$547=""),"",$BY$547)</f>
        <v/>
      </c>
      <c r="CH597" s="392">
        <f>BZ597</f>
        <v/>
      </c>
      <c r="CI597" s="392">
        <f>CA597</f>
        <v/>
      </c>
      <c r="CJ597" s="1528"/>
      <c r="CK597" s="1611"/>
      <c r="CL597" s="206">
        <f>IF(CF597=""," ",IF(ABS(CE597-CF597)&lt;=0.125,"Valid","Not valid"))</f>
        <v/>
      </c>
      <c r="CM597" s="207">
        <f> IF(CE597="","",IF(AND(CE597&lt;&gt;"",CF597=""),IF(CE597&gt;=1,"Medir+Sig Max","No"),IF(CF597&lt;&gt;"",IF(CF597&gt;=1,"Medir+Sig Max","No"),"")))</f>
        <v/>
      </c>
      <c r="CN597" s="1787"/>
      <c r="CO597" s="220">
        <f>IF(CK597="",IF(AND(CE597="",CF597=""),"",IF(CF597="",IF(DE597&gt;1,ROUND(DE597*CE597,3),CE597),IF(DE597&gt;1,ROUND(DE597*CF597,3),CF597))),IF(AND(CE597="",CF597=""),"",IF(CF597="",IF(DE597&gt;1,ROUND(DE597*CE597*(1/(CK597)),3),CE597*(1/(CK597))),IF(DE597&gt;1,ROUND(DE597*CF597*(1/(CK597)),3),CF597*(1/(CK597))))))</f>
        <v/>
      </c>
      <c r="CP597" s="2043">
        <f>IF(COUNTIF(Overview!K12:K14,TRUE)&gt;0,2,IF(COUNTIF(Overview!L12:L14,TRUE)&gt;0,4,0))</f>
        <v/>
      </c>
      <c r="CQ597" s="1472">
        <f>IF(CO597="","",IF(CO597&gt;CP597,"Fail","Pass"))</f>
        <v/>
      </c>
      <c r="CR597" s="1481"/>
      <c r="CS597" s="1565">
        <f>MyTimestamp(CO597)</f>
        <v/>
      </c>
      <c r="CT597" s="1531">
        <f>IF(CE597="",0,15)+IF(CF597="",0,15)</f>
        <v/>
      </c>
      <c r="CU597" s="1532">
        <f>IF(CT597=0,0,2)</f>
        <v/>
      </c>
      <c r="CV597" s="859"/>
      <c r="CW597" s="859"/>
      <c r="CX597" s="2038"/>
      <c r="CY597" s="2044"/>
      <c r="CZ597" s="1543">
        <f>10^(CJ597/20)*100-100</f>
        <v/>
      </c>
      <c r="DA597" s="1354"/>
      <c r="DB597" s="731"/>
      <c r="DC597" s="1273">
        <f>IF(DA597="","",10^(DA597/10))</f>
        <v/>
      </c>
      <c r="DD597" s="1404">
        <f>IF(ISNUMBER(DB597)=FALSE,"",10^(DB597/10))</f>
        <v/>
      </c>
      <c r="DE597" s="1543">
        <f>IF(AND(ISNUMBER(DC597),ISNUMBER(DD597)),IF(DC597/DD597&gt;1,ROUND((DC597)/DD597,3),1),1)</f>
        <v/>
      </c>
      <c r="DF597" s="1541"/>
      <c r="DG597" s="1541"/>
      <c r="DH597" s="1541"/>
      <c r="DI597" s="1541"/>
      <c r="DJ597" s="1541"/>
      <c r="DK597" s="1541"/>
      <c r="DL597" s="1541"/>
      <c r="DM597" s="1541"/>
      <c r="DN597" s="1541"/>
      <c r="DO597" s="1541"/>
      <c r="DP597" s="1541"/>
      <c r="DQ597" s="1541"/>
      <c r="DR597" s="1541"/>
    </row>
    <row r="598" ht="12.75" x14ac:dyDescent="0.2">
      <c r="A598" s="1541"/>
      <c r="B598" s="1541"/>
      <c r="C598"/>
      <c r="D598" s="130">
        <f>IF(BX$596="Close to Ear","EN 62209-1","EN 62209-2")</f>
        <v/>
      </c>
      <c r="E598" s="130">
        <f>IF(CG598="Close to Ear","2016","2010/A1:2019")</f>
        <v/>
      </c>
      <c r="F598" s="1488" t="inlineStr">
        <is>
          <t>5.5</t>
        </is>
      </c>
      <c r="G598" s="1497"/>
      <c r="H598" s="120">
        <f>BV598</f>
        <v/>
      </c>
      <c r="I598" s="120">
        <f>BW598</f>
        <v/>
      </c>
      <c r="J598" s="687" t="inlineStr">
        <is>
          <t>WLAN</t>
        </is>
      </c>
      <c r="K598" s="194" t="inlineStr">
        <is>
          <t>2.4 GHz</t>
        </is>
      </c>
      <c r="L598" s="115"/>
      <c r="M598" s="120"/>
      <c r="N598" s="119"/>
      <c r="O598" s="131"/>
      <c r="P598" s="6597"/>
      <c r="Q598" s="131"/>
      <c r="R598" s="131"/>
      <c r="S598" s="120"/>
      <c r="T598" s="120">
        <v>7</v>
      </c>
      <c r="U598" s="120">
        <v>2442</v>
      </c>
      <c r="V598" s="119"/>
      <c r="W598" s="197"/>
      <c r="X598" s="119"/>
      <c r="Y598" s="119"/>
      <c r="Z598" s="119"/>
      <c r="AA598" s="115"/>
      <c r="AB598" s="115"/>
      <c r="AC598" s="689">
        <f>IF(OR(BX$596="Close to Ear",BX$596="Close to Head"),"Head",IF(BX$596="Extremity","Extremity","Body"))</f>
        <v/>
      </c>
      <c r="AD598" s="690">
        <f>CA598</f>
        <v/>
      </c>
      <c r="AE598" s="688">
        <f>CB598</f>
        <v/>
      </c>
      <c r="AF598" s="115"/>
      <c r="AG598" s="808">
        <f>IF(AZ598="","N/A",IF(CQ598="Pass","P","F"))</f>
        <v/>
      </c>
      <c r="AH598" s="129"/>
      <c r="AI598" s="129"/>
      <c r="AJ598" s="129"/>
      <c r="AK598" s="119"/>
      <c r="AL598" s="115"/>
      <c r="AM598" s="119"/>
      <c r="AN598" s="119"/>
      <c r="AO598" s="692"/>
      <c r="AP598" s="692"/>
      <c r="AQ598" s="692"/>
      <c r="AR598" s="692"/>
      <c r="AS598" s="692"/>
      <c r="AT598" s="691">
        <f>CE598</f>
        <v/>
      </c>
      <c r="AU598" s="691">
        <f>CF598</f>
        <v/>
      </c>
      <c r="AV598" s="813"/>
      <c r="AW598" s="813"/>
      <c r="AX598" s="197">
        <f>CZ598</f>
        <v/>
      </c>
      <c r="AY598" s="197">
        <f>DE598</f>
        <v/>
      </c>
      <c r="AZ598" s="3379">
        <f>CO598</f>
        <v/>
      </c>
      <c r="BA598" s="3380"/>
      <c r="BB598" s="197">
        <f>CP598</f>
        <v/>
      </c>
      <c r="BC598" s="813"/>
      <c r="BD598" s="197">
        <f>CR598</f>
        <v/>
      </c>
      <c r="BE598" s="121">
        <f>CS598</f>
        <v/>
      </c>
      <c r="BF598" s="122">
        <f>CT598*60</f>
        <v/>
      </c>
      <c r="BG598" s="121">
        <f>BE598</f>
        <v/>
      </c>
      <c r="BH598" s="122">
        <f>CU598*60</f>
        <v/>
      </c>
      <c r="BI598" s="122">
        <f>CV598</f>
        <v/>
      </c>
      <c r="BJ598" s="117"/>
      <c r="BK598" s="812">
        <f>Overview!$E$7</f>
        <v/>
      </c>
      <c r="BL598" s="117"/>
      <c r="BM598" s="836">
        <f>CW598</f>
        <v/>
      </c>
      <c r="BN598" s="812">
        <f>Overview!$P$153</f>
        <v/>
      </c>
      <c r="BO598" s="117"/>
      <c r="BP598" s="117"/>
      <c r="BQ598" s="115"/>
      <c r="BR598" s="1478"/>
      <c r="BS598" s="1548"/>
      <c r="BT598" s="2127" t="inlineStr">
        <is>
          <t>WLAN</t>
        </is>
      </c>
      <c r="BU598" s="2127" t="inlineStr">
        <is>
          <t>2.4 GHz</t>
        </is>
      </c>
      <c r="BV598" s="465">
        <f>Overview!$E$29</f>
        <v/>
      </c>
      <c r="BW598" s="2127"/>
      <c r="BX598" s="2127"/>
      <c r="BY598" s="432"/>
      <c r="BZ598" s="432"/>
      <c r="CA598" s="1997" t="inlineStr">
        <is>
          <t>Left Edge</t>
        </is>
      </c>
      <c r="CB598" s="200">
        <v>5</v>
      </c>
      <c r="CC598" s="432">
        <f>IF(COUNT('Conducted WiFi'!$AH$3:$AH$9)=0,7,INDEX('Conducted WiFi'!$T$3:$T$9,MATCH(MAX('Conducted WiFi'!$AH$3:$AH$9),'Conducted WiFi'!$AH$3:$AH$9,0)))</f>
        <v>7</v>
      </c>
      <c r="CD598" s="1716">
        <f>IF(COUNT('Conducted WiFi'!$AH$3:$AH$9)=0,2442,INDEX('Conducted WiFi'!$U$3:$U$9,MATCH(MAX('Conducted WiFi'!$AH$3:$AH$9),'Conducted WiFi'!$AH$3:$AH$9,0)))</f>
        <v>2442</v>
      </c>
      <c r="CE598" s="2013"/>
      <c r="CF598" s="1966"/>
      <c r="CG598" s="392" t="str">
        <f>IF(OR($BY$547="",$BY$547=""),"",$BY$547)</f>
        <v/>
      </c>
      <c r="CH598" s="392">
        <f>BZ598</f>
        <v/>
      </c>
      <c r="CI598" s="392">
        <f>CA598</f>
        <v/>
      </c>
      <c r="CJ598" s="1528"/>
      <c r="CK598" s="1606"/>
      <c r="CL598" s="206">
        <f>IF(CF598=""," ",IF(ABS(CE598-CF598)&lt;=0.125,"Valid","Not valid"))</f>
        <v/>
      </c>
      <c r="CM598" s="207">
        <f> IF(CE598="","",IF(AND(CE598&lt;&gt;"",CF598=""),IF(CE598&gt;=1,"Medir+Sig Max","No"),IF(CF598&lt;&gt;"",IF(CF598&gt;=1,"Medir+Sig Max","No"),"")))</f>
        <v/>
      </c>
      <c r="CN598" s="1787"/>
      <c r="CO598" s="220">
        <f>IF(CK598="",IF(AND(CE598="",CF598=""),"",IF(CF598="",IF(DE598&gt;1,ROUND(DE598*CE598,3),CE598),IF(DE598&gt;1,ROUND(DE598*CF598,3),CF598))),IF(AND(CE598="",CF598=""),"",IF(CF598="",IF(DE598&gt;1,ROUND(DE598*CE598*(1/(CK598)),3),CE598*(1/(CK598))),IF(DE598&gt;1,ROUND(DE598*CF598*(1/(CK598)),3),CF598*(1/(CK598))))))</f>
        <v/>
      </c>
      <c r="CP598" s="2043">
        <f>IF(COUNTIF(Overview!K12:K14,TRUE)&gt;0,2,IF(COUNTIF(Overview!L12:L14,TRUE)&gt;0,4,0))</f>
        <v/>
      </c>
      <c r="CQ598" s="1472">
        <f>IF(CO598="","",IF(CO598&gt;CP598,"Fail","Pass"))</f>
        <v/>
      </c>
      <c r="CR598" s="1481"/>
      <c r="CS598" s="1565">
        <f>MyTimestamp(CO598)</f>
        <v/>
      </c>
      <c r="CT598" s="1531">
        <f>IF(CE598="",0,15)+IF(CF598="",0,15)</f>
        <v/>
      </c>
      <c r="CU598" s="1532">
        <f>IF(CT598=0,0,2)</f>
        <v/>
      </c>
      <c r="CV598" s="859"/>
      <c r="CW598" s="859"/>
      <c r="CX598" s="2038"/>
      <c r="CY598" s="2044"/>
      <c r="CZ598" s="1543">
        <f>10^(CJ598/20)*100-100</f>
        <v/>
      </c>
      <c r="DA598" s="1354"/>
      <c r="DB598" s="730"/>
      <c r="DC598" s="1273">
        <f>IF(DA598="","",10^(DA598/10))</f>
        <v/>
      </c>
      <c r="DD598" s="1403">
        <f>IF(ISNUMBER(DB598)=FALSE,"",10^(DB598/10))</f>
        <v/>
      </c>
      <c r="DE598" s="1543">
        <f>IF(AND(ISNUMBER(DC598),ISNUMBER(DD598)),IF(DC598/DD598&gt;1,ROUND((DC598)/DD598,3),1),1)</f>
        <v/>
      </c>
      <c r="DF598" s="1541"/>
      <c r="DG598" s="1541"/>
      <c r="DH598" s="1541"/>
      <c r="DI598" s="1541"/>
      <c r="DJ598" s="1541"/>
      <c r="DK598" s="1541"/>
      <c r="DL598" s="1541"/>
      <c r="DM598" s="1541"/>
      <c r="DN598" s="1541"/>
      <c r="DO598" s="1541"/>
      <c r="DP598" s="1541"/>
      <c r="DQ598" s="1541"/>
      <c r="DR598" s="1541"/>
    </row>
    <row r="599" ht="12.75" x14ac:dyDescent="0.2">
      <c r="A599" s="1541"/>
      <c r="B599" s="1541"/>
      <c r="C599"/>
      <c r="D599" s="130">
        <f>IF(BX$596="Close to Ear","EN 62209-1","EN 62209-2")</f>
        <v/>
      </c>
      <c r="E599" s="130">
        <f>IF(CG599="Close to Ear","2016","2010/A1:2019")</f>
        <v/>
      </c>
      <c r="F599" s="1488" t="inlineStr">
        <is>
          <t>5.5</t>
        </is>
      </c>
      <c r="G599" s="1497"/>
      <c r="H599" s="120">
        <f>BV599</f>
        <v/>
      </c>
      <c r="I599" s="120">
        <f>BW599</f>
        <v/>
      </c>
      <c r="J599" s="687" t="inlineStr">
        <is>
          <t>WLAN</t>
        </is>
      </c>
      <c r="K599" s="194" t="inlineStr">
        <is>
          <t>2.4 GHz</t>
        </is>
      </c>
      <c r="L599" s="115"/>
      <c r="M599" s="120"/>
      <c r="N599" s="119"/>
      <c r="O599" s="131"/>
      <c r="P599" s="6597"/>
      <c r="Q599" s="131"/>
      <c r="R599" s="131"/>
      <c r="S599" s="120"/>
      <c r="T599" s="120">
        <v>7</v>
      </c>
      <c r="U599" s="120">
        <v>2442</v>
      </c>
      <c r="V599" s="119"/>
      <c r="W599" s="197"/>
      <c r="X599" s="119"/>
      <c r="Y599" s="119"/>
      <c r="Z599" s="119"/>
      <c r="AA599" s="115"/>
      <c r="AB599" s="115"/>
      <c r="AC599" s="689">
        <f>IF(OR(BX$596="Close to Ear",BX$596="Close to Head"),"Head",IF(BX$596="Extremity","Extremity","Body"))</f>
        <v/>
      </c>
      <c r="AD599" s="690">
        <f>CA599</f>
        <v/>
      </c>
      <c r="AE599" s="688">
        <f>CB599</f>
        <v/>
      </c>
      <c r="AF599" s="115"/>
      <c r="AG599" s="808">
        <f>IF(AZ599="","N/A",IF(CQ599="Pass","P","F"))</f>
        <v/>
      </c>
      <c r="AH599" s="129"/>
      <c r="AI599" s="129"/>
      <c r="AJ599" s="129"/>
      <c r="AK599" s="119"/>
      <c r="AL599" s="115"/>
      <c r="AM599" s="119"/>
      <c r="AN599" s="119"/>
      <c r="AO599" s="692"/>
      <c r="AP599" s="692"/>
      <c r="AQ599" s="692"/>
      <c r="AR599" s="692"/>
      <c r="AS599" s="692"/>
      <c r="AT599" s="691">
        <f>CE599</f>
        <v/>
      </c>
      <c r="AU599" s="691">
        <f>CF599</f>
        <v/>
      </c>
      <c r="AV599" s="813"/>
      <c r="AW599" s="813"/>
      <c r="AX599" s="197">
        <f>CZ599</f>
        <v/>
      </c>
      <c r="AY599" s="197">
        <f>DE599</f>
        <v/>
      </c>
      <c r="AZ599" s="3379">
        <f>CO599</f>
        <v/>
      </c>
      <c r="BA599" s="3380"/>
      <c r="BB599" s="197">
        <f>CP599</f>
        <v/>
      </c>
      <c r="BC599" s="813"/>
      <c r="BD599" s="197">
        <f>CR599</f>
        <v/>
      </c>
      <c r="BE599" s="121">
        <f>CS599</f>
        <v/>
      </c>
      <c r="BF599" s="122">
        <f>CT599*60</f>
        <v/>
      </c>
      <c r="BG599" s="121">
        <f>BE599</f>
        <v/>
      </c>
      <c r="BH599" s="122">
        <f>CU599*60</f>
        <v/>
      </c>
      <c r="BI599" s="122">
        <f>CV599</f>
        <v/>
      </c>
      <c r="BJ599" s="117"/>
      <c r="BK599" s="812">
        <f>Overview!$E$7</f>
        <v/>
      </c>
      <c r="BL599" s="117"/>
      <c r="BM599" s="836">
        <f>CW599</f>
        <v/>
      </c>
      <c r="BN599" s="812">
        <f>Overview!$P$153</f>
        <v/>
      </c>
      <c r="BO599" s="117"/>
      <c r="BP599" s="117"/>
      <c r="BQ599" s="115"/>
      <c r="BR599" s="1478"/>
      <c r="BS599" s="1548"/>
      <c r="BT599" s="2127" t="inlineStr">
        <is>
          <t>WLAN</t>
        </is>
      </c>
      <c r="BU599" s="2127" t="inlineStr">
        <is>
          <t>2.4 GHz</t>
        </is>
      </c>
      <c r="BV599" s="465">
        <f>Overview!$E$29</f>
        <v/>
      </c>
      <c r="BW599" s="2127"/>
      <c r="BX599" s="2127"/>
      <c r="BY599" s="430"/>
      <c r="BZ599" s="430"/>
      <c r="CA599" s="1997" t="inlineStr">
        <is>
          <t>Right Edge</t>
        </is>
      </c>
      <c r="CB599" s="200">
        <v>5</v>
      </c>
      <c r="CC599" s="432">
        <f>IF(COUNT('Conducted WiFi'!$AH$3:$AH$9)=0,7,INDEX('Conducted WiFi'!$T$3:$T$9,MATCH(MAX('Conducted WiFi'!$AH$3:$AH$9),'Conducted WiFi'!$AH$3:$AH$9,0)))</f>
        <v>7</v>
      </c>
      <c r="CD599" s="1716">
        <f>IF(COUNT('Conducted WiFi'!$AH$3:$AH$9)=0,2442,INDEX('Conducted WiFi'!$U$3:$U$9,MATCH(MAX('Conducted WiFi'!$AH$3:$AH$9),'Conducted WiFi'!$AH$3:$AH$9,0)))</f>
        <v>2442</v>
      </c>
      <c r="CE599" s="2013"/>
      <c r="CF599" s="1966"/>
      <c r="CG599" s="392" t="str">
        <f>IF(OR($BY$547="",$BY$547=""),"",$BY$547)</f>
        <v/>
      </c>
      <c r="CH599" s="392">
        <f>BZ599</f>
        <v/>
      </c>
      <c r="CI599" s="392">
        <f>CA599</f>
        <v/>
      </c>
      <c r="CJ599" s="1528"/>
      <c r="CK599" s="1611"/>
      <c r="CL599" s="206">
        <f>IF(CF599=""," ",IF(ABS(CE599-CF599)&lt;=0.125,"Valid","Not valid"))</f>
        <v/>
      </c>
      <c r="CM599" s="207">
        <f> IF(CE599="","",IF(AND(CE599&lt;&gt;"",CF599=""),IF(CE599&gt;=1,"Medir+Sig Max","No"),IF(CF599&lt;&gt;"",IF(CF599&gt;=1,"Medir+Sig Max","No"),"")))</f>
        <v/>
      </c>
      <c r="CN599" s="1787"/>
      <c r="CO599" s="220">
        <f>IF(CK599="",IF(AND(CE599="",CF599=""),"",IF(CF599="",IF(DE599&gt;1,ROUND(DE599*CE599,3),CE599),IF(DE599&gt;1,ROUND(DE599*CF599,3),CF599))),IF(AND(CE599="",CF599=""),"",IF(CF599="",IF(DE599&gt;1,ROUND(DE599*CE599*(1/(CK599)),3),CE599*(1/(CK599))),IF(DE599&gt;1,ROUND(DE599*CF599*(1/(CK599)),3),CF599*(1/(CK599))))))</f>
        <v/>
      </c>
      <c r="CP599" s="2043">
        <f>IF(COUNTIF(Overview!K12:K14,TRUE)&gt;0,2,IF(COUNTIF(Overview!L12:L14,TRUE)&gt;0,4,0))</f>
        <v/>
      </c>
      <c r="CQ599" s="1472">
        <f>IF(CO599="","",IF(CO599&gt;CP599,"Fail","Pass"))</f>
        <v/>
      </c>
      <c r="CR599" s="1481"/>
      <c r="CS599" s="1565">
        <f>MyTimestamp(CO599)</f>
        <v/>
      </c>
      <c r="CT599" s="1531">
        <f>IF(CE599="",0,15)+IF(CF599="",0,15)</f>
        <v/>
      </c>
      <c r="CU599" s="1532">
        <f>IF(CT599=0,0,2)</f>
        <v/>
      </c>
      <c r="CV599" s="859"/>
      <c r="CW599" s="859"/>
      <c r="CX599" s="2038"/>
      <c r="CY599" s="2044"/>
      <c r="CZ599" s="1543">
        <f>10^(CJ599/20)*100-100</f>
        <v/>
      </c>
      <c r="DA599" s="1354"/>
      <c r="DB599" s="731"/>
      <c r="DC599" s="1273">
        <f>IF(DA599="","",10^(DA599/10))</f>
        <v/>
      </c>
      <c r="DD599" s="1404">
        <f>IF(ISNUMBER(DB599)=FALSE,"",10^(DB599/10))</f>
        <v/>
      </c>
      <c r="DE599" s="1543">
        <f>IF(AND(ISNUMBER(DC599),ISNUMBER(DD599)),IF(DC599/DD599&gt;1,ROUND((DC599)/DD599,3),1),1)</f>
        <v/>
      </c>
      <c r="DF599" s="1541"/>
      <c r="DG599" s="1541"/>
      <c r="DH599" s="1541"/>
      <c r="DI599" s="1541"/>
      <c r="DJ599" s="1541"/>
      <c r="DK599" s="1541"/>
      <c r="DL599" s="1541"/>
      <c r="DM599" s="1541"/>
      <c r="DN599" s="1541"/>
      <c r="DO599" s="1541"/>
      <c r="DP599" s="1541"/>
      <c r="DQ599" s="1541"/>
      <c r="DR599" s="1541"/>
    </row>
    <row r="600" ht="12.75" x14ac:dyDescent="0.2">
      <c r="A600" s="1541"/>
      <c r="B600" s="1541"/>
      <c r="C600"/>
      <c r="D600" s="130">
        <f>IF(BX$596="Close to Ear","EN 62209-1","EN 62209-2")</f>
        <v/>
      </c>
      <c r="E600" s="130">
        <f>IF(CG600="Close to Ear","2016","2010/A1:2019")</f>
        <v/>
      </c>
      <c r="F600" s="1488" t="inlineStr">
        <is>
          <t>5.5</t>
        </is>
      </c>
      <c r="G600" s="1497"/>
      <c r="H600" s="120">
        <f>BV600</f>
        <v/>
      </c>
      <c r="I600" s="120">
        <f>BW600</f>
        <v/>
      </c>
      <c r="J600" s="687" t="inlineStr">
        <is>
          <t>WLAN</t>
        </is>
      </c>
      <c r="K600" s="194" t="inlineStr">
        <is>
          <t>2.4 GHz</t>
        </is>
      </c>
      <c r="L600" s="115"/>
      <c r="M600" s="120"/>
      <c r="N600" s="119"/>
      <c r="O600" s="131"/>
      <c r="P600" s="6597"/>
      <c r="Q600" s="131"/>
      <c r="R600" s="131"/>
      <c r="S600" s="120"/>
      <c r="T600" s="120">
        <v>7</v>
      </c>
      <c r="U600" s="120">
        <v>2442</v>
      </c>
      <c r="V600" s="119"/>
      <c r="W600" s="197"/>
      <c r="X600" s="119"/>
      <c r="Y600" s="119"/>
      <c r="Z600" s="119"/>
      <c r="AA600" s="115"/>
      <c r="AB600" s="115"/>
      <c r="AC600" s="689">
        <f>IF(OR(BX$596="Close to Ear",BX$596="Close to Head"),"Head",IF(BX$596="Extremity","Extremity","Body"))</f>
        <v/>
      </c>
      <c r="AD600" s="690">
        <f>CA600</f>
        <v/>
      </c>
      <c r="AE600" s="688">
        <f>CB600</f>
        <v/>
      </c>
      <c r="AF600" s="115"/>
      <c r="AG600" s="808">
        <f>IF(AZ600="","N/A",IF(CQ600="Pass","P","F"))</f>
        <v/>
      </c>
      <c r="AH600" s="129"/>
      <c r="AI600" s="129"/>
      <c r="AJ600" s="129"/>
      <c r="AK600" s="119"/>
      <c r="AL600" s="115"/>
      <c r="AM600" s="119"/>
      <c r="AN600" s="119"/>
      <c r="AO600" s="692"/>
      <c r="AP600" s="692"/>
      <c r="AQ600" s="692"/>
      <c r="AR600" s="692"/>
      <c r="AS600" s="692"/>
      <c r="AT600" s="691">
        <f>CE600</f>
        <v/>
      </c>
      <c r="AU600" s="691">
        <f>CF600</f>
        <v/>
      </c>
      <c r="AV600" s="813"/>
      <c r="AW600" s="813"/>
      <c r="AX600" s="197">
        <f>CZ600</f>
        <v/>
      </c>
      <c r="AY600" s="197">
        <f>DE600</f>
        <v/>
      </c>
      <c r="AZ600" s="3379">
        <f>CO600</f>
        <v/>
      </c>
      <c r="BA600" s="3380"/>
      <c r="BB600" s="197">
        <f>CP600</f>
        <v/>
      </c>
      <c r="BC600" s="813"/>
      <c r="BD600" s="197">
        <f>CR600</f>
        <v/>
      </c>
      <c r="BE600" s="121">
        <f>CS600</f>
        <v/>
      </c>
      <c r="BF600" s="122">
        <f>CT600*60</f>
        <v/>
      </c>
      <c r="BG600" s="121">
        <f>BE600</f>
        <v/>
      </c>
      <c r="BH600" s="122">
        <f>CU600*60</f>
        <v/>
      </c>
      <c r="BI600" s="122">
        <f>CV600</f>
        <v/>
      </c>
      <c r="BJ600" s="117"/>
      <c r="BK600" s="812">
        <f>Overview!$E$7</f>
        <v/>
      </c>
      <c r="BL600" s="117"/>
      <c r="BM600" s="836">
        <f>CW600</f>
        <v/>
      </c>
      <c r="BN600" s="812">
        <f>Overview!$P$153</f>
        <v/>
      </c>
      <c r="BO600" s="117"/>
      <c r="BP600" s="117"/>
      <c r="BQ600" s="115"/>
      <c r="BR600" s="1478"/>
      <c r="BS600" s="1548"/>
      <c r="BT600" s="2127" t="inlineStr">
        <is>
          <t>WLAN</t>
        </is>
      </c>
      <c r="BU600" s="2127" t="inlineStr">
        <is>
          <t>2.4 GHz</t>
        </is>
      </c>
      <c r="BV600" s="465">
        <f>Overview!$E$29</f>
        <v/>
      </c>
      <c r="BW600" s="2127"/>
      <c r="BX600" s="2127"/>
      <c r="BY600" s="430"/>
      <c r="BZ600" s="430"/>
      <c r="CA600" s="1997" t="inlineStr">
        <is>
          <t>Top Edge</t>
        </is>
      </c>
      <c r="CB600" s="200">
        <v>5</v>
      </c>
      <c r="CC600" s="432">
        <f>IF(COUNT('Conducted WiFi'!$AH$3:$AH$9)=0,7,INDEX('Conducted WiFi'!$T$3:$T$9,MATCH(MAX('Conducted WiFi'!$AH$3:$AH$9),'Conducted WiFi'!$AH$3:$AH$9,0)))</f>
        <v>7</v>
      </c>
      <c r="CD600" s="1716">
        <f>IF(COUNT('Conducted WiFi'!$AH$3:$AH$9)=0,2442,INDEX('Conducted WiFi'!$U$3:$U$9,MATCH(MAX('Conducted WiFi'!$AH$3:$AH$9),'Conducted WiFi'!$AH$3:$AH$9,0)))</f>
        <v>2442</v>
      </c>
      <c r="CE600" s="2013"/>
      <c r="CF600" s="1966"/>
      <c r="CG600" s="392" t="str">
        <f>IF(OR($BY$547="",$BY$547=""),"",$BY$547)</f>
        <v/>
      </c>
      <c r="CH600" s="392">
        <f>BZ600</f>
        <v/>
      </c>
      <c r="CI600" s="392">
        <f>CA600</f>
        <v/>
      </c>
      <c r="CJ600" s="1528"/>
      <c r="CK600" s="1611"/>
      <c r="CL600" s="206">
        <f>IF(CF600=""," ",IF(ABS(CE600-CF600)&lt;=0.125,"Valid","Not valid"))</f>
        <v/>
      </c>
      <c r="CM600" s="207">
        <f> IF(CE600="","",IF(AND(CE600&lt;&gt;"",CF600=""),IF(CE600&gt;=1,"Medir+Sig Max","No"),IF(CF600&lt;&gt;"",IF(CF600&gt;=1,"Medir+Sig Max","No"),"")))</f>
        <v/>
      </c>
      <c r="CN600" s="1787"/>
      <c r="CO600" s="220">
        <f>IF(CK600="",IF(AND(CE600="",CF600=""),"",IF(CF600="",IF(DE600&gt;1,ROUND(DE600*CE600,3),CE600),IF(DE600&gt;1,ROUND(DE600*CF600,3),CF600))),IF(AND(CE600="",CF600=""),"",IF(CF600="",IF(DE600&gt;1,ROUND(DE600*CE600*(1/(CK600)),3),CE600*(1/(CK600))),IF(DE600&gt;1,ROUND(DE600*CF600*(1/(CK600)),3),CF600*(1/(CK600))))))</f>
        <v/>
      </c>
      <c r="CP600" s="2043">
        <f>IF(COUNTIF(Overview!K12:K14,TRUE)&gt;0,2,IF(COUNTIF(Overview!L12:L14,TRUE)&gt;0,4,0))</f>
        <v/>
      </c>
      <c r="CQ600" s="1472">
        <f>IF(CO600="","",IF(CO600&gt;CP600,"Fail","Pass"))</f>
        <v/>
      </c>
      <c r="CR600" s="1481"/>
      <c r="CS600" s="1565">
        <f>MyTimestamp(CO600)</f>
        <v/>
      </c>
      <c r="CT600" s="1531">
        <f>IF(CE600="",0,15)+IF(CF600="",0,15)</f>
        <v/>
      </c>
      <c r="CU600" s="1532">
        <f>IF(CT600=0,0,2)</f>
        <v/>
      </c>
      <c r="CV600" s="859"/>
      <c r="CW600" s="859"/>
      <c r="CX600" s="2038"/>
      <c r="CY600" s="2044"/>
      <c r="CZ600" s="1543">
        <f>10^(CJ600/20)*100-100</f>
        <v/>
      </c>
      <c r="DA600" s="1354"/>
      <c r="DB600" s="731"/>
      <c r="DC600" s="1273">
        <f>IF(DA600="","",10^(DA600/10))</f>
        <v/>
      </c>
      <c r="DD600" s="1404">
        <f>IF(ISNUMBER(DB600)=FALSE,"",10^(DB600/10))</f>
        <v/>
      </c>
      <c r="DE600" s="1543">
        <f>IF(AND(ISNUMBER(DC600),ISNUMBER(DD600)),IF(DC600/DD600&gt;1,ROUND((DC600)/DD600,3),1),1)</f>
        <v/>
      </c>
      <c r="DF600" s="1541"/>
      <c r="DG600" s="1541"/>
      <c r="DH600" s="1541"/>
      <c r="DI600" s="1541"/>
      <c r="DJ600" s="1541"/>
      <c r="DK600" s="1541"/>
      <c r="DL600" s="1541"/>
      <c r="DM600" s="1541"/>
      <c r="DN600" s="1541"/>
      <c r="DO600" s="1541"/>
      <c r="DP600" s="1541"/>
      <c r="DQ600" s="1541"/>
      <c r="DR600" s="1541"/>
    </row>
    <row r="601" ht="12.75" x14ac:dyDescent="0.2">
      <c r="A601" s="1541"/>
      <c r="B601" s="1541"/>
      <c r="C601"/>
      <c r="D601" s="130">
        <f>IF(BX$596="Close to Ear","EN 62209-1","EN 62209-2")</f>
        <v/>
      </c>
      <c r="E601" s="130">
        <f>IF(CG601="Close to Ear","2016","2010/A1:2019")</f>
        <v/>
      </c>
      <c r="F601" s="1488" t="inlineStr">
        <is>
          <t>5.5</t>
        </is>
      </c>
      <c r="G601" s="1497"/>
      <c r="H601" s="120">
        <f>BV601</f>
        <v/>
      </c>
      <c r="I601" s="120">
        <f>BW601</f>
        <v/>
      </c>
      <c r="J601" s="687" t="inlineStr">
        <is>
          <t>WLAN</t>
        </is>
      </c>
      <c r="K601" s="194" t="inlineStr">
        <is>
          <t>2.4 GHz</t>
        </is>
      </c>
      <c r="L601" s="115"/>
      <c r="M601" s="120"/>
      <c r="N601" s="119"/>
      <c r="O601" s="131"/>
      <c r="P601" s="6597"/>
      <c r="Q601" s="131"/>
      <c r="R601" s="131"/>
      <c r="S601" s="120"/>
      <c r="T601" s="120">
        <v>7</v>
      </c>
      <c r="U601" s="120">
        <v>2442</v>
      </c>
      <c r="V601" s="119"/>
      <c r="W601" s="197"/>
      <c r="X601" s="119"/>
      <c r="Y601" s="119"/>
      <c r="Z601" s="119"/>
      <c r="AA601" s="115"/>
      <c r="AB601" s="115"/>
      <c r="AC601" s="689">
        <f>IF(OR(BX$596="Close to Ear",BX$596="Close to Head"),"Head",IF(BX$596="Extremity","Extremity","Body"))</f>
        <v/>
      </c>
      <c r="AD601" s="690">
        <f>CA601</f>
        <v/>
      </c>
      <c r="AE601" s="688">
        <f>CB601</f>
        <v/>
      </c>
      <c r="AF601" s="115"/>
      <c r="AG601" s="808">
        <f>IF(AZ601="","N/A",IF(CQ601="Pass","P","F"))</f>
        <v/>
      </c>
      <c r="AH601" s="129"/>
      <c r="AI601" s="129"/>
      <c r="AJ601" s="129"/>
      <c r="AK601" s="119"/>
      <c r="AL601" s="115"/>
      <c r="AM601" s="119"/>
      <c r="AN601" s="119"/>
      <c r="AO601" s="692"/>
      <c r="AP601" s="692"/>
      <c r="AQ601" s="692"/>
      <c r="AR601" s="692"/>
      <c r="AS601" s="692"/>
      <c r="AT601" s="691">
        <f>CE601</f>
        <v/>
      </c>
      <c r="AU601" s="691">
        <f>CF601</f>
        <v/>
      </c>
      <c r="AV601" s="813"/>
      <c r="AW601" s="813"/>
      <c r="AX601" s="197">
        <f>CZ601</f>
        <v/>
      </c>
      <c r="AY601" s="197">
        <f>DE601</f>
        <v/>
      </c>
      <c r="AZ601" s="3379">
        <f>CO601</f>
        <v/>
      </c>
      <c r="BA601" s="3380"/>
      <c r="BB601" s="197">
        <f>CP601</f>
        <v/>
      </c>
      <c r="BC601" s="813"/>
      <c r="BD601" s="197">
        <f>CR601</f>
        <v/>
      </c>
      <c r="BE601" s="121">
        <f>CS601</f>
        <v/>
      </c>
      <c r="BF601" s="122">
        <f>CT601*60</f>
        <v/>
      </c>
      <c r="BG601" s="121">
        <f>BE601</f>
        <v/>
      </c>
      <c r="BH601" s="122">
        <f>CU601*60</f>
        <v/>
      </c>
      <c r="BI601" s="122">
        <f>CV601</f>
        <v/>
      </c>
      <c r="BJ601" s="117"/>
      <c r="BK601" s="812">
        <f>Overview!$E$7</f>
        <v/>
      </c>
      <c r="BL601" s="117"/>
      <c r="BM601" s="836">
        <f>CW601</f>
        <v/>
      </c>
      <c r="BN601" s="812">
        <f>Overview!$P$153</f>
        <v/>
      </c>
      <c r="BO601" s="117"/>
      <c r="BP601" s="117"/>
      <c r="BQ601" s="115"/>
      <c r="BR601" s="1478"/>
      <c r="BS601" s="1548"/>
      <c r="BT601" s="2127" t="inlineStr">
        <is>
          <t>WLAN</t>
        </is>
      </c>
      <c r="BU601" s="2127" t="inlineStr">
        <is>
          <t>2.4 GHz</t>
        </is>
      </c>
      <c r="BV601" s="465">
        <f>Overview!$E$29</f>
        <v/>
      </c>
      <c r="BW601" s="2127"/>
      <c r="BX601" s="2127"/>
      <c r="BY601" s="434"/>
      <c r="BZ601" s="434"/>
      <c r="CA601" s="1997" t="inlineStr">
        <is>
          <t>Bottom Edge</t>
        </is>
      </c>
      <c r="CB601" s="201">
        <v>5</v>
      </c>
      <c r="CC601" s="509">
        <f>IF(COUNT('Conducted WiFi'!$AH$3:$AH$9)=0,7,INDEX('Conducted WiFi'!$T$3:$T$9,MATCH(MAX('Conducted WiFi'!$AH$3:$AH$9),'Conducted WiFi'!$AH$3:$AH$9,0)))</f>
        <v>7</v>
      </c>
      <c r="CD601" s="1717">
        <f>IF(COUNT('Conducted WiFi'!$AH$3:$AH$9)=0,2442,INDEX('Conducted WiFi'!$U$3:$U$9,MATCH(MAX('Conducted WiFi'!$AH$3:$AH$9),'Conducted WiFi'!$AH$3:$AH$9,0)))</f>
        <v>2442</v>
      </c>
      <c r="CE601" s="2013"/>
      <c r="CF601" s="1966"/>
      <c r="CG601" s="392" t="str">
        <f>IF(OR($BY$547="",$BY$547=""),"",$BY$547)</f>
        <v/>
      </c>
      <c r="CH601" s="392">
        <f>BZ601</f>
        <v/>
      </c>
      <c r="CI601" s="392">
        <f>CA601</f>
        <v/>
      </c>
      <c r="CJ601" s="1528"/>
      <c r="CK601" s="1612"/>
      <c r="CL601" s="206">
        <f>IF(CF601=""," ",IF(ABS(CE601-CF601)&lt;=0.125,"Valid","Not valid"))</f>
        <v/>
      </c>
      <c r="CM601" s="207">
        <f> IF(CE601="","",IF(AND(CE601&lt;&gt;"",CF601=""),IF(CE601&gt;=1,"Medir+Sig Max","No"),IF(CF601&lt;&gt;"",IF(CF601&gt;=1,"Medir+Sig Max","No"),"")))</f>
        <v/>
      </c>
      <c r="CN601" s="1787"/>
      <c r="CO601" s="220">
        <f>IF(CK601="",IF(AND(CE601="",CF601=""),"",IF(CF601="",IF(DE601&gt;1,ROUND(DE601*CE601,3),CE601),IF(DE601&gt;1,ROUND(DE601*CF601,3),CF601))),IF(AND(CE601="",CF601=""),"",IF(CF601="",IF(DE601&gt;1,ROUND(DE601*CE601*(1/(CK601)),3),CE601*(1/(CK601))),IF(DE601&gt;1,ROUND(DE601*CF601*(1/(CK601)),3),CF601*(1/(CK601))))))</f>
        <v/>
      </c>
      <c r="CP601" s="2043">
        <f>IF(COUNTIF(Overview!K12:K14,TRUE)&gt;0,2,IF(COUNTIF(Overview!L12:L14,TRUE)&gt;0,4,0))</f>
        <v/>
      </c>
      <c r="CQ601" s="1472">
        <f>IF(CO601="","",IF(CO601&gt;CP601,"Fail","Pass"))</f>
        <v/>
      </c>
      <c r="CR601" s="1481"/>
      <c r="CS601" s="1565">
        <f>MyTimestamp(CO601)</f>
        <v/>
      </c>
      <c r="CT601" s="1531">
        <f>IF(CE601="",0,15)+IF(CF601="",0,15)</f>
        <v/>
      </c>
      <c r="CU601" s="1532">
        <f>IF(CT601=0,0,2)</f>
        <v/>
      </c>
      <c r="CV601" s="859"/>
      <c r="CW601" s="859"/>
      <c r="CX601" s="2038"/>
      <c r="CY601" s="2044"/>
      <c r="CZ601" s="1543">
        <f>10^(CJ601/20)*100-100</f>
        <v/>
      </c>
      <c r="DA601" s="1354"/>
      <c r="DB601" s="732"/>
      <c r="DC601" s="1273">
        <f>IF(DA601="","",10^(DA601/10))</f>
        <v/>
      </c>
      <c r="DD601" s="1405">
        <f>IF(ISNUMBER(DB601)=FALSE,"",10^(DB601/10))</f>
        <v/>
      </c>
      <c r="DE601" s="1543">
        <f>IF(AND(ISNUMBER(DC601),ISNUMBER(DD601)),IF(DC601/DD601&gt;1,ROUND((DC601)/DD601,3),1),1)</f>
        <v/>
      </c>
      <c r="DF601" s="1541"/>
      <c r="DG601" s="1541"/>
      <c r="DH601" s="1541"/>
      <c r="DI601" s="1541"/>
      <c r="DJ601" s="1541"/>
      <c r="DK601" s="1541"/>
      <c r="DL601" s="1541"/>
      <c r="DM601" s="1541"/>
      <c r="DN601" s="1541"/>
      <c r="DO601" s="1541"/>
      <c r="DP601" s="1541"/>
      <c r="DQ601" s="1541"/>
      <c r="DR601" s="1541"/>
    </row>
    <row r="602" ht="12.75" x14ac:dyDescent="0.2">
      <c r="A602" s="1541"/>
      <c r="B602" s="1541"/>
      <c r="C602"/>
      <c r="D602" s="130">
        <f>IF(BX$596="Close to Ear","EN 62209-1","EN 62209-2")</f>
        <v/>
      </c>
      <c r="E602" s="130">
        <f>IF(CG602="Close to Ear","2016","2010/A1:2019")</f>
        <v/>
      </c>
      <c r="F602" s="1488" t="inlineStr">
        <is>
          <t>5.5</t>
        </is>
      </c>
      <c r="G602" s="1497"/>
      <c r="H602" s="120">
        <f>BV602</f>
        <v/>
      </c>
      <c r="I602" s="120">
        <f>BW602</f>
        <v/>
      </c>
      <c r="J602" s="687" t="inlineStr">
        <is>
          <t>WLAN</t>
        </is>
      </c>
      <c r="K602" s="194" t="inlineStr">
        <is>
          <t>2.4 GHz</t>
        </is>
      </c>
      <c r="L602" s="115"/>
      <c r="M602" s="120"/>
      <c r="N602" s="119"/>
      <c r="O602" s="131"/>
      <c r="P602" s="6597"/>
      <c r="Q602" s="131"/>
      <c r="R602" s="131"/>
      <c r="S602" s="120"/>
      <c r="T602" s="120">
        <v>7</v>
      </c>
      <c r="U602" s="120">
        <v>2442</v>
      </c>
      <c r="V602" s="119"/>
      <c r="W602" s="197"/>
      <c r="X602" s="119"/>
      <c r="Y602" s="119"/>
      <c r="Z602" s="119"/>
      <c r="AA602" s="115"/>
      <c r="AB602" s="115"/>
      <c r="AC602" s="689">
        <f>IF(OR(BX$596="Close to Ear",BX$596="Close to Head"),"Head",IF(BX$596="Extremity","Extremity","Body"))</f>
        <v/>
      </c>
      <c r="AD602" s="690">
        <f>CA602</f>
        <v/>
      </c>
      <c r="AE602" s="688">
        <f>CB602</f>
        <v/>
      </c>
      <c r="AF602" s="115"/>
      <c r="AG602" s="808">
        <f>IF(AZ602="","N/A",IF(CQ602="Pass","P","F"))</f>
        <v/>
      </c>
      <c r="AH602" s="129"/>
      <c r="AI602" s="129"/>
      <c r="AJ602" s="129"/>
      <c r="AK602" s="119"/>
      <c r="AL602" s="115"/>
      <c r="AM602" s="119"/>
      <c r="AN602" s="119"/>
      <c r="AO602" s="692"/>
      <c r="AP602" s="692"/>
      <c r="AQ602" s="692"/>
      <c r="AR602" s="692"/>
      <c r="AS602" s="692"/>
      <c r="AT602" s="691">
        <f>CE602</f>
        <v/>
      </c>
      <c r="AU602" s="691">
        <f>CF602</f>
        <v/>
      </c>
      <c r="AV602" s="813"/>
      <c r="AW602" s="813"/>
      <c r="AX602" s="197">
        <f>CZ602</f>
        <v/>
      </c>
      <c r="AY602" s="197">
        <f>DE602</f>
        <v/>
      </c>
      <c r="AZ602" s="3379">
        <f>CO602</f>
        <v/>
      </c>
      <c r="BA602" s="3380"/>
      <c r="BB602" s="197">
        <f>CP602</f>
        <v/>
      </c>
      <c r="BC602" s="813"/>
      <c r="BD602" s="197">
        <f>CR602</f>
        <v/>
      </c>
      <c r="BE602" s="121">
        <f>CS602</f>
        <v/>
      </c>
      <c r="BF602" s="122">
        <f>CT602*60</f>
        <v/>
      </c>
      <c r="BG602" s="121">
        <f>BE602</f>
        <v/>
      </c>
      <c r="BH602" s="122">
        <f>CU602*60</f>
        <v/>
      </c>
      <c r="BI602" s="122">
        <f>CV602</f>
        <v/>
      </c>
      <c r="BJ602" s="117"/>
      <c r="BK602" s="812">
        <f>Overview!$E$7</f>
        <v/>
      </c>
      <c r="BL602" s="117"/>
      <c r="BM602" s="836">
        <f>CW602</f>
        <v/>
      </c>
      <c r="BN602" s="812">
        <f>Overview!$P$153</f>
        <v/>
      </c>
      <c r="BO602" s="117"/>
      <c r="BP602" s="117"/>
      <c r="BQ602" s="115"/>
      <c r="BR602" s="1478"/>
      <c r="BS602" s="1548"/>
      <c r="BT602" s="2127" t="inlineStr">
        <is>
          <t>WLAN</t>
        </is>
      </c>
      <c r="BU602" s="2127" t="inlineStr">
        <is>
          <t>2.4 GHz</t>
        </is>
      </c>
      <c r="BV602" s="465">
        <f>Overview!$E$29</f>
        <v/>
      </c>
      <c r="BW602" s="2127"/>
      <c r="BX602" s="2127"/>
      <c r="BY602" s="510"/>
      <c r="BZ602" s="510"/>
      <c r="CA602" s="511" t="str">
        <f>IF(COUNT(CF596:CF601)=0,IF(COUNT(CE596:CE601)=0,"TBD",VLOOKUP(MAX(CE596:CE601),CE596:CI601,5,FALSE)),VLOOKUP(MAX(CF596:CF601),CF596:CI601,4,FALSE))</f>
        <v>TBD</v>
      </c>
      <c r="CB602" s="1971">
        <v>5</v>
      </c>
      <c r="CC602" s="510">
        <f>IF(COUNT('Conducted WiFi'!$AH$3:$AH$9)=0,7,INDEX('Conducted WiFi'!$T$3:$T$9,MATCH(MAX('Conducted WiFi'!$AH$3:$AH$9),'Conducted WiFi'!$AH$3:$AH$9,0)))</f>
        <v>7</v>
      </c>
      <c r="CD602" s="510">
        <f>IF(COUNT('Conducted WiFi'!$AH$3:$AH$9)=0,2442,INDEX('Conducted WiFi'!$U$3:$U$9,MATCH(MAX('Conducted WiFi'!$AH$3:$AH$9),'Conducted WiFi'!$AH$3:$AH$9,0)))</f>
        <v>2442</v>
      </c>
      <c r="CE602" s="2013"/>
      <c r="CF602" s="1966"/>
      <c r="CG602" s="392" t="str">
        <f>IF(OR($BY$547="",$BY$547=""),"",$BY$547)</f>
        <v/>
      </c>
      <c r="CH602" s="392">
        <f>BZ602</f>
        <v/>
      </c>
      <c r="CI602" s="392">
        <f>CA602</f>
        <v/>
      </c>
      <c r="CJ602" s="1528"/>
      <c r="CK602" s="1608"/>
      <c r="CL602" s="206">
        <f>IF(CF602=""," ",IF(ABS(CE602-CF602)&lt;=0.125,"Valid","Not valid"))</f>
        <v/>
      </c>
      <c r="CM602" s="207">
        <f> IF(CE602="","",IF(AND(CE602&lt;&gt;"",CF602=""),IF(CE602&gt;=1,"Medir+Sig Max","No"),IF(CF602&lt;&gt;"",IF(CF602&gt;=1,"Medir+Sig Max","No"),"")))</f>
        <v/>
      </c>
      <c r="CN602" s="1787"/>
      <c r="CO602" s="220">
        <f>IF(CK602="",IF(AND(CE602="",CF602=""),"",IF(CF602="",IF(DE602&gt;1,ROUND(DE602*CE602,3),CE602),IF(DE602&gt;1,ROUND(DE602*CF602,3),CF602))),IF(AND(CE602="",CF602=""),"",IF(CF602="",IF(DE602&gt;1,ROUND(DE602*CE602*(1/(CK602)),3),CE602*(1/(CK602))),IF(DE602&gt;1,ROUND(DE602*CF602*(1/(CK602)),3),CF602*(1/(CK602))))))</f>
        <v/>
      </c>
      <c r="CP602" s="2043">
        <f>IF(COUNTIF(Overview!K12:K14,TRUE)&gt;0,2,IF(COUNTIF(Overview!L12:L14,TRUE)&gt;0,4,0))</f>
        <v/>
      </c>
      <c r="CQ602" s="1472">
        <f>IF(CO602="","",IF(CO602&gt;CP602,"Fail","Pass"))</f>
        <v/>
      </c>
      <c r="CR602" s="1481"/>
      <c r="CS602" s="1565">
        <f>MyTimestamp(CO602)</f>
        <v/>
      </c>
      <c r="CT602" s="1531">
        <f>IF(CE602="",0,15)+IF(CF602="",0,15)</f>
        <v/>
      </c>
      <c r="CU602" s="1532">
        <f>IF(CT602=0,0,2)</f>
        <v/>
      </c>
      <c r="CV602" s="859"/>
      <c r="CW602" s="859"/>
      <c r="CX602" s="2038"/>
      <c r="CY602" s="2044"/>
      <c r="CZ602" s="1543">
        <f>10^(CJ602/20)*100-100</f>
        <v/>
      </c>
      <c r="DA602" s="1354"/>
      <c r="DB602" s="1452"/>
      <c r="DC602" s="1273">
        <f>IF(DA602="","",10^(DA602/10))</f>
        <v/>
      </c>
      <c r="DD602" s="1406">
        <f>IF(ISNUMBER(DB602)=FALSE,"",10^(DB602/10))</f>
        <v/>
      </c>
      <c r="DE602" s="1543">
        <f>IF(AND(ISNUMBER(DC602),ISNUMBER(DD602)),IF(DC602/DD602&gt;1,ROUND((DC602)/DD602,3),1),1)</f>
        <v/>
      </c>
      <c r="DF602" s="1541"/>
      <c r="DG602" s="1541"/>
      <c r="DH602" s="1541"/>
      <c r="DI602" s="1541"/>
      <c r="DJ602" s="1541"/>
      <c r="DK602" s="1541"/>
      <c r="DL602" s="1541"/>
      <c r="DM602" s="1541"/>
      <c r="DN602" s="1541"/>
      <c r="DO602" s="1541"/>
      <c r="DP602" s="1541"/>
      <c r="DQ602" s="1541"/>
      <c r="DR602" s="1541"/>
    </row>
    <row r="603" ht="12.75" x14ac:dyDescent="0.2">
      <c r="A603" s="1541"/>
      <c r="B603" s="1541"/>
      <c r="C603"/>
      <c r="D603" s="130">
        <f>IF(BX$596="Close to Ear","EN 62209-1","EN 62209-2")</f>
        <v/>
      </c>
      <c r="E603" s="130">
        <f>IF(CG603="Close to Ear","2016","2010/A1:2019")</f>
        <v/>
      </c>
      <c r="F603" s="1488" t="inlineStr">
        <is>
          <t>5.5</t>
        </is>
      </c>
      <c r="G603" s="1497"/>
      <c r="H603" s="120">
        <f>BV603</f>
        <v/>
      </c>
      <c r="I603" s="120">
        <f>BW603</f>
        <v/>
      </c>
      <c r="J603" s="687" t="inlineStr">
        <is>
          <t>WLAN</t>
        </is>
      </c>
      <c r="K603" s="194" t="inlineStr">
        <is>
          <t>2.4 GHz</t>
        </is>
      </c>
      <c r="L603" s="115"/>
      <c r="M603" s="120"/>
      <c r="N603" s="119"/>
      <c r="O603" s="131"/>
      <c r="P603" s="6597"/>
      <c r="Q603" s="131"/>
      <c r="R603" s="131"/>
      <c r="S603" s="120"/>
      <c r="T603" s="120">
        <v>7</v>
      </c>
      <c r="U603" s="120">
        <v>2442</v>
      </c>
      <c r="V603" s="119"/>
      <c r="W603" s="197"/>
      <c r="X603" s="119"/>
      <c r="Y603" s="119"/>
      <c r="Z603" s="119"/>
      <c r="AA603" s="115"/>
      <c r="AB603" s="115"/>
      <c r="AC603" s="689">
        <f>IF(OR(BX$596="Close to Ear",BX$596="Close to Head"),"Head",IF(BX$596="Extremity","Extremity","Body"))</f>
        <v/>
      </c>
      <c r="AD603" s="690">
        <f>CA603</f>
        <v/>
      </c>
      <c r="AE603" s="688">
        <f>CB603</f>
        <v/>
      </c>
      <c r="AF603" s="115"/>
      <c r="AG603" s="808">
        <f>IF(AZ603="","N/A",IF(CQ603="Pass","P","F"))</f>
        <v/>
      </c>
      <c r="AH603" s="129"/>
      <c r="AI603" s="129"/>
      <c r="AJ603" s="129"/>
      <c r="AK603" s="119"/>
      <c r="AL603" s="115"/>
      <c r="AM603" s="119"/>
      <c r="AN603" s="119"/>
      <c r="AO603" s="692"/>
      <c r="AP603" s="692"/>
      <c r="AQ603" s="692"/>
      <c r="AR603" s="692"/>
      <c r="AS603" s="692"/>
      <c r="AT603" s="691">
        <f>CE603</f>
        <v/>
      </c>
      <c r="AU603" s="691">
        <f>CF603</f>
        <v/>
      </c>
      <c r="AV603" s="813"/>
      <c r="AW603" s="813"/>
      <c r="AX603" s="197">
        <f>CZ603</f>
        <v/>
      </c>
      <c r="AY603" s="197">
        <f>DE603</f>
        <v/>
      </c>
      <c r="AZ603" s="3379">
        <f>CO603</f>
        <v/>
      </c>
      <c r="BA603" s="3380"/>
      <c r="BB603" s="197">
        <f>CP603</f>
        <v/>
      </c>
      <c r="BC603" s="813"/>
      <c r="BD603" s="197">
        <f>CR603</f>
        <v/>
      </c>
      <c r="BE603" s="121">
        <f>CS603</f>
        <v/>
      </c>
      <c r="BF603" s="122">
        <f>CT603*60</f>
        <v/>
      </c>
      <c r="BG603" s="121">
        <f>BE603</f>
        <v/>
      </c>
      <c r="BH603" s="122">
        <f>CU603*60</f>
        <v/>
      </c>
      <c r="BI603" s="122">
        <f>CV603</f>
        <v/>
      </c>
      <c r="BJ603" s="117"/>
      <c r="BK603" s="812">
        <f>Overview!$E$7</f>
        <v/>
      </c>
      <c r="BL603" s="117"/>
      <c r="BM603" s="836">
        <f>CW603</f>
        <v/>
      </c>
      <c r="BN603" s="812">
        <f>Overview!$P$153</f>
        <v/>
      </c>
      <c r="BO603" s="117"/>
      <c r="BP603" s="117"/>
      <c r="BQ603" s="115"/>
      <c r="BR603" s="1478"/>
      <c r="BS603" s="1548"/>
      <c r="BT603" s="2128" t="inlineStr">
        <is>
          <t>WLAN</t>
        </is>
      </c>
      <c r="BU603" s="2128" t="inlineStr">
        <is>
          <t>2.4 GHz</t>
        </is>
      </c>
      <c r="BV603" s="469">
        <f>Overview!$E$29</f>
        <v/>
      </c>
      <c r="BW603" s="2128"/>
      <c r="BX603" s="2128"/>
      <c r="BY603" s="510"/>
      <c r="BZ603" s="510"/>
      <c r="CA603" s="511" t="str">
        <f>CA602</f>
        <v>TBD</v>
      </c>
      <c r="CB603" s="1971">
        <v>5</v>
      </c>
      <c r="CC603" s="510">
        <f>IF(COUNT('Conducted WiFi'!$AH$3:$AH$9)=0,7,INDEX('Conducted WiFi'!$T$3:$T$9,MATCH(MAX('Conducted WiFi'!$AH$3:$AH$9),'Conducted WiFi'!$AH$3:$AH$9,0)))</f>
        <v>7</v>
      </c>
      <c r="CD603" s="1718">
        <f>IF(COUNT('Conducted WiFi'!$AH$3:$AH$9)=0,2442,INDEX('Conducted WiFi'!$U$3:$U$9,MATCH(MAX('Conducted WiFi'!$AH$3:$AH$9),'Conducted WiFi'!$AH$3:$AH$9,0)))</f>
        <v>2442</v>
      </c>
      <c r="CE603" s="2013"/>
      <c r="CF603" s="1966"/>
      <c r="CG603" s="392" t="str">
        <f>IF(OR($BY$547="",$BY$547=""),"",$BY$547)</f>
        <v/>
      </c>
      <c r="CH603" s="392">
        <f>BZ603</f>
        <v/>
      </c>
      <c r="CI603" s="392">
        <f>CA603</f>
        <v/>
      </c>
      <c r="CJ603" s="1528"/>
      <c r="CK603" s="1608"/>
      <c r="CL603" s="206">
        <f>IF(CF603=""," ",IF(ABS(CE603-CF603)&lt;=0.125,"Valid","Not valid"))</f>
        <v/>
      </c>
      <c r="CM603" s="207">
        <f> IF(CE603="","",IF(AND(CE603&lt;&gt;"",CF603=""),IF(CE603&gt;=1,"Medir+Sig Max","No"),IF(CF603&lt;&gt;"",IF(CF603&gt;=1,"Medir+Sig Max","No"),"")))</f>
        <v/>
      </c>
      <c r="CN603" s="1787"/>
      <c r="CO603" s="220">
        <f>IF(CK603="",IF(AND(CE603="",CF603=""),"",IF(CF603="",IF(DE603&gt;1,ROUND(DE603*CE603,3),CE603),IF(DE603&gt;1,ROUND(DE603*CF603,3),CF603))),IF(AND(CE603="",CF603=""),"",IF(CF603="",IF(DE603&gt;1,ROUND(DE603*CE603*(1/(CK603)),3),CE603*(1/(CK603))),IF(DE603&gt;1,ROUND(DE603*CF603*(1/(CK603)),3),CF603*(1/(CK603))))))</f>
        <v/>
      </c>
      <c r="CP603" s="2043">
        <f>IF(COUNTIF(Overview!K12:K14,TRUE)&gt;0,2,IF(COUNTIF(Overview!L12:L14,TRUE)&gt;0,4,0))</f>
        <v/>
      </c>
      <c r="CQ603" s="1472">
        <f>IF(CO603="","",IF(CO603&gt;CP603,"Fail","Pass"))</f>
        <v/>
      </c>
      <c r="CR603" s="1481"/>
      <c r="CS603" s="1565">
        <f>MyTimestamp(CO603)</f>
        <v/>
      </c>
      <c r="CT603" s="1531">
        <f>IF(CE603="",0,15)+IF(CF603="",0,15)</f>
        <v/>
      </c>
      <c r="CU603" s="1532">
        <f>IF(CT603=0,0,2)</f>
        <v/>
      </c>
      <c r="CV603" s="859"/>
      <c r="CW603" s="859"/>
      <c r="CX603" s="2038"/>
      <c r="CY603" s="2044"/>
      <c r="CZ603" s="1543">
        <f>10^(CJ603/20)*100-100</f>
        <v/>
      </c>
      <c r="DA603" s="1354"/>
      <c r="DB603" s="1452"/>
      <c r="DC603" s="1273">
        <f>IF(DA603="","",10^(DA603/10))</f>
        <v/>
      </c>
      <c r="DD603" s="1406">
        <f>IF(ISNUMBER(DB603)=FALSE,"",10^(DB603/10))</f>
        <v/>
      </c>
      <c r="DE603" s="1543">
        <f>IF(AND(ISNUMBER(DC603),ISNUMBER(DD603)),IF(DC603/DD603&gt;1,ROUND((DC603)/DD603,3),1),1)</f>
        <v/>
      </c>
      <c r="DF603" s="1541"/>
      <c r="DG603" s="1541"/>
      <c r="DH603" s="1541"/>
      <c r="DI603" s="1541"/>
      <c r="DJ603" s="1541"/>
      <c r="DK603" s="1541"/>
      <c r="DL603" s="1541"/>
      <c r="DM603" s="1541"/>
      <c r="DN603" s="1541"/>
      <c r="DO603" s="1541"/>
      <c r="DP603" s="1541"/>
      <c r="DQ603" s="1541"/>
      <c r="DR603" s="1541"/>
    </row>
    <row r="604" ht="12.75" x14ac:dyDescent="0.2">
      <c r="A604" s="1541"/>
      <c r="B604" s="1541"/>
      <c r="C604"/>
      <c r="D604" s="130">
        <f>IF(BX$596="Close to Ear","EN 62209-1","EN 62209-2")</f>
        <v/>
      </c>
      <c r="E604" s="130">
        <f>IF(CG604="Close to Ear","2016","2010/A1:2019")</f>
        <v/>
      </c>
      <c r="F604" s="1488" t="inlineStr">
        <is>
          <t>5.5</t>
        </is>
      </c>
      <c r="G604" s="1497"/>
      <c r="H604" s="120">
        <f>BV604</f>
        <v/>
      </c>
      <c r="I604" s="120">
        <f>BW604</f>
        <v/>
      </c>
      <c r="J604" s="687" t="inlineStr">
        <is>
          <t>WLAN</t>
        </is>
      </c>
      <c r="K604" s="194" t="inlineStr">
        <is>
          <t>2.4 GHz</t>
        </is>
      </c>
      <c r="L604" s="115"/>
      <c r="M604" s="120"/>
      <c r="N604" s="119"/>
      <c r="O604" s="131"/>
      <c r="P604" s="6597"/>
      <c r="Q604" s="131"/>
      <c r="R604" s="131"/>
      <c r="S604" s="120"/>
      <c r="T604" s="120">
        <v>7</v>
      </c>
      <c r="U604" s="120">
        <v>2442</v>
      </c>
      <c r="V604" s="119"/>
      <c r="W604" s="197"/>
      <c r="X604" s="119"/>
      <c r="Y604" s="119"/>
      <c r="Z604" s="119"/>
      <c r="AA604" s="115"/>
      <c r="AB604" s="115"/>
      <c r="AC604" s="689">
        <f>IF(OR(BX$596="Close to Ear",BX$596="Close to Head"),"Head",IF(BX$596="Extremity","Extremity","Body"))</f>
        <v/>
      </c>
      <c r="AD604" s="690">
        <f>CA604</f>
        <v/>
      </c>
      <c r="AE604" s="688">
        <f>CB604</f>
        <v/>
      </c>
      <c r="AF604" s="115"/>
      <c r="AG604" s="808">
        <f>IF(AZ604="","N/A",IF(CQ604="Pass","P","F"))</f>
        <v/>
      </c>
      <c r="AH604" s="129"/>
      <c r="AI604" s="129"/>
      <c r="AJ604" s="129"/>
      <c r="AK604" s="119"/>
      <c r="AL604" s="115"/>
      <c r="AM604" s="119"/>
      <c r="AN604" s="119"/>
      <c r="AO604" s="692"/>
      <c r="AP604" s="692"/>
      <c r="AQ604" s="692"/>
      <c r="AR604" s="692"/>
      <c r="AS604" s="692"/>
      <c r="AT604" s="691">
        <f>CE604</f>
        <v/>
      </c>
      <c r="AU604" s="691">
        <f>CF604</f>
        <v/>
      </c>
      <c r="AV604" s="813"/>
      <c r="AW604" s="813"/>
      <c r="AX604" s="197">
        <f>CZ604</f>
        <v/>
      </c>
      <c r="AY604" s="197">
        <f>DE604</f>
        <v/>
      </c>
      <c r="AZ604" s="3379">
        <f>CO604</f>
        <v/>
      </c>
      <c r="BA604" s="3380"/>
      <c r="BB604" s="197">
        <f>CP604</f>
        <v/>
      </c>
      <c r="BC604" s="813"/>
      <c r="BD604" s="197">
        <f>CR604</f>
        <v/>
      </c>
      <c r="BE604" s="121">
        <f>CS604</f>
        <v/>
      </c>
      <c r="BF604" s="122">
        <f>CT604*60</f>
        <v/>
      </c>
      <c r="BG604" s="121">
        <f>BE604</f>
        <v/>
      </c>
      <c r="BH604" s="122">
        <f>CU604*60</f>
        <v/>
      </c>
      <c r="BI604" s="122">
        <f>CV604</f>
        <v/>
      </c>
      <c r="BJ604" s="117"/>
      <c r="BK604" s="812">
        <f>Overview!$E$7</f>
        <v/>
      </c>
      <c r="BL604" s="117"/>
      <c r="BM604" s="836">
        <f>CW604</f>
        <v/>
      </c>
      <c r="BN604" s="812">
        <f>Overview!$P$153</f>
        <v/>
      </c>
      <c r="BO604" s="117"/>
      <c r="BP604" s="117"/>
      <c r="BQ604" s="115"/>
      <c r="BR604" s="1478"/>
      <c r="BS604" s="1548"/>
      <c r="BT604" s="2127" t="inlineStr">
        <is>
          <t>WLAN</t>
        </is>
      </c>
      <c r="BU604" s="2127" t="inlineStr">
        <is>
          <t>2.4 GHz</t>
        </is>
      </c>
      <c r="BV604" s="465">
        <f>Overview!$E$29</f>
        <v/>
      </c>
      <c r="BW604" s="2127"/>
      <c r="BX604" s="2127"/>
      <c r="BY604" s="510"/>
      <c r="BZ604" s="510"/>
      <c r="CA604" s="511" t="str">
        <f>CA603</f>
        <v>TBD</v>
      </c>
      <c r="CB604" s="1971">
        <v>5</v>
      </c>
      <c r="CC604" s="510">
        <f>IF(COUNT('Conducted WiFi'!$AH$3:$AH$9)=0,7,INDEX('Conducted WiFi'!$T$3:$T$9,MATCH(MAX('Conducted WiFi'!$AH$3:$AH$9),'Conducted WiFi'!$AH$3:$AH$9,0)))</f>
        <v>7</v>
      </c>
      <c r="CD604" s="1718">
        <f>IF(COUNT('Conducted WiFi'!$AH$3:$AH$9)=0,2442,INDEX('Conducted WiFi'!$U$3:$U$9,MATCH(MAX('Conducted WiFi'!$AH$3:$AH$9),'Conducted WiFi'!$AH$3:$AH$9,0)))</f>
        <v>2442</v>
      </c>
      <c r="CE604" s="2013"/>
      <c r="CF604" s="1966"/>
      <c r="CG604" s="392" t="str">
        <f>IF(OR($BY$547="",$BY$547=""),"",$BY$547)</f>
        <v/>
      </c>
      <c r="CH604" s="392">
        <f>BZ604</f>
        <v/>
      </c>
      <c r="CI604" s="392">
        <f>CA604</f>
        <v/>
      </c>
      <c r="CJ604" s="1528"/>
      <c r="CK604" s="1608"/>
      <c r="CL604" s="206">
        <f>IF(CF604=""," ",IF(ABS(CE604-CF604)&lt;=0.125,"Valid","Not valid"))</f>
        <v/>
      </c>
      <c r="CM604" s="207">
        <f> IF(CE604="","",IF(AND(CE604&lt;&gt;"",CF604=""),IF(CE604&gt;=1,"Medir+Sig Max","No"),IF(CF604&lt;&gt;"",IF(CF604&gt;=1,"Medir+Sig Max","No"),"")))</f>
        <v/>
      </c>
      <c r="CN604" s="1787"/>
      <c r="CO604" s="220">
        <f>IF(CK604="",IF(AND(CE604="",CF604=""),"",IF(CF604="",IF(DE604&gt;1,ROUND(DE604*CE604,3),CE604),IF(DE604&gt;1,ROUND(DE604*CF604,3),CF604))),IF(AND(CE604="",CF604=""),"",IF(CF604="",IF(DE604&gt;1,ROUND(DE604*CE604*(1/(CK604)),3),CE604*(1/(CK604))),IF(DE604&gt;1,ROUND(DE604*CF604*(1/(CK604)),3),CF604*(1/(CK604))))))</f>
        <v/>
      </c>
      <c r="CP604" s="2043">
        <f>IF(COUNTIF(Overview!K12:K14,TRUE)&gt;0,2,IF(COUNTIF(Overview!L12:L14,TRUE)&gt;0,4,0))</f>
        <v/>
      </c>
      <c r="CQ604" s="1472">
        <f>IF(CO604="","",IF(CO604&gt;CP604,"Fail","Pass"))</f>
        <v/>
      </c>
      <c r="CR604" s="1481"/>
      <c r="CS604" s="1565">
        <f>MyTimestamp(CO604)</f>
        <v/>
      </c>
      <c r="CT604" s="1531">
        <f>IF(CE604="",0,15)+IF(CF604="",0,15)</f>
        <v/>
      </c>
      <c r="CU604" s="1532">
        <f>IF(CT604=0,0,2)</f>
        <v/>
      </c>
      <c r="CV604" s="859"/>
      <c r="CW604" s="859"/>
      <c r="CX604" s="2038"/>
      <c r="CY604" s="2044"/>
      <c r="CZ604" s="1543">
        <f>10^(CJ604/20)*100-100</f>
        <v/>
      </c>
      <c r="DA604" s="1354"/>
      <c r="DB604" s="1452"/>
      <c r="DC604" s="1273">
        <f>IF(DA604="","",10^(DA604/10))</f>
        <v/>
      </c>
      <c r="DD604" s="1406">
        <f>IF(ISNUMBER(DB604)=FALSE,"",10^(DB604/10))</f>
        <v/>
      </c>
      <c r="DE604" s="1543">
        <f>IF(AND(ISNUMBER(DC604),ISNUMBER(DD604)),IF(DC604/DD604&gt;1,ROUND((DC604)/DD604,3),1),1)</f>
        <v/>
      </c>
      <c r="DF604" s="1541"/>
      <c r="DG604" s="1541"/>
      <c r="DH604" s="1541"/>
      <c r="DI604" s="1541"/>
      <c r="DJ604" s="1541"/>
      <c r="DK604" s="1541"/>
      <c r="DL604" s="1541"/>
      <c r="DM604" s="1541"/>
      <c r="DN604" s="1541"/>
      <c r="DO604" s="1541"/>
      <c r="DP604" s="1541"/>
      <c r="DQ604" s="1541"/>
      <c r="DR604" s="1541"/>
    </row>
    <row r="605" ht="12.75" x14ac:dyDescent="0.2">
      <c r="A605" s="1541"/>
      <c r="B605" s="1541"/>
      <c r="C605"/>
      <c r="D605" s="130">
        <f>IF(BX$596="Close to Ear","EN 62209-1","EN 62209-2")</f>
        <v/>
      </c>
      <c r="E605" s="130">
        <f>IF(CG605="Close to Ear","2016","2010/A1:2019")</f>
        <v/>
      </c>
      <c r="F605" s="1488" t="inlineStr">
        <is>
          <t>5.5</t>
        </is>
      </c>
      <c r="G605" s="1497"/>
      <c r="H605" s="120">
        <f>BV605</f>
        <v/>
      </c>
      <c r="I605" s="120">
        <f>BW605</f>
        <v/>
      </c>
      <c r="J605" s="687" t="inlineStr">
        <is>
          <t>WLAN</t>
        </is>
      </c>
      <c r="K605" s="194" t="inlineStr">
        <is>
          <t>2.4 GHz</t>
        </is>
      </c>
      <c r="L605" s="115"/>
      <c r="M605" s="120"/>
      <c r="N605" s="119"/>
      <c r="O605" s="131"/>
      <c r="P605" s="6597"/>
      <c r="Q605" s="131"/>
      <c r="R605" s="131"/>
      <c r="S605" s="120"/>
      <c r="T605" s="120">
        <v>7</v>
      </c>
      <c r="U605" s="120">
        <v>2442</v>
      </c>
      <c r="V605" s="119"/>
      <c r="W605" s="197"/>
      <c r="X605" s="119"/>
      <c r="Y605" s="119"/>
      <c r="Z605" s="119"/>
      <c r="AA605" s="115"/>
      <c r="AB605" s="115"/>
      <c r="AC605" s="689">
        <f>IF(OR(BX$596="Close to Ear",BX$596="Close to Head"),"Head",IF(BX$596="Extremity","Extremity","Body"))</f>
        <v/>
      </c>
      <c r="AD605" s="690">
        <f>CA605</f>
        <v/>
      </c>
      <c r="AE605" s="688">
        <f>CB605</f>
        <v/>
      </c>
      <c r="AF605" s="115"/>
      <c r="AG605" s="808">
        <f>IF(AZ605="","N/A",IF(CQ605="Pass","P","F"))</f>
        <v/>
      </c>
      <c r="AH605" s="129"/>
      <c r="AI605" s="129"/>
      <c r="AJ605" s="129"/>
      <c r="AK605" s="119"/>
      <c r="AL605" s="115"/>
      <c r="AM605" s="119"/>
      <c r="AN605" s="119"/>
      <c r="AO605" s="692"/>
      <c r="AP605" s="692"/>
      <c r="AQ605" s="692"/>
      <c r="AR605" s="692"/>
      <c r="AS605" s="692"/>
      <c r="AT605" s="691">
        <f>CE605</f>
        <v/>
      </c>
      <c r="AU605" s="691">
        <f>CF605</f>
        <v/>
      </c>
      <c r="AV605" s="813"/>
      <c r="AW605" s="813"/>
      <c r="AX605" s="197">
        <f>CZ605</f>
        <v/>
      </c>
      <c r="AY605" s="197">
        <f>DE605</f>
        <v/>
      </c>
      <c r="AZ605" s="3379">
        <f>CO605</f>
        <v/>
      </c>
      <c r="BA605" s="3380"/>
      <c r="BB605" s="197">
        <f>CP605</f>
        <v/>
      </c>
      <c r="BC605" s="813"/>
      <c r="BD605" s="197">
        <f>CR605</f>
        <v/>
      </c>
      <c r="BE605" s="121">
        <f>CS605</f>
        <v/>
      </c>
      <c r="BF605" s="122">
        <f>CT605*60</f>
        <v/>
      </c>
      <c r="BG605" s="121">
        <f>BE605</f>
        <v/>
      </c>
      <c r="BH605" s="122">
        <f>CU605*60</f>
        <v/>
      </c>
      <c r="BI605" s="122">
        <f>CV605</f>
        <v/>
      </c>
      <c r="BJ605" s="117"/>
      <c r="BK605" s="812">
        <f>Overview!$E$7</f>
        <v/>
      </c>
      <c r="BL605" s="117"/>
      <c r="BM605" s="836">
        <f>CW605</f>
        <v/>
      </c>
      <c r="BN605" s="812">
        <f>Overview!$P$153</f>
        <v/>
      </c>
      <c r="BO605" s="117"/>
      <c r="BP605" s="117"/>
      <c r="BQ605" s="115"/>
      <c r="BR605" s="1478"/>
      <c r="BS605" s="1548"/>
      <c r="BT605" s="2127" t="inlineStr">
        <is>
          <t>WLAN</t>
        </is>
      </c>
      <c r="BU605" s="2127" t="inlineStr">
        <is>
          <t>2.4 GHz</t>
        </is>
      </c>
      <c r="BV605" s="465">
        <f>Overview!$E$29</f>
        <v/>
      </c>
      <c r="BW605" s="2127"/>
      <c r="BX605" s="2127"/>
      <c r="BY605" s="510"/>
      <c r="BZ605" s="510"/>
      <c r="CA605" s="511" t="str">
        <f>CA604</f>
        <v>TBD</v>
      </c>
      <c r="CB605" s="1971">
        <v>5</v>
      </c>
      <c r="CC605" s="510">
        <f>IF(COUNT('Conducted WiFi'!$AH$3:$AH$9)=0,7,INDEX('Conducted WiFi'!$T$3:$T$9,MATCH(MAX('Conducted WiFi'!$AH$3:$AH$9),'Conducted WiFi'!$AH$3:$AH$9,0)))</f>
        <v>7</v>
      </c>
      <c r="CD605" s="1718">
        <f>IF(COUNT('Conducted WiFi'!$AH$3:$AH$9)=0,2442,INDEX('Conducted WiFi'!$U$3:$U$9,MATCH(MAX('Conducted WiFi'!$AH$3:$AH$9),'Conducted WiFi'!$AH$3:$AH$9,0)))</f>
        <v>2442</v>
      </c>
      <c r="CE605" s="2013"/>
      <c r="CF605" s="1966"/>
      <c r="CG605" s="392" t="str">
        <f>IF(OR($BY$547="",$BY$547=""),"",$BY$547)</f>
        <v/>
      </c>
      <c r="CH605" s="392">
        <f>BZ605</f>
        <v/>
      </c>
      <c r="CI605" s="392">
        <f>CA605</f>
        <v/>
      </c>
      <c r="CJ605" s="1528"/>
      <c r="CK605" s="1608"/>
      <c r="CL605" s="206">
        <f>IF(CF605=""," ",IF(ABS(CE605-CF605)&lt;=0.125,"Valid","Not valid"))</f>
        <v/>
      </c>
      <c r="CM605" s="207">
        <f> IF(CE605="","",IF(AND(CE605&lt;&gt;"",CF605=""),IF(CE605&gt;=1,"Medir+Sig Max","No"),IF(CF605&lt;&gt;"",IF(CF605&gt;=1,"Medir+Sig Max","No"),"")))</f>
        <v/>
      </c>
      <c r="CN605" s="1787"/>
      <c r="CO605" s="220">
        <f>IF(CK605="",IF(AND(CE605="",CF605=""),"",IF(CF605="",IF(DE605&gt;1,ROUND(DE605*CE605,3),CE605),IF(DE605&gt;1,ROUND(DE605*CF605,3),CF605))),IF(AND(CE605="",CF605=""),"",IF(CF605="",IF(DE605&gt;1,ROUND(DE605*CE605*(1/(CK605)),3),CE605*(1/(CK605))),IF(DE605&gt;1,ROUND(DE605*CF605*(1/(CK605)),3),CF605*(1/(CK605))))))</f>
        <v/>
      </c>
      <c r="CP605" s="2043">
        <f>IF(COUNTIF(Overview!K12:K14,TRUE)&gt;0,2,IF(COUNTIF(Overview!L12:L14,TRUE)&gt;0,4,0))</f>
        <v/>
      </c>
      <c r="CQ605" s="1472">
        <f>IF(CO605="","",IF(CO605&gt;CP605,"Fail","Pass"))</f>
        <v/>
      </c>
      <c r="CR605" s="1481"/>
      <c r="CS605" s="1565">
        <f>MyTimestamp(CO605)</f>
        <v/>
      </c>
      <c r="CT605" s="1531">
        <f>IF(CE605="",0,15)+IF(CF605="",0,15)</f>
        <v/>
      </c>
      <c r="CU605" s="1532">
        <f>IF(CT605=0,0,2)</f>
        <v/>
      </c>
      <c r="CV605" s="859"/>
      <c r="CW605" s="859"/>
      <c r="CX605" s="2038"/>
      <c r="CY605" s="2044"/>
      <c r="CZ605" s="1543">
        <f>10^(CJ605/20)*100-100</f>
        <v/>
      </c>
      <c r="DA605" s="1354"/>
      <c r="DB605" s="1452"/>
      <c r="DC605" s="1273">
        <f>IF(DA605="","",10^(DA605/10))</f>
        <v/>
      </c>
      <c r="DD605" s="1406">
        <f>IF(ISNUMBER(DB605)=FALSE,"",10^(DB605/10))</f>
        <v/>
      </c>
      <c r="DE605" s="1543">
        <f>IF(AND(ISNUMBER(DC605),ISNUMBER(DD605)),IF(DC605/DD605&gt;1,ROUND((DC605)/DD605,3),1),1)</f>
        <v/>
      </c>
      <c r="DF605" s="1541"/>
      <c r="DG605" s="1541"/>
      <c r="DH605" s="1541"/>
      <c r="DI605" s="1541"/>
      <c r="DJ605" s="1541"/>
      <c r="DK605" s="1541"/>
      <c r="DL605" s="1541"/>
      <c r="DM605" s="1541"/>
      <c r="DN605" s="1541"/>
      <c r="DO605" s="1541"/>
      <c r="DP605" s="1541"/>
      <c r="DQ605" s="1541"/>
      <c r="DR605" s="1541"/>
    </row>
    <row r="606" ht="12.75" x14ac:dyDescent="0.2">
      <c r="A606" s="1541"/>
      <c r="B606" s="1541"/>
      <c r="C606"/>
      <c r="D606" s="130">
        <f>IF(BX$596="Close to Ear","EN 62209-1","EN 62209-2")</f>
        <v/>
      </c>
      <c r="E606" s="130">
        <f>IF(CG606="Close to Ear","2016","2010/A1:2019")</f>
        <v/>
      </c>
      <c r="F606" s="1488" t="inlineStr">
        <is>
          <t>5.5</t>
        </is>
      </c>
      <c r="G606" s="1497"/>
      <c r="H606" s="120">
        <f>BV606</f>
        <v/>
      </c>
      <c r="I606" s="120">
        <f>BW606</f>
        <v/>
      </c>
      <c r="J606" s="687" t="inlineStr">
        <is>
          <t>WLAN</t>
        </is>
      </c>
      <c r="K606" s="194" t="inlineStr">
        <is>
          <t>2.4 GHz</t>
        </is>
      </c>
      <c r="L606" s="115"/>
      <c r="M606" s="120"/>
      <c r="N606" s="119"/>
      <c r="O606" s="131"/>
      <c r="P606" s="6597"/>
      <c r="Q606" s="131"/>
      <c r="R606" s="131"/>
      <c r="S606" s="120"/>
      <c r="T606" s="120">
        <v>7</v>
      </c>
      <c r="U606" s="120">
        <v>2442</v>
      </c>
      <c r="V606" s="119"/>
      <c r="W606" s="197"/>
      <c r="X606" s="119"/>
      <c r="Y606" s="119"/>
      <c r="Z606" s="119"/>
      <c r="AA606" s="115"/>
      <c r="AB606" s="115"/>
      <c r="AC606" s="689">
        <f>IF(OR(BX$596="Close to Ear",BX$596="Close to Head"),"Head",IF(BX$596="Extremity","Extremity","Body"))</f>
        <v/>
      </c>
      <c r="AD606" s="690">
        <f>CA606</f>
        <v/>
      </c>
      <c r="AE606" s="688">
        <f>CB606</f>
        <v/>
      </c>
      <c r="AF606" s="115"/>
      <c r="AG606" s="808">
        <f>IF(AZ606="","N/A",IF(CQ606="Pass","P","F"))</f>
        <v/>
      </c>
      <c r="AH606" s="129"/>
      <c r="AI606" s="129"/>
      <c r="AJ606" s="129"/>
      <c r="AK606" s="119"/>
      <c r="AL606" s="115"/>
      <c r="AM606" s="119"/>
      <c r="AN606" s="119"/>
      <c r="AO606" s="692"/>
      <c r="AP606" s="692"/>
      <c r="AQ606" s="692"/>
      <c r="AR606" s="692"/>
      <c r="AS606" s="692"/>
      <c r="AT606" s="691">
        <f>CE606</f>
        <v/>
      </c>
      <c r="AU606" s="691">
        <f>CF606</f>
        <v/>
      </c>
      <c r="AV606" s="813"/>
      <c r="AW606" s="813"/>
      <c r="AX606" s="197">
        <f>CZ606</f>
        <v/>
      </c>
      <c r="AY606" s="197">
        <f>DE606</f>
        <v/>
      </c>
      <c r="AZ606" s="3379">
        <f>CO606</f>
        <v/>
      </c>
      <c r="BA606" s="3380"/>
      <c r="BB606" s="197">
        <f>CP606</f>
        <v/>
      </c>
      <c r="BC606" s="813"/>
      <c r="BD606" s="197">
        <f>CR606</f>
        <v/>
      </c>
      <c r="BE606" s="121">
        <f>CS606</f>
        <v/>
      </c>
      <c r="BF606" s="122">
        <f>CT606*60</f>
        <v/>
      </c>
      <c r="BG606" s="121">
        <f>BE606</f>
        <v/>
      </c>
      <c r="BH606" s="122">
        <f>CU606*60</f>
        <v/>
      </c>
      <c r="BI606" s="122">
        <f>CV606</f>
        <v/>
      </c>
      <c r="BJ606" s="117"/>
      <c r="BK606" s="812">
        <f>Overview!$E$7</f>
        <v/>
      </c>
      <c r="BL606" s="117"/>
      <c r="BM606" s="836">
        <f>CW606</f>
        <v/>
      </c>
      <c r="BN606" s="812">
        <f>Overview!$P$153</f>
        <v/>
      </c>
      <c r="BO606" s="117"/>
      <c r="BP606" s="117"/>
      <c r="BQ606" s="115"/>
      <c r="BR606" s="1478"/>
      <c r="BS606" s="1548"/>
      <c r="BT606" s="2127" t="inlineStr">
        <is>
          <t>WLAN</t>
        </is>
      </c>
      <c r="BU606" s="2127" t="inlineStr">
        <is>
          <t>2.4 GHz</t>
        </is>
      </c>
      <c r="BV606" s="465">
        <f>Overview!$E$29</f>
        <v/>
      </c>
      <c r="BW606" s="2127"/>
      <c r="BX606" s="2127"/>
      <c r="BY606" s="510"/>
      <c r="BZ606" s="510"/>
      <c r="CA606" s="511" t="str">
        <f>CA605</f>
        <v>TBD</v>
      </c>
      <c r="CB606" s="1971">
        <v>5</v>
      </c>
      <c r="CC606" s="510">
        <f>IF(COUNT('Conducted WiFi'!$AH$3:$AH$9)=0,7,INDEX('Conducted WiFi'!$T$3:$T$9,MATCH(MAX('Conducted WiFi'!$AH$3:$AH$9),'Conducted WiFi'!$AH$3:$AH$9,0)))</f>
        <v>7</v>
      </c>
      <c r="CD606" s="1718">
        <f>IF(COUNT('Conducted WiFi'!$AH$3:$AH$9)=0,2442,INDEX('Conducted WiFi'!$U$3:$U$9,MATCH(MAX('Conducted WiFi'!$AH$3:$AH$9),'Conducted WiFi'!$AH$3:$AH$9,0)))</f>
        <v>2442</v>
      </c>
      <c r="CE606" s="2013"/>
      <c r="CF606" s="1966"/>
      <c r="CG606" s="392" t="str">
        <f>IF(OR($BY$547="",$BY$547=""),"",$BY$547)</f>
        <v/>
      </c>
      <c r="CH606" s="392">
        <f>BZ606</f>
        <v/>
      </c>
      <c r="CI606" s="392">
        <f>CA606</f>
        <v/>
      </c>
      <c r="CJ606" s="1528"/>
      <c r="CK606" s="1608"/>
      <c r="CL606" s="206">
        <f>IF(CF606=""," ",IF(ABS(CE606-CF606)&lt;=0.125,"Valid","Not valid"))</f>
        <v/>
      </c>
      <c r="CM606" s="207">
        <f> IF(CE606="","",IF(AND(CE606&lt;&gt;"",CF606=""),IF(CE606&gt;=1,"Medir+Sig Max","No"),IF(CF606&lt;&gt;"",IF(CF606&gt;=1,"Medir+Sig Max","No"),"")))</f>
        <v/>
      </c>
      <c r="CN606" s="1787"/>
      <c r="CO606" s="220">
        <f>IF(CK606="",IF(AND(CE606="",CF606=""),"",IF(CF606="",IF(DE606&gt;1,ROUND(DE606*CE606,3),CE606),IF(DE606&gt;1,ROUND(DE606*CF606,3),CF606))),IF(AND(CE606="",CF606=""),"",IF(CF606="",IF(DE606&gt;1,ROUND(DE606*CE606*(1/(CK606)),3),CE606*(1/(CK606))),IF(DE606&gt;1,ROUND(DE606*CF606*(1/(CK606)),3),CF606*(1/(CK606))))))</f>
        <v/>
      </c>
      <c r="CP606" s="2043">
        <f>IF(COUNTIF(Overview!K12:K14,TRUE)&gt;0,2,IF(COUNTIF(Overview!L12:L14,TRUE)&gt;0,4,0))</f>
        <v/>
      </c>
      <c r="CQ606" s="1472">
        <f>IF(CO606="","",IF(CO606&gt;CP606,"Fail","Pass"))</f>
        <v/>
      </c>
      <c r="CR606" s="1481"/>
      <c r="CS606" s="1565">
        <f>MyTimestamp(CO606)</f>
        <v/>
      </c>
      <c r="CT606" s="1531">
        <f>IF(CE606="",0,15)+IF(CF606="",0,15)</f>
        <v/>
      </c>
      <c r="CU606" s="1532">
        <f>IF(CT606=0,0,2)</f>
        <v/>
      </c>
      <c r="CV606" s="859"/>
      <c r="CW606" s="859"/>
      <c r="CX606" s="2038"/>
      <c r="CY606" s="2044"/>
      <c r="CZ606" s="1543">
        <f>10^(CJ606/20)*100-100</f>
        <v/>
      </c>
      <c r="DA606" s="1354"/>
      <c r="DB606" s="1452"/>
      <c r="DC606" s="1273">
        <f>IF(DA606="","",10^(DA606/10))</f>
        <v/>
      </c>
      <c r="DD606" s="1406">
        <f>IF(ISNUMBER(DB606)=FALSE,"",10^(DB606/10))</f>
        <v/>
      </c>
      <c r="DE606" s="1543">
        <f>IF(AND(ISNUMBER(DC606),ISNUMBER(DD606)),IF(DC606/DD606&gt;1,ROUND((DC606)/DD606,3),1),1)</f>
        <v/>
      </c>
      <c r="DF606" s="1541"/>
      <c r="DG606" s="1541"/>
      <c r="DH606" s="1541"/>
      <c r="DI606" s="1541"/>
      <c r="DJ606" s="1541"/>
      <c r="DK606" s="1541"/>
      <c r="DL606" s="1541"/>
      <c r="DM606" s="1541"/>
      <c r="DN606" s="1541"/>
      <c r="DO606" s="1541"/>
      <c r="DP606" s="1541"/>
      <c r="DQ606" s="1541"/>
      <c r="DR606" s="1541"/>
    </row>
    <row r="607" ht="12.75" x14ac:dyDescent="0.2">
      <c r="A607" s="1541"/>
      <c r="B607" s="1541"/>
      <c r="C607"/>
      <c r="D607" s="130">
        <f>IF(BX$596="Close to Ear","EN 62209-1","EN 62209-2")</f>
        <v/>
      </c>
      <c r="E607" s="130">
        <f>IF(CG607="Close to Ear","2016","2010/A1:2019")</f>
        <v/>
      </c>
      <c r="F607" s="1488" t="inlineStr">
        <is>
          <t>5.5</t>
        </is>
      </c>
      <c r="G607" s="1497"/>
      <c r="H607" s="120">
        <f>BV607</f>
        <v/>
      </c>
      <c r="I607" s="120">
        <f>BW607</f>
        <v/>
      </c>
      <c r="J607" s="687" t="inlineStr">
        <is>
          <t>WLAN</t>
        </is>
      </c>
      <c r="K607" s="194" t="inlineStr">
        <is>
          <t>2.4 GHz</t>
        </is>
      </c>
      <c r="L607" s="115"/>
      <c r="M607" s="120"/>
      <c r="N607" s="119"/>
      <c r="O607" s="131"/>
      <c r="P607" s="6597"/>
      <c r="Q607" s="131"/>
      <c r="R607" s="131"/>
      <c r="S607" s="120"/>
      <c r="T607" s="120">
        <v>7</v>
      </c>
      <c r="U607" s="120">
        <v>2442</v>
      </c>
      <c r="V607" s="119"/>
      <c r="W607" s="197"/>
      <c r="X607" s="119"/>
      <c r="Y607" s="119"/>
      <c r="Z607" s="119"/>
      <c r="AA607" s="115"/>
      <c r="AB607" s="115"/>
      <c r="AC607" s="689">
        <f>IF(OR(BX$596="Close to Ear",BX$596="Close to Head"),"Head",IF(BX$596="Extremity","Extremity","Body"))</f>
        <v/>
      </c>
      <c r="AD607" s="690">
        <f>CA607</f>
        <v/>
      </c>
      <c r="AE607" s="688">
        <f>CB607</f>
        <v/>
      </c>
      <c r="AF607" s="115"/>
      <c r="AG607" s="808">
        <f>IF(AZ607="","N/A",IF(CQ607="Pass","P","F"))</f>
        <v/>
      </c>
      <c r="AH607" s="129"/>
      <c r="AI607" s="129"/>
      <c r="AJ607" s="129"/>
      <c r="AK607" s="119"/>
      <c r="AL607" s="115"/>
      <c r="AM607" s="119"/>
      <c r="AN607" s="119"/>
      <c r="AO607" s="692"/>
      <c r="AP607" s="692"/>
      <c r="AQ607" s="692"/>
      <c r="AR607" s="692"/>
      <c r="AS607" s="692"/>
      <c r="AT607" s="691">
        <f>CE607</f>
        <v/>
      </c>
      <c r="AU607" s="691">
        <f>CF607</f>
        <v/>
      </c>
      <c r="AV607" s="813"/>
      <c r="AW607" s="813"/>
      <c r="AX607" s="197">
        <f>CZ607</f>
        <v/>
      </c>
      <c r="AY607" s="197">
        <f>DE607</f>
        <v/>
      </c>
      <c r="AZ607" s="3379">
        <f>CO607</f>
        <v/>
      </c>
      <c r="BA607" s="3380"/>
      <c r="BB607" s="197">
        <f>CP607</f>
        <v/>
      </c>
      <c r="BC607" s="813"/>
      <c r="BD607" s="197">
        <f>CR607</f>
        <v/>
      </c>
      <c r="BE607" s="121">
        <f>CS607</f>
        <v/>
      </c>
      <c r="BF607" s="122">
        <f>CT607*60</f>
        <v/>
      </c>
      <c r="BG607" s="121">
        <f>BE607</f>
        <v/>
      </c>
      <c r="BH607" s="122">
        <f>CU607*60</f>
        <v/>
      </c>
      <c r="BI607" s="122">
        <f>CV607</f>
        <v/>
      </c>
      <c r="BJ607" s="117"/>
      <c r="BK607" s="812">
        <f>Overview!$E$7</f>
        <v/>
      </c>
      <c r="BL607" s="117"/>
      <c r="BM607" s="836">
        <f>CW607</f>
        <v/>
      </c>
      <c r="BN607" s="812">
        <f>Overview!$P$153</f>
        <v/>
      </c>
      <c r="BO607" s="117"/>
      <c r="BP607" s="117"/>
      <c r="BQ607" s="115"/>
      <c r="BR607" s="1478"/>
      <c r="BS607" s="1548"/>
      <c r="BT607" s="2127" t="inlineStr">
        <is>
          <t>WLAN</t>
        </is>
      </c>
      <c r="BU607" s="2127" t="inlineStr">
        <is>
          <t>2.4 GHz</t>
        </is>
      </c>
      <c r="BV607" s="465">
        <f>Overview!$E$29</f>
        <v/>
      </c>
      <c r="BW607" s="2127"/>
      <c r="BX607" s="2127"/>
      <c r="BY607" s="510"/>
      <c r="BZ607" s="510"/>
      <c r="CA607" s="511" t="str">
        <f>CA606</f>
        <v>TBD</v>
      </c>
      <c r="CB607" s="1971">
        <v>5</v>
      </c>
      <c r="CC607" s="510">
        <f>IF(COUNT('Conducted WiFi'!$AH$3:$AH$9)=0,7,INDEX('Conducted WiFi'!$T$3:$T$9,MATCH(MAX('Conducted WiFi'!$AH$3:$AH$9),'Conducted WiFi'!$AH$3:$AH$9,0)))</f>
        <v>7</v>
      </c>
      <c r="CD607" s="1718">
        <f>IF(COUNT('Conducted WiFi'!$AH$3:$AH$9)=0,2442,INDEX('Conducted WiFi'!$U$3:$U$9,MATCH(MAX('Conducted WiFi'!$AH$3:$AH$9),'Conducted WiFi'!$AH$3:$AH$9,0)))</f>
        <v>2442</v>
      </c>
      <c r="CE607" s="2013"/>
      <c r="CF607" s="1966"/>
      <c r="CG607" s="392" t="str">
        <f>IF(OR($BY$547="",$BY$547=""),"",$BY$547)</f>
        <v/>
      </c>
      <c r="CH607" s="392">
        <f>BZ607</f>
        <v/>
      </c>
      <c r="CI607" s="392">
        <f>CA607</f>
        <v/>
      </c>
      <c r="CJ607" s="1528"/>
      <c r="CK607" s="1608"/>
      <c r="CL607" s="206">
        <f>IF(CF607=""," ",IF(ABS(CE607-CF607)&lt;=0.125,"Valid","Not valid"))</f>
        <v/>
      </c>
      <c r="CM607" s="207">
        <f> IF(CE607="","",IF(AND(CE607&lt;&gt;"",CF607=""),IF(CE607&gt;=1,"Medir+Sig Max","No"),IF(CF607&lt;&gt;"",IF(CF607&gt;=1,"Medir+Sig Max","No"),"")))</f>
        <v/>
      </c>
      <c r="CN607" s="1787"/>
      <c r="CO607" s="220">
        <f>IF(CK607="",IF(AND(CE607="",CF607=""),"",IF(CF607="",IF(DE607&gt;1,ROUND(DE607*CE607,3),CE607),IF(DE607&gt;1,ROUND(DE607*CF607,3),CF607))),IF(AND(CE607="",CF607=""),"",IF(CF607="",IF(DE607&gt;1,ROUND(DE607*CE607*(1/(CK607)),3),CE607*(1/(CK607))),IF(DE607&gt;1,ROUND(DE607*CF607*(1/(CK607)),3),CF607*(1/(CK607))))))</f>
        <v/>
      </c>
      <c r="CP607" s="2043">
        <f>IF(COUNTIF(Overview!K12:K14,TRUE)&gt;0,2,IF(COUNTIF(Overview!L12:L14,TRUE)&gt;0,4,0))</f>
        <v/>
      </c>
      <c r="CQ607" s="1472">
        <f>IF(CO607="","",IF(CO607&gt;CP607,"Fail","Pass"))</f>
        <v/>
      </c>
      <c r="CR607" s="1481"/>
      <c r="CS607" s="1565">
        <f>MyTimestamp(CO607)</f>
        <v/>
      </c>
      <c r="CT607" s="1531">
        <f>IF(CE607="",0,15)+IF(CF607="",0,15)</f>
        <v/>
      </c>
      <c r="CU607" s="1532">
        <f>IF(CT607=0,0,2)</f>
        <v/>
      </c>
      <c r="CV607" s="859"/>
      <c r="CW607" s="859"/>
      <c r="CX607" s="2038"/>
      <c r="CY607" s="2044"/>
      <c r="CZ607" s="1543">
        <f>10^(CJ607/20)*100-100</f>
        <v/>
      </c>
      <c r="DA607" s="1354"/>
      <c r="DB607" s="1452"/>
      <c r="DC607" s="1273">
        <f>IF(DA607="","",10^(DA607/10))</f>
        <v/>
      </c>
      <c r="DD607" s="1406">
        <f>IF(ISNUMBER(DB607)=FALSE,"",10^(DB607/10))</f>
        <v/>
      </c>
      <c r="DE607" s="1543">
        <f>IF(AND(ISNUMBER(DC607),ISNUMBER(DD607)),IF(DC607/DD607&gt;1,ROUND((DC607)/DD607,3),1),1)</f>
        <v/>
      </c>
      <c r="DF607" s="1541"/>
      <c r="DG607" s="1541"/>
      <c r="DH607" s="1541"/>
      <c r="DI607" s="1541"/>
      <c r="DJ607" s="1541"/>
      <c r="DK607" s="1541"/>
      <c r="DL607" s="1541"/>
      <c r="DM607" s="1541"/>
      <c r="DN607" s="1541"/>
      <c r="DO607" s="1541"/>
      <c r="DP607" s="1541"/>
      <c r="DQ607" s="1541"/>
      <c r="DR607" s="1541"/>
    </row>
    <row r="608" ht="12.75" x14ac:dyDescent="0.2">
      <c r="A608" s="1541"/>
      <c r="B608" s="1541"/>
      <c r="C608"/>
      <c r="D608" s="130">
        <f>IF(BX$596="Close to Ear","EN 62209-1","EN 62209-2")</f>
        <v/>
      </c>
      <c r="E608" s="130">
        <f>IF(CG608="Close to Ear","2016","2010/A1:2019")</f>
        <v/>
      </c>
      <c r="F608" s="1488" t="inlineStr">
        <is>
          <t>5.5</t>
        </is>
      </c>
      <c r="G608" s="1497"/>
      <c r="H608" s="120">
        <f>BV608</f>
        <v/>
      </c>
      <c r="I608" s="120">
        <f>BW608</f>
        <v/>
      </c>
      <c r="J608" s="687" t="inlineStr">
        <is>
          <t>WLAN</t>
        </is>
      </c>
      <c r="K608" s="194" t="inlineStr">
        <is>
          <t>2.4 GHz</t>
        </is>
      </c>
      <c r="L608" s="115"/>
      <c r="M608" s="120"/>
      <c r="N608" s="119"/>
      <c r="O608" s="131"/>
      <c r="P608" s="6597"/>
      <c r="Q608" s="131"/>
      <c r="R608" s="131"/>
      <c r="S608" s="120"/>
      <c r="T608" s="120">
        <v>7</v>
      </c>
      <c r="U608" s="120">
        <v>2442</v>
      </c>
      <c r="V608" s="119"/>
      <c r="W608" s="197"/>
      <c r="X608" s="119"/>
      <c r="Y608" s="119"/>
      <c r="Z608" s="119"/>
      <c r="AA608" s="115"/>
      <c r="AB608" s="115"/>
      <c r="AC608" s="689">
        <f>IF(OR(BX$596="Close to Ear",BX$596="Close to Head"),"Head",IF(BX$596="Extremity","Extremity","Body"))</f>
        <v/>
      </c>
      <c r="AD608" s="690">
        <f>CA608</f>
        <v/>
      </c>
      <c r="AE608" s="688">
        <f>CB608</f>
        <v/>
      </c>
      <c r="AF608" s="115"/>
      <c r="AG608" s="808">
        <f>IF(AZ608="","N/A",IF(CQ608="Pass","P","F"))</f>
        <v/>
      </c>
      <c r="AH608" s="129"/>
      <c r="AI608" s="129"/>
      <c r="AJ608" s="129"/>
      <c r="AK608" s="119"/>
      <c r="AL608" s="115"/>
      <c r="AM608" s="119"/>
      <c r="AN608" s="119"/>
      <c r="AO608" s="692"/>
      <c r="AP608" s="692"/>
      <c r="AQ608" s="692"/>
      <c r="AR608" s="692"/>
      <c r="AS608" s="692"/>
      <c r="AT608" s="691">
        <f>CE608</f>
        <v/>
      </c>
      <c r="AU608" s="691">
        <f>CF608</f>
        <v/>
      </c>
      <c r="AV608" s="813"/>
      <c r="AW608" s="813"/>
      <c r="AX608" s="197">
        <f>CZ608</f>
        <v/>
      </c>
      <c r="AY608" s="197">
        <f>DE608</f>
        <v/>
      </c>
      <c r="AZ608" s="3379">
        <f>CO608</f>
        <v/>
      </c>
      <c r="BA608" s="3380"/>
      <c r="BB608" s="197">
        <f>CP608</f>
        <v/>
      </c>
      <c r="BC608" s="813"/>
      <c r="BD608" s="197">
        <f>CR608</f>
        <v/>
      </c>
      <c r="BE608" s="121">
        <f>CS608</f>
        <v/>
      </c>
      <c r="BF608" s="122">
        <f>CT608*60</f>
        <v/>
      </c>
      <c r="BG608" s="121">
        <f>BE608</f>
        <v/>
      </c>
      <c r="BH608" s="122">
        <f>CU608*60</f>
        <v/>
      </c>
      <c r="BI608" s="122">
        <f>CV608</f>
        <v/>
      </c>
      <c r="BJ608" s="117"/>
      <c r="BK608" s="812">
        <f>Overview!$E$7</f>
        <v/>
      </c>
      <c r="BL608" s="117"/>
      <c r="BM608" s="836">
        <f>CW608</f>
        <v/>
      </c>
      <c r="BN608" s="812">
        <f>Overview!$P$153</f>
        <v/>
      </c>
      <c r="BO608" s="117"/>
      <c r="BP608" s="117"/>
      <c r="BQ608" s="115"/>
      <c r="BR608" s="1478"/>
      <c r="BS608" s="1548"/>
      <c r="BT608" s="2127" t="inlineStr">
        <is>
          <t>WLAN</t>
        </is>
      </c>
      <c r="BU608" s="2127" t="inlineStr">
        <is>
          <t>2.4 GHz</t>
        </is>
      </c>
      <c r="BV608" s="465">
        <f>Overview!$E$29</f>
        <v/>
      </c>
      <c r="BW608" s="2127"/>
      <c r="BX608" s="2127"/>
      <c r="BY608" s="510"/>
      <c r="BZ608" s="510"/>
      <c r="CA608" s="511" t="str">
        <f>CA607</f>
        <v>TBD</v>
      </c>
      <c r="CB608" s="1971">
        <v>5</v>
      </c>
      <c r="CC608" s="510">
        <f>IF(COUNT('Conducted WiFi'!$AH$3:$AH$9)=0,7,INDEX('Conducted WiFi'!$T$3:$T$9,MATCH(MAX('Conducted WiFi'!$AH$3:$AH$9),'Conducted WiFi'!$AH$3:$AH$9,0)))</f>
        <v>7</v>
      </c>
      <c r="CD608" s="1718">
        <f>IF(COUNT('Conducted WiFi'!$AH$3:$AH$9)=0,2442,INDEX('Conducted WiFi'!$U$3:$U$9,MATCH(MAX('Conducted WiFi'!$AH$3:$AH$9),'Conducted WiFi'!$AH$3:$AH$9,0)))</f>
        <v>2442</v>
      </c>
      <c r="CE608" s="2013"/>
      <c r="CF608" s="1966"/>
      <c r="CG608" s="392" t="str">
        <f>IF(OR($BY$547="",$BY$547=""),"",$BY$547)</f>
        <v/>
      </c>
      <c r="CH608" s="392">
        <f>BZ608</f>
        <v/>
      </c>
      <c r="CI608" s="392">
        <f>CA608</f>
        <v/>
      </c>
      <c r="CJ608" s="1528"/>
      <c r="CK608" s="1608"/>
      <c r="CL608" s="206">
        <f>IF(CF608=""," ",IF(ABS(CE608-CF608)&lt;=0.125,"Valid","Not valid"))</f>
        <v/>
      </c>
      <c r="CM608" s="207">
        <f> IF(CE608="","",IF(AND(CE608&lt;&gt;"",CF608=""),IF(CE608&gt;=1,"Medir+Sig Max","No"),IF(CF608&lt;&gt;"",IF(CF608&gt;=1,"Medir+Sig Max","No"),"")))</f>
        <v/>
      </c>
      <c r="CN608" s="1787"/>
      <c r="CO608" s="220">
        <f>IF(CK608="",IF(AND(CE608="",CF608=""),"",IF(CF608="",IF(DE608&gt;1,ROUND(DE608*CE608,3),CE608),IF(DE608&gt;1,ROUND(DE608*CF608,3),CF608))),IF(AND(CE608="",CF608=""),"",IF(CF608="",IF(DE608&gt;1,ROUND(DE608*CE608*(1/(CK608)),3),CE608*(1/(CK608))),IF(DE608&gt;1,ROUND(DE608*CF608*(1/(CK608)),3),CF608*(1/(CK608))))))</f>
        <v/>
      </c>
      <c r="CP608" s="2043">
        <f>IF(COUNTIF(Overview!K12:K14,TRUE)&gt;0,2,IF(COUNTIF(Overview!L12:L14,TRUE)&gt;0,4,0))</f>
        <v/>
      </c>
      <c r="CQ608" s="1472">
        <f>IF(CO608="","",IF(CO608&gt;CP608,"Fail","Pass"))</f>
        <v/>
      </c>
      <c r="CR608" s="1481"/>
      <c r="CS608" s="1565">
        <f>MyTimestamp(CO608)</f>
        <v/>
      </c>
      <c r="CT608" s="1531">
        <f>IF(CE608="",0,15)+IF(CF608="",0,15)</f>
        <v/>
      </c>
      <c r="CU608" s="1532">
        <f>IF(CT608=0,0,2)</f>
        <v/>
      </c>
      <c r="CV608" s="859"/>
      <c r="CW608" s="859"/>
      <c r="CX608" s="2038"/>
      <c r="CY608" s="2044"/>
      <c r="CZ608" s="1543">
        <f>10^(CJ608/20)*100-100</f>
        <v/>
      </c>
      <c r="DA608" s="1354"/>
      <c r="DB608" s="1452"/>
      <c r="DC608" s="1273">
        <f>IF(DA608="","",10^(DA608/10))</f>
        <v/>
      </c>
      <c r="DD608" s="1406">
        <f>IF(ISNUMBER(DB608)=FALSE,"",10^(DB608/10))</f>
        <v/>
      </c>
      <c r="DE608" s="1543">
        <f>IF(AND(ISNUMBER(DC608),ISNUMBER(DD608)),IF(DC608/DD608&gt;1,ROUND((DC608)/DD608,3),1),1)</f>
        <v/>
      </c>
      <c r="DF608" s="1541"/>
      <c r="DG608" s="1541"/>
      <c r="DH608" s="1541"/>
      <c r="DI608" s="1541"/>
      <c r="DJ608" s="1541"/>
      <c r="DK608" s="1541"/>
      <c r="DL608" s="1541"/>
      <c r="DM608" s="1541"/>
      <c r="DN608" s="1541"/>
      <c r="DO608" s="1541"/>
      <c r="DP608" s="1541"/>
      <c r="DQ608" s="1541"/>
      <c r="DR608" s="1541"/>
    </row>
    <row r="609" ht="12.75" x14ac:dyDescent="0.2">
      <c r="A609" s="1541"/>
      <c r="B609" s="1541"/>
      <c r="C609"/>
      <c r="D609" s="130">
        <f>IF(BX$596="Close to Ear","EN 62209-1","EN 62209-2")</f>
        <v/>
      </c>
      <c r="E609" s="130">
        <f>IF(CG609="Close to Ear","2016","2010/A1:2019")</f>
        <v/>
      </c>
      <c r="F609" s="1488" t="inlineStr">
        <is>
          <t>5.5</t>
        </is>
      </c>
      <c r="G609" s="1497"/>
      <c r="H609" s="120">
        <f>BV609</f>
        <v/>
      </c>
      <c r="I609" s="120">
        <f>BW609</f>
        <v/>
      </c>
      <c r="J609" s="687" t="inlineStr">
        <is>
          <t>WLAN</t>
        </is>
      </c>
      <c r="K609" s="194" t="inlineStr">
        <is>
          <t>2.4 GHz</t>
        </is>
      </c>
      <c r="L609" s="115"/>
      <c r="M609" s="120"/>
      <c r="N609" s="119"/>
      <c r="O609" s="131"/>
      <c r="P609" s="6597"/>
      <c r="Q609" s="131"/>
      <c r="R609" s="131"/>
      <c r="S609" s="120"/>
      <c r="T609" s="120">
        <v>7</v>
      </c>
      <c r="U609" s="120">
        <v>2442</v>
      </c>
      <c r="V609" s="119"/>
      <c r="W609" s="197"/>
      <c r="X609" s="119"/>
      <c r="Y609" s="119"/>
      <c r="Z609" s="119"/>
      <c r="AA609" s="115"/>
      <c r="AB609" s="115"/>
      <c r="AC609" s="689">
        <f>IF(OR(BX$596="Close to Ear",BX$596="Close to Head"),"Head",IF(BX$596="Extremity","Extremity","Body"))</f>
        <v/>
      </c>
      <c r="AD609" s="690">
        <f>CA609</f>
        <v/>
      </c>
      <c r="AE609" s="688">
        <f>CB609</f>
        <v/>
      </c>
      <c r="AF609" s="115"/>
      <c r="AG609" s="808">
        <f>IF(AZ609="","N/A",IF(CQ609="Pass","P","F"))</f>
        <v/>
      </c>
      <c r="AH609" s="129"/>
      <c r="AI609" s="129"/>
      <c r="AJ609" s="129"/>
      <c r="AK609" s="119"/>
      <c r="AL609" s="115"/>
      <c r="AM609" s="119"/>
      <c r="AN609" s="119"/>
      <c r="AO609" s="692"/>
      <c r="AP609" s="692"/>
      <c r="AQ609" s="692"/>
      <c r="AR609" s="692"/>
      <c r="AS609" s="692"/>
      <c r="AT609" s="691">
        <f>CE609</f>
        <v/>
      </c>
      <c r="AU609" s="691">
        <f>CF609</f>
        <v/>
      </c>
      <c r="AV609" s="813"/>
      <c r="AW609" s="813"/>
      <c r="AX609" s="197">
        <f>CZ609</f>
        <v/>
      </c>
      <c r="AY609" s="197">
        <f>DE609</f>
        <v/>
      </c>
      <c r="AZ609" s="3379">
        <f>CO609</f>
        <v/>
      </c>
      <c r="BA609" s="3380"/>
      <c r="BB609" s="197">
        <f>CP609</f>
        <v/>
      </c>
      <c r="BC609" s="813"/>
      <c r="BD609" s="197">
        <f>CR609</f>
        <v/>
      </c>
      <c r="BE609" s="121">
        <f>CS609</f>
        <v/>
      </c>
      <c r="BF609" s="122">
        <f>CT609*60</f>
        <v/>
      </c>
      <c r="BG609" s="121">
        <f>BE609</f>
        <v/>
      </c>
      <c r="BH609" s="122">
        <f>CU609*60</f>
        <v/>
      </c>
      <c r="BI609" s="122">
        <f>CV609</f>
        <v/>
      </c>
      <c r="BJ609" s="117"/>
      <c r="BK609" s="812">
        <f>Overview!$E$7</f>
        <v/>
      </c>
      <c r="BL609" s="117"/>
      <c r="BM609" s="836">
        <f>CW609</f>
        <v/>
      </c>
      <c r="BN609" s="812">
        <f>Overview!$P$153</f>
        <v/>
      </c>
      <c r="BO609" s="117"/>
      <c r="BP609" s="117"/>
      <c r="BQ609" s="115"/>
      <c r="BR609" s="1478"/>
      <c r="BS609" s="1548"/>
      <c r="BT609" s="2127" t="inlineStr">
        <is>
          <t>WLAN</t>
        </is>
      </c>
      <c r="BU609" s="2127" t="inlineStr">
        <is>
          <t>2.4 GHz</t>
        </is>
      </c>
      <c r="BV609" s="465">
        <f>Overview!$E$29</f>
        <v/>
      </c>
      <c r="BW609" s="2127"/>
      <c r="BX609" s="2127"/>
      <c r="BY609" s="560"/>
      <c r="BZ609" s="560"/>
      <c r="CA609" s="561" t="str">
        <f>CA608</f>
        <v>TBD</v>
      </c>
      <c r="CB609" s="202">
        <v>5</v>
      </c>
      <c r="CC609" s="560">
        <f>IF(COUNT('Conducted WiFi'!$AH$3:$AH$9)=0,7,INDEX('Conducted WiFi'!$T$3:$T$9,MATCH(MAX('Conducted WiFi'!$AH$3:$AH$9),'Conducted WiFi'!$AH$3:$AH$9,0)))</f>
        <v>7</v>
      </c>
      <c r="CD609" s="560">
        <f>IF(COUNT('Conducted WiFi'!$AH$3:$AH$9)=0,2442,INDEX('Conducted WiFi'!$U$3:$U$9,MATCH(MAX('Conducted WiFi'!$AH$3:$AH$9),'Conducted WiFi'!$AH$3:$AH$9,0)))</f>
        <v>2442</v>
      </c>
      <c r="CE609" s="2013"/>
      <c r="CF609" s="1966"/>
      <c r="CG609" s="392" t="str">
        <f>IF(OR($BY$547="",$BY$547=""),"",$BY$547)</f>
        <v/>
      </c>
      <c r="CH609" s="392">
        <f>BZ609</f>
        <v/>
      </c>
      <c r="CI609" s="392">
        <f>CA609</f>
        <v/>
      </c>
      <c r="CJ609" s="1528"/>
      <c r="CK609" s="1609"/>
      <c r="CL609" s="206">
        <f>IF(CF609=""," ",IF(ABS(CE609-CF609)&lt;=0.125,"Valid","Not valid"))</f>
        <v/>
      </c>
      <c r="CM609" s="207">
        <f> IF(CE609="","",IF(AND(CE609&lt;&gt;"",CF609=""),IF(CE609&gt;=1,"Medir+Sig Max","No"),IF(CF609&lt;&gt;"",IF(CF609&gt;=1,"Medir+Sig Max","No"),"")))</f>
        <v/>
      </c>
      <c r="CN609" s="1787"/>
      <c r="CO609" s="220">
        <f>IF(CK609="",IF(AND(CE609="",CF609=""),"",IF(CF609="",IF(DE609&gt;1,ROUND(DE609*CE609,3),CE609),IF(DE609&gt;1,ROUND(DE609*CF609,3),CF609))),IF(AND(CE609="",CF609=""),"",IF(CF609="",IF(DE609&gt;1,ROUND(DE609*CE609*(1/(CK609)),3),CE609*(1/(CK609))),IF(DE609&gt;1,ROUND(DE609*CF609*(1/(CK609)),3),CF609*(1/(CK609))))))</f>
        <v/>
      </c>
      <c r="CP609" s="2043">
        <f>IF(COUNTIF(Overview!K12:K14,TRUE)&gt;0,2,IF(COUNTIF(Overview!L12:L14,TRUE)&gt;0,4,0))</f>
        <v/>
      </c>
      <c r="CQ609" s="1472">
        <f>IF(CO609="","",IF(CO609&gt;CP609,"Fail","Pass"))</f>
        <v/>
      </c>
      <c r="CR609" s="1481"/>
      <c r="CS609" s="1565">
        <f>MyTimestamp(CO609)</f>
        <v/>
      </c>
      <c r="CT609" s="1531">
        <f>IF(CE609="",0,15)+IF(CF609="",0,15)</f>
        <v/>
      </c>
      <c r="CU609" s="1532">
        <f>IF(CT609=0,0,2)</f>
        <v/>
      </c>
      <c r="CV609" s="859"/>
      <c r="CW609" s="859"/>
      <c r="CX609" s="2038"/>
      <c r="CY609" s="2044"/>
      <c r="CZ609" s="1543">
        <f>10^(CJ609/20)*100-100</f>
        <v/>
      </c>
      <c r="DA609" s="1354"/>
      <c r="DB609" s="1309"/>
      <c r="DC609" s="1273">
        <f>IF(DA609="","",10^(DA609/10))</f>
        <v/>
      </c>
      <c r="DD609" s="1407">
        <f>IF(ISNUMBER(DB609)=FALSE,"",10^(DB609/10))</f>
        <v/>
      </c>
      <c r="DE609" s="1543">
        <f>IF(AND(ISNUMBER(DC609),ISNUMBER(DD609)),IF(DC609/DD609&gt;1,ROUND((DC609)/DD609,3),1),1)</f>
        <v/>
      </c>
      <c r="DF609" s="1541"/>
      <c r="DG609" s="1541"/>
      <c r="DH609" s="1541"/>
      <c r="DI609" s="1541"/>
      <c r="DJ609" s="1541"/>
      <c r="DK609" s="1541"/>
      <c r="DL609" s="1541"/>
      <c r="DM609" s="1541"/>
      <c r="DN609" s="1541"/>
      <c r="DO609" s="1541"/>
      <c r="DP609" s="1541"/>
      <c r="DQ609" s="1541"/>
      <c r="DR609" s="1541"/>
    </row>
    <row r="610" ht="12.75" x14ac:dyDescent="0.2">
      <c r="A610" s="1541"/>
      <c r="B610" s="1541"/>
      <c r="C610"/>
      <c r="D610" s="130">
        <f>IF(BX$596="Close to Ear","EN 62209-1","EN 62209-2")</f>
        <v/>
      </c>
      <c r="E610" s="130">
        <f>IF(CG610="Close to Ear","2016","2010/A1:2019")</f>
        <v/>
      </c>
      <c r="F610" s="1488" t="inlineStr">
        <is>
          <t>5.5</t>
        </is>
      </c>
      <c r="G610" s="1497"/>
      <c r="H610" s="120">
        <f>BV610</f>
        <v/>
      </c>
      <c r="I610" s="120">
        <f>BW610</f>
        <v/>
      </c>
      <c r="J610" s="687" t="inlineStr">
        <is>
          <t>WLAN</t>
        </is>
      </c>
      <c r="K610" s="194" t="inlineStr">
        <is>
          <t>2.4 GHz</t>
        </is>
      </c>
      <c r="L610" s="115"/>
      <c r="M610" s="120"/>
      <c r="N610" s="119"/>
      <c r="O610" s="131"/>
      <c r="P610" s="6597"/>
      <c r="Q610" s="131"/>
      <c r="R610" s="131"/>
      <c r="S610" s="120"/>
      <c r="T610" s="120">
        <v>7</v>
      </c>
      <c r="U610" s="120">
        <v>2442</v>
      </c>
      <c r="V610" s="119"/>
      <c r="W610" s="197"/>
      <c r="X610" s="119"/>
      <c r="Y610" s="119"/>
      <c r="Z610" s="119"/>
      <c r="AA610" s="115"/>
      <c r="AB610" s="115"/>
      <c r="AC610" s="689">
        <f>IF(OR(BX$596="Close to Ear",BX$596="Close to Head"),"Head",IF(BX$596="Extremity","Extremity","Body"))</f>
        <v/>
      </c>
      <c r="AD610" s="690">
        <f>CA610</f>
        <v/>
      </c>
      <c r="AE610" s="688">
        <f>CB610</f>
        <v/>
      </c>
      <c r="AF610" s="115"/>
      <c r="AG610" s="808">
        <f>IF(AZ610="","N/A",IF(CQ610="Pass","P","F"))</f>
        <v/>
      </c>
      <c r="AH610" s="129"/>
      <c r="AI610" s="129"/>
      <c r="AJ610" s="129"/>
      <c r="AK610" s="119"/>
      <c r="AL610" s="115"/>
      <c r="AM610" s="119"/>
      <c r="AN610" s="119"/>
      <c r="AO610" s="692"/>
      <c r="AP610" s="692"/>
      <c r="AQ610" s="692"/>
      <c r="AR610" s="692"/>
      <c r="AS610" s="692"/>
      <c r="AT610" s="691">
        <f>CE610</f>
        <v/>
      </c>
      <c r="AU610" s="691">
        <f>CF610</f>
        <v/>
      </c>
      <c r="AV610" s="813"/>
      <c r="AW610" s="813"/>
      <c r="AX610" s="197">
        <f>CZ610</f>
        <v/>
      </c>
      <c r="AY610" s="197">
        <f>DE610</f>
        <v/>
      </c>
      <c r="AZ610" s="3379">
        <f>CO610</f>
        <v/>
      </c>
      <c r="BA610" s="3380"/>
      <c r="BB610" s="197">
        <f>CP610</f>
        <v/>
      </c>
      <c r="BC610" s="813"/>
      <c r="BD610" s="197">
        <f>CR610</f>
        <v/>
      </c>
      <c r="BE610" s="121">
        <f>CS610</f>
        <v/>
      </c>
      <c r="BF610" s="122">
        <f>CT610*60</f>
        <v/>
      </c>
      <c r="BG610" s="121">
        <f>BE610</f>
        <v/>
      </c>
      <c r="BH610" s="122">
        <f>CU610*60</f>
        <v/>
      </c>
      <c r="BI610" s="122">
        <f>CV610</f>
        <v/>
      </c>
      <c r="BJ610" s="117"/>
      <c r="BK610" s="812">
        <f>Overview!$E$7</f>
        <v/>
      </c>
      <c r="BL610" s="117"/>
      <c r="BM610" s="836">
        <f>CW610</f>
        <v/>
      </c>
      <c r="BN610" s="812">
        <f>Overview!$P$153</f>
        <v/>
      </c>
      <c r="BO610" s="117"/>
      <c r="BP610" s="117"/>
      <c r="BQ610" s="115"/>
      <c r="BR610" s="1478"/>
      <c r="BS610" s="1548"/>
      <c r="BT610" s="2127" t="inlineStr">
        <is>
          <t>WLAN</t>
        </is>
      </c>
      <c r="BU610" s="2127" t="inlineStr">
        <is>
          <t>2.4 GHz</t>
        </is>
      </c>
      <c r="BV610" s="465">
        <f>Overview!$E$29</f>
        <v/>
      </c>
      <c r="BW610" s="2127"/>
      <c r="BX610" s="2134"/>
      <c r="BY610" s="562"/>
      <c r="BZ610" s="562"/>
      <c r="CA610" s="562" t="str">
        <f>CA609</f>
        <v>TBD</v>
      </c>
      <c r="CB610" s="201">
        <v>5</v>
      </c>
      <c r="CC610" s="562">
        <f>IF(COUNT('Conducted WiFi'!$AH$3:$AH$9)=0,7,INDEX('Conducted WiFi'!$T$3:$T$9,MATCH(MAX('Conducted WiFi'!$AH$3:$AH$9),'Conducted WiFi'!$AH$3:$AH$9,0)))</f>
        <v>7</v>
      </c>
      <c r="CD610" s="1719">
        <f>IF(COUNT('Conducted WiFi'!$AH$3:$AH$9)=0,2442,INDEX('Conducted WiFi'!$U$3:$U$9,MATCH(MAX('Conducted WiFi'!$AH$3:$AH$9),'Conducted WiFi'!$AH$3:$AH$9,0)))</f>
        <v>2442</v>
      </c>
      <c r="CE610" s="2018"/>
      <c r="CF610" s="1972"/>
      <c r="CG610" s="393" t="str">
        <f>IF(OR($BY$547="",$BY$547=""),"",$BY$547)</f>
        <v/>
      </c>
      <c r="CH610" s="393">
        <f>BZ610</f>
        <v/>
      </c>
      <c r="CI610" s="393">
        <f>CA610</f>
        <v/>
      </c>
      <c r="CJ610" s="2198"/>
      <c r="CK610" s="1609"/>
      <c r="CL610" s="212">
        <f>IF(CF610=""," ",IF(ABS(CE610-CF610)&lt;=0.125,"Valid","Not valid"))</f>
        <v/>
      </c>
      <c r="CM610" s="213">
        <f> IF(CE610="","",IF(AND(CE610&lt;&gt;"",CF610=""),IF(CE610&gt;=1,"Medir+Sig Max","No"),IF(CF610&lt;&gt;"",IF(CF610&gt;=1,"Medir+Sig Max","No"),"")))</f>
        <v/>
      </c>
      <c r="CN610" s="1794"/>
      <c r="CO610" s="221">
        <f>IF(CK610="",IF(AND(CE610="",CF610=""),"",IF(CF610="",IF(DE610&gt;1,ROUND(DE610*CE610,3),CE610),IF(DE610&gt;1,ROUND(DE610*CF610,3),CF610))),IF(AND(CE610="",CF610=""),"",IF(CF610="",IF(DE610&gt;1,ROUND(DE610*CE610*(1/(CK610)),3),CE610*(1/(CK610))),IF(DE610&gt;1,ROUND(DE610*CF610*(1/(CK610)),3),CF610*(1/(CK610))))))</f>
        <v/>
      </c>
      <c r="CP610" s="2048">
        <f>IF(COUNTIF(Overview!K12:K14,TRUE)&gt;0,2,IF(COUNTIF(Overview!L12:L14,TRUE)&gt;0,4,0))</f>
        <v/>
      </c>
      <c r="CQ610" s="1473">
        <f>IF(CO610="","",IF(CO610&gt;CP610,"Fail","Pass"))</f>
        <v/>
      </c>
      <c r="CR610" s="1482"/>
      <c r="CS610" s="1566">
        <f>MyTimestamp(CO610)</f>
        <v/>
      </c>
      <c r="CT610" s="1535">
        <f>IF(CE610="",0,15)+IF(CF610="",0,15)</f>
        <v/>
      </c>
      <c r="CU610" s="1536">
        <f>IF(CT610=0,0,2)</f>
        <v/>
      </c>
      <c r="CV610" s="861"/>
      <c r="CW610" s="861"/>
      <c r="CX610" s="2038"/>
      <c r="CY610" s="2050"/>
      <c r="CZ610" s="1545">
        <f>10^(CJ610/20)*100-100</f>
        <v/>
      </c>
      <c r="DA610" s="1354"/>
      <c r="DB610" s="1309"/>
      <c r="DC610" s="1273">
        <f>IF(DA610="","",10^(DA610/10))</f>
        <v/>
      </c>
      <c r="DD610" s="1407">
        <f>IF(ISNUMBER(DB610)=FALSE,"",10^(DB610/10))</f>
        <v/>
      </c>
      <c r="DE610" s="1545">
        <f>IF(AND(ISNUMBER(DC610),ISNUMBER(DD610)),IF(DC610/DD610&gt;1,ROUND((DC610)/DD610,3),1),1)</f>
        <v/>
      </c>
      <c r="DF610" s="1541"/>
      <c r="DG610" s="1541"/>
      <c r="DH610" s="1541"/>
      <c r="DI610" s="1541"/>
      <c r="DJ610" s="1541"/>
      <c r="DK610" s="1541"/>
      <c r="DL610" s="1541"/>
      <c r="DM610" s="1541"/>
      <c r="DN610" s="1541"/>
      <c r="DO610" s="1541"/>
      <c r="DP610" s="1541"/>
      <c r="DQ610" s="1541"/>
      <c r="DR610" s="1541"/>
    </row>
    <row r="611" ht="12.75" x14ac:dyDescent="0.2">
      <c r="A611" s="1541"/>
      <c r="B611" s="1541"/>
      <c r="C611"/>
      <c r="D611" s="130">
        <f>IF(BX$596="Close to Ear","EN 62209-1","EN 62209-2")</f>
        <v/>
      </c>
      <c r="E611" s="130">
        <f>IF(CG611="Close to Ear","2016","2010/A1:2019")</f>
        <v/>
      </c>
      <c r="F611" s="1488" t="inlineStr">
        <is>
          <t>5.5</t>
        </is>
      </c>
      <c r="G611" s="1497"/>
      <c r="H611" s="120">
        <f>BV611</f>
        <v/>
      </c>
      <c r="I611" s="120">
        <f>BW611</f>
        <v/>
      </c>
      <c r="J611" s="687" t="inlineStr">
        <is>
          <t>WLAN</t>
        </is>
      </c>
      <c r="K611" s="194" t="inlineStr">
        <is>
          <t>2.4 GHz</t>
        </is>
      </c>
      <c r="L611" s="115"/>
      <c r="M611" s="120"/>
      <c r="N611" s="119"/>
      <c r="O611" s="131"/>
      <c r="P611" s="6597"/>
      <c r="Q611" s="131"/>
      <c r="R611" s="131"/>
      <c r="S611" s="120"/>
      <c r="T611" s="120">
        <v>7</v>
      </c>
      <c r="U611" s="120">
        <v>2442</v>
      </c>
      <c r="V611" s="119"/>
      <c r="W611" s="197"/>
      <c r="X611" s="119"/>
      <c r="Y611" s="119"/>
      <c r="Z611" s="119"/>
      <c r="AA611" s="115"/>
      <c r="AB611" s="115"/>
      <c r="AC611" s="689">
        <f>IF(OR(BX$596="Close to Ear",BX$596="Close to Head"),"Head",IF(BX$596="Extremity","Extremity","Body"))</f>
        <v/>
      </c>
      <c r="AD611" s="690">
        <f>CA611</f>
        <v/>
      </c>
      <c r="AE611" s="688">
        <f>CB611</f>
        <v/>
      </c>
      <c r="AF611" s="115"/>
      <c r="AG611" s="808">
        <f>IF(AZ611="","N/A",IF(CQ611="Pass","P","F"))</f>
        <v/>
      </c>
      <c r="AH611" s="129"/>
      <c r="AI611" s="129"/>
      <c r="AJ611" s="129"/>
      <c r="AK611" s="119"/>
      <c r="AL611" s="115"/>
      <c r="AM611" s="119"/>
      <c r="AN611" s="119"/>
      <c r="AO611" s="692"/>
      <c r="AP611" s="692"/>
      <c r="AQ611" s="692"/>
      <c r="AR611" s="692"/>
      <c r="AS611" s="692"/>
      <c r="AT611" s="691">
        <f>CE611</f>
        <v/>
      </c>
      <c r="AU611" s="691">
        <f>CF611</f>
        <v/>
      </c>
      <c r="AV611" s="813"/>
      <c r="AW611" s="813"/>
      <c r="AX611" s="197">
        <f>CZ611</f>
        <v/>
      </c>
      <c r="AY611" s="197">
        <f>DE611</f>
        <v/>
      </c>
      <c r="AZ611" s="3379">
        <f>CO611</f>
        <v/>
      </c>
      <c r="BA611" s="3380"/>
      <c r="BB611" s="197">
        <f>CP611</f>
        <v/>
      </c>
      <c r="BC611" s="813"/>
      <c r="BD611" s="197">
        <f>CR611</f>
        <v/>
      </c>
      <c r="BE611" s="121">
        <f>CS611</f>
        <v/>
      </c>
      <c r="BF611" s="122">
        <f>CT611*60</f>
        <v/>
      </c>
      <c r="BG611" s="121">
        <f>BE611</f>
        <v/>
      </c>
      <c r="BH611" s="122">
        <f>CU611*60</f>
        <v/>
      </c>
      <c r="BI611" s="122">
        <f>CV611</f>
        <v/>
      </c>
      <c r="BJ611" s="117"/>
      <c r="BK611" s="812">
        <f>Overview!$E$7</f>
        <v/>
      </c>
      <c r="BL611" s="117"/>
      <c r="BM611" s="836">
        <f>CW611</f>
        <v/>
      </c>
      <c r="BN611" s="812">
        <f>Overview!$P$153</f>
        <v/>
      </c>
      <c r="BO611" s="117"/>
      <c r="BP611" s="117"/>
      <c r="BQ611" s="115"/>
      <c r="BR611" s="1478"/>
      <c r="BS611" s="1548"/>
      <c r="BT611" s="2127" t="inlineStr">
        <is>
          <t>WLAN</t>
        </is>
      </c>
      <c r="BU611" s="2127" t="inlineStr">
        <is>
          <t>2.4 GHz</t>
        </is>
      </c>
      <c r="BV611" s="465">
        <f>Overview!$E$29</f>
        <v/>
      </c>
      <c r="BW611" s="2127"/>
      <c r="BX611" s="2134"/>
      <c r="BY611" s="562"/>
      <c r="BZ611" s="562"/>
      <c r="CA611" s="562" t="str">
        <f>CONCATENATE(CA609," - Battery check 1")</f>
        <v>TBD - Battery check 1</v>
      </c>
      <c r="CB611" s="201">
        <v>5</v>
      </c>
      <c r="CC611" s="562">
        <f>IF(COUNT('Conducted WiFi'!$AH$3:$AH$9)=0,7,INDEX('Conducted WiFi'!$T$3:$T$9,MATCH(MAX('Conducted WiFi'!$AH$3:$AH$9),'Conducted WiFi'!$AH$3:$AH$9,0)))</f>
        <v>7</v>
      </c>
      <c r="CD611" s="1719">
        <f>IF(COUNT('Conducted WiFi'!$AH$3:$AH$9)=0,2442,INDEX('Conducted WiFi'!$U$3:$U$9,MATCH(MAX('Conducted WiFi'!$AH$3:$AH$9),'Conducted WiFi'!$AH$3:$AH$9,0)))</f>
        <v>2442</v>
      </c>
      <c r="CE611" s="2018"/>
      <c r="CF611" s="1972"/>
      <c r="CG611" s="393" t="str">
        <f>IF(OR($BY$547="",$BY$547=""),"",$BY$547)</f>
        <v/>
      </c>
      <c r="CH611" s="393">
        <f>BZ611</f>
        <v/>
      </c>
      <c r="CI611" s="393">
        <f>CA611</f>
        <v/>
      </c>
      <c r="CJ611" s="2198"/>
      <c r="CK611" s="1609"/>
      <c r="CL611" s="212">
        <f>IF(CF611=""," ",IF(ABS(CE611-CF611)&lt;=0.125,"Valid","Not valid"))</f>
        <v/>
      </c>
      <c r="CM611" s="213">
        <f> IF(CE611="","",IF(AND(CE611&lt;&gt;"",CF611=""),IF(CE611&gt;=1,"Medir+Sig Max","No"),IF(CF611&lt;&gt;"",IF(CF611&gt;=1,"Medir+Sig Max","No"),"")))</f>
        <v/>
      </c>
      <c r="CN611" s="1794"/>
      <c r="CO611" s="221">
        <f>IF(CK611="",IF(AND(CE611="",CF611=""),"",IF(CF611="",IF(DE611&gt;1,ROUND(DE611*CE611,3),CE611),IF(DE611&gt;1,ROUND(DE611*CF611,3),CF611))),IF(AND(CE611="",CF611=""),"",IF(CF611="",IF(DE611&gt;1,ROUND(DE611*CE611*(1/(CK611)),3),CE611*(1/(CK611))),IF(DE611&gt;1,ROUND(DE611*CF611*(1/(CK611)),3),CF611*(1/(CK611))))))</f>
        <v/>
      </c>
      <c r="CP611" s="2048">
        <f>IF(COUNTIF(Overview!K12:K14,TRUE)&gt;0,2,IF(COUNTIF(Overview!L12:L14,TRUE)&gt;0,4,0))</f>
        <v/>
      </c>
      <c r="CQ611" s="1473">
        <f>IF(CO611="","",IF(CO611&gt;CP611,"Fail","Pass"))</f>
        <v/>
      </c>
      <c r="CR611" s="1482"/>
      <c r="CS611" s="1566">
        <f>MyTimestamp(CO611)</f>
        <v/>
      </c>
      <c r="CT611" s="1535">
        <f>IF(CE611="",0,15)+IF(CF611="",0,15)</f>
        <v/>
      </c>
      <c r="CU611" s="1536">
        <f>IF(CT611=0,0,2)</f>
        <v/>
      </c>
      <c r="CV611" s="861"/>
      <c r="CW611" s="861"/>
      <c r="CX611" s="2038"/>
      <c r="CY611" s="2050"/>
      <c r="CZ611" s="1545">
        <f>10^(CJ611/20)*100-100</f>
        <v/>
      </c>
      <c r="DA611" s="1354"/>
      <c r="DB611" s="1309"/>
      <c r="DC611" s="1273">
        <f>IF(DA611="","",10^(DA611/10))</f>
        <v/>
      </c>
      <c r="DD611" s="1407">
        <f>IF(ISNUMBER(DB611)=FALSE,"",10^(DB611/10))</f>
        <v/>
      </c>
      <c r="DE611" s="1545">
        <f>IF(AND(ISNUMBER(DC611),ISNUMBER(DD611)),IF(DC611/DD611&gt;1,ROUND((DC611)/DD611,3),1),1)</f>
        <v/>
      </c>
      <c r="DF611" s="1541"/>
      <c r="DG611" s="1541"/>
      <c r="DH611" s="1541"/>
      <c r="DI611" s="1541"/>
      <c r="DJ611" s="1541"/>
      <c r="DK611" s="1541"/>
      <c r="DL611" s="1541"/>
      <c r="DM611" s="1541"/>
      <c r="DN611" s="1541"/>
      <c r="DO611" s="1541"/>
      <c r="DP611" s="1541"/>
      <c r="DQ611" s="1541"/>
      <c r="DR611" s="1541"/>
    </row>
    <row r="612" ht="12.75" x14ac:dyDescent="0.2">
      <c r="A612" s="1541"/>
      <c r="B612" s="1541"/>
      <c r="C612"/>
      <c r="D612" s="130">
        <f>IF(BX$596="Close to Ear","EN 62209-1","EN 62209-2")</f>
        <v/>
      </c>
      <c r="E612" s="130">
        <f>IF(CG612="Close to Ear","2016","2010/A1:2019")</f>
        <v/>
      </c>
      <c r="F612" s="1488" t="inlineStr">
        <is>
          <t>5.5</t>
        </is>
      </c>
      <c r="G612" s="1497"/>
      <c r="H612" s="120">
        <f>BV612</f>
        <v/>
      </c>
      <c r="I612" s="120">
        <f>BW612</f>
        <v/>
      </c>
      <c r="J612" s="687" t="inlineStr">
        <is>
          <t>WLAN</t>
        </is>
      </c>
      <c r="K612" s="194" t="inlineStr">
        <is>
          <t>2.4 GHz</t>
        </is>
      </c>
      <c r="L612" s="115"/>
      <c r="M612" s="120"/>
      <c r="N612" s="119"/>
      <c r="O612" s="131"/>
      <c r="P612" s="6597"/>
      <c r="Q612" s="131"/>
      <c r="R612" s="131"/>
      <c r="S612" s="120"/>
      <c r="T612" s="120">
        <v>7</v>
      </c>
      <c r="U612" s="120">
        <v>2442</v>
      </c>
      <c r="V612" s="119"/>
      <c r="W612" s="197"/>
      <c r="X612" s="119"/>
      <c r="Y612" s="119"/>
      <c r="Z612" s="119"/>
      <c r="AA612" s="115"/>
      <c r="AB612" s="115"/>
      <c r="AC612" s="689">
        <f>IF(OR(BX$596="Close to Ear",BX$596="Close to Head"),"Head",IF(BX$596="Extremity","Extremity","Body"))</f>
        <v/>
      </c>
      <c r="AD612" s="690">
        <f>CA612</f>
        <v/>
      </c>
      <c r="AE612" s="688">
        <f>CB612</f>
        <v/>
      </c>
      <c r="AF612" s="115"/>
      <c r="AG612" s="808">
        <f>IF(AZ612="","N/A",IF(CQ612="Pass","P","F"))</f>
        <v/>
      </c>
      <c r="AH612" s="129"/>
      <c r="AI612" s="129"/>
      <c r="AJ612" s="129"/>
      <c r="AK612" s="119"/>
      <c r="AL612" s="115"/>
      <c r="AM612" s="119"/>
      <c r="AN612" s="119"/>
      <c r="AO612" s="692"/>
      <c r="AP612" s="692"/>
      <c r="AQ612" s="692"/>
      <c r="AR612" s="692"/>
      <c r="AS612" s="692"/>
      <c r="AT612" s="691">
        <f>CE612</f>
        <v/>
      </c>
      <c r="AU612" s="691">
        <f>CF612</f>
        <v/>
      </c>
      <c r="AV612" s="813"/>
      <c r="AW612" s="813"/>
      <c r="AX612" s="197">
        <f>CZ612</f>
        <v/>
      </c>
      <c r="AY612" s="197">
        <f>DE612</f>
        <v/>
      </c>
      <c r="AZ612" s="3379">
        <f>CO612</f>
        <v/>
      </c>
      <c r="BA612" s="3380"/>
      <c r="BB612" s="197">
        <f>CP612</f>
        <v/>
      </c>
      <c r="BC612" s="813"/>
      <c r="BD612" s="197">
        <f>CR612</f>
        <v/>
      </c>
      <c r="BE612" s="121">
        <f>CS612</f>
        <v/>
      </c>
      <c r="BF612" s="122">
        <f>CT612*60</f>
        <v/>
      </c>
      <c r="BG612" s="121">
        <f>BE612</f>
        <v/>
      </c>
      <c r="BH612" s="122">
        <f>CU612*60</f>
        <v/>
      </c>
      <c r="BI612" s="122">
        <f>CV612</f>
        <v/>
      </c>
      <c r="BJ612" s="117"/>
      <c r="BK612" s="812">
        <f>Overview!$E$7</f>
        <v/>
      </c>
      <c r="BL612" s="117"/>
      <c r="BM612" s="836">
        <f>CW612</f>
        <v/>
      </c>
      <c r="BN612" s="812">
        <f>Overview!$P$153</f>
        <v/>
      </c>
      <c r="BO612" s="117"/>
      <c r="BP612" s="117"/>
      <c r="BQ612" s="115"/>
      <c r="BR612" s="1478"/>
      <c r="BS612" s="1548"/>
      <c r="BT612" s="2127" t="inlineStr">
        <is>
          <t>WLAN</t>
        </is>
      </c>
      <c r="BU612" s="2127" t="inlineStr">
        <is>
          <t>2.4 GHz</t>
        </is>
      </c>
      <c r="BV612" s="465">
        <f>Overview!$E$29</f>
        <v/>
      </c>
      <c r="BW612" s="2127"/>
      <c r="BX612" s="2134"/>
      <c r="BY612" s="562"/>
      <c r="BZ612" s="562"/>
      <c r="CA612" s="562" t="str">
        <f>CONCATENATE(CA610," - Battery check 2")</f>
        <v>TBD - Battery check 2</v>
      </c>
      <c r="CB612" s="201">
        <v>5</v>
      </c>
      <c r="CC612" s="562">
        <f>IF(COUNT('Conducted WiFi'!$AH$3:$AH$9)=0,7,INDEX('Conducted WiFi'!$T$3:$T$9,MATCH(MAX('Conducted WiFi'!$AH$3:$AH$9),'Conducted WiFi'!$AH$3:$AH$9,0)))</f>
        <v>7</v>
      </c>
      <c r="CD612" s="1719">
        <f>IF(COUNT('Conducted WiFi'!$AH$3:$AH$9)=0,2442,INDEX('Conducted WiFi'!$U$3:$U$9,MATCH(MAX('Conducted WiFi'!$AH$3:$AH$9),'Conducted WiFi'!$AH$3:$AH$9,0)))</f>
        <v>2442</v>
      </c>
      <c r="CE612" s="2018"/>
      <c r="CF612" s="1972"/>
      <c r="CG612" s="393" t="str">
        <f>IF(OR($BY$547="",$BY$547=""),"",$BY$547)</f>
        <v/>
      </c>
      <c r="CH612" s="393">
        <f>BZ612</f>
        <v/>
      </c>
      <c r="CI612" s="393">
        <f>CA612</f>
        <v/>
      </c>
      <c r="CJ612" s="2198"/>
      <c r="CK612" s="1609"/>
      <c r="CL612" s="212">
        <f>IF(CF612=""," ",IF(ABS(CE612-CF612)&lt;=0.125,"Valid","Not valid"))</f>
        <v/>
      </c>
      <c r="CM612" s="213">
        <f> IF(CE612="","",IF(AND(CE612&lt;&gt;"",CF612=""),IF(CE612&gt;=1,"Medir+Sig Max","No"),IF(CF612&lt;&gt;"",IF(CF612&gt;=1,"Medir+Sig Max","No"),"")))</f>
        <v/>
      </c>
      <c r="CN612" s="1794"/>
      <c r="CO612" s="221">
        <f>IF(CK612="",IF(AND(CE612="",CF612=""),"",IF(CF612="",IF(DE612&gt;1,ROUND(DE612*CE612,3),CE612),IF(DE612&gt;1,ROUND(DE612*CF612,3),CF612))),IF(AND(CE612="",CF612=""),"",IF(CF612="",IF(DE612&gt;1,ROUND(DE612*CE612*(1/(CK612)),3),CE612*(1/(CK612))),IF(DE612&gt;1,ROUND(DE612*CF612*(1/(CK612)),3),CF612*(1/(CK612))))))</f>
        <v/>
      </c>
      <c r="CP612" s="2048">
        <f>IF(COUNTIF(Overview!K12:K14,TRUE)&gt;0,2,IF(COUNTIF(Overview!L12:L14,TRUE)&gt;0,4,0))</f>
        <v/>
      </c>
      <c r="CQ612" s="1473">
        <f>IF(CO612="","",IF(CO612&gt;CP612,"Fail","Pass"))</f>
        <v/>
      </c>
      <c r="CR612" s="1482"/>
      <c r="CS612" s="1566">
        <f>MyTimestamp(CO612)</f>
        <v/>
      </c>
      <c r="CT612" s="1535">
        <f>IF(CE612="",0,15)+IF(CF612="",0,15)</f>
        <v/>
      </c>
      <c r="CU612" s="1536">
        <f>IF(CT612=0,0,2)</f>
        <v/>
      </c>
      <c r="CV612" s="861"/>
      <c r="CW612" s="861"/>
      <c r="CX612" s="2038"/>
      <c r="CY612" s="2050"/>
      <c r="CZ612" s="1545">
        <f>10^(CJ612/20)*100-100</f>
        <v/>
      </c>
      <c r="DA612" s="1354"/>
      <c r="DB612" s="1309"/>
      <c r="DC612" s="1273">
        <f>IF(DA612="","",10^(DA612/10))</f>
        <v/>
      </c>
      <c r="DD612" s="1407">
        <f>IF(ISNUMBER(DB612)=FALSE,"",10^(DB612/10))</f>
        <v/>
      </c>
      <c r="DE612" s="1545">
        <f>IF(AND(ISNUMBER(DC612),ISNUMBER(DD612)),IF(DC612/DD612&gt;1,ROUND((DC612)/DD612,3),1),1)</f>
        <v/>
      </c>
      <c r="DF612" s="1541"/>
      <c r="DG612" s="1541"/>
      <c r="DH612" s="1541"/>
      <c r="DI612" s="1541"/>
      <c r="DJ612" s="1541"/>
      <c r="DK612" s="1541"/>
      <c r="DL612" s="1541"/>
      <c r="DM612" s="1541"/>
      <c r="DN612" s="1541"/>
      <c r="DO612" s="1541"/>
      <c r="DP612" s="1541"/>
      <c r="DQ612" s="1541"/>
      <c r="DR612" s="1541"/>
    </row>
    <row r="613" ht="12.75" x14ac:dyDescent="0.2">
      <c r="A613" s="1541"/>
      <c r="B613" s="1541"/>
      <c r="C613"/>
      <c r="D613" s="130">
        <f>IF(BX$596="Close to Ear","EN 62209-1","EN 62209-2")</f>
        <v/>
      </c>
      <c r="E613" s="130">
        <f>IF(CG613="Close to Ear","2016","2010/A1:2019")</f>
        <v/>
      </c>
      <c r="F613" s="1488" t="inlineStr">
        <is>
          <t>5.5</t>
        </is>
      </c>
      <c r="G613" s="1497"/>
      <c r="H613" s="120">
        <f>BV613</f>
        <v/>
      </c>
      <c r="I613" s="120">
        <f>BW613</f>
        <v/>
      </c>
      <c r="J613" s="687" t="inlineStr">
        <is>
          <t>WLAN</t>
        </is>
      </c>
      <c r="K613" s="194" t="inlineStr">
        <is>
          <t>2.4 GHz</t>
        </is>
      </c>
      <c r="L613" s="115"/>
      <c r="M613" s="120"/>
      <c r="N613" s="119"/>
      <c r="O613" s="131"/>
      <c r="P613" s="6597"/>
      <c r="Q613" s="131"/>
      <c r="R613" s="131"/>
      <c r="S613" s="120"/>
      <c r="T613" s="120">
        <v>7</v>
      </c>
      <c r="U613" s="120">
        <v>2442</v>
      </c>
      <c r="V613" s="119"/>
      <c r="W613" s="197"/>
      <c r="X613" s="119"/>
      <c r="Y613" s="119"/>
      <c r="Z613" s="119"/>
      <c r="AA613" s="115"/>
      <c r="AB613" s="115"/>
      <c r="AC613" s="689">
        <f>IF(OR(BX$596="Close to Ear",BX$596="Close to Head"),"Head",IF(BX$596="Extremity","Extremity","Body"))</f>
        <v/>
      </c>
      <c r="AD613" s="690">
        <f>CA613</f>
        <v/>
      </c>
      <c r="AE613" s="688">
        <f>CB613</f>
        <v/>
      </c>
      <c r="AF613" s="115"/>
      <c r="AG613" s="808">
        <f>IF(AZ613="","N/A",IF(CQ613="Pass","P","F"))</f>
        <v/>
      </c>
      <c r="AH613" s="129"/>
      <c r="AI613" s="129"/>
      <c r="AJ613" s="129"/>
      <c r="AK613" s="119"/>
      <c r="AL613" s="115"/>
      <c r="AM613" s="119"/>
      <c r="AN613" s="119"/>
      <c r="AO613" s="692"/>
      <c r="AP613" s="692"/>
      <c r="AQ613" s="692"/>
      <c r="AR613" s="692"/>
      <c r="AS613" s="692"/>
      <c r="AT613" s="691">
        <f>CE613</f>
        <v/>
      </c>
      <c r="AU613" s="691">
        <f>CF613</f>
        <v/>
      </c>
      <c r="AV613" s="813"/>
      <c r="AW613" s="813"/>
      <c r="AX613" s="197">
        <f>CZ613</f>
        <v/>
      </c>
      <c r="AY613" s="197">
        <f>DE613</f>
        <v/>
      </c>
      <c r="AZ613" s="3379">
        <f>CO613</f>
        <v/>
      </c>
      <c r="BA613" s="3380"/>
      <c r="BB613" s="197">
        <f>CP613</f>
        <v/>
      </c>
      <c r="BC613" s="813"/>
      <c r="BD613" s="197">
        <f>CR613</f>
        <v/>
      </c>
      <c r="BE613" s="121">
        <f>CS613</f>
        <v/>
      </c>
      <c r="BF613" s="122">
        <f>CT613*60</f>
        <v/>
      </c>
      <c r="BG613" s="121">
        <f>BE613</f>
        <v/>
      </c>
      <c r="BH613" s="122">
        <f>CU613*60</f>
        <v/>
      </c>
      <c r="BI613" s="122">
        <f>CV613</f>
        <v/>
      </c>
      <c r="BJ613" s="117"/>
      <c r="BK613" s="812">
        <f>Overview!$E$7</f>
        <v/>
      </c>
      <c r="BL613" s="117"/>
      <c r="BM613" s="836">
        <f>CW613</f>
        <v/>
      </c>
      <c r="BN613" s="812">
        <f>Overview!$P$153</f>
        <v/>
      </c>
      <c r="BO613" s="117"/>
      <c r="BP613" s="117"/>
      <c r="BQ613" s="115"/>
      <c r="BR613" s="1478"/>
      <c r="BS613" s="1548"/>
      <c r="BT613" s="2127" t="inlineStr">
        <is>
          <t>WLAN</t>
        </is>
      </c>
      <c r="BU613" s="2127" t="inlineStr">
        <is>
          <t>2.4 GHz</t>
        </is>
      </c>
      <c r="BV613" s="465">
        <f>Overview!$E$29</f>
        <v/>
      </c>
      <c r="BW613" s="2127"/>
      <c r="BX613" s="2134"/>
      <c r="BY613" s="562"/>
      <c r="BZ613" s="562"/>
      <c r="CA613" s="562" t="inlineStr">
        <is>
          <t>Front Face</t>
        </is>
      </c>
      <c r="CB613" s="201">
        <v>25</v>
      </c>
      <c r="CC613" s="562">
        <f>IF(COUNT('Conducted WiFi'!$AH$3:$AH$9)=0,7,INDEX('Conducted WiFi'!$T$3:$T$9,MATCH(MAX('Conducted WiFi'!$AH$3:$AH$9),'Conducted WiFi'!$AH$3:$AH$9,0)))</f>
        <v>7</v>
      </c>
      <c r="CD613" s="1719">
        <f>IF(COUNT('Conducted WiFi'!$AH$3:$AH$9)=0,2442,INDEX('Conducted WiFi'!$U$3:$U$9,MATCH(MAX('Conducted WiFi'!$AH$3:$AH$9),'Conducted WiFi'!$AH$3:$AH$9,0)))</f>
        <v>2442</v>
      </c>
      <c r="CE613" s="2018"/>
      <c r="CF613" s="1972"/>
      <c r="CG613" s="393" t="str">
        <f>IF(OR($BY$547="",$BY$547=""),"",$BY$547)</f>
        <v/>
      </c>
      <c r="CH613" s="393">
        <f>BZ613</f>
        <v/>
      </c>
      <c r="CI613" s="393">
        <f>CA613</f>
        <v/>
      </c>
      <c r="CJ613" s="2198"/>
      <c r="CK613" s="1609"/>
      <c r="CL613" s="212">
        <f>IF(CF613=""," ",IF(ABS(CE613-CF613)&lt;=0.125,"Valid","Not valid"))</f>
        <v/>
      </c>
      <c r="CM613" s="213">
        <f> IF(CE613="","",IF(AND(CE613&lt;&gt;"",CF613=""),IF(CE613&gt;=1,"Medir+Sig Max","No"),IF(CF613&lt;&gt;"",IF(CF613&gt;=1,"Medir+Sig Max","No"),"")))</f>
        <v/>
      </c>
      <c r="CN613" s="1794"/>
      <c r="CO613" s="221">
        <f>IF(CK613="",IF(AND(CE613="",CF613=""),"",IF(CF613="",IF(DE613&gt;1,ROUND(DE613*CE613,3),CE613),IF(DE613&gt;1,ROUND(DE613*CF613,3),CF613))),IF(AND(CE613="",CF613=""),"",IF(CF613="",IF(DE613&gt;1,ROUND(DE613*CE613*(1/(CK613)),3),CE613*(1/(CK613))),IF(DE613&gt;1,ROUND(DE613*CF613*(1/(CK613)),3),CF613*(1/(CK613))))))</f>
        <v/>
      </c>
      <c r="CP613" s="2048">
        <f>IF(COUNTIF(Overview!K12:K14,TRUE)&gt;0,2,IF(COUNTIF(Overview!L12:L14,TRUE)&gt;0,4,0))</f>
        <v/>
      </c>
      <c r="CQ613" s="1473">
        <f>IF(CO613="","",IF(CO613&gt;CP613,"Fail","Pass"))</f>
        <v/>
      </c>
      <c r="CR613" s="1482"/>
      <c r="CS613" s="1566">
        <f>MyTimestamp(CO613)</f>
        <v/>
      </c>
      <c r="CT613" s="1535">
        <f>IF(CE613="",0,15)+IF(CF613="",0,15)</f>
        <v/>
      </c>
      <c r="CU613" s="1536">
        <f>IF(CT613=0,0,2)</f>
        <v/>
      </c>
      <c r="CV613" s="861"/>
      <c r="CW613" s="861"/>
      <c r="CX613" s="2038"/>
      <c r="CY613" s="2050"/>
      <c r="CZ613" s="1545">
        <f>10^(CJ613/20)*100-100</f>
        <v/>
      </c>
      <c r="DA613" s="1354"/>
      <c r="DB613" s="1309"/>
      <c r="DC613" s="1273">
        <f>IF(DA613="","",10^(DA613/10))</f>
        <v/>
      </c>
      <c r="DD613" s="1407">
        <f>IF(ISNUMBER(DB613)=FALSE,"",10^(DB613/10))</f>
        <v/>
      </c>
      <c r="DE613" s="1545">
        <f>IF(AND(ISNUMBER(DC613),ISNUMBER(DD613)),IF(DC613/DD613&gt;1,ROUND((DC613)/DD613,3),1),1)</f>
        <v/>
      </c>
      <c r="DF613" s="1541"/>
      <c r="DG613" s="1541"/>
      <c r="DH613" s="1541"/>
      <c r="DI613" s="1541"/>
      <c r="DJ613" s="1541"/>
      <c r="DK613" s="1541"/>
      <c r="DL613" s="1541"/>
      <c r="DM613" s="1541"/>
      <c r="DN613" s="1541"/>
      <c r="DO613" s="1541"/>
      <c r="DP613" s="1541"/>
      <c r="DQ613" s="1541"/>
      <c r="DR613" s="1541"/>
    </row>
    <row r="614" ht="12.75" x14ac:dyDescent="0.2">
      <c r="A614" s="1541"/>
      <c r="B614" s="1541"/>
      <c r="C614"/>
      <c r="D614" s="130">
        <f>IF(BX$596="Close to Ear","EN 62209-1","EN 62209-2")</f>
        <v/>
      </c>
      <c r="E614" s="130">
        <f>IF(CG614="Close to Ear","2016","2010/A1:2019")</f>
        <v/>
      </c>
      <c r="F614" s="1488" t="inlineStr">
        <is>
          <t>5.5</t>
        </is>
      </c>
      <c r="G614" s="1497"/>
      <c r="H614" s="120">
        <f>BV614</f>
        <v/>
      </c>
      <c r="I614" s="120">
        <f>BW614</f>
        <v/>
      </c>
      <c r="J614" s="687" t="inlineStr">
        <is>
          <t>WLAN</t>
        </is>
      </c>
      <c r="K614" s="194" t="inlineStr">
        <is>
          <t>2.4 GHz</t>
        </is>
      </c>
      <c r="L614" s="115"/>
      <c r="M614" s="120"/>
      <c r="N614" s="119"/>
      <c r="O614" s="131"/>
      <c r="P614" s="6597"/>
      <c r="Q614" s="131"/>
      <c r="R614" s="131"/>
      <c r="S614" s="120"/>
      <c r="T614" s="120">
        <v>7</v>
      </c>
      <c r="U614" s="120">
        <v>2442</v>
      </c>
      <c r="V614" s="119"/>
      <c r="W614" s="197"/>
      <c r="X614" s="119"/>
      <c r="Y614" s="119"/>
      <c r="Z614" s="119"/>
      <c r="AA614" s="115"/>
      <c r="AB614" s="115"/>
      <c r="AC614" s="689">
        <f>IF(OR(BX$596="Close to Ear",BX$596="Close to Head"),"Head",IF(BX$596="Extremity","Extremity","Body"))</f>
        <v/>
      </c>
      <c r="AD614" s="690">
        <f>CA614</f>
        <v/>
      </c>
      <c r="AE614" s="688">
        <f>CB614</f>
        <v/>
      </c>
      <c r="AF614" s="115"/>
      <c r="AG614" s="808">
        <f>IF(AZ614="","N/A",IF(CQ614="Pass","P","F"))</f>
        <v/>
      </c>
      <c r="AH614" s="129"/>
      <c r="AI614" s="129"/>
      <c r="AJ614" s="129"/>
      <c r="AK614" s="119"/>
      <c r="AL614" s="115"/>
      <c r="AM614" s="119"/>
      <c r="AN614" s="119"/>
      <c r="AO614" s="692"/>
      <c r="AP614" s="692"/>
      <c r="AQ614" s="692"/>
      <c r="AR614" s="692"/>
      <c r="AS614" s="692"/>
      <c r="AT614" s="691">
        <f>CE614</f>
        <v/>
      </c>
      <c r="AU614" s="691">
        <f>CF614</f>
        <v/>
      </c>
      <c r="AV614" s="813"/>
      <c r="AW614" s="813"/>
      <c r="AX614" s="197">
        <f>CZ614</f>
        <v/>
      </c>
      <c r="AY614" s="197">
        <f>DE614</f>
        <v/>
      </c>
      <c r="AZ614" s="3379">
        <f>CO614</f>
        <v/>
      </c>
      <c r="BA614" s="3380"/>
      <c r="BB614" s="197">
        <f>CP614</f>
        <v/>
      </c>
      <c r="BC614" s="813"/>
      <c r="BD614" s="197">
        <f>CR614</f>
        <v/>
      </c>
      <c r="BE614" s="121">
        <f>CS614</f>
        <v/>
      </c>
      <c r="BF614" s="122">
        <f>CT614*60</f>
        <v/>
      </c>
      <c r="BG614" s="121">
        <f>BE614</f>
        <v/>
      </c>
      <c r="BH614" s="122">
        <f>CU614*60</f>
        <v/>
      </c>
      <c r="BI614" s="122">
        <f>CV614</f>
        <v/>
      </c>
      <c r="BJ614" s="117"/>
      <c r="BK614" s="812">
        <f>Overview!$E$7</f>
        <v/>
      </c>
      <c r="BL614" s="117"/>
      <c r="BM614" s="836">
        <f>CW614</f>
        <v/>
      </c>
      <c r="BN614" s="812">
        <f>Overview!$P$153</f>
        <v/>
      </c>
      <c r="BO614" s="117"/>
      <c r="BP614" s="117"/>
      <c r="BQ614" s="115"/>
      <c r="BR614" s="1478"/>
      <c r="BS614" s="1548"/>
      <c r="BT614" s="2127" t="inlineStr">
        <is>
          <t>WLAN</t>
        </is>
      </c>
      <c r="BU614" s="2127" t="inlineStr">
        <is>
          <t>2.4 GHz</t>
        </is>
      </c>
      <c r="BV614" s="465">
        <f>Overview!$E$29</f>
        <v/>
      </c>
      <c r="BW614" s="2127"/>
      <c r="BX614" s="2134"/>
      <c r="BY614" s="562"/>
      <c r="BZ614" s="562"/>
      <c r="CA614" s="562" t="inlineStr">
        <is>
          <t>Accesorio 1: Funda</t>
        </is>
      </c>
      <c r="CB614" s="201">
        <v>0</v>
      </c>
      <c r="CC614" s="562">
        <f>IF(COUNT('Conducted WiFi'!$AH$3:$AH$9)=0,7,INDEX('Conducted WiFi'!$T$3:$T$9,MATCH(MAX('Conducted WiFi'!$AH$3:$AH$9),'Conducted WiFi'!$AH$3:$AH$9,0)))</f>
        <v>7</v>
      </c>
      <c r="CD614" s="1719">
        <f>IF(COUNT('Conducted WiFi'!$AH$3:$AH$9)=0,2442,INDEX('Conducted WiFi'!$U$3:$U$9,MATCH(MAX('Conducted WiFi'!$AH$3:$AH$9),'Conducted WiFi'!$AH$3:$AH$9,0)))</f>
        <v>2442</v>
      </c>
      <c r="CE614" s="2018"/>
      <c r="CF614" s="1972"/>
      <c r="CG614" s="393" t="str">
        <f>IF(OR($BY$547="",$BY$547=""),"",$BY$547)</f>
        <v/>
      </c>
      <c r="CH614" s="393">
        <f>BZ614</f>
        <v/>
      </c>
      <c r="CI614" s="393">
        <f>CA614</f>
        <v/>
      </c>
      <c r="CJ614" s="2198"/>
      <c r="CK614" s="1609"/>
      <c r="CL614" s="212">
        <f>IF(CF614=""," ",IF(ABS(CE614-CF614)&lt;=0.125,"Valid","Not valid"))</f>
        <v/>
      </c>
      <c r="CM614" s="213">
        <f> IF(CE614="","",IF(AND(CE614&lt;&gt;"",CF614=""),IF(CE614&gt;=1,"Medir+Sig Max","No"),IF(CF614&lt;&gt;"",IF(CF614&gt;=1,"Medir+Sig Max","No"),"")))</f>
        <v/>
      </c>
      <c r="CN614" s="1794"/>
      <c r="CO614" s="221">
        <f>IF(CK614="",IF(AND(CE614="",CF614=""),"",IF(CF614="",IF(DE614&gt;1,ROUND(DE614*CE614,3),CE614),IF(DE614&gt;1,ROUND(DE614*CF614,3),CF614))),IF(AND(CE614="",CF614=""),"",IF(CF614="",IF(DE614&gt;1,ROUND(DE614*CE614*(1/(CK614)),3),CE614*(1/(CK614))),IF(DE614&gt;1,ROUND(DE614*CF614*(1/(CK614)),3),CF614*(1/(CK614))))))</f>
        <v/>
      </c>
      <c r="CP614" s="2048">
        <f>IF(COUNTIF(Overview!K12:K14,TRUE)&gt;0,2,IF(COUNTIF(Overview!L12:L14,TRUE)&gt;0,4,0))</f>
        <v/>
      </c>
      <c r="CQ614" s="1473">
        <f>IF(CO614="","",IF(CO614&gt;CP614,"Fail","Pass"))</f>
        <v/>
      </c>
      <c r="CR614" s="1482"/>
      <c r="CS614" s="1566">
        <f>MyTimestamp(CO614)</f>
        <v/>
      </c>
      <c r="CT614" s="1535">
        <f>IF(CE614="",0,15)+IF(CF614="",0,15)</f>
        <v/>
      </c>
      <c r="CU614" s="1536">
        <f>IF(CT614=0,0,2)</f>
        <v/>
      </c>
      <c r="CV614" s="861"/>
      <c r="CW614" s="861"/>
      <c r="CX614" s="2038"/>
      <c r="CY614" s="2050"/>
      <c r="CZ614" s="1545">
        <f>10^(CJ614/20)*100-100</f>
        <v/>
      </c>
      <c r="DA614" s="1354"/>
      <c r="DB614" s="1309"/>
      <c r="DC614" s="1273">
        <f>IF(DA614="","",10^(DA614/10))</f>
        <v/>
      </c>
      <c r="DD614" s="1407">
        <f>IF(ISNUMBER(DB614)=FALSE,"",10^(DB614/10))</f>
        <v/>
      </c>
      <c r="DE614" s="1545">
        <f>IF(AND(ISNUMBER(DC614),ISNUMBER(DD614)),IF(DC614/DD614&gt;1,ROUND((DC614)/DD614,3),1),1)</f>
        <v/>
      </c>
      <c r="DF614" s="1541"/>
      <c r="DG614" s="1541"/>
      <c r="DH614" s="1541"/>
      <c r="DI614" s="1541"/>
      <c r="DJ614" s="1541"/>
      <c r="DK614" s="1541"/>
      <c r="DL614" s="1541"/>
      <c r="DM614" s="1541"/>
      <c r="DN614" s="1541"/>
      <c r="DO614" s="1541"/>
      <c r="DP614" s="1541"/>
      <c r="DQ614" s="1541"/>
      <c r="DR614" s="1541"/>
    </row>
    <row r="615" ht="12.75" x14ac:dyDescent="0.2">
      <c r="A615" s="1541"/>
      <c r="B615" s="1541"/>
      <c r="C615"/>
      <c r="D615" s="130">
        <f>IF(BX$615="Close to Ear","EN 62209-1","EN 62209-2")</f>
        <v/>
      </c>
      <c r="E615" s="130">
        <f>IF(CG615="Close to Ear","2016","2010/A1:2019")</f>
        <v/>
      </c>
      <c r="F615" s="1488" t="inlineStr">
        <is>
          <t>5.5</t>
        </is>
      </c>
      <c r="G615" s="1497"/>
      <c r="H615" s="120">
        <f>BV615</f>
        <v/>
      </c>
      <c r="I615" s="120">
        <f>BW615</f>
        <v/>
      </c>
      <c r="J615" s="687" t="inlineStr">
        <is>
          <t>WLAN</t>
        </is>
      </c>
      <c r="K615" s="194" t="inlineStr">
        <is>
          <t>2.4 GHz</t>
        </is>
      </c>
      <c r="L615" s="115"/>
      <c r="M615" s="120"/>
      <c r="N615" s="119"/>
      <c r="O615" s="131"/>
      <c r="P615" s="6597"/>
      <c r="Q615" s="131"/>
      <c r="R615" s="131"/>
      <c r="S615" s="120"/>
      <c r="T615" s="120">
        <v>7</v>
      </c>
      <c r="U615" s="120">
        <v>2442</v>
      </c>
      <c r="V615" s="119"/>
      <c r="W615" s="197"/>
      <c r="X615" s="119"/>
      <c r="Y615" s="119"/>
      <c r="Z615" s="119"/>
      <c r="AA615" s="115"/>
      <c r="AB615" s="115"/>
      <c r="AC615" s="689">
        <f>IF(OR(BX$615="Close to Ear",BX$615="Close to Head"),"Head",IF(BX$615="Extremity","Extremity","Body"))</f>
        <v/>
      </c>
      <c r="AD615" s="690">
        <f>CA615</f>
        <v/>
      </c>
      <c r="AE615" s="688">
        <f>CB615</f>
        <v/>
      </c>
      <c r="AF615" s="115"/>
      <c r="AG615" s="808">
        <f>IF(AZ615="","N/A",IF(CQ615="Pass","P","F"))</f>
        <v/>
      </c>
      <c r="AH615" s="129"/>
      <c r="AI615" s="129"/>
      <c r="AJ615" s="129"/>
      <c r="AK615" s="119"/>
      <c r="AL615" s="115"/>
      <c r="AM615" s="119"/>
      <c r="AN615" s="119"/>
      <c r="AO615" s="692"/>
      <c r="AP615" s="692"/>
      <c r="AQ615" s="692"/>
      <c r="AR615" s="692"/>
      <c r="AS615" s="692"/>
      <c r="AT615" s="691">
        <f>CE615</f>
        <v/>
      </c>
      <c r="AU615" s="691">
        <f>CF615</f>
        <v/>
      </c>
      <c r="AV615" s="813"/>
      <c r="AW615" s="813"/>
      <c r="AX615" s="197">
        <f>CZ615</f>
        <v/>
      </c>
      <c r="AY615" s="197">
        <f>DE615</f>
        <v/>
      </c>
      <c r="AZ615" s="3379">
        <f>CO615</f>
        <v/>
      </c>
      <c r="BA615" s="3380"/>
      <c r="BB615" s="197">
        <f>CP615</f>
        <v/>
      </c>
      <c r="BC615" s="813"/>
      <c r="BD615" s="197">
        <f>CR615</f>
        <v/>
      </c>
      <c r="BE615" s="121">
        <f>CS615</f>
        <v/>
      </c>
      <c r="BF615" s="122">
        <f>CT615*60</f>
        <v/>
      </c>
      <c r="BG615" s="121">
        <f>BE615</f>
        <v/>
      </c>
      <c r="BH615" s="122">
        <f>CU615*60</f>
        <v/>
      </c>
      <c r="BI615" s="122">
        <f>CV615</f>
        <v/>
      </c>
      <c r="BJ615" s="117"/>
      <c r="BK615" s="812">
        <f>Overview!$E$7</f>
        <v/>
      </c>
      <c r="BL615" s="117"/>
      <c r="BM615" s="836">
        <f>CW615</f>
        <v/>
      </c>
      <c r="BN615" s="812">
        <f>Overview!$P$153</f>
        <v/>
      </c>
      <c r="BO615" s="117"/>
      <c r="BP615" s="117"/>
      <c r="BQ615" s="115"/>
      <c r="BR615" s="1478"/>
      <c r="BS615" s="1548"/>
      <c r="BT615" s="2126" t="inlineStr">
        <is>
          <t>WLAN</t>
        </is>
      </c>
      <c r="BU615" s="2126" t="inlineStr">
        <is>
          <t>2.4 GHz</t>
        </is>
      </c>
      <c r="BV615" s="464">
        <f>Overview!$E$30</f>
        <v/>
      </c>
      <c r="BW615" s="2126"/>
      <c r="BX615" s="8329" t="inlineStr">
        <is>
          <t>Close to ear</t>
        </is>
      </c>
      <c r="BY615" s="428"/>
      <c r="BZ615" s="428"/>
      <c r="CA615" s="2190" t="inlineStr">
        <is>
          <t>Left Cheek</t>
        </is>
      </c>
      <c r="CB615" s="202">
        <v>0</v>
      </c>
      <c r="CC615" s="507">
        <f>IF(COUNT('Conducted WiFi'!$AH$3:$AH$9)=0,7,INDEX('Conducted WiFi'!$T$3:$T$9,MATCH(MAX('Conducted WiFi'!$AH$3:$AH$9),'Conducted WiFi'!$AH$3:$AH$9,0)))</f>
        <v>7</v>
      </c>
      <c r="CD615" s="1715">
        <f>IF(COUNT('Conducted WiFi'!$AH$3:$AH$9)=0,2442,INDEX('Conducted WiFi'!$U$3:$U$9,MATCH(MAX('Conducted WiFi'!$AH$3:$AH$9),'Conducted WiFi'!$AH$3:$AH$9,0)))</f>
        <v>2442</v>
      </c>
      <c r="CE615" s="2191"/>
      <c r="CF615" s="2192"/>
      <c r="CG615" s="391" t="str">
        <f>IF(OR($BY$547="",$BY$547=""),"",$BY$547)</f>
        <v/>
      </c>
      <c r="CH615" s="391">
        <f>BZ615</f>
        <v/>
      </c>
      <c r="CI615" s="391">
        <f>CA615</f>
        <v/>
      </c>
      <c r="CJ615" s="2193"/>
      <c r="CK615" s="1605"/>
      <c r="CL615" s="203">
        <f>IF(CF615=""," ",IF(ABS(CE615-CF615)&lt;=0.125,"Valid","Not valid"))</f>
        <v/>
      </c>
      <c r="CM615" s="204">
        <f> IF(CE615="","",IF(AND(CE615&lt;&gt;"",CF615=""),IF(CE615&gt;=1,"Medir+Sig Max","No"),IF(CF615&lt;&gt;"",IF(CF615&gt;=1,"Medir+Sig Max","No"),"")))</f>
        <v/>
      </c>
      <c r="CN615" s="1798"/>
      <c r="CO615" s="219">
        <f>IF(CK615="",IF(AND(CE615="",CF615=""),"",IF(CF615="",IF(DE615&gt;1,ROUND(DE615*CE615,3),CE615),IF(DE615&gt;1,ROUND(DE615*CF615,3),CF615))),IF(AND(CE615="",CF615=""),"",IF(CF615="",IF(DE615&gt;1,ROUND(DE615*CE615*(1/(CK615)),3),CE615*(1/(CK615))),IF(DE615&gt;1,ROUND(DE615*CF615*(1/(CK615)),3),CF615*(1/(CK615))))))</f>
        <v/>
      </c>
      <c r="CP615" s="2037">
        <f>IF(COUNTIF(Overview!K12:K14,TRUE)&gt;0,2,IF(COUNTIF(Overview!L12:L14,TRUE)&gt;0,4,0))</f>
        <v/>
      </c>
      <c r="CQ615" s="1471">
        <f>IF(CO615="","",IF(CO615&gt;CP615,"Fail","Pass"))</f>
        <v/>
      </c>
      <c r="CR615" s="1480"/>
      <c r="CS615" s="1564">
        <f>MyTimestamp(CO615)</f>
        <v/>
      </c>
      <c r="CT615" s="1529">
        <f>IF(CE615="",0,15)+IF(CF615="",0,15)</f>
        <v/>
      </c>
      <c r="CU615" s="1530">
        <f>IF(CT615=0,0,2)</f>
        <v/>
      </c>
      <c r="CV615" s="862"/>
      <c r="CW615" s="862"/>
      <c r="CX615" s="2038"/>
      <c r="CY615" s="2039"/>
      <c r="CZ615" s="1542">
        <f>10^(CJ615/20)*100-100</f>
        <v/>
      </c>
      <c r="DA615" s="1354"/>
      <c r="DB615" s="1451"/>
      <c r="DC615" s="1273">
        <f>IF(DA615="","",10^(DA615/10))</f>
        <v/>
      </c>
      <c r="DD615" s="1402">
        <f>IF(ISNUMBER(DB615)=FALSE,"",10^(DB615/10))</f>
        <v/>
      </c>
      <c r="DE615" s="1542">
        <f>IF(AND(ISNUMBER(DC615),ISNUMBER(DD615)),IF(DC615/DD615&gt;1,ROUND((DC615)/DD615,3),1),1)</f>
        <v/>
      </c>
      <c r="DF615" s="1541"/>
      <c r="DG615" s="1541"/>
      <c r="DH615" s="1541"/>
      <c r="DI615" s="1541"/>
      <c r="DJ615" s="1541"/>
      <c r="DK615" s="1541"/>
      <c r="DL615" s="1541"/>
      <c r="DM615" s="1541"/>
      <c r="DN615" s="1541"/>
      <c r="DO615" s="1541"/>
      <c r="DP615" s="1541"/>
      <c r="DQ615" s="1541"/>
      <c r="DR615" s="1541"/>
    </row>
    <row r="616" ht="12.75" x14ac:dyDescent="0.2">
      <c r="A616" s="1541"/>
      <c r="B616" s="1541"/>
      <c r="C616"/>
      <c r="D616" s="130">
        <f>IF(BX$615="Close to Ear","EN 62209-1","EN 62209-2")</f>
        <v/>
      </c>
      <c r="E616" s="130">
        <f>IF(CG616="Close to Ear","2016","2010/A1:2019")</f>
        <v/>
      </c>
      <c r="F616" s="1488" t="inlineStr">
        <is>
          <t>5.5</t>
        </is>
      </c>
      <c r="G616" s="1497"/>
      <c r="H616" s="120">
        <f>BV616</f>
        <v/>
      </c>
      <c r="I616" s="120">
        <f>BW616</f>
        <v/>
      </c>
      <c r="J616" s="687" t="inlineStr">
        <is>
          <t>WLAN</t>
        </is>
      </c>
      <c r="K616" s="194" t="inlineStr">
        <is>
          <t>2.4 GHz</t>
        </is>
      </c>
      <c r="L616" s="115"/>
      <c r="M616" s="120"/>
      <c r="N616" s="119"/>
      <c r="O616" s="131"/>
      <c r="P616" s="6597"/>
      <c r="Q616" s="131"/>
      <c r="R616" s="131"/>
      <c r="S616" s="120"/>
      <c r="T616" s="120">
        <v>7</v>
      </c>
      <c r="U616" s="120">
        <v>2442</v>
      </c>
      <c r="V616" s="119"/>
      <c r="W616" s="197"/>
      <c r="X616" s="119"/>
      <c r="Y616" s="119"/>
      <c r="Z616" s="119"/>
      <c r="AA616" s="115"/>
      <c r="AB616" s="115"/>
      <c r="AC616" s="689">
        <f>IF(OR(BX$615="Close to Ear",BX$615="Close to Head"),"Head",IF(BX$615="Extremity","Extremity","Body"))</f>
        <v/>
      </c>
      <c r="AD616" s="690">
        <f>CA616</f>
        <v/>
      </c>
      <c r="AE616" s="688">
        <f>CB616</f>
        <v/>
      </c>
      <c r="AF616" s="115"/>
      <c r="AG616" s="808">
        <f>IF(AZ616="","N/A",IF(CQ616="Pass","P","F"))</f>
        <v/>
      </c>
      <c r="AH616" s="129"/>
      <c r="AI616" s="129"/>
      <c r="AJ616" s="129"/>
      <c r="AK616" s="119"/>
      <c r="AL616" s="115"/>
      <c r="AM616" s="119"/>
      <c r="AN616" s="119"/>
      <c r="AO616" s="692"/>
      <c r="AP616" s="692"/>
      <c r="AQ616" s="692"/>
      <c r="AR616" s="692"/>
      <c r="AS616" s="692"/>
      <c r="AT616" s="691">
        <f>CE616</f>
        <v/>
      </c>
      <c r="AU616" s="691">
        <f>CF616</f>
        <v/>
      </c>
      <c r="AV616" s="813"/>
      <c r="AW616" s="813"/>
      <c r="AX616" s="197">
        <f>CZ616</f>
        <v/>
      </c>
      <c r="AY616" s="197">
        <f>DE616</f>
        <v/>
      </c>
      <c r="AZ616" s="3379">
        <f>CO616</f>
        <v/>
      </c>
      <c r="BA616" s="3380"/>
      <c r="BB616" s="197">
        <f>CP616</f>
        <v/>
      </c>
      <c r="BC616" s="813"/>
      <c r="BD616" s="197">
        <f>CR616</f>
        <v/>
      </c>
      <c r="BE616" s="121">
        <f>CS616</f>
        <v/>
      </c>
      <c r="BF616" s="122">
        <f>CT616*60</f>
        <v/>
      </c>
      <c r="BG616" s="121">
        <f>BE616</f>
        <v/>
      </c>
      <c r="BH616" s="122">
        <f>CU616*60</f>
        <v/>
      </c>
      <c r="BI616" s="122">
        <f>CV616</f>
        <v/>
      </c>
      <c r="BJ616" s="117"/>
      <c r="BK616" s="812">
        <f>Overview!$E$7</f>
        <v/>
      </c>
      <c r="BL616" s="117"/>
      <c r="BM616" s="836">
        <f>CW616</f>
        <v/>
      </c>
      <c r="BN616" s="812">
        <f>Overview!$P$153</f>
        <v/>
      </c>
      <c r="BO616" s="117"/>
      <c r="BP616" s="117"/>
      <c r="BQ616" s="115"/>
      <c r="BR616" s="1478"/>
      <c r="BS616" s="1548"/>
      <c r="BT616" s="2127" t="inlineStr">
        <is>
          <t>WLAN</t>
        </is>
      </c>
      <c r="BU616" s="2127" t="inlineStr">
        <is>
          <t>2.4 GHz</t>
        </is>
      </c>
      <c r="BV616" s="465">
        <f>Overview!$E$30</f>
        <v/>
      </c>
      <c r="BW616" s="2127"/>
      <c r="BX616" s="2127"/>
      <c r="BY616" s="432"/>
      <c r="BZ616" s="432"/>
      <c r="CA616" s="2194" t="inlineStr">
        <is>
          <t>Left Tilt</t>
        </is>
      </c>
      <c r="CB616" s="200">
        <v>0</v>
      </c>
      <c r="CC616" s="432">
        <f>IF(COUNT('Conducted WiFi'!$AH$3:$AH$9)=0,7,INDEX('Conducted WiFi'!$T$3:$T$9,MATCH(MAX('Conducted WiFi'!$AH$3:$AH$9),'Conducted WiFi'!$AH$3:$AH$9,0)))</f>
        <v>7</v>
      </c>
      <c r="CD616" s="1716">
        <f>IF(COUNT('Conducted WiFi'!$AH$3:$AH$9)=0,2442,INDEX('Conducted WiFi'!$U$3:$U$9,MATCH(MAX('Conducted WiFi'!$AH$3:$AH$9),'Conducted WiFi'!$AH$3:$AH$9,0)))</f>
        <v>2442</v>
      </c>
      <c r="CE616" s="2013"/>
      <c r="CF616" s="1966"/>
      <c r="CG616" s="392" t="str">
        <f>IF(OR($BY$547="",$BY$547=""),"",$BY$547)</f>
        <v/>
      </c>
      <c r="CH616" s="392">
        <f>BZ616</f>
        <v/>
      </c>
      <c r="CI616" s="392">
        <f>CA616</f>
        <v/>
      </c>
      <c r="CJ616" s="2195"/>
      <c r="CK616" s="1606"/>
      <c r="CL616" s="206">
        <f>IF(CF616=""," ",IF(ABS(CE616-CF616)&lt;=0.125,"Valid","Not valid"))</f>
        <v/>
      </c>
      <c r="CM616" s="207">
        <f> IF(CE616="","",IF(AND(CE616&lt;&gt;"",CF616=""),IF(CE616&gt;=1,"Medir+Sig Max","No"),IF(CF616&lt;&gt;"",IF(CF616&gt;=1,"Medir+Sig Max","No"),"")))</f>
        <v/>
      </c>
      <c r="CN616" s="1787"/>
      <c r="CO616" s="220">
        <f>IF(CK616="",IF(AND(CE616="",CF616=""),"",IF(CF616="",IF(DE616&gt;1,ROUND(DE616*CE616,3),CE616),IF(DE616&gt;1,ROUND(DE616*CF616,3),CF616))),IF(AND(CE616="",CF616=""),"",IF(CF616="",IF(DE616&gt;1,ROUND(DE616*CE616*(1/(CK616)),3),CE616*(1/(CK616))),IF(DE616&gt;1,ROUND(DE616*CF616*(1/(CK616)),3),CF616*(1/(CK616))))))</f>
        <v/>
      </c>
      <c r="CP616" s="2043">
        <f>IF(COUNTIF(Overview!K12:K14,TRUE)&gt;0,2,IF(COUNTIF(Overview!L12:L14,TRUE)&gt;0,4,0))</f>
        <v/>
      </c>
      <c r="CQ616" s="1472">
        <f>IF(CO616="","",IF(CO616&gt;CP616,"Fail","Pass"))</f>
        <v/>
      </c>
      <c r="CR616" s="1481"/>
      <c r="CS616" s="1565">
        <f>MyTimestamp(CO616)</f>
        <v/>
      </c>
      <c r="CT616" s="1531">
        <f>IF(CE616="",0,15)+IF(CF616="",0,15)</f>
        <v/>
      </c>
      <c r="CU616" s="1532">
        <f>IF(CT616=0,0,2)</f>
        <v/>
      </c>
      <c r="CV616" s="859"/>
      <c r="CW616" s="859"/>
      <c r="CX616" s="2038"/>
      <c r="CY616" s="2044"/>
      <c r="CZ616" s="1543">
        <f>10^(CJ616/20)*100-100</f>
        <v/>
      </c>
      <c r="DA616" s="1354"/>
      <c r="DB616" s="730"/>
      <c r="DC616" s="1273">
        <f>IF(DA616="","",10^(DA616/10))</f>
        <v/>
      </c>
      <c r="DD616" s="1403">
        <f>IF(ISNUMBER(DB616)=FALSE,"",10^(DB616/10))</f>
        <v/>
      </c>
      <c r="DE616" s="1543">
        <f>IF(AND(ISNUMBER(DC616),ISNUMBER(DD616)),IF(DC616/DD616&gt;1,ROUND((DC616)/DD616,3),1),1)</f>
        <v/>
      </c>
      <c r="DF616" s="1541"/>
      <c r="DG616" s="1541"/>
      <c r="DH616" s="1541"/>
      <c r="DI616" s="1541"/>
      <c r="DJ616" s="1541"/>
      <c r="DK616" s="1541"/>
      <c r="DL616" s="1541"/>
      <c r="DM616" s="1541"/>
      <c r="DN616" s="1541"/>
      <c r="DO616" s="1541"/>
      <c r="DP616" s="1541"/>
      <c r="DQ616" s="1541"/>
      <c r="DR616" s="1541"/>
    </row>
    <row r="617" ht="12.75" x14ac:dyDescent="0.2">
      <c r="A617" s="1541"/>
      <c r="B617" s="1541"/>
      <c r="C617"/>
      <c r="D617" s="130">
        <f>IF(BX$615="Close to Ear","EN 62209-1","EN 62209-2")</f>
        <v/>
      </c>
      <c r="E617" s="130">
        <f>IF(CG617="Close to Ear","2016","2010/A1:2019")</f>
        <v/>
      </c>
      <c r="F617" s="1488" t="inlineStr">
        <is>
          <t>5.5</t>
        </is>
      </c>
      <c r="G617" s="1497"/>
      <c r="H617" s="120">
        <f>BV617</f>
        <v/>
      </c>
      <c r="I617" s="120">
        <f>BW617</f>
        <v/>
      </c>
      <c r="J617" s="687" t="inlineStr">
        <is>
          <t>WLAN</t>
        </is>
      </c>
      <c r="K617" s="194" t="inlineStr">
        <is>
          <t>2.4 GHz</t>
        </is>
      </c>
      <c r="L617" s="115"/>
      <c r="M617" s="120"/>
      <c r="N617" s="119"/>
      <c r="O617" s="131"/>
      <c r="P617" s="6597"/>
      <c r="Q617" s="131"/>
      <c r="R617" s="131"/>
      <c r="S617" s="120"/>
      <c r="T617" s="120">
        <v>7</v>
      </c>
      <c r="U617" s="120">
        <v>2442</v>
      </c>
      <c r="V617" s="119"/>
      <c r="W617" s="197"/>
      <c r="X617" s="119"/>
      <c r="Y617" s="119"/>
      <c r="Z617" s="119"/>
      <c r="AA617" s="115"/>
      <c r="AB617" s="115"/>
      <c r="AC617" s="689">
        <f>IF(OR(BX$615="Close to Ear",BX$615="Close to Head"),"Head",IF(BX$615="Extremity","Extremity","Body"))</f>
        <v/>
      </c>
      <c r="AD617" s="690">
        <f>CA617</f>
        <v/>
      </c>
      <c r="AE617" s="688">
        <f>CB617</f>
        <v/>
      </c>
      <c r="AF617" s="115"/>
      <c r="AG617" s="808">
        <f>IF(AZ617="","N/A",IF(CQ617="Pass","P","F"))</f>
        <v/>
      </c>
      <c r="AH617" s="129"/>
      <c r="AI617" s="129"/>
      <c r="AJ617" s="129"/>
      <c r="AK617" s="119"/>
      <c r="AL617" s="115"/>
      <c r="AM617" s="119"/>
      <c r="AN617" s="119"/>
      <c r="AO617" s="692"/>
      <c r="AP617" s="692"/>
      <c r="AQ617" s="692"/>
      <c r="AR617" s="692"/>
      <c r="AS617" s="692"/>
      <c r="AT617" s="691">
        <f>CE617</f>
        <v/>
      </c>
      <c r="AU617" s="691">
        <f>CF617</f>
        <v/>
      </c>
      <c r="AV617" s="813"/>
      <c r="AW617" s="813"/>
      <c r="AX617" s="197">
        <f>CZ617</f>
        <v/>
      </c>
      <c r="AY617" s="197">
        <f>DE617</f>
        <v/>
      </c>
      <c r="AZ617" s="3379">
        <f>CO617</f>
        <v/>
      </c>
      <c r="BA617" s="3380"/>
      <c r="BB617" s="197">
        <f>CP617</f>
        <v/>
      </c>
      <c r="BC617" s="813"/>
      <c r="BD617" s="197">
        <f>CR617</f>
        <v/>
      </c>
      <c r="BE617" s="121">
        <f>CS617</f>
        <v/>
      </c>
      <c r="BF617" s="122">
        <f>CT617*60</f>
        <v/>
      </c>
      <c r="BG617" s="121">
        <f>BE617</f>
        <v/>
      </c>
      <c r="BH617" s="122">
        <f>CU617*60</f>
        <v/>
      </c>
      <c r="BI617" s="122">
        <f>CV617</f>
        <v/>
      </c>
      <c r="BJ617" s="117"/>
      <c r="BK617" s="812">
        <f>Overview!$E$7</f>
        <v/>
      </c>
      <c r="BL617" s="117"/>
      <c r="BM617" s="836">
        <f>CW617</f>
        <v/>
      </c>
      <c r="BN617" s="812">
        <f>Overview!$P$153</f>
        <v/>
      </c>
      <c r="BO617" s="117"/>
      <c r="BP617" s="117"/>
      <c r="BQ617" s="115"/>
      <c r="BR617" s="1478"/>
      <c r="BS617" s="1548"/>
      <c r="BT617" s="2127" t="inlineStr">
        <is>
          <t>WLAN</t>
        </is>
      </c>
      <c r="BU617" s="2127" t="inlineStr">
        <is>
          <t>2.4 GHz</t>
        </is>
      </c>
      <c r="BV617" s="465">
        <f>Overview!$E$30</f>
        <v/>
      </c>
      <c r="BW617" s="2127"/>
      <c r="BX617" s="2127"/>
      <c r="BY617" s="430"/>
      <c r="BZ617" s="430"/>
      <c r="CA617" s="2194" t="inlineStr">
        <is>
          <t>Right Cheek</t>
        </is>
      </c>
      <c r="CB617" s="200">
        <v>0</v>
      </c>
      <c r="CC617" s="432">
        <f>IF(COUNT('Conducted WiFi'!$AH$3:$AH$9)=0,7,INDEX('Conducted WiFi'!$T$3:$T$9,MATCH(MAX('Conducted WiFi'!$AH$3:$AH$9),'Conducted WiFi'!$AH$3:$AH$9,0)))</f>
        <v>7</v>
      </c>
      <c r="CD617" s="1716">
        <f>IF(COUNT('Conducted WiFi'!$AH$3:$AH$9)=0,2442,INDEX('Conducted WiFi'!$U$3:$U$9,MATCH(MAX('Conducted WiFi'!$AH$3:$AH$9),'Conducted WiFi'!$AH$3:$AH$9,0)))</f>
        <v>2442</v>
      </c>
      <c r="CE617" s="2013"/>
      <c r="CF617" s="1966"/>
      <c r="CG617" s="392" t="str">
        <f>IF(OR($BY$547="",$BY$547=""),"",$BY$547)</f>
        <v/>
      </c>
      <c r="CH617" s="392">
        <f>BZ617</f>
        <v/>
      </c>
      <c r="CI617" s="392">
        <f>CA617</f>
        <v/>
      </c>
      <c r="CJ617" s="2195"/>
      <c r="CK617" s="1606"/>
      <c r="CL617" s="206">
        <f>IF(CF617=""," ",IF(ABS(CE617-CF617)&lt;=0.125,"Valid","Not valid"))</f>
        <v/>
      </c>
      <c r="CM617" s="207">
        <f> IF(CE617="","",IF(AND(CE617&lt;&gt;"",CF617=""),IF(CE617&gt;=1,"Medir+Sig Max","No"),IF(CF617&lt;&gt;"",IF(CF617&gt;=1,"Medir+Sig Max","No"),"")))</f>
        <v/>
      </c>
      <c r="CN617" s="1787"/>
      <c r="CO617" s="220">
        <f>IF(CK617="",IF(AND(CE617="",CF617=""),"",IF(CF617="",IF(DE617&gt;1,ROUND(DE617*CE617,3),CE617),IF(DE617&gt;1,ROUND(DE617*CF617,3),CF617))),IF(AND(CE617="",CF617=""),"",IF(CF617="",IF(DE617&gt;1,ROUND(DE617*CE617*(1/(CK617)),3),CE617*(1/(CK617))),IF(DE617&gt;1,ROUND(DE617*CF617*(1/(CK617)),3),CF617*(1/(CK617))))))</f>
        <v/>
      </c>
      <c r="CP617" s="2043">
        <f>IF(COUNTIF(Overview!K12:K14,TRUE)&gt;0,2,IF(COUNTIF(Overview!L12:L14,TRUE)&gt;0,4,0))</f>
        <v/>
      </c>
      <c r="CQ617" s="1472">
        <f>IF(CO617="","",IF(CO617&gt;CP617,"Fail","Pass"))</f>
        <v/>
      </c>
      <c r="CR617" s="1481"/>
      <c r="CS617" s="1565">
        <f>MyTimestamp(CO617)</f>
        <v/>
      </c>
      <c r="CT617" s="1531">
        <f>IF(CE617="",0,15)+IF(CF617="",0,15)</f>
        <v/>
      </c>
      <c r="CU617" s="1532">
        <f>IF(CT617=0,0,2)</f>
        <v/>
      </c>
      <c r="CV617" s="859"/>
      <c r="CW617" s="859"/>
      <c r="CX617" s="2038"/>
      <c r="CY617" s="2044"/>
      <c r="CZ617" s="1543">
        <f>10^(CJ617/20)*100-100</f>
        <v/>
      </c>
      <c r="DA617" s="1354"/>
      <c r="DB617" s="730"/>
      <c r="DC617" s="1273">
        <f>IF(DA617="","",10^(DA617/10))</f>
        <v/>
      </c>
      <c r="DD617" s="1404">
        <f>IF(ISNUMBER(DB617)=FALSE,"",10^(DB617/10))</f>
        <v/>
      </c>
      <c r="DE617" s="1543">
        <f>IF(AND(ISNUMBER(DC617),ISNUMBER(DD617)),IF(DC617/DD617&gt;1,ROUND((DC617)/DD617,3),1),1)</f>
        <v/>
      </c>
      <c r="DF617" s="1541"/>
      <c r="DG617" s="1541"/>
      <c r="DH617" s="1541"/>
      <c r="DI617" s="1541"/>
      <c r="DJ617" s="1541"/>
      <c r="DK617" s="1541"/>
      <c r="DL617" s="1541"/>
      <c r="DM617" s="1541"/>
      <c r="DN617" s="1541"/>
      <c r="DO617" s="1541"/>
      <c r="DP617" s="1541"/>
      <c r="DQ617" s="1541"/>
      <c r="DR617" s="1541"/>
    </row>
    <row r="618" ht="12.75" x14ac:dyDescent="0.2">
      <c r="A618" s="1541"/>
      <c r="B618" s="1541"/>
      <c r="C618"/>
      <c r="D618" s="130">
        <f>IF(BX$615="Close to Ear","EN 62209-1","EN 62209-2")</f>
        <v/>
      </c>
      <c r="E618" s="130">
        <f>IF(CG618="Close to Ear","2016","2010/A1:2019")</f>
        <v/>
      </c>
      <c r="F618" s="1488" t="inlineStr">
        <is>
          <t>5.5</t>
        </is>
      </c>
      <c r="G618" s="1497"/>
      <c r="H618" s="120">
        <f>BV618</f>
        <v/>
      </c>
      <c r="I618" s="120">
        <f>BW618</f>
        <v/>
      </c>
      <c r="J618" s="687" t="inlineStr">
        <is>
          <t>WLAN</t>
        </is>
      </c>
      <c r="K618" s="194" t="inlineStr">
        <is>
          <t>2.4 GHz</t>
        </is>
      </c>
      <c r="L618" s="115"/>
      <c r="M618" s="120"/>
      <c r="N618" s="119"/>
      <c r="O618" s="131"/>
      <c r="P618" s="6597"/>
      <c r="Q618" s="131"/>
      <c r="R618" s="131"/>
      <c r="S618" s="120"/>
      <c r="T618" s="120">
        <v>7</v>
      </c>
      <c r="U618" s="120">
        <v>2442</v>
      </c>
      <c r="V618" s="119"/>
      <c r="W618" s="197"/>
      <c r="X618" s="119"/>
      <c r="Y618" s="119"/>
      <c r="Z618" s="119"/>
      <c r="AA618" s="115"/>
      <c r="AB618" s="115"/>
      <c r="AC618" s="689">
        <f>IF(OR(BX$615="Close to Ear",BX$615="Close to Head"),"Head",IF(BX$615="Extremity","Extremity","Body"))</f>
        <v/>
      </c>
      <c r="AD618" s="690">
        <f>CA618</f>
        <v/>
      </c>
      <c r="AE618" s="688">
        <f>CB618</f>
        <v/>
      </c>
      <c r="AF618" s="115"/>
      <c r="AG618" s="808">
        <f>IF(AZ618="","N/A",IF(CQ618="Pass","P","F"))</f>
        <v/>
      </c>
      <c r="AH618" s="129"/>
      <c r="AI618" s="129"/>
      <c r="AJ618" s="129"/>
      <c r="AK618" s="119"/>
      <c r="AL618" s="115"/>
      <c r="AM618" s="119"/>
      <c r="AN618" s="119"/>
      <c r="AO618" s="692"/>
      <c r="AP618" s="692"/>
      <c r="AQ618" s="692"/>
      <c r="AR618" s="692"/>
      <c r="AS618" s="692"/>
      <c r="AT618" s="691">
        <f>CE618</f>
        <v/>
      </c>
      <c r="AU618" s="691">
        <f>CF618</f>
        <v/>
      </c>
      <c r="AV618" s="813"/>
      <c r="AW618" s="813"/>
      <c r="AX618" s="197">
        <f>CZ618</f>
        <v/>
      </c>
      <c r="AY618" s="197">
        <f>DE618</f>
        <v/>
      </c>
      <c r="AZ618" s="3379">
        <f>CO618</f>
        <v/>
      </c>
      <c r="BA618" s="3380"/>
      <c r="BB618" s="197">
        <f>CP618</f>
        <v/>
      </c>
      <c r="BC618" s="813"/>
      <c r="BD618" s="197">
        <f>CR618</f>
        <v/>
      </c>
      <c r="BE618" s="121">
        <f>CS618</f>
        <v/>
      </c>
      <c r="BF618" s="122">
        <f>CT618*60</f>
        <v/>
      </c>
      <c r="BG618" s="121">
        <f>BE618</f>
        <v/>
      </c>
      <c r="BH618" s="122">
        <f>CU618*60</f>
        <v/>
      </c>
      <c r="BI618" s="122">
        <f>CV618</f>
        <v/>
      </c>
      <c r="BJ618" s="117"/>
      <c r="BK618" s="812">
        <f>Overview!$E$7</f>
        <v/>
      </c>
      <c r="BL618" s="117"/>
      <c r="BM618" s="836">
        <f>CW618</f>
        <v/>
      </c>
      <c r="BN618" s="812">
        <f>Overview!$P$153</f>
        <v/>
      </c>
      <c r="BO618" s="117"/>
      <c r="BP618" s="117"/>
      <c r="BQ618" s="115"/>
      <c r="BR618" s="1478"/>
      <c r="BS618" s="1548"/>
      <c r="BT618" s="2127" t="inlineStr">
        <is>
          <t>WLAN</t>
        </is>
      </c>
      <c r="BU618" s="2127" t="inlineStr">
        <is>
          <t>2.4 GHz</t>
        </is>
      </c>
      <c r="BV618" s="465">
        <f>Overview!$E$30</f>
        <v/>
      </c>
      <c r="BW618" s="2127"/>
      <c r="BX618" s="2127"/>
      <c r="BY618" s="434"/>
      <c r="BZ618" s="434"/>
      <c r="CA618" s="2196" t="inlineStr">
        <is>
          <t>Right Tilt</t>
        </is>
      </c>
      <c r="CB618" s="201">
        <v>0</v>
      </c>
      <c r="CC618" s="509">
        <f>IF(COUNT('Conducted WiFi'!$AH$3:$AH$9)=0,7,INDEX('Conducted WiFi'!$T$3:$T$9,MATCH(MAX('Conducted WiFi'!$AH$3:$AH$9),'Conducted WiFi'!$AH$3:$AH$9,0)))</f>
        <v>7</v>
      </c>
      <c r="CD618" s="1717">
        <f>IF(COUNT('Conducted WiFi'!$AH$3:$AH$9)=0,2442,INDEX('Conducted WiFi'!$U$3:$U$9,MATCH(MAX('Conducted WiFi'!$AH$3:$AH$9),'Conducted WiFi'!$AH$3:$AH$9,0)))</f>
        <v>2442</v>
      </c>
      <c r="CE618" s="2013"/>
      <c r="CF618" s="1966"/>
      <c r="CG618" s="392" t="str">
        <f>IF(OR($BY$547="",$BY$547=""),"",$BY$547)</f>
        <v/>
      </c>
      <c r="CH618" s="392">
        <f>BZ618</f>
        <v/>
      </c>
      <c r="CI618" s="392">
        <f>CA618</f>
        <v/>
      </c>
      <c r="CJ618" s="2195"/>
      <c r="CK618" s="1607"/>
      <c r="CL618" s="206">
        <f>IF(CF618=""," ",IF(ABS(CE618-CF618)&lt;=0.125,"Valid","Not valid"))</f>
        <v/>
      </c>
      <c r="CM618" s="207">
        <f> IF(CE618="","",IF(AND(CE618&lt;&gt;"",CF618=""),IF(CE618&gt;=1,"Medir+Sig Max","No"),IF(CF618&lt;&gt;"",IF(CF618&gt;=1,"Medir+Sig Max","No"),"")))</f>
        <v/>
      </c>
      <c r="CN618" s="1787"/>
      <c r="CO618" s="220">
        <f>IF(CK618="",IF(AND(CE618="",CF618=""),"",IF(CF618="",IF(DE618&gt;1,ROUND(DE618*CE618,3),CE618),IF(DE618&gt;1,ROUND(DE618*CF618,3),CF618))),IF(AND(CE618="",CF618=""),"",IF(CF618="",IF(DE618&gt;1,ROUND(DE618*CE618*(1/(CK618)),3),CE618*(1/(CK618))),IF(DE618&gt;1,ROUND(DE618*CF618*(1/(CK618)),3),CF618*(1/(CK618))))))</f>
        <v/>
      </c>
      <c r="CP618" s="2043">
        <f>IF(COUNTIF(Overview!K12:K14,TRUE)&gt;0,2,IF(COUNTIF(Overview!L12:L14,TRUE)&gt;0,4,0))</f>
        <v/>
      </c>
      <c r="CQ618" s="1472">
        <f>IF(CO618="","",IF(CO618&gt;CP618,"Fail","Pass"))</f>
        <v/>
      </c>
      <c r="CR618" s="1481"/>
      <c r="CS618" s="1565">
        <f>MyTimestamp(CO618)</f>
        <v/>
      </c>
      <c r="CT618" s="1531">
        <f>IF(CE618="",0,15)+IF(CF618="",0,15)</f>
        <v/>
      </c>
      <c r="CU618" s="1532">
        <f>IF(CT618=0,0,2)</f>
        <v/>
      </c>
      <c r="CV618" s="859"/>
      <c r="CW618" s="859"/>
      <c r="CX618" s="2038"/>
      <c r="CY618" s="2044"/>
      <c r="CZ618" s="1543">
        <f>10^(CJ618/20)*100-100</f>
        <v/>
      </c>
      <c r="DA618" s="1354"/>
      <c r="DB618" s="815"/>
      <c r="DC618" s="1273">
        <f>IF(DA618="","",10^(DA618/10))</f>
        <v/>
      </c>
      <c r="DD618" s="1405">
        <f>IF(ISNUMBER(DB618)=FALSE,"",10^(DB618/10))</f>
        <v/>
      </c>
      <c r="DE618" s="1543">
        <f>IF(AND(ISNUMBER(DC618),ISNUMBER(DD618)),IF(DC618/DD618&gt;1,ROUND((DC618)/DD618,3),1),1)</f>
        <v/>
      </c>
      <c r="DF618" s="1541"/>
      <c r="DG618" s="1541"/>
      <c r="DH618" s="1541"/>
      <c r="DI618" s="1541"/>
      <c r="DJ618" s="1541"/>
      <c r="DK618" s="1541"/>
      <c r="DL618" s="1541"/>
      <c r="DM618" s="1541"/>
      <c r="DN618" s="1541"/>
      <c r="DO618" s="1541"/>
      <c r="DP618" s="1541"/>
      <c r="DQ618" s="1541"/>
      <c r="DR618" s="1541"/>
    </row>
    <row r="619" ht="12.75" x14ac:dyDescent="0.2">
      <c r="A619" s="1541"/>
      <c r="B619" s="1541"/>
      <c r="C619"/>
      <c r="D619" s="130">
        <f>IF(BX$615="Close to Ear","EN 62209-1","EN 62209-2")</f>
        <v/>
      </c>
      <c r="E619" s="130">
        <f>IF(CG619="Close to Ear","2016","2010/A1:2019")</f>
        <v/>
      </c>
      <c r="F619" s="1488" t="inlineStr">
        <is>
          <t>5.5</t>
        </is>
      </c>
      <c r="G619" s="1497"/>
      <c r="H619" s="120">
        <f>BV619</f>
        <v/>
      </c>
      <c r="I619" s="120">
        <f>BW619</f>
        <v/>
      </c>
      <c r="J619" s="687" t="inlineStr">
        <is>
          <t>WLAN</t>
        </is>
      </c>
      <c r="K619" s="194" t="inlineStr">
        <is>
          <t>2.4 GHz</t>
        </is>
      </c>
      <c r="L619" s="115"/>
      <c r="M619" s="120"/>
      <c r="N619" s="119"/>
      <c r="O619" s="131"/>
      <c r="P619" s="6597"/>
      <c r="Q619" s="131"/>
      <c r="R619" s="131"/>
      <c r="S619" s="120"/>
      <c r="T619" s="120">
        <v>7</v>
      </c>
      <c r="U619" s="120">
        <v>2442</v>
      </c>
      <c r="V619" s="119"/>
      <c r="W619" s="197"/>
      <c r="X619" s="119"/>
      <c r="Y619" s="119"/>
      <c r="Z619" s="119"/>
      <c r="AA619" s="115"/>
      <c r="AB619" s="115"/>
      <c r="AC619" s="689">
        <f>IF(OR(BX$615="Close to Ear",BX$615="Close to Head"),"Head",IF(BX$615="Extremity","Extremity","Body"))</f>
        <v/>
      </c>
      <c r="AD619" s="690">
        <f>CA619</f>
        <v/>
      </c>
      <c r="AE619" s="688">
        <f>CB619</f>
        <v/>
      </c>
      <c r="AF619" s="115"/>
      <c r="AG619" s="808">
        <f>IF(AZ619="","N/A",IF(CQ619="Pass","P","F"))</f>
        <v/>
      </c>
      <c r="AH619" s="129"/>
      <c r="AI619" s="129"/>
      <c r="AJ619" s="129"/>
      <c r="AK619" s="119"/>
      <c r="AL619" s="115"/>
      <c r="AM619" s="119"/>
      <c r="AN619" s="119"/>
      <c r="AO619" s="692"/>
      <c r="AP619" s="692"/>
      <c r="AQ619" s="692"/>
      <c r="AR619" s="692"/>
      <c r="AS619" s="692"/>
      <c r="AT619" s="691">
        <f>CE619</f>
        <v/>
      </c>
      <c r="AU619" s="691">
        <f>CF619</f>
        <v/>
      </c>
      <c r="AV619" s="813"/>
      <c r="AW619" s="813"/>
      <c r="AX619" s="197">
        <f>CZ619</f>
        <v/>
      </c>
      <c r="AY619" s="197">
        <f>DE619</f>
        <v/>
      </c>
      <c r="AZ619" s="3379">
        <f>CO619</f>
        <v/>
      </c>
      <c r="BA619" s="3380"/>
      <c r="BB619" s="197">
        <f>CP619</f>
        <v/>
      </c>
      <c r="BC619" s="813"/>
      <c r="BD619" s="197">
        <f>CR619</f>
        <v/>
      </c>
      <c r="BE619" s="121">
        <f>CS619</f>
        <v/>
      </c>
      <c r="BF619" s="122">
        <f>CT619*60</f>
        <v/>
      </c>
      <c r="BG619" s="121">
        <f>BE619</f>
        <v/>
      </c>
      <c r="BH619" s="122">
        <f>CU619*60</f>
        <v/>
      </c>
      <c r="BI619" s="122">
        <f>CV619</f>
        <v/>
      </c>
      <c r="BJ619" s="117"/>
      <c r="BK619" s="812">
        <f>Overview!$E$7</f>
        <v/>
      </c>
      <c r="BL619" s="117"/>
      <c r="BM619" s="836">
        <f>CW619</f>
        <v/>
      </c>
      <c r="BN619" s="812">
        <f>Overview!$P$153</f>
        <v/>
      </c>
      <c r="BO619" s="117"/>
      <c r="BP619" s="117"/>
      <c r="BQ619" s="115"/>
      <c r="BR619" s="1478"/>
      <c r="BS619" s="1548"/>
      <c r="BT619" s="2127" t="inlineStr">
        <is>
          <t>WLAN</t>
        </is>
      </c>
      <c r="BU619" s="2127" t="inlineStr">
        <is>
          <t>2.4 GHz</t>
        </is>
      </c>
      <c r="BV619" s="465">
        <f>Overview!$E$30</f>
        <v/>
      </c>
      <c r="BW619" s="2127"/>
      <c r="BX619" s="2127"/>
      <c r="BY619" s="510"/>
      <c r="BZ619" s="510"/>
      <c r="CA619" s="511" t="str">
        <f>IF(COUNT(CF615:CF618)=0,IF(COUNT(CE615:CE618)=0,"TBD",VLOOKUP(MAX(CE615:CE618),CE615:CI618,5,FALSE)),VLOOKUP(MAX(CF615:CF618),CF615:CI618,4,FALSE))</f>
        <v>TBD</v>
      </c>
      <c r="CB619" s="1971">
        <v>0</v>
      </c>
      <c r="CC619" s="510">
        <f>IF(COUNT('Conducted WiFi'!$AH$3:$AH$9)=0,7,INDEX('Conducted WiFi'!$T$3:$T$9,MATCH(MAX('Conducted WiFi'!$AH$3:$AH$9),'Conducted WiFi'!$AH$3:$AH$9,0)))</f>
        <v>7</v>
      </c>
      <c r="CD619" s="510">
        <f>IF(COUNT('Conducted WiFi'!$AH$3:$AH$9)=0,2442,INDEX('Conducted WiFi'!$U$3:$U$9,MATCH(MAX('Conducted WiFi'!$AH$3:$AH$9),'Conducted WiFi'!$AH$3:$AH$9,0)))</f>
        <v>2442</v>
      </c>
      <c r="CE619" s="2013"/>
      <c r="CF619" s="1966"/>
      <c r="CG619" s="392" t="str">
        <f>IF(OR($BY$547="",$BY$547=""),"",$BY$547)</f>
        <v/>
      </c>
      <c r="CH619" s="392">
        <f>BZ619</f>
        <v/>
      </c>
      <c r="CI619" s="392">
        <f>CA619</f>
        <v/>
      </c>
      <c r="CJ619" s="2195"/>
      <c r="CK619" s="1608"/>
      <c r="CL619" s="206">
        <f>IF(CF619=""," ",IF(ABS(CE619-CF619)&lt;=0.125,"Valid","Not valid"))</f>
        <v/>
      </c>
      <c r="CM619" s="207">
        <f> IF(CE619="","",IF(AND(CE619&lt;&gt;"",CF619=""),IF(CE619&gt;=1,"Medir+Sig Max","No"),IF(CF619&lt;&gt;"",IF(CF619&gt;=1,"Medir+Sig Max","No"),"")))</f>
        <v/>
      </c>
      <c r="CN619" s="1787"/>
      <c r="CO619" s="220">
        <f>IF(CK619="",IF(AND(CE619="",CF619=""),"",IF(CF619="",IF(DE619&gt;1,ROUND(DE619*CE619,3),CE619),IF(DE619&gt;1,ROUND(DE619*CF619,3),CF619))),IF(AND(CE619="",CF619=""),"",IF(CF619="",IF(DE619&gt;1,ROUND(DE619*CE619*(1/(CK619)),3),CE619*(1/(CK619))),IF(DE619&gt;1,ROUND(DE619*CF619*(1/(CK619)),3),CF619*(1/(CK619))))))</f>
        <v/>
      </c>
      <c r="CP619" s="2043">
        <f>IF(COUNTIF(Overview!K12:K14,TRUE)&gt;0,2,IF(COUNTIF(Overview!L12:L14,TRUE)&gt;0,4,0))</f>
        <v/>
      </c>
      <c r="CQ619" s="1472">
        <f>IF(CO619="","",IF(CO619&gt;CP619,"Fail","Pass"))</f>
        <v/>
      </c>
      <c r="CR619" s="1481"/>
      <c r="CS619" s="1565">
        <f>MyTimestamp(CO619)</f>
        <v/>
      </c>
      <c r="CT619" s="1531">
        <f>IF(CE619="",0,15)+IF(CF619="",0,15)</f>
        <v/>
      </c>
      <c r="CU619" s="1532">
        <f>IF(CT619=0,0,2)</f>
        <v/>
      </c>
      <c r="CV619" s="859"/>
      <c r="CW619" s="859"/>
      <c r="CX619" s="2038"/>
      <c r="CY619" s="2044"/>
      <c r="CZ619" s="1543">
        <f>10^(CJ619/20)*100-100</f>
        <v/>
      </c>
      <c r="DA619" s="1354"/>
      <c r="DB619" s="1452"/>
      <c r="DC619" s="1273">
        <f>IF(DA619="","",10^(DA619/10))</f>
        <v/>
      </c>
      <c r="DD619" s="1406">
        <f>IF(ISNUMBER(DB619)=FALSE,"",10^(DB619/10))</f>
        <v/>
      </c>
      <c r="DE619" s="1543">
        <f>IF(AND(ISNUMBER(DC619),ISNUMBER(DD619)),IF(DC619/DD619&gt;1,ROUND((DC619)/DD619,3),1),1)</f>
        <v/>
      </c>
      <c r="DF619" s="1541"/>
      <c r="DG619" s="1541"/>
      <c r="DH619" s="1541"/>
      <c r="DI619" s="1541"/>
      <c r="DJ619" s="1541"/>
      <c r="DK619" s="1541"/>
      <c r="DL619" s="1541"/>
      <c r="DM619" s="1541"/>
      <c r="DN619" s="1541"/>
      <c r="DO619" s="1541"/>
      <c r="DP619" s="1541"/>
      <c r="DQ619" s="1541"/>
      <c r="DR619" s="1541"/>
    </row>
    <row r="620" ht="12.75" x14ac:dyDescent="0.2">
      <c r="A620" s="1541"/>
      <c r="B620" s="1541"/>
      <c r="C620"/>
      <c r="D620" s="130">
        <f>IF(BX$615="Close to Ear","EN 62209-1","EN 62209-2")</f>
        <v/>
      </c>
      <c r="E620" s="130">
        <f>IF(CG620="Close to Ear","2016","2010/A1:2019")</f>
        <v/>
      </c>
      <c r="F620" s="1488" t="inlineStr">
        <is>
          <t>5.5</t>
        </is>
      </c>
      <c r="G620" s="1497"/>
      <c r="H620" s="120">
        <f>BV620</f>
        <v/>
      </c>
      <c r="I620" s="120">
        <f>BW620</f>
        <v/>
      </c>
      <c r="J620" s="687" t="inlineStr">
        <is>
          <t>WLAN</t>
        </is>
      </c>
      <c r="K620" s="194" t="inlineStr">
        <is>
          <t>2.4 GHz</t>
        </is>
      </c>
      <c r="L620" s="115"/>
      <c r="M620" s="120"/>
      <c r="N620" s="119"/>
      <c r="O620" s="131"/>
      <c r="P620" s="6597"/>
      <c r="Q620" s="131"/>
      <c r="R620" s="131"/>
      <c r="S620" s="120"/>
      <c r="T620" s="120">
        <v>7</v>
      </c>
      <c r="U620" s="120">
        <v>2442</v>
      </c>
      <c r="V620" s="119"/>
      <c r="W620" s="197"/>
      <c r="X620" s="119"/>
      <c r="Y620" s="119"/>
      <c r="Z620" s="119"/>
      <c r="AA620" s="115"/>
      <c r="AB620" s="115"/>
      <c r="AC620" s="689">
        <f>IF(OR(BX$615="Close to Ear",BX$615="Close to Head"),"Head",IF(BX$615="Extremity","Extremity","Body"))</f>
        <v/>
      </c>
      <c r="AD620" s="690">
        <f>CA620</f>
        <v/>
      </c>
      <c r="AE620" s="688">
        <f>CB620</f>
        <v/>
      </c>
      <c r="AF620" s="115"/>
      <c r="AG620" s="808">
        <f>IF(AZ620="","N/A",IF(CQ620="Pass","P","F"))</f>
        <v/>
      </c>
      <c r="AH620" s="129"/>
      <c r="AI620" s="129"/>
      <c r="AJ620" s="129"/>
      <c r="AK620" s="119"/>
      <c r="AL620" s="115"/>
      <c r="AM620" s="119"/>
      <c r="AN620" s="119"/>
      <c r="AO620" s="692"/>
      <c r="AP620" s="692"/>
      <c r="AQ620" s="692"/>
      <c r="AR620" s="692"/>
      <c r="AS620" s="692"/>
      <c r="AT620" s="691">
        <f>CE620</f>
        <v/>
      </c>
      <c r="AU620" s="691">
        <f>CF620</f>
        <v/>
      </c>
      <c r="AV620" s="813"/>
      <c r="AW620" s="813"/>
      <c r="AX620" s="197">
        <f>CZ620</f>
        <v/>
      </c>
      <c r="AY620" s="197">
        <f>DE620</f>
        <v/>
      </c>
      <c r="AZ620" s="3379">
        <f>CO620</f>
        <v/>
      </c>
      <c r="BA620" s="3380"/>
      <c r="BB620" s="197">
        <f>CP620</f>
        <v/>
      </c>
      <c r="BC620" s="813"/>
      <c r="BD620" s="197">
        <f>CR620</f>
        <v/>
      </c>
      <c r="BE620" s="121">
        <f>CS620</f>
        <v/>
      </c>
      <c r="BF620" s="122">
        <f>CT620*60</f>
        <v/>
      </c>
      <c r="BG620" s="121">
        <f>BE620</f>
        <v/>
      </c>
      <c r="BH620" s="122">
        <f>CU620*60</f>
        <v/>
      </c>
      <c r="BI620" s="122">
        <f>CV620</f>
        <v/>
      </c>
      <c r="BJ620" s="117"/>
      <c r="BK620" s="812">
        <f>Overview!$E$7</f>
        <v/>
      </c>
      <c r="BL620" s="117"/>
      <c r="BM620" s="836">
        <f>CW620</f>
        <v/>
      </c>
      <c r="BN620" s="812">
        <f>Overview!$P$153</f>
        <v/>
      </c>
      <c r="BO620" s="117"/>
      <c r="BP620" s="117"/>
      <c r="BQ620" s="115"/>
      <c r="BR620" s="1478"/>
      <c r="BS620" s="1548"/>
      <c r="BT620" s="2127" t="inlineStr">
        <is>
          <t>WLAN</t>
        </is>
      </c>
      <c r="BU620" s="2127" t="inlineStr">
        <is>
          <t>2.4 GHz</t>
        </is>
      </c>
      <c r="BV620" s="465">
        <f>Overview!$E$30</f>
        <v/>
      </c>
      <c r="BW620" s="2127"/>
      <c r="BX620" s="2127"/>
      <c r="BY620" s="510"/>
      <c r="BZ620" s="510"/>
      <c r="CA620" s="511" t="str">
        <f>CA619</f>
        <v>TBD</v>
      </c>
      <c r="CB620" s="1971">
        <v>0</v>
      </c>
      <c r="CC620" s="510">
        <f>IF(COUNT('Conducted WiFi'!$AH$3:$AH$9)=0,7,INDEX('Conducted WiFi'!$T$3:$T$9,MATCH(MAX('Conducted WiFi'!$AH$3:$AH$9),'Conducted WiFi'!$AH$3:$AH$9,0)))</f>
        <v>7</v>
      </c>
      <c r="CD620" s="1718">
        <f>IF(COUNT('Conducted WiFi'!$AH$3:$AH$9)=0,2442,INDEX('Conducted WiFi'!$U$3:$U$9,MATCH(MAX('Conducted WiFi'!$AH$3:$AH$9),'Conducted WiFi'!$AH$3:$AH$9,0)))</f>
        <v>2442</v>
      </c>
      <c r="CE620" s="2013"/>
      <c r="CF620" s="1966"/>
      <c r="CG620" s="392" t="str">
        <f>IF(OR($BY$547="",$BY$547=""),"",$BY$547)</f>
        <v/>
      </c>
      <c r="CH620" s="392">
        <f>BZ620</f>
        <v/>
      </c>
      <c r="CI620" s="392">
        <f>CA620</f>
        <v/>
      </c>
      <c r="CJ620" s="2195"/>
      <c r="CK620" s="1608"/>
      <c r="CL620" s="206">
        <f>IF(CF620=""," ",IF(ABS(CE620-CF620)&lt;=0.125,"Valid","Not valid"))</f>
        <v/>
      </c>
      <c r="CM620" s="207">
        <f> IF(CE620="","",IF(AND(CE620&lt;&gt;"",CF620=""),IF(CE620&gt;=1,"Medir+Sig Max","No"),IF(CF620&lt;&gt;"",IF(CF620&gt;=1,"Medir+Sig Max","No"),"")))</f>
        <v/>
      </c>
      <c r="CN620" s="1787"/>
      <c r="CO620" s="220">
        <f>IF(CK620="",IF(AND(CE620="",CF620=""),"",IF(CF620="",IF(DE620&gt;1,ROUND(DE620*CE620,3),CE620),IF(DE620&gt;1,ROUND(DE620*CF620,3),CF620))),IF(AND(CE620="",CF620=""),"",IF(CF620="",IF(DE620&gt;1,ROUND(DE620*CE620*(1/(CK620)),3),CE620*(1/(CK620))),IF(DE620&gt;1,ROUND(DE620*CF620*(1/(CK620)),3),CF620*(1/(CK620))))))</f>
        <v/>
      </c>
      <c r="CP620" s="2043">
        <f>IF(COUNTIF(Overview!K12:K14,TRUE)&gt;0,2,IF(COUNTIF(Overview!L12:L14,TRUE)&gt;0,4,0))</f>
        <v/>
      </c>
      <c r="CQ620" s="1472">
        <f>IF(CO620="","",IF(CO620&gt;CP620,"Fail","Pass"))</f>
        <v/>
      </c>
      <c r="CR620" s="1481"/>
      <c r="CS620" s="1565">
        <f>MyTimestamp(CO620)</f>
        <v/>
      </c>
      <c r="CT620" s="1531">
        <f>IF(CE620="",0,15)+IF(CF620="",0,15)</f>
        <v/>
      </c>
      <c r="CU620" s="1532">
        <f>IF(CT620=0,0,2)</f>
        <v/>
      </c>
      <c r="CV620" s="859"/>
      <c r="CW620" s="859"/>
      <c r="CX620" s="2038"/>
      <c r="CY620" s="2044"/>
      <c r="CZ620" s="1543">
        <f>10^(CJ620/20)*100-100</f>
        <v/>
      </c>
      <c r="DA620" s="1354"/>
      <c r="DB620" s="1452"/>
      <c r="DC620" s="1273">
        <f>IF(DA620="","",10^(DA620/10))</f>
        <v/>
      </c>
      <c r="DD620" s="1406">
        <f>IF(ISNUMBER(DB620)=FALSE,"",10^(DB620/10))</f>
        <v/>
      </c>
      <c r="DE620" s="1543">
        <f>IF(AND(ISNUMBER(DC620),ISNUMBER(DD620)),IF(DC620/DD620&gt;1,ROUND((DC620)/DD620,3),1),1)</f>
        <v/>
      </c>
      <c r="DF620" s="1541"/>
      <c r="DG620" s="1541"/>
      <c r="DH620" s="1541"/>
      <c r="DI620" s="1541"/>
      <c r="DJ620" s="1541"/>
      <c r="DK620" s="1541"/>
      <c r="DL620" s="1541"/>
      <c r="DM620" s="1541"/>
      <c r="DN620" s="1541"/>
      <c r="DO620" s="1541"/>
      <c r="DP620" s="1541"/>
      <c r="DQ620" s="1541"/>
      <c r="DR620" s="1541"/>
    </row>
    <row r="621" ht="12.75" x14ac:dyDescent="0.2">
      <c r="A621" s="1541"/>
      <c r="B621" s="1541"/>
      <c r="C621"/>
      <c r="D621" s="130">
        <f>IF(BX$615="Close to Ear","EN 62209-1","EN 62209-2")</f>
        <v/>
      </c>
      <c r="E621" s="130">
        <f>IF(CG621="Close to Ear","2016","2010/A1:2019")</f>
        <v/>
      </c>
      <c r="F621" s="1488" t="inlineStr">
        <is>
          <t>5.5</t>
        </is>
      </c>
      <c r="G621" s="1497"/>
      <c r="H621" s="120">
        <f>BV621</f>
        <v/>
      </c>
      <c r="I621" s="120">
        <f>BW621</f>
        <v/>
      </c>
      <c r="J621" s="687" t="inlineStr">
        <is>
          <t>WLAN</t>
        </is>
      </c>
      <c r="K621" s="194" t="inlineStr">
        <is>
          <t>2.4 GHz</t>
        </is>
      </c>
      <c r="L621" s="115"/>
      <c r="M621" s="120"/>
      <c r="N621" s="119"/>
      <c r="O621" s="131"/>
      <c r="P621" s="6597"/>
      <c r="Q621" s="131"/>
      <c r="R621" s="131"/>
      <c r="S621" s="120"/>
      <c r="T621" s="120">
        <v>7</v>
      </c>
      <c r="U621" s="120">
        <v>2442</v>
      </c>
      <c r="V621" s="119"/>
      <c r="W621" s="197"/>
      <c r="X621" s="119"/>
      <c r="Y621" s="119"/>
      <c r="Z621" s="119"/>
      <c r="AA621" s="115"/>
      <c r="AB621" s="115"/>
      <c r="AC621" s="689">
        <f>IF(OR(BX$615="Close to Ear",BX$615="Close to Head"),"Head",IF(BX$615="Extremity","Extremity","Body"))</f>
        <v/>
      </c>
      <c r="AD621" s="690">
        <f>CA621</f>
        <v/>
      </c>
      <c r="AE621" s="688">
        <f>CB621</f>
        <v/>
      </c>
      <c r="AF621" s="115"/>
      <c r="AG621" s="808">
        <f>IF(AZ621="","N/A",IF(CQ621="Pass","P","F"))</f>
        <v/>
      </c>
      <c r="AH621" s="129"/>
      <c r="AI621" s="129"/>
      <c r="AJ621" s="129"/>
      <c r="AK621" s="119"/>
      <c r="AL621" s="115"/>
      <c r="AM621" s="119"/>
      <c r="AN621" s="119"/>
      <c r="AO621" s="692"/>
      <c r="AP621" s="692"/>
      <c r="AQ621" s="692"/>
      <c r="AR621" s="692"/>
      <c r="AS621" s="692"/>
      <c r="AT621" s="691">
        <f>CE621</f>
        <v/>
      </c>
      <c r="AU621" s="691">
        <f>CF621</f>
        <v/>
      </c>
      <c r="AV621" s="813"/>
      <c r="AW621" s="813"/>
      <c r="AX621" s="197">
        <f>CZ621</f>
        <v/>
      </c>
      <c r="AY621" s="197">
        <f>DE621</f>
        <v/>
      </c>
      <c r="AZ621" s="3379">
        <f>CO621</f>
        <v/>
      </c>
      <c r="BA621" s="3380"/>
      <c r="BB621" s="197">
        <f>CP621</f>
        <v/>
      </c>
      <c r="BC621" s="813"/>
      <c r="BD621" s="197">
        <f>CR621</f>
        <v/>
      </c>
      <c r="BE621" s="121">
        <f>CS621</f>
        <v/>
      </c>
      <c r="BF621" s="122">
        <f>CT621*60</f>
        <v/>
      </c>
      <c r="BG621" s="121">
        <f>BE621</f>
        <v/>
      </c>
      <c r="BH621" s="122">
        <f>CU621*60</f>
        <v/>
      </c>
      <c r="BI621" s="122">
        <f>CV621</f>
        <v/>
      </c>
      <c r="BJ621" s="117"/>
      <c r="BK621" s="812">
        <f>Overview!$E$7</f>
        <v/>
      </c>
      <c r="BL621" s="117"/>
      <c r="BM621" s="836">
        <f>CW621</f>
        <v/>
      </c>
      <c r="BN621" s="812">
        <f>Overview!$P$153</f>
        <v/>
      </c>
      <c r="BO621" s="117"/>
      <c r="BP621" s="117"/>
      <c r="BQ621" s="115"/>
      <c r="BR621" s="1478"/>
      <c r="BS621" s="1548"/>
      <c r="BT621" s="2128" t="inlineStr">
        <is>
          <t>WLAN</t>
        </is>
      </c>
      <c r="BU621" s="2128" t="inlineStr">
        <is>
          <t>2.4 GHz</t>
        </is>
      </c>
      <c r="BV621" s="469">
        <f>Overview!$E$30</f>
        <v/>
      </c>
      <c r="BW621" s="2128"/>
      <c r="BX621" s="2128"/>
      <c r="BY621" s="510"/>
      <c r="BZ621" s="510"/>
      <c r="CA621" s="511" t="str">
        <f>CA620</f>
        <v>TBD</v>
      </c>
      <c r="CB621" s="1971">
        <v>0</v>
      </c>
      <c r="CC621" s="510">
        <f>IF(COUNT('Conducted WiFi'!$AH$3:$AH$9)=0,7,INDEX('Conducted WiFi'!$T$3:$T$9,MATCH(MAX('Conducted WiFi'!$AH$3:$AH$9),'Conducted WiFi'!$AH$3:$AH$9,0)))</f>
        <v>7</v>
      </c>
      <c r="CD621" s="1718">
        <f>IF(COUNT('Conducted WiFi'!$AH$3:$AH$9)=0,2442,INDEX('Conducted WiFi'!$U$3:$U$9,MATCH(MAX('Conducted WiFi'!$AH$3:$AH$9),'Conducted WiFi'!$AH$3:$AH$9,0)))</f>
        <v>2442</v>
      </c>
      <c r="CE621" s="2013"/>
      <c r="CF621" s="1966"/>
      <c r="CG621" s="392" t="str">
        <f>IF(OR($BY$547="",$BY$547=""),"",$BY$547)</f>
        <v/>
      </c>
      <c r="CH621" s="392">
        <f>BZ621</f>
        <v/>
      </c>
      <c r="CI621" s="392">
        <f>CA621</f>
        <v/>
      </c>
      <c r="CJ621" s="2195"/>
      <c r="CK621" s="1608"/>
      <c r="CL621" s="206">
        <f>IF(CF621=""," ",IF(ABS(CE621-CF621)&lt;=0.125,"Valid","Not valid"))</f>
        <v/>
      </c>
      <c r="CM621" s="207">
        <f> IF(CE621="","",IF(AND(CE621&lt;&gt;"",CF621=""),IF(CE621&gt;=1,"Medir+Sig Max","No"),IF(CF621&lt;&gt;"",IF(CF621&gt;=1,"Medir+Sig Max","No"),"")))</f>
        <v/>
      </c>
      <c r="CN621" s="1787"/>
      <c r="CO621" s="220">
        <f>IF(CK621="",IF(AND(CE621="",CF621=""),"",IF(CF621="",IF(DE621&gt;1,ROUND(DE621*CE621,3),CE621),IF(DE621&gt;1,ROUND(DE621*CF621,3),CF621))),IF(AND(CE621="",CF621=""),"",IF(CF621="",IF(DE621&gt;1,ROUND(DE621*CE621*(1/(CK621)),3),CE621*(1/(CK621))),IF(DE621&gt;1,ROUND(DE621*CF621*(1/(CK621)),3),CF621*(1/(CK621))))))</f>
        <v/>
      </c>
      <c r="CP621" s="2043">
        <f>IF(COUNTIF(Overview!K12:K14,TRUE)&gt;0,2,IF(COUNTIF(Overview!L12:L14,TRUE)&gt;0,4,0))</f>
        <v/>
      </c>
      <c r="CQ621" s="1472">
        <f>IF(CO621="","",IF(CO621&gt;CP621,"Fail","Pass"))</f>
        <v/>
      </c>
      <c r="CR621" s="1481"/>
      <c r="CS621" s="1565">
        <f>MyTimestamp(CO621)</f>
        <v/>
      </c>
      <c r="CT621" s="1531">
        <f>IF(CE621="",0,15)+IF(CF621="",0,15)</f>
        <v/>
      </c>
      <c r="CU621" s="1532">
        <f>IF(CT621=0,0,2)</f>
        <v/>
      </c>
      <c r="CV621" s="859"/>
      <c r="CW621" s="859"/>
      <c r="CX621" s="2038"/>
      <c r="CY621" s="2044"/>
      <c r="CZ621" s="1543">
        <f>10^(CJ621/20)*100-100</f>
        <v/>
      </c>
      <c r="DA621" s="1354"/>
      <c r="DB621" s="1452"/>
      <c r="DC621" s="1273">
        <f>IF(DA621="","",10^(DA621/10))</f>
        <v/>
      </c>
      <c r="DD621" s="1406">
        <f>IF(ISNUMBER(DB621)=FALSE,"",10^(DB621/10))</f>
        <v/>
      </c>
      <c r="DE621" s="1543">
        <f>IF(AND(ISNUMBER(DC621),ISNUMBER(DD621)),IF(DC621/DD621&gt;1,ROUND((DC621)/DD621,3),1),1)</f>
        <v/>
      </c>
      <c r="DF621" s="1541"/>
      <c r="DG621" s="1541"/>
      <c r="DH621" s="1541"/>
      <c r="DI621" s="1541"/>
      <c r="DJ621" s="1541"/>
      <c r="DK621" s="1541"/>
      <c r="DL621" s="1541"/>
      <c r="DM621" s="1541"/>
      <c r="DN621" s="1541"/>
      <c r="DO621" s="1541"/>
      <c r="DP621" s="1541"/>
      <c r="DQ621" s="1541"/>
      <c r="DR621" s="1541"/>
    </row>
    <row r="622" ht="12.75" x14ac:dyDescent="0.2">
      <c r="A622" s="1541"/>
      <c r="B622" s="1541"/>
      <c r="C622"/>
      <c r="D622" s="130">
        <f>IF(BX$615="Close to Ear","EN 62209-1","EN 62209-2")</f>
        <v/>
      </c>
      <c r="E622" s="130">
        <f>IF(CG622="Close to Ear","2016","2010/A1:2019")</f>
        <v/>
      </c>
      <c r="F622" s="1488" t="inlineStr">
        <is>
          <t>5.5</t>
        </is>
      </c>
      <c r="G622" s="1497"/>
      <c r="H622" s="120">
        <f>BV622</f>
        <v/>
      </c>
      <c r="I622" s="120">
        <f>BW622</f>
        <v/>
      </c>
      <c r="J622" s="687" t="inlineStr">
        <is>
          <t>WLAN</t>
        </is>
      </c>
      <c r="K622" s="194" t="inlineStr">
        <is>
          <t>2.4 GHz</t>
        </is>
      </c>
      <c r="L622" s="115"/>
      <c r="M622" s="120"/>
      <c r="N622" s="119"/>
      <c r="O622" s="131"/>
      <c r="P622" s="6597"/>
      <c r="Q622" s="131"/>
      <c r="R622" s="131"/>
      <c r="S622" s="120"/>
      <c r="T622" s="120">
        <v>7</v>
      </c>
      <c r="U622" s="120">
        <v>2442</v>
      </c>
      <c r="V622" s="119"/>
      <c r="W622" s="197"/>
      <c r="X622" s="119"/>
      <c r="Y622" s="119"/>
      <c r="Z622" s="119"/>
      <c r="AA622" s="115"/>
      <c r="AB622" s="115"/>
      <c r="AC622" s="689">
        <f>IF(OR(BX$615="Close to Ear",BX$615="Close to Head"),"Head",IF(BX$615="Extremity","Extremity","Body"))</f>
        <v/>
      </c>
      <c r="AD622" s="690">
        <f>CA622</f>
        <v/>
      </c>
      <c r="AE622" s="688">
        <f>CB622</f>
        <v/>
      </c>
      <c r="AF622" s="115"/>
      <c r="AG622" s="808">
        <f>IF(AZ622="","N/A",IF(CQ622="Pass","P","F"))</f>
        <v/>
      </c>
      <c r="AH622" s="129"/>
      <c r="AI622" s="129"/>
      <c r="AJ622" s="129"/>
      <c r="AK622" s="119"/>
      <c r="AL622" s="115"/>
      <c r="AM622" s="119"/>
      <c r="AN622" s="119"/>
      <c r="AO622" s="692"/>
      <c r="AP622" s="692"/>
      <c r="AQ622" s="692"/>
      <c r="AR622" s="692"/>
      <c r="AS622" s="692"/>
      <c r="AT622" s="691">
        <f>CE622</f>
        <v/>
      </c>
      <c r="AU622" s="691">
        <f>CF622</f>
        <v/>
      </c>
      <c r="AV622" s="813"/>
      <c r="AW622" s="813"/>
      <c r="AX622" s="197">
        <f>CZ622</f>
        <v/>
      </c>
      <c r="AY622" s="197">
        <f>DE622</f>
        <v/>
      </c>
      <c r="AZ622" s="3379">
        <f>CO622</f>
        <v/>
      </c>
      <c r="BA622" s="3380"/>
      <c r="BB622" s="197">
        <f>CP622</f>
        <v/>
      </c>
      <c r="BC622" s="813"/>
      <c r="BD622" s="197">
        <f>CR622</f>
        <v/>
      </c>
      <c r="BE622" s="121">
        <f>CS622</f>
        <v/>
      </c>
      <c r="BF622" s="122">
        <f>CT622*60</f>
        <v/>
      </c>
      <c r="BG622" s="121">
        <f>BE622</f>
        <v/>
      </c>
      <c r="BH622" s="122">
        <f>CU622*60</f>
        <v/>
      </c>
      <c r="BI622" s="122">
        <f>CV622</f>
        <v/>
      </c>
      <c r="BJ622" s="117"/>
      <c r="BK622" s="812">
        <f>Overview!$E$7</f>
        <v/>
      </c>
      <c r="BL622" s="117"/>
      <c r="BM622" s="836">
        <f>CW622</f>
        <v/>
      </c>
      <c r="BN622" s="812">
        <f>Overview!$P$153</f>
        <v/>
      </c>
      <c r="BO622" s="117"/>
      <c r="BP622" s="117"/>
      <c r="BQ622" s="115"/>
      <c r="BR622" s="1478"/>
      <c r="BS622" s="1548"/>
      <c r="BT622" s="2127" t="inlineStr">
        <is>
          <t>WLAN</t>
        </is>
      </c>
      <c r="BU622" s="2127" t="inlineStr">
        <is>
          <t>2.4 GHz</t>
        </is>
      </c>
      <c r="BV622" s="465">
        <f>Overview!$E$30</f>
        <v/>
      </c>
      <c r="BW622" s="2127"/>
      <c r="BX622" s="2127"/>
      <c r="BY622" s="510"/>
      <c r="BZ622" s="510"/>
      <c r="CA622" s="511" t="str">
        <f>CA621</f>
        <v>TBD</v>
      </c>
      <c r="CB622" s="1971">
        <v>0</v>
      </c>
      <c r="CC622" s="510">
        <f>IF(COUNT('Conducted WiFi'!$AH$3:$AH$9)=0,7,INDEX('Conducted WiFi'!$T$3:$T$9,MATCH(MAX('Conducted WiFi'!$AH$3:$AH$9),'Conducted WiFi'!$AH$3:$AH$9,0)))</f>
        <v>7</v>
      </c>
      <c r="CD622" s="1718">
        <f>IF(COUNT('Conducted WiFi'!$AH$3:$AH$9)=0,2442,INDEX('Conducted WiFi'!$U$3:$U$9,MATCH(MAX('Conducted WiFi'!$AH$3:$AH$9),'Conducted WiFi'!$AH$3:$AH$9,0)))</f>
        <v>2442</v>
      </c>
      <c r="CE622" s="2013"/>
      <c r="CF622" s="1966"/>
      <c r="CG622" s="392" t="str">
        <f>IF(OR($BY$547="",$BY$547=""),"",$BY$547)</f>
        <v/>
      </c>
      <c r="CH622" s="392">
        <f>BZ622</f>
        <v/>
      </c>
      <c r="CI622" s="392">
        <f>CA622</f>
        <v/>
      </c>
      <c r="CJ622" s="2195"/>
      <c r="CK622" s="1608"/>
      <c r="CL622" s="206">
        <f>IF(CF622=""," ",IF(ABS(CE622-CF622)&lt;=0.125,"Valid","Not valid"))</f>
        <v/>
      </c>
      <c r="CM622" s="207">
        <f> IF(CE622="","",IF(AND(CE622&lt;&gt;"",CF622=""),IF(CE622&gt;=1,"Medir+Sig Max","No"),IF(CF622&lt;&gt;"",IF(CF622&gt;=1,"Medir+Sig Max","No"),"")))</f>
        <v/>
      </c>
      <c r="CN622" s="1787"/>
      <c r="CO622" s="220">
        <f>IF(CK622="",IF(AND(CE622="",CF622=""),"",IF(CF622="",IF(DE622&gt;1,ROUND(DE622*CE622,3),CE622),IF(DE622&gt;1,ROUND(DE622*CF622,3),CF622))),IF(AND(CE622="",CF622=""),"",IF(CF622="",IF(DE622&gt;1,ROUND(DE622*CE622*(1/(CK622)),3),CE622*(1/(CK622))),IF(DE622&gt;1,ROUND(DE622*CF622*(1/(CK622)),3),CF622*(1/(CK622))))))</f>
        <v/>
      </c>
      <c r="CP622" s="2043">
        <f>IF(COUNTIF(Overview!K12:K14,TRUE)&gt;0,2,IF(COUNTIF(Overview!L12:L14,TRUE)&gt;0,4,0))</f>
        <v/>
      </c>
      <c r="CQ622" s="1472">
        <f>IF(CO622="","",IF(CO622&gt;CP622,"Fail","Pass"))</f>
        <v/>
      </c>
      <c r="CR622" s="1481"/>
      <c r="CS622" s="1565">
        <f>MyTimestamp(CO622)</f>
        <v/>
      </c>
      <c r="CT622" s="1531">
        <f>IF(CE622="",0,15)+IF(CF622="",0,15)</f>
        <v/>
      </c>
      <c r="CU622" s="1532">
        <f>IF(CT622=0,0,2)</f>
        <v/>
      </c>
      <c r="CV622" s="859"/>
      <c r="CW622" s="859"/>
      <c r="CX622" s="2038"/>
      <c r="CY622" s="2044"/>
      <c r="CZ622" s="1543">
        <f>10^(CJ622/20)*100-100</f>
        <v/>
      </c>
      <c r="DA622" s="1354"/>
      <c r="DB622" s="1452"/>
      <c r="DC622" s="1273">
        <f>IF(DA622="","",10^(DA622/10))</f>
        <v/>
      </c>
      <c r="DD622" s="1406">
        <f>IF(ISNUMBER(DB622)=FALSE,"",10^(DB622/10))</f>
        <v/>
      </c>
      <c r="DE622" s="1543">
        <f>IF(AND(ISNUMBER(DC622),ISNUMBER(DD622)),IF(DC622/DD622&gt;1,ROUND((DC622)/DD622,3),1),1)</f>
        <v/>
      </c>
      <c r="DF622" s="1541"/>
      <c r="DG622" s="1541"/>
      <c r="DH622" s="1541"/>
      <c r="DI622" s="1541"/>
      <c r="DJ622" s="1541"/>
      <c r="DK622" s="1541"/>
      <c r="DL622" s="1541"/>
      <c r="DM622" s="1541"/>
      <c r="DN622" s="1541"/>
      <c r="DO622" s="1541"/>
      <c r="DP622" s="1541"/>
      <c r="DQ622" s="1541"/>
      <c r="DR622" s="1541"/>
    </row>
    <row r="623" ht="12.75" x14ac:dyDescent="0.2">
      <c r="A623" s="1541"/>
      <c r="B623" s="1541"/>
      <c r="C623"/>
      <c r="D623" s="130">
        <f>IF(BX$615="Close to Ear","EN 62209-1","EN 62209-2")</f>
        <v/>
      </c>
      <c r="E623" s="130">
        <f>IF(CG623="Close to Ear","2016","2010/A1:2019")</f>
        <v/>
      </c>
      <c r="F623" s="1488" t="inlineStr">
        <is>
          <t>5.5</t>
        </is>
      </c>
      <c r="G623" s="1497"/>
      <c r="H623" s="120">
        <f>BV623</f>
        <v/>
      </c>
      <c r="I623" s="120">
        <f>BW623</f>
        <v/>
      </c>
      <c r="J623" s="687" t="inlineStr">
        <is>
          <t>WLAN</t>
        </is>
      </c>
      <c r="K623" s="194" t="inlineStr">
        <is>
          <t>2.4 GHz</t>
        </is>
      </c>
      <c r="L623" s="115"/>
      <c r="M623" s="120"/>
      <c r="N623" s="119"/>
      <c r="O623" s="131"/>
      <c r="P623" s="6597"/>
      <c r="Q623" s="131"/>
      <c r="R623" s="131"/>
      <c r="S623" s="120"/>
      <c r="T623" s="120">
        <v>7</v>
      </c>
      <c r="U623" s="120">
        <v>2442</v>
      </c>
      <c r="V623" s="119"/>
      <c r="W623" s="197"/>
      <c r="X623" s="119"/>
      <c r="Y623" s="119"/>
      <c r="Z623" s="119"/>
      <c r="AA623" s="115"/>
      <c r="AB623" s="115"/>
      <c r="AC623" s="689">
        <f>IF(OR(BX$615="Close to Ear",BX$615="Close to Head"),"Head",IF(BX$615="Extremity","Extremity","Body"))</f>
        <v/>
      </c>
      <c r="AD623" s="690">
        <f>CA623</f>
        <v/>
      </c>
      <c r="AE623" s="688">
        <f>CB623</f>
        <v/>
      </c>
      <c r="AF623" s="115"/>
      <c r="AG623" s="808">
        <f>IF(AZ623="","N/A",IF(CQ623="Pass","P","F"))</f>
        <v/>
      </c>
      <c r="AH623" s="129"/>
      <c r="AI623" s="129"/>
      <c r="AJ623" s="129"/>
      <c r="AK623" s="119"/>
      <c r="AL623" s="115"/>
      <c r="AM623" s="119"/>
      <c r="AN623" s="119"/>
      <c r="AO623" s="692"/>
      <c r="AP623" s="692"/>
      <c r="AQ623" s="692"/>
      <c r="AR623" s="692"/>
      <c r="AS623" s="692"/>
      <c r="AT623" s="691">
        <f>CE623</f>
        <v/>
      </c>
      <c r="AU623" s="691">
        <f>CF623</f>
        <v/>
      </c>
      <c r="AV623" s="813"/>
      <c r="AW623" s="813"/>
      <c r="AX623" s="197">
        <f>CZ623</f>
        <v/>
      </c>
      <c r="AY623" s="197">
        <f>DE623</f>
        <v/>
      </c>
      <c r="AZ623" s="3379">
        <f>CO623</f>
        <v/>
      </c>
      <c r="BA623" s="3380"/>
      <c r="BB623" s="197">
        <f>CP623</f>
        <v/>
      </c>
      <c r="BC623" s="813"/>
      <c r="BD623" s="197">
        <f>CR623</f>
        <v/>
      </c>
      <c r="BE623" s="121">
        <f>CS623</f>
        <v/>
      </c>
      <c r="BF623" s="122">
        <f>CT623*60</f>
        <v/>
      </c>
      <c r="BG623" s="121">
        <f>BE623</f>
        <v/>
      </c>
      <c r="BH623" s="122">
        <f>CU623*60</f>
        <v/>
      </c>
      <c r="BI623" s="122">
        <f>CV623</f>
        <v/>
      </c>
      <c r="BJ623" s="117"/>
      <c r="BK623" s="812">
        <f>Overview!$E$7</f>
        <v/>
      </c>
      <c r="BL623" s="117"/>
      <c r="BM623" s="836">
        <f>CW623</f>
        <v/>
      </c>
      <c r="BN623" s="812">
        <f>Overview!$P$153</f>
        <v/>
      </c>
      <c r="BO623" s="117"/>
      <c r="BP623" s="117"/>
      <c r="BQ623" s="115"/>
      <c r="BR623" s="1478"/>
      <c r="BS623" s="1548"/>
      <c r="BT623" s="2127" t="inlineStr">
        <is>
          <t>WLAN</t>
        </is>
      </c>
      <c r="BU623" s="2127" t="inlineStr">
        <is>
          <t>2.4 GHz</t>
        </is>
      </c>
      <c r="BV623" s="465">
        <f>Overview!$E$30</f>
        <v/>
      </c>
      <c r="BW623" s="2127"/>
      <c r="BX623" s="2127"/>
      <c r="BY623" s="510"/>
      <c r="BZ623" s="510"/>
      <c r="CA623" s="511" t="str">
        <f>CA622</f>
        <v>TBD</v>
      </c>
      <c r="CB623" s="1971">
        <v>0</v>
      </c>
      <c r="CC623" s="510">
        <f>IF(COUNT('Conducted WiFi'!$AH$3:$AH$9)=0,7,INDEX('Conducted WiFi'!$T$3:$T$9,MATCH(MAX('Conducted WiFi'!$AH$3:$AH$9),'Conducted WiFi'!$AH$3:$AH$9,0)))</f>
        <v>7</v>
      </c>
      <c r="CD623" s="1718">
        <f>IF(COUNT('Conducted WiFi'!$AH$3:$AH$9)=0,2442,INDEX('Conducted WiFi'!$U$3:$U$9,MATCH(MAX('Conducted WiFi'!$AH$3:$AH$9),'Conducted WiFi'!$AH$3:$AH$9,0)))</f>
        <v>2442</v>
      </c>
      <c r="CE623" s="2013"/>
      <c r="CF623" s="1966"/>
      <c r="CG623" s="392" t="str">
        <f>IF(OR($BY$547="",$BY$547=""),"",$BY$547)</f>
        <v/>
      </c>
      <c r="CH623" s="392">
        <f>BZ623</f>
        <v/>
      </c>
      <c r="CI623" s="392">
        <f>CA623</f>
        <v/>
      </c>
      <c r="CJ623" s="2195"/>
      <c r="CK623" s="1608"/>
      <c r="CL623" s="206">
        <f>IF(CF623=""," ",IF(ABS(CE623-CF623)&lt;=0.125,"Valid","Not valid"))</f>
        <v/>
      </c>
      <c r="CM623" s="207">
        <f> IF(CE623="","",IF(AND(CE623&lt;&gt;"",CF623=""),IF(CE623&gt;=1,"Medir+Sig Max","No"),IF(CF623&lt;&gt;"",IF(CF623&gt;=1,"Medir+Sig Max","No"),"")))</f>
        <v/>
      </c>
      <c r="CN623" s="1787"/>
      <c r="CO623" s="220">
        <f>IF(CK623="",IF(AND(CE623="",CF623=""),"",IF(CF623="",IF(DE623&gt;1,ROUND(DE623*CE623,3),CE623),IF(DE623&gt;1,ROUND(DE623*CF623,3),CF623))),IF(AND(CE623="",CF623=""),"",IF(CF623="",IF(DE623&gt;1,ROUND(DE623*CE623*(1/(CK623)),3),CE623*(1/(CK623))),IF(DE623&gt;1,ROUND(DE623*CF623*(1/(CK623)),3),CF623*(1/(CK623))))))</f>
        <v/>
      </c>
      <c r="CP623" s="2043">
        <f>IF(COUNTIF(Overview!K12:K14,TRUE)&gt;0,2,IF(COUNTIF(Overview!L12:L14,TRUE)&gt;0,4,0))</f>
        <v/>
      </c>
      <c r="CQ623" s="1472">
        <f>IF(CO623="","",IF(CO623&gt;CP623,"Fail","Pass"))</f>
        <v/>
      </c>
      <c r="CR623" s="1481"/>
      <c r="CS623" s="1565">
        <f>MyTimestamp(CO623)</f>
        <v/>
      </c>
      <c r="CT623" s="1531">
        <f>IF(CE623="",0,15)+IF(CF623="",0,15)</f>
        <v/>
      </c>
      <c r="CU623" s="1532">
        <f>IF(CT623=0,0,2)</f>
        <v/>
      </c>
      <c r="CV623" s="859"/>
      <c r="CW623" s="859"/>
      <c r="CX623" s="2038"/>
      <c r="CY623" s="2044"/>
      <c r="CZ623" s="1543">
        <f>10^(CJ623/20)*100-100</f>
        <v/>
      </c>
      <c r="DA623" s="1354"/>
      <c r="DB623" s="1452"/>
      <c r="DC623" s="1273">
        <f>IF(DA623="","",10^(DA623/10))</f>
        <v/>
      </c>
      <c r="DD623" s="1406">
        <f>IF(ISNUMBER(DB623)=FALSE,"",10^(DB623/10))</f>
        <v/>
      </c>
      <c r="DE623" s="1543">
        <f>IF(AND(ISNUMBER(DC623),ISNUMBER(DD623)),IF(DC623/DD623&gt;1,ROUND((DC623)/DD623,3),1),1)</f>
        <v/>
      </c>
      <c r="DF623" s="1541"/>
      <c r="DG623" s="1541"/>
      <c r="DH623" s="1541"/>
      <c r="DI623" s="1541"/>
      <c r="DJ623" s="1541"/>
      <c r="DK623" s="1541"/>
      <c r="DL623" s="1541"/>
      <c r="DM623" s="1541"/>
      <c r="DN623" s="1541"/>
      <c r="DO623" s="1541"/>
      <c r="DP623" s="1541"/>
      <c r="DQ623" s="1541"/>
      <c r="DR623" s="1541"/>
    </row>
    <row r="624" ht="12.75" x14ac:dyDescent="0.2">
      <c r="A624" s="1541"/>
      <c r="B624" s="1541"/>
      <c r="C624"/>
      <c r="D624" s="130">
        <f>IF(BX$615="Close to Ear","EN 62209-1","EN 62209-2")</f>
        <v/>
      </c>
      <c r="E624" s="130">
        <f>IF(CG624="Close to Ear","2016","2010/A1:2019")</f>
        <v/>
      </c>
      <c r="F624" s="1488" t="inlineStr">
        <is>
          <t>5.5</t>
        </is>
      </c>
      <c r="G624" s="1497"/>
      <c r="H624" s="120">
        <f>BV624</f>
        <v/>
      </c>
      <c r="I624" s="120">
        <f>BW624</f>
        <v/>
      </c>
      <c r="J624" s="687" t="inlineStr">
        <is>
          <t>WLAN</t>
        </is>
      </c>
      <c r="K624" s="194" t="inlineStr">
        <is>
          <t>2.4 GHz</t>
        </is>
      </c>
      <c r="L624" s="115"/>
      <c r="M624" s="120"/>
      <c r="N624" s="119"/>
      <c r="O624" s="131"/>
      <c r="P624" s="6597"/>
      <c r="Q624" s="131"/>
      <c r="R624" s="131"/>
      <c r="S624" s="120"/>
      <c r="T624" s="120">
        <v>7</v>
      </c>
      <c r="U624" s="120">
        <v>2442</v>
      </c>
      <c r="V624" s="119"/>
      <c r="W624" s="197"/>
      <c r="X624" s="119"/>
      <c r="Y624" s="119"/>
      <c r="Z624" s="119"/>
      <c r="AA624" s="115"/>
      <c r="AB624" s="115"/>
      <c r="AC624" s="689">
        <f>IF(OR(BX$615="Close to Ear",BX$615="Close to Head"),"Head",IF(BX$615="Extremity","Extremity","Body"))</f>
        <v/>
      </c>
      <c r="AD624" s="690">
        <f>CA624</f>
        <v/>
      </c>
      <c r="AE624" s="688">
        <f>CB624</f>
        <v/>
      </c>
      <c r="AF624" s="115"/>
      <c r="AG624" s="808">
        <f>IF(AZ624="","N/A",IF(CQ624="Pass","P","F"))</f>
        <v/>
      </c>
      <c r="AH624" s="129"/>
      <c r="AI624" s="129"/>
      <c r="AJ624" s="129"/>
      <c r="AK624" s="119"/>
      <c r="AL624" s="115"/>
      <c r="AM624" s="119"/>
      <c r="AN624" s="119"/>
      <c r="AO624" s="692"/>
      <c r="AP624" s="692"/>
      <c r="AQ624" s="692"/>
      <c r="AR624" s="692"/>
      <c r="AS624" s="692"/>
      <c r="AT624" s="691">
        <f>CE624</f>
        <v/>
      </c>
      <c r="AU624" s="691">
        <f>CF624</f>
        <v/>
      </c>
      <c r="AV624" s="813"/>
      <c r="AW624" s="813"/>
      <c r="AX624" s="197">
        <f>CZ624</f>
        <v/>
      </c>
      <c r="AY624" s="197">
        <f>DE624</f>
        <v/>
      </c>
      <c r="AZ624" s="3379">
        <f>CO624</f>
        <v/>
      </c>
      <c r="BA624" s="3380"/>
      <c r="BB624" s="197">
        <f>CP624</f>
        <v/>
      </c>
      <c r="BC624" s="813"/>
      <c r="BD624" s="197">
        <f>CR624</f>
        <v/>
      </c>
      <c r="BE624" s="121">
        <f>CS624</f>
        <v/>
      </c>
      <c r="BF624" s="122">
        <f>CT624*60</f>
        <v/>
      </c>
      <c r="BG624" s="121">
        <f>BE624</f>
        <v/>
      </c>
      <c r="BH624" s="122">
        <f>CU624*60</f>
        <v/>
      </c>
      <c r="BI624" s="122">
        <f>CV624</f>
        <v/>
      </c>
      <c r="BJ624" s="117"/>
      <c r="BK624" s="812">
        <f>Overview!$E$7</f>
        <v/>
      </c>
      <c r="BL624" s="117"/>
      <c r="BM624" s="836">
        <f>CW624</f>
        <v/>
      </c>
      <c r="BN624" s="812">
        <f>Overview!$P$153</f>
        <v/>
      </c>
      <c r="BO624" s="117"/>
      <c r="BP624" s="117"/>
      <c r="BQ624" s="115"/>
      <c r="BR624" s="1478"/>
      <c r="BS624" s="1548"/>
      <c r="BT624" s="2127" t="inlineStr">
        <is>
          <t>WLAN</t>
        </is>
      </c>
      <c r="BU624" s="2127" t="inlineStr">
        <is>
          <t>2.4 GHz</t>
        </is>
      </c>
      <c r="BV624" s="465">
        <f>Overview!$E$30</f>
        <v/>
      </c>
      <c r="BW624" s="2127"/>
      <c r="BX624" s="2127"/>
      <c r="BY624" s="510"/>
      <c r="BZ624" s="510"/>
      <c r="CA624" s="511" t="str">
        <f>CA623</f>
        <v>TBD</v>
      </c>
      <c r="CB624" s="1971">
        <v>0</v>
      </c>
      <c r="CC624" s="510">
        <f>IF(COUNT('Conducted WiFi'!$AH$3:$AH$9)=0,7,INDEX('Conducted WiFi'!$T$3:$T$9,MATCH(MAX('Conducted WiFi'!$AH$3:$AH$9),'Conducted WiFi'!$AH$3:$AH$9,0)))</f>
        <v>7</v>
      </c>
      <c r="CD624" s="1718">
        <f>IF(COUNT('Conducted WiFi'!$AH$3:$AH$9)=0,2442,INDEX('Conducted WiFi'!$U$3:$U$9,MATCH(MAX('Conducted WiFi'!$AH$3:$AH$9),'Conducted WiFi'!$AH$3:$AH$9,0)))</f>
        <v>2442</v>
      </c>
      <c r="CE624" s="2013"/>
      <c r="CF624" s="1966"/>
      <c r="CG624" s="392" t="str">
        <f>IF(OR($BY$547="",$BY$547=""),"",$BY$547)</f>
        <v/>
      </c>
      <c r="CH624" s="392">
        <f>BZ624</f>
        <v/>
      </c>
      <c r="CI624" s="392">
        <f>CA624</f>
        <v/>
      </c>
      <c r="CJ624" s="2195"/>
      <c r="CK624" s="1608"/>
      <c r="CL624" s="206">
        <f>IF(CF624=""," ",IF(ABS(CE624-CF624)&lt;=0.125,"Valid","Not valid"))</f>
        <v/>
      </c>
      <c r="CM624" s="207">
        <f> IF(CE624="","",IF(AND(CE624&lt;&gt;"",CF624=""),IF(CE624&gt;=1,"Medir+Sig Max","No"),IF(CF624&lt;&gt;"",IF(CF624&gt;=1,"Medir+Sig Max","No"),"")))</f>
        <v/>
      </c>
      <c r="CN624" s="1787"/>
      <c r="CO624" s="220">
        <f>IF(CK624="",IF(AND(CE624="",CF624=""),"",IF(CF624="",IF(DE624&gt;1,ROUND(DE624*CE624,3),CE624),IF(DE624&gt;1,ROUND(DE624*CF624,3),CF624))),IF(AND(CE624="",CF624=""),"",IF(CF624="",IF(DE624&gt;1,ROUND(DE624*CE624*(1/(CK624)),3),CE624*(1/(CK624))),IF(DE624&gt;1,ROUND(DE624*CF624*(1/(CK624)),3),CF624*(1/(CK624))))))</f>
        <v/>
      </c>
      <c r="CP624" s="2043">
        <f>IF(COUNTIF(Overview!K12:K14,TRUE)&gt;0,2,IF(COUNTIF(Overview!L12:L14,TRUE)&gt;0,4,0))</f>
        <v/>
      </c>
      <c r="CQ624" s="1472">
        <f>IF(CO624="","",IF(CO624&gt;CP624,"Fail","Pass"))</f>
        <v/>
      </c>
      <c r="CR624" s="1481"/>
      <c r="CS624" s="1565">
        <f>MyTimestamp(CO624)</f>
        <v/>
      </c>
      <c r="CT624" s="1531">
        <f>IF(CE624="",0,15)+IF(CF624="",0,15)</f>
        <v/>
      </c>
      <c r="CU624" s="1532">
        <f>IF(CT624=0,0,2)</f>
        <v/>
      </c>
      <c r="CV624" s="859"/>
      <c r="CW624" s="859"/>
      <c r="CX624" s="2038"/>
      <c r="CY624" s="2044"/>
      <c r="CZ624" s="1543">
        <f>10^(CJ624/20)*100-100</f>
        <v/>
      </c>
      <c r="DA624" s="1354"/>
      <c r="DB624" s="1452"/>
      <c r="DC624" s="1273">
        <f>IF(DA624="","",10^(DA624/10))</f>
        <v/>
      </c>
      <c r="DD624" s="1406">
        <f>IF(ISNUMBER(DB624)=FALSE,"",10^(DB624/10))</f>
        <v/>
      </c>
      <c r="DE624" s="1543">
        <f>IF(AND(ISNUMBER(DC624),ISNUMBER(DD624)),IF(DC624/DD624&gt;1,ROUND((DC624)/DD624,3),1),1)</f>
        <v/>
      </c>
      <c r="DF624" s="1541"/>
      <c r="DG624" s="1541"/>
      <c r="DH624" s="1541"/>
      <c r="DI624" s="1541"/>
      <c r="DJ624" s="1541"/>
      <c r="DK624" s="1541"/>
      <c r="DL624" s="1541"/>
      <c r="DM624" s="1541"/>
      <c r="DN624" s="1541"/>
      <c r="DO624" s="1541"/>
      <c r="DP624" s="1541"/>
      <c r="DQ624" s="1541"/>
      <c r="DR624" s="1541"/>
    </row>
    <row r="625" ht="12.75" x14ac:dyDescent="0.2">
      <c r="A625" s="1541"/>
      <c r="B625" s="1541"/>
      <c r="C625"/>
      <c r="D625" s="130">
        <f>IF(BX$615="Close to Ear","EN 62209-1","EN 62209-2")</f>
        <v/>
      </c>
      <c r="E625" s="130">
        <f>IF(CG625="Close to Ear","2016","2010/A1:2019")</f>
        <v/>
      </c>
      <c r="F625" s="1488" t="inlineStr">
        <is>
          <t>5.5</t>
        </is>
      </c>
      <c r="G625" s="1497"/>
      <c r="H625" s="120">
        <f>BV625</f>
        <v/>
      </c>
      <c r="I625" s="120">
        <f>BW625</f>
        <v/>
      </c>
      <c r="J625" s="687" t="inlineStr">
        <is>
          <t>WLAN</t>
        </is>
      </c>
      <c r="K625" s="194" t="inlineStr">
        <is>
          <t>2.4 GHz</t>
        </is>
      </c>
      <c r="L625" s="115"/>
      <c r="M625" s="120"/>
      <c r="N625" s="119"/>
      <c r="O625" s="131"/>
      <c r="P625" s="6597"/>
      <c r="Q625" s="131"/>
      <c r="R625" s="131"/>
      <c r="S625" s="120"/>
      <c r="T625" s="120">
        <v>7</v>
      </c>
      <c r="U625" s="120">
        <v>2442</v>
      </c>
      <c r="V625" s="119"/>
      <c r="W625" s="197"/>
      <c r="X625" s="119"/>
      <c r="Y625" s="119"/>
      <c r="Z625" s="119"/>
      <c r="AA625" s="115"/>
      <c r="AB625" s="115"/>
      <c r="AC625" s="689">
        <f>IF(OR(BX$615="Close to Ear",BX$615="Close to Head"),"Head",IF(BX$615="Extremity","Extremity","Body"))</f>
        <v/>
      </c>
      <c r="AD625" s="690">
        <f>CA625</f>
        <v/>
      </c>
      <c r="AE625" s="688">
        <f>CB625</f>
        <v/>
      </c>
      <c r="AF625" s="115"/>
      <c r="AG625" s="808">
        <f>IF(AZ625="","N/A",IF(CQ625="Pass","P","F"))</f>
        <v/>
      </c>
      <c r="AH625" s="129"/>
      <c r="AI625" s="129"/>
      <c r="AJ625" s="129"/>
      <c r="AK625" s="119"/>
      <c r="AL625" s="115"/>
      <c r="AM625" s="119"/>
      <c r="AN625" s="119"/>
      <c r="AO625" s="692"/>
      <c r="AP625" s="692"/>
      <c r="AQ625" s="692"/>
      <c r="AR625" s="692"/>
      <c r="AS625" s="692"/>
      <c r="AT625" s="691">
        <f>CE625</f>
        <v/>
      </c>
      <c r="AU625" s="691">
        <f>CF625</f>
        <v/>
      </c>
      <c r="AV625" s="813"/>
      <c r="AW625" s="813"/>
      <c r="AX625" s="197">
        <f>CZ625</f>
        <v/>
      </c>
      <c r="AY625" s="197">
        <f>DE625</f>
        <v/>
      </c>
      <c r="AZ625" s="3379">
        <f>CO625</f>
        <v/>
      </c>
      <c r="BA625" s="3380"/>
      <c r="BB625" s="197">
        <f>CP625</f>
        <v/>
      </c>
      <c r="BC625" s="813"/>
      <c r="BD625" s="197">
        <f>CR625</f>
        <v/>
      </c>
      <c r="BE625" s="121">
        <f>CS625</f>
        <v/>
      </c>
      <c r="BF625" s="122">
        <f>CT625*60</f>
        <v/>
      </c>
      <c r="BG625" s="121">
        <f>BE625</f>
        <v/>
      </c>
      <c r="BH625" s="122">
        <f>CU625*60</f>
        <v/>
      </c>
      <c r="BI625" s="122">
        <f>CV625</f>
        <v/>
      </c>
      <c r="BJ625" s="117"/>
      <c r="BK625" s="812">
        <f>Overview!$E$7</f>
        <v/>
      </c>
      <c r="BL625" s="117"/>
      <c r="BM625" s="836">
        <f>CW625</f>
        <v/>
      </c>
      <c r="BN625" s="812">
        <f>Overview!$P$153</f>
        <v/>
      </c>
      <c r="BO625" s="117"/>
      <c r="BP625" s="117"/>
      <c r="BQ625" s="115"/>
      <c r="BR625" s="1478"/>
      <c r="BS625" s="1548"/>
      <c r="BT625" s="2127" t="inlineStr">
        <is>
          <t>WLAN</t>
        </is>
      </c>
      <c r="BU625" s="2127" t="inlineStr">
        <is>
          <t>2.4 GHz</t>
        </is>
      </c>
      <c r="BV625" s="465">
        <f>Overview!$E$30</f>
        <v/>
      </c>
      <c r="BW625" s="2127"/>
      <c r="BX625" s="2127"/>
      <c r="BY625" s="510"/>
      <c r="BZ625" s="510"/>
      <c r="CA625" s="511" t="str">
        <f>CA624</f>
        <v>TBD</v>
      </c>
      <c r="CB625" s="1971">
        <v>0</v>
      </c>
      <c r="CC625" s="510">
        <f>IF(COUNT('Conducted WiFi'!$AH$3:$AH$9)=0,7,INDEX('Conducted WiFi'!$T$3:$T$9,MATCH(MAX('Conducted WiFi'!$AH$3:$AH$9),'Conducted WiFi'!$AH$3:$AH$9,0)))</f>
        <v>7</v>
      </c>
      <c r="CD625" s="1718">
        <f>IF(COUNT('Conducted WiFi'!$AH$3:$AH$9)=0,2442,INDEX('Conducted WiFi'!$U$3:$U$9,MATCH(MAX('Conducted WiFi'!$AH$3:$AH$9),'Conducted WiFi'!$AH$3:$AH$9,0)))</f>
        <v>2442</v>
      </c>
      <c r="CE625" s="2013"/>
      <c r="CF625" s="1966"/>
      <c r="CG625" s="392" t="str">
        <f>IF(OR($BY$547="",$BY$547=""),"",$BY$547)</f>
        <v/>
      </c>
      <c r="CH625" s="392">
        <f>BZ625</f>
        <v/>
      </c>
      <c r="CI625" s="392">
        <f>CA625</f>
        <v/>
      </c>
      <c r="CJ625" s="2195"/>
      <c r="CK625" s="1608"/>
      <c r="CL625" s="206">
        <f>IF(CF625=""," ",IF(ABS(CE625-CF625)&lt;=0.125,"Valid","Not valid"))</f>
        <v/>
      </c>
      <c r="CM625" s="207">
        <f> IF(CE625="","",IF(AND(CE625&lt;&gt;"",CF625=""),IF(CE625&gt;=1,"Medir+Sig Max","No"),IF(CF625&lt;&gt;"",IF(CF625&gt;=1,"Medir+Sig Max","No"),"")))</f>
        <v/>
      </c>
      <c r="CN625" s="1787"/>
      <c r="CO625" s="220">
        <f>IF(CK625="",IF(AND(CE625="",CF625=""),"",IF(CF625="",IF(DE625&gt;1,ROUND(DE625*CE625,3),CE625),IF(DE625&gt;1,ROUND(DE625*CF625,3),CF625))),IF(AND(CE625="",CF625=""),"",IF(CF625="",IF(DE625&gt;1,ROUND(DE625*CE625*(1/(CK625)),3),CE625*(1/(CK625))),IF(DE625&gt;1,ROUND(DE625*CF625*(1/(CK625)),3),CF625*(1/(CK625))))))</f>
        <v/>
      </c>
      <c r="CP625" s="2043">
        <f>IF(COUNTIF(Overview!K12:K14,TRUE)&gt;0,2,IF(COUNTIF(Overview!L12:L14,TRUE)&gt;0,4,0))</f>
        <v/>
      </c>
      <c r="CQ625" s="1472">
        <f>IF(CO625="","",IF(CO625&gt;CP625,"Fail","Pass"))</f>
        <v/>
      </c>
      <c r="CR625" s="1481"/>
      <c r="CS625" s="1565">
        <f>MyTimestamp(CO625)</f>
        <v/>
      </c>
      <c r="CT625" s="1531">
        <f>IF(CE625="",0,15)+IF(CF625="",0,15)</f>
        <v/>
      </c>
      <c r="CU625" s="1532">
        <f>IF(CT625=0,0,2)</f>
        <v/>
      </c>
      <c r="CV625" s="859"/>
      <c r="CW625" s="859"/>
      <c r="CX625" s="2038"/>
      <c r="CY625" s="2044"/>
      <c r="CZ625" s="1543">
        <f>10^(CJ625/20)*100-100</f>
        <v/>
      </c>
      <c r="DA625" s="1354"/>
      <c r="DB625" s="1452"/>
      <c r="DC625" s="1273">
        <f>IF(DA625="","",10^(DA625/10))</f>
        <v/>
      </c>
      <c r="DD625" s="1406">
        <f>IF(ISNUMBER(DB625)=FALSE,"",10^(DB625/10))</f>
        <v/>
      </c>
      <c r="DE625" s="1543">
        <f>IF(AND(ISNUMBER(DC625),ISNUMBER(DD625)),IF(DC625/DD625&gt;1,ROUND((DC625)/DD625,3),1),1)</f>
        <v/>
      </c>
      <c r="DF625" s="1541"/>
      <c r="DG625" s="1541"/>
      <c r="DH625" s="1541"/>
      <c r="DI625" s="1541"/>
      <c r="DJ625" s="1541"/>
      <c r="DK625" s="1541"/>
      <c r="DL625" s="1541"/>
      <c r="DM625" s="1541"/>
      <c r="DN625" s="1541"/>
      <c r="DO625" s="1541"/>
      <c r="DP625" s="1541"/>
      <c r="DQ625" s="1541"/>
      <c r="DR625" s="1541"/>
    </row>
    <row r="626" ht="12.75" x14ac:dyDescent="0.2">
      <c r="A626" s="1541"/>
      <c r="B626" s="1541"/>
      <c r="C626"/>
      <c r="D626" s="130">
        <f>IF(BX$615="Close to Ear","EN 62209-1","EN 62209-2")</f>
        <v/>
      </c>
      <c r="E626" s="130">
        <f>IF(CG626="Close to Ear","2016","2010/A1:2019")</f>
        <v/>
      </c>
      <c r="F626" s="1488" t="inlineStr">
        <is>
          <t>5.5</t>
        </is>
      </c>
      <c r="G626" s="1497"/>
      <c r="H626" s="120">
        <f>BV626</f>
        <v/>
      </c>
      <c r="I626" s="120">
        <f>BW626</f>
        <v/>
      </c>
      <c r="J626" s="687" t="inlineStr">
        <is>
          <t>WLAN</t>
        </is>
      </c>
      <c r="K626" s="194" t="inlineStr">
        <is>
          <t>2.4 GHz</t>
        </is>
      </c>
      <c r="L626" s="115"/>
      <c r="M626" s="120"/>
      <c r="N626" s="119"/>
      <c r="O626" s="131"/>
      <c r="P626" s="6597"/>
      <c r="Q626" s="131"/>
      <c r="R626" s="131"/>
      <c r="S626" s="120"/>
      <c r="T626" s="120">
        <v>7</v>
      </c>
      <c r="U626" s="120">
        <v>2442</v>
      </c>
      <c r="V626" s="119"/>
      <c r="W626" s="197"/>
      <c r="X626" s="119"/>
      <c r="Y626" s="119"/>
      <c r="Z626" s="119"/>
      <c r="AA626" s="115"/>
      <c r="AB626" s="115"/>
      <c r="AC626" s="689">
        <f>IF(OR(BX$615="Close to Ear",BX$615="Close to Head"),"Head",IF(BX$615="Extremity","Extremity","Body"))</f>
        <v/>
      </c>
      <c r="AD626" s="690">
        <f>CA626</f>
        <v/>
      </c>
      <c r="AE626" s="688">
        <f>CB626</f>
        <v/>
      </c>
      <c r="AF626" s="115"/>
      <c r="AG626" s="808">
        <f>IF(AZ626="","N/A",IF(CQ626="Pass","P","F"))</f>
        <v/>
      </c>
      <c r="AH626" s="129"/>
      <c r="AI626" s="129"/>
      <c r="AJ626" s="129"/>
      <c r="AK626" s="119"/>
      <c r="AL626" s="115"/>
      <c r="AM626" s="119"/>
      <c r="AN626" s="119"/>
      <c r="AO626" s="692"/>
      <c r="AP626" s="692"/>
      <c r="AQ626" s="692"/>
      <c r="AR626" s="692"/>
      <c r="AS626" s="692"/>
      <c r="AT626" s="691">
        <f>CE626</f>
        <v/>
      </c>
      <c r="AU626" s="691">
        <f>CF626</f>
        <v/>
      </c>
      <c r="AV626" s="813"/>
      <c r="AW626" s="813"/>
      <c r="AX626" s="197">
        <f>CZ626</f>
        <v/>
      </c>
      <c r="AY626" s="197">
        <f>DE626</f>
        <v/>
      </c>
      <c r="AZ626" s="3379">
        <f>CO626</f>
        <v/>
      </c>
      <c r="BA626" s="3380"/>
      <c r="BB626" s="197">
        <f>CP626</f>
        <v/>
      </c>
      <c r="BC626" s="813"/>
      <c r="BD626" s="197">
        <f>CR626</f>
        <v/>
      </c>
      <c r="BE626" s="121">
        <f>CS626</f>
        <v/>
      </c>
      <c r="BF626" s="122">
        <f>CT626*60</f>
        <v/>
      </c>
      <c r="BG626" s="121">
        <f>BE626</f>
        <v/>
      </c>
      <c r="BH626" s="122">
        <f>CU626*60</f>
        <v/>
      </c>
      <c r="BI626" s="122">
        <f>CV626</f>
        <v/>
      </c>
      <c r="BJ626" s="117"/>
      <c r="BK626" s="812">
        <f>Overview!$E$7</f>
        <v/>
      </c>
      <c r="BL626" s="117"/>
      <c r="BM626" s="836">
        <f>CW626</f>
        <v/>
      </c>
      <c r="BN626" s="812">
        <f>Overview!$P$153</f>
        <v/>
      </c>
      <c r="BO626" s="117"/>
      <c r="BP626" s="117"/>
      <c r="BQ626" s="115"/>
      <c r="BR626" s="1478"/>
      <c r="BS626" s="1548"/>
      <c r="BT626" s="2127" t="inlineStr">
        <is>
          <t>WLAN</t>
        </is>
      </c>
      <c r="BU626" s="2127" t="inlineStr">
        <is>
          <t>2.4 GHz</t>
        </is>
      </c>
      <c r="BV626" s="465">
        <f>Overview!$E$30</f>
        <v/>
      </c>
      <c r="BW626" s="2127"/>
      <c r="BX626" s="2127"/>
      <c r="BY626" s="560"/>
      <c r="BZ626" s="560"/>
      <c r="CA626" s="561" t="str">
        <f>CA625</f>
        <v>TBD</v>
      </c>
      <c r="CB626" s="202">
        <v>0</v>
      </c>
      <c r="CC626" s="560">
        <f>IF(COUNT('Conducted WiFi'!$AH$3:$AH$9)=0,7,INDEX('Conducted WiFi'!$T$3:$T$9,MATCH(MAX('Conducted WiFi'!$AH$3:$AH$9),'Conducted WiFi'!$AH$3:$AH$9,0)))</f>
        <v>7</v>
      </c>
      <c r="CD626" s="560">
        <f>IF(COUNT('Conducted WiFi'!$AH$3:$AH$9)=0,2442,INDEX('Conducted WiFi'!$U$3:$U$9,MATCH(MAX('Conducted WiFi'!$AH$3:$AH$9),'Conducted WiFi'!$AH$3:$AH$9,0)))</f>
        <v>2442</v>
      </c>
      <c r="CE626" s="2013"/>
      <c r="CF626" s="1966"/>
      <c r="CG626" s="392" t="str">
        <f>IF(OR($BY$547="",$BY$547=""),"",$BY$547)</f>
        <v/>
      </c>
      <c r="CH626" s="392">
        <f>BZ626</f>
        <v/>
      </c>
      <c r="CI626" s="392">
        <f>CA626</f>
        <v/>
      </c>
      <c r="CJ626" s="2195"/>
      <c r="CK626" s="1609"/>
      <c r="CL626" s="206">
        <f>IF(CF626=""," ",IF(ABS(CE626-CF626)&lt;=0.125,"Valid","Not valid"))</f>
        <v/>
      </c>
      <c r="CM626" s="207">
        <f> IF(CE626="","",IF(AND(CE626&lt;&gt;"",CF626=""),IF(CE626&gt;=1,"Medir+Sig Max","No"),IF(CF626&lt;&gt;"",IF(CF626&gt;=1,"Medir+Sig Max","No"),"")))</f>
        <v/>
      </c>
      <c r="CN626" s="1787"/>
      <c r="CO626" s="220">
        <f>IF(CK626="",IF(AND(CE626="",CF626=""),"",IF(CF626="",IF(DE626&gt;1,ROUND(DE626*CE626,3),CE626),IF(DE626&gt;1,ROUND(DE626*CF626,3),CF626))),IF(AND(CE626="",CF626=""),"",IF(CF626="",IF(DE626&gt;1,ROUND(DE626*CE626*(1/(CK626)),3),CE626*(1/(CK626))),IF(DE626&gt;1,ROUND(DE626*CF626*(1/(CK626)),3),CF626*(1/(CK626))))))</f>
        <v/>
      </c>
      <c r="CP626" s="2043">
        <f>IF(COUNTIF(Overview!K12:K14,TRUE)&gt;0,2,IF(COUNTIF(Overview!L12:L14,TRUE)&gt;0,4,0))</f>
        <v/>
      </c>
      <c r="CQ626" s="1472">
        <f>IF(CO626="","",IF(CO626&gt;CP626,"Fail","Pass"))</f>
        <v/>
      </c>
      <c r="CR626" s="1481"/>
      <c r="CS626" s="1565">
        <f>MyTimestamp(CO626)</f>
        <v/>
      </c>
      <c r="CT626" s="1531">
        <f>IF(CE626="",0,15)+IF(CF626="",0,15)</f>
        <v/>
      </c>
      <c r="CU626" s="1532">
        <f>IF(CT626=0,0,2)</f>
        <v/>
      </c>
      <c r="CV626" s="859"/>
      <c r="CW626" s="859"/>
      <c r="CX626" s="2038"/>
      <c r="CY626" s="2044"/>
      <c r="CZ626" s="1543">
        <f>10^(CJ626/20)*100-100</f>
        <v/>
      </c>
      <c r="DA626" s="1354"/>
      <c r="DB626" s="1309"/>
      <c r="DC626" s="1273">
        <f>IF(DA626="","",10^(DA626/10))</f>
        <v/>
      </c>
      <c r="DD626" s="1407">
        <f>IF(ISNUMBER(DB626)=FALSE,"",10^(DB626/10))</f>
        <v/>
      </c>
      <c r="DE626" s="1543">
        <f>IF(AND(ISNUMBER(DC626),ISNUMBER(DD626)),IF(DC626/DD626&gt;1,ROUND((DC626)/DD626,3),1),1)</f>
        <v/>
      </c>
      <c r="DF626" s="1541"/>
      <c r="DG626" s="1541"/>
      <c r="DH626" s="1541"/>
      <c r="DI626" s="1541"/>
      <c r="DJ626" s="1541"/>
      <c r="DK626" s="1541"/>
      <c r="DL626" s="1541"/>
      <c r="DM626" s="1541"/>
      <c r="DN626" s="1541"/>
      <c r="DO626" s="1541"/>
      <c r="DP626" s="1541"/>
      <c r="DQ626" s="1541"/>
      <c r="DR626" s="1541"/>
    </row>
    <row r="627" ht="12.75" x14ac:dyDescent="0.2">
      <c r="A627" s="1541"/>
      <c r="B627" s="1541"/>
      <c r="C627"/>
      <c r="D627" s="130">
        <f>IF(BX$615="Close to Ear","EN 62209-1","EN 62209-2")</f>
        <v/>
      </c>
      <c r="E627" s="130">
        <f>IF(CG627="Close to Ear","2016","2010/A1:2019")</f>
        <v/>
      </c>
      <c r="F627" s="1488" t="inlineStr">
        <is>
          <t>5.5</t>
        </is>
      </c>
      <c r="G627" s="1497"/>
      <c r="H627" s="120">
        <f>BV627</f>
        <v/>
      </c>
      <c r="I627" s="120">
        <f>BW627</f>
        <v/>
      </c>
      <c r="J627" s="687" t="inlineStr">
        <is>
          <t>WLAN</t>
        </is>
      </c>
      <c r="K627" s="194" t="inlineStr">
        <is>
          <t>2.4 GHz</t>
        </is>
      </c>
      <c r="L627" s="115"/>
      <c r="M627" s="120"/>
      <c r="N627" s="119"/>
      <c r="O627" s="131"/>
      <c r="P627" s="6597"/>
      <c r="Q627" s="131"/>
      <c r="R627" s="131"/>
      <c r="S627" s="120"/>
      <c r="T627" s="120">
        <v>7</v>
      </c>
      <c r="U627" s="120">
        <v>2442</v>
      </c>
      <c r="V627" s="119"/>
      <c r="W627" s="197"/>
      <c r="X627" s="119"/>
      <c r="Y627" s="119"/>
      <c r="Z627" s="119"/>
      <c r="AA627" s="115"/>
      <c r="AB627" s="115"/>
      <c r="AC627" s="689">
        <f>IF(OR(BX$615="Close to Ear",BX$615="Close to Head"),"Head",IF(BX$615="Extremity","Extremity","Body"))</f>
        <v/>
      </c>
      <c r="AD627" s="690">
        <f>CA627</f>
        <v/>
      </c>
      <c r="AE627" s="688">
        <f>CB627</f>
        <v/>
      </c>
      <c r="AF627" s="115"/>
      <c r="AG627" s="808">
        <f>IF(AZ627="","N/A",IF(CQ627="Pass","P","F"))</f>
        <v/>
      </c>
      <c r="AH627" s="129"/>
      <c r="AI627" s="129"/>
      <c r="AJ627" s="129"/>
      <c r="AK627" s="119"/>
      <c r="AL627" s="115"/>
      <c r="AM627" s="119"/>
      <c r="AN627" s="119"/>
      <c r="AO627" s="692"/>
      <c r="AP627" s="692"/>
      <c r="AQ627" s="692"/>
      <c r="AR627" s="692"/>
      <c r="AS627" s="692"/>
      <c r="AT627" s="691">
        <f>CE627</f>
        <v/>
      </c>
      <c r="AU627" s="691">
        <f>CF627</f>
        <v/>
      </c>
      <c r="AV627" s="813"/>
      <c r="AW627" s="813"/>
      <c r="AX627" s="197">
        <f>CZ627</f>
        <v/>
      </c>
      <c r="AY627" s="197">
        <f>DE627</f>
        <v/>
      </c>
      <c r="AZ627" s="3379">
        <f>CO627</f>
        <v/>
      </c>
      <c r="BA627" s="3380"/>
      <c r="BB627" s="197">
        <f>CP627</f>
        <v/>
      </c>
      <c r="BC627" s="813"/>
      <c r="BD627" s="197">
        <f>CR627</f>
        <v/>
      </c>
      <c r="BE627" s="121">
        <f>CS627</f>
        <v/>
      </c>
      <c r="BF627" s="122">
        <f>CT627*60</f>
        <v/>
      </c>
      <c r="BG627" s="121">
        <f>BE627</f>
        <v/>
      </c>
      <c r="BH627" s="122">
        <f>CU627*60</f>
        <v/>
      </c>
      <c r="BI627" s="122">
        <f>CV627</f>
        <v/>
      </c>
      <c r="BJ627" s="117"/>
      <c r="BK627" s="812">
        <f>Overview!$E$7</f>
        <v/>
      </c>
      <c r="BL627" s="117"/>
      <c r="BM627" s="836">
        <f>CW627</f>
        <v/>
      </c>
      <c r="BN627" s="812">
        <f>Overview!$P$153</f>
        <v/>
      </c>
      <c r="BO627" s="117"/>
      <c r="BP627" s="117"/>
      <c r="BQ627" s="115"/>
      <c r="BR627" s="1478"/>
      <c r="BS627" s="1548"/>
      <c r="BT627" s="2127" t="inlineStr">
        <is>
          <t>WLAN</t>
        </is>
      </c>
      <c r="BU627" s="2127" t="inlineStr">
        <is>
          <t>2.4 GHz</t>
        </is>
      </c>
      <c r="BV627" s="465">
        <f>Overview!$E$30</f>
        <v/>
      </c>
      <c r="BW627" s="2127"/>
      <c r="BX627" s="2134"/>
      <c r="BY627" s="562"/>
      <c r="BZ627" s="562"/>
      <c r="CA627" s="562" t="str">
        <f>CA626</f>
        <v>TBD</v>
      </c>
      <c r="CB627" s="201">
        <v>0</v>
      </c>
      <c r="CC627" s="562">
        <f>IF(COUNT('Conducted WiFi'!$AH$3:$AH$9)=0,7,INDEX('Conducted WiFi'!$T$3:$T$9,MATCH(MAX('Conducted WiFi'!$AH$3:$AH$9),'Conducted WiFi'!$AH$3:$AH$9,0)))</f>
        <v>7</v>
      </c>
      <c r="CD627" s="1719">
        <f>IF(COUNT('Conducted WiFi'!$AH$3:$AH$9)=0,2442,INDEX('Conducted WiFi'!$U$3:$U$9,MATCH(MAX('Conducted WiFi'!$AH$3:$AH$9),'Conducted WiFi'!$AH$3:$AH$9,0)))</f>
        <v>2442</v>
      </c>
      <c r="CE627" s="2018"/>
      <c r="CF627" s="1972"/>
      <c r="CG627" s="393" t="str">
        <f>IF(OR($BY$547="",$BY$547=""),"",$BY$547)</f>
        <v/>
      </c>
      <c r="CH627" s="393">
        <f>BZ627</f>
        <v/>
      </c>
      <c r="CI627" s="393">
        <f>CA627</f>
        <v/>
      </c>
      <c r="CJ627" s="2197"/>
      <c r="CK627" s="1609"/>
      <c r="CL627" s="212">
        <f>IF(CF627=""," ",IF(ABS(CE627-CF627)&lt;=0.125,"Valid","Not valid"))</f>
        <v/>
      </c>
      <c r="CM627" s="213">
        <f> IF(CE627="","",IF(AND(CE627&lt;&gt;"",CF627=""),IF(CE627&gt;=1,"Medir+Sig Max","No"),IF(CF627&lt;&gt;"",IF(CF627&gt;=1,"Medir+Sig Max","No"),"")))</f>
        <v/>
      </c>
      <c r="CN627" s="1794"/>
      <c r="CO627" s="221">
        <f>IF(CK627="",IF(AND(CE627="",CF627=""),"",IF(CF627="",IF(DE627&gt;1,ROUND(DE627*CE627,3),CE627),IF(DE627&gt;1,ROUND(DE627*CF627,3),CF627))),IF(AND(CE627="",CF627=""),"",IF(CF627="",IF(DE627&gt;1,ROUND(DE627*CE627*(1/(CK627)),3),CE627*(1/(CK627))),IF(DE627&gt;1,ROUND(DE627*CF627*(1/(CK627)),3),CF627*(1/(CK627))))))</f>
        <v/>
      </c>
      <c r="CP627" s="2048">
        <f>IF(COUNTIF(Overview!K12:K14,TRUE)&gt;0,2,IF(COUNTIF(Overview!L12:L14,TRUE)&gt;0,4,0))</f>
        <v/>
      </c>
      <c r="CQ627" s="1473">
        <f>IF(CO627="","",IF(CO627&gt;CP627,"Fail","Pass"))</f>
        <v/>
      </c>
      <c r="CR627" s="1482"/>
      <c r="CS627" s="1566">
        <f>MyTimestamp(CO627)</f>
        <v/>
      </c>
      <c r="CT627" s="1535">
        <f>IF(CE627="",0,15)+IF(CF627="",0,15)</f>
        <v/>
      </c>
      <c r="CU627" s="1536">
        <f>IF(CT627=0,0,2)</f>
        <v/>
      </c>
      <c r="CV627" s="861"/>
      <c r="CW627" s="861"/>
      <c r="CX627" s="2038"/>
      <c r="CY627" s="2050"/>
      <c r="CZ627" s="1545">
        <f>10^(CJ627/20)*100-100</f>
        <v/>
      </c>
      <c r="DA627" s="1354"/>
      <c r="DB627" s="1309"/>
      <c r="DC627" s="1273">
        <f>IF(DA627="","",10^(DA627/10))</f>
        <v/>
      </c>
      <c r="DD627" s="1407">
        <f>IF(ISNUMBER(DB627)=FALSE,"",10^(DB627/10))</f>
        <v/>
      </c>
      <c r="DE627" s="1545">
        <f>IF(AND(ISNUMBER(DC627),ISNUMBER(DD627)),IF(DC627/DD627&gt;1,ROUND((DC627)/DD627,3),1),1)</f>
        <v/>
      </c>
      <c r="DF627" s="1541"/>
      <c r="DG627" s="1541"/>
      <c r="DH627" s="1541"/>
      <c r="DI627" s="1541"/>
      <c r="DJ627" s="1541"/>
      <c r="DK627" s="1541"/>
      <c r="DL627" s="1541"/>
      <c r="DM627" s="1541"/>
      <c r="DN627" s="1541"/>
      <c r="DO627" s="1541"/>
      <c r="DP627" s="1541"/>
      <c r="DQ627" s="1541"/>
      <c r="DR627" s="1541"/>
    </row>
    <row r="628" ht="12.75" x14ac:dyDescent="0.2">
      <c r="A628" s="1541"/>
      <c r="B628" s="1541"/>
      <c r="C628"/>
      <c r="D628" s="130">
        <f>IF(BX$615="Close to Ear","EN 62209-1","EN 62209-2")</f>
        <v/>
      </c>
      <c r="E628" s="130">
        <f>IF(CG628="Close to Ear","2016","2010/A1:2019")</f>
        <v/>
      </c>
      <c r="F628" s="1488" t="inlineStr">
        <is>
          <t>5.5</t>
        </is>
      </c>
      <c r="G628" s="1497"/>
      <c r="H628" s="120">
        <f>BV628</f>
        <v/>
      </c>
      <c r="I628" s="120">
        <f>BW628</f>
        <v/>
      </c>
      <c r="J628" s="687" t="inlineStr">
        <is>
          <t>WLAN</t>
        </is>
      </c>
      <c r="K628" s="194" t="inlineStr">
        <is>
          <t>2.4 GHz</t>
        </is>
      </c>
      <c r="L628" s="115"/>
      <c r="M628" s="120"/>
      <c r="N628" s="119"/>
      <c r="O628" s="131"/>
      <c r="P628" s="6597"/>
      <c r="Q628" s="131"/>
      <c r="R628" s="131"/>
      <c r="S628" s="120"/>
      <c r="T628" s="120">
        <v>7</v>
      </c>
      <c r="U628" s="120">
        <v>2442</v>
      </c>
      <c r="V628" s="119"/>
      <c r="W628" s="197"/>
      <c r="X628" s="119"/>
      <c r="Y628" s="119"/>
      <c r="Z628" s="119"/>
      <c r="AA628" s="115"/>
      <c r="AB628" s="115"/>
      <c r="AC628" s="689">
        <f>IF(OR(BX$615="Close to Ear",BX$615="Close to Head"),"Head",IF(BX$615="Extremity","Extremity","Body"))</f>
        <v/>
      </c>
      <c r="AD628" s="690">
        <f>CA628</f>
        <v/>
      </c>
      <c r="AE628" s="688">
        <f>CB628</f>
        <v/>
      </c>
      <c r="AF628" s="115"/>
      <c r="AG628" s="808">
        <f>IF(AZ628="","N/A",IF(CQ628="Pass","P","F"))</f>
        <v/>
      </c>
      <c r="AH628" s="129"/>
      <c r="AI628" s="129"/>
      <c r="AJ628" s="129"/>
      <c r="AK628" s="119"/>
      <c r="AL628" s="115"/>
      <c r="AM628" s="119"/>
      <c r="AN628" s="119"/>
      <c r="AO628" s="692"/>
      <c r="AP628" s="692"/>
      <c r="AQ628" s="692"/>
      <c r="AR628" s="692"/>
      <c r="AS628" s="692"/>
      <c r="AT628" s="691">
        <f>CE628</f>
        <v/>
      </c>
      <c r="AU628" s="691">
        <f>CF628</f>
        <v/>
      </c>
      <c r="AV628" s="813"/>
      <c r="AW628" s="813"/>
      <c r="AX628" s="197">
        <f>CZ628</f>
        <v/>
      </c>
      <c r="AY628" s="197">
        <f>DE628</f>
        <v/>
      </c>
      <c r="AZ628" s="3379">
        <f>CO628</f>
        <v/>
      </c>
      <c r="BA628" s="3380"/>
      <c r="BB628" s="197">
        <f>CP628</f>
        <v/>
      </c>
      <c r="BC628" s="813"/>
      <c r="BD628" s="197">
        <f>CR628</f>
        <v/>
      </c>
      <c r="BE628" s="121">
        <f>CS628</f>
        <v/>
      </c>
      <c r="BF628" s="122">
        <f>CT628*60</f>
        <v/>
      </c>
      <c r="BG628" s="121">
        <f>BE628</f>
        <v/>
      </c>
      <c r="BH628" s="122">
        <f>CU628*60</f>
        <v/>
      </c>
      <c r="BI628" s="122">
        <f>CV628</f>
        <v/>
      </c>
      <c r="BJ628" s="117"/>
      <c r="BK628" s="812">
        <f>Overview!$E$7</f>
        <v/>
      </c>
      <c r="BL628" s="117"/>
      <c r="BM628" s="836">
        <f>CW628</f>
        <v/>
      </c>
      <c r="BN628" s="812">
        <f>Overview!$P$153</f>
        <v/>
      </c>
      <c r="BO628" s="117"/>
      <c r="BP628" s="117"/>
      <c r="BQ628" s="115"/>
      <c r="BR628" s="1478"/>
      <c r="BS628" s="1548"/>
      <c r="BT628" s="2127" t="inlineStr">
        <is>
          <t>WLAN</t>
        </is>
      </c>
      <c r="BU628" s="2127" t="inlineStr">
        <is>
          <t>2.4 GHz</t>
        </is>
      </c>
      <c r="BV628" s="465">
        <f>Overview!$E$30</f>
        <v/>
      </c>
      <c r="BW628" s="2127"/>
      <c r="BX628" s="2134"/>
      <c r="BY628" s="562"/>
      <c r="BZ628" s="562"/>
      <c r="CA628" s="562" t="str">
        <f>CONCATENATE(CA626," - Battery check 1")</f>
        <v>TBD - Battery check 1</v>
      </c>
      <c r="CB628" s="201">
        <v>0</v>
      </c>
      <c r="CC628" s="562">
        <f>IF(COUNT('Conducted WiFi'!$AH$3:$AH$9)=0,7,INDEX('Conducted WiFi'!$T$3:$T$9,MATCH(MAX('Conducted WiFi'!$AH$3:$AH$9),'Conducted WiFi'!$AH$3:$AH$9,0)))</f>
        <v>7</v>
      </c>
      <c r="CD628" s="1719">
        <f>IF(COUNT('Conducted WiFi'!$AH$3:$AH$9)=0,2442,INDEX('Conducted WiFi'!$U$3:$U$9,MATCH(MAX('Conducted WiFi'!$AH$3:$AH$9),'Conducted WiFi'!$AH$3:$AH$9,0)))</f>
        <v>2442</v>
      </c>
      <c r="CE628" s="2018"/>
      <c r="CF628" s="1972"/>
      <c r="CG628" s="393" t="str">
        <f>IF(OR($BY$547="",$BY$547=""),"",$BY$547)</f>
        <v/>
      </c>
      <c r="CH628" s="393">
        <f>BZ628</f>
        <v/>
      </c>
      <c r="CI628" s="393">
        <f>CA628</f>
        <v/>
      </c>
      <c r="CJ628" s="2197"/>
      <c r="CK628" s="1609"/>
      <c r="CL628" s="212">
        <f>IF(CF628=""," ",IF(ABS(CE628-CF628)&lt;=0.125,"Valid","Not valid"))</f>
        <v/>
      </c>
      <c r="CM628" s="213">
        <f> IF(CE628="","",IF(AND(CE628&lt;&gt;"",CF628=""),IF(CE628&gt;=1,"Medir+Sig Max","No"),IF(CF628&lt;&gt;"",IF(CF628&gt;=1,"Medir+Sig Max","No"),"")))</f>
        <v/>
      </c>
      <c r="CN628" s="1794"/>
      <c r="CO628" s="221">
        <f>IF(CK628="",IF(AND(CE628="",CF628=""),"",IF(CF628="",IF(DE628&gt;1,ROUND(DE628*CE628,3),CE628),IF(DE628&gt;1,ROUND(DE628*CF628,3),CF628))),IF(AND(CE628="",CF628=""),"",IF(CF628="",IF(DE628&gt;1,ROUND(DE628*CE628*(1/(CK628)),3),CE628*(1/(CK628))),IF(DE628&gt;1,ROUND(DE628*CF628*(1/(CK628)),3),CF628*(1/(CK628))))))</f>
        <v/>
      </c>
      <c r="CP628" s="2048">
        <f>IF(COUNTIF(Overview!K12:K14,TRUE)&gt;0,2,IF(COUNTIF(Overview!L12:L14,TRUE)&gt;0,4,0))</f>
        <v/>
      </c>
      <c r="CQ628" s="1473">
        <f>IF(CO628="","",IF(CO628&gt;CP628,"Fail","Pass"))</f>
        <v/>
      </c>
      <c r="CR628" s="1482"/>
      <c r="CS628" s="1566">
        <f>MyTimestamp(CO628)</f>
        <v/>
      </c>
      <c r="CT628" s="1535">
        <f>IF(CE628="",0,15)+IF(CF628="",0,15)</f>
        <v/>
      </c>
      <c r="CU628" s="1536">
        <f>IF(CT628=0,0,2)</f>
        <v/>
      </c>
      <c r="CV628" s="861"/>
      <c r="CW628" s="861"/>
      <c r="CX628" s="2038"/>
      <c r="CY628" s="2050"/>
      <c r="CZ628" s="1545">
        <f>10^(CJ628/20)*100-100</f>
        <v/>
      </c>
      <c r="DA628" s="1354"/>
      <c r="DB628" s="1309"/>
      <c r="DC628" s="1273">
        <f>IF(DA628="","",10^(DA628/10))</f>
        <v/>
      </c>
      <c r="DD628" s="1407">
        <f>IF(ISNUMBER(DB628)=FALSE,"",10^(DB628/10))</f>
        <v/>
      </c>
      <c r="DE628" s="1545">
        <f>IF(AND(ISNUMBER(DC628),ISNUMBER(DD628)),IF(DC628/DD628&gt;1,ROUND((DC628)/DD628,3),1),1)</f>
        <v/>
      </c>
      <c r="DF628" s="1541"/>
      <c r="DG628" s="1541"/>
      <c r="DH628" s="1541"/>
      <c r="DI628" s="1541"/>
      <c r="DJ628" s="1541"/>
      <c r="DK628" s="1541"/>
      <c r="DL628" s="1541"/>
      <c r="DM628" s="1541"/>
      <c r="DN628" s="1541"/>
      <c r="DO628" s="1541"/>
      <c r="DP628" s="1541"/>
      <c r="DQ628" s="1541"/>
      <c r="DR628" s="1541"/>
    </row>
    <row r="629" ht="12.75" x14ac:dyDescent="0.2">
      <c r="A629" s="1541"/>
      <c r="B629" s="1541"/>
      <c r="C629"/>
      <c r="D629" s="130">
        <f>IF(BX$615="Close to Ear","EN 62209-1","EN 62209-2")</f>
        <v/>
      </c>
      <c r="E629" s="130">
        <f>IF(CG629="Close to Ear","2016","2010/A1:2019")</f>
        <v/>
      </c>
      <c r="F629" s="1488" t="inlineStr">
        <is>
          <t>5.5</t>
        </is>
      </c>
      <c r="G629" s="1497"/>
      <c r="H629" s="120">
        <f>BV629</f>
        <v/>
      </c>
      <c r="I629" s="120">
        <f>BW629</f>
        <v/>
      </c>
      <c r="J629" s="687" t="inlineStr">
        <is>
          <t>WLAN</t>
        </is>
      </c>
      <c r="K629" s="194" t="inlineStr">
        <is>
          <t>2.4 GHz</t>
        </is>
      </c>
      <c r="L629" s="115"/>
      <c r="M629" s="120"/>
      <c r="N629" s="119"/>
      <c r="O629" s="131"/>
      <c r="P629" s="6597"/>
      <c r="Q629" s="131"/>
      <c r="R629" s="131"/>
      <c r="S629" s="120"/>
      <c r="T629" s="120">
        <v>7</v>
      </c>
      <c r="U629" s="120">
        <v>2442</v>
      </c>
      <c r="V629" s="119"/>
      <c r="W629" s="197"/>
      <c r="X629" s="119"/>
      <c r="Y629" s="119"/>
      <c r="Z629" s="119"/>
      <c r="AA629" s="115"/>
      <c r="AB629" s="115"/>
      <c r="AC629" s="689">
        <f>IF(OR(BX$615="Close to Ear",BX$615="Close to Head"),"Head",IF(BX$615="Extremity","Extremity","Body"))</f>
        <v/>
      </c>
      <c r="AD629" s="690">
        <f>CA629</f>
        <v/>
      </c>
      <c r="AE629" s="688">
        <f>CB629</f>
        <v/>
      </c>
      <c r="AF629" s="115"/>
      <c r="AG629" s="808">
        <f>IF(AZ629="","N/A",IF(CQ629="Pass","P","F"))</f>
        <v/>
      </c>
      <c r="AH629" s="129"/>
      <c r="AI629" s="129"/>
      <c r="AJ629" s="129"/>
      <c r="AK629" s="119"/>
      <c r="AL629" s="115"/>
      <c r="AM629" s="119"/>
      <c r="AN629" s="119"/>
      <c r="AO629" s="692"/>
      <c r="AP629" s="692"/>
      <c r="AQ629" s="692"/>
      <c r="AR629" s="692"/>
      <c r="AS629" s="692"/>
      <c r="AT629" s="691">
        <f>CE629</f>
        <v/>
      </c>
      <c r="AU629" s="691">
        <f>CF629</f>
        <v/>
      </c>
      <c r="AV629" s="813"/>
      <c r="AW629" s="813"/>
      <c r="AX629" s="197">
        <f>CZ629</f>
        <v/>
      </c>
      <c r="AY629" s="197">
        <f>DE629</f>
        <v/>
      </c>
      <c r="AZ629" s="3379">
        <f>CO629</f>
        <v/>
      </c>
      <c r="BA629" s="3380"/>
      <c r="BB629" s="197">
        <f>CP629</f>
        <v/>
      </c>
      <c r="BC629" s="813"/>
      <c r="BD629" s="197">
        <f>CR629</f>
        <v/>
      </c>
      <c r="BE629" s="121">
        <f>CS629</f>
        <v/>
      </c>
      <c r="BF629" s="122">
        <f>CT629*60</f>
        <v/>
      </c>
      <c r="BG629" s="121">
        <f>BE629</f>
        <v/>
      </c>
      <c r="BH629" s="122">
        <f>CU629*60</f>
        <v/>
      </c>
      <c r="BI629" s="122">
        <f>CV629</f>
        <v/>
      </c>
      <c r="BJ629" s="117"/>
      <c r="BK629" s="812">
        <f>Overview!$E$7</f>
        <v/>
      </c>
      <c r="BL629" s="117"/>
      <c r="BM629" s="836">
        <f>CW629</f>
        <v/>
      </c>
      <c r="BN629" s="812">
        <f>Overview!$P$153</f>
        <v/>
      </c>
      <c r="BO629" s="117"/>
      <c r="BP629" s="117"/>
      <c r="BQ629" s="115"/>
      <c r="BR629" s="1478"/>
      <c r="BS629" s="1548"/>
      <c r="BT629" s="2127" t="inlineStr">
        <is>
          <t>WLAN</t>
        </is>
      </c>
      <c r="BU629" s="2127" t="inlineStr">
        <is>
          <t>2.4 GHz</t>
        </is>
      </c>
      <c r="BV629" s="465">
        <f>Overview!$E$30</f>
        <v/>
      </c>
      <c r="BW629" s="2127"/>
      <c r="BX629" s="2134"/>
      <c r="BY629" s="562"/>
      <c r="BZ629" s="562"/>
      <c r="CA629" s="562" t="str">
        <f>CONCATENATE(CA627," - Battery check 2")</f>
        <v>TBD - Battery check 2</v>
      </c>
      <c r="CB629" s="201">
        <v>0</v>
      </c>
      <c r="CC629" s="562">
        <f>IF(COUNT('Conducted WiFi'!$AH$3:$AH$9)=0,7,INDEX('Conducted WiFi'!$T$3:$T$9,MATCH(MAX('Conducted WiFi'!$AH$3:$AH$9),'Conducted WiFi'!$AH$3:$AH$9,0)))</f>
        <v>7</v>
      </c>
      <c r="CD629" s="1719">
        <f>IF(COUNT('Conducted WiFi'!$AH$3:$AH$9)=0,2442,INDEX('Conducted WiFi'!$U$3:$U$9,MATCH(MAX('Conducted WiFi'!$AH$3:$AH$9),'Conducted WiFi'!$AH$3:$AH$9,0)))</f>
        <v>2442</v>
      </c>
      <c r="CE629" s="2018"/>
      <c r="CF629" s="1972"/>
      <c r="CG629" s="393" t="str">
        <f>IF(OR($BY$547="",$BY$547=""),"",$BY$547)</f>
        <v/>
      </c>
      <c r="CH629" s="393">
        <f>BZ629</f>
        <v/>
      </c>
      <c r="CI629" s="393">
        <f>CA629</f>
        <v/>
      </c>
      <c r="CJ629" s="2197"/>
      <c r="CK629" s="1609"/>
      <c r="CL629" s="212">
        <f>IF(CF629=""," ",IF(ABS(CE629-CF629)&lt;=0.125,"Valid","Not valid"))</f>
        <v/>
      </c>
      <c r="CM629" s="213">
        <f> IF(CE629="","",IF(AND(CE629&lt;&gt;"",CF629=""),IF(CE629&gt;=1,"Medir+Sig Max","No"),IF(CF629&lt;&gt;"",IF(CF629&gt;=1,"Medir+Sig Max","No"),"")))</f>
        <v/>
      </c>
      <c r="CN629" s="1794"/>
      <c r="CO629" s="221">
        <f>IF(CK629="",IF(AND(CE629="",CF629=""),"",IF(CF629="",IF(DE629&gt;1,ROUND(DE629*CE629,3),CE629),IF(DE629&gt;1,ROUND(DE629*CF629,3),CF629))),IF(AND(CE629="",CF629=""),"",IF(CF629="",IF(DE629&gt;1,ROUND(DE629*CE629*(1/(CK629)),3),CE629*(1/(CK629))),IF(DE629&gt;1,ROUND(DE629*CF629*(1/(CK629)),3),CF629*(1/(CK629))))))</f>
        <v/>
      </c>
      <c r="CP629" s="2048">
        <f>IF(COUNTIF(Overview!K12:K14,TRUE)&gt;0,2,IF(COUNTIF(Overview!L12:L14,TRUE)&gt;0,4,0))</f>
        <v/>
      </c>
      <c r="CQ629" s="1473">
        <f>IF(CO629="","",IF(CO629&gt;CP629,"Fail","Pass"))</f>
        <v/>
      </c>
      <c r="CR629" s="1482"/>
      <c r="CS629" s="1566">
        <f>MyTimestamp(CO629)</f>
        <v/>
      </c>
      <c r="CT629" s="1535">
        <f>IF(CE629="",0,15)+IF(CF629="",0,15)</f>
        <v/>
      </c>
      <c r="CU629" s="1536">
        <f>IF(CT629=0,0,2)</f>
        <v/>
      </c>
      <c r="CV629" s="861"/>
      <c r="CW629" s="861"/>
      <c r="CX629" s="2038"/>
      <c r="CY629" s="2050"/>
      <c r="CZ629" s="1545">
        <f>10^(CJ629/20)*100-100</f>
        <v/>
      </c>
      <c r="DA629" s="1354"/>
      <c r="DB629" s="1309"/>
      <c r="DC629" s="1273">
        <f>IF(DA629="","",10^(DA629/10))</f>
        <v/>
      </c>
      <c r="DD629" s="1407">
        <f>IF(ISNUMBER(DB629)=FALSE,"",10^(DB629/10))</f>
        <v/>
      </c>
      <c r="DE629" s="1545">
        <f>IF(AND(ISNUMBER(DC629),ISNUMBER(DD629)),IF(DC629/DD629&gt;1,ROUND((DC629)/DD629,3),1),1)</f>
        <v/>
      </c>
      <c r="DF629" s="1541"/>
      <c r="DG629" s="1541"/>
      <c r="DH629" s="1541"/>
      <c r="DI629" s="1541"/>
      <c r="DJ629" s="1541"/>
      <c r="DK629" s="1541"/>
      <c r="DL629" s="1541"/>
      <c r="DM629" s="1541"/>
      <c r="DN629" s="1541"/>
      <c r="DO629" s="1541"/>
      <c r="DP629" s="1541"/>
      <c r="DQ629" s="1541"/>
      <c r="DR629" s="1541"/>
    </row>
    <row r="630" ht="12.75" x14ac:dyDescent="0.2">
      <c r="A630" s="1541"/>
      <c r="B630" s="1541"/>
      <c r="C630"/>
      <c r="D630" s="130">
        <f>IF(BX$630="Close to Ear","EN 62209-1","EN 62209-2")</f>
        <v/>
      </c>
      <c r="E630" s="130">
        <f>IF(CG630="Close to Ear","2016","2010/A1:2019")</f>
        <v/>
      </c>
      <c r="F630" s="1488" t="inlineStr">
        <is>
          <t>5.5</t>
        </is>
      </c>
      <c r="G630" s="1497"/>
      <c r="H630" s="120">
        <f>BV630</f>
        <v/>
      </c>
      <c r="I630" s="120">
        <f>BW630</f>
        <v/>
      </c>
      <c r="J630" s="687" t="inlineStr">
        <is>
          <t>WLAN</t>
        </is>
      </c>
      <c r="K630" s="194" t="inlineStr">
        <is>
          <t>2.4 GHz</t>
        </is>
      </c>
      <c r="L630" s="115"/>
      <c r="M630" s="120"/>
      <c r="N630" s="119"/>
      <c r="O630" s="131"/>
      <c r="P630" s="6597"/>
      <c r="Q630" s="131"/>
      <c r="R630" s="131"/>
      <c r="S630" s="120"/>
      <c r="T630" s="120">
        <v>7</v>
      </c>
      <c r="U630" s="120">
        <v>2442</v>
      </c>
      <c r="V630" s="119"/>
      <c r="W630" s="197"/>
      <c r="X630" s="119"/>
      <c r="Y630" s="119"/>
      <c r="Z630" s="119"/>
      <c r="AA630" s="115"/>
      <c r="AB630" s="115"/>
      <c r="AC630" s="689">
        <f>IF(OR(BX$630="Close to Ear",BX$630="Close to Head"),"Head",IF(BX$630="Extremity","Extremity","Body"))</f>
        <v/>
      </c>
      <c r="AD630" s="690">
        <f>CA630</f>
        <v/>
      </c>
      <c r="AE630" s="688">
        <f>CB630</f>
        <v/>
      </c>
      <c r="AF630" s="115"/>
      <c r="AG630" s="808">
        <f>IF(AZ630="","N/A",IF(CQ630="Pass","P","F"))</f>
        <v/>
      </c>
      <c r="AH630" s="129"/>
      <c r="AI630" s="129"/>
      <c r="AJ630" s="129"/>
      <c r="AK630" s="119"/>
      <c r="AL630" s="115"/>
      <c r="AM630" s="119"/>
      <c r="AN630" s="119"/>
      <c r="AO630" s="692"/>
      <c r="AP630" s="692"/>
      <c r="AQ630" s="692"/>
      <c r="AR630" s="692"/>
      <c r="AS630" s="692"/>
      <c r="AT630" s="691">
        <f>CE630</f>
        <v/>
      </c>
      <c r="AU630" s="691">
        <f>CF630</f>
        <v/>
      </c>
      <c r="AV630" s="813"/>
      <c r="AW630" s="813"/>
      <c r="AX630" s="197">
        <f>CZ630</f>
        <v/>
      </c>
      <c r="AY630" s="197">
        <f>DE630</f>
        <v/>
      </c>
      <c r="AZ630" s="3379">
        <f>CO630</f>
        <v/>
      </c>
      <c r="BA630" s="3380"/>
      <c r="BB630" s="197">
        <f>CP630</f>
        <v/>
      </c>
      <c r="BC630" s="813"/>
      <c r="BD630" s="197">
        <f>CR630</f>
        <v/>
      </c>
      <c r="BE630" s="121">
        <f>CS630</f>
        <v/>
      </c>
      <c r="BF630" s="122">
        <f>CT630*60</f>
        <v/>
      </c>
      <c r="BG630" s="121">
        <f>BE630</f>
        <v/>
      </c>
      <c r="BH630" s="122">
        <f>CU630*60</f>
        <v/>
      </c>
      <c r="BI630" s="122">
        <f>CV630</f>
        <v/>
      </c>
      <c r="BJ630" s="117"/>
      <c r="BK630" s="812">
        <f>Overview!$E$7</f>
        <v/>
      </c>
      <c r="BL630" s="117"/>
      <c r="BM630" s="836">
        <f>CW630</f>
        <v/>
      </c>
      <c r="BN630" s="812">
        <f>Overview!$P$153</f>
        <v/>
      </c>
      <c r="BO630" s="117"/>
      <c r="BP630" s="117"/>
      <c r="BQ630" s="115"/>
      <c r="BR630" s="1478"/>
      <c r="BS630" s="1548"/>
      <c r="BT630" s="2127" t="inlineStr">
        <is>
          <t>WLAN</t>
        </is>
      </c>
      <c r="BU630" s="2127" t="inlineStr">
        <is>
          <t>2.4 GHz</t>
        </is>
      </c>
      <c r="BV630" s="465">
        <f>Overview!$E$30</f>
        <v/>
      </c>
      <c r="BW630" s="2127"/>
      <c r="BX630" s="8329" t="inlineStr">
        <is>
          <t>Body</t>
        </is>
      </c>
      <c r="BY630" s="428"/>
      <c r="BZ630" s="428"/>
      <c r="CA630" s="1996" t="inlineStr">
        <is>
          <t>Front Face</t>
        </is>
      </c>
      <c r="CB630" s="202">
        <v>5</v>
      </c>
      <c r="CC630" s="507">
        <f>IF(COUNT('Conducted WiFi'!$AH$3:$AH$9)=0,7,INDEX('Conducted WiFi'!$T$3:$T$9,MATCH(MAX('Conducted WiFi'!$AH$3:$AH$9),'Conducted WiFi'!$AH$3:$AH$9,0)))</f>
        <v>7</v>
      </c>
      <c r="CD630" s="1715">
        <f>IF(COUNT('Conducted WiFi'!$AH$3:$AH$9)=0,2442,INDEX('Conducted WiFi'!$U$3:$U$9,MATCH(MAX('Conducted WiFi'!$AH$3:$AH$9),'Conducted WiFi'!$AH$3:$AH$9,0)))</f>
        <v>2442</v>
      </c>
      <c r="CE630" s="2191"/>
      <c r="CF630" s="2192"/>
      <c r="CG630" s="391" t="str">
        <f>IF(OR($BY$547="",$BY$547=""),"",$BY$547)</f>
        <v/>
      </c>
      <c r="CH630" s="391">
        <f>BZ630</f>
        <v/>
      </c>
      <c r="CI630" s="391">
        <f>CA630</f>
        <v/>
      </c>
      <c r="CJ630" s="1528"/>
      <c r="CK630" s="1610"/>
      <c r="CL630" s="203">
        <f>IF(CF630=""," ",IF(ABS(CE630-CF630)&lt;=0.125,"Valid","Not valid"))</f>
        <v/>
      </c>
      <c r="CM630" s="204">
        <f> IF(CE630="","",IF(AND(CE630&lt;&gt;"",CF630=""),IF(CE630&gt;=1,"Medir+Sig Max","No"),IF(CF630&lt;&gt;"",IF(CF630&gt;=1,"Medir+Sig Max","No"),"")))</f>
        <v/>
      </c>
      <c r="CN630" s="1798"/>
      <c r="CO630" s="219">
        <f>IF(CK630="",IF(AND(CE630="",CF630=""),"",IF(CF630="",IF(DE630&gt;1,ROUND(DE630*CE630,3),CE630),IF(DE630&gt;1,ROUND(DE630*CF630,3),CF630))),IF(AND(CE630="",CF630=""),"",IF(CF630="",IF(DE630&gt;1,ROUND(DE630*CE630*(1/(CK630)),3),CE630*(1/(CK630))),IF(DE630&gt;1,ROUND(DE630*CF630*(1/(CK630)),3),CF630*(1/(CK630))))))</f>
        <v/>
      </c>
      <c r="CP630" s="2037">
        <f>IF(COUNTIF(Overview!K12:K14,TRUE)&gt;0,2,IF(COUNTIF(Overview!L12:L14,TRUE)&gt;0,4,0))</f>
        <v/>
      </c>
      <c r="CQ630" s="1471">
        <f>IF(CO630="","",IF(CO630&gt;CP630,"Fail","Pass"))</f>
        <v/>
      </c>
      <c r="CR630" s="1480"/>
      <c r="CS630" s="1564">
        <f>MyTimestamp(CO630)</f>
        <v/>
      </c>
      <c r="CT630" s="1529">
        <f>IF(CE630="",0,15)+IF(CF630="",0,15)</f>
        <v/>
      </c>
      <c r="CU630" s="1530">
        <f>IF(CT630=0,0,2)</f>
        <v/>
      </c>
      <c r="CV630" s="862"/>
      <c r="CW630" s="862"/>
      <c r="CX630" s="2038"/>
      <c r="CY630" s="2039"/>
      <c r="CZ630" s="1542">
        <f>10^(CJ630/20)*100-100</f>
        <v/>
      </c>
      <c r="DA630" s="1354"/>
      <c r="DB630" s="1453"/>
      <c r="DC630" s="1273">
        <f>IF(DA630="","",10^(DA630/10))</f>
        <v/>
      </c>
      <c r="DD630" s="1402">
        <f>IF(ISNUMBER(DB630)=FALSE,"",10^(DB630/10))</f>
        <v/>
      </c>
      <c r="DE630" s="1542">
        <f>IF(AND(ISNUMBER(DC630),ISNUMBER(DD630)),IF(DC630/DD630&gt;1,ROUND((DC630)/DD630,3),1),1)</f>
        <v/>
      </c>
      <c r="DF630" s="1541"/>
      <c r="DG630" s="1541"/>
      <c r="DH630" s="1541"/>
      <c r="DI630" s="1541"/>
      <c r="DJ630" s="1541"/>
      <c r="DK630" s="1541"/>
      <c r="DL630" s="1541"/>
      <c r="DM630" s="1541"/>
      <c r="DN630" s="1541"/>
      <c r="DO630" s="1541"/>
      <c r="DP630" s="1541"/>
      <c r="DQ630" s="1541"/>
      <c r="DR630" s="1541"/>
    </row>
    <row r="631" ht="12.75" x14ac:dyDescent="0.2">
      <c r="A631" s="1541"/>
      <c r="B631" s="1541"/>
      <c r="C631"/>
      <c r="D631" s="130">
        <f>IF(BX$630="Close to Ear","EN 62209-1","EN 62209-2")</f>
        <v/>
      </c>
      <c r="E631" s="130">
        <f>IF(CG631="Close to Ear","2016","2010/A1:2019")</f>
        <v/>
      </c>
      <c r="F631" s="1488" t="inlineStr">
        <is>
          <t>5.5</t>
        </is>
      </c>
      <c r="G631" s="1497"/>
      <c r="H631" s="120">
        <f>BV631</f>
        <v/>
      </c>
      <c r="I631" s="120">
        <f>BW631</f>
        <v/>
      </c>
      <c r="J631" s="687" t="inlineStr">
        <is>
          <t>WLAN</t>
        </is>
      </c>
      <c r="K631" s="194" t="inlineStr">
        <is>
          <t>2.4 GHz</t>
        </is>
      </c>
      <c r="L631" s="115"/>
      <c r="M631" s="120"/>
      <c r="N631" s="119"/>
      <c r="O631" s="131"/>
      <c r="P631" s="6597"/>
      <c r="Q631" s="131"/>
      <c r="R631" s="131"/>
      <c r="S631" s="120"/>
      <c r="T631" s="120">
        <v>7</v>
      </c>
      <c r="U631" s="120">
        <v>2442</v>
      </c>
      <c r="V631" s="119"/>
      <c r="W631" s="197"/>
      <c r="X631" s="119"/>
      <c r="Y631" s="119"/>
      <c r="Z631" s="119"/>
      <c r="AA631" s="115"/>
      <c r="AB631" s="115"/>
      <c r="AC631" s="689">
        <f>IF(OR(BX$630="Close to Ear",BX$630="Close to Head"),"Head",IF(BX$630="Extremity","Extremity","Body"))</f>
        <v/>
      </c>
      <c r="AD631" s="690">
        <f>CA631</f>
        <v/>
      </c>
      <c r="AE631" s="688">
        <f>CB631</f>
        <v/>
      </c>
      <c r="AF631" s="115"/>
      <c r="AG631" s="808">
        <f>IF(AZ631="","N/A",IF(CQ631="Pass","P","F"))</f>
        <v/>
      </c>
      <c r="AH631" s="129"/>
      <c r="AI631" s="129"/>
      <c r="AJ631" s="129"/>
      <c r="AK631" s="119"/>
      <c r="AL631" s="115"/>
      <c r="AM631" s="119"/>
      <c r="AN631" s="119"/>
      <c r="AO631" s="692"/>
      <c r="AP631" s="692"/>
      <c r="AQ631" s="692"/>
      <c r="AR631" s="692"/>
      <c r="AS631" s="692"/>
      <c r="AT631" s="691">
        <f>CE631</f>
        <v/>
      </c>
      <c r="AU631" s="691">
        <f>CF631</f>
        <v/>
      </c>
      <c r="AV631" s="813"/>
      <c r="AW631" s="813"/>
      <c r="AX631" s="197">
        <f>CZ631</f>
        <v/>
      </c>
      <c r="AY631" s="197">
        <f>DE631</f>
        <v/>
      </c>
      <c r="AZ631" s="3379">
        <f>CO631</f>
        <v/>
      </c>
      <c r="BA631" s="3380"/>
      <c r="BB631" s="197">
        <f>CP631</f>
        <v/>
      </c>
      <c r="BC631" s="813"/>
      <c r="BD631" s="197">
        <f>CR631</f>
        <v/>
      </c>
      <c r="BE631" s="121">
        <f>CS631</f>
        <v/>
      </c>
      <c r="BF631" s="122">
        <f>CT631*60</f>
        <v/>
      </c>
      <c r="BG631" s="121">
        <f>BE631</f>
        <v/>
      </c>
      <c r="BH631" s="122">
        <f>CU631*60</f>
        <v/>
      </c>
      <c r="BI631" s="122">
        <f>CV631</f>
        <v/>
      </c>
      <c r="BJ631" s="117"/>
      <c r="BK631" s="812">
        <f>Overview!$E$7</f>
        <v/>
      </c>
      <c r="BL631" s="117"/>
      <c r="BM631" s="836">
        <f>CW631</f>
        <v/>
      </c>
      <c r="BN631" s="812">
        <f>Overview!$P$153</f>
        <v/>
      </c>
      <c r="BO631" s="117"/>
      <c r="BP631" s="117"/>
      <c r="BQ631" s="115"/>
      <c r="BR631" s="1478"/>
      <c r="BS631" s="1548"/>
      <c r="BT631" s="2127" t="inlineStr">
        <is>
          <t>WLAN</t>
        </is>
      </c>
      <c r="BU631" s="2127" t="inlineStr">
        <is>
          <t>2.4 GHz</t>
        </is>
      </c>
      <c r="BV631" s="465">
        <f>Overview!$E$30</f>
        <v/>
      </c>
      <c r="BW631" s="2127"/>
      <c r="BX631" s="2127"/>
      <c r="BY631" s="430"/>
      <c r="BZ631" s="430"/>
      <c r="CA631" s="1997" t="inlineStr">
        <is>
          <t>Back Face</t>
        </is>
      </c>
      <c r="CB631" s="200">
        <v>5</v>
      </c>
      <c r="CC631" s="432">
        <f>IF(COUNT('Conducted WiFi'!$AH$3:$AH$9)=0,7,INDEX('Conducted WiFi'!$T$3:$T$9,MATCH(MAX('Conducted WiFi'!$AH$3:$AH$9),'Conducted WiFi'!$AH$3:$AH$9,0)))</f>
        <v>7</v>
      </c>
      <c r="CD631" s="1716">
        <f>IF(COUNT('Conducted WiFi'!$AH$3:$AH$9)=0,2442,INDEX('Conducted WiFi'!$U$3:$U$9,MATCH(MAX('Conducted WiFi'!$AH$3:$AH$9),'Conducted WiFi'!$AH$3:$AH$9,0)))</f>
        <v>2442</v>
      </c>
      <c r="CE631" s="2013"/>
      <c r="CF631" s="1966"/>
      <c r="CG631" s="392" t="str">
        <f>IF(OR($BY$547="",$BY$547=""),"",$BY$547)</f>
        <v/>
      </c>
      <c r="CH631" s="392">
        <f>BZ631</f>
        <v/>
      </c>
      <c r="CI631" s="392">
        <f>CA631</f>
        <v/>
      </c>
      <c r="CJ631" s="1528"/>
      <c r="CK631" s="1611"/>
      <c r="CL631" s="206">
        <f>IF(CF631=""," ",IF(ABS(CE631-CF631)&lt;=0.125,"Valid","Not valid"))</f>
        <v/>
      </c>
      <c r="CM631" s="207">
        <f> IF(CE631="","",IF(AND(CE631&lt;&gt;"",CF631=""),IF(CE631&gt;=1,"Medir+Sig Max","No"),IF(CF631&lt;&gt;"",IF(CF631&gt;=1,"Medir+Sig Max","No"),"")))</f>
        <v/>
      </c>
      <c r="CN631" s="1787"/>
      <c r="CO631" s="220">
        <f>IF(CK631="",IF(AND(CE631="",CF631=""),"",IF(CF631="",IF(DE631&gt;1,ROUND(DE631*CE631,3),CE631),IF(DE631&gt;1,ROUND(DE631*CF631,3),CF631))),IF(AND(CE631="",CF631=""),"",IF(CF631="",IF(DE631&gt;1,ROUND(DE631*CE631*(1/(CK631)),3),CE631*(1/(CK631))),IF(DE631&gt;1,ROUND(DE631*CF631*(1/(CK631)),3),CF631*(1/(CK631))))))</f>
        <v/>
      </c>
      <c r="CP631" s="2043">
        <f>IF(COUNTIF(Overview!K12:K14,TRUE)&gt;0,2,IF(COUNTIF(Overview!L12:L14,TRUE)&gt;0,4,0))</f>
        <v/>
      </c>
      <c r="CQ631" s="1472">
        <f>IF(CO631="","",IF(CO631&gt;CP631,"Fail","Pass"))</f>
        <v/>
      </c>
      <c r="CR631" s="1481"/>
      <c r="CS631" s="1565">
        <f>MyTimestamp(CO631)</f>
        <v/>
      </c>
      <c r="CT631" s="1531">
        <f>IF(CE631="",0,15)+IF(CF631="",0,15)</f>
        <v/>
      </c>
      <c r="CU631" s="1532">
        <f>IF(CT631=0,0,2)</f>
        <v/>
      </c>
      <c r="CV631" s="859"/>
      <c r="CW631" s="859"/>
      <c r="CX631" s="2038"/>
      <c r="CY631" s="2044"/>
      <c r="CZ631" s="1543">
        <f>10^(CJ631/20)*100-100</f>
        <v/>
      </c>
      <c r="DA631" s="1354"/>
      <c r="DB631" s="731"/>
      <c r="DC631" s="1273">
        <f>IF(DA631="","",10^(DA631/10))</f>
        <v/>
      </c>
      <c r="DD631" s="1404">
        <f>IF(ISNUMBER(DB631)=FALSE,"",10^(DB631/10))</f>
        <v/>
      </c>
      <c r="DE631" s="1543">
        <f>IF(AND(ISNUMBER(DC631),ISNUMBER(DD631)),IF(DC631/DD631&gt;1,ROUND((DC631)/DD631,3),1),1)</f>
        <v/>
      </c>
      <c r="DF631" s="1541"/>
      <c r="DG631" s="1541"/>
      <c r="DH631" s="1541"/>
      <c r="DI631" s="1541"/>
      <c r="DJ631" s="1541"/>
      <c r="DK631" s="1541"/>
      <c r="DL631" s="1541"/>
      <c r="DM631" s="1541"/>
      <c r="DN631" s="1541"/>
      <c r="DO631" s="1541"/>
      <c r="DP631" s="1541"/>
      <c r="DQ631" s="1541"/>
      <c r="DR631" s="1541"/>
    </row>
    <row r="632" ht="12.75" x14ac:dyDescent="0.2">
      <c r="A632" s="1541"/>
      <c r="B632" s="1541"/>
      <c r="C632"/>
      <c r="D632" s="130">
        <f>IF(BX$630="Close to Ear","EN 62209-1","EN 62209-2")</f>
        <v/>
      </c>
      <c r="E632" s="130">
        <f>IF(CG632="Close to Ear","2016","2010/A1:2019")</f>
        <v/>
      </c>
      <c r="F632" s="1488" t="inlineStr">
        <is>
          <t>5.5</t>
        </is>
      </c>
      <c r="G632" s="1497"/>
      <c r="H632" s="120">
        <f>BV632</f>
        <v/>
      </c>
      <c r="I632" s="120">
        <f>BW632</f>
        <v/>
      </c>
      <c r="J632" s="687" t="inlineStr">
        <is>
          <t>WLAN</t>
        </is>
      </c>
      <c r="K632" s="194" t="inlineStr">
        <is>
          <t>2.4 GHz</t>
        </is>
      </c>
      <c r="L632" s="115"/>
      <c r="M632" s="120"/>
      <c r="N632" s="119"/>
      <c r="O632" s="131"/>
      <c r="P632" s="6597"/>
      <c r="Q632" s="131"/>
      <c r="R632" s="131"/>
      <c r="S632" s="120"/>
      <c r="T632" s="120">
        <v>7</v>
      </c>
      <c r="U632" s="120">
        <v>2442</v>
      </c>
      <c r="V632" s="119"/>
      <c r="W632" s="197"/>
      <c r="X632" s="119"/>
      <c r="Y632" s="119"/>
      <c r="Z632" s="119"/>
      <c r="AA632" s="115"/>
      <c r="AB632" s="115"/>
      <c r="AC632" s="689">
        <f>IF(OR(BX$630="Close to Ear",BX$630="Close to Head"),"Head",IF(BX$630="Extremity","Extremity","Body"))</f>
        <v/>
      </c>
      <c r="AD632" s="690">
        <f>CA632</f>
        <v/>
      </c>
      <c r="AE632" s="688">
        <f>CB632</f>
        <v/>
      </c>
      <c r="AF632" s="115"/>
      <c r="AG632" s="808">
        <f>IF(AZ632="","N/A",IF(CQ632="Pass","P","F"))</f>
        <v/>
      </c>
      <c r="AH632" s="129"/>
      <c r="AI632" s="129"/>
      <c r="AJ632" s="129"/>
      <c r="AK632" s="119"/>
      <c r="AL632" s="115"/>
      <c r="AM632" s="119"/>
      <c r="AN632" s="119"/>
      <c r="AO632" s="692"/>
      <c r="AP632" s="692"/>
      <c r="AQ632" s="692"/>
      <c r="AR632" s="692"/>
      <c r="AS632" s="692"/>
      <c r="AT632" s="691">
        <f>CE632</f>
        <v/>
      </c>
      <c r="AU632" s="691">
        <f>CF632</f>
        <v/>
      </c>
      <c r="AV632" s="813"/>
      <c r="AW632" s="813"/>
      <c r="AX632" s="197">
        <f>CZ632</f>
        <v/>
      </c>
      <c r="AY632" s="197">
        <f>DE632</f>
        <v/>
      </c>
      <c r="AZ632" s="3379">
        <f>CO632</f>
        <v/>
      </c>
      <c r="BA632" s="3380"/>
      <c r="BB632" s="197">
        <f>CP632</f>
        <v/>
      </c>
      <c r="BC632" s="813"/>
      <c r="BD632" s="197">
        <f>CR632</f>
        <v/>
      </c>
      <c r="BE632" s="121">
        <f>CS632</f>
        <v/>
      </c>
      <c r="BF632" s="122">
        <f>CT632*60</f>
        <v/>
      </c>
      <c r="BG632" s="121">
        <f>BE632</f>
        <v/>
      </c>
      <c r="BH632" s="122">
        <f>CU632*60</f>
        <v/>
      </c>
      <c r="BI632" s="122">
        <f>CV632</f>
        <v/>
      </c>
      <c r="BJ632" s="117"/>
      <c r="BK632" s="812">
        <f>Overview!$E$7</f>
        <v/>
      </c>
      <c r="BL632" s="117"/>
      <c r="BM632" s="836">
        <f>CW632</f>
        <v/>
      </c>
      <c r="BN632" s="812">
        <f>Overview!$P$153</f>
        <v/>
      </c>
      <c r="BO632" s="117"/>
      <c r="BP632" s="117"/>
      <c r="BQ632" s="115"/>
      <c r="BR632" s="1478"/>
      <c r="BS632" s="1548"/>
      <c r="BT632" s="2127" t="inlineStr">
        <is>
          <t>WLAN</t>
        </is>
      </c>
      <c r="BU632" s="2127" t="inlineStr">
        <is>
          <t>2.4 GHz</t>
        </is>
      </c>
      <c r="BV632" s="465">
        <f>Overview!$E$30</f>
        <v/>
      </c>
      <c r="BW632" s="2127"/>
      <c r="BX632" s="2127"/>
      <c r="BY632" s="432"/>
      <c r="BZ632" s="432"/>
      <c r="CA632" s="1997" t="inlineStr">
        <is>
          <t>Left Edge</t>
        </is>
      </c>
      <c r="CB632" s="200">
        <v>5</v>
      </c>
      <c r="CC632" s="432">
        <f>IF(COUNT('Conducted WiFi'!$AH$3:$AH$9)=0,7,INDEX('Conducted WiFi'!$T$3:$T$9,MATCH(MAX('Conducted WiFi'!$AH$3:$AH$9),'Conducted WiFi'!$AH$3:$AH$9,0)))</f>
        <v>7</v>
      </c>
      <c r="CD632" s="1716">
        <f>IF(COUNT('Conducted WiFi'!$AH$3:$AH$9)=0,2442,INDEX('Conducted WiFi'!$U$3:$U$9,MATCH(MAX('Conducted WiFi'!$AH$3:$AH$9),'Conducted WiFi'!$AH$3:$AH$9,0)))</f>
        <v>2442</v>
      </c>
      <c r="CE632" s="2013"/>
      <c r="CF632" s="1966"/>
      <c r="CG632" s="392" t="str">
        <f>IF(OR($BY$547="",$BY$547=""),"",$BY$547)</f>
        <v/>
      </c>
      <c r="CH632" s="392">
        <f>BZ632</f>
        <v/>
      </c>
      <c r="CI632" s="392">
        <f>CA632</f>
        <v/>
      </c>
      <c r="CJ632" s="1528"/>
      <c r="CK632" s="1606"/>
      <c r="CL632" s="206">
        <f>IF(CF632=""," ",IF(ABS(CE632-CF632)&lt;=0.125,"Valid","Not valid"))</f>
        <v/>
      </c>
      <c r="CM632" s="207">
        <f> IF(CE632="","",IF(AND(CE632&lt;&gt;"",CF632=""),IF(CE632&gt;=1,"Medir+Sig Max","No"),IF(CF632&lt;&gt;"",IF(CF632&gt;=1,"Medir+Sig Max","No"),"")))</f>
        <v/>
      </c>
      <c r="CN632" s="1787"/>
      <c r="CO632" s="220">
        <f>IF(CK632="",IF(AND(CE632="",CF632=""),"",IF(CF632="",IF(DE632&gt;1,ROUND(DE632*CE632,3),CE632),IF(DE632&gt;1,ROUND(DE632*CF632,3),CF632))),IF(AND(CE632="",CF632=""),"",IF(CF632="",IF(DE632&gt;1,ROUND(DE632*CE632*(1/(CK632)),3),CE632*(1/(CK632))),IF(DE632&gt;1,ROUND(DE632*CF632*(1/(CK632)),3),CF632*(1/(CK632))))))</f>
        <v/>
      </c>
      <c r="CP632" s="2043">
        <f>IF(COUNTIF(Overview!K12:K14,TRUE)&gt;0,2,IF(COUNTIF(Overview!L12:L14,TRUE)&gt;0,4,0))</f>
        <v/>
      </c>
      <c r="CQ632" s="1472">
        <f>IF(CO632="","",IF(CO632&gt;CP632,"Fail","Pass"))</f>
        <v/>
      </c>
      <c r="CR632" s="1481"/>
      <c r="CS632" s="1565">
        <f>MyTimestamp(CO632)</f>
        <v/>
      </c>
      <c r="CT632" s="1531">
        <f>IF(CE632="",0,15)+IF(CF632="",0,15)</f>
        <v/>
      </c>
      <c r="CU632" s="1532">
        <f>IF(CT632=0,0,2)</f>
        <v/>
      </c>
      <c r="CV632" s="859"/>
      <c r="CW632" s="859"/>
      <c r="CX632" s="2038"/>
      <c r="CY632" s="2044"/>
      <c r="CZ632" s="1543">
        <f>10^(CJ632/20)*100-100</f>
        <v/>
      </c>
      <c r="DA632" s="1354"/>
      <c r="DB632" s="730"/>
      <c r="DC632" s="1273">
        <f>IF(DA632="","",10^(DA632/10))</f>
        <v/>
      </c>
      <c r="DD632" s="1403">
        <f>IF(ISNUMBER(DB632)=FALSE,"",10^(DB632/10))</f>
        <v/>
      </c>
      <c r="DE632" s="1543">
        <f>IF(AND(ISNUMBER(DC632),ISNUMBER(DD632)),IF(DC632/DD632&gt;1,ROUND((DC632)/DD632,3),1),1)</f>
        <v/>
      </c>
      <c r="DF632" s="1541"/>
      <c r="DG632" s="1541"/>
      <c r="DH632" s="1541"/>
      <c r="DI632" s="1541"/>
      <c r="DJ632" s="1541"/>
      <c r="DK632" s="1541"/>
      <c r="DL632" s="1541"/>
      <c r="DM632" s="1541"/>
      <c r="DN632" s="1541"/>
      <c r="DO632" s="1541"/>
      <c r="DP632" s="1541"/>
      <c r="DQ632" s="1541"/>
      <c r="DR632" s="1541"/>
    </row>
    <row r="633" ht="12.75" x14ac:dyDescent="0.2">
      <c r="A633" s="1541"/>
      <c r="B633" s="1541"/>
      <c r="C633"/>
      <c r="D633" s="130">
        <f>IF(BX$630="Close to Ear","EN 62209-1","EN 62209-2")</f>
        <v/>
      </c>
      <c r="E633" s="130">
        <f>IF(CG633="Close to Ear","2016","2010/A1:2019")</f>
        <v/>
      </c>
      <c r="F633" s="1488" t="inlineStr">
        <is>
          <t>5.5</t>
        </is>
      </c>
      <c r="G633" s="1497"/>
      <c r="H633" s="120">
        <f>BV633</f>
        <v/>
      </c>
      <c r="I633" s="120">
        <f>BW633</f>
        <v/>
      </c>
      <c r="J633" s="687" t="inlineStr">
        <is>
          <t>WLAN</t>
        </is>
      </c>
      <c r="K633" s="194" t="inlineStr">
        <is>
          <t>2.4 GHz</t>
        </is>
      </c>
      <c r="L633" s="115"/>
      <c r="M633" s="120"/>
      <c r="N633" s="119"/>
      <c r="O633" s="131"/>
      <c r="P633" s="6597"/>
      <c r="Q633" s="131"/>
      <c r="R633" s="131"/>
      <c r="S633" s="120"/>
      <c r="T633" s="120">
        <v>7</v>
      </c>
      <c r="U633" s="120">
        <v>2442</v>
      </c>
      <c r="V633" s="119"/>
      <c r="W633" s="197"/>
      <c r="X633" s="119"/>
      <c r="Y633" s="119"/>
      <c r="Z633" s="119"/>
      <c r="AA633" s="115"/>
      <c r="AB633" s="115"/>
      <c r="AC633" s="689">
        <f>IF(OR(BX$630="Close to Ear",BX$630="Close to Head"),"Head",IF(BX$630="Extremity","Extremity","Body"))</f>
        <v/>
      </c>
      <c r="AD633" s="690">
        <f>CA633</f>
        <v/>
      </c>
      <c r="AE633" s="688">
        <f>CB633</f>
        <v/>
      </c>
      <c r="AF633" s="115"/>
      <c r="AG633" s="808">
        <f>IF(AZ633="","N/A",IF(CQ633="Pass","P","F"))</f>
        <v/>
      </c>
      <c r="AH633" s="129"/>
      <c r="AI633" s="129"/>
      <c r="AJ633" s="129"/>
      <c r="AK633" s="119"/>
      <c r="AL633" s="115"/>
      <c r="AM633" s="119"/>
      <c r="AN633" s="119"/>
      <c r="AO633" s="692"/>
      <c r="AP633" s="692"/>
      <c r="AQ633" s="692"/>
      <c r="AR633" s="692"/>
      <c r="AS633" s="692"/>
      <c r="AT633" s="691">
        <f>CE633</f>
        <v/>
      </c>
      <c r="AU633" s="691">
        <f>CF633</f>
        <v/>
      </c>
      <c r="AV633" s="813"/>
      <c r="AW633" s="813"/>
      <c r="AX633" s="197">
        <f>CZ633</f>
        <v/>
      </c>
      <c r="AY633" s="197">
        <f>DE633</f>
        <v/>
      </c>
      <c r="AZ633" s="3379">
        <f>CO633</f>
        <v/>
      </c>
      <c r="BA633" s="3380"/>
      <c r="BB633" s="197">
        <f>CP633</f>
        <v/>
      </c>
      <c r="BC633" s="813"/>
      <c r="BD633" s="197">
        <f>CR633</f>
        <v/>
      </c>
      <c r="BE633" s="121">
        <f>CS633</f>
        <v/>
      </c>
      <c r="BF633" s="122">
        <f>CT633*60</f>
        <v/>
      </c>
      <c r="BG633" s="121">
        <f>BE633</f>
        <v/>
      </c>
      <c r="BH633" s="122">
        <f>CU633*60</f>
        <v/>
      </c>
      <c r="BI633" s="122">
        <f>CV633</f>
        <v/>
      </c>
      <c r="BJ633" s="117"/>
      <c r="BK633" s="812">
        <f>Overview!$E$7</f>
        <v/>
      </c>
      <c r="BL633" s="117"/>
      <c r="BM633" s="836">
        <f>CW633</f>
        <v/>
      </c>
      <c r="BN633" s="812">
        <f>Overview!$P$153</f>
        <v/>
      </c>
      <c r="BO633" s="117"/>
      <c r="BP633" s="117"/>
      <c r="BQ633" s="115"/>
      <c r="BR633" s="1478"/>
      <c r="BS633" s="1548"/>
      <c r="BT633" s="2127" t="inlineStr">
        <is>
          <t>WLAN</t>
        </is>
      </c>
      <c r="BU633" s="2127" t="inlineStr">
        <is>
          <t>2.4 GHz</t>
        </is>
      </c>
      <c r="BV633" s="465">
        <f>Overview!$E$30</f>
        <v/>
      </c>
      <c r="BW633" s="2127"/>
      <c r="BX633" s="2127"/>
      <c r="BY633" s="430"/>
      <c r="BZ633" s="430"/>
      <c r="CA633" s="1997" t="inlineStr">
        <is>
          <t>Right Edge</t>
        </is>
      </c>
      <c r="CB633" s="200">
        <v>5</v>
      </c>
      <c r="CC633" s="432">
        <f>IF(COUNT('Conducted WiFi'!$AH$3:$AH$9)=0,7,INDEX('Conducted WiFi'!$T$3:$T$9,MATCH(MAX('Conducted WiFi'!$AH$3:$AH$9),'Conducted WiFi'!$AH$3:$AH$9,0)))</f>
        <v>7</v>
      </c>
      <c r="CD633" s="1716">
        <f>IF(COUNT('Conducted WiFi'!$AH$3:$AH$9)=0,2442,INDEX('Conducted WiFi'!$U$3:$U$9,MATCH(MAX('Conducted WiFi'!$AH$3:$AH$9),'Conducted WiFi'!$AH$3:$AH$9,0)))</f>
        <v>2442</v>
      </c>
      <c r="CE633" s="2013"/>
      <c r="CF633" s="1966"/>
      <c r="CG633" s="392" t="str">
        <f>IF(OR($BY$547="",$BY$547=""),"",$BY$547)</f>
        <v/>
      </c>
      <c r="CH633" s="392">
        <f>BZ633</f>
        <v/>
      </c>
      <c r="CI633" s="392">
        <f>CA633</f>
        <v/>
      </c>
      <c r="CJ633" s="1528"/>
      <c r="CK633" s="1611"/>
      <c r="CL633" s="206">
        <f>IF(CF633=""," ",IF(ABS(CE633-CF633)&lt;=0.125,"Valid","Not valid"))</f>
        <v/>
      </c>
      <c r="CM633" s="207">
        <f> IF(CE633="","",IF(AND(CE633&lt;&gt;"",CF633=""),IF(CE633&gt;=1,"Medir+Sig Max","No"),IF(CF633&lt;&gt;"",IF(CF633&gt;=1,"Medir+Sig Max","No"),"")))</f>
        <v/>
      </c>
      <c r="CN633" s="1787"/>
      <c r="CO633" s="220">
        <f>IF(CK633="",IF(AND(CE633="",CF633=""),"",IF(CF633="",IF(DE633&gt;1,ROUND(DE633*CE633,3),CE633),IF(DE633&gt;1,ROUND(DE633*CF633,3),CF633))),IF(AND(CE633="",CF633=""),"",IF(CF633="",IF(DE633&gt;1,ROUND(DE633*CE633*(1/(CK633)),3),CE633*(1/(CK633))),IF(DE633&gt;1,ROUND(DE633*CF633*(1/(CK633)),3),CF633*(1/(CK633))))))</f>
        <v/>
      </c>
      <c r="CP633" s="2043">
        <f>IF(COUNTIF(Overview!K12:K14,TRUE)&gt;0,2,IF(COUNTIF(Overview!L12:L14,TRUE)&gt;0,4,0))</f>
        <v/>
      </c>
      <c r="CQ633" s="1472">
        <f>IF(CO633="","",IF(CO633&gt;CP633,"Fail","Pass"))</f>
        <v/>
      </c>
      <c r="CR633" s="1481"/>
      <c r="CS633" s="1565">
        <f>MyTimestamp(CO633)</f>
        <v/>
      </c>
      <c r="CT633" s="1531">
        <f>IF(CE633="",0,15)+IF(CF633="",0,15)</f>
        <v/>
      </c>
      <c r="CU633" s="1532">
        <f>IF(CT633=0,0,2)</f>
        <v/>
      </c>
      <c r="CV633" s="859"/>
      <c r="CW633" s="859"/>
      <c r="CX633" s="2038"/>
      <c r="CY633" s="2044"/>
      <c r="CZ633" s="1543">
        <f>10^(CJ633/20)*100-100</f>
        <v/>
      </c>
      <c r="DA633" s="1354"/>
      <c r="DB633" s="731"/>
      <c r="DC633" s="1273">
        <f>IF(DA633="","",10^(DA633/10))</f>
        <v/>
      </c>
      <c r="DD633" s="1404">
        <f>IF(ISNUMBER(DB633)=FALSE,"",10^(DB633/10))</f>
        <v/>
      </c>
      <c r="DE633" s="1543">
        <f>IF(AND(ISNUMBER(DC633),ISNUMBER(DD633)),IF(DC633/DD633&gt;1,ROUND((DC633)/DD633,3),1),1)</f>
        <v/>
      </c>
      <c r="DF633" s="1541"/>
      <c r="DG633" s="1541"/>
      <c r="DH633" s="1541"/>
      <c r="DI633" s="1541"/>
      <c r="DJ633" s="1541"/>
      <c r="DK633" s="1541"/>
      <c r="DL633" s="1541"/>
      <c r="DM633" s="1541"/>
      <c r="DN633" s="1541"/>
      <c r="DO633" s="1541"/>
      <c r="DP633" s="1541"/>
      <c r="DQ633" s="1541"/>
      <c r="DR633" s="1541"/>
    </row>
    <row r="634" ht="12.75" x14ac:dyDescent="0.2">
      <c r="A634" s="1541"/>
      <c r="B634" s="1541"/>
      <c r="C634"/>
      <c r="D634" s="130">
        <f>IF(BX$630="Close to Ear","EN 62209-1","EN 62209-2")</f>
        <v/>
      </c>
      <c r="E634" s="130">
        <f>IF(CG634="Close to Ear","2016","2010/A1:2019")</f>
        <v/>
      </c>
      <c r="F634" s="1488" t="inlineStr">
        <is>
          <t>5.5</t>
        </is>
      </c>
      <c r="G634" s="1497"/>
      <c r="H634" s="120">
        <f>BV634</f>
        <v/>
      </c>
      <c r="I634" s="120">
        <f>BW634</f>
        <v/>
      </c>
      <c r="J634" s="687" t="inlineStr">
        <is>
          <t>WLAN</t>
        </is>
      </c>
      <c r="K634" s="194" t="inlineStr">
        <is>
          <t>2.4 GHz</t>
        </is>
      </c>
      <c r="L634" s="115"/>
      <c r="M634" s="120"/>
      <c r="N634" s="119"/>
      <c r="O634" s="131"/>
      <c r="P634" s="6597"/>
      <c r="Q634" s="131"/>
      <c r="R634" s="131"/>
      <c r="S634" s="120"/>
      <c r="T634" s="120">
        <v>7</v>
      </c>
      <c r="U634" s="120">
        <v>2442</v>
      </c>
      <c r="V634" s="119"/>
      <c r="W634" s="197"/>
      <c r="X634" s="119"/>
      <c r="Y634" s="119"/>
      <c r="Z634" s="119"/>
      <c r="AA634" s="115"/>
      <c r="AB634" s="115"/>
      <c r="AC634" s="689">
        <f>IF(OR(BX$630="Close to Ear",BX$630="Close to Head"),"Head",IF(BX$630="Extremity","Extremity","Body"))</f>
        <v/>
      </c>
      <c r="AD634" s="690">
        <f>CA634</f>
        <v/>
      </c>
      <c r="AE634" s="688">
        <f>CB634</f>
        <v/>
      </c>
      <c r="AF634" s="115"/>
      <c r="AG634" s="808">
        <f>IF(AZ634="","N/A",IF(CQ634="Pass","P","F"))</f>
        <v/>
      </c>
      <c r="AH634" s="129"/>
      <c r="AI634" s="129"/>
      <c r="AJ634" s="129"/>
      <c r="AK634" s="119"/>
      <c r="AL634" s="115"/>
      <c r="AM634" s="119"/>
      <c r="AN634" s="119"/>
      <c r="AO634" s="692"/>
      <c r="AP634" s="692"/>
      <c r="AQ634" s="692"/>
      <c r="AR634" s="692"/>
      <c r="AS634" s="692"/>
      <c r="AT634" s="691">
        <f>CE634</f>
        <v/>
      </c>
      <c r="AU634" s="691">
        <f>CF634</f>
        <v/>
      </c>
      <c r="AV634" s="813"/>
      <c r="AW634" s="813"/>
      <c r="AX634" s="197">
        <f>CZ634</f>
        <v/>
      </c>
      <c r="AY634" s="197">
        <f>DE634</f>
        <v/>
      </c>
      <c r="AZ634" s="3379">
        <f>CO634</f>
        <v/>
      </c>
      <c r="BA634" s="3380"/>
      <c r="BB634" s="197">
        <f>CP634</f>
        <v/>
      </c>
      <c r="BC634" s="813"/>
      <c r="BD634" s="197">
        <f>CR634</f>
        <v/>
      </c>
      <c r="BE634" s="121">
        <f>CS634</f>
        <v/>
      </c>
      <c r="BF634" s="122">
        <f>CT634*60</f>
        <v/>
      </c>
      <c r="BG634" s="121">
        <f>BE634</f>
        <v/>
      </c>
      <c r="BH634" s="122">
        <f>CU634*60</f>
        <v/>
      </c>
      <c r="BI634" s="122">
        <f>CV634</f>
        <v/>
      </c>
      <c r="BJ634" s="117"/>
      <c r="BK634" s="812">
        <f>Overview!$E$7</f>
        <v/>
      </c>
      <c r="BL634" s="117"/>
      <c r="BM634" s="836">
        <f>CW634</f>
        <v/>
      </c>
      <c r="BN634" s="812">
        <f>Overview!$P$153</f>
        <v/>
      </c>
      <c r="BO634" s="117"/>
      <c r="BP634" s="117"/>
      <c r="BQ634" s="115"/>
      <c r="BR634" s="1478"/>
      <c r="BS634" s="1548"/>
      <c r="BT634" s="2127" t="inlineStr">
        <is>
          <t>WLAN</t>
        </is>
      </c>
      <c r="BU634" s="2127" t="inlineStr">
        <is>
          <t>2.4 GHz</t>
        </is>
      </c>
      <c r="BV634" s="465">
        <f>Overview!$E$30</f>
        <v/>
      </c>
      <c r="BW634" s="2127"/>
      <c r="BX634" s="2127"/>
      <c r="BY634" s="430"/>
      <c r="BZ634" s="430"/>
      <c r="CA634" s="1997" t="inlineStr">
        <is>
          <t>Top Edge</t>
        </is>
      </c>
      <c r="CB634" s="200">
        <v>5</v>
      </c>
      <c r="CC634" s="432">
        <f>IF(COUNT('Conducted WiFi'!$AH$3:$AH$9)=0,7,INDEX('Conducted WiFi'!$T$3:$T$9,MATCH(MAX('Conducted WiFi'!$AH$3:$AH$9),'Conducted WiFi'!$AH$3:$AH$9,0)))</f>
        <v>7</v>
      </c>
      <c r="CD634" s="1716">
        <f>IF(COUNT('Conducted WiFi'!$AH$3:$AH$9)=0,2442,INDEX('Conducted WiFi'!$U$3:$U$9,MATCH(MAX('Conducted WiFi'!$AH$3:$AH$9),'Conducted WiFi'!$AH$3:$AH$9,0)))</f>
        <v>2442</v>
      </c>
      <c r="CE634" s="2013"/>
      <c r="CF634" s="1966"/>
      <c r="CG634" s="392" t="str">
        <f>IF(OR($BY$547="",$BY$547=""),"",$BY$547)</f>
        <v/>
      </c>
      <c r="CH634" s="392">
        <f>BZ634</f>
        <v/>
      </c>
      <c r="CI634" s="392">
        <f>CA634</f>
        <v/>
      </c>
      <c r="CJ634" s="1528"/>
      <c r="CK634" s="1611"/>
      <c r="CL634" s="206">
        <f>IF(CF634=""," ",IF(ABS(CE634-CF634)&lt;=0.125,"Valid","Not valid"))</f>
        <v/>
      </c>
      <c r="CM634" s="207">
        <f> IF(CE634="","",IF(AND(CE634&lt;&gt;"",CF634=""),IF(CE634&gt;=1,"Medir+Sig Max","No"),IF(CF634&lt;&gt;"",IF(CF634&gt;=1,"Medir+Sig Max","No"),"")))</f>
        <v/>
      </c>
      <c r="CN634" s="1787"/>
      <c r="CO634" s="220">
        <f>IF(CK634="",IF(AND(CE634="",CF634=""),"",IF(CF634="",IF(DE634&gt;1,ROUND(DE634*CE634,3),CE634),IF(DE634&gt;1,ROUND(DE634*CF634,3),CF634))),IF(AND(CE634="",CF634=""),"",IF(CF634="",IF(DE634&gt;1,ROUND(DE634*CE634*(1/(CK634)),3),CE634*(1/(CK634))),IF(DE634&gt;1,ROUND(DE634*CF634*(1/(CK634)),3),CF634*(1/(CK634))))))</f>
        <v/>
      </c>
      <c r="CP634" s="2043">
        <f>IF(COUNTIF(Overview!K12:K14,TRUE)&gt;0,2,IF(COUNTIF(Overview!L12:L14,TRUE)&gt;0,4,0))</f>
        <v/>
      </c>
      <c r="CQ634" s="1472">
        <f>IF(CO634="","",IF(CO634&gt;CP634,"Fail","Pass"))</f>
        <v/>
      </c>
      <c r="CR634" s="1481"/>
      <c r="CS634" s="1565">
        <f>MyTimestamp(CO634)</f>
        <v/>
      </c>
      <c r="CT634" s="1531">
        <f>IF(CE634="",0,15)+IF(CF634="",0,15)</f>
        <v/>
      </c>
      <c r="CU634" s="1532">
        <f>IF(CT634=0,0,2)</f>
        <v/>
      </c>
      <c r="CV634" s="859"/>
      <c r="CW634" s="859"/>
      <c r="CX634" s="2038"/>
      <c r="CY634" s="2044"/>
      <c r="CZ634" s="1543">
        <f>10^(CJ634/20)*100-100</f>
        <v/>
      </c>
      <c r="DA634" s="1354"/>
      <c r="DB634" s="731"/>
      <c r="DC634" s="1273">
        <f>IF(DA634="","",10^(DA634/10))</f>
        <v/>
      </c>
      <c r="DD634" s="1404">
        <f>IF(ISNUMBER(DB634)=FALSE,"",10^(DB634/10))</f>
        <v/>
      </c>
      <c r="DE634" s="1543">
        <f>IF(AND(ISNUMBER(DC634),ISNUMBER(DD634)),IF(DC634/DD634&gt;1,ROUND((DC634)/DD634,3),1),1)</f>
        <v/>
      </c>
      <c r="DF634" s="1541"/>
      <c r="DG634" s="1541"/>
      <c r="DH634" s="1541"/>
      <c r="DI634" s="1541"/>
      <c r="DJ634" s="1541"/>
      <c r="DK634" s="1541"/>
      <c r="DL634" s="1541"/>
      <c r="DM634" s="1541"/>
      <c r="DN634" s="1541"/>
      <c r="DO634" s="1541"/>
      <c r="DP634" s="1541"/>
      <c r="DQ634" s="1541"/>
      <c r="DR634" s="1541"/>
    </row>
    <row r="635" ht="12.75" x14ac:dyDescent="0.2">
      <c r="A635" s="1541"/>
      <c r="B635" s="1541"/>
      <c r="C635"/>
      <c r="D635" s="130">
        <f>IF(BX$630="Close to Ear","EN 62209-1","EN 62209-2")</f>
        <v/>
      </c>
      <c r="E635" s="130">
        <f>IF(CG635="Close to Ear","2016","2010/A1:2019")</f>
        <v/>
      </c>
      <c r="F635" s="1488" t="inlineStr">
        <is>
          <t>5.5</t>
        </is>
      </c>
      <c r="G635" s="1497"/>
      <c r="H635" s="120">
        <f>BV635</f>
        <v/>
      </c>
      <c r="I635" s="120">
        <f>BW635</f>
        <v/>
      </c>
      <c r="J635" s="687" t="inlineStr">
        <is>
          <t>WLAN</t>
        </is>
      </c>
      <c r="K635" s="194" t="inlineStr">
        <is>
          <t>2.4 GHz</t>
        </is>
      </c>
      <c r="L635" s="115"/>
      <c r="M635" s="120"/>
      <c r="N635" s="119"/>
      <c r="O635" s="131"/>
      <c r="P635" s="6597"/>
      <c r="Q635" s="131"/>
      <c r="R635" s="131"/>
      <c r="S635" s="120"/>
      <c r="T635" s="120">
        <v>7</v>
      </c>
      <c r="U635" s="120">
        <v>2442</v>
      </c>
      <c r="V635" s="119"/>
      <c r="W635" s="197"/>
      <c r="X635" s="119"/>
      <c r="Y635" s="119"/>
      <c r="Z635" s="119"/>
      <c r="AA635" s="115"/>
      <c r="AB635" s="115"/>
      <c r="AC635" s="689">
        <f>IF(OR(BX$630="Close to Ear",BX$630="Close to Head"),"Head",IF(BX$630="Extremity","Extremity","Body"))</f>
        <v/>
      </c>
      <c r="AD635" s="690">
        <f>CA635</f>
        <v/>
      </c>
      <c r="AE635" s="688">
        <f>CB635</f>
        <v/>
      </c>
      <c r="AF635" s="115"/>
      <c r="AG635" s="808">
        <f>IF(AZ635="","N/A",IF(CQ635="Pass","P","F"))</f>
        <v/>
      </c>
      <c r="AH635" s="129"/>
      <c r="AI635" s="129"/>
      <c r="AJ635" s="129"/>
      <c r="AK635" s="119"/>
      <c r="AL635" s="115"/>
      <c r="AM635" s="119"/>
      <c r="AN635" s="119"/>
      <c r="AO635" s="692"/>
      <c r="AP635" s="692"/>
      <c r="AQ635" s="692"/>
      <c r="AR635" s="692"/>
      <c r="AS635" s="692"/>
      <c r="AT635" s="691">
        <f>CE635</f>
        <v/>
      </c>
      <c r="AU635" s="691">
        <f>CF635</f>
        <v/>
      </c>
      <c r="AV635" s="813"/>
      <c r="AW635" s="813"/>
      <c r="AX635" s="197">
        <f>CZ635</f>
        <v/>
      </c>
      <c r="AY635" s="197">
        <f>DE635</f>
        <v/>
      </c>
      <c r="AZ635" s="3379">
        <f>CO635</f>
        <v/>
      </c>
      <c r="BA635" s="3380"/>
      <c r="BB635" s="197">
        <f>CP635</f>
        <v/>
      </c>
      <c r="BC635" s="813"/>
      <c r="BD635" s="197">
        <f>CR635</f>
        <v/>
      </c>
      <c r="BE635" s="121">
        <f>CS635</f>
        <v/>
      </c>
      <c r="BF635" s="122">
        <f>CT635*60</f>
        <v/>
      </c>
      <c r="BG635" s="121">
        <f>BE635</f>
        <v/>
      </c>
      <c r="BH635" s="122">
        <f>CU635*60</f>
        <v/>
      </c>
      <c r="BI635" s="122">
        <f>CV635</f>
        <v/>
      </c>
      <c r="BJ635" s="117"/>
      <c r="BK635" s="812">
        <f>Overview!$E$7</f>
        <v/>
      </c>
      <c r="BL635" s="117"/>
      <c r="BM635" s="836">
        <f>CW635</f>
        <v/>
      </c>
      <c r="BN635" s="812">
        <f>Overview!$P$153</f>
        <v/>
      </c>
      <c r="BO635" s="117"/>
      <c r="BP635" s="117"/>
      <c r="BQ635" s="115"/>
      <c r="BR635" s="1478"/>
      <c r="BS635" s="1548"/>
      <c r="BT635" s="2127" t="inlineStr">
        <is>
          <t>WLAN</t>
        </is>
      </c>
      <c r="BU635" s="2127" t="inlineStr">
        <is>
          <t>2.4 GHz</t>
        </is>
      </c>
      <c r="BV635" s="465">
        <f>Overview!$E$30</f>
        <v/>
      </c>
      <c r="BW635" s="2127"/>
      <c r="BX635" s="2127"/>
      <c r="BY635" s="434"/>
      <c r="BZ635" s="434"/>
      <c r="CA635" s="1997" t="inlineStr">
        <is>
          <t>Bottom Edge</t>
        </is>
      </c>
      <c r="CB635" s="201">
        <v>5</v>
      </c>
      <c r="CC635" s="509">
        <f>IF(COUNT('Conducted WiFi'!$AH$3:$AH$9)=0,7,INDEX('Conducted WiFi'!$T$3:$T$9,MATCH(MAX('Conducted WiFi'!$AH$3:$AH$9),'Conducted WiFi'!$AH$3:$AH$9,0)))</f>
        <v>7</v>
      </c>
      <c r="CD635" s="1717">
        <f>IF(COUNT('Conducted WiFi'!$AH$3:$AH$9)=0,2442,INDEX('Conducted WiFi'!$U$3:$U$9,MATCH(MAX('Conducted WiFi'!$AH$3:$AH$9),'Conducted WiFi'!$AH$3:$AH$9,0)))</f>
        <v>2442</v>
      </c>
      <c r="CE635" s="2013"/>
      <c r="CF635" s="1966"/>
      <c r="CG635" s="392" t="str">
        <f>IF(OR($BY$547="",$BY$547=""),"",$BY$547)</f>
        <v/>
      </c>
      <c r="CH635" s="392">
        <f>BZ635</f>
        <v/>
      </c>
      <c r="CI635" s="392">
        <f>CA635</f>
        <v/>
      </c>
      <c r="CJ635" s="1528"/>
      <c r="CK635" s="1612"/>
      <c r="CL635" s="206">
        <f>IF(CF635=""," ",IF(ABS(CE635-CF635)&lt;=0.125,"Valid","Not valid"))</f>
        <v/>
      </c>
      <c r="CM635" s="207">
        <f> IF(CE635="","",IF(AND(CE635&lt;&gt;"",CF635=""),IF(CE635&gt;=1,"Medir+Sig Max","No"),IF(CF635&lt;&gt;"",IF(CF635&gt;=1,"Medir+Sig Max","No"),"")))</f>
        <v/>
      </c>
      <c r="CN635" s="1787"/>
      <c r="CO635" s="220">
        <f>IF(CK635="",IF(AND(CE635="",CF635=""),"",IF(CF635="",IF(DE635&gt;1,ROUND(DE635*CE635,3),CE635),IF(DE635&gt;1,ROUND(DE635*CF635,3),CF635))),IF(AND(CE635="",CF635=""),"",IF(CF635="",IF(DE635&gt;1,ROUND(DE635*CE635*(1/(CK635)),3),CE635*(1/(CK635))),IF(DE635&gt;1,ROUND(DE635*CF635*(1/(CK635)),3),CF635*(1/(CK635))))))</f>
        <v/>
      </c>
      <c r="CP635" s="2043">
        <f>IF(COUNTIF(Overview!K12:K14,TRUE)&gt;0,2,IF(COUNTIF(Overview!L12:L14,TRUE)&gt;0,4,0))</f>
        <v/>
      </c>
      <c r="CQ635" s="1472">
        <f>IF(CO635="","",IF(CO635&gt;CP635,"Fail","Pass"))</f>
        <v/>
      </c>
      <c r="CR635" s="1481"/>
      <c r="CS635" s="1565">
        <f>MyTimestamp(CO635)</f>
        <v/>
      </c>
      <c r="CT635" s="1531">
        <f>IF(CE635="",0,15)+IF(CF635="",0,15)</f>
        <v/>
      </c>
      <c r="CU635" s="1532">
        <f>IF(CT635=0,0,2)</f>
        <v/>
      </c>
      <c r="CV635" s="859"/>
      <c r="CW635" s="859"/>
      <c r="CX635" s="2038"/>
      <c r="CY635" s="2044"/>
      <c r="CZ635" s="1543">
        <f>10^(CJ635/20)*100-100</f>
        <v/>
      </c>
      <c r="DA635" s="1354"/>
      <c r="DB635" s="732"/>
      <c r="DC635" s="1273">
        <f>IF(DA635="","",10^(DA635/10))</f>
        <v/>
      </c>
      <c r="DD635" s="1405">
        <f>IF(ISNUMBER(DB635)=FALSE,"",10^(DB635/10))</f>
        <v/>
      </c>
      <c r="DE635" s="1543">
        <f>IF(AND(ISNUMBER(DC635),ISNUMBER(DD635)),IF(DC635/DD635&gt;1,ROUND((DC635)/DD635,3),1),1)</f>
        <v/>
      </c>
      <c r="DF635" s="1541"/>
      <c r="DG635" s="1541"/>
      <c r="DH635" s="1541"/>
      <c r="DI635" s="1541"/>
      <c r="DJ635" s="1541"/>
      <c r="DK635" s="1541"/>
      <c r="DL635" s="1541"/>
      <c r="DM635" s="1541"/>
      <c r="DN635" s="1541"/>
      <c r="DO635" s="1541"/>
      <c r="DP635" s="1541"/>
      <c r="DQ635" s="1541"/>
      <c r="DR635" s="1541"/>
    </row>
    <row r="636" ht="12.75" x14ac:dyDescent="0.2">
      <c r="A636" s="1541"/>
      <c r="B636" s="1541"/>
      <c r="C636"/>
      <c r="D636" s="130">
        <f>IF(BX$630="Close to Ear","EN 62209-1","EN 62209-2")</f>
        <v/>
      </c>
      <c r="E636" s="130">
        <f>IF(CG636="Close to Ear","2016","2010/A1:2019")</f>
        <v/>
      </c>
      <c r="F636" s="1488" t="inlineStr">
        <is>
          <t>5.5</t>
        </is>
      </c>
      <c r="G636" s="1497"/>
      <c r="H636" s="120">
        <f>BV636</f>
        <v/>
      </c>
      <c r="I636" s="120">
        <f>BW636</f>
        <v/>
      </c>
      <c r="J636" s="687" t="inlineStr">
        <is>
          <t>WLAN</t>
        </is>
      </c>
      <c r="K636" s="194" t="inlineStr">
        <is>
          <t>2.4 GHz</t>
        </is>
      </c>
      <c r="L636" s="115"/>
      <c r="M636" s="120"/>
      <c r="N636" s="119"/>
      <c r="O636" s="131"/>
      <c r="P636" s="6597"/>
      <c r="Q636" s="131"/>
      <c r="R636" s="131"/>
      <c r="S636" s="120"/>
      <c r="T636" s="120">
        <v>7</v>
      </c>
      <c r="U636" s="120">
        <v>2442</v>
      </c>
      <c r="V636" s="119"/>
      <c r="W636" s="197"/>
      <c r="X636" s="119"/>
      <c r="Y636" s="119"/>
      <c r="Z636" s="119"/>
      <c r="AA636" s="115"/>
      <c r="AB636" s="115"/>
      <c r="AC636" s="689">
        <f>IF(OR(BX$630="Close to Ear",BX$630="Close to Head"),"Head",IF(BX$630="Extremity","Extremity","Body"))</f>
        <v/>
      </c>
      <c r="AD636" s="690">
        <f>CA636</f>
        <v/>
      </c>
      <c r="AE636" s="688">
        <f>CB636</f>
        <v/>
      </c>
      <c r="AF636" s="115"/>
      <c r="AG636" s="808">
        <f>IF(AZ636="","N/A",IF(CQ636="Pass","P","F"))</f>
        <v/>
      </c>
      <c r="AH636" s="129"/>
      <c r="AI636" s="129"/>
      <c r="AJ636" s="129"/>
      <c r="AK636" s="119"/>
      <c r="AL636" s="115"/>
      <c r="AM636" s="119"/>
      <c r="AN636" s="119"/>
      <c r="AO636" s="692"/>
      <c r="AP636" s="692"/>
      <c r="AQ636" s="692"/>
      <c r="AR636" s="692"/>
      <c r="AS636" s="692"/>
      <c r="AT636" s="691">
        <f>CE636</f>
        <v/>
      </c>
      <c r="AU636" s="691">
        <f>CF636</f>
        <v/>
      </c>
      <c r="AV636" s="813"/>
      <c r="AW636" s="813"/>
      <c r="AX636" s="197">
        <f>CZ636</f>
        <v/>
      </c>
      <c r="AY636" s="197">
        <f>DE636</f>
        <v/>
      </c>
      <c r="AZ636" s="3379">
        <f>CO636</f>
        <v/>
      </c>
      <c r="BA636" s="3380"/>
      <c r="BB636" s="197">
        <f>CP636</f>
        <v/>
      </c>
      <c r="BC636" s="813"/>
      <c r="BD636" s="197">
        <f>CR636</f>
        <v/>
      </c>
      <c r="BE636" s="121">
        <f>CS636</f>
        <v/>
      </c>
      <c r="BF636" s="122">
        <f>CT636*60</f>
        <v/>
      </c>
      <c r="BG636" s="121">
        <f>BE636</f>
        <v/>
      </c>
      <c r="BH636" s="122">
        <f>CU636*60</f>
        <v/>
      </c>
      <c r="BI636" s="122">
        <f>CV636</f>
        <v/>
      </c>
      <c r="BJ636" s="117"/>
      <c r="BK636" s="812">
        <f>Overview!$E$7</f>
        <v/>
      </c>
      <c r="BL636" s="117"/>
      <c r="BM636" s="836">
        <f>CW636</f>
        <v/>
      </c>
      <c r="BN636" s="812">
        <f>Overview!$P$153</f>
        <v/>
      </c>
      <c r="BO636" s="117"/>
      <c r="BP636" s="117"/>
      <c r="BQ636" s="115"/>
      <c r="BR636" s="1478"/>
      <c r="BS636" s="1548"/>
      <c r="BT636" s="2127" t="inlineStr">
        <is>
          <t>WLAN</t>
        </is>
      </c>
      <c r="BU636" s="2127" t="inlineStr">
        <is>
          <t>2.4 GHz</t>
        </is>
      </c>
      <c r="BV636" s="465">
        <f>Overview!$E$30</f>
        <v/>
      </c>
      <c r="BW636" s="2127"/>
      <c r="BX636" s="2127"/>
      <c r="BY636" s="510"/>
      <c r="BZ636" s="510"/>
      <c r="CA636" s="511" t="str">
        <f>IF(COUNT(CF630:CF635)=0,IF(COUNT(CE630:CE635)=0,"TBD",VLOOKUP(MAX(CE630:CE635),CE630:CI635,5,FALSE)),VLOOKUP(MAX(CF630:CF635),CF630:CI635,4,FALSE))</f>
        <v>TBD</v>
      </c>
      <c r="CB636" s="1971">
        <v>5</v>
      </c>
      <c r="CC636" s="510">
        <f>IF(COUNT('Conducted WiFi'!$AH$3:$AH$9)=0,7,INDEX('Conducted WiFi'!$T$3:$T$9,MATCH(MAX('Conducted WiFi'!$AH$3:$AH$9),'Conducted WiFi'!$AH$3:$AH$9,0)))</f>
        <v>7</v>
      </c>
      <c r="CD636" s="510">
        <f>IF(COUNT('Conducted WiFi'!$AH$3:$AH$9)=0,2442,INDEX('Conducted WiFi'!$U$3:$U$9,MATCH(MAX('Conducted WiFi'!$AH$3:$AH$9),'Conducted WiFi'!$AH$3:$AH$9,0)))</f>
        <v>2442</v>
      </c>
      <c r="CE636" s="2013"/>
      <c r="CF636" s="1966"/>
      <c r="CG636" s="392" t="str">
        <f>IF(OR($BY$547="",$BY$547=""),"",$BY$547)</f>
        <v/>
      </c>
      <c r="CH636" s="392">
        <f>BZ636</f>
        <v/>
      </c>
      <c r="CI636" s="392">
        <f>CA636</f>
        <v/>
      </c>
      <c r="CJ636" s="1528"/>
      <c r="CK636" s="1608"/>
      <c r="CL636" s="206">
        <f>IF(CF636=""," ",IF(ABS(CE636-CF636)&lt;=0.125,"Valid","Not valid"))</f>
        <v/>
      </c>
      <c r="CM636" s="207">
        <f> IF(CE636="","",IF(AND(CE636&lt;&gt;"",CF636=""),IF(CE636&gt;=1,"Medir+Sig Max","No"),IF(CF636&lt;&gt;"",IF(CF636&gt;=1,"Medir+Sig Max","No"),"")))</f>
        <v/>
      </c>
      <c r="CN636" s="1787"/>
      <c r="CO636" s="220">
        <f>IF(CK636="",IF(AND(CE636="",CF636=""),"",IF(CF636="",IF(DE636&gt;1,ROUND(DE636*CE636,3),CE636),IF(DE636&gt;1,ROUND(DE636*CF636,3),CF636))),IF(AND(CE636="",CF636=""),"",IF(CF636="",IF(DE636&gt;1,ROUND(DE636*CE636*(1/(CK636)),3),CE636*(1/(CK636))),IF(DE636&gt;1,ROUND(DE636*CF636*(1/(CK636)),3),CF636*(1/(CK636))))))</f>
        <v/>
      </c>
      <c r="CP636" s="2043">
        <f>IF(COUNTIF(Overview!K12:K14,TRUE)&gt;0,2,IF(COUNTIF(Overview!L12:L14,TRUE)&gt;0,4,0))</f>
        <v/>
      </c>
      <c r="CQ636" s="1472">
        <f>IF(CO636="","",IF(CO636&gt;CP636,"Fail","Pass"))</f>
        <v/>
      </c>
      <c r="CR636" s="1481"/>
      <c r="CS636" s="1565">
        <f>MyTimestamp(CO636)</f>
        <v/>
      </c>
      <c r="CT636" s="1531">
        <f>IF(CE636="",0,15)+IF(CF636="",0,15)</f>
        <v/>
      </c>
      <c r="CU636" s="1532">
        <f>IF(CT636=0,0,2)</f>
        <v/>
      </c>
      <c r="CV636" s="859"/>
      <c r="CW636" s="859"/>
      <c r="CX636" s="2038"/>
      <c r="CY636" s="2044"/>
      <c r="CZ636" s="1543">
        <f>10^(CJ636/20)*100-100</f>
        <v/>
      </c>
      <c r="DA636" s="1354"/>
      <c r="DB636" s="1452"/>
      <c r="DC636" s="1273">
        <f>IF(DA636="","",10^(DA636/10))</f>
        <v/>
      </c>
      <c r="DD636" s="1406">
        <f>IF(ISNUMBER(DB636)=FALSE,"",10^(DB636/10))</f>
        <v/>
      </c>
      <c r="DE636" s="1543">
        <f>IF(AND(ISNUMBER(DC636),ISNUMBER(DD636)),IF(DC636/DD636&gt;1,ROUND((DC636)/DD636,3),1),1)</f>
        <v/>
      </c>
      <c r="DF636" s="1541"/>
      <c r="DG636" s="1541"/>
      <c r="DH636" s="1541"/>
      <c r="DI636" s="1541"/>
      <c r="DJ636" s="1541"/>
      <c r="DK636" s="1541"/>
      <c r="DL636" s="1541"/>
      <c r="DM636" s="1541"/>
      <c r="DN636" s="1541"/>
      <c r="DO636" s="1541"/>
      <c r="DP636" s="1541"/>
      <c r="DQ636" s="1541"/>
      <c r="DR636" s="1541"/>
    </row>
    <row r="637" ht="12.75" x14ac:dyDescent="0.2">
      <c r="A637" s="1541"/>
      <c r="B637" s="1541"/>
      <c r="C637"/>
      <c r="D637" s="130">
        <f>IF(BX$630="Close to Ear","EN 62209-1","EN 62209-2")</f>
        <v/>
      </c>
      <c r="E637" s="130">
        <f>IF(CG637="Close to Ear","2016","2010/A1:2019")</f>
        <v/>
      </c>
      <c r="F637" s="1488" t="inlineStr">
        <is>
          <t>5.5</t>
        </is>
      </c>
      <c r="G637" s="1497"/>
      <c r="H637" s="120">
        <f>BV637</f>
        <v/>
      </c>
      <c r="I637" s="120">
        <f>BW637</f>
        <v/>
      </c>
      <c r="J637" s="687" t="inlineStr">
        <is>
          <t>WLAN</t>
        </is>
      </c>
      <c r="K637" s="194" t="inlineStr">
        <is>
          <t>2.4 GHz</t>
        </is>
      </c>
      <c r="L637" s="115"/>
      <c r="M637" s="120"/>
      <c r="N637" s="119"/>
      <c r="O637" s="131"/>
      <c r="P637" s="6597"/>
      <c r="Q637" s="131"/>
      <c r="R637" s="131"/>
      <c r="S637" s="120"/>
      <c r="T637" s="120">
        <v>7</v>
      </c>
      <c r="U637" s="120">
        <v>2442</v>
      </c>
      <c r="V637" s="119"/>
      <c r="W637" s="197"/>
      <c r="X637" s="119"/>
      <c r="Y637" s="119"/>
      <c r="Z637" s="119"/>
      <c r="AA637" s="115"/>
      <c r="AB637" s="115"/>
      <c r="AC637" s="689">
        <f>IF(OR(BX$630="Close to Ear",BX$630="Close to Head"),"Head",IF(BX$630="Extremity","Extremity","Body"))</f>
        <v/>
      </c>
      <c r="AD637" s="690">
        <f>CA637</f>
        <v/>
      </c>
      <c r="AE637" s="688">
        <f>CB637</f>
        <v/>
      </c>
      <c r="AF637" s="115"/>
      <c r="AG637" s="808">
        <f>IF(AZ637="","N/A",IF(CQ637="Pass","P","F"))</f>
        <v/>
      </c>
      <c r="AH637" s="129"/>
      <c r="AI637" s="129"/>
      <c r="AJ637" s="129"/>
      <c r="AK637" s="119"/>
      <c r="AL637" s="115"/>
      <c r="AM637" s="119"/>
      <c r="AN637" s="119"/>
      <c r="AO637" s="692"/>
      <c r="AP637" s="692"/>
      <c r="AQ637" s="692"/>
      <c r="AR637" s="692"/>
      <c r="AS637" s="692"/>
      <c r="AT637" s="691">
        <f>CE637</f>
        <v/>
      </c>
      <c r="AU637" s="691">
        <f>CF637</f>
        <v/>
      </c>
      <c r="AV637" s="813"/>
      <c r="AW637" s="813"/>
      <c r="AX637" s="197">
        <f>CZ637</f>
        <v/>
      </c>
      <c r="AY637" s="197">
        <f>DE637</f>
        <v/>
      </c>
      <c r="AZ637" s="3379">
        <f>CO637</f>
        <v/>
      </c>
      <c r="BA637" s="3380"/>
      <c r="BB637" s="197">
        <f>CP637</f>
        <v/>
      </c>
      <c r="BC637" s="813"/>
      <c r="BD637" s="197">
        <f>CR637</f>
        <v/>
      </c>
      <c r="BE637" s="121">
        <f>CS637</f>
        <v/>
      </c>
      <c r="BF637" s="122">
        <f>CT637*60</f>
        <v/>
      </c>
      <c r="BG637" s="121">
        <f>BE637</f>
        <v/>
      </c>
      <c r="BH637" s="122">
        <f>CU637*60</f>
        <v/>
      </c>
      <c r="BI637" s="122">
        <f>CV637</f>
        <v/>
      </c>
      <c r="BJ637" s="117"/>
      <c r="BK637" s="812">
        <f>Overview!$E$7</f>
        <v/>
      </c>
      <c r="BL637" s="117"/>
      <c r="BM637" s="836">
        <f>CW637</f>
        <v/>
      </c>
      <c r="BN637" s="812">
        <f>Overview!$P$153</f>
        <v/>
      </c>
      <c r="BO637" s="117"/>
      <c r="BP637" s="117"/>
      <c r="BQ637" s="115"/>
      <c r="BR637" s="1478"/>
      <c r="BS637" s="1548"/>
      <c r="BT637" s="2128" t="inlineStr">
        <is>
          <t>WLAN</t>
        </is>
      </c>
      <c r="BU637" s="2128" t="inlineStr">
        <is>
          <t>2.4 GHz</t>
        </is>
      </c>
      <c r="BV637" s="469">
        <f>Overview!$E$30</f>
        <v/>
      </c>
      <c r="BW637" s="2128"/>
      <c r="BX637" s="2128"/>
      <c r="BY637" s="510"/>
      <c r="BZ637" s="510"/>
      <c r="CA637" s="511" t="str">
        <f>CA636</f>
        <v>TBD</v>
      </c>
      <c r="CB637" s="1971">
        <v>5</v>
      </c>
      <c r="CC637" s="510">
        <f>IF(COUNT('Conducted WiFi'!$AH$3:$AH$9)=0,7,INDEX('Conducted WiFi'!$T$3:$T$9,MATCH(MAX('Conducted WiFi'!$AH$3:$AH$9),'Conducted WiFi'!$AH$3:$AH$9,0)))</f>
        <v>7</v>
      </c>
      <c r="CD637" s="1718">
        <f>IF(COUNT('Conducted WiFi'!$AH$3:$AH$9)=0,2442,INDEX('Conducted WiFi'!$U$3:$U$9,MATCH(MAX('Conducted WiFi'!$AH$3:$AH$9),'Conducted WiFi'!$AH$3:$AH$9,0)))</f>
        <v>2442</v>
      </c>
      <c r="CE637" s="2013"/>
      <c r="CF637" s="1966"/>
      <c r="CG637" s="392" t="str">
        <f>IF(OR($BY$547="",$BY$547=""),"",$BY$547)</f>
        <v/>
      </c>
      <c r="CH637" s="392">
        <f>BZ637</f>
        <v/>
      </c>
      <c r="CI637" s="392">
        <f>CA637</f>
        <v/>
      </c>
      <c r="CJ637" s="1528"/>
      <c r="CK637" s="1608"/>
      <c r="CL637" s="206">
        <f>IF(CF637=""," ",IF(ABS(CE637-CF637)&lt;=0.125,"Valid","Not valid"))</f>
        <v/>
      </c>
      <c r="CM637" s="207">
        <f> IF(CE637="","",IF(AND(CE637&lt;&gt;"",CF637=""),IF(CE637&gt;=1,"Medir+Sig Max","No"),IF(CF637&lt;&gt;"",IF(CF637&gt;=1,"Medir+Sig Max","No"),"")))</f>
        <v/>
      </c>
      <c r="CN637" s="1787"/>
      <c r="CO637" s="220">
        <f>IF(CK637="",IF(AND(CE637="",CF637=""),"",IF(CF637="",IF(DE637&gt;1,ROUND(DE637*CE637,3),CE637),IF(DE637&gt;1,ROUND(DE637*CF637,3),CF637))),IF(AND(CE637="",CF637=""),"",IF(CF637="",IF(DE637&gt;1,ROUND(DE637*CE637*(1/(CK637)),3),CE637*(1/(CK637))),IF(DE637&gt;1,ROUND(DE637*CF637*(1/(CK637)),3),CF637*(1/(CK637))))))</f>
        <v/>
      </c>
      <c r="CP637" s="2043">
        <f>IF(COUNTIF(Overview!K12:K14,TRUE)&gt;0,2,IF(COUNTIF(Overview!L12:L14,TRUE)&gt;0,4,0))</f>
        <v/>
      </c>
      <c r="CQ637" s="1472">
        <f>IF(CO637="","",IF(CO637&gt;CP637,"Fail","Pass"))</f>
        <v/>
      </c>
      <c r="CR637" s="1481"/>
      <c r="CS637" s="1565">
        <f>MyTimestamp(CO637)</f>
        <v/>
      </c>
      <c r="CT637" s="1531">
        <f>IF(CE637="",0,15)+IF(CF637="",0,15)</f>
        <v/>
      </c>
      <c r="CU637" s="1532">
        <f>IF(CT637=0,0,2)</f>
        <v/>
      </c>
      <c r="CV637" s="859"/>
      <c r="CW637" s="859"/>
      <c r="CX637" s="2038"/>
      <c r="CY637" s="2044"/>
      <c r="CZ637" s="1543">
        <f>10^(CJ637/20)*100-100</f>
        <v/>
      </c>
      <c r="DA637" s="1354"/>
      <c r="DB637" s="1452"/>
      <c r="DC637" s="1273">
        <f>IF(DA637="","",10^(DA637/10))</f>
        <v/>
      </c>
      <c r="DD637" s="1406">
        <f>IF(ISNUMBER(DB637)=FALSE,"",10^(DB637/10))</f>
        <v/>
      </c>
      <c r="DE637" s="1543">
        <f>IF(AND(ISNUMBER(DC637),ISNUMBER(DD637)),IF(DC637/DD637&gt;1,ROUND((DC637)/DD637,3),1),1)</f>
        <v/>
      </c>
      <c r="DF637" s="1541"/>
      <c r="DG637" s="1541"/>
      <c r="DH637" s="1541"/>
      <c r="DI637" s="1541"/>
      <c r="DJ637" s="1541"/>
      <c r="DK637" s="1541"/>
      <c r="DL637" s="1541"/>
      <c r="DM637" s="1541"/>
      <c r="DN637" s="1541"/>
      <c r="DO637" s="1541"/>
      <c r="DP637" s="1541"/>
      <c r="DQ637" s="1541"/>
      <c r="DR637" s="1541"/>
    </row>
    <row r="638" ht="12.75" x14ac:dyDescent="0.2">
      <c r="A638" s="1541"/>
      <c r="B638" s="1541"/>
      <c r="C638"/>
      <c r="D638" s="130">
        <f>IF(BX$630="Close to Ear","EN 62209-1","EN 62209-2")</f>
        <v/>
      </c>
      <c r="E638" s="130">
        <f>IF(CG638="Close to Ear","2016","2010/A1:2019")</f>
        <v/>
      </c>
      <c r="F638" s="1488" t="inlineStr">
        <is>
          <t>5.5</t>
        </is>
      </c>
      <c r="G638" s="1497"/>
      <c r="H638" s="120">
        <f>BV638</f>
        <v/>
      </c>
      <c r="I638" s="120">
        <f>BW638</f>
        <v/>
      </c>
      <c r="J638" s="687" t="inlineStr">
        <is>
          <t>WLAN</t>
        </is>
      </c>
      <c r="K638" s="194" t="inlineStr">
        <is>
          <t>2.4 GHz</t>
        </is>
      </c>
      <c r="L638" s="115"/>
      <c r="M638" s="120"/>
      <c r="N638" s="119"/>
      <c r="O638" s="131"/>
      <c r="P638" s="6597"/>
      <c r="Q638" s="131"/>
      <c r="R638" s="131"/>
      <c r="S638" s="120"/>
      <c r="T638" s="120">
        <v>7</v>
      </c>
      <c r="U638" s="120">
        <v>2442</v>
      </c>
      <c r="V638" s="119"/>
      <c r="W638" s="197"/>
      <c r="X638" s="119"/>
      <c r="Y638" s="119"/>
      <c r="Z638" s="119"/>
      <c r="AA638" s="115"/>
      <c r="AB638" s="115"/>
      <c r="AC638" s="689">
        <f>IF(OR(BX$630="Close to Ear",BX$630="Close to Head"),"Head",IF(BX$630="Extremity","Extremity","Body"))</f>
        <v/>
      </c>
      <c r="AD638" s="690">
        <f>CA638</f>
        <v/>
      </c>
      <c r="AE638" s="688">
        <f>CB638</f>
        <v/>
      </c>
      <c r="AF638" s="115"/>
      <c r="AG638" s="808">
        <f>IF(AZ638="","N/A",IF(CQ638="Pass","P","F"))</f>
        <v/>
      </c>
      <c r="AH638" s="129"/>
      <c r="AI638" s="129"/>
      <c r="AJ638" s="129"/>
      <c r="AK638" s="119"/>
      <c r="AL638" s="115"/>
      <c r="AM638" s="119"/>
      <c r="AN638" s="119"/>
      <c r="AO638" s="692"/>
      <c r="AP638" s="692"/>
      <c r="AQ638" s="692"/>
      <c r="AR638" s="692"/>
      <c r="AS638" s="692"/>
      <c r="AT638" s="691">
        <f>CE638</f>
        <v/>
      </c>
      <c r="AU638" s="691">
        <f>CF638</f>
        <v/>
      </c>
      <c r="AV638" s="813"/>
      <c r="AW638" s="813"/>
      <c r="AX638" s="197">
        <f>CZ638</f>
        <v/>
      </c>
      <c r="AY638" s="197">
        <f>DE638</f>
        <v/>
      </c>
      <c r="AZ638" s="3379">
        <f>CO638</f>
        <v/>
      </c>
      <c r="BA638" s="3380"/>
      <c r="BB638" s="197">
        <f>CP638</f>
        <v/>
      </c>
      <c r="BC638" s="813"/>
      <c r="BD638" s="197">
        <f>CR638</f>
        <v/>
      </c>
      <c r="BE638" s="121">
        <f>CS638</f>
        <v/>
      </c>
      <c r="BF638" s="122">
        <f>CT638*60</f>
        <v/>
      </c>
      <c r="BG638" s="121">
        <f>BE638</f>
        <v/>
      </c>
      <c r="BH638" s="122">
        <f>CU638*60</f>
        <v/>
      </c>
      <c r="BI638" s="122">
        <f>CV638</f>
        <v/>
      </c>
      <c r="BJ638" s="117"/>
      <c r="BK638" s="812">
        <f>Overview!$E$7</f>
        <v/>
      </c>
      <c r="BL638" s="117"/>
      <c r="BM638" s="836">
        <f>CW638</f>
        <v/>
      </c>
      <c r="BN638" s="812">
        <f>Overview!$P$153</f>
        <v/>
      </c>
      <c r="BO638" s="117"/>
      <c r="BP638" s="117"/>
      <c r="BQ638" s="115"/>
      <c r="BR638" s="1478"/>
      <c r="BS638" s="1548"/>
      <c r="BT638" s="2127" t="inlineStr">
        <is>
          <t>WLAN</t>
        </is>
      </c>
      <c r="BU638" s="2127" t="inlineStr">
        <is>
          <t>2.4 GHz</t>
        </is>
      </c>
      <c r="BV638" s="465">
        <f>Overview!$E$30</f>
        <v/>
      </c>
      <c r="BW638" s="2127"/>
      <c r="BX638" s="2127"/>
      <c r="BY638" s="510"/>
      <c r="BZ638" s="510"/>
      <c r="CA638" s="511" t="str">
        <f>CA637</f>
        <v>TBD</v>
      </c>
      <c r="CB638" s="1971">
        <v>5</v>
      </c>
      <c r="CC638" s="510">
        <f>IF(COUNT('Conducted WiFi'!$AH$3:$AH$9)=0,7,INDEX('Conducted WiFi'!$T$3:$T$9,MATCH(MAX('Conducted WiFi'!$AH$3:$AH$9),'Conducted WiFi'!$AH$3:$AH$9,0)))</f>
        <v>7</v>
      </c>
      <c r="CD638" s="1718">
        <f>IF(COUNT('Conducted WiFi'!$AH$3:$AH$9)=0,2442,INDEX('Conducted WiFi'!$U$3:$U$9,MATCH(MAX('Conducted WiFi'!$AH$3:$AH$9),'Conducted WiFi'!$AH$3:$AH$9,0)))</f>
        <v>2442</v>
      </c>
      <c r="CE638" s="2013"/>
      <c r="CF638" s="1966"/>
      <c r="CG638" s="392" t="str">
        <f>IF(OR($BY$547="",$BY$547=""),"",$BY$547)</f>
        <v/>
      </c>
      <c r="CH638" s="392">
        <f>BZ638</f>
        <v/>
      </c>
      <c r="CI638" s="392">
        <f>CA638</f>
        <v/>
      </c>
      <c r="CJ638" s="1528"/>
      <c r="CK638" s="1608"/>
      <c r="CL638" s="206">
        <f>IF(CF638=""," ",IF(ABS(CE638-CF638)&lt;=0.125,"Valid","Not valid"))</f>
        <v/>
      </c>
      <c r="CM638" s="207">
        <f> IF(CE638="","",IF(AND(CE638&lt;&gt;"",CF638=""),IF(CE638&gt;=1,"Medir+Sig Max","No"),IF(CF638&lt;&gt;"",IF(CF638&gt;=1,"Medir+Sig Max","No"),"")))</f>
        <v/>
      </c>
      <c r="CN638" s="1787"/>
      <c r="CO638" s="220">
        <f>IF(CK638="",IF(AND(CE638="",CF638=""),"",IF(CF638="",IF(DE638&gt;1,ROUND(DE638*CE638,3),CE638),IF(DE638&gt;1,ROUND(DE638*CF638,3),CF638))),IF(AND(CE638="",CF638=""),"",IF(CF638="",IF(DE638&gt;1,ROUND(DE638*CE638*(1/(CK638)),3),CE638*(1/(CK638))),IF(DE638&gt;1,ROUND(DE638*CF638*(1/(CK638)),3),CF638*(1/(CK638))))))</f>
        <v/>
      </c>
      <c r="CP638" s="2043">
        <f>IF(COUNTIF(Overview!K12:K14,TRUE)&gt;0,2,IF(COUNTIF(Overview!L12:L14,TRUE)&gt;0,4,0))</f>
        <v/>
      </c>
      <c r="CQ638" s="1472">
        <f>IF(CO638="","",IF(CO638&gt;CP638,"Fail","Pass"))</f>
        <v/>
      </c>
      <c r="CR638" s="1481"/>
      <c r="CS638" s="1565">
        <f>MyTimestamp(CO638)</f>
        <v/>
      </c>
      <c r="CT638" s="1531">
        <f>IF(CE638="",0,15)+IF(CF638="",0,15)</f>
        <v/>
      </c>
      <c r="CU638" s="1532">
        <f>IF(CT638=0,0,2)</f>
        <v/>
      </c>
      <c r="CV638" s="859"/>
      <c r="CW638" s="859"/>
      <c r="CX638" s="2038"/>
      <c r="CY638" s="2044"/>
      <c r="CZ638" s="1543">
        <f>10^(CJ638/20)*100-100</f>
        <v/>
      </c>
      <c r="DA638" s="1354"/>
      <c r="DB638" s="1452"/>
      <c r="DC638" s="1273">
        <f>IF(DA638="","",10^(DA638/10))</f>
        <v/>
      </c>
      <c r="DD638" s="1406">
        <f>IF(ISNUMBER(DB638)=FALSE,"",10^(DB638/10))</f>
        <v/>
      </c>
      <c r="DE638" s="1543">
        <f>IF(AND(ISNUMBER(DC638),ISNUMBER(DD638)),IF(DC638/DD638&gt;1,ROUND((DC638)/DD638,3),1),1)</f>
        <v/>
      </c>
      <c r="DF638" s="1541"/>
      <c r="DG638" s="1541"/>
      <c r="DH638" s="1541"/>
      <c r="DI638" s="1541"/>
      <c r="DJ638" s="1541"/>
      <c r="DK638" s="1541"/>
      <c r="DL638" s="1541"/>
      <c r="DM638" s="1541"/>
      <c r="DN638" s="1541"/>
      <c r="DO638" s="1541"/>
      <c r="DP638" s="1541"/>
      <c r="DQ638" s="1541"/>
      <c r="DR638" s="1541"/>
    </row>
    <row r="639" ht="12.75" x14ac:dyDescent="0.2">
      <c r="A639" s="1541"/>
      <c r="B639" s="1541"/>
      <c r="C639"/>
      <c r="D639" s="130">
        <f>IF(BX$630="Close to Ear","EN 62209-1","EN 62209-2")</f>
        <v/>
      </c>
      <c r="E639" s="130">
        <f>IF(CG639="Close to Ear","2016","2010/A1:2019")</f>
        <v/>
      </c>
      <c r="F639" s="1488" t="inlineStr">
        <is>
          <t>5.5</t>
        </is>
      </c>
      <c r="G639" s="1497"/>
      <c r="H639" s="120">
        <f>BV639</f>
        <v/>
      </c>
      <c r="I639" s="120">
        <f>BW639</f>
        <v/>
      </c>
      <c r="J639" s="687" t="inlineStr">
        <is>
          <t>WLAN</t>
        </is>
      </c>
      <c r="K639" s="194" t="inlineStr">
        <is>
          <t>2.4 GHz</t>
        </is>
      </c>
      <c r="L639" s="115"/>
      <c r="M639" s="120"/>
      <c r="N639" s="119"/>
      <c r="O639" s="131"/>
      <c r="P639" s="6597"/>
      <c r="Q639" s="131"/>
      <c r="R639" s="131"/>
      <c r="S639" s="120"/>
      <c r="T639" s="120">
        <v>7</v>
      </c>
      <c r="U639" s="120">
        <v>2442</v>
      </c>
      <c r="V639" s="119"/>
      <c r="W639" s="197"/>
      <c r="X639" s="119"/>
      <c r="Y639" s="119"/>
      <c r="Z639" s="119"/>
      <c r="AA639" s="115"/>
      <c r="AB639" s="115"/>
      <c r="AC639" s="689">
        <f>IF(OR(BX$630="Close to Ear",BX$630="Close to Head"),"Head",IF(BX$630="Extremity","Extremity","Body"))</f>
        <v/>
      </c>
      <c r="AD639" s="690">
        <f>CA639</f>
        <v/>
      </c>
      <c r="AE639" s="688">
        <f>CB639</f>
        <v/>
      </c>
      <c r="AF639" s="115"/>
      <c r="AG639" s="808">
        <f>IF(AZ639="","N/A",IF(CQ639="Pass","P","F"))</f>
        <v/>
      </c>
      <c r="AH639" s="129"/>
      <c r="AI639" s="129"/>
      <c r="AJ639" s="129"/>
      <c r="AK639" s="119"/>
      <c r="AL639" s="115"/>
      <c r="AM639" s="119"/>
      <c r="AN639" s="119"/>
      <c r="AO639" s="692"/>
      <c r="AP639" s="692"/>
      <c r="AQ639" s="692"/>
      <c r="AR639" s="692"/>
      <c r="AS639" s="692"/>
      <c r="AT639" s="691">
        <f>CE639</f>
        <v/>
      </c>
      <c r="AU639" s="691">
        <f>CF639</f>
        <v/>
      </c>
      <c r="AV639" s="813"/>
      <c r="AW639" s="813"/>
      <c r="AX639" s="197">
        <f>CZ639</f>
        <v/>
      </c>
      <c r="AY639" s="197">
        <f>DE639</f>
        <v/>
      </c>
      <c r="AZ639" s="3379">
        <f>CO639</f>
        <v/>
      </c>
      <c r="BA639" s="3380"/>
      <c r="BB639" s="197">
        <f>CP639</f>
        <v/>
      </c>
      <c r="BC639" s="813"/>
      <c r="BD639" s="197">
        <f>CR639</f>
        <v/>
      </c>
      <c r="BE639" s="121">
        <f>CS639</f>
        <v/>
      </c>
      <c r="BF639" s="122">
        <f>CT639*60</f>
        <v/>
      </c>
      <c r="BG639" s="121">
        <f>BE639</f>
        <v/>
      </c>
      <c r="BH639" s="122">
        <f>CU639*60</f>
        <v/>
      </c>
      <c r="BI639" s="122">
        <f>CV639</f>
        <v/>
      </c>
      <c r="BJ639" s="117"/>
      <c r="BK639" s="812">
        <f>Overview!$E$7</f>
        <v/>
      </c>
      <c r="BL639" s="117"/>
      <c r="BM639" s="836">
        <f>CW639</f>
        <v/>
      </c>
      <c r="BN639" s="812">
        <f>Overview!$P$153</f>
        <v/>
      </c>
      <c r="BO639" s="117"/>
      <c r="BP639" s="117"/>
      <c r="BQ639" s="115"/>
      <c r="BR639" s="1478"/>
      <c r="BS639" s="1548"/>
      <c r="BT639" s="2127" t="inlineStr">
        <is>
          <t>WLAN</t>
        </is>
      </c>
      <c r="BU639" s="2127" t="inlineStr">
        <is>
          <t>2.4 GHz</t>
        </is>
      </c>
      <c r="BV639" s="465">
        <f>Overview!$E$30</f>
        <v/>
      </c>
      <c r="BW639" s="2127"/>
      <c r="BX639" s="2127"/>
      <c r="BY639" s="510"/>
      <c r="BZ639" s="510"/>
      <c r="CA639" s="511" t="str">
        <f>CA638</f>
        <v>TBD</v>
      </c>
      <c r="CB639" s="1971">
        <v>5</v>
      </c>
      <c r="CC639" s="510">
        <f>IF(COUNT('Conducted WiFi'!$AH$3:$AH$9)=0,7,INDEX('Conducted WiFi'!$T$3:$T$9,MATCH(MAX('Conducted WiFi'!$AH$3:$AH$9),'Conducted WiFi'!$AH$3:$AH$9,0)))</f>
        <v>7</v>
      </c>
      <c r="CD639" s="1718">
        <f>IF(COUNT('Conducted WiFi'!$AH$3:$AH$9)=0,2442,INDEX('Conducted WiFi'!$U$3:$U$9,MATCH(MAX('Conducted WiFi'!$AH$3:$AH$9),'Conducted WiFi'!$AH$3:$AH$9,0)))</f>
        <v>2442</v>
      </c>
      <c r="CE639" s="2013"/>
      <c r="CF639" s="1966"/>
      <c r="CG639" s="392" t="str">
        <f>IF(OR($BY$547="",$BY$547=""),"",$BY$547)</f>
        <v/>
      </c>
      <c r="CH639" s="392">
        <f>BZ639</f>
        <v/>
      </c>
      <c r="CI639" s="392">
        <f>CA639</f>
        <v/>
      </c>
      <c r="CJ639" s="1528"/>
      <c r="CK639" s="1608"/>
      <c r="CL639" s="206">
        <f>IF(CF639=""," ",IF(ABS(CE639-CF639)&lt;=0.125,"Valid","Not valid"))</f>
        <v/>
      </c>
      <c r="CM639" s="207">
        <f> IF(CE639="","",IF(AND(CE639&lt;&gt;"",CF639=""),IF(CE639&gt;=1,"Medir+Sig Max","No"),IF(CF639&lt;&gt;"",IF(CF639&gt;=1,"Medir+Sig Max","No"),"")))</f>
        <v/>
      </c>
      <c r="CN639" s="1787"/>
      <c r="CO639" s="220">
        <f>IF(CK639="",IF(AND(CE639="",CF639=""),"",IF(CF639="",IF(DE639&gt;1,ROUND(DE639*CE639,3),CE639),IF(DE639&gt;1,ROUND(DE639*CF639,3),CF639))),IF(AND(CE639="",CF639=""),"",IF(CF639="",IF(DE639&gt;1,ROUND(DE639*CE639*(1/(CK639)),3),CE639*(1/(CK639))),IF(DE639&gt;1,ROUND(DE639*CF639*(1/(CK639)),3),CF639*(1/(CK639))))))</f>
        <v/>
      </c>
      <c r="CP639" s="2043">
        <f>IF(COUNTIF(Overview!K12:K14,TRUE)&gt;0,2,IF(COUNTIF(Overview!L12:L14,TRUE)&gt;0,4,0))</f>
        <v/>
      </c>
      <c r="CQ639" s="1472">
        <f>IF(CO639="","",IF(CO639&gt;CP639,"Fail","Pass"))</f>
        <v/>
      </c>
      <c r="CR639" s="1481"/>
      <c r="CS639" s="1565">
        <f>MyTimestamp(CO639)</f>
        <v/>
      </c>
      <c r="CT639" s="1531">
        <f>IF(CE639="",0,15)+IF(CF639="",0,15)</f>
        <v/>
      </c>
      <c r="CU639" s="1532">
        <f>IF(CT639=0,0,2)</f>
        <v/>
      </c>
      <c r="CV639" s="859"/>
      <c r="CW639" s="859"/>
      <c r="CX639" s="2038"/>
      <c r="CY639" s="2044"/>
      <c r="CZ639" s="1543">
        <f>10^(CJ639/20)*100-100</f>
        <v/>
      </c>
      <c r="DA639" s="1354"/>
      <c r="DB639" s="1452"/>
      <c r="DC639" s="1273">
        <f>IF(DA639="","",10^(DA639/10))</f>
        <v/>
      </c>
      <c r="DD639" s="1406">
        <f>IF(ISNUMBER(DB639)=FALSE,"",10^(DB639/10))</f>
        <v/>
      </c>
      <c r="DE639" s="1543">
        <f>IF(AND(ISNUMBER(DC639),ISNUMBER(DD639)),IF(DC639/DD639&gt;1,ROUND((DC639)/DD639,3),1),1)</f>
        <v/>
      </c>
      <c r="DF639" s="1541"/>
      <c r="DG639" s="1541"/>
      <c r="DH639" s="1541"/>
      <c r="DI639" s="1541"/>
      <c r="DJ639" s="1541"/>
      <c r="DK639" s="1541"/>
      <c r="DL639" s="1541"/>
      <c r="DM639" s="1541"/>
      <c r="DN639" s="1541"/>
      <c r="DO639" s="1541"/>
      <c r="DP639" s="1541"/>
      <c r="DQ639" s="1541"/>
      <c r="DR639" s="1541"/>
    </row>
    <row r="640" ht="12.75" x14ac:dyDescent="0.2">
      <c r="A640" s="1541"/>
      <c r="B640" s="1541"/>
      <c r="C640"/>
      <c r="D640" s="130">
        <f>IF(BX$630="Close to Ear","EN 62209-1","EN 62209-2")</f>
        <v/>
      </c>
      <c r="E640" s="130">
        <f>IF(CG640="Close to Ear","2016","2010/A1:2019")</f>
        <v/>
      </c>
      <c r="F640" s="1488" t="inlineStr">
        <is>
          <t>5.5</t>
        </is>
      </c>
      <c r="G640" s="1497"/>
      <c r="H640" s="120">
        <f>BV640</f>
        <v/>
      </c>
      <c r="I640" s="120">
        <f>BW640</f>
        <v/>
      </c>
      <c r="J640" s="687" t="inlineStr">
        <is>
          <t>WLAN</t>
        </is>
      </c>
      <c r="K640" s="194" t="inlineStr">
        <is>
          <t>2.4 GHz</t>
        </is>
      </c>
      <c r="L640" s="115"/>
      <c r="M640" s="120"/>
      <c r="N640" s="119"/>
      <c r="O640" s="131"/>
      <c r="P640" s="6597"/>
      <c r="Q640" s="131"/>
      <c r="R640" s="131"/>
      <c r="S640" s="120"/>
      <c r="T640" s="120">
        <v>7</v>
      </c>
      <c r="U640" s="120">
        <v>2442</v>
      </c>
      <c r="V640" s="119"/>
      <c r="W640" s="197"/>
      <c r="X640" s="119"/>
      <c r="Y640" s="119"/>
      <c r="Z640" s="119"/>
      <c r="AA640" s="115"/>
      <c r="AB640" s="115"/>
      <c r="AC640" s="689">
        <f>IF(OR(BX$630="Close to Ear",BX$630="Close to Head"),"Head",IF(BX$630="Extremity","Extremity","Body"))</f>
        <v/>
      </c>
      <c r="AD640" s="690">
        <f>CA640</f>
        <v/>
      </c>
      <c r="AE640" s="688">
        <f>CB640</f>
        <v/>
      </c>
      <c r="AF640" s="115"/>
      <c r="AG640" s="808">
        <f>IF(AZ640="","N/A",IF(CQ640="Pass","P","F"))</f>
        <v/>
      </c>
      <c r="AH640" s="129"/>
      <c r="AI640" s="129"/>
      <c r="AJ640" s="129"/>
      <c r="AK640" s="119"/>
      <c r="AL640" s="115"/>
      <c r="AM640" s="119"/>
      <c r="AN640" s="119"/>
      <c r="AO640" s="692"/>
      <c r="AP640" s="692"/>
      <c r="AQ640" s="692"/>
      <c r="AR640" s="692"/>
      <c r="AS640" s="692"/>
      <c r="AT640" s="691">
        <f>CE640</f>
        <v/>
      </c>
      <c r="AU640" s="691">
        <f>CF640</f>
        <v/>
      </c>
      <c r="AV640" s="813"/>
      <c r="AW640" s="813"/>
      <c r="AX640" s="197">
        <f>CZ640</f>
        <v/>
      </c>
      <c r="AY640" s="197">
        <f>DE640</f>
        <v/>
      </c>
      <c r="AZ640" s="3379">
        <f>CO640</f>
        <v/>
      </c>
      <c r="BA640" s="3380"/>
      <c r="BB640" s="197">
        <f>CP640</f>
        <v/>
      </c>
      <c r="BC640" s="813"/>
      <c r="BD640" s="197">
        <f>CR640</f>
        <v/>
      </c>
      <c r="BE640" s="121">
        <f>CS640</f>
        <v/>
      </c>
      <c r="BF640" s="122">
        <f>CT640*60</f>
        <v/>
      </c>
      <c r="BG640" s="121">
        <f>BE640</f>
        <v/>
      </c>
      <c r="BH640" s="122">
        <f>CU640*60</f>
        <v/>
      </c>
      <c r="BI640" s="122">
        <f>CV640</f>
        <v/>
      </c>
      <c r="BJ640" s="117"/>
      <c r="BK640" s="812">
        <f>Overview!$E$7</f>
        <v/>
      </c>
      <c r="BL640" s="117"/>
      <c r="BM640" s="836">
        <f>CW640</f>
        <v/>
      </c>
      <c r="BN640" s="812">
        <f>Overview!$P$153</f>
        <v/>
      </c>
      <c r="BO640" s="117"/>
      <c r="BP640" s="117"/>
      <c r="BQ640" s="115"/>
      <c r="BR640" s="1478"/>
      <c r="BS640" s="1548"/>
      <c r="BT640" s="2127" t="inlineStr">
        <is>
          <t>WLAN</t>
        </is>
      </c>
      <c r="BU640" s="2127" t="inlineStr">
        <is>
          <t>2.4 GHz</t>
        </is>
      </c>
      <c r="BV640" s="465">
        <f>Overview!$E$30</f>
        <v/>
      </c>
      <c r="BW640" s="2127"/>
      <c r="BX640" s="2127"/>
      <c r="BY640" s="510"/>
      <c r="BZ640" s="510"/>
      <c r="CA640" s="511" t="str">
        <f>CA639</f>
        <v>TBD</v>
      </c>
      <c r="CB640" s="1971">
        <v>5</v>
      </c>
      <c r="CC640" s="510">
        <f>IF(COUNT('Conducted WiFi'!$AH$3:$AH$9)=0,7,INDEX('Conducted WiFi'!$T$3:$T$9,MATCH(MAX('Conducted WiFi'!$AH$3:$AH$9),'Conducted WiFi'!$AH$3:$AH$9,0)))</f>
        <v>7</v>
      </c>
      <c r="CD640" s="1718">
        <f>IF(COUNT('Conducted WiFi'!$AH$3:$AH$9)=0,2442,INDEX('Conducted WiFi'!$U$3:$U$9,MATCH(MAX('Conducted WiFi'!$AH$3:$AH$9),'Conducted WiFi'!$AH$3:$AH$9,0)))</f>
        <v>2442</v>
      </c>
      <c r="CE640" s="2013"/>
      <c r="CF640" s="1966"/>
      <c r="CG640" s="392" t="str">
        <f>IF(OR($BY$547="",$BY$547=""),"",$BY$547)</f>
        <v/>
      </c>
      <c r="CH640" s="392">
        <f>BZ640</f>
        <v/>
      </c>
      <c r="CI640" s="392">
        <f>CA640</f>
        <v/>
      </c>
      <c r="CJ640" s="1528"/>
      <c r="CK640" s="1608"/>
      <c r="CL640" s="206">
        <f>IF(CF640=""," ",IF(ABS(CE640-CF640)&lt;=0.125,"Valid","Not valid"))</f>
        <v/>
      </c>
      <c r="CM640" s="207">
        <f> IF(CE640="","",IF(AND(CE640&lt;&gt;"",CF640=""),IF(CE640&gt;=1,"Medir+Sig Max","No"),IF(CF640&lt;&gt;"",IF(CF640&gt;=1,"Medir+Sig Max","No"),"")))</f>
        <v/>
      </c>
      <c r="CN640" s="1787"/>
      <c r="CO640" s="220">
        <f>IF(CK640="",IF(AND(CE640="",CF640=""),"",IF(CF640="",IF(DE640&gt;1,ROUND(DE640*CE640,3),CE640),IF(DE640&gt;1,ROUND(DE640*CF640,3),CF640))),IF(AND(CE640="",CF640=""),"",IF(CF640="",IF(DE640&gt;1,ROUND(DE640*CE640*(1/(CK640)),3),CE640*(1/(CK640))),IF(DE640&gt;1,ROUND(DE640*CF640*(1/(CK640)),3),CF640*(1/(CK640))))))</f>
        <v/>
      </c>
      <c r="CP640" s="2043">
        <f>IF(COUNTIF(Overview!K12:K14,TRUE)&gt;0,2,IF(COUNTIF(Overview!L12:L14,TRUE)&gt;0,4,0))</f>
        <v/>
      </c>
      <c r="CQ640" s="1472">
        <f>IF(CO640="","",IF(CO640&gt;CP640,"Fail","Pass"))</f>
        <v/>
      </c>
      <c r="CR640" s="1481"/>
      <c r="CS640" s="1565">
        <f>MyTimestamp(CO640)</f>
        <v/>
      </c>
      <c r="CT640" s="1531">
        <f>IF(CE640="",0,15)+IF(CF640="",0,15)</f>
        <v/>
      </c>
      <c r="CU640" s="1532">
        <f>IF(CT640=0,0,2)</f>
        <v/>
      </c>
      <c r="CV640" s="859"/>
      <c r="CW640" s="859"/>
      <c r="CX640" s="2038"/>
      <c r="CY640" s="2044"/>
      <c r="CZ640" s="1543">
        <f>10^(CJ640/20)*100-100</f>
        <v/>
      </c>
      <c r="DA640" s="1354"/>
      <c r="DB640" s="1452"/>
      <c r="DC640" s="1273">
        <f>IF(DA640="","",10^(DA640/10))</f>
        <v/>
      </c>
      <c r="DD640" s="1406">
        <f>IF(ISNUMBER(DB640)=FALSE,"",10^(DB640/10))</f>
        <v/>
      </c>
      <c r="DE640" s="1543">
        <f>IF(AND(ISNUMBER(DC640),ISNUMBER(DD640)),IF(DC640/DD640&gt;1,ROUND((DC640)/DD640,3),1),1)</f>
        <v/>
      </c>
      <c r="DF640" s="1541"/>
      <c r="DG640" s="1541"/>
      <c r="DH640" s="1541"/>
      <c r="DI640" s="1541"/>
      <c r="DJ640" s="1541"/>
      <c r="DK640" s="1541"/>
      <c r="DL640" s="1541"/>
      <c r="DM640" s="1541"/>
      <c r="DN640" s="1541"/>
      <c r="DO640" s="1541"/>
      <c r="DP640" s="1541"/>
      <c r="DQ640" s="1541"/>
      <c r="DR640" s="1541"/>
    </row>
    <row r="641" ht="12.75" x14ac:dyDescent="0.2">
      <c r="A641" s="1541"/>
      <c r="B641" s="1541"/>
      <c r="C641"/>
      <c r="D641" s="130">
        <f>IF(BX$630="Close to Ear","EN 62209-1","EN 62209-2")</f>
        <v/>
      </c>
      <c r="E641" s="130">
        <f>IF(CG641="Close to Ear","2016","2010/A1:2019")</f>
        <v/>
      </c>
      <c r="F641" s="1488" t="inlineStr">
        <is>
          <t>5.5</t>
        </is>
      </c>
      <c r="G641" s="1497"/>
      <c r="H641" s="120">
        <f>BV641</f>
        <v/>
      </c>
      <c r="I641" s="120">
        <f>BW641</f>
        <v/>
      </c>
      <c r="J641" s="687" t="inlineStr">
        <is>
          <t>WLAN</t>
        </is>
      </c>
      <c r="K641" s="194" t="inlineStr">
        <is>
          <t>2.4 GHz</t>
        </is>
      </c>
      <c r="L641" s="115"/>
      <c r="M641" s="120"/>
      <c r="N641" s="119"/>
      <c r="O641" s="131"/>
      <c r="P641" s="6597"/>
      <c r="Q641" s="131"/>
      <c r="R641" s="131"/>
      <c r="S641" s="120"/>
      <c r="T641" s="120">
        <v>7</v>
      </c>
      <c r="U641" s="120">
        <v>2442</v>
      </c>
      <c r="V641" s="119"/>
      <c r="W641" s="197"/>
      <c r="X641" s="119"/>
      <c r="Y641" s="119"/>
      <c r="Z641" s="119"/>
      <c r="AA641" s="115"/>
      <c r="AB641" s="115"/>
      <c r="AC641" s="689">
        <f>IF(OR(BX$630="Close to Ear",BX$630="Close to Head"),"Head",IF(BX$630="Extremity","Extremity","Body"))</f>
        <v/>
      </c>
      <c r="AD641" s="690">
        <f>CA641</f>
        <v/>
      </c>
      <c r="AE641" s="688">
        <f>CB641</f>
        <v/>
      </c>
      <c r="AF641" s="115"/>
      <c r="AG641" s="808">
        <f>IF(AZ641="","N/A",IF(CQ641="Pass","P","F"))</f>
        <v/>
      </c>
      <c r="AH641" s="129"/>
      <c r="AI641" s="129"/>
      <c r="AJ641" s="129"/>
      <c r="AK641" s="119"/>
      <c r="AL641" s="115"/>
      <c r="AM641" s="119"/>
      <c r="AN641" s="119"/>
      <c r="AO641" s="692"/>
      <c r="AP641" s="692"/>
      <c r="AQ641" s="692"/>
      <c r="AR641" s="692"/>
      <c r="AS641" s="692"/>
      <c r="AT641" s="691">
        <f>CE641</f>
        <v/>
      </c>
      <c r="AU641" s="691">
        <f>CF641</f>
        <v/>
      </c>
      <c r="AV641" s="813"/>
      <c r="AW641" s="813"/>
      <c r="AX641" s="197">
        <f>CZ641</f>
        <v/>
      </c>
      <c r="AY641" s="197">
        <f>DE641</f>
        <v/>
      </c>
      <c r="AZ641" s="3379">
        <f>CO641</f>
        <v/>
      </c>
      <c r="BA641" s="3380"/>
      <c r="BB641" s="197">
        <f>CP641</f>
        <v/>
      </c>
      <c r="BC641" s="813"/>
      <c r="BD641" s="197">
        <f>CR641</f>
        <v/>
      </c>
      <c r="BE641" s="121">
        <f>CS641</f>
        <v/>
      </c>
      <c r="BF641" s="122">
        <f>CT641*60</f>
        <v/>
      </c>
      <c r="BG641" s="121">
        <f>BE641</f>
        <v/>
      </c>
      <c r="BH641" s="122">
        <f>CU641*60</f>
        <v/>
      </c>
      <c r="BI641" s="122">
        <f>CV641</f>
        <v/>
      </c>
      <c r="BJ641" s="117"/>
      <c r="BK641" s="812">
        <f>Overview!$E$7</f>
        <v/>
      </c>
      <c r="BL641" s="117"/>
      <c r="BM641" s="836">
        <f>CW641</f>
        <v/>
      </c>
      <c r="BN641" s="812">
        <f>Overview!$P$153</f>
        <v/>
      </c>
      <c r="BO641" s="117"/>
      <c r="BP641" s="117"/>
      <c r="BQ641" s="115"/>
      <c r="BR641" s="1478"/>
      <c r="BS641" s="1548"/>
      <c r="BT641" s="2127" t="inlineStr">
        <is>
          <t>WLAN</t>
        </is>
      </c>
      <c r="BU641" s="2127" t="inlineStr">
        <is>
          <t>2.4 GHz</t>
        </is>
      </c>
      <c r="BV641" s="465">
        <f>Overview!$E$30</f>
        <v/>
      </c>
      <c r="BW641" s="2127"/>
      <c r="BX641" s="2127"/>
      <c r="BY641" s="510"/>
      <c r="BZ641" s="510"/>
      <c r="CA641" s="511" t="str">
        <f>CA640</f>
        <v>TBD</v>
      </c>
      <c r="CB641" s="1971">
        <v>5</v>
      </c>
      <c r="CC641" s="510">
        <f>IF(COUNT('Conducted WiFi'!$AH$3:$AH$9)=0,7,INDEX('Conducted WiFi'!$T$3:$T$9,MATCH(MAX('Conducted WiFi'!$AH$3:$AH$9),'Conducted WiFi'!$AH$3:$AH$9,0)))</f>
        <v>7</v>
      </c>
      <c r="CD641" s="1718">
        <f>IF(COUNT('Conducted WiFi'!$AH$3:$AH$9)=0,2442,INDEX('Conducted WiFi'!$U$3:$U$9,MATCH(MAX('Conducted WiFi'!$AH$3:$AH$9),'Conducted WiFi'!$AH$3:$AH$9,0)))</f>
        <v>2442</v>
      </c>
      <c r="CE641" s="2013"/>
      <c r="CF641" s="1966"/>
      <c r="CG641" s="392" t="str">
        <f>IF(OR($BY$547="",$BY$547=""),"",$BY$547)</f>
        <v/>
      </c>
      <c r="CH641" s="392">
        <f>BZ641</f>
        <v/>
      </c>
      <c r="CI641" s="392">
        <f>CA641</f>
        <v/>
      </c>
      <c r="CJ641" s="1528"/>
      <c r="CK641" s="1608"/>
      <c r="CL641" s="206">
        <f>IF(CF641=""," ",IF(ABS(CE641-CF641)&lt;=0.125,"Valid","Not valid"))</f>
        <v/>
      </c>
      <c r="CM641" s="207">
        <f> IF(CE641="","",IF(AND(CE641&lt;&gt;"",CF641=""),IF(CE641&gt;=1,"Medir+Sig Max","No"),IF(CF641&lt;&gt;"",IF(CF641&gt;=1,"Medir+Sig Max","No"),"")))</f>
        <v/>
      </c>
      <c r="CN641" s="1787"/>
      <c r="CO641" s="220">
        <f>IF(CK641="",IF(AND(CE641="",CF641=""),"",IF(CF641="",IF(DE641&gt;1,ROUND(DE641*CE641,3),CE641),IF(DE641&gt;1,ROUND(DE641*CF641,3),CF641))),IF(AND(CE641="",CF641=""),"",IF(CF641="",IF(DE641&gt;1,ROUND(DE641*CE641*(1/(CK641)),3),CE641*(1/(CK641))),IF(DE641&gt;1,ROUND(DE641*CF641*(1/(CK641)),3),CF641*(1/(CK641))))))</f>
        <v/>
      </c>
      <c r="CP641" s="2043">
        <f>IF(COUNTIF(Overview!K12:K14,TRUE)&gt;0,2,IF(COUNTIF(Overview!L12:L14,TRUE)&gt;0,4,0))</f>
        <v/>
      </c>
      <c r="CQ641" s="1472">
        <f>IF(CO641="","",IF(CO641&gt;CP641,"Fail","Pass"))</f>
        <v/>
      </c>
      <c r="CR641" s="1481"/>
      <c r="CS641" s="1565">
        <f>MyTimestamp(CO641)</f>
        <v/>
      </c>
      <c r="CT641" s="1531">
        <f>IF(CE641="",0,15)+IF(CF641="",0,15)</f>
        <v/>
      </c>
      <c r="CU641" s="1532">
        <f>IF(CT641=0,0,2)</f>
        <v/>
      </c>
      <c r="CV641" s="859"/>
      <c r="CW641" s="859"/>
      <c r="CX641" s="2038"/>
      <c r="CY641" s="2044"/>
      <c r="CZ641" s="1543">
        <f>10^(CJ641/20)*100-100</f>
        <v/>
      </c>
      <c r="DA641" s="1354"/>
      <c r="DB641" s="1452"/>
      <c r="DC641" s="1273">
        <f>IF(DA641="","",10^(DA641/10))</f>
        <v/>
      </c>
      <c r="DD641" s="1406">
        <f>IF(ISNUMBER(DB641)=FALSE,"",10^(DB641/10))</f>
        <v/>
      </c>
      <c r="DE641" s="1543">
        <f>IF(AND(ISNUMBER(DC641),ISNUMBER(DD641)),IF(DC641/DD641&gt;1,ROUND((DC641)/DD641,3),1),1)</f>
        <v/>
      </c>
      <c r="DF641" s="1541"/>
      <c r="DG641" s="1541"/>
      <c r="DH641" s="1541"/>
      <c r="DI641" s="1541"/>
      <c r="DJ641" s="1541"/>
      <c r="DK641" s="1541"/>
      <c r="DL641" s="1541"/>
      <c r="DM641" s="1541"/>
      <c r="DN641" s="1541"/>
      <c r="DO641" s="1541"/>
      <c r="DP641" s="1541"/>
      <c r="DQ641" s="1541"/>
      <c r="DR641" s="1541"/>
    </row>
    <row r="642" ht="12.75" x14ac:dyDescent="0.2">
      <c r="A642" s="1541"/>
      <c r="B642" s="1541"/>
      <c r="C642"/>
      <c r="D642" s="130">
        <f>IF(BX$630="Close to Ear","EN 62209-1","EN 62209-2")</f>
        <v/>
      </c>
      <c r="E642" s="130">
        <f>IF(CG642="Close to Ear","2016","2010/A1:2019")</f>
        <v/>
      </c>
      <c r="F642" s="1488" t="inlineStr">
        <is>
          <t>5.5</t>
        </is>
      </c>
      <c r="G642" s="1497"/>
      <c r="H642" s="120">
        <f>BV642</f>
        <v/>
      </c>
      <c r="I642" s="120">
        <f>BW642</f>
        <v/>
      </c>
      <c r="J642" s="687" t="inlineStr">
        <is>
          <t>WLAN</t>
        </is>
      </c>
      <c r="K642" s="194" t="inlineStr">
        <is>
          <t>2.4 GHz</t>
        </is>
      </c>
      <c r="L642" s="115"/>
      <c r="M642" s="120"/>
      <c r="N642" s="119"/>
      <c r="O642" s="131"/>
      <c r="P642" s="6597"/>
      <c r="Q642" s="131"/>
      <c r="R642" s="131"/>
      <c r="S642" s="120"/>
      <c r="T642" s="120">
        <v>7</v>
      </c>
      <c r="U642" s="120">
        <v>2442</v>
      </c>
      <c r="V642" s="119"/>
      <c r="W642" s="197"/>
      <c r="X642" s="119"/>
      <c r="Y642" s="119"/>
      <c r="Z642" s="119"/>
      <c r="AA642" s="115"/>
      <c r="AB642" s="115"/>
      <c r="AC642" s="689">
        <f>IF(OR(BX$630="Close to Ear",BX$630="Close to Head"),"Head",IF(BX$630="Extremity","Extremity","Body"))</f>
        <v/>
      </c>
      <c r="AD642" s="690">
        <f>CA642</f>
        <v/>
      </c>
      <c r="AE642" s="688">
        <f>CB642</f>
        <v/>
      </c>
      <c r="AF642" s="115"/>
      <c r="AG642" s="808">
        <f>IF(AZ642="","N/A",IF(CQ642="Pass","P","F"))</f>
        <v/>
      </c>
      <c r="AH642" s="129"/>
      <c r="AI642" s="129"/>
      <c r="AJ642" s="129"/>
      <c r="AK642" s="119"/>
      <c r="AL642" s="115"/>
      <c r="AM642" s="119"/>
      <c r="AN642" s="119"/>
      <c r="AO642" s="692"/>
      <c r="AP642" s="692"/>
      <c r="AQ642" s="692"/>
      <c r="AR642" s="692"/>
      <c r="AS642" s="692"/>
      <c r="AT642" s="691">
        <f>CE642</f>
        <v/>
      </c>
      <c r="AU642" s="691">
        <f>CF642</f>
        <v/>
      </c>
      <c r="AV642" s="813"/>
      <c r="AW642" s="813"/>
      <c r="AX642" s="197">
        <f>CZ642</f>
        <v/>
      </c>
      <c r="AY642" s="197">
        <f>DE642</f>
        <v/>
      </c>
      <c r="AZ642" s="3379">
        <f>CO642</f>
        <v/>
      </c>
      <c r="BA642" s="3380"/>
      <c r="BB642" s="197">
        <f>CP642</f>
        <v/>
      </c>
      <c r="BC642" s="813"/>
      <c r="BD642" s="197">
        <f>CR642</f>
        <v/>
      </c>
      <c r="BE642" s="121">
        <f>CS642</f>
        <v/>
      </c>
      <c r="BF642" s="122">
        <f>CT642*60</f>
        <v/>
      </c>
      <c r="BG642" s="121">
        <f>BE642</f>
        <v/>
      </c>
      <c r="BH642" s="122">
        <f>CU642*60</f>
        <v/>
      </c>
      <c r="BI642" s="122">
        <f>CV642</f>
        <v/>
      </c>
      <c r="BJ642" s="117"/>
      <c r="BK642" s="812">
        <f>Overview!$E$7</f>
        <v/>
      </c>
      <c r="BL642" s="117"/>
      <c r="BM642" s="836">
        <f>CW642</f>
        <v/>
      </c>
      <c r="BN642" s="812">
        <f>Overview!$P$153</f>
        <v/>
      </c>
      <c r="BO642" s="117"/>
      <c r="BP642" s="117"/>
      <c r="BQ642" s="115"/>
      <c r="BR642" s="1478"/>
      <c r="BS642" s="1548"/>
      <c r="BT642" s="2127" t="inlineStr">
        <is>
          <t>WLAN</t>
        </is>
      </c>
      <c r="BU642" s="2127" t="inlineStr">
        <is>
          <t>2.4 GHz</t>
        </is>
      </c>
      <c r="BV642" s="465">
        <f>Overview!$E$30</f>
        <v/>
      </c>
      <c r="BW642" s="2127"/>
      <c r="BX642" s="2127"/>
      <c r="BY642" s="510"/>
      <c r="BZ642" s="510"/>
      <c r="CA642" s="511" t="str">
        <f>CA641</f>
        <v>TBD</v>
      </c>
      <c r="CB642" s="1971">
        <v>5</v>
      </c>
      <c r="CC642" s="510">
        <f>IF(COUNT('Conducted WiFi'!$AH$3:$AH$9)=0,7,INDEX('Conducted WiFi'!$T$3:$T$9,MATCH(MAX('Conducted WiFi'!$AH$3:$AH$9),'Conducted WiFi'!$AH$3:$AH$9,0)))</f>
        <v>7</v>
      </c>
      <c r="CD642" s="1718">
        <f>IF(COUNT('Conducted WiFi'!$AH$3:$AH$9)=0,2442,INDEX('Conducted WiFi'!$U$3:$U$9,MATCH(MAX('Conducted WiFi'!$AH$3:$AH$9),'Conducted WiFi'!$AH$3:$AH$9,0)))</f>
        <v>2442</v>
      </c>
      <c r="CE642" s="2013"/>
      <c r="CF642" s="1966"/>
      <c r="CG642" s="392" t="str">
        <f>IF(OR($BY$547="",$BY$547=""),"",$BY$547)</f>
        <v/>
      </c>
      <c r="CH642" s="392">
        <f>BZ642</f>
        <v/>
      </c>
      <c r="CI642" s="392">
        <f>CA642</f>
        <v/>
      </c>
      <c r="CJ642" s="1528"/>
      <c r="CK642" s="1608"/>
      <c r="CL642" s="206">
        <f>IF(CF642=""," ",IF(ABS(CE642-CF642)&lt;=0.125,"Valid","Not valid"))</f>
        <v/>
      </c>
      <c r="CM642" s="207">
        <f> IF(CE642="","",IF(AND(CE642&lt;&gt;"",CF642=""),IF(CE642&gt;=1,"Medir+Sig Max","No"),IF(CF642&lt;&gt;"",IF(CF642&gt;=1,"Medir+Sig Max","No"),"")))</f>
        <v/>
      </c>
      <c r="CN642" s="1787"/>
      <c r="CO642" s="220">
        <f>IF(CK642="",IF(AND(CE642="",CF642=""),"",IF(CF642="",IF(DE642&gt;1,ROUND(DE642*CE642,3),CE642),IF(DE642&gt;1,ROUND(DE642*CF642,3),CF642))),IF(AND(CE642="",CF642=""),"",IF(CF642="",IF(DE642&gt;1,ROUND(DE642*CE642*(1/(CK642)),3),CE642*(1/(CK642))),IF(DE642&gt;1,ROUND(DE642*CF642*(1/(CK642)),3),CF642*(1/(CK642))))))</f>
        <v/>
      </c>
      <c r="CP642" s="2043">
        <f>IF(COUNTIF(Overview!K12:K14,TRUE)&gt;0,2,IF(COUNTIF(Overview!L12:L14,TRUE)&gt;0,4,0))</f>
        <v/>
      </c>
      <c r="CQ642" s="1472">
        <f>IF(CO642="","",IF(CO642&gt;CP642,"Fail","Pass"))</f>
        <v/>
      </c>
      <c r="CR642" s="1481"/>
      <c r="CS642" s="1565">
        <f>MyTimestamp(CO642)</f>
        <v/>
      </c>
      <c r="CT642" s="1531">
        <f>IF(CE642="",0,15)+IF(CF642="",0,15)</f>
        <v/>
      </c>
      <c r="CU642" s="1532">
        <f>IF(CT642=0,0,2)</f>
        <v/>
      </c>
      <c r="CV642" s="859"/>
      <c r="CW642" s="859"/>
      <c r="CX642" s="2038"/>
      <c r="CY642" s="2044"/>
      <c r="CZ642" s="1543">
        <f>10^(CJ642/20)*100-100</f>
        <v/>
      </c>
      <c r="DA642" s="1354"/>
      <c r="DB642" s="1452"/>
      <c r="DC642" s="1273">
        <f>IF(DA642="","",10^(DA642/10))</f>
        <v/>
      </c>
      <c r="DD642" s="1406">
        <f>IF(ISNUMBER(DB642)=FALSE,"",10^(DB642/10))</f>
        <v/>
      </c>
      <c r="DE642" s="1543">
        <f>IF(AND(ISNUMBER(DC642),ISNUMBER(DD642)),IF(DC642/DD642&gt;1,ROUND((DC642)/DD642,3),1),1)</f>
        <v/>
      </c>
      <c r="DF642" s="1541"/>
      <c r="DG642" s="1541"/>
      <c r="DH642" s="1541"/>
      <c r="DI642" s="1541"/>
      <c r="DJ642" s="1541"/>
      <c r="DK642" s="1541"/>
      <c r="DL642" s="1541"/>
      <c r="DM642" s="1541"/>
      <c r="DN642" s="1541"/>
      <c r="DO642" s="1541"/>
      <c r="DP642" s="1541"/>
      <c r="DQ642" s="1541"/>
      <c r="DR642" s="1541"/>
    </row>
    <row r="643" ht="12.75" x14ac:dyDescent="0.2">
      <c r="A643" s="1541"/>
      <c r="B643" s="1541"/>
      <c r="C643"/>
      <c r="D643" s="130">
        <f>IF(BX$630="Close to Ear","EN 62209-1","EN 62209-2")</f>
        <v/>
      </c>
      <c r="E643" s="130">
        <f>IF(CG643="Close to Ear","2016","2010/A1:2019")</f>
        <v/>
      </c>
      <c r="F643" s="1488" t="inlineStr">
        <is>
          <t>5.5</t>
        </is>
      </c>
      <c r="G643" s="1497"/>
      <c r="H643" s="120">
        <f>BV643</f>
        <v/>
      </c>
      <c r="I643" s="120">
        <f>BW643</f>
        <v/>
      </c>
      <c r="J643" s="687" t="inlineStr">
        <is>
          <t>WLAN</t>
        </is>
      </c>
      <c r="K643" s="194" t="inlineStr">
        <is>
          <t>2.4 GHz</t>
        </is>
      </c>
      <c r="L643" s="115"/>
      <c r="M643" s="120"/>
      <c r="N643" s="119"/>
      <c r="O643" s="131"/>
      <c r="P643" s="6597"/>
      <c r="Q643" s="131"/>
      <c r="R643" s="131"/>
      <c r="S643" s="120"/>
      <c r="T643" s="120">
        <v>7</v>
      </c>
      <c r="U643" s="120">
        <v>2442</v>
      </c>
      <c r="V643" s="119"/>
      <c r="W643" s="197"/>
      <c r="X643" s="119"/>
      <c r="Y643" s="119"/>
      <c r="Z643" s="119"/>
      <c r="AA643" s="115"/>
      <c r="AB643" s="115"/>
      <c r="AC643" s="689">
        <f>IF(OR(BX$630="Close to Ear",BX$630="Close to Head"),"Head",IF(BX$630="Extremity","Extremity","Body"))</f>
        <v/>
      </c>
      <c r="AD643" s="690">
        <f>CA643</f>
        <v/>
      </c>
      <c r="AE643" s="688">
        <f>CB643</f>
        <v/>
      </c>
      <c r="AF643" s="115"/>
      <c r="AG643" s="808">
        <f>IF(AZ643="","N/A",IF(CQ643="Pass","P","F"))</f>
        <v/>
      </c>
      <c r="AH643" s="129"/>
      <c r="AI643" s="129"/>
      <c r="AJ643" s="129"/>
      <c r="AK643" s="119"/>
      <c r="AL643" s="115"/>
      <c r="AM643" s="119"/>
      <c r="AN643" s="119"/>
      <c r="AO643" s="692"/>
      <c r="AP643" s="692"/>
      <c r="AQ643" s="692"/>
      <c r="AR643" s="692"/>
      <c r="AS643" s="692"/>
      <c r="AT643" s="691">
        <f>CE643</f>
        <v/>
      </c>
      <c r="AU643" s="691">
        <f>CF643</f>
        <v/>
      </c>
      <c r="AV643" s="813"/>
      <c r="AW643" s="813"/>
      <c r="AX643" s="197">
        <f>CZ643</f>
        <v/>
      </c>
      <c r="AY643" s="197">
        <f>DE643</f>
        <v/>
      </c>
      <c r="AZ643" s="3379">
        <f>CO643</f>
        <v/>
      </c>
      <c r="BA643" s="3380"/>
      <c r="BB643" s="197">
        <f>CP643</f>
        <v/>
      </c>
      <c r="BC643" s="813"/>
      <c r="BD643" s="197">
        <f>CR643</f>
        <v/>
      </c>
      <c r="BE643" s="121">
        <f>CS643</f>
        <v/>
      </c>
      <c r="BF643" s="122">
        <f>CT643*60</f>
        <v/>
      </c>
      <c r="BG643" s="121">
        <f>BE643</f>
        <v/>
      </c>
      <c r="BH643" s="122">
        <f>CU643*60</f>
        <v/>
      </c>
      <c r="BI643" s="122">
        <f>CV643</f>
        <v/>
      </c>
      <c r="BJ643" s="117"/>
      <c r="BK643" s="812">
        <f>Overview!$E$7</f>
        <v/>
      </c>
      <c r="BL643" s="117"/>
      <c r="BM643" s="836">
        <f>CW643</f>
        <v/>
      </c>
      <c r="BN643" s="812">
        <f>Overview!$P$153</f>
        <v/>
      </c>
      <c r="BO643" s="117"/>
      <c r="BP643" s="117"/>
      <c r="BQ643" s="115"/>
      <c r="BR643" s="1478"/>
      <c r="BS643" s="1548"/>
      <c r="BT643" s="2127" t="inlineStr">
        <is>
          <t>WLAN</t>
        </is>
      </c>
      <c r="BU643" s="2127" t="inlineStr">
        <is>
          <t>2.4 GHz</t>
        </is>
      </c>
      <c r="BV643" s="465">
        <f>Overview!$E$30</f>
        <v/>
      </c>
      <c r="BW643" s="2127"/>
      <c r="BX643" s="2127"/>
      <c r="BY643" s="560"/>
      <c r="BZ643" s="560"/>
      <c r="CA643" s="561" t="str">
        <f>CA642</f>
        <v>TBD</v>
      </c>
      <c r="CB643" s="202">
        <v>5</v>
      </c>
      <c r="CC643" s="560">
        <f>IF(COUNT('Conducted WiFi'!$AH$3:$AH$9)=0,7,INDEX('Conducted WiFi'!$T$3:$T$9,MATCH(MAX('Conducted WiFi'!$AH$3:$AH$9),'Conducted WiFi'!$AH$3:$AH$9,0)))</f>
        <v>7</v>
      </c>
      <c r="CD643" s="560">
        <f>IF(COUNT('Conducted WiFi'!$AH$3:$AH$9)=0,2442,INDEX('Conducted WiFi'!$U$3:$U$9,MATCH(MAX('Conducted WiFi'!$AH$3:$AH$9),'Conducted WiFi'!$AH$3:$AH$9,0)))</f>
        <v>2442</v>
      </c>
      <c r="CE643" s="2013"/>
      <c r="CF643" s="1966"/>
      <c r="CG643" s="392" t="str">
        <f>IF(OR($BY$547="",$BY$547=""),"",$BY$547)</f>
        <v/>
      </c>
      <c r="CH643" s="392">
        <f>BZ643</f>
        <v/>
      </c>
      <c r="CI643" s="392">
        <f>CA643</f>
        <v/>
      </c>
      <c r="CJ643" s="1528"/>
      <c r="CK643" s="1609"/>
      <c r="CL643" s="206">
        <f>IF(CF643=""," ",IF(ABS(CE643-CF643)&lt;=0.125,"Valid","Not valid"))</f>
        <v/>
      </c>
      <c r="CM643" s="207">
        <f> IF(CE643="","",IF(AND(CE643&lt;&gt;"",CF643=""),IF(CE643&gt;=1,"Medir+Sig Max","No"),IF(CF643&lt;&gt;"",IF(CF643&gt;=1,"Medir+Sig Max","No"),"")))</f>
        <v/>
      </c>
      <c r="CN643" s="1787"/>
      <c r="CO643" s="220">
        <f>IF(CK643="",IF(AND(CE643="",CF643=""),"",IF(CF643="",IF(DE643&gt;1,ROUND(DE643*CE643,3),CE643),IF(DE643&gt;1,ROUND(DE643*CF643,3),CF643))),IF(AND(CE643="",CF643=""),"",IF(CF643="",IF(DE643&gt;1,ROUND(DE643*CE643*(1/(CK643)),3),CE643*(1/(CK643))),IF(DE643&gt;1,ROUND(DE643*CF643*(1/(CK643)),3),CF643*(1/(CK643))))))</f>
        <v/>
      </c>
      <c r="CP643" s="2043">
        <f>IF(COUNTIF(Overview!K12:K14,TRUE)&gt;0,2,IF(COUNTIF(Overview!L12:L14,TRUE)&gt;0,4,0))</f>
        <v/>
      </c>
      <c r="CQ643" s="1472">
        <f>IF(CO643="","",IF(CO643&gt;CP643,"Fail","Pass"))</f>
        <v/>
      </c>
      <c r="CR643" s="1481"/>
      <c r="CS643" s="1565">
        <f>MyTimestamp(CO643)</f>
        <v/>
      </c>
      <c r="CT643" s="1531">
        <f>IF(CE643="",0,15)+IF(CF643="",0,15)</f>
        <v/>
      </c>
      <c r="CU643" s="1532">
        <f>IF(CT643=0,0,2)</f>
        <v/>
      </c>
      <c r="CV643" s="859"/>
      <c r="CW643" s="859"/>
      <c r="CX643" s="2038"/>
      <c r="CY643" s="2044"/>
      <c r="CZ643" s="1543">
        <f>10^(CJ643/20)*100-100</f>
        <v/>
      </c>
      <c r="DA643" s="1354"/>
      <c r="DB643" s="1309"/>
      <c r="DC643" s="1273">
        <f>IF(DA643="","",10^(DA643/10))</f>
        <v/>
      </c>
      <c r="DD643" s="1407">
        <f>IF(ISNUMBER(DB643)=FALSE,"",10^(DB643/10))</f>
        <v/>
      </c>
      <c r="DE643" s="1543">
        <f>IF(AND(ISNUMBER(DC643),ISNUMBER(DD643)),IF(DC643/DD643&gt;1,ROUND((DC643)/DD643,3),1),1)</f>
        <v/>
      </c>
      <c r="DF643" s="1541"/>
      <c r="DG643" s="1541"/>
      <c r="DH643" s="1541"/>
      <c r="DI643" s="1541"/>
      <c r="DJ643" s="1541"/>
      <c r="DK643" s="1541"/>
      <c r="DL643" s="1541"/>
      <c r="DM643" s="1541"/>
      <c r="DN643" s="1541"/>
      <c r="DO643" s="1541"/>
      <c r="DP643" s="1541"/>
      <c r="DQ643" s="1541"/>
      <c r="DR643" s="1541"/>
    </row>
    <row r="644" ht="12.75" x14ac:dyDescent="0.2">
      <c r="A644" s="1541"/>
      <c r="B644" s="1541"/>
      <c r="C644"/>
      <c r="D644" s="130">
        <f>IF(BX$630="Close to Ear","EN 62209-1","EN 62209-2")</f>
        <v/>
      </c>
      <c r="E644" s="130">
        <f>IF(CG644="Close to Ear","2016","2010/A1:2019")</f>
        <v/>
      </c>
      <c r="F644" s="1488" t="inlineStr">
        <is>
          <t>5.5</t>
        </is>
      </c>
      <c r="G644" s="1497"/>
      <c r="H644" s="120">
        <f>BV644</f>
        <v/>
      </c>
      <c r="I644" s="120">
        <f>BW644</f>
        <v/>
      </c>
      <c r="J644" s="687" t="inlineStr">
        <is>
          <t>WLAN</t>
        </is>
      </c>
      <c r="K644" s="194" t="inlineStr">
        <is>
          <t>2.4 GHz</t>
        </is>
      </c>
      <c r="L644" s="115"/>
      <c r="M644" s="120"/>
      <c r="N644" s="119"/>
      <c r="O644" s="131"/>
      <c r="P644" s="6597"/>
      <c r="Q644" s="131"/>
      <c r="R644" s="131"/>
      <c r="S644" s="120"/>
      <c r="T644" s="120">
        <v>7</v>
      </c>
      <c r="U644" s="120">
        <v>2442</v>
      </c>
      <c r="V644" s="119"/>
      <c r="W644" s="197"/>
      <c r="X644" s="119"/>
      <c r="Y644" s="119"/>
      <c r="Z644" s="119"/>
      <c r="AA644" s="115"/>
      <c r="AB644" s="115"/>
      <c r="AC644" s="689">
        <f>IF(OR(BX$630="Close to Ear",BX$630="Close to Head"),"Head",IF(BX$630="Extremity","Extremity","Body"))</f>
        <v/>
      </c>
      <c r="AD644" s="690">
        <f>CA644</f>
        <v/>
      </c>
      <c r="AE644" s="688">
        <f>CB644</f>
        <v/>
      </c>
      <c r="AF644" s="115"/>
      <c r="AG644" s="808">
        <f>IF(AZ644="","N/A",IF(CQ644="Pass","P","F"))</f>
        <v/>
      </c>
      <c r="AH644" s="129"/>
      <c r="AI644" s="129"/>
      <c r="AJ644" s="129"/>
      <c r="AK644" s="119"/>
      <c r="AL644" s="115"/>
      <c r="AM644" s="119"/>
      <c r="AN644" s="119"/>
      <c r="AO644" s="692"/>
      <c r="AP644" s="692"/>
      <c r="AQ644" s="692"/>
      <c r="AR644" s="692"/>
      <c r="AS644" s="692"/>
      <c r="AT644" s="691">
        <f>CE644</f>
        <v/>
      </c>
      <c r="AU644" s="691">
        <f>CF644</f>
        <v/>
      </c>
      <c r="AV644" s="813"/>
      <c r="AW644" s="813"/>
      <c r="AX644" s="197">
        <f>CZ644</f>
        <v/>
      </c>
      <c r="AY644" s="197">
        <f>DE644</f>
        <v/>
      </c>
      <c r="AZ644" s="3379">
        <f>CO644</f>
        <v/>
      </c>
      <c r="BA644" s="3380"/>
      <c r="BB644" s="197">
        <f>CP644</f>
        <v/>
      </c>
      <c r="BC644" s="813"/>
      <c r="BD644" s="197">
        <f>CR644</f>
        <v/>
      </c>
      <c r="BE644" s="121">
        <f>CS644</f>
        <v/>
      </c>
      <c r="BF644" s="122">
        <f>CT644*60</f>
        <v/>
      </c>
      <c r="BG644" s="121">
        <f>BE644</f>
        <v/>
      </c>
      <c r="BH644" s="122">
        <f>CU644*60</f>
        <v/>
      </c>
      <c r="BI644" s="122">
        <f>CV644</f>
        <v/>
      </c>
      <c r="BJ644" s="117"/>
      <c r="BK644" s="812">
        <f>Overview!$E$7</f>
        <v/>
      </c>
      <c r="BL644" s="117"/>
      <c r="BM644" s="836">
        <f>CW644</f>
        <v/>
      </c>
      <c r="BN644" s="812">
        <f>Overview!$P$153</f>
        <v/>
      </c>
      <c r="BO644" s="117"/>
      <c r="BP644" s="117"/>
      <c r="BQ644" s="115"/>
      <c r="BR644" s="1478"/>
      <c r="BS644" s="1548"/>
      <c r="BT644" s="2127" t="inlineStr">
        <is>
          <t>WLAN</t>
        </is>
      </c>
      <c r="BU644" s="2127" t="inlineStr">
        <is>
          <t>2.4 GHz</t>
        </is>
      </c>
      <c r="BV644" s="465">
        <f>Overview!$E$30</f>
        <v/>
      </c>
      <c r="BW644" s="2127"/>
      <c r="BX644" s="2134"/>
      <c r="BY644" s="562"/>
      <c r="BZ644" s="562"/>
      <c r="CA644" s="562" t="str">
        <f>CA643</f>
        <v>TBD</v>
      </c>
      <c r="CB644" s="201">
        <v>5</v>
      </c>
      <c r="CC644" s="562">
        <f>IF(COUNT('Conducted WiFi'!$AH$3:$AH$9)=0,7,INDEX('Conducted WiFi'!$T$3:$T$9,MATCH(MAX('Conducted WiFi'!$AH$3:$AH$9),'Conducted WiFi'!$AH$3:$AH$9,0)))</f>
        <v>7</v>
      </c>
      <c r="CD644" s="1719">
        <f>IF(COUNT('Conducted WiFi'!$AH$3:$AH$9)=0,2442,INDEX('Conducted WiFi'!$U$3:$U$9,MATCH(MAX('Conducted WiFi'!$AH$3:$AH$9),'Conducted WiFi'!$AH$3:$AH$9,0)))</f>
        <v>2442</v>
      </c>
      <c r="CE644" s="2018"/>
      <c r="CF644" s="1972"/>
      <c r="CG644" s="393" t="str">
        <f>IF(OR($BY$547="",$BY$547=""),"",$BY$547)</f>
        <v/>
      </c>
      <c r="CH644" s="393">
        <f>BZ644</f>
        <v/>
      </c>
      <c r="CI644" s="393">
        <f>CA644</f>
        <v/>
      </c>
      <c r="CJ644" s="2198"/>
      <c r="CK644" s="1609"/>
      <c r="CL644" s="212">
        <f>IF(CF644=""," ",IF(ABS(CE644-CF644)&lt;=0.125,"Valid","Not valid"))</f>
        <v/>
      </c>
      <c r="CM644" s="213">
        <f> IF(CE644="","",IF(AND(CE644&lt;&gt;"",CF644=""),IF(CE644&gt;=1,"Medir+Sig Max","No"),IF(CF644&lt;&gt;"",IF(CF644&gt;=1,"Medir+Sig Max","No"),"")))</f>
        <v/>
      </c>
      <c r="CN644" s="1794"/>
      <c r="CO644" s="221">
        <f>IF(CK644="",IF(AND(CE644="",CF644=""),"",IF(CF644="",IF(DE644&gt;1,ROUND(DE644*CE644,3),CE644),IF(DE644&gt;1,ROUND(DE644*CF644,3),CF644))),IF(AND(CE644="",CF644=""),"",IF(CF644="",IF(DE644&gt;1,ROUND(DE644*CE644*(1/(CK644)),3),CE644*(1/(CK644))),IF(DE644&gt;1,ROUND(DE644*CF644*(1/(CK644)),3),CF644*(1/(CK644))))))</f>
        <v/>
      </c>
      <c r="CP644" s="2048">
        <f>IF(COUNTIF(Overview!K12:K14,TRUE)&gt;0,2,IF(COUNTIF(Overview!L12:L14,TRUE)&gt;0,4,0))</f>
        <v/>
      </c>
      <c r="CQ644" s="1473">
        <f>IF(CO644="","",IF(CO644&gt;CP644,"Fail","Pass"))</f>
        <v/>
      </c>
      <c r="CR644" s="1482"/>
      <c r="CS644" s="1566">
        <f>MyTimestamp(CO644)</f>
        <v/>
      </c>
      <c r="CT644" s="1535">
        <f>IF(CE644="",0,15)+IF(CF644="",0,15)</f>
        <v/>
      </c>
      <c r="CU644" s="1536">
        <f>IF(CT644=0,0,2)</f>
        <v/>
      </c>
      <c r="CV644" s="861"/>
      <c r="CW644" s="861"/>
      <c r="CX644" s="2038"/>
      <c r="CY644" s="2050"/>
      <c r="CZ644" s="1545">
        <f>10^(CJ644/20)*100-100</f>
        <v/>
      </c>
      <c r="DA644" s="1354"/>
      <c r="DB644" s="1309"/>
      <c r="DC644" s="1273">
        <f>IF(DA644="","",10^(DA644/10))</f>
        <v/>
      </c>
      <c r="DD644" s="1407">
        <f>IF(ISNUMBER(DB644)=FALSE,"",10^(DB644/10))</f>
        <v/>
      </c>
      <c r="DE644" s="1545">
        <f>IF(AND(ISNUMBER(DC644),ISNUMBER(DD644)),IF(DC644/DD644&gt;1,ROUND((DC644)/DD644,3),1),1)</f>
        <v/>
      </c>
      <c r="DF644" s="1541"/>
      <c r="DG644" s="1541"/>
      <c r="DH644" s="1541"/>
      <c r="DI644" s="1541"/>
      <c r="DJ644" s="1541"/>
      <c r="DK644" s="1541"/>
      <c r="DL644" s="1541"/>
      <c r="DM644" s="1541"/>
      <c r="DN644" s="1541"/>
      <c r="DO644" s="1541"/>
      <c r="DP644" s="1541"/>
      <c r="DQ644" s="1541"/>
      <c r="DR644" s="1541"/>
    </row>
    <row r="645" ht="12.75" x14ac:dyDescent="0.2">
      <c r="A645" s="1541"/>
      <c r="B645" s="1541"/>
      <c r="C645"/>
      <c r="D645" s="130">
        <f>IF(BX$630="Close to Ear","EN 62209-1","EN 62209-2")</f>
        <v/>
      </c>
      <c r="E645" s="130">
        <f>IF(CG645="Close to Ear","2016","2010/A1:2019")</f>
        <v/>
      </c>
      <c r="F645" s="1488" t="inlineStr">
        <is>
          <t>5.5</t>
        </is>
      </c>
      <c r="G645" s="1497"/>
      <c r="H645" s="120">
        <f>BV645</f>
        <v/>
      </c>
      <c r="I645" s="120">
        <f>BW645</f>
        <v/>
      </c>
      <c r="J645" s="687" t="inlineStr">
        <is>
          <t>WLAN</t>
        </is>
      </c>
      <c r="K645" s="194" t="inlineStr">
        <is>
          <t>2.4 GHz</t>
        </is>
      </c>
      <c r="L645" s="115"/>
      <c r="M645" s="120"/>
      <c r="N645" s="119"/>
      <c r="O645" s="131"/>
      <c r="P645" s="6597"/>
      <c r="Q645" s="131"/>
      <c r="R645" s="131"/>
      <c r="S645" s="120"/>
      <c r="T645" s="120">
        <v>7</v>
      </c>
      <c r="U645" s="120">
        <v>2442</v>
      </c>
      <c r="V645" s="119"/>
      <c r="W645" s="197"/>
      <c r="X645" s="119"/>
      <c r="Y645" s="119"/>
      <c r="Z645" s="119"/>
      <c r="AA645" s="115"/>
      <c r="AB645" s="115"/>
      <c r="AC645" s="689">
        <f>IF(OR(BX$630="Close to Ear",BX$630="Close to Head"),"Head",IF(BX$630="Extremity","Extremity","Body"))</f>
        <v/>
      </c>
      <c r="AD645" s="690">
        <f>CA645</f>
        <v/>
      </c>
      <c r="AE645" s="688">
        <f>CB645</f>
        <v/>
      </c>
      <c r="AF645" s="115"/>
      <c r="AG645" s="808">
        <f>IF(AZ645="","N/A",IF(CQ645="Pass","P","F"))</f>
        <v/>
      </c>
      <c r="AH645" s="129"/>
      <c r="AI645" s="129"/>
      <c r="AJ645" s="129"/>
      <c r="AK645" s="119"/>
      <c r="AL645" s="115"/>
      <c r="AM645" s="119"/>
      <c r="AN645" s="119"/>
      <c r="AO645" s="692"/>
      <c r="AP645" s="692"/>
      <c r="AQ645" s="692"/>
      <c r="AR645" s="692"/>
      <c r="AS645" s="692"/>
      <c r="AT645" s="691">
        <f>CE645</f>
        <v/>
      </c>
      <c r="AU645" s="691">
        <f>CF645</f>
        <v/>
      </c>
      <c r="AV645" s="813"/>
      <c r="AW645" s="813"/>
      <c r="AX645" s="197">
        <f>CZ645</f>
        <v/>
      </c>
      <c r="AY645" s="197">
        <f>DE645</f>
        <v/>
      </c>
      <c r="AZ645" s="3379">
        <f>CO645</f>
        <v/>
      </c>
      <c r="BA645" s="3380"/>
      <c r="BB645" s="197">
        <f>CP645</f>
        <v/>
      </c>
      <c r="BC645" s="813"/>
      <c r="BD645" s="197">
        <f>CR645</f>
        <v/>
      </c>
      <c r="BE645" s="121">
        <f>CS645</f>
        <v/>
      </c>
      <c r="BF645" s="122">
        <f>CT645*60</f>
        <v/>
      </c>
      <c r="BG645" s="121">
        <f>BE645</f>
        <v/>
      </c>
      <c r="BH645" s="122">
        <f>CU645*60</f>
        <v/>
      </c>
      <c r="BI645" s="122">
        <f>CV645</f>
        <v/>
      </c>
      <c r="BJ645" s="117"/>
      <c r="BK645" s="812">
        <f>Overview!$E$7</f>
        <v/>
      </c>
      <c r="BL645" s="117"/>
      <c r="BM645" s="836">
        <f>CW645</f>
        <v/>
      </c>
      <c r="BN645" s="812">
        <f>Overview!$P$153</f>
        <v/>
      </c>
      <c r="BO645" s="117"/>
      <c r="BP645" s="117"/>
      <c r="BQ645" s="115"/>
      <c r="BR645" s="1478"/>
      <c r="BS645" s="1548"/>
      <c r="BT645" s="2127" t="inlineStr">
        <is>
          <t>WLAN</t>
        </is>
      </c>
      <c r="BU645" s="2127" t="inlineStr">
        <is>
          <t>2.4 GHz</t>
        </is>
      </c>
      <c r="BV645" s="465">
        <f>Overview!$E$30</f>
        <v/>
      </c>
      <c r="BW645" s="2127"/>
      <c r="BX645" s="2134"/>
      <c r="BY645" s="562"/>
      <c r="BZ645" s="562"/>
      <c r="CA645" s="562" t="str">
        <f>CONCATENATE(CA643," - Battery check 1")</f>
        <v>TBD - Battery check 1</v>
      </c>
      <c r="CB645" s="201">
        <v>5</v>
      </c>
      <c r="CC645" s="562">
        <f>IF(COUNT('Conducted WiFi'!$AH$3:$AH$9)=0,7,INDEX('Conducted WiFi'!$T$3:$T$9,MATCH(MAX('Conducted WiFi'!$AH$3:$AH$9),'Conducted WiFi'!$AH$3:$AH$9,0)))</f>
        <v>7</v>
      </c>
      <c r="CD645" s="1719">
        <f>IF(COUNT('Conducted WiFi'!$AH$3:$AH$9)=0,2442,INDEX('Conducted WiFi'!$U$3:$U$9,MATCH(MAX('Conducted WiFi'!$AH$3:$AH$9),'Conducted WiFi'!$AH$3:$AH$9,0)))</f>
        <v>2442</v>
      </c>
      <c r="CE645" s="2018"/>
      <c r="CF645" s="1972"/>
      <c r="CG645" s="393" t="str">
        <f>IF(OR($BY$547="",$BY$547=""),"",$BY$547)</f>
        <v/>
      </c>
      <c r="CH645" s="393">
        <f>BZ645</f>
        <v/>
      </c>
      <c r="CI645" s="393">
        <f>CA645</f>
        <v/>
      </c>
      <c r="CJ645" s="2198"/>
      <c r="CK645" s="1609"/>
      <c r="CL645" s="212">
        <f>IF(CF645=""," ",IF(ABS(CE645-CF645)&lt;=0.125,"Valid","Not valid"))</f>
        <v/>
      </c>
      <c r="CM645" s="213">
        <f> IF(CE645="","",IF(AND(CE645&lt;&gt;"",CF645=""),IF(CE645&gt;=1,"Medir+Sig Max","No"),IF(CF645&lt;&gt;"",IF(CF645&gt;=1,"Medir+Sig Max","No"),"")))</f>
        <v/>
      </c>
      <c r="CN645" s="1794"/>
      <c r="CO645" s="221">
        <f>IF(CK645="",IF(AND(CE645="",CF645=""),"",IF(CF645="",IF(DE645&gt;1,ROUND(DE645*CE645,3),CE645),IF(DE645&gt;1,ROUND(DE645*CF645,3),CF645))),IF(AND(CE645="",CF645=""),"",IF(CF645="",IF(DE645&gt;1,ROUND(DE645*CE645*(1/(CK645)),3),CE645*(1/(CK645))),IF(DE645&gt;1,ROUND(DE645*CF645*(1/(CK645)),3),CF645*(1/(CK645))))))</f>
        <v/>
      </c>
      <c r="CP645" s="2048">
        <f>IF(COUNTIF(Overview!K12:K14,TRUE)&gt;0,2,IF(COUNTIF(Overview!L12:L14,TRUE)&gt;0,4,0))</f>
        <v/>
      </c>
      <c r="CQ645" s="1473">
        <f>IF(CO645="","",IF(CO645&gt;CP645,"Fail","Pass"))</f>
        <v/>
      </c>
      <c r="CR645" s="1482"/>
      <c r="CS645" s="1566">
        <f>MyTimestamp(CO645)</f>
        <v/>
      </c>
      <c r="CT645" s="1535">
        <f>IF(CE645="",0,15)+IF(CF645="",0,15)</f>
        <v/>
      </c>
      <c r="CU645" s="1536">
        <f>IF(CT645=0,0,2)</f>
        <v/>
      </c>
      <c r="CV645" s="861"/>
      <c r="CW645" s="861"/>
      <c r="CX645" s="2038"/>
      <c r="CY645" s="2050"/>
      <c r="CZ645" s="1545">
        <f>10^(CJ645/20)*100-100</f>
        <v/>
      </c>
      <c r="DA645" s="1354"/>
      <c r="DB645" s="1309"/>
      <c r="DC645" s="1273">
        <f>IF(DA645="","",10^(DA645/10))</f>
        <v/>
      </c>
      <c r="DD645" s="1407">
        <f>IF(ISNUMBER(DB645)=FALSE,"",10^(DB645/10))</f>
        <v/>
      </c>
      <c r="DE645" s="1545">
        <f>IF(AND(ISNUMBER(DC645),ISNUMBER(DD645)),IF(DC645/DD645&gt;1,ROUND((DC645)/DD645,3),1),1)</f>
        <v/>
      </c>
      <c r="DF645" s="1541"/>
      <c r="DG645" s="1541"/>
      <c r="DH645" s="1541"/>
      <c r="DI645" s="1541"/>
      <c r="DJ645" s="1541"/>
      <c r="DK645" s="1541"/>
      <c r="DL645" s="1541"/>
      <c r="DM645" s="1541"/>
      <c r="DN645" s="1541"/>
      <c r="DO645" s="1541"/>
      <c r="DP645" s="1541"/>
      <c r="DQ645" s="1541"/>
      <c r="DR645" s="1541"/>
    </row>
    <row r="646" ht="12.75" x14ac:dyDescent="0.2">
      <c r="A646" s="1541"/>
      <c r="B646" s="1541"/>
      <c r="C646"/>
      <c r="D646" s="130">
        <f>IF(BX$630="Close to Ear","EN 62209-1","EN 62209-2")</f>
        <v/>
      </c>
      <c r="E646" s="130">
        <f>IF(CG646="Close to Ear","2016","2010/A1:2019")</f>
        <v/>
      </c>
      <c r="F646" s="1488" t="inlineStr">
        <is>
          <t>5.5</t>
        </is>
      </c>
      <c r="G646" s="1497"/>
      <c r="H646" s="120">
        <f>BV646</f>
        <v/>
      </c>
      <c r="I646" s="120">
        <f>BW646</f>
        <v/>
      </c>
      <c r="J646" s="687" t="inlineStr">
        <is>
          <t>WLAN</t>
        </is>
      </c>
      <c r="K646" s="194" t="inlineStr">
        <is>
          <t>2.4 GHz</t>
        </is>
      </c>
      <c r="L646" s="115"/>
      <c r="M646" s="120"/>
      <c r="N646" s="119"/>
      <c r="O646" s="131"/>
      <c r="P646" s="6597"/>
      <c r="Q646" s="131"/>
      <c r="R646" s="131"/>
      <c r="S646" s="120"/>
      <c r="T646" s="120">
        <v>7</v>
      </c>
      <c r="U646" s="120">
        <v>2442</v>
      </c>
      <c r="V646" s="119"/>
      <c r="W646" s="197"/>
      <c r="X646" s="119"/>
      <c r="Y646" s="119"/>
      <c r="Z646" s="119"/>
      <c r="AA646" s="115"/>
      <c r="AB646" s="115"/>
      <c r="AC646" s="689">
        <f>IF(OR(BX$630="Close to Ear",BX$630="Close to Head"),"Head",IF(BX$630="Extremity","Extremity","Body"))</f>
        <v/>
      </c>
      <c r="AD646" s="690">
        <f>CA646</f>
        <v/>
      </c>
      <c r="AE646" s="688">
        <f>CB646</f>
        <v/>
      </c>
      <c r="AF646" s="115"/>
      <c r="AG646" s="808">
        <f>IF(AZ646="","N/A",IF(CQ646="Pass","P","F"))</f>
        <v/>
      </c>
      <c r="AH646" s="129"/>
      <c r="AI646" s="129"/>
      <c r="AJ646" s="129"/>
      <c r="AK646" s="119"/>
      <c r="AL646" s="115"/>
      <c r="AM646" s="119"/>
      <c r="AN646" s="119"/>
      <c r="AO646" s="692"/>
      <c r="AP646" s="692"/>
      <c r="AQ646" s="692"/>
      <c r="AR646" s="692"/>
      <c r="AS646" s="692"/>
      <c r="AT646" s="691">
        <f>CE646</f>
        <v/>
      </c>
      <c r="AU646" s="691">
        <f>CF646</f>
        <v/>
      </c>
      <c r="AV646" s="813"/>
      <c r="AW646" s="813"/>
      <c r="AX646" s="197">
        <f>CZ646</f>
        <v/>
      </c>
      <c r="AY646" s="197">
        <f>DE646</f>
        <v/>
      </c>
      <c r="AZ646" s="3379">
        <f>CO646</f>
        <v/>
      </c>
      <c r="BA646" s="3380"/>
      <c r="BB646" s="197">
        <f>CP646</f>
        <v/>
      </c>
      <c r="BC646" s="813"/>
      <c r="BD646" s="197">
        <f>CR646</f>
        <v/>
      </c>
      <c r="BE646" s="121">
        <f>CS646</f>
        <v/>
      </c>
      <c r="BF646" s="122">
        <f>CT646*60</f>
        <v/>
      </c>
      <c r="BG646" s="121">
        <f>BE646</f>
        <v/>
      </c>
      <c r="BH646" s="122">
        <f>CU646*60</f>
        <v/>
      </c>
      <c r="BI646" s="122">
        <f>CV646</f>
        <v/>
      </c>
      <c r="BJ646" s="117"/>
      <c r="BK646" s="812">
        <f>Overview!$E$7</f>
        <v/>
      </c>
      <c r="BL646" s="117"/>
      <c r="BM646" s="836">
        <f>CW646</f>
        <v/>
      </c>
      <c r="BN646" s="812">
        <f>Overview!$P$153</f>
        <v/>
      </c>
      <c r="BO646" s="117"/>
      <c r="BP646" s="117"/>
      <c r="BQ646" s="115"/>
      <c r="BR646" s="1478"/>
      <c r="BS646" s="1548"/>
      <c r="BT646" s="2127" t="inlineStr">
        <is>
          <t>WLAN</t>
        </is>
      </c>
      <c r="BU646" s="2127" t="inlineStr">
        <is>
          <t>2.4 GHz</t>
        </is>
      </c>
      <c r="BV646" s="465">
        <f>Overview!$E$30</f>
        <v/>
      </c>
      <c r="BW646" s="2127"/>
      <c r="BX646" s="2134"/>
      <c r="BY646" s="562"/>
      <c r="BZ646" s="562"/>
      <c r="CA646" s="562" t="str">
        <f>CONCATENATE(CA644," - Battery check 2")</f>
        <v>TBD - Battery check 2</v>
      </c>
      <c r="CB646" s="201">
        <v>5</v>
      </c>
      <c r="CC646" s="562">
        <f>IF(COUNT('Conducted WiFi'!$AH$3:$AH$9)=0,7,INDEX('Conducted WiFi'!$T$3:$T$9,MATCH(MAX('Conducted WiFi'!$AH$3:$AH$9),'Conducted WiFi'!$AH$3:$AH$9,0)))</f>
        <v>7</v>
      </c>
      <c r="CD646" s="1719">
        <f>IF(COUNT('Conducted WiFi'!$AH$3:$AH$9)=0,2442,INDEX('Conducted WiFi'!$U$3:$U$9,MATCH(MAX('Conducted WiFi'!$AH$3:$AH$9),'Conducted WiFi'!$AH$3:$AH$9,0)))</f>
        <v>2442</v>
      </c>
      <c r="CE646" s="2018"/>
      <c r="CF646" s="1972"/>
      <c r="CG646" s="393" t="str">
        <f>IF(OR($BY$547="",$BY$547=""),"",$BY$547)</f>
        <v/>
      </c>
      <c r="CH646" s="393">
        <f>BZ646</f>
        <v/>
      </c>
      <c r="CI646" s="393">
        <f>CA646</f>
        <v/>
      </c>
      <c r="CJ646" s="2198"/>
      <c r="CK646" s="1609"/>
      <c r="CL646" s="212">
        <f>IF(CF646=""," ",IF(ABS(CE646-CF646)&lt;=0.125,"Valid","Not valid"))</f>
        <v/>
      </c>
      <c r="CM646" s="213">
        <f> IF(CE646="","",IF(AND(CE646&lt;&gt;"",CF646=""),IF(CE646&gt;=1,"Medir+Sig Max","No"),IF(CF646&lt;&gt;"",IF(CF646&gt;=1,"Medir+Sig Max","No"),"")))</f>
        <v/>
      </c>
      <c r="CN646" s="1794"/>
      <c r="CO646" s="221">
        <f>IF(CK646="",IF(AND(CE646="",CF646=""),"",IF(CF646="",IF(DE646&gt;1,ROUND(DE646*CE646,3),CE646),IF(DE646&gt;1,ROUND(DE646*CF646,3),CF646))),IF(AND(CE646="",CF646=""),"",IF(CF646="",IF(DE646&gt;1,ROUND(DE646*CE646*(1/(CK646)),3),CE646*(1/(CK646))),IF(DE646&gt;1,ROUND(DE646*CF646*(1/(CK646)),3),CF646*(1/(CK646))))))</f>
        <v/>
      </c>
      <c r="CP646" s="2048">
        <f>IF(COUNTIF(Overview!K12:K14,TRUE)&gt;0,2,IF(COUNTIF(Overview!L12:L14,TRUE)&gt;0,4,0))</f>
        <v/>
      </c>
      <c r="CQ646" s="1473">
        <f>IF(CO646="","",IF(CO646&gt;CP646,"Fail","Pass"))</f>
        <v/>
      </c>
      <c r="CR646" s="1482"/>
      <c r="CS646" s="1566">
        <f>MyTimestamp(CO646)</f>
        <v/>
      </c>
      <c r="CT646" s="1535">
        <f>IF(CE646="",0,15)+IF(CF646="",0,15)</f>
        <v/>
      </c>
      <c r="CU646" s="1536">
        <f>IF(CT646=0,0,2)</f>
        <v/>
      </c>
      <c r="CV646" s="861"/>
      <c r="CW646" s="861"/>
      <c r="CX646" s="2038"/>
      <c r="CY646" s="2050"/>
      <c r="CZ646" s="1545">
        <f>10^(CJ646/20)*100-100</f>
        <v/>
      </c>
      <c r="DA646" s="1354"/>
      <c r="DB646" s="1309"/>
      <c r="DC646" s="1273">
        <f>IF(DA646="","",10^(DA646/10))</f>
        <v/>
      </c>
      <c r="DD646" s="1407">
        <f>IF(ISNUMBER(DB646)=FALSE,"",10^(DB646/10))</f>
        <v/>
      </c>
      <c r="DE646" s="1545">
        <f>IF(AND(ISNUMBER(DC646),ISNUMBER(DD646)),IF(DC646/DD646&gt;1,ROUND((DC646)/DD646,3),1),1)</f>
        <v/>
      </c>
      <c r="DF646" s="1541"/>
      <c r="DG646" s="1541"/>
      <c r="DH646" s="1541"/>
      <c r="DI646" s="1541"/>
      <c r="DJ646" s="1541"/>
      <c r="DK646" s="1541"/>
      <c r="DL646" s="1541"/>
      <c r="DM646" s="1541"/>
      <c r="DN646" s="1541"/>
      <c r="DO646" s="1541"/>
      <c r="DP646" s="1541"/>
      <c r="DQ646" s="1541"/>
      <c r="DR646" s="1541"/>
    </row>
    <row r="647" ht="12.75" x14ac:dyDescent="0.2">
      <c r="A647" s="1541"/>
      <c r="B647" s="1541"/>
      <c r="C647"/>
      <c r="D647" s="130">
        <f>IF(BX$630="Close to Ear","EN 62209-1","EN 62209-2")</f>
        <v/>
      </c>
      <c r="E647" s="130">
        <f>IF(CG647="Close to Ear","2016","2010/A1:2019")</f>
        <v/>
      </c>
      <c r="F647" s="1488" t="inlineStr">
        <is>
          <t>5.5</t>
        </is>
      </c>
      <c r="G647" s="1497"/>
      <c r="H647" s="120">
        <f>BV647</f>
        <v/>
      </c>
      <c r="I647" s="120">
        <f>BW647</f>
        <v/>
      </c>
      <c r="J647" s="687" t="inlineStr">
        <is>
          <t>WLAN</t>
        </is>
      </c>
      <c r="K647" s="194" t="inlineStr">
        <is>
          <t>2.4 GHz</t>
        </is>
      </c>
      <c r="L647" s="115"/>
      <c r="M647" s="120"/>
      <c r="N647" s="119"/>
      <c r="O647" s="131"/>
      <c r="P647" s="6597"/>
      <c r="Q647" s="131"/>
      <c r="R647" s="131"/>
      <c r="S647" s="120"/>
      <c r="T647" s="120">
        <v>7</v>
      </c>
      <c r="U647" s="120">
        <v>2442</v>
      </c>
      <c r="V647" s="119"/>
      <c r="W647" s="197"/>
      <c r="X647" s="119"/>
      <c r="Y647" s="119"/>
      <c r="Z647" s="119"/>
      <c r="AA647" s="115"/>
      <c r="AB647" s="115"/>
      <c r="AC647" s="689">
        <f>IF(OR(BX$630="Close to Ear",BX$630="Close to Head"),"Head",IF(BX$630="Extremity","Extremity","Body"))</f>
        <v/>
      </c>
      <c r="AD647" s="690">
        <f>CA647</f>
        <v/>
      </c>
      <c r="AE647" s="688">
        <f>CB647</f>
        <v/>
      </c>
      <c r="AF647" s="115"/>
      <c r="AG647" s="808">
        <f>IF(AZ647="","N/A",IF(CQ647="Pass","P","F"))</f>
        <v/>
      </c>
      <c r="AH647" s="129"/>
      <c r="AI647" s="129"/>
      <c r="AJ647" s="129"/>
      <c r="AK647" s="119"/>
      <c r="AL647" s="115"/>
      <c r="AM647" s="119"/>
      <c r="AN647" s="119"/>
      <c r="AO647" s="692"/>
      <c r="AP647" s="692"/>
      <c r="AQ647" s="692"/>
      <c r="AR647" s="692"/>
      <c r="AS647" s="692"/>
      <c r="AT647" s="691">
        <f>CE647</f>
        <v/>
      </c>
      <c r="AU647" s="691">
        <f>CF647</f>
        <v/>
      </c>
      <c r="AV647" s="813"/>
      <c r="AW647" s="813"/>
      <c r="AX647" s="197">
        <f>CZ647</f>
        <v/>
      </c>
      <c r="AY647" s="197">
        <f>DE647</f>
        <v/>
      </c>
      <c r="AZ647" s="3379">
        <f>CO647</f>
        <v/>
      </c>
      <c r="BA647" s="3380"/>
      <c r="BB647" s="197">
        <f>CP647</f>
        <v/>
      </c>
      <c r="BC647" s="813"/>
      <c r="BD647" s="197">
        <f>CR647</f>
        <v/>
      </c>
      <c r="BE647" s="121">
        <f>CS647</f>
        <v/>
      </c>
      <c r="BF647" s="122">
        <f>CT647*60</f>
        <v/>
      </c>
      <c r="BG647" s="121">
        <f>BE647</f>
        <v/>
      </c>
      <c r="BH647" s="122">
        <f>CU647*60</f>
        <v/>
      </c>
      <c r="BI647" s="122">
        <f>CV647</f>
        <v/>
      </c>
      <c r="BJ647" s="117"/>
      <c r="BK647" s="812">
        <f>Overview!$E$7</f>
        <v/>
      </c>
      <c r="BL647" s="117"/>
      <c r="BM647" s="836">
        <f>CW647</f>
        <v/>
      </c>
      <c r="BN647" s="812">
        <f>Overview!$P$153</f>
        <v/>
      </c>
      <c r="BO647" s="117"/>
      <c r="BP647" s="117"/>
      <c r="BQ647" s="115"/>
      <c r="BR647" s="1478"/>
      <c r="BS647" s="1548"/>
      <c r="BT647" s="2127" t="inlineStr">
        <is>
          <t>WLAN</t>
        </is>
      </c>
      <c r="BU647" s="2127" t="inlineStr">
        <is>
          <t>2.4 GHz</t>
        </is>
      </c>
      <c r="BV647" s="465">
        <f>Overview!$E$30</f>
        <v/>
      </c>
      <c r="BW647" s="2127"/>
      <c r="BX647" s="2134"/>
      <c r="BY647" s="562"/>
      <c r="BZ647" s="562"/>
      <c r="CA647" s="562" t="inlineStr">
        <is>
          <t>Front Face</t>
        </is>
      </c>
      <c r="CB647" s="201">
        <v>25</v>
      </c>
      <c r="CC647" s="562">
        <f>IF(COUNT('Conducted WiFi'!$AH$3:$AH$9)=0,7,INDEX('Conducted WiFi'!$T$3:$T$9,MATCH(MAX('Conducted WiFi'!$AH$3:$AH$9),'Conducted WiFi'!$AH$3:$AH$9,0)))</f>
        <v>7</v>
      </c>
      <c r="CD647" s="1719">
        <f>IF(COUNT('Conducted WiFi'!$AH$3:$AH$9)=0,2442,INDEX('Conducted WiFi'!$U$3:$U$9,MATCH(MAX('Conducted WiFi'!$AH$3:$AH$9),'Conducted WiFi'!$AH$3:$AH$9,0)))</f>
        <v>2442</v>
      </c>
      <c r="CE647" s="2018"/>
      <c r="CF647" s="1972"/>
      <c r="CG647" s="393" t="str">
        <f>IF(OR($BY$547="",$BY$547=""),"",$BY$547)</f>
        <v/>
      </c>
      <c r="CH647" s="393">
        <f>BZ647</f>
        <v/>
      </c>
      <c r="CI647" s="393">
        <f>CA647</f>
        <v/>
      </c>
      <c r="CJ647" s="2198"/>
      <c r="CK647" s="1609"/>
      <c r="CL647" s="212">
        <f>IF(CF647=""," ",IF(ABS(CE647-CF647)&lt;=0.125,"Valid","Not valid"))</f>
        <v/>
      </c>
      <c r="CM647" s="213">
        <f> IF(CE647="","",IF(AND(CE647&lt;&gt;"",CF647=""),IF(CE647&gt;=1,"Medir+Sig Max","No"),IF(CF647&lt;&gt;"",IF(CF647&gt;=1,"Medir+Sig Max","No"),"")))</f>
        <v/>
      </c>
      <c r="CN647" s="1794"/>
      <c r="CO647" s="221">
        <f>IF(CK647="",IF(AND(CE647="",CF647=""),"",IF(CF647="",IF(DE647&gt;1,ROUND(DE647*CE647,3),CE647),IF(DE647&gt;1,ROUND(DE647*CF647,3),CF647))),IF(AND(CE647="",CF647=""),"",IF(CF647="",IF(DE647&gt;1,ROUND(DE647*CE647*(1/(CK647)),3),CE647*(1/(CK647))),IF(DE647&gt;1,ROUND(DE647*CF647*(1/(CK647)),3),CF647*(1/(CK647))))))</f>
        <v/>
      </c>
      <c r="CP647" s="2048">
        <f>IF(COUNTIF(Overview!K12:K14,TRUE)&gt;0,2,IF(COUNTIF(Overview!L12:L14,TRUE)&gt;0,4,0))</f>
        <v/>
      </c>
      <c r="CQ647" s="1473">
        <f>IF(CO647="","",IF(CO647&gt;CP647,"Fail","Pass"))</f>
        <v/>
      </c>
      <c r="CR647" s="1482"/>
      <c r="CS647" s="1566">
        <f>MyTimestamp(CO647)</f>
        <v/>
      </c>
      <c r="CT647" s="1535">
        <f>IF(CE647="",0,15)+IF(CF647="",0,15)</f>
        <v/>
      </c>
      <c r="CU647" s="1536">
        <f>IF(CT647=0,0,2)</f>
        <v/>
      </c>
      <c r="CV647" s="861"/>
      <c r="CW647" s="861"/>
      <c r="CX647" s="2038"/>
      <c r="CY647" s="2050"/>
      <c r="CZ647" s="1545">
        <f>10^(CJ647/20)*100-100</f>
        <v/>
      </c>
      <c r="DA647" s="1354"/>
      <c r="DB647" s="1309"/>
      <c r="DC647" s="1273">
        <f>IF(DA647="","",10^(DA647/10))</f>
        <v/>
      </c>
      <c r="DD647" s="1407">
        <f>IF(ISNUMBER(DB647)=FALSE,"",10^(DB647/10))</f>
        <v/>
      </c>
      <c r="DE647" s="1545">
        <f>IF(AND(ISNUMBER(DC647),ISNUMBER(DD647)),IF(DC647/DD647&gt;1,ROUND((DC647)/DD647,3),1),1)</f>
        <v/>
      </c>
      <c r="DF647" s="1541"/>
      <c r="DG647" s="1541"/>
      <c r="DH647" s="1541"/>
      <c r="DI647" s="1541"/>
      <c r="DJ647" s="1541"/>
      <c r="DK647" s="1541"/>
      <c r="DL647" s="1541"/>
      <c r="DM647" s="1541"/>
      <c r="DN647" s="1541"/>
      <c r="DO647" s="1541"/>
      <c r="DP647" s="1541"/>
      <c r="DQ647" s="1541"/>
      <c r="DR647" s="1541"/>
    </row>
    <row r="648" ht="12.75" x14ac:dyDescent="0.2">
      <c r="A648" s="1541"/>
      <c r="B648" s="1541"/>
      <c r="C648"/>
      <c r="D648" s="130">
        <f>IF(BX$630="Close to Ear","EN 62209-1","EN 62209-2")</f>
        <v/>
      </c>
      <c r="E648" s="130">
        <f>IF(CG648="Close to Ear","2016","2010/A1:2019")</f>
        <v/>
      </c>
      <c r="F648" s="1488" t="inlineStr">
        <is>
          <t>5.5</t>
        </is>
      </c>
      <c r="G648" s="1497"/>
      <c r="H648" s="120">
        <f>BV648</f>
        <v/>
      </c>
      <c r="I648" s="120">
        <f>BW648</f>
        <v/>
      </c>
      <c r="J648" s="687" t="inlineStr">
        <is>
          <t>WLAN</t>
        </is>
      </c>
      <c r="K648" s="194" t="inlineStr">
        <is>
          <t>2.4 GHz</t>
        </is>
      </c>
      <c r="L648" s="115"/>
      <c r="M648" s="120"/>
      <c r="N648" s="119"/>
      <c r="O648" s="131"/>
      <c r="P648" s="6597"/>
      <c r="Q648" s="131"/>
      <c r="R648" s="131"/>
      <c r="S648" s="120"/>
      <c r="T648" s="120">
        <v>7</v>
      </c>
      <c r="U648" s="120">
        <v>2442</v>
      </c>
      <c r="V648" s="119"/>
      <c r="W648" s="197"/>
      <c r="X648" s="119"/>
      <c r="Y648" s="119"/>
      <c r="Z648" s="119"/>
      <c r="AA648" s="115"/>
      <c r="AB648" s="115"/>
      <c r="AC648" s="689">
        <f>IF(OR(BX$630="Close to Ear",BX$630="Close to Head"),"Head",IF(BX$630="Extremity","Extremity","Body"))</f>
        <v/>
      </c>
      <c r="AD648" s="690">
        <f>CA648</f>
        <v/>
      </c>
      <c r="AE648" s="688">
        <f>CB648</f>
        <v/>
      </c>
      <c r="AF648" s="115"/>
      <c r="AG648" s="808">
        <f>IF(AZ648="","N/A",IF(CQ648="Pass","P","F"))</f>
        <v/>
      </c>
      <c r="AH648" s="129"/>
      <c r="AI648" s="129"/>
      <c r="AJ648" s="129"/>
      <c r="AK648" s="119"/>
      <c r="AL648" s="115"/>
      <c r="AM648" s="119"/>
      <c r="AN648" s="119"/>
      <c r="AO648" s="692"/>
      <c r="AP648" s="692"/>
      <c r="AQ648" s="692"/>
      <c r="AR648" s="692"/>
      <c r="AS648" s="692"/>
      <c r="AT648" s="691">
        <f>CE648</f>
        <v/>
      </c>
      <c r="AU648" s="691">
        <f>CF648</f>
        <v/>
      </c>
      <c r="AV648" s="813"/>
      <c r="AW648" s="813"/>
      <c r="AX648" s="197">
        <f>CZ648</f>
        <v/>
      </c>
      <c r="AY648" s="197">
        <f>DE648</f>
        <v/>
      </c>
      <c r="AZ648" s="3379">
        <f>CO648</f>
        <v/>
      </c>
      <c r="BA648" s="3380"/>
      <c r="BB648" s="197">
        <f>CP648</f>
        <v/>
      </c>
      <c r="BC648" s="813"/>
      <c r="BD648" s="197">
        <f>CR648</f>
        <v/>
      </c>
      <c r="BE648" s="121">
        <f>CS648</f>
        <v/>
      </c>
      <c r="BF648" s="122">
        <f>CT648*60</f>
        <v/>
      </c>
      <c r="BG648" s="121">
        <f>BE648</f>
        <v/>
      </c>
      <c r="BH648" s="122">
        <f>CU648*60</f>
        <v/>
      </c>
      <c r="BI648" s="122">
        <f>CV648</f>
        <v/>
      </c>
      <c r="BJ648" s="117"/>
      <c r="BK648" s="812">
        <f>Overview!$E$7</f>
        <v/>
      </c>
      <c r="BL648" s="117"/>
      <c r="BM648" s="836">
        <f>CW648</f>
        <v/>
      </c>
      <c r="BN648" s="812">
        <f>Overview!$P$153</f>
        <v/>
      </c>
      <c r="BO648" s="117"/>
      <c r="BP648" s="117"/>
      <c r="BQ648" s="115"/>
      <c r="BR648" s="1478"/>
      <c r="BS648" s="1548"/>
      <c r="BT648" s="2127" t="inlineStr">
        <is>
          <t>WLAN</t>
        </is>
      </c>
      <c r="BU648" s="2127" t="inlineStr">
        <is>
          <t>2.4 GHz</t>
        </is>
      </c>
      <c r="BV648" s="465">
        <f>Overview!$E$30</f>
        <v/>
      </c>
      <c r="BW648" s="2127"/>
      <c r="BX648" s="2134"/>
      <c r="BY648" s="562"/>
      <c r="BZ648" s="562"/>
      <c r="CA648" s="562" t="inlineStr">
        <is>
          <t>Accesorio 1: Funda</t>
        </is>
      </c>
      <c r="CB648" s="201">
        <v>0</v>
      </c>
      <c r="CC648" s="562">
        <f>IF(COUNT('Conducted WiFi'!$AH$3:$AH$9)=0,7,INDEX('Conducted WiFi'!$T$3:$T$9,MATCH(MAX('Conducted WiFi'!$AH$3:$AH$9),'Conducted WiFi'!$AH$3:$AH$9,0)))</f>
        <v>7</v>
      </c>
      <c r="CD648" s="1719">
        <f>IF(COUNT('Conducted WiFi'!$AH$3:$AH$9)=0,2442,INDEX('Conducted WiFi'!$U$3:$U$9,MATCH(MAX('Conducted WiFi'!$AH$3:$AH$9),'Conducted WiFi'!$AH$3:$AH$9,0)))</f>
        <v>2442</v>
      </c>
      <c r="CE648" s="2018"/>
      <c r="CF648" s="1972"/>
      <c r="CG648" s="393" t="str">
        <f>IF(OR($BY$547="",$BY$547=""),"",$BY$547)</f>
        <v/>
      </c>
      <c r="CH648" s="393">
        <f>BZ648</f>
        <v/>
      </c>
      <c r="CI648" s="393">
        <f>CA648</f>
        <v/>
      </c>
      <c r="CJ648" s="2198"/>
      <c r="CK648" s="1609"/>
      <c r="CL648" s="212">
        <f>IF(CF648=""," ",IF(ABS(CE648-CF648)&lt;=0.125,"Valid","Not valid"))</f>
        <v/>
      </c>
      <c r="CM648" s="213">
        <f> IF(CE648="","",IF(AND(CE648&lt;&gt;"",CF648=""),IF(CE648&gt;=1,"Medir+Sig Max","No"),IF(CF648&lt;&gt;"",IF(CF648&gt;=1,"Medir+Sig Max","No"),"")))</f>
        <v/>
      </c>
      <c r="CN648" s="1794"/>
      <c r="CO648" s="221">
        <f>IF(CK648="",IF(AND(CE648="",CF648=""),"",IF(CF648="",IF(DE648&gt;1,ROUND(DE648*CE648,3),CE648),IF(DE648&gt;1,ROUND(DE648*CF648,3),CF648))),IF(AND(CE648="",CF648=""),"",IF(CF648="",IF(DE648&gt;1,ROUND(DE648*CE648*(1/(CK648)),3),CE648*(1/(CK648))),IF(DE648&gt;1,ROUND(DE648*CF648*(1/(CK648)),3),CF648*(1/(CK648))))))</f>
        <v/>
      </c>
      <c r="CP648" s="2048">
        <f>IF(COUNTIF(Overview!K12:K14,TRUE)&gt;0,2,IF(COUNTIF(Overview!L12:L14,TRUE)&gt;0,4,0))</f>
        <v/>
      </c>
      <c r="CQ648" s="1473">
        <f>IF(CO648="","",IF(CO648&gt;CP648,"Fail","Pass"))</f>
        <v/>
      </c>
      <c r="CR648" s="1482"/>
      <c r="CS648" s="1566">
        <f>MyTimestamp(CO648)</f>
        <v/>
      </c>
      <c r="CT648" s="1535">
        <f>IF(CE648="",0,15)+IF(CF648="",0,15)</f>
        <v/>
      </c>
      <c r="CU648" s="1536">
        <f>IF(CT648=0,0,2)</f>
        <v/>
      </c>
      <c r="CV648" s="861"/>
      <c r="CW648" s="861"/>
      <c r="CX648" s="2038"/>
      <c r="CY648" s="2050"/>
      <c r="CZ648" s="1545">
        <f>10^(CJ648/20)*100-100</f>
        <v/>
      </c>
      <c r="DA648" s="1354"/>
      <c r="DB648" s="1309"/>
      <c r="DC648" s="1273">
        <f>IF(DA648="","",10^(DA648/10))</f>
        <v/>
      </c>
      <c r="DD648" s="1407">
        <f>IF(ISNUMBER(DB648)=FALSE,"",10^(DB648/10))</f>
        <v/>
      </c>
      <c r="DE648" s="1545">
        <f>IF(AND(ISNUMBER(DC648),ISNUMBER(DD648)),IF(DC648/DD648&gt;1,ROUND((DC648)/DD648,3),1),1)</f>
        <v/>
      </c>
      <c r="DF648" s="1541"/>
      <c r="DG648" s="1541"/>
      <c r="DH648" s="1541"/>
      <c r="DI648" s="1541"/>
      <c r="DJ648" s="1541"/>
      <c r="DK648" s="1541"/>
      <c r="DL648" s="1541"/>
      <c r="DM648" s="1541"/>
      <c r="DN648" s="1541"/>
      <c r="DO648" s="1541"/>
      <c r="DP648" s="1541"/>
      <c r="DQ648" s="1541"/>
      <c r="DR648" s="1541"/>
    </row>
    <row r="649" ht="12.75" x14ac:dyDescent="0.2">
      <c r="A649" s="1541"/>
      <c r="B649" s="1541"/>
      <c r="C649"/>
      <c r="D649" s="130">
        <f>IF(BX$649="Close to Ear","EN 62209-1","EN 62209-2")</f>
        <v/>
      </c>
      <c r="E649" s="130">
        <f>IF(CG649="Close to Ear","2016","2010/A1:2019")</f>
        <v/>
      </c>
      <c r="F649" s="1488" t="inlineStr">
        <is>
          <t>5.5</t>
        </is>
      </c>
      <c r="G649" s="1497"/>
      <c r="H649" s="120">
        <f>BV649</f>
        <v/>
      </c>
      <c r="I649" s="120">
        <f>BW649</f>
        <v/>
      </c>
      <c r="J649" s="687" t="inlineStr">
        <is>
          <t>WLAN</t>
        </is>
      </c>
      <c r="K649" s="194" t="inlineStr">
        <is>
          <t>2.4 GHz</t>
        </is>
      </c>
      <c r="L649" s="115"/>
      <c r="M649" s="120"/>
      <c r="N649" s="119"/>
      <c r="O649" s="131"/>
      <c r="P649" s="6597"/>
      <c r="Q649" s="131"/>
      <c r="R649" s="131"/>
      <c r="S649" s="120"/>
      <c r="T649" s="120">
        <v>7</v>
      </c>
      <c r="U649" s="120">
        <v>2442</v>
      </c>
      <c r="V649" s="119"/>
      <c r="W649" s="197"/>
      <c r="X649" s="119"/>
      <c r="Y649" s="119"/>
      <c r="Z649" s="119"/>
      <c r="AA649" s="115"/>
      <c r="AB649" s="115"/>
      <c r="AC649" s="689">
        <f>IF(OR(BX$649="Close to Ear",BX$649="Close to Head"),"Head",IF(BX$649="Extremity","Extremity","Body"))</f>
        <v/>
      </c>
      <c r="AD649" s="690">
        <f>CA649</f>
        <v/>
      </c>
      <c r="AE649" s="688">
        <f>CB649</f>
        <v/>
      </c>
      <c r="AF649" s="115"/>
      <c r="AG649" s="808">
        <f>IF(AZ649="","N/A",IF(CQ649="Pass","P","F"))</f>
        <v/>
      </c>
      <c r="AH649" s="129"/>
      <c r="AI649" s="129"/>
      <c r="AJ649" s="129"/>
      <c r="AK649" s="119"/>
      <c r="AL649" s="115"/>
      <c r="AM649" s="119"/>
      <c r="AN649" s="119"/>
      <c r="AO649" s="692"/>
      <c r="AP649" s="692"/>
      <c r="AQ649" s="692"/>
      <c r="AR649" s="692"/>
      <c r="AS649" s="692"/>
      <c r="AT649" s="691">
        <f>CE649</f>
        <v/>
      </c>
      <c r="AU649" s="691">
        <f>CF649</f>
        <v/>
      </c>
      <c r="AV649" s="813"/>
      <c r="AW649" s="813"/>
      <c r="AX649" s="197">
        <f>CZ649</f>
        <v/>
      </c>
      <c r="AY649" s="197">
        <f>DE649</f>
        <v/>
      </c>
      <c r="AZ649" s="3379">
        <f>CO649</f>
        <v/>
      </c>
      <c r="BA649" s="3380"/>
      <c r="BB649" s="197">
        <f>CP649</f>
        <v/>
      </c>
      <c r="BC649" s="813"/>
      <c r="BD649" s="197">
        <f>CR649</f>
        <v/>
      </c>
      <c r="BE649" s="121">
        <f>CS649</f>
        <v/>
      </c>
      <c r="BF649" s="122">
        <f>CT649*60</f>
        <v/>
      </c>
      <c r="BG649" s="121">
        <f>BE649</f>
        <v/>
      </c>
      <c r="BH649" s="122">
        <f>CU649*60</f>
        <v/>
      </c>
      <c r="BI649" s="122">
        <f>CV649</f>
        <v/>
      </c>
      <c r="BJ649" s="117"/>
      <c r="BK649" s="812">
        <f>Overview!$E$7</f>
        <v/>
      </c>
      <c r="BL649" s="117"/>
      <c r="BM649" s="836">
        <f>CW649</f>
        <v/>
      </c>
      <c r="BN649" s="812">
        <f>Overview!$P$153</f>
        <v/>
      </c>
      <c r="BO649" s="117"/>
      <c r="BP649" s="117"/>
      <c r="BQ649" s="115"/>
      <c r="BR649" s="1478"/>
      <c r="BS649" s="1548"/>
      <c r="BT649" s="2126" t="inlineStr">
        <is>
          <t>WLAN</t>
        </is>
      </c>
      <c r="BU649" s="2126" t="inlineStr">
        <is>
          <t>2.4 GHz</t>
        </is>
      </c>
      <c r="BV649" s="464">
        <f>Overview!$E$31</f>
        <v/>
      </c>
      <c r="BW649" s="2126"/>
      <c r="BX649" s="8329" t="inlineStr">
        <is>
          <t>Close to ear</t>
        </is>
      </c>
      <c r="BY649" s="428"/>
      <c r="BZ649" s="428"/>
      <c r="CA649" s="2190" t="inlineStr">
        <is>
          <t>Left Cheek</t>
        </is>
      </c>
      <c r="CB649" s="202">
        <v>0</v>
      </c>
      <c r="CC649" s="507">
        <f>IF(COUNT('Conducted WiFi'!$AH$3:$AH$9)=0,7,INDEX('Conducted WiFi'!$T$3:$T$9,MATCH(MAX('Conducted WiFi'!$AH$3:$AH$9),'Conducted WiFi'!$AH$3:$AH$9,0)))</f>
        <v>7</v>
      </c>
      <c r="CD649" s="1715">
        <f>IF(COUNT('Conducted WiFi'!$AH$3:$AH$9)=0,2442,INDEX('Conducted WiFi'!$U$3:$U$9,MATCH(MAX('Conducted WiFi'!$AH$3:$AH$9),'Conducted WiFi'!$AH$3:$AH$9,0)))</f>
        <v>2442</v>
      </c>
      <c r="CE649" s="2191"/>
      <c r="CF649" s="2192"/>
      <c r="CG649" s="391" t="str">
        <f>IF(OR($BY$547="",$BY$547=""),"",$BY$547)</f>
        <v/>
      </c>
      <c r="CH649" s="391">
        <f>BZ649</f>
        <v/>
      </c>
      <c r="CI649" s="391">
        <f>CA649</f>
        <v/>
      </c>
      <c r="CJ649" s="2193"/>
      <c r="CK649" s="1605"/>
      <c r="CL649" s="203">
        <f>IF(CF649=""," ",IF(ABS(CE649-CF649)&lt;=0.125,"Valid","Not valid"))</f>
        <v/>
      </c>
      <c r="CM649" s="204">
        <f> IF(CE649="","",IF(AND(CE649&lt;&gt;"",CF649=""),IF(CE649&gt;=1,"Medir+Sig Max","No"),IF(CF649&lt;&gt;"",IF(CF649&gt;=1,"Medir+Sig Max","No"),"")))</f>
        <v/>
      </c>
      <c r="CN649" s="1798"/>
      <c r="CO649" s="219">
        <f>IF(CK649="",IF(AND(CE649="",CF649=""),"",IF(CF649="",IF(DE649&gt;1,ROUND(DE649*CE649,3),CE649),IF(DE649&gt;1,ROUND(DE649*CF649,3),CF649))),IF(AND(CE649="",CF649=""),"",IF(CF649="",IF(DE649&gt;1,ROUND(DE649*CE649*(1/(CK649)),3),CE649*(1/(CK649))),IF(DE649&gt;1,ROUND(DE649*CF649*(1/(CK649)),3),CF649*(1/(CK649))))))</f>
        <v/>
      </c>
      <c r="CP649" s="2037">
        <f>IF(COUNTIF(Overview!K12:K14,TRUE)&gt;0,2,IF(COUNTIF(Overview!L12:L14,TRUE)&gt;0,4,0))</f>
        <v/>
      </c>
      <c r="CQ649" s="1471">
        <f>IF(CO649="","",IF(CO649&gt;CP649,"Fail","Pass"))</f>
        <v/>
      </c>
      <c r="CR649" s="1480"/>
      <c r="CS649" s="1564">
        <f>MyTimestamp(CO649)</f>
        <v/>
      </c>
      <c r="CT649" s="1529">
        <f>IF(CE649="",0,15)+IF(CF649="",0,15)</f>
        <v/>
      </c>
      <c r="CU649" s="1530">
        <f>IF(CT649=0,0,2)</f>
        <v/>
      </c>
      <c r="CV649" s="862"/>
      <c r="CW649" s="862"/>
      <c r="CX649" s="2038"/>
      <c r="CY649" s="2039"/>
      <c r="CZ649" s="1542">
        <f>10^(CJ649/20)*100-100</f>
        <v/>
      </c>
      <c r="DA649" s="1354"/>
      <c r="DB649" s="1451"/>
      <c r="DC649" s="1273">
        <f>IF(DA649="","",10^(DA649/10))</f>
        <v/>
      </c>
      <c r="DD649" s="1402">
        <f>IF(ISNUMBER(DB649)=FALSE,"",10^(DB649/10))</f>
        <v/>
      </c>
      <c r="DE649" s="1542">
        <f>IF(AND(ISNUMBER(DC649),ISNUMBER(DD649)),IF(DC649/DD649&gt;1,ROUND((DC649)/DD649,3),1),1)</f>
        <v/>
      </c>
      <c r="DF649" s="1541"/>
      <c r="DG649" s="1541"/>
      <c r="DH649" s="1541"/>
      <c r="DI649" s="1541"/>
      <c r="DJ649" s="1541"/>
      <c r="DK649" s="1541"/>
      <c r="DL649" s="1541"/>
      <c r="DM649" s="1541"/>
      <c r="DN649" s="1541"/>
      <c r="DO649" s="1541"/>
      <c r="DP649" s="1541"/>
      <c r="DQ649" s="1541"/>
      <c r="DR649" s="1541"/>
    </row>
    <row r="650" ht="12.75" x14ac:dyDescent="0.2">
      <c r="A650" s="1541"/>
      <c r="B650" s="1541"/>
      <c r="C650"/>
      <c r="D650" s="130">
        <f>IF(BX$649="Close to Ear","EN 62209-1","EN 62209-2")</f>
        <v/>
      </c>
      <c r="E650" s="130">
        <f>IF(CG650="Close to Ear","2016","2010/A1:2019")</f>
        <v/>
      </c>
      <c r="F650" s="1488" t="inlineStr">
        <is>
          <t>5.5</t>
        </is>
      </c>
      <c r="G650" s="1497"/>
      <c r="H650" s="120">
        <f>BV650</f>
        <v/>
      </c>
      <c r="I650" s="120">
        <f>BW650</f>
        <v/>
      </c>
      <c r="J650" s="687" t="inlineStr">
        <is>
          <t>WLAN</t>
        </is>
      </c>
      <c r="K650" s="194" t="inlineStr">
        <is>
          <t>2.4 GHz</t>
        </is>
      </c>
      <c r="L650" s="115"/>
      <c r="M650" s="120"/>
      <c r="N650" s="119"/>
      <c r="O650" s="131"/>
      <c r="P650" s="6597"/>
      <c r="Q650" s="131"/>
      <c r="R650" s="131"/>
      <c r="S650" s="120"/>
      <c r="T650" s="120">
        <v>7</v>
      </c>
      <c r="U650" s="120">
        <v>2442</v>
      </c>
      <c r="V650" s="119"/>
      <c r="W650" s="197"/>
      <c r="X650" s="119"/>
      <c r="Y650" s="119"/>
      <c r="Z650" s="119"/>
      <c r="AA650" s="115"/>
      <c r="AB650" s="115"/>
      <c r="AC650" s="689">
        <f>IF(OR(BX$649="Close to Ear",BX$649="Close to Head"),"Head",IF(BX$649="Extremity","Extremity","Body"))</f>
        <v/>
      </c>
      <c r="AD650" s="690">
        <f>CA650</f>
        <v/>
      </c>
      <c r="AE650" s="688">
        <f>CB650</f>
        <v/>
      </c>
      <c r="AF650" s="115"/>
      <c r="AG650" s="808">
        <f>IF(AZ650="","N/A",IF(CQ650="Pass","P","F"))</f>
        <v/>
      </c>
      <c r="AH650" s="129"/>
      <c r="AI650" s="129"/>
      <c r="AJ650" s="129"/>
      <c r="AK650" s="119"/>
      <c r="AL650" s="115"/>
      <c r="AM650" s="119"/>
      <c r="AN650" s="119"/>
      <c r="AO650" s="692"/>
      <c r="AP650" s="692"/>
      <c r="AQ650" s="692"/>
      <c r="AR650" s="692"/>
      <c r="AS650" s="692"/>
      <c r="AT650" s="691">
        <f>CE650</f>
        <v/>
      </c>
      <c r="AU650" s="691">
        <f>CF650</f>
        <v/>
      </c>
      <c r="AV650" s="813"/>
      <c r="AW650" s="813"/>
      <c r="AX650" s="197">
        <f>CZ650</f>
        <v/>
      </c>
      <c r="AY650" s="197">
        <f>DE650</f>
        <v/>
      </c>
      <c r="AZ650" s="3379">
        <f>CO650</f>
        <v/>
      </c>
      <c r="BA650" s="3380"/>
      <c r="BB650" s="197">
        <f>CP650</f>
        <v/>
      </c>
      <c r="BC650" s="813"/>
      <c r="BD650" s="197">
        <f>CR650</f>
        <v/>
      </c>
      <c r="BE650" s="121">
        <f>CS650</f>
        <v/>
      </c>
      <c r="BF650" s="122">
        <f>CT650*60</f>
        <v/>
      </c>
      <c r="BG650" s="121">
        <f>BE650</f>
        <v/>
      </c>
      <c r="BH650" s="122">
        <f>CU650*60</f>
        <v/>
      </c>
      <c r="BI650" s="122">
        <f>CV650</f>
        <v/>
      </c>
      <c r="BJ650" s="117"/>
      <c r="BK650" s="812">
        <f>Overview!$E$7</f>
        <v/>
      </c>
      <c r="BL650" s="117"/>
      <c r="BM650" s="836">
        <f>CW650</f>
        <v/>
      </c>
      <c r="BN650" s="812">
        <f>Overview!$P$153</f>
        <v/>
      </c>
      <c r="BO650" s="117"/>
      <c r="BP650" s="117"/>
      <c r="BQ650" s="115"/>
      <c r="BR650" s="1478"/>
      <c r="BS650" s="1548"/>
      <c r="BT650" s="2127" t="inlineStr">
        <is>
          <t>WLAN</t>
        </is>
      </c>
      <c r="BU650" s="2127" t="inlineStr">
        <is>
          <t>2.4 GHz</t>
        </is>
      </c>
      <c r="BV650" s="465">
        <f>Overview!$E$31</f>
        <v/>
      </c>
      <c r="BW650" s="2127"/>
      <c r="BX650" s="2127"/>
      <c r="BY650" s="432"/>
      <c r="BZ650" s="432"/>
      <c r="CA650" s="2194" t="inlineStr">
        <is>
          <t>Left Tilt</t>
        </is>
      </c>
      <c r="CB650" s="200">
        <v>0</v>
      </c>
      <c r="CC650" s="432">
        <f>IF(COUNT('Conducted WiFi'!$AH$3:$AH$9)=0,7,INDEX('Conducted WiFi'!$T$3:$T$9,MATCH(MAX('Conducted WiFi'!$AH$3:$AH$9),'Conducted WiFi'!$AH$3:$AH$9,0)))</f>
        <v>7</v>
      </c>
      <c r="CD650" s="1716">
        <f>IF(COUNT('Conducted WiFi'!$AH$3:$AH$9)=0,2442,INDEX('Conducted WiFi'!$U$3:$U$9,MATCH(MAX('Conducted WiFi'!$AH$3:$AH$9),'Conducted WiFi'!$AH$3:$AH$9,0)))</f>
        <v>2442</v>
      </c>
      <c r="CE650" s="2013"/>
      <c r="CF650" s="1966"/>
      <c r="CG650" s="392" t="str">
        <f>IF(OR($BY$547="",$BY$547=""),"",$BY$547)</f>
        <v/>
      </c>
      <c r="CH650" s="392">
        <f>BZ650</f>
        <v/>
      </c>
      <c r="CI650" s="392">
        <f>CA650</f>
        <v/>
      </c>
      <c r="CJ650" s="2195"/>
      <c r="CK650" s="1606"/>
      <c r="CL650" s="206">
        <f>IF(CF650=""," ",IF(ABS(CE650-CF650)&lt;=0.125,"Valid","Not valid"))</f>
        <v/>
      </c>
      <c r="CM650" s="207">
        <f> IF(CE650="","",IF(AND(CE650&lt;&gt;"",CF650=""),IF(CE650&gt;=1,"Medir+Sig Max","No"),IF(CF650&lt;&gt;"",IF(CF650&gt;=1,"Medir+Sig Max","No"),"")))</f>
        <v/>
      </c>
      <c r="CN650" s="1787"/>
      <c r="CO650" s="220">
        <f>IF(CK650="",IF(AND(CE650="",CF650=""),"",IF(CF650="",IF(DE650&gt;1,ROUND(DE650*CE650,3),CE650),IF(DE650&gt;1,ROUND(DE650*CF650,3),CF650))),IF(AND(CE650="",CF650=""),"",IF(CF650="",IF(DE650&gt;1,ROUND(DE650*CE650*(1/(CK650)),3),CE650*(1/(CK650))),IF(DE650&gt;1,ROUND(DE650*CF650*(1/(CK650)),3),CF650*(1/(CK650))))))</f>
        <v/>
      </c>
      <c r="CP650" s="2043">
        <f>IF(COUNTIF(Overview!K12:K14,TRUE)&gt;0,2,IF(COUNTIF(Overview!L12:L14,TRUE)&gt;0,4,0))</f>
        <v/>
      </c>
      <c r="CQ650" s="1472">
        <f>IF(CO650="","",IF(CO650&gt;CP650,"Fail","Pass"))</f>
        <v/>
      </c>
      <c r="CR650" s="1481"/>
      <c r="CS650" s="1565">
        <f>MyTimestamp(CO650)</f>
        <v/>
      </c>
      <c r="CT650" s="1531">
        <f>IF(CE650="",0,15)+IF(CF650="",0,15)</f>
        <v/>
      </c>
      <c r="CU650" s="1532">
        <f>IF(CT650=0,0,2)</f>
        <v/>
      </c>
      <c r="CV650" s="859"/>
      <c r="CW650" s="859"/>
      <c r="CX650" s="2038"/>
      <c r="CY650" s="2044"/>
      <c r="CZ650" s="1543">
        <f>10^(CJ650/20)*100-100</f>
        <v/>
      </c>
      <c r="DA650" s="1354"/>
      <c r="DB650" s="730"/>
      <c r="DC650" s="1273">
        <f>IF(DA650="","",10^(DA650/10))</f>
        <v/>
      </c>
      <c r="DD650" s="1403">
        <f>IF(ISNUMBER(DB650)=FALSE,"",10^(DB650/10))</f>
        <v/>
      </c>
      <c r="DE650" s="1543">
        <f>IF(AND(ISNUMBER(DC650),ISNUMBER(DD650)),IF(DC650/DD650&gt;1,ROUND((DC650)/DD650,3),1),1)</f>
        <v/>
      </c>
      <c r="DF650" s="1541"/>
      <c r="DG650" s="1541"/>
      <c r="DH650" s="1541"/>
      <c r="DI650" s="1541"/>
      <c r="DJ650" s="1541"/>
      <c r="DK650" s="1541"/>
      <c r="DL650" s="1541"/>
      <c r="DM650" s="1541"/>
      <c r="DN650" s="1541"/>
      <c r="DO650" s="1541"/>
      <c r="DP650" s="1541"/>
      <c r="DQ650" s="1541"/>
      <c r="DR650" s="1541"/>
    </row>
    <row r="651" ht="12.75" x14ac:dyDescent="0.2">
      <c r="A651" s="1541"/>
      <c r="B651" s="1541"/>
      <c r="C651"/>
      <c r="D651" s="130">
        <f>IF(BX$649="Close to Ear","EN 62209-1","EN 62209-2")</f>
        <v/>
      </c>
      <c r="E651" s="130">
        <f>IF(CG651="Close to Ear","2016","2010/A1:2019")</f>
        <v/>
      </c>
      <c r="F651" s="1488" t="inlineStr">
        <is>
          <t>5.5</t>
        </is>
      </c>
      <c r="G651" s="1497"/>
      <c r="H651" s="120">
        <f>BV651</f>
        <v/>
      </c>
      <c r="I651" s="120">
        <f>BW651</f>
        <v/>
      </c>
      <c r="J651" s="687" t="inlineStr">
        <is>
          <t>WLAN</t>
        </is>
      </c>
      <c r="K651" s="194" t="inlineStr">
        <is>
          <t>2.4 GHz</t>
        </is>
      </c>
      <c r="L651" s="115"/>
      <c r="M651" s="120"/>
      <c r="N651" s="119"/>
      <c r="O651" s="131"/>
      <c r="P651" s="6597"/>
      <c r="Q651" s="131"/>
      <c r="R651" s="131"/>
      <c r="S651" s="120"/>
      <c r="T651" s="120">
        <v>7</v>
      </c>
      <c r="U651" s="120">
        <v>2442</v>
      </c>
      <c r="V651" s="119"/>
      <c r="W651" s="197"/>
      <c r="X651" s="119"/>
      <c r="Y651" s="119"/>
      <c r="Z651" s="119"/>
      <c r="AA651" s="115"/>
      <c r="AB651" s="115"/>
      <c r="AC651" s="689">
        <f>IF(OR(BX$649="Close to Ear",BX$649="Close to Head"),"Head",IF(BX$649="Extremity","Extremity","Body"))</f>
        <v/>
      </c>
      <c r="AD651" s="690">
        <f>CA651</f>
        <v/>
      </c>
      <c r="AE651" s="688">
        <f>CB651</f>
        <v/>
      </c>
      <c r="AF651" s="115"/>
      <c r="AG651" s="808">
        <f>IF(AZ651="","N/A",IF(CQ651="Pass","P","F"))</f>
        <v/>
      </c>
      <c r="AH651" s="129"/>
      <c r="AI651" s="129"/>
      <c r="AJ651" s="129"/>
      <c r="AK651" s="119"/>
      <c r="AL651" s="115"/>
      <c r="AM651" s="119"/>
      <c r="AN651" s="119"/>
      <c r="AO651" s="692"/>
      <c r="AP651" s="692"/>
      <c r="AQ651" s="692"/>
      <c r="AR651" s="692"/>
      <c r="AS651" s="692"/>
      <c r="AT651" s="691">
        <f>CE651</f>
        <v/>
      </c>
      <c r="AU651" s="691">
        <f>CF651</f>
        <v/>
      </c>
      <c r="AV651" s="813"/>
      <c r="AW651" s="813"/>
      <c r="AX651" s="197">
        <f>CZ651</f>
        <v/>
      </c>
      <c r="AY651" s="197">
        <f>DE651</f>
        <v/>
      </c>
      <c r="AZ651" s="3379">
        <f>CO651</f>
        <v/>
      </c>
      <c r="BA651" s="3380"/>
      <c r="BB651" s="197">
        <f>CP651</f>
        <v/>
      </c>
      <c r="BC651" s="813"/>
      <c r="BD651" s="197">
        <f>CR651</f>
        <v/>
      </c>
      <c r="BE651" s="121">
        <f>CS651</f>
        <v/>
      </c>
      <c r="BF651" s="122">
        <f>CT651*60</f>
        <v/>
      </c>
      <c r="BG651" s="121">
        <f>BE651</f>
        <v/>
      </c>
      <c r="BH651" s="122">
        <f>CU651*60</f>
        <v/>
      </c>
      <c r="BI651" s="122">
        <f>CV651</f>
        <v/>
      </c>
      <c r="BJ651" s="117"/>
      <c r="BK651" s="812">
        <f>Overview!$E$7</f>
        <v/>
      </c>
      <c r="BL651" s="117"/>
      <c r="BM651" s="836">
        <f>CW651</f>
        <v/>
      </c>
      <c r="BN651" s="812">
        <f>Overview!$P$153</f>
        <v/>
      </c>
      <c r="BO651" s="117"/>
      <c r="BP651" s="117"/>
      <c r="BQ651" s="115"/>
      <c r="BR651" s="1478"/>
      <c r="BS651" s="1548"/>
      <c r="BT651" s="2127" t="inlineStr">
        <is>
          <t>WLAN</t>
        </is>
      </c>
      <c r="BU651" s="2127" t="inlineStr">
        <is>
          <t>2.4 GHz</t>
        </is>
      </c>
      <c r="BV651" s="465">
        <f>Overview!$E$31</f>
        <v/>
      </c>
      <c r="BW651" s="2127"/>
      <c r="BX651" s="2127"/>
      <c r="BY651" s="430"/>
      <c r="BZ651" s="430"/>
      <c r="CA651" s="2194" t="inlineStr">
        <is>
          <t>Right Cheek</t>
        </is>
      </c>
      <c r="CB651" s="200">
        <v>0</v>
      </c>
      <c r="CC651" s="432">
        <f>IF(COUNT('Conducted WiFi'!$AH$3:$AH$9)=0,7,INDEX('Conducted WiFi'!$T$3:$T$9,MATCH(MAX('Conducted WiFi'!$AH$3:$AH$9),'Conducted WiFi'!$AH$3:$AH$9,0)))</f>
        <v>7</v>
      </c>
      <c r="CD651" s="1716">
        <f>IF(COUNT('Conducted WiFi'!$AH$3:$AH$9)=0,2442,INDEX('Conducted WiFi'!$U$3:$U$9,MATCH(MAX('Conducted WiFi'!$AH$3:$AH$9),'Conducted WiFi'!$AH$3:$AH$9,0)))</f>
        <v>2442</v>
      </c>
      <c r="CE651" s="2013"/>
      <c r="CF651" s="1966"/>
      <c r="CG651" s="392" t="str">
        <f>IF(OR($BY$547="",$BY$547=""),"",$BY$547)</f>
        <v/>
      </c>
      <c r="CH651" s="392">
        <f>BZ651</f>
        <v/>
      </c>
      <c r="CI651" s="392">
        <f>CA651</f>
        <v/>
      </c>
      <c r="CJ651" s="2195"/>
      <c r="CK651" s="1606"/>
      <c r="CL651" s="206">
        <f>IF(CF651=""," ",IF(ABS(CE651-CF651)&lt;=0.125,"Valid","Not valid"))</f>
        <v/>
      </c>
      <c r="CM651" s="207">
        <f> IF(CE651="","",IF(AND(CE651&lt;&gt;"",CF651=""),IF(CE651&gt;=1,"Medir+Sig Max","No"),IF(CF651&lt;&gt;"",IF(CF651&gt;=1,"Medir+Sig Max","No"),"")))</f>
        <v/>
      </c>
      <c r="CN651" s="1787"/>
      <c r="CO651" s="220">
        <f>IF(CK651="",IF(AND(CE651="",CF651=""),"",IF(CF651="",IF(DE651&gt;1,ROUND(DE651*CE651,3),CE651),IF(DE651&gt;1,ROUND(DE651*CF651,3),CF651))),IF(AND(CE651="",CF651=""),"",IF(CF651="",IF(DE651&gt;1,ROUND(DE651*CE651*(1/(CK651)),3),CE651*(1/(CK651))),IF(DE651&gt;1,ROUND(DE651*CF651*(1/(CK651)),3),CF651*(1/(CK651))))))</f>
        <v/>
      </c>
      <c r="CP651" s="2043">
        <f>IF(COUNTIF(Overview!K12:K14,TRUE)&gt;0,2,IF(COUNTIF(Overview!L12:L14,TRUE)&gt;0,4,0))</f>
        <v/>
      </c>
      <c r="CQ651" s="1472">
        <f>IF(CO651="","",IF(CO651&gt;CP651,"Fail","Pass"))</f>
        <v/>
      </c>
      <c r="CR651" s="1481"/>
      <c r="CS651" s="1565">
        <f>MyTimestamp(CO651)</f>
        <v/>
      </c>
      <c r="CT651" s="1531">
        <f>IF(CE651="",0,15)+IF(CF651="",0,15)</f>
        <v/>
      </c>
      <c r="CU651" s="1532">
        <f>IF(CT651=0,0,2)</f>
        <v/>
      </c>
      <c r="CV651" s="859"/>
      <c r="CW651" s="859"/>
      <c r="CX651" s="2038"/>
      <c r="CY651" s="2044"/>
      <c r="CZ651" s="1543">
        <f>10^(CJ651/20)*100-100</f>
        <v/>
      </c>
      <c r="DA651" s="1354"/>
      <c r="DB651" s="730"/>
      <c r="DC651" s="1273">
        <f>IF(DA651="","",10^(DA651/10))</f>
        <v/>
      </c>
      <c r="DD651" s="1404">
        <f>IF(ISNUMBER(DB651)=FALSE,"",10^(DB651/10))</f>
        <v/>
      </c>
      <c r="DE651" s="1543">
        <f>IF(AND(ISNUMBER(DC651),ISNUMBER(DD651)),IF(DC651/DD651&gt;1,ROUND((DC651)/DD651,3),1),1)</f>
        <v/>
      </c>
      <c r="DF651" s="1541"/>
      <c r="DG651" s="1541"/>
      <c r="DH651" s="1541"/>
      <c r="DI651" s="1541"/>
      <c r="DJ651" s="1541"/>
      <c r="DK651" s="1541"/>
      <c r="DL651" s="1541"/>
      <c r="DM651" s="1541"/>
      <c r="DN651" s="1541"/>
      <c r="DO651" s="1541"/>
      <c r="DP651" s="1541"/>
      <c r="DQ651" s="1541"/>
      <c r="DR651" s="1541"/>
    </row>
    <row r="652" ht="12.75" x14ac:dyDescent="0.2">
      <c r="A652" s="1541"/>
      <c r="B652" s="1541"/>
      <c r="C652"/>
      <c r="D652" s="130">
        <f>IF(BX$649="Close to Ear","EN 62209-1","EN 62209-2")</f>
        <v/>
      </c>
      <c r="E652" s="130">
        <f>IF(CG652="Close to Ear","2016","2010/A1:2019")</f>
        <v/>
      </c>
      <c r="F652" s="1488" t="inlineStr">
        <is>
          <t>5.5</t>
        </is>
      </c>
      <c r="G652" s="1497"/>
      <c r="H652" s="120">
        <f>BV652</f>
        <v/>
      </c>
      <c r="I652" s="120">
        <f>BW652</f>
        <v/>
      </c>
      <c r="J652" s="687" t="inlineStr">
        <is>
          <t>WLAN</t>
        </is>
      </c>
      <c r="K652" s="194" t="inlineStr">
        <is>
          <t>2.4 GHz</t>
        </is>
      </c>
      <c r="L652" s="115"/>
      <c r="M652" s="120"/>
      <c r="N652" s="119"/>
      <c r="O652" s="131"/>
      <c r="P652" s="6597"/>
      <c r="Q652" s="131"/>
      <c r="R652" s="131"/>
      <c r="S652" s="120"/>
      <c r="T652" s="120">
        <v>7</v>
      </c>
      <c r="U652" s="120">
        <v>2442</v>
      </c>
      <c r="V652" s="119"/>
      <c r="W652" s="197"/>
      <c r="X652" s="119"/>
      <c r="Y652" s="119"/>
      <c r="Z652" s="119"/>
      <c r="AA652" s="115"/>
      <c r="AB652" s="115"/>
      <c r="AC652" s="689">
        <f>IF(OR(BX$649="Close to Ear",BX$649="Close to Head"),"Head",IF(BX$649="Extremity","Extremity","Body"))</f>
        <v/>
      </c>
      <c r="AD652" s="690">
        <f>CA652</f>
        <v/>
      </c>
      <c r="AE652" s="688">
        <f>CB652</f>
        <v/>
      </c>
      <c r="AF652" s="115"/>
      <c r="AG652" s="808">
        <f>IF(AZ652="","N/A",IF(CQ652="Pass","P","F"))</f>
        <v/>
      </c>
      <c r="AH652" s="129"/>
      <c r="AI652" s="129"/>
      <c r="AJ652" s="129"/>
      <c r="AK652" s="119"/>
      <c r="AL652" s="115"/>
      <c r="AM652" s="119"/>
      <c r="AN652" s="119"/>
      <c r="AO652" s="692"/>
      <c r="AP652" s="692"/>
      <c r="AQ652" s="692"/>
      <c r="AR652" s="692"/>
      <c r="AS652" s="692"/>
      <c r="AT652" s="691">
        <f>CE652</f>
        <v/>
      </c>
      <c r="AU652" s="691">
        <f>CF652</f>
        <v/>
      </c>
      <c r="AV652" s="813"/>
      <c r="AW652" s="813"/>
      <c r="AX652" s="197">
        <f>CZ652</f>
        <v/>
      </c>
      <c r="AY652" s="197">
        <f>DE652</f>
        <v/>
      </c>
      <c r="AZ652" s="3379">
        <f>CO652</f>
        <v/>
      </c>
      <c r="BA652" s="3380"/>
      <c r="BB652" s="197">
        <f>CP652</f>
        <v/>
      </c>
      <c r="BC652" s="813"/>
      <c r="BD652" s="197">
        <f>CR652</f>
        <v/>
      </c>
      <c r="BE652" s="121">
        <f>CS652</f>
        <v/>
      </c>
      <c r="BF652" s="122">
        <f>CT652*60</f>
        <v/>
      </c>
      <c r="BG652" s="121">
        <f>BE652</f>
        <v/>
      </c>
      <c r="BH652" s="122">
        <f>CU652*60</f>
        <v/>
      </c>
      <c r="BI652" s="122">
        <f>CV652</f>
        <v/>
      </c>
      <c r="BJ652" s="117"/>
      <c r="BK652" s="812">
        <f>Overview!$E$7</f>
        <v/>
      </c>
      <c r="BL652" s="117"/>
      <c r="BM652" s="836">
        <f>CW652</f>
        <v/>
      </c>
      <c r="BN652" s="812">
        <f>Overview!$P$153</f>
        <v/>
      </c>
      <c r="BO652" s="117"/>
      <c r="BP652" s="117"/>
      <c r="BQ652" s="115"/>
      <c r="BR652" s="1478"/>
      <c r="BS652" s="1548"/>
      <c r="BT652" s="2127" t="inlineStr">
        <is>
          <t>WLAN</t>
        </is>
      </c>
      <c r="BU652" s="2127" t="inlineStr">
        <is>
          <t>2.4 GHz</t>
        </is>
      </c>
      <c r="BV652" s="465">
        <f>Overview!$E$31</f>
        <v/>
      </c>
      <c r="BW652" s="2127"/>
      <c r="BX652" s="2127"/>
      <c r="BY652" s="434"/>
      <c r="BZ652" s="434"/>
      <c r="CA652" s="2196" t="inlineStr">
        <is>
          <t>Right Tilt</t>
        </is>
      </c>
      <c r="CB652" s="201">
        <v>0</v>
      </c>
      <c r="CC652" s="509">
        <f>IF(COUNT('Conducted WiFi'!$AH$3:$AH$9)=0,7,INDEX('Conducted WiFi'!$T$3:$T$9,MATCH(MAX('Conducted WiFi'!$AH$3:$AH$9),'Conducted WiFi'!$AH$3:$AH$9,0)))</f>
        <v>7</v>
      </c>
      <c r="CD652" s="1717">
        <f>IF(COUNT('Conducted WiFi'!$AH$3:$AH$9)=0,2442,INDEX('Conducted WiFi'!$U$3:$U$9,MATCH(MAX('Conducted WiFi'!$AH$3:$AH$9),'Conducted WiFi'!$AH$3:$AH$9,0)))</f>
        <v>2442</v>
      </c>
      <c r="CE652" s="2013"/>
      <c r="CF652" s="1966"/>
      <c r="CG652" s="392" t="str">
        <f>IF(OR($BY$547="",$BY$547=""),"",$BY$547)</f>
        <v/>
      </c>
      <c r="CH652" s="392">
        <f>BZ652</f>
        <v/>
      </c>
      <c r="CI652" s="392">
        <f>CA652</f>
        <v/>
      </c>
      <c r="CJ652" s="2195"/>
      <c r="CK652" s="1607"/>
      <c r="CL652" s="206">
        <f>IF(CF652=""," ",IF(ABS(CE652-CF652)&lt;=0.125,"Valid","Not valid"))</f>
        <v/>
      </c>
      <c r="CM652" s="207">
        <f> IF(CE652="","",IF(AND(CE652&lt;&gt;"",CF652=""),IF(CE652&gt;=1,"Medir+Sig Max","No"),IF(CF652&lt;&gt;"",IF(CF652&gt;=1,"Medir+Sig Max","No"),"")))</f>
        <v/>
      </c>
      <c r="CN652" s="1787"/>
      <c r="CO652" s="220">
        <f>IF(CK652="",IF(AND(CE652="",CF652=""),"",IF(CF652="",IF(DE652&gt;1,ROUND(DE652*CE652,3),CE652),IF(DE652&gt;1,ROUND(DE652*CF652,3),CF652))),IF(AND(CE652="",CF652=""),"",IF(CF652="",IF(DE652&gt;1,ROUND(DE652*CE652*(1/(CK652)),3),CE652*(1/(CK652))),IF(DE652&gt;1,ROUND(DE652*CF652*(1/(CK652)),3),CF652*(1/(CK652))))))</f>
        <v/>
      </c>
      <c r="CP652" s="2043">
        <f>IF(COUNTIF(Overview!K12:K14,TRUE)&gt;0,2,IF(COUNTIF(Overview!L12:L14,TRUE)&gt;0,4,0))</f>
        <v/>
      </c>
      <c r="CQ652" s="1472">
        <f>IF(CO652="","",IF(CO652&gt;CP652,"Fail","Pass"))</f>
        <v/>
      </c>
      <c r="CR652" s="1481"/>
      <c r="CS652" s="1565">
        <f>MyTimestamp(CO652)</f>
        <v/>
      </c>
      <c r="CT652" s="1531">
        <f>IF(CE652="",0,15)+IF(CF652="",0,15)</f>
        <v/>
      </c>
      <c r="CU652" s="1532">
        <f>IF(CT652=0,0,2)</f>
        <v/>
      </c>
      <c r="CV652" s="859"/>
      <c r="CW652" s="859"/>
      <c r="CX652" s="2038"/>
      <c r="CY652" s="2044"/>
      <c r="CZ652" s="1543">
        <f>10^(CJ652/20)*100-100</f>
        <v/>
      </c>
      <c r="DA652" s="1354"/>
      <c r="DB652" s="815"/>
      <c r="DC652" s="1273">
        <f>IF(DA652="","",10^(DA652/10))</f>
        <v/>
      </c>
      <c r="DD652" s="1405">
        <f>IF(ISNUMBER(DB652)=FALSE,"",10^(DB652/10))</f>
        <v/>
      </c>
      <c r="DE652" s="1543">
        <f>IF(AND(ISNUMBER(DC652),ISNUMBER(DD652)),IF(DC652/DD652&gt;1,ROUND((DC652)/DD652,3),1),1)</f>
        <v/>
      </c>
      <c r="DF652" s="1541"/>
      <c r="DG652" s="1541"/>
      <c r="DH652" s="1541"/>
      <c r="DI652" s="1541"/>
      <c r="DJ652" s="1541"/>
      <c r="DK652" s="1541"/>
      <c r="DL652" s="1541"/>
      <c r="DM652" s="1541"/>
      <c r="DN652" s="1541"/>
      <c r="DO652" s="1541"/>
      <c r="DP652" s="1541"/>
      <c r="DQ652" s="1541"/>
      <c r="DR652" s="1541"/>
    </row>
    <row r="653" ht="12.75" x14ac:dyDescent="0.2">
      <c r="A653" s="1541"/>
      <c r="B653" s="1541"/>
      <c r="C653"/>
      <c r="D653" s="130">
        <f>IF(BX$649="Close to Ear","EN 62209-1","EN 62209-2")</f>
        <v/>
      </c>
      <c r="E653" s="130">
        <f>IF(CG653="Close to Ear","2016","2010/A1:2019")</f>
        <v/>
      </c>
      <c r="F653" s="1488" t="inlineStr">
        <is>
          <t>5.5</t>
        </is>
      </c>
      <c r="G653" s="1497"/>
      <c r="H653" s="120">
        <f>BV653</f>
        <v/>
      </c>
      <c r="I653" s="120">
        <f>BW653</f>
        <v/>
      </c>
      <c r="J653" s="687" t="inlineStr">
        <is>
          <t>WLAN</t>
        </is>
      </c>
      <c r="K653" s="194" t="inlineStr">
        <is>
          <t>2.4 GHz</t>
        </is>
      </c>
      <c r="L653" s="115"/>
      <c r="M653" s="120"/>
      <c r="N653" s="119"/>
      <c r="O653" s="131"/>
      <c r="P653" s="6597"/>
      <c r="Q653" s="131"/>
      <c r="R653" s="131"/>
      <c r="S653" s="120"/>
      <c r="T653" s="120">
        <v>7</v>
      </c>
      <c r="U653" s="120">
        <v>2442</v>
      </c>
      <c r="V653" s="119"/>
      <c r="W653" s="197"/>
      <c r="X653" s="119"/>
      <c r="Y653" s="119"/>
      <c r="Z653" s="119"/>
      <c r="AA653" s="115"/>
      <c r="AB653" s="115"/>
      <c r="AC653" s="689">
        <f>IF(OR(BX$649="Close to Ear",BX$649="Close to Head"),"Head",IF(BX$649="Extremity","Extremity","Body"))</f>
        <v/>
      </c>
      <c r="AD653" s="690">
        <f>CA653</f>
        <v/>
      </c>
      <c r="AE653" s="688">
        <f>CB653</f>
        <v/>
      </c>
      <c r="AF653" s="115"/>
      <c r="AG653" s="808">
        <f>IF(AZ653="","N/A",IF(CQ653="Pass","P","F"))</f>
        <v/>
      </c>
      <c r="AH653" s="129"/>
      <c r="AI653" s="129"/>
      <c r="AJ653" s="129"/>
      <c r="AK653" s="119"/>
      <c r="AL653" s="115"/>
      <c r="AM653" s="119"/>
      <c r="AN653" s="119"/>
      <c r="AO653" s="692"/>
      <c r="AP653" s="692"/>
      <c r="AQ653" s="692"/>
      <c r="AR653" s="692"/>
      <c r="AS653" s="692"/>
      <c r="AT653" s="691">
        <f>CE653</f>
        <v/>
      </c>
      <c r="AU653" s="691">
        <f>CF653</f>
        <v/>
      </c>
      <c r="AV653" s="813"/>
      <c r="AW653" s="813"/>
      <c r="AX653" s="197">
        <f>CZ653</f>
        <v/>
      </c>
      <c r="AY653" s="197">
        <f>DE653</f>
        <v/>
      </c>
      <c r="AZ653" s="3379">
        <f>CO653</f>
        <v/>
      </c>
      <c r="BA653" s="3380"/>
      <c r="BB653" s="197">
        <f>CP653</f>
        <v/>
      </c>
      <c r="BC653" s="813"/>
      <c r="BD653" s="197">
        <f>CR653</f>
        <v/>
      </c>
      <c r="BE653" s="121">
        <f>CS653</f>
        <v/>
      </c>
      <c r="BF653" s="122">
        <f>CT653*60</f>
        <v/>
      </c>
      <c r="BG653" s="121">
        <f>BE653</f>
        <v/>
      </c>
      <c r="BH653" s="122">
        <f>CU653*60</f>
        <v/>
      </c>
      <c r="BI653" s="122">
        <f>CV653</f>
        <v/>
      </c>
      <c r="BJ653" s="117"/>
      <c r="BK653" s="812">
        <f>Overview!$E$7</f>
        <v/>
      </c>
      <c r="BL653" s="117"/>
      <c r="BM653" s="836">
        <f>CW653</f>
        <v/>
      </c>
      <c r="BN653" s="812">
        <f>Overview!$P$153</f>
        <v/>
      </c>
      <c r="BO653" s="117"/>
      <c r="BP653" s="117"/>
      <c r="BQ653" s="115"/>
      <c r="BR653" s="1478"/>
      <c r="BS653" s="1548"/>
      <c r="BT653" s="2127" t="inlineStr">
        <is>
          <t>WLAN</t>
        </is>
      </c>
      <c r="BU653" s="2127" t="inlineStr">
        <is>
          <t>2.4 GHz</t>
        </is>
      </c>
      <c r="BV653" s="465">
        <f>Overview!$E$31</f>
        <v/>
      </c>
      <c r="BW653" s="2127"/>
      <c r="BX653" s="2127"/>
      <c r="BY653" s="510"/>
      <c r="BZ653" s="510"/>
      <c r="CA653" s="511" t="str">
        <f>IF(COUNT(CF649:CF652)=0,IF(COUNT(CE649:CE652)=0,"TBD",VLOOKUP(MAX(CE649:CE652),CE649:CI652,5,FALSE)),VLOOKUP(MAX(CF649:CF652),CF649:CI652,4,FALSE))</f>
        <v>TBD</v>
      </c>
      <c r="CB653" s="1971">
        <v>0</v>
      </c>
      <c r="CC653" s="510">
        <f>IF(COUNT('Conducted WiFi'!$AH$3:$AH$9)=0,7,INDEX('Conducted WiFi'!$T$3:$T$9,MATCH(MAX('Conducted WiFi'!$AH$3:$AH$9),'Conducted WiFi'!$AH$3:$AH$9,0)))</f>
        <v>7</v>
      </c>
      <c r="CD653" s="510">
        <f>IF(COUNT('Conducted WiFi'!$AH$3:$AH$9)=0,2442,INDEX('Conducted WiFi'!$U$3:$U$9,MATCH(MAX('Conducted WiFi'!$AH$3:$AH$9),'Conducted WiFi'!$AH$3:$AH$9,0)))</f>
        <v>2442</v>
      </c>
      <c r="CE653" s="2013"/>
      <c r="CF653" s="1966"/>
      <c r="CG653" s="392" t="str">
        <f>IF(OR($BY$547="",$BY$547=""),"",$BY$547)</f>
        <v/>
      </c>
      <c r="CH653" s="392">
        <f>BZ653</f>
        <v/>
      </c>
      <c r="CI653" s="392">
        <f>CA653</f>
        <v/>
      </c>
      <c r="CJ653" s="2195"/>
      <c r="CK653" s="1608"/>
      <c r="CL653" s="206">
        <f>IF(CF653=""," ",IF(ABS(CE653-CF653)&lt;=0.125,"Valid","Not valid"))</f>
        <v/>
      </c>
      <c r="CM653" s="207">
        <f> IF(CE653="","",IF(AND(CE653&lt;&gt;"",CF653=""),IF(CE653&gt;=1,"Medir+Sig Max","No"),IF(CF653&lt;&gt;"",IF(CF653&gt;=1,"Medir+Sig Max","No"),"")))</f>
        <v/>
      </c>
      <c r="CN653" s="1787"/>
      <c r="CO653" s="220">
        <f>IF(CK653="",IF(AND(CE653="",CF653=""),"",IF(CF653="",IF(DE653&gt;1,ROUND(DE653*CE653,3),CE653),IF(DE653&gt;1,ROUND(DE653*CF653,3),CF653))),IF(AND(CE653="",CF653=""),"",IF(CF653="",IF(DE653&gt;1,ROUND(DE653*CE653*(1/(CK653)),3),CE653*(1/(CK653))),IF(DE653&gt;1,ROUND(DE653*CF653*(1/(CK653)),3),CF653*(1/(CK653))))))</f>
        <v/>
      </c>
      <c r="CP653" s="2043">
        <f>IF(COUNTIF(Overview!K12:K14,TRUE)&gt;0,2,IF(COUNTIF(Overview!L12:L14,TRUE)&gt;0,4,0))</f>
        <v/>
      </c>
      <c r="CQ653" s="1472">
        <f>IF(CO653="","",IF(CO653&gt;CP653,"Fail","Pass"))</f>
        <v/>
      </c>
      <c r="CR653" s="1481"/>
      <c r="CS653" s="1565">
        <f>MyTimestamp(CO653)</f>
        <v/>
      </c>
      <c r="CT653" s="1531">
        <f>IF(CE653="",0,15)+IF(CF653="",0,15)</f>
        <v/>
      </c>
      <c r="CU653" s="1532">
        <f>IF(CT653=0,0,2)</f>
        <v/>
      </c>
      <c r="CV653" s="859"/>
      <c r="CW653" s="859"/>
      <c r="CX653" s="2038"/>
      <c r="CY653" s="2044"/>
      <c r="CZ653" s="1543">
        <f>10^(CJ653/20)*100-100</f>
        <v/>
      </c>
      <c r="DA653" s="1354"/>
      <c r="DB653" s="1452"/>
      <c r="DC653" s="1273">
        <f>IF(DA653="","",10^(DA653/10))</f>
        <v/>
      </c>
      <c r="DD653" s="1406">
        <f>IF(ISNUMBER(DB653)=FALSE,"",10^(DB653/10))</f>
        <v/>
      </c>
      <c r="DE653" s="1543">
        <f>IF(AND(ISNUMBER(DC653),ISNUMBER(DD653)),IF(DC653/DD653&gt;1,ROUND((DC653)/DD653,3),1),1)</f>
        <v/>
      </c>
      <c r="DF653" s="1541"/>
      <c r="DG653" s="1541"/>
      <c r="DH653" s="1541"/>
      <c r="DI653" s="1541"/>
      <c r="DJ653" s="1541"/>
      <c r="DK653" s="1541"/>
      <c r="DL653" s="1541"/>
      <c r="DM653" s="1541"/>
      <c r="DN653" s="1541"/>
      <c r="DO653" s="1541"/>
      <c r="DP653" s="1541"/>
      <c r="DQ653" s="1541"/>
      <c r="DR653" s="1541"/>
    </row>
    <row r="654" ht="12.75" x14ac:dyDescent="0.2">
      <c r="A654" s="1541"/>
      <c r="B654" s="1541"/>
      <c r="C654"/>
      <c r="D654" s="130">
        <f>IF(BX$649="Close to Ear","EN 62209-1","EN 62209-2")</f>
        <v/>
      </c>
      <c r="E654" s="130">
        <f>IF(CG654="Close to Ear","2016","2010/A1:2019")</f>
        <v/>
      </c>
      <c r="F654" s="1488" t="inlineStr">
        <is>
          <t>5.5</t>
        </is>
      </c>
      <c r="G654" s="1497"/>
      <c r="H654" s="120">
        <f>BV654</f>
        <v/>
      </c>
      <c r="I654" s="120">
        <f>BW654</f>
        <v/>
      </c>
      <c r="J654" s="687" t="inlineStr">
        <is>
          <t>WLAN</t>
        </is>
      </c>
      <c r="K654" s="194" t="inlineStr">
        <is>
          <t>2.4 GHz</t>
        </is>
      </c>
      <c r="L654" s="115"/>
      <c r="M654" s="120"/>
      <c r="N654" s="119"/>
      <c r="O654" s="131"/>
      <c r="P654" s="6597"/>
      <c r="Q654" s="131"/>
      <c r="R654" s="131"/>
      <c r="S654" s="120"/>
      <c r="T654" s="120">
        <v>7</v>
      </c>
      <c r="U654" s="120">
        <v>2442</v>
      </c>
      <c r="V654" s="119"/>
      <c r="W654" s="197"/>
      <c r="X654" s="119"/>
      <c r="Y654" s="119"/>
      <c r="Z654" s="119"/>
      <c r="AA654" s="115"/>
      <c r="AB654" s="115"/>
      <c r="AC654" s="689">
        <f>IF(OR(BX$649="Close to Ear",BX$649="Close to Head"),"Head",IF(BX$649="Extremity","Extremity","Body"))</f>
        <v/>
      </c>
      <c r="AD654" s="690">
        <f>CA654</f>
        <v/>
      </c>
      <c r="AE654" s="688">
        <f>CB654</f>
        <v/>
      </c>
      <c r="AF654" s="115"/>
      <c r="AG654" s="808">
        <f>IF(AZ654="","N/A",IF(CQ654="Pass","P","F"))</f>
        <v/>
      </c>
      <c r="AH654" s="129"/>
      <c r="AI654" s="129"/>
      <c r="AJ654" s="129"/>
      <c r="AK654" s="119"/>
      <c r="AL654" s="115"/>
      <c r="AM654" s="119"/>
      <c r="AN654" s="119"/>
      <c r="AO654" s="692"/>
      <c r="AP654" s="692"/>
      <c r="AQ654" s="692"/>
      <c r="AR654" s="692"/>
      <c r="AS654" s="692"/>
      <c r="AT654" s="691">
        <f>CE654</f>
        <v/>
      </c>
      <c r="AU654" s="691">
        <f>CF654</f>
        <v/>
      </c>
      <c r="AV654" s="813"/>
      <c r="AW654" s="813"/>
      <c r="AX654" s="197">
        <f>CZ654</f>
        <v/>
      </c>
      <c r="AY654" s="197">
        <f>DE654</f>
        <v/>
      </c>
      <c r="AZ654" s="3379">
        <f>CO654</f>
        <v/>
      </c>
      <c r="BA654" s="3380"/>
      <c r="BB654" s="197">
        <f>CP654</f>
        <v/>
      </c>
      <c r="BC654" s="813"/>
      <c r="BD654" s="197">
        <f>CR654</f>
        <v/>
      </c>
      <c r="BE654" s="121">
        <f>CS654</f>
        <v/>
      </c>
      <c r="BF654" s="122">
        <f>CT654*60</f>
        <v/>
      </c>
      <c r="BG654" s="121">
        <f>BE654</f>
        <v/>
      </c>
      <c r="BH654" s="122">
        <f>CU654*60</f>
        <v/>
      </c>
      <c r="BI654" s="122">
        <f>CV654</f>
        <v/>
      </c>
      <c r="BJ654" s="117"/>
      <c r="BK654" s="812">
        <f>Overview!$E$7</f>
        <v/>
      </c>
      <c r="BL654" s="117"/>
      <c r="BM654" s="836">
        <f>CW654</f>
        <v/>
      </c>
      <c r="BN654" s="812">
        <f>Overview!$P$153</f>
        <v/>
      </c>
      <c r="BO654" s="117"/>
      <c r="BP654" s="117"/>
      <c r="BQ654" s="115"/>
      <c r="BR654" s="1478"/>
      <c r="BS654" s="1548"/>
      <c r="BT654" s="2127" t="inlineStr">
        <is>
          <t>WLAN</t>
        </is>
      </c>
      <c r="BU654" s="2127" t="inlineStr">
        <is>
          <t>2.4 GHz</t>
        </is>
      </c>
      <c r="BV654" s="465">
        <f>Overview!$E$31</f>
        <v/>
      </c>
      <c r="BW654" s="2127"/>
      <c r="BX654" s="2127"/>
      <c r="BY654" s="510"/>
      <c r="BZ654" s="510"/>
      <c r="CA654" s="511" t="str">
        <f>CA653</f>
        <v>TBD</v>
      </c>
      <c r="CB654" s="1971">
        <v>0</v>
      </c>
      <c r="CC654" s="510">
        <f>IF(COUNT('Conducted WiFi'!$AH$3:$AH$9)=0,7,INDEX('Conducted WiFi'!$T$3:$T$9,MATCH(MAX('Conducted WiFi'!$AH$3:$AH$9),'Conducted WiFi'!$AH$3:$AH$9,0)))</f>
        <v>7</v>
      </c>
      <c r="CD654" s="1718">
        <f>IF(COUNT('Conducted WiFi'!$AH$3:$AH$9)=0,2442,INDEX('Conducted WiFi'!$U$3:$U$9,MATCH(MAX('Conducted WiFi'!$AH$3:$AH$9),'Conducted WiFi'!$AH$3:$AH$9,0)))</f>
        <v>2442</v>
      </c>
      <c r="CE654" s="2013"/>
      <c r="CF654" s="1966"/>
      <c r="CG654" s="392" t="str">
        <f>IF(OR($BY$547="",$BY$547=""),"",$BY$547)</f>
        <v/>
      </c>
      <c r="CH654" s="392">
        <f>BZ654</f>
        <v/>
      </c>
      <c r="CI654" s="392">
        <f>CA654</f>
        <v/>
      </c>
      <c r="CJ654" s="2195"/>
      <c r="CK654" s="1608"/>
      <c r="CL654" s="206">
        <f>IF(CF654=""," ",IF(ABS(CE654-CF654)&lt;=0.125,"Valid","Not valid"))</f>
        <v/>
      </c>
      <c r="CM654" s="207">
        <f> IF(CE654="","",IF(AND(CE654&lt;&gt;"",CF654=""),IF(CE654&gt;=1,"Medir+Sig Max","No"),IF(CF654&lt;&gt;"",IF(CF654&gt;=1,"Medir+Sig Max","No"),"")))</f>
        <v/>
      </c>
      <c r="CN654" s="1787"/>
      <c r="CO654" s="220">
        <f>IF(CK654="",IF(AND(CE654="",CF654=""),"",IF(CF654="",IF(DE654&gt;1,ROUND(DE654*CE654,3),CE654),IF(DE654&gt;1,ROUND(DE654*CF654,3),CF654))),IF(AND(CE654="",CF654=""),"",IF(CF654="",IF(DE654&gt;1,ROUND(DE654*CE654*(1/(CK654)),3),CE654*(1/(CK654))),IF(DE654&gt;1,ROUND(DE654*CF654*(1/(CK654)),3),CF654*(1/(CK654))))))</f>
        <v/>
      </c>
      <c r="CP654" s="2043">
        <f>IF(COUNTIF(Overview!K12:K14,TRUE)&gt;0,2,IF(COUNTIF(Overview!L12:L14,TRUE)&gt;0,4,0))</f>
        <v/>
      </c>
      <c r="CQ654" s="1472">
        <f>IF(CO654="","",IF(CO654&gt;CP654,"Fail","Pass"))</f>
        <v/>
      </c>
      <c r="CR654" s="1481"/>
      <c r="CS654" s="1565">
        <f>MyTimestamp(CO654)</f>
        <v/>
      </c>
      <c r="CT654" s="1531">
        <f>IF(CE654="",0,15)+IF(CF654="",0,15)</f>
        <v/>
      </c>
      <c r="CU654" s="1532">
        <f>IF(CT654=0,0,2)</f>
        <v/>
      </c>
      <c r="CV654" s="859"/>
      <c r="CW654" s="859"/>
      <c r="CX654" s="2038"/>
      <c r="CY654" s="2044"/>
      <c r="CZ654" s="1543">
        <f>10^(CJ654/20)*100-100</f>
        <v/>
      </c>
      <c r="DA654" s="1354"/>
      <c r="DB654" s="1452"/>
      <c r="DC654" s="1273">
        <f>IF(DA654="","",10^(DA654/10))</f>
        <v/>
      </c>
      <c r="DD654" s="1406">
        <f>IF(ISNUMBER(DB654)=FALSE,"",10^(DB654/10))</f>
        <v/>
      </c>
      <c r="DE654" s="1543">
        <f>IF(AND(ISNUMBER(DC654),ISNUMBER(DD654)),IF(DC654/DD654&gt;1,ROUND((DC654)/DD654,3),1),1)</f>
        <v/>
      </c>
      <c r="DF654" s="1541"/>
      <c r="DG654" s="1541"/>
      <c r="DH654" s="1541"/>
      <c r="DI654" s="1541"/>
      <c r="DJ654" s="1541"/>
      <c r="DK654" s="1541"/>
      <c r="DL654" s="1541"/>
      <c r="DM654" s="1541"/>
      <c r="DN654" s="1541"/>
      <c r="DO654" s="1541"/>
      <c r="DP654" s="1541"/>
      <c r="DQ654" s="1541"/>
      <c r="DR654" s="1541"/>
    </row>
    <row r="655" ht="12.75" x14ac:dyDescent="0.2">
      <c r="A655" s="1541"/>
      <c r="B655" s="1541"/>
      <c r="C655"/>
      <c r="D655" s="130">
        <f>IF(BX$649="Close to Ear","EN 62209-1","EN 62209-2")</f>
        <v/>
      </c>
      <c r="E655" s="130">
        <f>IF(CG655="Close to Ear","2016","2010/A1:2019")</f>
        <v/>
      </c>
      <c r="F655" s="1488" t="inlineStr">
        <is>
          <t>5.5</t>
        </is>
      </c>
      <c r="G655" s="1497"/>
      <c r="H655" s="120">
        <f>BV655</f>
        <v/>
      </c>
      <c r="I655" s="120">
        <f>BW655</f>
        <v/>
      </c>
      <c r="J655" s="687" t="inlineStr">
        <is>
          <t>WLAN</t>
        </is>
      </c>
      <c r="K655" s="194" t="inlineStr">
        <is>
          <t>2.4 GHz</t>
        </is>
      </c>
      <c r="L655" s="115"/>
      <c r="M655" s="120"/>
      <c r="N655" s="119"/>
      <c r="O655" s="131"/>
      <c r="P655" s="6597"/>
      <c r="Q655" s="131"/>
      <c r="R655" s="131"/>
      <c r="S655" s="120"/>
      <c r="T655" s="120">
        <v>7</v>
      </c>
      <c r="U655" s="120">
        <v>2442</v>
      </c>
      <c r="V655" s="119"/>
      <c r="W655" s="197"/>
      <c r="X655" s="119"/>
      <c r="Y655" s="119"/>
      <c r="Z655" s="119"/>
      <c r="AA655" s="115"/>
      <c r="AB655" s="115"/>
      <c r="AC655" s="689">
        <f>IF(OR(BX$649="Close to Ear",BX$649="Close to Head"),"Head",IF(BX$649="Extremity","Extremity","Body"))</f>
        <v/>
      </c>
      <c r="AD655" s="690">
        <f>CA655</f>
        <v/>
      </c>
      <c r="AE655" s="688">
        <f>CB655</f>
        <v/>
      </c>
      <c r="AF655" s="115"/>
      <c r="AG655" s="808">
        <f>IF(AZ655="","N/A",IF(CQ655="Pass","P","F"))</f>
        <v/>
      </c>
      <c r="AH655" s="129"/>
      <c r="AI655" s="129"/>
      <c r="AJ655" s="129"/>
      <c r="AK655" s="119"/>
      <c r="AL655" s="115"/>
      <c r="AM655" s="119"/>
      <c r="AN655" s="119"/>
      <c r="AO655" s="692"/>
      <c r="AP655" s="692"/>
      <c r="AQ655" s="692"/>
      <c r="AR655" s="692"/>
      <c r="AS655" s="692"/>
      <c r="AT655" s="691">
        <f>CE655</f>
        <v/>
      </c>
      <c r="AU655" s="691">
        <f>CF655</f>
        <v/>
      </c>
      <c r="AV655" s="813"/>
      <c r="AW655" s="813"/>
      <c r="AX655" s="197">
        <f>CZ655</f>
        <v/>
      </c>
      <c r="AY655" s="197">
        <f>DE655</f>
        <v/>
      </c>
      <c r="AZ655" s="3379">
        <f>CO655</f>
        <v/>
      </c>
      <c r="BA655" s="3380"/>
      <c r="BB655" s="197">
        <f>CP655</f>
        <v/>
      </c>
      <c r="BC655" s="813"/>
      <c r="BD655" s="197">
        <f>CR655</f>
        <v/>
      </c>
      <c r="BE655" s="121">
        <f>CS655</f>
        <v/>
      </c>
      <c r="BF655" s="122">
        <f>CT655*60</f>
        <v/>
      </c>
      <c r="BG655" s="121">
        <f>BE655</f>
        <v/>
      </c>
      <c r="BH655" s="122">
        <f>CU655*60</f>
        <v/>
      </c>
      <c r="BI655" s="122">
        <f>CV655</f>
        <v/>
      </c>
      <c r="BJ655" s="117"/>
      <c r="BK655" s="812">
        <f>Overview!$E$7</f>
        <v/>
      </c>
      <c r="BL655" s="117"/>
      <c r="BM655" s="836">
        <f>CW655</f>
        <v/>
      </c>
      <c r="BN655" s="812">
        <f>Overview!$P$153</f>
        <v/>
      </c>
      <c r="BO655" s="117"/>
      <c r="BP655" s="117"/>
      <c r="BQ655" s="115"/>
      <c r="BR655" s="1478"/>
      <c r="BS655" s="1548"/>
      <c r="BT655" s="2128" t="inlineStr">
        <is>
          <t>WLAN</t>
        </is>
      </c>
      <c r="BU655" s="2128" t="inlineStr">
        <is>
          <t>2.4 GHz</t>
        </is>
      </c>
      <c r="BV655" s="469">
        <f>Overview!$E$31</f>
        <v/>
      </c>
      <c r="BW655" s="2128"/>
      <c r="BX655" s="2128"/>
      <c r="BY655" s="510"/>
      <c r="BZ655" s="510"/>
      <c r="CA655" s="511" t="str">
        <f>CA654</f>
        <v>TBD</v>
      </c>
      <c r="CB655" s="1971">
        <v>0</v>
      </c>
      <c r="CC655" s="510">
        <f>IF(COUNT('Conducted WiFi'!$AH$3:$AH$9)=0,7,INDEX('Conducted WiFi'!$T$3:$T$9,MATCH(MAX('Conducted WiFi'!$AH$3:$AH$9),'Conducted WiFi'!$AH$3:$AH$9,0)))</f>
        <v>7</v>
      </c>
      <c r="CD655" s="1718">
        <f>IF(COUNT('Conducted WiFi'!$AH$3:$AH$9)=0,2442,INDEX('Conducted WiFi'!$U$3:$U$9,MATCH(MAX('Conducted WiFi'!$AH$3:$AH$9),'Conducted WiFi'!$AH$3:$AH$9,0)))</f>
        <v>2442</v>
      </c>
      <c r="CE655" s="2013"/>
      <c r="CF655" s="1966"/>
      <c r="CG655" s="392" t="str">
        <f>IF(OR($BY$547="",$BY$547=""),"",$BY$547)</f>
        <v/>
      </c>
      <c r="CH655" s="392">
        <f>BZ655</f>
        <v/>
      </c>
      <c r="CI655" s="392">
        <f>CA655</f>
        <v/>
      </c>
      <c r="CJ655" s="2195"/>
      <c r="CK655" s="1608"/>
      <c r="CL655" s="206">
        <f>IF(CF655=""," ",IF(ABS(CE655-CF655)&lt;=0.125,"Valid","Not valid"))</f>
        <v/>
      </c>
      <c r="CM655" s="207">
        <f> IF(CE655="","",IF(AND(CE655&lt;&gt;"",CF655=""),IF(CE655&gt;=1,"Medir+Sig Max","No"),IF(CF655&lt;&gt;"",IF(CF655&gt;=1,"Medir+Sig Max","No"),"")))</f>
        <v/>
      </c>
      <c r="CN655" s="1787"/>
      <c r="CO655" s="220">
        <f>IF(CK655="",IF(AND(CE655="",CF655=""),"",IF(CF655="",IF(DE655&gt;1,ROUND(DE655*CE655,3),CE655),IF(DE655&gt;1,ROUND(DE655*CF655,3),CF655))),IF(AND(CE655="",CF655=""),"",IF(CF655="",IF(DE655&gt;1,ROUND(DE655*CE655*(1/(CK655)),3),CE655*(1/(CK655))),IF(DE655&gt;1,ROUND(DE655*CF655*(1/(CK655)),3),CF655*(1/(CK655))))))</f>
        <v/>
      </c>
      <c r="CP655" s="2043">
        <f>IF(COUNTIF(Overview!K12:K14,TRUE)&gt;0,2,IF(COUNTIF(Overview!L12:L14,TRUE)&gt;0,4,0))</f>
        <v/>
      </c>
      <c r="CQ655" s="1472">
        <f>IF(CO655="","",IF(CO655&gt;CP655,"Fail","Pass"))</f>
        <v/>
      </c>
      <c r="CR655" s="1481"/>
      <c r="CS655" s="1565">
        <f>MyTimestamp(CO655)</f>
        <v/>
      </c>
      <c r="CT655" s="1531">
        <f>IF(CE655="",0,15)+IF(CF655="",0,15)</f>
        <v/>
      </c>
      <c r="CU655" s="1532">
        <f>IF(CT655=0,0,2)</f>
        <v/>
      </c>
      <c r="CV655" s="859"/>
      <c r="CW655" s="859"/>
      <c r="CX655" s="2038"/>
      <c r="CY655" s="2044"/>
      <c r="CZ655" s="1543">
        <f>10^(CJ655/20)*100-100</f>
        <v/>
      </c>
      <c r="DA655" s="1354"/>
      <c r="DB655" s="1452"/>
      <c r="DC655" s="1273">
        <f>IF(DA655="","",10^(DA655/10))</f>
        <v/>
      </c>
      <c r="DD655" s="1406">
        <f>IF(ISNUMBER(DB655)=FALSE,"",10^(DB655/10))</f>
        <v/>
      </c>
      <c r="DE655" s="1543">
        <f>IF(AND(ISNUMBER(DC655),ISNUMBER(DD655)),IF(DC655/DD655&gt;1,ROUND((DC655)/DD655,3),1),1)</f>
        <v/>
      </c>
      <c r="DF655" s="1541"/>
      <c r="DG655" s="1541"/>
      <c r="DH655" s="1541"/>
      <c r="DI655" s="1541"/>
      <c r="DJ655" s="1541"/>
      <c r="DK655" s="1541"/>
      <c r="DL655" s="1541"/>
      <c r="DM655" s="1541"/>
      <c r="DN655" s="1541"/>
      <c r="DO655" s="1541"/>
      <c r="DP655" s="1541"/>
      <c r="DQ655" s="1541"/>
      <c r="DR655" s="1541"/>
    </row>
    <row r="656" ht="12.75" x14ac:dyDescent="0.2">
      <c r="A656" s="1541"/>
      <c r="B656" s="1541"/>
      <c r="C656"/>
      <c r="D656" s="130">
        <f>IF(BX$649="Close to Ear","EN 62209-1","EN 62209-2")</f>
        <v/>
      </c>
      <c r="E656" s="130">
        <f>IF(CG656="Close to Ear","2016","2010/A1:2019")</f>
        <v/>
      </c>
      <c r="F656" s="1488" t="inlineStr">
        <is>
          <t>5.5</t>
        </is>
      </c>
      <c r="G656" s="1497"/>
      <c r="H656" s="120">
        <f>BV656</f>
        <v/>
      </c>
      <c r="I656" s="120">
        <f>BW656</f>
        <v/>
      </c>
      <c r="J656" s="687" t="inlineStr">
        <is>
          <t>WLAN</t>
        </is>
      </c>
      <c r="K656" s="194" t="inlineStr">
        <is>
          <t>2.4 GHz</t>
        </is>
      </c>
      <c r="L656" s="115"/>
      <c r="M656" s="120"/>
      <c r="N656" s="119"/>
      <c r="O656" s="131"/>
      <c r="P656" s="6597"/>
      <c r="Q656" s="131"/>
      <c r="R656" s="131"/>
      <c r="S656" s="120"/>
      <c r="T656" s="120">
        <v>7</v>
      </c>
      <c r="U656" s="120">
        <v>2442</v>
      </c>
      <c r="V656" s="119"/>
      <c r="W656" s="197"/>
      <c r="X656" s="119"/>
      <c r="Y656" s="119"/>
      <c r="Z656" s="119"/>
      <c r="AA656" s="115"/>
      <c r="AB656" s="115"/>
      <c r="AC656" s="689">
        <f>IF(OR(BX$649="Close to Ear",BX$649="Close to Head"),"Head",IF(BX$649="Extremity","Extremity","Body"))</f>
        <v/>
      </c>
      <c r="AD656" s="690">
        <f>CA656</f>
        <v/>
      </c>
      <c r="AE656" s="688">
        <f>CB656</f>
        <v/>
      </c>
      <c r="AF656" s="115"/>
      <c r="AG656" s="808">
        <f>IF(AZ656="","N/A",IF(CQ656="Pass","P","F"))</f>
        <v/>
      </c>
      <c r="AH656" s="129"/>
      <c r="AI656" s="129"/>
      <c r="AJ656" s="129"/>
      <c r="AK656" s="119"/>
      <c r="AL656" s="115"/>
      <c r="AM656" s="119"/>
      <c r="AN656" s="119"/>
      <c r="AO656" s="692"/>
      <c r="AP656" s="692"/>
      <c r="AQ656" s="692"/>
      <c r="AR656" s="692"/>
      <c r="AS656" s="692"/>
      <c r="AT656" s="691">
        <f>CE656</f>
        <v/>
      </c>
      <c r="AU656" s="691">
        <f>CF656</f>
        <v/>
      </c>
      <c r="AV656" s="813"/>
      <c r="AW656" s="813"/>
      <c r="AX656" s="197">
        <f>CZ656</f>
        <v/>
      </c>
      <c r="AY656" s="197">
        <f>DE656</f>
        <v/>
      </c>
      <c r="AZ656" s="3379">
        <f>CO656</f>
        <v/>
      </c>
      <c r="BA656" s="3380"/>
      <c r="BB656" s="197">
        <f>CP656</f>
        <v/>
      </c>
      <c r="BC656" s="813"/>
      <c r="BD656" s="197">
        <f>CR656</f>
        <v/>
      </c>
      <c r="BE656" s="121">
        <f>CS656</f>
        <v/>
      </c>
      <c r="BF656" s="122">
        <f>CT656*60</f>
        <v/>
      </c>
      <c r="BG656" s="121">
        <f>BE656</f>
        <v/>
      </c>
      <c r="BH656" s="122">
        <f>CU656*60</f>
        <v/>
      </c>
      <c r="BI656" s="122">
        <f>CV656</f>
        <v/>
      </c>
      <c r="BJ656" s="117"/>
      <c r="BK656" s="812">
        <f>Overview!$E$7</f>
        <v/>
      </c>
      <c r="BL656" s="117"/>
      <c r="BM656" s="836">
        <f>CW656</f>
        <v/>
      </c>
      <c r="BN656" s="812">
        <f>Overview!$P$153</f>
        <v/>
      </c>
      <c r="BO656" s="117"/>
      <c r="BP656" s="117"/>
      <c r="BQ656" s="115"/>
      <c r="BR656" s="1478"/>
      <c r="BS656" s="1548"/>
      <c r="BT656" s="2127" t="inlineStr">
        <is>
          <t>WLAN</t>
        </is>
      </c>
      <c r="BU656" s="2127" t="inlineStr">
        <is>
          <t>2.4 GHz</t>
        </is>
      </c>
      <c r="BV656" s="465">
        <f>Overview!$E$31</f>
        <v/>
      </c>
      <c r="BW656" s="2127"/>
      <c r="BX656" s="2127"/>
      <c r="BY656" s="510"/>
      <c r="BZ656" s="510"/>
      <c r="CA656" s="511" t="str">
        <f>CA655</f>
        <v>TBD</v>
      </c>
      <c r="CB656" s="1971">
        <v>0</v>
      </c>
      <c r="CC656" s="510">
        <f>IF(COUNT('Conducted WiFi'!$AH$3:$AH$9)=0,7,INDEX('Conducted WiFi'!$T$3:$T$9,MATCH(MAX('Conducted WiFi'!$AH$3:$AH$9),'Conducted WiFi'!$AH$3:$AH$9,0)))</f>
        <v>7</v>
      </c>
      <c r="CD656" s="1718">
        <f>IF(COUNT('Conducted WiFi'!$AH$3:$AH$9)=0,2442,INDEX('Conducted WiFi'!$U$3:$U$9,MATCH(MAX('Conducted WiFi'!$AH$3:$AH$9),'Conducted WiFi'!$AH$3:$AH$9,0)))</f>
        <v>2442</v>
      </c>
      <c r="CE656" s="2013"/>
      <c r="CF656" s="1966"/>
      <c r="CG656" s="392" t="str">
        <f>IF(OR($BY$547="",$BY$547=""),"",$BY$547)</f>
        <v/>
      </c>
      <c r="CH656" s="392">
        <f>BZ656</f>
        <v/>
      </c>
      <c r="CI656" s="392">
        <f>CA656</f>
        <v/>
      </c>
      <c r="CJ656" s="2195"/>
      <c r="CK656" s="1608"/>
      <c r="CL656" s="206">
        <f>IF(CF656=""," ",IF(ABS(CE656-CF656)&lt;=0.125,"Valid","Not valid"))</f>
        <v/>
      </c>
      <c r="CM656" s="207">
        <f> IF(CE656="","",IF(AND(CE656&lt;&gt;"",CF656=""),IF(CE656&gt;=1,"Medir+Sig Max","No"),IF(CF656&lt;&gt;"",IF(CF656&gt;=1,"Medir+Sig Max","No"),"")))</f>
        <v/>
      </c>
      <c r="CN656" s="1787"/>
      <c r="CO656" s="220">
        <f>IF(CK656="",IF(AND(CE656="",CF656=""),"",IF(CF656="",IF(DE656&gt;1,ROUND(DE656*CE656,3),CE656),IF(DE656&gt;1,ROUND(DE656*CF656,3),CF656))),IF(AND(CE656="",CF656=""),"",IF(CF656="",IF(DE656&gt;1,ROUND(DE656*CE656*(1/(CK656)),3),CE656*(1/(CK656))),IF(DE656&gt;1,ROUND(DE656*CF656*(1/(CK656)),3),CF656*(1/(CK656))))))</f>
        <v/>
      </c>
      <c r="CP656" s="2043">
        <f>IF(COUNTIF(Overview!K12:K14,TRUE)&gt;0,2,IF(COUNTIF(Overview!L12:L14,TRUE)&gt;0,4,0))</f>
        <v/>
      </c>
      <c r="CQ656" s="1472">
        <f>IF(CO656="","",IF(CO656&gt;CP656,"Fail","Pass"))</f>
        <v/>
      </c>
      <c r="CR656" s="1481"/>
      <c r="CS656" s="1565">
        <f>MyTimestamp(CO656)</f>
        <v/>
      </c>
      <c r="CT656" s="1531">
        <f>IF(CE656="",0,15)+IF(CF656="",0,15)</f>
        <v/>
      </c>
      <c r="CU656" s="1532">
        <f>IF(CT656=0,0,2)</f>
        <v/>
      </c>
      <c r="CV656" s="859"/>
      <c r="CW656" s="859"/>
      <c r="CX656" s="2038"/>
      <c r="CY656" s="2044"/>
      <c r="CZ656" s="1543">
        <f>10^(CJ656/20)*100-100</f>
        <v/>
      </c>
      <c r="DA656" s="1354"/>
      <c r="DB656" s="1452"/>
      <c r="DC656" s="1273">
        <f>IF(DA656="","",10^(DA656/10))</f>
        <v/>
      </c>
      <c r="DD656" s="1406">
        <f>IF(ISNUMBER(DB656)=FALSE,"",10^(DB656/10))</f>
        <v/>
      </c>
      <c r="DE656" s="1543">
        <f>IF(AND(ISNUMBER(DC656),ISNUMBER(DD656)),IF(DC656/DD656&gt;1,ROUND((DC656)/DD656,3),1),1)</f>
        <v/>
      </c>
      <c r="DF656" s="1541"/>
      <c r="DG656" s="1541"/>
      <c r="DH656" s="1541"/>
      <c r="DI656" s="1541"/>
      <c r="DJ656" s="1541"/>
      <c r="DK656" s="1541"/>
      <c r="DL656" s="1541"/>
      <c r="DM656" s="1541"/>
      <c r="DN656" s="1541"/>
      <c r="DO656" s="1541"/>
      <c r="DP656" s="1541"/>
      <c r="DQ656" s="1541"/>
      <c r="DR656" s="1541"/>
    </row>
    <row r="657" ht="12.75" x14ac:dyDescent="0.2">
      <c r="A657" s="1541"/>
      <c r="B657" s="1541"/>
      <c r="C657"/>
      <c r="D657" s="130">
        <f>IF(BX$649="Close to Ear","EN 62209-1","EN 62209-2")</f>
        <v/>
      </c>
      <c r="E657" s="130">
        <f>IF(CG657="Close to Ear","2016","2010/A1:2019")</f>
        <v/>
      </c>
      <c r="F657" s="1488" t="inlineStr">
        <is>
          <t>5.5</t>
        </is>
      </c>
      <c r="G657" s="1497"/>
      <c r="H657" s="120">
        <f>BV657</f>
        <v/>
      </c>
      <c r="I657" s="120">
        <f>BW657</f>
        <v/>
      </c>
      <c r="J657" s="687" t="inlineStr">
        <is>
          <t>WLAN</t>
        </is>
      </c>
      <c r="K657" s="194" t="inlineStr">
        <is>
          <t>2.4 GHz</t>
        </is>
      </c>
      <c r="L657" s="115"/>
      <c r="M657" s="120"/>
      <c r="N657" s="119"/>
      <c r="O657" s="131"/>
      <c r="P657" s="6597"/>
      <c r="Q657" s="131"/>
      <c r="R657" s="131"/>
      <c r="S657" s="120"/>
      <c r="T657" s="120">
        <v>7</v>
      </c>
      <c r="U657" s="120">
        <v>2442</v>
      </c>
      <c r="V657" s="119"/>
      <c r="W657" s="197"/>
      <c r="X657" s="119"/>
      <c r="Y657" s="119"/>
      <c r="Z657" s="119"/>
      <c r="AA657" s="115"/>
      <c r="AB657" s="115"/>
      <c r="AC657" s="689">
        <f>IF(OR(BX$649="Close to Ear",BX$649="Close to Head"),"Head",IF(BX$649="Extremity","Extremity","Body"))</f>
        <v/>
      </c>
      <c r="AD657" s="690">
        <f>CA657</f>
        <v/>
      </c>
      <c r="AE657" s="688">
        <f>CB657</f>
        <v/>
      </c>
      <c r="AF657" s="115"/>
      <c r="AG657" s="808">
        <f>IF(AZ657="","N/A",IF(CQ657="Pass","P","F"))</f>
        <v/>
      </c>
      <c r="AH657" s="129"/>
      <c r="AI657" s="129"/>
      <c r="AJ657" s="129"/>
      <c r="AK657" s="119"/>
      <c r="AL657" s="115"/>
      <c r="AM657" s="119"/>
      <c r="AN657" s="119"/>
      <c r="AO657" s="692"/>
      <c r="AP657" s="692"/>
      <c r="AQ657" s="692"/>
      <c r="AR657" s="692"/>
      <c r="AS657" s="692"/>
      <c r="AT657" s="691">
        <f>CE657</f>
        <v/>
      </c>
      <c r="AU657" s="691">
        <f>CF657</f>
        <v/>
      </c>
      <c r="AV657" s="813"/>
      <c r="AW657" s="813"/>
      <c r="AX657" s="197">
        <f>CZ657</f>
        <v/>
      </c>
      <c r="AY657" s="197">
        <f>DE657</f>
        <v/>
      </c>
      <c r="AZ657" s="3379">
        <f>CO657</f>
        <v/>
      </c>
      <c r="BA657" s="3380"/>
      <c r="BB657" s="197">
        <f>CP657</f>
        <v/>
      </c>
      <c r="BC657" s="813"/>
      <c r="BD657" s="197">
        <f>CR657</f>
        <v/>
      </c>
      <c r="BE657" s="121">
        <f>CS657</f>
        <v/>
      </c>
      <c r="BF657" s="122">
        <f>CT657*60</f>
        <v/>
      </c>
      <c r="BG657" s="121">
        <f>BE657</f>
        <v/>
      </c>
      <c r="BH657" s="122">
        <f>CU657*60</f>
        <v/>
      </c>
      <c r="BI657" s="122">
        <f>CV657</f>
        <v/>
      </c>
      <c r="BJ657" s="117"/>
      <c r="BK657" s="812">
        <f>Overview!$E$7</f>
        <v/>
      </c>
      <c r="BL657" s="117"/>
      <c r="BM657" s="836">
        <f>CW657</f>
        <v/>
      </c>
      <c r="BN657" s="812">
        <f>Overview!$P$153</f>
        <v/>
      </c>
      <c r="BO657" s="117"/>
      <c r="BP657" s="117"/>
      <c r="BQ657" s="115"/>
      <c r="BR657" s="1478"/>
      <c r="BS657" s="1548"/>
      <c r="BT657" s="2127" t="inlineStr">
        <is>
          <t>WLAN</t>
        </is>
      </c>
      <c r="BU657" s="2127" t="inlineStr">
        <is>
          <t>2.4 GHz</t>
        </is>
      </c>
      <c r="BV657" s="465">
        <f>Overview!$E$31</f>
        <v/>
      </c>
      <c r="BW657" s="2127"/>
      <c r="BX657" s="2127"/>
      <c r="BY657" s="510"/>
      <c r="BZ657" s="510"/>
      <c r="CA657" s="511" t="str">
        <f>CA656</f>
        <v>TBD</v>
      </c>
      <c r="CB657" s="1971">
        <v>0</v>
      </c>
      <c r="CC657" s="510">
        <f>IF(COUNT('Conducted WiFi'!$AH$3:$AH$9)=0,7,INDEX('Conducted WiFi'!$T$3:$T$9,MATCH(MAX('Conducted WiFi'!$AH$3:$AH$9),'Conducted WiFi'!$AH$3:$AH$9,0)))</f>
        <v>7</v>
      </c>
      <c r="CD657" s="1718">
        <f>IF(COUNT('Conducted WiFi'!$AH$3:$AH$9)=0,2442,INDEX('Conducted WiFi'!$U$3:$U$9,MATCH(MAX('Conducted WiFi'!$AH$3:$AH$9),'Conducted WiFi'!$AH$3:$AH$9,0)))</f>
        <v>2442</v>
      </c>
      <c r="CE657" s="2013"/>
      <c r="CF657" s="1966"/>
      <c r="CG657" s="392" t="str">
        <f>IF(OR($BY$547="",$BY$547=""),"",$BY$547)</f>
        <v/>
      </c>
      <c r="CH657" s="392">
        <f>BZ657</f>
        <v/>
      </c>
      <c r="CI657" s="392">
        <f>CA657</f>
        <v/>
      </c>
      <c r="CJ657" s="2195"/>
      <c r="CK657" s="1608"/>
      <c r="CL657" s="206">
        <f>IF(CF657=""," ",IF(ABS(CE657-CF657)&lt;=0.125,"Valid","Not valid"))</f>
        <v/>
      </c>
      <c r="CM657" s="207">
        <f> IF(CE657="","",IF(AND(CE657&lt;&gt;"",CF657=""),IF(CE657&gt;=1,"Medir+Sig Max","No"),IF(CF657&lt;&gt;"",IF(CF657&gt;=1,"Medir+Sig Max","No"),"")))</f>
        <v/>
      </c>
      <c r="CN657" s="1787"/>
      <c r="CO657" s="220">
        <f>IF(CK657="",IF(AND(CE657="",CF657=""),"",IF(CF657="",IF(DE657&gt;1,ROUND(DE657*CE657,3),CE657),IF(DE657&gt;1,ROUND(DE657*CF657,3),CF657))),IF(AND(CE657="",CF657=""),"",IF(CF657="",IF(DE657&gt;1,ROUND(DE657*CE657*(1/(CK657)),3),CE657*(1/(CK657))),IF(DE657&gt;1,ROUND(DE657*CF657*(1/(CK657)),3),CF657*(1/(CK657))))))</f>
        <v/>
      </c>
      <c r="CP657" s="2043">
        <f>IF(COUNTIF(Overview!K12:K14,TRUE)&gt;0,2,IF(COUNTIF(Overview!L12:L14,TRUE)&gt;0,4,0))</f>
        <v/>
      </c>
      <c r="CQ657" s="1472">
        <f>IF(CO657="","",IF(CO657&gt;CP657,"Fail","Pass"))</f>
        <v/>
      </c>
      <c r="CR657" s="1481"/>
      <c r="CS657" s="1565">
        <f>MyTimestamp(CO657)</f>
        <v/>
      </c>
      <c r="CT657" s="1531">
        <f>IF(CE657="",0,15)+IF(CF657="",0,15)</f>
        <v/>
      </c>
      <c r="CU657" s="1532">
        <f>IF(CT657=0,0,2)</f>
        <v/>
      </c>
      <c r="CV657" s="859"/>
      <c r="CW657" s="859"/>
      <c r="CX657" s="2038"/>
      <c r="CY657" s="2044"/>
      <c r="CZ657" s="1543">
        <f>10^(CJ657/20)*100-100</f>
        <v/>
      </c>
      <c r="DA657" s="1354"/>
      <c r="DB657" s="1452"/>
      <c r="DC657" s="1273">
        <f>IF(DA657="","",10^(DA657/10))</f>
        <v/>
      </c>
      <c r="DD657" s="1406">
        <f>IF(ISNUMBER(DB657)=FALSE,"",10^(DB657/10))</f>
        <v/>
      </c>
      <c r="DE657" s="1543">
        <f>IF(AND(ISNUMBER(DC657),ISNUMBER(DD657)),IF(DC657/DD657&gt;1,ROUND((DC657)/DD657,3),1),1)</f>
        <v/>
      </c>
      <c r="DF657" s="1541"/>
      <c r="DG657" s="1541"/>
      <c r="DH657" s="1541"/>
      <c r="DI657" s="1541"/>
      <c r="DJ657" s="1541"/>
      <c r="DK657" s="1541"/>
      <c r="DL657" s="1541"/>
      <c r="DM657" s="1541"/>
      <c r="DN657" s="1541"/>
      <c r="DO657" s="1541"/>
      <c r="DP657" s="1541"/>
      <c r="DQ657" s="1541"/>
      <c r="DR657" s="1541"/>
    </row>
    <row r="658" ht="12.75" x14ac:dyDescent="0.2">
      <c r="A658" s="1541"/>
      <c r="B658" s="1541"/>
      <c r="C658"/>
      <c r="D658" s="130">
        <f>IF(BX$649="Close to Ear","EN 62209-1","EN 62209-2")</f>
        <v/>
      </c>
      <c r="E658" s="130">
        <f>IF(CG658="Close to Ear","2016","2010/A1:2019")</f>
        <v/>
      </c>
      <c r="F658" s="1488" t="inlineStr">
        <is>
          <t>5.5</t>
        </is>
      </c>
      <c r="G658" s="1497"/>
      <c r="H658" s="120">
        <f>BV658</f>
        <v/>
      </c>
      <c r="I658" s="120">
        <f>BW658</f>
        <v/>
      </c>
      <c r="J658" s="687" t="inlineStr">
        <is>
          <t>WLAN</t>
        </is>
      </c>
      <c r="K658" s="194" t="inlineStr">
        <is>
          <t>2.4 GHz</t>
        </is>
      </c>
      <c r="L658" s="115"/>
      <c r="M658" s="120"/>
      <c r="N658" s="119"/>
      <c r="O658" s="131"/>
      <c r="P658" s="6597"/>
      <c r="Q658" s="131"/>
      <c r="R658" s="131"/>
      <c r="S658" s="120"/>
      <c r="T658" s="120">
        <v>7</v>
      </c>
      <c r="U658" s="120">
        <v>2442</v>
      </c>
      <c r="V658" s="119"/>
      <c r="W658" s="197"/>
      <c r="X658" s="119"/>
      <c r="Y658" s="119"/>
      <c r="Z658" s="119"/>
      <c r="AA658" s="115"/>
      <c r="AB658" s="115"/>
      <c r="AC658" s="689">
        <f>IF(OR(BX$649="Close to Ear",BX$649="Close to Head"),"Head",IF(BX$649="Extremity","Extremity","Body"))</f>
        <v/>
      </c>
      <c r="AD658" s="690">
        <f>CA658</f>
        <v/>
      </c>
      <c r="AE658" s="688">
        <f>CB658</f>
        <v/>
      </c>
      <c r="AF658" s="115"/>
      <c r="AG658" s="808">
        <f>IF(AZ658="","N/A",IF(CQ658="Pass","P","F"))</f>
        <v/>
      </c>
      <c r="AH658" s="129"/>
      <c r="AI658" s="129"/>
      <c r="AJ658" s="129"/>
      <c r="AK658" s="119"/>
      <c r="AL658" s="115"/>
      <c r="AM658" s="119"/>
      <c r="AN658" s="119"/>
      <c r="AO658" s="692"/>
      <c r="AP658" s="692"/>
      <c r="AQ658" s="692"/>
      <c r="AR658" s="692"/>
      <c r="AS658" s="692"/>
      <c r="AT658" s="691">
        <f>CE658</f>
        <v/>
      </c>
      <c r="AU658" s="691">
        <f>CF658</f>
        <v/>
      </c>
      <c r="AV658" s="813"/>
      <c r="AW658" s="813"/>
      <c r="AX658" s="197">
        <f>CZ658</f>
        <v/>
      </c>
      <c r="AY658" s="197">
        <f>DE658</f>
        <v/>
      </c>
      <c r="AZ658" s="3379">
        <f>CO658</f>
        <v/>
      </c>
      <c r="BA658" s="3380"/>
      <c r="BB658" s="197">
        <f>CP658</f>
        <v/>
      </c>
      <c r="BC658" s="813"/>
      <c r="BD658" s="197">
        <f>CR658</f>
        <v/>
      </c>
      <c r="BE658" s="121">
        <f>CS658</f>
        <v/>
      </c>
      <c r="BF658" s="122">
        <f>CT658*60</f>
        <v/>
      </c>
      <c r="BG658" s="121">
        <f>BE658</f>
        <v/>
      </c>
      <c r="BH658" s="122">
        <f>CU658*60</f>
        <v/>
      </c>
      <c r="BI658" s="122">
        <f>CV658</f>
        <v/>
      </c>
      <c r="BJ658" s="117"/>
      <c r="BK658" s="812">
        <f>Overview!$E$7</f>
        <v/>
      </c>
      <c r="BL658" s="117"/>
      <c r="BM658" s="836">
        <f>CW658</f>
        <v/>
      </c>
      <c r="BN658" s="812">
        <f>Overview!$P$153</f>
        <v/>
      </c>
      <c r="BO658" s="117"/>
      <c r="BP658" s="117"/>
      <c r="BQ658" s="115"/>
      <c r="BR658" s="1478"/>
      <c r="BS658" s="1548"/>
      <c r="BT658" s="2127" t="inlineStr">
        <is>
          <t>WLAN</t>
        </is>
      </c>
      <c r="BU658" s="2127" t="inlineStr">
        <is>
          <t>2.4 GHz</t>
        </is>
      </c>
      <c r="BV658" s="465">
        <f>Overview!$E$31</f>
        <v/>
      </c>
      <c r="BW658" s="2127"/>
      <c r="BX658" s="2127"/>
      <c r="BY658" s="510"/>
      <c r="BZ658" s="510"/>
      <c r="CA658" s="511" t="str">
        <f>CA657</f>
        <v>TBD</v>
      </c>
      <c r="CB658" s="1971">
        <v>0</v>
      </c>
      <c r="CC658" s="510">
        <f>IF(COUNT('Conducted WiFi'!$AH$3:$AH$9)=0,7,INDEX('Conducted WiFi'!$T$3:$T$9,MATCH(MAX('Conducted WiFi'!$AH$3:$AH$9),'Conducted WiFi'!$AH$3:$AH$9,0)))</f>
        <v>7</v>
      </c>
      <c r="CD658" s="1718">
        <f>IF(COUNT('Conducted WiFi'!$AH$3:$AH$9)=0,2442,INDEX('Conducted WiFi'!$U$3:$U$9,MATCH(MAX('Conducted WiFi'!$AH$3:$AH$9),'Conducted WiFi'!$AH$3:$AH$9,0)))</f>
        <v>2442</v>
      </c>
      <c r="CE658" s="2013"/>
      <c r="CF658" s="1966"/>
      <c r="CG658" s="392" t="str">
        <f>IF(OR($BY$547="",$BY$547=""),"",$BY$547)</f>
        <v/>
      </c>
      <c r="CH658" s="392">
        <f>BZ658</f>
        <v/>
      </c>
      <c r="CI658" s="392">
        <f>CA658</f>
        <v/>
      </c>
      <c r="CJ658" s="2195"/>
      <c r="CK658" s="1608"/>
      <c r="CL658" s="206">
        <f>IF(CF658=""," ",IF(ABS(CE658-CF658)&lt;=0.125,"Valid","Not valid"))</f>
        <v/>
      </c>
      <c r="CM658" s="207">
        <f> IF(CE658="","",IF(AND(CE658&lt;&gt;"",CF658=""),IF(CE658&gt;=1,"Medir+Sig Max","No"),IF(CF658&lt;&gt;"",IF(CF658&gt;=1,"Medir+Sig Max","No"),"")))</f>
        <v/>
      </c>
      <c r="CN658" s="1787"/>
      <c r="CO658" s="220">
        <f>IF(CK658="",IF(AND(CE658="",CF658=""),"",IF(CF658="",IF(DE658&gt;1,ROUND(DE658*CE658,3),CE658),IF(DE658&gt;1,ROUND(DE658*CF658,3),CF658))),IF(AND(CE658="",CF658=""),"",IF(CF658="",IF(DE658&gt;1,ROUND(DE658*CE658*(1/(CK658)),3),CE658*(1/(CK658))),IF(DE658&gt;1,ROUND(DE658*CF658*(1/(CK658)),3),CF658*(1/(CK658))))))</f>
        <v/>
      </c>
      <c r="CP658" s="2043">
        <f>IF(COUNTIF(Overview!K12:K14,TRUE)&gt;0,2,IF(COUNTIF(Overview!L12:L14,TRUE)&gt;0,4,0))</f>
        <v/>
      </c>
      <c r="CQ658" s="1472">
        <f>IF(CO658="","",IF(CO658&gt;CP658,"Fail","Pass"))</f>
        <v/>
      </c>
      <c r="CR658" s="1481"/>
      <c r="CS658" s="1565">
        <f>MyTimestamp(CO658)</f>
        <v/>
      </c>
      <c r="CT658" s="1531">
        <f>IF(CE658="",0,15)+IF(CF658="",0,15)</f>
        <v/>
      </c>
      <c r="CU658" s="1532">
        <f>IF(CT658=0,0,2)</f>
        <v/>
      </c>
      <c r="CV658" s="859"/>
      <c r="CW658" s="859"/>
      <c r="CX658" s="2038"/>
      <c r="CY658" s="2044"/>
      <c r="CZ658" s="1543">
        <f>10^(CJ658/20)*100-100</f>
        <v/>
      </c>
      <c r="DA658" s="1354"/>
      <c r="DB658" s="1452"/>
      <c r="DC658" s="1273">
        <f>IF(DA658="","",10^(DA658/10))</f>
        <v/>
      </c>
      <c r="DD658" s="1406">
        <f>IF(ISNUMBER(DB658)=FALSE,"",10^(DB658/10))</f>
        <v/>
      </c>
      <c r="DE658" s="1543">
        <f>IF(AND(ISNUMBER(DC658),ISNUMBER(DD658)),IF(DC658/DD658&gt;1,ROUND((DC658)/DD658,3),1),1)</f>
        <v/>
      </c>
      <c r="DF658" s="1541"/>
      <c r="DG658" s="1541"/>
      <c r="DH658" s="1541"/>
      <c r="DI658" s="1541"/>
      <c r="DJ658" s="1541"/>
      <c r="DK658" s="1541"/>
      <c r="DL658" s="1541"/>
      <c r="DM658" s="1541"/>
      <c r="DN658" s="1541"/>
      <c r="DO658" s="1541"/>
      <c r="DP658" s="1541"/>
      <c r="DQ658" s="1541"/>
      <c r="DR658" s="1541"/>
    </row>
    <row r="659" ht="12.75" x14ac:dyDescent="0.2">
      <c r="A659" s="1541"/>
      <c r="B659" s="1541"/>
      <c r="C659"/>
      <c r="D659" s="130">
        <f>IF(BX$649="Close to Ear","EN 62209-1","EN 62209-2")</f>
        <v/>
      </c>
      <c r="E659" s="130">
        <f>IF(CG659="Close to Ear","2016","2010/A1:2019")</f>
        <v/>
      </c>
      <c r="F659" s="1488" t="inlineStr">
        <is>
          <t>5.5</t>
        </is>
      </c>
      <c r="G659" s="1497"/>
      <c r="H659" s="120">
        <f>BV659</f>
        <v/>
      </c>
      <c r="I659" s="120">
        <f>BW659</f>
        <v/>
      </c>
      <c r="J659" s="687" t="inlineStr">
        <is>
          <t>WLAN</t>
        </is>
      </c>
      <c r="K659" s="194" t="inlineStr">
        <is>
          <t>2.4 GHz</t>
        </is>
      </c>
      <c r="L659" s="115"/>
      <c r="M659" s="120"/>
      <c r="N659" s="119"/>
      <c r="O659" s="131"/>
      <c r="P659" s="6597"/>
      <c r="Q659" s="131"/>
      <c r="R659" s="131"/>
      <c r="S659" s="120"/>
      <c r="T659" s="120">
        <v>7</v>
      </c>
      <c r="U659" s="120">
        <v>2442</v>
      </c>
      <c r="V659" s="119"/>
      <c r="W659" s="197"/>
      <c r="X659" s="119"/>
      <c r="Y659" s="119"/>
      <c r="Z659" s="119"/>
      <c r="AA659" s="115"/>
      <c r="AB659" s="115"/>
      <c r="AC659" s="689">
        <f>IF(OR(BX$649="Close to Ear",BX$649="Close to Head"),"Head",IF(BX$649="Extremity","Extremity","Body"))</f>
        <v/>
      </c>
      <c r="AD659" s="690">
        <f>CA659</f>
        <v/>
      </c>
      <c r="AE659" s="688">
        <f>CB659</f>
        <v/>
      </c>
      <c r="AF659" s="115"/>
      <c r="AG659" s="808">
        <f>IF(AZ659="","N/A",IF(CQ659="Pass","P","F"))</f>
        <v/>
      </c>
      <c r="AH659" s="129"/>
      <c r="AI659" s="129"/>
      <c r="AJ659" s="129"/>
      <c r="AK659" s="119"/>
      <c r="AL659" s="115"/>
      <c r="AM659" s="119"/>
      <c r="AN659" s="119"/>
      <c r="AO659" s="692"/>
      <c r="AP659" s="692"/>
      <c r="AQ659" s="692"/>
      <c r="AR659" s="692"/>
      <c r="AS659" s="692"/>
      <c r="AT659" s="691">
        <f>CE659</f>
        <v/>
      </c>
      <c r="AU659" s="691">
        <f>CF659</f>
        <v/>
      </c>
      <c r="AV659" s="813"/>
      <c r="AW659" s="813"/>
      <c r="AX659" s="197">
        <f>CZ659</f>
        <v/>
      </c>
      <c r="AY659" s="197">
        <f>DE659</f>
        <v/>
      </c>
      <c r="AZ659" s="3379">
        <f>CO659</f>
        <v/>
      </c>
      <c r="BA659" s="3380"/>
      <c r="BB659" s="197">
        <f>CP659</f>
        <v/>
      </c>
      <c r="BC659" s="813"/>
      <c r="BD659" s="197">
        <f>CR659</f>
        <v/>
      </c>
      <c r="BE659" s="121">
        <f>CS659</f>
        <v/>
      </c>
      <c r="BF659" s="122">
        <f>CT659*60</f>
        <v/>
      </c>
      <c r="BG659" s="121">
        <f>BE659</f>
        <v/>
      </c>
      <c r="BH659" s="122">
        <f>CU659*60</f>
        <v/>
      </c>
      <c r="BI659" s="122">
        <f>CV659</f>
        <v/>
      </c>
      <c r="BJ659" s="117"/>
      <c r="BK659" s="812">
        <f>Overview!$E$7</f>
        <v/>
      </c>
      <c r="BL659" s="117"/>
      <c r="BM659" s="836">
        <f>CW659</f>
        <v/>
      </c>
      <c r="BN659" s="812">
        <f>Overview!$P$153</f>
        <v/>
      </c>
      <c r="BO659" s="117"/>
      <c r="BP659" s="117"/>
      <c r="BQ659" s="115"/>
      <c r="BR659" s="1478"/>
      <c r="BS659" s="1548"/>
      <c r="BT659" s="2127" t="inlineStr">
        <is>
          <t>WLAN</t>
        </is>
      </c>
      <c r="BU659" s="2127" t="inlineStr">
        <is>
          <t>2.4 GHz</t>
        </is>
      </c>
      <c r="BV659" s="465">
        <f>Overview!$E$31</f>
        <v/>
      </c>
      <c r="BW659" s="2127"/>
      <c r="BX659" s="2127"/>
      <c r="BY659" s="510"/>
      <c r="BZ659" s="510"/>
      <c r="CA659" s="511" t="str">
        <f>CA658</f>
        <v>TBD</v>
      </c>
      <c r="CB659" s="1971">
        <v>0</v>
      </c>
      <c r="CC659" s="510">
        <f>IF(COUNT('Conducted WiFi'!$AH$3:$AH$9)=0,7,INDEX('Conducted WiFi'!$T$3:$T$9,MATCH(MAX('Conducted WiFi'!$AH$3:$AH$9),'Conducted WiFi'!$AH$3:$AH$9,0)))</f>
        <v>7</v>
      </c>
      <c r="CD659" s="1718">
        <f>IF(COUNT('Conducted WiFi'!$AH$3:$AH$9)=0,2442,INDEX('Conducted WiFi'!$U$3:$U$9,MATCH(MAX('Conducted WiFi'!$AH$3:$AH$9),'Conducted WiFi'!$AH$3:$AH$9,0)))</f>
        <v>2442</v>
      </c>
      <c r="CE659" s="2013"/>
      <c r="CF659" s="1966"/>
      <c r="CG659" s="392" t="str">
        <f>IF(OR($BY$547="",$BY$547=""),"",$BY$547)</f>
        <v/>
      </c>
      <c r="CH659" s="392">
        <f>BZ659</f>
        <v/>
      </c>
      <c r="CI659" s="392">
        <f>CA659</f>
        <v/>
      </c>
      <c r="CJ659" s="2195"/>
      <c r="CK659" s="1608"/>
      <c r="CL659" s="206">
        <f>IF(CF659=""," ",IF(ABS(CE659-CF659)&lt;=0.125,"Valid","Not valid"))</f>
        <v/>
      </c>
      <c r="CM659" s="207">
        <f> IF(CE659="","",IF(AND(CE659&lt;&gt;"",CF659=""),IF(CE659&gt;=1,"Medir+Sig Max","No"),IF(CF659&lt;&gt;"",IF(CF659&gt;=1,"Medir+Sig Max","No"),"")))</f>
        <v/>
      </c>
      <c r="CN659" s="1787"/>
      <c r="CO659" s="220">
        <f>IF(CK659="",IF(AND(CE659="",CF659=""),"",IF(CF659="",IF(DE659&gt;1,ROUND(DE659*CE659,3),CE659),IF(DE659&gt;1,ROUND(DE659*CF659,3),CF659))),IF(AND(CE659="",CF659=""),"",IF(CF659="",IF(DE659&gt;1,ROUND(DE659*CE659*(1/(CK659)),3),CE659*(1/(CK659))),IF(DE659&gt;1,ROUND(DE659*CF659*(1/(CK659)),3),CF659*(1/(CK659))))))</f>
        <v/>
      </c>
      <c r="CP659" s="2043">
        <f>IF(COUNTIF(Overview!K12:K14,TRUE)&gt;0,2,IF(COUNTIF(Overview!L12:L14,TRUE)&gt;0,4,0))</f>
        <v/>
      </c>
      <c r="CQ659" s="1472">
        <f>IF(CO659="","",IF(CO659&gt;CP659,"Fail","Pass"))</f>
        <v/>
      </c>
      <c r="CR659" s="1481"/>
      <c r="CS659" s="1565">
        <f>MyTimestamp(CO659)</f>
        <v/>
      </c>
      <c r="CT659" s="1531">
        <f>IF(CE659="",0,15)+IF(CF659="",0,15)</f>
        <v/>
      </c>
      <c r="CU659" s="1532">
        <f>IF(CT659=0,0,2)</f>
        <v/>
      </c>
      <c r="CV659" s="859"/>
      <c r="CW659" s="859"/>
      <c r="CX659" s="2038"/>
      <c r="CY659" s="2044"/>
      <c r="CZ659" s="1543">
        <f>10^(CJ659/20)*100-100</f>
        <v/>
      </c>
      <c r="DA659" s="1354"/>
      <c r="DB659" s="1452"/>
      <c r="DC659" s="1273">
        <f>IF(DA659="","",10^(DA659/10))</f>
        <v/>
      </c>
      <c r="DD659" s="1406">
        <f>IF(ISNUMBER(DB659)=FALSE,"",10^(DB659/10))</f>
        <v/>
      </c>
      <c r="DE659" s="1543">
        <f>IF(AND(ISNUMBER(DC659),ISNUMBER(DD659)),IF(DC659/DD659&gt;1,ROUND((DC659)/DD659,3),1),1)</f>
        <v/>
      </c>
      <c r="DF659" s="1541"/>
      <c r="DG659" s="1541"/>
      <c r="DH659" s="1541"/>
      <c r="DI659" s="1541"/>
      <c r="DJ659" s="1541"/>
      <c r="DK659" s="1541"/>
      <c r="DL659" s="1541"/>
      <c r="DM659" s="1541"/>
      <c r="DN659" s="1541"/>
      <c r="DO659" s="1541"/>
      <c r="DP659" s="1541"/>
      <c r="DQ659" s="1541"/>
      <c r="DR659" s="1541"/>
    </row>
    <row r="660" ht="12.75" x14ac:dyDescent="0.2">
      <c r="A660" s="1541"/>
      <c r="B660" s="1541"/>
      <c r="C660"/>
      <c r="D660" s="130">
        <f>IF(BX$649="Close to Ear","EN 62209-1","EN 62209-2")</f>
        <v/>
      </c>
      <c r="E660" s="130">
        <f>IF(CG660="Close to Ear","2016","2010/A1:2019")</f>
        <v/>
      </c>
      <c r="F660" s="1488" t="inlineStr">
        <is>
          <t>5.5</t>
        </is>
      </c>
      <c r="G660" s="1497"/>
      <c r="H660" s="120">
        <f>BV660</f>
        <v/>
      </c>
      <c r="I660" s="120">
        <f>BW660</f>
        <v/>
      </c>
      <c r="J660" s="687" t="inlineStr">
        <is>
          <t>WLAN</t>
        </is>
      </c>
      <c r="K660" s="194" t="inlineStr">
        <is>
          <t>2.4 GHz</t>
        </is>
      </c>
      <c r="L660" s="115"/>
      <c r="M660" s="120"/>
      <c r="N660" s="119"/>
      <c r="O660" s="131"/>
      <c r="P660" s="6597"/>
      <c r="Q660" s="131"/>
      <c r="R660" s="131"/>
      <c r="S660" s="120"/>
      <c r="T660" s="120">
        <v>7</v>
      </c>
      <c r="U660" s="120">
        <v>2442</v>
      </c>
      <c r="V660" s="119"/>
      <c r="W660" s="197"/>
      <c r="X660" s="119"/>
      <c r="Y660" s="119"/>
      <c r="Z660" s="119"/>
      <c r="AA660" s="115"/>
      <c r="AB660" s="115"/>
      <c r="AC660" s="689">
        <f>IF(OR(BX$649="Close to Ear",BX$649="Close to Head"),"Head",IF(BX$649="Extremity","Extremity","Body"))</f>
        <v/>
      </c>
      <c r="AD660" s="690">
        <f>CA660</f>
        <v/>
      </c>
      <c r="AE660" s="688">
        <f>CB660</f>
        <v/>
      </c>
      <c r="AF660" s="115"/>
      <c r="AG660" s="808">
        <f>IF(AZ660="","N/A",IF(CQ660="Pass","P","F"))</f>
        <v/>
      </c>
      <c r="AH660" s="129"/>
      <c r="AI660" s="129"/>
      <c r="AJ660" s="129"/>
      <c r="AK660" s="119"/>
      <c r="AL660" s="115"/>
      <c r="AM660" s="119"/>
      <c r="AN660" s="119"/>
      <c r="AO660" s="692"/>
      <c r="AP660" s="692"/>
      <c r="AQ660" s="692"/>
      <c r="AR660" s="692"/>
      <c r="AS660" s="692"/>
      <c r="AT660" s="691">
        <f>CE660</f>
        <v/>
      </c>
      <c r="AU660" s="691">
        <f>CF660</f>
        <v/>
      </c>
      <c r="AV660" s="813"/>
      <c r="AW660" s="813"/>
      <c r="AX660" s="197">
        <f>CZ660</f>
        <v/>
      </c>
      <c r="AY660" s="197">
        <f>DE660</f>
        <v/>
      </c>
      <c r="AZ660" s="3379">
        <f>CO660</f>
        <v/>
      </c>
      <c r="BA660" s="3380"/>
      <c r="BB660" s="197">
        <f>CP660</f>
        <v/>
      </c>
      <c r="BC660" s="813"/>
      <c r="BD660" s="197">
        <f>CR660</f>
        <v/>
      </c>
      <c r="BE660" s="121">
        <f>CS660</f>
        <v/>
      </c>
      <c r="BF660" s="122">
        <f>CT660*60</f>
        <v/>
      </c>
      <c r="BG660" s="121">
        <f>BE660</f>
        <v/>
      </c>
      <c r="BH660" s="122">
        <f>CU660*60</f>
        <v/>
      </c>
      <c r="BI660" s="122">
        <f>CV660</f>
        <v/>
      </c>
      <c r="BJ660" s="117"/>
      <c r="BK660" s="812">
        <f>Overview!$E$7</f>
        <v/>
      </c>
      <c r="BL660" s="117"/>
      <c r="BM660" s="836">
        <f>CW660</f>
        <v/>
      </c>
      <c r="BN660" s="812">
        <f>Overview!$P$153</f>
        <v/>
      </c>
      <c r="BO660" s="117"/>
      <c r="BP660" s="117"/>
      <c r="BQ660" s="115"/>
      <c r="BR660" s="1478"/>
      <c r="BS660" s="1548"/>
      <c r="BT660" s="2127" t="inlineStr">
        <is>
          <t>WLAN</t>
        </is>
      </c>
      <c r="BU660" s="2127" t="inlineStr">
        <is>
          <t>2.4 GHz</t>
        </is>
      </c>
      <c r="BV660" s="465">
        <f>Overview!$E$31</f>
        <v/>
      </c>
      <c r="BW660" s="2127"/>
      <c r="BX660" s="2127"/>
      <c r="BY660" s="560"/>
      <c r="BZ660" s="560"/>
      <c r="CA660" s="561" t="str">
        <f>CA659</f>
        <v>TBD</v>
      </c>
      <c r="CB660" s="202">
        <v>0</v>
      </c>
      <c r="CC660" s="560">
        <f>IF(COUNT('Conducted WiFi'!$AH$3:$AH$9)=0,7,INDEX('Conducted WiFi'!$T$3:$T$9,MATCH(MAX('Conducted WiFi'!$AH$3:$AH$9),'Conducted WiFi'!$AH$3:$AH$9,0)))</f>
        <v>7</v>
      </c>
      <c r="CD660" s="560">
        <f>IF(COUNT('Conducted WiFi'!$AH$3:$AH$9)=0,2442,INDEX('Conducted WiFi'!$U$3:$U$9,MATCH(MAX('Conducted WiFi'!$AH$3:$AH$9),'Conducted WiFi'!$AH$3:$AH$9,0)))</f>
        <v>2442</v>
      </c>
      <c r="CE660" s="2013"/>
      <c r="CF660" s="1966"/>
      <c r="CG660" s="392" t="str">
        <f>IF(OR($BY$547="",$BY$547=""),"",$BY$547)</f>
        <v/>
      </c>
      <c r="CH660" s="392">
        <f>BZ660</f>
        <v/>
      </c>
      <c r="CI660" s="392">
        <f>CA660</f>
        <v/>
      </c>
      <c r="CJ660" s="2195"/>
      <c r="CK660" s="1609"/>
      <c r="CL660" s="206">
        <f>IF(CF660=""," ",IF(ABS(CE660-CF660)&lt;=0.125,"Valid","Not valid"))</f>
        <v/>
      </c>
      <c r="CM660" s="207">
        <f> IF(CE660="","",IF(AND(CE660&lt;&gt;"",CF660=""),IF(CE660&gt;=1,"Medir+Sig Max","No"),IF(CF660&lt;&gt;"",IF(CF660&gt;=1,"Medir+Sig Max","No"),"")))</f>
        <v/>
      </c>
      <c r="CN660" s="1787"/>
      <c r="CO660" s="220">
        <f>IF(CK660="",IF(AND(CE660="",CF660=""),"",IF(CF660="",IF(DE660&gt;1,ROUND(DE660*CE660,3),CE660),IF(DE660&gt;1,ROUND(DE660*CF660,3),CF660))),IF(AND(CE660="",CF660=""),"",IF(CF660="",IF(DE660&gt;1,ROUND(DE660*CE660*(1/(CK660)),3),CE660*(1/(CK660))),IF(DE660&gt;1,ROUND(DE660*CF660*(1/(CK660)),3),CF660*(1/(CK660))))))</f>
        <v/>
      </c>
      <c r="CP660" s="2043">
        <f>IF(COUNTIF(Overview!K12:K14,TRUE)&gt;0,2,IF(COUNTIF(Overview!L12:L14,TRUE)&gt;0,4,0))</f>
        <v/>
      </c>
      <c r="CQ660" s="1472">
        <f>IF(CO660="","",IF(CO660&gt;CP660,"Fail","Pass"))</f>
        <v/>
      </c>
      <c r="CR660" s="1481"/>
      <c r="CS660" s="1565">
        <f>MyTimestamp(CO660)</f>
        <v/>
      </c>
      <c r="CT660" s="1531">
        <f>IF(CE660="",0,15)+IF(CF660="",0,15)</f>
        <v/>
      </c>
      <c r="CU660" s="1532">
        <f>IF(CT660=0,0,2)</f>
        <v/>
      </c>
      <c r="CV660" s="859"/>
      <c r="CW660" s="859"/>
      <c r="CX660" s="2038"/>
      <c r="CY660" s="2044"/>
      <c r="CZ660" s="1543">
        <f>10^(CJ660/20)*100-100</f>
        <v/>
      </c>
      <c r="DA660" s="1354"/>
      <c r="DB660" s="1309"/>
      <c r="DC660" s="1273">
        <f>IF(DA660="","",10^(DA660/10))</f>
        <v/>
      </c>
      <c r="DD660" s="1407">
        <f>IF(ISNUMBER(DB660)=FALSE,"",10^(DB660/10))</f>
        <v/>
      </c>
      <c r="DE660" s="1543">
        <f>IF(AND(ISNUMBER(DC660),ISNUMBER(DD660)),IF(DC660/DD660&gt;1,ROUND((DC660)/DD660,3),1),1)</f>
        <v/>
      </c>
      <c r="DF660" s="1541"/>
      <c r="DG660" s="1541"/>
      <c r="DH660" s="1541"/>
      <c r="DI660" s="1541"/>
      <c r="DJ660" s="1541"/>
      <c r="DK660" s="1541"/>
      <c r="DL660" s="1541"/>
      <c r="DM660" s="1541"/>
      <c r="DN660" s="1541"/>
      <c r="DO660" s="1541"/>
      <c r="DP660" s="1541"/>
      <c r="DQ660" s="1541"/>
      <c r="DR660" s="1541"/>
    </row>
    <row r="661" ht="12.75" x14ac:dyDescent="0.2">
      <c r="A661" s="1541"/>
      <c r="B661" s="1541"/>
      <c r="C661"/>
      <c r="D661" s="130">
        <f>IF(BX$649="Close to Ear","EN 62209-1","EN 62209-2")</f>
        <v/>
      </c>
      <c r="E661" s="130">
        <f>IF(CG661="Close to Ear","2016","2010/A1:2019")</f>
        <v/>
      </c>
      <c r="F661" s="1488" t="inlineStr">
        <is>
          <t>5.5</t>
        </is>
      </c>
      <c r="G661" s="1497"/>
      <c r="H661" s="120">
        <f>BV661</f>
        <v/>
      </c>
      <c r="I661" s="120">
        <f>BW661</f>
        <v/>
      </c>
      <c r="J661" s="687" t="inlineStr">
        <is>
          <t>WLAN</t>
        </is>
      </c>
      <c r="K661" s="194" t="inlineStr">
        <is>
          <t>2.4 GHz</t>
        </is>
      </c>
      <c r="L661" s="115"/>
      <c r="M661" s="120"/>
      <c r="N661" s="119"/>
      <c r="O661" s="131"/>
      <c r="P661" s="6597"/>
      <c r="Q661" s="131"/>
      <c r="R661" s="131"/>
      <c r="S661" s="120"/>
      <c r="T661" s="120">
        <v>7</v>
      </c>
      <c r="U661" s="120">
        <v>2442</v>
      </c>
      <c r="V661" s="119"/>
      <c r="W661" s="197"/>
      <c r="X661" s="119"/>
      <c r="Y661" s="119"/>
      <c r="Z661" s="119"/>
      <c r="AA661" s="115"/>
      <c r="AB661" s="115"/>
      <c r="AC661" s="689">
        <f>IF(OR(BX$649="Close to Ear",BX$649="Close to Head"),"Head",IF(BX$649="Extremity","Extremity","Body"))</f>
        <v/>
      </c>
      <c r="AD661" s="690">
        <f>CA661</f>
        <v/>
      </c>
      <c r="AE661" s="688">
        <f>CB661</f>
        <v/>
      </c>
      <c r="AF661" s="115"/>
      <c r="AG661" s="808">
        <f>IF(AZ661="","N/A",IF(CQ661="Pass","P","F"))</f>
        <v/>
      </c>
      <c r="AH661" s="129"/>
      <c r="AI661" s="129"/>
      <c r="AJ661" s="129"/>
      <c r="AK661" s="119"/>
      <c r="AL661" s="115"/>
      <c r="AM661" s="119"/>
      <c r="AN661" s="119"/>
      <c r="AO661" s="692"/>
      <c r="AP661" s="692"/>
      <c r="AQ661" s="692"/>
      <c r="AR661" s="692"/>
      <c r="AS661" s="692"/>
      <c r="AT661" s="691">
        <f>CE661</f>
        <v/>
      </c>
      <c r="AU661" s="691">
        <f>CF661</f>
        <v/>
      </c>
      <c r="AV661" s="813"/>
      <c r="AW661" s="813"/>
      <c r="AX661" s="197">
        <f>CZ661</f>
        <v/>
      </c>
      <c r="AY661" s="197">
        <f>DE661</f>
        <v/>
      </c>
      <c r="AZ661" s="3379">
        <f>CO661</f>
        <v/>
      </c>
      <c r="BA661" s="3380"/>
      <c r="BB661" s="197">
        <f>CP661</f>
        <v/>
      </c>
      <c r="BC661" s="813"/>
      <c r="BD661" s="197">
        <f>CR661</f>
        <v/>
      </c>
      <c r="BE661" s="121">
        <f>CS661</f>
        <v/>
      </c>
      <c r="BF661" s="122">
        <f>CT661*60</f>
        <v/>
      </c>
      <c r="BG661" s="121">
        <f>BE661</f>
        <v/>
      </c>
      <c r="BH661" s="122">
        <f>CU661*60</f>
        <v/>
      </c>
      <c r="BI661" s="122">
        <f>CV661</f>
        <v/>
      </c>
      <c r="BJ661" s="117"/>
      <c r="BK661" s="812">
        <f>Overview!$E$7</f>
        <v/>
      </c>
      <c r="BL661" s="117"/>
      <c r="BM661" s="836">
        <f>CW661</f>
        <v/>
      </c>
      <c r="BN661" s="812">
        <f>Overview!$P$153</f>
        <v/>
      </c>
      <c r="BO661" s="117"/>
      <c r="BP661" s="117"/>
      <c r="BQ661" s="115"/>
      <c r="BR661" s="1478"/>
      <c r="BS661" s="1548"/>
      <c r="BT661" s="2127" t="inlineStr">
        <is>
          <t>WLAN</t>
        </is>
      </c>
      <c r="BU661" s="2127" t="inlineStr">
        <is>
          <t>2.4 GHz</t>
        </is>
      </c>
      <c r="BV661" s="465">
        <f>Overview!$E$31</f>
        <v/>
      </c>
      <c r="BW661" s="2127"/>
      <c r="BX661" s="2134"/>
      <c r="BY661" s="562"/>
      <c r="BZ661" s="562"/>
      <c r="CA661" s="562" t="str">
        <f>CA660</f>
        <v>TBD</v>
      </c>
      <c r="CB661" s="201">
        <v>0</v>
      </c>
      <c r="CC661" s="562">
        <f>IF(COUNT('Conducted WiFi'!$AH$3:$AH$9)=0,7,INDEX('Conducted WiFi'!$T$3:$T$9,MATCH(MAX('Conducted WiFi'!$AH$3:$AH$9),'Conducted WiFi'!$AH$3:$AH$9,0)))</f>
        <v>7</v>
      </c>
      <c r="CD661" s="1719">
        <f>IF(COUNT('Conducted WiFi'!$AH$3:$AH$9)=0,2442,INDEX('Conducted WiFi'!$U$3:$U$9,MATCH(MAX('Conducted WiFi'!$AH$3:$AH$9),'Conducted WiFi'!$AH$3:$AH$9,0)))</f>
        <v>2442</v>
      </c>
      <c r="CE661" s="2018"/>
      <c r="CF661" s="1972"/>
      <c r="CG661" s="393" t="str">
        <f>IF(OR($BY$547="",$BY$547=""),"",$BY$547)</f>
        <v/>
      </c>
      <c r="CH661" s="393">
        <f>BZ661</f>
        <v/>
      </c>
      <c r="CI661" s="393">
        <f>CA661</f>
        <v/>
      </c>
      <c r="CJ661" s="2197"/>
      <c r="CK661" s="1609"/>
      <c r="CL661" s="212">
        <f>IF(CF661=""," ",IF(ABS(CE661-CF661)&lt;=0.125,"Valid","Not valid"))</f>
        <v/>
      </c>
      <c r="CM661" s="213">
        <f> IF(CE661="","",IF(AND(CE661&lt;&gt;"",CF661=""),IF(CE661&gt;=1,"Medir+Sig Max","No"),IF(CF661&lt;&gt;"",IF(CF661&gt;=1,"Medir+Sig Max","No"),"")))</f>
        <v/>
      </c>
      <c r="CN661" s="1794"/>
      <c r="CO661" s="221">
        <f>IF(CK661="",IF(AND(CE661="",CF661=""),"",IF(CF661="",IF(DE661&gt;1,ROUND(DE661*CE661,3),CE661),IF(DE661&gt;1,ROUND(DE661*CF661,3),CF661))),IF(AND(CE661="",CF661=""),"",IF(CF661="",IF(DE661&gt;1,ROUND(DE661*CE661*(1/(CK661)),3),CE661*(1/(CK661))),IF(DE661&gt;1,ROUND(DE661*CF661*(1/(CK661)),3),CF661*(1/(CK661))))))</f>
        <v/>
      </c>
      <c r="CP661" s="2048">
        <f>IF(COUNTIF(Overview!K12:K14,TRUE)&gt;0,2,IF(COUNTIF(Overview!L12:L14,TRUE)&gt;0,4,0))</f>
        <v/>
      </c>
      <c r="CQ661" s="1473">
        <f>IF(CO661="","",IF(CO661&gt;CP661,"Fail","Pass"))</f>
        <v/>
      </c>
      <c r="CR661" s="1482"/>
      <c r="CS661" s="1566">
        <f>MyTimestamp(CO661)</f>
        <v/>
      </c>
      <c r="CT661" s="1535">
        <f>IF(CE661="",0,15)+IF(CF661="",0,15)</f>
        <v/>
      </c>
      <c r="CU661" s="1536">
        <f>IF(CT661=0,0,2)</f>
        <v/>
      </c>
      <c r="CV661" s="861"/>
      <c r="CW661" s="861"/>
      <c r="CX661" s="2038"/>
      <c r="CY661" s="2050"/>
      <c r="CZ661" s="1545">
        <f>10^(CJ661/20)*100-100</f>
        <v/>
      </c>
      <c r="DA661" s="1354"/>
      <c r="DB661" s="1309"/>
      <c r="DC661" s="1273">
        <f>IF(DA661="","",10^(DA661/10))</f>
        <v/>
      </c>
      <c r="DD661" s="1407">
        <f>IF(ISNUMBER(DB661)=FALSE,"",10^(DB661/10))</f>
        <v/>
      </c>
      <c r="DE661" s="1545">
        <f>IF(AND(ISNUMBER(DC661),ISNUMBER(DD661)),IF(DC661/DD661&gt;1,ROUND((DC661)/DD661,3),1),1)</f>
        <v/>
      </c>
      <c r="DF661" s="1541"/>
      <c r="DG661" s="1541"/>
      <c r="DH661" s="1541"/>
      <c r="DI661" s="1541"/>
      <c r="DJ661" s="1541"/>
      <c r="DK661" s="1541"/>
      <c r="DL661" s="1541"/>
      <c r="DM661" s="1541"/>
      <c r="DN661" s="1541"/>
      <c r="DO661" s="1541"/>
      <c r="DP661" s="1541"/>
      <c r="DQ661" s="1541"/>
      <c r="DR661" s="1541"/>
    </row>
    <row r="662" ht="12.75" x14ac:dyDescent="0.2">
      <c r="A662" s="1541"/>
      <c r="B662" s="1541"/>
      <c r="C662"/>
      <c r="D662" s="130">
        <f>IF(BX$649="Close to Ear","EN 62209-1","EN 62209-2")</f>
        <v/>
      </c>
      <c r="E662" s="130">
        <f>IF(CG662="Close to Ear","2016","2010/A1:2019")</f>
        <v/>
      </c>
      <c r="F662" s="1488" t="inlineStr">
        <is>
          <t>5.5</t>
        </is>
      </c>
      <c r="G662" s="1497"/>
      <c r="H662" s="120">
        <f>BV662</f>
        <v/>
      </c>
      <c r="I662" s="120">
        <f>BW662</f>
        <v/>
      </c>
      <c r="J662" s="687" t="inlineStr">
        <is>
          <t>WLAN</t>
        </is>
      </c>
      <c r="K662" s="194" t="inlineStr">
        <is>
          <t>2.4 GHz</t>
        </is>
      </c>
      <c r="L662" s="115"/>
      <c r="M662" s="120"/>
      <c r="N662" s="119"/>
      <c r="O662" s="131"/>
      <c r="P662" s="6597"/>
      <c r="Q662" s="131"/>
      <c r="R662" s="131"/>
      <c r="S662" s="120"/>
      <c r="T662" s="120">
        <v>7</v>
      </c>
      <c r="U662" s="120">
        <v>2442</v>
      </c>
      <c r="V662" s="119"/>
      <c r="W662" s="197"/>
      <c r="X662" s="119"/>
      <c r="Y662" s="119"/>
      <c r="Z662" s="119"/>
      <c r="AA662" s="115"/>
      <c r="AB662" s="115"/>
      <c r="AC662" s="689">
        <f>IF(OR(BX$649="Close to Ear",BX$649="Close to Head"),"Head",IF(BX$649="Extremity","Extremity","Body"))</f>
        <v/>
      </c>
      <c r="AD662" s="690">
        <f>CA662</f>
        <v/>
      </c>
      <c r="AE662" s="688">
        <f>CB662</f>
        <v/>
      </c>
      <c r="AF662" s="115"/>
      <c r="AG662" s="808">
        <f>IF(AZ662="","N/A",IF(CQ662="Pass","P","F"))</f>
        <v/>
      </c>
      <c r="AH662" s="129"/>
      <c r="AI662" s="129"/>
      <c r="AJ662" s="129"/>
      <c r="AK662" s="119"/>
      <c r="AL662" s="115"/>
      <c r="AM662" s="119"/>
      <c r="AN662" s="119"/>
      <c r="AO662" s="692"/>
      <c r="AP662" s="692"/>
      <c r="AQ662" s="692"/>
      <c r="AR662" s="692"/>
      <c r="AS662" s="692"/>
      <c r="AT662" s="691">
        <f>CE662</f>
        <v/>
      </c>
      <c r="AU662" s="691">
        <f>CF662</f>
        <v/>
      </c>
      <c r="AV662" s="813"/>
      <c r="AW662" s="813"/>
      <c r="AX662" s="197">
        <f>CZ662</f>
        <v/>
      </c>
      <c r="AY662" s="197">
        <f>DE662</f>
        <v/>
      </c>
      <c r="AZ662" s="3379">
        <f>CO662</f>
        <v/>
      </c>
      <c r="BA662" s="3380"/>
      <c r="BB662" s="197">
        <f>CP662</f>
        <v/>
      </c>
      <c r="BC662" s="813"/>
      <c r="BD662" s="197">
        <f>CR662</f>
        <v/>
      </c>
      <c r="BE662" s="121">
        <f>CS662</f>
        <v/>
      </c>
      <c r="BF662" s="122">
        <f>CT662*60</f>
        <v/>
      </c>
      <c r="BG662" s="121">
        <f>BE662</f>
        <v/>
      </c>
      <c r="BH662" s="122">
        <f>CU662*60</f>
        <v/>
      </c>
      <c r="BI662" s="122">
        <f>CV662</f>
        <v/>
      </c>
      <c r="BJ662" s="117"/>
      <c r="BK662" s="812">
        <f>Overview!$E$7</f>
        <v/>
      </c>
      <c r="BL662" s="117"/>
      <c r="BM662" s="836">
        <f>CW662</f>
        <v/>
      </c>
      <c r="BN662" s="812">
        <f>Overview!$P$153</f>
        <v/>
      </c>
      <c r="BO662" s="117"/>
      <c r="BP662" s="117"/>
      <c r="BQ662" s="115"/>
      <c r="BR662" s="1478"/>
      <c r="BS662" s="1548"/>
      <c r="BT662" s="2127" t="inlineStr">
        <is>
          <t>WLAN</t>
        </is>
      </c>
      <c r="BU662" s="2127" t="inlineStr">
        <is>
          <t>2.4 GHz</t>
        </is>
      </c>
      <c r="BV662" s="465">
        <f>Overview!$E$31</f>
        <v/>
      </c>
      <c r="BW662" s="2127"/>
      <c r="BX662" s="2134"/>
      <c r="BY662" s="562"/>
      <c r="BZ662" s="562"/>
      <c r="CA662" s="562" t="str">
        <f>CONCATENATE(CA660," - Battery check 1")</f>
        <v>TBD - Battery check 1</v>
      </c>
      <c r="CB662" s="201">
        <v>0</v>
      </c>
      <c r="CC662" s="562">
        <f>IF(COUNT('Conducted WiFi'!$AH$3:$AH$9)=0,7,INDEX('Conducted WiFi'!$T$3:$T$9,MATCH(MAX('Conducted WiFi'!$AH$3:$AH$9),'Conducted WiFi'!$AH$3:$AH$9,0)))</f>
        <v>7</v>
      </c>
      <c r="CD662" s="1719">
        <f>IF(COUNT('Conducted WiFi'!$AH$3:$AH$9)=0,2442,INDEX('Conducted WiFi'!$U$3:$U$9,MATCH(MAX('Conducted WiFi'!$AH$3:$AH$9),'Conducted WiFi'!$AH$3:$AH$9,0)))</f>
        <v>2442</v>
      </c>
      <c r="CE662" s="2018"/>
      <c r="CF662" s="1972"/>
      <c r="CG662" s="393" t="str">
        <f>IF(OR($BY$547="",$BY$547=""),"",$BY$547)</f>
        <v/>
      </c>
      <c r="CH662" s="393">
        <f>BZ662</f>
        <v/>
      </c>
      <c r="CI662" s="393">
        <f>CA662</f>
        <v/>
      </c>
      <c r="CJ662" s="2197"/>
      <c r="CK662" s="1609"/>
      <c r="CL662" s="212">
        <f>IF(CF662=""," ",IF(ABS(CE662-CF662)&lt;=0.125,"Valid","Not valid"))</f>
        <v/>
      </c>
      <c r="CM662" s="213">
        <f> IF(CE662="","",IF(AND(CE662&lt;&gt;"",CF662=""),IF(CE662&gt;=1,"Medir+Sig Max","No"),IF(CF662&lt;&gt;"",IF(CF662&gt;=1,"Medir+Sig Max","No"),"")))</f>
        <v/>
      </c>
      <c r="CN662" s="1794"/>
      <c r="CO662" s="221">
        <f>IF(CK662="",IF(AND(CE662="",CF662=""),"",IF(CF662="",IF(DE662&gt;1,ROUND(DE662*CE662,3),CE662),IF(DE662&gt;1,ROUND(DE662*CF662,3),CF662))),IF(AND(CE662="",CF662=""),"",IF(CF662="",IF(DE662&gt;1,ROUND(DE662*CE662*(1/(CK662)),3),CE662*(1/(CK662))),IF(DE662&gt;1,ROUND(DE662*CF662*(1/(CK662)),3),CF662*(1/(CK662))))))</f>
        <v/>
      </c>
      <c r="CP662" s="2048">
        <f>IF(COUNTIF(Overview!K12:K14,TRUE)&gt;0,2,IF(COUNTIF(Overview!L12:L14,TRUE)&gt;0,4,0))</f>
        <v/>
      </c>
      <c r="CQ662" s="1473">
        <f>IF(CO662="","",IF(CO662&gt;CP662,"Fail","Pass"))</f>
        <v/>
      </c>
      <c r="CR662" s="1482"/>
      <c r="CS662" s="1566">
        <f>MyTimestamp(CO662)</f>
        <v/>
      </c>
      <c r="CT662" s="1535">
        <f>IF(CE662="",0,15)+IF(CF662="",0,15)</f>
        <v/>
      </c>
      <c r="CU662" s="1536">
        <f>IF(CT662=0,0,2)</f>
        <v/>
      </c>
      <c r="CV662" s="861"/>
      <c r="CW662" s="861"/>
      <c r="CX662" s="2038"/>
      <c r="CY662" s="2050"/>
      <c r="CZ662" s="1545">
        <f>10^(CJ662/20)*100-100</f>
        <v/>
      </c>
      <c r="DA662" s="1354"/>
      <c r="DB662" s="1309"/>
      <c r="DC662" s="1273">
        <f>IF(DA662="","",10^(DA662/10))</f>
        <v/>
      </c>
      <c r="DD662" s="1407">
        <f>IF(ISNUMBER(DB662)=FALSE,"",10^(DB662/10))</f>
        <v/>
      </c>
      <c r="DE662" s="1545">
        <f>IF(AND(ISNUMBER(DC662),ISNUMBER(DD662)),IF(DC662/DD662&gt;1,ROUND((DC662)/DD662,3),1),1)</f>
        <v/>
      </c>
      <c r="DF662" s="1541"/>
      <c r="DG662" s="1541"/>
      <c r="DH662" s="1541"/>
      <c r="DI662" s="1541"/>
      <c r="DJ662" s="1541"/>
      <c r="DK662" s="1541"/>
      <c r="DL662" s="1541"/>
      <c r="DM662" s="1541"/>
      <c r="DN662" s="1541"/>
      <c r="DO662" s="1541"/>
      <c r="DP662" s="1541"/>
      <c r="DQ662" s="1541"/>
      <c r="DR662" s="1541"/>
    </row>
    <row r="663" ht="12.75" x14ac:dyDescent="0.2">
      <c r="A663" s="1541"/>
      <c r="B663" s="1541"/>
      <c r="C663"/>
      <c r="D663" s="130">
        <f>IF(BX$649="Close to Ear","EN 62209-1","EN 62209-2")</f>
        <v/>
      </c>
      <c r="E663" s="130">
        <f>IF(CG663="Close to Ear","2016","2010/A1:2019")</f>
        <v/>
      </c>
      <c r="F663" s="1488" t="inlineStr">
        <is>
          <t>5.5</t>
        </is>
      </c>
      <c r="G663" s="1497"/>
      <c r="H663" s="120">
        <f>BV663</f>
        <v/>
      </c>
      <c r="I663" s="120">
        <f>BW663</f>
        <v/>
      </c>
      <c r="J663" s="687" t="inlineStr">
        <is>
          <t>WLAN</t>
        </is>
      </c>
      <c r="K663" s="194" t="inlineStr">
        <is>
          <t>2.4 GHz</t>
        </is>
      </c>
      <c r="L663" s="115"/>
      <c r="M663" s="120"/>
      <c r="N663" s="119"/>
      <c r="O663" s="131"/>
      <c r="P663" s="6597"/>
      <c r="Q663" s="131"/>
      <c r="R663" s="131"/>
      <c r="S663" s="120"/>
      <c r="T663" s="120">
        <v>7</v>
      </c>
      <c r="U663" s="120">
        <v>2442</v>
      </c>
      <c r="V663" s="119"/>
      <c r="W663" s="197"/>
      <c r="X663" s="119"/>
      <c r="Y663" s="119"/>
      <c r="Z663" s="119"/>
      <c r="AA663" s="115"/>
      <c r="AB663" s="115"/>
      <c r="AC663" s="689">
        <f>IF(OR(BX$649="Close to Ear",BX$649="Close to Head"),"Head",IF(BX$649="Extremity","Extremity","Body"))</f>
        <v/>
      </c>
      <c r="AD663" s="690">
        <f>CA663</f>
        <v/>
      </c>
      <c r="AE663" s="688">
        <f>CB663</f>
        <v/>
      </c>
      <c r="AF663" s="115"/>
      <c r="AG663" s="808">
        <f>IF(AZ663="","N/A",IF(CQ663="Pass","P","F"))</f>
        <v/>
      </c>
      <c r="AH663" s="129"/>
      <c r="AI663" s="129"/>
      <c r="AJ663" s="129"/>
      <c r="AK663" s="119"/>
      <c r="AL663" s="115"/>
      <c r="AM663" s="119"/>
      <c r="AN663" s="119"/>
      <c r="AO663" s="692"/>
      <c r="AP663" s="692"/>
      <c r="AQ663" s="692"/>
      <c r="AR663" s="692"/>
      <c r="AS663" s="692"/>
      <c r="AT663" s="691">
        <f>CE663</f>
        <v/>
      </c>
      <c r="AU663" s="691">
        <f>CF663</f>
        <v/>
      </c>
      <c r="AV663" s="813"/>
      <c r="AW663" s="813"/>
      <c r="AX663" s="197">
        <f>CZ663</f>
        <v/>
      </c>
      <c r="AY663" s="197">
        <f>DE663</f>
        <v/>
      </c>
      <c r="AZ663" s="3379">
        <f>CO663</f>
        <v/>
      </c>
      <c r="BA663" s="3380"/>
      <c r="BB663" s="197">
        <f>CP663</f>
        <v/>
      </c>
      <c r="BC663" s="813"/>
      <c r="BD663" s="197">
        <f>CR663</f>
        <v/>
      </c>
      <c r="BE663" s="121">
        <f>CS663</f>
        <v/>
      </c>
      <c r="BF663" s="122">
        <f>CT663*60</f>
        <v/>
      </c>
      <c r="BG663" s="121">
        <f>BE663</f>
        <v/>
      </c>
      <c r="BH663" s="122">
        <f>CU663*60</f>
        <v/>
      </c>
      <c r="BI663" s="122">
        <f>CV663</f>
        <v/>
      </c>
      <c r="BJ663" s="117"/>
      <c r="BK663" s="812">
        <f>Overview!$E$7</f>
        <v/>
      </c>
      <c r="BL663" s="117"/>
      <c r="BM663" s="836">
        <f>CW663</f>
        <v/>
      </c>
      <c r="BN663" s="812">
        <f>Overview!$P$153</f>
        <v/>
      </c>
      <c r="BO663" s="117"/>
      <c r="BP663" s="117"/>
      <c r="BQ663" s="115"/>
      <c r="BR663" s="1478"/>
      <c r="BS663" s="1548"/>
      <c r="BT663" s="2127" t="inlineStr">
        <is>
          <t>WLAN</t>
        </is>
      </c>
      <c r="BU663" s="2127" t="inlineStr">
        <is>
          <t>2.4 GHz</t>
        </is>
      </c>
      <c r="BV663" s="465">
        <f>Overview!$E$31</f>
        <v/>
      </c>
      <c r="BW663" s="2127"/>
      <c r="BX663" s="2134"/>
      <c r="BY663" s="562"/>
      <c r="BZ663" s="562"/>
      <c r="CA663" s="562" t="str">
        <f>CONCATENATE(CA661," - Battery check 2")</f>
        <v>TBD - Battery check 2</v>
      </c>
      <c r="CB663" s="201">
        <v>0</v>
      </c>
      <c r="CC663" s="562">
        <f>IF(COUNT('Conducted WiFi'!$AH$3:$AH$9)=0,7,INDEX('Conducted WiFi'!$T$3:$T$9,MATCH(MAX('Conducted WiFi'!$AH$3:$AH$9),'Conducted WiFi'!$AH$3:$AH$9,0)))</f>
        <v>7</v>
      </c>
      <c r="CD663" s="1719">
        <f>IF(COUNT('Conducted WiFi'!$AH$3:$AH$9)=0,2442,INDEX('Conducted WiFi'!$U$3:$U$9,MATCH(MAX('Conducted WiFi'!$AH$3:$AH$9),'Conducted WiFi'!$AH$3:$AH$9,0)))</f>
        <v>2442</v>
      </c>
      <c r="CE663" s="2018"/>
      <c r="CF663" s="1972"/>
      <c r="CG663" s="393" t="str">
        <f>IF(OR($BY$547="",$BY$547=""),"",$BY$547)</f>
        <v/>
      </c>
      <c r="CH663" s="393">
        <f>BZ663</f>
        <v/>
      </c>
      <c r="CI663" s="393">
        <f>CA663</f>
        <v/>
      </c>
      <c r="CJ663" s="2197"/>
      <c r="CK663" s="1609"/>
      <c r="CL663" s="212">
        <f>IF(CF663=""," ",IF(ABS(CE663-CF663)&lt;=0.125,"Valid","Not valid"))</f>
        <v/>
      </c>
      <c r="CM663" s="213">
        <f> IF(CE663="","",IF(AND(CE663&lt;&gt;"",CF663=""),IF(CE663&gt;=1,"Medir+Sig Max","No"),IF(CF663&lt;&gt;"",IF(CF663&gt;=1,"Medir+Sig Max","No"),"")))</f>
        <v/>
      </c>
      <c r="CN663" s="1794"/>
      <c r="CO663" s="221">
        <f>IF(CK663="",IF(AND(CE663="",CF663=""),"",IF(CF663="",IF(DE663&gt;1,ROUND(DE663*CE663,3),CE663),IF(DE663&gt;1,ROUND(DE663*CF663,3),CF663))),IF(AND(CE663="",CF663=""),"",IF(CF663="",IF(DE663&gt;1,ROUND(DE663*CE663*(1/(CK663)),3),CE663*(1/(CK663))),IF(DE663&gt;1,ROUND(DE663*CF663*(1/(CK663)),3),CF663*(1/(CK663))))))</f>
        <v/>
      </c>
      <c r="CP663" s="2048">
        <f>IF(COUNTIF(Overview!K12:K14,TRUE)&gt;0,2,IF(COUNTIF(Overview!L12:L14,TRUE)&gt;0,4,0))</f>
        <v/>
      </c>
      <c r="CQ663" s="1473">
        <f>IF(CO663="","",IF(CO663&gt;CP663,"Fail","Pass"))</f>
        <v/>
      </c>
      <c r="CR663" s="1482"/>
      <c r="CS663" s="1566">
        <f>MyTimestamp(CO663)</f>
        <v/>
      </c>
      <c r="CT663" s="1535">
        <f>IF(CE663="",0,15)+IF(CF663="",0,15)</f>
        <v/>
      </c>
      <c r="CU663" s="1536">
        <f>IF(CT663=0,0,2)</f>
        <v/>
      </c>
      <c r="CV663" s="861"/>
      <c r="CW663" s="861"/>
      <c r="CX663" s="2038"/>
      <c r="CY663" s="2050"/>
      <c r="CZ663" s="1545">
        <f>10^(CJ663/20)*100-100</f>
        <v/>
      </c>
      <c r="DA663" s="1354"/>
      <c r="DB663" s="1309"/>
      <c r="DC663" s="1273">
        <f>IF(DA663="","",10^(DA663/10))</f>
        <v/>
      </c>
      <c r="DD663" s="1407">
        <f>IF(ISNUMBER(DB663)=FALSE,"",10^(DB663/10))</f>
        <v/>
      </c>
      <c r="DE663" s="1545">
        <f>IF(AND(ISNUMBER(DC663),ISNUMBER(DD663)),IF(DC663/DD663&gt;1,ROUND((DC663)/DD663,3),1),1)</f>
        <v/>
      </c>
      <c r="DF663" s="1541"/>
      <c r="DG663" s="1541"/>
      <c r="DH663" s="1541"/>
      <c r="DI663" s="1541"/>
      <c r="DJ663" s="1541"/>
      <c r="DK663" s="1541"/>
      <c r="DL663" s="1541"/>
      <c r="DM663" s="1541"/>
      <c r="DN663" s="1541"/>
      <c r="DO663" s="1541"/>
      <c r="DP663" s="1541"/>
      <c r="DQ663" s="1541"/>
      <c r="DR663" s="1541"/>
    </row>
    <row r="664" ht="12.75" x14ac:dyDescent="0.2">
      <c r="A664" s="1541"/>
      <c r="B664" s="1541"/>
      <c r="C664"/>
      <c r="D664" s="130">
        <f>IF(BX$664="Close to Ear","EN 62209-1","EN 62209-2")</f>
        <v/>
      </c>
      <c r="E664" s="130">
        <f>IF(CG664="Close to Ear","2016","2010/A1:2019")</f>
        <v/>
      </c>
      <c r="F664" s="1488" t="inlineStr">
        <is>
          <t>5.5</t>
        </is>
      </c>
      <c r="G664" s="1497"/>
      <c r="H664" s="120">
        <f>BV664</f>
        <v/>
      </c>
      <c r="I664" s="120">
        <f>BW664</f>
        <v/>
      </c>
      <c r="J664" s="687" t="inlineStr">
        <is>
          <t>WLAN</t>
        </is>
      </c>
      <c r="K664" s="194" t="inlineStr">
        <is>
          <t>2.4 GHz</t>
        </is>
      </c>
      <c r="L664" s="115"/>
      <c r="M664" s="120"/>
      <c r="N664" s="119"/>
      <c r="O664" s="131"/>
      <c r="P664" s="6597"/>
      <c r="Q664" s="131"/>
      <c r="R664" s="131"/>
      <c r="S664" s="120"/>
      <c r="T664" s="120">
        <v>7</v>
      </c>
      <c r="U664" s="120">
        <v>2442</v>
      </c>
      <c r="V664" s="119"/>
      <c r="W664" s="197"/>
      <c r="X664" s="119"/>
      <c r="Y664" s="119"/>
      <c r="Z664" s="119"/>
      <c r="AA664" s="115"/>
      <c r="AB664" s="115"/>
      <c r="AC664" s="689">
        <f>IF(OR(BX$664="Close to Ear",BX$664="Close to Head"),"Head",IF(BX$664="Extremity","Extremity","Body"))</f>
        <v/>
      </c>
      <c r="AD664" s="690">
        <f>CA664</f>
        <v/>
      </c>
      <c r="AE664" s="688">
        <f>CB664</f>
        <v/>
      </c>
      <c r="AF664" s="115"/>
      <c r="AG664" s="808">
        <f>IF(AZ664="","N/A",IF(CQ664="Pass","P","F"))</f>
        <v/>
      </c>
      <c r="AH664" s="129"/>
      <c r="AI664" s="129"/>
      <c r="AJ664" s="129"/>
      <c r="AK664" s="119"/>
      <c r="AL664" s="115"/>
      <c r="AM664" s="119"/>
      <c r="AN664" s="119"/>
      <c r="AO664" s="692"/>
      <c r="AP664" s="692"/>
      <c r="AQ664" s="692"/>
      <c r="AR664" s="692"/>
      <c r="AS664" s="692"/>
      <c r="AT664" s="691">
        <f>CE664</f>
        <v/>
      </c>
      <c r="AU664" s="691">
        <f>CF664</f>
        <v/>
      </c>
      <c r="AV664" s="813"/>
      <c r="AW664" s="813"/>
      <c r="AX664" s="197">
        <f>CZ664</f>
        <v/>
      </c>
      <c r="AY664" s="197">
        <f>DE664</f>
        <v/>
      </c>
      <c r="AZ664" s="3379">
        <f>CO664</f>
        <v/>
      </c>
      <c r="BA664" s="3380"/>
      <c r="BB664" s="197">
        <f>CP664</f>
        <v/>
      </c>
      <c r="BC664" s="813"/>
      <c r="BD664" s="197">
        <f>CR664</f>
        <v/>
      </c>
      <c r="BE664" s="121">
        <f>CS664</f>
        <v/>
      </c>
      <c r="BF664" s="122">
        <f>CT664*60</f>
        <v/>
      </c>
      <c r="BG664" s="121">
        <f>BE664</f>
        <v/>
      </c>
      <c r="BH664" s="122">
        <f>CU664*60</f>
        <v/>
      </c>
      <c r="BI664" s="122">
        <f>CV664</f>
        <v/>
      </c>
      <c r="BJ664" s="117"/>
      <c r="BK664" s="812">
        <f>Overview!$E$7</f>
        <v/>
      </c>
      <c r="BL664" s="117"/>
      <c r="BM664" s="836">
        <f>CW664</f>
        <v/>
      </c>
      <c r="BN664" s="812">
        <f>Overview!$P$153</f>
        <v/>
      </c>
      <c r="BO664" s="117"/>
      <c r="BP664" s="117"/>
      <c r="BQ664" s="115"/>
      <c r="BR664" s="1478"/>
      <c r="BS664" s="1548"/>
      <c r="BT664" s="2127" t="inlineStr">
        <is>
          <t>WLAN</t>
        </is>
      </c>
      <c r="BU664" s="2127" t="inlineStr">
        <is>
          <t>2.4 GHz</t>
        </is>
      </c>
      <c r="BV664" s="465">
        <f>Overview!$E$31</f>
        <v/>
      </c>
      <c r="BW664" s="2127"/>
      <c r="BX664" s="8329" t="inlineStr">
        <is>
          <t>Body</t>
        </is>
      </c>
      <c r="BY664" s="428"/>
      <c r="BZ664" s="428"/>
      <c r="CA664" s="1996" t="inlineStr">
        <is>
          <t>Front Face</t>
        </is>
      </c>
      <c r="CB664" s="202">
        <v>5</v>
      </c>
      <c r="CC664" s="507">
        <f>IF(COUNT('Conducted WiFi'!$AH$3:$AH$9)=0,7,INDEX('Conducted WiFi'!$T$3:$T$9,MATCH(MAX('Conducted WiFi'!$AH$3:$AH$9),'Conducted WiFi'!$AH$3:$AH$9,0)))</f>
        <v>7</v>
      </c>
      <c r="CD664" s="1715">
        <f>IF(COUNT('Conducted WiFi'!$AH$3:$AH$9)=0,2442,INDEX('Conducted WiFi'!$U$3:$U$9,MATCH(MAX('Conducted WiFi'!$AH$3:$AH$9),'Conducted WiFi'!$AH$3:$AH$9,0)))</f>
        <v>2442</v>
      </c>
      <c r="CE664" s="2191"/>
      <c r="CF664" s="2192"/>
      <c r="CG664" s="391" t="str">
        <f>IF(OR($BY$547="",$BY$547=""),"",$BY$547)</f>
        <v/>
      </c>
      <c r="CH664" s="391">
        <f>BZ664</f>
        <v/>
      </c>
      <c r="CI664" s="391">
        <f>CA664</f>
        <v/>
      </c>
      <c r="CJ664" s="1528"/>
      <c r="CK664" s="1610"/>
      <c r="CL664" s="203">
        <f>IF(CF664=""," ",IF(ABS(CE664-CF664)&lt;=0.125,"Valid","Not valid"))</f>
        <v/>
      </c>
      <c r="CM664" s="204">
        <f> IF(CE664="","",IF(AND(CE664&lt;&gt;"",CF664=""),IF(CE664&gt;=1,"Medir+Sig Max","No"),IF(CF664&lt;&gt;"",IF(CF664&gt;=1,"Medir+Sig Max","No"),"")))</f>
        <v/>
      </c>
      <c r="CN664" s="1798"/>
      <c r="CO664" s="219">
        <f>IF(CK664="",IF(AND(CE664="",CF664=""),"",IF(CF664="",IF(DE664&gt;1,ROUND(DE664*CE664,3),CE664),IF(DE664&gt;1,ROUND(DE664*CF664,3),CF664))),IF(AND(CE664="",CF664=""),"",IF(CF664="",IF(DE664&gt;1,ROUND(DE664*CE664*(1/(CK664)),3),CE664*(1/(CK664))),IF(DE664&gt;1,ROUND(DE664*CF664*(1/(CK664)),3),CF664*(1/(CK664))))))</f>
        <v/>
      </c>
      <c r="CP664" s="2037">
        <f>IF(COUNTIF(Overview!K12:K14,TRUE)&gt;0,2,IF(COUNTIF(Overview!L12:L14,TRUE)&gt;0,4,0))</f>
        <v/>
      </c>
      <c r="CQ664" s="1471">
        <f>IF(CO664="","",IF(CO664&gt;CP664,"Fail","Pass"))</f>
        <v/>
      </c>
      <c r="CR664" s="1480"/>
      <c r="CS664" s="1564">
        <f>MyTimestamp(CO664)</f>
        <v/>
      </c>
      <c r="CT664" s="1529">
        <f>IF(CE664="",0,15)+IF(CF664="",0,15)</f>
        <v/>
      </c>
      <c r="CU664" s="1530">
        <f>IF(CT664=0,0,2)</f>
        <v/>
      </c>
      <c r="CV664" s="862"/>
      <c r="CW664" s="862"/>
      <c r="CX664" s="2038"/>
      <c r="CY664" s="2039"/>
      <c r="CZ664" s="1542">
        <f>10^(CJ664/20)*100-100</f>
        <v/>
      </c>
      <c r="DA664" s="1354"/>
      <c r="DB664" s="1453"/>
      <c r="DC664" s="1273">
        <f>IF(DA664="","",10^(DA664/10))</f>
        <v/>
      </c>
      <c r="DD664" s="1402">
        <f>IF(ISNUMBER(DB664)=FALSE,"",10^(DB664/10))</f>
        <v/>
      </c>
      <c r="DE664" s="1542">
        <f>IF(AND(ISNUMBER(DC664),ISNUMBER(DD664)),IF(DC664/DD664&gt;1,ROUND((DC664)/DD664,3),1),1)</f>
        <v/>
      </c>
      <c r="DF664" s="1541"/>
      <c r="DG664" s="1541"/>
      <c r="DH664" s="1541"/>
      <c r="DI664" s="1541"/>
      <c r="DJ664" s="1541"/>
      <c r="DK664" s="1541"/>
      <c r="DL664" s="1541"/>
      <c r="DM664" s="1541"/>
      <c r="DN664" s="1541"/>
      <c r="DO664" s="1541"/>
      <c r="DP664" s="1541"/>
      <c r="DQ664" s="1541"/>
      <c r="DR664" s="1541"/>
    </row>
    <row r="665" ht="12.75" x14ac:dyDescent="0.2">
      <c r="A665" s="1541"/>
      <c r="B665" s="1541"/>
      <c r="C665"/>
      <c r="D665" s="130">
        <f>IF(BX$664="Close to Ear","EN 62209-1","EN 62209-2")</f>
        <v/>
      </c>
      <c r="E665" s="130">
        <f>IF(CG665="Close to Ear","2016","2010/A1:2019")</f>
        <v/>
      </c>
      <c r="F665" s="1488" t="inlineStr">
        <is>
          <t>5.5</t>
        </is>
      </c>
      <c r="G665" s="1497"/>
      <c r="H665" s="120">
        <f>BV665</f>
        <v/>
      </c>
      <c r="I665" s="120">
        <f>BW665</f>
        <v/>
      </c>
      <c r="J665" s="687" t="inlineStr">
        <is>
          <t>WLAN</t>
        </is>
      </c>
      <c r="K665" s="194" t="inlineStr">
        <is>
          <t>2.4 GHz</t>
        </is>
      </c>
      <c r="L665" s="115"/>
      <c r="M665" s="120"/>
      <c r="N665" s="119"/>
      <c r="O665" s="131"/>
      <c r="P665" s="6597"/>
      <c r="Q665" s="131"/>
      <c r="R665" s="131"/>
      <c r="S665" s="120"/>
      <c r="T665" s="120">
        <v>7</v>
      </c>
      <c r="U665" s="120">
        <v>2442</v>
      </c>
      <c r="V665" s="119"/>
      <c r="W665" s="197"/>
      <c r="X665" s="119"/>
      <c r="Y665" s="119"/>
      <c r="Z665" s="119"/>
      <c r="AA665" s="115"/>
      <c r="AB665" s="115"/>
      <c r="AC665" s="689">
        <f>IF(OR(BX$664="Close to Ear",BX$664="Close to Head"),"Head",IF(BX$664="Extremity","Extremity","Body"))</f>
        <v/>
      </c>
      <c r="AD665" s="690">
        <f>CA665</f>
        <v/>
      </c>
      <c r="AE665" s="688">
        <f>CB665</f>
        <v/>
      </c>
      <c r="AF665" s="115"/>
      <c r="AG665" s="808">
        <f>IF(AZ665="","N/A",IF(CQ665="Pass","P","F"))</f>
        <v/>
      </c>
      <c r="AH665" s="129"/>
      <c r="AI665" s="129"/>
      <c r="AJ665" s="129"/>
      <c r="AK665" s="119"/>
      <c r="AL665" s="115"/>
      <c r="AM665" s="119"/>
      <c r="AN665" s="119"/>
      <c r="AO665" s="692"/>
      <c r="AP665" s="692"/>
      <c r="AQ665" s="692"/>
      <c r="AR665" s="692"/>
      <c r="AS665" s="692"/>
      <c r="AT665" s="691">
        <f>CE665</f>
        <v/>
      </c>
      <c r="AU665" s="691">
        <f>CF665</f>
        <v/>
      </c>
      <c r="AV665" s="813"/>
      <c r="AW665" s="813"/>
      <c r="AX665" s="197">
        <f>CZ665</f>
        <v/>
      </c>
      <c r="AY665" s="197">
        <f>DE665</f>
        <v/>
      </c>
      <c r="AZ665" s="3379">
        <f>CO665</f>
        <v/>
      </c>
      <c r="BA665" s="3380"/>
      <c r="BB665" s="197">
        <f>CP665</f>
        <v/>
      </c>
      <c r="BC665" s="813"/>
      <c r="BD665" s="197">
        <f>CR665</f>
        <v/>
      </c>
      <c r="BE665" s="121">
        <f>CS665</f>
        <v/>
      </c>
      <c r="BF665" s="122">
        <f>CT665*60</f>
        <v/>
      </c>
      <c r="BG665" s="121">
        <f>BE665</f>
        <v/>
      </c>
      <c r="BH665" s="122">
        <f>CU665*60</f>
        <v/>
      </c>
      <c r="BI665" s="122">
        <f>CV665</f>
        <v/>
      </c>
      <c r="BJ665" s="117"/>
      <c r="BK665" s="812">
        <f>Overview!$E$7</f>
        <v/>
      </c>
      <c r="BL665" s="117"/>
      <c r="BM665" s="836">
        <f>CW665</f>
        <v/>
      </c>
      <c r="BN665" s="812">
        <f>Overview!$P$153</f>
        <v/>
      </c>
      <c r="BO665" s="117"/>
      <c r="BP665" s="117"/>
      <c r="BQ665" s="115"/>
      <c r="BR665" s="1478"/>
      <c r="BS665" s="1548"/>
      <c r="BT665" s="2127" t="inlineStr">
        <is>
          <t>WLAN</t>
        </is>
      </c>
      <c r="BU665" s="2127" t="inlineStr">
        <is>
          <t>2.4 GHz</t>
        </is>
      </c>
      <c r="BV665" s="465">
        <f>Overview!$E$31</f>
        <v/>
      </c>
      <c r="BW665" s="2127"/>
      <c r="BX665" s="2127"/>
      <c r="BY665" s="430"/>
      <c r="BZ665" s="430"/>
      <c r="CA665" s="1997" t="inlineStr">
        <is>
          <t>Back Face</t>
        </is>
      </c>
      <c r="CB665" s="200">
        <v>5</v>
      </c>
      <c r="CC665" s="432">
        <f>IF(COUNT('Conducted WiFi'!$AH$3:$AH$9)=0,7,INDEX('Conducted WiFi'!$T$3:$T$9,MATCH(MAX('Conducted WiFi'!$AH$3:$AH$9),'Conducted WiFi'!$AH$3:$AH$9,0)))</f>
        <v>7</v>
      </c>
      <c r="CD665" s="1716">
        <f>IF(COUNT('Conducted WiFi'!$AH$3:$AH$9)=0,2442,INDEX('Conducted WiFi'!$U$3:$U$9,MATCH(MAX('Conducted WiFi'!$AH$3:$AH$9),'Conducted WiFi'!$AH$3:$AH$9,0)))</f>
        <v>2442</v>
      </c>
      <c r="CE665" s="2013"/>
      <c r="CF665" s="1966"/>
      <c r="CG665" s="392" t="str">
        <f>IF(OR($BY$547="",$BY$547=""),"",$BY$547)</f>
        <v/>
      </c>
      <c r="CH665" s="392">
        <f>BZ665</f>
        <v/>
      </c>
      <c r="CI665" s="392">
        <f>CA665</f>
        <v/>
      </c>
      <c r="CJ665" s="1528"/>
      <c r="CK665" s="1611"/>
      <c r="CL665" s="206">
        <f>IF(CF665=""," ",IF(ABS(CE665-CF665)&lt;=0.125,"Valid","Not valid"))</f>
        <v/>
      </c>
      <c r="CM665" s="207">
        <f> IF(CE665="","",IF(AND(CE665&lt;&gt;"",CF665=""),IF(CE665&gt;=1,"Medir+Sig Max","No"),IF(CF665&lt;&gt;"",IF(CF665&gt;=1,"Medir+Sig Max","No"),"")))</f>
        <v/>
      </c>
      <c r="CN665" s="1787"/>
      <c r="CO665" s="220">
        <f>IF(CK665="",IF(AND(CE665="",CF665=""),"",IF(CF665="",IF(DE665&gt;1,ROUND(DE665*CE665,3),CE665),IF(DE665&gt;1,ROUND(DE665*CF665,3),CF665))),IF(AND(CE665="",CF665=""),"",IF(CF665="",IF(DE665&gt;1,ROUND(DE665*CE665*(1/(CK665)),3),CE665*(1/(CK665))),IF(DE665&gt;1,ROUND(DE665*CF665*(1/(CK665)),3),CF665*(1/(CK665))))))</f>
        <v/>
      </c>
      <c r="CP665" s="2043">
        <f>IF(COUNTIF(Overview!K12:K14,TRUE)&gt;0,2,IF(COUNTIF(Overview!L12:L14,TRUE)&gt;0,4,0))</f>
        <v/>
      </c>
      <c r="CQ665" s="1472">
        <f>IF(CO665="","",IF(CO665&gt;CP665,"Fail","Pass"))</f>
        <v/>
      </c>
      <c r="CR665" s="1481"/>
      <c r="CS665" s="1565">
        <f>MyTimestamp(CO665)</f>
        <v/>
      </c>
      <c r="CT665" s="1531">
        <f>IF(CE665="",0,15)+IF(CF665="",0,15)</f>
        <v/>
      </c>
      <c r="CU665" s="1532">
        <f>IF(CT665=0,0,2)</f>
        <v/>
      </c>
      <c r="CV665" s="859"/>
      <c r="CW665" s="859"/>
      <c r="CX665" s="2038"/>
      <c r="CY665" s="2044"/>
      <c r="CZ665" s="1543">
        <f>10^(CJ665/20)*100-100</f>
        <v/>
      </c>
      <c r="DA665" s="1354"/>
      <c r="DB665" s="731"/>
      <c r="DC665" s="1273">
        <f>IF(DA665="","",10^(DA665/10))</f>
        <v/>
      </c>
      <c r="DD665" s="1404">
        <f>IF(ISNUMBER(DB665)=FALSE,"",10^(DB665/10))</f>
        <v/>
      </c>
      <c r="DE665" s="1543">
        <f>IF(AND(ISNUMBER(DC665),ISNUMBER(DD665)),IF(DC665/DD665&gt;1,ROUND((DC665)/DD665,3),1),1)</f>
        <v/>
      </c>
      <c r="DF665" s="1541"/>
      <c r="DG665" s="1541"/>
      <c r="DH665" s="1541"/>
      <c r="DI665" s="1541"/>
      <c r="DJ665" s="1541"/>
      <c r="DK665" s="1541"/>
      <c r="DL665" s="1541"/>
      <c r="DM665" s="1541"/>
      <c r="DN665" s="1541"/>
      <c r="DO665" s="1541"/>
      <c r="DP665" s="1541"/>
      <c r="DQ665" s="1541"/>
      <c r="DR665" s="1541"/>
    </row>
    <row r="666" ht="12.75" x14ac:dyDescent="0.2">
      <c r="A666" s="1541"/>
      <c r="B666" s="1541"/>
      <c r="C666"/>
      <c r="D666" s="130">
        <f>IF(BX$664="Close to Ear","EN 62209-1","EN 62209-2")</f>
        <v/>
      </c>
      <c r="E666" s="130">
        <f>IF(CG666="Close to Ear","2016","2010/A1:2019")</f>
        <v/>
      </c>
      <c r="F666" s="1488" t="inlineStr">
        <is>
          <t>5.5</t>
        </is>
      </c>
      <c r="G666" s="1497"/>
      <c r="H666" s="120">
        <f>BV666</f>
        <v/>
      </c>
      <c r="I666" s="120">
        <f>BW666</f>
        <v/>
      </c>
      <c r="J666" s="687" t="inlineStr">
        <is>
          <t>WLAN</t>
        </is>
      </c>
      <c r="K666" s="194" t="inlineStr">
        <is>
          <t>2.4 GHz</t>
        </is>
      </c>
      <c r="L666" s="115"/>
      <c r="M666" s="120"/>
      <c r="N666" s="119"/>
      <c r="O666" s="131"/>
      <c r="P666" s="6597"/>
      <c r="Q666" s="131"/>
      <c r="R666" s="131"/>
      <c r="S666" s="120"/>
      <c r="T666" s="120">
        <v>7</v>
      </c>
      <c r="U666" s="120">
        <v>2442</v>
      </c>
      <c r="V666" s="119"/>
      <c r="W666" s="197"/>
      <c r="X666" s="119"/>
      <c r="Y666" s="119"/>
      <c r="Z666" s="119"/>
      <c r="AA666" s="115"/>
      <c r="AB666" s="115"/>
      <c r="AC666" s="689">
        <f>IF(OR(BX$664="Close to Ear",BX$664="Close to Head"),"Head",IF(BX$664="Extremity","Extremity","Body"))</f>
        <v/>
      </c>
      <c r="AD666" s="690">
        <f>CA666</f>
        <v/>
      </c>
      <c r="AE666" s="688">
        <f>CB666</f>
        <v/>
      </c>
      <c r="AF666" s="115"/>
      <c r="AG666" s="808">
        <f>IF(AZ666="","N/A",IF(CQ666="Pass","P","F"))</f>
        <v/>
      </c>
      <c r="AH666" s="129"/>
      <c r="AI666" s="129"/>
      <c r="AJ666" s="129"/>
      <c r="AK666" s="119"/>
      <c r="AL666" s="115"/>
      <c r="AM666" s="119"/>
      <c r="AN666" s="119"/>
      <c r="AO666" s="692"/>
      <c r="AP666" s="692"/>
      <c r="AQ666" s="692"/>
      <c r="AR666" s="692"/>
      <c r="AS666" s="692"/>
      <c r="AT666" s="691">
        <f>CE666</f>
        <v/>
      </c>
      <c r="AU666" s="691">
        <f>CF666</f>
        <v/>
      </c>
      <c r="AV666" s="813"/>
      <c r="AW666" s="813"/>
      <c r="AX666" s="197">
        <f>CZ666</f>
        <v/>
      </c>
      <c r="AY666" s="197">
        <f>DE666</f>
        <v/>
      </c>
      <c r="AZ666" s="3379">
        <f>CO666</f>
        <v/>
      </c>
      <c r="BA666" s="3380"/>
      <c r="BB666" s="197">
        <f>CP666</f>
        <v/>
      </c>
      <c r="BC666" s="813"/>
      <c r="BD666" s="197">
        <f>CR666</f>
        <v/>
      </c>
      <c r="BE666" s="121">
        <f>CS666</f>
        <v/>
      </c>
      <c r="BF666" s="122">
        <f>CT666*60</f>
        <v/>
      </c>
      <c r="BG666" s="121">
        <f>BE666</f>
        <v/>
      </c>
      <c r="BH666" s="122">
        <f>CU666*60</f>
        <v/>
      </c>
      <c r="BI666" s="122">
        <f>CV666</f>
        <v/>
      </c>
      <c r="BJ666" s="117"/>
      <c r="BK666" s="812">
        <f>Overview!$E$7</f>
        <v/>
      </c>
      <c r="BL666" s="117"/>
      <c r="BM666" s="836">
        <f>CW666</f>
        <v/>
      </c>
      <c r="BN666" s="812">
        <f>Overview!$P$153</f>
        <v/>
      </c>
      <c r="BO666" s="117"/>
      <c r="BP666" s="117"/>
      <c r="BQ666" s="115"/>
      <c r="BR666" s="1478"/>
      <c r="BS666" s="1548"/>
      <c r="BT666" s="2127" t="inlineStr">
        <is>
          <t>WLAN</t>
        </is>
      </c>
      <c r="BU666" s="2127" t="inlineStr">
        <is>
          <t>2.4 GHz</t>
        </is>
      </c>
      <c r="BV666" s="465">
        <f>Overview!$E$31</f>
        <v/>
      </c>
      <c r="BW666" s="2127"/>
      <c r="BX666" s="2127"/>
      <c r="BY666" s="432"/>
      <c r="BZ666" s="432"/>
      <c r="CA666" s="1997" t="inlineStr">
        <is>
          <t>Left Edge</t>
        </is>
      </c>
      <c r="CB666" s="200">
        <v>5</v>
      </c>
      <c r="CC666" s="432">
        <f>IF(COUNT('Conducted WiFi'!$AH$3:$AH$9)=0,7,INDEX('Conducted WiFi'!$T$3:$T$9,MATCH(MAX('Conducted WiFi'!$AH$3:$AH$9),'Conducted WiFi'!$AH$3:$AH$9,0)))</f>
        <v>7</v>
      </c>
      <c r="CD666" s="1716">
        <f>IF(COUNT('Conducted WiFi'!$AH$3:$AH$9)=0,2442,INDEX('Conducted WiFi'!$U$3:$U$9,MATCH(MAX('Conducted WiFi'!$AH$3:$AH$9),'Conducted WiFi'!$AH$3:$AH$9,0)))</f>
        <v>2442</v>
      </c>
      <c r="CE666" s="2013"/>
      <c r="CF666" s="1966"/>
      <c r="CG666" s="392" t="str">
        <f>IF(OR($BY$547="",$BY$547=""),"",$BY$547)</f>
        <v/>
      </c>
      <c r="CH666" s="392">
        <f>BZ666</f>
        <v/>
      </c>
      <c r="CI666" s="392">
        <f>CA666</f>
        <v/>
      </c>
      <c r="CJ666" s="1528"/>
      <c r="CK666" s="1606"/>
      <c r="CL666" s="206">
        <f>IF(CF666=""," ",IF(ABS(CE666-CF666)&lt;=0.125,"Valid","Not valid"))</f>
        <v/>
      </c>
      <c r="CM666" s="207">
        <f> IF(CE666="","",IF(AND(CE666&lt;&gt;"",CF666=""),IF(CE666&gt;=1,"Medir+Sig Max","No"),IF(CF666&lt;&gt;"",IF(CF666&gt;=1,"Medir+Sig Max","No"),"")))</f>
        <v/>
      </c>
      <c r="CN666" s="1787"/>
      <c r="CO666" s="220">
        <f>IF(CK666="",IF(AND(CE666="",CF666=""),"",IF(CF666="",IF(DE666&gt;1,ROUND(DE666*CE666,3),CE666),IF(DE666&gt;1,ROUND(DE666*CF666,3),CF666))),IF(AND(CE666="",CF666=""),"",IF(CF666="",IF(DE666&gt;1,ROUND(DE666*CE666*(1/(CK666)),3),CE666*(1/(CK666))),IF(DE666&gt;1,ROUND(DE666*CF666*(1/(CK666)),3),CF666*(1/(CK666))))))</f>
        <v/>
      </c>
      <c r="CP666" s="2043">
        <f>IF(COUNTIF(Overview!K12:K14,TRUE)&gt;0,2,IF(COUNTIF(Overview!L12:L14,TRUE)&gt;0,4,0))</f>
        <v/>
      </c>
      <c r="CQ666" s="1472">
        <f>IF(CO666="","",IF(CO666&gt;CP666,"Fail","Pass"))</f>
        <v/>
      </c>
      <c r="CR666" s="1481"/>
      <c r="CS666" s="1565">
        <f>MyTimestamp(CO666)</f>
        <v/>
      </c>
      <c r="CT666" s="1531">
        <f>IF(CE666="",0,15)+IF(CF666="",0,15)</f>
        <v/>
      </c>
      <c r="CU666" s="1532">
        <f>IF(CT666=0,0,2)</f>
        <v/>
      </c>
      <c r="CV666" s="859"/>
      <c r="CW666" s="859"/>
      <c r="CX666" s="2038"/>
      <c r="CY666" s="2044"/>
      <c r="CZ666" s="1543">
        <f>10^(CJ666/20)*100-100</f>
        <v/>
      </c>
      <c r="DA666" s="1354"/>
      <c r="DB666" s="730"/>
      <c r="DC666" s="1273">
        <f>IF(DA666="","",10^(DA666/10))</f>
        <v/>
      </c>
      <c r="DD666" s="1403">
        <f>IF(ISNUMBER(DB666)=FALSE,"",10^(DB666/10))</f>
        <v/>
      </c>
      <c r="DE666" s="1543">
        <f>IF(AND(ISNUMBER(DC666),ISNUMBER(DD666)),IF(DC666/DD666&gt;1,ROUND((DC666)/DD666,3),1),1)</f>
        <v/>
      </c>
      <c r="DF666" s="1541"/>
      <c r="DG666" s="1541"/>
      <c r="DH666" s="1541"/>
      <c r="DI666" s="1541"/>
      <c r="DJ666" s="1541"/>
      <c r="DK666" s="1541"/>
      <c r="DL666" s="1541"/>
      <c r="DM666" s="1541"/>
      <c r="DN666" s="1541"/>
      <c r="DO666" s="1541"/>
      <c r="DP666" s="1541"/>
      <c r="DQ666" s="1541"/>
      <c r="DR666" s="1541"/>
    </row>
    <row r="667" ht="12.75" x14ac:dyDescent="0.2">
      <c r="A667" s="1541"/>
      <c r="B667" s="1541"/>
      <c r="C667"/>
      <c r="D667" s="130">
        <f>IF(BX$664="Close to Ear","EN 62209-1","EN 62209-2")</f>
        <v/>
      </c>
      <c r="E667" s="130">
        <f>IF(CG667="Close to Ear","2016","2010/A1:2019")</f>
        <v/>
      </c>
      <c r="F667" s="1488" t="inlineStr">
        <is>
          <t>5.5</t>
        </is>
      </c>
      <c r="G667" s="1497"/>
      <c r="H667" s="120">
        <f>BV667</f>
        <v/>
      </c>
      <c r="I667" s="120">
        <f>BW667</f>
        <v/>
      </c>
      <c r="J667" s="687" t="inlineStr">
        <is>
          <t>WLAN</t>
        </is>
      </c>
      <c r="K667" s="194" t="inlineStr">
        <is>
          <t>2.4 GHz</t>
        </is>
      </c>
      <c r="L667" s="115"/>
      <c r="M667" s="120"/>
      <c r="N667" s="119"/>
      <c r="O667" s="131"/>
      <c r="P667" s="6597"/>
      <c r="Q667" s="131"/>
      <c r="R667" s="131"/>
      <c r="S667" s="120"/>
      <c r="T667" s="120">
        <v>7</v>
      </c>
      <c r="U667" s="120">
        <v>2442</v>
      </c>
      <c r="V667" s="119"/>
      <c r="W667" s="197"/>
      <c r="X667" s="119"/>
      <c r="Y667" s="119"/>
      <c r="Z667" s="119"/>
      <c r="AA667" s="115"/>
      <c r="AB667" s="115"/>
      <c r="AC667" s="689">
        <f>IF(OR(BX$664="Close to Ear",BX$664="Close to Head"),"Head",IF(BX$664="Extremity","Extremity","Body"))</f>
        <v/>
      </c>
      <c r="AD667" s="690">
        <f>CA667</f>
        <v/>
      </c>
      <c r="AE667" s="688">
        <f>CB667</f>
        <v/>
      </c>
      <c r="AF667" s="115"/>
      <c r="AG667" s="808">
        <f>IF(AZ667="","N/A",IF(CQ667="Pass","P","F"))</f>
        <v/>
      </c>
      <c r="AH667" s="129"/>
      <c r="AI667" s="129"/>
      <c r="AJ667" s="129"/>
      <c r="AK667" s="119"/>
      <c r="AL667" s="115"/>
      <c r="AM667" s="119"/>
      <c r="AN667" s="119"/>
      <c r="AO667" s="692"/>
      <c r="AP667" s="692"/>
      <c r="AQ667" s="692"/>
      <c r="AR667" s="692"/>
      <c r="AS667" s="692"/>
      <c r="AT667" s="691">
        <f>CE667</f>
        <v/>
      </c>
      <c r="AU667" s="691">
        <f>CF667</f>
        <v/>
      </c>
      <c r="AV667" s="813"/>
      <c r="AW667" s="813"/>
      <c r="AX667" s="197">
        <f>CZ667</f>
        <v/>
      </c>
      <c r="AY667" s="197">
        <f>DE667</f>
        <v/>
      </c>
      <c r="AZ667" s="3379">
        <f>CO667</f>
        <v/>
      </c>
      <c r="BA667" s="3380"/>
      <c r="BB667" s="197">
        <f>CP667</f>
        <v/>
      </c>
      <c r="BC667" s="813"/>
      <c r="BD667" s="197">
        <f>CR667</f>
        <v/>
      </c>
      <c r="BE667" s="121">
        <f>CS667</f>
        <v/>
      </c>
      <c r="BF667" s="122">
        <f>CT667*60</f>
        <v/>
      </c>
      <c r="BG667" s="121">
        <f>BE667</f>
        <v/>
      </c>
      <c r="BH667" s="122">
        <f>CU667*60</f>
        <v/>
      </c>
      <c r="BI667" s="122">
        <f>CV667</f>
        <v/>
      </c>
      <c r="BJ667" s="117"/>
      <c r="BK667" s="812">
        <f>Overview!$E$7</f>
        <v/>
      </c>
      <c r="BL667" s="117"/>
      <c r="BM667" s="836">
        <f>CW667</f>
        <v/>
      </c>
      <c r="BN667" s="812">
        <f>Overview!$P$153</f>
        <v/>
      </c>
      <c r="BO667" s="117"/>
      <c r="BP667" s="117"/>
      <c r="BQ667" s="115"/>
      <c r="BR667" s="1478"/>
      <c r="BS667" s="1548"/>
      <c r="BT667" s="2127" t="inlineStr">
        <is>
          <t>WLAN</t>
        </is>
      </c>
      <c r="BU667" s="2127" t="inlineStr">
        <is>
          <t>2.4 GHz</t>
        </is>
      </c>
      <c r="BV667" s="465">
        <f>Overview!$E$31</f>
        <v/>
      </c>
      <c r="BW667" s="2127"/>
      <c r="BX667" s="2127"/>
      <c r="BY667" s="430"/>
      <c r="BZ667" s="430"/>
      <c r="CA667" s="1997" t="inlineStr">
        <is>
          <t>Right Edge</t>
        </is>
      </c>
      <c r="CB667" s="200">
        <v>5</v>
      </c>
      <c r="CC667" s="432">
        <f>IF(COUNT('Conducted WiFi'!$AH$3:$AH$9)=0,7,INDEX('Conducted WiFi'!$T$3:$T$9,MATCH(MAX('Conducted WiFi'!$AH$3:$AH$9),'Conducted WiFi'!$AH$3:$AH$9,0)))</f>
        <v>7</v>
      </c>
      <c r="CD667" s="1716">
        <f>IF(COUNT('Conducted WiFi'!$AH$3:$AH$9)=0,2442,INDEX('Conducted WiFi'!$U$3:$U$9,MATCH(MAX('Conducted WiFi'!$AH$3:$AH$9),'Conducted WiFi'!$AH$3:$AH$9,0)))</f>
        <v>2442</v>
      </c>
      <c r="CE667" s="2013"/>
      <c r="CF667" s="1966"/>
      <c r="CG667" s="392" t="str">
        <f>IF(OR($BY$547="",$BY$547=""),"",$BY$547)</f>
        <v/>
      </c>
      <c r="CH667" s="392">
        <f>BZ667</f>
        <v/>
      </c>
      <c r="CI667" s="392">
        <f>CA667</f>
        <v/>
      </c>
      <c r="CJ667" s="1528"/>
      <c r="CK667" s="1611"/>
      <c r="CL667" s="206">
        <f>IF(CF667=""," ",IF(ABS(CE667-CF667)&lt;=0.125,"Valid","Not valid"))</f>
        <v/>
      </c>
      <c r="CM667" s="207">
        <f> IF(CE667="","",IF(AND(CE667&lt;&gt;"",CF667=""),IF(CE667&gt;=1,"Medir+Sig Max","No"),IF(CF667&lt;&gt;"",IF(CF667&gt;=1,"Medir+Sig Max","No"),"")))</f>
        <v/>
      </c>
      <c r="CN667" s="1787"/>
      <c r="CO667" s="220">
        <f>IF(CK667="",IF(AND(CE667="",CF667=""),"",IF(CF667="",IF(DE667&gt;1,ROUND(DE667*CE667,3),CE667),IF(DE667&gt;1,ROUND(DE667*CF667,3),CF667))),IF(AND(CE667="",CF667=""),"",IF(CF667="",IF(DE667&gt;1,ROUND(DE667*CE667*(1/(CK667)),3),CE667*(1/(CK667))),IF(DE667&gt;1,ROUND(DE667*CF667*(1/(CK667)),3),CF667*(1/(CK667))))))</f>
        <v/>
      </c>
      <c r="CP667" s="2043">
        <f>IF(COUNTIF(Overview!K12:K14,TRUE)&gt;0,2,IF(COUNTIF(Overview!L12:L14,TRUE)&gt;0,4,0))</f>
        <v/>
      </c>
      <c r="CQ667" s="1472">
        <f>IF(CO667="","",IF(CO667&gt;CP667,"Fail","Pass"))</f>
        <v/>
      </c>
      <c r="CR667" s="1481"/>
      <c r="CS667" s="1565">
        <f>MyTimestamp(CO667)</f>
        <v/>
      </c>
      <c r="CT667" s="1531">
        <f>IF(CE667="",0,15)+IF(CF667="",0,15)</f>
        <v/>
      </c>
      <c r="CU667" s="1532">
        <f>IF(CT667=0,0,2)</f>
        <v/>
      </c>
      <c r="CV667" s="859"/>
      <c r="CW667" s="859"/>
      <c r="CX667" s="2038"/>
      <c r="CY667" s="2044"/>
      <c r="CZ667" s="1543">
        <f>10^(CJ667/20)*100-100</f>
        <v/>
      </c>
      <c r="DA667" s="1354"/>
      <c r="DB667" s="731"/>
      <c r="DC667" s="1273">
        <f>IF(DA667="","",10^(DA667/10))</f>
        <v/>
      </c>
      <c r="DD667" s="1404">
        <f>IF(ISNUMBER(DB667)=FALSE,"",10^(DB667/10))</f>
        <v/>
      </c>
      <c r="DE667" s="1543">
        <f>IF(AND(ISNUMBER(DC667),ISNUMBER(DD667)),IF(DC667/DD667&gt;1,ROUND((DC667)/DD667,3),1),1)</f>
        <v/>
      </c>
      <c r="DF667" s="1541"/>
      <c r="DG667" s="1541"/>
      <c r="DH667" s="1541"/>
      <c r="DI667" s="1541"/>
      <c r="DJ667" s="1541"/>
      <c r="DK667" s="1541"/>
      <c r="DL667" s="1541"/>
      <c r="DM667" s="1541"/>
      <c r="DN667" s="1541"/>
      <c r="DO667" s="1541"/>
      <c r="DP667" s="1541"/>
      <c r="DQ667" s="1541"/>
      <c r="DR667" s="1541"/>
    </row>
    <row r="668" ht="12.75" x14ac:dyDescent="0.2">
      <c r="A668" s="1541"/>
      <c r="B668" s="1541"/>
      <c r="C668"/>
      <c r="D668" s="130">
        <f>IF(BX$664="Close to Ear","EN 62209-1","EN 62209-2")</f>
        <v/>
      </c>
      <c r="E668" s="130">
        <f>IF(CG668="Close to Ear","2016","2010/A1:2019")</f>
        <v/>
      </c>
      <c r="F668" s="1488" t="inlineStr">
        <is>
          <t>5.5</t>
        </is>
      </c>
      <c r="G668" s="1497"/>
      <c r="H668" s="120">
        <f>BV668</f>
        <v/>
      </c>
      <c r="I668" s="120">
        <f>BW668</f>
        <v/>
      </c>
      <c r="J668" s="687" t="inlineStr">
        <is>
          <t>WLAN</t>
        </is>
      </c>
      <c r="K668" s="194" t="inlineStr">
        <is>
          <t>2.4 GHz</t>
        </is>
      </c>
      <c r="L668" s="115"/>
      <c r="M668" s="120"/>
      <c r="N668" s="119"/>
      <c r="O668" s="131"/>
      <c r="P668" s="6597"/>
      <c r="Q668" s="131"/>
      <c r="R668" s="131"/>
      <c r="S668" s="120"/>
      <c r="T668" s="120">
        <v>7</v>
      </c>
      <c r="U668" s="120">
        <v>2442</v>
      </c>
      <c r="V668" s="119"/>
      <c r="W668" s="197"/>
      <c r="X668" s="119"/>
      <c r="Y668" s="119"/>
      <c r="Z668" s="119"/>
      <c r="AA668" s="115"/>
      <c r="AB668" s="115"/>
      <c r="AC668" s="689">
        <f>IF(OR(BX$664="Close to Ear",BX$664="Close to Head"),"Head",IF(BX$664="Extremity","Extremity","Body"))</f>
        <v/>
      </c>
      <c r="AD668" s="690">
        <f>CA668</f>
        <v/>
      </c>
      <c r="AE668" s="688">
        <f>CB668</f>
        <v/>
      </c>
      <c r="AF668" s="115"/>
      <c r="AG668" s="808">
        <f>IF(AZ668="","N/A",IF(CQ668="Pass","P","F"))</f>
        <v/>
      </c>
      <c r="AH668" s="129"/>
      <c r="AI668" s="129"/>
      <c r="AJ668" s="129"/>
      <c r="AK668" s="119"/>
      <c r="AL668" s="115"/>
      <c r="AM668" s="119"/>
      <c r="AN668" s="119"/>
      <c r="AO668" s="692"/>
      <c r="AP668" s="692"/>
      <c r="AQ668" s="692"/>
      <c r="AR668" s="692"/>
      <c r="AS668" s="692"/>
      <c r="AT668" s="691">
        <f>CE668</f>
        <v/>
      </c>
      <c r="AU668" s="691">
        <f>CF668</f>
        <v/>
      </c>
      <c r="AV668" s="813"/>
      <c r="AW668" s="813"/>
      <c r="AX668" s="197">
        <f>CZ668</f>
        <v/>
      </c>
      <c r="AY668" s="197">
        <f>DE668</f>
        <v/>
      </c>
      <c r="AZ668" s="3379">
        <f>CO668</f>
        <v/>
      </c>
      <c r="BA668" s="3380"/>
      <c r="BB668" s="197">
        <f>CP668</f>
        <v/>
      </c>
      <c r="BC668" s="813"/>
      <c r="BD668" s="197">
        <f>CR668</f>
        <v/>
      </c>
      <c r="BE668" s="121">
        <f>CS668</f>
        <v/>
      </c>
      <c r="BF668" s="122">
        <f>CT668*60</f>
        <v/>
      </c>
      <c r="BG668" s="121">
        <f>BE668</f>
        <v/>
      </c>
      <c r="BH668" s="122">
        <f>CU668*60</f>
        <v/>
      </c>
      <c r="BI668" s="122">
        <f>CV668</f>
        <v/>
      </c>
      <c r="BJ668" s="117"/>
      <c r="BK668" s="812">
        <f>Overview!$E$7</f>
        <v/>
      </c>
      <c r="BL668" s="117"/>
      <c r="BM668" s="836">
        <f>CW668</f>
        <v/>
      </c>
      <c r="BN668" s="812">
        <f>Overview!$P$153</f>
        <v/>
      </c>
      <c r="BO668" s="117"/>
      <c r="BP668" s="117"/>
      <c r="BQ668" s="115"/>
      <c r="BR668" s="1478"/>
      <c r="BS668" s="1548"/>
      <c r="BT668" s="2127" t="inlineStr">
        <is>
          <t>WLAN</t>
        </is>
      </c>
      <c r="BU668" s="2127" t="inlineStr">
        <is>
          <t>2.4 GHz</t>
        </is>
      </c>
      <c r="BV668" s="465">
        <f>Overview!$E$31</f>
        <v/>
      </c>
      <c r="BW668" s="2127"/>
      <c r="BX668" s="2127"/>
      <c r="BY668" s="430"/>
      <c r="BZ668" s="430"/>
      <c r="CA668" s="1997" t="inlineStr">
        <is>
          <t>Top Edge</t>
        </is>
      </c>
      <c r="CB668" s="200">
        <v>5</v>
      </c>
      <c r="CC668" s="432">
        <f>IF(COUNT('Conducted WiFi'!$AH$3:$AH$9)=0,7,INDEX('Conducted WiFi'!$T$3:$T$9,MATCH(MAX('Conducted WiFi'!$AH$3:$AH$9),'Conducted WiFi'!$AH$3:$AH$9,0)))</f>
        <v>7</v>
      </c>
      <c r="CD668" s="1716">
        <f>IF(COUNT('Conducted WiFi'!$AH$3:$AH$9)=0,2442,INDEX('Conducted WiFi'!$U$3:$U$9,MATCH(MAX('Conducted WiFi'!$AH$3:$AH$9),'Conducted WiFi'!$AH$3:$AH$9,0)))</f>
        <v>2442</v>
      </c>
      <c r="CE668" s="2013"/>
      <c r="CF668" s="1966"/>
      <c r="CG668" s="392" t="str">
        <f>IF(OR($BY$547="",$BY$547=""),"",$BY$547)</f>
        <v/>
      </c>
      <c r="CH668" s="392">
        <f>BZ668</f>
        <v/>
      </c>
      <c r="CI668" s="392">
        <f>CA668</f>
        <v/>
      </c>
      <c r="CJ668" s="1528"/>
      <c r="CK668" s="1611"/>
      <c r="CL668" s="206">
        <f>IF(CF668=""," ",IF(ABS(CE668-CF668)&lt;=0.125,"Valid","Not valid"))</f>
        <v/>
      </c>
      <c r="CM668" s="207">
        <f> IF(CE668="","",IF(AND(CE668&lt;&gt;"",CF668=""),IF(CE668&gt;=1,"Medir+Sig Max","No"),IF(CF668&lt;&gt;"",IF(CF668&gt;=1,"Medir+Sig Max","No"),"")))</f>
        <v/>
      </c>
      <c r="CN668" s="1787"/>
      <c r="CO668" s="220">
        <f>IF(CK668="",IF(AND(CE668="",CF668=""),"",IF(CF668="",IF(DE668&gt;1,ROUND(DE668*CE668,3),CE668),IF(DE668&gt;1,ROUND(DE668*CF668,3),CF668))),IF(AND(CE668="",CF668=""),"",IF(CF668="",IF(DE668&gt;1,ROUND(DE668*CE668*(1/(CK668)),3),CE668*(1/(CK668))),IF(DE668&gt;1,ROUND(DE668*CF668*(1/(CK668)),3),CF668*(1/(CK668))))))</f>
        <v/>
      </c>
      <c r="CP668" s="2043">
        <f>IF(COUNTIF(Overview!K12:K14,TRUE)&gt;0,2,IF(COUNTIF(Overview!L12:L14,TRUE)&gt;0,4,0))</f>
        <v/>
      </c>
      <c r="CQ668" s="1472">
        <f>IF(CO668="","",IF(CO668&gt;CP668,"Fail","Pass"))</f>
        <v/>
      </c>
      <c r="CR668" s="1481"/>
      <c r="CS668" s="1565">
        <f>MyTimestamp(CO668)</f>
        <v/>
      </c>
      <c r="CT668" s="1531">
        <f>IF(CE668="",0,15)+IF(CF668="",0,15)</f>
        <v/>
      </c>
      <c r="CU668" s="1532">
        <f>IF(CT668=0,0,2)</f>
        <v/>
      </c>
      <c r="CV668" s="859"/>
      <c r="CW668" s="859"/>
      <c r="CX668" s="2038"/>
      <c r="CY668" s="2044"/>
      <c r="CZ668" s="1543">
        <f>10^(CJ668/20)*100-100</f>
        <v/>
      </c>
      <c r="DA668" s="1354"/>
      <c r="DB668" s="731"/>
      <c r="DC668" s="1273">
        <f>IF(DA668="","",10^(DA668/10))</f>
        <v/>
      </c>
      <c r="DD668" s="1404">
        <f>IF(ISNUMBER(DB668)=FALSE,"",10^(DB668/10))</f>
        <v/>
      </c>
      <c r="DE668" s="1543">
        <f>IF(AND(ISNUMBER(DC668),ISNUMBER(DD668)),IF(DC668/DD668&gt;1,ROUND((DC668)/DD668,3),1),1)</f>
        <v/>
      </c>
      <c r="DF668" s="1541"/>
      <c r="DG668" s="1541"/>
      <c r="DH668" s="1541"/>
      <c r="DI668" s="1541"/>
      <c r="DJ668" s="1541"/>
      <c r="DK668" s="1541"/>
      <c r="DL668" s="1541"/>
      <c r="DM668" s="1541"/>
      <c r="DN668" s="1541"/>
      <c r="DO668" s="1541"/>
      <c r="DP668" s="1541"/>
      <c r="DQ668" s="1541"/>
      <c r="DR668" s="1541"/>
    </row>
    <row r="669" ht="12.75" x14ac:dyDescent="0.2">
      <c r="A669" s="1541"/>
      <c r="B669" s="1541"/>
      <c r="C669"/>
      <c r="D669" s="130">
        <f>IF(BX$664="Close to Ear","EN 62209-1","EN 62209-2")</f>
        <v/>
      </c>
      <c r="E669" s="130">
        <f>IF(CG669="Close to Ear","2016","2010/A1:2019")</f>
        <v/>
      </c>
      <c r="F669" s="1488" t="inlineStr">
        <is>
          <t>5.5</t>
        </is>
      </c>
      <c r="G669" s="1497"/>
      <c r="H669" s="120">
        <f>BV669</f>
        <v/>
      </c>
      <c r="I669" s="120">
        <f>BW669</f>
        <v/>
      </c>
      <c r="J669" s="687" t="inlineStr">
        <is>
          <t>WLAN</t>
        </is>
      </c>
      <c r="K669" s="194" t="inlineStr">
        <is>
          <t>2.4 GHz</t>
        </is>
      </c>
      <c r="L669" s="115"/>
      <c r="M669" s="120"/>
      <c r="N669" s="119"/>
      <c r="O669" s="131"/>
      <c r="P669" s="6597"/>
      <c r="Q669" s="131"/>
      <c r="R669" s="131"/>
      <c r="S669" s="120"/>
      <c r="T669" s="120">
        <v>7</v>
      </c>
      <c r="U669" s="120">
        <v>2442</v>
      </c>
      <c r="V669" s="119"/>
      <c r="W669" s="197"/>
      <c r="X669" s="119"/>
      <c r="Y669" s="119"/>
      <c r="Z669" s="119"/>
      <c r="AA669" s="115"/>
      <c r="AB669" s="115"/>
      <c r="AC669" s="689">
        <f>IF(OR(BX$664="Close to Ear",BX$664="Close to Head"),"Head",IF(BX$664="Extremity","Extremity","Body"))</f>
        <v/>
      </c>
      <c r="AD669" s="690">
        <f>CA669</f>
        <v/>
      </c>
      <c r="AE669" s="688">
        <f>CB669</f>
        <v/>
      </c>
      <c r="AF669" s="115"/>
      <c r="AG669" s="808">
        <f>IF(AZ669="","N/A",IF(CQ669="Pass","P","F"))</f>
        <v/>
      </c>
      <c r="AH669" s="129"/>
      <c r="AI669" s="129"/>
      <c r="AJ669" s="129"/>
      <c r="AK669" s="119"/>
      <c r="AL669" s="115"/>
      <c r="AM669" s="119"/>
      <c r="AN669" s="119"/>
      <c r="AO669" s="692"/>
      <c r="AP669" s="692"/>
      <c r="AQ669" s="692"/>
      <c r="AR669" s="692"/>
      <c r="AS669" s="692"/>
      <c r="AT669" s="691">
        <f>CE669</f>
        <v/>
      </c>
      <c r="AU669" s="691">
        <f>CF669</f>
        <v/>
      </c>
      <c r="AV669" s="813"/>
      <c r="AW669" s="813"/>
      <c r="AX669" s="197">
        <f>CZ669</f>
        <v/>
      </c>
      <c r="AY669" s="197">
        <f>DE669</f>
        <v/>
      </c>
      <c r="AZ669" s="3379">
        <f>CO669</f>
        <v/>
      </c>
      <c r="BA669" s="3380"/>
      <c r="BB669" s="197">
        <f>CP669</f>
        <v/>
      </c>
      <c r="BC669" s="813"/>
      <c r="BD669" s="197">
        <f>CR669</f>
        <v/>
      </c>
      <c r="BE669" s="121">
        <f>CS669</f>
        <v/>
      </c>
      <c r="BF669" s="122">
        <f>CT669*60</f>
        <v/>
      </c>
      <c r="BG669" s="121">
        <f>BE669</f>
        <v/>
      </c>
      <c r="BH669" s="122">
        <f>CU669*60</f>
        <v/>
      </c>
      <c r="BI669" s="122">
        <f>CV669</f>
        <v/>
      </c>
      <c r="BJ669" s="117"/>
      <c r="BK669" s="812">
        <f>Overview!$E$7</f>
        <v/>
      </c>
      <c r="BL669" s="117"/>
      <c r="BM669" s="836">
        <f>CW669</f>
        <v/>
      </c>
      <c r="BN669" s="812">
        <f>Overview!$P$153</f>
        <v/>
      </c>
      <c r="BO669" s="117"/>
      <c r="BP669" s="117"/>
      <c r="BQ669" s="115"/>
      <c r="BR669" s="1478"/>
      <c r="BS669" s="1548"/>
      <c r="BT669" s="2127" t="inlineStr">
        <is>
          <t>WLAN</t>
        </is>
      </c>
      <c r="BU669" s="2127" t="inlineStr">
        <is>
          <t>2.4 GHz</t>
        </is>
      </c>
      <c r="BV669" s="465">
        <f>Overview!$E$31</f>
        <v/>
      </c>
      <c r="BW669" s="2127"/>
      <c r="BX669" s="2127"/>
      <c r="BY669" s="434"/>
      <c r="BZ669" s="434"/>
      <c r="CA669" s="1997" t="inlineStr">
        <is>
          <t>Bottom Edge</t>
        </is>
      </c>
      <c r="CB669" s="201">
        <v>5</v>
      </c>
      <c r="CC669" s="509">
        <f>IF(COUNT('Conducted WiFi'!$AH$3:$AH$9)=0,7,INDEX('Conducted WiFi'!$T$3:$T$9,MATCH(MAX('Conducted WiFi'!$AH$3:$AH$9),'Conducted WiFi'!$AH$3:$AH$9,0)))</f>
        <v>7</v>
      </c>
      <c r="CD669" s="1717">
        <f>IF(COUNT('Conducted WiFi'!$AH$3:$AH$9)=0,2442,INDEX('Conducted WiFi'!$U$3:$U$9,MATCH(MAX('Conducted WiFi'!$AH$3:$AH$9),'Conducted WiFi'!$AH$3:$AH$9,0)))</f>
        <v>2442</v>
      </c>
      <c r="CE669" s="2013"/>
      <c r="CF669" s="1966"/>
      <c r="CG669" s="392" t="str">
        <f>IF(OR($BY$547="",$BY$547=""),"",$BY$547)</f>
        <v/>
      </c>
      <c r="CH669" s="392">
        <f>BZ669</f>
        <v/>
      </c>
      <c r="CI669" s="392">
        <f>CA669</f>
        <v/>
      </c>
      <c r="CJ669" s="1528"/>
      <c r="CK669" s="1612"/>
      <c r="CL669" s="206">
        <f>IF(CF669=""," ",IF(ABS(CE669-CF669)&lt;=0.125,"Valid","Not valid"))</f>
        <v/>
      </c>
      <c r="CM669" s="207">
        <f> IF(CE669="","",IF(AND(CE669&lt;&gt;"",CF669=""),IF(CE669&gt;=1,"Medir+Sig Max","No"),IF(CF669&lt;&gt;"",IF(CF669&gt;=1,"Medir+Sig Max","No"),"")))</f>
        <v/>
      </c>
      <c r="CN669" s="1787"/>
      <c r="CO669" s="220">
        <f>IF(CK669="",IF(AND(CE669="",CF669=""),"",IF(CF669="",IF(DE669&gt;1,ROUND(DE669*CE669,3),CE669),IF(DE669&gt;1,ROUND(DE669*CF669,3),CF669))),IF(AND(CE669="",CF669=""),"",IF(CF669="",IF(DE669&gt;1,ROUND(DE669*CE669*(1/(CK669)),3),CE669*(1/(CK669))),IF(DE669&gt;1,ROUND(DE669*CF669*(1/(CK669)),3),CF669*(1/(CK669))))))</f>
        <v/>
      </c>
      <c r="CP669" s="2043">
        <f>IF(COUNTIF(Overview!K12:K14,TRUE)&gt;0,2,IF(COUNTIF(Overview!L12:L14,TRUE)&gt;0,4,0))</f>
        <v/>
      </c>
      <c r="CQ669" s="1472">
        <f>IF(CO669="","",IF(CO669&gt;CP669,"Fail","Pass"))</f>
        <v/>
      </c>
      <c r="CR669" s="1481"/>
      <c r="CS669" s="1565">
        <f>MyTimestamp(CO669)</f>
        <v/>
      </c>
      <c r="CT669" s="1531">
        <f>IF(CE669="",0,15)+IF(CF669="",0,15)</f>
        <v/>
      </c>
      <c r="CU669" s="1532">
        <f>IF(CT669=0,0,2)</f>
        <v/>
      </c>
      <c r="CV669" s="859"/>
      <c r="CW669" s="859"/>
      <c r="CX669" s="2038"/>
      <c r="CY669" s="2044"/>
      <c r="CZ669" s="1543">
        <f>10^(CJ669/20)*100-100</f>
        <v/>
      </c>
      <c r="DA669" s="1354"/>
      <c r="DB669" s="732"/>
      <c r="DC669" s="1273">
        <f>IF(DA669="","",10^(DA669/10))</f>
        <v/>
      </c>
      <c r="DD669" s="1405">
        <f>IF(ISNUMBER(DB669)=FALSE,"",10^(DB669/10))</f>
        <v/>
      </c>
      <c r="DE669" s="1543">
        <f>IF(AND(ISNUMBER(DC669),ISNUMBER(DD669)),IF(DC669/DD669&gt;1,ROUND((DC669)/DD669,3),1),1)</f>
        <v/>
      </c>
      <c r="DF669" s="1541"/>
      <c r="DG669" s="1541"/>
      <c r="DH669" s="1541"/>
      <c r="DI669" s="1541"/>
      <c r="DJ669" s="1541"/>
      <c r="DK669" s="1541"/>
      <c r="DL669" s="1541"/>
      <c r="DM669" s="1541"/>
      <c r="DN669" s="1541"/>
      <c r="DO669" s="1541"/>
      <c r="DP669" s="1541"/>
      <c r="DQ669" s="1541"/>
      <c r="DR669" s="1541"/>
    </row>
    <row r="670" ht="12.75" x14ac:dyDescent="0.2">
      <c r="A670" s="1541"/>
      <c r="B670" s="1541"/>
      <c r="C670"/>
      <c r="D670" s="130">
        <f>IF(BX$664="Close to Ear","EN 62209-1","EN 62209-2")</f>
        <v/>
      </c>
      <c r="E670" s="130">
        <f>IF(CG670="Close to Ear","2016","2010/A1:2019")</f>
        <v/>
      </c>
      <c r="F670" s="1488" t="inlineStr">
        <is>
          <t>5.5</t>
        </is>
      </c>
      <c r="G670" s="1497"/>
      <c r="H670" s="120">
        <f>BV670</f>
        <v/>
      </c>
      <c r="I670" s="120">
        <f>BW670</f>
        <v/>
      </c>
      <c r="J670" s="687" t="inlineStr">
        <is>
          <t>WLAN</t>
        </is>
      </c>
      <c r="K670" s="194" t="inlineStr">
        <is>
          <t>2.4 GHz</t>
        </is>
      </c>
      <c r="L670" s="115"/>
      <c r="M670" s="120"/>
      <c r="N670" s="119"/>
      <c r="O670" s="131"/>
      <c r="P670" s="6597"/>
      <c r="Q670" s="131"/>
      <c r="R670" s="131"/>
      <c r="S670" s="120"/>
      <c r="T670" s="120">
        <v>7</v>
      </c>
      <c r="U670" s="120">
        <v>2442</v>
      </c>
      <c r="V670" s="119"/>
      <c r="W670" s="197"/>
      <c r="X670" s="119"/>
      <c r="Y670" s="119"/>
      <c r="Z670" s="119"/>
      <c r="AA670" s="115"/>
      <c r="AB670" s="115"/>
      <c r="AC670" s="689">
        <f>IF(OR(BX$664="Close to Ear",BX$664="Close to Head"),"Head",IF(BX$664="Extremity","Extremity","Body"))</f>
        <v/>
      </c>
      <c r="AD670" s="690">
        <f>CA670</f>
        <v/>
      </c>
      <c r="AE670" s="688">
        <f>CB670</f>
        <v/>
      </c>
      <c r="AF670" s="115"/>
      <c r="AG670" s="808">
        <f>IF(AZ670="","N/A",IF(CQ670="Pass","P","F"))</f>
        <v/>
      </c>
      <c r="AH670" s="129"/>
      <c r="AI670" s="129"/>
      <c r="AJ670" s="129"/>
      <c r="AK670" s="119"/>
      <c r="AL670" s="115"/>
      <c r="AM670" s="119"/>
      <c r="AN670" s="119"/>
      <c r="AO670" s="692"/>
      <c r="AP670" s="692"/>
      <c r="AQ670" s="692"/>
      <c r="AR670" s="692"/>
      <c r="AS670" s="692"/>
      <c r="AT670" s="691">
        <f>CE670</f>
        <v/>
      </c>
      <c r="AU670" s="691">
        <f>CF670</f>
        <v/>
      </c>
      <c r="AV670" s="813"/>
      <c r="AW670" s="813"/>
      <c r="AX670" s="197">
        <f>CZ670</f>
        <v/>
      </c>
      <c r="AY670" s="197">
        <f>DE670</f>
        <v/>
      </c>
      <c r="AZ670" s="3379">
        <f>CO670</f>
        <v/>
      </c>
      <c r="BA670" s="3380"/>
      <c r="BB670" s="197">
        <f>CP670</f>
        <v/>
      </c>
      <c r="BC670" s="813"/>
      <c r="BD670" s="197">
        <f>CR670</f>
        <v/>
      </c>
      <c r="BE670" s="121">
        <f>CS670</f>
        <v/>
      </c>
      <c r="BF670" s="122">
        <f>CT670*60</f>
        <v/>
      </c>
      <c r="BG670" s="121">
        <f>BE670</f>
        <v/>
      </c>
      <c r="BH670" s="122">
        <f>CU670*60</f>
        <v/>
      </c>
      <c r="BI670" s="122">
        <f>CV670</f>
        <v/>
      </c>
      <c r="BJ670" s="117"/>
      <c r="BK670" s="812">
        <f>Overview!$E$7</f>
        <v/>
      </c>
      <c r="BL670" s="117"/>
      <c r="BM670" s="836">
        <f>CW670</f>
        <v/>
      </c>
      <c r="BN670" s="812">
        <f>Overview!$P$153</f>
        <v/>
      </c>
      <c r="BO670" s="117"/>
      <c r="BP670" s="117"/>
      <c r="BQ670" s="115"/>
      <c r="BR670" s="1478"/>
      <c r="BS670" s="1548"/>
      <c r="BT670" s="2127" t="inlineStr">
        <is>
          <t>WLAN</t>
        </is>
      </c>
      <c r="BU670" s="2127" t="inlineStr">
        <is>
          <t>2.4 GHz</t>
        </is>
      </c>
      <c r="BV670" s="465">
        <f>Overview!$E$31</f>
        <v/>
      </c>
      <c r="BW670" s="2127"/>
      <c r="BX670" s="2127"/>
      <c r="BY670" s="510"/>
      <c r="BZ670" s="510"/>
      <c r="CA670" s="511" t="str">
        <f>IF(COUNT(CF664:CF669)=0,IF(COUNT(CE664:CE669)=0,"TBD",VLOOKUP(MAX(CE664:CE669),CE664:CI669,5,FALSE)),VLOOKUP(MAX(CF664:CF669),CF664:CI669,4,FALSE))</f>
        <v>TBD</v>
      </c>
      <c r="CB670" s="1971">
        <v>5</v>
      </c>
      <c r="CC670" s="510">
        <f>IF(COUNT('Conducted WiFi'!$AH$3:$AH$9)=0,7,INDEX('Conducted WiFi'!$T$3:$T$9,MATCH(MAX('Conducted WiFi'!$AH$3:$AH$9),'Conducted WiFi'!$AH$3:$AH$9,0)))</f>
        <v>7</v>
      </c>
      <c r="CD670" s="510">
        <f>IF(COUNT('Conducted WiFi'!$AH$3:$AH$9)=0,2442,INDEX('Conducted WiFi'!$U$3:$U$9,MATCH(MAX('Conducted WiFi'!$AH$3:$AH$9),'Conducted WiFi'!$AH$3:$AH$9,0)))</f>
        <v>2442</v>
      </c>
      <c r="CE670" s="2013"/>
      <c r="CF670" s="1966"/>
      <c r="CG670" s="392" t="str">
        <f>IF(OR($BY$547="",$BY$547=""),"",$BY$547)</f>
        <v/>
      </c>
      <c r="CH670" s="392">
        <f>BZ670</f>
        <v/>
      </c>
      <c r="CI670" s="392">
        <f>CA670</f>
        <v/>
      </c>
      <c r="CJ670" s="1528"/>
      <c r="CK670" s="1608"/>
      <c r="CL670" s="206">
        <f>IF(CF670=""," ",IF(ABS(CE670-CF670)&lt;=0.125,"Valid","Not valid"))</f>
        <v/>
      </c>
      <c r="CM670" s="207">
        <f> IF(CE670="","",IF(AND(CE670&lt;&gt;"",CF670=""),IF(CE670&gt;=1,"Medir+Sig Max","No"),IF(CF670&lt;&gt;"",IF(CF670&gt;=1,"Medir+Sig Max","No"),"")))</f>
        <v/>
      </c>
      <c r="CN670" s="1787"/>
      <c r="CO670" s="220">
        <f>IF(CK670="",IF(AND(CE670="",CF670=""),"",IF(CF670="",IF(DE670&gt;1,ROUND(DE670*CE670,3),CE670),IF(DE670&gt;1,ROUND(DE670*CF670,3),CF670))),IF(AND(CE670="",CF670=""),"",IF(CF670="",IF(DE670&gt;1,ROUND(DE670*CE670*(1/(CK670)),3),CE670*(1/(CK670))),IF(DE670&gt;1,ROUND(DE670*CF670*(1/(CK670)),3),CF670*(1/(CK670))))))</f>
        <v/>
      </c>
      <c r="CP670" s="2043">
        <f>IF(COUNTIF(Overview!K12:K14,TRUE)&gt;0,2,IF(COUNTIF(Overview!L12:L14,TRUE)&gt;0,4,0))</f>
        <v/>
      </c>
      <c r="CQ670" s="1472">
        <f>IF(CO670="","",IF(CO670&gt;CP670,"Fail","Pass"))</f>
        <v/>
      </c>
      <c r="CR670" s="1481"/>
      <c r="CS670" s="1565">
        <f>MyTimestamp(CO670)</f>
        <v/>
      </c>
      <c r="CT670" s="1531">
        <f>IF(CE670="",0,15)+IF(CF670="",0,15)</f>
        <v/>
      </c>
      <c r="CU670" s="1532">
        <f>IF(CT670=0,0,2)</f>
        <v/>
      </c>
      <c r="CV670" s="859"/>
      <c r="CW670" s="859"/>
      <c r="CX670" s="2038"/>
      <c r="CY670" s="2044"/>
      <c r="CZ670" s="1543">
        <f>10^(CJ670/20)*100-100</f>
        <v/>
      </c>
      <c r="DA670" s="1354"/>
      <c r="DB670" s="1452"/>
      <c r="DC670" s="1273">
        <f>IF(DA670="","",10^(DA670/10))</f>
        <v/>
      </c>
      <c r="DD670" s="1406">
        <f>IF(ISNUMBER(DB670)=FALSE,"",10^(DB670/10))</f>
        <v/>
      </c>
      <c r="DE670" s="1543">
        <f>IF(AND(ISNUMBER(DC670),ISNUMBER(DD670)),IF(DC670/DD670&gt;1,ROUND((DC670)/DD670,3),1),1)</f>
        <v/>
      </c>
      <c r="DF670" s="1541"/>
      <c r="DG670" s="1541"/>
      <c r="DH670" s="1541"/>
      <c r="DI670" s="1541"/>
      <c r="DJ670" s="1541"/>
      <c r="DK670" s="1541"/>
      <c r="DL670" s="1541"/>
      <c r="DM670" s="1541"/>
      <c r="DN670" s="1541"/>
      <c r="DO670" s="1541"/>
      <c r="DP670" s="1541"/>
      <c r="DQ670" s="1541"/>
      <c r="DR670" s="1541"/>
    </row>
    <row r="671" ht="12.75" x14ac:dyDescent="0.2">
      <c r="A671" s="1541"/>
      <c r="B671" s="1541"/>
      <c r="C671"/>
      <c r="D671" s="130">
        <f>IF(BX$664="Close to Ear","EN 62209-1","EN 62209-2")</f>
        <v/>
      </c>
      <c r="E671" s="130">
        <f>IF(CG671="Close to Ear","2016","2010/A1:2019")</f>
        <v/>
      </c>
      <c r="F671" s="1488" t="inlineStr">
        <is>
          <t>5.5</t>
        </is>
      </c>
      <c r="G671" s="1497"/>
      <c r="H671" s="120">
        <f>BV671</f>
        <v/>
      </c>
      <c r="I671" s="120">
        <f>BW671</f>
        <v/>
      </c>
      <c r="J671" s="687" t="inlineStr">
        <is>
          <t>WLAN</t>
        </is>
      </c>
      <c r="K671" s="194" t="inlineStr">
        <is>
          <t>2.4 GHz</t>
        </is>
      </c>
      <c r="L671" s="115"/>
      <c r="M671" s="120"/>
      <c r="N671" s="119"/>
      <c r="O671" s="131"/>
      <c r="P671" s="6597"/>
      <c r="Q671" s="131"/>
      <c r="R671" s="131"/>
      <c r="S671" s="120"/>
      <c r="T671" s="120">
        <v>7</v>
      </c>
      <c r="U671" s="120">
        <v>2442</v>
      </c>
      <c r="V671" s="119"/>
      <c r="W671" s="197"/>
      <c r="X671" s="119"/>
      <c r="Y671" s="119"/>
      <c r="Z671" s="119"/>
      <c r="AA671" s="115"/>
      <c r="AB671" s="115"/>
      <c r="AC671" s="689">
        <f>IF(OR(BX$664="Close to Ear",BX$664="Close to Head"),"Head",IF(BX$664="Extremity","Extremity","Body"))</f>
        <v/>
      </c>
      <c r="AD671" s="690">
        <f>CA671</f>
        <v/>
      </c>
      <c r="AE671" s="688">
        <f>CB671</f>
        <v/>
      </c>
      <c r="AF671" s="115"/>
      <c r="AG671" s="808">
        <f>IF(AZ671="","N/A",IF(CQ671="Pass","P","F"))</f>
        <v/>
      </c>
      <c r="AH671" s="129"/>
      <c r="AI671" s="129"/>
      <c r="AJ671" s="129"/>
      <c r="AK671" s="119"/>
      <c r="AL671" s="115"/>
      <c r="AM671" s="119"/>
      <c r="AN671" s="119"/>
      <c r="AO671" s="692"/>
      <c r="AP671" s="692"/>
      <c r="AQ671" s="692"/>
      <c r="AR671" s="692"/>
      <c r="AS671" s="692"/>
      <c r="AT671" s="691">
        <f>CE671</f>
        <v/>
      </c>
      <c r="AU671" s="691">
        <f>CF671</f>
        <v/>
      </c>
      <c r="AV671" s="813"/>
      <c r="AW671" s="813"/>
      <c r="AX671" s="197">
        <f>CZ671</f>
        <v/>
      </c>
      <c r="AY671" s="197">
        <f>DE671</f>
        <v/>
      </c>
      <c r="AZ671" s="3379">
        <f>CO671</f>
        <v/>
      </c>
      <c r="BA671" s="3380"/>
      <c r="BB671" s="197">
        <f>CP671</f>
        <v/>
      </c>
      <c r="BC671" s="813"/>
      <c r="BD671" s="197">
        <f>CR671</f>
        <v/>
      </c>
      <c r="BE671" s="121">
        <f>CS671</f>
        <v/>
      </c>
      <c r="BF671" s="122">
        <f>CT671*60</f>
        <v/>
      </c>
      <c r="BG671" s="121">
        <f>BE671</f>
        <v/>
      </c>
      <c r="BH671" s="122">
        <f>CU671*60</f>
        <v/>
      </c>
      <c r="BI671" s="122">
        <f>CV671</f>
        <v/>
      </c>
      <c r="BJ671" s="117"/>
      <c r="BK671" s="812">
        <f>Overview!$E$7</f>
        <v/>
      </c>
      <c r="BL671" s="117"/>
      <c r="BM671" s="836">
        <f>CW671</f>
        <v/>
      </c>
      <c r="BN671" s="812">
        <f>Overview!$P$153</f>
        <v/>
      </c>
      <c r="BO671" s="117"/>
      <c r="BP671" s="117"/>
      <c r="BQ671" s="115"/>
      <c r="BR671" s="1478"/>
      <c r="BS671" s="1548"/>
      <c r="BT671" s="2128" t="inlineStr">
        <is>
          <t>WLAN</t>
        </is>
      </c>
      <c r="BU671" s="2128" t="inlineStr">
        <is>
          <t>2.4 GHz</t>
        </is>
      </c>
      <c r="BV671" s="469">
        <f>Overview!$E$31</f>
        <v/>
      </c>
      <c r="BW671" s="2128"/>
      <c r="BX671" s="2128"/>
      <c r="BY671" s="510"/>
      <c r="BZ671" s="510"/>
      <c r="CA671" s="511" t="str">
        <f>CA670</f>
        <v>TBD</v>
      </c>
      <c r="CB671" s="1971">
        <v>5</v>
      </c>
      <c r="CC671" s="510">
        <f>IF(COUNT('Conducted WiFi'!$AH$3:$AH$9)=0,7,INDEX('Conducted WiFi'!$T$3:$T$9,MATCH(MAX('Conducted WiFi'!$AH$3:$AH$9),'Conducted WiFi'!$AH$3:$AH$9,0)))</f>
        <v>7</v>
      </c>
      <c r="CD671" s="1718">
        <f>IF(COUNT('Conducted WiFi'!$AH$3:$AH$9)=0,2442,INDEX('Conducted WiFi'!$U$3:$U$9,MATCH(MAX('Conducted WiFi'!$AH$3:$AH$9),'Conducted WiFi'!$AH$3:$AH$9,0)))</f>
        <v>2442</v>
      </c>
      <c r="CE671" s="2013"/>
      <c r="CF671" s="1966"/>
      <c r="CG671" s="392" t="str">
        <f>IF(OR($BY$547="",$BY$547=""),"",$BY$547)</f>
        <v/>
      </c>
      <c r="CH671" s="392">
        <f>BZ671</f>
        <v/>
      </c>
      <c r="CI671" s="392">
        <f>CA671</f>
        <v/>
      </c>
      <c r="CJ671" s="1528"/>
      <c r="CK671" s="1608"/>
      <c r="CL671" s="206">
        <f>IF(CF671=""," ",IF(ABS(CE671-CF671)&lt;=0.125,"Valid","Not valid"))</f>
        <v/>
      </c>
      <c r="CM671" s="207">
        <f> IF(CE671="","",IF(AND(CE671&lt;&gt;"",CF671=""),IF(CE671&gt;=1,"Medir+Sig Max","No"),IF(CF671&lt;&gt;"",IF(CF671&gt;=1,"Medir+Sig Max","No"),"")))</f>
        <v/>
      </c>
      <c r="CN671" s="1787"/>
      <c r="CO671" s="220">
        <f>IF(CK671="",IF(AND(CE671="",CF671=""),"",IF(CF671="",IF(DE671&gt;1,ROUND(DE671*CE671,3),CE671),IF(DE671&gt;1,ROUND(DE671*CF671,3),CF671))),IF(AND(CE671="",CF671=""),"",IF(CF671="",IF(DE671&gt;1,ROUND(DE671*CE671*(1/(CK671)),3),CE671*(1/(CK671))),IF(DE671&gt;1,ROUND(DE671*CF671*(1/(CK671)),3),CF671*(1/(CK671))))))</f>
        <v/>
      </c>
      <c r="CP671" s="2043">
        <f>IF(COUNTIF(Overview!K12:K14,TRUE)&gt;0,2,IF(COUNTIF(Overview!L12:L14,TRUE)&gt;0,4,0))</f>
        <v/>
      </c>
      <c r="CQ671" s="1472">
        <f>IF(CO671="","",IF(CO671&gt;CP671,"Fail","Pass"))</f>
        <v/>
      </c>
      <c r="CR671" s="1481"/>
      <c r="CS671" s="1565">
        <f>MyTimestamp(CO671)</f>
        <v/>
      </c>
      <c r="CT671" s="1531">
        <f>IF(CE671="",0,15)+IF(CF671="",0,15)</f>
        <v/>
      </c>
      <c r="CU671" s="1532">
        <f>IF(CT671=0,0,2)</f>
        <v/>
      </c>
      <c r="CV671" s="859"/>
      <c r="CW671" s="859"/>
      <c r="CX671" s="2038"/>
      <c r="CY671" s="2044"/>
      <c r="CZ671" s="1543">
        <f>10^(CJ671/20)*100-100</f>
        <v/>
      </c>
      <c r="DA671" s="1354"/>
      <c r="DB671" s="1452"/>
      <c r="DC671" s="1273">
        <f>IF(DA671="","",10^(DA671/10))</f>
        <v/>
      </c>
      <c r="DD671" s="1406">
        <f>IF(ISNUMBER(DB671)=FALSE,"",10^(DB671/10))</f>
        <v/>
      </c>
      <c r="DE671" s="1543">
        <f>IF(AND(ISNUMBER(DC671),ISNUMBER(DD671)),IF(DC671/DD671&gt;1,ROUND((DC671)/DD671,3),1),1)</f>
        <v/>
      </c>
      <c r="DF671" s="1541"/>
      <c r="DG671" s="1541"/>
      <c r="DH671" s="1541"/>
      <c r="DI671" s="1541"/>
      <c r="DJ671" s="1541"/>
      <c r="DK671" s="1541"/>
      <c r="DL671" s="1541"/>
      <c r="DM671" s="1541"/>
      <c r="DN671" s="1541"/>
      <c r="DO671" s="1541"/>
      <c r="DP671" s="1541"/>
      <c r="DQ671" s="1541"/>
      <c r="DR671" s="1541"/>
    </row>
    <row r="672" ht="12.75" x14ac:dyDescent="0.2">
      <c r="A672" s="1541"/>
      <c r="B672" s="1541"/>
      <c r="C672"/>
      <c r="D672" s="130">
        <f>IF(BX$664="Close to Ear","EN 62209-1","EN 62209-2")</f>
        <v/>
      </c>
      <c r="E672" s="130">
        <f>IF(CG672="Close to Ear","2016","2010/A1:2019")</f>
        <v/>
      </c>
      <c r="F672" s="1488" t="inlineStr">
        <is>
          <t>5.5</t>
        </is>
      </c>
      <c r="G672" s="1497"/>
      <c r="H672" s="120">
        <f>BV672</f>
        <v/>
      </c>
      <c r="I672" s="120">
        <f>BW672</f>
        <v/>
      </c>
      <c r="J672" s="687" t="inlineStr">
        <is>
          <t>WLAN</t>
        </is>
      </c>
      <c r="K672" s="194" t="inlineStr">
        <is>
          <t>2.4 GHz</t>
        </is>
      </c>
      <c r="L672" s="115"/>
      <c r="M672" s="120"/>
      <c r="N672" s="119"/>
      <c r="O672" s="131"/>
      <c r="P672" s="6597"/>
      <c r="Q672" s="131"/>
      <c r="R672" s="131"/>
      <c r="S672" s="120"/>
      <c r="T672" s="120">
        <v>7</v>
      </c>
      <c r="U672" s="120">
        <v>2442</v>
      </c>
      <c r="V672" s="119"/>
      <c r="W672" s="197"/>
      <c r="X672" s="119"/>
      <c r="Y672" s="119"/>
      <c r="Z672" s="119"/>
      <c r="AA672" s="115"/>
      <c r="AB672" s="115"/>
      <c r="AC672" s="689">
        <f>IF(OR(BX$664="Close to Ear",BX$664="Close to Head"),"Head",IF(BX$664="Extremity","Extremity","Body"))</f>
        <v/>
      </c>
      <c r="AD672" s="690">
        <f>CA672</f>
        <v/>
      </c>
      <c r="AE672" s="688">
        <f>CB672</f>
        <v/>
      </c>
      <c r="AF672" s="115"/>
      <c r="AG672" s="808">
        <f>IF(AZ672="","N/A",IF(CQ672="Pass","P","F"))</f>
        <v/>
      </c>
      <c r="AH672" s="129"/>
      <c r="AI672" s="129"/>
      <c r="AJ672" s="129"/>
      <c r="AK672" s="119"/>
      <c r="AL672" s="115"/>
      <c r="AM672" s="119"/>
      <c r="AN672" s="119"/>
      <c r="AO672" s="692"/>
      <c r="AP672" s="692"/>
      <c r="AQ672" s="692"/>
      <c r="AR672" s="692"/>
      <c r="AS672" s="692"/>
      <c r="AT672" s="691">
        <f>CE672</f>
        <v/>
      </c>
      <c r="AU672" s="691">
        <f>CF672</f>
        <v/>
      </c>
      <c r="AV672" s="813"/>
      <c r="AW672" s="813"/>
      <c r="AX672" s="197">
        <f>CZ672</f>
        <v/>
      </c>
      <c r="AY672" s="197">
        <f>DE672</f>
        <v/>
      </c>
      <c r="AZ672" s="3379">
        <f>CO672</f>
        <v/>
      </c>
      <c r="BA672" s="3380"/>
      <c r="BB672" s="197">
        <f>CP672</f>
        <v/>
      </c>
      <c r="BC672" s="813"/>
      <c r="BD672" s="197">
        <f>CR672</f>
        <v/>
      </c>
      <c r="BE672" s="121">
        <f>CS672</f>
        <v/>
      </c>
      <c r="BF672" s="122">
        <f>CT672*60</f>
        <v/>
      </c>
      <c r="BG672" s="121">
        <f>BE672</f>
        <v/>
      </c>
      <c r="BH672" s="122">
        <f>CU672*60</f>
        <v/>
      </c>
      <c r="BI672" s="122">
        <f>CV672</f>
        <v/>
      </c>
      <c r="BJ672" s="117"/>
      <c r="BK672" s="812">
        <f>Overview!$E$7</f>
        <v/>
      </c>
      <c r="BL672" s="117"/>
      <c r="BM672" s="836">
        <f>CW672</f>
        <v/>
      </c>
      <c r="BN672" s="812">
        <f>Overview!$P$153</f>
        <v/>
      </c>
      <c r="BO672" s="117"/>
      <c r="BP672" s="117"/>
      <c r="BQ672" s="115"/>
      <c r="BR672" s="1478"/>
      <c r="BS672" s="1548"/>
      <c r="BT672" s="2127" t="inlineStr">
        <is>
          <t>WLAN</t>
        </is>
      </c>
      <c r="BU672" s="2127" t="inlineStr">
        <is>
          <t>2.4 GHz</t>
        </is>
      </c>
      <c r="BV672" s="465">
        <f>Overview!$E$31</f>
        <v/>
      </c>
      <c r="BW672" s="2127"/>
      <c r="BX672" s="2127"/>
      <c r="BY672" s="510"/>
      <c r="BZ672" s="510"/>
      <c r="CA672" s="511" t="str">
        <f>CA671</f>
        <v>TBD</v>
      </c>
      <c r="CB672" s="1971">
        <v>5</v>
      </c>
      <c r="CC672" s="510">
        <f>IF(COUNT('Conducted WiFi'!$AH$3:$AH$9)=0,7,INDEX('Conducted WiFi'!$T$3:$T$9,MATCH(MAX('Conducted WiFi'!$AH$3:$AH$9),'Conducted WiFi'!$AH$3:$AH$9,0)))</f>
        <v>7</v>
      </c>
      <c r="CD672" s="1718">
        <f>IF(COUNT('Conducted WiFi'!$AH$3:$AH$9)=0,2442,INDEX('Conducted WiFi'!$U$3:$U$9,MATCH(MAX('Conducted WiFi'!$AH$3:$AH$9),'Conducted WiFi'!$AH$3:$AH$9,0)))</f>
        <v>2442</v>
      </c>
      <c r="CE672" s="2013"/>
      <c r="CF672" s="1966"/>
      <c r="CG672" s="392" t="str">
        <f>IF(OR($BY$547="",$BY$547=""),"",$BY$547)</f>
        <v/>
      </c>
      <c r="CH672" s="392">
        <f>BZ672</f>
        <v/>
      </c>
      <c r="CI672" s="392">
        <f>CA672</f>
        <v/>
      </c>
      <c r="CJ672" s="1528"/>
      <c r="CK672" s="1608"/>
      <c r="CL672" s="206">
        <f>IF(CF672=""," ",IF(ABS(CE672-CF672)&lt;=0.125,"Valid","Not valid"))</f>
        <v/>
      </c>
      <c r="CM672" s="207">
        <f> IF(CE672="","",IF(AND(CE672&lt;&gt;"",CF672=""),IF(CE672&gt;=1,"Medir+Sig Max","No"),IF(CF672&lt;&gt;"",IF(CF672&gt;=1,"Medir+Sig Max","No"),"")))</f>
        <v/>
      </c>
      <c r="CN672" s="1787"/>
      <c r="CO672" s="220">
        <f>IF(CK672="",IF(AND(CE672="",CF672=""),"",IF(CF672="",IF(DE672&gt;1,ROUND(DE672*CE672,3),CE672),IF(DE672&gt;1,ROUND(DE672*CF672,3),CF672))),IF(AND(CE672="",CF672=""),"",IF(CF672="",IF(DE672&gt;1,ROUND(DE672*CE672*(1/(CK672)),3),CE672*(1/(CK672))),IF(DE672&gt;1,ROUND(DE672*CF672*(1/(CK672)),3),CF672*(1/(CK672))))))</f>
        <v/>
      </c>
      <c r="CP672" s="2043">
        <f>IF(COUNTIF(Overview!K12:K14,TRUE)&gt;0,2,IF(COUNTIF(Overview!L12:L14,TRUE)&gt;0,4,0))</f>
        <v/>
      </c>
      <c r="CQ672" s="1472">
        <f>IF(CO672="","",IF(CO672&gt;CP672,"Fail","Pass"))</f>
        <v/>
      </c>
      <c r="CR672" s="1481"/>
      <c r="CS672" s="1565">
        <f>MyTimestamp(CO672)</f>
        <v/>
      </c>
      <c r="CT672" s="1531">
        <f>IF(CE672="",0,15)+IF(CF672="",0,15)</f>
        <v/>
      </c>
      <c r="CU672" s="1532">
        <f>IF(CT672=0,0,2)</f>
        <v/>
      </c>
      <c r="CV672" s="859"/>
      <c r="CW672" s="859"/>
      <c r="CX672" s="2038"/>
      <c r="CY672" s="2044"/>
      <c r="CZ672" s="1543">
        <f>10^(CJ672/20)*100-100</f>
        <v/>
      </c>
      <c r="DA672" s="1354"/>
      <c r="DB672" s="1452"/>
      <c r="DC672" s="1273">
        <f>IF(DA672="","",10^(DA672/10))</f>
        <v/>
      </c>
      <c r="DD672" s="1406">
        <f>IF(ISNUMBER(DB672)=FALSE,"",10^(DB672/10))</f>
        <v/>
      </c>
      <c r="DE672" s="1543">
        <f>IF(AND(ISNUMBER(DC672),ISNUMBER(DD672)),IF(DC672/DD672&gt;1,ROUND((DC672)/DD672,3),1),1)</f>
        <v/>
      </c>
      <c r="DF672" s="1541"/>
      <c r="DG672" s="1541"/>
      <c r="DH672" s="1541"/>
      <c r="DI672" s="1541"/>
      <c r="DJ672" s="1541"/>
      <c r="DK672" s="1541"/>
      <c r="DL672" s="1541"/>
      <c r="DM672" s="1541"/>
      <c r="DN672" s="1541"/>
      <c r="DO672" s="1541"/>
      <c r="DP672" s="1541"/>
      <c r="DQ672" s="1541"/>
      <c r="DR672" s="1541"/>
    </row>
    <row r="673" ht="12.75" x14ac:dyDescent="0.2">
      <c r="A673" s="1541"/>
      <c r="B673" s="1541"/>
      <c r="C673"/>
      <c r="D673" s="130">
        <f>IF(BX$664="Close to Ear","EN 62209-1","EN 62209-2")</f>
        <v/>
      </c>
      <c r="E673" s="130">
        <f>IF(CG673="Close to Ear","2016","2010/A1:2019")</f>
        <v/>
      </c>
      <c r="F673" s="1488" t="inlineStr">
        <is>
          <t>5.5</t>
        </is>
      </c>
      <c r="G673" s="1497"/>
      <c r="H673" s="120">
        <f>BV673</f>
        <v/>
      </c>
      <c r="I673" s="120">
        <f>BW673</f>
        <v/>
      </c>
      <c r="J673" s="687" t="inlineStr">
        <is>
          <t>WLAN</t>
        </is>
      </c>
      <c r="K673" s="194" t="inlineStr">
        <is>
          <t>2.4 GHz</t>
        </is>
      </c>
      <c r="L673" s="115"/>
      <c r="M673" s="120"/>
      <c r="N673" s="119"/>
      <c r="O673" s="131"/>
      <c r="P673" s="6597"/>
      <c r="Q673" s="131"/>
      <c r="R673" s="131"/>
      <c r="S673" s="120"/>
      <c r="T673" s="120">
        <v>7</v>
      </c>
      <c r="U673" s="120">
        <v>2442</v>
      </c>
      <c r="V673" s="119"/>
      <c r="W673" s="197"/>
      <c r="X673" s="119"/>
      <c r="Y673" s="119"/>
      <c r="Z673" s="119"/>
      <c r="AA673" s="115"/>
      <c r="AB673" s="115"/>
      <c r="AC673" s="689">
        <f>IF(OR(BX$664="Close to Ear",BX$664="Close to Head"),"Head",IF(BX$664="Extremity","Extremity","Body"))</f>
        <v/>
      </c>
      <c r="AD673" s="690">
        <f>CA673</f>
        <v/>
      </c>
      <c r="AE673" s="688">
        <f>CB673</f>
        <v/>
      </c>
      <c r="AF673" s="115"/>
      <c r="AG673" s="808">
        <f>IF(AZ673="","N/A",IF(CQ673="Pass","P","F"))</f>
        <v/>
      </c>
      <c r="AH673" s="129"/>
      <c r="AI673" s="129"/>
      <c r="AJ673" s="129"/>
      <c r="AK673" s="119"/>
      <c r="AL673" s="115"/>
      <c r="AM673" s="119"/>
      <c r="AN673" s="119"/>
      <c r="AO673" s="692"/>
      <c r="AP673" s="692"/>
      <c r="AQ673" s="692"/>
      <c r="AR673" s="692"/>
      <c r="AS673" s="692"/>
      <c r="AT673" s="691">
        <f>CE673</f>
        <v/>
      </c>
      <c r="AU673" s="691">
        <f>CF673</f>
        <v/>
      </c>
      <c r="AV673" s="813"/>
      <c r="AW673" s="813"/>
      <c r="AX673" s="197">
        <f>CZ673</f>
        <v/>
      </c>
      <c r="AY673" s="197">
        <f>DE673</f>
        <v/>
      </c>
      <c r="AZ673" s="3379">
        <f>CO673</f>
        <v/>
      </c>
      <c r="BA673" s="3380"/>
      <c r="BB673" s="197">
        <f>CP673</f>
        <v/>
      </c>
      <c r="BC673" s="813"/>
      <c r="BD673" s="197">
        <f>CR673</f>
        <v/>
      </c>
      <c r="BE673" s="121">
        <f>CS673</f>
        <v/>
      </c>
      <c r="BF673" s="122">
        <f>CT673*60</f>
        <v/>
      </c>
      <c r="BG673" s="121">
        <f>BE673</f>
        <v/>
      </c>
      <c r="BH673" s="122">
        <f>CU673*60</f>
        <v/>
      </c>
      <c r="BI673" s="122">
        <f>CV673</f>
        <v/>
      </c>
      <c r="BJ673" s="117"/>
      <c r="BK673" s="812">
        <f>Overview!$E$7</f>
        <v/>
      </c>
      <c r="BL673" s="117"/>
      <c r="BM673" s="836">
        <f>CW673</f>
        <v/>
      </c>
      <c r="BN673" s="812">
        <f>Overview!$P$153</f>
        <v/>
      </c>
      <c r="BO673" s="117"/>
      <c r="BP673" s="117"/>
      <c r="BQ673" s="115"/>
      <c r="BR673" s="1478"/>
      <c r="BS673" s="1548"/>
      <c r="BT673" s="2127" t="inlineStr">
        <is>
          <t>WLAN</t>
        </is>
      </c>
      <c r="BU673" s="2127" t="inlineStr">
        <is>
          <t>2.4 GHz</t>
        </is>
      </c>
      <c r="BV673" s="465">
        <f>Overview!$E$31</f>
        <v/>
      </c>
      <c r="BW673" s="2127"/>
      <c r="BX673" s="2127"/>
      <c r="BY673" s="510"/>
      <c r="BZ673" s="510"/>
      <c r="CA673" s="511" t="str">
        <f>CA672</f>
        <v>TBD</v>
      </c>
      <c r="CB673" s="1971">
        <v>5</v>
      </c>
      <c r="CC673" s="510">
        <f>IF(COUNT('Conducted WiFi'!$AH$3:$AH$9)=0,7,INDEX('Conducted WiFi'!$T$3:$T$9,MATCH(MAX('Conducted WiFi'!$AH$3:$AH$9),'Conducted WiFi'!$AH$3:$AH$9,0)))</f>
        <v>7</v>
      </c>
      <c r="CD673" s="1718">
        <f>IF(COUNT('Conducted WiFi'!$AH$3:$AH$9)=0,2442,INDEX('Conducted WiFi'!$U$3:$U$9,MATCH(MAX('Conducted WiFi'!$AH$3:$AH$9),'Conducted WiFi'!$AH$3:$AH$9,0)))</f>
        <v>2442</v>
      </c>
      <c r="CE673" s="2013"/>
      <c r="CF673" s="1966"/>
      <c r="CG673" s="392" t="str">
        <f>IF(OR($BY$547="",$BY$547=""),"",$BY$547)</f>
        <v/>
      </c>
      <c r="CH673" s="392">
        <f>BZ673</f>
        <v/>
      </c>
      <c r="CI673" s="392">
        <f>CA673</f>
        <v/>
      </c>
      <c r="CJ673" s="1528"/>
      <c r="CK673" s="1608"/>
      <c r="CL673" s="206">
        <f>IF(CF673=""," ",IF(ABS(CE673-CF673)&lt;=0.125,"Valid","Not valid"))</f>
        <v/>
      </c>
      <c r="CM673" s="207">
        <f> IF(CE673="","",IF(AND(CE673&lt;&gt;"",CF673=""),IF(CE673&gt;=1,"Medir+Sig Max","No"),IF(CF673&lt;&gt;"",IF(CF673&gt;=1,"Medir+Sig Max","No"),"")))</f>
        <v/>
      </c>
      <c r="CN673" s="1787"/>
      <c r="CO673" s="220">
        <f>IF(CK673="",IF(AND(CE673="",CF673=""),"",IF(CF673="",IF(DE673&gt;1,ROUND(DE673*CE673,3),CE673),IF(DE673&gt;1,ROUND(DE673*CF673,3),CF673))),IF(AND(CE673="",CF673=""),"",IF(CF673="",IF(DE673&gt;1,ROUND(DE673*CE673*(1/(CK673)),3),CE673*(1/(CK673))),IF(DE673&gt;1,ROUND(DE673*CF673*(1/(CK673)),3),CF673*(1/(CK673))))))</f>
        <v/>
      </c>
      <c r="CP673" s="2043">
        <f>IF(COUNTIF(Overview!K12:K14,TRUE)&gt;0,2,IF(COUNTIF(Overview!L12:L14,TRUE)&gt;0,4,0))</f>
        <v/>
      </c>
      <c r="CQ673" s="1472">
        <f>IF(CO673="","",IF(CO673&gt;CP673,"Fail","Pass"))</f>
        <v/>
      </c>
      <c r="CR673" s="1481"/>
      <c r="CS673" s="1565">
        <f>MyTimestamp(CO673)</f>
        <v/>
      </c>
      <c r="CT673" s="1531">
        <f>IF(CE673="",0,15)+IF(CF673="",0,15)</f>
        <v/>
      </c>
      <c r="CU673" s="1532">
        <f>IF(CT673=0,0,2)</f>
        <v/>
      </c>
      <c r="CV673" s="859"/>
      <c r="CW673" s="859"/>
      <c r="CX673" s="2038"/>
      <c r="CY673" s="2044"/>
      <c r="CZ673" s="1543">
        <f>10^(CJ673/20)*100-100</f>
        <v/>
      </c>
      <c r="DA673" s="1354"/>
      <c r="DB673" s="1452"/>
      <c r="DC673" s="1273">
        <f>IF(DA673="","",10^(DA673/10))</f>
        <v/>
      </c>
      <c r="DD673" s="1406">
        <f>IF(ISNUMBER(DB673)=FALSE,"",10^(DB673/10))</f>
        <v/>
      </c>
      <c r="DE673" s="1543">
        <f>IF(AND(ISNUMBER(DC673),ISNUMBER(DD673)),IF(DC673/DD673&gt;1,ROUND((DC673)/DD673,3),1),1)</f>
        <v/>
      </c>
      <c r="DF673" s="1541"/>
      <c r="DG673" s="1541"/>
      <c r="DH673" s="1541"/>
      <c r="DI673" s="1541"/>
      <c r="DJ673" s="1541"/>
      <c r="DK673" s="1541"/>
      <c r="DL673" s="1541"/>
      <c r="DM673" s="1541"/>
      <c r="DN673" s="1541"/>
      <c r="DO673" s="1541"/>
      <c r="DP673" s="1541"/>
      <c r="DQ673" s="1541"/>
      <c r="DR673" s="1541"/>
    </row>
    <row r="674" ht="12.75" x14ac:dyDescent="0.2">
      <c r="A674" s="1541"/>
      <c r="B674" s="1541"/>
      <c r="C674"/>
      <c r="D674" s="130">
        <f>IF(BX$664="Close to Ear","EN 62209-1","EN 62209-2")</f>
        <v/>
      </c>
      <c r="E674" s="130">
        <f>IF(CG674="Close to Ear","2016","2010/A1:2019")</f>
        <v/>
      </c>
      <c r="F674" s="1488" t="inlineStr">
        <is>
          <t>5.5</t>
        </is>
      </c>
      <c r="G674" s="1497"/>
      <c r="H674" s="120">
        <f>BV674</f>
        <v/>
      </c>
      <c r="I674" s="120">
        <f>BW674</f>
        <v/>
      </c>
      <c r="J674" s="687" t="inlineStr">
        <is>
          <t>WLAN</t>
        </is>
      </c>
      <c r="K674" s="194" t="inlineStr">
        <is>
          <t>2.4 GHz</t>
        </is>
      </c>
      <c r="L674" s="115"/>
      <c r="M674" s="120"/>
      <c r="N674" s="119"/>
      <c r="O674" s="131"/>
      <c r="P674" s="6597"/>
      <c r="Q674" s="131"/>
      <c r="R674" s="131"/>
      <c r="S674" s="120"/>
      <c r="T674" s="120">
        <v>7</v>
      </c>
      <c r="U674" s="120">
        <v>2442</v>
      </c>
      <c r="V674" s="119"/>
      <c r="W674" s="197"/>
      <c r="X674" s="119"/>
      <c r="Y674" s="119"/>
      <c r="Z674" s="119"/>
      <c r="AA674" s="115"/>
      <c r="AB674" s="115"/>
      <c r="AC674" s="689">
        <f>IF(OR(BX$664="Close to Ear",BX$664="Close to Head"),"Head",IF(BX$664="Extremity","Extremity","Body"))</f>
        <v/>
      </c>
      <c r="AD674" s="690">
        <f>CA674</f>
        <v/>
      </c>
      <c r="AE674" s="688">
        <f>CB674</f>
        <v/>
      </c>
      <c r="AF674" s="115"/>
      <c r="AG674" s="808">
        <f>IF(AZ674="","N/A",IF(CQ674="Pass","P","F"))</f>
        <v/>
      </c>
      <c r="AH674" s="129"/>
      <c r="AI674" s="129"/>
      <c r="AJ674" s="129"/>
      <c r="AK674" s="119"/>
      <c r="AL674" s="115"/>
      <c r="AM674" s="119"/>
      <c r="AN674" s="119"/>
      <c r="AO674" s="692"/>
      <c r="AP674" s="692"/>
      <c r="AQ674" s="692"/>
      <c r="AR674" s="692"/>
      <c r="AS674" s="692"/>
      <c r="AT674" s="691">
        <f>CE674</f>
        <v/>
      </c>
      <c r="AU674" s="691">
        <f>CF674</f>
        <v/>
      </c>
      <c r="AV674" s="813"/>
      <c r="AW674" s="813"/>
      <c r="AX674" s="197">
        <f>CZ674</f>
        <v/>
      </c>
      <c r="AY674" s="197">
        <f>DE674</f>
        <v/>
      </c>
      <c r="AZ674" s="3379">
        <f>CO674</f>
        <v/>
      </c>
      <c r="BA674" s="3380"/>
      <c r="BB674" s="197">
        <f>CP674</f>
        <v/>
      </c>
      <c r="BC674" s="813"/>
      <c r="BD674" s="197">
        <f>CR674</f>
        <v/>
      </c>
      <c r="BE674" s="121">
        <f>CS674</f>
        <v/>
      </c>
      <c r="BF674" s="122">
        <f>CT674*60</f>
        <v/>
      </c>
      <c r="BG674" s="121">
        <f>BE674</f>
        <v/>
      </c>
      <c r="BH674" s="122">
        <f>CU674*60</f>
        <v/>
      </c>
      <c r="BI674" s="122">
        <f>CV674</f>
        <v/>
      </c>
      <c r="BJ674" s="117"/>
      <c r="BK674" s="812">
        <f>Overview!$E$7</f>
        <v/>
      </c>
      <c r="BL674" s="117"/>
      <c r="BM674" s="836">
        <f>CW674</f>
        <v/>
      </c>
      <c r="BN674" s="812">
        <f>Overview!$P$153</f>
        <v/>
      </c>
      <c r="BO674" s="117"/>
      <c r="BP674" s="117"/>
      <c r="BQ674" s="115"/>
      <c r="BR674" s="1478"/>
      <c r="BS674" s="1548"/>
      <c r="BT674" s="2127" t="inlineStr">
        <is>
          <t>WLAN</t>
        </is>
      </c>
      <c r="BU674" s="2127" t="inlineStr">
        <is>
          <t>2.4 GHz</t>
        </is>
      </c>
      <c r="BV674" s="465">
        <f>Overview!$E$31</f>
        <v/>
      </c>
      <c r="BW674" s="2127"/>
      <c r="BX674" s="2127"/>
      <c r="BY674" s="510"/>
      <c r="BZ674" s="510"/>
      <c r="CA674" s="511" t="str">
        <f>CA673</f>
        <v>TBD</v>
      </c>
      <c r="CB674" s="1971">
        <v>5</v>
      </c>
      <c r="CC674" s="510">
        <f>IF(COUNT('Conducted WiFi'!$AH$3:$AH$9)=0,7,INDEX('Conducted WiFi'!$T$3:$T$9,MATCH(MAX('Conducted WiFi'!$AH$3:$AH$9),'Conducted WiFi'!$AH$3:$AH$9,0)))</f>
        <v>7</v>
      </c>
      <c r="CD674" s="1718">
        <f>IF(COUNT('Conducted WiFi'!$AH$3:$AH$9)=0,2442,INDEX('Conducted WiFi'!$U$3:$U$9,MATCH(MAX('Conducted WiFi'!$AH$3:$AH$9),'Conducted WiFi'!$AH$3:$AH$9,0)))</f>
        <v>2442</v>
      </c>
      <c r="CE674" s="2013"/>
      <c r="CF674" s="1966"/>
      <c r="CG674" s="392" t="str">
        <f>IF(OR($BY$547="",$BY$547=""),"",$BY$547)</f>
        <v/>
      </c>
      <c r="CH674" s="392">
        <f>BZ674</f>
        <v/>
      </c>
      <c r="CI674" s="392">
        <f>CA674</f>
        <v/>
      </c>
      <c r="CJ674" s="1528"/>
      <c r="CK674" s="1608"/>
      <c r="CL674" s="206">
        <f>IF(CF674=""," ",IF(ABS(CE674-CF674)&lt;=0.125,"Valid","Not valid"))</f>
        <v/>
      </c>
      <c r="CM674" s="207">
        <f> IF(CE674="","",IF(AND(CE674&lt;&gt;"",CF674=""),IF(CE674&gt;=1,"Medir+Sig Max","No"),IF(CF674&lt;&gt;"",IF(CF674&gt;=1,"Medir+Sig Max","No"),"")))</f>
        <v/>
      </c>
      <c r="CN674" s="1787"/>
      <c r="CO674" s="220">
        <f>IF(CK674="",IF(AND(CE674="",CF674=""),"",IF(CF674="",IF(DE674&gt;1,ROUND(DE674*CE674,3),CE674),IF(DE674&gt;1,ROUND(DE674*CF674,3),CF674))),IF(AND(CE674="",CF674=""),"",IF(CF674="",IF(DE674&gt;1,ROUND(DE674*CE674*(1/(CK674)),3),CE674*(1/(CK674))),IF(DE674&gt;1,ROUND(DE674*CF674*(1/(CK674)),3),CF674*(1/(CK674))))))</f>
        <v/>
      </c>
      <c r="CP674" s="2043">
        <f>IF(COUNTIF(Overview!K12:K14,TRUE)&gt;0,2,IF(COUNTIF(Overview!L12:L14,TRUE)&gt;0,4,0))</f>
        <v/>
      </c>
      <c r="CQ674" s="1472">
        <f>IF(CO674="","",IF(CO674&gt;CP674,"Fail","Pass"))</f>
        <v/>
      </c>
      <c r="CR674" s="1481"/>
      <c r="CS674" s="1565">
        <f>MyTimestamp(CO674)</f>
        <v/>
      </c>
      <c r="CT674" s="1531">
        <f>IF(CE674="",0,15)+IF(CF674="",0,15)</f>
        <v/>
      </c>
      <c r="CU674" s="1532">
        <f>IF(CT674=0,0,2)</f>
        <v/>
      </c>
      <c r="CV674" s="859"/>
      <c r="CW674" s="859"/>
      <c r="CX674" s="2038"/>
      <c r="CY674" s="2044"/>
      <c r="CZ674" s="1543">
        <f>10^(CJ674/20)*100-100</f>
        <v/>
      </c>
      <c r="DA674" s="1354"/>
      <c r="DB674" s="1452"/>
      <c r="DC674" s="1273">
        <f>IF(DA674="","",10^(DA674/10))</f>
        <v/>
      </c>
      <c r="DD674" s="1406">
        <f>IF(ISNUMBER(DB674)=FALSE,"",10^(DB674/10))</f>
        <v/>
      </c>
      <c r="DE674" s="1543">
        <f>IF(AND(ISNUMBER(DC674),ISNUMBER(DD674)),IF(DC674/DD674&gt;1,ROUND((DC674)/DD674,3),1),1)</f>
        <v/>
      </c>
      <c r="DF674" s="1541"/>
      <c r="DG674" s="1541"/>
      <c r="DH674" s="1541"/>
      <c r="DI674" s="1541"/>
      <c r="DJ674" s="1541"/>
      <c r="DK674" s="1541"/>
      <c r="DL674" s="1541"/>
      <c r="DM674" s="1541"/>
      <c r="DN674" s="1541"/>
      <c r="DO674" s="1541"/>
      <c r="DP674" s="1541"/>
      <c r="DQ674" s="1541"/>
      <c r="DR674" s="1541"/>
    </row>
    <row r="675" ht="12.75" x14ac:dyDescent="0.2">
      <c r="A675" s="1541"/>
      <c r="B675" s="1541"/>
      <c r="C675"/>
      <c r="D675" s="130">
        <f>IF(BX$664="Close to Ear","EN 62209-1","EN 62209-2")</f>
        <v/>
      </c>
      <c r="E675" s="130">
        <f>IF(CG675="Close to Ear","2016","2010/A1:2019")</f>
        <v/>
      </c>
      <c r="F675" s="1488" t="inlineStr">
        <is>
          <t>5.5</t>
        </is>
      </c>
      <c r="G675" s="1497"/>
      <c r="H675" s="120">
        <f>BV675</f>
        <v/>
      </c>
      <c r="I675" s="120">
        <f>BW675</f>
        <v/>
      </c>
      <c r="J675" s="687" t="inlineStr">
        <is>
          <t>WLAN</t>
        </is>
      </c>
      <c r="K675" s="194" t="inlineStr">
        <is>
          <t>2.4 GHz</t>
        </is>
      </c>
      <c r="L675" s="115"/>
      <c r="M675" s="120"/>
      <c r="N675" s="119"/>
      <c r="O675" s="131"/>
      <c r="P675" s="6597"/>
      <c r="Q675" s="131"/>
      <c r="R675" s="131"/>
      <c r="S675" s="120"/>
      <c r="T675" s="120">
        <v>7</v>
      </c>
      <c r="U675" s="120">
        <v>2442</v>
      </c>
      <c r="V675" s="119"/>
      <c r="W675" s="197"/>
      <c r="X675" s="119"/>
      <c r="Y675" s="119"/>
      <c r="Z675" s="119"/>
      <c r="AA675" s="115"/>
      <c r="AB675" s="115"/>
      <c r="AC675" s="689">
        <f>IF(OR(BX$664="Close to Ear",BX$664="Close to Head"),"Head",IF(BX$664="Extremity","Extremity","Body"))</f>
        <v/>
      </c>
      <c r="AD675" s="690">
        <f>CA675</f>
        <v/>
      </c>
      <c r="AE675" s="688">
        <f>CB675</f>
        <v/>
      </c>
      <c r="AF675" s="115"/>
      <c r="AG675" s="808">
        <f>IF(AZ675="","N/A",IF(CQ675="Pass","P","F"))</f>
        <v/>
      </c>
      <c r="AH675" s="129"/>
      <c r="AI675" s="129"/>
      <c r="AJ675" s="129"/>
      <c r="AK675" s="119"/>
      <c r="AL675" s="115"/>
      <c r="AM675" s="119"/>
      <c r="AN675" s="119"/>
      <c r="AO675" s="692"/>
      <c r="AP675" s="692"/>
      <c r="AQ675" s="692"/>
      <c r="AR675" s="692"/>
      <c r="AS675" s="692"/>
      <c r="AT675" s="691">
        <f>CE675</f>
        <v/>
      </c>
      <c r="AU675" s="691">
        <f>CF675</f>
        <v/>
      </c>
      <c r="AV675" s="813"/>
      <c r="AW675" s="813"/>
      <c r="AX675" s="197">
        <f>CZ675</f>
        <v/>
      </c>
      <c r="AY675" s="197">
        <f>DE675</f>
        <v/>
      </c>
      <c r="AZ675" s="3379">
        <f>CO675</f>
        <v/>
      </c>
      <c r="BA675" s="3380"/>
      <c r="BB675" s="197">
        <f>CP675</f>
        <v/>
      </c>
      <c r="BC675" s="813"/>
      <c r="BD675" s="197">
        <f>CR675</f>
        <v/>
      </c>
      <c r="BE675" s="121">
        <f>CS675</f>
        <v/>
      </c>
      <c r="BF675" s="122">
        <f>CT675*60</f>
        <v/>
      </c>
      <c r="BG675" s="121">
        <f>BE675</f>
        <v/>
      </c>
      <c r="BH675" s="122">
        <f>CU675*60</f>
        <v/>
      </c>
      <c r="BI675" s="122">
        <f>CV675</f>
        <v/>
      </c>
      <c r="BJ675" s="117"/>
      <c r="BK675" s="812">
        <f>Overview!$E$7</f>
        <v/>
      </c>
      <c r="BL675" s="117"/>
      <c r="BM675" s="836">
        <f>CW675</f>
        <v/>
      </c>
      <c r="BN675" s="812">
        <f>Overview!$P$153</f>
        <v/>
      </c>
      <c r="BO675" s="117"/>
      <c r="BP675" s="117"/>
      <c r="BQ675" s="115"/>
      <c r="BR675" s="1478"/>
      <c r="BS675" s="1548"/>
      <c r="BT675" s="2127" t="inlineStr">
        <is>
          <t>WLAN</t>
        </is>
      </c>
      <c r="BU675" s="2127" t="inlineStr">
        <is>
          <t>2.4 GHz</t>
        </is>
      </c>
      <c r="BV675" s="465">
        <f>Overview!$E$31</f>
        <v/>
      </c>
      <c r="BW675" s="2127"/>
      <c r="BX675" s="2127"/>
      <c r="BY675" s="510"/>
      <c r="BZ675" s="510"/>
      <c r="CA675" s="511" t="str">
        <f>CA674</f>
        <v>TBD</v>
      </c>
      <c r="CB675" s="1971">
        <v>5</v>
      </c>
      <c r="CC675" s="510">
        <f>IF(COUNT('Conducted WiFi'!$AH$3:$AH$9)=0,7,INDEX('Conducted WiFi'!$T$3:$T$9,MATCH(MAX('Conducted WiFi'!$AH$3:$AH$9),'Conducted WiFi'!$AH$3:$AH$9,0)))</f>
        <v>7</v>
      </c>
      <c r="CD675" s="1718">
        <f>IF(COUNT('Conducted WiFi'!$AH$3:$AH$9)=0,2442,INDEX('Conducted WiFi'!$U$3:$U$9,MATCH(MAX('Conducted WiFi'!$AH$3:$AH$9),'Conducted WiFi'!$AH$3:$AH$9,0)))</f>
        <v>2442</v>
      </c>
      <c r="CE675" s="2013"/>
      <c r="CF675" s="1966"/>
      <c r="CG675" s="392" t="str">
        <f>IF(OR($BY$547="",$BY$547=""),"",$BY$547)</f>
        <v/>
      </c>
      <c r="CH675" s="392">
        <f>BZ675</f>
        <v/>
      </c>
      <c r="CI675" s="392">
        <f>CA675</f>
        <v/>
      </c>
      <c r="CJ675" s="1528"/>
      <c r="CK675" s="1608"/>
      <c r="CL675" s="206">
        <f>IF(CF675=""," ",IF(ABS(CE675-CF675)&lt;=0.125,"Valid","Not valid"))</f>
        <v/>
      </c>
      <c r="CM675" s="207">
        <f> IF(CE675="","",IF(AND(CE675&lt;&gt;"",CF675=""),IF(CE675&gt;=1,"Medir+Sig Max","No"),IF(CF675&lt;&gt;"",IF(CF675&gt;=1,"Medir+Sig Max","No"),"")))</f>
        <v/>
      </c>
      <c r="CN675" s="1787"/>
      <c r="CO675" s="220">
        <f>IF(CK675="",IF(AND(CE675="",CF675=""),"",IF(CF675="",IF(DE675&gt;1,ROUND(DE675*CE675,3),CE675),IF(DE675&gt;1,ROUND(DE675*CF675,3),CF675))),IF(AND(CE675="",CF675=""),"",IF(CF675="",IF(DE675&gt;1,ROUND(DE675*CE675*(1/(CK675)),3),CE675*(1/(CK675))),IF(DE675&gt;1,ROUND(DE675*CF675*(1/(CK675)),3),CF675*(1/(CK675))))))</f>
        <v/>
      </c>
      <c r="CP675" s="2043">
        <f>IF(COUNTIF(Overview!K12:K14,TRUE)&gt;0,2,IF(COUNTIF(Overview!L12:L14,TRUE)&gt;0,4,0))</f>
        <v/>
      </c>
      <c r="CQ675" s="1472">
        <f>IF(CO675="","",IF(CO675&gt;CP675,"Fail","Pass"))</f>
        <v/>
      </c>
      <c r="CR675" s="1481"/>
      <c r="CS675" s="1565">
        <f>MyTimestamp(CO675)</f>
        <v/>
      </c>
      <c r="CT675" s="1531">
        <f>IF(CE675="",0,15)+IF(CF675="",0,15)</f>
        <v/>
      </c>
      <c r="CU675" s="1532">
        <f>IF(CT675=0,0,2)</f>
        <v/>
      </c>
      <c r="CV675" s="859"/>
      <c r="CW675" s="859"/>
      <c r="CX675" s="2038"/>
      <c r="CY675" s="2044"/>
      <c r="CZ675" s="1543">
        <f>10^(CJ675/20)*100-100</f>
        <v/>
      </c>
      <c r="DA675" s="1354"/>
      <c r="DB675" s="1452"/>
      <c r="DC675" s="1273">
        <f>IF(DA675="","",10^(DA675/10))</f>
        <v/>
      </c>
      <c r="DD675" s="1406">
        <f>IF(ISNUMBER(DB675)=FALSE,"",10^(DB675/10))</f>
        <v/>
      </c>
      <c r="DE675" s="1543">
        <f>IF(AND(ISNUMBER(DC675),ISNUMBER(DD675)),IF(DC675/DD675&gt;1,ROUND((DC675)/DD675,3),1),1)</f>
        <v/>
      </c>
      <c r="DF675" s="1541"/>
      <c r="DG675" s="1541"/>
      <c r="DH675" s="1541"/>
      <c r="DI675" s="1541"/>
      <c r="DJ675" s="1541"/>
      <c r="DK675" s="1541"/>
      <c r="DL675" s="1541"/>
      <c r="DM675" s="1541"/>
      <c r="DN675" s="1541"/>
      <c r="DO675" s="1541"/>
      <c r="DP675" s="1541"/>
      <c r="DQ675" s="1541"/>
      <c r="DR675" s="1541"/>
    </row>
    <row r="676" ht="12.75" x14ac:dyDescent="0.2">
      <c r="A676" s="1541"/>
      <c r="B676" s="1541"/>
      <c r="C676"/>
      <c r="D676" s="130">
        <f>IF(BX$664="Close to Ear","EN 62209-1","EN 62209-2")</f>
        <v/>
      </c>
      <c r="E676" s="130">
        <f>IF(CG676="Close to Ear","2016","2010/A1:2019")</f>
        <v/>
      </c>
      <c r="F676" s="1488" t="inlineStr">
        <is>
          <t>5.5</t>
        </is>
      </c>
      <c r="G676" s="1497"/>
      <c r="H676" s="120">
        <f>BV676</f>
        <v/>
      </c>
      <c r="I676" s="120">
        <f>BW676</f>
        <v/>
      </c>
      <c r="J676" s="687" t="inlineStr">
        <is>
          <t>WLAN</t>
        </is>
      </c>
      <c r="K676" s="194" t="inlineStr">
        <is>
          <t>2.4 GHz</t>
        </is>
      </c>
      <c r="L676" s="115"/>
      <c r="M676" s="120"/>
      <c r="N676" s="119"/>
      <c r="O676" s="131"/>
      <c r="P676" s="6597"/>
      <c r="Q676" s="131"/>
      <c r="R676" s="131"/>
      <c r="S676" s="120"/>
      <c r="T676" s="120">
        <v>7</v>
      </c>
      <c r="U676" s="120">
        <v>2442</v>
      </c>
      <c r="V676" s="119"/>
      <c r="W676" s="197"/>
      <c r="X676" s="119"/>
      <c r="Y676" s="119"/>
      <c r="Z676" s="119"/>
      <c r="AA676" s="115"/>
      <c r="AB676" s="115"/>
      <c r="AC676" s="689">
        <f>IF(OR(BX$664="Close to Ear",BX$664="Close to Head"),"Head",IF(BX$664="Extremity","Extremity","Body"))</f>
        <v/>
      </c>
      <c r="AD676" s="690">
        <f>CA676</f>
        <v/>
      </c>
      <c r="AE676" s="688">
        <f>CB676</f>
        <v/>
      </c>
      <c r="AF676" s="115"/>
      <c r="AG676" s="808">
        <f>IF(AZ676="","N/A",IF(CQ676="Pass","P","F"))</f>
        <v/>
      </c>
      <c r="AH676" s="129"/>
      <c r="AI676" s="129"/>
      <c r="AJ676" s="129"/>
      <c r="AK676" s="119"/>
      <c r="AL676" s="115"/>
      <c r="AM676" s="119"/>
      <c r="AN676" s="119"/>
      <c r="AO676" s="692"/>
      <c r="AP676" s="692"/>
      <c r="AQ676" s="692"/>
      <c r="AR676" s="692"/>
      <c r="AS676" s="692"/>
      <c r="AT676" s="691">
        <f>CE676</f>
        <v/>
      </c>
      <c r="AU676" s="691">
        <f>CF676</f>
        <v/>
      </c>
      <c r="AV676" s="813"/>
      <c r="AW676" s="813"/>
      <c r="AX676" s="197">
        <f>CZ676</f>
        <v/>
      </c>
      <c r="AY676" s="197">
        <f>DE676</f>
        <v/>
      </c>
      <c r="AZ676" s="3379">
        <f>CO676</f>
        <v/>
      </c>
      <c r="BA676" s="3380"/>
      <c r="BB676" s="197">
        <f>CP676</f>
        <v/>
      </c>
      <c r="BC676" s="813"/>
      <c r="BD676" s="197">
        <f>CR676</f>
        <v/>
      </c>
      <c r="BE676" s="121">
        <f>CS676</f>
        <v/>
      </c>
      <c r="BF676" s="122">
        <f>CT676*60</f>
        <v/>
      </c>
      <c r="BG676" s="121">
        <f>BE676</f>
        <v/>
      </c>
      <c r="BH676" s="122">
        <f>CU676*60</f>
        <v/>
      </c>
      <c r="BI676" s="122">
        <f>CV676</f>
        <v/>
      </c>
      <c r="BJ676" s="117"/>
      <c r="BK676" s="812">
        <f>Overview!$E$7</f>
        <v/>
      </c>
      <c r="BL676" s="117"/>
      <c r="BM676" s="836">
        <f>CW676</f>
        <v/>
      </c>
      <c r="BN676" s="812">
        <f>Overview!$P$153</f>
        <v/>
      </c>
      <c r="BO676" s="117"/>
      <c r="BP676" s="117"/>
      <c r="BQ676" s="115"/>
      <c r="BR676" s="1478"/>
      <c r="BS676" s="1548"/>
      <c r="BT676" s="2127" t="inlineStr">
        <is>
          <t>WLAN</t>
        </is>
      </c>
      <c r="BU676" s="2127" t="inlineStr">
        <is>
          <t>2.4 GHz</t>
        </is>
      </c>
      <c r="BV676" s="465">
        <f>Overview!$E$31</f>
        <v/>
      </c>
      <c r="BW676" s="2127"/>
      <c r="BX676" s="2127"/>
      <c r="BY676" s="510"/>
      <c r="BZ676" s="510"/>
      <c r="CA676" s="511" t="str">
        <f>CA675</f>
        <v>TBD</v>
      </c>
      <c r="CB676" s="1971">
        <v>5</v>
      </c>
      <c r="CC676" s="510">
        <f>IF(COUNT('Conducted WiFi'!$AH$3:$AH$9)=0,7,INDEX('Conducted WiFi'!$T$3:$T$9,MATCH(MAX('Conducted WiFi'!$AH$3:$AH$9),'Conducted WiFi'!$AH$3:$AH$9,0)))</f>
        <v>7</v>
      </c>
      <c r="CD676" s="1718">
        <f>IF(COUNT('Conducted WiFi'!$AH$3:$AH$9)=0,2442,INDEX('Conducted WiFi'!$U$3:$U$9,MATCH(MAX('Conducted WiFi'!$AH$3:$AH$9),'Conducted WiFi'!$AH$3:$AH$9,0)))</f>
        <v>2442</v>
      </c>
      <c r="CE676" s="2013"/>
      <c r="CF676" s="1966"/>
      <c r="CG676" s="392" t="str">
        <f>IF(OR($BY$547="",$BY$547=""),"",$BY$547)</f>
        <v/>
      </c>
      <c r="CH676" s="392">
        <f>BZ676</f>
        <v/>
      </c>
      <c r="CI676" s="392">
        <f>CA676</f>
        <v/>
      </c>
      <c r="CJ676" s="1528"/>
      <c r="CK676" s="1608"/>
      <c r="CL676" s="206">
        <f>IF(CF676=""," ",IF(ABS(CE676-CF676)&lt;=0.125,"Valid","Not valid"))</f>
        <v/>
      </c>
      <c r="CM676" s="207">
        <f> IF(CE676="","",IF(AND(CE676&lt;&gt;"",CF676=""),IF(CE676&gt;=1,"Medir+Sig Max","No"),IF(CF676&lt;&gt;"",IF(CF676&gt;=1,"Medir+Sig Max","No"),"")))</f>
        <v/>
      </c>
      <c r="CN676" s="1787"/>
      <c r="CO676" s="220">
        <f>IF(CK676="",IF(AND(CE676="",CF676=""),"",IF(CF676="",IF(DE676&gt;1,ROUND(DE676*CE676,3),CE676),IF(DE676&gt;1,ROUND(DE676*CF676,3),CF676))),IF(AND(CE676="",CF676=""),"",IF(CF676="",IF(DE676&gt;1,ROUND(DE676*CE676*(1/(CK676)),3),CE676*(1/(CK676))),IF(DE676&gt;1,ROUND(DE676*CF676*(1/(CK676)),3),CF676*(1/(CK676))))))</f>
        <v/>
      </c>
      <c r="CP676" s="2043">
        <f>IF(COUNTIF(Overview!K12:K14,TRUE)&gt;0,2,IF(COUNTIF(Overview!L12:L14,TRUE)&gt;0,4,0))</f>
        <v/>
      </c>
      <c r="CQ676" s="1472">
        <f>IF(CO676="","",IF(CO676&gt;CP676,"Fail","Pass"))</f>
        <v/>
      </c>
      <c r="CR676" s="1481"/>
      <c r="CS676" s="1565">
        <f>MyTimestamp(CO676)</f>
        <v/>
      </c>
      <c r="CT676" s="1531">
        <f>IF(CE676="",0,15)+IF(CF676="",0,15)</f>
        <v/>
      </c>
      <c r="CU676" s="1532">
        <f>IF(CT676=0,0,2)</f>
        <v/>
      </c>
      <c r="CV676" s="859"/>
      <c r="CW676" s="859"/>
      <c r="CX676" s="2038"/>
      <c r="CY676" s="2044"/>
      <c r="CZ676" s="1543">
        <f>10^(CJ676/20)*100-100</f>
        <v/>
      </c>
      <c r="DA676" s="1354"/>
      <c r="DB676" s="1452"/>
      <c r="DC676" s="1273">
        <f>IF(DA676="","",10^(DA676/10))</f>
        <v/>
      </c>
      <c r="DD676" s="1406">
        <f>IF(ISNUMBER(DB676)=FALSE,"",10^(DB676/10))</f>
        <v/>
      </c>
      <c r="DE676" s="1543">
        <f>IF(AND(ISNUMBER(DC676),ISNUMBER(DD676)),IF(DC676/DD676&gt;1,ROUND((DC676)/DD676,3),1),1)</f>
        <v/>
      </c>
      <c r="DF676" s="1541"/>
      <c r="DG676" s="1541"/>
      <c r="DH676" s="1541"/>
      <c r="DI676" s="1541"/>
      <c r="DJ676" s="1541"/>
      <c r="DK676" s="1541"/>
      <c r="DL676" s="1541"/>
      <c r="DM676" s="1541"/>
      <c r="DN676" s="1541"/>
      <c r="DO676" s="1541"/>
      <c r="DP676" s="1541"/>
      <c r="DQ676" s="1541"/>
      <c r="DR676" s="1541"/>
    </row>
    <row r="677" ht="12.75" x14ac:dyDescent="0.2">
      <c r="A677" s="1541"/>
      <c r="B677" s="1541"/>
      <c r="C677"/>
      <c r="D677" s="130">
        <f>IF(BX$664="Close to Ear","EN 62209-1","EN 62209-2")</f>
        <v/>
      </c>
      <c r="E677" s="130">
        <f>IF(CG677="Close to Ear","2016","2010/A1:2019")</f>
        <v/>
      </c>
      <c r="F677" s="1488" t="inlineStr">
        <is>
          <t>5.5</t>
        </is>
      </c>
      <c r="G677" s="1497"/>
      <c r="H677" s="120">
        <f>BV677</f>
        <v/>
      </c>
      <c r="I677" s="120">
        <f>BW677</f>
        <v/>
      </c>
      <c r="J677" s="687" t="inlineStr">
        <is>
          <t>WLAN</t>
        </is>
      </c>
      <c r="K677" s="194" t="inlineStr">
        <is>
          <t>2.4 GHz</t>
        </is>
      </c>
      <c r="L677" s="115"/>
      <c r="M677" s="120"/>
      <c r="N677" s="119"/>
      <c r="O677" s="131"/>
      <c r="P677" s="6597"/>
      <c r="Q677" s="131"/>
      <c r="R677" s="131"/>
      <c r="S677" s="120"/>
      <c r="T677" s="120">
        <v>7</v>
      </c>
      <c r="U677" s="120">
        <v>2442</v>
      </c>
      <c r="V677" s="119"/>
      <c r="W677" s="197"/>
      <c r="X677" s="119"/>
      <c r="Y677" s="119"/>
      <c r="Z677" s="119"/>
      <c r="AA677" s="115"/>
      <c r="AB677" s="115"/>
      <c r="AC677" s="689">
        <f>IF(OR(BX$664="Close to Ear",BX$664="Close to Head"),"Head",IF(BX$664="Extremity","Extremity","Body"))</f>
        <v/>
      </c>
      <c r="AD677" s="690">
        <f>CA677</f>
        <v/>
      </c>
      <c r="AE677" s="688">
        <f>CB677</f>
        <v/>
      </c>
      <c r="AF677" s="115"/>
      <c r="AG677" s="808">
        <f>IF(AZ677="","N/A",IF(CQ677="Pass","P","F"))</f>
        <v/>
      </c>
      <c r="AH677" s="129"/>
      <c r="AI677" s="129"/>
      <c r="AJ677" s="129"/>
      <c r="AK677" s="119"/>
      <c r="AL677" s="115"/>
      <c r="AM677" s="119"/>
      <c r="AN677" s="119"/>
      <c r="AO677" s="692"/>
      <c r="AP677" s="692"/>
      <c r="AQ677" s="692"/>
      <c r="AR677" s="692"/>
      <c r="AS677" s="692"/>
      <c r="AT677" s="691">
        <f>CE677</f>
        <v/>
      </c>
      <c r="AU677" s="691">
        <f>CF677</f>
        <v/>
      </c>
      <c r="AV677" s="813"/>
      <c r="AW677" s="813"/>
      <c r="AX677" s="197">
        <f>CZ677</f>
        <v/>
      </c>
      <c r="AY677" s="197">
        <f>DE677</f>
        <v/>
      </c>
      <c r="AZ677" s="3379">
        <f>CO677</f>
        <v/>
      </c>
      <c r="BA677" s="3380"/>
      <c r="BB677" s="197">
        <f>CP677</f>
        <v/>
      </c>
      <c r="BC677" s="813"/>
      <c r="BD677" s="197">
        <f>CR677</f>
        <v/>
      </c>
      <c r="BE677" s="121">
        <f>CS677</f>
        <v/>
      </c>
      <c r="BF677" s="122">
        <f>CT677*60</f>
        <v/>
      </c>
      <c r="BG677" s="121">
        <f>BE677</f>
        <v/>
      </c>
      <c r="BH677" s="122">
        <f>CU677*60</f>
        <v/>
      </c>
      <c r="BI677" s="122">
        <f>CV677</f>
        <v/>
      </c>
      <c r="BJ677" s="117"/>
      <c r="BK677" s="812">
        <f>Overview!$E$7</f>
        <v/>
      </c>
      <c r="BL677" s="117"/>
      <c r="BM677" s="836">
        <f>CW677</f>
        <v/>
      </c>
      <c r="BN677" s="812">
        <f>Overview!$P$153</f>
        <v/>
      </c>
      <c r="BO677" s="117"/>
      <c r="BP677" s="117"/>
      <c r="BQ677" s="115"/>
      <c r="BR677" s="1478"/>
      <c r="BS677" s="1548"/>
      <c r="BT677" s="2127" t="inlineStr">
        <is>
          <t>WLAN</t>
        </is>
      </c>
      <c r="BU677" s="2127" t="inlineStr">
        <is>
          <t>2.4 GHz</t>
        </is>
      </c>
      <c r="BV677" s="465">
        <f>Overview!$E$31</f>
        <v/>
      </c>
      <c r="BW677" s="2127"/>
      <c r="BX677" s="2127"/>
      <c r="BY677" s="560"/>
      <c r="BZ677" s="560"/>
      <c r="CA677" s="561" t="str">
        <f>CA676</f>
        <v>TBD</v>
      </c>
      <c r="CB677" s="202">
        <v>5</v>
      </c>
      <c r="CC677" s="560">
        <f>IF(COUNT('Conducted WiFi'!$AH$3:$AH$9)=0,7,INDEX('Conducted WiFi'!$T$3:$T$9,MATCH(MAX('Conducted WiFi'!$AH$3:$AH$9),'Conducted WiFi'!$AH$3:$AH$9,0)))</f>
        <v>7</v>
      </c>
      <c r="CD677" s="560">
        <f>IF(COUNT('Conducted WiFi'!$AH$3:$AH$9)=0,2442,INDEX('Conducted WiFi'!$U$3:$U$9,MATCH(MAX('Conducted WiFi'!$AH$3:$AH$9),'Conducted WiFi'!$AH$3:$AH$9,0)))</f>
        <v>2442</v>
      </c>
      <c r="CE677" s="2013"/>
      <c r="CF677" s="1966"/>
      <c r="CG677" s="392" t="str">
        <f>IF(OR($BY$547="",$BY$547=""),"",$BY$547)</f>
        <v/>
      </c>
      <c r="CH677" s="392">
        <f>BZ677</f>
        <v/>
      </c>
      <c r="CI677" s="392">
        <f>CA677</f>
        <v/>
      </c>
      <c r="CJ677" s="1528"/>
      <c r="CK677" s="1609"/>
      <c r="CL677" s="206">
        <f>IF(CF677=""," ",IF(ABS(CE677-CF677)&lt;=0.125,"Valid","Not valid"))</f>
        <v/>
      </c>
      <c r="CM677" s="207">
        <f> IF(CE677="","",IF(AND(CE677&lt;&gt;"",CF677=""),IF(CE677&gt;=1,"Medir+Sig Max","No"),IF(CF677&lt;&gt;"",IF(CF677&gt;=1,"Medir+Sig Max","No"),"")))</f>
        <v/>
      </c>
      <c r="CN677" s="1787"/>
      <c r="CO677" s="220">
        <f>IF(CK677="",IF(AND(CE677="",CF677=""),"",IF(CF677="",IF(DE677&gt;1,ROUND(DE677*CE677,3),CE677),IF(DE677&gt;1,ROUND(DE677*CF677,3),CF677))),IF(AND(CE677="",CF677=""),"",IF(CF677="",IF(DE677&gt;1,ROUND(DE677*CE677*(1/(CK677)),3),CE677*(1/(CK677))),IF(DE677&gt;1,ROUND(DE677*CF677*(1/(CK677)),3),CF677*(1/(CK677))))))</f>
        <v/>
      </c>
      <c r="CP677" s="2043">
        <f>IF(COUNTIF(Overview!K12:K14,TRUE)&gt;0,2,IF(COUNTIF(Overview!L12:L14,TRUE)&gt;0,4,0))</f>
        <v/>
      </c>
      <c r="CQ677" s="1472">
        <f>IF(CO677="","",IF(CO677&gt;CP677,"Fail","Pass"))</f>
        <v/>
      </c>
      <c r="CR677" s="1481"/>
      <c r="CS677" s="1565">
        <f>MyTimestamp(CO677)</f>
        <v/>
      </c>
      <c r="CT677" s="1531">
        <f>IF(CE677="",0,15)+IF(CF677="",0,15)</f>
        <v/>
      </c>
      <c r="CU677" s="1532">
        <f>IF(CT677=0,0,2)</f>
        <v/>
      </c>
      <c r="CV677" s="859"/>
      <c r="CW677" s="859"/>
      <c r="CX677" s="2038"/>
      <c r="CY677" s="2044"/>
      <c r="CZ677" s="1543">
        <f>10^(CJ677/20)*100-100</f>
        <v/>
      </c>
      <c r="DA677" s="1354"/>
      <c r="DB677" s="1309"/>
      <c r="DC677" s="1273">
        <f>IF(DA677="","",10^(DA677/10))</f>
        <v/>
      </c>
      <c r="DD677" s="1407">
        <f>IF(ISNUMBER(DB677)=FALSE,"",10^(DB677/10))</f>
        <v/>
      </c>
      <c r="DE677" s="1543">
        <f>IF(AND(ISNUMBER(DC677),ISNUMBER(DD677)),IF(DC677/DD677&gt;1,ROUND((DC677)/DD677,3),1),1)</f>
        <v/>
      </c>
      <c r="DF677" s="1541"/>
      <c r="DG677" s="1541"/>
      <c r="DH677" s="1541"/>
      <c r="DI677" s="1541"/>
      <c r="DJ677" s="1541"/>
      <c r="DK677" s="1541"/>
      <c r="DL677" s="1541"/>
      <c r="DM677" s="1541"/>
      <c r="DN677" s="1541"/>
      <c r="DO677" s="1541"/>
      <c r="DP677" s="1541"/>
      <c r="DQ677" s="1541"/>
      <c r="DR677" s="1541"/>
    </row>
    <row r="678" ht="12.75" x14ac:dyDescent="0.2">
      <c r="A678" s="1541"/>
      <c r="B678" s="1541"/>
      <c r="C678"/>
      <c r="D678" s="130">
        <f>IF(BX$664="Close to Ear","EN 62209-1","EN 62209-2")</f>
        <v/>
      </c>
      <c r="E678" s="130">
        <f>IF(CG678="Close to Ear","2016","2010/A1:2019")</f>
        <v/>
      </c>
      <c r="F678" s="1488" t="inlineStr">
        <is>
          <t>5.5</t>
        </is>
      </c>
      <c r="G678" s="1497"/>
      <c r="H678" s="120">
        <f>BV678</f>
        <v/>
      </c>
      <c r="I678" s="120">
        <f>BW678</f>
        <v/>
      </c>
      <c r="J678" s="687" t="inlineStr">
        <is>
          <t>WLAN</t>
        </is>
      </c>
      <c r="K678" s="194" t="inlineStr">
        <is>
          <t>2.4 GHz</t>
        </is>
      </c>
      <c r="L678" s="115"/>
      <c r="M678" s="120"/>
      <c r="N678" s="119"/>
      <c r="O678" s="131"/>
      <c r="P678" s="6597"/>
      <c r="Q678" s="131"/>
      <c r="R678" s="131"/>
      <c r="S678" s="120"/>
      <c r="T678" s="120">
        <v>7</v>
      </c>
      <c r="U678" s="120">
        <v>2442</v>
      </c>
      <c r="V678" s="119"/>
      <c r="W678" s="197"/>
      <c r="X678" s="119"/>
      <c r="Y678" s="119"/>
      <c r="Z678" s="119"/>
      <c r="AA678" s="115"/>
      <c r="AB678" s="115"/>
      <c r="AC678" s="689">
        <f>IF(OR(BX$664="Close to Ear",BX$664="Close to Head"),"Head",IF(BX$664="Extremity","Extremity","Body"))</f>
        <v/>
      </c>
      <c r="AD678" s="690">
        <f>CA678</f>
        <v/>
      </c>
      <c r="AE678" s="688">
        <f>CB678</f>
        <v/>
      </c>
      <c r="AF678" s="115"/>
      <c r="AG678" s="808">
        <f>IF(AZ678="","N/A",IF(CQ678="Pass","P","F"))</f>
        <v/>
      </c>
      <c r="AH678" s="129"/>
      <c r="AI678" s="129"/>
      <c r="AJ678" s="129"/>
      <c r="AK678" s="119"/>
      <c r="AL678" s="115"/>
      <c r="AM678" s="119"/>
      <c r="AN678" s="119"/>
      <c r="AO678" s="692"/>
      <c r="AP678" s="692"/>
      <c r="AQ678" s="692"/>
      <c r="AR678" s="692"/>
      <c r="AS678" s="692"/>
      <c r="AT678" s="691">
        <f>CE678</f>
        <v/>
      </c>
      <c r="AU678" s="691">
        <f>CF678</f>
        <v/>
      </c>
      <c r="AV678" s="813"/>
      <c r="AW678" s="813"/>
      <c r="AX678" s="197">
        <f>CZ678</f>
        <v/>
      </c>
      <c r="AY678" s="197">
        <f>DE678</f>
        <v/>
      </c>
      <c r="AZ678" s="3379">
        <f>CO678</f>
        <v/>
      </c>
      <c r="BA678" s="3380"/>
      <c r="BB678" s="197">
        <f>CP678</f>
        <v/>
      </c>
      <c r="BC678" s="813"/>
      <c r="BD678" s="197">
        <f>CR678</f>
        <v/>
      </c>
      <c r="BE678" s="121">
        <f>CS678</f>
        <v/>
      </c>
      <c r="BF678" s="122">
        <f>CT678*60</f>
        <v/>
      </c>
      <c r="BG678" s="121">
        <f>BE678</f>
        <v/>
      </c>
      <c r="BH678" s="122">
        <f>CU678*60</f>
        <v/>
      </c>
      <c r="BI678" s="122">
        <f>CV678</f>
        <v/>
      </c>
      <c r="BJ678" s="117"/>
      <c r="BK678" s="812">
        <f>Overview!$E$7</f>
        <v/>
      </c>
      <c r="BL678" s="117"/>
      <c r="BM678" s="836">
        <f>CW678</f>
        <v/>
      </c>
      <c r="BN678" s="812">
        <f>Overview!$P$153</f>
        <v/>
      </c>
      <c r="BO678" s="117"/>
      <c r="BP678" s="117"/>
      <c r="BQ678" s="115"/>
      <c r="BR678" s="1478"/>
      <c r="BS678" s="1548"/>
      <c r="BT678" s="2127" t="inlineStr">
        <is>
          <t>WLAN</t>
        </is>
      </c>
      <c r="BU678" s="2127" t="inlineStr">
        <is>
          <t>2.4 GHz</t>
        </is>
      </c>
      <c r="BV678" s="465">
        <f>Overview!$E$31</f>
        <v/>
      </c>
      <c r="BW678" s="2127"/>
      <c r="BX678" s="2134"/>
      <c r="BY678" s="562"/>
      <c r="BZ678" s="562"/>
      <c r="CA678" s="562" t="str">
        <f>CA677</f>
        <v>TBD</v>
      </c>
      <c r="CB678" s="201">
        <v>5</v>
      </c>
      <c r="CC678" s="562">
        <f>IF(COUNT('Conducted WiFi'!$AH$3:$AH$9)=0,7,INDEX('Conducted WiFi'!$T$3:$T$9,MATCH(MAX('Conducted WiFi'!$AH$3:$AH$9),'Conducted WiFi'!$AH$3:$AH$9,0)))</f>
        <v>7</v>
      </c>
      <c r="CD678" s="1719">
        <f>IF(COUNT('Conducted WiFi'!$AH$3:$AH$9)=0,2442,INDEX('Conducted WiFi'!$U$3:$U$9,MATCH(MAX('Conducted WiFi'!$AH$3:$AH$9),'Conducted WiFi'!$AH$3:$AH$9,0)))</f>
        <v>2442</v>
      </c>
      <c r="CE678" s="2018"/>
      <c r="CF678" s="1972"/>
      <c r="CG678" s="393" t="str">
        <f>IF(OR($BY$547="",$BY$547=""),"",$BY$547)</f>
        <v/>
      </c>
      <c r="CH678" s="393">
        <f>BZ678</f>
        <v/>
      </c>
      <c r="CI678" s="393">
        <f>CA678</f>
        <v/>
      </c>
      <c r="CJ678" s="2198"/>
      <c r="CK678" s="1609"/>
      <c r="CL678" s="212">
        <f>IF(CF678=""," ",IF(ABS(CE678-CF678)&lt;=0.125,"Valid","Not valid"))</f>
        <v/>
      </c>
      <c r="CM678" s="213">
        <f> IF(CE678="","",IF(AND(CE678&lt;&gt;"",CF678=""),IF(CE678&gt;=1,"Medir+Sig Max","No"),IF(CF678&lt;&gt;"",IF(CF678&gt;=1,"Medir+Sig Max","No"),"")))</f>
        <v/>
      </c>
      <c r="CN678" s="1794"/>
      <c r="CO678" s="221">
        <f>IF(CK678="",IF(AND(CE678="",CF678=""),"",IF(CF678="",IF(DE678&gt;1,ROUND(DE678*CE678,3),CE678),IF(DE678&gt;1,ROUND(DE678*CF678,3),CF678))),IF(AND(CE678="",CF678=""),"",IF(CF678="",IF(DE678&gt;1,ROUND(DE678*CE678*(1/(CK678)),3),CE678*(1/(CK678))),IF(DE678&gt;1,ROUND(DE678*CF678*(1/(CK678)),3),CF678*(1/(CK678))))))</f>
        <v/>
      </c>
      <c r="CP678" s="2048">
        <f>IF(COUNTIF(Overview!K12:K14,TRUE)&gt;0,2,IF(COUNTIF(Overview!L12:L14,TRUE)&gt;0,4,0))</f>
        <v/>
      </c>
      <c r="CQ678" s="1473">
        <f>IF(CO678="","",IF(CO678&gt;CP678,"Fail","Pass"))</f>
        <v/>
      </c>
      <c r="CR678" s="1482"/>
      <c r="CS678" s="1566">
        <f>MyTimestamp(CO678)</f>
        <v/>
      </c>
      <c r="CT678" s="1535">
        <f>IF(CE678="",0,15)+IF(CF678="",0,15)</f>
        <v/>
      </c>
      <c r="CU678" s="1536">
        <f>IF(CT678=0,0,2)</f>
        <v/>
      </c>
      <c r="CV678" s="861"/>
      <c r="CW678" s="861"/>
      <c r="CX678" s="2038"/>
      <c r="CY678" s="2050"/>
      <c r="CZ678" s="1545">
        <f>10^(CJ678/20)*100-100</f>
        <v/>
      </c>
      <c r="DA678" s="1354"/>
      <c r="DB678" s="1309"/>
      <c r="DC678" s="1273">
        <f>IF(DA678="","",10^(DA678/10))</f>
        <v/>
      </c>
      <c r="DD678" s="1407">
        <f>IF(ISNUMBER(DB678)=FALSE,"",10^(DB678/10))</f>
        <v/>
      </c>
      <c r="DE678" s="1545">
        <f>IF(AND(ISNUMBER(DC678),ISNUMBER(DD678)),IF(DC678/DD678&gt;1,ROUND((DC678)/DD678,3),1),1)</f>
        <v/>
      </c>
      <c r="DF678" s="1541"/>
      <c r="DG678" s="1541"/>
      <c r="DH678" s="1541"/>
      <c r="DI678" s="1541"/>
      <c r="DJ678" s="1541"/>
      <c r="DK678" s="1541"/>
      <c r="DL678" s="1541"/>
      <c r="DM678" s="1541"/>
      <c r="DN678" s="1541"/>
      <c r="DO678" s="1541"/>
      <c r="DP678" s="1541"/>
      <c r="DQ678" s="1541"/>
      <c r="DR678" s="1541"/>
    </row>
    <row r="679" ht="12.75" x14ac:dyDescent="0.2">
      <c r="A679" s="1541"/>
      <c r="B679" s="1541"/>
      <c r="C679"/>
      <c r="D679" s="130">
        <f>IF(BX$664="Close to Ear","EN 62209-1","EN 62209-2")</f>
        <v/>
      </c>
      <c r="E679" s="130">
        <f>IF(CG679="Close to Ear","2016","2010/A1:2019")</f>
        <v/>
      </c>
      <c r="F679" s="1488" t="inlineStr">
        <is>
          <t>5.5</t>
        </is>
      </c>
      <c r="G679" s="1497"/>
      <c r="H679" s="120">
        <f>BV679</f>
        <v/>
      </c>
      <c r="I679" s="120">
        <f>BW679</f>
        <v/>
      </c>
      <c r="J679" s="687" t="inlineStr">
        <is>
          <t>WLAN</t>
        </is>
      </c>
      <c r="K679" s="194" t="inlineStr">
        <is>
          <t>2.4 GHz</t>
        </is>
      </c>
      <c r="L679" s="115"/>
      <c r="M679" s="120"/>
      <c r="N679" s="119"/>
      <c r="O679" s="131"/>
      <c r="P679" s="6597"/>
      <c r="Q679" s="131"/>
      <c r="R679" s="131"/>
      <c r="S679" s="120"/>
      <c r="T679" s="120">
        <v>7</v>
      </c>
      <c r="U679" s="120">
        <v>2442</v>
      </c>
      <c r="V679" s="119"/>
      <c r="W679" s="197"/>
      <c r="X679" s="119"/>
      <c r="Y679" s="119"/>
      <c r="Z679" s="119"/>
      <c r="AA679" s="115"/>
      <c r="AB679" s="115"/>
      <c r="AC679" s="689">
        <f>IF(OR(BX$664="Close to Ear",BX$664="Close to Head"),"Head",IF(BX$664="Extremity","Extremity","Body"))</f>
        <v/>
      </c>
      <c r="AD679" s="690">
        <f>CA679</f>
        <v/>
      </c>
      <c r="AE679" s="688">
        <f>CB679</f>
        <v/>
      </c>
      <c r="AF679" s="115"/>
      <c r="AG679" s="808">
        <f>IF(AZ679="","N/A",IF(CQ679="Pass","P","F"))</f>
        <v/>
      </c>
      <c r="AH679" s="129"/>
      <c r="AI679" s="129"/>
      <c r="AJ679" s="129"/>
      <c r="AK679" s="119"/>
      <c r="AL679" s="115"/>
      <c r="AM679" s="119"/>
      <c r="AN679" s="119"/>
      <c r="AO679" s="692"/>
      <c r="AP679" s="692"/>
      <c r="AQ679" s="692"/>
      <c r="AR679" s="692"/>
      <c r="AS679" s="692"/>
      <c r="AT679" s="691">
        <f>CE679</f>
        <v/>
      </c>
      <c r="AU679" s="691">
        <f>CF679</f>
        <v/>
      </c>
      <c r="AV679" s="813"/>
      <c r="AW679" s="813"/>
      <c r="AX679" s="197">
        <f>CZ679</f>
        <v/>
      </c>
      <c r="AY679" s="197">
        <f>DE679</f>
        <v/>
      </c>
      <c r="AZ679" s="3379">
        <f>CO679</f>
        <v/>
      </c>
      <c r="BA679" s="3380"/>
      <c r="BB679" s="197">
        <f>CP679</f>
        <v/>
      </c>
      <c r="BC679" s="813"/>
      <c r="BD679" s="197">
        <f>CR679</f>
        <v/>
      </c>
      <c r="BE679" s="121">
        <f>CS679</f>
        <v/>
      </c>
      <c r="BF679" s="122">
        <f>CT679*60</f>
        <v/>
      </c>
      <c r="BG679" s="121">
        <f>BE679</f>
        <v/>
      </c>
      <c r="BH679" s="122">
        <f>CU679*60</f>
        <v/>
      </c>
      <c r="BI679" s="122">
        <f>CV679</f>
        <v/>
      </c>
      <c r="BJ679" s="117"/>
      <c r="BK679" s="812">
        <f>Overview!$E$7</f>
        <v/>
      </c>
      <c r="BL679" s="117"/>
      <c r="BM679" s="836">
        <f>CW679</f>
        <v/>
      </c>
      <c r="BN679" s="812">
        <f>Overview!$P$153</f>
        <v/>
      </c>
      <c r="BO679" s="117"/>
      <c r="BP679" s="117"/>
      <c r="BQ679" s="115"/>
      <c r="BR679" s="1478"/>
      <c r="BS679" s="1548"/>
      <c r="BT679" s="2127" t="inlineStr">
        <is>
          <t>WLAN</t>
        </is>
      </c>
      <c r="BU679" s="2127" t="inlineStr">
        <is>
          <t>2.4 GHz</t>
        </is>
      </c>
      <c r="BV679" s="465">
        <f>Overview!$E$31</f>
        <v/>
      </c>
      <c r="BW679" s="2127"/>
      <c r="BX679" s="2134"/>
      <c r="BY679" s="562"/>
      <c r="BZ679" s="562"/>
      <c r="CA679" s="562" t="str">
        <f>CONCATENATE(CA677," - Battery check 1")</f>
        <v>TBD - Battery check 1</v>
      </c>
      <c r="CB679" s="201">
        <v>5</v>
      </c>
      <c r="CC679" s="562">
        <f>IF(COUNT('Conducted WiFi'!$AH$3:$AH$9)=0,7,INDEX('Conducted WiFi'!$T$3:$T$9,MATCH(MAX('Conducted WiFi'!$AH$3:$AH$9),'Conducted WiFi'!$AH$3:$AH$9,0)))</f>
        <v>7</v>
      </c>
      <c r="CD679" s="1719">
        <f>IF(COUNT('Conducted WiFi'!$AH$3:$AH$9)=0,2442,INDEX('Conducted WiFi'!$U$3:$U$9,MATCH(MAX('Conducted WiFi'!$AH$3:$AH$9),'Conducted WiFi'!$AH$3:$AH$9,0)))</f>
        <v>2442</v>
      </c>
      <c r="CE679" s="2018"/>
      <c r="CF679" s="1972"/>
      <c r="CG679" s="393" t="str">
        <f>IF(OR($BY$547="",$BY$547=""),"",$BY$547)</f>
        <v/>
      </c>
      <c r="CH679" s="393">
        <f>BZ679</f>
        <v/>
      </c>
      <c r="CI679" s="393">
        <f>CA679</f>
        <v/>
      </c>
      <c r="CJ679" s="2198"/>
      <c r="CK679" s="1609"/>
      <c r="CL679" s="212">
        <f>IF(CF679=""," ",IF(ABS(CE679-CF679)&lt;=0.125,"Valid","Not valid"))</f>
        <v/>
      </c>
      <c r="CM679" s="213">
        <f> IF(CE679="","",IF(AND(CE679&lt;&gt;"",CF679=""),IF(CE679&gt;=1,"Medir+Sig Max","No"),IF(CF679&lt;&gt;"",IF(CF679&gt;=1,"Medir+Sig Max","No"),"")))</f>
        <v/>
      </c>
      <c r="CN679" s="1794"/>
      <c r="CO679" s="221">
        <f>IF(CK679="",IF(AND(CE679="",CF679=""),"",IF(CF679="",IF(DE679&gt;1,ROUND(DE679*CE679,3),CE679),IF(DE679&gt;1,ROUND(DE679*CF679,3),CF679))),IF(AND(CE679="",CF679=""),"",IF(CF679="",IF(DE679&gt;1,ROUND(DE679*CE679*(1/(CK679)),3),CE679*(1/(CK679))),IF(DE679&gt;1,ROUND(DE679*CF679*(1/(CK679)),3),CF679*(1/(CK679))))))</f>
        <v/>
      </c>
      <c r="CP679" s="2048">
        <f>IF(COUNTIF(Overview!K12:K14,TRUE)&gt;0,2,IF(COUNTIF(Overview!L12:L14,TRUE)&gt;0,4,0))</f>
        <v/>
      </c>
      <c r="CQ679" s="1473">
        <f>IF(CO679="","",IF(CO679&gt;CP679,"Fail","Pass"))</f>
        <v/>
      </c>
      <c r="CR679" s="1482"/>
      <c r="CS679" s="1566">
        <f>MyTimestamp(CO679)</f>
        <v/>
      </c>
      <c r="CT679" s="1535">
        <f>IF(CE679="",0,15)+IF(CF679="",0,15)</f>
        <v/>
      </c>
      <c r="CU679" s="1536">
        <f>IF(CT679=0,0,2)</f>
        <v/>
      </c>
      <c r="CV679" s="861"/>
      <c r="CW679" s="861"/>
      <c r="CX679" s="2038"/>
      <c r="CY679" s="2050"/>
      <c r="CZ679" s="1545">
        <f>10^(CJ679/20)*100-100</f>
        <v/>
      </c>
      <c r="DA679" s="1354"/>
      <c r="DB679" s="1309"/>
      <c r="DC679" s="1273">
        <f>IF(DA679="","",10^(DA679/10))</f>
        <v/>
      </c>
      <c r="DD679" s="1407">
        <f>IF(ISNUMBER(DB679)=FALSE,"",10^(DB679/10))</f>
        <v/>
      </c>
      <c r="DE679" s="1545">
        <f>IF(AND(ISNUMBER(DC679),ISNUMBER(DD679)),IF(DC679/DD679&gt;1,ROUND((DC679)/DD679,3),1),1)</f>
        <v/>
      </c>
      <c r="DF679" s="1541"/>
      <c r="DG679" s="1541"/>
      <c r="DH679" s="1541"/>
      <c r="DI679" s="1541"/>
      <c r="DJ679" s="1541"/>
      <c r="DK679" s="1541"/>
      <c r="DL679" s="1541"/>
      <c r="DM679" s="1541"/>
      <c r="DN679" s="1541"/>
      <c r="DO679" s="1541"/>
      <c r="DP679" s="1541"/>
      <c r="DQ679" s="1541"/>
      <c r="DR679" s="1541"/>
    </row>
    <row r="680" ht="12.75" x14ac:dyDescent="0.2">
      <c r="A680" s="1541"/>
      <c r="B680" s="1541"/>
      <c r="C680"/>
      <c r="D680" s="130">
        <f>IF(BX$664="Close to Ear","EN 62209-1","EN 62209-2")</f>
        <v/>
      </c>
      <c r="E680" s="130">
        <f>IF(CG680="Close to Ear","2016","2010/A1:2019")</f>
        <v/>
      </c>
      <c r="F680" s="1488" t="inlineStr">
        <is>
          <t>5.5</t>
        </is>
      </c>
      <c r="G680" s="1497"/>
      <c r="H680" s="120">
        <f>BV680</f>
        <v/>
      </c>
      <c r="I680" s="120">
        <f>BW680</f>
        <v/>
      </c>
      <c r="J680" s="687" t="inlineStr">
        <is>
          <t>WLAN</t>
        </is>
      </c>
      <c r="K680" s="194" t="inlineStr">
        <is>
          <t>2.4 GHz</t>
        </is>
      </c>
      <c r="L680" s="115"/>
      <c r="M680" s="120"/>
      <c r="N680" s="119"/>
      <c r="O680" s="131"/>
      <c r="P680" s="6597"/>
      <c r="Q680" s="131"/>
      <c r="R680" s="131"/>
      <c r="S680" s="120"/>
      <c r="T680" s="120">
        <v>7</v>
      </c>
      <c r="U680" s="120">
        <v>2442</v>
      </c>
      <c r="V680" s="119"/>
      <c r="W680" s="197"/>
      <c r="X680" s="119"/>
      <c r="Y680" s="119"/>
      <c r="Z680" s="119"/>
      <c r="AA680" s="115"/>
      <c r="AB680" s="115"/>
      <c r="AC680" s="689">
        <f>IF(OR(BX$664="Close to Ear",BX$664="Close to Head"),"Head",IF(BX$664="Extremity","Extremity","Body"))</f>
        <v/>
      </c>
      <c r="AD680" s="690">
        <f>CA680</f>
        <v/>
      </c>
      <c r="AE680" s="688">
        <f>CB680</f>
        <v/>
      </c>
      <c r="AF680" s="115"/>
      <c r="AG680" s="808">
        <f>IF(AZ680="","N/A",IF(CQ680="Pass","P","F"))</f>
        <v/>
      </c>
      <c r="AH680" s="129"/>
      <c r="AI680" s="129"/>
      <c r="AJ680" s="129"/>
      <c r="AK680" s="119"/>
      <c r="AL680" s="115"/>
      <c r="AM680" s="119"/>
      <c r="AN680" s="119"/>
      <c r="AO680" s="692"/>
      <c r="AP680" s="692"/>
      <c r="AQ680" s="692"/>
      <c r="AR680" s="692"/>
      <c r="AS680" s="692"/>
      <c r="AT680" s="691">
        <f>CE680</f>
        <v/>
      </c>
      <c r="AU680" s="691">
        <f>CF680</f>
        <v/>
      </c>
      <c r="AV680" s="813"/>
      <c r="AW680" s="813"/>
      <c r="AX680" s="197">
        <f>CZ680</f>
        <v/>
      </c>
      <c r="AY680" s="197">
        <f>DE680</f>
        <v/>
      </c>
      <c r="AZ680" s="3379">
        <f>CO680</f>
        <v/>
      </c>
      <c r="BA680" s="3380"/>
      <c r="BB680" s="197">
        <f>CP680</f>
        <v/>
      </c>
      <c r="BC680" s="813"/>
      <c r="BD680" s="197">
        <f>CR680</f>
        <v/>
      </c>
      <c r="BE680" s="121">
        <f>CS680</f>
        <v/>
      </c>
      <c r="BF680" s="122">
        <f>CT680*60</f>
        <v/>
      </c>
      <c r="BG680" s="121">
        <f>BE680</f>
        <v/>
      </c>
      <c r="BH680" s="122">
        <f>CU680*60</f>
        <v/>
      </c>
      <c r="BI680" s="122">
        <f>CV680</f>
        <v/>
      </c>
      <c r="BJ680" s="117"/>
      <c r="BK680" s="812">
        <f>Overview!$E$7</f>
        <v/>
      </c>
      <c r="BL680" s="117"/>
      <c r="BM680" s="836">
        <f>CW680</f>
        <v/>
      </c>
      <c r="BN680" s="812">
        <f>Overview!$P$153</f>
        <v/>
      </c>
      <c r="BO680" s="117"/>
      <c r="BP680" s="117"/>
      <c r="BQ680" s="115"/>
      <c r="BR680" s="1478"/>
      <c r="BS680" s="1548"/>
      <c r="BT680" s="2127" t="inlineStr">
        <is>
          <t>WLAN</t>
        </is>
      </c>
      <c r="BU680" s="2127" t="inlineStr">
        <is>
          <t>2.4 GHz</t>
        </is>
      </c>
      <c r="BV680" s="465">
        <f>Overview!$E$31</f>
        <v/>
      </c>
      <c r="BW680" s="2127"/>
      <c r="BX680" s="2134"/>
      <c r="BY680" s="562"/>
      <c r="BZ680" s="562"/>
      <c r="CA680" s="562" t="str">
        <f>CONCATENATE(CA678," - Battery check 2")</f>
        <v>TBD - Battery check 2</v>
      </c>
      <c r="CB680" s="201">
        <v>5</v>
      </c>
      <c r="CC680" s="562">
        <f>IF(COUNT('Conducted WiFi'!$AH$3:$AH$9)=0,7,INDEX('Conducted WiFi'!$T$3:$T$9,MATCH(MAX('Conducted WiFi'!$AH$3:$AH$9),'Conducted WiFi'!$AH$3:$AH$9,0)))</f>
        <v>7</v>
      </c>
      <c r="CD680" s="1719">
        <f>IF(COUNT('Conducted WiFi'!$AH$3:$AH$9)=0,2442,INDEX('Conducted WiFi'!$U$3:$U$9,MATCH(MAX('Conducted WiFi'!$AH$3:$AH$9),'Conducted WiFi'!$AH$3:$AH$9,0)))</f>
        <v>2442</v>
      </c>
      <c r="CE680" s="2018"/>
      <c r="CF680" s="1972"/>
      <c r="CG680" s="393" t="str">
        <f>IF(OR($BY$547="",$BY$547=""),"",$BY$547)</f>
        <v/>
      </c>
      <c r="CH680" s="393">
        <f>BZ680</f>
        <v/>
      </c>
      <c r="CI680" s="393">
        <f>CA680</f>
        <v/>
      </c>
      <c r="CJ680" s="2198"/>
      <c r="CK680" s="1609"/>
      <c r="CL680" s="212">
        <f>IF(CF680=""," ",IF(ABS(CE680-CF680)&lt;=0.125,"Valid","Not valid"))</f>
        <v/>
      </c>
      <c r="CM680" s="213">
        <f> IF(CE680="","",IF(AND(CE680&lt;&gt;"",CF680=""),IF(CE680&gt;=1,"Medir+Sig Max","No"),IF(CF680&lt;&gt;"",IF(CF680&gt;=1,"Medir+Sig Max","No"),"")))</f>
        <v/>
      </c>
      <c r="CN680" s="1794"/>
      <c r="CO680" s="221">
        <f>IF(CK680="",IF(AND(CE680="",CF680=""),"",IF(CF680="",IF(DE680&gt;1,ROUND(DE680*CE680,3),CE680),IF(DE680&gt;1,ROUND(DE680*CF680,3),CF680))),IF(AND(CE680="",CF680=""),"",IF(CF680="",IF(DE680&gt;1,ROUND(DE680*CE680*(1/(CK680)),3),CE680*(1/(CK680))),IF(DE680&gt;1,ROUND(DE680*CF680*(1/(CK680)),3),CF680*(1/(CK680))))))</f>
        <v/>
      </c>
      <c r="CP680" s="2048">
        <f>IF(COUNTIF(Overview!K12:K14,TRUE)&gt;0,2,IF(COUNTIF(Overview!L12:L14,TRUE)&gt;0,4,0))</f>
        <v/>
      </c>
      <c r="CQ680" s="1473">
        <f>IF(CO680="","",IF(CO680&gt;CP680,"Fail","Pass"))</f>
        <v/>
      </c>
      <c r="CR680" s="1482"/>
      <c r="CS680" s="1566">
        <f>MyTimestamp(CO680)</f>
        <v/>
      </c>
      <c r="CT680" s="1535">
        <f>IF(CE680="",0,15)+IF(CF680="",0,15)</f>
        <v/>
      </c>
      <c r="CU680" s="1536">
        <f>IF(CT680=0,0,2)</f>
        <v/>
      </c>
      <c r="CV680" s="861"/>
      <c r="CW680" s="861"/>
      <c r="CX680" s="2038"/>
      <c r="CY680" s="2050"/>
      <c r="CZ680" s="1545">
        <f>10^(CJ680/20)*100-100</f>
        <v/>
      </c>
      <c r="DA680" s="1354"/>
      <c r="DB680" s="1309"/>
      <c r="DC680" s="1273">
        <f>IF(DA680="","",10^(DA680/10))</f>
        <v/>
      </c>
      <c r="DD680" s="1407">
        <f>IF(ISNUMBER(DB680)=FALSE,"",10^(DB680/10))</f>
        <v/>
      </c>
      <c r="DE680" s="1545">
        <f>IF(AND(ISNUMBER(DC680),ISNUMBER(DD680)),IF(DC680/DD680&gt;1,ROUND((DC680)/DD680,3),1),1)</f>
        <v/>
      </c>
      <c r="DF680" s="1541"/>
      <c r="DG680" s="1541"/>
      <c r="DH680" s="1541"/>
      <c r="DI680" s="1541"/>
      <c r="DJ680" s="1541"/>
      <c r="DK680" s="1541"/>
      <c r="DL680" s="1541"/>
      <c r="DM680" s="1541"/>
      <c r="DN680" s="1541"/>
      <c r="DO680" s="1541"/>
      <c r="DP680" s="1541"/>
      <c r="DQ680" s="1541"/>
      <c r="DR680" s="1541"/>
    </row>
    <row r="681" ht="12.75" x14ac:dyDescent="0.2">
      <c r="A681" s="1541"/>
      <c r="B681" s="1541"/>
      <c r="C681"/>
      <c r="D681" s="130">
        <f>IF(BX$664="Close to Ear","EN 62209-1","EN 62209-2")</f>
        <v/>
      </c>
      <c r="E681" s="130">
        <f>IF(CG681="Close to Ear","2016","2010/A1:2019")</f>
        <v/>
      </c>
      <c r="F681" s="1488" t="inlineStr">
        <is>
          <t>5.5</t>
        </is>
      </c>
      <c r="G681" s="1497"/>
      <c r="H681" s="120">
        <f>BV681</f>
        <v/>
      </c>
      <c r="I681" s="120">
        <f>BW681</f>
        <v/>
      </c>
      <c r="J681" s="687" t="inlineStr">
        <is>
          <t>WLAN</t>
        </is>
      </c>
      <c r="K681" s="194" t="inlineStr">
        <is>
          <t>2.4 GHz</t>
        </is>
      </c>
      <c r="L681" s="115"/>
      <c r="M681" s="120"/>
      <c r="N681" s="119"/>
      <c r="O681" s="131"/>
      <c r="P681" s="6597"/>
      <c r="Q681" s="131"/>
      <c r="R681" s="131"/>
      <c r="S681" s="120"/>
      <c r="T681" s="120">
        <v>7</v>
      </c>
      <c r="U681" s="120">
        <v>2442</v>
      </c>
      <c r="V681" s="119"/>
      <c r="W681" s="197"/>
      <c r="X681" s="119"/>
      <c r="Y681" s="119"/>
      <c r="Z681" s="119"/>
      <c r="AA681" s="115"/>
      <c r="AB681" s="115"/>
      <c r="AC681" s="689">
        <f>IF(OR(BX$664="Close to Ear",BX$664="Close to Head"),"Head",IF(BX$664="Extremity","Extremity","Body"))</f>
        <v/>
      </c>
      <c r="AD681" s="690">
        <f>CA681</f>
        <v/>
      </c>
      <c r="AE681" s="688">
        <f>CB681</f>
        <v/>
      </c>
      <c r="AF681" s="115"/>
      <c r="AG681" s="808">
        <f>IF(AZ681="","N/A",IF(CQ681="Pass","P","F"))</f>
        <v/>
      </c>
      <c r="AH681" s="129"/>
      <c r="AI681" s="129"/>
      <c r="AJ681" s="129"/>
      <c r="AK681" s="119"/>
      <c r="AL681" s="115"/>
      <c r="AM681" s="119"/>
      <c r="AN681" s="119"/>
      <c r="AO681" s="692"/>
      <c r="AP681" s="692"/>
      <c r="AQ681" s="692"/>
      <c r="AR681" s="692"/>
      <c r="AS681" s="692"/>
      <c r="AT681" s="691">
        <f>CE681</f>
        <v/>
      </c>
      <c r="AU681" s="691">
        <f>CF681</f>
        <v/>
      </c>
      <c r="AV681" s="813"/>
      <c r="AW681" s="813"/>
      <c r="AX681" s="197">
        <f>CZ681</f>
        <v/>
      </c>
      <c r="AY681" s="197">
        <f>DE681</f>
        <v/>
      </c>
      <c r="AZ681" s="3379">
        <f>CO681</f>
        <v/>
      </c>
      <c r="BA681" s="3380"/>
      <c r="BB681" s="197">
        <f>CP681</f>
        <v/>
      </c>
      <c r="BC681" s="813"/>
      <c r="BD681" s="197">
        <f>CR681</f>
        <v/>
      </c>
      <c r="BE681" s="121">
        <f>CS681</f>
        <v/>
      </c>
      <c r="BF681" s="122">
        <f>CT681*60</f>
        <v/>
      </c>
      <c r="BG681" s="121">
        <f>BE681</f>
        <v/>
      </c>
      <c r="BH681" s="122">
        <f>CU681*60</f>
        <v/>
      </c>
      <c r="BI681" s="122">
        <f>CV681</f>
        <v/>
      </c>
      <c r="BJ681" s="117"/>
      <c r="BK681" s="812">
        <f>Overview!$E$7</f>
        <v/>
      </c>
      <c r="BL681" s="117"/>
      <c r="BM681" s="836">
        <f>CW681</f>
        <v/>
      </c>
      <c r="BN681" s="812">
        <f>Overview!$P$153</f>
        <v/>
      </c>
      <c r="BO681" s="117"/>
      <c r="BP681" s="117"/>
      <c r="BQ681" s="115"/>
      <c r="BR681" s="1478"/>
      <c r="BS681" s="1548"/>
      <c r="BT681" s="2127" t="inlineStr">
        <is>
          <t>WLAN</t>
        </is>
      </c>
      <c r="BU681" s="2127" t="inlineStr">
        <is>
          <t>2.4 GHz</t>
        </is>
      </c>
      <c r="BV681" s="465">
        <f>Overview!$E$31</f>
        <v/>
      </c>
      <c r="BW681" s="2127"/>
      <c r="BX681" s="2134"/>
      <c r="BY681" s="562"/>
      <c r="BZ681" s="562"/>
      <c r="CA681" s="562" t="inlineStr">
        <is>
          <t>Front Face</t>
        </is>
      </c>
      <c r="CB681" s="201">
        <v>25</v>
      </c>
      <c r="CC681" s="562">
        <f>IF(COUNT('Conducted WiFi'!$AH$3:$AH$9)=0,7,INDEX('Conducted WiFi'!$T$3:$T$9,MATCH(MAX('Conducted WiFi'!$AH$3:$AH$9),'Conducted WiFi'!$AH$3:$AH$9,0)))</f>
        <v>7</v>
      </c>
      <c r="CD681" s="1719">
        <f>IF(COUNT('Conducted WiFi'!$AH$3:$AH$9)=0,2442,INDEX('Conducted WiFi'!$U$3:$U$9,MATCH(MAX('Conducted WiFi'!$AH$3:$AH$9),'Conducted WiFi'!$AH$3:$AH$9,0)))</f>
        <v>2442</v>
      </c>
      <c r="CE681" s="2018"/>
      <c r="CF681" s="1972"/>
      <c r="CG681" s="393" t="str">
        <f>IF(OR($BY$547="",$BY$547=""),"",$BY$547)</f>
        <v/>
      </c>
      <c r="CH681" s="393">
        <f>BZ681</f>
        <v/>
      </c>
      <c r="CI681" s="393">
        <f>CA681</f>
        <v/>
      </c>
      <c r="CJ681" s="2198"/>
      <c r="CK681" s="1609"/>
      <c r="CL681" s="212">
        <f>IF(CF681=""," ",IF(ABS(CE681-CF681)&lt;=0.125,"Valid","Not valid"))</f>
        <v/>
      </c>
      <c r="CM681" s="213">
        <f> IF(CE681="","",IF(AND(CE681&lt;&gt;"",CF681=""),IF(CE681&gt;=1,"Medir+Sig Max","No"),IF(CF681&lt;&gt;"",IF(CF681&gt;=1,"Medir+Sig Max","No"),"")))</f>
        <v/>
      </c>
      <c r="CN681" s="1794"/>
      <c r="CO681" s="221">
        <f>IF(CK681="",IF(AND(CE681="",CF681=""),"",IF(CF681="",IF(DE681&gt;1,ROUND(DE681*CE681,3),CE681),IF(DE681&gt;1,ROUND(DE681*CF681,3),CF681))),IF(AND(CE681="",CF681=""),"",IF(CF681="",IF(DE681&gt;1,ROUND(DE681*CE681*(1/(CK681)),3),CE681*(1/(CK681))),IF(DE681&gt;1,ROUND(DE681*CF681*(1/(CK681)),3),CF681*(1/(CK681))))))</f>
        <v/>
      </c>
      <c r="CP681" s="2048">
        <f>IF(COUNTIF(Overview!K12:K14,TRUE)&gt;0,2,IF(COUNTIF(Overview!L12:L14,TRUE)&gt;0,4,0))</f>
        <v/>
      </c>
      <c r="CQ681" s="1473">
        <f>IF(CO681="","",IF(CO681&gt;CP681,"Fail","Pass"))</f>
        <v/>
      </c>
      <c r="CR681" s="1482"/>
      <c r="CS681" s="1566">
        <f>MyTimestamp(CO681)</f>
        <v/>
      </c>
      <c r="CT681" s="1535">
        <f>IF(CE681="",0,15)+IF(CF681="",0,15)</f>
        <v/>
      </c>
      <c r="CU681" s="1536">
        <f>IF(CT681=0,0,2)</f>
        <v/>
      </c>
      <c r="CV681" s="861"/>
      <c r="CW681" s="861"/>
      <c r="CX681" s="2038"/>
      <c r="CY681" s="2050"/>
      <c r="CZ681" s="1545">
        <f>10^(CJ681/20)*100-100</f>
        <v/>
      </c>
      <c r="DA681" s="1354"/>
      <c r="DB681" s="1309"/>
      <c r="DC681" s="1273">
        <f>IF(DA681="","",10^(DA681/10))</f>
        <v/>
      </c>
      <c r="DD681" s="1407">
        <f>IF(ISNUMBER(DB681)=FALSE,"",10^(DB681/10))</f>
        <v/>
      </c>
      <c r="DE681" s="1545">
        <f>IF(AND(ISNUMBER(DC681),ISNUMBER(DD681)),IF(DC681/DD681&gt;1,ROUND((DC681)/DD681,3),1),1)</f>
        <v/>
      </c>
      <c r="DF681" s="1541"/>
      <c r="DG681" s="1541"/>
      <c r="DH681" s="1541"/>
      <c r="DI681" s="1541"/>
      <c r="DJ681" s="1541"/>
      <c r="DK681" s="1541"/>
      <c r="DL681" s="1541"/>
      <c r="DM681" s="1541"/>
      <c r="DN681" s="1541"/>
      <c r="DO681" s="1541"/>
      <c r="DP681" s="1541"/>
      <c r="DQ681" s="1541"/>
      <c r="DR681" s="1541"/>
    </row>
    <row r="682" ht="12.75" x14ac:dyDescent="0.2">
      <c r="A682" s="1541"/>
      <c r="B682" s="1541"/>
      <c r="C682"/>
      <c r="D682" s="130">
        <f>IF(BX$664="Close to Ear","EN 62209-1","EN 62209-2")</f>
        <v/>
      </c>
      <c r="E682" s="130">
        <f>IF(CG682="Close to Ear","2016","2010/A1:2019")</f>
        <v/>
      </c>
      <c r="F682" s="1488" t="inlineStr">
        <is>
          <t>5.5</t>
        </is>
      </c>
      <c r="G682" s="1497"/>
      <c r="H682" s="120">
        <f>BV682</f>
        <v/>
      </c>
      <c r="I682" s="120">
        <f>BW682</f>
        <v/>
      </c>
      <c r="J682" s="687" t="inlineStr">
        <is>
          <t>WLAN</t>
        </is>
      </c>
      <c r="K682" s="194" t="inlineStr">
        <is>
          <t>2.4 GHz</t>
        </is>
      </c>
      <c r="L682" s="115"/>
      <c r="M682" s="120"/>
      <c r="N682" s="119"/>
      <c r="O682" s="131"/>
      <c r="P682" s="6597"/>
      <c r="Q682" s="131"/>
      <c r="R682" s="131"/>
      <c r="S682" s="120"/>
      <c r="T682" s="120">
        <v>7</v>
      </c>
      <c r="U682" s="120">
        <v>2442</v>
      </c>
      <c r="V682" s="119"/>
      <c r="W682" s="197"/>
      <c r="X682" s="119"/>
      <c r="Y682" s="119"/>
      <c r="Z682" s="119"/>
      <c r="AA682" s="115"/>
      <c r="AB682" s="115"/>
      <c r="AC682" s="689">
        <f>IF(OR(BX$664="Close to Ear",BX$664="Close to Head"),"Head",IF(BX$664="Extremity","Extremity","Body"))</f>
        <v/>
      </c>
      <c r="AD682" s="690">
        <f>CA682</f>
        <v/>
      </c>
      <c r="AE682" s="688">
        <f>CB682</f>
        <v/>
      </c>
      <c r="AF682" s="115"/>
      <c r="AG682" s="808">
        <f>IF(AZ682="","N/A",IF(CQ682="Pass","P","F"))</f>
        <v/>
      </c>
      <c r="AH682" s="129"/>
      <c r="AI682" s="129"/>
      <c r="AJ682" s="129"/>
      <c r="AK682" s="119"/>
      <c r="AL682" s="115"/>
      <c r="AM682" s="119"/>
      <c r="AN682" s="119"/>
      <c r="AO682" s="692"/>
      <c r="AP682" s="692"/>
      <c r="AQ682" s="692"/>
      <c r="AR682" s="692"/>
      <c r="AS682" s="692"/>
      <c r="AT682" s="691">
        <f>CE682</f>
        <v/>
      </c>
      <c r="AU682" s="691">
        <f>CF682</f>
        <v/>
      </c>
      <c r="AV682" s="813"/>
      <c r="AW682" s="813"/>
      <c r="AX682" s="197">
        <f>CZ682</f>
        <v/>
      </c>
      <c r="AY682" s="197">
        <f>DE682</f>
        <v/>
      </c>
      <c r="AZ682" s="3379">
        <f>CO682</f>
        <v/>
      </c>
      <c r="BA682" s="3380"/>
      <c r="BB682" s="197">
        <f>CP682</f>
        <v/>
      </c>
      <c r="BC682" s="813"/>
      <c r="BD682" s="197">
        <f>CR682</f>
        <v/>
      </c>
      <c r="BE682" s="121">
        <f>CS682</f>
        <v/>
      </c>
      <c r="BF682" s="122">
        <f>CT682*60</f>
        <v/>
      </c>
      <c r="BG682" s="121">
        <f>BE682</f>
        <v/>
      </c>
      <c r="BH682" s="122">
        <f>CU682*60</f>
        <v/>
      </c>
      <c r="BI682" s="122">
        <f>CV682</f>
        <v/>
      </c>
      <c r="BJ682" s="117"/>
      <c r="BK682" s="812">
        <f>Overview!$E$7</f>
        <v/>
      </c>
      <c r="BL682" s="117"/>
      <c r="BM682" s="836">
        <f>CW682</f>
        <v/>
      </c>
      <c r="BN682" s="812">
        <f>Overview!$P$153</f>
        <v/>
      </c>
      <c r="BO682" s="117"/>
      <c r="BP682" s="117"/>
      <c r="BQ682" s="115"/>
      <c r="BR682" s="1478"/>
      <c r="BS682" s="1548"/>
      <c r="BT682" s="2127" t="inlineStr">
        <is>
          <t>WLAN</t>
        </is>
      </c>
      <c r="BU682" s="2127" t="inlineStr">
        <is>
          <t>2.4 GHz</t>
        </is>
      </c>
      <c r="BV682" s="465">
        <f>Overview!$E$31</f>
        <v/>
      </c>
      <c r="BW682" s="2127"/>
      <c r="BX682" s="2134"/>
      <c r="BY682" s="562"/>
      <c r="BZ682" s="562"/>
      <c r="CA682" s="562" t="inlineStr">
        <is>
          <t>Accesorio 1: Funda</t>
        </is>
      </c>
      <c r="CB682" s="201">
        <v>0</v>
      </c>
      <c r="CC682" s="562">
        <f>IF(COUNT('Conducted WiFi'!$AH$3:$AH$9)=0,7,INDEX('Conducted WiFi'!$T$3:$T$9,MATCH(MAX('Conducted WiFi'!$AH$3:$AH$9),'Conducted WiFi'!$AH$3:$AH$9,0)))</f>
        <v>7</v>
      </c>
      <c r="CD682" s="1719">
        <f>IF(COUNT('Conducted WiFi'!$AH$3:$AH$9)=0,2442,INDEX('Conducted WiFi'!$U$3:$U$9,MATCH(MAX('Conducted WiFi'!$AH$3:$AH$9),'Conducted WiFi'!$AH$3:$AH$9,0)))</f>
        <v>2442</v>
      </c>
      <c r="CE682" s="2018"/>
      <c r="CF682" s="1972"/>
      <c r="CG682" s="393" t="str">
        <f>IF(OR($BY$547="",$BY$547=""),"",$BY$547)</f>
        <v/>
      </c>
      <c r="CH682" s="393">
        <f>BZ682</f>
        <v/>
      </c>
      <c r="CI682" s="393">
        <f>CA682</f>
        <v/>
      </c>
      <c r="CJ682" s="2198"/>
      <c r="CK682" s="1609"/>
      <c r="CL682" s="212">
        <f>IF(CF682=""," ",IF(ABS(CE682-CF682)&lt;=0.125,"Valid","Not valid"))</f>
        <v/>
      </c>
      <c r="CM682" s="213">
        <f> IF(CE682="","",IF(AND(CE682&lt;&gt;"",CF682=""),IF(CE682&gt;=1,"Medir+Sig Max","No"),IF(CF682&lt;&gt;"",IF(CF682&gt;=1,"Medir+Sig Max","No"),"")))</f>
        <v/>
      </c>
      <c r="CN682" s="1794"/>
      <c r="CO682" s="221">
        <f>IF(CK682="",IF(AND(CE682="",CF682=""),"",IF(CF682="",IF(DE682&gt;1,ROUND(DE682*CE682,3),CE682),IF(DE682&gt;1,ROUND(DE682*CF682,3),CF682))),IF(AND(CE682="",CF682=""),"",IF(CF682="",IF(DE682&gt;1,ROUND(DE682*CE682*(1/(CK682)),3),CE682*(1/(CK682))),IF(DE682&gt;1,ROUND(DE682*CF682*(1/(CK682)),3),CF682*(1/(CK682))))))</f>
        <v/>
      </c>
      <c r="CP682" s="2048">
        <f>IF(COUNTIF(Overview!K12:K14,TRUE)&gt;0,2,IF(COUNTIF(Overview!L12:L14,TRUE)&gt;0,4,0))</f>
        <v/>
      </c>
      <c r="CQ682" s="1473">
        <f>IF(CO682="","",IF(CO682&gt;CP682,"Fail","Pass"))</f>
        <v/>
      </c>
      <c r="CR682" s="1482"/>
      <c r="CS682" s="1566">
        <f>MyTimestamp(CO682)</f>
        <v/>
      </c>
      <c r="CT682" s="1535">
        <f>IF(CE682="",0,15)+IF(CF682="",0,15)</f>
        <v/>
      </c>
      <c r="CU682" s="1536">
        <f>IF(CT682=0,0,2)</f>
        <v/>
      </c>
      <c r="CV682" s="861"/>
      <c r="CW682" s="861"/>
      <c r="CX682" s="2038"/>
      <c r="CY682" s="2050"/>
      <c r="CZ682" s="1545">
        <f>10^(CJ682/20)*100-100</f>
        <v/>
      </c>
      <c r="DA682" s="1354"/>
      <c r="DB682" s="1309"/>
      <c r="DC682" s="1273">
        <f>IF(DA682="","",10^(DA682/10))</f>
        <v/>
      </c>
      <c r="DD682" s="1407">
        <f>IF(ISNUMBER(DB682)=FALSE,"",10^(DB682/10))</f>
        <v/>
      </c>
      <c r="DE682" s="1545">
        <f>IF(AND(ISNUMBER(DC682),ISNUMBER(DD682)),IF(DC682/DD682&gt;1,ROUND((DC682)/DD682,3),1),1)</f>
        <v/>
      </c>
      <c r="DF682" s="1541"/>
      <c r="DG682" s="1541"/>
      <c r="DH682" s="1541"/>
      <c r="DI682" s="1541"/>
      <c r="DJ682" s="1541"/>
      <c r="DK682" s="1541"/>
      <c r="DL682" s="1541"/>
      <c r="DM682" s="1541"/>
      <c r="DN682" s="1541"/>
      <c r="DO682" s="1541"/>
      <c r="DP682" s="1541"/>
      <c r="DQ682" s="1541"/>
      <c r="DR682" s="1541"/>
    </row>
    <row r="683" ht="12.75" x14ac:dyDescent="0.2">
      <c r="A683" s="1541"/>
      <c r="B683" s="1541"/>
      <c r="C683"/>
      <c r="D683" s="130">
        <f>IF(BX$683="Close to Ear","EN 62209-1","EN 62209-2")</f>
        <v/>
      </c>
      <c r="E683" s="130">
        <f>IF(CG683="Close to Ear","2016","2010/A1:2019")</f>
        <v/>
      </c>
      <c r="F683" s="1488" t="inlineStr">
        <is>
          <t>5.5</t>
        </is>
      </c>
      <c r="G683" s="1497"/>
      <c r="H683" s="120">
        <f>BV683</f>
        <v/>
      </c>
      <c r="I683" s="120">
        <f>BW683</f>
        <v/>
      </c>
      <c r="J683" s="687" t="inlineStr">
        <is>
          <t>WLAN</t>
        </is>
      </c>
      <c r="K683" s="194" t="inlineStr">
        <is>
          <t>2.4 GHz</t>
        </is>
      </c>
      <c r="L683" s="115"/>
      <c r="M683" s="120"/>
      <c r="N683" s="119"/>
      <c r="O683" s="131"/>
      <c r="P683" s="6597"/>
      <c r="Q683" s="131"/>
      <c r="R683" s="131"/>
      <c r="S683" s="120"/>
      <c r="T683" s="120">
        <v>7</v>
      </c>
      <c r="U683" s="120">
        <v>2442</v>
      </c>
      <c r="V683" s="119"/>
      <c r="W683" s="197"/>
      <c r="X683" s="119"/>
      <c r="Y683" s="119"/>
      <c r="Z683" s="119"/>
      <c r="AA683" s="115"/>
      <c r="AB683" s="115"/>
      <c r="AC683" s="689">
        <f>IF(OR(BX$683="Close to Ear",BX$683="Close to Head"),"Head",IF(BX$683="Extremity","Extremity","Body"))</f>
        <v/>
      </c>
      <c r="AD683" s="690">
        <f>CA683</f>
        <v/>
      </c>
      <c r="AE683" s="688">
        <f>CB683</f>
        <v/>
      </c>
      <c r="AF683" s="115"/>
      <c r="AG683" s="808">
        <f>IF(AZ683="","N/A",IF(CQ683="Pass","P","F"))</f>
        <v/>
      </c>
      <c r="AH683" s="129"/>
      <c r="AI683" s="129"/>
      <c r="AJ683" s="129"/>
      <c r="AK683" s="119"/>
      <c r="AL683" s="115"/>
      <c r="AM683" s="119"/>
      <c r="AN683" s="119"/>
      <c r="AO683" s="692"/>
      <c r="AP683" s="692"/>
      <c r="AQ683" s="692"/>
      <c r="AR683" s="692"/>
      <c r="AS683" s="692"/>
      <c r="AT683" s="691">
        <f>CE683</f>
        <v/>
      </c>
      <c r="AU683" s="691">
        <f>CF683</f>
        <v/>
      </c>
      <c r="AV683" s="813"/>
      <c r="AW683" s="813"/>
      <c r="AX683" s="197">
        <f>CZ683</f>
        <v/>
      </c>
      <c r="AY683" s="197">
        <f>DE683</f>
        <v/>
      </c>
      <c r="AZ683" s="3379">
        <f>CO683</f>
        <v/>
      </c>
      <c r="BA683" s="3380"/>
      <c r="BB683" s="197">
        <f>CP683</f>
        <v/>
      </c>
      <c r="BC683" s="813"/>
      <c r="BD683" s="197">
        <f>CR683</f>
        <v/>
      </c>
      <c r="BE683" s="121">
        <f>CS683</f>
        <v/>
      </c>
      <c r="BF683" s="122">
        <f>CT683*60</f>
        <v/>
      </c>
      <c r="BG683" s="121">
        <f>BE683</f>
        <v/>
      </c>
      <c r="BH683" s="122">
        <f>CU683*60</f>
        <v/>
      </c>
      <c r="BI683" s="122">
        <f>CV683</f>
        <v/>
      </c>
      <c r="BJ683" s="117"/>
      <c r="BK683" s="812">
        <f>Overview!$E$7</f>
        <v/>
      </c>
      <c r="BL683" s="117"/>
      <c r="BM683" s="836">
        <f>CW683</f>
        <v/>
      </c>
      <c r="BN683" s="812">
        <f>Overview!$P$153</f>
        <v/>
      </c>
      <c r="BO683" s="117"/>
      <c r="BP683" s="117"/>
      <c r="BQ683" s="115"/>
      <c r="BR683" s="1478"/>
      <c r="BS683" s="1548"/>
      <c r="BT683" s="2126" t="inlineStr">
        <is>
          <t>WLAN</t>
        </is>
      </c>
      <c r="BU683" s="2126" t="inlineStr">
        <is>
          <t>2.4 GHz</t>
        </is>
      </c>
      <c r="BV683" s="464">
        <f>Overview!$E$28</f>
        <v/>
      </c>
      <c r="BW683" s="2126"/>
      <c r="BX683" s="8329" t="inlineStr">
        <is>
          <t>Close to ear</t>
        </is>
      </c>
      <c r="BY683" s="428"/>
      <c r="BZ683" s="428"/>
      <c r="CA683" s="2190" t="inlineStr">
        <is>
          <t>Left Cheek</t>
        </is>
      </c>
      <c r="CB683" s="202">
        <v>0</v>
      </c>
      <c r="CC683" s="507">
        <f>IF(COUNT('Conducted WiFi'!$AH$3:$AH$9)=0,7,INDEX('Conducted WiFi'!$T$3:$T$9,MATCH(MAX('Conducted WiFi'!$AH$3:$AH$9),'Conducted WiFi'!$AH$3:$AH$9,0)))</f>
        <v>7</v>
      </c>
      <c r="CD683" s="1715">
        <f>IF(COUNT('Conducted WiFi'!$AH$3:$AH$9)=0,2442,INDEX('Conducted WiFi'!$U$3:$U$9,MATCH(MAX('Conducted WiFi'!$AH$3:$AH$9),'Conducted WiFi'!$AH$3:$AH$9,0)))</f>
        <v>2442</v>
      </c>
      <c r="CE683" s="2191"/>
      <c r="CF683" s="2192"/>
      <c r="CG683" s="391" t="str">
        <f>IF(OR($BY$547="",$BY$547=""),"",$BY$547)</f>
        <v/>
      </c>
      <c r="CH683" s="391">
        <f>BZ683</f>
        <v/>
      </c>
      <c r="CI683" s="391">
        <f>CA683</f>
        <v/>
      </c>
      <c r="CJ683" s="2193"/>
      <c r="CK683" s="1610"/>
      <c r="CL683" s="203">
        <f>IF(CF683=""," ",IF(ABS(CE683-CF683)&lt;=0.125,"Valid","Not valid"))</f>
        <v/>
      </c>
      <c r="CM683" s="204">
        <f> IF(CE683="","",IF(AND(CE683&lt;&gt;"",CF683=""),IF(CE683&gt;=1,"Medir+Sig Max","No"),IF(CF683&lt;&gt;"",IF(CF683&gt;=1,"Medir+Sig Max","No"),"")))</f>
        <v/>
      </c>
      <c r="CN683" s="1798"/>
      <c r="CO683" s="219">
        <f>IF(CK683="",IF(AND(CE683="",CF683=""),"",IF(CF683="",IF(DE683&gt;1,ROUND(DE683*CE683,3),CE683),IF(DE683&gt;1,ROUND(DE683*CF683,3),CF683))),IF(AND(CE683="",CF683=""),"",IF(CF683="",IF(DE683&gt;1,ROUND(DE683*CE683*(1/(CK683)),3),CE683*(1/(CK683))),IF(DE683&gt;1,ROUND(DE683*CF683*(1/(CK683)),3),CF683*(1/(CK683))))))</f>
        <v/>
      </c>
      <c r="CP683" s="2043">
        <f>IF(COUNTIF(Overview!K12:K14,TRUE)&gt;0,2,IF(COUNTIF(Overview!L12:L14,TRUE)&gt;0,4,0))</f>
        <v/>
      </c>
      <c r="CQ683" s="1471">
        <f>IF(CO683="","",IF(CO683&gt;CP683,"Fail","Pass"))</f>
        <v/>
      </c>
      <c r="CR683" s="1480"/>
      <c r="CS683" s="1564">
        <f>MyTimestamp(CO683)</f>
        <v/>
      </c>
      <c r="CT683" s="1529">
        <f>IF(CE683="",0,15)+IF(CF683="",0,15)</f>
        <v/>
      </c>
      <c r="CU683" s="1530">
        <f>IF(CT683=0,0,2)</f>
        <v/>
      </c>
      <c r="CV683" s="862"/>
      <c r="CW683" s="862"/>
      <c r="CX683" s="2038"/>
      <c r="CY683" s="2039"/>
      <c r="CZ683" s="1542">
        <f>10^(CJ683/20)*100-100</f>
        <v/>
      </c>
      <c r="DA683" s="1354"/>
      <c r="DB683" s="1453"/>
      <c r="DC683" s="1273">
        <f>IF(DA683="","",10^(DA683/10))</f>
        <v/>
      </c>
      <c r="DD683" s="1402">
        <f>IF(ISNUMBER(DB683)=FALSE,"",10^(DB683/10))</f>
        <v/>
      </c>
      <c r="DE683" s="1542">
        <f>IF(AND(ISNUMBER(DC683),ISNUMBER(DD683)),IF(DC683/DD683&gt;1,ROUND((DC683)/DD683,3),1),1)</f>
        <v/>
      </c>
      <c r="DF683" s="1541"/>
      <c r="DG683" s="1541"/>
      <c r="DH683" s="1541"/>
      <c r="DI683" s="1541"/>
      <c r="DJ683" s="1541"/>
      <c r="DK683" s="1541"/>
      <c r="DL683" s="1541"/>
      <c r="DM683" s="1541"/>
      <c r="DN683" s="1541"/>
      <c r="DO683" s="1541"/>
      <c r="DP683" s="1541"/>
      <c r="DQ683" s="1541"/>
      <c r="DR683" s="1541"/>
    </row>
    <row r="684" ht="12.75" x14ac:dyDescent="0.2">
      <c r="A684" s="1541"/>
      <c r="B684" s="1541"/>
      <c r="C684"/>
      <c r="D684" s="130">
        <f>IF(BX$683="Close to Ear","EN 62209-1","EN 62209-2")</f>
        <v/>
      </c>
      <c r="E684" s="130">
        <f>IF(CG684="Close to Ear","2016","2010/A1:2019")</f>
        <v/>
      </c>
      <c r="F684" s="1488" t="inlineStr">
        <is>
          <t>5.5</t>
        </is>
      </c>
      <c r="G684" s="1497"/>
      <c r="H684" s="120">
        <f>BV684</f>
        <v/>
      </c>
      <c r="I684" s="120">
        <f>BW684</f>
        <v/>
      </c>
      <c r="J684" s="687" t="inlineStr">
        <is>
          <t>WLAN</t>
        </is>
      </c>
      <c r="K684" s="194" t="inlineStr">
        <is>
          <t>2.4 GHz</t>
        </is>
      </c>
      <c r="L684" s="115"/>
      <c r="M684" s="120"/>
      <c r="N684" s="119"/>
      <c r="O684" s="131"/>
      <c r="P684" s="6597"/>
      <c r="Q684" s="131"/>
      <c r="R684" s="131"/>
      <c r="S684" s="120"/>
      <c r="T684" s="120">
        <v>7</v>
      </c>
      <c r="U684" s="120">
        <v>2442</v>
      </c>
      <c r="V684" s="119"/>
      <c r="W684" s="197"/>
      <c r="X684" s="119"/>
      <c r="Y684" s="119"/>
      <c r="Z684" s="119"/>
      <c r="AA684" s="115"/>
      <c r="AB684" s="115"/>
      <c r="AC684" s="689">
        <f>IF(OR(BX$683="Close to Ear",BX$683="Close to Head"),"Head",IF(BX$683="Extremity","Extremity","Body"))</f>
        <v/>
      </c>
      <c r="AD684" s="690">
        <f>CA684</f>
        <v/>
      </c>
      <c r="AE684" s="688">
        <f>CB684</f>
        <v/>
      </c>
      <c r="AF684" s="115"/>
      <c r="AG684" s="808">
        <f>IF(AZ684="","N/A",IF(CQ684="Pass","P","F"))</f>
        <v/>
      </c>
      <c r="AH684" s="129"/>
      <c r="AI684" s="129"/>
      <c r="AJ684" s="129"/>
      <c r="AK684" s="119"/>
      <c r="AL684" s="115"/>
      <c r="AM684" s="119"/>
      <c r="AN684" s="119"/>
      <c r="AO684" s="692"/>
      <c r="AP684" s="692"/>
      <c r="AQ684" s="692"/>
      <c r="AR684" s="692"/>
      <c r="AS684" s="692"/>
      <c r="AT684" s="691">
        <f>CE684</f>
        <v/>
      </c>
      <c r="AU684" s="691">
        <f>CF684</f>
        <v/>
      </c>
      <c r="AV684" s="813"/>
      <c r="AW684" s="813"/>
      <c r="AX684" s="197">
        <f>CZ684</f>
        <v/>
      </c>
      <c r="AY684" s="197">
        <f>DE684</f>
        <v/>
      </c>
      <c r="AZ684" s="3379">
        <f>CO684</f>
        <v/>
      </c>
      <c r="BA684" s="3380"/>
      <c r="BB684" s="197">
        <f>CP684</f>
        <v/>
      </c>
      <c r="BC684" s="813"/>
      <c r="BD684" s="197">
        <f>CR684</f>
        <v/>
      </c>
      <c r="BE684" s="121">
        <f>CS684</f>
        <v/>
      </c>
      <c r="BF684" s="122">
        <f>CT684*60</f>
        <v/>
      </c>
      <c r="BG684" s="121">
        <f>BE684</f>
        <v/>
      </c>
      <c r="BH684" s="122">
        <f>CU684*60</f>
        <v/>
      </c>
      <c r="BI684" s="122">
        <f>CV684</f>
        <v/>
      </c>
      <c r="BJ684" s="117"/>
      <c r="BK684" s="812">
        <f>Overview!$E$7</f>
        <v/>
      </c>
      <c r="BL684" s="117"/>
      <c r="BM684" s="836">
        <f>CW684</f>
        <v/>
      </c>
      <c r="BN684" s="812">
        <f>Overview!$P$153</f>
        <v/>
      </c>
      <c r="BO684" s="117"/>
      <c r="BP684" s="117"/>
      <c r="BQ684" s="115"/>
      <c r="BR684" s="1478"/>
      <c r="BS684" s="1548"/>
      <c r="BT684" s="2127" t="inlineStr">
        <is>
          <t>WLAN</t>
        </is>
      </c>
      <c r="BU684" s="2127" t="inlineStr">
        <is>
          <t>2.4 GHz</t>
        </is>
      </c>
      <c r="BV684" s="465">
        <f>Overview!$E$28</f>
        <v/>
      </c>
      <c r="BW684" s="2127"/>
      <c r="BX684" s="2127"/>
      <c r="BY684" s="432"/>
      <c r="BZ684" s="432"/>
      <c r="CA684" s="2194" t="inlineStr">
        <is>
          <t>Left Tilt</t>
        </is>
      </c>
      <c r="CB684" s="200">
        <v>0</v>
      </c>
      <c r="CC684" s="432">
        <f>IF(COUNT('Conducted WiFi'!$AH$3:$AH$9)=0,7,INDEX('Conducted WiFi'!$T$3:$T$9,MATCH(MAX('Conducted WiFi'!$AH$3:$AH$9),'Conducted WiFi'!$AH$3:$AH$9,0)))</f>
        <v>7</v>
      </c>
      <c r="CD684" s="1716">
        <f>IF(COUNT('Conducted WiFi'!$AH$3:$AH$9)=0,2442,INDEX('Conducted WiFi'!$U$3:$U$9,MATCH(MAX('Conducted WiFi'!$AH$3:$AH$9),'Conducted WiFi'!$AH$3:$AH$9,0)))</f>
        <v>2442</v>
      </c>
      <c r="CE684" s="2013"/>
      <c r="CF684" s="1966"/>
      <c r="CG684" s="392" t="str">
        <f>IF(OR($BY$547="",$BY$547=""),"",$BY$547)</f>
        <v/>
      </c>
      <c r="CH684" s="392">
        <f>BZ684</f>
        <v/>
      </c>
      <c r="CI684" s="392">
        <f>CA684</f>
        <v/>
      </c>
      <c r="CJ684" s="2195"/>
      <c r="CK684" s="1606"/>
      <c r="CL684" s="206">
        <f>IF(CF684=""," ",IF(ABS(CE684-CF684)&lt;=0.125,"Valid","Not valid"))</f>
        <v/>
      </c>
      <c r="CM684" s="207">
        <f> IF(CE684="","",IF(AND(CE684&lt;&gt;"",CF684=""),IF(CE684&gt;=1,"Medir+Sig Max","No"),IF(CF684&lt;&gt;"",IF(CF684&gt;=1,"Medir+Sig Max","No"),"")))</f>
        <v/>
      </c>
      <c r="CN684" s="1787"/>
      <c r="CO684" s="220">
        <f>IF(CK684="",IF(AND(CE684="",CF684=""),"",IF(CF684="",IF(DE684&gt;1,ROUND(DE684*CE684,3),CE684),IF(DE684&gt;1,ROUND(DE684*CF684,3),CF684))),IF(AND(CE684="",CF684=""),"",IF(CF684="",IF(DE684&gt;1,ROUND(DE684*CE684*(1/(CK684)),3),CE684*(1/(CK684))),IF(DE684&gt;1,ROUND(DE684*CF684*(1/(CK684)),3),CF684*(1/(CK684))))))</f>
        <v/>
      </c>
      <c r="CP684" s="2048">
        <f>IF(COUNTIF(Overview!K12:K14,TRUE)&gt;0,2,IF(COUNTIF(Overview!L12:L14,TRUE)&gt;0,4,0))</f>
        <v/>
      </c>
      <c r="CQ684" s="1472">
        <f>IF(CO684="","",IF(CO684&gt;CP684,"Fail","Pass"))</f>
        <v/>
      </c>
      <c r="CR684" s="1481"/>
      <c r="CS684" s="1565">
        <f>MyTimestamp(CO684)</f>
        <v/>
      </c>
      <c r="CT684" s="1531">
        <f>IF(CE684="",0,15)+IF(CF684="",0,15)</f>
        <v/>
      </c>
      <c r="CU684" s="1532">
        <f>IF(CT684=0,0,2)</f>
        <v/>
      </c>
      <c r="CV684" s="859"/>
      <c r="CW684" s="859"/>
      <c r="CX684" s="2038"/>
      <c r="CY684" s="2044"/>
      <c r="CZ684" s="1543">
        <f>10^(CJ684/20)*100-100</f>
        <v/>
      </c>
      <c r="DA684" s="1354"/>
      <c r="DB684" s="730"/>
      <c r="DC684" s="1273">
        <f>IF(DA684="","",10^(DA684/10))</f>
        <v/>
      </c>
      <c r="DD684" s="1403">
        <f>IF(ISNUMBER(DB684)=FALSE,"",10^(DB684/10))</f>
        <v/>
      </c>
      <c r="DE684" s="1543">
        <f>IF(AND(ISNUMBER(DC684),ISNUMBER(DD684)),IF(DC684/DD684&gt;1,ROUND((DC684)/DD684,3),1),1)</f>
        <v/>
      </c>
      <c r="DF684" s="1541"/>
      <c r="DG684" s="1541"/>
      <c r="DH684" s="1541"/>
      <c r="DI684" s="1541"/>
      <c r="DJ684" s="1541"/>
      <c r="DK684" s="1541"/>
      <c r="DL684" s="1541"/>
      <c r="DM684" s="1541"/>
      <c r="DN684" s="1541"/>
      <c r="DO684" s="1541"/>
      <c r="DP684" s="1541"/>
      <c r="DQ684" s="1541"/>
      <c r="DR684" s="1541"/>
    </row>
    <row r="685" ht="12.75" x14ac:dyDescent="0.2">
      <c r="A685" s="1541"/>
      <c r="B685" s="1541"/>
      <c r="C685"/>
      <c r="D685" s="130">
        <f>IF(BX$683="Close to Ear","EN 62209-1","EN 62209-2")</f>
        <v/>
      </c>
      <c r="E685" s="130">
        <f>IF(CG685="Close to Ear","2016","2010/A1:2019")</f>
        <v/>
      </c>
      <c r="F685" s="1488" t="inlineStr">
        <is>
          <t>5.5</t>
        </is>
      </c>
      <c r="G685" s="1497"/>
      <c r="H685" s="120">
        <f>BV685</f>
        <v/>
      </c>
      <c r="I685" s="120">
        <f>BW685</f>
        <v/>
      </c>
      <c r="J685" s="687" t="inlineStr">
        <is>
          <t>WLAN</t>
        </is>
      </c>
      <c r="K685" s="194" t="inlineStr">
        <is>
          <t>2.4 GHz</t>
        </is>
      </c>
      <c r="L685" s="115"/>
      <c r="M685" s="120"/>
      <c r="N685" s="119"/>
      <c r="O685" s="131"/>
      <c r="P685" s="6597"/>
      <c r="Q685" s="131"/>
      <c r="R685" s="131"/>
      <c r="S685" s="120"/>
      <c r="T685" s="120">
        <v>7</v>
      </c>
      <c r="U685" s="120">
        <v>2442</v>
      </c>
      <c r="V685" s="119"/>
      <c r="W685" s="197"/>
      <c r="X685" s="119"/>
      <c r="Y685" s="119"/>
      <c r="Z685" s="119"/>
      <c r="AA685" s="115"/>
      <c r="AB685" s="115"/>
      <c r="AC685" s="689">
        <f>IF(OR(BX$683="Close to Ear",BX$683="Close to Head"),"Head",IF(BX$683="Extremity","Extremity","Body"))</f>
        <v/>
      </c>
      <c r="AD685" s="690">
        <f>CA685</f>
        <v/>
      </c>
      <c r="AE685" s="688">
        <f>CB685</f>
        <v/>
      </c>
      <c r="AF685" s="115"/>
      <c r="AG685" s="808">
        <f>IF(AZ685="","N/A",IF(CQ685="Pass","P","F"))</f>
        <v/>
      </c>
      <c r="AH685" s="129"/>
      <c r="AI685" s="129"/>
      <c r="AJ685" s="129"/>
      <c r="AK685" s="119"/>
      <c r="AL685" s="115"/>
      <c r="AM685" s="119"/>
      <c r="AN685" s="119"/>
      <c r="AO685" s="692"/>
      <c r="AP685" s="692"/>
      <c r="AQ685" s="692"/>
      <c r="AR685" s="692"/>
      <c r="AS685" s="692"/>
      <c r="AT685" s="691">
        <f>CE685</f>
        <v/>
      </c>
      <c r="AU685" s="691">
        <f>CF685</f>
        <v/>
      </c>
      <c r="AV685" s="813"/>
      <c r="AW685" s="813"/>
      <c r="AX685" s="197">
        <f>CZ685</f>
        <v/>
      </c>
      <c r="AY685" s="197">
        <f>DE685</f>
        <v/>
      </c>
      <c r="AZ685" s="3379">
        <f>CO685</f>
        <v/>
      </c>
      <c r="BA685" s="3380"/>
      <c r="BB685" s="197">
        <f>CP685</f>
        <v/>
      </c>
      <c r="BC685" s="813"/>
      <c r="BD685" s="197">
        <f>CR685</f>
        <v/>
      </c>
      <c r="BE685" s="121">
        <f>CS685</f>
        <v/>
      </c>
      <c r="BF685" s="122">
        <f>CT685*60</f>
        <v/>
      </c>
      <c r="BG685" s="121">
        <f>BE685</f>
        <v/>
      </c>
      <c r="BH685" s="122">
        <f>CU685*60</f>
        <v/>
      </c>
      <c r="BI685" s="122">
        <f>CV685</f>
        <v/>
      </c>
      <c r="BJ685" s="117"/>
      <c r="BK685" s="812">
        <f>Overview!$E$7</f>
        <v/>
      </c>
      <c r="BL685" s="117"/>
      <c r="BM685" s="836">
        <f>CW685</f>
        <v/>
      </c>
      <c r="BN685" s="812">
        <f>Overview!$P$153</f>
        <v/>
      </c>
      <c r="BO685" s="117"/>
      <c r="BP685" s="117"/>
      <c r="BQ685" s="115"/>
      <c r="BR685" s="1478"/>
      <c r="BS685" s="1548"/>
      <c r="BT685" s="2127" t="inlineStr">
        <is>
          <t>WLAN</t>
        </is>
      </c>
      <c r="BU685" s="2127" t="inlineStr">
        <is>
          <t>2.4 GHz</t>
        </is>
      </c>
      <c r="BV685" s="465">
        <f>Overview!$E$28</f>
        <v/>
      </c>
      <c r="BW685" s="2127"/>
      <c r="BX685" s="2127"/>
      <c r="BY685" s="430"/>
      <c r="BZ685" s="430"/>
      <c r="CA685" s="2194" t="inlineStr">
        <is>
          <t>Right Cheek</t>
        </is>
      </c>
      <c r="CB685" s="200">
        <v>0</v>
      </c>
      <c r="CC685" s="432">
        <f>IF(COUNT('Conducted WiFi'!$AH$3:$AH$9)=0,7,INDEX('Conducted WiFi'!$T$3:$T$9,MATCH(MAX('Conducted WiFi'!$AH$3:$AH$9),'Conducted WiFi'!$AH$3:$AH$9,0)))</f>
        <v>7</v>
      </c>
      <c r="CD685" s="1716">
        <f>IF(COUNT('Conducted WiFi'!$AH$3:$AH$9)=0,2442,INDEX('Conducted WiFi'!$U$3:$U$9,MATCH(MAX('Conducted WiFi'!$AH$3:$AH$9),'Conducted WiFi'!$AH$3:$AH$9,0)))</f>
        <v>2442</v>
      </c>
      <c r="CE685" s="2013"/>
      <c r="CF685" s="1966"/>
      <c r="CG685" s="392" t="str">
        <f>IF(OR($BY$547="",$BY$547=""),"",$BY$547)</f>
        <v/>
      </c>
      <c r="CH685" s="392">
        <f>BZ685</f>
        <v/>
      </c>
      <c r="CI685" s="392">
        <f>CA685</f>
        <v/>
      </c>
      <c r="CJ685" s="2195"/>
      <c r="CK685" s="1611"/>
      <c r="CL685" s="206">
        <f>IF(CF685=""," ",IF(ABS(CE685-CF685)&lt;=0.125,"Valid","Not valid"))</f>
        <v/>
      </c>
      <c r="CM685" s="207">
        <f> IF(CE685="","",IF(AND(CE685&lt;&gt;"",CF685=""),IF(CE685&gt;=1,"Medir+Sig Max","No"),IF(CF685&lt;&gt;"",IF(CF685&gt;=1,"Medir+Sig Max","No"),"")))</f>
        <v/>
      </c>
      <c r="CN685" s="1787"/>
      <c r="CO685" s="220">
        <f>IF(CK685="",IF(AND(CE685="",CF685=""),"",IF(CF685="",IF(DE685&gt;1,ROUND(DE685*CE685,3),CE685),IF(DE685&gt;1,ROUND(DE685*CF685,3),CF685))),IF(AND(CE685="",CF685=""),"",IF(CF685="",IF(DE685&gt;1,ROUND(DE685*CE685*(1/(CK685)),3),CE685*(1/(CK685))),IF(DE685&gt;1,ROUND(DE685*CF685*(1/(CK685)),3),CF685*(1/(CK685))))))</f>
        <v/>
      </c>
      <c r="CP685" s="2043">
        <f>IF(COUNTIF(Overview!K12:K14,TRUE)&gt;0,2,IF(COUNTIF(Overview!L12:L14,TRUE)&gt;0,4,0))</f>
        <v/>
      </c>
      <c r="CQ685" s="1472">
        <f>IF(CO685="","",IF(CO685&gt;CP685,"Fail","Pass"))</f>
        <v/>
      </c>
      <c r="CR685" s="1481"/>
      <c r="CS685" s="1565">
        <f>MyTimestamp(CO685)</f>
        <v/>
      </c>
      <c r="CT685" s="1531">
        <f>IF(CE685="",0,15)+IF(CF685="",0,15)</f>
        <v/>
      </c>
      <c r="CU685" s="1532">
        <f>IF(CT685=0,0,2)</f>
        <v/>
      </c>
      <c r="CV685" s="859"/>
      <c r="CW685" s="859"/>
      <c r="CX685" s="2038"/>
      <c r="CY685" s="2044"/>
      <c r="CZ685" s="1543">
        <f>10^(CJ685/20)*100-100</f>
        <v/>
      </c>
      <c r="DA685" s="1354"/>
      <c r="DB685" s="731"/>
      <c r="DC685" s="1273">
        <f>IF(DA685="","",10^(DA685/10))</f>
        <v/>
      </c>
      <c r="DD685" s="1404">
        <f>IF(ISNUMBER(DB685)=FALSE,"",10^(DB685/10))</f>
        <v/>
      </c>
      <c r="DE685" s="1543">
        <f>IF(AND(ISNUMBER(DC685),ISNUMBER(DD685)),IF(DC685/DD685&gt;1,ROUND((DC685)/DD685,3),1),1)</f>
        <v/>
      </c>
      <c r="DF685" s="1541"/>
      <c r="DG685" s="1541"/>
      <c r="DH685" s="1541"/>
      <c r="DI685" s="1541"/>
      <c r="DJ685" s="1541"/>
      <c r="DK685" s="1541"/>
      <c r="DL685" s="1541"/>
      <c r="DM685" s="1541"/>
      <c r="DN685" s="1541"/>
      <c r="DO685" s="1541"/>
      <c r="DP685" s="1541"/>
      <c r="DQ685" s="1541"/>
      <c r="DR685" s="1541"/>
    </row>
    <row r="686" ht="12.75" x14ac:dyDescent="0.2">
      <c r="A686" s="1541"/>
      <c r="B686" s="1541"/>
      <c r="C686"/>
      <c r="D686" s="130">
        <f>IF(BX$683="Close to Ear","EN 62209-1","EN 62209-2")</f>
        <v/>
      </c>
      <c r="E686" s="130">
        <f>IF(CG686="Close to Ear","2016","2010/A1:2019")</f>
        <v/>
      </c>
      <c r="F686" s="1488" t="inlineStr">
        <is>
          <t>5.5</t>
        </is>
      </c>
      <c r="G686" s="1497"/>
      <c r="H686" s="120">
        <f>BV686</f>
        <v/>
      </c>
      <c r="I686" s="120">
        <f>BW686</f>
        <v/>
      </c>
      <c r="J686" s="687" t="inlineStr">
        <is>
          <t>WLAN</t>
        </is>
      </c>
      <c r="K686" s="194" t="inlineStr">
        <is>
          <t>2.4 GHz</t>
        </is>
      </c>
      <c r="L686" s="115"/>
      <c r="M686" s="120"/>
      <c r="N686" s="119"/>
      <c r="O686" s="131"/>
      <c r="P686" s="6597"/>
      <c r="Q686" s="131"/>
      <c r="R686" s="131"/>
      <c r="S686" s="120"/>
      <c r="T686" s="120">
        <v>7</v>
      </c>
      <c r="U686" s="120">
        <v>2442</v>
      </c>
      <c r="V686" s="119"/>
      <c r="W686" s="197"/>
      <c r="X686" s="119"/>
      <c r="Y686" s="119"/>
      <c r="Z686" s="119"/>
      <c r="AA686" s="115"/>
      <c r="AB686" s="115"/>
      <c r="AC686" s="689">
        <f>IF(OR(BX$683="Close to Ear",BX$683="Close to Head"),"Head",IF(BX$683="Extremity","Extremity","Body"))</f>
        <v/>
      </c>
      <c r="AD686" s="690">
        <f>CA686</f>
        <v/>
      </c>
      <c r="AE686" s="688">
        <f>CB686</f>
        <v/>
      </c>
      <c r="AF686" s="115"/>
      <c r="AG686" s="808">
        <f>IF(AZ686="","N/A",IF(CQ686="Pass","P","F"))</f>
        <v/>
      </c>
      <c r="AH686" s="129"/>
      <c r="AI686" s="129"/>
      <c r="AJ686" s="129"/>
      <c r="AK686" s="119"/>
      <c r="AL686" s="115"/>
      <c r="AM686" s="119"/>
      <c r="AN686" s="119"/>
      <c r="AO686" s="692"/>
      <c r="AP686" s="692"/>
      <c r="AQ686" s="692"/>
      <c r="AR686" s="692"/>
      <c r="AS686" s="692"/>
      <c r="AT686" s="691">
        <f>CE686</f>
        <v/>
      </c>
      <c r="AU686" s="691">
        <f>CF686</f>
        <v/>
      </c>
      <c r="AV686" s="813"/>
      <c r="AW686" s="813"/>
      <c r="AX686" s="197">
        <f>CZ686</f>
        <v/>
      </c>
      <c r="AY686" s="197">
        <f>DE686</f>
        <v/>
      </c>
      <c r="AZ686" s="3379">
        <f>CO686</f>
        <v/>
      </c>
      <c r="BA686" s="3380"/>
      <c r="BB686" s="197">
        <f>CP686</f>
        <v/>
      </c>
      <c r="BC686" s="813"/>
      <c r="BD686" s="197">
        <f>CR686</f>
        <v/>
      </c>
      <c r="BE686" s="121">
        <f>CS686</f>
        <v/>
      </c>
      <c r="BF686" s="122">
        <f>CT686*60</f>
        <v/>
      </c>
      <c r="BG686" s="121">
        <f>BE686</f>
        <v/>
      </c>
      <c r="BH686" s="122">
        <f>CU686*60</f>
        <v/>
      </c>
      <c r="BI686" s="122">
        <f>CV686</f>
        <v/>
      </c>
      <c r="BJ686" s="117"/>
      <c r="BK686" s="812">
        <f>Overview!$E$7</f>
        <v/>
      </c>
      <c r="BL686" s="117"/>
      <c r="BM686" s="836">
        <f>CW686</f>
        <v/>
      </c>
      <c r="BN686" s="812">
        <f>Overview!$P$153</f>
        <v/>
      </c>
      <c r="BO686" s="117"/>
      <c r="BP686" s="117"/>
      <c r="BQ686" s="115"/>
      <c r="BR686" s="1478"/>
      <c r="BS686" s="1548"/>
      <c r="BT686" s="2127" t="inlineStr">
        <is>
          <t>WLAN</t>
        </is>
      </c>
      <c r="BU686" s="2127" t="inlineStr">
        <is>
          <t>2.4 GHz</t>
        </is>
      </c>
      <c r="BV686" s="465">
        <f>Overview!$E$28</f>
        <v/>
      </c>
      <c r="BW686" s="2127"/>
      <c r="BX686" s="2127"/>
      <c r="BY686" s="434"/>
      <c r="BZ686" s="434"/>
      <c r="CA686" s="2196" t="inlineStr">
        <is>
          <t>Right Tilt</t>
        </is>
      </c>
      <c r="CB686" s="201">
        <v>0</v>
      </c>
      <c r="CC686" s="509">
        <f>IF(COUNT('Conducted WiFi'!$AH$3:$AH$9)=0,7,INDEX('Conducted WiFi'!$T$3:$T$9,MATCH(MAX('Conducted WiFi'!$AH$3:$AH$9),'Conducted WiFi'!$AH$3:$AH$9,0)))</f>
        <v>7</v>
      </c>
      <c r="CD686" s="1717">
        <f>IF(COUNT('Conducted WiFi'!$AH$3:$AH$9)=0,2442,INDEX('Conducted WiFi'!$U$3:$U$9,MATCH(MAX('Conducted WiFi'!$AH$3:$AH$9),'Conducted WiFi'!$AH$3:$AH$9,0)))</f>
        <v>2442</v>
      </c>
      <c r="CE686" s="2013"/>
      <c r="CF686" s="1966"/>
      <c r="CG686" s="392" t="str">
        <f>IF(OR($BY$547="",$BY$547=""),"",$BY$547)</f>
        <v/>
      </c>
      <c r="CH686" s="392">
        <f>BZ686</f>
        <v/>
      </c>
      <c r="CI686" s="392">
        <f>CA686</f>
        <v/>
      </c>
      <c r="CJ686" s="2195"/>
      <c r="CK686" s="1612"/>
      <c r="CL686" s="206">
        <f>IF(CF686=""," ",IF(ABS(CE686-CF686)&lt;=0.125,"Valid","Not valid"))</f>
        <v/>
      </c>
      <c r="CM686" s="207">
        <f> IF(CE686="","",IF(AND(CE686&lt;&gt;"",CF686=""),IF(CE686&gt;=1,"Medir+Sig Max","No"),IF(CF686&lt;&gt;"",IF(CF686&gt;=1,"Medir+Sig Max","No"),"")))</f>
        <v/>
      </c>
      <c r="CN686" s="1787"/>
      <c r="CO686" s="220">
        <f>IF(CK686="",IF(AND(CE686="",CF686=""),"",IF(CF686="",IF(DE686&gt;1,ROUND(DE686*CE686,3),CE686),IF(DE686&gt;1,ROUND(DE686*CF686,3),CF686))),IF(AND(CE686="",CF686=""),"",IF(CF686="",IF(DE686&gt;1,ROUND(DE686*CE686*(1/(CK686)),3),CE686*(1/(CK686))),IF(DE686&gt;1,ROUND(DE686*CF686*(1/(CK686)),3),CF686*(1/(CK686))))))</f>
        <v/>
      </c>
      <c r="CP686" s="2043">
        <f>IF(COUNTIF(Overview!K12:K14,TRUE)&gt;0,2,IF(COUNTIF(Overview!L12:L14,TRUE)&gt;0,4,0))</f>
        <v/>
      </c>
      <c r="CQ686" s="1472">
        <f>IF(CO686="","",IF(CO686&gt;CP686,"Fail","Pass"))</f>
        <v/>
      </c>
      <c r="CR686" s="1481"/>
      <c r="CS686" s="1565">
        <f>MyTimestamp(CO686)</f>
        <v/>
      </c>
      <c r="CT686" s="1531">
        <f>IF(CE686="",0,15)+IF(CF686="",0,15)</f>
        <v/>
      </c>
      <c r="CU686" s="1532">
        <f>IF(CT686=0,0,2)</f>
        <v/>
      </c>
      <c r="CV686" s="859"/>
      <c r="CW686" s="859"/>
      <c r="CX686" s="2038"/>
      <c r="CY686" s="2044"/>
      <c r="CZ686" s="1543">
        <f>10^(CJ686/20)*100-100</f>
        <v/>
      </c>
      <c r="DA686" s="1354"/>
      <c r="DB686" s="732"/>
      <c r="DC686" s="1273">
        <f>IF(DA686="","",10^(DA686/10))</f>
        <v/>
      </c>
      <c r="DD686" s="1405">
        <f>IF(ISNUMBER(DB686)=FALSE,"",10^(DB686/10))</f>
        <v/>
      </c>
      <c r="DE686" s="1543">
        <f>IF(AND(ISNUMBER(DC686),ISNUMBER(DD686)),IF(DC686/DD686&gt;1,ROUND((DC686)/DD686,3),1),1)</f>
        <v/>
      </c>
      <c r="DF686" s="1541"/>
      <c r="DG686" s="1541"/>
      <c r="DH686" s="1541"/>
      <c r="DI686" s="1541"/>
      <c r="DJ686" s="1541"/>
      <c r="DK686" s="1541"/>
      <c r="DL686" s="1541"/>
      <c r="DM686" s="1541"/>
      <c r="DN686" s="1541"/>
      <c r="DO686" s="1541"/>
      <c r="DP686" s="1541"/>
      <c r="DQ686" s="1541"/>
      <c r="DR686" s="1541"/>
    </row>
    <row r="687" ht="12.75" x14ac:dyDescent="0.2">
      <c r="A687" s="1541"/>
      <c r="B687" s="1541"/>
      <c r="C687"/>
      <c r="D687" s="130">
        <f>IF(BX$683="Close to Ear","EN 62209-1","EN 62209-2")</f>
        <v/>
      </c>
      <c r="E687" s="130">
        <f>IF(CG687="Close to Ear","2016","2010/A1:2019")</f>
        <v/>
      </c>
      <c r="F687" s="1488" t="inlineStr">
        <is>
          <t>5.5</t>
        </is>
      </c>
      <c r="G687" s="1497"/>
      <c r="H687" s="120">
        <f>BV687</f>
        <v/>
      </c>
      <c r="I687" s="120">
        <f>BW687</f>
        <v/>
      </c>
      <c r="J687" s="687" t="inlineStr">
        <is>
          <t>WLAN</t>
        </is>
      </c>
      <c r="K687" s="194" t="inlineStr">
        <is>
          <t>2.4 GHz</t>
        </is>
      </c>
      <c r="L687" s="115"/>
      <c r="M687" s="120"/>
      <c r="N687" s="119"/>
      <c r="O687" s="131"/>
      <c r="P687" s="6597"/>
      <c r="Q687" s="131"/>
      <c r="R687" s="131"/>
      <c r="S687" s="120"/>
      <c r="T687" s="120">
        <v>7</v>
      </c>
      <c r="U687" s="120">
        <v>2442</v>
      </c>
      <c r="V687" s="119"/>
      <c r="W687" s="197"/>
      <c r="X687" s="119"/>
      <c r="Y687" s="119"/>
      <c r="Z687" s="119"/>
      <c r="AA687" s="115"/>
      <c r="AB687" s="115"/>
      <c r="AC687" s="689">
        <f>IF(OR(BX$683="Close to Ear",BX$683="Close to Head"),"Head",IF(BX$683="Extremity","Extremity","Body"))</f>
        <v/>
      </c>
      <c r="AD687" s="690">
        <f>CA687</f>
        <v/>
      </c>
      <c r="AE687" s="688">
        <f>CB687</f>
        <v/>
      </c>
      <c r="AF687" s="115"/>
      <c r="AG687" s="808">
        <f>IF(AZ687="","N/A",IF(CQ687="Pass","P","F"))</f>
        <v/>
      </c>
      <c r="AH687" s="129"/>
      <c r="AI687" s="129"/>
      <c r="AJ687" s="129"/>
      <c r="AK687" s="119"/>
      <c r="AL687" s="115"/>
      <c r="AM687" s="119"/>
      <c r="AN687" s="119"/>
      <c r="AO687" s="692"/>
      <c r="AP687" s="692"/>
      <c r="AQ687" s="692"/>
      <c r="AR687" s="692"/>
      <c r="AS687" s="692"/>
      <c r="AT687" s="691">
        <f>CE687</f>
        <v/>
      </c>
      <c r="AU687" s="691">
        <f>CF687</f>
        <v/>
      </c>
      <c r="AV687" s="813"/>
      <c r="AW687" s="813"/>
      <c r="AX687" s="197">
        <f>CZ687</f>
        <v/>
      </c>
      <c r="AY687" s="197">
        <f>DE687</f>
        <v/>
      </c>
      <c r="AZ687" s="3379">
        <f>CO687</f>
        <v/>
      </c>
      <c r="BA687" s="3380"/>
      <c r="BB687" s="197">
        <f>CP687</f>
        <v/>
      </c>
      <c r="BC687" s="813"/>
      <c r="BD687" s="197">
        <f>CR687</f>
        <v/>
      </c>
      <c r="BE687" s="121">
        <f>CS687</f>
        <v/>
      </c>
      <c r="BF687" s="122">
        <f>CT687*60</f>
        <v/>
      </c>
      <c r="BG687" s="121">
        <f>BE687</f>
        <v/>
      </c>
      <c r="BH687" s="122">
        <f>CU687*60</f>
        <v/>
      </c>
      <c r="BI687" s="122">
        <f>CV687</f>
        <v/>
      </c>
      <c r="BJ687" s="117"/>
      <c r="BK687" s="812">
        <f>Overview!$E$7</f>
        <v/>
      </c>
      <c r="BL687" s="117"/>
      <c r="BM687" s="836">
        <f>CW687</f>
        <v/>
      </c>
      <c r="BN687" s="812">
        <f>Overview!$P$153</f>
        <v/>
      </c>
      <c r="BO687" s="117"/>
      <c r="BP687" s="117"/>
      <c r="BQ687" s="115"/>
      <c r="BR687" s="1478"/>
      <c r="BS687" s="1548"/>
      <c r="BT687" s="2127" t="inlineStr">
        <is>
          <t>WLAN</t>
        </is>
      </c>
      <c r="BU687" s="2127" t="inlineStr">
        <is>
          <t>2.4 GHz</t>
        </is>
      </c>
      <c r="BV687" s="465">
        <f>Overview!$E$28</f>
        <v/>
      </c>
      <c r="BW687" s="2127"/>
      <c r="BX687" s="2127"/>
      <c r="BY687" s="510"/>
      <c r="BZ687" s="510"/>
      <c r="CA687" s="511" t="str">
        <f>IF(COUNT(CF683:CF686)=0,IF(COUNT(CE683:CE686)=0,"TBD",VLOOKUP(MAX(CE683:CE686),CE683:CI686,5,FALSE)),VLOOKUP(MAX(CF683:CF686),CF683:CI686,4,FALSE))</f>
        <v>TBD</v>
      </c>
      <c r="CB687" s="1971">
        <v>0</v>
      </c>
      <c r="CC687" s="510">
        <f>IF(COUNT('Conducted WiFi'!$AH$3:$AH$9)=0,7,INDEX('Conducted WiFi'!$T$3:$T$9,MATCH(MAX('Conducted WiFi'!$AH$3:$AH$9),'Conducted WiFi'!$AH$3:$AH$9,0)))</f>
        <v>7</v>
      </c>
      <c r="CD687" s="510">
        <f>IF(COUNT('Conducted WiFi'!$AH$3:$AH$9)=0,2442,INDEX('Conducted WiFi'!$U$3:$U$9,MATCH(MAX('Conducted WiFi'!$AH$3:$AH$9),'Conducted WiFi'!$AH$3:$AH$9,0)))</f>
        <v>2442</v>
      </c>
      <c r="CE687" s="2013"/>
      <c r="CF687" s="1966"/>
      <c r="CG687" s="392" t="str">
        <f>IF(OR($BY$547="",$BY$547=""),"",$BY$547)</f>
        <v/>
      </c>
      <c r="CH687" s="392">
        <f>BZ687</f>
        <v/>
      </c>
      <c r="CI687" s="392">
        <f>CA687</f>
        <v/>
      </c>
      <c r="CJ687" s="2195"/>
      <c r="CK687" s="1608"/>
      <c r="CL687" s="206">
        <f>IF(CF687=""," ",IF(ABS(CE687-CF687)&lt;=0.125,"Valid","Not valid"))</f>
        <v/>
      </c>
      <c r="CM687" s="207">
        <f> IF(CE687="","",IF(AND(CE687&lt;&gt;"",CF687=""),IF(CE687&gt;=1,"Medir+Sig Max","No"),IF(CF687&lt;&gt;"",IF(CF687&gt;=1,"Medir+Sig Max","No"),"")))</f>
        <v/>
      </c>
      <c r="CN687" s="1787"/>
      <c r="CO687" s="220">
        <f>IF(CK687="",IF(AND(CE687="",CF687=""),"",IF(CF687="",IF(DE687&gt;1,ROUND(DE687*CE687,3),CE687),IF(DE687&gt;1,ROUND(DE687*CF687,3),CF687))),IF(AND(CE687="",CF687=""),"",IF(CF687="",IF(DE687&gt;1,ROUND(DE687*CE687*(1/(CK687)),3),CE687*(1/(CK687))),IF(DE687&gt;1,ROUND(DE687*CF687*(1/(CK687)),3),CF687*(1/(CK687))))))</f>
        <v/>
      </c>
      <c r="CP687" s="2043">
        <f>IF(COUNTIF(Overview!K12:K14,TRUE)&gt;0,2,IF(COUNTIF(Overview!L12:L14,TRUE)&gt;0,4,0))</f>
        <v/>
      </c>
      <c r="CQ687" s="1472">
        <f>IF(CO687="","",IF(CO687&gt;CP687,"Fail","Pass"))</f>
        <v/>
      </c>
      <c r="CR687" s="1481"/>
      <c r="CS687" s="1565">
        <f>MyTimestamp(CO687)</f>
        <v/>
      </c>
      <c r="CT687" s="1531">
        <f>IF(CE687="",0,15)+IF(CF687="",0,15)</f>
        <v/>
      </c>
      <c r="CU687" s="1532">
        <f>IF(CT687=0,0,2)</f>
        <v/>
      </c>
      <c r="CV687" s="859"/>
      <c r="CW687" s="859"/>
      <c r="CX687" s="2038"/>
      <c r="CY687" s="2044"/>
      <c r="CZ687" s="1543">
        <f>10^(CJ687/20)*100-100</f>
        <v/>
      </c>
      <c r="DA687" s="1354"/>
      <c r="DB687" s="1452"/>
      <c r="DC687" s="1273">
        <f>IF(DA687="","",10^(DA687/10))</f>
        <v/>
      </c>
      <c r="DD687" s="1406">
        <f>IF(ISNUMBER(DB687)=FALSE,"",10^(DB687/10))</f>
        <v/>
      </c>
      <c r="DE687" s="1543">
        <f>IF(AND(ISNUMBER(DC687),ISNUMBER(DD687)),IF(DC687/DD687&gt;1,ROUND((DC687)/DD687,3),1),1)</f>
        <v/>
      </c>
      <c r="DF687" s="1541"/>
      <c r="DG687" s="1541"/>
      <c r="DH687" s="1541"/>
      <c r="DI687" s="1541"/>
      <c r="DJ687" s="1541"/>
      <c r="DK687" s="1541"/>
      <c r="DL687" s="1541"/>
      <c r="DM687" s="1541"/>
      <c r="DN687" s="1541"/>
      <c r="DO687" s="1541"/>
      <c r="DP687" s="1541"/>
      <c r="DQ687" s="1541"/>
      <c r="DR687" s="1541"/>
    </row>
    <row r="688" ht="12.75" x14ac:dyDescent="0.2">
      <c r="A688" s="1541"/>
      <c r="B688" s="1541"/>
      <c r="C688"/>
      <c r="D688" s="130">
        <f>IF(BX$683="Close to Ear","EN 62209-1","EN 62209-2")</f>
        <v/>
      </c>
      <c r="E688" s="130">
        <f>IF(CG688="Close to Ear","2016","2010/A1:2019")</f>
        <v/>
      </c>
      <c r="F688" s="1488" t="inlineStr">
        <is>
          <t>5.5</t>
        </is>
      </c>
      <c r="G688" s="1497"/>
      <c r="H688" s="120">
        <f>BV688</f>
        <v/>
      </c>
      <c r="I688" s="120">
        <f>BW688</f>
        <v/>
      </c>
      <c r="J688" s="687" t="inlineStr">
        <is>
          <t>WLAN</t>
        </is>
      </c>
      <c r="K688" s="194" t="inlineStr">
        <is>
          <t>2.4 GHz</t>
        </is>
      </c>
      <c r="L688" s="115"/>
      <c r="M688" s="120"/>
      <c r="N688" s="119"/>
      <c r="O688" s="131"/>
      <c r="P688" s="6597"/>
      <c r="Q688" s="131"/>
      <c r="R688" s="131"/>
      <c r="S688" s="120"/>
      <c r="T688" s="120">
        <v>7</v>
      </c>
      <c r="U688" s="120">
        <v>2442</v>
      </c>
      <c r="V688" s="119"/>
      <c r="W688" s="197"/>
      <c r="X688" s="119"/>
      <c r="Y688" s="119"/>
      <c r="Z688" s="119"/>
      <c r="AA688" s="115"/>
      <c r="AB688" s="115"/>
      <c r="AC688" s="689">
        <f>IF(OR(BX$683="Close to Ear",BX$683="Close to Head"),"Head",IF(BX$683="Extremity","Extremity","Body"))</f>
        <v/>
      </c>
      <c r="AD688" s="690">
        <f>CA688</f>
        <v/>
      </c>
      <c r="AE688" s="688">
        <f>CB688</f>
        <v/>
      </c>
      <c r="AF688" s="115"/>
      <c r="AG688" s="808">
        <f>IF(AZ688="","N/A",IF(CQ688="Pass","P","F"))</f>
        <v/>
      </c>
      <c r="AH688" s="129"/>
      <c r="AI688" s="129"/>
      <c r="AJ688" s="129"/>
      <c r="AK688" s="119"/>
      <c r="AL688" s="115"/>
      <c r="AM688" s="119"/>
      <c r="AN688" s="119"/>
      <c r="AO688" s="692"/>
      <c r="AP688" s="692"/>
      <c r="AQ688" s="692"/>
      <c r="AR688" s="692"/>
      <c r="AS688" s="692"/>
      <c r="AT688" s="691">
        <f>CE688</f>
        <v/>
      </c>
      <c r="AU688" s="691">
        <f>CF688</f>
        <v/>
      </c>
      <c r="AV688" s="813"/>
      <c r="AW688" s="813"/>
      <c r="AX688" s="197">
        <f>CZ688</f>
        <v/>
      </c>
      <c r="AY688" s="197">
        <f>DE688</f>
        <v/>
      </c>
      <c r="AZ688" s="3379">
        <f>CO688</f>
        <v/>
      </c>
      <c r="BA688" s="3380"/>
      <c r="BB688" s="197">
        <f>CP688</f>
        <v/>
      </c>
      <c r="BC688" s="813"/>
      <c r="BD688" s="197">
        <f>CR688</f>
        <v/>
      </c>
      <c r="BE688" s="121">
        <f>CS688</f>
        <v/>
      </c>
      <c r="BF688" s="122">
        <f>CT688*60</f>
        <v/>
      </c>
      <c r="BG688" s="121">
        <f>BE688</f>
        <v/>
      </c>
      <c r="BH688" s="122">
        <f>CU688*60</f>
        <v/>
      </c>
      <c r="BI688" s="122">
        <f>CV688</f>
        <v/>
      </c>
      <c r="BJ688" s="117"/>
      <c r="BK688" s="812">
        <f>Overview!$E$7</f>
        <v/>
      </c>
      <c r="BL688" s="117"/>
      <c r="BM688" s="836">
        <f>CW688</f>
        <v/>
      </c>
      <c r="BN688" s="812">
        <f>Overview!$P$153</f>
        <v/>
      </c>
      <c r="BO688" s="117"/>
      <c r="BP688" s="117"/>
      <c r="BQ688" s="115"/>
      <c r="BR688" s="1478"/>
      <c r="BS688" s="1548"/>
      <c r="BT688" s="2127" t="inlineStr">
        <is>
          <t>WLAN</t>
        </is>
      </c>
      <c r="BU688" s="2127" t="inlineStr">
        <is>
          <t>2.4 GHz</t>
        </is>
      </c>
      <c r="BV688" s="465">
        <f>Overview!$E$28</f>
        <v/>
      </c>
      <c r="BW688" s="2127"/>
      <c r="BX688" s="2127"/>
      <c r="BY688" s="510"/>
      <c r="BZ688" s="510"/>
      <c r="CA688" s="511" t="str">
        <f>CA687</f>
        <v>TBD</v>
      </c>
      <c r="CB688" s="1971">
        <v>0</v>
      </c>
      <c r="CC688" s="510">
        <f>IF(COUNT('Conducted WiFi'!$AH$3:$AH$9)=0,7,INDEX('Conducted WiFi'!$T$3:$T$9,MATCH(MAX('Conducted WiFi'!$AH$3:$AH$9),'Conducted WiFi'!$AH$3:$AH$9,0)))</f>
        <v>7</v>
      </c>
      <c r="CD688" s="1718">
        <f>IF(COUNT('Conducted WiFi'!$AH$3:$AH$9)=0,2442,INDEX('Conducted WiFi'!$U$3:$U$9,MATCH(MAX('Conducted WiFi'!$AH$3:$AH$9),'Conducted WiFi'!$AH$3:$AH$9,0)))</f>
        <v>2442</v>
      </c>
      <c r="CE688" s="2013"/>
      <c r="CF688" s="1966"/>
      <c r="CG688" s="392" t="str">
        <f>IF(OR($BY$547="",$BY$547=""),"",$BY$547)</f>
        <v/>
      </c>
      <c r="CH688" s="392">
        <f>BZ688</f>
        <v/>
      </c>
      <c r="CI688" s="392">
        <f>CA688</f>
        <v/>
      </c>
      <c r="CJ688" s="2195"/>
      <c r="CK688" s="1608"/>
      <c r="CL688" s="206">
        <f>IF(CF688=""," ",IF(ABS(CE688-CF688)&lt;=0.125,"Valid","Not valid"))</f>
        <v/>
      </c>
      <c r="CM688" s="207">
        <f> IF(CE688="","",IF(AND(CE688&lt;&gt;"",CF688=""),IF(CE688&gt;=1,"Medir+Sig Max","No"),IF(CF688&lt;&gt;"",IF(CF688&gt;=1,"Medir+Sig Max","No"),"")))</f>
        <v/>
      </c>
      <c r="CN688" s="1787"/>
      <c r="CO688" s="220">
        <f>IF(CK688="",IF(AND(CE688="",CF688=""),"",IF(CF688="",IF(DE688&gt;1,ROUND(DE688*CE688,3),CE688),IF(DE688&gt;1,ROUND(DE688*CF688,3),CF688))),IF(AND(CE688="",CF688=""),"",IF(CF688="",IF(DE688&gt;1,ROUND(DE688*CE688*(1/(CK688)),3),CE688*(1/(CK688))),IF(DE688&gt;1,ROUND(DE688*CF688*(1/(CK688)),3),CF688*(1/(CK688))))))</f>
        <v/>
      </c>
      <c r="CP688" s="2043">
        <f>IF(COUNTIF(Overview!K12:K14,TRUE)&gt;0,2,IF(COUNTIF(Overview!L12:L14,TRUE)&gt;0,4,0))</f>
        <v/>
      </c>
      <c r="CQ688" s="1472">
        <f>IF(CO688="","",IF(CO688&gt;CP688,"Fail","Pass"))</f>
        <v/>
      </c>
      <c r="CR688" s="1481"/>
      <c r="CS688" s="1565">
        <f>MyTimestamp(CO688)</f>
        <v/>
      </c>
      <c r="CT688" s="1531">
        <f>IF(CE688="",0,15)+IF(CF688="",0,15)</f>
        <v/>
      </c>
      <c r="CU688" s="1532">
        <f>IF(CT688=0,0,2)</f>
        <v/>
      </c>
      <c r="CV688" s="859"/>
      <c r="CW688" s="859"/>
      <c r="CX688" s="2038"/>
      <c r="CY688" s="2044"/>
      <c r="CZ688" s="1543">
        <f>10^(CJ688/20)*100-100</f>
        <v/>
      </c>
      <c r="DA688" s="1354"/>
      <c r="DB688" s="1452"/>
      <c r="DC688" s="1273">
        <f>IF(DA688="","",10^(DA688/10))</f>
        <v/>
      </c>
      <c r="DD688" s="1406">
        <f>IF(ISNUMBER(DB688)=FALSE,"",10^(DB688/10))</f>
        <v/>
      </c>
      <c r="DE688" s="1543">
        <f>IF(AND(ISNUMBER(DC688),ISNUMBER(DD688)),IF(DC688/DD688&gt;1,ROUND((DC688)/DD688,3),1),1)</f>
        <v/>
      </c>
      <c r="DF688" s="1541"/>
      <c r="DG688" s="1541"/>
      <c r="DH688" s="1541"/>
      <c r="DI688" s="1541"/>
      <c r="DJ688" s="1541"/>
      <c r="DK688" s="1541"/>
      <c r="DL688" s="1541"/>
      <c r="DM688" s="1541"/>
      <c r="DN688" s="1541"/>
      <c r="DO688" s="1541"/>
      <c r="DP688" s="1541"/>
      <c r="DQ688" s="1541"/>
      <c r="DR688" s="1541"/>
    </row>
    <row r="689" ht="12.75" x14ac:dyDescent="0.2">
      <c r="A689" s="1541"/>
      <c r="B689" s="1541"/>
      <c r="C689"/>
      <c r="D689" s="130">
        <f>IF(BX$683="Close to Ear","EN 62209-1","EN 62209-2")</f>
        <v/>
      </c>
      <c r="E689" s="130">
        <f>IF(CG689="Close to Ear","2016","2010/A1:2019")</f>
        <v/>
      </c>
      <c r="F689" s="1488" t="inlineStr">
        <is>
          <t>5.5</t>
        </is>
      </c>
      <c r="G689" s="1497"/>
      <c r="H689" s="120">
        <f>BV689</f>
        <v/>
      </c>
      <c r="I689" s="120">
        <f>BW689</f>
        <v/>
      </c>
      <c r="J689" s="687" t="inlineStr">
        <is>
          <t>WLAN</t>
        </is>
      </c>
      <c r="K689" s="194" t="inlineStr">
        <is>
          <t>2.4 GHz</t>
        </is>
      </c>
      <c r="L689" s="115"/>
      <c r="M689" s="120"/>
      <c r="N689" s="119"/>
      <c r="O689" s="131"/>
      <c r="P689" s="6597"/>
      <c r="Q689" s="131"/>
      <c r="R689" s="131"/>
      <c r="S689" s="120"/>
      <c r="T689" s="120">
        <v>7</v>
      </c>
      <c r="U689" s="120">
        <v>2442</v>
      </c>
      <c r="V689" s="119"/>
      <c r="W689" s="197"/>
      <c r="X689" s="119"/>
      <c r="Y689" s="119"/>
      <c r="Z689" s="119"/>
      <c r="AA689" s="115"/>
      <c r="AB689" s="115"/>
      <c r="AC689" s="689">
        <f>IF(OR(BX$683="Close to Ear",BX$683="Close to Head"),"Head",IF(BX$683="Extremity","Extremity","Body"))</f>
        <v/>
      </c>
      <c r="AD689" s="690">
        <f>CA689</f>
        <v/>
      </c>
      <c r="AE689" s="688">
        <f>CB689</f>
        <v/>
      </c>
      <c r="AF689" s="115"/>
      <c r="AG689" s="808">
        <f>IF(AZ689="","N/A",IF(CQ689="Pass","P","F"))</f>
        <v/>
      </c>
      <c r="AH689" s="129"/>
      <c r="AI689" s="129"/>
      <c r="AJ689" s="129"/>
      <c r="AK689" s="119"/>
      <c r="AL689" s="115"/>
      <c r="AM689" s="119"/>
      <c r="AN689" s="119"/>
      <c r="AO689" s="692"/>
      <c r="AP689" s="692"/>
      <c r="AQ689" s="692"/>
      <c r="AR689" s="692"/>
      <c r="AS689" s="692"/>
      <c r="AT689" s="691">
        <f>CE689</f>
        <v/>
      </c>
      <c r="AU689" s="691">
        <f>CF689</f>
        <v/>
      </c>
      <c r="AV689" s="813"/>
      <c r="AW689" s="813"/>
      <c r="AX689" s="197">
        <f>CZ689</f>
        <v/>
      </c>
      <c r="AY689" s="197">
        <f>DE689</f>
        <v/>
      </c>
      <c r="AZ689" s="3379">
        <f>CO689</f>
        <v/>
      </c>
      <c r="BA689" s="3380"/>
      <c r="BB689" s="197">
        <f>CP689</f>
        <v/>
      </c>
      <c r="BC689" s="813"/>
      <c r="BD689" s="197">
        <f>CR689</f>
        <v/>
      </c>
      <c r="BE689" s="121">
        <f>CS689</f>
        <v/>
      </c>
      <c r="BF689" s="122">
        <f>CT689*60</f>
        <v/>
      </c>
      <c r="BG689" s="121">
        <f>BE689</f>
        <v/>
      </c>
      <c r="BH689" s="122">
        <f>CU689*60</f>
        <v/>
      </c>
      <c r="BI689" s="122">
        <f>CV689</f>
        <v/>
      </c>
      <c r="BJ689" s="117"/>
      <c r="BK689" s="812">
        <f>Overview!$E$7</f>
        <v/>
      </c>
      <c r="BL689" s="117"/>
      <c r="BM689" s="836">
        <f>CW689</f>
        <v/>
      </c>
      <c r="BN689" s="812">
        <f>Overview!$P$153</f>
        <v/>
      </c>
      <c r="BO689" s="117"/>
      <c r="BP689" s="117"/>
      <c r="BQ689" s="115"/>
      <c r="BR689" s="1478"/>
      <c r="BS689" s="1548"/>
      <c r="BT689" s="2128" t="inlineStr">
        <is>
          <t>WLAN</t>
        </is>
      </c>
      <c r="BU689" s="2128" t="inlineStr">
        <is>
          <t>2.4 GHz</t>
        </is>
      </c>
      <c r="BV689" s="469">
        <f>Overview!$E$28</f>
        <v/>
      </c>
      <c r="BW689" s="2128"/>
      <c r="BX689" s="2128"/>
      <c r="BY689" s="510"/>
      <c r="BZ689" s="510"/>
      <c r="CA689" s="511" t="str">
        <f>CA688</f>
        <v>TBD</v>
      </c>
      <c r="CB689" s="1971">
        <v>0</v>
      </c>
      <c r="CC689" s="510">
        <f>IF(COUNT('Conducted WiFi'!$AH$3:$AH$9)=0,7,INDEX('Conducted WiFi'!$T$3:$T$9,MATCH(MAX('Conducted WiFi'!$AH$3:$AH$9),'Conducted WiFi'!$AH$3:$AH$9,0)))</f>
        <v>7</v>
      </c>
      <c r="CD689" s="1718">
        <f>IF(COUNT('Conducted WiFi'!$AH$3:$AH$9)=0,2442,INDEX('Conducted WiFi'!$U$3:$U$9,MATCH(MAX('Conducted WiFi'!$AH$3:$AH$9),'Conducted WiFi'!$AH$3:$AH$9,0)))</f>
        <v>2442</v>
      </c>
      <c r="CE689" s="2013"/>
      <c r="CF689" s="1966"/>
      <c r="CG689" s="392" t="str">
        <f>IF(OR($BY$547="",$BY$547=""),"",$BY$547)</f>
        <v/>
      </c>
      <c r="CH689" s="392">
        <f>BZ689</f>
        <v/>
      </c>
      <c r="CI689" s="392">
        <f>CA689</f>
        <v/>
      </c>
      <c r="CJ689" s="2195"/>
      <c r="CK689" s="1608"/>
      <c r="CL689" s="206">
        <f>IF(CF689=""," ",IF(ABS(CE689-CF689)&lt;=0.125,"Valid","Not valid"))</f>
        <v/>
      </c>
      <c r="CM689" s="207">
        <f> IF(CE689="","",IF(AND(CE689&lt;&gt;"",CF689=""),IF(CE689&gt;=1,"Medir+Sig Max","No"),IF(CF689&lt;&gt;"",IF(CF689&gt;=1,"Medir+Sig Max","No"),"")))</f>
        <v/>
      </c>
      <c r="CN689" s="1787"/>
      <c r="CO689" s="220">
        <f>IF(CK689="",IF(AND(CE689="",CF689=""),"",IF(CF689="",IF(DE689&gt;1,ROUND(DE689*CE689,3),CE689),IF(DE689&gt;1,ROUND(DE689*CF689,3),CF689))),IF(AND(CE689="",CF689=""),"",IF(CF689="",IF(DE689&gt;1,ROUND(DE689*CE689*(1/(CK689)),3),CE689*(1/(CK689))),IF(DE689&gt;1,ROUND(DE689*CF689*(1/(CK689)),3),CF689*(1/(CK689))))))</f>
        <v/>
      </c>
      <c r="CP689" s="2043">
        <f>IF(COUNTIF(Overview!K12:K14,TRUE)&gt;0,2,IF(COUNTIF(Overview!L12:L14,TRUE)&gt;0,4,0))</f>
        <v/>
      </c>
      <c r="CQ689" s="1472">
        <f>IF(CO689="","",IF(CO689&gt;CP689,"Fail","Pass"))</f>
        <v/>
      </c>
      <c r="CR689" s="1481"/>
      <c r="CS689" s="1565">
        <f>MyTimestamp(CO689)</f>
        <v/>
      </c>
      <c r="CT689" s="1531">
        <f>IF(CE689="",0,15)+IF(CF689="",0,15)</f>
        <v/>
      </c>
      <c r="CU689" s="1532">
        <f>IF(CT689=0,0,2)</f>
        <v/>
      </c>
      <c r="CV689" s="859"/>
      <c r="CW689" s="859"/>
      <c r="CX689" s="2038"/>
      <c r="CY689" s="2044"/>
      <c r="CZ689" s="1543">
        <f>10^(CJ689/20)*100-100</f>
        <v/>
      </c>
      <c r="DA689" s="1354"/>
      <c r="DB689" s="1452"/>
      <c r="DC689" s="1273">
        <f>IF(DA689="","",10^(DA689/10))</f>
        <v/>
      </c>
      <c r="DD689" s="1406">
        <f>IF(ISNUMBER(DB689)=FALSE,"",10^(DB689/10))</f>
        <v/>
      </c>
      <c r="DE689" s="1543">
        <f>IF(AND(ISNUMBER(DC689),ISNUMBER(DD689)),IF(DC689/DD689&gt;1,ROUND((DC689)/DD689,3),1),1)</f>
        <v/>
      </c>
      <c r="DF689" s="1541"/>
      <c r="DG689" s="1541"/>
      <c r="DH689" s="1541"/>
      <c r="DI689" s="1541"/>
      <c r="DJ689" s="1541"/>
      <c r="DK689" s="1541"/>
      <c r="DL689" s="1541"/>
      <c r="DM689" s="1541"/>
      <c r="DN689" s="1541"/>
      <c r="DO689" s="1541"/>
      <c r="DP689" s="1541"/>
      <c r="DQ689" s="1541"/>
      <c r="DR689" s="1541"/>
    </row>
    <row r="690" ht="12.75" x14ac:dyDescent="0.2">
      <c r="A690" s="1541"/>
      <c r="B690" s="1541"/>
      <c r="C690"/>
      <c r="D690" s="130">
        <f>IF(BX$683="Close to Ear","EN 62209-1","EN 62209-2")</f>
        <v/>
      </c>
      <c r="E690" s="130">
        <f>IF(CG690="Close to Ear","2016","2010/A1:2019")</f>
        <v/>
      </c>
      <c r="F690" s="1488" t="inlineStr">
        <is>
          <t>5.5</t>
        </is>
      </c>
      <c r="G690" s="1497"/>
      <c r="H690" s="120">
        <f>BV690</f>
        <v/>
      </c>
      <c r="I690" s="120">
        <f>BW690</f>
        <v/>
      </c>
      <c r="J690" s="687" t="inlineStr">
        <is>
          <t>WLAN</t>
        </is>
      </c>
      <c r="K690" s="194" t="inlineStr">
        <is>
          <t>2.4 GHz</t>
        </is>
      </c>
      <c r="L690" s="115"/>
      <c r="M690" s="120"/>
      <c r="N690" s="119"/>
      <c r="O690" s="131"/>
      <c r="P690" s="6597"/>
      <c r="Q690" s="131"/>
      <c r="R690" s="131"/>
      <c r="S690" s="120"/>
      <c r="T690" s="120">
        <v>7</v>
      </c>
      <c r="U690" s="120">
        <v>2442</v>
      </c>
      <c r="V690" s="119"/>
      <c r="W690" s="197"/>
      <c r="X690" s="119"/>
      <c r="Y690" s="119"/>
      <c r="Z690" s="119"/>
      <c r="AA690" s="115"/>
      <c r="AB690" s="115"/>
      <c r="AC690" s="689">
        <f>IF(OR(BX$683="Close to Ear",BX$683="Close to Head"),"Head",IF(BX$683="Extremity","Extremity","Body"))</f>
        <v/>
      </c>
      <c r="AD690" s="690">
        <f>CA690</f>
        <v/>
      </c>
      <c r="AE690" s="688">
        <f>CB690</f>
        <v/>
      </c>
      <c r="AF690" s="115"/>
      <c r="AG690" s="808">
        <f>IF(AZ690="","N/A",IF(CQ690="Pass","P","F"))</f>
        <v/>
      </c>
      <c r="AH690" s="129"/>
      <c r="AI690" s="129"/>
      <c r="AJ690" s="129"/>
      <c r="AK690" s="119"/>
      <c r="AL690" s="115"/>
      <c r="AM690" s="119"/>
      <c r="AN690" s="119"/>
      <c r="AO690" s="692"/>
      <c r="AP690" s="692"/>
      <c r="AQ690" s="692"/>
      <c r="AR690" s="692"/>
      <c r="AS690" s="692"/>
      <c r="AT690" s="691">
        <f>CE690</f>
        <v/>
      </c>
      <c r="AU690" s="691">
        <f>CF690</f>
        <v/>
      </c>
      <c r="AV690" s="813"/>
      <c r="AW690" s="813"/>
      <c r="AX690" s="197">
        <f>CZ690</f>
        <v/>
      </c>
      <c r="AY690" s="197">
        <f>DE690</f>
        <v/>
      </c>
      <c r="AZ690" s="3379">
        <f>CO690</f>
        <v/>
      </c>
      <c r="BA690" s="3380"/>
      <c r="BB690" s="197">
        <f>CP690</f>
        <v/>
      </c>
      <c r="BC690" s="813"/>
      <c r="BD690" s="197">
        <f>CR690</f>
        <v/>
      </c>
      <c r="BE690" s="121">
        <f>CS690</f>
        <v/>
      </c>
      <c r="BF690" s="122">
        <f>CT690*60</f>
        <v/>
      </c>
      <c r="BG690" s="121">
        <f>BE690</f>
        <v/>
      </c>
      <c r="BH690" s="122">
        <f>CU690*60</f>
        <v/>
      </c>
      <c r="BI690" s="122">
        <f>CV690</f>
        <v/>
      </c>
      <c r="BJ690" s="117"/>
      <c r="BK690" s="812">
        <f>Overview!$E$7</f>
        <v/>
      </c>
      <c r="BL690" s="117"/>
      <c r="BM690" s="836">
        <f>CW690</f>
        <v/>
      </c>
      <c r="BN690" s="812">
        <f>Overview!$P$153</f>
        <v/>
      </c>
      <c r="BO690" s="117"/>
      <c r="BP690" s="117"/>
      <c r="BQ690" s="115"/>
      <c r="BR690" s="1478"/>
      <c r="BS690" s="1548"/>
      <c r="BT690" s="2127" t="inlineStr">
        <is>
          <t>WLAN</t>
        </is>
      </c>
      <c r="BU690" s="2127" t="inlineStr">
        <is>
          <t>2.4 GHz</t>
        </is>
      </c>
      <c r="BV690" s="465">
        <f>Overview!$E$28</f>
        <v/>
      </c>
      <c r="BW690" s="2127"/>
      <c r="BX690" s="2127"/>
      <c r="BY690" s="510"/>
      <c r="BZ690" s="510"/>
      <c r="CA690" s="511" t="str">
        <f>CA689</f>
        <v>TBD</v>
      </c>
      <c r="CB690" s="1971">
        <v>0</v>
      </c>
      <c r="CC690" s="510">
        <f>IF(COUNT('Conducted WiFi'!$AH$3:$AH$9)=0,7,INDEX('Conducted WiFi'!$T$3:$T$9,MATCH(MAX('Conducted WiFi'!$AH$3:$AH$9),'Conducted WiFi'!$AH$3:$AH$9,0)))</f>
        <v>7</v>
      </c>
      <c r="CD690" s="1718">
        <f>IF(COUNT('Conducted WiFi'!$AH$3:$AH$9)=0,2442,INDEX('Conducted WiFi'!$U$3:$U$9,MATCH(MAX('Conducted WiFi'!$AH$3:$AH$9),'Conducted WiFi'!$AH$3:$AH$9,0)))</f>
        <v>2442</v>
      </c>
      <c r="CE690" s="2013"/>
      <c r="CF690" s="1966"/>
      <c r="CG690" s="392" t="str">
        <f>IF(OR($BY$547="",$BY$547=""),"",$BY$547)</f>
        <v/>
      </c>
      <c r="CH690" s="392">
        <f>BZ690</f>
        <v/>
      </c>
      <c r="CI690" s="392">
        <f>CA690</f>
        <v/>
      </c>
      <c r="CJ690" s="2195"/>
      <c r="CK690" s="1608"/>
      <c r="CL690" s="206">
        <f>IF(CF690=""," ",IF(ABS(CE690-CF690)&lt;=0.125,"Valid","Not valid"))</f>
        <v/>
      </c>
      <c r="CM690" s="207">
        <f> IF(CE690="","",IF(AND(CE690&lt;&gt;"",CF690=""),IF(CE690&gt;=1,"Medir+Sig Max","No"),IF(CF690&lt;&gt;"",IF(CF690&gt;=1,"Medir+Sig Max","No"),"")))</f>
        <v/>
      </c>
      <c r="CN690" s="1787"/>
      <c r="CO690" s="220">
        <f>IF(CK690="",IF(AND(CE690="",CF690=""),"",IF(CF690="",IF(DE690&gt;1,ROUND(DE690*CE690,3),CE690),IF(DE690&gt;1,ROUND(DE690*CF690,3),CF690))),IF(AND(CE690="",CF690=""),"",IF(CF690="",IF(DE690&gt;1,ROUND(DE690*CE690*(1/(CK690)),3),CE690*(1/(CK690))),IF(DE690&gt;1,ROUND(DE690*CF690*(1/(CK690)),3),CF690*(1/(CK690))))))</f>
        <v/>
      </c>
      <c r="CP690" s="2043">
        <f>IF(COUNTIF(Overview!K12:K14,TRUE)&gt;0,2,IF(COUNTIF(Overview!L12:L14,TRUE)&gt;0,4,0))</f>
        <v/>
      </c>
      <c r="CQ690" s="1472">
        <f>IF(CO690="","",IF(CO690&gt;CP690,"Fail","Pass"))</f>
        <v/>
      </c>
      <c r="CR690" s="1481"/>
      <c r="CS690" s="1565">
        <f>MyTimestamp(CO690)</f>
        <v/>
      </c>
      <c r="CT690" s="1531">
        <f>IF(CE690="",0,15)+IF(CF690="",0,15)</f>
        <v/>
      </c>
      <c r="CU690" s="1532">
        <f>IF(CT690=0,0,2)</f>
        <v/>
      </c>
      <c r="CV690" s="859"/>
      <c r="CW690" s="859"/>
      <c r="CX690" s="2038"/>
      <c r="CY690" s="2044"/>
      <c r="CZ690" s="1543">
        <f>10^(CJ690/20)*100-100</f>
        <v/>
      </c>
      <c r="DA690" s="1354"/>
      <c r="DB690" s="1452"/>
      <c r="DC690" s="1273">
        <f>IF(DA690="","",10^(DA690/10))</f>
        <v/>
      </c>
      <c r="DD690" s="1406">
        <f>IF(ISNUMBER(DB690)=FALSE,"",10^(DB690/10))</f>
        <v/>
      </c>
      <c r="DE690" s="1543">
        <f>IF(AND(ISNUMBER(DC690),ISNUMBER(DD690)),IF(DC690/DD690&gt;1,ROUND((DC690)/DD690,3),1),1)</f>
        <v/>
      </c>
      <c r="DF690" s="1541"/>
      <c r="DG690" s="1541"/>
      <c r="DH690" s="1541"/>
      <c r="DI690" s="1541"/>
      <c r="DJ690" s="1541"/>
      <c r="DK690" s="1541"/>
      <c r="DL690" s="1541"/>
      <c r="DM690" s="1541"/>
      <c r="DN690" s="1541"/>
      <c r="DO690" s="1541"/>
      <c r="DP690" s="1541"/>
      <c r="DQ690" s="1541"/>
      <c r="DR690" s="1541"/>
    </row>
    <row r="691" ht="12.75" x14ac:dyDescent="0.2">
      <c r="A691" s="1541"/>
      <c r="B691" s="1541"/>
      <c r="C691"/>
      <c r="D691" s="130">
        <f>IF(BX$683="Close to Ear","EN 62209-1","EN 62209-2")</f>
        <v/>
      </c>
      <c r="E691" s="130">
        <f>IF(CG691="Close to Ear","2016","2010/A1:2019")</f>
        <v/>
      </c>
      <c r="F691" s="1488" t="inlineStr">
        <is>
          <t>5.5</t>
        </is>
      </c>
      <c r="G691" s="1497"/>
      <c r="H691" s="120">
        <f>BV691</f>
        <v/>
      </c>
      <c r="I691" s="120">
        <f>BW691</f>
        <v/>
      </c>
      <c r="J691" s="687" t="inlineStr">
        <is>
          <t>WLAN</t>
        </is>
      </c>
      <c r="K691" s="194" t="inlineStr">
        <is>
          <t>2.4 GHz</t>
        </is>
      </c>
      <c r="L691" s="115"/>
      <c r="M691" s="120"/>
      <c r="N691" s="119"/>
      <c r="O691" s="131"/>
      <c r="P691" s="6597"/>
      <c r="Q691" s="131"/>
      <c r="R691" s="131"/>
      <c r="S691" s="120"/>
      <c r="T691" s="120">
        <v>7</v>
      </c>
      <c r="U691" s="120">
        <v>2442</v>
      </c>
      <c r="V691" s="119"/>
      <c r="W691" s="197"/>
      <c r="X691" s="119"/>
      <c r="Y691" s="119"/>
      <c r="Z691" s="119"/>
      <c r="AA691" s="115"/>
      <c r="AB691" s="115"/>
      <c r="AC691" s="689">
        <f>IF(OR(BX$683="Close to Ear",BX$683="Close to Head"),"Head",IF(BX$683="Extremity","Extremity","Body"))</f>
        <v/>
      </c>
      <c r="AD691" s="690">
        <f>CA691</f>
        <v/>
      </c>
      <c r="AE691" s="688">
        <f>CB691</f>
        <v/>
      </c>
      <c r="AF691" s="115"/>
      <c r="AG691" s="808">
        <f>IF(AZ691="","N/A",IF(CQ691="Pass","P","F"))</f>
        <v/>
      </c>
      <c r="AH691" s="129"/>
      <c r="AI691" s="129"/>
      <c r="AJ691" s="129"/>
      <c r="AK691" s="119"/>
      <c r="AL691" s="115"/>
      <c r="AM691" s="119"/>
      <c r="AN691" s="119"/>
      <c r="AO691" s="692"/>
      <c r="AP691" s="692"/>
      <c r="AQ691" s="692"/>
      <c r="AR691" s="692"/>
      <c r="AS691" s="692"/>
      <c r="AT691" s="691">
        <f>CE691</f>
        <v/>
      </c>
      <c r="AU691" s="691">
        <f>CF691</f>
        <v/>
      </c>
      <c r="AV691" s="813"/>
      <c r="AW691" s="813"/>
      <c r="AX691" s="197">
        <f>CZ691</f>
        <v/>
      </c>
      <c r="AY691" s="197">
        <f>DE691</f>
        <v/>
      </c>
      <c r="AZ691" s="3379">
        <f>CO691</f>
        <v/>
      </c>
      <c r="BA691" s="3380"/>
      <c r="BB691" s="197">
        <f>CP691</f>
        <v/>
      </c>
      <c r="BC691" s="813"/>
      <c r="BD691" s="197">
        <f>CR691</f>
        <v/>
      </c>
      <c r="BE691" s="121">
        <f>CS691</f>
        <v/>
      </c>
      <c r="BF691" s="122">
        <f>CT691*60</f>
        <v/>
      </c>
      <c r="BG691" s="121">
        <f>BE691</f>
        <v/>
      </c>
      <c r="BH691" s="122">
        <f>CU691*60</f>
        <v/>
      </c>
      <c r="BI691" s="122">
        <f>CV691</f>
        <v/>
      </c>
      <c r="BJ691" s="117"/>
      <c r="BK691" s="812">
        <f>Overview!$E$7</f>
        <v/>
      </c>
      <c r="BL691" s="117"/>
      <c r="BM691" s="836">
        <f>CW691</f>
        <v/>
      </c>
      <c r="BN691" s="812">
        <f>Overview!$P$153</f>
        <v/>
      </c>
      <c r="BO691" s="117"/>
      <c r="BP691" s="117"/>
      <c r="BQ691" s="115"/>
      <c r="BR691" s="1478"/>
      <c r="BS691" s="1548"/>
      <c r="BT691" s="2127" t="inlineStr">
        <is>
          <t>WLAN</t>
        </is>
      </c>
      <c r="BU691" s="2127" t="inlineStr">
        <is>
          <t>2.4 GHz</t>
        </is>
      </c>
      <c r="BV691" s="465">
        <f>Overview!$E$28</f>
        <v/>
      </c>
      <c r="BW691" s="2127"/>
      <c r="BX691" s="2127"/>
      <c r="BY691" s="510"/>
      <c r="BZ691" s="510"/>
      <c r="CA691" s="511" t="str">
        <f>CA690</f>
        <v>TBD</v>
      </c>
      <c r="CB691" s="1971">
        <v>0</v>
      </c>
      <c r="CC691" s="510">
        <f>IF(COUNT('Conducted WiFi'!$AH$3:$AH$9)=0,7,INDEX('Conducted WiFi'!$T$3:$T$9,MATCH(MAX('Conducted WiFi'!$AH$3:$AH$9),'Conducted WiFi'!$AH$3:$AH$9,0)))</f>
        <v>7</v>
      </c>
      <c r="CD691" s="1718">
        <f>IF(COUNT('Conducted WiFi'!$AH$3:$AH$9)=0,2442,INDEX('Conducted WiFi'!$U$3:$U$9,MATCH(MAX('Conducted WiFi'!$AH$3:$AH$9),'Conducted WiFi'!$AH$3:$AH$9,0)))</f>
        <v>2442</v>
      </c>
      <c r="CE691" s="2013"/>
      <c r="CF691" s="1966"/>
      <c r="CG691" s="392" t="str">
        <f>IF(OR($BY$547="",$BY$547=""),"",$BY$547)</f>
        <v/>
      </c>
      <c r="CH691" s="392">
        <f>BZ691</f>
        <v/>
      </c>
      <c r="CI691" s="392">
        <f>CA691</f>
        <v/>
      </c>
      <c r="CJ691" s="2195"/>
      <c r="CK691" s="1608"/>
      <c r="CL691" s="206">
        <f>IF(CF691=""," ",IF(ABS(CE691-CF691)&lt;=0.125,"Valid","Not valid"))</f>
        <v/>
      </c>
      <c r="CM691" s="207">
        <f> IF(CE691="","",IF(AND(CE691&lt;&gt;"",CF691=""),IF(CE691&gt;=1,"Medir+Sig Max","No"),IF(CF691&lt;&gt;"",IF(CF691&gt;=1,"Medir+Sig Max","No"),"")))</f>
        <v/>
      </c>
      <c r="CN691" s="1787"/>
      <c r="CO691" s="220">
        <f>IF(CK691="",IF(AND(CE691="",CF691=""),"",IF(CF691="",IF(DE691&gt;1,ROUND(DE691*CE691,3),CE691),IF(DE691&gt;1,ROUND(DE691*CF691,3),CF691))),IF(AND(CE691="",CF691=""),"",IF(CF691="",IF(DE691&gt;1,ROUND(DE691*CE691*(1/(CK691)),3),CE691*(1/(CK691))),IF(DE691&gt;1,ROUND(DE691*CF691*(1/(CK691)),3),CF691*(1/(CK691))))))</f>
        <v/>
      </c>
      <c r="CP691" s="2043">
        <f>IF(COUNTIF(Overview!K12:K14,TRUE)&gt;0,2,IF(COUNTIF(Overview!L12:L14,TRUE)&gt;0,4,0))</f>
        <v/>
      </c>
      <c r="CQ691" s="1472">
        <f>IF(CO691="","",IF(CO691&gt;CP691,"Fail","Pass"))</f>
        <v/>
      </c>
      <c r="CR691" s="1481"/>
      <c r="CS691" s="1565">
        <f>MyTimestamp(CO691)</f>
        <v/>
      </c>
      <c r="CT691" s="1531">
        <f>IF(CE691="",0,15)+IF(CF691="",0,15)</f>
        <v/>
      </c>
      <c r="CU691" s="1532">
        <f>IF(CT691=0,0,2)</f>
        <v/>
      </c>
      <c r="CV691" s="859"/>
      <c r="CW691" s="859"/>
      <c r="CX691" s="2038"/>
      <c r="CY691" s="2044"/>
      <c r="CZ691" s="1543">
        <f>10^(CJ691/20)*100-100</f>
        <v/>
      </c>
      <c r="DA691" s="1354"/>
      <c r="DB691" s="1452"/>
      <c r="DC691" s="1273">
        <f>IF(DA691="","",10^(DA691/10))</f>
        <v/>
      </c>
      <c r="DD691" s="1406">
        <f>IF(ISNUMBER(DB691)=FALSE,"",10^(DB691/10))</f>
        <v/>
      </c>
      <c r="DE691" s="1543">
        <f>IF(AND(ISNUMBER(DC691),ISNUMBER(DD691)),IF(DC691/DD691&gt;1,ROUND((DC691)/DD691,3),1),1)</f>
        <v/>
      </c>
      <c r="DF691" s="1541"/>
      <c r="DG691" s="1541"/>
      <c r="DH691" s="1541"/>
      <c r="DI691" s="1541"/>
      <c r="DJ691" s="1541"/>
      <c r="DK691" s="1541"/>
      <c r="DL691" s="1541"/>
      <c r="DM691" s="1541"/>
      <c r="DN691" s="1541"/>
      <c r="DO691" s="1541"/>
      <c r="DP691" s="1541"/>
      <c r="DQ691" s="1541"/>
      <c r="DR691" s="1541"/>
    </row>
    <row r="692" ht="12.75" x14ac:dyDescent="0.2">
      <c r="A692" s="1541"/>
      <c r="B692" s="1541"/>
      <c r="C692"/>
      <c r="D692" s="130">
        <f>IF(BX$683="Close to Ear","EN 62209-1","EN 62209-2")</f>
        <v/>
      </c>
      <c r="E692" s="130">
        <f>IF(CG692="Close to Ear","2016","2010/A1:2019")</f>
        <v/>
      </c>
      <c r="F692" s="1488" t="inlineStr">
        <is>
          <t>5.5</t>
        </is>
      </c>
      <c r="G692" s="1497"/>
      <c r="H692" s="120">
        <f>BV692</f>
        <v/>
      </c>
      <c r="I692" s="120">
        <f>BW692</f>
        <v/>
      </c>
      <c r="J692" s="687" t="inlineStr">
        <is>
          <t>WLAN</t>
        </is>
      </c>
      <c r="K692" s="194" t="inlineStr">
        <is>
          <t>2.4 GHz</t>
        </is>
      </c>
      <c r="L692" s="115"/>
      <c r="M692" s="120"/>
      <c r="N692" s="119"/>
      <c r="O692" s="131"/>
      <c r="P692" s="6597"/>
      <c r="Q692" s="131"/>
      <c r="R692" s="131"/>
      <c r="S692" s="120"/>
      <c r="T692" s="120">
        <v>7</v>
      </c>
      <c r="U692" s="120">
        <v>2442</v>
      </c>
      <c r="V692" s="119"/>
      <c r="W692" s="197"/>
      <c r="X692" s="119"/>
      <c r="Y692" s="119"/>
      <c r="Z692" s="119"/>
      <c r="AA692" s="115"/>
      <c r="AB692" s="115"/>
      <c r="AC692" s="689">
        <f>IF(OR(BX$683="Close to Ear",BX$683="Close to Head"),"Head",IF(BX$683="Extremity","Extremity","Body"))</f>
        <v/>
      </c>
      <c r="AD692" s="690">
        <f>CA692</f>
        <v/>
      </c>
      <c r="AE692" s="688">
        <f>CB692</f>
        <v/>
      </c>
      <c r="AF692" s="115"/>
      <c r="AG692" s="808">
        <f>IF(AZ692="","N/A",IF(CQ692="Pass","P","F"))</f>
        <v/>
      </c>
      <c r="AH692" s="129"/>
      <c r="AI692" s="129"/>
      <c r="AJ692" s="129"/>
      <c r="AK692" s="119"/>
      <c r="AL692" s="115"/>
      <c r="AM692" s="119"/>
      <c r="AN692" s="119"/>
      <c r="AO692" s="692"/>
      <c r="AP692" s="692"/>
      <c r="AQ692" s="692"/>
      <c r="AR692" s="692"/>
      <c r="AS692" s="692"/>
      <c r="AT692" s="691">
        <f>CE692</f>
        <v/>
      </c>
      <c r="AU692" s="691">
        <f>CF692</f>
        <v/>
      </c>
      <c r="AV692" s="813"/>
      <c r="AW692" s="813"/>
      <c r="AX692" s="197">
        <f>CZ692</f>
        <v/>
      </c>
      <c r="AY692" s="197">
        <f>DE692</f>
        <v/>
      </c>
      <c r="AZ692" s="3379">
        <f>CO692</f>
        <v/>
      </c>
      <c r="BA692" s="3380"/>
      <c r="BB692" s="197">
        <f>CP692</f>
        <v/>
      </c>
      <c r="BC692" s="813"/>
      <c r="BD692" s="197">
        <f>CR692</f>
        <v/>
      </c>
      <c r="BE692" s="121">
        <f>CS692</f>
        <v/>
      </c>
      <c r="BF692" s="122">
        <f>CT692*60</f>
        <v/>
      </c>
      <c r="BG692" s="121">
        <f>BE692</f>
        <v/>
      </c>
      <c r="BH692" s="122">
        <f>CU692*60</f>
        <v/>
      </c>
      <c r="BI692" s="122">
        <f>CV692</f>
        <v/>
      </c>
      <c r="BJ692" s="117"/>
      <c r="BK692" s="812">
        <f>Overview!$E$7</f>
        <v/>
      </c>
      <c r="BL692" s="117"/>
      <c r="BM692" s="836">
        <f>CW692</f>
        <v/>
      </c>
      <c r="BN692" s="812">
        <f>Overview!$P$153</f>
        <v/>
      </c>
      <c r="BO692" s="117"/>
      <c r="BP692" s="117"/>
      <c r="BQ692" s="115"/>
      <c r="BR692" s="1478"/>
      <c r="BS692" s="1548"/>
      <c r="BT692" s="2127" t="inlineStr">
        <is>
          <t>WLAN</t>
        </is>
      </c>
      <c r="BU692" s="2127" t="inlineStr">
        <is>
          <t>2.4 GHz</t>
        </is>
      </c>
      <c r="BV692" s="465">
        <f>Overview!$E$28</f>
        <v/>
      </c>
      <c r="BW692" s="2127"/>
      <c r="BX692" s="2127"/>
      <c r="BY692" s="510"/>
      <c r="BZ692" s="510"/>
      <c r="CA692" s="511" t="str">
        <f>CA691</f>
        <v>TBD</v>
      </c>
      <c r="CB692" s="1971">
        <v>0</v>
      </c>
      <c r="CC692" s="510">
        <f>IF(COUNT('Conducted WiFi'!$AH$3:$AH$9)=0,7,INDEX('Conducted WiFi'!$T$3:$T$9,MATCH(MAX('Conducted WiFi'!$AH$3:$AH$9),'Conducted WiFi'!$AH$3:$AH$9,0)))</f>
        <v>7</v>
      </c>
      <c r="CD692" s="1718">
        <f>IF(COUNT('Conducted WiFi'!$AH$3:$AH$9)=0,2442,INDEX('Conducted WiFi'!$U$3:$U$9,MATCH(MAX('Conducted WiFi'!$AH$3:$AH$9),'Conducted WiFi'!$AH$3:$AH$9,0)))</f>
        <v>2442</v>
      </c>
      <c r="CE692" s="2013"/>
      <c r="CF692" s="1966"/>
      <c r="CG692" s="392" t="str">
        <f>IF(OR($BY$547="",$BY$547=""),"",$BY$547)</f>
        <v/>
      </c>
      <c r="CH692" s="392">
        <f>BZ692</f>
        <v/>
      </c>
      <c r="CI692" s="392">
        <f>CA692</f>
        <v/>
      </c>
      <c r="CJ692" s="2195"/>
      <c r="CK692" s="1608"/>
      <c r="CL692" s="206">
        <f>IF(CF692=""," ",IF(ABS(CE692-CF692)&lt;=0.125,"Valid","Not valid"))</f>
        <v/>
      </c>
      <c r="CM692" s="207">
        <f> IF(CE692="","",IF(AND(CE692&lt;&gt;"",CF692=""),IF(CE692&gt;=1,"Medir+Sig Max","No"),IF(CF692&lt;&gt;"",IF(CF692&gt;=1,"Medir+Sig Max","No"),"")))</f>
        <v/>
      </c>
      <c r="CN692" s="1787"/>
      <c r="CO692" s="220">
        <f>IF(CK692="",IF(AND(CE692="",CF692=""),"",IF(CF692="",IF(DE692&gt;1,ROUND(DE692*CE692,3),CE692),IF(DE692&gt;1,ROUND(DE692*CF692,3),CF692))),IF(AND(CE692="",CF692=""),"",IF(CF692="",IF(DE692&gt;1,ROUND(DE692*CE692*(1/(CK692)),3),CE692*(1/(CK692))),IF(DE692&gt;1,ROUND(DE692*CF692*(1/(CK692)),3),CF692*(1/(CK692))))))</f>
        <v/>
      </c>
      <c r="CP692" s="2043">
        <f>IF(COUNTIF(Overview!K12:K14,TRUE)&gt;0,2,IF(COUNTIF(Overview!L12:L14,TRUE)&gt;0,4,0))</f>
        <v/>
      </c>
      <c r="CQ692" s="1472">
        <f>IF(CO692="","",IF(CO692&gt;CP692,"Fail","Pass"))</f>
        <v/>
      </c>
      <c r="CR692" s="1481"/>
      <c r="CS692" s="1565">
        <f>MyTimestamp(CO692)</f>
        <v/>
      </c>
      <c r="CT692" s="1531">
        <f>IF(CE692="",0,15)+IF(CF692="",0,15)</f>
        <v/>
      </c>
      <c r="CU692" s="1532">
        <f>IF(CT692=0,0,2)</f>
        <v/>
      </c>
      <c r="CV692" s="859"/>
      <c r="CW692" s="859"/>
      <c r="CX692" s="2038"/>
      <c r="CY692" s="2044"/>
      <c r="CZ692" s="1543">
        <f>10^(CJ692/20)*100-100</f>
        <v/>
      </c>
      <c r="DA692" s="1354"/>
      <c r="DB692" s="1452"/>
      <c r="DC692" s="1273">
        <f>IF(DA692="","",10^(DA692/10))</f>
        <v/>
      </c>
      <c r="DD692" s="1406">
        <f>IF(ISNUMBER(DB692)=FALSE,"",10^(DB692/10))</f>
        <v/>
      </c>
      <c r="DE692" s="1543">
        <f>IF(AND(ISNUMBER(DC692),ISNUMBER(DD692)),IF(DC692/DD692&gt;1,ROUND((DC692)/DD692,3),1),1)</f>
        <v/>
      </c>
      <c r="DF692" s="1541"/>
      <c r="DG692" s="1541"/>
      <c r="DH692" s="1541"/>
      <c r="DI692" s="1541"/>
      <c r="DJ692" s="1541"/>
      <c r="DK692" s="1541"/>
      <c r="DL692" s="1541"/>
      <c r="DM692" s="1541"/>
      <c r="DN692" s="1541"/>
      <c r="DO692" s="1541"/>
      <c r="DP692" s="1541"/>
      <c r="DQ692" s="1541"/>
      <c r="DR692" s="1541"/>
    </row>
    <row r="693" ht="12.75" x14ac:dyDescent="0.2">
      <c r="A693" s="1541"/>
      <c r="B693" s="1541"/>
      <c r="C693"/>
      <c r="D693" s="130">
        <f>IF(BX$683="Close to Ear","EN 62209-1","EN 62209-2")</f>
        <v/>
      </c>
      <c r="E693" s="130">
        <f>IF(CG693="Close to Ear","2016","2010/A1:2019")</f>
        <v/>
      </c>
      <c r="F693" s="1488" t="inlineStr">
        <is>
          <t>5.5</t>
        </is>
      </c>
      <c r="G693" s="1497"/>
      <c r="H693" s="120">
        <f>BV693</f>
        <v/>
      </c>
      <c r="I693" s="120">
        <f>BW693</f>
        <v/>
      </c>
      <c r="J693" s="687" t="inlineStr">
        <is>
          <t>WLAN</t>
        </is>
      </c>
      <c r="K693" s="194" t="inlineStr">
        <is>
          <t>2.4 GHz</t>
        </is>
      </c>
      <c r="L693" s="115"/>
      <c r="M693" s="120"/>
      <c r="N693" s="119"/>
      <c r="O693" s="131"/>
      <c r="P693" s="6597"/>
      <c r="Q693" s="131"/>
      <c r="R693" s="131"/>
      <c r="S693" s="120"/>
      <c r="T693" s="120">
        <v>7</v>
      </c>
      <c r="U693" s="120">
        <v>2442</v>
      </c>
      <c r="V693" s="119"/>
      <c r="W693" s="197"/>
      <c r="X693" s="119"/>
      <c r="Y693" s="119"/>
      <c r="Z693" s="119"/>
      <c r="AA693" s="115"/>
      <c r="AB693" s="115"/>
      <c r="AC693" s="689">
        <f>IF(OR(BX$683="Close to Ear",BX$683="Close to Head"),"Head",IF(BX$683="Extremity","Extremity","Body"))</f>
        <v/>
      </c>
      <c r="AD693" s="690">
        <f>CA693</f>
        <v/>
      </c>
      <c r="AE693" s="688">
        <f>CB693</f>
        <v/>
      </c>
      <c r="AF693" s="115"/>
      <c r="AG693" s="808">
        <f>IF(AZ693="","N/A",IF(CQ693="Pass","P","F"))</f>
        <v/>
      </c>
      <c r="AH693" s="129"/>
      <c r="AI693" s="129"/>
      <c r="AJ693" s="129"/>
      <c r="AK693" s="119"/>
      <c r="AL693" s="115"/>
      <c r="AM693" s="119"/>
      <c r="AN693" s="119"/>
      <c r="AO693" s="692"/>
      <c r="AP693" s="692"/>
      <c r="AQ693" s="692"/>
      <c r="AR693" s="692"/>
      <c r="AS693" s="692"/>
      <c r="AT693" s="691">
        <f>CE693</f>
        <v/>
      </c>
      <c r="AU693" s="691">
        <f>CF693</f>
        <v/>
      </c>
      <c r="AV693" s="813"/>
      <c r="AW693" s="813"/>
      <c r="AX693" s="197">
        <f>CZ693</f>
        <v/>
      </c>
      <c r="AY693" s="197">
        <f>DE693</f>
        <v/>
      </c>
      <c r="AZ693" s="3379">
        <f>CO693</f>
        <v/>
      </c>
      <c r="BA693" s="3380"/>
      <c r="BB693" s="197">
        <f>CP693</f>
        <v/>
      </c>
      <c r="BC693" s="813"/>
      <c r="BD693" s="197">
        <f>CR693</f>
        <v/>
      </c>
      <c r="BE693" s="121">
        <f>CS693</f>
        <v/>
      </c>
      <c r="BF693" s="122">
        <f>CT693*60</f>
        <v/>
      </c>
      <c r="BG693" s="121">
        <f>BE693</f>
        <v/>
      </c>
      <c r="BH693" s="122">
        <f>CU693*60</f>
        <v/>
      </c>
      <c r="BI693" s="122">
        <f>CV693</f>
        <v/>
      </c>
      <c r="BJ693" s="117"/>
      <c r="BK693" s="812">
        <f>Overview!$E$7</f>
        <v/>
      </c>
      <c r="BL693" s="117"/>
      <c r="BM693" s="836">
        <f>CW693</f>
        <v/>
      </c>
      <c r="BN693" s="812">
        <f>Overview!$P$153</f>
        <v/>
      </c>
      <c r="BO693" s="117"/>
      <c r="BP693" s="117"/>
      <c r="BQ693" s="115"/>
      <c r="BR693" s="1478"/>
      <c r="BS693" s="1548"/>
      <c r="BT693" s="2127" t="inlineStr">
        <is>
          <t>WLAN</t>
        </is>
      </c>
      <c r="BU693" s="2127" t="inlineStr">
        <is>
          <t>2.4 GHz</t>
        </is>
      </c>
      <c r="BV693" s="465">
        <f>Overview!$E$28</f>
        <v/>
      </c>
      <c r="BW693" s="2127"/>
      <c r="BX693" s="2127"/>
      <c r="BY693" s="510"/>
      <c r="BZ693" s="510"/>
      <c r="CA693" s="511" t="str">
        <f>CA692</f>
        <v>TBD</v>
      </c>
      <c r="CB693" s="1971">
        <v>0</v>
      </c>
      <c r="CC693" s="510">
        <f>IF(COUNT('Conducted WiFi'!$AH$3:$AH$9)=0,7,INDEX('Conducted WiFi'!$T$3:$T$9,MATCH(MAX('Conducted WiFi'!$AH$3:$AH$9),'Conducted WiFi'!$AH$3:$AH$9,0)))</f>
        <v>7</v>
      </c>
      <c r="CD693" s="1718">
        <f>IF(COUNT('Conducted WiFi'!$AH$3:$AH$9)=0,2442,INDEX('Conducted WiFi'!$U$3:$U$9,MATCH(MAX('Conducted WiFi'!$AH$3:$AH$9),'Conducted WiFi'!$AH$3:$AH$9,0)))</f>
        <v>2442</v>
      </c>
      <c r="CE693" s="2013"/>
      <c r="CF693" s="1966"/>
      <c r="CG693" s="392" t="str">
        <f>IF(OR($BY$547="",$BY$547=""),"",$BY$547)</f>
        <v/>
      </c>
      <c r="CH693" s="392">
        <f>BZ693</f>
        <v/>
      </c>
      <c r="CI693" s="392">
        <f>CA693</f>
        <v/>
      </c>
      <c r="CJ693" s="2195"/>
      <c r="CK693" s="1608"/>
      <c r="CL693" s="206">
        <f>IF(CF693=""," ",IF(ABS(CE693-CF693)&lt;=0.125,"Valid","Not valid"))</f>
        <v/>
      </c>
      <c r="CM693" s="207">
        <f> IF(CE693="","",IF(AND(CE693&lt;&gt;"",CF693=""),IF(CE693&gt;=1,"Medir+Sig Max","No"),IF(CF693&lt;&gt;"",IF(CF693&gt;=1,"Medir+Sig Max","No"),"")))</f>
        <v/>
      </c>
      <c r="CN693" s="1787"/>
      <c r="CO693" s="220">
        <f>IF(CK693="",IF(AND(CE693="",CF693=""),"",IF(CF693="",IF(DE693&gt;1,ROUND(DE693*CE693,3),CE693),IF(DE693&gt;1,ROUND(DE693*CF693,3),CF693))),IF(AND(CE693="",CF693=""),"",IF(CF693="",IF(DE693&gt;1,ROUND(DE693*CE693*(1/(CK693)),3),CE693*(1/(CK693))),IF(DE693&gt;1,ROUND(DE693*CF693*(1/(CK693)),3),CF693*(1/(CK693))))))</f>
        <v/>
      </c>
      <c r="CP693" s="2043">
        <f>IF(COUNTIF(Overview!K12:K14,TRUE)&gt;0,2,IF(COUNTIF(Overview!L12:L14,TRUE)&gt;0,4,0))</f>
        <v/>
      </c>
      <c r="CQ693" s="1472">
        <f>IF(CO693="","",IF(CO693&gt;CP693,"Fail","Pass"))</f>
        <v/>
      </c>
      <c r="CR693" s="1481"/>
      <c r="CS693" s="1565">
        <f>MyTimestamp(CO693)</f>
        <v/>
      </c>
      <c r="CT693" s="1531">
        <f>IF(CE693="",0,15)+IF(CF693="",0,15)</f>
        <v/>
      </c>
      <c r="CU693" s="1532">
        <f>IF(CT693=0,0,2)</f>
        <v/>
      </c>
      <c r="CV693" s="859"/>
      <c r="CW693" s="859"/>
      <c r="CX693" s="2038"/>
      <c r="CY693" s="2044"/>
      <c r="CZ693" s="1543">
        <f>10^(CJ693/20)*100-100</f>
        <v/>
      </c>
      <c r="DA693" s="1354"/>
      <c r="DB693" s="1452"/>
      <c r="DC693" s="1273">
        <f>IF(DA693="","",10^(DA693/10))</f>
        <v/>
      </c>
      <c r="DD693" s="1406">
        <f>IF(ISNUMBER(DB693)=FALSE,"",10^(DB693/10))</f>
        <v/>
      </c>
      <c r="DE693" s="1543">
        <f>IF(AND(ISNUMBER(DC693),ISNUMBER(DD693)),IF(DC693/DD693&gt;1,ROUND((DC693)/DD693,3),1),1)</f>
        <v/>
      </c>
      <c r="DF693" s="1541"/>
      <c r="DG693" s="1541"/>
      <c r="DH693" s="1541"/>
      <c r="DI693" s="1541"/>
      <c r="DJ693" s="1541"/>
      <c r="DK693" s="1541"/>
      <c r="DL693" s="1541"/>
      <c r="DM693" s="1541"/>
      <c r="DN693" s="1541"/>
      <c r="DO693" s="1541"/>
      <c r="DP693" s="1541"/>
      <c r="DQ693" s="1541"/>
      <c r="DR693" s="1541"/>
    </row>
    <row r="694" ht="12.75" x14ac:dyDescent="0.2">
      <c r="A694" s="1541"/>
      <c r="B694" s="1541"/>
      <c r="C694"/>
      <c r="D694" s="130">
        <f>IF(BX$683="Close to Ear","EN 62209-1","EN 62209-2")</f>
        <v/>
      </c>
      <c r="E694" s="130">
        <f>IF(CG694="Close to Ear","2016","2010/A1:2019")</f>
        <v/>
      </c>
      <c r="F694" s="1488" t="inlineStr">
        <is>
          <t>5.5</t>
        </is>
      </c>
      <c r="G694" s="1497"/>
      <c r="H694" s="120">
        <f>BV694</f>
        <v/>
      </c>
      <c r="I694" s="120">
        <f>BW694</f>
        <v/>
      </c>
      <c r="J694" s="687" t="inlineStr">
        <is>
          <t>WLAN</t>
        </is>
      </c>
      <c r="K694" s="194" t="inlineStr">
        <is>
          <t>2.4 GHz</t>
        </is>
      </c>
      <c r="L694" s="115"/>
      <c r="M694" s="120"/>
      <c r="N694" s="119"/>
      <c r="O694" s="131"/>
      <c r="P694" s="6597"/>
      <c r="Q694" s="131"/>
      <c r="R694" s="131"/>
      <c r="S694" s="120"/>
      <c r="T694" s="120">
        <v>7</v>
      </c>
      <c r="U694" s="120">
        <v>2442</v>
      </c>
      <c r="V694" s="119"/>
      <c r="W694" s="197"/>
      <c r="X694" s="119"/>
      <c r="Y694" s="119"/>
      <c r="Z694" s="119"/>
      <c r="AA694" s="115"/>
      <c r="AB694" s="115"/>
      <c r="AC694" s="689">
        <f>IF(OR(BX$683="Close to Ear",BX$683="Close to Head"),"Head",IF(BX$683="Extremity","Extremity","Body"))</f>
        <v/>
      </c>
      <c r="AD694" s="690">
        <f>CA694</f>
        <v/>
      </c>
      <c r="AE694" s="688">
        <f>CB694</f>
        <v/>
      </c>
      <c r="AF694" s="115"/>
      <c r="AG694" s="808">
        <f>IF(AZ694="","N/A",IF(CQ694="Pass","P","F"))</f>
        <v/>
      </c>
      <c r="AH694" s="129"/>
      <c r="AI694" s="129"/>
      <c r="AJ694" s="129"/>
      <c r="AK694" s="119"/>
      <c r="AL694" s="115"/>
      <c r="AM694" s="119"/>
      <c r="AN694" s="119"/>
      <c r="AO694" s="692"/>
      <c r="AP694" s="692"/>
      <c r="AQ694" s="692"/>
      <c r="AR694" s="692"/>
      <c r="AS694" s="692"/>
      <c r="AT694" s="691">
        <f>CE694</f>
        <v/>
      </c>
      <c r="AU694" s="691">
        <f>CF694</f>
        <v/>
      </c>
      <c r="AV694" s="813"/>
      <c r="AW694" s="813"/>
      <c r="AX694" s="197">
        <f>CZ694</f>
        <v/>
      </c>
      <c r="AY694" s="197">
        <f>DE694</f>
        <v/>
      </c>
      <c r="AZ694" s="3379">
        <f>CO694</f>
        <v/>
      </c>
      <c r="BA694" s="3380"/>
      <c r="BB694" s="197">
        <f>CP694</f>
        <v/>
      </c>
      <c r="BC694" s="813"/>
      <c r="BD694" s="197">
        <f>CR694</f>
        <v/>
      </c>
      <c r="BE694" s="121">
        <f>CS694</f>
        <v/>
      </c>
      <c r="BF694" s="122">
        <f>CT694*60</f>
        <v/>
      </c>
      <c r="BG694" s="121">
        <f>BE694</f>
        <v/>
      </c>
      <c r="BH694" s="122">
        <f>CU694*60</f>
        <v/>
      </c>
      <c r="BI694" s="122">
        <f>CV694</f>
        <v/>
      </c>
      <c r="BJ694" s="117"/>
      <c r="BK694" s="812">
        <f>Overview!$E$7</f>
        <v/>
      </c>
      <c r="BL694" s="117"/>
      <c r="BM694" s="836">
        <f>CW694</f>
        <v/>
      </c>
      <c r="BN694" s="812">
        <f>Overview!$P$153</f>
        <v/>
      </c>
      <c r="BO694" s="117"/>
      <c r="BP694" s="117"/>
      <c r="BQ694" s="115"/>
      <c r="BR694" s="1478"/>
      <c r="BS694" s="1548"/>
      <c r="BT694" s="2127" t="inlineStr">
        <is>
          <t>WLAN</t>
        </is>
      </c>
      <c r="BU694" s="2127" t="inlineStr">
        <is>
          <t>2.4 GHz</t>
        </is>
      </c>
      <c r="BV694" s="465">
        <f>Overview!$E$28</f>
        <v/>
      </c>
      <c r="BW694" s="2127"/>
      <c r="BX694" s="2127"/>
      <c r="BY694" s="560"/>
      <c r="BZ694" s="560"/>
      <c r="CA694" s="561" t="str">
        <f>CA693</f>
        <v>TBD</v>
      </c>
      <c r="CB694" s="202">
        <v>0</v>
      </c>
      <c r="CC694" s="560">
        <f>IF(COUNT('Conducted WiFi'!$AH$3:$AH$9)=0,7,INDEX('Conducted WiFi'!$T$3:$T$9,MATCH(MAX('Conducted WiFi'!$AH$3:$AH$9),'Conducted WiFi'!$AH$3:$AH$9,0)))</f>
        <v>7</v>
      </c>
      <c r="CD694" s="560">
        <f>IF(COUNT('Conducted WiFi'!$AH$3:$AH$9)=0,2442,INDEX('Conducted WiFi'!$U$3:$U$9,MATCH(MAX('Conducted WiFi'!$AH$3:$AH$9),'Conducted WiFi'!$AH$3:$AH$9,0)))</f>
        <v>2442</v>
      </c>
      <c r="CE694" s="2013"/>
      <c r="CF694" s="1966"/>
      <c r="CG694" s="392" t="str">
        <f>IF(OR($BY$547="",$BY$547=""),"",$BY$547)</f>
        <v/>
      </c>
      <c r="CH694" s="392">
        <f>BZ694</f>
        <v/>
      </c>
      <c r="CI694" s="392">
        <f>CA694</f>
        <v/>
      </c>
      <c r="CJ694" s="2195"/>
      <c r="CK694" s="1609"/>
      <c r="CL694" s="206">
        <f>IF(CF694=""," ",IF(ABS(CE694-CF694)&lt;=0.125,"Valid","Not valid"))</f>
        <v/>
      </c>
      <c r="CM694" s="207">
        <f> IF(CE694="","",IF(AND(CE694&lt;&gt;"",CF694=""),IF(CE694&gt;=1,"Medir+Sig Max","No"),IF(CF694&lt;&gt;"",IF(CF694&gt;=1,"Medir+Sig Max","No"),"")))</f>
        <v/>
      </c>
      <c r="CN694" s="1787"/>
      <c r="CO694" s="220">
        <f>IF(CK694="",IF(AND(CE694="",CF694=""),"",IF(CF694="",IF(DE694&gt;1,ROUND(DE694*CE694,3),CE694),IF(DE694&gt;1,ROUND(DE694*CF694,3),CF694))),IF(AND(CE694="",CF694=""),"",IF(CF694="",IF(DE694&gt;1,ROUND(DE694*CE694*(1/(CK694)),3),CE694*(1/(CK694))),IF(DE694&gt;1,ROUND(DE694*CF694*(1/(CK694)),3),CF694*(1/(CK694))))))</f>
        <v/>
      </c>
      <c r="CP694" s="2043">
        <f>IF(COUNTIF(Overview!K12:K14,TRUE)&gt;0,2,IF(COUNTIF(Overview!L12:L14,TRUE)&gt;0,4,0))</f>
        <v/>
      </c>
      <c r="CQ694" s="1472">
        <f>IF(CO694="","",IF(CO694&gt;CP694,"Fail","Pass"))</f>
        <v/>
      </c>
      <c r="CR694" s="1481"/>
      <c r="CS694" s="1565">
        <f>MyTimestamp(CO694)</f>
        <v/>
      </c>
      <c r="CT694" s="1531">
        <f>IF(CE694="",0,15)+IF(CF694="",0,15)</f>
        <v/>
      </c>
      <c r="CU694" s="1532">
        <f>IF(CT694=0,0,2)</f>
        <v/>
      </c>
      <c r="CV694" s="859"/>
      <c r="CW694" s="859"/>
      <c r="CX694" s="2038"/>
      <c r="CY694" s="2044"/>
      <c r="CZ694" s="1543">
        <f>10^(CJ694/20)*100-100</f>
        <v/>
      </c>
      <c r="DA694" s="1354"/>
      <c r="DB694" s="1309"/>
      <c r="DC694" s="1273">
        <f>IF(DA694="","",10^(DA694/10))</f>
        <v/>
      </c>
      <c r="DD694" s="1407">
        <f>IF(ISNUMBER(DB694)=FALSE,"",10^(DB694/10))</f>
        <v/>
      </c>
      <c r="DE694" s="1543">
        <f>IF(AND(ISNUMBER(DC694),ISNUMBER(DD694)),IF(DC694/DD694&gt;1,ROUND((DC694)/DD694,3),1),1)</f>
        <v/>
      </c>
      <c r="DF694" s="1541"/>
      <c r="DG694" s="1541"/>
      <c r="DH694" s="1541"/>
      <c r="DI694" s="1541"/>
      <c r="DJ694" s="1541"/>
      <c r="DK694" s="1541"/>
      <c r="DL694" s="1541"/>
      <c r="DM694" s="1541"/>
      <c r="DN694" s="1541"/>
      <c r="DO694" s="1541"/>
      <c r="DP694" s="1541"/>
      <c r="DQ694" s="1541"/>
      <c r="DR694" s="1541"/>
    </row>
    <row r="695" ht="12.75" x14ac:dyDescent="0.2">
      <c r="A695" s="1541"/>
      <c r="B695" s="1541"/>
      <c r="C695"/>
      <c r="D695" s="130">
        <f>IF(BX$683="Close to Ear","EN 62209-1","EN 62209-2")</f>
        <v/>
      </c>
      <c r="E695" s="130">
        <f>IF(CG695="Close to Ear","2016","2010/A1:2019")</f>
        <v/>
      </c>
      <c r="F695" s="1488" t="inlineStr">
        <is>
          <t>5.5</t>
        </is>
      </c>
      <c r="G695" s="1497"/>
      <c r="H695" s="120">
        <f>BV695</f>
        <v/>
      </c>
      <c r="I695" s="120">
        <f>BW695</f>
        <v/>
      </c>
      <c r="J695" s="687" t="inlineStr">
        <is>
          <t>WLAN</t>
        </is>
      </c>
      <c r="K695" s="194" t="inlineStr">
        <is>
          <t>2.4 GHz</t>
        </is>
      </c>
      <c r="L695" s="115"/>
      <c r="M695" s="120"/>
      <c r="N695" s="119"/>
      <c r="O695" s="131"/>
      <c r="P695" s="6597"/>
      <c r="Q695" s="131"/>
      <c r="R695" s="131"/>
      <c r="S695" s="120"/>
      <c r="T695" s="120">
        <v>7</v>
      </c>
      <c r="U695" s="120">
        <v>2442</v>
      </c>
      <c r="V695" s="119"/>
      <c r="W695" s="197"/>
      <c r="X695" s="119"/>
      <c r="Y695" s="119"/>
      <c r="Z695" s="119"/>
      <c r="AA695" s="115"/>
      <c r="AB695" s="115"/>
      <c r="AC695" s="689">
        <f>IF(OR(BX$683="Close to Ear",BX$683="Close to Head"),"Head",IF(BX$683="Extremity","Extremity","Body"))</f>
        <v/>
      </c>
      <c r="AD695" s="690">
        <f>CA695</f>
        <v/>
      </c>
      <c r="AE695" s="688">
        <f>CB695</f>
        <v/>
      </c>
      <c r="AF695" s="115"/>
      <c r="AG695" s="808">
        <f>IF(AZ695="","N/A",IF(CQ695="Pass","P","F"))</f>
        <v/>
      </c>
      <c r="AH695" s="129"/>
      <c r="AI695" s="129"/>
      <c r="AJ695" s="129"/>
      <c r="AK695" s="119"/>
      <c r="AL695" s="115"/>
      <c r="AM695" s="119"/>
      <c r="AN695" s="119"/>
      <c r="AO695" s="692"/>
      <c r="AP695" s="692"/>
      <c r="AQ695" s="692"/>
      <c r="AR695" s="692"/>
      <c r="AS695" s="692"/>
      <c r="AT695" s="691">
        <f>CE695</f>
        <v/>
      </c>
      <c r="AU695" s="691">
        <f>CF695</f>
        <v/>
      </c>
      <c r="AV695" s="813"/>
      <c r="AW695" s="813"/>
      <c r="AX695" s="197">
        <f>CZ695</f>
        <v/>
      </c>
      <c r="AY695" s="197">
        <f>DE695</f>
        <v/>
      </c>
      <c r="AZ695" s="3379">
        <f>CO695</f>
        <v/>
      </c>
      <c r="BA695" s="3380"/>
      <c r="BB695" s="197">
        <f>CP695</f>
        <v/>
      </c>
      <c r="BC695" s="813"/>
      <c r="BD695" s="197">
        <f>CR695</f>
        <v/>
      </c>
      <c r="BE695" s="121">
        <f>CS695</f>
        <v/>
      </c>
      <c r="BF695" s="122">
        <f>CT695*60</f>
        <v/>
      </c>
      <c r="BG695" s="121">
        <f>BE695</f>
        <v/>
      </c>
      <c r="BH695" s="122">
        <f>CU695*60</f>
        <v/>
      </c>
      <c r="BI695" s="122">
        <f>CV695</f>
        <v/>
      </c>
      <c r="BJ695" s="117"/>
      <c r="BK695" s="812">
        <f>Overview!$E$7</f>
        <v/>
      </c>
      <c r="BL695" s="117"/>
      <c r="BM695" s="836">
        <f>CW695</f>
        <v/>
      </c>
      <c r="BN695" s="812">
        <f>Overview!$P$153</f>
        <v/>
      </c>
      <c r="BO695" s="117"/>
      <c r="BP695" s="117"/>
      <c r="BQ695" s="115"/>
      <c r="BR695" s="1478"/>
      <c r="BS695" s="1548"/>
      <c r="BT695" s="2127" t="inlineStr">
        <is>
          <t>WLAN</t>
        </is>
      </c>
      <c r="BU695" s="2127" t="inlineStr">
        <is>
          <t>2.4 GHz</t>
        </is>
      </c>
      <c r="BV695" s="465">
        <f>Overview!$E$28</f>
        <v/>
      </c>
      <c r="BW695" s="2127"/>
      <c r="BX695" s="2134"/>
      <c r="BY695" s="562"/>
      <c r="BZ695" s="562"/>
      <c r="CA695" s="562" t="str">
        <f>CA694</f>
        <v>TBD</v>
      </c>
      <c r="CB695" s="201">
        <v>0</v>
      </c>
      <c r="CC695" s="562">
        <f>IF(COUNT('Conducted WiFi'!$AH$3:$AH$9)=0,7,INDEX('Conducted WiFi'!$T$3:$T$9,MATCH(MAX('Conducted WiFi'!$AH$3:$AH$9),'Conducted WiFi'!$AH$3:$AH$9,0)))</f>
        <v>7</v>
      </c>
      <c r="CD695" s="1719">
        <f>IF(COUNT('Conducted WiFi'!$AH$3:$AH$9)=0,2442,INDEX('Conducted WiFi'!$U$3:$U$9,MATCH(MAX('Conducted WiFi'!$AH$3:$AH$9),'Conducted WiFi'!$AH$3:$AH$9,0)))</f>
        <v>2442</v>
      </c>
      <c r="CE695" s="2018"/>
      <c r="CF695" s="1972"/>
      <c r="CG695" s="393" t="str">
        <f>IF(OR($BY$547="",$BY$547=""),"",$BY$547)</f>
        <v/>
      </c>
      <c r="CH695" s="393">
        <f>BZ695</f>
        <v/>
      </c>
      <c r="CI695" s="393">
        <f>CA695</f>
        <v/>
      </c>
      <c r="CJ695" s="2197"/>
      <c r="CK695" s="1609"/>
      <c r="CL695" s="212">
        <f>IF(CF695=""," ",IF(ABS(CE695-CF695)&lt;=0.125,"Valid","Not valid"))</f>
        <v/>
      </c>
      <c r="CM695" s="213">
        <f> IF(CE695="","",IF(AND(CE695&lt;&gt;"",CF695=""),IF(CE695&gt;=1,"Medir+Sig Max","No"),IF(CF695&lt;&gt;"",IF(CF695&gt;=1,"Medir+Sig Max","No"),"")))</f>
        <v/>
      </c>
      <c r="CN695" s="1794"/>
      <c r="CO695" s="221">
        <f>IF(CK695="",IF(AND(CE695="",CF695=""),"",IF(CF695="",IF(DE695&gt;1,ROUND(DE695*CE695,3),CE695),IF(DE695&gt;1,ROUND(DE695*CF695,3),CF695))),IF(AND(CE695="",CF695=""),"",IF(CF695="",IF(DE695&gt;1,ROUND(DE695*CE695*(1/(CK695)),3),CE695*(1/(CK695))),IF(DE695&gt;1,ROUND(DE695*CF695*(1/(CK695)),3),CF695*(1/(CK695))))))</f>
        <v/>
      </c>
      <c r="CP695" s="2048">
        <f>IF(COUNTIF(Overview!K12:K14,TRUE)&gt;0,2,IF(COUNTIF(Overview!L12:L14,TRUE)&gt;0,4,0))</f>
        <v/>
      </c>
      <c r="CQ695" s="1473">
        <f>IF(CO695="","",IF(CO695&gt;CP695,"Fail","Pass"))</f>
        <v/>
      </c>
      <c r="CR695" s="1482"/>
      <c r="CS695" s="1566">
        <f>MyTimestamp(CO695)</f>
        <v/>
      </c>
      <c r="CT695" s="1535">
        <f>IF(CE695="",0,15)+IF(CF695="",0,15)</f>
        <v/>
      </c>
      <c r="CU695" s="1536">
        <f>IF(CT695=0,0,2)</f>
        <v/>
      </c>
      <c r="CV695" s="861"/>
      <c r="CW695" s="861"/>
      <c r="CX695" s="2038"/>
      <c r="CY695" s="2050"/>
      <c r="CZ695" s="1545">
        <f>10^(CJ695/20)*100-100</f>
        <v/>
      </c>
      <c r="DA695" s="1354"/>
      <c r="DB695" s="1309"/>
      <c r="DC695" s="1273">
        <f>IF(DA695="","",10^(DA695/10))</f>
        <v/>
      </c>
      <c r="DD695" s="1407">
        <f>IF(ISNUMBER(DB695)=FALSE,"",10^(DB695/10))</f>
        <v/>
      </c>
      <c r="DE695" s="1545">
        <f>IF(AND(ISNUMBER(DC695),ISNUMBER(DD695)),IF(DC695/DD695&gt;1,ROUND((DC695)/DD695,3),1),1)</f>
        <v/>
      </c>
      <c r="DF695" s="1541"/>
      <c r="DG695" s="1541"/>
      <c r="DH695" s="1541"/>
      <c r="DI695" s="1541"/>
      <c r="DJ695" s="1541"/>
      <c r="DK695" s="1541"/>
      <c r="DL695" s="1541"/>
      <c r="DM695" s="1541"/>
      <c r="DN695" s="1541"/>
      <c r="DO695" s="1541"/>
      <c r="DP695" s="1541"/>
      <c r="DQ695" s="1541"/>
      <c r="DR695" s="1541"/>
    </row>
    <row r="696" ht="12.75" x14ac:dyDescent="0.2">
      <c r="A696" s="1541"/>
      <c r="B696" s="1541"/>
      <c r="C696"/>
      <c r="D696" s="130">
        <f>IF(BX$683="Close to Ear","EN 62209-1","EN 62209-2")</f>
        <v/>
      </c>
      <c r="E696" s="130">
        <f>IF(CG696="Close to Ear","2016","2010/A1:2019")</f>
        <v/>
      </c>
      <c r="F696" s="1488" t="inlineStr">
        <is>
          <t>5.5</t>
        </is>
      </c>
      <c r="G696" s="1497"/>
      <c r="H696" s="120">
        <f>BV696</f>
        <v/>
      </c>
      <c r="I696" s="120">
        <f>BW696</f>
        <v/>
      </c>
      <c r="J696" s="687" t="inlineStr">
        <is>
          <t>WLAN</t>
        </is>
      </c>
      <c r="K696" s="194" t="inlineStr">
        <is>
          <t>2.4 GHz</t>
        </is>
      </c>
      <c r="L696" s="115"/>
      <c r="M696" s="120"/>
      <c r="N696" s="119"/>
      <c r="O696" s="131"/>
      <c r="P696" s="6597"/>
      <c r="Q696" s="131"/>
      <c r="R696" s="131"/>
      <c r="S696" s="120"/>
      <c r="T696" s="120">
        <v>7</v>
      </c>
      <c r="U696" s="120">
        <v>2442</v>
      </c>
      <c r="V696" s="119"/>
      <c r="W696" s="197"/>
      <c r="X696" s="119"/>
      <c r="Y696" s="119"/>
      <c r="Z696" s="119"/>
      <c r="AA696" s="115"/>
      <c r="AB696" s="115"/>
      <c r="AC696" s="689">
        <f>IF(OR(BX$683="Close to Ear",BX$683="Close to Head"),"Head",IF(BX$683="Extremity","Extremity","Body"))</f>
        <v/>
      </c>
      <c r="AD696" s="690">
        <f>CA696</f>
        <v/>
      </c>
      <c r="AE696" s="688">
        <f>CB696</f>
        <v/>
      </c>
      <c r="AF696" s="115"/>
      <c r="AG696" s="808">
        <f>IF(AZ696="","N/A",IF(CQ696="Pass","P","F"))</f>
        <v/>
      </c>
      <c r="AH696" s="129"/>
      <c r="AI696" s="129"/>
      <c r="AJ696" s="129"/>
      <c r="AK696" s="119"/>
      <c r="AL696" s="115"/>
      <c r="AM696" s="119"/>
      <c r="AN696" s="119"/>
      <c r="AO696" s="692"/>
      <c r="AP696" s="692"/>
      <c r="AQ696" s="692"/>
      <c r="AR696" s="692"/>
      <c r="AS696" s="692"/>
      <c r="AT696" s="691">
        <f>CE696</f>
        <v/>
      </c>
      <c r="AU696" s="691">
        <f>CF696</f>
        <v/>
      </c>
      <c r="AV696" s="813"/>
      <c r="AW696" s="813"/>
      <c r="AX696" s="197">
        <f>CZ696</f>
        <v/>
      </c>
      <c r="AY696" s="197">
        <f>DE696</f>
        <v/>
      </c>
      <c r="AZ696" s="3379">
        <f>CO696</f>
        <v/>
      </c>
      <c r="BA696" s="3380"/>
      <c r="BB696" s="197">
        <f>CP696</f>
        <v/>
      </c>
      <c r="BC696" s="813"/>
      <c r="BD696" s="197">
        <f>CR696</f>
        <v/>
      </c>
      <c r="BE696" s="121">
        <f>CS696</f>
        <v/>
      </c>
      <c r="BF696" s="122">
        <f>CT696*60</f>
        <v/>
      </c>
      <c r="BG696" s="121">
        <f>BE696</f>
        <v/>
      </c>
      <c r="BH696" s="122">
        <f>CU696*60</f>
        <v/>
      </c>
      <c r="BI696" s="122">
        <f>CV696</f>
        <v/>
      </c>
      <c r="BJ696" s="117"/>
      <c r="BK696" s="812">
        <f>Overview!$E$7</f>
        <v/>
      </c>
      <c r="BL696" s="117"/>
      <c r="BM696" s="836">
        <f>CW696</f>
        <v/>
      </c>
      <c r="BN696" s="812">
        <f>Overview!$P$153</f>
        <v/>
      </c>
      <c r="BO696" s="117"/>
      <c r="BP696" s="117"/>
      <c r="BQ696" s="115"/>
      <c r="BR696" s="1478"/>
      <c r="BS696" s="1548"/>
      <c r="BT696" s="2127" t="inlineStr">
        <is>
          <t>WLAN</t>
        </is>
      </c>
      <c r="BU696" s="2127" t="inlineStr">
        <is>
          <t>2.4 GHz</t>
        </is>
      </c>
      <c r="BV696" s="465">
        <f>Overview!$E$28</f>
        <v/>
      </c>
      <c r="BW696" s="2127"/>
      <c r="BX696" s="2134"/>
      <c r="BY696" s="562"/>
      <c r="BZ696" s="562"/>
      <c r="CA696" s="562" t="str">
        <f>CONCATENATE(CA694," - Battery check 1")</f>
        <v>TBD - Battery check 1</v>
      </c>
      <c r="CB696" s="201">
        <v>0</v>
      </c>
      <c r="CC696" s="562">
        <f>IF(COUNT('Conducted WiFi'!$AH$3:$AH$9)=0,7,INDEX('Conducted WiFi'!$T$3:$T$9,MATCH(MAX('Conducted WiFi'!$AH$3:$AH$9),'Conducted WiFi'!$AH$3:$AH$9,0)))</f>
        <v>7</v>
      </c>
      <c r="CD696" s="1719">
        <f>IF(COUNT('Conducted WiFi'!$AH$3:$AH$9)=0,2442,INDEX('Conducted WiFi'!$U$3:$U$9,MATCH(MAX('Conducted WiFi'!$AH$3:$AH$9),'Conducted WiFi'!$AH$3:$AH$9,0)))</f>
        <v>2442</v>
      </c>
      <c r="CE696" s="2018"/>
      <c r="CF696" s="1972"/>
      <c r="CG696" s="393" t="str">
        <f>IF(OR($BY$547="",$BY$547=""),"",$BY$547)</f>
        <v/>
      </c>
      <c r="CH696" s="393">
        <f>BZ696</f>
        <v/>
      </c>
      <c r="CI696" s="393">
        <f>CA696</f>
        <v/>
      </c>
      <c r="CJ696" s="2197"/>
      <c r="CK696" s="1609"/>
      <c r="CL696" s="212">
        <f>IF(CF696=""," ",IF(ABS(CE696-CF696)&lt;=0.125,"Valid","Not valid"))</f>
        <v/>
      </c>
      <c r="CM696" s="213">
        <f> IF(CE696="","",IF(AND(CE696&lt;&gt;"",CF696=""),IF(CE696&gt;=1,"Medir+Sig Max","No"),IF(CF696&lt;&gt;"",IF(CF696&gt;=1,"Medir+Sig Max","No"),"")))</f>
        <v/>
      </c>
      <c r="CN696" s="1794"/>
      <c r="CO696" s="221">
        <f>IF(CK696="",IF(AND(CE696="",CF696=""),"",IF(CF696="",IF(DE696&gt;1,ROUND(DE696*CE696,3),CE696),IF(DE696&gt;1,ROUND(DE696*CF696,3),CF696))),IF(AND(CE696="",CF696=""),"",IF(CF696="",IF(DE696&gt;1,ROUND(DE696*CE696*(1/(CK696)),3),CE696*(1/(CK696))),IF(DE696&gt;1,ROUND(DE696*CF696*(1/(CK696)),3),CF696*(1/(CK696))))))</f>
        <v/>
      </c>
      <c r="CP696" s="2048">
        <f>IF(COUNTIF(Overview!K12:K14,TRUE)&gt;0,2,IF(COUNTIF(Overview!L12:L14,TRUE)&gt;0,4,0))</f>
        <v/>
      </c>
      <c r="CQ696" s="1473">
        <f>IF(CO696="","",IF(CO696&gt;CP696,"Fail","Pass"))</f>
        <v/>
      </c>
      <c r="CR696" s="1482"/>
      <c r="CS696" s="1566">
        <f>MyTimestamp(CO696)</f>
        <v/>
      </c>
      <c r="CT696" s="1535">
        <f>IF(CE696="",0,15)+IF(CF696="",0,15)</f>
        <v/>
      </c>
      <c r="CU696" s="1536">
        <f>IF(CT696=0,0,2)</f>
        <v/>
      </c>
      <c r="CV696" s="861"/>
      <c r="CW696" s="861"/>
      <c r="CX696" s="2038"/>
      <c r="CY696" s="2050"/>
      <c r="CZ696" s="1545">
        <f>10^(CJ696/20)*100-100</f>
        <v/>
      </c>
      <c r="DA696" s="1354"/>
      <c r="DB696" s="1309"/>
      <c r="DC696" s="1273">
        <f>IF(DA696="","",10^(DA696/10))</f>
        <v/>
      </c>
      <c r="DD696" s="1407">
        <f>IF(ISNUMBER(DB696)=FALSE,"",10^(DB696/10))</f>
        <v/>
      </c>
      <c r="DE696" s="1545">
        <f>IF(AND(ISNUMBER(DC696),ISNUMBER(DD696)),IF(DC696/DD696&gt;1,ROUND((DC696)/DD696,3),1),1)</f>
        <v/>
      </c>
      <c r="DF696" s="1541"/>
      <c r="DG696" s="1541"/>
      <c r="DH696" s="1541"/>
      <c r="DI696" s="1541"/>
      <c r="DJ696" s="1541"/>
      <c r="DK696" s="1541"/>
      <c r="DL696" s="1541"/>
      <c r="DM696" s="1541"/>
      <c r="DN696" s="1541"/>
      <c r="DO696" s="1541"/>
      <c r="DP696" s="1541"/>
      <c r="DQ696" s="1541"/>
      <c r="DR696" s="1541"/>
    </row>
    <row r="697" ht="12.75" x14ac:dyDescent="0.2">
      <c r="A697" s="1541"/>
      <c r="B697" s="1541"/>
      <c r="C697"/>
      <c r="D697" s="130">
        <f>IF(BX$683="Close to Ear","EN 62209-1","EN 62209-2")</f>
        <v/>
      </c>
      <c r="E697" s="130">
        <f>IF(CG697="Close to Ear","2016","2010/A1:2019")</f>
        <v/>
      </c>
      <c r="F697" s="1488" t="inlineStr">
        <is>
          <t>5.5</t>
        </is>
      </c>
      <c r="G697" s="1497"/>
      <c r="H697" s="120">
        <f>BV697</f>
        <v/>
      </c>
      <c r="I697" s="120">
        <f>BW697</f>
        <v/>
      </c>
      <c r="J697" s="687" t="inlineStr">
        <is>
          <t>WLAN</t>
        </is>
      </c>
      <c r="K697" s="194" t="inlineStr">
        <is>
          <t>2.4 GHz</t>
        </is>
      </c>
      <c r="L697" s="115"/>
      <c r="M697" s="120"/>
      <c r="N697" s="119"/>
      <c r="O697" s="131"/>
      <c r="P697" s="6597"/>
      <c r="Q697" s="131"/>
      <c r="R697" s="131"/>
      <c r="S697" s="120"/>
      <c r="T697" s="120">
        <v>7</v>
      </c>
      <c r="U697" s="120">
        <v>2442</v>
      </c>
      <c r="V697" s="119"/>
      <c r="W697" s="197"/>
      <c r="X697" s="119"/>
      <c r="Y697" s="119"/>
      <c r="Z697" s="119"/>
      <c r="AA697" s="115"/>
      <c r="AB697" s="115"/>
      <c r="AC697" s="689">
        <f>IF(OR(BX$683="Close to Ear",BX$683="Close to Head"),"Head",IF(BX$683="Extremity","Extremity","Body"))</f>
        <v/>
      </c>
      <c r="AD697" s="690">
        <f>CA697</f>
        <v/>
      </c>
      <c r="AE697" s="688">
        <f>CB697</f>
        <v/>
      </c>
      <c r="AF697" s="115"/>
      <c r="AG697" s="808">
        <f>IF(AZ697="","N/A",IF(CQ697="Pass","P","F"))</f>
        <v/>
      </c>
      <c r="AH697" s="129"/>
      <c r="AI697" s="129"/>
      <c r="AJ697" s="129"/>
      <c r="AK697" s="119"/>
      <c r="AL697" s="115"/>
      <c r="AM697" s="119"/>
      <c r="AN697" s="119"/>
      <c r="AO697" s="692"/>
      <c r="AP697" s="692"/>
      <c r="AQ697" s="692"/>
      <c r="AR697" s="692"/>
      <c r="AS697" s="692"/>
      <c r="AT697" s="691">
        <f>CE697</f>
        <v/>
      </c>
      <c r="AU697" s="691">
        <f>CF697</f>
        <v/>
      </c>
      <c r="AV697" s="813"/>
      <c r="AW697" s="813"/>
      <c r="AX697" s="197">
        <f>CZ697</f>
        <v/>
      </c>
      <c r="AY697" s="197">
        <f>DE697</f>
        <v/>
      </c>
      <c r="AZ697" s="3379">
        <f>CO697</f>
        <v/>
      </c>
      <c r="BA697" s="3380"/>
      <c r="BB697" s="197">
        <f>CP697</f>
        <v/>
      </c>
      <c r="BC697" s="813"/>
      <c r="BD697" s="197">
        <f>CR697</f>
        <v/>
      </c>
      <c r="BE697" s="121">
        <f>CS697</f>
        <v/>
      </c>
      <c r="BF697" s="122">
        <f>CT697*60</f>
        <v/>
      </c>
      <c r="BG697" s="121">
        <f>BE697</f>
        <v/>
      </c>
      <c r="BH697" s="122">
        <f>CU697*60</f>
        <v/>
      </c>
      <c r="BI697" s="122">
        <f>CV697</f>
        <v/>
      </c>
      <c r="BJ697" s="117"/>
      <c r="BK697" s="812">
        <f>Overview!$E$7</f>
        <v/>
      </c>
      <c r="BL697" s="117"/>
      <c r="BM697" s="836">
        <f>CW697</f>
        <v/>
      </c>
      <c r="BN697" s="812">
        <f>Overview!$P$153</f>
        <v/>
      </c>
      <c r="BO697" s="117"/>
      <c r="BP697" s="117"/>
      <c r="BQ697" s="115"/>
      <c r="BR697" s="1478"/>
      <c r="BS697" s="1548"/>
      <c r="BT697" s="2127" t="inlineStr">
        <is>
          <t>WLAN</t>
        </is>
      </c>
      <c r="BU697" s="2127" t="inlineStr">
        <is>
          <t>2.4 GHz</t>
        </is>
      </c>
      <c r="BV697" s="465">
        <f>Overview!$E$28</f>
        <v/>
      </c>
      <c r="BW697" s="2127"/>
      <c r="BX697" s="2134"/>
      <c r="BY697" s="562"/>
      <c r="BZ697" s="562"/>
      <c r="CA697" s="562" t="str">
        <f>CONCATENATE(CA695," - Battery check 2")</f>
        <v>TBD - Battery check 2</v>
      </c>
      <c r="CB697" s="201">
        <v>0</v>
      </c>
      <c r="CC697" s="562">
        <f>IF(COUNT('Conducted WiFi'!$AH$3:$AH$9)=0,7,INDEX('Conducted WiFi'!$T$3:$T$9,MATCH(MAX('Conducted WiFi'!$AH$3:$AH$9),'Conducted WiFi'!$AH$3:$AH$9,0)))</f>
        <v>7</v>
      </c>
      <c r="CD697" s="1719">
        <f>IF(COUNT('Conducted WiFi'!$AH$3:$AH$9)=0,2442,INDEX('Conducted WiFi'!$U$3:$U$9,MATCH(MAX('Conducted WiFi'!$AH$3:$AH$9),'Conducted WiFi'!$AH$3:$AH$9,0)))</f>
        <v>2442</v>
      </c>
      <c r="CE697" s="2018"/>
      <c r="CF697" s="1972"/>
      <c r="CG697" s="393" t="str">
        <f>IF(OR($BY$547="",$BY$547=""),"",$BY$547)</f>
        <v/>
      </c>
      <c r="CH697" s="393">
        <f>BZ697</f>
        <v/>
      </c>
      <c r="CI697" s="393">
        <f>CA697</f>
        <v/>
      </c>
      <c r="CJ697" s="2197"/>
      <c r="CK697" s="1609"/>
      <c r="CL697" s="212">
        <f>IF(CF697=""," ",IF(ABS(CE697-CF697)&lt;=0.125,"Valid","Not valid"))</f>
        <v/>
      </c>
      <c r="CM697" s="213">
        <f> IF(CE697="","",IF(AND(CE697&lt;&gt;"",CF697=""),IF(CE697&gt;=1,"Medir+Sig Max","No"),IF(CF697&lt;&gt;"",IF(CF697&gt;=1,"Medir+Sig Max","No"),"")))</f>
        <v/>
      </c>
      <c r="CN697" s="1794"/>
      <c r="CO697" s="221">
        <f>IF(CK697="",IF(AND(CE697="",CF697=""),"",IF(CF697="",IF(DE697&gt;1,ROUND(DE697*CE697,3),CE697),IF(DE697&gt;1,ROUND(DE697*CF697,3),CF697))),IF(AND(CE697="",CF697=""),"",IF(CF697="",IF(DE697&gt;1,ROUND(DE697*CE697*(1/(CK697)),3),CE697*(1/(CK697))),IF(DE697&gt;1,ROUND(DE697*CF697*(1/(CK697)),3),CF697*(1/(CK697))))))</f>
        <v/>
      </c>
      <c r="CP697" s="2048">
        <f>IF(COUNTIF(Overview!K12:K14,TRUE)&gt;0,2,IF(COUNTIF(Overview!L12:L14,TRUE)&gt;0,4,0))</f>
        <v/>
      </c>
      <c r="CQ697" s="1473">
        <f>IF(CO697="","",IF(CO697&gt;CP697,"Fail","Pass"))</f>
        <v/>
      </c>
      <c r="CR697" s="1482"/>
      <c r="CS697" s="1566">
        <f>MyTimestamp(CO697)</f>
        <v/>
      </c>
      <c r="CT697" s="1535">
        <f>IF(CE697="",0,15)+IF(CF697="",0,15)</f>
        <v/>
      </c>
      <c r="CU697" s="1536">
        <f>IF(CT697=0,0,2)</f>
        <v/>
      </c>
      <c r="CV697" s="861"/>
      <c r="CW697" s="861"/>
      <c r="CX697" s="2038"/>
      <c r="CY697" s="2050"/>
      <c r="CZ697" s="1545">
        <f>10^(CJ697/20)*100-100</f>
        <v/>
      </c>
      <c r="DA697" s="1354"/>
      <c r="DB697" s="1309"/>
      <c r="DC697" s="1273">
        <f>IF(DA697="","",10^(DA697/10))</f>
        <v/>
      </c>
      <c r="DD697" s="1407">
        <f>IF(ISNUMBER(DB697)=FALSE,"",10^(DB697/10))</f>
        <v/>
      </c>
      <c r="DE697" s="1545">
        <f>IF(AND(ISNUMBER(DC697),ISNUMBER(DD697)),IF(DC697/DD697&gt;1,ROUND((DC697)/DD697,3),1),1)</f>
        <v/>
      </c>
      <c r="DF697" s="1541"/>
      <c r="DG697" s="1541"/>
      <c r="DH697" s="1541"/>
      <c r="DI697" s="1541"/>
      <c r="DJ697" s="1541"/>
      <c r="DK697" s="1541"/>
      <c r="DL697" s="1541"/>
      <c r="DM697" s="1541"/>
      <c r="DN697" s="1541"/>
      <c r="DO697" s="1541"/>
      <c r="DP697" s="1541"/>
      <c r="DQ697" s="1541"/>
      <c r="DR697" s="1541"/>
    </row>
    <row r="698" ht="12.75" x14ac:dyDescent="0.2">
      <c r="A698" s="1541"/>
      <c r="B698" s="1541"/>
      <c r="C698"/>
      <c r="D698" s="130">
        <f>IF(BX$698="Close to Ear","EN 62209-1","EN 62209-2")</f>
        <v/>
      </c>
      <c r="E698" s="130">
        <f>IF(CG698="Close to Ear","2016","2010/A1:2019")</f>
        <v/>
      </c>
      <c r="F698" s="1488" t="inlineStr">
        <is>
          <t>5.5</t>
        </is>
      </c>
      <c r="G698" s="1497"/>
      <c r="H698" s="120">
        <f>BV698</f>
        <v/>
      </c>
      <c r="I698" s="120">
        <f>BW698</f>
        <v/>
      </c>
      <c r="J698" s="687" t="inlineStr">
        <is>
          <t>WLAN</t>
        </is>
      </c>
      <c r="K698" s="194" t="inlineStr">
        <is>
          <t>2.4 GHz</t>
        </is>
      </c>
      <c r="L698" s="115"/>
      <c r="M698" s="120"/>
      <c r="N698" s="119"/>
      <c r="O698" s="131"/>
      <c r="P698" s="6597"/>
      <c r="Q698" s="131"/>
      <c r="R698" s="131"/>
      <c r="S698" s="120"/>
      <c r="T698" s="120">
        <v>7</v>
      </c>
      <c r="U698" s="120">
        <v>2442</v>
      </c>
      <c r="V698" s="119"/>
      <c r="W698" s="197"/>
      <c r="X698" s="119"/>
      <c r="Y698" s="119"/>
      <c r="Z698" s="119"/>
      <c r="AA698" s="115"/>
      <c r="AB698" s="115"/>
      <c r="AC698" s="689">
        <f>IF(OR(BX$698="Close to Ear",BX$698="Close to Head"),"Head",IF(BX$698="Extremity","Extremity","Body"))</f>
        <v/>
      </c>
      <c r="AD698" s="690">
        <f>CA698</f>
        <v/>
      </c>
      <c r="AE698" s="688">
        <f>CB698</f>
        <v/>
      </c>
      <c r="AF698" s="115"/>
      <c r="AG698" s="808">
        <f>IF(AZ698="","N/A",IF(CQ698="Pass","P","F"))</f>
        <v/>
      </c>
      <c r="AH698" s="129"/>
      <c r="AI698" s="129"/>
      <c r="AJ698" s="129"/>
      <c r="AK698" s="119"/>
      <c r="AL698" s="115"/>
      <c r="AM698" s="119"/>
      <c r="AN698" s="119"/>
      <c r="AO698" s="692"/>
      <c r="AP698" s="692"/>
      <c r="AQ698" s="692"/>
      <c r="AR698" s="692"/>
      <c r="AS698" s="692"/>
      <c r="AT698" s="691">
        <f>CE698</f>
        <v/>
      </c>
      <c r="AU698" s="691">
        <f>CF698</f>
        <v/>
      </c>
      <c r="AV698" s="813"/>
      <c r="AW698" s="813"/>
      <c r="AX698" s="197">
        <f>CZ698</f>
        <v/>
      </c>
      <c r="AY698" s="197">
        <f>DE698</f>
        <v/>
      </c>
      <c r="AZ698" s="3379">
        <f>CO698</f>
        <v/>
      </c>
      <c r="BA698" s="3380"/>
      <c r="BB698" s="197">
        <f>CP698</f>
        <v/>
      </c>
      <c r="BC698" s="813"/>
      <c r="BD698" s="197">
        <f>CR698</f>
        <v/>
      </c>
      <c r="BE698" s="121">
        <f>CS698</f>
        <v/>
      </c>
      <c r="BF698" s="122">
        <f>CT698*60</f>
        <v/>
      </c>
      <c r="BG698" s="121">
        <f>BE698</f>
        <v/>
      </c>
      <c r="BH698" s="122">
        <f>CU698*60</f>
        <v/>
      </c>
      <c r="BI698" s="122">
        <f>CV698</f>
        <v/>
      </c>
      <c r="BJ698" s="117"/>
      <c r="BK698" s="812">
        <f>Overview!$E$7</f>
        <v/>
      </c>
      <c r="BL698" s="117"/>
      <c r="BM698" s="836">
        <f>CW698</f>
        <v/>
      </c>
      <c r="BN698" s="812">
        <f>Overview!$P$153</f>
        <v/>
      </c>
      <c r="BO698" s="117"/>
      <c r="BP698" s="117"/>
      <c r="BQ698" s="115"/>
      <c r="BR698" s="1478"/>
      <c r="BS698" s="1548"/>
      <c r="BT698" s="2127" t="inlineStr">
        <is>
          <t>WLAN</t>
        </is>
      </c>
      <c r="BU698" s="2127" t="inlineStr">
        <is>
          <t>2.4 GHz</t>
        </is>
      </c>
      <c r="BV698" s="465">
        <f>Overview!$E$28</f>
        <v/>
      </c>
      <c r="BW698" s="2127"/>
      <c r="BX698" s="8329" t="inlineStr">
        <is>
          <t>Body</t>
        </is>
      </c>
      <c r="BY698" s="428"/>
      <c r="BZ698" s="428"/>
      <c r="CA698" s="1996" t="inlineStr">
        <is>
          <t>Front Face</t>
        </is>
      </c>
      <c r="CB698" s="202">
        <v>5</v>
      </c>
      <c r="CC698" s="507">
        <f>IF(COUNT('Conducted WiFi'!$AH$3:$AH$9)=0,7,INDEX('Conducted WiFi'!$T$3:$T$9,MATCH(MAX('Conducted WiFi'!$AH$3:$AH$9),'Conducted WiFi'!$AH$3:$AH$9,0)))</f>
        <v>7</v>
      </c>
      <c r="CD698" s="1715">
        <f>IF(COUNT('Conducted WiFi'!$AH$3:$AH$9)=0,2442,INDEX('Conducted WiFi'!$U$3:$U$9,MATCH(MAX('Conducted WiFi'!$AH$3:$AH$9),'Conducted WiFi'!$AH$3:$AH$9,0)))</f>
        <v>2442</v>
      </c>
      <c r="CE698" s="2191"/>
      <c r="CF698" s="2192"/>
      <c r="CG698" s="391" t="str">
        <f>IF(OR($BY$547="",$BY$547=""),"",$BY$547)</f>
        <v/>
      </c>
      <c r="CH698" s="391">
        <f>BZ698</f>
        <v/>
      </c>
      <c r="CI698" s="391">
        <f>CA698</f>
        <v/>
      </c>
      <c r="CJ698" s="1528"/>
      <c r="CK698" s="1610"/>
      <c r="CL698" s="203">
        <f>IF(CF698=""," ",IF(ABS(CE698-CF698)&lt;=0.125,"Valid","Not valid"))</f>
        <v/>
      </c>
      <c r="CM698" s="204">
        <f> IF(CE698="","",IF(AND(CE698&lt;&gt;"",CF698=""),IF(CE698&gt;=1,"Medir+Sig Max","No"),IF(CF698&lt;&gt;"",IF(CF698&gt;=1,"Medir+Sig Max","No"),"")))</f>
        <v/>
      </c>
      <c r="CN698" s="1798"/>
      <c r="CO698" s="219">
        <f>IF(CK698="",IF(AND(CE698="",CF698=""),"",IF(CF698="",IF(DE698&gt;1,ROUND(DE698*CE698,3),CE698),IF(DE698&gt;1,ROUND(DE698*CF698,3),CF698))),IF(AND(CE698="",CF698=""),"",IF(CF698="",IF(DE698&gt;1,ROUND(DE698*CE698*(1/(CK698)),3),CE698*(1/(CK698))),IF(DE698&gt;1,ROUND(DE698*CF698*(1/(CK698)),3),CF698*(1/(CK698))))))</f>
        <v/>
      </c>
      <c r="CP698" s="2037">
        <f>IF(COUNTIF(Overview!K12:K14,TRUE)&gt;0,2,IF(COUNTIF(Overview!L12:L14,TRUE)&gt;0,4,0))</f>
        <v/>
      </c>
      <c r="CQ698" s="1471">
        <f>IF(CO698="","",IF(CO698&gt;CP698,"Fail","Pass"))</f>
        <v/>
      </c>
      <c r="CR698" s="1480"/>
      <c r="CS698" s="1564">
        <f>MyTimestamp(CO698)</f>
        <v/>
      </c>
      <c r="CT698" s="1529">
        <f>IF(CE698="",0,15)+IF(CF698="",0,15)</f>
        <v/>
      </c>
      <c r="CU698" s="1530">
        <f>IF(CT698=0,0,2)</f>
        <v/>
      </c>
      <c r="CV698" s="862"/>
      <c r="CW698" s="862"/>
      <c r="CX698" s="2038"/>
      <c r="CY698" s="2039"/>
      <c r="CZ698" s="1542">
        <f>10^(CJ698/20)*100-100</f>
        <v/>
      </c>
      <c r="DA698" s="1354"/>
      <c r="DB698" s="1453"/>
      <c r="DC698" s="1273">
        <f>IF(DA698="","",10^(DA698/10))</f>
        <v/>
      </c>
      <c r="DD698" s="1402">
        <f>IF(ISNUMBER(DB698)=FALSE,"",10^(DB698/10))</f>
        <v/>
      </c>
      <c r="DE698" s="1542">
        <f>IF(AND(ISNUMBER(DC698),ISNUMBER(DD698)),IF(DC698/DD698&gt;1,ROUND((DC698)/DD698,3),1),1)</f>
        <v/>
      </c>
      <c r="DF698" s="1541"/>
      <c r="DG698" s="1541"/>
      <c r="DH698" s="1541"/>
      <c r="DI698" s="1541"/>
      <c r="DJ698" s="1541"/>
      <c r="DK698" s="1541"/>
      <c r="DL698" s="1541"/>
      <c r="DM698" s="1541"/>
      <c r="DN698" s="1541"/>
      <c r="DO698" s="1541"/>
      <c r="DP698" s="1541"/>
      <c r="DQ698" s="1541"/>
      <c r="DR698" s="1541"/>
    </row>
    <row r="699" ht="12.75" x14ac:dyDescent="0.2">
      <c r="A699" s="1541"/>
      <c r="B699" s="1541"/>
      <c r="C699"/>
      <c r="D699" s="130">
        <f>IF(BX$698="Close to Ear","EN 62209-1","EN 62209-2")</f>
        <v/>
      </c>
      <c r="E699" s="130">
        <f>IF(CG699="Close to Ear","2016","2010/A1:2019")</f>
        <v/>
      </c>
      <c r="F699" s="1488" t="inlineStr">
        <is>
          <t>5.5</t>
        </is>
      </c>
      <c r="G699" s="1497"/>
      <c r="H699" s="120">
        <f>BV699</f>
        <v/>
      </c>
      <c r="I699" s="120">
        <f>BW699</f>
        <v/>
      </c>
      <c r="J699" s="687" t="inlineStr">
        <is>
          <t>WLAN</t>
        </is>
      </c>
      <c r="K699" s="194" t="inlineStr">
        <is>
          <t>2.4 GHz</t>
        </is>
      </c>
      <c r="L699" s="115"/>
      <c r="M699" s="120"/>
      <c r="N699" s="119"/>
      <c r="O699" s="131"/>
      <c r="P699" s="6597"/>
      <c r="Q699" s="131"/>
      <c r="R699" s="131"/>
      <c r="S699" s="120"/>
      <c r="T699" s="120">
        <v>7</v>
      </c>
      <c r="U699" s="120">
        <v>2442</v>
      </c>
      <c r="V699" s="119"/>
      <c r="W699" s="197"/>
      <c r="X699" s="119"/>
      <c r="Y699" s="119"/>
      <c r="Z699" s="119"/>
      <c r="AA699" s="115"/>
      <c r="AB699" s="115"/>
      <c r="AC699" s="689">
        <f>IF(OR(BX$698="Close to Ear",BX$698="Close to Head"),"Head",IF(BX$698="Extremity","Extremity","Body"))</f>
        <v/>
      </c>
      <c r="AD699" s="690">
        <f>CA699</f>
        <v/>
      </c>
      <c r="AE699" s="688">
        <f>CB699</f>
        <v/>
      </c>
      <c r="AF699" s="115"/>
      <c r="AG699" s="808">
        <f>IF(AZ699="","N/A",IF(CQ699="Pass","P","F"))</f>
        <v/>
      </c>
      <c r="AH699" s="129"/>
      <c r="AI699" s="129"/>
      <c r="AJ699" s="129"/>
      <c r="AK699" s="119"/>
      <c r="AL699" s="115"/>
      <c r="AM699" s="119"/>
      <c r="AN699" s="119"/>
      <c r="AO699" s="692"/>
      <c r="AP699" s="692"/>
      <c r="AQ699" s="692"/>
      <c r="AR699" s="692"/>
      <c r="AS699" s="692"/>
      <c r="AT699" s="691">
        <f>CE699</f>
        <v/>
      </c>
      <c r="AU699" s="691">
        <f>CF699</f>
        <v/>
      </c>
      <c r="AV699" s="813"/>
      <c r="AW699" s="813"/>
      <c r="AX699" s="197">
        <f>CZ699</f>
        <v/>
      </c>
      <c r="AY699" s="197">
        <f>DE699</f>
        <v/>
      </c>
      <c r="AZ699" s="3379">
        <f>CO699</f>
        <v/>
      </c>
      <c r="BA699" s="3380"/>
      <c r="BB699" s="197">
        <f>CP699</f>
        <v/>
      </c>
      <c r="BC699" s="813"/>
      <c r="BD699" s="197">
        <f>CR699</f>
        <v/>
      </c>
      <c r="BE699" s="121">
        <f>CS699</f>
        <v/>
      </c>
      <c r="BF699" s="122">
        <f>CT699*60</f>
        <v/>
      </c>
      <c r="BG699" s="121">
        <f>BE699</f>
        <v/>
      </c>
      <c r="BH699" s="122">
        <f>CU699*60</f>
        <v/>
      </c>
      <c r="BI699" s="122">
        <f>CV699</f>
        <v/>
      </c>
      <c r="BJ699" s="117"/>
      <c r="BK699" s="812">
        <f>Overview!$E$7</f>
        <v/>
      </c>
      <c r="BL699" s="117"/>
      <c r="BM699" s="836">
        <f>CW699</f>
        <v/>
      </c>
      <c r="BN699" s="812">
        <f>Overview!$P$153</f>
        <v/>
      </c>
      <c r="BO699" s="117"/>
      <c r="BP699" s="117"/>
      <c r="BQ699" s="115"/>
      <c r="BR699" s="1478"/>
      <c r="BS699" s="1548"/>
      <c r="BT699" s="2127" t="inlineStr">
        <is>
          <t>WLAN</t>
        </is>
      </c>
      <c r="BU699" s="2127" t="inlineStr">
        <is>
          <t>2.4 GHz</t>
        </is>
      </c>
      <c r="BV699" s="465">
        <f>Overview!$E$28</f>
        <v/>
      </c>
      <c r="BW699" s="2127"/>
      <c r="BX699" s="2127"/>
      <c r="BY699" s="430"/>
      <c r="BZ699" s="430"/>
      <c r="CA699" s="1997" t="inlineStr">
        <is>
          <t>Back Face</t>
        </is>
      </c>
      <c r="CB699" s="200">
        <v>5</v>
      </c>
      <c r="CC699" s="432">
        <f>IF(COUNT('Conducted WiFi'!$AH$3:$AH$9)=0,7,INDEX('Conducted WiFi'!$T$3:$T$9,MATCH(MAX('Conducted WiFi'!$AH$3:$AH$9),'Conducted WiFi'!$AH$3:$AH$9,0)))</f>
        <v>7</v>
      </c>
      <c r="CD699" s="1716">
        <f>IF(COUNT('Conducted WiFi'!$AH$3:$AH$9)=0,2442,INDEX('Conducted WiFi'!$U$3:$U$9,MATCH(MAX('Conducted WiFi'!$AH$3:$AH$9),'Conducted WiFi'!$AH$3:$AH$9,0)))</f>
        <v>2442</v>
      </c>
      <c r="CE699" s="2013"/>
      <c r="CF699" s="1966"/>
      <c r="CG699" s="392" t="str">
        <f>IF(OR($BY$547="",$BY$547=""),"",$BY$547)</f>
        <v/>
      </c>
      <c r="CH699" s="392">
        <f>BZ699</f>
        <v/>
      </c>
      <c r="CI699" s="392">
        <f>CA699</f>
        <v/>
      </c>
      <c r="CJ699" s="1528"/>
      <c r="CK699" s="1611"/>
      <c r="CL699" s="206">
        <f>IF(CF699=""," ",IF(ABS(CE699-CF699)&lt;=0.125,"Valid","Not valid"))</f>
        <v/>
      </c>
      <c r="CM699" s="207">
        <f> IF(CE699="","",IF(AND(CE699&lt;&gt;"",CF699=""),IF(CE699&gt;=1,"Medir+Sig Max","No"),IF(CF699&lt;&gt;"",IF(CF699&gt;=1,"Medir+Sig Max","No"),"")))</f>
        <v/>
      </c>
      <c r="CN699" s="1787"/>
      <c r="CO699" s="220">
        <f>IF(CK699="",IF(AND(CE699="",CF699=""),"",IF(CF699="",IF(DE699&gt;1,ROUND(DE699*CE699,3),CE699),IF(DE699&gt;1,ROUND(DE699*CF699,3),CF699))),IF(AND(CE699="",CF699=""),"",IF(CF699="",IF(DE699&gt;1,ROUND(DE699*CE699*(1/(CK699)),3),CE699*(1/(CK699))),IF(DE699&gt;1,ROUND(DE699*CF699*(1/(CK699)),3),CF699*(1/(CK699))))))</f>
        <v/>
      </c>
      <c r="CP699" s="2043">
        <f>IF(COUNTIF(Overview!K12:K14,TRUE)&gt;0,2,IF(COUNTIF(Overview!L12:L14,TRUE)&gt;0,4,0))</f>
        <v/>
      </c>
      <c r="CQ699" s="1472">
        <f>IF(CO699="","",IF(CO699&gt;CP699,"Fail","Pass"))</f>
        <v/>
      </c>
      <c r="CR699" s="1481"/>
      <c r="CS699" s="1565">
        <f>MyTimestamp(CO699)</f>
        <v/>
      </c>
      <c r="CT699" s="1531">
        <f>IF(CE699="",0,15)+IF(CF699="",0,15)</f>
        <v/>
      </c>
      <c r="CU699" s="1532">
        <f>IF(CT699=0,0,2)</f>
        <v/>
      </c>
      <c r="CV699" s="859"/>
      <c r="CW699" s="859"/>
      <c r="CX699" s="2038"/>
      <c r="CY699" s="2044"/>
      <c r="CZ699" s="1543">
        <f>10^(CJ699/20)*100-100</f>
        <v/>
      </c>
      <c r="DA699" s="1354"/>
      <c r="DB699" s="731"/>
      <c r="DC699" s="1273">
        <f>IF(DA699="","",10^(DA699/10))</f>
        <v/>
      </c>
      <c r="DD699" s="1404">
        <f>IF(ISNUMBER(DB699)=FALSE,"",10^(DB699/10))</f>
        <v/>
      </c>
      <c r="DE699" s="1543">
        <f>IF(AND(ISNUMBER(DC699),ISNUMBER(DD699)),IF(DC699/DD699&gt;1,ROUND((DC699)/DD699,3),1),1)</f>
        <v/>
      </c>
      <c r="DF699" s="1541"/>
      <c r="DG699" s="1541"/>
      <c r="DH699" s="1541"/>
      <c r="DI699" s="1541"/>
      <c r="DJ699" s="1541"/>
      <c r="DK699" s="1541"/>
      <c r="DL699" s="1541"/>
      <c r="DM699" s="1541"/>
      <c r="DN699" s="1541"/>
      <c r="DO699" s="1541"/>
      <c r="DP699" s="1541"/>
      <c r="DQ699" s="1541"/>
      <c r="DR699" s="1541"/>
    </row>
    <row r="700" ht="12.75" x14ac:dyDescent="0.2">
      <c r="A700" s="1541"/>
      <c r="B700" s="1541"/>
      <c r="C700"/>
      <c r="D700" s="130">
        <f>IF(BX$698="Close to Ear","EN 62209-1","EN 62209-2")</f>
        <v/>
      </c>
      <c r="E700" s="130">
        <f>IF(CG700="Close to Ear","2016","2010/A1:2019")</f>
        <v/>
      </c>
      <c r="F700" s="1488" t="inlineStr">
        <is>
          <t>5.5</t>
        </is>
      </c>
      <c r="G700" s="1497"/>
      <c r="H700" s="120">
        <f>BV700</f>
        <v/>
      </c>
      <c r="I700" s="120">
        <f>BW700</f>
        <v/>
      </c>
      <c r="J700" s="687" t="inlineStr">
        <is>
          <t>WLAN</t>
        </is>
      </c>
      <c r="K700" s="194" t="inlineStr">
        <is>
          <t>2.4 GHz</t>
        </is>
      </c>
      <c r="L700" s="115"/>
      <c r="M700" s="120"/>
      <c r="N700" s="119"/>
      <c r="O700" s="131"/>
      <c r="P700" s="6597"/>
      <c r="Q700" s="131"/>
      <c r="R700" s="131"/>
      <c r="S700" s="120"/>
      <c r="T700" s="120">
        <v>7</v>
      </c>
      <c r="U700" s="120">
        <v>2442</v>
      </c>
      <c r="V700" s="119"/>
      <c r="W700" s="197"/>
      <c r="X700" s="119"/>
      <c r="Y700" s="119"/>
      <c r="Z700" s="119"/>
      <c r="AA700" s="115"/>
      <c r="AB700" s="115"/>
      <c r="AC700" s="689">
        <f>IF(OR(BX$698="Close to Ear",BX$698="Close to Head"),"Head",IF(BX$698="Extremity","Extremity","Body"))</f>
        <v/>
      </c>
      <c r="AD700" s="690">
        <f>CA700</f>
        <v/>
      </c>
      <c r="AE700" s="688">
        <f>CB700</f>
        <v/>
      </c>
      <c r="AF700" s="115"/>
      <c r="AG700" s="808">
        <f>IF(AZ700="","N/A",IF(CQ700="Pass","P","F"))</f>
        <v/>
      </c>
      <c r="AH700" s="129"/>
      <c r="AI700" s="129"/>
      <c r="AJ700" s="129"/>
      <c r="AK700" s="119"/>
      <c r="AL700" s="115"/>
      <c r="AM700" s="119"/>
      <c r="AN700" s="119"/>
      <c r="AO700" s="692"/>
      <c r="AP700" s="692"/>
      <c r="AQ700" s="692"/>
      <c r="AR700" s="692"/>
      <c r="AS700" s="692"/>
      <c r="AT700" s="691">
        <f>CE700</f>
        <v/>
      </c>
      <c r="AU700" s="691">
        <f>CF700</f>
        <v/>
      </c>
      <c r="AV700" s="813"/>
      <c r="AW700" s="813"/>
      <c r="AX700" s="197">
        <f>CZ700</f>
        <v/>
      </c>
      <c r="AY700" s="197">
        <f>DE700</f>
        <v/>
      </c>
      <c r="AZ700" s="3379">
        <f>CO700</f>
        <v/>
      </c>
      <c r="BA700" s="3380"/>
      <c r="BB700" s="197">
        <f>CP700</f>
        <v/>
      </c>
      <c r="BC700" s="813"/>
      <c r="BD700" s="197">
        <f>CR700</f>
        <v/>
      </c>
      <c r="BE700" s="121">
        <f>CS700</f>
        <v/>
      </c>
      <c r="BF700" s="122">
        <f>CT700*60</f>
        <v/>
      </c>
      <c r="BG700" s="121">
        <f>BE700</f>
        <v/>
      </c>
      <c r="BH700" s="122">
        <f>CU700*60</f>
        <v/>
      </c>
      <c r="BI700" s="122">
        <f>CV700</f>
        <v/>
      </c>
      <c r="BJ700" s="117"/>
      <c r="BK700" s="812">
        <f>Overview!$E$7</f>
        <v/>
      </c>
      <c r="BL700" s="117"/>
      <c r="BM700" s="836">
        <f>CW700</f>
        <v/>
      </c>
      <c r="BN700" s="812">
        <f>Overview!$P$153</f>
        <v/>
      </c>
      <c r="BO700" s="117"/>
      <c r="BP700" s="117"/>
      <c r="BQ700" s="115"/>
      <c r="BR700" s="1478"/>
      <c r="BS700" s="1548"/>
      <c r="BT700" s="2127" t="inlineStr">
        <is>
          <t>WLAN</t>
        </is>
      </c>
      <c r="BU700" s="2127" t="inlineStr">
        <is>
          <t>2.4 GHz</t>
        </is>
      </c>
      <c r="BV700" s="465">
        <f>Overview!$E$28</f>
        <v/>
      </c>
      <c r="BW700" s="2127"/>
      <c r="BX700" s="2127"/>
      <c r="BY700" s="432"/>
      <c r="BZ700" s="432"/>
      <c r="CA700" s="1997" t="inlineStr">
        <is>
          <t>Left Edge</t>
        </is>
      </c>
      <c r="CB700" s="200">
        <v>5</v>
      </c>
      <c r="CC700" s="432">
        <f>IF(COUNT('Conducted WiFi'!$AH$3:$AH$9)=0,7,INDEX('Conducted WiFi'!$T$3:$T$9,MATCH(MAX('Conducted WiFi'!$AH$3:$AH$9),'Conducted WiFi'!$AH$3:$AH$9,0)))</f>
        <v>7</v>
      </c>
      <c r="CD700" s="1716">
        <f>IF(COUNT('Conducted WiFi'!$AH$3:$AH$9)=0,2442,INDEX('Conducted WiFi'!$U$3:$U$9,MATCH(MAX('Conducted WiFi'!$AH$3:$AH$9),'Conducted WiFi'!$AH$3:$AH$9,0)))</f>
        <v>2442</v>
      </c>
      <c r="CE700" s="2013"/>
      <c r="CF700" s="1966"/>
      <c r="CG700" s="392" t="str">
        <f>IF(OR($BY$547="",$BY$547=""),"",$BY$547)</f>
        <v/>
      </c>
      <c r="CH700" s="392">
        <f>BZ700</f>
        <v/>
      </c>
      <c r="CI700" s="392">
        <f>CA700</f>
        <v/>
      </c>
      <c r="CJ700" s="1528"/>
      <c r="CK700" s="1606"/>
      <c r="CL700" s="206">
        <f>IF(CF700=""," ",IF(ABS(CE700-CF700)&lt;=0.125,"Valid","Not valid"))</f>
        <v/>
      </c>
      <c r="CM700" s="207">
        <f> IF(CE700="","",IF(AND(CE700&lt;&gt;"",CF700=""),IF(CE700&gt;=1,"Medir+Sig Max","No"),IF(CF700&lt;&gt;"",IF(CF700&gt;=1,"Medir+Sig Max","No"),"")))</f>
        <v/>
      </c>
      <c r="CN700" s="1787"/>
      <c r="CO700" s="220">
        <f>IF(CK700="",IF(AND(CE700="",CF700=""),"",IF(CF700="",IF(DE700&gt;1,ROUND(DE700*CE700,3),CE700),IF(DE700&gt;1,ROUND(DE700*CF700,3),CF700))),IF(AND(CE700="",CF700=""),"",IF(CF700="",IF(DE700&gt;1,ROUND(DE700*CE700*(1/(CK700)),3),CE700*(1/(CK700))),IF(DE700&gt;1,ROUND(DE700*CF700*(1/(CK700)),3),CF700*(1/(CK700))))))</f>
        <v/>
      </c>
      <c r="CP700" s="2043">
        <f>IF(COUNTIF(Overview!K12:K14,TRUE)&gt;0,2,IF(COUNTIF(Overview!L12:L14,TRUE)&gt;0,4,0))</f>
        <v/>
      </c>
      <c r="CQ700" s="1472">
        <f>IF(CO700="","",IF(CO700&gt;CP700,"Fail","Pass"))</f>
        <v/>
      </c>
      <c r="CR700" s="1481"/>
      <c r="CS700" s="1565">
        <f>MyTimestamp(CO700)</f>
        <v/>
      </c>
      <c r="CT700" s="1531">
        <f>IF(CE700="",0,15)+IF(CF700="",0,15)</f>
        <v/>
      </c>
      <c r="CU700" s="1532">
        <f>IF(CT700=0,0,2)</f>
        <v/>
      </c>
      <c r="CV700" s="859"/>
      <c r="CW700" s="859"/>
      <c r="CX700" s="2038"/>
      <c r="CY700" s="2044"/>
      <c r="CZ700" s="1543">
        <f>10^(CJ700/20)*100-100</f>
        <v/>
      </c>
      <c r="DA700" s="1354"/>
      <c r="DB700" s="730"/>
      <c r="DC700" s="1273">
        <f>IF(DA700="","",10^(DA700/10))</f>
        <v/>
      </c>
      <c r="DD700" s="1403">
        <f>IF(ISNUMBER(DB700)=FALSE,"",10^(DB700/10))</f>
        <v/>
      </c>
      <c r="DE700" s="1543">
        <f>IF(AND(ISNUMBER(DC700),ISNUMBER(DD700)),IF(DC700/DD700&gt;1,ROUND((DC700)/DD700,3),1),1)</f>
        <v/>
      </c>
      <c r="DF700" s="1541"/>
      <c r="DG700" s="1541"/>
      <c r="DH700" s="1541"/>
      <c r="DI700" s="1541"/>
      <c r="DJ700" s="1541"/>
      <c r="DK700" s="1541"/>
      <c r="DL700" s="1541"/>
      <c r="DM700" s="1541"/>
      <c r="DN700" s="1541"/>
      <c r="DO700" s="1541"/>
      <c r="DP700" s="1541"/>
      <c r="DQ700" s="1541"/>
      <c r="DR700" s="1541"/>
    </row>
    <row r="701" ht="12.75" x14ac:dyDescent="0.2">
      <c r="A701" s="1541"/>
      <c r="B701" s="1541"/>
      <c r="C701"/>
      <c r="D701" s="130">
        <f>IF(BX$698="Close to Ear","EN 62209-1","EN 62209-2")</f>
        <v/>
      </c>
      <c r="E701" s="130">
        <f>IF(CG701="Close to Ear","2016","2010/A1:2019")</f>
        <v/>
      </c>
      <c r="F701" s="1488" t="inlineStr">
        <is>
          <t>5.5</t>
        </is>
      </c>
      <c r="G701" s="1497"/>
      <c r="H701" s="120">
        <f>BV701</f>
        <v/>
      </c>
      <c r="I701" s="120">
        <f>BW701</f>
        <v/>
      </c>
      <c r="J701" s="687" t="inlineStr">
        <is>
          <t>WLAN</t>
        </is>
      </c>
      <c r="K701" s="194" t="inlineStr">
        <is>
          <t>2.4 GHz</t>
        </is>
      </c>
      <c r="L701" s="115"/>
      <c r="M701" s="120"/>
      <c r="N701" s="119"/>
      <c r="O701" s="131"/>
      <c r="P701" s="6597"/>
      <c r="Q701" s="131"/>
      <c r="R701" s="131"/>
      <c r="S701" s="120"/>
      <c r="T701" s="120">
        <v>7</v>
      </c>
      <c r="U701" s="120">
        <v>2442</v>
      </c>
      <c r="V701" s="119"/>
      <c r="W701" s="197"/>
      <c r="X701" s="119"/>
      <c r="Y701" s="119"/>
      <c r="Z701" s="119"/>
      <c r="AA701" s="115"/>
      <c r="AB701" s="115"/>
      <c r="AC701" s="689">
        <f>IF(OR(BX$698="Close to Ear",BX$698="Close to Head"),"Head",IF(BX$698="Extremity","Extremity","Body"))</f>
        <v/>
      </c>
      <c r="AD701" s="690">
        <f>CA701</f>
        <v/>
      </c>
      <c r="AE701" s="688">
        <f>CB701</f>
        <v/>
      </c>
      <c r="AF701" s="115"/>
      <c r="AG701" s="808">
        <f>IF(AZ701="","N/A",IF(CQ701="Pass","P","F"))</f>
        <v/>
      </c>
      <c r="AH701" s="129"/>
      <c r="AI701" s="129"/>
      <c r="AJ701" s="129"/>
      <c r="AK701" s="119"/>
      <c r="AL701" s="115"/>
      <c r="AM701" s="119"/>
      <c r="AN701" s="119"/>
      <c r="AO701" s="692"/>
      <c r="AP701" s="692"/>
      <c r="AQ701" s="692"/>
      <c r="AR701" s="692"/>
      <c r="AS701" s="692"/>
      <c r="AT701" s="691">
        <f>CE701</f>
        <v/>
      </c>
      <c r="AU701" s="691">
        <f>CF701</f>
        <v/>
      </c>
      <c r="AV701" s="813"/>
      <c r="AW701" s="813"/>
      <c r="AX701" s="197">
        <f>CZ701</f>
        <v/>
      </c>
      <c r="AY701" s="197">
        <f>DE701</f>
        <v/>
      </c>
      <c r="AZ701" s="3379">
        <f>CO701</f>
        <v/>
      </c>
      <c r="BA701" s="3380"/>
      <c r="BB701" s="197">
        <f>CP701</f>
        <v/>
      </c>
      <c r="BC701" s="813"/>
      <c r="BD701" s="197">
        <f>CR701</f>
        <v/>
      </c>
      <c r="BE701" s="121">
        <f>CS701</f>
        <v/>
      </c>
      <c r="BF701" s="122">
        <f>CT701*60</f>
        <v/>
      </c>
      <c r="BG701" s="121">
        <f>BE701</f>
        <v/>
      </c>
      <c r="BH701" s="122">
        <f>CU701*60</f>
        <v/>
      </c>
      <c r="BI701" s="122">
        <f>CV701</f>
        <v/>
      </c>
      <c r="BJ701" s="117"/>
      <c r="BK701" s="812">
        <f>Overview!$E$7</f>
        <v/>
      </c>
      <c r="BL701" s="117"/>
      <c r="BM701" s="836">
        <f>CW701</f>
        <v/>
      </c>
      <c r="BN701" s="812">
        <f>Overview!$P$153</f>
        <v/>
      </c>
      <c r="BO701" s="117"/>
      <c r="BP701" s="117"/>
      <c r="BQ701" s="115"/>
      <c r="BR701" s="1478"/>
      <c r="BS701" s="1548"/>
      <c r="BT701" s="2127" t="inlineStr">
        <is>
          <t>WLAN</t>
        </is>
      </c>
      <c r="BU701" s="2127" t="inlineStr">
        <is>
          <t>2.4 GHz</t>
        </is>
      </c>
      <c r="BV701" s="465">
        <f>Overview!$E$28</f>
        <v/>
      </c>
      <c r="BW701" s="2127"/>
      <c r="BX701" s="2127"/>
      <c r="BY701" s="430"/>
      <c r="BZ701" s="430"/>
      <c r="CA701" s="1997" t="inlineStr">
        <is>
          <t>Right Edge</t>
        </is>
      </c>
      <c r="CB701" s="200">
        <v>5</v>
      </c>
      <c r="CC701" s="432">
        <f>IF(COUNT('Conducted WiFi'!$AH$3:$AH$9)=0,7,INDEX('Conducted WiFi'!$T$3:$T$9,MATCH(MAX('Conducted WiFi'!$AH$3:$AH$9),'Conducted WiFi'!$AH$3:$AH$9,0)))</f>
        <v>7</v>
      </c>
      <c r="CD701" s="1716">
        <f>IF(COUNT('Conducted WiFi'!$AH$3:$AH$9)=0,2442,INDEX('Conducted WiFi'!$U$3:$U$9,MATCH(MAX('Conducted WiFi'!$AH$3:$AH$9),'Conducted WiFi'!$AH$3:$AH$9,0)))</f>
        <v>2442</v>
      </c>
      <c r="CE701" s="2013"/>
      <c r="CF701" s="1966"/>
      <c r="CG701" s="392" t="str">
        <f>IF(OR($BY$547="",$BY$547=""),"",$BY$547)</f>
        <v/>
      </c>
      <c r="CH701" s="392">
        <f>BZ701</f>
        <v/>
      </c>
      <c r="CI701" s="392">
        <f>CA701</f>
        <v/>
      </c>
      <c r="CJ701" s="1528"/>
      <c r="CK701" s="1611"/>
      <c r="CL701" s="206">
        <f>IF(CF701=""," ",IF(ABS(CE701-CF701)&lt;=0.125,"Valid","Not valid"))</f>
        <v/>
      </c>
      <c r="CM701" s="207">
        <f> IF(CE701="","",IF(AND(CE701&lt;&gt;"",CF701=""),IF(CE701&gt;=1,"Medir+Sig Max","No"),IF(CF701&lt;&gt;"",IF(CF701&gt;=1,"Medir+Sig Max","No"),"")))</f>
        <v/>
      </c>
      <c r="CN701" s="1787"/>
      <c r="CO701" s="220">
        <f>IF(CK701="",IF(AND(CE701="",CF701=""),"",IF(CF701="",IF(DE701&gt;1,ROUND(DE701*CE701,3),CE701),IF(DE701&gt;1,ROUND(DE701*CF701,3),CF701))),IF(AND(CE701="",CF701=""),"",IF(CF701="",IF(DE701&gt;1,ROUND(DE701*CE701*(1/(CK701)),3),CE701*(1/(CK701))),IF(DE701&gt;1,ROUND(DE701*CF701*(1/(CK701)),3),CF701*(1/(CK701))))))</f>
        <v/>
      </c>
      <c r="CP701" s="2043">
        <f>IF(COUNTIF(Overview!K12:K14,TRUE)&gt;0,2,IF(COUNTIF(Overview!L12:L14,TRUE)&gt;0,4,0))</f>
        <v/>
      </c>
      <c r="CQ701" s="1472">
        <f>IF(CO701="","",IF(CO701&gt;CP701,"Fail","Pass"))</f>
        <v/>
      </c>
      <c r="CR701" s="1481"/>
      <c r="CS701" s="1565">
        <f>MyTimestamp(CO701)</f>
        <v/>
      </c>
      <c r="CT701" s="1531">
        <f>IF(CE701="",0,15)+IF(CF701="",0,15)</f>
        <v/>
      </c>
      <c r="CU701" s="1532">
        <f>IF(CT701=0,0,2)</f>
        <v/>
      </c>
      <c r="CV701" s="859"/>
      <c r="CW701" s="859"/>
      <c r="CX701" s="2038"/>
      <c r="CY701" s="2044"/>
      <c r="CZ701" s="1543">
        <f>10^(CJ701/20)*100-100</f>
        <v/>
      </c>
      <c r="DA701" s="1354"/>
      <c r="DB701" s="731"/>
      <c r="DC701" s="1273">
        <f>IF(DA701="","",10^(DA701/10))</f>
        <v/>
      </c>
      <c r="DD701" s="1404">
        <f>IF(ISNUMBER(DB701)=FALSE,"",10^(DB701/10))</f>
        <v/>
      </c>
      <c r="DE701" s="1543">
        <f>IF(AND(ISNUMBER(DC701),ISNUMBER(DD701)),IF(DC701/DD701&gt;1,ROUND((DC701)/DD701,3),1),1)</f>
        <v/>
      </c>
      <c r="DF701" s="1541"/>
      <c r="DG701" s="1541"/>
      <c r="DH701" s="1541"/>
      <c r="DI701" s="1541"/>
      <c r="DJ701" s="1541"/>
      <c r="DK701" s="1541"/>
      <c r="DL701" s="1541"/>
      <c r="DM701" s="1541"/>
      <c r="DN701" s="1541"/>
      <c r="DO701" s="1541"/>
      <c r="DP701" s="1541"/>
      <c r="DQ701" s="1541"/>
      <c r="DR701" s="1541"/>
    </row>
    <row r="702" ht="12.75" x14ac:dyDescent="0.2">
      <c r="A702" s="1541"/>
      <c r="B702" s="1541"/>
      <c r="C702"/>
      <c r="D702" s="130">
        <f>IF(BX$698="Close to Ear","EN 62209-1","EN 62209-2")</f>
        <v/>
      </c>
      <c r="E702" s="130">
        <f>IF(CG702="Close to Ear","2016","2010/A1:2019")</f>
        <v/>
      </c>
      <c r="F702" s="1488" t="inlineStr">
        <is>
          <t>5.5</t>
        </is>
      </c>
      <c r="G702" s="1497"/>
      <c r="H702" s="120">
        <f>BV702</f>
        <v/>
      </c>
      <c r="I702" s="120">
        <f>BW702</f>
        <v/>
      </c>
      <c r="J702" s="687" t="inlineStr">
        <is>
          <t>WLAN</t>
        </is>
      </c>
      <c r="K702" s="194" t="inlineStr">
        <is>
          <t>2.4 GHz</t>
        </is>
      </c>
      <c r="L702" s="115"/>
      <c r="M702" s="120"/>
      <c r="N702" s="119"/>
      <c r="O702" s="131"/>
      <c r="P702" s="6597"/>
      <c r="Q702" s="131"/>
      <c r="R702" s="131"/>
      <c r="S702" s="120"/>
      <c r="T702" s="120">
        <v>7</v>
      </c>
      <c r="U702" s="120">
        <v>2442</v>
      </c>
      <c r="V702" s="119"/>
      <c r="W702" s="197"/>
      <c r="X702" s="119"/>
      <c r="Y702" s="119"/>
      <c r="Z702" s="119"/>
      <c r="AA702" s="115"/>
      <c r="AB702" s="115"/>
      <c r="AC702" s="689">
        <f>IF(OR(BX$698="Close to Ear",BX$698="Close to Head"),"Head",IF(BX$698="Extremity","Extremity","Body"))</f>
        <v/>
      </c>
      <c r="AD702" s="690">
        <f>CA702</f>
        <v/>
      </c>
      <c r="AE702" s="688">
        <f>CB702</f>
        <v/>
      </c>
      <c r="AF702" s="115"/>
      <c r="AG702" s="808">
        <f>IF(AZ702="","N/A",IF(CQ702="Pass","P","F"))</f>
        <v/>
      </c>
      <c r="AH702" s="129"/>
      <c r="AI702" s="129"/>
      <c r="AJ702" s="129"/>
      <c r="AK702" s="119"/>
      <c r="AL702" s="115"/>
      <c r="AM702" s="119"/>
      <c r="AN702" s="119"/>
      <c r="AO702" s="692"/>
      <c r="AP702" s="692"/>
      <c r="AQ702" s="692"/>
      <c r="AR702" s="692"/>
      <c r="AS702" s="692"/>
      <c r="AT702" s="691">
        <f>CE702</f>
        <v/>
      </c>
      <c r="AU702" s="691">
        <f>CF702</f>
        <v/>
      </c>
      <c r="AV702" s="813"/>
      <c r="AW702" s="813"/>
      <c r="AX702" s="197">
        <f>CZ702</f>
        <v/>
      </c>
      <c r="AY702" s="197">
        <f>DE702</f>
        <v/>
      </c>
      <c r="AZ702" s="3379">
        <f>CO702</f>
        <v/>
      </c>
      <c r="BA702" s="3380"/>
      <c r="BB702" s="197">
        <f>CP702</f>
        <v/>
      </c>
      <c r="BC702" s="813"/>
      <c r="BD702" s="197">
        <f>CR702</f>
        <v/>
      </c>
      <c r="BE702" s="121">
        <f>CS702</f>
        <v/>
      </c>
      <c r="BF702" s="122">
        <f>CT702*60</f>
        <v/>
      </c>
      <c r="BG702" s="121">
        <f>BE702</f>
        <v/>
      </c>
      <c r="BH702" s="122">
        <f>CU702*60</f>
        <v/>
      </c>
      <c r="BI702" s="122">
        <f>CV702</f>
        <v/>
      </c>
      <c r="BJ702" s="117"/>
      <c r="BK702" s="812">
        <f>Overview!$E$7</f>
        <v/>
      </c>
      <c r="BL702" s="117"/>
      <c r="BM702" s="836">
        <f>CW702</f>
        <v/>
      </c>
      <c r="BN702" s="812">
        <f>Overview!$P$153</f>
        <v/>
      </c>
      <c r="BO702" s="117"/>
      <c r="BP702" s="117"/>
      <c r="BQ702" s="115"/>
      <c r="BR702" s="1478"/>
      <c r="BS702" s="1548"/>
      <c r="BT702" s="2127" t="inlineStr">
        <is>
          <t>WLAN</t>
        </is>
      </c>
      <c r="BU702" s="2127" t="inlineStr">
        <is>
          <t>2.4 GHz</t>
        </is>
      </c>
      <c r="BV702" s="465">
        <f>Overview!$E$28</f>
        <v/>
      </c>
      <c r="BW702" s="2127"/>
      <c r="BX702" s="2127"/>
      <c r="BY702" s="430"/>
      <c r="BZ702" s="430"/>
      <c r="CA702" s="1997" t="inlineStr">
        <is>
          <t>Top Edge</t>
        </is>
      </c>
      <c r="CB702" s="200">
        <v>5</v>
      </c>
      <c r="CC702" s="432">
        <f>IF(COUNT('Conducted WiFi'!$AH$3:$AH$9)=0,7,INDEX('Conducted WiFi'!$T$3:$T$9,MATCH(MAX('Conducted WiFi'!$AH$3:$AH$9),'Conducted WiFi'!$AH$3:$AH$9,0)))</f>
        <v>7</v>
      </c>
      <c r="CD702" s="1716">
        <f>IF(COUNT('Conducted WiFi'!$AH$3:$AH$9)=0,2442,INDEX('Conducted WiFi'!$U$3:$U$9,MATCH(MAX('Conducted WiFi'!$AH$3:$AH$9),'Conducted WiFi'!$AH$3:$AH$9,0)))</f>
        <v>2442</v>
      </c>
      <c r="CE702" s="2013"/>
      <c r="CF702" s="1966"/>
      <c r="CG702" s="392" t="str">
        <f>IF(OR($BY$547="",$BY$547=""),"",$BY$547)</f>
        <v/>
      </c>
      <c r="CH702" s="392">
        <f>BZ702</f>
        <v/>
      </c>
      <c r="CI702" s="392">
        <f>CA702</f>
        <v/>
      </c>
      <c r="CJ702" s="1528"/>
      <c r="CK702" s="1611"/>
      <c r="CL702" s="206">
        <f>IF(CF702=""," ",IF(ABS(CE702-CF702)&lt;=0.125,"Valid","Not valid"))</f>
        <v/>
      </c>
      <c r="CM702" s="207">
        <f> IF(CE702="","",IF(AND(CE702&lt;&gt;"",CF702=""),IF(CE702&gt;=1,"Medir+Sig Max","No"),IF(CF702&lt;&gt;"",IF(CF702&gt;=1,"Medir+Sig Max","No"),"")))</f>
        <v/>
      </c>
      <c r="CN702" s="1787"/>
      <c r="CO702" s="220">
        <f>IF(CK702="",IF(AND(CE702="",CF702=""),"",IF(CF702="",IF(DE702&gt;1,ROUND(DE702*CE702,3),CE702),IF(DE702&gt;1,ROUND(DE702*CF702,3),CF702))),IF(AND(CE702="",CF702=""),"",IF(CF702="",IF(DE702&gt;1,ROUND(DE702*CE702*(1/(CK702)),3),CE702*(1/(CK702))),IF(DE702&gt;1,ROUND(DE702*CF702*(1/(CK702)),3),CF702*(1/(CK702))))))</f>
        <v/>
      </c>
      <c r="CP702" s="2043">
        <f>IF(COUNTIF(Overview!K12:K14,TRUE)&gt;0,2,IF(COUNTIF(Overview!L12:L14,TRUE)&gt;0,4,0))</f>
        <v/>
      </c>
      <c r="CQ702" s="1472">
        <f>IF(CO702="","",IF(CO702&gt;CP702,"Fail","Pass"))</f>
        <v/>
      </c>
      <c r="CR702" s="1481"/>
      <c r="CS702" s="1565">
        <f>MyTimestamp(CO702)</f>
        <v/>
      </c>
      <c r="CT702" s="1531">
        <f>IF(CE702="",0,15)+IF(CF702="",0,15)</f>
        <v/>
      </c>
      <c r="CU702" s="1532">
        <f>IF(CT702=0,0,2)</f>
        <v/>
      </c>
      <c r="CV702" s="859"/>
      <c r="CW702" s="859"/>
      <c r="CX702" s="2038"/>
      <c r="CY702" s="2044"/>
      <c r="CZ702" s="1543">
        <f>10^(CJ702/20)*100-100</f>
        <v/>
      </c>
      <c r="DA702" s="1354"/>
      <c r="DB702" s="731"/>
      <c r="DC702" s="1273">
        <f>IF(DA702="","",10^(DA702/10))</f>
        <v/>
      </c>
      <c r="DD702" s="1404">
        <f>IF(ISNUMBER(DB702)=FALSE,"",10^(DB702/10))</f>
        <v/>
      </c>
      <c r="DE702" s="1543">
        <f>IF(AND(ISNUMBER(DC702),ISNUMBER(DD702)),IF(DC702/DD702&gt;1,ROUND((DC702)/DD702,3),1),1)</f>
        <v/>
      </c>
      <c r="DF702" s="1541"/>
      <c r="DG702" s="1541"/>
      <c r="DH702" s="1541"/>
      <c r="DI702" s="1541"/>
      <c r="DJ702" s="1541"/>
      <c r="DK702" s="1541"/>
      <c r="DL702" s="1541"/>
      <c r="DM702" s="1541"/>
      <c r="DN702" s="1541"/>
      <c r="DO702" s="1541"/>
      <c r="DP702" s="1541"/>
      <c r="DQ702" s="1541"/>
      <c r="DR702" s="1541"/>
    </row>
    <row r="703" ht="12.75" x14ac:dyDescent="0.2">
      <c r="A703" s="1541"/>
      <c r="B703" s="1541"/>
      <c r="C703"/>
      <c r="D703" s="130">
        <f>IF(BX$698="Close to Ear","EN 62209-1","EN 62209-2")</f>
        <v/>
      </c>
      <c r="E703" s="130">
        <f>IF(CG703="Close to Ear","2016","2010/A1:2019")</f>
        <v/>
      </c>
      <c r="F703" s="1488" t="inlineStr">
        <is>
          <t>5.5</t>
        </is>
      </c>
      <c r="G703" s="1497"/>
      <c r="H703" s="120">
        <f>BV703</f>
        <v/>
      </c>
      <c r="I703" s="120">
        <f>BW703</f>
        <v/>
      </c>
      <c r="J703" s="687" t="inlineStr">
        <is>
          <t>WLAN</t>
        </is>
      </c>
      <c r="K703" s="194" t="inlineStr">
        <is>
          <t>2.4 GHz</t>
        </is>
      </c>
      <c r="L703" s="115"/>
      <c r="M703" s="120"/>
      <c r="N703" s="119"/>
      <c r="O703" s="131"/>
      <c r="P703" s="6597"/>
      <c r="Q703" s="131"/>
      <c r="R703" s="131"/>
      <c r="S703" s="120"/>
      <c r="T703" s="120">
        <v>7</v>
      </c>
      <c r="U703" s="120">
        <v>2442</v>
      </c>
      <c r="V703" s="119"/>
      <c r="W703" s="197"/>
      <c r="X703" s="119"/>
      <c r="Y703" s="119"/>
      <c r="Z703" s="119"/>
      <c r="AA703" s="115"/>
      <c r="AB703" s="115"/>
      <c r="AC703" s="689">
        <f>IF(OR(BX$698="Close to Ear",BX$698="Close to Head"),"Head",IF(BX$698="Extremity","Extremity","Body"))</f>
        <v/>
      </c>
      <c r="AD703" s="690">
        <f>CA703</f>
        <v/>
      </c>
      <c r="AE703" s="688">
        <f>CB703</f>
        <v/>
      </c>
      <c r="AF703" s="115"/>
      <c r="AG703" s="808">
        <f>IF(AZ703="","N/A",IF(CQ703="Pass","P","F"))</f>
        <v/>
      </c>
      <c r="AH703" s="129"/>
      <c r="AI703" s="129"/>
      <c r="AJ703" s="129"/>
      <c r="AK703" s="119"/>
      <c r="AL703" s="115"/>
      <c r="AM703" s="119"/>
      <c r="AN703" s="119"/>
      <c r="AO703" s="692"/>
      <c r="AP703" s="692"/>
      <c r="AQ703" s="692"/>
      <c r="AR703" s="692"/>
      <c r="AS703" s="692"/>
      <c r="AT703" s="691">
        <f>CE703</f>
        <v/>
      </c>
      <c r="AU703" s="691">
        <f>CF703</f>
        <v/>
      </c>
      <c r="AV703" s="813"/>
      <c r="AW703" s="813"/>
      <c r="AX703" s="197">
        <f>CZ703</f>
        <v/>
      </c>
      <c r="AY703" s="197">
        <f>DE703</f>
        <v/>
      </c>
      <c r="AZ703" s="3379">
        <f>CO703</f>
        <v/>
      </c>
      <c r="BA703" s="3380"/>
      <c r="BB703" s="197">
        <f>CP703</f>
        <v/>
      </c>
      <c r="BC703" s="813"/>
      <c r="BD703" s="197">
        <f>CR703</f>
        <v/>
      </c>
      <c r="BE703" s="121">
        <f>CS703</f>
        <v/>
      </c>
      <c r="BF703" s="122">
        <f>CT703*60</f>
        <v/>
      </c>
      <c r="BG703" s="121">
        <f>BE703</f>
        <v/>
      </c>
      <c r="BH703" s="122">
        <f>CU703*60</f>
        <v/>
      </c>
      <c r="BI703" s="122">
        <f>CV703</f>
        <v/>
      </c>
      <c r="BJ703" s="117"/>
      <c r="BK703" s="812">
        <f>Overview!$E$7</f>
        <v/>
      </c>
      <c r="BL703" s="117"/>
      <c r="BM703" s="836">
        <f>CW703</f>
        <v/>
      </c>
      <c r="BN703" s="812">
        <f>Overview!$P$153</f>
        <v/>
      </c>
      <c r="BO703" s="117"/>
      <c r="BP703" s="117"/>
      <c r="BQ703" s="115"/>
      <c r="BR703" s="1478"/>
      <c r="BS703" s="1548"/>
      <c r="BT703" s="2127" t="inlineStr">
        <is>
          <t>WLAN</t>
        </is>
      </c>
      <c r="BU703" s="2127" t="inlineStr">
        <is>
          <t>2.4 GHz</t>
        </is>
      </c>
      <c r="BV703" s="465">
        <f>Overview!$E$28</f>
        <v/>
      </c>
      <c r="BW703" s="2127"/>
      <c r="BX703" s="2127"/>
      <c r="BY703" s="434"/>
      <c r="BZ703" s="434"/>
      <c r="CA703" s="1997" t="inlineStr">
        <is>
          <t>Bottom Edge</t>
        </is>
      </c>
      <c r="CB703" s="201">
        <v>5</v>
      </c>
      <c r="CC703" s="509">
        <f>IF(COUNT('Conducted WiFi'!$AH$3:$AH$9)=0,7,INDEX('Conducted WiFi'!$T$3:$T$9,MATCH(MAX('Conducted WiFi'!$AH$3:$AH$9),'Conducted WiFi'!$AH$3:$AH$9,0)))</f>
        <v>7</v>
      </c>
      <c r="CD703" s="1717">
        <f>IF(COUNT('Conducted WiFi'!$AH$3:$AH$9)=0,2442,INDEX('Conducted WiFi'!$U$3:$U$9,MATCH(MAX('Conducted WiFi'!$AH$3:$AH$9),'Conducted WiFi'!$AH$3:$AH$9,0)))</f>
        <v>2442</v>
      </c>
      <c r="CE703" s="2013"/>
      <c r="CF703" s="1966"/>
      <c r="CG703" s="392" t="str">
        <f>IF(OR($BY$547="",$BY$547=""),"",$BY$547)</f>
        <v/>
      </c>
      <c r="CH703" s="392">
        <f>BZ703</f>
        <v/>
      </c>
      <c r="CI703" s="392">
        <f>CA703</f>
        <v/>
      </c>
      <c r="CJ703" s="1528"/>
      <c r="CK703" s="1612"/>
      <c r="CL703" s="206">
        <f>IF(CF703=""," ",IF(ABS(CE703-CF703)&lt;=0.125,"Valid","Not valid"))</f>
        <v/>
      </c>
      <c r="CM703" s="207">
        <f> IF(CE703="","",IF(AND(CE703&lt;&gt;"",CF703=""),IF(CE703&gt;=1,"Medir+Sig Max","No"),IF(CF703&lt;&gt;"",IF(CF703&gt;=1,"Medir+Sig Max","No"),"")))</f>
        <v/>
      </c>
      <c r="CN703" s="1787"/>
      <c r="CO703" s="220">
        <f>IF(CK703="",IF(AND(CE703="",CF703=""),"",IF(CF703="",IF(DE703&gt;1,ROUND(DE703*CE703,3),CE703),IF(DE703&gt;1,ROUND(DE703*CF703,3),CF703))),IF(AND(CE703="",CF703=""),"",IF(CF703="",IF(DE703&gt;1,ROUND(DE703*CE703*(1/(CK703)),3),CE703*(1/(CK703))),IF(DE703&gt;1,ROUND(DE703*CF703*(1/(CK703)),3),CF703*(1/(CK703))))))</f>
        <v/>
      </c>
      <c r="CP703" s="2043">
        <f>IF(COUNTIF(Overview!K12:K14,TRUE)&gt;0,2,IF(COUNTIF(Overview!L12:L14,TRUE)&gt;0,4,0))</f>
        <v/>
      </c>
      <c r="CQ703" s="1472">
        <f>IF(CO703="","",IF(CO703&gt;CP703,"Fail","Pass"))</f>
        <v/>
      </c>
      <c r="CR703" s="1481"/>
      <c r="CS703" s="1565">
        <f>MyTimestamp(CO703)</f>
        <v/>
      </c>
      <c r="CT703" s="1531">
        <f>IF(CE703="",0,15)+IF(CF703="",0,15)</f>
        <v/>
      </c>
      <c r="CU703" s="1532">
        <f>IF(CT703=0,0,2)</f>
        <v/>
      </c>
      <c r="CV703" s="859"/>
      <c r="CW703" s="859"/>
      <c r="CX703" s="2038"/>
      <c r="CY703" s="2044"/>
      <c r="CZ703" s="1543">
        <f>10^(CJ703/20)*100-100</f>
        <v/>
      </c>
      <c r="DA703" s="1354"/>
      <c r="DB703" s="732"/>
      <c r="DC703" s="1273">
        <f>IF(DA703="","",10^(DA703/10))</f>
        <v/>
      </c>
      <c r="DD703" s="1405">
        <f>IF(ISNUMBER(DB703)=FALSE,"",10^(DB703/10))</f>
        <v/>
      </c>
      <c r="DE703" s="1543">
        <f>IF(AND(ISNUMBER(DC703),ISNUMBER(DD703)),IF(DC703/DD703&gt;1,ROUND((DC703)/DD703,3),1),1)</f>
        <v/>
      </c>
      <c r="DF703" s="1541"/>
      <c r="DG703" s="1541"/>
      <c r="DH703" s="1541"/>
      <c r="DI703" s="1541"/>
      <c r="DJ703" s="1541"/>
      <c r="DK703" s="1541"/>
      <c r="DL703" s="1541"/>
      <c r="DM703" s="1541"/>
      <c r="DN703" s="1541"/>
      <c r="DO703" s="1541"/>
      <c r="DP703" s="1541"/>
      <c r="DQ703" s="1541"/>
      <c r="DR703" s="1541"/>
    </row>
    <row r="704" ht="12.75" x14ac:dyDescent="0.2">
      <c r="A704" s="1541"/>
      <c r="B704" s="1541"/>
      <c r="C704"/>
      <c r="D704" s="130">
        <f>IF(BX$698="Close to Ear","EN 62209-1","EN 62209-2")</f>
        <v/>
      </c>
      <c r="E704" s="130">
        <f>IF(CG704="Close to Ear","2016","2010/A1:2019")</f>
        <v/>
      </c>
      <c r="F704" s="1488" t="inlineStr">
        <is>
          <t>5.5</t>
        </is>
      </c>
      <c r="G704" s="1497"/>
      <c r="H704" s="120">
        <f>BV704</f>
        <v/>
      </c>
      <c r="I704" s="120">
        <f>BW704</f>
        <v/>
      </c>
      <c r="J704" s="687" t="inlineStr">
        <is>
          <t>WLAN</t>
        </is>
      </c>
      <c r="K704" s="194" t="inlineStr">
        <is>
          <t>2.4 GHz</t>
        </is>
      </c>
      <c r="L704" s="115"/>
      <c r="M704" s="120"/>
      <c r="N704" s="119"/>
      <c r="O704" s="131"/>
      <c r="P704" s="6597"/>
      <c r="Q704" s="131"/>
      <c r="R704" s="131"/>
      <c r="S704" s="120"/>
      <c r="T704" s="120">
        <v>7</v>
      </c>
      <c r="U704" s="120">
        <v>2442</v>
      </c>
      <c r="V704" s="119"/>
      <c r="W704" s="197"/>
      <c r="X704" s="119"/>
      <c r="Y704" s="119"/>
      <c r="Z704" s="119"/>
      <c r="AA704" s="115"/>
      <c r="AB704" s="115"/>
      <c r="AC704" s="689">
        <f>IF(OR(BX$698="Close to Ear",BX$698="Close to Head"),"Head",IF(BX$698="Extremity","Extremity","Body"))</f>
        <v/>
      </c>
      <c r="AD704" s="690">
        <f>CA704</f>
        <v/>
      </c>
      <c r="AE704" s="688">
        <f>CB704</f>
        <v/>
      </c>
      <c r="AF704" s="115"/>
      <c r="AG704" s="808">
        <f>IF(AZ704="","N/A",IF(CQ704="Pass","P","F"))</f>
        <v/>
      </c>
      <c r="AH704" s="129"/>
      <c r="AI704" s="129"/>
      <c r="AJ704" s="129"/>
      <c r="AK704" s="119"/>
      <c r="AL704" s="115"/>
      <c r="AM704" s="119"/>
      <c r="AN704" s="119"/>
      <c r="AO704" s="692"/>
      <c r="AP704" s="692"/>
      <c r="AQ704" s="692"/>
      <c r="AR704" s="692"/>
      <c r="AS704" s="692"/>
      <c r="AT704" s="691">
        <f>CE704</f>
        <v/>
      </c>
      <c r="AU704" s="691">
        <f>CF704</f>
        <v/>
      </c>
      <c r="AV704" s="813"/>
      <c r="AW704" s="813"/>
      <c r="AX704" s="197">
        <f>CZ704</f>
        <v/>
      </c>
      <c r="AY704" s="197">
        <f>DE704</f>
        <v/>
      </c>
      <c r="AZ704" s="3379">
        <f>CO704</f>
        <v/>
      </c>
      <c r="BA704" s="3380"/>
      <c r="BB704" s="197">
        <f>CP704</f>
        <v/>
      </c>
      <c r="BC704" s="813"/>
      <c r="BD704" s="197">
        <f>CR704</f>
        <v/>
      </c>
      <c r="BE704" s="121">
        <f>CS704</f>
        <v/>
      </c>
      <c r="BF704" s="122">
        <f>CT704*60</f>
        <v/>
      </c>
      <c r="BG704" s="121">
        <f>BE704</f>
        <v/>
      </c>
      <c r="BH704" s="122">
        <f>CU704*60</f>
        <v/>
      </c>
      <c r="BI704" s="122">
        <f>CV704</f>
        <v/>
      </c>
      <c r="BJ704" s="117"/>
      <c r="BK704" s="812">
        <f>Overview!$E$7</f>
        <v/>
      </c>
      <c r="BL704" s="117"/>
      <c r="BM704" s="836">
        <f>CW704</f>
        <v/>
      </c>
      <c r="BN704" s="812">
        <f>Overview!$P$153</f>
        <v/>
      </c>
      <c r="BO704" s="117"/>
      <c r="BP704" s="117"/>
      <c r="BQ704" s="115"/>
      <c r="BR704" s="1478"/>
      <c r="BS704" s="1548"/>
      <c r="BT704" s="2127" t="inlineStr">
        <is>
          <t>WLAN</t>
        </is>
      </c>
      <c r="BU704" s="2127" t="inlineStr">
        <is>
          <t>2.4 GHz</t>
        </is>
      </c>
      <c r="BV704" s="465">
        <f>Overview!$E$28</f>
        <v/>
      </c>
      <c r="BW704" s="2127"/>
      <c r="BX704" s="2127"/>
      <c r="BY704" s="510"/>
      <c r="BZ704" s="510"/>
      <c r="CA704" s="511" t="str">
        <f>IF(COUNT(CF698:CF703)=0,IF(COUNT(CE698:CE703)=0,"TBD",VLOOKUP(MAX(CE698:CE703),CE698:CI703,5,FALSE)),VLOOKUP(MAX(CF698:CF703),CF698:CI703,4,FALSE))</f>
        <v>TBD</v>
      </c>
      <c r="CB704" s="1971">
        <v>5</v>
      </c>
      <c r="CC704" s="510">
        <f>IF(COUNT('Conducted WiFi'!$AH$3:$AH$9)=0,7,INDEX('Conducted WiFi'!$T$3:$T$9,MATCH(MAX('Conducted WiFi'!$AH$3:$AH$9),'Conducted WiFi'!$AH$3:$AH$9,0)))</f>
        <v>7</v>
      </c>
      <c r="CD704" s="510">
        <f>IF(COUNT('Conducted WiFi'!$AH$3:$AH$9)=0,2442,INDEX('Conducted WiFi'!$U$3:$U$9,MATCH(MAX('Conducted WiFi'!$AH$3:$AH$9),'Conducted WiFi'!$AH$3:$AH$9,0)))</f>
        <v>2442</v>
      </c>
      <c r="CE704" s="2013"/>
      <c r="CF704" s="1966"/>
      <c r="CG704" s="392" t="str">
        <f>IF(OR($BY$547="",$BY$547=""),"",$BY$547)</f>
        <v/>
      </c>
      <c r="CH704" s="392">
        <f>BZ704</f>
        <v/>
      </c>
      <c r="CI704" s="392">
        <f>CA704</f>
        <v/>
      </c>
      <c r="CJ704" s="1528"/>
      <c r="CK704" s="1608"/>
      <c r="CL704" s="206">
        <f>IF(CF704=""," ",IF(ABS(CE704-CF704)&lt;=0.125,"Valid","Not valid"))</f>
        <v/>
      </c>
      <c r="CM704" s="207">
        <f> IF(CE704="","",IF(AND(CE704&lt;&gt;"",CF704=""),IF(CE704&gt;=1,"Medir+Sig Max","No"),IF(CF704&lt;&gt;"",IF(CF704&gt;=1,"Medir+Sig Max","No"),"")))</f>
        <v/>
      </c>
      <c r="CN704" s="1787"/>
      <c r="CO704" s="220">
        <f>IF(CK704="",IF(AND(CE704="",CF704=""),"",IF(CF704="",IF(DE704&gt;1,ROUND(DE704*CE704,3),CE704),IF(DE704&gt;1,ROUND(DE704*CF704,3),CF704))),IF(AND(CE704="",CF704=""),"",IF(CF704="",IF(DE704&gt;1,ROUND(DE704*CE704*(1/(CK704)),3),CE704*(1/(CK704))),IF(DE704&gt;1,ROUND(DE704*CF704*(1/(CK704)),3),CF704*(1/(CK704))))))</f>
        <v/>
      </c>
      <c r="CP704" s="2043">
        <f>IF(COUNTIF(Overview!K12:K14,TRUE)&gt;0,2,IF(COUNTIF(Overview!L12:L14,TRUE)&gt;0,4,0))</f>
        <v/>
      </c>
      <c r="CQ704" s="1472">
        <f>IF(CO704="","",IF(CO704&gt;CP704,"Fail","Pass"))</f>
        <v/>
      </c>
      <c r="CR704" s="1481"/>
      <c r="CS704" s="1565">
        <f>MyTimestamp(CO704)</f>
        <v/>
      </c>
      <c r="CT704" s="1531">
        <f>IF(CE704="",0,15)+IF(CF704="",0,15)</f>
        <v/>
      </c>
      <c r="CU704" s="1532">
        <f>IF(CT704=0,0,2)</f>
        <v/>
      </c>
      <c r="CV704" s="859"/>
      <c r="CW704" s="859"/>
      <c r="CX704" s="2038"/>
      <c r="CY704" s="2044"/>
      <c r="CZ704" s="1543">
        <f>10^(CJ704/20)*100-100</f>
        <v/>
      </c>
      <c r="DA704" s="1354"/>
      <c r="DB704" s="1452"/>
      <c r="DC704" s="1273">
        <f>IF(DA704="","",10^(DA704/10))</f>
        <v/>
      </c>
      <c r="DD704" s="1406">
        <f>IF(ISNUMBER(DB704)=FALSE,"",10^(DB704/10))</f>
        <v/>
      </c>
      <c r="DE704" s="1543">
        <f>IF(AND(ISNUMBER(DC704),ISNUMBER(DD704)),IF(DC704/DD704&gt;1,ROUND((DC704)/DD704,3),1),1)</f>
        <v/>
      </c>
      <c r="DF704" s="1541"/>
      <c r="DG704" s="1541"/>
      <c r="DH704" s="1541"/>
      <c r="DI704" s="1541"/>
      <c r="DJ704" s="1541"/>
      <c r="DK704" s="1541"/>
      <c r="DL704" s="1541"/>
      <c r="DM704" s="1541"/>
      <c r="DN704" s="1541"/>
      <c r="DO704" s="1541"/>
      <c r="DP704" s="1541"/>
      <c r="DQ704" s="1541"/>
      <c r="DR704" s="1541"/>
    </row>
    <row r="705" ht="12.75" x14ac:dyDescent="0.2">
      <c r="A705" s="1541"/>
      <c r="B705" s="1541"/>
      <c r="C705"/>
      <c r="D705" s="130">
        <f>IF(BX$698="Close to Ear","EN 62209-1","EN 62209-2")</f>
        <v/>
      </c>
      <c r="E705" s="130">
        <f>IF(CG705="Close to Ear","2016","2010/A1:2019")</f>
        <v/>
      </c>
      <c r="F705" s="1488" t="inlineStr">
        <is>
          <t>5.5</t>
        </is>
      </c>
      <c r="G705" s="1497"/>
      <c r="H705" s="120">
        <f>BV705</f>
        <v/>
      </c>
      <c r="I705" s="120">
        <f>BW705</f>
        <v/>
      </c>
      <c r="J705" s="687" t="inlineStr">
        <is>
          <t>WLAN</t>
        </is>
      </c>
      <c r="K705" s="194" t="inlineStr">
        <is>
          <t>2.4 GHz</t>
        </is>
      </c>
      <c r="L705" s="115"/>
      <c r="M705" s="120"/>
      <c r="N705" s="119"/>
      <c r="O705" s="131"/>
      <c r="P705" s="6597"/>
      <c r="Q705" s="131"/>
      <c r="R705" s="131"/>
      <c r="S705" s="120"/>
      <c r="T705" s="120">
        <v>7</v>
      </c>
      <c r="U705" s="120">
        <v>2442</v>
      </c>
      <c r="V705" s="119"/>
      <c r="W705" s="197"/>
      <c r="X705" s="119"/>
      <c r="Y705" s="119"/>
      <c r="Z705" s="119"/>
      <c r="AA705" s="115"/>
      <c r="AB705" s="115"/>
      <c r="AC705" s="689">
        <f>IF(OR(BX$698="Close to Ear",BX$698="Close to Head"),"Head",IF(BX$698="Extremity","Extremity","Body"))</f>
        <v/>
      </c>
      <c r="AD705" s="690">
        <f>CA705</f>
        <v/>
      </c>
      <c r="AE705" s="688">
        <f>CB705</f>
        <v/>
      </c>
      <c r="AF705" s="115"/>
      <c r="AG705" s="808">
        <f>IF(AZ705="","N/A",IF(CQ705="Pass","P","F"))</f>
        <v/>
      </c>
      <c r="AH705" s="129"/>
      <c r="AI705" s="129"/>
      <c r="AJ705" s="129"/>
      <c r="AK705" s="119"/>
      <c r="AL705" s="115"/>
      <c r="AM705" s="119"/>
      <c r="AN705" s="119"/>
      <c r="AO705" s="692"/>
      <c r="AP705" s="692"/>
      <c r="AQ705" s="692"/>
      <c r="AR705" s="692"/>
      <c r="AS705" s="692"/>
      <c r="AT705" s="691">
        <f>CE705</f>
        <v/>
      </c>
      <c r="AU705" s="691">
        <f>CF705</f>
        <v/>
      </c>
      <c r="AV705" s="813"/>
      <c r="AW705" s="813"/>
      <c r="AX705" s="197">
        <f>CZ705</f>
        <v/>
      </c>
      <c r="AY705" s="197">
        <f>DE705</f>
        <v/>
      </c>
      <c r="AZ705" s="3379">
        <f>CO705</f>
        <v/>
      </c>
      <c r="BA705" s="3380"/>
      <c r="BB705" s="197">
        <f>CP705</f>
        <v/>
      </c>
      <c r="BC705" s="813"/>
      <c r="BD705" s="197">
        <f>CR705</f>
        <v/>
      </c>
      <c r="BE705" s="121">
        <f>CS705</f>
        <v/>
      </c>
      <c r="BF705" s="122">
        <f>CT705*60</f>
        <v/>
      </c>
      <c r="BG705" s="121">
        <f>BE705</f>
        <v/>
      </c>
      <c r="BH705" s="122">
        <f>CU705*60</f>
        <v/>
      </c>
      <c r="BI705" s="122">
        <f>CV705</f>
        <v/>
      </c>
      <c r="BJ705" s="117"/>
      <c r="BK705" s="812">
        <f>Overview!$E$7</f>
        <v/>
      </c>
      <c r="BL705" s="117"/>
      <c r="BM705" s="836">
        <f>CW705</f>
        <v/>
      </c>
      <c r="BN705" s="812">
        <f>Overview!$P$153</f>
        <v/>
      </c>
      <c r="BO705" s="117"/>
      <c r="BP705" s="117"/>
      <c r="BQ705" s="115"/>
      <c r="BR705" s="1478"/>
      <c r="BS705" s="1548"/>
      <c r="BT705" s="2128" t="inlineStr">
        <is>
          <t>WLAN</t>
        </is>
      </c>
      <c r="BU705" s="2128" t="inlineStr">
        <is>
          <t>2.4 GHz</t>
        </is>
      </c>
      <c r="BV705" s="469">
        <f>Overview!$E$28</f>
        <v/>
      </c>
      <c r="BW705" s="2128"/>
      <c r="BX705" s="2128"/>
      <c r="BY705" s="510"/>
      <c r="BZ705" s="510"/>
      <c r="CA705" s="511" t="str">
        <f>CA704</f>
        <v>TBD</v>
      </c>
      <c r="CB705" s="1971">
        <v>5</v>
      </c>
      <c r="CC705" s="510">
        <f>IF(COUNT('Conducted WiFi'!$AH$3:$AH$9)=0,7,INDEX('Conducted WiFi'!$T$3:$T$9,MATCH(MAX('Conducted WiFi'!$AH$3:$AH$9),'Conducted WiFi'!$AH$3:$AH$9,0)))</f>
        <v>7</v>
      </c>
      <c r="CD705" s="1718">
        <f>IF(COUNT('Conducted WiFi'!$AH$3:$AH$9)=0,2442,INDEX('Conducted WiFi'!$U$3:$U$9,MATCH(MAX('Conducted WiFi'!$AH$3:$AH$9),'Conducted WiFi'!$AH$3:$AH$9,0)))</f>
        <v>2442</v>
      </c>
      <c r="CE705" s="2013"/>
      <c r="CF705" s="1966"/>
      <c r="CG705" s="392" t="str">
        <f>IF(OR($BY$547="",$BY$547=""),"",$BY$547)</f>
        <v/>
      </c>
      <c r="CH705" s="392">
        <f>BZ705</f>
        <v/>
      </c>
      <c r="CI705" s="392">
        <f>CA705</f>
        <v/>
      </c>
      <c r="CJ705" s="1528"/>
      <c r="CK705" s="1608"/>
      <c r="CL705" s="206">
        <f>IF(CF705=""," ",IF(ABS(CE705-CF705)&lt;=0.125,"Valid","Not valid"))</f>
        <v/>
      </c>
      <c r="CM705" s="207">
        <f> IF(CE705="","",IF(AND(CE705&lt;&gt;"",CF705=""),IF(CE705&gt;=1,"Medir+Sig Max","No"),IF(CF705&lt;&gt;"",IF(CF705&gt;=1,"Medir+Sig Max","No"),"")))</f>
        <v/>
      </c>
      <c r="CN705" s="1787"/>
      <c r="CO705" s="220">
        <f>IF(CK705="",IF(AND(CE705="",CF705=""),"",IF(CF705="",IF(DE705&gt;1,ROUND(DE705*CE705,3),CE705),IF(DE705&gt;1,ROUND(DE705*CF705,3),CF705))),IF(AND(CE705="",CF705=""),"",IF(CF705="",IF(DE705&gt;1,ROUND(DE705*CE705*(1/(CK705)),3),CE705*(1/(CK705))),IF(DE705&gt;1,ROUND(DE705*CF705*(1/(CK705)),3),CF705*(1/(CK705))))))</f>
        <v/>
      </c>
      <c r="CP705" s="2043">
        <f>IF(COUNTIF(Overview!K12:K14,TRUE)&gt;0,2,IF(COUNTIF(Overview!L12:L14,TRUE)&gt;0,4,0))</f>
        <v/>
      </c>
      <c r="CQ705" s="1472">
        <f>IF(CO705="","",IF(CO705&gt;CP705,"Fail","Pass"))</f>
        <v/>
      </c>
      <c r="CR705" s="1481"/>
      <c r="CS705" s="1565">
        <f>MyTimestamp(CO705)</f>
        <v/>
      </c>
      <c r="CT705" s="1531">
        <f>IF(CE705="",0,15)+IF(CF705="",0,15)</f>
        <v/>
      </c>
      <c r="CU705" s="1532">
        <f>IF(CT705=0,0,2)</f>
        <v/>
      </c>
      <c r="CV705" s="859"/>
      <c r="CW705" s="859"/>
      <c r="CX705" s="2038"/>
      <c r="CY705" s="2044"/>
      <c r="CZ705" s="1543">
        <f>10^(CJ705/20)*100-100</f>
        <v/>
      </c>
      <c r="DA705" s="1354"/>
      <c r="DB705" s="1452"/>
      <c r="DC705" s="1273">
        <f>IF(DA705="","",10^(DA705/10))</f>
        <v/>
      </c>
      <c r="DD705" s="1406">
        <f>IF(ISNUMBER(DB705)=FALSE,"",10^(DB705/10))</f>
        <v/>
      </c>
      <c r="DE705" s="1543">
        <f>IF(AND(ISNUMBER(DC705),ISNUMBER(DD705)),IF(DC705/DD705&gt;1,ROUND((DC705)/DD705,3),1),1)</f>
        <v/>
      </c>
      <c r="DF705" s="1541"/>
      <c r="DG705" s="1541"/>
      <c r="DH705" s="1541"/>
      <c r="DI705" s="1541"/>
      <c r="DJ705" s="1541"/>
      <c r="DK705" s="1541"/>
      <c r="DL705" s="1541"/>
      <c r="DM705" s="1541"/>
      <c r="DN705" s="1541"/>
      <c r="DO705" s="1541"/>
      <c r="DP705" s="1541"/>
      <c r="DQ705" s="1541"/>
      <c r="DR705" s="1541"/>
    </row>
    <row r="706" ht="12.75" x14ac:dyDescent="0.2">
      <c r="A706" s="1541"/>
      <c r="B706" s="1541"/>
      <c r="C706"/>
      <c r="D706" s="130">
        <f>IF(BX$698="Close to Ear","EN 62209-1","EN 62209-2")</f>
        <v/>
      </c>
      <c r="E706" s="130">
        <f>IF(CG706="Close to Ear","2016","2010/A1:2019")</f>
        <v/>
      </c>
      <c r="F706" s="1488" t="inlineStr">
        <is>
          <t>5.5</t>
        </is>
      </c>
      <c r="G706" s="1497"/>
      <c r="H706" s="120">
        <f>BV706</f>
        <v/>
      </c>
      <c r="I706" s="120">
        <f>BW706</f>
        <v/>
      </c>
      <c r="J706" s="687" t="inlineStr">
        <is>
          <t>WLAN</t>
        </is>
      </c>
      <c r="K706" s="194" t="inlineStr">
        <is>
          <t>2.4 GHz</t>
        </is>
      </c>
      <c r="L706" s="115"/>
      <c r="M706" s="120"/>
      <c r="N706" s="119"/>
      <c r="O706" s="131"/>
      <c r="P706" s="6597"/>
      <c r="Q706" s="131"/>
      <c r="R706" s="131"/>
      <c r="S706" s="120"/>
      <c r="T706" s="120">
        <v>7</v>
      </c>
      <c r="U706" s="120">
        <v>2442</v>
      </c>
      <c r="V706" s="119"/>
      <c r="W706" s="197"/>
      <c r="X706" s="119"/>
      <c r="Y706" s="119"/>
      <c r="Z706" s="119"/>
      <c r="AA706" s="115"/>
      <c r="AB706" s="115"/>
      <c r="AC706" s="689">
        <f>IF(OR(BX$698="Close to Ear",BX$698="Close to Head"),"Head",IF(BX$698="Extremity","Extremity","Body"))</f>
        <v/>
      </c>
      <c r="AD706" s="690">
        <f>CA706</f>
        <v/>
      </c>
      <c r="AE706" s="688">
        <f>CB706</f>
        <v/>
      </c>
      <c r="AF706" s="115"/>
      <c r="AG706" s="808">
        <f>IF(AZ706="","N/A",IF(CQ706="Pass","P","F"))</f>
        <v/>
      </c>
      <c r="AH706" s="129"/>
      <c r="AI706" s="129"/>
      <c r="AJ706" s="129"/>
      <c r="AK706" s="119"/>
      <c r="AL706" s="115"/>
      <c r="AM706" s="119"/>
      <c r="AN706" s="119"/>
      <c r="AO706" s="692"/>
      <c r="AP706" s="692"/>
      <c r="AQ706" s="692"/>
      <c r="AR706" s="692"/>
      <c r="AS706" s="692"/>
      <c r="AT706" s="691">
        <f>CE706</f>
        <v/>
      </c>
      <c r="AU706" s="691">
        <f>CF706</f>
        <v/>
      </c>
      <c r="AV706" s="813"/>
      <c r="AW706" s="813"/>
      <c r="AX706" s="197">
        <f>CZ706</f>
        <v/>
      </c>
      <c r="AY706" s="197">
        <f>DE706</f>
        <v/>
      </c>
      <c r="AZ706" s="3379">
        <f>CO706</f>
        <v/>
      </c>
      <c r="BA706" s="3380"/>
      <c r="BB706" s="197">
        <f>CP706</f>
        <v/>
      </c>
      <c r="BC706" s="813"/>
      <c r="BD706" s="197">
        <f>CR706</f>
        <v/>
      </c>
      <c r="BE706" s="121">
        <f>CS706</f>
        <v/>
      </c>
      <c r="BF706" s="122">
        <f>CT706*60</f>
        <v/>
      </c>
      <c r="BG706" s="121">
        <f>BE706</f>
        <v/>
      </c>
      <c r="BH706" s="122">
        <f>CU706*60</f>
        <v/>
      </c>
      <c r="BI706" s="122">
        <f>CV706</f>
        <v/>
      </c>
      <c r="BJ706" s="117"/>
      <c r="BK706" s="812">
        <f>Overview!$E$7</f>
        <v/>
      </c>
      <c r="BL706" s="117"/>
      <c r="BM706" s="836">
        <f>CW706</f>
        <v/>
      </c>
      <c r="BN706" s="812">
        <f>Overview!$P$153</f>
        <v/>
      </c>
      <c r="BO706" s="117"/>
      <c r="BP706" s="117"/>
      <c r="BQ706" s="115"/>
      <c r="BR706" s="1478"/>
      <c r="BS706" s="1548"/>
      <c r="BT706" s="2127" t="inlineStr">
        <is>
          <t>WLAN</t>
        </is>
      </c>
      <c r="BU706" s="2127" t="inlineStr">
        <is>
          <t>2.4 GHz</t>
        </is>
      </c>
      <c r="BV706" s="465">
        <f>Overview!$E$28</f>
        <v/>
      </c>
      <c r="BW706" s="2127"/>
      <c r="BX706" s="2127"/>
      <c r="BY706" s="510"/>
      <c r="BZ706" s="510"/>
      <c r="CA706" s="511" t="str">
        <f>CA705</f>
        <v>TBD</v>
      </c>
      <c r="CB706" s="1971">
        <v>5</v>
      </c>
      <c r="CC706" s="510">
        <f>IF(COUNT('Conducted WiFi'!$AH$3:$AH$9)=0,7,INDEX('Conducted WiFi'!$T$3:$T$9,MATCH(MAX('Conducted WiFi'!$AH$3:$AH$9),'Conducted WiFi'!$AH$3:$AH$9,0)))</f>
        <v>7</v>
      </c>
      <c r="CD706" s="1718">
        <f>IF(COUNT('Conducted WiFi'!$AH$3:$AH$9)=0,2442,INDEX('Conducted WiFi'!$U$3:$U$9,MATCH(MAX('Conducted WiFi'!$AH$3:$AH$9),'Conducted WiFi'!$AH$3:$AH$9,0)))</f>
        <v>2442</v>
      </c>
      <c r="CE706" s="2013"/>
      <c r="CF706" s="1966"/>
      <c r="CG706" s="392" t="str">
        <f>IF(OR($BY$547="",$BY$547=""),"",$BY$547)</f>
        <v/>
      </c>
      <c r="CH706" s="392">
        <f>BZ706</f>
        <v/>
      </c>
      <c r="CI706" s="392">
        <f>CA706</f>
        <v/>
      </c>
      <c r="CJ706" s="1528"/>
      <c r="CK706" s="1608"/>
      <c r="CL706" s="206">
        <f>IF(CF706=""," ",IF(ABS(CE706-CF706)&lt;=0.125,"Valid","Not valid"))</f>
        <v/>
      </c>
      <c r="CM706" s="207">
        <f> IF(CE706="","",IF(AND(CE706&lt;&gt;"",CF706=""),IF(CE706&gt;=1,"Medir+Sig Max","No"),IF(CF706&lt;&gt;"",IF(CF706&gt;=1,"Medir+Sig Max","No"),"")))</f>
        <v/>
      </c>
      <c r="CN706" s="1787"/>
      <c r="CO706" s="220">
        <f>IF(CK706="",IF(AND(CE706="",CF706=""),"",IF(CF706="",IF(DE706&gt;1,ROUND(DE706*CE706,3),CE706),IF(DE706&gt;1,ROUND(DE706*CF706,3),CF706))),IF(AND(CE706="",CF706=""),"",IF(CF706="",IF(DE706&gt;1,ROUND(DE706*CE706*(1/(CK706)),3),CE706*(1/(CK706))),IF(DE706&gt;1,ROUND(DE706*CF706*(1/(CK706)),3),CF706*(1/(CK706))))))</f>
        <v/>
      </c>
      <c r="CP706" s="2043">
        <f>IF(COUNTIF(Overview!K12:K14,TRUE)&gt;0,2,IF(COUNTIF(Overview!L12:L14,TRUE)&gt;0,4,0))</f>
        <v/>
      </c>
      <c r="CQ706" s="1472">
        <f>IF(CO706="","",IF(CO706&gt;CP706,"Fail","Pass"))</f>
        <v/>
      </c>
      <c r="CR706" s="1481"/>
      <c r="CS706" s="1565">
        <f>MyTimestamp(CO706)</f>
        <v/>
      </c>
      <c r="CT706" s="1531">
        <f>IF(CE706="",0,15)+IF(CF706="",0,15)</f>
        <v/>
      </c>
      <c r="CU706" s="1532">
        <f>IF(CT706=0,0,2)</f>
        <v/>
      </c>
      <c r="CV706" s="859"/>
      <c r="CW706" s="859"/>
      <c r="CX706" s="2038"/>
      <c r="CY706" s="2044"/>
      <c r="CZ706" s="1543">
        <f>10^(CJ706/20)*100-100</f>
        <v/>
      </c>
      <c r="DA706" s="1354"/>
      <c r="DB706" s="1452"/>
      <c r="DC706" s="1273">
        <f>IF(DA706="","",10^(DA706/10))</f>
        <v/>
      </c>
      <c r="DD706" s="1406">
        <f>IF(ISNUMBER(DB706)=FALSE,"",10^(DB706/10))</f>
        <v/>
      </c>
      <c r="DE706" s="1543">
        <f>IF(AND(ISNUMBER(DC706),ISNUMBER(DD706)),IF(DC706/DD706&gt;1,ROUND((DC706)/DD706,3),1),1)</f>
        <v/>
      </c>
      <c r="DF706" s="1541"/>
      <c r="DG706" s="1541"/>
      <c r="DH706" s="1541"/>
      <c r="DI706" s="1541"/>
      <c r="DJ706" s="1541"/>
      <c r="DK706" s="1541"/>
      <c r="DL706" s="1541"/>
      <c r="DM706" s="1541"/>
      <c r="DN706" s="1541"/>
      <c r="DO706" s="1541"/>
      <c r="DP706" s="1541"/>
      <c r="DQ706" s="1541"/>
      <c r="DR706" s="1541"/>
    </row>
    <row r="707" ht="12.75" x14ac:dyDescent="0.2">
      <c r="A707" s="1541"/>
      <c r="B707" s="1541"/>
      <c r="C707"/>
      <c r="D707" s="130">
        <f>IF(BX$698="Close to Ear","EN 62209-1","EN 62209-2")</f>
        <v/>
      </c>
      <c r="E707" s="130">
        <f>IF(CG707="Close to Ear","2016","2010/A1:2019")</f>
        <v/>
      </c>
      <c r="F707" s="1488" t="inlineStr">
        <is>
          <t>5.5</t>
        </is>
      </c>
      <c r="G707" s="1497"/>
      <c r="H707" s="120">
        <f>BV707</f>
        <v/>
      </c>
      <c r="I707" s="120">
        <f>BW707</f>
        <v/>
      </c>
      <c r="J707" s="687" t="inlineStr">
        <is>
          <t>WLAN</t>
        </is>
      </c>
      <c r="K707" s="194" t="inlineStr">
        <is>
          <t>2.4 GHz</t>
        </is>
      </c>
      <c r="L707" s="115"/>
      <c r="M707" s="120"/>
      <c r="N707" s="119"/>
      <c r="O707" s="131"/>
      <c r="P707" s="6597"/>
      <c r="Q707" s="131"/>
      <c r="R707" s="131"/>
      <c r="S707" s="120"/>
      <c r="T707" s="120">
        <v>7</v>
      </c>
      <c r="U707" s="120">
        <v>2442</v>
      </c>
      <c r="V707" s="119"/>
      <c r="W707" s="197"/>
      <c r="X707" s="119"/>
      <c r="Y707" s="119"/>
      <c r="Z707" s="119"/>
      <c r="AA707" s="115"/>
      <c r="AB707" s="115"/>
      <c r="AC707" s="689">
        <f>IF(OR(BX$698="Close to Ear",BX$698="Close to Head"),"Head",IF(BX$698="Extremity","Extremity","Body"))</f>
        <v/>
      </c>
      <c r="AD707" s="690">
        <f>CA707</f>
        <v/>
      </c>
      <c r="AE707" s="688">
        <f>CB707</f>
        <v/>
      </c>
      <c r="AF707" s="115"/>
      <c r="AG707" s="808">
        <f>IF(AZ707="","N/A",IF(CQ707="Pass","P","F"))</f>
        <v/>
      </c>
      <c r="AH707" s="129"/>
      <c r="AI707" s="129"/>
      <c r="AJ707" s="129"/>
      <c r="AK707" s="119"/>
      <c r="AL707" s="115"/>
      <c r="AM707" s="119"/>
      <c r="AN707" s="119"/>
      <c r="AO707" s="692"/>
      <c r="AP707" s="692"/>
      <c r="AQ707" s="692"/>
      <c r="AR707" s="692"/>
      <c r="AS707" s="692"/>
      <c r="AT707" s="691">
        <f>CE707</f>
        <v/>
      </c>
      <c r="AU707" s="691">
        <f>CF707</f>
        <v/>
      </c>
      <c r="AV707" s="813"/>
      <c r="AW707" s="813"/>
      <c r="AX707" s="197">
        <f>CZ707</f>
        <v/>
      </c>
      <c r="AY707" s="197">
        <f>DE707</f>
        <v/>
      </c>
      <c r="AZ707" s="3379">
        <f>CO707</f>
        <v/>
      </c>
      <c r="BA707" s="3380"/>
      <c r="BB707" s="197">
        <f>CP707</f>
        <v/>
      </c>
      <c r="BC707" s="813"/>
      <c r="BD707" s="197">
        <f>CR707</f>
        <v/>
      </c>
      <c r="BE707" s="121">
        <f>CS707</f>
        <v/>
      </c>
      <c r="BF707" s="122">
        <f>CT707*60</f>
        <v/>
      </c>
      <c r="BG707" s="121">
        <f>BE707</f>
        <v/>
      </c>
      <c r="BH707" s="122">
        <f>CU707*60</f>
        <v/>
      </c>
      <c r="BI707" s="122">
        <f>CV707</f>
        <v/>
      </c>
      <c r="BJ707" s="117"/>
      <c r="BK707" s="812">
        <f>Overview!$E$7</f>
        <v/>
      </c>
      <c r="BL707" s="117"/>
      <c r="BM707" s="836">
        <f>CW707</f>
        <v/>
      </c>
      <c r="BN707" s="812">
        <f>Overview!$P$153</f>
        <v/>
      </c>
      <c r="BO707" s="117"/>
      <c r="BP707" s="117"/>
      <c r="BQ707" s="115"/>
      <c r="BR707" s="1478"/>
      <c r="BS707" s="1548"/>
      <c r="BT707" s="2127" t="inlineStr">
        <is>
          <t>WLAN</t>
        </is>
      </c>
      <c r="BU707" s="2127" t="inlineStr">
        <is>
          <t>2.4 GHz</t>
        </is>
      </c>
      <c r="BV707" s="465">
        <f>Overview!$E$28</f>
        <v/>
      </c>
      <c r="BW707" s="2127"/>
      <c r="BX707" s="2127"/>
      <c r="BY707" s="510"/>
      <c r="BZ707" s="510"/>
      <c r="CA707" s="511" t="str">
        <f>CA706</f>
        <v>TBD</v>
      </c>
      <c r="CB707" s="1971">
        <v>5</v>
      </c>
      <c r="CC707" s="510">
        <f>IF(COUNT('Conducted WiFi'!$AH$3:$AH$9)=0,7,INDEX('Conducted WiFi'!$T$3:$T$9,MATCH(MAX('Conducted WiFi'!$AH$3:$AH$9),'Conducted WiFi'!$AH$3:$AH$9,0)))</f>
        <v>7</v>
      </c>
      <c r="CD707" s="1718">
        <f>IF(COUNT('Conducted WiFi'!$AH$3:$AH$9)=0,2442,INDEX('Conducted WiFi'!$U$3:$U$9,MATCH(MAX('Conducted WiFi'!$AH$3:$AH$9),'Conducted WiFi'!$AH$3:$AH$9,0)))</f>
        <v>2442</v>
      </c>
      <c r="CE707" s="2013"/>
      <c r="CF707" s="1966"/>
      <c r="CG707" s="392" t="str">
        <f>IF(OR($BY$547="",$BY$547=""),"",$BY$547)</f>
        <v/>
      </c>
      <c r="CH707" s="392">
        <f>BZ707</f>
        <v/>
      </c>
      <c r="CI707" s="392">
        <f>CA707</f>
        <v/>
      </c>
      <c r="CJ707" s="1528"/>
      <c r="CK707" s="1608"/>
      <c r="CL707" s="206">
        <f>IF(CF707=""," ",IF(ABS(CE707-CF707)&lt;=0.125,"Valid","Not valid"))</f>
        <v/>
      </c>
      <c r="CM707" s="207">
        <f> IF(CE707="","",IF(AND(CE707&lt;&gt;"",CF707=""),IF(CE707&gt;=1,"Medir+Sig Max","No"),IF(CF707&lt;&gt;"",IF(CF707&gt;=1,"Medir+Sig Max","No"),"")))</f>
        <v/>
      </c>
      <c r="CN707" s="1787"/>
      <c r="CO707" s="220">
        <f>IF(CK707="",IF(AND(CE707="",CF707=""),"",IF(CF707="",IF(DE707&gt;1,ROUND(DE707*CE707,3),CE707),IF(DE707&gt;1,ROUND(DE707*CF707,3),CF707))),IF(AND(CE707="",CF707=""),"",IF(CF707="",IF(DE707&gt;1,ROUND(DE707*CE707*(1/(CK707)),3),CE707*(1/(CK707))),IF(DE707&gt;1,ROUND(DE707*CF707*(1/(CK707)),3),CF707*(1/(CK707))))))</f>
        <v/>
      </c>
      <c r="CP707" s="2043">
        <f>IF(COUNTIF(Overview!K12:K14,TRUE)&gt;0,2,IF(COUNTIF(Overview!L12:L14,TRUE)&gt;0,4,0))</f>
        <v/>
      </c>
      <c r="CQ707" s="1472">
        <f>IF(CO707="","",IF(CO707&gt;CP707,"Fail","Pass"))</f>
        <v/>
      </c>
      <c r="CR707" s="1481"/>
      <c r="CS707" s="1565">
        <f>MyTimestamp(CO707)</f>
        <v/>
      </c>
      <c r="CT707" s="1531">
        <f>IF(CE707="",0,15)+IF(CF707="",0,15)</f>
        <v/>
      </c>
      <c r="CU707" s="1532">
        <f>IF(CT707=0,0,2)</f>
        <v/>
      </c>
      <c r="CV707" s="859"/>
      <c r="CW707" s="859"/>
      <c r="CX707" s="2038"/>
      <c r="CY707" s="2044"/>
      <c r="CZ707" s="1543">
        <f>10^(CJ707/20)*100-100</f>
        <v/>
      </c>
      <c r="DA707" s="1354"/>
      <c r="DB707" s="1452"/>
      <c r="DC707" s="1273">
        <f>IF(DA707="","",10^(DA707/10))</f>
        <v/>
      </c>
      <c r="DD707" s="1406">
        <f>IF(ISNUMBER(DB707)=FALSE,"",10^(DB707/10))</f>
        <v/>
      </c>
      <c r="DE707" s="1543">
        <f>IF(AND(ISNUMBER(DC707),ISNUMBER(DD707)),IF(DC707/DD707&gt;1,ROUND((DC707)/DD707,3),1),1)</f>
        <v/>
      </c>
      <c r="DF707" s="1541"/>
      <c r="DG707" s="1541"/>
      <c r="DH707" s="1541"/>
      <c r="DI707" s="1541"/>
      <c r="DJ707" s="1541"/>
      <c r="DK707" s="1541"/>
      <c r="DL707" s="1541"/>
      <c r="DM707" s="1541"/>
      <c r="DN707" s="1541"/>
      <c r="DO707" s="1541"/>
      <c r="DP707" s="1541"/>
      <c r="DQ707" s="1541"/>
      <c r="DR707" s="1541"/>
    </row>
    <row r="708" ht="12.75" x14ac:dyDescent="0.2">
      <c r="A708" s="1541"/>
      <c r="B708" s="1541"/>
      <c r="C708"/>
      <c r="D708" s="130">
        <f>IF(BX$698="Close to Ear","EN 62209-1","EN 62209-2")</f>
        <v/>
      </c>
      <c r="E708" s="130">
        <f>IF(CG708="Close to Ear","2016","2010/A1:2019")</f>
        <v/>
      </c>
      <c r="F708" s="1488" t="inlineStr">
        <is>
          <t>5.5</t>
        </is>
      </c>
      <c r="G708" s="1497"/>
      <c r="H708" s="120">
        <f>BV708</f>
        <v/>
      </c>
      <c r="I708" s="120">
        <f>BW708</f>
        <v/>
      </c>
      <c r="J708" s="687" t="inlineStr">
        <is>
          <t>WLAN</t>
        </is>
      </c>
      <c r="K708" s="194" t="inlineStr">
        <is>
          <t>2.4 GHz</t>
        </is>
      </c>
      <c r="L708" s="115"/>
      <c r="M708" s="120"/>
      <c r="N708" s="119"/>
      <c r="O708" s="131"/>
      <c r="P708" s="6597"/>
      <c r="Q708" s="131"/>
      <c r="R708" s="131"/>
      <c r="S708" s="120"/>
      <c r="T708" s="120">
        <v>7</v>
      </c>
      <c r="U708" s="120">
        <v>2442</v>
      </c>
      <c r="V708" s="119"/>
      <c r="W708" s="197"/>
      <c r="X708" s="119"/>
      <c r="Y708" s="119"/>
      <c r="Z708" s="119"/>
      <c r="AA708" s="115"/>
      <c r="AB708" s="115"/>
      <c r="AC708" s="689">
        <f>IF(OR(BX$698="Close to Ear",BX$698="Close to Head"),"Head",IF(BX$698="Extremity","Extremity","Body"))</f>
        <v/>
      </c>
      <c r="AD708" s="690">
        <f>CA708</f>
        <v/>
      </c>
      <c r="AE708" s="688">
        <f>CB708</f>
        <v/>
      </c>
      <c r="AF708" s="115"/>
      <c r="AG708" s="808">
        <f>IF(AZ708="","N/A",IF(CQ708="Pass","P","F"))</f>
        <v/>
      </c>
      <c r="AH708" s="129"/>
      <c r="AI708" s="129"/>
      <c r="AJ708" s="129"/>
      <c r="AK708" s="119"/>
      <c r="AL708" s="115"/>
      <c r="AM708" s="119"/>
      <c r="AN708" s="119"/>
      <c r="AO708" s="692"/>
      <c r="AP708" s="692"/>
      <c r="AQ708" s="692"/>
      <c r="AR708" s="692"/>
      <c r="AS708" s="692"/>
      <c r="AT708" s="691">
        <f>CE708</f>
        <v/>
      </c>
      <c r="AU708" s="691">
        <f>CF708</f>
        <v/>
      </c>
      <c r="AV708" s="813"/>
      <c r="AW708" s="813"/>
      <c r="AX708" s="197">
        <f>CZ708</f>
        <v/>
      </c>
      <c r="AY708" s="197">
        <f>DE708</f>
        <v/>
      </c>
      <c r="AZ708" s="3379">
        <f>CO708</f>
        <v/>
      </c>
      <c r="BA708" s="3380"/>
      <c r="BB708" s="197">
        <f>CP708</f>
        <v/>
      </c>
      <c r="BC708" s="813"/>
      <c r="BD708" s="197">
        <f>CR708</f>
        <v/>
      </c>
      <c r="BE708" s="121">
        <f>CS708</f>
        <v/>
      </c>
      <c r="BF708" s="122">
        <f>CT708*60</f>
        <v/>
      </c>
      <c r="BG708" s="121">
        <f>BE708</f>
        <v/>
      </c>
      <c r="BH708" s="122">
        <f>CU708*60</f>
        <v/>
      </c>
      <c r="BI708" s="122">
        <f>CV708</f>
        <v/>
      </c>
      <c r="BJ708" s="117"/>
      <c r="BK708" s="812">
        <f>Overview!$E$7</f>
        <v/>
      </c>
      <c r="BL708" s="117"/>
      <c r="BM708" s="836">
        <f>CW708</f>
        <v/>
      </c>
      <c r="BN708" s="812">
        <f>Overview!$P$153</f>
        <v/>
      </c>
      <c r="BO708" s="117"/>
      <c r="BP708" s="117"/>
      <c r="BQ708" s="115"/>
      <c r="BR708" s="1478"/>
      <c r="BS708" s="1548"/>
      <c r="BT708" s="2127" t="inlineStr">
        <is>
          <t>WLAN</t>
        </is>
      </c>
      <c r="BU708" s="2127" t="inlineStr">
        <is>
          <t>2.4 GHz</t>
        </is>
      </c>
      <c r="BV708" s="465">
        <f>Overview!$E$28</f>
        <v/>
      </c>
      <c r="BW708" s="2127"/>
      <c r="BX708" s="2127"/>
      <c r="BY708" s="510"/>
      <c r="BZ708" s="510"/>
      <c r="CA708" s="511" t="str">
        <f>CA707</f>
        <v>TBD</v>
      </c>
      <c r="CB708" s="1971">
        <v>5</v>
      </c>
      <c r="CC708" s="510">
        <f>IF(COUNT('Conducted WiFi'!$AH$3:$AH$9)=0,7,INDEX('Conducted WiFi'!$T$3:$T$9,MATCH(MAX('Conducted WiFi'!$AH$3:$AH$9),'Conducted WiFi'!$AH$3:$AH$9,0)))</f>
        <v>7</v>
      </c>
      <c r="CD708" s="1718">
        <f>IF(COUNT('Conducted WiFi'!$AH$3:$AH$9)=0,2442,INDEX('Conducted WiFi'!$U$3:$U$9,MATCH(MAX('Conducted WiFi'!$AH$3:$AH$9),'Conducted WiFi'!$AH$3:$AH$9,0)))</f>
        <v>2442</v>
      </c>
      <c r="CE708" s="2013"/>
      <c r="CF708" s="1966"/>
      <c r="CG708" s="392" t="str">
        <f>IF(OR($BY$547="",$BY$547=""),"",$BY$547)</f>
        <v/>
      </c>
      <c r="CH708" s="392">
        <f>BZ708</f>
        <v/>
      </c>
      <c r="CI708" s="392">
        <f>CA708</f>
        <v/>
      </c>
      <c r="CJ708" s="1528"/>
      <c r="CK708" s="1608"/>
      <c r="CL708" s="206">
        <f>IF(CF708=""," ",IF(ABS(CE708-CF708)&lt;=0.125,"Valid","Not valid"))</f>
        <v/>
      </c>
      <c r="CM708" s="207">
        <f> IF(CE708="","",IF(AND(CE708&lt;&gt;"",CF708=""),IF(CE708&gt;=1,"Medir+Sig Max","No"),IF(CF708&lt;&gt;"",IF(CF708&gt;=1,"Medir+Sig Max","No"),"")))</f>
        <v/>
      </c>
      <c r="CN708" s="1787"/>
      <c r="CO708" s="220">
        <f>IF(CK708="",IF(AND(CE708="",CF708=""),"",IF(CF708="",IF(DE708&gt;1,ROUND(DE708*CE708,3),CE708),IF(DE708&gt;1,ROUND(DE708*CF708,3),CF708))),IF(AND(CE708="",CF708=""),"",IF(CF708="",IF(DE708&gt;1,ROUND(DE708*CE708*(1/(CK708)),3),CE708*(1/(CK708))),IF(DE708&gt;1,ROUND(DE708*CF708*(1/(CK708)),3),CF708*(1/(CK708))))))</f>
        <v/>
      </c>
      <c r="CP708" s="2043">
        <f>IF(COUNTIF(Overview!K12:K14,TRUE)&gt;0,2,IF(COUNTIF(Overview!L12:L14,TRUE)&gt;0,4,0))</f>
        <v/>
      </c>
      <c r="CQ708" s="1472">
        <f>IF(CO708="","",IF(CO708&gt;CP708,"Fail","Pass"))</f>
        <v/>
      </c>
      <c r="CR708" s="1481"/>
      <c r="CS708" s="1565">
        <f>MyTimestamp(CO708)</f>
        <v/>
      </c>
      <c r="CT708" s="1531">
        <f>IF(CE708="",0,15)+IF(CF708="",0,15)</f>
        <v/>
      </c>
      <c r="CU708" s="1532">
        <f>IF(CT708=0,0,2)</f>
        <v/>
      </c>
      <c r="CV708" s="859"/>
      <c r="CW708" s="859"/>
      <c r="CX708" s="2038"/>
      <c r="CY708" s="2044"/>
      <c r="CZ708" s="1543">
        <f>10^(CJ708/20)*100-100</f>
        <v/>
      </c>
      <c r="DA708" s="1354"/>
      <c r="DB708" s="1452"/>
      <c r="DC708" s="1273">
        <f>IF(DA708="","",10^(DA708/10))</f>
        <v/>
      </c>
      <c r="DD708" s="1406">
        <f>IF(ISNUMBER(DB708)=FALSE,"",10^(DB708/10))</f>
        <v/>
      </c>
      <c r="DE708" s="1543">
        <f>IF(AND(ISNUMBER(DC708),ISNUMBER(DD708)),IF(DC708/DD708&gt;1,ROUND((DC708)/DD708,3),1),1)</f>
        <v/>
      </c>
      <c r="DF708" s="1541"/>
      <c r="DG708" s="1541"/>
      <c r="DH708" s="1541"/>
      <c r="DI708" s="1541"/>
      <c r="DJ708" s="1541"/>
      <c r="DK708" s="1541"/>
      <c r="DL708" s="1541"/>
      <c r="DM708" s="1541"/>
      <c r="DN708" s="1541"/>
      <c r="DO708" s="1541"/>
      <c r="DP708" s="1541"/>
      <c r="DQ708" s="1541"/>
      <c r="DR708" s="1541"/>
    </row>
    <row r="709" ht="12.75" x14ac:dyDescent="0.2">
      <c r="A709" s="1541"/>
      <c r="B709" s="1541"/>
      <c r="C709"/>
      <c r="D709" s="130">
        <f>IF(BX$698="Close to Ear","EN 62209-1","EN 62209-2")</f>
        <v/>
      </c>
      <c r="E709" s="130">
        <f>IF(CG709="Close to Ear","2016","2010/A1:2019")</f>
        <v/>
      </c>
      <c r="F709" s="1488" t="inlineStr">
        <is>
          <t>5.5</t>
        </is>
      </c>
      <c r="G709" s="1497"/>
      <c r="H709" s="120">
        <f>BV709</f>
        <v/>
      </c>
      <c r="I709" s="120">
        <f>BW709</f>
        <v/>
      </c>
      <c r="J709" s="687" t="inlineStr">
        <is>
          <t>WLAN</t>
        </is>
      </c>
      <c r="K709" s="194" t="inlineStr">
        <is>
          <t>2.4 GHz</t>
        </is>
      </c>
      <c r="L709" s="115"/>
      <c r="M709" s="120"/>
      <c r="N709" s="119"/>
      <c r="O709" s="131"/>
      <c r="P709" s="6597"/>
      <c r="Q709" s="131"/>
      <c r="R709" s="131"/>
      <c r="S709" s="120"/>
      <c r="T709" s="120">
        <v>7</v>
      </c>
      <c r="U709" s="120">
        <v>2442</v>
      </c>
      <c r="V709" s="119"/>
      <c r="W709" s="197"/>
      <c r="X709" s="119"/>
      <c r="Y709" s="119"/>
      <c r="Z709" s="119"/>
      <c r="AA709" s="115"/>
      <c r="AB709" s="115"/>
      <c r="AC709" s="689">
        <f>IF(OR(BX$698="Close to Ear",BX$698="Close to Head"),"Head",IF(BX$698="Extremity","Extremity","Body"))</f>
        <v/>
      </c>
      <c r="AD709" s="690">
        <f>CA709</f>
        <v/>
      </c>
      <c r="AE709" s="688">
        <f>CB709</f>
        <v/>
      </c>
      <c r="AF709" s="115"/>
      <c r="AG709" s="808">
        <f>IF(AZ709="","N/A",IF(CQ709="Pass","P","F"))</f>
        <v/>
      </c>
      <c r="AH709" s="129"/>
      <c r="AI709" s="129"/>
      <c r="AJ709" s="129"/>
      <c r="AK709" s="119"/>
      <c r="AL709" s="115"/>
      <c r="AM709" s="119"/>
      <c r="AN709" s="119"/>
      <c r="AO709" s="692"/>
      <c r="AP709" s="692"/>
      <c r="AQ709" s="692"/>
      <c r="AR709" s="692"/>
      <c r="AS709" s="692"/>
      <c r="AT709" s="691">
        <f>CE709</f>
        <v/>
      </c>
      <c r="AU709" s="691">
        <f>CF709</f>
        <v/>
      </c>
      <c r="AV709" s="813"/>
      <c r="AW709" s="813"/>
      <c r="AX709" s="197">
        <f>CZ709</f>
        <v/>
      </c>
      <c r="AY709" s="197">
        <f>DE709</f>
        <v/>
      </c>
      <c r="AZ709" s="3379">
        <f>CO709</f>
        <v/>
      </c>
      <c r="BA709" s="3380"/>
      <c r="BB709" s="197">
        <f>CP709</f>
        <v/>
      </c>
      <c r="BC709" s="813"/>
      <c r="BD709" s="197">
        <f>CR709</f>
        <v/>
      </c>
      <c r="BE709" s="121">
        <f>CS709</f>
        <v/>
      </c>
      <c r="BF709" s="122">
        <f>CT709*60</f>
        <v/>
      </c>
      <c r="BG709" s="121">
        <f>BE709</f>
        <v/>
      </c>
      <c r="BH709" s="122">
        <f>CU709*60</f>
        <v/>
      </c>
      <c r="BI709" s="122">
        <f>CV709</f>
        <v/>
      </c>
      <c r="BJ709" s="117"/>
      <c r="BK709" s="812">
        <f>Overview!$E$7</f>
        <v/>
      </c>
      <c r="BL709" s="117"/>
      <c r="BM709" s="836">
        <f>CW709</f>
        <v/>
      </c>
      <c r="BN709" s="812">
        <f>Overview!$P$153</f>
        <v/>
      </c>
      <c r="BO709" s="117"/>
      <c r="BP709" s="117"/>
      <c r="BQ709" s="115"/>
      <c r="BR709" s="1478"/>
      <c r="BS709" s="1548"/>
      <c r="BT709" s="2127" t="inlineStr">
        <is>
          <t>WLAN</t>
        </is>
      </c>
      <c r="BU709" s="2127" t="inlineStr">
        <is>
          <t>2.4 GHz</t>
        </is>
      </c>
      <c r="BV709" s="465">
        <f>Overview!$E$28</f>
        <v/>
      </c>
      <c r="BW709" s="2127"/>
      <c r="BX709" s="2127"/>
      <c r="BY709" s="510"/>
      <c r="BZ709" s="510"/>
      <c r="CA709" s="511" t="str">
        <f>CA708</f>
        <v>TBD</v>
      </c>
      <c r="CB709" s="1971">
        <v>5</v>
      </c>
      <c r="CC709" s="510">
        <f>IF(COUNT('Conducted WiFi'!$AH$3:$AH$9)=0,7,INDEX('Conducted WiFi'!$T$3:$T$9,MATCH(MAX('Conducted WiFi'!$AH$3:$AH$9),'Conducted WiFi'!$AH$3:$AH$9,0)))</f>
        <v>7</v>
      </c>
      <c r="CD709" s="1718">
        <f>IF(COUNT('Conducted WiFi'!$AH$3:$AH$9)=0,2442,INDEX('Conducted WiFi'!$U$3:$U$9,MATCH(MAX('Conducted WiFi'!$AH$3:$AH$9),'Conducted WiFi'!$AH$3:$AH$9,0)))</f>
        <v>2442</v>
      </c>
      <c r="CE709" s="2013"/>
      <c r="CF709" s="1966"/>
      <c r="CG709" s="392" t="str">
        <f>IF(OR($BY$547="",$BY$547=""),"",$BY$547)</f>
        <v/>
      </c>
      <c r="CH709" s="392">
        <f>BZ709</f>
        <v/>
      </c>
      <c r="CI709" s="392">
        <f>CA709</f>
        <v/>
      </c>
      <c r="CJ709" s="1528"/>
      <c r="CK709" s="1608"/>
      <c r="CL709" s="206">
        <f>IF(CF709=""," ",IF(ABS(CE709-CF709)&lt;=0.125,"Valid","Not valid"))</f>
        <v/>
      </c>
      <c r="CM709" s="207">
        <f> IF(CE709="","",IF(AND(CE709&lt;&gt;"",CF709=""),IF(CE709&gt;=1,"Medir+Sig Max","No"),IF(CF709&lt;&gt;"",IF(CF709&gt;=1,"Medir+Sig Max","No"),"")))</f>
        <v/>
      </c>
      <c r="CN709" s="1787"/>
      <c r="CO709" s="220">
        <f>IF(CK709="",IF(AND(CE709="",CF709=""),"",IF(CF709="",IF(DE709&gt;1,ROUND(DE709*CE709,3),CE709),IF(DE709&gt;1,ROUND(DE709*CF709,3),CF709))),IF(AND(CE709="",CF709=""),"",IF(CF709="",IF(DE709&gt;1,ROUND(DE709*CE709*(1/(CK709)),3),CE709*(1/(CK709))),IF(DE709&gt;1,ROUND(DE709*CF709*(1/(CK709)),3),CF709*(1/(CK709))))))</f>
        <v/>
      </c>
      <c r="CP709" s="2043">
        <f>IF(COUNTIF(Overview!K12:K14,TRUE)&gt;0,2,IF(COUNTIF(Overview!L12:L14,TRUE)&gt;0,4,0))</f>
        <v/>
      </c>
      <c r="CQ709" s="1472">
        <f>IF(CO709="","",IF(CO709&gt;CP709,"Fail","Pass"))</f>
        <v/>
      </c>
      <c r="CR709" s="1481"/>
      <c r="CS709" s="1565">
        <f>MyTimestamp(CO709)</f>
        <v/>
      </c>
      <c r="CT709" s="1531">
        <f>IF(CE709="",0,15)+IF(CF709="",0,15)</f>
        <v/>
      </c>
      <c r="CU709" s="1532">
        <f>IF(CT709=0,0,2)</f>
        <v/>
      </c>
      <c r="CV709" s="859"/>
      <c r="CW709" s="859"/>
      <c r="CX709" s="2038"/>
      <c r="CY709" s="2044"/>
      <c r="CZ709" s="1543">
        <f>10^(CJ709/20)*100-100</f>
        <v/>
      </c>
      <c r="DA709" s="1354"/>
      <c r="DB709" s="1452"/>
      <c r="DC709" s="1273">
        <f>IF(DA709="","",10^(DA709/10))</f>
        <v/>
      </c>
      <c r="DD709" s="1406">
        <f>IF(ISNUMBER(DB709)=FALSE,"",10^(DB709/10))</f>
        <v/>
      </c>
      <c r="DE709" s="1543">
        <f>IF(AND(ISNUMBER(DC709),ISNUMBER(DD709)),IF(DC709/DD709&gt;1,ROUND((DC709)/DD709,3),1),1)</f>
        <v/>
      </c>
      <c r="DF709" s="1541"/>
      <c r="DG709" s="1541"/>
      <c r="DH709" s="1541"/>
      <c r="DI709" s="1541"/>
      <c r="DJ709" s="1541"/>
      <c r="DK709" s="1541"/>
      <c r="DL709" s="1541"/>
      <c r="DM709" s="1541"/>
      <c r="DN709" s="1541"/>
      <c r="DO709" s="1541"/>
      <c r="DP709" s="1541"/>
      <c r="DQ709" s="1541"/>
      <c r="DR709" s="1541"/>
    </row>
    <row r="710" ht="12.75" x14ac:dyDescent="0.2">
      <c r="A710" s="1541"/>
      <c r="B710" s="1541"/>
      <c r="C710"/>
      <c r="D710" s="130">
        <f>IF(BX$698="Close to Ear","EN 62209-1","EN 62209-2")</f>
        <v/>
      </c>
      <c r="E710" s="130">
        <f>IF(CG710="Close to Ear","2016","2010/A1:2019")</f>
        <v/>
      </c>
      <c r="F710" s="1488" t="inlineStr">
        <is>
          <t>5.5</t>
        </is>
      </c>
      <c r="G710" s="1497"/>
      <c r="H710" s="120">
        <f>BV710</f>
        <v/>
      </c>
      <c r="I710" s="120">
        <f>BW710</f>
        <v/>
      </c>
      <c r="J710" s="687" t="inlineStr">
        <is>
          <t>WLAN</t>
        </is>
      </c>
      <c r="K710" s="194" t="inlineStr">
        <is>
          <t>2.4 GHz</t>
        </is>
      </c>
      <c r="L710" s="115"/>
      <c r="M710" s="120"/>
      <c r="N710" s="119"/>
      <c r="O710" s="131"/>
      <c r="P710" s="6597"/>
      <c r="Q710" s="131"/>
      <c r="R710" s="131"/>
      <c r="S710" s="120"/>
      <c r="T710" s="120">
        <v>7</v>
      </c>
      <c r="U710" s="120">
        <v>2442</v>
      </c>
      <c r="V710" s="119"/>
      <c r="W710" s="197"/>
      <c r="X710" s="119"/>
      <c r="Y710" s="119"/>
      <c r="Z710" s="119"/>
      <c r="AA710" s="115"/>
      <c r="AB710" s="115"/>
      <c r="AC710" s="689">
        <f>IF(OR(BX$698="Close to Ear",BX$698="Close to Head"),"Head",IF(BX$698="Extremity","Extremity","Body"))</f>
        <v/>
      </c>
      <c r="AD710" s="690">
        <f>CA710</f>
        <v/>
      </c>
      <c r="AE710" s="688">
        <f>CB710</f>
        <v/>
      </c>
      <c r="AF710" s="115"/>
      <c r="AG710" s="808">
        <f>IF(AZ710="","N/A",IF(CQ710="Pass","P","F"))</f>
        <v/>
      </c>
      <c r="AH710" s="129"/>
      <c r="AI710" s="129"/>
      <c r="AJ710" s="129"/>
      <c r="AK710" s="119"/>
      <c r="AL710" s="115"/>
      <c r="AM710" s="119"/>
      <c r="AN710" s="119"/>
      <c r="AO710" s="692"/>
      <c r="AP710" s="692"/>
      <c r="AQ710" s="692"/>
      <c r="AR710" s="692"/>
      <c r="AS710" s="692"/>
      <c r="AT710" s="691">
        <f>CE710</f>
        <v/>
      </c>
      <c r="AU710" s="691">
        <f>CF710</f>
        <v/>
      </c>
      <c r="AV710" s="813"/>
      <c r="AW710" s="813"/>
      <c r="AX710" s="197">
        <f>CZ710</f>
        <v/>
      </c>
      <c r="AY710" s="197">
        <f>DE710</f>
        <v/>
      </c>
      <c r="AZ710" s="3379">
        <f>CO710</f>
        <v/>
      </c>
      <c r="BA710" s="3380"/>
      <c r="BB710" s="197">
        <f>CP710</f>
        <v/>
      </c>
      <c r="BC710" s="813"/>
      <c r="BD710" s="197">
        <f>CR710</f>
        <v/>
      </c>
      <c r="BE710" s="121">
        <f>CS710</f>
        <v/>
      </c>
      <c r="BF710" s="122">
        <f>CT710*60</f>
        <v/>
      </c>
      <c r="BG710" s="121">
        <f>BE710</f>
        <v/>
      </c>
      <c r="BH710" s="122">
        <f>CU710*60</f>
        <v/>
      </c>
      <c r="BI710" s="122">
        <f>CV710</f>
        <v/>
      </c>
      <c r="BJ710" s="117"/>
      <c r="BK710" s="812">
        <f>Overview!$E$7</f>
        <v/>
      </c>
      <c r="BL710" s="117"/>
      <c r="BM710" s="836">
        <f>CW710</f>
        <v/>
      </c>
      <c r="BN710" s="812">
        <f>Overview!$P$153</f>
        <v/>
      </c>
      <c r="BO710" s="117"/>
      <c r="BP710" s="117"/>
      <c r="BQ710" s="115"/>
      <c r="BR710" s="1478"/>
      <c r="BS710" s="1548"/>
      <c r="BT710" s="2127" t="inlineStr">
        <is>
          <t>WLAN</t>
        </is>
      </c>
      <c r="BU710" s="2127" t="inlineStr">
        <is>
          <t>2.4 GHz</t>
        </is>
      </c>
      <c r="BV710" s="465">
        <f>Overview!$E$28</f>
        <v/>
      </c>
      <c r="BW710" s="2127"/>
      <c r="BX710" s="2127"/>
      <c r="BY710" s="510"/>
      <c r="BZ710" s="510"/>
      <c r="CA710" s="511" t="str">
        <f>CA709</f>
        <v>TBD</v>
      </c>
      <c r="CB710" s="1971">
        <v>5</v>
      </c>
      <c r="CC710" s="510">
        <f>IF(COUNT('Conducted WiFi'!$AH$3:$AH$9)=0,7,INDEX('Conducted WiFi'!$T$3:$T$9,MATCH(MAX('Conducted WiFi'!$AH$3:$AH$9),'Conducted WiFi'!$AH$3:$AH$9,0)))</f>
        <v>7</v>
      </c>
      <c r="CD710" s="1718">
        <f>IF(COUNT('Conducted WiFi'!$AH$3:$AH$9)=0,2442,INDEX('Conducted WiFi'!$U$3:$U$9,MATCH(MAX('Conducted WiFi'!$AH$3:$AH$9),'Conducted WiFi'!$AH$3:$AH$9,0)))</f>
        <v>2442</v>
      </c>
      <c r="CE710" s="2013"/>
      <c r="CF710" s="1966"/>
      <c r="CG710" s="392" t="str">
        <f>IF(OR($BY$547="",$BY$547=""),"",$BY$547)</f>
        <v/>
      </c>
      <c r="CH710" s="392">
        <f>BZ710</f>
        <v/>
      </c>
      <c r="CI710" s="392">
        <f>CA710</f>
        <v/>
      </c>
      <c r="CJ710" s="1528"/>
      <c r="CK710" s="1608"/>
      <c r="CL710" s="206">
        <f>IF(CF710=""," ",IF(ABS(CE710-CF710)&lt;=0.125,"Valid","Not valid"))</f>
        <v/>
      </c>
      <c r="CM710" s="207">
        <f> IF(CE710="","",IF(AND(CE710&lt;&gt;"",CF710=""),IF(CE710&gt;=1,"Medir+Sig Max","No"),IF(CF710&lt;&gt;"",IF(CF710&gt;=1,"Medir+Sig Max","No"),"")))</f>
        <v/>
      </c>
      <c r="CN710" s="1787"/>
      <c r="CO710" s="220">
        <f>IF(CK710="",IF(AND(CE710="",CF710=""),"",IF(CF710="",IF(DE710&gt;1,ROUND(DE710*CE710,3),CE710),IF(DE710&gt;1,ROUND(DE710*CF710,3),CF710))),IF(AND(CE710="",CF710=""),"",IF(CF710="",IF(DE710&gt;1,ROUND(DE710*CE710*(1/(CK710)),3),CE710*(1/(CK710))),IF(DE710&gt;1,ROUND(DE710*CF710*(1/(CK710)),3),CF710*(1/(CK710))))))</f>
        <v/>
      </c>
      <c r="CP710" s="2043">
        <f>IF(COUNTIF(Overview!K12:K14,TRUE)&gt;0,2,IF(COUNTIF(Overview!L12:L14,TRUE)&gt;0,4,0))</f>
        <v/>
      </c>
      <c r="CQ710" s="1472">
        <f>IF(CO710="","",IF(CO710&gt;CP710,"Fail","Pass"))</f>
        <v/>
      </c>
      <c r="CR710" s="1481"/>
      <c r="CS710" s="1565">
        <f>MyTimestamp(CO710)</f>
        <v/>
      </c>
      <c r="CT710" s="1531">
        <f>IF(CE710="",0,15)+IF(CF710="",0,15)</f>
        <v/>
      </c>
      <c r="CU710" s="1532">
        <f>IF(CT710=0,0,2)</f>
        <v/>
      </c>
      <c r="CV710" s="859"/>
      <c r="CW710" s="859"/>
      <c r="CX710" s="2038"/>
      <c r="CY710" s="2044"/>
      <c r="CZ710" s="1543">
        <f>10^(CJ710/20)*100-100</f>
        <v/>
      </c>
      <c r="DA710" s="1354"/>
      <c r="DB710" s="1452"/>
      <c r="DC710" s="1273">
        <f>IF(DA710="","",10^(DA710/10))</f>
        <v/>
      </c>
      <c r="DD710" s="1406">
        <f>IF(ISNUMBER(DB710)=FALSE,"",10^(DB710/10))</f>
        <v/>
      </c>
      <c r="DE710" s="1543">
        <f>IF(AND(ISNUMBER(DC710),ISNUMBER(DD710)),IF(DC710/DD710&gt;1,ROUND((DC710)/DD710,3),1),1)</f>
        <v/>
      </c>
      <c r="DF710" s="1541"/>
      <c r="DG710" s="1541"/>
      <c r="DH710" s="1541"/>
      <c r="DI710" s="1541"/>
      <c r="DJ710" s="1541"/>
      <c r="DK710" s="1541"/>
      <c r="DL710" s="1541"/>
      <c r="DM710" s="1541"/>
      <c r="DN710" s="1541"/>
      <c r="DO710" s="1541"/>
      <c r="DP710" s="1541"/>
      <c r="DQ710" s="1541"/>
      <c r="DR710" s="1541"/>
    </row>
    <row r="711" ht="12.75" x14ac:dyDescent="0.2">
      <c r="A711" s="1541"/>
      <c r="B711" s="1541"/>
      <c r="C711"/>
      <c r="D711" s="130">
        <f>IF(BX$698="Close to Ear","EN 62209-1","EN 62209-2")</f>
        <v/>
      </c>
      <c r="E711" s="130">
        <f>IF(CG711="Close to Ear","2016","2010/A1:2019")</f>
        <v/>
      </c>
      <c r="F711" s="1488" t="inlineStr">
        <is>
          <t>5.5</t>
        </is>
      </c>
      <c r="G711" s="1497"/>
      <c r="H711" s="120">
        <f>BV711</f>
        <v/>
      </c>
      <c r="I711" s="120">
        <f>BW711</f>
        <v/>
      </c>
      <c r="J711" s="687" t="inlineStr">
        <is>
          <t>WLAN</t>
        </is>
      </c>
      <c r="K711" s="194" t="inlineStr">
        <is>
          <t>2.4 GHz</t>
        </is>
      </c>
      <c r="L711" s="115"/>
      <c r="M711" s="120"/>
      <c r="N711" s="119"/>
      <c r="O711" s="131"/>
      <c r="P711" s="6597"/>
      <c r="Q711" s="131"/>
      <c r="R711" s="131"/>
      <c r="S711" s="120"/>
      <c r="T711" s="120">
        <v>7</v>
      </c>
      <c r="U711" s="120">
        <v>2442</v>
      </c>
      <c r="V711" s="119"/>
      <c r="W711" s="197"/>
      <c r="X711" s="119"/>
      <c r="Y711" s="119"/>
      <c r="Z711" s="119"/>
      <c r="AA711" s="115"/>
      <c r="AB711" s="115"/>
      <c r="AC711" s="689">
        <f>IF(OR(BX$698="Close to Ear",BX$698="Close to Head"),"Head",IF(BX$698="Extremity","Extremity","Body"))</f>
        <v/>
      </c>
      <c r="AD711" s="690">
        <f>CA711</f>
        <v/>
      </c>
      <c r="AE711" s="688">
        <f>CB711</f>
        <v/>
      </c>
      <c r="AF711" s="115"/>
      <c r="AG711" s="808">
        <f>IF(AZ711="","N/A",IF(CQ711="Pass","P","F"))</f>
        <v/>
      </c>
      <c r="AH711" s="129"/>
      <c r="AI711" s="129"/>
      <c r="AJ711" s="129"/>
      <c r="AK711" s="119"/>
      <c r="AL711" s="115"/>
      <c r="AM711" s="119"/>
      <c r="AN711" s="119"/>
      <c r="AO711" s="692"/>
      <c r="AP711" s="692"/>
      <c r="AQ711" s="692"/>
      <c r="AR711" s="692"/>
      <c r="AS711" s="692"/>
      <c r="AT711" s="691">
        <f>CE711</f>
        <v/>
      </c>
      <c r="AU711" s="691">
        <f>CF711</f>
        <v/>
      </c>
      <c r="AV711" s="813"/>
      <c r="AW711" s="813"/>
      <c r="AX711" s="197">
        <f>CZ711</f>
        <v/>
      </c>
      <c r="AY711" s="197">
        <f>DE711</f>
        <v/>
      </c>
      <c r="AZ711" s="3379">
        <f>CO711</f>
        <v/>
      </c>
      <c r="BA711" s="3380"/>
      <c r="BB711" s="197">
        <f>CP711</f>
        <v/>
      </c>
      <c r="BC711" s="813"/>
      <c r="BD711" s="197">
        <f>CR711</f>
        <v/>
      </c>
      <c r="BE711" s="121">
        <f>CS711</f>
        <v/>
      </c>
      <c r="BF711" s="122">
        <f>CT711*60</f>
        <v/>
      </c>
      <c r="BG711" s="121">
        <f>BE711</f>
        <v/>
      </c>
      <c r="BH711" s="122">
        <f>CU711*60</f>
        <v/>
      </c>
      <c r="BI711" s="122">
        <f>CV711</f>
        <v/>
      </c>
      <c r="BJ711" s="117"/>
      <c r="BK711" s="812">
        <f>Overview!$E$7</f>
        <v/>
      </c>
      <c r="BL711" s="117"/>
      <c r="BM711" s="836">
        <f>CW711</f>
        <v/>
      </c>
      <c r="BN711" s="812">
        <f>Overview!$P$153</f>
        <v/>
      </c>
      <c r="BO711" s="117"/>
      <c r="BP711" s="117"/>
      <c r="BQ711" s="115"/>
      <c r="BR711" s="1478"/>
      <c r="BS711" s="1548"/>
      <c r="BT711" s="2127" t="inlineStr">
        <is>
          <t>WLAN</t>
        </is>
      </c>
      <c r="BU711" s="2127" t="inlineStr">
        <is>
          <t>2.4 GHz</t>
        </is>
      </c>
      <c r="BV711" s="465">
        <f>Overview!$E$28</f>
        <v/>
      </c>
      <c r="BW711" s="2127"/>
      <c r="BX711" s="2127"/>
      <c r="BY711" s="560"/>
      <c r="BZ711" s="560"/>
      <c r="CA711" s="561" t="str">
        <f>CA710</f>
        <v>TBD</v>
      </c>
      <c r="CB711" s="202">
        <v>5</v>
      </c>
      <c r="CC711" s="560">
        <f>IF(COUNT('Conducted WiFi'!$AH$3:$AH$9)=0,7,INDEX('Conducted WiFi'!$T$3:$T$9,MATCH(MAX('Conducted WiFi'!$AH$3:$AH$9),'Conducted WiFi'!$AH$3:$AH$9,0)))</f>
        <v>7</v>
      </c>
      <c r="CD711" s="560">
        <f>IF(COUNT('Conducted WiFi'!$AH$3:$AH$9)=0,2442,INDEX('Conducted WiFi'!$U$3:$U$9,MATCH(MAX('Conducted WiFi'!$AH$3:$AH$9),'Conducted WiFi'!$AH$3:$AH$9,0)))</f>
        <v>2442</v>
      </c>
      <c r="CE711" s="2013"/>
      <c r="CF711" s="1966"/>
      <c r="CG711" s="392" t="str">
        <f>IF(OR($BY$547="",$BY$547=""),"",$BY$547)</f>
        <v/>
      </c>
      <c r="CH711" s="392">
        <f>BZ711</f>
        <v/>
      </c>
      <c r="CI711" s="392">
        <f>CA711</f>
        <v/>
      </c>
      <c r="CJ711" s="1528"/>
      <c r="CK711" s="1609"/>
      <c r="CL711" s="206">
        <f>IF(CF711=""," ",IF(ABS(CE711-CF711)&lt;=0.125,"Valid","Not valid"))</f>
        <v/>
      </c>
      <c r="CM711" s="207">
        <f> IF(CE711="","",IF(AND(CE711&lt;&gt;"",CF711=""),IF(CE711&gt;=1,"Medir+Sig Max","No"),IF(CF711&lt;&gt;"",IF(CF711&gt;=1,"Medir+Sig Max","No"),"")))</f>
        <v/>
      </c>
      <c r="CN711" s="1787"/>
      <c r="CO711" s="220">
        <f>IF(CK711="",IF(AND(CE711="",CF711=""),"",IF(CF711="",IF(DE711&gt;1,ROUND(DE711*CE711,3),CE711),IF(DE711&gt;1,ROUND(DE711*CF711,3),CF711))),IF(AND(CE711="",CF711=""),"",IF(CF711="",IF(DE711&gt;1,ROUND(DE711*CE711*(1/(CK711)),3),CE711*(1/(CK711))),IF(DE711&gt;1,ROUND(DE711*CF711*(1/(CK711)),3),CF711*(1/(CK711))))))</f>
        <v/>
      </c>
      <c r="CP711" s="2043">
        <f>IF(COUNTIF(Overview!K12:K14,TRUE)&gt;0,2,IF(COUNTIF(Overview!L12:L14,TRUE)&gt;0,4,0))</f>
        <v/>
      </c>
      <c r="CQ711" s="1472">
        <f>IF(CO711="","",IF(CO711&gt;CP711,"Fail","Pass"))</f>
        <v/>
      </c>
      <c r="CR711" s="1481"/>
      <c r="CS711" s="1565">
        <f>MyTimestamp(CO711)</f>
        <v/>
      </c>
      <c r="CT711" s="1531">
        <f>IF(CE711="",0,15)+IF(CF711="",0,15)</f>
        <v/>
      </c>
      <c r="CU711" s="1532">
        <f>IF(CT711=0,0,2)</f>
        <v/>
      </c>
      <c r="CV711" s="859"/>
      <c r="CW711" s="859"/>
      <c r="CX711" s="2038"/>
      <c r="CY711" s="2044"/>
      <c r="CZ711" s="1543">
        <f>10^(CJ711/20)*100-100</f>
        <v/>
      </c>
      <c r="DA711" s="1354"/>
      <c r="DB711" s="1309"/>
      <c r="DC711" s="1273">
        <f>IF(DA711="","",10^(DA711/10))</f>
        <v/>
      </c>
      <c r="DD711" s="1407">
        <f>IF(ISNUMBER(DB711)=FALSE,"",10^(DB711/10))</f>
        <v/>
      </c>
      <c r="DE711" s="1543">
        <f>IF(AND(ISNUMBER(DC711),ISNUMBER(DD711)),IF(DC711/DD711&gt;1,ROUND((DC711)/DD711,3),1),1)</f>
        <v/>
      </c>
      <c r="DF711" s="1541"/>
      <c r="DG711" s="1541"/>
      <c r="DH711" s="1541"/>
      <c r="DI711" s="1541"/>
      <c r="DJ711" s="1541"/>
      <c r="DK711" s="1541"/>
      <c r="DL711" s="1541"/>
      <c r="DM711" s="1541"/>
      <c r="DN711" s="1541"/>
      <c r="DO711" s="1541"/>
      <c r="DP711" s="1541"/>
      <c r="DQ711" s="1541"/>
      <c r="DR711" s="1541"/>
    </row>
    <row r="712" ht="12.75" x14ac:dyDescent="0.2">
      <c r="A712" s="1541"/>
      <c r="B712" s="1541"/>
      <c r="C712"/>
      <c r="D712" s="130">
        <f>IF(BX$698="Close to Ear","EN 62209-1","EN 62209-2")</f>
        <v/>
      </c>
      <c r="E712" s="130">
        <f>IF(CG712="Close to Ear","2016","2010/A1:2019")</f>
        <v/>
      </c>
      <c r="F712" s="1488" t="inlineStr">
        <is>
          <t>5.5</t>
        </is>
      </c>
      <c r="G712" s="1497"/>
      <c r="H712" s="120">
        <f>BV712</f>
        <v/>
      </c>
      <c r="I712" s="120">
        <f>BW712</f>
        <v/>
      </c>
      <c r="J712" s="687" t="inlineStr">
        <is>
          <t>WLAN</t>
        </is>
      </c>
      <c r="K712" s="194" t="inlineStr">
        <is>
          <t>2.4 GHz</t>
        </is>
      </c>
      <c r="L712" s="115"/>
      <c r="M712" s="120"/>
      <c r="N712" s="119"/>
      <c r="O712" s="131"/>
      <c r="P712" s="6597"/>
      <c r="Q712" s="131"/>
      <c r="R712" s="131"/>
      <c r="S712" s="120"/>
      <c r="T712" s="120">
        <v>7</v>
      </c>
      <c r="U712" s="120">
        <v>2442</v>
      </c>
      <c r="V712" s="119"/>
      <c r="W712" s="197"/>
      <c r="X712" s="119"/>
      <c r="Y712" s="119"/>
      <c r="Z712" s="119"/>
      <c r="AA712" s="115"/>
      <c r="AB712" s="115"/>
      <c r="AC712" s="689">
        <f>IF(OR(BX$698="Close to Ear",BX$698="Close to Head"),"Head",IF(BX$698="Extremity","Extremity","Body"))</f>
        <v/>
      </c>
      <c r="AD712" s="690">
        <f>CA712</f>
        <v/>
      </c>
      <c r="AE712" s="688">
        <f>CB712</f>
        <v/>
      </c>
      <c r="AF712" s="115"/>
      <c r="AG712" s="808">
        <f>IF(AZ712="","N/A",IF(CQ712="Pass","P","F"))</f>
        <v/>
      </c>
      <c r="AH712" s="129"/>
      <c r="AI712" s="129"/>
      <c r="AJ712" s="129"/>
      <c r="AK712" s="119"/>
      <c r="AL712" s="115"/>
      <c r="AM712" s="119"/>
      <c r="AN712" s="119"/>
      <c r="AO712" s="692"/>
      <c r="AP712" s="692"/>
      <c r="AQ712" s="692"/>
      <c r="AR712" s="692"/>
      <c r="AS712" s="692"/>
      <c r="AT712" s="691">
        <f>CE712</f>
        <v/>
      </c>
      <c r="AU712" s="691">
        <f>CF712</f>
        <v/>
      </c>
      <c r="AV712" s="813"/>
      <c r="AW712" s="813"/>
      <c r="AX712" s="197">
        <f>CZ712</f>
        <v/>
      </c>
      <c r="AY712" s="197">
        <f>DE712</f>
        <v/>
      </c>
      <c r="AZ712" s="3379">
        <f>CO712</f>
        <v/>
      </c>
      <c r="BA712" s="3380"/>
      <c r="BB712" s="197">
        <f>CP712</f>
        <v/>
      </c>
      <c r="BC712" s="813"/>
      <c r="BD712" s="197">
        <f>CR712</f>
        <v/>
      </c>
      <c r="BE712" s="121">
        <f>CS712</f>
        <v/>
      </c>
      <c r="BF712" s="122">
        <f>CT712*60</f>
        <v/>
      </c>
      <c r="BG712" s="121">
        <f>BE712</f>
        <v/>
      </c>
      <c r="BH712" s="122">
        <f>CU712*60</f>
        <v/>
      </c>
      <c r="BI712" s="122">
        <f>CV712</f>
        <v/>
      </c>
      <c r="BJ712" s="117"/>
      <c r="BK712" s="812">
        <f>Overview!$E$7</f>
        <v/>
      </c>
      <c r="BL712" s="117"/>
      <c r="BM712" s="836">
        <f>CW712</f>
        <v/>
      </c>
      <c r="BN712" s="812">
        <f>Overview!$P$153</f>
        <v/>
      </c>
      <c r="BO712" s="117"/>
      <c r="BP712" s="117"/>
      <c r="BQ712" s="115"/>
      <c r="BR712" s="1478"/>
      <c r="BS712" s="1548"/>
      <c r="BT712" s="2127" t="inlineStr">
        <is>
          <t>WLAN</t>
        </is>
      </c>
      <c r="BU712" s="2127" t="inlineStr">
        <is>
          <t>2.4 GHz</t>
        </is>
      </c>
      <c r="BV712" s="465">
        <f>Overview!$E$28</f>
        <v/>
      </c>
      <c r="BW712" s="2127"/>
      <c r="BX712" s="2134"/>
      <c r="BY712" s="562"/>
      <c r="BZ712" s="562"/>
      <c r="CA712" s="562" t="str">
        <f>CA711</f>
        <v>TBD</v>
      </c>
      <c r="CB712" s="201">
        <v>5</v>
      </c>
      <c r="CC712" s="562">
        <f>IF(COUNT('Conducted WiFi'!$AH$3:$AH$9)=0,7,INDEX('Conducted WiFi'!$T$3:$T$9,MATCH(MAX('Conducted WiFi'!$AH$3:$AH$9),'Conducted WiFi'!$AH$3:$AH$9,0)))</f>
        <v>7</v>
      </c>
      <c r="CD712" s="1719">
        <f>IF(COUNT('Conducted WiFi'!$AH$3:$AH$9)=0,2442,INDEX('Conducted WiFi'!$U$3:$U$9,MATCH(MAX('Conducted WiFi'!$AH$3:$AH$9),'Conducted WiFi'!$AH$3:$AH$9,0)))</f>
        <v>2442</v>
      </c>
      <c r="CE712" s="2018"/>
      <c r="CF712" s="1972"/>
      <c r="CG712" s="393" t="str">
        <f>IF(OR($BY$547="",$BY$547=""),"",$BY$547)</f>
        <v/>
      </c>
      <c r="CH712" s="393">
        <f>BZ712</f>
        <v/>
      </c>
      <c r="CI712" s="393">
        <f>CA712</f>
        <v/>
      </c>
      <c r="CJ712" s="2198"/>
      <c r="CK712" s="1609"/>
      <c r="CL712" s="212">
        <f>IF(CF712=""," ",IF(ABS(CE712-CF712)&lt;=0.125,"Valid","Not valid"))</f>
        <v/>
      </c>
      <c r="CM712" s="213">
        <f> IF(CE712="","",IF(AND(CE712&lt;&gt;"",CF712=""),IF(CE712&gt;=1,"Medir+Sig Max","No"),IF(CF712&lt;&gt;"",IF(CF712&gt;=1,"Medir+Sig Max","No"),"")))</f>
        <v/>
      </c>
      <c r="CN712" s="1794"/>
      <c r="CO712" s="221">
        <f>IF(CK712="",IF(AND(CE712="",CF712=""),"",IF(CF712="",IF(DE712&gt;1,ROUND(DE712*CE712,3),CE712),IF(DE712&gt;1,ROUND(DE712*CF712,3),CF712))),IF(AND(CE712="",CF712=""),"",IF(CF712="",IF(DE712&gt;1,ROUND(DE712*CE712*(1/(CK712)),3),CE712*(1/(CK712))),IF(DE712&gt;1,ROUND(DE712*CF712*(1/(CK712)),3),CF712*(1/(CK712))))))</f>
        <v/>
      </c>
      <c r="CP712" s="2048">
        <f>IF(COUNTIF(Overview!K12:K14,TRUE)&gt;0,2,IF(COUNTIF(Overview!L12:L14,TRUE)&gt;0,4,0))</f>
        <v/>
      </c>
      <c r="CQ712" s="1473">
        <f>IF(CO712="","",IF(CO712&gt;CP712,"Fail","Pass"))</f>
        <v/>
      </c>
      <c r="CR712" s="1482"/>
      <c r="CS712" s="1566">
        <f>MyTimestamp(CO712)</f>
        <v/>
      </c>
      <c r="CT712" s="1535">
        <f>IF(CE712="",0,15)+IF(CF712="",0,15)</f>
        <v/>
      </c>
      <c r="CU712" s="1536">
        <f>IF(CT712=0,0,2)</f>
        <v/>
      </c>
      <c r="CV712" s="861"/>
      <c r="CW712" s="861"/>
      <c r="CX712" s="2038"/>
      <c r="CY712" s="2050"/>
      <c r="CZ712" s="1545">
        <f>10^(CJ712/20)*100-100</f>
        <v/>
      </c>
      <c r="DA712" s="1354"/>
      <c r="DB712" s="1309"/>
      <c r="DC712" s="1273">
        <f>IF(DA712="","",10^(DA712/10))</f>
        <v/>
      </c>
      <c r="DD712" s="1407">
        <f>IF(ISNUMBER(DB712)=FALSE,"",10^(DB712/10))</f>
        <v/>
      </c>
      <c r="DE712" s="1545">
        <f>IF(AND(ISNUMBER(DC712),ISNUMBER(DD712)),IF(DC712/DD712&gt;1,ROUND((DC712)/DD712,3),1),1)</f>
        <v/>
      </c>
      <c r="DF712" s="1541"/>
      <c r="DG712" s="1541"/>
      <c r="DH712" s="1541"/>
      <c r="DI712" s="1541"/>
      <c r="DJ712" s="1541"/>
      <c r="DK712" s="1541"/>
      <c r="DL712" s="1541"/>
      <c r="DM712" s="1541"/>
      <c r="DN712" s="1541"/>
      <c r="DO712" s="1541"/>
      <c r="DP712" s="1541"/>
      <c r="DQ712" s="1541"/>
      <c r="DR712" s="1541"/>
    </row>
    <row r="713" ht="12.75" x14ac:dyDescent="0.2">
      <c r="A713" s="1541"/>
      <c r="B713" s="1541"/>
      <c r="C713"/>
      <c r="D713" s="130">
        <f>IF(BX$698="Close to Ear","EN 62209-1","EN 62209-2")</f>
        <v/>
      </c>
      <c r="E713" s="130">
        <f>IF(CG713="Close to Ear","2016","2010/A1:2019")</f>
        <v/>
      </c>
      <c r="F713" s="1488" t="inlineStr">
        <is>
          <t>5.5</t>
        </is>
      </c>
      <c r="G713" s="1497"/>
      <c r="H713" s="120">
        <f>BV713</f>
        <v/>
      </c>
      <c r="I713" s="120">
        <f>BW713</f>
        <v/>
      </c>
      <c r="J713" s="687" t="inlineStr">
        <is>
          <t>WLAN</t>
        </is>
      </c>
      <c r="K713" s="194" t="inlineStr">
        <is>
          <t>2.4 GHz</t>
        </is>
      </c>
      <c r="L713" s="115"/>
      <c r="M713" s="120"/>
      <c r="N713" s="119"/>
      <c r="O713" s="131"/>
      <c r="P713" s="6597"/>
      <c r="Q713" s="131"/>
      <c r="R713" s="131"/>
      <c r="S713" s="120"/>
      <c r="T713" s="120">
        <v>7</v>
      </c>
      <c r="U713" s="120">
        <v>2442</v>
      </c>
      <c r="V713" s="119"/>
      <c r="W713" s="197"/>
      <c r="X713" s="119"/>
      <c r="Y713" s="119"/>
      <c r="Z713" s="119"/>
      <c r="AA713" s="115"/>
      <c r="AB713" s="115"/>
      <c r="AC713" s="689">
        <f>IF(OR(BX$698="Close to Ear",BX$698="Close to Head"),"Head",IF(BX$698="Extremity","Extremity","Body"))</f>
        <v/>
      </c>
      <c r="AD713" s="690">
        <f>CA713</f>
        <v/>
      </c>
      <c r="AE713" s="688">
        <f>CB713</f>
        <v/>
      </c>
      <c r="AF713" s="115"/>
      <c r="AG713" s="808">
        <f>IF(AZ713="","N/A",IF(CQ713="Pass","P","F"))</f>
        <v/>
      </c>
      <c r="AH713" s="129"/>
      <c r="AI713" s="129"/>
      <c r="AJ713" s="129"/>
      <c r="AK713" s="119"/>
      <c r="AL713" s="115"/>
      <c r="AM713" s="119"/>
      <c r="AN713" s="119"/>
      <c r="AO713" s="692"/>
      <c r="AP713" s="692"/>
      <c r="AQ713" s="692"/>
      <c r="AR713" s="692"/>
      <c r="AS713" s="692"/>
      <c r="AT713" s="691">
        <f>CE713</f>
        <v/>
      </c>
      <c r="AU713" s="691">
        <f>CF713</f>
        <v/>
      </c>
      <c r="AV713" s="813"/>
      <c r="AW713" s="813"/>
      <c r="AX713" s="197">
        <f>CZ713</f>
        <v/>
      </c>
      <c r="AY713" s="197">
        <f>DE713</f>
        <v/>
      </c>
      <c r="AZ713" s="3379">
        <f>CO713</f>
        <v/>
      </c>
      <c r="BA713" s="3380"/>
      <c r="BB713" s="197">
        <f>CP713</f>
        <v/>
      </c>
      <c r="BC713" s="813"/>
      <c r="BD713" s="197">
        <f>CR713</f>
        <v/>
      </c>
      <c r="BE713" s="121">
        <f>CS713</f>
        <v/>
      </c>
      <c r="BF713" s="122">
        <f>CT713*60</f>
        <v/>
      </c>
      <c r="BG713" s="121">
        <f>BE713</f>
        <v/>
      </c>
      <c r="BH713" s="122">
        <f>CU713*60</f>
        <v/>
      </c>
      <c r="BI713" s="122">
        <f>CV713</f>
        <v/>
      </c>
      <c r="BJ713" s="117"/>
      <c r="BK713" s="812">
        <f>Overview!$E$7</f>
        <v/>
      </c>
      <c r="BL713" s="117"/>
      <c r="BM713" s="836">
        <f>CW713</f>
        <v/>
      </c>
      <c r="BN713" s="812">
        <f>Overview!$P$153</f>
        <v/>
      </c>
      <c r="BO713" s="117"/>
      <c r="BP713" s="117"/>
      <c r="BQ713" s="115"/>
      <c r="BR713" s="1478"/>
      <c r="BS713" s="1548"/>
      <c r="BT713" s="2127" t="inlineStr">
        <is>
          <t>WLAN</t>
        </is>
      </c>
      <c r="BU713" s="2127" t="inlineStr">
        <is>
          <t>2.4 GHz</t>
        </is>
      </c>
      <c r="BV713" s="465">
        <f>Overview!$E$28</f>
        <v/>
      </c>
      <c r="BW713" s="2127"/>
      <c r="BX713" s="2134"/>
      <c r="BY713" s="562"/>
      <c r="BZ713" s="562"/>
      <c r="CA713" s="562" t="str">
        <f>CONCATENATE(CA711," - Battery check 1")</f>
        <v>TBD - Battery check 1</v>
      </c>
      <c r="CB713" s="201">
        <v>5</v>
      </c>
      <c r="CC713" s="562">
        <f>IF(COUNT('Conducted WiFi'!$AH$3:$AH$9)=0,7,INDEX('Conducted WiFi'!$T$3:$T$9,MATCH(MAX('Conducted WiFi'!$AH$3:$AH$9),'Conducted WiFi'!$AH$3:$AH$9,0)))</f>
        <v>7</v>
      </c>
      <c r="CD713" s="1719">
        <f>IF(COUNT('Conducted WiFi'!$AH$3:$AH$9)=0,2442,INDEX('Conducted WiFi'!$U$3:$U$9,MATCH(MAX('Conducted WiFi'!$AH$3:$AH$9),'Conducted WiFi'!$AH$3:$AH$9,0)))</f>
        <v>2442</v>
      </c>
      <c r="CE713" s="2018"/>
      <c r="CF713" s="1972"/>
      <c r="CG713" s="393" t="str">
        <f>IF(OR($BY$547="",$BY$547=""),"",$BY$547)</f>
        <v/>
      </c>
      <c r="CH713" s="393">
        <f>BZ713</f>
        <v/>
      </c>
      <c r="CI713" s="393">
        <f>CA713</f>
        <v/>
      </c>
      <c r="CJ713" s="2198"/>
      <c r="CK713" s="1609"/>
      <c r="CL713" s="212">
        <f>IF(CF713=""," ",IF(ABS(CE713-CF713)&lt;=0.125,"Valid","Not valid"))</f>
        <v/>
      </c>
      <c r="CM713" s="213">
        <f> IF(CE713="","",IF(AND(CE713&lt;&gt;"",CF713=""),IF(CE713&gt;=1,"Medir+Sig Max","No"),IF(CF713&lt;&gt;"",IF(CF713&gt;=1,"Medir+Sig Max","No"),"")))</f>
        <v/>
      </c>
      <c r="CN713" s="1794"/>
      <c r="CO713" s="221">
        <f>IF(CK713="",IF(AND(CE713="",CF713=""),"",IF(CF713="",IF(DE713&gt;1,ROUND(DE713*CE713,3),CE713),IF(DE713&gt;1,ROUND(DE713*CF713,3),CF713))),IF(AND(CE713="",CF713=""),"",IF(CF713="",IF(DE713&gt;1,ROUND(DE713*CE713*(1/(CK713)),3),CE713*(1/(CK713))),IF(DE713&gt;1,ROUND(DE713*CF713*(1/(CK713)),3),CF713*(1/(CK713))))))</f>
        <v/>
      </c>
      <c r="CP713" s="2048">
        <f>IF(COUNTIF(Overview!K12:K14,TRUE)&gt;0,2,IF(COUNTIF(Overview!L12:L14,TRUE)&gt;0,4,0))</f>
        <v/>
      </c>
      <c r="CQ713" s="1473">
        <f>IF(CO713="","",IF(CO713&gt;CP713,"Fail","Pass"))</f>
        <v/>
      </c>
      <c r="CR713" s="1482"/>
      <c r="CS713" s="1566">
        <f>MyTimestamp(CO713)</f>
        <v/>
      </c>
      <c r="CT713" s="1535">
        <f>IF(CE713="",0,15)+IF(CF713="",0,15)</f>
        <v/>
      </c>
      <c r="CU713" s="1536">
        <f>IF(CT713=0,0,2)</f>
        <v/>
      </c>
      <c r="CV713" s="861"/>
      <c r="CW713" s="861"/>
      <c r="CX713" s="2038"/>
      <c r="CY713" s="2050"/>
      <c r="CZ713" s="1545">
        <f>10^(CJ713/20)*100-100</f>
        <v/>
      </c>
      <c r="DA713" s="1354"/>
      <c r="DB713" s="1309"/>
      <c r="DC713" s="1273">
        <f>IF(DA713="","",10^(DA713/10))</f>
        <v/>
      </c>
      <c r="DD713" s="1407">
        <f>IF(ISNUMBER(DB713)=FALSE,"",10^(DB713/10))</f>
        <v/>
      </c>
      <c r="DE713" s="1545">
        <f>IF(AND(ISNUMBER(DC713),ISNUMBER(DD713)),IF(DC713/DD713&gt;1,ROUND((DC713)/DD713,3),1),1)</f>
        <v/>
      </c>
      <c r="DF713" s="1541"/>
      <c r="DG713" s="1541"/>
      <c r="DH713" s="1541"/>
      <c r="DI713" s="1541"/>
      <c r="DJ713" s="1541"/>
      <c r="DK713" s="1541"/>
      <c r="DL713" s="1541"/>
      <c r="DM713" s="1541"/>
      <c r="DN713" s="1541"/>
      <c r="DO713" s="1541"/>
      <c r="DP713" s="1541"/>
      <c r="DQ713" s="1541"/>
      <c r="DR713" s="1541"/>
    </row>
    <row r="714" ht="12.75" x14ac:dyDescent="0.2">
      <c r="A714" s="1541"/>
      <c r="B714" s="1541"/>
      <c r="C714"/>
      <c r="D714" s="130">
        <f>IF(BX$698="Close to Ear","EN 62209-1","EN 62209-2")</f>
        <v/>
      </c>
      <c r="E714" s="130">
        <f>IF(CG714="Close to Ear","2016","2010/A1:2019")</f>
        <v/>
      </c>
      <c r="F714" s="1488" t="inlineStr">
        <is>
          <t>5.5</t>
        </is>
      </c>
      <c r="G714" s="1497"/>
      <c r="H714" s="120">
        <f>BV714</f>
        <v/>
      </c>
      <c r="I714" s="120">
        <f>BW714</f>
        <v/>
      </c>
      <c r="J714" s="687" t="inlineStr">
        <is>
          <t>WLAN</t>
        </is>
      </c>
      <c r="K714" s="194" t="inlineStr">
        <is>
          <t>2.4 GHz</t>
        </is>
      </c>
      <c r="L714" s="115"/>
      <c r="M714" s="120"/>
      <c r="N714" s="119"/>
      <c r="O714" s="131"/>
      <c r="P714" s="6597"/>
      <c r="Q714" s="131"/>
      <c r="R714" s="131"/>
      <c r="S714" s="120"/>
      <c r="T714" s="120">
        <v>7</v>
      </c>
      <c r="U714" s="120">
        <v>2442</v>
      </c>
      <c r="V714" s="119"/>
      <c r="W714" s="197"/>
      <c r="X714" s="119"/>
      <c r="Y714" s="119"/>
      <c r="Z714" s="119"/>
      <c r="AA714" s="115"/>
      <c r="AB714" s="115"/>
      <c r="AC714" s="689">
        <f>IF(OR(BX$698="Close to Ear",BX$698="Close to Head"),"Head",IF(BX$698="Extremity","Extremity","Body"))</f>
        <v/>
      </c>
      <c r="AD714" s="690">
        <f>CA714</f>
        <v/>
      </c>
      <c r="AE714" s="688">
        <f>CB714</f>
        <v/>
      </c>
      <c r="AF714" s="115"/>
      <c r="AG714" s="808">
        <f>IF(AZ714="","N/A",IF(CQ714="Pass","P","F"))</f>
        <v/>
      </c>
      <c r="AH714" s="129"/>
      <c r="AI714" s="129"/>
      <c r="AJ714" s="129"/>
      <c r="AK714" s="119"/>
      <c r="AL714" s="115"/>
      <c r="AM714" s="119"/>
      <c r="AN714" s="119"/>
      <c r="AO714" s="692"/>
      <c r="AP714" s="692"/>
      <c r="AQ714" s="692"/>
      <c r="AR714" s="692"/>
      <c r="AS714" s="692"/>
      <c r="AT714" s="691">
        <f>CE714</f>
        <v/>
      </c>
      <c r="AU714" s="691">
        <f>CF714</f>
        <v/>
      </c>
      <c r="AV714" s="813"/>
      <c r="AW714" s="813"/>
      <c r="AX714" s="197">
        <f>CZ714</f>
        <v/>
      </c>
      <c r="AY714" s="197">
        <f>DE714</f>
        <v/>
      </c>
      <c r="AZ714" s="3379">
        <f>CO714</f>
        <v/>
      </c>
      <c r="BA714" s="3380"/>
      <c r="BB714" s="197">
        <f>CP714</f>
        <v/>
      </c>
      <c r="BC714" s="813"/>
      <c r="BD714" s="197">
        <f>CR714</f>
        <v/>
      </c>
      <c r="BE714" s="121">
        <f>CS714</f>
        <v/>
      </c>
      <c r="BF714" s="122">
        <f>CT714*60</f>
        <v/>
      </c>
      <c r="BG714" s="121">
        <f>BE714</f>
        <v/>
      </c>
      <c r="BH714" s="122">
        <f>CU714*60</f>
        <v/>
      </c>
      <c r="BI714" s="122">
        <f>CV714</f>
        <v/>
      </c>
      <c r="BJ714" s="117"/>
      <c r="BK714" s="812">
        <f>Overview!$E$7</f>
        <v/>
      </c>
      <c r="BL714" s="117"/>
      <c r="BM714" s="836">
        <f>CW714</f>
        <v/>
      </c>
      <c r="BN714" s="812">
        <f>Overview!$P$153</f>
        <v/>
      </c>
      <c r="BO714" s="117"/>
      <c r="BP714" s="117"/>
      <c r="BQ714" s="115"/>
      <c r="BR714" s="1478"/>
      <c r="BS714" s="1548"/>
      <c r="BT714" s="2127" t="inlineStr">
        <is>
          <t>WLAN</t>
        </is>
      </c>
      <c r="BU714" s="2127" t="inlineStr">
        <is>
          <t>2.4 GHz</t>
        </is>
      </c>
      <c r="BV714" s="465">
        <f>Overview!$E$28</f>
        <v/>
      </c>
      <c r="BW714" s="2127"/>
      <c r="BX714" s="2134"/>
      <c r="BY714" s="562"/>
      <c r="BZ714" s="562"/>
      <c r="CA714" s="562" t="str">
        <f>CONCATENATE(CA712," - Battery check 2")</f>
        <v>TBD - Battery check 2</v>
      </c>
      <c r="CB714" s="201">
        <v>5</v>
      </c>
      <c r="CC714" s="562">
        <f>IF(COUNT('Conducted WiFi'!$AH$3:$AH$9)=0,7,INDEX('Conducted WiFi'!$T$3:$T$9,MATCH(MAX('Conducted WiFi'!$AH$3:$AH$9),'Conducted WiFi'!$AH$3:$AH$9,0)))</f>
        <v>7</v>
      </c>
      <c r="CD714" s="1719">
        <f>IF(COUNT('Conducted WiFi'!$AH$3:$AH$9)=0,2442,INDEX('Conducted WiFi'!$U$3:$U$9,MATCH(MAX('Conducted WiFi'!$AH$3:$AH$9),'Conducted WiFi'!$AH$3:$AH$9,0)))</f>
        <v>2442</v>
      </c>
      <c r="CE714" s="2018"/>
      <c r="CF714" s="1972"/>
      <c r="CG714" s="393" t="str">
        <f>IF(OR($BY$547="",$BY$547=""),"",$BY$547)</f>
        <v/>
      </c>
      <c r="CH714" s="393">
        <f>BZ714</f>
        <v/>
      </c>
      <c r="CI714" s="393">
        <f>CA714</f>
        <v/>
      </c>
      <c r="CJ714" s="2198"/>
      <c r="CK714" s="1609"/>
      <c r="CL714" s="212">
        <f>IF(CF714=""," ",IF(ABS(CE714-CF714)&lt;=0.125,"Valid","Not valid"))</f>
        <v/>
      </c>
      <c r="CM714" s="213">
        <f> IF(CE714="","",IF(AND(CE714&lt;&gt;"",CF714=""),IF(CE714&gt;=1,"Medir+Sig Max","No"),IF(CF714&lt;&gt;"",IF(CF714&gt;=1,"Medir+Sig Max","No"),"")))</f>
        <v/>
      </c>
      <c r="CN714" s="1794"/>
      <c r="CO714" s="221">
        <f>IF(CK714="",IF(AND(CE714="",CF714=""),"",IF(CF714="",IF(DE714&gt;1,ROUND(DE714*CE714,3),CE714),IF(DE714&gt;1,ROUND(DE714*CF714,3),CF714))),IF(AND(CE714="",CF714=""),"",IF(CF714="",IF(DE714&gt;1,ROUND(DE714*CE714*(1/(CK714)),3),CE714*(1/(CK714))),IF(DE714&gt;1,ROUND(DE714*CF714*(1/(CK714)),3),CF714*(1/(CK714))))))</f>
        <v/>
      </c>
      <c r="CP714" s="2048">
        <f>IF(COUNTIF(Overview!K12:K14,TRUE)&gt;0,2,IF(COUNTIF(Overview!L12:L14,TRUE)&gt;0,4,0))</f>
        <v/>
      </c>
      <c r="CQ714" s="1473">
        <f>IF(CO714="","",IF(CO714&gt;CP714,"Fail","Pass"))</f>
        <v/>
      </c>
      <c r="CR714" s="1482"/>
      <c r="CS714" s="1566">
        <f>MyTimestamp(CO714)</f>
        <v/>
      </c>
      <c r="CT714" s="1535">
        <f>IF(CE714="",0,15)+IF(CF714="",0,15)</f>
        <v/>
      </c>
      <c r="CU714" s="1536">
        <f>IF(CT714=0,0,2)</f>
        <v/>
      </c>
      <c r="CV714" s="861"/>
      <c r="CW714" s="861"/>
      <c r="CX714" s="2038"/>
      <c r="CY714" s="2050"/>
      <c r="CZ714" s="1545">
        <f>10^(CJ714/20)*100-100</f>
        <v/>
      </c>
      <c r="DA714" s="1354"/>
      <c r="DB714" s="1309"/>
      <c r="DC714" s="1273">
        <f>IF(DA714="","",10^(DA714/10))</f>
        <v/>
      </c>
      <c r="DD714" s="1407">
        <f>IF(ISNUMBER(DB714)=FALSE,"",10^(DB714/10))</f>
        <v/>
      </c>
      <c r="DE714" s="1545">
        <f>IF(AND(ISNUMBER(DC714),ISNUMBER(DD714)),IF(DC714/DD714&gt;1,ROUND((DC714)/DD714,3),1),1)</f>
        <v/>
      </c>
      <c r="DF714" s="1541"/>
      <c r="DG714" s="1541"/>
      <c r="DH714" s="1541"/>
      <c r="DI714" s="1541"/>
      <c r="DJ714" s="1541"/>
      <c r="DK714" s="1541"/>
      <c r="DL714" s="1541"/>
      <c r="DM714" s="1541"/>
      <c r="DN714" s="1541"/>
      <c r="DO714" s="1541"/>
      <c r="DP714" s="1541"/>
      <c r="DQ714" s="1541"/>
      <c r="DR714" s="1541"/>
    </row>
    <row r="715" ht="12.75" x14ac:dyDescent="0.2">
      <c r="A715" s="1541"/>
      <c r="B715" s="1541"/>
      <c r="C715"/>
      <c r="D715" s="130">
        <f>IF(BX$698="Close to Ear","EN 62209-1","EN 62209-2")</f>
        <v/>
      </c>
      <c r="E715" s="130">
        <f>IF(CG715="Close to Ear","2016","2010/A1:2019")</f>
        <v/>
      </c>
      <c r="F715" s="1488" t="inlineStr">
        <is>
          <t>5.5</t>
        </is>
      </c>
      <c r="G715" s="1497"/>
      <c r="H715" s="120">
        <f>BV715</f>
        <v/>
      </c>
      <c r="I715" s="120">
        <f>BW715</f>
        <v/>
      </c>
      <c r="J715" s="687" t="inlineStr">
        <is>
          <t>WLAN</t>
        </is>
      </c>
      <c r="K715" s="194" t="inlineStr">
        <is>
          <t>2.4 GHz</t>
        </is>
      </c>
      <c r="L715" s="115"/>
      <c r="M715" s="120"/>
      <c r="N715" s="119"/>
      <c r="O715" s="131"/>
      <c r="P715" s="6597"/>
      <c r="Q715" s="131"/>
      <c r="R715" s="131"/>
      <c r="S715" s="120"/>
      <c r="T715" s="120">
        <v>7</v>
      </c>
      <c r="U715" s="120">
        <v>2442</v>
      </c>
      <c r="V715" s="119"/>
      <c r="W715" s="197"/>
      <c r="X715" s="119"/>
      <c r="Y715" s="119"/>
      <c r="Z715" s="119"/>
      <c r="AA715" s="115"/>
      <c r="AB715" s="115"/>
      <c r="AC715" s="689">
        <f>IF(OR(BX$698="Close to Ear",BX$698="Close to Head"),"Head",IF(BX$698="Extremity","Extremity","Body"))</f>
        <v/>
      </c>
      <c r="AD715" s="690">
        <f>CA715</f>
        <v/>
      </c>
      <c r="AE715" s="688">
        <f>CB715</f>
        <v/>
      </c>
      <c r="AF715" s="115"/>
      <c r="AG715" s="808">
        <f>IF(AZ715="","N/A",IF(CQ715="Pass","P","F"))</f>
        <v/>
      </c>
      <c r="AH715" s="129"/>
      <c r="AI715" s="129"/>
      <c r="AJ715" s="129"/>
      <c r="AK715" s="119"/>
      <c r="AL715" s="115"/>
      <c r="AM715" s="119"/>
      <c r="AN715" s="119"/>
      <c r="AO715" s="692"/>
      <c r="AP715" s="692"/>
      <c r="AQ715" s="692"/>
      <c r="AR715" s="692"/>
      <c r="AS715" s="692"/>
      <c r="AT715" s="691">
        <f>CE715</f>
        <v/>
      </c>
      <c r="AU715" s="691">
        <f>CF715</f>
        <v/>
      </c>
      <c r="AV715" s="813"/>
      <c r="AW715" s="813"/>
      <c r="AX715" s="197">
        <f>CZ715</f>
        <v/>
      </c>
      <c r="AY715" s="197">
        <f>DE715</f>
        <v/>
      </c>
      <c r="AZ715" s="3379">
        <f>CO715</f>
        <v/>
      </c>
      <c r="BA715" s="3380"/>
      <c r="BB715" s="197">
        <f>CP715</f>
        <v/>
      </c>
      <c r="BC715" s="813"/>
      <c r="BD715" s="197">
        <f>CR715</f>
        <v/>
      </c>
      <c r="BE715" s="121">
        <f>CS715</f>
        <v/>
      </c>
      <c r="BF715" s="122">
        <f>CT715*60</f>
        <v/>
      </c>
      <c r="BG715" s="121">
        <f>BE715</f>
        <v/>
      </c>
      <c r="BH715" s="122">
        <f>CU715*60</f>
        <v/>
      </c>
      <c r="BI715" s="122">
        <f>CV715</f>
        <v/>
      </c>
      <c r="BJ715" s="117"/>
      <c r="BK715" s="812">
        <f>Overview!$E$7</f>
        <v/>
      </c>
      <c r="BL715" s="117"/>
      <c r="BM715" s="836">
        <f>CW715</f>
        <v/>
      </c>
      <c r="BN715" s="812">
        <f>Overview!$P$153</f>
        <v/>
      </c>
      <c r="BO715" s="117"/>
      <c r="BP715" s="117"/>
      <c r="BQ715" s="115"/>
      <c r="BR715" s="1478"/>
      <c r="BS715" s="1548"/>
      <c r="BT715" s="2127" t="inlineStr">
        <is>
          <t>WLAN</t>
        </is>
      </c>
      <c r="BU715" s="2127" t="inlineStr">
        <is>
          <t>2.4 GHz</t>
        </is>
      </c>
      <c r="BV715" s="465">
        <f>Overview!$E$28</f>
        <v/>
      </c>
      <c r="BW715" s="2127"/>
      <c r="BX715" s="2134"/>
      <c r="BY715" s="562"/>
      <c r="BZ715" s="562"/>
      <c r="CA715" s="562" t="inlineStr">
        <is>
          <t>Front Face</t>
        </is>
      </c>
      <c r="CB715" s="201">
        <v>25</v>
      </c>
      <c r="CC715" s="562">
        <f>IF(COUNT('Conducted WiFi'!$AH$3:$AH$9)=0,7,INDEX('Conducted WiFi'!$T$3:$T$9,MATCH(MAX('Conducted WiFi'!$AH$3:$AH$9),'Conducted WiFi'!$AH$3:$AH$9,0)))</f>
        <v>7</v>
      </c>
      <c r="CD715" s="1719">
        <f>IF(COUNT('Conducted WiFi'!$AH$3:$AH$9)=0,2442,INDEX('Conducted WiFi'!$U$3:$U$9,MATCH(MAX('Conducted WiFi'!$AH$3:$AH$9),'Conducted WiFi'!$AH$3:$AH$9,0)))</f>
        <v>2442</v>
      </c>
      <c r="CE715" s="2018"/>
      <c r="CF715" s="1972"/>
      <c r="CG715" s="393" t="str">
        <f>IF(OR($BY$547="",$BY$547=""),"",$BY$547)</f>
        <v/>
      </c>
      <c r="CH715" s="393">
        <f>BZ715</f>
        <v/>
      </c>
      <c r="CI715" s="393">
        <f>CA715</f>
        <v/>
      </c>
      <c r="CJ715" s="2198"/>
      <c r="CK715" s="1609"/>
      <c r="CL715" s="212">
        <f>IF(CF715=""," ",IF(ABS(CE715-CF715)&lt;=0.125,"Valid","Not valid"))</f>
        <v/>
      </c>
      <c r="CM715" s="213">
        <f> IF(CE715="","",IF(AND(CE715&lt;&gt;"",CF715=""),IF(CE715&gt;=1,"Medir+Sig Max","No"),IF(CF715&lt;&gt;"",IF(CF715&gt;=1,"Medir+Sig Max","No"),"")))</f>
        <v/>
      </c>
      <c r="CN715" s="1794"/>
      <c r="CO715" s="221">
        <f>IF(CK715="",IF(AND(CE715="",CF715=""),"",IF(CF715="",IF(DE715&gt;1,ROUND(DE715*CE715,3),CE715),IF(DE715&gt;1,ROUND(DE715*CF715,3),CF715))),IF(AND(CE715="",CF715=""),"",IF(CF715="",IF(DE715&gt;1,ROUND(DE715*CE715*(1/(CK715)),3),CE715*(1/(CK715))),IF(DE715&gt;1,ROUND(DE715*CF715*(1/(CK715)),3),CF715*(1/(CK715))))))</f>
        <v/>
      </c>
      <c r="CP715" s="2048">
        <f>IF(COUNTIF(Overview!K12:K14,TRUE)&gt;0,2,IF(COUNTIF(Overview!L12:L14,TRUE)&gt;0,4,0))</f>
        <v/>
      </c>
      <c r="CQ715" s="1473">
        <f>IF(CO715="","",IF(CO715&gt;CP715,"Fail","Pass"))</f>
        <v/>
      </c>
      <c r="CR715" s="1482"/>
      <c r="CS715" s="1566">
        <f>MyTimestamp(CO715)</f>
        <v/>
      </c>
      <c r="CT715" s="1535">
        <f>IF(CE715="",0,15)+IF(CF715="",0,15)</f>
        <v/>
      </c>
      <c r="CU715" s="1536">
        <f>IF(CT715=0,0,2)</f>
        <v/>
      </c>
      <c r="CV715" s="861"/>
      <c r="CW715" s="861"/>
      <c r="CX715" s="2038"/>
      <c r="CY715" s="2050"/>
      <c r="CZ715" s="1545">
        <f>10^(CJ715/20)*100-100</f>
        <v/>
      </c>
      <c r="DA715" s="1354"/>
      <c r="DB715" s="1309"/>
      <c r="DC715" s="1273">
        <f>IF(DA715="","",10^(DA715/10))</f>
        <v/>
      </c>
      <c r="DD715" s="1407">
        <f>IF(ISNUMBER(DB715)=FALSE,"",10^(DB715/10))</f>
        <v/>
      </c>
      <c r="DE715" s="1545">
        <f>IF(AND(ISNUMBER(DC715),ISNUMBER(DD715)),IF(DC715/DD715&gt;1,ROUND((DC715)/DD715,3),1),1)</f>
        <v/>
      </c>
      <c r="DF715" s="1541"/>
      <c r="DG715" s="1541"/>
      <c r="DH715" s="1541"/>
      <c r="DI715" s="1541"/>
      <c r="DJ715" s="1541"/>
      <c r="DK715" s="1541"/>
      <c r="DL715" s="1541"/>
      <c r="DM715" s="1541"/>
      <c r="DN715" s="1541"/>
      <c r="DO715" s="1541"/>
      <c r="DP715" s="1541"/>
      <c r="DQ715" s="1541"/>
      <c r="DR715" s="1541"/>
    </row>
    <row r="716" ht="12.75" x14ac:dyDescent="0.2">
      <c r="A716" s="1541"/>
      <c r="B716" s="1541"/>
      <c r="C716"/>
      <c r="D716" s="130">
        <f>IF(BX$698="Close to Ear","EN 62209-1","EN 62209-2")</f>
        <v/>
      </c>
      <c r="E716" s="130">
        <f>IF(CG716="Close to Ear","2016","2010/A1:2019")</f>
        <v/>
      </c>
      <c r="F716" s="1488" t="inlineStr">
        <is>
          <t>5.5</t>
        </is>
      </c>
      <c r="G716" s="1497"/>
      <c r="H716" s="120">
        <f>BV716</f>
        <v/>
      </c>
      <c r="I716" s="120">
        <f>BW716</f>
        <v/>
      </c>
      <c r="J716" s="687" t="inlineStr">
        <is>
          <t>WLAN</t>
        </is>
      </c>
      <c r="K716" s="194" t="inlineStr">
        <is>
          <t>2.4 GHz</t>
        </is>
      </c>
      <c r="L716" s="115"/>
      <c r="M716" s="120"/>
      <c r="N716" s="119"/>
      <c r="O716" s="131"/>
      <c r="P716" s="6597"/>
      <c r="Q716" s="131"/>
      <c r="R716" s="131"/>
      <c r="S716" s="120"/>
      <c r="T716" s="120">
        <v>7</v>
      </c>
      <c r="U716" s="120">
        <v>2442</v>
      </c>
      <c r="V716" s="119"/>
      <c r="W716" s="197"/>
      <c r="X716" s="119"/>
      <c r="Y716" s="119"/>
      <c r="Z716" s="119"/>
      <c r="AA716" s="115"/>
      <c r="AB716" s="115"/>
      <c r="AC716" s="689">
        <f>IF(OR(BX$698="Close to Ear",BX$698="Close to Head"),"Head",IF(BX$698="Extremity","Extremity","Body"))</f>
        <v/>
      </c>
      <c r="AD716" s="690">
        <f>CA716</f>
        <v/>
      </c>
      <c r="AE716" s="688">
        <f>CB716</f>
        <v/>
      </c>
      <c r="AF716" s="115"/>
      <c r="AG716" s="808">
        <f>IF(AZ716="","N/A",IF(CQ716="Pass","P","F"))</f>
        <v/>
      </c>
      <c r="AH716" s="129"/>
      <c r="AI716" s="129"/>
      <c r="AJ716" s="129"/>
      <c r="AK716" s="119"/>
      <c r="AL716" s="115"/>
      <c r="AM716" s="119"/>
      <c r="AN716" s="119"/>
      <c r="AO716" s="692"/>
      <c r="AP716" s="692"/>
      <c r="AQ716" s="692"/>
      <c r="AR716" s="692"/>
      <c r="AS716" s="692"/>
      <c r="AT716" s="691">
        <f>CE716</f>
        <v/>
      </c>
      <c r="AU716" s="691">
        <f>CF716</f>
        <v/>
      </c>
      <c r="AV716" s="813"/>
      <c r="AW716" s="813"/>
      <c r="AX716" s="197">
        <f>CZ716</f>
        <v/>
      </c>
      <c r="AY716" s="197">
        <f>DE716</f>
        <v/>
      </c>
      <c r="AZ716" s="3379">
        <f>CO716</f>
        <v/>
      </c>
      <c r="BA716" s="3380"/>
      <c r="BB716" s="197">
        <f>CP716</f>
        <v/>
      </c>
      <c r="BC716" s="813"/>
      <c r="BD716" s="197">
        <f>CR716</f>
        <v/>
      </c>
      <c r="BE716" s="121">
        <f>CS716</f>
        <v/>
      </c>
      <c r="BF716" s="122">
        <f>CT716*60</f>
        <v/>
      </c>
      <c r="BG716" s="121">
        <f>BE716</f>
        <v/>
      </c>
      <c r="BH716" s="122">
        <f>CU716*60</f>
        <v/>
      </c>
      <c r="BI716" s="122">
        <f>CV716</f>
        <v/>
      </c>
      <c r="BJ716" s="117"/>
      <c r="BK716" s="812">
        <f>Overview!$E$7</f>
        <v/>
      </c>
      <c r="BL716" s="117"/>
      <c r="BM716" s="836">
        <f>CW716</f>
        <v/>
      </c>
      <c r="BN716" s="812">
        <f>Overview!$P$153</f>
        <v/>
      </c>
      <c r="BO716" s="117"/>
      <c r="BP716" s="117"/>
      <c r="BQ716" s="115"/>
      <c r="BR716" s="1478"/>
      <c r="BS716" s="1548"/>
      <c r="BT716" s="2127" t="inlineStr">
        <is>
          <t>WLAN</t>
        </is>
      </c>
      <c r="BU716" s="2127" t="inlineStr">
        <is>
          <t>2.4 GHz</t>
        </is>
      </c>
      <c r="BV716" s="465">
        <f>Overview!$E$28</f>
        <v/>
      </c>
      <c r="BW716" s="2127"/>
      <c r="BX716" s="2134"/>
      <c r="BY716" s="562"/>
      <c r="BZ716" s="562"/>
      <c r="CA716" s="562" t="inlineStr">
        <is>
          <t>Accesorio 1: Funda</t>
        </is>
      </c>
      <c r="CB716" s="201">
        <v>0</v>
      </c>
      <c r="CC716" s="562">
        <f>IF(COUNT('Conducted WiFi'!$AH$3:$AH$9)=0,7,INDEX('Conducted WiFi'!$T$3:$T$9,MATCH(MAX('Conducted WiFi'!$AH$3:$AH$9),'Conducted WiFi'!$AH$3:$AH$9,0)))</f>
        <v>7</v>
      </c>
      <c r="CD716" s="1719">
        <f>IF(COUNT('Conducted WiFi'!$AH$3:$AH$9)=0,2442,INDEX('Conducted WiFi'!$U$3:$U$9,MATCH(MAX('Conducted WiFi'!$AH$3:$AH$9),'Conducted WiFi'!$AH$3:$AH$9,0)))</f>
        <v>2442</v>
      </c>
      <c r="CE716" s="2018"/>
      <c r="CF716" s="1972"/>
      <c r="CG716" s="393" t="str">
        <f>IF(OR($BY$547="",$BY$547=""),"",$BY$547)</f>
        <v/>
      </c>
      <c r="CH716" s="393">
        <f>BZ716</f>
        <v/>
      </c>
      <c r="CI716" s="393">
        <f>CA716</f>
        <v/>
      </c>
      <c r="CJ716" s="2198"/>
      <c r="CK716" s="1609"/>
      <c r="CL716" s="212">
        <f>IF(CF716=""," ",IF(ABS(CE716-CF716)&lt;=0.125,"Valid","Not valid"))</f>
        <v/>
      </c>
      <c r="CM716" s="213">
        <f> IF(CE716="","",IF(AND(CE716&lt;&gt;"",CF716=""),IF(CE716&gt;=1,"Medir+Sig Max","No"),IF(CF716&lt;&gt;"",IF(CF716&gt;=1,"Medir+Sig Max","No"),"")))</f>
        <v/>
      </c>
      <c r="CN716" s="1794"/>
      <c r="CO716" s="221">
        <f>IF(CK716="",IF(AND(CE716="",CF716=""),"",IF(CF716="",IF(DE716&gt;1,ROUND(DE716*CE716,3),CE716),IF(DE716&gt;1,ROUND(DE716*CF716,3),CF716))),IF(AND(CE716="",CF716=""),"",IF(CF716="",IF(DE716&gt;1,ROUND(DE716*CE716*(1/(CK716)),3),CE716*(1/(CK716))),IF(DE716&gt;1,ROUND(DE716*CF716*(1/(CK716)),3),CF716*(1/(CK716))))))</f>
        <v/>
      </c>
      <c r="CP716" s="2048">
        <f>IF(COUNTIF(Overview!K12:K14,TRUE)&gt;0,2,IF(COUNTIF(Overview!L12:L14,TRUE)&gt;0,4,0))</f>
        <v/>
      </c>
      <c r="CQ716" s="1473">
        <f>IF(CO716="","",IF(CO716&gt;CP716,"Fail","Pass"))</f>
        <v/>
      </c>
      <c r="CR716" s="1482"/>
      <c r="CS716" s="1566">
        <f>MyTimestamp(CO716)</f>
        <v/>
      </c>
      <c r="CT716" s="1535">
        <f>IF(CE716="",0,15)+IF(CF716="",0,15)</f>
        <v/>
      </c>
      <c r="CU716" s="1536">
        <f>IF(CT716=0,0,2)</f>
        <v/>
      </c>
      <c r="CV716" s="861"/>
      <c r="CW716" s="861"/>
      <c r="CX716" s="2038"/>
      <c r="CY716" s="2050"/>
      <c r="CZ716" s="1545">
        <f>10^(CJ716/20)*100-100</f>
        <v/>
      </c>
      <c r="DA716" s="1354"/>
      <c r="DB716" s="1309"/>
      <c r="DC716" s="1273">
        <f>IF(DA716="","",10^(DA716/10))</f>
        <v/>
      </c>
      <c r="DD716" s="1407">
        <f>IF(ISNUMBER(DB716)=FALSE,"",10^(DB716/10))</f>
        <v/>
      </c>
      <c r="DE716" s="1545">
        <f>IF(AND(ISNUMBER(DC716),ISNUMBER(DD716)),IF(DC716/DD716&gt;1,ROUND((DC716)/DD716,3),1),1)</f>
        <v/>
      </c>
      <c r="DF716" s="1541"/>
      <c r="DG716" s="1541"/>
      <c r="DH716" s="1541"/>
      <c r="DI716" s="1541"/>
      <c r="DJ716" s="1541"/>
      <c r="DK716" s="1541"/>
      <c r="DL716" s="1541"/>
      <c r="DM716" s="1541"/>
      <c r="DN716" s="1541"/>
      <c r="DO716" s="1541"/>
      <c r="DP716" s="1541"/>
      <c r="DQ716" s="1541"/>
      <c r="DR716" s="1541"/>
    </row>
    <row r="717" ht="12.75" x14ac:dyDescent="0.2">
      <c r="A717" s="1541"/>
      <c r="B717" s="1541"/>
      <c r="C717"/>
      <c r="D717" s="130">
        <f>IF(BX$717="Close to Ear","EN 62209-1","EN 62209-2")</f>
        <v/>
      </c>
      <c r="E717" s="130">
        <f>IF(CG717="Close to Ear","2016","2010/A1:2019")</f>
        <v/>
      </c>
      <c r="F717" s="1488" t="inlineStr">
        <is>
          <t>5.5</t>
        </is>
      </c>
      <c r="G717" s="1497"/>
      <c r="H717" s="120">
        <f>BV717</f>
        <v/>
      </c>
      <c r="I717" s="120">
        <f>BW717</f>
        <v/>
      </c>
      <c r="J717" s="687" t="inlineStr">
        <is>
          <t>WLAN</t>
        </is>
      </c>
      <c r="K717" s="194" t="inlineStr">
        <is>
          <t>2.4 GHz</t>
        </is>
      </c>
      <c r="L717" s="115"/>
      <c r="M717" s="120"/>
      <c r="N717" s="119"/>
      <c r="O717" s="131"/>
      <c r="P717" s="6597"/>
      <c r="Q717" s="131"/>
      <c r="R717" s="131"/>
      <c r="S717" s="120"/>
      <c r="T717" s="120">
        <v>7</v>
      </c>
      <c r="U717" s="120">
        <v>2442</v>
      </c>
      <c r="V717" s="119"/>
      <c r="W717" s="197"/>
      <c r="X717" s="119"/>
      <c r="Y717" s="119"/>
      <c r="Z717" s="119"/>
      <c r="AA717" s="115"/>
      <c r="AB717" s="115"/>
      <c r="AC717" s="689">
        <f>IF(OR(BX$717="Close to Ear",BX$717="Close to Head"),"Head",IF(BX$717="Extremity","Extremity","Body"))</f>
        <v/>
      </c>
      <c r="AD717" s="690">
        <f>CA717</f>
        <v/>
      </c>
      <c r="AE717" s="688">
        <f>CB717</f>
        <v/>
      </c>
      <c r="AF717" s="115"/>
      <c r="AG717" s="808">
        <f>IF(AZ717="","N/A",IF(CQ717="Pass","P","F"))</f>
        <v/>
      </c>
      <c r="AH717" s="129"/>
      <c r="AI717" s="129"/>
      <c r="AJ717" s="129"/>
      <c r="AK717" s="119"/>
      <c r="AL717" s="115"/>
      <c r="AM717" s="119"/>
      <c r="AN717" s="119"/>
      <c r="AO717" s="692"/>
      <c r="AP717" s="692"/>
      <c r="AQ717" s="692"/>
      <c r="AR717" s="692"/>
      <c r="AS717" s="692"/>
      <c r="AT717" s="691">
        <f>CE717</f>
        <v/>
      </c>
      <c r="AU717" s="691">
        <f>CF717</f>
        <v/>
      </c>
      <c r="AV717" s="813"/>
      <c r="AW717" s="813"/>
      <c r="AX717" s="197">
        <f>CZ717</f>
        <v/>
      </c>
      <c r="AY717" s="197">
        <f>DE717</f>
        <v/>
      </c>
      <c r="AZ717" s="3379">
        <f>CO717</f>
        <v/>
      </c>
      <c r="BA717" s="3380"/>
      <c r="BB717" s="197">
        <f>CP717</f>
        <v/>
      </c>
      <c r="BC717" s="813"/>
      <c r="BD717" s="197">
        <f>CR717</f>
        <v/>
      </c>
      <c r="BE717" s="121">
        <f>CS717</f>
        <v/>
      </c>
      <c r="BF717" s="122">
        <f>CT717*60</f>
        <v/>
      </c>
      <c r="BG717" s="121">
        <f>BE717</f>
        <v/>
      </c>
      <c r="BH717" s="122">
        <f>CU717*60</f>
        <v/>
      </c>
      <c r="BI717" s="122">
        <f>CV717</f>
        <v/>
      </c>
      <c r="BJ717" s="117"/>
      <c r="BK717" s="812">
        <f>Overview!$E$7</f>
        <v/>
      </c>
      <c r="BL717" s="117"/>
      <c r="BM717" s="836">
        <f>CW717</f>
        <v/>
      </c>
      <c r="BN717" s="812">
        <f>Overview!$P$153</f>
        <v/>
      </c>
      <c r="BO717" s="117"/>
      <c r="BP717" s="117"/>
      <c r="BQ717" s="115"/>
      <c r="BR717" s="1478"/>
      <c r="BS717" s="1548"/>
      <c r="BT717" s="2126" t="inlineStr">
        <is>
          <t>WLAN</t>
        </is>
      </c>
      <c r="BU717" s="2126" t="inlineStr">
        <is>
          <t>2.4 GHz</t>
        </is>
      </c>
      <c r="BV717" s="464">
        <f>Overview!$E$29</f>
        <v/>
      </c>
      <c r="BW717" s="2126"/>
      <c r="BX717" s="8329" t="inlineStr">
        <is>
          <t>Close to ear</t>
        </is>
      </c>
      <c r="BY717" s="428"/>
      <c r="BZ717" s="428"/>
      <c r="CA717" s="2190" t="inlineStr">
        <is>
          <t>Left Cheek</t>
        </is>
      </c>
      <c r="CB717" s="202">
        <v>0</v>
      </c>
      <c r="CC717" s="507">
        <f>IF(COUNT('Conducted WiFi'!$AH$3:$AH$9)=0,7,INDEX('Conducted WiFi'!$T$3:$T$9,MATCH(MAX('Conducted WiFi'!$AH$3:$AH$9),'Conducted WiFi'!$AH$3:$AH$9,0)))</f>
        <v>7</v>
      </c>
      <c r="CD717" s="1715">
        <f>IF(COUNT('Conducted WiFi'!$AH$3:$AH$9)=0,2442,INDEX('Conducted WiFi'!$U$3:$U$9,MATCH(MAX('Conducted WiFi'!$AH$3:$AH$9),'Conducted WiFi'!$AH$3:$AH$9,0)))</f>
        <v>2442</v>
      </c>
      <c r="CE717" s="2191"/>
      <c r="CF717" s="2192"/>
      <c r="CG717" s="391" t="str">
        <f>IF(OR($BY$547="",$BY$547=""),"",$BY$547)</f>
        <v/>
      </c>
      <c r="CH717" s="391">
        <f>BZ717</f>
        <v/>
      </c>
      <c r="CI717" s="391">
        <f>CA717</f>
        <v/>
      </c>
      <c r="CJ717" s="2193"/>
      <c r="CK717" s="1610"/>
      <c r="CL717" s="203">
        <f>IF(CF717=""," ",IF(ABS(CE717-CF717)&lt;=0.125,"Valid","Not valid"))</f>
        <v/>
      </c>
      <c r="CM717" s="204">
        <f> IF(CE717="","",IF(AND(CE717&lt;&gt;"",CF717=""),IF(CE717&gt;=1,"Medir+Sig Max","No"),IF(CF717&lt;&gt;"",IF(CF717&gt;=1,"Medir+Sig Max","No"),"")))</f>
        <v/>
      </c>
      <c r="CN717" s="1798"/>
      <c r="CO717" s="219">
        <f>IF(CK717="",IF(AND(CE717="",CF717=""),"",IF(CF717="",IF(DE717&gt;1,ROUND(DE717*CE717,3),CE717),IF(DE717&gt;1,ROUND(DE717*CF717,3),CF717))),IF(AND(CE717="",CF717=""),"",IF(CF717="",IF(DE717&gt;1,ROUND(DE717*CE717*(1/(CK717)),3),CE717*(1/(CK717))),IF(DE717&gt;1,ROUND(DE717*CF717*(1/(CK717)),3),CF717*(1/(CK717))))))</f>
        <v/>
      </c>
      <c r="CP717" s="2043">
        <f>IF(COUNTIF(Overview!K12:K14,TRUE)&gt;0,2,IF(COUNTIF(Overview!L12:L14,TRUE)&gt;0,4,0))</f>
        <v/>
      </c>
      <c r="CQ717" s="1471">
        <f>IF(CO717="","",IF(CO717&gt;CP717,"Fail","Pass"))</f>
        <v/>
      </c>
      <c r="CR717" s="1480"/>
      <c r="CS717" s="1564">
        <f>MyTimestamp(CO717)</f>
        <v/>
      </c>
      <c r="CT717" s="1529">
        <f>IF(CE717="",0,15)+IF(CF717="",0,15)</f>
        <v/>
      </c>
      <c r="CU717" s="1530">
        <f>IF(CT717=0,0,2)</f>
        <v/>
      </c>
      <c r="CV717" s="862"/>
      <c r="CW717" s="862"/>
      <c r="CX717" s="2038"/>
      <c r="CY717" s="2039"/>
      <c r="CZ717" s="1542">
        <f>10^(CJ717/20)*100-100</f>
        <v/>
      </c>
      <c r="DA717" s="1354"/>
      <c r="DB717" s="1453"/>
      <c r="DC717" s="1273">
        <f>IF(DA717="","",10^(DA717/10))</f>
        <v/>
      </c>
      <c r="DD717" s="1402">
        <f>IF(ISNUMBER(DB717)=FALSE,"",10^(DB717/10))</f>
        <v/>
      </c>
      <c r="DE717" s="1542">
        <f>IF(AND(ISNUMBER(DC717),ISNUMBER(DD717)),IF(DC717/DD717&gt;1,ROUND((DC717)/DD717,3),1),1)</f>
        <v/>
      </c>
      <c r="DF717" s="1541"/>
      <c r="DG717" s="1541"/>
      <c r="DH717" s="1541"/>
      <c r="DI717" s="1541"/>
      <c r="DJ717" s="1541"/>
      <c r="DK717" s="1541"/>
      <c r="DL717" s="1541"/>
      <c r="DM717" s="1541"/>
      <c r="DN717" s="1541"/>
      <c r="DO717" s="1541"/>
      <c r="DP717" s="1541"/>
      <c r="DQ717" s="1541"/>
      <c r="DR717" s="1541"/>
    </row>
    <row r="718" ht="12.75" x14ac:dyDescent="0.2">
      <c r="A718" s="1541"/>
      <c r="B718" s="1541"/>
      <c r="C718"/>
      <c r="D718" s="130">
        <f>IF(BX$717="Close to Ear","EN 62209-1","EN 62209-2")</f>
        <v/>
      </c>
      <c r="E718" s="130">
        <f>IF(CG718="Close to Ear","2016","2010/A1:2019")</f>
        <v/>
      </c>
      <c r="F718" s="1488" t="inlineStr">
        <is>
          <t>5.5</t>
        </is>
      </c>
      <c r="G718" s="1497"/>
      <c r="H718" s="120">
        <f>BV718</f>
        <v/>
      </c>
      <c r="I718" s="120">
        <f>BW718</f>
        <v/>
      </c>
      <c r="J718" s="687" t="inlineStr">
        <is>
          <t>WLAN</t>
        </is>
      </c>
      <c r="K718" s="194" t="inlineStr">
        <is>
          <t>2.4 GHz</t>
        </is>
      </c>
      <c r="L718" s="115"/>
      <c r="M718" s="120"/>
      <c r="N718" s="119"/>
      <c r="O718" s="131"/>
      <c r="P718" s="6597"/>
      <c r="Q718" s="131"/>
      <c r="R718" s="131"/>
      <c r="S718" s="120"/>
      <c r="T718" s="120">
        <v>7</v>
      </c>
      <c r="U718" s="120">
        <v>2442</v>
      </c>
      <c r="V718" s="119"/>
      <c r="W718" s="197"/>
      <c r="X718" s="119"/>
      <c r="Y718" s="119"/>
      <c r="Z718" s="119"/>
      <c r="AA718" s="115"/>
      <c r="AB718" s="115"/>
      <c r="AC718" s="689">
        <f>IF(OR(BX$717="Close to Ear",BX$717="Close to Head"),"Head",IF(BX$717="Extremity","Extremity","Body"))</f>
        <v/>
      </c>
      <c r="AD718" s="690">
        <f>CA718</f>
        <v/>
      </c>
      <c r="AE718" s="688">
        <f>CB718</f>
        <v/>
      </c>
      <c r="AF718" s="115"/>
      <c r="AG718" s="808">
        <f>IF(AZ718="","N/A",IF(CQ718="Pass","P","F"))</f>
        <v/>
      </c>
      <c r="AH718" s="129"/>
      <c r="AI718" s="129"/>
      <c r="AJ718" s="129"/>
      <c r="AK718" s="119"/>
      <c r="AL718" s="115"/>
      <c r="AM718" s="119"/>
      <c r="AN718" s="119"/>
      <c r="AO718" s="692"/>
      <c r="AP718" s="692"/>
      <c r="AQ718" s="692"/>
      <c r="AR718" s="692"/>
      <c r="AS718" s="692"/>
      <c r="AT718" s="691">
        <f>CE718</f>
        <v/>
      </c>
      <c r="AU718" s="691">
        <f>CF718</f>
        <v/>
      </c>
      <c r="AV718" s="813"/>
      <c r="AW718" s="813"/>
      <c r="AX718" s="197">
        <f>CZ718</f>
        <v/>
      </c>
      <c r="AY718" s="197">
        <f>DE718</f>
        <v/>
      </c>
      <c r="AZ718" s="3379">
        <f>CO718</f>
        <v/>
      </c>
      <c r="BA718" s="3380"/>
      <c r="BB718" s="197">
        <f>CP718</f>
        <v/>
      </c>
      <c r="BC718" s="813"/>
      <c r="BD718" s="197">
        <f>CR718</f>
        <v/>
      </c>
      <c r="BE718" s="121">
        <f>CS718</f>
        <v/>
      </c>
      <c r="BF718" s="122">
        <f>CT718*60</f>
        <v/>
      </c>
      <c r="BG718" s="121">
        <f>BE718</f>
        <v/>
      </c>
      <c r="BH718" s="122">
        <f>CU718*60</f>
        <v/>
      </c>
      <c r="BI718" s="122">
        <f>CV718</f>
        <v/>
      </c>
      <c r="BJ718" s="117"/>
      <c r="BK718" s="812">
        <f>Overview!$E$7</f>
        <v/>
      </c>
      <c r="BL718" s="117"/>
      <c r="BM718" s="836">
        <f>CW718</f>
        <v/>
      </c>
      <c r="BN718" s="812">
        <f>Overview!$P$153</f>
        <v/>
      </c>
      <c r="BO718" s="117"/>
      <c r="BP718" s="117"/>
      <c r="BQ718" s="115"/>
      <c r="BR718" s="1478"/>
      <c r="BS718" s="1548"/>
      <c r="BT718" s="2127" t="inlineStr">
        <is>
          <t>WLAN</t>
        </is>
      </c>
      <c r="BU718" s="2127" t="inlineStr">
        <is>
          <t>2.4 GHz</t>
        </is>
      </c>
      <c r="BV718" s="465">
        <f>Overview!$E$29</f>
        <v/>
      </c>
      <c r="BW718" s="2127"/>
      <c r="BX718" s="2127"/>
      <c r="BY718" s="432"/>
      <c r="BZ718" s="432"/>
      <c r="CA718" s="2194" t="inlineStr">
        <is>
          <t>Left Tilt</t>
        </is>
      </c>
      <c r="CB718" s="200">
        <v>0</v>
      </c>
      <c r="CC718" s="432">
        <f>IF(COUNT('Conducted WiFi'!$AH$3:$AH$9)=0,7,INDEX('Conducted WiFi'!$T$3:$T$9,MATCH(MAX('Conducted WiFi'!$AH$3:$AH$9),'Conducted WiFi'!$AH$3:$AH$9,0)))</f>
        <v>7</v>
      </c>
      <c r="CD718" s="1716">
        <f>IF(COUNT('Conducted WiFi'!$AH$3:$AH$9)=0,2442,INDEX('Conducted WiFi'!$U$3:$U$9,MATCH(MAX('Conducted WiFi'!$AH$3:$AH$9),'Conducted WiFi'!$AH$3:$AH$9,0)))</f>
        <v>2442</v>
      </c>
      <c r="CE718" s="2013"/>
      <c r="CF718" s="1966"/>
      <c r="CG718" s="392" t="str">
        <f>IF(OR($BY$547="",$BY$547=""),"",$BY$547)</f>
        <v/>
      </c>
      <c r="CH718" s="392">
        <f>BZ718</f>
        <v/>
      </c>
      <c r="CI718" s="392">
        <f>CA718</f>
        <v/>
      </c>
      <c r="CJ718" s="2195"/>
      <c r="CK718" s="1606"/>
      <c r="CL718" s="206">
        <f>IF(CF718=""," ",IF(ABS(CE718-CF718)&lt;=0.125,"Valid","Not valid"))</f>
        <v/>
      </c>
      <c r="CM718" s="207">
        <f> IF(CE718="","",IF(AND(CE718&lt;&gt;"",CF718=""),IF(CE718&gt;=1,"Medir+Sig Max","No"),IF(CF718&lt;&gt;"",IF(CF718&gt;=1,"Medir+Sig Max","No"),"")))</f>
        <v/>
      </c>
      <c r="CN718" s="1787"/>
      <c r="CO718" s="220">
        <f>IF(CK718="",IF(AND(CE718="",CF718=""),"",IF(CF718="",IF(DE718&gt;1,ROUND(DE718*CE718,3),CE718),IF(DE718&gt;1,ROUND(DE718*CF718,3),CF718))),IF(AND(CE718="",CF718=""),"",IF(CF718="",IF(DE718&gt;1,ROUND(DE718*CE718*(1/(CK718)),3),CE718*(1/(CK718))),IF(DE718&gt;1,ROUND(DE718*CF718*(1/(CK718)),3),CF718*(1/(CK718))))))</f>
        <v/>
      </c>
      <c r="CP718" s="2043">
        <f>IF(COUNTIF(Overview!K12:K14,TRUE)&gt;0,2,IF(COUNTIF(Overview!L12:L14,TRUE)&gt;0,4,0))</f>
        <v/>
      </c>
      <c r="CQ718" s="1472">
        <f>IF(CO718="","",IF(CO718&gt;CP718,"Fail","Pass"))</f>
        <v/>
      </c>
      <c r="CR718" s="1481"/>
      <c r="CS718" s="1565">
        <f>MyTimestamp(CO718)</f>
        <v/>
      </c>
      <c r="CT718" s="1531">
        <f>IF(CE718="",0,15)+IF(CF718="",0,15)</f>
        <v/>
      </c>
      <c r="CU718" s="1532">
        <f>IF(CT718=0,0,2)</f>
        <v/>
      </c>
      <c r="CV718" s="859"/>
      <c r="CW718" s="859"/>
      <c r="CX718" s="2038"/>
      <c r="CY718" s="2044"/>
      <c r="CZ718" s="1543">
        <f>10^(CJ718/20)*100-100</f>
        <v/>
      </c>
      <c r="DA718" s="1354"/>
      <c r="DB718" s="730"/>
      <c r="DC718" s="1273">
        <f>IF(DA718="","",10^(DA718/10))</f>
        <v/>
      </c>
      <c r="DD718" s="1403">
        <f>IF(ISNUMBER(DB718)=FALSE,"",10^(DB718/10))</f>
        <v/>
      </c>
      <c r="DE718" s="1543">
        <f>IF(AND(ISNUMBER(DC718),ISNUMBER(DD718)),IF(DC718/DD718&gt;1,ROUND((DC718)/DD718,3),1),1)</f>
        <v/>
      </c>
      <c r="DF718" s="1541"/>
      <c r="DG718" s="1541"/>
      <c r="DH718" s="1541"/>
      <c r="DI718" s="1541"/>
      <c r="DJ718" s="1541"/>
      <c r="DK718" s="1541"/>
      <c r="DL718" s="1541"/>
      <c r="DM718" s="1541"/>
      <c r="DN718" s="1541"/>
      <c r="DO718" s="1541"/>
      <c r="DP718" s="1541"/>
      <c r="DQ718" s="1541"/>
      <c r="DR718" s="1541"/>
    </row>
    <row r="719" ht="12.75" x14ac:dyDescent="0.2">
      <c r="A719" s="1541"/>
      <c r="B719" s="1541"/>
      <c r="C719"/>
      <c r="D719" s="130">
        <f>IF(BX$717="Close to Ear","EN 62209-1","EN 62209-2")</f>
        <v/>
      </c>
      <c r="E719" s="130">
        <f>IF(CG719="Close to Ear","2016","2010/A1:2019")</f>
        <v/>
      </c>
      <c r="F719" s="1488" t="inlineStr">
        <is>
          <t>5.5</t>
        </is>
      </c>
      <c r="G719" s="1497"/>
      <c r="H719" s="120">
        <f>BV719</f>
        <v/>
      </c>
      <c r="I719" s="120">
        <f>BW719</f>
        <v/>
      </c>
      <c r="J719" s="687" t="inlineStr">
        <is>
          <t>WLAN</t>
        </is>
      </c>
      <c r="K719" s="194" t="inlineStr">
        <is>
          <t>2.4 GHz</t>
        </is>
      </c>
      <c r="L719" s="115"/>
      <c r="M719" s="120"/>
      <c r="N719" s="119"/>
      <c r="O719" s="131"/>
      <c r="P719" s="6597"/>
      <c r="Q719" s="131"/>
      <c r="R719" s="131"/>
      <c r="S719" s="120"/>
      <c r="T719" s="120">
        <v>7</v>
      </c>
      <c r="U719" s="120">
        <v>2442</v>
      </c>
      <c r="V719" s="119"/>
      <c r="W719" s="197"/>
      <c r="X719" s="119"/>
      <c r="Y719" s="119"/>
      <c r="Z719" s="119"/>
      <c r="AA719" s="115"/>
      <c r="AB719" s="115"/>
      <c r="AC719" s="689">
        <f>IF(OR(BX$717="Close to Ear",BX$717="Close to Head"),"Head",IF(BX$717="Extremity","Extremity","Body"))</f>
        <v/>
      </c>
      <c r="AD719" s="690">
        <f>CA719</f>
        <v/>
      </c>
      <c r="AE719" s="688">
        <f>CB719</f>
        <v/>
      </c>
      <c r="AF719" s="115"/>
      <c r="AG719" s="808">
        <f>IF(AZ719="","N/A",IF(CQ719="Pass","P","F"))</f>
        <v/>
      </c>
      <c r="AH719" s="129"/>
      <c r="AI719" s="129"/>
      <c r="AJ719" s="129"/>
      <c r="AK719" s="119"/>
      <c r="AL719" s="115"/>
      <c r="AM719" s="119"/>
      <c r="AN719" s="119"/>
      <c r="AO719" s="692"/>
      <c r="AP719" s="692"/>
      <c r="AQ719" s="692"/>
      <c r="AR719" s="692"/>
      <c r="AS719" s="692"/>
      <c r="AT719" s="691">
        <f>CE719</f>
        <v/>
      </c>
      <c r="AU719" s="691">
        <f>CF719</f>
        <v/>
      </c>
      <c r="AV719" s="813"/>
      <c r="AW719" s="813"/>
      <c r="AX719" s="197">
        <f>CZ719</f>
        <v/>
      </c>
      <c r="AY719" s="197">
        <f>DE719</f>
        <v/>
      </c>
      <c r="AZ719" s="3379">
        <f>CO719</f>
        <v/>
      </c>
      <c r="BA719" s="3380"/>
      <c r="BB719" s="197">
        <f>CP719</f>
        <v/>
      </c>
      <c r="BC719" s="813"/>
      <c r="BD719" s="197">
        <f>CR719</f>
        <v/>
      </c>
      <c r="BE719" s="121">
        <f>CS719</f>
        <v/>
      </c>
      <c r="BF719" s="122">
        <f>CT719*60</f>
        <v/>
      </c>
      <c r="BG719" s="121">
        <f>BE719</f>
        <v/>
      </c>
      <c r="BH719" s="122">
        <f>CU719*60</f>
        <v/>
      </c>
      <c r="BI719" s="122">
        <f>CV719</f>
        <v/>
      </c>
      <c r="BJ719" s="117"/>
      <c r="BK719" s="812">
        <f>Overview!$E$7</f>
        <v/>
      </c>
      <c r="BL719" s="117"/>
      <c r="BM719" s="836">
        <f>CW719</f>
        <v/>
      </c>
      <c r="BN719" s="812">
        <f>Overview!$P$153</f>
        <v/>
      </c>
      <c r="BO719" s="117"/>
      <c r="BP719" s="117"/>
      <c r="BQ719" s="115"/>
      <c r="BR719" s="1478"/>
      <c r="BS719" s="1548"/>
      <c r="BT719" s="2127" t="inlineStr">
        <is>
          <t>WLAN</t>
        </is>
      </c>
      <c r="BU719" s="2127" t="inlineStr">
        <is>
          <t>2.4 GHz</t>
        </is>
      </c>
      <c r="BV719" s="465">
        <f>Overview!$E$29</f>
        <v/>
      </c>
      <c r="BW719" s="2127"/>
      <c r="BX719" s="2127"/>
      <c r="BY719" s="430"/>
      <c r="BZ719" s="430"/>
      <c r="CA719" s="2194" t="inlineStr">
        <is>
          <t>Right Cheek</t>
        </is>
      </c>
      <c r="CB719" s="200">
        <v>0</v>
      </c>
      <c r="CC719" s="432">
        <f>IF(COUNT('Conducted WiFi'!$AH$3:$AH$9)=0,7,INDEX('Conducted WiFi'!$T$3:$T$9,MATCH(MAX('Conducted WiFi'!$AH$3:$AH$9),'Conducted WiFi'!$AH$3:$AH$9,0)))</f>
        <v>7</v>
      </c>
      <c r="CD719" s="1716">
        <f>IF(COUNT('Conducted WiFi'!$AH$3:$AH$9)=0,2442,INDEX('Conducted WiFi'!$U$3:$U$9,MATCH(MAX('Conducted WiFi'!$AH$3:$AH$9),'Conducted WiFi'!$AH$3:$AH$9,0)))</f>
        <v>2442</v>
      </c>
      <c r="CE719" s="2013"/>
      <c r="CF719" s="1966"/>
      <c r="CG719" s="392" t="str">
        <f>IF(OR($BY$547="",$BY$547=""),"",$BY$547)</f>
        <v/>
      </c>
      <c r="CH719" s="392">
        <f>BZ719</f>
        <v/>
      </c>
      <c r="CI719" s="392">
        <f>CA719</f>
        <v/>
      </c>
      <c r="CJ719" s="2195"/>
      <c r="CK719" s="1611"/>
      <c r="CL719" s="206">
        <f>IF(CF719=""," ",IF(ABS(CE719-CF719)&lt;=0.125,"Valid","Not valid"))</f>
        <v/>
      </c>
      <c r="CM719" s="207">
        <f> IF(CE719="","",IF(AND(CE719&lt;&gt;"",CF719=""),IF(CE719&gt;=1,"Medir+Sig Max","No"),IF(CF719&lt;&gt;"",IF(CF719&gt;=1,"Medir+Sig Max","No"),"")))</f>
        <v/>
      </c>
      <c r="CN719" s="1787"/>
      <c r="CO719" s="220">
        <f>IF(CK719="",IF(AND(CE719="",CF719=""),"",IF(CF719="",IF(DE719&gt;1,ROUND(DE719*CE719,3),CE719),IF(DE719&gt;1,ROUND(DE719*CF719,3),CF719))),IF(AND(CE719="",CF719=""),"",IF(CF719="",IF(DE719&gt;1,ROUND(DE719*CE719*(1/(CK719)),3),CE719*(1/(CK719))),IF(DE719&gt;1,ROUND(DE719*CF719*(1/(CK719)),3),CF719*(1/(CK719))))))</f>
        <v/>
      </c>
      <c r="CP719" s="2048">
        <f>IF(COUNTIF(Overview!K12:K14,TRUE)&gt;0,2,IF(COUNTIF(Overview!L12:L14,TRUE)&gt;0,4,0))</f>
        <v/>
      </c>
      <c r="CQ719" s="1472">
        <f>IF(CO719="","",IF(CO719&gt;CP719,"Fail","Pass"))</f>
        <v/>
      </c>
      <c r="CR719" s="1481"/>
      <c r="CS719" s="1565">
        <f>MyTimestamp(CO719)</f>
        <v/>
      </c>
      <c r="CT719" s="1531">
        <f>IF(CE719="",0,15)+IF(CF719="",0,15)</f>
        <v/>
      </c>
      <c r="CU719" s="1532">
        <f>IF(CT719=0,0,2)</f>
        <v/>
      </c>
      <c r="CV719" s="859"/>
      <c r="CW719" s="859"/>
      <c r="CX719" s="2038"/>
      <c r="CY719" s="2044"/>
      <c r="CZ719" s="1543">
        <f>10^(CJ719/20)*100-100</f>
        <v/>
      </c>
      <c r="DA719" s="1354"/>
      <c r="DB719" s="731"/>
      <c r="DC719" s="1273">
        <f>IF(DA719="","",10^(DA719/10))</f>
        <v/>
      </c>
      <c r="DD719" s="1404">
        <f>IF(ISNUMBER(DB719)=FALSE,"",10^(DB719/10))</f>
        <v/>
      </c>
      <c r="DE719" s="1543">
        <f>IF(AND(ISNUMBER(DC719),ISNUMBER(DD719)),IF(DC719/DD719&gt;1,ROUND((DC719)/DD719,3),1),1)</f>
        <v/>
      </c>
      <c r="DF719" s="1541"/>
      <c r="DG719" s="1541"/>
      <c r="DH719" s="1541"/>
      <c r="DI719" s="1541"/>
      <c r="DJ719" s="1541"/>
      <c r="DK719" s="1541"/>
      <c r="DL719" s="1541"/>
      <c r="DM719" s="1541"/>
      <c r="DN719" s="1541"/>
      <c r="DO719" s="1541"/>
      <c r="DP719" s="1541"/>
      <c r="DQ719" s="1541"/>
      <c r="DR719" s="1541"/>
    </row>
    <row r="720" ht="12.75" x14ac:dyDescent="0.2">
      <c r="A720" s="1541"/>
      <c r="B720" s="1541"/>
      <c r="C720"/>
      <c r="D720" s="130">
        <f>IF(BX$717="Close to Ear","EN 62209-1","EN 62209-2")</f>
        <v/>
      </c>
      <c r="E720" s="130">
        <f>IF(CG720="Close to Ear","2016","2010/A1:2019")</f>
        <v/>
      </c>
      <c r="F720" s="1488" t="inlineStr">
        <is>
          <t>5.5</t>
        </is>
      </c>
      <c r="G720" s="1497"/>
      <c r="H720" s="120">
        <f>BV720</f>
        <v/>
      </c>
      <c r="I720" s="120">
        <f>BW720</f>
        <v/>
      </c>
      <c r="J720" s="687" t="inlineStr">
        <is>
          <t>WLAN</t>
        </is>
      </c>
      <c r="K720" s="194" t="inlineStr">
        <is>
          <t>2.4 GHz</t>
        </is>
      </c>
      <c r="L720" s="115"/>
      <c r="M720" s="120"/>
      <c r="N720" s="119"/>
      <c r="O720" s="131"/>
      <c r="P720" s="6597"/>
      <c r="Q720" s="131"/>
      <c r="R720" s="131"/>
      <c r="S720" s="120"/>
      <c r="T720" s="120">
        <v>7</v>
      </c>
      <c r="U720" s="120">
        <v>2442</v>
      </c>
      <c r="V720" s="119"/>
      <c r="W720" s="197"/>
      <c r="X720" s="119"/>
      <c r="Y720" s="119"/>
      <c r="Z720" s="119"/>
      <c r="AA720" s="115"/>
      <c r="AB720" s="115"/>
      <c r="AC720" s="689">
        <f>IF(OR(BX$717="Close to Ear",BX$717="Close to Head"),"Head",IF(BX$717="Extremity","Extremity","Body"))</f>
        <v/>
      </c>
      <c r="AD720" s="690">
        <f>CA720</f>
        <v/>
      </c>
      <c r="AE720" s="688">
        <f>CB720</f>
        <v/>
      </c>
      <c r="AF720" s="115"/>
      <c r="AG720" s="808">
        <f>IF(AZ720="","N/A",IF(CQ720="Pass","P","F"))</f>
        <v/>
      </c>
      <c r="AH720" s="129"/>
      <c r="AI720" s="129"/>
      <c r="AJ720" s="129"/>
      <c r="AK720" s="119"/>
      <c r="AL720" s="115"/>
      <c r="AM720" s="119"/>
      <c r="AN720" s="119"/>
      <c r="AO720" s="692"/>
      <c r="AP720" s="692"/>
      <c r="AQ720" s="692"/>
      <c r="AR720" s="692"/>
      <c r="AS720" s="692"/>
      <c r="AT720" s="691">
        <f>CE720</f>
        <v/>
      </c>
      <c r="AU720" s="691">
        <f>CF720</f>
        <v/>
      </c>
      <c r="AV720" s="813"/>
      <c r="AW720" s="813"/>
      <c r="AX720" s="197">
        <f>CZ720</f>
        <v/>
      </c>
      <c r="AY720" s="197">
        <f>DE720</f>
        <v/>
      </c>
      <c r="AZ720" s="3379">
        <f>CO720</f>
        <v/>
      </c>
      <c r="BA720" s="3380"/>
      <c r="BB720" s="197">
        <f>CP720</f>
        <v/>
      </c>
      <c r="BC720" s="813"/>
      <c r="BD720" s="197">
        <f>CR720</f>
        <v/>
      </c>
      <c r="BE720" s="121">
        <f>CS720</f>
        <v/>
      </c>
      <c r="BF720" s="122">
        <f>CT720*60</f>
        <v/>
      </c>
      <c r="BG720" s="121">
        <f>BE720</f>
        <v/>
      </c>
      <c r="BH720" s="122">
        <f>CU720*60</f>
        <v/>
      </c>
      <c r="BI720" s="122">
        <f>CV720</f>
        <v/>
      </c>
      <c r="BJ720" s="117"/>
      <c r="BK720" s="812">
        <f>Overview!$E$7</f>
        <v/>
      </c>
      <c r="BL720" s="117"/>
      <c r="BM720" s="836">
        <f>CW720</f>
        <v/>
      </c>
      <c r="BN720" s="812">
        <f>Overview!$P$153</f>
        <v/>
      </c>
      <c r="BO720" s="117"/>
      <c r="BP720" s="117"/>
      <c r="BQ720" s="115"/>
      <c r="BR720" s="1478"/>
      <c r="BS720" s="1548"/>
      <c r="BT720" s="2127" t="inlineStr">
        <is>
          <t>WLAN</t>
        </is>
      </c>
      <c r="BU720" s="2127" t="inlineStr">
        <is>
          <t>2.4 GHz</t>
        </is>
      </c>
      <c r="BV720" s="465">
        <f>Overview!$E$29</f>
        <v/>
      </c>
      <c r="BW720" s="2127"/>
      <c r="BX720" s="2127"/>
      <c r="BY720" s="434"/>
      <c r="BZ720" s="434"/>
      <c r="CA720" s="2196" t="inlineStr">
        <is>
          <t>Right Tilt</t>
        </is>
      </c>
      <c r="CB720" s="201">
        <v>0</v>
      </c>
      <c r="CC720" s="509">
        <f>IF(COUNT('Conducted WiFi'!$AH$3:$AH$9)=0,7,INDEX('Conducted WiFi'!$T$3:$T$9,MATCH(MAX('Conducted WiFi'!$AH$3:$AH$9),'Conducted WiFi'!$AH$3:$AH$9,0)))</f>
        <v>7</v>
      </c>
      <c r="CD720" s="1717">
        <f>IF(COUNT('Conducted WiFi'!$AH$3:$AH$9)=0,2442,INDEX('Conducted WiFi'!$U$3:$U$9,MATCH(MAX('Conducted WiFi'!$AH$3:$AH$9),'Conducted WiFi'!$AH$3:$AH$9,0)))</f>
        <v>2442</v>
      </c>
      <c r="CE720" s="2013"/>
      <c r="CF720" s="1966"/>
      <c r="CG720" s="392" t="str">
        <f>IF(OR($BY$547="",$BY$547=""),"",$BY$547)</f>
        <v/>
      </c>
      <c r="CH720" s="392">
        <f>BZ720</f>
        <v/>
      </c>
      <c r="CI720" s="392">
        <f>CA720</f>
        <v/>
      </c>
      <c r="CJ720" s="2195"/>
      <c r="CK720" s="1612"/>
      <c r="CL720" s="206">
        <f>IF(CF720=""," ",IF(ABS(CE720-CF720)&lt;=0.125,"Valid","Not valid"))</f>
        <v/>
      </c>
      <c r="CM720" s="207">
        <f> IF(CE720="","",IF(AND(CE720&lt;&gt;"",CF720=""),IF(CE720&gt;=1,"Medir+Sig Max","No"),IF(CF720&lt;&gt;"",IF(CF720&gt;=1,"Medir+Sig Max","No"),"")))</f>
        <v/>
      </c>
      <c r="CN720" s="1787"/>
      <c r="CO720" s="220">
        <f>IF(CK720="",IF(AND(CE720="",CF720=""),"",IF(CF720="",IF(DE720&gt;1,ROUND(DE720*CE720,3),CE720),IF(DE720&gt;1,ROUND(DE720*CF720,3),CF720))),IF(AND(CE720="",CF720=""),"",IF(CF720="",IF(DE720&gt;1,ROUND(DE720*CE720*(1/(CK720)),3),CE720*(1/(CK720))),IF(DE720&gt;1,ROUND(DE720*CF720*(1/(CK720)),3),CF720*(1/(CK720))))))</f>
        <v/>
      </c>
      <c r="CP720" s="2043">
        <f>IF(COUNTIF(Overview!K12:K14,TRUE)&gt;0,2,IF(COUNTIF(Overview!L12:L14,TRUE)&gt;0,4,0))</f>
        <v/>
      </c>
      <c r="CQ720" s="1472">
        <f>IF(CO720="","",IF(CO720&gt;CP720,"Fail","Pass"))</f>
        <v/>
      </c>
      <c r="CR720" s="1481"/>
      <c r="CS720" s="1565">
        <f>MyTimestamp(CO720)</f>
        <v/>
      </c>
      <c r="CT720" s="1531">
        <f>IF(CE720="",0,15)+IF(CF720="",0,15)</f>
        <v/>
      </c>
      <c r="CU720" s="1532">
        <f>IF(CT720=0,0,2)</f>
        <v/>
      </c>
      <c r="CV720" s="859"/>
      <c r="CW720" s="859"/>
      <c r="CX720" s="2038"/>
      <c r="CY720" s="2044"/>
      <c r="CZ720" s="1543">
        <f>10^(CJ720/20)*100-100</f>
        <v/>
      </c>
      <c r="DA720" s="1354"/>
      <c r="DB720" s="732"/>
      <c r="DC720" s="1273">
        <f>IF(DA720="","",10^(DA720/10))</f>
        <v/>
      </c>
      <c r="DD720" s="1405">
        <f>IF(ISNUMBER(DB720)=FALSE,"",10^(DB720/10))</f>
        <v/>
      </c>
      <c r="DE720" s="1543">
        <f>IF(AND(ISNUMBER(DC720),ISNUMBER(DD720)),IF(DC720/DD720&gt;1,ROUND((DC720)/DD720,3),1),1)</f>
        <v/>
      </c>
      <c r="DF720" s="1541"/>
      <c r="DG720" s="1541"/>
      <c r="DH720" s="1541"/>
      <c r="DI720" s="1541"/>
      <c r="DJ720" s="1541"/>
      <c r="DK720" s="1541"/>
      <c r="DL720" s="1541"/>
      <c r="DM720" s="1541"/>
      <c r="DN720" s="1541"/>
      <c r="DO720" s="1541"/>
      <c r="DP720" s="1541"/>
      <c r="DQ720" s="1541"/>
      <c r="DR720" s="1541"/>
    </row>
    <row r="721" ht="12.75" x14ac:dyDescent="0.2">
      <c r="A721" s="1541"/>
      <c r="B721" s="1541"/>
      <c r="C721"/>
      <c r="D721" s="130">
        <f>IF(BX$717="Close to Ear","EN 62209-1","EN 62209-2")</f>
        <v/>
      </c>
      <c r="E721" s="130">
        <f>IF(CG721="Close to Ear","2016","2010/A1:2019")</f>
        <v/>
      </c>
      <c r="F721" s="1488" t="inlineStr">
        <is>
          <t>5.5</t>
        </is>
      </c>
      <c r="G721" s="1497"/>
      <c r="H721" s="120">
        <f>BV721</f>
        <v/>
      </c>
      <c r="I721" s="120">
        <f>BW721</f>
        <v/>
      </c>
      <c r="J721" s="687" t="inlineStr">
        <is>
          <t>WLAN</t>
        </is>
      </c>
      <c r="K721" s="194" t="inlineStr">
        <is>
          <t>2.4 GHz</t>
        </is>
      </c>
      <c r="L721" s="115"/>
      <c r="M721" s="120"/>
      <c r="N721" s="119"/>
      <c r="O721" s="131"/>
      <c r="P721" s="6597"/>
      <c r="Q721" s="131"/>
      <c r="R721" s="131"/>
      <c r="S721" s="120"/>
      <c r="T721" s="120">
        <v>7</v>
      </c>
      <c r="U721" s="120">
        <v>2442</v>
      </c>
      <c r="V721" s="119"/>
      <c r="W721" s="197"/>
      <c r="X721" s="119"/>
      <c r="Y721" s="119"/>
      <c r="Z721" s="119"/>
      <c r="AA721" s="115"/>
      <c r="AB721" s="115"/>
      <c r="AC721" s="689">
        <f>IF(OR(BX$717="Close to Ear",BX$717="Close to Head"),"Head",IF(BX$717="Extremity","Extremity","Body"))</f>
        <v/>
      </c>
      <c r="AD721" s="690">
        <f>CA721</f>
        <v/>
      </c>
      <c r="AE721" s="688">
        <f>CB721</f>
        <v/>
      </c>
      <c r="AF721" s="115"/>
      <c r="AG721" s="808">
        <f>IF(AZ721="","N/A",IF(CQ721="Pass","P","F"))</f>
        <v/>
      </c>
      <c r="AH721" s="129"/>
      <c r="AI721" s="129"/>
      <c r="AJ721" s="129"/>
      <c r="AK721" s="119"/>
      <c r="AL721" s="115"/>
      <c r="AM721" s="119"/>
      <c r="AN721" s="119"/>
      <c r="AO721" s="692"/>
      <c r="AP721" s="692"/>
      <c r="AQ721" s="692"/>
      <c r="AR721" s="692"/>
      <c r="AS721" s="692"/>
      <c r="AT721" s="691">
        <f>CE721</f>
        <v/>
      </c>
      <c r="AU721" s="691">
        <f>CF721</f>
        <v/>
      </c>
      <c r="AV721" s="813"/>
      <c r="AW721" s="813"/>
      <c r="AX721" s="197">
        <f>CZ721</f>
        <v/>
      </c>
      <c r="AY721" s="197">
        <f>DE721</f>
        <v/>
      </c>
      <c r="AZ721" s="3379">
        <f>CO721</f>
        <v/>
      </c>
      <c r="BA721" s="3380"/>
      <c r="BB721" s="197">
        <f>CP721</f>
        <v/>
      </c>
      <c r="BC721" s="813"/>
      <c r="BD721" s="197">
        <f>CR721</f>
        <v/>
      </c>
      <c r="BE721" s="121">
        <f>CS721</f>
        <v/>
      </c>
      <c r="BF721" s="122">
        <f>CT721*60</f>
        <v/>
      </c>
      <c r="BG721" s="121">
        <f>BE721</f>
        <v/>
      </c>
      <c r="BH721" s="122">
        <f>CU721*60</f>
        <v/>
      </c>
      <c r="BI721" s="122">
        <f>CV721</f>
        <v/>
      </c>
      <c r="BJ721" s="117"/>
      <c r="BK721" s="812">
        <f>Overview!$E$7</f>
        <v/>
      </c>
      <c r="BL721" s="117"/>
      <c r="BM721" s="836">
        <f>CW721</f>
        <v/>
      </c>
      <c r="BN721" s="812">
        <f>Overview!$P$153</f>
        <v/>
      </c>
      <c r="BO721" s="117"/>
      <c r="BP721" s="117"/>
      <c r="BQ721" s="115"/>
      <c r="BR721" s="1478"/>
      <c r="BS721" s="1548"/>
      <c r="BT721" s="2127" t="inlineStr">
        <is>
          <t>WLAN</t>
        </is>
      </c>
      <c r="BU721" s="2127" t="inlineStr">
        <is>
          <t>2.4 GHz</t>
        </is>
      </c>
      <c r="BV721" s="465">
        <f>Overview!$E$29</f>
        <v/>
      </c>
      <c r="BW721" s="2127"/>
      <c r="BX721" s="2127"/>
      <c r="BY721" s="510"/>
      <c r="BZ721" s="510"/>
      <c r="CA721" s="511" t="str">
        <f>IF(COUNT(CF717:CF720)=0,IF(COUNT(CE717:CE720)=0,"TBD",VLOOKUP(MAX(CE717:CE720),CE717:CI720,5,FALSE)),VLOOKUP(MAX(CF717:CF720),CF717:CI720,4,FALSE))</f>
        <v>TBD</v>
      </c>
      <c r="CB721" s="1971">
        <v>0</v>
      </c>
      <c r="CC721" s="510">
        <f>IF(COUNT('Conducted WiFi'!$AH$3:$AH$9)=0,7,INDEX('Conducted WiFi'!$T$3:$T$9,MATCH(MAX('Conducted WiFi'!$AH$3:$AH$9),'Conducted WiFi'!$AH$3:$AH$9,0)))</f>
        <v>7</v>
      </c>
      <c r="CD721" s="510">
        <f>IF(COUNT('Conducted WiFi'!$AH$3:$AH$9)=0,2442,INDEX('Conducted WiFi'!$U$3:$U$9,MATCH(MAX('Conducted WiFi'!$AH$3:$AH$9),'Conducted WiFi'!$AH$3:$AH$9,0)))</f>
        <v>2442</v>
      </c>
      <c r="CE721" s="2013"/>
      <c r="CF721" s="1966"/>
      <c r="CG721" s="392" t="str">
        <f>IF(OR($BY$547="",$BY$547=""),"",$BY$547)</f>
        <v/>
      </c>
      <c r="CH721" s="392">
        <f>BZ721</f>
        <v/>
      </c>
      <c r="CI721" s="392">
        <f>CA721</f>
        <v/>
      </c>
      <c r="CJ721" s="2195"/>
      <c r="CK721" s="1608"/>
      <c r="CL721" s="206">
        <f>IF(CF721=""," ",IF(ABS(CE721-CF721)&lt;=0.125,"Valid","Not valid"))</f>
        <v/>
      </c>
      <c r="CM721" s="207">
        <f> IF(CE721="","",IF(AND(CE721&lt;&gt;"",CF721=""),IF(CE721&gt;=1,"Medir+Sig Max","No"),IF(CF721&lt;&gt;"",IF(CF721&gt;=1,"Medir+Sig Max","No"),"")))</f>
        <v/>
      </c>
      <c r="CN721" s="1787"/>
      <c r="CO721" s="220">
        <f>IF(CK721="",IF(AND(CE721="",CF721=""),"",IF(CF721="",IF(DE721&gt;1,ROUND(DE721*CE721,3),CE721),IF(DE721&gt;1,ROUND(DE721*CF721,3),CF721))),IF(AND(CE721="",CF721=""),"",IF(CF721="",IF(DE721&gt;1,ROUND(DE721*CE721*(1/(CK721)),3),CE721*(1/(CK721))),IF(DE721&gt;1,ROUND(DE721*CF721*(1/(CK721)),3),CF721*(1/(CK721))))))</f>
        <v/>
      </c>
      <c r="CP721" s="2043">
        <f>IF(COUNTIF(Overview!K12:K14,TRUE)&gt;0,2,IF(COUNTIF(Overview!L12:L14,TRUE)&gt;0,4,0))</f>
        <v/>
      </c>
      <c r="CQ721" s="1472">
        <f>IF(CO721="","",IF(CO721&gt;CP721,"Fail","Pass"))</f>
        <v/>
      </c>
      <c r="CR721" s="1481"/>
      <c r="CS721" s="1565">
        <f>MyTimestamp(CO721)</f>
        <v/>
      </c>
      <c r="CT721" s="1531">
        <f>IF(CE721="",0,15)+IF(CF721="",0,15)</f>
        <v/>
      </c>
      <c r="CU721" s="1532">
        <f>IF(CT721=0,0,2)</f>
        <v/>
      </c>
      <c r="CV721" s="859"/>
      <c r="CW721" s="859"/>
      <c r="CX721" s="2038"/>
      <c r="CY721" s="2044"/>
      <c r="CZ721" s="1543">
        <f>10^(CJ721/20)*100-100</f>
        <v/>
      </c>
      <c r="DA721" s="1354"/>
      <c r="DB721" s="1452"/>
      <c r="DC721" s="1273">
        <f>IF(DA721="","",10^(DA721/10))</f>
        <v/>
      </c>
      <c r="DD721" s="1406">
        <f>IF(ISNUMBER(DB721)=FALSE,"",10^(DB721/10))</f>
        <v/>
      </c>
      <c r="DE721" s="1543">
        <f>IF(AND(ISNUMBER(DC721),ISNUMBER(DD721)),IF(DC721/DD721&gt;1,ROUND((DC721)/DD721,3),1),1)</f>
        <v/>
      </c>
      <c r="DF721" s="1541"/>
      <c r="DG721" s="1541"/>
      <c r="DH721" s="1541"/>
      <c r="DI721" s="1541"/>
      <c r="DJ721" s="1541"/>
      <c r="DK721" s="1541"/>
      <c r="DL721" s="1541"/>
      <c r="DM721" s="1541"/>
      <c r="DN721" s="1541"/>
      <c r="DO721" s="1541"/>
      <c r="DP721" s="1541"/>
      <c r="DQ721" s="1541"/>
      <c r="DR721" s="1541"/>
    </row>
    <row r="722" ht="12.75" x14ac:dyDescent="0.2">
      <c r="A722" s="1541"/>
      <c r="B722" s="1541"/>
      <c r="C722"/>
      <c r="D722" s="130">
        <f>IF(BX$717="Close to Ear","EN 62209-1","EN 62209-2")</f>
        <v/>
      </c>
      <c r="E722" s="130">
        <f>IF(CG722="Close to Ear","2016","2010/A1:2019")</f>
        <v/>
      </c>
      <c r="F722" s="1488" t="inlineStr">
        <is>
          <t>5.5</t>
        </is>
      </c>
      <c r="G722" s="1497"/>
      <c r="H722" s="120">
        <f>BV722</f>
        <v/>
      </c>
      <c r="I722" s="120">
        <f>BW722</f>
        <v/>
      </c>
      <c r="J722" s="687" t="inlineStr">
        <is>
          <t>WLAN</t>
        </is>
      </c>
      <c r="K722" s="194" t="inlineStr">
        <is>
          <t>2.4 GHz</t>
        </is>
      </c>
      <c r="L722" s="115"/>
      <c r="M722" s="120"/>
      <c r="N722" s="119"/>
      <c r="O722" s="131"/>
      <c r="P722" s="6597"/>
      <c r="Q722" s="131"/>
      <c r="R722" s="131"/>
      <c r="S722" s="120"/>
      <c r="T722" s="120">
        <v>7</v>
      </c>
      <c r="U722" s="120">
        <v>2442</v>
      </c>
      <c r="V722" s="119"/>
      <c r="W722" s="197"/>
      <c r="X722" s="119"/>
      <c r="Y722" s="119"/>
      <c r="Z722" s="119"/>
      <c r="AA722" s="115"/>
      <c r="AB722" s="115"/>
      <c r="AC722" s="689">
        <f>IF(OR(BX$717="Close to Ear",BX$717="Close to Head"),"Head",IF(BX$717="Extremity","Extremity","Body"))</f>
        <v/>
      </c>
      <c r="AD722" s="690">
        <f>CA722</f>
        <v/>
      </c>
      <c r="AE722" s="688">
        <f>CB722</f>
        <v/>
      </c>
      <c r="AF722" s="115"/>
      <c r="AG722" s="808">
        <f>IF(AZ722="","N/A",IF(CQ722="Pass","P","F"))</f>
        <v/>
      </c>
      <c r="AH722" s="129"/>
      <c r="AI722" s="129"/>
      <c r="AJ722" s="129"/>
      <c r="AK722" s="119"/>
      <c r="AL722" s="115"/>
      <c r="AM722" s="119"/>
      <c r="AN722" s="119"/>
      <c r="AO722" s="692"/>
      <c r="AP722" s="692"/>
      <c r="AQ722" s="692"/>
      <c r="AR722" s="692"/>
      <c r="AS722" s="692"/>
      <c r="AT722" s="691">
        <f>CE722</f>
        <v/>
      </c>
      <c r="AU722" s="691">
        <f>CF722</f>
        <v/>
      </c>
      <c r="AV722" s="813"/>
      <c r="AW722" s="813"/>
      <c r="AX722" s="197">
        <f>CZ722</f>
        <v/>
      </c>
      <c r="AY722" s="197">
        <f>DE722</f>
        <v/>
      </c>
      <c r="AZ722" s="3379">
        <f>CO722</f>
        <v/>
      </c>
      <c r="BA722" s="3380"/>
      <c r="BB722" s="197">
        <f>CP722</f>
        <v/>
      </c>
      <c r="BC722" s="813"/>
      <c r="BD722" s="197">
        <f>CR722</f>
        <v/>
      </c>
      <c r="BE722" s="121">
        <f>CS722</f>
        <v/>
      </c>
      <c r="BF722" s="122">
        <f>CT722*60</f>
        <v/>
      </c>
      <c r="BG722" s="121">
        <f>BE722</f>
        <v/>
      </c>
      <c r="BH722" s="122">
        <f>CU722*60</f>
        <v/>
      </c>
      <c r="BI722" s="122">
        <f>CV722</f>
        <v/>
      </c>
      <c r="BJ722" s="117"/>
      <c r="BK722" s="812">
        <f>Overview!$E$7</f>
        <v/>
      </c>
      <c r="BL722" s="117"/>
      <c r="BM722" s="836">
        <f>CW722</f>
        <v/>
      </c>
      <c r="BN722" s="812">
        <f>Overview!$P$153</f>
        <v/>
      </c>
      <c r="BO722" s="117"/>
      <c r="BP722" s="117"/>
      <c r="BQ722" s="115"/>
      <c r="BR722" s="1478"/>
      <c r="BS722" s="1548"/>
      <c r="BT722" s="2127" t="inlineStr">
        <is>
          <t>WLAN</t>
        </is>
      </c>
      <c r="BU722" s="2127" t="inlineStr">
        <is>
          <t>2.4 GHz</t>
        </is>
      </c>
      <c r="BV722" s="465">
        <f>Overview!$E$29</f>
        <v/>
      </c>
      <c r="BW722" s="2127"/>
      <c r="BX722" s="2127"/>
      <c r="BY722" s="510"/>
      <c r="BZ722" s="510"/>
      <c r="CA722" s="511" t="str">
        <f>CA721</f>
        <v>TBD</v>
      </c>
      <c r="CB722" s="1971">
        <v>0</v>
      </c>
      <c r="CC722" s="510">
        <f>IF(COUNT('Conducted WiFi'!$AH$3:$AH$9)=0,7,INDEX('Conducted WiFi'!$T$3:$T$9,MATCH(MAX('Conducted WiFi'!$AH$3:$AH$9),'Conducted WiFi'!$AH$3:$AH$9,0)))</f>
        <v>7</v>
      </c>
      <c r="CD722" s="1718">
        <f>IF(COUNT('Conducted WiFi'!$AH$3:$AH$9)=0,2442,INDEX('Conducted WiFi'!$U$3:$U$9,MATCH(MAX('Conducted WiFi'!$AH$3:$AH$9),'Conducted WiFi'!$AH$3:$AH$9,0)))</f>
        <v>2442</v>
      </c>
      <c r="CE722" s="2013"/>
      <c r="CF722" s="1966"/>
      <c r="CG722" s="392" t="str">
        <f>IF(OR($BY$547="",$BY$547=""),"",$BY$547)</f>
        <v/>
      </c>
      <c r="CH722" s="392">
        <f>BZ722</f>
        <v/>
      </c>
      <c r="CI722" s="392">
        <f>CA722</f>
        <v/>
      </c>
      <c r="CJ722" s="2195"/>
      <c r="CK722" s="1608"/>
      <c r="CL722" s="206">
        <f>IF(CF722=""," ",IF(ABS(CE722-CF722)&lt;=0.125,"Valid","Not valid"))</f>
        <v/>
      </c>
      <c r="CM722" s="207">
        <f> IF(CE722="","",IF(AND(CE722&lt;&gt;"",CF722=""),IF(CE722&gt;=1,"Medir+Sig Max","No"),IF(CF722&lt;&gt;"",IF(CF722&gt;=1,"Medir+Sig Max","No"),"")))</f>
        <v/>
      </c>
      <c r="CN722" s="1787"/>
      <c r="CO722" s="220">
        <f>IF(CK722="",IF(AND(CE722="",CF722=""),"",IF(CF722="",IF(DE722&gt;1,ROUND(DE722*CE722,3),CE722),IF(DE722&gt;1,ROUND(DE722*CF722,3),CF722))),IF(AND(CE722="",CF722=""),"",IF(CF722="",IF(DE722&gt;1,ROUND(DE722*CE722*(1/(CK722)),3),CE722*(1/(CK722))),IF(DE722&gt;1,ROUND(DE722*CF722*(1/(CK722)),3),CF722*(1/(CK722))))))</f>
        <v/>
      </c>
      <c r="CP722" s="2043">
        <f>IF(COUNTIF(Overview!K12:K14,TRUE)&gt;0,2,IF(COUNTIF(Overview!L12:L14,TRUE)&gt;0,4,0))</f>
        <v/>
      </c>
      <c r="CQ722" s="1472">
        <f>IF(CO722="","",IF(CO722&gt;CP722,"Fail","Pass"))</f>
        <v/>
      </c>
      <c r="CR722" s="1481"/>
      <c r="CS722" s="1565">
        <f>MyTimestamp(CO722)</f>
        <v/>
      </c>
      <c r="CT722" s="1531">
        <f>IF(CE722="",0,15)+IF(CF722="",0,15)</f>
        <v/>
      </c>
      <c r="CU722" s="1532">
        <f>IF(CT722=0,0,2)</f>
        <v/>
      </c>
      <c r="CV722" s="859"/>
      <c r="CW722" s="859"/>
      <c r="CX722" s="2038"/>
      <c r="CY722" s="2044"/>
      <c r="CZ722" s="1543">
        <f>10^(CJ722/20)*100-100</f>
        <v/>
      </c>
      <c r="DA722" s="1354"/>
      <c r="DB722" s="1452"/>
      <c r="DC722" s="1273">
        <f>IF(DA722="","",10^(DA722/10))</f>
        <v/>
      </c>
      <c r="DD722" s="1406">
        <f>IF(ISNUMBER(DB722)=FALSE,"",10^(DB722/10))</f>
        <v/>
      </c>
      <c r="DE722" s="1543">
        <f>IF(AND(ISNUMBER(DC722),ISNUMBER(DD722)),IF(DC722/DD722&gt;1,ROUND((DC722)/DD722,3),1),1)</f>
        <v/>
      </c>
      <c r="DF722" s="1541"/>
      <c r="DG722" s="1541"/>
      <c r="DH722" s="1541"/>
      <c r="DI722" s="1541"/>
      <c r="DJ722" s="1541"/>
      <c r="DK722" s="1541"/>
      <c r="DL722" s="1541"/>
      <c r="DM722" s="1541"/>
      <c r="DN722" s="1541"/>
      <c r="DO722" s="1541"/>
      <c r="DP722" s="1541"/>
      <c r="DQ722" s="1541"/>
      <c r="DR722" s="1541"/>
    </row>
    <row r="723" ht="12.75" x14ac:dyDescent="0.2">
      <c r="A723" s="1541"/>
      <c r="B723" s="1541"/>
      <c r="C723"/>
      <c r="D723" s="130">
        <f>IF(BX$717="Close to Ear","EN 62209-1","EN 62209-2")</f>
        <v/>
      </c>
      <c r="E723" s="130">
        <f>IF(CG723="Close to Ear","2016","2010/A1:2019")</f>
        <v/>
      </c>
      <c r="F723" s="1488" t="inlineStr">
        <is>
          <t>5.5</t>
        </is>
      </c>
      <c r="G723" s="1497"/>
      <c r="H723" s="120">
        <f>BV723</f>
        <v/>
      </c>
      <c r="I723" s="120">
        <f>BW723</f>
        <v/>
      </c>
      <c r="J723" s="687" t="inlineStr">
        <is>
          <t>WLAN</t>
        </is>
      </c>
      <c r="K723" s="194" t="inlineStr">
        <is>
          <t>2.4 GHz</t>
        </is>
      </c>
      <c r="L723" s="115"/>
      <c r="M723" s="120"/>
      <c r="N723" s="119"/>
      <c r="O723" s="131"/>
      <c r="P723" s="6597"/>
      <c r="Q723" s="131"/>
      <c r="R723" s="131"/>
      <c r="S723" s="120"/>
      <c r="T723" s="120">
        <v>7</v>
      </c>
      <c r="U723" s="120">
        <v>2442</v>
      </c>
      <c r="V723" s="119"/>
      <c r="W723" s="197"/>
      <c r="X723" s="119"/>
      <c r="Y723" s="119"/>
      <c r="Z723" s="119"/>
      <c r="AA723" s="115"/>
      <c r="AB723" s="115"/>
      <c r="AC723" s="689">
        <f>IF(OR(BX$717="Close to Ear",BX$717="Close to Head"),"Head",IF(BX$717="Extremity","Extremity","Body"))</f>
        <v/>
      </c>
      <c r="AD723" s="690">
        <f>CA723</f>
        <v/>
      </c>
      <c r="AE723" s="688">
        <f>CB723</f>
        <v/>
      </c>
      <c r="AF723" s="115"/>
      <c r="AG723" s="808">
        <f>IF(AZ723="","N/A",IF(CQ723="Pass","P","F"))</f>
        <v/>
      </c>
      <c r="AH723" s="129"/>
      <c r="AI723" s="129"/>
      <c r="AJ723" s="129"/>
      <c r="AK723" s="119"/>
      <c r="AL723" s="115"/>
      <c r="AM723" s="119"/>
      <c r="AN723" s="119"/>
      <c r="AO723" s="692"/>
      <c r="AP723" s="692"/>
      <c r="AQ723" s="692"/>
      <c r="AR723" s="692"/>
      <c r="AS723" s="692"/>
      <c r="AT723" s="691">
        <f>CE723</f>
        <v/>
      </c>
      <c r="AU723" s="691">
        <f>CF723</f>
        <v/>
      </c>
      <c r="AV723" s="813"/>
      <c r="AW723" s="813"/>
      <c r="AX723" s="197">
        <f>CZ723</f>
        <v/>
      </c>
      <c r="AY723" s="197">
        <f>DE723</f>
        <v/>
      </c>
      <c r="AZ723" s="3379">
        <f>CO723</f>
        <v/>
      </c>
      <c r="BA723" s="3380"/>
      <c r="BB723" s="197">
        <f>CP723</f>
        <v/>
      </c>
      <c r="BC723" s="813"/>
      <c r="BD723" s="197">
        <f>CR723</f>
        <v/>
      </c>
      <c r="BE723" s="121">
        <f>CS723</f>
        <v/>
      </c>
      <c r="BF723" s="122">
        <f>CT723*60</f>
        <v/>
      </c>
      <c r="BG723" s="121">
        <f>BE723</f>
        <v/>
      </c>
      <c r="BH723" s="122">
        <f>CU723*60</f>
        <v/>
      </c>
      <c r="BI723" s="122">
        <f>CV723</f>
        <v/>
      </c>
      <c r="BJ723" s="117"/>
      <c r="BK723" s="812">
        <f>Overview!$E$7</f>
        <v/>
      </c>
      <c r="BL723" s="117"/>
      <c r="BM723" s="836">
        <f>CW723</f>
        <v/>
      </c>
      <c r="BN723" s="812">
        <f>Overview!$P$153</f>
        <v/>
      </c>
      <c r="BO723" s="117"/>
      <c r="BP723" s="117"/>
      <c r="BQ723" s="115"/>
      <c r="BR723" s="1478"/>
      <c r="BS723" s="1548"/>
      <c r="BT723" s="2128" t="inlineStr">
        <is>
          <t>WLAN</t>
        </is>
      </c>
      <c r="BU723" s="2128" t="inlineStr">
        <is>
          <t>2.4 GHz</t>
        </is>
      </c>
      <c r="BV723" s="469">
        <f>Overview!$E$29</f>
        <v/>
      </c>
      <c r="BW723" s="2128"/>
      <c r="BX723" s="2128"/>
      <c r="BY723" s="510"/>
      <c r="BZ723" s="510"/>
      <c r="CA723" s="511" t="str">
        <f>CA722</f>
        <v>TBD</v>
      </c>
      <c r="CB723" s="1971">
        <v>0</v>
      </c>
      <c r="CC723" s="510">
        <f>IF(COUNT('Conducted WiFi'!$AH$3:$AH$9)=0,7,INDEX('Conducted WiFi'!$T$3:$T$9,MATCH(MAX('Conducted WiFi'!$AH$3:$AH$9),'Conducted WiFi'!$AH$3:$AH$9,0)))</f>
        <v>7</v>
      </c>
      <c r="CD723" s="1718">
        <f>IF(COUNT('Conducted WiFi'!$AH$3:$AH$9)=0,2442,INDEX('Conducted WiFi'!$U$3:$U$9,MATCH(MAX('Conducted WiFi'!$AH$3:$AH$9),'Conducted WiFi'!$AH$3:$AH$9,0)))</f>
        <v>2442</v>
      </c>
      <c r="CE723" s="2013"/>
      <c r="CF723" s="1966"/>
      <c r="CG723" s="392" t="str">
        <f>IF(OR($BY$547="",$BY$547=""),"",$BY$547)</f>
        <v/>
      </c>
      <c r="CH723" s="392">
        <f>BZ723</f>
        <v/>
      </c>
      <c r="CI723" s="392">
        <f>CA723</f>
        <v/>
      </c>
      <c r="CJ723" s="2195"/>
      <c r="CK723" s="1608"/>
      <c r="CL723" s="206">
        <f>IF(CF723=""," ",IF(ABS(CE723-CF723)&lt;=0.125,"Valid","Not valid"))</f>
        <v/>
      </c>
      <c r="CM723" s="207">
        <f> IF(CE723="","",IF(AND(CE723&lt;&gt;"",CF723=""),IF(CE723&gt;=1,"Medir+Sig Max","No"),IF(CF723&lt;&gt;"",IF(CF723&gt;=1,"Medir+Sig Max","No"),"")))</f>
        <v/>
      </c>
      <c r="CN723" s="1787"/>
      <c r="CO723" s="220">
        <f>IF(CK723="",IF(AND(CE723="",CF723=""),"",IF(CF723="",IF(DE723&gt;1,ROUND(DE723*CE723,3),CE723),IF(DE723&gt;1,ROUND(DE723*CF723,3),CF723))),IF(AND(CE723="",CF723=""),"",IF(CF723="",IF(DE723&gt;1,ROUND(DE723*CE723*(1/(CK723)),3),CE723*(1/(CK723))),IF(DE723&gt;1,ROUND(DE723*CF723*(1/(CK723)),3),CF723*(1/(CK723))))))</f>
        <v/>
      </c>
      <c r="CP723" s="2043">
        <f>IF(COUNTIF(Overview!K12:K14,TRUE)&gt;0,2,IF(COUNTIF(Overview!L12:L14,TRUE)&gt;0,4,0))</f>
        <v/>
      </c>
      <c r="CQ723" s="1472">
        <f>IF(CO723="","",IF(CO723&gt;CP723,"Fail","Pass"))</f>
        <v/>
      </c>
      <c r="CR723" s="1481"/>
      <c r="CS723" s="1565">
        <f>MyTimestamp(CO723)</f>
        <v/>
      </c>
      <c r="CT723" s="1531">
        <f>IF(CE723="",0,15)+IF(CF723="",0,15)</f>
        <v/>
      </c>
      <c r="CU723" s="1532">
        <f>IF(CT723=0,0,2)</f>
        <v/>
      </c>
      <c r="CV723" s="859"/>
      <c r="CW723" s="859"/>
      <c r="CX723" s="2038"/>
      <c r="CY723" s="2044"/>
      <c r="CZ723" s="1543">
        <f>10^(CJ723/20)*100-100</f>
        <v/>
      </c>
      <c r="DA723" s="1354"/>
      <c r="DB723" s="1452"/>
      <c r="DC723" s="1273">
        <f>IF(DA723="","",10^(DA723/10))</f>
        <v/>
      </c>
      <c r="DD723" s="1406">
        <f>IF(ISNUMBER(DB723)=FALSE,"",10^(DB723/10))</f>
        <v/>
      </c>
      <c r="DE723" s="1543">
        <f>IF(AND(ISNUMBER(DC723),ISNUMBER(DD723)),IF(DC723/DD723&gt;1,ROUND((DC723)/DD723,3),1),1)</f>
        <v/>
      </c>
      <c r="DF723" s="1541"/>
      <c r="DG723" s="1541"/>
      <c r="DH723" s="1541"/>
      <c r="DI723" s="1541"/>
      <c r="DJ723" s="1541"/>
      <c r="DK723" s="1541"/>
      <c r="DL723" s="1541"/>
      <c r="DM723" s="1541"/>
      <c r="DN723" s="1541"/>
      <c r="DO723" s="1541"/>
      <c r="DP723" s="1541"/>
      <c r="DQ723" s="1541"/>
      <c r="DR723" s="1541"/>
    </row>
    <row r="724" ht="12.75" x14ac:dyDescent="0.2">
      <c r="A724" s="1541"/>
      <c r="B724" s="1541"/>
      <c r="C724"/>
      <c r="D724" s="130">
        <f>IF(BX$717="Close to Ear","EN 62209-1","EN 62209-2")</f>
        <v/>
      </c>
      <c r="E724" s="130">
        <f>IF(CG724="Close to Ear","2016","2010/A1:2019")</f>
        <v/>
      </c>
      <c r="F724" s="1488" t="inlineStr">
        <is>
          <t>5.5</t>
        </is>
      </c>
      <c r="G724" s="1497"/>
      <c r="H724" s="120">
        <f>BV724</f>
        <v/>
      </c>
      <c r="I724" s="120">
        <f>BW724</f>
        <v/>
      </c>
      <c r="J724" s="687" t="inlineStr">
        <is>
          <t>WLAN</t>
        </is>
      </c>
      <c r="K724" s="194" t="inlineStr">
        <is>
          <t>2.4 GHz</t>
        </is>
      </c>
      <c r="L724" s="115"/>
      <c r="M724" s="120"/>
      <c r="N724" s="119"/>
      <c r="O724" s="131"/>
      <c r="P724" s="6597"/>
      <c r="Q724" s="131"/>
      <c r="R724" s="131"/>
      <c r="S724" s="120"/>
      <c r="T724" s="120">
        <v>7</v>
      </c>
      <c r="U724" s="120">
        <v>2442</v>
      </c>
      <c r="V724" s="119"/>
      <c r="W724" s="197"/>
      <c r="X724" s="119"/>
      <c r="Y724" s="119"/>
      <c r="Z724" s="119"/>
      <c r="AA724" s="115"/>
      <c r="AB724" s="115"/>
      <c r="AC724" s="689">
        <f>IF(OR(BX$717="Close to Ear",BX$717="Close to Head"),"Head",IF(BX$717="Extremity","Extremity","Body"))</f>
        <v/>
      </c>
      <c r="AD724" s="690">
        <f>CA724</f>
        <v/>
      </c>
      <c r="AE724" s="688">
        <f>CB724</f>
        <v/>
      </c>
      <c r="AF724" s="115"/>
      <c r="AG724" s="808">
        <f>IF(AZ724="","N/A",IF(CQ724="Pass","P","F"))</f>
        <v/>
      </c>
      <c r="AH724" s="129"/>
      <c r="AI724" s="129"/>
      <c r="AJ724" s="129"/>
      <c r="AK724" s="119"/>
      <c r="AL724" s="115"/>
      <c r="AM724" s="119"/>
      <c r="AN724" s="119"/>
      <c r="AO724" s="692"/>
      <c r="AP724" s="692"/>
      <c r="AQ724" s="692"/>
      <c r="AR724" s="692"/>
      <c r="AS724" s="692"/>
      <c r="AT724" s="691">
        <f>CE724</f>
        <v/>
      </c>
      <c r="AU724" s="691">
        <f>CF724</f>
        <v/>
      </c>
      <c r="AV724" s="813"/>
      <c r="AW724" s="813"/>
      <c r="AX724" s="197">
        <f>CZ724</f>
        <v/>
      </c>
      <c r="AY724" s="197">
        <f>DE724</f>
        <v/>
      </c>
      <c r="AZ724" s="3379">
        <f>CO724</f>
        <v/>
      </c>
      <c r="BA724" s="3380"/>
      <c r="BB724" s="197">
        <f>CP724</f>
        <v/>
      </c>
      <c r="BC724" s="813"/>
      <c r="BD724" s="197">
        <f>CR724</f>
        <v/>
      </c>
      <c r="BE724" s="121">
        <f>CS724</f>
        <v/>
      </c>
      <c r="BF724" s="122">
        <f>CT724*60</f>
        <v/>
      </c>
      <c r="BG724" s="121">
        <f>BE724</f>
        <v/>
      </c>
      <c r="BH724" s="122">
        <f>CU724*60</f>
        <v/>
      </c>
      <c r="BI724" s="122">
        <f>CV724</f>
        <v/>
      </c>
      <c r="BJ724" s="117"/>
      <c r="BK724" s="812">
        <f>Overview!$E$7</f>
        <v/>
      </c>
      <c r="BL724" s="117"/>
      <c r="BM724" s="836">
        <f>CW724</f>
        <v/>
      </c>
      <c r="BN724" s="812">
        <f>Overview!$P$153</f>
        <v/>
      </c>
      <c r="BO724" s="117"/>
      <c r="BP724" s="117"/>
      <c r="BQ724" s="115"/>
      <c r="BR724" s="1478"/>
      <c r="BS724" s="1548"/>
      <c r="BT724" s="2127" t="inlineStr">
        <is>
          <t>WLAN</t>
        </is>
      </c>
      <c r="BU724" s="2127" t="inlineStr">
        <is>
          <t>2.4 GHz</t>
        </is>
      </c>
      <c r="BV724" s="465">
        <f>Overview!$E$29</f>
        <v/>
      </c>
      <c r="BW724" s="2127"/>
      <c r="BX724" s="2127"/>
      <c r="BY724" s="510"/>
      <c r="BZ724" s="510"/>
      <c r="CA724" s="511" t="str">
        <f>CA723</f>
        <v>TBD</v>
      </c>
      <c r="CB724" s="1971">
        <v>0</v>
      </c>
      <c r="CC724" s="510">
        <f>IF(COUNT('Conducted WiFi'!$AH$3:$AH$9)=0,7,INDEX('Conducted WiFi'!$T$3:$T$9,MATCH(MAX('Conducted WiFi'!$AH$3:$AH$9),'Conducted WiFi'!$AH$3:$AH$9,0)))</f>
        <v>7</v>
      </c>
      <c r="CD724" s="1718">
        <f>IF(COUNT('Conducted WiFi'!$AH$3:$AH$9)=0,2442,INDEX('Conducted WiFi'!$U$3:$U$9,MATCH(MAX('Conducted WiFi'!$AH$3:$AH$9),'Conducted WiFi'!$AH$3:$AH$9,0)))</f>
        <v>2442</v>
      </c>
      <c r="CE724" s="2013"/>
      <c r="CF724" s="1966"/>
      <c r="CG724" s="392" t="str">
        <f>IF(OR($BY$547="",$BY$547=""),"",$BY$547)</f>
        <v/>
      </c>
      <c r="CH724" s="392">
        <f>BZ724</f>
        <v/>
      </c>
      <c r="CI724" s="392">
        <f>CA724</f>
        <v/>
      </c>
      <c r="CJ724" s="2195"/>
      <c r="CK724" s="1608"/>
      <c r="CL724" s="206">
        <f>IF(CF724=""," ",IF(ABS(CE724-CF724)&lt;=0.125,"Valid","Not valid"))</f>
        <v/>
      </c>
      <c r="CM724" s="207">
        <f> IF(CE724="","",IF(AND(CE724&lt;&gt;"",CF724=""),IF(CE724&gt;=1,"Medir+Sig Max","No"),IF(CF724&lt;&gt;"",IF(CF724&gt;=1,"Medir+Sig Max","No"),"")))</f>
        <v/>
      </c>
      <c r="CN724" s="1787"/>
      <c r="CO724" s="220">
        <f>IF(CK724="",IF(AND(CE724="",CF724=""),"",IF(CF724="",IF(DE724&gt;1,ROUND(DE724*CE724,3),CE724),IF(DE724&gt;1,ROUND(DE724*CF724,3),CF724))),IF(AND(CE724="",CF724=""),"",IF(CF724="",IF(DE724&gt;1,ROUND(DE724*CE724*(1/(CK724)),3),CE724*(1/(CK724))),IF(DE724&gt;1,ROUND(DE724*CF724*(1/(CK724)),3),CF724*(1/(CK724))))))</f>
        <v/>
      </c>
      <c r="CP724" s="2043">
        <f>IF(COUNTIF(Overview!K12:K14,TRUE)&gt;0,2,IF(COUNTIF(Overview!L12:L14,TRUE)&gt;0,4,0))</f>
        <v/>
      </c>
      <c r="CQ724" s="1472">
        <f>IF(CO724="","",IF(CO724&gt;CP724,"Fail","Pass"))</f>
        <v/>
      </c>
      <c r="CR724" s="1481"/>
      <c r="CS724" s="1565">
        <f>MyTimestamp(CO724)</f>
        <v/>
      </c>
      <c r="CT724" s="1531">
        <f>IF(CE724="",0,15)+IF(CF724="",0,15)</f>
        <v/>
      </c>
      <c r="CU724" s="1532">
        <f>IF(CT724=0,0,2)</f>
        <v/>
      </c>
      <c r="CV724" s="859"/>
      <c r="CW724" s="859"/>
      <c r="CX724" s="2038"/>
      <c r="CY724" s="2044"/>
      <c r="CZ724" s="1543">
        <f>10^(CJ724/20)*100-100</f>
        <v/>
      </c>
      <c r="DA724" s="1354"/>
      <c r="DB724" s="1452"/>
      <c r="DC724" s="1273">
        <f>IF(DA724="","",10^(DA724/10))</f>
        <v/>
      </c>
      <c r="DD724" s="1406">
        <f>IF(ISNUMBER(DB724)=FALSE,"",10^(DB724/10))</f>
        <v/>
      </c>
      <c r="DE724" s="1543">
        <f>IF(AND(ISNUMBER(DC724),ISNUMBER(DD724)),IF(DC724/DD724&gt;1,ROUND((DC724)/DD724,3),1),1)</f>
        <v/>
      </c>
      <c r="DF724" s="1541"/>
      <c r="DG724" s="1541"/>
      <c r="DH724" s="1541"/>
      <c r="DI724" s="1541"/>
      <c r="DJ724" s="1541"/>
      <c r="DK724" s="1541"/>
      <c r="DL724" s="1541"/>
      <c r="DM724" s="1541"/>
      <c r="DN724" s="1541"/>
      <c r="DO724" s="1541"/>
      <c r="DP724" s="1541"/>
      <c r="DQ724" s="1541"/>
      <c r="DR724" s="1541"/>
    </row>
    <row r="725" ht="12.75" x14ac:dyDescent="0.2">
      <c r="A725" s="1541"/>
      <c r="B725" s="1541"/>
      <c r="C725"/>
      <c r="D725" s="130">
        <f>IF(BX$717="Close to Ear","EN 62209-1","EN 62209-2")</f>
        <v/>
      </c>
      <c r="E725" s="130">
        <f>IF(CG725="Close to Ear","2016","2010/A1:2019")</f>
        <v/>
      </c>
      <c r="F725" s="1488" t="inlineStr">
        <is>
          <t>5.5</t>
        </is>
      </c>
      <c r="G725" s="1497"/>
      <c r="H725" s="120">
        <f>BV725</f>
        <v/>
      </c>
      <c r="I725" s="120">
        <f>BW725</f>
        <v/>
      </c>
      <c r="J725" s="687" t="inlineStr">
        <is>
          <t>WLAN</t>
        </is>
      </c>
      <c r="K725" s="194" t="inlineStr">
        <is>
          <t>2.4 GHz</t>
        </is>
      </c>
      <c r="L725" s="115"/>
      <c r="M725" s="120"/>
      <c r="N725" s="119"/>
      <c r="O725" s="131"/>
      <c r="P725" s="6597"/>
      <c r="Q725" s="131"/>
      <c r="R725" s="131"/>
      <c r="S725" s="120"/>
      <c r="T725" s="120">
        <v>7</v>
      </c>
      <c r="U725" s="120">
        <v>2442</v>
      </c>
      <c r="V725" s="119"/>
      <c r="W725" s="197"/>
      <c r="X725" s="119"/>
      <c r="Y725" s="119"/>
      <c r="Z725" s="119"/>
      <c r="AA725" s="115"/>
      <c r="AB725" s="115"/>
      <c r="AC725" s="689">
        <f>IF(OR(BX$717="Close to Ear",BX$717="Close to Head"),"Head",IF(BX$717="Extremity","Extremity","Body"))</f>
        <v/>
      </c>
      <c r="AD725" s="690">
        <f>CA725</f>
        <v/>
      </c>
      <c r="AE725" s="688">
        <f>CB725</f>
        <v/>
      </c>
      <c r="AF725" s="115"/>
      <c r="AG725" s="808">
        <f>IF(AZ725="","N/A",IF(CQ725="Pass","P","F"))</f>
        <v/>
      </c>
      <c r="AH725" s="129"/>
      <c r="AI725" s="129"/>
      <c r="AJ725" s="129"/>
      <c r="AK725" s="119"/>
      <c r="AL725" s="115"/>
      <c r="AM725" s="119"/>
      <c r="AN725" s="119"/>
      <c r="AO725" s="692"/>
      <c r="AP725" s="692"/>
      <c r="AQ725" s="692"/>
      <c r="AR725" s="692"/>
      <c r="AS725" s="692"/>
      <c r="AT725" s="691">
        <f>CE725</f>
        <v/>
      </c>
      <c r="AU725" s="691">
        <f>CF725</f>
        <v/>
      </c>
      <c r="AV725" s="813"/>
      <c r="AW725" s="813"/>
      <c r="AX725" s="197">
        <f>CZ725</f>
        <v/>
      </c>
      <c r="AY725" s="197">
        <f>DE725</f>
        <v/>
      </c>
      <c r="AZ725" s="3379">
        <f>CO725</f>
        <v/>
      </c>
      <c r="BA725" s="3380"/>
      <c r="BB725" s="197">
        <f>CP725</f>
        <v/>
      </c>
      <c r="BC725" s="813"/>
      <c r="BD725" s="197">
        <f>CR725</f>
        <v/>
      </c>
      <c r="BE725" s="121">
        <f>CS725</f>
        <v/>
      </c>
      <c r="BF725" s="122">
        <f>CT725*60</f>
        <v/>
      </c>
      <c r="BG725" s="121">
        <f>BE725</f>
        <v/>
      </c>
      <c r="BH725" s="122">
        <f>CU725*60</f>
        <v/>
      </c>
      <c r="BI725" s="122">
        <f>CV725</f>
        <v/>
      </c>
      <c r="BJ725" s="117"/>
      <c r="BK725" s="812">
        <f>Overview!$E$7</f>
        <v/>
      </c>
      <c r="BL725" s="117"/>
      <c r="BM725" s="836">
        <f>CW725</f>
        <v/>
      </c>
      <c r="BN725" s="812">
        <f>Overview!$P$153</f>
        <v/>
      </c>
      <c r="BO725" s="117"/>
      <c r="BP725" s="117"/>
      <c r="BQ725" s="115"/>
      <c r="BR725" s="1478"/>
      <c r="BS725" s="1548"/>
      <c r="BT725" s="2127" t="inlineStr">
        <is>
          <t>WLAN</t>
        </is>
      </c>
      <c r="BU725" s="2127" t="inlineStr">
        <is>
          <t>2.4 GHz</t>
        </is>
      </c>
      <c r="BV725" s="465">
        <f>Overview!$E$29</f>
        <v/>
      </c>
      <c r="BW725" s="2127"/>
      <c r="BX725" s="2127"/>
      <c r="BY725" s="510"/>
      <c r="BZ725" s="510"/>
      <c r="CA725" s="511" t="str">
        <f>CA724</f>
        <v>TBD</v>
      </c>
      <c r="CB725" s="1971">
        <v>0</v>
      </c>
      <c r="CC725" s="510">
        <f>IF(COUNT('Conducted WiFi'!$AH$3:$AH$9)=0,7,INDEX('Conducted WiFi'!$T$3:$T$9,MATCH(MAX('Conducted WiFi'!$AH$3:$AH$9),'Conducted WiFi'!$AH$3:$AH$9,0)))</f>
        <v>7</v>
      </c>
      <c r="CD725" s="1718">
        <f>IF(COUNT('Conducted WiFi'!$AH$3:$AH$9)=0,2442,INDEX('Conducted WiFi'!$U$3:$U$9,MATCH(MAX('Conducted WiFi'!$AH$3:$AH$9),'Conducted WiFi'!$AH$3:$AH$9,0)))</f>
        <v>2442</v>
      </c>
      <c r="CE725" s="2013"/>
      <c r="CF725" s="1966"/>
      <c r="CG725" s="392" t="str">
        <f>IF(OR($BY$547="",$BY$547=""),"",$BY$547)</f>
        <v/>
      </c>
      <c r="CH725" s="392">
        <f>BZ725</f>
        <v/>
      </c>
      <c r="CI725" s="392">
        <f>CA725</f>
        <v/>
      </c>
      <c r="CJ725" s="2195"/>
      <c r="CK725" s="1608"/>
      <c r="CL725" s="206">
        <f>IF(CF725=""," ",IF(ABS(CE725-CF725)&lt;=0.125,"Valid","Not valid"))</f>
        <v/>
      </c>
      <c r="CM725" s="207">
        <f> IF(CE725="","",IF(AND(CE725&lt;&gt;"",CF725=""),IF(CE725&gt;=1,"Medir+Sig Max","No"),IF(CF725&lt;&gt;"",IF(CF725&gt;=1,"Medir+Sig Max","No"),"")))</f>
        <v/>
      </c>
      <c r="CN725" s="1787"/>
      <c r="CO725" s="220">
        <f>IF(CK725="",IF(AND(CE725="",CF725=""),"",IF(CF725="",IF(DE725&gt;1,ROUND(DE725*CE725,3),CE725),IF(DE725&gt;1,ROUND(DE725*CF725,3),CF725))),IF(AND(CE725="",CF725=""),"",IF(CF725="",IF(DE725&gt;1,ROUND(DE725*CE725*(1/(CK725)),3),CE725*(1/(CK725))),IF(DE725&gt;1,ROUND(DE725*CF725*(1/(CK725)),3),CF725*(1/(CK725))))))</f>
        <v/>
      </c>
      <c r="CP725" s="2043">
        <f>IF(COUNTIF(Overview!K12:K14,TRUE)&gt;0,2,IF(COUNTIF(Overview!L12:L14,TRUE)&gt;0,4,0))</f>
        <v/>
      </c>
      <c r="CQ725" s="1472">
        <f>IF(CO725="","",IF(CO725&gt;CP725,"Fail","Pass"))</f>
        <v/>
      </c>
      <c r="CR725" s="1481"/>
      <c r="CS725" s="1565">
        <f>MyTimestamp(CO725)</f>
        <v/>
      </c>
      <c r="CT725" s="1531">
        <f>IF(CE725="",0,15)+IF(CF725="",0,15)</f>
        <v/>
      </c>
      <c r="CU725" s="1532">
        <f>IF(CT725=0,0,2)</f>
        <v/>
      </c>
      <c r="CV725" s="859"/>
      <c r="CW725" s="859"/>
      <c r="CX725" s="2038"/>
      <c r="CY725" s="2044"/>
      <c r="CZ725" s="1543">
        <f>10^(CJ725/20)*100-100</f>
        <v/>
      </c>
      <c r="DA725" s="1354"/>
      <c r="DB725" s="1452"/>
      <c r="DC725" s="1273">
        <f>IF(DA725="","",10^(DA725/10))</f>
        <v/>
      </c>
      <c r="DD725" s="1406">
        <f>IF(ISNUMBER(DB725)=FALSE,"",10^(DB725/10))</f>
        <v/>
      </c>
      <c r="DE725" s="1543">
        <f>IF(AND(ISNUMBER(DC725),ISNUMBER(DD725)),IF(DC725/DD725&gt;1,ROUND((DC725)/DD725,3),1),1)</f>
        <v/>
      </c>
      <c r="DF725" s="1541"/>
      <c r="DG725" s="1541"/>
      <c r="DH725" s="1541"/>
      <c r="DI725" s="1541"/>
      <c r="DJ725" s="1541"/>
      <c r="DK725" s="1541"/>
      <c r="DL725" s="1541"/>
      <c r="DM725" s="1541"/>
      <c r="DN725" s="1541"/>
      <c r="DO725" s="1541"/>
      <c r="DP725" s="1541"/>
      <c r="DQ725" s="1541"/>
      <c r="DR725" s="1541"/>
    </row>
    <row r="726" ht="12.75" x14ac:dyDescent="0.2">
      <c r="A726" s="1541"/>
      <c r="B726" s="1541"/>
      <c r="C726"/>
      <c r="D726" s="130">
        <f>IF(BX$717="Close to Ear","EN 62209-1","EN 62209-2")</f>
        <v/>
      </c>
      <c r="E726" s="130">
        <f>IF(CG726="Close to Ear","2016","2010/A1:2019")</f>
        <v/>
      </c>
      <c r="F726" s="1488" t="inlineStr">
        <is>
          <t>5.5</t>
        </is>
      </c>
      <c r="G726" s="1497"/>
      <c r="H726" s="120">
        <f>BV726</f>
        <v/>
      </c>
      <c r="I726" s="120">
        <f>BW726</f>
        <v/>
      </c>
      <c r="J726" s="687" t="inlineStr">
        <is>
          <t>WLAN</t>
        </is>
      </c>
      <c r="K726" s="194" t="inlineStr">
        <is>
          <t>2.4 GHz</t>
        </is>
      </c>
      <c r="L726" s="115"/>
      <c r="M726" s="120"/>
      <c r="N726" s="119"/>
      <c r="O726" s="131"/>
      <c r="P726" s="6597"/>
      <c r="Q726" s="131"/>
      <c r="R726" s="131"/>
      <c r="S726" s="120"/>
      <c r="T726" s="120">
        <v>7</v>
      </c>
      <c r="U726" s="120">
        <v>2442</v>
      </c>
      <c r="V726" s="119"/>
      <c r="W726" s="197"/>
      <c r="X726" s="119"/>
      <c r="Y726" s="119"/>
      <c r="Z726" s="119"/>
      <c r="AA726" s="115"/>
      <c r="AB726" s="115"/>
      <c r="AC726" s="689">
        <f>IF(OR(BX$717="Close to Ear",BX$717="Close to Head"),"Head",IF(BX$717="Extremity","Extremity","Body"))</f>
        <v/>
      </c>
      <c r="AD726" s="690">
        <f>CA726</f>
        <v/>
      </c>
      <c r="AE726" s="688">
        <f>CB726</f>
        <v/>
      </c>
      <c r="AF726" s="115"/>
      <c r="AG726" s="808">
        <f>IF(AZ726="","N/A",IF(CQ726="Pass","P","F"))</f>
        <v/>
      </c>
      <c r="AH726" s="129"/>
      <c r="AI726" s="129"/>
      <c r="AJ726" s="129"/>
      <c r="AK726" s="119"/>
      <c r="AL726" s="115"/>
      <c r="AM726" s="119"/>
      <c r="AN726" s="119"/>
      <c r="AO726" s="692"/>
      <c r="AP726" s="692"/>
      <c r="AQ726" s="692"/>
      <c r="AR726" s="692"/>
      <c r="AS726" s="692"/>
      <c r="AT726" s="691">
        <f>CE726</f>
        <v/>
      </c>
      <c r="AU726" s="691">
        <f>CF726</f>
        <v/>
      </c>
      <c r="AV726" s="813"/>
      <c r="AW726" s="813"/>
      <c r="AX726" s="197">
        <f>CZ726</f>
        <v/>
      </c>
      <c r="AY726" s="197">
        <f>DE726</f>
        <v/>
      </c>
      <c r="AZ726" s="3379">
        <f>CO726</f>
        <v/>
      </c>
      <c r="BA726" s="3380"/>
      <c r="BB726" s="197">
        <f>CP726</f>
        <v/>
      </c>
      <c r="BC726" s="813"/>
      <c r="BD726" s="197">
        <f>CR726</f>
        <v/>
      </c>
      <c r="BE726" s="121">
        <f>CS726</f>
        <v/>
      </c>
      <c r="BF726" s="122">
        <f>CT726*60</f>
        <v/>
      </c>
      <c r="BG726" s="121">
        <f>BE726</f>
        <v/>
      </c>
      <c r="BH726" s="122">
        <f>CU726*60</f>
        <v/>
      </c>
      <c r="BI726" s="122">
        <f>CV726</f>
        <v/>
      </c>
      <c r="BJ726" s="117"/>
      <c r="BK726" s="812">
        <f>Overview!$E$7</f>
        <v/>
      </c>
      <c r="BL726" s="117"/>
      <c r="BM726" s="836">
        <f>CW726</f>
        <v/>
      </c>
      <c r="BN726" s="812">
        <f>Overview!$P$153</f>
        <v/>
      </c>
      <c r="BO726" s="117"/>
      <c r="BP726" s="117"/>
      <c r="BQ726" s="115"/>
      <c r="BR726" s="1478"/>
      <c r="BS726" s="1548"/>
      <c r="BT726" s="2127" t="inlineStr">
        <is>
          <t>WLAN</t>
        </is>
      </c>
      <c r="BU726" s="2127" t="inlineStr">
        <is>
          <t>2.4 GHz</t>
        </is>
      </c>
      <c r="BV726" s="465">
        <f>Overview!$E$29</f>
        <v/>
      </c>
      <c r="BW726" s="2127"/>
      <c r="BX726" s="2127"/>
      <c r="BY726" s="510"/>
      <c r="BZ726" s="510"/>
      <c r="CA726" s="511" t="str">
        <f>CA725</f>
        <v>TBD</v>
      </c>
      <c r="CB726" s="1971">
        <v>0</v>
      </c>
      <c r="CC726" s="510">
        <f>IF(COUNT('Conducted WiFi'!$AH$3:$AH$9)=0,7,INDEX('Conducted WiFi'!$T$3:$T$9,MATCH(MAX('Conducted WiFi'!$AH$3:$AH$9),'Conducted WiFi'!$AH$3:$AH$9,0)))</f>
        <v>7</v>
      </c>
      <c r="CD726" s="1718">
        <f>IF(COUNT('Conducted WiFi'!$AH$3:$AH$9)=0,2442,INDEX('Conducted WiFi'!$U$3:$U$9,MATCH(MAX('Conducted WiFi'!$AH$3:$AH$9),'Conducted WiFi'!$AH$3:$AH$9,0)))</f>
        <v>2442</v>
      </c>
      <c r="CE726" s="2013"/>
      <c r="CF726" s="1966"/>
      <c r="CG726" s="392" t="str">
        <f>IF(OR($BY$547="",$BY$547=""),"",$BY$547)</f>
        <v/>
      </c>
      <c r="CH726" s="392">
        <f>BZ726</f>
        <v/>
      </c>
      <c r="CI726" s="392">
        <f>CA726</f>
        <v/>
      </c>
      <c r="CJ726" s="2195"/>
      <c r="CK726" s="1608"/>
      <c r="CL726" s="206">
        <f>IF(CF726=""," ",IF(ABS(CE726-CF726)&lt;=0.125,"Valid","Not valid"))</f>
        <v/>
      </c>
      <c r="CM726" s="207">
        <f> IF(CE726="","",IF(AND(CE726&lt;&gt;"",CF726=""),IF(CE726&gt;=1,"Medir+Sig Max","No"),IF(CF726&lt;&gt;"",IF(CF726&gt;=1,"Medir+Sig Max","No"),"")))</f>
        <v/>
      </c>
      <c r="CN726" s="1787"/>
      <c r="CO726" s="220">
        <f>IF(CK726="",IF(AND(CE726="",CF726=""),"",IF(CF726="",IF(DE726&gt;1,ROUND(DE726*CE726,3),CE726),IF(DE726&gt;1,ROUND(DE726*CF726,3),CF726))),IF(AND(CE726="",CF726=""),"",IF(CF726="",IF(DE726&gt;1,ROUND(DE726*CE726*(1/(CK726)),3),CE726*(1/(CK726))),IF(DE726&gt;1,ROUND(DE726*CF726*(1/(CK726)),3),CF726*(1/(CK726))))))</f>
        <v/>
      </c>
      <c r="CP726" s="2043">
        <f>IF(COUNTIF(Overview!K12:K14,TRUE)&gt;0,2,IF(COUNTIF(Overview!L12:L14,TRUE)&gt;0,4,0))</f>
        <v/>
      </c>
      <c r="CQ726" s="1472">
        <f>IF(CO726="","",IF(CO726&gt;CP726,"Fail","Pass"))</f>
        <v/>
      </c>
      <c r="CR726" s="1481"/>
      <c r="CS726" s="1565">
        <f>MyTimestamp(CO726)</f>
        <v/>
      </c>
      <c r="CT726" s="1531">
        <f>IF(CE726="",0,15)+IF(CF726="",0,15)</f>
        <v/>
      </c>
      <c r="CU726" s="1532">
        <f>IF(CT726=0,0,2)</f>
        <v/>
      </c>
      <c r="CV726" s="859"/>
      <c r="CW726" s="859"/>
      <c r="CX726" s="2038"/>
      <c r="CY726" s="2044"/>
      <c r="CZ726" s="1543">
        <f>10^(CJ726/20)*100-100</f>
        <v/>
      </c>
      <c r="DA726" s="1354"/>
      <c r="DB726" s="1452"/>
      <c r="DC726" s="1273">
        <f>IF(DA726="","",10^(DA726/10))</f>
        <v/>
      </c>
      <c r="DD726" s="1406">
        <f>IF(ISNUMBER(DB726)=FALSE,"",10^(DB726/10))</f>
        <v/>
      </c>
      <c r="DE726" s="1543">
        <f>IF(AND(ISNUMBER(DC726),ISNUMBER(DD726)),IF(DC726/DD726&gt;1,ROUND((DC726)/DD726,3),1),1)</f>
        <v/>
      </c>
      <c r="DF726" s="1541"/>
      <c r="DG726" s="1541"/>
      <c r="DH726" s="1541"/>
      <c r="DI726" s="1541"/>
      <c r="DJ726" s="1541"/>
      <c r="DK726" s="1541"/>
      <c r="DL726" s="1541"/>
      <c r="DM726" s="1541"/>
      <c r="DN726" s="1541"/>
      <c r="DO726" s="1541"/>
      <c r="DP726" s="1541"/>
      <c r="DQ726" s="1541"/>
      <c r="DR726" s="1541"/>
    </row>
    <row r="727" ht="12.75" x14ac:dyDescent="0.2">
      <c r="A727" s="1541"/>
      <c r="B727" s="1541"/>
      <c r="C727"/>
      <c r="D727" s="130">
        <f>IF(BX$717="Close to Ear","EN 62209-1","EN 62209-2")</f>
        <v/>
      </c>
      <c r="E727" s="130">
        <f>IF(CG727="Close to Ear","2016","2010/A1:2019")</f>
        <v/>
      </c>
      <c r="F727" s="1488" t="inlineStr">
        <is>
          <t>5.5</t>
        </is>
      </c>
      <c r="G727" s="1497"/>
      <c r="H727" s="120">
        <f>BV727</f>
        <v/>
      </c>
      <c r="I727" s="120">
        <f>BW727</f>
        <v/>
      </c>
      <c r="J727" s="687" t="inlineStr">
        <is>
          <t>WLAN</t>
        </is>
      </c>
      <c r="K727" s="194" t="inlineStr">
        <is>
          <t>2.4 GHz</t>
        </is>
      </c>
      <c r="L727" s="115"/>
      <c r="M727" s="120"/>
      <c r="N727" s="119"/>
      <c r="O727" s="131"/>
      <c r="P727" s="6597"/>
      <c r="Q727" s="131"/>
      <c r="R727" s="131"/>
      <c r="S727" s="120"/>
      <c r="T727" s="120">
        <v>7</v>
      </c>
      <c r="U727" s="120">
        <v>2442</v>
      </c>
      <c r="V727" s="119"/>
      <c r="W727" s="197"/>
      <c r="X727" s="119"/>
      <c r="Y727" s="119"/>
      <c r="Z727" s="119"/>
      <c r="AA727" s="115"/>
      <c r="AB727" s="115"/>
      <c r="AC727" s="689">
        <f>IF(OR(BX$717="Close to Ear",BX$717="Close to Head"),"Head",IF(BX$717="Extremity","Extremity","Body"))</f>
        <v/>
      </c>
      <c r="AD727" s="690">
        <f>CA727</f>
        <v/>
      </c>
      <c r="AE727" s="688">
        <f>CB727</f>
        <v/>
      </c>
      <c r="AF727" s="115"/>
      <c r="AG727" s="808">
        <f>IF(AZ727="","N/A",IF(CQ727="Pass","P","F"))</f>
        <v/>
      </c>
      <c r="AH727" s="129"/>
      <c r="AI727" s="129"/>
      <c r="AJ727" s="129"/>
      <c r="AK727" s="119"/>
      <c r="AL727" s="115"/>
      <c r="AM727" s="119"/>
      <c r="AN727" s="119"/>
      <c r="AO727" s="692"/>
      <c r="AP727" s="692"/>
      <c r="AQ727" s="692"/>
      <c r="AR727" s="692"/>
      <c r="AS727" s="692"/>
      <c r="AT727" s="691">
        <f>CE727</f>
        <v/>
      </c>
      <c r="AU727" s="691">
        <f>CF727</f>
        <v/>
      </c>
      <c r="AV727" s="813"/>
      <c r="AW727" s="813"/>
      <c r="AX727" s="197">
        <f>CZ727</f>
        <v/>
      </c>
      <c r="AY727" s="197">
        <f>DE727</f>
        <v/>
      </c>
      <c r="AZ727" s="3379">
        <f>CO727</f>
        <v/>
      </c>
      <c r="BA727" s="3380"/>
      <c r="BB727" s="197">
        <f>CP727</f>
        <v/>
      </c>
      <c r="BC727" s="813"/>
      <c r="BD727" s="197">
        <f>CR727</f>
        <v/>
      </c>
      <c r="BE727" s="121">
        <f>CS727</f>
        <v/>
      </c>
      <c r="BF727" s="122">
        <f>CT727*60</f>
        <v/>
      </c>
      <c r="BG727" s="121">
        <f>BE727</f>
        <v/>
      </c>
      <c r="BH727" s="122">
        <f>CU727*60</f>
        <v/>
      </c>
      <c r="BI727" s="122">
        <f>CV727</f>
        <v/>
      </c>
      <c r="BJ727" s="117"/>
      <c r="BK727" s="812">
        <f>Overview!$E$7</f>
        <v/>
      </c>
      <c r="BL727" s="117"/>
      <c r="BM727" s="836">
        <f>CW727</f>
        <v/>
      </c>
      <c r="BN727" s="812">
        <f>Overview!$P$153</f>
        <v/>
      </c>
      <c r="BO727" s="117"/>
      <c r="BP727" s="117"/>
      <c r="BQ727" s="115"/>
      <c r="BR727" s="1478"/>
      <c r="BS727" s="1548"/>
      <c r="BT727" s="2127" t="inlineStr">
        <is>
          <t>WLAN</t>
        </is>
      </c>
      <c r="BU727" s="2127" t="inlineStr">
        <is>
          <t>2.4 GHz</t>
        </is>
      </c>
      <c r="BV727" s="465">
        <f>Overview!$E$29</f>
        <v/>
      </c>
      <c r="BW727" s="2127"/>
      <c r="BX727" s="2127"/>
      <c r="BY727" s="510"/>
      <c r="BZ727" s="510"/>
      <c r="CA727" s="511" t="str">
        <f>CA726</f>
        <v>TBD</v>
      </c>
      <c r="CB727" s="1971">
        <v>0</v>
      </c>
      <c r="CC727" s="510">
        <f>IF(COUNT('Conducted WiFi'!$AH$3:$AH$9)=0,7,INDEX('Conducted WiFi'!$T$3:$T$9,MATCH(MAX('Conducted WiFi'!$AH$3:$AH$9),'Conducted WiFi'!$AH$3:$AH$9,0)))</f>
        <v>7</v>
      </c>
      <c r="CD727" s="1718">
        <f>IF(COUNT('Conducted WiFi'!$AH$3:$AH$9)=0,2442,INDEX('Conducted WiFi'!$U$3:$U$9,MATCH(MAX('Conducted WiFi'!$AH$3:$AH$9),'Conducted WiFi'!$AH$3:$AH$9,0)))</f>
        <v>2442</v>
      </c>
      <c r="CE727" s="2013"/>
      <c r="CF727" s="1966"/>
      <c r="CG727" s="392" t="str">
        <f>IF(OR($BY$547="",$BY$547=""),"",$BY$547)</f>
        <v/>
      </c>
      <c r="CH727" s="392">
        <f>BZ727</f>
        <v/>
      </c>
      <c r="CI727" s="392">
        <f>CA727</f>
        <v/>
      </c>
      <c r="CJ727" s="2195"/>
      <c r="CK727" s="1608"/>
      <c r="CL727" s="206">
        <f>IF(CF727=""," ",IF(ABS(CE727-CF727)&lt;=0.125,"Valid","Not valid"))</f>
        <v/>
      </c>
      <c r="CM727" s="207">
        <f> IF(CE727="","",IF(AND(CE727&lt;&gt;"",CF727=""),IF(CE727&gt;=1,"Medir+Sig Max","No"),IF(CF727&lt;&gt;"",IF(CF727&gt;=1,"Medir+Sig Max","No"),"")))</f>
        <v/>
      </c>
      <c r="CN727" s="1787"/>
      <c r="CO727" s="220">
        <f>IF(CK727="",IF(AND(CE727="",CF727=""),"",IF(CF727="",IF(DE727&gt;1,ROUND(DE727*CE727,3),CE727),IF(DE727&gt;1,ROUND(DE727*CF727,3),CF727))),IF(AND(CE727="",CF727=""),"",IF(CF727="",IF(DE727&gt;1,ROUND(DE727*CE727*(1/(CK727)),3),CE727*(1/(CK727))),IF(DE727&gt;1,ROUND(DE727*CF727*(1/(CK727)),3),CF727*(1/(CK727))))))</f>
        <v/>
      </c>
      <c r="CP727" s="2043">
        <f>IF(COUNTIF(Overview!K12:K14,TRUE)&gt;0,2,IF(COUNTIF(Overview!L12:L14,TRUE)&gt;0,4,0))</f>
        <v/>
      </c>
      <c r="CQ727" s="1472">
        <f>IF(CO727="","",IF(CO727&gt;CP727,"Fail","Pass"))</f>
        <v/>
      </c>
      <c r="CR727" s="1481"/>
      <c r="CS727" s="1565">
        <f>MyTimestamp(CO727)</f>
        <v/>
      </c>
      <c r="CT727" s="1531">
        <f>IF(CE727="",0,15)+IF(CF727="",0,15)</f>
        <v/>
      </c>
      <c r="CU727" s="1532">
        <f>IF(CT727=0,0,2)</f>
        <v/>
      </c>
      <c r="CV727" s="859"/>
      <c r="CW727" s="859"/>
      <c r="CX727" s="2038"/>
      <c r="CY727" s="2044"/>
      <c r="CZ727" s="1543">
        <f>10^(CJ727/20)*100-100</f>
        <v/>
      </c>
      <c r="DA727" s="1354"/>
      <c r="DB727" s="1452"/>
      <c r="DC727" s="1273">
        <f>IF(DA727="","",10^(DA727/10))</f>
        <v/>
      </c>
      <c r="DD727" s="1406">
        <f>IF(ISNUMBER(DB727)=FALSE,"",10^(DB727/10))</f>
        <v/>
      </c>
      <c r="DE727" s="1543">
        <f>IF(AND(ISNUMBER(DC727),ISNUMBER(DD727)),IF(DC727/DD727&gt;1,ROUND((DC727)/DD727,3),1),1)</f>
        <v/>
      </c>
      <c r="DF727" s="1541"/>
      <c r="DG727" s="1541"/>
      <c r="DH727" s="1541"/>
      <c r="DI727" s="1541"/>
      <c r="DJ727" s="1541"/>
      <c r="DK727" s="1541"/>
      <c r="DL727" s="1541"/>
      <c r="DM727" s="1541"/>
      <c r="DN727" s="1541"/>
      <c r="DO727" s="1541"/>
      <c r="DP727" s="1541"/>
      <c r="DQ727" s="1541"/>
      <c r="DR727" s="1541"/>
    </row>
    <row r="728" ht="12.75" x14ac:dyDescent="0.2">
      <c r="A728" s="1541"/>
      <c r="B728" s="1541"/>
      <c r="C728"/>
      <c r="D728" s="130">
        <f>IF(BX$717="Close to Ear","EN 62209-1","EN 62209-2")</f>
        <v/>
      </c>
      <c r="E728" s="130">
        <f>IF(CG728="Close to Ear","2016","2010/A1:2019")</f>
        <v/>
      </c>
      <c r="F728" s="1488" t="inlineStr">
        <is>
          <t>5.5</t>
        </is>
      </c>
      <c r="G728" s="1497"/>
      <c r="H728" s="120">
        <f>BV728</f>
        <v/>
      </c>
      <c r="I728" s="120">
        <f>BW728</f>
        <v/>
      </c>
      <c r="J728" s="687" t="inlineStr">
        <is>
          <t>WLAN</t>
        </is>
      </c>
      <c r="K728" s="194" t="inlineStr">
        <is>
          <t>2.4 GHz</t>
        </is>
      </c>
      <c r="L728" s="115"/>
      <c r="M728" s="120"/>
      <c r="N728" s="119"/>
      <c r="O728" s="131"/>
      <c r="P728" s="6597"/>
      <c r="Q728" s="131"/>
      <c r="R728" s="131"/>
      <c r="S728" s="120"/>
      <c r="T728" s="120">
        <v>7</v>
      </c>
      <c r="U728" s="120">
        <v>2442</v>
      </c>
      <c r="V728" s="119"/>
      <c r="W728" s="197"/>
      <c r="X728" s="119"/>
      <c r="Y728" s="119"/>
      <c r="Z728" s="119"/>
      <c r="AA728" s="115"/>
      <c r="AB728" s="115"/>
      <c r="AC728" s="689">
        <f>IF(OR(BX$717="Close to Ear",BX$717="Close to Head"),"Head",IF(BX$717="Extremity","Extremity","Body"))</f>
        <v/>
      </c>
      <c r="AD728" s="690">
        <f>CA728</f>
        <v/>
      </c>
      <c r="AE728" s="688">
        <f>CB728</f>
        <v/>
      </c>
      <c r="AF728" s="115"/>
      <c r="AG728" s="808">
        <f>IF(AZ728="","N/A",IF(CQ728="Pass","P","F"))</f>
        <v/>
      </c>
      <c r="AH728" s="129"/>
      <c r="AI728" s="129"/>
      <c r="AJ728" s="129"/>
      <c r="AK728" s="119"/>
      <c r="AL728" s="115"/>
      <c r="AM728" s="119"/>
      <c r="AN728" s="119"/>
      <c r="AO728" s="692"/>
      <c r="AP728" s="692"/>
      <c r="AQ728" s="692"/>
      <c r="AR728" s="692"/>
      <c r="AS728" s="692"/>
      <c r="AT728" s="691">
        <f>CE728</f>
        <v/>
      </c>
      <c r="AU728" s="691">
        <f>CF728</f>
        <v/>
      </c>
      <c r="AV728" s="813"/>
      <c r="AW728" s="813"/>
      <c r="AX728" s="197">
        <f>CZ728</f>
        <v/>
      </c>
      <c r="AY728" s="197">
        <f>DE728</f>
        <v/>
      </c>
      <c r="AZ728" s="3379">
        <f>CO728</f>
        <v/>
      </c>
      <c r="BA728" s="3380"/>
      <c r="BB728" s="197">
        <f>CP728</f>
        <v/>
      </c>
      <c r="BC728" s="813"/>
      <c r="BD728" s="197">
        <f>CR728</f>
        <v/>
      </c>
      <c r="BE728" s="121">
        <f>CS728</f>
        <v/>
      </c>
      <c r="BF728" s="122">
        <f>CT728*60</f>
        <v/>
      </c>
      <c r="BG728" s="121">
        <f>BE728</f>
        <v/>
      </c>
      <c r="BH728" s="122">
        <f>CU728*60</f>
        <v/>
      </c>
      <c r="BI728" s="122">
        <f>CV728</f>
        <v/>
      </c>
      <c r="BJ728" s="117"/>
      <c r="BK728" s="812">
        <f>Overview!$E$7</f>
        <v/>
      </c>
      <c r="BL728" s="117"/>
      <c r="BM728" s="836">
        <f>CW728</f>
        <v/>
      </c>
      <c r="BN728" s="812">
        <f>Overview!$P$153</f>
        <v/>
      </c>
      <c r="BO728" s="117"/>
      <c r="BP728" s="117"/>
      <c r="BQ728" s="115"/>
      <c r="BR728" s="1478"/>
      <c r="BS728" s="1548"/>
      <c r="BT728" s="2127" t="inlineStr">
        <is>
          <t>WLAN</t>
        </is>
      </c>
      <c r="BU728" s="2127" t="inlineStr">
        <is>
          <t>2.4 GHz</t>
        </is>
      </c>
      <c r="BV728" s="465">
        <f>Overview!$E$29</f>
        <v/>
      </c>
      <c r="BW728" s="2127"/>
      <c r="BX728" s="2127"/>
      <c r="BY728" s="560"/>
      <c r="BZ728" s="560"/>
      <c r="CA728" s="561" t="str">
        <f>CA727</f>
        <v>TBD</v>
      </c>
      <c r="CB728" s="202">
        <v>0</v>
      </c>
      <c r="CC728" s="560">
        <f>IF(COUNT('Conducted WiFi'!$AH$3:$AH$9)=0,7,INDEX('Conducted WiFi'!$T$3:$T$9,MATCH(MAX('Conducted WiFi'!$AH$3:$AH$9),'Conducted WiFi'!$AH$3:$AH$9,0)))</f>
        <v>7</v>
      </c>
      <c r="CD728" s="560">
        <f>IF(COUNT('Conducted WiFi'!$AH$3:$AH$9)=0,2442,INDEX('Conducted WiFi'!$U$3:$U$9,MATCH(MAX('Conducted WiFi'!$AH$3:$AH$9),'Conducted WiFi'!$AH$3:$AH$9,0)))</f>
        <v>2442</v>
      </c>
      <c r="CE728" s="2013"/>
      <c r="CF728" s="1966"/>
      <c r="CG728" s="392" t="str">
        <f>IF(OR($BY$547="",$BY$547=""),"",$BY$547)</f>
        <v/>
      </c>
      <c r="CH728" s="392">
        <f>BZ728</f>
        <v/>
      </c>
      <c r="CI728" s="392">
        <f>CA728</f>
        <v/>
      </c>
      <c r="CJ728" s="2195"/>
      <c r="CK728" s="1609"/>
      <c r="CL728" s="206">
        <f>IF(CF728=""," ",IF(ABS(CE728-CF728)&lt;=0.125,"Valid","Not valid"))</f>
        <v/>
      </c>
      <c r="CM728" s="207">
        <f> IF(CE728="","",IF(AND(CE728&lt;&gt;"",CF728=""),IF(CE728&gt;=1,"Medir+Sig Max","No"),IF(CF728&lt;&gt;"",IF(CF728&gt;=1,"Medir+Sig Max","No"),"")))</f>
        <v/>
      </c>
      <c r="CN728" s="1787"/>
      <c r="CO728" s="220">
        <f>IF(CK728="",IF(AND(CE728="",CF728=""),"",IF(CF728="",IF(DE728&gt;1,ROUND(DE728*CE728,3),CE728),IF(DE728&gt;1,ROUND(DE728*CF728,3),CF728))),IF(AND(CE728="",CF728=""),"",IF(CF728="",IF(DE728&gt;1,ROUND(DE728*CE728*(1/(CK728)),3),CE728*(1/(CK728))),IF(DE728&gt;1,ROUND(DE728*CF728*(1/(CK728)),3),CF728*(1/(CK728))))))</f>
        <v/>
      </c>
      <c r="CP728" s="2043">
        <f>IF(COUNTIF(Overview!K12:K14,TRUE)&gt;0,2,IF(COUNTIF(Overview!L12:L14,TRUE)&gt;0,4,0))</f>
        <v/>
      </c>
      <c r="CQ728" s="1472">
        <f>IF(CO728="","",IF(CO728&gt;CP728,"Fail","Pass"))</f>
        <v/>
      </c>
      <c r="CR728" s="1481"/>
      <c r="CS728" s="1565">
        <f>MyTimestamp(CO728)</f>
        <v/>
      </c>
      <c r="CT728" s="1531">
        <f>IF(CE728="",0,15)+IF(CF728="",0,15)</f>
        <v/>
      </c>
      <c r="CU728" s="1532">
        <f>IF(CT728=0,0,2)</f>
        <v/>
      </c>
      <c r="CV728" s="859"/>
      <c r="CW728" s="859"/>
      <c r="CX728" s="2038"/>
      <c r="CY728" s="2044"/>
      <c r="CZ728" s="1543">
        <f>10^(CJ728/20)*100-100</f>
        <v/>
      </c>
      <c r="DA728" s="1354"/>
      <c r="DB728" s="1309"/>
      <c r="DC728" s="1273">
        <f>IF(DA728="","",10^(DA728/10))</f>
        <v/>
      </c>
      <c r="DD728" s="1407">
        <f>IF(ISNUMBER(DB728)=FALSE,"",10^(DB728/10))</f>
        <v/>
      </c>
      <c r="DE728" s="1543">
        <f>IF(AND(ISNUMBER(DC728),ISNUMBER(DD728)),IF(DC728/DD728&gt;1,ROUND((DC728)/DD728,3),1),1)</f>
        <v/>
      </c>
      <c r="DF728" s="1541"/>
      <c r="DG728" s="1541"/>
      <c r="DH728" s="1541"/>
      <c r="DI728" s="1541"/>
      <c r="DJ728" s="1541"/>
      <c r="DK728" s="1541"/>
      <c r="DL728" s="1541"/>
      <c r="DM728" s="1541"/>
      <c r="DN728" s="1541"/>
      <c r="DO728" s="1541"/>
      <c r="DP728" s="1541"/>
      <c r="DQ728" s="1541"/>
      <c r="DR728" s="1541"/>
    </row>
    <row r="729" ht="12.75" x14ac:dyDescent="0.2">
      <c r="A729" s="1541"/>
      <c r="B729" s="1541"/>
      <c r="C729"/>
      <c r="D729" s="130">
        <f>IF(BX$717="Close to Ear","EN 62209-1","EN 62209-2")</f>
        <v/>
      </c>
      <c r="E729" s="130">
        <f>IF(CG729="Close to Ear","2016","2010/A1:2019")</f>
        <v/>
      </c>
      <c r="F729" s="1488" t="inlineStr">
        <is>
          <t>5.5</t>
        </is>
      </c>
      <c r="G729" s="1497"/>
      <c r="H729" s="120">
        <f>BV729</f>
        <v/>
      </c>
      <c r="I729" s="120">
        <f>BW729</f>
        <v/>
      </c>
      <c r="J729" s="687" t="inlineStr">
        <is>
          <t>WLAN</t>
        </is>
      </c>
      <c r="K729" s="194" t="inlineStr">
        <is>
          <t>2.4 GHz</t>
        </is>
      </c>
      <c r="L729" s="115"/>
      <c r="M729" s="120"/>
      <c r="N729" s="119"/>
      <c r="O729" s="131"/>
      <c r="P729" s="6597"/>
      <c r="Q729" s="131"/>
      <c r="R729" s="131"/>
      <c r="S729" s="120"/>
      <c r="T729" s="120">
        <v>7</v>
      </c>
      <c r="U729" s="120">
        <v>2442</v>
      </c>
      <c r="V729" s="119"/>
      <c r="W729" s="197"/>
      <c r="X729" s="119"/>
      <c r="Y729" s="119"/>
      <c r="Z729" s="119"/>
      <c r="AA729" s="115"/>
      <c r="AB729" s="115"/>
      <c r="AC729" s="689">
        <f>IF(OR(BX$717="Close to Ear",BX$717="Close to Head"),"Head",IF(BX$717="Extremity","Extremity","Body"))</f>
        <v/>
      </c>
      <c r="AD729" s="690">
        <f>CA729</f>
        <v/>
      </c>
      <c r="AE729" s="688">
        <f>CB729</f>
        <v/>
      </c>
      <c r="AF729" s="115"/>
      <c r="AG729" s="808">
        <f>IF(AZ729="","N/A",IF(CQ729="Pass","P","F"))</f>
        <v/>
      </c>
      <c r="AH729" s="129"/>
      <c r="AI729" s="129"/>
      <c r="AJ729" s="129"/>
      <c r="AK729" s="119"/>
      <c r="AL729" s="115"/>
      <c r="AM729" s="119"/>
      <c r="AN729" s="119"/>
      <c r="AO729" s="692"/>
      <c r="AP729" s="692"/>
      <c r="AQ729" s="692"/>
      <c r="AR729" s="692"/>
      <c r="AS729" s="692"/>
      <c r="AT729" s="691">
        <f>CE729</f>
        <v/>
      </c>
      <c r="AU729" s="691">
        <f>CF729</f>
        <v/>
      </c>
      <c r="AV729" s="813"/>
      <c r="AW729" s="813"/>
      <c r="AX729" s="197">
        <f>CZ729</f>
        <v/>
      </c>
      <c r="AY729" s="197">
        <f>DE729</f>
        <v/>
      </c>
      <c r="AZ729" s="3379">
        <f>CO729</f>
        <v/>
      </c>
      <c r="BA729" s="3380"/>
      <c r="BB729" s="197">
        <f>CP729</f>
        <v/>
      </c>
      <c r="BC729" s="813"/>
      <c r="BD729" s="197">
        <f>CR729</f>
        <v/>
      </c>
      <c r="BE729" s="121">
        <f>CS729</f>
        <v/>
      </c>
      <c r="BF729" s="122">
        <f>CT729*60</f>
        <v/>
      </c>
      <c r="BG729" s="121">
        <f>BE729</f>
        <v/>
      </c>
      <c r="BH729" s="122">
        <f>CU729*60</f>
        <v/>
      </c>
      <c r="BI729" s="122">
        <f>CV729</f>
        <v/>
      </c>
      <c r="BJ729" s="117"/>
      <c r="BK729" s="812">
        <f>Overview!$E$7</f>
        <v/>
      </c>
      <c r="BL729" s="117"/>
      <c r="BM729" s="836">
        <f>CW729</f>
        <v/>
      </c>
      <c r="BN729" s="812">
        <f>Overview!$P$153</f>
        <v/>
      </c>
      <c r="BO729" s="117"/>
      <c r="BP729" s="117"/>
      <c r="BQ729" s="115"/>
      <c r="BR729" s="1478"/>
      <c r="BS729" s="1548"/>
      <c r="BT729" s="2127" t="inlineStr">
        <is>
          <t>WLAN</t>
        </is>
      </c>
      <c r="BU729" s="2127" t="inlineStr">
        <is>
          <t>2.4 GHz</t>
        </is>
      </c>
      <c r="BV729" s="465">
        <f>Overview!$E$29</f>
        <v/>
      </c>
      <c r="BW729" s="2127"/>
      <c r="BX729" s="2134"/>
      <c r="BY729" s="562"/>
      <c r="BZ729" s="562"/>
      <c r="CA729" s="562" t="str">
        <f>CA728</f>
        <v>TBD</v>
      </c>
      <c r="CB729" s="201">
        <v>0</v>
      </c>
      <c r="CC729" s="562">
        <f>IF(COUNT('Conducted WiFi'!$AH$3:$AH$9)=0,7,INDEX('Conducted WiFi'!$T$3:$T$9,MATCH(MAX('Conducted WiFi'!$AH$3:$AH$9),'Conducted WiFi'!$AH$3:$AH$9,0)))</f>
        <v>7</v>
      </c>
      <c r="CD729" s="1719">
        <f>IF(COUNT('Conducted WiFi'!$AH$3:$AH$9)=0,2442,INDEX('Conducted WiFi'!$U$3:$U$9,MATCH(MAX('Conducted WiFi'!$AH$3:$AH$9),'Conducted WiFi'!$AH$3:$AH$9,0)))</f>
        <v>2442</v>
      </c>
      <c r="CE729" s="2018"/>
      <c r="CF729" s="1972"/>
      <c r="CG729" s="393" t="str">
        <f>IF(OR($BY$547="",$BY$547=""),"",$BY$547)</f>
        <v/>
      </c>
      <c r="CH729" s="393">
        <f>BZ729</f>
        <v/>
      </c>
      <c r="CI729" s="393">
        <f>CA729</f>
        <v/>
      </c>
      <c r="CJ729" s="2197"/>
      <c r="CK729" s="1609"/>
      <c r="CL729" s="212">
        <f>IF(CF729=""," ",IF(ABS(CE729-CF729)&lt;=0.125,"Valid","Not valid"))</f>
        <v/>
      </c>
      <c r="CM729" s="213">
        <f> IF(CE729="","",IF(AND(CE729&lt;&gt;"",CF729=""),IF(CE729&gt;=1,"Medir+Sig Max","No"),IF(CF729&lt;&gt;"",IF(CF729&gt;=1,"Medir+Sig Max","No"),"")))</f>
        <v/>
      </c>
      <c r="CN729" s="1794"/>
      <c r="CO729" s="221">
        <f>IF(CK729="",IF(AND(CE729="",CF729=""),"",IF(CF729="",IF(DE729&gt;1,ROUND(DE729*CE729,3),CE729),IF(DE729&gt;1,ROUND(DE729*CF729,3),CF729))),IF(AND(CE729="",CF729=""),"",IF(CF729="",IF(DE729&gt;1,ROUND(DE729*CE729*(1/(CK729)),3),CE729*(1/(CK729))),IF(DE729&gt;1,ROUND(DE729*CF729*(1/(CK729)),3),CF729*(1/(CK729))))))</f>
        <v/>
      </c>
      <c r="CP729" s="2048">
        <f>IF(COUNTIF(Overview!K12:K14,TRUE)&gt;0,2,IF(COUNTIF(Overview!L12:L14,TRUE)&gt;0,4,0))</f>
        <v/>
      </c>
      <c r="CQ729" s="1473">
        <f>IF(CO729="","",IF(CO729&gt;CP729,"Fail","Pass"))</f>
        <v/>
      </c>
      <c r="CR729" s="1482"/>
      <c r="CS729" s="1566">
        <f>MyTimestamp(CO729)</f>
        <v/>
      </c>
      <c r="CT729" s="1535">
        <f>IF(CE729="",0,15)+IF(CF729="",0,15)</f>
        <v/>
      </c>
      <c r="CU729" s="1536">
        <f>IF(CT729=0,0,2)</f>
        <v/>
      </c>
      <c r="CV729" s="861"/>
      <c r="CW729" s="861"/>
      <c r="CX729" s="2038"/>
      <c r="CY729" s="2050"/>
      <c r="CZ729" s="1545">
        <f>10^(CJ729/20)*100-100</f>
        <v/>
      </c>
      <c r="DA729" s="1354"/>
      <c r="DB729" s="1309"/>
      <c r="DC729" s="1273">
        <f>IF(DA729="","",10^(DA729/10))</f>
        <v/>
      </c>
      <c r="DD729" s="1407">
        <f>IF(ISNUMBER(DB729)=FALSE,"",10^(DB729/10))</f>
        <v/>
      </c>
      <c r="DE729" s="1545">
        <f>IF(AND(ISNUMBER(DC729),ISNUMBER(DD729)),IF(DC729/DD729&gt;1,ROUND((DC729)/DD729,3),1),1)</f>
        <v/>
      </c>
      <c r="DF729" s="1541"/>
      <c r="DG729" s="1541"/>
      <c r="DH729" s="1541"/>
      <c r="DI729" s="1541"/>
      <c r="DJ729" s="1541"/>
      <c r="DK729" s="1541"/>
      <c r="DL729" s="1541"/>
      <c r="DM729" s="1541"/>
      <c r="DN729" s="1541"/>
      <c r="DO729" s="1541"/>
      <c r="DP729" s="1541"/>
      <c r="DQ729" s="1541"/>
      <c r="DR729" s="1541"/>
    </row>
    <row r="730" ht="12.75" x14ac:dyDescent="0.2">
      <c r="A730" s="1541"/>
      <c r="B730" s="1541"/>
      <c r="C730"/>
      <c r="D730" s="130">
        <f>IF(BX$717="Close to Ear","EN 62209-1","EN 62209-2")</f>
        <v/>
      </c>
      <c r="E730" s="130">
        <f>IF(CG730="Close to Ear","2016","2010/A1:2019")</f>
        <v/>
      </c>
      <c r="F730" s="1488" t="inlineStr">
        <is>
          <t>5.5</t>
        </is>
      </c>
      <c r="G730" s="1497"/>
      <c r="H730" s="120">
        <f>BV730</f>
        <v/>
      </c>
      <c r="I730" s="120">
        <f>BW730</f>
        <v/>
      </c>
      <c r="J730" s="687" t="inlineStr">
        <is>
          <t>WLAN</t>
        </is>
      </c>
      <c r="K730" s="194" t="inlineStr">
        <is>
          <t>2.4 GHz</t>
        </is>
      </c>
      <c r="L730" s="115"/>
      <c r="M730" s="120"/>
      <c r="N730" s="119"/>
      <c r="O730" s="131"/>
      <c r="P730" s="6597"/>
      <c r="Q730" s="131"/>
      <c r="R730" s="131"/>
      <c r="S730" s="120"/>
      <c r="T730" s="120">
        <v>7</v>
      </c>
      <c r="U730" s="120">
        <v>2442</v>
      </c>
      <c r="V730" s="119"/>
      <c r="W730" s="197"/>
      <c r="X730" s="119"/>
      <c r="Y730" s="119"/>
      <c r="Z730" s="119"/>
      <c r="AA730" s="115"/>
      <c r="AB730" s="115"/>
      <c r="AC730" s="689">
        <f>IF(OR(BX$717="Close to Ear",BX$717="Close to Head"),"Head",IF(BX$717="Extremity","Extremity","Body"))</f>
        <v/>
      </c>
      <c r="AD730" s="690">
        <f>CA730</f>
        <v/>
      </c>
      <c r="AE730" s="688">
        <f>CB730</f>
        <v/>
      </c>
      <c r="AF730" s="115"/>
      <c r="AG730" s="808">
        <f>IF(AZ730="","N/A",IF(CQ730="Pass","P","F"))</f>
        <v/>
      </c>
      <c r="AH730" s="129"/>
      <c r="AI730" s="129"/>
      <c r="AJ730" s="129"/>
      <c r="AK730" s="119"/>
      <c r="AL730" s="115"/>
      <c r="AM730" s="119"/>
      <c r="AN730" s="119"/>
      <c r="AO730" s="692"/>
      <c r="AP730" s="692"/>
      <c r="AQ730" s="692"/>
      <c r="AR730" s="692"/>
      <c r="AS730" s="692"/>
      <c r="AT730" s="691">
        <f>CE730</f>
        <v/>
      </c>
      <c r="AU730" s="691">
        <f>CF730</f>
        <v/>
      </c>
      <c r="AV730" s="813"/>
      <c r="AW730" s="813"/>
      <c r="AX730" s="197">
        <f>CZ730</f>
        <v/>
      </c>
      <c r="AY730" s="197">
        <f>DE730</f>
        <v/>
      </c>
      <c r="AZ730" s="3379">
        <f>CO730</f>
        <v/>
      </c>
      <c r="BA730" s="3380"/>
      <c r="BB730" s="197">
        <f>CP730</f>
        <v/>
      </c>
      <c r="BC730" s="813"/>
      <c r="BD730" s="197">
        <f>CR730</f>
        <v/>
      </c>
      <c r="BE730" s="121">
        <f>CS730</f>
        <v/>
      </c>
      <c r="BF730" s="122">
        <f>CT730*60</f>
        <v/>
      </c>
      <c r="BG730" s="121">
        <f>BE730</f>
        <v/>
      </c>
      <c r="BH730" s="122">
        <f>CU730*60</f>
        <v/>
      </c>
      <c r="BI730" s="122">
        <f>CV730</f>
        <v/>
      </c>
      <c r="BJ730" s="117"/>
      <c r="BK730" s="812">
        <f>Overview!$E$7</f>
        <v/>
      </c>
      <c r="BL730" s="117"/>
      <c r="BM730" s="836">
        <f>CW730</f>
        <v/>
      </c>
      <c r="BN730" s="812">
        <f>Overview!$P$153</f>
        <v/>
      </c>
      <c r="BO730" s="117"/>
      <c r="BP730" s="117"/>
      <c r="BQ730" s="115"/>
      <c r="BR730" s="1478"/>
      <c r="BS730" s="1548"/>
      <c r="BT730" s="2127" t="inlineStr">
        <is>
          <t>WLAN</t>
        </is>
      </c>
      <c r="BU730" s="2127" t="inlineStr">
        <is>
          <t>2.4 GHz</t>
        </is>
      </c>
      <c r="BV730" s="465">
        <f>Overview!$E$29</f>
        <v/>
      </c>
      <c r="BW730" s="2127"/>
      <c r="BX730" s="2134"/>
      <c r="BY730" s="562"/>
      <c r="BZ730" s="562"/>
      <c r="CA730" s="562" t="str">
        <f>CONCATENATE(CA728," - Battery check 1")</f>
        <v>TBD - Battery check 1</v>
      </c>
      <c r="CB730" s="201">
        <v>0</v>
      </c>
      <c r="CC730" s="562">
        <f>IF(COUNT('Conducted WiFi'!$AH$3:$AH$9)=0,7,INDEX('Conducted WiFi'!$T$3:$T$9,MATCH(MAX('Conducted WiFi'!$AH$3:$AH$9),'Conducted WiFi'!$AH$3:$AH$9,0)))</f>
        <v>7</v>
      </c>
      <c r="CD730" s="1719">
        <f>IF(COUNT('Conducted WiFi'!$AH$3:$AH$9)=0,2442,INDEX('Conducted WiFi'!$U$3:$U$9,MATCH(MAX('Conducted WiFi'!$AH$3:$AH$9),'Conducted WiFi'!$AH$3:$AH$9,0)))</f>
        <v>2442</v>
      </c>
      <c r="CE730" s="2018"/>
      <c r="CF730" s="1972"/>
      <c r="CG730" s="393" t="str">
        <f>IF(OR($BY$547="",$BY$547=""),"",$BY$547)</f>
        <v/>
      </c>
      <c r="CH730" s="393">
        <f>BZ730</f>
        <v/>
      </c>
      <c r="CI730" s="393">
        <f>CA730</f>
        <v/>
      </c>
      <c r="CJ730" s="2197"/>
      <c r="CK730" s="1609"/>
      <c r="CL730" s="212">
        <f>IF(CF730=""," ",IF(ABS(CE730-CF730)&lt;=0.125,"Valid","Not valid"))</f>
        <v/>
      </c>
      <c r="CM730" s="213">
        <f> IF(CE730="","",IF(AND(CE730&lt;&gt;"",CF730=""),IF(CE730&gt;=1,"Medir+Sig Max","No"),IF(CF730&lt;&gt;"",IF(CF730&gt;=1,"Medir+Sig Max","No"),"")))</f>
        <v/>
      </c>
      <c r="CN730" s="1794"/>
      <c r="CO730" s="221">
        <f>IF(CK730="",IF(AND(CE730="",CF730=""),"",IF(CF730="",IF(DE730&gt;1,ROUND(DE730*CE730,3),CE730),IF(DE730&gt;1,ROUND(DE730*CF730,3),CF730))),IF(AND(CE730="",CF730=""),"",IF(CF730="",IF(DE730&gt;1,ROUND(DE730*CE730*(1/(CK730)),3),CE730*(1/(CK730))),IF(DE730&gt;1,ROUND(DE730*CF730*(1/(CK730)),3),CF730*(1/(CK730))))))</f>
        <v/>
      </c>
      <c r="CP730" s="2048">
        <f>IF(COUNTIF(Overview!K12:K14,TRUE)&gt;0,2,IF(COUNTIF(Overview!L12:L14,TRUE)&gt;0,4,0))</f>
        <v/>
      </c>
      <c r="CQ730" s="1473">
        <f>IF(CO730="","",IF(CO730&gt;CP730,"Fail","Pass"))</f>
        <v/>
      </c>
      <c r="CR730" s="1482"/>
      <c r="CS730" s="1566">
        <f>MyTimestamp(CO730)</f>
        <v/>
      </c>
      <c r="CT730" s="1535">
        <f>IF(CE730="",0,15)+IF(CF730="",0,15)</f>
        <v/>
      </c>
      <c r="CU730" s="1536">
        <f>IF(CT730=0,0,2)</f>
        <v/>
      </c>
      <c r="CV730" s="861"/>
      <c r="CW730" s="861"/>
      <c r="CX730" s="2038"/>
      <c r="CY730" s="2050"/>
      <c r="CZ730" s="1545">
        <f>10^(CJ730/20)*100-100</f>
        <v/>
      </c>
      <c r="DA730" s="1354"/>
      <c r="DB730" s="1309"/>
      <c r="DC730" s="1273">
        <f>IF(DA730="","",10^(DA730/10))</f>
        <v/>
      </c>
      <c r="DD730" s="1407">
        <f>IF(ISNUMBER(DB730)=FALSE,"",10^(DB730/10))</f>
        <v/>
      </c>
      <c r="DE730" s="1545">
        <f>IF(AND(ISNUMBER(DC730),ISNUMBER(DD730)),IF(DC730/DD730&gt;1,ROUND((DC730)/DD730,3),1),1)</f>
        <v/>
      </c>
      <c r="DF730" s="1541"/>
      <c r="DG730" s="1541"/>
      <c r="DH730" s="1541"/>
      <c r="DI730" s="1541"/>
      <c r="DJ730" s="1541"/>
      <c r="DK730" s="1541"/>
      <c r="DL730" s="1541"/>
      <c r="DM730" s="1541"/>
      <c r="DN730" s="1541"/>
      <c r="DO730" s="1541"/>
      <c r="DP730" s="1541"/>
      <c r="DQ730" s="1541"/>
      <c r="DR730" s="1541"/>
    </row>
    <row r="731" ht="12.75" x14ac:dyDescent="0.2">
      <c r="A731" s="1541"/>
      <c r="B731" s="1541"/>
      <c r="C731"/>
      <c r="D731" s="130">
        <f>IF(BX$717="Close to Ear","EN 62209-1","EN 62209-2")</f>
        <v/>
      </c>
      <c r="E731" s="130">
        <f>IF(CG731="Close to Ear","2016","2010/A1:2019")</f>
        <v/>
      </c>
      <c r="F731" s="1488" t="inlineStr">
        <is>
          <t>5.5</t>
        </is>
      </c>
      <c r="G731" s="1497"/>
      <c r="H731" s="120">
        <f>BV731</f>
        <v/>
      </c>
      <c r="I731" s="120">
        <f>BW731</f>
        <v/>
      </c>
      <c r="J731" s="687" t="inlineStr">
        <is>
          <t>WLAN</t>
        </is>
      </c>
      <c r="K731" s="194" t="inlineStr">
        <is>
          <t>2.4 GHz</t>
        </is>
      </c>
      <c r="L731" s="115"/>
      <c r="M731" s="120"/>
      <c r="N731" s="119"/>
      <c r="O731" s="131"/>
      <c r="P731" s="6597"/>
      <c r="Q731" s="131"/>
      <c r="R731" s="131"/>
      <c r="S731" s="120"/>
      <c r="T731" s="120">
        <v>7</v>
      </c>
      <c r="U731" s="120">
        <v>2442</v>
      </c>
      <c r="V731" s="119"/>
      <c r="W731" s="197"/>
      <c r="X731" s="119"/>
      <c r="Y731" s="119"/>
      <c r="Z731" s="119"/>
      <c r="AA731" s="115"/>
      <c r="AB731" s="115"/>
      <c r="AC731" s="689">
        <f>IF(OR(BX$717="Close to Ear",BX$717="Close to Head"),"Head",IF(BX$717="Extremity","Extremity","Body"))</f>
        <v/>
      </c>
      <c r="AD731" s="690">
        <f>CA731</f>
        <v/>
      </c>
      <c r="AE731" s="688">
        <f>CB731</f>
        <v/>
      </c>
      <c r="AF731" s="115"/>
      <c r="AG731" s="808">
        <f>IF(AZ731="","N/A",IF(CQ731="Pass","P","F"))</f>
        <v/>
      </c>
      <c r="AH731" s="129"/>
      <c r="AI731" s="129"/>
      <c r="AJ731" s="129"/>
      <c r="AK731" s="119"/>
      <c r="AL731" s="115"/>
      <c r="AM731" s="119"/>
      <c r="AN731" s="119"/>
      <c r="AO731" s="692"/>
      <c r="AP731" s="692"/>
      <c r="AQ731" s="692"/>
      <c r="AR731" s="692"/>
      <c r="AS731" s="692"/>
      <c r="AT731" s="691">
        <f>CE731</f>
        <v/>
      </c>
      <c r="AU731" s="691">
        <f>CF731</f>
        <v/>
      </c>
      <c r="AV731" s="813"/>
      <c r="AW731" s="813"/>
      <c r="AX731" s="197">
        <f>CZ731</f>
        <v/>
      </c>
      <c r="AY731" s="197">
        <f>DE731</f>
        <v/>
      </c>
      <c r="AZ731" s="3379">
        <f>CO731</f>
        <v/>
      </c>
      <c r="BA731" s="3380"/>
      <c r="BB731" s="197">
        <f>CP731</f>
        <v/>
      </c>
      <c r="BC731" s="813"/>
      <c r="BD731" s="197">
        <f>CR731</f>
        <v/>
      </c>
      <c r="BE731" s="121">
        <f>CS731</f>
        <v/>
      </c>
      <c r="BF731" s="122">
        <f>CT731*60</f>
        <v/>
      </c>
      <c r="BG731" s="121">
        <f>BE731</f>
        <v/>
      </c>
      <c r="BH731" s="122">
        <f>CU731*60</f>
        <v/>
      </c>
      <c r="BI731" s="122">
        <f>CV731</f>
        <v/>
      </c>
      <c r="BJ731" s="117"/>
      <c r="BK731" s="812">
        <f>Overview!$E$7</f>
        <v/>
      </c>
      <c r="BL731" s="117"/>
      <c r="BM731" s="836">
        <f>CW731</f>
        <v/>
      </c>
      <c r="BN731" s="812">
        <f>Overview!$P$153</f>
        <v/>
      </c>
      <c r="BO731" s="117"/>
      <c r="BP731" s="117"/>
      <c r="BQ731" s="115"/>
      <c r="BR731" s="1478"/>
      <c r="BS731" s="1548"/>
      <c r="BT731" s="2127" t="inlineStr">
        <is>
          <t>WLAN</t>
        </is>
      </c>
      <c r="BU731" s="2127" t="inlineStr">
        <is>
          <t>2.4 GHz</t>
        </is>
      </c>
      <c r="BV731" s="465">
        <f>Overview!$E$29</f>
        <v/>
      </c>
      <c r="BW731" s="2127"/>
      <c r="BX731" s="2134"/>
      <c r="BY731" s="562"/>
      <c r="BZ731" s="562"/>
      <c r="CA731" s="562" t="str">
        <f>CONCATENATE(CA729," - Battery check 2")</f>
        <v>TBD - Battery check 2</v>
      </c>
      <c r="CB731" s="201">
        <v>0</v>
      </c>
      <c r="CC731" s="562">
        <f>IF(COUNT('Conducted WiFi'!$AH$3:$AH$9)=0,7,INDEX('Conducted WiFi'!$T$3:$T$9,MATCH(MAX('Conducted WiFi'!$AH$3:$AH$9),'Conducted WiFi'!$AH$3:$AH$9,0)))</f>
        <v>7</v>
      </c>
      <c r="CD731" s="1719">
        <f>IF(COUNT('Conducted WiFi'!$AH$3:$AH$9)=0,2442,INDEX('Conducted WiFi'!$U$3:$U$9,MATCH(MAX('Conducted WiFi'!$AH$3:$AH$9),'Conducted WiFi'!$AH$3:$AH$9,0)))</f>
        <v>2442</v>
      </c>
      <c r="CE731" s="2018"/>
      <c r="CF731" s="1972"/>
      <c r="CG731" s="393" t="str">
        <f>IF(OR($BY$547="",$BY$547=""),"",$BY$547)</f>
        <v/>
      </c>
      <c r="CH731" s="393">
        <f>BZ731</f>
        <v/>
      </c>
      <c r="CI731" s="393">
        <f>CA731</f>
        <v/>
      </c>
      <c r="CJ731" s="2197"/>
      <c r="CK731" s="1609"/>
      <c r="CL731" s="212">
        <f>IF(CF731=""," ",IF(ABS(CE731-CF731)&lt;=0.125,"Valid","Not valid"))</f>
        <v/>
      </c>
      <c r="CM731" s="213">
        <f> IF(CE731="","",IF(AND(CE731&lt;&gt;"",CF731=""),IF(CE731&gt;=1,"Medir+Sig Max","No"),IF(CF731&lt;&gt;"",IF(CF731&gt;=1,"Medir+Sig Max","No"),"")))</f>
        <v/>
      </c>
      <c r="CN731" s="1794"/>
      <c r="CO731" s="221">
        <f>IF(CK731="",IF(AND(CE731="",CF731=""),"",IF(CF731="",IF(DE731&gt;1,ROUND(DE731*CE731,3),CE731),IF(DE731&gt;1,ROUND(DE731*CF731,3),CF731))),IF(AND(CE731="",CF731=""),"",IF(CF731="",IF(DE731&gt;1,ROUND(DE731*CE731*(1/(CK731)),3),CE731*(1/(CK731))),IF(DE731&gt;1,ROUND(DE731*CF731*(1/(CK731)),3),CF731*(1/(CK731))))))</f>
        <v/>
      </c>
      <c r="CP731" s="2048">
        <f>IF(COUNTIF(Overview!K12:K14,TRUE)&gt;0,2,IF(COUNTIF(Overview!L12:L14,TRUE)&gt;0,4,0))</f>
        <v/>
      </c>
      <c r="CQ731" s="1473">
        <f>IF(CO731="","",IF(CO731&gt;CP731,"Fail","Pass"))</f>
        <v/>
      </c>
      <c r="CR731" s="1482"/>
      <c r="CS731" s="1566">
        <f>MyTimestamp(CO731)</f>
        <v/>
      </c>
      <c r="CT731" s="1535">
        <f>IF(CE731="",0,15)+IF(CF731="",0,15)</f>
        <v/>
      </c>
      <c r="CU731" s="1536">
        <f>IF(CT731=0,0,2)</f>
        <v/>
      </c>
      <c r="CV731" s="861"/>
      <c r="CW731" s="861"/>
      <c r="CX731" s="2038"/>
      <c r="CY731" s="2050"/>
      <c r="CZ731" s="1545">
        <f>10^(CJ731/20)*100-100</f>
        <v/>
      </c>
      <c r="DA731" s="1354"/>
      <c r="DB731" s="1309"/>
      <c r="DC731" s="1273">
        <f>IF(DA731="","",10^(DA731/10))</f>
        <v/>
      </c>
      <c r="DD731" s="1407">
        <f>IF(ISNUMBER(DB731)=FALSE,"",10^(DB731/10))</f>
        <v/>
      </c>
      <c r="DE731" s="1545">
        <f>IF(AND(ISNUMBER(DC731),ISNUMBER(DD731)),IF(DC731/DD731&gt;1,ROUND((DC731)/DD731,3),1),1)</f>
        <v/>
      </c>
      <c r="DF731" s="1541"/>
      <c r="DG731" s="1541"/>
      <c r="DH731" s="1541"/>
      <c r="DI731" s="1541"/>
      <c r="DJ731" s="1541"/>
      <c r="DK731" s="1541"/>
      <c r="DL731" s="1541"/>
      <c r="DM731" s="1541"/>
      <c r="DN731" s="1541"/>
      <c r="DO731" s="1541"/>
      <c r="DP731" s="1541"/>
      <c r="DQ731" s="1541"/>
      <c r="DR731" s="1541"/>
    </row>
    <row r="732" ht="12.75" x14ac:dyDescent="0.2">
      <c r="A732" s="1541"/>
      <c r="B732" s="1541"/>
      <c r="C732"/>
      <c r="D732" s="130">
        <f>IF(BX$732="Close to Ear","EN 62209-1","EN 62209-2")</f>
        <v/>
      </c>
      <c r="E732" s="130">
        <f>IF(CG732="Close to Ear","2016","2010/A1:2019")</f>
        <v/>
      </c>
      <c r="F732" s="1488" t="inlineStr">
        <is>
          <t>5.5</t>
        </is>
      </c>
      <c r="G732" s="1497"/>
      <c r="H732" s="120">
        <f>BV732</f>
        <v/>
      </c>
      <c r="I732" s="120">
        <f>BW732</f>
        <v/>
      </c>
      <c r="J732" s="687" t="inlineStr">
        <is>
          <t>WLAN</t>
        </is>
      </c>
      <c r="K732" s="194" t="inlineStr">
        <is>
          <t>2.4 GHz</t>
        </is>
      </c>
      <c r="L732" s="115"/>
      <c r="M732" s="120"/>
      <c r="N732" s="119"/>
      <c r="O732" s="131"/>
      <c r="P732" s="6597"/>
      <c r="Q732" s="131"/>
      <c r="R732" s="131"/>
      <c r="S732" s="120"/>
      <c r="T732" s="120">
        <v>7</v>
      </c>
      <c r="U732" s="120">
        <v>2442</v>
      </c>
      <c r="V732" s="119"/>
      <c r="W732" s="197"/>
      <c r="X732" s="119"/>
      <c r="Y732" s="119"/>
      <c r="Z732" s="119"/>
      <c r="AA732" s="115"/>
      <c r="AB732" s="115"/>
      <c r="AC732" s="689">
        <f>IF(OR(BX$732="Close to Ear",BX$732="Close to Head"),"Head",IF(BX$732="Extremity","Extremity","Body"))</f>
        <v/>
      </c>
      <c r="AD732" s="690">
        <f>CA732</f>
        <v/>
      </c>
      <c r="AE732" s="688">
        <f>CB732</f>
        <v/>
      </c>
      <c r="AF732" s="115"/>
      <c r="AG732" s="808">
        <f>IF(AZ732="","N/A",IF(CQ732="Pass","P","F"))</f>
        <v/>
      </c>
      <c r="AH732" s="129"/>
      <c r="AI732" s="129"/>
      <c r="AJ732" s="129"/>
      <c r="AK732" s="119"/>
      <c r="AL732" s="115"/>
      <c r="AM732" s="119"/>
      <c r="AN732" s="119"/>
      <c r="AO732" s="692"/>
      <c r="AP732" s="692"/>
      <c r="AQ732" s="692"/>
      <c r="AR732" s="692"/>
      <c r="AS732" s="692"/>
      <c r="AT732" s="691">
        <f>CE732</f>
        <v/>
      </c>
      <c r="AU732" s="691">
        <f>CF732</f>
        <v/>
      </c>
      <c r="AV732" s="813"/>
      <c r="AW732" s="813"/>
      <c r="AX732" s="197">
        <f>CZ732</f>
        <v/>
      </c>
      <c r="AY732" s="197">
        <f>DE732</f>
        <v/>
      </c>
      <c r="AZ732" s="3379">
        <f>CO732</f>
        <v/>
      </c>
      <c r="BA732" s="3380"/>
      <c r="BB732" s="197">
        <f>CP732</f>
        <v/>
      </c>
      <c r="BC732" s="813"/>
      <c r="BD732" s="197">
        <f>CR732</f>
        <v/>
      </c>
      <c r="BE732" s="121">
        <f>CS732</f>
        <v/>
      </c>
      <c r="BF732" s="122">
        <f>CT732*60</f>
        <v/>
      </c>
      <c r="BG732" s="121">
        <f>BE732</f>
        <v/>
      </c>
      <c r="BH732" s="122">
        <f>CU732*60</f>
        <v/>
      </c>
      <c r="BI732" s="122">
        <f>CV732</f>
        <v/>
      </c>
      <c r="BJ732" s="117"/>
      <c r="BK732" s="812">
        <f>Overview!$E$7</f>
        <v/>
      </c>
      <c r="BL732" s="117"/>
      <c r="BM732" s="836">
        <f>CW732</f>
        <v/>
      </c>
      <c r="BN732" s="812">
        <f>Overview!$P$153</f>
        <v/>
      </c>
      <c r="BO732" s="117"/>
      <c r="BP732" s="117"/>
      <c r="BQ732" s="115"/>
      <c r="BR732" s="1478"/>
      <c r="BS732" s="1548"/>
      <c r="BT732" s="2127" t="inlineStr">
        <is>
          <t>WLAN</t>
        </is>
      </c>
      <c r="BU732" s="2127" t="inlineStr">
        <is>
          <t>2.4 GHz</t>
        </is>
      </c>
      <c r="BV732" s="465">
        <f>Overview!$E$29</f>
        <v/>
      </c>
      <c r="BW732" s="2127"/>
      <c r="BX732" s="8329" t="inlineStr">
        <is>
          <t>Body</t>
        </is>
      </c>
      <c r="BY732" s="428"/>
      <c r="BZ732" s="428"/>
      <c r="CA732" s="1996" t="inlineStr">
        <is>
          <t>Front Face</t>
        </is>
      </c>
      <c r="CB732" s="202">
        <v>5</v>
      </c>
      <c r="CC732" s="507">
        <f>IF(COUNT('Conducted WiFi'!$AH$3:$AH$9)=0,7,INDEX('Conducted WiFi'!$T$3:$T$9,MATCH(MAX('Conducted WiFi'!$AH$3:$AH$9),'Conducted WiFi'!$AH$3:$AH$9,0)))</f>
        <v>7</v>
      </c>
      <c r="CD732" s="1715">
        <f>IF(COUNT('Conducted WiFi'!$AH$3:$AH$9)=0,2442,INDEX('Conducted WiFi'!$U$3:$U$9,MATCH(MAX('Conducted WiFi'!$AH$3:$AH$9),'Conducted WiFi'!$AH$3:$AH$9,0)))</f>
        <v>2442</v>
      </c>
      <c r="CE732" s="2191"/>
      <c r="CF732" s="2192"/>
      <c r="CG732" s="391" t="str">
        <f>IF(OR($BY$547="",$BY$547=""),"",$BY$547)</f>
        <v/>
      </c>
      <c r="CH732" s="391">
        <f>BZ732</f>
        <v/>
      </c>
      <c r="CI732" s="391">
        <f>CA732</f>
        <v/>
      </c>
      <c r="CJ732" s="1528"/>
      <c r="CK732" s="1610"/>
      <c r="CL732" s="203">
        <f>IF(CF732=""," ",IF(ABS(CE732-CF732)&lt;=0.125,"Valid","Not valid"))</f>
        <v/>
      </c>
      <c r="CM732" s="204">
        <f> IF(CE732="","",IF(AND(CE732&lt;&gt;"",CF732=""),IF(CE732&gt;=1,"Medir+Sig Max","No"),IF(CF732&lt;&gt;"",IF(CF732&gt;=1,"Medir+Sig Max","No"),"")))</f>
        <v/>
      </c>
      <c r="CN732" s="1798"/>
      <c r="CO732" s="219">
        <f>IF(CK732="",IF(AND(CE732="",CF732=""),"",IF(CF732="",IF(DE732&gt;1,ROUND(DE732*CE732,3),CE732),IF(DE732&gt;1,ROUND(DE732*CF732,3),CF732))),IF(AND(CE732="",CF732=""),"",IF(CF732="",IF(DE732&gt;1,ROUND(DE732*CE732*(1/(CK732)),3),CE732*(1/(CK732))),IF(DE732&gt;1,ROUND(DE732*CF732*(1/(CK732)),3),CF732*(1/(CK732))))))</f>
        <v/>
      </c>
      <c r="CP732" s="2037">
        <f>IF(COUNTIF(Overview!K12:K14,TRUE)&gt;0,2,IF(COUNTIF(Overview!L12:L14,TRUE)&gt;0,4,0))</f>
        <v/>
      </c>
      <c r="CQ732" s="1471">
        <f>IF(CO732="","",IF(CO732&gt;CP732,"Fail","Pass"))</f>
        <v/>
      </c>
      <c r="CR732" s="1480"/>
      <c r="CS732" s="1564">
        <f>MyTimestamp(CO732)</f>
        <v/>
      </c>
      <c r="CT732" s="1529">
        <f>IF(CE732="",0,15)+IF(CF732="",0,15)</f>
        <v/>
      </c>
      <c r="CU732" s="1530">
        <f>IF(CT732=0,0,2)</f>
        <v/>
      </c>
      <c r="CV732" s="862"/>
      <c r="CW732" s="862"/>
      <c r="CX732" s="2038"/>
      <c r="CY732" s="2039"/>
      <c r="CZ732" s="1542">
        <f>10^(CJ732/20)*100-100</f>
        <v/>
      </c>
      <c r="DA732" s="1354"/>
      <c r="DB732" s="1453"/>
      <c r="DC732" s="1273">
        <f>IF(DA732="","",10^(DA732/10))</f>
        <v/>
      </c>
      <c r="DD732" s="1402">
        <f>IF(ISNUMBER(DB732)=FALSE,"",10^(DB732/10))</f>
        <v/>
      </c>
      <c r="DE732" s="1542">
        <f>IF(AND(ISNUMBER(DC732),ISNUMBER(DD732)),IF(DC732/DD732&gt;1,ROUND((DC732)/DD732,3),1),1)</f>
        <v/>
      </c>
      <c r="DF732" s="1541"/>
      <c r="DG732" s="1541"/>
      <c r="DH732" s="1541"/>
      <c r="DI732" s="1541"/>
      <c r="DJ732" s="1541"/>
      <c r="DK732" s="1541"/>
      <c r="DL732" s="1541"/>
      <c r="DM732" s="1541"/>
      <c r="DN732" s="1541"/>
      <c r="DO732" s="1541"/>
      <c r="DP732" s="1541"/>
      <c r="DQ732" s="1541"/>
      <c r="DR732" s="1541"/>
    </row>
    <row r="733" ht="12.75" x14ac:dyDescent="0.2">
      <c r="A733" s="1541"/>
      <c r="B733" s="1541"/>
      <c r="C733"/>
      <c r="D733" s="130">
        <f>IF(BX$732="Close to Ear","EN 62209-1","EN 62209-2")</f>
        <v/>
      </c>
      <c r="E733" s="130">
        <f>IF(CG733="Close to Ear","2016","2010/A1:2019")</f>
        <v/>
      </c>
      <c r="F733" s="1488" t="inlineStr">
        <is>
          <t>5.5</t>
        </is>
      </c>
      <c r="G733" s="1497"/>
      <c r="H733" s="120">
        <f>BV733</f>
        <v/>
      </c>
      <c r="I733" s="120">
        <f>BW733</f>
        <v/>
      </c>
      <c r="J733" s="687" t="inlineStr">
        <is>
          <t>WLAN</t>
        </is>
      </c>
      <c r="K733" s="194" t="inlineStr">
        <is>
          <t>2.4 GHz</t>
        </is>
      </c>
      <c r="L733" s="115"/>
      <c r="M733" s="120"/>
      <c r="N733" s="119"/>
      <c r="O733" s="131"/>
      <c r="P733" s="6597"/>
      <c r="Q733" s="131"/>
      <c r="R733" s="131"/>
      <c r="S733" s="120"/>
      <c r="T733" s="120">
        <v>7</v>
      </c>
      <c r="U733" s="120">
        <v>2442</v>
      </c>
      <c r="V733" s="119"/>
      <c r="W733" s="197"/>
      <c r="X733" s="119"/>
      <c r="Y733" s="119"/>
      <c r="Z733" s="119"/>
      <c r="AA733" s="115"/>
      <c r="AB733" s="115"/>
      <c r="AC733" s="689">
        <f>IF(OR(BX$732="Close to Ear",BX$732="Close to Head"),"Head",IF(BX$732="Extremity","Extremity","Body"))</f>
        <v/>
      </c>
      <c r="AD733" s="690">
        <f>CA733</f>
        <v/>
      </c>
      <c r="AE733" s="688">
        <f>CB733</f>
        <v/>
      </c>
      <c r="AF733" s="115"/>
      <c r="AG733" s="808">
        <f>IF(AZ733="","N/A",IF(CQ733="Pass","P","F"))</f>
        <v/>
      </c>
      <c r="AH733" s="129"/>
      <c r="AI733" s="129"/>
      <c r="AJ733" s="129"/>
      <c r="AK733" s="119"/>
      <c r="AL733" s="115"/>
      <c r="AM733" s="119"/>
      <c r="AN733" s="119"/>
      <c r="AO733" s="692"/>
      <c r="AP733" s="692"/>
      <c r="AQ733" s="692"/>
      <c r="AR733" s="692"/>
      <c r="AS733" s="692"/>
      <c r="AT733" s="691">
        <f>CE733</f>
        <v/>
      </c>
      <c r="AU733" s="691">
        <f>CF733</f>
        <v/>
      </c>
      <c r="AV733" s="813"/>
      <c r="AW733" s="813"/>
      <c r="AX733" s="197">
        <f>CZ733</f>
        <v/>
      </c>
      <c r="AY733" s="197">
        <f>DE733</f>
        <v/>
      </c>
      <c r="AZ733" s="3379">
        <f>CO733</f>
        <v/>
      </c>
      <c r="BA733" s="3380"/>
      <c r="BB733" s="197">
        <f>CP733</f>
        <v/>
      </c>
      <c r="BC733" s="813"/>
      <c r="BD733" s="197">
        <f>CR733</f>
        <v/>
      </c>
      <c r="BE733" s="121">
        <f>CS733</f>
        <v/>
      </c>
      <c r="BF733" s="122">
        <f>CT733*60</f>
        <v/>
      </c>
      <c r="BG733" s="121">
        <f>BE733</f>
        <v/>
      </c>
      <c r="BH733" s="122">
        <f>CU733*60</f>
        <v/>
      </c>
      <c r="BI733" s="122">
        <f>CV733</f>
        <v/>
      </c>
      <c r="BJ733" s="117"/>
      <c r="BK733" s="812">
        <f>Overview!$E$7</f>
        <v/>
      </c>
      <c r="BL733" s="117"/>
      <c r="BM733" s="836">
        <f>CW733</f>
        <v/>
      </c>
      <c r="BN733" s="812">
        <f>Overview!$P$153</f>
        <v/>
      </c>
      <c r="BO733" s="117"/>
      <c r="BP733" s="117"/>
      <c r="BQ733" s="115"/>
      <c r="BR733" s="1478"/>
      <c r="BS733" s="1548"/>
      <c r="BT733" s="2127" t="inlineStr">
        <is>
          <t>WLAN</t>
        </is>
      </c>
      <c r="BU733" s="2127" t="inlineStr">
        <is>
          <t>2.4 GHz</t>
        </is>
      </c>
      <c r="BV733" s="465">
        <f>Overview!$E$29</f>
        <v/>
      </c>
      <c r="BW733" s="2127"/>
      <c r="BX733" s="2127"/>
      <c r="BY733" s="430"/>
      <c r="BZ733" s="430"/>
      <c r="CA733" s="1997" t="inlineStr">
        <is>
          <t>Back Face</t>
        </is>
      </c>
      <c r="CB733" s="200">
        <v>5</v>
      </c>
      <c r="CC733" s="432">
        <f>IF(COUNT('Conducted WiFi'!$AH$3:$AH$9)=0,7,INDEX('Conducted WiFi'!$T$3:$T$9,MATCH(MAX('Conducted WiFi'!$AH$3:$AH$9),'Conducted WiFi'!$AH$3:$AH$9,0)))</f>
        <v>7</v>
      </c>
      <c r="CD733" s="1716">
        <f>IF(COUNT('Conducted WiFi'!$AH$3:$AH$9)=0,2442,INDEX('Conducted WiFi'!$U$3:$U$9,MATCH(MAX('Conducted WiFi'!$AH$3:$AH$9),'Conducted WiFi'!$AH$3:$AH$9,0)))</f>
        <v>2442</v>
      </c>
      <c r="CE733" s="2013"/>
      <c r="CF733" s="1966"/>
      <c r="CG733" s="392" t="str">
        <f>IF(OR($BY$547="",$BY$547=""),"",$BY$547)</f>
        <v/>
      </c>
      <c r="CH733" s="392">
        <f>BZ733</f>
        <v/>
      </c>
      <c r="CI733" s="392">
        <f>CA733</f>
        <v/>
      </c>
      <c r="CJ733" s="1528"/>
      <c r="CK733" s="1611"/>
      <c r="CL733" s="206">
        <f>IF(CF733=""," ",IF(ABS(CE733-CF733)&lt;=0.125,"Valid","Not valid"))</f>
        <v/>
      </c>
      <c r="CM733" s="207">
        <f> IF(CE733="","",IF(AND(CE733&lt;&gt;"",CF733=""),IF(CE733&gt;=1,"Medir+Sig Max","No"),IF(CF733&lt;&gt;"",IF(CF733&gt;=1,"Medir+Sig Max","No"),"")))</f>
        <v/>
      </c>
      <c r="CN733" s="1787"/>
      <c r="CO733" s="220">
        <f>IF(CK733="",IF(AND(CE733="",CF733=""),"",IF(CF733="",IF(DE733&gt;1,ROUND(DE733*CE733,3),CE733),IF(DE733&gt;1,ROUND(DE733*CF733,3),CF733))),IF(AND(CE733="",CF733=""),"",IF(CF733="",IF(DE733&gt;1,ROUND(DE733*CE733*(1/(CK733)),3),CE733*(1/(CK733))),IF(DE733&gt;1,ROUND(DE733*CF733*(1/(CK733)),3),CF733*(1/(CK733))))))</f>
        <v/>
      </c>
      <c r="CP733" s="2043">
        <f>IF(COUNTIF(Overview!K12:K14,TRUE)&gt;0,2,IF(COUNTIF(Overview!L12:L14,TRUE)&gt;0,4,0))</f>
        <v/>
      </c>
      <c r="CQ733" s="1472">
        <f>IF(CO733="","",IF(CO733&gt;CP733,"Fail","Pass"))</f>
        <v/>
      </c>
      <c r="CR733" s="1481"/>
      <c r="CS733" s="1565">
        <f>MyTimestamp(CO733)</f>
        <v/>
      </c>
      <c r="CT733" s="1531">
        <f>IF(CE733="",0,15)+IF(CF733="",0,15)</f>
        <v/>
      </c>
      <c r="CU733" s="1532">
        <f>IF(CT733=0,0,2)</f>
        <v/>
      </c>
      <c r="CV733" s="859"/>
      <c r="CW733" s="859"/>
      <c r="CX733" s="2038"/>
      <c r="CY733" s="2044"/>
      <c r="CZ733" s="1543">
        <f>10^(CJ733/20)*100-100</f>
        <v/>
      </c>
      <c r="DA733" s="1354"/>
      <c r="DB733" s="731"/>
      <c r="DC733" s="1273">
        <f>IF(DA733="","",10^(DA733/10))</f>
        <v/>
      </c>
      <c r="DD733" s="1404">
        <f>IF(ISNUMBER(DB733)=FALSE,"",10^(DB733/10))</f>
        <v/>
      </c>
      <c r="DE733" s="1543">
        <f>IF(AND(ISNUMBER(DC733),ISNUMBER(DD733)),IF(DC733/DD733&gt;1,ROUND((DC733)/DD733,3),1),1)</f>
        <v/>
      </c>
      <c r="DF733" s="1541"/>
      <c r="DG733" s="1541"/>
      <c r="DH733" s="1541"/>
      <c r="DI733" s="1541"/>
      <c r="DJ733" s="1541"/>
      <c r="DK733" s="1541"/>
      <c r="DL733" s="1541"/>
      <c r="DM733" s="1541"/>
      <c r="DN733" s="1541"/>
      <c r="DO733" s="1541"/>
      <c r="DP733" s="1541"/>
      <c r="DQ733" s="1541"/>
      <c r="DR733" s="1541"/>
    </row>
    <row r="734" ht="12.75" x14ac:dyDescent="0.2">
      <c r="A734" s="1541"/>
      <c r="B734" s="1541"/>
      <c r="C734"/>
      <c r="D734" s="130">
        <f>IF(BX$732="Close to Ear","EN 62209-1","EN 62209-2")</f>
        <v/>
      </c>
      <c r="E734" s="130">
        <f>IF(CG734="Close to Ear","2016","2010/A1:2019")</f>
        <v/>
      </c>
      <c r="F734" s="1488" t="inlineStr">
        <is>
          <t>5.5</t>
        </is>
      </c>
      <c r="G734" s="1497"/>
      <c r="H734" s="120">
        <f>BV734</f>
        <v/>
      </c>
      <c r="I734" s="120">
        <f>BW734</f>
        <v/>
      </c>
      <c r="J734" s="687" t="inlineStr">
        <is>
          <t>WLAN</t>
        </is>
      </c>
      <c r="K734" s="194" t="inlineStr">
        <is>
          <t>2.4 GHz</t>
        </is>
      </c>
      <c r="L734" s="115"/>
      <c r="M734" s="120"/>
      <c r="N734" s="119"/>
      <c r="O734" s="131"/>
      <c r="P734" s="6597"/>
      <c r="Q734" s="131"/>
      <c r="R734" s="131"/>
      <c r="S734" s="120"/>
      <c r="T734" s="120">
        <v>7</v>
      </c>
      <c r="U734" s="120">
        <v>2442</v>
      </c>
      <c r="V734" s="119"/>
      <c r="W734" s="197"/>
      <c r="X734" s="119"/>
      <c r="Y734" s="119"/>
      <c r="Z734" s="119"/>
      <c r="AA734" s="115"/>
      <c r="AB734" s="115"/>
      <c r="AC734" s="689">
        <f>IF(OR(BX$732="Close to Ear",BX$732="Close to Head"),"Head",IF(BX$732="Extremity","Extremity","Body"))</f>
        <v/>
      </c>
      <c r="AD734" s="690">
        <f>CA734</f>
        <v/>
      </c>
      <c r="AE734" s="688">
        <f>CB734</f>
        <v/>
      </c>
      <c r="AF734" s="115"/>
      <c r="AG734" s="808">
        <f>IF(AZ734="","N/A",IF(CQ734="Pass","P","F"))</f>
        <v/>
      </c>
      <c r="AH734" s="129"/>
      <c r="AI734" s="129"/>
      <c r="AJ734" s="129"/>
      <c r="AK734" s="119"/>
      <c r="AL734" s="115"/>
      <c r="AM734" s="119"/>
      <c r="AN734" s="119"/>
      <c r="AO734" s="692"/>
      <c r="AP734" s="692"/>
      <c r="AQ734" s="692"/>
      <c r="AR734" s="692"/>
      <c r="AS734" s="692"/>
      <c r="AT734" s="691">
        <f>CE734</f>
        <v/>
      </c>
      <c r="AU734" s="691">
        <f>CF734</f>
        <v/>
      </c>
      <c r="AV734" s="813"/>
      <c r="AW734" s="813"/>
      <c r="AX734" s="197">
        <f>CZ734</f>
        <v/>
      </c>
      <c r="AY734" s="197">
        <f>DE734</f>
        <v/>
      </c>
      <c r="AZ734" s="3379">
        <f>CO734</f>
        <v/>
      </c>
      <c r="BA734" s="3380"/>
      <c r="BB734" s="197">
        <f>CP734</f>
        <v/>
      </c>
      <c r="BC734" s="813"/>
      <c r="BD734" s="197">
        <f>CR734</f>
        <v/>
      </c>
      <c r="BE734" s="121">
        <f>CS734</f>
        <v/>
      </c>
      <c r="BF734" s="122">
        <f>CT734*60</f>
        <v/>
      </c>
      <c r="BG734" s="121">
        <f>BE734</f>
        <v/>
      </c>
      <c r="BH734" s="122">
        <f>CU734*60</f>
        <v/>
      </c>
      <c r="BI734" s="122">
        <f>CV734</f>
        <v/>
      </c>
      <c r="BJ734" s="117"/>
      <c r="BK734" s="812">
        <f>Overview!$E$7</f>
        <v/>
      </c>
      <c r="BL734" s="117"/>
      <c r="BM734" s="836">
        <f>CW734</f>
        <v/>
      </c>
      <c r="BN734" s="812">
        <f>Overview!$P$153</f>
        <v/>
      </c>
      <c r="BO734" s="117"/>
      <c r="BP734" s="117"/>
      <c r="BQ734" s="115"/>
      <c r="BR734" s="1478"/>
      <c r="BS734" s="1548"/>
      <c r="BT734" s="2127" t="inlineStr">
        <is>
          <t>WLAN</t>
        </is>
      </c>
      <c r="BU734" s="2127" t="inlineStr">
        <is>
          <t>2.4 GHz</t>
        </is>
      </c>
      <c r="BV734" s="465">
        <f>Overview!$E$29</f>
        <v/>
      </c>
      <c r="BW734" s="2127"/>
      <c r="BX734" s="2127"/>
      <c r="BY734" s="432"/>
      <c r="BZ734" s="432"/>
      <c r="CA734" s="1997" t="inlineStr">
        <is>
          <t>Left Edge</t>
        </is>
      </c>
      <c r="CB734" s="200">
        <v>5</v>
      </c>
      <c r="CC734" s="432">
        <f>IF(COUNT('Conducted WiFi'!$AH$3:$AH$9)=0,7,INDEX('Conducted WiFi'!$T$3:$T$9,MATCH(MAX('Conducted WiFi'!$AH$3:$AH$9),'Conducted WiFi'!$AH$3:$AH$9,0)))</f>
        <v>7</v>
      </c>
      <c r="CD734" s="1716">
        <f>IF(COUNT('Conducted WiFi'!$AH$3:$AH$9)=0,2442,INDEX('Conducted WiFi'!$U$3:$U$9,MATCH(MAX('Conducted WiFi'!$AH$3:$AH$9),'Conducted WiFi'!$AH$3:$AH$9,0)))</f>
        <v>2442</v>
      </c>
      <c r="CE734" s="2013"/>
      <c r="CF734" s="1966"/>
      <c r="CG734" s="392" t="str">
        <f>IF(OR($BY$547="",$BY$547=""),"",$BY$547)</f>
        <v/>
      </c>
      <c r="CH734" s="392">
        <f>BZ734</f>
        <v/>
      </c>
      <c r="CI734" s="392">
        <f>CA734</f>
        <v/>
      </c>
      <c r="CJ734" s="1528"/>
      <c r="CK734" s="1606"/>
      <c r="CL734" s="206">
        <f>IF(CF734=""," ",IF(ABS(CE734-CF734)&lt;=0.125,"Valid","Not valid"))</f>
        <v/>
      </c>
      <c r="CM734" s="207">
        <f> IF(CE734="","",IF(AND(CE734&lt;&gt;"",CF734=""),IF(CE734&gt;=1,"Medir+Sig Max","No"),IF(CF734&lt;&gt;"",IF(CF734&gt;=1,"Medir+Sig Max","No"),"")))</f>
        <v/>
      </c>
      <c r="CN734" s="1787"/>
      <c r="CO734" s="220">
        <f>IF(CK734="",IF(AND(CE734="",CF734=""),"",IF(CF734="",IF(DE734&gt;1,ROUND(DE734*CE734,3),CE734),IF(DE734&gt;1,ROUND(DE734*CF734,3),CF734))),IF(AND(CE734="",CF734=""),"",IF(CF734="",IF(DE734&gt;1,ROUND(DE734*CE734*(1/(CK734)),3),CE734*(1/(CK734))),IF(DE734&gt;1,ROUND(DE734*CF734*(1/(CK734)),3),CF734*(1/(CK734))))))</f>
        <v/>
      </c>
      <c r="CP734" s="2043">
        <f>IF(COUNTIF(Overview!K12:K14,TRUE)&gt;0,2,IF(COUNTIF(Overview!L12:L14,TRUE)&gt;0,4,0))</f>
        <v/>
      </c>
      <c r="CQ734" s="1472">
        <f>IF(CO734="","",IF(CO734&gt;CP734,"Fail","Pass"))</f>
        <v/>
      </c>
      <c r="CR734" s="1481"/>
      <c r="CS734" s="1565">
        <f>MyTimestamp(CO734)</f>
        <v/>
      </c>
      <c r="CT734" s="1531">
        <f>IF(CE734="",0,15)+IF(CF734="",0,15)</f>
        <v/>
      </c>
      <c r="CU734" s="1532">
        <f>IF(CT734=0,0,2)</f>
        <v/>
      </c>
      <c r="CV734" s="859"/>
      <c r="CW734" s="859"/>
      <c r="CX734" s="2038"/>
      <c r="CY734" s="2044"/>
      <c r="CZ734" s="1543">
        <f>10^(CJ734/20)*100-100</f>
        <v/>
      </c>
      <c r="DA734" s="1354"/>
      <c r="DB734" s="730"/>
      <c r="DC734" s="1273">
        <f>IF(DA734="","",10^(DA734/10))</f>
        <v/>
      </c>
      <c r="DD734" s="1403">
        <f>IF(ISNUMBER(DB734)=FALSE,"",10^(DB734/10))</f>
        <v/>
      </c>
      <c r="DE734" s="1543">
        <f>IF(AND(ISNUMBER(DC734),ISNUMBER(DD734)),IF(DC734/DD734&gt;1,ROUND((DC734)/DD734,3),1),1)</f>
        <v/>
      </c>
      <c r="DF734" s="1541"/>
      <c r="DG734" s="1541"/>
      <c r="DH734" s="1541"/>
      <c r="DI734" s="1541"/>
      <c r="DJ734" s="1541"/>
      <c r="DK734" s="1541"/>
      <c r="DL734" s="1541"/>
      <c r="DM734" s="1541"/>
      <c r="DN734" s="1541"/>
      <c r="DO734" s="1541"/>
      <c r="DP734" s="1541"/>
      <c r="DQ734" s="1541"/>
      <c r="DR734" s="1541"/>
    </row>
    <row r="735" ht="12.75" x14ac:dyDescent="0.2">
      <c r="A735" s="1541"/>
      <c r="B735" s="1541"/>
      <c r="C735"/>
      <c r="D735" s="130">
        <f>IF(BX$732="Close to Ear","EN 62209-1","EN 62209-2")</f>
        <v/>
      </c>
      <c r="E735" s="130">
        <f>IF(CG735="Close to Ear","2016","2010/A1:2019")</f>
        <v/>
      </c>
      <c r="F735" s="1488" t="inlineStr">
        <is>
          <t>5.5</t>
        </is>
      </c>
      <c r="G735" s="1497"/>
      <c r="H735" s="120">
        <f>BV735</f>
        <v/>
      </c>
      <c r="I735" s="120">
        <f>BW735</f>
        <v/>
      </c>
      <c r="J735" s="687" t="inlineStr">
        <is>
          <t>WLAN</t>
        </is>
      </c>
      <c r="K735" s="194" t="inlineStr">
        <is>
          <t>2.4 GHz</t>
        </is>
      </c>
      <c r="L735" s="115"/>
      <c r="M735" s="120"/>
      <c r="N735" s="119"/>
      <c r="O735" s="131"/>
      <c r="P735" s="6597"/>
      <c r="Q735" s="131"/>
      <c r="R735" s="131"/>
      <c r="S735" s="120"/>
      <c r="T735" s="120">
        <v>7</v>
      </c>
      <c r="U735" s="120">
        <v>2442</v>
      </c>
      <c r="V735" s="119"/>
      <c r="W735" s="197"/>
      <c r="X735" s="119"/>
      <c r="Y735" s="119"/>
      <c r="Z735" s="119"/>
      <c r="AA735" s="115"/>
      <c r="AB735" s="115"/>
      <c r="AC735" s="689">
        <f>IF(OR(BX$732="Close to Ear",BX$732="Close to Head"),"Head",IF(BX$732="Extremity","Extremity","Body"))</f>
        <v/>
      </c>
      <c r="AD735" s="690">
        <f>CA735</f>
        <v/>
      </c>
      <c r="AE735" s="688">
        <f>CB735</f>
        <v/>
      </c>
      <c r="AF735" s="115"/>
      <c r="AG735" s="808">
        <f>IF(AZ735="","N/A",IF(CQ735="Pass","P","F"))</f>
        <v/>
      </c>
      <c r="AH735" s="129"/>
      <c r="AI735" s="129"/>
      <c r="AJ735" s="129"/>
      <c r="AK735" s="119"/>
      <c r="AL735" s="115"/>
      <c r="AM735" s="119"/>
      <c r="AN735" s="119"/>
      <c r="AO735" s="692"/>
      <c r="AP735" s="692"/>
      <c r="AQ735" s="692"/>
      <c r="AR735" s="692"/>
      <c r="AS735" s="692"/>
      <c r="AT735" s="691">
        <f>CE735</f>
        <v/>
      </c>
      <c r="AU735" s="691">
        <f>CF735</f>
        <v/>
      </c>
      <c r="AV735" s="813"/>
      <c r="AW735" s="813"/>
      <c r="AX735" s="197">
        <f>CZ735</f>
        <v/>
      </c>
      <c r="AY735" s="197">
        <f>DE735</f>
        <v/>
      </c>
      <c r="AZ735" s="3379">
        <f>CO735</f>
        <v/>
      </c>
      <c r="BA735" s="3380"/>
      <c r="BB735" s="197">
        <f>CP735</f>
        <v/>
      </c>
      <c r="BC735" s="813"/>
      <c r="BD735" s="197">
        <f>CR735</f>
        <v/>
      </c>
      <c r="BE735" s="121">
        <f>CS735</f>
        <v/>
      </c>
      <c r="BF735" s="122">
        <f>CT735*60</f>
        <v/>
      </c>
      <c r="BG735" s="121">
        <f>BE735</f>
        <v/>
      </c>
      <c r="BH735" s="122">
        <f>CU735*60</f>
        <v/>
      </c>
      <c r="BI735" s="122">
        <f>CV735</f>
        <v/>
      </c>
      <c r="BJ735" s="117"/>
      <c r="BK735" s="812">
        <f>Overview!$E$7</f>
        <v/>
      </c>
      <c r="BL735" s="117"/>
      <c r="BM735" s="836">
        <f>CW735</f>
        <v/>
      </c>
      <c r="BN735" s="812">
        <f>Overview!$P$153</f>
        <v/>
      </c>
      <c r="BO735" s="117"/>
      <c r="BP735" s="117"/>
      <c r="BQ735" s="115"/>
      <c r="BR735" s="1478"/>
      <c r="BS735" s="1548"/>
      <c r="BT735" s="2127" t="inlineStr">
        <is>
          <t>WLAN</t>
        </is>
      </c>
      <c r="BU735" s="2127" t="inlineStr">
        <is>
          <t>2.4 GHz</t>
        </is>
      </c>
      <c r="BV735" s="465">
        <f>Overview!$E$29</f>
        <v/>
      </c>
      <c r="BW735" s="2127"/>
      <c r="BX735" s="2127"/>
      <c r="BY735" s="430"/>
      <c r="BZ735" s="430"/>
      <c r="CA735" s="1997" t="inlineStr">
        <is>
          <t>Right Edge</t>
        </is>
      </c>
      <c r="CB735" s="200">
        <v>5</v>
      </c>
      <c r="CC735" s="432">
        <f>IF(COUNT('Conducted WiFi'!$AH$3:$AH$9)=0,7,INDEX('Conducted WiFi'!$T$3:$T$9,MATCH(MAX('Conducted WiFi'!$AH$3:$AH$9),'Conducted WiFi'!$AH$3:$AH$9,0)))</f>
        <v>7</v>
      </c>
      <c r="CD735" s="1716">
        <f>IF(COUNT('Conducted WiFi'!$AH$3:$AH$9)=0,2442,INDEX('Conducted WiFi'!$U$3:$U$9,MATCH(MAX('Conducted WiFi'!$AH$3:$AH$9),'Conducted WiFi'!$AH$3:$AH$9,0)))</f>
        <v>2442</v>
      </c>
      <c r="CE735" s="2013"/>
      <c r="CF735" s="1966"/>
      <c r="CG735" s="392" t="str">
        <f>IF(OR($BY$547="",$BY$547=""),"",$BY$547)</f>
        <v/>
      </c>
      <c r="CH735" s="392">
        <f>BZ735</f>
        <v/>
      </c>
      <c r="CI735" s="392">
        <f>CA735</f>
        <v/>
      </c>
      <c r="CJ735" s="1528"/>
      <c r="CK735" s="1611"/>
      <c r="CL735" s="206">
        <f>IF(CF735=""," ",IF(ABS(CE735-CF735)&lt;=0.125,"Valid","Not valid"))</f>
        <v/>
      </c>
      <c r="CM735" s="207">
        <f> IF(CE735="","",IF(AND(CE735&lt;&gt;"",CF735=""),IF(CE735&gt;=1,"Medir+Sig Max","No"),IF(CF735&lt;&gt;"",IF(CF735&gt;=1,"Medir+Sig Max","No"),"")))</f>
        <v/>
      </c>
      <c r="CN735" s="1787"/>
      <c r="CO735" s="220">
        <f>IF(CK735="",IF(AND(CE735="",CF735=""),"",IF(CF735="",IF(DE735&gt;1,ROUND(DE735*CE735,3),CE735),IF(DE735&gt;1,ROUND(DE735*CF735,3),CF735))),IF(AND(CE735="",CF735=""),"",IF(CF735="",IF(DE735&gt;1,ROUND(DE735*CE735*(1/(CK735)),3),CE735*(1/(CK735))),IF(DE735&gt;1,ROUND(DE735*CF735*(1/(CK735)),3),CF735*(1/(CK735))))))</f>
        <v/>
      </c>
      <c r="CP735" s="2043">
        <f>IF(COUNTIF(Overview!K12:K14,TRUE)&gt;0,2,IF(COUNTIF(Overview!L12:L14,TRUE)&gt;0,4,0))</f>
        <v/>
      </c>
      <c r="CQ735" s="1472">
        <f>IF(CO735="","",IF(CO735&gt;CP735,"Fail","Pass"))</f>
        <v/>
      </c>
      <c r="CR735" s="1481"/>
      <c r="CS735" s="1565">
        <f>MyTimestamp(CO735)</f>
        <v/>
      </c>
      <c r="CT735" s="1531">
        <f>IF(CE735="",0,15)+IF(CF735="",0,15)</f>
        <v/>
      </c>
      <c r="CU735" s="1532">
        <f>IF(CT735=0,0,2)</f>
        <v/>
      </c>
      <c r="CV735" s="859"/>
      <c r="CW735" s="859"/>
      <c r="CX735" s="2038"/>
      <c r="CY735" s="2044"/>
      <c r="CZ735" s="1543">
        <f>10^(CJ735/20)*100-100</f>
        <v/>
      </c>
      <c r="DA735" s="1354"/>
      <c r="DB735" s="731"/>
      <c r="DC735" s="1273">
        <f>IF(DA735="","",10^(DA735/10))</f>
        <v/>
      </c>
      <c r="DD735" s="1404">
        <f>IF(ISNUMBER(DB735)=FALSE,"",10^(DB735/10))</f>
        <v/>
      </c>
      <c r="DE735" s="1543">
        <f>IF(AND(ISNUMBER(DC735),ISNUMBER(DD735)),IF(DC735/DD735&gt;1,ROUND((DC735)/DD735,3),1),1)</f>
        <v/>
      </c>
      <c r="DF735" s="1541"/>
      <c r="DG735" s="1541"/>
      <c r="DH735" s="1541"/>
      <c r="DI735" s="1541"/>
      <c r="DJ735" s="1541"/>
      <c r="DK735" s="1541"/>
      <c r="DL735" s="1541"/>
      <c r="DM735" s="1541"/>
      <c r="DN735" s="1541"/>
      <c r="DO735" s="1541"/>
      <c r="DP735" s="1541"/>
      <c r="DQ735" s="1541"/>
      <c r="DR735" s="1541"/>
    </row>
    <row r="736" ht="12.75" x14ac:dyDescent="0.2">
      <c r="A736" s="1541"/>
      <c r="B736" s="1541"/>
      <c r="C736"/>
      <c r="D736" s="130">
        <f>IF(BX$732="Close to Ear","EN 62209-1","EN 62209-2")</f>
        <v/>
      </c>
      <c r="E736" s="130">
        <f>IF(CG736="Close to Ear","2016","2010/A1:2019")</f>
        <v/>
      </c>
      <c r="F736" s="1488" t="inlineStr">
        <is>
          <t>5.5</t>
        </is>
      </c>
      <c r="G736" s="1497"/>
      <c r="H736" s="120">
        <f>BV736</f>
        <v/>
      </c>
      <c r="I736" s="120">
        <f>BW736</f>
        <v/>
      </c>
      <c r="J736" s="687" t="inlineStr">
        <is>
          <t>WLAN</t>
        </is>
      </c>
      <c r="K736" s="194" t="inlineStr">
        <is>
          <t>2.4 GHz</t>
        </is>
      </c>
      <c r="L736" s="115"/>
      <c r="M736" s="120"/>
      <c r="N736" s="119"/>
      <c r="O736" s="131"/>
      <c r="P736" s="6597"/>
      <c r="Q736" s="131"/>
      <c r="R736" s="131"/>
      <c r="S736" s="120"/>
      <c r="T736" s="120">
        <v>7</v>
      </c>
      <c r="U736" s="120">
        <v>2442</v>
      </c>
      <c r="V736" s="119"/>
      <c r="W736" s="197"/>
      <c r="X736" s="119"/>
      <c r="Y736" s="119"/>
      <c r="Z736" s="119"/>
      <c r="AA736" s="115"/>
      <c r="AB736" s="115"/>
      <c r="AC736" s="689">
        <f>IF(OR(BX$732="Close to Ear",BX$732="Close to Head"),"Head",IF(BX$732="Extremity","Extremity","Body"))</f>
        <v/>
      </c>
      <c r="AD736" s="690">
        <f>CA736</f>
        <v/>
      </c>
      <c r="AE736" s="688">
        <f>CB736</f>
        <v/>
      </c>
      <c r="AF736" s="115"/>
      <c r="AG736" s="808">
        <f>IF(AZ736="","N/A",IF(CQ736="Pass","P","F"))</f>
        <v/>
      </c>
      <c r="AH736" s="129"/>
      <c r="AI736" s="129"/>
      <c r="AJ736" s="129"/>
      <c r="AK736" s="119"/>
      <c r="AL736" s="115"/>
      <c r="AM736" s="119"/>
      <c r="AN736" s="119"/>
      <c r="AO736" s="692"/>
      <c r="AP736" s="692"/>
      <c r="AQ736" s="692"/>
      <c r="AR736" s="692"/>
      <c r="AS736" s="692"/>
      <c r="AT736" s="691">
        <f>CE736</f>
        <v/>
      </c>
      <c r="AU736" s="691">
        <f>CF736</f>
        <v/>
      </c>
      <c r="AV736" s="813"/>
      <c r="AW736" s="813"/>
      <c r="AX736" s="197">
        <f>CZ736</f>
        <v/>
      </c>
      <c r="AY736" s="197">
        <f>DE736</f>
        <v/>
      </c>
      <c r="AZ736" s="3379">
        <f>CO736</f>
        <v/>
      </c>
      <c r="BA736" s="3380"/>
      <c r="BB736" s="197">
        <f>CP736</f>
        <v/>
      </c>
      <c r="BC736" s="813"/>
      <c r="BD736" s="197">
        <f>CR736</f>
        <v/>
      </c>
      <c r="BE736" s="121">
        <f>CS736</f>
        <v/>
      </c>
      <c r="BF736" s="122">
        <f>CT736*60</f>
        <v/>
      </c>
      <c r="BG736" s="121">
        <f>BE736</f>
        <v/>
      </c>
      <c r="BH736" s="122">
        <f>CU736*60</f>
        <v/>
      </c>
      <c r="BI736" s="122">
        <f>CV736</f>
        <v/>
      </c>
      <c r="BJ736" s="117"/>
      <c r="BK736" s="812">
        <f>Overview!$E$7</f>
        <v/>
      </c>
      <c r="BL736" s="117"/>
      <c r="BM736" s="836">
        <f>CW736</f>
        <v/>
      </c>
      <c r="BN736" s="812">
        <f>Overview!$P$153</f>
        <v/>
      </c>
      <c r="BO736" s="117"/>
      <c r="BP736" s="117"/>
      <c r="BQ736" s="115"/>
      <c r="BR736" s="1478"/>
      <c r="BS736" s="1548"/>
      <c r="BT736" s="2127" t="inlineStr">
        <is>
          <t>WLAN</t>
        </is>
      </c>
      <c r="BU736" s="2127" t="inlineStr">
        <is>
          <t>2.4 GHz</t>
        </is>
      </c>
      <c r="BV736" s="465">
        <f>Overview!$E$29</f>
        <v/>
      </c>
      <c r="BW736" s="2127"/>
      <c r="BX736" s="2127"/>
      <c r="BY736" s="430"/>
      <c r="BZ736" s="430"/>
      <c r="CA736" s="1997" t="inlineStr">
        <is>
          <t>Top Edge</t>
        </is>
      </c>
      <c r="CB736" s="200">
        <v>5</v>
      </c>
      <c r="CC736" s="432">
        <f>IF(COUNT('Conducted WiFi'!$AH$3:$AH$9)=0,7,INDEX('Conducted WiFi'!$T$3:$T$9,MATCH(MAX('Conducted WiFi'!$AH$3:$AH$9),'Conducted WiFi'!$AH$3:$AH$9,0)))</f>
        <v>7</v>
      </c>
      <c r="CD736" s="1716">
        <f>IF(COUNT('Conducted WiFi'!$AH$3:$AH$9)=0,2442,INDEX('Conducted WiFi'!$U$3:$U$9,MATCH(MAX('Conducted WiFi'!$AH$3:$AH$9),'Conducted WiFi'!$AH$3:$AH$9,0)))</f>
        <v>2442</v>
      </c>
      <c r="CE736" s="2013"/>
      <c r="CF736" s="1966"/>
      <c r="CG736" s="392" t="str">
        <f>IF(OR($BY$547="",$BY$547=""),"",$BY$547)</f>
        <v/>
      </c>
      <c r="CH736" s="392">
        <f>BZ736</f>
        <v/>
      </c>
      <c r="CI736" s="392">
        <f>CA736</f>
        <v/>
      </c>
      <c r="CJ736" s="1528"/>
      <c r="CK736" s="1611"/>
      <c r="CL736" s="206">
        <f>IF(CF736=""," ",IF(ABS(CE736-CF736)&lt;=0.125,"Valid","Not valid"))</f>
        <v/>
      </c>
      <c r="CM736" s="207">
        <f> IF(CE736="","",IF(AND(CE736&lt;&gt;"",CF736=""),IF(CE736&gt;=1,"Medir+Sig Max","No"),IF(CF736&lt;&gt;"",IF(CF736&gt;=1,"Medir+Sig Max","No"),"")))</f>
        <v/>
      </c>
      <c r="CN736" s="1787"/>
      <c r="CO736" s="220">
        <f>IF(CK736="",IF(AND(CE736="",CF736=""),"",IF(CF736="",IF(DE736&gt;1,ROUND(DE736*CE736,3),CE736),IF(DE736&gt;1,ROUND(DE736*CF736,3),CF736))),IF(AND(CE736="",CF736=""),"",IF(CF736="",IF(DE736&gt;1,ROUND(DE736*CE736*(1/(CK736)),3),CE736*(1/(CK736))),IF(DE736&gt;1,ROUND(DE736*CF736*(1/(CK736)),3),CF736*(1/(CK736))))))</f>
        <v/>
      </c>
      <c r="CP736" s="2043">
        <f>IF(COUNTIF(Overview!K12:K14,TRUE)&gt;0,2,IF(COUNTIF(Overview!L12:L14,TRUE)&gt;0,4,0))</f>
        <v/>
      </c>
      <c r="CQ736" s="1472">
        <f>IF(CO736="","",IF(CO736&gt;CP736,"Fail","Pass"))</f>
        <v/>
      </c>
      <c r="CR736" s="1481"/>
      <c r="CS736" s="1565">
        <f>MyTimestamp(CO736)</f>
        <v/>
      </c>
      <c r="CT736" s="1531">
        <f>IF(CE736="",0,15)+IF(CF736="",0,15)</f>
        <v/>
      </c>
      <c r="CU736" s="1532">
        <f>IF(CT736=0,0,2)</f>
        <v/>
      </c>
      <c r="CV736" s="859"/>
      <c r="CW736" s="859"/>
      <c r="CX736" s="2038"/>
      <c r="CY736" s="2044"/>
      <c r="CZ736" s="1543">
        <f>10^(CJ736/20)*100-100</f>
        <v/>
      </c>
      <c r="DA736" s="1354"/>
      <c r="DB736" s="731"/>
      <c r="DC736" s="1273">
        <f>IF(DA736="","",10^(DA736/10))</f>
        <v/>
      </c>
      <c r="DD736" s="1404">
        <f>IF(ISNUMBER(DB736)=FALSE,"",10^(DB736/10))</f>
        <v/>
      </c>
      <c r="DE736" s="1543">
        <f>IF(AND(ISNUMBER(DC736),ISNUMBER(DD736)),IF(DC736/DD736&gt;1,ROUND((DC736)/DD736,3),1),1)</f>
        <v/>
      </c>
      <c r="DF736" s="1541"/>
      <c r="DG736" s="1541"/>
      <c r="DH736" s="1541"/>
      <c r="DI736" s="1541"/>
      <c r="DJ736" s="1541"/>
      <c r="DK736" s="1541"/>
      <c r="DL736" s="1541"/>
      <c r="DM736" s="1541"/>
      <c r="DN736" s="1541"/>
      <c r="DO736" s="1541"/>
      <c r="DP736" s="1541"/>
      <c r="DQ736" s="1541"/>
      <c r="DR736" s="1541"/>
    </row>
    <row r="737" ht="12.75" x14ac:dyDescent="0.2">
      <c r="A737" s="1541"/>
      <c r="B737" s="1541"/>
      <c r="C737"/>
      <c r="D737" s="130">
        <f>IF(BX$732="Close to Ear","EN 62209-1","EN 62209-2")</f>
        <v/>
      </c>
      <c r="E737" s="130">
        <f>IF(CG737="Close to Ear","2016","2010/A1:2019")</f>
        <v/>
      </c>
      <c r="F737" s="1488" t="inlineStr">
        <is>
          <t>5.5</t>
        </is>
      </c>
      <c r="G737" s="1497"/>
      <c r="H737" s="120">
        <f>BV737</f>
        <v/>
      </c>
      <c r="I737" s="120">
        <f>BW737</f>
        <v/>
      </c>
      <c r="J737" s="687" t="inlineStr">
        <is>
          <t>WLAN</t>
        </is>
      </c>
      <c r="K737" s="194" t="inlineStr">
        <is>
          <t>2.4 GHz</t>
        </is>
      </c>
      <c r="L737" s="115"/>
      <c r="M737" s="120"/>
      <c r="N737" s="119"/>
      <c r="O737" s="131"/>
      <c r="P737" s="6597"/>
      <c r="Q737" s="131"/>
      <c r="R737" s="131"/>
      <c r="S737" s="120"/>
      <c r="T737" s="120">
        <v>7</v>
      </c>
      <c r="U737" s="120">
        <v>2442</v>
      </c>
      <c r="V737" s="119"/>
      <c r="W737" s="197"/>
      <c r="X737" s="119"/>
      <c r="Y737" s="119"/>
      <c r="Z737" s="119"/>
      <c r="AA737" s="115"/>
      <c r="AB737" s="115"/>
      <c r="AC737" s="689">
        <f>IF(OR(BX$732="Close to Ear",BX$732="Close to Head"),"Head",IF(BX$732="Extremity","Extremity","Body"))</f>
        <v/>
      </c>
      <c r="AD737" s="690">
        <f>CA737</f>
        <v/>
      </c>
      <c r="AE737" s="688">
        <f>CB737</f>
        <v/>
      </c>
      <c r="AF737" s="115"/>
      <c r="AG737" s="808">
        <f>IF(AZ737="","N/A",IF(CQ737="Pass","P","F"))</f>
        <v/>
      </c>
      <c r="AH737" s="129"/>
      <c r="AI737" s="129"/>
      <c r="AJ737" s="129"/>
      <c r="AK737" s="119"/>
      <c r="AL737" s="115"/>
      <c r="AM737" s="119"/>
      <c r="AN737" s="119"/>
      <c r="AO737" s="692"/>
      <c r="AP737" s="692"/>
      <c r="AQ737" s="692"/>
      <c r="AR737" s="692"/>
      <c r="AS737" s="692"/>
      <c r="AT737" s="691">
        <f>CE737</f>
        <v/>
      </c>
      <c r="AU737" s="691">
        <f>CF737</f>
        <v/>
      </c>
      <c r="AV737" s="813"/>
      <c r="AW737" s="813"/>
      <c r="AX737" s="197">
        <f>CZ737</f>
        <v/>
      </c>
      <c r="AY737" s="197">
        <f>DE737</f>
        <v/>
      </c>
      <c r="AZ737" s="3379">
        <f>CO737</f>
        <v/>
      </c>
      <c r="BA737" s="3380"/>
      <c r="BB737" s="197">
        <f>CP737</f>
        <v/>
      </c>
      <c r="BC737" s="813"/>
      <c r="BD737" s="197">
        <f>CR737</f>
        <v/>
      </c>
      <c r="BE737" s="121">
        <f>CS737</f>
        <v/>
      </c>
      <c r="BF737" s="122">
        <f>CT737*60</f>
        <v/>
      </c>
      <c r="BG737" s="121">
        <f>BE737</f>
        <v/>
      </c>
      <c r="BH737" s="122">
        <f>CU737*60</f>
        <v/>
      </c>
      <c r="BI737" s="122">
        <f>CV737</f>
        <v/>
      </c>
      <c r="BJ737" s="117"/>
      <c r="BK737" s="812">
        <f>Overview!$E$7</f>
        <v/>
      </c>
      <c r="BL737" s="117"/>
      <c r="BM737" s="836">
        <f>CW737</f>
        <v/>
      </c>
      <c r="BN737" s="812">
        <f>Overview!$P$153</f>
        <v/>
      </c>
      <c r="BO737" s="117"/>
      <c r="BP737" s="117"/>
      <c r="BQ737" s="115"/>
      <c r="BR737" s="1478"/>
      <c r="BS737" s="1548"/>
      <c r="BT737" s="2127" t="inlineStr">
        <is>
          <t>WLAN</t>
        </is>
      </c>
      <c r="BU737" s="2127" t="inlineStr">
        <is>
          <t>2.4 GHz</t>
        </is>
      </c>
      <c r="BV737" s="465">
        <f>Overview!$E$29</f>
        <v/>
      </c>
      <c r="BW737" s="2127"/>
      <c r="BX737" s="2127"/>
      <c r="BY737" s="434"/>
      <c r="BZ737" s="434"/>
      <c r="CA737" s="1997" t="inlineStr">
        <is>
          <t>Bottom Edge</t>
        </is>
      </c>
      <c r="CB737" s="201">
        <v>5</v>
      </c>
      <c r="CC737" s="509">
        <f>IF(COUNT('Conducted WiFi'!$AH$3:$AH$9)=0,7,INDEX('Conducted WiFi'!$T$3:$T$9,MATCH(MAX('Conducted WiFi'!$AH$3:$AH$9),'Conducted WiFi'!$AH$3:$AH$9,0)))</f>
        <v>7</v>
      </c>
      <c r="CD737" s="1717">
        <f>IF(COUNT('Conducted WiFi'!$AH$3:$AH$9)=0,2442,INDEX('Conducted WiFi'!$U$3:$U$9,MATCH(MAX('Conducted WiFi'!$AH$3:$AH$9),'Conducted WiFi'!$AH$3:$AH$9,0)))</f>
        <v>2442</v>
      </c>
      <c r="CE737" s="2013"/>
      <c r="CF737" s="1966"/>
      <c r="CG737" s="392" t="str">
        <f>IF(OR($BY$547="",$BY$547=""),"",$BY$547)</f>
        <v/>
      </c>
      <c r="CH737" s="392">
        <f>BZ737</f>
        <v/>
      </c>
      <c r="CI737" s="392">
        <f>CA737</f>
        <v/>
      </c>
      <c r="CJ737" s="1528"/>
      <c r="CK737" s="1612"/>
      <c r="CL737" s="206">
        <f>IF(CF737=""," ",IF(ABS(CE737-CF737)&lt;=0.125,"Valid","Not valid"))</f>
        <v/>
      </c>
      <c r="CM737" s="207">
        <f> IF(CE737="","",IF(AND(CE737&lt;&gt;"",CF737=""),IF(CE737&gt;=1,"Medir+Sig Max","No"),IF(CF737&lt;&gt;"",IF(CF737&gt;=1,"Medir+Sig Max","No"),"")))</f>
        <v/>
      </c>
      <c r="CN737" s="1787"/>
      <c r="CO737" s="220">
        <f>IF(CK737="",IF(AND(CE737="",CF737=""),"",IF(CF737="",IF(DE737&gt;1,ROUND(DE737*CE737,3),CE737),IF(DE737&gt;1,ROUND(DE737*CF737,3),CF737))),IF(AND(CE737="",CF737=""),"",IF(CF737="",IF(DE737&gt;1,ROUND(DE737*CE737*(1/(CK737)),3),CE737*(1/(CK737))),IF(DE737&gt;1,ROUND(DE737*CF737*(1/(CK737)),3),CF737*(1/(CK737))))))</f>
        <v/>
      </c>
      <c r="CP737" s="2043">
        <f>IF(COUNTIF(Overview!K12:K14,TRUE)&gt;0,2,IF(COUNTIF(Overview!L12:L14,TRUE)&gt;0,4,0))</f>
        <v/>
      </c>
      <c r="CQ737" s="1472">
        <f>IF(CO737="","",IF(CO737&gt;CP737,"Fail","Pass"))</f>
        <v/>
      </c>
      <c r="CR737" s="1481"/>
      <c r="CS737" s="1565">
        <f>MyTimestamp(CO737)</f>
        <v/>
      </c>
      <c r="CT737" s="1531">
        <f>IF(CE737="",0,15)+IF(CF737="",0,15)</f>
        <v/>
      </c>
      <c r="CU737" s="1532">
        <f>IF(CT737=0,0,2)</f>
        <v/>
      </c>
      <c r="CV737" s="859"/>
      <c r="CW737" s="859"/>
      <c r="CX737" s="2038"/>
      <c r="CY737" s="2044"/>
      <c r="CZ737" s="1543">
        <f>10^(CJ737/20)*100-100</f>
        <v/>
      </c>
      <c r="DA737" s="1354"/>
      <c r="DB737" s="732"/>
      <c r="DC737" s="1273">
        <f>IF(DA737="","",10^(DA737/10))</f>
        <v/>
      </c>
      <c r="DD737" s="1405">
        <f>IF(ISNUMBER(DB737)=FALSE,"",10^(DB737/10))</f>
        <v/>
      </c>
      <c r="DE737" s="1543">
        <f>IF(AND(ISNUMBER(DC737),ISNUMBER(DD737)),IF(DC737/DD737&gt;1,ROUND((DC737)/DD737,3),1),1)</f>
        <v/>
      </c>
      <c r="DF737" s="1541"/>
      <c r="DG737" s="1541"/>
      <c r="DH737" s="1541"/>
      <c r="DI737" s="1541"/>
      <c r="DJ737" s="1541"/>
      <c r="DK737" s="1541"/>
      <c r="DL737" s="1541"/>
      <c r="DM737" s="1541"/>
      <c r="DN737" s="1541"/>
      <c r="DO737" s="1541"/>
      <c r="DP737" s="1541"/>
      <c r="DQ737" s="1541"/>
      <c r="DR737" s="1541"/>
    </row>
    <row r="738" ht="12.75" x14ac:dyDescent="0.2">
      <c r="A738" s="1541"/>
      <c r="B738" s="1541"/>
      <c r="C738"/>
      <c r="D738" s="130">
        <f>IF(BX$732="Close to Ear","EN 62209-1","EN 62209-2")</f>
        <v/>
      </c>
      <c r="E738" s="130">
        <f>IF(CG738="Close to Ear","2016","2010/A1:2019")</f>
        <v/>
      </c>
      <c r="F738" s="1488" t="inlineStr">
        <is>
          <t>5.5</t>
        </is>
      </c>
      <c r="G738" s="1497"/>
      <c r="H738" s="120">
        <f>BV738</f>
        <v/>
      </c>
      <c r="I738" s="120">
        <f>BW738</f>
        <v/>
      </c>
      <c r="J738" s="687" t="inlineStr">
        <is>
          <t>WLAN</t>
        </is>
      </c>
      <c r="K738" s="194" t="inlineStr">
        <is>
          <t>2.4 GHz</t>
        </is>
      </c>
      <c r="L738" s="115"/>
      <c r="M738" s="120"/>
      <c r="N738" s="119"/>
      <c r="O738" s="131"/>
      <c r="P738" s="6597"/>
      <c r="Q738" s="131"/>
      <c r="R738" s="131"/>
      <c r="S738" s="120"/>
      <c r="T738" s="120">
        <v>7</v>
      </c>
      <c r="U738" s="120">
        <v>2442</v>
      </c>
      <c r="V738" s="119"/>
      <c r="W738" s="197"/>
      <c r="X738" s="119"/>
      <c r="Y738" s="119"/>
      <c r="Z738" s="119"/>
      <c r="AA738" s="115"/>
      <c r="AB738" s="115"/>
      <c r="AC738" s="689">
        <f>IF(OR(BX$732="Close to Ear",BX$732="Close to Head"),"Head",IF(BX$732="Extremity","Extremity","Body"))</f>
        <v/>
      </c>
      <c r="AD738" s="690">
        <f>CA738</f>
        <v/>
      </c>
      <c r="AE738" s="688">
        <f>CB738</f>
        <v/>
      </c>
      <c r="AF738" s="115"/>
      <c r="AG738" s="808">
        <f>IF(AZ738="","N/A",IF(CQ738="Pass","P","F"))</f>
        <v/>
      </c>
      <c r="AH738" s="129"/>
      <c r="AI738" s="129"/>
      <c r="AJ738" s="129"/>
      <c r="AK738" s="119"/>
      <c r="AL738" s="115"/>
      <c r="AM738" s="119"/>
      <c r="AN738" s="119"/>
      <c r="AO738" s="692"/>
      <c r="AP738" s="692"/>
      <c r="AQ738" s="692"/>
      <c r="AR738" s="692"/>
      <c r="AS738" s="692"/>
      <c r="AT738" s="691">
        <f>CE738</f>
        <v/>
      </c>
      <c r="AU738" s="691">
        <f>CF738</f>
        <v/>
      </c>
      <c r="AV738" s="813"/>
      <c r="AW738" s="813"/>
      <c r="AX738" s="197">
        <f>CZ738</f>
        <v/>
      </c>
      <c r="AY738" s="197">
        <f>DE738</f>
        <v/>
      </c>
      <c r="AZ738" s="3379">
        <f>CO738</f>
        <v/>
      </c>
      <c r="BA738" s="3380"/>
      <c r="BB738" s="197">
        <f>CP738</f>
        <v/>
      </c>
      <c r="BC738" s="813"/>
      <c r="BD738" s="197">
        <f>CR738</f>
        <v/>
      </c>
      <c r="BE738" s="121">
        <f>CS738</f>
        <v/>
      </c>
      <c r="BF738" s="122">
        <f>CT738*60</f>
        <v/>
      </c>
      <c r="BG738" s="121">
        <f>BE738</f>
        <v/>
      </c>
      <c r="BH738" s="122">
        <f>CU738*60</f>
        <v/>
      </c>
      <c r="BI738" s="122">
        <f>CV738</f>
        <v/>
      </c>
      <c r="BJ738" s="117"/>
      <c r="BK738" s="812">
        <f>Overview!$E$7</f>
        <v/>
      </c>
      <c r="BL738" s="117"/>
      <c r="BM738" s="836">
        <f>CW738</f>
        <v/>
      </c>
      <c r="BN738" s="812">
        <f>Overview!$P$153</f>
        <v/>
      </c>
      <c r="BO738" s="117"/>
      <c r="BP738" s="117"/>
      <c r="BQ738" s="115"/>
      <c r="BR738" s="1478"/>
      <c r="BS738" s="1548"/>
      <c r="BT738" s="2127" t="inlineStr">
        <is>
          <t>WLAN</t>
        </is>
      </c>
      <c r="BU738" s="2127" t="inlineStr">
        <is>
          <t>2.4 GHz</t>
        </is>
      </c>
      <c r="BV738" s="465">
        <f>Overview!$E$29</f>
        <v/>
      </c>
      <c r="BW738" s="2127"/>
      <c r="BX738" s="2127"/>
      <c r="BY738" s="510"/>
      <c r="BZ738" s="510"/>
      <c r="CA738" s="511" t="str">
        <f>IF(COUNT(CF732:CF737)=0,IF(COUNT(CE732:CE737)=0,"TBD",VLOOKUP(MAX(CE732:CE737),CE732:CI737,5,FALSE)),VLOOKUP(MAX(CF732:CF737),CF732:CI737,4,FALSE))</f>
        <v>TBD</v>
      </c>
      <c r="CB738" s="1971">
        <v>5</v>
      </c>
      <c r="CC738" s="510">
        <f>IF(COUNT('Conducted WiFi'!$AH$3:$AH$9)=0,7,INDEX('Conducted WiFi'!$T$3:$T$9,MATCH(MAX('Conducted WiFi'!$AH$3:$AH$9),'Conducted WiFi'!$AH$3:$AH$9,0)))</f>
        <v>7</v>
      </c>
      <c r="CD738" s="510">
        <f>IF(COUNT('Conducted WiFi'!$AH$3:$AH$9)=0,2442,INDEX('Conducted WiFi'!$U$3:$U$9,MATCH(MAX('Conducted WiFi'!$AH$3:$AH$9),'Conducted WiFi'!$AH$3:$AH$9,0)))</f>
        <v>2442</v>
      </c>
      <c r="CE738" s="2013"/>
      <c r="CF738" s="1966"/>
      <c r="CG738" s="392" t="str">
        <f>IF(OR($BY$547="",$BY$547=""),"",$BY$547)</f>
        <v/>
      </c>
      <c r="CH738" s="392">
        <f>BZ738</f>
        <v/>
      </c>
      <c r="CI738" s="392">
        <f>CA738</f>
        <v/>
      </c>
      <c r="CJ738" s="1528"/>
      <c r="CK738" s="1608"/>
      <c r="CL738" s="206">
        <f>IF(CF738=""," ",IF(ABS(CE738-CF738)&lt;=0.125,"Valid","Not valid"))</f>
        <v/>
      </c>
      <c r="CM738" s="207">
        <f> IF(CE738="","",IF(AND(CE738&lt;&gt;"",CF738=""),IF(CE738&gt;=1,"Medir+Sig Max","No"),IF(CF738&lt;&gt;"",IF(CF738&gt;=1,"Medir+Sig Max","No"),"")))</f>
        <v/>
      </c>
      <c r="CN738" s="1787"/>
      <c r="CO738" s="220">
        <f>IF(CK738="",IF(AND(CE738="",CF738=""),"",IF(CF738="",IF(DE738&gt;1,ROUND(DE738*CE738,3),CE738),IF(DE738&gt;1,ROUND(DE738*CF738,3),CF738))),IF(AND(CE738="",CF738=""),"",IF(CF738="",IF(DE738&gt;1,ROUND(DE738*CE738*(1/(CK738)),3),CE738*(1/(CK738))),IF(DE738&gt;1,ROUND(DE738*CF738*(1/(CK738)),3),CF738*(1/(CK738))))))</f>
        <v/>
      </c>
      <c r="CP738" s="2043">
        <f>IF(COUNTIF(Overview!K12:K14,TRUE)&gt;0,2,IF(COUNTIF(Overview!L12:L14,TRUE)&gt;0,4,0))</f>
        <v/>
      </c>
      <c r="CQ738" s="1472">
        <f>IF(CO738="","",IF(CO738&gt;CP738,"Fail","Pass"))</f>
        <v/>
      </c>
      <c r="CR738" s="1481"/>
      <c r="CS738" s="1565">
        <f>MyTimestamp(CO738)</f>
        <v/>
      </c>
      <c r="CT738" s="1531">
        <f>IF(CE738="",0,15)+IF(CF738="",0,15)</f>
        <v/>
      </c>
      <c r="CU738" s="1532">
        <f>IF(CT738=0,0,2)</f>
        <v/>
      </c>
      <c r="CV738" s="859"/>
      <c r="CW738" s="859"/>
      <c r="CX738" s="2038"/>
      <c r="CY738" s="2044"/>
      <c r="CZ738" s="1543">
        <f>10^(CJ738/20)*100-100</f>
        <v/>
      </c>
      <c r="DA738" s="1354"/>
      <c r="DB738" s="1452"/>
      <c r="DC738" s="1273">
        <f>IF(DA738="","",10^(DA738/10))</f>
        <v/>
      </c>
      <c r="DD738" s="1406">
        <f>IF(ISNUMBER(DB738)=FALSE,"",10^(DB738/10))</f>
        <v/>
      </c>
      <c r="DE738" s="1543">
        <f>IF(AND(ISNUMBER(DC738),ISNUMBER(DD738)),IF(DC738/DD738&gt;1,ROUND((DC738)/DD738,3),1),1)</f>
        <v/>
      </c>
      <c r="DF738" s="1541"/>
      <c r="DG738" s="1541"/>
      <c r="DH738" s="1541"/>
      <c r="DI738" s="1541"/>
      <c r="DJ738" s="1541"/>
      <c r="DK738" s="1541"/>
      <c r="DL738" s="1541"/>
      <c r="DM738" s="1541"/>
      <c r="DN738" s="1541"/>
      <c r="DO738" s="1541"/>
      <c r="DP738" s="1541"/>
      <c r="DQ738" s="1541"/>
      <c r="DR738" s="1541"/>
    </row>
    <row r="739" ht="12.75" x14ac:dyDescent="0.2">
      <c r="A739" s="1541"/>
      <c r="B739" s="1541"/>
      <c r="C739"/>
      <c r="D739" s="130">
        <f>IF(BX$732="Close to Ear","EN 62209-1","EN 62209-2")</f>
        <v/>
      </c>
      <c r="E739" s="130">
        <f>IF(CG739="Close to Ear","2016","2010/A1:2019")</f>
        <v/>
      </c>
      <c r="F739" s="1488" t="inlineStr">
        <is>
          <t>5.5</t>
        </is>
      </c>
      <c r="G739" s="1497"/>
      <c r="H739" s="120">
        <f>BV739</f>
        <v/>
      </c>
      <c r="I739" s="120">
        <f>BW739</f>
        <v/>
      </c>
      <c r="J739" s="687" t="inlineStr">
        <is>
          <t>WLAN</t>
        </is>
      </c>
      <c r="K739" s="194" t="inlineStr">
        <is>
          <t>2.4 GHz</t>
        </is>
      </c>
      <c r="L739" s="115"/>
      <c r="M739" s="120"/>
      <c r="N739" s="119"/>
      <c r="O739" s="131"/>
      <c r="P739" s="6597"/>
      <c r="Q739" s="131"/>
      <c r="R739" s="131"/>
      <c r="S739" s="120"/>
      <c r="T739" s="120">
        <v>7</v>
      </c>
      <c r="U739" s="120">
        <v>2442</v>
      </c>
      <c r="V739" s="119"/>
      <c r="W739" s="197"/>
      <c r="X739" s="119"/>
      <c r="Y739" s="119"/>
      <c r="Z739" s="119"/>
      <c r="AA739" s="115"/>
      <c r="AB739" s="115"/>
      <c r="AC739" s="689">
        <f>IF(OR(BX$732="Close to Ear",BX$732="Close to Head"),"Head",IF(BX$732="Extremity","Extremity","Body"))</f>
        <v/>
      </c>
      <c r="AD739" s="690">
        <f>CA739</f>
        <v/>
      </c>
      <c r="AE739" s="688">
        <f>CB739</f>
        <v/>
      </c>
      <c r="AF739" s="115"/>
      <c r="AG739" s="808">
        <f>IF(AZ739="","N/A",IF(CQ739="Pass","P","F"))</f>
        <v/>
      </c>
      <c r="AH739" s="129"/>
      <c r="AI739" s="129"/>
      <c r="AJ739" s="129"/>
      <c r="AK739" s="119"/>
      <c r="AL739" s="115"/>
      <c r="AM739" s="119"/>
      <c r="AN739" s="119"/>
      <c r="AO739" s="692"/>
      <c r="AP739" s="692"/>
      <c r="AQ739" s="692"/>
      <c r="AR739" s="692"/>
      <c r="AS739" s="692"/>
      <c r="AT739" s="691">
        <f>CE739</f>
        <v/>
      </c>
      <c r="AU739" s="691">
        <f>CF739</f>
        <v/>
      </c>
      <c r="AV739" s="813"/>
      <c r="AW739" s="813"/>
      <c r="AX739" s="197">
        <f>CZ739</f>
        <v/>
      </c>
      <c r="AY739" s="197">
        <f>DE739</f>
        <v/>
      </c>
      <c r="AZ739" s="3379">
        <f>CO739</f>
        <v/>
      </c>
      <c r="BA739" s="3380"/>
      <c r="BB739" s="197">
        <f>CP739</f>
        <v/>
      </c>
      <c r="BC739" s="813"/>
      <c r="BD739" s="197">
        <f>CR739</f>
        <v/>
      </c>
      <c r="BE739" s="121">
        <f>CS739</f>
        <v/>
      </c>
      <c r="BF739" s="122">
        <f>CT739*60</f>
        <v/>
      </c>
      <c r="BG739" s="121">
        <f>BE739</f>
        <v/>
      </c>
      <c r="BH739" s="122">
        <f>CU739*60</f>
        <v/>
      </c>
      <c r="BI739" s="122">
        <f>CV739</f>
        <v/>
      </c>
      <c r="BJ739" s="117"/>
      <c r="BK739" s="812">
        <f>Overview!$E$7</f>
        <v/>
      </c>
      <c r="BL739" s="117"/>
      <c r="BM739" s="836">
        <f>CW739</f>
        <v/>
      </c>
      <c r="BN739" s="812">
        <f>Overview!$P$153</f>
        <v/>
      </c>
      <c r="BO739" s="117"/>
      <c r="BP739" s="117"/>
      <c r="BQ739" s="115"/>
      <c r="BR739" s="1478"/>
      <c r="BS739" s="1548"/>
      <c r="BT739" s="2128" t="inlineStr">
        <is>
          <t>WLAN</t>
        </is>
      </c>
      <c r="BU739" s="2128" t="inlineStr">
        <is>
          <t>2.4 GHz</t>
        </is>
      </c>
      <c r="BV739" s="469">
        <f>Overview!$E$29</f>
        <v/>
      </c>
      <c r="BW739" s="2128"/>
      <c r="BX739" s="2128"/>
      <c r="BY739" s="510"/>
      <c r="BZ739" s="510"/>
      <c r="CA739" s="511" t="str">
        <f>CA738</f>
        <v>TBD</v>
      </c>
      <c r="CB739" s="1971">
        <v>5</v>
      </c>
      <c r="CC739" s="510">
        <f>IF(COUNT('Conducted WiFi'!$AH$3:$AH$9)=0,7,INDEX('Conducted WiFi'!$T$3:$T$9,MATCH(MAX('Conducted WiFi'!$AH$3:$AH$9),'Conducted WiFi'!$AH$3:$AH$9,0)))</f>
        <v>7</v>
      </c>
      <c r="CD739" s="1718">
        <f>IF(COUNT('Conducted WiFi'!$AH$3:$AH$9)=0,2442,INDEX('Conducted WiFi'!$U$3:$U$9,MATCH(MAX('Conducted WiFi'!$AH$3:$AH$9),'Conducted WiFi'!$AH$3:$AH$9,0)))</f>
        <v>2442</v>
      </c>
      <c r="CE739" s="2013"/>
      <c r="CF739" s="1966"/>
      <c r="CG739" s="392" t="str">
        <f>IF(OR($BY$547="",$BY$547=""),"",$BY$547)</f>
        <v/>
      </c>
      <c r="CH739" s="392">
        <f>BZ739</f>
        <v/>
      </c>
      <c r="CI739" s="392">
        <f>CA739</f>
        <v/>
      </c>
      <c r="CJ739" s="1528"/>
      <c r="CK739" s="1608"/>
      <c r="CL739" s="206">
        <f>IF(CF739=""," ",IF(ABS(CE739-CF739)&lt;=0.125,"Valid","Not valid"))</f>
        <v/>
      </c>
      <c r="CM739" s="207">
        <f> IF(CE739="","",IF(AND(CE739&lt;&gt;"",CF739=""),IF(CE739&gt;=1,"Medir+Sig Max","No"),IF(CF739&lt;&gt;"",IF(CF739&gt;=1,"Medir+Sig Max","No"),"")))</f>
        <v/>
      </c>
      <c r="CN739" s="1787"/>
      <c r="CO739" s="220">
        <f>IF(CK739="",IF(AND(CE739="",CF739=""),"",IF(CF739="",IF(DE739&gt;1,ROUND(DE739*CE739,3),CE739),IF(DE739&gt;1,ROUND(DE739*CF739,3),CF739))),IF(AND(CE739="",CF739=""),"",IF(CF739="",IF(DE739&gt;1,ROUND(DE739*CE739*(1/(CK739)),3),CE739*(1/(CK739))),IF(DE739&gt;1,ROUND(DE739*CF739*(1/(CK739)),3),CF739*(1/(CK739))))))</f>
        <v/>
      </c>
      <c r="CP739" s="2043">
        <f>IF(COUNTIF(Overview!K12:K14,TRUE)&gt;0,2,IF(COUNTIF(Overview!L12:L14,TRUE)&gt;0,4,0))</f>
        <v/>
      </c>
      <c r="CQ739" s="1472">
        <f>IF(CO739="","",IF(CO739&gt;CP739,"Fail","Pass"))</f>
        <v/>
      </c>
      <c r="CR739" s="1481"/>
      <c r="CS739" s="1565">
        <f>MyTimestamp(CO739)</f>
        <v/>
      </c>
      <c r="CT739" s="1531">
        <f>IF(CE739="",0,15)+IF(CF739="",0,15)</f>
        <v/>
      </c>
      <c r="CU739" s="1532">
        <f>IF(CT739=0,0,2)</f>
        <v/>
      </c>
      <c r="CV739" s="859"/>
      <c r="CW739" s="859"/>
      <c r="CX739" s="2038"/>
      <c r="CY739" s="2044"/>
      <c r="CZ739" s="1543">
        <f>10^(CJ739/20)*100-100</f>
        <v/>
      </c>
      <c r="DA739" s="1354"/>
      <c r="DB739" s="1452"/>
      <c r="DC739" s="1273">
        <f>IF(DA739="","",10^(DA739/10))</f>
        <v/>
      </c>
      <c r="DD739" s="1406">
        <f>IF(ISNUMBER(DB739)=FALSE,"",10^(DB739/10))</f>
        <v/>
      </c>
      <c r="DE739" s="1543">
        <f>IF(AND(ISNUMBER(DC739),ISNUMBER(DD739)),IF(DC739/DD739&gt;1,ROUND((DC739)/DD739,3),1),1)</f>
        <v/>
      </c>
      <c r="DF739" s="1541"/>
      <c r="DG739" s="1541"/>
      <c r="DH739" s="1541"/>
      <c r="DI739" s="1541"/>
      <c r="DJ739" s="1541"/>
      <c r="DK739" s="1541"/>
      <c r="DL739" s="1541"/>
      <c r="DM739" s="1541"/>
      <c r="DN739" s="1541"/>
      <c r="DO739" s="1541"/>
      <c r="DP739" s="1541"/>
      <c r="DQ739" s="1541"/>
      <c r="DR739" s="1541"/>
    </row>
    <row r="740" ht="12.75" x14ac:dyDescent="0.2">
      <c r="A740" s="1541"/>
      <c r="B740" s="1541"/>
      <c r="C740"/>
      <c r="D740" s="130">
        <f>IF(BX$732="Close to Ear","EN 62209-1","EN 62209-2")</f>
        <v/>
      </c>
      <c r="E740" s="130">
        <f>IF(CG740="Close to Ear","2016","2010/A1:2019")</f>
        <v/>
      </c>
      <c r="F740" s="1488" t="inlineStr">
        <is>
          <t>5.5</t>
        </is>
      </c>
      <c r="G740" s="1497"/>
      <c r="H740" s="120">
        <f>BV740</f>
        <v/>
      </c>
      <c r="I740" s="120">
        <f>BW740</f>
        <v/>
      </c>
      <c r="J740" s="687" t="inlineStr">
        <is>
          <t>WLAN</t>
        </is>
      </c>
      <c r="K740" s="194" t="inlineStr">
        <is>
          <t>2.4 GHz</t>
        </is>
      </c>
      <c r="L740" s="115"/>
      <c r="M740" s="120"/>
      <c r="N740" s="119"/>
      <c r="O740" s="131"/>
      <c r="P740" s="6597"/>
      <c r="Q740" s="131"/>
      <c r="R740" s="131"/>
      <c r="S740" s="120"/>
      <c r="T740" s="120">
        <v>7</v>
      </c>
      <c r="U740" s="120">
        <v>2442</v>
      </c>
      <c r="V740" s="119"/>
      <c r="W740" s="197"/>
      <c r="X740" s="119"/>
      <c r="Y740" s="119"/>
      <c r="Z740" s="119"/>
      <c r="AA740" s="115"/>
      <c r="AB740" s="115"/>
      <c r="AC740" s="689">
        <f>IF(OR(BX$732="Close to Ear",BX$732="Close to Head"),"Head",IF(BX$732="Extremity","Extremity","Body"))</f>
        <v/>
      </c>
      <c r="AD740" s="690">
        <f>CA740</f>
        <v/>
      </c>
      <c r="AE740" s="688">
        <f>CB740</f>
        <v/>
      </c>
      <c r="AF740" s="115"/>
      <c r="AG740" s="808">
        <f>IF(AZ740="","N/A",IF(CQ740="Pass","P","F"))</f>
        <v/>
      </c>
      <c r="AH740" s="129"/>
      <c r="AI740" s="129"/>
      <c r="AJ740" s="129"/>
      <c r="AK740" s="119"/>
      <c r="AL740" s="115"/>
      <c r="AM740" s="119"/>
      <c r="AN740" s="119"/>
      <c r="AO740" s="692"/>
      <c r="AP740" s="692"/>
      <c r="AQ740" s="692"/>
      <c r="AR740" s="692"/>
      <c r="AS740" s="692"/>
      <c r="AT740" s="691">
        <f>CE740</f>
        <v/>
      </c>
      <c r="AU740" s="691">
        <f>CF740</f>
        <v/>
      </c>
      <c r="AV740" s="813"/>
      <c r="AW740" s="813"/>
      <c r="AX740" s="197">
        <f>CZ740</f>
        <v/>
      </c>
      <c r="AY740" s="197">
        <f>DE740</f>
        <v/>
      </c>
      <c r="AZ740" s="3379">
        <f>CO740</f>
        <v/>
      </c>
      <c r="BA740" s="3380"/>
      <c r="BB740" s="197">
        <f>CP740</f>
        <v/>
      </c>
      <c r="BC740" s="813"/>
      <c r="BD740" s="197">
        <f>CR740</f>
        <v/>
      </c>
      <c r="BE740" s="121">
        <f>CS740</f>
        <v/>
      </c>
      <c r="BF740" s="122">
        <f>CT740*60</f>
        <v/>
      </c>
      <c r="BG740" s="121">
        <f>BE740</f>
        <v/>
      </c>
      <c r="BH740" s="122">
        <f>CU740*60</f>
        <v/>
      </c>
      <c r="BI740" s="122">
        <f>CV740</f>
        <v/>
      </c>
      <c r="BJ740" s="117"/>
      <c r="BK740" s="812">
        <f>Overview!$E$7</f>
        <v/>
      </c>
      <c r="BL740" s="117"/>
      <c r="BM740" s="836">
        <f>CW740</f>
        <v/>
      </c>
      <c r="BN740" s="812">
        <f>Overview!$P$153</f>
        <v/>
      </c>
      <c r="BO740" s="117"/>
      <c r="BP740" s="117"/>
      <c r="BQ740" s="115"/>
      <c r="BR740" s="1478"/>
      <c r="BS740" s="1548"/>
      <c r="BT740" s="2127" t="inlineStr">
        <is>
          <t>WLAN</t>
        </is>
      </c>
      <c r="BU740" s="2127" t="inlineStr">
        <is>
          <t>2.4 GHz</t>
        </is>
      </c>
      <c r="BV740" s="465">
        <f>Overview!$E$29</f>
        <v/>
      </c>
      <c r="BW740" s="2127"/>
      <c r="BX740" s="2127"/>
      <c r="BY740" s="510"/>
      <c r="BZ740" s="510"/>
      <c r="CA740" s="511" t="str">
        <f>CA739</f>
        <v>TBD</v>
      </c>
      <c r="CB740" s="1971">
        <v>5</v>
      </c>
      <c r="CC740" s="510">
        <f>IF(COUNT('Conducted WiFi'!$AH$3:$AH$9)=0,7,INDEX('Conducted WiFi'!$T$3:$T$9,MATCH(MAX('Conducted WiFi'!$AH$3:$AH$9),'Conducted WiFi'!$AH$3:$AH$9,0)))</f>
        <v>7</v>
      </c>
      <c r="CD740" s="1718">
        <f>IF(COUNT('Conducted WiFi'!$AH$3:$AH$9)=0,2442,INDEX('Conducted WiFi'!$U$3:$U$9,MATCH(MAX('Conducted WiFi'!$AH$3:$AH$9),'Conducted WiFi'!$AH$3:$AH$9,0)))</f>
        <v>2442</v>
      </c>
      <c r="CE740" s="2013"/>
      <c r="CF740" s="1966"/>
      <c r="CG740" s="392" t="str">
        <f>IF(OR($BY$547="",$BY$547=""),"",$BY$547)</f>
        <v/>
      </c>
      <c r="CH740" s="392">
        <f>BZ740</f>
        <v/>
      </c>
      <c r="CI740" s="392">
        <f>CA740</f>
        <v/>
      </c>
      <c r="CJ740" s="1528"/>
      <c r="CK740" s="1608"/>
      <c r="CL740" s="206">
        <f>IF(CF740=""," ",IF(ABS(CE740-CF740)&lt;=0.125,"Valid","Not valid"))</f>
        <v/>
      </c>
      <c r="CM740" s="207">
        <f> IF(CE740="","",IF(AND(CE740&lt;&gt;"",CF740=""),IF(CE740&gt;=1,"Medir+Sig Max","No"),IF(CF740&lt;&gt;"",IF(CF740&gt;=1,"Medir+Sig Max","No"),"")))</f>
        <v/>
      </c>
      <c r="CN740" s="1787"/>
      <c r="CO740" s="220">
        <f>IF(CK740="",IF(AND(CE740="",CF740=""),"",IF(CF740="",IF(DE740&gt;1,ROUND(DE740*CE740,3),CE740),IF(DE740&gt;1,ROUND(DE740*CF740,3),CF740))),IF(AND(CE740="",CF740=""),"",IF(CF740="",IF(DE740&gt;1,ROUND(DE740*CE740*(1/(CK740)),3),CE740*(1/(CK740))),IF(DE740&gt;1,ROUND(DE740*CF740*(1/(CK740)),3),CF740*(1/(CK740))))))</f>
        <v/>
      </c>
      <c r="CP740" s="2043">
        <f>IF(COUNTIF(Overview!K12:K14,TRUE)&gt;0,2,IF(COUNTIF(Overview!L12:L14,TRUE)&gt;0,4,0))</f>
        <v/>
      </c>
      <c r="CQ740" s="1472">
        <f>IF(CO740="","",IF(CO740&gt;CP740,"Fail","Pass"))</f>
        <v/>
      </c>
      <c r="CR740" s="1481"/>
      <c r="CS740" s="1565">
        <f>MyTimestamp(CO740)</f>
        <v/>
      </c>
      <c r="CT740" s="1531">
        <f>IF(CE740="",0,15)+IF(CF740="",0,15)</f>
        <v/>
      </c>
      <c r="CU740" s="1532">
        <f>IF(CT740=0,0,2)</f>
        <v/>
      </c>
      <c r="CV740" s="859"/>
      <c r="CW740" s="859"/>
      <c r="CX740" s="2038"/>
      <c r="CY740" s="2044"/>
      <c r="CZ740" s="1543">
        <f>10^(CJ740/20)*100-100</f>
        <v/>
      </c>
      <c r="DA740" s="1354"/>
      <c r="DB740" s="1452"/>
      <c r="DC740" s="1273">
        <f>IF(DA740="","",10^(DA740/10))</f>
        <v/>
      </c>
      <c r="DD740" s="1406">
        <f>IF(ISNUMBER(DB740)=FALSE,"",10^(DB740/10))</f>
        <v/>
      </c>
      <c r="DE740" s="1543">
        <f>IF(AND(ISNUMBER(DC740),ISNUMBER(DD740)),IF(DC740/DD740&gt;1,ROUND((DC740)/DD740,3),1),1)</f>
        <v/>
      </c>
      <c r="DF740" s="1541"/>
      <c r="DG740" s="1541"/>
      <c r="DH740" s="1541"/>
      <c r="DI740" s="1541"/>
      <c r="DJ740" s="1541"/>
      <c r="DK740" s="1541"/>
      <c r="DL740" s="1541"/>
      <c r="DM740" s="1541"/>
      <c r="DN740" s="1541"/>
      <c r="DO740" s="1541"/>
      <c r="DP740" s="1541"/>
      <c r="DQ740" s="1541"/>
      <c r="DR740" s="1541"/>
    </row>
    <row r="741" ht="12.75" x14ac:dyDescent="0.2">
      <c r="A741" s="1541"/>
      <c r="B741" s="1541"/>
      <c r="C741"/>
      <c r="D741" s="130">
        <f>IF(BX$732="Close to Ear","EN 62209-1","EN 62209-2")</f>
        <v/>
      </c>
      <c r="E741" s="130">
        <f>IF(CG741="Close to Ear","2016","2010/A1:2019")</f>
        <v/>
      </c>
      <c r="F741" s="1488" t="inlineStr">
        <is>
          <t>5.5</t>
        </is>
      </c>
      <c r="G741" s="1497"/>
      <c r="H741" s="120">
        <f>BV741</f>
        <v/>
      </c>
      <c r="I741" s="120">
        <f>BW741</f>
        <v/>
      </c>
      <c r="J741" s="687" t="inlineStr">
        <is>
          <t>WLAN</t>
        </is>
      </c>
      <c r="K741" s="194" t="inlineStr">
        <is>
          <t>2.4 GHz</t>
        </is>
      </c>
      <c r="L741" s="115"/>
      <c r="M741" s="120"/>
      <c r="N741" s="119"/>
      <c r="O741" s="131"/>
      <c r="P741" s="6597"/>
      <c r="Q741" s="131"/>
      <c r="R741" s="131"/>
      <c r="S741" s="120"/>
      <c r="T741" s="120">
        <v>7</v>
      </c>
      <c r="U741" s="120">
        <v>2442</v>
      </c>
      <c r="V741" s="119"/>
      <c r="W741" s="197"/>
      <c r="X741" s="119"/>
      <c r="Y741" s="119"/>
      <c r="Z741" s="119"/>
      <c r="AA741" s="115"/>
      <c r="AB741" s="115"/>
      <c r="AC741" s="689">
        <f>IF(OR(BX$732="Close to Ear",BX$732="Close to Head"),"Head",IF(BX$732="Extremity","Extremity","Body"))</f>
        <v/>
      </c>
      <c r="AD741" s="690">
        <f>CA741</f>
        <v/>
      </c>
      <c r="AE741" s="688">
        <f>CB741</f>
        <v/>
      </c>
      <c r="AF741" s="115"/>
      <c r="AG741" s="808">
        <f>IF(AZ741="","N/A",IF(CQ741="Pass","P","F"))</f>
        <v/>
      </c>
      <c r="AH741" s="129"/>
      <c r="AI741" s="129"/>
      <c r="AJ741" s="129"/>
      <c r="AK741" s="119"/>
      <c r="AL741" s="115"/>
      <c r="AM741" s="119"/>
      <c r="AN741" s="119"/>
      <c r="AO741" s="692"/>
      <c r="AP741" s="692"/>
      <c r="AQ741" s="692"/>
      <c r="AR741" s="692"/>
      <c r="AS741" s="692"/>
      <c r="AT741" s="691">
        <f>CE741</f>
        <v/>
      </c>
      <c r="AU741" s="691">
        <f>CF741</f>
        <v/>
      </c>
      <c r="AV741" s="813"/>
      <c r="AW741" s="813"/>
      <c r="AX741" s="197">
        <f>CZ741</f>
        <v/>
      </c>
      <c r="AY741" s="197">
        <f>DE741</f>
        <v/>
      </c>
      <c r="AZ741" s="3379">
        <f>CO741</f>
        <v/>
      </c>
      <c r="BA741" s="3380"/>
      <c r="BB741" s="197">
        <f>CP741</f>
        <v/>
      </c>
      <c r="BC741" s="813"/>
      <c r="BD741" s="197">
        <f>CR741</f>
        <v/>
      </c>
      <c r="BE741" s="121">
        <f>CS741</f>
        <v/>
      </c>
      <c r="BF741" s="122">
        <f>CT741*60</f>
        <v/>
      </c>
      <c r="BG741" s="121">
        <f>BE741</f>
        <v/>
      </c>
      <c r="BH741" s="122">
        <f>CU741*60</f>
        <v/>
      </c>
      <c r="BI741" s="122">
        <f>CV741</f>
        <v/>
      </c>
      <c r="BJ741" s="117"/>
      <c r="BK741" s="812">
        <f>Overview!$E$7</f>
        <v/>
      </c>
      <c r="BL741" s="117"/>
      <c r="BM741" s="836">
        <f>CW741</f>
        <v/>
      </c>
      <c r="BN741" s="812">
        <f>Overview!$P$153</f>
        <v/>
      </c>
      <c r="BO741" s="117"/>
      <c r="BP741" s="117"/>
      <c r="BQ741" s="115"/>
      <c r="BR741" s="1478"/>
      <c r="BS741" s="1548"/>
      <c r="BT741" s="2127" t="inlineStr">
        <is>
          <t>WLAN</t>
        </is>
      </c>
      <c r="BU741" s="2127" t="inlineStr">
        <is>
          <t>2.4 GHz</t>
        </is>
      </c>
      <c r="BV741" s="465">
        <f>Overview!$E$29</f>
        <v/>
      </c>
      <c r="BW741" s="2127"/>
      <c r="BX741" s="2127"/>
      <c r="BY741" s="510"/>
      <c r="BZ741" s="510"/>
      <c r="CA741" s="511" t="str">
        <f>CA740</f>
        <v>TBD</v>
      </c>
      <c r="CB741" s="1971">
        <v>5</v>
      </c>
      <c r="CC741" s="510">
        <f>IF(COUNT('Conducted WiFi'!$AH$3:$AH$9)=0,7,INDEX('Conducted WiFi'!$T$3:$T$9,MATCH(MAX('Conducted WiFi'!$AH$3:$AH$9),'Conducted WiFi'!$AH$3:$AH$9,0)))</f>
        <v>7</v>
      </c>
      <c r="CD741" s="1718">
        <f>IF(COUNT('Conducted WiFi'!$AH$3:$AH$9)=0,2442,INDEX('Conducted WiFi'!$U$3:$U$9,MATCH(MAX('Conducted WiFi'!$AH$3:$AH$9),'Conducted WiFi'!$AH$3:$AH$9,0)))</f>
        <v>2442</v>
      </c>
      <c r="CE741" s="2013"/>
      <c r="CF741" s="1966"/>
      <c r="CG741" s="392" t="str">
        <f>IF(OR($BY$547="",$BY$547=""),"",$BY$547)</f>
        <v/>
      </c>
      <c r="CH741" s="392">
        <f>BZ741</f>
        <v/>
      </c>
      <c r="CI741" s="392">
        <f>CA741</f>
        <v/>
      </c>
      <c r="CJ741" s="1528"/>
      <c r="CK741" s="1608"/>
      <c r="CL741" s="206">
        <f>IF(CF741=""," ",IF(ABS(CE741-CF741)&lt;=0.125,"Valid","Not valid"))</f>
        <v/>
      </c>
      <c r="CM741" s="207">
        <f> IF(CE741="","",IF(AND(CE741&lt;&gt;"",CF741=""),IF(CE741&gt;=1,"Medir+Sig Max","No"),IF(CF741&lt;&gt;"",IF(CF741&gt;=1,"Medir+Sig Max","No"),"")))</f>
        <v/>
      </c>
      <c r="CN741" s="1787"/>
      <c r="CO741" s="220">
        <f>IF(CK741="",IF(AND(CE741="",CF741=""),"",IF(CF741="",IF(DE741&gt;1,ROUND(DE741*CE741,3),CE741),IF(DE741&gt;1,ROUND(DE741*CF741,3),CF741))),IF(AND(CE741="",CF741=""),"",IF(CF741="",IF(DE741&gt;1,ROUND(DE741*CE741*(1/(CK741)),3),CE741*(1/(CK741))),IF(DE741&gt;1,ROUND(DE741*CF741*(1/(CK741)),3),CF741*(1/(CK741))))))</f>
        <v/>
      </c>
      <c r="CP741" s="2043">
        <f>IF(COUNTIF(Overview!K12:K14,TRUE)&gt;0,2,IF(COUNTIF(Overview!L12:L14,TRUE)&gt;0,4,0))</f>
        <v/>
      </c>
      <c r="CQ741" s="1472">
        <f>IF(CO741="","",IF(CO741&gt;CP741,"Fail","Pass"))</f>
        <v/>
      </c>
      <c r="CR741" s="1481"/>
      <c r="CS741" s="1565">
        <f>MyTimestamp(CO741)</f>
        <v/>
      </c>
      <c r="CT741" s="1531">
        <f>IF(CE741="",0,15)+IF(CF741="",0,15)</f>
        <v/>
      </c>
      <c r="CU741" s="1532">
        <f>IF(CT741=0,0,2)</f>
        <v/>
      </c>
      <c r="CV741" s="859"/>
      <c r="CW741" s="859"/>
      <c r="CX741" s="2038"/>
      <c r="CY741" s="2044"/>
      <c r="CZ741" s="1543">
        <f>10^(CJ741/20)*100-100</f>
        <v/>
      </c>
      <c r="DA741" s="1354"/>
      <c r="DB741" s="1452"/>
      <c r="DC741" s="1273">
        <f>IF(DA741="","",10^(DA741/10))</f>
        <v/>
      </c>
      <c r="DD741" s="1406">
        <f>IF(ISNUMBER(DB741)=FALSE,"",10^(DB741/10))</f>
        <v/>
      </c>
      <c r="DE741" s="1543">
        <f>IF(AND(ISNUMBER(DC741),ISNUMBER(DD741)),IF(DC741/DD741&gt;1,ROUND((DC741)/DD741,3),1),1)</f>
        <v/>
      </c>
      <c r="DF741" s="1541"/>
      <c r="DG741" s="1541"/>
      <c r="DH741" s="1541"/>
      <c r="DI741" s="1541"/>
      <c r="DJ741" s="1541"/>
      <c r="DK741" s="1541"/>
      <c r="DL741" s="1541"/>
      <c r="DM741" s="1541"/>
      <c r="DN741" s="1541"/>
      <c r="DO741" s="1541"/>
      <c r="DP741" s="1541"/>
      <c r="DQ741" s="1541"/>
      <c r="DR741" s="1541"/>
    </row>
    <row r="742" ht="12.75" x14ac:dyDescent="0.2">
      <c r="A742" s="1541"/>
      <c r="B742" s="1541"/>
      <c r="C742"/>
      <c r="D742" s="130">
        <f>IF(BX$732="Close to Ear","EN 62209-1","EN 62209-2")</f>
        <v/>
      </c>
      <c r="E742" s="130">
        <f>IF(CG742="Close to Ear","2016","2010/A1:2019")</f>
        <v/>
      </c>
      <c r="F742" s="1488" t="inlineStr">
        <is>
          <t>5.5</t>
        </is>
      </c>
      <c r="G742" s="1497"/>
      <c r="H742" s="120">
        <f>BV742</f>
        <v/>
      </c>
      <c r="I742" s="120">
        <f>BW742</f>
        <v/>
      </c>
      <c r="J742" s="687" t="inlineStr">
        <is>
          <t>WLAN</t>
        </is>
      </c>
      <c r="K742" s="194" t="inlineStr">
        <is>
          <t>2.4 GHz</t>
        </is>
      </c>
      <c r="L742" s="115"/>
      <c r="M742" s="120"/>
      <c r="N742" s="119"/>
      <c r="O742" s="131"/>
      <c r="P742" s="6597"/>
      <c r="Q742" s="131"/>
      <c r="R742" s="131"/>
      <c r="S742" s="120"/>
      <c r="T742" s="120">
        <v>7</v>
      </c>
      <c r="U742" s="120">
        <v>2442</v>
      </c>
      <c r="V742" s="119"/>
      <c r="W742" s="197"/>
      <c r="X742" s="119"/>
      <c r="Y742" s="119"/>
      <c r="Z742" s="119"/>
      <c r="AA742" s="115"/>
      <c r="AB742" s="115"/>
      <c r="AC742" s="689">
        <f>IF(OR(BX$732="Close to Ear",BX$732="Close to Head"),"Head",IF(BX$732="Extremity","Extremity","Body"))</f>
        <v/>
      </c>
      <c r="AD742" s="690">
        <f>CA742</f>
        <v/>
      </c>
      <c r="AE742" s="688">
        <f>CB742</f>
        <v/>
      </c>
      <c r="AF742" s="115"/>
      <c r="AG742" s="808">
        <f>IF(AZ742="","N/A",IF(CQ742="Pass","P","F"))</f>
        <v/>
      </c>
      <c r="AH742" s="129"/>
      <c r="AI742" s="129"/>
      <c r="AJ742" s="129"/>
      <c r="AK742" s="119"/>
      <c r="AL742" s="115"/>
      <c r="AM742" s="119"/>
      <c r="AN742" s="119"/>
      <c r="AO742" s="692"/>
      <c r="AP742" s="692"/>
      <c r="AQ742" s="692"/>
      <c r="AR742" s="692"/>
      <c r="AS742" s="692"/>
      <c r="AT742" s="691">
        <f>CE742</f>
        <v/>
      </c>
      <c r="AU742" s="691">
        <f>CF742</f>
        <v/>
      </c>
      <c r="AV742" s="813"/>
      <c r="AW742" s="813"/>
      <c r="AX742" s="197">
        <f>CZ742</f>
        <v/>
      </c>
      <c r="AY742" s="197">
        <f>DE742</f>
        <v/>
      </c>
      <c r="AZ742" s="3379">
        <f>CO742</f>
        <v/>
      </c>
      <c r="BA742" s="3380"/>
      <c r="BB742" s="197">
        <f>CP742</f>
        <v/>
      </c>
      <c r="BC742" s="813"/>
      <c r="BD742" s="197">
        <f>CR742</f>
        <v/>
      </c>
      <c r="BE742" s="121">
        <f>CS742</f>
        <v/>
      </c>
      <c r="BF742" s="122">
        <f>CT742*60</f>
        <v/>
      </c>
      <c r="BG742" s="121">
        <f>BE742</f>
        <v/>
      </c>
      <c r="BH742" s="122">
        <f>CU742*60</f>
        <v/>
      </c>
      <c r="BI742" s="122">
        <f>CV742</f>
        <v/>
      </c>
      <c r="BJ742" s="117"/>
      <c r="BK742" s="812">
        <f>Overview!$E$7</f>
        <v/>
      </c>
      <c r="BL742" s="117"/>
      <c r="BM742" s="836">
        <f>CW742</f>
        <v/>
      </c>
      <c r="BN742" s="812">
        <f>Overview!$P$153</f>
        <v/>
      </c>
      <c r="BO742" s="117"/>
      <c r="BP742" s="117"/>
      <c r="BQ742" s="115"/>
      <c r="BR742" s="1478"/>
      <c r="BS742" s="1548"/>
      <c r="BT742" s="2127" t="inlineStr">
        <is>
          <t>WLAN</t>
        </is>
      </c>
      <c r="BU742" s="2127" t="inlineStr">
        <is>
          <t>2.4 GHz</t>
        </is>
      </c>
      <c r="BV742" s="465">
        <f>Overview!$E$29</f>
        <v/>
      </c>
      <c r="BW742" s="2127"/>
      <c r="BX742" s="2127"/>
      <c r="BY742" s="510"/>
      <c r="BZ742" s="510"/>
      <c r="CA742" s="511" t="str">
        <f>CA741</f>
        <v>TBD</v>
      </c>
      <c r="CB742" s="1971">
        <v>5</v>
      </c>
      <c r="CC742" s="510">
        <f>IF(COUNT('Conducted WiFi'!$AH$3:$AH$9)=0,7,INDEX('Conducted WiFi'!$T$3:$T$9,MATCH(MAX('Conducted WiFi'!$AH$3:$AH$9),'Conducted WiFi'!$AH$3:$AH$9,0)))</f>
        <v>7</v>
      </c>
      <c r="CD742" s="1718">
        <f>IF(COUNT('Conducted WiFi'!$AH$3:$AH$9)=0,2442,INDEX('Conducted WiFi'!$U$3:$U$9,MATCH(MAX('Conducted WiFi'!$AH$3:$AH$9),'Conducted WiFi'!$AH$3:$AH$9,0)))</f>
        <v>2442</v>
      </c>
      <c r="CE742" s="2013"/>
      <c r="CF742" s="1966"/>
      <c r="CG742" s="392" t="str">
        <f>IF(OR($BY$547="",$BY$547=""),"",$BY$547)</f>
        <v/>
      </c>
      <c r="CH742" s="392">
        <f>BZ742</f>
        <v/>
      </c>
      <c r="CI742" s="392">
        <f>CA742</f>
        <v/>
      </c>
      <c r="CJ742" s="1528"/>
      <c r="CK742" s="1608"/>
      <c r="CL742" s="206">
        <f>IF(CF742=""," ",IF(ABS(CE742-CF742)&lt;=0.125,"Valid","Not valid"))</f>
        <v/>
      </c>
      <c r="CM742" s="207">
        <f> IF(CE742="","",IF(AND(CE742&lt;&gt;"",CF742=""),IF(CE742&gt;=1,"Medir+Sig Max","No"),IF(CF742&lt;&gt;"",IF(CF742&gt;=1,"Medir+Sig Max","No"),"")))</f>
        <v/>
      </c>
      <c r="CN742" s="1787"/>
      <c r="CO742" s="220">
        <f>IF(CK742="",IF(AND(CE742="",CF742=""),"",IF(CF742="",IF(DE742&gt;1,ROUND(DE742*CE742,3),CE742),IF(DE742&gt;1,ROUND(DE742*CF742,3),CF742))),IF(AND(CE742="",CF742=""),"",IF(CF742="",IF(DE742&gt;1,ROUND(DE742*CE742*(1/(CK742)),3),CE742*(1/(CK742))),IF(DE742&gt;1,ROUND(DE742*CF742*(1/(CK742)),3),CF742*(1/(CK742))))))</f>
        <v/>
      </c>
      <c r="CP742" s="2043">
        <f>IF(COUNTIF(Overview!K12:K14,TRUE)&gt;0,2,IF(COUNTIF(Overview!L12:L14,TRUE)&gt;0,4,0))</f>
        <v/>
      </c>
      <c r="CQ742" s="1472">
        <f>IF(CO742="","",IF(CO742&gt;CP742,"Fail","Pass"))</f>
        <v/>
      </c>
      <c r="CR742" s="1481"/>
      <c r="CS742" s="1565">
        <f>MyTimestamp(CO742)</f>
        <v/>
      </c>
      <c r="CT742" s="1531">
        <f>IF(CE742="",0,15)+IF(CF742="",0,15)</f>
        <v/>
      </c>
      <c r="CU742" s="1532">
        <f>IF(CT742=0,0,2)</f>
        <v/>
      </c>
      <c r="CV742" s="859"/>
      <c r="CW742" s="859"/>
      <c r="CX742" s="2038"/>
      <c r="CY742" s="2044"/>
      <c r="CZ742" s="1543">
        <f>10^(CJ742/20)*100-100</f>
        <v/>
      </c>
      <c r="DA742" s="1354"/>
      <c r="DB742" s="1452"/>
      <c r="DC742" s="1273">
        <f>IF(DA742="","",10^(DA742/10))</f>
        <v/>
      </c>
      <c r="DD742" s="1406">
        <f>IF(ISNUMBER(DB742)=FALSE,"",10^(DB742/10))</f>
        <v/>
      </c>
      <c r="DE742" s="1543">
        <f>IF(AND(ISNUMBER(DC742),ISNUMBER(DD742)),IF(DC742/DD742&gt;1,ROUND((DC742)/DD742,3),1),1)</f>
        <v/>
      </c>
      <c r="DF742" s="1541"/>
      <c r="DG742" s="1541"/>
      <c r="DH742" s="1541"/>
      <c r="DI742" s="1541"/>
      <c r="DJ742" s="1541"/>
      <c r="DK742" s="1541"/>
      <c r="DL742" s="1541"/>
      <c r="DM742" s="1541"/>
      <c r="DN742" s="1541"/>
      <c r="DO742" s="1541"/>
      <c r="DP742" s="1541"/>
      <c r="DQ742" s="1541"/>
      <c r="DR742" s="1541"/>
    </row>
    <row r="743" ht="12.75" x14ac:dyDescent="0.2">
      <c r="A743" s="1541"/>
      <c r="B743" s="1541"/>
      <c r="C743"/>
      <c r="D743" s="130">
        <f>IF(BX$732="Close to Ear","EN 62209-1","EN 62209-2")</f>
        <v/>
      </c>
      <c r="E743" s="130">
        <f>IF(CG743="Close to Ear","2016","2010/A1:2019")</f>
        <v/>
      </c>
      <c r="F743" s="1488" t="inlineStr">
        <is>
          <t>5.5</t>
        </is>
      </c>
      <c r="G743" s="1497"/>
      <c r="H743" s="120">
        <f>BV743</f>
        <v/>
      </c>
      <c r="I743" s="120">
        <f>BW743</f>
        <v/>
      </c>
      <c r="J743" s="687" t="inlineStr">
        <is>
          <t>WLAN</t>
        </is>
      </c>
      <c r="K743" s="194" t="inlineStr">
        <is>
          <t>2.4 GHz</t>
        </is>
      </c>
      <c r="L743" s="115"/>
      <c r="M743" s="120"/>
      <c r="N743" s="119"/>
      <c r="O743" s="131"/>
      <c r="P743" s="6597"/>
      <c r="Q743" s="131"/>
      <c r="R743" s="131"/>
      <c r="S743" s="120"/>
      <c r="T743" s="120">
        <v>7</v>
      </c>
      <c r="U743" s="120">
        <v>2442</v>
      </c>
      <c r="V743" s="119"/>
      <c r="W743" s="197"/>
      <c r="X743" s="119"/>
      <c r="Y743" s="119"/>
      <c r="Z743" s="119"/>
      <c r="AA743" s="115"/>
      <c r="AB743" s="115"/>
      <c r="AC743" s="689">
        <f>IF(OR(BX$732="Close to Ear",BX$732="Close to Head"),"Head",IF(BX$732="Extremity","Extremity","Body"))</f>
        <v/>
      </c>
      <c r="AD743" s="690">
        <f>CA743</f>
        <v/>
      </c>
      <c r="AE743" s="688">
        <f>CB743</f>
        <v/>
      </c>
      <c r="AF743" s="115"/>
      <c r="AG743" s="808">
        <f>IF(AZ743="","N/A",IF(CQ743="Pass","P","F"))</f>
        <v/>
      </c>
      <c r="AH743" s="129"/>
      <c r="AI743" s="129"/>
      <c r="AJ743" s="129"/>
      <c r="AK743" s="119"/>
      <c r="AL743" s="115"/>
      <c r="AM743" s="119"/>
      <c r="AN743" s="119"/>
      <c r="AO743" s="692"/>
      <c r="AP743" s="692"/>
      <c r="AQ743" s="692"/>
      <c r="AR743" s="692"/>
      <c r="AS743" s="692"/>
      <c r="AT743" s="691">
        <f>CE743</f>
        <v/>
      </c>
      <c r="AU743" s="691">
        <f>CF743</f>
        <v/>
      </c>
      <c r="AV743" s="813"/>
      <c r="AW743" s="813"/>
      <c r="AX743" s="197">
        <f>CZ743</f>
        <v/>
      </c>
      <c r="AY743" s="197">
        <f>DE743</f>
        <v/>
      </c>
      <c r="AZ743" s="3379">
        <f>CO743</f>
        <v/>
      </c>
      <c r="BA743" s="3380"/>
      <c r="BB743" s="197">
        <f>CP743</f>
        <v/>
      </c>
      <c r="BC743" s="813"/>
      <c r="BD743" s="197">
        <f>CR743</f>
        <v/>
      </c>
      <c r="BE743" s="121">
        <f>CS743</f>
        <v/>
      </c>
      <c r="BF743" s="122">
        <f>CT743*60</f>
        <v/>
      </c>
      <c r="BG743" s="121">
        <f>BE743</f>
        <v/>
      </c>
      <c r="BH743" s="122">
        <f>CU743*60</f>
        <v/>
      </c>
      <c r="BI743" s="122">
        <f>CV743</f>
        <v/>
      </c>
      <c r="BJ743" s="117"/>
      <c r="BK743" s="812">
        <f>Overview!$E$7</f>
        <v/>
      </c>
      <c r="BL743" s="117"/>
      <c r="BM743" s="836">
        <f>CW743</f>
        <v/>
      </c>
      <c r="BN743" s="812">
        <f>Overview!$P$153</f>
        <v/>
      </c>
      <c r="BO743" s="117"/>
      <c r="BP743" s="117"/>
      <c r="BQ743" s="115"/>
      <c r="BR743" s="1478"/>
      <c r="BS743" s="1548"/>
      <c r="BT743" s="2127" t="inlineStr">
        <is>
          <t>WLAN</t>
        </is>
      </c>
      <c r="BU743" s="2127" t="inlineStr">
        <is>
          <t>2.4 GHz</t>
        </is>
      </c>
      <c r="BV743" s="465">
        <f>Overview!$E$29</f>
        <v/>
      </c>
      <c r="BW743" s="2127"/>
      <c r="BX743" s="2127"/>
      <c r="BY743" s="510"/>
      <c r="BZ743" s="510"/>
      <c r="CA743" s="511" t="str">
        <f>CA742</f>
        <v>TBD</v>
      </c>
      <c r="CB743" s="1971">
        <v>5</v>
      </c>
      <c r="CC743" s="510">
        <f>IF(COUNT('Conducted WiFi'!$AH$3:$AH$9)=0,7,INDEX('Conducted WiFi'!$T$3:$T$9,MATCH(MAX('Conducted WiFi'!$AH$3:$AH$9),'Conducted WiFi'!$AH$3:$AH$9,0)))</f>
        <v>7</v>
      </c>
      <c r="CD743" s="1718">
        <f>IF(COUNT('Conducted WiFi'!$AH$3:$AH$9)=0,2442,INDEX('Conducted WiFi'!$U$3:$U$9,MATCH(MAX('Conducted WiFi'!$AH$3:$AH$9),'Conducted WiFi'!$AH$3:$AH$9,0)))</f>
        <v>2442</v>
      </c>
      <c r="CE743" s="2013"/>
      <c r="CF743" s="1966"/>
      <c r="CG743" s="392" t="str">
        <f>IF(OR($BY$547="",$BY$547=""),"",$BY$547)</f>
        <v/>
      </c>
      <c r="CH743" s="392">
        <f>BZ743</f>
        <v/>
      </c>
      <c r="CI743" s="392">
        <f>CA743</f>
        <v/>
      </c>
      <c r="CJ743" s="1528"/>
      <c r="CK743" s="1608"/>
      <c r="CL743" s="206">
        <f>IF(CF743=""," ",IF(ABS(CE743-CF743)&lt;=0.125,"Valid","Not valid"))</f>
        <v/>
      </c>
      <c r="CM743" s="207">
        <f> IF(CE743="","",IF(AND(CE743&lt;&gt;"",CF743=""),IF(CE743&gt;=1,"Medir+Sig Max","No"),IF(CF743&lt;&gt;"",IF(CF743&gt;=1,"Medir+Sig Max","No"),"")))</f>
        <v/>
      </c>
      <c r="CN743" s="1787"/>
      <c r="CO743" s="220">
        <f>IF(CK743="",IF(AND(CE743="",CF743=""),"",IF(CF743="",IF(DE743&gt;1,ROUND(DE743*CE743,3),CE743),IF(DE743&gt;1,ROUND(DE743*CF743,3),CF743))),IF(AND(CE743="",CF743=""),"",IF(CF743="",IF(DE743&gt;1,ROUND(DE743*CE743*(1/(CK743)),3),CE743*(1/(CK743))),IF(DE743&gt;1,ROUND(DE743*CF743*(1/(CK743)),3),CF743*(1/(CK743))))))</f>
        <v/>
      </c>
      <c r="CP743" s="2043">
        <f>IF(COUNTIF(Overview!K12:K14,TRUE)&gt;0,2,IF(COUNTIF(Overview!L12:L14,TRUE)&gt;0,4,0))</f>
        <v/>
      </c>
      <c r="CQ743" s="1472">
        <f>IF(CO743="","",IF(CO743&gt;CP743,"Fail","Pass"))</f>
        <v/>
      </c>
      <c r="CR743" s="1481"/>
      <c r="CS743" s="1565">
        <f>MyTimestamp(CO743)</f>
        <v/>
      </c>
      <c r="CT743" s="1531">
        <f>IF(CE743="",0,15)+IF(CF743="",0,15)</f>
        <v/>
      </c>
      <c r="CU743" s="1532">
        <f>IF(CT743=0,0,2)</f>
        <v/>
      </c>
      <c r="CV743" s="859"/>
      <c r="CW743" s="859"/>
      <c r="CX743" s="2038"/>
      <c r="CY743" s="2044"/>
      <c r="CZ743" s="1543">
        <f>10^(CJ743/20)*100-100</f>
        <v/>
      </c>
      <c r="DA743" s="1354"/>
      <c r="DB743" s="1452"/>
      <c r="DC743" s="1273">
        <f>IF(DA743="","",10^(DA743/10))</f>
        <v/>
      </c>
      <c r="DD743" s="1406">
        <f>IF(ISNUMBER(DB743)=FALSE,"",10^(DB743/10))</f>
        <v/>
      </c>
      <c r="DE743" s="1543">
        <f>IF(AND(ISNUMBER(DC743),ISNUMBER(DD743)),IF(DC743/DD743&gt;1,ROUND((DC743)/DD743,3),1),1)</f>
        <v/>
      </c>
      <c r="DF743" s="1541"/>
      <c r="DG743" s="1541"/>
      <c r="DH743" s="1541"/>
      <c r="DI743" s="1541"/>
      <c r="DJ743" s="1541"/>
      <c r="DK743" s="1541"/>
      <c r="DL743" s="1541"/>
      <c r="DM743" s="1541"/>
      <c r="DN743" s="1541"/>
      <c r="DO743" s="1541"/>
      <c r="DP743" s="1541"/>
      <c r="DQ743" s="1541"/>
      <c r="DR743" s="1541"/>
    </row>
    <row r="744" ht="12.75" x14ac:dyDescent="0.2">
      <c r="A744" s="1541"/>
      <c r="B744" s="1541"/>
      <c r="C744"/>
      <c r="D744" s="130">
        <f>IF(BX$732="Close to Ear","EN 62209-1","EN 62209-2")</f>
        <v/>
      </c>
      <c r="E744" s="130">
        <f>IF(CG744="Close to Ear","2016","2010/A1:2019")</f>
        <v/>
      </c>
      <c r="F744" s="1488" t="inlineStr">
        <is>
          <t>5.5</t>
        </is>
      </c>
      <c r="G744" s="1497"/>
      <c r="H744" s="120">
        <f>BV744</f>
        <v/>
      </c>
      <c r="I744" s="120">
        <f>BW744</f>
        <v/>
      </c>
      <c r="J744" s="687" t="inlineStr">
        <is>
          <t>WLAN</t>
        </is>
      </c>
      <c r="K744" s="194" t="inlineStr">
        <is>
          <t>2.4 GHz</t>
        </is>
      </c>
      <c r="L744" s="115"/>
      <c r="M744" s="120"/>
      <c r="N744" s="119"/>
      <c r="O744" s="131"/>
      <c r="P744" s="6597"/>
      <c r="Q744" s="131"/>
      <c r="R744" s="131"/>
      <c r="S744" s="120"/>
      <c r="T744" s="120">
        <v>7</v>
      </c>
      <c r="U744" s="120">
        <v>2442</v>
      </c>
      <c r="V744" s="119"/>
      <c r="W744" s="197"/>
      <c r="X744" s="119"/>
      <c r="Y744" s="119"/>
      <c r="Z744" s="119"/>
      <c r="AA744" s="115"/>
      <c r="AB744" s="115"/>
      <c r="AC744" s="689">
        <f>IF(OR(BX$732="Close to Ear",BX$732="Close to Head"),"Head",IF(BX$732="Extremity","Extremity","Body"))</f>
        <v/>
      </c>
      <c r="AD744" s="690">
        <f>CA744</f>
        <v/>
      </c>
      <c r="AE744" s="688">
        <f>CB744</f>
        <v/>
      </c>
      <c r="AF744" s="115"/>
      <c r="AG744" s="808">
        <f>IF(AZ744="","N/A",IF(CQ744="Pass","P","F"))</f>
        <v/>
      </c>
      <c r="AH744" s="129"/>
      <c r="AI744" s="129"/>
      <c r="AJ744" s="129"/>
      <c r="AK744" s="119"/>
      <c r="AL744" s="115"/>
      <c r="AM744" s="119"/>
      <c r="AN744" s="119"/>
      <c r="AO744" s="692"/>
      <c r="AP744" s="692"/>
      <c r="AQ744" s="692"/>
      <c r="AR744" s="692"/>
      <c r="AS744" s="692"/>
      <c r="AT744" s="691">
        <f>CE744</f>
        <v/>
      </c>
      <c r="AU744" s="691">
        <f>CF744</f>
        <v/>
      </c>
      <c r="AV744" s="813"/>
      <c r="AW744" s="813"/>
      <c r="AX744" s="197">
        <f>CZ744</f>
        <v/>
      </c>
      <c r="AY744" s="197">
        <f>DE744</f>
        <v/>
      </c>
      <c r="AZ744" s="3379">
        <f>CO744</f>
        <v/>
      </c>
      <c r="BA744" s="3380"/>
      <c r="BB744" s="197">
        <f>CP744</f>
        <v/>
      </c>
      <c r="BC744" s="813"/>
      <c r="BD744" s="197">
        <f>CR744</f>
        <v/>
      </c>
      <c r="BE744" s="121">
        <f>CS744</f>
        <v/>
      </c>
      <c r="BF744" s="122">
        <f>CT744*60</f>
        <v/>
      </c>
      <c r="BG744" s="121">
        <f>BE744</f>
        <v/>
      </c>
      <c r="BH744" s="122">
        <f>CU744*60</f>
        <v/>
      </c>
      <c r="BI744" s="122">
        <f>CV744</f>
        <v/>
      </c>
      <c r="BJ744" s="117"/>
      <c r="BK744" s="812">
        <f>Overview!$E$7</f>
        <v/>
      </c>
      <c r="BL744" s="117"/>
      <c r="BM744" s="836">
        <f>CW744</f>
        <v/>
      </c>
      <c r="BN744" s="812">
        <f>Overview!$P$153</f>
        <v/>
      </c>
      <c r="BO744" s="117"/>
      <c r="BP744" s="117"/>
      <c r="BQ744" s="115"/>
      <c r="BR744" s="1478"/>
      <c r="BS744" s="1548"/>
      <c r="BT744" s="2127" t="inlineStr">
        <is>
          <t>WLAN</t>
        </is>
      </c>
      <c r="BU744" s="2127" t="inlineStr">
        <is>
          <t>2.4 GHz</t>
        </is>
      </c>
      <c r="BV744" s="465">
        <f>Overview!$E$29</f>
        <v/>
      </c>
      <c r="BW744" s="2127"/>
      <c r="BX744" s="2127"/>
      <c r="BY744" s="510"/>
      <c r="BZ744" s="510"/>
      <c r="CA744" s="511" t="str">
        <f>CA743</f>
        <v>TBD</v>
      </c>
      <c r="CB744" s="1971">
        <v>5</v>
      </c>
      <c r="CC744" s="510">
        <f>IF(COUNT('Conducted WiFi'!$AH$3:$AH$9)=0,7,INDEX('Conducted WiFi'!$T$3:$T$9,MATCH(MAX('Conducted WiFi'!$AH$3:$AH$9),'Conducted WiFi'!$AH$3:$AH$9,0)))</f>
        <v>7</v>
      </c>
      <c r="CD744" s="1718">
        <f>IF(COUNT('Conducted WiFi'!$AH$3:$AH$9)=0,2442,INDEX('Conducted WiFi'!$U$3:$U$9,MATCH(MAX('Conducted WiFi'!$AH$3:$AH$9),'Conducted WiFi'!$AH$3:$AH$9,0)))</f>
        <v>2442</v>
      </c>
      <c r="CE744" s="2013"/>
      <c r="CF744" s="1966"/>
      <c r="CG744" s="392" t="str">
        <f>IF(OR($BY$547="",$BY$547=""),"",$BY$547)</f>
        <v/>
      </c>
      <c r="CH744" s="392">
        <f>BZ744</f>
        <v/>
      </c>
      <c r="CI744" s="392">
        <f>CA744</f>
        <v/>
      </c>
      <c r="CJ744" s="1528"/>
      <c r="CK744" s="1608"/>
      <c r="CL744" s="206">
        <f>IF(CF744=""," ",IF(ABS(CE744-CF744)&lt;=0.125,"Valid","Not valid"))</f>
        <v/>
      </c>
      <c r="CM744" s="207">
        <f> IF(CE744="","",IF(AND(CE744&lt;&gt;"",CF744=""),IF(CE744&gt;=1,"Medir+Sig Max","No"),IF(CF744&lt;&gt;"",IF(CF744&gt;=1,"Medir+Sig Max","No"),"")))</f>
        <v/>
      </c>
      <c r="CN744" s="1787"/>
      <c r="CO744" s="220">
        <f>IF(CK744="",IF(AND(CE744="",CF744=""),"",IF(CF744="",IF(DE744&gt;1,ROUND(DE744*CE744,3),CE744),IF(DE744&gt;1,ROUND(DE744*CF744,3),CF744))),IF(AND(CE744="",CF744=""),"",IF(CF744="",IF(DE744&gt;1,ROUND(DE744*CE744*(1/(CK744)),3),CE744*(1/(CK744))),IF(DE744&gt;1,ROUND(DE744*CF744*(1/(CK744)),3),CF744*(1/(CK744))))))</f>
        <v/>
      </c>
      <c r="CP744" s="2043">
        <f>IF(COUNTIF(Overview!K12:K14,TRUE)&gt;0,2,IF(COUNTIF(Overview!L12:L14,TRUE)&gt;0,4,0))</f>
        <v/>
      </c>
      <c r="CQ744" s="1472">
        <f>IF(CO744="","",IF(CO744&gt;CP744,"Fail","Pass"))</f>
        <v/>
      </c>
      <c r="CR744" s="1481"/>
      <c r="CS744" s="1565">
        <f>MyTimestamp(CO744)</f>
        <v/>
      </c>
      <c r="CT744" s="1531">
        <f>IF(CE744="",0,15)+IF(CF744="",0,15)</f>
        <v/>
      </c>
      <c r="CU744" s="1532">
        <f>IF(CT744=0,0,2)</f>
        <v/>
      </c>
      <c r="CV744" s="859"/>
      <c r="CW744" s="859"/>
      <c r="CX744" s="2038"/>
      <c r="CY744" s="2044"/>
      <c r="CZ744" s="1543">
        <f>10^(CJ744/20)*100-100</f>
        <v/>
      </c>
      <c r="DA744" s="1354"/>
      <c r="DB744" s="1452"/>
      <c r="DC744" s="1273">
        <f>IF(DA744="","",10^(DA744/10))</f>
        <v/>
      </c>
      <c r="DD744" s="1406">
        <f>IF(ISNUMBER(DB744)=FALSE,"",10^(DB744/10))</f>
        <v/>
      </c>
      <c r="DE744" s="1543">
        <f>IF(AND(ISNUMBER(DC744),ISNUMBER(DD744)),IF(DC744/DD744&gt;1,ROUND((DC744)/DD744,3),1),1)</f>
        <v/>
      </c>
      <c r="DF744" s="1541"/>
      <c r="DG744" s="1541"/>
      <c r="DH744" s="1541"/>
      <c r="DI744" s="1541"/>
      <c r="DJ744" s="1541"/>
      <c r="DK744" s="1541"/>
      <c r="DL744" s="1541"/>
      <c r="DM744" s="1541"/>
      <c r="DN744" s="1541"/>
      <c r="DO744" s="1541"/>
      <c r="DP744" s="1541"/>
      <c r="DQ744" s="1541"/>
      <c r="DR744" s="1541"/>
    </row>
    <row r="745" ht="12.75" x14ac:dyDescent="0.2">
      <c r="A745" s="1541"/>
      <c r="B745" s="1541"/>
      <c r="C745"/>
      <c r="D745" s="130">
        <f>IF(BX$732="Close to Ear","EN 62209-1","EN 62209-2")</f>
        <v/>
      </c>
      <c r="E745" s="130">
        <f>IF(CG745="Close to Ear","2016","2010/A1:2019")</f>
        <v/>
      </c>
      <c r="F745" s="1488" t="inlineStr">
        <is>
          <t>5.5</t>
        </is>
      </c>
      <c r="G745" s="1497"/>
      <c r="H745" s="120">
        <f>BV745</f>
        <v/>
      </c>
      <c r="I745" s="120">
        <f>BW745</f>
        <v/>
      </c>
      <c r="J745" s="687" t="inlineStr">
        <is>
          <t>WLAN</t>
        </is>
      </c>
      <c r="K745" s="194" t="inlineStr">
        <is>
          <t>2.4 GHz</t>
        </is>
      </c>
      <c r="L745" s="115"/>
      <c r="M745" s="120"/>
      <c r="N745" s="119"/>
      <c r="O745" s="131"/>
      <c r="P745" s="6597"/>
      <c r="Q745" s="131"/>
      <c r="R745" s="131"/>
      <c r="S745" s="120"/>
      <c r="T745" s="120">
        <v>7</v>
      </c>
      <c r="U745" s="120">
        <v>2442</v>
      </c>
      <c r="V745" s="119"/>
      <c r="W745" s="197"/>
      <c r="X745" s="119"/>
      <c r="Y745" s="119"/>
      <c r="Z745" s="119"/>
      <c r="AA745" s="115"/>
      <c r="AB745" s="115"/>
      <c r="AC745" s="689">
        <f>IF(OR(BX$732="Close to Ear",BX$732="Close to Head"),"Head",IF(BX$732="Extremity","Extremity","Body"))</f>
        <v/>
      </c>
      <c r="AD745" s="690">
        <f>CA745</f>
        <v/>
      </c>
      <c r="AE745" s="688">
        <f>CB745</f>
        <v/>
      </c>
      <c r="AF745" s="115"/>
      <c r="AG745" s="808">
        <f>IF(AZ745="","N/A",IF(CQ745="Pass","P","F"))</f>
        <v/>
      </c>
      <c r="AH745" s="129"/>
      <c r="AI745" s="129"/>
      <c r="AJ745" s="129"/>
      <c r="AK745" s="119"/>
      <c r="AL745" s="115"/>
      <c r="AM745" s="119"/>
      <c r="AN745" s="119"/>
      <c r="AO745" s="692"/>
      <c r="AP745" s="692"/>
      <c r="AQ745" s="692"/>
      <c r="AR745" s="692"/>
      <c r="AS745" s="692"/>
      <c r="AT745" s="691">
        <f>CE745</f>
        <v/>
      </c>
      <c r="AU745" s="691">
        <f>CF745</f>
        <v/>
      </c>
      <c r="AV745" s="813"/>
      <c r="AW745" s="813"/>
      <c r="AX745" s="197">
        <f>CZ745</f>
        <v/>
      </c>
      <c r="AY745" s="197">
        <f>DE745</f>
        <v/>
      </c>
      <c r="AZ745" s="3379">
        <f>CO745</f>
        <v/>
      </c>
      <c r="BA745" s="3380"/>
      <c r="BB745" s="197">
        <f>CP745</f>
        <v/>
      </c>
      <c r="BC745" s="813"/>
      <c r="BD745" s="197">
        <f>CR745</f>
        <v/>
      </c>
      <c r="BE745" s="121">
        <f>CS745</f>
        <v/>
      </c>
      <c r="BF745" s="122">
        <f>CT745*60</f>
        <v/>
      </c>
      <c r="BG745" s="121">
        <f>BE745</f>
        <v/>
      </c>
      <c r="BH745" s="122">
        <f>CU745*60</f>
        <v/>
      </c>
      <c r="BI745" s="122">
        <f>CV745</f>
        <v/>
      </c>
      <c r="BJ745" s="117"/>
      <c r="BK745" s="812">
        <f>Overview!$E$7</f>
        <v/>
      </c>
      <c r="BL745" s="117"/>
      <c r="BM745" s="836">
        <f>CW745</f>
        <v/>
      </c>
      <c r="BN745" s="812">
        <f>Overview!$P$153</f>
        <v/>
      </c>
      <c r="BO745" s="117"/>
      <c r="BP745" s="117"/>
      <c r="BQ745" s="115"/>
      <c r="BR745" s="1478"/>
      <c r="BS745" s="1548"/>
      <c r="BT745" s="2127" t="inlineStr">
        <is>
          <t>WLAN</t>
        </is>
      </c>
      <c r="BU745" s="2127" t="inlineStr">
        <is>
          <t>2.4 GHz</t>
        </is>
      </c>
      <c r="BV745" s="465">
        <f>Overview!$E$29</f>
        <v/>
      </c>
      <c r="BW745" s="2127"/>
      <c r="BX745" s="2127"/>
      <c r="BY745" s="560"/>
      <c r="BZ745" s="560"/>
      <c r="CA745" s="561" t="str">
        <f>CA744</f>
        <v>TBD</v>
      </c>
      <c r="CB745" s="202">
        <v>5</v>
      </c>
      <c r="CC745" s="560">
        <f>IF(COUNT('Conducted WiFi'!$AH$3:$AH$9)=0,7,INDEX('Conducted WiFi'!$T$3:$T$9,MATCH(MAX('Conducted WiFi'!$AH$3:$AH$9),'Conducted WiFi'!$AH$3:$AH$9,0)))</f>
        <v>7</v>
      </c>
      <c r="CD745" s="560">
        <f>IF(COUNT('Conducted WiFi'!$AH$3:$AH$9)=0,2442,INDEX('Conducted WiFi'!$U$3:$U$9,MATCH(MAX('Conducted WiFi'!$AH$3:$AH$9),'Conducted WiFi'!$AH$3:$AH$9,0)))</f>
        <v>2442</v>
      </c>
      <c r="CE745" s="2013"/>
      <c r="CF745" s="1966"/>
      <c r="CG745" s="392" t="str">
        <f>IF(OR($BY$547="",$BY$547=""),"",$BY$547)</f>
        <v/>
      </c>
      <c r="CH745" s="392">
        <f>BZ745</f>
        <v/>
      </c>
      <c r="CI745" s="392">
        <f>CA745</f>
        <v/>
      </c>
      <c r="CJ745" s="1528"/>
      <c r="CK745" s="1609"/>
      <c r="CL745" s="206">
        <f>IF(CF745=""," ",IF(ABS(CE745-CF745)&lt;=0.125,"Valid","Not valid"))</f>
        <v/>
      </c>
      <c r="CM745" s="207">
        <f> IF(CE745="","",IF(AND(CE745&lt;&gt;"",CF745=""),IF(CE745&gt;=1,"Medir+Sig Max","No"),IF(CF745&lt;&gt;"",IF(CF745&gt;=1,"Medir+Sig Max","No"),"")))</f>
        <v/>
      </c>
      <c r="CN745" s="1787"/>
      <c r="CO745" s="220">
        <f>IF(CK745="",IF(AND(CE745="",CF745=""),"",IF(CF745="",IF(DE745&gt;1,ROUND(DE745*CE745,3),CE745),IF(DE745&gt;1,ROUND(DE745*CF745,3),CF745))),IF(AND(CE745="",CF745=""),"",IF(CF745="",IF(DE745&gt;1,ROUND(DE745*CE745*(1/(CK745)),3),CE745*(1/(CK745))),IF(DE745&gt;1,ROUND(DE745*CF745*(1/(CK745)),3),CF745*(1/(CK745))))))</f>
        <v/>
      </c>
      <c r="CP745" s="2043">
        <f>IF(COUNTIF(Overview!K12:K14,TRUE)&gt;0,2,IF(COUNTIF(Overview!L12:L14,TRUE)&gt;0,4,0))</f>
        <v/>
      </c>
      <c r="CQ745" s="1472">
        <f>IF(CO745="","",IF(CO745&gt;CP745,"Fail","Pass"))</f>
        <v/>
      </c>
      <c r="CR745" s="1481"/>
      <c r="CS745" s="1565">
        <f>MyTimestamp(CO745)</f>
        <v/>
      </c>
      <c r="CT745" s="1531">
        <f>IF(CE745="",0,15)+IF(CF745="",0,15)</f>
        <v/>
      </c>
      <c r="CU745" s="1532">
        <f>IF(CT745=0,0,2)</f>
        <v/>
      </c>
      <c r="CV745" s="859"/>
      <c r="CW745" s="859"/>
      <c r="CX745" s="2038"/>
      <c r="CY745" s="2044"/>
      <c r="CZ745" s="1543">
        <f>10^(CJ745/20)*100-100</f>
        <v/>
      </c>
      <c r="DA745" s="1354"/>
      <c r="DB745" s="1309"/>
      <c r="DC745" s="1273">
        <f>IF(DA745="","",10^(DA745/10))</f>
        <v/>
      </c>
      <c r="DD745" s="1407">
        <f>IF(ISNUMBER(DB745)=FALSE,"",10^(DB745/10))</f>
        <v/>
      </c>
      <c r="DE745" s="1543">
        <f>IF(AND(ISNUMBER(DC745),ISNUMBER(DD745)),IF(DC745/DD745&gt;1,ROUND((DC745)/DD745,3),1),1)</f>
        <v/>
      </c>
      <c r="DF745" s="1541"/>
      <c r="DG745" s="1541"/>
      <c r="DH745" s="1541"/>
      <c r="DI745" s="1541"/>
      <c r="DJ745" s="1541"/>
      <c r="DK745" s="1541"/>
      <c r="DL745" s="1541"/>
      <c r="DM745" s="1541"/>
      <c r="DN745" s="1541"/>
      <c r="DO745" s="1541"/>
      <c r="DP745" s="1541"/>
      <c r="DQ745" s="1541"/>
      <c r="DR745" s="1541"/>
    </row>
    <row r="746" ht="12.75" x14ac:dyDescent="0.2">
      <c r="A746" s="1541"/>
      <c r="B746" s="1541"/>
      <c r="C746"/>
      <c r="D746" s="130">
        <f>IF(BX$732="Close to Ear","EN 62209-1","EN 62209-2")</f>
        <v/>
      </c>
      <c r="E746" s="130">
        <f>IF(CG746="Close to Ear","2016","2010/A1:2019")</f>
        <v/>
      </c>
      <c r="F746" s="1488" t="inlineStr">
        <is>
          <t>5.5</t>
        </is>
      </c>
      <c r="G746" s="1497"/>
      <c r="H746" s="120">
        <f>BV746</f>
        <v/>
      </c>
      <c r="I746" s="120">
        <f>BW746</f>
        <v/>
      </c>
      <c r="J746" s="687" t="inlineStr">
        <is>
          <t>WLAN</t>
        </is>
      </c>
      <c r="K746" s="194" t="inlineStr">
        <is>
          <t>2.4 GHz</t>
        </is>
      </c>
      <c r="L746" s="115"/>
      <c r="M746" s="120"/>
      <c r="N746" s="119"/>
      <c r="O746" s="131"/>
      <c r="P746" s="6597"/>
      <c r="Q746" s="131"/>
      <c r="R746" s="131"/>
      <c r="S746" s="120"/>
      <c r="T746" s="120">
        <v>7</v>
      </c>
      <c r="U746" s="120">
        <v>2442</v>
      </c>
      <c r="V746" s="119"/>
      <c r="W746" s="197"/>
      <c r="X746" s="119"/>
      <c r="Y746" s="119"/>
      <c r="Z746" s="119"/>
      <c r="AA746" s="115"/>
      <c r="AB746" s="115"/>
      <c r="AC746" s="689">
        <f>IF(OR(BX$732="Close to Ear",BX$732="Close to Head"),"Head",IF(BX$732="Extremity","Extremity","Body"))</f>
        <v/>
      </c>
      <c r="AD746" s="690">
        <f>CA746</f>
        <v/>
      </c>
      <c r="AE746" s="688">
        <f>CB746</f>
        <v/>
      </c>
      <c r="AF746" s="115"/>
      <c r="AG746" s="808">
        <f>IF(AZ746="","N/A",IF(CQ746="Pass","P","F"))</f>
        <v/>
      </c>
      <c r="AH746" s="129"/>
      <c r="AI746" s="129"/>
      <c r="AJ746" s="129"/>
      <c r="AK746" s="119"/>
      <c r="AL746" s="115"/>
      <c r="AM746" s="119"/>
      <c r="AN746" s="119"/>
      <c r="AO746" s="692"/>
      <c r="AP746" s="692"/>
      <c r="AQ746" s="692"/>
      <c r="AR746" s="692"/>
      <c r="AS746" s="692"/>
      <c r="AT746" s="691">
        <f>CE746</f>
        <v/>
      </c>
      <c r="AU746" s="691">
        <f>CF746</f>
        <v/>
      </c>
      <c r="AV746" s="813"/>
      <c r="AW746" s="813"/>
      <c r="AX746" s="197">
        <f>CZ746</f>
        <v/>
      </c>
      <c r="AY746" s="197">
        <f>DE746</f>
        <v/>
      </c>
      <c r="AZ746" s="3379">
        <f>CO746</f>
        <v/>
      </c>
      <c r="BA746" s="3380"/>
      <c r="BB746" s="197">
        <f>CP746</f>
        <v/>
      </c>
      <c r="BC746" s="813"/>
      <c r="BD746" s="197">
        <f>CR746</f>
        <v/>
      </c>
      <c r="BE746" s="121">
        <f>CS746</f>
        <v/>
      </c>
      <c r="BF746" s="122">
        <f>CT746*60</f>
        <v/>
      </c>
      <c r="BG746" s="121">
        <f>BE746</f>
        <v/>
      </c>
      <c r="BH746" s="122">
        <f>CU746*60</f>
        <v/>
      </c>
      <c r="BI746" s="122">
        <f>CV746</f>
        <v/>
      </c>
      <c r="BJ746" s="117"/>
      <c r="BK746" s="812">
        <f>Overview!$E$7</f>
        <v/>
      </c>
      <c r="BL746" s="117"/>
      <c r="BM746" s="836">
        <f>CW746</f>
        <v/>
      </c>
      <c r="BN746" s="812">
        <f>Overview!$P$153</f>
        <v/>
      </c>
      <c r="BO746" s="117"/>
      <c r="BP746" s="117"/>
      <c r="BQ746" s="115"/>
      <c r="BR746" s="1478"/>
      <c r="BS746" s="1548"/>
      <c r="BT746" s="2127" t="inlineStr">
        <is>
          <t>WLAN</t>
        </is>
      </c>
      <c r="BU746" s="2127" t="inlineStr">
        <is>
          <t>2.4 GHz</t>
        </is>
      </c>
      <c r="BV746" s="465">
        <f>Overview!$E$29</f>
        <v/>
      </c>
      <c r="BW746" s="2127"/>
      <c r="BX746" s="2134"/>
      <c r="BY746" s="562"/>
      <c r="BZ746" s="562"/>
      <c r="CA746" s="562" t="str">
        <f>CA745</f>
        <v>TBD</v>
      </c>
      <c r="CB746" s="201">
        <v>5</v>
      </c>
      <c r="CC746" s="562">
        <f>IF(COUNT('Conducted WiFi'!$AH$3:$AH$9)=0,7,INDEX('Conducted WiFi'!$T$3:$T$9,MATCH(MAX('Conducted WiFi'!$AH$3:$AH$9),'Conducted WiFi'!$AH$3:$AH$9,0)))</f>
        <v>7</v>
      </c>
      <c r="CD746" s="1719">
        <f>IF(COUNT('Conducted WiFi'!$AH$3:$AH$9)=0,2442,INDEX('Conducted WiFi'!$U$3:$U$9,MATCH(MAX('Conducted WiFi'!$AH$3:$AH$9),'Conducted WiFi'!$AH$3:$AH$9,0)))</f>
        <v>2442</v>
      </c>
      <c r="CE746" s="2018"/>
      <c r="CF746" s="1972"/>
      <c r="CG746" s="393" t="str">
        <f>IF(OR($BY$547="",$BY$547=""),"",$BY$547)</f>
        <v/>
      </c>
      <c r="CH746" s="393">
        <f>BZ746</f>
        <v/>
      </c>
      <c r="CI746" s="393">
        <f>CA746</f>
        <v/>
      </c>
      <c r="CJ746" s="2198"/>
      <c r="CK746" s="1609"/>
      <c r="CL746" s="212">
        <f>IF(CF746=""," ",IF(ABS(CE746-CF746)&lt;=0.125,"Valid","Not valid"))</f>
        <v/>
      </c>
      <c r="CM746" s="213">
        <f> IF(CE746="","",IF(AND(CE746&lt;&gt;"",CF746=""),IF(CE746&gt;=1,"Medir+Sig Max","No"),IF(CF746&lt;&gt;"",IF(CF746&gt;=1,"Medir+Sig Max","No"),"")))</f>
        <v/>
      </c>
      <c r="CN746" s="1794"/>
      <c r="CO746" s="221">
        <f>IF(CK746="",IF(AND(CE746="",CF746=""),"",IF(CF746="",IF(DE746&gt;1,ROUND(DE746*CE746,3),CE746),IF(DE746&gt;1,ROUND(DE746*CF746,3),CF746))),IF(AND(CE746="",CF746=""),"",IF(CF746="",IF(DE746&gt;1,ROUND(DE746*CE746*(1/(CK746)),3),CE746*(1/(CK746))),IF(DE746&gt;1,ROUND(DE746*CF746*(1/(CK746)),3),CF746*(1/(CK746))))))</f>
        <v/>
      </c>
      <c r="CP746" s="2048">
        <f>IF(COUNTIF(Overview!K12:K14,TRUE)&gt;0,2,IF(COUNTIF(Overview!L12:L14,TRUE)&gt;0,4,0))</f>
        <v/>
      </c>
      <c r="CQ746" s="1473">
        <f>IF(CO746="","",IF(CO746&gt;CP746,"Fail","Pass"))</f>
        <v/>
      </c>
      <c r="CR746" s="1482"/>
      <c r="CS746" s="1566">
        <f>MyTimestamp(CO746)</f>
        <v/>
      </c>
      <c r="CT746" s="1535">
        <f>IF(CE746="",0,15)+IF(CF746="",0,15)</f>
        <v/>
      </c>
      <c r="CU746" s="1536">
        <f>IF(CT746=0,0,2)</f>
        <v/>
      </c>
      <c r="CV746" s="861"/>
      <c r="CW746" s="861"/>
      <c r="CX746" s="2038"/>
      <c r="CY746" s="2050"/>
      <c r="CZ746" s="1545">
        <f>10^(CJ746/20)*100-100</f>
        <v/>
      </c>
      <c r="DA746" s="1354"/>
      <c r="DB746" s="1309"/>
      <c r="DC746" s="1273">
        <f>IF(DA746="","",10^(DA746/10))</f>
        <v/>
      </c>
      <c r="DD746" s="1407">
        <f>IF(ISNUMBER(DB746)=FALSE,"",10^(DB746/10))</f>
        <v/>
      </c>
      <c r="DE746" s="1545">
        <f>IF(AND(ISNUMBER(DC746),ISNUMBER(DD746)),IF(DC746/DD746&gt;1,ROUND((DC746)/DD746,3),1),1)</f>
        <v/>
      </c>
      <c r="DF746" s="1541"/>
      <c r="DG746" s="1541"/>
      <c r="DH746" s="1541"/>
      <c r="DI746" s="1541"/>
      <c r="DJ746" s="1541"/>
      <c r="DK746" s="1541"/>
      <c r="DL746" s="1541"/>
      <c r="DM746" s="1541"/>
      <c r="DN746" s="1541"/>
      <c r="DO746" s="1541"/>
      <c r="DP746" s="1541"/>
      <c r="DQ746" s="1541"/>
      <c r="DR746" s="1541"/>
    </row>
    <row r="747" ht="12.75" x14ac:dyDescent="0.2">
      <c r="A747" s="1541"/>
      <c r="B747" s="1541"/>
      <c r="C747"/>
      <c r="D747" s="130">
        <f>IF(BX$732="Close to Ear","EN 62209-1","EN 62209-2")</f>
        <v/>
      </c>
      <c r="E747" s="130">
        <f>IF(CG747="Close to Ear","2016","2010/A1:2019")</f>
        <v/>
      </c>
      <c r="F747" s="1488" t="inlineStr">
        <is>
          <t>5.5</t>
        </is>
      </c>
      <c r="G747" s="1497"/>
      <c r="H747" s="120">
        <f>BV747</f>
        <v/>
      </c>
      <c r="I747" s="120">
        <f>BW747</f>
        <v/>
      </c>
      <c r="J747" s="687" t="inlineStr">
        <is>
          <t>WLAN</t>
        </is>
      </c>
      <c r="K747" s="194" t="inlineStr">
        <is>
          <t>2.4 GHz</t>
        </is>
      </c>
      <c r="L747" s="115"/>
      <c r="M747" s="120"/>
      <c r="N747" s="119"/>
      <c r="O747" s="131"/>
      <c r="P747" s="6597"/>
      <c r="Q747" s="131"/>
      <c r="R747" s="131"/>
      <c r="S747" s="120"/>
      <c r="T747" s="120">
        <v>7</v>
      </c>
      <c r="U747" s="120">
        <v>2442</v>
      </c>
      <c r="V747" s="119"/>
      <c r="W747" s="197"/>
      <c r="X747" s="119"/>
      <c r="Y747" s="119"/>
      <c r="Z747" s="119"/>
      <c r="AA747" s="115"/>
      <c r="AB747" s="115"/>
      <c r="AC747" s="689">
        <f>IF(OR(BX$732="Close to Ear",BX$732="Close to Head"),"Head",IF(BX$732="Extremity","Extremity","Body"))</f>
        <v/>
      </c>
      <c r="AD747" s="690">
        <f>CA747</f>
        <v/>
      </c>
      <c r="AE747" s="688">
        <f>CB747</f>
        <v/>
      </c>
      <c r="AF747" s="115"/>
      <c r="AG747" s="808">
        <f>IF(AZ747="","N/A",IF(CQ747="Pass","P","F"))</f>
        <v/>
      </c>
      <c r="AH747" s="129"/>
      <c r="AI747" s="129"/>
      <c r="AJ747" s="129"/>
      <c r="AK747" s="119"/>
      <c r="AL747" s="115"/>
      <c r="AM747" s="119"/>
      <c r="AN747" s="119"/>
      <c r="AO747" s="692"/>
      <c r="AP747" s="692"/>
      <c r="AQ747" s="692"/>
      <c r="AR747" s="692"/>
      <c r="AS747" s="692"/>
      <c r="AT747" s="691">
        <f>CE747</f>
        <v/>
      </c>
      <c r="AU747" s="691">
        <f>CF747</f>
        <v/>
      </c>
      <c r="AV747" s="813"/>
      <c r="AW747" s="813"/>
      <c r="AX747" s="197">
        <f>CZ747</f>
        <v/>
      </c>
      <c r="AY747" s="197">
        <f>DE747</f>
        <v/>
      </c>
      <c r="AZ747" s="3379">
        <f>CO747</f>
        <v/>
      </c>
      <c r="BA747" s="3380"/>
      <c r="BB747" s="197">
        <f>CP747</f>
        <v/>
      </c>
      <c r="BC747" s="813"/>
      <c r="BD747" s="197">
        <f>CR747</f>
        <v/>
      </c>
      <c r="BE747" s="121">
        <f>CS747</f>
        <v/>
      </c>
      <c r="BF747" s="122">
        <f>CT747*60</f>
        <v/>
      </c>
      <c r="BG747" s="121">
        <f>BE747</f>
        <v/>
      </c>
      <c r="BH747" s="122">
        <f>CU747*60</f>
        <v/>
      </c>
      <c r="BI747" s="122">
        <f>CV747</f>
        <v/>
      </c>
      <c r="BJ747" s="117"/>
      <c r="BK747" s="812">
        <f>Overview!$E$7</f>
        <v/>
      </c>
      <c r="BL747" s="117"/>
      <c r="BM747" s="836">
        <f>CW747</f>
        <v/>
      </c>
      <c r="BN747" s="812">
        <f>Overview!$P$153</f>
        <v/>
      </c>
      <c r="BO747" s="117"/>
      <c r="BP747" s="117"/>
      <c r="BQ747" s="115"/>
      <c r="BR747" s="1478"/>
      <c r="BS747" s="1548"/>
      <c r="BT747" s="2127" t="inlineStr">
        <is>
          <t>WLAN</t>
        </is>
      </c>
      <c r="BU747" s="2127" t="inlineStr">
        <is>
          <t>2.4 GHz</t>
        </is>
      </c>
      <c r="BV747" s="465">
        <f>Overview!$E$29</f>
        <v/>
      </c>
      <c r="BW747" s="2127"/>
      <c r="BX747" s="2134"/>
      <c r="BY747" s="562"/>
      <c r="BZ747" s="562"/>
      <c r="CA747" s="562" t="str">
        <f>CONCATENATE(CA745," - Battery check 1")</f>
        <v>TBD - Battery check 1</v>
      </c>
      <c r="CB747" s="201">
        <v>5</v>
      </c>
      <c r="CC747" s="562">
        <f>IF(COUNT('Conducted WiFi'!$AH$3:$AH$9)=0,7,INDEX('Conducted WiFi'!$T$3:$T$9,MATCH(MAX('Conducted WiFi'!$AH$3:$AH$9),'Conducted WiFi'!$AH$3:$AH$9,0)))</f>
        <v>7</v>
      </c>
      <c r="CD747" s="1719">
        <f>IF(COUNT('Conducted WiFi'!$AH$3:$AH$9)=0,2442,INDEX('Conducted WiFi'!$U$3:$U$9,MATCH(MAX('Conducted WiFi'!$AH$3:$AH$9),'Conducted WiFi'!$AH$3:$AH$9,0)))</f>
        <v>2442</v>
      </c>
      <c r="CE747" s="2018"/>
      <c r="CF747" s="1972"/>
      <c r="CG747" s="393" t="str">
        <f>IF(OR($BY$547="",$BY$547=""),"",$BY$547)</f>
        <v/>
      </c>
      <c r="CH747" s="393">
        <f>BZ747</f>
        <v/>
      </c>
      <c r="CI747" s="393">
        <f>CA747</f>
        <v/>
      </c>
      <c r="CJ747" s="2198"/>
      <c r="CK747" s="1609"/>
      <c r="CL747" s="212">
        <f>IF(CF747=""," ",IF(ABS(CE747-CF747)&lt;=0.125,"Valid","Not valid"))</f>
        <v/>
      </c>
      <c r="CM747" s="213">
        <f> IF(CE747="","",IF(AND(CE747&lt;&gt;"",CF747=""),IF(CE747&gt;=1,"Medir+Sig Max","No"),IF(CF747&lt;&gt;"",IF(CF747&gt;=1,"Medir+Sig Max","No"),"")))</f>
        <v/>
      </c>
      <c r="CN747" s="1794"/>
      <c r="CO747" s="221">
        <f>IF(CK747="",IF(AND(CE747="",CF747=""),"",IF(CF747="",IF(DE747&gt;1,ROUND(DE747*CE747,3),CE747),IF(DE747&gt;1,ROUND(DE747*CF747,3),CF747))),IF(AND(CE747="",CF747=""),"",IF(CF747="",IF(DE747&gt;1,ROUND(DE747*CE747*(1/(CK747)),3),CE747*(1/(CK747))),IF(DE747&gt;1,ROUND(DE747*CF747*(1/(CK747)),3),CF747*(1/(CK747))))))</f>
        <v/>
      </c>
      <c r="CP747" s="2048">
        <f>IF(COUNTIF(Overview!K12:K14,TRUE)&gt;0,2,IF(COUNTIF(Overview!L12:L14,TRUE)&gt;0,4,0))</f>
        <v/>
      </c>
      <c r="CQ747" s="1473">
        <f>IF(CO747="","",IF(CO747&gt;CP747,"Fail","Pass"))</f>
        <v/>
      </c>
      <c r="CR747" s="1482"/>
      <c r="CS747" s="1566">
        <f>MyTimestamp(CO747)</f>
        <v/>
      </c>
      <c r="CT747" s="1535">
        <f>IF(CE747="",0,15)+IF(CF747="",0,15)</f>
        <v/>
      </c>
      <c r="CU747" s="1536">
        <f>IF(CT747=0,0,2)</f>
        <v/>
      </c>
      <c r="CV747" s="861"/>
      <c r="CW747" s="861"/>
      <c r="CX747" s="2038"/>
      <c r="CY747" s="2050"/>
      <c r="CZ747" s="1545">
        <f>10^(CJ747/20)*100-100</f>
        <v/>
      </c>
      <c r="DA747" s="1354"/>
      <c r="DB747" s="1309"/>
      <c r="DC747" s="1273">
        <f>IF(DA747="","",10^(DA747/10))</f>
        <v/>
      </c>
      <c r="DD747" s="1407">
        <f>IF(ISNUMBER(DB747)=FALSE,"",10^(DB747/10))</f>
        <v/>
      </c>
      <c r="DE747" s="1545">
        <f>IF(AND(ISNUMBER(DC747),ISNUMBER(DD747)),IF(DC747/DD747&gt;1,ROUND((DC747)/DD747,3),1),1)</f>
        <v/>
      </c>
      <c r="DF747" s="1541"/>
      <c r="DG747" s="1541"/>
      <c r="DH747" s="1541"/>
      <c r="DI747" s="1541"/>
      <c r="DJ747" s="1541"/>
      <c r="DK747" s="1541"/>
      <c r="DL747" s="1541"/>
      <c r="DM747" s="1541"/>
      <c r="DN747" s="1541"/>
      <c r="DO747" s="1541"/>
      <c r="DP747" s="1541"/>
      <c r="DQ747" s="1541"/>
      <c r="DR747" s="1541"/>
    </row>
    <row r="748" ht="12.75" x14ac:dyDescent="0.2">
      <c r="A748" s="1541"/>
      <c r="B748" s="1541"/>
      <c r="C748"/>
      <c r="D748" s="130">
        <f>IF(BX$732="Close to Ear","EN 62209-1","EN 62209-2")</f>
        <v/>
      </c>
      <c r="E748" s="130">
        <f>IF(CG748="Close to Ear","2016","2010/A1:2019")</f>
        <v/>
      </c>
      <c r="F748" s="1488" t="inlineStr">
        <is>
          <t>5.5</t>
        </is>
      </c>
      <c r="G748" s="1497"/>
      <c r="H748" s="120">
        <f>BV748</f>
        <v/>
      </c>
      <c r="I748" s="120">
        <f>BW748</f>
        <v/>
      </c>
      <c r="J748" s="687" t="inlineStr">
        <is>
          <t>WLAN</t>
        </is>
      </c>
      <c r="K748" s="194" t="inlineStr">
        <is>
          <t>2.4 GHz</t>
        </is>
      </c>
      <c r="L748" s="115"/>
      <c r="M748" s="120"/>
      <c r="N748" s="119"/>
      <c r="O748" s="131"/>
      <c r="P748" s="6597"/>
      <c r="Q748" s="131"/>
      <c r="R748" s="131"/>
      <c r="S748" s="120"/>
      <c r="T748" s="120">
        <v>7</v>
      </c>
      <c r="U748" s="120">
        <v>2442</v>
      </c>
      <c r="V748" s="119"/>
      <c r="W748" s="197"/>
      <c r="X748" s="119"/>
      <c r="Y748" s="119"/>
      <c r="Z748" s="119"/>
      <c r="AA748" s="115"/>
      <c r="AB748" s="115"/>
      <c r="AC748" s="689">
        <f>IF(OR(BX$732="Close to Ear",BX$732="Close to Head"),"Head",IF(BX$732="Extremity","Extremity","Body"))</f>
        <v/>
      </c>
      <c r="AD748" s="690">
        <f>CA748</f>
        <v/>
      </c>
      <c r="AE748" s="688">
        <f>CB748</f>
        <v/>
      </c>
      <c r="AF748" s="115"/>
      <c r="AG748" s="808">
        <f>IF(AZ748="","N/A",IF(CQ748="Pass","P","F"))</f>
        <v/>
      </c>
      <c r="AH748" s="129"/>
      <c r="AI748" s="129"/>
      <c r="AJ748" s="129"/>
      <c r="AK748" s="119"/>
      <c r="AL748" s="115"/>
      <c r="AM748" s="119"/>
      <c r="AN748" s="119"/>
      <c r="AO748" s="692"/>
      <c r="AP748" s="692"/>
      <c r="AQ748" s="692"/>
      <c r="AR748" s="692"/>
      <c r="AS748" s="692"/>
      <c r="AT748" s="691">
        <f>CE748</f>
        <v/>
      </c>
      <c r="AU748" s="691">
        <f>CF748</f>
        <v/>
      </c>
      <c r="AV748" s="813"/>
      <c r="AW748" s="813"/>
      <c r="AX748" s="197">
        <f>CZ748</f>
        <v/>
      </c>
      <c r="AY748" s="197">
        <f>DE748</f>
        <v/>
      </c>
      <c r="AZ748" s="3379">
        <f>CO748</f>
        <v/>
      </c>
      <c r="BA748" s="3380"/>
      <c r="BB748" s="197">
        <f>CP748</f>
        <v/>
      </c>
      <c r="BC748" s="813"/>
      <c r="BD748" s="197">
        <f>CR748</f>
        <v/>
      </c>
      <c r="BE748" s="121">
        <f>CS748</f>
        <v/>
      </c>
      <c r="BF748" s="122">
        <f>CT748*60</f>
        <v/>
      </c>
      <c r="BG748" s="121">
        <f>BE748</f>
        <v/>
      </c>
      <c r="BH748" s="122">
        <f>CU748*60</f>
        <v/>
      </c>
      <c r="BI748" s="122">
        <f>CV748</f>
        <v/>
      </c>
      <c r="BJ748" s="117"/>
      <c r="BK748" s="812">
        <f>Overview!$E$7</f>
        <v/>
      </c>
      <c r="BL748" s="117"/>
      <c r="BM748" s="836">
        <f>CW748</f>
        <v/>
      </c>
      <c r="BN748" s="812">
        <f>Overview!$P$153</f>
        <v/>
      </c>
      <c r="BO748" s="117"/>
      <c r="BP748" s="117"/>
      <c r="BQ748" s="115"/>
      <c r="BR748" s="1478"/>
      <c r="BS748" s="1548"/>
      <c r="BT748" s="2127" t="inlineStr">
        <is>
          <t>WLAN</t>
        </is>
      </c>
      <c r="BU748" s="2127" t="inlineStr">
        <is>
          <t>2.4 GHz</t>
        </is>
      </c>
      <c r="BV748" s="465">
        <f>Overview!$E$29</f>
        <v/>
      </c>
      <c r="BW748" s="2127"/>
      <c r="BX748" s="2134"/>
      <c r="BY748" s="562"/>
      <c r="BZ748" s="562"/>
      <c r="CA748" s="562" t="str">
        <f>CONCATENATE(CA746," - Battery check 2")</f>
        <v>TBD - Battery check 2</v>
      </c>
      <c r="CB748" s="201">
        <v>5</v>
      </c>
      <c r="CC748" s="562">
        <f>IF(COUNT('Conducted WiFi'!$AH$3:$AH$9)=0,7,INDEX('Conducted WiFi'!$T$3:$T$9,MATCH(MAX('Conducted WiFi'!$AH$3:$AH$9),'Conducted WiFi'!$AH$3:$AH$9,0)))</f>
        <v>7</v>
      </c>
      <c r="CD748" s="1719">
        <f>IF(COUNT('Conducted WiFi'!$AH$3:$AH$9)=0,2442,INDEX('Conducted WiFi'!$U$3:$U$9,MATCH(MAX('Conducted WiFi'!$AH$3:$AH$9),'Conducted WiFi'!$AH$3:$AH$9,0)))</f>
        <v>2442</v>
      </c>
      <c r="CE748" s="2018"/>
      <c r="CF748" s="1972"/>
      <c r="CG748" s="393" t="str">
        <f>IF(OR($BY$547="",$BY$547=""),"",$BY$547)</f>
        <v/>
      </c>
      <c r="CH748" s="393">
        <f>BZ748</f>
        <v/>
      </c>
      <c r="CI748" s="393">
        <f>CA748</f>
        <v/>
      </c>
      <c r="CJ748" s="2198"/>
      <c r="CK748" s="1609"/>
      <c r="CL748" s="212">
        <f>IF(CF748=""," ",IF(ABS(CE748-CF748)&lt;=0.125,"Valid","Not valid"))</f>
        <v/>
      </c>
      <c r="CM748" s="213">
        <f> IF(CE748="","",IF(AND(CE748&lt;&gt;"",CF748=""),IF(CE748&gt;=1,"Medir+Sig Max","No"),IF(CF748&lt;&gt;"",IF(CF748&gt;=1,"Medir+Sig Max","No"),"")))</f>
        <v/>
      </c>
      <c r="CN748" s="1794"/>
      <c r="CO748" s="221">
        <f>IF(CK748="",IF(AND(CE748="",CF748=""),"",IF(CF748="",IF(DE748&gt;1,ROUND(DE748*CE748,3),CE748),IF(DE748&gt;1,ROUND(DE748*CF748,3),CF748))),IF(AND(CE748="",CF748=""),"",IF(CF748="",IF(DE748&gt;1,ROUND(DE748*CE748*(1/(CK748)),3),CE748*(1/(CK748))),IF(DE748&gt;1,ROUND(DE748*CF748*(1/(CK748)),3),CF748*(1/(CK748))))))</f>
        <v/>
      </c>
      <c r="CP748" s="2048">
        <f>IF(COUNTIF(Overview!K12:K14,TRUE)&gt;0,2,IF(COUNTIF(Overview!L12:L14,TRUE)&gt;0,4,0))</f>
        <v/>
      </c>
      <c r="CQ748" s="1473">
        <f>IF(CO748="","",IF(CO748&gt;CP748,"Fail","Pass"))</f>
        <v/>
      </c>
      <c r="CR748" s="1482"/>
      <c r="CS748" s="1566">
        <f>MyTimestamp(CO748)</f>
        <v/>
      </c>
      <c r="CT748" s="1535">
        <f>IF(CE748="",0,15)+IF(CF748="",0,15)</f>
        <v/>
      </c>
      <c r="CU748" s="1536">
        <f>IF(CT748=0,0,2)</f>
        <v/>
      </c>
      <c r="CV748" s="861"/>
      <c r="CW748" s="861"/>
      <c r="CX748" s="2038"/>
      <c r="CY748" s="2050"/>
      <c r="CZ748" s="1545">
        <f>10^(CJ748/20)*100-100</f>
        <v/>
      </c>
      <c r="DA748" s="1354"/>
      <c r="DB748" s="1309"/>
      <c r="DC748" s="1273">
        <f>IF(DA748="","",10^(DA748/10))</f>
        <v/>
      </c>
      <c r="DD748" s="1407">
        <f>IF(ISNUMBER(DB748)=FALSE,"",10^(DB748/10))</f>
        <v/>
      </c>
      <c r="DE748" s="1545">
        <f>IF(AND(ISNUMBER(DC748),ISNUMBER(DD748)),IF(DC748/DD748&gt;1,ROUND((DC748)/DD748,3),1),1)</f>
        <v/>
      </c>
      <c r="DF748" s="1541"/>
      <c r="DG748" s="1541"/>
      <c r="DH748" s="1541"/>
      <c r="DI748" s="1541"/>
      <c r="DJ748" s="1541"/>
      <c r="DK748" s="1541"/>
      <c r="DL748" s="1541"/>
      <c r="DM748" s="1541"/>
      <c r="DN748" s="1541"/>
      <c r="DO748" s="1541"/>
      <c r="DP748" s="1541"/>
      <c r="DQ748" s="1541"/>
      <c r="DR748" s="1541"/>
    </row>
    <row r="749" ht="12.75" x14ac:dyDescent="0.2">
      <c r="A749" s="1541"/>
      <c r="B749" s="1541"/>
      <c r="C749"/>
      <c r="D749" s="130">
        <f>IF(BX$732="Close to Ear","EN 62209-1","EN 62209-2")</f>
        <v/>
      </c>
      <c r="E749" s="130">
        <f>IF(CG749="Close to Ear","2016","2010/A1:2019")</f>
        <v/>
      </c>
      <c r="F749" s="1488" t="inlineStr">
        <is>
          <t>5.5</t>
        </is>
      </c>
      <c r="G749" s="1497"/>
      <c r="H749" s="120">
        <f>BV749</f>
        <v/>
      </c>
      <c r="I749" s="120">
        <f>BW749</f>
        <v/>
      </c>
      <c r="J749" s="687" t="inlineStr">
        <is>
          <t>WLAN</t>
        </is>
      </c>
      <c r="K749" s="194" t="inlineStr">
        <is>
          <t>2.4 GHz</t>
        </is>
      </c>
      <c r="L749" s="115"/>
      <c r="M749" s="120"/>
      <c r="N749" s="119"/>
      <c r="O749" s="131"/>
      <c r="P749" s="6597"/>
      <c r="Q749" s="131"/>
      <c r="R749" s="131"/>
      <c r="S749" s="120"/>
      <c r="T749" s="120">
        <v>7</v>
      </c>
      <c r="U749" s="120">
        <v>2442</v>
      </c>
      <c r="V749" s="119"/>
      <c r="W749" s="197"/>
      <c r="X749" s="119"/>
      <c r="Y749" s="119"/>
      <c r="Z749" s="119"/>
      <c r="AA749" s="115"/>
      <c r="AB749" s="115"/>
      <c r="AC749" s="689">
        <f>IF(OR(BX$732="Close to Ear",BX$732="Close to Head"),"Head",IF(BX$732="Extremity","Extremity","Body"))</f>
        <v/>
      </c>
      <c r="AD749" s="690">
        <f>CA749</f>
        <v/>
      </c>
      <c r="AE749" s="688">
        <f>CB749</f>
        <v/>
      </c>
      <c r="AF749" s="115"/>
      <c r="AG749" s="808">
        <f>IF(AZ749="","N/A",IF(CQ749="Pass","P","F"))</f>
        <v/>
      </c>
      <c r="AH749" s="129"/>
      <c r="AI749" s="129"/>
      <c r="AJ749" s="129"/>
      <c r="AK749" s="119"/>
      <c r="AL749" s="115"/>
      <c r="AM749" s="119"/>
      <c r="AN749" s="119"/>
      <c r="AO749" s="692"/>
      <c r="AP749" s="692"/>
      <c r="AQ749" s="692"/>
      <c r="AR749" s="692"/>
      <c r="AS749" s="692"/>
      <c r="AT749" s="691">
        <f>CE749</f>
        <v/>
      </c>
      <c r="AU749" s="691">
        <f>CF749</f>
        <v/>
      </c>
      <c r="AV749" s="813"/>
      <c r="AW749" s="813"/>
      <c r="AX749" s="197">
        <f>CZ749</f>
        <v/>
      </c>
      <c r="AY749" s="197">
        <f>DE749</f>
        <v/>
      </c>
      <c r="AZ749" s="3379">
        <f>CO749</f>
        <v/>
      </c>
      <c r="BA749" s="3380"/>
      <c r="BB749" s="197">
        <f>CP749</f>
        <v/>
      </c>
      <c r="BC749" s="813"/>
      <c r="BD749" s="197">
        <f>CR749</f>
        <v/>
      </c>
      <c r="BE749" s="121">
        <f>CS749</f>
        <v/>
      </c>
      <c r="BF749" s="122">
        <f>CT749*60</f>
        <v/>
      </c>
      <c r="BG749" s="121">
        <f>BE749</f>
        <v/>
      </c>
      <c r="BH749" s="122">
        <f>CU749*60</f>
        <v/>
      </c>
      <c r="BI749" s="122">
        <f>CV749</f>
        <v/>
      </c>
      <c r="BJ749" s="117"/>
      <c r="BK749" s="812">
        <f>Overview!$E$7</f>
        <v/>
      </c>
      <c r="BL749" s="117"/>
      <c r="BM749" s="836">
        <f>CW749</f>
        <v/>
      </c>
      <c r="BN749" s="812">
        <f>Overview!$P$153</f>
        <v/>
      </c>
      <c r="BO749" s="117"/>
      <c r="BP749" s="117"/>
      <c r="BQ749" s="115"/>
      <c r="BR749" s="1478"/>
      <c r="BS749" s="1548"/>
      <c r="BT749" s="2127" t="inlineStr">
        <is>
          <t>WLAN</t>
        </is>
      </c>
      <c r="BU749" s="2127" t="inlineStr">
        <is>
          <t>2.4 GHz</t>
        </is>
      </c>
      <c r="BV749" s="465">
        <f>Overview!$E$29</f>
        <v/>
      </c>
      <c r="BW749" s="2127"/>
      <c r="BX749" s="2134"/>
      <c r="BY749" s="562"/>
      <c r="BZ749" s="562"/>
      <c r="CA749" s="562" t="inlineStr">
        <is>
          <t>Front Face</t>
        </is>
      </c>
      <c r="CB749" s="201">
        <v>25</v>
      </c>
      <c r="CC749" s="562">
        <f>IF(COUNT('Conducted WiFi'!$AH$3:$AH$9)=0,7,INDEX('Conducted WiFi'!$T$3:$T$9,MATCH(MAX('Conducted WiFi'!$AH$3:$AH$9),'Conducted WiFi'!$AH$3:$AH$9,0)))</f>
        <v>7</v>
      </c>
      <c r="CD749" s="1719">
        <f>IF(COUNT('Conducted WiFi'!$AH$3:$AH$9)=0,2442,INDEX('Conducted WiFi'!$U$3:$U$9,MATCH(MAX('Conducted WiFi'!$AH$3:$AH$9),'Conducted WiFi'!$AH$3:$AH$9,0)))</f>
        <v>2442</v>
      </c>
      <c r="CE749" s="2018"/>
      <c r="CF749" s="1972"/>
      <c r="CG749" s="393" t="str">
        <f>IF(OR($BY$547="",$BY$547=""),"",$BY$547)</f>
        <v/>
      </c>
      <c r="CH749" s="393">
        <f>BZ749</f>
        <v/>
      </c>
      <c r="CI749" s="393">
        <f>CA749</f>
        <v/>
      </c>
      <c r="CJ749" s="2198"/>
      <c r="CK749" s="1609"/>
      <c r="CL749" s="212">
        <f>IF(CF749=""," ",IF(ABS(CE749-CF749)&lt;=0.125,"Valid","Not valid"))</f>
        <v/>
      </c>
      <c r="CM749" s="213">
        <f> IF(CE749="","",IF(AND(CE749&lt;&gt;"",CF749=""),IF(CE749&gt;=1,"Medir+Sig Max","No"),IF(CF749&lt;&gt;"",IF(CF749&gt;=1,"Medir+Sig Max","No"),"")))</f>
        <v/>
      </c>
      <c r="CN749" s="1794"/>
      <c r="CO749" s="221">
        <f>IF(CK749="",IF(AND(CE749="",CF749=""),"",IF(CF749="",IF(DE749&gt;1,ROUND(DE749*CE749,3),CE749),IF(DE749&gt;1,ROUND(DE749*CF749,3),CF749))),IF(AND(CE749="",CF749=""),"",IF(CF749="",IF(DE749&gt;1,ROUND(DE749*CE749*(1/(CK749)),3),CE749*(1/(CK749))),IF(DE749&gt;1,ROUND(DE749*CF749*(1/(CK749)),3),CF749*(1/(CK749))))))</f>
        <v/>
      </c>
      <c r="CP749" s="2048">
        <f>IF(COUNTIF(Overview!K12:K14,TRUE)&gt;0,2,IF(COUNTIF(Overview!L12:L14,TRUE)&gt;0,4,0))</f>
        <v/>
      </c>
      <c r="CQ749" s="1473">
        <f>IF(CO749="","",IF(CO749&gt;CP749,"Fail","Pass"))</f>
        <v/>
      </c>
      <c r="CR749" s="1482"/>
      <c r="CS749" s="1566">
        <f>MyTimestamp(CO749)</f>
        <v/>
      </c>
      <c r="CT749" s="1535">
        <f>IF(CE749="",0,15)+IF(CF749="",0,15)</f>
        <v/>
      </c>
      <c r="CU749" s="1536">
        <f>IF(CT749=0,0,2)</f>
        <v/>
      </c>
      <c r="CV749" s="861"/>
      <c r="CW749" s="861"/>
      <c r="CX749" s="2038"/>
      <c r="CY749" s="2050"/>
      <c r="CZ749" s="1545">
        <f>10^(CJ749/20)*100-100</f>
        <v/>
      </c>
      <c r="DA749" s="1354"/>
      <c r="DB749" s="1309"/>
      <c r="DC749" s="1273">
        <f>IF(DA749="","",10^(DA749/10))</f>
        <v/>
      </c>
      <c r="DD749" s="1407">
        <f>IF(ISNUMBER(DB749)=FALSE,"",10^(DB749/10))</f>
        <v/>
      </c>
      <c r="DE749" s="1545">
        <f>IF(AND(ISNUMBER(DC749),ISNUMBER(DD749)),IF(DC749/DD749&gt;1,ROUND((DC749)/DD749,3),1),1)</f>
        <v/>
      </c>
      <c r="DF749" s="1541"/>
      <c r="DG749" s="1541"/>
      <c r="DH749" s="1541"/>
      <c r="DI749" s="1541"/>
      <c r="DJ749" s="1541"/>
      <c r="DK749" s="1541"/>
      <c r="DL749" s="1541"/>
      <c r="DM749" s="1541"/>
      <c r="DN749" s="1541"/>
      <c r="DO749" s="1541"/>
      <c r="DP749" s="1541"/>
      <c r="DQ749" s="1541"/>
      <c r="DR749" s="1541"/>
    </row>
    <row r="750" ht="12.75" x14ac:dyDescent="0.2">
      <c r="A750" s="1541"/>
      <c r="B750" s="1541"/>
      <c r="C750"/>
      <c r="D750" s="130">
        <f>IF(BX$732="Close to Ear","EN 62209-1","EN 62209-2")</f>
        <v/>
      </c>
      <c r="E750" s="130">
        <f>IF(CG750="Close to Ear","2016","2010/A1:2019")</f>
        <v/>
      </c>
      <c r="F750" s="1488" t="inlineStr">
        <is>
          <t>5.5</t>
        </is>
      </c>
      <c r="G750" s="1497"/>
      <c r="H750" s="120">
        <f>BV750</f>
        <v/>
      </c>
      <c r="I750" s="120">
        <f>BW750</f>
        <v/>
      </c>
      <c r="J750" s="687" t="inlineStr">
        <is>
          <t>WLAN</t>
        </is>
      </c>
      <c r="K750" s="194" t="inlineStr">
        <is>
          <t>2.4 GHz</t>
        </is>
      </c>
      <c r="L750" s="115"/>
      <c r="M750" s="120"/>
      <c r="N750" s="119"/>
      <c r="O750" s="131"/>
      <c r="P750" s="6597"/>
      <c r="Q750" s="131"/>
      <c r="R750" s="131"/>
      <c r="S750" s="120"/>
      <c r="T750" s="120">
        <v>7</v>
      </c>
      <c r="U750" s="120">
        <v>2442</v>
      </c>
      <c r="V750" s="119"/>
      <c r="W750" s="197"/>
      <c r="X750" s="119"/>
      <c r="Y750" s="119"/>
      <c r="Z750" s="119"/>
      <c r="AA750" s="115"/>
      <c r="AB750" s="115"/>
      <c r="AC750" s="689">
        <f>IF(OR(BX$732="Close to Ear",BX$732="Close to Head"),"Head",IF(BX$732="Extremity","Extremity","Body"))</f>
        <v/>
      </c>
      <c r="AD750" s="690">
        <f>CA750</f>
        <v/>
      </c>
      <c r="AE750" s="688">
        <f>CB750</f>
        <v/>
      </c>
      <c r="AF750" s="115"/>
      <c r="AG750" s="808">
        <f>IF(AZ750="","N/A",IF(CQ750="Pass","P","F"))</f>
        <v/>
      </c>
      <c r="AH750" s="129"/>
      <c r="AI750" s="129"/>
      <c r="AJ750" s="129"/>
      <c r="AK750" s="119"/>
      <c r="AL750" s="115"/>
      <c r="AM750" s="119"/>
      <c r="AN750" s="119"/>
      <c r="AO750" s="692"/>
      <c r="AP750" s="692"/>
      <c r="AQ750" s="692"/>
      <c r="AR750" s="692"/>
      <c r="AS750" s="692"/>
      <c r="AT750" s="691">
        <f>CE750</f>
        <v/>
      </c>
      <c r="AU750" s="691">
        <f>CF750</f>
        <v/>
      </c>
      <c r="AV750" s="813"/>
      <c r="AW750" s="813"/>
      <c r="AX750" s="197">
        <f>CZ750</f>
        <v/>
      </c>
      <c r="AY750" s="197">
        <f>DE750</f>
        <v/>
      </c>
      <c r="AZ750" s="3379">
        <f>CO750</f>
        <v/>
      </c>
      <c r="BA750" s="3380"/>
      <c r="BB750" s="197">
        <f>CP750</f>
        <v/>
      </c>
      <c r="BC750" s="813"/>
      <c r="BD750" s="197">
        <f>CR750</f>
        <v/>
      </c>
      <c r="BE750" s="121">
        <f>CS750</f>
        <v/>
      </c>
      <c r="BF750" s="122">
        <f>CT750*60</f>
        <v/>
      </c>
      <c r="BG750" s="121">
        <f>BE750</f>
        <v/>
      </c>
      <c r="BH750" s="122">
        <f>CU750*60</f>
        <v/>
      </c>
      <c r="BI750" s="122">
        <f>CV750</f>
        <v/>
      </c>
      <c r="BJ750" s="117"/>
      <c r="BK750" s="812">
        <f>Overview!$E$7</f>
        <v/>
      </c>
      <c r="BL750" s="117"/>
      <c r="BM750" s="836">
        <f>CW750</f>
        <v/>
      </c>
      <c r="BN750" s="812">
        <f>Overview!$P$153</f>
        <v/>
      </c>
      <c r="BO750" s="117"/>
      <c r="BP750" s="117"/>
      <c r="BQ750" s="115"/>
      <c r="BR750" s="1478"/>
      <c r="BS750" s="1548"/>
      <c r="BT750" s="2127" t="inlineStr">
        <is>
          <t>WLAN</t>
        </is>
      </c>
      <c r="BU750" s="2127" t="inlineStr">
        <is>
          <t>2.4 GHz</t>
        </is>
      </c>
      <c r="BV750" s="465">
        <f>Overview!$E$29</f>
        <v/>
      </c>
      <c r="BW750" s="2127"/>
      <c r="BX750" s="2134"/>
      <c r="BY750" s="562"/>
      <c r="BZ750" s="562"/>
      <c r="CA750" s="562" t="inlineStr">
        <is>
          <t>Accesorio 1: Funda</t>
        </is>
      </c>
      <c r="CB750" s="201">
        <v>0</v>
      </c>
      <c r="CC750" s="562">
        <f>IF(COUNT('Conducted WiFi'!$AH$3:$AH$9)=0,7,INDEX('Conducted WiFi'!$T$3:$T$9,MATCH(MAX('Conducted WiFi'!$AH$3:$AH$9),'Conducted WiFi'!$AH$3:$AH$9,0)))</f>
        <v>7</v>
      </c>
      <c r="CD750" s="1719">
        <f>IF(COUNT('Conducted WiFi'!$AH$3:$AH$9)=0,2442,INDEX('Conducted WiFi'!$U$3:$U$9,MATCH(MAX('Conducted WiFi'!$AH$3:$AH$9),'Conducted WiFi'!$AH$3:$AH$9,0)))</f>
        <v>2442</v>
      </c>
      <c r="CE750" s="2018"/>
      <c r="CF750" s="1972"/>
      <c r="CG750" s="393" t="str">
        <f>IF(OR($BY$547="",$BY$547=""),"",$BY$547)</f>
        <v/>
      </c>
      <c r="CH750" s="393">
        <f>BZ750</f>
        <v/>
      </c>
      <c r="CI750" s="393">
        <f>CA750</f>
        <v/>
      </c>
      <c r="CJ750" s="2198"/>
      <c r="CK750" s="1609"/>
      <c r="CL750" s="212">
        <f>IF(CF750=""," ",IF(ABS(CE750-CF750)&lt;=0.125,"Valid","Not valid"))</f>
        <v/>
      </c>
      <c r="CM750" s="213">
        <f> IF(CE750="","",IF(AND(CE750&lt;&gt;"",CF750=""),IF(CE750&gt;=1,"Medir+Sig Max","No"),IF(CF750&lt;&gt;"",IF(CF750&gt;=1,"Medir+Sig Max","No"),"")))</f>
        <v/>
      </c>
      <c r="CN750" s="1794"/>
      <c r="CO750" s="221">
        <f>IF(CK750="",IF(AND(CE750="",CF750=""),"",IF(CF750="",IF(DE750&gt;1,ROUND(DE750*CE750,3),CE750),IF(DE750&gt;1,ROUND(DE750*CF750,3),CF750))),IF(AND(CE750="",CF750=""),"",IF(CF750="",IF(DE750&gt;1,ROUND(DE750*CE750*(1/(CK750)),3),CE750*(1/(CK750))),IF(DE750&gt;1,ROUND(DE750*CF750*(1/(CK750)),3),CF750*(1/(CK750))))))</f>
        <v/>
      </c>
      <c r="CP750" s="2048">
        <f>IF(COUNTIF(Overview!K12:K14,TRUE)&gt;0,2,IF(COUNTIF(Overview!L12:L14,TRUE)&gt;0,4,0))</f>
        <v/>
      </c>
      <c r="CQ750" s="1473">
        <f>IF(CO750="","",IF(CO750&gt;CP750,"Fail","Pass"))</f>
        <v/>
      </c>
      <c r="CR750" s="1482"/>
      <c r="CS750" s="1566">
        <f>MyTimestamp(CO750)</f>
        <v/>
      </c>
      <c r="CT750" s="1535">
        <f>IF(CE750="",0,15)+IF(CF750="",0,15)</f>
        <v/>
      </c>
      <c r="CU750" s="1536">
        <f>IF(CT750=0,0,2)</f>
        <v/>
      </c>
      <c r="CV750" s="861"/>
      <c r="CW750" s="861"/>
      <c r="CX750" s="2038"/>
      <c r="CY750" s="2050"/>
      <c r="CZ750" s="1545">
        <f>10^(CJ750/20)*100-100</f>
        <v/>
      </c>
      <c r="DA750" s="1354"/>
      <c r="DB750" s="1309"/>
      <c r="DC750" s="1273">
        <f>IF(DA750="","",10^(DA750/10))</f>
        <v/>
      </c>
      <c r="DD750" s="1407">
        <f>IF(ISNUMBER(DB750)=FALSE,"",10^(DB750/10))</f>
        <v/>
      </c>
      <c r="DE750" s="1545">
        <f>IF(AND(ISNUMBER(DC750),ISNUMBER(DD750)),IF(DC750/DD750&gt;1,ROUND((DC750)/DD750,3),1),1)</f>
        <v/>
      </c>
      <c r="DF750" s="1541"/>
      <c r="DG750" s="1541"/>
      <c r="DH750" s="1541"/>
      <c r="DI750" s="1541"/>
      <c r="DJ750" s="1541"/>
      <c r="DK750" s="1541"/>
      <c r="DL750" s="1541"/>
      <c r="DM750" s="1541"/>
      <c r="DN750" s="1541"/>
      <c r="DO750" s="1541"/>
      <c r="DP750" s="1541"/>
      <c r="DQ750" s="1541"/>
      <c r="DR750" s="1541"/>
    </row>
    <row r="751" ht="12.75" x14ac:dyDescent="0.2">
      <c r="A751" s="1541"/>
      <c r="B751" s="1541"/>
      <c r="C751"/>
      <c r="D751" s="130">
        <f>IF(BX$751="Close to Ear","EN 62209-1","EN 62209-2")</f>
        <v/>
      </c>
      <c r="E751" s="130">
        <f>IF(CG751="Close to Ear","2016","2010/A1:2019")</f>
        <v/>
      </c>
      <c r="F751" s="1488" t="inlineStr">
        <is>
          <t>5.5</t>
        </is>
      </c>
      <c r="G751" s="1497"/>
      <c r="H751" s="120">
        <f>BV751</f>
        <v/>
      </c>
      <c r="I751" s="120">
        <f>BW751</f>
        <v/>
      </c>
      <c r="J751" s="687" t="inlineStr">
        <is>
          <t>WLAN</t>
        </is>
      </c>
      <c r="K751" s="194" t="inlineStr">
        <is>
          <t>2.4 GHz</t>
        </is>
      </c>
      <c r="L751" s="115"/>
      <c r="M751" s="120"/>
      <c r="N751" s="119"/>
      <c r="O751" s="131"/>
      <c r="P751" s="6597"/>
      <c r="Q751" s="131"/>
      <c r="R751" s="131"/>
      <c r="S751" s="120"/>
      <c r="T751" s="120">
        <v>7</v>
      </c>
      <c r="U751" s="120">
        <v>2442</v>
      </c>
      <c r="V751" s="119"/>
      <c r="W751" s="197"/>
      <c r="X751" s="119"/>
      <c r="Y751" s="119"/>
      <c r="Z751" s="119"/>
      <c r="AA751" s="115"/>
      <c r="AB751" s="115"/>
      <c r="AC751" s="689">
        <f>IF(OR(BX$751="Close to Ear",BX$751="Close to Head"),"Head",IF(BX$751="Extremity","Extremity","Body"))</f>
        <v/>
      </c>
      <c r="AD751" s="690">
        <f>CA751</f>
        <v/>
      </c>
      <c r="AE751" s="688">
        <f>CB751</f>
        <v/>
      </c>
      <c r="AF751" s="115"/>
      <c r="AG751" s="808">
        <f>IF(AZ751="","N/A",IF(CQ751="Pass","P","F"))</f>
        <v/>
      </c>
      <c r="AH751" s="129"/>
      <c r="AI751" s="129"/>
      <c r="AJ751" s="129"/>
      <c r="AK751" s="119"/>
      <c r="AL751" s="115"/>
      <c r="AM751" s="119"/>
      <c r="AN751" s="119"/>
      <c r="AO751" s="692"/>
      <c r="AP751" s="692"/>
      <c r="AQ751" s="692"/>
      <c r="AR751" s="692"/>
      <c r="AS751" s="692"/>
      <c r="AT751" s="691">
        <f>CE751</f>
        <v/>
      </c>
      <c r="AU751" s="691">
        <f>CF751</f>
        <v/>
      </c>
      <c r="AV751" s="813"/>
      <c r="AW751" s="813"/>
      <c r="AX751" s="197">
        <f>CZ751</f>
        <v/>
      </c>
      <c r="AY751" s="197">
        <f>DE751</f>
        <v/>
      </c>
      <c r="AZ751" s="3379">
        <f>CO751</f>
        <v/>
      </c>
      <c r="BA751" s="3380"/>
      <c r="BB751" s="197">
        <f>CP751</f>
        <v/>
      </c>
      <c r="BC751" s="813"/>
      <c r="BD751" s="197">
        <f>CR751</f>
        <v/>
      </c>
      <c r="BE751" s="121">
        <f>CS751</f>
        <v/>
      </c>
      <c r="BF751" s="122">
        <f>CT751*60</f>
        <v/>
      </c>
      <c r="BG751" s="121">
        <f>BE751</f>
        <v/>
      </c>
      <c r="BH751" s="122">
        <f>CU751*60</f>
        <v/>
      </c>
      <c r="BI751" s="122">
        <f>CV751</f>
        <v/>
      </c>
      <c r="BJ751" s="117"/>
      <c r="BK751" s="812">
        <f>Overview!$E$7</f>
        <v/>
      </c>
      <c r="BL751" s="117"/>
      <c r="BM751" s="836">
        <f>CW751</f>
        <v/>
      </c>
      <c r="BN751" s="812">
        <f>Overview!$P$153</f>
        <v/>
      </c>
      <c r="BO751" s="117"/>
      <c r="BP751" s="117"/>
      <c r="BQ751" s="115"/>
      <c r="BR751" s="1478"/>
      <c r="BS751" s="1548"/>
      <c r="BT751" s="2126" t="inlineStr">
        <is>
          <t>WLAN</t>
        </is>
      </c>
      <c r="BU751" s="2126" t="inlineStr">
        <is>
          <t>2.4 GHz</t>
        </is>
      </c>
      <c r="BV751" s="464">
        <f>Overview!$E$30</f>
        <v/>
      </c>
      <c r="BW751" s="2126"/>
      <c r="BX751" s="8329" t="inlineStr">
        <is>
          <t>Close to ear</t>
        </is>
      </c>
      <c r="BY751" s="428"/>
      <c r="BZ751" s="428"/>
      <c r="CA751" s="2190" t="inlineStr">
        <is>
          <t>Left Cheek</t>
        </is>
      </c>
      <c r="CB751" s="202">
        <v>0</v>
      </c>
      <c r="CC751" s="507">
        <f>IF(COUNT('Conducted WiFi'!$AH$3:$AH$9)=0,7,INDEX('Conducted WiFi'!$T$3:$T$9,MATCH(MAX('Conducted WiFi'!$AH$3:$AH$9),'Conducted WiFi'!$AH$3:$AH$9,0)))</f>
        <v>7</v>
      </c>
      <c r="CD751" s="1715">
        <f>IF(COUNT('Conducted WiFi'!$AH$3:$AH$9)=0,2442,INDEX('Conducted WiFi'!$U$3:$U$9,MATCH(MAX('Conducted WiFi'!$AH$3:$AH$9),'Conducted WiFi'!$AH$3:$AH$9,0)))</f>
        <v>2442</v>
      </c>
      <c r="CE751" s="2191"/>
      <c r="CF751" s="2192"/>
      <c r="CG751" s="391" t="str">
        <f>IF(OR($BY$547="",$BY$547=""),"",$BY$547)</f>
        <v/>
      </c>
      <c r="CH751" s="391">
        <f>BZ751</f>
        <v/>
      </c>
      <c r="CI751" s="391">
        <f>CA751</f>
        <v/>
      </c>
      <c r="CJ751" s="2193"/>
      <c r="CK751" s="1610"/>
      <c r="CL751" s="203">
        <f>IF(CF751=""," ",IF(ABS(CE751-CF751)&lt;=0.125,"Valid","Not valid"))</f>
        <v/>
      </c>
      <c r="CM751" s="204">
        <f> IF(CE751="","",IF(AND(CE751&lt;&gt;"",CF751=""),IF(CE751&gt;=1,"Medir+Sig Max","No"),IF(CF751&lt;&gt;"",IF(CF751&gt;=1,"Medir+Sig Max","No"),"")))</f>
        <v/>
      </c>
      <c r="CN751" s="1798"/>
      <c r="CO751" s="219">
        <f>IF(CK751="",IF(AND(CE751="",CF751=""),"",IF(CF751="",IF(DE751&gt;1,ROUND(DE751*CE751,3),CE751),IF(DE751&gt;1,ROUND(DE751*CF751,3),CF751))),IF(AND(CE751="",CF751=""),"",IF(CF751="",IF(DE751&gt;1,ROUND(DE751*CE751*(1/(CK751)),3),CE751*(1/(CK751))),IF(DE751&gt;1,ROUND(DE751*CF751*(1/(CK751)),3),CF751*(1/(CK751))))))</f>
        <v/>
      </c>
      <c r="CP751" s="2043">
        <f>IF(COUNTIF(Overview!K12:K14,TRUE)&gt;0,2,IF(COUNTIF(Overview!L12:L14,TRUE)&gt;0,4,0))</f>
        <v/>
      </c>
      <c r="CQ751" s="1471">
        <f>IF(CO751="","",IF(CO751&gt;CP751,"Fail","Pass"))</f>
        <v/>
      </c>
      <c r="CR751" s="1480"/>
      <c r="CS751" s="1564">
        <f>MyTimestamp(CO751)</f>
        <v/>
      </c>
      <c r="CT751" s="1529">
        <f>IF(CE751="",0,15)+IF(CF751="",0,15)</f>
        <v/>
      </c>
      <c r="CU751" s="1530">
        <f>IF(CT751=0,0,2)</f>
        <v/>
      </c>
      <c r="CV751" s="862"/>
      <c r="CW751" s="862"/>
      <c r="CX751" s="2038"/>
      <c r="CY751" s="2039"/>
      <c r="CZ751" s="1542">
        <f>10^(CJ751/20)*100-100</f>
        <v/>
      </c>
      <c r="DA751" s="1354"/>
      <c r="DB751" s="1453"/>
      <c r="DC751" s="1273">
        <f>IF(DA751="","",10^(DA751/10))</f>
        <v/>
      </c>
      <c r="DD751" s="1402">
        <f>IF(ISNUMBER(DB751)=FALSE,"",10^(DB751/10))</f>
        <v/>
      </c>
      <c r="DE751" s="1542">
        <f>IF(AND(ISNUMBER(DC751),ISNUMBER(DD751)),IF(DC751/DD751&gt;1,ROUND((DC751)/DD751,3),1),1)</f>
        <v/>
      </c>
      <c r="DF751" s="1541"/>
      <c r="DG751" s="1541"/>
      <c r="DH751" s="1541"/>
      <c r="DI751" s="1541"/>
      <c r="DJ751" s="1541"/>
      <c r="DK751" s="1541"/>
      <c r="DL751" s="1541"/>
      <c r="DM751" s="1541"/>
      <c r="DN751" s="1541"/>
      <c r="DO751" s="1541"/>
      <c r="DP751" s="1541"/>
      <c r="DQ751" s="1541"/>
      <c r="DR751" s="1541"/>
    </row>
    <row r="752" ht="12.75" x14ac:dyDescent="0.2">
      <c r="A752" s="1541"/>
      <c r="B752" s="1541"/>
      <c r="C752"/>
      <c r="D752" s="130">
        <f>IF(BX$751="Close to Ear","EN 62209-1","EN 62209-2")</f>
        <v/>
      </c>
      <c r="E752" s="130">
        <f>IF(CG752="Close to Ear","2016","2010/A1:2019")</f>
        <v/>
      </c>
      <c r="F752" s="1488" t="inlineStr">
        <is>
          <t>5.5</t>
        </is>
      </c>
      <c r="G752" s="1497"/>
      <c r="H752" s="120">
        <f>BV752</f>
        <v/>
      </c>
      <c r="I752" s="120">
        <f>BW752</f>
        <v/>
      </c>
      <c r="J752" s="687" t="inlineStr">
        <is>
          <t>WLAN</t>
        </is>
      </c>
      <c r="K752" s="194" t="inlineStr">
        <is>
          <t>2.4 GHz</t>
        </is>
      </c>
      <c r="L752" s="115"/>
      <c r="M752" s="120"/>
      <c r="N752" s="119"/>
      <c r="O752" s="131"/>
      <c r="P752" s="6597"/>
      <c r="Q752" s="131"/>
      <c r="R752" s="131"/>
      <c r="S752" s="120"/>
      <c r="T752" s="120">
        <v>7</v>
      </c>
      <c r="U752" s="120">
        <v>2442</v>
      </c>
      <c r="V752" s="119"/>
      <c r="W752" s="197"/>
      <c r="X752" s="119"/>
      <c r="Y752" s="119"/>
      <c r="Z752" s="119"/>
      <c r="AA752" s="115"/>
      <c r="AB752" s="115"/>
      <c r="AC752" s="689">
        <f>IF(OR(BX$751="Close to Ear",BX$751="Close to Head"),"Head",IF(BX$751="Extremity","Extremity","Body"))</f>
        <v/>
      </c>
      <c r="AD752" s="690">
        <f>CA752</f>
        <v/>
      </c>
      <c r="AE752" s="688">
        <f>CB752</f>
        <v/>
      </c>
      <c r="AF752" s="115"/>
      <c r="AG752" s="808">
        <f>IF(AZ752="","N/A",IF(CQ752="Pass","P","F"))</f>
        <v/>
      </c>
      <c r="AH752" s="129"/>
      <c r="AI752" s="129"/>
      <c r="AJ752" s="129"/>
      <c r="AK752" s="119"/>
      <c r="AL752" s="115"/>
      <c r="AM752" s="119"/>
      <c r="AN752" s="119"/>
      <c r="AO752" s="692"/>
      <c r="AP752" s="692"/>
      <c r="AQ752" s="692"/>
      <c r="AR752" s="692"/>
      <c r="AS752" s="692"/>
      <c r="AT752" s="691">
        <f>CE752</f>
        <v/>
      </c>
      <c r="AU752" s="691">
        <f>CF752</f>
        <v/>
      </c>
      <c r="AV752" s="813"/>
      <c r="AW752" s="813"/>
      <c r="AX752" s="197">
        <f>CZ752</f>
        <v/>
      </c>
      <c r="AY752" s="197">
        <f>DE752</f>
        <v/>
      </c>
      <c r="AZ752" s="3379">
        <f>CO752</f>
        <v/>
      </c>
      <c r="BA752" s="3380"/>
      <c r="BB752" s="197">
        <f>CP752</f>
        <v/>
      </c>
      <c r="BC752" s="813"/>
      <c r="BD752" s="197">
        <f>CR752</f>
        <v/>
      </c>
      <c r="BE752" s="121">
        <f>CS752</f>
        <v/>
      </c>
      <c r="BF752" s="122">
        <f>CT752*60</f>
        <v/>
      </c>
      <c r="BG752" s="121">
        <f>BE752</f>
        <v/>
      </c>
      <c r="BH752" s="122">
        <f>CU752*60</f>
        <v/>
      </c>
      <c r="BI752" s="122">
        <f>CV752</f>
        <v/>
      </c>
      <c r="BJ752" s="117"/>
      <c r="BK752" s="812">
        <f>Overview!$E$7</f>
        <v/>
      </c>
      <c r="BL752" s="117"/>
      <c r="BM752" s="836">
        <f>CW752</f>
        <v/>
      </c>
      <c r="BN752" s="812">
        <f>Overview!$P$153</f>
        <v/>
      </c>
      <c r="BO752" s="117"/>
      <c r="BP752" s="117"/>
      <c r="BQ752" s="115"/>
      <c r="BR752" s="1478"/>
      <c r="BS752" s="1548"/>
      <c r="BT752" s="2127" t="inlineStr">
        <is>
          <t>WLAN</t>
        </is>
      </c>
      <c r="BU752" s="2127" t="inlineStr">
        <is>
          <t>2.4 GHz</t>
        </is>
      </c>
      <c r="BV752" s="465">
        <f>Overview!$E$30</f>
        <v/>
      </c>
      <c r="BW752" s="2127"/>
      <c r="BX752" s="2127"/>
      <c r="BY752" s="432"/>
      <c r="BZ752" s="432"/>
      <c r="CA752" s="2194" t="inlineStr">
        <is>
          <t>Left Tilt</t>
        </is>
      </c>
      <c r="CB752" s="200">
        <v>0</v>
      </c>
      <c r="CC752" s="432">
        <f>IF(COUNT('Conducted WiFi'!$AH$3:$AH$9)=0,7,INDEX('Conducted WiFi'!$T$3:$T$9,MATCH(MAX('Conducted WiFi'!$AH$3:$AH$9),'Conducted WiFi'!$AH$3:$AH$9,0)))</f>
        <v>7</v>
      </c>
      <c r="CD752" s="1716">
        <f>IF(COUNT('Conducted WiFi'!$AH$3:$AH$9)=0,2442,INDEX('Conducted WiFi'!$U$3:$U$9,MATCH(MAX('Conducted WiFi'!$AH$3:$AH$9),'Conducted WiFi'!$AH$3:$AH$9,0)))</f>
        <v>2442</v>
      </c>
      <c r="CE752" s="2013"/>
      <c r="CF752" s="1966"/>
      <c r="CG752" s="392" t="str">
        <f>IF(OR($BY$547="",$BY$547=""),"",$BY$547)</f>
        <v/>
      </c>
      <c r="CH752" s="392">
        <f>BZ752</f>
        <v/>
      </c>
      <c r="CI752" s="392">
        <f>CA752</f>
        <v/>
      </c>
      <c r="CJ752" s="2195"/>
      <c r="CK752" s="1606"/>
      <c r="CL752" s="206">
        <f>IF(CF752=""," ",IF(ABS(CE752-CF752)&lt;=0.125,"Valid","Not valid"))</f>
        <v/>
      </c>
      <c r="CM752" s="207">
        <f> IF(CE752="","",IF(AND(CE752&lt;&gt;"",CF752=""),IF(CE752&gt;=1,"Medir+Sig Max","No"),IF(CF752&lt;&gt;"",IF(CF752&gt;=1,"Medir+Sig Max","No"),"")))</f>
        <v/>
      </c>
      <c r="CN752" s="1787"/>
      <c r="CO752" s="220">
        <f>IF(CK752="",IF(AND(CE752="",CF752=""),"",IF(CF752="",IF(DE752&gt;1,ROUND(DE752*CE752,3),CE752),IF(DE752&gt;1,ROUND(DE752*CF752,3),CF752))),IF(AND(CE752="",CF752=""),"",IF(CF752="",IF(DE752&gt;1,ROUND(DE752*CE752*(1/(CK752)),3),CE752*(1/(CK752))),IF(DE752&gt;1,ROUND(DE752*CF752*(1/(CK752)),3),CF752*(1/(CK752))))))</f>
        <v/>
      </c>
      <c r="CP752" s="2043">
        <f>IF(COUNTIF(Overview!K12:K14,TRUE)&gt;0,2,IF(COUNTIF(Overview!L12:L14,TRUE)&gt;0,4,0))</f>
        <v/>
      </c>
      <c r="CQ752" s="1472">
        <f>IF(CO752="","",IF(CO752&gt;CP752,"Fail","Pass"))</f>
        <v/>
      </c>
      <c r="CR752" s="1481"/>
      <c r="CS752" s="1565">
        <f>MyTimestamp(CO752)</f>
        <v/>
      </c>
      <c r="CT752" s="1531">
        <f>IF(CE752="",0,15)+IF(CF752="",0,15)</f>
        <v/>
      </c>
      <c r="CU752" s="1532">
        <f>IF(CT752=0,0,2)</f>
        <v/>
      </c>
      <c r="CV752" s="859"/>
      <c r="CW752" s="859"/>
      <c r="CX752" s="2038"/>
      <c r="CY752" s="2044"/>
      <c r="CZ752" s="1543">
        <f>10^(CJ752/20)*100-100</f>
        <v/>
      </c>
      <c r="DA752" s="1354"/>
      <c r="DB752" s="730"/>
      <c r="DC752" s="1273">
        <f>IF(DA752="","",10^(DA752/10))</f>
        <v/>
      </c>
      <c r="DD752" s="1403">
        <f>IF(ISNUMBER(DB752)=FALSE,"",10^(DB752/10))</f>
        <v/>
      </c>
      <c r="DE752" s="1543">
        <f>IF(AND(ISNUMBER(DC752),ISNUMBER(DD752)),IF(DC752/DD752&gt;1,ROUND((DC752)/DD752,3),1),1)</f>
        <v/>
      </c>
      <c r="DF752" s="1541"/>
      <c r="DG752" s="1541"/>
      <c r="DH752" s="1541"/>
      <c r="DI752" s="1541"/>
      <c r="DJ752" s="1541"/>
      <c r="DK752" s="1541"/>
      <c r="DL752" s="1541"/>
      <c r="DM752" s="1541"/>
      <c r="DN752" s="1541"/>
      <c r="DO752" s="1541"/>
      <c r="DP752" s="1541"/>
      <c r="DQ752" s="1541"/>
      <c r="DR752" s="1541"/>
    </row>
    <row r="753" ht="12.75" x14ac:dyDescent="0.2">
      <c r="A753" s="1541"/>
      <c r="B753" s="1541"/>
      <c r="C753"/>
      <c r="D753" s="130">
        <f>IF(BX$751="Close to Ear","EN 62209-1","EN 62209-2")</f>
        <v/>
      </c>
      <c r="E753" s="130">
        <f>IF(CG753="Close to Ear","2016","2010/A1:2019")</f>
        <v/>
      </c>
      <c r="F753" s="1488" t="inlineStr">
        <is>
          <t>5.5</t>
        </is>
      </c>
      <c r="G753" s="1497"/>
      <c r="H753" s="120">
        <f>BV753</f>
        <v/>
      </c>
      <c r="I753" s="120">
        <f>BW753</f>
        <v/>
      </c>
      <c r="J753" s="687" t="inlineStr">
        <is>
          <t>WLAN</t>
        </is>
      </c>
      <c r="K753" s="194" t="inlineStr">
        <is>
          <t>2.4 GHz</t>
        </is>
      </c>
      <c r="L753" s="115"/>
      <c r="M753" s="120"/>
      <c r="N753" s="119"/>
      <c r="O753" s="131"/>
      <c r="P753" s="6597"/>
      <c r="Q753" s="131"/>
      <c r="R753" s="131"/>
      <c r="S753" s="120"/>
      <c r="T753" s="120">
        <v>7</v>
      </c>
      <c r="U753" s="120">
        <v>2442</v>
      </c>
      <c r="V753" s="119"/>
      <c r="W753" s="197"/>
      <c r="X753" s="119"/>
      <c r="Y753" s="119"/>
      <c r="Z753" s="119"/>
      <c r="AA753" s="115"/>
      <c r="AB753" s="115"/>
      <c r="AC753" s="689">
        <f>IF(OR(BX$751="Close to Ear",BX$751="Close to Head"),"Head",IF(BX$751="Extremity","Extremity","Body"))</f>
        <v/>
      </c>
      <c r="AD753" s="690">
        <f>CA753</f>
        <v/>
      </c>
      <c r="AE753" s="688">
        <f>CB753</f>
        <v/>
      </c>
      <c r="AF753" s="115"/>
      <c r="AG753" s="808">
        <f>IF(AZ753="","N/A",IF(CQ753="Pass","P","F"))</f>
        <v/>
      </c>
      <c r="AH753" s="129"/>
      <c r="AI753" s="129"/>
      <c r="AJ753" s="129"/>
      <c r="AK753" s="119"/>
      <c r="AL753" s="115"/>
      <c r="AM753" s="119"/>
      <c r="AN753" s="119"/>
      <c r="AO753" s="692"/>
      <c r="AP753" s="692"/>
      <c r="AQ753" s="692"/>
      <c r="AR753" s="692"/>
      <c r="AS753" s="692"/>
      <c r="AT753" s="691">
        <f>CE753</f>
        <v/>
      </c>
      <c r="AU753" s="691">
        <f>CF753</f>
        <v/>
      </c>
      <c r="AV753" s="813"/>
      <c r="AW753" s="813"/>
      <c r="AX753" s="197">
        <f>CZ753</f>
        <v/>
      </c>
      <c r="AY753" s="197">
        <f>DE753</f>
        <v/>
      </c>
      <c r="AZ753" s="3379">
        <f>CO753</f>
        <v/>
      </c>
      <c r="BA753" s="3380"/>
      <c r="BB753" s="197">
        <f>CP753</f>
        <v/>
      </c>
      <c r="BC753" s="813"/>
      <c r="BD753" s="197">
        <f>CR753</f>
        <v/>
      </c>
      <c r="BE753" s="121">
        <f>CS753</f>
        <v/>
      </c>
      <c r="BF753" s="122">
        <f>CT753*60</f>
        <v/>
      </c>
      <c r="BG753" s="121">
        <f>BE753</f>
        <v/>
      </c>
      <c r="BH753" s="122">
        <f>CU753*60</f>
        <v/>
      </c>
      <c r="BI753" s="122">
        <f>CV753</f>
        <v/>
      </c>
      <c r="BJ753" s="117"/>
      <c r="BK753" s="812">
        <f>Overview!$E$7</f>
        <v/>
      </c>
      <c r="BL753" s="117"/>
      <c r="BM753" s="836">
        <f>CW753</f>
        <v/>
      </c>
      <c r="BN753" s="812">
        <f>Overview!$P$153</f>
        <v/>
      </c>
      <c r="BO753" s="117"/>
      <c r="BP753" s="117"/>
      <c r="BQ753" s="115"/>
      <c r="BR753" s="1478"/>
      <c r="BS753" s="1548"/>
      <c r="BT753" s="2127" t="inlineStr">
        <is>
          <t>WLAN</t>
        </is>
      </c>
      <c r="BU753" s="2127" t="inlineStr">
        <is>
          <t>2.4 GHz</t>
        </is>
      </c>
      <c r="BV753" s="465">
        <f>Overview!$E$30</f>
        <v/>
      </c>
      <c r="BW753" s="2127"/>
      <c r="BX753" s="2127"/>
      <c r="BY753" s="430"/>
      <c r="BZ753" s="430"/>
      <c r="CA753" s="2194" t="inlineStr">
        <is>
          <t>Right Cheek</t>
        </is>
      </c>
      <c r="CB753" s="200">
        <v>0</v>
      </c>
      <c r="CC753" s="432">
        <f>IF(COUNT('Conducted WiFi'!$AH$3:$AH$9)=0,7,INDEX('Conducted WiFi'!$T$3:$T$9,MATCH(MAX('Conducted WiFi'!$AH$3:$AH$9),'Conducted WiFi'!$AH$3:$AH$9,0)))</f>
        <v>7</v>
      </c>
      <c r="CD753" s="1716">
        <f>IF(COUNT('Conducted WiFi'!$AH$3:$AH$9)=0,2442,INDEX('Conducted WiFi'!$U$3:$U$9,MATCH(MAX('Conducted WiFi'!$AH$3:$AH$9),'Conducted WiFi'!$AH$3:$AH$9,0)))</f>
        <v>2442</v>
      </c>
      <c r="CE753" s="2013"/>
      <c r="CF753" s="1966"/>
      <c r="CG753" s="392" t="str">
        <f>IF(OR($BY$547="",$BY$547=""),"",$BY$547)</f>
        <v/>
      </c>
      <c r="CH753" s="392">
        <f>BZ753</f>
        <v/>
      </c>
      <c r="CI753" s="392">
        <f>CA753</f>
        <v/>
      </c>
      <c r="CJ753" s="2195"/>
      <c r="CK753" s="1611"/>
      <c r="CL753" s="206">
        <f>IF(CF753=""," ",IF(ABS(CE753-CF753)&lt;=0.125,"Valid","Not valid"))</f>
        <v/>
      </c>
      <c r="CM753" s="207">
        <f> IF(CE753="","",IF(AND(CE753&lt;&gt;"",CF753=""),IF(CE753&gt;=1,"Medir+Sig Max","No"),IF(CF753&lt;&gt;"",IF(CF753&gt;=1,"Medir+Sig Max","No"),"")))</f>
        <v/>
      </c>
      <c r="CN753" s="1787"/>
      <c r="CO753" s="220">
        <f>IF(CK753="",IF(AND(CE753="",CF753=""),"",IF(CF753="",IF(DE753&gt;1,ROUND(DE753*CE753,3),CE753),IF(DE753&gt;1,ROUND(DE753*CF753,3),CF753))),IF(AND(CE753="",CF753=""),"",IF(CF753="",IF(DE753&gt;1,ROUND(DE753*CE753*(1/(CK753)),3),CE753*(1/(CK753))),IF(DE753&gt;1,ROUND(DE753*CF753*(1/(CK753)),3),CF753*(1/(CK753))))))</f>
        <v/>
      </c>
      <c r="CP753" s="2048">
        <f>IF(COUNTIF(Overview!K12:K14,TRUE)&gt;0,2,IF(COUNTIF(Overview!L12:L14,TRUE)&gt;0,4,0))</f>
        <v/>
      </c>
      <c r="CQ753" s="1472">
        <f>IF(CO753="","",IF(CO753&gt;CP753,"Fail","Pass"))</f>
        <v/>
      </c>
      <c r="CR753" s="1481"/>
      <c r="CS753" s="1565">
        <f>MyTimestamp(CO753)</f>
        <v/>
      </c>
      <c r="CT753" s="1531">
        <f>IF(CE753="",0,15)+IF(CF753="",0,15)</f>
        <v/>
      </c>
      <c r="CU753" s="1532">
        <f>IF(CT753=0,0,2)</f>
        <v/>
      </c>
      <c r="CV753" s="859"/>
      <c r="CW753" s="859"/>
      <c r="CX753" s="2038"/>
      <c r="CY753" s="2044"/>
      <c r="CZ753" s="1543">
        <f>10^(CJ753/20)*100-100</f>
        <v/>
      </c>
      <c r="DA753" s="1354"/>
      <c r="DB753" s="731"/>
      <c r="DC753" s="1273">
        <f>IF(DA753="","",10^(DA753/10))</f>
        <v/>
      </c>
      <c r="DD753" s="1404">
        <f>IF(ISNUMBER(DB753)=FALSE,"",10^(DB753/10))</f>
        <v/>
      </c>
      <c r="DE753" s="1543">
        <f>IF(AND(ISNUMBER(DC753),ISNUMBER(DD753)),IF(DC753/DD753&gt;1,ROUND((DC753)/DD753,3),1),1)</f>
        <v/>
      </c>
      <c r="DF753" s="1541"/>
      <c r="DG753" s="1541"/>
      <c r="DH753" s="1541"/>
      <c r="DI753" s="1541"/>
      <c r="DJ753" s="1541"/>
      <c r="DK753" s="1541"/>
      <c r="DL753" s="1541"/>
      <c r="DM753" s="1541"/>
      <c r="DN753" s="1541"/>
      <c r="DO753" s="1541"/>
      <c r="DP753" s="1541"/>
      <c r="DQ753" s="1541"/>
      <c r="DR753" s="1541"/>
    </row>
    <row r="754" ht="12.75" x14ac:dyDescent="0.2">
      <c r="A754" s="1541"/>
      <c r="B754" s="1541"/>
      <c r="C754"/>
      <c r="D754" s="130">
        <f>IF(BX$751="Close to Ear","EN 62209-1","EN 62209-2")</f>
        <v/>
      </c>
      <c r="E754" s="130">
        <f>IF(CG754="Close to Ear","2016","2010/A1:2019")</f>
        <v/>
      </c>
      <c r="F754" s="1488" t="inlineStr">
        <is>
          <t>5.5</t>
        </is>
      </c>
      <c r="G754" s="1497"/>
      <c r="H754" s="120">
        <f>BV754</f>
        <v/>
      </c>
      <c r="I754" s="120">
        <f>BW754</f>
        <v/>
      </c>
      <c r="J754" s="687" t="inlineStr">
        <is>
          <t>WLAN</t>
        </is>
      </c>
      <c r="K754" s="194" t="inlineStr">
        <is>
          <t>2.4 GHz</t>
        </is>
      </c>
      <c r="L754" s="115"/>
      <c r="M754" s="120"/>
      <c r="N754" s="119"/>
      <c r="O754" s="131"/>
      <c r="P754" s="6597"/>
      <c r="Q754" s="131"/>
      <c r="R754" s="131"/>
      <c r="S754" s="120"/>
      <c r="T754" s="120">
        <v>7</v>
      </c>
      <c r="U754" s="120">
        <v>2442</v>
      </c>
      <c r="V754" s="119"/>
      <c r="W754" s="197"/>
      <c r="X754" s="119"/>
      <c r="Y754" s="119"/>
      <c r="Z754" s="119"/>
      <c r="AA754" s="115"/>
      <c r="AB754" s="115"/>
      <c r="AC754" s="689">
        <f>IF(OR(BX$751="Close to Ear",BX$751="Close to Head"),"Head",IF(BX$751="Extremity","Extremity","Body"))</f>
        <v/>
      </c>
      <c r="AD754" s="690">
        <f>CA754</f>
        <v/>
      </c>
      <c r="AE754" s="688">
        <f>CB754</f>
        <v/>
      </c>
      <c r="AF754" s="115"/>
      <c r="AG754" s="808">
        <f>IF(AZ754="","N/A",IF(CQ754="Pass","P","F"))</f>
        <v/>
      </c>
      <c r="AH754" s="129"/>
      <c r="AI754" s="129"/>
      <c r="AJ754" s="129"/>
      <c r="AK754" s="119"/>
      <c r="AL754" s="115"/>
      <c r="AM754" s="119"/>
      <c r="AN754" s="119"/>
      <c r="AO754" s="692"/>
      <c r="AP754" s="692"/>
      <c r="AQ754" s="692"/>
      <c r="AR754" s="692"/>
      <c r="AS754" s="692"/>
      <c r="AT754" s="691">
        <f>CE754</f>
        <v/>
      </c>
      <c r="AU754" s="691">
        <f>CF754</f>
        <v/>
      </c>
      <c r="AV754" s="813"/>
      <c r="AW754" s="813"/>
      <c r="AX754" s="197">
        <f>CZ754</f>
        <v/>
      </c>
      <c r="AY754" s="197">
        <f>DE754</f>
        <v/>
      </c>
      <c r="AZ754" s="3379">
        <f>CO754</f>
        <v/>
      </c>
      <c r="BA754" s="3380"/>
      <c r="BB754" s="197">
        <f>CP754</f>
        <v/>
      </c>
      <c r="BC754" s="813"/>
      <c r="BD754" s="197">
        <f>CR754</f>
        <v/>
      </c>
      <c r="BE754" s="121">
        <f>CS754</f>
        <v/>
      </c>
      <c r="BF754" s="122">
        <f>CT754*60</f>
        <v/>
      </c>
      <c r="BG754" s="121">
        <f>BE754</f>
        <v/>
      </c>
      <c r="BH754" s="122">
        <f>CU754*60</f>
        <v/>
      </c>
      <c r="BI754" s="122">
        <f>CV754</f>
        <v/>
      </c>
      <c r="BJ754" s="117"/>
      <c r="BK754" s="812">
        <f>Overview!$E$7</f>
        <v/>
      </c>
      <c r="BL754" s="117"/>
      <c r="BM754" s="836">
        <f>CW754</f>
        <v/>
      </c>
      <c r="BN754" s="812">
        <f>Overview!$P$153</f>
        <v/>
      </c>
      <c r="BO754" s="117"/>
      <c r="BP754" s="117"/>
      <c r="BQ754" s="115"/>
      <c r="BR754" s="1478"/>
      <c r="BS754" s="1548"/>
      <c r="BT754" s="2127" t="inlineStr">
        <is>
          <t>WLAN</t>
        </is>
      </c>
      <c r="BU754" s="2127" t="inlineStr">
        <is>
          <t>2.4 GHz</t>
        </is>
      </c>
      <c r="BV754" s="465">
        <f>Overview!$E$30</f>
        <v/>
      </c>
      <c r="BW754" s="2127"/>
      <c r="BX754" s="2127"/>
      <c r="BY754" s="434"/>
      <c r="BZ754" s="434"/>
      <c r="CA754" s="2196" t="inlineStr">
        <is>
          <t>Right Tilt</t>
        </is>
      </c>
      <c r="CB754" s="201">
        <v>0</v>
      </c>
      <c r="CC754" s="509">
        <f>IF(COUNT('Conducted WiFi'!$AH$3:$AH$9)=0,7,INDEX('Conducted WiFi'!$T$3:$T$9,MATCH(MAX('Conducted WiFi'!$AH$3:$AH$9),'Conducted WiFi'!$AH$3:$AH$9,0)))</f>
        <v>7</v>
      </c>
      <c r="CD754" s="1717">
        <f>IF(COUNT('Conducted WiFi'!$AH$3:$AH$9)=0,2442,INDEX('Conducted WiFi'!$U$3:$U$9,MATCH(MAX('Conducted WiFi'!$AH$3:$AH$9),'Conducted WiFi'!$AH$3:$AH$9,0)))</f>
        <v>2442</v>
      </c>
      <c r="CE754" s="2013"/>
      <c r="CF754" s="1966"/>
      <c r="CG754" s="392" t="str">
        <f>IF(OR($BY$547="",$BY$547=""),"",$BY$547)</f>
        <v/>
      </c>
      <c r="CH754" s="392">
        <f>BZ754</f>
        <v/>
      </c>
      <c r="CI754" s="392">
        <f>CA754</f>
        <v/>
      </c>
      <c r="CJ754" s="2195"/>
      <c r="CK754" s="1612"/>
      <c r="CL754" s="206">
        <f>IF(CF754=""," ",IF(ABS(CE754-CF754)&lt;=0.125,"Valid","Not valid"))</f>
        <v/>
      </c>
      <c r="CM754" s="207">
        <f> IF(CE754="","",IF(AND(CE754&lt;&gt;"",CF754=""),IF(CE754&gt;=1,"Medir+Sig Max","No"),IF(CF754&lt;&gt;"",IF(CF754&gt;=1,"Medir+Sig Max","No"),"")))</f>
        <v/>
      </c>
      <c r="CN754" s="1787"/>
      <c r="CO754" s="220">
        <f>IF(CK754="",IF(AND(CE754="",CF754=""),"",IF(CF754="",IF(DE754&gt;1,ROUND(DE754*CE754,3),CE754),IF(DE754&gt;1,ROUND(DE754*CF754,3),CF754))),IF(AND(CE754="",CF754=""),"",IF(CF754="",IF(DE754&gt;1,ROUND(DE754*CE754*(1/(CK754)),3),CE754*(1/(CK754))),IF(DE754&gt;1,ROUND(DE754*CF754*(1/(CK754)),3),CF754*(1/(CK754))))))</f>
        <v/>
      </c>
      <c r="CP754" s="2043">
        <f>IF(COUNTIF(Overview!K12:K14,TRUE)&gt;0,2,IF(COUNTIF(Overview!L12:L14,TRUE)&gt;0,4,0))</f>
        <v/>
      </c>
      <c r="CQ754" s="1472">
        <f>IF(CO754="","",IF(CO754&gt;CP754,"Fail","Pass"))</f>
        <v/>
      </c>
      <c r="CR754" s="1481"/>
      <c r="CS754" s="1565">
        <f>MyTimestamp(CO754)</f>
        <v/>
      </c>
      <c r="CT754" s="1531">
        <f>IF(CE754="",0,15)+IF(CF754="",0,15)</f>
        <v/>
      </c>
      <c r="CU754" s="1532">
        <f>IF(CT754=0,0,2)</f>
        <v/>
      </c>
      <c r="CV754" s="859"/>
      <c r="CW754" s="859"/>
      <c r="CX754" s="2038"/>
      <c r="CY754" s="2044"/>
      <c r="CZ754" s="1543">
        <f>10^(CJ754/20)*100-100</f>
        <v/>
      </c>
      <c r="DA754" s="1354"/>
      <c r="DB754" s="732"/>
      <c r="DC754" s="1273">
        <f>IF(DA754="","",10^(DA754/10))</f>
        <v/>
      </c>
      <c r="DD754" s="1405">
        <f>IF(ISNUMBER(DB754)=FALSE,"",10^(DB754/10))</f>
        <v/>
      </c>
      <c r="DE754" s="1543">
        <f>IF(AND(ISNUMBER(DC754),ISNUMBER(DD754)),IF(DC754/DD754&gt;1,ROUND((DC754)/DD754,3),1),1)</f>
        <v/>
      </c>
      <c r="DF754" s="1541"/>
      <c r="DG754" s="1541"/>
      <c r="DH754" s="1541"/>
      <c r="DI754" s="1541"/>
      <c r="DJ754" s="1541"/>
      <c r="DK754" s="1541"/>
      <c r="DL754" s="1541"/>
      <c r="DM754" s="1541"/>
      <c r="DN754" s="1541"/>
      <c r="DO754" s="1541"/>
      <c r="DP754" s="1541"/>
      <c r="DQ754" s="1541"/>
      <c r="DR754" s="1541"/>
    </row>
    <row r="755" ht="12.75" x14ac:dyDescent="0.2">
      <c r="A755" s="1541"/>
      <c r="B755" s="1541"/>
      <c r="C755"/>
      <c r="D755" s="130">
        <f>IF(BX$751="Close to Ear","EN 62209-1","EN 62209-2")</f>
        <v/>
      </c>
      <c r="E755" s="130">
        <f>IF(CG755="Close to Ear","2016","2010/A1:2019")</f>
        <v/>
      </c>
      <c r="F755" s="1488" t="inlineStr">
        <is>
          <t>5.5</t>
        </is>
      </c>
      <c r="G755" s="1497"/>
      <c r="H755" s="120">
        <f>BV755</f>
        <v/>
      </c>
      <c r="I755" s="120">
        <f>BW755</f>
        <v/>
      </c>
      <c r="J755" s="687" t="inlineStr">
        <is>
          <t>WLAN</t>
        </is>
      </c>
      <c r="K755" s="194" t="inlineStr">
        <is>
          <t>2.4 GHz</t>
        </is>
      </c>
      <c r="L755" s="115"/>
      <c r="M755" s="120"/>
      <c r="N755" s="119"/>
      <c r="O755" s="131"/>
      <c r="P755" s="6597"/>
      <c r="Q755" s="131"/>
      <c r="R755" s="131"/>
      <c r="S755" s="120"/>
      <c r="T755" s="120">
        <v>7</v>
      </c>
      <c r="U755" s="120">
        <v>2442</v>
      </c>
      <c r="V755" s="119"/>
      <c r="W755" s="197"/>
      <c r="X755" s="119"/>
      <c r="Y755" s="119"/>
      <c r="Z755" s="119"/>
      <c r="AA755" s="115"/>
      <c r="AB755" s="115"/>
      <c r="AC755" s="689">
        <f>IF(OR(BX$751="Close to Ear",BX$751="Close to Head"),"Head",IF(BX$751="Extremity","Extremity","Body"))</f>
        <v/>
      </c>
      <c r="AD755" s="690">
        <f>CA755</f>
        <v/>
      </c>
      <c r="AE755" s="688">
        <f>CB755</f>
        <v/>
      </c>
      <c r="AF755" s="115"/>
      <c r="AG755" s="808">
        <f>IF(AZ755="","N/A",IF(CQ755="Pass","P","F"))</f>
        <v/>
      </c>
      <c r="AH755" s="129"/>
      <c r="AI755" s="129"/>
      <c r="AJ755" s="129"/>
      <c r="AK755" s="119"/>
      <c r="AL755" s="115"/>
      <c r="AM755" s="119"/>
      <c r="AN755" s="119"/>
      <c r="AO755" s="692"/>
      <c r="AP755" s="692"/>
      <c r="AQ755" s="692"/>
      <c r="AR755" s="692"/>
      <c r="AS755" s="692"/>
      <c r="AT755" s="691">
        <f>CE755</f>
        <v/>
      </c>
      <c r="AU755" s="691">
        <f>CF755</f>
        <v/>
      </c>
      <c r="AV755" s="813"/>
      <c r="AW755" s="813"/>
      <c r="AX755" s="197">
        <f>CZ755</f>
        <v/>
      </c>
      <c r="AY755" s="197">
        <f>DE755</f>
        <v/>
      </c>
      <c r="AZ755" s="3379">
        <f>CO755</f>
        <v/>
      </c>
      <c r="BA755" s="3380"/>
      <c r="BB755" s="197">
        <f>CP755</f>
        <v/>
      </c>
      <c r="BC755" s="813"/>
      <c r="BD755" s="197">
        <f>CR755</f>
        <v/>
      </c>
      <c r="BE755" s="121">
        <f>CS755</f>
        <v/>
      </c>
      <c r="BF755" s="122">
        <f>CT755*60</f>
        <v/>
      </c>
      <c r="BG755" s="121">
        <f>BE755</f>
        <v/>
      </c>
      <c r="BH755" s="122">
        <f>CU755*60</f>
        <v/>
      </c>
      <c r="BI755" s="122">
        <f>CV755</f>
        <v/>
      </c>
      <c r="BJ755" s="117"/>
      <c r="BK755" s="812">
        <f>Overview!$E$7</f>
        <v/>
      </c>
      <c r="BL755" s="117"/>
      <c r="BM755" s="836">
        <f>CW755</f>
        <v/>
      </c>
      <c r="BN755" s="812">
        <f>Overview!$P$153</f>
        <v/>
      </c>
      <c r="BO755" s="117"/>
      <c r="BP755" s="117"/>
      <c r="BQ755" s="115"/>
      <c r="BR755" s="1478"/>
      <c r="BS755" s="1548"/>
      <c r="BT755" s="2127" t="inlineStr">
        <is>
          <t>WLAN</t>
        </is>
      </c>
      <c r="BU755" s="2127" t="inlineStr">
        <is>
          <t>2.4 GHz</t>
        </is>
      </c>
      <c r="BV755" s="465">
        <f>Overview!$E$30</f>
        <v/>
      </c>
      <c r="BW755" s="2127"/>
      <c r="BX755" s="2127"/>
      <c r="BY755" s="510"/>
      <c r="BZ755" s="510"/>
      <c r="CA755" s="511" t="str">
        <f>IF(COUNT(CF751:CF754)=0,IF(COUNT(CE751:CE754)=0,"TBD",VLOOKUP(MAX(CE751:CE754),CE751:CI754,5,FALSE)),VLOOKUP(MAX(CF751:CF754),CF751:CI754,4,FALSE))</f>
        <v>TBD</v>
      </c>
      <c r="CB755" s="1971">
        <v>0</v>
      </c>
      <c r="CC755" s="510">
        <f>IF(COUNT('Conducted WiFi'!$AH$3:$AH$9)=0,7,INDEX('Conducted WiFi'!$T$3:$T$9,MATCH(MAX('Conducted WiFi'!$AH$3:$AH$9),'Conducted WiFi'!$AH$3:$AH$9,0)))</f>
        <v>7</v>
      </c>
      <c r="CD755" s="510">
        <f>IF(COUNT('Conducted WiFi'!$AH$3:$AH$9)=0,2442,INDEX('Conducted WiFi'!$U$3:$U$9,MATCH(MAX('Conducted WiFi'!$AH$3:$AH$9),'Conducted WiFi'!$AH$3:$AH$9,0)))</f>
        <v>2442</v>
      </c>
      <c r="CE755" s="2013"/>
      <c r="CF755" s="1966"/>
      <c r="CG755" s="392" t="str">
        <f>IF(OR($BY$547="",$BY$547=""),"",$BY$547)</f>
        <v/>
      </c>
      <c r="CH755" s="392">
        <f>BZ755</f>
        <v/>
      </c>
      <c r="CI755" s="392">
        <f>CA755</f>
        <v/>
      </c>
      <c r="CJ755" s="2195"/>
      <c r="CK755" s="1608"/>
      <c r="CL755" s="206">
        <f>IF(CF755=""," ",IF(ABS(CE755-CF755)&lt;=0.125,"Valid","Not valid"))</f>
        <v/>
      </c>
      <c r="CM755" s="207">
        <f> IF(CE755="","",IF(AND(CE755&lt;&gt;"",CF755=""),IF(CE755&gt;=1,"Medir+Sig Max","No"),IF(CF755&lt;&gt;"",IF(CF755&gt;=1,"Medir+Sig Max","No"),"")))</f>
        <v/>
      </c>
      <c r="CN755" s="1787"/>
      <c r="CO755" s="220">
        <f>IF(CK755="",IF(AND(CE755="",CF755=""),"",IF(CF755="",IF(DE755&gt;1,ROUND(DE755*CE755,3),CE755),IF(DE755&gt;1,ROUND(DE755*CF755,3),CF755))),IF(AND(CE755="",CF755=""),"",IF(CF755="",IF(DE755&gt;1,ROUND(DE755*CE755*(1/(CK755)),3),CE755*(1/(CK755))),IF(DE755&gt;1,ROUND(DE755*CF755*(1/(CK755)),3),CF755*(1/(CK755))))))</f>
        <v/>
      </c>
      <c r="CP755" s="2043">
        <f>IF(COUNTIF(Overview!K12:K14,TRUE)&gt;0,2,IF(COUNTIF(Overview!L12:L14,TRUE)&gt;0,4,0))</f>
        <v/>
      </c>
      <c r="CQ755" s="1472">
        <f>IF(CO755="","",IF(CO755&gt;CP755,"Fail","Pass"))</f>
        <v/>
      </c>
      <c r="CR755" s="1481"/>
      <c r="CS755" s="1565">
        <f>MyTimestamp(CO755)</f>
        <v/>
      </c>
      <c r="CT755" s="1531">
        <f>IF(CE755="",0,15)+IF(CF755="",0,15)</f>
        <v/>
      </c>
      <c r="CU755" s="1532">
        <f>IF(CT755=0,0,2)</f>
        <v/>
      </c>
      <c r="CV755" s="859"/>
      <c r="CW755" s="859"/>
      <c r="CX755" s="2038"/>
      <c r="CY755" s="2044"/>
      <c r="CZ755" s="1543">
        <f>10^(CJ755/20)*100-100</f>
        <v/>
      </c>
      <c r="DA755" s="1354"/>
      <c r="DB755" s="1452"/>
      <c r="DC755" s="1273">
        <f>IF(DA755="","",10^(DA755/10))</f>
        <v/>
      </c>
      <c r="DD755" s="1406">
        <f>IF(ISNUMBER(DB755)=FALSE,"",10^(DB755/10))</f>
        <v/>
      </c>
      <c r="DE755" s="1543">
        <f>IF(AND(ISNUMBER(DC755),ISNUMBER(DD755)),IF(DC755/DD755&gt;1,ROUND((DC755)/DD755,3),1),1)</f>
        <v/>
      </c>
      <c r="DF755" s="1541"/>
      <c r="DG755" s="1541"/>
      <c r="DH755" s="1541"/>
      <c r="DI755" s="1541"/>
      <c r="DJ755" s="1541"/>
      <c r="DK755" s="1541"/>
      <c r="DL755" s="1541"/>
      <c r="DM755" s="1541"/>
      <c r="DN755" s="1541"/>
      <c r="DO755" s="1541"/>
      <c r="DP755" s="1541"/>
      <c r="DQ755" s="1541"/>
      <c r="DR755" s="1541"/>
    </row>
    <row r="756" ht="12.75" x14ac:dyDescent="0.2">
      <c r="A756" s="1541"/>
      <c r="B756" s="1541"/>
      <c r="C756"/>
      <c r="D756" s="130">
        <f>IF(BX$751="Close to Ear","EN 62209-1","EN 62209-2")</f>
        <v/>
      </c>
      <c r="E756" s="130">
        <f>IF(CG756="Close to Ear","2016","2010/A1:2019")</f>
        <v/>
      </c>
      <c r="F756" s="1488" t="inlineStr">
        <is>
          <t>5.5</t>
        </is>
      </c>
      <c r="G756" s="1497"/>
      <c r="H756" s="120">
        <f>BV756</f>
        <v/>
      </c>
      <c r="I756" s="120">
        <f>BW756</f>
        <v/>
      </c>
      <c r="J756" s="687" t="inlineStr">
        <is>
          <t>WLAN</t>
        </is>
      </c>
      <c r="K756" s="194" t="inlineStr">
        <is>
          <t>2.4 GHz</t>
        </is>
      </c>
      <c r="L756" s="115"/>
      <c r="M756" s="120"/>
      <c r="N756" s="119"/>
      <c r="O756" s="131"/>
      <c r="P756" s="6597"/>
      <c r="Q756" s="131"/>
      <c r="R756" s="131"/>
      <c r="S756" s="120"/>
      <c r="T756" s="120">
        <v>7</v>
      </c>
      <c r="U756" s="120">
        <v>2442</v>
      </c>
      <c r="V756" s="119"/>
      <c r="W756" s="197"/>
      <c r="X756" s="119"/>
      <c r="Y756" s="119"/>
      <c r="Z756" s="119"/>
      <c r="AA756" s="115"/>
      <c r="AB756" s="115"/>
      <c r="AC756" s="689">
        <f>IF(OR(BX$751="Close to Ear",BX$751="Close to Head"),"Head",IF(BX$751="Extremity","Extremity","Body"))</f>
        <v/>
      </c>
      <c r="AD756" s="690">
        <f>CA756</f>
        <v/>
      </c>
      <c r="AE756" s="688">
        <f>CB756</f>
        <v/>
      </c>
      <c r="AF756" s="115"/>
      <c r="AG756" s="808">
        <f>IF(AZ756="","N/A",IF(CQ756="Pass","P","F"))</f>
        <v/>
      </c>
      <c r="AH756" s="129"/>
      <c r="AI756" s="129"/>
      <c r="AJ756" s="129"/>
      <c r="AK756" s="119"/>
      <c r="AL756" s="115"/>
      <c r="AM756" s="119"/>
      <c r="AN756" s="119"/>
      <c r="AO756" s="692"/>
      <c r="AP756" s="692"/>
      <c r="AQ756" s="692"/>
      <c r="AR756" s="692"/>
      <c r="AS756" s="692"/>
      <c r="AT756" s="691">
        <f>CE756</f>
        <v/>
      </c>
      <c r="AU756" s="691">
        <f>CF756</f>
        <v/>
      </c>
      <c r="AV756" s="813"/>
      <c r="AW756" s="813"/>
      <c r="AX756" s="197">
        <f>CZ756</f>
        <v/>
      </c>
      <c r="AY756" s="197">
        <f>DE756</f>
        <v/>
      </c>
      <c r="AZ756" s="3379">
        <f>CO756</f>
        <v/>
      </c>
      <c r="BA756" s="3380"/>
      <c r="BB756" s="197">
        <f>CP756</f>
        <v/>
      </c>
      <c r="BC756" s="813"/>
      <c r="BD756" s="197">
        <f>CR756</f>
        <v/>
      </c>
      <c r="BE756" s="121">
        <f>CS756</f>
        <v/>
      </c>
      <c r="BF756" s="122">
        <f>CT756*60</f>
        <v/>
      </c>
      <c r="BG756" s="121">
        <f>BE756</f>
        <v/>
      </c>
      <c r="BH756" s="122">
        <f>CU756*60</f>
        <v/>
      </c>
      <c r="BI756" s="122">
        <f>CV756</f>
        <v/>
      </c>
      <c r="BJ756" s="117"/>
      <c r="BK756" s="812">
        <f>Overview!$E$7</f>
        <v/>
      </c>
      <c r="BL756" s="117"/>
      <c r="BM756" s="836">
        <f>CW756</f>
        <v/>
      </c>
      <c r="BN756" s="812">
        <f>Overview!$P$153</f>
        <v/>
      </c>
      <c r="BO756" s="117"/>
      <c r="BP756" s="117"/>
      <c r="BQ756" s="115"/>
      <c r="BR756" s="1478"/>
      <c r="BS756" s="1548"/>
      <c r="BT756" s="2127" t="inlineStr">
        <is>
          <t>WLAN</t>
        </is>
      </c>
      <c r="BU756" s="2127" t="inlineStr">
        <is>
          <t>2.4 GHz</t>
        </is>
      </c>
      <c r="BV756" s="465">
        <f>Overview!$E$30</f>
        <v/>
      </c>
      <c r="BW756" s="2127"/>
      <c r="BX756" s="2127"/>
      <c r="BY756" s="510"/>
      <c r="BZ756" s="510"/>
      <c r="CA756" s="511" t="str">
        <f>CA755</f>
        <v>TBD</v>
      </c>
      <c r="CB756" s="1971">
        <v>0</v>
      </c>
      <c r="CC756" s="510">
        <f>IF(COUNT('Conducted WiFi'!$AH$3:$AH$9)=0,7,INDEX('Conducted WiFi'!$T$3:$T$9,MATCH(MAX('Conducted WiFi'!$AH$3:$AH$9),'Conducted WiFi'!$AH$3:$AH$9,0)))</f>
        <v>7</v>
      </c>
      <c r="CD756" s="1718">
        <f>IF(COUNT('Conducted WiFi'!$AH$3:$AH$9)=0,2442,INDEX('Conducted WiFi'!$U$3:$U$9,MATCH(MAX('Conducted WiFi'!$AH$3:$AH$9),'Conducted WiFi'!$AH$3:$AH$9,0)))</f>
        <v>2442</v>
      </c>
      <c r="CE756" s="2013"/>
      <c r="CF756" s="1966"/>
      <c r="CG756" s="392" t="str">
        <f>IF(OR($BY$547="",$BY$547=""),"",$BY$547)</f>
        <v/>
      </c>
      <c r="CH756" s="392">
        <f>BZ756</f>
        <v/>
      </c>
      <c r="CI756" s="392">
        <f>CA756</f>
        <v/>
      </c>
      <c r="CJ756" s="2195"/>
      <c r="CK756" s="1608"/>
      <c r="CL756" s="206">
        <f>IF(CF756=""," ",IF(ABS(CE756-CF756)&lt;=0.125,"Valid","Not valid"))</f>
        <v/>
      </c>
      <c r="CM756" s="207">
        <f> IF(CE756="","",IF(AND(CE756&lt;&gt;"",CF756=""),IF(CE756&gt;=1,"Medir+Sig Max","No"),IF(CF756&lt;&gt;"",IF(CF756&gt;=1,"Medir+Sig Max","No"),"")))</f>
        <v/>
      </c>
      <c r="CN756" s="1787"/>
      <c r="CO756" s="220">
        <f>IF(CK756="",IF(AND(CE756="",CF756=""),"",IF(CF756="",IF(DE756&gt;1,ROUND(DE756*CE756,3),CE756),IF(DE756&gt;1,ROUND(DE756*CF756,3),CF756))),IF(AND(CE756="",CF756=""),"",IF(CF756="",IF(DE756&gt;1,ROUND(DE756*CE756*(1/(CK756)),3),CE756*(1/(CK756))),IF(DE756&gt;1,ROUND(DE756*CF756*(1/(CK756)),3),CF756*(1/(CK756))))))</f>
        <v/>
      </c>
      <c r="CP756" s="2043">
        <f>IF(COUNTIF(Overview!K12:K14,TRUE)&gt;0,2,IF(COUNTIF(Overview!L12:L14,TRUE)&gt;0,4,0))</f>
        <v/>
      </c>
      <c r="CQ756" s="1472">
        <f>IF(CO756="","",IF(CO756&gt;CP756,"Fail","Pass"))</f>
        <v/>
      </c>
      <c r="CR756" s="1481"/>
      <c r="CS756" s="1565">
        <f>MyTimestamp(CO756)</f>
        <v/>
      </c>
      <c r="CT756" s="1531">
        <f>IF(CE756="",0,15)+IF(CF756="",0,15)</f>
        <v/>
      </c>
      <c r="CU756" s="1532">
        <f>IF(CT756=0,0,2)</f>
        <v/>
      </c>
      <c r="CV756" s="859"/>
      <c r="CW756" s="859"/>
      <c r="CX756" s="2038"/>
      <c r="CY756" s="2044"/>
      <c r="CZ756" s="1543">
        <f>10^(CJ756/20)*100-100</f>
        <v/>
      </c>
      <c r="DA756" s="1354"/>
      <c r="DB756" s="1452"/>
      <c r="DC756" s="1273">
        <f>IF(DA756="","",10^(DA756/10))</f>
        <v/>
      </c>
      <c r="DD756" s="1406">
        <f>IF(ISNUMBER(DB756)=FALSE,"",10^(DB756/10))</f>
        <v/>
      </c>
      <c r="DE756" s="1543">
        <f>IF(AND(ISNUMBER(DC756),ISNUMBER(DD756)),IF(DC756/DD756&gt;1,ROUND((DC756)/DD756,3),1),1)</f>
        <v/>
      </c>
      <c r="DF756" s="1541"/>
      <c r="DG756" s="1541"/>
      <c r="DH756" s="1541"/>
      <c r="DI756" s="1541"/>
      <c r="DJ756" s="1541"/>
      <c r="DK756" s="1541"/>
      <c r="DL756" s="1541"/>
      <c r="DM756" s="1541"/>
      <c r="DN756" s="1541"/>
      <c r="DO756" s="1541"/>
      <c r="DP756" s="1541"/>
      <c r="DQ756" s="1541"/>
      <c r="DR756" s="1541"/>
    </row>
    <row r="757" ht="12.75" x14ac:dyDescent="0.2">
      <c r="A757" s="1541"/>
      <c r="B757" s="1541"/>
      <c r="C757"/>
      <c r="D757" s="130">
        <f>IF(BX$751="Close to Ear","EN 62209-1","EN 62209-2")</f>
        <v/>
      </c>
      <c r="E757" s="130">
        <f>IF(CG757="Close to Ear","2016","2010/A1:2019")</f>
        <v/>
      </c>
      <c r="F757" s="1488" t="inlineStr">
        <is>
          <t>5.5</t>
        </is>
      </c>
      <c r="G757" s="1497"/>
      <c r="H757" s="120">
        <f>BV757</f>
        <v/>
      </c>
      <c r="I757" s="120">
        <f>BW757</f>
        <v/>
      </c>
      <c r="J757" s="687" t="inlineStr">
        <is>
          <t>WLAN</t>
        </is>
      </c>
      <c r="K757" s="194" t="inlineStr">
        <is>
          <t>2.4 GHz</t>
        </is>
      </c>
      <c r="L757" s="115"/>
      <c r="M757" s="120"/>
      <c r="N757" s="119"/>
      <c r="O757" s="131"/>
      <c r="P757" s="6597"/>
      <c r="Q757" s="131"/>
      <c r="R757" s="131"/>
      <c r="S757" s="120"/>
      <c r="T757" s="120">
        <v>7</v>
      </c>
      <c r="U757" s="120">
        <v>2442</v>
      </c>
      <c r="V757" s="119"/>
      <c r="W757" s="197"/>
      <c r="X757" s="119"/>
      <c r="Y757" s="119"/>
      <c r="Z757" s="119"/>
      <c r="AA757" s="115"/>
      <c r="AB757" s="115"/>
      <c r="AC757" s="689">
        <f>IF(OR(BX$751="Close to Ear",BX$751="Close to Head"),"Head",IF(BX$751="Extremity","Extremity","Body"))</f>
        <v/>
      </c>
      <c r="AD757" s="690">
        <f>CA757</f>
        <v/>
      </c>
      <c r="AE757" s="688">
        <f>CB757</f>
        <v/>
      </c>
      <c r="AF757" s="115"/>
      <c r="AG757" s="808">
        <f>IF(AZ757="","N/A",IF(CQ757="Pass","P","F"))</f>
        <v/>
      </c>
      <c r="AH757" s="129"/>
      <c r="AI757" s="129"/>
      <c r="AJ757" s="129"/>
      <c r="AK757" s="119"/>
      <c r="AL757" s="115"/>
      <c r="AM757" s="119"/>
      <c r="AN757" s="119"/>
      <c r="AO757" s="692"/>
      <c r="AP757" s="692"/>
      <c r="AQ757" s="692"/>
      <c r="AR757" s="692"/>
      <c r="AS757" s="692"/>
      <c r="AT757" s="691">
        <f>CE757</f>
        <v/>
      </c>
      <c r="AU757" s="691">
        <f>CF757</f>
        <v/>
      </c>
      <c r="AV757" s="813"/>
      <c r="AW757" s="813"/>
      <c r="AX757" s="197">
        <f>CZ757</f>
        <v/>
      </c>
      <c r="AY757" s="197">
        <f>DE757</f>
        <v/>
      </c>
      <c r="AZ757" s="3379">
        <f>CO757</f>
        <v/>
      </c>
      <c r="BA757" s="3380"/>
      <c r="BB757" s="197">
        <f>CP757</f>
        <v/>
      </c>
      <c r="BC757" s="813"/>
      <c r="BD757" s="197">
        <f>CR757</f>
        <v/>
      </c>
      <c r="BE757" s="121">
        <f>CS757</f>
        <v/>
      </c>
      <c r="BF757" s="122">
        <f>CT757*60</f>
        <v/>
      </c>
      <c r="BG757" s="121">
        <f>BE757</f>
        <v/>
      </c>
      <c r="BH757" s="122">
        <f>CU757*60</f>
        <v/>
      </c>
      <c r="BI757" s="122">
        <f>CV757</f>
        <v/>
      </c>
      <c r="BJ757" s="117"/>
      <c r="BK757" s="812">
        <f>Overview!$E$7</f>
        <v/>
      </c>
      <c r="BL757" s="117"/>
      <c r="BM757" s="836">
        <f>CW757</f>
        <v/>
      </c>
      <c r="BN757" s="812">
        <f>Overview!$P$153</f>
        <v/>
      </c>
      <c r="BO757" s="117"/>
      <c r="BP757" s="117"/>
      <c r="BQ757" s="115"/>
      <c r="BR757" s="1478"/>
      <c r="BS757" s="1548"/>
      <c r="BT757" s="2128" t="inlineStr">
        <is>
          <t>WLAN</t>
        </is>
      </c>
      <c r="BU757" s="2128" t="inlineStr">
        <is>
          <t>2.4 GHz</t>
        </is>
      </c>
      <c r="BV757" s="469">
        <f>Overview!$E$30</f>
        <v/>
      </c>
      <c r="BW757" s="2128"/>
      <c r="BX757" s="2128"/>
      <c r="BY757" s="510"/>
      <c r="BZ757" s="510"/>
      <c r="CA757" s="511" t="str">
        <f>CA756</f>
        <v>TBD</v>
      </c>
      <c r="CB757" s="1971">
        <v>0</v>
      </c>
      <c r="CC757" s="510">
        <f>IF(COUNT('Conducted WiFi'!$AH$3:$AH$9)=0,7,INDEX('Conducted WiFi'!$T$3:$T$9,MATCH(MAX('Conducted WiFi'!$AH$3:$AH$9),'Conducted WiFi'!$AH$3:$AH$9,0)))</f>
        <v>7</v>
      </c>
      <c r="CD757" s="1718">
        <f>IF(COUNT('Conducted WiFi'!$AH$3:$AH$9)=0,2442,INDEX('Conducted WiFi'!$U$3:$U$9,MATCH(MAX('Conducted WiFi'!$AH$3:$AH$9),'Conducted WiFi'!$AH$3:$AH$9,0)))</f>
        <v>2442</v>
      </c>
      <c r="CE757" s="2013"/>
      <c r="CF757" s="1966"/>
      <c r="CG757" s="392" t="str">
        <f>IF(OR($BY$547="",$BY$547=""),"",$BY$547)</f>
        <v/>
      </c>
      <c r="CH757" s="392">
        <f>BZ757</f>
        <v/>
      </c>
      <c r="CI757" s="392">
        <f>CA757</f>
        <v/>
      </c>
      <c r="CJ757" s="2195"/>
      <c r="CK757" s="1608"/>
      <c r="CL757" s="206">
        <f>IF(CF757=""," ",IF(ABS(CE757-CF757)&lt;=0.125,"Valid","Not valid"))</f>
        <v/>
      </c>
      <c r="CM757" s="207">
        <f> IF(CE757="","",IF(AND(CE757&lt;&gt;"",CF757=""),IF(CE757&gt;=1,"Medir+Sig Max","No"),IF(CF757&lt;&gt;"",IF(CF757&gt;=1,"Medir+Sig Max","No"),"")))</f>
        <v/>
      </c>
      <c r="CN757" s="1787"/>
      <c r="CO757" s="220">
        <f>IF(CK757="",IF(AND(CE757="",CF757=""),"",IF(CF757="",IF(DE757&gt;1,ROUND(DE757*CE757,3),CE757),IF(DE757&gt;1,ROUND(DE757*CF757,3),CF757))),IF(AND(CE757="",CF757=""),"",IF(CF757="",IF(DE757&gt;1,ROUND(DE757*CE757*(1/(CK757)),3),CE757*(1/(CK757))),IF(DE757&gt;1,ROUND(DE757*CF757*(1/(CK757)),3),CF757*(1/(CK757))))))</f>
        <v/>
      </c>
      <c r="CP757" s="2043">
        <f>IF(COUNTIF(Overview!K12:K14,TRUE)&gt;0,2,IF(COUNTIF(Overview!L12:L14,TRUE)&gt;0,4,0))</f>
        <v/>
      </c>
      <c r="CQ757" s="1472">
        <f>IF(CO757="","",IF(CO757&gt;CP757,"Fail","Pass"))</f>
        <v/>
      </c>
      <c r="CR757" s="1481"/>
      <c r="CS757" s="1565">
        <f>MyTimestamp(CO757)</f>
        <v/>
      </c>
      <c r="CT757" s="1531">
        <f>IF(CE757="",0,15)+IF(CF757="",0,15)</f>
        <v/>
      </c>
      <c r="CU757" s="1532">
        <f>IF(CT757=0,0,2)</f>
        <v/>
      </c>
      <c r="CV757" s="859"/>
      <c r="CW757" s="859"/>
      <c r="CX757" s="2038"/>
      <c r="CY757" s="2044"/>
      <c r="CZ757" s="1543">
        <f>10^(CJ757/20)*100-100</f>
        <v/>
      </c>
      <c r="DA757" s="1354"/>
      <c r="DB757" s="1452"/>
      <c r="DC757" s="1273">
        <f>IF(DA757="","",10^(DA757/10))</f>
        <v/>
      </c>
      <c r="DD757" s="1406">
        <f>IF(ISNUMBER(DB757)=FALSE,"",10^(DB757/10))</f>
        <v/>
      </c>
      <c r="DE757" s="1543">
        <f>IF(AND(ISNUMBER(DC757),ISNUMBER(DD757)),IF(DC757/DD757&gt;1,ROUND((DC757)/DD757,3),1),1)</f>
        <v/>
      </c>
      <c r="DF757" s="1541"/>
      <c r="DG757" s="1541"/>
      <c r="DH757" s="1541"/>
      <c r="DI757" s="1541"/>
      <c r="DJ757" s="1541"/>
      <c r="DK757" s="1541"/>
      <c r="DL757" s="1541"/>
      <c r="DM757" s="1541"/>
      <c r="DN757" s="1541"/>
      <c r="DO757" s="1541"/>
      <c r="DP757" s="1541"/>
      <c r="DQ757" s="1541"/>
      <c r="DR757" s="1541"/>
    </row>
    <row r="758" ht="12.75" x14ac:dyDescent="0.2">
      <c r="A758" s="1541"/>
      <c r="B758" s="1541"/>
      <c r="C758"/>
      <c r="D758" s="130">
        <f>IF(BX$751="Close to Ear","EN 62209-1","EN 62209-2")</f>
        <v/>
      </c>
      <c r="E758" s="130">
        <f>IF(CG758="Close to Ear","2016","2010/A1:2019")</f>
        <v/>
      </c>
      <c r="F758" s="1488" t="inlineStr">
        <is>
          <t>5.5</t>
        </is>
      </c>
      <c r="G758" s="1497"/>
      <c r="H758" s="120">
        <f>BV758</f>
        <v/>
      </c>
      <c r="I758" s="120">
        <f>BW758</f>
        <v/>
      </c>
      <c r="J758" s="687" t="inlineStr">
        <is>
          <t>WLAN</t>
        </is>
      </c>
      <c r="K758" s="194" t="inlineStr">
        <is>
          <t>2.4 GHz</t>
        </is>
      </c>
      <c r="L758" s="115"/>
      <c r="M758" s="120"/>
      <c r="N758" s="119"/>
      <c r="O758" s="131"/>
      <c r="P758" s="6597"/>
      <c r="Q758" s="131"/>
      <c r="R758" s="131"/>
      <c r="S758" s="120"/>
      <c r="T758" s="120">
        <v>7</v>
      </c>
      <c r="U758" s="120">
        <v>2442</v>
      </c>
      <c r="V758" s="119"/>
      <c r="W758" s="197"/>
      <c r="X758" s="119"/>
      <c r="Y758" s="119"/>
      <c r="Z758" s="119"/>
      <c r="AA758" s="115"/>
      <c r="AB758" s="115"/>
      <c r="AC758" s="689">
        <f>IF(OR(BX$751="Close to Ear",BX$751="Close to Head"),"Head",IF(BX$751="Extremity","Extremity","Body"))</f>
        <v/>
      </c>
      <c r="AD758" s="690">
        <f>CA758</f>
        <v/>
      </c>
      <c r="AE758" s="688">
        <f>CB758</f>
        <v/>
      </c>
      <c r="AF758" s="115"/>
      <c r="AG758" s="808">
        <f>IF(AZ758="","N/A",IF(CQ758="Pass","P","F"))</f>
        <v/>
      </c>
      <c r="AH758" s="129"/>
      <c r="AI758" s="129"/>
      <c r="AJ758" s="129"/>
      <c r="AK758" s="119"/>
      <c r="AL758" s="115"/>
      <c r="AM758" s="119"/>
      <c r="AN758" s="119"/>
      <c r="AO758" s="692"/>
      <c r="AP758" s="692"/>
      <c r="AQ758" s="692"/>
      <c r="AR758" s="692"/>
      <c r="AS758" s="692"/>
      <c r="AT758" s="691">
        <f>CE758</f>
        <v/>
      </c>
      <c r="AU758" s="691">
        <f>CF758</f>
        <v/>
      </c>
      <c r="AV758" s="813"/>
      <c r="AW758" s="813"/>
      <c r="AX758" s="197">
        <f>CZ758</f>
        <v/>
      </c>
      <c r="AY758" s="197">
        <f>DE758</f>
        <v/>
      </c>
      <c r="AZ758" s="3379">
        <f>CO758</f>
        <v/>
      </c>
      <c r="BA758" s="3380"/>
      <c r="BB758" s="197">
        <f>CP758</f>
        <v/>
      </c>
      <c r="BC758" s="813"/>
      <c r="BD758" s="197">
        <f>CR758</f>
        <v/>
      </c>
      <c r="BE758" s="121">
        <f>CS758</f>
        <v/>
      </c>
      <c r="BF758" s="122">
        <f>CT758*60</f>
        <v/>
      </c>
      <c r="BG758" s="121">
        <f>BE758</f>
        <v/>
      </c>
      <c r="BH758" s="122">
        <f>CU758*60</f>
        <v/>
      </c>
      <c r="BI758" s="122">
        <f>CV758</f>
        <v/>
      </c>
      <c r="BJ758" s="117"/>
      <c r="BK758" s="812">
        <f>Overview!$E$7</f>
        <v/>
      </c>
      <c r="BL758" s="117"/>
      <c r="BM758" s="836">
        <f>CW758</f>
        <v/>
      </c>
      <c r="BN758" s="812">
        <f>Overview!$P$153</f>
        <v/>
      </c>
      <c r="BO758" s="117"/>
      <c r="BP758" s="117"/>
      <c r="BQ758" s="115"/>
      <c r="BR758" s="1478"/>
      <c r="BS758" s="1548"/>
      <c r="BT758" s="2127" t="inlineStr">
        <is>
          <t>WLAN</t>
        </is>
      </c>
      <c r="BU758" s="2127" t="inlineStr">
        <is>
          <t>2.4 GHz</t>
        </is>
      </c>
      <c r="BV758" s="465">
        <f>Overview!$E$30</f>
        <v/>
      </c>
      <c r="BW758" s="2127"/>
      <c r="BX758" s="2127"/>
      <c r="BY758" s="510"/>
      <c r="BZ758" s="510"/>
      <c r="CA758" s="511" t="str">
        <f>CA757</f>
        <v>TBD</v>
      </c>
      <c r="CB758" s="1971">
        <v>0</v>
      </c>
      <c r="CC758" s="510">
        <f>IF(COUNT('Conducted WiFi'!$AH$3:$AH$9)=0,7,INDEX('Conducted WiFi'!$T$3:$T$9,MATCH(MAX('Conducted WiFi'!$AH$3:$AH$9),'Conducted WiFi'!$AH$3:$AH$9,0)))</f>
        <v>7</v>
      </c>
      <c r="CD758" s="1718">
        <f>IF(COUNT('Conducted WiFi'!$AH$3:$AH$9)=0,2442,INDEX('Conducted WiFi'!$U$3:$U$9,MATCH(MAX('Conducted WiFi'!$AH$3:$AH$9),'Conducted WiFi'!$AH$3:$AH$9,0)))</f>
        <v>2442</v>
      </c>
      <c r="CE758" s="2013"/>
      <c r="CF758" s="1966"/>
      <c r="CG758" s="392" t="str">
        <f>IF(OR($BY$547="",$BY$547=""),"",$BY$547)</f>
        <v/>
      </c>
      <c r="CH758" s="392">
        <f>BZ758</f>
        <v/>
      </c>
      <c r="CI758" s="392">
        <f>CA758</f>
        <v/>
      </c>
      <c r="CJ758" s="2195"/>
      <c r="CK758" s="1608"/>
      <c r="CL758" s="206">
        <f>IF(CF758=""," ",IF(ABS(CE758-CF758)&lt;=0.125,"Valid","Not valid"))</f>
        <v/>
      </c>
      <c r="CM758" s="207">
        <f> IF(CE758="","",IF(AND(CE758&lt;&gt;"",CF758=""),IF(CE758&gt;=1,"Medir+Sig Max","No"),IF(CF758&lt;&gt;"",IF(CF758&gt;=1,"Medir+Sig Max","No"),"")))</f>
        <v/>
      </c>
      <c r="CN758" s="1787"/>
      <c r="CO758" s="220">
        <f>IF(CK758="",IF(AND(CE758="",CF758=""),"",IF(CF758="",IF(DE758&gt;1,ROUND(DE758*CE758,3),CE758),IF(DE758&gt;1,ROUND(DE758*CF758,3),CF758))),IF(AND(CE758="",CF758=""),"",IF(CF758="",IF(DE758&gt;1,ROUND(DE758*CE758*(1/(CK758)),3),CE758*(1/(CK758))),IF(DE758&gt;1,ROUND(DE758*CF758*(1/(CK758)),3),CF758*(1/(CK758))))))</f>
        <v/>
      </c>
      <c r="CP758" s="2043">
        <f>IF(COUNTIF(Overview!K12:K14,TRUE)&gt;0,2,IF(COUNTIF(Overview!L12:L14,TRUE)&gt;0,4,0))</f>
        <v/>
      </c>
      <c r="CQ758" s="1472">
        <f>IF(CO758="","",IF(CO758&gt;CP758,"Fail","Pass"))</f>
        <v/>
      </c>
      <c r="CR758" s="1481"/>
      <c r="CS758" s="1565">
        <f>MyTimestamp(CO758)</f>
        <v/>
      </c>
      <c r="CT758" s="1531">
        <f>IF(CE758="",0,15)+IF(CF758="",0,15)</f>
        <v/>
      </c>
      <c r="CU758" s="1532">
        <f>IF(CT758=0,0,2)</f>
        <v/>
      </c>
      <c r="CV758" s="859"/>
      <c r="CW758" s="859"/>
      <c r="CX758" s="2038"/>
      <c r="CY758" s="2044"/>
      <c r="CZ758" s="1543">
        <f>10^(CJ758/20)*100-100</f>
        <v/>
      </c>
      <c r="DA758" s="1354"/>
      <c r="DB758" s="1452"/>
      <c r="DC758" s="1273">
        <f>IF(DA758="","",10^(DA758/10))</f>
        <v/>
      </c>
      <c r="DD758" s="1406">
        <f>IF(ISNUMBER(DB758)=FALSE,"",10^(DB758/10))</f>
        <v/>
      </c>
      <c r="DE758" s="1543">
        <f>IF(AND(ISNUMBER(DC758),ISNUMBER(DD758)),IF(DC758/DD758&gt;1,ROUND((DC758)/DD758,3),1),1)</f>
        <v/>
      </c>
      <c r="DF758" s="1541"/>
      <c r="DG758" s="1541"/>
      <c r="DH758" s="1541"/>
      <c r="DI758" s="1541"/>
      <c r="DJ758" s="1541"/>
      <c r="DK758" s="1541"/>
      <c r="DL758" s="1541"/>
      <c r="DM758" s="1541"/>
      <c r="DN758" s="1541"/>
      <c r="DO758" s="1541"/>
      <c r="DP758" s="1541"/>
      <c r="DQ758" s="1541"/>
      <c r="DR758" s="1541"/>
    </row>
    <row r="759" ht="12.75" x14ac:dyDescent="0.2">
      <c r="A759" s="1541"/>
      <c r="B759" s="1541"/>
      <c r="C759"/>
      <c r="D759" s="130">
        <f>IF(BX$751="Close to Ear","EN 62209-1","EN 62209-2")</f>
        <v/>
      </c>
      <c r="E759" s="130">
        <f>IF(CG759="Close to Ear","2016","2010/A1:2019")</f>
        <v/>
      </c>
      <c r="F759" s="1488" t="inlineStr">
        <is>
          <t>5.5</t>
        </is>
      </c>
      <c r="G759" s="1497"/>
      <c r="H759" s="120">
        <f>BV759</f>
        <v/>
      </c>
      <c r="I759" s="120">
        <f>BW759</f>
        <v/>
      </c>
      <c r="J759" s="687" t="inlineStr">
        <is>
          <t>WLAN</t>
        </is>
      </c>
      <c r="K759" s="194" t="inlineStr">
        <is>
          <t>2.4 GHz</t>
        </is>
      </c>
      <c r="L759" s="115"/>
      <c r="M759" s="120"/>
      <c r="N759" s="119"/>
      <c r="O759" s="131"/>
      <c r="P759" s="6597"/>
      <c r="Q759" s="131"/>
      <c r="R759" s="131"/>
      <c r="S759" s="120"/>
      <c r="T759" s="120">
        <v>7</v>
      </c>
      <c r="U759" s="120">
        <v>2442</v>
      </c>
      <c r="V759" s="119"/>
      <c r="W759" s="197"/>
      <c r="X759" s="119"/>
      <c r="Y759" s="119"/>
      <c r="Z759" s="119"/>
      <c r="AA759" s="115"/>
      <c r="AB759" s="115"/>
      <c r="AC759" s="689">
        <f>IF(OR(BX$751="Close to Ear",BX$751="Close to Head"),"Head",IF(BX$751="Extremity","Extremity","Body"))</f>
        <v/>
      </c>
      <c r="AD759" s="690">
        <f>CA759</f>
        <v/>
      </c>
      <c r="AE759" s="688">
        <f>CB759</f>
        <v/>
      </c>
      <c r="AF759" s="115"/>
      <c r="AG759" s="808">
        <f>IF(AZ759="","N/A",IF(CQ759="Pass","P","F"))</f>
        <v/>
      </c>
      <c r="AH759" s="129"/>
      <c r="AI759" s="129"/>
      <c r="AJ759" s="129"/>
      <c r="AK759" s="119"/>
      <c r="AL759" s="115"/>
      <c r="AM759" s="119"/>
      <c r="AN759" s="119"/>
      <c r="AO759" s="692"/>
      <c r="AP759" s="692"/>
      <c r="AQ759" s="692"/>
      <c r="AR759" s="692"/>
      <c r="AS759" s="692"/>
      <c r="AT759" s="691">
        <f>CE759</f>
        <v/>
      </c>
      <c r="AU759" s="691">
        <f>CF759</f>
        <v/>
      </c>
      <c r="AV759" s="813"/>
      <c r="AW759" s="813"/>
      <c r="AX759" s="197">
        <f>CZ759</f>
        <v/>
      </c>
      <c r="AY759" s="197">
        <f>DE759</f>
        <v/>
      </c>
      <c r="AZ759" s="3379">
        <f>CO759</f>
        <v/>
      </c>
      <c r="BA759" s="3380"/>
      <c r="BB759" s="197">
        <f>CP759</f>
        <v/>
      </c>
      <c r="BC759" s="813"/>
      <c r="BD759" s="197">
        <f>CR759</f>
        <v/>
      </c>
      <c r="BE759" s="121">
        <f>CS759</f>
        <v/>
      </c>
      <c r="BF759" s="122">
        <f>CT759*60</f>
        <v/>
      </c>
      <c r="BG759" s="121">
        <f>BE759</f>
        <v/>
      </c>
      <c r="BH759" s="122">
        <f>CU759*60</f>
        <v/>
      </c>
      <c r="BI759" s="122">
        <f>CV759</f>
        <v/>
      </c>
      <c r="BJ759" s="117"/>
      <c r="BK759" s="812">
        <f>Overview!$E$7</f>
        <v/>
      </c>
      <c r="BL759" s="117"/>
      <c r="BM759" s="836">
        <f>CW759</f>
        <v/>
      </c>
      <c r="BN759" s="812">
        <f>Overview!$P$153</f>
        <v/>
      </c>
      <c r="BO759" s="117"/>
      <c r="BP759" s="117"/>
      <c r="BQ759" s="115"/>
      <c r="BR759" s="1478"/>
      <c r="BS759" s="1548"/>
      <c r="BT759" s="2127" t="inlineStr">
        <is>
          <t>WLAN</t>
        </is>
      </c>
      <c r="BU759" s="2127" t="inlineStr">
        <is>
          <t>2.4 GHz</t>
        </is>
      </c>
      <c r="BV759" s="465">
        <f>Overview!$E$30</f>
        <v/>
      </c>
      <c r="BW759" s="2127"/>
      <c r="BX759" s="2127"/>
      <c r="BY759" s="510"/>
      <c r="BZ759" s="510"/>
      <c r="CA759" s="511" t="str">
        <f>CA758</f>
        <v>TBD</v>
      </c>
      <c r="CB759" s="1971">
        <v>0</v>
      </c>
      <c r="CC759" s="510">
        <f>IF(COUNT('Conducted WiFi'!$AH$3:$AH$9)=0,7,INDEX('Conducted WiFi'!$T$3:$T$9,MATCH(MAX('Conducted WiFi'!$AH$3:$AH$9),'Conducted WiFi'!$AH$3:$AH$9,0)))</f>
        <v>7</v>
      </c>
      <c r="CD759" s="1718">
        <f>IF(COUNT('Conducted WiFi'!$AH$3:$AH$9)=0,2442,INDEX('Conducted WiFi'!$U$3:$U$9,MATCH(MAX('Conducted WiFi'!$AH$3:$AH$9),'Conducted WiFi'!$AH$3:$AH$9,0)))</f>
        <v>2442</v>
      </c>
      <c r="CE759" s="2013"/>
      <c r="CF759" s="1966"/>
      <c r="CG759" s="392" t="str">
        <f>IF(OR($BY$547="",$BY$547=""),"",$BY$547)</f>
        <v/>
      </c>
      <c r="CH759" s="392">
        <f>BZ759</f>
        <v/>
      </c>
      <c r="CI759" s="392">
        <f>CA759</f>
        <v/>
      </c>
      <c r="CJ759" s="2195"/>
      <c r="CK759" s="1608"/>
      <c r="CL759" s="206">
        <f>IF(CF759=""," ",IF(ABS(CE759-CF759)&lt;=0.125,"Valid","Not valid"))</f>
        <v/>
      </c>
      <c r="CM759" s="207">
        <f> IF(CE759="","",IF(AND(CE759&lt;&gt;"",CF759=""),IF(CE759&gt;=1,"Medir+Sig Max","No"),IF(CF759&lt;&gt;"",IF(CF759&gt;=1,"Medir+Sig Max","No"),"")))</f>
        <v/>
      </c>
      <c r="CN759" s="1787"/>
      <c r="CO759" s="220">
        <f>IF(CK759="",IF(AND(CE759="",CF759=""),"",IF(CF759="",IF(DE759&gt;1,ROUND(DE759*CE759,3),CE759),IF(DE759&gt;1,ROUND(DE759*CF759,3),CF759))),IF(AND(CE759="",CF759=""),"",IF(CF759="",IF(DE759&gt;1,ROUND(DE759*CE759*(1/(CK759)),3),CE759*(1/(CK759))),IF(DE759&gt;1,ROUND(DE759*CF759*(1/(CK759)),3),CF759*(1/(CK759))))))</f>
        <v/>
      </c>
      <c r="CP759" s="2043">
        <f>IF(COUNTIF(Overview!K12:K14,TRUE)&gt;0,2,IF(COUNTIF(Overview!L12:L14,TRUE)&gt;0,4,0))</f>
        <v/>
      </c>
      <c r="CQ759" s="1472">
        <f>IF(CO759="","",IF(CO759&gt;CP759,"Fail","Pass"))</f>
        <v/>
      </c>
      <c r="CR759" s="1481"/>
      <c r="CS759" s="1565">
        <f>MyTimestamp(CO759)</f>
        <v/>
      </c>
      <c r="CT759" s="1531">
        <f>IF(CE759="",0,15)+IF(CF759="",0,15)</f>
        <v/>
      </c>
      <c r="CU759" s="1532">
        <f>IF(CT759=0,0,2)</f>
        <v/>
      </c>
      <c r="CV759" s="859"/>
      <c r="CW759" s="859"/>
      <c r="CX759" s="2038"/>
      <c r="CY759" s="2044"/>
      <c r="CZ759" s="1543">
        <f>10^(CJ759/20)*100-100</f>
        <v/>
      </c>
      <c r="DA759" s="1354"/>
      <c r="DB759" s="1452"/>
      <c r="DC759" s="1273">
        <f>IF(DA759="","",10^(DA759/10))</f>
        <v/>
      </c>
      <c r="DD759" s="1406">
        <f>IF(ISNUMBER(DB759)=FALSE,"",10^(DB759/10))</f>
        <v/>
      </c>
      <c r="DE759" s="1543">
        <f>IF(AND(ISNUMBER(DC759),ISNUMBER(DD759)),IF(DC759/DD759&gt;1,ROUND((DC759)/DD759,3),1),1)</f>
        <v/>
      </c>
      <c r="DF759" s="1541"/>
      <c r="DG759" s="1541"/>
      <c r="DH759" s="1541"/>
      <c r="DI759" s="1541"/>
      <c r="DJ759" s="1541"/>
      <c r="DK759" s="1541"/>
      <c r="DL759" s="1541"/>
      <c r="DM759" s="1541"/>
      <c r="DN759" s="1541"/>
      <c r="DO759" s="1541"/>
      <c r="DP759" s="1541"/>
      <c r="DQ759" s="1541"/>
      <c r="DR759" s="1541"/>
    </row>
    <row r="760" ht="12.75" x14ac:dyDescent="0.2">
      <c r="A760" s="1541"/>
      <c r="B760" s="1541"/>
      <c r="C760"/>
      <c r="D760" s="130">
        <f>IF(BX$751="Close to Ear","EN 62209-1","EN 62209-2")</f>
        <v/>
      </c>
      <c r="E760" s="130">
        <f>IF(CG760="Close to Ear","2016","2010/A1:2019")</f>
        <v/>
      </c>
      <c r="F760" s="1488" t="inlineStr">
        <is>
          <t>5.5</t>
        </is>
      </c>
      <c r="G760" s="1497"/>
      <c r="H760" s="120">
        <f>BV760</f>
        <v/>
      </c>
      <c r="I760" s="120">
        <f>BW760</f>
        <v/>
      </c>
      <c r="J760" s="687" t="inlineStr">
        <is>
          <t>WLAN</t>
        </is>
      </c>
      <c r="K760" s="194" t="inlineStr">
        <is>
          <t>2.4 GHz</t>
        </is>
      </c>
      <c r="L760" s="115"/>
      <c r="M760" s="120"/>
      <c r="N760" s="119"/>
      <c r="O760" s="131"/>
      <c r="P760" s="6597"/>
      <c r="Q760" s="131"/>
      <c r="R760" s="131"/>
      <c r="S760" s="120"/>
      <c r="T760" s="120">
        <v>7</v>
      </c>
      <c r="U760" s="120">
        <v>2442</v>
      </c>
      <c r="V760" s="119"/>
      <c r="W760" s="197"/>
      <c r="X760" s="119"/>
      <c r="Y760" s="119"/>
      <c r="Z760" s="119"/>
      <c r="AA760" s="115"/>
      <c r="AB760" s="115"/>
      <c r="AC760" s="689">
        <f>IF(OR(BX$751="Close to Ear",BX$751="Close to Head"),"Head",IF(BX$751="Extremity","Extremity","Body"))</f>
        <v/>
      </c>
      <c r="AD760" s="690">
        <f>CA760</f>
        <v/>
      </c>
      <c r="AE760" s="688">
        <f>CB760</f>
        <v/>
      </c>
      <c r="AF760" s="115"/>
      <c r="AG760" s="808">
        <f>IF(AZ760="","N/A",IF(CQ760="Pass","P","F"))</f>
        <v/>
      </c>
      <c r="AH760" s="129"/>
      <c r="AI760" s="129"/>
      <c r="AJ760" s="129"/>
      <c r="AK760" s="119"/>
      <c r="AL760" s="115"/>
      <c r="AM760" s="119"/>
      <c r="AN760" s="119"/>
      <c r="AO760" s="692"/>
      <c r="AP760" s="692"/>
      <c r="AQ760" s="692"/>
      <c r="AR760" s="692"/>
      <c r="AS760" s="692"/>
      <c r="AT760" s="691">
        <f>CE760</f>
        <v/>
      </c>
      <c r="AU760" s="691">
        <f>CF760</f>
        <v/>
      </c>
      <c r="AV760" s="813"/>
      <c r="AW760" s="813"/>
      <c r="AX760" s="197">
        <f>CZ760</f>
        <v/>
      </c>
      <c r="AY760" s="197">
        <f>DE760</f>
        <v/>
      </c>
      <c r="AZ760" s="3379">
        <f>CO760</f>
        <v/>
      </c>
      <c r="BA760" s="3380"/>
      <c r="BB760" s="197">
        <f>CP760</f>
        <v/>
      </c>
      <c r="BC760" s="813"/>
      <c r="BD760" s="197">
        <f>CR760</f>
        <v/>
      </c>
      <c r="BE760" s="121">
        <f>CS760</f>
        <v/>
      </c>
      <c r="BF760" s="122">
        <f>CT760*60</f>
        <v/>
      </c>
      <c r="BG760" s="121">
        <f>BE760</f>
        <v/>
      </c>
      <c r="BH760" s="122">
        <f>CU760*60</f>
        <v/>
      </c>
      <c r="BI760" s="122">
        <f>CV760</f>
        <v/>
      </c>
      <c r="BJ760" s="117"/>
      <c r="BK760" s="812">
        <f>Overview!$E$7</f>
        <v/>
      </c>
      <c r="BL760" s="117"/>
      <c r="BM760" s="836">
        <f>CW760</f>
        <v/>
      </c>
      <c r="BN760" s="812">
        <f>Overview!$P$153</f>
        <v/>
      </c>
      <c r="BO760" s="117"/>
      <c r="BP760" s="117"/>
      <c r="BQ760" s="115"/>
      <c r="BR760" s="1478"/>
      <c r="BS760" s="1548"/>
      <c r="BT760" s="2127" t="inlineStr">
        <is>
          <t>WLAN</t>
        </is>
      </c>
      <c r="BU760" s="2127" t="inlineStr">
        <is>
          <t>2.4 GHz</t>
        </is>
      </c>
      <c r="BV760" s="465">
        <f>Overview!$E$30</f>
        <v/>
      </c>
      <c r="BW760" s="2127"/>
      <c r="BX760" s="2127"/>
      <c r="BY760" s="510"/>
      <c r="BZ760" s="510"/>
      <c r="CA760" s="511" t="str">
        <f>CA759</f>
        <v>TBD</v>
      </c>
      <c r="CB760" s="1971">
        <v>0</v>
      </c>
      <c r="CC760" s="510">
        <f>IF(COUNT('Conducted WiFi'!$AH$3:$AH$9)=0,7,INDEX('Conducted WiFi'!$T$3:$T$9,MATCH(MAX('Conducted WiFi'!$AH$3:$AH$9),'Conducted WiFi'!$AH$3:$AH$9,0)))</f>
        <v>7</v>
      </c>
      <c r="CD760" s="1718">
        <f>IF(COUNT('Conducted WiFi'!$AH$3:$AH$9)=0,2442,INDEX('Conducted WiFi'!$U$3:$U$9,MATCH(MAX('Conducted WiFi'!$AH$3:$AH$9),'Conducted WiFi'!$AH$3:$AH$9,0)))</f>
        <v>2442</v>
      </c>
      <c r="CE760" s="2013"/>
      <c r="CF760" s="1966"/>
      <c r="CG760" s="392" t="str">
        <f>IF(OR($BY$547="",$BY$547=""),"",$BY$547)</f>
        <v/>
      </c>
      <c r="CH760" s="392">
        <f>BZ760</f>
        <v/>
      </c>
      <c r="CI760" s="392">
        <f>CA760</f>
        <v/>
      </c>
      <c r="CJ760" s="2195"/>
      <c r="CK760" s="1608"/>
      <c r="CL760" s="206">
        <f>IF(CF760=""," ",IF(ABS(CE760-CF760)&lt;=0.125,"Valid","Not valid"))</f>
        <v/>
      </c>
      <c r="CM760" s="207">
        <f> IF(CE760="","",IF(AND(CE760&lt;&gt;"",CF760=""),IF(CE760&gt;=1,"Medir+Sig Max","No"),IF(CF760&lt;&gt;"",IF(CF760&gt;=1,"Medir+Sig Max","No"),"")))</f>
        <v/>
      </c>
      <c r="CN760" s="1787"/>
      <c r="CO760" s="220">
        <f>IF(CK760="",IF(AND(CE760="",CF760=""),"",IF(CF760="",IF(DE760&gt;1,ROUND(DE760*CE760,3),CE760),IF(DE760&gt;1,ROUND(DE760*CF760,3),CF760))),IF(AND(CE760="",CF760=""),"",IF(CF760="",IF(DE760&gt;1,ROUND(DE760*CE760*(1/(CK760)),3),CE760*(1/(CK760))),IF(DE760&gt;1,ROUND(DE760*CF760*(1/(CK760)),3),CF760*(1/(CK760))))))</f>
        <v/>
      </c>
      <c r="CP760" s="2043">
        <f>IF(COUNTIF(Overview!K12:K14,TRUE)&gt;0,2,IF(COUNTIF(Overview!L12:L14,TRUE)&gt;0,4,0))</f>
        <v/>
      </c>
      <c r="CQ760" s="1472">
        <f>IF(CO760="","",IF(CO760&gt;CP760,"Fail","Pass"))</f>
        <v/>
      </c>
      <c r="CR760" s="1481"/>
      <c r="CS760" s="1565">
        <f>MyTimestamp(CO760)</f>
        <v/>
      </c>
      <c r="CT760" s="1531">
        <f>IF(CE760="",0,15)+IF(CF760="",0,15)</f>
        <v/>
      </c>
      <c r="CU760" s="1532">
        <f>IF(CT760=0,0,2)</f>
        <v/>
      </c>
      <c r="CV760" s="859"/>
      <c r="CW760" s="859"/>
      <c r="CX760" s="2038"/>
      <c r="CY760" s="2044"/>
      <c r="CZ760" s="1543">
        <f>10^(CJ760/20)*100-100</f>
        <v/>
      </c>
      <c r="DA760" s="1354"/>
      <c r="DB760" s="1452"/>
      <c r="DC760" s="1273">
        <f>IF(DA760="","",10^(DA760/10))</f>
        <v/>
      </c>
      <c r="DD760" s="1406">
        <f>IF(ISNUMBER(DB760)=FALSE,"",10^(DB760/10))</f>
        <v/>
      </c>
      <c r="DE760" s="1543">
        <f>IF(AND(ISNUMBER(DC760),ISNUMBER(DD760)),IF(DC760/DD760&gt;1,ROUND((DC760)/DD760,3),1),1)</f>
        <v/>
      </c>
      <c r="DF760" s="1541"/>
      <c r="DG760" s="1541"/>
      <c r="DH760" s="1541"/>
      <c r="DI760" s="1541"/>
      <c r="DJ760" s="1541"/>
      <c r="DK760" s="1541"/>
      <c r="DL760" s="1541"/>
      <c r="DM760" s="1541"/>
      <c r="DN760" s="1541"/>
      <c r="DO760" s="1541"/>
      <c r="DP760" s="1541"/>
      <c r="DQ760" s="1541"/>
      <c r="DR760" s="1541"/>
    </row>
    <row r="761" ht="12.75" x14ac:dyDescent="0.2">
      <c r="A761" s="1541"/>
      <c r="B761" s="1541"/>
      <c r="C761"/>
      <c r="D761" s="130">
        <f>IF(BX$751="Close to Ear","EN 62209-1","EN 62209-2")</f>
        <v/>
      </c>
      <c r="E761" s="130">
        <f>IF(CG761="Close to Ear","2016","2010/A1:2019")</f>
        <v/>
      </c>
      <c r="F761" s="1488" t="inlineStr">
        <is>
          <t>5.5</t>
        </is>
      </c>
      <c r="G761" s="1497"/>
      <c r="H761" s="120">
        <f>BV761</f>
        <v/>
      </c>
      <c r="I761" s="120">
        <f>BW761</f>
        <v/>
      </c>
      <c r="J761" s="687" t="inlineStr">
        <is>
          <t>WLAN</t>
        </is>
      </c>
      <c r="K761" s="194" t="inlineStr">
        <is>
          <t>2.4 GHz</t>
        </is>
      </c>
      <c r="L761" s="115"/>
      <c r="M761" s="120"/>
      <c r="N761" s="119"/>
      <c r="O761" s="131"/>
      <c r="P761" s="6597"/>
      <c r="Q761" s="131"/>
      <c r="R761" s="131"/>
      <c r="S761" s="120"/>
      <c r="T761" s="120">
        <v>7</v>
      </c>
      <c r="U761" s="120">
        <v>2442</v>
      </c>
      <c r="V761" s="119"/>
      <c r="W761" s="197"/>
      <c r="X761" s="119"/>
      <c r="Y761" s="119"/>
      <c r="Z761" s="119"/>
      <c r="AA761" s="115"/>
      <c r="AB761" s="115"/>
      <c r="AC761" s="689">
        <f>IF(OR(BX$751="Close to Ear",BX$751="Close to Head"),"Head",IF(BX$751="Extremity","Extremity","Body"))</f>
        <v/>
      </c>
      <c r="AD761" s="690">
        <f>CA761</f>
        <v/>
      </c>
      <c r="AE761" s="688">
        <f>CB761</f>
        <v/>
      </c>
      <c r="AF761" s="115"/>
      <c r="AG761" s="808">
        <f>IF(AZ761="","N/A",IF(CQ761="Pass","P","F"))</f>
        <v/>
      </c>
      <c r="AH761" s="129"/>
      <c r="AI761" s="129"/>
      <c r="AJ761" s="129"/>
      <c r="AK761" s="119"/>
      <c r="AL761" s="115"/>
      <c r="AM761" s="119"/>
      <c r="AN761" s="119"/>
      <c r="AO761" s="692"/>
      <c r="AP761" s="692"/>
      <c r="AQ761" s="692"/>
      <c r="AR761" s="692"/>
      <c r="AS761" s="692"/>
      <c r="AT761" s="691">
        <f>CE761</f>
        <v/>
      </c>
      <c r="AU761" s="691">
        <f>CF761</f>
        <v/>
      </c>
      <c r="AV761" s="813"/>
      <c r="AW761" s="813"/>
      <c r="AX761" s="197">
        <f>CZ761</f>
        <v/>
      </c>
      <c r="AY761" s="197">
        <f>DE761</f>
        <v/>
      </c>
      <c r="AZ761" s="3379">
        <f>CO761</f>
        <v/>
      </c>
      <c r="BA761" s="3380"/>
      <c r="BB761" s="197">
        <f>CP761</f>
        <v/>
      </c>
      <c r="BC761" s="813"/>
      <c r="BD761" s="197">
        <f>CR761</f>
        <v/>
      </c>
      <c r="BE761" s="121">
        <f>CS761</f>
        <v/>
      </c>
      <c r="BF761" s="122">
        <f>CT761*60</f>
        <v/>
      </c>
      <c r="BG761" s="121">
        <f>BE761</f>
        <v/>
      </c>
      <c r="BH761" s="122">
        <f>CU761*60</f>
        <v/>
      </c>
      <c r="BI761" s="122">
        <f>CV761</f>
        <v/>
      </c>
      <c r="BJ761" s="117"/>
      <c r="BK761" s="812">
        <f>Overview!$E$7</f>
        <v/>
      </c>
      <c r="BL761" s="117"/>
      <c r="BM761" s="836">
        <f>CW761</f>
        <v/>
      </c>
      <c r="BN761" s="812">
        <f>Overview!$P$153</f>
        <v/>
      </c>
      <c r="BO761" s="117"/>
      <c r="BP761" s="117"/>
      <c r="BQ761" s="115"/>
      <c r="BR761" s="1478"/>
      <c r="BS761" s="1548"/>
      <c r="BT761" s="2127" t="inlineStr">
        <is>
          <t>WLAN</t>
        </is>
      </c>
      <c r="BU761" s="2127" t="inlineStr">
        <is>
          <t>2.4 GHz</t>
        </is>
      </c>
      <c r="BV761" s="465">
        <f>Overview!$E$30</f>
        <v/>
      </c>
      <c r="BW761" s="2127"/>
      <c r="BX761" s="2127"/>
      <c r="BY761" s="510"/>
      <c r="BZ761" s="510"/>
      <c r="CA761" s="511" t="str">
        <f>CA760</f>
        <v>TBD</v>
      </c>
      <c r="CB761" s="1971">
        <v>0</v>
      </c>
      <c r="CC761" s="510">
        <f>IF(COUNT('Conducted WiFi'!$AH$3:$AH$9)=0,7,INDEX('Conducted WiFi'!$T$3:$T$9,MATCH(MAX('Conducted WiFi'!$AH$3:$AH$9),'Conducted WiFi'!$AH$3:$AH$9,0)))</f>
        <v>7</v>
      </c>
      <c r="CD761" s="1718">
        <f>IF(COUNT('Conducted WiFi'!$AH$3:$AH$9)=0,2442,INDEX('Conducted WiFi'!$U$3:$U$9,MATCH(MAX('Conducted WiFi'!$AH$3:$AH$9),'Conducted WiFi'!$AH$3:$AH$9,0)))</f>
        <v>2442</v>
      </c>
      <c r="CE761" s="2013"/>
      <c r="CF761" s="1966"/>
      <c r="CG761" s="392" t="str">
        <f>IF(OR($BY$547="",$BY$547=""),"",$BY$547)</f>
        <v/>
      </c>
      <c r="CH761" s="392">
        <f>BZ761</f>
        <v/>
      </c>
      <c r="CI761" s="392">
        <f>CA761</f>
        <v/>
      </c>
      <c r="CJ761" s="2195"/>
      <c r="CK761" s="1608"/>
      <c r="CL761" s="206">
        <f>IF(CF761=""," ",IF(ABS(CE761-CF761)&lt;=0.125,"Valid","Not valid"))</f>
        <v/>
      </c>
      <c r="CM761" s="207">
        <f> IF(CE761="","",IF(AND(CE761&lt;&gt;"",CF761=""),IF(CE761&gt;=1,"Medir+Sig Max","No"),IF(CF761&lt;&gt;"",IF(CF761&gt;=1,"Medir+Sig Max","No"),"")))</f>
        <v/>
      </c>
      <c r="CN761" s="1787"/>
      <c r="CO761" s="220">
        <f>IF(CK761="",IF(AND(CE761="",CF761=""),"",IF(CF761="",IF(DE761&gt;1,ROUND(DE761*CE761,3),CE761),IF(DE761&gt;1,ROUND(DE761*CF761,3),CF761))),IF(AND(CE761="",CF761=""),"",IF(CF761="",IF(DE761&gt;1,ROUND(DE761*CE761*(1/(CK761)),3),CE761*(1/(CK761))),IF(DE761&gt;1,ROUND(DE761*CF761*(1/(CK761)),3),CF761*(1/(CK761))))))</f>
        <v/>
      </c>
      <c r="CP761" s="2043">
        <f>IF(COUNTIF(Overview!K12:K14,TRUE)&gt;0,2,IF(COUNTIF(Overview!L12:L14,TRUE)&gt;0,4,0))</f>
        <v/>
      </c>
      <c r="CQ761" s="1472">
        <f>IF(CO761="","",IF(CO761&gt;CP761,"Fail","Pass"))</f>
        <v/>
      </c>
      <c r="CR761" s="1481"/>
      <c r="CS761" s="1565">
        <f>MyTimestamp(CO761)</f>
        <v/>
      </c>
      <c r="CT761" s="1531">
        <f>IF(CE761="",0,15)+IF(CF761="",0,15)</f>
        <v/>
      </c>
      <c r="CU761" s="1532">
        <f>IF(CT761=0,0,2)</f>
        <v/>
      </c>
      <c r="CV761" s="859"/>
      <c r="CW761" s="859"/>
      <c r="CX761" s="2038"/>
      <c r="CY761" s="2044"/>
      <c r="CZ761" s="1543">
        <f>10^(CJ761/20)*100-100</f>
        <v/>
      </c>
      <c r="DA761" s="1354"/>
      <c r="DB761" s="1452"/>
      <c r="DC761" s="1273">
        <f>IF(DA761="","",10^(DA761/10))</f>
        <v/>
      </c>
      <c r="DD761" s="1406">
        <f>IF(ISNUMBER(DB761)=FALSE,"",10^(DB761/10))</f>
        <v/>
      </c>
      <c r="DE761" s="1543">
        <f>IF(AND(ISNUMBER(DC761),ISNUMBER(DD761)),IF(DC761/DD761&gt;1,ROUND((DC761)/DD761,3),1),1)</f>
        <v/>
      </c>
      <c r="DF761" s="1541"/>
      <c r="DG761" s="1541"/>
      <c r="DH761" s="1541"/>
      <c r="DI761" s="1541"/>
      <c r="DJ761" s="1541"/>
      <c r="DK761" s="1541"/>
      <c r="DL761" s="1541"/>
      <c r="DM761" s="1541"/>
      <c r="DN761" s="1541"/>
      <c r="DO761" s="1541"/>
      <c r="DP761" s="1541"/>
      <c r="DQ761" s="1541"/>
      <c r="DR761" s="1541"/>
    </row>
    <row r="762" ht="12.75" x14ac:dyDescent="0.2">
      <c r="A762" s="1541"/>
      <c r="B762" s="1541"/>
      <c r="C762"/>
      <c r="D762" s="130">
        <f>IF(BX$751="Close to Ear","EN 62209-1","EN 62209-2")</f>
        <v/>
      </c>
      <c r="E762" s="130">
        <f>IF(CG762="Close to Ear","2016","2010/A1:2019")</f>
        <v/>
      </c>
      <c r="F762" s="1488" t="inlineStr">
        <is>
          <t>5.5</t>
        </is>
      </c>
      <c r="G762" s="1497"/>
      <c r="H762" s="120">
        <f>BV762</f>
        <v/>
      </c>
      <c r="I762" s="120">
        <f>BW762</f>
        <v/>
      </c>
      <c r="J762" s="687" t="inlineStr">
        <is>
          <t>WLAN</t>
        </is>
      </c>
      <c r="K762" s="194" t="inlineStr">
        <is>
          <t>2.4 GHz</t>
        </is>
      </c>
      <c r="L762" s="115"/>
      <c r="M762" s="120"/>
      <c r="N762" s="119"/>
      <c r="O762" s="131"/>
      <c r="P762" s="6597"/>
      <c r="Q762" s="131"/>
      <c r="R762" s="131"/>
      <c r="S762" s="120"/>
      <c r="T762" s="120">
        <v>7</v>
      </c>
      <c r="U762" s="120">
        <v>2442</v>
      </c>
      <c r="V762" s="119"/>
      <c r="W762" s="197"/>
      <c r="X762" s="119"/>
      <c r="Y762" s="119"/>
      <c r="Z762" s="119"/>
      <c r="AA762" s="115"/>
      <c r="AB762" s="115"/>
      <c r="AC762" s="689">
        <f>IF(OR(BX$751="Close to Ear",BX$751="Close to Head"),"Head",IF(BX$751="Extremity","Extremity","Body"))</f>
        <v/>
      </c>
      <c r="AD762" s="690">
        <f>CA762</f>
        <v/>
      </c>
      <c r="AE762" s="688">
        <f>CB762</f>
        <v/>
      </c>
      <c r="AF762" s="115"/>
      <c r="AG762" s="808">
        <f>IF(AZ762="","N/A",IF(CQ762="Pass","P","F"))</f>
        <v/>
      </c>
      <c r="AH762" s="129"/>
      <c r="AI762" s="129"/>
      <c r="AJ762" s="129"/>
      <c r="AK762" s="119"/>
      <c r="AL762" s="115"/>
      <c r="AM762" s="119"/>
      <c r="AN762" s="119"/>
      <c r="AO762" s="692"/>
      <c r="AP762" s="692"/>
      <c r="AQ762" s="692"/>
      <c r="AR762" s="692"/>
      <c r="AS762" s="692"/>
      <c r="AT762" s="691">
        <f>CE762</f>
        <v/>
      </c>
      <c r="AU762" s="691">
        <f>CF762</f>
        <v/>
      </c>
      <c r="AV762" s="813"/>
      <c r="AW762" s="813"/>
      <c r="AX762" s="197">
        <f>CZ762</f>
        <v/>
      </c>
      <c r="AY762" s="197">
        <f>DE762</f>
        <v/>
      </c>
      <c r="AZ762" s="3379">
        <f>CO762</f>
        <v/>
      </c>
      <c r="BA762" s="3380"/>
      <c r="BB762" s="197">
        <f>CP762</f>
        <v/>
      </c>
      <c r="BC762" s="813"/>
      <c r="BD762" s="197">
        <f>CR762</f>
        <v/>
      </c>
      <c r="BE762" s="121">
        <f>CS762</f>
        <v/>
      </c>
      <c r="BF762" s="122">
        <f>CT762*60</f>
        <v/>
      </c>
      <c r="BG762" s="121">
        <f>BE762</f>
        <v/>
      </c>
      <c r="BH762" s="122">
        <f>CU762*60</f>
        <v/>
      </c>
      <c r="BI762" s="122">
        <f>CV762</f>
        <v/>
      </c>
      <c r="BJ762" s="117"/>
      <c r="BK762" s="812">
        <f>Overview!$E$7</f>
        <v/>
      </c>
      <c r="BL762" s="117"/>
      <c r="BM762" s="836">
        <f>CW762</f>
        <v/>
      </c>
      <c r="BN762" s="812">
        <f>Overview!$P$153</f>
        <v/>
      </c>
      <c r="BO762" s="117"/>
      <c r="BP762" s="117"/>
      <c r="BQ762" s="115"/>
      <c r="BR762" s="1478"/>
      <c r="BS762" s="1548"/>
      <c r="BT762" s="2127" t="inlineStr">
        <is>
          <t>WLAN</t>
        </is>
      </c>
      <c r="BU762" s="2127" t="inlineStr">
        <is>
          <t>2.4 GHz</t>
        </is>
      </c>
      <c r="BV762" s="465">
        <f>Overview!$E$30</f>
        <v/>
      </c>
      <c r="BW762" s="2127"/>
      <c r="BX762" s="2127"/>
      <c r="BY762" s="560"/>
      <c r="BZ762" s="560"/>
      <c r="CA762" s="561" t="str">
        <f>CA761</f>
        <v>TBD</v>
      </c>
      <c r="CB762" s="202">
        <v>0</v>
      </c>
      <c r="CC762" s="560">
        <f>IF(COUNT('Conducted WiFi'!$AH$3:$AH$9)=0,7,INDEX('Conducted WiFi'!$T$3:$T$9,MATCH(MAX('Conducted WiFi'!$AH$3:$AH$9),'Conducted WiFi'!$AH$3:$AH$9,0)))</f>
        <v>7</v>
      </c>
      <c r="CD762" s="560">
        <f>IF(COUNT('Conducted WiFi'!$AH$3:$AH$9)=0,2442,INDEX('Conducted WiFi'!$U$3:$U$9,MATCH(MAX('Conducted WiFi'!$AH$3:$AH$9),'Conducted WiFi'!$AH$3:$AH$9,0)))</f>
        <v>2442</v>
      </c>
      <c r="CE762" s="2013"/>
      <c r="CF762" s="1966"/>
      <c r="CG762" s="392" t="str">
        <f>IF(OR($BY$547="",$BY$547=""),"",$BY$547)</f>
        <v/>
      </c>
      <c r="CH762" s="392">
        <f>BZ762</f>
        <v/>
      </c>
      <c r="CI762" s="392">
        <f>CA762</f>
        <v/>
      </c>
      <c r="CJ762" s="2195"/>
      <c r="CK762" s="1609"/>
      <c r="CL762" s="206">
        <f>IF(CF762=""," ",IF(ABS(CE762-CF762)&lt;=0.125,"Valid","Not valid"))</f>
        <v/>
      </c>
      <c r="CM762" s="207">
        <f> IF(CE762="","",IF(AND(CE762&lt;&gt;"",CF762=""),IF(CE762&gt;=1,"Medir+Sig Max","No"),IF(CF762&lt;&gt;"",IF(CF762&gt;=1,"Medir+Sig Max","No"),"")))</f>
        <v/>
      </c>
      <c r="CN762" s="1787"/>
      <c r="CO762" s="220">
        <f>IF(CK762="",IF(AND(CE762="",CF762=""),"",IF(CF762="",IF(DE762&gt;1,ROUND(DE762*CE762,3),CE762),IF(DE762&gt;1,ROUND(DE762*CF762,3),CF762))),IF(AND(CE762="",CF762=""),"",IF(CF762="",IF(DE762&gt;1,ROUND(DE762*CE762*(1/(CK762)),3),CE762*(1/(CK762))),IF(DE762&gt;1,ROUND(DE762*CF762*(1/(CK762)),3),CF762*(1/(CK762))))))</f>
        <v/>
      </c>
      <c r="CP762" s="2043">
        <f>IF(COUNTIF(Overview!K12:K14,TRUE)&gt;0,2,IF(COUNTIF(Overview!L12:L14,TRUE)&gt;0,4,0))</f>
        <v/>
      </c>
      <c r="CQ762" s="1472">
        <f>IF(CO762="","",IF(CO762&gt;CP762,"Fail","Pass"))</f>
        <v/>
      </c>
      <c r="CR762" s="1481"/>
      <c r="CS762" s="1565">
        <f>MyTimestamp(CO762)</f>
        <v/>
      </c>
      <c r="CT762" s="1531">
        <f>IF(CE762="",0,15)+IF(CF762="",0,15)</f>
        <v/>
      </c>
      <c r="CU762" s="1532">
        <f>IF(CT762=0,0,2)</f>
        <v/>
      </c>
      <c r="CV762" s="859"/>
      <c r="CW762" s="859"/>
      <c r="CX762" s="2038"/>
      <c r="CY762" s="2044"/>
      <c r="CZ762" s="1543">
        <f>10^(CJ762/20)*100-100</f>
        <v/>
      </c>
      <c r="DA762" s="1354"/>
      <c r="DB762" s="1309"/>
      <c r="DC762" s="1273">
        <f>IF(DA762="","",10^(DA762/10))</f>
        <v/>
      </c>
      <c r="DD762" s="1407">
        <f>IF(ISNUMBER(DB762)=FALSE,"",10^(DB762/10))</f>
        <v/>
      </c>
      <c r="DE762" s="1543">
        <f>IF(AND(ISNUMBER(DC762),ISNUMBER(DD762)),IF(DC762/DD762&gt;1,ROUND((DC762)/DD762,3),1),1)</f>
        <v/>
      </c>
      <c r="DF762" s="1541"/>
      <c r="DG762" s="1541"/>
      <c r="DH762" s="1541"/>
      <c r="DI762" s="1541"/>
      <c r="DJ762" s="1541"/>
      <c r="DK762" s="1541"/>
      <c r="DL762" s="1541"/>
      <c r="DM762" s="1541"/>
      <c r="DN762" s="1541"/>
      <c r="DO762" s="1541"/>
      <c r="DP762" s="1541"/>
      <c r="DQ762" s="1541"/>
      <c r="DR762" s="1541"/>
    </row>
    <row r="763" ht="12.75" x14ac:dyDescent="0.2">
      <c r="A763" s="1541"/>
      <c r="B763" s="1541"/>
      <c r="C763"/>
      <c r="D763" s="130">
        <f>IF(BX$751="Close to Ear","EN 62209-1","EN 62209-2")</f>
        <v/>
      </c>
      <c r="E763" s="130">
        <f>IF(CG763="Close to Ear","2016","2010/A1:2019")</f>
        <v/>
      </c>
      <c r="F763" s="1488" t="inlineStr">
        <is>
          <t>5.5</t>
        </is>
      </c>
      <c r="G763" s="1497"/>
      <c r="H763" s="120">
        <f>BV763</f>
        <v/>
      </c>
      <c r="I763" s="120">
        <f>BW763</f>
        <v/>
      </c>
      <c r="J763" s="687" t="inlineStr">
        <is>
          <t>WLAN</t>
        </is>
      </c>
      <c r="K763" s="194" t="inlineStr">
        <is>
          <t>2.4 GHz</t>
        </is>
      </c>
      <c r="L763" s="115"/>
      <c r="M763" s="120"/>
      <c r="N763" s="119"/>
      <c r="O763" s="131"/>
      <c r="P763" s="6597"/>
      <c r="Q763" s="131"/>
      <c r="R763" s="131"/>
      <c r="S763" s="120"/>
      <c r="T763" s="120">
        <v>7</v>
      </c>
      <c r="U763" s="120">
        <v>2442</v>
      </c>
      <c r="V763" s="119"/>
      <c r="W763" s="197"/>
      <c r="X763" s="119"/>
      <c r="Y763" s="119"/>
      <c r="Z763" s="119"/>
      <c r="AA763" s="115"/>
      <c r="AB763" s="115"/>
      <c r="AC763" s="689">
        <f>IF(OR(BX$751="Close to Ear",BX$751="Close to Head"),"Head",IF(BX$751="Extremity","Extremity","Body"))</f>
        <v/>
      </c>
      <c r="AD763" s="690">
        <f>CA763</f>
        <v/>
      </c>
      <c r="AE763" s="688">
        <f>CB763</f>
        <v/>
      </c>
      <c r="AF763" s="115"/>
      <c r="AG763" s="808">
        <f>IF(AZ763="","N/A",IF(CQ763="Pass","P","F"))</f>
        <v/>
      </c>
      <c r="AH763" s="129"/>
      <c r="AI763" s="129"/>
      <c r="AJ763" s="129"/>
      <c r="AK763" s="119"/>
      <c r="AL763" s="115"/>
      <c r="AM763" s="119"/>
      <c r="AN763" s="119"/>
      <c r="AO763" s="692"/>
      <c r="AP763" s="692"/>
      <c r="AQ763" s="692"/>
      <c r="AR763" s="692"/>
      <c r="AS763" s="692"/>
      <c r="AT763" s="691">
        <f>CE763</f>
        <v/>
      </c>
      <c r="AU763" s="691">
        <f>CF763</f>
        <v/>
      </c>
      <c r="AV763" s="813"/>
      <c r="AW763" s="813"/>
      <c r="AX763" s="197">
        <f>CZ763</f>
        <v/>
      </c>
      <c r="AY763" s="197">
        <f>DE763</f>
        <v/>
      </c>
      <c r="AZ763" s="3379">
        <f>CO763</f>
        <v/>
      </c>
      <c r="BA763" s="3380"/>
      <c r="BB763" s="197">
        <f>CP763</f>
        <v/>
      </c>
      <c r="BC763" s="813"/>
      <c r="BD763" s="197">
        <f>CR763</f>
        <v/>
      </c>
      <c r="BE763" s="121">
        <f>CS763</f>
        <v/>
      </c>
      <c r="BF763" s="122">
        <f>CT763*60</f>
        <v/>
      </c>
      <c r="BG763" s="121">
        <f>BE763</f>
        <v/>
      </c>
      <c r="BH763" s="122">
        <f>CU763*60</f>
        <v/>
      </c>
      <c r="BI763" s="122">
        <f>CV763</f>
        <v/>
      </c>
      <c r="BJ763" s="117"/>
      <c r="BK763" s="812">
        <f>Overview!$E$7</f>
        <v/>
      </c>
      <c r="BL763" s="117"/>
      <c r="BM763" s="836">
        <f>CW763</f>
        <v/>
      </c>
      <c r="BN763" s="812">
        <f>Overview!$P$153</f>
        <v/>
      </c>
      <c r="BO763" s="117"/>
      <c r="BP763" s="117"/>
      <c r="BQ763" s="115"/>
      <c r="BR763" s="1478"/>
      <c r="BS763" s="1548"/>
      <c r="BT763" s="2127" t="inlineStr">
        <is>
          <t>WLAN</t>
        </is>
      </c>
      <c r="BU763" s="2127" t="inlineStr">
        <is>
          <t>2.4 GHz</t>
        </is>
      </c>
      <c r="BV763" s="465">
        <f>Overview!$E$30</f>
        <v/>
      </c>
      <c r="BW763" s="2127"/>
      <c r="BX763" s="2134"/>
      <c r="BY763" s="562"/>
      <c r="BZ763" s="562"/>
      <c r="CA763" s="562" t="str">
        <f>CA762</f>
        <v>TBD</v>
      </c>
      <c r="CB763" s="201">
        <v>0</v>
      </c>
      <c r="CC763" s="562">
        <f>IF(COUNT('Conducted WiFi'!$AH$3:$AH$9)=0,7,INDEX('Conducted WiFi'!$T$3:$T$9,MATCH(MAX('Conducted WiFi'!$AH$3:$AH$9),'Conducted WiFi'!$AH$3:$AH$9,0)))</f>
        <v>7</v>
      </c>
      <c r="CD763" s="1719">
        <f>IF(COUNT('Conducted WiFi'!$AH$3:$AH$9)=0,2442,INDEX('Conducted WiFi'!$U$3:$U$9,MATCH(MAX('Conducted WiFi'!$AH$3:$AH$9),'Conducted WiFi'!$AH$3:$AH$9,0)))</f>
        <v>2442</v>
      </c>
      <c r="CE763" s="2018"/>
      <c r="CF763" s="1972"/>
      <c r="CG763" s="393" t="str">
        <f>IF(OR($BY$547="",$BY$547=""),"",$BY$547)</f>
        <v/>
      </c>
      <c r="CH763" s="393">
        <f>BZ763</f>
        <v/>
      </c>
      <c r="CI763" s="393">
        <f>CA763</f>
        <v/>
      </c>
      <c r="CJ763" s="2197"/>
      <c r="CK763" s="1609"/>
      <c r="CL763" s="212">
        <f>IF(CF763=""," ",IF(ABS(CE763-CF763)&lt;=0.125,"Valid","Not valid"))</f>
        <v/>
      </c>
      <c r="CM763" s="213">
        <f> IF(CE763="","",IF(AND(CE763&lt;&gt;"",CF763=""),IF(CE763&gt;=1,"Medir+Sig Max","No"),IF(CF763&lt;&gt;"",IF(CF763&gt;=1,"Medir+Sig Max","No"),"")))</f>
        <v/>
      </c>
      <c r="CN763" s="1794"/>
      <c r="CO763" s="221">
        <f>IF(CK763="",IF(AND(CE763="",CF763=""),"",IF(CF763="",IF(DE763&gt;1,ROUND(DE763*CE763,3),CE763),IF(DE763&gt;1,ROUND(DE763*CF763,3),CF763))),IF(AND(CE763="",CF763=""),"",IF(CF763="",IF(DE763&gt;1,ROUND(DE763*CE763*(1/(CK763)),3),CE763*(1/(CK763))),IF(DE763&gt;1,ROUND(DE763*CF763*(1/(CK763)),3),CF763*(1/(CK763))))))</f>
        <v/>
      </c>
      <c r="CP763" s="2048">
        <f>IF(COUNTIF(Overview!K12:K14,TRUE)&gt;0,2,IF(COUNTIF(Overview!L12:L14,TRUE)&gt;0,4,0))</f>
        <v/>
      </c>
      <c r="CQ763" s="1473">
        <f>IF(CO763="","",IF(CO763&gt;CP763,"Fail","Pass"))</f>
        <v/>
      </c>
      <c r="CR763" s="1482"/>
      <c r="CS763" s="1566">
        <f>MyTimestamp(CO763)</f>
        <v/>
      </c>
      <c r="CT763" s="1535">
        <f>IF(CE763="",0,15)+IF(CF763="",0,15)</f>
        <v/>
      </c>
      <c r="CU763" s="1536">
        <f>IF(CT763=0,0,2)</f>
        <v/>
      </c>
      <c r="CV763" s="861"/>
      <c r="CW763" s="861"/>
      <c r="CX763" s="2038"/>
      <c r="CY763" s="2050"/>
      <c r="CZ763" s="1545">
        <f>10^(CJ763/20)*100-100</f>
        <v/>
      </c>
      <c r="DA763" s="1354"/>
      <c r="DB763" s="1309"/>
      <c r="DC763" s="1273">
        <f>IF(DA763="","",10^(DA763/10))</f>
        <v/>
      </c>
      <c r="DD763" s="1407">
        <f>IF(ISNUMBER(DB763)=FALSE,"",10^(DB763/10))</f>
        <v/>
      </c>
      <c r="DE763" s="1545">
        <f>IF(AND(ISNUMBER(DC763),ISNUMBER(DD763)),IF(DC763/DD763&gt;1,ROUND((DC763)/DD763,3),1),1)</f>
        <v/>
      </c>
      <c r="DF763" s="1541"/>
      <c r="DG763" s="1541"/>
      <c r="DH763" s="1541"/>
      <c r="DI763" s="1541"/>
      <c r="DJ763" s="1541"/>
      <c r="DK763" s="1541"/>
      <c r="DL763" s="1541"/>
      <c r="DM763" s="1541"/>
      <c r="DN763" s="1541"/>
      <c r="DO763" s="1541"/>
      <c r="DP763" s="1541"/>
      <c r="DQ763" s="1541"/>
      <c r="DR763" s="1541"/>
    </row>
    <row r="764" ht="12.75" x14ac:dyDescent="0.2">
      <c r="A764" s="1541"/>
      <c r="B764" s="1541"/>
      <c r="C764"/>
      <c r="D764" s="130">
        <f>IF(BX$751="Close to Ear","EN 62209-1","EN 62209-2")</f>
        <v/>
      </c>
      <c r="E764" s="130">
        <f>IF(CG764="Close to Ear","2016","2010/A1:2019")</f>
        <v/>
      </c>
      <c r="F764" s="1488" t="inlineStr">
        <is>
          <t>5.5</t>
        </is>
      </c>
      <c r="G764" s="1497"/>
      <c r="H764" s="120">
        <f>BV764</f>
        <v/>
      </c>
      <c r="I764" s="120">
        <f>BW764</f>
        <v/>
      </c>
      <c r="J764" s="687" t="inlineStr">
        <is>
          <t>WLAN</t>
        </is>
      </c>
      <c r="K764" s="194" t="inlineStr">
        <is>
          <t>2.4 GHz</t>
        </is>
      </c>
      <c r="L764" s="115"/>
      <c r="M764" s="120"/>
      <c r="N764" s="119"/>
      <c r="O764" s="131"/>
      <c r="P764" s="6597"/>
      <c r="Q764" s="131"/>
      <c r="R764" s="131"/>
      <c r="S764" s="120"/>
      <c r="T764" s="120">
        <v>7</v>
      </c>
      <c r="U764" s="120">
        <v>2442</v>
      </c>
      <c r="V764" s="119"/>
      <c r="W764" s="197"/>
      <c r="X764" s="119"/>
      <c r="Y764" s="119"/>
      <c r="Z764" s="119"/>
      <c r="AA764" s="115"/>
      <c r="AB764" s="115"/>
      <c r="AC764" s="689">
        <f>IF(OR(BX$751="Close to Ear",BX$751="Close to Head"),"Head",IF(BX$751="Extremity","Extremity","Body"))</f>
        <v/>
      </c>
      <c r="AD764" s="690">
        <f>CA764</f>
        <v/>
      </c>
      <c r="AE764" s="688">
        <f>CB764</f>
        <v/>
      </c>
      <c r="AF764" s="115"/>
      <c r="AG764" s="808">
        <f>IF(AZ764="","N/A",IF(CQ764="Pass","P","F"))</f>
        <v/>
      </c>
      <c r="AH764" s="129"/>
      <c r="AI764" s="129"/>
      <c r="AJ764" s="129"/>
      <c r="AK764" s="119"/>
      <c r="AL764" s="115"/>
      <c r="AM764" s="119"/>
      <c r="AN764" s="119"/>
      <c r="AO764" s="692"/>
      <c r="AP764" s="692"/>
      <c r="AQ764" s="692"/>
      <c r="AR764" s="692"/>
      <c r="AS764" s="692"/>
      <c r="AT764" s="691">
        <f>CE764</f>
        <v/>
      </c>
      <c r="AU764" s="691">
        <f>CF764</f>
        <v/>
      </c>
      <c r="AV764" s="813"/>
      <c r="AW764" s="813"/>
      <c r="AX764" s="197">
        <f>CZ764</f>
        <v/>
      </c>
      <c r="AY764" s="197">
        <f>DE764</f>
        <v/>
      </c>
      <c r="AZ764" s="3379">
        <f>CO764</f>
        <v/>
      </c>
      <c r="BA764" s="3380"/>
      <c r="BB764" s="197">
        <f>CP764</f>
        <v/>
      </c>
      <c r="BC764" s="813"/>
      <c r="BD764" s="197">
        <f>CR764</f>
        <v/>
      </c>
      <c r="BE764" s="121">
        <f>CS764</f>
        <v/>
      </c>
      <c r="BF764" s="122">
        <f>CT764*60</f>
        <v/>
      </c>
      <c r="BG764" s="121">
        <f>BE764</f>
        <v/>
      </c>
      <c r="BH764" s="122">
        <f>CU764*60</f>
        <v/>
      </c>
      <c r="BI764" s="122">
        <f>CV764</f>
        <v/>
      </c>
      <c r="BJ764" s="117"/>
      <c r="BK764" s="812">
        <f>Overview!$E$7</f>
        <v/>
      </c>
      <c r="BL764" s="117"/>
      <c r="BM764" s="836">
        <f>CW764</f>
        <v/>
      </c>
      <c r="BN764" s="812">
        <f>Overview!$P$153</f>
        <v/>
      </c>
      <c r="BO764" s="117"/>
      <c r="BP764" s="117"/>
      <c r="BQ764" s="115"/>
      <c r="BR764" s="1478"/>
      <c r="BS764" s="1548"/>
      <c r="BT764" s="2127" t="inlineStr">
        <is>
          <t>WLAN</t>
        </is>
      </c>
      <c r="BU764" s="2127" t="inlineStr">
        <is>
          <t>2.4 GHz</t>
        </is>
      </c>
      <c r="BV764" s="465">
        <f>Overview!$E$30</f>
        <v/>
      </c>
      <c r="BW764" s="2127"/>
      <c r="BX764" s="2134"/>
      <c r="BY764" s="562"/>
      <c r="BZ764" s="562"/>
      <c r="CA764" s="562" t="str">
        <f>CONCATENATE(CA762," - Battery check 1")</f>
        <v>TBD - Battery check 1</v>
      </c>
      <c r="CB764" s="201">
        <v>0</v>
      </c>
      <c r="CC764" s="562">
        <f>IF(COUNT('Conducted WiFi'!$AH$3:$AH$9)=0,7,INDEX('Conducted WiFi'!$T$3:$T$9,MATCH(MAX('Conducted WiFi'!$AH$3:$AH$9),'Conducted WiFi'!$AH$3:$AH$9,0)))</f>
        <v>7</v>
      </c>
      <c r="CD764" s="1719">
        <f>IF(COUNT('Conducted WiFi'!$AH$3:$AH$9)=0,2442,INDEX('Conducted WiFi'!$U$3:$U$9,MATCH(MAX('Conducted WiFi'!$AH$3:$AH$9),'Conducted WiFi'!$AH$3:$AH$9,0)))</f>
        <v>2442</v>
      </c>
      <c r="CE764" s="2018"/>
      <c r="CF764" s="1972"/>
      <c r="CG764" s="393" t="str">
        <f>IF(OR($BY$547="",$BY$547=""),"",$BY$547)</f>
        <v/>
      </c>
      <c r="CH764" s="393">
        <f>BZ764</f>
        <v/>
      </c>
      <c r="CI764" s="393">
        <f>CA764</f>
        <v/>
      </c>
      <c r="CJ764" s="2197"/>
      <c r="CK764" s="1609"/>
      <c r="CL764" s="212">
        <f>IF(CF764=""," ",IF(ABS(CE764-CF764)&lt;=0.125,"Valid","Not valid"))</f>
        <v/>
      </c>
      <c r="CM764" s="213">
        <f> IF(CE764="","",IF(AND(CE764&lt;&gt;"",CF764=""),IF(CE764&gt;=1,"Medir+Sig Max","No"),IF(CF764&lt;&gt;"",IF(CF764&gt;=1,"Medir+Sig Max","No"),"")))</f>
        <v/>
      </c>
      <c r="CN764" s="1794"/>
      <c r="CO764" s="221">
        <f>IF(CK764="",IF(AND(CE764="",CF764=""),"",IF(CF764="",IF(DE764&gt;1,ROUND(DE764*CE764,3),CE764),IF(DE764&gt;1,ROUND(DE764*CF764,3),CF764))),IF(AND(CE764="",CF764=""),"",IF(CF764="",IF(DE764&gt;1,ROUND(DE764*CE764*(1/(CK764)),3),CE764*(1/(CK764))),IF(DE764&gt;1,ROUND(DE764*CF764*(1/(CK764)),3),CF764*(1/(CK764))))))</f>
        <v/>
      </c>
      <c r="CP764" s="2048">
        <f>IF(COUNTIF(Overview!K12:K14,TRUE)&gt;0,2,IF(COUNTIF(Overview!L12:L14,TRUE)&gt;0,4,0))</f>
        <v/>
      </c>
      <c r="CQ764" s="1473">
        <f>IF(CO764="","",IF(CO764&gt;CP764,"Fail","Pass"))</f>
        <v/>
      </c>
      <c r="CR764" s="1482"/>
      <c r="CS764" s="1566">
        <f>MyTimestamp(CO764)</f>
        <v/>
      </c>
      <c r="CT764" s="1535">
        <f>IF(CE764="",0,15)+IF(CF764="",0,15)</f>
        <v/>
      </c>
      <c r="CU764" s="1536">
        <f>IF(CT764=0,0,2)</f>
        <v/>
      </c>
      <c r="CV764" s="861"/>
      <c r="CW764" s="861"/>
      <c r="CX764" s="2038"/>
      <c r="CY764" s="2050"/>
      <c r="CZ764" s="1545">
        <f>10^(CJ764/20)*100-100</f>
        <v/>
      </c>
      <c r="DA764" s="1354"/>
      <c r="DB764" s="1309"/>
      <c r="DC764" s="1273">
        <f>IF(DA764="","",10^(DA764/10))</f>
        <v/>
      </c>
      <c r="DD764" s="1407">
        <f>IF(ISNUMBER(DB764)=FALSE,"",10^(DB764/10))</f>
        <v/>
      </c>
      <c r="DE764" s="1545">
        <f>IF(AND(ISNUMBER(DC764),ISNUMBER(DD764)),IF(DC764/DD764&gt;1,ROUND((DC764)/DD764,3),1),1)</f>
        <v/>
      </c>
      <c r="DF764" s="1541"/>
      <c r="DG764" s="1541"/>
      <c r="DH764" s="1541"/>
      <c r="DI764" s="1541"/>
      <c r="DJ764" s="1541"/>
      <c r="DK764" s="1541"/>
      <c r="DL764" s="1541"/>
      <c r="DM764" s="1541"/>
      <c r="DN764" s="1541"/>
      <c r="DO764" s="1541"/>
      <c r="DP764" s="1541"/>
      <c r="DQ764" s="1541"/>
      <c r="DR764" s="1541"/>
    </row>
    <row r="765" ht="12.75" x14ac:dyDescent="0.2">
      <c r="A765" s="1541"/>
      <c r="B765" s="1541"/>
      <c r="C765"/>
      <c r="D765" s="130">
        <f>IF(BX$751="Close to Ear","EN 62209-1","EN 62209-2")</f>
        <v/>
      </c>
      <c r="E765" s="130">
        <f>IF(CG765="Close to Ear","2016","2010/A1:2019")</f>
        <v/>
      </c>
      <c r="F765" s="1488" t="inlineStr">
        <is>
          <t>5.5</t>
        </is>
      </c>
      <c r="G765" s="1497"/>
      <c r="H765" s="120">
        <f>BV765</f>
        <v/>
      </c>
      <c r="I765" s="120">
        <f>BW765</f>
        <v/>
      </c>
      <c r="J765" s="687" t="inlineStr">
        <is>
          <t>WLAN</t>
        </is>
      </c>
      <c r="K765" s="194" t="inlineStr">
        <is>
          <t>2.4 GHz</t>
        </is>
      </c>
      <c r="L765" s="115"/>
      <c r="M765" s="120"/>
      <c r="N765" s="119"/>
      <c r="O765" s="131"/>
      <c r="P765" s="6597"/>
      <c r="Q765" s="131"/>
      <c r="R765" s="131"/>
      <c r="S765" s="120"/>
      <c r="T765" s="120">
        <v>7</v>
      </c>
      <c r="U765" s="120">
        <v>2442</v>
      </c>
      <c r="V765" s="119"/>
      <c r="W765" s="197"/>
      <c r="X765" s="119"/>
      <c r="Y765" s="119"/>
      <c r="Z765" s="119"/>
      <c r="AA765" s="115"/>
      <c r="AB765" s="115"/>
      <c r="AC765" s="689">
        <f>IF(OR(BX$751="Close to Ear",BX$751="Close to Head"),"Head",IF(BX$751="Extremity","Extremity","Body"))</f>
        <v/>
      </c>
      <c r="AD765" s="690">
        <f>CA765</f>
        <v/>
      </c>
      <c r="AE765" s="688">
        <f>CB765</f>
        <v/>
      </c>
      <c r="AF765" s="115"/>
      <c r="AG765" s="808">
        <f>IF(AZ765="","N/A",IF(CQ765="Pass","P","F"))</f>
        <v/>
      </c>
      <c r="AH765" s="129"/>
      <c r="AI765" s="129"/>
      <c r="AJ765" s="129"/>
      <c r="AK765" s="119"/>
      <c r="AL765" s="115"/>
      <c r="AM765" s="119"/>
      <c r="AN765" s="119"/>
      <c r="AO765" s="692"/>
      <c r="AP765" s="692"/>
      <c r="AQ765" s="692"/>
      <c r="AR765" s="692"/>
      <c r="AS765" s="692"/>
      <c r="AT765" s="691">
        <f>CE765</f>
        <v/>
      </c>
      <c r="AU765" s="691">
        <f>CF765</f>
        <v/>
      </c>
      <c r="AV765" s="813"/>
      <c r="AW765" s="813"/>
      <c r="AX765" s="197">
        <f>CZ765</f>
        <v/>
      </c>
      <c r="AY765" s="197">
        <f>DE765</f>
        <v/>
      </c>
      <c r="AZ765" s="3379">
        <f>CO765</f>
        <v/>
      </c>
      <c r="BA765" s="3380"/>
      <c r="BB765" s="197">
        <f>CP765</f>
        <v/>
      </c>
      <c r="BC765" s="813"/>
      <c r="BD765" s="197">
        <f>CR765</f>
        <v/>
      </c>
      <c r="BE765" s="121">
        <f>CS765</f>
        <v/>
      </c>
      <c r="BF765" s="122">
        <f>CT765*60</f>
        <v/>
      </c>
      <c r="BG765" s="121">
        <f>BE765</f>
        <v/>
      </c>
      <c r="BH765" s="122">
        <f>CU765*60</f>
        <v/>
      </c>
      <c r="BI765" s="122">
        <f>CV765</f>
        <v/>
      </c>
      <c r="BJ765" s="117"/>
      <c r="BK765" s="812">
        <f>Overview!$E$7</f>
        <v/>
      </c>
      <c r="BL765" s="117"/>
      <c r="BM765" s="836">
        <f>CW765</f>
        <v/>
      </c>
      <c r="BN765" s="812">
        <f>Overview!$P$153</f>
        <v/>
      </c>
      <c r="BO765" s="117"/>
      <c r="BP765" s="117"/>
      <c r="BQ765" s="115"/>
      <c r="BR765" s="1478"/>
      <c r="BS765" s="1548"/>
      <c r="BT765" s="2127" t="inlineStr">
        <is>
          <t>WLAN</t>
        </is>
      </c>
      <c r="BU765" s="2127" t="inlineStr">
        <is>
          <t>2.4 GHz</t>
        </is>
      </c>
      <c r="BV765" s="465">
        <f>Overview!$E$30</f>
        <v/>
      </c>
      <c r="BW765" s="2127"/>
      <c r="BX765" s="2134"/>
      <c r="BY765" s="562"/>
      <c r="BZ765" s="562"/>
      <c r="CA765" s="562" t="str">
        <f>CONCATENATE(CA763," - Battery check 2")</f>
        <v>TBD - Battery check 2</v>
      </c>
      <c r="CB765" s="201">
        <v>0</v>
      </c>
      <c r="CC765" s="562">
        <f>IF(COUNT('Conducted WiFi'!$AH$3:$AH$9)=0,7,INDEX('Conducted WiFi'!$T$3:$T$9,MATCH(MAX('Conducted WiFi'!$AH$3:$AH$9),'Conducted WiFi'!$AH$3:$AH$9,0)))</f>
        <v>7</v>
      </c>
      <c r="CD765" s="1719">
        <f>IF(COUNT('Conducted WiFi'!$AH$3:$AH$9)=0,2442,INDEX('Conducted WiFi'!$U$3:$U$9,MATCH(MAX('Conducted WiFi'!$AH$3:$AH$9),'Conducted WiFi'!$AH$3:$AH$9,0)))</f>
        <v>2442</v>
      </c>
      <c r="CE765" s="2018"/>
      <c r="CF765" s="1972"/>
      <c r="CG765" s="393" t="str">
        <f>IF(OR($BY$547="",$BY$547=""),"",$BY$547)</f>
        <v/>
      </c>
      <c r="CH765" s="393">
        <f>BZ765</f>
        <v/>
      </c>
      <c r="CI765" s="393">
        <f>CA765</f>
        <v/>
      </c>
      <c r="CJ765" s="2197"/>
      <c r="CK765" s="1609"/>
      <c r="CL765" s="212">
        <f>IF(CF765=""," ",IF(ABS(CE765-CF765)&lt;=0.125,"Valid","Not valid"))</f>
        <v/>
      </c>
      <c r="CM765" s="213">
        <f> IF(CE765="","",IF(AND(CE765&lt;&gt;"",CF765=""),IF(CE765&gt;=1,"Medir+Sig Max","No"),IF(CF765&lt;&gt;"",IF(CF765&gt;=1,"Medir+Sig Max","No"),"")))</f>
        <v/>
      </c>
      <c r="CN765" s="1794"/>
      <c r="CO765" s="221">
        <f>IF(CK765="",IF(AND(CE765="",CF765=""),"",IF(CF765="",IF(DE765&gt;1,ROUND(DE765*CE765,3),CE765),IF(DE765&gt;1,ROUND(DE765*CF765,3),CF765))),IF(AND(CE765="",CF765=""),"",IF(CF765="",IF(DE765&gt;1,ROUND(DE765*CE765*(1/(CK765)),3),CE765*(1/(CK765))),IF(DE765&gt;1,ROUND(DE765*CF765*(1/(CK765)),3),CF765*(1/(CK765))))))</f>
        <v/>
      </c>
      <c r="CP765" s="2048">
        <f>IF(COUNTIF(Overview!K12:K14,TRUE)&gt;0,2,IF(COUNTIF(Overview!L12:L14,TRUE)&gt;0,4,0))</f>
        <v/>
      </c>
      <c r="CQ765" s="1473">
        <f>IF(CO765="","",IF(CO765&gt;CP765,"Fail","Pass"))</f>
        <v/>
      </c>
      <c r="CR765" s="1482"/>
      <c r="CS765" s="1566">
        <f>MyTimestamp(CO765)</f>
        <v/>
      </c>
      <c r="CT765" s="1535">
        <f>IF(CE765="",0,15)+IF(CF765="",0,15)</f>
        <v/>
      </c>
      <c r="CU765" s="1536">
        <f>IF(CT765=0,0,2)</f>
        <v/>
      </c>
      <c r="CV765" s="861"/>
      <c r="CW765" s="861"/>
      <c r="CX765" s="2038"/>
      <c r="CY765" s="2050"/>
      <c r="CZ765" s="1545">
        <f>10^(CJ765/20)*100-100</f>
        <v/>
      </c>
      <c r="DA765" s="1354"/>
      <c r="DB765" s="1309"/>
      <c r="DC765" s="1273">
        <f>IF(DA765="","",10^(DA765/10))</f>
        <v/>
      </c>
      <c r="DD765" s="1407">
        <f>IF(ISNUMBER(DB765)=FALSE,"",10^(DB765/10))</f>
        <v/>
      </c>
      <c r="DE765" s="1545">
        <f>IF(AND(ISNUMBER(DC765),ISNUMBER(DD765)),IF(DC765/DD765&gt;1,ROUND((DC765)/DD765,3),1),1)</f>
        <v/>
      </c>
      <c r="DF765" s="1541"/>
      <c r="DG765" s="1541"/>
      <c r="DH765" s="1541"/>
      <c r="DI765" s="1541"/>
      <c r="DJ765" s="1541"/>
      <c r="DK765" s="1541"/>
      <c r="DL765" s="1541"/>
      <c r="DM765" s="1541"/>
      <c r="DN765" s="1541"/>
      <c r="DO765" s="1541"/>
      <c r="DP765" s="1541"/>
      <c r="DQ765" s="1541"/>
      <c r="DR765" s="1541"/>
    </row>
    <row r="766" ht="12.75" x14ac:dyDescent="0.2">
      <c r="A766" s="1541"/>
      <c r="B766" s="1541"/>
      <c r="C766"/>
      <c r="D766" s="130">
        <f>IF(BX$766="Close to Ear","EN 62209-1","EN 62209-2")</f>
        <v/>
      </c>
      <c r="E766" s="130">
        <f>IF(CG766="Close to Ear","2016","2010/A1:2019")</f>
        <v/>
      </c>
      <c r="F766" s="1488" t="inlineStr">
        <is>
          <t>5.5</t>
        </is>
      </c>
      <c r="G766" s="1497"/>
      <c r="H766" s="120">
        <f>BV766</f>
        <v/>
      </c>
      <c r="I766" s="120">
        <f>BW766</f>
        <v/>
      </c>
      <c r="J766" s="687" t="inlineStr">
        <is>
          <t>WLAN</t>
        </is>
      </c>
      <c r="K766" s="194" t="inlineStr">
        <is>
          <t>2.4 GHz</t>
        </is>
      </c>
      <c r="L766" s="115"/>
      <c r="M766" s="120"/>
      <c r="N766" s="119"/>
      <c r="O766" s="131"/>
      <c r="P766" s="6597"/>
      <c r="Q766" s="131"/>
      <c r="R766" s="131"/>
      <c r="S766" s="120"/>
      <c r="T766" s="120">
        <v>7</v>
      </c>
      <c r="U766" s="120">
        <v>2442</v>
      </c>
      <c r="V766" s="119"/>
      <c r="W766" s="197"/>
      <c r="X766" s="119"/>
      <c r="Y766" s="119"/>
      <c r="Z766" s="119"/>
      <c r="AA766" s="115"/>
      <c r="AB766" s="115"/>
      <c r="AC766" s="689">
        <f>IF(OR(BX$766="Close to Ear",BX$766="Close to Head"),"Head",IF(BX$766="Extremity","Extremity","Body"))</f>
        <v/>
      </c>
      <c r="AD766" s="690">
        <f>CA766</f>
        <v/>
      </c>
      <c r="AE766" s="688">
        <f>CB766</f>
        <v/>
      </c>
      <c r="AF766" s="115"/>
      <c r="AG766" s="808">
        <f>IF(AZ766="","N/A",IF(CQ766="Pass","P","F"))</f>
        <v/>
      </c>
      <c r="AH766" s="129"/>
      <c r="AI766" s="129"/>
      <c r="AJ766" s="129"/>
      <c r="AK766" s="119"/>
      <c r="AL766" s="115"/>
      <c r="AM766" s="119"/>
      <c r="AN766" s="119"/>
      <c r="AO766" s="692"/>
      <c r="AP766" s="692"/>
      <c r="AQ766" s="692"/>
      <c r="AR766" s="692"/>
      <c r="AS766" s="692"/>
      <c r="AT766" s="691">
        <f>CE766</f>
        <v/>
      </c>
      <c r="AU766" s="691">
        <f>CF766</f>
        <v/>
      </c>
      <c r="AV766" s="813"/>
      <c r="AW766" s="813"/>
      <c r="AX766" s="197">
        <f>CZ766</f>
        <v/>
      </c>
      <c r="AY766" s="197">
        <f>DE766</f>
        <v/>
      </c>
      <c r="AZ766" s="3379">
        <f>CO766</f>
        <v/>
      </c>
      <c r="BA766" s="3380"/>
      <c r="BB766" s="197">
        <f>CP766</f>
        <v/>
      </c>
      <c r="BC766" s="813"/>
      <c r="BD766" s="197">
        <f>CR766</f>
        <v/>
      </c>
      <c r="BE766" s="121">
        <f>CS766</f>
        <v/>
      </c>
      <c r="BF766" s="122">
        <f>CT766*60</f>
        <v/>
      </c>
      <c r="BG766" s="121">
        <f>BE766</f>
        <v/>
      </c>
      <c r="BH766" s="122">
        <f>CU766*60</f>
        <v/>
      </c>
      <c r="BI766" s="122">
        <f>CV766</f>
        <v/>
      </c>
      <c r="BJ766" s="117"/>
      <c r="BK766" s="812">
        <f>Overview!$E$7</f>
        <v/>
      </c>
      <c r="BL766" s="117"/>
      <c r="BM766" s="836">
        <f>CW766</f>
        <v/>
      </c>
      <c r="BN766" s="812">
        <f>Overview!$P$153</f>
        <v/>
      </c>
      <c r="BO766" s="117"/>
      <c r="BP766" s="117"/>
      <c r="BQ766" s="115"/>
      <c r="BR766" s="1478"/>
      <c r="BS766" s="1548"/>
      <c r="BT766" s="2127" t="inlineStr">
        <is>
          <t>WLAN</t>
        </is>
      </c>
      <c r="BU766" s="2127" t="inlineStr">
        <is>
          <t>2.4 GHz</t>
        </is>
      </c>
      <c r="BV766" s="465">
        <f>Overview!$E$30</f>
        <v/>
      </c>
      <c r="BW766" s="2127"/>
      <c r="BX766" s="8329" t="inlineStr">
        <is>
          <t>Body</t>
        </is>
      </c>
      <c r="BY766" s="428"/>
      <c r="BZ766" s="428"/>
      <c r="CA766" s="1996" t="inlineStr">
        <is>
          <t>Front Face</t>
        </is>
      </c>
      <c r="CB766" s="202">
        <v>5</v>
      </c>
      <c r="CC766" s="507">
        <f>IF(COUNT('Conducted WiFi'!$AH$3:$AH$9)=0,7,INDEX('Conducted WiFi'!$T$3:$T$9,MATCH(MAX('Conducted WiFi'!$AH$3:$AH$9),'Conducted WiFi'!$AH$3:$AH$9,0)))</f>
        <v>7</v>
      </c>
      <c r="CD766" s="1715">
        <f>IF(COUNT('Conducted WiFi'!$AH$3:$AH$9)=0,2442,INDEX('Conducted WiFi'!$U$3:$U$9,MATCH(MAX('Conducted WiFi'!$AH$3:$AH$9),'Conducted WiFi'!$AH$3:$AH$9,0)))</f>
        <v>2442</v>
      </c>
      <c r="CE766" s="2191"/>
      <c r="CF766" s="2192"/>
      <c r="CG766" s="391" t="str">
        <f>IF(OR($BY$547="",$BY$547=""),"",$BY$547)</f>
        <v/>
      </c>
      <c r="CH766" s="391">
        <f>BZ766</f>
        <v/>
      </c>
      <c r="CI766" s="391">
        <f>CA766</f>
        <v/>
      </c>
      <c r="CJ766" s="1528"/>
      <c r="CK766" s="1610"/>
      <c r="CL766" s="203">
        <f>IF(CF766=""," ",IF(ABS(CE766-CF766)&lt;=0.125,"Valid","Not valid"))</f>
        <v/>
      </c>
      <c r="CM766" s="204">
        <f> IF(CE766="","",IF(AND(CE766&lt;&gt;"",CF766=""),IF(CE766&gt;=1,"Medir+Sig Max","No"),IF(CF766&lt;&gt;"",IF(CF766&gt;=1,"Medir+Sig Max","No"),"")))</f>
        <v/>
      </c>
      <c r="CN766" s="1798"/>
      <c r="CO766" s="219">
        <f>IF(CK766="",IF(AND(CE766="",CF766=""),"",IF(CF766="",IF(DE766&gt;1,ROUND(DE766*CE766,3),CE766),IF(DE766&gt;1,ROUND(DE766*CF766,3),CF766))),IF(AND(CE766="",CF766=""),"",IF(CF766="",IF(DE766&gt;1,ROUND(DE766*CE766*(1/(CK766)),3),CE766*(1/(CK766))),IF(DE766&gt;1,ROUND(DE766*CF766*(1/(CK766)),3),CF766*(1/(CK766))))))</f>
        <v/>
      </c>
      <c r="CP766" s="2037">
        <f>IF(COUNTIF(Overview!K12:K14,TRUE)&gt;0,2,IF(COUNTIF(Overview!L12:L14,TRUE)&gt;0,4,0))</f>
        <v/>
      </c>
      <c r="CQ766" s="1471">
        <f>IF(CO766="","",IF(CO766&gt;CP766,"Fail","Pass"))</f>
        <v/>
      </c>
      <c r="CR766" s="1480"/>
      <c r="CS766" s="1564">
        <f>MyTimestamp(CO766)</f>
        <v/>
      </c>
      <c r="CT766" s="1529">
        <f>IF(CE766="",0,15)+IF(CF766="",0,15)</f>
        <v/>
      </c>
      <c r="CU766" s="1530">
        <f>IF(CT766=0,0,2)</f>
        <v/>
      </c>
      <c r="CV766" s="862"/>
      <c r="CW766" s="862"/>
      <c r="CX766" s="2038"/>
      <c r="CY766" s="2039"/>
      <c r="CZ766" s="1542">
        <f>10^(CJ766/20)*100-100</f>
        <v/>
      </c>
      <c r="DA766" s="1354"/>
      <c r="DB766" s="1453"/>
      <c r="DC766" s="1273">
        <f>IF(DA766="","",10^(DA766/10))</f>
        <v/>
      </c>
      <c r="DD766" s="1402">
        <f>IF(ISNUMBER(DB766)=FALSE,"",10^(DB766/10))</f>
        <v/>
      </c>
      <c r="DE766" s="1542">
        <f>IF(AND(ISNUMBER(DC766),ISNUMBER(DD766)),IF(DC766/DD766&gt;1,ROUND((DC766)/DD766,3),1),1)</f>
        <v/>
      </c>
      <c r="DF766" s="1541"/>
      <c r="DG766" s="1541"/>
      <c r="DH766" s="1541"/>
      <c r="DI766" s="1541"/>
      <c r="DJ766" s="1541"/>
      <c r="DK766" s="1541"/>
      <c r="DL766" s="1541"/>
      <c r="DM766" s="1541"/>
      <c r="DN766" s="1541"/>
      <c r="DO766" s="1541"/>
      <c r="DP766" s="1541"/>
      <c r="DQ766" s="1541"/>
      <c r="DR766" s="1541"/>
    </row>
    <row r="767" ht="12.75" x14ac:dyDescent="0.2">
      <c r="A767" s="1541"/>
      <c r="B767" s="1541"/>
      <c r="C767"/>
      <c r="D767" s="130">
        <f>IF(BX$766="Close to Ear","EN 62209-1","EN 62209-2")</f>
        <v/>
      </c>
      <c r="E767" s="130">
        <f>IF(CG767="Close to Ear","2016","2010/A1:2019")</f>
        <v/>
      </c>
      <c r="F767" s="1488" t="inlineStr">
        <is>
          <t>5.5</t>
        </is>
      </c>
      <c r="G767" s="1497"/>
      <c r="H767" s="120">
        <f>BV767</f>
        <v/>
      </c>
      <c r="I767" s="120">
        <f>BW767</f>
        <v/>
      </c>
      <c r="J767" s="687" t="inlineStr">
        <is>
          <t>WLAN</t>
        </is>
      </c>
      <c r="K767" s="194" t="inlineStr">
        <is>
          <t>2.4 GHz</t>
        </is>
      </c>
      <c r="L767" s="115"/>
      <c r="M767" s="120"/>
      <c r="N767" s="119"/>
      <c r="O767" s="131"/>
      <c r="P767" s="6597"/>
      <c r="Q767" s="131"/>
      <c r="R767" s="131"/>
      <c r="S767" s="120"/>
      <c r="T767" s="120">
        <v>7</v>
      </c>
      <c r="U767" s="120">
        <v>2442</v>
      </c>
      <c r="V767" s="119"/>
      <c r="W767" s="197"/>
      <c r="X767" s="119"/>
      <c r="Y767" s="119"/>
      <c r="Z767" s="119"/>
      <c r="AA767" s="115"/>
      <c r="AB767" s="115"/>
      <c r="AC767" s="689">
        <f>IF(OR(BX$766="Close to Ear",BX$766="Close to Head"),"Head",IF(BX$766="Extremity","Extremity","Body"))</f>
        <v/>
      </c>
      <c r="AD767" s="690">
        <f>CA767</f>
        <v/>
      </c>
      <c r="AE767" s="688">
        <f>CB767</f>
        <v/>
      </c>
      <c r="AF767" s="115"/>
      <c r="AG767" s="808">
        <f>IF(AZ767="","N/A",IF(CQ767="Pass","P","F"))</f>
        <v/>
      </c>
      <c r="AH767" s="129"/>
      <c r="AI767" s="129"/>
      <c r="AJ767" s="129"/>
      <c r="AK767" s="119"/>
      <c r="AL767" s="115"/>
      <c r="AM767" s="119"/>
      <c r="AN767" s="119"/>
      <c r="AO767" s="692"/>
      <c r="AP767" s="692"/>
      <c r="AQ767" s="692"/>
      <c r="AR767" s="692"/>
      <c r="AS767" s="692"/>
      <c r="AT767" s="691">
        <f>CE767</f>
        <v/>
      </c>
      <c r="AU767" s="691">
        <f>CF767</f>
        <v/>
      </c>
      <c r="AV767" s="813"/>
      <c r="AW767" s="813"/>
      <c r="AX767" s="197">
        <f>CZ767</f>
        <v/>
      </c>
      <c r="AY767" s="197">
        <f>DE767</f>
        <v/>
      </c>
      <c r="AZ767" s="3379">
        <f>CO767</f>
        <v/>
      </c>
      <c r="BA767" s="3380"/>
      <c r="BB767" s="197">
        <f>CP767</f>
        <v/>
      </c>
      <c r="BC767" s="813"/>
      <c r="BD767" s="197">
        <f>CR767</f>
        <v/>
      </c>
      <c r="BE767" s="121">
        <f>CS767</f>
        <v/>
      </c>
      <c r="BF767" s="122">
        <f>CT767*60</f>
        <v/>
      </c>
      <c r="BG767" s="121">
        <f>BE767</f>
        <v/>
      </c>
      <c r="BH767" s="122">
        <f>CU767*60</f>
        <v/>
      </c>
      <c r="BI767" s="122">
        <f>CV767</f>
        <v/>
      </c>
      <c r="BJ767" s="117"/>
      <c r="BK767" s="812">
        <f>Overview!$E$7</f>
        <v/>
      </c>
      <c r="BL767" s="117"/>
      <c r="BM767" s="836">
        <f>CW767</f>
        <v/>
      </c>
      <c r="BN767" s="812">
        <f>Overview!$P$153</f>
        <v/>
      </c>
      <c r="BO767" s="117"/>
      <c r="BP767" s="117"/>
      <c r="BQ767" s="115"/>
      <c r="BR767" s="1478"/>
      <c r="BS767" s="1548"/>
      <c r="BT767" s="2127" t="inlineStr">
        <is>
          <t>WLAN</t>
        </is>
      </c>
      <c r="BU767" s="2127" t="inlineStr">
        <is>
          <t>2.4 GHz</t>
        </is>
      </c>
      <c r="BV767" s="465">
        <f>Overview!$E$30</f>
        <v/>
      </c>
      <c r="BW767" s="2127"/>
      <c r="BX767" s="2127"/>
      <c r="BY767" s="430"/>
      <c r="BZ767" s="430"/>
      <c r="CA767" s="1997" t="inlineStr">
        <is>
          <t>Back Face</t>
        </is>
      </c>
      <c r="CB767" s="200">
        <v>5</v>
      </c>
      <c r="CC767" s="432">
        <f>IF(COUNT('Conducted WiFi'!$AH$3:$AH$9)=0,7,INDEX('Conducted WiFi'!$T$3:$T$9,MATCH(MAX('Conducted WiFi'!$AH$3:$AH$9),'Conducted WiFi'!$AH$3:$AH$9,0)))</f>
        <v>7</v>
      </c>
      <c r="CD767" s="1716">
        <f>IF(COUNT('Conducted WiFi'!$AH$3:$AH$9)=0,2442,INDEX('Conducted WiFi'!$U$3:$U$9,MATCH(MAX('Conducted WiFi'!$AH$3:$AH$9),'Conducted WiFi'!$AH$3:$AH$9,0)))</f>
        <v>2442</v>
      </c>
      <c r="CE767" s="2013"/>
      <c r="CF767" s="1966"/>
      <c r="CG767" s="392" t="str">
        <f>IF(OR($BY$547="",$BY$547=""),"",$BY$547)</f>
        <v/>
      </c>
      <c r="CH767" s="392">
        <f>BZ767</f>
        <v/>
      </c>
      <c r="CI767" s="392">
        <f>CA767</f>
        <v/>
      </c>
      <c r="CJ767" s="1528"/>
      <c r="CK767" s="1611"/>
      <c r="CL767" s="206">
        <f>IF(CF767=""," ",IF(ABS(CE767-CF767)&lt;=0.125,"Valid","Not valid"))</f>
        <v/>
      </c>
      <c r="CM767" s="207">
        <f> IF(CE767="","",IF(AND(CE767&lt;&gt;"",CF767=""),IF(CE767&gt;=1,"Medir+Sig Max","No"),IF(CF767&lt;&gt;"",IF(CF767&gt;=1,"Medir+Sig Max","No"),"")))</f>
        <v/>
      </c>
      <c r="CN767" s="1787"/>
      <c r="CO767" s="220">
        <f>IF(CK767="",IF(AND(CE767="",CF767=""),"",IF(CF767="",IF(DE767&gt;1,ROUND(DE767*CE767,3),CE767),IF(DE767&gt;1,ROUND(DE767*CF767,3),CF767))),IF(AND(CE767="",CF767=""),"",IF(CF767="",IF(DE767&gt;1,ROUND(DE767*CE767*(1/(CK767)),3),CE767*(1/(CK767))),IF(DE767&gt;1,ROUND(DE767*CF767*(1/(CK767)),3),CF767*(1/(CK767))))))</f>
        <v/>
      </c>
      <c r="CP767" s="2043">
        <f>IF(COUNTIF(Overview!K12:K14,TRUE)&gt;0,2,IF(COUNTIF(Overview!L12:L14,TRUE)&gt;0,4,0))</f>
        <v/>
      </c>
      <c r="CQ767" s="1472">
        <f>IF(CO767="","",IF(CO767&gt;CP767,"Fail","Pass"))</f>
        <v/>
      </c>
      <c r="CR767" s="1481"/>
      <c r="CS767" s="1565">
        <f>MyTimestamp(CO767)</f>
        <v/>
      </c>
      <c r="CT767" s="1531">
        <f>IF(CE767="",0,15)+IF(CF767="",0,15)</f>
        <v/>
      </c>
      <c r="CU767" s="1532">
        <f>IF(CT767=0,0,2)</f>
        <v/>
      </c>
      <c r="CV767" s="859"/>
      <c r="CW767" s="859"/>
      <c r="CX767" s="2038"/>
      <c r="CY767" s="2044"/>
      <c r="CZ767" s="1543">
        <f>10^(CJ767/20)*100-100</f>
        <v/>
      </c>
      <c r="DA767" s="1354"/>
      <c r="DB767" s="731"/>
      <c r="DC767" s="1273">
        <f>IF(DA767="","",10^(DA767/10))</f>
        <v/>
      </c>
      <c r="DD767" s="1404">
        <f>IF(ISNUMBER(DB767)=FALSE,"",10^(DB767/10))</f>
        <v/>
      </c>
      <c r="DE767" s="1543">
        <f>IF(AND(ISNUMBER(DC767),ISNUMBER(DD767)),IF(DC767/DD767&gt;1,ROUND((DC767)/DD767,3),1),1)</f>
        <v/>
      </c>
      <c r="DF767" s="1541"/>
      <c r="DG767" s="1541"/>
      <c r="DH767" s="1541"/>
      <c r="DI767" s="1541"/>
      <c r="DJ767" s="1541"/>
      <c r="DK767" s="1541"/>
      <c r="DL767" s="1541"/>
      <c r="DM767" s="1541"/>
      <c r="DN767" s="1541"/>
      <c r="DO767" s="1541"/>
      <c r="DP767" s="1541"/>
      <c r="DQ767" s="1541"/>
      <c r="DR767" s="1541"/>
    </row>
    <row r="768" ht="12.75" x14ac:dyDescent="0.2">
      <c r="A768" s="1541"/>
      <c r="B768" s="1541"/>
      <c r="C768"/>
      <c r="D768" s="130">
        <f>IF(BX$766="Close to Ear","EN 62209-1","EN 62209-2")</f>
        <v/>
      </c>
      <c r="E768" s="130">
        <f>IF(CG768="Close to Ear","2016","2010/A1:2019")</f>
        <v/>
      </c>
      <c r="F768" s="1488" t="inlineStr">
        <is>
          <t>5.5</t>
        </is>
      </c>
      <c r="G768" s="1497"/>
      <c r="H768" s="120">
        <f>BV768</f>
        <v/>
      </c>
      <c r="I768" s="120">
        <f>BW768</f>
        <v/>
      </c>
      <c r="J768" s="687" t="inlineStr">
        <is>
          <t>WLAN</t>
        </is>
      </c>
      <c r="K768" s="194" t="inlineStr">
        <is>
          <t>2.4 GHz</t>
        </is>
      </c>
      <c r="L768" s="115"/>
      <c r="M768" s="120"/>
      <c r="N768" s="119"/>
      <c r="O768" s="131"/>
      <c r="P768" s="6597"/>
      <c r="Q768" s="131"/>
      <c r="R768" s="131"/>
      <c r="S768" s="120"/>
      <c r="T768" s="120">
        <v>7</v>
      </c>
      <c r="U768" s="120">
        <v>2442</v>
      </c>
      <c r="V768" s="119"/>
      <c r="W768" s="197"/>
      <c r="X768" s="119"/>
      <c r="Y768" s="119"/>
      <c r="Z768" s="119"/>
      <c r="AA768" s="115"/>
      <c r="AB768" s="115"/>
      <c r="AC768" s="689">
        <f>IF(OR(BX$766="Close to Ear",BX$766="Close to Head"),"Head",IF(BX$766="Extremity","Extremity","Body"))</f>
        <v/>
      </c>
      <c r="AD768" s="690">
        <f>CA768</f>
        <v/>
      </c>
      <c r="AE768" s="688">
        <f>CB768</f>
        <v/>
      </c>
      <c r="AF768" s="115"/>
      <c r="AG768" s="808">
        <f>IF(AZ768="","N/A",IF(CQ768="Pass","P","F"))</f>
        <v/>
      </c>
      <c r="AH768" s="129"/>
      <c r="AI768" s="129"/>
      <c r="AJ768" s="129"/>
      <c r="AK768" s="119"/>
      <c r="AL768" s="115"/>
      <c r="AM768" s="119"/>
      <c r="AN768" s="119"/>
      <c r="AO768" s="692"/>
      <c r="AP768" s="692"/>
      <c r="AQ768" s="692"/>
      <c r="AR768" s="692"/>
      <c r="AS768" s="692"/>
      <c r="AT768" s="691">
        <f>CE768</f>
        <v/>
      </c>
      <c r="AU768" s="691">
        <f>CF768</f>
        <v/>
      </c>
      <c r="AV768" s="813"/>
      <c r="AW768" s="813"/>
      <c r="AX768" s="197">
        <f>CZ768</f>
        <v/>
      </c>
      <c r="AY768" s="197">
        <f>DE768</f>
        <v/>
      </c>
      <c r="AZ768" s="3379">
        <f>CO768</f>
        <v/>
      </c>
      <c r="BA768" s="3380"/>
      <c r="BB768" s="197">
        <f>CP768</f>
        <v/>
      </c>
      <c r="BC768" s="813"/>
      <c r="BD768" s="197">
        <f>CR768</f>
        <v/>
      </c>
      <c r="BE768" s="121">
        <f>CS768</f>
        <v/>
      </c>
      <c r="BF768" s="122">
        <f>CT768*60</f>
        <v/>
      </c>
      <c r="BG768" s="121">
        <f>BE768</f>
        <v/>
      </c>
      <c r="BH768" s="122">
        <f>CU768*60</f>
        <v/>
      </c>
      <c r="BI768" s="122">
        <f>CV768</f>
        <v/>
      </c>
      <c r="BJ768" s="117"/>
      <c r="BK768" s="812">
        <f>Overview!$E$7</f>
        <v/>
      </c>
      <c r="BL768" s="117"/>
      <c r="BM768" s="836">
        <f>CW768</f>
        <v/>
      </c>
      <c r="BN768" s="812">
        <f>Overview!$P$153</f>
        <v/>
      </c>
      <c r="BO768" s="117"/>
      <c r="BP768" s="117"/>
      <c r="BQ768" s="115"/>
      <c r="BR768" s="1478"/>
      <c r="BS768" s="1548"/>
      <c r="BT768" s="2127" t="inlineStr">
        <is>
          <t>WLAN</t>
        </is>
      </c>
      <c r="BU768" s="2127" t="inlineStr">
        <is>
          <t>2.4 GHz</t>
        </is>
      </c>
      <c r="BV768" s="465">
        <f>Overview!$E$30</f>
        <v/>
      </c>
      <c r="BW768" s="2127"/>
      <c r="BX768" s="2127"/>
      <c r="BY768" s="432"/>
      <c r="BZ768" s="432"/>
      <c r="CA768" s="1997" t="inlineStr">
        <is>
          <t>Left Edge</t>
        </is>
      </c>
      <c r="CB768" s="200">
        <v>5</v>
      </c>
      <c r="CC768" s="432">
        <f>IF(COUNT('Conducted WiFi'!$AH$3:$AH$9)=0,7,INDEX('Conducted WiFi'!$T$3:$T$9,MATCH(MAX('Conducted WiFi'!$AH$3:$AH$9),'Conducted WiFi'!$AH$3:$AH$9,0)))</f>
        <v>7</v>
      </c>
      <c r="CD768" s="1716">
        <f>IF(COUNT('Conducted WiFi'!$AH$3:$AH$9)=0,2442,INDEX('Conducted WiFi'!$U$3:$U$9,MATCH(MAX('Conducted WiFi'!$AH$3:$AH$9),'Conducted WiFi'!$AH$3:$AH$9,0)))</f>
        <v>2442</v>
      </c>
      <c r="CE768" s="2013"/>
      <c r="CF768" s="1966"/>
      <c r="CG768" s="392" t="str">
        <f>IF(OR($BY$547="",$BY$547=""),"",$BY$547)</f>
        <v/>
      </c>
      <c r="CH768" s="392">
        <f>BZ768</f>
        <v/>
      </c>
      <c r="CI768" s="392">
        <f>CA768</f>
        <v/>
      </c>
      <c r="CJ768" s="1528"/>
      <c r="CK768" s="1606"/>
      <c r="CL768" s="206">
        <f>IF(CF768=""," ",IF(ABS(CE768-CF768)&lt;=0.125,"Valid","Not valid"))</f>
        <v/>
      </c>
      <c r="CM768" s="207">
        <f> IF(CE768="","",IF(AND(CE768&lt;&gt;"",CF768=""),IF(CE768&gt;=1,"Medir+Sig Max","No"),IF(CF768&lt;&gt;"",IF(CF768&gt;=1,"Medir+Sig Max","No"),"")))</f>
        <v/>
      </c>
      <c r="CN768" s="1787"/>
      <c r="CO768" s="220">
        <f>IF(CK768="",IF(AND(CE768="",CF768=""),"",IF(CF768="",IF(DE768&gt;1,ROUND(DE768*CE768,3),CE768),IF(DE768&gt;1,ROUND(DE768*CF768,3),CF768))),IF(AND(CE768="",CF768=""),"",IF(CF768="",IF(DE768&gt;1,ROUND(DE768*CE768*(1/(CK768)),3),CE768*(1/(CK768))),IF(DE768&gt;1,ROUND(DE768*CF768*(1/(CK768)),3),CF768*(1/(CK768))))))</f>
        <v/>
      </c>
      <c r="CP768" s="2043">
        <f>IF(COUNTIF(Overview!K12:K14,TRUE)&gt;0,2,IF(COUNTIF(Overview!L12:L14,TRUE)&gt;0,4,0))</f>
        <v/>
      </c>
      <c r="CQ768" s="1472">
        <f>IF(CO768="","",IF(CO768&gt;CP768,"Fail","Pass"))</f>
        <v/>
      </c>
      <c r="CR768" s="1481"/>
      <c r="CS768" s="1565">
        <f>MyTimestamp(CO768)</f>
        <v/>
      </c>
      <c r="CT768" s="1531">
        <f>IF(CE768="",0,15)+IF(CF768="",0,15)</f>
        <v/>
      </c>
      <c r="CU768" s="1532">
        <f>IF(CT768=0,0,2)</f>
        <v/>
      </c>
      <c r="CV768" s="859"/>
      <c r="CW768" s="859"/>
      <c r="CX768" s="2038"/>
      <c r="CY768" s="2044"/>
      <c r="CZ768" s="1543">
        <f>10^(CJ768/20)*100-100</f>
        <v/>
      </c>
      <c r="DA768" s="1354"/>
      <c r="DB768" s="730"/>
      <c r="DC768" s="1273">
        <f>IF(DA768="","",10^(DA768/10))</f>
        <v/>
      </c>
      <c r="DD768" s="1403">
        <f>IF(ISNUMBER(DB768)=FALSE,"",10^(DB768/10))</f>
        <v/>
      </c>
      <c r="DE768" s="1543">
        <f>IF(AND(ISNUMBER(DC768),ISNUMBER(DD768)),IF(DC768/DD768&gt;1,ROUND((DC768)/DD768,3),1),1)</f>
        <v/>
      </c>
      <c r="DF768" s="1541"/>
      <c r="DG768" s="1541"/>
      <c r="DH768" s="1541"/>
      <c r="DI768" s="1541"/>
      <c r="DJ768" s="1541"/>
      <c r="DK768" s="1541"/>
      <c r="DL768" s="1541"/>
      <c r="DM768" s="1541"/>
      <c r="DN768" s="1541"/>
      <c r="DO768" s="1541"/>
      <c r="DP768" s="1541"/>
      <c r="DQ768" s="1541"/>
      <c r="DR768" s="1541"/>
    </row>
    <row r="769" ht="12.75" x14ac:dyDescent="0.2">
      <c r="A769" s="1541"/>
      <c r="B769" s="1541"/>
      <c r="C769"/>
      <c r="D769" s="130">
        <f>IF(BX$766="Close to Ear","EN 62209-1","EN 62209-2")</f>
        <v/>
      </c>
      <c r="E769" s="130">
        <f>IF(CG769="Close to Ear","2016","2010/A1:2019")</f>
        <v/>
      </c>
      <c r="F769" s="1488" t="inlineStr">
        <is>
          <t>5.5</t>
        </is>
      </c>
      <c r="G769" s="1497"/>
      <c r="H769" s="120">
        <f>BV769</f>
        <v/>
      </c>
      <c r="I769" s="120">
        <f>BW769</f>
        <v/>
      </c>
      <c r="J769" s="687" t="inlineStr">
        <is>
          <t>WLAN</t>
        </is>
      </c>
      <c r="K769" s="194" t="inlineStr">
        <is>
          <t>2.4 GHz</t>
        </is>
      </c>
      <c r="L769" s="115"/>
      <c r="M769" s="120"/>
      <c r="N769" s="119"/>
      <c r="O769" s="131"/>
      <c r="P769" s="6597"/>
      <c r="Q769" s="131"/>
      <c r="R769" s="131"/>
      <c r="S769" s="120"/>
      <c r="T769" s="120">
        <v>7</v>
      </c>
      <c r="U769" s="120">
        <v>2442</v>
      </c>
      <c r="V769" s="119"/>
      <c r="W769" s="197"/>
      <c r="X769" s="119"/>
      <c r="Y769" s="119"/>
      <c r="Z769" s="119"/>
      <c r="AA769" s="115"/>
      <c r="AB769" s="115"/>
      <c r="AC769" s="689">
        <f>IF(OR(BX$766="Close to Ear",BX$766="Close to Head"),"Head",IF(BX$766="Extremity","Extremity","Body"))</f>
        <v/>
      </c>
      <c r="AD769" s="690">
        <f>CA769</f>
        <v/>
      </c>
      <c r="AE769" s="688">
        <f>CB769</f>
        <v/>
      </c>
      <c r="AF769" s="115"/>
      <c r="AG769" s="808">
        <f>IF(AZ769="","N/A",IF(CQ769="Pass","P","F"))</f>
        <v/>
      </c>
      <c r="AH769" s="129"/>
      <c r="AI769" s="129"/>
      <c r="AJ769" s="129"/>
      <c r="AK769" s="119"/>
      <c r="AL769" s="115"/>
      <c r="AM769" s="119"/>
      <c r="AN769" s="119"/>
      <c r="AO769" s="692"/>
      <c r="AP769" s="692"/>
      <c r="AQ769" s="692"/>
      <c r="AR769" s="692"/>
      <c r="AS769" s="692"/>
      <c r="AT769" s="691">
        <f>CE769</f>
        <v/>
      </c>
      <c r="AU769" s="691">
        <f>CF769</f>
        <v/>
      </c>
      <c r="AV769" s="813"/>
      <c r="AW769" s="813"/>
      <c r="AX769" s="197">
        <f>CZ769</f>
        <v/>
      </c>
      <c r="AY769" s="197">
        <f>DE769</f>
        <v/>
      </c>
      <c r="AZ769" s="3379">
        <f>CO769</f>
        <v/>
      </c>
      <c r="BA769" s="3380"/>
      <c r="BB769" s="197">
        <f>CP769</f>
        <v/>
      </c>
      <c r="BC769" s="813"/>
      <c r="BD769" s="197">
        <f>CR769</f>
        <v/>
      </c>
      <c r="BE769" s="121">
        <f>CS769</f>
        <v/>
      </c>
      <c r="BF769" s="122">
        <f>CT769*60</f>
        <v/>
      </c>
      <c r="BG769" s="121">
        <f>BE769</f>
        <v/>
      </c>
      <c r="BH769" s="122">
        <f>CU769*60</f>
        <v/>
      </c>
      <c r="BI769" s="122">
        <f>CV769</f>
        <v/>
      </c>
      <c r="BJ769" s="117"/>
      <c r="BK769" s="812">
        <f>Overview!$E$7</f>
        <v/>
      </c>
      <c r="BL769" s="117"/>
      <c r="BM769" s="836">
        <f>CW769</f>
        <v/>
      </c>
      <c r="BN769" s="812">
        <f>Overview!$P$153</f>
        <v/>
      </c>
      <c r="BO769" s="117"/>
      <c r="BP769" s="117"/>
      <c r="BQ769" s="115"/>
      <c r="BR769" s="1478"/>
      <c r="BS769" s="1548"/>
      <c r="BT769" s="2127" t="inlineStr">
        <is>
          <t>WLAN</t>
        </is>
      </c>
      <c r="BU769" s="2127" t="inlineStr">
        <is>
          <t>2.4 GHz</t>
        </is>
      </c>
      <c r="BV769" s="465">
        <f>Overview!$E$30</f>
        <v/>
      </c>
      <c r="BW769" s="2127"/>
      <c r="BX769" s="2127"/>
      <c r="BY769" s="430"/>
      <c r="BZ769" s="430"/>
      <c r="CA769" s="1997" t="inlineStr">
        <is>
          <t>Right Edge</t>
        </is>
      </c>
      <c r="CB769" s="200">
        <v>5</v>
      </c>
      <c r="CC769" s="432">
        <f>IF(COUNT('Conducted WiFi'!$AH$3:$AH$9)=0,7,INDEX('Conducted WiFi'!$T$3:$T$9,MATCH(MAX('Conducted WiFi'!$AH$3:$AH$9),'Conducted WiFi'!$AH$3:$AH$9,0)))</f>
        <v>7</v>
      </c>
      <c r="CD769" s="1716">
        <f>IF(COUNT('Conducted WiFi'!$AH$3:$AH$9)=0,2442,INDEX('Conducted WiFi'!$U$3:$U$9,MATCH(MAX('Conducted WiFi'!$AH$3:$AH$9),'Conducted WiFi'!$AH$3:$AH$9,0)))</f>
        <v>2442</v>
      </c>
      <c r="CE769" s="2013"/>
      <c r="CF769" s="1966"/>
      <c r="CG769" s="392" t="str">
        <f>IF(OR($BY$547="",$BY$547=""),"",$BY$547)</f>
        <v/>
      </c>
      <c r="CH769" s="392">
        <f>BZ769</f>
        <v/>
      </c>
      <c r="CI769" s="392">
        <f>CA769</f>
        <v/>
      </c>
      <c r="CJ769" s="1528"/>
      <c r="CK769" s="1611"/>
      <c r="CL769" s="206">
        <f>IF(CF769=""," ",IF(ABS(CE769-CF769)&lt;=0.125,"Valid","Not valid"))</f>
        <v/>
      </c>
      <c r="CM769" s="207">
        <f> IF(CE769="","",IF(AND(CE769&lt;&gt;"",CF769=""),IF(CE769&gt;=1,"Medir+Sig Max","No"),IF(CF769&lt;&gt;"",IF(CF769&gt;=1,"Medir+Sig Max","No"),"")))</f>
        <v/>
      </c>
      <c r="CN769" s="1787"/>
      <c r="CO769" s="220">
        <f>IF(CK769="",IF(AND(CE769="",CF769=""),"",IF(CF769="",IF(DE769&gt;1,ROUND(DE769*CE769,3),CE769),IF(DE769&gt;1,ROUND(DE769*CF769,3),CF769))),IF(AND(CE769="",CF769=""),"",IF(CF769="",IF(DE769&gt;1,ROUND(DE769*CE769*(1/(CK769)),3),CE769*(1/(CK769))),IF(DE769&gt;1,ROUND(DE769*CF769*(1/(CK769)),3),CF769*(1/(CK769))))))</f>
        <v/>
      </c>
      <c r="CP769" s="2043">
        <f>IF(COUNTIF(Overview!K12:K14,TRUE)&gt;0,2,IF(COUNTIF(Overview!L12:L14,TRUE)&gt;0,4,0))</f>
        <v/>
      </c>
      <c r="CQ769" s="1472">
        <f>IF(CO769="","",IF(CO769&gt;CP769,"Fail","Pass"))</f>
        <v/>
      </c>
      <c r="CR769" s="1481"/>
      <c r="CS769" s="1565">
        <f>MyTimestamp(CO769)</f>
        <v/>
      </c>
      <c r="CT769" s="1531">
        <f>IF(CE769="",0,15)+IF(CF769="",0,15)</f>
        <v/>
      </c>
      <c r="CU769" s="1532">
        <f>IF(CT769=0,0,2)</f>
        <v/>
      </c>
      <c r="CV769" s="859"/>
      <c r="CW769" s="859"/>
      <c r="CX769" s="2038"/>
      <c r="CY769" s="2044"/>
      <c r="CZ769" s="1543">
        <f>10^(CJ769/20)*100-100</f>
        <v/>
      </c>
      <c r="DA769" s="1354"/>
      <c r="DB769" s="731"/>
      <c r="DC769" s="1273">
        <f>IF(DA769="","",10^(DA769/10))</f>
        <v/>
      </c>
      <c r="DD769" s="1404">
        <f>IF(ISNUMBER(DB769)=FALSE,"",10^(DB769/10))</f>
        <v/>
      </c>
      <c r="DE769" s="1543">
        <f>IF(AND(ISNUMBER(DC769),ISNUMBER(DD769)),IF(DC769/DD769&gt;1,ROUND((DC769)/DD769,3),1),1)</f>
        <v/>
      </c>
      <c r="DF769" s="1541"/>
      <c r="DG769" s="1541"/>
      <c r="DH769" s="1541"/>
      <c r="DI769" s="1541"/>
      <c r="DJ769" s="1541"/>
      <c r="DK769" s="1541"/>
      <c r="DL769" s="1541"/>
      <c r="DM769" s="1541"/>
      <c r="DN769" s="1541"/>
      <c r="DO769" s="1541"/>
      <c r="DP769" s="1541"/>
      <c r="DQ769" s="1541"/>
      <c r="DR769" s="1541"/>
    </row>
    <row r="770" ht="12.75" x14ac:dyDescent="0.2">
      <c r="A770" s="1541"/>
      <c r="B770" s="1541"/>
      <c r="C770"/>
      <c r="D770" s="130">
        <f>IF(BX$766="Close to Ear","EN 62209-1","EN 62209-2")</f>
        <v/>
      </c>
      <c r="E770" s="130">
        <f>IF(CG770="Close to Ear","2016","2010/A1:2019")</f>
        <v/>
      </c>
      <c r="F770" s="1488" t="inlineStr">
        <is>
          <t>5.5</t>
        </is>
      </c>
      <c r="G770" s="1497"/>
      <c r="H770" s="120">
        <f>BV770</f>
        <v/>
      </c>
      <c r="I770" s="120">
        <f>BW770</f>
        <v/>
      </c>
      <c r="J770" s="687" t="inlineStr">
        <is>
          <t>WLAN</t>
        </is>
      </c>
      <c r="K770" s="194" t="inlineStr">
        <is>
          <t>2.4 GHz</t>
        </is>
      </c>
      <c r="L770" s="115"/>
      <c r="M770" s="120"/>
      <c r="N770" s="119"/>
      <c r="O770" s="131"/>
      <c r="P770" s="6597"/>
      <c r="Q770" s="131"/>
      <c r="R770" s="131"/>
      <c r="S770" s="120"/>
      <c r="T770" s="120">
        <v>7</v>
      </c>
      <c r="U770" s="120">
        <v>2442</v>
      </c>
      <c r="V770" s="119"/>
      <c r="W770" s="197"/>
      <c r="X770" s="119"/>
      <c r="Y770" s="119"/>
      <c r="Z770" s="119"/>
      <c r="AA770" s="115"/>
      <c r="AB770" s="115"/>
      <c r="AC770" s="689">
        <f>IF(OR(BX$766="Close to Ear",BX$766="Close to Head"),"Head",IF(BX$766="Extremity","Extremity","Body"))</f>
        <v/>
      </c>
      <c r="AD770" s="690">
        <f>CA770</f>
        <v/>
      </c>
      <c r="AE770" s="688">
        <f>CB770</f>
        <v/>
      </c>
      <c r="AF770" s="115"/>
      <c r="AG770" s="808">
        <f>IF(AZ770="","N/A",IF(CQ770="Pass","P","F"))</f>
        <v/>
      </c>
      <c r="AH770" s="129"/>
      <c r="AI770" s="129"/>
      <c r="AJ770" s="129"/>
      <c r="AK770" s="119"/>
      <c r="AL770" s="115"/>
      <c r="AM770" s="119"/>
      <c r="AN770" s="119"/>
      <c r="AO770" s="692"/>
      <c r="AP770" s="692"/>
      <c r="AQ770" s="692"/>
      <c r="AR770" s="692"/>
      <c r="AS770" s="692"/>
      <c r="AT770" s="691">
        <f>CE770</f>
        <v/>
      </c>
      <c r="AU770" s="691">
        <f>CF770</f>
        <v/>
      </c>
      <c r="AV770" s="813"/>
      <c r="AW770" s="813"/>
      <c r="AX770" s="197">
        <f>CZ770</f>
        <v/>
      </c>
      <c r="AY770" s="197">
        <f>DE770</f>
        <v/>
      </c>
      <c r="AZ770" s="3379">
        <f>CO770</f>
        <v/>
      </c>
      <c r="BA770" s="3380"/>
      <c r="BB770" s="197">
        <f>CP770</f>
        <v/>
      </c>
      <c r="BC770" s="813"/>
      <c r="BD770" s="197">
        <f>CR770</f>
        <v/>
      </c>
      <c r="BE770" s="121">
        <f>CS770</f>
        <v/>
      </c>
      <c r="BF770" s="122">
        <f>CT770*60</f>
        <v/>
      </c>
      <c r="BG770" s="121">
        <f>BE770</f>
        <v/>
      </c>
      <c r="BH770" s="122">
        <f>CU770*60</f>
        <v/>
      </c>
      <c r="BI770" s="122">
        <f>CV770</f>
        <v/>
      </c>
      <c r="BJ770" s="117"/>
      <c r="BK770" s="812">
        <f>Overview!$E$7</f>
        <v/>
      </c>
      <c r="BL770" s="117"/>
      <c r="BM770" s="836">
        <f>CW770</f>
        <v/>
      </c>
      <c r="BN770" s="812">
        <f>Overview!$P$153</f>
        <v/>
      </c>
      <c r="BO770" s="117"/>
      <c r="BP770" s="117"/>
      <c r="BQ770" s="115"/>
      <c r="BR770" s="1478"/>
      <c r="BS770" s="1548"/>
      <c r="BT770" s="2127" t="inlineStr">
        <is>
          <t>WLAN</t>
        </is>
      </c>
      <c r="BU770" s="2127" t="inlineStr">
        <is>
          <t>2.4 GHz</t>
        </is>
      </c>
      <c r="BV770" s="465">
        <f>Overview!$E$30</f>
        <v/>
      </c>
      <c r="BW770" s="2127"/>
      <c r="BX770" s="2127"/>
      <c r="BY770" s="430"/>
      <c r="BZ770" s="430"/>
      <c r="CA770" s="1997" t="inlineStr">
        <is>
          <t>Top Edge</t>
        </is>
      </c>
      <c r="CB770" s="200">
        <v>5</v>
      </c>
      <c r="CC770" s="432">
        <f>IF(COUNT('Conducted WiFi'!$AH$3:$AH$9)=0,7,INDEX('Conducted WiFi'!$T$3:$T$9,MATCH(MAX('Conducted WiFi'!$AH$3:$AH$9),'Conducted WiFi'!$AH$3:$AH$9,0)))</f>
        <v>7</v>
      </c>
      <c r="CD770" s="1716">
        <f>IF(COUNT('Conducted WiFi'!$AH$3:$AH$9)=0,2442,INDEX('Conducted WiFi'!$U$3:$U$9,MATCH(MAX('Conducted WiFi'!$AH$3:$AH$9),'Conducted WiFi'!$AH$3:$AH$9,0)))</f>
        <v>2442</v>
      </c>
      <c r="CE770" s="2013"/>
      <c r="CF770" s="1966"/>
      <c r="CG770" s="392" t="str">
        <f>IF(OR($BY$547="",$BY$547=""),"",$BY$547)</f>
        <v/>
      </c>
      <c r="CH770" s="392">
        <f>BZ770</f>
        <v/>
      </c>
      <c r="CI770" s="392">
        <f>CA770</f>
        <v/>
      </c>
      <c r="CJ770" s="1528"/>
      <c r="CK770" s="1611"/>
      <c r="CL770" s="206">
        <f>IF(CF770=""," ",IF(ABS(CE770-CF770)&lt;=0.125,"Valid","Not valid"))</f>
        <v/>
      </c>
      <c r="CM770" s="207">
        <f> IF(CE770="","",IF(AND(CE770&lt;&gt;"",CF770=""),IF(CE770&gt;=1,"Medir+Sig Max","No"),IF(CF770&lt;&gt;"",IF(CF770&gt;=1,"Medir+Sig Max","No"),"")))</f>
        <v/>
      </c>
      <c r="CN770" s="1787"/>
      <c r="CO770" s="220">
        <f>IF(CK770="",IF(AND(CE770="",CF770=""),"",IF(CF770="",IF(DE770&gt;1,ROUND(DE770*CE770,3),CE770),IF(DE770&gt;1,ROUND(DE770*CF770,3),CF770))),IF(AND(CE770="",CF770=""),"",IF(CF770="",IF(DE770&gt;1,ROUND(DE770*CE770*(1/(CK770)),3),CE770*(1/(CK770))),IF(DE770&gt;1,ROUND(DE770*CF770*(1/(CK770)),3),CF770*(1/(CK770))))))</f>
        <v/>
      </c>
      <c r="CP770" s="2043">
        <f>IF(COUNTIF(Overview!K12:K14,TRUE)&gt;0,2,IF(COUNTIF(Overview!L12:L14,TRUE)&gt;0,4,0))</f>
        <v/>
      </c>
      <c r="CQ770" s="1472">
        <f>IF(CO770="","",IF(CO770&gt;CP770,"Fail","Pass"))</f>
        <v/>
      </c>
      <c r="CR770" s="1481"/>
      <c r="CS770" s="1565">
        <f>MyTimestamp(CO770)</f>
        <v/>
      </c>
      <c r="CT770" s="1531">
        <f>IF(CE770="",0,15)+IF(CF770="",0,15)</f>
        <v/>
      </c>
      <c r="CU770" s="1532">
        <f>IF(CT770=0,0,2)</f>
        <v/>
      </c>
      <c r="CV770" s="859"/>
      <c r="CW770" s="859"/>
      <c r="CX770" s="2038"/>
      <c r="CY770" s="2044"/>
      <c r="CZ770" s="1543">
        <f>10^(CJ770/20)*100-100</f>
        <v/>
      </c>
      <c r="DA770" s="1354"/>
      <c r="DB770" s="731"/>
      <c r="DC770" s="1273">
        <f>IF(DA770="","",10^(DA770/10))</f>
        <v/>
      </c>
      <c r="DD770" s="1404">
        <f>IF(ISNUMBER(DB770)=FALSE,"",10^(DB770/10))</f>
        <v/>
      </c>
      <c r="DE770" s="1543">
        <f>IF(AND(ISNUMBER(DC770),ISNUMBER(DD770)),IF(DC770/DD770&gt;1,ROUND((DC770)/DD770,3),1),1)</f>
        <v/>
      </c>
      <c r="DF770" s="1541"/>
      <c r="DG770" s="1541"/>
      <c r="DH770" s="1541"/>
      <c r="DI770" s="1541"/>
      <c r="DJ770" s="1541"/>
      <c r="DK770" s="1541"/>
      <c r="DL770" s="1541"/>
      <c r="DM770" s="1541"/>
      <c r="DN770" s="1541"/>
      <c r="DO770" s="1541"/>
      <c r="DP770" s="1541"/>
      <c r="DQ770" s="1541"/>
      <c r="DR770" s="1541"/>
    </row>
    <row r="771" ht="12.75" x14ac:dyDescent="0.2">
      <c r="A771" s="1541"/>
      <c r="B771" s="1541"/>
      <c r="C771"/>
      <c r="D771" s="130">
        <f>IF(BX$766="Close to Ear","EN 62209-1","EN 62209-2")</f>
        <v/>
      </c>
      <c r="E771" s="130">
        <f>IF(CG771="Close to Ear","2016","2010/A1:2019")</f>
        <v/>
      </c>
      <c r="F771" s="1488" t="inlineStr">
        <is>
          <t>5.5</t>
        </is>
      </c>
      <c r="G771" s="1497"/>
      <c r="H771" s="120">
        <f>BV771</f>
        <v/>
      </c>
      <c r="I771" s="120">
        <f>BW771</f>
        <v/>
      </c>
      <c r="J771" s="687" t="inlineStr">
        <is>
          <t>WLAN</t>
        </is>
      </c>
      <c r="K771" s="194" t="inlineStr">
        <is>
          <t>2.4 GHz</t>
        </is>
      </c>
      <c r="L771" s="115"/>
      <c r="M771" s="120"/>
      <c r="N771" s="119"/>
      <c r="O771" s="131"/>
      <c r="P771" s="6597"/>
      <c r="Q771" s="131"/>
      <c r="R771" s="131"/>
      <c r="S771" s="120"/>
      <c r="T771" s="120">
        <v>7</v>
      </c>
      <c r="U771" s="120">
        <v>2442</v>
      </c>
      <c r="V771" s="119"/>
      <c r="W771" s="197"/>
      <c r="X771" s="119"/>
      <c r="Y771" s="119"/>
      <c r="Z771" s="119"/>
      <c r="AA771" s="115"/>
      <c r="AB771" s="115"/>
      <c r="AC771" s="689">
        <f>IF(OR(BX$766="Close to Ear",BX$766="Close to Head"),"Head",IF(BX$766="Extremity","Extremity","Body"))</f>
        <v/>
      </c>
      <c r="AD771" s="690">
        <f>CA771</f>
        <v/>
      </c>
      <c r="AE771" s="688">
        <f>CB771</f>
        <v/>
      </c>
      <c r="AF771" s="115"/>
      <c r="AG771" s="808">
        <f>IF(AZ771="","N/A",IF(CQ771="Pass","P","F"))</f>
        <v/>
      </c>
      <c r="AH771" s="129"/>
      <c r="AI771" s="129"/>
      <c r="AJ771" s="129"/>
      <c r="AK771" s="119"/>
      <c r="AL771" s="115"/>
      <c r="AM771" s="119"/>
      <c r="AN771" s="119"/>
      <c r="AO771" s="692"/>
      <c r="AP771" s="692"/>
      <c r="AQ771" s="692"/>
      <c r="AR771" s="692"/>
      <c r="AS771" s="692"/>
      <c r="AT771" s="691">
        <f>CE771</f>
        <v/>
      </c>
      <c r="AU771" s="691">
        <f>CF771</f>
        <v/>
      </c>
      <c r="AV771" s="813"/>
      <c r="AW771" s="813"/>
      <c r="AX771" s="197">
        <f>CZ771</f>
        <v/>
      </c>
      <c r="AY771" s="197">
        <f>DE771</f>
        <v/>
      </c>
      <c r="AZ771" s="3379">
        <f>CO771</f>
        <v/>
      </c>
      <c r="BA771" s="3380"/>
      <c r="BB771" s="197">
        <f>CP771</f>
        <v/>
      </c>
      <c r="BC771" s="813"/>
      <c r="BD771" s="197">
        <f>CR771</f>
        <v/>
      </c>
      <c r="BE771" s="121">
        <f>CS771</f>
        <v/>
      </c>
      <c r="BF771" s="122">
        <f>CT771*60</f>
        <v/>
      </c>
      <c r="BG771" s="121">
        <f>BE771</f>
        <v/>
      </c>
      <c r="BH771" s="122">
        <f>CU771*60</f>
        <v/>
      </c>
      <c r="BI771" s="122">
        <f>CV771</f>
        <v/>
      </c>
      <c r="BJ771" s="117"/>
      <c r="BK771" s="812">
        <f>Overview!$E$7</f>
        <v/>
      </c>
      <c r="BL771" s="117"/>
      <c r="BM771" s="836">
        <f>CW771</f>
        <v/>
      </c>
      <c r="BN771" s="812">
        <f>Overview!$P$153</f>
        <v/>
      </c>
      <c r="BO771" s="117"/>
      <c r="BP771" s="117"/>
      <c r="BQ771" s="115"/>
      <c r="BR771" s="1478"/>
      <c r="BS771" s="1548"/>
      <c r="BT771" s="2127" t="inlineStr">
        <is>
          <t>WLAN</t>
        </is>
      </c>
      <c r="BU771" s="2127" t="inlineStr">
        <is>
          <t>2.4 GHz</t>
        </is>
      </c>
      <c r="BV771" s="465">
        <f>Overview!$E$30</f>
        <v/>
      </c>
      <c r="BW771" s="2127"/>
      <c r="BX771" s="2127"/>
      <c r="BY771" s="434"/>
      <c r="BZ771" s="434"/>
      <c r="CA771" s="1997" t="inlineStr">
        <is>
          <t>Bottom Edge</t>
        </is>
      </c>
      <c r="CB771" s="201">
        <v>5</v>
      </c>
      <c r="CC771" s="509">
        <f>IF(COUNT('Conducted WiFi'!$AH$3:$AH$9)=0,7,INDEX('Conducted WiFi'!$T$3:$T$9,MATCH(MAX('Conducted WiFi'!$AH$3:$AH$9),'Conducted WiFi'!$AH$3:$AH$9,0)))</f>
        <v>7</v>
      </c>
      <c r="CD771" s="1717">
        <f>IF(COUNT('Conducted WiFi'!$AH$3:$AH$9)=0,2442,INDEX('Conducted WiFi'!$U$3:$U$9,MATCH(MAX('Conducted WiFi'!$AH$3:$AH$9),'Conducted WiFi'!$AH$3:$AH$9,0)))</f>
        <v>2442</v>
      </c>
      <c r="CE771" s="2013"/>
      <c r="CF771" s="1966"/>
      <c r="CG771" s="392" t="str">
        <f>IF(OR($BY$547="",$BY$547=""),"",$BY$547)</f>
        <v/>
      </c>
      <c r="CH771" s="392">
        <f>BZ771</f>
        <v/>
      </c>
      <c r="CI771" s="392">
        <f>CA771</f>
        <v/>
      </c>
      <c r="CJ771" s="1528"/>
      <c r="CK771" s="1612"/>
      <c r="CL771" s="206">
        <f>IF(CF771=""," ",IF(ABS(CE771-CF771)&lt;=0.125,"Valid","Not valid"))</f>
        <v/>
      </c>
      <c r="CM771" s="207">
        <f> IF(CE771="","",IF(AND(CE771&lt;&gt;"",CF771=""),IF(CE771&gt;=1,"Medir+Sig Max","No"),IF(CF771&lt;&gt;"",IF(CF771&gt;=1,"Medir+Sig Max","No"),"")))</f>
        <v/>
      </c>
      <c r="CN771" s="1787"/>
      <c r="CO771" s="220">
        <f>IF(CK771="",IF(AND(CE771="",CF771=""),"",IF(CF771="",IF(DE771&gt;1,ROUND(DE771*CE771,3),CE771),IF(DE771&gt;1,ROUND(DE771*CF771,3),CF771))),IF(AND(CE771="",CF771=""),"",IF(CF771="",IF(DE771&gt;1,ROUND(DE771*CE771*(1/(CK771)),3),CE771*(1/(CK771))),IF(DE771&gt;1,ROUND(DE771*CF771*(1/(CK771)),3),CF771*(1/(CK771))))))</f>
        <v/>
      </c>
      <c r="CP771" s="2043">
        <f>IF(COUNTIF(Overview!K12:K14,TRUE)&gt;0,2,IF(COUNTIF(Overview!L12:L14,TRUE)&gt;0,4,0))</f>
        <v/>
      </c>
      <c r="CQ771" s="1472">
        <f>IF(CO771="","",IF(CO771&gt;CP771,"Fail","Pass"))</f>
        <v/>
      </c>
      <c r="CR771" s="1481"/>
      <c r="CS771" s="1565">
        <f>MyTimestamp(CO771)</f>
        <v/>
      </c>
      <c r="CT771" s="1531">
        <f>IF(CE771="",0,15)+IF(CF771="",0,15)</f>
        <v/>
      </c>
      <c r="CU771" s="1532">
        <f>IF(CT771=0,0,2)</f>
        <v/>
      </c>
      <c r="CV771" s="859"/>
      <c r="CW771" s="859"/>
      <c r="CX771" s="2038"/>
      <c r="CY771" s="2044"/>
      <c r="CZ771" s="1543">
        <f>10^(CJ771/20)*100-100</f>
        <v/>
      </c>
      <c r="DA771" s="1354"/>
      <c r="DB771" s="732"/>
      <c r="DC771" s="1273">
        <f>IF(DA771="","",10^(DA771/10))</f>
        <v/>
      </c>
      <c r="DD771" s="1405">
        <f>IF(ISNUMBER(DB771)=FALSE,"",10^(DB771/10))</f>
        <v/>
      </c>
      <c r="DE771" s="1543">
        <f>IF(AND(ISNUMBER(DC771),ISNUMBER(DD771)),IF(DC771/DD771&gt;1,ROUND((DC771)/DD771,3),1),1)</f>
        <v/>
      </c>
      <c r="DF771" s="1541"/>
      <c r="DG771" s="1541"/>
      <c r="DH771" s="1541"/>
      <c r="DI771" s="1541"/>
      <c r="DJ771" s="1541"/>
      <c r="DK771" s="1541"/>
      <c r="DL771" s="1541"/>
      <c r="DM771" s="1541"/>
      <c r="DN771" s="1541"/>
      <c r="DO771" s="1541"/>
      <c r="DP771" s="1541"/>
      <c r="DQ771" s="1541"/>
      <c r="DR771" s="1541"/>
    </row>
    <row r="772" ht="12.75" x14ac:dyDescent="0.2">
      <c r="A772" s="1541"/>
      <c r="B772" s="1541"/>
      <c r="C772"/>
      <c r="D772" s="130">
        <f>IF(BX$766="Close to Ear","EN 62209-1","EN 62209-2")</f>
        <v/>
      </c>
      <c r="E772" s="130">
        <f>IF(CG772="Close to Ear","2016","2010/A1:2019")</f>
        <v/>
      </c>
      <c r="F772" s="1488" t="inlineStr">
        <is>
          <t>5.5</t>
        </is>
      </c>
      <c r="G772" s="1497"/>
      <c r="H772" s="120">
        <f>BV772</f>
        <v/>
      </c>
      <c r="I772" s="120">
        <f>BW772</f>
        <v/>
      </c>
      <c r="J772" s="687" t="inlineStr">
        <is>
          <t>WLAN</t>
        </is>
      </c>
      <c r="K772" s="194" t="inlineStr">
        <is>
          <t>2.4 GHz</t>
        </is>
      </c>
      <c r="L772" s="115"/>
      <c r="M772" s="120"/>
      <c r="N772" s="119"/>
      <c r="O772" s="131"/>
      <c r="P772" s="6597"/>
      <c r="Q772" s="131"/>
      <c r="R772" s="131"/>
      <c r="S772" s="120"/>
      <c r="T772" s="120">
        <v>7</v>
      </c>
      <c r="U772" s="120">
        <v>2442</v>
      </c>
      <c r="V772" s="119"/>
      <c r="W772" s="197"/>
      <c r="X772" s="119"/>
      <c r="Y772" s="119"/>
      <c r="Z772" s="119"/>
      <c r="AA772" s="115"/>
      <c r="AB772" s="115"/>
      <c r="AC772" s="689">
        <f>IF(OR(BX$766="Close to Ear",BX$766="Close to Head"),"Head",IF(BX$766="Extremity","Extremity","Body"))</f>
        <v/>
      </c>
      <c r="AD772" s="690">
        <f>CA772</f>
        <v/>
      </c>
      <c r="AE772" s="688">
        <f>CB772</f>
        <v/>
      </c>
      <c r="AF772" s="115"/>
      <c r="AG772" s="808">
        <f>IF(AZ772="","N/A",IF(CQ772="Pass","P","F"))</f>
        <v/>
      </c>
      <c r="AH772" s="129"/>
      <c r="AI772" s="129"/>
      <c r="AJ772" s="129"/>
      <c r="AK772" s="119"/>
      <c r="AL772" s="115"/>
      <c r="AM772" s="119"/>
      <c r="AN772" s="119"/>
      <c r="AO772" s="692"/>
      <c r="AP772" s="692"/>
      <c r="AQ772" s="692"/>
      <c r="AR772" s="692"/>
      <c r="AS772" s="692"/>
      <c r="AT772" s="691">
        <f>CE772</f>
        <v/>
      </c>
      <c r="AU772" s="691">
        <f>CF772</f>
        <v/>
      </c>
      <c r="AV772" s="813"/>
      <c r="AW772" s="813"/>
      <c r="AX772" s="197">
        <f>CZ772</f>
        <v/>
      </c>
      <c r="AY772" s="197">
        <f>DE772</f>
        <v/>
      </c>
      <c r="AZ772" s="3379">
        <f>CO772</f>
        <v/>
      </c>
      <c r="BA772" s="3380"/>
      <c r="BB772" s="197">
        <f>CP772</f>
        <v/>
      </c>
      <c r="BC772" s="813"/>
      <c r="BD772" s="197">
        <f>CR772</f>
        <v/>
      </c>
      <c r="BE772" s="121">
        <f>CS772</f>
        <v/>
      </c>
      <c r="BF772" s="122">
        <f>CT772*60</f>
        <v/>
      </c>
      <c r="BG772" s="121">
        <f>BE772</f>
        <v/>
      </c>
      <c r="BH772" s="122">
        <f>CU772*60</f>
        <v/>
      </c>
      <c r="BI772" s="122">
        <f>CV772</f>
        <v/>
      </c>
      <c r="BJ772" s="117"/>
      <c r="BK772" s="812">
        <f>Overview!$E$7</f>
        <v/>
      </c>
      <c r="BL772" s="117"/>
      <c r="BM772" s="836">
        <f>CW772</f>
        <v/>
      </c>
      <c r="BN772" s="812">
        <f>Overview!$P$153</f>
        <v/>
      </c>
      <c r="BO772" s="117"/>
      <c r="BP772" s="117"/>
      <c r="BQ772" s="115"/>
      <c r="BR772" s="1478"/>
      <c r="BS772" s="1548"/>
      <c r="BT772" s="2127" t="inlineStr">
        <is>
          <t>WLAN</t>
        </is>
      </c>
      <c r="BU772" s="2127" t="inlineStr">
        <is>
          <t>2.4 GHz</t>
        </is>
      </c>
      <c r="BV772" s="465">
        <f>Overview!$E$30</f>
        <v/>
      </c>
      <c r="BW772" s="2127"/>
      <c r="BX772" s="2127"/>
      <c r="BY772" s="510"/>
      <c r="BZ772" s="510"/>
      <c r="CA772" s="511" t="str">
        <f>IF(COUNT(CF766:CF771)=0,IF(COUNT(CE766:CE771)=0,"TBD",VLOOKUP(MAX(CE766:CE771),CE766:CI771,5,FALSE)),VLOOKUP(MAX(CF766:CF771),CF766:CI771,4,FALSE))</f>
        <v>TBD</v>
      </c>
      <c r="CB772" s="1971">
        <v>5</v>
      </c>
      <c r="CC772" s="510">
        <f>IF(COUNT('Conducted WiFi'!$AH$3:$AH$9)=0,7,INDEX('Conducted WiFi'!$T$3:$T$9,MATCH(MAX('Conducted WiFi'!$AH$3:$AH$9),'Conducted WiFi'!$AH$3:$AH$9,0)))</f>
        <v>7</v>
      </c>
      <c r="CD772" s="510">
        <f>IF(COUNT('Conducted WiFi'!$AH$3:$AH$9)=0,2442,INDEX('Conducted WiFi'!$U$3:$U$9,MATCH(MAX('Conducted WiFi'!$AH$3:$AH$9),'Conducted WiFi'!$AH$3:$AH$9,0)))</f>
        <v>2442</v>
      </c>
      <c r="CE772" s="2013"/>
      <c r="CF772" s="1966"/>
      <c r="CG772" s="392" t="str">
        <f>IF(OR($BY$547="",$BY$547=""),"",$BY$547)</f>
        <v/>
      </c>
      <c r="CH772" s="392">
        <f>BZ772</f>
        <v/>
      </c>
      <c r="CI772" s="392">
        <f>CA772</f>
        <v/>
      </c>
      <c r="CJ772" s="1528"/>
      <c r="CK772" s="1608"/>
      <c r="CL772" s="206">
        <f>IF(CF772=""," ",IF(ABS(CE772-CF772)&lt;=0.125,"Valid","Not valid"))</f>
        <v/>
      </c>
      <c r="CM772" s="207">
        <f> IF(CE772="","",IF(AND(CE772&lt;&gt;"",CF772=""),IF(CE772&gt;=1,"Medir+Sig Max","No"),IF(CF772&lt;&gt;"",IF(CF772&gt;=1,"Medir+Sig Max","No"),"")))</f>
        <v/>
      </c>
      <c r="CN772" s="1787"/>
      <c r="CO772" s="220">
        <f>IF(CK772="",IF(AND(CE772="",CF772=""),"",IF(CF772="",IF(DE772&gt;1,ROUND(DE772*CE772,3),CE772),IF(DE772&gt;1,ROUND(DE772*CF772,3),CF772))),IF(AND(CE772="",CF772=""),"",IF(CF772="",IF(DE772&gt;1,ROUND(DE772*CE772*(1/(CK772)),3),CE772*(1/(CK772))),IF(DE772&gt;1,ROUND(DE772*CF772*(1/(CK772)),3),CF772*(1/(CK772))))))</f>
        <v/>
      </c>
      <c r="CP772" s="2043">
        <f>IF(COUNTIF(Overview!K12:K14,TRUE)&gt;0,2,IF(COUNTIF(Overview!L12:L14,TRUE)&gt;0,4,0))</f>
        <v/>
      </c>
      <c r="CQ772" s="1472">
        <f>IF(CO772="","",IF(CO772&gt;CP772,"Fail","Pass"))</f>
        <v/>
      </c>
      <c r="CR772" s="1481"/>
      <c r="CS772" s="1565">
        <f>MyTimestamp(CO772)</f>
        <v/>
      </c>
      <c r="CT772" s="1531">
        <f>IF(CE772="",0,15)+IF(CF772="",0,15)</f>
        <v/>
      </c>
      <c r="CU772" s="1532">
        <f>IF(CT772=0,0,2)</f>
        <v/>
      </c>
      <c r="CV772" s="859"/>
      <c r="CW772" s="859"/>
      <c r="CX772" s="2038"/>
      <c r="CY772" s="2044"/>
      <c r="CZ772" s="1543">
        <f>10^(CJ772/20)*100-100</f>
        <v/>
      </c>
      <c r="DA772" s="1354"/>
      <c r="DB772" s="1452"/>
      <c r="DC772" s="1273">
        <f>IF(DA772="","",10^(DA772/10))</f>
        <v/>
      </c>
      <c r="DD772" s="1406">
        <f>IF(ISNUMBER(DB772)=FALSE,"",10^(DB772/10))</f>
        <v/>
      </c>
      <c r="DE772" s="1543">
        <f>IF(AND(ISNUMBER(DC772),ISNUMBER(DD772)),IF(DC772/DD772&gt;1,ROUND((DC772)/DD772,3),1),1)</f>
        <v/>
      </c>
      <c r="DF772" s="1541"/>
      <c r="DG772" s="1541"/>
      <c r="DH772" s="1541"/>
      <c r="DI772" s="1541"/>
      <c r="DJ772" s="1541"/>
      <c r="DK772" s="1541"/>
      <c r="DL772" s="1541"/>
      <c r="DM772" s="1541"/>
      <c r="DN772" s="1541"/>
      <c r="DO772" s="1541"/>
      <c r="DP772" s="1541"/>
      <c r="DQ772" s="1541"/>
      <c r="DR772" s="1541"/>
    </row>
    <row r="773" ht="12.75" x14ac:dyDescent="0.2">
      <c r="A773" s="1541"/>
      <c r="B773" s="1541"/>
      <c r="C773"/>
      <c r="D773" s="130">
        <f>IF(BX$766="Close to Ear","EN 62209-1","EN 62209-2")</f>
        <v/>
      </c>
      <c r="E773" s="130">
        <f>IF(CG773="Close to Ear","2016","2010/A1:2019")</f>
        <v/>
      </c>
      <c r="F773" s="1488" t="inlineStr">
        <is>
          <t>5.5</t>
        </is>
      </c>
      <c r="G773" s="1497"/>
      <c r="H773" s="120">
        <f>BV773</f>
        <v/>
      </c>
      <c r="I773" s="120">
        <f>BW773</f>
        <v/>
      </c>
      <c r="J773" s="687" t="inlineStr">
        <is>
          <t>WLAN</t>
        </is>
      </c>
      <c r="K773" s="194" t="inlineStr">
        <is>
          <t>2.4 GHz</t>
        </is>
      </c>
      <c r="L773" s="115"/>
      <c r="M773" s="120"/>
      <c r="N773" s="119"/>
      <c r="O773" s="131"/>
      <c r="P773" s="6597"/>
      <c r="Q773" s="131"/>
      <c r="R773" s="131"/>
      <c r="S773" s="120"/>
      <c r="T773" s="120">
        <v>7</v>
      </c>
      <c r="U773" s="120">
        <v>2442</v>
      </c>
      <c r="V773" s="119"/>
      <c r="W773" s="197"/>
      <c r="X773" s="119"/>
      <c r="Y773" s="119"/>
      <c r="Z773" s="119"/>
      <c r="AA773" s="115"/>
      <c r="AB773" s="115"/>
      <c r="AC773" s="689">
        <f>IF(OR(BX$766="Close to Ear",BX$766="Close to Head"),"Head",IF(BX$766="Extremity","Extremity","Body"))</f>
        <v/>
      </c>
      <c r="AD773" s="690">
        <f>CA773</f>
        <v/>
      </c>
      <c r="AE773" s="688">
        <f>CB773</f>
        <v/>
      </c>
      <c r="AF773" s="115"/>
      <c r="AG773" s="808">
        <f>IF(AZ773="","N/A",IF(CQ773="Pass","P","F"))</f>
        <v/>
      </c>
      <c r="AH773" s="129"/>
      <c r="AI773" s="129"/>
      <c r="AJ773" s="129"/>
      <c r="AK773" s="119"/>
      <c r="AL773" s="115"/>
      <c r="AM773" s="119"/>
      <c r="AN773" s="119"/>
      <c r="AO773" s="692"/>
      <c r="AP773" s="692"/>
      <c r="AQ773" s="692"/>
      <c r="AR773" s="692"/>
      <c r="AS773" s="692"/>
      <c r="AT773" s="691">
        <f>CE773</f>
        <v/>
      </c>
      <c r="AU773" s="691">
        <f>CF773</f>
        <v/>
      </c>
      <c r="AV773" s="813"/>
      <c r="AW773" s="813"/>
      <c r="AX773" s="197">
        <f>CZ773</f>
        <v/>
      </c>
      <c r="AY773" s="197">
        <f>DE773</f>
        <v/>
      </c>
      <c r="AZ773" s="3379">
        <f>CO773</f>
        <v/>
      </c>
      <c r="BA773" s="3380"/>
      <c r="BB773" s="197">
        <f>CP773</f>
        <v/>
      </c>
      <c r="BC773" s="813"/>
      <c r="BD773" s="197">
        <f>CR773</f>
        <v/>
      </c>
      <c r="BE773" s="121">
        <f>CS773</f>
        <v/>
      </c>
      <c r="BF773" s="122">
        <f>CT773*60</f>
        <v/>
      </c>
      <c r="BG773" s="121">
        <f>BE773</f>
        <v/>
      </c>
      <c r="BH773" s="122">
        <f>CU773*60</f>
        <v/>
      </c>
      <c r="BI773" s="122">
        <f>CV773</f>
        <v/>
      </c>
      <c r="BJ773" s="117"/>
      <c r="BK773" s="812">
        <f>Overview!$E$7</f>
        <v/>
      </c>
      <c r="BL773" s="117"/>
      <c r="BM773" s="836">
        <f>CW773</f>
        <v/>
      </c>
      <c r="BN773" s="812">
        <f>Overview!$P$153</f>
        <v/>
      </c>
      <c r="BO773" s="117"/>
      <c r="BP773" s="117"/>
      <c r="BQ773" s="115"/>
      <c r="BR773" s="1478"/>
      <c r="BS773" s="1548"/>
      <c r="BT773" s="2128" t="inlineStr">
        <is>
          <t>WLAN</t>
        </is>
      </c>
      <c r="BU773" s="2128" t="inlineStr">
        <is>
          <t>2.4 GHz</t>
        </is>
      </c>
      <c r="BV773" s="469">
        <f>Overview!$E$30</f>
        <v/>
      </c>
      <c r="BW773" s="2128"/>
      <c r="BX773" s="2128"/>
      <c r="BY773" s="510"/>
      <c r="BZ773" s="510"/>
      <c r="CA773" s="511" t="str">
        <f>CA772</f>
        <v>TBD</v>
      </c>
      <c r="CB773" s="1971">
        <v>5</v>
      </c>
      <c r="CC773" s="510">
        <f>IF(COUNT('Conducted WiFi'!$AH$3:$AH$9)=0,7,INDEX('Conducted WiFi'!$T$3:$T$9,MATCH(MAX('Conducted WiFi'!$AH$3:$AH$9),'Conducted WiFi'!$AH$3:$AH$9,0)))</f>
        <v>7</v>
      </c>
      <c r="CD773" s="1718">
        <f>IF(COUNT('Conducted WiFi'!$AH$3:$AH$9)=0,2442,INDEX('Conducted WiFi'!$U$3:$U$9,MATCH(MAX('Conducted WiFi'!$AH$3:$AH$9),'Conducted WiFi'!$AH$3:$AH$9,0)))</f>
        <v>2442</v>
      </c>
      <c r="CE773" s="2013"/>
      <c r="CF773" s="1966"/>
      <c r="CG773" s="392" t="str">
        <f>IF(OR($BY$547="",$BY$547=""),"",$BY$547)</f>
        <v/>
      </c>
      <c r="CH773" s="392">
        <f>BZ773</f>
        <v/>
      </c>
      <c r="CI773" s="392">
        <f>CA773</f>
        <v/>
      </c>
      <c r="CJ773" s="1528"/>
      <c r="CK773" s="1608"/>
      <c r="CL773" s="206">
        <f>IF(CF773=""," ",IF(ABS(CE773-CF773)&lt;=0.125,"Valid","Not valid"))</f>
        <v/>
      </c>
      <c r="CM773" s="207">
        <f> IF(CE773="","",IF(AND(CE773&lt;&gt;"",CF773=""),IF(CE773&gt;=1,"Medir+Sig Max","No"),IF(CF773&lt;&gt;"",IF(CF773&gt;=1,"Medir+Sig Max","No"),"")))</f>
        <v/>
      </c>
      <c r="CN773" s="1787"/>
      <c r="CO773" s="220">
        <f>IF(CK773="",IF(AND(CE773="",CF773=""),"",IF(CF773="",IF(DE773&gt;1,ROUND(DE773*CE773,3),CE773),IF(DE773&gt;1,ROUND(DE773*CF773,3),CF773))),IF(AND(CE773="",CF773=""),"",IF(CF773="",IF(DE773&gt;1,ROUND(DE773*CE773*(1/(CK773)),3),CE773*(1/(CK773))),IF(DE773&gt;1,ROUND(DE773*CF773*(1/(CK773)),3),CF773*(1/(CK773))))))</f>
        <v/>
      </c>
      <c r="CP773" s="2043">
        <f>IF(COUNTIF(Overview!K12:K14,TRUE)&gt;0,2,IF(COUNTIF(Overview!L12:L14,TRUE)&gt;0,4,0))</f>
        <v/>
      </c>
      <c r="CQ773" s="1472">
        <f>IF(CO773="","",IF(CO773&gt;CP773,"Fail","Pass"))</f>
        <v/>
      </c>
      <c r="CR773" s="1481"/>
      <c r="CS773" s="1565">
        <f>MyTimestamp(CO773)</f>
        <v/>
      </c>
      <c r="CT773" s="1531">
        <f>IF(CE773="",0,15)+IF(CF773="",0,15)</f>
        <v/>
      </c>
      <c r="CU773" s="1532">
        <f>IF(CT773=0,0,2)</f>
        <v/>
      </c>
      <c r="CV773" s="859"/>
      <c r="CW773" s="859"/>
      <c r="CX773" s="2038"/>
      <c r="CY773" s="2044"/>
      <c r="CZ773" s="1543">
        <f>10^(CJ773/20)*100-100</f>
        <v/>
      </c>
      <c r="DA773" s="1354"/>
      <c r="DB773" s="1452"/>
      <c r="DC773" s="1273">
        <f>IF(DA773="","",10^(DA773/10))</f>
        <v/>
      </c>
      <c r="DD773" s="1406">
        <f>IF(ISNUMBER(DB773)=FALSE,"",10^(DB773/10))</f>
        <v/>
      </c>
      <c r="DE773" s="1543">
        <f>IF(AND(ISNUMBER(DC773),ISNUMBER(DD773)),IF(DC773/DD773&gt;1,ROUND((DC773)/DD773,3),1),1)</f>
        <v/>
      </c>
      <c r="DF773" s="1541"/>
      <c r="DG773" s="1541"/>
      <c r="DH773" s="1541"/>
      <c r="DI773" s="1541"/>
      <c r="DJ773" s="1541"/>
      <c r="DK773" s="1541"/>
      <c r="DL773" s="1541"/>
      <c r="DM773" s="1541"/>
      <c r="DN773" s="1541"/>
      <c r="DO773" s="1541"/>
      <c r="DP773" s="1541"/>
      <c r="DQ773" s="1541"/>
      <c r="DR773" s="1541"/>
    </row>
    <row r="774" ht="12.75" x14ac:dyDescent="0.2">
      <c r="A774" s="1541"/>
      <c r="B774" s="1541"/>
      <c r="C774"/>
      <c r="D774" s="130">
        <f>IF(BX$766="Close to Ear","EN 62209-1","EN 62209-2")</f>
        <v/>
      </c>
      <c r="E774" s="130">
        <f>IF(CG774="Close to Ear","2016","2010/A1:2019")</f>
        <v/>
      </c>
      <c r="F774" s="1488" t="inlineStr">
        <is>
          <t>5.5</t>
        </is>
      </c>
      <c r="G774" s="1497"/>
      <c r="H774" s="120">
        <f>BV774</f>
        <v/>
      </c>
      <c r="I774" s="120">
        <f>BW774</f>
        <v/>
      </c>
      <c r="J774" s="687" t="inlineStr">
        <is>
          <t>WLAN</t>
        </is>
      </c>
      <c r="K774" s="194" t="inlineStr">
        <is>
          <t>2.4 GHz</t>
        </is>
      </c>
      <c r="L774" s="115"/>
      <c r="M774" s="120"/>
      <c r="N774" s="119"/>
      <c r="O774" s="131"/>
      <c r="P774" s="6597"/>
      <c r="Q774" s="131"/>
      <c r="R774" s="131"/>
      <c r="S774" s="120"/>
      <c r="T774" s="120">
        <v>7</v>
      </c>
      <c r="U774" s="120">
        <v>2442</v>
      </c>
      <c r="V774" s="119"/>
      <c r="W774" s="197"/>
      <c r="X774" s="119"/>
      <c r="Y774" s="119"/>
      <c r="Z774" s="119"/>
      <c r="AA774" s="115"/>
      <c r="AB774" s="115"/>
      <c r="AC774" s="689">
        <f>IF(OR(BX$766="Close to Ear",BX$766="Close to Head"),"Head",IF(BX$766="Extremity","Extremity","Body"))</f>
        <v/>
      </c>
      <c r="AD774" s="690">
        <f>CA774</f>
        <v/>
      </c>
      <c r="AE774" s="688">
        <f>CB774</f>
        <v/>
      </c>
      <c r="AF774" s="115"/>
      <c r="AG774" s="808">
        <f>IF(AZ774="","N/A",IF(CQ774="Pass","P","F"))</f>
        <v/>
      </c>
      <c r="AH774" s="129"/>
      <c r="AI774" s="129"/>
      <c r="AJ774" s="129"/>
      <c r="AK774" s="119"/>
      <c r="AL774" s="115"/>
      <c r="AM774" s="119"/>
      <c r="AN774" s="119"/>
      <c r="AO774" s="692"/>
      <c r="AP774" s="692"/>
      <c r="AQ774" s="692"/>
      <c r="AR774" s="692"/>
      <c r="AS774" s="692"/>
      <c r="AT774" s="691">
        <f>CE774</f>
        <v/>
      </c>
      <c r="AU774" s="691">
        <f>CF774</f>
        <v/>
      </c>
      <c r="AV774" s="813"/>
      <c r="AW774" s="813"/>
      <c r="AX774" s="197">
        <f>CZ774</f>
        <v/>
      </c>
      <c r="AY774" s="197">
        <f>DE774</f>
        <v/>
      </c>
      <c r="AZ774" s="3379">
        <f>CO774</f>
        <v/>
      </c>
      <c r="BA774" s="3380"/>
      <c r="BB774" s="197">
        <f>CP774</f>
        <v/>
      </c>
      <c r="BC774" s="813"/>
      <c r="BD774" s="197">
        <f>CR774</f>
        <v/>
      </c>
      <c r="BE774" s="121">
        <f>CS774</f>
        <v/>
      </c>
      <c r="BF774" s="122">
        <f>CT774*60</f>
        <v/>
      </c>
      <c r="BG774" s="121">
        <f>BE774</f>
        <v/>
      </c>
      <c r="BH774" s="122">
        <f>CU774*60</f>
        <v/>
      </c>
      <c r="BI774" s="122">
        <f>CV774</f>
        <v/>
      </c>
      <c r="BJ774" s="117"/>
      <c r="BK774" s="812">
        <f>Overview!$E$7</f>
        <v/>
      </c>
      <c r="BL774" s="117"/>
      <c r="BM774" s="836">
        <f>CW774</f>
        <v/>
      </c>
      <c r="BN774" s="812">
        <f>Overview!$P$153</f>
        <v/>
      </c>
      <c r="BO774" s="117"/>
      <c r="BP774" s="117"/>
      <c r="BQ774" s="115"/>
      <c r="BR774" s="1478"/>
      <c r="BS774" s="1548"/>
      <c r="BT774" s="2127" t="inlineStr">
        <is>
          <t>WLAN</t>
        </is>
      </c>
      <c r="BU774" s="2127" t="inlineStr">
        <is>
          <t>2.4 GHz</t>
        </is>
      </c>
      <c r="BV774" s="465">
        <f>Overview!$E$30</f>
        <v/>
      </c>
      <c r="BW774" s="2127"/>
      <c r="BX774" s="2127"/>
      <c r="BY774" s="510"/>
      <c r="BZ774" s="510"/>
      <c r="CA774" s="511" t="str">
        <f>CA773</f>
        <v>TBD</v>
      </c>
      <c r="CB774" s="1971">
        <v>5</v>
      </c>
      <c r="CC774" s="510">
        <f>IF(COUNT('Conducted WiFi'!$AH$3:$AH$9)=0,7,INDEX('Conducted WiFi'!$T$3:$T$9,MATCH(MAX('Conducted WiFi'!$AH$3:$AH$9),'Conducted WiFi'!$AH$3:$AH$9,0)))</f>
        <v>7</v>
      </c>
      <c r="CD774" s="1718">
        <f>IF(COUNT('Conducted WiFi'!$AH$3:$AH$9)=0,2442,INDEX('Conducted WiFi'!$U$3:$U$9,MATCH(MAX('Conducted WiFi'!$AH$3:$AH$9),'Conducted WiFi'!$AH$3:$AH$9,0)))</f>
        <v>2442</v>
      </c>
      <c r="CE774" s="2013"/>
      <c r="CF774" s="1966"/>
      <c r="CG774" s="392" t="str">
        <f>IF(OR($BY$547="",$BY$547=""),"",$BY$547)</f>
        <v/>
      </c>
      <c r="CH774" s="392">
        <f>BZ774</f>
        <v/>
      </c>
      <c r="CI774" s="392">
        <f>CA774</f>
        <v/>
      </c>
      <c r="CJ774" s="1528"/>
      <c r="CK774" s="1608"/>
      <c r="CL774" s="206">
        <f>IF(CF774=""," ",IF(ABS(CE774-CF774)&lt;=0.125,"Valid","Not valid"))</f>
        <v/>
      </c>
      <c r="CM774" s="207">
        <f> IF(CE774="","",IF(AND(CE774&lt;&gt;"",CF774=""),IF(CE774&gt;=1,"Medir+Sig Max","No"),IF(CF774&lt;&gt;"",IF(CF774&gt;=1,"Medir+Sig Max","No"),"")))</f>
        <v/>
      </c>
      <c r="CN774" s="1787"/>
      <c r="CO774" s="220">
        <f>IF(CK774="",IF(AND(CE774="",CF774=""),"",IF(CF774="",IF(DE774&gt;1,ROUND(DE774*CE774,3),CE774),IF(DE774&gt;1,ROUND(DE774*CF774,3),CF774))),IF(AND(CE774="",CF774=""),"",IF(CF774="",IF(DE774&gt;1,ROUND(DE774*CE774*(1/(CK774)),3),CE774*(1/(CK774))),IF(DE774&gt;1,ROUND(DE774*CF774*(1/(CK774)),3),CF774*(1/(CK774))))))</f>
        <v/>
      </c>
      <c r="CP774" s="2043">
        <f>IF(COUNTIF(Overview!K12:K14,TRUE)&gt;0,2,IF(COUNTIF(Overview!L12:L14,TRUE)&gt;0,4,0))</f>
        <v/>
      </c>
      <c r="CQ774" s="1472">
        <f>IF(CO774="","",IF(CO774&gt;CP774,"Fail","Pass"))</f>
        <v/>
      </c>
      <c r="CR774" s="1481"/>
      <c r="CS774" s="1565">
        <f>MyTimestamp(CO774)</f>
        <v/>
      </c>
      <c r="CT774" s="1531">
        <f>IF(CE774="",0,15)+IF(CF774="",0,15)</f>
        <v/>
      </c>
      <c r="CU774" s="1532">
        <f>IF(CT774=0,0,2)</f>
        <v/>
      </c>
      <c r="CV774" s="859"/>
      <c r="CW774" s="859"/>
      <c r="CX774" s="2038"/>
      <c r="CY774" s="2044"/>
      <c r="CZ774" s="1543">
        <f>10^(CJ774/20)*100-100</f>
        <v/>
      </c>
      <c r="DA774" s="1354"/>
      <c r="DB774" s="1452"/>
      <c r="DC774" s="1273">
        <f>IF(DA774="","",10^(DA774/10))</f>
        <v/>
      </c>
      <c r="DD774" s="1406">
        <f>IF(ISNUMBER(DB774)=FALSE,"",10^(DB774/10))</f>
        <v/>
      </c>
      <c r="DE774" s="1543">
        <f>IF(AND(ISNUMBER(DC774),ISNUMBER(DD774)),IF(DC774/DD774&gt;1,ROUND((DC774)/DD774,3),1),1)</f>
        <v/>
      </c>
      <c r="DF774" s="1541"/>
      <c r="DG774" s="1541"/>
      <c r="DH774" s="1541"/>
      <c r="DI774" s="1541"/>
      <c r="DJ774" s="1541"/>
      <c r="DK774" s="1541"/>
      <c r="DL774" s="1541"/>
      <c r="DM774" s="1541"/>
      <c r="DN774" s="1541"/>
      <c r="DO774" s="1541"/>
      <c r="DP774" s="1541"/>
      <c r="DQ774" s="1541"/>
      <c r="DR774" s="1541"/>
    </row>
    <row r="775" ht="12.75" x14ac:dyDescent="0.2">
      <c r="A775" s="1541"/>
      <c r="B775" s="1541"/>
      <c r="C775"/>
      <c r="D775" s="130">
        <f>IF(BX$766="Close to Ear","EN 62209-1","EN 62209-2")</f>
        <v/>
      </c>
      <c r="E775" s="130">
        <f>IF(CG775="Close to Ear","2016","2010/A1:2019")</f>
        <v/>
      </c>
      <c r="F775" s="1488" t="inlineStr">
        <is>
          <t>5.5</t>
        </is>
      </c>
      <c r="G775" s="1497"/>
      <c r="H775" s="120">
        <f>BV775</f>
        <v/>
      </c>
      <c r="I775" s="120">
        <f>BW775</f>
        <v/>
      </c>
      <c r="J775" s="687" t="inlineStr">
        <is>
          <t>WLAN</t>
        </is>
      </c>
      <c r="K775" s="194" t="inlineStr">
        <is>
          <t>2.4 GHz</t>
        </is>
      </c>
      <c r="L775" s="115"/>
      <c r="M775" s="120"/>
      <c r="N775" s="119"/>
      <c r="O775" s="131"/>
      <c r="P775" s="6597"/>
      <c r="Q775" s="131"/>
      <c r="R775" s="131"/>
      <c r="S775" s="120"/>
      <c r="T775" s="120">
        <v>7</v>
      </c>
      <c r="U775" s="120">
        <v>2442</v>
      </c>
      <c r="V775" s="119"/>
      <c r="W775" s="197"/>
      <c r="X775" s="119"/>
      <c r="Y775" s="119"/>
      <c r="Z775" s="119"/>
      <c r="AA775" s="115"/>
      <c r="AB775" s="115"/>
      <c r="AC775" s="689">
        <f>IF(OR(BX$766="Close to Ear",BX$766="Close to Head"),"Head",IF(BX$766="Extremity","Extremity","Body"))</f>
        <v/>
      </c>
      <c r="AD775" s="690">
        <f>CA775</f>
        <v/>
      </c>
      <c r="AE775" s="688">
        <f>CB775</f>
        <v/>
      </c>
      <c r="AF775" s="115"/>
      <c r="AG775" s="808">
        <f>IF(AZ775="","N/A",IF(CQ775="Pass","P","F"))</f>
        <v/>
      </c>
      <c r="AH775" s="129"/>
      <c r="AI775" s="129"/>
      <c r="AJ775" s="129"/>
      <c r="AK775" s="119"/>
      <c r="AL775" s="115"/>
      <c r="AM775" s="119"/>
      <c r="AN775" s="119"/>
      <c r="AO775" s="692"/>
      <c r="AP775" s="692"/>
      <c r="AQ775" s="692"/>
      <c r="AR775" s="692"/>
      <c r="AS775" s="692"/>
      <c r="AT775" s="691">
        <f>CE775</f>
        <v/>
      </c>
      <c r="AU775" s="691">
        <f>CF775</f>
        <v/>
      </c>
      <c r="AV775" s="813"/>
      <c r="AW775" s="813"/>
      <c r="AX775" s="197">
        <f>CZ775</f>
        <v/>
      </c>
      <c r="AY775" s="197">
        <f>DE775</f>
        <v/>
      </c>
      <c r="AZ775" s="3379">
        <f>CO775</f>
        <v/>
      </c>
      <c r="BA775" s="3380"/>
      <c r="BB775" s="197">
        <f>CP775</f>
        <v/>
      </c>
      <c r="BC775" s="813"/>
      <c r="BD775" s="197">
        <f>CR775</f>
        <v/>
      </c>
      <c r="BE775" s="121">
        <f>CS775</f>
        <v/>
      </c>
      <c r="BF775" s="122">
        <f>CT775*60</f>
        <v/>
      </c>
      <c r="BG775" s="121">
        <f>BE775</f>
        <v/>
      </c>
      <c r="BH775" s="122">
        <f>CU775*60</f>
        <v/>
      </c>
      <c r="BI775" s="122">
        <f>CV775</f>
        <v/>
      </c>
      <c r="BJ775" s="117"/>
      <c r="BK775" s="812">
        <f>Overview!$E$7</f>
        <v/>
      </c>
      <c r="BL775" s="117"/>
      <c r="BM775" s="836">
        <f>CW775</f>
        <v/>
      </c>
      <c r="BN775" s="812">
        <f>Overview!$P$153</f>
        <v/>
      </c>
      <c r="BO775" s="117"/>
      <c r="BP775" s="117"/>
      <c r="BQ775" s="115"/>
      <c r="BR775" s="1478"/>
      <c r="BS775" s="1548"/>
      <c r="BT775" s="2127" t="inlineStr">
        <is>
          <t>WLAN</t>
        </is>
      </c>
      <c r="BU775" s="2127" t="inlineStr">
        <is>
          <t>2.4 GHz</t>
        </is>
      </c>
      <c r="BV775" s="465">
        <f>Overview!$E$30</f>
        <v/>
      </c>
      <c r="BW775" s="2127"/>
      <c r="BX775" s="2127"/>
      <c r="BY775" s="510"/>
      <c r="BZ775" s="510"/>
      <c r="CA775" s="511" t="str">
        <f>CA774</f>
        <v>TBD</v>
      </c>
      <c r="CB775" s="1971">
        <v>5</v>
      </c>
      <c r="CC775" s="510">
        <f>IF(COUNT('Conducted WiFi'!$AH$3:$AH$9)=0,7,INDEX('Conducted WiFi'!$T$3:$T$9,MATCH(MAX('Conducted WiFi'!$AH$3:$AH$9),'Conducted WiFi'!$AH$3:$AH$9,0)))</f>
        <v>7</v>
      </c>
      <c r="CD775" s="1718">
        <f>IF(COUNT('Conducted WiFi'!$AH$3:$AH$9)=0,2442,INDEX('Conducted WiFi'!$U$3:$U$9,MATCH(MAX('Conducted WiFi'!$AH$3:$AH$9),'Conducted WiFi'!$AH$3:$AH$9,0)))</f>
        <v>2442</v>
      </c>
      <c r="CE775" s="2013"/>
      <c r="CF775" s="1966"/>
      <c r="CG775" s="392" t="str">
        <f>IF(OR($BY$547="",$BY$547=""),"",$BY$547)</f>
        <v/>
      </c>
      <c r="CH775" s="392">
        <f>BZ775</f>
        <v/>
      </c>
      <c r="CI775" s="392">
        <f>CA775</f>
        <v/>
      </c>
      <c r="CJ775" s="1528"/>
      <c r="CK775" s="1608"/>
      <c r="CL775" s="206">
        <f>IF(CF775=""," ",IF(ABS(CE775-CF775)&lt;=0.125,"Valid","Not valid"))</f>
        <v/>
      </c>
      <c r="CM775" s="207">
        <f> IF(CE775="","",IF(AND(CE775&lt;&gt;"",CF775=""),IF(CE775&gt;=1,"Medir+Sig Max","No"),IF(CF775&lt;&gt;"",IF(CF775&gt;=1,"Medir+Sig Max","No"),"")))</f>
        <v/>
      </c>
      <c r="CN775" s="1787"/>
      <c r="CO775" s="220">
        <f>IF(CK775="",IF(AND(CE775="",CF775=""),"",IF(CF775="",IF(DE775&gt;1,ROUND(DE775*CE775,3),CE775),IF(DE775&gt;1,ROUND(DE775*CF775,3),CF775))),IF(AND(CE775="",CF775=""),"",IF(CF775="",IF(DE775&gt;1,ROUND(DE775*CE775*(1/(CK775)),3),CE775*(1/(CK775))),IF(DE775&gt;1,ROUND(DE775*CF775*(1/(CK775)),3),CF775*(1/(CK775))))))</f>
        <v/>
      </c>
      <c r="CP775" s="2043">
        <f>IF(COUNTIF(Overview!K12:K14,TRUE)&gt;0,2,IF(COUNTIF(Overview!L12:L14,TRUE)&gt;0,4,0))</f>
        <v/>
      </c>
      <c r="CQ775" s="1472">
        <f>IF(CO775="","",IF(CO775&gt;CP775,"Fail","Pass"))</f>
        <v/>
      </c>
      <c r="CR775" s="1481"/>
      <c r="CS775" s="1565">
        <f>MyTimestamp(CO775)</f>
        <v/>
      </c>
      <c r="CT775" s="1531">
        <f>IF(CE775="",0,15)+IF(CF775="",0,15)</f>
        <v/>
      </c>
      <c r="CU775" s="1532">
        <f>IF(CT775=0,0,2)</f>
        <v/>
      </c>
      <c r="CV775" s="859"/>
      <c r="CW775" s="859"/>
      <c r="CX775" s="2038"/>
      <c r="CY775" s="2044"/>
      <c r="CZ775" s="1543">
        <f>10^(CJ775/20)*100-100</f>
        <v/>
      </c>
      <c r="DA775" s="1354"/>
      <c r="DB775" s="1452"/>
      <c r="DC775" s="1273">
        <f>IF(DA775="","",10^(DA775/10))</f>
        <v/>
      </c>
      <c r="DD775" s="1406">
        <f>IF(ISNUMBER(DB775)=FALSE,"",10^(DB775/10))</f>
        <v/>
      </c>
      <c r="DE775" s="1543">
        <f>IF(AND(ISNUMBER(DC775),ISNUMBER(DD775)),IF(DC775/DD775&gt;1,ROUND((DC775)/DD775,3),1),1)</f>
        <v/>
      </c>
      <c r="DF775" s="1541"/>
      <c r="DG775" s="1541"/>
      <c r="DH775" s="1541"/>
      <c r="DI775" s="1541"/>
      <c r="DJ775" s="1541"/>
      <c r="DK775" s="1541"/>
      <c r="DL775" s="1541"/>
      <c r="DM775" s="1541"/>
      <c r="DN775" s="1541"/>
      <c r="DO775" s="1541"/>
      <c r="DP775" s="1541"/>
      <c r="DQ775" s="1541"/>
      <c r="DR775" s="1541"/>
    </row>
    <row r="776" ht="12.75" x14ac:dyDescent="0.2">
      <c r="A776" s="1541"/>
      <c r="B776" s="1541"/>
      <c r="C776"/>
      <c r="D776" s="130">
        <f>IF(BX$766="Close to Ear","EN 62209-1","EN 62209-2")</f>
        <v/>
      </c>
      <c r="E776" s="130">
        <f>IF(CG776="Close to Ear","2016","2010/A1:2019")</f>
        <v/>
      </c>
      <c r="F776" s="1488" t="inlineStr">
        <is>
          <t>5.5</t>
        </is>
      </c>
      <c r="G776" s="1497"/>
      <c r="H776" s="120">
        <f>BV776</f>
        <v/>
      </c>
      <c r="I776" s="120">
        <f>BW776</f>
        <v/>
      </c>
      <c r="J776" s="687" t="inlineStr">
        <is>
          <t>WLAN</t>
        </is>
      </c>
      <c r="K776" s="194" t="inlineStr">
        <is>
          <t>2.4 GHz</t>
        </is>
      </c>
      <c r="L776" s="115"/>
      <c r="M776" s="120"/>
      <c r="N776" s="119"/>
      <c r="O776" s="131"/>
      <c r="P776" s="6597"/>
      <c r="Q776" s="131"/>
      <c r="R776" s="131"/>
      <c r="S776" s="120"/>
      <c r="T776" s="120">
        <v>7</v>
      </c>
      <c r="U776" s="120">
        <v>2442</v>
      </c>
      <c r="V776" s="119"/>
      <c r="W776" s="197"/>
      <c r="X776" s="119"/>
      <c r="Y776" s="119"/>
      <c r="Z776" s="119"/>
      <c r="AA776" s="115"/>
      <c r="AB776" s="115"/>
      <c r="AC776" s="689">
        <f>IF(OR(BX$766="Close to Ear",BX$766="Close to Head"),"Head",IF(BX$766="Extremity","Extremity","Body"))</f>
        <v/>
      </c>
      <c r="AD776" s="690">
        <f>CA776</f>
        <v/>
      </c>
      <c r="AE776" s="688">
        <f>CB776</f>
        <v/>
      </c>
      <c r="AF776" s="115"/>
      <c r="AG776" s="808">
        <f>IF(AZ776="","N/A",IF(CQ776="Pass","P","F"))</f>
        <v/>
      </c>
      <c r="AH776" s="129"/>
      <c r="AI776" s="129"/>
      <c r="AJ776" s="129"/>
      <c r="AK776" s="119"/>
      <c r="AL776" s="115"/>
      <c r="AM776" s="119"/>
      <c r="AN776" s="119"/>
      <c r="AO776" s="692"/>
      <c r="AP776" s="692"/>
      <c r="AQ776" s="692"/>
      <c r="AR776" s="692"/>
      <c r="AS776" s="692"/>
      <c r="AT776" s="691">
        <f>CE776</f>
        <v/>
      </c>
      <c r="AU776" s="691">
        <f>CF776</f>
        <v/>
      </c>
      <c r="AV776" s="813"/>
      <c r="AW776" s="813"/>
      <c r="AX776" s="197">
        <f>CZ776</f>
        <v/>
      </c>
      <c r="AY776" s="197">
        <f>DE776</f>
        <v/>
      </c>
      <c r="AZ776" s="3379">
        <f>CO776</f>
        <v/>
      </c>
      <c r="BA776" s="3380"/>
      <c r="BB776" s="197">
        <f>CP776</f>
        <v/>
      </c>
      <c r="BC776" s="813"/>
      <c r="BD776" s="197">
        <f>CR776</f>
        <v/>
      </c>
      <c r="BE776" s="121">
        <f>CS776</f>
        <v/>
      </c>
      <c r="BF776" s="122">
        <f>CT776*60</f>
        <v/>
      </c>
      <c r="BG776" s="121">
        <f>BE776</f>
        <v/>
      </c>
      <c r="BH776" s="122">
        <f>CU776*60</f>
        <v/>
      </c>
      <c r="BI776" s="122">
        <f>CV776</f>
        <v/>
      </c>
      <c r="BJ776" s="117"/>
      <c r="BK776" s="812">
        <f>Overview!$E$7</f>
        <v/>
      </c>
      <c r="BL776" s="117"/>
      <c r="BM776" s="836">
        <f>CW776</f>
        <v/>
      </c>
      <c r="BN776" s="812">
        <f>Overview!$P$153</f>
        <v/>
      </c>
      <c r="BO776" s="117"/>
      <c r="BP776" s="117"/>
      <c r="BQ776" s="115"/>
      <c r="BR776" s="1478"/>
      <c r="BS776" s="1548"/>
      <c r="BT776" s="2127" t="inlineStr">
        <is>
          <t>WLAN</t>
        </is>
      </c>
      <c r="BU776" s="2127" t="inlineStr">
        <is>
          <t>2.4 GHz</t>
        </is>
      </c>
      <c r="BV776" s="465">
        <f>Overview!$E$30</f>
        <v/>
      </c>
      <c r="BW776" s="2127"/>
      <c r="BX776" s="2127"/>
      <c r="BY776" s="510"/>
      <c r="BZ776" s="510"/>
      <c r="CA776" s="511" t="str">
        <f>CA775</f>
        <v>TBD</v>
      </c>
      <c r="CB776" s="1971">
        <v>5</v>
      </c>
      <c r="CC776" s="510">
        <f>IF(COUNT('Conducted WiFi'!$AH$3:$AH$9)=0,7,INDEX('Conducted WiFi'!$T$3:$T$9,MATCH(MAX('Conducted WiFi'!$AH$3:$AH$9),'Conducted WiFi'!$AH$3:$AH$9,0)))</f>
        <v>7</v>
      </c>
      <c r="CD776" s="1718">
        <f>IF(COUNT('Conducted WiFi'!$AH$3:$AH$9)=0,2442,INDEX('Conducted WiFi'!$U$3:$U$9,MATCH(MAX('Conducted WiFi'!$AH$3:$AH$9),'Conducted WiFi'!$AH$3:$AH$9,0)))</f>
        <v>2442</v>
      </c>
      <c r="CE776" s="2013"/>
      <c r="CF776" s="1966"/>
      <c r="CG776" s="392" t="str">
        <f>IF(OR($BY$547="",$BY$547=""),"",$BY$547)</f>
        <v/>
      </c>
      <c r="CH776" s="392">
        <f>BZ776</f>
        <v/>
      </c>
      <c r="CI776" s="392">
        <f>CA776</f>
        <v/>
      </c>
      <c r="CJ776" s="1528"/>
      <c r="CK776" s="1608"/>
      <c r="CL776" s="206">
        <f>IF(CF776=""," ",IF(ABS(CE776-CF776)&lt;=0.125,"Valid","Not valid"))</f>
        <v/>
      </c>
      <c r="CM776" s="207">
        <f> IF(CE776="","",IF(AND(CE776&lt;&gt;"",CF776=""),IF(CE776&gt;=1,"Medir+Sig Max","No"),IF(CF776&lt;&gt;"",IF(CF776&gt;=1,"Medir+Sig Max","No"),"")))</f>
        <v/>
      </c>
      <c r="CN776" s="1787"/>
      <c r="CO776" s="220">
        <f>IF(CK776="",IF(AND(CE776="",CF776=""),"",IF(CF776="",IF(DE776&gt;1,ROUND(DE776*CE776,3),CE776),IF(DE776&gt;1,ROUND(DE776*CF776,3),CF776))),IF(AND(CE776="",CF776=""),"",IF(CF776="",IF(DE776&gt;1,ROUND(DE776*CE776*(1/(CK776)),3),CE776*(1/(CK776))),IF(DE776&gt;1,ROUND(DE776*CF776*(1/(CK776)),3),CF776*(1/(CK776))))))</f>
        <v/>
      </c>
      <c r="CP776" s="2043">
        <f>IF(COUNTIF(Overview!K12:K14,TRUE)&gt;0,2,IF(COUNTIF(Overview!L12:L14,TRUE)&gt;0,4,0))</f>
        <v/>
      </c>
      <c r="CQ776" s="1472">
        <f>IF(CO776="","",IF(CO776&gt;CP776,"Fail","Pass"))</f>
        <v/>
      </c>
      <c r="CR776" s="1481"/>
      <c r="CS776" s="1565">
        <f>MyTimestamp(CO776)</f>
        <v/>
      </c>
      <c r="CT776" s="1531">
        <f>IF(CE776="",0,15)+IF(CF776="",0,15)</f>
        <v/>
      </c>
      <c r="CU776" s="1532">
        <f>IF(CT776=0,0,2)</f>
        <v/>
      </c>
      <c r="CV776" s="859"/>
      <c r="CW776" s="859"/>
      <c r="CX776" s="2038"/>
      <c r="CY776" s="2044"/>
      <c r="CZ776" s="1543">
        <f>10^(CJ776/20)*100-100</f>
        <v/>
      </c>
      <c r="DA776" s="1354"/>
      <c r="DB776" s="1452"/>
      <c r="DC776" s="1273">
        <f>IF(DA776="","",10^(DA776/10))</f>
        <v/>
      </c>
      <c r="DD776" s="1406">
        <f>IF(ISNUMBER(DB776)=FALSE,"",10^(DB776/10))</f>
        <v/>
      </c>
      <c r="DE776" s="1543">
        <f>IF(AND(ISNUMBER(DC776),ISNUMBER(DD776)),IF(DC776/DD776&gt;1,ROUND((DC776)/DD776,3),1),1)</f>
        <v/>
      </c>
      <c r="DF776" s="1541"/>
      <c r="DG776" s="1541"/>
      <c r="DH776" s="1541"/>
      <c r="DI776" s="1541"/>
      <c r="DJ776" s="1541"/>
      <c r="DK776" s="1541"/>
      <c r="DL776" s="1541"/>
      <c r="DM776" s="1541"/>
      <c r="DN776" s="1541"/>
      <c r="DO776" s="1541"/>
      <c r="DP776" s="1541"/>
      <c r="DQ776" s="1541"/>
      <c r="DR776" s="1541"/>
    </row>
    <row r="777" ht="12.75" x14ac:dyDescent="0.2">
      <c r="A777" s="1541"/>
      <c r="B777" s="1541"/>
      <c r="C777"/>
      <c r="D777" s="130">
        <f>IF(BX$766="Close to Ear","EN 62209-1","EN 62209-2")</f>
        <v/>
      </c>
      <c r="E777" s="130">
        <f>IF(CG777="Close to Ear","2016","2010/A1:2019")</f>
        <v/>
      </c>
      <c r="F777" s="1488" t="inlineStr">
        <is>
          <t>5.5</t>
        </is>
      </c>
      <c r="G777" s="1497"/>
      <c r="H777" s="120">
        <f>BV777</f>
        <v/>
      </c>
      <c r="I777" s="120">
        <f>BW777</f>
        <v/>
      </c>
      <c r="J777" s="687" t="inlineStr">
        <is>
          <t>WLAN</t>
        </is>
      </c>
      <c r="K777" s="194" t="inlineStr">
        <is>
          <t>2.4 GHz</t>
        </is>
      </c>
      <c r="L777" s="115"/>
      <c r="M777" s="120"/>
      <c r="N777" s="119"/>
      <c r="O777" s="131"/>
      <c r="P777" s="6597"/>
      <c r="Q777" s="131"/>
      <c r="R777" s="131"/>
      <c r="S777" s="120"/>
      <c r="T777" s="120">
        <v>7</v>
      </c>
      <c r="U777" s="120">
        <v>2442</v>
      </c>
      <c r="V777" s="119"/>
      <c r="W777" s="197"/>
      <c r="X777" s="119"/>
      <c r="Y777" s="119"/>
      <c r="Z777" s="119"/>
      <c r="AA777" s="115"/>
      <c r="AB777" s="115"/>
      <c r="AC777" s="689">
        <f>IF(OR(BX$766="Close to Ear",BX$766="Close to Head"),"Head",IF(BX$766="Extremity","Extremity","Body"))</f>
        <v/>
      </c>
      <c r="AD777" s="690">
        <f>CA777</f>
        <v/>
      </c>
      <c r="AE777" s="688">
        <f>CB777</f>
        <v/>
      </c>
      <c r="AF777" s="115"/>
      <c r="AG777" s="808">
        <f>IF(AZ777="","N/A",IF(CQ777="Pass","P","F"))</f>
        <v/>
      </c>
      <c r="AH777" s="129"/>
      <c r="AI777" s="129"/>
      <c r="AJ777" s="129"/>
      <c r="AK777" s="119"/>
      <c r="AL777" s="115"/>
      <c r="AM777" s="119"/>
      <c r="AN777" s="119"/>
      <c r="AO777" s="692"/>
      <c r="AP777" s="692"/>
      <c r="AQ777" s="692"/>
      <c r="AR777" s="692"/>
      <c r="AS777" s="692"/>
      <c r="AT777" s="691">
        <f>CE777</f>
        <v/>
      </c>
      <c r="AU777" s="691">
        <f>CF777</f>
        <v/>
      </c>
      <c r="AV777" s="813"/>
      <c r="AW777" s="813"/>
      <c r="AX777" s="197">
        <f>CZ777</f>
        <v/>
      </c>
      <c r="AY777" s="197">
        <f>DE777</f>
        <v/>
      </c>
      <c r="AZ777" s="3379">
        <f>CO777</f>
        <v/>
      </c>
      <c r="BA777" s="3380"/>
      <c r="BB777" s="197">
        <f>CP777</f>
        <v/>
      </c>
      <c r="BC777" s="813"/>
      <c r="BD777" s="197">
        <f>CR777</f>
        <v/>
      </c>
      <c r="BE777" s="121">
        <f>CS777</f>
        <v/>
      </c>
      <c r="BF777" s="122">
        <f>CT777*60</f>
        <v/>
      </c>
      <c r="BG777" s="121">
        <f>BE777</f>
        <v/>
      </c>
      <c r="BH777" s="122">
        <f>CU777*60</f>
        <v/>
      </c>
      <c r="BI777" s="122">
        <f>CV777</f>
        <v/>
      </c>
      <c r="BJ777" s="117"/>
      <c r="BK777" s="812">
        <f>Overview!$E$7</f>
        <v/>
      </c>
      <c r="BL777" s="117"/>
      <c r="BM777" s="836">
        <f>CW777</f>
        <v/>
      </c>
      <c r="BN777" s="812">
        <f>Overview!$P$153</f>
        <v/>
      </c>
      <c r="BO777" s="117"/>
      <c r="BP777" s="117"/>
      <c r="BQ777" s="115"/>
      <c r="BR777" s="1478"/>
      <c r="BS777" s="1548"/>
      <c r="BT777" s="2127" t="inlineStr">
        <is>
          <t>WLAN</t>
        </is>
      </c>
      <c r="BU777" s="2127" t="inlineStr">
        <is>
          <t>2.4 GHz</t>
        </is>
      </c>
      <c r="BV777" s="465">
        <f>Overview!$E$30</f>
        <v/>
      </c>
      <c r="BW777" s="2127"/>
      <c r="BX777" s="2127"/>
      <c r="BY777" s="510"/>
      <c r="BZ777" s="510"/>
      <c r="CA777" s="511" t="str">
        <f>CA776</f>
        <v>TBD</v>
      </c>
      <c r="CB777" s="1971">
        <v>5</v>
      </c>
      <c r="CC777" s="510">
        <f>IF(COUNT('Conducted WiFi'!$AH$3:$AH$9)=0,7,INDEX('Conducted WiFi'!$T$3:$T$9,MATCH(MAX('Conducted WiFi'!$AH$3:$AH$9),'Conducted WiFi'!$AH$3:$AH$9,0)))</f>
        <v>7</v>
      </c>
      <c r="CD777" s="1718">
        <f>IF(COUNT('Conducted WiFi'!$AH$3:$AH$9)=0,2442,INDEX('Conducted WiFi'!$U$3:$U$9,MATCH(MAX('Conducted WiFi'!$AH$3:$AH$9),'Conducted WiFi'!$AH$3:$AH$9,0)))</f>
        <v>2442</v>
      </c>
      <c r="CE777" s="2013"/>
      <c r="CF777" s="1966"/>
      <c r="CG777" s="392" t="str">
        <f>IF(OR($BY$547="",$BY$547=""),"",$BY$547)</f>
        <v/>
      </c>
      <c r="CH777" s="392">
        <f>BZ777</f>
        <v/>
      </c>
      <c r="CI777" s="392">
        <f>CA777</f>
        <v/>
      </c>
      <c r="CJ777" s="1528"/>
      <c r="CK777" s="1608"/>
      <c r="CL777" s="206">
        <f>IF(CF777=""," ",IF(ABS(CE777-CF777)&lt;=0.125,"Valid","Not valid"))</f>
        <v/>
      </c>
      <c r="CM777" s="207">
        <f> IF(CE777="","",IF(AND(CE777&lt;&gt;"",CF777=""),IF(CE777&gt;=1,"Medir+Sig Max","No"),IF(CF777&lt;&gt;"",IF(CF777&gt;=1,"Medir+Sig Max","No"),"")))</f>
        <v/>
      </c>
      <c r="CN777" s="1787"/>
      <c r="CO777" s="220">
        <f>IF(CK777="",IF(AND(CE777="",CF777=""),"",IF(CF777="",IF(DE777&gt;1,ROUND(DE777*CE777,3),CE777),IF(DE777&gt;1,ROUND(DE777*CF777,3),CF777))),IF(AND(CE777="",CF777=""),"",IF(CF777="",IF(DE777&gt;1,ROUND(DE777*CE777*(1/(CK777)),3),CE777*(1/(CK777))),IF(DE777&gt;1,ROUND(DE777*CF777*(1/(CK777)),3),CF777*(1/(CK777))))))</f>
        <v/>
      </c>
      <c r="CP777" s="2043">
        <f>IF(COUNTIF(Overview!K12:K14,TRUE)&gt;0,2,IF(COUNTIF(Overview!L12:L14,TRUE)&gt;0,4,0))</f>
        <v/>
      </c>
      <c r="CQ777" s="1472">
        <f>IF(CO777="","",IF(CO777&gt;CP777,"Fail","Pass"))</f>
        <v/>
      </c>
      <c r="CR777" s="1481"/>
      <c r="CS777" s="1565">
        <f>MyTimestamp(CO777)</f>
        <v/>
      </c>
      <c r="CT777" s="1531">
        <f>IF(CE777="",0,15)+IF(CF777="",0,15)</f>
        <v/>
      </c>
      <c r="CU777" s="1532">
        <f>IF(CT777=0,0,2)</f>
        <v/>
      </c>
      <c r="CV777" s="859"/>
      <c r="CW777" s="859"/>
      <c r="CX777" s="2038"/>
      <c r="CY777" s="2044"/>
      <c r="CZ777" s="1543">
        <f>10^(CJ777/20)*100-100</f>
        <v/>
      </c>
      <c r="DA777" s="1354"/>
      <c r="DB777" s="1452"/>
      <c r="DC777" s="1273">
        <f>IF(DA777="","",10^(DA777/10))</f>
        <v/>
      </c>
      <c r="DD777" s="1406">
        <f>IF(ISNUMBER(DB777)=FALSE,"",10^(DB777/10))</f>
        <v/>
      </c>
      <c r="DE777" s="1543">
        <f>IF(AND(ISNUMBER(DC777),ISNUMBER(DD777)),IF(DC777/DD777&gt;1,ROUND((DC777)/DD777,3),1),1)</f>
        <v/>
      </c>
      <c r="DF777" s="1541"/>
      <c r="DG777" s="1541"/>
      <c r="DH777" s="1541"/>
      <c r="DI777" s="1541"/>
      <c r="DJ777" s="1541"/>
      <c r="DK777" s="1541"/>
      <c r="DL777" s="1541"/>
      <c r="DM777" s="1541"/>
      <c r="DN777" s="1541"/>
      <c r="DO777" s="1541"/>
      <c r="DP777" s="1541"/>
      <c r="DQ777" s="1541"/>
      <c r="DR777" s="1541"/>
    </row>
    <row r="778" ht="12.75" x14ac:dyDescent="0.2">
      <c r="A778" s="1541"/>
      <c r="B778" s="1541"/>
      <c r="C778"/>
      <c r="D778" s="130">
        <f>IF(BX$766="Close to Ear","EN 62209-1","EN 62209-2")</f>
        <v/>
      </c>
      <c r="E778" s="130">
        <f>IF(CG778="Close to Ear","2016","2010/A1:2019")</f>
        <v/>
      </c>
      <c r="F778" s="1488" t="inlineStr">
        <is>
          <t>5.5</t>
        </is>
      </c>
      <c r="G778" s="1497"/>
      <c r="H778" s="120">
        <f>BV778</f>
        <v/>
      </c>
      <c r="I778" s="120">
        <f>BW778</f>
        <v/>
      </c>
      <c r="J778" s="687" t="inlineStr">
        <is>
          <t>WLAN</t>
        </is>
      </c>
      <c r="K778" s="194" t="inlineStr">
        <is>
          <t>2.4 GHz</t>
        </is>
      </c>
      <c r="L778" s="115"/>
      <c r="M778" s="120"/>
      <c r="N778" s="119"/>
      <c r="O778" s="131"/>
      <c r="P778" s="6597"/>
      <c r="Q778" s="131"/>
      <c r="R778" s="131"/>
      <c r="S778" s="120"/>
      <c r="T778" s="120">
        <v>7</v>
      </c>
      <c r="U778" s="120">
        <v>2442</v>
      </c>
      <c r="V778" s="119"/>
      <c r="W778" s="197"/>
      <c r="X778" s="119"/>
      <c r="Y778" s="119"/>
      <c r="Z778" s="119"/>
      <c r="AA778" s="115"/>
      <c r="AB778" s="115"/>
      <c r="AC778" s="689">
        <f>IF(OR(BX$766="Close to Ear",BX$766="Close to Head"),"Head",IF(BX$766="Extremity","Extremity","Body"))</f>
        <v/>
      </c>
      <c r="AD778" s="690">
        <f>CA778</f>
        <v/>
      </c>
      <c r="AE778" s="688">
        <f>CB778</f>
        <v/>
      </c>
      <c r="AF778" s="115"/>
      <c r="AG778" s="808">
        <f>IF(AZ778="","N/A",IF(CQ778="Pass","P","F"))</f>
        <v/>
      </c>
      <c r="AH778" s="129"/>
      <c r="AI778" s="129"/>
      <c r="AJ778" s="129"/>
      <c r="AK778" s="119"/>
      <c r="AL778" s="115"/>
      <c r="AM778" s="119"/>
      <c r="AN778" s="119"/>
      <c r="AO778" s="692"/>
      <c r="AP778" s="692"/>
      <c r="AQ778" s="692"/>
      <c r="AR778" s="692"/>
      <c r="AS778" s="692"/>
      <c r="AT778" s="691">
        <f>CE778</f>
        <v/>
      </c>
      <c r="AU778" s="691">
        <f>CF778</f>
        <v/>
      </c>
      <c r="AV778" s="813"/>
      <c r="AW778" s="813"/>
      <c r="AX778" s="197">
        <f>CZ778</f>
        <v/>
      </c>
      <c r="AY778" s="197">
        <f>DE778</f>
        <v/>
      </c>
      <c r="AZ778" s="3379">
        <f>CO778</f>
        <v/>
      </c>
      <c r="BA778" s="3380"/>
      <c r="BB778" s="197">
        <f>CP778</f>
        <v/>
      </c>
      <c r="BC778" s="813"/>
      <c r="BD778" s="197">
        <f>CR778</f>
        <v/>
      </c>
      <c r="BE778" s="121">
        <f>CS778</f>
        <v/>
      </c>
      <c r="BF778" s="122">
        <f>CT778*60</f>
        <v/>
      </c>
      <c r="BG778" s="121">
        <f>BE778</f>
        <v/>
      </c>
      <c r="BH778" s="122">
        <f>CU778*60</f>
        <v/>
      </c>
      <c r="BI778" s="122">
        <f>CV778</f>
        <v/>
      </c>
      <c r="BJ778" s="117"/>
      <c r="BK778" s="812">
        <f>Overview!$E$7</f>
        <v/>
      </c>
      <c r="BL778" s="117"/>
      <c r="BM778" s="836">
        <f>CW778</f>
        <v/>
      </c>
      <c r="BN778" s="812">
        <f>Overview!$P$153</f>
        <v/>
      </c>
      <c r="BO778" s="117"/>
      <c r="BP778" s="117"/>
      <c r="BQ778" s="115"/>
      <c r="BR778" s="1478"/>
      <c r="BS778" s="1548"/>
      <c r="BT778" s="2127" t="inlineStr">
        <is>
          <t>WLAN</t>
        </is>
      </c>
      <c r="BU778" s="2127" t="inlineStr">
        <is>
          <t>2.4 GHz</t>
        </is>
      </c>
      <c r="BV778" s="465">
        <f>Overview!$E$30</f>
        <v/>
      </c>
      <c r="BW778" s="2127"/>
      <c r="BX778" s="2127"/>
      <c r="BY778" s="510"/>
      <c r="BZ778" s="510"/>
      <c r="CA778" s="511" t="str">
        <f>CA777</f>
        <v>TBD</v>
      </c>
      <c r="CB778" s="1971">
        <v>5</v>
      </c>
      <c r="CC778" s="510">
        <f>IF(COUNT('Conducted WiFi'!$AH$3:$AH$9)=0,7,INDEX('Conducted WiFi'!$T$3:$T$9,MATCH(MAX('Conducted WiFi'!$AH$3:$AH$9),'Conducted WiFi'!$AH$3:$AH$9,0)))</f>
        <v>7</v>
      </c>
      <c r="CD778" s="1718">
        <f>IF(COUNT('Conducted WiFi'!$AH$3:$AH$9)=0,2442,INDEX('Conducted WiFi'!$U$3:$U$9,MATCH(MAX('Conducted WiFi'!$AH$3:$AH$9),'Conducted WiFi'!$AH$3:$AH$9,0)))</f>
        <v>2442</v>
      </c>
      <c r="CE778" s="2013"/>
      <c r="CF778" s="1966"/>
      <c r="CG778" s="392" t="str">
        <f>IF(OR($BY$547="",$BY$547=""),"",$BY$547)</f>
        <v/>
      </c>
      <c r="CH778" s="392">
        <f>BZ778</f>
        <v/>
      </c>
      <c r="CI778" s="392">
        <f>CA778</f>
        <v/>
      </c>
      <c r="CJ778" s="1528"/>
      <c r="CK778" s="1608"/>
      <c r="CL778" s="206">
        <f>IF(CF778=""," ",IF(ABS(CE778-CF778)&lt;=0.125,"Valid","Not valid"))</f>
        <v/>
      </c>
      <c r="CM778" s="207">
        <f> IF(CE778="","",IF(AND(CE778&lt;&gt;"",CF778=""),IF(CE778&gt;=1,"Medir+Sig Max","No"),IF(CF778&lt;&gt;"",IF(CF778&gt;=1,"Medir+Sig Max","No"),"")))</f>
        <v/>
      </c>
      <c r="CN778" s="1787"/>
      <c r="CO778" s="220">
        <f>IF(CK778="",IF(AND(CE778="",CF778=""),"",IF(CF778="",IF(DE778&gt;1,ROUND(DE778*CE778,3),CE778),IF(DE778&gt;1,ROUND(DE778*CF778,3),CF778))),IF(AND(CE778="",CF778=""),"",IF(CF778="",IF(DE778&gt;1,ROUND(DE778*CE778*(1/(CK778)),3),CE778*(1/(CK778))),IF(DE778&gt;1,ROUND(DE778*CF778*(1/(CK778)),3),CF778*(1/(CK778))))))</f>
        <v/>
      </c>
      <c r="CP778" s="2043">
        <f>IF(COUNTIF(Overview!K12:K14,TRUE)&gt;0,2,IF(COUNTIF(Overview!L12:L14,TRUE)&gt;0,4,0))</f>
        <v/>
      </c>
      <c r="CQ778" s="1472">
        <f>IF(CO778="","",IF(CO778&gt;CP778,"Fail","Pass"))</f>
        <v/>
      </c>
      <c r="CR778" s="1481"/>
      <c r="CS778" s="1565">
        <f>MyTimestamp(CO778)</f>
        <v/>
      </c>
      <c r="CT778" s="1531">
        <f>IF(CE778="",0,15)+IF(CF778="",0,15)</f>
        <v/>
      </c>
      <c r="CU778" s="1532">
        <f>IF(CT778=0,0,2)</f>
        <v/>
      </c>
      <c r="CV778" s="859"/>
      <c r="CW778" s="859"/>
      <c r="CX778" s="2038"/>
      <c r="CY778" s="2044"/>
      <c r="CZ778" s="1543">
        <f>10^(CJ778/20)*100-100</f>
        <v/>
      </c>
      <c r="DA778" s="1354"/>
      <c r="DB778" s="1452"/>
      <c r="DC778" s="1273">
        <f>IF(DA778="","",10^(DA778/10))</f>
        <v/>
      </c>
      <c r="DD778" s="1406">
        <f>IF(ISNUMBER(DB778)=FALSE,"",10^(DB778/10))</f>
        <v/>
      </c>
      <c r="DE778" s="1543">
        <f>IF(AND(ISNUMBER(DC778),ISNUMBER(DD778)),IF(DC778/DD778&gt;1,ROUND((DC778)/DD778,3),1),1)</f>
        <v/>
      </c>
      <c r="DF778" s="1541"/>
      <c r="DG778" s="1541"/>
      <c r="DH778" s="1541"/>
      <c r="DI778" s="1541"/>
      <c r="DJ778" s="1541"/>
      <c r="DK778" s="1541"/>
      <c r="DL778" s="1541"/>
      <c r="DM778" s="1541"/>
      <c r="DN778" s="1541"/>
      <c r="DO778" s="1541"/>
      <c r="DP778" s="1541"/>
      <c r="DQ778" s="1541"/>
      <c r="DR778" s="1541"/>
    </row>
    <row r="779" ht="12.75" x14ac:dyDescent="0.2">
      <c r="A779" s="1541"/>
      <c r="B779" s="1541"/>
      <c r="C779"/>
      <c r="D779" s="130">
        <f>IF(BX$766="Close to Ear","EN 62209-1","EN 62209-2")</f>
        <v/>
      </c>
      <c r="E779" s="130">
        <f>IF(CG779="Close to Ear","2016","2010/A1:2019")</f>
        <v/>
      </c>
      <c r="F779" s="1488" t="inlineStr">
        <is>
          <t>5.5</t>
        </is>
      </c>
      <c r="G779" s="1497"/>
      <c r="H779" s="120">
        <f>BV779</f>
        <v/>
      </c>
      <c r="I779" s="120">
        <f>BW779</f>
        <v/>
      </c>
      <c r="J779" s="687" t="inlineStr">
        <is>
          <t>WLAN</t>
        </is>
      </c>
      <c r="K779" s="194" t="inlineStr">
        <is>
          <t>2.4 GHz</t>
        </is>
      </c>
      <c r="L779" s="115"/>
      <c r="M779" s="120"/>
      <c r="N779" s="119"/>
      <c r="O779" s="131"/>
      <c r="P779" s="6597"/>
      <c r="Q779" s="131"/>
      <c r="R779" s="131"/>
      <c r="S779" s="120"/>
      <c r="T779" s="120">
        <v>7</v>
      </c>
      <c r="U779" s="120">
        <v>2442</v>
      </c>
      <c r="V779" s="119"/>
      <c r="W779" s="197"/>
      <c r="X779" s="119"/>
      <c r="Y779" s="119"/>
      <c r="Z779" s="119"/>
      <c r="AA779" s="115"/>
      <c r="AB779" s="115"/>
      <c r="AC779" s="689">
        <f>IF(OR(BX$766="Close to Ear",BX$766="Close to Head"),"Head",IF(BX$766="Extremity","Extremity","Body"))</f>
        <v/>
      </c>
      <c r="AD779" s="690">
        <f>CA779</f>
        <v/>
      </c>
      <c r="AE779" s="688">
        <f>CB779</f>
        <v/>
      </c>
      <c r="AF779" s="115"/>
      <c r="AG779" s="808">
        <f>IF(AZ779="","N/A",IF(CQ779="Pass","P","F"))</f>
        <v/>
      </c>
      <c r="AH779" s="129"/>
      <c r="AI779" s="129"/>
      <c r="AJ779" s="129"/>
      <c r="AK779" s="119"/>
      <c r="AL779" s="115"/>
      <c r="AM779" s="119"/>
      <c r="AN779" s="119"/>
      <c r="AO779" s="692"/>
      <c r="AP779" s="692"/>
      <c r="AQ779" s="692"/>
      <c r="AR779" s="692"/>
      <c r="AS779" s="692"/>
      <c r="AT779" s="691">
        <f>CE779</f>
        <v/>
      </c>
      <c r="AU779" s="691">
        <f>CF779</f>
        <v/>
      </c>
      <c r="AV779" s="813"/>
      <c r="AW779" s="813"/>
      <c r="AX779" s="197">
        <f>CZ779</f>
        <v/>
      </c>
      <c r="AY779" s="197">
        <f>DE779</f>
        <v/>
      </c>
      <c r="AZ779" s="3379">
        <f>CO779</f>
        <v/>
      </c>
      <c r="BA779" s="3380"/>
      <c r="BB779" s="197">
        <f>CP779</f>
        <v/>
      </c>
      <c r="BC779" s="813"/>
      <c r="BD779" s="197">
        <f>CR779</f>
        <v/>
      </c>
      <c r="BE779" s="121">
        <f>CS779</f>
        <v/>
      </c>
      <c r="BF779" s="122">
        <f>CT779*60</f>
        <v/>
      </c>
      <c r="BG779" s="121">
        <f>BE779</f>
        <v/>
      </c>
      <c r="BH779" s="122">
        <f>CU779*60</f>
        <v/>
      </c>
      <c r="BI779" s="122">
        <f>CV779</f>
        <v/>
      </c>
      <c r="BJ779" s="117"/>
      <c r="BK779" s="812">
        <f>Overview!$E$7</f>
        <v/>
      </c>
      <c r="BL779" s="117"/>
      <c r="BM779" s="836">
        <f>CW779</f>
        <v/>
      </c>
      <c r="BN779" s="812">
        <f>Overview!$P$153</f>
        <v/>
      </c>
      <c r="BO779" s="117"/>
      <c r="BP779" s="117"/>
      <c r="BQ779" s="115"/>
      <c r="BR779" s="1478"/>
      <c r="BS779" s="1548"/>
      <c r="BT779" s="2127" t="inlineStr">
        <is>
          <t>WLAN</t>
        </is>
      </c>
      <c r="BU779" s="2127" t="inlineStr">
        <is>
          <t>2.4 GHz</t>
        </is>
      </c>
      <c r="BV779" s="465">
        <f>Overview!$E$30</f>
        <v/>
      </c>
      <c r="BW779" s="2127"/>
      <c r="BX779" s="2127"/>
      <c r="BY779" s="560"/>
      <c r="BZ779" s="560"/>
      <c r="CA779" s="561" t="str">
        <f>CA778</f>
        <v>TBD</v>
      </c>
      <c r="CB779" s="202">
        <v>5</v>
      </c>
      <c r="CC779" s="560">
        <f>IF(COUNT('Conducted WiFi'!$AH$3:$AH$9)=0,7,INDEX('Conducted WiFi'!$T$3:$T$9,MATCH(MAX('Conducted WiFi'!$AH$3:$AH$9),'Conducted WiFi'!$AH$3:$AH$9,0)))</f>
        <v>7</v>
      </c>
      <c r="CD779" s="560">
        <f>IF(COUNT('Conducted WiFi'!$AH$3:$AH$9)=0,2442,INDEX('Conducted WiFi'!$U$3:$U$9,MATCH(MAX('Conducted WiFi'!$AH$3:$AH$9),'Conducted WiFi'!$AH$3:$AH$9,0)))</f>
        <v>2442</v>
      </c>
      <c r="CE779" s="2013"/>
      <c r="CF779" s="1966"/>
      <c r="CG779" s="392" t="str">
        <f>IF(OR($BY$547="",$BY$547=""),"",$BY$547)</f>
        <v/>
      </c>
      <c r="CH779" s="392">
        <f>BZ779</f>
        <v/>
      </c>
      <c r="CI779" s="392">
        <f>CA779</f>
        <v/>
      </c>
      <c r="CJ779" s="1528"/>
      <c r="CK779" s="1609"/>
      <c r="CL779" s="206">
        <f>IF(CF779=""," ",IF(ABS(CE779-CF779)&lt;=0.125,"Valid","Not valid"))</f>
        <v/>
      </c>
      <c r="CM779" s="207">
        <f> IF(CE779="","",IF(AND(CE779&lt;&gt;"",CF779=""),IF(CE779&gt;=1,"Medir+Sig Max","No"),IF(CF779&lt;&gt;"",IF(CF779&gt;=1,"Medir+Sig Max","No"),"")))</f>
        <v/>
      </c>
      <c r="CN779" s="1787"/>
      <c r="CO779" s="220">
        <f>IF(CK779="",IF(AND(CE779="",CF779=""),"",IF(CF779="",IF(DE779&gt;1,ROUND(DE779*CE779,3),CE779),IF(DE779&gt;1,ROUND(DE779*CF779,3),CF779))),IF(AND(CE779="",CF779=""),"",IF(CF779="",IF(DE779&gt;1,ROUND(DE779*CE779*(1/(CK779)),3),CE779*(1/(CK779))),IF(DE779&gt;1,ROUND(DE779*CF779*(1/(CK779)),3),CF779*(1/(CK779))))))</f>
        <v/>
      </c>
      <c r="CP779" s="2043">
        <f>IF(COUNTIF(Overview!K12:K14,TRUE)&gt;0,2,IF(COUNTIF(Overview!L12:L14,TRUE)&gt;0,4,0))</f>
        <v/>
      </c>
      <c r="CQ779" s="1472">
        <f>IF(CO779="","",IF(CO779&gt;CP779,"Fail","Pass"))</f>
        <v/>
      </c>
      <c r="CR779" s="1481"/>
      <c r="CS779" s="1565">
        <f>MyTimestamp(CO779)</f>
        <v/>
      </c>
      <c r="CT779" s="1531">
        <f>IF(CE779="",0,15)+IF(CF779="",0,15)</f>
        <v/>
      </c>
      <c r="CU779" s="1532">
        <f>IF(CT779=0,0,2)</f>
        <v/>
      </c>
      <c r="CV779" s="859"/>
      <c r="CW779" s="859"/>
      <c r="CX779" s="2038"/>
      <c r="CY779" s="2044"/>
      <c r="CZ779" s="1543">
        <f>10^(CJ779/20)*100-100</f>
        <v/>
      </c>
      <c r="DA779" s="1354"/>
      <c r="DB779" s="1309"/>
      <c r="DC779" s="1273">
        <f>IF(DA779="","",10^(DA779/10))</f>
        <v/>
      </c>
      <c r="DD779" s="1407">
        <f>IF(ISNUMBER(DB779)=FALSE,"",10^(DB779/10))</f>
        <v/>
      </c>
      <c r="DE779" s="1543">
        <f>IF(AND(ISNUMBER(DC779),ISNUMBER(DD779)),IF(DC779/DD779&gt;1,ROUND((DC779)/DD779,3),1),1)</f>
        <v/>
      </c>
      <c r="DF779" s="1541"/>
      <c r="DG779" s="1541"/>
      <c r="DH779" s="1541"/>
      <c r="DI779" s="1541"/>
      <c r="DJ779" s="1541"/>
      <c r="DK779" s="1541"/>
      <c r="DL779" s="1541"/>
      <c r="DM779" s="1541"/>
      <c r="DN779" s="1541"/>
      <c r="DO779" s="1541"/>
      <c r="DP779" s="1541"/>
      <c r="DQ779" s="1541"/>
      <c r="DR779" s="1541"/>
    </row>
    <row r="780" ht="12.75" x14ac:dyDescent="0.2">
      <c r="A780" s="1541"/>
      <c r="B780" s="1541"/>
      <c r="C780"/>
      <c r="D780" s="130">
        <f>IF(BX$766="Close to Ear","EN 62209-1","EN 62209-2")</f>
        <v/>
      </c>
      <c r="E780" s="130">
        <f>IF(CG780="Close to Ear","2016","2010/A1:2019")</f>
        <v/>
      </c>
      <c r="F780" s="1488" t="inlineStr">
        <is>
          <t>5.5</t>
        </is>
      </c>
      <c r="G780" s="1497"/>
      <c r="H780" s="120">
        <f>BV780</f>
        <v/>
      </c>
      <c r="I780" s="120">
        <f>BW780</f>
        <v/>
      </c>
      <c r="J780" s="687" t="inlineStr">
        <is>
          <t>WLAN</t>
        </is>
      </c>
      <c r="K780" s="194" t="inlineStr">
        <is>
          <t>2.4 GHz</t>
        </is>
      </c>
      <c r="L780" s="115"/>
      <c r="M780" s="120"/>
      <c r="N780" s="119"/>
      <c r="O780" s="131"/>
      <c r="P780" s="6597"/>
      <c r="Q780" s="131"/>
      <c r="R780" s="131"/>
      <c r="S780" s="120"/>
      <c r="T780" s="120">
        <v>7</v>
      </c>
      <c r="U780" s="120">
        <v>2442</v>
      </c>
      <c r="V780" s="119"/>
      <c r="W780" s="197"/>
      <c r="X780" s="119"/>
      <c r="Y780" s="119"/>
      <c r="Z780" s="119"/>
      <c r="AA780" s="115"/>
      <c r="AB780" s="115"/>
      <c r="AC780" s="689">
        <f>IF(OR(BX$766="Close to Ear",BX$766="Close to Head"),"Head",IF(BX$766="Extremity","Extremity","Body"))</f>
        <v/>
      </c>
      <c r="AD780" s="690">
        <f>CA780</f>
        <v/>
      </c>
      <c r="AE780" s="688">
        <f>CB780</f>
        <v/>
      </c>
      <c r="AF780" s="115"/>
      <c r="AG780" s="808">
        <f>IF(AZ780="","N/A",IF(CQ780="Pass","P","F"))</f>
        <v/>
      </c>
      <c r="AH780" s="129"/>
      <c r="AI780" s="129"/>
      <c r="AJ780" s="129"/>
      <c r="AK780" s="119"/>
      <c r="AL780" s="115"/>
      <c r="AM780" s="119"/>
      <c r="AN780" s="119"/>
      <c r="AO780" s="692"/>
      <c r="AP780" s="692"/>
      <c r="AQ780" s="692"/>
      <c r="AR780" s="692"/>
      <c r="AS780" s="692"/>
      <c r="AT780" s="691">
        <f>CE780</f>
        <v/>
      </c>
      <c r="AU780" s="691">
        <f>CF780</f>
        <v/>
      </c>
      <c r="AV780" s="813"/>
      <c r="AW780" s="813"/>
      <c r="AX780" s="197">
        <f>CZ780</f>
        <v/>
      </c>
      <c r="AY780" s="197">
        <f>DE780</f>
        <v/>
      </c>
      <c r="AZ780" s="3379">
        <f>CO780</f>
        <v/>
      </c>
      <c r="BA780" s="3380"/>
      <c r="BB780" s="197">
        <f>CP780</f>
        <v/>
      </c>
      <c r="BC780" s="813"/>
      <c r="BD780" s="197">
        <f>CR780</f>
        <v/>
      </c>
      <c r="BE780" s="121">
        <f>CS780</f>
        <v/>
      </c>
      <c r="BF780" s="122">
        <f>CT780*60</f>
        <v/>
      </c>
      <c r="BG780" s="121">
        <f>BE780</f>
        <v/>
      </c>
      <c r="BH780" s="122">
        <f>CU780*60</f>
        <v/>
      </c>
      <c r="BI780" s="122">
        <f>CV780</f>
        <v/>
      </c>
      <c r="BJ780" s="117"/>
      <c r="BK780" s="812">
        <f>Overview!$E$7</f>
        <v/>
      </c>
      <c r="BL780" s="117"/>
      <c r="BM780" s="836">
        <f>CW780</f>
        <v/>
      </c>
      <c r="BN780" s="812">
        <f>Overview!$P$153</f>
        <v/>
      </c>
      <c r="BO780" s="117"/>
      <c r="BP780" s="117"/>
      <c r="BQ780" s="115"/>
      <c r="BR780" s="1478"/>
      <c r="BS780" s="1548"/>
      <c r="BT780" s="2127" t="inlineStr">
        <is>
          <t>WLAN</t>
        </is>
      </c>
      <c r="BU780" s="2127" t="inlineStr">
        <is>
          <t>2.4 GHz</t>
        </is>
      </c>
      <c r="BV780" s="465">
        <f>Overview!$E$30</f>
        <v/>
      </c>
      <c r="BW780" s="2127"/>
      <c r="BX780" s="2134"/>
      <c r="BY780" s="562"/>
      <c r="BZ780" s="562"/>
      <c r="CA780" s="562" t="str">
        <f>CA779</f>
        <v>TBD</v>
      </c>
      <c r="CB780" s="201">
        <v>5</v>
      </c>
      <c r="CC780" s="562">
        <f>IF(COUNT('Conducted WiFi'!$AH$3:$AH$9)=0,7,INDEX('Conducted WiFi'!$T$3:$T$9,MATCH(MAX('Conducted WiFi'!$AH$3:$AH$9),'Conducted WiFi'!$AH$3:$AH$9,0)))</f>
        <v>7</v>
      </c>
      <c r="CD780" s="1719">
        <f>IF(COUNT('Conducted WiFi'!$AH$3:$AH$9)=0,2442,INDEX('Conducted WiFi'!$U$3:$U$9,MATCH(MAX('Conducted WiFi'!$AH$3:$AH$9),'Conducted WiFi'!$AH$3:$AH$9,0)))</f>
        <v>2442</v>
      </c>
      <c r="CE780" s="2018"/>
      <c r="CF780" s="1972"/>
      <c r="CG780" s="393" t="str">
        <f>IF(OR($BY$547="",$BY$547=""),"",$BY$547)</f>
        <v/>
      </c>
      <c r="CH780" s="393">
        <f>BZ780</f>
        <v/>
      </c>
      <c r="CI780" s="393">
        <f>CA780</f>
        <v/>
      </c>
      <c r="CJ780" s="2198"/>
      <c r="CK780" s="1609"/>
      <c r="CL780" s="212">
        <f>IF(CF780=""," ",IF(ABS(CE780-CF780)&lt;=0.125,"Valid","Not valid"))</f>
        <v/>
      </c>
      <c r="CM780" s="213">
        <f> IF(CE780="","",IF(AND(CE780&lt;&gt;"",CF780=""),IF(CE780&gt;=1,"Medir+Sig Max","No"),IF(CF780&lt;&gt;"",IF(CF780&gt;=1,"Medir+Sig Max","No"),"")))</f>
        <v/>
      </c>
      <c r="CN780" s="1794"/>
      <c r="CO780" s="221">
        <f>IF(CK780="",IF(AND(CE780="",CF780=""),"",IF(CF780="",IF(DE780&gt;1,ROUND(DE780*CE780,3),CE780),IF(DE780&gt;1,ROUND(DE780*CF780,3),CF780))),IF(AND(CE780="",CF780=""),"",IF(CF780="",IF(DE780&gt;1,ROUND(DE780*CE780*(1/(CK780)),3),CE780*(1/(CK780))),IF(DE780&gt;1,ROUND(DE780*CF780*(1/(CK780)),3),CF780*(1/(CK780))))))</f>
        <v/>
      </c>
      <c r="CP780" s="2048">
        <f>IF(COUNTIF(Overview!K12:K14,TRUE)&gt;0,2,IF(COUNTIF(Overview!L12:L14,TRUE)&gt;0,4,0))</f>
        <v/>
      </c>
      <c r="CQ780" s="1473">
        <f>IF(CO780="","",IF(CO780&gt;CP780,"Fail","Pass"))</f>
        <v/>
      </c>
      <c r="CR780" s="1482"/>
      <c r="CS780" s="1566">
        <f>MyTimestamp(CO780)</f>
        <v/>
      </c>
      <c r="CT780" s="1535">
        <f>IF(CE780="",0,15)+IF(CF780="",0,15)</f>
        <v/>
      </c>
      <c r="CU780" s="1536">
        <f>IF(CT780=0,0,2)</f>
        <v/>
      </c>
      <c r="CV780" s="861"/>
      <c r="CW780" s="861"/>
      <c r="CX780" s="2038"/>
      <c r="CY780" s="2050"/>
      <c r="CZ780" s="1545">
        <f>10^(CJ780/20)*100-100</f>
        <v/>
      </c>
      <c r="DA780" s="1354"/>
      <c r="DB780" s="1309"/>
      <c r="DC780" s="1273">
        <f>IF(DA780="","",10^(DA780/10))</f>
        <v/>
      </c>
      <c r="DD780" s="1407">
        <f>IF(ISNUMBER(DB780)=FALSE,"",10^(DB780/10))</f>
        <v/>
      </c>
      <c r="DE780" s="1545">
        <f>IF(AND(ISNUMBER(DC780),ISNUMBER(DD780)),IF(DC780/DD780&gt;1,ROUND((DC780)/DD780,3),1),1)</f>
        <v/>
      </c>
      <c r="DF780" s="1541"/>
      <c r="DG780" s="1541"/>
      <c r="DH780" s="1541"/>
      <c r="DI780" s="1541"/>
      <c r="DJ780" s="1541"/>
      <c r="DK780" s="1541"/>
      <c r="DL780" s="1541"/>
      <c r="DM780" s="1541"/>
      <c r="DN780" s="1541"/>
      <c r="DO780" s="1541"/>
      <c r="DP780" s="1541"/>
      <c r="DQ780" s="1541"/>
      <c r="DR780" s="1541"/>
    </row>
    <row r="781" ht="12.75" x14ac:dyDescent="0.2">
      <c r="A781" s="1541"/>
      <c r="B781" s="1541"/>
      <c r="C781"/>
      <c r="D781" s="130">
        <f>IF(BX$766="Close to Ear","EN 62209-1","EN 62209-2")</f>
        <v/>
      </c>
      <c r="E781" s="130">
        <f>IF(CG781="Close to Ear","2016","2010/A1:2019")</f>
        <v/>
      </c>
      <c r="F781" s="1488" t="inlineStr">
        <is>
          <t>5.5</t>
        </is>
      </c>
      <c r="G781" s="1497"/>
      <c r="H781" s="120">
        <f>BV781</f>
        <v/>
      </c>
      <c r="I781" s="120">
        <f>BW781</f>
        <v/>
      </c>
      <c r="J781" s="687" t="inlineStr">
        <is>
          <t>WLAN</t>
        </is>
      </c>
      <c r="K781" s="194" t="inlineStr">
        <is>
          <t>2.4 GHz</t>
        </is>
      </c>
      <c r="L781" s="115"/>
      <c r="M781" s="120"/>
      <c r="N781" s="119"/>
      <c r="O781" s="131"/>
      <c r="P781" s="6597"/>
      <c r="Q781" s="131"/>
      <c r="R781" s="131"/>
      <c r="S781" s="120"/>
      <c r="T781" s="120">
        <v>7</v>
      </c>
      <c r="U781" s="120">
        <v>2442</v>
      </c>
      <c r="V781" s="119"/>
      <c r="W781" s="197"/>
      <c r="X781" s="119"/>
      <c r="Y781" s="119"/>
      <c r="Z781" s="119"/>
      <c r="AA781" s="115"/>
      <c r="AB781" s="115"/>
      <c r="AC781" s="689">
        <f>IF(OR(BX$766="Close to Ear",BX$766="Close to Head"),"Head",IF(BX$766="Extremity","Extremity","Body"))</f>
        <v/>
      </c>
      <c r="AD781" s="690">
        <f>CA781</f>
        <v/>
      </c>
      <c r="AE781" s="688">
        <f>CB781</f>
        <v/>
      </c>
      <c r="AF781" s="115"/>
      <c r="AG781" s="808">
        <f>IF(AZ781="","N/A",IF(CQ781="Pass","P","F"))</f>
        <v/>
      </c>
      <c r="AH781" s="129"/>
      <c r="AI781" s="129"/>
      <c r="AJ781" s="129"/>
      <c r="AK781" s="119"/>
      <c r="AL781" s="115"/>
      <c r="AM781" s="119"/>
      <c r="AN781" s="119"/>
      <c r="AO781" s="692"/>
      <c r="AP781" s="692"/>
      <c r="AQ781" s="692"/>
      <c r="AR781" s="692"/>
      <c r="AS781" s="692"/>
      <c r="AT781" s="691">
        <f>CE781</f>
        <v/>
      </c>
      <c r="AU781" s="691">
        <f>CF781</f>
        <v/>
      </c>
      <c r="AV781" s="813"/>
      <c r="AW781" s="813"/>
      <c r="AX781" s="197">
        <f>CZ781</f>
        <v/>
      </c>
      <c r="AY781" s="197">
        <f>DE781</f>
        <v/>
      </c>
      <c r="AZ781" s="3379">
        <f>CO781</f>
        <v/>
      </c>
      <c r="BA781" s="3380"/>
      <c r="BB781" s="197">
        <f>CP781</f>
        <v/>
      </c>
      <c r="BC781" s="813"/>
      <c r="BD781" s="197">
        <f>CR781</f>
        <v/>
      </c>
      <c r="BE781" s="121">
        <f>CS781</f>
        <v/>
      </c>
      <c r="BF781" s="122">
        <f>CT781*60</f>
        <v/>
      </c>
      <c r="BG781" s="121">
        <f>BE781</f>
        <v/>
      </c>
      <c r="BH781" s="122">
        <f>CU781*60</f>
        <v/>
      </c>
      <c r="BI781" s="122">
        <f>CV781</f>
        <v/>
      </c>
      <c r="BJ781" s="117"/>
      <c r="BK781" s="812">
        <f>Overview!$E$7</f>
        <v/>
      </c>
      <c r="BL781" s="117"/>
      <c r="BM781" s="836">
        <f>CW781</f>
        <v/>
      </c>
      <c r="BN781" s="812">
        <f>Overview!$P$153</f>
        <v/>
      </c>
      <c r="BO781" s="117"/>
      <c r="BP781" s="117"/>
      <c r="BQ781" s="115"/>
      <c r="BR781" s="1478"/>
      <c r="BS781" s="1548"/>
      <c r="BT781" s="2127" t="inlineStr">
        <is>
          <t>WLAN</t>
        </is>
      </c>
      <c r="BU781" s="2127" t="inlineStr">
        <is>
          <t>2.4 GHz</t>
        </is>
      </c>
      <c r="BV781" s="465">
        <f>Overview!$E$30</f>
        <v/>
      </c>
      <c r="BW781" s="2127"/>
      <c r="BX781" s="2134"/>
      <c r="BY781" s="562"/>
      <c r="BZ781" s="562"/>
      <c r="CA781" s="562" t="str">
        <f>CONCATENATE(CA779," - Battery check 1")</f>
        <v>TBD - Battery check 1</v>
      </c>
      <c r="CB781" s="201">
        <v>5</v>
      </c>
      <c r="CC781" s="562">
        <f>IF(COUNT('Conducted WiFi'!$AH$3:$AH$9)=0,7,INDEX('Conducted WiFi'!$T$3:$T$9,MATCH(MAX('Conducted WiFi'!$AH$3:$AH$9),'Conducted WiFi'!$AH$3:$AH$9,0)))</f>
        <v>7</v>
      </c>
      <c r="CD781" s="1719">
        <f>IF(COUNT('Conducted WiFi'!$AH$3:$AH$9)=0,2442,INDEX('Conducted WiFi'!$U$3:$U$9,MATCH(MAX('Conducted WiFi'!$AH$3:$AH$9),'Conducted WiFi'!$AH$3:$AH$9,0)))</f>
        <v>2442</v>
      </c>
      <c r="CE781" s="2018"/>
      <c r="CF781" s="1972"/>
      <c r="CG781" s="393" t="str">
        <f>IF(OR($BY$547="",$BY$547=""),"",$BY$547)</f>
        <v/>
      </c>
      <c r="CH781" s="393">
        <f>BZ781</f>
        <v/>
      </c>
      <c r="CI781" s="393">
        <f>CA781</f>
        <v/>
      </c>
      <c r="CJ781" s="2198"/>
      <c r="CK781" s="1609"/>
      <c r="CL781" s="212">
        <f>IF(CF781=""," ",IF(ABS(CE781-CF781)&lt;=0.125,"Valid","Not valid"))</f>
        <v/>
      </c>
      <c r="CM781" s="213">
        <f> IF(CE781="","",IF(AND(CE781&lt;&gt;"",CF781=""),IF(CE781&gt;=1,"Medir+Sig Max","No"),IF(CF781&lt;&gt;"",IF(CF781&gt;=1,"Medir+Sig Max","No"),"")))</f>
        <v/>
      </c>
      <c r="CN781" s="1794"/>
      <c r="CO781" s="221">
        <f>IF(CK781="",IF(AND(CE781="",CF781=""),"",IF(CF781="",IF(DE781&gt;1,ROUND(DE781*CE781,3),CE781),IF(DE781&gt;1,ROUND(DE781*CF781,3),CF781))),IF(AND(CE781="",CF781=""),"",IF(CF781="",IF(DE781&gt;1,ROUND(DE781*CE781*(1/(CK781)),3),CE781*(1/(CK781))),IF(DE781&gt;1,ROUND(DE781*CF781*(1/(CK781)),3),CF781*(1/(CK781))))))</f>
        <v/>
      </c>
      <c r="CP781" s="2048">
        <f>IF(COUNTIF(Overview!K12:K14,TRUE)&gt;0,2,IF(COUNTIF(Overview!L12:L14,TRUE)&gt;0,4,0))</f>
        <v/>
      </c>
      <c r="CQ781" s="1473">
        <f>IF(CO781="","",IF(CO781&gt;CP781,"Fail","Pass"))</f>
        <v/>
      </c>
      <c r="CR781" s="1482"/>
      <c r="CS781" s="1566">
        <f>MyTimestamp(CO781)</f>
        <v/>
      </c>
      <c r="CT781" s="1535">
        <f>IF(CE781="",0,15)+IF(CF781="",0,15)</f>
        <v/>
      </c>
      <c r="CU781" s="1536">
        <f>IF(CT781=0,0,2)</f>
        <v/>
      </c>
      <c r="CV781" s="861"/>
      <c r="CW781" s="861"/>
      <c r="CX781" s="2038"/>
      <c r="CY781" s="2050"/>
      <c r="CZ781" s="1545">
        <f>10^(CJ781/20)*100-100</f>
        <v/>
      </c>
      <c r="DA781" s="1354"/>
      <c r="DB781" s="1309"/>
      <c r="DC781" s="1273">
        <f>IF(DA781="","",10^(DA781/10))</f>
        <v/>
      </c>
      <c r="DD781" s="1407">
        <f>IF(ISNUMBER(DB781)=FALSE,"",10^(DB781/10))</f>
        <v/>
      </c>
      <c r="DE781" s="1545">
        <f>IF(AND(ISNUMBER(DC781),ISNUMBER(DD781)),IF(DC781/DD781&gt;1,ROUND((DC781)/DD781,3),1),1)</f>
        <v/>
      </c>
      <c r="DF781" s="1541"/>
      <c r="DG781" s="1541"/>
      <c r="DH781" s="1541"/>
      <c r="DI781" s="1541"/>
      <c r="DJ781" s="1541"/>
      <c r="DK781" s="1541"/>
      <c r="DL781" s="1541"/>
      <c r="DM781" s="1541"/>
      <c r="DN781" s="1541"/>
      <c r="DO781" s="1541"/>
      <c r="DP781" s="1541"/>
      <c r="DQ781" s="1541"/>
      <c r="DR781" s="1541"/>
    </row>
    <row r="782" ht="12.75" x14ac:dyDescent="0.2">
      <c r="A782" s="1541"/>
      <c r="B782" s="1541"/>
      <c r="C782"/>
      <c r="D782" s="130">
        <f>IF(BX$766="Close to Ear","EN 62209-1","EN 62209-2")</f>
        <v/>
      </c>
      <c r="E782" s="130">
        <f>IF(CG782="Close to Ear","2016","2010/A1:2019")</f>
        <v/>
      </c>
      <c r="F782" s="1488" t="inlineStr">
        <is>
          <t>5.5</t>
        </is>
      </c>
      <c r="G782" s="1497"/>
      <c r="H782" s="120">
        <f>BV782</f>
        <v/>
      </c>
      <c r="I782" s="120">
        <f>BW782</f>
        <v/>
      </c>
      <c r="J782" s="687" t="inlineStr">
        <is>
          <t>WLAN</t>
        </is>
      </c>
      <c r="K782" s="194" t="inlineStr">
        <is>
          <t>2.4 GHz</t>
        </is>
      </c>
      <c r="L782" s="115"/>
      <c r="M782" s="120"/>
      <c r="N782" s="119"/>
      <c r="O782" s="131"/>
      <c r="P782" s="6597"/>
      <c r="Q782" s="131"/>
      <c r="R782" s="131"/>
      <c r="S782" s="120"/>
      <c r="T782" s="120">
        <v>7</v>
      </c>
      <c r="U782" s="120">
        <v>2442</v>
      </c>
      <c r="V782" s="119"/>
      <c r="W782" s="197"/>
      <c r="X782" s="119"/>
      <c r="Y782" s="119"/>
      <c r="Z782" s="119"/>
      <c r="AA782" s="115"/>
      <c r="AB782" s="115"/>
      <c r="AC782" s="689">
        <f>IF(OR(BX$766="Close to Ear",BX$766="Close to Head"),"Head",IF(BX$766="Extremity","Extremity","Body"))</f>
        <v/>
      </c>
      <c r="AD782" s="690">
        <f>CA782</f>
        <v/>
      </c>
      <c r="AE782" s="688">
        <f>CB782</f>
        <v/>
      </c>
      <c r="AF782" s="115"/>
      <c r="AG782" s="808">
        <f>IF(AZ782="","N/A",IF(CQ782="Pass","P","F"))</f>
        <v/>
      </c>
      <c r="AH782" s="129"/>
      <c r="AI782" s="129"/>
      <c r="AJ782" s="129"/>
      <c r="AK782" s="119"/>
      <c r="AL782" s="115"/>
      <c r="AM782" s="119"/>
      <c r="AN782" s="119"/>
      <c r="AO782" s="692"/>
      <c r="AP782" s="692"/>
      <c r="AQ782" s="692"/>
      <c r="AR782" s="692"/>
      <c r="AS782" s="692"/>
      <c r="AT782" s="691">
        <f>CE782</f>
        <v/>
      </c>
      <c r="AU782" s="691">
        <f>CF782</f>
        <v/>
      </c>
      <c r="AV782" s="813"/>
      <c r="AW782" s="813"/>
      <c r="AX782" s="197">
        <f>CZ782</f>
        <v/>
      </c>
      <c r="AY782" s="197">
        <f>DE782</f>
        <v/>
      </c>
      <c r="AZ782" s="3379">
        <f>CO782</f>
        <v/>
      </c>
      <c r="BA782" s="3380"/>
      <c r="BB782" s="197">
        <f>CP782</f>
        <v/>
      </c>
      <c r="BC782" s="813"/>
      <c r="BD782" s="197">
        <f>CR782</f>
        <v/>
      </c>
      <c r="BE782" s="121">
        <f>CS782</f>
        <v/>
      </c>
      <c r="BF782" s="122">
        <f>CT782*60</f>
        <v/>
      </c>
      <c r="BG782" s="121">
        <f>BE782</f>
        <v/>
      </c>
      <c r="BH782" s="122">
        <f>CU782*60</f>
        <v/>
      </c>
      <c r="BI782" s="122">
        <f>CV782</f>
        <v/>
      </c>
      <c r="BJ782" s="117"/>
      <c r="BK782" s="812">
        <f>Overview!$E$7</f>
        <v/>
      </c>
      <c r="BL782" s="117"/>
      <c r="BM782" s="836">
        <f>CW782</f>
        <v/>
      </c>
      <c r="BN782" s="812">
        <f>Overview!$P$153</f>
        <v/>
      </c>
      <c r="BO782" s="117"/>
      <c r="BP782" s="117"/>
      <c r="BQ782" s="115"/>
      <c r="BR782" s="1478"/>
      <c r="BS782" s="1548"/>
      <c r="BT782" s="2127" t="inlineStr">
        <is>
          <t>WLAN</t>
        </is>
      </c>
      <c r="BU782" s="2127" t="inlineStr">
        <is>
          <t>2.4 GHz</t>
        </is>
      </c>
      <c r="BV782" s="465">
        <f>Overview!$E$30</f>
        <v/>
      </c>
      <c r="BW782" s="2127"/>
      <c r="BX782" s="2134"/>
      <c r="BY782" s="562"/>
      <c r="BZ782" s="562"/>
      <c r="CA782" s="562" t="str">
        <f>CONCATENATE(CA780," - Battery check 2")</f>
        <v>TBD - Battery check 2</v>
      </c>
      <c r="CB782" s="201">
        <v>5</v>
      </c>
      <c r="CC782" s="562">
        <f>IF(COUNT('Conducted WiFi'!$AH$3:$AH$9)=0,7,INDEX('Conducted WiFi'!$T$3:$T$9,MATCH(MAX('Conducted WiFi'!$AH$3:$AH$9),'Conducted WiFi'!$AH$3:$AH$9,0)))</f>
        <v>7</v>
      </c>
      <c r="CD782" s="1719">
        <f>IF(COUNT('Conducted WiFi'!$AH$3:$AH$9)=0,2442,INDEX('Conducted WiFi'!$U$3:$U$9,MATCH(MAX('Conducted WiFi'!$AH$3:$AH$9),'Conducted WiFi'!$AH$3:$AH$9,0)))</f>
        <v>2442</v>
      </c>
      <c r="CE782" s="2018"/>
      <c r="CF782" s="1972"/>
      <c r="CG782" s="393" t="str">
        <f>IF(OR($BY$547="",$BY$547=""),"",$BY$547)</f>
        <v/>
      </c>
      <c r="CH782" s="393">
        <f>BZ782</f>
        <v/>
      </c>
      <c r="CI782" s="393">
        <f>CA782</f>
        <v/>
      </c>
      <c r="CJ782" s="2198"/>
      <c r="CK782" s="1609"/>
      <c r="CL782" s="212">
        <f>IF(CF782=""," ",IF(ABS(CE782-CF782)&lt;=0.125,"Valid","Not valid"))</f>
        <v/>
      </c>
      <c r="CM782" s="213">
        <f> IF(CE782="","",IF(AND(CE782&lt;&gt;"",CF782=""),IF(CE782&gt;=1,"Medir+Sig Max","No"),IF(CF782&lt;&gt;"",IF(CF782&gt;=1,"Medir+Sig Max","No"),"")))</f>
        <v/>
      </c>
      <c r="CN782" s="1794"/>
      <c r="CO782" s="221">
        <f>IF(CK782="",IF(AND(CE782="",CF782=""),"",IF(CF782="",IF(DE782&gt;1,ROUND(DE782*CE782,3),CE782),IF(DE782&gt;1,ROUND(DE782*CF782,3),CF782))),IF(AND(CE782="",CF782=""),"",IF(CF782="",IF(DE782&gt;1,ROUND(DE782*CE782*(1/(CK782)),3),CE782*(1/(CK782))),IF(DE782&gt;1,ROUND(DE782*CF782*(1/(CK782)),3),CF782*(1/(CK782))))))</f>
        <v/>
      </c>
      <c r="CP782" s="2048">
        <f>IF(COUNTIF(Overview!K12:K14,TRUE)&gt;0,2,IF(COUNTIF(Overview!L12:L14,TRUE)&gt;0,4,0))</f>
        <v/>
      </c>
      <c r="CQ782" s="1473">
        <f>IF(CO782="","",IF(CO782&gt;CP782,"Fail","Pass"))</f>
        <v/>
      </c>
      <c r="CR782" s="1482"/>
      <c r="CS782" s="1566">
        <f>MyTimestamp(CO782)</f>
        <v/>
      </c>
      <c r="CT782" s="1535">
        <f>IF(CE782="",0,15)+IF(CF782="",0,15)</f>
        <v/>
      </c>
      <c r="CU782" s="1536">
        <f>IF(CT782=0,0,2)</f>
        <v/>
      </c>
      <c r="CV782" s="861"/>
      <c r="CW782" s="861"/>
      <c r="CX782" s="2038"/>
      <c r="CY782" s="2050"/>
      <c r="CZ782" s="1545">
        <f>10^(CJ782/20)*100-100</f>
        <v/>
      </c>
      <c r="DA782" s="1354"/>
      <c r="DB782" s="1309"/>
      <c r="DC782" s="1273">
        <f>IF(DA782="","",10^(DA782/10))</f>
        <v/>
      </c>
      <c r="DD782" s="1407">
        <f>IF(ISNUMBER(DB782)=FALSE,"",10^(DB782/10))</f>
        <v/>
      </c>
      <c r="DE782" s="1545">
        <f>IF(AND(ISNUMBER(DC782),ISNUMBER(DD782)),IF(DC782/DD782&gt;1,ROUND((DC782)/DD782,3),1),1)</f>
        <v/>
      </c>
      <c r="DF782" s="1541"/>
      <c r="DG782" s="1541"/>
      <c r="DH782" s="1541"/>
      <c r="DI782" s="1541"/>
      <c r="DJ782" s="1541"/>
      <c r="DK782" s="1541"/>
      <c r="DL782" s="1541"/>
      <c r="DM782" s="1541"/>
      <c r="DN782" s="1541"/>
      <c r="DO782" s="1541"/>
      <c r="DP782" s="1541"/>
      <c r="DQ782" s="1541"/>
      <c r="DR782" s="1541"/>
    </row>
    <row r="783" ht="12.75" x14ac:dyDescent="0.2">
      <c r="A783" s="1541"/>
      <c r="B783" s="1541"/>
      <c r="C783"/>
      <c r="D783" s="130">
        <f>IF(BX$766="Close to Ear","EN 62209-1","EN 62209-2")</f>
        <v/>
      </c>
      <c r="E783" s="130">
        <f>IF(CG783="Close to Ear","2016","2010/A1:2019")</f>
        <v/>
      </c>
      <c r="F783" s="1488" t="inlineStr">
        <is>
          <t>5.5</t>
        </is>
      </c>
      <c r="G783" s="1497"/>
      <c r="H783" s="120">
        <f>BV783</f>
        <v/>
      </c>
      <c r="I783" s="120">
        <f>BW783</f>
        <v/>
      </c>
      <c r="J783" s="687" t="inlineStr">
        <is>
          <t>WLAN</t>
        </is>
      </c>
      <c r="K783" s="194" t="inlineStr">
        <is>
          <t>2.4 GHz</t>
        </is>
      </c>
      <c r="L783" s="115"/>
      <c r="M783" s="120"/>
      <c r="N783" s="119"/>
      <c r="O783" s="131"/>
      <c r="P783" s="6597"/>
      <c r="Q783" s="131"/>
      <c r="R783" s="131"/>
      <c r="S783" s="120"/>
      <c r="T783" s="120">
        <v>7</v>
      </c>
      <c r="U783" s="120">
        <v>2442</v>
      </c>
      <c r="V783" s="119"/>
      <c r="W783" s="197"/>
      <c r="X783" s="119"/>
      <c r="Y783" s="119"/>
      <c r="Z783" s="119"/>
      <c r="AA783" s="115"/>
      <c r="AB783" s="115"/>
      <c r="AC783" s="689">
        <f>IF(OR(BX$766="Close to Ear",BX$766="Close to Head"),"Head",IF(BX$766="Extremity","Extremity","Body"))</f>
        <v/>
      </c>
      <c r="AD783" s="690">
        <f>CA783</f>
        <v/>
      </c>
      <c r="AE783" s="688">
        <f>CB783</f>
        <v/>
      </c>
      <c r="AF783" s="115"/>
      <c r="AG783" s="808">
        <f>IF(AZ783="","N/A",IF(CQ783="Pass","P","F"))</f>
        <v/>
      </c>
      <c r="AH783" s="129"/>
      <c r="AI783" s="129"/>
      <c r="AJ783" s="129"/>
      <c r="AK783" s="119"/>
      <c r="AL783" s="115"/>
      <c r="AM783" s="119"/>
      <c r="AN783" s="119"/>
      <c r="AO783" s="692"/>
      <c r="AP783" s="692"/>
      <c r="AQ783" s="692"/>
      <c r="AR783" s="692"/>
      <c r="AS783" s="692"/>
      <c r="AT783" s="691">
        <f>CE783</f>
        <v/>
      </c>
      <c r="AU783" s="691">
        <f>CF783</f>
        <v/>
      </c>
      <c r="AV783" s="813"/>
      <c r="AW783" s="813"/>
      <c r="AX783" s="197">
        <f>CZ783</f>
        <v/>
      </c>
      <c r="AY783" s="197">
        <f>DE783</f>
        <v/>
      </c>
      <c r="AZ783" s="3379">
        <f>CO783</f>
        <v/>
      </c>
      <c r="BA783" s="3380"/>
      <c r="BB783" s="197">
        <f>CP783</f>
        <v/>
      </c>
      <c r="BC783" s="813"/>
      <c r="BD783" s="197">
        <f>CR783</f>
        <v/>
      </c>
      <c r="BE783" s="121">
        <f>CS783</f>
        <v/>
      </c>
      <c r="BF783" s="122">
        <f>CT783*60</f>
        <v/>
      </c>
      <c r="BG783" s="121">
        <f>BE783</f>
        <v/>
      </c>
      <c r="BH783" s="122">
        <f>CU783*60</f>
        <v/>
      </c>
      <c r="BI783" s="122">
        <f>CV783</f>
        <v/>
      </c>
      <c r="BJ783" s="117"/>
      <c r="BK783" s="812">
        <f>Overview!$E$7</f>
        <v/>
      </c>
      <c r="BL783" s="117"/>
      <c r="BM783" s="836">
        <f>CW783</f>
        <v/>
      </c>
      <c r="BN783" s="812">
        <f>Overview!$P$153</f>
        <v/>
      </c>
      <c r="BO783" s="117"/>
      <c r="BP783" s="117"/>
      <c r="BQ783" s="115"/>
      <c r="BR783" s="1478"/>
      <c r="BS783" s="1548"/>
      <c r="BT783" s="2127" t="inlineStr">
        <is>
          <t>WLAN</t>
        </is>
      </c>
      <c r="BU783" s="2127" t="inlineStr">
        <is>
          <t>2.4 GHz</t>
        </is>
      </c>
      <c r="BV783" s="465">
        <f>Overview!$E$30</f>
        <v/>
      </c>
      <c r="BW783" s="2127"/>
      <c r="BX783" s="2134"/>
      <c r="BY783" s="562"/>
      <c r="BZ783" s="562"/>
      <c r="CA783" s="562" t="inlineStr">
        <is>
          <t>Front Face</t>
        </is>
      </c>
      <c r="CB783" s="201">
        <v>25</v>
      </c>
      <c r="CC783" s="562">
        <f>IF(COUNT('Conducted WiFi'!$AH$3:$AH$9)=0,7,INDEX('Conducted WiFi'!$T$3:$T$9,MATCH(MAX('Conducted WiFi'!$AH$3:$AH$9),'Conducted WiFi'!$AH$3:$AH$9,0)))</f>
        <v>7</v>
      </c>
      <c r="CD783" s="1719">
        <f>IF(COUNT('Conducted WiFi'!$AH$3:$AH$9)=0,2442,INDEX('Conducted WiFi'!$U$3:$U$9,MATCH(MAX('Conducted WiFi'!$AH$3:$AH$9),'Conducted WiFi'!$AH$3:$AH$9,0)))</f>
        <v>2442</v>
      </c>
      <c r="CE783" s="2018"/>
      <c r="CF783" s="1972"/>
      <c r="CG783" s="393" t="str">
        <f>IF(OR($BY$547="",$BY$547=""),"",$BY$547)</f>
        <v/>
      </c>
      <c r="CH783" s="393">
        <f>BZ783</f>
        <v/>
      </c>
      <c r="CI783" s="393">
        <f>CA783</f>
        <v/>
      </c>
      <c r="CJ783" s="2198"/>
      <c r="CK783" s="1609"/>
      <c r="CL783" s="212">
        <f>IF(CF783=""," ",IF(ABS(CE783-CF783)&lt;=0.125,"Valid","Not valid"))</f>
        <v/>
      </c>
      <c r="CM783" s="213">
        <f> IF(CE783="","",IF(AND(CE783&lt;&gt;"",CF783=""),IF(CE783&gt;=1,"Medir+Sig Max","No"),IF(CF783&lt;&gt;"",IF(CF783&gt;=1,"Medir+Sig Max","No"),"")))</f>
        <v/>
      </c>
      <c r="CN783" s="1794"/>
      <c r="CO783" s="221">
        <f>IF(CK783="",IF(AND(CE783="",CF783=""),"",IF(CF783="",IF(DE783&gt;1,ROUND(DE783*CE783,3),CE783),IF(DE783&gt;1,ROUND(DE783*CF783,3),CF783))),IF(AND(CE783="",CF783=""),"",IF(CF783="",IF(DE783&gt;1,ROUND(DE783*CE783*(1/(CK783)),3),CE783*(1/(CK783))),IF(DE783&gt;1,ROUND(DE783*CF783*(1/(CK783)),3),CF783*(1/(CK783))))))</f>
        <v/>
      </c>
      <c r="CP783" s="2048">
        <f>IF(COUNTIF(Overview!K12:K14,TRUE)&gt;0,2,IF(COUNTIF(Overview!L12:L14,TRUE)&gt;0,4,0))</f>
        <v/>
      </c>
      <c r="CQ783" s="1473">
        <f>IF(CO783="","",IF(CO783&gt;CP783,"Fail","Pass"))</f>
        <v/>
      </c>
      <c r="CR783" s="1482"/>
      <c r="CS783" s="1566">
        <f>MyTimestamp(CO783)</f>
        <v/>
      </c>
      <c r="CT783" s="1535">
        <f>IF(CE783="",0,15)+IF(CF783="",0,15)</f>
        <v/>
      </c>
      <c r="CU783" s="1536">
        <f>IF(CT783=0,0,2)</f>
        <v/>
      </c>
      <c r="CV783" s="861"/>
      <c r="CW783" s="861"/>
      <c r="CX783" s="2038"/>
      <c r="CY783" s="2050"/>
      <c r="CZ783" s="1545">
        <f>10^(CJ783/20)*100-100</f>
        <v/>
      </c>
      <c r="DA783" s="1354"/>
      <c r="DB783" s="1309"/>
      <c r="DC783" s="1273">
        <f>IF(DA783="","",10^(DA783/10))</f>
        <v/>
      </c>
      <c r="DD783" s="1407">
        <f>IF(ISNUMBER(DB783)=FALSE,"",10^(DB783/10))</f>
        <v/>
      </c>
      <c r="DE783" s="1545">
        <f>IF(AND(ISNUMBER(DC783),ISNUMBER(DD783)),IF(DC783/DD783&gt;1,ROUND((DC783)/DD783,3),1),1)</f>
        <v/>
      </c>
      <c r="DF783" s="1541"/>
      <c r="DG783" s="1541"/>
      <c r="DH783" s="1541"/>
      <c r="DI783" s="1541"/>
      <c r="DJ783" s="1541"/>
      <c r="DK783" s="1541"/>
      <c r="DL783" s="1541"/>
      <c r="DM783" s="1541"/>
      <c r="DN783" s="1541"/>
      <c r="DO783" s="1541"/>
      <c r="DP783" s="1541"/>
      <c r="DQ783" s="1541"/>
      <c r="DR783" s="1541"/>
    </row>
    <row r="784" ht="12.75" x14ac:dyDescent="0.2">
      <c r="A784" s="1541"/>
      <c r="B784" s="1541"/>
      <c r="C784"/>
      <c r="D784" s="130">
        <f>IF(BX$766="Close to Ear","EN 62209-1","EN 62209-2")</f>
        <v/>
      </c>
      <c r="E784" s="130">
        <f>IF(CG784="Close to Ear","2016","2010/A1:2019")</f>
        <v/>
      </c>
      <c r="F784" s="1488" t="inlineStr">
        <is>
          <t>5.5</t>
        </is>
      </c>
      <c r="G784" s="1497"/>
      <c r="H784" s="120">
        <f>BV784</f>
        <v/>
      </c>
      <c r="I784" s="120">
        <f>BW784</f>
        <v/>
      </c>
      <c r="J784" s="687" t="inlineStr">
        <is>
          <t>WLAN</t>
        </is>
      </c>
      <c r="K784" s="194" t="inlineStr">
        <is>
          <t>2.4 GHz</t>
        </is>
      </c>
      <c r="L784" s="115"/>
      <c r="M784" s="120"/>
      <c r="N784" s="119"/>
      <c r="O784" s="131"/>
      <c r="P784" s="6597"/>
      <c r="Q784" s="131"/>
      <c r="R784" s="131"/>
      <c r="S784" s="120"/>
      <c r="T784" s="120">
        <v>7</v>
      </c>
      <c r="U784" s="120">
        <v>2442</v>
      </c>
      <c r="V784" s="119"/>
      <c r="W784" s="197"/>
      <c r="X784" s="119"/>
      <c r="Y784" s="119"/>
      <c r="Z784" s="119"/>
      <c r="AA784" s="115"/>
      <c r="AB784" s="115"/>
      <c r="AC784" s="689">
        <f>IF(OR(BX$766="Close to Ear",BX$766="Close to Head"),"Head",IF(BX$766="Extremity","Extremity","Body"))</f>
        <v/>
      </c>
      <c r="AD784" s="690">
        <f>CA784</f>
        <v/>
      </c>
      <c r="AE784" s="688">
        <f>CB784</f>
        <v/>
      </c>
      <c r="AF784" s="115"/>
      <c r="AG784" s="808">
        <f>IF(AZ784="","N/A",IF(CQ784="Pass","P","F"))</f>
        <v/>
      </c>
      <c r="AH784" s="129"/>
      <c r="AI784" s="129"/>
      <c r="AJ784" s="129"/>
      <c r="AK784" s="119"/>
      <c r="AL784" s="115"/>
      <c r="AM784" s="119"/>
      <c r="AN784" s="119"/>
      <c r="AO784" s="692"/>
      <c r="AP784" s="692"/>
      <c r="AQ784" s="692"/>
      <c r="AR784" s="692"/>
      <c r="AS784" s="692"/>
      <c r="AT784" s="691">
        <f>CE784</f>
        <v/>
      </c>
      <c r="AU784" s="691">
        <f>CF784</f>
        <v/>
      </c>
      <c r="AV784" s="813"/>
      <c r="AW784" s="813"/>
      <c r="AX784" s="197">
        <f>CZ784</f>
        <v/>
      </c>
      <c r="AY784" s="197">
        <f>DE784</f>
        <v/>
      </c>
      <c r="AZ784" s="3379">
        <f>CO784</f>
        <v/>
      </c>
      <c r="BA784" s="3380"/>
      <c r="BB784" s="197">
        <f>CP784</f>
        <v/>
      </c>
      <c r="BC784" s="813"/>
      <c r="BD784" s="197">
        <f>CR784</f>
        <v/>
      </c>
      <c r="BE784" s="121">
        <f>CS784</f>
        <v/>
      </c>
      <c r="BF784" s="122">
        <f>CT784*60</f>
        <v/>
      </c>
      <c r="BG784" s="121">
        <f>BE784</f>
        <v/>
      </c>
      <c r="BH784" s="122">
        <f>CU784*60</f>
        <v/>
      </c>
      <c r="BI784" s="122">
        <f>CV784</f>
        <v/>
      </c>
      <c r="BJ784" s="117"/>
      <c r="BK784" s="812">
        <f>Overview!$E$7</f>
        <v/>
      </c>
      <c r="BL784" s="117"/>
      <c r="BM784" s="836">
        <f>CW784</f>
        <v/>
      </c>
      <c r="BN784" s="812">
        <f>Overview!$P$153</f>
        <v/>
      </c>
      <c r="BO784" s="117"/>
      <c r="BP784" s="117"/>
      <c r="BQ784" s="115"/>
      <c r="BR784" s="1478"/>
      <c r="BS784" s="1548"/>
      <c r="BT784" s="2127" t="inlineStr">
        <is>
          <t>WLAN</t>
        </is>
      </c>
      <c r="BU784" s="2127" t="inlineStr">
        <is>
          <t>2.4 GHz</t>
        </is>
      </c>
      <c r="BV784" s="465">
        <f>Overview!$E$30</f>
        <v/>
      </c>
      <c r="BW784" s="2127"/>
      <c r="BX784" s="2134"/>
      <c r="BY784" s="562"/>
      <c r="BZ784" s="562"/>
      <c r="CA784" s="562" t="inlineStr">
        <is>
          <t>Accesorio 1: Funda</t>
        </is>
      </c>
      <c r="CB784" s="201">
        <v>0</v>
      </c>
      <c r="CC784" s="562">
        <f>IF(COUNT('Conducted WiFi'!$AH$3:$AH$9)=0,7,INDEX('Conducted WiFi'!$T$3:$T$9,MATCH(MAX('Conducted WiFi'!$AH$3:$AH$9),'Conducted WiFi'!$AH$3:$AH$9,0)))</f>
        <v>7</v>
      </c>
      <c r="CD784" s="1719">
        <f>IF(COUNT('Conducted WiFi'!$AH$3:$AH$9)=0,2442,INDEX('Conducted WiFi'!$U$3:$U$9,MATCH(MAX('Conducted WiFi'!$AH$3:$AH$9),'Conducted WiFi'!$AH$3:$AH$9,0)))</f>
        <v>2442</v>
      </c>
      <c r="CE784" s="2018"/>
      <c r="CF784" s="1972"/>
      <c r="CG784" s="393" t="str">
        <f>IF(OR($BY$547="",$BY$547=""),"",$BY$547)</f>
        <v/>
      </c>
      <c r="CH784" s="393">
        <f>BZ784</f>
        <v/>
      </c>
      <c r="CI784" s="393">
        <f>CA784</f>
        <v/>
      </c>
      <c r="CJ784" s="2198"/>
      <c r="CK784" s="1609"/>
      <c r="CL784" s="212">
        <f>IF(CF784=""," ",IF(ABS(CE784-CF784)&lt;=0.125,"Valid","Not valid"))</f>
        <v/>
      </c>
      <c r="CM784" s="213">
        <f> IF(CE784="","",IF(AND(CE784&lt;&gt;"",CF784=""),IF(CE784&gt;=1,"Medir+Sig Max","No"),IF(CF784&lt;&gt;"",IF(CF784&gt;=1,"Medir+Sig Max","No"),"")))</f>
        <v/>
      </c>
      <c r="CN784" s="1794"/>
      <c r="CO784" s="221">
        <f>IF(CK784="",IF(AND(CE784="",CF784=""),"",IF(CF784="",IF(DE784&gt;1,ROUND(DE784*CE784,3),CE784),IF(DE784&gt;1,ROUND(DE784*CF784,3),CF784))),IF(AND(CE784="",CF784=""),"",IF(CF784="",IF(DE784&gt;1,ROUND(DE784*CE784*(1/(CK784)),3),CE784*(1/(CK784))),IF(DE784&gt;1,ROUND(DE784*CF784*(1/(CK784)),3),CF784*(1/(CK784))))))</f>
        <v/>
      </c>
      <c r="CP784" s="2048">
        <f>IF(COUNTIF(Overview!K12:K14,TRUE)&gt;0,2,IF(COUNTIF(Overview!L12:L14,TRUE)&gt;0,4,0))</f>
        <v/>
      </c>
      <c r="CQ784" s="1473">
        <f>IF(CO784="","",IF(CO784&gt;CP784,"Fail","Pass"))</f>
        <v/>
      </c>
      <c r="CR784" s="1482"/>
      <c r="CS784" s="1566">
        <f>MyTimestamp(CO784)</f>
        <v/>
      </c>
      <c r="CT784" s="1535">
        <f>IF(CE784="",0,15)+IF(CF784="",0,15)</f>
        <v/>
      </c>
      <c r="CU784" s="1536">
        <f>IF(CT784=0,0,2)</f>
        <v/>
      </c>
      <c r="CV784" s="861"/>
      <c r="CW784" s="861"/>
      <c r="CX784" s="2038"/>
      <c r="CY784" s="2050"/>
      <c r="CZ784" s="1545">
        <f>10^(CJ784/20)*100-100</f>
        <v/>
      </c>
      <c r="DA784" s="1354"/>
      <c r="DB784" s="1309"/>
      <c r="DC784" s="1273">
        <f>IF(DA784="","",10^(DA784/10))</f>
        <v/>
      </c>
      <c r="DD784" s="1407">
        <f>IF(ISNUMBER(DB784)=FALSE,"",10^(DB784/10))</f>
        <v/>
      </c>
      <c r="DE784" s="1545">
        <f>IF(AND(ISNUMBER(DC784),ISNUMBER(DD784)),IF(DC784/DD784&gt;1,ROUND((DC784)/DD784,3),1),1)</f>
        <v/>
      </c>
      <c r="DF784" s="1541"/>
      <c r="DG784" s="1541"/>
      <c r="DH784" s="1541"/>
      <c r="DI784" s="1541"/>
      <c r="DJ784" s="1541"/>
      <c r="DK784" s="1541"/>
      <c r="DL784" s="1541"/>
      <c r="DM784" s="1541"/>
      <c r="DN784" s="1541"/>
      <c r="DO784" s="1541"/>
      <c r="DP784" s="1541"/>
      <c r="DQ784" s="1541"/>
      <c r="DR784" s="1541"/>
    </row>
    <row r="785" ht="12.75" x14ac:dyDescent="0.2">
      <c r="A785" s="1541"/>
      <c r="B785" s="1541"/>
      <c r="C785"/>
      <c r="D785" s="130">
        <f>IF(BX$785="Close to Ear","EN 62209-1","EN 62209-2")</f>
        <v/>
      </c>
      <c r="E785" s="130">
        <f>IF(CG785="Close to Ear","2016","2010/A1:2019")</f>
        <v/>
      </c>
      <c r="F785" s="1488" t="inlineStr">
        <is>
          <t>5.5</t>
        </is>
      </c>
      <c r="G785" s="1497"/>
      <c r="H785" s="120">
        <f>BV785</f>
        <v/>
      </c>
      <c r="I785" s="120">
        <f>BW785</f>
        <v/>
      </c>
      <c r="J785" s="687" t="inlineStr">
        <is>
          <t>WLAN</t>
        </is>
      </c>
      <c r="K785" s="194" t="inlineStr">
        <is>
          <t>2.4 GHz</t>
        </is>
      </c>
      <c r="L785" s="115"/>
      <c r="M785" s="120"/>
      <c r="N785" s="119"/>
      <c r="O785" s="131"/>
      <c r="P785" s="6597"/>
      <c r="Q785" s="131"/>
      <c r="R785" s="131"/>
      <c r="S785" s="120"/>
      <c r="T785" s="120">
        <v>7</v>
      </c>
      <c r="U785" s="120">
        <v>2442</v>
      </c>
      <c r="V785" s="119"/>
      <c r="W785" s="197"/>
      <c r="X785" s="119"/>
      <c r="Y785" s="119"/>
      <c r="Z785" s="119"/>
      <c r="AA785" s="115"/>
      <c r="AB785" s="115"/>
      <c r="AC785" s="689">
        <f>IF(OR(BX$785="Close to Ear",BX$785="Close to Head"),"Head",IF(BX$785="Extremity","Extremity","Body"))</f>
        <v/>
      </c>
      <c r="AD785" s="690">
        <f>CA785</f>
        <v/>
      </c>
      <c r="AE785" s="688">
        <f>CB785</f>
        <v/>
      </c>
      <c r="AF785" s="115"/>
      <c r="AG785" s="808">
        <f>IF(AZ785="","N/A",IF(CQ785="Pass","P","F"))</f>
        <v/>
      </c>
      <c r="AH785" s="129"/>
      <c r="AI785" s="129"/>
      <c r="AJ785" s="129"/>
      <c r="AK785" s="119"/>
      <c r="AL785" s="115"/>
      <c r="AM785" s="119"/>
      <c r="AN785" s="119"/>
      <c r="AO785" s="692"/>
      <c r="AP785" s="692"/>
      <c r="AQ785" s="692"/>
      <c r="AR785" s="692"/>
      <c r="AS785" s="692"/>
      <c r="AT785" s="691">
        <f>CE785</f>
        <v/>
      </c>
      <c r="AU785" s="691">
        <f>CF785</f>
        <v/>
      </c>
      <c r="AV785" s="813"/>
      <c r="AW785" s="813"/>
      <c r="AX785" s="197">
        <f>CZ785</f>
        <v/>
      </c>
      <c r="AY785" s="197">
        <f>DE785</f>
        <v/>
      </c>
      <c r="AZ785" s="3379">
        <f>CO785</f>
        <v/>
      </c>
      <c r="BA785" s="3380"/>
      <c r="BB785" s="197">
        <f>CP785</f>
        <v/>
      </c>
      <c r="BC785" s="813"/>
      <c r="BD785" s="197">
        <f>CR785</f>
        <v/>
      </c>
      <c r="BE785" s="121">
        <f>CS785</f>
        <v/>
      </c>
      <c r="BF785" s="122">
        <f>CT785*60</f>
        <v/>
      </c>
      <c r="BG785" s="121">
        <f>BE785</f>
        <v/>
      </c>
      <c r="BH785" s="122">
        <f>CU785*60</f>
        <v/>
      </c>
      <c r="BI785" s="122">
        <f>CV785</f>
        <v/>
      </c>
      <c r="BJ785" s="117"/>
      <c r="BK785" s="812">
        <f>Overview!$E$7</f>
        <v/>
      </c>
      <c r="BL785" s="117"/>
      <c r="BM785" s="836">
        <f>CW785</f>
        <v/>
      </c>
      <c r="BN785" s="812">
        <f>Overview!$P$153</f>
        <v/>
      </c>
      <c r="BO785" s="117"/>
      <c r="BP785" s="117"/>
      <c r="BQ785" s="115"/>
      <c r="BR785" s="1478"/>
      <c r="BS785" s="1548"/>
      <c r="BT785" s="2126" t="inlineStr">
        <is>
          <t>WLAN</t>
        </is>
      </c>
      <c r="BU785" s="2126" t="inlineStr">
        <is>
          <t>2.4 GHz</t>
        </is>
      </c>
      <c r="BV785" s="464">
        <f>Overview!$E$31</f>
        <v/>
      </c>
      <c r="BW785" s="2126"/>
      <c r="BX785" s="8329" t="inlineStr">
        <is>
          <t>Close to ear</t>
        </is>
      </c>
      <c r="BY785" s="428"/>
      <c r="BZ785" s="428"/>
      <c r="CA785" s="2190" t="inlineStr">
        <is>
          <t>Left Cheek</t>
        </is>
      </c>
      <c r="CB785" s="202">
        <v>0</v>
      </c>
      <c r="CC785" s="507">
        <f>IF(COUNT('Conducted WiFi'!$AH$3:$AH$9)=0,7,INDEX('Conducted WiFi'!$T$3:$T$9,MATCH(MAX('Conducted WiFi'!$AH$3:$AH$9),'Conducted WiFi'!$AH$3:$AH$9,0)))</f>
        <v>7</v>
      </c>
      <c r="CD785" s="1715">
        <f>IF(COUNT('Conducted WiFi'!$AH$3:$AH$9)=0,2442,INDEX('Conducted WiFi'!$U$3:$U$9,MATCH(MAX('Conducted WiFi'!$AH$3:$AH$9),'Conducted WiFi'!$AH$3:$AH$9,0)))</f>
        <v>2442</v>
      </c>
      <c r="CE785" s="2191"/>
      <c r="CF785" s="2192"/>
      <c r="CG785" s="391" t="str">
        <f>IF(OR($BY$547="",$BY$547=""),"",$BY$547)</f>
        <v/>
      </c>
      <c r="CH785" s="391">
        <f>BZ785</f>
        <v/>
      </c>
      <c r="CI785" s="391">
        <f>CA785</f>
        <v/>
      </c>
      <c r="CJ785" s="2193"/>
      <c r="CK785" s="1610"/>
      <c r="CL785" s="203">
        <f>IF(CF785=""," ",IF(ABS(CE785-CF785)&lt;=0.125,"Valid","Not valid"))</f>
        <v/>
      </c>
      <c r="CM785" s="204">
        <f> IF(CE785="","",IF(AND(CE785&lt;&gt;"",CF785=""),IF(CE785&gt;=1,"Medir+Sig Max","No"),IF(CF785&lt;&gt;"",IF(CF785&gt;=1,"Medir+Sig Max","No"),"")))</f>
        <v/>
      </c>
      <c r="CN785" s="1798"/>
      <c r="CO785" s="219">
        <f>IF(CK785="",IF(AND(CE785="",CF785=""),"",IF(CF785="",IF(DE785&gt;1,ROUND(DE785*CE785,3),CE785),IF(DE785&gt;1,ROUND(DE785*CF785,3),CF785))),IF(AND(CE785="",CF785=""),"",IF(CF785="",IF(DE785&gt;1,ROUND(DE785*CE785*(1/(CK785)),3),CE785*(1/(CK785))),IF(DE785&gt;1,ROUND(DE785*CF785*(1/(CK785)),3),CF785*(1/(CK785))))))</f>
        <v/>
      </c>
      <c r="CP785" s="2043">
        <f>IF(COUNTIF(Overview!K12:K14,TRUE)&gt;0,2,IF(COUNTIF(Overview!L12:L14,TRUE)&gt;0,4,0))</f>
        <v/>
      </c>
      <c r="CQ785" s="1471">
        <f>IF(CO785="","",IF(CO785&gt;CP785,"Fail","Pass"))</f>
        <v/>
      </c>
      <c r="CR785" s="1480"/>
      <c r="CS785" s="1564">
        <f>MyTimestamp(CO785)</f>
        <v/>
      </c>
      <c r="CT785" s="1529">
        <f>IF(CE785="",0,15)+IF(CF785="",0,15)</f>
        <v/>
      </c>
      <c r="CU785" s="1530">
        <f>IF(CT785=0,0,2)</f>
        <v/>
      </c>
      <c r="CV785" s="862"/>
      <c r="CW785" s="862"/>
      <c r="CX785" s="2038"/>
      <c r="CY785" s="2039"/>
      <c r="CZ785" s="1542">
        <f>10^(CJ785/20)*100-100</f>
        <v/>
      </c>
      <c r="DA785" s="1354"/>
      <c r="DB785" s="1453"/>
      <c r="DC785" s="1273">
        <f>IF(DA785="","",10^(DA785/10))</f>
        <v/>
      </c>
      <c r="DD785" s="1402">
        <f>IF(ISNUMBER(DB785)=FALSE,"",10^(DB785/10))</f>
        <v/>
      </c>
      <c r="DE785" s="1542">
        <f>IF(AND(ISNUMBER(DC785),ISNUMBER(DD785)),IF(DC785/DD785&gt;1,ROUND((DC785)/DD785,3),1),1)</f>
        <v/>
      </c>
      <c r="DF785" s="1541"/>
      <c r="DG785" s="1541"/>
      <c r="DH785" s="1541"/>
      <c r="DI785" s="1541"/>
      <c r="DJ785" s="1541"/>
      <c r="DK785" s="1541"/>
      <c r="DL785" s="1541"/>
      <c r="DM785" s="1541"/>
      <c r="DN785" s="1541"/>
      <c r="DO785" s="1541"/>
      <c r="DP785" s="1541"/>
      <c r="DQ785" s="1541"/>
      <c r="DR785" s="1541"/>
    </row>
    <row r="786" ht="12.75" x14ac:dyDescent="0.2">
      <c r="A786" s="1541"/>
      <c r="B786" s="1541"/>
      <c r="C786"/>
      <c r="D786" s="130">
        <f>IF(BX$785="Close to Ear","EN 62209-1","EN 62209-2")</f>
        <v/>
      </c>
      <c r="E786" s="130">
        <f>IF(CG786="Close to Ear","2016","2010/A1:2019")</f>
        <v/>
      </c>
      <c r="F786" s="1488" t="inlineStr">
        <is>
          <t>5.5</t>
        </is>
      </c>
      <c r="G786" s="1497"/>
      <c r="H786" s="120">
        <f>BV786</f>
        <v/>
      </c>
      <c r="I786" s="120">
        <f>BW786</f>
        <v/>
      </c>
      <c r="J786" s="687" t="inlineStr">
        <is>
          <t>WLAN</t>
        </is>
      </c>
      <c r="K786" s="194" t="inlineStr">
        <is>
          <t>2.4 GHz</t>
        </is>
      </c>
      <c r="L786" s="115"/>
      <c r="M786" s="120"/>
      <c r="N786" s="119"/>
      <c r="O786" s="131"/>
      <c r="P786" s="6597"/>
      <c r="Q786" s="131"/>
      <c r="R786" s="131"/>
      <c r="S786" s="120"/>
      <c r="T786" s="120">
        <v>7</v>
      </c>
      <c r="U786" s="120">
        <v>2442</v>
      </c>
      <c r="V786" s="119"/>
      <c r="W786" s="197"/>
      <c r="X786" s="119"/>
      <c r="Y786" s="119"/>
      <c r="Z786" s="119"/>
      <c r="AA786" s="115"/>
      <c r="AB786" s="115"/>
      <c r="AC786" s="689">
        <f>IF(OR(BX$785="Close to Ear",BX$785="Close to Head"),"Head",IF(BX$785="Extremity","Extremity","Body"))</f>
        <v/>
      </c>
      <c r="AD786" s="690">
        <f>CA786</f>
        <v/>
      </c>
      <c r="AE786" s="688">
        <f>CB786</f>
        <v/>
      </c>
      <c r="AF786" s="115"/>
      <c r="AG786" s="808">
        <f>IF(AZ786="","N/A",IF(CQ786="Pass","P","F"))</f>
        <v/>
      </c>
      <c r="AH786" s="129"/>
      <c r="AI786" s="129"/>
      <c r="AJ786" s="129"/>
      <c r="AK786" s="119"/>
      <c r="AL786" s="115"/>
      <c r="AM786" s="119"/>
      <c r="AN786" s="119"/>
      <c r="AO786" s="692"/>
      <c r="AP786" s="692"/>
      <c r="AQ786" s="692"/>
      <c r="AR786" s="692"/>
      <c r="AS786" s="692"/>
      <c r="AT786" s="691">
        <f>CE786</f>
        <v/>
      </c>
      <c r="AU786" s="691">
        <f>CF786</f>
        <v/>
      </c>
      <c r="AV786" s="813"/>
      <c r="AW786" s="813"/>
      <c r="AX786" s="197">
        <f>CZ786</f>
        <v/>
      </c>
      <c r="AY786" s="197">
        <f>DE786</f>
        <v/>
      </c>
      <c r="AZ786" s="3379">
        <f>CO786</f>
        <v/>
      </c>
      <c r="BA786" s="3380"/>
      <c r="BB786" s="197">
        <f>CP786</f>
        <v/>
      </c>
      <c r="BC786" s="813"/>
      <c r="BD786" s="197">
        <f>CR786</f>
        <v/>
      </c>
      <c r="BE786" s="121">
        <f>CS786</f>
        <v/>
      </c>
      <c r="BF786" s="122">
        <f>CT786*60</f>
        <v/>
      </c>
      <c r="BG786" s="121">
        <f>BE786</f>
        <v/>
      </c>
      <c r="BH786" s="122">
        <f>CU786*60</f>
        <v/>
      </c>
      <c r="BI786" s="122">
        <f>CV786</f>
        <v/>
      </c>
      <c r="BJ786" s="117"/>
      <c r="BK786" s="812">
        <f>Overview!$E$7</f>
        <v/>
      </c>
      <c r="BL786" s="117"/>
      <c r="BM786" s="836">
        <f>CW786</f>
        <v/>
      </c>
      <c r="BN786" s="812">
        <f>Overview!$P$153</f>
        <v/>
      </c>
      <c r="BO786" s="117"/>
      <c r="BP786" s="117"/>
      <c r="BQ786" s="115"/>
      <c r="BR786" s="1478"/>
      <c r="BS786" s="1548"/>
      <c r="BT786" s="2127" t="inlineStr">
        <is>
          <t>WLAN</t>
        </is>
      </c>
      <c r="BU786" s="2127" t="inlineStr">
        <is>
          <t>2.4 GHz</t>
        </is>
      </c>
      <c r="BV786" s="465">
        <f>Overview!$E$31</f>
        <v/>
      </c>
      <c r="BW786" s="2127"/>
      <c r="BX786" s="2127"/>
      <c r="BY786" s="432"/>
      <c r="BZ786" s="432"/>
      <c r="CA786" s="2194" t="inlineStr">
        <is>
          <t>Left Tilt</t>
        </is>
      </c>
      <c r="CB786" s="200">
        <v>0</v>
      </c>
      <c r="CC786" s="432">
        <f>IF(COUNT('Conducted WiFi'!$AH$3:$AH$9)=0,7,INDEX('Conducted WiFi'!$T$3:$T$9,MATCH(MAX('Conducted WiFi'!$AH$3:$AH$9),'Conducted WiFi'!$AH$3:$AH$9,0)))</f>
        <v>7</v>
      </c>
      <c r="CD786" s="1716">
        <f>IF(COUNT('Conducted WiFi'!$AH$3:$AH$9)=0,2442,INDEX('Conducted WiFi'!$U$3:$U$9,MATCH(MAX('Conducted WiFi'!$AH$3:$AH$9),'Conducted WiFi'!$AH$3:$AH$9,0)))</f>
        <v>2442</v>
      </c>
      <c r="CE786" s="2013"/>
      <c r="CF786" s="1966"/>
      <c r="CG786" s="392" t="str">
        <f>IF(OR($BY$547="",$BY$547=""),"",$BY$547)</f>
        <v/>
      </c>
      <c r="CH786" s="392">
        <f>BZ786</f>
        <v/>
      </c>
      <c r="CI786" s="392">
        <f>CA786</f>
        <v/>
      </c>
      <c r="CJ786" s="2195"/>
      <c r="CK786" s="1606"/>
      <c r="CL786" s="206">
        <f>IF(CF786=""," ",IF(ABS(CE786-CF786)&lt;=0.125,"Valid","Not valid"))</f>
        <v/>
      </c>
      <c r="CM786" s="207">
        <f> IF(CE786="","",IF(AND(CE786&lt;&gt;"",CF786=""),IF(CE786&gt;=1,"Medir+Sig Max","No"),IF(CF786&lt;&gt;"",IF(CF786&gt;=1,"Medir+Sig Max","No"),"")))</f>
        <v/>
      </c>
      <c r="CN786" s="1787"/>
      <c r="CO786" s="220">
        <f>IF(CK786="",IF(AND(CE786="",CF786=""),"",IF(CF786="",IF(DE786&gt;1,ROUND(DE786*CE786,3),CE786),IF(DE786&gt;1,ROUND(DE786*CF786,3),CF786))),IF(AND(CE786="",CF786=""),"",IF(CF786="",IF(DE786&gt;1,ROUND(DE786*CE786*(1/(CK786)),3),CE786*(1/(CK786))),IF(DE786&gt;1,ROUND(DE786*CF786*(1/(CK786)),3),CF786*(1/(CK786))))))</f>
        <v/>
      </c>
      <c r="CP786" s="2043">
        <f>IF(COUNTIF(Overview!K12:K14,TRUE)&gt;0,2,IF(COUNTIF(Overview!L12:L14,TRUE)&gt;0,4,0))</f>
        <v/>
      </c>
      <c r="CQ786" s="1472">
        <f>IF(CO786="","",IF(CO786&gt;CP786,"Fail","Pass"))</f>
        <v/>
      </c>
      <c r="CR786" s="1481"/>
      <c r="CS786" s="1565">
        <f>MyTimestamp(CO786)</f>
        <v/>
      </c>
      <c r="CT786" s="1531">
        <f>IF(CE786="",0,15)+IF(CF786="",0,15)</f>
        <v/>
      </c>
      <c r="CU786" s="1532">
        <f>IF(CT786=0,0,2)</f>
        <v/>
      </c>
      <c r="CV786" s="859"/>
      <c r="CW786" s="859"/>
      <c r="CX786" s="2038"/>
      <c r="CY786" s="2044"/>
      <c r="CZ786" s="1543">
        <f>10^(CJ786/20)*100-100</f>
        <v/>
      </c>
      <c r="DA786" s="1354"/>
      <c r="DB786" s="730"/>
      <c r="DC786" s="1273">
        <f>IF(DA786="","",10^(DA786/10))</f>
        <v/>
      </c>
      <c r="DD786" s="1403">
        <f>IF(ISNUMBER(DB786)=FALSE,"",10^(DB786/10))</f>
        <v/>
      </c>
      <c r="DE786" s="1543">
        <f>IF(AND(ISNUMBER(DC786),ISNUMBER(DD786)),IF(DC786/DD786&gt;1,ROUND((DC786)/DD786,3),1),1)</f>
        <v/>
      </c>
      <c r="DF786" s="1541"/>
      <c r="DG786" s="1541"/>
      <c r="DH786" s="1541"/>
      <c r="DI786" s="1541"/>
      <c r="DJ786" s="1541"/>
      <c r="DK786" s="1541"/>
      <c r="DL786" s="1541"/>
      <c r="DM786" s="1541"/>
      <c r="DN786" s="1541"/>
      <c r="DO786" s="1541"/>
      <c r="DP786" s="1541"/>
      <c r="DQ786" s="1541"/>
      <c r="DR786" s="1541"/>
    </row>
    <row r="787" ht="12.75" x14ac:dyDescent="0.2">
      <c r="A787" s="1541"/>
      <c r="B787" s="1541"/>
      <c r="C787"/>
      <c r="D787" s="130">
        <f>IF(BX$785="Close to Ear","EN 62209-1","EN 62209-2")</f>
        <v/>
      </c>
      <c r="E787" s="130">
        <f>IF(CG787="Close to Ear","2016","2010/A1:2019")</f>
        <v/>
      </c>
      <c r="F787" s="1488" t="inlineStr">
        <is>
          <t>5.5</t>
        </is>
      </c>
      <c r="G787" s="1497"/>
      <c r="H787" s="120">
        <f>BV787</f>
        <v/>
      </c>
      <c r="I787" s="120">
        <f>BW787</f>
        <v/>
      </c>
      <c r="J787" s="687" t="inlineStr">
        <is>
          <t>WLAN</t>
        </is>
      </c>
      <c r="K787" s="194" t="inlineStr">
        <is>
          <t>2.4 GHz</t>
        </is>
      </c>
      <c r="L787" s="115"/>
      <c r="M787" s="120"/>
      <c r="N787" s="119"/>
      <c r="O787" s="131"/>
      <c r="P787" s="6597"/>
      <c r="Q787" s="131"/>
      <c r="R787" s="131"/>
      <c r="S787" s="120"/>
      <c r="T787" s="120">
        <v>7</v>
      </c>
      <c r="U787" s="120">
        <v>2442</v>
      </c>
      <c r="V787" s="119"/>
      <c r="W787" s="197"/>
      <c r="X787" s="119"/>
      <c r="Y787" s="119"/>
      <c r="Z787" s="119"/>
      <c r="AA787" s="115"/>
      <c r="AB787" s="115"/>
      <c r="AC787" s="689">
        <f>IF(OR(BX$785="Close to Ear",BX$785="Close to Head"),"Head",IF(BX$785="Extremity","Extremity","Body"))</f>
        <v/>
      </c>
      <c r="AD787" s="690">
        <f>CA787</f>
        <v/>
      </c>
      <c r="AE787" s="688">
        <f>CB787</f>
        <v/>
      </c>
      <c r="AF787" s="115"/>
      <c r="AG787" s="808">
        <f>IF(AZ787="","N/A",IF(CQ787="Pass","P","F"))</f>
        <v/>
      </c>
      <c r="AH787" s="129"/>
      <c r="AI787" s="129"/>
      <c r="AJ787" s="129"/>
      <c r="AK787" s="119"/>
      <c r="AL787" s="115"/>
      <c r="AM787" s="119"/>
      <c r="AN787" s="119"/>
      <c r="AO787" s="692"/>
      <c r="AP787" s="692"/>
      <c r="AQ787" s="692"/>
      <c r="AR787" s="692"/>
      <c r="AS787" s="692"/>
      <c r="AT787" s="691">
        <f>CE787</f>
        <v/>
      </c>
      <c r="AU787" s="691">
        <f>CF787</f>
        <v/>
      </c>
      <c r="AV787" s="813"/>
      <c r="AW787" s="813"/>
      <c r="AX787" s="197">
        <f>CZ787</f>
        <v/>
      </c>
      <c r="AY787" s="197">
        <f>DE787</f>
        <v/>
      </c>
      <c r="AZ787" s="3379">
        <f>CO787</f>
        <v/>
      </c>
      <c r="BA787" s="3380"/>
      <c r="BB787" s="197">
        <f>CP787</f>
        <v/>
      </c>
      <c r="BC787" s="813"/>
      <c r="BD787" s="197">
        <f>CR787</f>
        <v/>
      </c>
      <c r="BE787" s="121">
        <f>CS787</f>
        <v/>
      </c>
      <c r="BF787" s="122">
        <f>CT787*60</f>
        <v/>
      </c>
      <c r="BG787" s="121">
        <f>BE787</f>
        <v/>
      </c>
      <c r="BH787" s="122">
        <f>CU787*60</f>
        <v/>
      </c>
      <c r="BI787" s="122">
        <f>CV787</f>
        <v/>
      </c>
      <c r="BJ787" s="117"/>
      <c r="BK787" s="812">
        <f>Overview!$E$7</f>
        <v/>
      </c>
      <c r="BL787" s="117"/>
      <c r="BM787" s="836">
        <f>CW787</f>
        <v/>
      </c>
      <c r="BN787" s="812">
        <f>Overview!$P$153</f>
        <v/>
      </c>
      <c r="BO787" s="117"/>
      <c r="BP787" s="117"/>
      <c r="BQ787" s="115"/>
      <c r="BR787" s="1478"/>
      <c r="BS787" s="1548"/>
      <c r="BT787" s="2127" t="inlineStr">
        <is>
          <t>WLAN</t>
        </is>
      </c>
      <c r="BU787" s="2127" t="inlineStr">
        <is>
          <t>2.4 GHz</t>
        </is>
      </c>
      <c r="BV787" s="465">
        <f>Overview!$E$31</f>
        <v/>
      </c>
      <c r="BW787" s="2127"/>
      <c r="BX787" s="2127"/>
      <c r="BY787" s="430"/>
      <c r="BZ787" s="430"/>
      <c r="CA787" s="2194" t="inlineStr">
        <is>
          <t>Right Cheek</t>
        </is>
      </c>
      <c r="CB787" s="200">
        <v>0</v>
      </c>
      <c r="CC787" s="432">
        <f>IF(COUNT('Conducted WiFi'!$AH$3:$AH$9)=0,7,INDEX('Conducted WiFi'!$T$3:$T$9,MATCH(MAX('Conducted WiFi'!$AH$3:$AH$9),'Conducted WiFi'!$AH$3:$AH$9,0)))</f>
        <v>7</v>
      </c>
      <c r="CD787" s="1716">
        <f>IF(COUNT('Conducted WiFi'!$AH$3:$AH$9)=0,2442,INDEX('Conducted WiFi'!$U$3:$U$9,MATCH(MAX('Conducted WiFi'!$AH$3:$AH$9),'Conducted WiFi'!$AH$3:$AH$9,0)))</f>
        <v>2442</v>
      </c>
      <c r="CE787" s="2013"/>
      <c r="CF787" s="1966"/>
      <c r="CG787" s="392" t="str">
        <f>IF(OR($BY$547="",$BY$547=""),"",$BY$547)</f>
        <v/>
      </c>
      <c r="CH787" s="392">
        <f>BZ787</f>
        <v/>
      </c>
      <c r="CI787" s="392">
        <f>CA787</f>
        <v/>
      </c>
      <c r="CJ787" s="2195"/>
      <c r="CK787" s="1611"/>
      <c r="CL787" s="206">
        <f>IF(CF787=""," ",IF(ABS(CE787-CF787)&lt;=0.125,"Valid","Not valid"))</f>
        <v/>
      </c>
      <c r="CM787" s="207">
        <f> IF(CE787="","",IF(AND(CE787&lt;&gt;"",CF787=""),IF(CE787&gt;=1,"Medir+Sig Max","No"),IF(CF787&lt;&gt;"",IF(CF787&gt;=1,"Medir+Sig Max","No"),"")))</f>
        <v/>
      </c>
      <c r="CN787" s="1787"/>
      <c r="CO787" s="220">
        <f>IF(CK787="",IF(AND(CE787="",CF787=""),"",IF(CF787="",IF(DE787&gt;1,ROUND(DE787*CE787,3),CE787),IF(DE787&gt;1,ROUND(DE787*CF787,3),CF787))),IF(AND(CE787="",CF787=""),"",IF(CF787="",IF(DE787&gt;1,ROUND(DE787*CE787*(1/(CK787)),3),CE787*(1/(CK787))),IF(DE787&gt;1,ROUND(DE787*CF787*(1/(CK787)),3),CF787*(1/(CK787))))))</f>
        <v/>
      </c>
      <c r="CP787" s="2048">
        <f>IF(COUNTIF(Overview!K12:K14,TRUE)&gt;0,2,IF(COUNTIF(Overview!L12:L14,TRUE)&gt;0,4,0))</f>
        <v/>
      </c>
      <c r="CQ787" s="1472">
        <f>IF(CO787="","",IF(CO787&gt;CP787,"Fail","Pass"))</f>
        <v/>
      </c>
      <c r="CR787" s="1481"/>
      <c r="CS787" s="1565">
        <f>MyTimestamp(CO787)</f>
        <v/>
      </c>
      <c r="CT787" s="1531">
        <f>IF(CE787="",0,15)+IF(CF787="",0,15)</f>
        <v/>
      </c>
      <c r="CU787" s="1532">
        <f>IF(CT787=0,0,2)</f>
        <v/>
      </c>
      <c r="CV787" s="859"/>
      <c r="CW787" s="859"/>
      <c r="CX787" s="2038"/>
      <c r="CY787" s="2044"/>
      <c r="CZ787" s="1543">
        <f>10^(CJ787/20)*100-100</f>
        <v/>
      </c>
      <c r="DA787" s="1354"/>
      <c r="DB787" s="731"/>
      <c r="DC787" s="1273">
        <f>IF(DA787="","",10^(DA787/10))</f>
        <v/>
      </c>
      <c r="DD787" s="1404">
        <f>IF(ISNUMBER(DB787)=FALSE,"",10^(DB787/10))</f>
        <v/>
      </c>
      <c r="DE787" s="1543">
        <f>IF(AND(ISNUMBER(DC787),ISNUMBER(DD787)),IF(DC787/DD787&gt;1,ROUND((DC787)/DD787,3),1),1)</f>
        <v/>
      </c>
      <c r="DF787" s="1541"/>
      <c r="DG787" s="1541"/>
      <c r="DH787" s="1541"/>
      <c r="DI787" s="1541"/>
      <c r="DJ787" s="1541"/>
      <c r="DK787" s="1541"/>
      <c r="DL787" s="1541"/>
      <c r="DM787" s="1541"/>
      <c r="DN787" s="1541"/>
      <c r="DO787" s="1541"/>
      <c r="DP787" s="1541"/>
      <c r="DQ787" s="1541"/>
      <c r="DR787" s="1541"/>
    </row>
    <row r="788" ht="12.75" x14ac:dyDescent="0.2">
      <c r="A788" s="1541"/>
      <c r="B788" s="1541"/>
      <c r="C788"/>
      <c r="D788" s="130">
        <f>IF(BX$785="Close to Ear","EN 62209-1","EN 62209-2")</f>
        <v/>
      </c>
      <c r="E788" s="130">
        <f>IF(CG788="Close to Ear","2016","2010/A1:2019")</f>
        <v/>
      </c>
      <c r="F788" s="1488" t="inlineStr">
        <is>
          <t>5.5</t>
        </is>
      </c>
      <c r="G788" s="1497"/>
      <c r="H788" s="120">
        <f>BV788</f>
        <v/>
      </c>
      <c r="I788" s="120">
        <f>BW788</f>
        <v/>
      </c>
      <c r="J788" s="687" t="inlineStr">
        <is>
          <t>WLAN</t>
        </is>
      </c>
      <c r="K788" s="194" t="inlineStr">
        <is>
          <t>2.4 GHz</t>
        </is>
      </c>
      <c r="L788" s="115"/>
      <c r="M788" s="120"/>
      <c r="N788" s="119"/>
      <c r="O788" s="131"/>
      <c r="P788" s="6597"/>
      <c r="Q788" s="131"/>
      <c r="R788" s="131"/>
      <c r="S788" s="120"/>
      <c r="T788" s="120">
        <v>7</v>
      </c>
      <c r="U788" s="120">
        <v>2442</v>
      </c>
      <c r="V788" s="119"/>
      <c r="W788" s="197"/>
      <c r="X788" s="119"/>
      <c r="Y788" s="119"/>
      <c r="Z788" s="119"/>
      <c r="AA788" s="115"/>
      <c r="AB788" s="115"/>
      <c r="AC788" s="689">
        <f>IF(OR(BX$785="Close to Ear",BX$785="Close to Head"),"Head",IF(BX$785="Extremity","Extremity","Body"))</f>
        <v/>
      </c>
      <c r="AD788" s="690">
        <f>CA788</f>
        <v/>
      </c>
      <c r="AE788" s="688">
        <f>CB788</f>
        <v/>
      </c>
      <c r="AF788" s="115"/>
      <c r="AG788" s="808">
        <f>IF(AZ788="","N/A",IF(CQ788="Pass","P","F"))</f>
        <v/>
      </c>
      <c r="AH788" s="129"/>
      <c r="AI788" s="129"/>
      <c r="AJ788" s="129"/>
      <c r="AK788" s="119"/>
      <c r="AL788" s="115"/>
      <c r="AM788" s="119"/>
      <c r="AN788" s="119"/>
      <c r="AO788" s="692"/>
      <c r="AP788" s="692"/>
      <c r="AQ788" s="692"/>
      <c r="AR788" s="692"/>
      <c r="AS788" s="692"/>
      <c r="AT788" s="691">
        <f>CE788</f>
        <v/>
      </c>
      <c r="AU788" s="691">
        <f>CF788</f>
        <v/>
      </c>
      <c r="AV788" s="813"/>
      <c r="AW788" s="813"/>
      <c r="AX788" s="197">
        <f>CZ788</f>
        <v/>
      </c>
      <c r="AY788" s="197">
        <f>DE788</f>
        <v/>
      </c>
      <c r="AZ788" s="3379">
        <f>CO788</f>
        <v/>
      </c>
      <c r="BA788" s="3380"/>
      <c r="BB788" s="197">
        <f>CP788</f>
        <v/>
      </c>
      <c r="BC788" s="813"/>
      <c r="BD788" s="197">
        <f>CR788</f>
        <v/>
      </c>
      <c r="BE788" s="121">
        <f>CS788</f>
        <v/>
      </c>
      <c r="BF788" s="122">
        <f>CT788*60</f>
        <v/>
      </c>
      <c r="BG788" s="121">
        <f>BE788</f>
        <v/>
      </c>
      <c r="BH788" s="122">
        <f>CU788*60</f>
        <v/>
      </c>
      <c r="BI788" s="122">
        <f>CV788</f>
        <v/>
      </c>
      <c r="BJ788" s="117"/>
      <c r="BK788" s="812">
        <f>Overview!$E$7</f>
        <v/>
      </c>
      <c r="BL788" s="117"/>
      <c r="BM788" s="836">
        <f>CW788</f>
        <v/>
      </c>
      <c r="BN788" s="812">
        <f>Overview!$P$153</f>
        <v/>
      </c>
      <c r="BO788" s="117"/>
      <c r="BP788" s="117"/>
      <c r="BQ788" s="115"/>
      <c r="BR788" s="1478"/>
      <c r="BS788" s="1548"/>
      <c r="BT788" s="2127" t="inlineStr">
        <is>
          <t>WLAN</t>
        </is>
      </c>
      <c r="BU788" s="2127" t="inlineStr">
        <is>
          <t>2.4 GHz</t>
        </is>
      </c>
      <c r="BV788" s="465">
        <f>Overview!$E$31</f>
        <v/>
      </c>
      <c r="BW788" s="2127"/>
      <c r="BX788" s="2127"/>
      <c r="BY788" s="434"/>
      <c r="BZ788" s="434"/>
      <c r="CA788" s="2196" t="inlineStr">
        <is>
          <t>Right Tilt</t>
        </is>
      </c>
      <c r="CB788" s="201">
        <v>0</v>
      </c>
      <c r="CC788" s="509">
        <f>IF(COUNT('Conducted WiFi'!$AH$3:$AH$9)=0,7,INDEX('Conducted WiFi'!$T$3:$T$9,MATCH(MAX('Conducted WiFi'!$AH$3:$AH$9),'Conducted WiFi'!$AH$3:$AH$9,0)))</f>
        <v>7</v>
      </c>
      <c r="CD788" s="1717">
        <f>IF(COUNT('Conducted WiFi'!$AH$3:$AH$9)=0,2442,INDEX('Conducted WiFi'!$U$3:$U$9,MATCH(MAX('Conducted WiFi'!$AH$3:$AH$9),'Conducted WiFi'!$AH$3:$AH$9,0)))</f>
        <v>2442</v>
      </c>
      <c r="CE788" s="2013"/>
      <c r="CF788" s="1966"/>
      <c r="CG788" s="392" t="str">
        <f>IF(OR($BY$547="",$BY$547=""),"",$BY$547)</f>
        <v/>
      </c>
      <c r="CH788" s="392">
        <f>BZ788</f>
        <v/>
      </c>
      <c r="CI788" s="392">
        <f>CA788</f>
        <v/>
      </c>
      <c r="CJ788" s="2195"/>
      <c r="CK788" s="1612"/>
      <c r="CL788" s="206">
        <f>IF(CF788=""," ",IF(ABS(CE788-CF788)&lt;=0.125,"Valid","Not valid"))</f>
        <v/>
      </c>
      <c r="CM788" s="207">
        <f> IF(CE788="","",IF(AND(CE788&lt;&gt;"",CF788=""),IF(CE788&gt;=1,"Medir+Sig Max","No"),IF(CF788&lt;&gt;"",IF(CF788&gt;=1,"Medir+Sig Max","No"),"")))</f>
        <v/>
      </c>
      <c r="CN788" s="1787"/>
      <c r="CO788" s="220">
        <f>IF(CK788="",IF(AND(CE788="",CF788=""),"",IF(CF788="",IF(DE788&gt;1,ROUND(DE788*CE788,3),CE788),IF(DE788&gt;1,ROUND(DE788*CF788,3),CF788))),IF(AND(CE788="",CF788=""),"",IF(CF788="",IF(DE788&gt;1,ROUND(DE788*CE788*(1/(CK788)),3),CE788*(1/(CK788))),IF(DE788&gt;1,ROUND(DE788*CF788*(1/(CK788)),3),CF788*(1/(CK788))))))</f>
        <v/>
      </c>
      <c r="CP788" s="2043">
        <f>IF(COUNTIF(Overview!K12:K14,TRUE)&gt;0,2,IF(COUNTIF(Overview!L12:L14,TRUE)&gt;0,4,0))</f>
        <v/>
      </c>
      <c r="CQ788" s="1472">
        <f>IF(CO788="","",IF(CO788&gt;CP788,"Fail","Pass"))</f>
        <v/>
      </c>
      <c r="CR788" s="1481"/>
      <c r="CS788" s="1565">
        <f>MyTimestamp(CO788)</f>
        <v/>
      </c>
      <c r="CT788" s="1531">
        <f>IF(CE788="",0,15)+IF(CF788="",0,15)</f>
        <v/>
      </c>
      <c r="CU788" s="1532">
        <f>IF(CT788=0,0,2)</f>
        <v/>
      </c>
      <c r="CV788" s="859"/>
      <c r="CW788" s="859"/>
      <c r="CX788" s="2038"/>
      <c r="CY788" s="2044"/>
      <c r="CZ788" s="1543">
        <f>10^(CJ788/20)*100-100</f>
        <v/>
      </c>
      <c r="DA788" s="1354"/>
      <c r="DB788" s="732"/>
      <c r="DC788" s="1273">
        <f>IF(DA788="","",10^(DA788/10))</f>
        <v/>
      </c>
      <c r="DD788" s="1405">
        <f>IF(ISNUMBER(DB788)=FALSE,"",10^(DB788/10))</f>
        <v/>
      </c>
      <c r="DE788" s="1543">
        <f>IF(AND(ISNUMBER(DC788),ISNUMBER(DD788)),IF(DC788/DD788&gt;1,ROUND((DC788)/DD788,3),1),1)</f>
        <v/>
      </c>
      <c r="DF788" s="1541"/>
      <c r="DG788" s="1541"/>
      <c r="DH788" s="1541"/>
      <c r="DI788" s="1541"/>
      <c r="DJ788" s="1541"/>
      <c r="DK788" s="1541"/>
      <c r="DL788" s="1541"/>
      <c r="DM788" s="1541"/>
      <c r="DN788" s="1541"/>
      <c r="DO788" s="1541"/>
      <c r="DP788" s="1541"/>
      <c r="DQ788" s="1541"/>
      <c r="DR788" s="1541"/>
    </row>
    <row r="789" ht="12.75" x14ac:dyDescent="0.2">
      <c r="A789" s="1541"/>
      <c r="B789" s="1541"/>
      <c r="C789"/>
      <c r="D789" s="130">
        <f>IF(BX$785="Close to Ear","EN 62209-1","EN 62209-2")</f>
        <v/>
      </c>
      <c r="E789" s="130">
        <f>IF(CG789="Close to Ear","2016","2010/A1:2019")</f>
        <v/>
      </c>
      <c r="F789" s="1488" t="inlineStr">
        <is>
          <t>5.5</t>
        </is>
      </c>
      <c r="G789" s="1497"/>
      <c r="H789" s="120">
        <f>BV789</f>
        <v/>
      </c>
      <c r="I789" s="120">
        <f>BW789</f>
        <v/>
      </c>
      <c r="J789" s="687" t="inlineStr">
        <is>
          <t>WLAN</t>
        </is>
      </c>
      <c r="K789" s="194" t="inlineStr">
        <is>
          <t>2.4 GHz</t>
        </is>
      </c>
      <c r="L789" s="115"/>
      <c r="M789" s="120"/>
      <c r="N789" s="119"/>
      <c r="O789" s="131"/>
      <c r="P789" s="6597"/>
      <c r="Q789" s="131"/>
      <c r="R789" s="131"/>
      <c r="S789" s="120"/>
      <c r="T789" s="120">
        <v>7</v>
      </c>
      <c r="U789" s="120">
        <v>2442</v>
      </c>
      <c r="V789" s="119"/>
      <c r="W789" s="197"/>
      <c r="X789" s="119"/>
      <c r="Y789" s="119"/>
      <c r="Z789" s="119"/>
      <c r="AA789" s="115"/>
      <c r="AB789" s="115"/>
      <c r="AC789" s="689">
        <f>IF(OR(BX$785="Close to Ear",BX$785="Close to Head"),"Head",IF(BX$785="Extremity","Extremity","Body"))</f>
        <v/>
      </c>
      <c r="AD789" s="690">
        <f>CA789</f>
        <v/>
      </c>
      <c r="AE789" s="688">
        <f>CB789</f>
        <v/>
      </c>
      <c r="AF789" s="115"/>
      <c r="AG789" s="808">
        <f>IF(AZ789="","N/A",IF(CQ789="Pass","P","F"))</f>
        <v/>
      </c>
      <c r="AH789" s="129"/>
      <c r="AI789" s="129"/>
      <c r="AJ789" s="129"/>
      <c r="AK789" s="119"/>
      <c r="AL789" s="115"/>
      <c r="AM789" s="119"/>
      <c r="AN789" s="119"/>
      <c r="AO789" s="692"/>
      <c r="AP789" s="692"/>
      <c r="AQ789" s="692"/>
      <c r="AR789" s="692"/>
      <c r="AS789" s="692"/>
      <c r="AT789" s="691">
        <f>CE789</f>
        <v/>
      </c>
      <c r="AU789" s="691">
        <f>CF789</f>
        <v/>
      </c>
      <c r="AV789" s="813"/>
      <c r="AW789" s="813"/>
      <c r="AX789" s="197">
        <f>CZ789</f>
        <v/>
      </c>
      <c r="AY789" s="197">
        <f>DE789</f>
        <v/>
      </c>
      <c r="AZ789" s="3379">
        <f>CO789</f>
        <v/>
      </c>
      <c r="BA789" s="3380"/>
      <c r="BB789" s="197">
        <f>CP789</f>
        <v/>
      </c>
      <c r="BC789" s="813"/>
      <c r="BD789" s="197">
        <f>CR789</f>
        <v/>
      </c>
      <c r="BE789" s="121">
        <f>CS789</f>
        <v/>
      </c>
      <c r="BF789" s="122">
        <f>CT789*60</f>
        <v/>
      </c>
      <c r="BG789" s="121">
        <f>BE789</f>
        <v/>
      </c>
      <c r="BH789" s="122">
        <f>CU789*60</f>
        <v/>
      </c>
      <c r="BI789" s="122">
        <f>CV789</f>
        <v/>
      </c>
      <c r="BJ789" s="117"/>
      <c r="BK789" s="812">
        <f>Overview!$E$7</f>
        <v/>
      </c>
      <c r="BL789" s="117"/>
      <c r="BM789" s="836">
        <f>CW789</f>
        <v/>
      </c>
      <c r="BN789" s="812">
        <f>Overview!$P$153</f>
        <v/>
      </c>
      <c r="BO789" s="117"/>
      <c r="BP789" s="117"/>
      <c r="BQ789" s="115"/>
      <c r="BR789" s="1478"/>
      <c r="BS789" s="1548"/>
      <c r="BT789" s="2127" t="inlineStr">
        <is>
          <t>WLAN</t>
        </is>
      </c>
      <c r="BU789" s="2127" t="inlineStr">
        <is>
          <t>2.4 GHz</t>
        </is>
      </c>
      <c r="BV789" s="465">
        <f>Overview!$E$31</f>
        <v/>
      </c>
      <c r="BW789" s="2127"/>
      <c r="BX789" s="2127"/>
      <c r="BY789" s="510"/>
      <c r="BZ789" s="510"/>
      <c r="CA789" s="511" t="str">
        <f>IF(COUNT(CF785:CF788)=0,IF(COUNT(CE785:CE788)=0,"TBD",VLOOKUP(MAX(CE785:CE788),CE785:CI788,5,FALSE)),VLOOKUP(MAX(CF785:CF788),CF785:CI788,4,FALSE))</f>
        <v>TBD</v>
      </c>
      <c r="CB789" s="1971">
        <v>0</v>
      </c>
      <c r="CC789" s="510">
        <f>IF(COUNT('Conducted WiFi'!$AH$3:$AH$9)=0,7,INDEX('Conducted WiFi'!$T$3:$T$9,MATCH(MAX('Conducted WiFi'!$AH$3:$AH$9),'Conducted WiFi'!$AH$3:$AH$9,0)))</f>
        <v>7</v>
      </c>
      <c r="CD789" s="510">
        <f>IF(COUNT('Conducted WiFi'!$AH$3:$AH$9)=0,2442,INDEX('Conducted WiFi'!$U$3:$U$9,MATCH(MAX('Conducted WiFi'!$AH$3:$AH$9),'Conducted WiFi'!$AH$3:$AH$9,0)))</f>
        <v>2442</v>
      </c>
      <c r="CE789" s="2013"/>
      <c r="CF789" s="1966"/>
      <c r="CG789" s="392" t="str">
        <f>IF(OR($BY$547="",$BY$547=""),"",$BY$547)</f>
        <v/>
      </c>
      <c r="CH789" s="392">
        <f>BZ789</f>
        <v/>
      </c>
      <c r="CI789" s="392">
        <f>CA789</f>
        <v/>
      </c>
      <c r="CJ789" s="2195"/>
      <c r="CK789" s="1608"/>
      <c r="CL789" s="206">
        <f>IF(CF789=""," ",IF(ABS(CE789-CF789)&lt;=0.125,"Valid","Not valid"))</f>
        <v/>
      </c>
      <c r="CM789" s="207">
        <f> IF(CE789="","",IF(AND(CE789&lt;&gt;"",CF789=""),IF(CE789&gt;=1,"Medir+Sig Max","No"),IF(CF789&lt;&gt;"",IF(CF789&gt;=1,"Medir+Sig Max","No"),"")))</f>
        <v/>
      </c>
      <c r="CN789" s="1787"/>
      <c r="CO789" s="220">
        <f>IF(CK789="",IF(AND(CE789="",CF789=""),"",IF(CF789="",IF(DE789&gt;1,ROUND(DE789*CE789,3),CE789),IF(DE789&gt;1,ROUND(DE789*CF789,3),CF789))),IF(AND(CE789="",CF789=""),"",IF(CF789="",IF(DE789&gt;1,ROUND(DE789*CE789*(1/(CK789)),3),CE789*(1/(CK789))),IF(DE789&gt;1,ROUND(DE789*CF789*(1/(CK789)),3),CF789*(1/(CK789))))))</f>
        <v/>
      </c>
      <c r="CP789" s="2043">
        <f>IF(COUNTIF(Overview!K12:K14,TRUE)&gt;0,2,IF(COUNTIF(Overview!L12:L14,TRUE)&gt;0,4,0))</f>
        <v/>
      </c>
      <c r="CQ789" s="1472">
        <f>IF(CO789="","",IF(CO789&gt;CP789,"Fail","Pass"))</f>
        <v/>
      </c>
      <c r="CR789" s="1481"/>
      <c r="CS789" s="1565">
        <f>MyTimestamp(CO789)</f>
        <v/>
      </c>
      <c r="CT789" s="1531">
        <f>IF(CE789="",0,15)+IF(CF789="",0,15)</f>
        <v/>
      </c>
      <c r="CU789" s="1532">
        <f>IF(CT789=0,0,2)</f>
        <v/>
      </c>
      <c r="CV789" s="859"/>
      <c r="CW789" s="859"/>
      <c r="CX789" s="2038"/>
      <c r="CY789" s="2044"/>
      <c r="CZ789" s="1543">
        <f>10^(CJ789/20)*100-100</f>
        <v/>
      </c>
      <c r="DA789" s="1354"/>
      <c r="DB789" s="1452"/>
      <c r="DC789" s="1273">
        <f>IF(DA789="","",10^(DA789/10))</f>
        <v/>
      </c>
      <c r="DD789" s="1406">
        <f>IF(ISNUMBER(DB789)=FALSE,"",10^(DB789/10))</f>
        <v/>
      </c>
      <c r="DE789" s="1543">
        <f>IF(AND(ISNUMBER(DC789),ISNUMBER(DD789)),IF(DC789/DD789&gt;1,ROUND((DC789)/DD789,3),1),1)</f>
        <v/>
      </c>
      <c r="DF789" s="1541"/>
      <c r="DG789" s="1541"/>
      <c r="DH789" s="1541"/>
      <c r="DI789" s="1541"/>
      <c r="DJ789" s="1541"/>
      <c r="DK789" s="1541"/>
      <c r="DL789" s="1541"/>
      <c r="DM789" s="1541"/>
      <c r="DN789" s="1541"/>
      <c r="DO789" s="1541"/>
      <c r="DP789" s="1541"/>
      <c r="DQ789" s="1541"/>
      <c r="DR789" s="1541"/>
    </row>
    <row r="790" ht="12.75" x14ac:dyDescent="0.2">
      <c r="A790" s="1541"/>
      <c r="B790" s="1541"/>
      <c r="C790"/>
      <c r="D790" s="130">
        <f>IF(BX$785="Close to Ear","EN 62209-1","EN 62209-2")</f>
        <v/>
      </c>
      <c r="E790" s="130">
        <f>IF(CG790="Close to Ear","2016","2010/A1:2019")</f>
        <v/>
      </c>
      <c r="F790" s="1488" t="inlineStr">
        <is>
          <t>5.5</t>
        </is>
      </c>
      <c r="G790" s="1497"/>
      <c r="H790" s="120">
        <f>BV790</f>
        <v/>
      </c>
      <c r="I790" s="120">
        <f>BW790</f>
        <v/>
      </c>
      <c r="J790" s="687" t="inlineStr">
        <is>
          <t>WLAN</t>
        </is>
      </c>
      <c r="K790" s="194" t="inlineStr">
        <is>
          <t>2.4 GHz</t>
        </is>
      </c>
      <c r="L790" s="115"/>
      <c r="M790" s="120"/>
      <c r="N790" s="119"/>
      <c r="O790" s="131"/>
      <c r="P790" s="6597"/>
      <c r="Q790" s="131"/>
      <c r="R790" s="131"/>
      <c r="S790" s="120"/>
      <c r="T790" s="120">
        <v>7</v>
      </c>
      <c r="U790" s="120">
        <v>2442</v>
      </c>
      <c r="V790" s="119"/>
      <c r="W790" s="197"/>
      <c r="X790" s="119"/>
      <c r="Y790" s="119"/>
      <c r="Z790" s="119"/>
      <c r="AA790" s="115"/>
      <c r="AB790" s="115"/>
      <c r="AC790" s="689">
        <f>IF(OR(BX$785="Close to Ear",BX$785="Close to Head"),"Head",IF(BX$785="Extremity","Extremity","Body"))</f>
        <v/>
      </c>
      <c r="AD790" s="690">
        <f>CA790</f>
        <v/>
      </c>
      <c r="AE790" s="688">
        <f>CB790</f>
        <v/>
      </c>
      <c r="AF790" s="115"/>
      <c r="AG790" s="808">
        <f>IF(AZ790="","N/A",IF(CQ790="Pass","P","F"))</f>
        <v/>
      </c>
      <c r="AH790" s="129"/>
      <c r="AI790" s="129"/>
      <c r="AJ790" s="129"/>
      <c r="AK790" s="119"/>
      <c r="AL790" s="115"/>
      <c r="AM790" s="119"/>
      <c r="AN790" s="119"/>
      <c r="AO790" s="692"/>
      <c r="AP790" s="692"/>
      <c r="AQ790" s="692"/>
      <c r="AR790" s="692"/>
      <c r="AS790" s="692"/>
      <c r="AT790" s="691">
        <f>CE790</f>
        <v/>
      </c>
      <c r="AU790" s="691">
        <f>CF790</f>
        <v/>
      </c>
      <c r="AV790" s="813"/>
      <c r="AW790" s="813"/>
      <c r="AX790" s="197">
        <f>CZ790</f>
        <v/>
      </c>
      <c r="AY790" s="197">
        <f>DE790</f>
        <v/>
      </c>
      <c r="AZ790" s="3379">
        <f>CO790</f>
        <v/>
      </c>
      <c r="BA790" s="3380"/>
      <c r="BB790" s="197">
        <f>CP790</f>
        <v/>
      </c>
      <c r="BC790" s="813"/>
      <c r="BD790" s="197">
        <f>CR790</f>
        <v/>
      </c>
      <c r="BE790" s="121">
        <f>CS790</f>
        <v/>
      </c>
      <c r="BF790" s="122">
        <f>CT790*60</f>
        <v/>
      </c>
      <c r="BG790" s="121">
        <f>BE790</f>
        <v/>
      </c>
      <c r="BH790" s="122">
        <f>CU790*60</f>
        <v/>
      </c>
      <c r="BI790" s="122">
        <f>CV790</f>
        <v/>
      </c>
      <c r="BJ790" s="117"/>
      <c r="BK790" s="812">
        <f>Overview!$E$7</f>
        <v/>
      </c>
      <c r="BL790" s="117"/>
      <c r="BM790" s="836">
        <f>CW790</f>
        <v/>
      </c>
      <c r="BN790" s="812">
        <f>Overview!$P$153</f>
        <v/>
      </c>
      <c r="BO790" s="117"/>
      <c r="BP790" s="117"/>
      <c r="BQ790" s="115"/>
      <c r="BR790" s="1478"/>
      <c r="BS790" s="1548"/>
      <c r="BT790" s="2127" t="inlineStr">
        <is>
          <t>WLAN</t>
        </is>
      </c>
      <c r="BU790" s="2127" t="inlineStr">
        <is>
          <t>2.4 GHz</t>
        </is>
      </c>
      <c r="BV790" s="465">
        <f>Overview!$E$31</f>
        <v/>
      </c>
      <c r="BW790" s="2127"/>
      <c r="BX790" s="2127"/>
      <c r="BY790" s="510"/>
      <c r="BZ790" s="510"/>
      <c r="CA790" s="511" t="str">
        <f>CA789</f>
        <v>TBD</v>
      </c>
      <c r="CB790" s="1971">
        <v>0</v>
      </c>
      <c r="CC790" s="510">
        <f>IF(COUNT('Conducted WiFi'!$AH$3:$AH$9)=0,7,INDEX('Conducted WiFi'!$T$3:$T$9,MATCH(MAX('Conducted WiFi'!$AH$3:$AH$9),'Conducted WiFi'!$AH$3:$AH$9,0)))</f>
        <v>7</v>
      </c>
      <c r="CD790" s="1718">
        <f>IF(COUNT('Conducted WiFi'!$AH$3:$AH$9)=0,2442,INDEX('Conducted WiFi'!$U$3:$U$9,MATCH(MAX('Conducted WiFi'!$AH$3:$AH$9),'Conducted WiFi'!$AH$3:$AH$9,0)))</f>
        <v>2442</v>
      </c>
      <c r="CE790" s="2013"/>
      <c r="CF790" s="1966"/>
      <c r="CG790" s="392" t="str">
        <f>IF(OR($BY$547="",$BY$547=""),"",$BY$547)</f>
        <v/>
      </c>
      <c r="CH790" s="392">
        <f>BZ790</f>
        <v/>
      </c>
      <c r="CI790" s="392">
        <f>CA790</f>
        <v/>
      </c>
      <c r="CJ790" s="2195"/>
      <c r="CK790" s="1608"/>
      <c r="CL790" s="206">
        <f>IF(CF790=""," ",IF(ABS(CE790-CF790)&lt;=0.125,"Valid","Not valid"))</f>
        <v/>
      </c>
      <c r="CM790" s="207">
        <f> IF(CE790="","",IF(AND(CE790&lt;&gt;"",CF790=""),IF(CE790&gt;=1,"Medir+Sig Max","No"),IF(CF790&lt;&gt;"",IF(CF790&gt;=1,"Medir+Sig Max","No"),"")))</f>
        <v/>
      </c>
      <c r="CN790" s="1787"/>
      <c r="CO790" s="220">
        <f>IF(CK790="",IF(AND(CE790="",CF790=""),"",IF(CF790="",IF(DE790&gt;1,ROUND(DE790*CE790,3),CE790),IF(DE790&gt;1,ROUND(DE790*CF790,3),CF790))),IF(AND(CE790="",CF790=""),"",IF(CF790="",IF(DE790&gt;1,ROUND(DE790*CE790*(1/(CK790)),3),CE790*(1/(CK790))),IF(DE790&gt;1,ROUND(DE790*CF790*(1/(CK790)),3),CF790*(1/(CK790))))))</f>
        <v/>
      </c>
      <c r="CP790" s="2043">
        <f>IF(COUNTIF(Overview!K12:K14,TRUE)&gt;0,2,IF(COUNTIF(Overview!L12:L14,TRUE)&gt;0,4,0))</f>
        <v/>
      </c>
      <c r="CQ790" s="1472">
        <f>IF(CO790="","",IF(CO790&gt;CP790,"Fail","Pass"))</f>
        <v/>
      </c>
      <c r="CR790" s="1481"/>
      <c r="CS790" s="1565">
        <f>MyTimestamp(CO790)</f>
        <v/>
      </c>
      <c r="CT790" s="1531">
        <f>IF(CE790="",0,15)+IF(CF790="",0,15)</f>
        <v/>
      </c>
      <c r="CU790" s="1532">
        <f>IF(CT790=0,0,2)</f>
        <v/>
      </c>
      <c r="CV790" s="859"/>
      <c r="CW790" s="859"/>
      <c r="CX790" s="2038"/>
      <c r="CY790" s="2044"/>
      <c r="CZ790" s="1543">
        <f>10^(CJ790/20)*100-100</f>
        <v/>
      </c>
      <c r="DA790" s="1354"/>
      <c r="DB790" s="1452"/>
      <c r="DC790" s="1273">
        <f>IF(DA790="","",10^(DA790/10))</f>
        <v/>
      </c>
      <c r="DD790" s="1406">
        <f>IF(ISNUMBER(DB790)=FALSE,"",10^(DB790/10))</f>
        <v/>
      </c>
      <c r="DE790" s="1543">
        <f>IF(AND(ISNUMBER(DC790),ISNUMBER(DD790)),IF(DC790/DD790&gt;1,ROUND((DC790)/DD790,3),1),1)</f>
        <v/>
      </c>
      <c r="DF790" s="1541"/>
      <c r="DG790" s="1541"/>
      <c r="DH790" s="1541"/>
      <c r="DI790" s="1541"/>
      <c r="DJ790" s="1541"/>
      <c r="DK790" s="1541"/>
      <c r="DL790" s="1541"/>
      <c r="DM790" s="1541"/>
      <c r="DN790" s="1541"/>
      <c r="DO790" s="1541"/>
      <c r="DP790" s="1541"/>
      <c r="DQ790" s="1541"/>
      <c r="DR790" s="1541"/>
    </row>
    <row r="791" ht="12.75" x14ac:dyDescent="0.2">
      <c r="A791" s="1541"/>
      <c r="B791" s="1541"/>
      <c r="C791"/>
      <c r="D791" s="130">
        <f>IF(BX$785="Close to Ear","EN 62209-1","EN 62209-2")</f>
        <v/>
      </c>
      <c r="E791" s="130">
        <f>IF(CG791="Close to Ear","2016","2010/A1:2019")</f>
        <v/>
      </c>
      <c r="F791" s="1488" t="inlineStr">
        <is>
          <t>5.5</t>
        </is>
      </c>
      <c r="G791" s="1497"/>
      <c r="H791" s="120">
        <f>BV791</f>
        <v/>
      </c>
      <c r="I791" s="120">
        <f>BW791</f>
        <v/>
      </c>
      <c r="J791" s="687" t="inlineStr">
        <is>
          <t>WLAN</t>
        </is>
      </c>
      <c r="K791" s="194" t="inlineStr">
        <is>
          <t>2.4 GHz</t>
        </is>
      </c>
      <c r="L791" s="115"/>
      <c r="M791" s="120"/>
      <c r="N791" s="119"/>
      <c r="O791" s="131"/>
      <c r="P791" s="6597"/>
      <c r="Q791" s="131"/>
      <c r="R791" s="131"/>
      <c r="S791" s="120"/>
      <c r="T791" s="120">
        <v>7</v>
      </c>
      <c r="U791" s="120">
        <v>2442</v>
      </c>
      <c r="V791" s="119"/>
      <c r="W791" s="197"/>
      <c r="X791" s="119"/>
      <c r="Y791" s="119"/>
      <c r="Z791" s="119"/>
      <c r="AA791" s="115"/>
      <c r="AB791" s="115"/>
      <c r="AC791" s="689">
        <f>IF(OR(BX$785="Close to Ear",BX$785="Close to Head"),"Head",IF(BX$785="Extremity","Extremity","Body"))</f>
        <v/>
      </c>
      <c r="AD791" s="690">
        <f>CA791</f>
        <v/>
      </c>
      <c r="AE791" s="688">
        <f>CB791</f>
        <v/>
      </c>
      <c r="AF791" s="115"/>
      <c r="AG791" s="808">
        <f>IF(AZ791="","N/A",IF(CQ791="Pass","P","F"))</f>
        <v/>
      </c>
      <c r="AH791" s="129"/>
      <c r="AI791" s="129"/>
      <c r="AJ791" s="129"/>
      <c r="AK791" s="119"/>
      <c r="AL791" s="115"/>
      <c r="AM791" s="119"/>
      <c r="AN791" s="119"/>
      <c r="AO791" s="692"/>
      <c r="AP791" s="692"/>
      <c r="AQ791" s="692"/>
      <c r="AR791" s="692"/>
      <c r="AS791" s="692"/>
      <c r="AT791" s="691">
        <f>CE791</f>
        <v/>
      </c>
      <c r="AU791" s="691">
        <f>CF791</f>
        <v/>
      </c>
      <c r="AV791" s="813"/>
      <c r="AW791" s="813"/>
      <c r="AX791" s="197">
        <f>CZ791</f>
        <v/>
      </c>
      <c r="AY791" s="197">
        <f>DE791</f>
        <v/>
      </c>
      <c r="AZ791" s="3379">
        <f>CO791</f>
        <v/>
      </c>
      <c r="BA791" s="3380"/>
      <c r="BB791" s="197">
        <f>CP791</f>
        <v/>
      </c>
      <c r="BC791" s="813"/>
      <c r="BD791" s="197">
        <f>CR791</f>
        <v/>
      </c>
      <c r="BE791" s="121">
        <f>CS791</f>
        <v/>
      </c>
      <c r="BF791" s="122">
        <f>CT791*60</f>
        <v/>
      </c>
      <c r="BG791" s="121">
        <f>BE791</f>
        <v/>
      </c>
      <c r="BH791" s="122">
        <f>CU791*60</f>
        <v/>
      </c>
      <c r="BI791" s="122">
        <f>CV791</f>
        <v/>
      </c>
      <c r="BJ791" s="117"/>
      <c r="BK791" s="812">
        <f>Overview!$E$7</f>
        <v/>
      </c>
      <c r="BL791" s="117"/>
      <c r="BM791" s="836">
        <f>CW791</f>
        <v/>
      </c>
      <c r="BN791" s="812">
        <f>Overview!$P$153</f>
        <v/>
      </c>
      <c r="BO791" s="117"/>
      <c r="BP791" s="117"/>
      <c r="BQ791" s="115"/>
      <c r="BR791" s="1478"/>
      <c r="BS791" s="1548"/>
      <c r="BT791" s="2128" t="inlineStr">
        <is>
          <t>WLAN</t>
        </is>
      </c>
      <c r="BU791" s="2128" t="inlineStr">
        <is>
          <t>2.4 GHz</t>
        </is>
      </c>
      <c r="BV791" s="469">
        <f>Overview!$E$31</f>
        <v/>
      </c>
      <c r="BW791" s="2128"/>
      <c r="BX791" s="2128"/>
      <c r="BY791" s="510"/>
      <c r="BZ791" s="510"/>
      <c r="CA791" s="511" t="str">
        <f>CA790</f>
        <v>TBD</v>
      </c>
      <c r="CB791" s="1971">
        <v>0</v>
      </c>
      <c r="CC791" s="510">
        <f>IF(COUNT('Conducted WiFi'!$AH$3:$AH$9)=0,7,INDEX('Conducted WiFi'!$T$3:$T$9,MATCH(MAX('Conducted WiFi'!$AH$3:$AH$9),'Conducted WiFi'!$AH$3:$AH$9,0)))</f>
        <v>7</v>
      </c>
      <c r="CD791" s="1718">
        <f>IF(COUNT('Conducted WiFi'!$AH$3:$AH$9)=0,2442,INDEX('Conducted WiFi'!$U$3:$U$9,MATCH(MAX('Conducted WiFi'!$AH$3:$AH$9),'Conducted WiFi'!$AH$3:$AH$9,0)))</f>
        <v>2442</v>
      </c>
      <c r="CE791" s="2013"/>
      <c r="CF791" s="1966"/>
      <c r="CG791" s="392" t="str">
        <f>IF(OR($BY$547="",$BY$547=""),"",$BY$547)</f>
        <v/>
      </c>
      <c r="CH791" s="392">
        <f>BZ791</f>
        <v/>
      </c>
      <c r="CI791" s="392">
        <f>CA791</f>
        <v/>
      </c>
      <c r="CJ791" s="2195"/>
      <c r="CK791" s="1608"/>
      <c r="CL791" s="206">
        <f>IF(CF791=""," ",IF(ABS(CE791-CF791)&lt;=0.125,"Valid","Not valid"))</f>
        <v/>
      </c>
      <c r="CM791" s="207">
        <f> IF(CE791="","",IF(AND(CE791&lt;&gt;"",CF791=""),IF(CE791&gt;=1,"Medir+Sig Max","No"),IF(CF791&lt;&gt;"",IF(CF791&gt;=1,"Medir+Sig Max","No"),"")))</f>
        <v/>
      </c>
      <c r="CN791" s="1787"/>
      <c r="CO791" s="220">
        <f>IF(CK791="",IF(AND(CE791="",CF791=""),"",IF(CF791="",IF(DE791&gt;1,ROUND(DE791*CE791,3),CE791),IF(DE791&gt;1,ROUND(DE791*CF791,3),CF791))),IF(AND(CE791="",CF791=""),"",IF(CF791="",IF(DE791&gt;1,ROUND(DE791*CE791*(1/(CK791)),3),CE791*(1/(CK791))),IF(DE791&gt;1,ROUND(DE791*CF791*(1/(CK791)),3),CF791*(1/(CK791))))))</f>
        <v/>
      </c>
      <c r="CP791" s="2043">
        <f>IF(COUNTIF(Overview!K12:K14,TRUE)&gt;0,2,IF(COUNTIF(Overview!L12:L14,TRUE)&gt;0,4,0))</f>
        <v/>
      </c>
      <c r="CQ791" s="1472">
        <f>IF(CO791="","",IF(CO791&gt;CP791,"Fail","Pass"))</f>
        <v/>
      </c>
      <c r="CR791" s="1481"/>
      <c r="CS791" s="1565">
        <f>MyTimestamp(CO791)</f>
        <v/>
      </c>
      <c r="CT791" s="1531">
        <f>IF(CE791="",0,15)+IF(CF791="",0,15)</f>
        <v/>
      </c>
      <c r="CU791" s="1532">
        <f>IF(CT791=0,0,2)</f>
        <v/>
      </c>
      <c r="CV791" s="859"/>
      <c r="CW791" s="859"/>
      <c r="CX791" s="2038"/>
      <c r="CY791" s="2044"/>
      <c r="CZ791" s="1543">
        <f>10^(CJ791/20)*100-100</f>
        <v/>
      </c>
      <c r="DA791" s="1354"/>
      <c r="DB791" s="1452"/>
      <c r="DC791" s="1273">
        <f>IF(DA791="","",10^(DA791/10))</f>
        <v/>
      </c>
      <c r="DD791" s="1406">
        <f>IF(ISNUMBER(DB791)=FALSE,"",10^(DB791/10))</f>
        <v/>
      </c>
      <c r="DE791" s="1543">
        <f>IF(AND(ISNUMBER(DC791),ISNUMBER(DD791)),IF(DC791/DD791&gt;1,ROUND((DC791)/DD791,3),1),1)</f>
        <v/>
      </c>
      <c r="DF791" s="1541"/>
      <c r="DG791" s="1541"/>
      <c r="DH791" s="1541"/>
      <c r="DI791" s="1541"/>
      <c r="DJ791" s="1541"/>
      <c r="DK791" s="1541"/>
      <c r="DL791" s="1541"/>
      <c r="DM791" s="1541"/>
      <c r="DN791" s="1541"/>
      <c r="DO791" s="1541"/>
      <c r="DP791" s="1541"/>
      <c r="DQ791" s="1541"/>
      <c r="DR791" s="1541"/>
    </row>
    <row r="792" ht="12.75" x14ac:dyDescent="0.2">
      <c r="A792" s="1541"/>
      <c r="B792" s="1541"/>
      <c r="C792"/>
      <c r="D792" s="130">
        <f>IF(BX$785="Close to Ear","EN 62209-1","EN 62209-2")</f>
        <v/>
      </c>
      <c r="E792" s="130">
        <f>IF(CG792="Close to Ear","2016","2010/A1:2019")</f>
        <v/>
      </c>
      <c r="F792" s="1488" t="inlineStr">
        <is>
          <t>5.5</t>
        </is>
      </c>
      <c r="G792" s="1497"/>
      <c r="H792" s="120">
        <f>BV792</f>
        <v/>
      </c>
      <c r="I792" s="120">
        <f>BW792</f>
        <v/>
      </c>
      <c r="J792" s="687" t="inlineStr">
        <is>
          <t>WLAN</t>
        </is>
      </c>
      <c r="K792" s="194" t="inlineStr">
        <is>
          <t>2.4 GHz</t>
        </is>
      </c>
      <c r="L792" s="115"/>
      <c r="M792" s="120"/>
      <c r="N792" s="119"/>
      <c r="O792" s="131"/>
      <c r="P792" s="6597"/>
      <c r="Q792" s="131"/>
      <c r="R792" s="131"/>
      <c r="S792" s="120"/>
      <c r="T792" s="120">
        <v>7</v>
      </c>
      <c r="U792" s="120">
        <v>2442</v>
      </c>
      <c r="V792" s="119"/>
      <c r="W792" s="197"/>
      <c r="X792" s="119"/>
      <c r="Y792" s="119"/>
      <c r="Z792" s="119"/>
      <c r="AA792" s="115"/>
      <c r="AB792" s="115"/>
      <c r="AC792" s="689">
        <f>IF(OR(BX$785="Close to Ear",BX$785="Close to Head"),"Head",IF(BX$785="Extremity","Extremity","Body"))</f>
        <v/>
      </c>
      <c r="AD792" s="690">
        <f>CA792</f>
        <v/>
      </c>
      <c r="AE792" s="688">
        <f>CB792</f>
        <v/>
      </c>
      <c r="AF792" s="115"/>
      <c r="AG792" s="808">
        <f>IF(AZ792="","N/A",IF(CQ792="Pass","P","F"))</f>
        <v/>
      </c>
      <c r="AH792" s="129"/>
      <c r="AI792" s="129"/>
      <c r="AJ792" s="129"/>
      <c r="AK792" s="119"/>
      <c r="AL792" s="115"/>
      <c r="AM792" s="119"/>
      <c r="AN792" s="119"/>
      <c r="AO792" s="692"/>
      <c r="AP792" s="692"/>
      <c r="AQ792" s="692"/>
      <c r="AR792" s="692"/>
      <c r="AS792" s="692"/>
      <c r="AT792" s="691">
        <f>CE792</f>
        <v/>
      </c>
      <c r="AU792" s="691">
        <f>CF792</f>
        <v/>
      </c>
      <c r="AV792" s="813"/>
      <c r="AW792" s="813"/>
      <c r="AX792" s="197">
        <f>CZ792</f>
        <v/>
      </c>
      <c r="AY792" s="197">
        <f>DE792</f>
        <v/>
      </c>
      <c r="AZ792" s="3379">
        <f>CO792</f>
        <v/>
      </c>
      <c r="BA792" s="3380"/>
      <c r="BB792" s="197">
        <f>CP792</f>
        <v/>
      </c>
      <c r="BC792" s="813"/>
      <c r="BD792" s="197">
        <f>CR792</f>
        <v/>
      </c>
      <c r="BE792" s="121">
        <f>CS792</f>
        <v/>
      </c>
      <c r="BF792" s="122">
        <f>CT792*60</f>
        <v/>
      </c>
      <c r="BG792" s="121">
        <f>BE792</f>
        <v/>
      </c>
      <c r="BH792" s="122">
        <f>CU792*60</f>
        <v/>
      </c>
      <c r="BI792" s="122">
        <f>CV792</f>
        <v/>
      </c>
      <c r="BJ792" s="117"/>
      <c r="BK792" s="812">
        <f>Overview!$E$7</f>
        <v/>
      </c>
      <c r="BL792" s="117"/>
      <c r="BM792" s="836">
        <f>CW792</f>
        <v/>
      </c>
      <c r="BN792" s="812">
        <f>Overview!$P$153</f>
        <v/>
      </c>
      <c r="BO792" s="117"/>
      <c r="BP792" s="117"/>
      <c r="BQ792" s="115"/>
      <c r="BR792" s="1478"/>
      <c r="BS792" s="1548"/>
      <c r="BT792" s="2127" t="inlineStr">
        <is>
          <t>WLAN</t>
        </is>
      </c>
      <c r="BU792" s="2127" t="inlineStr">
        <is>
          <t>2.4 GHz</t>
        </is>
      </c>
      <c r="BV792" s="465">
        <f>Overview!$E$31</f>
        <v/>
      </c>
      <c r="BW792" s="2127"/>
      <c r="BX792" s="2127"/>
      <c r="BY792" s="510"/>
      <c r="BZ792" s="510"/>
      <c r="CA792" s="511" t="str">
        <f>CA791</f>
        <v>TBD</v>
      </c>
      <c r="CB792" s="1971">
        <v>0</v>
      </c>
      <c r="CC792" s="510">
        <f>IF(COUNT('Conducted WiFi'!$AH$3:$AH$9)=0,7,INDEX('Conducted WiFi'!$T$3:$T$9,MATCH(MAX('Conducted WiFi'!$AH$3:$AH$9),'Conducted WiFi'!$AH$3:$AH$9,0)))</f>
        <v>7</v>
      </c>
      <c r="CD792" s="1718">
        <f>IF(COUNT('Conducted WiFi'!$AH$3:$AH$9)=0,2442,INDEX('Conducted WiFi'!$U$3:$U$9,MATCH(MAX('Conducted WiFi'!$AH$3:$AH$9),'Conducted WiFi'!$AH$3:$AH$9,0)))</f>
        <v>2442</v>
      </c>
      <c r="CE792" s="2013"/>
      <c r="CF792" s="1966"/>
      <c r="CG792" s="392" t="str">
        <f>IF(OR($BY$547="",$BY$547=""),"",$BY$547)</f>
        <v/>
      </c>
      <c r="CH792" s="392">
        <f>BZ792</f>
        <v/>
      </c>
      <c r="CI792" s="392">
        <f>CA792</f>
        <v/>
      </c>
      <c r="CJ792" s="2195"/>
      <c r="CK792" s="1608"/>
      <c r="CL792" s="206">
        <f>IF(CF792=""," ",IF(ABS(CE792-CF792)&lt;=0.125,"Valid","Not valid"))</f>
        <v/>
      </c>
      <c r="CM792" s="207">
        <f> IF(CE792="","",IF(AND(CE792&lt;&gt;"",CF792=""),IF(CE792&gt;=1,"Medir+Sig Max","No"),IF(CF792&lt;&gt;"",IF(CF792&gt;=1,"Medir+Sig Max","No"),"")))</f>
        <v/>
      </c>
      <c r="CN792" s="1787"/>
      <c r="CO792" s="220">
        <f>IF(CK792="",IF(AND(CE792="",CF792=""),"",IF(CF792="",IF(DE792&gt;1,ROUND(DE792*CE792,3),CE792),IF(DE792&gt;1,ROUND(DE792*CF792,3),CF792))),IF(AND(CE792="",CF792=""),"",IF(CF792="",IF(DE792&gt;1,ROUND(DE792*CE792*(1/(CK792)),3),CE792*(1/(CK792))),IF(DE792&gt;1,ROUND(DE792*CF792*(1/(CK792)),3),CF792*(1/(CK792))))))</f>
        <v/>
      </c>
      <c r="CP792" s="2043">
        <f>IF(COUNTIF(Overview!K12:K14,TRUE)&gt;0,2,IF(COUNTIF(Overview!L12:L14,TRUE)&gt;0,4,0))</f>
        <v/>
      </c>
      <c r="CQ792" s="1472">
        <f>IF(CO792="","",IF(CO792&gt;CP792,"Fail","Pass"))</f>
        <v/>
      </c>
      <c r="CR792" s="1481"/>
      <c r="CS792" s="1565">
        <f>MyTimestamp(CO792)</f>
        <v/>
      </c>
      <c r="CT792" s="1531">
        <f>IF(CE792="",0,15)+IF(CF792="",0,15)</f>
        <v/>
      </c>
      <c r="CU792" s="1532">
        <f>IF(CT792=0,0,2)</f>
        <v/>
      </c>
      <c r="CV792" s="859"/>
      <c r="CW792" s="859"/>
      <c r="CX792" s="2038"/>
      <c r="CY792" s="2044"/>
      <c r="CZ792" s="1543">
        <f>10^(CJ792/20)*100-100</f>
        <v/>
      </c>
      <c r="DA792" s="1354"/>
      <c r="DB792" s="1452"/>
      <c r="DC792" s="1273">
        <f>IF(DA792="","",10^(DA792/10))</f>
        <v/>
      </c>
      <c r="DD792" s="1406">
        <f>IF(ISNUMBER(DB792)=FALSE,"",10^(DB792/10))</f>
        <v/>
      </c>
      <c r="DE792" s="1543">
        <f>IF(AND(ISNUMBER(DC792),ISNUMBER(DD792)),IF(DC792/DD792&gt;1,ROUND((DC792)/DD792,3),1),1)</f>
        <v/>
      </c>
      <c r="DF792" s="1541"/>
      <c r="DG792" s="1541"/>
      <c r="DH792" s="1541"/>
      <c r="DI792" s="1541"/>
      <c r="DJ792" s="1541"/>
      <c r="DK792" s="1541"/>
      <c r="DL792" s="1541"/>
      <c r="DM792" s="1541"/>
      <c r="DN792" s="1541"/>
      <c r="DO792" s="1541"/>
      <c r="DP792" s="1541"/>
      <c r="DQ792" s="1541"/>
      <c r="DR792" s="1541"/>
    </row>
    <row r="793" ht="12.75" x14ac:dyDescent="0.2">
      <c r="A793" s="1541"/>
      <c r="B793" s="1541"/>
      <c r="C793"/>
      <c r="D793" s="130">
        <f>IF(BX$785="Close to Ear","EN 62209-1","EN 62209-2")</f>
        <v/>
      </c>
      <c r="E793" s="130">
        <f>IF(CG793="Close to Ear","2016","2010/A1:2019")</f>
        <v/>
      </c>
      <c r="F793" s="1488" t="inlineStr">
        <is>
          <t>5.5</t>
        </is>
      </c>
      <c r="G793" s="1497"/>
      <c r="H793" s="120">
        <f>BV793</f>
        <v/>
      </c>
      <c r="I793" s="120">
        <f>BW793</f>
        <v/>
      </c>
      <c r="J793" s="687" t="inlineStr">
        <is>
          <t>WLAN</t>
        </is>
      </c>
      <c r="K793" s="194" t="inlineStr">
        <is>
          <t>2.4 GHz</t>
        </is>
      </c>
      <c r="L793" s="115"/>
      <c r="M793" s="120"/>
      <c r="N793" s="119"/>
      <c r="O793" s="131"/>
      <c r="P793" s="6597"/>
      <c r="Q793" s="131"/>
      <c r="R793" s="131"/>
      <c r="S793" s="120"/>
      <c r="T793" s="120">
        <v>7</v>
      </c>
      <c r="U793" s="120">
        <v>2442</v>
      </c>
      <c r="V793" s="119"/>
      <c r="W793" s="197"/>
      <c r="X793" s="119"/>
      <c r="Y793" s="119"/>
      <c r="Z793" s="119"/>
      <c r="AA793" s="115"/>
      <c r="AB793" s="115"/>
      <c r="AC793" s="689">
        <f>IF(OR(BX$785="Close to Ear",BX$785="Close to Head"),"Head",IF(BX$785="Extremity","Extremity","Body"))</f>
        <v/>
      </c>
      <c r="AD793" s="690">
        <f>CA793</f>
        <v/>
      </c>
      <c r="AE793" s="688">
        <f>CB793</f>
        <v/>
      </c>
      <c r="AF793" s="115"/>
      <c r="AG793" s="808">
        <f>IF(AZ793="","N/A",IF(CQ793="Pass","P","F"))</f>
        <v/>
      </c>
      <c r="AH793" s="129"/>
      <c r="AI793" s="129"/>
      <c r="AJ793" s="129"/>
      <c r="AK793" s="119"/>
      <c r="AL793" s="115"/>
      <c r="AM793" s="119"/>
      <c r="AN793" s="119"/>
      <c r="AO793" s="692"/>
      <c r="AP793" s="692"/>
      <c r="AQ793" s="692"/>
      <c r="AR793" s="692"/>
      <c r="AS793" s="692"/>
      <c r="AT793" s="691">
        <f>CE793</f>
        <v/>
      </c>
      <c r="AU793" s="691">
        <f>CF793</f>
        <v/>
      </c>
      <c r="AV793" s="813"/>
      <c r="AW793" s="813"/>
      <c r="AX793" s="197">
        <f>CZ793</f>
        <v/>
      </c>
      <c r="AY793" s="197">
        <f>DE793</f>
        <v/>
      </c>
      <c r="AZ793" s="3379">
        <f>CO793</f>
        <v/>
      </c>
      <c r="BA793" s="3380"/>
      <c r="BB793" s="197">
        <f>CP793</f>
        <v/>
      </c>
      <c r="BC793" s="813"/>
      <c r="BD793" s="197">
        <f>CR793</f>
        <v/>
      </c>
      <c r="BE793" s="121">
        <f>CS793</f>
        <v/>
      </c>
      <c r="BF793" s="122">
        <f>CT793*60</f>
        <v/>
      </c>
      <c r="BG793" s="121">
        <f>BE793</f>
        <v/>
      </c>
      <c r="BH793" s="122">
        <f>CU793*60</f>
        <v/>
      </c>
      <c r="BI793" s="122">
        <f>CV793</f>
        <v/>
      </c>
      <c r="BJ793" s="117"/>
      <c r="BK793" s="812">
        <f>Overview!$E$7</f>
        <v/>
      </c>
      <c r="BL793" s="117"/>
      <c r="BM793" s="836">
        <f>CW793</f>
        <v/>
      </c>
      <c r="BN793" s="812">
        <f>Overview!$P$153</f>
        <v/>
      </c>
      <c r="BO793" s="117"/>
      <c r="BP793" s="117"/>
      <c r="BQ793" s="115"/>
      <c r="BR793" s="1478"/>
      <c r="BS793" s="1548"/>
      <c r="BT793" s="2127" t="inlineStr">
        <is>
          <t>WLAN</t>
        </is>
      </c>
      <c r="BU793" s="2127" t="inlineStr">
        <is>
          <t>2.4 GHz</t>
        </is>
      </c>
      <c r="BV793" s="465">
        <f>Overview!$E$31</f>
        <v/>
      </c>
      <c r="BW793" s="2127"/>
      <c r="BX793" s="2127"/>
      <c r="BY793" s="510"/>
      <c r="BZ793" s="510"/>
      <c r="CA793" s="511" t="str">
        <f>CA792</f>
        <v>TBD</v>
      </c>
      <c r="CB793" s="1971">
        <v>0</v>
      </c>
      <c r="CC793" s="510">
        <f>IF(COUNT('Conducted WiFi'!$AH$3:$AH$9)=0,7,INDEX('Conducted WiFi'!$T$3:$T$9,MATCH(MAX('Conducted WiFi'!$AH$3:$AH$9),'Conducted WiFi'!$AH$3:$AH$9,0)))</f>
        <v>7</v>
      </c>
      <c r="CD793" s="1718">
        <f>IF(COUNT('Conducted WiFi'!$AH$3:$AH$9)=0,2442,INDEX('Conducted WiFi'!$U$3:$U$9,MATCH(MAX('Conducted WiFi'!$AH$3:$AH$9),'Conducted WiFi'!$AH$3:$AH$9,0)))</f>
        <v>2442</v>
      </c>
      <c r="CE793" s="2013"/>
      <c r="CF793" s="1966"/>
      <c r="CG793" s="392" t="str">
        <f>IF(OR($BY$547="",$BY$547=""),"",$BY$547)</f>
        <v/>
      </c>
      <c r="CH793" s="392">
        <f>BZ793</f>
        <v/>
      </c>
      <c r="CI793" s="392">
        <f>CA793</f>
        <v/>
      </c>
      <c r="CJ793" s="2195"/>
      <c r="CK793" s="1608"/>
      <c r="CL793" s="206">
        <f>IF(CF793=""," ",IF(ABS(CE793-CF793)&lt;=0.125,"Valid","Not valid"))</f>
        <v/>
      </c>
      <c r="CM793" s="207">
        <f> IF(CE793="","",IF(AND(CE793&lt;&gt;"",CF793=""),IF(CE793&gt;=1,"Medir+Sig Max","No"),IF(CF793&lt;&gt;"",IF(CF793&gt;=1,"Medir+Sig Max","No"),"")))</f>
        <v/>
      </c>
      <c r="CN793" s="1787"/>
      <c r="CO793" s="220">
        <f>IF(CK793="",IF(AND(CE793="",CF793=""),"",IF(CF793="",IF(DE793&gt;1,ROUND(DE793*CE793,3),CE793),IF(DE793&gt;1,ROUND(DE793*CF793,3),CF793))),IF(AND(CE793="",CF793=""),"",IF(CF793="",IF(DE793&gt;1,ROUND(DE793*CE793*(1/(CK793)),3),CE793*(1/(CK793))),IF(DE793&gt;1,ROUND(DE793*CF793*(1/(CK793)),3),CF793*(1/(CK793))))))</f>
        <v/>
      </c>
      <c r="CP793" s="2043">
        <f>IF(COUNTIF(Overview!K12:K14,TRUE)&gt;0,2,IF(COUNTIF(Overview!L12:L14,TRUE)&gt;0,4,0))</f>
        <v/>
      </c>
      <c r="CQ793" s="1472">
        <f>IF(CO793="","",IF(CO793&gt;CP793,"Fail","Pass"))</f>
        <v/>
      </c>
      <c r="CR793" s="1481"/>
      <c r="CS793" s="1565">
        <f>MyTimestamp(CO793)</f>
        <v/>
      </c>
      <c r="CT793" s="1531">
        <f>IF(CE793="",0,15)+IF(CF793="",0,15)</f>
        <v/>
      </c>
      <c r="CU793" s="1532">
        <f>IF(CT793=0,0,2)</f>
        <v/>
      </c>
      <c r="CV793" s="859"/>
      <c r="CW793" s="859"/>
      <c r="CX793" s="2038"/>
      <c r="CY793" s="2044"/>
      <c r="CZ793" s="1543">
        <f>10^(CJ793/20)*100-100</f>
        <v/>
      </c>
      <c r="DA793" s="1354"/>
      <c r="DB793" s="1452"/>
      <c r="DC793" s="1273">
        <f>IF(DA793="","",10^(DA793/10))</f>
        <v/>
      </c>
      <c r="DD793" s="1406">
        <f>IF(ISNUMBER(DB793)=FALSE,"",10^(DB793/10))</f>
        <v/>
      </c>
      <c r="DE793" s="1543">
        <f>IF(AND(ISNUMBER(DC793),ISNUMBER(DD793)),IF(DC793/DD793&gt;1,ROUND((DC793)/DD793,3),1),1)</f>
        <v/>
      </c>
      <c r="DF793" s="1541"/>
      <c r="DG793" s="1541"/>
      <c r="DH793" s="1541"/>
      <c r="DI793" s="1541"/>
      <c r="DJ793" s="1541"/>
      <c r="DK793" s="1541"/>
      <c r="DL793" s="1541"/>
      <c r="DM793" s="1541"/>
      <c r="DN793" s="1541"/>
      <c r="DO793" s="1541"/>
      <c r="DP793" s="1541"/>
      <c r="DQ793" s="1541"/>
      <c r="DR793" s="1541"/>
    </row>
    <row r="794" ht="12.75" x14ac:dyDescent="0.2">
      <c r="A794" s="1541"/>
      <c r="B794" s="1541"/>
      <c r="C794"/>
      <c r="D794" s="130">
        <f>IF(BX$785="Close to Ear","EN 62209-1","EN 62209-2")</f>
        <v/>
      </c>
      <c r="E794" s="130">
        <f>IF(CG794="Close to Ear","2016","2010/A1:2019")</f>
        <v/>
      </c>
      <c r="F794" s="1488" t="inlineStr">
        <is>
          <t>5.5</t>
        </is>
      </c>
      <c r="G794" s="1497"/>
      <c r="H794" s="120">
        <f>BV794</f>
        <v/>
      </c>
      <c r="I794" s="120">
        <f>BW794</f>
        <v/>
      </c>
      <c r="J794" s="687" t="inlineStr">
        <is>
          <t>WLAN</t>
        </is>
      </c>
      <c r="K794" s="194" t="inlineStr">
        <is>
          <t>2.4 GHz</t>
        </is>
      </c>
      <c r="L794" s="115"/>
      <c r="M794" s="120"/>
      <c r="N794" s="119"/>
      <c r="O794" s="131"/>
      <c r="P794" s="6597"/>
      <c r="Q794" s="131"/>
      <c r="R794" s="131"/>
      <c r="S794" s="120"/>
      <c r="T794" s="120">
        <v>7</v>
      </c>
      <c r="U794" s="120">
        <v>2442</v>
      </c>
      <c r="V794" s="119"/>
      <c r="W794" s="197"/>
      <c r="X794" s="119"/>
      <c r="Y794" s="119"/>
      <c r="Z794" s="119"/>
      <c r="AA794" s="115"/>
      <c r="AB794" s="115"/>
      <c r="AC794" s="689">
        <f>IF(OR(BX$785="Close to Ear",BX$785="Close to Head"),"Head",IF(BX$785="Extremity","Extremity","Body"))</f>
        <v/>
      </c>
      <c r="AD794" s="690">
        <f>CA794</f>
        <v/>
      </c>
      <c r="AE794" s="688">
        <f>CB794</f>
        <v/>
      </c>
      <c r="AF794" s="115"/>
      <c r="AG794" s="808">
        <f>IF(AZ794="","N/A",IF(CQ794="Pass","P","F"))</f>
        <v/>
      </c>
      <c r="AH794" s="129"/>
      <c r="AI794" s="129"/>
      <c r="AJ794" s="129"/>
      <c r="AK794" s="119"/>
      <c r="AL794" s="115"/>
      <c r="AM794" s="119"/>
      <c r="AN794" s="119"/>
      <c r="AO794" s="692"/>
      <c r="AP794" s="692"/>
      <c r="AQ794" s="692"/>
      <c r="AR794" s="692"/>
      <c r="AS794" s="692"/>
      <c r="AT794" s="691">
        <f>CE794</f>
        <v/>
      </c>
      <c r="AU794" s="691">
        <f>CF794</f>
        <v/>
      </c>
      <c r="AV794" s="813"/>
      <c r="AW794" s="813"/>
      <c r="AX794" s="197">
        <f>CZ794</f>
        <v/>
      </c>
      <c r="AY794" s="197">
        <f>DE794</f>
        <v/>
      </c>
      <c r="AZ794" s="3379">
        <f>CO794</f>
        <v/>
      </c>
      <c r="BA794" s="3380"/>
      <c r="BB794" s="197">
        <f>CP794</f>
        <v/>
      </c>
      <c r="BC794" s="813"/>
      <c r="BD794" s="197">
        <f>CR794</f>
        <v/>
      </c>
      <c r="BE794" s="121">
        <f>CS794</f>
        <v/>
      </c>
      <c r="BF794" s="122">
        <f>CT794*60</f>
        <v/>
      </c>
      <c r="BG794" s="121">
        <f>BE794</f>
        <v/>
      </c>
      <c r="BH794" s="122">
        <f>CU794*60</f>
        <v/>
      </c>
      <c r="BI794" s="122">
        <f>CV794</f>
        <v/>
      </c>
      <c r="BJ794" s="117"/>
      <c r="BK794" s="812">
        <f>Overview!$E$7</f>
        <v/>
      </c>
      <c r="BL794" s="117"/>
      <c r="BM794" s="836">
        <f>CW794</f>
        <v/>
      </c>
      <c r="BN794" s="812">
        <f>Overview!$P$153</f>
        <v/>
      </c>
      <c r="BO794" s="117"/>
      <c r="BP794" s="117"/>
      <c r="BQ794" s="115"/>
      <c r="BR794" s="1478"/>
      <c r="BS794" s="1548"/>
      <c r="BT794" s="2127" t="inlineStr">
        <is>
          <t>WLAN</t>
        </is>
      </c>
      <c r="BU794" s="2127" t="inlineStr">
        <is>
          <t>2.4 GHz</t>
        </is>
      </c>
      <c r="BV794" s="465">
        <f>Overview!$E$31</f>
        <v/>
      </c>
      <c r="BW794" s="2127"/>
      <c r="BX794" s="2127"/>
      <c r="BY794" s="510"/>
      <c r="BZ794" s="510"/>
      <c r="CA794" s="511" t="str">
        <f>CA793</f>
        <v>TBD</v>
      </c>
      <c r="CB794" s="1971">
        <v>0</v>
      </c>
      <c r="CC794" s="510">
        <f>IF(COUNT('Conducted WiFi'!$AH$3:$AH$9)=0,7,INDEX('Conducted WiFi'!$T$3:$T$9,MATCH(MAX('Conducted WiFi'!$AH$3:$AH$9),'Conducted WiFi'!$AH$3:$AH$9,0)))</f>
        <v>7</v>
      </c>
      <c r="CD794" s="1718">
        <f>IF(COUNT('Conducted WiFi'!$AH$3:$AH$9)=0,2442,INDEX('Conducted WiFi'!$U$3:$U$9,MATCH(MAX('Conducted WiFi'!$AH$3:$AH$9),'Conducted WiFi'!$AH$3:$AH$9,0)))</f>
        <v>2442</v>
      </c>
      <c r="CE794" s="2013"/>
      <c r="CF794" s="1966"/>
      <c r="CG794" s="392" t="str">
        <f>IF(OR($BY$547="",$BY$547=""),"",$BY$547)</f>
        <v/>
      </c>
      <c r="CH794" s="392">
        <f>BZ794</f>
        <v/>
      </c>
      <c r="CI794" s="392">
        <f>CA794</f>
        <v/>
      </c>
      <c r="CJ794" s="2195"/>
      <c r="CK794" s="1608"/>
      <c r="CL794" s="206">
        <f>IF(CF794=""," ",IF(ABS(CE794-CF794)&lt;=0.125,"Valid","Not valid"))</f>
        <v/>
      </c>
      <c r="CM794" s="207">
        <f> IF(CE794="","",IF(AND(CE794&lt;&gt;"",CF794=""),IF(CE794&gt;=1,"Medir+Sig Max","No"),IF(CF794&lt;&gt;"",IF(CF794&gt;=1,"Medir+Sig Max","No"),"")))</f>
        <v/>
      </c>
      <c r="CN794" s="1787"/>
      <c r="CO794" s="220">
        <f>IF(CK794="",IF(AND(CE794="",CF794=""),"",IF(CF794="",IF(DE794&gt;1,ROUND(DE794*CE794,3),CE794),IF(DE794&gt;1,ROUND(DE794*CF794,3),CF794))),IF(AND(CE794="",CF794=""),"",IF(CF794="",IF(DE794&gt;1,ROUND(DE794*CE794*(1/(CK794)),3),CE794*(1/(CK794))),IF(DE794&gt;1,ROUND(DE794*CF794*(1/(CK794)),3),CF794*(1/(CK794))))))</f>
        <v/>
      </c>
      <c r="CP794" s="2043">
        <f>IF(COUNTIF(Overview!K12:K14,TRUE)&gt;0,2,IF(COUNTIF(Overview!L12:L14,TRUE)&gt;0,4,0))</f>
        <v/>
      </c>
      <c r="CQ794" s="1472">
        <f>IF(CO794="","",IF(CO794&gt;CP794,"Fail","Pass"))</f>
        <v/>
      </c>
      <c r="CR794" s="1481"/>
      <c r="CS794" s="1565">
        <f>MyTimestamp(CO794)</f>
        <v/>
      </c>
      <c r="CT794" s="1531">
        <f>IF(CE794="",0,15)+IF(CF794="",0,15)</f>
        <v/>
      </c>
      <c r="CU794" s="1532">
        <f>IF(CT794=0,0,2)</f>
        <v/>
      </c>
      <c r="CV794" s="859"/>
      <c r="CW794" s="859"/>
      <c r="CX794" s="2038"/>
      <c r="CY794" s="2044"/>
      <c r="CZ794" s="1543">
        <f>10^(CJ794/20)*100-100</f>
        <v/>
      </c>
      <c r="DA794" s="1354"/>
      <c r="DB794" s="1452"/>
      <c r="DC794" s="1273">
        <f>IF(DA794="","",10^(DA794/10))</f>
        <v/>
      </c>
      <c r="DD794" s="1406">
        <f>IF(ISNUMBER(DB794)=FALSE,"",10^(DB794/10))</f>
        <v/>
      </c>
      <c r="DE794" s="1543">
        <f>IF(AND(ISNUMBER(DC794),ISNUMBER(DD794)),IF(DC794/DD794&gt;1,ROUND((DC794)/DD794,3),1),1)</f>
        <v/>
      </c>
      <c r="DF794" s="1541"/>
      <c r="DG794" s="1541"/>
      <c r="DH794" s="1541"/>
      <c r="DI794" s="1541"/>
      <c r="DJ794" s="1541"/>
      <c r="DK794" s="1541"/>
      <c r="DL794" s="1541"/>
      <c r="DM794" s="1541"/>
      <c r="DN794" s="1541"/>
      <c r="DO794" s="1541"/>
      <c r="DP794" s="1541"/>
      <c r="DQ794" s="1541"/>
      <c r="DR794" s="1541"/>
    </row>
    <row r="795" ht="12.75" x14ac:dyDescent="0.2">
      <c r="A795" s="1541"/>
      <c r="B795" s="1541"/>
      <c r="C795"/>
      <c r="D795" s="130">
        <f>IF(BX$785="Close to Ear","EN 62209-1","EN 62209-2")</f>
        <v/>
      </c>
      <c r="E795" s="130">
        <f>IF(CG795="Close to Ear","2016","2010/A1:2019")</f>
        <v/>
      </c>
      <c r="F795" s="1488" t="inlineStr">
        <is>
          <t>5.5</t>
        </is>
      </c>
      <c r="G795" s="1497"/>
      <c r="H795" s="120">
        <f>BV795</f>
        <v/>
      </c>
      <c r="I795" s="120">
        <f>BW795</f>
        <v/>
      </c>
      <c r="J795" s="687" t="inlineStr">
        <is>
          <t>WLAN</t>
        </is>
      </c>
      <c r="K795" s="194" t="inlineStr">
        <is>
          <t>2.4 GHz</t>
        </is>
      </c>
      <c r="L795" s="115"/>
      <c r="M795" s="120"/>
      <c r="N795" s="119"/>
      <c r="O795" s="131"/>
      <c r="P795" s="6597"/>
      <c r="Q795" s="131"/>
      <c r="R795" s="131"/>
      <c r="S795" s="120"/>
      <c r="T795" s="120">
        <v>7</v>
      </c>
      <c r="U795" s="120">
        <v>2442</v>
      </c>
      <c r="V795" s="119"/>
      <c r="W795" s="197"/>
      <c r="X795" s="119"/>
      <c r="Y795" s="119"/>
      <c r="Z795" s="119"/>
      <c r="AA795" s="115"/>
      <c r="AB795" s="115"/>
      <c r="AC795" s="689">
        <f>IF(OR(BX$785="Close to Ear",BX$785="Close to Head"),"Head",IF(BX$785="Extremity","Extremity","Body"))</f>
        <v/>
      </c>
      <c r="AD795" s="690">
        <f>CA795</f>
        <v/>
      </c>
      <c r="AE795" s="688">
        <f>CB795</f>
        <v/>
      </c>
      <c r="AF795" s="115"/>
      <c r="AG795" s="808">
        <f>IF(AZ795="","N/A",IF(CQ795="Pass","P","F"))</f>
        <v/>
      </c>
      <c r="AH795" s="129"/>
      <c r="AI795" s="129"/>
      <c r="AJ795" s="129"/>
      <c r="AK795" s="119"/>
      <c r="AL795" s="115"/>
      <c r="AM795" s="119"/>
      <c r="AN795" s="119"/>
      <c r="AO795" s="692"/>
      <c r="AP795" s="692"/>
      <c r="AQ795" s="692"/>
      <c r="AR795" s="692"/>
      <c r="AS795" s="692"/>
      <c r="AT795" s="691">
        <f>CE795</f>
        <v/>
      </c>
      <c r="AU795" s="691">
        <f>CF795</f>
        <v/>
      </c>
      <c r="AV795" s="813"/>
      <c r="AW795" s="813"/>
      <c r="AX795" s="197">
        <f>CZ795</f>
        <v/>
      </c>
      <c r="AY795" s="197">
        <f>DE795</f>
        <v/>
      </c>
      <c r="AZ795" s="3379">
        <f>CO795</f>
        <v/>
      </c>
      <c r="BA795" s="3380"/>
      <c r="BB795" s="197">
        <f>CP795</f>
        <v/>
      </c>
      <c r="BC795" s="813"/>
      <c r="BD795" s="197">
        <f>CR795</f>
        <v/>
      </c>
      <c r="BE795" s="121">
        <f>CS795</f>
        <v/>
      </c>
      <c r="BF795" s="122">
        <f>CT795*60</f>
        <v/>
      </c>
      <c r="BG795" s="121">
        <f>BE795</f>
        <v/>
      </c>
      <c r="BH795" s="122">
        <f>CU795*60</f>
        <v/>
      </c>
      <c r="BI795" s="122">
        <f>CV795</f>
        <v/>
      </c>
      <c r="BJ795" s="117"/>
      <c r="BK795" s="812">
        <f>Overview!$E$7</f>
        <v/>
      </c>
      <c r="BL795" s="117"/>
      <c r="BM795" s="836">
        <f>CW795</f>
        <v/>
      </c>
      <c r="BN795" s="812">
        <f>Overview!$P$153</f>
        <v/>
      </c>
      <c r="BO795" s="117"/>
      <c r="BP795" s="117"/>
      <c r="BQ795" s="115"/>
      <c r="BR795" s="1478"/>
      <c r="BS795" s="1548"/>
      <c r="BT795" s="2127" t="inlineStr">
        <is>
          <t>WLAN</t>
        </is>
      </c>
      <c r="BU795" s="2127" t="inlineStr">
        <is>
          <t>2.4 GHz</t>
        </is>
      </c>
      <c r="BV795" s="465">
        <f>Overview!$E$31</f>
        <v/>
      </c>
      <c r="BW795" s="2127"/>
      <c r="BX795" s="2127"/>
      <c r="BY795" s="510"/>
      <c r="BZ795" s="510"/>
      <c r="CA795" s="511" t="str">
        <f>CA794</f>
        <v>TBD</v>
      </c>
      <c r="CB795" s="1971">
        <v>0</v>
      </c>
      <c r="CC795" s="510">
        <f>IF(COUNT('Conducted WiFi'!$AH$3:$AH$9)=0,7,INDEX('Conducted WiFi'!$T$3:$T$9,MATCH(MAX('Conducted WiFi'!$AH$3:$AH$9),'Conducted WiFi'!$AH$3:$AH$9,0)))</f>
        <v>7</v>
      </c>
      <c r="CD795" s="1718">
        <f>IF(COUNT('Conducted WiFi'!$AH$3:$AH$9)=0,2442,INDEX('Conducted WiFi'!$U$3:$U$9,MATCH(MAX('Conducted WiFi'!$AH$3:$AH$9),'Conducted WiFi'!$AH$3:$AH$9,0)))</f>
        <v>2442</v>
      </c>
      <c r="CE795" s="2013"/>
      <c r="CF795" s="1966"/>
      <c r="CG795" s="392" t="str">
        <f>IF(OR($BY$547="",$BY$547=""),"",$BY$547)</f>
        <v/>
      </c>
      <c r="CH795" s="392">
        <f>BZ795</f>
        <v/>
      </c>
      <c r="CI795" s="392">
        <f>CA795</f>
        <v/>
      </c>
      <c r="CJ795" s="2195"/>
      <c r="CK795" s="1608"/>
      <c r="CL795" s="206">
        <f>IF(CF795=""," ",IF(ABS(CE795-CF795)&lt;=0.125,"Valid","Not valid"))</f>
        <v/>
      </c>
      <c r="CM795" s="207">
        <f> IF(CE795="","",IF(AND(CE795&lt;&gt;"",CF795=""),IF(CE795&gt;=1,"Medir+Sig Max","No"),IF(CF795&lt;&gt;"",IF(CF795&gt;=1,"Medir+Sig Max","No"),"")))</f>
        <v/>
      </c>
      <c r="CN795" s="1787"/>
      <c r="CO795" s="220">
        <f>IF(CK795="",IF(AND(CE795="",CF795=""),"",IF(CF795="",IF(DE795&gt;1,ROUND(DE795*CE795,3),CE795),IF(DE795&gt;1,ROUND(DE795*CF795,3),CF795))),IF(AND(CE795="",CF795=""),"",IF(CF795="",IF(DE795&gt;1,ROUND(DE795*CE795*(1/(CK795)),3),CE795*(1/(CK795))),IF(DE795&gt;1,ROUND(DE795*CF795*(1/(CK795)),3),CF795*(1/(CK795))))))</f>
        <v/>
      </c>
      <c r="CP795" s="2043">
        <f>IF(COUNTIF(Overview!K12:K14,TRUE)&gt;0,2,IF(COUNTIF(Overview!L12:L14,TRUE)&gt;0,4,0))</f>
        <v/>
      </c>
      <c r="CQ795" s="1472">
        <f>IF(CO795="","",IF(CO795&gt;CP795,"Fail","Pass"))</f>
        <v/>
      </c>
      <c r="CR795" s="1481"/>
      <c r="CS795" s="1565">
        <f>MyTimestamp(CO795)</f>
        <v/>
      </c>
      <c r="CT795" s="1531">
        <f>IF(CE795="",0,15)+IF(CF795="",0,15)</f>
        <v/>
      </c>
      <c r="CU795" s="1532">
        <f>IF(CT795=0,0,2)</f>
        <v/>
      </c>
      <c r="CV795" s="859"/>
      <c r="CW795" s="859"/>
      <c r="CX795" s="2038"/>
      <c r="CY795" s="2044"/>
      <c r="CZ795" s="1543">
        <f>10^(CJ795/20)*100-100</f>
        <v/>
      </c>
      <c r="DA795" s="1354"/>
      <c r="DB795" s="1452"/>
      <c r="DC795" s="1273">
        <f>IF(DA795="","",10^(DA795/10))</f>
        <v/>
      </c>
      <c r="DD795" s="1406">
        <f>IF(ISNUMBER(DB795)=FALSE,"",10^(DB795/10))</f>
        <v/>
      </c>
      <c r="DE795" s="1543">
        <f>IF(AND(ISNUMBER(DC795),ISNUMBER(DD795)),IF(DC795/DD795&gt;1,ROUND((DC795)/DD795,3),1),1)</f>
        <v/>
      </c>
      <c r="DF795" s="1541"/>
      <c r="DG795" s="1541"/>
      <c r="DH795" s="1541"/>
      <c r="DI795" s="1541"/>
      <c r="DJ795" s="1541"/>
      <c r="DK795" s="1541"/>
      <c r="DL795" s="1541"/>
      <c r="DM795" s="1541"/>
      <c r="DN795" s="1541"/>
      <c r="DO795" s="1541"/>
      <c r="DP795" s="1541"/>
      <c r="DQ795" s="1541"/>
      <c r="DR795" s="1541"/>
    </row>
    <row r="796" ht="12.75" x14ac:dyDescent="0.2">
      <c r="A796" s="1541"/>
      <c r="B796" s="1541"/>
      <c r="C796"/>
      <c r="D796" s="130">
        <f>IF(BX$785="Close to Ear","EN 62209-1","EN 62209-2")</f>
        <v/>
      </c>
      <c r="E796" s="130">
        <f>IF(CG796="Close to Ear","2016","2010/A1:2019")</f>
        <v/>
      </c>
      <c r="F796" s="1488" t="inlineStr">
        <is>
          <t>5.5</t>
        </is>
      </c>
      <c r="G796" s="1497"/>
      <c r="H796" s="120">
        <f>BV796</f>
        <v/>
      </c>
      <c r="I796" s="120">
        <f>BW796</f>
        <v/>
      </c>
      <c r="J796" s="687" t="inlineStr">
        <is>
          <t>WLAN</t>
        </is>
      </c>
      <c r="K796" s="194" t="inlineStr">
        <is>
          <t>2.4 GHz</t>
        </is>
      </c>
      <c r="L796" s="115"/>
      <c r="M796" s="120"/>
      <c r="N796" s="119"/>
      <c r="O796" s="131"/>
      <c r="P796" s="6597"/>
      <c r="Q796" s="131"/>
      <c r="R796" s="131"/>
      <c r="S796" s="120"/>
      <c r="T796" s="120">
        <v>7</v>
      </c>
      <c r="U796" s="120">
        <v>2442</v>
      </c>
      <c r="V796" s="119"/>
      <c r="W796" s="197"/>
      <c r="X796" s="119"/>
      <c r="Y796" s="119"/>
      <c r="Z796" s="119"/>
      <c r="AA796" s="115"/>
      <c r="AB796" s="115"/>
      <c r="AC796" s="689">
        <f>IF(OR(BX$785="Close to Ear",BX$785="Close to Head"),"Head",IF(BX$785="Extremity","Extremity","Body"))</f>
        <v/>
      </c>
      <c r="AD796" s="690">
        <f>CA796</f>
        <v/>
      </c>
      <c r="AE796" s="688">
        <f>CB796</f>
        <v/>
      </c>
      <c r="AF796" s="115"/>
      <c r="AG796" s="808">
        <f>IF(AZ796="","N/A",IF(CQ796="Pass","P","F"))</f>
        <v/>
      </c>
      <c r="AH796" s="129"/>
      <c r="AI796" s="129"/>
      <c r="AJ796" s="129"/>
      <c r="AK796" s="119"/>
      <c r="AL796" s="115"/>
      <c r="AM796" s="119"/>
      <c r="AN796" s="119"/>
      <c r="AO796" s="692"/>
      <c r="AP796" s="692"/>
      <c r="AQ796" s="692"/>
      <c r="AR796" s="692"/>
      <c r="AS796" s="692"/>
      <c r="AT796" s="691">
        <f>CE796</f>
        <v/>
      </c>
      <c r="AU796" s="691">
        <f>CF796</f>
        <v/>
      </c>
      <c r="AV796" s="813"/>
      <c r="AW796" s="813"/>
      <c r="AX796" s="197">
        <f>CZ796</f>
        <v/>
      </c>
      <c r="AY796" s="197">
        <f>DE796</f>
        <v/>
      </c>
      <c r="AZ796" s="3379">
        <f>CO796</f>
        <v/>
      </c>
      <c r="BA796" s="3380"/>
      <c r="BB796" s="197">
        <f>CP796</f>
        <v/>
      </c>
      <c r="BC796" s="813"/>
      <c r="BD796" s="197">
        <f>CR796</f>
        <v/>
      </c>
      <c r="BE796" s="121">
        <f>CS796</f>
        <v/>
      </c>
      <c r="BF796" s="122">
        <f>CT796*60</f>
        <v/>
      </c>
      <c r="BG796" s="121">
        <f>BE796</f>
        <v/>
      </c>
      <c r="BH796" s="122">
        <f>CU796*60</f>
        <v/>
      </c>
      <c r="BI796" s="122">
        <f>CV796</f>
        <v/>
      </c>
      <c r="BJ796" s="117"/>
      <c r="BK796" s="812">
        <f>Overview!$E$7</f>
        <v/>
      </c>
      <c r="BL796" s="117"/>
      <c r="BM796" s="836">
        <f>CW796</f>
        <v/>
      </c>
      <c r="BN796" s="812">
        <f>Overview!$P$153</f>
        <v/>
      </c>
      <c r="BO796" s="117"/>
      <c r="BP796" s="117"/>
      <c r="BQ796" s="115"/>
      <c r="BR796" s="1478"/>
      <c r="BS796" s="1548"/>
      <c r="BT796" s="2127" t="inlineStr">
        <is>
          <t>WLAN</t>
        </is>
      </c>
      <c r="BU796" s="2127" t="inlineStr">
        <is>
          <t>2.4 GHz</t>
        </is>
      </c>
      <c r="BV796" s="465">
        <f>Overview!$E$31</f>
        <v/>
      </c>
      <c r="BW796" s="2127"/>
      <c r="BX796" s="2127"/>
      <c r="BY796" s="560"/>
      <c r="BZ796" s="560"/>
      <c r="CA796" s="561" t="str">
        <f>CA795</f>
        <v>TBD</v>
      </c>
      <c r="CB796" s="202">
        <v>0</v>
      </c>
      <c r="CC796" s="560">
        <f>IF(COUNT('Conducted WiFi'!$AH$3:$AH$9)=0,7,INDEX('Conducted WiFi'!$T$3:$T$9,MATCH(MAX('Conducted WiFi'!$AH$3:$AH$9),'Conducted WiFi'!$AH$3:$AH$9,0)))</f>
        <v>7</v>
      </c>
      <c r="CD796" s="560">
        <f>IF(COUNT('Conducted WiFi'!$AH$3:$AH$9)=0,2442,INDEX('Conducted WiFi'!$U$3:$U$9,MATCH(MAX('Conducted WiFi'!$AH$3:$AH$9),'Conducted WiFi'!$AH$3:$AH$9,0)))</f>
        <v>2442</v>
      </c>
      <c r="CE796" s="2013"/>
      <c r="CF796" s="1966"/>
      <c r="CG796" s="392" t="str">
        <f>IF(OR($BY$547="",$BY$547=""),"",$BY$547)</f>
        <v/>
      </c>
      <c r="CH796" s="392">
        <f>BZ796</f>
        <v/>
      </c>
      <c r="CI796" s="392">
        <f>CA796</f>
        <v/>
      </c>
      <c r="CJ796" s="2195"/>
      <c r="CK796" s="1609"/>
      <c r="CL796" s="206">
        <f>IF(CF796=""," ",IF(ABS(CE796-CF796)&lt;=0.125,"Valid","Not valid"))</f>
        <v/>
      </c>
      <c r="CM796" s="207">
        <f> IF(CE796="","",IF(AND(CE796&lt;&gt;"",CF796=""),IF(CE796&gt;=1,"Medir+Sig Max","No"),IF(CF796&lt;&gt;"",IF(CF796&gt;=1,"Medir+Sig Max","No"),"")))</f>
        <v/>
      </c>
      <c r="CN796" s="1787"/>
      <c r="CO796" s="220">
        <f>IF(CK796="",IF(AND(CE796="",CF796=""),"",IF(CF796="",IF(DE796&gt;1,ROUND(DE796*CE796,3),CE796),IF(DE796&gt;1,ROUND(DE796*CF796,3),CF796))),IF(AND(CE796="",CF796=""),"",IF(CF796="",IF(DE796&gt;1,ROUND(DE796*CE796*(1/(CK796)),3),CE796*(1/(CK796))),IF(DE796&gt;1,ROUND(DE796*CF796*(1/(CK796)),3),CF796*(1/(CK796))))))</f>
        <v/>
      </c>
      <c r="CP796" s="2043">
        <f>IF(COUNTIF(Overview!K12:K14,TRUE)&gt;0,2,IF(COUNTIF(Overview!L12:L14,TRUE)&gt;0,4,0))</f>
        <v/>
      </c>
      <c r="CQ796" s="1472">
        <f>IF(CO796="","",IF(CO796&gt;CP796,"Fail","Pass"))</f>
        <v/>
      </c>
      <c r="CR796" s="1481"/>
      <c r="CS796" s="1565">
        <f>MyTimestamp(CO796)</f>
        <v/>
      </c>
      <c r="CT796" s="1531">
        <f>IF(CE796="",0,15)+IF(CF796="",0,15)</f>
        <v/>
      </c>
      <c r="CU796" s="1532">
        <f>IF(CT796=0,0,2)</f>
        <v/>
      </c>
      <c r="CV796" s="859"/>
      <c r="CW796" s="859"/>
      <c r="CX796" s="2038"/>
      <c r="CY796" s="2044"/>
      <c r="CZ796" s="1543">
        <f>10^(CJ796/20)*100-100</f>
        <v/>
      </c>
      <c r="DA796" s="1354"/>
      <c r="DB796" s="1309"/>
      <c r="DC796" s="1273">
        <f>IF(DA796="","",10^(DA796/10))</f>
        <v/>
      </c>
      <c r="DD796" s="1407">
        <f>IF(ISNUMBER(DB796)=FALSE,"",10^(DB796/10))</f>
        <v/>
      </c>
      <c r="DE796" s="1543">
        <f>IF(AND(ISNUMBER(DC796),ISNUMBER(DD796)),IF(DC796/DD796&gt;1,ROUND((DC796)/DD796,3),1),1)</f>
        <v/>
      </c>
      <c r="DF796" s="1541"/>
      <c r="DG796" s="1541"/>
      <c r="DH796" s="1541"/>
      <c r="DI796" s="1541"/>
      <c r="DJ796" s="1541"/>
      <c r="DK796" s="1541"/>
      <c r="DL796" s="1541"/>
      <c r="DM796" s="1541"/>
      <c r="DN796" s="1541"/>
      <c r="DO796" s="1541"/>
      <c r="DP796" s="1541"/>
      <c r="DQ796" s="1541"/>
      <c r="DR796" s="1541"/>
    </row>
    <row r="797" ht="12.75" x14ac:dyDescent="0.2">
      <c r="A797" s="1541"/>
      <c r="B797" s="1541"/>
      <c r="C797"/>
      <c r="D797" s="130">
        <f>IF(BX$785="Close to Ear","EN 62209-1","EN 62209-2")</f>
        <v/>
      </c>
      <c r="E797" s="130">
        <f>IF(CG797="Close to Ear","2016","2010/A1:2019")</f>
        <v/>
      </c>
      <c r="F797" s="1488" t="inlineStr">
        <is>
          <t>5.5</t>
        </is>
      </c>
      <c r="G797" s="1497"/>
      <c r="H797" s="120">
        <f>BV797</f>
        <v/>
      </c>
      <c r="I797" s="120">
        <f>BW797</f>
        <v/>
      </c>
      <c r="J797" s="687" t="inlineStr">
        <is>
          <t>WLAN</t>
        </is>
      </c>
      <c r="K797" s="194" t="inlineStr">
        <is>
          <t>2.4 GHz</t>
        </is>
      </c>
      <c r="L797" s="115"/>
      <c r="M797" s="120"/>
      <c r="N797" s="119"/>
      <c r="O797" s="131"/>
      <c r="P797" s="6597"/>
      <c r="Q797" s="131"/>
      <c r="R797" s="131"/>
      <c r="S797" s="120"/>
      <c r="T797" s="120">
        <v>7</v>
      </c>
      <c r="U797" s="120">
        <v>2442</v>
      </c>
      <c r="V797" s="119"/>
      <c r="W797" s="197"/>
      <c r="X797" s="119"/>
      <c r="Y797" s="119"/>
      <c r="Z797" s="119"/>
      <c r="AA797" s="115"/>
      <c r="AB797" s="115"/>
      <c r="AC797" s="689">
        <f>IF(OR(BX$785="Close to Ear",BX$785="Close to Head"),"Head",IF(BX$785="Extremity","Extremity","Body"))</f>
        <v/>
      </c>
      <c r="AD797" s="690">
        <f>CA797</f>
        <v/>
      </c>
      <c r="AE797" s="688">
        <f>CB797</f>
        <v/>
      </c>
      <c r="AF797" s="115"/>
      <c r="AG797" s="808">
        <f>IF(AZ797="","N/A",IF(CQ797="Pass","P","F"))</f>
        <v/>
      </c>
      <c r="AH797" s="129"/>
      <c r="AI797" s="129"/>
      <c r="AJ797" s="129"/>
      <c r="AK797" s="119"/>
      <c r="AL797" s="115"/>
      <c r="AM797" s="119"/>
      <c r="AN797" s="119"/>
      <c r="AO797" s="692"/>
      <c r="AP797" s="692"/>
      <c r="AQ797" s="692"/>
      <c r="AR797" s="692"/>
      <c r="AS797" s="692"/>
      <c r="AT797" s="691">
        <f>CE797</f>
        <v/>
      </c>
      <c r="AU797" s="691">
        <f>CF797</f>
        <v/>
      </c>
      <c r="AV797" s="813"/>
      <c r="AW797" s="813"/>
      <c r="AX797" s="197">
        <f>CZ797</f>
        <v/>
      </c>
      <c r="AY797" s="197">
        <f>DE797</f>
        <v/>
      </c>
      <c r="AZ797" s="3379">
        <f>CO797</f>
        <v/>
      </c>
      <c r="BA797" s="3380"/>
      <c r="BB797" s="197">
        <f>CP797</f>
        <v/>
      </c>
      <c r="BC797" s="813"/>
      <c r="BD797" s="197">
        <f>CR797</f>
        <v/>
      </c>
      <c r="BE797" s="121">
        <f>CS797</f>
        <v/>
      </c>
      <c r="BF797" s="122">
        <f>CT797*60</f>
        <v/>
      </c>
      <c r="BG797" s="121">
        <f>BE797</f>
        <v/>
      </c>
      <c r="BH797" s="122">
        <f>CU797*60</f>
        <v/>
      </c>
      <c r="BI797" s="122">
        <f>CV797</f>
        <v/>
      </c>
      <c r="BJ797" s="117"/>
      <c r="BK797" s="812">
        <f>Overview!$E$7</f>
        <v/>
      </c>
      <c r="BL797" s="117"/>
      <c r="BM797" s="836">
        <f>CW797</f>
        <v/>
      </c>
      <c r="BN797" s="812">
        <f>Overview!$P$153</f>
        <v/>
      </c>
      <c r="BO797" s="117"/>
      <c r="BP797" s="117"/>
      <c r="BQ797" s="115"/>
      <c r="BR797" s="1478"/>
      <c r="BS797" s="1548"/>
      <c r="BT797" s="2127" t="inlineStr">
        <is>
          <t>WLAN</t>
        </is>
      </c>
      <c r="BU797" s="2127" t="inlineStr">
        <is>
          <t>2.4 GHz</t>
        </is>
      </c>
      <c r="BV797" s="465">
        <f>Overview!$E$31</f>
        <v/>
      </c>
      <c r="BW797" s="2127"/>
      <c r="BX797" s="2134"/>
      <c r="BY797" s="562"/>
      <c r="BZ797" s="562"/>
      <c r="CA797" s="562" t="str">
        <f>CA796</f>
        <v>TBD</v>
      </c>
      <c r="CB797" s="201">
        <v>0</v>
      </c>
      <c r="CC797" s="562">
        <f>IF(COUNT('Conducted WiFi'!$AH$3:$AH$9)=0,7,INDEX('Conducted WiFi'!$T$3:$T$9,MATCH(MAX('Conducted WiFi'!$AH$3:$AH$9),'Conducted WiFi'!$AH$3:$AH$9,0)))</f>
        <v>7</v>
      </c>
      <c r="CD797" s="1719">
        <f>IF(COUNT('Conducted WiFi'!$AH$3:$AH$9)=0,2442,INDEX('Conducted WiFi'!$U$3:$U$9,MATCH(MAX('Conducted WiFi'!$AH$3:$AH$9),'Conducted WiFi'!$AH$3:$AH$9,0)))</f>
        <v>2442</v>
      </c>
      <c r="CE797" s="2018"/>
      <c r="CF797" s="1972"/>
      <c r="CG797" s="393" t="str">
        <f>IF(OR($BY$547="",$BY$547=""),"",$BY$547)</f>
        <v/>
      </c>
      <c r="CH797" s="393">
        <f>BZ797</f>
        <v/>
      </c>
      <c r="CI797" s="393">
        <f>CA797</f>
        <v/>
      </c>
      <c r="CJ797" s="2197"/>
      <c r="CK797" s="1609"/>
      <c r="CL797" s="212">
        <f>IF(CF797=""," ",IF(ABS(CE797-CF797)&lt;=0.125,"Valid","Not valid"))</f>
        <v/>
      </c>
      <c r="CM797" s="213">
        <f> IF(CE797="","",IF(AND(CE797&lt;&gt;"",CF797=""),IF(CE797&gt;=1,"Medir+Sig Max","No"),IF(CF797&lt;&gt;"",IF(CF797&gt;=1,"Medir+Sig Max","No"),"")))</f>
        <v/>
      </c>
      <c r="CN797" s="1794"/>
      <c r="CO797" s="221">
        <f>IF(CK797="",IF(AND(CE797="",CF797=""),"",IF(CF797="",IF(DE797&gt;1,ROUND(DE797*CE797,3),CE797),IF(DE797&gt;1,ROUND(DE797*CF797,3),CF797))),IF(AND(CE797="",CF797=""),"",IF(CF797="",IF(DE797&gt;1,ROUND(DE797*CE797*(1/(CK797)),3),CE797*(1/(CK797))),IF(DE797&gt;1,ROUND(DE797*CF797*(1/(CK797)),3),CF797*(1/(CK797))))))</f>
        <v/>
      </c>
      <c r="CP797" s="2048">
        <f>IF(COUNTIF(Overview!K12:K14,TRUE)&gt;0,2,IF(COUNTIF(Overview!L12:L14,TRUE)&gt;0,4,0))</f>
        <v/>
      </c>
      <c r="CQ797" s="1473">
        <f>IF(CO797="","",IF(CO797&gt;CP797,"Fail","Pass"))</f>
        <v/>
      </c>
      <c r="CR797" s="1482"/>
      <c r="CS797" s="1566">
        <f>MyTimestamp(CO797)</f>
        <v/>
      </c>
      <c r="CT797" s="1535">
        <f>IF(CE797="",0,15)+IF(CF797="",0,15)</f>
        <v/>
      </c>
      <c r="CU797" s="1536">
        <f>IF(CT797=0,0,2)</f>
        <v/>
      </c>
      <c r="CV797" s="861"/>
      <c r="CW797" s="861"/>
      <c r="CX797" s="2038"/>
      <c r="CY797" s="2050"/>
      <c r="CZ797" s="1545">
        <f>10^(CJ797/20)*100-100</f>
        <v/>
      </c>
      <c r="DA797" s="1354"/>
      <c r="DB797" s="1309"/>
      <c r="DC797" s="1273">
        <f>IF(DA797="","",10^(DA797/10))</f>
        <v/>
      </c>
      <c r="DD797" s="1407">
        <f>IF(ISNUMBER(DB797)=FALSE,"",10^(DB797/10))</f>
        <v/>
      </c>
      <c r="DE797" s="1545">
        <f>IF(AND(ISNUMBER(DC797),ISNUMBER(DD797)),IF(DC797/DD797&gt;1,ROUND((DC797)/DD797,3),1),1)</f>
        <v/>
      </c>
      <c r="DF797" s="1541"/>
      <c r="DG797" s="1541"/>
      <c r="DH797" s="1541"/>
      <c r="DI797" s="1541"/>
      <c r="DJ797" s="1541"/>
      <c r="DK797" s="1541"/>
      <c r="DL797" s="1541"/>
      <c r="DM797" s="1541"/>
      <c r="DN797" s="1541"/>
      <c r="DO797" s="1541"/>
      <c r="DP797" s="1541"/>
      <c r="DQ797" s="1541"/>
      <c r="DR797" s="1541"/>
    </row>
    <row r="798" ht="12.75" x14ac:dyDescent="0.2">
      <c r="A798" s="1541"/>
      <c r="B798" s="1541"/>
      <c r="C798"/>
      <c r="D798" s="130">
        <f>IF(BX$785="Close to Ear","EN 62209-1","EN 62209-2")</f>
        <v/>
      </c>
      <c r="E798" s="130">
        <f>IF(CG798="Close to Ear","2016","2010/A1:2019")</f>
        <v/>
      </c>
      <c r="F798" s="1488" t="inlineStr">
        <is>
          <t>5.5</t>
        </is>
      </c>
      <c r="G798" s="1497"/>
      <c r="H798" s="120">
        <f>BV798</f>
        <v/>
      </c>
      <c r="I798" s="120">
        <f>BW798</f>
        <v/>
      </c>
      <c r="J798" s="687" t="inlineStr">
        <is>
          <t>WLAN</t>
        </is>
      </c>
      <c r="K798" s="194" t="inlineStr">
        <is>
          <t>2.4 GHz</t>
        </is>
      </c>
      <c r="L798" s="115"/>
      <c r="M798" s="120"/>
      <c r="N798" s="119"/>
      <c r="O798" s="131"/>
      <c r="P798" s="6597"/>
      <c r="Q798" s="131"/>
      <c r="R798" s="131"/>
      <c r="S798" s="120"/>
      <c r="T798" s="120">
        <v>7</v>
      </c>
      <c r="U798" s="120">
        <v>2442</v>
      </c>
      <c r="V798" s="119"/>
      <c r="W798" s="197"/>
      <c r="X798" s="119"/>
      <c r="Y798" s="119"/>
      <c r="Z798" s="119"/>
      <c r="AA798" s="115"/>
      <c r="AB798" s="115"/>
      <c r="AC798" s="689">
        <f>IF(OR(BX$785="Close to Ear",BX$785="Close to Head"),"Head",IF(BX$785="Extremity","Extremity","Body"))</f>
        <v/>
      </c>
      <c r="AD798" s="690">
        <f>CA798</f>
        <v/>
      </c>
      <c r="AE798" s="688">
        <f>CB798</f>
        <v/>
      </c>
      <c r="AF798" s="115"/>
      <c r="AG798" s="808">
        <f>IF(AZ798="","N/A",IF(CQ798="Pass","P","F"))</f>
        <v/>
      </c>
      <c r="AH798" s="129"/>
      <c r="AI798" s="129"/>
      <c r="AJ798" s="129"/>
      <c r="AK798" s="119"/>
      <c r="AL798" s="115"/>
      <c r="AM798" s="119"/>
      <c r="AN798" s="119"/>
      <c r="AO798" s="692"/>
      <c r="AP798" s="692"/>
      <c r="AQ798" s="692"/>
      <c r="AR798" s="692"/>
      <c r="AS798" s="692"/>
      <c r="AT798" s="691">
        <f>CE798</f>
        <v/>
      </c>
      <c r="AU798" s="691">
        <f>CF798</f>
        <v/>
      </c>
      <c r="AV798" s="813"/>
      <c r="AW798" s="813"/>
      <c r="AX798" s="197">
        <f>CZ798</f>
        <v/>
      </c>
      <c r="AY798" s="197">
        <f>DE798</f>
        <v/>
      </c>
      <c r="AZ798" s="3379">
        <f>CO798</f>
        <v/>
      </c>
      <c r="BA798" s="3380"/>
      <c r="BB798" s="197">
        <f>CP798</f>
        <v/>
      </c>
      <c r="BC798" s="813"/>
      <c r="BD798" s="197">
        <f>CR798</f>
        <v/>
      </c>
      <c r="BE798" s="121">
        <f>CS798</f>
        <v/>
      </c>
      <c r="BF798" s="122">
        <f>CT798*60</f>
        <v/>
      </c>
      <c r="BG798" s="121">
        <f>BE798</f>
        <v/>
      </c>
      <c r="BH798" s="122">
        <f>CU798*60</f>
        <v/>
      </c>
      <c r="BI798" s="122">
        <f>CV798</f>
        <v/>
      </c>
      <c r="BJ798" s="117"/>
      <c r="BK798" s="812">
        <f>Overview!$E$7</f>
        <v/>
      </c>
      <c r="BL798" s="117"/>
      <c r="BM798" s="836">
        <f>CW798</f>
        <v/>
      </c>
      <c r="BN798" s="812">
        <f>Overview!$P$153</f>
        <v/>
      </c>
      <c r="BO798" s="117"/>
      <c r="BP798" s="117"/>
      <c r="BQ798" s="115"/>
      <c r="BR798" s="1478"/>
      <c r="BS798" s="1548"/>
      <c r="BT798" s="2127" t="inlineStr">
        <is>
          <t>WLAN</t>
        </is>
      </c>
      <c r="BU798" s="2127" t="inlineStr">
        <is>
          <t>2.4 GHz</t>
        </is>
      </c>
      <c r="BV798" s="465">
        <f>Overview!$E$31</f>
        <v/>
      </c>
      <c r="BW798" s="2127"/>
      <c r="BX798" s="2134"/>
      <c r="BY798" s="562"/>
      <c r="BZ798" s="562"/>
      <c r="CA798" s="562" t="str">
        <f>CONCATENATE(CA796," - Battery check 1")</f>
        <v>TBD - Battery check 1</v>
      </c>
      <c r="CB798" s="201">
        <v>0</v>
      </c>
      <c r="CC798" s="562">
        <f>IF(COUNT('Conducted WiFi'!$AH$3:$AH$9)=0,7,INDEX('Conducted WiFi'!$T$3:$T$9,MATCH(MAX('Conducted WiFi'!$AH$3:$AH$9),'Conducted WiFi'!$AH$3:$AH$9,0)))</f>
        <v>7</v>
      </c>
      <c r="CD798" s="1719">
        <f>IF(COUNT('Conducted WiFi'!$AH$3:$AH$9)=0,2442,INDEX('Conducted WiFi'!$U$3:$U$9,MATCH(MAX('Conducted WiFi'!$AH$3:$AH$9),'Conducted WiFi'!$AH$3:$AH$9,0)))</f>
        <v>2442</v>
      </c>
      <c r="CE798" s="2018"/>
      <c r="CF798" s="1972"/>
      <c r="CG798" s="393" t="str">
        <f>IF(OR($BY$547="",$BY$547=""),"",$BY$547)</f>
        <v/>
      </c>
      <c r="CH798" s="393">
        <f>BZ798</f>
        <v/>
      </c>
      <c r="CI798" s="393">
        <f>CA798</f>
        <v/>
      </c>
      <c r="CJ798" s="2197"/>
      <c r="CK798" s="1609"/>
      <c r="CL798" s="212">
        <f>IF(CF798=""," ",IF(ABS(CE798-CF798)&lt;=0.125,"Valid","Not valid"))</f>
        <v/>
      </c>
      <c r="CM798" s="213">
        <f> IF(CE798="","",IF(AND(CE798&lt;&gt;"",CF798=""),IF(CE798&gt;=1,"Medir+Sig Max","No"),IF(CF798&lt;&gt;"",IF(CF798&gt;=1,"Medir+Sig Max","No"),"")))</f>
        <v/>
      </c>
      <c r="CN798" s="1794"/>
      <c r="CO798" s="221">
        <f>IF(CK798="",IF(AND(CE798="",CF798=""),"",IF(CF798="",IF(DE798&gt;1,ROUND(DE798*CE798,3),CE798),IF(DE798&gt;1,ROUND(DE798*CF798,3),CF798))),IF(AND(CE798="",CF798=""),"",IF(CF798="",IF(DE798&gt;1,ROUND(DE798*CE798*(1/(CK798)),3),CE798*(1/(CK798))),IF(DE798&gt;1,ROUND(DE798*CF798*(1/(CK798)),3),CF798*(1/(CK798))))))</f>
        <v/>
      </c>
      <c r="CP798" s="2048">
        <f>IF(COUNTIF(Overview!K12:K14,TRUE)&gt;0,2,IF(COUNTIF(Overview!L12:L14,TRUE)&gt;0,4,0))</f>
        <v/>
      </c>
      <c r="CQ798" s="1473">
        <f>IF(CO798="","",IF(CO798&gt;CP798,"Fail","Pass"))</f>
        <v/>
      </c>
      <c r="CR798" s="1482"/>
      <c r="CS798" s="1566">
        <f>MyTimestamp(CO798)</f>
        <v/>
      </c>
      <c r="CT798" s="1535">
        <f>IF(CE798="",0,15)+IF(CF798="",0,15)</f>
        <v/>
      </c>
      <c r="CU798" s="1536">
        <f>IF(CT798=0,0,2)</f>
        <v/>
      </c>
      <c r="CV798" s="861"/>
      <c r="CW798" s="861"/>
      <c r="CX798" s="2038"/>
      <c r="CY798" s="2050"/>
      <c r="CZ798" s="1545">
        <f>10^(CJ798/20)*100-100</f>
        <v/>
      </c>
      <c r="DA798" s="1354"/>
      <c r="DB798" s="1309"/>
      <c r="DC798" s="1273">
        <f>IF(DA798="","",10^(DA798/10))</f>
        <v/>
      </c>
      <c r="DD798" s="1407">
        <f>IF(ISNUMBER(DB798)=FALSE,"",10^(DB798/10))</f>
        <v/>
      </c>
      <c r="DE798" s="1545">
        <f>IF(AND(ISNUMBER(DC798),ISNUMBER(DD798)),IF(DC798/DD798&gt;1,ROUND((DC798)/DD798,3),1),1)</f>
        <v/>
      </c>
      <c r="DF798" s="1541"/>
      <c r="DG798" s="1541"/>
      <c r="DH798" s="1541"/>
      <c r="DI798" s="1541"/>
      <c r="DJ798" s="1541"/>
      <c r="DK798" s="1541"/>
      <c r="DL798" s="1541"/>
      <c r="DM798" s="1541"/>
      <c r="DN798" s="1541"/>
      <c r="DO798" s="1541"/>
      <c r="DP798" s="1541"/>
      <c r="DQ798" s="1541"/>
      <c r="DR798" s="1541"/>
    </row>
    <row r="799" ht="12.75" x14ac:dyDescent="0.2">
      <c r="A799" s="1541"/>
      <c r="B799" s="1541"/>
      <c r="C799"/>
      <c r="D799" s="130">
        <f>IF(BX$785="Close to Ear","EN 62209-1","EN 62209-2")</f>
        <v/>
      </c>
      <c r="E799" s="130">
        <f>IF(CG799="Close to Ear","2016","2010/A1:2019")</f>
        <v/>
      </c>
      <c r="F799" s="1488" t="inlineStr">
        <is>
          <t>5.5</t>
        </is>
      </c>
      <c r="G799" s="1497"/>
      <c r="H799" s="120">
        <f>BV799</f>
        <v/>
      </c>
      <c r="I799" s="120">
        <f>BW799</f>
        <v/>
      </c>
      <c r="J799" s="687" t="inlineStr">
        <is>
          <t>WLAN</t>
        </is>
      </c>
      <c r="K799" s="194" t="inlineStr">
        <is>
          <t>2.4 GHz</t>
        </is>
      </c>
      <c r="L799" s="115"/>
      <c r="M799" s="120"/>
      <c r="N799" s="119"/>
      <c r="O799" s="131"/>
      <c r="P799" s="6597"/>
      <c r="Q799" s="131"/>
      <c r="R799" s="131"/>
      <c r="S799" s="120"/>
      <c r="T799" s="120">
        <v>7</v>
      </c>
      <c r="U799" s="120">
        <v>2442</v>
      </c>
      <c r="V799" s="119"/>
      <c r="W799" s="197"/>
      <c r="X799" s="119"/>
      <c r="Y799" s="119"/>
      <c r="Z799" s="119"/>
      <c r="AA799" s="115"/>
      <c r="AB799" s="115"/>
      <c r="AC799" s="689">
        <f>IF(OR(BX$785="Close to Ear",BX$785="Close to Head"),"Head",IF(BX$785="Extremity","Extremity","Body"))</f>
        <v/>
      </c>
      <c r="AD799" s="690">
        <f>CA799</f>
        <v/>
      </c>
      <c r="AE799" s="688">
        <f>CB799</f>
        <v/>
      </c>
      <c r="AF799" s="115"/>
      <c r="AG799" s="808">
        <f>IF(AZ799="","N/A",IF(CQ799="Pass","P","F"))</f>
        <v/>
      </c>
      <c r="AH799" s="129"/>
      <c r="AI799" s="129"/>
      <c r="AJ799" s="129"/>
      <c r="AK799" s="119"/>
      <c r="AL799" s="115"/>
      <c r="AM799" s="119"/>
      <c r="AN799" s="119"/>
      <c r="AO799" s="692"/>
      <c r="AP799" s="692"/>
      <c r="AQ799" s="692"/>
      <c r="AR799" s="692"/>
      <c r="AS799" s="692"/>
      <c r="AT799" s="691">
        <f>CE799</f>
        <v/>
      </c>
      <c r="AU799" s="691">
        <f>CF799</f>
        <v/>
      </c>
      <c r="AV799" s="813"/>
      <c r="AW799" s="813"/>
      <c r="AX799" s="197">
        <f>CZ799</f>
        <v/>
      </c>
      <c r="AY799" s="197">
        <f>DE799</f>
        <v/>
      </c>
      <c r="AZ799" s="3379">
        <f>CO799</f>
        <v/>
      </c>
      <c r="BA799" s="3380"/>
      <c r="BB799" s="197">
        <f>CP799</f>
        <v/>
      </c>
      <c r="BC799" s="813"/>
      <c r="BD799" s="197">
        <f>CR799</f>
        <v/>
      </c>
      <c r="BE799" s="121">
        <f>CS799</f>
        <v/>
      </c>
      <c r="BF799" s="122">
        <f>CT799*60</f>
        <v/>
      </c>
      <c r="BG799" s="121">
        <f>BE799</f>
        <v/>
      </c>
      <c r="BH799" s="122">
        <f>CU799*60</f>
        <v/>
      </c>
      <c r="BI799" s="122">
        <f>CV799</f>
        <v/>
      </c>
      <c r="BJ799" s="117"/>
      <c r="BK799" s="812">
        <f>Overview!$E$7</f>
        <v/>
      </c>
      <c r="BL799" s="117"/>
      <c r="BM799" s="836">
        <f>CW799</f>
        <v/>
      </c>
      <c r="BN799" s="812">
        <f>Overview!$P$153</f>
        <v/>
      </c>
      <c r="BO799" s="117"/>
      <c r="BP799" s="117"/>
      <c r="BQ799" s="115"/>
      <c r="BR799" s="1478"/>
      <c r="BS799" s="1548"/>
      <c r="BT799" s="2127" t="inlineStr">
        <is>
          <t>WLAN</t>
        </is>
      </c>
      <c r="BU799" s="2127" t="inlineStr">
        <is>
          <t>2.4 GHz</t>
        </is>
      </c>
      <c r="BV799" s="465">
        <f>Overview!$E$31</f>
        <v/>
      </c>
      <c r="BW799" s="2127"/>
      <c r="BX799" s="2134"/>
      <c r="BY799" s="562"/>
      <c r="BZ799" s="562"/>
      <c r="CA799" s="562" t="str">
        <f>CONCATENATE(CA797," - Battery check 2")</f>
        <v>TBD - Battery check 2</v>
      </c>
      <c r="CB799" s="201">
        <v>0</v>
      </c>
      <c r="CC799" s="562">
        <f>IF(COUNT('Conducted WiFi'!$AH$3:$AH$9)=0,7,INDEX('Conducted WiFi'!$T$3:$T$9,MATCH(MAX('Conducted WiFi'!$AH$3:$AH$9),'Conducted WiFi'!$AH$3:$AH$9,0)))</f>
        <v>7</v>
      </c>
      <c r="CD799" s="1719">
        <f>IF(COUNT('Conducted WiFi'!$AH$3:$AH$9)=0,2442,INDEX('Conducted WiFi'!$U$3:$U$9,MATCH(MAX('Conducted WiFi'!$AH$3:$AH$9),'Conducted WiFi'!$AH$3:$AH$9,0)))</f>
        <v>2442</v>
      </c>
      <c r="CE799" s="2018"/>
      <c r="CF799" s="1972"/>
      <c r="CG799" s="393" t="str">
        <f>IF(OR($BY$547="",$BY$547=""),"",$BY$547)</f>
        <v/>
      </c>
      <c r="CH799" s="393">
        <f>BZ799</f>
        <v/>
      </c>
      <c r="CI799" s="393">
        <f>CA799</f>
        <v/>
      </c>
      <c r="CJ799" s="2197"/>
      <c r="CK799" s="1609"/>
      <c r="CL799" s="212">
        <f>IF(CF799=""," ",IF(ABS(CE799-CF799)&lt;=0.125,"Valid","Not valid"))</f>
        <v/>
      </c>
      <c r="CM799" s="213">
        <f> IF(CE799="","",IF(AND(CE799&lt;&gt;"",CF799=""),IF(CE799&gt;=1,"Medir+Sig Max","No"),IF(CF799&lt;&gt;"",IF(CF799&gt;=1,"Medir+Sig Max","No"),"")))</f>
        <v/>
      </c>
      <c r="CN799" s="1794"/>
      <c r="CO799" s="221">
        <f>IF(CK799="",IF(AND(CE799="",CF799=""),"",IF(CF799="",IF(DE799&gt;1,ROUND(DE799*CE799,3),CE799),IF(DE799&gt;1,ROUND(DE799*CF799,3),CF799))),IF(AND(CE799="",CF799=""),"",IF(CF799="",IF(DE799&gt;1,ROUND(DE799*CE799*(1/(CK799)),3),CE799*(1/(CK799))),IF(DE799&gt;1,ROUND(DE799*CF799*(1/(CK799)),3),CF799*(1/(CK799))))))</f>
        <v/>
      </c>
      <c r="CP799" s="2048">
        <f>IF(COUNTIF(Overview!K12:K14,TRUE)&gt;0,2,IF(COUNTIF(Overview!L12:L14,TRUE)&gt;0,4,0))</f>
        <v/>
      </c>
      <c r="CQ799" s="1473">
        <f>IF(CO799="","",IF(CO799&gt;CP799,"Fail","Pass"))</f>
        <v/>
      </c>
      <c r="CR799" s="1482"/>
      <c r="CS799" s="1566">
        <f>MyTimestamp(CO799)</f>
        <v/>
      </c>
      <c r="CT799" s="1535">
        <f>IF(CE799="",0,15)+IF(CF799="",0,15)</f>
        <v/>
      </c>
      <c r="CU799" s="1536">
        <f>IF(CT799=0,0,2)</f>
        <v/>
      </c>
      <c r="CV799" s="861"/>
      <c r="CW799" s="861"/>
      <c r="CX799" s="2038"/>
      <c r="CY799" s="2050"/>
      <c r="CZ799" s="1545">
        <f>10^(CJ799/20)*100-100</f>
        <v/>
      </c>
      <c r="DA799" s="1354"/>
      <c r="DB799" s="1309"/>
      <c r="DC799" s="1273">
        <f>IF(DA799="","",10^(DA799/10))</f>
        <v/>
      </c>
      <c r="DD799" s="1407">
        <f>IF(ISNUMBER(DB799)=FALSE,"",10^(DB799/10))</f>
        <v/>
      </c>
      <c r="DE799" s="1545">
        <f>IF(AND(ISNUMBER(DC799),ISNUMBER(DD799)),IF(DC799/DD799&gt;1,ROUND((DC799)/DD799,3),1),1)</f>
        <v/>
      </c>
      <c r="DF799" s="1541"/>
      <c r="DG799" s="1541"/>
      <c r="DH799" s="1541"/>
      <c r="DI799" s="1541"/>
      <c r="DJ799" s="1541"/>
      <c r="DK799" s="1541"/>
      <c r="DL799" s="1541"/>
      <c r="DM799" s="1541"/>
      <c r="DN799" s="1541"/>
      <c r="DO799" s="1541"/>
      <c r="DP799" s="1541"/>
      <c r="DQ799" s="1541"/>
      <c r="DR799" s="1541"/>
    </row>
    <row r="800" ht="12.75" x14ac:dyDescent="0.2">
      <c r="A800" s="1541"/>
      <c r="B800" s="1541"/>
      <c r="C800"/>
      <c r="D800" s="130">
        <f>IF(BX$800="Close to Ear","EN 62209-1","EN 62209-2")</f>
        <v/>
      </c>
      <c r="E800" s="130">
        <f>IF(CG800="Close to Ear","2016","2010/A1:2019")</f>
        <v/>
      </c>
      <c r="F800" s="1488" t="inlineStr">
        <is>
          <t>5.5</t>
        </is>
      </c>
      <c r="G800" s="1497"/>
      <c r="H800" s="120">
        <f>BV800</f>
        <v/>
      </c>
      <c r="I800" s="120">
        <f>BW800</f>
        <v/>
      </c>
      <c r="J800" s="687" t="inlineStr">
        <is>
          <t>WLAN</t>
        </is>
      </c>
      <c r="K800" s="194" t="inlineStr">
        <is>
          <t>2.4 GHz</t>
        </is>
      </c>
      <c r="L800" s="115"/>
      <c r="M800" s="120"/>
      <c r="N800" s="119"/>
      <c r="O800" s="131"/>
      <c r="P800" s="6597"/>
      <c r="Q800" s="131"/>
      <c r="R800" s="131"/>
      <c r="S800" s="120"/>
      <c r="T800" s="120">
        <v>7</v>
      </c>
      <c r="U800" s="120">
        <v>2442</v>
      </c>
      <c r="V800" s="119"/>
      <c r="W800" s="197"/>
      <c r="X800" s="119"/>
      <c r="Y800" s="119"/>
      <c r="Z800" s="119"/>
      <c r="AA800" s="115"/>
      <c r="AB800" s="115"/>
      <c r="AC800" s="689">
        <f>IF(OR(BX$800="Close to Ear",BX$800="Close to Head"),"Head",IF(BX$800="Extremity","Extremity","Body"))</f>
        <v/>
      </c>
      <c r="AD800" s="690">
        <f>CA800</f>
        <v/>
      </c>
      <c r="AE800" s="688">
        <f>CB800</f>
        <v/>
      </c>
      <c r="AF800" s="115"/>
      <c r="AG800" s="808">
        <f>IF(AZ800="","N/A",IF(CQ800="Pass","P","F"))</f>
        <v/>
      </c>
      <c r="AH800" s="129"/>
      <c r="AI800" s="129"/>
      <c r="AJ800" s="129"/>
      <c r="AK800" s="119"/>
      <c r="AL800" s="115"/>
      <c r="AM800" s="119"/>
      <c r="AN800" s="119"/>
      <c r="AO800" s="692"/>
      <c r="AP800" s="692"/>
      <c r="AQ800" s="692"/>
      <c r="AR800" s="692"/>
      <c r="AS800" s="692"/>
      <c r="AT800" s="691">
        <f>CE800</f>
        <v/>
      </c>
      <c r="AU800" s="691">
        <f>CF800</f>
        <v/>
      </c>
      <c r="AV800" s="813"/>
      <c r="AW800" s="813"/>
      <c r="AX800" s="197">
        <f>CZ800</f>
        <v/>
      </c>
      <c r="AY800" s="197">
        <f>DE800</f>
        <v/>
      </c>
      <c r="AZ800" s="3379">
        <f>CO800</f>
        <v/>
      </c>
      <c r="BA800" s="3380"/>
      <c r="BB800" s="197">
        <f>CP800</f>
        <v/>
      </c>
      <c r="BC800" s="813"/>
      <c r="BD800" s="197">
        <f>CR800</f>
        <v/>
      </c>
      <c r="BE800" s="121">
        <f>CS800</f>
        <v/>
      </c>
      <c r="BF800" s="122">
        <f>CT800*60</f>
        <v/>
      </c>
      <c r="BG800" s="121">
        <f>BE800</f>
        <v/>
      </c>
      <c r="BH800" s="122">
        <f>CU800*60</f>
        <v/>
      </c>
      <c r="BI800" s="122">
        <f>CV800</f>
        <v/>
      </c>
      <c r="BJ800" s="117"/>
      <c r="BK800" s="812">
        <f>Overview!$E$7</f>
        <v/>
      </c>
      <c r="BL800" s="117"/>
      <c r="BM800" s="836">
        <f>CW800</f>
        <v/>
      </c>
      <c r="BN800" s="812">
        <f>Overview!$P$153</f>
        <v/>
      </c>
      <c r="BO800" s="117"/>
      <c r="BP800" s="117"/>
      <c r="BQ800" s="115"/>
      <c r="BR800" s="1478"/>
      <c r="BS800" s="1548"/>
      <c r="BT800" s="2127" t="inlineStr">
        <is>
          <t>WLAN</t>
        </is>
      </c>
      <c r="BU800" s="2127" t="inlineStr">
        <is>
          <t>2.4 GHz</t>
        </is>
      </c>
      <c r="BV800" s="465">
        <f>Overview!$E$31</f>
        <v/>
      </c>
      <c r="BW800" s="2127"/>
      <c r="BX800" s="8329" t="inlineStr">
        <is>
          <t>Body</t>
        </is>
      </c>
      <c r="BY800" s="428"/>
      <c r="BZ800" s="428"/>
      <c r="CA800" s="1996" t="inlineStr">
        <is>
          <t>Front Face</t>
        </is>
      </c>
      <c r="CB800" s="202">
        <v>5</v>
      </c>
      <c r="CC800" s="507">
        <f>IF(COUNT('Conducted WiFi'!$AH$3:$AH$9)=0,7,INDEX('Conducted WiFi'!$T$3:$T$9,MATCH(MAX('Conducted WiFi'!$AH$3:$AH$9),'Conducted WiFi'!$AH$3:$AH$9,0)))</f>
        <v>7</v>
      </c>
      <c r="CD800" s="1715">
        <f>IF(COUNT('Conducted WiFi'!$AH$3:$AH$9)=0,2442,INDEX('Conducted WiFi'!$U$3:$U$9,MATCH(MAX('Conducted WiFi'!$AH$3:$AH$9),'Conducted WiFi'!$AH$3:$AH$9,0)))</f>
        <v>2442</v>
      </c>
      <c r="CE800" s="2191"/>
      <c r="CF800" s="2192"/>
      <c r="CG800" s="391" t="str">
        <f>IF(OR($BY$547="",$BY$547=""),"",$BY$547)</f>
        <v/>
      </c>
      <c r="CH800" s="391">
        <f>BZ800</f>
        <v/>
      </c>
      <c r="CI800" s="391">
        <f>CA800</f>
        <v/>
      </c>
      <c r="CJ800" s="1528"/>
      <c r="CK800" s="1610"/>
      <c r="CL800" s="203">
        <f>IF(CF800=""," ",IF(ABS(CE800-CF800)&lt;=0.125,"Valid","Not valid"))</f>
        <v/>
      </c>
      <c r="CM800" s="204">
        <f> IF(CE800="","",IF(AND(CE800&lt;&gt;"",CF800=""),IF(CE800&gt;=1,"Medir+Sig Max","No"),IF(CF800&lt;&gt;"",IF(CF800&gt;=1,"Medir+Sig Max","No"),"")))</f>
        <v/>
      </c>
      <c r="CN800" s="1798"/>
      <c r="CO800" s="219">
        <f>IF(CK800="",IF(AND(CE800="",CF800=""),"",IF(CF800="",IF(DE800&gt;1,ROUND(DE800*CE800,3),CE800),IF(DE800&gt;1,ROUND(DE800*CF800,3),CF800))),IF(AND(CE800="",CF800=""),"",IF(CF800="",IF(DE800&gt;1,ROUND(DE800*CE800*(1/(CK800)),3),CE800*(1/(CK800))),IF(DE800&gt;1,ROUND(DE800*CF800*(1/(CK800)),3),CF800*(1/(CK800))))))</f>
        <v/>
      </c>
      <c r="CP800" s="2037">
        <f>IF(COUNTIF(Overview!K12:K14,TRUE)&gt;0,2,IF(COUNTIF(Overview!L12:L14,TRUE)&gt;0,4,0))</f>
        <v/>
      </c>
      <c r="CQ800" s="1471">
        <f>IF(CO800="","",IF(CO800&gt;CP800,"Fail","Pass"))</f>
        <v/>
      </c>
      <c r="CR800" s="1480"/>
      <c r="CS800" s="1564">
        <f>MyTimestamp(CO800)</f>
        <v/>
      </c>
      <c r="CT800" s="1529">
        <f>IF(CE800="",0,15)+IF(CF800="",0,15)</f>
        <v/>
      </c>
      <c r="CU800" s="1530">
        <f>IF(CT800=0,0,2)</f>
        <v/>
      </c>
      <c r="CV800" s="862"/>
      <c r="CW800" s="862"/>
      <c r="CX800" s="2038"/>
      <c r="CY800" s="2039"/>
      <c r="CZ800" s="1542">
        <f>10^(CJ800/20)*100-100</f>
        <v/>
      </c>
      <c r="DA800" s="1354"/>
      <c r="DB800" s="1453"/>
      <c r="DC800" s="1273">
        <f>IF(DA800="","",10^(DA800/10))</f>
        <v/>
      </c>
      <c r="DD800" s="1402">
        <f>IF(ISNUMBER(DB800)=FALSE,"",10^(DB800/10))</f>
        <v/>
      </c>
      <c r="DE800" s="1542">
        <f>IF(AND(ISNUMBER(DC800),ISNUMBER(DD800)),IF(DC800/DD800&gt;1,ROUND((DC800)/DD800,3),1),1)</f>
        <v/>
      </c>
      <c r="DF800" s="1541"/>
      <c r="DG800" s="1541"/>
      <c r="DH800" s="1541"/>
      <c r="DI800" s="1541"/>
      <c r="DJ800" s="1541"/>
      <c r="DK800" s="1541"/>
      <c r="DL800" s="1541"/>
      <c r="DM800" s="1541"/>
      <c r="DN800" s="1541"/>
      <c r="DO800" s="1541"/>
      <c r="DP800" s="1541"/>
      <c r="DQ800" s="1541"/>
      <c r="DR800" s="1541"/>
    </row>
    <row r="801" ht="12.75" x14ac:dyDescent="0.2">
      <c r="A801" s="1541"/>
      <c r="B801" s="1541"/>
      <c r="C801"/>
      <c r="D801" s="130">
        <f>IF(BX$800="Close to Ear","EN 62209-1","EN 62209-2")</f>
        <v/>
      </c>
      <c r="E801" s="130">
        <f>IF(CG801="Close to Ear","2016","2010/A1:2019")</f>
        <v/>
      </c>
      <c r="F801" s="1488" t="inlineStr">
        <is>
          <t>5.5</t>
        </is>
      </c>
      <c r="G801" s="1497"/>
      <c r="H801" s="120">
        <f>BV801</f>
        <v/>
      </c>
      <c r="I801" s="120">
        <f>BW801</f>
        <v/>
      </c>
      <c r="J801" s="687" t="inlineStr">
        <is>
          <t>WLAN</t>
        </is>
      </c>
      <c r="K801" s="194" t="inlineStr">
        <is>
          <t>2.4 GHz</t>
        </is>
      </c>
      <c r="L801" s="115"/>
      <c r="M801" s="120"/>
      <c r="N801" s="119"/>
      <c r="O801" s="131"/>
      <c r="P801" s="6597"/>
      <c r="Q801" s="131"/>
      <c r="R801" s="131"/>
      <c r="S801" s="120"/>
      <c r="T801" s="120">
        <v>7</v>
      </c>
      <c r="U801" s="120">
        <v>2442</v>
      </c>
      <c r="V801" s="119"/>
      <c r="W801" s="197"/>
      <c r="X801" s="119"/>
      <c r="Y801" s="119"/>
      <c r="Z801" s="119"/>
      <c r="AA801" s="115"/>
      <c r="AB801" s="115"/>
      <c r="AC801" s="689">
        <f>IF(OR(BX$800="Close to Ear",BX$800="Close to Head"),"Head",IF(BX$800="Extremity","Extremity","Body"))</f>
        <v/>
      </c>
      <c r="AD801" s="690">
        <f>CA801</f>
        <v/>
      </c>
      <c r="AE801" s="688">
        <f>CB801</f>
        <v/>
      </c>
      <c r="AF801" s="115"/>
      <c r="AG801" s="808">
        <f>IF(AZ801="","N/A",IF(CQ801="Pass","P","F"))</f>
        <v/>
      </c>
      <c r="AH801" s="129"/>
      <c r="AI801" s="129"/>
      <c r="AJ801" s="129"/>
      <c r="AK801" s="119"/>
      <c r="AL801" s="115"/>
      <c r="AM801" s="119"/>
      <c r="AN801" s="119"/>
      <c r="AO801" s="692"/>
      <c r="AP801" s="692"/>
      <c r="AQ801" s="692"/>
      <c r="AR801" s="692"/>
      <c r="AS801" s="692"/>
      <c r="AT801" s="691">
        <f>CE801</f>
        <v/>
      </c>
      <c r="AU801" s="691">
        <f>CF801</f>
        <v/>
      </c>
      <c r="AV801" s="813"/>
      <c r="AW801" s="813"/>
      <c r="AX801" s="197">
        <f>CZ801</f>
        <v/>
      </c>
      <c r="AY801" s="197">
        <f>DE801</f>
        <v/>
      </c>
      <c r="AZ801" s="3379">
        <f>CO801</f>
        <v/>
      </c>
      <c r="BA801" s="3380"/>
      <c r="BB801" s="197">
        <f>CP801</f>
        <v/>
      </c>
      <c r="BC801" s="813"/>
      <c r="BD801" s="197">
        <f>CR801</f>
        <v/>
      </c>
      <c r="BE801" s="121">
        <f>CS801</f>
        <v/>
      </c>
      <c r="BF801" s="122">
        <f>CT801*60</f>
        <v/>
      </c>
      <c r="BG801" s="121">
        <f>BE801</f>
        <v/>
      </c>
      <c r="BH801" s="122">
        <f>CU801*60</f>
        <v/>
      </c>
      <c r="BI801" s="122">
        <f>CV801</f>
        <v/>
      </c>
      <c r="BJ801" s="117"/>
      <c r="BK801" s="812">
        <f>Overview!$E$7</f>
        <v/>
      </c>
      <c r="BL801" s="117"/>
      <c r="BM801" s="836">
        <f>CW801</f>
        <v/>
      </c>
      <c r="BN801" s="812">
        <f>Overview!$P$153</f>
        <v/>
      </c>
      <c r="BO801" s="117"/>
      <c r="BP801" s="117"/>
      <c r="BQ801" s="115"/>
      <c r="BR801" s="1478"/>
      <c r="BS801" s="1548"/>
      <c r="BT801" s="2127" t="inlineStr">
        <is>
          <t>WLAN</t>
        </is>
      </c>
      <c r="BU801" s="2127" t="inlineStr">
        <is>
          <t>2.4 GHz</t>
        </is>
      </c>
      <c r="BV801" s="465">
        <f>Overview!$E$31</f>
        <v/>
      </c>
      <c r="BW801" s="2127"/>
      <c r="BX801" s="2127"/>
      <c r="BY801" s="430"/>
      <c r="BZ801" s="430"/>
      <c r="CA801" s="1997" t="inlineStr">
        <is>
          <t>Back Face</t>
        </is>
      </c>
      <c r="CB801" s="200">
        <v>5</v>
      </c>
      <c r="CC801" s="432">
        <f>IF(COUNT('Conducted WiFi'!$AH$3:$AH$9)=0,7,INDEX('Conducted WiFi'!$T$3:$T$9,MATCH(MAX('Conducted WiFi'!$AH$3:$AH$9),'Conducted WiFi'!$AH$3:$AH$9,0)))</f>
        <v>7</v>
      </c>
      <c r="CD801" s="1716">
        <f>IF(COUNT('Conducted WiFi'!$AH$3:$AH$9)=0,2442,INDEX('Conducted WiFi'!$U$3:$U$9,MATCH(MAX('Conducted WiFi'!$AH$3:$AH$9),'Conducted WiFi'!$AH$3:$AH$9,0)))</f>
        <v>2442</v>
      </c>
      <c r="CE801" s="2013"/>
      <c r="CF801" s="1966"/>
      <c r="CG801" s="392" t="str">
        <f>IF(OR($BY$547="",$BY$547=""),"",$BY$547)</f>
        <v/>
      </c>
      <c r="CH801" s="392">
        <f>BZ801</f>
        <v/>
      </c>
      <c r="CI801" s="392">
        <f>CA801</f>
        <v/>
      </c>
      <c r="CJ801" s="1528"/>
      <c r="CK801" s="1611"/>
      <c r="CL801" s="206">
        <f>IF(CF801=""," ",IF(ABS(CE801-CF801)&lt;=0.125,"Valid","Not valid"))</f>
        <v/>
      </c>
      <c r="CM801" s="207">
        <f> IF(CE801="","",IF(AND(CE801&lt;&gt;"",CF801=""),IF(CE801&gt;=1,"Medir+Sig Max","No"),IF(CF801&lt;&gt;"",IF(CF801&gt;=1,"Medir+Sig Max","No"),"")))</f>
        <v/>
      </c>
      <c r="CN801" s="1787"/>
      <c r="CO801" s="220">
        <f>IF(CK801="",IF(AND(CE801="",CF801=""),"",IF(CF801="",IF(DE801&gt;1,ROUND(DE801*CE801,3),CE801),IF(DE801&gt;1,ROUND(DE801*CF801,3),CF801))),IF(AND(CE801="",CF801=""),"",IF(CF801="",IF(DE801&gt;1,ROUND(DE801*CE801*(1/(CK801)),3),CE801*(1/(CK801))),IF(DE801&gt;1,ROUND(DE801*CF801*(1/(CK801)),3),CF801*(1/(CK801))))))</f>
        <v/>
      </c>
      <c r="CP801" s="2043">
        <f>IF(COUNTIF(Overview!K12:K14,TRUE)&gt;0,2,IF(COUNTIF(Overview!L12:L14,TRUE)&gt;0,4,0))</f>
        <v/>
      </c>
      <c r="CQ801" s="1472">
        <f>IF(CO801="","",IF(CO801&gt;CP801,"Fail","Pass"))</f>
        <v/>
      </c>
      <c r="CR801" s="1481"/>
      <c r="CS801" s="1565">
        <f>MyTimestamp(CO801)</f>
        <v/>
      </c>
      <c r="CT801" s="1531">
        <f>IF(CE801="",0,15)+IF(CF801="",0,15)</f>
        <v/>
      </c>
      <c r="CU801" s="1532">
        <f>IF(CT801=0,0,2)</f>
        <v/>
      </c>
      <c r="CV801" s="859"/>
      <c r="CW801" s="859"/>
      <c r="CX801" s="2038"/>
      <c r="CY801" s="2044"/>
      <c r="CZ801" s="1543">
        <f>10^(CJ801/20)*100-100</f>
        <v/>
      </c>
      <c r="DA801" s="1354"/>
      <c r="DB801" s="731"/>
      <c r="DC801" s="1273">
        <f>IF(DA801="","",10^(DA801/10))</f>
        <v/>
      </c>
      <c r="DD801" s="1404">
        <f>IF(ISNUMBER(DB801)=FALSE,"",10^(DB801/10))</f>
        <v/>
      </c>
      <c r="DE801" s="1543">
        <f>IF(AND(ISNUMBER(DC801),ISNUMBER(DD801)),IF(DC801/DD801&gt;1,ROUND((DC801)/DD801,3),1),1)</f>
        <v/>
      </c>
      <c r="DF801" s="1541"/>
      <c r="DG801" s="1541"/>
      <c r="DH801" s="1541"/>
      <c r="DI801" s="1541"/>
      <c r="DJ801" s="1541"/>
      <c r="DK801" s="1541"/>
      <c r="DL801" s="1541"/>
      <c r="DM801" s="1541"/>
      <c r="DN801" s="1541"/>
      <c r="DO801" s="1541"/>
      <c r="DP801" s="1541"/>
      <c r="DQ801" s="1541"/>
      <c r="DR801" s="1541"/>
    </row>
    <row r="802" ht="12.75" x14ac:dyDescent="0.2">
      <c r="A802" s="1541"/>
      <c r="B802" s="1541"/>
      <c r="C802"/>
      <c r="D802" s="130">
        <f>IF(BX$800="Close to Ear","EN 62209-1","EN 62209-2")</f>
        <v/>
      </c>
      <c r="E802" s="130">
        <f>IF(CG802="Close to Ear","2016","2010/A1:2019")</f>
        <v/>
      </c>
      <c r="F802" s="1488" t="inlineStr">
        <is>
          <t>5.5</t>
        </is>
      </c>
      <c r="G802" s="1497"/>
      <c r="H802" s="120">
        <f>BV802</f>
        <v/>
      </c>
      <c r="I802" s="120">
        <f>BW802</f>
        <v/>
      </c>
      <c r="J802" s="687" t="inlineStr">
        <is>
          <t>WLAN</t>
        </is>
      </c>
      <c r="K802" s="194" t="inlineStr">
        <is>
          <t>2.4 GHz</t>
        </is>
      </c>
      <c r="L802" s="115"/>
      <c r="M802" s="120"/>
      <c r="N802" s="119"/>
      <c r="O802" s="131"/>
      <c r="P802" s="6597"/>
      <c r="Q802" s="131"/>
      <c r="R802" s="131"/>
      <c r="S802" s="120"/>
      <c r="T802" s="120">
        <v>7</v>
      </c>
      <c r="U802" s="120">
        <v>2442</v>
      </c>
      <c r="V802" s="119"/>
      <c r="W802" s="197"/>
      <c r="X802" s="119"/>
      <c r="Y802" s="119"/>
      <c r="Z802" s="119"/>
      <c r="AA802" s="115"/>
      <c r="AB802" s="115"/>
      <c r="AC802" s="689">
        <f>IF(OR(BX$800="Close to Ear",BX$800="Close to Head"),"Head",IF(BX$800="Extremity","Extremity","Body"))</f>
        <v/>
      </c>
      <c r="AD802" s="690">
        <f>CA802</f>
        <v/>
      </c>
      <c r="AE802" s="688">
        <f>CB802</f>
        <v/>
      </c>
      <c r="AF802" s="115"/>
      <c r="AG802" s="808">
        <f>IF(AZ802="","N/A",IF(CQ802="Pass","P","F"))</f>
        <v/>
      </c>
      <c r="AH802" s="129"/>
      <c r="AI802" s="129"/>
      <c r="AJ802" s="129"/>
      <c r="AK802" s="119"/>
      <c r="AL802" s="115"/>
      <c r="AM802" s="119"/>
      <c r="AN802" s="119"/>
      <c r="AO802" s="692"/>
      <c r="AP802" s="692"/>
      <c r="AQ802" s="692"/>
      <c r="AR802" s="692"/>
      <c r="AS802" s="692"/>
      <c r="AT802" s="691">
        <f>CE802</f>
        <v/>
      </c>
      <c r="AU802" s="691">
        <f>CF802</f>
        <v/>
      </c>
      <c r="AV802" s="813"/>
      <c r="AW802" s="813"/>
      <c r="AX802" s="197">
        <f>CZ802</f>
        <v/>
      </c>
      <c r="AY802" s="197">
        <f>DE802</f>
        <v/>
      </c>
      <c r="AZ802" s="3379">
        <f>CO802</f>
        <v/>
      </c>
      <c r="BA802" s="3380"/>
      <c r="BB802" s="197">
        <f>CP802</f>
        <v/>
      </c>
      <c r="BC802" s="813"/>
      <c r="BD802" s="197">
        <f>CR802</f>
        <v/>
      </c>
      <c r="BE802" s="121">
        <f>CS802</f>
        <v/>
      </c>
      <c r="BF802" s="122">
        <f>CT802*60</f>
        <v/>
      </c>
      <c r="BG802" s="121">
        <f>BE802</f>
        <v/>
      </c>
      <c r="BH802" s="122">
        <f>CU802*60</f>
        <v/>
      </c>
      <c r="BI802" s="122">
        <f>CV802</f>
        <v/>
      </c>
      <c r="BJ802" s="117"/>
      <c r="BK802" s="812">
        <f>Overview!$E$7</f>
        <v/>
      </c>
      <c r="BL802" s="117"/>
      <c r="BM802" s="836">
        <f>CW802</f>
        <v/>
      </c>
      <c r="BN802" s="812">
        <f>Overview!$P$153</f>
        <v/>
      </c>
      <c r="BO802" s="117"/>
      <c r="BP802" s="117"/>
      <c r="BQ802" s="115"/>
      <c r="BR802" s="1478"/>
      <c r="BS802" s="1548"/>
      <c r="BT802" s="2127" t="inlineStr">
        <is>
          <t>WLAN</t>
        </is>
      </c>
      <c r="BU802" s="2127" t="inlineStr">
        <is>
          <t>2.4 GHz</t>
        </is>
      </c>
      <c r="BV802" s="465">
        <f>Overview!$E$31</f>
        <v/>
      </c>
      <c r="BW802" s="2127"/>
      <c r="BX802" s="2127"/>
      <c r="BY802" s="432"/>
      <c r="BZ802" s="432"/>
      <c r="CA802" s="1997" t="inlineStr">
        <is>
          <t>Left Edge</t>
        </is>
      </c>
      <c r="CB802" s="200">
        <v>5</v>
      </c>
      <c r="CC802" s="432">
        <f>IF(COUNT('Conducted WiFi'!$AH$3:$AH$9)=0,7,INDEX('Conducted WiFi'!$T$3:$T$9,MATCH(MAX('Conducted WiFi'!$AH$3:$AH$9),'Conducted WiFi'!$AH$3:$AH$9,0)))</f>
        <v>7</v>
      </c>
      <c r="CD802" s="1716">
        <f>IF(COUNT('Conducted WiFi'!$AH$3:$AH$9)=0,2442,INDEX('Conducted WiFi'!$U$3:$U$9,MATCH(MAX('Conducted WiFi'!$AH$3:$AH$9),'Conducted WiFi'!$AH$3:$AH$9,0)))</f>
        <v>2442</v>
      </c>
      <c r="CE802" s="2013"/>
      <c r="CF802" s="1966"/>
      <c r="CG802" s="392" t="str">
        <f>IF(OR($BY$547="",$BY$547=""),"",$BY$547)</f>
        <v/>
      </c>
      <c r="CH802" s="392">
        <f>BZ802</f>
        <v/>
      </c>
      <c r="CI802" s="392">
        <f>CA802</f>
        <v/>
      </c>
      <c r="CJ802" s="1528"/>
      <c r="CK802" s="1606"/>
      <c r="CL802" s="206">
        <f>IF(CF802=""," ",IF(ABS(CE802-CF802)&lt;=0.125,"Valid","Not valid"))</f>
        <v/>
      </c>
      <c r="CM802" s="207">
        <f> IF(CE802="","",IF(AND(CE802&lt;&gt;"",CF802=""),IF(CE802&gt;=1,"Medir+Sig Max","No"),IF(CF802&lt;&gt;"",IF(CF802&gt;=1,"Medir+Sig Max","No"),"")))</f>
        <v/>
      </c>
      <c r="CN802" s="1787"/>
      <c r="CO802" s="220">
        <f>IF(CK802="",IF(AND(CE802="",CF802=""),"",IF(CF802="",IF(DE802&gt;1,ROUND(DE802*CE802,3),CE802),IF(DE802&gt;1,ROUND(DE802*CF802,3),CF802))),IF(AND(CE802="",CF802=""),"",IF(CF802="",IF(DE802&gt;1,ROUND(DE802*CE802*(1/(CK802)),3),CE802*(1/(CK802))),IF(DE802&gt;1,ROUND(DE802*CF802*(1/(CK802)),3),CF802*(1/(CK802))))))</f>
        <v/>
      </c>
      <c r="CP802" s="2043">
        <f>IF(COUNTIF(Overview!K12:K14,TRUE)&gt;0,2,IF(COUNTIF(Overview!L12:L14,TRUE)&gt;0,4,0))</f>
        <v/>
      </c>
      <c r="CQ802" s="1472">
        <f>IF(CO802="","",IF(CO802&gt;CP802,"Fail","Pass"))</f>
        <v/>
      </c>
      <c r="CR802" s="1481"/>
      <c r="CS802" s="1565">
        <f>MyTimestamp(CO802)</f>
        <v/>
      </c>
      <c r="CT802" s="1531">
        <f>IF(CE802="",0,15)+IF(CF802="",0,15)</f>
        <v/>
      </c>
      <c r="CU802" s="1532">
        <f>IF(CT802=0,0,2)</f>
        <v/>
      </c>
      <c r="CV802" s="859"/>
      <c r="CW802" s="859"/>
      <c r="CX802" s="2038"/>
      <c r="CY802" s="2044"/>
      <c r="CZ802" s="1543">
        <f>10^(CJ802/20)*100-100</f>
        <v/>
      </c>
      <c r="DA802" s="1354"/>
      <c r="DB802" s="730"/>
      <c r="DC802" s="1273">
        <f>IF(DA802="","",10^(DA802/10))</f>
        <v/>
      </c>
      <c r="DD802" s="1403">
        <f>IF(ISNUMBER(DB802)=FALSE,"",10^(DB802/10))</f>
        <v/>
      </c>
      <c r="DE802" s="1543">
        <f>IF(AND(ISNUMBER(DC802),ISNUMBER(DD802)),IF(DC802/DD802&gt;1,ROUND((DC802)/DD802,3),1),1)</f>
        <v/>
      </c>
      <c r="DF802" s="1541"/>
      <c r="DG802" s="1541"/>
      <c r="DH802" s="1541"/>
      <c r="DI802" s="1541"/>
      <c r="DJ802" s="1541"/>
      <c r="DK802" s="1541"/>
      <c r="DL802" s="1541"/>
      <c r="DM802" s="1541"/>
      <c r="DN802" s="1541"/>
      <c r="DO802" s="1541"/>
      <c r="DP802" s="1541"/>
      <c r="DQ802" s="1541"/>
      <c r="DR802" s="1541"/>
    </row>
    <row r="803" ht="12.75" x14ac:dyDescent="0.2">
      <c r="A803" s="1541"/>
      <c r="B803" s="1541"/>
      <c r="C803"/>
      <c r="D803" s="130">
        <f>IF(BX$800="Close to Ear","EN 62209-1","EN 62209-2")</f>
        <v/>
      </c>
      <c r="E803" s="130">
        <f>IF(CG803="Close to Ear","2016","2010/A1:2019")</f>
        <v/>
      </c>
      <c r="F803" s="1488" t="inlineStr">
        <is>
          <t>5.5</t>
        </is>
      </c>
      <c r="G803" s="1497"/>
      <c r="H803" s="120">
        <f>BV803</f>
        <v/>
      </c>
      <c r="I803" s="120">
        <f>BW803</f>
        <v/>
      </c>
      <c r="J803" s="687" t="inlineStr">
        <is>
          <t>WLAN</t>
        </is>
      </c>
      <c r="K803" s="194" t="inlineStr">
        <is>
          <t>2.4 GHz</t>
        </is>
      </c>
      <c r="L803" s="115"/>
      <c r="M803" s="120"/>
      <c r="N803" s="119"/>
      <c r="O803" s="131"/>
      <c r="P803" s="6597"/>
      <c r="Q803" s="131"/>
      <c r="R803" s="131"/>
      <c r="S803" s="120"/>
      <c r="T803" s="120">
        <v>7</v>
      </c>
      <c r="U803" s="120">
        <v>2442</v>
      </c>
      <c r="V803" s="119"/>
      <c r="W803" s="197"/>
      <c r="X803" s="119"/>
      <c r="Y803" s="119"/>
      <c r="Z803" s="119"/>
      <c r="AA803" s="115"/>
      <c r="AB803" s="115"/>
      <c r="AC803" s="689">
        <f>IF(OR(BX$800="Close to Ear",BX$800="Close to Head"),"Head",IF(BX$800="Extremity","Extremity","Body"))</f>
        <v/>
      </c>
      <c r="AD803" s="690">
        <f>CA803</f>
        <v/>
      </c>
      <c r="AE803" s="688">
        <f>CB803</f>
        <v/>
      </c>
      <c r="AF803" s="115"/>
      <c r="AG803" s="808">
        <f>IF(AZ803="","N/A",IF(CQ803="Pass","P","F"))</f>
        <v/>
      </c>
      <c r="AH803" s="129"/>
      <c r="AI803" s="129"/>
      <c r="AJ803" s="129"/>
      <c r="AK803" s="119"/>
      <c r="AL803" s="115"/>
      <c r="AM803" s="119"/>
      <c r="AN803" s="119"/>
      <c r="AO803" s="692"/>
      <c r="AP803" s="692"/>
      <c r="AQ803" s="692"/>
      <c r="AR803" s="692"/>
      <c r="AS803" s="692"/>
      <c r="AT803" s="691">
        <f>CE803</f>
        <v/>
      </c>
      <c r="AU803" s="691">
        <f>CF803</f>
        <v/>
      </c>
      <c r="AV803" s="813"/>
      <c r="AW803" s="813"/>
      <c r="AX803" s="197">
        <f>CZ803</f>
        <v/>
      </c>
      <c r="AY803" s="197">
        <f>DE803</f>
        <v/>
      </c>
      <c r="AZ803" s="3379">
        <f>CO803</f>
        <v/>
      </c>
      <c r="BA803" s="3380"/>
      <c r="BB803" s="197">
        <f>CP803</f>
        <v/>
      </c>
      <c r="BC803" s="813"/>
      <c r="BD803" s="197">
        <f>CR803</f>
        <v/>
      </c>
      <c r="BE803" s="121">
        <f>CS803</f>
        <v/>
      </c>
      <c r="BF803" s="122">
        <f>CT803*60</f>
        <v/>
      </c>
      <c r="BG803" s="121">
        <f>BE803</f>
        <v/>
      </c>
      <c r="BH803" s="122">
        <f>CU803*60</f>
        <v/>
      </c>
      <c r="BI803" s="122">
        <f>CV803</f>
        <v/>
      </c>
      <c r="BJ803" s="117"/>
      <c r="BK803" s="812">
        <f>Overview!$E$7</f>
        <v/>
      </c>
      <c r="BL803" s="117"/>
      <c r="BM803" s="836">
        <f>CW803</f>
        <v/>
      </c>
      <c r="BN803" s="812">
        <f>Overview!$P$153</f>
        <v/>
      </c>
      <c r="BO803" s="117"/>
      <c r="BP803" s="117"/>
      <c r="BQ803" s="115"/>
      <c r="BR803" s="1478"/>
      <c r="BS803" s="1548"/>
      <c r="BT803" s="2127" t="inlineStr">
        <is>
          <t>WLAN</t>
        </is>
      </c>
      <c r="BU803" s="2127" t="inlineStr">
        <is>
          <t>2.4 GHz</t>
        </is>
      </c>
      <c r="BV803" s="465">
        <f>Overview!$E$31</f>
        <v/>
      </c>
      <c r="BW803" s="2127"/>
      <c r="BX803" s="2127"/>
      <c r="BY803" s="430"/>
      <c r="BZ803" s="430"/>
      <c r="CA803" s="1997" t="inlineStr">
        <is>
          <t>Right Edge</t>
        </is>
      </c>
      <c r="CB803" s="200">
        <v>5</v>
      </c>
      <c r="CC803" s="432">
        <f>IF(COUNT('Conducted WiFi'!$AH$3:$AH$9)=0,7,INDEX('Conducted WiFi'!$T$3:$T$9,MATCH(MAX('Conducted WiFi'!$AH$3:$AH$9),'Conducted WiFi'!$AH$3:$AH$9,0)))</f>
        <v>7</v>
      </c>
      <c r="CD803" s="1716">
        <f>IF(COUNT('Conducted WiFi'!$AH$3:$AH$9)=0,2442,INDEX('Conducted WiFi'!$U$3:$U$9,MATCH(MAX('Conducted WiFi'!$AH$3:$AH$9),'Conducted WiFi'!$AH$3:$AH$9,0)))</f>
        <v>2442</v>
      </c>
      <c r="CE803" s="2013"/>
      <c r="CF803" s="1966"/>
      <c r="CG803" s="392" t="str">
        <f>IF(OR($BY$547="",$BY$547=""),"",$BY$547)</f>
        <v/>
      </c>
      <c r="CH803" s="392">
        <f>BZ803</f>
        <v/>
      </c>
      <c r="CI803" s="392">
        <f>CA803</f>
        <v/>
      </c>
      <c r="CJ803" s="1528"/>
      <c r="CK803" s="1611"/>
      <c r="CL803" s="206">
        <f>IF(CF803=""," ",IF(ABS(CE803-CF803)&lt;=0.125,"Valid","Not valid"))</f>
        <v/>
      </c>
      <c r="CM803" s="207">
        <f> IF(CE803="","",IF(AND(CE803&lt;&gt;"",CF803=""),IF(CE803&gt;=1,"Medir+Sig Max","No"),IF(CF803&lt;&gt;"",IF(CF803&gt;=1,"Medir+Sig Max","No"),"")))</f>
        <v/>
      </c>
      <c r="CN803" s="1787"/>
      <c r="CO803" s="220">
        <f>IF(CK803="",IF(AND(CE803="",CF803=""),"",IF(CF803="",IF(DE803&gt;1,ROUND(DE803*CE803,3),CE803),IF(DE803&gt;1,ROUND(DE803*CF803,3),CF803))),IF(AND(CE803="",CF803=""),"",IF(CF803="",IF(DE803&gt;1,ROUND(DE803*CE803*(1/(CK803)),3),CE803*(1/(CK803))),IF(DE803&gt;1,ROUND(DE803*CF803*(1/(CK803)),3),CF803*(1/(CK803))))))</f>
        <v/>
      </c>
      <c r="CP803" s="2043">
        <f>IF(COUNTIF(Overview!K12:K14,TRUE)&gt;0,2,IF(COUNTIF(Overview!L12:L14,TRUE)&gt;0,4,0))</f>
        <v/>
      </c>
      <c r="CQ803" s="1472">
        <f>IF(CO803="","",IF(CO803&gt;CP803,"Fail","Pass"))</f>
        <v/>
      </c>
      <c r="CR803" s="1481"/>
      <c r="CS803" s="1565">
        <f>MyTimestamp(CO803)</f>
        <v/>
      </c>
      <c r="CT803" s="1531">
        <f>IF(CE803="",0,15)+IF(CF803="",0,15)</f>
        <v/>
      </c>
      <c r="CU803" s="1532">
        <f>IF(CT803=0,0,2)</f>
        <v/>
      </c>
      <c r="CV803" s="859"/>
      <c r="CW803" s="859"/>
      <c r="CX803" s="2038"/>
      <c r="CY803" s="2044"/>
      <c r="CZ803" s="1543">
        <f>10^(CJ803/20)*100-100</f>
        <v/>
      </c>
      <c r="DA803" s="1354"/>
      <c r="DB803" s="731"/>
      <c r="DC803" s="1273">
        <f>IF(DA803="","",10^(DA803/10))</f>
        <v/>
      </c>
      <c r="DD803" s="1404">
        <f>IF(ISNUMBER(DB803)=FALSE,"",10^(DB803/10))</f>
        <v/>
      </c>
      <c r="DE803" s="1543">
        <f>IF(AND(ISNUMBER(DC803),ISNUMBER(DD803)),IF(DC803/DD803&gt;1,ROUND((DC803)/DD803,3),1),1)</f>
        <v/>
      </c>
      <c r="DF803" s="1541"/>
      <c r="DG803" s="1541"/>
      <c r="DH803" s="1541"/>
      <c r="DI803" s="1541"/>
      <c r="DJ803" s="1541"/>
      <c r="DK803" s="1541"/>
      <c r="DL803" s="1541"/>
      <c r="DM803" s="1541"/>
      <c r="DN803" s="1541"/>
      <c r="DO803" s="1541"/>
      <c r="DP803" s="1541"/>
      <c r="DQ803" s="1541"/>
      <c r="DR803" s="1541"/>
    </row>
    <row r="804" ht="12.75" x14ac:dyDescent="0.2">
      <c r="A804" s="1541"/>
      <c r="B804" s="1541"/>
      <c r="C804"/>
      <c r="D804" s="130">
        <f>IF(BX$800="Close to Ear","EN 62209-1","EN 62209-2")</f>
        <v/>
      </c>
      <c r="E804" s="130">
        <f>IF(CG804="Close to Ear","2016","2010/A1:2019")</f>
        <v/>
      </c>
      <c r="F804" s="1488" t="inlineStr">
        <is>
          <t>5.5</t>
        </is>
      </c>
      <c r="G804" s="1497"/>
      <c r="H804" s="120">
        <f>BV804</f>
        <v/>
      </c>
      <c r="I804" s="120">
        <f>BW804</f>
        <v/>
      </c>
      <c r="J804" s="687" t="inlineStr">
        <is>
          <t>WLAN</t>
        </is>
      </c>
      <c r="K804" s="194" t="inlineStr">
        <is>
          <t>2.4 GHz</t>
        </is>
      </c>
      <c r="L804" s="115"/>
      <c r="M804" s="120"/>
      <c r="N804" s="119"/>
      <c r="O804" s="131"/>
      <c r="P804" s="6597"/>
      <c r="Q804" s="131"/>
      <c r="R804" s="131"/>
      <c r="S804" s="120"/>
      <c r="T804" s="120">
        <v>7</v>
      </c>
      <c r="U804" s="120">
        <v>2442</v>
      </c>
      <c r="V804" s="119"/>
      <c r="W804" s="197"/>
      <c r="X804" s="119"/>
      <c r="Y804" s="119"/>
      <c r="Z804" s="119"/>
      <c r="AA804" s="115"/>
      <c r="AB804" s="115"/>
      <c r="AC804" s="689">
        <f>IF(OR(BX$800="Close to Ear",BX$800="Close to Head"),"Head",IF(BX$800="Extremity","Extremity","Body"))</f>
        <v/>
      </c>
      <c r="AD804" s="690">
        <f>CA804</f>
        <v/>
      </c>
      <c r="AE804" s="688">
        <f>CB804</f>
        <v/>
      </c>
      <c r="AF804" s="115"/>
      <c r="AG804" s="808">
        <f>IF(AZ804="","N/A",IF(CQ804="Pass","P","F"))</f>
        <v/>
      </c>
      <c r="AH804" s="129"/>
      <c r="AI804" s="129"/>
      <c r="AJ804" s="129"/>
      <c r="AK804" s="119"/>
      <c r="AL804" s="115"/>
      <c r="AM804" s="119"/>
      <c r="AN804" s="119"/>
      <c r="AO804" s="692"/>
      <c r="AP804" s="692"/>
      <c r="AQ804" s="692"/>
      <c r="AR804" s="692"/>
      <c r="AS804" s="692"/>
      <c r="AT804" s="691">
        <f>CE804</f>
        <v/>
      </c>
      <c r="AU804" s="691">
        <f>CF804</f>
        <v/>
      </c>
      <c r="AV804" s="813"/>
      <c r="AW804" s="813"/>
      <c r="AX804" s="197">
        <f>CZ804</f>
        <v/>
      </c>
      <c r="AY804" s="197">
        <f>DE804</f>
        <v/>
      </c>
      <c r="AZ804" s="3379">
        <f>CO804</f>
        <v/>
      </c>
      <c r="BA804" s="3380"/>
      <c r="BB804" s="197">
        <f>CP804</f>
        <v/>
      </c>
      <c r="BC804" s="813"/>
      <c r="BD804" s="197">
        <f>CR804</f>
        <v/>
      </c>
      <c r="BE804" s="121">
        <f>CS804</f>
        <v/>
      </c>
      <c r="BF804" s="122">
        <f>CT804*60</f>
        <v/>
      </c>
      <c r="BG804" s="121">
        <f>BE804</f>
        <v/>
      </c>
      <c r="BH804" s="122">
        <f>CU804*60</f>
        <v/>
      </c>
      <c r="BI804" s="122">
        <f>CV804</f>
        <v/>
      </c>
      <c r="BJ804" s="117"/>
      <c r="BK804" s="812">
        <f>Overview!$E$7</f>
        <v/>
      </c>
      <c r="BL804" s="117"/>
      <c r="BM804" s="836">
        <f>CW804</f>
        <v/>
      </c>
      <c r="BN804" s="812">
        <f>Overview!$P$153</f>
        <v/>
      </c>
      <c r="BO804" s="117"/>
      <c r="BP804" s="117"/>
      <c r="BQ804" s="115"/>
      <c r="BR804" s="1478"/>
      <c r="BS804" s="1548"/>
      <c r="BT804" s="2127" t="inlineStr">
        <is>
          <t>WLAN</t>
        </is>
      </c>
      <c r="BU804" s="2127" t="inlineStr">
        <is>
          <t>2.4 GHz</t>
        </is>
      </c>
      <c r="BV804" s="465">
        <f>Overview!$E$31</f>
        <v/>
      </c>
      <c r="BW804" s="2127"/>
      <c r="BX804" s="2127"/>
      <c r="BY804" s="430"/>
      <c r="BZ804" s="430"/>
      <c r="CA804" s="1997" t="inlineStr">
        <is>
          <t>Top Edge</t>
        </is>
      </c>
      <c r="CB804" s="200">
        <v>5</v>
      </c>
      <c r="CC804" s="432">
        <f>IF(COUNT('Conducted WiFi'!$AH$3:$AH$9)=0,7,INDEX('Conducted WiFi'!$T$3:$T$9,MATCH(MAX('Conducted WiFi'!$AH$3:$AH$9),'Conducted WiFi'!$AH$3:$AH$9,0)))</f>
        <v>7</v>
      </c>
      <c r="CD804" s="1716">
        <f>IF(COUNT('Conducted WiFi'!$AH$3:$AH$9)=0,2442,INDEX('Conducted WiFi'!$U$3:$U$9,MATCH(MAX('Conducted WiFi'!$AH$3:$AH$9),'Conducted WiFi'!$AH$3:$AH$9,0)))</f>
        <v>2442</v>
      </c>
      <c r="CE804" s="2013"/>
      <c r="CF804" s="1966"/>
      <c r="CG804" s="392" t="str">
        <f>IF(OR($BY$547="",$BY$547=""),"",$BY$547)</f>
        <v/>
      </c>
      <c r="CH804" s="392">
        <f>BZ804</f>
        <v/>
      </c>
      <c r="CI804" s="392">
        <f>CA804</f>
        <v/>
      </c>
      <c r="CJ804" s="1528"/>
      <c r="CK804" s="1611"/>
      <c r="CL804" s="206">
        <f>IF(CF804=""," ",IF(ABS(CE804-CF804)&lt;=0.125,"Valid","Not valid"))</f>
        <v/>
      </c>
      <c r="CM804" s="207">
        <f> IF(CE804="","",IF(AND(CE804&lt;&gt;"",CF804=""),IF(CE804&gt;=1,"Medir+Sig Max","No"),IF(CF804&lt;&gt;"",IF(CF804&gt;=1,"Medir+Sig Max","No"),"")))</f>
        <v/>
      </c>
      <c r="CN804" s="1787"/>
      <c r="CO804" s="220">
        <f>IF(CK804="",IF(AND(CE804="",CF804=""),"",IF(CF804="",IF(DE804&gt;1,ROUND(DE804*CE804,3),CE804),IF(DE804&gt;1,ROUND(DE804*CF804,3),CF804))),IF(AND(CE804="",CF804=""),"",IF(CF804="",IF(DE804&gt;1,ROUND(DE804*CE804*(1/(CK804)),3),CE804*(1/(CK804))),IF(DE804&gt;1,ROUND(DE804*CF804*(1/(CK804)),3),CF804*(1/(CK804))))))</f>
        <v/>
      </c>
      <c r="CP804" s="2043">
        <f>IF(COUNTIF(Overview!K12:K14,TRUE)&gt;0,2,IF(COUNTIF(Overview!L12:L14,TRUE)&gt;0,4,0))</f>
        <v/>
      </c>
      <c r="CQ804" s="1472">
        <f>IF(CO804="","",IF(CO804&gt;CP804,"Fail","Pass"))</f>
        <v/>
      </c>
      <c r="CR804" s="1481"/>
      <c r="CS804" s="1565">
        <f>MyTimestamp(CO804)</f>
        <v/>
      </c>
      <c r="CT804" s="1531">
        <f>IF(CE804="",0,15)+IF(CF804="",0,15)</f>
        <v/>
      </c>
      <c r="CU804" s="1532">
        <f>IF(CT804=0,0,2)</f>
        <v/>
      </c>
      <c r="CV804" s="859"/>
      <c r="CW804" s="859"/>
      <c r="CX804" s="2038"/>
      <c r="CY804" s="2044"/>
      <c r="CZ804" s="1543">
        <f>10^(CJ804/20)*100-100</f>
        <v/>
      </c>
      <c r="DA804" s="1354"/>
      <c r="DB804" s="731"/>
      <c r="DC804" s="1273">
        <f>IF(DA804="","",10^(DA804/10))</f>
        <v/>
      </c>
      <c r="DD804" s="1404">
        <f>IF(ISNUMBER(DB804)=FALSE,"",10^(DB804/10))</f>
        <v/>
      </c>
      <c r="DE804" s="1543">
        <f>IF(AND(ISNUMBER(DC804),ISNUMBER(DD804)),IF(DC804/DD804&gt;1,ROUND((DC804)/DD804,3),1),1)</f>
        <v/>
      </c>
      <c r="DF804" s="1541"/>
      <c r="DG804" s="1541"/>
      <c r="DH804" s="1541"/>
      <c r="DI804" s="1541"/>
      <c r="DJ804" s="1541"/>
      <c r="DK804" s="1541"/>
      <c r="DL804" s="1541"/>
      <c r="DM804" s="1541"/>
      <c r="DN804" s="1541"/>
      <c r="DO804" s="1541"/>
      <c r="DP804" s="1541"/>
      <c r="DQ804" s="1541"/>
      <c r="DR804" s="1541"/>
    </row>
    <row r="805" ht="12.75" x14ac:dyDescent="0.2">
      <c r="A805" s="1541"/>
      <c r="B805" s="1541"/>
      <c r="C805"/>
      <c r="D805" s="130">
        <f>IF(BX$800="Close to Ear","EN 62209-1","EN 62209-2")</f>
        <v/>
      </c>
      <c r="E805" s="130">
        <f>IF(CG805="Close to Ear","2016","2010/A1:2019")</f>
        <v/>
      </c>
      <c r="F805" s="1488" t="inlineStr">
        <is>
          <t>5.5</t>
        </is>
      </c>
      <c r="G805" s="1497"/>
      <c r="H805" s="120">
        <f>BV805</f>
        <v/>
      </c>
      <c r="I805" s="120">
        <f>BW805</f>
        <v/>
      </c>
      <c r="J805" s="687" t="inlineStr">
        <is>
          <t>WLAN</t>
        </is>
      </c>
      <c r="K805" s="194" t="inlineStr">
        <is>
          <t>2.4 GHz</t>
        </is>
      </c>
      <c r="L805" s="115"/>
      <c r="M805" s="120"/>
      <c r="N805" s="119"/>
      <c r="O805" s="131"/>
      <c r="P805" s="6597"/>
      <c r="Q805" s="131"/>
      <c r="R805" s="131"/>
      <c r="S805" s="120"/>
      <c r="T805" s="120">
        <v>7</v>
      </c>
      <c r="U805" s="120">
        <v>2442</v>
      </c>
      <c r="V805" s="119"/>
      <c r="W805" s="197"/>
      <c r="X805" s="119"/>
      <c r="Y805" s="119"/>
      <c r="Z805" s="119"/>
      <c r="AA805" s="115"/>
      <c r="AB805" s="115"/>
      <c r="AC805" s="689">
        <f>IF(OR(BX$800="Close to Ear",BX$800="Close to Head"),"Head",IF(BX$800="Extremity","Extremity","Body"))</f>
        <v/>
      </c>
      <c r="AD805" s="690">
        <f>CA805</f>
        <v/>
      </c>
      <c r="AE805" s="688">
        <f>CB805</f>
        <v/>
      </c>
      <c r="AF805" s="115"/>
      <c r="AG805" s="808">
        <f>IF(AZ805="","N/A",IF(CQ805="Pass","P","F"))</f>
        <v/>
      </c>
      <c r="AH805" s="129"/>
      <c r="AI805" s="129"/>
      <c r="AJ805" s="129"/>
      <c r="AK805" s="119"/>
      <c r="AL805" s="115"/>
      <c r="AM805" s="119"/>
      <c r="AN805" s="119"/>
      <c r="AO805" s="692"/>
      <c r="AP805" s="692"/>
      <c r="AQ805" s="692"/>
      <c r="AR805" s="692"/>
      <c r="AS805" s="692"/>
      <c r="AT805" s="691">
        <f>CE805</f>
        <v/>
      </c>
      <c r="AU805" s="691">
        <f>CF805</f>
        <v/>
      </c>
      <c r="AV805" s="813"/>
      <c r="AW805" s="813"/>
      <c r="AX805" s="197">
        <f>CZ805</f>
        <v/>
      </c>
      <c r="AY805" s="197">
        <f>DE805</f>
        <v/>
      </c>
      <c r="AZ805" s="3379">
        <f>CO805</f>
        <v/>
      </c>
      <c r="BA805" s="3380"/>
      <c r="BB805" s="197">
        <f>CP805</f>
        <v/>
      </c>
      <c r="BC805" s="813"/>
      <c r="BD805" s="197">
        <f>CR805</f>
        <v/>
      </c>
      <c r="BE805" s="121">
        <f>CS805</f>
        <v/>
      </c>
      <c r="BF805" s="122">
        <f>CT805*60</f>
        <v/>
      </c>
      <c r="BG805" s="121">
        <f>BE805</f>
        <v/>
      </c>
      <c r="BH805" s="122">
        <f>CU805*60</f>
        <v/>
      </c>
      <c r="BI805" s="122">
        <f>CV805</f>
        <v/>
      </c>
      <c r="BJ805" s="117"/>
      <c r="BK805" s="812">
        <f>Overview!$E$7</f>
        <v/>
      </c>
      <c r="BL805" s="117"/>
      <c r="BM805" s="836">
        <f>CW805</f>
        <v/>
      </c>
      <c r="BN805" s="812">
        <f>Overview!$P$153</f>
        <v/>
      </c>
      <c r="BO805" s="117"/>
      <c r="BP805" s="117"/>
      <c r="BQ805" s="115"/>
      <c r="BR805" s="1478"/>
      <c r="BS805" s="1548"/>
      <c r="BT805" s="2127" t="inlineStr">
        <is>
          <t>WLAN</t>
        </is>
      </c>
      <c r="BU805" s="2127" t="inlineStr">
        <is>
          <t>2.4 GHz</t>
        </is>
      </c>
      <c r="BV805" s="465">
        <f>Overview!$E$31</f>
        <v/>
      </c>
      <c r="BW805" s="2127"/>
      <c r="BX805" s="2127"/>
      <c r="BY805" s="434"/>
      <c r="BZ805" s="434"/>
      <c r="CA805" s="1997" t="inlineStr">
        <is>
          <t>Bottom Edge</t>
        </is>
      </c>
      <c r="CB805" s="201">
        <v>5</v>
      </c>
      <c r="CC805" s="509">
        <f>IF(COUNT('Conducted WiFi'!$AH$3:$AH$9)=0,7,INDEX('Conducted WiFi'!$T$3:$T$9,MATCH(MAX('Conducted WiFi'!$AH$3:$AH$9),'Conducted WiFi'!$AH$3:$AH$9,0)))</f>
        <v>7</v>
      </c>
      <c r="CD805" s="1717">
        <f>IF(COUNT('Conducted WiFi'!$AH$3:$AH$9)=0,2442,INDEX('Conducted WiFi'!$U$3:$U$9,MATCH(MAX('Conducted WiFi'!$AH$3:$AH$9),'Conducted WiFi'!$AH$3:$AH$9,0)))</f>
        <v>2442</v>
      </c>
      <c r="CE805" s="2013"/>
      <c r="CF805" s="1966"/>
      <c r="CG805" s="392" t="str">
        <f>IF(OR($BY$547="",$BY$547=""),"",$BY$547)</f>
        <v/>
      </c>
      <c r="CH805" s="392">
        <f>BZ805</f>
        <v/>
      </c>
      <c r="CI805" s="392">
        <f>CA805</f>
        <v/>
      </c>
      <c r="CJ805" s="1528"/>
      <c r="CK805" s="1612"/>
      <c r="CL805" s="206">
        <f>IF(CF805=""," ",IF(ABS(CE805-CF805)&lt;=0.125,"Valid","Not valid"))</f>
        <v/>
      </c>
      <c r="CM805" s="207">
        <f> IF(CE805="","",IF(AND(CE805&lt;&gt;"",CF805=""),IF(CE805&gt;=1,"Medir+Sig Max","No"),IF(CF805&lt;&gt;"",IF(CF805&gt;=1,"Medir+Sig Max","No"),"")))</f>
        <v/>
      </c>
      <c r="CN805" s="1787"/>
      <c r="CO805" s="220">
        <f>IF(CK805="",IF(AND(CE805="",CF805=""),"",IF(CF805="",IF(DE805&gt;1,ROUND(DE805*CE805,3),CE805),IF(DE805&gt;1,ROUND(DE805*CF805,3),CF805))),IF(AND(CE805="",CF805=""),"",IF(CF805="",IF(DE805&gt;1,ROUND(DE805*CE805*(1/(CK805)),3),CE805*(1/(CK805))),IF(DE805&gt;1,ROUND(DE805*CF805*(1/(CK805)),3),CF805*(1/(CK805))))))</f>
        <v/>
      </c>
      <c r="CP805" s="2043">
        <f>IF(COUNTIF(Overview!K12:K14,TRUE)&gt;0,2,IF(COUNTIF(Overview!L12:L14,TRUE)&gt;0,4,0))</f>
        <v/>
      </c>
      <c r="CQ805" s="1472">
        <f>IF(CO805="","",IF(CO805&gt;CP805,"Fail","Pass"))</f>
        <v/>
      </c>
      <c r="CR805" s="1481"/>
      <c r="CS805" s="1565">
        <f>MyTimestamp(CO805)</f>
        <v/>
      </c>
      <c r="CT805" s="1531">
        <f>IF(CE805="",0,15)+IF(CF805="",0,15)</f>
        <v/>
      </c>
      <c r="CU805" s="1532">
        <f>IF(CT805=0,0,2)</f>
        <v/>
      </c>
      <c r="CV805" s="859"/>
      <c r="CW805" s="859"/>
      <c r="CX805" s="2038"/>
      <c r="CY805" s="2044"/>
      <c r="CZ805" s="1543">
        <f>10^(CJ805/20)*100-100</f>
        <v/>
      </c>
      <c r="DA805" s="1354"/>
      <c r="DB805" s="732"/>
      <c r="DC805" s="1273">
        <f>IF(DA805="","",10^(DA805/10))</f>
        <v/>
      </c>
      <c r="DD805" s="1405">
        <f>IF(ISNUMBER(DB805)=FALSE,"",10^(DB805/10))</f>
        <v/>
      </c>
      <c r="DE805" s="1543">
        <f>IF(AND(ISNUMBER(DC805),ISNUMBER(DD805)),IF(DC805/DD805&gt;1,ROUND((DC805)/DD805,3),1),1)</f>
        <v/>
      </c>
      <c r="DF805" s="1541"/>
      <c r="DG805" s="1541"/>
      <c r="DH805" s="1541"/>
      <c r="DI805" s="1541"/>
      <c r="DJ805" s="1541"/>
      <c r="DK805" s="1541"/>
      <c r="DL805" s="1541"/>
      <c r="DM805" s="1541"/>
      <c r="DN805" s="1541"/>
      <c r="DO805" s="1541"/>
      <c r="DP805" s="1541"/>
      <c r="DQ805" s="1541"/>
      <c r="DR805" s="1541"/>
    </row>
    <row r="806" ht="12.75" x14ac:dyDescent="0.2">
      <c r="A806" s="1541"/>
      <c r="B806" s="1541"/>
      <c r="C806"/>
      <c r="D806" s="130">
        <f>IF(BX$800="Close to Ear","EN 62209-1","EN 62209-2")</f>
        <v/>
      </c>
      <c r="E806" s="130">
        <f>IF(CG806="Close to Ear","2016","2010/A1:2019")</f>
        <v/>
      </c>
      <c r="F806" s="1488" t="inlineStr">
        <is>
          <t>5.5</t>
        </is>
      </c>
      <c r="G806" s="1497"/>
      <c r="H806" s="120">
        <f>BV806</f>
        <v/>
      </c>
      <c r="I806" s="120">
        <f>BW806</f>
        <v/>
      </c>
      <c r="J806" s="687" t="inlineStr">
        <is>
          <t>WLAN</t>
        </is>
      </c>
      <c r="K806" s="194" t="inlineStr">
        <is>
          <t>2.4 GHz</t>
        </is>
      </c>
      <c r="L806" s="115"/>
      <c r="M806" s="120"/>
      <c r="N806" s="119"/>
      <c r="O806" s="131"/>
      <c r="P806" s="6597"/>
      <c r="Q806" s="131"/>
      <c r="R806" s="131"/>
      <c r="S806" s="120"/>
      <c r="T806" s="120">
        <v>7</v>
      </c>
      <c r="U806" s="120">
        <v>2442</v>
      </c>
      <c r="V806" s="119"/>
      <c r="W806" s="197"/>
      <c r="X806" s="119"/>
      <c r="Y806" s="119"/>
      <c r="Z806" s="119"/>
      <c r="AA806" s="115"/>
      <c r="AB806" s="115"/>
      <c r="AC806" s="689">
        <f>IF(OR(BX$800="Close to Ear",BX$800="Close to Head"),"Head",IF(BX$800="Extremity","Extremity","Body"))</f>
        <v/>
      </c>
      <c r="AD806" s="690">
        <f>CA806</f>
        <v/>
      </c>
      <c r="AE806" s="688">
        <f>CB806</f>
        <v/>
      </c>
      <c r="AF806" s="115"/>
      <c r="AG806" s="808">
        <f>IF(AZ806="","N/A",IF(CQ806="Pass","P","F"))</f>
        <v/>
      </c>
      <c r="AH806" s="129"/>
      <c r="AI806" s="129"/>
      <c r="AJ806" s="129"/>
      <c r="AK806" s="119"/>
      <c r="AL806" s="115"/>
      <c r="AM806" s="119"/>
      <c r="AN806" s="119"/>
      <c r="AO806" s="692"/>
      <c r="AP806" s="692"/>
      <c r="AQ806" s="692"/>
      <c r="AR806" s="692"/>
      <c r="AS806" s="692"/>
      <c r="AT806" s="691">
        <f>CE806</f>
        <v/>
      </c>
      <c r="AU806" s="691">
        <f>CF806</f>
        <v/>
      </c>
      <c r="AV806" s="813"/>
      <c r="AW806" s="813"/>
      <c r="AX806" s="197">
        <f>CZ806</f>
        <v/>
      </c>
      <c r="AY806" s="197">
        <f>DE806</f>
        <v/>
      </c>
      <c r="AZ806" s="3379">
        <f>CO806</f>
        <v/>
      </c>
      <c r="BA806" s="3380"/>
      <c r="BB806" s="197">
        <f>CP806</f>
        <v/>
      </c>
      <c r="BC806" s="813"/>
      <c r="BD806" s="197">
        <f>CR806</f>
        <v/>
      </c>
      <c r="BE806" s="121">
        <f>CS806</f>
        <v/>
      </c>
      <c r="BF806" s="122">
        <f>CT806*60</f>
        <v/>
      </c>
      <c r="BG806" s="121">
        <f>BE806</f>
        <v/>
      </c>
      <c r="BH806" s="122">
        <f>CU806*60</f>
        <v/>
      </c>
      <c r="BI806" s="122">
        <f>CV806</f>
        <v/>
      </c>
      <c r="BJ806" s="117"/>
      <c r="BK806" s="812">
        <f>Overview!$E$7</f>
        <v/>
      </c>
      <c r="BL806" s="117"/>
      <c r="BM806" s="836">
        <f>CW806</f>
        <v/>
      </c>
      <c r="BN806" s="812">
        <f>Overview!$P$153</f>
        <v/>
      </c>
      <c r="BO806" s="117"/>
      <c r="BP806" s="117"/>
      <c r="BQ806" s="115"/>
      <c r="BR806" s="1478"/>
      <c r="BS806" s="1548"/>
      <c r="BT806" s="2127" t="inlineStr">
        <is>
          <t>WLAN</t>
        </is>
      </c>
      <c r="BU806" s="2127" t="inlineStr">
        <is>
          <t>2.4 GHz</t>
        </is>
      </c>
      <c r="BV806" s="465">
        <f>Overview!$E$31</f>
        <v/>
      </c>
      <c r="BW806" s="2127"/>
      <c r="BX806" s="2127"/>
      <c r="BY806" s="510"/>
      <c r="BZ806" s="510"/>
      <c r="CA806" s="511" t="str">
        <f>IF(COUNT(CF800:CF805)=0,IF(COUNT(CE800:CE805)=0,"TBD",VLOOKUP(MAX(CE800:CE805),CE800:CI805,5,FALSE)),VLOOKUP(MAX(CF800:CF805),CF800:CI805,4,FALSE))</f>
        <v>TBD</v>
      </c>
      <c r="CB806" s="1971">
        <v>5</v>
      </c>
      <c r="CC806" s="510">
        <f>IF(COUNT('Conducted WiFi'!$AH$3:$AH$9)=0,7,INDEX('Conducted WiFi'!$T$3:$T$9,MATCH(MAX('Conducted WiFi'!$AH$3:$AH$9),'Conducted WiFi'!$AH$3:$AH$9,0)))</f>
        <v>7</v>
      </c>
      <c r="CD806" s="510">
        <f>IF(COUNT('Conducted WiFi'!$AH$3:$AH$9)=0,2442,INDEX('Conducted WiFi'!$U$3:$U$9,MATCH(MAX('Conducted WiFi'!$AH$3:$AH$9),'Conducted WiFi'!$AH$3:$AH$9,0)))</f>
        <v>2442</v>
      </c>
      <c r="CE806" s="2013"/>
      <c r="CF806" s="1966"/>
      <c r="CG806" s="392" t="str">
        <f>IF(OR($BY$547="",$BY$547=""),"",$BY$547)</f>
        <v/>
      </c>
      <c r="CH806" s="392">
        <f>BZ806</f>
        <v/>
      </c>
      <c r="CI806" s="392">
        <f>CA806</f>
        <v/>
      </c>
      <c r="CJ806" s="1528"/>
      <c r="CK806" s="1608"/>
      <c r="CL806" s="206">
        <f>IF(CF806=""," ",IF(ABS(CE806-CF806)&lt;=0.125,"Valid","Not valid"))</f>
        <v/>
      </c>
      <c r="CM806" s="207">
        <f> IF(CE806="","",IF(AND(CE806&lt;&gt;"",CF806=""),IF(CE806&gt;=1,"Medir+Sig Max","No"),IF(CF806&lt;&gt;"",IF(CF806&gt;=1,"Medir+Sig Max","No"),"")))</f>
        <v/>
      </c>
      <c r="CN806" s="1787"/>
      <c r="CO806" s="220">
        <f>IF(CK806="",IF(AND(CE806="",CF806=""),"",IF(CF806="",IF(DE806&gt;1,ROUND(DE806*CE806,3),CE806),IF(DE806&gt;1,ROUND(DE806*CF806,3),CF806))),IF(AND(CE806="",CF806=""),"",IF(CF806="",IF(DE806&gt;1,ROUND(DE806*CE806*(1/(CK806)),3),CE806*(1/(CK806))),IF(DE806&gt;1,ROUND(DE806*CF806*(1/(CK806)),3),CF806*(1/(CK806))))))</f>
        <v/>
      </c>
      <c r="CP806" s="2043">
        <f>IF(COUNTIF(Overview!K12:K14,TRUE)&gt;0,2,IF(COUNTIF(Overview!L12:L14,TRUE)&gt;0,4,0))</f>
        <v/>
      </c>
      <c r="CQ806" s="1472">
        <f>IF(CO806="","",IF(CO806&gt;CP806,"Fail","Pass"))</f>
        <v/>
      </c>
      <c r="CR806" s="1481"/>
      <c r="CS806" s="1565">
        <f>MyTimestamp(CO806)</f>
        <v/>
      </c>
      <c r="CT806" s="1531">
        <f>IF(CE806="",0,15)+IF(CF806="",0,15)</f>
        <v/>
      </c>
      <c r="CU806" s="1532">
        <f>IF(CT806=0,0,2)</f>
        <v/>
      </c>
      <c r="CV806" s="859"/>
      <c r="CW806" s="859"/>
      <c r="CX806" s="2038"/>
      <c r="CY806" s="2044"/>
      <c r="CZ806" s="1543">
        <f>10^(CJ806/20)*100-100</f>
        <v/>
      </c>
      <c r="DA806" s="1354"/>
      <c r="DB806" s="1452"/>
      <c r="DC806" s="1273">
        <f>IF(DA806="","",10^(DA806/10))</f>
        <v/>
      </c>
      <c r="DD806" s="1406">
        <f>IF(ISNUMBER(DB806)=FALSE,"",10^(DB806/10))</f>
        <v/>
      </c>
      <c r="DE806" s="1543">
        <f>IF(AND(ISNUMBER(DC806),ISNUMBER(DD806)),IF(DC806/DD806&gt;1,ROUND((DC806)/DD806,3),1),1)</f>
        <v/>
      </c>
      <c r="DF806" s="1541"/>
      <c r="DG806" s="1541"/>
      <c r="DH806" s="1541"/>
      <c r="DI806" s="1541"/>
      <c r="DJ806" s="1541"/>
      <c r="DK806" s="1541"/>
      <c r="DL806" s="1541"/>
      <c r="DM806" s="1541"/>
      <c r="DN806" s="1541"/>
      <c r="DO806" s="1541"/>
      <c r="DP806" s="1541"/>
      <c r="DQ806" s="1541"/>
      <c r="DR806" s="1541"/>
    </row>
    <row r="807" ht="12.75" x14ac:dyDescent="0.2">
      <c r="A807" s="1541"/>
      <c r="B807" s="1541"/>
      <c r="C807"/>
      <c r="D807" s="130">
        <f>IF(BX$800="Close to Ear","EN 62209-1","EN 62209-2")</f>
        <v/>
      </c>
      <c r="E807" s="130">
        <f>IF(CG807="Close to Ear","2016","2010/A1:2019")</f>
        <v/>
      </c>
      <c r="F807" s="1488" t="inlineStr">
        <is>
          <t>5.5</t>
        </is>
      </c>
      <c r="G807" s="1497"/>
      <c r="H807" s="120">
        <f>BV807</f>
        <v/>
      </c>
      <c r="I807" s="120">
        <f>BW807</f>
        <v/>
      </c>
      <c r="J807" s="687" t="inlineStr">
        <is>
          <t>WLAN</t>
        </is>
      </c>
      <c r="K807" s="194" t="inlineStr">
        <is>
          <t>2.4 GHz</t>
        </is>
      </c>
      <c r="L807" s="115"/>
      <c r="M807" s="120"/>
      <c r="N807" s="119"/>
      <c r="O807" s="131"/>
      <c r="P807" s="6597"/>
      <c r="Q807" s="131"/>
      <c r="R807" s="131"/>
      <c r="S807" s="120"/>
      <c r="T807" s="120">
        <v>7</v>
      </c>
      <c r="U807" s="120">
        <v>2442</v>
      </c>
      <c r="V807" s="119"/>
      <c r="W807" s="197"/>
      <c r="X807" s="119"/>
      <c r="Y807" s="119"/>
      <c r="Z807" s="119"/>
      <c r="AA807" s="115"/>
      <c r="AB807" s="115"/>
      <c r="AC807" s="689">
        <f>IF(OR(BX$800="Close to Ear",BX$800="Close to Head"),"Head",IF(BX$800="Extremity","Extremity","Body"))</f>
        <v/>
      </c>
      <c r="AD807" s="690">
        <f>CA807</f>
        <v/>
      </c>
      <c r="AE807" s="688">
        <f>CB807</f>
        <v/>
      </c>
      <c r="AF807" s="115"/>
      <c r="AG807" s="808">
        <f>IF(AZ807="","N/A",IF(CQ807="Pass","P","F"))</f>
        <v/>
      </c>
      <c r="AH807" s="129"/>
      <c r="AI807" s="129"/>
      <c r="AJ807" s="129"/>
      <c r="AK807" s="119"/>
      <c r="AL807" s="115"/>
      <c r="AM807" s="119"/>
      <c r="AN807" s="119"/>
      <c r="AO807" s="692"/>
      <c r="AP807" s="692"/>
      <c r="AQ807" s="692"/>
      <c r="AR807" s="692"/>
      <c r="AS807" s="692"/>
      <c r="AT807" s="691">
        <f>CE807</f>
        <v/>
      </c>
      <c r="AU807" s="691">
        <f>CF807</f>
        <v/>
      </c>
      <c r="AV807" s="813"/>
      <c r="AW807" s="813"/>
      <c r="AX807" s="197">
        <f>CZ807</f>
        <v/>
      </c>
      <c r="AY807" s="197">
        <f>DE807</f>
        <v/>
      </c>
      <c r="AZ807" s="3379">
        <f>CO807</f>
        <v/>
      </c>
      <c r="BA807" s="3380"/>
      <c r="BB807" s="197">
        <f>CP807</f>
        <v/>
      </c>
      <c r="BC807" s="813"/>
      <c r="BD807" s="197">
        <f>CR807</f>
        <v/>
      </c>
      <c r="BE807" s="121">
        <f>CS807</f>
        <v/>
      </c>
      <c r="BF807" s="122">
        <f>CT807*60</f>
        <v/>
      </c>
      <c r="BG807" s="121">
        <f>BE807</f>
        <v/>
      </c>
      <c r="BH807" s="122">
        <f>CU807*60</f>
        <v/>
      </c>
      <c r="BI807" s="122">
        <f>CV807</f>
        <v/>
      </c>
      <c r="BJ807" s="117"/>
      <c r="BK807" s="812">
        <f>Overview!$E$7</f>
        <v/>
      </c>
      <c r="BL807" s="117"/>
      <c r="BM807" s="836">
        <f>CW807</f>
        <v/>
      </c>
      <c r="BN807" s="812">
        <f>Overview!$P$153</f>
        <v/>
      </c>
      <c r="BO807" s="117"/>
      <c r="BP807" s="117"/>
      <c r="BQ807" s="115"/>
      <c r="BR807" s="1478"/>
      <c r="BS807" s="1548"/>
      <c r="BT807" s="2128" t="inlineStr">
        <is>
          <t>WLAN</t>
        </is>
      </c>
      <c r="BU807" s="2128" t="inlineStr">
        <is>
          <t>2.4 GHz</t>
        </is>
      </c>
      <c r="BV807" s="469">
        <f>Overview!$E$31</f>
        <v/>
      </c>
      <c r="BW807" s="2128"/>
      <c r="BX807" s="2128"/>
      <c r="BY807" s="510"/>
      <c r="BZ807" s="510"/>
      <c r="CA807" s="511" t="str">
        <f>CA806</f>
        <v>TBD</v>
      </c>
      <c r="CB807" s="1971">
        <v>5</v>
      </c>
      <c r="CC807" s="510">
        <f>IF(COUNT('Conducted WiFi'!$AH$3:$AH$9)=0,7,INDEX('Conducted WiFi'!$T$3:$T$9,MATCH(MAX('Conducted WiFi'!$AH$3:$AH$9),'Conducted WiFi'!$AH$3:$AH$9,0)))</f>
        <v>7</v>
      </c>
      <c r="CD807" s="1718">
        <f>IF(COUNT('Conducted WiFi'!$AH$3:$AH$9)=0,2442,INDEX('Conducted WiFi'!$U$3:$U$9,MATCH(MAX('Conducted WiFi'!$AH$3:$AH$9),'Conducted WiFi'!$AH$3:$AH$9,0)))</f>
        <v>2442</v>
      </c>
      <c r="CE807" s="2013"/>
      <c r="CF807" s="1966"/>
      <c r="CG807" s="392" t="str">
        <f>IF(OR($BY$547="",$BY$547=""),"",$BY$547)</f>
        <v/>
      </c>
      <c r="CH807" s="392">
        <f>BZ807</f>
        <v/>
      </c>
      <c r="CI807" s="392">
        <f>CA807</f>
        <v/>
      </c>
      <c r="CJ807" s="1528"/>
      <c r="CK807" s="1608"/>
      <c r="CL807" s="206">
        <f>IF(CF807=""," ",IF(ABS(CE807-CF807)&lt;=0.125,"Valid","Not valid"))</f>
        <v/>
      </c>
      <c r="CM807" s="207">
        <f> IF(CE807="","",IF(AND(CE807&lt;&gt;"",CF807=""),IF(CE807&gt;=1,"Medir+Sig Max","No"),IF(CF807&lt;&gt;"",IF(CF807&gt;=1,"Medir+Sig Max","No"),"")))</f>
        <v/>
      </c>
      <c r="CN807" s="1787"/>
      <c r="CO807" s="220">
        <f>IF(CK807="",IF(AND(CE807="",CF807=""),"",IF(CF807="",IF(DE807&gt;1,ROUND(DE807*CE807,3),CE807),IF(DE807&gt;1,ROUND(DE807*CF807,3),CF807))),IF(AND(CE807="",CF807=""),"",IF(CF807="",IF(DE807&gt;1,ROUND(DE807*CE807*(1/(CK807)),3),CE807*(1/(CK807))),IF(DE807&gt;1,ROUND(DE807*CF807*(1/(CK807)),3),CF807*(1/(CK807))))))</f>
        <v/>
      </c>
      <c r="CP807" s="2043">
        <f>IF(COUNTIF(Overview!K12:K14,TRUE)&gt;0,2,IF(COUNTIF(Overview!L12:L14,TRUE)&gt;0,4,0))</f>
        <v/>
      </c>
      <c r="CQ807" s="1472">
        <f>IF(CO807="","",IF(CO807&gt;CP807,"Fail","Pass"))</f>
        <v/>
      </c>
      <c r="CR807" s="1481"/>
      <c r="CS807" s="1565">
        <f>MyTimestamp(CO807)</f>
        <v/>
      </c>
      <c r="CT807" s="1531">
        <f>IF(CE807="",0,15)+IF(CF807="",0,15)</f>
        <v/>
      </c>
      <c r="CU807" s="1532">
        <f>IF(CT807=0,0,2)</f>
        <v/>
      </c>
      <c r="CV807" s="859"/>
      <c r="CW807" s="859"/>
      <c r="CX807" s="2038"/>
      <c r="CY807" s="2044"/>
      <c r="CZ807" s="1543">
        <f>10^(CJ807/20)*100-100</f>
        <v/>
      </c>
      <c r="DA807" s="1354"/>
      <c r="DB807" s="1452"/>
      <c r="DC807" s="1273">
        <f>IF(DA807="","",10^(DA807/10))</f>
        <v/>
      </c>
      <c r="DD807" s="1406">
        <f>IF(ISNUMBER(DB807)=FALSE,"",10^(DB807/10))</f>
        <v/>
      </c>
      <c r="DE807" s="1543">
        <f>IF(AND(ISNUMBER(DC807),ISNUMBER(DD807)),IF(DC807/DD807&gt;1,ROUND((DC807)/DD807,3),1),1)</f>
        <v/>
      </c>
      <c r="DF807" s="1541"/>
      <c r="DG807" s="1541"/>
      <c r="DH807" s="1541"/>
      <c r="DI807" s="1541"/>
      <c r="DJ807" s="1541"/>
      <c r="DK807" s="1541"/>
      <c r="DL807" s="1541"/>
      <c r="DM807" s="1541"/>
      <c r="DN807" s="1541"/>
      <c r="DO807" s="1541"/>
      <c r="DP807" s="1541"/>
      <c r="DQ807" s="1541"/>
      <c r="DR807" s="1541"/>
    </row>
    <row r="808" ht="12.75" x14ac:dyDescent="0.2">
      <c r="A808" s="1541"/>
      <c r="B808" s="1541"/>
      <c r="C808"/>
      <c r="D808" s="130">
        <f>IF(BX$800="Close to Ear","EN 62209-1","EN 62209-2")</f>
        <v/>
      </c>
      <c r="E808" s="130">
        <f>IF(CG808="Close to Ear","2016","2010/A1:2019")</f>
        <v/>
      </c>
      <c r="F808" s="1488" t="inlineStr">
        <is>
          <t>5.5</t>
        </is>
      </c>
      <c r="G808" s="1497"/>
      <c r="H808" s="120">
        <f>BV808</f>
        <v/>
      </c>
      <c r="I808" s="120">
        <f>BW808</f>
        <v/>
      </c>
      <c r="J808" s="687" t="inlineStr">
        <is>
          <t>WLAN</t>
        </is>
      </c>
      <c r="K808" s="194" t="inlineStr">
        <is>
          <t>2.4 GHz</t>
        </is>
      </c>
      <c r="L808" s="115"/>
      <c r="M808" s="120"/>
      <c r="N808" s="119"/>
      <c r="O808" s="131"/>
      <c r="P808" s="6597"/>
      <c r="Q808" s="131"/>
      <c r="R808" s="131"/>
      <c r="S808" s="120"/>
      <c r="T808" s="120">
        <v>7</v>
      </c>
      <c r="U808" s="120">
        <v>2442</v>
      </c>
      <c r="V808" s="119"/>
      <c r="W808" s="197"/>
      <c r="X808" s="119"/>
      <c r="Y808" s="119"/>
      <c r="Z808" s="119"/>
      <c r="AA808" s="115"/>
      <c r="AB808" s="115"/>
      <c r="AC808" s="689">
        <f>IF(OR(BX$800="Close to Ear",BX$800="Close to Head"),"Head",IF(BX$800="Extremity","Extremity","Body"))</f>
        <v/>
      </c>
      <c r="AD808" s="690">
        <f>CA808</f>
        <v/>
      </c>
      <c r="AE808" s="688">
        <f>CB808</f>
        <v/>
      </c>
      <c r="AF808" s="115"/>
      <c r="AG808" s="808">
        <f>IF(AZ808="","N/A",IF(CQ808="Pass","P","F"))</f>
        <v/>
      </c>
      <c r="AH808" s="129"/>
      <c r="AI808" s="129"/>
      <c r="AJ808" s="129"/>
      <c r="AK808" s="119"/>
      <c r="AL808" s="115"/>
      <c r="AM808" s="119"/>
      <c r="AN808" s="119"/>
      <c r="AO808" s="692"/>
      <c r="AP808" s="692"/>
      <c r="AQ808" s="692"/>
      <c r="AR808" s="692"/>
      <c r="AS808" s="692"/>
      <c r="AT808" s="691">
        <f>CE808</f>
        <v/>
      </c>
      <c r="AU808" s="691">
        <f>CF808</f>
        <v/>
      </c>
      <c r="AV808" s="813"/>
      <c r="AW808" s="813"/>
      <c r="AX808" s="197">
        <f>CZ808</f>
        <v/>
      </c>
      <c r="AY808" s="197">
        <f>DE808</f>
        <v/>
      </c>
      <c r="AZ808" s="3379">
        <f>CO808</f>
        <v/>
      </c>
      <c r="BA808" s="3380"/>
      <c r="BB808" s="197">
        <f>CP808</f>
        <v/>
      </c>
      <c r="BC808" s="813"/>
      <c r="BD808" s="197">
        <f>CR808</f>
        <v/>
      </c>
      <c r="BE808" s="121">
        <f>CS808</f>
        <v/>
      </c>
      <c r="BF808" s="122">
        <f>CT808*60</f>
        <v/>
      </c>
      <c r="BG808" s="121">
        <f>BE808</f>
        <v/>
      </c>
      <c r="BH808" s="122">
        <f>CU808*60</f>
        <v/>
      </c>
      <c r="BI808" s="122">
        <f>CV808</f>
        <v/>
      </c>
      <c r="BJ808" s="117"/>
      <c r="BK808" s="812">
        <f>Overview!$E$7</f>
        <v/>
      </c>
      <c r="BL808" s="117"/>
      <c r="BM808" s="836">
        <f>CW808</f>
        <v/>
      </c>
      <c r="BN808" s="812">
        <f>Overview!$P$153</f>
        <v/>
      </c>
      <c r="BO808" s="117"/>
      <c r="BP808" s="117"/>
      <c r="BQ808" s="115"/>
      <c r="BR808" s="1478"/>
      <c r="BS808" s="1548"/>
      <c r="BT808" s="2127" t="inlineStr">
        <is>
          <t>WLAN</t>
        </is>
      </c>
      <c r="BU808" s="2127" t="inlineStr">
        <is>
          <t>2.4 GHz</t>
        </is>
      </c>
      <c r="BV808" s="465">
        <f>Overview!$E$31</f>
        <v/>
      </c>
      <c r="BW808" s="2127"/>
      <c r="BX808" s="2127"/>
      <c r="BY808" s="510"/>
      <c r="BZ808" s="510"/>
      <c r="CA808" s="511" t="str">
        <f>CA807</f>
        <v>TBD</v>
      </c>
      <c r="CB808" s="1971">
        <v>5</v>
      </c>
      <c r="CC808" s="510">
        <f>IF(COUNT('Conducted WiFi'!$AH$3:$AH$9)=0,7,INDEX('Conducted WiFi'!$T$3:$T$9,MATCH(MAX('Conducted WiFi'!$AH$3:$AH$9),'Conducted WiFi'!$AH$3:$AH$9,0)))</f>
        <v>7</v>
      </c>
      <c r="CD808" s="1718">
        <f>IF(COUNT('Conducted WiFi'!$AH$3:$AH$9)=0,2442,INDEX('Conducted WiFi'!$U$3:$U$9,MATCH(MAX('Conducted WiFi'!$AH$3:$AH$9),'Conducted WiFi'!$AH$3:$AH$9,0)))</f>
        <v>2442</v>
      </c>
      <c r="CE808" s="2013"/>
      <c r="CF808" s="1966"/>
      <c r="CG808" s="392" t="str">
        <f>IF(OR($BY$547="",$BY$547=""),"",$BY$547)</f>
        <v/>
      </c>
      <c r="CH808" s="392">
        <f>BZ808</f>
        <v/>
      </c>
      <c r="CI808" s="392">
        <f>CA808</f>
        <v/>
      </c>
      <c r="CJ808" s="1528"/>
      <c r="CK808" s="1608"/>
      <c r="CL808" s="206">
        <f>IF(CF808=""," ",IF(ABS(CE808-CF808)&lt;=0.125,"Valid","Not valid"))</f>
        <v/>
      </c>
      <c r="CM808" s="207">
        <f> IF(CE808="","",IF(AND(CE808&lt;&gt;"",CF808=""),IF(CE808&gt;=1,"Medir+Sig Max","No"),IF(CF808&lt;&gt;"",IF(CF808&gt;=1,"Medir+Sig Max","No"),"")))</f>
        <v/>
      </c>
      <c r="CN808" s="1787"/>
      <c r="CO808" s="220">
        <f>IF(CK808="",IF(AND(CE808="",CF808=""),"",IF(CF808="",IF(DE808&gt;1,ROUND(DE808*CE808,3),CE808),IF(DE808&gt;1,ROUND(DE808*CF808,3),CF808))),IF(AND(CE808="",CF808=""),"",IF(CF808="",IF(DE808&gt;1,ROUND(DE808*CE808*(1/(CK808)),3),CE808*(1/(CK808))),IF(DE808&gt;1,ROUND(DE808*CF808*(1/(CK808)),3),CF808*(1/(CK808))))))</f>
        <v/>
      </c>
      <c r="CP808" s="2043">
        <f>IF(COUNTIF(Overview!K12:K14,TRUE)&gt;0,2,IF(COUNTIF(Overview!L12:L14,TRUE)&gt;0,4,0))</f>
        <v/>
      </c>
      <c r="CQ808" s="1472">
        <f>IF(CO808="","",IF(CO808&gt;CP808,"Fail","Pass"))</f>
        <v/>
      </c>
      <c r="CR808" s="1481"/>
      <c r="CS808" s="1565">
        <f>MyTimestamp(CO808)</f>
        <v/>
      </c>
      <c r="CT808" s="1531">
        <f>IF(CE808="",0,15)+IF(CF808="",0,15)</f>
        <v/>
      </c>
      <c r="CU808" s="1532">
        <f>IF(CT808=0,0,2)</f>
        <v/>
      </c>
      <c r="CV808" s="859"/>
      <c r="CW808" s="859"/>
      <c r="CX808" s="2038"/>
      <c r="CY808" s="2044"/>
      <c r="CZ808" s="1543">
        <f>10^(CJ808/20)*100-100</f>
        <v/>
      </c>
      <c r="DA808" s="1354"/>
      <c r="DB808" s="1452"/>
      <c r="DC808" s="1273">
        <f>IF(DA808="","",10^(DA808/10))</f>
        <v/>
      </c>
      <c r="DD808" s="1406">
        <f>IF(ISNUMBER(DB808)=FALSE,"",10^(DB808/10))</f>
        <v/>
      </c>
      <c r="DE808" s="1543">
        <f>IF(AND(ISNUMBER(DC808),ISNUMBER(DD808)),IF(DC808/DD808&gt;1,ROUND((DC808)/DD808,3),1),1)</f>
        <v/>
      </c>
      <c r="DF808" s="1541"/>
      <c r="DG808" s="1541"/>
      <c r="DH808" s="1541"/>
      <c r="DI808" s="1541"/>
      <c r="DJ808" s="1541"/>
      <c r="DK808" s="1541"/>
      <c r="DL808" s="1541"/>
      <c r="DM808" s="1541"/>
      <c r="DN808" s="1541"/>
      <c r="DO808" s="1541"/>
      <c r="DP808" s="1541"/>
      <c r="DQ808" s="1541"/>
      <c r="DR808" s="1541"/>
    </row>
    <row r="809" ht="12.75" x14ac:dyDescent="0.2">
      <c r="A809" s="1541"/>
      <c r="B809" s="1541"/>
      <c r="C809"/>
      <c r="D809" s="130">
        <f>IF(BX$800="Close to Ear","EN 62209-1","EN 62209-2")</f>
        <v/>
      </c>
      <c r="E809" s="130">
        <f>IF(CG809="Close to Ear","2016","2010/A1:2019")</f>
        <v/>
      </c>
      <c r="F809" s="1488" t="inlineStr">
        <is>
          <t>5.5</t>
        </is>
      </c>
      <c r="G809" s="1497"/>
      <c r="H809" s="120">
        <f>BV809</f>
        <v/>
      </c>
      <c r="I809" s="120">
        <f>BW809</f>
        <v/>
      </c>
      <c r="J809" s="687" t="inlineStr">
        <is>
          <t>WLAN</t>
        </is>
      </c>
      <c r="K809" s="194" t="inlineStr">
        <is>
          <t>2.4 GHz</t>
        </is>
      </c>
      <c r="L809" s="115"/>
      <c r="M809" s="120"/>
      <c r="N809" s="119"/>
      <c r="O809" s="131"/>
      <c r="P809" s="6597"/>
      <c r="Q809" s="131"/>
      <c r="R809" s="131"/>
      <c r="S809" s="120"/>
      <c r="T809" s="120">
        <v>7</v>
      </c>
      <c r="U809" s="120">
        <v>2442</v>
      </c>
      <c r="V809" s="119"/>
      <c r="W809" s="197"/>
      <c r="X809" s="119"/>
      <c r="Y809" s="119"/>
      <c r="Z809" s="119"/>
      <c r="AA809" s="115"/>
      <c r="AB809" s="115"/>
      <c r="AC809" s="689">
        <f>IF(OR(BX$800="Close to Ear",BX$800="Close to Head"),"Head",IF(BX$800="Extremity","Extremity","Body"))</f>
        <v/>
      </c>
      <c r="AD809" s="690">
        <f>CA809</f>
        <v/>
      </c>
      <c r="AE809" s="688">
        <f>CB809</f>
        <v/>
      </c>
      <c r="AF809" s="115"/>
      <c r="AG809" s="808">
        <f>IF(AZ809="","N/A",IF(CQ809="Pass","P","F"))</f>
        <v/>
      </c>
      <c r="AH809" s="129"/>
      <c r="AI809" s="129"/>
      <c r="AJ809" s="129"/>
      <c r="AK809" s="119"/>
      <c r="AL809" s="115"/>
      <c r="AM809" s="119"/>
      <c r="AN809" s="119"/>
      <c r="AO809" s="692"/>
      <c r="AP809" s="692"/>
      <c r="AQ809" s="692"/>
      <c r="AR809" s="692"/>
      <c r="AS809" s="692"/>
      <c r="AT809" s="691">
        <f>CE809</f>
        <v/>
      </c>
      <c r="AU809" s="691">
        <f>CF809</f>
        <v/>
      </c>
      <c r="AV809" s="813"/>
      <c r="AW809" s="813"/>
      <c r="AX809" s="197">
        <f>CZ809</f>
        <v/>
      </c>
      <c r="AY809" s="197">
        <f>DE809</f>
        <v/>
      </c>
      <c r="AZ809" s="3379">
        <f>CO809</f>
        <v/>
      </c>
      <c r="BA809" s="3380"/>
      <c r="BB809" s="197">
        <f>CP809</f>
        <v/>
      </c>
      <c r="BC809" s="813"/>
      <c r="BD809" s="197">
        <f>CR809</f>
        <v/>
      </c>
      <c r="BE809" s="121">
        <f>CS809</f>
        <v/>
      </c>
      <c r="BF809" s="122">
        <f>CT809*60</f>
        <v/>
      </c>
      <c r="BG809" s="121">
        <f>BE809</f>
        <v/>
      </c>
      <c r="BH809" s="122">
        <f>CU809*60</f>
        <v/>
      </c>
      <c r="BI809" s="122">
        <f>CV809</f>
        <v/>
      </c>
      <c r="BJ809" s="117"/>
      <c r="BK809" s="812">
        <f>Overview!$E$7</f>
        <v/>
      </c>
      <c r="BL809" s="117"/>
      <c r="BM809" s="836">
        <f>CW809</f>
        <v/>
      </c>
      <c r="BN809" s="812">
        <f>Overview!$P$153</f>
        <v/>
      </c>
      <c r="BO809" s="117"/>
      <c r="BP809" s="117"/>
      <c r="BQ809" s="115"/>
      <c r="BR809" s="1478"/>
      <c r="BS809" s="1548"/>
      <c r="BT809" s="2127" t="inlineStr">
        <is>
          <t>WLAN</t>
        </is>
      </c>
      <c r="BU809" s="2127" t="inlineStr">
        <is>
          <t>2.4 GHz</t>
        </is>
      </c>
      <c r="BV809" s="465">
        <f>Overview!$E$31</f>
        <v/>
      </c>
      <c r="BW809" s="2127"/>
      <c r="BX809" s="2127"/>
      <c r="BY809" s="510"/>
      <c r="BZ809" s="510"/>
      <c r="CA809" s="511" t="str">
        <f>CA808</f>
        <v>TBD</v>
      </c>
      <c r="CB809" s="1971">
        <v>5</v>
      </c>
      <c r="CC809" s="510">
        <f>IF(COUNT('Conducted WiFi'!$AH$3:$AH$9)=0,7,INDEX('Conducted WiFi'!$T$3:$T$9,MATCH(MAX('Conducted WiFi'!$AH$3:$AH$9),'Conducted WiFi'!$AH$3:$AH$9,0)))</f>
        <v>7</v>
      </c>
      <c r="CD809" s="1718">
        <f>IF(COUNT('Conducted WiFi'!$AH$3:$AH$9)=0,2442,INDEX('Conducted WiFi'!$U$3:$U$9,MATCH(MAX('Conducted WiFi'!$AH$3:$AH$9),'Conducted WiFi'!$AH$3:$AH$9,0)))</f>
        <v>2442</v>
      </c>
      <c r="CE809" s="2013"/>
      <c r="CF809" s="1966"/>
      <c r="CG809" s="392" t="str">
        <f>IF(OR($BY$547="",$BY$547=""),"",$BY$547)</f>
        <v/>
      </c>
      <c r="CH809" s="392">
        <f>BZ809</f>
        <v/>
      </c>
      <c r="CI809" s="392">
        <f>CA809</f>
        <v/>
      </c>
      <c r="CJ809" s="1528"/>
      <c r="CK809" s="1608"/>
      <c r="CL809" s="206">
        <f>IF(CF809=""," ",IF(ABS(CE809-CF809)&lt;=0.125,"Valid","Not valid"))</f>
        <v/>
      </c>
      <c r="CM809" s="207">
        <f> IF(CE809="","",IF(AND(CE809&lt;&gt;"",CF809=""),IF(CE809&gt;=1,"Medir+Sig Max","No"),IF(CF809&lt;&gt;"",IF(CF809&gt;=1,"Medir+Sig Max","No"),"")))</f>
        <v/>
      </c>
      <c r="CN809" s="1787"/>
      <c r="CO809" s="220">
        <f>IF(CK809="",IF(AND(CE809="",CF809=""),"",IF(CF809="",IF(DE809&gt;1,ROUND(DE809*CE809,3),CE809),IF(DE809&gt;1,ROUND(DE809*CF809,3),CF809))),IF(AND(CE809="",CF809=""),"",IF(CF809="",IF(DE809&gt;1,ROUND(DE809*CE809*(1/(CK809)),3),CE809*(1/(CK809))),IF(DE809&gt;1,ROUND(DE809*CF809*(1/(CK809)),3),CF809*(1/(CK809))))))</f>
        <v/>
      </c>
      <c r="CP809" s="2043">
        <f>IF(COUNTIF(Overview!K12:K14,TRUE)&gt;0,2,IF(COUNTIF(Overview!L12:L14,TRUE)&gt;0,4,0))</f>
        <v/>
      </c>
      <c r="CQ809" s="1472">
        <f>IF(CO809="","",IF(CO809&gt;CP809,"Fail","Pass"))</f>
        <v/>
      </c>
      <c r="CR809" s="1481"/>
      <c r="CS809" s="1565">
        <f>MyTimestamp(CO809)</f>
        <v/>
      </c>
      <c r="CT809" s="1531">
        <f>IF(CE809="",0,15)+IF(CF809="",0,15)</f>
        <v/>
      </c>
      <c r="CU809" s="1532">
        <f>IF(CT809=0,0,2)</f>
        <v/>
      </c>
      <c r="CV809" s="859"/>
      <c r="CW809" s="859"/>
      <c r="CX809" s="2038"/>
      <c r="CY809" s="2044"/>
      <c r="CZ809" s="1543">
        <f>10^(CJ809/20)*100-100</f>
        <v/>
      </c>
      <c r="DA809" s="1354"/>
      <c r="DB809" s="1452"/>
      <c r="DC809" s="1273">
        <f>IF(DA809="","",10^(DA809/10))</f>
        <v/>
      </c>
      <c r="DD809" s="1406">
        <f>IF(ISNUMBER(DB809)=FALSE,"",10^(DB809/10))</f>
        <v/>
      </c>
      <c r="DE809" s="1543">
        <f>IF(AND(ISNUMBER(DC809),ISNUMBER(DD809)),IF(DC809/DD809&gt;1,ROUND((DC809)/DD809,3),1),1)</f>
        <v/>
      </c>
      <c r="DF809" s="1541"/>
      <c r="DG809" s="1541"/>
      <c r="DH809" s="1541"/>
      <c r="DI809" s="1541"/>
      <c r="DJ809" s="1541"/>
      <c r="DK809" s="1541"/>
      <c r="DL809" s="1541"/>
      <c r="DM809" s="1541"/>
      <c r="DN809" s="1541"/>
      <c r="DO809" s="1541"/>
      <c r="DP809" s="1541"/>
      <c r="DQ809" s="1541"/>
      <c r="DR809" s="1541"/>
    </row>
    <row r="810" ht="12.75" x14ac:dyDescent="0.2">
      <c r="A810" s="1541"/>
      <c r="B810" s="1541"/>
      <c r="C810"/>
      <c r="D810" s="130">
        <f>IF(BX$800="Close to Ear","EN 62209-1","EN 62209-2")</f>
        <v/>
      </c>
      <c r="E810" s="130">
        <f>IF(CG810="Close to Ear","2016","2010/A1:2019")</f>
        <v/>
      </c>
      <c r="F810" s="1488" t="inlineStr">
        <is>
          <t>5.5</t>
        </is>
      </c>
      <c r="G810" s="1497"/>
      <c r="H810" s="120">
        <f>BV810</f>
        <v/>
      </c>
      <c r="I810" s="120">
        <f>BW810</f>
        <v/>
      </c>
      <c r="J810" s="687" t="inlineStr">
        <is>
          <t>WLAN</t>
        </is>
      </c>
      <c r="K810" s="194" t="inlineStr">
        <is>
          <t>2.4 GHz</t>
        </is>
      </c>
      <c r="L810" s="115"/>
      <c r="M810" s="120"/>
      <c r="N810" s="119"/>
      <c r="O810" s="131"/>
      <c r="P810" s="6597"/>
      <c r="Q810" s="131"/>
      <c r="R810" s="131"/>
      <c r="S810" s="120"/>
      <c r="T810" s="120">
        <v>7</v>
      </c>
      <c r="U810" s="120">
        <v>2442</v>
      </c>
      <c r="V810" s="119"/>
      <c r="W810" s="197"/>
      <c r="X810" s="119"/>
      <c r="Y810" s="119"/>
      <c r="Z810" s="119"/>
      <c r="AA810" s="115"/>
      <c r="AB810" s="115"/>
      <c r="AC810" s="689">
        <f>IF(OR(BX$800="Close to Ear",BX$800="Close to Head"),"Head",IF(BX$800="Extremity","Extremity","Body"))</f>
        <v/>
      </c>
      <c r="AD810" s="690">
        <f>CA810</f>
        <v/>
      </c>
      <c r="AE810" s="688">
        <f>CB810</f>
        <v/>
      </c>
      <c r="AF810" s="115"/>
      <c r="AG810" s="808">
        <f>IF(AZ810="","N/A",IF(CQ810="Pass","P","F"))</f>
        <v/>
      </c>
      <c r="AH810" s="129"/>
      <c r="AI810" s="129"/>
      <c r="AJ810" s="129"/>
      <c r="AK810" s="119"/>
      <c r="AL810" s="115"/>
      <c r="AM810" s="119"/>
      <c r="AN810" s="119"/>
      <c r="AO810" s="692"/>
      <c r="AP810" s="692"/>
      <c r="AQ810" s="692"/>
      <c r="AR810" s="692"/>
      <c r="AS810" s="692"/>
      <c r="AT810" s="691">
        <f>CE810</f>
        <v/>
      </c>
      <c r="AU810" s="691">
        <f>CF810</f>
        <v/>
      </c>
      <c r="AV810" s="813"/>
      <c r="AW810" s="813"/>
      <c r="AX810" s="197">
        <f>CZ810</f>
        <v/>
      </c>
      <c r="AY810" s="197">
        <f>DE810</f>
        <v/>
      </c>
      <c r="AZ810" s="3379">
        <f>CO810</f>
        <v/>
      </c>
      <c r="BA810" s="3380"/>
      <c r="BB810" s="197">
        <f>CP810</f>
        <v/>
      </c>
      <c r="BC810" s="813"/>
      <c r="BD810" s="197">
        <f>CR810</f>
        <v/>
      </c>
      <c r="BE810" s="121">
        <f>CS810</f>
        <v/>
      </c>
      <c r="BF810" s="122">
        <f>CT810*60</f>
        <v/>
      </c>
      <c r="BG810" s="121">
        <f>BE810</f>
        <v/>
      </c>
      <c r="BH810" s="122">
        <f>CU810*60</f>
        <v/>
      </c>
      <c r="BI810" s="122">
        <f>CV810</f>
        <v/>
      </c>
      <c r="BJ810" s="117"/>
      <c r="BK810" s="812">
        <f>Overview!$E$7</f>
        <v/>
      </c>
      <c r="BL810" s="117"/>
      <c r="BM810" s="836">
        <f>CW810</f>
        <v/>
      </c>
      <c r="BN810" s="812">
        <f>Overview!$P$153</f>
        <v/>
      </c>
      <c r="BO810" s="117"/>
      <c r="BP810" s="117"/>
      <c r="BQ810" s="115"/>
      <c r="BR810" s="1478"/>
      <c r="BS810" s="1548"/>
      <c r="BT810" s="2127" t="inlineStr">
        <is>
          <t>WLAN</t>
        </is>
      </c>
      <c r="BU810" s="2127" t="inlineStr">
        <is>
          <t>2.4 GHz</t>
        </is>
      </c>
      <c r="BV810" s="465">
        <f>Overview!$E$31</f>
        <v/>
      </c>
      <c r="BW810" s="2127"/>
      <c r="BX810" s="2127"/>
      <c r="BY810" s="510"/>
      <c r="BZ810" s="510"/>
      <c r="CA810" s="511" t="str">
        <f>CA809</f>
        <v>TBD</v>
      </c>
      <c r="CB810" s="1971">
        <v>5</v>
      </c>
      <c r="CC810" s="510">
        <f>IF(COUNT('Conducted WiFi'!$AH$3:$AH$9)=0,7,INDEX('Conducted WiFi'!$T$3:$T$9,MATCH(MAX('Conducted WiFi'!$AH$3:$AH$9),'Conducted WiFi'!$AH$3:$AH$9,0)))</f>
        <v>7</v>
      </c>
      <c r="CD810" s="1718">
        <f>IF(COUNT('Conducted WiFi'!$AH$3:$AH$9)=0,2442,INDEX('Conducted WiFi'!$U$3:$U$9,MATCH(MAX('Conducted WiFi'!$AH$3:$AH$9),'Conducted WiFi'!$AH$3:$AH$9,0)))</f>
        <v>2442</v>
      </c>
      <c r="CE810" s="2013"/>
      <c r="CF810" s="1966"/>
      <c r="CG810" s="392" t="str">
        <f>IF(OR($BY$547="",$BY$547=""),"",$BY$547)</f>
        <v/>
      </c>
      <c r="CH810" s="392">
        <f>BZ810</f>
        <v/>
      </c>
      <c r="CI810" s="392">
        <f>CA810</f>
        <v/>
      </c>
      <c r="CJ810" s="1528"/>
      <c r="CK810" s="1608"/>
      <c r="CL810" s="206">
        <f>IF(CF810=""," ",IF(ABS(CE810-CF810)&lt;=0.125,"Valid","Not valid"))</f>
        <v/>
      </c>
      <c r="CM810" s="207">
        <f> IF(CE810="","",IF(AND(CE810&lt;&gt;"",CF810=""),IF(CE810&gt;=1,"Medir+Sig Max","No"),IF(CF810&lt;&gt;"",IF(CF810&gt;=1,"Medir+Sig Max","No"),"")))</f>
        <v/>
      </c>
      <c r="CN810" s="1787"/>
      <c r="CO810" s="220">
        <f>IF(CK810="",IF(AND(CE810="",CF810=""),"",IF(CF810="",IF(DE810&gt;1,ROUND(DE810*CE810,3),CE810),IF(DE810&gt;1,ROUND(DE810*CF810,3),CF810))),IF(AND(CE810="",CF810=""),"",IF(CF810="",IF(DE810&gt;1,ROUND(DE810*CE810*(1/(CK810)),3),CE810*(1/(CK810))),IF(DE810&gt;1,ROUND(DE810*CF810*(1/(CK810)),3),CF810*(1/(CK810))))))</f>
        <v/>
      </c>
      <c r="CP810" s="2043">
        <f>IF(COUNTIF(Overview!K12:K14,TRUE)&gt;0,2,IF(COUNTIF(Overview!L12:L14,TRUE)&gt;0,4,0))</f>
        <v/>
      </c>
      <c r="CQ810" s="1472">
        <f>IF(CO810="","",IF(CO810&gt;CP810,"Fail","Pass"))</f>
        <v/>
      </c>
      <c r="CR810" s="1481"/>
      <c r="CS810" s="1565">
        <f>MyTimestamp(CO810)</f>
        <v/>
      </c>
      <c r="CT810" s="1531">
        <f>IF(CE810="",0,15)+IF(CF810="",0,15)</f>
        <v/>
      </c>
      <c r="CU810" s="1532">
        <f>IF(CT810=0,0,2)</f>
        <v/>
      </c>
      <c r="CV810" s="859"/>
      <c r="CW810" s="859"/>
      <c r="CX810" s="2038"/>
      <c r="CY810" s="2044"/>
      <c r="CZ810" s="1543">
        <f>10^(CJ810/20)*100-100</f>
        <v/>
      </c>
      <c r="DA810" s="1354"/>
      <c r="DB810" s="1452"/>
      <c r="DC810" s="1273">
        <f>IF(DA810="","",10^(DA810/10))</f>
        <v/>
      </c>
      <c r="DD810" s="1406">
        <f>IF(ISNUMBER(DB810)=FALSE,"",10^(DB810/10))</f>
        <v/>
      </c>
      <c r="DE810" s="1543">
        <f>IF(AND(ISNUMBER(DC810),ISNUMBER(DD810)),IF(DC810/DD810&gt;1,ROUND((DC810)/DD810,3),1),1)</f>
        <v/>
      </c>
      <c r="DF810" s="1541"/>
      <c r="DG810" s="1541"/>
      <c r="DH810" s="1541"/>
      <c r="DI810" s="1541"/>
      <c r="DJ810" s="1541"/>
      <c r="DK810" s="1541"/>
      <c r="DL810" s="1541"/>
      <c r="DM810" s="1541"/>
      <c r="DN810" s="1541"/>
      <c r="DO810" s="1541"/>
      <c r="DP810" s="1541"/>
      <c r="DQ810" s="1541"/>
      <c r="DR810" s="1541"/>
    </row>
    <row r="811" ht="12.75" x14ac:dyDescent="0.2">
      <c r="A811" s="1541"/>
      <c r="B811" s="1541"/>
      <c r="C811"/>
      <c r="D811" s="130">
        <f>IF(BX$800="Close to Ear","EN 62209-1","EN 62209-2")</f>
        <v/>
      </c>
      <c r="E811" s="130">
        <f>IF(CG811="Close to Ear","2016","2010/A1:2019")</f>
        <v/>
      </c>
      <c r="F811" s="1488" t="inlineStr">
        <is>
          <t>5.5</t>
        </is>
      </c>
      <c r="G811" s="1497"/>
      <c r="H811" s="120">
        <f>BV811</f>
        <v/>
      </c>
      <c r="I811" s="120">
        <f>BW811</f>
        <v/>
      </c>
      <c r="J811" s="687" t="inlineStr">
        <is>
          <t>WLAN</t>
        </is>
      </c>
      <c r="K811" s="194" t="inlineStr">
        <is>
          <t>2.4 GHz</t>
        </is>
      </c>
      <c r="L811" s="115"/>
      <c r="M811" s="120"/>
      <c r="N811" s="119"/>
      <c r="O811" s="131"/>
      <c r="P811" s="6597"/>
      <c r="Q811" s="131"/>
      <c r="R811" s="131"/>
      <c r="S811" s="120"/>
      <c r="T811" s="120">
        <v>7</v>
      </c>
      <c r="U811" s="120">
        <v>2442</v>
      </c>
      <c r="V811" s="119"/>
      <c r="W811" s="197"/>
      <c r="X811" s="119"/>
      <c r="Y811" s="119"/>
      <c r="Z811" s="119"/>
      <c r="AA811" s="115"/>
      <c r="AB811" s="115"/>
      <c r="AC811" s="689">
        <f>IF(OR(BX$800="Close to Ear",BX$800="Close to Head"),"Head",IF(BX$800="Extremity","Extremity","Body"))</f>
        <v/>
      </c>
      <c r="AD811" s="690">
        <f>CA811</f>
        <v/>
      </c>
      <c r="AE811" s="688">
        <f>CB811</f>
        <v/>
      </c>
      <c r="AF811" s="115"/>
      <c r="AG811" s="808">
        <f>IF(AZ811="","N/A",IF(CQ811="Pass","P","F"))</f>
        <v/>
      </c>
      <c r="AH811" s="129"/>
      <c r="AI811" s="129"/>
      <c r="AJ811" s="129"/>
      <c r="AK811" s="119"/>
      <c r="AL811" s="115"/>
      <c r="AM811" s="119"/>
      <c r="AN811" s="119"/>
      <c r="AO811" s="692"/>
      <c r="AP811" s="692"/>
      <c r="AQ811" s="692"/>
      <c r="AR811" s="692"/>
      <c r="AS811" s="692"/>
      <c r="AT811" s="691">
        <f>CE811</f>
        <v/>
      </c>
      <c r="AU811" s="691">
        <f>CF811</f>
        <v/>
      </c>
      <c r="AV811" s="813"/>
      <c r="AW811" s="813"/>
      <c r="AX811" s="197">
        <f>CZ811</f>
        <v/>
      </c>
      <c r="AY811" s="197">
        <f>DE811</f>
        <v/>
      </c>
      <c r="AZ811" s="3379">
        <f>CO811</f>
        <v/>
      </c>
      <c r="BA811" s="3380"/>
      <c r="BB811" s="197">
        <f>CP811</f>
        <v/>
      </c>
      <c r="BC811" s="813"/>
      <c r="BD811" s="197">
        <f>CR811</f>
        <v/>
      </c>
      <c r="BE811" s="121">
        <f>CS811</f>
        <v/>
      </c>
      <c r="BF811" s="122">
        <f>CT811*60</f>
        <v/>
      </c>
      <c r="BG811" s="121">
        <f>BE811</f>
        <v/>
      </c>
      <c r="BH811" s="122">
        <f>CU811*60</f>
        <v/>
      </c>
      <c r="BI811" s="122">
        <f>CV811</f>
        <v/>
      </c>
      <c r="BJ811" s="117"/>
      <c r="BK811" s="812">
        <f>Overview!$E$7</f>
        <v/>
      </c>
      <c r="BL811" s="117"/>
      <c r="BM811" s="836">
        <f>CW811</f>
        <v/>
      </c>
      <c r="BN811" s="812">
        <f>Overview!$P$153</f>
        <v/>
      </c>
      <c r="BO811" s="117"/>
      <c r="BP811" s="117"/>
      <c r="BQ811" s="115"/>
      <c r="BR811" s="1478"/>
      <c r="BS811" s="1548"/>
      <c r="BT811" s="2127" t="inlineStr">
        <is>
          <t>WLAN</t>
        </is>
      </c>
      <c r="BU811" s="2127" t="inlineStr">
        <is>
          <t>2.4 GHz</t>
        </is>
      </c>
      <c r="BV811" s="465">
        <f>Overview!$E$31</f>
        <v/>
      </c>
      <c r="BW811" s="2127"/>
      <c r="BX811" s="2127"/>
      <c r="BY811" s="510"/>
      <c r="BZ811" s="510"/>
      <c r="CA811" s="511" t="str">
        <f>CA810</f>
        <v>TBD</v>
      </c>
      <c r="CB811" s="1971">
        <v>5</v>
      </c>
      <c r="CC811" s="510">
        <f>IF(COUNT('Conducted WiFi'!$AH$3:$AH$9)=0,7,INDEX('Conducted WiFi'!$T$3:$T$9,MATCH(MAX('Conducted WiFi'!$AH$3:$AH$9),'Conducted WiFi'!$AH$3:$AH$9,0)))</f>
        <v>7</v>
      </c>
      <c r="CD811" s="1718">
        <f>IF(COUNT('Conducted WiFi'!$AH$3:$AH$9)=0,2442,INDEX('Conducted WiFi'!$U$3:$U$9,MATCH(MAX('Conducted WiFi'!$AH$3:$AH$9),'Conducted WiFi'!$AH$3:$AH$9,0)))</f>
        <v>2442</v>
      </c>
      <c r="CE811" s="2013"/>
      <c r="CF811" s="1966"/>
      <c r="CG811" s="392" t="str">
        <f>IF(OR($BY$547="",$BY$547=""),"",$BY$547)</f>
        <v/>
      </c>
      <c r="CH811" s="392">
        <f>BZ811</f>
        <v/>
      </c>
      <c r="CI811" s="392">
        <f>CA811</f>
        <v/>
      </c>
      <c r="CJ811" s="1528"/>
      <c r="CK811" s="1608"/>
      <c r="CL811" s="206">
        <f>IF(CF811=""," ",IF(ABS(CE811-CF811)&lt;=0.125,"Valid","Not valid"))</f>
        <v/>
      </c>
      <c r="CM811" s="207">
        <f> IF(CE811="","",IF(AND(CE811&lt;&gt;"",CF811=""),IF(CE811&gt;=1,"Medir+Sig Max","No"),IF(CF811&lt;&gt;"",IF(CF811&gt;=1,"Medir+Sig Max","No"),"")))</f>
        <v/>
      </c>
      <c r="CN811" s="1787"/>
      <c r="CO811" s="220">
        <f>IF(CK811="",IF(AND(CE811="",CF811=""),"",IF(CF811="",IF(DE811&gt;1,ROUND(DE811*CE811,3),CE811),IF(DE811&gt;1,ROUND(DE811*CF811,3),CF811))),IF(AND(CE811="",CF811=""),"",IF(CF811="",IF(DE811&gt;1,ROUND(DE811*CE811*(1/(CK811)),3),CE811*(1/(CK811))),IF(DE811&gt;1,ROUND(DE811*CF811*(1/(CK811)),3),CF811*(1/(CK811))))))</f>
        <v/>
      </c>
      <c r="CP811" s="2043">
        <f>IF(COUNTIF(Overview!K12:K14,TRUE)&gt;0,2,IF(COUNTIF(Overview!L12:L14,TRUE)&gt;0,4,0))</f>
        <v/>
      </c>
      <c r="CQ811" s="1472">
        <f>IF(CO811="","",IF(CO811&gt;CP811,"Fail","Pass"))</f>
        <v/>
      </c>
      <c r="CR811" s="1481"/>
      <c r="CS811" s="1565">
        <f>MyTimestamp(CO811)</f>
        <v/>
      </c>
      <c r="CT811" s="1531">
        <f>IF(CE811="",0,15)+IF(CF811="",0,15)</f>
        <v/>
      </c>
      <c r="CU811" s="1532">
        <f>IF(CT811=0,0,2)</f>
        <v/>
      </c>
      <c r="CV811" s="859"/>
      <c r="CW811" s="859"/>
      <c r="CX811" s="2038"/>
      <c r="CY811" s="2044"/>
      <c r="CZ811" s="1543">
        <f>10^(CJ811/20)*100-100</f>
        <v/>
      </c>
      <c r="DA811" s="1354"/>
      <c r="DB811" s="1452"/>
      <c r="DC811" s="1273">
        <f>IF(DA811="","",10^(DA811/10))</f>
        <v/>
      </c>
      <c r="DD811" s="1406">
        <f>IF(ISNUMBER(DB811)=FALSE,"",10^(DB811/10))</f>
        <v/>
      </c>
      <c r="DE811" s="1543">
        <f>IF(AND(ISNUMBER(DC811),ISNUMBER(DD811)),IF(DC811/DD811&gt;1,ROUND((DC811)/DD811,3),1),1)</f>
        <v/>
      </c>
      <c r="DF811" s="1541"/>
      <c r="DG811" s="1541"/>
      <c r="DH811" s="1541"/>
      <c r="DI811" s="1541"/>
      <c r="DJ811" s="1541"/>
      <c r="DK811" s="1541"/>
      <c r="DL811" s="1541"/>
      <c r="DM811" s="1541"/>
      <c r="DN811" s="1541"/>
      <c r="DO811" s="1541"/>
      <c r="DP811" s="1541"/>
      <c r="DQ811" s="1541"/>
      <c r="DR811" s="1541"/>
    </row>
    <row r="812" ht="12.75" x14ac:dyDescent="0.2">
      <c r="A812" s="1541"/>
      <c r="B812" s="1541"/>
      <c r="C812"/>
      <c r="D812" s="130">
        <f>IF(BX$800="Close to Ear","EN 62209-1","EN 62209-2")</f>
        <v/>
      </c>
      <c r="E812" s="130">
        <f>IF(CG812="Close to Ear","2016","2010/A1:2019")</f>
        <v/>
      </c>
      <c r="F812" s="1488" t="inlineStr">
        <is>
          <t>5.5</t>
        </is>
      </c>
      <c r="G812" s="1497"/>
      <c r="H812" s="120">
        <f>BV812</f>
        <v/>
      </c>
      <c r="I812" s="120">
        <f>BW812</f>
        <v/>
      </c>
      <c r="J812" s="687" t="inlineStr">
        <is>
          <t>WLAN</t>
        </is>
      </c>
      <c r="K812" s="194" t="inlineStr">
        <is>
          <t>2.4 GHz</t>
        </is>
      </c>
      <c r="L812" s="115"/>
      <c r="M812" s="120"/>
      <c r="N812" s="119"/>
      <c r="O812" s="131"/>
      <c r="P812" s="6597"/>
      <c r="Q812" s="131"/>
      <c r="R812" s="131"/>
      <c r="S812" s="120"/>
      <c r="T812" s="120">
        <v>7</v>
      </c>
      <c r="U812" s="120">
        <v>2442</v>
      </c>
      <c r="V812" s="119"/>
      <c r="W812" s="197"/>
      <c r="X812" s="119"/>
      <c r="Y812" s="119"/>
      <c r="Z812" s="119"/>
      <c r="AA812" s="115"/>
      <c r="AB812" s="115"/>
      <c r="AC812" s="689">
        <f>IF(OR(BX$800="Close to Ear",BX$800="Close to Head"),"Head",IF(BX$800="Extremity","Extremity","Body"))</f>
        <v/>
      </c>
      <c r="AD812" s="690">
        <f>CA812</f>
        <v/>
      </c>
      <c r="AE812" s="688">
        <f>CB812</f>
        <v/>
      </c>
      <c r="AF812" s="115"/>
      <c r="AG812" s="808">
        <f>IF(AZ812="","N/A",IF(CQ812="Pass","P","F"))</f>
        <v/>
      </c>
      <c r="AH812" s="129"/>
      <c r="AI812" s="129"/>
      <c r="AJ812" s="129"/>
      <c r="AK812" s="119"/>
      <c r="AL812" s="115"/>
      <c r="AM812" s="119"/>
      <c r="AN812" s="119"/>
      <c r="AO812" s="692"/>
      <c r="AP812" s="692"/>
      <c r="AQ812" s="692"/>
      <c r="AR812" s="692"/>
      <c r="AS812" s="692"/>
      <c r="AT812" s="691">
        <f>CE812</f>
        <v/>
      </c>
      <c r="AU812" s="691">
        <f>CF812</f>
        <v/>
      </c>
      <c r="AV812" s="813"/>
      <c r="AW812" s="813"/>
      <c r="AX812" s="197">
        <f>CZ812</f>
        <v/>
      </c>
      <c r="AY812" s="197">
        <f>DE812</f>
        <v/>
      </c>
      <c r="AZ812" s="3379">
        <f>CO812</f>
        <v/>
      </c>
      <c r="BA812" s="3380"/>
      <c r="BB812" s="197">
        <f>CP812</f>
        <v/>
      </c>
      <c r="BC812" s="813"/>
      <c r="BD812" s="197">
        <f>CR812</f>
        <v/>
      </c>
      <c r="BE812" s="121">
        <f>CS812</f>
        <v/>
      </c>
      <c r="BF812" s="122">
        <f>CT812*60</f>
        <v/>
      </c>
      <c r="BG812" s="121">
        <f>BE812</f>
        <v/>
      </c>
      <c r="BH812" s="122">
        <f>CU812*60</f>
        <v/>
      </c>
      <c r="BI812" s="122">
        <f>CV812</f>
        <v/>
      </c>
      <c r="BJ812" s="117"/>
      <c r="BK812" s="812">
        <f>Overview!$E$7</f>
        <v/>
      </c>
      <c r="BL812" s="117"/>
      <c r="BM812" s="836">
        <f>CW812</f>
        <v/>
      </c>
      <c r="BN812" s="812">
        <f>Overview!$P$153</f>
        <v/>
      </c>
      <c r="BO812" s="117"/>
      <c r="BP812" s="117"/>
      <c r="BQ812" s="115"/>
      <c r="BR812" s="1478"/>
      <c r="BS812" s="1548"/>
      <c r="BT812" s="2127" t="inlineStr">
        <is>
          <t>WLAN</t>
        </is>
      </c>
      <c r="BU812" s="2127" t="inlineStr">
        <is>
          <t>2.4 GHz</t>
        </is>
      </c>
      <c r="BV812" s="465">
        <f>Overview!$E$31</f>
        <v/>
      </c>
      <c r="BW812" s="2127"/>
      <c r="BX812" s="2127"/>
      <c r="BY812" s="510"/>
      <c r="BZ812" s="510"/>
      <c r="CA812" s="511" t="str">
        <f>CA811</f>
        <v>TBD</v>
      </c>
      <c r="CB812" s="1971">
        <v>5</v>
      </c>
      <c r="CC812" s="510">
        <f>IF(COUNT('Conducted WiFi'!$AH$3:$AH$9)=0,7,INDEX('Conducted WiFi'!$T$3:$T$9,MATCH(MAX('Conducted WiFi'!$AH$3:$AH$9),'Conducted WiFi'!$AH$3:$AH$9,0)))</f>
        <v>7</v>
      </c>
      <c r="CD812" s="1718">
        <f>IF(COUNT('Conducted WiFi'!$AH$3:$AH$9)=0,2442,INDEX('Conducted WiFi'!$U$3:$U$9,MATCH(MAX('Conducted WiFi'!$AH$3:$AH$9),'Conducted WiFi'!$AH$3:$AH$9,0)))</f>
        <v>2442</v>
      </c>
      <c r="CE812" s="2013"/>
      <c r="CF812" s="1966"/>
      <c r="CG812" s="392" t="str">
        <f>IF(OR($BY$547="",$BY$547=""),"",$BY$547)</f>
        <v/>
      </c>
      <c r="CH812" s="392">
        <f>BZ812</f>
        <v/>
      </c>
      <c r="CI812" s="392">
        <f>CA812</f>
        <v/>
      </c>
      <c r="CJ812" s="1528"/>
      <c r="CK812" s="1608"/>
      <c r="CL812" s="206">
        <f>IF(CF812=""," ",IF(ABS(CE812-CF812)&lt;=0.125,"Valid","Not valid"))</f>
        <v/>
      </c>
      <c r="CM812" s="207">
        <f> IF(CE812="","",IF(AND(CE812&lt;&gt;"",CF812=""),IF(CE812&gt;=1,"Medir+Sig Max","No"),IF(CF812&lt;&gt;"",IF(CF812&gt;=1,"Medir+Sig Max","No"),"")))</f>
        <v/>
      </c>
      <c r="CN812" s="1787"/>
      <c r="CO812" s="220">
        <f>IF(CK812="",IF(AND(CE812="",CF812=""),"",IF(CF812="",IF(DE812&gt;1,ROUND(DE812*CE812,3),CE812),IF(DE812&gt;1,ROUND(DE812*CF812,3),CF812))),IF(AND(CE812="",CF812=""),"",IF(CF812="",IF(DE812&gt;1,ROUND(DE812*CE812*(1/(CK812)),3),CE812*(1/(CK812))),IF(DE812&gt;1,ROUND(DE812*CF812*(1/(CK812)),3),CF812*(1/(CK812))))))</f>
        <v/>
      </c>
      <c r="CP812" s="2043">
        <f>IF(COUNTIF(Overview!K12:K14,TRUE)&gt;0,2,IF(COUNTIF(Overview!L12:L14,TRUE)&gt;0,4,0))</f>
        <v/>
      </c>
      <c r="CQ812" s="1472">
        <f>IF(CO812="","",IF(CO812&gt;CP812,"Fail","Pass"))</f>
        <v/>
      </c>
      <c r="CR812" s="1481"/>
      <c r="CS812" s="1565">
        <f>MyTimestamp(CO812)</f>
        <v/>
      </c>
      <c r="CT812" s="1531">
        <f>IF(CE812="",0,15)+IF(CF812="",0,15)</f>
        <v/>
      </c>
      <c r="CU812" s="1532">
        <f>IF(CT812=0,0,2)</f>
        <v/>
      </c>
      <c r="CV812" s="859"/>
      <c r="CW812" s="859"/>
      <c r="CX812" s="2038"/>
      <c r="CY812" s="2044"/>
      <c r="CZ812" s="1543">
        <f>10^(CJ812/20)*100-100</f>
        <v/>
      </c>
      <c r="DA812" s="1354"/>
      <c r="DB812" s="1452"/>
      <c r="DC812" s="1273">
        <f>IF(DA812="","",10^(DA812/10))</f>
        <v/>
      </c>
      <c r="DD812" s="1406">
        <f>IF(ISNUMBER(DB812)=FALSE,"",10^(DB812/10))</f>
        <v/>
      </c>
      <c r="DE812" s="1543">
        <f>IF(AND(ISNUMBER(DC812),ISNUMBER(DD812)),IF(DC812/DD812&gt;1,ROUND((DC812)/DD812,3),1),1)</f>
        <v/>
      </c>
      <c r="DF812" s="1541"/>
      <c r="DG812" s="1541"/>
      <c r="DH812" s="1541"/>
      <c r="DI812" s="1541"/>
      <c r="DJ812" s="1541"/>
      <c r="DK812" s="1541"/>
      <c r="DL812" s="1541"/>
      <c r="DM812" s="1541"/>
      <c r="DN812" s="1541"/>
      <c r="DO812" s="1541"/>
      <c r="DP812" s="1541"/>
      <c r="DQ812" s="1541"/>
      <c r="DR812" s="1541"/>
    </row>
    <row r="813" ht="12.75" x14ac:dyDescent="0.2">
      <c r="A813" s="1541"/>
      <c r="B813" s="1541"/>
      <c r="C813"/>
      <c r="D813" s="130">
        <f>IF(BX$800="Close to Ear","EN 62209-1","EN 62209-2")</f>
        <v/>
      </c>
      <c r="E813" s="130">
        <f>IF(CG813="Close to Ear","2016","2010/A1:2019")</f>
        <v/>
      </c>
      <c r="F813" s="1488" t="inlineStr">
        <is>
          <t>5.5</t>
        </is>
      </c>
      <c r="G813" s="1497"/>
      <c r="H813" s="120">
        <f>BV813</f>
        <v/>
      </c>
      <c r="I813" s="120">
        <f>BW813</f>
        <v/>
      </c>
      <c r="J813" s="687" t="inlineStr">
        <is>
          <t>WLAN</t>
        </is>
      </c>
      <c r="K813" s="194" t="inlineStr">
        <is>
          <t>2.4 GHz</t>
        </is>
      </c>
      <c r="L813" s="115"/>
      <c r="M813" s="120"/>
      <c r="N813" s="119"/>
      <c r="O813" s="131"/>
      <c r="P813" s="6597"/>
      <c r="Q813" s="131"/>
      <c r="R813" s="131"/>
      <c r="S813" s="120"/>
      <c r="T813" s="120">
        <v>7</v>
      </c>
      <c r="U813" s="120">
        <v>2442</v>
      </c>
      <c r="V813" s="119"/>
      <c r="W813" s="197"/>
      <c r="X813" s="119"/>
      <c r="Y813" s="119"/>
      <c r="Z813" s="119"/>
      <c r="AA813" s="115"/>
      <c r="AB813" s="115"/>
      <c r="AC813" s="689">
        <f>IF(OR(BX$800="Close to Ear",BX$800="Close to Head"),"Head",IF(BX$800="Extremity","Extremity","Body"))</f>
        <v/>
      </c>
      <c r="AD813" s="690">
        <f>CA813</f>
        <v/>
      </c>
      <c r="AE813" s="688">
        <f>CB813</f>
        <v/>
      </c>
      <c r="AF813" s="115"/>
      <c r="AG813" s="808">
        <f>IF(AZ813="","N/A",IF(CQ813="Pass","P","F"))</f>
        <v/>
      </c>
      <c r="AH813" s="129"/>
      <c r="AI813" s="129"/>
      <c r="AJ813" s="129"/>
      <c r="AK813" s="119"/>
      <c r="AL813" s="115"/>
      <c r="AM813" s="119"/>
      <c r="AN813" s="119"/>
      <c r="AO813" s="692"/>
      <c r="AP813" s="692"/>
      <c r="AQ813" s="692"/>
      <c r="AR813" s="692"/>
      <c r="AS813" s="692"/>
      <c r="AT813" s="691">
        <f>CE813</f>
        <v/>
      </c>
      <c r="AU813" s="691">
        <f>CF813</f>
        <v/>
      </c>
      <c r="AV813" s="813"/>
      <c r="AW813" s="813"/>
      <c r="AX813" s="197">
        <f>CZ813</f>
        <v/>
      </c>
      <c r="AY813" s="197">
        <f>DE813</f>
        <v/>
      </c>
      <c r="AZ813" s="3379">
        <f>CO813</f>
        <v/>
      </c>
      <c r="BA813" s="3380"/>
      <c r="BB813" s="197">
        <f>CP813</f>
        <v/>
      </c>
      <c r="BC813" s="813"/>
      <c r="BD813" s="197">
        <f>CR813</f>
        <v/>
      </c>
      <c r="BE813" s="121">
        <f>CS813</f>
        <v/>
      </c>
      <c r="BF813" s="122">
        <f>CT813*60</f>
        <v/>
      </c>
      <c r="BG813" s="121">
        <f>BE813</f>
        <v/>
      </c>
      <c r="BH813" s="122">
        <f>CU813*60</f>
        <v/>
      </c>
      <c r="BI813" s="122">
        <f>CV813</f>
        <v/>
      </c>
      <c r="BJ813" s="117"/>
      <c r="BK813" s="812">
        <f>Overview!$E$7</f>
        <v/>
      </c>
      <c r="BL813" s="117"/>
      <c r="BM813" s="836">
        <f>CW813</f>
        <v/>
      </c>
      <c r="BN813" s="812">
        <f>Overview!$P$153</f>
        <v/>
      </c>
      <c r="BO813" s="117"/>
      <c r="BP813" s="117"/>
      <c r="BQ813" s="115"/>
      <c r="BR813" s="1478"/>
      <c r="BS813" s="1548"/>
      <c r="BT813" s="2127" t="inlineStr">
        <is>
          <t>WLAN</t>
        </is>
      </c>
      <c r="BU813" s="2127" t="inlineStr">
        <is>
          <t>2.4 GHz</t>
        </is>
      </c>
      <c r="BV813" s="465">
        <f>Overview!$E$31</f>
        <v/>
      </c>
      <c r="BW813" s="2127"/>
      <c r="BX813" s="2127"/>
      <c r="BY813" s="560"/>
      <c r="BZ813" s="560"/>
      <c r="CA813" s="561" t="str">
        <f>CA812</f>
        <v>TBD</v>
      </c>
      <c r="CB813" s="202">
        <v>5</v>
      </c>
      <c r="CC813" s="560">
        <f>IF(COUNT('Conducted WiFi'!$AH$3:$AH$9)=0,7,INDEX('Conducted WiFi'!$T$3:$T$9,MATCH(MAX('Conducted WiFi'!$AH$3:$AH$9),'Conducted WiFi'!$AH$3:$AH$9,0)))</f>
        <v>7</v>
      </c>
      <c r="CD813" s="560">
        <f>IF(COUNT('Conducted WiFi'!$AH$3:$AH$9)=0,2442,INDEX('Conducted WiFi'!$U$3:$U$9,MATCH(MAX('Conducted WiFi'!$AH$3:$AH$9),'Conducted WiFi'!$AH$3:$AH$9,0)))</f>
        <v>2442</v>
      </c>
      <c r="CE813" s="2013"/>
      <c r="CF813" s="1966"/>
      <c r="CG813" s="392" t="str">
        <f>IF(OR($BY$547="",$BY$547=""),"",$BY$547)</f>
        <v/>
      </c>
      <c r="CH813" s="392">
        <f>BZ813</f>
        <v/>
      </c>
      <c r="CI813" s="392">
        <f>CA813</f>
        <v/>
      </c>
      <c r="CJ813" s="1528"/>
      <c r="CK813" s="1609"/>
      <c r="CL813" s="206">
        <f>IF(CF813=""," ",IF(ABS(CE813-CF813)&lt;=0.125,"Valid","Not valid"))</f>
        <v/>
      </c>
      <c r="CM813" s="207">
        <f> IF(CE813="","",IF(AND(CE813&lt;&gt;"",CF813=""),IF(CE813&gt;=1,"Medir+Sig Max","No"),IF(CF813&lt;&gt;"",IF(CF813&gt;=1,"Medir+Sig Max","No"),"")))</f>
        <v/>
      </c>
      <c r="CN813" s="1787"/>
      <c r="CO813" s="220">
        <f>IF(CK813="",IF(AND(CE813="",CF813=""),"",IF(CF813="",IF(DE813&gt;1,ROUND(DE813*CE813,3),CE813),IF(DE813&gt;1,ROUND(DE813*CF813,3),CF813))),IF(AND(CE813="",CF813=""),"",IF(CF813="",IF(DE813&gt;1,ROUND(DE813*CE813*(1/(CK813)),3),CE813*(1/(CK813))),IF(DE813&gt;1,ROUND(DE813*CF813*(1/(CK813)),3),CF813*(1/(CK813))))))</f>
        <v/>
      </c>
      <c r="CP813" s="2043">
        <f>IF(COUNTIF(Overview!K12:K14,TRUE)&gt;0,2,IF(COUNTIF(Overview!L12:L14,TRUE)&gt;0,4,0))</f>
        <v/>
      </c>
      <c r="CQ813" s="1472">
        <f>IF(CO813="","",IF(CO813&gt;CP813,"Fail","Pass"))</f>
        <v/>
      </c>
      <c r="CR813" s="1481"/>
      <c r="CS813" s="1565">
        <f>MyTimestamp(CO813)</f>
        <v/>
      </c>
      <c r="CT813" s="1531">
        <f>IF(CE813="",0,15)+IF(CF813="",0,15)</f>
        <v/>
      </c>
      <c r="CU813" s="1532">
        <f>IF(CT813=0,0,2)</f>
        <v/>
      </c>
      <c r="CV813" s="859"/>
      <c r="CW813" s="859"/>
      <c r="CX813" s="2038"/>
      <c r="CY813" s="2044"/>
      <c r="CZ813" s="1543">
        <f>10^(CJ813/20)*100-100</f>
        <v/>
      </c>
      <c r="DA813" s="1354"/>
      <c r="DB813" s="1309"/>
      <c r="DC813" s="1273">
        <f>IF(DA813="","",10^(DA813/10))</f>
        <v/>
      </c>
      <c r="DD813" s="1407">
        <f>IF(ISNUMBER(DB813)=FALSE,"",10^(DB813/10))</f>
        <v/>
      </c>
      <c r="DE813" s="1543">
        <f>IF(AND(ISNUMBER(DC813),ISNUMBER(DD813)),IF(DC813/DD813&gt;1,ROUND((DC813)/DD813,3),1),1)</f>
        <v/>
      </c>
      <c r="DF813" s="1541"/>
      <c r="DG813" s="1541"/>
      <c r="DH813" s="1541"/>
      <c r="DI813" s="1541"/>
      <c r="DJ813" s="1541"/>
      <c r="DK813" s="1541"/>
      <c r="DL813" s="1541"/>
      <c r="DM813" s="1541"/>
      <c r="DN813" s="1541"/>
      <c r="DO813" s="1541"/>
      <c r="DP813" s="1541"/>
      <c r="DQ813" s="1541"/>
      <c r="DR813" s="1541"/>
    </row>
    <row r="814" ht="12.75" x14ac:dyDescent="0.2">
      <c r="A814" s="1541"/>
      <c r="B814" s="1541"/>
      <c r="C814"/>
      <c r="D814" s="130">
        <f>IF(BX$800="Close to Ear","EN 62209-1","EN 62209-2")</f>
        <v/>
      </c>
      <c r="E814" s="130">
        <f>IF(CG814="Close to Ear","2016","2010/A1:2019")</f>
        <v/>
      </c>
      <c r="F814" s="1488" t="inlineStr">
        <is>
          <t>5.5</t>
        </is>
      </c>
      <c r="G814" s="1497"/>
      <c r="H814" s="120">
        <f>BV814</f>
        <v/>
      </c>
      <c r="I814" s="120">
        <f>BW814</f>
        <v/>
      </c>
      <c r="J814" s="687" t="inlineStr">
        <is>
          <t>WLAN</t>
        </is>
      </c>
      <c r="K814" s="194" t="inlineStr">
        <is>
          <t>2.4 GHz</t>
        </is>
      </c>
      <c r="L814" s="115"/>
      <c r="M814" s="120"/>
      <c r="N814" s="119"/>
      <c r="O814" s="131"/>
      <c r="P814" s="6597"/>
      <c r="Q814" s="131"/>
      <c r="R814" s="131"/>
      <c r="S814" s="120"/>
      <c r="T814" s="120">
        <v>7</v>
      </c>
      <c r="U814" s="120">
        <v>2442</v>
      </c>
      <c r="V814" s="119"/>
      <c r="W814" s="197"/>
      <c r="X814" s="119"/>
      <c r="Y814" s="119"/>
      <c r="Z814" s="119"/>
      <c r="AA814" s="115"/>
      <c r="AB814" s="115"/>
      <c r="AC814" s="689">
        <f>IF(OR(BX$800="Close to Ear",BX$800="Close to Head"),"Head",IF(BX$800="Extremity","Extremity","Body"))</f>
        <v/>
      </c>
      <c r="AD814" s="690">
        <f>CA814</f>
        <v/>
      </c>
      <c r="AE814" s="688">
        <f>CB814</f>
        <v/>
      </c>
      <c r="AF814" s="115"/>
      <c r="AG814" s="808">
        <f>IF(AZ814="","N/A",IF(CQ814="Pass","P","F"))</f>
        <v/>
      </c>
      <c r="AH814" s="129"/>
      <c r="AI814" s="129"/>
      <c r="AJ814" s="129"/>
      <c r="AK814" s="119"/>
      <c r="AL814" s="115"/>
      <c r="AM814" s="119"/>
      <c r="AN814" s="119"/>
      <c r="AO814" s="692"/>
      <c r="AP814" s="692"/>
      <c r="AQ814" s="692"/>
      <c r="AR814" s="692"/>
      <c r="AS814" s="692"/>
      <c r="AT814" s="691">
        <f>CE814</f>
        <v/>
      </c>
      <c r="AU814" s="691">
        <f>CF814</f>
        <v/>
      </c>
      <c r="AV814" s="813"/>
      <c r="AW814" s="813"/>
      <c r="AX814" s="197">
        <f>CZ814</f>
        <v/>
      </c>
      <c r="AY814" s="197">
        <f>DE814</f>
        <v/>
      </c>
      <c r="AZ814" s="3379">
        <f>CO814</f>
        <v/>
      </c>
      <c r="BA814" s="3380"/>
      <c r="BB814" s="197">
        <f>CP814</f>
        <v/>
      </c>
      <c r="BC814" s="813"/>
      <c r="BD814" s="197">
        <f>CR814</f>
        <v/>
      </c>
      <c r="BE814" s="121">
        <f>CS814</f>
        <v/>
      </c>
      <c r="BF814" s="122">
        <f>CT814*60</f>
        <v/>
      </c>
      <c r="BG814" s="121">
        <f>BE814</f>
        <v/>
      </c>
      <c r="BH814" s="122">
        <f>CU814*60</f>
        <v/>
      </c>
      <c r="BI814" s="122">
        <f>CV814</f>
        <v/>
      </c>
      <c r="BJ814" s="117"/>
      <c r="BK814" s="812">
        <f>Overview!$E$7</f>
        <v/>
      </c>
      <c r="BL814" s="117"/>
      <c r="BM814" s="836">
        <f>CW814</f>
        <v/>
      </c>
      <c r="BN814" s="812">
        <f>Overview!$P$153</f>
        <v/>
      </c>
      <c r="BO814" s="117"/>
      <c r="BP814" s="117"/>
      <c r="BQ814" s="115"/>
      <c r="BR814" s="1478"/>
      <c r="BS814" s="1548"/>
      <c r="BT814" s="2127" t="inlineStr">
        <is>
          <t>WLAN</t>
        </is>
      </c>
      <c r="BU814" s="2127" t="inlineStr">
        <is>
          <t>2.4 GHz</t>
        </is>
      </c>
      <c r="BV814" s="465">
        <f>Overview!$E$31</f>
        <v/>
      </c>
      <c r="BW814" s="2127"/>
      <c r="BX814" s="2134"/>
      <c r="BY814" s="562"/>
      <c r="BZ814" s="562"/>
      <c r="CA814" s="562" t="str">
        <f>CA813</f>
        <v>TBD</v>
      </c>
      <c r="CB814" s="201">
        <v>5</v>
      </c>
      <c r="CC814" s="562">
        <f>IF(COUNT('Conducted WiFi'!$AH$3:$AH$9)=0,7,INDEX('Conducted WiFi'!$T$3:$T$9,MATCH(MAX('Conducted WiFi'!$AH$3:$AH$9),'Conducted WiFi'!$AH$3:$AH$9,0)))</f>
        <v>7</v>
      </c>
      <c r="CD814" s="1719">
        <f>IF(COUNT('Conducted WiFi'!$AH$3:$AH$9)=0,2442,INDEX('Conducted WiFi'!$U$3:$U$9,MATCH(MAX('Conducted WiFi'!$AH$3:$AH$9),'Conducted WiFi'!$AH$3:$AH$9,0)))</f>
        <v>2442</v>
      </c>
      <c r="CE814" s="2018"/>
      <c r="CF814" s="1972"/>
      <c r="CG814" s="393" t="str">
        <f>IF(OR($BY$547="",$BY$547=""),"",$BY$547)</f>
        <v/>
      </c>
      <c r="CH814" s="393">
        <f>BZ814</f>
        <v/>
      </c>
      <c r="CI814" s="393">
        <f>CA814</f>
        <v/>
      </c>
      <c r="CJ814" s="2198"/>
      <c r="CK814" s="1609"/>
      <c r="CL814" s="212">
        <f>IF(CF814=""," ",IF(ABS(CE814-CF814)&lt;=0.125,"Valid","Not valid"))</f>
        <v/>
      </c>
      <c r="CM814" s="213">
        <f> IF(CE814="","",IF(AND(CE814&lt;&gt;"",CF814=""),IF(CE814&gt;=1,"Medir+Sig Max","No"),IF(CF814&lt;&gt;"",IF(CF814&gt;=1,"Medir+Sig Max","No"),"")))</f>
        <v/>
      </c>
      <c r="CN814" s="1794"/>
      <c r="CO814" s="221">
        <f>IF(CK814="",IF(AND(CE814="",CF814=""),"",IF(CF814="",IF(DE814&gt;1,ROUND(DE814*CE814,3),CE814),IF(DE814&gt;1,ROUND(DE814*CF814,3),CF814))),IF(AND(CE814="",CF814=""),"",IF(CF814="",IF(DE814&gt;1,ROUND(DE814*CE814*(1/(CK814)),3),CE814*(1/(CK814))),IF(DE814&gt;1,ROUND(DE814*CF814*(1/(CK814)),3),CF814*(1/(CK814))))))</f>
        <v/>
      </c>
      <c r="CP814" s="2048">
        <f>IF(COUNTIF(Overview!K12:K14,TRUE)&gt;0,2,IF(COUNTIF(Overview!L12:L14,TRUE)&gt;0,4,0))</f>
        <v/>
      </c>
      <c r="CQ814" s="1473">
        <f>IF(CO814="","",IF(CO814&gt;CP814,"Fail","Pass"))</f>
        <v/>
      </c>
      <c r="CR814" s="1482"/>
      <c r="CS814" s="1566">
        <f>MyTimestamp(CO814)</f>
        <v/>
      </c>
      <c r="CT814" s="1535">
        <f>IF(CE814="",0,15)+IF(CF814="",0,15)</f>
        <v/>
      </c>
      <c r="CU814" s="1536">
        <f>IF(CT814=0,0,2)</f>
        <v/>
      </c>
      <c r="CV814" s="861"/>
      <c r="CW814" s="861"/>
      <c r="CX814" s="2038"/>
      <c r="CY814" s="2050"/>
      <c r="CZ814" s="1545">
        <f>10^(CJ814/20)*100-100</f>
        <v/>
      </c>
      <c r="DA814" s="1354"/>
      <c r="DB814" s="1309"/>
      <c r="DC814" s="1273">
        <f>IF(DA814="","",10^(DA814/10))</f>
        <v/>
      </c>
      <c r="DD814" s="1407">
        <f>IF(ISNUMBER(DB814)=FALSE,"",10^(DB814/10))</f>
        <v/>
      </c>
      <c r="DE814" s="1545">
        <f>IF(AND(ISNUMBER(DC814),ISNUMBER(DD814)),IF(DC814/DD814&gt;1,ROUND((DC814)/DD814,3),1),1)</f>
        <v/>
      </c>
      <c r="DF814" s="1541"/>
      <c r="DG814" s="1541"/>
      <c r="DH814" s="1541"/>
      <c r="DI814" s="1541"/>
      <c r="DJ814" s="1541"/>
      <c r="DK814" s="1541"/>
      <c r="DL814" s="1541"/>
      <c r="DM814" s="1541"/>
      <c r="DN814" s="1541"/>
      <c r="DO814" s="1541"/>
      <c r="DP814" s="1541"/>
      <c r="DQ814" s="1541"/>
      <c r="DR814" s="1541"/>
    </row>
    <row r="815" ht="12.75" x14ac:dyDescent="0.2">
      <c r="A815" s="1541"/>
      <c r="B815" s="1541"/>
      <c r="C815"/>
      <c r="D815" s="130">
        <f>IF(BX$800="Close to Ear","EN 62209-1","EN 62209-2")</f>
        <v/>
      </c>
      <c r="E815" s="130">
        <f>IF(CG815="Close to Ear","2016","2010/A1:2019")</f>
        <v/>
      </c>
      <c r="F815" s="1488" t="inlineStr">
        <is>
          <t>5.5</t>
        </is>
      </c>
      <c r="G815" s="1497"/>
      <c r="H815" s="120">
        <f>BV815</f>
        <v/>
      </c>
      <c r="I815" s="120">
        <f>BW815</f>
        <v/>
      </c>
      <c r="J815" s="687" t="inlineStr">
        <is>
          <t>WLAN</t>
        </is>
      </c>
      <c r="K815" s="194" t="inlineStr">
        <is>
          <t>2.4 GHz</t>
        </is>
      </c>
      <c r="L815" s="115"/>
      <c r="M815" s="120"/>
      <c r="N815" s="119"/>
      <c r="O815" s="131"/>
      <c r="P815" s="6597"/>
      <c r="Q815" s="131"/>
      <c r="R815" s="131"/>
      <c r="S815" s="120"/>
      <c r="T815" s="120">
        <v>7</v>
      </c>
      <c r="U815" s="120">
        <v>2442</v>
      </c>
      <c r="V815" s="119"/>
      <c r="W815" s="197"/>
      <c r="X815" s="119"/>
      <c r="Y815" s="119"/>
      <c r="Z815" s="119"/>
      <c r="AA815" s="115"/>
      <c r="AB815" s="115"/>
      <c r="AC815" s="689">
        <f>IF(OR(BX$800="Close to Ear",BX$800="Close to Head"),"Head",IF(BX$800="Extremity","Extremity","Body"))</f>
        <v/>
      </c>
      <c r="AD815" s="690">
        <f>CA815</f>
        <v/>
      </c>
      <c r="AE815" s="688">
        <f>CB815</f>
        <v/>
      </c>
      <c r="AF815" s="115"/>
      <c r="AG815" s="808">
        <f>IF(AZ815="","N/A",IF(CQ815="Pass","P","F"))</f>
        <v/>
      </c>
      <c r="AH815" s="129"/>
      <c r="AI815" s="129"/>
      <c r="AJ815" s="129"/>
      <c r="AK815" s="119"/>
      <c r="AL815" s="115"/>
      <c r="AM815" s="119"/>
      <c r="AN815" s="119"/>
      <c r="AO815" s="692"/>
      <c r="AP815" s="692"/>
      <c r="AQ815" s="692"/>
      <c r="AR815" s="692"/>
      <c r="AS815" s="692"/>
      <c r="AT815" s="691">
        <f>CE815</f>
        <v/>
      </c>
      <c r="AU815" s="691">
        <f>CF815</f>
        <v/>
      </c>
      <c r="AV815" s="813"/>
      <c r="AW815" s="813"/>
      <c r="AX815" s="197">
        <f>CZ815</f>
        <v/>
      </c>
      <c r="AY815" s="197">
        <f>DE815</f>
        <v/>
      </c>
      <c r="AZ815" s="3379">
        <f>CO815</f>
        <v/>
      </c>
      <c r="BA815" s="3380"/>
      <c r="BB815" s="197">
        <f>CP815</f>
        <v/>
      </c>
      <c r="BC815" s="813"/>
      <c r="BD815" s="197">
        <f>CR815</f>
        <v/>
      </c>
      <c r="BE815" s="121">
        <f>CS815</f>
        <v/>
      </c>
      <c r="BF815" s="122">
        <f>CT815*60</f>
        <v/>
      </c>
      <c r="BG815" s="121">
        <f>BE815</f>
        <v/>
      </c>
      <c r="BH815" s="122">
        <f>CU815*60</f>
        <v/>
      </c>
      <c r="BI815" s="122">
        <f>CV815</f>
        <v/>
      </c>
      <c r="BJ815" s="117"/>
      <c r="BK815" s="812">
        <f>Overview!$E$7</f>
        <v/>
      </c>
      <c r="BL815" s="117"/>
      <c r="BM815" s="836">
        <f>CW815</f>
        <v/>
      </c>
      <c r="BN815" s="812">
        <f>Overview!$P$153</f>
        <v/>
      </c>
      <c r="BO815" s="117"/>
      <c r="BP815" s="117"/>
      <c r="BQ815" s="115"/>
      <c r="BR815" s="1478"/>
      <c r="BS815" s="1548"/>
      <c r="BT815" s="2127" t="inlineStr">
        <is>
          <t>WLAN</t>
        </is>
      </c>
      <c r="BU815" s="2127" t="inlineStr">
        <is>
          <t>2.4 GHz</t>
        </is>
      </c>
      <c r="BV815" s="465">
        <f>Overview!$E$31</f>
        <v/>
      </c>
      <c r="BW815" s="2127"/>
      <c r="BX815" s="2134"/>
      <c r="BY815" s="562"/>
      <c r="BZ815" s="562"/>
      <c r="CA815" s="562" t="str">
        <f>CONCATENATE(CA813," - Battery check 1")</f>
        <v>TBD - Battery check 1</v>
      </c>
      <c r="CB815" s="201">
        <v>5</v>
      </c>
      <c r="CC815" s="562">
        <f>IF(COUNT('Conducted WiFi'!$AH$3:$AH$9)=0,7,INDEX('Conducted WiFi'!$T$3:$T$9,MATCH(MAX('Conducted WiFi'!$AH$3:$AH$9),'Conducted WiFi'!$AH$3:$AH$9,0)))</f>
        <v>7</v>
      </c>
      <c r="CD815" s="1719">
        <f>IF(COUNT('Conducted WiFi'!$AH$3:$AH$9)=0,2442,INDEX('Conducted WiFi'!$U$3:$U$9,MATCH(MAX('Conducted WiFi'!$AH$3:$AH$9),'Conducted WiFi'!$AH$3:$AH$9,0)))</f>
        <v>2442</v>
      </c>
      <c r="CE815" s="2018"/>
      <c r="CF815" s="1972"/>
      <c r="CG815" s="393" t="str">
        <f>IF(OR($BY$547="",$BY$547=""),"",$BY$547)</f>
        <v/>
      </c>
      <c r="CH815" s="393">
        <f>BZ815</f>
        <v/>
      </c>
      <c r="CI815" s="393">
        <f>CA815</f>
        <v/>
      </c>
      <c r="CJ815" s="2198"/>
      <c r="CK815" s="1609"/>
      <c r="CL815" s="212">
        <f>IF(CF815=""," ",IF(ABS(CE815-CF815)&lt;=0.125,"Valid","Not valid"))</f>
        <v/>
      </c>
      <c r="CM815" s="213">
        <f> IF(CE815="","",IF(AND(CE815&lt;&gt;"",CF815=""),IF(CE815&gt;=1,"Medir+Sig Max","No"),IF(CF815&lt;&gt;"",IF(CF815&gt;=1,"Medir+Sig Max","No"),"")))</f>
        <v/>
      </c>
      <c r="CN815" s="1794"/>
      <c r="CO815" s="221">
        <f>IF(CK815="",IF(AND(CE815="",CF815=""),"",IF(CF815="",IF(DE815&gt;1,ROUND(DE815*CE815,3),CE815),IF(DE815&gt;1,ROUND(DE815*CF815,3),CF815))),IF(AND(CE815="",CF815=""),"",IF(CF815="",IF(DE815&gt;1,ROUND(DE815*CE815*(1/(CK815)),3),CE815*(1/(CK815))),IF(DE815&gt;1,ROUND(DE815*CF815*(1/(CK815)),3),CF815*(1/(CK815))))))</f>
        <v/>
      </c>
      <c r="CP815" s="2048">
        <f>IF(COUNTIF(Overview!K12:K14,TRUE)&gt;0,2,IF(COUNTIF(Overview!L12:L14,TRUE)&gt;0,4,0))</f>
        <v/>
      </c>
      <c r="CQ815" s="1473">
        <f>IF(CO815="","",IF(CO815&gt;CP815,"Fail","Pass"))</f>
        <v/>
      </c>
      <c r="CR815" s="1482"/>
      <c r="CS815" s="1566">
        <f>MyTimestamp(CO815)</f>
        <v/>
      </c>
      <c r="CT815" s="1535">
        <f>IF(CE815="",0,15)+IF(CF815="",0,15)</f>
        <v/>
      </c>
      <c r="CU815" s="1536">
        <f>IF(CT815=0,0,2)</f>
        <v/>
      </c>
      <c r="CV815" s="861"/>
      <c r="CW815" s="861"/>
      <c r="CX815" s="2038"/>
      <c r="CY815" s="2050"/>
      <c r="CZ815" s="1545">
        <f>10^(CJ815/20)*100-100</f>
        <v/>
      </c>
      <c r="DA815" s="1354"/>
      <c r="DB815" s="1309"/>
      <c r="DC815" s="1273">
        <f>IF(DA815="","",10^(DA815/10))</f>
        <v/>
      </c>
      <c r="DD815" s="1407">
        <f>IF(ISNUMBER(DB815)=FALSE,"",10^(DB815/10))</f>
        <v/>
      </c>
      <c r="DE815" s="1545">
        <f>IF(AND(ISNUMBER(DC815),ISNUMBER(DD815)),IF(DC815/DD815&gt;1,ROUND((DC815)/DD815,3),1),1)</f>
        <v/>
      </c>
      <c r="DF815" s="1541"/>
      <c r="DG815" s="1541"/>
      <c r="DH815" s="1541"/>
      <c r="DI815" s="1541"/>
      <c r="DJ815" s="1541"/>
      <c r="DK815" s="1541"/>
      <c r="DL815" s="1541"/>
      <c r="DM815" s="1541"/>
      <c r="DN815" s="1541"/>
      <c r="DO815" s="1541"/>
      <c r="DP815" s="1541"/>
      <c r="DQ815" s="1541"/>
      <c r="DR815" s="1541"/>
    </row>
    <row r="816" ht="12.75" x14ac:dyDescent="0.2">
      <c r="A816" s="1541"/>
      <c r="B816" s="1541"/>
      <c r="C816"/>
      <c r="D816" s="130">
        <f>IF(BX$800="Close to Ear","EN 62209-1","EN 62209-2")</f>
        <v/>
      </c>
      <c r="E816" s="130">
        <f>IF(CG816="Close to Ear","2016","2010/A1:2019")</f>
        <v/>
      </c>
      <c r="F816" s="1488" t="inlineStr">
        <is>
          <t>5.5</t>
        </is>
      </c>
      <c r="G816" s="1497"/>
      <c r="H816" s="120">
        <f>BV816</f>
        <v/>
      </c>
      <c r="I816" s="120">
        <f>BW816</f>
        <v/>
      </c>
      <c r="J816" s="687" t="inlineStr">
        <is>
          <t>WLAN</t>
        </is>
      </c>
      <c r="K816" s="194" t="inlineStr">
        <is>
          <t>2.4 GHz</t>
        </is>
      </c>
      <c r="L816" s="115"/>
      <c r="M816" s="120"/>
      <c r="N816" s="119"/>
      <c r="O816" s="131"/>
      <c r="P816" s="6597"/>
      <c r="Q816" s="131"/>
      <c r="R816" s="131"/>
      <c r="S816" s="120"/>
      <c r="T816" s="120">
        <v>7</v>
      </c>
      <c r="U816" s="120">
        <v>2442</v>
      </c>
      <c r="V816" s="119"/>
      <c r="W816" s="197"/>
      <c r="X816" s="119"/>
      <c r="Y816" s="119"/>
      <c r="Z816" s="119"/>
      <c r="AA816" s="115"/>
      <c r="AB816" s="115"/>
      <c r="AC816" s="689">
        <f>IF(OR(BX$800="Close to Ear",BX$800="Close to Head"),"Head",IF(BX$800="Extremity","Extremity","Body"))</f>
        <v/>
      </c>
      <c r="AD816" s="690">
        <f>CA816</f>
        <v/>
      </c>
      <c r="AE816" s="688">
        <f>CB816</f>
        <v/>
      </c>
      <c r="AF816" s="115"/>
      <c r="AG816" s="808">
        <f>IF(AZ816="","N/A",IF(CQ816="Pass","P","F"))</f>
        <v/>
      </c>
      <c r="AH816" s="129"/>
      <c r="AI816" s="129"/>
      <c r="AJ816" s="129"/>
      <c r="AK816" s="119"/>
      <c r="AL816" s="115"/>
      <c r="AM816" s="119"/>
      <c r="AN816" s="119"/>
      <c r="AO816" s="692"/>
      <c r="AP816" s="692"/>
      <c r="AQ816" s="692"/>
      <c r="AR816" s="692"/>
      <c r="AS816" s="692"/>
      <c r="AT816" s="691">
        <f>CE816</f>
        <v/>
      </c>
      <c r="AU816" s="691">
        <f>CF816</f>
        <v/>
      </c>
      <c r="AV816" s="813"/>
      <c r="AW816" s="813"/>
      <c r="AX816" s="197">
        <f>CZ816</f>
        <v/>
      </c>
      <c r="AY816" s="197">
        <f>DE816</f>
        <v/>
      </c>
      <c r="AZ816" s="3379">
        <f>CO816</f>
        <v/>
      </c>
      <c r="BA816" s="3380"/>
      <c r="BB816" s="197">
        <f>CP816</f>
        <v/>
      </c>
      <c r="BC816" s="813"/>
      <c r="BD816" s="197">
        <f>CR816</f>
        <v/>
      </c>
      <c r="BE816" s="121">
        <f>CS816</f>
        <v/>
      </c>
      <c r="BF816" s="122">
        <f>CT816*60</f>
        <v/>
      </c>
      <c r="BG816" s="121">
        <f>BE816</f>
        <v/>
      </c>
      <c r="BH816" s="122">
        <f>CU816*60</f>
        <v/>
      </c>
      <c r="BI816" s="122">
        <f>CV816</f>
        <v/>
      </c>
      <c r="BJ816" s="117"/>
      <c r="BK816" s="812">
        <f>Overview!$E$7</f>
        <v/>
      </c>
      <c r="BL816" s="117"/>
      <c r="BM816" s="836">
        <f>CW816</f>
        <v/>
      </c>
      <c r="BN816" s="812">
        <f>Overview!$P$153</f>
        <v/>
      </c>
      <c r="BO816" s="117"/>
      <c r="BP816" s="117"/>
      <c r="BQ816" s="115"/>
      <c r="BR816" s="1478"/>
      <c r="BS816" s="1548"/>
      <c r="BT816" s="2127" t="inlineStr">
        <is>
          <t>WLAN</t>
        </is>
      </c>
      <c r="BU816" s="2127" t="inlineStr">
        <is>
          <t>2.4 GHz</t>
        </is>
      </c>
      <c r="BV816" s="465">
        <f>Overview!$E$31</f>
        <v/>
      </c>
      <c r="BW816" s="2127"/>
      <c r="BX816" s="2134"/>
      <c r="BY816" s="562"/>
      <c r="BZ816" s="562"/>
      <c r="CA816" s="562" t="str">
        <f>CONCATENATE(CA814," - Battery check 2")</f>
        <v>TBD - Battery check 2</v>
      </c>
      <c r="CB816" s="201">
        <v>5</v>
      </c>
      <c r="CC816" s="562">
        <f>IF(COUNT('Conducted WiFi'!$AH$3:$AH$9)=0,7,INDEX('Conducted WiFi'!$T$3:$T$9,MATCH(MAX('Conducted WiFi'!$AH$3:$AH$9),'Conducted WiFi'!$AH$3:$AH$9,0)))</f>
        <v>7</v>
      </c>
      <c r="CD816" s="1719">
        <f>IF(COUNT('Conducted WiFi'!$AH$3:$AH$9)=0,2442,INDEX('Conducted WiFi'!$U$3:$U$9,MATCH(MAX('Conducted WiFi'!$AH$3:$AH$9),'Conducted WiFi'!$AH$3:$AH$9,0)))</f>
        <v>2442</v>
      </c>
      <c r="CE816" s="2018"/>
      <c r="CF816" s="1972"/>
      <c r="CG816" s="393" t="str">
        <f>IF(OR($BY$547="",$BY$547=""),"",$BY$547)</f>
        <v/>
      </c>
      <c r="CH816" s="393">
        <f>BZ816</f>
        <v/>
      </c>
      <c r="CI816" s="393">
        <f>CA816</f>
        <v/>
      </c>
      <c r="CJ816" s="2198"/>
      <c r="CK816" s="1609"/>
      <c r="CL816" s="212">
        <f>IF(CF816=""," ",IF(ABS(CE816-CF816)&lt;=0.125,"Valid","Not valid"))</f>
        <v/>
      </c>
      <c r="CM816" s="213">
        <f> IF(CE816="","",IF(AND(CE816&lt;&gt;"",CF816=""),IF(CE816&gt;=1,"Medir+Sig Max","No"),IF(CF816&lt;&gt;"",IF(CF816&gt;=1,"Medir+Sig Max","No"),"")))</f>
        <v/>
      </c>
      <c r="CN816" s="1794"/>
      <c r="CO816" s="221">
        <f>IF(CK816="",IF(AND(CE816="",CF816=""),"",IF(CF816="",IF(DE816&gt;1,ROUND(DE816*CE816,3),CE816),IF(DE816&gt;1,ROUND(DE816*CF816,3),CF816))),IF(AND(CE816="",CF816=""),"",IF(CF816="",IF(DE816&gt;1,ROUND(DE816*CE816*(1/(CK816)),3),CE816*(1/(CK816))),IF(DE816&gt;1,ROUND(DE816*CF816*(1/(CK816)),3),CF816*(1/(CK816))))))</f>
        <v/>
      </c>
      <c r="CP816" s="2048">
        <f>IF(COUNTIF(Overview!K12:K14,TRUE)&gt;0,2,IF(COUNTIF(Overview!L12:L14,TRUE)&gt;0,4,0))</f>
        <v/>
      </c>
      <c r="CQ816" s="1473">
        <f>IF(CO816="","",IF(CO816&gt;CP816,"Fail","Pass"))</f>
        <v/>
      </c>
      <c r="CR816" s="1482"/>
      <c r="CS816" s="1566">
        <f>MyTimestamp(CO816)</f>
        <v/>
      </c>
      <c r="CT816" s="1535">
        <f>IF(CE816="",0,15)+IF(CF816="",0,15)</f>
        <v/>
      </c>
      <c r="CU816" s="1536">
        <f>IF(CT816=0,0,2)</f>
        <v/>
      </c>
      <c r="CV816" s="861"/>
      <c r="CW816" s="861"/>
      <c r="CX816" s="2038"/>
      <c r="CY816" s="2050"/>
      <c r="CZ816" s="1545">
        <f>10^(CJ816/20)*100-100</f>
        <v/>
      </c>
      <c r="DA816" s="1354"/>
      <c r="DB816" s="1309"/>
      <c r="DC816" s="1273">
        <f>IF(DA816="","",10^(DA816/10))</f>
        <v/>
      </c>
      <c r="DD816" s="1407">
        <f>IF(ISNUMBER(DB816)=FALSE,"",10^(DB816/10))</f>
        <v/>
      </c>
      <c r="DE816" s="1545">
        <f>IF(AND(ISNUMBER(DC816),ISNUMBER(DD816)),IF(DC816/DD816&gt;1,ROUND((DC816)/DD816,3),1),1)</f>
        <v/>
      </c>
      <c r="DF816" s="1541"/>
      <c r="DG816" s="1541"/>
      <c r="DH816" s="1541"/>
      <c r="DI816" s="1541"/>
      <c r="DJ816" s="1541"/>
      <c r="DK816" s="1541"/>
      <c r="DL816" s="1541"/>
      <c r="DM816" s="1541"/>
      <c r="DN816" s="1541"/>
      <c r="DO816" s="1541"/>
      <c r="DP816" s="1541"/>
      <c r="DQ816" s="1541"/>
      <c r="DR816" s="1541"/>
    </row>
    <row r="817" ht="12.75" x14ac:dyDescent="0.2">
      <c r="A817" s="1541"/>
      <c r="B817" s="1541"/>
      <c r="C817"/>
      <c r="D817" s="130">
        <f>IF(BX$800="Close to Ear","EN 62209-1","EN 62209-2")</f>
        <v/>
      </c>
      <c r="E817" s="130">
        <f>IF(CG817="Close to Ear","2016","2010/A1:2019")</f>
        <v/>
      </c>
      <c r="F817" s="1488" t="inlineStr">
        <is>
          <t>5.5</t>
        </is>
      </c>
      <c r="G817" s="1497"/>
      <c r="H817" s="120">
        <f>BV817</f>
        <v/>
      </c>
      <c r="I817" s="120">
        <f>BW817</f>
        <v/>
      </c>
      <c r="J817" s="687" t="inlineStr">
        <is>
          <t>WLAN</t>
        </is>
      </c>
      <c r="K817" s="194" t="inlineStr">
        <is>
          <t>2.4 GHz</t>
        </is>
      </c>
      <c r="L817" s="115"/>
      <c r="M817" s="120"/>
      <c r="N817" s="119"/>
      <c r="O817" s="131"/>
      <c r="P817" s="6597"/>
      <c r="Q817" s="131"/>
      <c r="R817" s="131"/>
      <c r="S817" s="120"/>
      <c r="T817" s="120">
        <v>7</v>
      </c>
      <c r="U817" s="120">
        <v>2442</v>
      </c>
      <c r="V817" s="119"/>
      <c r="W817" s="197"/>
      <c r="X817" s="119"/>
      <c r="Y817" s="119"/>
      <c r="Z817" s="119"/>
      <c r="AA817" s="115"/>
      <c r="AB817" s="115"/>
      <c r="AC817" s="689">
        <f>IF(OR(BX$800="Close to Ear",BX$800="Close to Head"),"Head",IF(BX$800="Extremity","Extremity","Body"))</f>
        <v/>
      </c>
      <c r="AD817" s="690">
        <f>CA817</f>
        <v/>
      </c>
      <c r="AE817" s="688">
        <f>CB817</f>
        <v/>
      </c>
      <c r="AF817" s="115"/>
      <c r="AG817" s="808">
        <f>IF(AZ817="","N/A",IF(CQ817="Pass","P","F"))</f>
        <v/>
      </c>
      <c r="AH817" s="129"/>
      <c r="AI817" s="129"/>
      <c r="AJ817" s="129"/>
      <c r="AK817" s="119"/>
      <c r="AL817" s="115"/>
      <c r="AM817" s="119"/>
      <c r="AN817" s="119"/>
      <c r="AO817" s="692"/>
      <c r="AP817" s="692"/>
      <c r="AQ817" s="692"/>
      <c r="AR817" s="692"/>
      <c r="AS817" s="692"/>
      <c r="AT817" s="691">
        <f>CE817</f>
        <v/>
      </c>
      <c r="AU817" s="691">
        <f>CF817</f>
        <v/>
      </c>
      <c r="AV817" s="813"/>
      <c r="AW817" s="813"/>
      <c r="AX817" s="197">
        <f>CZ817</f>
        <v/>
      </c>
      <c r="AY817" s="197">
        <f>DE817</f>
        <v/>
      </c>
      <c r="AZ817" s="3379">
        <f>CO817</f>
        <v/>
      </c>
      <c r="BA817" s="3380"/>
      <c r="BB817" s="197">
        <f>CP817</f>
        <v/>
      </c>
      <c r="BC817" s="813"/>
      <c r="BD817" s="197">
        <f>CR817</f>
        <v/>
      </c>
      <c r="BE817" s="121">
        <f>CS817</f>
        <v/>
      </c>
      <c r="BF817" s="122">
        <f>CT817*60</f>
        <v/>
      </c>
      <c r="BG817" s="121">
        <f>BE817</f>
        <v/>
      </c>
      <c r="BH817" s="122">
        <f>CU817*60</f>
        <v/>
      </c>
      <c r="BI817" s="122">
        <f>CV817</f>
        <v/>
      </c>
      <c r="BJ817" s="117"/>
      <c r="BK817" s="812">
        <f>Overview!$E$7</f>
        <v/>
      </c>
      <c r="BL817" s="117"/>
      <c r="BM817" s="836">
        <f>CW817</f>
        <v/>
      </c>
      <c r="BN817" s="812">
        <f>Overview!$P$153</f>
        <v/>
      </c>
      <c r="BO817" s="117"/>
      <c r="BP817" s="117"/>
      <c r="BQ817" s="115"/>
      <c r="BR817" s="1478"/>
      <c r="BS817" s="1548"/>
      <c r="BT817" s="2127" t="inlineStr">
        <is>
          <t>WLAN</t>
        </is>
      </c>
      <c r="BU817" s="2127" t="inlineStr">
        <is>
          <t>2.4 GHz</t>
        </is>
      </c>
      <c r="BV817" s="465">
        <f>Overview!$E$31</f>
        <v/>
      </c>
      <c r="BW817" s="2127"/>
      <c r="BX817" s="2134"/>
      <c r="BY817" s="562"/>
      <c r="BZ817" s="562"/>
      <c r="CA817" s="562" t="inlineStr">
        <is>
          <t>Front Face</t>
        </is>
      </c>
      <c r="CB817" s="201">
        <v>25</v>
      </c>
      <c r="CC817" s="562">
        <f>IF(COUNT('Conducted WiFi'!$AH$3:$AH$9)=0,7,INDEX('Conducted WiFi'!$T$3:$T$9,MATCH(MAX('Conducted WiFi'!$AH$3:$AH$9),'Conducted WiFi'!$AH$3:$AH$9,0)))</f>
        <v>7</v>
      </c>
      <c r="CD817" s="1719">
        <f>IF(COUNT('Conducted WiFi'!$AH$3:$AH$9)=0,2442,INDEX('Conducted WiFi'!$U$3:$U$9,MATCH(MAX('Conducted WiFi'!$AH$3:$AH$9),'Conducted WiFi'!$AH$3:$AH$9,0)))</f>
        <v>2442</v>
      </c>
      <c r="CE817" s="2018"/>
      <c r="CF817" s="1972"/>
      <c r="CG817" s="393" t="str">
        <f>IF(OR($BY$547="",$BY$547=""),"",$BY$547)</f>
        <v/>
      </c>
      <c r="CH817" s="393">
        <f>BZ817</f>
        <v/>
      </c>
      <c r="CI817" s="393">
        <f>CA817</f>
        <v/>
      </c>
      <c r="CJ817" s="2198"/>
      <c r="CK817" s="1609"/>
      <c r="CL817" s="212">
        <f>IF(CF817=""," ",IF(ABS(CE817-CF817)&lt;=0.125,"Valid","Not valid"))</f>
        <v/>
      </c>
      <c r="CM817" s="213">
        <f> IF(CE817="","",IF(AND(CE817&lt;&gt;"",CF817=""),IF(CE817&gt;=1,"Medir+Sig Max","No"),IF(CF817&lt;&gt;"",IF(CF817&gt;=1,"Medir+Sig Max","No"),"")))</f>
        <v/>
      </c>
      <c r="CN817" s="1794"/>
      <c r="CO817" s="221">
        <f>IF(CK817="",IF(AND(CE817="",CF817=""),"",IF(CF817="",IF(DE817&gt;1,ROUND(DE817*CE817,3),CE817),IF(DE817&gt;1,ROUND(DE817*CF817,3),CF817))),IF(AND(CE817="",CF817=""),"",IF(CF817="",IF(DE817&gt;1,ROUND(DE817*CE817*(1/(CK817)),3),CE817*(1/(CK817))),IF(DE817&gt;1,ROUND(DE817*CF817*(1/(CK817)),3),CF817*(1/(CK817))))))</f>
        <v/>
      </c>
      <c r="CP817" s="2048">
        <f>IF(COUNTIF(Overview!K12:K14,TRUE)&gt;0,2,IF(COUNTIF(Overview!L12:L14,TRUE)&gt;0,4,0))</f>
        <v/>
      </c>
      <c r="CQ817" s="1473">
        <f>IF(CO817="","",IF(CO817&gt;CP817,"Fail","Pass"))</f>
        <v/>
      </c>
      <c r="CR817" s="1482"/>
      <c r="CS817" s="1566">
        <f>MyTimestamp(CO817)</f>
        <v/>
      </c>
      <c r="CT817" s="1535">
        <f>IF(CE817="",0,15)+IF(CF817="",0,15)</f>
        <v/>
      </c>
      <c r="CU817" s="1536">
        <f>IF(CT817=0,0,2)</f>
        <v/>
      </c>
      <c r="CV817" s="861"/>
      <c r="CW817" s="861"/>
      <c r="CX817" s="2038"/>
      <c r="CY817" s="2050"/>
      <c r="CZ817" s="1545">
        <f>10^(CJ817/20)*100-100</f>
        <v/>
      </c>
      <c r="DA817" s="1354"/>
      <c r="DB817" s="1309"/>
      <c r="DC817" s="1273">
        <f>IF(DA817="","",10^(DA817/10))</f>
        <v/>
      </c>
      <c r="DD817" s="1407">
        <f>IF(ISNUMBER(DB817)=FALSE,"",10^(DB817/10))</f>
        <v/>
      </c>
      <c r="DE817" s="1545">
        <f>IF(AND(ISNUMBER(DC817),ISNUMBER(DD817)),IF(DC817/DD817&gt;1,ROUND((DC817)/DD817,3),1),1)</f>
        <v/>
      </c>
      <c r="DF817" s="1541"/>
      <c r="DG817" s="1541"/>
      <c r="DH817" s="1541"/>
      <c r="DI817" s="1541"/>
      <c r="DJ817" s="1541"/>
      <c r="DK817" s="1541"/>
      <c r="DL817" s="1541"/>
      <c r="DM817" s="1541"/>
      <c r="DN817" s="1541"/>
      <c r="DO817" s="1541"/>
      <c r="DP817" s="1541"/>
      <c r="DQ817" s="1541"/>
      <c r="DR817" s="1541"/>
    </row>
    <row r="818" ht="12.75" x14ac:dyDescent="0.2">
      <c r="A818" s="1541"/>
      <c r="B818" s="1541"/>
      <c r="C818"/>
      <c r="D818" s="130">
        <f>IF(BX$800="Close to Ear","EN 62209-1","EN 62209-2")</f>
        <v/>
      </c>
      <c r="E818" s="130">
        <f>IF(CG818="Close to Ear","2016","2010/A1:2019")</f>
        <v/>
      </c>
      <c r="F818" s="1488" t="inlineStr">
        <is>
          <t>5.5</t>
        </is>
      </c>
      <c r="G818" s="1497"/>
      <c r="H818" s="120">
        <f>BV818</f>
        <v/>
      </c>
      <c r="I818" s="120">
        <f>BW818</f>
        <v/>
      </c>
      <c r="J818" s="687" t="inlineStr">
        <is>
          <t>WLAN</t>
        </is>
      </c>
      <c r="K818" s="194" t="inlineStr">
        <is>
          <t>2.4 GHz</t>
        </is>
      </c>
      <c r="L818" s="115"/>
      <c r="M818" s="120"/>
      <c r="N818" s="119"/>
      <c r="O818" s="131"/>
      <c r="P818" s="6597"/>
      <c r="Q818" s="131"/>
      <c r="R818" s="131"/>
      <c r="S818" s="120"/>
      <c r="T818" s="120">
        <v>7</v>
      </c>
      <c r="U818" s="120">
        <v>2442</v>
      </c>
      <c r="V818" s="119"/>
      <c r="W818" s="197"/>
      <c r="X818" s="119"/>
      <c r="Y818" s="119"/>
      <c r="Z818" s="119"/>
      <c r="AA818" s="115"/>
      <c r="AB818" s="115"/>
      <c r="AC818" s="689">
        <f>IF(OR(BX$800="Close to Ear",BX$800="Close to Head"),"Head",IF(BX$800="Extremity","Extremity","Body"))</f>
        <v/>
      </c>
      <c r="AD818" s="690">
        <f>CA818</f>
        <v/>
      </c>
      <c r="AE818" s="688">
        <f>CB818</f>
        <v/>
      </c>
      <c r="AF818" s="115"/>
      <c r="AG818" s="808">
        <f>IF(AZ818="","N/A",IF(CQ818="Pass","P","F"))</f>
        <v/>
      </c>
      <c r="AH818" s="129"/>
      <c r="AI818" s="129"/>
      <c r="AJ818" s="129"/>
      <c r="AK818" s="119"/>
      <c r="AL818" s="115"/>
      <c r="AM818" s="119"/>
      <c r="AN818" s="119"/>
      <c r="AO818" s="692"/>
      <c r="AP818" s="692"/>
      <c r="AQ818" s="692"/>
      <c r="AR818" s="692"/>
      <c r="AS818" s="692"/>
      <c r="AT818" s="691">
        <f>CE818</f>
        <v/>
      </c>
      <c r="AU818" s="691">
        <f>CF818</f>
        <v/>
      </c>
      <c r="AV818" s="813"/>
      <c r="AW818" s="813"/>
      <c r="AX818" s="197">
        <f>CZ818</f>
        <v/>
      </c>
      <c r="AY818" s="197">
        <f>DE818</f>
        <v/>
      </c>
      <c r="AZ818" s="3379">
        <f>CO818</f>
        <v/>
      </c>
      <c r="BA818" s="3380"/>
      <c r="BB818" s="197">
        <f>CP818</f>
        <v/>
      </c>
      <c r="BC818" s="813"/>
      <c r="BD818" s="197">
        <f>CR818</f>
        <v/>
      </c>
      <c r="BE818" s="121">
        <f>CS818</f>
        <v/>
      </c>
      <c r="BF818" s="122">
        <f>CT818*60</f>
        <v/>
      </c>
      <c r="BG818" s="121">
        <f>BE818</f>
        <v/>
      </c>
      <c r="BH818" s="122">
        <f>CU818*60</f>
        <v/>
      </c>
      <c r="BI818" s="122">
        <f>CV818</f>
        <v/>
      </c>
      <c r="BJ818" s="117"/>
      <c r="BK818" s="812">
        <f>Overview!$E$7</f>
        <v/>
      </c>
      <c r="BL818" s="117"/>
      <c r="BM818" s="836">
        <f>CW818</f>
        <v/>
      </c>
      <c r="BN818" s="812">
        <f>Overview!$P$153</f>
        <v/>
      </c>
      <c r="BO818" s="117"/>
      <c r="BP818" s="117"/>
      <c r="BQ818" s="115"/>
      <c r="BR818" s="1478"/>
      <c r="BS818" s="1548"/>
      <c r="BT818" s="2127" t="inlineStr">
        <is>
          <t>WLAN</t>
        </is>
      </c>
      <c r="BU818" s="2127" t="inlineStr">
        <is>
          <t>2.4 GHz</t>
        </is>
      </c>
      <c r="BV818" s="465">
        <f>Overview!$E$31</f>
        <v/>
      </c>
      <c r="BW818" s="2127"/>
      <c r="BX818" s="2134"/>
      <c r="BY818" s="562"/>
      <c r="BZ818" s="562"/>
      <c r="CA818" s="562" t="inlineStr">
        <is>
          <t>Accesorio 1: Funda</t>
        </is>
      </c>
      <c r="CB818" s="201">
        <v>0</v>
      </c>
      <c r="CC818" s="562">
        <f>IF(COUNT('Conducted WiFi'!$AH$3:$AH$9)=0,7,INDEX('Conducted WiFi'!$T$3:$T$9,MATCH(MAX('Conducted WiFi'!$AH$3:$AH$9),'Conducted WiFi'!$AH$3:$AH$9,0)))</f>
        <v>7</v>
      </c>
      <c r="CD818" s="1719">
        <f>IF(COUNT('Conducted WiFi'!$AH$3:$AH$9)=0,2442,INDEX('Conducted WiFi'!$U$3:$U$9,MATCH(MAX('Conducted WiFi'!$AH$3:$AH$9),'Conducted WiFi'!$AH$3:$AH$9,0)))</f>
        <v>2442</v>
      </c>
      <c r="CE818" s="2018"/>
      <c r="CF818" s="1972"/>
      <c r="CG818" s="393" t="str">
        <f>IF(OR($BY$547="",$BY$547=""),"",$BY$547)</f>
        <v/>
      </c>
      <c r="CH818" s="393">
        <f>BZ818</f>
        <v/>
      </c>
      <c r="CI818" s="393">
        <f>CA818</f>
        <v/>
      </c>
      <c r="CJ818" s="2198"/>
      <c r="CK818" s="1609"/>
      <c r="CL818" s="212">
        <f>IF(CF818=""," ",IF(ABS(CE818-CF818)&lt;=0.125,"Valid","Not valid"))</f>
        <v/>
      </c>
      <c r="CM818" s="213">
        <f> IF(CE818="","",IF(AND(CE818&lt;&gt;"",CF818=""),IF(CE818&gt;=1,"Medir+Sig Max","No"),IF(CF818&lt;&gt;"",IF(CF818&gt;=1,"Medir+Sig Max","No"),"")))</f>
        <v/>
      </c>
      <c r="CN818" s="1794"/>
      <c r="CO818" s="221">
        <f>IF(CK818="",IF(AND(CE818="",CF818=""),"",IF(CF818="",IF(DE818&gt;1,ROUND(DE818*CE818,3),CE818),IF(DE818&gt;1,ROUND(DE818*CF818,3),CF818))),IF(AND(CE818="",CF818=""),"",IF(CF818="",IF(DE818&gt;1,ROUND(DE818*CE818*(1/(CK818)),3),CE818*(1/(CK818))),IF(DE818&gt;1,ROUND(DE818*CF818*(1/(CK818)),3),CF818*(1/(CK818))))))</f>
        <v/>
      </c>
      <c r="CP818" s="2048">
        <f>IF(COUNTIF(Overview!K12:K14,TRUE)&gt;0,2,IF(COUNTIF(Overview!L12:L14,TRUE)&gt;0,4,0))</f>
        <v/>
      </c>
      <c r="CQ818" s="1473">
        <f>IF(CO818="","",IF(CO818&gt;CP818,"Fail","Pass"))</f>
        <v/>
      </c>
      <c r="CR818" s="1482"/>
      <c r="CS818" s="1566">
        <f>MyTimestamp(CO818)</f>
        <v/>
      </c>
      <c r="CT818" s="1535">
        <f>IF(CE818="",0,15)+IF(CF818="",0,15)</f>
        <v/>
      </c>
      <c r="CU818" s="1536">
        <f>IF(CT818=0,0,2)</f>
        <v/>
      </c>
      <c r="CV818" s="861"/>
      <c r="CW818" s="861"/>
      <c r="CX818" s="2038"/>
      <c r="CY818" s="2050"/>
      <c r="CZ818" s="1545">
        <f>10^(CJ818/20)*100-100</f>
        <v/>
      </c>
      <c r="DA818" s="1354"/>
      <c r="DB818" s="1309"/>
      <c r="DC818" s="1273">
        <f>IF(DA818="","",10^(DA818/10))</f>
        <v/>
      </c>
      <c r="DD818" s="1407">
        <f>IF(ISNUMBER(DB818)=FALSE,"",10^(DB818/10))</f>
        <v/>
      </c>
      <c r="DE818" s="1545">
        <f>IF(AND(ISNUMBER(DC818),ISNUMBER(DD818)),IF(DC818/DD818&gt;1,ROUND((DC818)/DD818,3),1),1)</f>
        <v/>
      </c>
      <c r="DF818" s="1541"/>
      <c r="DG818" s="1541"/>
      <c r="DH818" s="1541"/>
      <c r="DI818" s="1541"/>
      <c r="DJ818" s="1541"/>
      <c r="DK818" s="1541"/>
      <c r="DL818" s="1541"/>
      <c r="DM818" s="1541"/>
      <c r="DN818" s="1541"/>
      <c r="DO818" s="1541"/>
      <c r="DP818" s="1541"/>
      <c r="DQ818" s="1541"/>
      <c r="DR818" s="1541"/>
    </row>
    <row r="819" ht="12.75" x14ac:dyDescent="0.2">
      <c r="A819" s="1541"/>
      <c r="B819" s="1541"/>
      <c r="C819"/>
      <c r="D819" s="130">
        <f>IF(BX$819="Close to Ear","EN 62209-1","EN 62209-2")</f>
        <v/>
      </c>
      <c r="E819" s="130">
        <f>IF(CG819="Close to Ear","2016","2010/A1:2019")</f>
        <v/>
      </c>
      <c r="F819" s="1488" t="inlineStr">
        <is>
          <t>5.6</t>
        </is>
      </c>
      <c r="G819" s="1497"/>
      <c r="H819" s="120">
        <f>BV819</f>
        <v/>
      </c>
      <c r="I819" s="120">
        <f>BW819</f>
        <v/>
      </c>
      <c r="J819" s="687" t="inlineStr">
        <is>
          <t>BT</t>
        </is>
      </c>
      <c r="K819" s="194" t="inlineStr">
        <is>
          <t>2.4 GHz</t>
        </is>
      </c>
      <c r="L819" s="115"/>
      <c r="M819" s="120"/>
      <c r="N819" s="119"/>
      <c r="O819" s="131"/>
      <c r="P819" s="6597"/>
      <c r="Q819" s="131"/>
      <c r="R819" s="131"/>
      <c r="S819" s="120"/>
      <c r="T819" s="120">
        <v>39</v>
      </c>
      <c r="U819" s="120">
        <v>2440</v>
      </c>
      <c r="V819" s="119"/>
      <c r="W819" s="197"/>
      <c r="X819" s="119"/>
      <c r="Y819" s="119"/>
      <c r="Z819" s="119"/>
      <c r="AA819" s="115"/>
      <c r="AB819" s="115"/>
      <c r="AC819" s="689">
        <f>IF(OR(BX$819="Close to Ear",BX$819="Close to Head"),"Head",IF(BX$819="Extremity","Extremity","Body"))</f>
        <v/>
      </c>
      <c r="AD819" s="690">
        <f>CA819</f>
        <v/>
      </c>
      <c r="AE819" s="688">
        <f>CB819</f>
        <v/>
      </c>
      <c r="AF819" s="115"/>
      <c r="AG819" s="808">
        <f>IF(AZ819="","N/A",IF(CQ819="Pass","P","F"))</f>
        <v/>
      </c>
      <c r="AH819" s="129"/>
      <c r="AI819" s="129"/>
      <c r="AJ819" s="129"/>
      <c r="AK819" s="119"/>
      <c r="AL819" s="115"/>
      <c r="AM819" s="119"/>
      <c r="AN819" s="119"/>
      <c r="AO819" s="692"/>
      <c r="AP819" s="692"/>
      <c r="AQ819" s="692"/>
      <c r="AR819" s="692"/>
      <c r="AS819" s="692"/>
      <c r="AT819" s="691">
        <f>CE819</f>
        <v/>
      </c>
      <c r="AU819" s="691">
        <f>CF819</f>
        <v/>
      </c>
      <c r="AV819" s="813"/>
      <c r="AW819" s="813"/>
      <c r="AX819" s="197">
        <f>CZ819</f>
        <v/>
      </c>
      <c r="AY819" s="197">
        <f>DE819</f>
        <v/>
      </c>
      <c r="AZ819" s="3379">
        <f>CO819</f>
        <v/>
      </c>
      <c r="BA819" s="3380"/>
      <c r="BB819" s="197">
        <f>CP819</f>
        <v/>
      </c>
      <c r="BC819" s="813"/>
      <c r="BD819" s="197">
        <f>CR819</f>
        <v/>
      </c>
      <c r="BE819" s="121">
        <f>CS819</f>
        <v/>
      </c>
      <c r="BF819" s="122">
        <f>CT819*60</f>
        <v/>
      </c>
      <c r="BG819" s="121">
        <f>BE819</f>
        <v/>
      </c>
      <c r="BH819" s="122">
        <f>CU819*60</f>
        <v/>
      </c>
      <c r="BI819" s="122">
        <f>CV819</f>
        <v/>
      </c>
      <c r="BJ819" s="117"/>
      <c r="BK819" s="812">
        <f>Overview!$E$7</f>
        <v/>
      </c>
      <c r="BL819" s="117"/>
      <c r="BM819" s="836">
        <f>CW819</f>
        <v/>
      </c>
      <c r="BN819" s="812">
        <f>Overview!$P$153</f>
        <v/>
      </c>
      <c r="BO819" s="117" t="inlineStr">
        <is>
          <t>Modo: BR/EDR</t>
        </is>
      </c>
      <c r="BP819" s="117"/>
      <c r="BQ819" s="115"/>
      <c r="BR819" s="1478"/>
      <c r="BS819" s="1548"/>
      <c r="BT819" s="1978" t="inlineStr">
        <is>
          <t>BT</t>
        </is>
      </c>
      <c r="BU819" s="1979" t="inlineStr">
        <is>
          <t>2.4 GHz</t>
        </is>
      </c>
      <c r="BV819" s="632">
        <f>Overview!$H$28</f>
        <v/>
      </c>
      <c r="BW819" s="2010"/>
      <c r="BX819" s="8330" t="inlineStr">
        <is>
          <t>Close to ear</t>
        </is>
      </c>
      <c r="BY819" s="8325"/>
      <c r="BZ819" s="2210"/>
      <c r="CA819" s="2012" t="inlineStr">
        <is>
          <t>Left Cheek</t>
        </is>
      </c>
      <c r="CB819" s="200">
        <v>0</v>
      </c>
      <c r="CC819" s="668">
        <f>IF(COUNT('Conducted BT-Custom'!$AH$3:$AH$7)=0,39,INDEX('Conducted BT-Custom'!$T$3:$T$7,MATCH(MAX('Conducted BT-Custom'!$AH$3:$AH$7),'Conducted BT-Custom'!$AH$3:$AH$7,0)))</f>
        <v>39</v>
      </c>
      <c r="CD819" s="668">
        <f>IF(COUNT('Conducted BT-Custom'!$AH$3:$AH$7)=0,2440,INDEX('Conducted BT-Custom'!$U$3:$U$7,MATCH(MAX('Conducted BT-Custom'!$AH$3:$AH$7),'Conducted BT-Custom'!$AH$3:$AH$7,0)))</f>
        <v>2440</v>
      </c>
      <c r="CE819" s="2013"/>
      <c r="CF819" s="1966"/>
      <c r="CG819" s="1966" t="str">
        <f>IF(OR($BY$819="",$BY$819=""),"",$BY$819)</f>
        <v/>
      </c>
      <c r="CH819" s="1966">
        <f>BZ819</f>
        <v/>
      </c>
      <c r="CI819" s="1966">
        <f>CA819</f>
        <v/>
      </c>
      <c r="CJ819" s="1528"/>
      <c r="CK819" s="1967"/>
      <c r="CL819" s="209">
        <f>IF(CF819=""," ",IF(ABS(CE819-CF819)&lt;=0.125,"Valid","Not valid"))</f>
        <v/>
      </c>
      <c r="CM819" s="210">
        <f> IF(CE819="","",IF(AND(CE819&lt;&gt;"",CF819=""),IF(CE819&gt;=1,"Medir+Sig Max","No"),IF(CF819&lt;&gt;"",IF(CF819&gt;=1,"Medir+Sig Max","No"),"")))</f>
        <v/>
      </c>
      <c r="CN819" s="1792"/>
      <c r="CO819" s="358">
        <f>IF(CK819="",IF(AND(CE819="",CF819=""),"",IF(CF819="",IF(DE819&gt;1,ROUND(DE819*CE819,3),CE819),IF(DE819&gt;1,ROUND(DE819*CF819,3),CF819))),IF(AND(CE819="",CF819=""),"",IF(CF819="",IF(DE819&gt;1,ROUND(DE819*CE819*(1/(CK819)),3),CE819*(1/(CK819))),IF(DE819&gt;1,ROUND(DE819*CF819*(1/(CK819)),3),CF819*(1/(CK819))))))</f>
        <v/>
      </c>
      <c r="CP819" s="2043">
        <f>IF(COUNTIF(Overview!K12:K14,TRUE)&gt;0,2,IF(COUNTIF(Overview!L12:L14,TRUE)&gt;0,4,0))</f>
        <v/>
      </c>
      <c r="CQ819" s="1475">
        <f>IF(CO819="","",IF(CO819&gt;CP819,"Fail","Pass"))</f>
        <v/>
      </c>
      <c r="CR819" s="1480"/>
      <c r="CS819" s="2002">
        <f>MyTimestamp(CO819)</f>
        <v/>
      </c>
      <c r="CT819" s="1533">
        <f>IF(CE819="",0,15)+IF(CF819="",0,15)</f>
        <v/>
      </c>
      <c r="CU819" s="1534">
        <f>IF(CT819=0,0,2)</f>
        <v/>
      </c>
      <c r="CV819" s="860"/>
      <c r="CW819" s="860"/>
      <c r="CX819" s="2038"/>
      <c r="CY819" s="2049"/>
      <c r="CZ819" s="1544">
        <f>10^(CJ819/20)*100-100</f>
        <v/>
      </c>
      <c r="DA819" s="1360"/>
      <c r="DB819" s="1468"/>
      <c r="DC819" s="1316">
        <f>IF(DA819="","",10^(DA819/10))</f>
        <v/>
      </c>
      <c r="DD819" s="1446">
        <f>IF(ISNUMBER(DB819)=FALSE,"",10^(DB819/10))</f>
        <v/>
      </c>
      <c r="DE819" s="1544">
        <f>IF(AND(ISNUMBER(DC819),ISNUMBER(DD819)),IF(DC819/DD819&gt;1,ROUND((DC819)/DD819,3),1),1)</f>
        <v/>
      </c>
      <c r="DF819" s="1541"/>
      <c r="DG819" s="1541"/>
      <c r="DH819" s="1541"/>
      <c r="DI819" s="1541"/>
      <c r="DJ819" s="1541"/>
      <c r="DK819" s="1541"/>
      <c r="DL819" s="1541"/>
      <c r="DM819" s="1541"/>
      <c r="DN819" s="1541"/>
      <c r="DO819" s="1541"/>
      <c r="DP819" s="1541"/>
      <c r="DQ819" s="1541"/>
      <c r="DR819" s="1541"/>
    </row>
    <row r="820" ht="12.75" x14ac:dyDescent="0.2">
      <c r="A820" s="1541"/>
      <c r="B820" s="1541"/>
      <c r="C820"/>
      <c r="D820" s="130">
        <f>IF(BX$819="Close to Ear","EN 62209-1","EN 62209-2")</f>
        <v/>
      </c>
      <c r="E820" s="130">
        <f>IF(CG820="Close to Ear","2016","2010/A1:2019")</f>
        <v/>
      </c>
      <c r="F820" s="1488" t="inlineStr">
        <is>
          <t>5.6</t>
        </is>
      </c>
      <c r="G820" s="1497"/>
      <c r="H820" s="120">
        <f>BV820</f>
        <v/>
      </c>
      <c r="I820" s="120">
        <f>BW820</f>
        <v/>
      </c>
      <c r="J820" s="687" t="inlineStr">
        <is>
          <t>BT</t>
        </is>
      </c>
      <c r="K820" s="194" t="inlineStr">
        <is>
          <t>2.4 GHz</t>
        </is>
      </c>
      <c r="L820" s="115"/>
      <c r="M820" s="120"/>
      <c r="N820" s="119"/>
      <c r="O820" s="131"/>
      <c r="P820" s="6597"/>
      <c r="Q820" s="131"/>
      <c r="R820" s="131"/>
      <c r="S820" s="120"/>
      <c r="T820" s="120">
        <v>39</v>
      </c>
      <c r="U820" s="120">
        <v>2440</v>
      </c>
      <c r="V820" s="119"/>
      <c r="W820" s="197"/>
      <c r="X820" s="119"/>
      <c r="Y820" s="119"/>
      <c r="Z820" s="119"/>
      <c r="AA820" s="115"/>
      <c r="AB820" s="115"/>
      <c r="AC820" s="689">
        <f>IF(OR(BX$819="Close to Ear",BX$819="Close to Head"),"Head",IF(BX$819="Extremity","Extremity","Body"))</f>
        <v/>
      </c>
      <c r="AD820" s="690">
        <f>CA820</f>
        <v/>
      </c>
      <c r="AE820" s="688">
        <f>CB820</f>
        <v/>
      </c>
      <c r="AF820" s="115"/>
      <c r="AG820" s="808">
        <f>IF(AZ820="","N/A",IF(CQ820="Pass","P","F"))</f>
        <v/>
      </c>
      <c r="AH820" s="129"/>
      <c r="AI820" s="129"/>
      <c r="AJ820" s="129"/>
      <c r="AK820" s="119"/>
      <c r="AL820" s="115"/>
      <c r="AM820" s="119"/>
      <c r="AN820" s="119"/>
      <c r="AO820" s="692"/>
      <c r="AP820" s="692"/>
      <c r="AQ820" s="692"/>
      <c r="AR820" s="692"/>
      <c r="AS820" s="692"/>
      <c r="AT820" s="691">
        <f>CE820</f>
        <v/>
      </c>
      <c r="AU820" s="691">
        <f>CF820</f>
        <v/>
      </c>
      <c r="AV820" s="813"/>
      <c r="AW820" s="813"/>
      <c r="AX820" s="197">
        <f>CZ820</f>
        <v/>
      </c>
      <c r="AY820" s="197">
        <f>DE820</f>
        <v/>
      </c>
      <c r="AZ820" s="3379">
        <f>CO820</f>
        <v/>
      </c>
      <c r="BA820" s="3380"/>
      <c r="BB820" s="197">
        <f>CP820</f>
        <v/>
      </c>
      <c r="BC820" s="813"/>
      <c r="BD820" s="197">
        <f>CR820</f>
        <v/>
      </c>
      <c r="BE820" s="121">
        <f>CS820</f>
        <v/>
      </c>
      <c r="BF820" s="122">
        <f>CT820*60</f>
        <v/>
      </c>
      <c r="BG820" s="121">
        <f>BE820</f>
        <v/>
      </c>
      <c r="BH820" s="122">
        <f>CU820*60</f>
        <v/>
      </c>
      <c r="BI820" s="122">
        <f>CV820</f>
        <v/>
      </c>
      <c r="BJ820" s="117"/>
      <c r="BK820" s="812">
        <f>Overview!$E$7</f>
        <v/>
      </c>
      <c r="BL820" s="117"/>
      <c r="BM820" s="836">
        <f>CW820</f>
        <v/>
      </c>
      <c r="BN820" s="812">
        <f>Overview!$P$153</f>
        <v/>
      </c>
      <c r="BO820" s="117" t="inlineStr">
        <is>
          <t>Modo: BR/EDR</t>
        </is>
      </c>
      <c r="BP820" s="117"/>
      <c r="BQ820" s="115"/>
      <c r="BR820" s="1478"/>
      <c r="BS820" s="1548"/>
      <c r="BT820" s="1978" t="inlineStr">
        <is>
          <t>BT</t>
        </is>
      </c>
      <c r="BU820" s="1979" t="inlineStr">
        <is>
          <t>2.4 GHz</t>
        </is>
      </c>
      <c r="BV820" s="632">
        <f>Overview!$H$28</f>
        <v/>
      </c>
      <c r="BW820" s="2010"/>
      <c r="BX820" s="1978"/>
      <c r="BY820" s="959"/>
      <c r="BZ820" s="2011"/>
      <c r="CA820" s="2012" t="inlineStr">
        <is>
          <t>Left Tilt</t>
        </is>
      </c>
      <c r="CB820" s="200">
        <v>0</v>
      </c>
      <c r="CC820" s="668">
        <f>IF(COUNT('Conducted BT-Custom'!$AH$3:$AH$7)=0,39,INDEX('Conducted BT-Custom'!$T$3:$T$7,MATCH(MAX('Conducted BT-Custom'!$AH$3:$AH$7),'Conducted BT-Custom'!$AH$3:$AH$7,0)))</f>
        <v>39</v>
      </c>
      <c r="CD820" s="668">
        <f>IF(COUNT('Conducted BT-Custom'!$AH$3:$AH$7)=0,2440,INDEX('Conducted BT-Custom'!$U$3:$U$7,MATCH(MAX('Conducted BT-Custom'!$AH$3:$AH$7),'Conducted BT-Custom'!$AH$3:$AH$7,0)))</f>
        <v>2440</v>
      </c>
      <c r="CE820" s="2013"/>
      <c r="CF820" s="1966"/>
      <c r="CG820" s="1966" t="str">
        <f>IF(OR($BY$819="",$BY$819=""),"",$BY$819)</f>
        <v/>
      </c>
      <c r="CH820" s="1966">
        <f>BZ820</f>
        <v/>
      </c>
      <c r="CI820" s="1966">
        <f>CA820</f>
        <v/>
      </c>
      <c r="CJ820" s="1528"/>
      <c r="CK820" s="1967"/>
      <c r="CL820" s="209">
        <f>IF(CF820=""," ",IF(ABS(CE820-CF820)&lt;=0.125,"Valid","Not valid"))</f>
        <v/>
      </c>
      <c r="CM820" s="210">
        <f> IF(CE820="","",IF(AND(CE820&lt;&gt;"",CF820=""),IF(CE820&gt;=1,"Medir+Sig Max","No"),IF(CF820&lt;&gt;"",IF(CF820&gt;=1,"Medir+Sig Max","No"),"")))</f>
        <v/>
      </c>
      <c r="CN820" s="1792"/>
      <c r="CO820" s="358">
        <f>IF(CK820="",IF(AND(CE820="",CF820=""),"",IF(CF820="",IF(DE820&gt;1,ROUND(DE820*CE820,3),CE820),IF(DE820&gt;1,ROUND(DE820*CF820,3),CF820))),IF(AND(CE820="",CF820=""),"",IF(CF820="",IF(DE820&gt;1,ROUND(DE820*CE820*(1/(CK820)),3),CE820*(1/(CK820))),IF(DE820&gt;1,ROUND(DE820*CF820*(1/(CK820)),3),CF820*(1/(CK820))))))</f>
        <v/>
      </c>
      <c r="CP820" s="2048">
        <f>IF(COUNTIF(Overview!K12:K14,TRUE)&gt;0,2,IF(COUNTIF(Overview!L12:L14,TRUE)&gt;0,4,0))</f>
        <v/>
      </c>
      <c r="CQ820" s="1475">
        <f>IF(CO820="","",IF(CO820&gt;CP820,"Fail","Pass"))</f>
        <v/>
      </c>
      <c r="CR820" s="1481"/>
      <c r="CS820" s="2002">
        <f>MyTimestamp(CO820)</f>
        <v/>
      </c>
      <c r="CT820" s="1533">
        <f>IF(CE820="",0,15)+IF(CF820="",0,15)</f>
        <v/>
      </c>
      <c r="CU820" s="1534">
        <f>IF(CT820=0,0,2)</f>
        <v/>
      </c>
      <c r="CV820" s="860"/>
      <c r="CW820" s="860"/>
      <c r="CX820" s="2038"/>
      <c r="CY820" s="2049"/>
      <c r="CZ820" s="1544">
        <f>10^(CJ820/20)*100-100</f>
        <v/>
      </c>
      <c r="DA820" s="1360"/>
      <c r="DB820" s="1468"/>
      <c r="DC820" s="1316">
        <f>IF(DA820="","",10^(DA820/10))</f>
        <v/>
      </c>
      <c r="DD820" s="1446">
        <f>IF(ISNUMBER(DB820)=FALSE,"",10^(DB820/10))</f>
        <v/>
      </c>
      <c r="DE820" s="1544">
        <f>IF(AND(ISNUMBER(DC820),ISNUMBER(DD820)),IF(DC820/DD820&gt;1,ROUND((DC820)/DD820,3),1),1)</f>
        <v/>
      </c>
      <c r="DF820" s="1541"/>
      <c r="DG820" s="1541"/>
      <c r="DH820" s="1541"/>
      <c r="DI820" s="1541"/>
      <c r="DJ820" s="1541"/>
      <c r="DK820" s="1541"/>
      <c r="DL820" s="1541"/>
      <c r="DM820" s="1541"/>
      <c r="DN820" s="1541"/>
      <c r="DO820" s="1541"/>
      <c r="DP820" s="1541"/>
      <c r="DQ820" s="1541"/>
      <c r="DR820" s="1541"/>
    </row>
    <row r="821" ht="12.75" x14ac:dyDescent="0.2">
      <c r="A821" s="1541"/>
      <c r="B821" s="1541"/>
      <c r="C821"/>
      <c r="D821" s="130">
        <f>IF(BX$819="Close to Ear","EN 62209-1","EN 62209-2")</f>
        <v/>
      </c>
      <c r="E821" s="130">
        <f>IF(CG821="Close to Ear","2016","2010/A1:2019")</f>
        <v/>
      </c>
      <c r="F821" s="1488" t="inlineStr">
        <is>
          <t>5.6</t>
        </is>
      </c>
      <c r="G821" s="1497"/>
      <c r="H821" s="120">
        <f>BV821</f>
        <v/>
      </c>
      <c r="I821" s="120">
        <f>BW821</f>
        <v/>
      </c>
      <c r="J821" s="687" t="inlineStr">
        <is>
          <t>BT</t>
        </is>
      </c>
      <c r="K821" s="194" t="inlineStr">
        <is>
          <t>2.4 GHz</t>
        </is>
      </c>
      <c r="L821" s="115"/>
      <c r="M821" s="120"/>
      <c r="N821" s="119"/>
      <c r="O821" s="131"/>
      <c r="P821" s="6597"/>
      <c r="Q821" s="131"/>
      <c r="R821" s="131"/>
      <c r="S821" s="120"/>
      <c r="T821" s="120">
        <v>39</v>
      </c>
      <c r="U821" s="120">
        <v>2440</v>
      </c>
      <c r="V821" s="119"/>
      <c r="W821" s="197"/>
      <c r="X821" s="119"/>
      <c r="Y821" s="119"/>
      <c r="Z821" s="119"/>
      <c r="AA821" s="115"/>
      <c r="AB821" s="115"/>
      <c r="AC821" s="689">
        <f>IF(OR(BX$819="Close to Ear",BX$819="Close to Head"),"Head",IF(BX$819="Extremity","Extremity","Body"))</f>
        <v/>
      </c>
      <c r="AD821" s="690">
        <f>CA821</f>
        <v/>
      </c>
      <c r="AE821" s="688">
        <f>CB821</f>
        <v/>
      </c>
      <c r="AF821" s="115"/>
      <c r="AG821" s="808">
        <f>IF(AZ821="","N/A",IF(CQ821="Pass","P","F"))</f>
        <v/>
      </c>
      <c r="AH821" s="129"/>
      <c r="AI821" s="129"/>
      <c r="AJ821" s="129"/>
      <c r="AK821" s="119"/>
      <c r="AL821" s="115"/>
      <c r="AM821" s="119"/>
      <c r="AN821" s="119"/>
      <c r="AO821" s="692"/>
      <c r="AP821" s="692"/>
      <c r="AQ821" s="692"/>
      <c r="AR821" s="692"/>
      <c r="AS821" s="692"/>
      <c r="AT821" s="691">
        <f>CE821</f>
        <v/>
      </c>
      <c r="AU821" s="691">
        <f>CF821</f>
        <v/>
      </c>
      <c r="AV821" s="813"/>
      <c r="AW821" s="813"/>
      <c r="AX821" s="197">
        <f>CZ821</f>
        <v/>
      </c>
      <c r="AY821" s="197">
        <f>DE821</f>
        <v/>
      </c>
      <c r="AZ821" s="3379">
        <f>CO821</f>
        <v/>
      </c>
      <c r="BA821" s="3380"/>
      <c r="BB821" s="197">
        <f>CP821</f>
        <v/>
      </c>
      <c r="BC821" s="813"/>
      <c r="BD821" s="197">
        <f>CR821</f>
        <v/>
      </c>
      <c r="BE821" s="121">
        <f>CS821</f>
        <v/>
      </c>
      <c r="BF821" s="122">
        <f>CT821*60</f>
        <v/>
      </c>
      <c r="BG821" s="121">
        <f>BE821</f>
        <v/>
      </c>
      <c r="BH821" s="122">
        <f>CU821*60</f>
        <v/>
      </c>
      <c r="BI821" s="122">
        <f>CV821</f>
        <v/>
      </c>
      <c r="BJ821" s="117"/>
      <c r="BK821" s="812">
        <f>Overview!$E$7</f>
        <v/>
      </c>
      <c r="BL821" s="117"/>
      <c r="BM821" s="836">
        <f>CW821</f>
        <v/>
      </c>
      <c r="BN821" s="812">
        <f>Overview!$P$153</f>
        <v/>
      </c>
      <c r="BO821" s="117" t="inlineStr">
        <is>
          <t>Modo: BR/EDR</t>
        </is>
      </c>
      <c r="BP821" s="117"/>
      <c r="BQ821" s="115"/>
      <c r="BR821" s="1478"/>
      <c r="BS821" s="1548"/>
      <c r="BT821" s="1984" t="inlineStr">
        <is>
          <t>BT</t>
        </is>
      </c>
      <c r="BU821" s="1980" t="inlineStr">
        <is>
          <t>2.4 GHz</t>
        </is>
      </c>
      <c r="BV821" s="628">
        <f>Overview!$H$28</f>
        <v/>
      </c>
      <c r="BW821" s="2010"/>
      <c r="BX821" s="1984"/>
      <c r="BY821" s="632"/>
      <c r="BZ821" s="2011"/>
      <c r="CA821" s="2012" t="inlineStr">
        <is>
          <t>Right Cheek</t>
        </is>
      </c>
      <c r="CB821" s="200">
        <v>0</v>
      </c>
      <c r="CC821" s="668">
        <f>IF(COUNT('Conducted BT-Custom'!$AH$3:$AH$7)=0,39,INDEX('Conducted BT-Custom'!$T$3:$T$7,MATCH(MAX('Conducted BT-Custom'!$AH$3:$AH$7),'Conducted BT-Custom'!$AH$3:$AH$7,0)))</f>
        <v>39</v>
      </c>
      <c r="CD821" s="668">
        <f>IF(COUNT('Conducted BT-Custom'!$AH$3:$AH$7)=0,2440,INDEX('Conducted BT-Custom'!$U$3:$U$7,MATCH(MAX('Conducted BT-Custom'!$AH$3:$AH$7),'Conducted BT-Custom'!$AH$3:$AH$7,0)))</f>
        <v>2440</v>
      </c>
      <c r="CE821" s="2013"/>
      <c r="CF821" s="1966"/>
      <c r="CG821" s="1966" t="str">
        <f>IF(OR($BY$819="",$BY$819=""),"",$BY$819)</f>
        <v/>
      </c>
      <c r="CH821" s="1966">
        <f>BZ821</f>
        <v/>
      </c>
      <c r="CI821" s="1966">
        <f>CA821</f>
        <v/>
      </c>
      <c r="CJ821" s="1528"/>
      <c r="CK821" s="1967"/>
      <c r="CL821" s="209">
        <f>IF(CF821=""," ",IF(ABS(CE821-CF821)&lt;=0.125,"Valid","Not valid"))</f>
        <v/>
      </c>
      <c r="CM821" s="210">
        <f> IF(CE821="","",IF(AND(CE821&lt;&gt;"",CF821=""),IF(CE821&gt;=1,"Medir+Sig Max","No"),IF(CF821&lt;&gt;"",IF(CF821&gt;=1,"Medir+Sig Max","No"),"")))</f>
        <v/>
      </c>
      <c r="CN821" s="1792"/>
      <c r="CO821" s="358">
        <f>IF(CK821="",IF(AND(CE821="",CF821=""),"",IF(CF821="",IF(DE821&gt;1,ROUND(DE821*CE821,3),CE821),IF(DE821&gt;1,ROUND(DE821*CF821,3),CF821))),IF(AND(CE821="",CF821=""),"",IF(CF821="",IF(DE821&gt;1,ROUND(DE821*CE821*(1/(CK821)),3),CE821*(1/(CK821))),IF(DE821&gt;1,ROUND(DE821*CF821*(1/(CK821)),3),CF821*(1/(CK821))))))</f>
        <v/>
      </c>
      <c r="CP821" s="2211">
        <f>IF(COUNTIF(Overview!K12:K14,TRUE)&gt;0,2,IF(COUNTIF(Overview!L12:L14,TRUE)&gt;0,4,0))</f>
        <v/>
      </c>
      <c r="CQ821" s="1475">
        <f>IF(CO821="","",IF(CO821&gt;CP821,"Fail","Pass"))</f>
        <v/>
      </c>
      <c r="CR821" s="1481"/>
      <c r="CS821" s="2002">
        <f>MyTimestamp(CO821)</f>
        <v/>
      </c>
      <c r="CT821" s="1533">
        <f>IF(CE821="",0,15)+IF(CF821="",0,15)</f>
        <v/>
      </c>
      <c r="CU821" s="1534">
        <f>IF(CT821=0,0,2)</f>
        <v/>
      </c>
      <c r="CV821" s="860"/>
      <c r="CW821" s="860"/>
      <c r="CX821" s="2038"/>
      <c r="CY821" s="2049"/>
      <c r="CZ821" s="1544">
        <f>10^(CJ821/20)*100-100</f>
        <v/>
      </c>
      <c r="DA821" s="1360"/>
      <c r="DB821" s="1468"/>
      <c r="DC821" s="1316">
        <f>IF(DA821="","",10^(DA821/10))</f>
        <v/>
      </c>
      <c r="DD821" s="1446">
        <f>IF(ISNUMBER(DB821)=FALSE,"",10^(DB821/10))</f>
        <v/>
      </c>
      <c r="DE821" s="1544">
        <f>IF(AND(ISNUMBER(DC821),ISNUMBER(DD821)),IF(DC821/DD821&gt;1,ROUND((DC821)/DD821,3),1),1)</f>
        <v/>
      </c>
      <c r="DF821" s="1541"/>
      <c r="DG821" s="1541"/>
      <c r="DH821" s="1541"/>
      <c r="DI821" s="1541"/>
      <c r="DJ821" s="1541"/>
      <c r="DK821" s="1541"/>
      <c r="DL821" s="1541"/>
      <c r="DM821" s="1541"/>
      <c r="DN821" s="1541"/>
      <c r="DO821" s="1541"/>
      <c r="DP821" s="1541"/>
      <c r="DQ821" s="1541"/>
      <c r="DR821" s="1541"/>
    </row>
    <row r="822" ht="12.75" x14ac:dyDescent="0.2">
      <c r="A822" s="1541"/>
      <c r="B822" s="1541"/>
      <c r="C822"/>
      <c r="D822" s="130">
        <f>IF(BX$819="Close to Ear","EN 62209-1","EN 62209-2")</f>
        <v/>
      </c>
      <c r="E822" s="130">
        <f>IF(CG822="Close to Ear","2016","2010/A1:2019")</f>
        <v/>
      </c>
      <c r="F822" s="1488" t="inlineStr">
        <is>
          <t>5.6</t>
        </is>
      </c>
      <c r="G822" s="1497"/>
      <c r="H822" s="120">
        <f>BV822</f>
        <v/>
      </c>
      <c r="I822" s="120">
        <f>BW822</f>
        <v/>
      </c>
      <c r="J822" s="687" t="inlineStr">
        <is>
          <t>BT</t>
        </is>
      </c>
      <c r="K822" s="194" t="inlineStr">
        <is>
          <t>2.4 GHz</t>
        </is>
      </c>
      <c r="L822" s="115"/>
      <c r="M822" s="120"/>
      <c r="N822" s="119"/>
      <c r="O822" s="131"/>
      <c r="P822" s="6597"/>
      <c r="Q822" s="131"/>
      <c r="R822" s="131"/>
      <c r="S822" s="120"/>
      <c r="T822" s="120">
        <v>39</v>
      </c>
      <c r="U822" s="120">
        <v>2440</v>
      </c>
      <c r="V822" s="119"/>
      <c r="W822" s="197"/>
      <c r="X822" s="119"/>
      <c r="Y822" s="119"/>
      <c r="Z822" s="119"/>
      <c r="AA822" s="115"/>
      <c r="AB822" s="115"/>
      <c r="AC822" s="689">
        <f>IF(OR(BX$819="Close to Ear",BX$819="Close to Head"),"Head",IF(BX$819="Extremity","Extremity","Body"))</f>
        <v/>
      </c>
      <c r="AD822" s="690">
        <f>CA822</f>
        <v/>
      </c>
      <c r="AE822" s="688">
        <f>CB822</f>
        <v/>
      </c>
      <c r="AF822" s="115"/>
      <c r="AG822" s="808">
        <f>IF(AZ822="","N/A",IF(CQ822="Pass","P","F"))</f>
        <v/>
      </c>
      <c r="AH822" s="129"/>
      <c r="AI822" s="129"/>
      <c r="AJ822" s="129"/>
      <c r="AK822" s="119"/>
      <c r="AL822" s="115"/>
      <c r="AM822" s="119"/>
      <c r="AN822" s="119"/>
      <c r="AO822" s="692"/>
      <c r="AP822" s="692"/>
      <c r="AQ822" s="692"/>
      <c r="AR822" s="692"/>
      <c r="AS822" s="692"/>
      <c r="AT822" s="691">
        <f>CE822</f>
        <v/>
      </c>
      <c r="AU822" s="691">
        <f>CF822</f>
        <v/>
      </c>
      <c r="AV822" s="813"/>
      <c r="AW822" s="813"/>
      <c r="AX822" s="197">
        <f>CZ822</f>
        <v/>
      </c>
      <c r="AY822" s="197">
        <f>DE822</f>
        <v/>
      </c>
      <c r="AZ822" s="3379">
        <f>CO822</f>
        <v/>
      </c>
      <c r="BA822" s="3380"/>
      <c r="BB822" s="197">
        <f>CP822</f>
        <v/>
      </c>
      <c r="BC822" s="813"/>
      <c r="BD822" s="197">
        <f>CR822</f>
        <v/>
      </c>
      <c r="BE822" s="121">
        <f>CS822</f>
        <v/>
      </c>
      <c r="BF822" s="122">
        <f>CT822*60</f>
        <v/>
      </c>
      <c r="BG822" s="121">
        <f>BE822</f>
        <v/>
      </c>
      <c r="BH822" s="122">
        <f>CU822*60</f>
        <v/>
      </c>
      <c r="BI822" s="122">
        <f>CV822</f>
        <v/>
      </c>
      <c r="BJ822" s="117"/>
      <c r="BK822" s="812">
        <f>Overview!$E$7</f>
        <v/>
      </c>
      <c r="BL822" s="117"/>
      <c r="BM822" s="836">
        <f>CW822</f>
        <v/>
      </c>
      <c r="BN822" s="812">
        <f>Overview!$P$153</f>
        <v/>
      </c>
      <c r="BO822" s="117" t="inlineStr">
        <is>
          <t>Modo: BR/EDR</t>
        </is>
      </c>
      <c r="BP822" s="117"/>
      <c r="BQ822" s="115"/>
      <c r="BR822" s="1478"/>
      <c r="BS822" s="1548"/>
      <c r="BT822" s="1978" t="inlineStr">
        <is>
          <t>BT</t>
        </is>
      </c>
      <c r="BU822" s="1979" t="inlineStr">
        <is>
          <t>2.4 GHz</t>
        </is>
      </c>
      <c r="BV822" s="632">
        <f>Overview!$H$28</f>
        <v/>
      </c>
      <c r="BW822" s="2010"/>
      <c r="BX822" s="1978"/>
      <c r="BY822" s="632"/>
      <c r="BZ822" s="2011"/>
      <c r="CA822" s="2012" t="inlineStr">
        <is>
          <t>Right Tilt</t>
        </is>
      </c>
      <c r="CB822" s="200">
        <v>0</v>
      </c>
      <c r="CC822" s="668">
        <f>IF(COUNT('Conducted BT-Custom'!$AH$3:$AH$7)=0,39,INDEX('Conducted BT-Custom'!$T$3:$T$7,MATCH(MAX('Conducted BT-Custom'!$AH$3:$AH$7),'Conducted BT-Custom'!$AH$3:$AH$7,0)))</f>
        <v>39</v>
      </c>
      <c r="CD822" s="668">
        <f>IF(COUNT('Conducted BT-Custom'!$AH$3:$AH$7)=0,2440,INDEX('Conducted BT-Custom'!$U$3:$U$7,MATCH(MAX('Conducted BT-Custom'!$AH$3:$AH$7),'Conducted BT-Custom'!$AH$3:$AH$7,0)))</f>
        <v>2440</v>
      </c>
      <c r="CE822" s="2013"/>
      <c r="CF822" s="1966"/>
      <c r="CG822" s="1966" t="str">
        <f>IF(OR($BY$819="",$BY$819=""),"",$BY$819)</f>
        <v/>
      </c>
      <c r="CH822" s="1966">
        <f>BZ822</f>
        <v/>
      </c>
      <c r="CI822" s="1966">
        <f>CA822</f>
        <v/>
      </c>
      <c r="CJ822" s="1528"/>
      <c r="CK822" s="1967"/>
      <c r="CL822" s="209">
        <f>IF(CF822=""," ",IF(ABS(CE822-CF822)&lt;=0.125,"Valid","Not valid"))</f>
        <v/>
      </c>
      <c r="CM822" s="210">
        <f> IF(CE822="","",IF(AND(CE822&lt;&gt;"",CF822=""),IF(CE822&gt;=1,"Medir+Sig Max","No"),IF(CF822&lt;&gt;"",IF(CF822&gt;=1,"Medir+Sig Max","No"),"")))</f>
        <v/>
      </c>
      <c r="CN822" s="1792"/>
      <c r="CO822" s="358">
        <f>IF(CK822="",IF(AND(CE822="",CF822=""),"",IF(CF822="",IF(DE822&gt;1,ROUND(DE822*CE822,3),CE822),IF(DE822&gt;1,ROUND(DE822*CF822,3),CF822))),IF(AND(CE822="",CF822=""),"",IF(CF822="",IF(DE822&gt;1,ROUND(DE822*CE822*(1/(CK822)),3),CE822*(1/(CK822))),IF(DE822&gt;1,ROUND(DE822*CF822*(1/(CK822)),3),CF822*(1/(CK822))))))</f>
        <v/>
      </c>
      <c r="CP822" s="2211">
        <f>IF(COUNTIF(Overview!K12:K14,TRUE)&gt;0,2,IF(COUNTIF(Overview!L12:L14,TRUE)&gt;0,4,0))</f>
        <v/>
      </c>
      <c r="CQ822" s="1475">
        <f>IF(CO822="","",IF(CO822&gt;CP822,"Fail","Pass"))</f>
        <v/>
      </c>
      <c r="CR822" s="1481"/>
      <c r="CS822" s="2002">
        <f>MyTimestamp(CO822)</f>
        <v/>
      </c>
      <c r="CT822" s="1533">
        <f>IF(CE822="",0,15)+IF(CF822="",0,15)</f>
        <v/>
      </c>
      <c r="CU822" s="1534">
        <f>IF(CT822=0,0,2)</f>
        <v/>
      </c>
      <c r="CV822" s="860"/>
      <c r="CW822" s="860"/>
      <c r="CX822" s="2038"/>
      <c r="CY822" s="2049"/>
      <c r="CZ822" s="1544">
        <f>10^(CJ822/20)*100-100</f>
        <v/>
      </c>
      <c r="DA822" s="1360"/>
      <c r="DB822" s="1468"/>
      <c r="DC822" s="1316">
        <f>IF(DA822="","",10^(DA822/10))</f>
        <v/>
      </c>
      <c r="DD822" s="1446">
        <f>IF(ISNUMBER(DB822)=FALSE,"",10^(DB822/10))</f>
        <v/>
      </c>
      <c r="DE822" s="1544">
        <f>IF(AND(ISNUMBER(DC822),ISNUMBER(DD822)),IF(DC822/DD822&gt;1,ROUND((DC822)/DD822,3),1),1)</f>
        <v/>
      </c>
      <c r="DF822" s="1541"/>
      <c r="DG822" s="1541"/>
      <c r="DH822" s="1541"/>
      <c r="DI822" s="1541"/>
      <c r="DJ822" s="1541"/>
      <c r="DK822" s="1541"/>
      <c r="DL822" s="1541"/>
      <c r="DM822" s="1541"/>
      <c r="DN822" s="1541"/>
      <c r="DO822" s="1541"/>
      <c r="DP822" s="1541"/>
      <c r="DQ822" s="1541"/>
      <c r="DR822" s="1541"/>
    </row>
    <row r="823" ht="12.75" x14ac:dyDescent="0.2">
      <c r="A823" s="1541"/>
      <c r="B823" s="1541"/>
      <c r="C823"/>
      <c r="D823" s="130">
        <f>IF(BX$819="Close to Ear","EN 62209-1","EN 62209-2")</f>
        <v/>
      </c>
      <c r="E823" s="130">
        <f>IF(CG823="Close to Ear","2016","2010/A1:2019")</f>
        <v/>
      </c>
      <c r="F823" s="1488" t="inlineStr">
        <is>
          <t>5.6</t>
        </is>
      </c>
      <c r="G823" s="1497"/>
      <c r="H823" s="120">
        <f>BV823</f>
        <v/>
      </c>
      <c r="I823" s="120">
        <f>BW823</f>
        <v/>
      </c>
      <c r="J823" s="687" t="inlineStr">
        <is>
          <t>BT</t>
        </is>
      </c>
      <c r="K823" s="194" t="inlineStr">
        <is>
          <t>2.4 GHz</t>
        </is>
      </c>
      <c r="L823" s="115"/>
      <c r="M823" s="120"/>
      <c r="N823" s="119"/>
      <c r="O823" s="131"/>
      <c r="P823" s="6597"/>
      <c r="Q823" s="131"/>
      <c r="R823" s="131"/>
      <c r="S823" s="120"/>
      <c r="T823" s="120">
        <v>39</v>
      </c>
      <c r="U823" s="120">
        <v>2440</v>
      </c>
      <c r="V823" s="119"/>
      <c r="W823" s="197"/>
      <c r="X823" s="119"/>
      <c r="Y823" s="119"/>
      <c r="Z823" s="119"/>
      <c r="AA823" s="115"/>
      <c r="AB823" s="115"/>
      <c r="AC823" s="689">
        <f>IF(OR(BX$819="Close to Ear",BX$819="Close to Head"),"Head",IF(BX$819="Extremity","Extremity","Body"))</f>
        <v/>
      </c>
      <c r="AD823" s="690">
        <f>CA823</f>
        <v/>
      </c>
      <c r="AE823" s="688">
        <f>CB823</f>
        <v/>
      </c>
      <c r="AF823" s="115"/>
      <c r="AG823" s="808">
        <f>IF(AZ823="","N/A",IF(CQ823="Pass","P","F"))</f>
        <v/>
      </c>
      <c r="AH823" s="129"/>
      <c r="AI823" s="129"/>
      <c r="AJ823" s="129"/>
      <c r="AK823" s="119"/>
      <c r="AL823" s="115"/>
      <c r="AM823" s="119"/>
      <c r="AN823" s="119"/>
      <c r="AO823" s="692"/>
      <c r="AP823" s="692"/>
      <c r="AQ823" s="692"/>
      <c r="AR823" s="692"/>
      <c r="AS823" s="692"/>
      <c r="AT823" s="691">
        <f>CE823</f>
        <v/>
      </c>
      <c r="AU823" s="691">
        <f>CF823</f>
        <v/>
      </c>
      <c r="AV823" s="813"/>
      <c r="AW823" s="813"/>
      <c r="AX823" s="197">
        <f>CZ823</f>
        <v/>
      </c>
      <c r="AY823" s="197">
        <f>DE823</f>
        <v/>
      </c>
      <c r="AZ823" s="3379">
        <f>CO823</f>
        <v/>
      </c>
      <c r="BA823" s="3380"/>
      <c r="BB823" s="197">
        <f>CP823</f>
        <v/>
      </c>
      <c r="BC823" s="813"/>
      <c r="BD823" s="197">
        <f>CR823</f>
        <v/>
      </c>
      <c r="BE823" s="121">
        <f>CS823</f>
        <v/>
      </c>
      <c r="BF823" s="122">
        <f>CT823*60</f>
        <v/>
      </c>
      <c r="BG823" s="121">
        <f>BE823</f>
        <v/>
      </c>
      <c r="BH823" s="122">
        <f>CU823*60</f>
        <v/>
      </c>
      <c r="BI823" s="122">
        <f>CV823</f>
        <v/>
      </c>
      <c r="BJ823" s="117"/>
      <c r="BK823" s="812">
        <f>Overview!$E$7</f>
        <v/>
      </c>
      <c r="BL823" s="117"/>
      <c r="BM823" s="836">
        <f>CW823</f>
        <v/>
      </c>
      <c r="BN823" s="812">
        <f>Overview!$P$153</f>
        <v/>
      </c>
      <c r="BO823" s="117" t="inlineStr">
        <is>
          <t>Modo: BR/EDR</t>
        </is>
      </c>
      <c r="BP823" s="117"/>
      <c r="BQ823" s="115"/>
      <c r="BR823" s="1478"/>
      <c r="BS823" s="1548"/>
      <c r="BT823" s="1978" t="inlineStr">
        <is>
          <t>BT</t>
        </is>
      </c>
      <c r="BU823" s="1979" t="inlineStr">
        <is>
          <t>2.4 GHz</t>
        </is>
      </c>
      <c r="BV823" s="632">
        <f>Overview!$H$28</f>
        <v/>
      </c>
      <c r="BW823" s="2010"/>
      <c r="BX823" s="1978"/>
      <c r="BY823" s="670"/>
      <c r="BZ823" s="2011"/>
      <c r="CA823" s="670" t="str">
        <f>IF(COUNT(CF819:CF822)=0,IF(COUNT(CE819:CE822)=0,"TBD",VLOOKUP(MAX(CE819:CE822),CE819:CI822,5,FALSE)),VLOOKUP(MAX(CF819:CF822),CF819:CI822,4,FALSE))</f>
        <v>TBD</v>
      </c>
      <c r="CB823" s="200">
        <v>0</v>
      </c>
      <c r="CC823" s="551">
        <f>IF(COUNT('Conducted BT-Custom'!$AH$3:$AH$7)=0,39,INDEX('Conducted BT-Custom'!$T$3:$T$7,MATCH(MAX('Conducted BT-Custom'!$AH$3:$AH$7),'Conducted BT-Custom'!$AH$3:$AH$7,0)))</f>
        <v>39</v>
      </c>
      <c r="CD823" s="551">
        <f>IF(COUNT('Conducted BT-Custom'!$AH$3:$AH$7)=0,2440,INDEX('Conducted BT-Custom'!$U$3:$U$7,MATCH(MAX('Conducted BT-Custom'!$AH$3:$AH$7),'Conducted BT-Custom'!$AH$3:$AH$7,0)))</f>
        <v>2440</v>
      </c>
      <c r="CE823" s="2013"/>
      <c r="CF823" s="1966"/>
      <c r="CG823" s="1966" t="str">
        <f>IF(OR($BY$819="",$BY$819=""),"",$BY$819)</f>
        <v/>
      </c>
      <c r="CH823" s="1966">
        <f>BZ823</f>
        <v/>
      </c>
      <c r="CI823" s="1966">
        <f>CA823</f>
        <v/>
      </c>
      <c r="CJ823" s="1528"/>
      <c r="CK823" s="1967"/>
      <c r="CL823" s="209">
        <f>IF(CF823=""," ",IF(ABS(CE823-CF823)&lt;=0.125,"Valid","Not valid"))</f>
        <v/>
      </c>
      <c r="CM823" s="210">
        <f> IF(CE823="","",IF(AND(CE823&lt;&gt;"",CF823=""),IF(CE823&gt;=1,"Medir+Sig Max","No"),IF(CF823&lt;&gt;"",IF(CF823&gt;=1,"Medir+Sig Max","No"),"")))</f>
        <v/>
      </c>
      <c r="CN823" s="1792"/>
      <c r="CO823" s="358">
        <f>IF(CK823="",IF(AND(CE823="",CF823=""),"",IF(CF823="",IF(DE823&gt;1,ROUND(DE823*CE823,3),CE823),IF(DE823&gt;1,ROUND(DE823*CF823,3),CF823))),IF(AND(CE823="",CF823=""),"",IF(CF823="",IF(DE823&gt;1,ROUND(DE823*CE823*(1/(CK823)),3),CE823*(1/(CK823))),IF(DE823&gt;1,ROUND(DE823*CF823*(1/(CK823)),3),CF823*(1/(CK823))))))</f>
        <v/>
      </c>
      <c r="CP823" s="2211">
        <f>IF(COUNTIF(Overview!K12:K14,TRUE)&gt;0,2,IF(COUNTIF(Overview!L12:L14,TRUE)&gt;0,4,0))</f>
        <v/>
      </c>
      <c r="CQ823" s="1475">
        <f>IF(CO823="","",IF(CO823&gt;CP823,"Fail","Pass"))</f>
        <v/>
      </c>
      <c r="CR823" s="1481"/>
      <c r="CS823" s="2002">
        <f>MyTimestamp(CO823)</f>
        <v/>
      </c>
      <c r="CT823" s="1533">
        <f>IF(CE823="",0,15)+IF(CF823="",0,15)</f>
        <v/>
      </c>
      <c r="CU823" s="1534">
        <f>IF(CT823=0,0,2)</f>
        <v/>
      </c>
      <c r="CV823" s="860"/>
      <c r="CW823" s="860"/>
      <c r="CX823" s="2038"/>
      <c r="CY823" s="2049"/>
      <c r="CZ823" s="1544">
        <f>10^(CJ823/20)*100-100</f>
        <v/>
      </c>
      <c r="DA823" s="1360"/>
      <c r="DB823" s="1455"/>
      <c r="DC823" s="1316">
        <f>IF(DA823="","",10^(DA823/10))</f>
        <v/>
      </c>
      <c r="DD823" s="1446">
        <f>IF(ISNUMBER(DB823)=FALSE,"",10^(DB823/10))</f>
        <v/>
      </c>
      <c r="DE823" s="1544">
        <f>IF(AND(ISNUMBER(DC823),ISNUMBER(DD823)),IF(DC823/DD823&gt;1,ROUND((DC823)/DD823,3),1),1)</f>
        <v/>
      </c>
      <c r="DF823" s="1541"/>
      <c r="DG823" s="1541"/>
      <c r="DH823" s="1541"/>
      <c r="DI823" s="1541"/>
      <c r="DJ823" s="1541"/>
      <c r="DK823" s="1541"/>
      <c r="DL823" s="1541"/>
      <c r="DM823" s="1541"/>
      <c r="DN823" s="1541"/>
      <c r="DO823" s="1541"/>
      <c r="DP823" s="1541"/>
      <c r="DQ823" s="1541"/>
      <c r="DR823" s="1541"/>
    </row>
    <row r="824" ht="12.75" x14ac:dyDescent="0.2">
      <c r="A824" s="1541"/>
      <c r="B824" s="1541"/>
      <c r="C824"/>
      <c r="D824" s="130">
        <f>IF(BX$819="Close to Ear","EN 62209-1","EN 62209-2")</f>
        <v/>
      </c>
      <c r="E824" s="130">
        <f>IF(CG824="Close to Ear","2016","2010/A1:2019")</f>
        <v/>
      </c>
      <c r="F824" s="1488" t="inlineStr">
        <is>
          <t>5.6</t>
        </is>
      </c>
      <c r="G824" s="1497"/>
      <c r="H824" s="120">
        <f>BV824</f>
        <v/>
      </c>
      <c r="I824" s="120">
        <f>BW824</f>
        <v/>
      </c>
      <c r="J824" s="687" t="inlineStr">
        <is>
          <t>BT</t>
        </is>
      </c>
      <c r="K824" s="194" t="inlineStr">
        <is>
          <t>2.4 GHz</t>
        </is>
      </c>
      <c r="L824" s="115"/>
      <c r="M824" s="120"/>
      <c r="N824" s="119"/>
      <c r="O824" s="131"/>
      <c r="P824" s="6597"/>
      <c r="Q824" s="131"/>
      <c r="R824" s="131"/>
      <c r="S824" s="120"/>
      <c r="T824" s="120">
        <v>39</v>
      </c>
      <c r="U824" s="120">
        <v>2440</v>
      </c>
      <c r="V824" s="119"/>
      <c r="W824" s="197"/>
      <c r="X824" s="119"/>
      <c r="Y824" s="119"/>
      <c r="Z824" s="119"/>
      <c r="AA824" s="115"/>
      <c r="AB824" s="115"/>
      <c r="AC824" s="689">
        <f>IF(OR(BX$819="Close to Ear",BX$819="Close to Head"),"Head",IF(BX$819="Extremity","Extremity","Body"))</f>
        <v/>
      </c>
      <c r="AD824" s="690">
        <f>CA824</f>
        <v/>
      </c>
      <c r="AE824" s="688">
        <f>CB824</f>
        <v/>
      </c>
      <c r="AF824" s="115"/>
      <c r="AG824" s="808">
        <f>IF(AZ824="","N/A",IF(CQ824="Pass","P","F"))</f>
        <v/>
      </c>
      <c r="AH824" s="129"/>
      <c r="AI824" s="129"/>
      <c r="AJ824" s="129"/>
      <c r="AK824" s="119"/>
      <c r="AL824" s="115"/>
      <c r="AM824" s="119"/>
      <c r="AN824" s="119"/>
      <c r="AO824" s="692"/>
      <c r="AP824" s="692"/>
      <c r="AQ824" s="692"/>
      <c r="AR824" s="692"/>
      <c r="AS824" s="692"/>
      <c r="AT824" s="691">
        <f>CE824</f>
        <v/>
      </c>
      <c r="AU824" s="691">
        <f>CF824</f>
        <v/>
      </c>
      <c r="AV824" s="813"/>
      <c r="AW824" s="813"/>
      <c r="AX824" s="197">
        <f>CZ824</f>
        <v/>
      </c>
      <c r="AY824" s="197">
        <f>DE824</f>
        <v/>
      </c>
      <c r="AZ824" s="3379">
        <f>CO824</f>
        <v/>
      </c>
      <c r="BA824" s="3380"/>
      <c r="BB824" s="197">
        <f>CP824</f>
        <v/>
      </c>
      <c r="BC824" s="813"/>
      <c r="BD824" s="197">
        <f>CR824</f>
        <v/>
      </c>
      <c r="BE824" s="121">
        <f>CS824</f>
        <v/>
      </c>
      <c r="BF824" s="122">
        <f>CT824*60</f>
        <v/>
      </c>
      <c r="BG824" s="121">
        <f>BE824</f>
        <v/>
      </c>
      <c r="BH824" s="122">
        <f>CU824*60</f>
        <v/>
      </c>
      <c r="BI824" s="122">
        <f>CV824</f>
        <v/>
      </c>
      <c r="BJ824" s="117"/>
      <c r="BK824" s="812">
        <f>Overview!$E$7</f>
        <v/>
      </c>
      <c r="BL824" s="117"/>
      <c r="BM824" s="836">
        <f>CW824</f>
        <v/>
      </c>
      <c r="BN824" s="812">
        <f>Overview!$P$153</f>
        <v/>
      </c>
      <c r="BO824" s="117" t="inlineStr">
        <is>
          <t>Modo: BR/EDR</t>
        </is>
      </c>
      <c r="BP824" s="117"/>
      <c r="BQ824" s="115"/>
      <c r="BR824" s="1478"/>
      <c r="BS824" s="1548"/>
      <c r="BT824" s="1978" t="inlineStr">
        <is>
          <t>BT</t>
        </is>
      </c>
      <c r="BU824" s="1979" t="inlineStr">
        <is>
          <t>2.4 GHz</t>
        </is>
      </c>
      <c r="BV824" s="632">
        <f>Overview!$H$28</f>
        <v/>
      </c>
      <c r="BW824" s="2010"/>
      <c r="BX824" s="1985"/>
      <c r="BY824" s="670"/>
      <c r="BZ824" s="2011"/>
      <c r="CA824" s="670" t="str">
        <f>CA823</f>
        <v>TBD</v>
      </c>
      <c r="CB824" s="200">
        <v>0</v>
      </c>
      <c r="CC824" s="551">
        <f>IF(COUNT('Conducted BT-Custom'!$AH$3:$AH$7)=0,39,INDEX('Conducted BT-Custom'!$T$3:$T$7,MATCH(MAX('Conducted BT-Custom'!$AH$3:$AH$7),'Conducted BT-Custom'!$AH$3:$AH$7,0)))</f>
        <v>39</v>
      </c>
      <c r="CD824" s="551">
        <f>IF(COUNT('Conducted BT-Custom'!$AH$3:$AH$7)=0,2440,INDEX('Conducted BT-Custom'!$U$3:$U$7,MATCH(MAX('Conducted BT-Custom'!$AH$3:$AH$7),'Conducted BT-Custom'!$AH$3:$AH$7,0)))</f>
        <v>2440</v>
      </c>
      <c r="CE824" s="2013"/>
      <c r="CF824" s="1966"/>
      <c r="CG824" s="1966" t="str">
        <f>IF(OR($BY$819="",$BY$819=""),"",$BY$819)</f>
        <v/>
      </c>
      <c r="CH824" s="1966">
        <f>BZ824</f>
        <v/>
      </c>
      <c r="CI824" s="1966">
        <f>CA824</f>
        <v/>
      </c>
      <c r="CJ824" s="1528"/>
      <c r="CK824" s="1967"/>
      <c r="CL824" s="209">
        <f>IF(CF824=""," ",IF(ABS(CE824-CF824)&lt;=0.125,"Valid","Not valid"))</f>
        <v/>
      </c>
      <c r="CM824" s="210">
        <f> IF(CE824="","",IF(AND(CE824&lt;&gt;"",CF824=""),IF(CE824&gt;=1,"Medir+Sig Max","No"),IF(CF824&lt;&gt;"",IF(CF824&gt;=1,"Medir+Sig Max","No"),"")))</f>
        <v/>
      </c>
      <c r="CN824" s="1792"/>
      <c r="CO824" s="358">
        <f>IF(CK824="",IF(AND(CE824="",CF824=""),"",IF(CF824="",IF(DE824&gt;1,ROUND(DE824*CE824,3),CE824),IF(DE824&gt;1,ROUND(DE824*CF824,3),CF824))),IF(AND(CE824="",CF824=""),"",IF(CF824="",IF(DE824&gt;1,ROUND(DE824*CE824*(1/(CK824)),3),CE824*(1/(CK824))),IF(DE824&gt;1,ROUND(DE824*CF824*(1/(CK824)),3),CF824*(1/(CK824))))))</f>
        <v/>
      </c>
      <c r="CP824" s="2211">
        <f>IF(COUNTIF(Overview!K12:K14,TRUE)&gt;0,2,IF(COUNTIF(Overview!L12:L14,TRUE)&gt;0,4,0))</f>
        <v/>
      </c>
      <c r="CQ824" s="1475">
        <f>IF(CO824="","",IF(CO824&gt;CP824,"Fail","Pass"))</f>
        <v/>
      </c>
      <c r="CR824" s="1482"/>
      <c r="CS824" s="2002">
        <f>MyTimestamp(CO824)</f>
        <v/>
      </c>
      <c r="CT824" s="1533">
        <f>IF(CE824="",0,15)+IF(CF824="",0,15)</f>
        <v/>
      </c>
      <c r="CU824" s="1534">
        <f>IF(CT824=0,0,2)</f>
        <v/>
      </c>
      <c r="CV824" s="860"/>
      <c r="CW824" s="860"/>
      <c r="CX824" s="2038"/>
      <c r="CY824" s="2049"/>
      <c r="CZ824" s="1544">
        <f>10^(CJ824/20)*100-100</f>
        <v/>
      </c>
      <c r="DA824" s="1360"/>
      <c r="DB824" s="764"/>
      <c r="DC824" s="1316">
        <f>IF(DA824="","",10^(DA824/10))</f>
        <v/>
      </c>
      <c r="DD824" s="1446">
        <f>IF(ISNUMBER(DB824)=FALSE,"",10^(DB824/10))</f>
        <v/>
      </c>
      <c r="DE824" s="1544">
        <f>IF(AND(ISNUMBER(DC824),ISNUMBER(DD824)),IF(DC824/DD824&gt;1,ROUND((DC824)/DD824,3),1),1)</f>
        <v/>
      </c>
      <c r="DF824" s="1541"/>
      <c r="DG824" s="1541"/>
      <c r="DH824" s="1541"/>
      <c r="DI824" s="1541"/>
      <c r="DJ824" s="1541"/>
      <c r="DK824" s="1541"/>
      <c r="DL824" s="1541"/>
      <c r="DM824" s="1541"/>
      <c r="DN824" s="1541"/>
      <c r="DO824" s="1541"/>
      <c r="DP824" s="1541"/>
      <c r="DQ824" s="1541"/>
      <c r="DR824" s="1541"/>
    </row>
    <row r="825" ht="12.75" x14ac:dyDescent="0.2">
      <c r="A825" s="1541"/>
      <c r="B825" s="1541"/>
      <c r="C825"/>
      <c r="D825" s="130">
        <f>IF(BX$819="Close to Ear","EN 62209-1","EN 62209-2")</f>
        <v/>
      </c>
      <c r="E825" s="130">
        <f>IF(CG825="Close to Ear","2016","2010/A1:2019")</f>
        <v/>
      </c>
      <c r="F825" s="1488" t="inlineStr">
        <is>
          <t>5.6</t>
        </is>
      </c>
      <c r="G825" s="1497"/>
      <c r="H825" s="120">
        <f>BV825</f>
        <v/>
      </c>
      <c r="I825" s="120">
        <f>BW825</f>
        <v/>
      </c>
      <c r="J825" s="687" t="inlineStr">
        <is>
          <t>BT</t>
        </is>
      </c>
      <c r="K825" s="194" t="inlineStr">
        <is>
          <t>2.4 GHz</t>
        </is>
      </c>
      <c r="L825" s="115"/>
      <c r="M825" s="120"/>
      <c r="N825" s="119"/>
      <c r="O825" s="131"/>
      <c r="P825" s="6597"/>
      <c r="Q825" s="131"/>
      <c r="R825" s="131"/>
      <c r="S825" s="120"/>
      <c r="T825" s="120">
        <v>39</v>
      </c>
      <c r="U825" s="120">
        <v>2440</v>
      </c>
      <c r="V825" s="119"/>
      <c r="W825" s="197"/>
      <c r="X825" s="119"/>
      <c r="Y825" s="119"/>
      <c r="Z825" s="119"/>
      <c r="AA825" s="115"/>
      <c r="AB825" s="115"/>
      <c r="AC825" s="689">
        <f>IF(OR(BX$819="Close to Ear",BX$819="Close to Head"),"Head",IF(BX$819="Extremity","Extremity","Body"))</f>
        <v/>
      </c>
      <c r="AD825" s="690">
        <f>CA825</f>
        <v/>
      </c>
      <c r="AE825" s="688">
        <f>CB825</f>
        <v/>
      </c>
      <c r="AF825" s="115"/>
      <c r="AG825" s="808">
        <f>IF(AZ825="","N/A",IF(CQ825="Pass","P","F"))</f>
        <v/>
      </c>
      <c r="AH825" s="129"/>
      <c r="AI825" s="129"/>
      <c r="AJ825" s="129"/>
      <c r="AK825" s="119"/>
      <c r="AL825" s="115"/>
      <c r="AM825" s="119"/>
      <c r="AN825" s="119"/>
      <c r="AO825" s="692"/>
      <c r="AP825" s="692"/>
      <c r="AQ825" s="692"/>
      <c r="AR825" s="692"/>
      <c r="AS825" s="692"/>
      <c r="AT825" s="691">
        <f>CE825</f>
        <v/>
      </c>
      <c r="AU825" s="691">
        <f>CF825</f>
        <v/>
      </c>
      <c r="AV825" s="813"/>
      <c r="AW825" s="813"/>
      <c r="AX825" s="197">
        <f>CZ825</f>
        <v/>
      </c>
      <c r="AY825" s="197">
        <f>DE825</f>
        <v/>
      </c>
      <c r="AZ825" s="3379">
        <f>CO825</f>
        <v/>
      </c>
      <c r="BA825" s="3380"/>
      <c r="BB825" s="197">
        <f>CP825</f>
        <v/>
      </c>
      <c r="BC825" s="813"/>
      <c r="BD825" s="197">
        <f>CR825</f>
        <v/>
      </c>
      <c r="BE825" s="121">
        <f>CS825</f>
        <v/>
      </c>
      <c r="BF825" s="122">
        <f>CT825*60</f>
        <v/>
      </c>
      <c r="BG825" s="121">
        <f>BE825</f>
        <v/>
      </c>
      <c r="BH825" s="122">
        <f>CU825*60</f>
        <v/>
      </c>
      <c r="BI825" s="122">
        <f>CV825</f>
        <v/>
      </c>
      <c r="BJ825" s="117"/>
      <c r="BK825" s="812">
        <f>Overview!$E$7</f>
        <v/>
      </c>
      <c r="BL825" s="117"/>
      <c r="BM825" s="836">
        <f>CW825</f>
        <v/>
      </c>
      <c r="BN825" s="812">
        <f>Overview!$P$153</f>
        <v/>
      </c>
      <c r="BO825" s="117" t="inlineStr">
        <is>
          <t>Modo: BR/EDR</t>
        </is>
      </c>
      <c r="BP825" s="117"/>
      <c r="BQ825" s="115"/>
      <c r="BR825" s="1478"/>
      <c r="BS825" s="1548"/>
      <c r="BT825" s="1978" t="inlineStr">
        <is>
          <t>BT</t>
        </is>
      </c>
      <c r="BU825" s="1979" t="inlineStr">
        <is>
          <t>2.4 GHz</t>
        </is>
      </c>
      <c r="BV825" s="632">
        <f>Overview!$H$28</f>
        <v/>
      </c>
      <c r="BW825" s="2010"/>
      <c r="BX825" s="1985"/>
      <c r="BY825" s="670"/>
      <c r="BZ825" s="2011"/>
      <c r="CA825" s="670" t="str">
        <f>CONCATENATE(CA823," - Battery check 1")</f>
        <v>TBD - Battery check 1</v>
      </c>
      <c r="CB825" s="200">
        <v>0</v>
      </c>
      <c r="CC825" s="551">
        <f>IF(COUNT('Conducted BT-Custom'!$AH$3:$AH$7)=0,39,INDEX('Conducted BT-Custom'!$T$3:$T$7,MATCH(MAX('Conducted BT-Custom'!$AH$3:$AH$7),'Conducted BT-Custom'!$AH$3:$AH$7,0)))</f>
        <v>39</v>
      </c>
      <c r="CD825" s="551">
        <f>IF(COUNT('Conducted BT-Custom'!$AH$3:$AH$7)=0,2440,INDEX('Conducted BT-Custom'!$U$3:$U$7,MATCH(MAX('Conducted BT-Custom'!$AH$3:$AH$7),'Conducted BT-Custom'!$AH$3:$AH$7,0)))</f>
        <v>2440</v>
      </c>
      <c r="CE825" s="2013"/>
      <c r="CF825" s="1966"/>
      <c r="CG825" s="1966" t="str">
        <f>IF(OR($BY$819="",$BY$819=""),"",$BY$819)</f>
        <v/>
      </c>
      <c r="CH825" s="1966">
        <f>BZ825</f>
        <v/>
      </c>
      <c r="CI825" s="1966">
        <f>CA825</f>
        <v/>
      </c>
      <c r="CJ825" s="1528"/>
      <c r="CK825" s="1967"/>
      <c r="CL825" s="209">
        <f>IF(CF825=""," ",IF(ABS(CE825-CF825)&lt;=0.125,"Valid","Not valid"))</f>
        <v/>
      </c>
      <c r="CM825" s="210">
        <f> IF(CE825="","",IF(AND(CE825&lt;&gt;"",CF825=""),IF(CE825&gt;=1,"Medir+Sig Max","No"),IF(CF825&lt;&gt;"",IF(CF825&gt;=1,"Medir+Sig Max","No"),"")))</f>
        <v/>
      </c>
      <c r="CN825" s="1792"/>
      <c r="CO825" s="358">
        <f>IF(CK825="",IF(AND(CE825="",CF825=""),"",IF(CF825="",IF(DE825&gt;1,ROUND(DE825*CE825,3),CE825),IF(DE825&gt;1,ROUND(DE825*CF825,3),CF825))),IF(AND(CE825="",CF825=""),"",IF(CF825="",IF(DE825&gt;1,ROUND(DE825*CE825*(1/(CK825)),3),CE825*(1/(CK825))),IF(DE825&gt;1,ROUND(DE825*CF825*(1/(CK825)),3),CF825*(1/(CK825))))))</f>
        <v/>
      </c>
      <c r="CP825" s="2211">
        <f>IF(COUNTIF(Overview!K12:K14,TRUE)&gt;0,2,IF(COUNTIF(Overview!L12:L14,TRUE)&gt;0,4,0))</f>
        <v/>
      </c>
      <c r="CQ825" s="1475">
        <f>IF(CO825="","",IF(CO825&gt;CP825,"Fail","Pass"))</f>
        <v/>
      </c>
      <c r="CR825" s="1482"/>
      <c r="CS825" s="2002">
        <f>MyTimestamp(CO825)</f>
        <v/>
      </c>
      <c r="CT825" s="1533">
        <f>IF(CE825="",0,15)+IF(CF825="",0,15)</f>
        <v/>
      </c>
      <c r="CU825" s="1534">
        <f>IF(CT825=0,0,2)</f>
        <v/>
      </c>
      <c r="CV825" s="860"/>
      <c r="CW825" s="860"/>
      <c r="CX825" s="2038"/>
      <c r="CY825" s="2049"/>
      <c r="CZ825" s="1544">
        <f>10^(CJ825/20)*100-100</f>
        <v/>
      </c>
      <c r="DA825" s="1360"/>
      <c r="DB825" s="764"/>
      <c r="DC825" s="1316">
        <f>IF(DA825="","",10^(DA825/10))</f>
        <v/>
      </c>
      <c r="DD825" s="1446">
        <f>IF(ISNUMBER(DB825)=FALSE,"",10^(DB825/10))</f>
        <v/>
      </c>
      <c r="DE825" s="1544">
        <f>IF(AND(ISNUMBER(DC825),ISNUMBER(DD825)),IF(DC825/DD825&gt;1,ROUND((DC825)/DD825,3),1),1)</f>
        <v/>
      </c>
      <c r="DF825" s="1541"/>
      <c r="DG825" s="1541"/>
      <c r="DH825" s="1541"/>
      <c r="DI825" s="1541"/>
      <c r="DJ825" s="1541"/>
      <c r="DK825" s="1541"/>
      <c r="DL825" s="1541"/>
      <c r="DM825" s="1541"/>
      <c r="DN825" s="1541"/>
      <c r="DO825" s="1541"/>
      <c r="DP825" s="1541"/>
      <c r="DQ825" s="1541"/>
      <c r="DR825" s="1541"/>
    </row>
    <row r="826" ht="12.75" x14ac:dyDescent="0.2">
      <c r="A826" s="1541"/>
      <c r="B826" s="1541"/>
      <c r="C826"/>
      <c r="D826" s="130">
        <f>IF(BX$819="Close to Ear","EN 62209-1","EN 62209-2")</f>
        <v/>
      </c>
      <c r="E826" s="130">
        <f>IF(CG826="Close to Ear","2016","2010/A1:2019")</f>
        <v/>
      </c>
      <c r="F826" s="1488" t="inlineStr">
        <is>
          <t>5.6</t>
        </is>
      </c>
      <c r="G826" s="1497"/>
      <c r="H826" s="120">
        <f>BV826</f>
        <v/>
      </c>
      <c r="I826" s="120">
        <f>BW826</f>
        <v/>
      </c>
      <c r="J826" s="687" t="inlineStr">
        <is>
          <t>BT</t>
        </is>
      </c>
      <c r="K826" s="194" t="inlineStr">
        <is>
          <t>2.4 GHz</t>
        </is>
      </c>
      <c r="L826" s="115"/>
      <c r="M826" s="120"/>
      <c r="N826" s="119"/>
      <c r="O826" s="131"/>
      <c r="P826" s="6597"/>
      <c r="Q826" s="131"/>
      <c r="R826" s="131"/>
      <c r="S826" s="120"/>
      <c r="T826" s="120">
        <v>39</v>
      </c>
      <c r="U826" s="120">
        <v>2440</v>
      </c>
      <c r="V826" s="119"/>
      <c r="W826" s="197"/>
      <c r="X826" s="119"/>
      <c r="Y826" s="119"/>
      <c r="Z826" s="119"/>
      <c r="AA826" s="115"/>
      <c r="AB826" s="115"/>
      <c r="AC826" s="689">
        <f>IF(OR(BX$819="Close to Ear",BX$819="Close to Head"),"Head",IF(BX$819="Extremity","Extremity","Body"))</f>
        <v/>
      </c>
      <c r="AD826" s="690">
        <f>CA826</f>
        <v/>
      </c>
      <c r="AE826" s="688">
        <f>CB826</f>
        <v/>
      </c>
      <c r="AF826" s="115"/>
      <c r="AG826" s="808">
        <f>IF(AZ826="","N/A",IF(CQ826="Pass","P","F"))</f>
        <v/>
      </c>
      <c r="AH826" s="129"/>
      <c r="AI826" s="129"/>
      <c r="AJ826" s="129"/>
      <c r="AK826" s="119"/>
      <c r="AL826" s="115"/>
      <c r="AM826" s="119"/>
      <c r="AN826" s="119"/>
      <c r="AO826" s="692"/>
      <c r="AP826" s="692"/>
      <c r="AQ826" s="692"/>
      <c r="AR826" s="692"/>
      <c r="AS826" s="692"/>
      <c r="AT826" s="691">
        <f>CE826</f>
        <v/>
      </c>
      <c r="AU826" s="691">
        <f>CF826</f>
        <v/>
      </c>
      <c r="AV826" s="813"/>
      <c r="AW826" s="813"/>
      <c r="AX826" s="197">
        <f>CZ826</f>
        <v/>
      </c>
      <c r="AY826" s="197">
        <f>DE826</f>
        <v/>
      </c>
      <c r="AZ826" s="3379">
        <f>CO826</f>
        <v/>
      </c>
      <c r="BA826" s="3380"/>
      <c r="BB826" s="197">
        <f>CP826</f>
        <v/>
      </c>
      <c r="BC826" s="813"/>
      <c r="BD826" s="197">
        <f>CR826</f>
        <v/>
      </c>
      <c r="BE826" s="121">
        <f>CS826</f>
        <v/>
      </c>
      <c r="BF826" s="122">
        <f>CT826*60</f>
        <v/>
      </c>
      <c r="BG826" s="121">
        <f>BE826</f>
        <v/>
      </c>
      <c r="BH826" s="122">
        <f>CU826*60</f>
        <v/>
      </c>
      <c r="BI826" s="122">
        <f>CV826</f>
        <v/>
      </c>
      <c r="BJ826" s="117"/>
      <c r="BK826" s="812">
        <f>Overview!$E$7</f>
        <v/>
      </c>
      <c r="BL826" s="117"/>
      <c r="BM826" s="836">
        <f>CW826</f>
        <v/>
      </c>
      <c r="BN826" s="812">
        <f>Overview!$P$153</f>
        <v/>
      </c>
      <c r="BO826" s="117" t="inlineStr">
        <is>
          <t>Modo: BR/EDR</t>
        </is>
      </c>
      <c r="BP826" s="117"/>
      <c r="BQ826" s="115"/>
      <c r="BR826" s="1478"/>
      <c r="BS826" s="1548"/>
      <c r="BT826" s="1978" t="inlineStr">
        <is>
          <t>BT</t>
        </is>
      </c>
      <c r="BU826" s="1979" t="inlineStr">
        <is>
          <t>2.4 GHz</t>
        </is>
      </c>
      <c r="BV826" s="632">
        <f>Overview!$H$28</f>
        <v/>
      </c>
      <c r="BW826" s="2010"/>
      <c r="BX826" s="1985"/>
      <c r="BY826" s="670"/>
      <c r="BZ826" s="2011"/>
      <c r="CA826" s="670" t="str">
        <f>CONCATENATE(CA824," - Battery check 2")</f>
        <v>TBD - Battery check 2</v>
      </c>
      <c r="CB826" s="200">
        <v>0</v>
      </c>
      <c r="CC826" s="551">
        <f>IF(COUNT('Conducted BT-Custom'!$AH$3:$AH$7)=0,39,INDEX('Conducted BT-Custom'!$T$3:$T$7,MATCH(MAX('Conducted BT-Custom'!$AH$3:$AH$7),'Conducted BT-Custom'!$AH$3:$AH$7,0)))</f>
        <v>39</v>
      </c>
      <c r="CD826" s="551">
        <f>IF(COUNT('Conducted BT-Custom'!$AH$3:$AH$7)=0,2440,INDEX('Conducted BT-Custom'!$U$3:$U$7,MATCH(MAX('Conducted BT-Custom'!$AH$3:$AH$7),'Conducted BT-Custom'!$AH$3:$AH$7,0)))</f>
        <v>2440</v>
      </c>
      <c r="CE826" s="2013"/>
      <c r="CF826" s="1966"/>
      <c r="CG826" s="1966" t="str">
        <f>IF(OR($BY$819="",$BY$819=""),"",$BY$819)</f>
        <v/>
      </c>
      <c r="CH826" s="1966">
        <f>BZ826</f>
        <v/>
      </c>
      <c r="CI826" s="1966">
        <f>CA826</f>
        <v/>
      </c>
      <c r="CJ826" s="1528"/>
      <c r="CK826" s="1967"/>
      <c r="CL826" s="209">
        <f>IF(CF826=""," ",IF(ABS(CE826-CF826)&lt;=0.125,"Valid","Not valid"))</f>
        <v/>
      </c>
      <c r="CM826" s="210">
        <f> IF(CE826="","",IF(AND(CE826&lt;&gt;"",CF826=""),IF(CE826&gt;=1,"Medir+Sig Max","No"),IF(CF826&lt;&gt;"",IF(CF826&gt;=1,"Medir+Sig Max","No"),"")))</f>
        <v/>
      </c>
      <c r="CN826" s="1792"/>
      <c r="CO826" s="358">
        <f>IF(CK826="",IF(AND(CE826="",CF826=""),"",IF(CF826="",IF(DE826&gt;1,ROUND(DE826*CE826,3),CE826),IF(DE826&gt;1,ROUND(DE826*CF826,3),CF826))),IF(AND(CE826="",CF826=""),"",IF(CF826="",IF(DE826&gt;1,ROUND(DE826*CE826*(1/(CK826)),3),CE826*(1/(CK826))),IF(DE826&gt;1,ROUND(DE826*CF826*(1/(CK826)),3),CF826*(1/(CK826))))))</f>
        <v/>
      </c>
      <c r="CP826" s="2211">
        <f>IF(COUNTIF(Overview!K12:K14,TRUE)&gt;0,2,IF(COUNTIF(Overview!L12:L14,TRUE)&gt;0,4,0))</f>
        <v/>
      </c>
      <c r="CQ826" s="1475">
        <f>IF(CO826="","",IF(CO826&gt;CP826,"Fail","Pass"))</f>
        <v/>
      </c>
      <c r="CR826" s="1482"/>
      <c r="CS826" s="2002">
        <f>MyTimestamp(CO826)</f>
        <v/>
      </c>
      <c r="CT826" s="1533">
        <f>IF(CE826="",0,15)+IF(CF826="",0,15)</f>
        <v/>
      </c>
      <c r="CU826" s="1534">
        <f>IF(CT826=0,0,2)</f>
        <v/>
      </c>
      <c r="CV826" s="860"/>
      <c r="CW826" s="860"/>
      <c r="CX826" s="2038"/>
      <c r="CY826" s="2049"/>
      <c r="CZ826" s="1544">
        <f>10^(CJ826/20)*100-100</f>
        <v/>
      </c>
      <c r="DA826" s="1360"/>
      <c r="DB826" s="764"/>
      <c r="DC826" s="1316">
        <f>IF(DA826="","",10^(DA826/10))</f>
        <v/>
      </c>
      <c r="DD826" s="1446">
        <f>IF(ISNUMBER(DB826)=FALSE,"",10^(DB826/10))</f>
        <v/>
      </c>
      <c r="DE826" s="1544">
        <f>IF(AND(ISNUMBER(DC826),ISNUMBER(DD826)),IF(DC826/DD826&gt;1,ROUND((DC826)/DD826,3),1),1)</f>
        <v/>
      </c>
      <c r="DF826" s="1541"/>
      <c r="DG826" s="1541"/>
      <c r="DH826" s="1541"/>
      <c r="DI826" s="1541"/>
      <c r="DJ826" s="1541"/>
      <c r="DK826" s="1541"/>
      <c r="DL826" s="1541"/>
      <c r="DM826" s="1541"/>
      <c r="DN826" s="1541"/>
      <c r="DO826" s="1541"/>
      <c r="DP826" s="1541"/>
      <c r="DQ826" s="1541"/>
      <c r="DR826" s="1541"/>
    </row>
    <row r="827" ht="12.75" x14ac:dyDescent="0.2">
      <c r="A827" s="1541"/>
      <c r="B827" s="1541"/>
      <c r="C827"/>
      <c r="D827" s="130">
        <f>IF(BX$827="Close to Ear","EN 62209-1","EN 62209-2")</f>
        <v/>
      </c>
      <c r="E827" s="130">
        <f>IF(CG827="Close to Ear","2016","2010/A1:2019")</f>
        <v/>
      </c>
      <c r="F827" s="1488" t="inlineStr">
        <is>
          <t>5.6</t>
        </is>
      </c>
      <c r="G827" s="1497"/>
      <c r="H827" s="120">
        <f>BV827</f>
        <v/>
      </c>
      <c r="I827" s="120">
        <f>BW827</f>
        <v/>
      </c>
      <c r="J827" s="687" t="inlineStr">
        <is>
          <t>BT</t>
        </is>
      </c>
      <c r="K827" s="194" t="inlineStr">
        <is>
          <t>2.4 GHz</t>
        </is>
      </c>
      <c r="L827" s="115"/>
      <c r="M827" s="120"/>
      <c r="N827" s="119"/>
      <c r="O827" s="131"/>
      <c r="P827" s="6597"/>
      <c r="Q827" s="131"/>
      <c r="R827" s="131"/>
      <c r="S827" s="120"/>
      <c r="T827" s="120">
        <v>39</v>
      </c>
      <c r="U827" s="120">
        <v>2440</v>
      </c>
      <c r="V827" s="119"/>
      <c r="W827" s="197"/>
      <c r="X827" s="119"/>
      <c r="Y827" s="119"/>
      <c r="Z827" s="119"/>
      <c r="AA827" s="115"/>
      <c r="AB827" s="115"/>
      <c r="AC827" s="689">
        <f>IF(OR(BX$827="Close to Ear",BX$827="Close to Head"),"Head",IF(BX$827="Extremity","Extremity","Body"))</f>
        <v/>
      </c>
      <c r="AD827" s="690">
        <f>CA827</f>
        <v/>
      </c>
      <c r="AE827" s="688">
        <f>CB827</f>
        <v/>
      </c>
      <c r="AF827" s="115"/>
      <c r="AG827" s="808">
        <f>IF(AZ827="","N/A",IF(CQ827="Pass","P","F"))</f>
        <v/>
      </c>
      <c r="AH827" s="129"/>
      <c r="AI827" s="129"/>
      <c r="AJ827" s="129"/>
      <c r="AK827" s="119"/>
      <c r="AL827" s="115"/>
      <c r="AM827" s="119"/>
      <c r="AN827" s="119"/>
      <c r="AO827" s="692"/>
      <c r="AP827" s="692"/>
      <c r="AQ827" s="692"/>
      <c r="AR827" s="692"/>
      <c r="AS827" s="692"/>
      <c r="AT827" s="691">
        <f>CE827</f>
        <v/>
      </c>
      <c r="AU827" s="691">
        <f>CF827</f>
        <v/>
      </c>
      <c r="AV827" s="813"/>
      <c r="AW827" s="813"/>
      <c r="AX827" s="197">
        <f>CZ827</f>
        <v/>
      </c>
      <c r="AY827" s="197">
        <f>DE827</f>
        <v/>
      </c>
      <c r="AZ827" s="3379">
        <f>CO827</f>
        <v/>
      </c>
      <c r="BA827" s="3380"/>
      <c r="BB827" s="197">
        <f>CP827</f>
        <v/>
      </c>
      <c r="BC827" s="813"/>
      <c r="BD827" s="197">
        <f>CR827</f>
        <v/>
      </c>
      <c r="BE827" s="121">
        <f>CS827</f>
        <v/>
      </c>
      <c r="BF827" s="122">
        <f>CT827*60</f>
        <v/>
      </c>
      <c r="BG827" s="121">
        <f>BE827</f>
        <v/>
      </c>
      <c r="BH827" s="122">
        <f>CU827*60</f>
        <v/>
      </c>
      <c r="BI827" s="122">
        <f>CV827</f>
        <v/>
      </c>
      <c r="BJ827" s="117"/>
      <c r="BK827" s="812">
        <f>Overview!$E$7</f>
        <v/>
      </c>
      <c r="BL827" s="117"/>
      <c r="BM827" s="836">
        <f>CW827</f>
        <v/>
      </c>
      <c r="BN827" s="812">
        <f>Overview!$P$153</f>
        <v/>
      </c>
      <c r="BO827" s="117" t="inlineStr">
        <is>
          <t>Modo: BR/EDR</t>
        </is>
      </c>
      <c r="BP827" s="117"/>
      <c r="BQ827" s="115"/>
      <c r="BR827" s="1478"/>
      <c r="BS827" s="1548"/>
      <c r="BT827" s="1978" t="inlineStr">
        <is>
          <t>BT</t>
        </is>
      </c>
      <c r="BU827" s="1979" t="inlineStr">
        <is>
          <t>2.4 GHz</t>
        </is>
      </c>
      <c r="BV827" s="632">
        <f>Overview!$H$28</f>
        <v/>
      </c>
      <c r="BW827" s="2010"/>
      <c r="BX827" s="8330" t="inlineStr">
        <is>
          <t>Body</t>
        </is>
      </c>
      <c r="BY827" s="958"/>
      <c r="BZ827" s="2011"/>
      <c r="CA827" s="1996" t="inlineStr">
        <is>
          <t>Front Face</t>
        </is>
      </c>
      <c r="CB827" s="200">
        <v>5</v>
      </c>
      <c r="CC827" s="668">
        <f>IF(COUNT('Conducted BT-Custom'!$AH$3:$AH$7)=0,39,INDEX('Conducted BT-Custom'!$T$3:$T$7,MATCH(MAX('Conducted BT-Custom'!$AH$3:$AH$7),'Conducted BT-Custom'!$AH$3:$AH$7,0)))</f>
        <v>39</v>
      </c>
      <c r="CD827" s="668">
        <f>IF(COUNT('Conducted BT-Custom'!$AH$3:$AH$7)=0,2440,INDEX('Conducted BT-Custom'!$U$3:$U$7,MATCH(MAX('Conducted BT-Custom'!$AH$3:$AH$7),'Conducted BT-Custom'!$AH$3:$AH$7,0)))</f>
        <v>2440</v>
      </c>
      <c r="CE827" s="2192"/>
      <c r="CF827" s="2192"/>
      <c r="CG827" s="2192" t="str">
        <f>IF(OR($BY$819="",$BY$819=""),"",$BY$819)</f>
        <v/>
      </c>
      <c r="CH827" s="2192">
        <f>BZ827</f>
        <v/>
      </c>
      <c r="CI827" s="2192">
        <f>CA827</f>
        <v/>
      </c>
      <c r="CJ827" s="2212"/>
      <c r="CK827" s="2213"/>
      <c r="CL827" s="809">
        <f>IF(CF827=""," ",IF(ABS(CE827-CF827)&lt;=0.125,"Valid","Not valid"))</f>
        <v/>
      </c>
      <c r="CM827" s="810">
        <f> IF(CE827="","",IF(AND(CE827&lt;&gt;"",CF827=""),IF(CE827&gt;=1,"Medir+Sig Max","No"),IF(CF827&lt;&gt;"",IF(CF827&gt;=1,"Medir+Sig Max","No"),"")))</f>
        <v/>
      </c>
      <c r="CN827" s="2214"/>
      <c r="CO827" s="811">
        <f>IF(CK827="",IF(AND(CE827="",CF827=""),"",IF(CF827="",IF(DE827&gt;1,ROUND(DE827*CE827,3),CE827),IF(DE827&gt;1,ROUND(DE827*CF827,3),CF827))),IF(AND(CE827="",CF827=""),"",IF(CF827="",IF(DE827&gt;1,ROUND(DE827*CE827*(1/(CK827)),3),CE827*(1/(CK827))),IF(DE827&gt;1,ROUND(DE827*CF827*(1/(CK827)),3),CF827*(1/(CK827))))))</f>
        <v/>
      </c>
      <c r="CP827" s="2215">
        <f>IF(COUNTIF(Overview!K12:K14,TRUE)&gt;0,2,IF(COUNTIF(Overview!L12:L14,TRUE)&gt;0,4,0))</f>
        <v/>
      </c>
      <c r="CQ827" s="1476">
        <f>IF(CO827="","",IF(CO827&gt;CP827,"Fail","Pass"))</f>
        <v/>
      </c>
      <c r="CR827" s="1483"/>
      <c r="CS827" s="2216">
        <f>MyTimestamp(CO827)</f>
        <v/>
      </c>
      <c r="CT827" s="1539">
        <f>IF(CE827="",0,15)+IF(CF827="",0,15)</f>
        <v/>
      </c>
      <c r="CU827" s="1540">
        <f>IF(CT827=0,0,2)</f>
        <v/>
      </c>
      <c r="CV827" s="2217"/>
      <c r="CW827" s="2217"/>
      <c r="CX827" s="2038"/>
      <c r="CY827" s="2218"/>
      <c r="CZ827" s="1547">
        <f>10^(CJ827/20)*100-100</f>
        <v/>
      </c>
      <c r="DA827" s="1360"/>
      <c r="DB827" s="1468"/>
      <c r="DC827" s="1316">
        <f>IF(DA827="","",10^(DA827/10))</f>
        <v/>
      </c>
      <c r="DD827" s="1446">
        <f>IF(ISNUMBER(DB827)=FALSE,"",10^(DB827/10))</f>
        <v/>
      </c>
      <c r="DE827" s="1547">
        <f>IF(AND(ISNUMBER(DC827),ISNUMBER(DD827)),IF(DC827/DD827&gt;1,ROUND((DC827)/DD827,3),1),1)</f>
        <v/>
      </c>
      <c r="DF827" s="1541"/>
      <c r="DG827" s="1541"/>
      <c r="DH827" s="1541"/>
      <c r="DI827" s="1541"/>
      <c r="DJ827" s="1541"/>
      <c r="DK827" s="1541"/>
      <c r="DL827" s="1541"/>
      <c r="DM827" s="1541"/>
      <c r="DN827" s="1541"/>
      <c r="DO827" s="1541"/>
      <c r="DP827" s="1541"/>
      <c r="DQ827" s="1541"/>
      <c r="DR827" s="1541"/>
    </row>
    <row r="828" ht="12.75" x14ac:dyDescent="0.2">
      <c r="A828" s="1541"/>
      <c r="B828" s="1541"/>
      <c r="C828"/>
      <c r="D828" s="130">
        <f>IF(BX$827="Close to Ear","EN 62209-1","EN 62209-2")</f>
        <v/>
      </c>
      <c r="E828" s="130">
        <f>IF(CG828="Close to Ear","2016","2010/A1:2019")</f>
        <v/>
      </c>
      <c r="F828" s="1488" t="inlineStr">
        <is>
          <t>5.6</t>
        </is>
      </c>
      <c r="G828" s="1497"/>
      <c r="H828" s="120">
        <f>BV828</f>
        <v/>
      </c>
      <c r="I828" s="120">
        <f>BW828</f>
        <v/>
      </c>
      <c r="J828" s="687" t="inlineStr">
        <is>
          <t>BT</t>
        </is>
      </c>
      <c r="K828" s="194" t="inlineStr">
        <is>
          <t>2.4 GHz</t>
        </is>
      </c>
      <c r="L828" s="115"/>
      <c r="M828" s="120"/>
      <c r="N828" s="119"/>
      <c r="O828" s="131"/>
      <c r="P828" s="6597"/>
      <c r="Q828" s="131"/>
      <c r="R828" s="131"/>
      <c r="S828" s="120"/>
      <c r="T828" s="120">
        <v>39</v>
      </c>
      <c r="U828" s="120">
        <v>2440</v>
      </c>
      <c r="V828" s="119"/>
      <c r="W828" s="197"/>
      <c r="X828" s="119"/>
      <c r="Y828" s="119"/>
      <c r="Z828" s="119"/>
      <c r="AA828" s="115"/>
      <c r="AB828" s="115"/>
      <c r="AC828" s="689">
        <f>IF(OR(BX$827="Close to Ear",BX$827="Close to Head"),"Head",IF(BX$827="Extremity","Extremity","Body"))</f>
        <v/>
      </c>
      <c r="AD828" s="690">
        <f>CA828</f>
        <v/>
      </c>
      <c r="AE828" s="688">
        <f>CB828</f>
        <v/>
      </c>
      <c r="AF828" s="115"/>
      <c r="AG828" s="808">
        <f>IF(AZ828="","N/A",IF(CQ828="Pass","P","F"))</f>
        <v/>
      </c>
      <c r="AH828" s="129"/>
      <c r="AI828" s="129"/>
      <c r="AJ828" s="129"/>
      <c r="AK828" s="119"/>
      <c r="AL828" s="115"/>
      <c r="AM828" s="119"/>
      <c r="AN828" s="119"/>
      <c r="AO828" s="692"/>
      <c r="AP828" s="692"/>
      <c r="AQ828" s="692"/>
      <c r="AR828" s="692"/>
      <c r="AS828" s="692"/>
      <c r="AT828" s="691">
        <f>CE828</f>
        <v/>
      </c>
      <c r="AU828" s="691">
        <f>CF828</f>
        <v/>
      </c>
      <c r="AV828" s="813"/>
      <c r="AW828" s="813"/>
      <c r="AX828" s="197">
        <f>CZ828</f>
        <v/>
      </c>
      <c r="AY828" s="197">
        <f>DE828</f>
        <v/>
      </c>
      <c r="AZ828" s="3379">
        <f>CO828</f>
        <v/>
      </c>
      <c r="BA828" s="3380"/>
      <c r="BB828" s="197">
        <f>CP828</f>
        <v/>
      </c>
      <c r="BC828" s="813"/>
      <c r="BD828" s="197">
        <f>CR828</f>
        <v/>
      </c>
      <c r="BE828" s="121">
        <f>CS828</f>
        <v/>
      </c>
      <c r="BF828" s="122">
        <f>CT828*60</f>
        <v/>
      </c>
      <c r="BG828" s="121">
        <f>BE828</f>
        <v/>
      </c>
      <c r="BH828" s="122">
        <f>CU828*60</f>
        <v/>
      </c>
      <c r="BI828" s="122">
        <f>CV828</f>
        <v/>
      </c>
      <c r="BJ828" s="117"/>
      <c r="BK828" s="812">
        <f>Overview!$E$7</f>
        <v/>
      </c>
      <c r="BL828" s="117"/>
      <c r="BM828" s="836">
        <f>CW828</f>
        <v/>
      </c>
      <c r="BN828" s="812">
        <f>Overview!$P$153</f>
        <v/>
      </c>
      <c r="BO828" s="117" t="inlineStr">
        <is>
          <t>Modo: BR/EDR</t>
        </is>
      </c>
      <c r="BP828" s="117"/>
      <c r="BQ828" s="115"/>
      <c r="BR828" s="1478"/>
      <c r="BS828" s="1548"/>
      <c r="BT828" s="1978" t="inlineStr">
        <is>
          <t>BT</t>
        </is>
      </c>
      <c r="BU828" s="1979" t="inlineStr">
        <is>
          <t>2.4 GHz</t>
        </is>
      </c>
      <c r="BV828" s="632">
        <f>Overview!$H$28</f>
        <v/>
      </c>
      <c r="BW828" s="2010"/>
      <c r="BX828" s="1978"/>
      <c r="BY828" s="959"/>
      <c r="BZ828" s="2011"/>
      <c r="CA828" s="1997" t="inlineStr">
        <is>
          <t>Back Face</t>
        </is>
      </c>
      <c r="CB828" s="200">
        <v>5</v>
      </c>
      <c r="CC828" s="668">
        <f>IF(COUNT('Conducted BT-Custom'!$AH$3:$AH$7)=0,39,INDEX('Conducted BT-Custom'!$T$3:$T$7,MATCH(MAX('Conducted BT-Custom'!$AH$3:$AH$7),'Conducted BT-Custom'!$AH$3:$AH$7,0)))</f>
        <v>39</v>
      </c>
      <c r="CD828" s="668">
        <f>IF(COUNT('Conducted BT-Custom'!$AH$3:$AH$7)=0,2440,INDEX('Conducted BT-Custom'!$U$3:$U$7,MATCH(MAX('Conducted BT-Custom'!$AH$3:$AH$7),'Conducted BT-Custom'!$AH$3:$AH$7,0)))</f>
        <v>2440</v>
      </c>
      <c r="CE828" s="1966"/>
      <c r="CF828" s="1966"/>
      <c r="CG828" s="1966" t="str">
        <f>IF(OR($BY$819="",$BY$819=""),"",$BY$819)</f>
        <v/>
      </c>
      <c r="CH828" s="1966">
        <f>BZ828</f>
        <v/>
      </c>
      <c r="CI828" s="1966">
        <f>CA828</f>
        <v/>
      </c>
      <c r="CJ828" s="1528"/>
      <c r="CK828" s="1967"/>
      <c r="CL828" s="209">
        <f>IF(CF828=""," ",IF(ABS(CE828-CF828)&lt;=0.125,"Valid","Not valid"))</f>
        <v/>
      </c>
      <c r="CM828" s="210">
        <f> IF(CE828="","",IF(AND(CE828&lt;&gt;"",CF828=""),IF(CE828&gt;=1,"Medir+Sig Max","No"),IF(CF828&lt;&gt;"",IF(CF828&gt;=1,"Medir+Sig Max","No"),"")))</f>
        <v/>
      </c>
      <c r="CN828" s="1792"/>
      <c r="CO828" s="358">
        <f>IF(CK828="",IF(AND(CE828="",CF828=""),"",IF(CF828="",IF(DE828&gt;1,ROUND(DE828*CE828,3),CE828),IF(DE828&gt;1,ROUND(DE828*CF828,3),CF828))),IF(AND(CE828="",CF828=""),"",IF(CF828="",IF(DE828&gt;1,ROUND(DE828*CE828*(1/(CK828)),3),CE828*(1/(CK828))),IF(DE828&gt;1,ROUND(DE828*CF828*(1/(CK828)),3),CF828*(1/(CK828))))))</f>
        <v/>
      </c>
      <c r="CP828" s="2211">
        <f>IF(COUNTIF(Overview!K12:K14,TRUE)&gt;0,2,IF(COUNTIF(Overview!L12:L14,TRUE)&gt;0,4,0))</f>
        <v/>
      </c>
      <c r="CQ828" s="1475">
        <f>IF(CO828="","",IF(CO828&gt;CP828,"Fail","Pass"))</f>
        <v/>
      </c>
      <c r="CR828" s="1481"/>
      <c r="CS828" s="2002">
        <f>MyTimestamp(CO828)</f>
        <v/>
      </c>
      <c r="CT828" s="1533">
        <f>IF(CE828="",0,15)+IF(CF828="",0,15)</f>
        <v/>
      </c>
      <c r="CU828" s="1534">
        <f>IF(CT828=0,0,2)</f>
        <v/>
      </c>
      <c r="CV828" s="860"/>
      <c r="CW828" s="860"/>
      <c r="CX828" s="2038"/>
      <c r="CY828" s="2049"/>
      <c r="CZ828" s="1544">
        <f>10^(CJ828/20)*100-100</f>
        <v/>
      </c>
      <c r="DA828" s="1360"/>
      <c r="DB828" s="1468"/>
      <c r="DC828" s="1316">
        <f>IF(DA828="","",10^(DA828/10))</f>
        <v/>
      </c>
      <c r="DD828" s="1446">
        <f>IF(ISNUMBER(DB828)=FALSE,"",10^(DB828/10))</f>
        <v/>
      </c>
      <c r="DE828" s="1544">
        <f>IF(AND(ISNUMBER(DC828),ISNUMBER(DD828)),IF(DC828/DD828&gt;1,ROUND((DC828)/DD828,3),1),1)</f>
        <v/>
      </c>
      <c r="DF828" s="1541"/>
      <c r="DG828" s="1541"/>
      <c r="DH828" s="1541"/>
      <c r="DI828" s="1541"/>
      <c r="DJ828" s="1541"/>
      <c r="DK828" s="1541"/>
      <c r="DL828" s="1541"/>
      <c r="DM828" s="1541"/>
      <c r="DN828" s="1541"/>
      <c r="DO828" s="1541"/>
      <c r="DP828" s="1541"/>
      <c r="DQ828" s="1541"/>
      <c r="DR828" s="1541"/>
    </row>
    <row r="829" ht="12.75" x14ac:dyDescent="0.2">
      <c r="A829" s="1541"/>
      <c r="B829" s="1541"/>
      <c r="C829"/>
      <c r="D829" s="130">
        <f>IF(BX$827="Close to Ear","EN 62209-1","EN 62209-2")</f>
        <v/>
      </c>
      <c r="E829" s="130">
        <f>IF(CG829="Close to Ear","2016","2010/A1:2019")</f>
        <v/>
      </c>
      <c r="F829" s="1488" t="inlineStr">
        <is>
          <t>5.6</t>
        </is>
      </c>
      <c r="G829" s="1497"/>
      <c r="H829" s="120">
        <f>BV829</f>
        <v/>
      </c>
      <c r="I829" s="120">
        <f>BW829</f>
        <v/>
      </c>
      <c r="J829" s="687" t="inlineStr">
        <is>
          <t>BT</t>
        </is>
      </c>
      <c r="K829" s="194" t="inlineStr">
        <is>
          <t>2.4 GHz</t>
        </is>
      </c>
      <c r="L829" s="115"/>
      <c r="M829" s="120"/>
      <c r="N829" s="119"/>
      <c r="O829" s="131"/>
      <c r="P829" s="6597"/>
      <c r="Q829" s="131"/>
      <c r="R829" s="131"/>
      <c r="S829" s="120"/>
      <c r="T829" s="120">
        <v>39</v>
      </c>
      <c r="U829" s="120">
        <v>2440</v>
      </c>
      <c r="V829" s="119"/>
      <c r="W829" s="197"/>
      <c r="X829" s="119"/>
      <c r="Y829" s="119"/>
      <c r="Z829" s="119"/>
      <c r="AA829" s="115"/>
      <c r="AB829" s="115"/>
      <c r="AC829" s="689">
        <f>IF(OR(BX$827="Close to Ear",BX$827="Close to Head"),"Head",IF(BX$827="Extremity","Extremity","Body"))</f>
        <v/>
      </c>
      <c r="AD829" s="690">
        <f>CA829</f>
        <v/>
      </c>
      <c r="AE829" s="688">
        <f>CB829</f>
        <v/>
      </c>
      <c r="AF829" s="115"/>
      <c r="AG829" s="808">
        <f>IF(AZ829="","N/A",IF(CQ829="Pass","P","F"))</f>
        <v/>
      </c>
      <c r="AH829" s="129"/>
      <c r="AI829" s="129"/>
      <c r="AJ829" s="129"/>
      <c r="AK829" s="119"/>
      <c r="AL829" s="115"/>
      <c r="AM829" s="119"/>
      <c r="AN829" s="119"/>
      <c r="AO829" s="692"/>
      <c r="AP829" s="692"/>
      <c r="AQ829" s="692"/>
      <c r="AR829" s="692"/>
      <c r="AS829" s="692"/>
      <c r="AT829" s="691">
        <f>CE829</f>
        <v/>
      </c>
      <c r="AU829" s="691">
        <f>CF829</f>
        <v/>
      </c>
      <c r="AV829" s="813"/>
      <c r="AW829" s="813"/>
      <c r="AX829" s="197">
        <f>CZ829</f>
        <v/>
      </c>
      <c r="AY829" s="197">
        <f>DE829</f>
        <v/>
      </c>
      <c r="AZ829" s="3379">
        <f>CO829</f>
        <v/>
      </c>
      <c r="BA829" s="3380"/>
      <c r="BB829" s="197">
        <f>CP829</f>
        <v/>
      </c>
      <c r="BC829" s="813"/>
      <c r="BD829" s="197">
        <f>CR829</f>
        <v/>
      </c>
      <c r="BE829" s="121">
        <f>CS829</f>
        <v/>
      </c>
      <c r="BF829" s="122">
        <f>CT829*60</f>
        <v/>
      </c>
      <c r="BG829" s="121">
        <f>BE829</f>
        <v/>
      </c>
      <c r="BH829" s="122">
        <f>CU829*60</f>
        <v/>
      </c>
      <c r="BI829" s="122">
        <f>CV829</f>
        <v/>
      </c>
      <c r="BJ829" s="117"/>
      <c r="BK829" s="812">
        <f>Overview!$E$7</f>
        <v/>
      </c>
      <c r="BL829" s="117"/>
      <c r="BM829" s="836">
        <f>CW829</f>
        <v/>
      </c>
      <c r="BN829" s="812">
        <f>Overview!$P$153</f>
        <v/>
      </c>
      <c r="BO829" s="117" t="inlineStr">
        <is>
          <t>Modo: BR/EDR</t>
        </is>
      </c>
      <c r="BP829" s="117"/>
      <c r="BQ829" s="115"/>
      <c r="BR829" s="1478"/>
      <c r="BS829" s="1548"/>
      <c r="BT829" s="1978" t="inlineStr">
        <is>
          <t>BT</t>
        </is>
      </c>
      <c r="BU829" s="1979" t="inlineStr">
        <is>
          <t>2.4 GHz</t>
        </is>
      </c>
      <c r="BV829" s="632">
        <f>Overview!$H$28</f>
        <v/>
      </c>
      <c r="BW829" s="2010"/>
      <c r="BX829" s="1978"/>
      <c r="BY829" s="632"/>
      <c r="BZ829" s="2011"/>
      <c r="CA829" s="1997" t="inlineStr">
        <is>
          <t>Left Edge</t>
        </is>
      </c>
      <c r="CB829" s="200">
        <v>5</v>
      </c>
      <c r="CC829" s="668">
        <f>IF(COUNT('Conducted BT-Custom'!$AH$3:$AH$7)=0,39,INDEX('Conducted BT-Custom'!$T$3:$T$7,MATCH(MAX('Conducted BT-Custom'!$AH$3:$AH$7),'Conducted BT-Custom'!$AH$3:$AH$7,0)))</f>
        <v>39</v>
      </c>
      <c r="CD829" s="668">
        <f>IF(COUNT('Conducted BT-Custom'!$AH$3:$AH$7)=0,2440,INDEX('Conducted BT-Custom'!$U$3:$U$7,MATCH(MAX('Conducted BT-Custom'!$AH$3:$AH$7),'Conducted BT-Custom'!$AH$3:$AH$7,0)))</f>
        <v>2440</v>
      </c>
      <c r="CE829" s="1966"/>
      <c r="CF829" s="1966"/>
      <c r="CG829" s="1966" t="str">
        <f>IF(OR($BY$819="",$BY$819=""),"",$BY$819)</f>
        <v/>
      </c>
      <c r="CH829" s="1966">
        <f>BZ829</f>
        <v/>
      </c>
      <c r="CI829" s="1966">
        <f>CA829</f>
        <v/>
      </c>
      <c r="CJ829" s="1528"/>
      <c r="CK829" s="1967"/>
      <c r="CL829" s="209">
        <f>IF(CF829=""," ",IF(ABS(CE829-CF829)&lt;=0.125,"Valid","Not valid"))</f>
        <v/>
      </c>
      <c r="CM829" s="210">
        <f> IF(CE829="","",IF(AND(CE829&lt;&gt;"",CF829=""),IF(CE829&gt;=1,"Medir+Sig Max","No"),IF(CF829&lt;&gt;"",IF(CF829&gt;=1,"Medir+Sig Max","No"),"")))</f>
        <v/>
      </c>
      <c r="CN829" s="1792"/>
      <c r="CO829" s="358">
        <f>IF(CK829="",IF(AND(CE829="",CF829=""),"",IF(CF829="",IF(DE829&gt;1,ROUND(DE829*CE829,3),CE829),IF(DE829&gt;1,ROUND(DE829*CF829,3),CF829))),IF(AND(CE829="",CF829=""),"",IF(CF829="",IF(DE829&gt;1,ROUND(DE829*CE829*(1/(CK829)),3),CE829*(1/(CK829))),IF(DE829&gt;1,ROUND(DE829*CF829*(1/(CK829)),3),CF829*(1/(CK829))))))</f>
        <v/>
      </c>
      <c r="CP829" s="2211">
        <f>IF(COUNTIF(Overview!K12:K14,TRUE)&gt;0,2,IF(COUNTIF(Overview!L12:L14,TRUE)&gt;0,4,0))</f>
        <v/>
      </c>
      <c r="CQ829" s="1475">
        <f>IF(CO829="","",IF(CO829&gt;CP829,"Fail","Pass"))</f>
        <v/>
      </c>
      <c r="CR829" s="1481"/>
      <c r="CS829" s="2002">
        <f>MyTimestamp(CO829)</f>
        <v/>
      </c>
      <c r="CT829" s="1533">
        <f>IF(CE829="",0,15)+IF(CF829="",0,15)</f>
        <v/>
      </c>
      <c r="CU829" s="1534">
        <f>IF(CT829=0,0,2)</f>
        <v/>
      </c>
      <c r="CV829" s="860"/>
      <c r="CW829" s="860"/>
      <c r="CX829" s="2038"/>
      <c r="CY829" s="2049"/>
      <c r="CZ829" s="1544">
        <f>10^(CJ829/20)*100-100</f>
        <v/>
      </c>
      <c r="DA829" s="1360"/>
      <c r="DB829" s="1468"/>
      <c r="DC829" s="1316">
        <f>IF(DA829="","",10^(DA829/10))</f>
        <v/>
      </c>
      <c r="DD829" s="1446">
        <f>IF(ISNUMBER(DB829)=FALSE,"",10^(DB829/10))</f>
        <v/>
      </c>
      <c r="DE829" s="1544">
        <f>IF(AND(ISNUMBER(DC829),ISNUMBER(DD829)),IF(DC829/DD829&gt;1,ROUND((DC829)/DD829,3),1),1)</f>
        <v/>
      </c>
      <c r="DF829" s="1541"/>
      <c r="DG829" s="1541"/>
      <c r="DH829" s="1541"/>
      <c r="DI829" s="1541"/>
      <c r="DJ829" s="1541"/>
      <c r="DK829" s="1541"/>
      <c r="DL829" s="1541"/>
      <c r="DM829" s="1541"/>
      <c r="DN829" s="1541"/>
      <c r="DO829" s="1541"/>
      <c r="DP829" s="1541"/>
      <c r="DQ829" s="1541"/>
      <c r="DR829" s="1541"/>
    </row>
    <row r="830" ht="12.75" x14ac:dyDescent="0.2">
      <c r="A830" s="1541"/>
      <c r="B830" s="1541"/>
      <c r="C830"/>
      <c r="D830" s="130">
        <f>IF(BX$827="Close to Ear","EN 62209-1","EN 62209-2")</f>
        <v/>
      </c>
      <c r="E830" s="130">
        <f>IF(CG830="Close to Ear","2016","2010/A1:2019")</f>
        <v/>
      </c>
      <c r="F830" s="1488" t="inlineStr">
        <is>
          <t>5.6</t>
        </is>
      </c>
      <c r="G830" s="1497"/>
      <c r="H830" s="120">
        <f>BV830</f>
        <v/>
      </c>
      <c r="I830" s="120">
        <f>BW830</f>
        <v/>
      </c>
      <c r="J830" s="687" t="inlineStr">
        <is>
          <t>BT</t>
        </is>
      </c>
      <c r="K830" s="194" t="inlineStr">
        <is>
          <t>2.4 GHz</t>
        </is>
      </c>
      <c r="L830" s="115"/>
      <c r="M830" s="120"/>
      <c r="N830" s="119"/>
      <c r="O830" s="131"/>
      <c r="P830" s="6597"/>
      <c r="Q830" s="131"/>
      <c r="R830" s="131"/>
      <c r="S830" s="120"/>
      <c r="T830" s="120">
        <v>39</v>
      </c>
      <c r="U830" s="120">
        <v>2440</v>
      </c>
      <c r="V830" s="119"/>
      <c r="W830" s="197"/>
      <c r="X830" s="119"/>
      <c r="Y830" s="119"/>
      <c r="Z830" s="119"/>
      <c r="AA830" s="115"/>
      <c r="AB830" s="115"/>
      <c r="AC830" s="689">
        <f>IF(OR(BX$827="Close to Ear",BX$827="Close to Head"),"Head",IF(BX$827="Extremity","Extremity","Body"))</f>
        <v/>
      </c>
      <c r="AD830" s="690">
        <f>CA830</f>
        <v/>
      </c>
      <c r="AE830" s="688">
        <f>CB830</f>
        <v/>
      </c>
      <c r="AF830" s="115"/>
      <c r="AG830" s="808">
        <f>IF(AZ830="","N/A",IF(CQ830="Pass","P","F"))</f>
        <v/>
      </c>
      <c r="AH830" s="129"/>
      <c r="AI830" s="129"/>
      <c r="AJ830" s="129"/>
      <c r="AK830" s="119"/>
      <c r="AL830" s="115"/>
      <c r="AM830" s="119"/>
      <c r="AN830" s="119"/>
      <c r="AO830" s="692"/>
      <c r="AP830" s="692"/>
      <c r="AQ830" s="692"/>
      <c r="AR830" s="692"/>
      <c r="AS830" s="692"/>
      <c r="AT830" s="691">
        <f>CE830</f>
        <v/>
      </c>
      <c r="AU830" s="691">
        <f>CF830</f>
        <v/>
      </c>
      <c r="AV830" s="813"/>
      <c r="AW830" s="813"/>
      <c r="AX830" s="197">
        <f>CZ830</f>
        <v/>
      </c>
      <c r="AY830" s="197">
        <f>DE830</f>
        <v/>
      </c>
      <c r="AZ830" s="3379">
        <f>CO830</f>
        <v/>
      </c>
      <c r="BA830" s="3380"/>
      <c r="BB830" s="197">
        <f>CP830</f>
        <v/>
      </c>
      <c r="BC830" s="813"/>
      <c r="BD830" s="197">
        <f>CR830</f>
        <v/>
      </c>
      <c r="BE830" s="121">
        <f>CS830</f>
        <v/>
      </c>
      <c r="BF830" s="122">
        <f>CT830*60</f>
        <v/>
      </c>
      <c r="BG830" s="121">
        <f>BE830</f>
        <v/>
      </c>
      <c r="BH830" s="122">
        <f>CU830*60</f>
        <v/>
      </c>
      <c r="BI830" s="122">
        <f>CV830</f>
        <v/>
      </c>
      <c r="BJ830" s="117"/>
      <c r="BK830" s="812">
        <f>Overview!$E$7</f>
        <v/>
      </c>
      <c r="BL830" s="117"/>
      <c r="BM830" s="836">
        <f>CW830</f>
        <v/>
      </c>
      <c r="BN830" s="812">
        <f>Overview!$P$153</f>
        <v/>
      </c>
      <c r="BO830" s="117" t="inlineStr">
        <is>
          <t>Modo: BR/EDR</t>
        </is>
      </c>
      <c r="BP830" s="117"/>
      <c r="BQ830" s="115"/>
      <c r="BR830" s="1478"/>
      <c r="BS830" s="1548"/>
      <c r="BT830" s="1978" t="inlineStr">
        <is>
          <t>BT</t>
        </is>
      </c>
      <c r="BU830" s="1979" t="inlineStr">
        <is>
          <t>2.4 GHz</t>
        </is>
      </c>
      <c r="BV830" s="632">
        <f>Overview!$H$28</f>
        <v/>
      </c>
      <c r="BW830" s="2010"/>
      <c r="BX830" s="1975"/>
      <c r="BY830" s="958"/>
      <c r="BZ830" s="2011"/>
      <c r="CA830" s="1996" t="inlineStr">
        <is>
          <t>Front Face</t>
        </is>
      </c>
      <c r="CB830" s="200">
        <v>5</v>
      </c>
      <c r="CC830" s="668">
        <f>IF(COUNT('Conducted BT-Custom'!$AH$3:$AH$7)=0,39,INDEX('Conducted BT-Custom'!$T$3:$T$7,MATCH(MAX('Conducted BT-Custom'!$AH$3:$AH$7),'Conducted BT-Custom'!$AH$3:$AH$7,0)))</f>
        <v>39</v>
      </c>
      <c r="CD830" s="668">
        <f>IF(COUNT('Conducted BT-Custom'!$AH$3:$AH$7)=0,2440,INDEX('Conducted BT-Custom'!$U$3:$U$7,MATCH(MAX('Conducted BT-Custom'!$AH$3:$AH$7),'Conducted BT-Custom'!$AH$3:$AH$7,0)))</f>
        <v>2440</v>
      </c>
      <c r="CE830" s="1522"/>
      <c r="CF830" s="1522"/>
      <c r="CG830" s="386" t="str">
        <f>IF(OR($BY$819="",$BY$819=""),"",$BY$819)</f>
        <v/>
      </c>
      <c r="CH830" s="386">
        <f>BZ830</f>
        <v/>
      </c>
      <c r="CI830" s="386">
        <f>CA830</f>
        <v/>
      </c>
      <c r="CJ830" s="1528"/>
      <c r="CK830" s="1967"/>
      <c r="CL830" s="203">
        <f>IF(CF830=""," ",IF(ABS(CE830-CF830)&lt;=0.125,"Valid","Not valid"))</f>
        <v/>
      </c>
      <c r="CM830" s="204">
        <f> IF(CE830="","",IF(AND(CE830&lt;&gt;"",CF830=""),IF(CE830&gt;=1,"Medir+Sig Max","No"),IF(CF830&lt;&gt;"",IF(CF830&gt;=1,"Medir+Sig Max","No"),"")))</f>
        <v/>
      </c>
      <c r="CN830" s="1798"/>
      <c r="CO830" s="219">
        <f>IF(CK830="",IF(AND(CE830="",CF830=""),"",IF(CF830="",IF(DE830&gt;1,ROUND(DE830*CE830,3),CE830),IF(DE830&gt;1,ROUND(DE830*CF830,3),CF830))),IF(AND(CE830="",CF830=""),"",IF(CF830="",IF(DE830&gt;1,ROUND(DE830*CE830*(1/(CK830)),3),CE830*(1/(CK830))),IF(DE830&gt;1,ROUND(DE830*CF830*(1/(CK830)),3),CF830*(1/(CK830))))))</f>
        <v/>
      </c>
      <c r="CP830" s="2037">
        <f>IF(COUNTIF(Overview!K12:K14,TRUE)&gt;0,2,IF(COUNTIF(Overview!L12:L14,TRUE)&gt;0,4,0))</f>
        <v/>
      </c>
      <c r="CQ830" s="1471">
        <f>IF(CO830="","",IF(CO830&gt;CP830,"Fail","Pass"))</f>
        <v/>
      </c>
      <c r="CR830" s="1483"/>
      <c r="CS830" s="1564">
        <f>MyTimestamp(CO830)</f>
        <v/>
      </c>
      <c r="CT830" s="1529">
        <f>IF(CE830="",0,15)+IF(CF830="",0,15)</f>
        <v/>
      </c>
      <c r="CU830" s="1530">
        <f>IF(CT830=0,0,2)</f>
        <v/>
      </c>
      <c r="CV830" s="862"/>
      <c r="CW830" s="862"/>
      <c r="CX830" s="2038"/>
      <c r="CY830" s="2039"/>
      <c r="CZ830" s="1542">
        <f>10^(CJ830/20)*100-100</f>
        <v/>
      </c>
      <c r="DA830" s="1360"/>
      <c r="DB830" s="1468"/>
      <c r="DC830" s="1316">
        <f>IF(DA830="","",10^(DA830/10))</f>
        <v/>
      </c>
      <c r="DD830" s="1446">
        <f>IF(ISNUMBER(DB830)=FALSE,"",10^(DB830/10))</f>
        <v/>
      </c>
      <c r="DE830" s="1542">
        <f>IF(AND(ISNUMBER(DC830),ISNUMBER(DD830)),IF(DC830/DD830&gt;1,ROUND((DC830)/DD830,3),1),1)</f>
        <v/>
      </c>
      <c r="DF830" s="1541"/>
      <c r="DG830" s="1541"/>
      <c r="DH830" s="1541"/>
      <c r="DI830" s="1541"/>
      <c r="DJ830" s="1541"/>
      <c r="DK830" s="1541"/>
      <c r="DL830" s="1541"/>
      <c r="DM830" s="1541"/>
      <c r="DN830" s="1541"/>
      <c r="DO830" s="1541"/>
      <c r="DP830" s="1541"/>
      <c r="DQ830" s="1541"/>
      <c r="DR830" s="1541"/>
    </row>
    <row r="831" ht="12.75" x14ac:dyDescent="0.2">
      <c r="A831" s="1541"/>
      <c r="B831" s="1541"/>
      <c r="C831"/>
      <c r="D831" s="130">
        <f>IF(BX$827="Close to Ear","EN 62209-1","EN 62209-2")</f>
        <v/>
      </c>
      <c r="E831" s="130">
        <f>IF(CG831="Close to Ear","2016","2010/A1:2019")</f>
        <v/>
      </c>
      <c r="F831" s="1488" t="inlineStr">
        <is>
          <t>5.6</t>
        </is>
      </c>
      <c r="G831" s="1497"/>
      <c r="H831" s="120">
        <f>BV831</f>
        <v/>
      </c>
      <c r="I831" s="120">
        <f>BW831</f>
        <v/>
      </c>
      <c r="J831" s="687" t="inlineStr">
        <is>
          <t>BT</t>
        </is>
      </c>
      <c r="K831" s="194" t="inlineStr">
        <is>
          <t>2.4 GHz</t>
        </is>
      </c>
      <c r="L831" s="115"/>
      <c r="M831" s="120"/>
      <c r="N831" s="119"/>
      <c r="O831" s="131"/>
      <c r="P831" s="6597"/>
      <c r="Q831" s="131"/>
      <c r="R831" s="131"/>
      <c r="S831" s="120"/>
      <c r="T831" s="120">
        <v>39</v>
      </c>
      <c r="U831" s="120">
        <v>2440</v>
      </c>
      <c r="V831" s="119"/>
      <c r="W831" s="197"/>
      <c r="X831" s="119"/>
      <c r="Y831" s="119"/>
      <c r="Z831" s="119"/>
      <c r="AA831" s="115"/>
      <c r="AB831" s="115"/>
      <c r="AC831" s="689">
        <f>IF(OR(BX$827="Close to Ear",BX$827="Close to Head"),"Head",IF(BX$827="Extremity","Extremity","Body"))</f>
        <v/>
      </c>
      <c r="AD831" s="690">
        <f>CA831</f>
        <v/>
      </c>
      <c r="AE831" s="688">
        <f>CB831</f>
        <v/>
      </c>
      <c r="AF831" s="115"/>
      <c r="AG831" s="808">
        <f>IF(AZ831="","N/A",IF(CQ831="Pass","P","F"))</f>
        <v/>
      </c>
      <c r="AH831" s="129"/>
      <c r="AI831" s="129"/>
      <c r="AJ831" s="129"/>
      <c r="AK831" s="119"/>
      <c r="AL831" s="115"/>
      <c r="AM831" s="119"/>
      <c r="AN831" s="119"/>
      <c r="AO831" s="692"/>
      <c r="AP831" s="692"/>
      <c r="AQ831" s="692"/>
      <c r="AR831" s="692"/>
      <c r="AS831" s="692"/>
      <c r="AT831" s="691">
        <f>CE831</f>
        <v/>
      </c>
      <c r="AU831" s="691">
        <f>CF831</f>
        <v/>
      </c>
      <c r="AV831" s="813"/>
      <c r="AW831" s="813"/>
      <c r="AX831" s="197">
        <f>CZ831</f>
        <v/>
      </c>
      <c r="AY831" s="197">
        <f>DE831</f>
        <v/>
      </c>
      <c r="AZ831" s="3379">
        <f>CO831</f>
        <v/>
      </c>
      <c r="BA831" s="3380"/>
      <c r="BB831" s="197">
        <f>CP831</f>
        <v/>
      </c>
      <c r="BC831" s="813"/>
      <c r="BD831" s="197">
        <f>CR831</f>
        <v/>
      </c>
      <c r="BE831" s="121">
        <f>CS831</f>
        <v/>
      </c>
      <c r="BF831" s="122">
        <f>CT831*60</f>
        <v/>
      </c>
      <c r="BG831" s="121">
        <f>BE831</f>
        <v/>
      </c>
      <c r="BH831" s="122">
        <f>CU831*60</f>
        <v/>
      </c>
      <c r="BI831" s="122">
        <f>CV831</f>
        <v/>
      </c>
      <c r="BJ831" s="117"/>
      <c r="BK831" s="812">
        <f>Overview!$E$7</f>
        <v/>
      </c>
      <c r="BL831" s="117"/>
      <c r="BM831" s="836">
        <f>CW831</f>
        <v/>
      </c>
      <c r="BN831" s="812">
        <f>Overview!$P$153</f>
        <v/>
      </c>
      <c r="BO831" s="117" t="inlineStr">
        <is>
          <t>Modo: BR/EDR</t>
        </is>
      </c>
      <c r="BP831" s="117"/>
      <c r="BQ831" s="115"/>
      <c r="BR831" s="1478"/>
      <c r="BS831" s="1548"/>
      <c r="BT831" s="1978" t="inlineStr">
        <is>
          <t>BT</t>
        </is>
      </c>
      <c r="BU831" s="1979" t="inlineStr">
        <is>
          <t>2.4 GHz</t>
        </is>
      </c>
      <c r="BV831" s="632">
        <f>Overview!$H$28</f>
        <v/>
      </c>
      <c r="BW831" s="2010"/>
      <c r="BX831" s="1978"/>
      <c r="BY831" s="959"/>
      <c r="BZ831" s="2011"/>
      <c r="CA831" s="1997" t="inlineStr">
        <is>
          <t>Back Face</t>
        </is>
      </c>
      <c r="CB831" s="200">
        <v>5</v>
      </c>
      <c r="CC831" s="668">
        <f>IF(COUNT('Conducted BT-Custom'!$AH$3:$AH$7)=0,39,INDEX('Conducted BT-Custom'!$T$3:$T$7,MATCH(MAX('Conducted BT-Custom'!$AH$3:$AH$7),'Conducted BT-Custom'!$AH$3:$AH$7,0)))</f>
        <v>39</v>
      </c>
      <c r="CD831" s="668">
        <f>IF(COUNT('Conducted BT-Custom'!$AH$3:$AH$7)=0,2440,INDEX('Conducted BT-Custom'!$U$3:$U$7,MATCH(MAX('Conducted BT-Custom'!$AH$3:$AH$7),'Conducted BT-Custom'!$AH$3:$AH$7,0)))</f>
        <v>2440</v>
      </c>
      <c r="CE831" s="2013"/>
      <c r="CF831" s="1966"/>
      <c r="CG831" s="392" t="str">
        <f>IF(OR($BY$819="",$BY$819=""),"",$BY$819)</f>
        <v/>
      </c>
      <c r="CH831" s="392">
        <f>BZ831</f>
        <v/>
      </c>
      <c r="CI831" s="392">
        <f>CA831</f>
        <v/>
      </c>
      <c r="CJ831" s="1528"/>
      <c r="CK831" s="1967"/>
      <c r="CL831" s="206">
        <f>IF(CF831=""," ",IF(ABS(CE831-CF831)&lt;=0.125,"Valid","Not valid"))</f>
        <v/>
      </c>
      <c r="CM831" s="207">
        <f> IF(CE831="","",IF(AND(CE831&lt;&gt;"",CF831=""),IF(CE831&gt;=1,"Medir+Sig Max","No"),IF(CF831&lt;&gt;"",IF(CF831&gt;=1,"Medir+Sig Max","No"),"")))</f>
        <v/>
      </c>
      <c r="CN831" s="1787"/>
      <c r="CO831" s="220">
        <f>IF(CK831="",IF(AND(CE831="",CF831=""),"",IF(CF831="",IF(DE831&gt;1,ROUND(DE831*CE831,3),CE831),IF(DE831&gt;1,ROUND(DE831*CF831,3),CF831))),IF(AND(CE831="",CF831=""),"",IF(CF831="",IF(DE831&gt;1,ROUND(DE831*CE831*(1/(CK831)),3),CE831*(1/(CK831))),IF(DE831&gt;1,ROUND(DE831*CF831*(1/(CK831)),3),CF831*(1/(CK831))))))</f>
        <v/>
      </c>
      <c r="CP831" s="2043">
        <f>IF(COUNTIF(Overview!K12:K14,TRUE)&gt;0,2,IF(COUNTIF(Overview!L12:L14,TRUE)&gt;0,4,0))</f>
        <v/>
      </c>
      <c r="CQ831" s="1472">
        <f>IF(CO831="","",IF(CO831&gt;CP831,"Fail","Pass"))</f>
        <v/>
      </c>
      <c r="CR831" s="1481"/>
      <c r="CS831" s="1565">
        <f>MyTimestamp(CO831)</f>
        <v/>
      </c>
      <c r="CT831" s="1531">
        <f>IF(CE831="",0,15)+IF(CF831="",0,15)</f>
        <v/>
      </c>
      <c r="CU831" s="1532">
        <f>IF(CT831=0,0,2)</f>
        <v/>
      </c>
      <c r="CV831" s="859"/>
      <c r="CW831" s="859"/>
      <c r="CX831" s="2038"/>
      <c r="CY831" s="2044"/>
      <c r="CZ831" s="1543">
        <f>10^(CJ831/20)*100-100</f>
        <v/>
      </c>
      <c r="DA831" s="1360"/>
      <c r="DB831" s="1468"/>
      <c r="DC831" s="1316">
        <f>IF(DA831="","",10^(DA831/10))</f>
        <v/>
      </c>
      <c r="DD831" s="1446">
        <f>IF(ISNUMBER(DB831)=FALSE,"",10^(DB831/10))</f>
        <v/>
      </c>
      <c r="DE831" s="1543">
        <f>IF(AND(ISNUMBER(DC831),ISNUMBER(DD831)),IF(DC831/DD831&gt;1,ROUND((DC831)/DD831,3),1),1)</f>
        <v/>
      </c>
      <c r="DF831" s="1541"/>
      <c r="DG831" s="1541"/>
      <c r="DH831" s="1541"/>
      <c r="DI831" s="1541"/>
      <c r="DJ831" s="1541"/>
      <c r="DK831" s="1541"/>
      <c r="DL831" s="1541"/>
      <c r="DM831" s="1541"/>
      <c r="DN831" s="1541"/>
      <c r="DO831" s="1541"/>
      <c r="DP831" s="1541"/>
      <c r="DQ831" s="1541"/>
      <c r="DR831" s="1541"/>
    </row>
    <row r="832" ht="12.75" x14ac:dyDescent="0.2">
      <c r="A832" s="1541"/>
      <c r="B832" s="1541"/>
      <c r="C832"/>
      <c r="D832" s="130">
        <f>IF(BX$827="Close to Ear","EN 62209-1","EN 62209-2")</f>
        <v/>
      </c>
      <c r="E832" s="130">
        <f>IF(CG832="Close to Ear","2016","2010/A1:2019")</f>
        <v/>
      </c>
      <c r="F832" s="1488" t="inlineStr">
        <is>
          <t>5.6</t>
        </is>
      </c>
      <c r="G832" s="1497"/>
      <c r="H832" s="120">
        <f>BV832</f>
        <v/>
      </c>
      <c r="I832" s="120">
        <f>BW832</f>
        <v/>
      </c>
      <c r="J832" s="687" t="inlineStr">
        <is>
          <t>BT</t>
        </is>
      </c>
      <c r="K832" s="194" t="inlineStr">
        <is>
          <t>2.4 GHz</t>
        </is>
      </c>
      <c r="L832" s="115"/>
      <c r="M832" s="120"/>
      <c r="N832" s="119"/>
      <c r="O832" s="131"/>
      <c r="P832" s="6597"/>
      <c r="Q832" s="131"/>
      <c r="R832" s="131"/>
      <c r="S832" s="120"/>
      <c r="T832" s="120">
        <v>39</v>
      </c>
      <c r="U832" s="120">
        <v>2440</v>
      </c>
      <c r="V832" s="119"/>
      <c r="W832" s="197"/>
      <c r="X832" s="119"/>
      <c r="Y832" s="119"/>
      <c r="Z832" s="119"/>
      <c r="AA832" s="115"/>
      <c r="AB832" s="115"/>
      <c r="AC832" s="689">
        <f>IF(OR(BX$827="Close to Ear",BX$827="Close to Head"),"Head",IF(BX$827="Extremity","Extremity","Body"))</f>
        <v/>
      </c>
      <c r="AD832" s="690">
        <f>CA832</f>
        <v/>
      </c>
      <c r="AE832" s="688">
        <f>CB832</f>
        <v/>
      </c>
      <c r="AF832" s="115"/>
      <c r="AG832" s="808">
        <f>IF(AZ832="","N/A",IF(CQ832="Pass","P","F"))</f>
        <v/>
      </c>
      <c r="AH832" s="129"/>
      <c r="AI832" s="129"/>
      <c r="AJ832" s="129"/>
      <c r="AK832" s="119"/>
      <c r="AL832" s="115"/>
      <c r="AM832" s="119"/>
      <c r="AN832" s="119"/>
      <c r="AO832" s="692"/>
      <c r="AP832" s="692"/>
      <c r="AQ832" s="692"/>
      <c r="AR832" s="692"/>
      <c r="AS832" s="692"/>
      <c r="AT832" s="691">
        <f>CE832</f>
        <v/>
      </c>
      <c r="AU832" s="691">
        <f>CF832</f>
        <v/>
      </c>
      <c r="AV832" s="813"/>
      <c r="AW832" s="813"/>
      <c r="AX832" s="197">
        <f>CZ832</f>
        <v/>
      </c>
      <c r="AY832" s="197">
        <f>DE832</f>
        <v/>
      </c>
      <c r="AZ832" s="3379">
        <f>CO832</f>
        <v/>
      </c>
      <c r="BA832" s="3380"/>
      <c r="BB832" s="197">
        <f>CP832</f>
        <v/>
      </c>
      <c r="BC832" s="813"/>
      <c r="BD832" s="197">
        <f>CR832</f>
        <v/>
      </c>
      <c r="BE832" s="121">
        <f>CS832</f>
        <v/>
      </c>
      <c r="BF832" s="122">
        <f>CT832*60</f>
        <v/>
      </c>
      <c r="BG832" s="121">
        <f>BE832</f>
        <v/>
      </c>
      <c r="BH832" s="122">
        <f>CU832*60</f>
        <v/>
      </c>
      <c r="BI832" s="122">
        <f>CV832</f>
        <v/>
      </c>
      <c r="BJ832" s="117"/>
      <c r="BK832" s="812">
        <f>Overview!$E$7</f>
        <v/>
      </c>
      <c r="BL832" s="117"/>
      <c r="BM832" s="836">
        <f>CW832</f>
        <v/>
      </c>
      <c r="BN832" s="812">
        <f>Overview!$P$153</f>
        <v/>
      </c>
      <c r="BO832" s="117" t="inlineStr">
        <is>
          <t>Modo: BR/EDR</t>
        </is>
      </c>
      <c r="BP832" s="117"/>
      <c r="BQ832" s="115"/>
      <c r="BR832" s="1478"/>
      <c r="BS832" s="1548"/>
      <c r="BT832" s="1978" t="inlineStr">
        <is>
          <t>BT</t>
        </is>
      </c>
      <c r="BU832" s="1979" t="inlineStr">
        <is>
          <t>2.4 GHz</t>
        </is>
      </c>
      <c r="BV832" s="632">
        <f>Overview!$H$28</f>
        <v/>
      </c>
      <c r="BW832" s="2010"/>
      <c r="BX832" s="1978"/>
      <c r="BY832" s="632"/>
      <c r="BZ832" s="2011"/>
      <c r="CA832" s="1997" t="inlineStr">
        <is>
          <t>Left Edge</t>
        </is>
      </c>
      <c r="CB832" s="200">
        <v>5</v>
      </c>
      <c r="CC832" s="668">
        <f>IF(COUNT('Conducted BT-Custom'!$AH$3:$AH$7)=0,39,INDEX('Conducted BT-Custom'!$T$3:$T$7,MATCH(MAX('Conducted BT-Custom'!$AH$3:$AH$7),'Conducted BT-Custom'!$AH$3:$AH$7,0)))</f>
        <v>39</v>
      </c>
      <c r="CD832" s="668">
        <f>IF(COUNT('Conducted BT-Custom'!$AH$3:$AH$7)=0,2440,INDEX('Conducted BT-Custom'!$U$3:$U$7,MATCH(MAX('Conducted BT-Custom'!$AH$3:$AH$7),'Conducted BT-Custom'!$AH$3:$AH$7,0)))</f>
        <v>2440</v>
      </c>
      <c r="CE832" s="2013"/>
      <c r="CF832" s="1966"/>
      <c r="CG832" s="392" t="str">
        <f>IF(OR($BY$819="",$BY$819=""),"",$BY$819)</f>
        <v/>
      </c>
      <c r="CH832" s="392">
        <f>BZ832</f>
        <v/>
      </c>
      <c r="CI832" s="392">
        <f>CA832</f>
        <v/>
      </c>
      <c r="CJ832" s="1528"/>
      <c r="CK832" s="1967"/>
      <c r="CL832" s="206">
        <f>IF(CF832=""," ",IF(ABS(CE832-CF832)&lt;=0.125,"Valid","Not valid"))</f>
        <v/>
      </c>
      <c r="CM832" s="207">
        <f> IF(CE832="","",IF(AND(CE832&lt;&gt;"",CF832=""),IF(CE832&gt;=1,"Medir+Sig Max","No"),IF(CF832&lt;&gt;"",IF(CF832&gt;=1,"Medir+Sig Max","No"),"")))</f>
        <v/>
      </c>
      <c r="CN832" s="1787"/>
      <c r="CO832" s="220">
        <f>IF(CK832="",IF(AND(CE832="",CF832=""),"",IF(CF832="",IF(DE832&gt;1,ROUND(DE832*CE832,3),CE832),IF(DE832&gt;1,ROUND(DE832*CF832,3),CF832))),IF(AND(CE832="",CF832=""),"",IF(CF832="",IF(DE832&gt;1,ROUND(DE832*CE832*(1/(CK832)),3),CE832*(1/(CK832))),IF(DE832&gt;1,ROUND(DE832*CF832*(1/(CK832)),3),CF832*(1/(CK832))))))</f>
        <v/>
      </c>
      <c r="CP832" s="2043">
        <f>IF(COUNTIF(Overview!K12:K14,TRUE)&gt;0,2,IF(COUNTIF(Overview!L12:L14,TRUE)&gt;0,4,0))</f>
        <v/>
      </c>
      <c r="CQ832" s="1472">
        <f>IF(CO832="","",IF(CO832&gt;CP832,"Fail","Pass"))</f>
        <v/>
      </c>
      <c r="CR832" s="1481"/>
      <c r="CS832" s="1565">
        <f>MyTimestamp(CO832)</f>
        <v/>
      </c>
      <c r="CT832" s="1531">
        <f>IF(CE832="",0,15)+IF(CF832="",0,15)</f>
        <v/>
      </c>
      <c r="CU832" s="1532">
        <f>IF(CT832=0,0,2)</f>
        <v/>
      </c>
      <c r="CV832" s="859"/>
      <c r="CW832" s="859"/>
      <c r="CX832" s="2038"/>
      <c r="CY832" s="2044"/>
      <c r="CZ832" s="1543">
        <f>10^(CJ832/20)*100-100</f>
        <v/>
      </c>
      <c r="DA832" s="1360"/>
      <c r="DB832" s="1468"/>
      <c r="DC832" s="1316">
        <f>IF(DA832="","",10^(DA832/10))</f>
        <v/>
      </c>
      <c r="DD832" s="1446">
        <f>IF(ISNUMBER(DB832)=FALSE,"",10^(DB832/10))</f>
        <v/>
      </c>
      <c r="DE832" s="1543">
        <f>IF(AND(ISNUMBER(DC832),ISNUMBER(DD832)),IF(DC832/DD832&gt;1,ROUND((DC832)/DD832,3),1),1)</f>
        <v/>
      </c>
      <c r="DF832" s="1541"/>
      <c r="DG832" s="1541"/>
      <c r="DH832" s="1541"/>
      <c r="DI832" s="1541"/>
      <c r="DJ832" s="1541"/>
      <c r="DK832" s="1541"/>
      <c r="DL832" s="1541"/>
      <c r="DM832" s="1541"/>
      <c r="DN832" s="1541"/>
      <c r="DO832" s="1541"/>
      <c r="DP832" s="1541"/>
      <c r="DQ832" s="1541"/>
      <c r="DR832" s="1541"/>
    </row>
    <row r="833" ht="12.75" x14ac:dyDescent="0.2">
      <c r="A833" s="1541"/>
      <c r="B833" s="1541"/>
      <c r="C833"/>
      <c r="D833" s="130">
        <f>IF(BX$827="Close to Ear","EN 62209-1","EN 62209-2")</f>
        <v/>
      </c>
      <c r="E833" s="130">
        <f>IF(CG833="Close to Ear","2016","2010/A1:2019")</f>
        <v/>
      </c>
      <c r="F833" s="1488" t="inlineStr">
        <is>
          <t>5.6</t>
        </is>
      </c>
      <c r="G833" s="1497"/>
      <c r="H833" s="120">
        <f>BV833</f>
        <v/>
      </c>
      <c r="I833" s="120">
        <f>BW833</f>
        <v/>
      </c>
      <c r="J833" s="687" t="inlineStr">
        <is>
          <t>BT</t>
        </is>
      </c>
      <c r="K833" s="194" t="inlineStr">
        <is>
          <t>2.4 GHz</t>
        </is>
      </c>
      <c r="L833" s="115"/>
      <c r="M833" s="120"/>
      <c r="N833" s="119"/>
      <c r="O833" s="131"/>
      <c r="P833" s="6597"/>
      <c r="Q833" s="131"/>
      <c r="R833" s="131"/>
      <c r="S833" s="120"/>
      <c r="T833" s="120">
        <v>39</v>
      </c>
      <c r="U833" s="120">
        <v>2440</v>
      </c>
      <c r="V833" s="119"/>
      <c r="W833" s="197"/>
      <c r="X833" s="119"/>
      <c r="Y833" s="119"/>
      <c r="Z833" s="119"/>
      <c r="AA833" s="115"/>
      <c r="AB833" s="115"/>
      <c r="AC833" s="689">
        <f>IF(OR(BX$827="Close to Ear",BX$827="Close to Head"),"Head",IF(BX$827="Extremity","Extremity","Body"))</f>
        <v/>
      </c>
      <c r="AD833" s="690">
        <f>CA833</f>
        <v/>
      </c>
      <c r="AE833" s="688">
        <f>CB833</f>
        <v/>
      </c>
      <c r="AF833" s="115"/>
      <c r="AG833" s="808">
        <f>IF(AZ833="","N/A",IF(CQ833="Pass","P","F"))</f>
        <v/>
      </c>
      <c r="AH833" s="129"/>
      <c r="AI833" s="129"/>
      <c r="AJ833" s="129"/>
      <c r="AK833" s="119"/>
      <c r="AL833" s="115"/>
      <c r="AM833" s="119"/>
      <c r="AN833" s="119"/>
      <c r="AO833" s="692"/>
      <c r="AP833" s="692"/>
      <c r="AQ833" s="692"/>
      <c r="AR833" s="692"/>
      <c r="AS833" s="692"/>
      <c r="AT833" s="691">
        <f>CE833</f>
        <v/>
      </c>
      <c r="AU833" s="691">
        <f>CF833</f>
        <v/>
      </c>
      <c r="AV833" s="813"/>
      <c r="AW833" s="813"/>
      <c r="AX833" s="197">
        <f>CZ833</f>
        <v/>
      </c>
      <c r="AY833" s="197">
        <f>DE833</f>
        <v/>
      </c>
      <c r="AZ833" s="3379">
        <f>CO833</f>
        <v/>
      </c>
      <c r="BA833" s="3380"/>
      <c r="BB833" s="197">
        <f>CP833</f>
        <v/>
      </c>
      <c r="BC833" s="813"/>
      <c r="BD833" s="197">
        <f>CR833</f>
        <v/>
      </c>
      <c r="BE833" s="121">
        <f>CS833</f>
        <v/>
      </c>
      <c r="BF833" s="122">
        <f>CT833*60</f>
        <v/>
      </c>
      <c r="BG833" s="121">
        <f>BE833</f>
        <v/>
      </c>
      <c r="BH833" s="122">
        <f>CU833*60</f>
        <v/>
      </c>
      <c r="BI833" s="122">
        <f>CV833</f>
        <v/>
      </c>
      <c r="BJ833" s="117"/>
      <c r="BK833" s="812">
        <f>Overview!$E$7</f>
        <v/>
      </c>
      <c r="BL833" s="117"/>
      <c r="BM833" s="836">
        <f>CW833</f>
        <v/>
      </c>
      <c r="BN833" s="812">
        <f>Overview!$P$153</f>
        <v/>
      </c>
      <c r="BO833" s="117" t="inlineStr">
        <is>
          <t>Modo: BR/EDR</t>
        </is>
      </c>
      <c r="BP833" s="117"/>
      <c r="BQ833" s="115"/>
      <c r="BR833" s="1478"/>
      <c r="BS833" s="1548"/>
      <c r="BT833" s="1984" t="inlineStr">
        <is>
          <t>BT</t>
        </is>
      </c>
      <c r="BU833" s="1980" t="inlineStr">
        <is>
          <t>2.4 GHz</t>
        </is>
      </c>
      <c r="BV833" s="628">
        <f>Overview!$H$28</f>
        <v/>
      </c>
      <c r="BW833" s="2010"/>
      <c r="BX833" s="1984"/>
      <c r="BY833" s="632"/>
      <c r="BZ833" s="2011"/>
      <c r="CA833" s="1997" t="inlineStr">
        <is>
          <t>Right Edge</t>
        </is>
      </c>
      <c r="CB833" s="200">
        <v>5</v>
      </c>
      <c r="CC833" s="668">
        <f>IF(COUNT('Conducted BT-Custom'!$AH$3:$AH$7)=0,39,INDEX('Conducted BT-Custom'!$T$3:$T$7,MATCH(MAX('Conducted BT-Custom'!$AH$3:$AH$7),'Conducted BT-Custom'!$AH$3:$AH$7,0)))</f>
        <v>39</v>
      </c>
      <c r="CD833" s="668">
        <f>IF(COUNT('Conducted BT-Custom'!$AH$3:$AH$7)=0,2440,INDEX('Conducted BT-Custom'!$U$3:$U$7,MATCH(MAX('Conducted BT-Custom'!$AH$3:$AH$7),'Conducted BT-Custom'!$AH$3:$AH$7,0)))</f>
        <v>2440</v>
      </c>
      <c r="CE833" s="2013"/>
      <c r="CF833" s="1966"/>
      <c r="CG833" s="392" t="str">
        <f>IF(OR($BY$819="",$BY$819=""),"",$BY$819)</f>
        <v/>
      </c>
      <c r="CH833" s="392">
        <f>BZ833</f>
        <v/>
      </c>
      <c r="CI833" s="392">
        <f>CA833</f>
        <v/>
      </c>
      <c r="CJ833" s="1528"/>
      <c r="CK833" s="1967"/>
      <c r="CL833" s="206">
        <f>IF(CF833=""," ",IF(ABS(CE833-CF833)&lt;=0.125,"Valid","Not valid"))</f>
        <v/>
      </c>
      <c r="CM833" s="207">
        <f> IF(CE833="","",IF(AND(CE833&lt;&gt;"",CF833=""),IF(CE833&gt;=1,"Medir+Sig Max","No"),IF(CF833&lt;&gt;"",IF(CF833&gt;=1,"Medir+Sig Max","No"),"")))</f>
        <v/>
      </c>
      <c r="CN833" s="1787"/>
      <c r="CO833" s="220">
        <f>IF(CK833="",IF(AND(CE833="",CF833=""),"",IF(CF833="",IF(DE833&gt;1,ROUND(DE833*CE833,3),CE833),IF(DE833&gt;1,ROUND(DE833*CF833,3),CF833))),IF(AND(CE833="",CF833=""),"",IF(CF833="",IF(DE833&gt;1,ROUND(DE833*CE833*(1/(CK833)),3),CE833*(1/(CK833))),IF(DE833&gt;1,ROUND(DE833*CF833*(1/(CK833)),3),CF833*(1/(CK833))))))</f>
        <v/>
      </c>
      <c r="CP833" s="2043">
        <f>IF(COUNTIF(Overview!K12:K14,TRUE)&gt;0,2,IF(COUNTIF(Overview!L12:L14,TRUE)&gt;0,4,0))</f>
        <v/>
      </c>
      <c r="CQ833" s="1472">
        <f>IF(CO833="","",IF(CO833&gt;CP833,"Fail","Pass"))</f>
        <v/>
      </c>
      <c r="CR833" s="1481"/>
      <c r="CS833" s="1565">
        <f>MyTimestamp(CO833)</f>
        <v/>
      </c>
      <c r="CT833" s="1531">
        <f>IF(CE833="",0,15)+IF(CF833="",0,15)</f>
        <v/>
      </c>
      <c r="CU833" s="1532">
        <f>IF(CT833=0,0,2)</f>
        <v/>
      </c>
      <c r="CV833" s="859"/>
      <c r="CW833" s="859"/>
      <c r="CX833" s="2038"/>
      <c r="CY833" s="2044"/>
      <c r="CZ833" s="1543">
        <f>10^(CJ833/20)*100-100</f>
        <v/>
      </c>
      <c r="DA833" s="1360"/>
      <c r="DB833" s="1468"/>
      <c r="DC833" s="1316">
        <f>IF(DA833="","",10^(DA833/10))</f>
        <v/>
      </c>
      <c r="DD833" s="1446">
        <f>IF(ISNUMBER(DB833)=FALSE,"",10^(DB833/10))</f>
        <v/>
      </c>
      <c r="DE833" s="1543">
        <f>IF(AND(ISNUMBER(DC833),ISNUMBER(DD833)),IF(DC833/DD833&gt;1,ROUND((DC833)/DD833,3),1),1)</f>
        <v/>
      </c>
      <c r="DF833" s="1541"/>
      <c r="DG833" s="1541"/>
      <c r="DH833" s="1541"/>
      <c r="DI833" s="1541"/>
      <c r="DJ833" s="1541"/>
      <c r="DK833" s="1541"/>
      <c r="DL833" s="1541"/>
      <c r="DM833" s="1541"/>
      <c r="DN833" s="1541"/>
      <c r="DO833" s="1541"/>
      <c r="DP833" s="1541"/>
      <c r="DQ833" s="1541"/>
      <c r="DR833" s="1541"/>
    </row>
    <row r="834" ht="12.75" x14ac:dyDescent="0.2">
      <c r="A834" s="1541"/>
      <c r="B834" s="1541"/>
      <c r="C834"/>
      <c r="D834" s="130">
        <f>IF(BX$827="Close to Ear","EN 62209-1","EN 62209-2")</f>
        <v/>
      </c>
      <c r="E834" s="130">
        <f>IF(CG834="Close to Ear","2016","2010/A1:2019")</f>
        <v/>
      </c>
      <c r="F834" s="1488" t="inlineStr">
        <is>
          <t>5.6</t>
        </is>
      </c>
      <c r="G834" s="1497"/>
      <c r="H834" s="120">
        <f>BV834</f>
        <v/>
      </c>
      <c r="I834" s="120">
        <f>BW834</f>
        <v/>
      </c>
      <c r="J834" s="687" t="inlineStr">
        <is>
          <t>BT</t>
        </is>
      </c>
      <c r="K834" s="194" t="inlineStr">
        <is>
          <t>2.4 GHz</t>
        </is>
      </c>
      <c r="L834" s="115"/>
      <c r="M834" s="120"/>
      <c r="N834" s="119"/>
      <c r="O834" s="131"/>
      <c r="P834" s="6597"/>
      <c r="Q834" s="131"/>
      <c r="R834" s="131"/>
      <c r="S834" s="120"/>
      <c r="T834" s="120">
        <v>39</v>
      </c>
      <c r="U834" s="120">
        <v>2440</v>
      </c>
      <c r="V834" s="119"/>
      <c r="W834" s="197"/>
      <c r="X834" s="119"/>
      <c r="Y834" s="119"/>
      <c r="Z834" s="119"/>
      <c r="AA834" s="115"/>
      <c r="AB834" s="115"/>
      <c r="AC834" s="689">
        <f>IF(OR(BX$827="Close to Ear",BX$827="Close to Head"),"Head",IF(BX$827="Extremity","Extremity","Body"))</f>
        <v/>
      </c>
      <c r="AD834" s="690">
        <f>CA834</f>
        <v/>
      </c>
      <c r="AE834" s="688">
        <f>CB834</f>
        <v/>
      </c>
      <c r="AF834" s="115"/>
      <c r="AG834" s="808">
        <f>IF(AZ834="","N/A",IF(CQ834="Pass","P","F"))</f>
        <v/>
      </c>
      <c r="AH834" s="129"/>
      <c r="AI834" s="129"/>
      <c r="AJ834" s="129"/>
      <c r="AK834" s="119"/>
      <c r="AL834" s="115"/>
      <c r="AM834" s="119"/>
      <c r="AN834" s="119"/>
      <c r="AO834" s="692"/>
      <c r="AP834" s="692"/>
      <c r="AQ834" s="692"/>
      <c r="AR834" s="692"/>
      <c r="AS834" s="692"/>
      <c r="AT834" s="691">
        <f>CE834</f>
        <v/>
      </c>
      <c r="AU834" s="691">
        <f>CF834</f>
        <v/>
      </c>
      <c r="AV834" s="813"/>
      <c r="AW834" s="813"/>
      <c r="AX834" s="197">
        <f>CZ834</f>
        <v/>
      </c>
      <c r="AY834" s="197">
        <f>DE834</f>
        <v/>
      </c>
      <c r="AZ834" s="3379">
        <f>CO834</f>
        <v/>
      </c>
      <c r="BA834" s="3380"/>
      <c r="BB834" s="197">
        <f>CP834</f>
        <v/>
      </c>
      <c r="BC834" s="813"/>
      <c r="BD834" s="197">
        <f>CR834</f>
        <v/>
      </c>
      <c r="BE834" s="121">
        <f>CS834</f>
        <v/>
      </c>
      <c r="BF834" s="122">
        <f>CT834*60</f>
        <v/>
      </c>
      <c r="BG834" s="121">
        <f>BE834</f>
        <v/>
      </c>
      <c r="BH834" s="122">
        <f>CU834*60</f>
        <v/>
      </c>
      <c r="BI834" s="122">
        <f>CV834</f>
        <v/>
      </c>
      <c r="BJ834" s="117"/>
      <c r="BK834" s="812">
        <f>Overview!$E$7</f>
        <v/>
      </c>
      <c r="BL834" s="117"/>
      <c r="BM834" s="836">
        <f>CW834</f>
        <v/>
      </c>
      <c r="BN834" s="812">
        <f>Overview!$P$153</f>
        <v/>
      </c>
      <c r="BO834" s="117" t="inlineStr">
        <is>
          <t>Modo: BR/EDR</t>
        </is>
      </c>
      <c r="BP834" s="117"/>
      <c r="BQ834" s="115"/>
      <c r="BR834" s="1478"/>
      <c r="BS834" s="1548"/>
      <c r="BT834" s="1978" t="inlineStr">
        <is>
          <t>BT</t>
        </is>
      </c>
      <c r="BU834" s="1979" t="inlineStr">
        <is>
          <t>2.4 GHz</t>
        </is>
      </c>
      <c r="BV834" s="632">
        <f>Overview!$H$28</f>
        <v/>
      </c>
      <c r="BW834" s="2010"/>
      <c r="BX834" s="1978"/>
      <c r="BY834" s="632"/>
      <c r="BZ834" s="2011"/>
      <c r="CA834" s="1997" t="inlineStr">
        <is>
          <t>Top Edge</t>
        </is>
      </c>
      <c r="CB834" s="200">
        <v>5</v>
      </c>
      <c r="CC834" s="668">
        <f>IF(COUNT('Conducted BT-Custom'!$AH$3:$AH$7)=0,39,INDEX('Conducted BT-Custom'!$T$3:$T$7,MATCH(MAX('Conducted BT-Custom'!$AH$3:$AH$7),'Conducted BT-Custom'!$AH$3:$AH$7,0)))</f>
        <v>39</v>
      </c>
      <c r="CD834" s="668">
        <f>IF(COUNT('Conducted BT-Custom'!$AH$3:$AH$7)=0,2440,INDEX('Conducted BT-Custom'!$U$3:$U$7,MATCH(MAX('Conducted BT-Custom'!$AH$3:$AH$7),'Conducted BT-Custom'!$AH$3:$AH$7,0)))</f>
        <v>2440</v>
      </c>
      <c r="CE834" s="2013"/>
      <c r="CF834" s="1966"/>
      <c r="CG834" s="392" t="str">
        <f>IF(OR($BY$819="",$BY$819=""),"",$BY$819)</f>
        <v/>
      </c>
      <c r="CH834" s="392">
        <f>BZ834</f>
        <v/>
      </c>
      <c r="CI834" s="392">
        <f>CA834</f>
        <v/>
      </c>
      <c r="CJ834" s="1528"/>
      <c r="CK834" s="1967"/>
      <c r="CL834" s="206">
        <f>IF(CF834=""," ",IF(ABS(CE834-CF834)&lt;=0.125,"Valid","Not valid"))</f>
        <v/>
      </c>
      <c r="CM834" s="207">
        <f> IF(CE834="","",IF(AND(CE834&lt;&gt;"",CF834=""),IF(CE834&gt;=1,"Medir+Sig Max","No"),IF(CF834&lt;&gt;"",IF(CF834&gt;=1,"Medir+Sig Max","No"),"")))</f>
        <v/>
      </c>
      <c r="CN834" s="1787"/>
      <c r="CO834" s="220">
        <f>IF(CK834="",IF(AND(CE834="",CF834=""),"",IF(CF834="",IF(DE834&gt;1,ROUND(DE834*CE834,3),CE834),IF(DE834&gt;1,ROUND(DE834*CF834,3),CF834))),IF(AND(CE834="",CF834=""),"",IF(CF834="",IF(DE834&gt;1,ROUND(DE834*CE834*(1/(CK834)),3),CE834*(1/(CK834))),IF(DE834&gt;1,ROUND(DE834*CF834*(1/(CK834)),3),CF834*(1/(CK834))))))</f>
        <v/>
      </c>
      <c r="CP834" s="2043">
        <f>IF(COUNTIF(Overview!K12:K14,TRUE)&gt;0,2,IF(COUNTIF(Overview!L12:L14,TRUE)&gt;0,4,0))</f>
        <v/>
      </c>
      <c r="CQ834" s="1472">
        <f>IF(CO834="","",IF(CO834&gt;CP834,"Fail","Pass"))</f>
        <v/>
      </c>
      <c r="CR834" s="1481"/>
      <c r="CS834" s="1565">
        <f>MyTimestamp(CO834)</f>
        <v/>
      </c>
      <c r="CT834" s="1531">
        <f>IF(CE834="",0,15)+IF(CF834="",0,15)</f>
        <v/>
      </c>
      <c r="CU834" s="1532">
        <f>IF(CT834=0,0,2)</f>
        <v/>
      </c>
      <c r="CV834" s="859"/>
      <c r="CW834" s="859"/>
      <c r="CX834" s="2038"/>
      <c r="CY834" s="2044"/>
      <c r="CZ834" s="1543">
        <f>10^(CJ834/20)*100-100</f>
        <v/>
      </c>
      <c r="DA834" s="1360"/>
      <c r="DB834" s="1468"/>
      <c r="DC834" s="1316">
        <f>IF(DA834="","",10^(DA834/10))</f>
        <v/>
      </c>
      <c r="DD834" s="1446">
        <f>IF(ISNUMBER(DB834)=FALSE,"",10^(DB834/10))</f>
        <v/>
      </c>
      <c r="DE834" s="1543">
        <f>IF(AND(ISNUMBER(DC834),ISNUMBER(DD834)),IF(DC834/DD834&gt;1,ROUND((DC834)/DD834,3),1),1)</f>
        <v/>
      </c>
      <c r="DF834" s="1541"/>
      <c r="DG834" s="1541"/>
      <c r="DH834" s="1541"/>
      <c r="DI834" s="1541"/>
      <c r="DJ834" s="1541"/>
      <c r="DK834" s="1541"/>
      <c r="DL834" s="1541"/>
      <c r="DM834" s="1541"/>
      <c r="DN834" s="1541"/>
      <c r="DO834" s="1541"/>
      <c r="DP834" s="1541"/>
      <c r="DQ834" s="1541"/>
      <c r="DR834" s="1541"/>
    </row>
    <row r="835" ht="12.75" x14ac:dyDescent="0.2">
      <c r="A835" s="1541"/>
      <c r="B835" s="1541"/>
      <c r="C835"/>
      <c r="D835" s="130">
        <f>IF(BX$827="Close to Ear","EN 62209-1","EN 62209-2")</f>
        <v/>
      </c>
      <c r="E835" s="130">
        <f>IF(CG835="Close to Ear","2016","2010/A1:2019")</f>
        <v/>
      </c>
      <c r="F835" s="1488" t="inlineStr">
        <is>
          <t>5.6</t>
        </is>
      </c>
      <c r="G835" s="1497"/>
      <c r="H835" s="120">
        <f>BV835</f>
        <v/>
      </c>
      <c r="I835" s="120">
        <f>BW835</f>
        <v/>
      </c>
      <c r="J835" s="687" t="inlineStr">
        <is>
          <t>BT</t>
        </is>
      </c>
      <c r="K835" s="194" t="inlineStr">
        <is>
          <t>2.4 GHz</t>
        </is>
      </c>
      <c r="L835" s="115"/>
      <c r="M835" s="120"/>
      <c r="N835" s="119"/>
      <c r="O835" s="131"/>
      <c r="P835" s="6597"/>
      <c r="Q835" s="131"/>
      <c r="R835" s="131"/>
      <c r="S835" s="120"/>
      <c r="T835" s="120">
        <v>39</v>
      </c>
      <c r="U835" s="120">
        <v>2440</v>
      </c>
      <c r="V835" s="119"/>
      <c r="W835" s="197"/>
      <c r="X835" s="119"/>
      <c r="Y835" s="119"/>
      <c r="Z835" s="119"/>
      <c r="AA835" s="115"/>
      <c r="AB835" s="115"/>
      <c r="AC835" s="689">
        <f>IF(OR(BX$827="Close to Ear",BX$827="Close to Head"),"Head",IF(BX$827="Extremity","Extremity","Body"))</f>
        <v/>
      </c>
      <c r="AD835" s="690">
        <f>CA835</f>
        <v/>
      </c>
      <c r="AE835" s="688">
        <f>CB835</f>
        <v/>
      </c>
      <c r="AF835" s="115"/>
      <c r="AG835" s="808">
        <f>IF(AZ835="","N/A",IF(CQ835="Pass","P","F"))</f>
        <v/>
      </c>
      <c r="AH835" s="129"/>
      <c r="AI835" s="129"/>
      <c r="AJ835" s="129"/>
      <c r="AK835" s="119"/>
      <c r="AL835" s="115"/>
      <c r="AM835" s="119"/>
      <c r="AN835" s="119"/>
      <c r="AO835" s="692"/>
      <c r="AP835" s="692"/>
      <c r="AQ835" s="692"/>
      <c r="AR835" s="692"/>
      <c r="AS835" s="692"/>
      <c r="AT835" s="691">
        <f>CE835</f>
        <v/>
      </c>
      <c r="AU835" s="691">
        <f>CF835</f>
        <v/>
      </c>
      <c r="AV835" s="813"/>
      <c r="AW835" s="813"/>
      <c r="AX835" s="197">
        <f>CZ835</f>
        <v/>
      </c>
      <c r="AY835" s="197">
        <f>DE835</f>
        <v/>
      </c>
      <c r="AZ835" s="3379">
        <f>CO835</f>
        <v/>
      </c>
      <c r="BA835" s="3380"/>
      <c r="BB835" s="197">
        <f>CP835</f>
        <v/>
      </c>
      <c r="BC835" s="813"/>
      <c r="BD835" s="197">
        <f>CR835</f>
        <v/>
      </c>
      <c r="BE835" s="121">
        <f>CS835</f>
        <v/>
      </c>
      <c r="BF835" s="122">
        <f>CT835*60</f>
        <v/>
      </c>
      <c r="BG835" s="121">
        <f>BE835</f>
        <v/>
      </c>
      <c r="BH835" s="122">
        <f>CU835*60</f>
        <v/>
      </c>
      <c r="BI835" s="122">
        <f>CV835</f>
        <v/>
      </c>
      <c r="BJ835" s="117"/>
      <c r="BK835" s="812">
        <f>Overview!$E$7</f>
        <v/>
      </c>
      <c r="BL835" s="117"/>
      <c r="BM835" s="836">
        <f>CW835</f>
        <v/>
      </c>
      <c r="BN835" s="812">
        <f>Overview!$P$153</f>
        <v/>
      </c>
      <c r="BO835" s="117" t="inlineStr">
        <is>
          <t>Modo: BR/EDR</t>
        </is>
      </c>
      <c r="BP835" s="117"/>
      <c r="BQ835" s="115"/>
      <c r="BR835" s="1478"/>
      <c r="BS835" s="1548"/>
      <c r="BT835" s="1978" t="inlineStr">
        <is>
          <t>BT</t>
        </is>
      </c>
      <c r="BU835" s="1979" t="inlineStr">
        <is>
          <t>2.4 GHz</t>
        </is>
      </c>
      <c r="BV835" s="632">
        <f>Overview!$H$28</f>
        <v/>
      </c>
      <c r="BW835" s="2010"/>
      <c r="BX835" s="1978"/>
      <c r="BY835" s="632"/>
      <c r="BZ835" s="2011"/>
      <c r="CA835" s="1997" t="inlineStr">
        <is>
          <t>Bottom Edge</t>
        </is>
      </c>
      <c r="CB835" s="200">
        <v>5</v>
      </c>
      <c r="CC835" s="668">
        <f>IF(COUNT('Conducted BT-Custom'!$AH$3:$AH$7)=0,39,INDEX('Conducted BT-Custom'!$T$3:$T$7,MATCH(MAX('Conducted BT-Custom'!$AH$3:$AH$7),'Conducted BT-Custom'!$AH$3:$AH$7,0)))</f>
        <v>39</v>
      </c>
      <c r="CD835" s="668">
        <f>IF(COUNT('Conducted BT-Custom'!$AH$3:$AH$7)=0,2440,INDEX('Conducted BT-Custom'!$U$3:$U$7,MATCH(MAX('Conducted BT-Custom'!$AH$3:$AH$7),'Conducted BT-Custom'!$AH$3:$AH$7,0)))</f>
        <v>2440</v>
      </c>
      <c r="CE835" s="2013"/>
      <c r="CF835" s="1966"/>
      <c r="CG835" s="392" t="str">
        <f>IF(OR($BY$819="",$BY$819=""),"",$BY$819)</f>
        <v/>
      </c>
      <c r="CH835" s="392">
        <f>BZ835</f>
        <v/>
      </c>
      <c r="CI835" s="392">
        <f>CA835</f>
        <v/>
      </c>
      <c r="CJ835" s="1528"/>
      <c r="CK835" s="1967"/>
      <c r="CL835" s="206">
        <f>IF(CF835=""," ",IF(ABS(CE835-CF835)&lt;=0.125,"Valid","Not valid"))</f>
        <v/>
      </c>
      <c r="CM835" s="207">
        <f> IF(CE835="","",IF(AND(CE835&lt;&gt;"",CF835=""),IF(CE835&gt;=1,"Medir+Sig Max","No"),IF(CF835&lt;&gt;"",IF(CF835&gt;=1,"Medir+Sig Max","No"),"")))</f>
        <v/>
      </c>
      <c r="CN835" s="1787"/>
      <c r="CO835" s="220">
        <f>IF(CK835="",IF(AND(CE835="",CF835=""),"",IF(CF835="",IF(DE835&gt;1,ROUND(DE835*CE835,3),CE835),IF(DE835&gt;1,ROUND(DE835*CF835,3),CF835))),IF(AND(CE835="",CF835=""),"",IF(CF835="",IF(DE835&gt;1,ROUND(DE835*CE835*(1/(CK835)),3),CE835*(1/(CK835))),IF(DE835&gt;1,ROUND(DE835*CF835*(1/(CK835)),3),CF835*(1/(CK835))))))</f>
        <v/>
      </c>
      <c r="CP835" s="2043">
        <f>IF(COUNTIF(Overview!K12:K14,TRUE)&gt;0,2,IF(COUNTIF(Overview!L12:L14,TRUE)&gt;0,4,0))</f>
        <v/>
      </c>
      <c r="CQ835" s="1472">
        <f>IF(CO835="","",IF(CO835&gt;CP835,"Fail","Pass"))</f>
        <v/>
      </c>
      <c r="CR835" s="1481"/>
      <c r="CS835" s="1565">
        <f>MyTimestamp(CO835)</f>
        <v/>
      </c>
      <c r="CT835" s="1531">
        <f>IF(CE835="",0,15)+IF(CF835="",0,15)</f>
        <v/>
      </c>
      <c r="CU835" s="1532">
        <f>IF(CT835=0,0,2)</f>
        <v/>
      </c>
      <c r="CV835" s="859"/>
      <c r="CW835" s="859"/>
      <c r="CX835" s="2038"/>
      <c r="CY835" s="2044"/>
      <c r="CZ835" s="1543">
        <f>10^(CJ835/20)*100-100</f>
        <v/>
      </c>
      <c r="DA835" s="1360"/>
      <c r="DB835" s="1468"/>
      <c r="DC835" s="1316">
        <f>IF(DA835="","",10^(DA835/10))</f>
        <v/>
      </c>
      <c r="DD835" s="1446">
        <f>IF(ISNUMBER(DB835)=FALSE,"",10^(DB835/10))</f>
        <v/>
      </c>
      <c r="DE835" s="1543">
        <f>IF(AND(ISNUMBER(DC835),ISNUMBER(DD835)),IF(DC835/DD835&gt;1,ROUND((DC835)/DD835,3),1),1)</f>
        <v/>
      </c>
      <c r="DF835" s="1541"/>
      <c r="DG835" s="1541"/>
      <c r="DH835" s="1541"/>
      <c r="DI835" s="1541"/>
      <c r="DJ835" s="1541"/>
      <c r="DK835" s="1541"/>
      <c r="DL835" s="1541"/>
      <c r="DM835" s="1541"/>
      <c r="DN835" s="1541"/>
      <c r="DO835" s="1541"/>
      <c r="DP835" s="1541"/>
      <c r="DQ835" s="1541"/>
      <c r="DR835" s="1541"/>
    </row>
    <row r="836" ht="12.75" x14ac:dyDescent="0.2">
      <c r="A836" s="1541"/>
      <c r="B836" s="1541"/>
      <c r="C836"/>
      <c r="D836" s="130">
        <f>IF(BX$827="Close to Ear","EN 62209-1","EN 62209-2")</f>
        <v/>
      </c>
      <c r="E836" s="130">
        <f>IF(CG836="Close to Ear","2016","2010/A1:2019")</f>
        <v/>
      </c>
      <c r="F836" s="1488" t="inlineStr">
        <is>
          <t>5.6</t>
        </is>
      </c>
      <c r="G836" s="1497"/>
      <c r="H836" s="120">
        <f>BV836</f>
        <v/>
      </c>
      <c r="I836" s="120">
        <f>BW836</f>
        <v/>
      </c>
      <c r="J836" s="687" t="inlineStr">
        <is>
          <t>BT</t>
        </is>
      </c>
      <c r="K836" s="194" t="inlineStr">
        <is>
          <t>2.4 GHz</t>
        </is>
      </c>
      <c r="L836" s="115"/>
      <c r="M836" s="120"/>
      <c r="N836" s="119"/>
      <c r="O836" s="131"/>
      <c r="P836" s="6597"/>
      <c r="Q836" s="131"/>
      <c r="R836" s="131"/>
      <c r="S836" s="120"/>
      <c r="T836" s="120">
        <v>39</v>
      </c>
      <c r="U836" s="120">
        <v>2440</v>
      </c>
      <c r="V836" s="119"/>
      <c r="W836" s="197"/>
      <c r="X836" s="119"/>
      <c r="Y836" s="119"/>
      <c r="Z836" s="119"/>
      <c r="AA836" s="115"/>
      <c r="AB836" s="115"/>
      <c r="AC836" s="689">
        <f>IF(OR(BX$827="Close to Ear",BX$827="Close to Head"),"Head",IF(BX$827="Extremity","Extremity","Body"))</f>
        <v/>
      </c>
      <c r="AD836" s="690">
        <f>CA836</f>
        <v/>
      </c>
      <c r="AE836" s="688">
        <f>CB836</f>
        <v/>
      </c>
      <c r="AF836" s="115"/>
      <c r="AG836" s="808">
        <f>IF(AZ836="","N/A",IF(CQ836="Pass","P","F"))</f>
        <v/>
      </c>
      <c r="AH836" s="129"/>
      <c r="AI836" s="129"/>
      <c r="AJ836" s="129"/>
      <c r="AK836" s="119"/>
      <c r="AL836" s="115"/>
      <c r="AM836" s="119"/>
      <c r="AN836" s="119"/>
      <c r="AO836" s="692"/>
      <c r="AP836" s="692"/>
      <c r="AQ836" s="692"/>
      <c r="AR836" s="692"/>
      <c r="AS836" s="692"/>
      <c r="AT836" s="691">
        <f>CE836</f>
        <v/>
      </c>
      <c r="AU836" s="691">
        <f>CF836</f>
        <v/>
      </c>
      <c r="AV836" s="813"/>
      <c r="AW836" s="813"/>
      <c r="AX836" s="197">
        <f>CZ836</f>
        <v/>
      </c>
      <c r="AY836" s="197">
        <f>DE836</f>
        <v/>
      </c>
      <c r="AZ836" s="3379">
        <f>CO836</f>
        <v/>
      </c>
      <c r="BA836" s="3380"/>
      <c r="BB836" s="197">
        <f>CP836</f>
        <v/>
      </c>
      <c r="BC836" s="813"/>
      <c r="BD836" s="197">
        <f>CR836</f>
        <v/>
      </c>
      <c r="BE836" s="121">
        <f>CS836</f>
        <v/>
      </c>
      <c r="BF836" s="122">
        <f>CT836*60</f>
        <v/>
      </c>
      <c r="BG836" s="121">
        <f>BE836</f>
        <v/>
      </c>
      <c r="BH836" s="122">
        <f>CU836*60</f>
        <v/>
      </c>
      <c r="BI836" s="122">
        <f>CV836</f>
        <v/>
      </c>
      <c r="BJ836" s="117"/>
      <c r="BK836" s="812">
        <f>Overview!$E$7</f>
        <v/>
      </c>
      <c r="BL836" s="117"/>
      <c r="BM836" s="836">
        <f>CW836</f>
        <v/>
      </c>
      <c r="BN836" s="812">
        <f>Overview!$P$153</f>
        <v/>
      </c>
      <c r="BO836" s="117" t="inlineStr">
        <is>
          <t>Modo: BR/EDR</t>
        </is>
      </c>
      <c r="BP836" s="117"/>
      <c r="BQ836" s="115"/>
      <c r="BR836" s="1478"/>
      <c r="BS836" s="1548"/>
      <c r="BT836" s="1978" t="inlineStr">
        <is>
          <t>BT</t>
        </is>
      </c>
      <c r="BU836" s="1979" t="inlineStr">
        <is>
          <t>2.4 GHz</t>
        </is>
      </c>
      <c r="BV836" s="632">
        <f>Overview!$H$28</f>
        <v/>
      </c>
      <c r="BW836" s="2010"/>
      <c r="BX836" s="1978"/>
      <c r="BY836" s="670"/>
      <c r="BZ836" s="2011"/>
      <c r="CA836" s="670" t="str">
        <f>IF(COUNT(CF830:CF835)=0,IF(COUNT(CE830:CE835)=0,"TBD",VLOOKUP(MAX(CE830:CE835),CE830:CI835,5,FALSE)),VLOOKUP(MAX(CF830:CF835),CF830:CI835,4,FALSE))</f>
        <v>TBD</v>
      </c>
      <c r="CB836" s="200">
        <v>5</v>
      </c>
      <c r="CC836" s="551">
        <f>IF(COUNT('Conducted BT-Custom'!$AH$3:$AH$7)=0,39,INDEX('Conducted BT-Custom'!$T$3:$T$7,MATCH(MAX('Conducted BT-Custom'!$AH$3:$AH$7),'Conducted BT-Custom'!$AH$3:$AH$7,0)))</f>
        <v>39</v>
      </c>
      <c r="CD836" s="551">
        <f>IF(COUNT('Conducted BT-Custom'!$AH$3:$AH$7)=0,2440,INDEX('Conducted BT-Custom'!$U$3:$U$7,MATCH(MAX('Conducted BT-Custom'!$AH$3:$AH$7),'Conducted BT-Custom'!$AH$3:$AH$7,0)))</f>
        <v>2440</v>
      </c>
      <c r="CE836" s="2013"/>
      <c r="CF836" s="1966"/>
      <c r="CG836" s="392" t="str">
        <f>IF(OR($BY$819="",$BY$819=""),"",$BY$819)</f>
        <v/>
      </c>
      <c r="CH836" s="392">
        <f>BZ836</f>
        <v/>
      </c>
      <c r="CI836" s="392">
        <f>CA836</f>
        <v/>
      </c>
      <c r="CJ836" s="1528"/>
      <c r="CK836" s="1967"/>
      <c r="CL836" s="206">
        <f>IF(CF836=""," ",IF(ABS(CE836-CF836)&lt;=0.125,"Valid","Not valid"))</f>
        <v/>
      </c>
      <c r="CM836" s="207">
        <f> IF(CE836="","",IF(AND(CE836&lt;&gt;"",CF836=""),IF(CE836&gt;=1,"Medir+Sig Max","No"),IF(CF836&lt;&gt;"",IF(CF836&gt;=1,"Medir+Sig Max","No"),"")))</f>
        <v/>
      </c>
      <c r="CN836" s="1787"/>
      <c r="CO836" s="220">
        <f>IF(CK836="",IF(AND(CE836="",CF836=""),"",IF(CF836="",IF(DE836&gt;1,ROUND(DE836*CE836,3),CE836),IF(DE836&gt;1,ROUND(DE836*CF836,3),CF836))),IF(AND(CE836="",CF836=""),"",IF(CF836="",IF(DE836&gt;1,ROUND(DE836*CE836*(1/(CK836)),3),CE836*(1/(CK836))),IF(DE836&gt;1,ROUND(DE836*CF836*(1/(CK836)),3),CF836*(1/(CK836))))))</f>
        <v/>
      </c>
      <c r="CP836" s="2043">
        <f>IF(COUNTIF(Overview!K12:K14,TRUE)&gt;0,2,IF(COUNTIF(Overview!L12:L14,TRUE)&gt;0,4,0))</f>
        <v/>
      </c>
      <c r="CQ836" s="1472">
        <f>IF(CO836="","",IF(CO836&gt;CP836,"Fail","Pass"))</f>
        <v/>
      </c>
      <c r="CR836" s="1481"/>
      <c r="CS836" s="1565">
        <f>MyTimestamp(CO836)</f>
        <v/>
      </c>
      <c r="CT836" s="1531">
        <f>IF(CE836="",0,15)+IF(CF836="",0,15)</f>
        <v/>
      </c>
      <c r="CU836" s="1532">
        <f>IF(CT836=0,0,2)</f>
        <v/>
      </c>
      <c r="CV836" s="859"/>
      <c r="CW836" s="859"/>
      <c r="CX836" s="2038"/>
      <c r="CY836" s="2044"/>
      <c r="CZ836" s="1543">
        <f>10^(CJ836/20)*100-100</f>
        <v/>
      </c>
      <c r="DA836" s="1360"/>
      <c r="DB836" s="1455"/>
      <c r="DC836" s="1316">
        <f>IF(DA836="","",10^(DA836/10))</f>
        <v/>
      </c>
      <c r="DD836" s="1412">
        <f>IF(ISNUMBER(DB836)=FALSE,"",10^(DB836/10))</f>
        <v/>
      </c>
      <c r="DE836" s="1543">
        <f>IF(AND(ISNUMBER(DC836),ISNUMBER(DD836)),IF(DC836/DD836&gt;1,ROUND((DC836)/DD836,3),1),1)</f>
        <v/>
      </c>
      <c r="DF836" s="1541"/>
      <c r="DG836" s="1541"/>
      <c r="DH836" s="1541"/>
      <c r="DI836" s="1541"/>
      <c r="DJ836" s="1541"/>
      <c r="DK836" s="1541"/>
      <c r="DL836" s="1541"/>
      <c r="DM836" s="1541"/>
      <c r="DN836" s="1541"/>
      <c r="DO836" s="1541"/>
      <c r="DP836" s="1541"/>
      <c r="DQ836" s="1541"/>
      <c r="DR836" s="1541"/>
    </row>
    <row r="837" ht="12.75" x14ac:dyDescent="0.2">
      <c r="A837" s="1541"/>
      <c r="B837" s="1541"/>
      <c r="C837"/>
      <c r="D837" s="130">
        <f>IF(BX$827="Close to Ear","EN 62209-1","EN 62209-2")</f>
        <v/>
      </c>
      <c r="E837" s="130">
        <f>IF(CG837="Close to Ear","2016","2010/A1:2019")</f>
        <v/>
      </c>
      <c r="F837" s="1488" t="inlineStr">
        <is>
          <t>5.6</t>
        </is>
      </c>
      <c r="G837" s="1497"/>
      <c r="H837" s="120">
        <f>BV837</f>
        <v/>
      </c>
      <c r="I837" s="120">
        <f>BW837</f>
        <v/>
      </c>
      <c r="J837" s="687" t="inlineStr">
        <is>
          <t>BT</t>
        </is>
      </c>
      <c r="K837" s="194" t="inlineStr">
        <is>
          <t>2.4 GHz</t>
        </is>
      </c>
      <c r="L837" s="115"/>
      <c r="M837" s="120"/>
      <c r="N837" s="119"/>
      <c r="O837" s="131"/>
      <c r="P837" s="6597"/>
      <c r="Q837" s="131"/>
      <c r="R837" s="131"/>
      <c r="S837" s="120"/>
      <c r="T837" s="120">
        <v>39</v>
      </c>
      <c r="U837" s="120">
        <v>2440</v>
      </c>
      <c r="V837" s="119"/>
      <c r="W837" s="197"/>
      <c r="X837" s="119"/>
      <c r="Y837" s="119"/>
      <c r="Z837" s="119"/>
      <c r="AA837" s="115"/>
      <c r="AB837" s="115"/>
      <c r="AC837" s="689">
        <f>IF(OR(BX$827="Close to Ear",BX$827="Close to Head"),"Head",IF(BX$827="Extremity","Extremity","Body"))</f>
        <v/>
      </c>
      <c r="AD837" s="690">
        <f>CA837</f>
        <v/>
      </c>
      <c r="AE837" s="688">
        <f>CB837</f>
        <v/>
      </c>
      <c r="AF837" s="115"/>
      <c r="AG837" s="808">
        <f>IF(AZ837="","N/A",IF(CQ837="Pass","P","F"))</f>
        <v/>
      </c>
      <c r="AH837" s="129"/>
      <c r="AI837" s="129"/>
      <c r="AJ837" s="129"/>
      <c r="AK837" s="119"/>
      <c r="AL837" s="115"/>
      <c r="AM837" s="119"/>
      <c r="AN837" s="119"/>
      <c r="AO837" s="692"/>
      <c r="AP837" s="692"/>
      <c r="AQ837" s="692"/>
      <c r="AR837" s="692"/>
      <c r="AS837" s="692"/>
      <c r="AT837" s="691">
        <f>CE837</f>
        <v/>
      </c>
      <c r="AU837" s="691">
        <f>CF837</f>
        <v/>
      </c>
      <c r="AV837" s="813"/>
      <c r="AW837" s="813"/>
      <c r="AX837" s="197">
        <f>CZ837</f>
        <v/>
      </c>
      <c r="AY837" s="197">
        <f>DE837</f>
        <v/>
      </c>
      <c r="AZ837" s="3379">
        <f>CO837</f>
        <v/>
      </c>
      <c r="BA837" s="3380"/>
      <c r="BB837" s="197">
        <f>CP837</f>
        <v/>
      </c>
      <c r="BC837" s="813"/>
      <c r="BD837" s="197">
        <f>CR837</f>
        <v/>
      </c>
      <c r="BE837" s="121">
        <f>CS837</f>
        <v/>
      </c>
      <c r="BF837" s="122">
        <f>CT837*60</f>
        <v/>
      </c>
      <c r="BG837" s="121">
        <f>BE837</f>
        <v/>
      </c>
      <c r="BH837" s="122">
        <f>CU837*60</f>
        <v/>
      </c>
      <c r="BI837" s="122">
        <f>CV837</f>
        <v/>
      </c>
      <c r="BJ837" s="117"/>
      <c r="BK837" s="812">
        <f>Overview!$E$7</f>
        <v/>
      </c>
      <c r="BL837" s="117"/>
      <c r="BM837" s="836">
        <f>CW837</f>
        <v/>
      </c>
      <c r="BN837" s="812">
        <f>Overview!$P$153</f>
        <v/>
      </c>
      <c r="BO837" s="117" t="inlineStr">
        <is>
          <t>Modo: BR/EDR</t>
        </is>
      </c>
      <c r="BP837" s="117"/>
      <c r="BQ837" s="115"/>
      <c r="BR837" s="1478"/>
      <c r="BS837" s="1548"/>
      <c r="BT837" s="1978" t="inlineStr">
        <is>
          <t>BT</t>
        </is>
      </c>
      <c r="BU837" s="1979" t="inlineStr">
        <is>
          <t>2.4 GHz</t>
        </is>
      </c>
      <c r="BV837" s="632">
        <f>Overview!$H$28</f>
        <v/>
      </c>
      <c r="BW837" s="2010"/>
      <c r="BX837" s="1985"/>
      <c r="BY837" s="670"/>
      <c r="BZ837" s="2011"/>
      <c r="CA837" s="670" t="str">
        <f>CA836</f>
        <v>TBD</v>
      </c>
      <c r="CB837" s="201">
        <v>5</v>
      </c>
      <c r="CC837" s="551">
        <f>IF(COUNT('Conducted BT-Custom'!$AH$3:$AH$7)=0,39,INDEX('Conducted BT-Custom'!$T$3:$T$7,MATCH(MAX('Conducted BT-Custom'!$AH$3:$AH$7),'Conducted BT-Custom'!$AH$3:$AH$7,0)))</f>
        <v>39</v>
      </c>
      <c r="CD837" s="551">
        <f>IF(COUNT('Conducted BT-Custom'!$AH$3:$AH$7)=0,2440,INDEX('Conducted BT-Custom'!$U$3:$U$7,MATCH(MAX('Conducted BT-Custom'!$AH$3:$AH$7),'Conducted BT-Custom'!$AH$3:$AH$7,0)))</f>
        <v>2440</v>
      </c>
      <c r="CE837" s="2018"/>
      <c r="CF837" s="1972"/>
      <c r="CG837" s="393" t="str">
        <f>IF(OR($BY$819="",$BY$819=""),"",$BY$819)</f>
        <v/>
      </c>
      <c r="CH837" s="393">
        <f>BZ837</f>
        <v/>
      </c>
      <c r="CI837" s="393">
        <f>CA837</f>
        <v/>
      </c>
      <c r="CJ837" s="2198"/>
      <c r="CK837" s="1973"/>
      <c r="CL837" s="212">
        <f>IF(CF837=""," ",IF(ABS(CE837-CF837)&lt;=0.125,"Valid","Not valid"))</f>
        <v/>
      </c>
      <c r="CM837" s="213">
        <f> IF(CE837="","",IF(AND(CE837&lt;&gt;"",CF837=""),IF(CE837&gt;=1,"Medir+Sig Max","No"),IF(CF837&lt;&gt;"",IF(CF837&gt;=1,"Medir+Sig Max","No"),"")))</f>
        <v/>
      </c>
      <c r="CN837" s="1794"/>
      <c r="CO837" s="221">
        <f>IF(CK837="",IF(AND(CE837="",CF837=""),"",IF(CF837="",IF(DE837&gt;1,ROUND(DE837*CE837,3),CE837),IF(DE837&gt;1,ROUND(DE837*CF837,3),CF837))),IF(AND(CE837="",CF837=""),"",IF(CF837="",IF(DE837&gt;1,ROUND(DE837*CE837*(1/(CK837)),3),CE837*(1/(CK837))),IF(DE837&gt;1,ROUND(DE837*CF837*(1/(CK837)),3),CF837*(1/(CK837))))))</f>
        <v/>
      </c>
      <c r="CP837" s="2048">
        <f>IF(COUNTIF(Overview!K12:K14,TRUE)&gt;0,2,IF(COUNTIF(Overview!L12:L14,TRUE)&gt;0,4,0))</f>
        <v/>
      </c>
      <c r="CQ837" s="1473">
        <f>IF(CO837="","",IF(CO837&gt;CP837,"Fail","Pass"))</f>
        <v/>
      </c>
      <c r="CR837" s="1482"/>
      <c r="CS837" s="1566">
        <f>MyTimestamp(CO837)</f>
        <v/>
      </c>
      <c r="CT837" s="1535">
        <f>IF(CE837="",0,15)+IF(CF837="",0,15)</f>
        <v/>
      </c>
      <c r="CU837" s="1536">
        <f>IF(CT837=0,0,2)</f>
        <v/>
      </c>
      <c r="CV837" s="861"/>
      <c r="CW837" s="861"/>
      <c r="CX837" s="2038"/>
      <c r="CY837" s="2050"/>
      <c r="CZ837" s="1545">
        <f>10^(CJ837/20)*100-100</f>
        <v/>
      </c>
      <c r="DA837" s="1360"/>
      <c r="DB837" s="764"/>
      <c r="DC837" s="1316">
        <f>IF(DA837="","",10^(DA837/10))</f>
        <v/>
      </c>
      <c r="DD837" s="1447">
        <f>IF(ISNUMBER(DB837)=FALSE,"",10^(DB837/10))</f>
        <v/>
      </c>
      <c r="DE837" s="1545">
        <f>IF(AND(ISNUMBER(DC837),ISNUMBER(DD837)),IF(DC837/DD837&gt;1,ROUND((DC837)/DD837,3),1),1)</f>
        <v/>
      </c>
      <c r="DF837" s="1541"/>
      <c r="DG837" s="1541"/>
      <c r="DH837" s="1541"/>
      <c r="DI837" s="1541"/>
      <c r="DJ837" s="1541"/>
      <c r="DK837" s="1541"/>
      <c r="DL837" s="1541"/>
      <c r="DM837" s="1541"/>
      <c r="DN837" s="1541"/>
      <c r="DO837" s="1541"/>
      <c r="DP837" s="1541"/>
      <c r="DQ837" s="1541"/>
      <c r="DR837" s="1541"/>
    </row>
    <row r="838" ht="12.75" x14ac:dyDescent="0.2">
      <c r="A838" s="1541"/>
      <c r="B838" s="1541"/>
      <c r="C838"/>
      <c r="D838" s="130">
        <f>IF(BX$827="Close to Ear","EN 62209-1","EN 62209-2")</f>
        <v/>
      </c>
      <c r="E838" s="130">
        <f>IF(CG838="Close to Ear","2016","2010/A1:2019")</f>
        <v/>
      </c>
      <c r="F838" s="1488" t="inlineStr">
        <is>
          <t>5.6</t>
        </is>
      </c>
      <c r="G838" s="1497"/>
      <c r="H838" s="120">
        <f>BV838</f>
        <v/>
      </c>
      <c r="I838" s="120">
        <f>BW838</f>
        <v/>
      </c>
      <c r="J838" s="687" t="inlineStr">
        <is>
          <t>BT</t>
        </is>
      </c>
      <c r="K838" s="194" t="inlineStr">
        <is>
          <t>2.4 GHz</t>
        </is>
      </c>
      <c r="L838" s="115"/>
      <c r="M838" s="120"/>
      <c r="N838" s="119"/>
      <c r="O838" s="131"/>
      <c r="P838" s="6597"/>
      <c r="Q838" s="131"/>
      <c r="R838" s="131"/>
      <c r="S838" s="120"/>
      <c r="T838" s="120">
        <v>39</v>
      </c>
      <c r="U838" s="120">
        <v>2440</v>
      </c>
      <c r="V838" s="119"/>
      <c r="W838" s="197"/>
      <c r="X838" s="119"/>
      <c r="Y838" s="119"/>
      <c r="Z838" s="119"/>
      <c r="AA838" s="115"/>
      <c r="AB838" s="115"/>
      <c r="AC838" s="689">
        <f>IF(OR(BX$827="Close to Ear",BX$827="Close to Head"),"Head",IF(BX$827="Extremity","Extremity","Body"))</f>
        <v/>
      </c>
      <c r="AD838" s="690">
        <f>CA838</f>
        <v/>
      </c>
      <c r="AE838" s="688">
        <f>CB838</f>
        <v/>
      </c>
      <c r="AF838" s="115"/>
      <c r="AG838" s="808">
        <f>IF(AZ838="","N/A",IF(CQ838="Pass","P","F"))</f>
        <v/>
      </c>
      <c r="AH838" s="129"/>
      <c r="AI838" s="129"/>
      <c r="AJ838" s="129"/>
      <c r="AK838" s="119"/>
      <c r="AL838" s="115"/>
      <c r="AM838" s="119"/>
      <c r="AN838" s="119"/>
      <c r="AO838" s="692"/>
      <c r="AP838" s="692"/>
      <c r="AQ838" s="692"/>
      <c r="AR838" s="692"/>
      <c r="AS838" s="692"/>
      <c r="AT838" s="691">
        <f>CE838</f>
        <v/>
      </c>
      <c r="AU838" s="691">
        <f>CF838</f>
        <v/>
      </c>
      <c r="AV838" s="813"/>
      <c r="AW838" s="813"/>
      <c r="AX838" s="197">
        <f>CZ838</f>
        <v/>
      </c>
      <c r="AY838" s="197">
        <f>DE838</f>
        <v/>
      </c>
      <c r="AZ838" s="3379">
        <f>CO838</f>
        <v/>
      </c>
      <c r="BA838" s="3380"/>
      <c r="BB838" s="197">
        <f>CP838</f>
        <v/>
      </c>
      <c r="BC838" s="813"/>
      <c r="BD838" s="197">
        <f>CR838</f>
        <v/>
      </c>
      <c r="BE838" s="121">
        <f>CS838</f>
        <v/>
      </c>
      <c r="BF838" s="122">
        <f>CT838*60</f>
        <v/>
      </c>
      <c r="BG838" s="121">
        <f>BE838</f>
        <v/>
      </c>
      <c r="BH838" s="122">
        <f>CU838*60</f>
        <v/>
      </c>
      <c r="BI838" s="122">
        <f>CV838</f>
        <v/>
      </c>
      <c r="BJ838" s="117"/>
      <c r="BK838" s="812">
        <f>Overview!$E$7</f>
        <v/>
      </c>
      <c r="BL838" s="117"/>
      <c r="BM838" s="836">
        <f>CW838</f>
        <v/>
      </c>
      <c r="BN838" s="812">
        <f>Overview!$P$153</f>
        <v/>
      </c>
      <c r="BO838" s="117" t="inlineStr">
        <is>
          <t>Modo: BR/EDR</t>
        </is>
      </c>
      <c r="BP838" s="117"/>
      <c r="BQ838" s="115"/>
      <c r="BR838" s="1478"/>
      <c r="BS838" s="1548"/>
      <c r="BT838" s="1978" t="inlineStr">
        <is>
          <t>BT</t>
        </is>
      </c>
      <c r="BU838" s="1979" t="inlineStr">
        <is>
          <t>2.4 GHz</t>
        </is>
      </c>
      <c r="BV838" s="632">
        <f>Overview!$H$28</f>
        <v/>
      </c>
      <c r="BW838" s="2010"/>
      <c r="BX838" s="1985"/>
      <c r="BY838" s="670"/>
      <c r="BZ838" s="2011"/>
      <c r="CA838" s="670" t="str">
        <f>CONCATENATE(CA836," - Battery check 1")</f>
        <v>TBD - Battery check 1</v>
      </c>
      <c r="CB838" s="201">
        <v>5</v>
      </c>
      <c r="CC838" s="551">
        <f>IF(COUNT('Conducted BT-Custom'!$AH$3:$AH$7)=0,39,INDEX('Conducted BT-Custom'!$T$3:$T$7,MATCH(MAX('Conducted BT-Custom'!$AH$3:$AH$7),'Conducted BT-Custom'!$AH$3:$AH$7,0)))</f>
        <v>39</v>
      </c>
      <c r="CD838" s="551">
        <f>IF(COUNT('Conducted BT-Custom'!$AH$3:$AH$7)=0,2440,INDEX('Conducted BT-Custom'!$U$3:$U$7,MATCH(MAX('Conducted BT-Custom'!$AH$3:$AH$7),'Conducted BT-Custom'!$AH$3:$AH$7,0)))</f>
        <v>2440</v>
      </c>
      <c r="CE838" s="2018"/>
      <c r="CF838" s="1972"/>
      <c r="CG838" s="393" t="str">
        <f>IF(OR($BY$819="",$BY$819=""),"",$BY$819)</f>
        <v/>
      </c>
      <c r="CH838" s="393">
        <f>BZ838</f>
        <v/>
      </c>
      <c r="CI838" s="393">
        <f>CA838</f>
        <v/>
      </c>
      <c r="CJ838" s="2198"/>
      <c r="CK838" s="1973"/>
      <c r="CL838" s="212">
        <f>IF(CF838=""," ",IF(ABS(CE838-CF838)&lt;=0.125,"Valid","Not valid"))</f>
        <v/>
      </c>
      <c r="CM838" s="213">
        <f> IF(CE838="","",IF(AND(CE838&lt;&gt;"",CF838=""),IF(CE838&gt;=1,"Medir+Sig Max","No"),IF(CF838&lt;&gt;"",IF(CF838&gt;=1,"Medir+Sig Max","No"),"")))</f>
        <v/>
      </c>
      <c r="CN838" s="1794"/>
      <c r="CO838" s="221">
        <f>IF(CK838="",IF(AND(CE838="",CF838=""),"",IF(CF838="",IF(DE838&gt;1,ROUND(DE838*CE838,3),CE838),IF(DE838&gt;1,ROUND(DE838*CF838,3),CF838))),IF(AND(CE838="",CF838=""),"",IF(CF838="",IF(DE838&gt;1,ROUND(DE838*CE838*(1/(CK838)),3),CE838*(1/(CK838))),IF(DE838&gt;1,ROUND(DE838*CF838*(1/(CK838)),3),CF838*(1/(CK838))))))</f>
        <v/>
      </c>
      <c r="CP838" s="2048">
        <f>IF(COUNTIF(Overview!K12:K14,TRUE)&gt;0,2,IF(COUNTIF(Overview!L12:L14,TRUE)&gt;0,4,0))</f>
        <v/>
      </c>
      <c r="CQ838" s="1473">
        <f>IF(CO838="","",IF(CO838&gt;CP838,"Fail","Pass"))</f>
        <v/>
      </c>
      <c r="CR838" s="1482"/>
      <c r="CS838" s="1566">
        <f>MyTimestamp(CO838)</f>
        <v/>
      </c>
      <c r="CT838" s="1535">
        <f>IF(CE838="",0,15)+IF(CF838="",0,15)</f>
        <v/>
      </c>
      <c r="CU838" s="1536">
        <f>IF(CT838=0,0,2)</f>
        <v/>
      </c>
      <c r="CV838" s="861"/>
      <c r="CW838" s="861"/>
      <c r="CX838" s="2038"/>
      <c r="CY838" s="2050"/>
      <c r="CZ838" s="1545">
        <f>10^(CJ838/20)*100-100</f>
        <v/>
      </c>
      <c r="DA838" s="1360"/>
      <c r="DB838" s="764"/>
      <c r="DC838" s="1316">
        <f>IF(DA838="","",10^(DA838/10))</f>
        <v/>
      </c>
      <c r="DD838" s="1447">
        <f>IF(ISNUMBER(DB838)=FALSE,"",10^(DB838/10))</f>
        <v/>
      </c>
      <c r="DE838" s="1545">
        <f>IF(AND(ISNUMBER(DC838),ISNUMBER(DD838)),IF(DC838/DD838&gt;1,ROUND((DC838)/DD838,3),1),1)</f>
        <v/>
      </c>
      <c r="DF838" s="1541"/>
      <c r="DG838" s="1541"/>
      <c r="DH838" s="1541"/>
      <c r="DI838" s="1541"/>
      <c r="DJ838" s="1541"/>
      <c r="DK838" s="1541"/>
      <c r="DL838" s="1541"/>
      <c r="DM838" s="1541"/>
      <c r="DN838" s="1541"/>
      <c r="DO838" s="1541"/>
      <c r="DP838" s="1541"/>
      <c r="DQ838" s="1541"/>
      <c r="DR838" s="1541"/>
    </row>
    <row r="839" ht="12.75" x14ac:dyDescent="0.2">
      <c r="A839" s="1541"/>
      <c r="B839" s="1541"/>
      <c r="C839"/>
      <c r="D839" s="130">
        <f>IF(BX$827="Close to Ear","EN 62209-1","EN 62209-2")</f>
        <v/>
      </c>
      <c r="E839" s="130">
        <f>IF(CG839="Close to Ear","2016","2010/A1:2019")</f>
        <v/>
      </c>
      <c r="F839" s="1488" t="inlineStr">
        <is>
          <t>5.6</t>
        </is>
      </c>
      <c r="G839" s="1497"/>
      <c r="H839" s="120">
        <f>BV839</f>
        <v/>
      </c>
      <c r="I839" s="120">
        <f>BW839</f>
        <v/>
      </c>
      <c r="J839" s="687" t="inlineStr">
        <is>
          <t>BT</t>
        </is>
      </c>
      <c r="K839" s="194" t="inlineStr">
        <is>
          <t>2.4 GHz</t>
        </is>
      </c>
      <c r="L839" s="115"/>
      <c r="M839" s="120"/>
      <c r="N839" s="119"/>
      <c r="O839" s="131"/>
      <c r="P839" s="6597"/>
      <c r="Q839" s="131"/>
      <c r="R839" s="131"/>
      <c r="S839" s="120"/>
      <c r="T839" s="120">
        <v>39</v>
      </c>
      <c r="U839" s="120">
        <v>2440</v>
      </c>
      <c r="V839" s="119"/>
      <c r="W839" s="197"/>
      <c r="X839" s="119"/>
      <c r="Y839" s="119"/>
      <c r="Z839" s="119"/>
      <c r="AA839" s="115"/>
      <c r="AB839" s="115"/>
      <c r="AC839" s="689">
        <f>IF(OR(BX$827="Close to Ear",BX$827="Close to Head"),"Head",IF(BX$827="Extremity","Extremity","Body"))</f>
        <v/>
      </c>
      <c r="AD839" s="690">
        <f>CA839</f>
        <v/>
      </c>
      <c r="AE839" s="688">
        <f>CB839</f>
        <v/>
      </c>
      <c r="AF839" s="115"/>
      <c r="AG839" s="808">
        <f>IF(AZ839="","N/A",IF(CQ839="Pass","P","F"))</f>
        <v/>
      </c>
      <c r="AH839" s="129"/>
      <c r="AI839" s="129"/>
      <c r="AJ839" s="129"/>
      <c r="AK839" s="119"/>
      <c r="AL839" s="115"/>
      <c r="AM839" s="119"/>
      <c r="AN839" s="119"/>
      <c r="AO839" s="692"/>
      <c r="AP839" s="692"/>
      <c r="AQ839" s="692"/>
      <c r="AR839" s="692"/>
      <c r="AS839" s="692"/>
      <c r="AT839" s="691">
        <f>CE839</f>
        <v/>
      </c>
      <c r="AU839" s="691">
        <f>CF839</f>
        <v/>
      </c>
      <c r="AV839" s="813"/>
      <c r="AW839" s="813"/>
      <c r="AX839" s="197">
        <f>CZ839</f>
        <v/>
      </c>
      <c r="AY839" s="197">
        <f>DE839</f>
        <v/>
      </c>
      <c r="AZ839" s="3379">
        <f>CO839</f>
        <v/>
      </c>
      <c r="BA839" s="3380"/>
      <c r="BB839" s="197">
        <f>CP839</f>
        <v/>
      </c>
      <c r="BC839" s="813"/>
      <c r="BD839" s="197">
        <f>CR839</f>
        <v/>
      </c>
      <c r="BE839" s="121">
        <f>CS839</f>
        <v/>
      </c>
      <c r="BF839" s="122">
        <f>CT839*60</f>
        <v/>
      </c>
      <c r="BG839" s="121">
        <f>BE839</f>
        <v/>
      </c>
      <c r="BH839" s="122">
        <f>CU839*60</f>
        <v/>
      </c>
      <c r="BI839" s="122">
        <f>CV839</f>
        <v/>
      </c>
      <c r="BJ839" s="117"/>
      <c r="BK839" s="812">
        <f>Overview!$E$7</f>
        <v/>
      </c>
      <c r="BL839" s="117"/>
      <c r="BM839" s="836">
        <f>CW839</f>
        <v/>
      </c>
      <c r="BN839" s="812">
        <f>Overview!$P$153</f>
        <v/>
      </c>
      <c r="BO839" s="117" t="inlineStr">
        <is>
          <t>Modo: BR/EDR</t>
        </is>
      </c>
      <c r="BP839" s="117"/>
      <c r="BQ839" s="115"/>
      <c r="BR839" s="1478"/>
      <c r="BS839" s="1548"/>
      <c r="BT839" s="1978" t="inlineStr">
        <is>
          <t>BT</t>
        </is>
      </c>
      <c r="BU839" s="1979" t="inlineStr">
        <is>
          <t>2.4 GHz</t>
        </is>
      </c>
      <c r="BV839" s="632">
        <f>Overview!$H$28</f>
        <v/>
      </c>
      <c r="BW839" s="2010"/>
      <c r="BX839" s="1985"/>
      <c r="BY839" s="670"/>
      <c r="BZ839" s="2011"/>
      <c r="CA839" s="670" t="str">
        <f>CONCATENATE(CA837," - Battery check 2")</f>
        <v>TBD - Battery check 2</v>
      </c>
      <c r="CB839" s="201">
        <v>5</v>
      </c>
      <c r="CC839" s="551">
        <f>IF(COUNT('Conducted BT-Custom'!$AH$3:$AH$7)=0,39,INDEX('Conducted BT-Custom'!$T$3:$T$7,MATCH(MAX('Conducted BT-Custom'!$AH$3:$AH$7),'Conducted BT-Custom'!$AH$3:$AH$7,0)))</f>
        <v>39</v>
      </c>
      <c r="CD839" s="551">
        <f>IF(COUNT('Conducted BT-Custom'!$AH$3:$AH$7)=0,2440,INDEX('Conducted BT-Custom'!$U$3:$U$7,MATCH(MAX('Conducted BT-Custom'!$AH$3:$AH$7),'Conducted BT-Custom'!$AH$3:$AH$7,0)))</f>
        <v>2440</v>
      </c>
      <c r="CE839" s="2018"/>
      <c r="CF839" s="1972"/>
      <c r="CG839" s="393" t="str">
        <f>IF(OR($BY$819="",$BY$819=""),"",$BY$819)</f>
        <v/>
      </c>
      <c r="CH839" s="393">
        <f>BZ839</f>
        <v/>
      </c>
      <c r="CI839" s="393">
        <f>CA839</f>
        <v/>
      </c>
      <c r="CJ839" s="2198"/>
      <c r="CK839" s="1973"/>
      <c r="CL839" s="212">
        <f>IF(CF839=""," ",IF(ABS(CE839-CF839)&lt;=0.125,"Valid","Not valid"))</f>
        <v/>
      </c>
      <c r="CM839" s="213">
        <f> IF(CE839="","",IF(AND(CE839&lt;&gt;"",CF839=""),IF(CE839&gt;=1,"Medir+Sig Max","No"),IF(CF839&lt;&gt;"",IF(CF839&gt;=1,"Medir+Sig Max","No"),"")))</f>
        <v/>
      </c>
      <c r="CN839" s="1794"/>
      <c r="CO839" s="221">
        <f>IF(CK839="",IF(AND(CE839="",CF839=""),"",IF(CF839="",IF(DE839&gt;1,ROUND(DE839*CE839,3),CE839),IF(DE839&gt;1,ROUND(DE839*CF839,3),CF839))),IF(AND(CE839="",CF839=""),"",IF(CF839="",IF(DE839&gt;1,ROUND(DE839*CE839*(1/(CK839)),3),CE839*(1/(CK839))),IF(DE839&gt;1,ROUND(DE839*CF839*(1/(CK839)),3),CF839*(1/(CK839))))))</f>
        <v/>
      </c>
      <c r="CP839" s="2048">
        <f>IF(COUNTIF(Overview!K12:K14,TRUE)&gt;0,2,IF(COUNTIF(Overview!L12:L14,TRUE)&gt;0,4,0))</f>
        <v/>
      </c>
      <c r="CQ839" s="1473">
        <f>IF(CO839="","",IF(CO839&gt;CP839,"Fail","Pass"))</f>
        <v/>
      </c>
      <c r="CR839" s="1482"/>
      <c r="CS839" s="1566">
        <f>MyTimestamp(CO839)</f>
        <v/>
      </c>
      <c r="CT839" s="1535">
        <f>IF(CE839="",0,15)+IF(CF839="",0,15)</f>
        <v/>
      </c>
      <c r="CU839" s="1536">
        <f>IF(CT839=0,0,2)</f>
        <v/>
      </c>
      <c r="CV839" s="861"/>
      <c r="CW839" s="861"/>
      <c r="CX839" s="2038"/>
      <c r="CY839" s="2050"/>
      <c r="CZ839" s="1545">
        <f>10^(CJ839/20)*100-100</f>
        <v/>
      </c>
      <c r="DA839" s="1360"/>
      <c r="DB839" s="764"/>
      <c r="DC839" s="1316">
        <f>IF(DA839="","",10^(DA839/10))</f>
        <v/>
      </c>
      <c r="DD839" s="1447">
        <f>IF(ISNUMBER(DB839)=FALSE,"",10^(DB839/10))</f>
        <v/>
      </c>
      <c r="DE839" s="1545">
        <f>IF(AND(ISNUMBER(DC839),ISNUMBER(DD839)),IF(DC839/DD839&gt;1,ROUND((DC839)/DD839,3),1),1)</f>
        <v/>
      </c>
      <c r="DF839" s="1541"/>
      <c r="DG839" s="1541"/>
      <c r="DH839" s="1541"/>
      <c r="DI839" s="1541"/>
      <c r="DJ839" s="1541"/>
      <c r="DK839" s="1541"/>
      <c r="DL839" s="1541"/>
      <c r="DM839" s="1541"/>
      <c r="DN839" s="1541"/>
      <c r="DO839" s="1541"/>
      <c r="DP839" s="1541"/>
      <c r="DQ839" s="1541"/>
      <c r="DR839" s="1541"/>
    </row>
    <row r="840" ht="12.75" x14ac:dyDescent="0.2">
      <c r="A840" s="1541"/>
      <c r="B840" s="1541"/>
      <c r="C840"/>
      <c r="D840" s="130">
        <f>IF(BX$827="Close to Ear","EN 62209-1","EN 62209-2")</f>
        <v/>
      </c>
      <c r="E840" s="130">
        <f>IF(CG840="Close to Ear","2016","2010/A1:2019")</f>
        <v/>
      </c>
      <c r="F840" s="1488" t="inlineStr">
        <is>
          <t>5.6</t>
        </is>
      </c>
      <c r="G840" s="1497"/>
      <c r="H840" s="120">
        <f>BV840</f>
        <v/>
      </c>
      <c r="I840" s="120">
        <f>BW840</f>
        <v/>
      </c>
      <c r="J840" s="687" t="inlineStr">
        <is>
          <t>BT</t>
        </is>
      </c>
      <c r="K840" s="194" t="inlineStr">
        <is>
          <t>2.4 GHz</t>
        </is>
      </c>
      <c r="L840" s="115"/>
      <c r="M840" s="120"/>
      <c r="N840" s="119"/>
      <c r="O840" s="131"/>
      <c r="P840" s="6597"/>
      <c r="Q840" s="131"/>
      <c r="R840" s="131"/>
      <c r="S840" s="120"/>
      <c r="T840" s="120">
        <v>39</v>
      </c>
      <c r="U840" s="120">
        <v>2440</v>
      </c>
      <c r="V840" s="119"/>
      <c r="W840" s="197"/>
      <c r="X840" s="119"/>
      <c r="Y840" s="119"/>
      <c r="Z840" s="119"/>
      <c r="AA840" s="115"/>
      <c r="AB840" s="115"/>
      <c r="AC840" s="689">
        <f>IF(OR(BX$827="Close to Ear",BX$827="Close to Head"),"Head",IF(BX$827="Extremity","Extremity","Body"))</f>
        <v/>
      </c>
      <c r="AD840" s="690">
        <f>CA840</f>
        <v/>
      </c>
      <c r="AE840" s="688">
        <f>CB840</f>
        <v/>
      </c>
      <c r="AF840" s="115"/>
      <c r="AG840" s="808">
        <f>IF(AZ840="","N/A",IF(CQ840="Pass","P","F"))</f>
        <v/>
      </c>
      <c r="AH840" s="129"/>
      <c r="AI840" s="129"/>
      <c r="AJ840" s="129"/>
      <c r="AK840" s="119"/>
      <c r="AL840" s="115"/>
      <c r="AM840" s="119"/>
      <c r="AN840" s="119"/>
      <c r="AO840" s="692"/>
      <c r="AP840" s="692"/>
      <c r="AQ840" s="692"/>
      <c r="AR840" s="692"/>
      <c r="AS840" s="692"/>
      <c r="AT840" s="691">
        <f>CE840</f>
        <v/>
      </c>
      <c r="AU840" s="691">
        <f>CF840</f>
        <v/>
      </c>
      <c r="AV840" s="813"/>
      <c r="AW840" s="813"/>
      <c r="AX840" s="197">
        <f>CZ840</f>
        <v/>
      </c>
      <c r="AY840" s="197">
        <f>DE840</f>
        <v/>
      </c>
      <c r="AZ840" s="3379">
        <f>CO840</f>
        <v/>
      </c>
      <c r="BA840" s="3380"/>
      <c r="BB840" s="197">
        <f>CP840</f>
        <v/>
      </c>
      <c r="BC840" s="813"/>
      <c r="BD840" s="197">
        <f>CR840</f>
        <v/>
      </c>
      <c r="BE840" s="121">
        <f>CS840</f>
        <v/>
      </c>
      <c r="BF840" s="122">
        <f>CT840*60</f>
        <v/>
      </c>
      <c r="BG840" s="121">
        <f>BE840</f>
        <v/>
      </c>
      <c r="BH840" s="122">
        <f>CU840*60</f>
        <v/>
      </c>
      <c r="BI840" s="122">
        <f>CV840</f>
        <v/>
      </c>
      <c r="BJ840" s="117"/>
      <c r="BK840" s="812">
        <f>Overview!$E$7</f>
        <v/>
      </c>
      <c r="BL840" s="117"/>
      <c r="BM840" s="836">
        <f>CW840</f>
        <v/>
      </c>
      <c r="BN840" s="812">
        <f>Overview!$P$153</f>
        <v/>
      </c>
      <c r="BO840" s="117" t="inlineStr">
        <is>
          <t>Modo: BR/EDR</t>
        </is>
      </c>
      <c r="BP840" s="117"/>
      <c r="BQ840" s="115"/>
      <c r="BR840" s="1478"/>
      <c r="BS840" s="1548"/>
      <c r="BT840" s="1978" t="inlineStr">
        <is>
          <t>BT</t>
        </is>
      </c>
      <c r="BU840" s="1979" t="inlineStr">
        <is>
          <t>2.4 GHz</t>
        </is>
      </c>
      <c r="BV840" s="632">
        <f>Overview!$H$28</f>
        <v/>
      </c>
      <c r="BW840" s="2010"/>
      <c r="BX840" s="1985"/>
      <c r="BY840" s="670"/>
      <c r="BZ840" s="2011"/>
      <c r="CA840" s="670" t="inlineStr">
        <is>
          <t>Front Face</t>
        </is>
      </c>
      <c r="CB840" s="201">
        <v>25</v>
      </c>
      <c r="CC840" s="551">
        <f>IF(COUNT('Conducted BT-Custom'!$AH$3:$AH$7)=0,39,INDEX('Conducted BT-Custom'!$T$3:$T$7,MATCH(MAX('Conducted BT-Custom'!$AH$3:$AH$7),'Conducted BT-Custom'!$AH$3:$AH$7,0)))</f>
        <v>39</v>
      </c>
      <c r="CD840" s="551">
        <f>IF(COUNT('Conducted BT-Custom'!$AH$3:$AH$7)=0,2440,INDEX('Conducted BT-Custom'!$U$3:$U$7,MATCH(MAX('Conducted BT-Custom'!$AH$3:$AH$7),'Conducted BT-Custom'!$AH$3:$AH$7,0)))</f>
        <v>2440</v>
      </c>
      <c r="CE840" s="2018"/>
      <c r="CF840" s="1972"/>
      <c r="CG840" s="393" t="str">
        <f>IF(OR($BY$819="",$BY$819=""),"",$BY$819)</f>
        <v/>
      </c>
      <c r="CH840" s="393">
        <f>BZ840</f>
        <v/>
      </c>
      <c r="CI840" s="393">
        <f>CA840</f>
        <v/>
      </c>
      <c r="CJ840" s="2198"/>
      <c r="CK840" s="1973"/>
      <c r="CL840" s="212">
        <f>IF(CF840=""," ",IF(ABS(CE840-CF840)&lt;=0.125,"Valid","Not valid"))</f>
        <v/>
      </c>
      <c r="CM840" s="213">
        <f> IF(CE840="","",IF(AND(CE840&lt;&gt;"",CF840=""),IF(CE840&gt;=1,"Medir+Sig Max","No"),IF(CF840&lt;&gt;"",IF(CF840&gt;=1,"Medir+Sig Max","No"),"")))</f>
        <v/>
      </c>
      <c r="CN840" s="1794"/>
      <c r="CO840" s="221">
        <f>IF(CK840="",IF(AND(CE840="",CF840=""),"",IF(CF840="",IF(DE840&gt;1,ROUND(DE840*CE840,3),CE840),IF(DE840&gt;1,ROUND(DE840*CF840,3),CF840))),IF(AND(CE840="",CF840=""),"",IF(CF840="",IF(DE840&gt;1,ROUND(DE840*CE840*(1/(CK840)),3),CE840*(1/(CK840))),IF(DE840&gt;1,ROUND(DE840*CF840*(1/(CK840)),3),CF840*(1/(CK840))))))</f>
        <v/>
      </c>
      <c r="CP840" s="2048">
        <f>IF(COUNTIF(Overview!K12:K14,TRUE)&gt;0,2,IF(COUNTIF(Overview!L12:L14,TRUE)&gt;0,4,0))</f>
        <v/>
      </c>
      <c r="CQ840" s="1473">
        <f>IF(CO840="","",IF(CO840&gt;CP840,"Fail","Pass"))</f>
        <v/>
      </c>
      <c r="CR840" s="1482"/>
      <c r="CS840" s="1566">
        <f>MyTimestamp(CO840)</f>
        <v/>
      </c>
      <c r="CT840" s="1535">
        <f>IF(CE840="",0,15)+IF(CF840="",0,15)</f>
        <v/>
      </c>
      <c r="CU840" s="1536">
        <f>IF(CT840=0,0,2)</f>
        <v/>
      </c>
      <c r="CV840" s="861"/>
      <c r="CW840" s="861"/>
      <c r="CX840" s="2038"/>
      <c r="CY840" s="2050"/>
      <c r="CZ840" s="1545">
        <f>10^(CJ840/20)*100-100</f>
        <v/>
      </c>
      <c r="DA840" s="1360"/>
      <c r="DB840" s="764"/>
      <c r="DC840" s="1316">
        <f>IF(DA840="","",10^(DA840/10))</f>
        <v/>
      </c>
      <c r="DD840" s="1447">
        <f>IF(ISNUMBER(DB840)=FALSE,"",10^(DB840/10))</f>
        <v/>
      </c>
      <c r="DE840" s="1545">
        <f>IF(AND(ISNUMBER(DC840),ISNUMBER(DD840)),IF(DC840/DD840&gt;1,ROUND((DC840)/DD840,3),1),1)</f>
        <v/>
      </c>
      <c r="DF840" s="1541"/>
      <c r="DG840" s="1541"/>
      <c r="DH840" s="1541"/>
      <c r="DI840" s="1541"/>
      <c r="DJ840" s="1541"/>
      <c r="DK840" s="1541"/>
      <c r="DL840" s="1541"/>
      <c r="DM840" s="1541"/>
      <c r="DN840" s="1541"/>
      <c r="DO840" s="1541"/>
      <c r="DP840" s="1541"/>
      <c r="DQ840" s="1541"/>
      <c r="DR840" s="1541"/>
    </row>
    <row r="841" ht="12.75" x14ac:dyDescent="0.2">
      <c r="A841" s="1541"/>
      <c r="B841" s="1541"/>
      <c r="C841"/>
      <c r="D841" s="130">
        <f>IF(BX$827="Close to Ear","EN 62209-1","EN 62209-2")</f>
        <v/>
      </c>
      <c r="E841" s="130">
        <f>IF(CG841="Close to Ear","2016","2010/A1:2019")</f>
        <v/>
      </c>
      <c r="F841" s="1488" t="inlineStr">
        <is>
          <t>5.6</t>
        </is>
      </c>
      <c r="G841" s="1497"/>
      <c r="H841" s="120">
        <f>BV841</f>
        <v/>
      </c>
      <c r="I841" s="120">
        <f>BW841</f>
        <v/>
      </c>
      <c r="J841" s="687" t="inlineStr">
        <is>
          <t>BT</t>
        </is>
      </c>
      <c r="K841" s="194" t="inlineStr">
        <is>
          <t>2.4 GHz</t>
        </is>
      </c>
      <c r="L841" s="115"/>
      <c r="M841" s="120"/>
      <c r="N841" s="119"/>
      <c r="O841" s="131"/>
      <c r="P841" s="6597"/>
      <c r="Q841" s="131"/>
      <c r="R841" s="131"/>
      <c r="S841" s="120"/>
      <c r="T841" s="120">
        <v>39</v>
      </c>
      <c r="U841" s="120">
        <v>2440</v>
      </c>
      <c r="V841" s="119"/>
      <c r="W841" s="197"/>
      <c r="X841" s="119"/>
      <c r="Y841" s="119"/>
      <c r="Z841" s="119"/>
      <c r="AA841" s="115"/>
      <c r="AB841" s="115"/>
      <c r="AC841" s="689">
        <f>IF(OR(BX$827="Close to Ear",BX$827="Close to Head"),"Head",IF(BX$827="Extremity","Extremity","Body"))</f>
        <v/>
      </c>
      <c r="AD841" s="690">
        <f>CA841</f>
        <v/>
      </c>
      <c r="AE841" s="688">
        <f>CB841</f>
        <v/>
      </c>
      <c r="AF841" s="115"/>
      <c r="AG841" s="808">
        <f>IF(AZ841="","N/A",IF(CQ841="Pass","P","F"))</f>
        <v/>
      </c>
      <c r="AH841" s="129"/>
      <c r="AI841" s="129"/>
      <c r="AJ841" s="129"/>
      <c r="AK841" s="119"/>
      <c r="AL841" s="115"/>
      <c r="AM841" s="119"/>
      <c r="AN841" s="119"/>
      <c r="AO841" s="692"/>
      <c r="AP841" s="692"/>
      <c r="AQ841" s="692"/>
      <c r="AR841" s="692"/>
      <c r="AS841" s="692"/>
      <c r="AT841" s="691">
        <f>CE841</f>
        <v/>
      </c>
      <c r="AU841" s="691">
        <f>CF841</f>
        <v/>
      </c>
      <c r="AV841" s="813"/>
      <c r="AW841" s="813"/>
      <c r="AX841" s="197">
        <f>CZ841</f>
        <v/>
      </c>
      <c r="AY841" s="197">
        <f>DE841</f>
        <v/>
      </c>
      <c r="AZ841" s="3379">
        <f>CO841</f>
        <v/>
      </c>
      <c r="BA841" s="3380"/>
      <c r="BB841" s="197">
        <f>CP841</f>
        <v/>
      </c>
      <c r="BC841" s="813"/>
      <c r="BD841" s="197">
        <f>CR841</f>
        <v/>
      </c>
      <c r="BE841" s="121">
        <f>CS841</f>
        <v/>
      </c>
      <c r="BF841" s="122">
        <f>CT841*60</f>
        <v/>
      </c>
      <c r="BG841" s="121">
        <f>BE841</f>
        <v/>
      </c>
      <c r="BH841" s="122">
        <f>CU841*60</f>
        <v/>
      </c>
      <c r="BI841" s="122">
        <f>CV841</f>
        <v/>
      </c>
      <c r="BJ841" s="117"/>
      <c r="BK841" s="812">
        <f>Overview!$E$7</f>
        <v/>
      </c>
      <c r="BL841" s="117"/>
      <c r="BM841" s="836">
        <f>CW841</f>
        <v/>
      </c>
      <c r="BN841" s="812">
        <f>Overview!$P$153</f>
        <v/>
      </c>
      <c r="BO841" s="117" t="inlineStr">
        <is>
          <t>Modo: BR/EDR</t>
        </is>
      </c>
      <c r="BP841" s="117"/>
      <c r="BQ841" s="115"/>
      <c r="BR841" s="1478"/>
      <c r="BS841" s="1548"/>
      <c r="BT841" s="1978" t="inlineStr">
        <is>
          <t>BT</t>
        </is>
      </c>
      <c r="BU841" s="1979" t="inlineStr">
        <is>
          <t>2.4 GHz</t>
        </is>
      </c>
      <c r="BV841" s="632">
        <f>Overview!$H$28</f>
        <v/>
      </c>
      <c r="BW841" s="2010"/>
      <c r="BX841" s="1985"/>
      <c r="BY841" s="670"/>
      <c r="BZ841" s="2011"/>
      <c r="CA841" s="670" t="inlineStr">
        <is>
          <t>Accesorio 1: Funda</t>
        </is>
      </c>
      <c r="CB841" s="201">
        <v>0</v>
      </c>
      <c r="CC841" s="551">
        <f>IF(COUNT('Conducted BT-Custom'!$AH$3:$AH$7)=0,39,INDEX('Conducted BT-Custom'!$T$3:$T$7,MATCH(MAX('Conducted BT-Custom'!$AH$3:$AH$7),'Conducted BT-Custom'!$AH$3:$AH$7,0)))</f>
        <v>39</v>
      </c>
      <c r="CD841" s="551">
        <f>IF(COUNT('Conducted BT-Custom'!$AH$3:$AH$7)=0,2440,INDEX('Conducted BT-Custom'!$U$3:$U$7,MATCH(MAX('Conducted BT-Custom'!$AH$3:$AH$7),'Conducted BT-Custom'!$AH$3:$AH$7,0)))</f>
        <v>2440</v>
      </c>
      <c r="CE841" s="2018"/>
      <c r="CF841" s="1972"/>
      <c r="CG841" s="393" t="str">
        <f>IF(OR($BY$819="",$BY$819=""),"",$BY$819)</f>
        <v/>
      </c>
      <c r="CH841" s="393">
        <f>BZ841</f>
        <v/>
      </c>
      <c r="CI841" s="393">
        <f>CA841</f>
        <v/>
      </c>
      <c r="CJ841" s="2198"/>
      <c r="CK841" s="1973"/>
      <c r="CL841" s="212">
        <f>IF(CF841=""," ",IF(ABS(CE841-CF841)&lt;=0.125,"Valid","Not valid"))</f>
        <v/>
      </c>
      <c r="CM841" s="213">
        <f> IF(CE841="","",IF(AND(CE841&lt;&gt;"",CF841=""),IF(CE841&gt;=1,"Medir+Sig Max","No"),IF(CF841&lt;&gt;"",IF(CF841&gt;=1,"Medir+Sig Max","No"),"")))</f>
        <v/>
      </c>
      <c r="CN841" s="1794"/>
      <c r="CO841" s="221">
        <f>IF(CK841="",IF(AND(CE841="",CF841=""),"",IF(CF841="",IF(DE841&gt;1,ROUND(DE841*CE841,3),CE841),IF(DE841&gt;1,ROUND(DE841*CF841,3),CF841))),IF(AND(CE841="",CF841=""),"",IF(CF841="",IF(DE841&gt;1,ROUND(DE841*CE841*(1/(CK841)),3),CE841*(1/(CK841))),IF(DE841&gt;1,ROUND(DE841*CF841*(1/(CK841)),3),CF841*(1/(CK841))))))</f>
        <v/>
      </c>
      <c r="CP841" s="2048">
        <f>IF(COUNTIF(Overview!K12:K14,TRUE)&gt;0,2,IF(COUNTIF(Overview!L12:L14,TRUE)&gt;0,4,0))</f>
        <v/>
      </c>
      <c r="CQ841" s="1473">
        <f>IF(CO841="","",IF(CO841&gt;CP841,"Fail","Pass"))</f>
        <v/>
      </c>
      <c r="CR841" s="1482"/>
      <c r="CS841" s="1566">
        <f>MyTimestamp(CO841)</f>
        <v/>
      </c>
      <c r="CT841" s="1535">
        <f>IF(CE841="",0,15)+IF(CF841="",0,15)</f>
        <v/>
      </c>
      <c r="CU841" s="1536">
        <f>IF(CT841=0,0,2)</f>
        <v/>
      </c>
      <c r="CV841" s="861"/>
      <c r="CW841" s="861"/>
      <c r="CX841" s="2038"/>
      <c r="CY841" s="2050"/>
      <c r="CZ841" s="1545">
        <f>10^(CJ841/20)*100-100</f>
        <v/>
      </c>
      <c r="DA841" s="1360"/>
      <c r="DB841" s="764"/>
      <c r="DC841" s="1316">
        <f>IF(DA841="","",10^(DA841/10))</f>
        <v/>
      </c>
      <c r="DD841" s="1447">
        <f>IF(ISNUMBER(DB841)=FALSE,"",10^(DB841/10))</f>
        <v/>
      </c>
      <c r="DE841" s="1545">
        <f>IF(AND(ISNUMBER(DC841),ISNUMBER(DD841)),IF(DC841/DD841&gt;1,ROUND((DC841)/DD841,3),1),1)</f>
        <v/>
      </c>
      <c r="DF841" s="1541"/>
      <c r="DG841" s="1541"/>
      <c r="DH841" s="1541"/>
      <c r="DI841" s="1541"/>
      <c r="DJ841" s="1541"/>
      <c r="DK841" s="1541"/>
      <c r="DL841" s="1541"/>
      <c r="DM841" s="1541"/>
      <c r="DN841" s="1541"/>
      <c r="DO841" s="1541"/>
      <c r="DP841" s="1541"/>
      <c r="DQ841" s="1541"/>
      <c r="DR841" s="1541"/>
    </row>
    <row r="842" ht="12.75" x14ac:dyDescent="0.2">
      <c r="A842" s="1541"/>
      <c r="B842" s="1541"/>
      <c r="C842"/>
      <c r="D842" s="130">
        <f>IF(BX$842="Close to Ear","EN 62209-1","EN 62209-2")</f>
        <v/>
      </c>
      <c r="E842" s="130">
        <f>IF(CG842="Close to Ear","2016","2010/A1:2019")</f>
        <v/>
      </c>
      <c r="F842" s="1488" t="inlineStr">
        <is>
          <t>5.6</t>
        </is>
      </c>
      <c r="G842" s="1497"/>
      <c r="H842" s="120">
        <f>BV842</f>
        <v/>
      </c>
      <c r="I842" s="120">
        <f>BW842</f>
        <v/>
      </c>
      <c r="J842" s="687" t="inlineStr">
        <is>
          <t>BT</t>
        </is>
      </c>
      <c r="K842" s="194" t="inlineStr">
        <is>
          <t>2.4 GHz</t>
        </is>
      </c>
      <c r="L842" s="115"/>
      <c r="M842" s="120"/>
      <c r="N842" s="119"/>
      <c r="O842" s="131"/>
      <c r="P842" s="6597"/>
      <c r="Q842" s="131"/>
      <c r="R842" s="131"/>
      <c r="S842" s="120"/>
      <c r="T842" s="120">
        <v>39</v>
      </c>
      <c r="U842" s="120">
        <v>2440</v>
      </c>
      <c r="V842" s="119"/>
      <c r="W842" s="197"/>
      <c r="X842" s="119"/>
      <c r="Y842" s="119"/>
      <c r="Z842" s="119"/>
      <c r="AA842" s="115"/>
      <c r="AB842" s="115"/>
      <c r="AC842" s="689">
        <f>IF(OR(BX$842="Close to Ear",BX$842="Close to Head"),"Head",IF(BX$842="Extremity","Extremity","Body"))</f>
        <v/>
      </c>
      <c r="AD842" s="690">
        <f>CA842</f>
        <v/>
      </c>
      <c r="AE842" s="688">
        <f>CB842</f>
        <v/>
      </c>
      <c r="AF842" s="115"/>
      <c r="AG842" s="808">
        <f>IF(AZ842="","N/A",IF(CQ842="Pass","P","F"))</f>
        <v/>
      </c>
      <c r="AH842" s="129"/>
      <c r="AI842" s="129"/>
      <c r="AJ842" s="129"/>
      <c r="AK842" s="119"/>
      <c r="AL842" s="115"/>
      <c r="AM842" s="119"/>
      <c r="AN842" s="119"/>
      <c r="AO842" s="692"/>
      <c r="AP842" s="692"/>
      <c r="AQ842" s="692"/>
      <c r="AR842" s="692"/>
      <c r="AS842" s="692"/>
      <c r="AT842" s="691">
        <f>CE842</f>
        <v/>
      </c>
      <c r="AU842" s="691">
        <f>CF842</f>
        <v/>
      </c>
      <c r="AV842" s="813"/>
      <c r="AW842" s="813"/>
      <c r="AX842" s="197">
        <f>CZ842</f>
        <v/>
      </c>
      <c r="AY842" s="197">
        <f>DE842</f>
        <v/>
      </c>
      <c r="AZ842" s="3379">
        <f>CO842</f>
        <v/>
      </c>
      <c r="BA842" s="3380"/>
      <c r="BB842" s="197">
        <f>CP842</f>
        <v/>
      </c>
      <c r="BC842" s="813"/>
      <c r="BD842" s="197">
        <f>CR842</f>
        <v/>
      </c>
      <c r="BE842" s="121">
        <f>CS842</f>
        <v/>
      </c>
      <c r="BF842" s="122">
        <f>CT842*60</f>
        <v/>
      </c>
      <c r="BG842" s="121">
        <f>BE842</f>
        <v/>
      </c>
      <c r="BH842" s="122">
        <f>CU842*60</f>
        <v/>
      </c>
      <c r="BI842" s="122">
        <f>CV842</f>
        <v/>
      </c>
      <c r="BJ842" s="117"/>
      <c r="BK842" s="812">
        <f>Overview!$E$7</f>
        <v/>
      </c>
      <c r="BL842" s="117"/>
      <c r="BM842" s="836">
        <f>CW842</f>
        <v/>
      </c>
      <c r="BN842" s="812">
        <f>Overview!$P$153</f>
        <v/>
      </c>
      <c r="BO842" s="117" t="inlineStr">
        <is>
          <t>Modo: BR/EDR</t>
        </is>
      </c>
      <c r="BP842" s="117"/>
      <c r="BQ842" s="115"/>
      <c r="BR842" s="1478"/>
      <c r="BS842" s="1548"/>
      <c r="BT842" s="1978" t="inlineStr">
        <is>
          <t>BT</t>
        </is>
      </c>
      <c r="BU842" s="1979" t="inlineStr">
        <is>
          <t>2.4 GHz</t>
        </is>
      </c>
      <c r="BV842" s="632">
        <f>Overview!$H$29</f>
        <v/>
      </c>
      <c r="BW842" s="2010"/>
      <c r="BX842" s="8330" t="inlineStr">
        <is>
          <t>Close to ear</t>
        </is>
      </c>
      <c r="BY842" s="958"/>
      <c r="BZ842" s="2210"/>
      <c r="CA842" s="2012" t="inlineStr">
        <is>
          <t>Left Cheek</t>
        </is>
      </c>
      <c r="CB842" s="200">
        <v>0</v>
      </c>
      <c r="CC842" s="668">
        <f>IF(COUNT('Conducted BT-Custom'!$AH$3:$AH$7)=0,39,INDEX('Conducted BT-Custom'!$T$3:$T$7,MATCH(MAX('Conducted BT-Custom'!$AH$3:$AH$7),'Conducted BT-Custom'!$AH$3:$AH$7,0)))</f>
        <v>39</v>
      </c>
      <c r="CD842" s="668">
        <f>IF(COUNT('Conducted BT-Custom'!$AH$3:$AH$7)=0,2440,INDEX('Conducted BT-Custom'!$U$3:$U$7,MATCH(MAX('Conducted BT-Custom'!$AH$3:$AH$7),'Conducted BT-Custom'!$AH$3:$AH$7,0)))</f>
        <v>2440</v>
      </c>
      <c r="CE842" s="2013"/>
      <c r="CF842" s="1966"/>
      <c r="CG842" s="392" t="str">
        <f>IF(OR($BY$819="",$BY$819=""),"",$BY$819)</f>
        <v/>
      </c>
      <c r="CH842" s="392">
        <f>BZ842</f>
        <v/>
      </c>
      <c r="CI842" s="392">
        <f>CA842</f>
        <v/>
      </c>
      <c r="CJ842" s="1528"/>
      <c r="CK842" s="1967"/>
      <c r="CL842" s="209">
        <f>IF(CF842=""," ",IF(ABS(CE842-CF842)&lt;=0.125,"Valid","Not valid"))</f>
        <v/>
      </c>
      <c r="CM842" s="210">
        <f> IF(CE842="","",IF(AND(CE842&lt;&gt;"",CF842=""),IF(CE842&gt;=1,"Medir+Sig Max","No"),IF(CF842&lt;&gt;"",IF(CF842&gt;=1,"Medir+Sig Max","No"),"")))</f>
        <v/>
      </c>
      <c r="CN842" s="1792"/>
      <c r="CO842" s="358">
        <f>IF(CK842="",IF(AND(CE842="",CF842=""),"",IF(CF842="",IF(DE842&gt;1,ROUND(DE842*CE842,3),CE842),IF(DE842&gt;1,ROUND(DE842*CF842,3),CF842))),IF(AND(CE842="",CF842=""),"",IF(CF842="",IF(DE842&gt;1,ROUND(DE842*CE842*(1/(CK842)),3),CE842*(1/(CK842))),IF(DE842&gt;1,ROUND(DE842*CF842*(1/(CK842)),3),CF842*(1/(CK842))))))</f>
        <v/>
      </c>
      <c r="CP842" s="2211">
        <f>IF(COUNTIF(Overview!K12:K14,TRUE)&gt;0,2,IF(COUNTIF(Overview!L12:L14,TRUE)&gt;0,4,0))</f>
        <v/>
      </c>
      <c r="CQ842" s="1475">
        <f>IF(CO842="","",IF(CO842&gt;CP842,"Fail","Pass"))</f>
        <v/>
      </c>
      <c r="CR842" s="1480"/>
      <c r="CS842" s="2002">
        <f>MyTimestamp(CO842)</f>
        <v/>
      </c>
      <c r="CT842" s="1533">
        <f>IF(CE842="",0,15)+IF(CF842="",0,15)</f>
        <v/>
      </c>
      <c r="CU842" s="1534">
        <f>IF(CT842=0,0,2)</f>
        <v/>
      </c>
      <c r="CV842" s="860"/>
      <c r="CW842" s="860"/>
      <c r="CX842" s="2038"/>
      <c r="CY842" s="2049"/>
      <c r="CZ842" s="1544">
        <f>10^(CJ842/20)*100-100</f>
        <v/>
      </c>
      <c r="DA842" s="1360"/>
      <c r="DB842" s="1468"/>
      <c r="DC842" s="1316">
        <f>IF(DA842="","",10^(DA842/10))</f>
        <v/>
      </c>
      <c r="DD842" s="1446">
        <f>IF(ISNUMBER(DB842)=FALSE,"",10^(DB842/10))</f>
        <v/>
      </c>
      <c r="DE842" s="1544">
        <f>IF(AND(ISNUMBER(DC842),ISNUMBER(DD842)),IF(DC842/DD842&gt;1,ROUND((DC842)/DD842,3),1),1)</f>
        <v/>
      </c>
      <c r="DF842" s="1541"/>
      <c r="DG842" s="1541"/>
      <c r="DH842" s="1541"/>
      <c r="DI842" s="1541"/>
      <c r="DJ842" s="1541"/>
      <c r="DK842" s="1541"/>
      <c r="DL842" s="1541"/>
      <c r="DM842" s="1541"/>
      <c r="DN842" s="1541"/>
      <c r="DO842" s="1541"/>
      <c r="DP842" s="1541"/>
      <c r="DQ842" s="1541"/>
      <c r="DR842" s="1541"/>
    </row>
    <row r="843" ht="12.75" x14ac:dyDescent="0.2">
      <c r="A843" s="1541"/>
      <c r="B843" s="1541"/>
      <c r="C843"/>
      <c r="D843" s="130">
        <f>IF(BX$842="Close to Ear","EN 62209-1","EN 62209-2")</f>
        <v/>
      </c>
      <c r="E843" s="130">
        <f>IF(CG843="Close to Ear","2016","2010/A1:2019")</f>
        <v/>
      </c>
      <c r="F843" s="1488" t="inlineStr">
        <is>
          <t>5.6</t>
        </is>
      </c>
      <c r="G843" s="1497"/>
      <c r="H843" s="120">
        <f>BV843</f>
        <v/>
      </c>
      <c r="I843" s="120">
        <f>BW843</f>
        <v/>
      </c>
      <c r="J843" s="687" t="inlineStr">
        <is>
          <t>BT</t>
        </is>
      </c>
      <c r="K843" s="194" t="inlineStr">
        <is>
          <t>2.4 GHz</t>
        </is>
      </c>
      <c r="L843" s="115"/>
      <c r="M843" s="120"/>
      <c r="N843" s="119"/>
      <c r="O843" s="131"/>
      <c r="P843" s="6597"/>
      <c r="Q843" s="131"/>
      <c r="R843" s="131"/>
      <c r="S843" s="120"/>
      <c r="T843" s="120">
        <v>39</v>
      </c>
      <c r="U843" s="120">
        <v>2440</v>
      </c>
      <c r="V843" s="119"/>
      <c r="W843" s="197"/>
      <c r="X843" s="119"/>
      <c r="Y843" s="119"/>
      <c r="Z843" s="119"/>
      <c r="AA843" s="115"/>
      <c r="AB843" s="115"/>
      <c r="AC843" s="689">
        <f>IF(OR(BX$842="Close to Ear",BX$842="Close to Head"),"Head",IF(BX$842="Extremity","Extremity","Body"))</f>
        <v/>
      </c>
      <c r="AD843" s="690">
        <f>CA843</f>
        <v/>
      </c>
      <c r="AE843" s="688">
        <f>CB843</f>
        <v/>
      </c>
      <c r="AF843" s="115"/>
      <c r="AG843" s="808">
        <f>IF(AZ843="","N/A",IF(CQ843="Pass","P","F"))</f>
        <v/>
      </c>
      <c r="AH843" s="129"/>
      <c r="AI843" s="129"/>
      <c r="AJ843" s="129"/>
      <c r="AK843" s="119"/>
      <c r="AL843" s="115"/>
      <c r="AM843" s="119"/>
      <c r="AN843" s="119"/>
      <c r="AO843" s="692"/>
      <c r="AP843" s="692"/>
      <c r="AQ843" s="692"/>
      <c r="AR843" s="692"/>
      <c r="AS843" s="692"/>
      <c r="AT843" s="691">
        <f>CE843</f>
        <v/>
      </c>
      <c r="AU843" s="691">
        <f>CF843</f>
        <v/>
      </c>
      <c r="AV843" s="813"/>
      <c r="AW843" s="813"/>
      <c r="AX843" s="197">
        <f>CZ843</f>
        <v/>
      </c>
      <c r="AY843" s="197">
        <f>DE843</f>
        <v/>
      </c>
      <c r="AZ843" s="3379">
        <f>CO843</f>
        <v/>
      </c>
      <c r="BA843" s="3380"/>
      <c r="BB843" s="197">
        <f>CP843</f>
        <v/>
      </c>
      <c r="BC843" s="813"/>
      <c r="BD843" s="197">
        <f>CR843</f>
        <v/>
      </c>
      <c r="BE843" s="121">
        <f>CS843</f>
        <v/>
      </c>
      <c r="BF843" s="122">
        <f>CT843*60</f>
        <v/>
      </c>
      <c r="BG843" s="121">
        <f>BE843</f>
        <v/>
      </c>
      <c r="BH843" s="122">
        <f>CU843*60</f>
        <v/>
      </c>
      <c r="BI843" s="122">
        <f>CV843</f>
        <v/>
      </c>
      <c r="BJ843" s="117"/>
      <c r="BK843" s="812">
        <f>Overview!$E$7</f>
        <v/>
      </c>
      <c r="BL843" s="117"/>
      <c r="BM843" s="836">
        <f>CW843</f>
        <v/>
      </c>
      <c r="BN843" s="812">
        <f>Overview!$P$153</f>
        <v/>
      </c>
      <c r="BO843" s="117" t="inlineStr">
        <is>
          <t>Modo: BR/EDR</t>
        </is>
      </c>
      <c r="BP843" s="117"/>
      <c r="BQ843" s="115"/>
      <c r="BR843" s="1478"/>
      <c r="BS843" s="1548"/>
      <c r="BT843" s="1978" t="inlineStr">
        <is>
          <t>BT</t>
        </is>
      </c>
      <c r="BU843" s="1979" t="inlineStr">
        <is>
          <t>2.4 GHz</t>
        </is>
      </c>
      <c r="BV843" s="632">
        <f>Overview!$H$29</f>
        <v/>
      </c>
      <c r="BW843" s="2010"/>
      <c r="BX843" s="1978"/>
      <c r="BY843" s="959"/>
      <c r="BZ843" s="2011"/>
      <c r="CA843" s="2012" t="inlineStr">
        <is>
          <t>Left Tilt</t>
        </is>
      </c>
      <c r="CB843" s="200">
        <v>0</v>
      </c>
      <c r="CC843" s="668">
        <f>IF(COUNT('Conducted BT-Custom'!$AH$3:$AH$7)=0,39,INDEX('Conducted BT-Custom'!$T$3:$T$7,MATCH(MAX('Conducted BT-Custom'!$AH$3:$AH$7),'Conducted BT-Custom'!$AH$3:$AH$7,0)))</f>
        <v>39</v>
      </c>
      <c r="CD843" s="668">
        <f>IF(COUNT('Conducted BT-Custom'!$AH$3:$AH$7)=0,2440,INDEX('Conducted BT-Custom'!$U$3:$U$7,MATCH(MAX('Conducted BT-Custom'!$AH$3:$AH$7),'Conducted BT-Custom'!$AH$3:$AH$7,0)))</f>
        <v>2440</v>
      </c>
      <c r="CE843" s="2013"/>
      <c r="CF843" s="1966"/>
      <c r="CG843" s="392" t="str">
        <f>IF(OR($BY$819="",$BY$819=""),"",$BY$819)</f>
        <v/>
      </c>
      <c r="CH843" s="392">
        <f>BZ843</f>
        <v/>
      </c>
      <c r="CI843" s="392">
        <f>CA843</f>
        <v/>
      </c>
      <c r="CJ843" s="1528"/>
      <c r="CK843" s="1967"/>
      <c r="CL843" s="209">
        <f>IF(CF843=""," ",IF(ABS(CE843-CF843)&lt;=0.125,"Valid","Not valid"))</f>
        <v/>
      </c>
      <c r="CM843" s="210">
        <f> IF(CE843="","",IF(AND(CE843&lt;&gt;"",CF843=""),IF(CE843&gt;=1,"Medir+Sig Max","No"),IF(CF843&lt;&gt;"",IF(CF843&gt;=1,"Medir+Sig Max","No"),"")))</f>
        <v/>
      </c>
      <c r="CN843" s="1792"/>
      <c r="CO843" s="358">
        <f>IF(CK843="",IF(AND(CE843="",CF843=""),"",IF(CF843="",IF(DE843&gt;1,ROUND(DE843*CE843,3),CE843),IF(DE843&gt;1,ROUND(DE843*CF843,3),CF843))),IF(AND(CE843="",CF843=""),"",IF(CF843="",IF(DE843&gt;1,ROUND(DE843*CE843*(1/(CK843)),3),CE843*(1/(CK843))),IF(DE843&gt;1,ROUND(DE843*CF843*(1/(CK843)),3),CF843*(1/(CK843))))))</f>
        <v/>
      </c>
      <c r="CP843" s="2211">
        <f>IF(COUNTIF(Overview!K12:K14,TRUE)&gt;0,2,IF(COUNTIF(Overview!L12:L14,TRUE)&gt;0,4,0))</f>
        <v/>
      </c>
      <c r="CQ843" s="1475">
        <f>IF(CO843="","",IF(CO843&gt;CP843,"Fail","Pass"))</f>
        <v/>
      </c>
      <c r="CR843" s="1481"/>
      <c r="CS843" s="2002">
        <f>MyTimestamp(CO843)</f>
        <v/>
      </c>
      <c r="CT843" s="1533">
        <f>IF(CE843="",0,15)+IF(CF843="",0,15)</f>
        <v/>
      </c>
      <c r="CU843" s="1534">
        <f>IF(CT843=0,0,2)</f>
        <v/>
      </c>
      <c r="CV843" s="860"/>
      <c r="CW843" s="860"/>
      <c r="CX843" s="2038"/>
      <c r="CY843" s="2049"/>
      <c r="CZ843" s="1544">
        <f>10^(CJ843/20)*100-100</f>
        <v/>
      </c>
      <c r="DA843" s="1360"/>
      <c r="DB843" s="1468"/>
      <c r="DC843" s="1316">
        <f>IF(DA843="","",10^(DA843/10))</f>
        <v/>
      </c>
      <c r="DD843" s="1446">
        <f>IF(ISNUMBER(DB843)=FALSE,"",10^(DB843/10))</f>
        <v/>
      </c>
      <c r="DE843" s="1544">
        <f>IF(AND(ISNUMBER(DC843),ISNUMBER(DD843)),IF(DC843/DD843&gt;1,ROUND((DC843)/DD843,3),1),1)</f>
        <v/>
      </c>
      <c r="DF843" s="1541"/>
      <c r="DG843" s="1541"/>
      <c r="DH843" s="1541"/>
      <c r="DI843" s="1541"/>
      <c r="DJ843" s="1541"/>
      <c r="DK843" s="1541"/>
      <c r="DL843" s="1541"/>
      <c r="DM843" s="1541"/>
      <c r="DN843" s="1541"/>
      <c r="DO843" s="1541"/>
      <c r="DP843" s="1541"/>
      <c r="DQ843" s="1541"/>
      <c r="DR843" s="1541"/>
    </row>
    <row r="844" ht="12.75" x14ac:dyDescent="0.2">
      <c r="A844" s="1541"/>
      <c r="B844" s="1541"/>
      <c r="C844"/>
      <c r="D844" s="130">
        <f>IF(BX$842="Close to Ear","EN 62209-1","EN 62209-2")</f>
        <v/>
      </c>
      <c r="E844" s="130">
        <f>IF(CG844="Close to Ear","2016","2010/A1:2019")</f>
        <v/>
      </c>
      <c r="F844" s="1488" t="inlineStr">
        <is>
          <t>5.6</t>
        </is>
      </c>
      <c r="G844" s="1497"/>
      <c r="H844" s="120">
        <f>BV844</f>
        <v/>
      </c>
      <c r="I844" s="120">
        <f>BW844</f>
        <v/>
      </c>
      <c r="J844" s="687" t="inlineStr">
        <is>
          <t>BT</t>
        </is>
      </c>
      <c r="K844" s="194" t="inlineStr">
        <is>
          <t>2.4 GHz</t>
        </is>
      </c>
      <c r="L844" s="115"/>
      <c r="M844" s="120"/>
      <c r="N844" s="119"/>
      <c r="O844" s="131"/>
      <c r="P844" s="6597"/>
      <c r="Q844" s="131"/>
      <c r="R844" s="131"/>
      <c r="S844" s="120"/>
      <c r="T844" s="120">
        <v>39</v>
      </c>
      <c r="U844" s="120">
        <v>2440</v>
      </c>
      <c r="V844" s="119"/>
      <c r="W844" s="197"/>
      <c r="X844" s="119"/>
      <c r="Y844" s="119"/>
      <c r="Z844" s="119"/>
      <c r="AA844" s="115"/>
      <c r="AB844" s="115"/>
      <c r="AC844" s="689">
        <f>IF(OR(BX$842="Close to Ear",BX$842="Close to Head"),"Head",IF(BX$842="Extremity","Extremity","Body"))</f>
        <v/>
      </c>
      <c r="AD844" s="690">
        <f>CA844</f>
        <v/>
      </c>
      <c r="AE844" s="688">
        <f>CB844</f>
        <v/>
      </c>
      <c r="AF844" s="115"/>
      <c r="AG844" s="808">
        <f>IF(AZ844="","N/A",IF(CQ844="Pass","P","F"))</f>
        <v/>
      </c>
      <c r="AH844" s="129"/>
      <c r="AI844" s="129"/>
      <c r="AJ844" s="129"/>
      <c r="AK844" s="119"/>
      <c r="AL844" s="115"/>
      <c r="AM844" s="119"/>
      <c r="AN844" s="119"/>
      <c r="AO844" s="692"/>
      <c r="AP844" s="692"/>
      <c r="AQ844" s="692"/>
      <c r="AR844" s="692"/>
      <c r="AS844" s="692"/>
      <c r="AT844" s="691">
        <f>CE844</f>
        <v/>
      </c>
      <c r="AU844" s="691">
        <f>CF844</f>
        <v/>
      </c>
      <c r="AV844" s="813"/>
      <c r="AW844" s="813"/>
      <c r="AX844" s="197">
        <f>CZ844</f>
        <v/>
      </c>
      <c r="AY844" s="197">
        <f>DE844</f>
        <v/>
      </c>
      <c r="AZ844" s="3379">
        <f>CO844</f>
        <v/>
      </c>
      <c r="BA844" s="3380"/>
      <c r="BB844" s="197">
        <f>CP844</f>
        <v/>
      </c>
      <c r="BC844" s="813"/>
      <c r="BD844" s="197">
        <f>CR844</f>
        <v/>
      </c>
      <c r="BE844" s="121">
        <f>CS844</f>
        <v/>
      </c>
      <c r="BF844" s="122">
        <f>CT844*60</f>
        <v/>
      </c>
      <c r="BG844" s="121">
        <f>BE844</f>
        <v/>
      </c>
      <c r="BH844" s="122">
        <f>CU844*60</f>
        <v/>
      </c>
      <c r="BI844" s="122">
        <f>CV844</f>
        <v/>
      </c>
      <c r="BJ844" s="117"/>
      <c r="BK844" s="812">
        <f>Overview!$E$7</f>
        <v/>
      </c>
      <c r="BL844" s="117"/>
      <c r="BM844" s="836">
        <f>CW844</f>
        <v/>
      </c>
      <c r="BN844" s="812">
        <f>Overview!$P$153</f>
        <v/>
      </c>
      <c r="BO844" s="117" t="inlineStr">
        <is>
          <t>Modo: BR/EDR</t>
        </is>
      </c>
      <c r="BP844" s="117"/>
      <c r="BQ844" s="115"/>
      <c r="BR844" s="1478"/>
      <c r="BS844" s="1548"/>
      <c r="BT844" s="1984" t="inlineStr">
        <is>
          <t>BT</t>
        </is>
      </c>
      <c r="BU844" s="1980" t="inlineStr">
        <is>
          <t>2.4 GHz</t>
        </is>
      </c>
      <c r="BV844" s="628">
        <f>Overview!$H$29</f>
        <v/>
      </c>
      <c r="BW844" s="2010"/>
      <c r="BX844" s="1984"/>
      <c r="BY844" s="632"/>
      <c r="BZ844" s="2011"/>
      <c r="CA844" s="2012" t="inlineStr">
        <is>
          <t>Right Cheek</t>
        </is>
      </c>
      <c r="CB844" s="200">
        <v>0</v>
      </c>
      <c r="CC844" s="668">
        <f>IF(COUNT('Conducted BT-Custom'!$AH$3:$AH$7)=0,39,INDEX('Conducted BT-Custom'!$T$3:$T$7,MATCH(MAX('Conducted BT-Custom'!$AH$3:$AH$7),'Conducted BT-Custom'!$AH$3:$AH$7,0)))</f>
        <v>39</v>
      </c>
      <c r="CD844" s="668">
        <f>IF(COUNT('Conducted BT-Custom'!$AH$3:$AH$7)=0,2440,INDEX('Conducted BT-Custom'!$U$3:$U$7,MATCH(MAX('Conducted BT-Custom'!$AH$3:$AH$7),'Conducted BT-Custom'!$AH$3:$AH$7,0)))</f>
        <v>2440</v>
      </c>
      <c r="CE844" s="2013"/>
      <c r="CF844" s="1966"/>
      <c r="CG844" s="392" t="str">
        <f>IF(OR($BY$819="",$BY$819=""),"",$BY$819)</f>
        <v/>
      </c>
      <c r="CH844" s="392">
        <f>BZ844</f>
        <v/>
      </c>
      <c r="CI844" s="392">
        <f>CA844</f>
        <v/>
      </c>
      <c r="CJ844" s="1528"/>
      <c r="CK844" s="1967"/>
      <c r="CL844" s="209">
        <f>IF(CF844=""," ",IF(ABS(CE844-CF844)&lt;=0.125,"Valid","Not valid"))</f>
        <v/>
      </c>
      <c r="CM844" s="210">
        <f> IF(CE844="","",IF(AND(CE844&lt;&gt;"",CF844=""),IF(CE844&gt;=1,"Medir+Sig Max","No"),IF(CF844&lt;&gt;"",IF(CF844&gt;=1,"Medir+Sig Max","No"),"")))</f>
        <v/>
      </c>
      <c r="CN844" s="1792"/>
      <c r="CO844" s="358">
        <f>IF(CK844="",IF(AND(CE844="",CF844=""),"",IF(CF844="",IF(DE844&gt;1,ROUND(DE844*CE844,3),CE844),IF(DE844&gt;1,ROUND(DE844*CF844,3),CF844))),IF(AND(CE844="",CF844=""),"",IF(CF844="",IF(DE844&gt;1,ROUND(DE844*CE844*(1/(CK844)),3),CE844*(1/(CK844))),IF(DE844&gt;1,ROUND(DE844*CF844*(1/(CK844)),3),CF844*(1/(CK844))))))</f>
        <v/>
      </c>
      <c r="CP844" s="2211">
        <f>IF(COUNTIF(Overview!K12:K14,TRUE)&gt;0,2,IF(COUNTIF(Overview!L12:L14,TRUE)&gt;0,4,0))</f>
        <v/>
      </c>
      <c r="CQ844" s="1475">
        <f>IF(CO844="","",IF(CO844&gt;CP844,"Fail","Pass"))</f>
        <v/>
      </c>
      <c r="CR844" s="1481"/>
      <c r="CS844" s="2002">
        <f>MyTimestamp(CO844)</f>
        <v/>
      </c>
      <c r="CT844" s="1533">
        <f>IF(CE844="",0,15)+IF(CF844="",0,15)</f>
        <v/>
      </c>
      <c r="CU844" s="1534">
        <f>IF(CT844=0,0,2)</f>
        <v/>
      </c>
      <c r="CV844" s="860"/>
      <c r="CW844" s="860"/>
      <c r="CX844" s="2038"/>
      <c r="CY844" s="2049"/>
      <c r="CZ844" s="1544">
        <f>10^(CJ844/20)*100-100</f>
        <v/>
      </c>
      <c r="DA844" s="1360"/>
      <c r="DB844" s="1468"/>
      <c r="DC844" s="1316">
        <f>IF(DA844="","",10^(DA844/10))</f>
        <v/>
      </c>
      <c r="DD844" s="1446">
        <f>IF(ISNUMBER(DB844)=FALSE,"",10^(DB844/10))</f>
        <v/>
      </c>
      <c r="DE844" s="1544">
        <f>IF(AND(ISNUMBER(DC844),ISNUMBER(DD844)),IF(DC844/DD844&gt;1,ROUND((DC844)/DD844,3),1),1)</f>
        <v/>
      </c>
      <c r="DF844" s="1541"/>
      <c r="DG844" s="1541"/>
      <c r="DH844" s="1541"/>
      <c r="DI844" s="1541"/>
      <c r="DJ844" s="1541"/>
      <c r="DK844" s="1541"/>
      <c r="DL844" s="1541"/>
      <c r="DM844" s="1541"/>
      <c r="DN844" s="1541"/>
      <c r="DO844" s="1541"/>
      <c r="DP844" s="1541"/>
      <c r="DQ844" s="1541"/>
      <c r="DR844" s="1541"/>
    </row>
    <row r="845" ht="12.75" x14ac:dyDescent="0.2">
      <c r="A845" s="1541"/>
      <c r="B845" s="1541"/>
      <c r="C845"/>
      <c r="D845" s="130">
        <f>IF(BX$842="Close to Ear","EN 62209-1","EN 62209-2")</f>
        <v/>
      </c>
      <c r="E845" s="130">
        <f>IF(CG845="Close to Ear","2016","2010/A1:2019")</f>
        <v/>
      </c>
      <c r="F845" s="1488" t="inlineStr">
        <is>
          <t>5.6</t>
        </is>
      </c>
      <c r="G845" s="1497"/>
      <c r="H845" s="120">
        <f>BV845</f>
        <v/>
      </c>
      <c r="I845" s="120">
        <f>BW845</f>
        <v/>
      </c>
      <c r="J845" s="687" t="inlineStr">
        <is>
          <t>BT</t>
        </is>
      </c>
      <c r="K845" s="194" t="inlineStr">
        <is>
          <t>2.4 GHz</t>
        </is>
      </c>
      <c r="L845" s="115"/>
      <c r="M845" s="120"/>
      <c r="N845" s="119"/>
      <c r="O845" s="131"/>
      <c r="P845" s="6597"/>
      <c r="Q845" s="131"/>
      <c r="R845" s="131"/>
      <c r="S845" s="120"/>
      <c r="T845" s="120">
        <v>39</v>
      </c>
      <c r="U845" s="120">
        <v>2440</v>
      </c>
      <c r="V845" s="119"/>
      <c r="W845" s="197"/>
      <c r="X845" s="119"/>
      <c r="Y845" s="119"/>
      <c r="Z845" s="119"/>
      <c r="AA845" s="115"/>
      <c r="AB845" s="115"/>
      <c r="AC845" s="689">
        <f>IF(OR(BX$842="Close to Ear",BX$842="Close to Head"),"Head",IF(BX$842="Extremity","Extremity","Body"))</f>
        <v/>
      </c>
      <c r="AD845" s="690">
        <f>CA845</f>
        <v/>
      </c>
      <c r="AE845" s="688">
        <f>CB845</f>
        <v/>
      </c>
      <c r="AF845" s="115"/>
      <c r="AG845" s="808">
        <f>IF(AZ845="","N/A",IF(CQ845="Pass","P","F"))</f>
        <v/>
      </c>
      <c r="AH845" s="129"/>
      <c r="AI845" s="129"/>
      <c r="AJ845" s="129"/>
      <c r="AK845" s="119"/>
      <c r="AL845" s="115"/>
      <c r="AM845" s="119"/>
      <c r="AN845" s="119"/>
      <c r="AO845" s="692"/>
      <c r="AP845" s="692"/>
      <c r="AQ845" s="692"/>
      <c r="AR845" s="692"/>
      <c r="AS845" s="692"/>
      <c r="AT845" s="691">
        <f>CE845</f>
        <v/>
      </c>
      <c r="AU845" s="691">
        <f>CF845</f>
        <v/>
      </c>
      <c r="AV845" s="813"/>
      <c r="AW845" s="813"/>
      <c r="AX845" s="197">
        <f>CZ845</f>
        <v/>
      </c>
      <c r="AY845" s="197">
        <f>DE845</f>
        <v/>
      </c>
      <c r="AZ845" s="3379">
        <f>CO845</f>
        <v/>
      </c>
      <c r="BA845" s="3380"/>
      <c r="BB845" s="197">
        <f>CP845</f>
        <v/>
      </c>
      <c r="BC845" s="813"/>
      <c r="BD845" s="197">
        <f>CR845</f>
        <v/>
      </c>
      <c r="BE845" s="121">
        <f>CS845</f>
        <v/>
      </c>
      <c r="BF845" s="122">
        <f>CT845*60</f>
        <v/>
      </c>
      <c r="BG845" s="121">
        <f>BE845</f>
        <v/>
      </c>
      <c r="BH845" s="122">
        <f>CU845*60</f>
        <v/>
      </c>
      <c r="BI845" s="122">
        <f>CV845</f>
        <v/>
      </c>
      <c r="BJ845" s="117"/>
      <c r="BK845" s="812">
        <f>Overview!$E$7</f>
        <v/>
      </c>
      <c r="BL845" s="117"/>
      <c r="BM845" s="836">
        <f>CW845</f>
        <v/>
      </c>
      <c r="BN845" s="812">
        <f>Overview!$P$153</f>
        <v/>
      </c>
      <c r="BO845" s="117" t="inlineStr">
        <is>
          <t>Modo: BR/EDR</t>
        </is>
      </c>
      <c r="BP845" s="117"/>
      <c r="BQ845" s="115"/>
      <c r="BR845" s="1478"/>
      <c r="BS845" s="1548"/>
      <c r="BT845" s="1978" t="inlineStr">
        <is>
          <t>BT</t>
        </is>
      </c>
      <c r="BU845" s="1979" t="inlineStr">
        <is>
          <t>2.4 GHz</t>
        </is>
      </c>
      <c r="BV845" s="632">
        <f>Overview!$H$29</f>
        <v/>
      </c>
      <c r="BW845" s="2010"/>
      <c r="BX845" s="1978"/>
      <c r="BY845" s="632"/>
      <c r="BZ845" s="2011"/>
      <c r="CA845" s="2012" t="inlineStr">
        <is>
          <t>Right Tilt</t>
        </is>
      </c>
      <c r="CB845" s="200">
        <v>0</v>
      </c>
      <c r="CC845" s="668">
        <f>IF(COUNT('Conducted BT-Custom'!$AH$3:$AH$7)=0,39,INDEX('Conducted BT-Custom'!$T$3:$T$7,MATCH(MAX('Conducted BT-Custom'!$AH$3:$AH$7),'Conducted BT-Custom'!$AH$3:$AH$7,0)))</f>
        <v>39</v>
      </c>
      <c r="CD845" s="668">
        <f>IF(COUNT('Conducted BT-Custom'!$AH$3:$AH$7)=0,2440,INDEX('Conducted BT-Custom'!$U$3:$U$7,MATCH(MAX('Conducted BT-Custom'!$AH$3:$AH$7),'Conducted BT-Custom'!$AH$3:$AH$7,0)))</f>
        <v>2440</v>
      </c>
      <c r="CE845" s="2013"/>
      <c r="CF845" s="1966"/>
      <c r="CG845" s="392" t="str">
        <f>IF(OR($BY$819="",$BY$819=""),"",$BY$819)</f>
        <v/>
      </c>
      <c r="CH845" s="392">
        <f>BZ845</f>
        <v/>
      </c>
      <c r="CI845" s="392">
        <f>CA845</f>
        <v/>
      </c>
      <c r="CJ845" s="1528"/>
      <c r="CK845" s="1967"/>
      <c r="CL845" s="209">
        <f>IF(CF845=""," ",IF(ABS(CE845-CF845)&lt;=0.125,"Valid","Not valid"))</f>
        <v/>
      </c>
      <c r="CM845" s="210">
        <f> IF(CE845="","",IF(AND(CE845&lt;&gt;"",CF845=""),IF(CE845&gt;=1,"Medir+Sig Max","No"),IF(CF845&lt;&gt;"",IF(CF845&gt;=1,"Medir+Sig Max","No"),"")))</f>
        <v/>
      </c>
      <c r="CN845" s="1792"/>
      <c r="CO845" s="358">
        <f>IF(CK845="",IF(AND(CE845="",CF845=""),"",IF(CF845="",IF(DE845&gt;1,ROUND(DE845*CE845,3),CE845),IF(DE845&gt;1,ROUND(DE845*CF845,3),CF845))),IF(AND(CE845="",CF845=""),"",IF(CF845="",IF(DE845&gt;1,ROUND(DE845*CE845*(1/(CK845)),3),CE845*(1/(CK845))),IF(DE845&gt;1,ROUND(DE845*CF845*(1/(CK845)),3),CF845*(1/(CK845))))))</f>
        <v/>
      </c>
      <c r="CP845" s="2211">
        <f>IF(COUNTIF(Overview!K12:K14,TRUE)&gt;0,2,IF(COUNTIF(Overview!L12:L14,TRUE)&gt;0,4,0))</f>
        <v/>
      </c>
      <c r="CQ845" s="1475">
        <f>IF(CO845="","",IF(CO845&gt;CP845,"Fail","Pass"))</f>
        <v/>
      </c>
      <c r="CR845" s="1481"/>
      <c r="CS845" s="2002">
        <f>MyTimestamp(CO845)</f>
        <v/>
      </c>
      <c r="CT845" s="1533">
        <f>IF(CE845="",0,15)+IF(CF845="",0,15)</f>
        <v/>
      </c>
      <c r="CU845" s="1534">
        <f>IF(CT845=0,0,2)</f>
        <v/>
      </c>
      <c r="CV845" s="860"/>
      <c r="CW845" s="860"/>
      <c r="CX845" s="2038"/>
      <c r="CY845" s="2049"/>
      <c r="CZ845" s="1544">
        <f>10^(CJ845/20)*100-100</f>
        <v/>
      </c>
      <c r="DA845" s="1360"/>
      <c r="DB845" s="1468"/>
      <c r="DC845" s="1316">
        <f>IF(DA845="","",10^(DA845/10))</f>
        <v/>
      </c>
      <c r="DD845" s="1446">
        <f>IF(ISNUMBER(DB845)=FALSE,"",10^(DB845/10))</f>
        <v/>
      </c>
      <c r="DE845" s="1544">
        <f>IF(AND(ISNUMBER(DC845),ISNUMBER(DD845)),IF(DC845/DD845&gt;1,ROUND((DC845)/DD845,3),1),1)</f>
        <v/>
      </c>
      <c r="DF845" s="1541"/>
      <c r="DG845" s="1541"/>
      <c r="DH845" s="1541"/>
      <c r="DI845" s="1541"/>
      <c r="DJ845" s="1541"/>
      <c r="DK845" s="1541"/>
      <c r="DL845" s="1541"/>
      <c r="DM845" s="1541"/>
      <c r="DN845" s="1541"/>
      <c r="DO845" s="1541"/>
      <c r="DP845" s="1541"/>
      <c r="DQ845" s="1541"/>
      <c r="DR845" s="1541"/>
    </row>
    <row r="846" ht="12.75" x14ac:dyDescent="0.2">
      <c r="A846" s="1541"/>
      <c r="B846" s="1541"/>
      <c r="C846"/>
      <c r="D846" s="130">
        <f>IF(BX$842="Close to Ear","EN 62209-1","EN 62209-2")</f>
        <v/>
      </c>
      <c r="E846" s="130">
        <f>IF(CG846="Close to Ear","2016","2010/A1:2019")</f>
        <v/>
      </c>
      <c r="F846" s="1488" t="inlineStr">
        <is>
          <t>5.6</t>
        </is>
      </c>
      <c r="G846" s="1497"/>
      <c r="H846" s="120">
        <f>BV846</f>
        <v/>
      </c>
      <c r="I846" s="120">
        <f>BW846</f>
        <v/>
      </c>
      <c r="J846" s="687" t="inlineStr">
        <is>
          <t>BT</t>
        </is>
      </c>
      <c r="K846" s="194" t="inlineStr">
        <is>
          <t>2.4 GHz</t>
        </is>
      </c>
      <c r="L846" s="115"/>
      <c r="M846" s="120"/>
      <c r="N846" s="119"/>
      <c r="O846" s="131"/>
      <c r="P846" s="6597"/>
      <c r="Q846" s="131"/>
      <c r="R846" s="131"/>
      <c r="S846" s="120"/>
      <c r="T846" s="120">
        <v>39</v>
      </c>
      <c r="U846" s="120">
        <v>2440</v>
      </c>
      <c r="V846" s="119"/>
      <c r="W846" s="197"/>
      <c r="X846" s="119"/>
      <c r="Y846" s="119"/>
      <c r="Z846" s="119"/>
      <c r="AA846" s="115"/>
      <c r="AB846" s="115"/>
      <c r="AC846" s="689">
        <f>IF(OR(BX$842="Close to Ear",BX$842="Close to Head"),"Head",IF(BX$842="Extremity","Extremity","Body"))</f>
        <v/>
      </c>
      <c r="AD846" s="690">
        <f>CA846</f>
        <v/>
      </c>
      <c r="AE846" s="688">
        <f>CB846</f>
        <v/>
      </c>
      <c r="AF846" s="115"/>
      <c r="AG846" s="808">
        <f>IF(AZ846="","N/A",IF(CQ846="Pass","P","F"))</f>
        <v/>
      </c>
      <c r="AH846" s="129"/>
      <c r="AI846" s="129"/>
      <c r="AJ846" s="129"/>
      <c r="AK846" s="119"/>
      <c r="AL846" s="115"/>
      <c r="AM846" s="119"/>
      <c r="AN846" s="119"/>
      <c r="AO846" s="692"/>
      <c r="AP846" s="692"/>
      <c r="AQ846" s="692"/>
      <c r="AR846" s="692"/>
      <c r="AS846" s="692"/>
      <c r="AT846" s="691">
        <f>CE846</f>
        <v/>
      </c>
      <c r="AU846" s="691">
        <f>CF846</f>
        <v/>
      </c>
      <c r="AV846" s="813"/>
      <c r="AW846" s="813"/>
      <c r="AX846" s="197">
        <f>CZ846</f>
        <v/>
      </c>
      <c r="AY846" s="197">
        <f>DE846</f>
        <v/>
      </c>
      <c r="AZ846" s="3379">
        <f>CO846</f>
        <v/>
      </c>
      <c r="BA846" s="3380"/>
      <c r="BB846" s="197">
        <f>CP846</f>
        <v/>
      </c>
      <c r="BC846" s="813"/>
      <c r="BD846" s="197">
        <f>CR846</f>
        <v/>
      </c>
      <c r="BE846" s="121">
        <f>CS846</f>
        <v/>
      </c>
      <c r="BF846" s="122">
        <f>CT846*60</f>
        <v/>
      </c>
      <c r="BG846" s="121">
        <f>BE846</f>
        <v/>
      </c>
      <c r="BH846" s="122">
        <f>CU846*60</f>
        <v/>
      </c>
      <c r="BI846" s="122">
        <f>CV846</f>
        <v/>
      </c>
      <c r="BJ846" s="117"/>
      <c r="BK846" s="812">
        <f>Overview!$E$7</f>
        <v/>
      </c>
      <c r="BL846" s="117"/>
      <c r="BM846" s="836">
        <f>CW846</f>
        <v/>
      </c>
      <c r="BN846" s="812">
        <f>Overview!$P$153</f>
        <v/>
      </c>
      <c r="BO846" s="117" t="inlineStr">
        <is>
          <t>Modo: BR/EDR</t>
        </is>
      </c>
      <c r="BP846" s="117"/>
      <c r="BQ846" s="115"/>
      <c r="BR846" s="1478"/>
      <c r="BS846" s="1548"/>
      <c r="BT846" s="1978" t="inlineStr">
        <is>
          <t>BT</t>
        </is>
      </c>
      <c r="BU846" s="1979" t="inlineStr">
        <is>
          <t>2.4 GHz</t>
        </is>
      </c>
      <c r="BV846" s="632">
        <f>Overview!$H$29</f>
        <v/>
      </c>
      <c r="BW846" s="2010"/>
      <c r="BX846" s="1978"/>
      <c r="BY846" s="670"/>
      <c r="BZ846" s="2011"/>
      <c r="CA846" s="670" t="str">
        <f>IF(COUNT(CF842:CF845)=0,IF(COUNT(CE842:CE845)=0,"TBD",VLOOKUP(MAX(CE842:CE845),CE842:CI845,5,FALSE)),VLOOKUP(MAX(CF842:CF845),CF842:CI845,4,FALSE))</f>
        <v>TBD</v>
      </c>
      <c r="CB846" s="200">
        <v>0</v>
      </c>
      <c r="CC846" s="551">
        <f>IF(COUNT('Conducted BT-Custom'!$AH$3:$AH$7)=0,39,INDEX('Conducted BT-Custom'!$T$3:$T$7,MATCH(MAX('Conducted BT-Custom'!$AH$3:$AH$7),'Conducted BT-Custom'!$AH$3:$AH$7,0)))</f>
        <v>39</v>
      </c>
      <c r="CD846" s="551">
        <f>IF(COUNT('Conducted BT-Custom'!$AH$3:$AH$7)=0,2440,INDEX('Conducted BT-Custom'!$U$3:$U$7,MATCH(MAX('Conducted BT-Custom'!$AH$3:$AH$7),'Conducted BT-Custom'!$AH$3:$AH$7,0)))</f>
        <v>2440</v>
      </c>
      <c r="CE846" s="2013"/>
      <c r="CF846" s="1966"/>
      <c r="CG846" s="392" t="str">
        <f>IF(OR($BY$819="",$BY$819=""),"",$BY$819)</f>
        <v/>
      </c>
      <c r="CH846" s="392">
        <f>BZ846</f>
        <v/>
      </c>
      <c r="CI846" s="392">
        <f>CA846</f>
        <v/>
      </c>
      <c r="CJ846" s="1528"/>
      <c r="CK846" s="1967"/>
      <c r="CL846" s="209">
        <f>IF(CF846=""," ",IF(ABS(CE846-CF846)&lt;=0.125,"Valid","Not valid"))</f>
        <v/>
      </c>
      <c r="CM846" s="210">
        <f> IF(CE846="","",IF(AND(CE846&lt;&gt;"",CF846=""),IF(CE846&gt;=1,"Medir+Sig Max","No"),IF(CF846&lt;&gt;"",IF(CF846&gt;=1,"Medir+Sig Max","No"),"")))</f>
        <v/>
      </c>
      <c r="CN846" s="1792"/>
      <c r="CO846" s="358">
        <f>IF(CK846="",IF(AND(CE846="",CF846=""),"",IF(CF846="",IF(DE846&gt;1,ROUND(DE846*CE846,3),CE846),IF(DE846&gt;1,ROUND(DE846*CF846,3),CF846))),IF(AND(CE846="",CF846=""),"",IF(CF846="",IF(DE846&gt;1,ROUND(DE846*CE846*(1/(CK846)),3),CE846*(1/(CK846))),IF(DE846&gt;1,ROUND(DE846*CF846*(1/(CK846)),3),CF846*(1/(CK846))))))</f>
        <v/>
      </c>
      <c r="CP846" s="2211">
        <f>IF(COUNTIF(Overview!K12:K14,TRUE)&gt;0,2,IF(COUNTIF(Overview!L12:L14,TRUE)&gt;0,4,0))</f>
        <v/>
      </c>
      <c r="CQ846" s="1475">
        <f>IF(CO846="","",IF(CO846&gt;CP846,"Fail","Pass"))</f>
        <v/>
      </c>
      <c r="CR846" s="1481"/>
      <c r="CS846" s="2002">
        <f>MyTimestamp(CO846)</f>
        <v/>
      </c>
      <c r="CT846" s="1533">
        <f>IF(CE846="",0,15)+IF(CF846="",0,15)</f>
        <v/>
      </c>
      <c r="CU846" s="1534">
        <f>IF(CT846=0,0,2)</f>
        <v/>
      </c>
      <c r="CV846" s="860"/>
      <c r="CW846" s="860"/>
      <c r="CX846" s="2038"/>
      <c r="CY846" s="2049"/>
      <c r="CZ846" s="1544">
        <f>10^(CJ846/20)*100-100</f>
        <v/>
      </c>
      <c r="DA846" s="1360"/>
      <c r="DB846" s="1455"/>
      <c r="DC846" s="1316">
        <f>IF(DA846="","",10^(DA846/10))</f>
        <v/>
      </c>
      <c r="DD846" s="1446">
        <f>IF(ISNUMBER(DB846)=FALSE,"",10^(DB846/10))</f>
        <v/>
      </c>
      <c r="DE846" s="1544">
        <f>IF(AND(ISNUMBER(DC846),ISNUMBER(DD846)),IF(DC846/DD846&gt;1,ROUND((DC846)/DD846,3),1),1)</f>
        <v/>
      </c>
      <c r="DF846" s="1541"/>
      <c r="DG846" s="1541"/>
      <c r="DH846" s="1541"/>
      <c r="DI846" s="1541"/>
      <c r="DJ846" s="1541"/>
      <c r="DK846" s="1541"/>
      <c r="DL846" s="1541"/>
      <c r="DM846" s="1541"/>
      <c r="DN846" s="1541"/>
      <c r="DO846" s="1541"/>
      <c r="DP846" s="1541"/>
      <c r="DQ846" s="1541"/>
      <c r="DR846" s="1541"/>
    </row>
    <row r="847" ht="12.75" x14ac:dyDescent="0.2">
      <c r="A847" s="1541"/>
      <c r="B847" s="1541"/>
      <c r="C847"/>
      <c r="D847" s="130">
        <f>IF(BX$842="Close to Ear","EN 62209-1","EN 62209-2")</f>
        <v/>
      </c>
      <c r="E847" s="130">
        <f>IF(CG847="Close to Ear","2016","2010/A1:2019")</f>
        <v/>
      </c>
      <c r="F847" s="1488" t="inlineStr">
        <is>
          <t>5.6</t>
        </is>
      </c>
      <c r="G847" s="1497"/>
      <c r="H847" s="120">
        <f>BV847</f>
        <v/>
      </c>
      <c r="I847" s="120">
        <f>BW847</f>
        <v/>
      </c>
      <c r="J847" s="687" t="inlineStr">
        <is>
          <t>BT</t>
        </is>
      </c>
      <c r="K847" s="194" t="inlineStr">
        <is>
          <t>2.4 GHz</t>
        </is>
      </c>
      <c r="L847" s="115"/>
      <c r="M847" s="120"/>
      <c r="N847" s="119"/>
      <c r="O847" s="131"/>
      <c r="P847" s="6597"/>
      <c r="Q847" s="131"/>
      <c r="R847" s="131"/>
      <c r="S847" s="120"/>
      <c r="T847" s="120">
        <v>39</v>
      </c>
      <c r="U847" s="120">
        <v>2440</v>
      </c>
      <c r="V847" s="119"/>
      <c r="W847" s="197"/>
      <c r="X847" s="119"/>
      <c r="Y847" s="119"/>
      <c r="Z847" s="119"/>
      <c r="AA847" s="115"/>
      <c r="AB847" s="115"/>
      <c r="AC847" s="689">
        <f>IF(OR(BX$842="Close to Ear",BX$842="Close to Head"),"Head",IF(BX$842="Extremity","Extremity","Body"))</f>
        <v/>
      </c>
      <c r="AD847" s="690">
        <f>CA847</f>
        <v/>
      </c>
      <c r="AE847" s="688">
        <f>CB847</f>
        <v/>
      </c>
      <c r="AF847" s="115"/>
      <c r="AG847" s="808">
        <f>IF(AZ847="","N/A",IF(CQ847="Pass","P","F"))</f>
        <v/>
      </c>
      <c r="AH847" s="129"/>
      <c r="AI847" s="129"/>
      <c r="AJ847" s="129"/>
      <c r="AK847" s="119"/>
      <c r="AL847" s="115"/>
      <c r="AM847" s="119"/>
      <c r="AN847" s="119"/>
      <c r="AO847" s="692"/>
      <c r="AP847" s="692"/>
      <c r="AQ847" s="692"/>
      <c r="AR847" s="692"/>
      <c r="AS847" s="692"/>
      <c r="AT847" s="691">
        <f>CE847</f>
        <v/>
      </c>
      <c r="AU847" s="691">
        <f>CF847</f>
        <v/>
      </c>
      <c r="AV847" s="813"/>
      <c r="AW847" s="813"/>
      <c r="AX847" s="197">
        <f>CZ847</f>
        <v/>
      </c>
      <c r="AY847" s="197">
        <f>DE847</f>
        <v/>
      </c>
      <c r="AZ847" s="3379">
        <f>CO847</f>
        <v/>
      </c>
      <c r="BA847" s="3380"/>
      <c r="BB847" s="197">
        <f>CP847</f>
        <v/>
      </c>
      <c r="BC847" s="813"/>
      <c r="BD847" s="197">
        <f>CR847</f>
        <v/>
      </c>
      <c r="BE847" s="121">
        <f>CS847</f>
        <v/>
      </c>
      <c r="BF847" s="122">
        <f>CT847*60</f>
        <v/>
      </c>
      <c r="BG847" s="121">
        <f>BE847</f>
        <v/>
      </c>
      <c r="BH847" s="122">
        <f>CU847*60</f>
        <v/>
      </c>
      <c r="BI847" s="122">
        <f>CV847</f>
        <v/>
      </c>
      <c r="BJ847" s="117"/>
      <c r="BK847" s="812">
        <f>Overview!$E$7</f>
        <v/>
      </c>
      <c r="BL847" s="117"/>
      <c r="BM847" s="836">
        <f>CW847</f>
        <v/>
      </c>
      <c r="BN847" s="812">
        <f>Overview!$P$153</f>
        <v/>
      </c>
      <c r="BO847" s="117" t="inlineStr">
        <is>
          <t>Modo: BR/EDR</t>
        </is>
      </c>
      <c r="BP847" s="117"/>
      <c r="BQ847" s="115"/>
      <c r="BR847" s="1478"/>
      <c r="BS847" s="1548"/>
      <c r="BT847" s="1978" t="inlineStr">
        <is>
          <t>BT</t>
        </is>
      </c>
      <c r="BU847" s="1979" t="inlineStr">
        <is>
          <t>2.4 GHz</t>
        </is>
      </c>
      <c r="BV847" s="632">
        <f>Overview!$H$29</f>
        <v/>
      </c>
      <c r="BW847" s="2010"/>
      <c r="BX847" s="1985"/>
      <c r="BY847" s="670"/>
      <c r="BZ847" s="2011"/>
      <c r="CA847" s="670" t="str">
        <f>CA846</f>
        <v>TBD</v>
      </c>
      <c r="CB847" s="200">
        <v>0</v>
      </c>
      <c r="CC847" s="551">
        <f>IF(COUNT('Conducted BT-Custom'!$AH$3:$AH$7)=0,39,INDEX('Conducted BT-Custom'!$T$3:$T$7,MATCH(MAX('Conducted BT-Custom'!$AH$3:$AH$7),'Conducted BT-Custom'!$AH$3:$AH$7,0)))</f>
        <v>39</v>
      </c>
      <c r="CD847" s="551">
        <f>IF(COUNT('Conducted BT-Custom'!$AH$3:$AH$7)=0,2440,INDEX('Conducted BT-Custom'!$U$3:$U$7,MATCH(MAX('Conducted BT-Custom'!$AH$3:$AH$7),'Conducted BT-Custom'!$AH$3:$AH$7,0)))</f>
        <v>2440</v>
      </c>
      <c r="CE847" s="2013"/>
      <c r="CF847" s="1966"/>
      <c r="CG847" s="392" t="str">
        <f>IF(OR($BY$819="",$BY$819=""),"",$BY$819)</f>
        <v/>
      </c>
      <c r="CH847" s="392">
        <f>BZ847</f>
        <v/>
      </c>
      <c r="CI847" s="392">
        <f>CA847</f>
        <v/>
      </c>
      <c r="CJ847" s="1528"/>
      <c r="CK847" s="1967"/>
      <c r="CL847" s="209">
        <f>IF(CF847=""," ",IF(ABS(CE847-CF847)&lt;=0.125,"Valid","Not valid"))</f>
        <v/>
      </c>
      <c r="CM847" s="210">
        <f> IF(CE847="","",IF(AND(CE847&lt;&gt;"",CF847=""),IF(CE847&gt;=1,"Medir+Sig Max","No"),IF(CF847&lt;&gt;"",IF(CF847&gt;=1,"Medir+Sig Max","No"),"")))</f>
        <v/>
      </c>
      <c r="CN847" s="1792"/>
      <c r="CO847" s="358">
        <f>IF(CK847="",IF(AND(CE847="",CF847=""),"",IF(CF847="",IF(DE847&gt;1,ROUND(DE847*CE847,3),CE847),IF(DE847&gt;1,ROUND(DE847*CF847,3),CF847))),IF(AND(CE847="",CF847=""),"",IF(CF847="",IF(DE847&gt;1,ROUND(DE847*CE847*(1/(CK847)),3),CE847*(1/(CK847))),IF(DE847&gt;1,ROUND(DE847*CF847*(1/(CK847)),3),CF847*(1/(CK847))))))</f>
        <v/>
      </c>
      <c r="CP847" s="2211">
        <f>IF(COUNTIF(Overview!K12:K14,TRUE)&gt;0,2,IF(COUNTIF(Overview!L12:L14,TRUE)&gt;0,4,0))</f>
        <v/>
      </c>
      <c r="CQ847" s="1475">
        <f>IF(CO847="","",IF(CO847&gt;CP847,"Fail","Pass"))</f>
        <v/>
      </c>
      <c r="CR847" s="1482"/>
      <c r="CS847" s="2002">
        <f>MyTimestamp(CO847)</f>
        <v/>
      </c>
      <c r="CT847" s="1533">
        <f>IF(CE847="",0,15)+IF(CF847="",0,15)</f>
        <v/>
      </c>
      <c r="CU847" s="1534">
        <f>IF(CT847=0,0,2)</f>
        <v/>
      </c>
      <c r="CV847" s="860"/>
      <c r="CW847" s="860"/>
      <c r="CX847" s="2038"/>
      <c r="CY847" s="2049"/>
      <c r="CZ847" s="1544">
        <f>10^(CJ847/20)*100-100</f>
        <v/>
      </c>
      <c r="DA847" s="1360"/>
      <c r="DB847" s="764"/>
      <c r="DC847" s="1316">
        <f>IF(DA847="","",10^(DA847/10))</f>
        <v/>
      </c>
      <c r="DD847" s="1446">
        <f>IF(ISNUMBER(DB847)=FALSE,"",10^(DB847/10))</f>
        <v/>
      </c>
      <c r="DE847" s="1544">
        <f>IF(AND(ISNUMBER(DC847),ISNUMBER(DD847)),IF(DC847/DD847&gt;1,ROUND((DC847)/DD847,3),1),1)</f>
        <v/>
      </c>
      <c r="DF847" s="1541"/>
      <c r="DG847" s="1541"/>
      <c r="DH847" s="1541"/>
      <c r="DI847" s="1541"/>
      <c r="DJ847" s="1541"/>
      <c r="DK847" s="1541"/>
      <c r="DL847" s="1541"/>
      <c r="DM847" s="1541"/>
      <c r="DN847" s="1541"/>
      <c r="DO847" s="1541"/>
      <c r="DP847" s="1541"/>
      <c r="DQ847" s="1541"/>
      <c r="DR847" s="1541"/>
    </row>
    <row r="848" ht="12.75" x14ac:dyDescent="0.2">
      <c r="A848" s="1541"/>
      <c r="B848" s="1541"/>
      <c r="C848"/>
      <c r="D848" s="130">
        <f>IF(BX$842="Close to Ear","EN 62209-1","EN 62209-2")</f>
        <v/>
      </c>
      <c r="E848" s="130">
        <f>IF(CG848="Close to Ear","2016","2010/A1:2019")</f>
        <v/>
      </c>
      <c r="F848" s="1488" t="inlineStr">
        <is>
          <t>5.6</t>
        </is>
      </c>
      <c r="G848" s="1497"/>
      <c r="H848" s="120">
        <f>BV848</f>
        <v/>
      </c>
      <c r="I848" s="120">
        <f>BW848</f>
        <v/>
      </c>
      <c r="J848" s="687" t="inlineStr">
        <is>
          <t>BT</t>
        </is>
      </c>
      <c r="K848" s="194" t="inlineStr">
        <is>
          <t>2.4 GHz</t>
        </is>
      </c>
      <c r="L848" s="115"/>
      <c r="M848" s="120"/>
      <c r="N848" s="119"/>
      <c r="O848" s="131"/>
      <c r="P848" s="6597"/>
      <c r="Q848" s="131"/>
      <c r="R848" s="131"/>
      <c r="S848" s="120"/>
      <c r="T848" s="120">
        <v>39</v>
      </c>
      <c r="U848" s="120">
        <v>2440</v>
      </c>
      <c r="V848" s="119"/>
      <c r="W848" s="197"/>
      <c r="X848" s="119"/>
      <c r="Y848" s="119"/>
      <c r="Z848" s="119"/>
      <c r="AA848" s="115"/>
      <c r="AB848" s="115"/>
      <c r="AC848" s="689">
        <f>IF(OR(BX$842="Close to Ear",BX$842="Close to Head"),"Head",IF(BX$842="Extremity","Extremity","Body"))</f>
        <v/>
      </c>
      <c r="AD848" s="690">
        <f>CA848</f>
        <v/>
      </c>
      <c r="AE848" s="688">
        <f>CB848</f>
        <v/>
      </c>
      <c r="AF848" s="115"/>
      <c r="AG848" s="808">
        <f>IF(AZ848="","N/A",IF(CQ848="Pass","P","F"))</f>
        <v/>
      </c>
      <c r="AH848" s="129"/>
      <c r="AI848" s="129"/>
      <c r="AJ848" s="129"/>
      <c r="AK848" s="119"/>
      <c r="AL848" s="115"/>
      <c r="AM848" s="119"/>
      <c r="AN848" s="119"/>
      <c r="AO848" s="692"/>
      <c r="AP848" s="692"/>
      <c r="AQ848" s="692"/>
      <c r="AR848" s="692"/>
      <c r="AS848" s="692"/>
      <c r="AT848" s="691">
        <f>CE848</f>
        <v/>
      </c>
      <c r="AU848" s="691">
        <f>CF848</f>
        <v/>
      </c>
      <c r="AV848" s="813"/>
      <c r="AW848" s="813"/>
      <c r="AX848" s="197">
        <f>CZ848</f>
        <v/>
      </c>
      <c r="AY848" s="197">
        <f>DE848</f>
        <v/>
      </c>
      <c r="AZ848" s="3379">
        <f>CO848</f>
        <v/>
      </c>
      <c r="BA848" s="3380"/>
      <c r="BB848" s="197">
        <f>CP848</f>
        <v/>
      </c>
      <c r="BC848" s="813"/>
      <c r="BD848" s="197">
        <f>CR848</f>
        <v/>
      </c>
      <c r="BE848" s="121">
        <f>CS848</f>
        <v/>
      </c>
      <c r="BF848" s="122">
        <f>CT848*60</f>
        <v/>
      </c>
      <c r="BG848" s="121">
        <f>BE848</f>
        <v/>
      </c>
      <c r="BH848" s="122">
        <f>CU848*60</f>
        <v/>
      </c>
      <c r="BI848" s="122">
        <f>CV848</f>
        <v/>
      </c>
      <c r="BJ848" s="117"/>
      <c r="BK848" s="812">
        <f>Overview!$E$7</f>
        <v/>
      </c>
      <c r="BL848" s="117"/>
      <c r="BM848" s="836">
        <f>CW848</f>
        <v/>
      </c>
      <c r="BN848" s="812">
        <f>Overview!$P$153</f>
        <v/>
      </c>
      <c r="BO848" s="117" t="inlineStr">
        <is>
          <t>Modo: BR/EDR</t>
        </is>
      </c>
      <c r="BP848" s="117"/>
      <c r="BQ848" s="115"/>
      <c r="BR848" s="1478"/>
      <c r="BS848" s="1548"/>
      <c r="BT848" s="1978" t="inlineStr">
        <is>
          <t>BT</t>
        </is>
      </c>
      <c r="BU848" s="1979" t="inlineStr">
        <is>
          <t>2.4 GHz</t>
        </is>
      </c>
      <c r="BV848" s="632">
        <f>Overview!$H$29</f>
        <v/>
      </c>
      <c r="BW848" s="2010"/>
      <c r="BX848" s="1985"/>
      <c r="BY848" s="670"/>
      <c r="BZ848" s="2011"/>
      <c r="CA848" s="670" t="str">
        <f>CONCATENATE(CA846," - Battery check 1")</f>
        <v>TBD - Battery check 1</v>
      </c>
      <c r="CB848" s="200">
        <v>0</v>
      </c>
      <c r="CC848" s="551">
        <f>IF(COUNT('Conducted BT-Custom'!$AH$3:$AH$7)=0,39,INDEX('Conducted BT-Custom'!$T$3:$T$7,MATCH(MAX('Conducted BT-Custom'!$AH$3:$AH$7),'Conducted BT-Custom'!$AH$3:$AH$7,0)))</f>
        <v>39</v>
      </c>
      <c r="CD848" s="551">
        <f>IF(COUNT('Conducted BT-Custom'!$AH$3:$AH$7)=0,2440,INDEX('Conducted BT-Custom'!$U$3:$U$7,MATCH(MAX('Conducted BT-Custom'!$AH$3:$AH$7),'Conducted BT-Custom'!$AH$3:$AH$7,0)))</f>
        <v>2440</v>
      </c>
      <c r="CE848" s="2013"/>
      <c r="CF848" s="1966"/>
      <c r="CG848" s="392" t="str">
        <f>IF(OR($BY$819="",$BY$819=""),"",$BY$819)</f>
        <v/>
      </c>
      <c r="CH848" s="392">
        <f>BZ848</f>
        <v/>
      </c>
      <c r="CI848" s="392">
        <f>CA848</f>
        <v/>
      </c>
      <c r="CJ848" s="1528"/>
      <c r="CK848" s="1967"/>
      <c r="CL848" s="209">
        <f>IF(CF848=""," ",IF(ABS(CE848-CF848)&lt;=0.125,"Valid","Not valid"))</f>
        <v/>
      </c>
      <c r="CM848" s="210">
        <f> IF(CE848="","",IF(AND(CE848&lt;&gt;"",CF848=""),IF(CE848&gt;=1,"Medir+Sig Max","No"),IF(CF848&lt;&gt;"",IF(CF848&gt;=1,"Medir+Sig Max","No"),"")))</f>
        <v/>
      </c>
      <c r="CN848" s="1792"/>
      <c r="CO848" s="358">
        <f>IF(CK848="",IF(AND(CE848="",CF848=""),"",IF(CF848="",IF(DE848&gt;1,ROUND(DE848*CE848,3),CE848),IF(DE848&gt;1,ROUND(DE848*CF848,3),CF848))),IF(AND(CE848="",CF848=""),"",IF(CF848="",IF(DE848&gt;1,ROUND(DE848*CE848*(1/(CK848)),3),CE848*(1/(CK848))),IF(DE848&gt;1,ROUND(DE848*CF848*(1/(CK848)),3),CF848*(1/(CK848))))))</f>
        <v/>
      </c>
      <c r="CP848" s="2211">
        <f>IF(COUNTIF(Overview!K12:K14,TRUE)&gt;0,2,IF(COUNTIF(Overview!L12:L14,TRUE)&gt;0,4,0))</f>
        <v/>
      </c>
      <c r="CQ848" s="1475">
        <f>IF(CO848="","",IF(CO848&gt;CP848,"Fail","Pass"))</f>
        <v/>
      </c>
      <c r="CR848" s="1482"/>
      <c r="CS848" s="2002">
        <f>MyTimestamp(CO848)</f>
        <v/>
      </c>
      <c r="CT848" s="1533">
        <f>IF(CE848="",0,15)+IF(CF848="",0,15)</f>
        <v/>
      </c>
      <c r="CU848" s="1534">
        <f>IF(CT848=0,0,2)</f>
        <v/>
      </c>
      <c r="CV848" s="860"/>
      <c r="CW848" s="860"/>
      <c r="CX848" s="2038"/>
      <c r="CY848" s="2049"/>
      <c r="CZ848" s="1544">
        <f>10^(CJ848/20)*100-100</f>
        <v/>
      </c>
      <c r="DA848" s="1360"/>
      <c r="DB848" s="764"/>
      <c r="DC848" s="1316">
        <f>IF(DA848="","",10^(DA848/10))</f>
        <v/>
      </c>
      <c r="DD848" s="1446">
        <f>IF(ISNUMBER(DB848)=FALSE,"",10^(DB848/10))</f>
        <v/>
      </c>
      <c r="DE848" s="1544">
        <f>IF(AND(ISNUMBER(DC848),ISNUMBER(DD848)),IF(DC848/DD848&gt;1,ROUND((DC848)/DD848,3),1),1)</f>
        <v/>
      </c>
      <c r="DF848" s="1541"/>
      <c r="DG848" s="1541"/>
      <c r="DH848" s="1541"/>
      <c r="DI848" s="1541"/>
      <c r="DJ848" s="1541"/>
      <c r="DK848" s="1541"/>
      <c r="DL848" s="1541"/>
      <c r="DM848" s="1541"/>
      <c r="DN848" s="1541"/>
      <c r="DO848" s="1541"/>
      <c r="DP848" s="1541"/>
      <c r="DQ848" s="1541"/>
      <c r="DR848" s="1541"/>
    </row>
    <row r="849" ht="12.75" x14ac:dyDescent="0.2">
      <c r="A849" s="1541"/>
      <c r="B849" s="1541"/>
      <c r="C849"/>
      <c r="D849" s="130">
        <f>IF(BX$842="Close to Ear","EN 62209-1","EN 62209-2")</f>
        <v/>
      </c>
      <c r="E849" s="130">
        <f>IF(CG849="Close to Ear","2016","2010/A1:2019")</f>
        <v/>
      </c>
      <c r="F849" s="1488" t="inlineStr">
        <is>
          <t>5.6</t>
        </is>
      </c>
      <c r="G849" s="1497"/>
      <c r="H849" s="120">
        <f>BV849</f>
        <v/>
      </c>
      <c r="I849" s="120">
        <f>BW849</f>
        <v/>
      </c>
      <c r="J849" s="687" t="inlineStr">
        <is>
          <t>BT</t>
        </is>
      </c>
      <c r="K849" s="194" t="inlineStr">
        <is>
          <t>2.4 GHz</t>
        </is>
      </c>
      <c r="L849" s="115"/>
      <c r="M849" s="120"/>
      <c r="N849" s="119"/>
      <c r="O849" s="131"/>
      <c r="P849" s="6597"/>
      <c r="Q849" s="131"/>
      <c r="R849" s="131"/>
      <c r="S849" s="120"/>
      <c r="T849" s="120">
        <v>39</v>
      </c>
      <c r="U849" s="120">
        <v>2440</v>
      </c>
      <c r="V849" s="119"/>
      <c r="W849" s="197"/>
      <c r="X849" s="119"/>
      <c r="Y849" s="119"/>
      <c r="Z849" s="119"/>
      <c r="AA849" s="115"/>
      <c r="AB849" s="115"/>
      <c r="AC849" s="689">
        <f>IF(OR(BX$842="Close to Ear",BX$842="Close to Head"),"Head",IF(BX$842="Extremity","Extremity","Body"))</f>
        <v/>
      </c>
      <c r="AD849" s="690">
        <f>CA849</f>
        <v/>
      </c>
      <c r="AE849" s="688">
        <f>CB849</f>
        <v/>
      </c>
      <c r="AF849" s="115"/>
      <c r="AG849" s="808">
        <f>IF(AZ849="","N/A",IF(CQ849="Pass","P","F"))</f>
        <v/>
      </c>
      <c r="AH849" s="129"/>
      <c r="AI849" s="129"/>
      <c r="AJ849" s="129"/>
      <c r="AK849" s="119"/>
      <c r="AL849" s="115"/>
      <c r="AM849" s="119"/>
      <c r="AN849" s="119"/>
      <c r="AO849" s="692"/>
      <c r="AP849" s="692"/>
      <c r="AQ849" s="692"/>
      <c r="AR849" s="692"/>
      <c r="AS849" s="692"/>
      <c r="AT849" s="691">
        <f>CE849</f>
        <v/>
      </c>
      <c r="AU849" s="691">
        <f>CF849</f>
        <v/>
      </c>
      <c r="AV849" s="813"/>
      <c r="AW849" s="813"/>
      <c r="AX849" s="197">
        <f>CZ849</f>
        <v/>
      </c>
      <c r="AY849" s="197">
        <f>DE849</f>
        <v/>
      </c>
      <c r="AZ849" s="3379">
        <f>CO849</f>
        <v/>
      </c>
      <c r="BA849" s="3380"/>
      <c r="BB849" s="197">
        <f>CP849</f>
        <v/>
      </c>
      <c r="BC849" s="813"/>
      <c r="BD849" s="197">
        <f>CR849</f>
        <v/>
      </c>
      <c r="BE849" s="121">
        <f>CS849</f>
        <v/>
      </c>
      <c r="BF849" s="122">
        <f>CT849*60</f>
        <v/>
      </c>
      <c r="BG849" s="121">
        <f>BE849</f>
        <v/>
      </c>
      <c r="BH849" s="122">
        <f>CU849*60</f>
        <v/>
      </c>
      <c r="BI849" s="122">
        <f>CV849</f>
        <v/>
      </c>
      <c r="BJ849" s="117"/>
      <c r="BK849" s="812">
        <f>Overview!$E$7</f>
        <v/>
      </c>
      <c r="BL849" s="117"/>
      <c r="BM849" s="836">
        <f>CW849</f>
        <v/>
      </c>
      <c r="BN849" s="812">
        <f>Overview!$P$153</f>
        <v/>
      </c>
      <c r="BO849" s="117" t="inlineStr">
        <is>
          <t>Modo: BR/EDR</t>
        </is>
      </c>
      <c r="BP849" s="117"/>
      <c r="BQ849" s="115"/>
      <c r="BR849" s="1478"/>
      <c r="BS849" s="1548"/>
      <c r="BT849" s="1978" t="inlineStr">
        <is>
          <t>BT</t>
        </is>
      </c>
      <c r="BU849" s="1979" t="inlineStr">
        <is>
          <t>2.4 GHz</t>
        </is>
      </c>
      <c r="BV849" s="632">
        <f>Overview!$H$29</f>
        <v/>
      </c>
      <c r="BW849" s="2010"/>
      <c r="BX849" s="1985"/>
      <c r="BY849" s="670"/>
      <c r="BZ849" s="2011"/>
      <c r="CA849" s="670" t="str">
        <f>CONCATENATE(CA847," - Battery check 2")</f>
        <v>TBD - Battery check 2</v>
      </c>
      <c r="CB849" s="200">
        <v>0</v>
      </c>
      <c r="CC849" s="551">
        <f>IF(COUNT('Conducted BT-Custom'!$AH$3:$AH$7)=0,39,INDEX('Conducted BT-Custom'!$T$3:$T$7,MATCH(MAX('Conducted BT-Custom'!$AH$3:$AH$7),'Conducted BT-Custom'!$AH$3:$AH$7,0)))</f>
        <v>39</v>
      </c>
      <c r="CD849" s="551">
        <f>IF(COUNT('Conducted BT-Custom'!$AH$3:$AH$7)=0,2440,INDEX('Conducted BT-Custom'!$U$3:$U$7,MATCH(MAX('Conducted BT-Custom'!$AH$3:$AH$7),'Conducted BT-Custom'!$AH$3:$AH$7,0)))</f>
        <v>2440</v>
      </c>
      <c r="CE849" s="2013"/>
      <c r="CF849" s="1966"/>
      <c r="CG849" s="392" t="str">
        <f>IF(OR($BY$819="",$BY$819=""),"",$BY$819)</f>
        <v/>
      </c>
      <c r="CH849" s="392">
        <f>BZ849</f>
        <v/>
      </c>
      <c r="CI849" s="392">
        <f>CA849</f>
        <v/>
      </c>
      <c r="CJ849" s="1528"/>
      <c r="CK849" s="1967"/>
      <c r="CL849" s="209">
        <f>IF(CF849=""," ",IF(ABS(CE849-CF849)&lt;=0.125,"Valid","Not valid"))</f>
        <v/>
      </c>
      <c r="CM849" s="210">
        <f> IF(CE849="","",IF(AND(CE849&lt;&gt;"",CF849=""),IF(CE849&gt;=1,"Medir+Sig Max","No"),IF(CF849&lt;&gt;"",IF(CF849&gt;=1,"Medir+Sig Max","No"),"")))</f>
        <v/>
      </c>
      <c r="CN849" s="1792"/>
      <c r="CO849" s="358">
        <f>IF(CK849="",IF(AND(CE849="",CF849=""),"",IF(CF849="",IF(DE849&gt;1,ROUND(DE849*CE849,3),CE849),IF(DE849&gt;1,ROUND(DE849*CF849,3),CF849))),IF(AND(CE849="",CF849=""),"",IF(CF849="",IF(DE849&gt;1,ROUND(DE849*CE849*(1/(CK849)),3),CE849*(1/(CK849))),IF(DE849&gt;1,ROUND(DE849*CF849*(1/(CK849)),3),CF849*(1/(CK849))))))</f>
        <v/>
      </c>
      <c r="CP849" s="2211">
        <f>IF(COUNTIF(Overview!K12:K14,TRUE)&gt;0,2,IF(COUNTIF(Overview!L12:L14,TRUE)&gt;0,4,0))</f>
        <v/>
      </c>
      <c r="CQ849" s="1475">
        <f>IF(CO849="","",IF(CO849&gt;CP849,"Fail","Pass"))</f>
        <v/>
      </c>
      <c r="CR849" s="1482"/>
      <c r="CS849" s="2002">
        <f>MyTimestamp(CO849)</f>
        <v/>
      </c>
      <c r="CT849" s="1533">
        <f>IF(CE849="",0,15)+IF(CF849="",0,15)</f>
        <v/>
      </c>
      <c r="CU849" s="1534">
        <f>IF(CT849=0,0,2)</f>
        <v/>
      </c>
      <c r="CV849" s="860"/>
      <c r="CW849" s="860"/>
      <c r="CX849" s="2038"/>
      <c r="CY849" s="2049"/>
      <c r="CZ849" s="1544">
        <f>10^(CJ849/20)*100-100</f>
        <v/>
      </c>
      <c r="DA849" s="1360"/>
      <c r="DB849" s="764"/>
      <c r="DC849" s="1316">
        <f>IF(DA849="","",10^(DA849/10))</f>
        <v/>
      </c>
      <c r="DD849" s="1446">
        <f>IF(ISNUMBER(DB849)=FALSE,"",10^(DB849/10))</f>
        <v/>
      </c>
      <c r="DE849" s="1544">
        <f>IF(AND(ISNUMBER(DC849),ISNUMBER(DD849)),IF(DC849/DD849&gt;1,ROUND((DC849)/DD849,3),1),1)</f>
        <v/>
      </c>
      <c r="DF849" s="1541"/>
      <c r="DG849" s="1541"/>
      <c r="DH849" s="1541"/>
      <c r="DI849" s="1541"/>
      <c r="DJ849" s="1541"/>
      <c r="DK849" s="1541"/>
      <c r="DL849" s="1541"/>
      <c r="DM849" s="1541"/>
      <c r="DN849" s="1541"/>
      <c r="DO849" s="1541"/>
      <c r="DP849" s="1541"/>
      <c r="DQ849" s="1541"/>
      <c r="DR849" s="1541"/>
    </row>
    <row r="850" ht="12.75" x14ac:dyDescent="0.2">
      <c r="A850" s="1541"/>
      <c r="B850" s="1541"/>
      <c r="C850"/>
      <c r="D850" s="130">
        <f>IF(BX$850="Close to Ear","EN 62209-1","EN 62209-2")</f>
        <v/>
      </c>
      <c r="E850" s="130">
        <f>IF(CG850="Close to Ear","2016","2010/A1:2019")</f>
        <v/>
      </c>
      <c r="F850" s="1488" t="inlineStr">
        <is>
          <t>5.6</t>
        </is>
      </c>
      <c r="G850" s="1497"/>
      <c r="H850" s="120">
        <f>BV850</f>
        <v/>
      </c>
      <c r="I850" s="120">
        <f>BW850</f>
        <v/>
      </c>
      <c r="J850" s="687" t="inlineStr">
        <is>
          <t>BT</t>
        </is>
      </c>
      <c r="K850" s="194" t="inlineStr">
        <is>
          <t>2.4 GHz</t>
        </is>
      </c>
      <c r="L850" s="115"/>
      <c r="M850" s="120"/>
      <c r="N850" s="119"/>
      <c r="O850" s="131"/>
      <c r="P850" s="6597"/>
      <c r="Q850" s="131"/>
      <c r="R850" s="131"/>
      <c r="S850" s="120"/>
      <c r="T850" s="120">
        <v>39</v>
      </c>
      <c r="U850" s="120">
        <v>2440</v>
      </c>
      <c r="V850" s="119"/>
      <c r="W850" s="197"/>
      <c r="X850" s="119"/>
      <c r="Y850" s="119"/>
      <c r="Z850" s="119"/>
      <c r="AA850" s="115"/>
      <c r="AB850" s="115"/>
      <c r="AC850" s="689">
        <f>IF(OR(BX$850="Close to Ear",BX$850="Close to Head"),"Head",IF(BX$850="Extremity","Extremity","Body"))</f>
        <v/>
      </c>
      <c r="AD850" s="690">
        <f>CA850</f>
        <v/>
      </c>
      <c r="AE850" s="688">
        <f>CB850</f>
        <v/>
      </c>
      <c r="AF850" s="115"/>
      <c r="AG850" s="808">
        <f>IF(AZ850="","N/A",IF(CQ850="Pass","P","F"))</f>
        <v/>
      </c>
      <c r="AH850" s="129"/>
      <c r="AI850" s="129"/>
      <c r="AJ850" s="129"/>
      <c r="AK850" s="119"/>
      <c r="AL850" s="115"/>
      <c r="AM850" s="119"/>
      <c r="AN850" s="119"/>
      <c r="AO850" s="692"/>
      <c r="AP850" s="692"/>
      <c r="AQ850" s="692"/>
      <c r="AR850" s="692"/>
      <c r="AS850" s="692"/>
      <c r="AT850" s="691">
        <f>CE850</f>
        <v/>
      </c>
      <c r="AU850" s="691">
        <f>CF850</f>
        <v/>
      </c>
      <c r="AV850" s="813"/>
      <c r="AW850" s="813"/>
      <c r="AX850" s="197">
        <f>CZ850</f>
        <v/>
      </c>
      <c r="AY850" s="197">
        <f>DE850</f>
        <v/>
      </c>
      <c r="AZ850" s="3379">
        <f>CO850</f>
        <v/>
      </c>
      <c r="BA850" s="3380"/>
      <c r="BB850" s="197">
        <f>CP850</f>
        <v/>
      </c>
      <c r="BC850" s="813"/>
      <c r="BD850" s="197">
        <f>CR850</f>
        <v/>
      </c>
      <c r="BE850" s="121">
        <f>CS850</f>
        <v/>
      </c>
      <c r="BF850" s="122">
        <f>CT850*60</f>
        <v/>
      </c>
      <c r="BG850" s="121">
        <f>BE850</f>
        <v/>
      </c>
      <c r="BH850" s="122">
        <f>CU850*60</f>
        <v/>
      </c>
      <c r="BI850" s="122">
        <f>CV850</f>
        <v/>
      </c>
      <c r="BJ850" s="117"/>
      <c r="BK850" s="812">
        <f>Overview!$E$7</f>
        <v/>
      </c>
      <c r="BL850" s="117"/>
      <c r="BM850" s="836">
        <f>CW850</f>
        <v/>
      </c>
      <c r="BN850" s="812">
        <f>Overview!$P$153</f>
        <v/>
      </c>
      <c r="BO850" s="117" t="inlineStr">
        <is>
          <t>Modo: BR/EDR</t>
        </is>
      </c>
      <c r="BP850" s="117"/>
      <c r="BQ850" s="115"/>
      <c r="BR850" s="1478"/>
      <c r="BS850" s="1548"/>
      <c r="BT850" s="1978" t="inlineStr">
        <is>
          <t>BT</t>
        </is>
      </c>
      <c r="BU850" s="1979" t="inlineStr">
        <is>
          <t>2.4 GHz</t>
        </is>
      </c>
      <c r="BV850" s="632">
        <f>Overview!$H$29</f>
        <v/>
      </c>
      <c r="BW850" s="2010"/>
      <c r="BX850" s="8330" t="inlineStr">
        <is>
          <t>Body</t>
        </is>
      </c>
      <c r="BY850" s="958"/>
      <c r="BZ850" s="2011"/>
      <c r="CA850" s="1996" t="inlineStr">
        <is>
          <t>Front Face</t>
        </is>
      </c>
      <c r="CB850" s="200">
        <v>5</v>
      </c>
      <c r="CC850" s="668">
        <f>IF(COUNT('Conducted BT-Custom'!$AH$3:$AH$7)=0,39,INDEX('Conducted BT-Custom'!$T$3:$T$7,MATCH(MAX('Conducted BT-Custom'!$AH$3:$AH$7),'Conducted BT-Custom'!$AH$3:$AH$7,0)))</f>
        <v>39</v>
      </c>
      <c r="CD850" s="668">
        <f>IF(COUNT('Conducted BT-Custom'!$AH$3:$AH$7)=0,2440,INDEX('Conducted BT-Custom'!$U$3:$U$7,MATCH(MAX('Conducted BT-Custom'!$AH$3:$AH$7),'Conducted BT-Custom'!$AH$3:$AH$7,0)))</f>
        <v>2440</v>
      </c>
      <c r="CE850" s="2192"/>
      <c r="CF850" s="2192"/>
      <c r="CG850" s="391" t="str">
        <f>IF(OR($BY$819="",$BY$819=""),"",$BY$819)</f>
        <v/>
      </c>
      <c r="CH850" s="391">
        <f>BZ850</f>
        <v/>
      </c>
      <c r="CI850" s="391">
        <f>CA850</f>
        <v/>
      </c>
      <c r="CJ850" s="2212"/>
      <c r="CK850" s="2213"/>
      <c r="CL850" s="809">
        <f>IF(CF850=""," ",IF(ABS(CE850-CF850)&lt;=0.125,"Valid","Not valid"))</f>
        <v/>
      </c>
      <c r="CM850" s="810">
        <f> IF(CE850="","",IF(AND(CE850&lt;&gt;"",CF850=""),IF(CE850&gt;=1,"Medir+Sig Max","No"),IF(CF850&lt;&gt;"",IF(CF850&gt;=1,"Medir+Sig Max","No"),"")))</f>
        <v/>
      </c>
      <c r="CN850" s="2214"/>
      <c r="CO850" s="811">
        <f>IF(CK850="",IF(AND(CE850="",CF850=""),"",IF(CF850="",IF(DE850&gt;1,ROUND(DE850*CE850,3),CE850),IF(DE850&gt;1,ROUND(DE850*CF850,3),CF850))),IF(AND(CE850="",CF850=""),"",IF(CF850="",IF(DE850&gt;1,ROUND(DE850*CE850*(1/(CK850)),3),CE850*(1/(CK850))),IF(DE850&gt;1,ROUND(DE850*CF850*(1/(CK850)),3),CF850*(1/(CK850))))))</f>
        <v/>
      </c>
      <c r="CP850" s="2215">
        <f>IF(COUNTIF(Overview!K12:K14,TRUE)&gt;0,2,IF(COUNTIF(Overview!L12:L14,TRUE)&gt;0,4,0))</f>
        <v/>
      </c>
      <c r="CQ850" s="1476">
        <f>IF(CO850="","",IF(CO850&gt;CP850,"Fail","Pass"))</f>
        <v/>
      </c>
      <c r="CR850" s="1483"/>
      <c r="CS850" s="2216">
        <f>MyTimestamp(CO850)</f>
        <v/>
      </c>
      <c r="CT850" s="1539">
        <f>IF(CE850="",0,15)+IF(CF850="",0,15)</f>
        <v/>
      </c>
      <c r="CU850" s="1540">
        <f>IF(CT850=0,0,2)</f>
        <v/>
      </c>
      <c r="CV850" s="2217"/>
      <c r="CW850" s="2217"/>
      <c r="CX850" s="2038"/>
      <c r="CY850" s="2218"/>
      <c r="CZ850" s="1547">
        <f>10^(CJ850/20)*100-100</f>
        <v/>
      </c>
      <c r="DA850" s="1360"/>
      <c r="DB850" s="1468"/>
      <c r="DC850" s="1316">
        <f>IF(DA850="","",10^(DA850/10))</f>
        <v/>
      </c>
      <c r="DD850" s="1446">
        <f>IF(ISNUMBER(DB850)=FALSE,"",10^(DB850/10))</f>
        <v/>
      </c>
      <c r="DE850" s="1547">
        <f>IF(AND(ISNUMBER(DC850),ISNUMBER(DD850)),IF(DC850/DD850&gt;1,ROUND((DC850)/DD850,3),1),1)</f>
        <v/>
      </c>
      <c r="DF850" s="1541"/>
      <c r="DG850" s="1541"/>
      <c r="DH850" s="1541"/>
      <c r="DI850" s="1541"/>
      <c r="DJ850" s="1541"/>
      <c r="DK850" s="1541"/>
      <c r="DL850" s="1541"/>
      <c r="DM850" s="1541"/>
      <c r="DN850" s="1541"/>
      <c r="DO850" s="1541"/>
      <c r="DP850" s="1541"/>
      <c r="DQ850" s="1541"/>
      <c r="DR850" s="1541"/>
    </row>
    <row r="851" ht="12.75" x14ac:dyDescent="0.2">
      <c r="A851" s="1541"/>
      <c r="B851" s="1541"/>
      <c r="C851"/>
      <c r="D851" s="130">
        <f>IF(BX$850="Close to Ear","EN 62209-1","EN 62209-2")</f>
        <v/>
      </c>
      <c r="E851" s="130">
        <f>IF(CG851="Close to Ear","2016","2010/A1:2019")</f>
        <v/>
      </c>
      <c r="F851" s="1488" t="inlineStr">
        <is>
          <t>5.6</t>
        </is>
      </c>
      <c r="G851" s="1497"/>
      <c r="H851" s="120">
        <f>BV851</f>
        <v/>
      </c>
      <c r="I851" s="120">
        <f>BW851</f>
        <v/>
      </c>
      <c r="J851" s="687" t="inlineStr">
        <is>
          <t>BT</t>
        </is>
      </c>
      <c r="K851" s="194" t="inlineStr">
        <is>
          <t>2.4 GHz</t>
        </is>
      </c>
      <c r="L851" s="115"/>
      <c r="M851" s="120"/>
      <c r="N851" s="119"/>
      <c r="O851" s="131"/>
      <c r="P851" s="6597"/>
      <c r="Q851" s="131"/>
      <c r="R851" s="131"/>
      <c r="S851" s="120"/>
      <c r="T851" s="120">
        <v>39</v>
      </c>
      <c r="U851" s="120">
        <v>2440</v>
      </c>
      <c r="V851" s="119"/>
      <c r="W851" s="197"/>
      <c r="X851" s="119"/>
      <c r="Y851" s="119"/>
      <c r="Z851" s="119"/>
      <c r="AA851" s="115"/>
      <c r="AB851" s="115"/>
      <c r="AC851" s="689">
        <f>IF(OR(BX$850="Close to Ear",BX$850="Close to Head"),"Head",IF(BX$850="Extremity","Extremity","Body"))</f>
        <v/>
      </c>
      <c r="AD851" s="690">
        <f>CA851</f>
        <v/>
      </c>
      <c r="AE851" s="688">
        <f>CB851</f>
        <v/>
      </c>
      <c r="AF851" s="115"/>
      <c r="AG851" s="808">
        <f>IF(AZ851="","N/A",IF(CQ851="Pass","P","F"))</f>
        <v/>
      </c>
      <c r="AH851" s="129"/>
      <c r="AI851" s="129"/>
      <c r="AJ851" s="129"/>
      <c r="AK851" s="119"/>
      <c r="AL851" s="115"/>
      <c r="AM851" s="119"/>
      <c r="AN851" s="119"/>
      <c r="AO851" s="692"/>
      <c r="AP851" s="692"/>
      <c r="AQ851" s="692"/>
      <c r="AR851" s="692"/>
      <c r="AS851" s="692"/>
      <c r="AT851" s="691">
        <f>CE851</f>
        <v/>
      </c>
      <c r="AU851" s="691">
        <f>CF851</f>
        <v/>
      </c>
      <c r="AV851" s="813"/>
      <c r="AW851" s="813"/>
      <c r="AX851" s="197">
        <f>CZ851</f>
        <v/>
      </c>
      <c r="AY851" s="197">
        <f>DE851</f>
        <v/>
      </c>
      <c r="AZ851" s="3379">
        <f>CO851</f>
        <v/>
      </c>
      <c r="BA851" s="3380"/>
      <c r="BB851" s="197">
        <f>CP851</f>
        <v/>
      </c>
      <c r="BC851" s="813"/>
      <c r="BD851" s="197">
        <f>CR851</f>
        <v/>
      </c>
      <c r="BE851" s="121">
        <f>CS851</f>
        <v/>
      </c>
      <c r="BF851" s="122">
        <f>CT851*60</f>
        <v/>
      </c>
      <c r="BG851" s="121">
        <f>BE851</f>
        <v/>
      </c>
      <c r="BH851" s="122">
        <f>CU851*60</f>
        <v/>
      </c>
      <c r="BI851" s="122">
        <f>CV851</f>
        <v/>
      </c>
      <c r="BJ851" s="117"/>
      <c r="BK851" s="812">
        <f>Overview!$E$7</f>
        <v/>
      </c>
      <c r="BL851" s="117"/>
      <c r="BM851" s="836">
        <f>CW851</f>
        <v/>
      </c>
      <c r="BN851" s="812">
        <f>Overview!$P$153</f>
        <v/>
      </c>
      <c r="BO851" s="117" t="inlineStr">
        <is>
          <t>Modo: BR/EDR</t>
        </is>
      </c>
      <c r="BP851" s="117"/>
      <c r="BQ851" s="115"/>
      <c r="BR851" s="1478"/>
      <c r="BS851" s="1548"/>
      <c r="BT851" s="1978" t="inlineStr">
        <is>
          <t>BT</t>
        </is>
      </c>
      <c r="BU851" s="1979" t="inlineStr">
        <is>
          <t>2.4 GHz</t>
        </is>
      </c>
      <c r="BV851" s="632">
        <f>Overview!$H$29</f>
        <v/>
      </c>
      <c r="BW851" s="2010"/>
      <c r="BX851" s="1978"/>
      <c r="BY851" s="959"/>
      <c r="BZ851" s="2011"/>
      <c r="CA851" s="1997" t="inlineStr">
        <is>
          <t>Back Face</t>
        </is>
      </c>
      <c r="CB851" s="200">
        <v>5</v>
      </c>
      <c r="CC851" s="668">
        <f>IF(COUNT('Conducted BT-Custom'!$AH$3:$AH$7)=0,39,INDEX('Conducted BT-Custom'!$T$3:$T$7,MATCH(MAX('Conducted BT-Custom'!$AH$3:$AH$7),'Conducted BT-Custom'!$AH$3:$AH$7,0)))</f>
        <v>39</v>
      </c>
      <c r="CD851" s="668">
        <f>IF(COUNT('Conducted BT-Custom'!$AH$3:$AH$7)=0,2440,INDEX('Conducted BT-Custom'!$U$3:$U$7,MATCH(MAX('Conducted BT-Custom'!$AH$3:$AH$7),'Conducted BT-Custom'!$AH$3:$AH$7,0)))</f>
        <v>2440</v>
      </c>
      <c r="CE851" s="1966"/>
      <c r="CF851" s="1966"/>
      <c r="CG851" s="392" t="str">
        <f>IF(OR($BY$819="",$BY$819=""),"",$BY$819)</f>
        <v/>
      </c>
      <c r="CH851" s="392">
        <f>BZ851</f>
        <v/>
      </c>
      <c r="CI851" s="392">
        <f>CA851</f>
        <v/>
      </c>
      <c r="CJ851" s="1528"/>
      <c r="CK851" s="1967"/>
      <c r="CL851" s="209">
        <f>IF(CF851=""," ",IF(ABS(CE851-CF851)&lt;=0.125,"Valid","Not valid"))</f>
        <v/>
      </c>
      <c r="CM851" s="210">
        <f> IF(CE851="","",IF(AND(CE851&lt;&gt;"",CF851=""),IF(CE851&gt;=1,"Medir+Sig Max","No"),IF(CF851&lt;&gt;"",IF(CF851&gt;=1,"Medir+Sig Max","No"),"")))</f>
        <v/>
      </c>
      <c r="CN851" s="1792"/>
      <c r="CO851" s="358">
        <f>IF(CK851="",IF(AND(CE851="",CF851=""),"",IF(CF851="",IF(DE851&gt;1,ROUND(DE851*CE851,3),CE851),IF(DE851&gt;1,ROUND(DE851*CF851,3),CF851))),IF(AND(CE851="",CF851=""),"",IF(CF851="",IF(DE851&gt;1,ROUND(DE851*CE851*(1/(CK851)),3),CE851*(1/(CK851))),IF(DE851&gt;1,ROUND(DE851*CF851*(1/(CK851)),3),CF851*(1/(CK851))))))</f>
        <v/>
      </c>
      <c r="CP851" s="2211">
        <f>IF(COUNTIF(Overview!K12:K14,TRUE)&gt;0,2,IF(COUNTIF(Overview!L12:L14,TRUE)&gt;0,4,0))</f>
        <v/>
      </c>
      <c r="CQ851" s="1475">
        <f>IF(CO851="","",IF(CO851&gt;CP851,"Fail","Pass"))</f>
        <v/>
      </c>
      <c r="CR851" s="1481"/>
      <c r="CS851" s="2002">
        <f>MyTimestamp(CO851)</f>
        <v/>
      </c>
      <c r="CT851" s="1533">
        <f>IF(CE851="",0,15)+IF(CF851="",0,15)</f>
        <v/>
      </c>
      <c r="CU851" s="1534">
        <f>IF(CT851=0,0,2)</f>
        <v/>
      </c>
      <c r="CV851" s="860"/>
      <c r="CW851" s="860"/>
      <c r="CX851" s="2038"/>
      <c r="CY851" s="2049"/>
      <c r="CZ851" s="1544">
        <f>10^(CJ851/20)*100-100</f>
        <v/>
      </c>
      <c r="DA851" s="1360"/>
      <c r="DB851" s="1468"/>
      <c r="DC851" s="1316">
        <f>IF(DA851="","",10^(DA851/10))</f>
        <v/>
      </c>
      <c r="DD851" s="1446">
        <f>IF(ISNUMBER(DB851)=FALSE,"",10^(DB851/10))</f>
        <v/>
      </c>
      <c r="DE851" s="1544">
        <f>IF(AND(ISNUMBER(DC851),ISNUMBER(DD851)),IF(DC851/DD851&gt;1,ROUND((DC851)/DD851,3),1),1)</f>
        <v/>
      </c>
      <c r="DF851" s="1541"/>
      <c r="DG851" s="1541"/>
      <c r="DH851" s="1541"/>
      <c r="DI851" s="1541"/>
      <c r="DJ851" s="1541"/>
      <c r="DK851" s="1541"/>
      <c r="DL851" s="1541"/>
      <c r="DM851" s="1541"/>
      <c r="DN851" s="1541"/>
      <c r="DO851" s="1541"/>
      <c r="DP851" s="1541"/>
      <c r="DQ851" s="1541"/>
      <c r="DR851" s="1541"/>
    </row>
    <row r="852" ht="12.75" x14ac:dyDescent="0.2">
      <c r="A852" s="1541"/>
      <c r="B852" s="1541"/>
      <c r="C852"/>
      <c r="D852" s="130">
        <f>IF(BX$850="Close to Ear","EN 62209-1","EN 62209-2")</f>
        <v/>
      </c>
      <c r="E852" s="130">
        <f>IF(CG852="Close to Ear","2016","2010/A1:2019")</f>
        <v/>
      </c>
      <c r="F852" s="1488" t="inlineStr">
        <is>
          <t>5.6</t>
        </is>
      </c>
      <c r="G852" s="1497"/>
      <c r="H852" s="120">
        <f>BV852</f>
        <v/>
      </c>
      <c r="I852" s="120">
        <f>BW852</f>
        <v/>
      </c>
      <c r="J852" s="687" t="inlineStr">
        <is>
          <t>BT</t>
        </is>
      </c>
      <c r="K852" s="194" t="inlineStr">
        <is>
          <t>2.4 GHz</t>
        </is>
      </c>
      <c r="L852" s="115"/>
      <c r="M852" s="120"/>
      <c r="N852" s="119"/>
      <c r="O852" s="131"/>
      <c r="P852" s="6597"/>
      <c r="Q852" s="131"/>
      <c r="R852" s="131"/>
      <c r="S852" s="120"/>
      <c r="T852" s="120">
        <v>39</v>
      </c>
      <c r="U852" s="120">
        <v>2440</v>
      </c>
      <c r="V852" s="119"/>
      <c r="W852" s="197"/>
      <c r="X852" s="119"/>
      <c r="Y852" s="119"/>
      <c r="Z852" s="119"/>
      <c r="AA852" s="115"/>
      <c r="AB852" s="115"/>
      <c r="AC852" s="689">
        <f>IF(OR(BX$850="Close to Ear",BX$850="Close to Head"),"Head",IF(BX$850="Extremity","Extremity","Body"))</f>
        <v/>
      </c>
      <c r="AD852" s="690">
        <f>CA852</f>
        <v/>
      </c>
      <c r="AE852" s="688">
        <f>CB852</f>
        <v/>
      </c>
      <c r="AF852" s="115"/>
      <c r="AG852" s="808">
        <f>IF(AZ852="","N/A",IF(CQ852="Pass","P","F"))</f>
        <v/>
      </c>
      <c r="AH852" s="129"/>
      <c r="AI852" s="129"/>
      <c r="AJ852" s="129"/>
      <c r="AK852" s="119"/>
      <c r="AL852" s="115"/>
      <c r="AM852" s="119"/>
      <c r="AN852" s="119"/>
      <c r="AO852" s="692"/>
      <c r="AP852" s="692"/>
      <c r="AQ852" s="692"/>
      <c r="AR852" s="692"/>
      <c r="AS852" s="692"/>
      <c r="AT852" s="691">
        <f>CE852</f>
        <v/>
      </c>
      <c r="AU852" s="691">
        <f>CF852</f>
        <v/>
      </c>
      <c r="AV852" s="813"/>
      <c r="AW852" s="813"/>
      <c r="AX852" s="197">
        <f>CZ852</f>
        <v/>
      </c>
      <c r="AY852" s="197">
        <f>DE852</f>
        <v/>
      </c>
      <c r="AZ852" s="3379">
        <f>CO852</f>
        <v/>
      </c>
      <c r="BA852" s="3380"/>
      <c r="BB852" s="197">
        <f>CP852</f>
        <v/>
      </c>
      <c r="BC852" s="813"/>
      <c r="BD852" s="197">
        <f>CR852</f>
        <v/>
      </c>
      <c r="BE852" s="121">
        <f>CS852</f>
        <v/>
      </c>
      <c r="BF852" s="122">
        <f>CT852*60</f>
        <v/>
      </c>
      <c r="BG852" s="121">
        <f>BE852</f>
        <v/>
      </c>
      <c r="BH852" s="122">
        <f>CU852*60</f>
        <v/>
      </c>
      <c r="BI852" s="122">
        <f>CV852</f>
        <v/>
      </c>
      <c r="BJ852" s="117"/>
      <c r="BK852" s="812">
        <f>Overview!$E$7</f>
        <v/>
      </c>
      <c r="BL852" s="117"/>
      <c r="BM852" s="836">
        <f>CW852</f>
        <v/>
      </c>
      <c r="BN852" s="812">
        <f>Overview!$P$153</f>
        <v/>
      </c>
      <c r="BO852" s="117" t="inlineStr">
        <is>
          <t>Modo: BR/EDR</t>
        </is>
      </c>
      <c r="BP852" s="117"/>
      <c r="BQ852" s="115"/>
      <c r="BR852" s="1478"/>
      <c r="BS852" s="1548"/>
      <c r="BT852" s="1978" t="inlineStr">
        <is>
          <t>BT</t>
        </is>
      </c>
      <c r="BU852" s="1979" t="inlineStr">
        <is>
          <t>2.4 GHz</t>
        </is>
      </c>
      <c r="BV852" s="632">
        <f>Overview!$H$29</f>
        <v/>
      </c>
      <c r="BW852" s="2010"/>
      <c r="BX852" s="1978"/>
      <c r="BY852" s="632"/>
      <c r="BZ852" s="2011"/>
      <c r="CA852" s="1997" t="inlineStr">
        <is>
          <t>Left Edge</t>
        </is>
      </c>
      <c r="CB852" s="200">
        <v>5</v>
      </c>
      <c r="CC852" s="668">
        <f>IF(COUNT('Conducted BT-Custom'!$AH$3:$AH$7)=0,39,INDEX('Conducted BT-Custom'!$T$3:$T$7,MATCH(MAX('Conducted BT-Custom'!$AH$3:$AH$7),'Conducted BT-Custom'!$AH$3:$AH$7,0)))</f>
        <v>39</v>
      </c>
      <c r="CD852" s="668">
        <f>IF(COUNT('Conducted BT-Custom'!$AH$3:$AH$7)=0,2440,INDEX('Conducted BT-Custom'!$U$3:$U$7,MATCH(MAX('Conducted BT-Custom'!$AH$3:$AH$7),'Conducted BT-Custom'!$AH$3:$AH$7,0)))</f>
        <v>2440</v>
      </c>
      <c r="CE852" s="1966"/>
      <c r="CF852" s="1966"/>
      <c r="CG852" s="392" t="str">
        <f>IF(OR($BY$819="",$BY$819=""),"",$BY$819)</f>
        <v/>
      </c>
      <c r="CH852" s="392">
        <f>BZ852</f>
        <v/>
      </c>
      <c r="CI852" s="392">
        <f>CA852</f>
        <v/>
      </c>
      <c r="CJ852" s="1528"/>
      <c r="CK852" s="1967"/>
      <c r="CL852" s="209">
        <f>IF(CF852=""," ",IF(ABS(CE852-CF852)&lt;=0.125,"Valid","Not valid"))</f>
        <v/>
      </c>
      <c r="CM852" s="210">
        <f> IF(CE852="","",IF(AND(CE852&lt;&gt;"",CF852=""),IF(CE852&gt;=1,"Medir+Sig Max","No"),IF(CF852&lt;&gt;"",IF(CF852&gt;=1,"Medir+Sig Max","No"),"")))</f>
        <v/>
      </c>
      <c r="CN852" s="1792"/>
      <c r="CO852" s="358">
        <f>IF(CK852="",IF(AND(CE852="",CF852=""),"",IF(CF852="",IF(DE852&gt;1,ROUND(DE852*CE852,3),CE852),IF(DE852&gt;1,ROUND(DE852*CF852,3),CF852))),IF(AND(CE852="",CF852=""),"",IF(CF852="",IF(DE852&gt;1,ROUND(DE852*CE852*(1/(CK852)),3),CE852*(1/(CK852))),IF(DE852&gt;1,ROUND(DE852*CF852*(1/(CK852)),3),CF852*(1/(CK852))))))</f>
        <v/>
      </c>
      <c r="CP852" s="2211">
        <f>IF(COUNTIF(Overview!K12:K14,TRUE)&gt;0,2,IF(COUNTIF(Overview!L12:L14,TRUE)&gt;0,4,0))</f>
        <v/>
      </c>
      <c r="CQ852" s="1475">
        <f>IF(CO852="","",IF(CO852&gt;CP852,"Fail","Pass"))</f>
        <v/>
      </c>
      <c r="CR852" s="1481"/>
      <c r="CS852" s="2002">
        <f>MyTimestamp(CO852)</f>
        <v/>
      </c>
      <c r="CT852" s="1533">
        <f>IF(CE852="",0,15)+IF(CF852="",0,15)</f>
        <v/>
      </c>
      <c r="CU852" s="1534">
        <f>IF(CT852=0,0,2)</f>
        <v/>
      </c>
      <c r="CV852" s="860"/>
      <c r="CW852" s="860"/>
      <c r="CX852" s="2038"/>
      <c r="CY852" s="2049"/>
      <c r="CZ852" s="1544">
        <f>10^(CJ852/20)*100-100</f>
        <v/>
      </c>
      <c r="DA852" s="1360"/>
      <c r="DB852" s="1468"/>
      <c r="DC852" s="1316">
        <f>IF(DA852="","",10^(DA852/10))</f>
        <v/>
      </c>
      <c r="DD852" s="1446">
        <f>IF(ISNUMBER(DB852)=FALSE,"",10^(DB852/10))</f>
        <v/>
      </c>
      <c r="DE852" s="1544">
        <f>IF(AND(ISNUMBER(DC852),ISNUMBER(DD852)),IF(DC852/DD852&gt;1,ROUND((DC852)/DD852,3),1),1)</f>
        <v/>
      </c>
      <c r="DF852" s="1541"/>
      <c r="DG852" s="1541"/>
      <c r="DH852" s="1541"/>
      <c r="DI852" s="1541"/>
      <c r="DJ852" s="1541"/>
      <c r="DK852" s="1541"/>
      <c r="DL852" s="1541"/>
      <c r="DM852" s="1541"/>
      <c r="DN852" s="1541"/>
      <c r="DO852" s="1541"/>
      <c r="DP852" s="1541"/>
      <c r="DQ852" s="1541"/>
      <c r="DR852" s="1541"/>
    </row>
    <row r="853" ht="12.75" x14ac:dyDescent="0.2">
      <c r="A853" s="1541"/>
      <c r="B853" s="1541"/>
      <c r="C853"/>
      <c r="D853" s="130">
        <f>IF(BX$850="Close to Ear","EN 62209-1","EN 62209-2")</f>
        <v/>
      </c>
      <c r="E853" s="130">
        <f>IF(CG853="Close to Ear","2016","2010/A1:2019")</f>
        <v/>
      </c>
      <c r="F853" s="1488" t="inlineStr">
        <is>
          <t>5.6</t>
        </is>
      </c>
      <c r="G853" s="1497"/>
      <c r="H853" s="120">
        <f>BV853</f>
        <v/>
      </c>
      <c r="I853" s="120">
        <f>BW853</f>
        <v/>
      </c>
      <c r="J853" s="687" t="inlineStr">
        <is>
          <t>BT</t>
        </is>
      </c>
      <c r="K853" s="194" t="inlineStr">
        <is>
          <t>2.4 GHz</t>
        </is>
      </c>
      <c r="L853" s="115"/>
      <c r="M853" s="120"/>
      <c r="N853" s="119"/>
      <c r="O853" s="131"/>
      <c r="P853" s="6597"/>
      <c r="Q853" s="131"/>
      <c r="R853" s="131"/>
      <c r="S853" s="120"/>
      <c r="T853" s="120">
        <v>39</v>
      </c>
      <c r="U853" s="120">
        <v>2440</v>
      </c>
      <c r="V853" s="119"/>
      <c r="W853" s="197"/>
      <c r="X853" s="119"/>
      <c r="Y853" s="119"/>
      <c r="Z853" s="119"/>
      <c r="AA853" s="115"/>
      <c r="AB853" s="115"/>
      <c r="AC853" s="689">
        <f>IF(OR(BX$850="Close to Ear",BX$850="Close to Head"),"Head",IF(BX$850="Extremity","Extremity","Body"))</f>
        <v/>
      </c>
      <c r="AD853" s="690">
        <f>CA853</f>
        <v/>
      </c>
      <c r="AE853" s="688">
        <f>CB853</f>
        <v/>
      </c>
      <c r="AF853" s="115"/>
      <c r="AG853" s="808">
        <f>IF(AZ853="","N/A",IF(CQ853="Pass","P","F"))</f>
        <v/>
      </c>
      <c r="AH853" s="129"/>
      <c r="AI853" s="129"/>
      <c r="AJ853" s="129"/>
      <c r="AK853" s="119"/>
      <c r="AL853" s="115"/>
      <c r="AM853" s="119"/>
      <c r="AN853" s="119"/>
      <c r="AO853" s="692"/>
      <c r="AP853" s="692"/>
      <c r="AQ853" s="692"/>
      <c r="AR853" s="692"/>
      <c r="AS853" s="692"/>
      <c r="AT853" s="691">
        <f>CE853</f>
        <v/>
      </c>
      <c r="AU853" s="691">
        <f>CF853</f>
        <v/>
      </c>
      <c r="AV853" s="813"/>
      <c r="AW853" s="813"/>
      <c r="AX853" s="197">
        <f>CZ853</f>
        <v/>
      </c>
      <c r="AY853" s="197">
        <f>DE853</f>
        <v/>
      </c>
      <c r="AZ853" s="3379">
        <f>CO853</f>
        <v/>
      </c>
      <c r="BA853" s="3380"/>
      <c r="BB853" s="197">
        <f>CP853</f>
        <v/>
      </c>
      <c r="BC853" s="813"/>
      <c r="BD853" s="197">
        <f>CR853</f>
        <v/>
      </c>
      <c r="BE853" s="121">
        <f>CS853</f>
        <v/>
      </c>
      <c r="BF853" s="122">
        <f>CT853*60</f>
        <v/>
      </c>
      <c r="BG853" s="121">
        <f>BE853</f>
        <v/>
      </c>
      <c r="BH853" s="122">
        <f>CU853*60</f>
        <v/>
      </c>
      <c r="BI853" s="122">
        <f>CV853</f>
        <v/>
      </c>
      <c r="BJ853" s="117"/>
      <c r="BK853" s="812">
        <f>Overview!$E$7</f>
        <v/>
      </c>
      <c r="BL853" s="117"/>
      <c r="BM853" s="836">
        <f>CW853</f>
        <v/>
      </c>
      <c r="BN853" s="812">
        <f>Overview!$P$153</f>
        <v/>
      </c>
      <c r="BO853" s="117" t="inlineStr">
        <is>
          <t>Modo: BR/EDR</t>
        </is>
      </c>
      <c r="BP853" s="117"/>
      <c r="BQ853" s="115"/>
      <c r="BR853" s="1478"/>
      <c r="BS853" s="1548"/>
      <c r="BT853" s="1978" t="inlineStr">
        <is>
          <t>BT</t>
        </is>
      </c>
      <c r="BU853" s="1979" t="inlineStr">
        <is>
          <t>2.4 GHz</t>
        </is>
      </c>
      <c r="BV853" s="632">
        <f>Overview!$H$29</f>
        <v/>
      </c>
      <c r="BW853" s="2010"/>
      <c r="BX853" s="1975"/>
      <c r="BY853" s="958"/>
      <c r="BZ853" s="2011"/>
      <c r="CA853" s="1996" t="inlineStr">
        <is>
          <t>Front Face</t>
        </is>
      </c>
      <c r="CB853" s="200">
        <v>5</v>
      </c>
      <c r="CC853" s="668">
        <f>IF(COUNT('Conducted BT-Custom'!$AH$3:$AH$7)=0,39,INDEX('Conducted BT-Custom'!$T$3:$T$7,MATCH(MAX('Conducted BT-Custom'!$AH$3:$AH$7),'Conducted BT-Custom'!$AH$3:$AH$7,0)))</f>
        <v>39</v>
      </c>
      <c r="CD853" s="668">
        <f>IF(COUNT('Conducted BT-Custom'!$AH$3:$AH$7)=0,2440,INDEX('Conducted BT-Custom'!$U$3:$U$7,MATCH(MAX('Conducted BT-Custom'!$AH$3:$AH$7),'Conducted BT-Custom'!$AH$3:$AH$7,0)))</f>
        <v>2440</v>
      </c>
      <c r="CE853" s="1522"/>
      <c r="CF853" s="1522"/>
      <c r="CG853" s="386" t="str">
        <f>IF(OR($BY$819="",$BY$819=""),"",$BY$819)</f>
        <v/>
      </c>
      <c r="CH853" s="386">
        <f>BZ853</f>
        <v/>
      </c>
      <c r="CI853" s="386">
        <f>CA853</f>
        <v/>
      </c>
      <c r="CJ853" s="1528"/>
      <c r="CK853" s="1967"/>
      <c r="CL853" s="203">
        <f>IF(CF853=""," ",IF(ABS(CE853-CF853)&lt;=0.125,"Valid","Not valid"))</f>
        <v/>
      </c>
      <c r="CM853" s="204">
        <f> IF(CE853="","",IF(AND(CE853&lt;&gt;"",CF853=""),IF(CE853&gt;=1,"Medir+Sig Max","No"),IF(CF853&lt;&gt;"",IF(CF853&gt;=1,"Medir+Sig Max","No"),"")))</f>
        <v/>
      </c>
      <c r="CN853" s="1798"/>
      <c r="CO853" s="219">
        <f>IF(CK853="",IF(AND(CE853="",CF853=""),"",IF(CF853="",IF(DE853&gt;1,ROUND(DE853*CE853,3),CE853),IF(DE853&gt;1,ROUND(DE853*CF853,3),CF853))),IF(AND(CE853="",CF853=""),"",IF(CF853="",IF(DE853&gt;1,ROUND(DE853*CE853*(1/(CK853)),3),CE853*(1/(CK853))),IF(DE853&gt;1,ROUND(DE853*CF853*(1/(CK853)),3),CF853*(1/(CK853))))))</f>
        <v/>
      </c>
      <c r="CP853" s="2037">
        <f>IF(COUNTIF(Overview!K12:K14,TRUE)&gt;0,2,IF(COUNTIF(Overview!L12:L14,TRUE)&gt;0,4,0))</f>
        <v/>
      </c>
      <c r="CQ853" s="1471">
        <f>IF(CO853="","",IF(CO853&gt;CP853,"Fail","Pass"))</f>
        <v/>
      </c>
      <c r="CR853" s="1483"/>
      <c r="CS853" s="1564">
        <f>MyTimestamp(CO853)</f>
        <v/>
      </c>
      <c r="CT853" s="1529">
        <f>IF(CE853="",0,15)+IF(CF853="",0,15)</f>
        <v/>
      </c>
      <c r="CU853" s="1530">
        <f>IF(CT853=0,0,2)</f>
        <v/>
      </c>
      <c r="CV853" s="862"/>
      <c r="CW853" s="862"/>
      <c r="CX853" s="2038"/>
      <c r="CY853" s="2039"/>
      <c r="CZ853" s="1542">
        <f>10^(CJ853/20)*100-100</f>
        <v/>
      </c>
      <c r="DA853" s="1360"/>
      <c r="DB853" s="1468"/>
      <c r="DC853" s="1316">
        <f>IF(DA853="","",10^(DA853/10))</f>
        <v/>
      </c>
      <c r="DD853" s="1446">
        <f>IF(ISNUMBER(DB853)=FALSE,"",10^(DB853/10))</f>
        <v/>
      </c>
      <c r="DE853" s="1542">
        <f>IF(AND(ISNUMBER(DC853),ISNUMBER(DD853)),IF(DC853/DD853&gt;1,ROUND((DC853)/DD853,3),1),1)</f>
        <v/>
      </c>
      <c r="DF853" s="1541"/>
      <c r="DG853" s="1541"/>
      <c r="DH853" s="1541"/>
      <c r="DI853" s="1541"/>
      <c r="DJ853" s="1541"/>
      <c r="DK853" s="1541"/>
      <c r="DL853" s="1541"/>
      <c r="DM853" s="1541"/>
      <c r="DN853" s="1541"/>
      <c r="DO853" s="1541"/>
      <c r="DP853" s="1541"/>
      <c r="DQ853" s="1541"/>
      <c r="DR853" s="1541"/>
    </row>
    <row r="854" ht="12.75" x14ac:dyDescent="0.2">
      <c r="A854" s="1541"/>
      <c r="B854" s="1541"/>
      <c r="C854"/>
      <c r="D854" s="130">
        <f>IF(BX$850="Close to Ear","EN 62209-1","EN 62209-2")</f>
        <v/>
      </c>
      <c r="E854" s="130">
        <f>IF(CG854="Close to Ear","2016","2010/A1:2019")</f>
        <v/>
      </c>
      <c r="F854" s="1488" t="inlineStr">
        <is>
          <t>5.6</t>
        </is>
      </c>
      <c r="G854" s="1497"/>
      <c r="H854" s="120">
        <f>BV854</f>
        <v/>
      </c>
      <c r="I854" s="120">
        <f>BW854</f>
        <v/>
      </c>
      <c r="J854" s="687" t="inlineStr">
        <is>
          <t>BT</t>
        </is>
      </c>
      <c r="K854" s="194" t="inlineStr">
        <is>
          <t>2.4 GHz</t>
        </is>
      </c>
      <c r="L854" s="115"/>
      <c r="M854" s="120"/>
      <c r="N854" s="119"/>
      <c r="O854" s="131"/>
      <c r="P854" s="6597"/>
      <c r="Q854" s="131"/>
      <c r="R854" s="131"/>
      <c r="S854" s="120"/>
      <c r="T854" s="120">
        <v>39</v>
      </c>
      <c r="U854" s="120">
        <v>2440</v>
      </c>
      <c r="V854" s="119"/>
      <c r="W854" s="197"/>
      <c r="X854" s="119"/>
      <c r="Y854" s="119"/>
      <c r="Z854" s="119"/>
      <c r="AA854" s="115"/>
      <c r="AB854" s="115"/>
      <c r="AC854" s="689">
        <f>IF(OR(BX$850="Close to Ear",BX$850="Close to Head"),"Head",IF(BX$850="Extremity","Extremity","Body"))</f>
        <v/>
      </c>
      <c r="AD854" s="690">
        <f>CA854</f>
        <v/>
      </c>
      <c r="AE854" s="688">
        <f>CB854</f>
        <v/>
      </c>
      <c r="AF854" s="115"/>
      <c r="AG854" s="808">
        <f>IF(AZ854="","N/A",IF(CQ854="Pass","P","F"))</f>
        <v/>
      </c>
      <c r="AH854" s="129"/>
      <c r="AI854" s="129"/>
      <c r="AJ854" s="129"/>
      <c r="AK854" s="119"/>
      <c r="AL854" s="115"/>
      <c r="AM854" s="119"/>
      <c r="AN854" s="119"/>
      <c r="AO854" s="692"/>
      <c r="AP854" s="692"/>
      <c r="AQ854" s="692"/>
      <c r="AR854" s="692"/>
      <c r="AS854" s="692"/>
      <c r="AT854" s="691">
        <f>CE854</f>
        <v/>
      </c>
      <c r="AU854" s="691">
        <f>CF854</f>
        <v/>
      </c>
      <c r="AV854" s="813"/>
      <c r="AW854" s="813"/>
      <c r="AX854" s="197">
        <f>CZ854</f>
        <v/>
      </c>
      <c r="AY854" s="197">
        <f>DE854</f>
        <v/>
      </c>
      <c r="AZ854" s="3379">
        <f>CO854</f>
        <v/>
      </c>
      <c r="BA854" s="3380"/>
      <c r="BB854" s="197">
        <f>CP854</f>
        <v/>
      </c>
      <c r="BC854" s="813"/>
      <c r="BD854" s="197">
        <f>CR854</f>
        <v/>
      </c>
      <c r="BE854" s="121">
        <f>CS854</f>
        <v/>
      </c>
      <c r="BF854" s="122">
        <f>CT854*60</f>
        <v/>
      </c>
      <c r="BG854" s="121">
        <f>BE854</f>
        <v/>
      </c>
      <c r="BH854" s="122">
        <f>CU854*60</f>
        <v/>
      </c>
      <c r="BI854" s="122">
        <f>CV854</f>
        <v/>
      </c>
      <c r="BJ854" s="117"/>
      <c r="BK854" s="812">
        <f>Overview!$E$7</f>
        <v/>
      </c>
      <c r="BL854" s="117"/>
      <c r="BM854" s="836">
        <f>CW854</f>
        <v/>
      </c>
      <c r="BN854" s="812">
        <f>Overview!$P$153</f>
        <v/>
      </c>
      <c r="BO854" s="117" t="inlineStr">
        <is>
          <t>Modo: BR/EDR</t>
        </is>
      </c>
      <c r="BP854" s="117"/>
      <c r="BQ854" s="115"/>
      <c r="BR854" s="1478"/>
      <c r="BS854" s="1548"/>
      <c r="BT854" s="1978" t="inlineStr">
        <is>
          <t>BT</t>
        </is>
      </c>
      <c r="BU854" s="1979" t="inlineStr">
        <is>
          <t>2.4 GHz</t>
        </is>
      </c>
      <c r="BV854" s="632">
        <f>Overview!$H$29</f>
        <v/>
      </c>
      <c r="BW854" s="2010"/>
      <c r="BX854" s="1978"/>
      <c r="BY854" s="959"/>
      <c r="BZ854" s="2011"/>
      <c r="CA854" s="1997" t="inlineStr">
        <is>
          <t>Back Face</t>
        </is>
      </c>
      <c r="CB854" s="200">
        <v>5</v>
      </c>
      <c r="CC854" s="668">
        <f>IF(COUNT('Conducted BT-Custom'!$AH$3:$AH$7)=0,39,INDEX('Conducted BT-Custom'!$T$3:$T$7,MATCH(MAX('Conducted BT-Custom'!$AH$3:$AH$7),'Conducted BT-Custom'!$AH$3:$AH$7,0)))</f>
        <v>39</v>
      </c>
      <c r="CD854" s="668">
        <f>IF(COUNT('Conducted BT-Custom'!$AH$3:$AH$7)=0,2440,INDEX('Conducted BT-Custom'!$U$3:$U$7,MATCH(MAX('Conducted BT-Custom'!$AH$3:$AH$7),'Conducted BT-Custom'!$AH$3:$AH$7,0)))</f>
        <v>2440</v>
      </c>
      <c r="CE854" s="2013"/>
      <c r="CF854" s="1966"/>
      <c r="CG854" s="392" t="str">
        <f>IF(OR($BY$819="",$BY$819=""),"",$BY$819)</f>
        <v/>
      </c>
      <c r="CH854" s="392">
        <f>BZ854</f>
        <v/>
      </c>
      <c r="CI854" s="392">
        <f>CA854</f>
        <v/>
      </c>
      <c r="CJ854" s="1528"/>
      <c r="CK854" s="1967"/>
      <c r="CL854" s="206">
        <f>IF(CF854=""," ",IF(ABS(CE854-CF854)&lt;=0.125,"Valid","Not valid"))</f>
        <v/>
      </c>
      <c r="CM854" s="207">
        <f> IF(CE854="","",IF(AND(CE854&lt;&gt;"",CF854=""),IF(CE854&gt;=1,"Medir+Sig Max","No"),IF(CF854&lt;&gt;"",IF(CF854&gt;=1,"Medir+Sig Max","No"),"")))</f>
        <v/>
      </c>
      <c r="CN854" s="1787"/>
      <c r="CO854" s="220">
        <f>IF(CK854="",IF(AND(CE854="",CF854=""),"",IF(CF854="",IF(DE854&gt;1,ROUND(DE854*CE854,3),CE854),IF(DE854&gt;1,ROUND(DE854*CF854,3),CF854))),IF(AND(CE854="",CF854=""),"",IF(CF854="",IF(DE854&gt;1,ROUND(DE854*CE854*(1/(CK854)),3),CE854*(1/(CK854))),IF(DE854&gt;1,ROUND(DE854*CF854*(1/(CK854)),3),CF854*(1/(CK854))))))</f>
        <v/>
      </c>
      <c r="CP854" s="2043">
        <f>IF(COUNTIF(Overview!K12:K14,TRUE)&gt;0,2,IF(COUNTIF(Overview!L12:L14,TRUE)&gt;0,4,0))</f>
        <v/>
      </c>
      <c r="CQ854" s="1472">
        <f>IF(CO854="","",IF(CO854&gt;CP854,"Fail","Pass"))</f>
        <v/>
      </c>
      <c r="CR854" s="1481"/>
      <c r="CS854" s="1565">
        <f>MyTimestamp(CO854)</f>
        <v/>
      </c>
      <c r="CT854" s="1531">
        <f>IF(CE854="",0,15)+IF(CF854="",0,15)</f>
        <v/>
      </c>
      <c r="CU854" s="1532">
        <f>IF(CT854=0,0,2)</f>
        <v/>
      </c>
      <c r="CV854" s="859"/>
      <c r="CW854" s="859"/>
      <c r="CX854" s="2038"/>
      <c r="CY854" s="2044"/>
      <c r="CZ854" s="1543">
        <f>10^(CJ854/20)*100-100</f>
        <v/>
      </c>
      <c r="DA854" s="1360"/>
      <c r="DB854" s="1468"/>
      <c r="DC854" s="1316">
        <f>IF(DA854="","",10^(DA854/10))</f>
        <v/>
      </c>
      <c r="DD854" s="1446">
        <f>IF(ISNUMBER(DB854)=FALSE,"",10^(DB854/10))</f>
        <v/>
      </c>
      <c r="DE854" s="1543">
        <f>IF(AND(ISNUMBER(DC854),ISNUMBER(DD854)),IF(DC854/DD854&gt;1,ROUND((DC854)/DD854,3),1),1)</f>
        <v/>
      </c>
      <c r="DF854" s="1541"/>
      <c r="DG854" s="1541"/>
      <c r="DH854" s="1541"/>
      <c r="DI854" s="1541"/>
      <c r="DJ854" s="1541"/>
      <c r="DK854" s="1541"/>
      <c r="DL854" s="1541"/>
      <c r="DM854" s="1541"/>
      <c r="DN854" s="1541"/>
      <c r="DO854" s="1541"/>
      <c r="DP854" s="1541"/>
      <c r="DQ854" s="1541"/>
      <c r="DR854" s="1541"/>
    </row>
    <row r="855" ht="12.75" x14ac:dyDescent="0.2">
      <c r="A855" s="1541"/>
      <c r="B855" s="1541"/>
      <c r="C855"/>
      <c r="D855" s="130">
        <f>IF(BX$850="Close to Ear","EN 62209-1","EN 62209-2")</f>
        <v/>
      </c>
      <c r="E855" s="130">
        <f>IF(CG855="Close to Ear","2016","2010/A1:2019")</f>
        <v/>
      </c>
      <c r="F855" s="1488" t="inlineStr">
        <is>
          <t>5.6</t>
        </is>
      </c>
      <c r="G855" s="1497"/>
      <c r="H855" s="120">
        <f>BV855</f>
        <v/>
      </c>
      <c r="I855" s="120">
        <f>BW855</f>
        <v/>
      </c>
      <c r="J855" s="687" t="inlineStr">
        <is>
          <t>BT</t>
        </is>
      </c>
      <c r="K855" s="194" t="inlineStr">
        <is>
          <t>2.4 GHz</t>
        </is>
      </c>
      <c r="L855" s="115"/>
      <c r="M855" s="120"/>
      <c r="N855" s="119"/>
      <c r="O855" s="131"/>
      <c r="P855" s="6597"/>
      <c r="Q855" s="131"/>
      <c r="R855" s="131"/>
      <c r="S855" s="120"/>
      <c r="T855" s="120">
        <v>39</v>
      </c>
      <c r="U855" s="120">
        <v>2440</v>
      </c>
      <c r="V855" s="119"/>
      <c r="W855" s="197"/>
      <c r="X855" s="119"/>
      <c r="Y855" s="119"/>
      <c r="Z855" s="119"/>
      <c r="AA855" s="115"/>
      <c r="AB855" s="115"/>
      <c r="AC855" s="689">
        <f>IF(OR(BX$850="Close to Ear",BX$850="Close to Head"),"Head",IF(BX$850="Extremity","Extremity","Body"))</f>
        <v/>
      </c>
      <c r="AD855" s="690">
        <f>CA855</f>
        <v/>
      </c>
      <c r="AE855" s="688">
        <f>CB855</f>
        <v/>
      </c>
      <c r="AF855" s="115"/>
      <c r="AG855" s="808">
        <f>IF(AZ855="","N/A",IF(CQ855="Pass","P","F"))</f>
        <v/>
      </c>
      <c r="AH855" s="129"/>
      <c r="AI855" s="129"/>
      <c r="AJ855" s="129"/>
      <c r="AK855" s="119"/>
      <c r="AL855" s="115"/>
      <c r="AM855" s="119"/>
      <c r="AN855" s="119"/>
      <c r="AO855" s="692"/>
      <c r="AP855" s="692"/>
      <c r="AQ855" s="692"/>
      <c r="AR855" s="692"/>
      <c r="AS855" s="692"/>
      <c r="AT855" s="691">
        <f>CE855</f>
        <v/>
      </c>
      <c r="AU855" s="691">
        <f>CF855</f>
        <v/>
      </c>
      <c r="AV855" s="813"/>
      <c r="AW855" s="813"/>
      <c r="AX855" s="197">
        <f>CZ855</f>
        <v/>
      </c>
      <c r="AY855" s="197">
        <f>DE855</f>
        <v/>
      </c>
      <c r="AZ855" s="3379">
        <f>CO855</f>
        <v/>
      </c>
      <c r="BA855" s="3380"/>
      <c r="BB855" s="197">
        <f>CP855</f>
        <v/>
      </c>
      <c r="BC855" s="813"/>
      <c r="BD855" s="197">
        <f>CR855</f>
        <v/>
      </c>
      <c r="BE855" s="121">
        <f>CS855</f>
        <v/>
      </c>
      <c r="BF855" s="122">
        <f>CT855*60</f>
        <v/>
      </c>
      <c r="BG855" s="121">
        <f>BE855</f>
        <v/>
      </c>
      <c r="BH855" s="122">
        <f>CU855*60</f>
        <v/>
      </c>
      <c r="BI855" s="122">
        <f>CV855</f>
        <v/>
      </c>
      <c r="BJ855" s="117"/>
      <c r="BK855" s="812">
        <f>Overview!$E$7</f>
        <v/>
      </c>
      <c r="BL855" s="117"/>
      <c r="BM855" s="836">
        <f>CW855</f>
        <v/>
      </c>
      <c r="BN855" s="812">
        <f>Overview!$P$153</f>
        <v/>
      </c>
      <c r="BO855" s="117" t="inlineStr">
        <is>
          <t>Modo: BR/EDR</t>
        </is>
      </c>
      <c r="BP855" s="117"/>
      <c r="BQ855" s="115"/>
      <c r="BR855" s="1478"/>
      <c r="BS855" s="1548"/>
      <c r="BT855" s="1978" t="inlineStr">
        <is>
          <t>BT</t>
        </is>
      </c>
      <c r="BU855" s="1979" t="inlineStr">
        <is>
          <t>2.4 GHz</t>
        </is>
      </c>
      <c r="BV855" s="632">
        <f>Overview!$H$29</f>
        <v/>
      </c>
      <c r="BW855" s="2010"/>
      <c r="BX855" s="1978"/>
      <c r="BY855" s="632"/>
      <c r="BZ855" s="2011"/>
      <c r="CA855" s="1997" t="inlineStr">
        <is>
          <t>Left Edge</t>
        </is>
      </c>
      <c r="CB855" s="200">
        <v>5</v>
      </c>
      <c r="CC855" s="668">
        <f>IF(COUNT('Conducted BT-Custom'!$AH$3:$AH$7)=0,39,INDEX('Conducted BT-Custom'!$T$3:$T$7,MATCH(MAX('Conducted BT-Custom'!$AH$3:$AH$7),'Conducted BT-Custom'!$AH$3:$AH$7,0)))</f>
        <v>39</v>
      </c>
      <c r="CD855" s="668">
        <f>IF(COUNT('Conducted BT-Custom'!$AH$3:$AH$7)=0,2440,INDEX('Conducted BT-Custom'!$U$3:$U$7,MATCH(MAX('Conducted BT-Custom'!$AH$3:$AH$7),'Conducted BT-Custom'!$AH$3:$AH$7,0)))</f>
        <v>2440</v>
      </c>
      <c r="CE855" s="2013"/>
      <c r="CF855" s="1966"/>
      <c r="CG855" s="392" t="str">
        <f>IF(OR($BY$819="",$BY$819=""),"",$BY$819)</f>
        <v/>
      </c>
      <c r="CH855" s="392">
        <f>BZ855</f>
        <v/>
      </c>
      <c r="CI855" s="392">
        <f>CA855</f>
        <v/>
      </c>
      <c r="CJ855" s="1528"/>
      <c r="CK855" s="1967"/>
      <c r="CL855" s="206">
        <f>IF(CF855=""," ",IF(ABS(CE855-CF855)&lt;=0.125,"Valid","Not valid"))</f>
        <v/>
      </c>
      <c r="CM855" s="207">
        <f> IF(CE855="","",IF(AND(CE855&lt;&gt;"",CF855=""),IF(CE855&gt;=1,"Medir+Sig Max","No"),IF(CF855&lt;&gt;"",IF(CF855&gt;=1,"Medir+Sig Max","No"),"")))</f>
        <v/>
      </c>
      <c r="CN855" s="1787"/>
      <c r="CO855" s="220">
        <f>IF(CK855="",IF(AND(CE855="",CF855=""),"",IF(CF855="",IF(DE855&gt;1,ROUND(DE855*CE855,3),CE855),IF(DE855&gt;1,ROUND(DE855*CF855,3),CF855))),IF(AND(CE855="",CF855=""),"",IF(CF855="",IF(DE855&gt;1,ROUND(DE855*CE855*(1/(CK855)),3),CE855*(1/(CK855))),IF(DE855&gt;1,ROUND(DE855*CF855*(1/(CK855)),3),CF855*(1/(CK855))))))</f>
        <v/>
      </c>
      <c r="CP855" s="2043">
        <f>IF(COUNTIF(Overview!K12:K14,TRUE)&gt;0,2,IF(COUNTIF(Overview!L12:L14,TRUE)&gt;0,4,0))</f>
        <v/>
      </c>
      <c r="CQ855" s="1472">
        <f>IF(CO855="","",IF(CO855&gt;CP855,"Fail","Pass"))</f>
        <v/>
      </c>
      <c r="CR855" s="1481"/>
      <c r="CS855" s="1565">
        <f>MyTimestamp(CO855)</f>
        <v/>
      </c>
      <c r="CT855" s="1531">
        <f>IF(CE855="",0,15)+IF(CF855="",0,15)</f>
        <v/>
      </c>
      <c r="CU855" s="1532">
        <f>IF(CT855=0,0,2)</f>
        <v/>
      </c>
      <c r="CV855" s="859"/>
      <c r="CW855" s="859"/>
      <c r="CX855" s="2038"/>
      <c r="CY855" s="2044"/>
      <c r="CZ855" s="1543">
        <f>10^(CJ855/20)*100-100</f>
        <v/>
      </c>
      <c r="DA855" s="1360"/>
      <c r="DB855" s="1468"/>
      <c r="DC855" s="1316">
        <f>IF(DA855="","",10^(DA855/10))</f>
        <v/>
      </c>
      <c r="DD855" s="1446">
        <f>IF(ISNUMBER(DB855)=FALSE,"",10^(DB855/10))</f>
        <v/>
      </c>
      <c r="DE855" s="1543">
        <f>IF(AND(ISNUMBER(DC855),ISNUMBER(DD855)),IF(DC855/DD855&gt;1,ROUND((DC855)/DD855,3),1),1)</f>
        <v/>
      </c>
      <c r="DF855" s="1541"/>
      <c r="DG855" s="1541"/>
      <c r="DH855" s="1541"/>
      <c r="DI855" s="1541"/>
      <c r="DJ855" s="1541"/>
      <c r="DK855" s="1541"/>
      <c r="DL855" s="1541"/>
      <c r="DM855" s="1541"/>
      <c r="DN855" s="1541"/>
      <c r="DO855" s="1541"/>
      <c r="DP855" s="1541"/>
      <c r="DQ855" s="1541"/>
      <c r="DR855" s="1541"/>
    </row>
    <row r="856" ht="12.75" x14ac:dyDescent="0.2">
      <c r="A856" s="1541"/>
      <c r="B856" s="1541"/>
      <c r="C856"/>
      <c r="D856" s="130">
        <f>IF(BX$850="Close to Ear","EN 62209-1","EN 62209-2")</f>
        <v/>
      </c>
      <c r="E856" s="130">
        <f>IF(CG856="Close to Ear","2016","2010/A1:2019")</f>
        <v/>
      </c>
      <c r="F856" s="1488" t="inlineStr">
        <is>
          <t>5.6</t>
        </is>
      </c>
      <c r="G856" s="1497"/>
      <c r="H856" s="120">
        <f>BV856</f>
        <v/>
      </c>
      <c r="I856" s="120">
        <f>BW856</f>
        <v/>
      </c>
      <c r="J856" s="687" t="inlineStr">
        <is>
          <t>BT</t>
        </is>
      </c>
      <c r="K856" s="194" t="inlineStr">
        <is>
          <t>2.4 GHz</t>
        </is>
      </c>
      <c r="L856" s="115"/>
      <c r="M856" s="120"/>
      <c r="N856" s="119"/>
      <c r="O856" s="131"/>
      <c r="P856" s="6597"/>
      <c r="Q856" s="131"/>
      <c r="R856" s="131"/>
      <c r="S856" s="120"/>
      <c r="T856" s="120">
        <v>39</v>
      </c>
      <c r="U856" s="120">
        <v>2440</v>
      </c>
      <c r="V856" s="119"/>
      <c r="W856" s="197"/>
      <c r="X856" s="119"/>
      <c r="Y856" s="119"/>
      <c r="Z856" s="119"/>
      <c r="AA856" s="115"/>
      <c r="AB856" s="115"/>
      <c r="AC856" s="689">
        <f>IF(OR(BX$850="Close to Ear",BX$850="Close to Head"),"Head",IF(BX$850="Extremity","Extremity","Body"))</f>
        <v/>
      </c>
      <c r="AD856" s="690">
        <f>CA856</f>
        <v/>
      </c>
      <c r="AE856" s="688">
        <f>CB856</f>
        <v/>
      </c>
      <c r="AF856" s="115"/>
      <c r="AG856" s="808">
        <f>IF(AZ856="","N/A",IF(CQ856="Pass","P","F"))</f>
        <v/>
      </c>
      <c r="AH856" s="129"/>
      <c r="AI856" s="129"/>
      <c r="AJ856" s="129"/>
      <c r="AK856" s="119"/>
      <c r="AL856" s="115"/>
      <c r="AM856" s="119"/>
      <c r="AN856" s="119"/>
      <c r="AO856" s="692"/>
      <c r="AP856" s="692"/>
      <c r="AQ856" s="692"/>
      <c r="AR856" s="692"/>
      <c r="AS856" s="692"/>
      <c r="AT856" s="691">
        <f>CE856</f>
        <v/>
      </c>
      <c r="AU856" s="691">
        <f>CF856</f>
        <v/>
      </c>
      <c r="AV856" s="813"/>
      <c r="AW856" s="813"/>
      <c r="AX856" s="197">
        <f>CZ856</f>
        <v/>
      </c>
      <c r="AY856" s="197">
        <f>DE856</f>
        <v/>
      </c>
      <c r="AZ856" s="3379">
        <f>CO856</f>
        <v/>
      </c>
      <c r="BA856" s="3380"/>
      <c r="BB856" s="197">
        <f>CP856</f>
        <v/>
      </c>
      <c r="BC856" s="813"/>
      <c r="BD856" s="197">
        <f>CR856</f>
        <v/>
      </c>
      <c r="BE856" s="121">
        <f>CS856</f>
        <v/>
      </c>
      <c r="BF856" s="122">
        <f>CT856*60</f>
        <v/>
      </c>
      <c r="BG856" s="121">
        <f>BE856</f>
        <v/>
      </c>
      <c r="BH856" s="122">
        <f>CU856*60</f>
        <v/>
      </c>
      <c r="BI856" s="122">
        <f>CV856</f>
        <v/>
      </c>
      <c r="BJ856" s="117"/>
      <c r="BK856" s="812">
        <f>Overview!$E$7</f>
        <v/>
      </c>
      <c r="BL856" s="117"/>
      <c r="BM856" s="836">
        <f>CW856</f>
        <v/>
      </c>
      <c r="BN856" s="812">
        <f>Overview!$P$153</f>
        <v/>
      </c>
      <c r="BO856" s="117" t="inlineStr">
        <is>
          <t>Modo: BR/EDR</t>
        </is>
      </c>
      <c r="BP856" s="117"/>
      <c r="BQ856" s="115"/>
      <c r="BR856" s="1478"/>
      <c r="BS856" s="1548"/>
      <c r="BT856" s="1984" t="inlineStr">
        <is>
          <t>BT</t>
        </is>
      </c>
      <c r="BU856" s="1980" t="inlineStr">
        <is>
          <t>2.4 GHz</t>
        </is>
      </c>
      <c r="BV856" s="628">
        <f>Overview!$H$29</f>
        <v/>
      </c>
      <c r="BW856" s="2010"/>
      <c r="BX856" s="1984"/>
      <c r="BY856" s="632"/>
      <c r="BZ856" s="2011"/>
      <c r="CA856" s="1997" t="inlineStr">
        <is>
          <t>Right Edge</t>
        </is>
      </c>
      <c r="CB856" s="200">
        <v>5</v>
      </c>
      <c r="CC856" s="668">
        <f>IF(COUNT('Conducted BT-Custom'!$AH$3:$AH$7)=0,39,INDEX('Conducted BT-Custom'!$T$3:$T$7,MATCH(MAX('Conducted BT-Custom'!$AH$3:$AH$7),'Conducted BT-Custom'!$AH$3:$AH$7,0)))</f>
        <v>39</v>
      </c>
      <c r="CD856" s="668">
        <f>IF(COUNT('Conducted BT-Custom'!$AH$3:$AH$7)=0,2440,INDEX('Conducted BT-Custom'!$U$3:$U$7,MATCH(MAX('Conducted BT-Custom'!$AH$3:$AH$7),'Conducted BT-Custom'!$AH$3:$AH$7,0)))</f>
        <v>2440</v>
      </c>
      <c r="CE856" s="2013"/>
      <c r="CF856" s="1966"/>
      <c r="CG856" s="392" t="str">
        <f>IF(OR($BY$819="",$BY$819=""),"",$BY$819)</f>
        <v/>
      </c>
      <c r="CH856" s="392">
        <f>BZ856</f>
        <v/>
      </c>
      <c r="CI856" s="392">
        <f>CA856</f>
        <v/>
      </c>
      <c r="CJ856" s="1528"/>
      <c r="CK856" s="1967"/>
      <c r="CL856" s="206">
        <f>IF(CF856=""," ",IF(ABS(CE856-CF856)&lt;=0.125,"Valid","Not valid"))</f>
        <v/>
      </c>
      <c r="CM856" s="207">
        <f> IF(CE856="","",IF(AND(CE856&lt;&gt;"",CF856=""),IF(CE856&gt;=1,"Medir+Sig Max","No"),IF(CF856&lt;&gt;"",IF(CF856&gt;=1,"Medir+Sig Max","No"),"")))</f>
        <v/>
      </c>
      <c r="CN856" s="1787"/>
      <c r="CO856" s="220">
        <f>IF(CK856="",IF(AND(CE856="",CF856=""),"",IF(CF856="",IF(DE856&gt;1,ROUND(DE856*CE856,3),CE856),IF(DE856&gt;1,ROUND(DE856*CF856,3),CF856))),IF(AND(CE856="",CF856=""),"",IF(CF856="",IF(DE856&gt;1,ROUND(DE856*CE856*(1/(CK856)),3),CE856*(1/(CK856))),IF(DE856&gt;1,ROUND(DE856*CF856*(1/(CK856)),3),CF856*(1/(CK856))))))</f>
        <v/>
      </c>
      <c r="CP856" s="2043">
        <f>IF(COUNTIF(Overview!K12:K14,TRUE)&gt;0,2,IF(COUNTIF(Overview!L12:L14,TRUE)&gt;0,4,0))</f>
        <v/>
      </c>
      <c r="CQ856" s="1472">
        <f>IF(CO856="","",IF(CO856&gt;CP856,"Fail","Pass"))</f>
        <v/>
      </c>
      <c r="CR856" s="1481"/>
      <c r="CS856" s="1565">
        <f>MyTimestamp(CO856)</f>
        <v/>
      </c>
      <c r="CT856" s="1531">
        <f>IF(CE856="",0,15)+IF(CF856="",0,15)</f>
        <v/>
      </c>
      <c r="CU856" s="1532">
        <f>IF(CT856=0,0,2)</f>
        <v/>
      </c>
      <c r="CV856" s="859"/>
      <c r="CW856" s="859"/>
      <c r="CX856" s="2038"/>
      <c r="CY856" s="2044"/>
      <c r="CZ856" s="1543">
        <f>10^(CJ856/20)*100-100</f>
        <v/>
      </c>
      <c r="DA856" s="1360"/>
      <c r="DB856" s="1468"/>
      <c r="DC856" s="1316">
        <f>IF(DA856="","",10^(DA856/10))</f>
        <v/>
      </c>
      <c r="DD856" s="1446">
        <f>IF(ISNUMBER(DB856)=FALSE,"",10^(DB856/10))</f>
        <v/>
      </c>
      <c r="DE856" s="1543">
        <f>IF(AND(ISNUMBER(DC856),ISNUMBER(DD856)),IF(DC856/DD856&gt;1,ROUND((DC856)/DD856,3),1),1)</f>
        <v/>
      </c>
      <c r="DF856" s="1541"/>
      <c r="DG856" s="1541"/>
      <c r="DH856" s="1541"/>
      <c r="DI856" s="1541"/>
      <c r="DJ856" s="1541"/>
      <c r="DK856" s="1541"/>
      <c r="DL856" s="1541"/>
      <c r="DM856" s="1541"/>
      <c r="DN856" s="1541"/>
      <c r="DO856" s="1541"/>
      <c r="DP856" s="1541"/>
      <c r="DQ856" s="1541"/>
      <c r="DR856" s="1541"/>
    </row>
    <row r="857" ht="12.75" x14ac:dyDescent="0.2">
      <c r="A857" s="1541"/>
      <c r="B857" s="1541"/>
      <c r="C857"/>
      <c r="D857" s="130">
        <f>IF(BX$850="Close to Ear","EN 62209-1","EN 62209-2")</f>
        <v/>
      </c>
      <c r="E857" s="130">
        <f>IF(CG857="Close to Ear","2016","2010/A1:2019")</f>
        <v/>
      </c>
      <c r="F857" s="1488" t="inlineStr">
        <is>
          <t>5.6</t>
        </is>
      </c>
      <c r="G857" s="1497"/>
      <c r="H857" s="120">
        <f>BV857</f>
        <v/>
      </c>
      <c r="I857" s="120">
        <f>BW857</f>
        <v/>
      </c>
      <c r="J857" s="687" t="inlineStr">
        <is>
          <t>BT</t>
        </is>
      </c>
      <c r="K857" s="194" t="inlineStr">
        <is>
          <t>2.4 GHz</t>
        </is>
      </c>
      <c r="L857" s="115"/>
      <c r="M857" s="120"/>
      <c r="N857" s="119"/>
      <c r="O857" s="131"/>
      <c r="P857" s="6597"/>
      <c r="Q857" s="131"/>
      <c r="R857" s="131"/>
      <c r="S857" s="120"/>
      <c r="T857" s="120">
        <v>39</v>
      </c>
      <c r="U857" s="120">
        <v>2440</v>
      </c>
      <c r="V857" s="119"/>
      <c r="W857" s="197"/>
      <c r="X857" s="119"/>
      <c r="Y857" s="119"/>
      <c r="Z857" s="119"/>
      <c r="AA857" s="115"/>
      <c r="AB857" s="115"/>
      <c r="AC857" s="689">
        <f>IF(OR(BX$850="Close to Ear",BX$850="Close to Head"),"Head",IF(BX$850="Extremity","Extremity","Body"))</f>
        <v/>
      </c>
      <c r="AD857" s="690">
        <f>CA857</f>
        <v/>
      </c>
      <c r="AE857" s="688">
        <f>CB857</f>
        <v/>
      </c>
      <c r="AF857" s="115"/>
      <c r="AG857" s="808">
        <f>IF(AZ857="","N/A",IF(CQ857="Pass","P","F"))</f>
        <v/>
      </c>
      <c r="AH857" s="129"/>
      <c r="AI857" s="129"/>
      <c r="AJ857" s="129"/>
      <c r="AK857" s="119"/>
      <c r="AL857" s="115"/>
      <c r="AM857" s="119"/>
      <c r="AN857" s="119"/>
      <c r="AO857" s="692"/>
      <c r="AP857" s="692"/>
      <c r="AQ857" s="692"/>
      <c r="AR857" s="692"/>
      <c r="AS857" s="692"/>
      <c r="AT857" s="691">
        <f>CE857</f>
        <v/>
      </c>
      <c r="AU857" s="691">
        <f>CF857</f>
        <v/>
      </c>
      <c r="AV857" s="813"/>
      <c r="AW857" s="813"/>
      <c r="AX857" s="197">
        <f>CZ857</f>
        <v/>
      </c>
      <c r="AY857" s="197">
        <f>DE857</f>
        <v/>
      </c>
      <c r="AZ857" s="3379">
        <f>CO857</f>
        <v/>
      </c>
      <c r="BA857" s="3380"/>
      <c r="BB857" s="197">
        <f>CP857</f>
        <v/>
      </c>
      <c r="BC857" s="813"/>
      <c r="BD857" s="197">
        <f>CR857</f>
        <v/>
      </c>
      <c r="BE857" s="121">
        <f>CS857</f>
        <v/>
      </c>
      <c r="BF857" s="122">
        <f>CT857*60</f>
        <v/>
      </c>
      <c r="BG857" s="121">
        <f>BE857</f>
        <v/>
      </c>
      <c r="BH857" s="122">
        <f>CU857*60</f>
        <v/>
      </c>
      <c r="BI857" s="122">
        <f>CV857</f>
        <v/>
      </c>
      <c r="BJ857" s="117"/>
      <c r="BK857" s="812">
        <f>Overview!$E$7</f>
        <v/>
      </c>
      <c r="BL857" s="117"/>
      <c r="BM857" s="836">
        <f>CW857</f>
        <v/>
      </c>
      <c r="BN857" s="812">
        <f>Overview!$P$153</f>
        <v/>
      </c>
      <c r="BO857" s="117" t="inlineStr">
        <is>
          <t>Modo: BR/EDR</t>
        </is>
      </c>
      <c r="BP857" s="117"/>
      <c r="BQ857" s="115"/>
      <c r="BR857" s="1478"/>
      <c r="BS857" s="1548"/>
      <c r="BT857" s="1978" t="inlineStr">
        <is>
          <t>BT</t>
        </is>
      </c>
      <c r="BU857" s="1979" t="inlineStr">
        <is>
          <t>2.4 GHz</t>
        </is>
      </c>
      <c r="BV857" s="632">
        <f>Overview!$H$29</f>
        <v/>
      </c>
      <c r="BW857" s="2010"/>
      <c r="BX857" s="1978"/>
      <c r="BY857" s="632"/>
      <c r="BZ857" s="2011"/>
      <c r="CA857" s="1997" t="inlineStr">
        <is>
          <t>Top Edge</t>
        </is>
      </c>
      <c r="CB857" s="200">
        <v>5</v>
      </c>
      <c r="CC857" s="668">
        <f>IF(COUNT('Conducted BT-Custom'!$AH$3:$AH$7)=0,39,INDEX('Conducted BT-Custom'!$T$3:$T$7,MATCH(MAX('Conducted BT-Custom'!$AH$3:$AH$7),'Conducted BT-Custom'!$AH$3:$AH$7,0)))</f>
        <v>39</v>
      </c>
      <c r="CD857" s="668">
        <f>IF(COUNT('Conducted BT-Custom'!$AH$3:$AH$7)=0,2440,INDEX('Conducted BT-Custom'!$U$3:$U$7,MATCH(MAX('Conducted BT-Custom'!$AH$3:$AH$7),'Conducted BT-Custom'!$AH$3:$AH$7,0)))</f>
        <v>2440</v>
      </c>
      <c r="CE857" s="2013"/>
      <c r="CF857" s="1966"/>
      <c r="CG857" s="392" t="str">
        <f>IF(OR($BY$819="",$BY$819=""),"",$BY$819)</f>
        <v/>
      </c>
      <c r="CH857" s="392">
        <f>BZ857</f>
        <v/>
      </c>
      <c r="CI857" s="392">
        <f>CA857</f>
        <v/>
      </c>
      <c r="CJ857" s="1528"/>
      <c r="CK857" s="1967"/>
      <c r="CL857" s="206">
        <f>IF(CF857=""," ",IF(ABS(CE857-CF857)&lt;=0.125,"Valid","Not valid"))</f>
        <v/>
      </c>
      <c r="CM857" s="207">
        <f> IF(CE857="","",IF(AND(CE857&lt;&gt;"",CF857=""),IF(CE857&gt;=1,"Medir+Sig Max","No"),IF(CF857&lt;&gt;"",IF(CF857&gt;=1,"Medir+Sig Max","No"),"")))</f>
        <v/>
      </c>
      <c r="CN857" s="1787"/>
      <c r="CO857" s="220">
        <f>IF(CK857="",IF(AND(CE857="",CF857=""),"",IF(CF857="",IF(DE857&gt;1,ROUND(DE857*CE857,3),CE857),IF(DE857&gt;1,ROUND(DE857*CF857,3),CF857))),IF(AND(CE857="",CF857=""),"",IF(CF857="",IF(DE857&gt;1,ROUND(DE857*CE857*(1/(CK857)),3),CE857*(1/(CK857))),IF(DE857&gt;1,ROUND(DE857*CF857*(1/(CK857)),3),CF857*(1/(CK857))))))</f>
        <v/>
      </c>
      <c r="CP857" s="2043">
        <f>IF(COUNTIF(Overview!K12:K14,TRUE)&gt;0,2,IF(COUNTIF(Overview!L12:L14,TRUE)&gt;0,4,0))</f>
        <v/>
      </c>
      <c r="CQ857" s="1472">
        <f>IF(CO857="","",IF(CO857&gt;CP857,"Fail","Pass"))</f>
        <v/>
      </c>
      <c r="CR857" s="1481"/>
      <c r="CS857" s="1565">
        <f>MyTimestamp(CO857)</f>
        <v/>
      </c>
      <c r="CT857" s="1531">
        <f>IF(CE857="",0,15)+IF(CF857="",0,15)</f>
        <v/>
      </c>
      <c r="CU857" s="1532">
        <f>IF(CT857=0,0,2)</f>
        <v/>
      </c>
      <c r="CV857" s="859"/>
      <c r="CW857" s="859"/>
      <c r="CX857" s="2038"/>
      <c r="CY857" s="2044"/>
      <c r="CZ857" s="1543">
        <f>10^(CJ857/20)*100-100</f>
        <v/>
      </c>
      <c r="DA857" s="1360"/>
      <c r="DB857" s="1468"/>
      <c r="DC857" s="1316">
        <f>IF(DA857="","",10^(DA857/10))</f>
        <v/>
      </c>
      <c r="DD857" s="1446">
        <f>IF(ISNUMBER(DB857)=FALSE,"",10^(DB857/10))</f>
        <v/>
      </c>
      <c r="DE857" s="1543">
        <f>IF(AND(ISNUMBER(DC857),ISNUMBER(DD857)),IF(DC857/DD857&gt;1,ROUND((DC857)/DD857,3),1),1)</f>
        <v/>
      </c>
      <c r="DF857" s="1541"/>
      <c r="DG857" s="1541"/>
      <c r="DH857" s="1541"/>
      <c r="DI857" s="1541"/>
      <c r="DJ857" s="1541"/>
      <c r="DK857" s="1541"/>
      <c r="DL857" s="1541"/>
      <c r="DM857" s="1541"/>
      <c r="DN857" s="1541"/>
      <c r="DO857" s="1541"/>
      <c r="DP857" s="1541"/>
      <c r="DQ857" s="1541"/>
      <c r="DR857" s="1541"/>
    </row>
    <row r="858" ht="12.75" x14ac:dyDescent="0.2">
      <c r="A858" s="1541"/>
      <c r="B858" s="1541"/>
      <c r="C858"/>
      <c r="D858" s="130">
        <f>IF(BX$850="Close to Ear","EN 62209-1","EN 62209-2")</f>
        <v/>
      </c>
      <c r="E858" s="130">
        <f>IF(CG858="Close to Ear","2016","2010/A1:2019")</f>
        <v/>
      </c>
      <c r="F858" s="1488" t="inlineStr">
        <is>
          <t>5.6</t>
        </is>
      </c>
      <c r="G858" s="1497"/>
      <c r="H858" s="120">
        <f>BV858</f>
        <v/>
      </c>
      <c r="I858" s="120">
        <f>BW858</f>
        <v/>
      </c>
      <c r="J858" s="687" t="inlineStr">
        <is>
          <t>BT</t>
        </is>
      </c>
      <c r="K858" s="194" t="inlineStr">
        <is>
          <t>2.4 GHz</t>
        </is>
      </c>
      <c r="L858" s="115"/>
      <c r="M858" s="120"/>
      <c r="N858" s="119"/>
      <c r="O858" s="131"/>
      <c r="P858" s="6597"/>
      <c r="Q858" s="131"/>
      <c r="R858" s="131"/>
      <c r="S858" s="120"/>
      <c r="T858" s="120">
        <v>39</v>
      </c>
      <c r="U858" s="120">
        <v>2440</v>
      </c>
      <c r="V858" s="119"/>
      <c r="W858" s="197"/>
      <c r="X858" s="119"/>
      <c r="Y858" s="119"/>
      <c r="Z858" s="119"/>
      <c r="AA858" s="115"/>
      <c r="AB858" s="115"/>
      <c r="AC858" s="689">
        <f>IF(OR(BX$850="Close to Ear",BX$850="Close to Head"),"Head",IF(BX$850="Extremity","Extremity","Body"))</f>
        <v/>
      </c>
      <c r="AD858" s="690">
        <f>CA858</f>
        <v/>
      </c>
      <c r="AE858" s="688">
        <f>CB858</f>
        <v/>
      </c>
      <c r="AF858" s="115"/>
      <c r="AG858" s="808">
        <f>IF(AZ858="","N/A",IF(CQ858="Pass","P","F"))</f>
        <v/>
      </c>
      <c r="AH858" s="129"/>
      <c r="AI858" s="129"/>
      <c r="AJ858" s="129"/>
      <c r="AK858" s="119"/>
      <c r="AL858" s="115"/>
      <c r="AM858" s="119"/>
      <c r="AN858" s="119"/>
      <c r="AO858" s="692"/>
      <c r="AP858" s="692"/>
      <c r="AQ858" s="692"/>
      <c r="AR858" s="692"/>
      <c r="AS858" s="692"/>
      <c r="AT858" s="691">
        <f>CE858</f>
        <v/>
      </c>
      <c r="AU858" s="691">
        <f>CF858</f>
        <v/>
      </c>
      <c r="AV858" s="813"/>
      <c r="AW858" s="813"/>
      <c r="AX858" s="197">
        <f>CZ858</f>
        <v/>
      </c>
      <c r="AY858" s="197">
        <f>DE858</f>
        <v/>
      </c>
      <c r="AZ858" s="3379">
        <f>CO858</f>
        <v/>
      </c>
      <c r="BA858" s="3380"/>
      <c r="BB858" s="197">
        <f>CP858</f>
        <v/>
      </c>
      <c r="BC858" s="813"/>
      <c r="BD858" s="197">
        <f>CR858</f>
        <v/>
      </c>
      <c r="BE858" s="121">
        <f>CS858</f>
        <v/>
      </c>
      <c r="BF858" s="122">
        <f>CT858*60</f>
        <v/>
      </c>
      <c r="BG858" s="121">
        <f>BE858</f>
        <v/>
      </c>
      <c r="BH858" s="122">
        <f>CU858*60</f>
        <v/>
      </c>
      <c r="BI858" s="122">
        <f>CV858</f>
        <v/>
      </c>
      <c r="BJ858" s="117"/>
      <c r="BK858" s="812">
        <f>Overview!$E$7</f>
        <v/>
      </c>
      <c r="BL858" s="117"/>
      <c r="BM858" s="836">
        <f>CW858</f>
        <v/>
      </c>
      <c r="BN858" s="812">
        <f>Overview!$P$153</f>
        <v/>
      </c>
      <c r="BO858" s="117" t="inlineStr">
        <is>
          <t>Modo: BR/EDR</t>
        </is>
      </c>
      <c r="BP858" s="117"/>
      <c r="BQ858" s="115"/>
      <c r="BR858" s="1478"/>
      <c r="BS858" s="1548"/>
      <c r="BT858" s="1978" t="inlineStr">
        <is>
          <t>BT</t>
        </is>
      </c>
      <c r="BU858" s="1979" t="inlineStr">
        <is>
          <t>2.4 GHz</t>
        </is>
      </c>
      <c r="BV858" s="632">
        <f>Overview!$H$29</f>
        <v/>
      </c>
      <c r="BW858" s="2010"/>
      <c r="BX858" s="1978"/>
      <c r="BY858" s="632"/>
      <c r="BZ858" s="2011"/>
      <c r="CA858" s="1997" t="inlineStr">
        <is>
          <t>Bottom Edge</t>
        </is>
      </c>
      <c r="CB858" s="200">
        <v>5</v>
      </c>
      <c r="CC858" s="668">
        <f>IF(COUNT('Conducted BT-Custom'!$AH$3:$AH$7)=0,39,INDEX('Conducted BT-Custom'!$T$3:$T$7,MATCH(MAX('Conducted BT-Custom'!$AH$3:$AH$7),'Conducted BT-Custom'!$AH$3:$AH$7,0)))</f>
        <v>39</v>
      </c>
      <c r="CD858" s="668">
        <f>IF(COUNT('Conducted BT-Custom'!$AH$3:$AH$7)=0,2440,INDEX('Conducted BT-Custom'!$U$3:$U$7,MATCH(MAX('Conducted BT-Custom'!$AH$3:$AH$7),'Conducted BT-Custom'!$AH$3:$AH$7,0)))</f>
        <v>2440</v>
      </c>
      <c r="CE858" s="2013"/>
      <c r="CF858" s="1966"/>
      <c r="CG858" s="392" t="str">
        <f>IF(OR($BY$819="",$BY$819=""),"",$BY$819)</f>
        <v/>
      </c>
      <c r="CH858" s="392">
        <f>BZ858</f>
        <v/>
      </c>
      <c r="CI858" s="392">
        <f>CA858</f>
        <v/>
      </c>
      <c r="CJ858" s="1528"/>
      <c r="CK858" s="1967"/>
      <c r="CL858" s="206">
        <f>IF(CF858=""," ",IF(ABS(CE858-CF858)&lt;=0.125,"Valid","Not valid"))</f>
        <v/>
      </c>
      <c r="CM858" s="207">
        <f> IF(CE858="","",IF(AND(CE858&lt;&gt;"",CF858=""),IF(CE858&gt;=1,"Medir+Sig Max","No"),IF(CF858&lt;&gt;"",IF(CF858&gt;=1,"Medir+Sig Max","No"),"")))</f>
        <v/>
      </c>
      <c r="CN858" s="1787"/>
      <c r="CO858" s="220">
        <f>IF(CK858="",IF(AND(CE858="",CF858=""),"",IF(CF858="",IF(DE858&gt;1,ROUND(DE858*CE858,3),CE858),IF(DE858&gt;1,ROUND(DE858*CF858,3),CF858))),IF(AND(CE858="",CF858=""),"",IF(CF858="",IF(DE858&gt;1,ROUND(DE858*CE858*(1/(CK858)),3),CE858*(1/(CK858))),IF(DE858&gt;1,ROUND(DE858*CF858*(1/(CK858)),3),CF858*(1/(CK858))))))</f>
        <v/>
      </c>
      <c r="CP858" s="2043">
        <f>IF(COUNTIF(Overview!K12:K14,TRUE)&gt;0,2,IF(COUNTIF(Overview!L12:L14,TRUE)&gt;0,4,0))</f>
        <v/>
      </c>
      <c r="CQ858" s="1472">
        <f>IF(CO858="","",IF(CO858&gt;CP858,"Fail","Pass"))</f>
        <v/>
      </c>
      <c r="CR858" s="1481"/>
      <c r="CS858" s="1565">
        <f>MyTimestamp(CO858)</f>
        <v/>
      </c>
      <c r="CT858" s="1531">
        <f>IF(CE858="",0,15)+IF(CF858="",0,15)</f>
        <v/>
      </c>
      <c r="CU858" s="1532">
        <f>IF(CT858=0,0,2)</f>
        <v/>
      </c>
      <c r="CV858" s="859"/>
      <c r="CW858" s="859"/>
      <c r="CX858" s="2038"/>
      <c r="CY858" s="2044"/>
      <c r="CZ858" s="1543">
        <f>10^(CJ858/20)*100-100</f>
        <v/>
      </c>
      <c r="DA858" s="1360"/>
      <c r="DB858" s="1468"/>
      <c r="DC858" s="1316">
        <f>IF(DA858="","",10^(DA858/10))</f>
        <v/>
      </c>
      <c r="DD858" s="1446">
        <f>IF(ISNUMBER(DB858)=FALSE,"",10^(DB858/10))</f>
        <v/>
      </c>
      <c r="DE858" s="1543">
        <f>IF(AND(ISNUMBER(DC858),ISNUMBER(DD858)),IF(DC858/DD858&gt;1,ROUND((DC858)/DD858,3),1),1)</f>
        <v/>
      </c>
      <c r="DF858" s="1541"/>
      <c r="DG858" s="1541"/>
      <c r="DH858" s="1541"/>
      <c r="DI858" s="1541"/>
      <c r="DJ858" s="1541"/>
      <c r="DK858" s="1541"/>
      <c r="DL858" s="1541"/>
      <c r="DM858" s="1541"/>
      <c r="DN858" s="1541"/>
      <c r="DO858" s="1541"/>
      <c r="DP858" s="1541"/>
      <c r="DQ858" s="1541"/>
      <c r="DR858" s="1541"/>
    </row>
    <row r="859" ht="12.75" x14ac:dyDescent="0.2">
      <c r="A859" s="1541"/>
      <c r="B859" s="1541"/>
      <c r="C859"/>
      <c r="D859" s="130">
        <f>IF(BX$850="Close to Ear","EN 62209-1","EN 62209-2")</f>
        <v/>
      </c>
      <c r="E859" s="130">
        <f>IF(CG859="Close to Ear","2016","2010/A1:2019")</f>
        <v/>
      </c>
      <c r="F859" s="1488" t="inlineStr">
        <is>
          <t>5.6</t>
        </is>
      </c>
      <c r="G859" s="1497"/>
      <c r="H859" s="120">
        <f>BV859</f>
        <v/>
      </c>
      <c r="I859" s="120">
        <f>BW859</f>
        <v/>
      </c>
      <c r="J859" s="687" t="inlineStr">
        <is>
          <t>BT</t>
        </is>
      </c>
      <c r="K859" s="194" t="inlineStr">
        <is>
          <t>2.4 GHz</t>
        </is>
      </c>
      <c r="L859" s="115"/>
      <c r="M859" s="120"/>
      <c r="N859" s="119"/>
      <c r="O859" s="131"/>
      <c r="P859" s="6597"/>
      <c r="Q859" s="131"/>
      <c r="R859" s="131"/>
      <c r="S859" s="120"/>
      <c r="T859" s="120">
        <v>39</v>
      </c>
      <c r="U859" s="120">
        <v>2440</v>
      </c>
      <c r="V859" s="119"/>
      <c r="W859" s="197"/>
      <c r="X859" s="119"/>
      <c r="Y859" s="119"/>
      <c r="Z859" s="119"/>
      <c r="AA859" s="115"/>
      <c r="AB859" s="115"/>
      <c r="AC859" s="689">
        <f>IF(OR(BX$850="Close to Ear",BX$850="Close to Head"),"Head",IF(BX$850="Extremity","Extremity","Body"))</f>
        <v/>
      </c>
      <c r="AD859" s="690">
        <f>CA859</f>
        <v/>
      </c>
      <c r="AE859" s="688">
        <f>CB859</f>
        <v/>
      </c>
      <c r="AF859" s="115"/>
      <c r="AG859" s="808">
        <f>IF(AZ859="","N/A",IF(CQ859="Pass","P","F"))</f>
        <v/>
      </c>
      <c r="AH859" s="129"/>
      <c r="AI859" s="129"/>
      <c r="AJ859" s="129"/>
      <c r="AK859" s="119"/>
      <c r="AL859" s="115"/>
      <c r="AM859" s="119"/>
      <c r="AN859" s="119"/>
      <c r="AO859" s="692"/>
      <c r="AP859" s="692"/>
      <c r="AQ859" s="692"/>
      <c r="AR859" s="692"/>
      <c r="AS859" s="692"/>
      <c r="AT859" s="691">
        <f>CE859</f>
        <v/>
      </c>
      <c r="AU859" s="691">
        <f>CF859</f>
        <v/>
      </c>
      <c r="AV859" s="813"/>
      <c r="AW859" s="813"/>
      <c r="AX859" s="197">
        <f>CZ859</f>
        <v/>
      </c>
      <c r="AY859" s="197">
        <f>DE859</f>
        <v/>
      </c>
      <c r="AZ859" s="3379">
        <f>CO859</f>
        <v/>
      </c>
      <c r="BA859" s="3380"/>
      <c r="BB859" s="197">
        <f>CP859</f>
        <v/>
      </c>
      <c r="BC859" s="813"/>
      <c r="BD859" s="197">
        <f>CR859</f>
        <v/>
      </c>
      <c r="BE859" s="121">
        <f>CS859</f>
        <v/>
      </c>
      <c r="BF859" s="122">
        <f>CT859*60</f>
        <v/>
      </c>
      <c r="BG859" s="121">
        <f>BE859</f>
        <v/>
      </c>
      <c r="BH859" s="122">
        <f>CU859*60</f>
        <v/>
      </c>
      <c r="BI859" s="122">
        <f>CV859</f>
        <v/>
      </c>
      <c r="BJ859" s="117"/>
      <c r="BK859" s="812">
        <f>Overview!$E$7</f>
        <v/>
      </c>
      <c r="BL859" s="117"/>
      <c r="BM859" s="836">
        <f>CW859</f>
        <v/>
      </c>
      <c r="BN859" s="812">
        <f>Overview!$P$153</f>
        <v/>
      </c>
      <c r="BO859" s="117" t="inlineStr">
        <is>
          <t>Modo: BR/EDR</t>
        </is>
      </c>
      <c r="BP859" s="117"/>
      <c r="BQ859" s="115"/>
      <c r="BR859" s="1478"/>
      <c r="BS859" s="1548"/>
      <c r="BT859" s="1978" t="inlineStr">
        <is>
          <t>BT</t>
        </is>
      </c>
      <c r="BU859" s="1979" t="inlineStr">
        <is>
          <t>2.4 GHz</t>
        </is>
      </c>
      <c r="BV859" s="632">
        <f>Overview!$H$29</f>
        <v/>
      </c>
      <c r="BW859" s="2010"/>
      <c r="BX859" s="1978"/>
      <c r="BY859" s="670"/>
      <c r="BZ859" s="2011"/>
      <c r="CA859" s="670" t="str">
        <f>IF(COUNT(CF853:CF858)=0,IF(COUNT(CE853:CE858)=0,"TBD",VLOOKUP(MAX(CE853:CE858),CE853:CI858,5,FALSE)),VLOOKUP(MAX(CF853:CF858),CF853:CI858,4,FALSE))</f>
        <v>TBD</v>
      </c>
      <c r="CB859" s="200">
        <v>5</v>
      </c>
      <c r="CC859" s="551">
        <f>IF(COUNT('Conducted BT-Custom'!$AH$3:$AH$7)=0,39,INDEX('Conducted BT-Custom'!$T$3:$T$7,MATCH(MAX('Conducted BT-Custom'!$AH$3:$AH$7),'Conducted BT-Custom'!$AH$3:$AH$7,0)))</f>
        <v>39</v>
      </c>
      <c r="CD859" s="551">
        <f>IF(COUNT('Conducted BT-Custom'!$AH$3:$AH$7)=0,2440,INDEX('Conducted BT-Custom'!$U$3:$U$7,MATCH(MAX('Conducted BT-Custom'!$AH$3:$AH$7),'Conducted BT-Custom'!$AH$3:$AH$7,0)))</f>
        <v>2440</v>
      </c>
      <c r="CE859" s="2013"/>
      <c r="CF859" s="1966"/>
      <c r="CG859" s="392" t="str">
        <f>IF(OR($BY$819="",$BY$819=""),"",$BY$819)</f>
        <v/>
      </c>
      <c r="CH859" s="392">
        <f>BZ859</f>
        <v/>
      </c>
      <c r="CI859" s="392">
        <f>CA859</f>
        <v/>
      </c>
      <c r="CJ859" s="1528"/>
      <c r="CK859" s="1967"/>
      <c r="CL859" s="206">
        <f>IF(CF859=""," ",IF(ABS(CE859-CF859)&lt;=0.125,"Valid","Not valid"))</f>
        <v/>
      </c>
      <c r="CM859" s="207">
        <f> IF(CE859="","",IF(AND(CE859&lt;&gt;"",CF859=""),IF(CE859&gt;=1,"Medir+Sig Max","No"),IF(CF859&lt;&gt;"",IF(CF859&gt;=1,"Medir+Sig Max","No"),"")))</f>
        <v/>
      </c>
      <c r="CN859" s="1787"/>
      <c r="CO859" s="220">
        <f>IF(CK859="",IF(AND(CE859="",CF859=""),"",IF(CF859="",IF(DE859&gt;1,ROUND(DE859*CE859,3),CE859),IF(DE859&gt;1,ROUND(DE859*CF859,3),CF859))),IF(AND(CE859="",CF859=""),"",IF(CF859="",IF(DE859&gt;1,ROUND(DE859*CE859*(1/(CK859)),3),CE859*(1/(CK859))),IF(DE859&gt;1,ROUND(DE859*CF859*(1/(CK859)),3),CF859*(1/(CK859))))))</f>
        <v/>
      </c>
      <c r="CP859" s="2043">
        <f>IF(COUNTIF(Overview!K12:K14,TRUE)&gt;0,2,IF(COUNTIF(Overview!L12:L14,TRUE)&gt;0,4,0))</f>
        <v/>
      </c>
      <c r="CQ859" s="1472">
        <f>IF(CO859="","",IF(CO859&gt;CP859,"Fail","Pass"))</f>
        <v/>
      </c>
      <c r="CR859" s="1481"/>
      <c r="CS859" s="1565">
        <f>MyTimestamp(CO859)</f>
        <v/>
      </c>
      <c r="CT859" s="1531">
        <f>IF(CE859="",0,15)+IF(CF859="",0,15)</f>
        <v/>
      </c>
      <c r="CU859" s="1532">
        <f>IF(CT859=0,0,2)</f>
        <v/>
      </c>
      <c r="CV859" s="859"/>
      <c r="CW859" s="859"/>
      <c r="CX859" s="2038"/>
      <c r="CY859" s="2044"/>
      <c r="CZ859" s="1543">
        <f>10^(CJ859/20)*100-100</f>
        <v/>
      </c>
      <c r="DA859" s="1360"/>
      <c r="DB859" s="1455"/>
      <c r="DC859" s="1316">
        <f>IF(DA859="","",10^(DA859/10))</f>
        <v/>
      </c>
      <c r="DD859" s="1412">
        <f>IF(ISNUMBER(DB859)=FALSE,"",10^(DB859/10))</f>
        <v/>
      </c>
      <c r="DE859" s="1543">
        <f>IF(AND(ISNUMBER(DC859),ISNUMBER(DD859)),IF(DC859/DD859&gt;1,ROUND((DC859)/DD859,3),1),1)</f>
        <v/>
      </c>
      <c r="DF859" s="1541"/>
      <c r="DG859" s="1541"/>
      <c r="DH859" s="1541"/>
      <c r="DI859" s="1541"/>
      <c r="DJ859" s="1541"/>
      <c r="DK859" s="1541"/>
      <c r="DL859" s="1541"/>
      <c r="DM859" s="1541"/>
      <c r="DN859" s="1541"/>
      <c r="DO859" s="1541"/>
      <c r="DP859" s="1541"/>
      <c r="DQ859" s="1541"/>
      <c r="DR859" s="1541"/>
    </row>
    <row r="860" ht="12.75" x14ac:dyDescent="0.2">
      <c r="A860" s="1541"/>
      <c r="B860" s="1541"/>
      <c r="C860"/>
      <c r="D860" s="130">
        <f>IF(BX$850="Close to Ear","EN 62209-1","EN 62209-2")</f>
        <v/>
      </c>
      <c r="E860" s="130">
        <f>IF(CG860="Close to Ear","2016","2010/A1:2019")</f>
        <v/>
      </c>
      <c r="F860" s="1488" t="inlineStr">
        <is>
          <t>5.6</t>
        </is>
      </c>
      <c r="G860" s="1497"/>
      <c r="H860" s="120">
        <f>BV860</f>
        <v/>
      </c>
      <c r="I860" s="120">
        <f>BW860</f>
        <v/>
      </c>
      <c r="J860" s="687" t="inlineStr">
        <is>
          <t>BT</t>
        </is>
      </c>
      <c r="K860" s="194" t="inlineStr">
        <is>
          <t>2.4 GHz</t>
        </is>
      </c>
      <c r="L860" s="115"/>
      <c r="M860" s="120"/>
      <c r="N860" s="119"/>
      <c r="O860" s="131"/>
      <c r="P860" s="6597"/>
      <c r="Q860" s="131"/>
      <c r="R860" s="131"/>
      <c r="S860" s="120"/>
      <c r="T860" s="120">
        <v>39</v>
      </c>
      <c r="U860" s="120">
        <v>2440</v>
      </c>
      <c r="V860" s="119"/>
      <c r="W860" s="197"/>
      <c r="X860" s="119"/>
      <c r="Y860" s="119"/>
      <c r="Z860" s="119"/>
      <c r="AA860" s="115"/>
      <c r="AB860" s="115"/>
      <c r="AC860" s="689">
        <f>IF(OR(BX$850="Close to Ear",BX$850="Close to Head"),"Head",IF(BX$850="Extremity","Extremity","Body"))</f>
        <v/>
      </c>
      <c r="AD860" s="690">
        <f>CA860</f>
        <v/>
      </c>
      <c r="AE860" s="688">
        <f>CB860</f>
        <v/>
      </c>
      <c r="AF860" s="115"/>
      <c r="AG860" s="808">
        <f>IF(AZ860="","N/A",IF(CQ860="Pass","P","F"))</f>
        <v/>
      </c>
      <c r="AH860" s="129"/>
      <c r="AI860" s="129"/>
      <c r="AJ860" s="129"/>
      <c r="AK860" s="119"/>
      <c r="AL860" s="115"/>
      <c r="AM860" s="119"/>
      <c r="AN860" s="119"/>
      <c r="AO860" s="692"/>
      <c r="AP860" s="692"/>
      <c r="AQ860" s="692"/>
      <c r="AR860" s="692"/>
      <c r="AS860" s="692"/>
      <c r="AT860" s="691">
        <f>CE860</f>
        <v/>
      </c>
      <c r="AU860" s="691">
        <f>CF860</f>
        <v/>
      </c>
      <c r="AV860" s="813"/>
      <c r="AW860" s="813"/>
      <c r="AX860" s="197">
        <f>CZ860</f>
        <v/>
      </c>
      <c r="AY860" s="197">
        <f>DE860</f>
        <v/>
      </c>
      <c r="AZ860" s="3379">
        <f>CO860</f>
        <v/>
      </c>
      <c r="BA860" s="3380"/>
      <c r="BB860" s="197">
        <f>CP860</f>
        <v/>
      </c>
      <c r="BC860" s="813"/>
      <c r="BD860" s="197">
        <f>CR860</f>
        <v/>
      </c>
      <c r="BE860" s="121">
        <f>CS860</f>
        <v/>
      </c>
      <c r="BF860" s="122">
        <f>CT860*60</f>
        <v/>
      </c>
      <c r="BG860" s="121">
        <f>BE860</f>
        <v/>
      </c>
      <c r="BH860" s="122">
        <f>CU860*60</f>
        <v/>
      </c>
      <c r="BI860" s="122">
        <f>CV860</f>
        <v/>
      </c>
      <c r="BJ860" s="117"/>
      <c r="BK860" s="812">
        <f>Overview!$E$7</f>
        <v/>
      </c>
      <c r="BL860" s="117"/>
      <c r="BM860" s="836">
        <f>CW860</f>
        <v/>
      </c>
      <c r="BN860" s="812">
        <f>Overview!$P$153</f>
        <v/>
      </c>
      <c r="BO860" s="117" t="inlineStr">
        <is>
          <t>Modo: BR/EDR</t>
        </is>
      </c>
      <c r="BP860" s="117"/>
      <c r="BQ860" s="115"/>
      <c r="BR860" s="1478"/>
      <c r="BS860" s="1548"/>
      <c r="BT860" s="1978" t="inlineStr">
        <is>
          <t>BT</t>
        </is>
      </c>
      <c r="BU860" s="1979" t="inlineStr">
        <is>
          <t>2.4 GHz</t>
        </is>
      </c>
      <c r="BV860" s="632">
        <f>Overview!$H$29</f>
        <v/>
      </c>
      <c r="BW860" s="2010"/>
      <c r="BX860" s="1985"/>
      <c r="BY860" s="670"/>
      <c r="BZ860" s="2011"/>
      <c r="CA860" s="670" t="str">
        <f>CA859</f>
        <v>TBD</v>
      </c>
      <c r="CB860" s="201">
        <v>5</v>
      </c>
      <c r="CC860" s="551">
        <f>IF(COUNT('Conducted BT-Custom'!$AH$3:$AH$7)=0,39,INDEX('Conducted BT-Custom'!$T$3:$T$7,MATCH(MAX('Conducted BT-Custom'!$AH$3:$AH$7),'Conducted BT-Custom'!$AH$3:$AH$7,0)))</f>
        <v>39</v>
      </c>
      <c r="CD860" s="551">
        <f>IF(COUNT('Conducted BT-Custom'!$AH$3:$AH$7)=0,2440,INDEX('Conducted BT-Custom'!$U$3:$U$7,MATCH(MAX('Conducted BT-Custom'!$AH$3:$AH$7),'Conducted BT-Custom'!$AH$3:$AH$7,0)))</f>
        <v>2440</v>
      </c>
      <c r="CE860" s="2018"/>
      <c r="CF860" s="1972"/>
      <c r="CG860" s="393" t="str">
        <f>IF(OR($BY$819="",$BY$819=""),"",$BY$819)</f>
        <v/>
      </c>
      <c r="CH860" s="393">
        <f>BZ860</f>
        <v/>
      </c>
      <c r="CI860" s="393">
        <f>CA860</f>
        <v/>
      </c>
      <c r="CJ860" s="2198"/>
      <c r="CK860" s="1973"/>
      <c r="CL860" s="212">
        <f>IF(CF860=""," ",IF(ABS(CE860-CF860)&lt;=0.125,"Valid","Not valid"))</f>
        <v/>
      </c>
      <c r="CM860" s="213">
        <f> IF(CE860="","",IF(AND(CE860&lt;&gt;"",CF860=""),IF(CE860&gt;=1,"Medir+Sig Max","No"),IF(CF860&lt;&gt;"",IF(CF860&gt;=1,"Medir+Sig Max","No"),"")))</f>
        <v/>
      </c>
      <c r="CN860" s="1794"/>
      <c r="CO860" s="221">
        <f>IF(CK860="",IF(AND(CE860="",CF860=""),"",IF(CF860="",IF(DE860&gt;1,ROUND(DE860*CE860,3),CE860),IF(DE860&gt;1,ROUND(DE860*CF860,3),CF860))),IF(AND(CE860="",CF860=""),"",IF(CF860="",IF(DE860&gt;1,ROUND(DE860*CE860*(1/(CK860)),3),CE860*(1/(CK860))),IF(DE860&gt;1,ROUND(DE860*CF860*(1/(CK860)),3),CF860*(1/(CK860))))))</f>
        <v/>
      </c>
      <c r="CP860" s="2048">
        <f>IF(COUNTIF(Overview!K12:K14,TRUE)&gt;0,2,IF(COUNTIF(Overview!L12:L14,TRUE)&gt;0,4,0))</f>
        <v/>
      </c>
      <c r="CQ860" s="1473">
        <f>IF(CO860="","",IF(CO860&gt;CP860,"Fail","Pass"))</f>
        <v/>
      </c>
      <c r="CR860" s="1482"/>
      <c r="CS860" s="1566">
        <f>MyTimestamp(CO860)</f>
        <v/>
      </c>
      <c r="CT860" s="1535">
        <f>IF(CE860="",0,15)+IF(CF860="",0,15)</f>
        <v/>
      </c>
      <c r="CU860" s="1536">
        <f>IF(CT860=0,0,2)</f>
        <v/>
      </c>
      <c r="CV860" s="861"/>
      <c r="CW860" s="861"/>
      <c r="CX860" s="2038"/>
      <c r="CY860" s="2050"/>
      <c r="CZ860" s="1545">
        <f>10^(CJ860/20)*100-100</f>
        <v/>
      </c>
      <c r="DA860" s="1360"/>
      <c r="DB860" s="764"/>
      <c r="DC860" s="1316">
        <f>IF(DA860="","",10^(DA860/10))</f>
        <v/>
      </c>
      <c r="DD860" s="1447">
        <f>IF(ISNUMBER(DB860)=FALSE,"",10^(DB860/10))</f>
        <v/>
      </c>
      <c r="DE860" s="1545">
        <f>IF(AND(ISNUMBER(DC860),ISNUMBER(DD860)),IF(DC860/DD860&gt;1,ROUND((DC860)/DD860,3),1),1)</f>
        <v/>
      </c>
      <c r="DF860" s="1541"/>
      <c r="DG860" s="1541"/>
      <c r="DH860" s="1541"/>
      <c r="DI860" s="1541"/>
      <c r="DJ860" s="1541"/>
      <c r="DK860" s="1541"/>
      <c r="DL860" s="1541"/>
      <c r="DM860" s="1541"/>
      <c r="DN860" s="1541"/>
      <c r="DO860" s="1541"/>
      <c r="DP860" s="1541"/>
      <c r="DQ860" s="1541"/>
      <c r="DR860" s="1541"/>
    </row>
    <row r="861" ht="12.75" x14ac:dyDescent="0.2">
      <c r="A861" s="1541"/>
      <c r="B861" s="1541"/>
      <c r="C861"/>
      <c r="D861" s="130">
        <f>IF(BX$850="Close to Ear","EN 62209-1","EN 62209-2")</f>
        <v/>
      </c>
      <c r="E861" s="130">
        <f>IF(CG861="Close to Ear","2016","2010/A1:2019")</f>
        <v/>
      </c>
      <c r="F861" s="1488" t="inlineStr">
        <is>
          <t>5.6</t>
        </is>
      </c>
      <c r="G861" s="1497"/>
      <c r="H861" s="120">
        <f>BV861</f>
        <v/>
      </c>
      <c r="I861" s="120">
        <f>BW861</f>
        <v/>
      </c>
      <c r="J861" s="687" t="inlineStr">
        <is>
          <t>BT</t>
        </is>
      </c>
      <c r="K861" s="194" t="inlineStr">
        <is>
          <t>2.4 GHz</t>
        </is>
      </c>
      <c r="L861" s="115"/>
      <c r="M861" s="120"/>
      <c r="N861" s="119"/>
      <c r="O861" s="131"/>
      <c r="P861" s="6597"/>
      <c r="Q861" s="131"/>
      <c r="R861" s="131"/>
      <c r="S861" s="120"/>
      <c r="T861" s="120">
        <v>39</v>
      </c>
      <c r="U861" s="120">
        <v>2440</v>
      </c>
      <c r="V861" s="119"/>
      <c r="W861" s="197"/>
      <c r="X861" s="119"/>
      <c r="Y861" s="119"/>
      <c r="Z861" s="119"/>
      <c r="AA861" s="115"/>
      <c r="AB861" s="115"/>
      <c r="AC861" s="689">
        <f>IF(OR(BX$850="Close to Ear",BX$850="Close to Head"),"Head",IF(BX$850="Extremity","Extremity","Body"))</f>
        <v/>
      </c>
      <c r="AD861" s="690">
        <f>CA861</f>
        <v/>
      </c>
      <c r="AE861" s="688">
        <f>CB861</f>
        <v/>
      </c>
      <c r="AF861" s="115"/>
      <c r="AG861" s="808">
        <f>IF(AZ861="","N/A",IF(CQ861="Pass","P","F"))</f>
        <v/>
      </c>
      <c r="AH861" s="129"/>
      <c r="AI861" s="129"/>
      <c r="AJ861" s="129"/>
      <c r="AK861" s="119"/>
      <c r="AL861" s="115"/>
      <c r="AM861" s="119"/>
      <c r="AN861" s="119"/>
      <c r="AO861" s="692"/>
      <c r="AP861" s="692"/>
      <c r="AQ861" s="692"/>
      <c r="AR861" s="692"/>
      <c r="AS861" s="692"/>
      <c r="AT861" s="691">
        <f>CE861</f>
        <v/>
      </c>
      <c r="AU861" s="691">
        <f>CF861</f>
        <v/>
      </c>
      <c r="AV861" s="813"/>
      <c r="AW861" s="813"/>
      <c r="AX861" s="197">
        <f>CZ861</f>
        <v/>
      </c>
      <c r="AY861" s="197">
        <f>DE861</f>
        <v/>
      </c>
      <c r="AZ861" s="3379">
        <f>CO861</f>
        <v/>
      </c>
      <c r="BA861" s="3380"/>
      <c r="BB861" s="197">
        <f>CP861</f>
        <v/>
      </c>
      <c r="BC861" s="813"/>
      <c r="BD861" s="197">
        <f>CR861</f>
        <v/>
      </c>
      <c r="BE861" s="121">
        <f>CS861</f>
        <v/>
      </c>
      <c r="BF861" s="122">
        <f>CT861*60</f>
        <v/>
      </c>
      <c r="BG861" s="121">
        <f>BE861</f>
        <v/>
      </c>
      <c r="BH861" s="122">
        <f>CU861*60</f>
        <v/>
      </c>
      <c r="BI861" s="122">
        <f>CV861</f>
        <v/>
      </c>
      <c r="BJ861" s="117"/>
      <c r="BK861" s="812">
        <f>Overview!$E$7</f>
        <v/>
      </c>
      <c r="BL861" s="117"/>
      <c r="BM861" s="836">
        <f>CW861</f>
        <v/>
      </c>
      <c r="BN861" s="812">
        <f>Overview!$P$153</f>
        <v/>
      </c>
      <c r="BO861" s="117" t="inlineStr">
        <is>
          <t>Modo: BR/EDR</t>
        </is>
      </c>
      <c r="BP861" s="117"/>
      <c r="BQ861" s="115"/>
      <c r="BR861" s="1478"/>
      <c r="BS861" s="1548"/>
      <c r="BT861" s="1978" t="inlineStr">
        <is>
          <t>BT</t>
        </is>
      </c>
      <c r="BU861" s="1979" t="inlineStr">
        <is>
          <t>2.4 GHz</t>
        </is>
      </c>
      <c r="BV861" s="632">
        <f>Overview!$H$29</f>
        <v/>
      </c>
      <c r="BW861" s="2010"/>
      <c r="BX861" s="1985"/>
      <c r="BY861" s="670"/>
      <c r="BZ861" s="2011"/>
      <c r="CA861" s="670" t="str">
        <f>CONCATENATE(CA859," - Battery check 1")</f>
        <v>TBD - Battery check 1</v>
      </c>
      <c r="CB861" s="201">
        <v>5</v>
      </c>
      <c r="CC861" s="551">
        <f>IF(COUNT('Conducted BT-Custom'!$AH$3:$AH$7)=0,39,INDEX('Conducted BT-Custom'!$T$3:$T$7,MATCH(MAX('Conducted BT-Custom'!$AH$3:$AH$7),'Conducted BT-Custom'!$AH$3:$AH$7,0)))</f>
        <v>39</v>
      </c>
      <c r="CD861" s="551">
        <f>IF(COUNT('Conducted BT-Custom'!$AH$3:$AH$7)=0,2440,INDEX('Conducted BT-Custom'!$U$3:$U$7,MATCH(MAX('Conducted BT-Custom'!$AH$3:$AH$7),'Conducted BT-Custom'!$AH$3:$AH$7,0)))</f>
        <v>2440</v>
      </c>
      <c r="CE861" s="2018"/>
      <c r="CF861" s="1972"/>
      <c r="CG861" s="393" t="str">
        <f>IF(OR($BY$819="",$BY$819=""),"",$BY$819)</f>
        <v/>
      </c>
      <c r="CH861" s="393">
        <f>BZ861</f>
        <v/>
      </c>
      <c r="CI861" s="393">
        <f>CA861</f>
        <v/>
      </c>
      <c r="CJ861" s="2198"/>
      <c r="CK861" s="1973"/>
      <c r="CL861" s="212">
        <f>IF(CF861=""," ",IF(ABS(CE861-CF861)&lt;=0.125,"Valid","Not valid"))</f>
        <v/>
      </c>
      <c r="CM861" s="213">
        <f> IF(CE861="","",IF(AND(CE861&lt;&gt;"",CF861=""),IF(CE861&gt;=1,"Medir+Sig Max","No"),IF(CF861&lt;&gt;"",IF(CF861&gt;=1,"Medir+Sig Max","No"),"")))</f>
        <v/>
      </c>
      <c r="CN861" s="1794"/>
      <c r="CO861" s="221">
        <f>IF(CK861="",IF(AND(CE861="",CF861=""),"",IF(CF861="",IF(DE861&gt;1,ROUND(DE861*CE861,3),CE861),IF(DE861&gt;1,ROUND(DE861*CF861,3),CF861))),IF(AND(CE861="",CF861=""),"",IF(CF861="",IF(DE861&gt;1,ROUND(DE861*CE861*(1/(CK861)),3),CE861*(1/(CK861))),IF(DE861&gt;1,ROUND(DE861*CF861*(1/(CK861)),3),CF861*(1/(CK861))))))</f>
        <v/>
      </c>
      <c r="CP861" s="2048">
        <f>IF(COUNTIF(Overview!K12:K14,TRUE)&gt;0,2,IF(COUNTIF(Overview!L12:L14,TRUE)&gt;0,4,0))</f>
        <v/>
      </c>
      <c r="CQ861" s="1473">
        <f>IF(CO861="","",IF(CO861&gt;CP861,"Fail","Pass"))</f>
        <v/>
      </c>
      <c r="CR861" s="1482"/>
      <c r="CS861" s="1566">
        <f>MyTimestamp(CO861)</f>
        <v/>
      </c>
      <c r="CT861" s="1535">
        <f>IF(CE861="",0,15)+IF(CF861="",0,15)</f>
        <v/>
      </c>
      <c r="CU861" s="1536">
        <f>IF(CT861=0,0,2)</f>
        <v/>
      </c>
      <c r="CV861" s="861"/>
      <c r="CW861" s="861"/>
      <c r="CX861" s="2038"/>
      <c r="CY861" s="2050"/>
      <c r="CZ861" s="1545">
        <f>10^(CJ861/20)*100-100</f>
        <v/>
      </c>
      <c r="DA861" s="1360"/>
      <c r="DB861" s="764"/>
      <c r="DC861" s="1316">
        <f>IF(DA861="","",10^(DA861/10))</f>
        <v/>
      </c>
      <c r="DD861" s="1447">
        <f>IF(ISNUMBER(DB861)=FALSE,"",10^(DB861/10))</f>
        <v/>
      </c>
      <c r="DE861" s="1545">
        <f>IF(AND(ISNUMBER(DC861),ISNUMBER(DD861)),IF(DC861/DD861&gt;1,ROUND((DC861)/DD861,3),1),1)</f>
        <v/>
      </c>
      <c r="DF861" s="1541"/>
      <c r="DG861" s="1541"/>
      <c r="DH861" s="1541"/>
      <c r="DI861" s="1541"/>
      <c r="DJ861" s="1541"/>
      <c r="DK861" s="1541"/>
      <c r="DL861" s="1541"/>
      <c r="DM861" s="1541"/>
      <c r="DN861" s="1541"/>
      <c r="DO861" s="1541"/>
      <c r="DP861" s="1541"/>
      <c r="DQ861" s="1541"/>
      <c r="DR861" s="1541"/>
    </row>
    <row r="862" ht="12.75" x14ac:dyDescent="0.2">
      <c r="A862" s="1541"/>
      <c r="B862" s="1541"/>
      <c r="C862"/>
      <c r="D862" s="130">
        <f>IF(BX$850="Close to Ear","EN 62209-1","EN 62209-2")</f>
        <v/>
      </c>
      <c r="E862" s="130">
        <f>IF(CG862="Close to Ear","2016","2010/A1:2019")</f>
        <v/>
      </c>
      <c r="F862" s="1488" t="inlineStr">
        <is>
          <t>5.6</t>
        </is>
      </c>
      <c r="G862" s="1497"/>
      <c r="H862" s="120">
        <f>BV862</f>
        <v/>
      </c>
      <c r="I862" s="120">
        <f>BW862</f>
        <v/>
      </c>
      <c r="J862" s="687" t="inlineStr">
        <is>
          <t>BT</t>
        </is>
      </c>
      <c r="K862" s="194" t="inlineStr">
        <is>
          <t>2.4 GHz</t>
        </is>
      </c>
      <c r="L862" s="115"/>
      <c r="M862" s="120"/>
      <c r="N862" s="119"/>
      <c r="O862" s="131"/>
      <c r="P862" s="6597"/>
      <c r="Q862" s="131"/>
      <c r="R862" s="131"/>
      <c r="S862" s="120"/>
      <c r="T862" s="120">
        <v>39</v>
      </c>
      <c r="U862" s="120">
        <v>2440</v>
      </c>
      <c r="V862" s="119"/>
      <c r="W862" s="197"/>
      <c r="X862" s="119"/>
      <c r="Y862" s="119"/>
      <c r="Z862" s="119"/>
      <c r="AA862" s="115"/>
      <c r="AB862" s="115"/>
      <c r="AC862" s="689">
        <f>IF(OR(BX$850="Close to Ear",BX$850="Close to Head"),"Head",IF(BX$850="Extremity","Extremity","Body"))</f>
        <v/>
      </c>
      <c r="AD862" s="690">
        <f>CA862</f>
        <v/>
      </c>
      <c r="AE862" s="688">
        <f>CB862</f>
        <v/>
      </c>
      <c r="AF862" s="115"/>
      <c r="AG862" s="808">
        <f>IF(AZ862="","N/A",IF(CQ862="Pass","P","F"))</f>
        <v/>
      </c>
      <c r="AH862" s="129"/>
      <c r="AI862" s="129"/>
      <c r="AJ862" s="129"/>
      <c r="AK862" s="119"/>
      <c r="AL862" s="115"/>
      <c r="AM862" s="119"/>
      <c r="AN862" s="119"/>
      <c r="AO862" s="692"/>
      <c r="AP862" s="692"/>
      <c r="AQ862" s="692"/>
      <c r="AR862" s="692"/>
      <c r="AS862" s="692"/>
      <c r="AT862" s="691">
        <f>CE862</f>
        <v/>
      </c>
      <c r="AU862" s="691">
        <f>CF862</f>
        <v/>
      </c>
      <c r="AV862" s="813"/>
      <c r="AW862" s="813"/>
      <c r="AX862" s="197">
        <f>CZ862</f>
        <v/>
      </c>
      <c r="AY862" s="197">
        <f>DE862</f>
        <v/>
      </c>
      <c r="AZ862" s="3379">
        <f>CO862</f>
        <v/>
      </c>
      <c r="BA862" s="3380"/>
      <c r="BB862" s="197">
        <f>CP862</f>
        <v/>
      </c>
      <c r="BC862" s="813"/>
      <c r="BD862" s="197">
        <f>CR862</f>
        <v/>
      </c>
      <c r="BE862" s="121">
        <f>CS862</f>
        <v/>
      </c>
      <c r="BF862" s="122">
        <f>CT862*60</f>
        <v/>
      </c>
      <c r="BG862" s="121">
        <f>BE862</f>
        <v/>
      </c>
      <c r="BH862" s="122">
        <f>CU862*60</f>
        <v/>
      </c>
      <c r="BI862" s="122">
        <f>CV862</f>
        <v/>
      </c>
      <c r="BJ862" s="117"/>
      <c r="BK862" s="812">
        <f>Overview!$E$7</f>
        <v/>
      </c>
      <c r="BL862" s="117"/>
      <c r="BM862" s="836">
        <f>CW862</f>
        <v/>
      </c>
      <c r="BN862" s="812">
        <f>Overview!$P$153</f>
        <v/>
      </c>
      <c r="BO862" s="117" t="inlineStr">
        <is>
          <t>Modo: BR/EDR</t>
        </is>
      </c>
      <c r="BP862" s="117"/>
      <c r="BQ862" s="115"/>
      <c r="BR862" s="1478"/>
      <c r="BS862" s="1548"/>
      <c r="BT862" s="1978" t="inlineStr">
        <is>
          <t>BT</t>
        </is>
      </c>
      <c r="BU862" s="1979" t="inlineStr">
        <is>
          <t>2.4 GHz</t>
        </is>
      </c>
      <c r="BV862" s="632">
        <f>Overview!$H$29</f>
        <v/>
      </c>
      <c r="BW862" s="2010"/>
      <c r="BX862" s="1985"/>
      <c r="BY862" s="670"/>
      <c r="BZ862" s="2011"/>
      <c r="CA862" s="670" t="str">
        <f>CONCATENATE(CA860," - Battery check 2")</f>
        <v>TBD - Battery check 2</v>
      </c>
      <c r="CB862" s="201">
        <v>5</v>
      </c>
      <c r="CC862" s="551">
        <f>IF(COUNT('Conducted BT-Custom'!$AH$3:$AH$7)=0,39,INDEX('Conducted BT-Custom'!$T$3:$T$7,MATCH(MAX('Conducted BT-Custom'!$AH$3:$AH$7),'Conducted BT-Custom'!$AH$3:$AH$7,0)))</f>
        <v>39</v>
      </c>
      <c r="CD862" s="551">
        <f>IF(COUNT('Conducted BT-Custom'!$AH$3:$AH$7)=0,2440,INDEX('Conducted BT-Custom'!$U$3:$U$7,MATCH(MAX('Conducted BT-Custom'!$AH$3:$AH$7),'Conducted BT-Custom'!$AH$3:$AH$7,0)))</f>
        <v>2440</v>
      </c>
      <c r="CE862" s="2018"/>
      <c r="CF862" s="1972"/>
      <c r="CG862" s="393" t="str">
        <f>IF(OR($BY$819="",$BY$819=""),"",$BY$819)</f>
        <v/>
      </c>
      <c r="CH862" s="393">
        <f>BZ862</f>
        <v/>
      </c>
      <c r="CI862" s="393">
        <f>CA862</f>
        <v/>
      </c>
      <c r="CJ862" s="2198"/>
      <c r="CK862" s="1973"/>
      <c r="CL862" s="212">
        <f>IF(CF862=""," ",IF(ABS(CE862-CF862)&lt;=0.125,"Valid","Not valid"))</f>
        <v/>
      </c>
      <c r="CM862" s="213">
        <f> IF(CE862="","",IF(AND(CE862&lt;&gt;"",CF862=""),IF(CE862&gt;=1,"Medir+Sig Max","No"),IF(CF862&lt;&gt;"",IF(CF862&gt;=1,"Medir+Sig Max","No"),"")))</f>
        <v/>
      </c>
      <c r="CN862" s="1794"/>
      <c r="CO862" s="221">
        <f>IF(CK862="",IF(AND(CE862="",CF862=""),"",IF(CF862="",IF(DE862&gt;1,ROUND(DE862*CE862,3),CE862),IF(DE862&gt;1,ROUND(DE862*CF862,3),CF862))),IF(AND(CE862="",CF862=""),"",IF(CF862="",IF(DE862&gt;1,ROUND(DE862*CE862*(1/(CK862)),3),CE862*(1/(CK862))),IF(DE862&gt;1,ROUND(DE862*CF862*(1/(CK862)),3),CF862*(1/(CK862))))))</f>
        <v/>
      </c>
      <c r="CP862" s="2048">
        <f>IF(COUNTIF(Overview!K12:K14,TRUE)&gt;0,2,IF(COUNTIF(Overview!L12:L14,TRUE)&gt;0,4,0))</f>
        <v/>
      </c>
      <c r="CQ862" s="1473">
        <f>IF(CO862="","",IF(CO862&gt;CP862,"Fail","Pass"))</f>
        <v/>
      </c>
      <c r="CR862" s="1482"/>
      <c r="CS862" s="1566">
        <f>MyTimestamp(CO862)</f>
        <v/>
      </c>
      <c r="CT862" s="1535">
        <f>IF(CE862="",0,15)+IF(CF862="",0,15)</f>
        <v/>
      </c>
      <c r="CU862" s="1536">
        <f>IF(CT862=0,0,2)</f>
        <v/>
      </c>
      <c r="CV862" s="861"/>
      <c r="CW862" s="861"/>
      <c r="CX862" s="2038"/>
      <c r="CY862" s="2050"/>
      <c r="CZ862" s="1545">
        <f>10^(CJ862/20)*100-100</f>
        <v/>
      </c>
      <c r="DA862" s="1360"/>
      <c r="DB862" s="764"/>
      <c r="DC862" s="1316">
        <f>IF(DA862="","",10^(DA862/10))</f>
        <v/>
      </c>
      <c r="DD862" s="1447">
        <f>IF(ISNUMBER(DB862)=FALSE,"",10^(DB862/10))</f>
        <v/>
      </c>
      <c r="DE862" s="1545">
        <f>IF(AND(ISNUMBER(DC862),ISNUMBER(DD862)),IF(DC862/DD862&gt;1,ROUND((DC862)/DD862,3),1),1)</f>
        <v/>
      </c>
      <c r="DF862" s="1541"/>
      <c r="DG862" s="1541"/>
      <c r="DH862" s="1541"/>
      <c r="DI862" s="1541"/>
      <c r="DJ862" s="1541"/>
      <c r="DK862" s="1541"/>
      <c r="DL862" s="1541"/>
      <c r="DM862" s="1541"/>
      <c r="DN862" s="1541"/>
      <c r="DO862" s="1541"/>
      <c r="DP862" s="1541"/>
      <c r="DQ862" s="1541"/>
      <c r="DR862" s="1541"/>
    </row>
    <row r="863" ht="12.75" x14ac:dyDescent="0.2">
      <c r="A863" s="1541"/>
      <c r="B863" s="1541"/>
      <c r="C863"/>
      <c r="D863" s="130">
        <f>IF(BX$850="Close to Ear","EN 62209-1","EN 62209-2")</f>
        <v/>
      </c>
      <c r="E863" s="130">
        <f>IF(CG863="Close to Ear","2016","2010/A1:2019")</f>
        <v/>
      </c>
      <c r="F863" s="1488" t="inlineStr">
        <is>
          <t>5.6</t>
        </is>
      </c>
      <c r="G863" s="1497"/>
      <c r="H863" s="120">
        <f>BV863</f>
        <v/>
      </c>
      <c r="I863" s="120">
        <f>BW863</f>
        <v/>
      </c>
      <c r="J863" s="687" t="inlineStr">
        <is>
          <t>BT</t>
        </is>
      </c>
      <c r="K863" s="194" t="inlineStr">
        <is>
          <t>2.4 GHz</t>
        </is>
      </c>
      <c r="L863" s="115"/>
      <c r="M863" s="120"/>
      <c r="N863" s="119"/>
      <c r="O863" s="131"/>
      <c r="P863" s="6597"/>
      <c r="Q863" s="131"/>
      <c r="R863" s="131"/>
      <c r="S863" s="120"/>
      <c r="T863" s="120">
        <v>39</v>
      </c>
      <c r="U863" s="120">
        <v>2440</v>
      </c>
      <c r="V863" s="119"/>
      <c r="W863" s="197"/>
      <c r="X863" s="119"/>
      <c r="Y863" s="119"/>
      <c r="Z863" s="119"/>
      <c r="AA863" s="115"/>
      <c r="AB863" s="115"/>
      <c r="AC863" s="689">
        <f>IF(OR(BX$850="Close to Ear",BX$850="Close to Head"),"Head",IF(BX$850="Extremity","Extremity","Body"))</f>
        <v/>
      </c>
      <c r="AD863" s="690">
        <f>CA863</f>
        <v/>
      </c>
      <c r="AE863" s="688">
        <f>CB863</f>
        <v/>
      </c>
      <c r="AF863" s="115"/>
      <c r="AG863" s="808">
        <f>IF(AZ863="","N/A",IF(CQ863="Pass","P","F"))</f>
        <v/>
      </c>
      <c r="AH863" s="129"/>
      <c r="AI863" s="129"/>
      <c r="AJ863" s="129"/>
      <c r="AK863" s="119"/>
      <c r="AL863" s="115"/>
      <c r="AM863" s="119"/>
      <c r="AN863" s="119"/>
      <c r="AO863" s="692"/>
      <c r="AP863" s="692"/>
      <c r="AQ863" s="692"/>
      <c r="AR863" s="692"/>
      <c r="AS863" s="692"/>
      <c r="AT863" s="691">
        <f>CE863</f>
        <v/>
      </c>
      <c r="AU863" s="691">
        <f>CF863</f>
        <v/>
      </c>
      <c r="AV863" s="813"/>
      <c r="AW863" s="813"/>
      <c r="AX863" s="197">
        <f>CZ863</f>
        <v/>
      </c>
      <c r="AY863" s="197">
        <f>DE863</f>
        <v/>
      </c>
      <c r="AZ863" s="3379">
        <f>CO863</f>
        <v/>
      </c>
      <c r="BA863" s="3380"/>
      <c r="BB863" s="197">
        <f>CP863</f>
        <v/>
      </c>
      <c r="BC863" s="813"/>
      <c r="BD863" s="197">
        <f>CR863</f>
        <v/>
      </c>
      <c r="BE863" s="121">
        <f>CS863</f>
        <v/>
      </c>
      <c r="BF863" s="122">
        <f>CT863*60</f>
        <v/>
      </c>
      <c r="BG863" s="121">
        <f>BE863</f>
        <v/>
      </c>
      <c r="BH863" s="122">
        <f>CU863*60</f>
        <v/>
      </c>
      <c r="BI863" s="122">
        <f>CV863</f>
        <v/>
      </c>
      <c r="BJ863" s="117"/>
      <c r="BK863" s="812">
        <f>Overview!$E$7</f>
        <v/>
      </c>
      <c r="BL863" s="117"/>
      <c r="BM863" s="836">
        <f>CW863</f>
        <v/>
      </c>
      <c r="BN863" s="812">
        <f>Overview!$P$153</f>
        <v/>
      </c>
      <c r="BO863" s="117" t="inlineStr">
        <is>
          <t>Modo: BR/EDR</t>
        </is>
      </c>
      <c r="BP863" s="117"/>
      <c r="BQ863" s="115"/>
      <c r="BR863" s="1478"/>
      <c r="BS863" s="1548"/>
      <c r="BT863" s="1978" t="inlineStr">
        <is>
          <t>BT</t>
        </is>
      </c>
      <c r="BU863" s="1979" t="inlineStr">
        <is>
          <t>2.4 GHz</t>
        </is>
      </c>
      <c r="BV863" s="632">
        <f>Overview!$H$29</f>
        <v/>
      </c>
      <c r="BW863" s="2010"/>
      <c r="BX863" s="1985"/>
      <c r="BY863" s="670"/>
      <c r="BZ863" s="2011"/>
      <c r="CA863" s="670" t="inlineStr">
        <is>
          <t>Front Face</t>
        </is>
      </c>
      <c r="CB863" s="201">
        <v>25</v>
      </c>
      <c r="CC863" s="551">
        <f>IF(COUNT('Conducted BT-Custom'!$AH$3:$AH$7)=0,39,INDEX('Conducted BT-Custom'!$T$3:$T$7,MATCH(MAX('Conducted BT-Custom'!$AH$3:$AH$7),'Conducted BT-Custom'!$AH$3:$AH$7,0)))</f>
        <v>39</v>
      </c>
      <c r="CD863" s="551">
        <f>IF(COUNT('Conducted BT-Custom'!$AH$3:$AH$7)=0,2440,INDEX('Conducted BT-Custom'!$U$3:$U$7,MATCH(MAX('Conducted BT-Custom'!$AH$3:$AH$7),'Conducted BT-Custom'!$AH$3:$AH$7,0)))</f>
        <v>2440</v>
      </c>
      <c r="CE863" s="2018"/>
      <c r="CF863" s="1972"/>
      <c r="CG863" s="393" t="str">
        <f>IF(OR($BY$819="",$BY$819=""),"",$BY$819)</f>
        <v/>
      </c>
      <c r="CH863" s="393">
        <f>BZ863</f>
        <v/>
      </c>
      <c r="CI863" s="393">
        <f>CA863</f>
        <v/>
      </c>
      <c r="CJ863" s="2198"/>
      <c r="CK863" s="1973"/>
      <c r="CL863" s="212">
        <f>IF(CF863=""," ",IF(ABS(CE863-CF863)&lt;=0.125,"Valid","Not valid"))</f>
        <v/>
      </c>
      <c r="CM863" s="213">
        <f> IF(CE863="","",IF(AND(CE863&lt;&gt;"",CF863=""),IF(CE863&gt;=1,"Medir+Sig Max","No"),IF(CF863&lt;&gt;"",IF(CF863&gt;=1,"Medir+Sig Max","No"),"")))</f>
        <v/>
      </c>
      <c r="CN863" s="1794"/>
      <c r="CO863" s="221">
        <f>IF(CK863="",IF(AND(CE863="",CF863=""),"",IF(CF863="",IF(DE863&gt;1,ROUND(DE863*CE863,3),CE863),IF(DE863&gt;1,ROUND(DE863*CF863,3),CF863))),IF(AND(CE863="",CF863=""),"",IF(CF863="",IF(DE863&gt;1,ROUND(DE863*CE863*(1/(CK863)),3),CE863*(1/(CK863))),IF(DE863&gt;1,ROUND(DE863*CF863*(1/(CK863)),3),CF863*(1/(CK863))))))</f>
        <v/>
      </c>
      <c r="CP863" s="2048">
        <f>IF(COUNTIF(Overview!K12:K14,TRUE)&gt;0,2,IF(COUNTIF(Overview!L12:L14,TRUE)&gt;0,4,0))</f>
        <v/>
      </c>
      <c r="CQ863" s="1473">
        <f>IF(CO863="","",IF(CO863&gt;CP863,"Fail","Pass"))</f>
        <v/>
      </c>
      <c r="CR863" s="1482"/>
      <c r="CS863" s="1566">
        <f>MyTimestamp(CO863)</f>
        <v/>
      </c>
      <c r="CT863" s="1535">
        <f>IF(CE863="",0,15)+IF(CF863="",0,15)</f>
        <v/>
      </c>
      <c r="CU863" s="1536">
        <f>IF(CT863=0,0,2)</f>
        <v/>
      </c>
      <c r="CV863" s="861"/>
      <c r="CW863" s="861"/>
      <c r="CX863" s="2038"/>
      <c r="CY863" s="2050"/>
      <c r="CZ863" s="1545">
        <f>10^(CJ863/20)*100-100</f>
        <v/>
      </c>
      <c r="DA863" s="1360"/>
      <c r="DB863" s="764"/>
      <c r="DC863" s="1316">
        <f>IF(DA863="","",10^(DA863/10))</f>
        <v/>
      </c>
      <c r="DD863" s="1447">
        <f>IF(ISNUMBER(DB863)=FALSE,"",10^(DB863/10))</f>
        <v/>
      </c>
      <c r="DE863" s="1545">
        <f>IF(AND(ISNUMBER(DC863),ISNUMBER(DD863)),IF(DC863/DD863&gt;1,ROUND((DC863)/DD863,3),1),1)</f>
        <v/>
      </c>
      <c r="DF863" s="1541"/>
      <c r="DG863" s="1541"/>
      <c r="DH863" s="1541"/>
      <c r="DI863" s="1541"/>
      <c r="DJ863" s="1541"/>
      <c r="DK863" s="1541"/>
      <c r="DL863" s="1541"/>
      <c r="DM863" s="1541"/>
      <c r="DN863" s="1541"/>
      <c r="DO863" s="1541"/>
      <c r="DP863" s="1541"/>
      <c r="DQ863" s="1541"/>
      <c r="DR863" s="1541"/>
    </row>
    <row r="864" ht="12.75" x14ac:dyDescent="0.2">
      <c r="A864" s="1541"/>
      <c r="B864" s="1541"/>
      <c r="C864"/>
      <c r="D864" s="130">
        <f>IF(BX$850="Close to Ear","EN 62209-1","EN 62209-2")</f>
        <v/>
      </c>
      <c r="E864" s="130">
        <f>IF(CG864="Close to Ear","2016","2010/A1:2019")</f>
        <v/>
      </c>
      <c r="F864" s="1488" t="inlineStr">
        <is>
          <t>5.6</t>
        </is>
      </c>
      <c r="G864" s="1497"/>
      <c r="H864" s="120">
        <f>BV864</f>
        <v/>
      </c>
      <c r="I864" s="120">
        <f>BW864</f>
        <v/>
      </c>
      <c r="J864" s="687" t="inlineStr">
        <is>
          <t>BT</t>
        </is>
      </c>
      <c r="K864" s="194" t="inlineStr">
        <is>
          <t>2.4 GHz</t>
        </is>
      </c>
      <c r="L864" s="115"/>
      <c r="M864" s="120"/>
      <c r="N864" s="119"/>
      <c r="O864" s="131"/>
      <c r="P864" s="6597"/>
      <c r="Q864" s="131"/>
      <c r="R864" s="131"/>
      <c r="S864" s="120"/>
      <c r="T864" s="120">
        <v>39</v>
      </c>
      <c r="U864" s="120">
        <v>2440</v>
      </c>
      <c r="V864" s="119"/>
      <c r="W864" s="197"/>
      <c r="X864" s="119"/>
      <c r="Y864" s="119"/>
      <c r="Z864" s="119"/>
      <c r="AA864" s="115"/>
      <c r="AB864" s="115"/>
      <c r="AC864" s="689">
        <f>IF(OR(BX$850="Close to Ear",BX$850="Close to Head"),"Head",IF(BX$850="Extremity","Extremity","Body"))</f>
        <v/>
      </c>
      <c r="AD864" s="690">
        <f>CA864</f>
        <v/>
      </c>
      <c r="AE864" s="688">
        <f>CB864</f>
        <v/>
      </c>
      <c r="AF864" s="115"/>
      <c r="AG864" s="808">
        <f>IF(AZ864="","N/A",IF(CQ864="Pass","P","F"))</f>
        <v/>
      </c>
      <c r="AH864" s="129"/>
      <c r="AI864" s="129"/>
      <c r="AJ864" s="129"/>
      <c r="AK864" s="119"/>
      <c r="AL864" s="115"/>
      <c r="AM864" s="119"/>
      <c r="AN864" s="119"/>
      <c r="AO864" s="692"/>
      <c r="AP864" s="692"/>
      <c r="AQ864" s="692"/>
      <c r="AR864" s="692"/>
      <c r="AS864" s="692"/>
      <c r="AT864" s="691">
        <f>CE864</f>
        <v/>
      </c>
      <c r="AU864" s="691">
        <f>CF864</f>
        <v/>
      </c>
      <c r="AV864" s="813"/>
      <c r="AW864" s="813"/>
      <c r="AX864" s="197">
        <f>CZ864</f>
        <v/>
      </c>
      <c r="AY864" s="197">
        <f>DE864</f>
        <v/>
      </c>
      <c r="AZ864" s="3379">
        <f>CO864</f>
        <v/>
      </c>
      <c r="BA864" s="3380"/>
      <c r="BB864" s="197">
        <f>CP864</f>
        <v/>
      </c>
      <c r="BC864" s="813"/>
      <c r="BD864" s="197">
        <f>CR864</f>
        <v/>
      </c>
      <c r="BE864" s="121">
        <f>CS864</f>
        <v/>
      </c>
      <c r="BF864" s="122">
        <f>CT864*60</f>
        <v/>
      </c>
      <c r="BG864" s="121">
        <f>BE864</f>
        <v/>
      </c>
      <c r="BH864" s="122">
        <f>CU864*60</f>
        <v/>
      </c>
      <c r="BI864" s="122">
        <f>CV864</f>
        <v/>
      </c>
      <c r="BJ864" s="117"/>
      <c r="BK864" s="812">
        <f>Overview!$E$7</f>
        <v/>
      </c>
      <c r="BL864" s="117"/>
      <c r="BM864" s="836">
        <f>CW864</f>
        <v/>
      </c>
      <c r="BN864" s="812">
        <f>Overview!$P$153</f>
        <v/>
      </c>
      <c r="BO864" s="117" t="inlineStr">
        <is>
          <t>Modo: BR/EDR</t>
        </is>
      </c>
      <c r="BP864" s="117"/>
      <c r="BQ864" s="115"/>
      <c r="BR864" s="1478"/>
      <c r="BS864" s="1548"/>
      <c r="BT864" s="1978" t="inlineStr">
        <is>
          <t>BT</t>
        </is>
      </c>
      <c r="BU864" s="1979" t="inlineStr">
        <is>
          <t>2.4 GHz</t>
        </is>
      </c>
      <c r="BV864" s="632">
        <f>Overview!$H$29</f>
        <v/>
      </c>
      <c r="BW864" s="2010"/>
      <c r="BX864" s="1985"/>
      <c r="BY864" s="670"/>
      <c r="BZ864" s="2011"/>
      <c r="CA864" s="670" t="inlineStr">
        <is>
          <t>Accesorio 1: Funda</t>
        </is>
      </c>
      <c r="CB864" s="201">
        <v>0</v>
      </c>
      <c r="CC864" s="551">
        <f>IF(COUNT('Conducted BT-Custom'!$AH$3:$AH$7)=0,39,INDEX('Conducted BT-Custom'!$T$3:$T$7,MATCH(MAX('Conducted BT-Custom'!$AH$3:$AH$7),'Conducted BT-Custom'!$AH$3:$AH$7,0)))</f>
        <v>39</v>
      </c>
      <c r="CD864" s="551">
        <f>IF(COUNT('Conducted BT-Custom'!$AH$3:$AH$7)=0,2440,INDEX('Conducted BT-Custom'!$U$3:$U$7,MATCH(MAX('Conducted BT-Custom'!$AH$3:$AH$7),'Conducted BT-Custom'!$AH$3:$AH$7,0)))</f>
        <v>2440</v>
      </c>
      <c r="CE864" s="2018"/>
      <c r="CF864" s="1972"/>
      <c r="CG864" s="393" t="str">
        <f>IF(OR($BY$819="",$BY$819=""),"",$BY$819)</f>
        <v/>
      </c>
      <c r="CH864" s="393">
        <f>BZ864</f>
        <v/>
      </c>
      <c r="CI864" s="393">
        <f>CA864</f>
        <v/>
      </c>
      <c r="CJ864" s="2198"/>
      <c r="CK864" s="1973"/>
      <c r="CL864" s="212">
        <f>IF(CF864=""," ",IF(ABS(CE864-CF864)&lt;=0.125,"Valid","Not valid"))</f>
        <v/>
      </c>
      <c r="CM864" s="213">
        <f> IF(CE864="","",IF(AND(CE864&lt;&gt;"",CF864=""),IF(CE864&gt;=1,"Medir+Sig Max","No"),IF(CF864&lt;&gt;"",IF(CF864&gt;=1,"Medir+Sig Max","No"),"")))</f>
        <v/>
      </c>
      <c r="CN864" s="1794"/>
      <c r="CO864" s="221">
        <f>IF(CK864="",IF(AND(CE864="",CF864=""),"",IF(CF864="",IF(DE864&gt;1,ROUND(DE864*CE864,3),CE864),IF(DE864&gt;1,ROUND(DE864*CF864,3),CF864))),IF(AND(CE864="",CF864=""),"",IF(CF864="",IF(DE864&gt;1,ROUND(DE864*CE864*(1/(CK864)),3),CE864*(1/(CK864))),IF(DE864&gt;1,ROUND(DE864*CF864*(1/(CK864)),3),CF864*(1/(CK864))))))</f>
        <v/>
      </c>
      <c r="CP864" s="2048">
        <f>IF(COUNTIF(Overview!K12:K14,TRUE)&gt;0,2,IF(COUNTIF(Overview!L12:L14,TRUE)&gt;0,4,0))</f>
        <v/>
      </c>
      <c r="CQ864" s="1473">
        <f>IF(CO864="","",IF(CO864&gt;CP864,"Fail","Pass"))</f>
        <v/>
      </c>
      <c r="CR864" s="1482"/>
      <c r="CS864" s="1566">
        <f>MyTimestamp(CO864)</f>
        <v/>
      </c>
      <c r="CT864" s="1535">
        <f>IF(CE864="",0,15)+IF(CF864="",0,15)</f>
        <v/>
      </c>
      <c r="CU864" s="1536">
        <f>IF(CT864=0,0,2)</f>
        <v/>
      </c>
      <c r="CV864" s="861"/>
      <c r="CW864" s="861"/>
      <c r="CX864" s="2038"/>
      <c r="CY864" s="2050"/>
      <c r="CZ864" s="1545">
        <f>10^(CJ864/20)*100-100</f>
        <v/>
      </c>
      <c r="DA864" s="1360"/>
      <c r="DB864" s="764"/>
      <c r="DC864" s="1316">
        <f>IF(DA864="","",10^(DA864/10))</f>
        <v/>
      </c>
      <c r="DD864" s="1447">
        <f>IF(ISNUMBER(DB864)=FALSE,"",10^(DB864/10))</f>
        <v/>
      </c>
      <c r="DE864" s="1545">
        <f>IF(AND(ISNUMBER(DC864),ISNUMBER(DD864)),IF(DC864/DD864&gt;1,ROUND((DC864)/DD864,3),1),1)</f>
        <v/>
      </c>
      <c r="DF864" s="1541"/>
      <c r="DG864" s="1541"/>
      <c r="DH864" s="1541"/>
      <c r="DI864" s="1541"/>
      <c r="DJ864" s="1541"/>
      <c r="DK864" s="1541"/>
      <c r="DL864" s="1541"/>
      <c r="DM864" s="1541"/>
      <c r="DN864" s="1541"/>
      <c r="DO864" s="1541"/>
      <c r="DP864" s="1541"/>
      <c r="DQ864" s="1541"/>
      <c r="DR864" s="1541"/>
    </row>
    <row r="865" ht="12.75" x14ac:dyDescent="0.2">
      <c r="A865" s="1541"/>
      <c r="B865" s="1541"/>
      <c r="C865"/>
      <c r="D865" s="130">
        <f>IF(BX$865="Close to Ear","EN 62209-1","EN 62209-2")</f>
        <v/>
      </c>
      <c r="E865" s="130">
        <f>IF(CG865="Close to Ear","2016","2010/A1:2019")</f>
        <v/>
      </c>
      <c r="F865" s="1488" t="inlineStr">
        <is>
          <t>5.6</t>
        </is>
      </c>
      <c r="G865" s="1497"/>
      <c r="H865" s="120">
        <f>BV865</f>
        <v/>
      </c>
      <c r="I865" s="120">
        <f>BW865</f>
        <v/>
      </c>
      <c r="J865" s="687" t="inlineStr">
        <is>
          <t>BT</t>
        </is>
      </c>
      <c r="K865" s="194" t="inlineStr">
        <is>
          <t>2.4 GHz</t>
        </is>
      </c>
      <c r="L865" s="115"/>
      <c r="M865" s="120"/>
      <c r="N865" s="119"/>
      <c r="O865" s="131"/>
      <c r="P865" s="6597"/>
      <c r="Q865" s="131"/>
      <c r="R865" s="131"/>
      <c r="S865" s="120"/>
      <c r="T865" s="120">
        <v>39</v>
      </c>
      <c r="U865" s="120">
        <v>2440</v>
      </c>
      <c r="V865" s="119"/>
      <c r="W865" s="197"/>
      <c r="X865" s="119"/>
      <c r="Y865" s="119"/>
      <c r="Z865" s="119"/>
      <c r="AA865" s="115"/>
      <c r="AB865" s="115"/>
      <c r="AC865" s="689">
        <f>IF(OR(BX$865="Close to Ear",BX$865="Close to Head"),"Head",IF(BX$865="Extremity","Extremity","Body"))</f>
        <v/>
      </c>
      <c r="AD865" s="690">
        <f>CA865</f>
        <v/>
      </c>
      <c r="AE865" s="688">
        <f>CB865</f>
        <v/>
      </c>
      <c r="AF865" s="115"/>
      <c r="AG865" s="808">
        <f>IF(AZ865="","N/A",IF(CQ865="Pass","P","F"))</f>
        <v/>
      </c>
      <c r="AH865" s="129"/>
      <c r="AI865" s="129"/>
      <c r="AJ865" s="129"/>
      <c r="AK865" s="119"/>
      <c r="AL865" s="115"/>
      <c r="AM865" s="119"/>
      <c r="AN865" s="119"/>
      <c r="AO865" s="692"/>
      <c r="AP865" s="692"/>
      <c r="AQ865" s="692"/>
      <c r="AR865" s="692"/>
      <c r="AS865" s="692"/>
      <c r="AT865" s="691">
        <f>CE865</f>
        <v/>
      </c>
      <c r="AU865" s="691">
        <f>CF865</f>
        <v/>
      </c>
      <c r="AV865" s="813"/>
      <c r="AW865" s="813"/>
      <c r="AX865" s="197">
        <f>CZ865</f>
        <v/>
      </c>
      <c r="AY865" s="197">
        <f>DE865</f>
        <v/>
      </c>
      <c r="AZ865" s="3379">
        <f>CO865</f>
        <v/>
      </c>
      <c r="BA865" s="3380"/>
      <c r="BB865" s="197">
        <f>CP865</f>
        <v/>
      </c>
      <c r="BC865" s="813"/>
      <c r="BD865" s="197">
        <f>CR865</f>
        <v/>
      </c>
      <c r="BE865" s="121">
        <f>CS865</f>
        <v/>
      </c>
      <c r="BF865" s="122">
        <f>CT865*60</f>
        <v/>
      </c>
      <c r="BG865" s="121">
        <f>BE865</f>
        <v/>
      </c>
      <c r="BH865" s="122">
        <f>CU865*60</f>
        <v/>
      </c>
      <c r="BI865" s="122">
        <f>CV865</f>
        <v/>
      </c>
      <c r="BJ865" s="117"/>
      <c r="BK865" s="812">
        <f>Overview!$E$7</f>
        <v/>
      </c>
      <c r="BL865" s="117"/>
      <c r="BM865" s="836">
        <f>CW865</f>
        <v/>
      </c>
      <c r="BN865" s="812">
        <f>Overview!$P$153</f>
        <v/>
      </c>
      <c r="BO865" s="117" t="inlineStr">
        <is>
          <t>Modo: BR/EDR</t>
        </is>
      </c>
      <c r="BP865" s="117"/>
      <c r="BQ865" s="115"/>
      <c r="BR865" s="1478"/>
      <c r="BS865" s="1548"/>
      <c r="BT865" s="1978" t="inlineStr">
        <is>
          <t>BT</t>
        </is>
      </c>
      <c r="BU865" s="1979" t="inlineStr">
        <is>
          <t>2.4 GHz</t>
        </is>
      </c>
      <c r="BV865" s="632">
        <f>Overview!$H$30</f>
        <v/>
      </c>
      <c r="BW865" s="2010"/>
      <c r="BX865" s="8330" t="inlineStr">
        <is>
          <t>Close to ear</t>
        </is>
      </c>
      <c r="BY865" s="958"/>
      <c r="BZ865" s="2210"/>
      <c r="CA865" s="2012" t="inlineStr">
        <is>
          <t>Left Cheek</t>
        </is>
      </c>
      <c r="CB865" s="200">
        <v>0</v>
      </c>
      <c r="CC865" s="668">
        <f>IF(COUNT('Conducted BT-Custom'!$AH$3:$AH$7)=0,39,INDEX('Conducted BT-Custom'!$T$3:$T$7,MATCH(MAX('Conducted BT-Custom'!$AH$3:$AH$7),'Conducted BT-Custom'!$AH$3:$AH$7,0)))</f>
        <v>39</v>
      </c>
      <c r="CD865" s="668">
        <f>IF(COUNT('Conducted BT-Custom'!$AH$3:$AH$7)=0,2440,INDEX('Conducted BT-Custom'!$U$3:$U$7,MATCH(MAX('Conducted BT-Custom'!$AH$3:$AH$7),'Conducted BT-Custom'!$AH$3:$AH$7,0)))</f>
        <v>2440</v>
      </c>
      <c r="CE865" s="2013"/>
      <c r="CF865" s="1966"/>
      <c r="CG865" s="392" t="str">
        <f>IF(OR($BY$819="",$BY$819=""),"",$BY$819)</f>
        <v/>
      </c>
      <c r="CH865" s="392">
        <f>BZ865</f>
        <v/>
      </c>
      <c r="CI865" s="392">
        <f>CA865</f>
        <v/>
      </c>
      <c r="CJ865" s="1528"/>
      <c r="CK865" s="1967"/>
      <c r="CL865" s="209">
        <f>IF(CF865=""," ",IF(ABS(CE865-CF865)&lt;=0.125,"Valid","Not valid"))</f>
        <v/>
      </c>
      <c r="CM865" s="210">
        <f> IF(CE865="","",IF(AND(CE865&lt;&gt;"",CF865=""),IF(CE865&gt;=1,"Medir+Sig Max","No"),IF(CF865&lt;&gt;"",IF(CF865&gt;=1,"Medir+Sig Max","No"),"")))</f>
        <v/>
      </c>
      <c r="CN865" s="1792"/>
      <c r="CO865" s="358">
        <f>IF(CK865="",IF(AND(CE865="",CF865=""),"",IF(CF865="",IF(DE865&gt;1,ROUND(DE865*CE865,3),CE865),IF(DE865&gt;1,ROUND(DE865*CF865,3),CF865))),IF(AND(CE865="",CF865=""),"",IF(CF865="",IF(DE865&gt;1,ROUND(DE865*CE865*(1/(CK865)),3),CE865*(1/(CK865))),IF(DE865&gt;1,ROUND(DE865*CF865*(1/(CK865)),3),CF865*(1/(CK865))))))</f>
        <v/>
      </c>
      <c r="CP865" s="2211">
        <f>IF(COUNTIF(Overview!K12:K14,TRUE)&gt;0,2,IF(COUNTIF(Overview!L12:L14,TRUE)&gt;0,4,0))</f>
        <v/>
      </c>
      <c r="CQ865" s="1475">
        <f>IF(CO865="","",IF(CO865&gt;CP865,"Fail","Pass"))</f>
        <v/>
      </c>
      <c r="CR865" s="1480"/>
      <c r="CS865" s="2002">
        <f>MyTimestamp(CO865)</f>
        <v/>
      </c>
      <c r="CT865" s="1533">
        <f>IF(CE865="",0,15)+IF(CF865="",0,15)</f>
        <v/>
      </c>
      <c r="CU865" s="1534">
        <f>IF(CT865=0,0,2)</f>
        <v/>
      </c>
      <c r="CV865" s="860"/>
      <c r="CW865" s="860"/>
      <c r="CX865" s="2038"/>
      <c r="CY865" s="2049"/>
      <c r="CZ865" s="1544">
        <f>10^(CJ865/20)*100-100</f>
        <v/>
      </c>
      <c r="DA865" s="1360"/>
      <c r="DB865" s="1468"/>
      <c r="DC865" s="1316">
        <f>IF(DA865="","",10^(DA865/10))</f>
        <v/>
      </c>
      <c r="DD865" s="1446">
        <f>IF(ISNUMBER(DB865)=FALSE,"",10^(DB865/10))</f>
        <v/>
      </c>
      <c r="DE865" s="1544">
        <f>IF(AND(ISNUMBER(DC865),ISNUMBER(DD865)),IF(DC865/DD865&gt;1,ROUND((DC865)/DD865,3),1),1)</f>
        <v/>
      </c>
      <c r="DF865" s="1541"/>
      <c r="DG865" s="1541"/>
      <c r="DH865" s="1541"/>
      <c r="DI865" s="1541"/>
      <c r="DJ865" s="1541"/>
      <c r="DK865" s="1541"/>
      <c r="DL865" s="1541"/>
      <c r="DM865" s="1541"/>
      <c r="DN865" s="1541"/>
      <c r="DO865" s="1541"/>
      <c r="DP865" s="1541"/>
      <c r="DQ865" s="1541"/>
      <c r="DR865" s="1541"/>
    </row>
    <row r="866" ht="12.75" x14ac:dyDescent="0.2">
      <c r="A866" s="1541"/>
      <c r="B866" s="1541"/>
      <c r="C866"/>
      <c r="D866" s="130">
        <f>IF(BX$865="Close to Ear","EN 62209-1","EN 62209-2")</f>
        <v/>
      </c>
      <c r="E866" s="130">
        <f>IF(CG866="Close to Ear","2016","2010/A1:2019")</f>
        <v/>
      </c>
      <c r="F866" s="1488" t="inlineStr">
        <is>
          <t>5.6</t>
        </is>
      </c>
      <c r="G866" s="1497"/>
      <c r="H866" s="120">
        <f>BV866</f>
        <v/>
      </c>
      <c r="I866" s="120">
        <f>BW866</f>
        <v/>
      </c>
      <c r="J866" s="687" t="inlineStr">
        <is>
          <t>BT</t>
        </is>
      </c>
      <c r="K866" s="194" t="inlineStr">
        <is>
          <t>2.4 GHz</t>
        </is>
      </c>
      <c r="L866" s="115"/>
      <c r="M866" s="120"/>
      <c r="N866" s="119"/>
      <c r="O866" s="131"/>
      <c r="P866" s="6597"/>
      <c r="Q866" s="131"/>
      <c r="R866" s="131"/>
      <c r="S866" s="120"/>
      <c r="T866" s="120">
        <v>39</v>
      </c>
      <c r="U866" s="120">
        <v>2440</v>
      </c>
      <c r="V866" s="119"/>
      <c r="W866" s="197"/>
      <c r="X866" s="119"/>
      <c r="Y866" s="119"/>
      <c r="Z866" s="119"/>
      <c r="AA866" s="115"/>
      <c r="AB866" s="115"/>
      <c r="AC866" s="689">
        <f>IF(OR(BX$865="Close to Ear",BX$865="Close to Head"),"Head",IF(BX$865="Extremity","Extremity","Body"))</f>
        <v/>
      </c>
      <c r="AD866" s="690">
        <f>CA866</f>
        <v/>
      </c>
      <c r="AE866" s="688">
        <f>CB866</f>
        <v/>
      </c>
      <c r="AF866" s="115"/>
      <c r="AG866" s="808">
        <f>IF(AZ866="","N/A",IF(CQ866="Pass","P","F"))</f>
        <v/>
      </c>
      <c r="AH866" s="129"/>
      <c r="AI866" s="129"/>
      <c r="AJ866" s="129"/>
      <c r="AK866" s="119"/>
      <c r="AL866" s="115"/>
      <c r="AM866" s="119"/>
      <c r="AN866" s="119"/>
      <c r="AO866" s="692"/>
      <c r="AP866" s="692"/>
      <c r="AQ866" s="692"/>
      <c r="AR866" s="692"/>
      <c r="AS866" s="692"/>
      <c r="AT866" s="691">
        <f>CE866</f>
        <v/>
      </c>
      <c r="AU866" s="691">
        <f>CF866</f>
        <v/>
      </c>
      <c r="AV866" s="813"/>
      <c r="AW866" s="813"/>
      <c r="AX866" s="197">
        <f>CZ866</f>
        <v/>
      </c>
      <c r="AY866" s="197">
        <f>DE866</f>
        <v/>
      </c>
      <c r="AZ866" s="3379">
        <f>CO866</f>
        <v/>
      </c>
      <c r="BA866" s="3380"/>
      <c r="BB866" s="197">
        <f>CP866</f>
        <v/>
      </c>
      <c r="BC866" s="813"/>
      <c r="BD866" s="197">
        <f>CR866</f>
        <v/>
      </c>
      <c r="BE866" s="121">
        <f>CS866</f>
        <v/>
      </c>
      <c r="BF866" s="122">
        <f>CT866*60</f>
        <v/>
      </c>
      <c r="BG866" s="121">
        <f>BE866</f>
        <v/>
      </c>
      <c r="BH866" s="122">
        <f>CU866*60</f>
        <v/>
      </c>
      <c r="BI866" s="122">
        <f>CV866</f>
        <v/>
      </c>
      <c r="BJ866" s="117"/>
      <c r="BK866" s="812">
        <f>Overview!$E$7</f>
        <v/>
      </c>
      <c r="BL866" s="117"/>
      <c r="BM866" s="836">
        <f>CW866</f>
        <v/>
      </c>
      <c r="BN866" s="812">
        <f>Overview!$P$153</f>
        <v/>
      </c>
      <c r="BO866" s="117" t="inlineStr">
        <is>
          <t>Modo: BR/EDR</t>
        </is>
      </c>
      <c r="BP866" s="117"/>
      <c r="BQ866" s="115"/>
      <c r="BR866" s="1478"/>
      <c r="BS866" s="1548"/>
      <c r="BT866" s="1978" t="inlineStr">
        <is>
          <t>BT</t>
        </is>
      </c>
      <c r="BU866" s="1979" t="inlineStr">
        <is>
          <t>2.4 GHz</t>
        </is>
      </c>
      <c r="BV866" s="632">
        <f>Overview!$H$30</f>
        <v/>
      </c>
      <c r="BW866" s="2010"/>
      <c r="BX866" s="1978"/>
      <c r="BY866" s="959"/>
      <c r="BZ866" s="2011"/>
      <c r="CA866" s="2012" t="inlineStr">
        <is>
          <t>Left Tilt</t>
        </is>
      </c>
      <c r="CB866" s="200">
        <v>0</v>
      </c>
      <c r="CC866" s="668">
        <f>IF(COUNT('Conducted BT-Custom'!$AH$3:$AH$7)=0,39,INDEX('Conducted BT-Custom'!$T$3:$T$7,MATCH(MAX('Conducted BT-Custom'!$AH$3:$AH$7),'Conducted BT-Custom'!$AH$3:$AH$7,0)))</f>
        <v>39</v>
      </c>
      <c r="CD866" s="668">
        <f>IF(COUNT('Conducted BT-Custom'!$AH$3:$AH$7)=0,2440,INDEX('Conducted BT-Custom'!$U$3:$U$7,MATCH(MAX('Conducted BT-Custom'!$AH$3:$AH$7),'Conducted BT-Custom'!$AH$3:$AH$7,0)))</f>
        <v>2440</v>
      </c>
      <c r="CE866" s="2013"/>
      <c r="CF866" s="1966"/>
      <c r="CG866" s="392" t="str">
        <f>IF(OR($BY$819="",$BY$819=""),"",$BY$819)</f>
        <v/>
      </c>
      <c r="CH866" s="392">
        <f>BZ866</f>
        <v/>
      </c>
      <c r="CI866" s="392">
        <f>CA866</f>
        <v/>
      </c>
      <c r="CJ866" s="1528"/>
      <c r="CK866" s="1967"/>
      <c r="CL866" s="209">
        <f>IF(CF866=""," ",IF(ABS(CE866-CF866)&lt;=0.125,"Valid","Not valid"))</f>
        <v/>
      </c>
      <c r="CM866" s="210">
        <f> IF(CE866="","",IF(AND(CE866&lt;&gt;"",CF866=""),IF(CE866&gt;=1,"Medir+Sig Max","No"),IF(CF866&lt;&gt;"",IF(CF866&gt;=1,"Medir+Sig Max","No"),"")))</f>
        <v/>
      </c>
      <c r="CN866" s="1792"/>
      <c r="CO866" s="358">
        <f>IF(CK866="",IF(AND(CE866="",CF866=""),"",IF(CF866="",IF(DE866&gt;1,ROUND(DE866*CE866,3),CE866),IF(DE866&gt;1,ROUND(DE866*CF866,3),CF866))),IF(AND(CE866="",CF866=""),"",IF(CF866="",IF(DE866&gt;1,ROUND(DE866*CE866*(1/(CK866)),3),CE866*(1/(CK866))),IF(DE866&gt;1,ROUND(DE866*CF866*(1/(CK866)),3),CF866*(1/(CK866))))))</f>
        <v/>
      </c>
      <c r="CP866" s="2211">
        <f>IF(COUNTIF(Overview!K12:K14,TRUE)&gt;0,2,IF(COUNTIF(Overview!L12:L14,TRUE)&gt;0,4,0))</f>
        <v/>
      </c>
      <c r="CQ866" s="1475">
        <f>IF(CO866="","",IF(CO866&gt;CP866,"Fail","Pass"))</f>
        <v/>
      </c>
      <c r="CR866" s="1481"/>
      <c r="CS866" s="2002">
        <f>MyTimestamp(CO866)</f>
        <v/>
      </c>
      <c r="CT866" s="1533">
        <f>IF(CE866="",0,15)+IF(CF866="",0,15)</f>
        <v/>
      </c>
      <c r="CU866" s="1534">
        <f>IF(CT866=0,0,2)</f>
        <v/>
      </c>
      <c r="CV866" s="860"/>
      <c r="CW866" s="860"/>
      <c r="CX866" s="2038"/>
      <c r="CY866" s="2049"/>
      <c r="CZ866" s="1544">
        <f>10^(CJ866/20)*100-100</f>
        <v/>
      </c>
      <c r="DA866" s="1360"/>
      <c r="DB866" s="1468"/>
      <c r="DC866" s="1316">
        <f>IF(DA866="","",10^(DA866/10))</f>
        <v/>
      </c>
      <c r="DD866" s="1446">
        <f>IF(ISNUMBER(DB866)=FALSE,"",10^(DB866/10))</f>
        <v/>
      </c>
      <c r="DE866" s="1544">
        <f>IF(AND(ISNUMBER(DC866),ISNUMBER(DD866)),IF(DC866/DD866&gt;1,ROUND((DC866)/DD866,3),1),1)</f>
        <v/>
      </c>
      <c r="DF866" s="1541"/>
      <c r="DG866" s="1541"/>
      <c r="DH866" s="1541"/>
      <c r="DI866" s="1541"/>
      <c r="DJ866" s="1541"/>
      <c r="DK866" s="1541"/>
      <c r="DL866" s="1541"/>
      <c r="DM866" s="1541"/>
      <c r="DN866" s="1541"/>
      <c r="DO866" s="1541"/>
      <c r="DP866" s="1541"/>
      <c r="DQ866" s="1541"/>
      <c r="DR866" s="1541"/>
    </row>
    <row r="867" ht="12.75" x14ac:dyDescent="0.2">
      <c r="A867" s="1541"/>
      <c r="B867" s="1541"/>
      <c r="C867"/>
      <c r="D867" s="130">
        <f>IF(BX$865="Close to Ear","EN 62209-1","EN 62209-2")</f>
        <v/>
      </c>
      <c r="E867" s="130">
        <f>IF(CG867="Close to Ear","2016","2010/A1:2019")</f>
        <v/>
      </c>
      <c r="F867" s="1488" t="inlineStr">
        <is>
          <t>5.6</t>
        </is>
      </c>
      <c r="G867" s="1497"/>
      <c r="H867" s="120">
        <f>BV867</f>
        <v/>
      </c>
      <c r="I867" s="120">
        <f>BW867</f>
        <v/>
      </c>
      <c r="J867" s="687" t="inlineStr">
        <is>
          <t>BT</t>
        </is>
      </c>
      <c r="K867" s="194" t="inlineStr">
        <is>
          <t>2.4 GHz</t>
        </is>
      </c>
      <c r="L867" s="115"/>
      <c r="M867" s="120"/>
      <c r="N867" s="119"/>
      <c r="O867" s="131"/>
      <c r="P867" s="6597"/>
      <c r="Q867" s="131"/>
      <c r="R867" s="131"/>
      <c r="S867" s="120"/>
      <c r="T867" s="120">
        <v>39</v>
      </c>
      <c r="U867" s="120">
        <v>2440</v>
      </c>
      <c r="V867" s="119"/>
      <c r="W867" s="197"/>
      <c r="X867" s="119"/>
      <c r="Y867" s="119"/>
      <c r="Z867" s="119"/>
      <c r="AA867" s="115"/>
      <c r="AB867" s="115"/>
      <c r="AC867" s="689">
        <f>IF(OR(BX$865="Close to Ear",BX$865="Close to Head"),"Head",IF(BX$865="Extremity","Extremity","Body"))</f>
        <v/>
      </c>
      <c r="AD867" s="690">
        <f>CA867</f>
        <v/>
      </c>
      <c r="AE867" s="688">
        <f>CB867</f>
        <v/>
      </c>
      <c r="AF867" s="115"/>
      <c r="AG867" s="808">
        <f>IF(AZ867="","N/A",IF(CQ867="Pass","P","F"))</f>
        <v/>
      </c>
      <c r="AH867" s="129"/>
      <c r="AI867" s="129"/>
      <c r="AJ867" s="129"/>
      <c r="AK867" s="119"/>
      <c r="AL867" s="115"/>
      <c r="AM867" s="119"/>
      <c r="AN867" s="119"/>
      <c r="AO867" s="692"/>
      <c r="AP867" s="692"/>
      <c r="AQ867" s="692"/>
      <c r="AR867" s="692"/>
      <c r="AS867" s="692"/>
      <c r="AT867" s="691">
        <f>CE867</f>
        <v/>
      </c>
      <c r="AU867" s="691">
        <f>CF867</f>
        <v/>
      </c>
      <c r="AV867" s="813"/>
      <c r="AW867" s="813"/>
      <c r="AX867" s="197">
        <f>CZ867</f>
        <v/>
      </c>
      <c r="AY867" s="197">
        <f>DE867</f>
        <v/>
      </c>
      <c r="AZ867" s="3379">
        <f>CO867</f>
        <v/>
      </c>
      <c r="BA867" s="3380"/>
      <c r="BB867" s="197">
        <f>CP867</f>
        <v/>
      </c>
      <c r="BC867" s="813"/>
      <c r="BD867" s="197">
        <f>CR867</f>
        <v/>
      </c>
      <c r="BE867" s="121">
        <f>CS867</f>
        <v/>
      </c>
      <c r="BF867" s="122">
        <f>CT867*60</f>
        <v/>
      </c>
      <c r="BG867" s="121">
        <f>BE867</f>
        <v/>
      </c>
      <c r="BH867" s="122">
        <f>CU867*60</f>
        <v/>
      </c>
      <c r="BI867" s="122">
        <f>CV867</f>
        <v/>
      </c>
      <c r="BJ867" s="117"/>
      <c r="BK867" s="812">
        <f>Overview!$E$7</f>
        <v/>
      </c>
      <c r="BL867" s="117"/>
      <c r="BM867" s="836">
        <f>CW867</f>
        <v/>
      </c>
      <c r="BN867" s="812">
        <f>Overview!$P$153</f>
        <v/>
      </c>
      <c r="BO867" s="117" t="inlineStr">
        <is>
          <t>Modo: BR/EDR</t>
        </is>
      </c>
      <c r="BP867" s="117"/>
      <c r="BQ867" s="115"/>
      <c r="BR867" s="1478"/>
      <c r="BS867" s="1548"/>
      <c r="BT867" s="1984" t="inlineStr">
        <is>
          <t>BT</t>
        </is>
      </c>
      <c r="BU867" s="1980" t="inlineStr">
        <is>
          <t>2.4 GHz</t>
        </is>
      </c>
      <c r="BV867" s="628">
        <f>Overview!$H$30</f>
        <v/>
      </c>
      <c r="BW867" s="2010"/>
      <c r="BX867" s="1984"/>
      <c r="BY867" s="632"/>
      <c r="BZ867" s="2011"/>
      <c r="CA867" s="2012" t="inlineStr">
        <is>
          <t>Right Cheek</t>
        </is>
      </c>
      <c r="CB867" s="200">
        <v>0</v>
      </c>
      <c r="CC867" s="668">
        <f>IF(COUNT('Conducted BT-Custom'!$AH$3:$AH$7)=0,39,INDEX('Conducted BT-Custom'!$T$3:$T$7,MATCH(MAX('Conducted BT-Custom'!$AH$3:$AH$7),'Conducted BT-Custom'!$AH$3:$AH$7,0)))</f>
        <v>39</v>
      </c>
      <c r="CD867" s="668">
        <f>IF(COUNT('Conducted BT-Custom'!$AH$3:$AH$7)=0,2440,INDEX('Conducted BT-Custom'!$U$3:$U$7,MATCH(MAX('Conducted BT-Custom'!$AH$3:$AH$7),'Conducted BT-Custom'!$AH$3:$AH$7,0)))</f>
        <v>2440</v>
      </c>
      <c r="CE867" s="2013"/>
      <c r="CF867" s="1966"/>
      <c r="CG867" s="392" t="str">
        <f>IF(OR($BY$819="",$BY$819=""),"",$BY$819)</f>
        <v/>
      </c>
      <c r="CH867" s="392">
        <f>BZ867</f>
        <v/>
      </c>
      <c r="CI867" s="392">
        <f>CA867</f>
        <v/>
      </c>
      <c r="CJ867" s="1528"/>
      <c r="CK867" s="1967"/>
      <c r="CL867" s="209">
        <f>IF(CF867=""," ",IF(ABS(CE867-CF867)&lt;=0.125,"Valid","Not valid"))</f>
        <v/>
      </c>
      <c r="CM867" s="210">
        <f> IF(CE867="","",IF(AND(CE867&lt;&gt;"",CF867=""),IF(CE867&gt;=1,"Medir+Sig Max","No"),IF(CF867&lt;&gt;"",IF(CF867&gt;=1,"Medir+Sig Max","No"),"")))</f>
        <v/>
      </c>
      <c r="CN867" s="1792"/>
      <c r="CO867" s="358">
        <f>IF(CK867="",IF(AND(CE867="",CF867=""),"",IF(CF867="",IF(DE867&gt;1,ROUND(DE867*CE867,3),CE867),IF(DE867&gt;1,ROUND(DE867*CF867,3),CF867))),IF(AND(CE867="",CF867=""),"",IF(CF867="",IF(DE867&gt;1,ROUND(DE867*CE867*(1/(CK867)),3),CE867*(1/(CK867))),IF(DE867&gt;1,ROUND(DE867*CF867*(1/(CK867)),3),CF867*(1/(CK867))))))</f>
        <v/>
      </c>
      <c r="CP867" s="2211">
        <f>IF(COUNTIF(Overview!K12:K14,TRUE)&gt;0,2,IF(COUNTIF(Overview!L12:L14,TRUE)&gt;0,4,0))</f>
        <v/>
      </c>
      <c r="CQ867" s="1475">
        <f>IF(CO867="","",IF(CO867&gt;CP867,"Fail","Pass"))</f>
        <v/>
      </c>
      <c r="CR867" s="1481"/>
      <c r="CS867" s="2002">
        <f>MyTimestamp(CO867)</f>
        <v/>
      </c>
      <c r="CT867" s="1533">
        <f>IF(CE867="",0,15)+IF(CF867="",0,15)</f>
        <v/>
      </c>
      <c r="CU867" s="1534">
        <f>IF(CT867=0,0,2)</f>
        <v/>
      </c>
      <c r="CV867" s="860"/>
      <c r="CW867" s="860"/>
      <c r="CX867" s="2038"/>
      <c r="CY867" s="2049"/>
      <c r="CZ867" s="1544">
        <f>10^(CJ867/20)*100-100</f>
        <v/>
      </c>
      <c r="DA867" s="1360"/>
      <c r="DB867" s="1468"/>
      <c r="DC867" s="1316">
        <f>IF(DA867="","",10^(DA867/10))</f>
        <v/>
      </c>
      <c r="DD867" s="1446">
        <f>IF(ISNUMBER(DB867)=FALSE,"",10^(DB867/10))</f>
        <v/>
      </c>
      <c r="DE867" s="1544">
        <f>IF(AND(ISNUMBER(DC867),ISNUMBER(DD867)),IF(DC867/DD867&gt;1,ROUND((DC867)/DD867,3),1),1)</f>
        <v/>
      </c>
      <c r="DF867" s="1541"/>
      <c r="DG867" s="1541"/>
      <c r="DH867" s="1541"/>
      <c r="DI867" s="1541"/>
      <c r="DJ867" s="1541"/>
      <c r="DK867" s="1541"/>
      <c r="DL867" s="1541"/>
      <c r="DM867" s="1541"/>
      <c r="DN867" s="1541"/>
      <c r="DO867" s="1541"/>
      <c r="DP867" s="1541"/>
      <c r="DQ867" s="1541"/>
      <c r="DR867" s="1541"/>
    </row>
    <row r="868" ht="12.75" x14ac:dyDescent="0.2">
      <c r="A868" s="1541"/>
      <c r="B868" s="1541"/>
      <c r="C868"/>
      <c r="D868" s="130">
        <f>IF(BX$865="Close to Ear","EN 62209-1","EN 62209-2")</f>
        <v/>
      </c>
      <c r="E868" s="130">
        <f>IF(CG868="Close to Ear","2016","2010/A1:2019")</f>
        <v/>
      </c>
      <c r="F868" s="1488" t="inlineStr">
        <is>
          <t>5.6</t>
        </is>
      </c>
      <c r="G868" s="1497"/>
      <c r="H868" s="120">
        <f>BV868</f>
        <v/>
      </c>
      <c r="I868" s="120">
        <f>BW868</f>
        <v/>
      </c>
      <c r="J868" s="687" t="inlineStr">
        <is>
          <t>BT</t>
        </is>
      </c>
      <c r="K868" s="194" t="inlineStr">
        <is>
          <t>2.4 GHz</t>
        </is>
      </c>
      <c r="L868" s="115"/>
      <c r="M868" s="120"/>
      <c r="N868" s="119"/>
      <c r="O868" s="131"/>
      <c r="P868" s="6597"/>
      <c r="Q868" s="131"/>
      <c r="R868" s="131"/>
      <c r="S868" s="120"/>
      <c r="T868" s="120">
        <v>39</v>
      </c>
      <c r="U868" s="120">
        <v>2440</v>
      </c>
      <c r="V868" s="119"/>
      <c r="W868" s="197"/>
      <c r="X868" s="119"/>
      <c r="Y868" s="119"/>
      <c r="Z868" s="119"/>
      <c r="AA868" s="115"/>
      <c r="AB868" s="115"/>
      <c r="AC868" s="689">
        <f>IF(OR(BX$865="Close to Ear",BX$865="Close to Head"),"Head",IF(BX$865="Extremity","Extremity","Body"))</f>
        <v/>
      </c>
      <c r="AD868" s="690">
        <f>CA868</f>
        <v/>
      </c>
      <c r="AE868" s="688">
        <f>CB868</f>
        <v/>
      </c>
      <c r="AF868" s="115"/>
      <c r="AG868" s="808">
        <f>IF(AZ868="","N/A",IF(CQ868="Pass","P","F"))</f>
        <v/>
      </c>
      <c r="AH868" s="129"/>
      <c r="AI868" s="129"/>
      <c r="AJ868" s="129"/>
      <c r="AK868" s="119"/>
      <c r="AL868" s="115"/>
      <c r="AM868" s="119"/>
      <c r="AN868" s="119"/>
      <c r="AO868" s="692"/>
      <c r="AP868" s="692"/>
      <c r="AQ868" s="692"/>
      <c r="AR868" s="692"/>
      <c r="AS868" s="692"/>
      <c r="AT868" s="691">
        <f>CE868</f>
        <v/>
      </c>
      <c r="AU868" s="691">
        <f>CF868</f>
        <v/>
      </c>
      <c r="AV868" s="813"/>
      <c r="AW868" s="813"/>
      <c r="AX868" s="197">
        <f>CZ868</f>
        <v/>
      </c>
      <c r="AY868" s="197">
        <f>DE868</f>
        <v/>
      </c>
      <c r="AZ868" s="3379">
        <f>CO868</f>
        <v/>
      </c>
      <c r="BA868" s="3380"/>
      <c r="BB868" s="197">
        <f>CP868</f>
        <v/>
      </c>
      <c r="BC868" s="813"/>
      <c r="BD868" s="197">
        <f>CR868</f>
        <v/>
      </c>
      <c r="BE868" s="121">
        <f>CS868</f>
        <v/>
      </c>
      <c r="BF868" s="122">
        <f>CT868*60</f>
        <v/>
      </c>
      <c r="BG868" s="121">
        <f>BE868</f>
        <v/>
      </c>
      <c r="BH868" s="122">
        <f>CU868*60</f>
        <v/>
      </c>
      <c r="BI868" s="122">
        <f>CV868</f>
        <v/>
      </c>
      <c r="BJ868" s="117"/>
      <c r="BK868" s="812">
        <f>Overview!$E$7</f>
        <v/>
      </c>
      <c r="BL868" s="117"/>
      <c r="BM868" s="836">
        <f>CW868</f>
        <v/>
      </c>
      <c r="BN868" s="812">
        <f>Overview!$P$153</f>
        <v/>
      </c>
      <c r="BO868" s="117" t="inlineStr">
        <is>
          <t>Modo: BR/EDR</t>
        </is>
      </c>
      <c r="BP868" s="117"/>
      <c r="BQ868" s="115"/>
      <c r="BR868" s="1478"/>
      <c r="BS868" s="1548"/>
      <c r="BT868" s="1978" t="inlineStr">
        <is>
          <t>BT</t>
        </is>
      </c>
      <c r="BU868" s="1979" t="inlineStr">
        <is>
          <t>2.4 GHz</t>
        </is>
      </c>
      <c r="BV868" s="632">
        <f>Overview!$H$30</f>
        <v/>
      </c>
      <c r="BW868" s="2010"/>
      <c r="BX868" s="1978"/>
      <c r="BY868" s="632"/>
      <c r="BZ868" s="2011"/>
      <c r="CA868" s="2012" t="inlineStr">
        <is>
          <t>Right Tilt</t>
        </is>
      </c>
      <c r="CB868" s="200">
        <v>0</v>
      </c>
      <c r="CC868" s="668">
        <f>IF(COUNT('Conducted BT-Custom'!$AH$3:$AH$7)=0,39,INDEX('Conducted BT-Custom'!$T$3:$T$7,MATCH(MAX('Conducted BT-Custom'!$AH$3:$AH$7),'Conducted BT-Custom'!$AH$3:$AH$7,0)))</f>
        <v>39</v>
      </c>
      <c r="CD868" s="668">
        <f>IF(COUNT('Conducted BT-Custom'!$AH$3:$AH$7)=0,2440,INDEX('Conducted BT-Custom'!$U$3:$U$7,MATCH(MAX('Conducted BT-Custom'!$AH$3:$AH$7),'Conducted BT-Custom'!$AH$3:$AH$7,0)))</f>
        <v>2440</v>
      </c>
      <c r="CE868" s="2013"/>
      <c r="CF868" s="1966"/>
      <c r="CG868" s="392" t="str">
        <f>IF(OR($BY$819="",$BY$819=""),"",$BY$819)</f>
        <v/>
      </c>
      <c r="CH868" s="392">
        <f>BZ868</f>
        <v/>
      </c>
      <c r="CI868" s="392">
        <f>CA868</f>
        <v/>
      </c>
      <c r="CJ868" s="1528"/>
      <c r="CK868" s="1967"/>
      <c r="CL868" s="209">
        <f>IF(CF868=""," ",IF(ABS(CE868-CF868)&lt;=0.125,"Valid","Not valid"))</f>
        <v/>
      </c>
      <c r="CM868" s="210">
        <f> IF(CE868="","",IF(AND(CE868&lt;&gt;"",CF868=""),IF(CE868&gt;=1,"Medir+Sig Max","No"),IF(CF868&lt;&gt;"",IF(CF868&gt;=1,"Medir+Sig Max","No"),"")))</f>
        <v/>
      </c>
      <c r="CN868" s="1792"/>
      <c r="CO868" s="358">
        <f>IF(CK868="",IF(AND(CE868="",CF868=""),"",IF(CF868="",IF(DE868&gt;1,ROUND(DE868*CE868,3),CE868),IF(DE868&gt;1,ROUND(DE868*CF868,3),CF868))),IF(AND(CE868="",CF868=""),"",IF(CF868="",IF(DE868&gt;1,ROUND(DE868*CE868*(1/(CK868)),3),CE868*(1/(CK868))),IF(DE868&gt;1,ROUND(DE868*CF868*(1/(CK868)),3),CF868*(1/(CK868))))))</f>
        <v/>
      </c>
      <c r="CP868" s="2211">
        <f>IF(COUNTIF(Overview!K12:K14,TRUE)&gt;0,2,IF(COUNTIF(Overview!L12:L14,TRUE)&gt;0,4,0))</f>
        <v/>
      </c>
      <c r="CQ868" s="1475">
        <f>IF(CO868="","",IF(CO868&gt;CP868,"Fail","Pass"))</f>
        <v/>
      </c>
      <c r="CR868" s="1481"/>
      <c r="CS868" s="2002">
        <f>MyTimestamp(CO868)</f>
        <v/>
      </c>
      <c r="CT868" s="1533">
        <f>IF(CE868="",0,15)+IF(CF868="",0,15)</f>
        <v/>
      </c>
      <c r="CU868" s="1534">
        <f>IF(CT868=0,0,2)</f>
        <v/>
      </c>
      <c r="CV868" s="860"/>
      <c r="CW868" s="860"/>
      <c r="CX868" s="2038"/>
      <c r="CY868" s="2049"/>
      <c r="CZ868" s="1544">
        <f>10^(CJ868/20)*100-100</f>
        <v/>
      </c>
      <c r="DA868" s="1360"/>
      <c r="DB868" s="1468"/>
      <c r="DC868" s="1316">
        <f>IF(DA868="","",10^(DA868/10))</f>
        <v/>
      </c>
      <c r="DD868" s="1446">
        <f>IF(ISNUMBER(DB868)=FALSE,"",10^(DB868/10))</f>
        <v/>
      </c>
      <c r="DE868" s="1544">
        <f>IF(AND(ISNUMBER(DC868),ISNUMBER(DD868)),IF(DC868/DD868&gt;1,ROUND((DC868)/DD868,3),1),1)</f>
        <v/>
      </c>
      <c r="DF868" s="1541"/>
      <c r="DG868" s="1541"/>
      <c r="DH868" s="1541"/>
      <c r="DI868" s="1541"/>
      <c r="DJ868" s="1541"/>
      <c r="DK868" s="1541"/>
      <c r="DL868" s="1541"/>
      <c r="DM868" s="1541"/>
      <c r="DN868" s="1541"/>
      <c r="DO868" s="1541"/>
      <c r="DP868" s="1541"/>
      <c r="DQ868" s="1541"/>
      <c r="DR868" s="1541"/>
    </row>
    <row r="869" ht="12.75" x14ac:dyDescent="0.2">
      <c r="A869" s="1541"/>
      <c r="B869" s="1541"/>
      <c r="C869"/>
      <c r="D869" s="130">
        <f>IF(BX$865="Close to Ear","EN 62209-1","EN 62209-2")</f>
        <v/>
      </c>
      <c r="E869" s="130">
        <f>IF(CG869="Close to Ear","2016","2010/A1:2019")</f>
        <v/>
      </c>
      <c r="F869" s="1488" t="inlineStr">
        <is>
          <t>5.6</t>
        </is>
      </c>
      <c r="G869" s="1497"/>
      <c r="H869" s="120">
        <f>BV869</f>
        <v/>
      </c>
      <c r="I869" s="120">
        <f>BW869</f>
        <v/>
      </c>
      <c r="J869" s="687" t="inlineStr">
        <is>
          <t>BT</t>
        </is>
      </c>
      <c r="K869" s="194" t="inlineStr">
        <is>
          <t>2.4 GHz</t>
        </is>
      </c>
      <c r="L869" s="115"/>
      <c r="M869" s="120"/>
      <c r="N869" s="119"/>
      <c r="O869" s="131"/>
      <c r="P869" s="6597"/>
      <c r="Q869" s="131"/>
      <c r="R869" s="131"/>
      <c r="S869" s="120"/>
      <c r="T869" s="120">
        <v>39</v>
      </c>
      <c r="U869" s="120">
        <v>2440</v>
      </c>
      <c r="V869" s="119"/>
      <c r="W869" s="197"/>
      <c r="X869" s="119"/>
      <c r="Y869" s="119"/>
      <c r="Z869" s="119"/>
      <c r="AA869" s="115"/>
      <c r="AB869" s="115"/>
      <c r="AC869" s="689">
        <f>IF(OR(BX$865="Close to Ear",BX$865="Close to Head"),"Head",IF(BX$865="Extremity","Extremity","Body"))</f>
        <v/>
      </c>
      <c r="AD869" s="690">
        <f>CA869</f>
        <v/>
      </c>
      <c r="AE869" s="688">
        <f>CB869</f>
        <v/>
      </c>
      <c r="AF869" s="115"/>
      <c r="AG869" s="808">
        <f>IF(AZ869="","N/A",IF(CQ869="Pass","P","F"))</f>
        <v/>
      </c>
      <c r="AH869" s="129"/>
      <c r="AI869" s="129"/>
      <c r="AJ869" s="129"/>
      <c r="AK869" s="119"/>
      <c r="AL869" s="115"/>
      <c r="AM869" s="119"/>
      <c r="AN869" s="119"/>
      <c r="AO869" s="692"/>
      <c r="AP869" s="692"/>
      <c r="AQ869" s="692"/>
      <c r="AR869" s="692"/>
      <c r="AS869" s="692"/>
      <c r="AT869" s="691">
        <f>CE869</f>
        <v/>
      </c>
      <c r="AU869" s="691">
        <f>CF869</f>
        <v/>
      </c>
      <c r="AV869" s="813"/>
      <c r="AW869" s="813"/>
      <c r="AX869" s="197">
        <f>CZ869</f>
        <v/>
      </c>
      <c r="AY869" s="197">
        <f>DE869</f>
        <v/>
      </c>
      <c r="AZ869" s="3379">
        <f>CO869</f>
        <v/>
      </c>
      <c r="BA869" s="3380"/>
      <c r="BB869" s="197">
        <f>CP869</f>
        <v/>
      </c>
      <c r="BC869" s="813"/>
      <c r="BD869" s="197">
        <f>CR869</f>
        <v/>
      </c>
      <c r="BE869" s="121">
        <f>CS869</f>
        <v/>
      </c>
      <c r="BF869" s="122">
        <f>CT869*60</f>
        <v/>
      </c>
      <c r="BG869" s="121">
        <f>BE869</f>
        <v/>
      </c>
      <c r="BH869" s="122">
        <f>CU869*60</f>
        <v/>
      </c>
      <c r="BI869" s="122">
        <f>CV869</f>
        <v/>
      </c>
      <c r="BJ869" s="117"/>
      <c r="BK869" s="812">
        <f>Overview!$E$7</f>
        <v/>
      </c>
      <c r="BL869" s="117"/>
      <c r="BM869" s="836">
        <f>CW869</f>
        <v/>
      </c>
      <c r="BN869" s="812">
        <f>Overview!$P$153</f>
        <v/>
      </c>
      <c r="BO869" s="117" t="inlineStr">
        <is>
          <t>Modo: BR/EDR</t>
        </is>
      </c>
      <c r="BP869" s="117"/>
      <c r="BQ869" s="115"/>
      <c r="BR869" s="1478"/>
      <c r="BS869" s="1548"/>
      <c r="BT869" s="1978" t="inlineStr">
        <is>
          <t>BT</t>
        </is>
      </c>
      <c r="BU869" s="1979" t="inlineStr">
        <is>
          <t>2.4 GHz</t>
        </is>
      </c>
      <c r="BV869" s="632">
        <f>Overview!$H$30</f>
        <v/>
      </c>
      <c r="BW869" s="2010"/>
      <c r="BX869" s="1978"/>
      <c r="BY869" s="670"/>
      <c r="BZ869" s="2011"/>
      <c r="CA869" s="670" t="str">
        <f>IF(COUNT(CF865:CF868)=0,IF(COUNT(CE865:CE868)=0,"TBD",VLOOKUP(MAX(CE865:CE868),CE865:CI868,5,FALSE)),VLOOKUP(MAX(CF865:CF868),CF865:CI868,4,FALSE))</f>
        <v>TBD</v>
      </c>
      <c r="CB869" s="200">
        <v>0</v>
      </c>
      <c r="CC869" s="551">
        <f>IF(COUNT('Conducted BT-Custom'!$AH$3:$AH$7)=0,39,INDEX('Conducted BT-Custom'!$T$3:$T$7,MATCH(MAX('Conducted BT-Custom'!$AH$3:$AH$7),'Conducted BT-Custom'!$AH$3:$AH$7,0)))</f>
        <v>39</v>
      </c>
      <c r="CD869" s="551">
        <f>IF(COUNT('Conducted BT-Custom'!$AH$3:$AH$7)=0,2440,INDEX('Conducted BT-Custom'!$U$3:$U$7,MATCH(MAX('Conducted BT-Custom'!$AH$3:$AH$7),'Conducted BT-Custom'!$AH$3:$AH$7,0)))</f>
        <v>2440</v>
      </c>
      <c r="CE869" s="2013"/>
      <c r="CF869" s="1966"/>
      <c r="CG869" s="392" t="str">
        <f>IF(OR($BY$819="",$BY$819=""),"",$BY$819)</f>
        <v/>
      </c>
      <c r="CH869" s="392">
        <f>BZ869</f>
        <v/>
      </c>
      <c r="CI869" s="392">
        <f>CA869</f>
        <v/>
      </c>
      <c r="CJ869" s="1528"/>
      <c r="CK869" s="1967"/>
      <c r="CL869" s="209">
        <f>IF(CF869=""," ",IF(ABS(CE869-CF869)&lt;=0.125,"Valid","Not valid"))</f>
        <v/>
      </c>
      <c r="CM869" s="210">
        <f> IF(CE869="","",IF(AND(CE869&lt;&gt;"",CF869=""),IF(CE869&gt;=1,"Medir+Sig Max","No"),IF(CF869&lt;&gt;"",IF(CF869&gt;=1,"Medir+Sig Max","No"),"")))</f>
        <v/>
      </c>
      <c r="CN869" s="1792"/>
      <c r="CO869" s="358">
        <f>IF(CK869="",IF(AND(CE869="",CF869=""),"",IF(CF869="",IF(DE869&gt;1,ROUND(DE869*CE869,3),CE869),IF(DE869&gt;1,ROUND(DE869*CF869,3),CF869))),IF(AND(CE869="",CF869=""),"",IF(CF869="",IF(DE869&gt;1,ROUND(DE869*CE869*(1/(CK869)),3),CE869*(1/(CK869))),IF(DE869&gt;1,ROUND(DE869*CF869*(1/(CK869)),3),CF869*(1/(CK869))))))</f>
        <v/>
      </c>
      <c r="CP869" s="2211">
        <f>IF(COUNTIF(Overview!K12:K14,TRUE)&gt;0,2,IF(COUNTIF(Overview!L12:L14,TRUE)&gt;0,4,0))</f>
        <v/>
      </c>
      <c r="CQ869" s="1475">
        <f>IF(CO869="","",IF(CO869&gt;CP869,"Fail","Pass"))</f>
        <v/>
      </c>
      <c r="CR869" s="1481"/>
      <c r="CS869" s="2002">
        <f>MyTimestamp(CO869)</f>
        <v/>
      </c>
      <c r="CT869" s="1533">
        <f>IF(CE869="",0,15)+IF(CF869="",0,15)</f>
        <v/>
      </c>
      <c r="CU869" s="1534">
        <f>IF(CT869=0,0,2)</f>
        <v/>
      </c>
      <c r="CV869" s="860"/>
      <c r="CW869" s="860"/>
      <c r="CX869" s="2038"/>
      <c r="CY869" s="2049"/>
      <c r="CZ869" s="1544">
        <f>10^(CJ869/20)*100-100</f>
        <v/>
      </c>
      <c r="DA869" s="1360"/>
      <c r="DB869" s="1455"/>
      <c r="DC869" s="1316">
        <f>IF(DA869="","",10^(DA869/10))</f>
        <v/>
      </c>
      <c r="DD869" s="1446">
        <f>IF(ISNUMBER(DB869)=FALSE,"",10^(DB869/10))</f>
        <v/>
      </c>
      <c r="DE869" s="1544">
        <f>IF(AND(ISNUMBER(DC869),ISNUMBER(DD869)),IF(DC869/DD869&gt;1,ROUND((DC869)/DD869,3),1),1)</f>
        <v/>
      </c>
      <c r="DF869" s="1541"/>
      <c r="DG869" s="1541"/>
      <c r="DH869" s="1541"/>
      <c r="DI869" s="1541"/>
      <c r="DJ869" s="1541"/>
      <c r="DK869" s="1541"/>
      <c r="DL869" s="1541"/>
      <c r="DM869" s="1541"/>
      <c r="DN869" s="1541"/>
      <c r="DO869" s="1541"/>
      <c r="DP869" s="1541"/>
      <c r="DQ869" s="1541"/>
      <c r="DR869" s="1541"/>
    </row>
    <row r="870" ht="12.75" x14ac:dyDescent="0.2">
      <c r="A870" s="1541"/>
      <c r="B870" s="1541"/>
      <c r="C870"/>
      <c r="D870" s="130">
        <f>IF(BX$865="Close to Ear","EN 62209-1","EN 62209-2")</f>
        <v/>
      </c>
      <c r="E870" s="130">
        <f>IF(CG870="Close to Ear","2016","2010/A1:2019")</f>
        <v/>
      </c>
      <c r="F870" s="1488" t="inlineStr">
        <is>
          <t>5.6</t>
        </is>
      </c>
      <c r="G870" s="1497"/>
      <c r="H870" s="120">
        <f>BV870</f>
        <v/>
      </c>
      <c r="I870" s="120">
        <f>BW870</f>
        <v/>
      </c>
      <c r="J870" s="687" t="inlineStr">
        <is>
          <t>BT</t>
        </is>
      </c>
      <c r="K870" s="194" t="inlineStr">
        <is>
          <t>2.4 GHz</t>
        </is>
      </c>
      <c r="L870" s="115"/>
      <c r="M870" s="120"/>
      <c r="N870" s="119"/>
      <c r="O870" s="131"/>
      <c r="P870" s="6597"/>
      <c r="Q870" s="131"/>
      <c r="R870" s="131"/>
      <c r="S870" s="120"/>
      <c r="T870" s="120">
        <v>39</v>
      </c>
      <c r="U870" s="120">
        <v>2440</v>
      </c>
      <c r="V870" s="119"/>
      <c r="W870" s="197"/>
      <c r="X870" s="119"/>
      <c r="Y870" s="119"/>
      <c r="Z870" s="119"/>
      <c r="AA870" s="115"/>
      <c r="AB870" s="115"/>
      <c r="AC870" s="689">
        <f>IF(OR(BX$865="Close to Ear",BX$865="Close to Head"),"Head",IF(BX$865="Extremity","Extremity","Body"))</f>
        <v/>
      </c>
      <c r="AD870" s="690">
        <f>CA870</f>
        <v/>
      </c>
      <c r="AE870" s="688">
        <f>CB870</f>
        <v/>
      </c>
      <c r="AF870" s="115"/>
      <c r="AG870" s="808">
        <f>IF(AZ870="","N/A",IF(CQ870="Pass","P","F"))</f>
        <v/>
      </c>
      <c r="AH870" s="129"/>
      <c r="AI870" s="129"/>
      <c r="AJ870" s="129"/>
      <c r="AK870" s="119"/>
      <c r="AL870" s="115"/>
      <c r="AM870" s="119"/>
      <c r="AN870" s="119"/>
      <c r="AO870" s="692"/>
      <c r="AP870" s="692"/>
      <c r="AQ870" s="692"/>
      <c r="AR870" s="692"/>
      <c r="AS870" s="692"/>
      <c r="AT870" s="691">
        <f>CE870</f>
        <v/>
      </c>
      <c r="AU870" s="691">
        <f>CF870</f>
        <v/>
      </c>
      <c r="AV870" s="813"/>
      <c r="AW870" s="813"/>
      <c r="AX870" s="197">
        <f>CZ870</f>
        <v/>
      </c>
      <c r="AY870" s="197">
        <f>DE870</f>
        <v/>
      </c>
      <c r="AZ870" s="3379">
        <f>CO870</f>
        <v/>
      </c>
      <c r="BA870" s="3380"/>
      <c r="BB870" s="197">
        <f>CP870</f>
        <v/>
      </c>
      <c r="BC870" s="813"/>
      <c r="BD870" s="197">
        <f>CR870</f>
        <v/>
      </c>
      <c r="BE870" s="121">
        <f>CS870</f>
        <v/>
      </c>
      <c r="BF870" s="122">
        <f>CT870*60</f>
        <v/>
      </c>
      <c r="BG870" s="121">
        <f>BE870</f>
        <v/>
      </c>
      <c r="BH870" s="122">
        <f>CU870*60</f>
        <v/>
      </c>
      <c r="BI870" s="122">
        <f>CV870</f>
        <v/>
      </c>
      <c r="BJ870" s="117"/>
      <c r="BK870" s="812">
        <f>Overview!$E$7</f>
        <v/>
      </c>
      <c r="BL870" s="117"/>
      <c r="BM870" s="836">
        <f>CW870</f>
        <v/>
      </c>
      <c r="BN870" s="812">
        <f>Overview!$P$153</f>
        <v/>
      </c>
      <c r="BO870" s="117" t="inlineStr">
        <is>
          <t>Modo: BR/EDR</t>
        </is>
      </c>
      <c r="BP870" s="117"/>
      <c r="BQ870" s="115"/>
      <c r="BR870" s="1478"/>
      <c r="BS870" s="1548"/>
      <c r="BT870" s="1978" t="inlineStr">
        <is>
          <t>BT</t>
        </is>
      </c>
      <c r="BU870" s="1979" t="inlineStr">
        <is>
          <t>2.4 GHz</t>
        </is>
      </c>
      <c r="BV870" s="632">
        <f>Overview!$H$30</f>
        <v/>
      </c>
      <c r="BW870" s="2010"/>
      <c r="BX870" s="1985"/>
      <c r="BY870" s="670"/>
      <c r="BZ870" s="2011"/>
      <c r="CA870" s="670" t="str">
        <f>CA869</f>
        <v>TBD</v>
      </c>
      <c r="CB870" s="200">
        <v>0</v>
      </c>
      <c r="CC870" s="551">
        <f>IF(COUNT('Conducted BT-Custom'!$AH$3:$AH$7)=0,39,INDEX('Conducted BT-Custom'!$T$3:$T$7,MATCH(MAX('Conducted BT-Custom'!$AH$3:$AH$7),'Conducted BT-Custom'!$AH$3:$AH$7,0)))</f>
        <v>39</v>
      </c>
      <c r="CD870" s="551">
        <f>IF(COUNT('Conducted BT-Custom'!$AH$3:$AH$7)=0,2440,INDEX('Conducted BT-Custom'!$U$3:$U$7,MATCH(MAX('Conducted BT-Custom'!$AH$3:$AH$7),'Conducted BT-Custom'!$AH$3:$AH$7,0)))</f>
        <v>2440</v>
      </c>
      <c r="CE870" s="2013"/>
      <c r="CF870" s="1966"/>
      <c r="CG870" s="392" t="str">
        <f>IF(OR($BY$819="",$BY$819=""),"",$BY$819)</f>
        <v/>
      </c>
      <c r="CH870" s="392">
        <f>BZ870</f>
        <v/>
      </c>
      <c r="CI870" s="392">
        <f>CA870</f>
        <v/>
      </c>
      <c r="CJ870" s="1528"/>
      <c r="CK870" s="1967"/>
      <c r="CL870" s="209">
        <f>IF(CF870=""," ",IF(ABS(CE870-CF870)&lt;=0.125,"Valid","Not valid"))</f>
        <v/>
      </c>
      <c r="CM870" s="210">
        <f> IF(CE870="","",IF(AND(CE870&lt;&gt;"",CF870=""),IF(CE870&gt;=1,"Medir+Sig Max","No"),IF(CF870&lt;&gt;"",IF(CF870&gt;=1,"Medir+Sig Max","No"),"")))</f>
        <v/>
      </c>
      <c r="CN870" s="1792"/>
      <c r="CO870" s="358">
        <f>IF(CK870="",IF(AND(CE870="",CF870=""),"",IF(CF870="",IF(DE870&gt;1,ROUND(DE870*CE870,3),CE870),IF(DE870&gt;1,ROUND(DE870*CF870,3),CF870))),IF(AND(CE870="",CF870=""),"",IF(CF870="",IF(DE870&gt;1,ROUND(DE870*CE870*(1/(CK870)),3),CE870*(1/(CK870))),IF(DE870&gt;1,ROUND(DE870*CF870*(1/(CK870)),3),CF870*(1/(CK870))))))</f>
        <v/>
      </c>
      <c r="CP870" s="2211">
        <f>IF(COUNTIF(Overview!K12:K14,TRUE)&gt;0,2,IF(COUNTIF(Overview!L12:L14,TRUE)&gt;0,4,0))</f>
        <v/>
      </c>
      <c r="CQ870" s="1475">
        <f>IF(CO870="","",IF(CO870&gt;CP870,"Fail","Pass"))</f>
        <v/>
      </c>
      <c r="CR870" s="1482"/>
      <c r="CS870" s="2002">
        <f>MyTimestamp(CO870)</f>
        <v/>
      </c>
      <c r="CT870" s="1533">
        <f>IF(CE870="",0,15)+IF(CF870="",0,15)</f>
        <v/>
      </c>
      <c r="CU870" s="1534">
        <f>IF(CT870=0,0,2)</f>
        <v/>
      </c>
      <c r="CV870" s="860"/>
      <c r="CW870" s="860"/>
      <c r="CX870" s="2038"/>
      <c r="CY870" s="2049"/>
      <c r="CZ870" s="1544">
        <f>10^(CJ870/20)*100-100</f>
        <v/>
      </c>
      <c r="DA870" s="1360"/>
      <c r="DB870" s="764"/>
      <c r="DC870" s="1316">
        <f>IF(DA870="","",10^(DA870/10))</f>
        <v/>
      </c>
      <c r="DD870" s="1446">
        <f>IF(ISNUMBER(DB870)=FALSE,"",10^(DB870/10))</f>
        <v/>
      </c>
      <c r="DE870" s="1544">
        <f>IF(AND(ISNUMBER(DC870),ISNUMBER(DD870)),IF(DC870/DD870&gt;1,ROUND((DC870)/DD870,3),1),1)</f>
        <v/>
      </c>
      <c r="DF870" s="1541"/>
      <c r="DG870" s="1541"/>
      <c r="DH870" s="1541"/>
      <c r="DI870" s="1541"/>
      <c r="DJ870" s="1541"/>
      <c r="DK870" s="1541"/>
      <c r="DL870" s="1541"/>
      <c r="DM870" s="1541"/>
      <c r="DN870" s="1541"/>
      <c r="DO870" s="1541"/>
      <c r="DP870" s="1541"/>
      <c r="DQ870" s="1541"/>
      <c r="DR870" s="1541"/>
    </row>
    <row r="871" ht="12.75" x14ac:dyDescent="0.2">
      <c r="A871" s="1541"/>
      <c r="B871" s="1541"/>
      <c r="C871"/>
      <c r="D871" s="130">
        <f>IF(BX$865="Close to Ear","EN 62209-1","EN 62209-2")</f>
        <v/>
      </c>
      <c r="E871" s="130">
        <f>IF(CG871="Close to Ear","2016","2010/A1:2019")</f>
        <v/>
      </c>
      <c r="F871" s="1488" t="inlineStr">
        <is>
          <t>5.6</t>
        </is>
      </c>
      <c r="G871" s="1497"/>
      <c r="H871" s="120">
        <f>BV871</f>
        <v/>
      </c>
      <c r="I871" s="120">
        <f>BW871</f>
        <v/>
      </c>
      <c r="J871" s="687" t="inlineStr">
        <is>
          <t>BT</t>
        </is>
      </c>
      <c r="K871" s="194" t="inlineStr">
        <is>
          <t>2.4 GHz</t>
        </is>
      </c>
      <c r="L871" s="115"/>
      <c r="M871" s="120"/>
      <c r="N871" s="119"/>
      <c r="O871" s="131"/>
      <c r="P871" s="6597"/>
      <c r="Q871" s="131"/>
      <c r="R871" s="131"/>
      <c r="S871" s="120"/>
      <c r="T871" s="120">
        <v>39</v>
      </c>
      <c r="U871" s="120">
        <v>2440</v>
      </c>
      <c r="V871" s="119"/>
      <c r="W871" s="197"/>
      <c r="X871" s="119"/>
      <c r="Y871" s="119"/>
      <c r="Z871" s="119"/>
      <c r="AA871" s="115"/>
      <c r="AB871" s="115"/>
      <c r="AC871" s="689">
        <f>IF(OR(BX$865="Close to Ear",BX$865="Close to Head"),"Head",IF(BX$865="Extremity","Extremity","Body"))</f>
        <v/>
      </c>
      <c r="AD871" s="690">
        <f>CA871</f>
        <v/>
      </c>
      <c r="AE871" s="688">
        <f>CB871</f>
        <v/>
      </c>
      <c r="AF871" s="115"/>
      <c r="AG871" s="808">
        <f>IF(AZ871="","N/A",IF(CQ871="Pass","P","F"))</f>
        <v/>
      </c>
      <c r="AH871" s="129"/>
      <c r="AI871" s="129"/>
      <c r="AJ871" s="129"/>
      <c r="AK871" s="119"/>
      <c r="AL871" s="115"/>
      <c r="AM871" s="119"/>
      <c r="AN871" s="119"/>
      <c r="AO871" s="692"/>
      <c r="AP871" s="692"/>
      <c r="AQ871" s="692"/>
      <c r="AR871" s="692"/>
      <c r="AS871" s="692"/>
      <c r="AT871" s="691">
        <f>CE871</f>
        <v/>
      </c>
      <c r="AU871" s="691">
        <f>CF871</f>
        <v/>
      </c>
      <c r="AV871" s="813"/>
      <c r="AW871" s="813"/>
      <c r="AX871" s="197">
        <f>CZ871</f>
        <v/>
      </c>
      <c r="AY871" s="197">
        <f>DE871</f>
        <v/>
      </c>
      <c r="AZ871" s="3379">
        <f>CO871</f>
        <v/>
      </c>
      <c r="BA871" s="3380"/>
      <c r="BB871" s="197">
        <f>CP871</f>
        <v/>
      </c>
      <c r="BC871" s="813"/>
      <c r="BD871" s="197">
        <f>CR871</f>
        <v/>
      </c>
      <c r="BE871" s="121">
        <f>CS871</f>
        <v/>
      </c>
      <c r="BF871" s="122">
        <f>CT871*60</f>
        <v/>
      </c>
      <c r="BG871" s="121">
        <f>BE871</f>
        <v/>
      </c>
      <c r="BH871" s="122">
        <f>CU871*60</f>
        <v/>
      </c>
      <c r="BI871" s="122">
        <f>CV871</f>
        <v/>
      </c>
      <c r="BJ871" s="117"/>
      <c r="BK871" s="812">
        <f>Overview!$E$7</f>
        <v/>
      </c>
      <c r="BL871" s="117"/>
      <c r="BM871" s="836">
        <f>CW871</f>
        <v/>
      </c>
      <c r="BN871" s="812">
        <f>Overview!$P$153</f>
        <v/>
      </c>
      <c r="BO871" s="117" t="inlineStr">
        <is>
          <t>Modo: BR/EDR</t>
        </is>
      </c>
      <c r="BP871" s="117"/>
      <c r="BQ871" s="115"/>
      <c r="BR871" s="1478"/>
      <c r="BS871" s="1548"/>
      <c r="BT871" s="1978" t="inlineStr">
        <is>
          <t>BT</t>
        </is>
      </c>
      <c r="BU871" s="1979" t="inlineStr">
        <is>
          <t>2.4 GHz</t>
        </is>
      </c>
      <c r="BV871" s="632">
        <f>Overview!$H$30</f>
        <v/>
      </c>
      <c r="BW871" s="2010"/>
      <c r="BX871" s="1985"/>
      <c r="BY871" s="670"/>
      <c r="BZ871" s="2011"/>
      <c r="CA871" s="670" t="str">
        <f>CONCATENATE(CA869," - Battery check 1")</f>
        <v>TBD - Battery check 1</v>
      </c>
      <c r="CB871" s="200">
        <v>0</v>
      </c>
      <c r="CC871" s="551">
        <f>IF(COUNT('Conducted BT-Custom'!$AH$3:$AH$7)=0,39,INDEX('Conducted BT-Custom'!$T$3:$T$7,MATCH(MAX('Conducted BT-Custom'!$AH$3:$AH$7),'Conducted BT-Custom'!$AH$3:$AH$7,0)))</f>
        <v>39</v>
      </c>
      <c r="CD871" s="551">
        <f>IF(COUNT('Conducted BT-Custom'!$AH$3:$AH$7)=0,2440,INDEX('Conducted BT-Custom'!$U$3:$U$7,MATCH(MAX('Conducted BT-Custom'!$AH$3:$AH$7),'Conducted BT-Custom'!$AH$3:$AH$7,0)))</f>
        <v>2440</v>
      </c>
      <c r="CE871" s="2013"/>
      <c r="CF871" s="1966"/>
      <c r="CG871" s="392" t="str">
        <f>IF(OR($BY$819="",$BY$819=""),"",$BY$819)</f>
        <v/>
      </c>
      <c r="CH871" s="392">
        <f>BZ871</f>
        <v/>
      </c>
      <c r="CI871" s="392">
        <f>CA871</f>
        <v/>
      </c>
      <c r="CJ871" s="1528"/>
      <c r="CK871" s="1967"/>
      <c r="CL871" s="209">
        <f>IF(CF871=""," ",IF(ABS(CE871-CF871)&lt;=0.125,"Valid","Not valid"))</f>
        <v/>
      </c>
      <c r="CM871" s="210">
        <f> IF(CE871="","",IF(AND(CE871&lt;&gt;"",CF871=""),IF(CE871&gt;=1,"Medir+Sig Max","No"),IF(CF871&lt;&gt;"",IF(CF871&gt;=1,"Medir+Sig Max","No"),"")))</f>
        <v/>
      </c>
      <c r="CN871" s="1792"/>
      <c r="CO871" s="358">
        <f>IF(CK871="",IF(AND(CE871="",CF871=""),"",IF(CF871="",IF(DE871&gt;1,ROUND(DE871*CE871,3),CE871),IF(DE871&gt;1,ROUND(DE871*CF871,3),CF871))),IF(AND(CE871="",CF871=""),"",IF(CF871="",IF(DE871&gt;1,ROUND(DE871*CE871*(1/(CK871)),3),CE871*(1/(CK871))),IF(DE871&gt;1,ROUND(DE871*CF871*(1/(CK871)),3),CF871*(1/(CK871))))))</f>
        <v/>
      </c>
      <c r="CP871" s="2211">
        <f>IF(COUNTIF(Overview!K12:K14,TRUE)&gt;0,2,IF(COUNTIF(Overview!L12:L14,TRUE)&gt;0,4,0))</f>
        <v/>
      </c>
      <c r="CQ871" s="1475">
        <f>IF(CO871="","",IF(CO871&gt;CP871,"Fail","Pass"))</f>
        <v/>
      </c>
      <c r="CR871" s="1482"/>
      <c r="CS871" s="2002">
        <f>MyTimestamp(CO871)</f>
        <v/>
      </c>
      <c r="CT871" s="1533">
        <f>IF(CE871="",0,15)+IF(CF871="",0,15)</f>
        <v/>
      </c>
      <c r="CU871" s="1534">
        <f>IF(CT871=0,0,2)</f>
        <v/>
      </c>
      <c r="CV871" s="860"/>
      <c r="CW871" s="860"/>
      <c r="CX871" s="2038"/>
      <c r="CY871" s="2049"/>
      <c r="CZ871" s="1544">
        <f>10^(CJ871/20)*100-100</f>
        <v/>
      </c>
      <c r="DA871" s="1360"/>
      <c r="DB871" s="764"/>
      <c r="DC871" s="1316">
        <f>IF(DA871="","",10^(DA871/10))</f>
        <v/>
      </c>
      <c r="DD871" s="1446">
        <f>IF(ISNUMBER(DB871)=FALSE,"",10^(DB871/10))</f>
        <v/>
      </c>
      <c r="DE871" s="1544">
        <f>IF(AND(ISNUMBER(DC871),ISNUMBER(DD871)),IF(DC871/DD871&gt;1,ROUND((DC871)/DD871,3),1),1)</f>
        <v/>
      </c>
      <c r="DF871" s="1541"/>
      <c r="DG871" s="1541"/>
      <c r="DH871" s="1541"/>
      <c r="DI871" s="1541"/>
      <c r="DJ871" s="1541"/>
      <c r="DK871" s="1541"/>
      <c r="DL871" s="1541"/>
      <c r="DM871" s="1541"/>
      <c r="DN871" s="1541"/>
      <c r="DO871" s="1541"/>
      <c r="DP871" s="1541"/>
      <c r="DQ871" s="1541"/>
      <c r="DR871" s="1541"/>
    </row>
    <row r="872" ht="12.75" x14ac:dyDescent="0.2">
      <c r="A872" s="1541"/>
      <c r="B872" s="1541"/>
      <c r="C872"/>
      <c r="D872" s="130">
        <f>IF(BX$865="Close to Ear","EN 62209-1","EN 62209-2")</f>
        <v/>
      </c>
      <c r="E872" s="130">
        <f>IF(CG872="Close to Ear","2016","2010/A1:2019")</f>
        <v/>
      </c>
      <c r="F872" s="1488" t="inlineStr">
        <is>
          <t>5.6</t>
        </is>
      </c>
      <c r="G872" s="1497"/>
      <c r="H872" s="120">
        <f>BV872</f>
        <v/>
      </c>
      <c r="I872" s="120">
        <f>BW872</f>
        <v/>
      </c>
      <c r="J872" s="687" t="inlineStr">
        <is>
          <t>BT</t>
        </is>
      </c>
      <c r="K872" s="194" t="inlineStr">
        <is>
          <t>2.4 GHz</t>
        </is>
      </c>
      <c r="L872" s="115"/>
      <c r="M872" s="120"/>
      <c r="N872" s="119"/>
      <c r="O872" s="131"/>
      <c r="P872" s="6597"/>
      <c r="Q872" s="131"/>
      <c r="R872" s="131"/>
      <c r="S872" s="120"/>
      <c r="T872" s="120">
        <v>39</v>
      </c>
      <c r="U872" s="120">
        <v>2440</v>
      </c>
      <c r="V872" s="119"/>
      <c r="W872" s="197"/>
      <c r="X872" s="119"/>
      <c r="Y872" s="119"/>
      <c r="Z872" s="119"/>
      <c r="AA872" s="115"/>
      <c r="AB872" s="115"/>
      <c r="AC872" s="689">
        <f>IF(OR(BX$865="Close to Ear",BX$865="Close to Head"),"Head",IF(BX$865="Extremity","Extremity","Body"))</f>
        <v/>
      </c>
      <c r="AD872" s="690">
        <f>CA872</f>
        <v/>
      </c>
      <c r="AE872" s="688">
        <f>CB872</f>
        <v/>
      </c>
      <c r="AF872" s="115"/>
      <c r="AG872" s="808">
        <f>IF(AZ872="","N/A",IF(CQ872="Pass","P","F"))</f>
        <v/>
      </c>
      <c r="AH872" s="129"/>
      <c r="AI872" s="129"/>
      <c r="AJ872" s="129"/>
      <c r="AK872" s="119"/>
      <c r="AL872" s="115"/>
      <c r="AM872" s="119"/>
      <c r="AN872" s="119"/>
      <c r="AO872" s="692"/>
      <c r="AP872" s="692"/>
      <c r="AQ872" s="692"/>
      <c r="AR872" s="692"/>
      <c r="AS872" s="692"/>
      <c r="AT872" s="691">
        <f>CE872</f>
        <v/>
      </c>
      <c r="AU872" s="691">
        <f>CF872</f>
        <v/>
      </c>
      <c r="AV872" s="813"/>
      <c r="AW872" s="813"/>
      <c r="AX872" s="197">
        <f>CZ872</f>
        <v/>
      </c>
      <c r="AY872" s="197">
        <f>DE872</f>
        <v/>
      </c>
      <c r="AZ872" s="3379">
        <f>CO872</f>
        <v/>
      </c>
      <c r="BA872" s="3380"/>
      <c r="BB872" s="197">
        <f>CP872</f>
        <v/>
      </c>
      <c r="BC872" s="813"/>
      <c r="BD872" s="197">
        <f>CR872</f>
        <v/>
      </c>
      <c r="BE872" s="121">
        <f>CS872</f>
        <v/>
      </c>
      <c r="BF872" s="122">
        <f>CT872*60</f>
        <v/>
      </c>
      <c r="BG872" s="121">
        <f>BE872</f>
        <v/>
      </c>
      <c r="BH872" s="122">
        <f>CU872*60</f>
        <v/>
      </c>
      <c r="BI872" s="122">
        <f>CV872</f>
        <v/>
      </c>
      <c r="BJ872" s="117"/>
      <c r="BK872" s="812">
        <f>Overview!$E$7</f>
        <v/>
      </c>
      <c r="BL872" s="117"/>
      <c r="BM872" s="836">
        <f>CW872</f>
        <v/>
      </c>
      <c r="BN872" s="812">
        <f>Overview!$P$153</f>
        <v/>
      </c>
      <c r="BO872" s="117" t="inlineStr">
        <is>
          <t>Modo: BR/EDR</t>
        </is>
      </c>
      <c r="BP872" s="117"/>
      <c r="BQ872" s="115"/>
      <c r="BR872" s="1478"/>
      <c r="BS872" s="1548"/>
      <c r="BT872" s="1978" t="inlineStr">
        <is>
          <t>BT</t>
        </is>
      </c>
      <c r="BU872" s="1979" t="inlineStr">
        <is>
          <t>2.4 GHz</t>
        </is>
      </c>
      <c r="BV872" s="632">
        <f>Overview!$H$30</f>
        <v/>
      </c>
      <c r="BW872" s="2010"/>
      <c r="BX872" s="1985"/>
      <c r="BY872" s="670"/>
      <c r="BZ872" s="2011"/>
      <c r="CA872" s="670" t="str">
        <f>CONCATENATE(CA870," - Battery check 2")</f>
        <v>TBD - Battery check 2</v>
      </c>
      <c r="CB872" s="200">
        <v>0</v>
      </c>
      <c r="CC872" s="551">
        <f>IF(COUNT('Conducted BT-Custom'!$AH$3:$AH$7)=0,39,INDEX('Conducted BT-Custom'!$T$3:$T$7,MATCH(MAX('Conducted BT-Custom'!$AH$3:$AH$7),'Conducted BT-Custom'!$AH$3:$AH$7,0)))</f>
        <v>39</v>
      </c>
      <c r="CD872" s="551">
        <f>IF(COUNT('Conducted BT-Custom'!$AH$3:$AH$7)=0,2440,INDEX('Conducted BT-Custom'!$U$3:$U$7,MATCH(MAX('Conducted BT-Custom'!$AH$3:$AH$7),'Conducted BT-Custom'!$AH$3:$AH$7,0)))</f>
        <v>2440</v>
      </c>
      <c r="CE872" s="2013"/>
      <c r="CF872" s="1966"/>
      <c r="CG872" s="392" t="str">
        <f>IF(OR($BY$819="",$BY$819=""),"",$BY$819)</f>
        <v/>
      </c>
      <c r="CH872" s="392">
        <f>BZ872</f>
        <v/>
      </c>
      <c r="CI872" s="392">
        <f>CA872</f>
        <v/>
      </c>
      <c r="CJ872" s="1528"/>
      <c r="CK872" s="1967"/>
      <c r="CL872" s="209">
        <f>IF(CF872=""," ",IF(ABS(CE872-CF872)&lt;=0.125,"Valid","Not valid"))</f>
        <v/>
      </c>
      <c r="CM872" s="210">
        <f> IF(CE872="","",IF(AND(CE872&lt;&gt;"",CF872=""),IF(CE872&gt;=1,"Medir+Sig Max","No"),IF(CF872&lt;&gt;"",IF(CF872&gt;=1,"Medir+Sig Max","No"),"")))</f>
        <v/>
      </c>
      <c r="CN872" s="1792"/>
      <c r="CO872" s="358">
        <f>IF(CK872="",IF(AND(CE872="",CF872=""),"",IF(CF872="",IF(DE872&gt;1,ROUND(DE872*CE872,3),CE872),IF(DE872&gt;1,ROUND(DE872*CF872,3),CF872))),IF(AND(CE872="",CF872=""),"",IF(CF872="",IF(DE872&gt;1,ROUND(DE872*CE872*(1/(CK872)),3),CE872*(1/(CK872))),IF(DE872&gt;1,ROUND(DE872*CF872*(1/(CK872)),3),CF872*(1/(CK872))))))</f>
        <v/>
      </c>
      <c r="CP872" s="2211">
        <f>IF(COUNTIF(Overview!K12:K14,TRUE)&gt;0,2,IF(COUNTIF(Overview!L12:L14,TRUE)&gt;0,4,0))</f>
        <v/>
      </c>
      <c r="CQ872" s="1475">
        <f>IF(CO872="","",IF(CO872&gt;CP872,"Fail","Pass"))</f>
        <v/>
      </c>
      <c r="CR872" s="1482"/>
      <c r="CS872" s="2002">
        <f>MyTimestamp(CO872)</f>
        <v/>
      </c>
      <c r="CT872" s="1533">
        <f>IF(CE872="",0,15)+IF(CF872="",0,15)</f>
        <v/>
      </c>
      <c r="CU872" s="1534">
        <f>IF(CT872=0,0,2)</f>
        <v/>
      </c>
      <c r="CV872" s="860"/>
      <c r="CW872" s="860"/>
      <c r="CX872" s="2038"/>
      <c r="CY872" s="2049"/>
      <c r="CZ872" s="1544">
        <f>10^(CJ872/20)*100-100</f>
        <v/>
      </c>
      <c r="DA872" s="1360"/>
      <c r="DB872" s="764"/>
      <c r="DC872" s="1316">
        <f>IF(DA872="","",10^(DA872/10))</f>
        <v/>
      </c>
      <c r="DD872" s="1446">
        <f>IF(ISNUMBER(DB872)=FALSE,"",10^(DB872/10))</f>
        <v/>
      </c>
      <c r="DE872" s="1544">
        <f>IF(AND(ISNUMBER(DC872),ISNUMBER(DD872)),IF(DC872/DD872&gt;1,ROUND((DC872)/DD872,3),1),1)</f>
        <v/>
      </c>
      <c r="DF872" s="1541"/>
      <c r="DG872" s="1541"/>
      <c r="DH872" s="1541"/>
      <c r="DI872" s="1541"/>
      <c r="DJ872" s="1541"/>
      <c r="DK872" s="1541"/>
      <c r="DL872" s="1541"/>
      <c r="DM872" s="1541"/>
      <c r="DN872" s="1541"/>
      <c r="DO872" s="1541"/>
      <c r="DP872" s="1541"/>
      <c r="DQ872" s="1541"/>
      <c r="DR872" s="1541"/>
    </row>
    <row r="873" ht="12.75" x14ac:dyDescent="0.2">
      <c r="A873" s="1541"/>
      <c r="B873" s="1541"/>
      <c r="C873"/>
      <c r="D873" s="130">
        <f>IF(BX$873="Close to Ear","EN 62209-1","EN 62209-2")</f>
        <v/>
      </c>
      <c r="E873" s="130">
        <f>IF(CG873="Close to Ear","2016","2010/A1:2019")</f>
        <v/>
      </c>
      <c r="F873" s="1488" t="inlineStr">
        <is>
          <t>5.6</t>
        </is>
      </c>
      <c r="G873" s="1497"/>
      <c r="H873" s="120">
        <f>BV873</f>
        <v/>
      </c>
      <c r="I873" s="120">
        <f>BW873</f>
        <v/>
      </c>
      <c r="J873" s="687" t="inlineStr">
        <is>
          <t>BT</t>
        </is>
      </c>
      <c r="K873" s="194" t="inlineStr">
        <is>
          <t>2.4 GHz</t>
        </is>
      </c>
      <c r="L873" s="115"/>
      <c r="M873" s="120"/>
      <c r="N873" s="119"/>
      <c r="O873" s="131"/>
      <c r="P873" s="6597"/>
      <c r="Q873" s="131"/>
      <c r="R873" s="131"/>
      <c r="S873" s="120"/>
      <c r="T873" s="120">
        <v>39</v>
      </c>
      <c r="U873" s="120">
        <v>2440</v>
      </c>
      <c r="V873" s="119"/>
      <c r="W873" s="197"/>
      <c r="X873" s="119"/>
      <c r="Y873" s="119"/>
      <c r="Z873" s="119"/>
      <c r="AA873" s="115"/>
      <c r="AB873" s="115"/>
      <c r="AC873" s="689">
        <f>IF(OR(BX$873="Close to Ear",BX$873="Close to Head"),"Head",IF(BX$873="Extremity","Extremity","Body"))</f>
        <v/>
      </c>
      <c r="AD873" s="690">
        <f>CA873</f>
        <v/>
      </c>
      <c r="AE873" s="688">
        <f>CB873</f>
        <v/>
      </c>
      <c r="AF873" s="115"/>
      <c r="AG873" s="808">
        <f>IF(AZ873="","N/A",IF(CQ873="Pass","P","F"))</f>
        <v/>
      </c>
      <c r="AH873" s="129"/>
      <c r="AI873" s="129"/>
      <c r="AJ873" s="129"/>
      <c r="AK873" s="119"/>
      <c r="AL873" s="115"/>
      <c r="AM873" s="119"/>
      <c r="AN873" s="119"/>
      <c r="AO873" s="692"/>
      <c r="AP873" s="692"/>
      <c r="AQ873" s="692"/>
      <c r="AR873" s="692"/>
      <c r="AS873" s="692"/>
      <c r="AT873" s="691">
        <f>CE873</f>
        <v/>
      </c>
      <c r="AU873" s="691">
        <f>CF873</f>
        <v/>
      </c>
      <c r="AV873" s="813"/>
      <c r="AW873" s="813"/>
      <c r="AX873" s="197">
        <f>CZ873</f>
        <v/>
      </c>
      <c r="AY873" s="197">
        <f>DE873</f>
        <v/>
      </c>
      <c r="AZ873" s="3379">
        <f>CO873</f>
        <v/>
      </c>
      <c r="BA873" s="3380"/>
      <c r="BB873" s="197">
        <f>CP873</f>
        <v/>
      </c>
      <c r="BC873" s="813"/>
      <c r="BD873" s="197">
        <f>CR873</f>
        <v/>
      </c>
      <c r="BE873" s="121">
        <f>CS873</f>
        <v/>
      </c>
      <c r="BF873" s="122">
        <f>CT873*60</f>
        <v/>
      </c>
      <c r="BG873" s="121">
        <f>BE873</f>
        <v/>
      </c>
      <c r="BH873" s="122">
        <f>CU873*60</f>
        <v/>
      </c>
      <c r="BI873" s="122">
        <f>CV873</f>
        <v/>
      </c>
      <c r="BJ873" s="117"/>
      <c r="BK873" s="812">
        <f>Overview!$E$7</f>
        <v/>
      </c>
      <c r="BL873" s="117"/>
      <c r="BM873" s="836">
        <f>CW873</f>
        <v/>
      </c>
      <c r="BN873" s="812">
        <f>Overview!$P$153</f>
        <v/>
      </c>
      <c r="BO873" s="117" t="inlineStr">
        <is>
          <t>Modo: BR/EDR</t>
        </is>
      </c>
      <c r="BP873" s="117"/>
      <c r="BQ873" s="115"/>
      <c r="BR873" s="1478"/>
      <c r="BS873" s="1548"/>
      <c r="BT873" s="1978" t="inlineStr">
        <is>
          <t>BT</t>
        </is>
      </c>
      <c r="BU873" s="1979" t="inlineStr">
        <is>
          <t>2.4 GHz</t>
        </is>
      </c>
      <c r="BV873" s="632">
        <f>Overview!$H$30</f>
        <v/>
      </c>
      <c r="BW873" s="2010"/>
      <c r="BX873" s="8330" t="inlineStr">
        <is>
          <t>Body</t>
        </is>
      </c>
      <c r="BY873" s="958"/>
      <c r="BZ873" s="2011"/>
      <c r="CA873" s="1996" t="inlineStr">
        <is>
          <t>Front Face</t>
        </is>
      </c>
      <c r="CB873" s="200">
        <v>5</v>
      </c>
      <c r="CC873" s="668">
        <f>IF(COUNT('Conducted BT-Custom'!$AH$3:$AH$7)=0,39,INDEX('Conducted BT-Custom'!$T$3:$T$7,MATCH(MAX('Conducted BT-Custom'!$AH$3:$AH$7),'Conducted BT-Custom'!$AH$3:$AH$7,0)))</f>
        <v>39</v>
      </c>
      <c r="CD873" s="668">
        <f>IF(COUNT('Conducted BT-Custom'!$AH$3:$AH$7)=0,2440,INDEX('Conducted BT-Custom'!$U$3:$U$7,MATCH(MAX('Conducted BT-Custom'!$AH$3:$AH$7),'Conducted BT-Custom'!$AH$3:$AH$7,0)))</f>
        <v>2440</v>
      </c>
      <c r="CE873" s="2192"/>
      <c r="CF873" s="2192"/>
      <c r="CG873" s="391" t="str">
        <f>IF(OR($BY$819="",$BY$819=""),"",$BY$819)</f>
        <v/>
      </c>
      <c r="CH873" s="391">
        <f>BZ873</f>
        <v/>
      </c>
      <c r="CI873" s="391">
        <f>CA873</f>
        <v/>
      </c>
      <c r="CJ873" s="2212"/>
      <c r="CK873" s="2213"/>
      <c r="CL873" s="809">
        <f>IF(CF873=""," ",IF(ABS(CE873-CF873)&lt;=0.125,"Valid","Not valid"))</f>
        <v/>
      </c>
      <c r="CM873" s="810">
        <f> IF(CE873="","",IF(AND(CE873&lt;&gt;"",CF873=""),IF(CE873&gt;=1,"Medir+Sig Max","No"),IF(CF873&lt;&gt;"",IF(CF873&gt;=1,"Medir+Sig Max","No"),"")))</f>
        <v/>
      </c>
      <c r="CN873" s="2214"/>
      <c r="CO873" s="811">
        <f>IF(CK873="",IF(AND(CE873="",CF873=""),"",IF(CF873="",IF(DE873&gt;1,ROUND(DE873*CE873,3),CE873),IF(DE873&gt;1,ROUND(DE873*CF873,3),CF873))),IF(AND(CE873="",CF873=""),"",IF(CF873="",IF(DE873&gt;1,ROUND(DE873*CE873*(1/(CK873)),3),CE873*(1/(CK873))),IF(DE873&gt;1,ROUND(DE873*CF873*(1/(CK873)),3),CF873*(1/(CK873))))))</f>
        <v/>
      </c>
      <c r="CP873" s="2215">
        <f>IF(COUNTIF(Overview!K12:K14,TRUE)&gt;0,2,IF(COUNTIF(Overview!L12:L14,TRUE)&gt;0,4,0))</f>
        <v/>
      </c>
      <c r="CQ873" s="1476">
        <f>IF(CO873="","",IF(CO873&gt;CP873,"Fail","Pass"))</f>
        <v/>
      </c>
      <c r="CR873" s="1483"/>
      <c r="CS873" s="2216">
        <f>MyTimestamp(CO873)</f>
        <v/>
      </c>
      <c r="CT873" s="1539">
        <f>IF(CE873="",0,15)+IF(CF873="",0,15)</f>
        <v/>
      </c>
      <c r="CU873" s="1540">
        <f>IF(CT873=0,0,2)</f>
        <v/>
      </c>
      <c r="CV873" s="2217"/>
      <c r="CW873" s="2217"/>
      <c r="CX873" s="2038"/>
      <c r="CY873" s="2218"/>
      <c r="CZ873" s="1547">
        <f>10^(CJ873/20)*100-100</f>
        <v/>
      </c>
      <c r="DA873" s="1360"/>
      <c r="DB873" s="1468"/>
      <c r="DC873" s="1316">
        <f>IF(DA873="","",10^(DA873/10))</f>
        <v/>
      </c>
      <c r="DD873" s="1446">
        <f>IF(ISNUMBER(DB873)=FALSE,"",10^(DB873/10))</f>
        <v/>
      </c>
      <c r="DE873" s="1547">
        <f>IF(AND(ISNUMBER(DC873),ISNUMBER(DD873)),IF(DC873/DD873&gt;1,ROUND((DC873)/DD873,3),1),1)</f>
        <v/>
      </c>
      <c r="DF873" s="1541"/>
      <c r="DG873" s="1541"/>
      <c r="DH873" s="1541"/>
      <c r="DI873" s="1541"/>
      <c r="DJ873" s="1541"/>
      <c r="DK873" s="1541"/>
      <c r="DL873" s="1541"/>
      <c r="DM873" s="1541"/>
      <c r="DN873" s="1541"/>
      <c r="DO873" s="1541"/>
      <c r="DP873" s="1541"/>
      <c r="DQ873" s="1541"/>
      <c r="DR873" s="1541"/>
    </row>
    <row r="874" ht="12.75" x14ac:dyDescent="0.2">
      <c r="A874" s="1541"/>
      <c r="B874" s="1541"/>
      <c r="C874"/>
      <c r="D874" s="130">
        <f>IF(BX$873="Close to Ear","EN 62209-1","EN 62209-2")</f>
        <v/>
      </c>
      <c r="E874" s="130">
        <f>IF(CG874="Close to Ear","2016","2010/A1:2019")</f>
        <v/>
      </c>
      <c r="F874" s="1488" t="inlineStr">
        <is>
          <t>5.6</t>
        </is>
      </c>
      <c r="G874" s="1497"/>
      <c r="H874" s="120">
        <f>BV874</f>
        <v/>
      </c>
      <c r="I874" s="120">
        <f>BW874</f>
        <v/>
      </c>
      <c r="J874" s="687" t="inlineStr">
        <is>
          <t>BT</t>
        </is>
      </c>
      <c r="K874" s="194" t="inlineStr">
        <is>
          <t>2.4 GHz</t>
        </is>
      </c>
      <c r="L874" s="115"/>
      <c r="M874" s="120"/>
      <c r="N874" s="119"/>
      <c r="O874" s="131"/>
      <c r="P874" s="6597"/>
      <c r="Q874" s="131"/>
      <c r="R874" s="131"/>
      <c r="S874" s="120"/>
      <c r="T874" s="120">
        <v>39</v>
      </c>
      <c r="U874" s="120">
        <v>2440</v>
      </c>
      <c r="V874" s="119"/>
      <c r="W874" s="197"/>
      <c r="X874" s="119"/>
      <c r="Y874" s="119"/>
      <c r="Z874" s="119"/>
      <c r="AA874" s="115"/>
      <c r="AB874" s="115"/>
      <c r="AC874" s="689">
        <f>IF(OR(BX$873="Close to Ear",BX$873="Close to Head"),"Head",IF(BX$873="Extremity","Extremity","Body"))</f>
        <v/>
      </c>
      <c r="AD874" s="690">
        <f>CA874</f>
        <v/>
      </c>
      <c r="AE874" s="688">
        <f>CB874</f>
        <v/>
      </c>
      <c r="AF874" s="115"/>
      <c r="AG874" s="808">
        <f>IF(AZ874="","N/A",IF(CQ874="Pass","P","F"))</f>
        <v/>
      </c>
      <c r="AH874" s="129"/>
      <c r="AI874" s="129"/>
      <c r="AJ874" s="129"/>
      <c r="AK874" s="119"/>
      <c r="AL874" s="115"/>
      <c r="AM874" s="119"/>
      <c r="AN874" s="119"/>
      <c r="AO874" s="692"/>
      <c r="AP874" s="692"/>
      <c r="AQ874" s="692"/>
      <c r="AR874" s="692"/>
      <c r="AS874" s="692"/>
      <c r="AT874" s="691">
        <f>CE874</f>
        <v/>
      </c>
      <c r="AU874" s="691">
        <f>CF874</f>
        <v/>
      </c>
      <c r="AV874" s="813"/>
      <c r="AW874" s="813"/>
      <c r="AX874" s="197">
        <f>CZ874</f>
        <v/>
      </c>
      <c r="AY874" s="197">
        <f>DE874</f>
        <v/>
      </c>
      <c r="AZ874" s="3379">
        <f>CO874</f>
        <v/>
      </c>
      <c r="BA874" s="3380"/>
      <c r="BB874" s="197">
        <f>CP874</f>
        <v/>
      </c>
      <c r="BC874" s="813"/>
      <c r="BD874" s="197">
        <f>CR874</f>
        <v/>
      </c>
      <c r="BE874" s="121">
        <f>CS874</f>
        <v/>
      </c>
      <c r="BF874" s="122">
        <f>CT874*60</f>
        <v/>
      </c>
      <c r="BG874" s="121">
        <f>BE874</f>
        <v/>
      </c>
      <c r="BH874" s="122">
        <f>CU874*60</f>
        <v/>
      </c>
      <c r="BI874" s="122">
        <f>CV874</f>
        <v/>
      </c>
      <c r="BJ874" s="117"/>
      <c r="BK874" s="812">
        <f>Overview!$E$7</f>
        <v/>
      </c>
      <c r="BL874" s="117"/>
      <c r="BM874" s="836">
        <f>CW874</f>
        <v/>
      </c>
      <c r="BN874" s="812">
        <f>Overview!$P$153</f>
        <v/>
      </c>
      <c r="BO874" s="117" t="inlineStr">
        <is>
          <t>Modo: BR/EDR</t>
        </is>
      </c>
      <c r="BP874" s="117"/>
      <c r="BQ874" s="115"/>
      <c r="BR874" s="1478"/>
      <c r="BS874" s="1548"/>
      <c r="BT874" s="1978" t="inlineStr">
        <is>
          <t>BT</t>
        </is>
      </c>
      <c r="BU874" s="1979" t="inlineStr">
        <is>
          <t>2.4 GHz</t>
        </is>
      </c>
      <c r="BV874" s="632">
        <f>Overview!$H$30</f>
        <v/>
      </c>
      <c r="BW874" s="2010"/>
      <c r="BX874" s="1978"/>
      <c r="BY874" s="959"/>
      <c r="BZ874" s="2011"/>
      <c r="CA874" s="1997" t="inlineStr">
        <is>
          <t>Back Face</t>
        </is>
      </c>
      <c r="CB874" s="200">
        <v>5</v>
      </c>
      <c r="CC874" s="668">
        <f>IF(COUNT('Conducted BT-Custom'!$AH$3:$AH$7)=0,39,INDEX('Conducted BT-Custom'!$T$3:$T$7,MATCH(MAX('Conducted BT-Custom'!$AH$3:$AH$7),'Conducted BT-Custom'!$AH$3:$AH$7,0)))</f>
        <v>39</v>
      </c>
      <c r="CD874" s="668">
        <f>IF(COUNT('Conducted BT-Custom'!$AH$3:$AH$7)=0,2440,INDEX('Conducted BT-Custom'!$U$3:$U$7,MATCH(MAX('Conducted BT-Custom'!$AH$3:$AH$7),'Conducted BT-Custom'!$AH$3:$AH$7,0)))</f>
        <v>2440</v>
      </c>
      <c r="CE874" s="1966"/>
      <c r="CF874" s="1966"/>
      <c r="CG874" s="392" t="str">
        <f>IF(OR($BY$819="",$BY$819=""),"",$BY$819)</f>
        <v/>
      </c>
      <c r="CH874" s="392">
        <f>BZ874</f>
        <v/>
      </c>
      <c r="CI874" s="392">
        <f>CA874</f>
        <v/>
      </c>
      <c r="CJ874" s="1528"/>
      <c r="CK874" s="1967"/>
      <c r="CL874" s="209">
        <f>IF(CF874=""," ",IF(ABS(CE874-CF874)&lt;=0.125,"Valid","Not valid"))</f>
        <v/>
      </c>
      <c r="CM874" s="210">
        <f> IF(CE874="","",IF(AND(CE874&lt;&gt;"",CF874=""),IF(CE874&gt;=1,"Medir+Sig Max","No"),IF(CF874&lt;&gt;"",IF(CF874&gt;=1,"Medir+Sig Max","No"),"")))</f>
        <v/>
      </c>
      <c r="CN874" s="1792"/>
      <c r="CO874" s="358">
        <f>IF(CK874="",IF(AND(CE874="",CF874=""),"",IF(CF874="",IF(DE874&gt;1,ROUND(DE874*CE874,3),CE874),IF(DE874&gt;1,ROUND(DE874*CF874,3),CF874))),IF(AND(CE874="",CF874=""),"",IF(CF874="",IF(DE874&gt;1,ROUND(DE874*CE874*(1/(CK874)),3),CE874*(1/(CK874))),IF(DE874&gt;1,ROUND(DE874*CF874*(1/(CK874)),3),CF874*(1/(CK874))))))</f>
        <v/>
      </c>
      <c r="CP874" s="2211">
        <f>IF(COUNTIF(Overview!K12:K14,TRUE)&gt;0,2,IF(COUNTIF(Overview!L12:L14,TRUE)&gt;0,4,0))</f>
        <v/>
      </c>
      <c r="CQ874" s="1475">
        <f>IF(CO874="","",IF(CO874&gt;CP874,"Fail","Pass"))</f>
        <v/>
      </c>
      <c r="CR874" s="1481"/>
      <c r="CS874" s="2002">
        <f>MyTimestamp(CO874)</f>
        <v/>
      </c>
      <c r="CT874" s="1533">
        <f>IF(CE874="",0,15)+IF(CF874="",0,15)</f>
        <v/>
      </c>
      <c r="CU874" s="1534">
        <f>IF(CT874=0,0,2)</f>
        <v/>
      </c>
      <c r="CV874" s="860"/>
      <c r="CW874" s="860"/>
      <c r="CX874" s="2038"/>
      <c r="CY874" s="2049"/>
      <c r="CZ874" s="1544">
        <f>10^(CJ874/20)*100-100</f>
        <v/>
      </c>
      <c r="DA874" s="1360"/>
      <c r="DB874" s="1468"/>
      <c r="DC874" s="1316">
        <f>IF(DA874="","",10^(DA874/10))</f>
        <v/>
      </c>
      <c r="DD874" s="1446">
        <f>IF(ISNUMBER(DB874)=FALSE,"",10^(DB874/10))</f>
        <v/>
      </c>
      <c r="DE874" s="1544">
        <f>IF(AND(ISNUMBER(DC874),ISNUMBER(DD874)),IF(DC874/DD874&gt;1,ROUND((DC874)/DD874,3),1),1)</f>
        <v/>
      </c>
      <c r="DF874" s="1541"/>
      <c r="DG874" s="1541"/>
      <c r="DH874" s="1541"/>
      <c r="DI874" s="1541"/>
      <c r="DJ874" s="1541"/>
      <c r="DK874" s="1541"/>
      <c r="DL874" s="1541"/>
      <c r="DM874" s="1541"/>
      <c r="DN874" s="1541"/>
      <c r="DO874" s="1541"/>
      <c r="DP874" s="1541"/>
      <c r="DQ874" s="1541"/>
      <c r="DR874" s="1541"/>
    </row>
    <row r="875" ht="12.75" x14ac:dyDescent="0.2">
      <c r="A875" s="1541"/>
      <c r="B875" s="1541"/>
      <c r="C875"/>
      <c r="D875" s="130">
        <f>IF(BX$873="Close to Ear","EN 62209-1","EN 62209-2")</f>
        <v/>
      </c>
      <c r="E875" s="130">
        <f>IF(CG875="Close to Ear","2016","2010/A1:2019")</f>
        <v/>
      </c>
      <c r="F875" s="1488" t="inlineStr">
        <is>
          <t>5.6</t>
        </is>
      </c>
      <c r="G875" s="1497"/>
      <c r="H875" s="120">
        <f>BV875</f>
        <v/>
      </c>
      <c r="I875" s="120">
        <f>BW875</f>
        <v/>
      </c>
      <c r="J875" s="687" t="inlineStr">
        <is>
          <t>BT</t>
        </is>
      </c>
      <c r="K875" s="194" t="inlineStr">
        <is>
          <t>2.4 GHz</t>
        </is>
      </c>
      <c r="L875" s="115"/>
      <c r="M875" s="120"/>
      <c r="N875" s="119"/>
      <c r="O875" s="131"/>
      <c r="P875" s="6597"/>
      <c r="Q875" s="131"/>
      <c r="R875" s="131"/>
      <c r="S875" s="120"/>
      <c r="T875" s="120">
        <v>39</v>
      </c>
      <c r="U875" s="120">
        <v>2440</v>
      </c>
      <c r="V875" s="119"/>
      <c r="W875" s="197"/>
      <c r="X875" s="119"/>
      <c r="Y875" s="119"/>
      <c r="Z875" s="119"/>
      <c r="AA875" s="115"/>
      <c r="AB875" s="115"/>
      <c r="AC875" s="689">
        <f>IF(OR(BX$873="Close to Ear",BX$873="Close to Head"),"Head",IF(BX$873="Extremity","Extremity","Body"))</f>
        <v/>
      </c>
      <c r="AD875" s="690">
        <f>CA875</f>
        <v/>
      </c>
      <c r="AE875" s="688">
        <f>CB875</f>
        <v/>
      </c>
      <c r="AF875" s="115"/>
      <c r="AG875" s="808">
        <f>IF(AZ875="","N/A",IF(CQ875="Pass","P","F"))</f>
        <v/>
      </c>
      <c r="AH875" s="129"/>
      <c r="AI875" s="129"/>
      <c r="AJ875" s="129"/>
      <c r="AK875" s="119"/>
      <c r="AL875" s="115"/>
      <c r="AM875" s="119"/>
      <c r="AN875" s="119"/>
      <c r="AO875" s="692"/>
      <c r="AP875" s="692"/>
      <c r="AQ875" s="692"/>
      <c r="AR875" s="692"/>
      <c r="AS875" s="692"/>
      <c r="AT875" s="691">
        <f>CE875</f>
        <v/>
      </c>
      <c r="AU875" s="691">
        <f>CF875</f>
        <v/>
      </c>
      <c r="AV875" s="813"/>
      <c r="AW875" s="813"/>
      <c r="AX875" s="197">
        <f>CZ875</f>
        <v/>
      </c>
      <c r="AY875" s="197">
        <f>DE875</f>
        <v/>
      </c>
      <c r="AZ875" s="3379">
        <f>CO875</f>
        <v/>
      </c>
      <c r="BA875" s="3380"/>
      <c r="BB875" s="197">
        <f>CP875</f>
        <v/>
      </c>
      <c r="BC875" s="813"/>
      <c r="BD875" s="197">
        <f>CR875</f>
        <v/>
      </c>
      <c r="BE875" s="121">
        <f>CS875</f>
        <v/>
      </c>
      <c r="BF875" s="122">
        <f>CT875*60</f>
        <v/>
      </c>
      <c r="BG875" s="121">
        <f>BE875</f>
        <v/>
      </c>
      <c r="BH875" s="122">
        <f>CU875*60</f>
        <v/>
      </c>
      <c r="BI875" s="122">
        <f>CV875</f>
        <v/>
      </c>
      <c r="BJ875" s="117"/>
      <c r="BK875" s="812">
        <f>Overview!$E$7</f>
        <v/>
      </c>
      <c r="BL875" s="117"/>
      <c r="BM875" s="836">
        <f>CW875</f>
        <v/>
      </c>
      <c r="BN875" s="812">
        <f>Overview!$P$153</f>
        <v/>
      </c>
      <c r="BO875" s="117" t="inlineStr">
        <is>
          <t>Modo: BR/EDR</t>
        </is>
      </c>
      <c r="BP875" s="117"/>
      <c r="BQ875" s="115"/>
      <c r="BR875" s="1478"/>
      <c r="BS875" s="1548"/>
      <c r="BT875" s="1978" t="inlineStr">
        <is>
          <t>BT</t>
        </is>
      </c>
      <c r="BU875" s="1979" t="inlineStr">
        <is>
          <t>2.4 GHz</t>
        </is>
      </c>
      <c r="BV875" s="632">
        <f>Overview!$H$30</f>
        <v/>
      </c>
      <c r="BW875" s="2010"/>
      <c r="BX875" s="1978"/>
      <c r="BY875" s="632"/>
      <c r="BZ875" s="2011"/>
      <c r="CA875" s="1997" t="inlineStr">
        <is>
          <t>Left Edge</t>
        </is>
      </c>
      <c r="CB875" s="200">
        <v>5</v>
      </c>
      <c r="CC875" s="668">
        <f>IF(COUNT('Conducted BT-Custom'!$AH$3:$AH$7)=0,39,INDEX('Conducted BT-Custom'!$T$3:$T$7,MATCH(MAX('Conducted BT-Custom'!$AH$3:$AH$7),'Conducted BT-Custom'!$AH$3:$AH$7,0)))</f>
        <v>39</v>
      </c>
      <c r="CD875" s="668">
        <f>IF(COUNT('Conducted BT-Custom'!$AH$3:$AH$7)=0,2440,INDEX('Conducted BT-Custom'!$U$3:$U$7,MATCH(MAX('Conducted BT-Custom'!$AH$3:$AH$7),'Conducted BT-Custom'!$AH$3:$AH$7,0)))</f>
        <v>2440</v>
      </c>
      <c r="CE875" s="1966"/>
      <c r="CF875" s="1966"/>
      <c r="CG875" s="392" t="str">
        <f>IF(OR($BY$819="",$BY$819=""),"",$BY$819)</f>
        <v/>
      </c>
      <c r="CH875" s="392">
        <f>BZ875</f>
        <v/>
      </c>
      <c r="CI875" s="392">
        <f>CA875</f>
        <v/>
      </c>
      <c r="CJ875" s="1528"/>
      <c r="CK875" s="1967"/>
      <c r="CL875" s="209">
        <f>IF(CF875=""," ",IF(ABS(CE875-CF875)&lt;=0.125,"Valid","Not valid"))</f>
        <v/>
      </c>
      <c r="CM875" s="210">
        <f> IF(CE875="","",IF(AND(CE875&lt;&gt;"",CF875=""),IF(CE875&gt;=1,"Medir+Sig Max","No"),IF(CF875&lt;&gt;"",IF(CF875&gt;=1,"Medir+Sig Max","No"),"")))</f>
        <v/>
      </c>
      <c r="CN875" s="1792"/>
      <c r="CO875" s="358">
        <f>IF(CK875="",IF(AND(CE875="",CF875=""),"",IF(CF875="",IF(DE875&gt;1,ROUND(DE875*CE875,3),CE875),IF(DE875&gt;1,ROUND(DE875*CF875,3),CF875))),IF(AND(CE875="",CF875=""),"",IF(CF875="",IF(DE875&gt;1,ROUND(DE875*CE875*(1/(CK875)),3),CE875*(1/(CK875))),IF(DE875&gt;1,ROUND(DE875*CF875*(1/(CK875)),3),CF875*(1/(CK875))))))</f>
        <v/>
      </c>
      <c r="CP875" s="2211">
        <f>IF(COUNTIF(Overview!K12:K14,TRUE)&gt;0,2,IF(COUNTIF(Overview!L12:L14,TRUE)&gt;0,4,0))</f>
        <v/>
      </c>
      <c r="CQ875" s="1475">
        <f>IF(CO875="","",IF(CO875&gt;CP875,"Fail","Pass"))</f>
        <v/>
      </c>
      <c r="CR875" s="1481"/>
      <c r="CS875" s="2002">
        <f>MyTimestamp(CO875)</f>
        <v/>
      </c>
      <c r="CT875" s="1533">
        <f>IF(CE875="",0,15)+IF(CF875="",0,15)</f>
        <v/>
      </c>
      <c r="CU875" s="1534">
        <f>IF(CT875=0,0,2)</f>
        <v/>
      </c>
      <c r="CV875" s="860"/>
      <c r="CW875" s="860"/>
      <c r="CX875" s="2038"/>
      <c r="CY875" s="2049"/>
      <c r="CZ875" s="1544">
        <f>10^(CJ875/20)*100-100</f>
        <v/>
      </c>
      <c r="DA875" s="1360"/>
      <c r="DB875" s="1468"/>
      <c r="DC875" s="1316">
        <f>IF(DA875="","",10^(DA875/10))</f>
        <v/>
      </c>
      <c r="DD875" s="1446">
        <f>IF(ISNUMBER(DB875)=FALSE,"",10^(DB875/10))</f>
        <v/>
      </c>
      <c r="DE875" s="1544">
        <f>IF(AND(ISNUMBER(DC875),ISNUMBER(DD875)),IF(DC875/DD875&gt;1,ROUND((DC875)/DD875,3),1),1)</f>
        <v/>
      </c>
      <c r="DF875" s="1541"/>
      <c r="DG875" s="1541"/>
      <c r="DH875" s="1541"/>
      <c r="DI875" s="1541"/>
      <c r="DJ875" s="1541"/>
      <c r="DK875" s="1541"/>
      <c r="DL875" s="1541"/>
      <c r="DM875" s="1541"/>
      <c r="DN875" s="1541"/>
      <c r="DO875" s="1541"/>
      <c r="DP875" s="1541"/>
      <c r="DQ875" s="1541"/>
      <c r="DR875" s="1541"/>
    </row>
    <row r="876" ht="12.75" x14ac:dyDescent="0.2">
      <c r="A876" s="1541"/>
      <c r="B876" s="1541"/>
      <c r="C876"/>
      <c r="D876" s="130">
        <f>IF(BX$873="Close to Ear","EN 62209-1","EN 62209-2")</f>
        <v/>
      </c>
      <c r="E876" s="130">
        <f>IF(CG876="Close to Ear","2016","2010/A1:2019")</f>
        <v/>
      </c>
      <c r="F876" s="1488" t="inlineStr">
        <is>
          <t>5.6</t>
        </is>
      </c>
      <c r="G876" s="1497"/>
      <c r="H876" s="120">
        <f>BV876</f>
        <v/>
      </c>
      <c r="I876" s="120">
        <f>BW876</f>
        <v/>
      </c>
      <c r="J876" s="687" t="inlineStr">
        <is>
          <t>BT</t>
        </is>
      </c>
      <c r="K876" s="194" t="inlineStr">
        <is>
          <t>2.4 GHz</t>
        </is>
      </c>
      <c r="L876" s="115"/>
      <c r="M876" s="120"/>
      <c r="N876" s="119"/>
      <c r="O876" s="131"/>
      <c r="P876" s="6597"/>
      <c r="Q876" s="131"/>
      <c r="R876" s="131"/>
      <c r="S876" s="120"/>
      <c r="T876" s="120">
        <v>39</v>
      </c>
      <c r="U876" s="120">
        <v>2440</v>
      </c>
      <c r="V876" s="119"/>
      <c r="W876" s="197"/>
      <c r="X876" s="119"/>
      <c r="Y876" s="119"/>
      <c r="Z876" s="119"/>
      <c r="AA876" s="115"/>
      <c r="AB876" s="115"/>
      <c r="AC876" s="689">
        <f>IF(OR(BX$873="Close to Ear",BX$873="Close to Head"),"Head",IF(BX$873="Extremity","Extremity","Body"))</f>
        <v/>
      </c>
      <c r="AD876" s="690">
        <f>CA876</f>
        <v/>
      </c>
      <c r="AE876" s="688">
        <f>CB876</f>
        <v/>
      </c>
      <c r="AF876" s="115"/>
      <c r="AG876" s="808">
        <f>IF(AZ876="","N/A",IF(CQ876="Pass","P","F"))</f>
        <v/>
      </c>
      <c r="AH876" s="129"/>
      <c r="AI876" s="129"/>
      <c r="AJ876" s="129"/>
      <c r="AK876" s="119"/>
      <c r="AL876" s="115"/>
      <c r="AM876" s="119"/>
      <c r="AN876" s="119"/>
      <c r="AO876" s="692"/>
      <c r="AP876" s="692"/>
      <c r="AQ876" s="692"/>
      <c r="AR876" s="692"/>
      <c r="AS876" s="692"/>
      <c r="AT876" s="691">
        <f>CE876</f>
        <v/>
      </c>
      <c r="AU876" s="691">
        <f>CF876</f>
        <v/>
      </c>
      <c r="AV876" s="813"/>
      <c r="AW876" s="813"/>
      <c r="AX876" s="197">
        <f>CZ876</f>
        <v/>
      </c>
      <c r="AY876" s="197">
        <f>DE876</f>
        <v/>
      </c>
      <c r="AZ876" s="3379">
        <f>CO876</f>
        <v/>
      </c>
      <c r="BA876" s="3380"/>
      <c r="BB876" s="197">
        <f>CP876</f>
        <v/>
      </c>
      <c r="BC876" s="813"/>
      <c r="BD876" s="197">
        <f>CR876</f>
        <v/>
      </c>
      <c r="BE876" s="121">
        <f>CS876</f>
        <v/>
      </c>
      <c r="BF876" s="122">
        <f>CT876*60</f>
        <v/>
      </c>
      <c r="BG876" s="121">
        <f>BE876</f>
        <v/>
      </c>
      <c r="BH876" s="122">
        <f>CU876*60</f>
        <v/>
      </c>
      <c r="BI876" s="122">
        <f>CV876</f>
        <v/>
      </c>
      <c r="BJ876" s="117"/>
      <c r="BK876" s="812">
        <f>Overview!$E$7</f>
        <v/>
      </c>
      <c r="BL876" s="117"/>
      <c r="BM876" s="836">
        <f>CW876</f>
        <v/>
      </c>
      <c r="BN876" s="812">
        <f>Overview!$P$153</f>
        <v/>
      </c>
      <c r="BO876" s="117" t="inlineStr">
        <is>
          <t>Modo: BR/EDR</t>
        </is>
      </c>
      <c r="BP876" s="117"/>
      <c r="BQ876" s="115"/>
      <c r="BR876" s="1478"/>
      <c r="BS876" s="1548"/>
      <c r="BT876" s="1978" t="inlineStr">
        <is>
          <t>BT</t>
        </is>
      </c>
      <c r="BU876" s="1979" t="inlineStr">
        <is>
          <t>2.4 GHz</t>
        </is>
      </c>
      <c r="BV876" s="632">
        <f>Overview!$H$30</f>
        <v/>
      </c>
      <c r="BW876" s="2010"/>
      <c r="BX876" s="1975"/>
      <c r="BY876" s="958"/>
      <c r="BZ876" s="2011"/>
      <c r="CA876" s="1996" t="inlineStr">
        <is>
          <t>Front Face</t>
        </is>
      </c>
      <c r="CB876" s="200">
        <v>5</v>
      </c>
      <c r="CC876" s="668">
        <f>IF(COUNT('Conducted BT-Custom'!$AH$3:$AH$7)=0,39,INDEX('Conducted BT-Custom'!$T$3:$T$7,MATCH(MAX('Conducted BT-Custom'!$AH$3:$AH$7),'Conducted BT-Custom'!$AH$3:$AH$7,0)))</f>
        <v>39</v>
      </c>
      <c r="CD876" s="668">
        <f>IF(COUNT('Conducted BT-Custom'!$AH$3:$AH$7)=0,2440,INDEX('Conducted BT-Custom'!$U$3:$U$7,MATCH(MAX('Conducted BT-Custom'!$AH$3:$AH$7),'Conducted BT-Custom'!$AH$3:$AH$7,0)))</f>
        <v>2440</v>
      </c>
      <c r="CE876" s="1522"/>
      <c r="CF876" s="1522"/>
      <c r="CG876" s="386" t="str">
        <f>IF(OR($BY$819="",$BY$819=""),"",$BY$819)</f>
        <v/>
      </c>
      <c r="CH876" s="386">
        <f>BZ876</f>
        <v/>
      </c>
      <c r="CI876" s="386">
        <f>CA876</f>
        <v/>
      </c>
      <c r="CJ876" s="1528"/>
      <c r="CK876" s="1967"/>
      <c r="CL876" s="203">
        <f>IF(CF876=""," ",IF(ABS(CE876-CF876)&lt;=0.125,"Valid","Not valid"))</f>
        <v/>
      </c>
      <c r="CM876" s="204">
        <f> IF(CE876="","",IF(AND(CE876&lt;&gt;"",CF876=""),IF(CE876&gt;=1,"Medir+Sig Max","No"),IF(CF876&lt;&gt;"",IF(CF876&gt;=1,"Medir+Sig Max","No"),"")))</f>
        <v/>
      </c>
      <c r="CN876" s="1798"/>
      <c r="CO876" s="219">
        <f>IF(CK876="",IF(AND(CE876="",CF876=""),"",IF(CF876="",IF(DE876&gt;1,ROUND(DE876*CE876,3),CE876),IF(DE876&gt;1,ROUND(DE876*CF876,3),CF876))),IF(AND(CE876="",CF876=""),"",IF(CF876="",IF(DE876&gt;1,ROUND(DE876*CE876*(1/(CK876)),3),CE876*(1/(CK876))),IF(DE876&gt;1,ROUND(DE876*CF876*(1/(CK876)),3),CF876*(1/(CK876))))))</f>
        <v/>
      </c>
      <c r="CP876" s="2037">
        <f>IF(COUNTIF(Overview!K12:K14,TRUE)&gt;0,2,IF(COUNTIF(Overview!L12:L14,TRUE)&gt;0,4,0))</f>
        <v/>
      </c>
      <c r="CQ876" s="1471">
        <f>IF(CO876="","",IF(CO876&gt;CP876,"Fail","Pass"))</f>
        <v/>
      </c>
      <c r="CR876" s="1483"/>
      <c r="CS876" s="1564">
        <f>MyTimestamp(CO876)</f>
        <v/>
      </c>
      <c r="CT876" s="1529">
        <f>IF(CE876="",0,15)+IF(CF876="",0,15)</f>
        <v/>
      </c>
      <c r="CU876" s="1530">
        <f>IF(CT876=0,0,2)</f>
        <v/>
      </c>
      <c r="CV876" s="862"/>
      <c r="CW876" s="862"/>
      <c r="CX876" s="2038"/>
      <c r="CY876" s="2039"/>
      <c r="CZ876" s="1542">
        <f>10^(CJ876/20)*100-100</f>
        <v/>
      </c>
      <c r="DA876" s="1360"/>
      <c r="DB876" s="1468"/>
      <c r="DC876" s="1316">
        <f>IF(DA876="","",10^(DA876/10))</f>
        <v/>
      </c>
      <c r="DD876" s="1446">
        <f>IF(ISNUMBER(DB876)=FALSE,"",10^(DB876/10))</f>
        <v/>
      </c>
      <c r="DE876" s="1542">
        <f>IF(AND(ISNUMBER(DC876),ISNUMBER(DD876)),IF(DC876/DD876&gt;1,ROUND((DC876)/DD876,3),1),1)</f>
        <v/>
      </c>
      <c r="DF876" s="1541"/>
      <c r="DG876" s="1541"/>
      <c r="DH876" s="1541"/>
      <c r="DI876" s="1541"/>
      <c r="DJ876" s="1541"/>
      <c r="DK876" s="1541"/>
      <c r="DL876" s="1541"/>
      <c r="DM876" s="1541"/>
      <c r="DN876" s="1541"/>
      <c r="DO876" s="1541"/>
      <c r="DP876" s="1541"/>
      <c r="DQ876" s="1541"/>
      <c r="DR876" s="1541"/>
    </row>
    <row r="877" ht="12.75" x14ac:dyDescent="0.2">
      <c r="A877" s="1541"/>
      <c r="B877" s="1541"/>
      <c r="C877"/>
      <c r="D877" s="130">
        <f>IF(BX$873="Close to Ear","EN 62209-1","EN 62209-2")</f>
        <v/>
      </c>
      <c r="E877" s="130">
        <f>IF(CG877="Close to Ear","2016","2010/A1:2019")</f>
        <v/>
      </c>
      <c r="F877" s="1488" t="inlineStr">
        <is>
          <t>5.6</t>
        </is>
      </c>
      <c r="G877" s="1497"/>
      <c r="H877" s="120">
        <f>BV877</f>
        <v/>
      </c>
      <c r="I877" s="120">
        <f>BW877</f>
        <v/>
      </c>
      <c r="J877" s="687" t="inlineStr">
        <is>
          <t>BT</t>
        </is>
      </c>
      <c r="K877" s="194" t="inlineStr">
        <is>
          <t>2.4 GHz</t>
        </is>
      </c>
      <c r="L877" s="115"/>
      <c r="M877" s="120"/>
      <c r="N877" s="119"/>
      <c r="O877" s="131"/>
      <c r="P877" s="6597"/>
      <c r="Q877" s="131"/>
      <c r="R877" s="131"/>
      <c r="S877" s="120"/>
      <c r="T877" s="120">
        <v>39</v>
      </c>
      <c r="U877" s="120">
        <v>2440</v>
      </c>
      <c r="V877" s="119"/>
      <c r="W877" s="197"/>
      <c r="X877" s="119"/>
      <c r="Y877" s="119"/>
      <c r="Z877" s="119"/>
      <c r="AA877" s="115"/>
      <c r="AB877" s="115"/>
      <c r="AC877" s="689">
        <f>IF(OR(BX$873="Close to Ear",BX$873="Close to Head"),"Head",IF(BX$873="Extremity","Extremity","Body"))</f>
        <v/>
      </c>
      <c r="AD877" s="690">
        <f>CA877</f>
        <v/>
      </c>
      <c r="AE877" s="688">
        <f>CB877</f>
        <v/>
      </c>
      <c r="AF877" s="115"/>
      <c r="AG877" s="808">
        <f>IF(AZ877="","N/A",IF(CQ877="Pass","P","F"))</f>
        <v/>
      </c>
      <c r="AH877" s="129"/>
      <c r="AI877" s="129"/>
      <c r="AJ877" s="129"/>
      <c r="AK877" s="119"/>
      <c r="AL877" s="115"/>
      <c r="AM877" s="119"/>
      <c r="AN877" s="119"/>
      <c r="AO877" s="692"/>
      <c r="AP877" s="692"/>
      <c r="AQ877" s="692"/>
      <c r="AR877" s="692"/>
      <c r="AS877" s="692"/>
      <c r="AT877" s="691">
        <f>CE877</f>
        <v/>
      </c>
      <c r="AU877" s="691">
        <f>CF877</f>
        <v/>
      </c>
      <c r="AV877" s="813"/>
      <c r="AW877" s="813"/>
      <c r="AX877" s="197">
        <f>CZ877</f>
        <v/>
      </c>
      <c r="AY877" s="197">
        <f>DE877</f>
        <v/>
      </c>
      <c r="AZ877" s="3379">
        <f>CO877</f>
        <v/>
      </c>
      <c r="BA877" s="3380"/>
      <c r="BB877" s="197">
        <f>CP877</f>
        <v/>
      </c>
      <c r="BC877" s="813"/>
      <c r="BD877" s="197">
        <f>CR877</f>
        <v/>
      </c>
      <c r="BE877" s="121">
        <f>CS877</f>
        <v/>
      </c>
      <c r="BF877" s="122">
        <f>CT877*60</f>
        <v/>
      </c>
      <c r="BG877" s="121">
        <f>BE877</f>
        <v/>
      </c>
      <c r="BH877" s="122">
        <f>CU877*60</f>
        <v/>
      </c>
      <c r="BI877" s="122">
        <f>CV877</f>
        <v/>
      </c>
      <c r="BJ877" s="117"/>
      <c r="BK877" s="812">
        <f>Overview!$E$7</f>
        <v/>
      </c>
      <c r="BL877" s="117"/>
      <c r="BM877" s="836">
        <f>CW877</f>
        <v/>
      </c>
      <c r="BN877" s="812">
        <f>Overview!$P$153</f>
        <v/>
      </c>
      <c r="BO877" s="117" t="inlineStr">
        <is>
          <t>Modo: BR/EDR</t>
        </is>
      </c>
      <c r="BP877" s="117"/>
      <c r="BQ877" s="115"/>
      <c r="BR877" s="1478"/>
      <c r="BS877" s="1548"/>
      <c r="BT877" s="1978" t="inlineStr">
        <is>
          <t>BT</t>
        </is>
      </c>
      <c r="BU877" s="1979" t="inlineStr">
        <is>
          <t>2.4 GHz</t>
        </is>
      </c>
      <c r="BV877" s="632">
        <f>Overview!$H$30</f>
        <v/>
      </c>
      <c r="BW877" s="2010"/>
      <c r="BX877" s="1978"/>
      <c r="BY877" s="959"/>
      <c r="BZ877" s="2011"/>
      <c r="CA877" s="1997" t="inlineStr">
        <is>
          <t>Back Face</t>
        </is>
      </c>
      <c r="CB877" s="200">
        <v>5</v>
      </c>
      <c r="CC877" s="668">
        <f>IF(COUNT('Conducted BT-Custom'!$AH$3:$AH$7)=0,39,INDEX('Conducted BT-Custom'!$T$3:$T$7,MATCH(MAX('Conducted BT-Custom'!$AH$3:$AH$7),'Conducted BT-Custom'!$AH$3:$AH$7,0)))</f>
        <v>39</v>
      </c>
      <c r="CD877" s="668">
        <f>IF(COUNT('Conducted BT-Custom'!$AH$3:$AH$7)=0,2440,INDEX('Conducted BT-Custom'!$U$3:$U$7,MATCH(MAX('Conducted BT-Custom'!$AH$3:$AH$7),'Conducted BT-Custom'!$AH$3:$AH$7,0)))</f>
        <v>2440</v>
      </c>
      <c r="CE877" s="2013"/>
      <c r="CF877" s="1966"/>
      <c r="CG877" s="392" t="str">
        <f>IF(OR($BY$819="",$BY$819=""),"",$BY$819)</f>
        <v/>
      </c>
      <c r="CH877" s="392">
        <f>BZ877</f>
        <v/>
      </c>
      <c r="CI877" s="392">
        <f>CA877</f>
        <v/>
      </c>
      <c r="CJ877" s="1528"/>
      <c r="CK877" s="1967"/>
      <c r="CL877" s="206">
        <f>IF(CF877=""," ",IF(ABS(CE877-CF877)&lt;=0.125,"Valid","Not valid"))</f>
        <v/>
      </c>
      <c r="CM877" s="207">
        <f> IF(CE877="","",IF(AND(CE877&lt;&gt;"",CF877=""),IF(CE877&gt;=1,"Medir+Sig Max","No"),IF(CF877&lt;&gt;"",IF(CF877&gt;=1,"Medir+Sig Max","No"),"")))</f>
        <v/>
      </c>
      <c r="CN877" s="1787"/>
      <c r="CO877" s="220">
        <f>IF(CK877="",IF(AND(CE877="",CF877=""),"",IF(CF877="",IF(DE877&gt;1,ROUND(DE877*CE877,3),CE877),IF(DE877&gt;1,ROUND(DE877*CF877,3),CF877))),IF(AND(CE877="",CF877=""),"",IF(CF877="",IF(DE877&gt;1,ROUND(DE877*CE877*(1/(CK877)),3),CE877*(1/(CK877))),IF(DE877&gt;1,ROUND(DE877*CF877*(1/(CK877)),3),CF877*(1/(CK877))))))</f>
        <v/>
      </c>
      <c r="CP877" s="2043">
        <f>IF(COUNTIF(Overview!K12:K14,TRUE)&gt;0,2,IF(COUNTIF(Overview!L12:L14,TRUE)&gt;0,4,0))</f>
        <v/>
      </c>
      <c r="CQ877" s="1472">
        <f>IF(CO877="","",IF(CO877&gt;CP877,"Fail","Pass"))</f>
        <v/>
      </c>
      <c r="CR877" s="1481"/>
      <c r="CS877" s="1565">
        <f>MyTimestamp(CO877)</f>
        <v/>
      </c>
      <c r="CT877" s="1531">
        <f>IF(CE877="",0,15)+IF(CF877="",0,15)</f>
        <v/>
      </c>
      <c r="CU877" s="1532">
        <f>IF(CT877=0,0,2)</f>
        <v/>
      </c>
      <c r="CV877" s="859"/>
      <c r="CW877" s="859"/>
      <c r="CX877" s="2038"/>
      <c r="CY877" s="2044"/>
      <c r="CZ877" s="1543">
        <f>10^(CJ877/20)*100-100</f>
        <v/>
      </c>
      <c r="DA877" s="1360"/>
      <c r="DB877" s="1468"/>
      <c r="DC877" s="1316">
        <f>IF(DA877="","",10^(DA877/10))</f>
        <v/>
      </c>
      <c r="DD877" s="1446">
        <f>IF(ISNUMBER(DB877)=FALSE,"",10^(DB877/10))</f>
        <v/>
      </c>
      <c r="DE877" s="1543">
        <f>IF(AND(ISNUMBER(DC877),ISNUMBER(DD877)),IF(DC877/DD877&gt;1,ROUND((DC877)/DD877,3),1),1)</f>
        <v/>
      </c>
      <c r="DF877" s="1541"/>
      <c r="DG877" s="1541"/>
      <c r="DH877" s="1541"/>
      <c r="DI877" s="1541"/>
      <c r="DJ877" s="1541"/>
      <c r="DK877" s="1541"/>
      <c r="DL877" s="1541"/>
      <c r="DM877" s="1541"/>
      <c r="DN877" s="1541"/>
      <c r="DO877" s="1541"/>
      <c r="DP877" s="1541"/>
      <c r="DQ877" s="1541"/>
      <c r="DR877" s="1541"/>
    </row>
    <row r="878" ht="12.75" x14ac:dyDescent="0.2">
      <c r="A878" s="1541"/>
      <c r="B878" s="1541"/>
      <c r="C878"/>
      <c r="D878" s="130">
        <f>IF(BX$873="Close to Ear","EN 62209-1","EN 62209-2")</f>
        <v/>
      </c>
      <c r="E878" s="130">
        <f>IF(CG878="Close to Ear","2016","2010/A1:2019")</f>
        <v/>
      </c>
      <c r="F878" s="1488" t="inlineStr">
        <is>
          <t>5.6</t>
        </is>
      </c>
      <c r="G878" s="1497"/>
      <c r="H878" s="120">
        <f>BV878</f>
        <v/>
      </c>
      <c r="I878" s="120">
        <f>BW878</f>
        <v/>
      </c>
      <c r="J878" s="687" t="inlineStr">
        <is>
          <t>BT</t>
        </is>
      </c>
      <c r="K878" s="194" t="inlineStr">
        <is>
          <t>2.4 GHz</t>
        </is>
      </c>
      <c r="L878" s="115"/>
      <c r="M878" s="120"/>
      <c r="N878" s="119"/>
      <c r="O878" s="131"/>
      <c r="P878" s="6597"/>
      <c r="Q878" s="131"/>
      <c r="R878" s="131"/>
      <c r="S878" s="120"/>
      <c r="T878" s="120">
        <v>39</v>
      </c>
      <c r="U878" s="120">
        <v>2440</v>
      </c>
      <c r="V878" s="119"/>
      <c r="W878" s="197"/>
      <c r="X878" s="119"/>
      <c r="Y878" s="119"/>
      <c r="Z878" s="119"/>
      <c r="AA878" s="115"/>
      <c r="AB878" s="115"/>
      <c r="AC878" s="689">
        <f>IF(OR(BX$873="Close to Ear",BX$873="Close to Head"),"Head",IF(BX$873="Extremity","Extremity","Body"))</f>
        <v/>
      </c>
      <c r="AD878" s="690">
        <f>CA878</f>
        <v/>
      </c>
      <c r="AE878" s="688">
        <f>CB878</f>
        <v/>
      </c>
      <c r="AF878" s="115"/>
      <c r="AG878" s="808">
        <f>IF(AZ878="","N/A",IF(CQ878="Pass","P","F"))</f>
        <v/>
      </c>
      <c r="AH878" s="129"/>
      <c r="AI878" s="129"/>
      <c r="AJ878" s="129"/>
      <c r="AK878" s="119"/>
      <c r="AL878" s="115"/>
      <c r="AM878" s="119"/>
      <c r="AN878" s="119"/>
      <c r="AO878" s="692"/>
      <c r="AP878" s="692"/>
      <c r="AQ878" s="692"/>
      <c r="AR878" s="692"/>
      <c r="AS878" s="692"/>
      <c r="AT878" s="691">
        <f>CE878</f>
        <v/>
      </c>
      <c r="AU878" s="691">
        <f>CF878</f>
        <v/>
      </c>
      <c r="AV878" s="813"/>
      <c r="AW878" s="813"/>
      <c r="AX878" s="197">
        <f>CZ878</f>
        <v/>
      </c>
      <c r="AY878" s="197">
        <f>DE878</f>
        <v/>
      </c>
      <c r="AZ878" s="3379">
        <f>CO878</f>
        <v/>
      </c>
      <c r="BA878" s="3380"/>
      <c r="BB878" s="197">
        <f>CP878</f>
        <v/>
      </c>
      <c r="BC878" s="813"/>
      <c r="BD878" s="197">
        <f>CR878</f>
        <v/>
      </c>
      <c r="BE878" s="121">
        <f>CS878</f>
        <v/>
      </c>
      <c r="BF878" s="122">
        <f>CT878*60</f>
        <v/>
      </c>
      <c r="BG878" s="121">
        <f>BE878</f>
        <v/>
      </c>
      <c r="BH878" s="122">
        <f>CU878*60</f>
        <v/>
      </c>
      <c r="BI878" s="122">
        <f>CV878</f>
        <v/>
      </c>
      <c r="BJ878" s="117"/>
      <c r="BK878" s="812">
        <f>Overview!$E$7</f>
        <v/>
      </c>
      <c r="BL878" s="117"/>
      <c r="BM878" s="836">
        <f>CW878</f>
        <v/>
      </c>
      <c r="BN878" s="812">
        <f>Overview!$P$153</f>
        <v/>
      </c>
      <c r="BO878" s="117" t="inlineStr">
        <is>
          <t>Modo: BR/EDR</t>
        </is>
      </c>
      <c r="BP878" s="117"/>
      <c r="BQ878" s="115"/>
      <c r="BR878" s="1478"/>
      <c r="BS878" s="1548"/>
      <c r="BT878" s="1978" t="inlineStr">
        <is>
          <t>BT</t>
        </is>
      </c>
      <c r="BU878" s="1979" t="inlineStr">
        <is>
          <t>2.4 GHz</t>
        </is>
      </c>
      <c r="BV878" s="632">
        <f>Overview!$H$30</f>
        <v/>
      </c>
      <c r="BW878" s="2010"/>
      <c r="BX878" s="1978"/>
      <c r="BY878" s="632"/>
      <c r="BZ878" s="2011"/>
      <c r="CA878" s="1997" t="inlineStr">
        <is>
          <t>Left Edge</t>
        </is>
      </c>
      <c r="CB878" s="200">
        <v>5</v>
      </c>
      <c r="CC878" s="668">
        <f>IF(COUNT('Conducted BT-Custom'!$AH$3:$AH$7)=0,39,INDEX('Conducted BT-Custom'!$T$3:$T$7,MATCH(MAX('Conducted BT-Custom'!$AH$3:$AH$7),'Conducted BT-Custom'!$AH$3:$AH$7,0)))</f>
        <v>39</v>
      </c>
      <c r="CD878" s="668">
        <f>IF(COUNT('Conducted BT-Custom'!$AH$3:$AH$7)=0,2440,INDEX('Conducted BT-Custom'!$U$3:$U$7,MATCH(MAX('Conducted BT-Custom'!$AH$3:$AH$7),'Conducted BT-Custom'!$AH$3:$AH$7,0)))</f>
        <v>2440</v>
      </c>
      <c r="CE878" s="2013"/>
      <c r="CF878" s="1966"/>
      <c r="CG878" s="392" t="str">
        <f>IF(OR($BY$819="",$BY$819=""),"",$BY$819)</f>
        <v/>
      </c>
      <c r="CH878" s="392">
        <f>BZ878</f>
        <v/>
      </c>
      <c r="CI878" s="392">
        <f>CA878</f>
        <v/>
      </c>
      <c r="CJ878" s="1528"/>
      <c r="CK878" s="1967"/>
      <c r="CL878" s="206">
        <f>IF(CF878=""," ",IF(ABS(CE878-CF878)&lt;=0.125,"Valid","Not valid"))</f>
        <v/>
      </c>
      <c r="CM878" s="207">
        <f> IF(CE878="","",IF(AND(CE878&lt;&gt;"",CF878=""),IF(CE878&gt;=1,"Medir+Sig Max","No"),IF(CF878&lt;&gt;"",IF(CF878&gt;=1,"Medir+Sig Max","No"),"")))</f>
        <v/>
      </c>
      <c r="CN878" s="1787"/>
      <c r="CO878" s="220">
        <f>IF(CK878="",IF(AND(CE878="",CF878=""),"",IF(CF878="",IF(DE878&gt;1,ROUND(DE878*CE878,3),CE878),IF(DE878&gt;1,ROUND(DE878*CF878,3),CF878))),IF(AND(CE878="",CF878=""),"",IF(CF878="",IF(DE878&gt;1,ROUND(DE878*CE878*(1/(CK878)),3),CE878*(1/(CK878))),IF(DE878&gt;1,ROUND(DE878*CF878*(1/(CK878)),3),CF878*(1/(CK878))))))</f>
        <v/>
      </c>
      <c r="CP878" s="2043">
        <f>IF(COUNTIF(Overview!K12:K14,TRUE)&gt;0,2,IF(COUNTIF(Overview!L12:L14,TRUE)&gt;0,4,0))</f>
        <v/>
      </c>
      <c r="CQ878" s="1472">
        <f>IF(CO878="","",IF(CO878&gt;CP878,"Fail","Pass"))</f>
        <v/>
      </c>
      <c r="CR878" s="1481"/>
      <c r="CS878" s="1565">
        <f>MyTimestamp(CO878)</f>
        <v/>
      </c>
      <c r="CT878" s="1531">
        <f>IF(CE878="",0,15)+IF(CF878="",0,15)</f>
        <v/>
      </c>
      <c r="CU878" s="1532">
        <f>IF(CT878=0,0,2)</f>
        <v/>
      </c>
      <c r="CV878" s="859"/>
      <c r="CW878" s="859"/>
      <c r="CX878" s="2038"/>
      <c r="CY878" s="2044"/>
      <c r="CZ878" s="1543">
        <f>10^(CJ878/20)*100-100</f>
        <v/>
      </c>
      <c r="DA878" s="1360"/>
      <c r="DB878" s="1468"/>
      <c r="DC878" s="1316">
        <f>IF(DA878="","",10^(DA878/10))</f>
        <v/>
      </c>
      <c r="DD878" s="1446">
        <f>IF(ISNUMBER(DB878)=FALSE,"",10^(DB878/10))</f>
        <v/>
      </c>
      <c r="DE878" s="1543">
        <f>IF(AND(ISNUMBER(DC878),ISNUMBER(DD878)),IF(DC878/DD878&gt;1,ROUND((DC878)/DD878,3),1),1)</f>
        <v/>
      </c>
      <c r="DF878" s="1541"/>
      <c r="DG878" s="1541"/>
      <c r="DH878" s="1541"/>
      <c r="DI878" s="1541"/>
      <c r="DJ878" s="1541"/>
      <c r="DK878" s="1541"/>
      <c r="DL878" s="1541"/>
      <c r="DM878" s="1541"/>
      <c r="DN878" s="1541"/>
      <c r="DO878" s="1541"/>
      <c r="DP878" s="1541"/>
      <c r="DQ878" s="1541"/>
      <c r="DR878" s="1541"/>
    </row>
    <row r="879" ht="12.75" x14ac:dyDescent="0.2">
      <c r="A879" s="1541"/>
      <c r="B879" s="1541"/>
      <c r="C879"/>
      <c r="D879" s="130">
        <f>IF(BX$873="Close to Ear","EN 62209-1","EN 62209-2")</f>
        <v/>
      </c>
      <c r="E879" s="130">
        <f>IF(CG879="Close to Ear","2016","2010/A1:2019")</f>
        <v/>
      </c>
      <c r="F879" s="1488" t="inlineStr">
        <is>
          <t>5.6</t>
        </is>
      </c>
      <c r="G879" s="1497"/>
      <c r="H879" s="120">
        <f>BV879</f>
        <v/>
      </c>
      <c r="I879" s="120">
        <f>BW879</f>
        <v/>
      </c>
      <c r="J879" s="687" t="inlineStr">
        <is>
          <t>BT</t>
        </is>
      </c>
      <c r="K879" s="194" t="inlineStr">
        <is>
          <t>2.4 GHz</t>
        </is>
      </c>
      <c r="L879" s="115"/>
      <c r="M879" s="120"/>
      <c r="N879" s="119"/>
      <c r="O879" s="131"/>
      <c r="P879" s="6597"/>
      <c r="Q879" s="131"/>
      <c r="R879" s="131"/>
      <c r="S879" s="120"/>
      <c r="T879" s="120">
        <v>39</v>
      </c>
      <c r="U879" s="120">
        <v>2440</v>
      </c>
      <c r="V879" s="119"/>
      <c r="W879" s="197"/>
      <c r="X879" s="119"/>
      <c r="Y879" s="119"/>
      <c r="Z879" s="119"/>
      <c r="AA879" s="115"/>
      <c r="AB879" s="115"/>
      <c r="AC879" s="689">
        <f>IF(OR(BX$873="Close to Ear",BX$873="Close to Head"),"Head",IF(BX$873="Extremity","Extremity","Body"))</f>
        <v/>
      </c>
      <c r="AD879" s="690">
        <f>CA879</f>
        <v/>
      </c>
      <c r="AE879" s="688">
        <f>CB879</f>
        <v/>
      </c>
      <c r="AF879" s="115"/>
      <c r="AG879" s="808">
        <f>IF(AZ879="","N/A",IF(CQ879="Pass","P","F"))</f>
        <v/>
      </c>
      <c r="AH879" s="129"/>
      <c r="AI879" s="129"/>
      <c r="AJ879" s="129"/>
      <c r="AK879" s="119"/>
      <c r="AL879" s="115"/>
      <c r="AM879" s="119"/>
      <c r="AN879" s="119"/>
      <c r="AO879" s="692"/>
      <c r="AP879" s="692"/>
      <c r="AQ879" s="692"/>
      <c r="AR879" s="692"/>
      <c r="AS879" s="692"/>
      <c r="AT879" s="691">
        <f>CE879</f>
        <v/>
      </c>
      <c r="AU879" s="691">
        <f>CF879</f>
        <v/>
      </c>
      <c r="AV879" s="813"/>
      <c r="AW879" s="813"/>
      <c r="AX879" s="197">
        <f>CZ879</f>
        <v/>
      </c>
      <c r="AY879" s="197">
        <f>DE879</f>
        <v/>
      </c>
      <c r="AZ879" s="3379">
        <f>CO879</f>
        <v/>
      </c>
      <c r="BA879" s="3380"/>
      <c r="BB879" s="197">
        <f>CP879</f>
        <v/>
      </c>
      <c r="BC879" s="813"/>
      <c r="BD879" s="197">
        <f>CR879</f>
        <v/>
      </c>
      <c r="BE879" s="121">
        <f>CS879</f>
        <v/>
      </c>
      <c r="BF879" s="122">
        <f>CT879*60</f>
        <v/>
      </c>
      <c r="BG879" s="121">
        <f>BE879</f>
        <v/>
      </c>
      <c r="BH879" s="122">
        <f>CU879*60</f>
        <v/>
      </c>
      <c r="BI879" s="122">
        <f>CV879</f>
        <v/>
      </c>
      <c r="BJ879" s="117"/>
      <c r="BK879" s="812">
        <f>Overview!$E$7</f>
        <v/>
      </c>
      <c r="BL879" s="117"/>
      <c r="BM879" s="836">
        <f>CW879</f>
        <v/>
      </c>
      <c r="BN879" s="812">
        <f>Overview!$P$153</f>
        <v/>
      </c>
      <c r="BO879" s="117" t="inlineStr">
        <is>
          <t>Modo: BR/EDR</t>
        </is>
      </c>
      <c r="BP879" s="117"/>
      <c r="BQ879" s="115"/>
      <c r="BR879" s="1478"/>
      <c r="BS879" s="1548"/>
      <c r="BT879" s="1984" t="inlineStr">
        <is>
          <t>BT</t>
        </is>
      </c>
      <c r="BU879" s="1980" t="inlineStr">
        <is>
          <t>2.4 GHz</t>
        </is>
      </c>
      <c r="BV879" s="628">
        <f>Overview!$H$30</f>
        <v/>
      </c>
      <c r="BW879" s="2010"/>
      <c r="BX879" s="1984"/>
      <c r="BY879" s="632"/>
      <c r="BZ879" s="2011"/>
      <c r="CA879" s="1997" t="inlineStr">
        <is>
          <t>Right Edge</t>
        </is>
      </c>
      <c r="CB879" s="200">
        <v>5</v>
      </c>
      <c r="CC879" s="668">
        <f>IF(COUNT('Conducted BT-Custom'!$AH$3:$AH$7)=0,39,INDEX('Conducted BT-Custom'!$T$3:$T$7,MATCH(MAX('Conducted BT-Custom'!$AH$3:$AH$7),'Conducted BT-Custom'!$AH$3:$AH$7,0)))</f>
        <v>39</v>
      </c>
      <c r="CD879" s="668">
        <f>IF(COUNT('Conducted BT-Custom'!$AH$3:$AH$7)=0,2440,INDEX('Conducted BT-Custom'!$U$3:$U$7,MATCH(MAX('Conducted BT-Custom'!$AH$3:$AH$7),'Conducted BT-Custom'!$AH$3:$AH$7,0)))</f>
        <v>2440</v>
      </c>
      <c r="CE879" s="2013"/>
      <c r="CF879" s="1966"/>
      <c r="CG879" s="392" t="str">
        <f>IF(OR($BY$819="",$BY$819=""),"",$BY$819)</f>
        <v/>
      </c>
      <c r="CH879" s="392">
        <f>BZ879</f>
        <v/>
      </c>
      <c r="CI879" s="392">
        <f>CA879</f>
        <v/>
      </c>
      <c r="CJ879" s="1528"/>
      <c r="CK879" s="1967"/>
      <c r="CL879" s="206">
        <f>IF(CF879=""," ",IF(ABS(CE879-CF879)&lt;=0.125,"Valid","Not valid"))</f>
        <v/>
      </c>
      <c r="CM879" s="207">
        <f> IF(CE879="","",IF(AND(CE879&lt;&gt;"",CF879=""),IF(CE879&gt;=1,"Medir+Sig Max","No"),IF(CF879&lt;&gt;"",IF(CF879&gt;=1,"Medir+Sig Max","No"),"")))</f>
        <v/>
      </c>
      <c r="CN879" s="1787"/>
      <c r="CO879" s="220">
        <f>IF(CK879="",IF(AND(CE879="",CF879=""),"",IF(CF879="",IF(DE879&gt;1,ROUND(DE879*CE879,3),CE879),IF(DE879&gt;1,ROUND(DE879*CF879,3),CF879))),IF(AND(CE879="",CF879=""),"",IF(CF879="",IF(DE879&gt;1,ROUND(DE879*CE879*(1/(CK879)),3),CE879*(1/(CK879))),IF(DE879&gt;1,ROUND(DE879*CF879*(1/(CK879)),3),CF879*(1/(CK879))))))</f>
        <v/>
      </c>
      <c r="CP879" s="2043">
        <f>IF(COUNTIF(Overview!K12:K14,TRUE)&gt;0,2,IF(COUNTIF(Overview!L12:L14,TRUE)&gt;0,4,0))</f>
        <v/>
      </c>
      <c r="CQ879" s="1472">
        <f>IF(CO879="","",IF(CO879&gt;CP879,"Fail","Pass"))</f>
        <v/>
      </c>
      <c r="CR879" s="1481"/>
      <c r="CS879" s="1565">
        <f>MyTimestamp(CO879)</f>
        <v/>
      </c>
      <c r="CT879" s="1531">
        <f>IF(CE879="",0,15)+IF(CF879="",0,15)</f>
        <v/>
      </c>
      <c r="CU879" s="1532">
        <f>IF(CT879=0,0,2)</f>
        <v/>
      </c>
      <c r="CV879" s="859"/>
      <c r="CW879" s="859"/>
      <c r="CX879" s="2038"/>
      <c r="CY879" s="2044"/>
      <c r="CZ879" s="1543">
        <f>10^(CJ879/20)*100-100</f>
        <v/>
      </c>
      <c r="DA879" s="1360"/>
      <c r="DB879" s="1468"/>
      <c r="DC879" s="1316">
        <f>IF(DA879="","",10^(DA879/10))</f>
        <v/>
      </c>
      <c r="DD879" s="1446">
        <f>IF(ISNUMBER(DB879)=FALSE,"",10^(DB879/10))</f>
        <v/>
      </c>
      <c r="DE879" s="1543">
        <f>IF(AND(ISNUMBER(DC879),ISNUMBER(DD879)),IF(DC879/DD879&gt;1,ROUND((DC879)/DD879,3),1),1)</f>
        <v/>
      </c>
      <c r="DF879" s="1541"/>
      <c r="DG879" s="1541"/>
      <c r="DH879" s="1541"/>
      <c r="DI879" s="1541"/>
      <c r="DJ879" s="1541"/>
      <c r="DK879" s="1541"/>
      <c r="DL879" s="1541"/>
      <c r="DM879" s="1541"/>
      <c r="DN879" s="1541"/>
      <c r="DO879" s="1541"/>
      <c r="DP879" s="1541"/>
      <c r="DQ879" s="1541"/>
      <c r="DR879" s="1541"/>
    </row>
    <row r="880" ht="12.75" x14ac:dyDescent="0.2">
      <c r="A880" s="1541"/>
      <c r="B880" s="1541"/>
      <c r="C880"/>
      <c r="D880" s="130">
        <f>IF(BX$873="Close to Ear","EN 62209-1","EN 62209-2")</f>
        <v/>
      </c>
      <c r="E880" s="130">
        <f>IF(CG880="Close to Ear","2016","2010/A1:2019")</f>
        <v/>
      </c>
      <c r="F880" s="1488" t="inlineStr">
        <is>
          <t>5.6</t>
        </is>
      </c>
      <c r="G880" s="1497"/>
      <c r="H880" s="120">
        <f>BV880</f>
        <v/>
      </c>
      <c r="I880" s="120">
        <f>BW880</f>
        <v/>
      </c>
      <c r="J880" s="687" t="inlineStr">
        <is>
          <t>BT</t>
        </is>
      </c>
      <c r="K880" s="194" t="inlineStr">
        <is>
          <t>2.4 GHz</t>
        </is>
      </c>
      <c r="L880" s="115"/>
      <c r="M880" s="120"/>
      <c r="N880" s="119"/>
      <c r="O880" s="131"/>
      <c r="P880" s="6597"/>
      <c r="Q880" s="131"/>
      <c r="R880" s="131"/>
      <c r="S880" s="120"/>
      <c r="T880" s="120">
        <v>39</v>
      </c>
      <c r="U880" s="120">
        <v>2440</v>
      </c>
      <c r="V880" s="119"/>
      <c r="W880" s="197"/>
      <c r="X880" s="119"/>
      <c r="Y880" s="119"/>
      <c r="Z880" s="119"/>
      <c r="AA880" s="115"/>
      <c r="AB880" s="115"/>
      <c r="AC880" s="689">
        <f>IF(OR(BX$873="Close to Ear",BX$873="Close to Head"),"Head",IF(BX$873="Extremity","Extremity","Body"))</f>
        <v/>
      </c>
      <c r="AD880" s="690">
        <f>CA880</f>
        <v/>
      </c>
      <c r="AE880" s="688">
        <f>CB880</f>
        <v/>
      </c>
      <c r="AF880" s="115"/>
      <c r="AG880" s="808">
        <f>IF(AZ880="","N/A",IF(CQ880="Pass","P","F"))</f>
        <v/>
      </c>
      <c r="AH880" s="129"/>
      <c r="AI880" s="129"/>
      <c r="AJ880" s="129"/>
      <c r="AK880" s="119"/>
      <c r="AL880" s="115"/>
      <c r="AM880" s="119"/>
      <c r="AN880" s="119"/>
      <c r="AO880" s="692"/>
      <c r="AP880" s="692"/>
      <c r="AQ880" s="692"/>
      <c r="AR880" s="692"/>
      <c r="AS880" s="692"/>
      <c r="AT880" s="691">
        <f>CE880</f>
        <v/>
      </c>
      <c r="AU880" s="691">
        <f>CF880</f>
        <v/>
      </c>
      <c r="AV880" s="813"/>
      <c r="AW880" s="813"/>
      <c r="AX880" s="197">
        <f>CZ880</f>
        <v/>
      </c>
      <c r="AY880" s="197">
        <f>DE880</f>
        <v/>
      </c>
      <c r="AZ880" s="3379">
        <f>CO880</f>
        <v/>
      </c>
      <c r="BA880" s="3380"/>
      <c r="BB880" s="197">
        <f>CP880</f>
        <v/>
      </c>
      <c r="BC880" s="813"/>
      <c r="BD880" s="197">
        <f>CR880</f>
        <v/>
      </c>
      <c r="BE880" s="121">
        <f>CS880</f>
        <v/>
      </c>
      <c r="BF880" s="122">
        <f>CT880*60</f>
        <v/>
      </c>
      <c r="BG880" s="121">
        <f>BE880</f>
        <v/>
      </c>
      <c r="BH880" s="122">
        <f>CU880*60</f>
        <v/>
      </c>
      <c r="BI880" s="122">
        <f>CV880</f>
        <v/>
      </c>
      <c r="BJ880" s="117"/>
      <c r="BK880" s="812">
        <f>Overview!$E$7</f>
        <v/>
      </c>
      <c r="BL880" s="117"/>
      <c r="BM880" s="836">
        <f>CW880</f>
        <v/>
      </c>
      <c r="BN880" s="812">
        <f>Overview!$P$153</f>
        <v/>
      </c>
      <c r="BO880" s="117" t="inlineStr">
        <is>
          <t>Modo: BR/EDR</t>
        </is>
      </c>
      <c r="BP880" s="117"/>
      <c r="BQ880" s="115"/>
      <c r="BR880" s="1478"/>
      <c r="BS880" s="1548"/>
      <c r="BT880" s="1978" t="inlineStr">
        <is>
          <t>BT</t>
        </is>
      </c>
      <c r="BU880" s="1979" t="inlineStr">
        <is>
          <t>2.4 GHz</t>
        </is>
      </c>
      <c r="BV880" s="632">
        <f>Overview!$H$30</f>
        <v/>
      </c>
      <c r="BW880" s="2010"/>
      <c r="BX880" s="1978"/>
      <c r="BY880" s="632"/>
      <c r="BZ880" s="2011"/>
      <c r="CA880" s="1997" t="inlineStr">
        <is>
          <t>Top Edge</t>
        </is>
      </c>
      <c r="CB880" s="200">
        <v>5</v>
      </c>
      <c r="CC880" s="668">
        <f>IF(COUNT('Conducted BT-Custom'!$AH$3:$AH$7)=0,39,INDEX('Conducted BT-Custom'!$T$3:$T$7,MATCH(MAX('Conducted BT-Custom'!$AH$3:$AH$7),'Conducted BT-Custom'!$AH$3:$AH$7,0)))</f>
        <v>39</v>
      </c>
      <c r="CD880" s="668">
        <f>IF(COUNT('Conducted BT-Custom'!$AH$3:$AH$7)=0,2440,INDEX('Conducted BT-Custom'!$U$3:$U$7,MATCH(MAX('Conducted BT-Custom'!$AH$3:$AH$7),'Conducted BT-Custom'!$AH$3:$AH$7,0)))</f>
        <v>2440</v>
      </c>
      <c r="CE880" s="2013"/>
      <c r="CF880" s="1966"/>
      <c r="CG880" s="392" t="str">
        <f>IF(OR($BY$819="",$BY$819=""),"",$BY$819)</f>
        <v/>
      </c>
      <c r="CH880" s="392">
        <f>BZ880</f>
        <v/>
      </c>
      <c r="CI880" s="392">
        <f>CA880</f>
        <v/>
      </c>
      <c r="CJ880" s="1528"/>
      <c r="CK880" s="1967"/>
      <c r="CL880" s="206">
        <f>IF(CF880=""," ",IF(ABS(CE880-CF880)&lt;=0.125,"Valid","Not valid"))</f>
        <v/>
      </c>
      <c r="CM880" s="207">
        <f> IF(CE880="","",IF(AND(CE880&lt;&gt;"",CF880=""),IF(CE880&gt;=1,"Medir+Sig Max","No"),IF(CF880&lt;&gt;"",IF(CF880&gt;=1,"Medir+Sig Max","No"),"")))</f>
        <v/>
      </c>
      <c r="CN880" s="1787"/>
      <c r="CO880" s="220">
        <f>IF(CK880="",IF(AND(CE880="",CF880=""),"",IF(CF880="",IF(DE880&gt;1,ROUND(DE880*CE880,3),CE880),IF(DE880&gt;1,ROUND(DE880*CF880,3),CF880))),IF(AND(CE880="",CF880=""),"",IF(CF880="",IF(DE880&gt;1,ROUND(DE880*CE880*(1/(CK880)),3),CE880*(1/(CK880))),IF(DE880&gt;1,ROUND(DE880*CF880*(1/(CK880)),3),CF880*(1/(CK880))))))</f>
        <v/>
      </c>
      <c r="CP880" s="2043">
        <f>IF(COUNTIF(Overview!K12:K14,TRUE)&gt;0,2,IF(COUNTIF(Overview!L12:L14,TRUE)&gt;0,4,0))</f>
        <v/>
      </c>
      <c r="CQ880" s="1472">
        <f>IF(CO880="","",IF(CO880&gt;CP880,"Fail","Pass"))</f>
        <v/>
      </c>
      <c r="CR880" s="1481"/>
      <c r="CS880" s="1565">
        <f>MyTimestamp(CO880)</f>
        <v/>
      </c>
      <c r="CT880" s="1531">
        <f>IF(CE880="",0,15)+IF(CF880="",0,15)</f>
        <v/>
      </c>
      <c r="CU880" s="1532">
        <f>IF(CT880=0,0,2)</f>
        <v/>
      </c>
      <c r="CV880" s="859"/>
      <c r="CW880" s="859"/>
      <c r="CX880" s="2038"/>
      <c r="CY880" s="2044"/>
      <c r="CZ880" s="1543">
        <f>10^(CJ880/20)*100-100</f>
        <v/>
      </c>
      <c r="DA880" s="1360"/>
      <c r="DB880" s="1468"/>
      <c r="DC880" s="1316">
        <f>IF(DA880="","",10^(DA880/10))</f>
        <v/>
      </c>
      <c r="DD880" s="1446">
        <f>IF(ISNUMBER(DB880)=FALSE,"",10^(DB880/10))</f>
        <v/>
      </c>
      <c r="DE880" s="1543">
        <f>IF(AND(ISNUMBER(DC880),ISNUMBER(DD880)),IF(DC880/DD880&gt;1,ROUND((DC880)/DD880,3),1),1)</f>
        <v/>
      </c>
      <c r="DF880" s="1541"/>
      <c r="DG880" s="1541"/>
      <c r="DH880" s="1541"/>
      <c r="DI880" s="1541"/>
      <c r="DJ880" s="1541"/>
      <c r="DK880" s="1541"/>
      <c r="DL880" s="1541"/>
      <c r="DM880" s="1541"/>
      <c r="DN880" s="1541"/>
      <c r="DO880" s="1541"/>
      <c r="DP880" s="1541"/>
      <c r="DQ880" s="1541"/>
      <c r="DR880" s="1541"/>
    </row>
    <row r="881" ht="12.75" x14ac:dyDescent="0.2">
      <c r="A881" s="1541"/>
      <c r="B881" s="1541"/>
      <c r="C881"/>
      <c r="D881" s="130">
        <f>IF(BX$873="Close to Ear","EN 62209-1","EN 62209-2")</f>
        <v/>
      </c>
      <c r="E881" s="130">
        <f>IF(CG881="Close to Ear","2016","2010/A1:2019")</f>
        <v/>
      </c>
      <c r="F881" s="1488" t="inlineStr">
        <is>
          <t>5.6</t>
        </is>
      </c>
      <c r="G881" s="1497"/>
      <c r="H881" s="120">
        <f>BV881</f>
        <v/>
      </c>
      <c r="I881" s="120">
        <f>BW881</f>
        <v/>
      </c>
      <c r="J881" s="687" t="inlineStr">
        <is>
          <t>BT</t>
        </is>
      </c>
      <c r="K881" s="194" t="inlineStr">
        <is>
          <t>2.4 GHz</t>
        </is>
      </c>
      <c r="L881" s="115"/>
      <c r="M881" s="120"/>
      <c r="N881" s="119"/>
      <c r="O881" s="131"/>
      <c r="P881" s="6597"/>
      <c r="Q881" s="131"/>
      <c r="R881" s="131"/>
      <c r="S881" s="120"/>
      <c r="T881" s="120">
        <v>39</v>
      </c>
      <c r="U881" s="120">
        <v>2440</v>
      </c>
      <c r="V881" s="119"/>
      <c r="W881" s="197"/>
      <c r="X881" s="119"/>
      <c r="Y881" s="119"/>
      <c r="Z881" s="119"/>
      <c r="AA881" s="115"/>
      <c r="AB881" s="115"/>
      <c r="AC881" s="689">
        <f>IF(OR(BX$873="Close to Ear",BX$873="Close to Head"),"Head",IF(BX$873="Extremity","Extremity","Body"))</f>
        <v/>
      </c>
      <c r="AD881" s="690">
        <f>CA881</f>
        <v/>
      </c>
      <c r="AE881" s="688">
        <f>CB881</f>
        <v/>
      </c>
      <c r="AF881" s="115"/>
      <c r="AG881" s="808">
        <f>IF(AZ881="","N/A",IF(CQ881="Pass","P","F"))</f>
        <v/>
      </c>
      <c r="AH881" s="129"/>
      <c r="AI881" s="129"/>
      <c r="AJ881" s="129"/>
      <c r="AK881" s="119"/>
      <c r="AL881" s="115"/>
      <c r="AM881" s="119"/>
      <c r="AN881" s="119"/>
      <c r="AO881" s="692"/>
      <c r="AP881" s="692"/>
      <c r="AQ881" s="692"/>
      <c r="AR881" s="692"/>
      <c r="AS881" s="692"/>
      <c r="AT881" s="691">
        <f>CE881</f>
        <v/>
      </c>
      <c r="AU881" s="691">
        <f>CF881</f>
        <v/>
      </c>
      <c r="AV881" s="813"/>
      <c r="AW881" s="813"/>
      <c r="AX881" s="197">
        <f>CZ881</f>
        <v/>
      </c>
      <c r="AY881" s="197">
        <f>DE881</f>
        <v/>
      </c>
      <c r="AZ881" s="3379">
        <f>CO881</f>
        <v/>
      </c>
      <c r="BA881" s="3380"/>
      <c r="BB881" s="197">
        <f>CP881</f>
        <v/>
      </c>
      <c r="BC881" s="813"/>
      <c r="BD881" s="197">
        <f>CR881</f>
        <v/>
      </c>
      <c r="BE881" s="121">
        <f>CS881</f>
        <v/>
      </c>
      <c r="BF881" s="122">
        <f>CT881*60</f>
        <v/>
      </c>
      <c r="BG881" s="121">
        <f>BE881</f>
        <v/>
      </c>
      <c r="BH881" s="122">
        <f>CU881*60</f>
        <v/>
      </c>
      <c r="BI881" s="122">
        <f>CV881</f>
        <v/>
      </c>
      <c r="BJ881" s="117"/>
      <c r="BK881" s="812">
        <f>Overview!$E$7</f>
        <v/>
      </c>
      <c r="BL881" s="117"/>
      <c r="BM881" s="836">
        <f>CW881</f>
        <v/>
      </c>
      <c r="BN881" s="812">
        <f>Overview!$P$153</f>
        <v/>
      </c>
      <c r="BO881" s="117" t="inlineStr">
        <is>
          <t>Modo: BR/EDR</t>
        </is>
      </c>
      <c r="BP881" s="117"/>
      <c r="BQ881" s="115"/>
      <c r="BR881" s="1478"/>
      <c r="BS881" s="1548"/>
      <c r="BT881" s="1978" t="inlineStr">
        <is>
          <t>BT</t>
        </is>
      </c>
      <c r="BU881" s="1979" t="inlineStr">
        <is>
          <t>2.4 GHz</t>
        </is>
      </c>
      <c r="BV881" s="632">
        <f>Overview!$H$30</f>
        <v/>
      </c>
      <c r="BW881" s="2010"/>
      <c r="BX881" s="1978"/>
      <c r="BY881" s="632"/>
      <c r="BZ881" s="2011"/>
      <c r="CA881" s="1997" t="inlineStr">
        <is>
          <t>Bottom Edge</t>
        </is>
      </c>
      <c r="CB881" s="200">
        <v>5</v>
      </c>
      <c r="CC881" s="668">
        <f>IF(COUNT('Conducted BT-Custom'!$AH$3:$AH$7)=0,39,INDEX('Conducted BT-Custom'!$T$3:$T$7,MATCH(MAX('Conducted BT-Custom'!$AH$3:$AH$7),'Conducted BT-Custom'!$AH$3:$AH$7,0)))</f>
        <v>39</v>
      </c>
      <c r="CD881" s="668">
        <f>IF(COUNT('Conducted BT-Custom'!$AH$3:$AH$7)=0,2440,INDEX('Conducted BT-Custom'!$U$3:$U$7,MATCH(MAX('Conducted BT-Custom'!$AH$3:$AH$7),'Conducted BT-Custom'!$AH$3:$AH$7,0)))</f>
        <v>2440</v>
      </c>
      <c r="CE881" s="2013"/>
      <c r="CF881" s="1966"/>
      <c r="CG881" s="392" t="str">
        <f>IF(OR($BY$819="",$BY$819=""),"",$BY$819)</f>
        <v/>
      </c>
      <c r="CH881" s="392">
        <f>BZ881</f>
        <v/>
      </c>
      <c r="CI881" s="392">
        <f>CA881</f>
        <v/>
      </c>
      <c r="CJ881" s="1528"/>
      <c r="CK881" s="1967"/>
      <c r="CL881" s="206">
        <f>IF(CF881=""," ",IF(ABS(CE881-CF881)&lt;=0.125,"Valid","Not valid"))</f>
        <v/>
      </c>
      <c r="CM881" s="207">
        <f> IF(CE881="","",IF(AND(CE881&lt;&gt;"",CF881=""),IF(CE881&gt;=1,"Medir+Sig Max","No"),IF(CF881&lt;&gt;"",IF(CF881&gt;=1,"Medir+Sig Max","No"),"")))</f>
        <v/>
      </c>
      <c r="CN881" s="1787"/>
      <c r="CO881" s="220">
        <f>IF(CK881="",IF(AND(CE881="",CF881=""),"",IF(CF881="",IF(DE881&gt;1,ROUND(DE881*CE881,3),CE881),IF(DE881&gt;1,ROUND(DE881*CF881,3),CF881))),IF(AND(CE881="",CF881=""),"",IF(CF881="",IF(DE881&gt;1,ROUND(DE881*CE881*(1/(CK881)),3),CE881*(1/(CK881))),IF(DE881&gt;1,ROUND(DE881*CF881*(1/(CK881)),3),CF881*(1/(CK881))))))</f>
        <v/>
      </c>
      <c r="CP881" s="2043">
        <f>IF(COUNTIF(Overview!K12:K14,TRUE)&gt;0,2,IF(COUNTIF(Overview!L12:L14,TRUE)&gt;0,4,0))</f>
        <v/>
      </c>
      <c r="CQ881" s="1472">
        <f>IF(CO881="","",IF(CO881&gt;CP881,"Fail","Pass"))</f>
        <v/>
      </c>
      <c r="CR881" s="1481"/>
      <c r="CS881" s="1565">
        <f>MyTimestamp(CO881)</f>
        <v/>
      </c>
      <c r="CT881" s="1531">
        <f>IF(CE881="",0,15)+IF(CF881="",0,15)</f>
        <v/>
      </c>
      <c r="CU881" s="1532">
        <f>IF(CT881=0,0,2)</f>
        <v/>
      </c>
      <c r="CV881" s="859"/>
      <c r="CW881" s="859"/>
      <c r="CX881" s="2038"/>
      <c r="CY881" s="2044"/>
      <c r="CZ881" s="1543">
        <f>10^(CJ881/20)*100-100</f>
        <v/>
      </c>
      <c r="DA881" s="1360"/>
      <c r="DB881" s="1468"/>
      <c r="DC881" s="1316">
        <f>IF(DA881="","",10^(DA881/10))</f>
        <v/>
      </c>
      <c r="DD881" s="1446">
        <f>IF(ISNUMBER(DB881)=FALSE,"",10^(DB881/10))</f>
        <v/>
      </c>
      <c r="DE881" s="1543">
        <f>IF(AND(ISNUMBER(DC881),ISNUMBER(DD881)),IF(DC881/DD881&gt;1,ROUND((DC881)/DD881,3),1),1)</f>
        <v/>
      </c>
      <c r="DF881" s="1541"/>
      <c r="DG881" s="1541"/>
      <c r="DH881" s="1541"/>
      <c r="DI881" s="1541"/>
      <c r="DJ881" s="1541"/>
      <c r="DK881" s="1541"/>
      <c r="DL881" s="1541"/>
      <c r="DM881" s="1541"/>
      <c r="DN881" s="1541"/>
      <c r="DO881" s="1541"/>
      <c r="DP881" s="1541"/>
      <c r="DQ881" s="1541"/>
      <c r="DR881" s="1541"/>
    </row>
    <row r="882" ht="12.75" x14ac:dyDescent="0.2">
      <c r="A882" s="1541"/>
      <c r="B882" s="1541"/>
      <c r="C882"/>
      <c r="D882" s="130">
        <f>IF(BX$873="Close to Ear","EN 62209-1","EN 62209-2")</f>
        <v/>
      </c>
      <c r="E882" s="130">
        <f>IF(CG882="Close to Ear","2016","2010/A1:2019")</f>
        <v/>
      </c>
      <c r="F882" s="1488" t="inlineStr">
        <is>
          <t>5.6</t>
        </is>
      </c>
      <c r="G882" s="1497"/>
      <c r="H882" s="120">
        <f>BV882</f>
        <v/>
      </c>
      <c r="I882" s="120">
        <f>BW882</f>
        <v/>
      </c>
      <c r="J882" s="687" t="inlineStr">
        <is>
          <t>BT</t>
        </is>
      </c>
      <c r="K882" s="194" t="inlineStr">
        <is>
          <t>2.4 GHz</t>
        </is>
      </c>
      <c r="L882" s="115"/>
      <c r="M882" s="120"/>
      <c r="N882" s="119"/>
      <c r="O882" s="131"/>
      <c r="P882" s="6597"/>
      <c r="Q882" s="131"/>
      <c r="R882" s="131"/>
      <c r="S882" s="120"/>
      <c r="T882" s="120">
        <v>39</v>
      </c>
      <c r="U882" s="120">
        <v>2440</v>
      </c>
      <c r="V882" s="119"/>
      <c r="W882" s="197"/>
      <c r="X882" s="119"/>
      <c r="Y882" s="119"/>
      <c r="Z882" s="119"/>
      <c r="AA882" s="115"/>
      <c r="AB882" s="115"/>
      <c r="AC882" s="689">
        <f>IF(OR(BX$873="Close to Ear",BX$873="Close to Head"),"Head",IF(BX$873="Extremity","Extremity","Body"))</f>
        <v/>
      </c>
      <c r="AD882" s="690">
        <f>CA882</f>
        <v/>
      </c>
      <c r="AE882" s="688">
        <f>CB882</f>
        <v/>
      </c>
      <c r="AF882" s="115"/>
      <c r="AG882" s="808">
        <f>IF(AZ882="","N/A",IF(CQ882="Pass","P","F"))</f>
        <v/>
      </c>
      <c r="AH882" s="129"/>
      <c r="AI882" s="129"/>
      <c r="AJ882" s="129"/>
      <c r="AK882" s="119"/>
      <c r="AL882" s="115"/>
      <c r="AM882" s="119"/>
      <c r="AN882" s="119"/>
      <c r="AO882" s="692"/>
      <c r="AP882" s="692"/>
      <c r="AQ882" s="692"/>
      <c r="AR882" s="692"/>
      <c r="AS882" s="692"/>
      <c r="AT882" s="691">
        <f>CE882</f>
        <v/>
      </c>
      <c r="AU882" s="691">
        <f>CF882</f>
        <v/>
      </c>
      <c r="AV882" s="813"/>
      <c r="AW882" s="813"/>
      <c r="AX882" s="197">
        <f>CZ882</f>
        <v/>
      </c>
      <c r="AY882" s="197">
        <f>DE882</f>
        <v/>
      </c>
      <c r="AZ882" s="3379">
        <f>CO882</f>
        <v/>
      </c>
      <c r="BA882" s="3380"/>
      <c r="BB882" s="197">
        <f>CP882</f>
        <v/>
      </c>
      <c r="BC882" s="813"/>
      <c r="BD882" s="197">
        <f>CR882</f>
        <v/>
      </c>
      <c r="BE882" s="121">
        <f>CS882</f>
        <v/>
      </c>
      <c r="BF882" s="122">
        <f>CT882*60</f>
        <v/>
      </c>
      <c r="BG882" s="121">
        <f>BE882</f>
        <v/>
      </c>
      <c r="BH882" s="122">
        <f>CU882*60</f>
        <v/>
      </c>
      <c r="BI882" s="122">
        <f>CV882</f>
        <v/>
      </c>
      <c r="BJ882" s="117"/>
      <c r="BK882" s="812">
        <f>Overview!$E$7</f>
        <v/>
      </c>
      <c r="BL882" s="117"/>
      <c r="BM882" s="836">
        <f>CW882</f>
        <v/>
      </c>
      <c r="BN882" s="812">
        <f>Overview!$P$153</f>
        <v/>
      </c>
      <c r="BO882" s="117" t="inlineStr">
        <is>
          <t>Modo: BR/EDR</t>
        </is>
      </c>
      <c r="BP882" s="117"/>
      <c r="BQ882" s="115"/>
      <c r="BR882" s="1478"/>
      <c r="BS882" s="1548"/>
      <c r="BT882" s="1978" t="inlineStr">
        <is>
          <t>BT</t>
        </is>
      </c>
      <c r="BU882" s="1979" t="inlineStr">
        <is>
          <t>2.4 GHz</t>
        </is>
      </c>
      <c r="BV882" s="632">
        <f>Overview!$H$30</f>
        <v/>
      </c>
      <c r="BW882" s="2010"/>
      <c r="BX882" s="1978"/>
      <c r="BY882" s="670"/>
      <c r="BZ882" s="2011"/>
      <c r="CA882" s="670" t="str">
        <f>IF(COUNT(CF876:CF881)=0,IF(COUNT(CE876:CE881)=0,"TBD",VLOOKUP(MAX(CE876:CE881),CE876:CI881,5,FALSE)),VLOOKUP(MAX(CF876:CF881),CF876:CI881,4,FALSE))</f>
        <v>TBD</v>
      </c>
      <c r="CB882" s="200">
        <v>5</v>
      </c>
      <c r="CC882" s="551">
        <f>IF(COUNT('Conducted BT-Custom'!$AH$3:$AH$7)=0,39,INDEX('Conducted BT-Custom'!$T$3:$T$7,MATCH(MAX('Conducted BT-Custom'!$AH$3:$AH$7),'Conducted BT-Custom'!$AH$3:$AH$7,0)))</f>
        <v>39</v>
      </c>
      <c r="CD882" s="551">
        <f>IF(COUNT('Conducted BT-Custom'!$AH$3:$AH$7)=0,2440,INDEX('Conducted BT-Custom'!$U$3:$U$7,MATCH(MAX('Conducted BT-Custom'!$AH$3:$AH$7),'Conducted BT-Custom'!$AH$3:$AH$7,0)))</f>
        <v>2440</v>
      </c>
      <c r="CE882" s="2013"/>
      <c r="CF882" s="1966"/>
      <c r="CG882" s="392" t="str">
        <f>IF(OR($BY$819="",$BY$819=""),"",$BY$819)</f>
        <v/>
      </c>
      <c r="CH882" s="392">
        <f>BZ882</f>
        <v/>
      </c>
      <c r="CI882" s="392">
        <f>CA882</f>
        <v/>
      </c>
      <c r="CJ882" s="1528"/>
      <c r="CK882" s="1967"/>
      <c r="CL882" s="206">
        <f>IF(CF882=""," ",IF(ABS(CE882-CF882)&lt;=0.125,"Valid","Not valid"))</f>
        <v/>
      </c>
      <c r="CM882" s="207">
        <f> IF(CE882="","",IF(AND(CE882&lt;&gt;"",CF882=""),IF(CE882&gt;=1,"Medir+Sig Max","No"),IF(CF882&lt;&gt;"",IF(CF882&gt;=1,"Medir+Sig Max","No"),"")))</f>
        <v/>
      </c>
      <c r="CN882" s="1787"/>
      <c r="CO882" s="220">
        <f>IF(CK882="",IF(AND(CE882="",CF882=""),"",IF(CF882="",IF(DE882&gt;1,ROUND(DE882*CE882,3),CE882),IF(DE882&gt;1,ROUND(DE882*CF882,3),CF882))),IF(AND(CE882="",CF882=""),"",IF(CF882="",IF(DE882&gt;1,ROUND(DE882*CE882*(1/(CK882)),3),CE882*(1/(CK882))),IF(DE882&gt;1,ROUND(DE882*CF882*(1/(CK882)),3),CF882*(1/(CK882))))))</f>
        <v/>
      </c>
      <c r="CP882" s="2043">
        <f>IF(COUNTIF(Overview!K12:K14,TRUE)&gt;0,2,IF(COUNTIF(Overview!L12:L14,TRUE)&gt;0,4,0))</f>
        <v/>
      </c>
      <c r="CQ882" s="1472">
        <f>IF(CO882="","",IF(CO882&gt;CP882,"Fail","Pass"))</f>
        <v/>
      </c>
      <c r="CR882" s="1481"/>
      <c r="CS882" s="1565">
        <f>MyTimestamp(CO882)</f>
        <v/>
      </c>
      <c r="CT882" s="1531">
        <f>IF(CE882="",0,15)+IF(CF882="",0,15)</f>
        <v/>
      </c>
      <c r="CU882" s="1532">
        <f>IF(CT882=0,0,2)</f>
        <v/>
      </c>
      <c r="CV882" s="859"/>
      <c r="CW882" s="859"/>
      <c r="CX882" s="2038"/>
      <c r="CY882" s="2044"/>
      <c r="CZ882" s="1543">
        <f>10^(CJ882/20)*100-100</f>
        <v/>
      </c>
      <c r="DA882" s="1360"/>
      <c r="DB882" s="1455"/>
      <c r="DC882" s="1316">
        <f>IF(DA882="","",10^(DA882/10))</f>
        <v/>
      </c>
      <c r="DD882" s="1412">
        <f>IF(ISNUMBER(DB882)=FALSE,"",10^(DB882/10))</f>
        <v/>
      </c>
      <c r="DE882" s="1543">
        <f>IF(AND(ISNUMBER(DC882),ISNUMBER(DD882)),IF(DC882/DD882&gt;1,ROUND((DC882)/DD882,3),1),1)</f>
        <v/>
      </c>
      <c r="DF882" s="1541"/>
      <c r="DG882" s="1541"/>
      <c r="DH882" s="1541"/>
      <c r="DI882" s="1541"/>
      <c r="DJ882" s="1541"/>
      <c r="DK882" s="1541"/>
      <c r="DL882" s="1541"/>
      <c r="DM882" s="1541"/>
      <c r="DN882" s="1541"/>
      <c r="DO882" s="1541"/>
      <c r="DP882" s="1541"/>
      <c r="DQ882" s="1541"/>
      <c r="DR882" s="1541"/>
    </row>
    <row r="883" ht="12.75" x14ac:dyDescent="0.2">
      <c r="A883" s="1541"/>
      <c r="B883" s="1541"/>
      <c r="C883"/>
      <c r="D883" s="130">
        <f>IF(BX$873="Close to Ear","EN 62209-1","EN 62209-2")</f>
        <v/>
      </c>
      <c r="E883" s="130">
        <f>IF(CG883="Close to Ear","2016","2010/A1:2019")</f>
        <v/>
      </c>
      <c r="F883" s="1488" t="inlineStr">
        <is>
          <t>5.6</t>
        </is>
      </c>
      <c r="G883" s="1497"/>
      <c r="H883" s="120">
        <f>BV883</f>
        <v/>
      </c>
      <c r="I883" s="120">
        <f>BW883</f>
        <v/>
      </c>
      <c r="J883" s="687" t="inlineStr">
        <is>
          <t>BT</t>
        </is>
      </c>
      <c r="K883" s="194" t="inlineStr">
        <is>
          <t>2.4 GHz</t>
        </is>
      </c>
      <c r="L883" s="115"/>
      <c r="M883" s="120"/>
      <c r="N883" s="119"/>
      <c r="O883" s="131"/>
      <c r="P883" s="6597"/>
      <c r="Q883" s="131"/>
      <c r="R883" s="131"/>
      <c r="S883" s="120"/>
      <c r="T883" s="120">
        <v>39</v>
      </c>
      <c r="U883" s="120">
        <v>2440</v>
      </c>
      <c r="V883" s="119"/>
      <c r="W883" s="197"/>
      <c r="X883" s="119"/>
      <c r="Y883" s="119"/>
      <c r="Z883" s="119"/>
      <c r="AA883" s="115"/>
      <c r="AB883" s="115"/>
      <c r="AC883" s="689">
        <f>IF(OR(BX$873="Close to Ear",BX$873="Close to Head"),"Head",IF(BX$873="Extremity","Extremity","Body"))</f>
        <v/>
      </c>
      <c r="AD883" s="690">
        <f>CA883</f>
        <v/>
      </c>
      <c r="AE883" s="688">
        <f>CB883</f>
        <v/>
      </c>
      <c r="AF883" s="115"/>
      <c r="AG883" s="808">
        <f>IF(AZ883="","N/A",IF(CQ883="Pass","P","F"))</f>
        <v/>
      </c>
      <c r="AH883" s="129"/>
      <c r="AI883" s="129"/>
      <c r="AJ883" s="129"/>
      <c r="AK883" s="119"/>
      <c r="AL883" s="115"/>
      <c r="AM883" s="119"/>
      <c r="AN883" s="119"/>
      <c r="AO883" s="692"/>
      <c r="AP883" s="692"/>
      <c r="AQ883" s="692"/>
      <c r="AR883" s="692"/>
      <c r="AS883" s="692"/>
      <c r="AT883" s="691">
        <f>CE883</f>
        <v/>
      </c>
      <c r="AU883" s="691">
        <f>CF883</f>
        <v/>
      </c>
      <c r="AV883" s="813"/>
      <c r="AW883" s="813"/>
      <c r="AX883" s="197">
        <f>CZ883</f>
        <v/>
      </c>
      <c r="AY883" s="197">
        <f>DE883</f>
        <v/>
      </c>
      <c r="AZ883" s="3379">
        <f>CO883</f>
        <v/>
      </c>
      <c r="BA883" s="3380"/>
      <c r="BB883" s="197">
        <f>CP883</f>
        <v/>
      </c>
      <c r="BC883" s="813"/>
      <c r="BD883" s="197">
        <f>CR883</f>
        <v/>
      </c>
      <c r="BE883" s="121">
        <f>CS883</f>
        <v/>
      </c>
      <c r="BF883" s="122">
        <f>CT883*60</f>
        <v/>
      </c>
      <c r="BG883" s="121">
        <f>BE883</f>
        <v/>
      </c>
      <c r="BH883" s="122">
        <f>CU883*60</f>
        <v/>
      </c>
      <c r="BI883" s="122">
        <f>CV883</f>
        <v/>
      </c>
      <c r="BJ883" s="117"/>
      <c r="BK883" s="812">
        <f>Overview!$E$7</f>
        <v/>
      </c>
      <c r="BL883" s="117"/>
      <c r="BM883" s="836">
        <f>CW883</f>
        <v/>
      </c>
      <c r="BN883" s="812">
        <f>Overview!$P$153</f>
        <v/>
      </c>
      <c r="BO883" s="117" t="inlineStr">
        <is>
          <t>Modo: BR/EDR</t>
        </is>
      </c>
      <c r="BP883" s="117"/>
      <c r="BQ883" s="115"/>
      <c r="BR883" s="1478"/>
      <c r="BS883" s="1548"/>
      <c r="BT883" s="1978" t="inlineStr">
        <is>
          <t>BT</t>
        </is>
      </c>
      <c r="BU883" s="1979" t="inlineStr">
        <is>
          <t>2.4 GHz</t>
        </is>
      </c>
      <c r="BV883" s="632">
        <f>Overview!$H$30</f>
        <v/>
      </c>
      <c r="BW883" s="2010"/>
      <c r="BX883" s="1985"/>
      <c r="BY883" s="670"/>
      <c r="BZ883" s="2011"/>
      <c r="CA883" s="670" t="str">
        <f>CA882</f>
        <v>TBD</v>
      </c>
      <c r="CB883" s="201">
        <v>5</v>
      </c>
      <c r="CC883" s="551">
        <f>IF(COUNT('Conducted BT-Custom'!$AH$3:$AH$7)=0,39,INDEX('Conducted BT-Custom'!$T$3:$T$7,MATCH(MAX('Conducted BT-Custom'!$AH$3:$AH$7),'Conducted BT-Custom'!$AH$3:$AH$7,0)))</f>
        <v>39</v>
      </c>
      <c r="CD883" s="551">
        <f>IF(COUNT('Conducted BT-Custom'!$AH$3:$AH$7)=0,2440,INDEX('Conducted BT-Custom'!$U$3:$U$7,MATCH(MAX('Conducted BT-Custom'!$AH$3:$AH$7),'Conducted BT-Custom'!$AH$3:$AH$7,0)))</f>
        <v>2440</v>
      </c>
      <c r="CE883" s="2018"/>
      <c r="CF883" s="1972"/>
      <c r="CG883" s="393" t="str">
        <f>IF(OR($BY$819="",$BY$819=""),"",$BY$819)</f>
        <v/>
      </c>
      <c r="CH883" s="393">
        <f>BZ883</f>
        <v/>
      </c>
      <c r="CI883" s="393">
        <f>CA883</f>
        <v/>
      </c>
      <c r="CJ883" s="2198"/>
      <c r="CK883" s="1973"/>
      <c r="CL883" s="212">
        <f>IF(CF883=""," ",IF(ABS(CE883-CF883)&lt;=0.125,"Valid","Not valid"))</f>
        <v/>
      </c>
      <c r="CM883" s="213">
        <f> IF(CE883="","",IF(AND(CE883&lt;&gt;"",CF883=""),IF(CE883&gt;=1,"Medir+Sig Max","No"),IF(CF883&lt;&gt;"",IF(CF883&gt;=1,"Medir+Sig Max","No"),"")))</f>
        <v/>
      </c>
      <c r="CN883" s="1794"/>
      <c r="CO883" s="221">
        <f>IF(CK883="",IF(AND(CE883="",CF883=""),"",IF(CF883="",IF(DE883&gt;1,ROUND(DE883*CE883,3),CE883),IF(DE883&gt;1,ROUND(DE883*CF883,3),CF883))),IF(AND(CE883="",CF883=""),"",IF(CF883="",IF(DE883&gt;1,ROUND(DE883*CE883*(1/(CK883)),3),CE883*(1/(CK883))),IF(DE883&gt;1,ROUND(DE883*CF883*(1/(CK883)),3),CF883*(1/(CK883))))))</f>
        <v/>
      </c>
      <c r="CP883" s="2048">
        <f>IF(COUNTIF(Overview!K12:K14,TRUE)&gt;0,2,IF(COUNTIF(Overview!L12:L14,TRUE)&gt;0,4,0))</f>
        <v/>
      </c>
      <c r="CQ883" s="1473">
        <f>IF(CO883="","",IF(CO883&gt;CP883,"Fail","Pass"))</f>
        <v/>
      </c>
      <c r="CR883" s="1482"/>
      <c r="CS883" s="1566">
        <f>MyTimestamp(CO883)</f>
        <v/>
      </c>
      <c r="CT883" s="1535">
        <f>IF(CE883="",0,15)+IF(CF883="",0,15)</f>
        <v/>
      </c>
      <c r="CU883" s="1536">
        <f>IF(CT883=0,0,2)</f>
        <v/>
      </c>
      <c r="CV883" s="861"/>
      <c r="CW883" s="861"/>
      <c r="CX883" s="2038"/>
      <c r="CY883" s="2050"/>
      <c r="CZ883" s="1545">
        <f>10^(CJ883/20)*100-100</f>
        <v/>
      </c>
      <c r="DA883" s="1360"/>
      <c r="DB883" s="764"/>
      <c r="DC883" s="1316">
        <f>IF(DA883="","",10^(DA883/10))</f>
        <v/>
      </c>
      <c r="DD883" s="1447">
        <f>IF(ISNUMBER(DB883)=FALSE,"",10^(DB883/10))</f>
        <v/>
      </c>
      <c r="DE883" s="1545">
        <f>IF(AND(ISNUMBER(DC883),ISNUMBER(DD883)),IF(DC883/DD883&gt;1,ROUND((DC883)/DD883,3),1),1)</f>
        <v/>
      </c>
      <c r="DF883" s="1541"/>
      <c r="DG883" s="1541"/>
      <c r="DH883" s="1541"/>
      <c r="DI883" s="1541"/>
      <c r="DJ883" s="1541"/>
      <c r="DK883" s="1541"/>
      <c r="DL883" s="1541"/>
      <c r="DM883" s="1541"/>
      <c r="DN883" s="1541"/>
      <c r="DO883" s="1541"/>
      <c r="DP883" s="1541"/>
      <c r="DQ883" s="1541"/>
      <c r="DR883" s="1541"/>
    </row>
    <row r="884" ht="12.75" x14ac:dyDescent="0.2">
      <c r="A884" s="1541"/>
      <c r="B884" s="1541"/>
      <c r="C884"/>
      <c r="D884" s="130">
        <f>IF(BX$873="Close to Ear","EN 62209-1","EN 62209-2")</f>
        <v/>
      </c>
      <c r="E884" s="130">
        <f>IF(CG884="Close to Ear","2016","2010/A1:2019")</f>
        <v/>
      </c>
      <c r="F884" s="1488" t="inlineStr">
        <is>
          <t>5.6</t>
        </is>
      </c>
      <c r="G884" s="1497"/>
      <c r="H884" s="120">
        <f>BV884</f>
        <v/>
      </c>
      <c r="I884" s="120">
        <f>BW884</f>
        <v/>
      </c>
      <c r="J884" s="687" t="inlineStr">
        <is>
          <t>BT</t>
        </is>
      </c>
      <c r="K884" s="194" t="inlineStr">
        <is>
          <t>2.4 GHz</t>
        </is>
      </c>
      <c r="L884" s="115"/>
      <c r="M884" s="120"/>
      <c r="N884" s="119"/>
      <c r="O884" s="131"/>
      <c r="P884" s="6597"/>
      <c r="Q884" s="131"/>
      <c r="R884" s="131"/>
      <c r="S884" s="120"/>
      <c r="T884" s="120">
        <v>39</v>
      </c>
      <c r="U884" s="120">
        <v>2440</v>
      </c>
      <c r="V884" s="119"/>
      <c r="W884" s="197"/>
      <c r="X884" s="119"/>
      <c r="Y884" s="119"/>
      <c r="Z884" s="119"/>
      <c r="AA884" s="115"/>
      <c r="AB884" s="115"/>
      <c r="AC884" s="689">
        <f>IF(OR(BX$873="Close to Ear",BX$873="Close to Head"),"Head",IF(BX$873="Extremity","Extremity","Body"))</f>
        <v/>
      </c>
      <c r="AD884" s="690">
        <f>CA884</f>
        <v/>
      </c>
      <c r="AE884" s="688">
        <f>CB884</f>
        <v/>
      </c>
      <c r="AF884" s="115"/>
      <c r="AG884" s="808">
        <f>IF(AZ884="","N/A",IF(CQ884="Pass","P","F"))</f>
        <v/>
      </c>
      <c r="AH884" s="129"/>
      <c r="AI884" s="129"/>
      <c r="AJ884" s="129"/>
      <c r="AK884" s="119"/>
      <c r="AL884" s="115"/>
      <c r="AM884" s="119"/>
      <c r="AN884" s="119"/>
      <c r="AO884" s="692"/>
      <c r="AP884" s="692"/>
      <c r="AQ884" s="692"/>
      <c r="AR884" s="692"/>
      <c r="AS884" s="692"/>
      <c r="AT884" s="691">
        <f>CE884</f>
        <v/>
      </c>
      <c r="AU884" s="691">
        <f>CF884</f>
        <v/>
      </c>
      <c r="AV884" s="813"/>
      <c r="AW884" s="813"/>
      <c r="AX884" s="197">
        <f>CZ884</f>
        <v/>
      </c>
      <c r="AY884" s="197">
        <f>DE884</f>
        <v/>
      </c>
      <c r="AZ884" s="3379">
        <f>CO884</f>
        <v/>
      </c>
      <c r="BA884" s="3380"/>
      <c r="BB884" s="197">
        <f>CP884</f>
        <v/>
      </c>
      <c r="BC884" s="813"/>
      <c r="BD884" s="197">
        <f>CR884</f>
        <v/>
      </c>
      <c r="BE884" s="121">
        <f>CS884</f>
        <v/>
      </c>
      <c r="BF884" s="122">
        <f>CT884*60</f>
        <v/>
      </c>
      <c r="BG884" s="121">
        <f>BE884</f>
        <v/>
      </c>
      <c r="BH884" s="122">
        <f>CU884*60</f>
        <v/>
      </c>
      <c r="BI884" s="122">
        <f>CV884</f>
        <v/>
      </c>
      <c r="BJ884" s="117"/>
      <c r="BK884" s="812">
        <f>Overview!$E$7</f>
        <v/>
      </c>
      <c r="BL884" s="117"/>
      <c r="BM884" s="836">
        <f>CW884</f>
        <v/>
      </c>
      <c r="BN884" s="812">
        <f>Overview!$P$153</f>
        <v/>
      </c>
      <c r="BO884" s="117" t="inlineStr">
        <is>
          <t>Modo: BR/EDR</t>
        </is>
      </c>
      <c r="BP884" s="117"/>
      <c r="BQ884" s="115"/>
      <c r="BR884" s="1478"/>
      <c r="BS884" s="1548"/>
      <c r="BT884" s="1978" t="inlineStr">
        <is>
          <t>BT</t>
        </is>
      </c>
      <c r="BU884" s="1979" t="inlineStr">
        <is>
          <t>2.4 GHz</t>
        </is>
      </c>
      <c r="BV884" s="632">
        <f>Overview!$H$30</f>
        <v/>
      </c>
      <c r="BW884" s="2010"/>
      <c r="BX884" s="1985"/>
      <c r="BY884" s="670"/>
      <c r="BZ884" s="2011"/>
      <c r="CA884" s="670" t="str">
        <f>CONCATENATE(CA882," - Battery check 1")</f>
        <v>TBD - Battery check 1</v>
      </c>
      <c r="CB884" s="201">
        <v>5</v>
      </c>
      <c r="CC884" s="551">
        <f>IF(COUNT('Conducted BT-Custom'!$AH$3:$AH$7)=0,39,INDEX('Conducted BT-Custom'!$T$3:$T$7,MATCH(MAX('Conducted BT-Custom'!$AH$3:$AH$7),'Conducted BT-Custom'!$AH$3:$AH$7,0)))</f>
        <v>39</v>
      </c>
      <c r="CD884" s="551">
        <f>IF(COUNT('Conducted BT-Custom'!$AH$3:$AH$7)=0,2440,INDEX('Conducted BT-Custom'!$U$3:$U$7,MATCH(MAX('Conducted BT-Custom'!$AH$3:$AH$7),'Conducted BT-Custom'!$AH$3:$AH$7,0)))</f>
        <v>2440</v>
      </c>
      <c r="CE884" s="2018"/>
      <c r="CF884" s="1972"/>
      <c r="CG884" s="393" t="str">
        <f>IF(OR($BY$819="",$BY$819=""),"",$BY$819)</f>
        <v/>
      </c>
      <c r="CH884" s="393">
        <f>BZ884</f>
        <v/>
      </c>
      <c r="CI884" s="393">
        <f>CA884</f>
        <v/>
      </c>
      <c r="CJ884" s="2198"/>
      <c r="CK884" s="1973"/>
      <c r="CL884" s="212">
        <f>IF(CF884=""," ",IF(ABS(CE884-CF884)&lt;=0.125,"Valid","Not valid"))</f>
        <v/>
      </c>
      <c r="CM884" s="213">
        <f> IF(CE884="","",IF(AND(CE884&lt;&gt;"",CF884=""),IF(CE884&gt;=1,"Medir+Sig Max","No"),IF(CF884&lt;&gt;"",IF(CF884&gt;=1,"Medir+Sig Max","No"),"")))</f>
        <v/>
      </c>
      <c r="CN884" s="1794"/>
      <c r="CO884" s="221">
        <f>IF(CK884="",IF(AND(CE884="",CF884=""),"",IF(CF884="",IF(DE884&gt;1,ROUND(DE884*CE884,3),CE884),IF(DE884&gt;1,ROUND(DE884*CF884,3),CF884))),IF(AND(CE884="",CF884=""),"",IF(CF884="",IF(DE884&gt;1,ROUND(DE884*CE884*(1/(CK884)),3),CE884*(1/(CK884))),IF(DE884&gt;1,ROUND(DE884*CF884*(1/(CK884)),3),CF884*(1/(CK884))))))</f>
        <v/>
      </c>
      <c r="CP884" s="2048">
        <f>IF(COUNTIF(Overview!K12:K14,TRUE)&gt;0,2,IF(COUNTIF(Overview!L12:L14,TRUE)&gt;0,4,0))</f>
        <v/>
      </c>
      <c r="CQ884" s="1473">
        <f>IF(CO884="","",IF(CO884&gt;CP884,"Fail","Pass"))</f>
        <v/>
      </c>
      <c r="CR884" s="1482"/>
      <c r="CS884" s="1566">
        <f>MyTimestamp(CO884)</f>
        <v/>
      </c>
      <c r="CT884" s="1535">
        <f>IF(CE884="",0,15)+IF(CF884="",0,15)</f>
        <v/>
      </c>
      <c r="CU884" s="1536">
        <f>IF(CT884=0,0,2)</f>
        <v/>
      </c>
      <c r="CV884" s="861"/>
      <c r="CW884" s="861"/>
      <c r="CX884" s="2038"/>
      <c r="CY884" s="2050"/>
      <c r="CZ884" s="1545">
        <f>10^(CJ884/20)*100-100</f>
        <v/>
      </c>
      <c r="DA884" s="1360"/>
      <c r="DB884" s="764"/>
      <c r="DC884" s="1316">
        <f>IF(DA884="","",10^(DA884/10))</f>
        <v/>
      </c>
      <c r="DD884" s="1447">
        <f>IF(ISNUMBER(DB884)=FALSE,"",10^(DB884/10))</f>
        <v/>
      </c>
      <c r="DE884" s="1545">
        <f>IF(AND(ISNUMBER(DC884),ISNUMBER(DD884)),IF(DC884/DD884&gt;1,ROUND((DC884)/DD884,3),1),1)</f>
        <v/>
      </c>
      <c r="DF884" s="1541"/>
      <c r="DG884" s="1541"/>
      <c r="DH884" s="1541"/>
      <c r="DI884" s="1541"/>
      <c r="DJ884" s="1541"/>
      <c r="DK884" s="1541"/>
      <c r="DL884" s="1541"/>
      <c r="DM884" s="1541"/>
      <c r="DN884" s="1541"/>
      <c r="DO884" s="1541"/>
      <c r="DP884" s="1541"/>
      <c r="DQ884" s="1541"/>
      <c r="DR884" s="1541"/>
    </row>
    <row r="885" ht="12.75" x14ac:dyDescent="0.2">
      <c r="A885" s="1541"/>
      <c r="B885" s="1541"/>
      <c r="C885"/>
      <c r="D885" s="130">
        <f>IF(BX$873="Close to Ear","EN 62209-1","EN 62209-2")</f>
        <v/>
      </c>
      <c r="E885" s="130">
        <f>IF(CG885="Close to Ear","2016","2010/A1:2019")</f>
        <v/>
      </c>
      <c r="F885" s="1488" t="inlineStr">
        <is>
          <t>5.6</t>
        </is>
      </c>
      <c r="G885" s="1497"/>
      <c r="H885" s="120">
        <f>BV885</f>
        <v/>
      </c>
      <c r="I885" s="120">
        <f>BW885</f>
        <v/>
      </c>
      <c r="J885" s="687" t="inlineStr">
        <is>
          <t>BT</t>
        </is>
      </c>
      <c r="K885" s="194" t="inlineStr">
        <is>
          <t>2.4 GHz</t>
        </is>
      </c>
      <c r="L885" s="115"/>
      <c r="M885" s="120"/>
      <c r="N885" s="119"/>
      <c r="O885" s="131"/>
      <c r="P885" s="6597"/>
      <c r="Q885" s="131"/>
      <c r="R885" s="131"/>
      <c r="S885" s="120"/>
      <c r="T885" s="120">
        <v>39</v>
      </c>
      <c r="U885" s="120">
        <v>2440</v>
      </c>
      <c r="V885" s="119"/>
      <c r="W885" s="197"/>
      <c r="X885" s="119"/>
      <c r="Y885" s="119"/>
      <c r="Z885" s="119"/>
      <c r="AA885" s="115"/>
      <c r="AB885" s="115"/>
      <c r="AC885" s="689">
        <f>IF(OR(BX$873="Close to Ear",BX$873="Close to Head"),"Head",IF(BX$873="Extremity","Extremity","Body"))</f>
        <v/>
      </c>
      <c r="AD885" s="690">
        <f>CA885</f>
        <v/>
      </c>
      <c r="AE885" s="688">
        <f>CB885</f>
        <v/>
      </c>
      <c r="AF885" s="115"/>
      <c r="AG885" s="808">
        <f>IF(AZ885="","N/A",IF(CQ885="Pass","P","F"))</f>
        <v/>
      </c>
      <c r="AH885" s="129"/>
      <c r="AI885" s="129"/>
      <c r="AJ885" s="129"/>
      <c r="AK885" s="119"/>
      <c r="AL885" s="115"/>
      <c r="AM885" s="119"/>
      <c r="AN885" s="119"/>
      <c r="AO885" s="692"/>
      <c r="AP885" s="692"/>
      <c r="AQ885" s="692"/>
      <c r="AR885" s="692"/>
      <c r="AS885" s="692"/>
      <c r="AT885" s="691">
        <f>CE885</f>
        <v/>
      </c>
      <c r="AU885" s="691">
        <f>CF885</f>
        <v/>
      </c>
      <c r="AV885" s="813"/>
      <c r="AW885" s="813"/>
      <c r="AX885" s="197">
        <f>CZ885</f>
        <v/>
      </c>
      <c r="AY885" s="197">
        <f>DE885</f>
        <v/>
      </c>
      <c r="AZ885" s="3379">
        <f>CO885</f>
        <v/>
      </c>
      <c r="BA885" s="3380"/>
      <c r="BB885" s="197">
        <f>CP885</f>
        <v/>
      </c>
      <c r="BC885" s="813"/>
      <c r="BD885" s="197">
        <f>CR885</f>
        <v/>
      </c>
      <c r="BE885" s="121">
        <f>CS885</f>
        <v/>
      </c>
      <c r="BF885" s="122">
        <f>CT885*60</f>
        <v/>
      </c>
      <c r="BG885" s="121">
        <f>BE885</f>
        <v/>
      </c>
      <c r="BH885" s="122">
        <f>CU885*60</f>
        <v/>
      </c>
      <c r="BI885" s="122">
        <f>CV885</f>
        <v/>
      </c>
      <c r="BJ885" s="117"/>
      <c r="BK885" s="812">
        <f>Overview!$E$7</f>
        <v/>
      </c>
      <c r="BL885" s="117"/>
      <c r="BM885" s="836">
        <f>CW885</f>
        <v/>
      </c>
      <c r="BN885" s="812">
        <f>Overview!$P$153</f>
        <v/>
      </c>
      <c r="BO885" s="117" t="inlineStr">
        <is>
          <t>Modo: BR/EDR</t>
        </is>
      </c>
      <c r="BP885" s="117"/>
      <c r="BQ885" s="115"/>
      <c r="BR885" s="1478"/>
      <c r="BS885" s="1548"/>
      <c r="BT885" s="1978" t="inlineStr">
        <is>
          <t>BT</t>
        </is>
      </c>
      <c r="BU885" s="1979" t="inlineStr">
        <is>
          <t>2.4 GHz</t>
        </is>
      </c>
      <c r="BV885" s="632">
        <f>Overview!$H$30</f>
        <v/>
      </c>
      <c r="BW885" s="2010"/>
      <c r="BX885" s="1985"/>
      <c r="BY885" s="670"/>
      <c r="BZ885" s="2011"/>
      <c r="CA885" s="670" t="str">
        <f>CONCATENATE(CA883," - Battery check 2")</f>
        <v>TBD - Battery check 2</v>
      </c>
      <c r="CB885" s="201">
        <v>5</v>
      </c>
      <c r="CC885" s="551">
        <f>IF(COUNT('Conducted BT-Custom'!$AH$3:$AH$7)=0,39,INDEX('Conducted BT-Custom'!$T$3:$T$7,MATCH(MAX('Conducted BT-Custom'!$AH$3:$AH$7),'Conducted BT-Custom'!$AH$3:$AH$7,0)))</f>
        <v>39</v>
      </c>
      <c r="CD885" s="551">
        <f>IF(COUNT('Conducted BT-Custom'!$AH$3:$AH$7)=0,2440,INDEX('Conducted BT-Custom'!$U$3:$U$7,MATCH(MAX('Conducted BT-Custom'!$AH$3:$AH$7),'Conducted BT-Custom'!$AH$3:$AH$7,0)))</f>
        <v>2440</v>
      </c>
      <c r="CE885" s="2018"/>
      <c r="CF885" s="1972"/>
      <c r="CG885" s="393" t="str">
        <f>IF(OR($BY$819="",$BY$819=""),"",$BY$819)</f>
        <v/>
      </c>
      <c r="CH885" s="393">
        <f>BZ885</f>
        <v/>
      </c>
      <c r="CI885" s="393">
        <f>CA885</f>
        <v/>
      </c>
      <c r="CJ885" s="2198"/>
      <c r="CK885" s="1973"/>
      <c r="CL885" s="212">
        <f>IF(CF885=""," ",IF(ABS(CE885-CF885)&lt;=0.125,"Valid","Not valid"))</f>
        <v/>
      </c>
      <c r="CM885" s="213">
        <f> IF(CE885="","",IF(AND(CE885&lt;&gt;"",CF885=""),IF(CE885&gt;=1,"Medir+Sig Max","No"),IF(CF885&lt;&gt;"",IF(CF885&gt;=1,"Medir+Sig Max","No"),"")))</f>
        <v/>
      </c>
      <c r="CN885" s="1794"/>
      <c r="CO885" s="221">
        <f>IF(CK885="",IF(AND(CE885="",CF885=""),"",IF(CF885="",IF(DE885&gt;1,ROUND(DE885*CE885,3),CE885),IF(DE885&gt;1,ROUND(DE885*CF885,3),CF885))),IF(AND(CE885="",CF885=""),"",IF(CF885="",IF(DE885&gt;1,ROUND(DE885*CE885*(1/(CK885)),3),CE885*(1/(CK885))),IF(DE885&gt;1,ROUND(DE885*CF885*(1/(CK885)),3),CF885*(1/(CK885))))))</f>
        <v/>
      </c>
      <c r="CP885" s="2048">
        <f>IF(COUNTIF(Overview!K12:K14,TRUE)&gt;0,2,IF(COUNTIF(Overview!L12:L14,TRUE)&gt;0,4,0))</f>
        <v/>
      </c>
      <c r="CQ885" s="1473">
        <f>IF(CO885="","",IF(CO885&gt;CP885,"Fail","Pass"))</f>
        <v/>
      </c>
      <c r="CR885" s="1482"/>
      <c r="CS885" s="1566">
        <f>MyTimestamp(CO885)</f>
        <v/>
      </c>
      <c r="CT885" s="1535">
        <f>IF(CE885="",0,15)+IF(CF885="",0,15)</f>
        <v/>
      </c>
      <c r="CU885" s="1536">
        <f>IF(CT885=0,0,2)</f>
        <v/>
      </c>
      <c r="CV885" s="861"/>
      <c r="CW885" s="861"/>
      <c r="CX885" s="2038"/>
      <c r="CY885" s="2050"/>
      <c r="CZ885" s="1545">
        <f>10^(CJ885/20)*100-100</f>
        <v/>
      </c>
      <c r="DA885" s="1360"/>
      <c r="DB885" s="764"/>
      <c r="DC885" s="1316">
        <f>IF(DA885="","",10^(DA885/10))</f>
        <v/>
      </c>
      <c r="DD885" s="1447">
        <f>IF(ISNUMBER(DB885)=FALSE,"",10^(DB885/10))</f>
        <v/>
      </c>
      <c r="DE885" s="1545">
        <f>IF(AND(ISNUMBER(DC885),ISNUMBER(DD885)),IF(DC885/DD885&gt;1,ROUND((DC885)/DD885,3),1),1)</f>
        <v/>
      </c>
      <c r="DF885" s="1541"/>
      <c r="DG885" s="1541"/>
      <c r="DH885" s="1541"/>
      <c r="DI885" s="1541"/>
      <c r="DJ885" s="1541"/>
      <c r="DK885" s="1541"/>
      <c r="DL885" s="1541"/>
      <c r="DM885" s="1541"/>
      <c r="DN885" s="1541"/>
      <c r="DO885" s="1541"/>
      <c r="DP885" s="1541"/>
      <c r="DQ885" s="1541"/>
      <c r="DR885" s="1541"/>
    </row>
    <row r="886" ht="12.75" x14ac:dyDescent="0.2">
      <c r="A886" s="1541"/>
      <c r="B886" s="1541"/>
      <c r="C886"/>
      <c r="D886" s="130">
        <f>IF(BX$873="Close to Ear","EN 62209-1","EN 62209-2")</f>
        <v/>
      </c>
      <c r="E886" s="130">
        <f>IF(CG886="Close to Ear","2016","2010/A1:2019")</f>
        <v/>
      </c>
      <c r="F886" s="1488" t="inlineStr">
        <is>
          <t>5.6</t>
        </is>
      </c>
      <c r="G886" s="1497"/>
      <c r="H886" s="120">
        <f>BV886</f>
        <v/>
      </c>
      <c r="I886" s="120">
        <f>BW886</f>
        <v/>
      </c>
      <c r="J886" s="687" t="inlineStr">
        <is>
          <t>BT</t>
        </is>
      </c>
      <c r="K886" s="194" t="inlineStr">
        <is>
          <t>2.4 GHz</t>
        </is>
      </c>
      <c r="L886" s="115"/>
      <c r="M886" s="120"/>
      <c r="N886" s="119"/>
      <c r="O886" s="131"/>
      <c r="P886" s="6597"/>
      <c r="Q886" s="131"/>
      <c r="R886" s="131"/>
      <c r="S886" s="120"/>
      <c r="T886" s="120">
        <v>39</v>
      </c>
      <c r="U886" s="120">
        <v>2440</v>
      </c>
      <c r="V886" s="119"/>
      <c r="W886" s="197"/>
      <c r="X886" s="119"/>
      <c r="Y886" s="119"/>
      <c r="Z886" s="119"/>
      <c r="AA886" s="115"/>
      <c r="AB886" s="115"/>
      <c r="AC886" s="689">
        <f>IF(OR(BX$873="Close to Ear",BX$873="Close to Head"),"Head",IF(BX$873="Extremity","Extremity","Body"))</f>
        <v/>
      </c>
      <c r="AD886" s="690">
        <f>CA886</f>
        <v/>
      </c>
      <c r="AE886" s="688">
        <f>CB886</f>
        <v/>
      </c>
      <c r="AF886" s="115"/>
      <c r="AG886" s="808">
        <f>IF(AZ886="","N/A",IF(CQ886="Pass","P","F"))</f>
        <v/>
      </c>
      <c r="AH886" s="129"/>
      <c r="AI886" s="129"/>
      <c r="AJ886" s="129"/>
      <c r="AK886" s="119"/>
      <c r="AL886" s="115"/>
      <c r="AM886" s="119"/>
      <c r="AN886" s="119"/>
      <c r="AO886" s="692"/>
      <c r="AP886" s="692"/>
      <c r="AQ886" s="692"/>
      <c r="AR886" s="692"/>
      <c r="AS886" s="692"/>
      <c r="AT886" s="691">
        <f>CE886</f>
        <v/>
      </c>
      <c r="AU886" s="691">
        <f>CF886</f>
        <v/>
      </c>
      <c r="AV886" s="813"/>
      <c r="AW886" s="813"/>
      <c r="AX886" s="197">
        <f>CZ886</f>
        <v/>
      </c>
      <c r="AY886" s="197">
        <f>DE886</f>
        <v/>
      </c>
      <c r="AZ886" s="3379">
        <f>CO886</f>
        <v/>
      </c>
      <c r="BA886" s="3380"/>
      <c r="BB886" s="197">
        <f>CP886</f>
        <v/>
      </c>
      <c r="BC886" s="813"/>
      <c r="BD886" s="197">
        <f>CR886</f>
        <v/>
      </c>
      <c r="BE886" s="121">
        <f>CS886</f>
        <v/>
      </c>
      <c r="BF886" s="122">
        <f>CT886*60</f>
        <v/>
      </c>
      <c r="BG886" s="121">
        <f>BE886</f>
        <v/>
      </c>
      <c r="BH886" s="122">
        <f>CU886*60</f>
        <v/>
      </c>
      <c r="BI886" s="122">
        <f>CV886</f>
        <v/>
      </c>
      <c r="BJ886" s="117"/>
      <c r="BK886" s="812">
        <f>Overview!$E$7</f>
        <v/>
      </c>
      <c r="BL886" s="117"/>
      <c r="BM886" s="836">
        <f>CW886</f>
        <v/>
      </c>
      <c r="BN886" s="812">
        <f>Overview!$P$153</f>
        <v/>
      </c>
      <c r="BO886" s="117" t="inlineStr">
        <is>
          <t>Modo: BR/EDR</t>
        </is>
      </c>
      <c r="BP886" s="117"/>
      <c r="BQ886" s="115"/>
      <c r="BR886" s="1478"/>
      <c r="BS886" s="1548"/>
      <c r="BT886" s="1978" t="inlineStr">
        <is>
          <t>BT</t>
        </is>
      </c>
      <c r="BU886" s="1979" t="inlineStr">
        <is>
          <t>2.4 GHz</t>
        </is>
      </c>
      <c r="BV886" s="632">
        <f>Overview!$H$30</f>
        <v/>
      </c>
      <c r="BW886" s="2010"/>
      <c r="BX886" s="1985"/>
      <c r="BY886" s="670"/>
      <c r="BZ886" s="2011"/>
      <c r="CA886" s="670" t="inlineStr">
        <is>
          <t>Front Face</t>
        </is>
      </c>
      <c r="CB886" s="201">
        <v>25</v>
      </c>
      <c r="CC886" s="551">
        <f>IF(COUNT('Conducted BT-Custom'!$AH$3:$AH$7)=0,39,INDEX('Conducted BT-Custom'!$T$3:$T$7,MATCH(MAX('Conducted BT-Custom'!$AH$3:$AH$7),'Conducted BT-Custom'!$AH$3:$AH$7,0)))</f>
        <v>39</v>
      </c>
      <c r="CD886" s="551">
        <f>IF(COUNT('Conducted BT-Custom'!$AH$3:$AH$7)=0,2440,INDEX('Conducted BT-Custom'!$U$3:$U$7,MATCH(MAX('Conducted BT-Custom'!$AH$3:$AH$7),'Conducted BT-Custom'!$AH$3:$AH$7,0)))</f>
        <v>2440</v>
      </c>
      <c r="CE886" s="2018"/>
      <c r="CF886" s="1972"/>
      <c r="CG886" s="393" t="str">
        <f>IF(OR($BY$819="",$BY$819=""),"",$BY$819)</f>
        <v/>
      </c>
      <c r="CH886" s="393">
        <f>BZ886</f>
        <v/>
      </c>
      <c r="CI886" s="393">
        <f>CA886</f>
        <v/>
      </c>
      <c r="CJ886" s="2198"/>
      <c r="CK886" s="1973"/>
      <c r="CL886" s="212">
        <f>IF(CF886=""," ",IF(ABS(CE886-CF886)&lt;=0.125,"Valid","Not valid"))</f>
        <v/>
      </c>
      <c r="CM886" s="213">
        <f> IF(CE886="","",IF(AND(CE886&lt;&gt;"",CF886=""),IF(CE886&gt;=1,"Medir+Sig Max","No"),IF(CF886&lt;&gt;"",IF(CF886&gt;=1,"Medir+Sig Max","No"),"")))</f>
        <v/>
      </c>
      <c r="CN886" s="1794"/>
      <c r="CO886" s="221">
        <f>IF(CK886="",IF(AND(CE886="",CF886=""),"",IF(CF886="",IF(DE886&gt;1,ROUND(DE886*CE886,3),CE886),IF(DE886&gt;1,ROUND(DE886*CF886,3),CF886))),IF(AND(CE886="",CF886=""),"",IF(CF886="",IF(DE886&gt;1,ROUND(DE886*CE886*(1/(CK886)),3),CE886*(1/(CK886))),IF(DE886&gt;1,ROUND(DE886*CF886*(1/(CK886)),3),CF886*(1/(CK886))))))</f>
        <v/>
      </c>
      <c r="CP886" s="2048">
        <f>IF(COUNTIF(Overview!K12:K14,TRUE)&gt;0,2,IF(COUNTIF(Overview!L12:L14,TRUE)&gt;0,4,0))</f>
        <v/>
      </c>
      <c r="CQ886" s="1473">
        <f>IF(CO886="","",IF(CO886&gt;CP886,"Fail","Pass"))</f>
        <v/>
      </c>
      <c r="CR886" s="1482"/>
      <c r="CS886" s="1566">
        <f>MyTimestamp(CO886)</f>
        <v/>
      </c>
      <c r="CT886" s="1535">
        <f>IF(CE886="",0,15)+IF(CF886="",0,15)</f>
        <v/>
      </c>
      <c r="CU886" s="1536">
        <f>IF(CT886=0,0,2)</f>
        <v/>
      </c>
      <c r="CV886" s="861"/>
      <c r="CW886" s="861"/>
      <c r="CX886" s="2038"/>
      <c r="CY886" s="2050"/>
      <c r="CZ886" s="1545">
        <f>10^(CJ886/20)*100-100</f>
        <v/>
      </c>
      <c r="DA886" s="1360"/>
      <c r="DB886" s="764"/>
      <c r="DC886" s="1316">
        <f>IF(DA886="","",10^(DA886/10))</f>
        <v/>
      </c>
      <c r="DD886" s="1447">
        <f>IF(ISNUMBER(DB886)=FALSE,"",10^(DB886/10))</f>
        <v/>
      </c>
      <c r="DE886" s="1545">
        <f>IF(AND(ISNUMBER(DC886),ISNUMBER(DD886)),IF(DC886/DD886&gt;1,ROUND((DC886)/DD886,3),1),1)</f>
        <v/>
      </c>
      <c r="DF886" s="1541"/>
      <c r="DG886" s="1541"/>
      <c r="DH886" s="1541"/>
      <c r="DI886" s="1541"/>
      <c r="DJ886" s="1541"/>
      <c r="DK886" s="1541"/>
      <c r="DL886" s="1541"/>
      <c r="DM886" s="1541"/>
      <c r="DN886" s="1541"/>
      <c r="DO886" s="1541"/>
      <c r="DP886" s="1541"/>
      <c r="DQ886" s="1541"/>
      <c r="DR886" s="1541"/>
    </row>
    <row r="887" ht="12.75" x14ac:dyDescent="0.2">
      <c r="A887" s="1541"/>
      <c r="B887" s="1541"/>
      <c r="C887"/>
      <c r="D887" s="130">
        <f>IF(BX$873="Close to Ear","EN 62209-1","EN 62209-2")</f>
        <v/>
      </c>
      <c r="E887" s="130">
        <f>IF(CG887="Close to Ear","2016","2010/A1:2019")</f>
        <v/>
      </c>
      <c r="F887" s="1488" t="inlineStr">
        <is>
          <t>5.6</t>
        </is>
      </c>
      <c r="G887" s="1497"/>
      <c r="H887" s="120">
        <f>BV887</f>
        <v/>
      </c>
      <c r="I887" s="120">
        <f>BW887</f>
        <v/>
      </c>
      <c r="J887" s="687" t="inlineStr">
        <is>
          <t>BT</t>
        </is>
      </c>
      <c r="K887" s="194" t="inlineStr">
        <is>
          <t>2.4 GHz</t>
        </is>
      </c>
      <c r="L887" s="115"/>
      <c r="M887" s="120"/>
      <c r="N887" s="119"/>
      <c r="O887" s="131"/>
      <c r="P887" s="6597"/>
      <c r="Q887" s="131"/>
      <c r="R887" s="131"/>
      <c r="S887" s="120"/>
      <c r="T887" s="120">
        <v>39</v>
      </c>
      <c r="U887" s="120">
        <v>2440</v>
      </c>
      <c r="V887" s="119"/>
      <c r="W887" s="197"/>
      <c r="X887" s="119"/>
      <c r="Y887" s="119"/>
      <c r="Z887" s="119"/>
      <c r="AA887" s="115"/>
      <c r="AB887" s="115"/>
      <c r="AC887" s="689">
        <f>IF(OR(BX$873="Close to Ear",BX$873="Close to Head"),"Head",IF(BX$873="Extremity","Extremity","Body"))</f>
        <v/>
      </c>
      <c r="AD887" s="690">
        <f>CA887</f>
        <v/>
      </c>
      <c r="AE887" s="688">
        <f>CB887</f>
        <v/>
      </c>
      <c r="AF887" s="115"/>
      <c r="AG887" s="808">
        <f>IF(AZ887="","N/A",IF(CQ887="Pass","P","F"))</f>
        <v/>
      </c>
      <c r="AH887" s="129"/>
      <c r="AI887" s="129"/>
      <c r="AJ887" s="129"/>
      <c r="AK887" s="119"/>
      <c r="AL887" s="115"/>
      <c r="AM887" s="119"/>
      <c r="AN887" s="119"/>
      <c r="AO887" s="692"/>
      <c r="AP887" s="692"/>
      <c r="AQ887" s="692"/>
      <c r="AR887" s="692"/>
      <c r="AS887" s="692"/>
      <c r="AT887" s="691">
        <f>CE887</f>
        <v/>
      </c>
      <c r="AU887" s="691">
        <f>CF887</f>
        <v/>
      </c>
      <c r="AV887" s="813"/>
      <c r="AW887" s="813"/>
      <c r="AX887" s="197">
        <f>CZ887</f>
        <v/>
      </c>
      <c r="AY887" s="197">
        <f>DE887</f>
        <v/>
      </c>
      <c r="AZ887" s="3379">
        <f>CO887</f>
        <v/>
      </c>
      <c r="BA887" s="3380"/>
      <c r="BB887" s="197">
        <f>CP887</f>
        <v/>
      </c>
      <c r="BC887" s="813"/>
      <c r="BD887" s="197">
        <f>CR887</f>
        <v/>
      </c>
      <c r="BE887" s="121">
        <f>CS887</f>
        <v/>
      </c>
      <c r="BF887" s="122">
        <f>CT887*60</f>
        <v/>
      </c>
      <c r="BG887" s="121">
        <f>BE887</f>
        <v/>
      </c>
      <c r="BH887" s="122">
        <f>CU887*60</f>
        <v/>
      </c>
      <c r="BI887" s="122">
        <f>CV887</f>
        <v/>
      </c>
      <c r="BJ887" s="117"/>
      <c r="BK887" s="812">
        <f>Overview!$E$7</f>
        <v/>
      </c>
      <c r="BL887" s="117"/>
      <c r="BM887" s="836">
        <f>CW887</f>
        <v/>
      </c>
      <c r="BN887" s="812">
        <f>Overview!$P$153</f>
        <v/>
      </c>
      <c r="BO887" s="117" t="inlineStr">
        <is>
          <t>Modo: BR/EDR</t>
        </is>
      </c>
      <c r="BP887" s="117"/>
      <c r="BQ887" s="115"/>
      <c r="BR887" s="1478"/>
      <c r="BS887" s="1548"/>
      <c r="BT887" s="1978" t="inlineStr">
        <is>
          <t>BT</t>
        </is>
      </c>
      <c r="BU887" s="1979" t="inlineStr">
        <is>
          <t>2.4 GHz</t>
        </is>
      </c>
      <c r="BV887" s="632">
        <f>Overview!$H$30</f>
        <v/>
      </c>
      <c r="BW887" s="2010"/>
      <c r="BX887" s="1985"/>
      <c r="BY887" s="670"/>
      <c r="BZ887" s="2011"/>
      <c r="CA887" s="670" t="inlineStr">
        <is>
          <t>Accesorio 1: Funda</t>
        </is>
      </c>
      <c r="CB887" s="201">
        <v>0</v>
      </c>
      <c r="CC887" s="551">
        <f>IF(COUNT('Conducted BT-Custom'!$AH$3:$AH$7)=0,39,INDEX('Conducted BT-Custom'!$T$3:$T$7,MATCH(MAX('Conducted BT-Custom'!$AH$3:$AH$7),'Conducted BT-Custom'!$AH$3:$AH$7,0)))</f>
        <v>39</v>
      </c>
      <c r="CD887" s="551">
        <f>IF(COUNT('Conducted BT-Custom'!$AH$3:$AH$7)=0,2440,INDEX('Conducted BT-Custom'!$U$3:$U$7,MATCH(MAX('Conducted BT-Custom'!$AH$3:$AH$7),'Conducted BT-Custom'!$AH$3:$AH$7,0)))</f>
        <v>2440</v>
      </c>
      <c r="CE887" s="2018"/>
      <c r="CF887" s="1972"/>
      <c r="CG887" s="393" t="str">
        <f>IF(OR($BY$819="",$BY$819=""),"",$BY$819)</f>
        <v/>
      </c>
      <c r="CH887" s="393">
        <f>BZ887</f>
        <v/>
      </c>
      <c r="CI887" s="393">
        <f>CA887</f>
        <v/>
      </c>
      <c r="CJ887" s="2198"/>
      <c r="CK887" s="1973"/>
      <c r="CL887" s="212">
        <f>IF(CF887=""," ",IF(ABS(CE887-CF887)&lt;=0.125,"Valid","Not valid"))</f>
        <v/>
      </c>
      <c r="CM887" s="213">
        <f> IF(CE887="","",IF(AND(CE887&lt;&gt;"",CF887=""),IF(CE887&gt;=1,"Medir+Sig Max","No"),IF(CF887&lt;&gt;"",IF(CF887&gt;=1,"Medir+Sig Max","No"),"")))</f>
        <v/>
      </c>
      <c r="CN887" s="1794"/>
      <c r="CO887" s="221">
        <f>IF(CK887="",IF(AND(CE887="",CF887=""),"",IF(CF887="",IF(DE887&gt;1,ROUND(DE887*CE887,3),CE887),IF(DE887&gt;1,ROUND(DE887*CF887,3),CF887))),IF(AND(CE887="",CF887=""),"",IF(CF887="",IF(DE887&gt;1,ROUND(DE887*CE887*(1/(CK887)),3),CE887*(1/(CK887))),IF(DE887&gt;1,ROUND(DE887*CF887*(1/(CK887)),3),CF887*(1/(CK887))))))</f>
        <v/>
      </c>
      <c r="CP887" s="2048">
        <f>IF(COUNTIF(Overview!K12:K14,TRUE)&gt;0,2,IF(COUNTIF(Overview!L12:L14,TRUE)&gt;0,4,0))</f>
        <v/>
      </c>
      <c r="CQ887" s="1473">
        <f>IF(CO887="","",IF(CO887&gt;CP887,"Fail","Pass"))</f>
        <v/>
      </c>
      <c r="CR887" s="1482"/>
      <c r="CS887" s="1566">
        <f>MyTimestamp(CO887)</f>
        <v/>
      </c>
      <c r="CT887" s="1535">
        <f>IF(CE887="",0,15)+IF(CF887="",0,15)</f>
        <v/>
      </c>
      <c r="CU887" s="1536">
        <f>IF(CT887=0,0,2)</f>
        <v/>
      </c>
      <c r="CV887" s="861"/>
      <c r="CW887" s="861"/>
      <c r="CX887" s="2038"/>
      <c r="CY887" s="2050"/>
      <c r="CZ887" s="1545">
        <f>10^(CJ887/20)*100-100</f>
        <v/>
      </c>
      <c r="DA887" s="1360"/>
      <c r="DB887" s="764"/>
      <c r="DC887" s="1316">
        <f>IF(DA887="","",10^(DA887/10))</f>
        <v/>
      </c>
      <c r="DD887" s="1447">
        <f>IF(ISNUMBER(DB887)=FALSE,"",10^(DB887/10))</f>
        <v/>
      </c>
      <c r="DE887" s="1545">
        <f>IF(AND(ISNUMBER(DC887),ISNUMBER(DD887)),IF(DC887/DD887&gt;1,ROUND((DC887)/DD887,3),1),1)</f>
        <v/>
      </c>
      <c r="DF887" s="1541"/>
      <c r="DG887" s="1541"/>
      <c r="DH887" s="1541"/>
      <c r="DI887" s="1541"/>
      <c r="DJ887" s="1541"/>
      <c r="DK887" s="1541"/>
      <c r="DL887" s="1541"/>
      <c r="DM887" s="1541"/>
      <c r="DN887" s="1541"/>
      <c r="DO887" s="1541"/>
      <c r="DP887" s="1541"/>
      <c r="DQ887" s="1541"/>
      <c r="DR887" s="1541"/>
    </row>
    <row r="888" ht="12.75" x14ac:dyDescent="0.2">
      <c r="A888" s="1541"/>
      <c r="B888" s="1541"/>
      <c r="C888"/>
      <c r="D888" s="130">
        <f>IF(BX$888="Close to Ear","EN 62209-1","EN 62209-2")</f>
        <v/>
      </c>
      <c r="E888" s="130">
        <f>IF(CG888="Close to Ear","2016","2010/A1:2019")</f>
        <v/>
      </c>
      <c r="F888" s="1488" t="inlineStr">
        <is>
          <t>5.6</t>
        </is>
      </c>
      <c r="G888" s="1497"/>
      <c r="H888" s="120">
        <f>BV888</f>
        <v/>
      </c>
      <c r="I888" s="120">
        <f>BW888</f>
        <v/>
      </c>
      <c r="J888" s="687" t="inlineStr">
        <is>
          <t>BT</t>
        </is>
      </c>
      <c r="K888" s="194" t="inlineStr">
        <is>
          <t>2.4 GHz</t>
        </is>
      </c>
      <c r="L888" s="115"/>
      <c r="M888" s="120"/>
      <c r="N888" s="119"/>
      <c r="O888" s="131"/>
      <c r="P888" s="6597"/>
      <c r="Q888" s="131"/>
      <c r="R888" s="131"/>
      <c r="S888" s="120"/>
      <c r="T888" s="120">
        <v>39</v>
      </c>
      <c r="U888" s="120">
        <v>2440</v>
      </c>
      <c r="V888" s="119"/>
      <c r="W888" s="197"/>
      <c r="X888" s="119"/>
      <c r="Y888" s="119"/>
      <c r="Z888" s="119"/>
      <c r="AA888" s="115"/>
      <c r="AB888" s="115"/>
      <c r="AC888" s="689">
        <f>IF(OR(BX$888="Close to Ear",BX$888="Close to Head"),"Head",IF(BX$888="Extremity","Extremity","Body"))</f>
        <v/>
      </c>
      <c r="AD888" s="690">
        <f>CA888</f>
        <v/>
      </c>
      <c r="AE888" s="688">
        <f>CB888</f>
        <v/>
      </c>
      <c r="AF888" s="115"/>
      <c r="AG888" s="808">
        <f>IF(AZ888="","N/A",IF(CQ888="Pass","P","F"))</f>
        <v/>
      </c>
      <c r="AH888" s="129"/>
      <c r="AI888" s="129"/>
      <c r="AJ888" s="129"/>
      <c r="AK888" s="119"/>
      <c r="AL888" s="115"/>
      <c r="AM888" s="119"/>
      <c r="AN888" s="119"/>
      <c r="AO888" s="692"/>
      <c r="AP888" s="692"/>
      <c r="AQ888" s="692"/>
      <c r="AR888" s="692"/>
      <c r="AS888" s="692"/>
      <c r="AT888" s="691">
        <f>CE888</f>
        <v/>
      </c>
      <c r="AU888" s="691">
        <f>CF888</f>
        <v/>
      </c>
      <c r="AV888" s="813"/>
      <c r="AW888" s="813"/>
      <c r="AX888" s="197">
        <f>CZ888</f>
        <v/>
      </c>
      <c r="AY888" s="197">
        <f>DE888</f>
        <v/>
      </c>
      <c r="AZ888" s="3379">
        <f>CO888</f>
        <v/>
      </c>
      <c r="BA888" s="3380"/>
      <c r="BB888" s="197">
        <f>CP888</f>
        <v/>
      </c>
      <c r="BC888" s="813"/>
      <c r="BD888" s="197">
        <f>CR888</f>
        <v/>
      </c>
      <c r="BE888" s="121">
        <f>CS888</f>
        <v/>
      </c>
      <c r="BF888" s="122">
        <f>CT888*60</f>
        <v/>
      </c>
      <c r="BG888" s="121">
        <f>BE888</f>
        <v/>
      </c>
      <c r="BH888" s="122">
        <f>CU888*60</f>
        <v/>
      </c>
      <c r="BI888" s="122">
        <f>CV888</f>
        <v/>
      </c>
      <c r="BJ888" s="117"/>
      <c r="BK888" s="812">
        <f>Overview!$E$7</f>
        <v/>
      </c>
      <c r="BL888" s="117"/>
      <c r="BM888" s="836">
        <f>CW888</f>
        <v/>
      </c>
      <c r="BN888" s="812">
        <f>Overview!$P$153</f>
        <v/>
      </c>
      <c r="BO888" s="117" t="inlineStr">
        <is>
          <t>Modo: BR/EDR</t>
        </is>
      </c>
      <c r="BP888" s="117"/>
      <c r="BQ888" s="115"/>
      <c r="BR888" s="1478"/>
      <c r="BS888" s="1548"/>
      <c r="BT888" s="1978" t="inlineStr">
        <is>
          <t>BT</t>
        </is>
      </c>
      <c r="BU888" s="1979" t="inlineStr">
        <is>
          <t>2.4 GHz</t>
        </is>
      </c>
      <c r="BV888" s="632">
        <f>Overview!$H$31</f>
        <v/>
      </c>
      <c r="BW888" s="2010"/>
      <c r="BX888" s="8330" t="inlineStr">
        <is>
          <t>Close to ear</t>
        </is>
      </c>
      <c r="BY888" s="958"/>
      <c r="BZ888" s="2210"/>
      <c r="CA888" s="2012" t="inlineStr">
        <is>
          <t>Left Cheek</t>
        </is>
      </c>
      <c r="CB888" s="200">
        <v>0</v>
      </c>
      <c r="CC888" s="668">
        <f>IF(COUNT('Conducted BT-Custom'!$AH$3:$AH$7)=0,39,INDEX('Conducted BT-Custom'!$T$3:$T$7,MATCH(MAX('Conducted BT-Custom'!$AH$3:$AH$7),'Conducted BT-Custom'!$AH$3:$AH$7,0)))</f>
        <v>39</v>
      </c>
      <c r="CD888" s="668">
        <f>IF(COUNT('Conducted BT-Custom'!$AH$3:$AH$7)=0,2440,INDEX('Conducted BT-Custom'!$U$3:$U$7,MATCH(MAX('Conducted BT-Custom'!$AH$3:$AH$7),'Conducted BT-Custom'!$AH$3:$AH$7,0)))</f>
        <v>2440</v>
      </c>
      <c r="CE888" s="2013"/>
      <c r="CF888" s="1966"/>
      <c r="CG888" s="392" t="str">
        <f>IF(OR($BY$819="",$BY$819=""),"",$BY$819)</f>
        <v/>
      </c>
      <c r="CH888" s="392">
        <f>BZ888</f>
        <v/>
      </c>
      <c r="CI888" s="392">
        <f>CA888</f>
        <v/>
      </c>
      <c r="CJ888" s="1528"/>
      <c r="CK888" s="1967"/>
      <c r="CL888" s="209">
        <f>IF(CF888=""," ",IF(ABS(CE888-CF888)&lt;=0.125,"Valid","Not valid"))</f>
        <v/>
      </c>
      <c r="CM888" s="210">
        <f> IF(CE888="","",IF(AND(CE888&lt;&gt;"",CF888=""),IF(CE888&gt;=1,"Medir+Sig Max","No"),IF(CF888&lt;&gt;"",IF(CF888&gt;=1,"Medir+Sig Max","No"),"")))</f>
        <v/>
      </c>
      <c r="CN888" s="1792"/>
      <c r="CO888" s="358">
        <f>IF(CK888="",IF(AND(CE888="",CF888=""),"",IF(CF888="",IF(DE888&gt;1,ROUND(DE888*CE888,3),CE888),IF(DE888&gt;1,ROUND(DE888*CF888,3),CF888))),IF(AND(CE888="",CF888=""),"",IF(CF888="",IF(DE888&gt;1,ROUND(DE888*CE888*(1/(CK888)),3),CE888*(1/(CK888))),IF(DE888&gt;1,ROUND(DE888*CF888*(1/(CK888)),3),CF888*(1/(CK888))))))</f>
        <v/>
      </c>
      <c r="CP888" s="2211">
        <f>IF(COUNTIF(Overview!K12:K14,TRUE)&gt;0,2,IF(COUNTIF(Overview!L12:L14,TRUE)&gt;0,4,0))</f>
        <v/>
      </c>
      <c r="CQ888" s="1475">
        <f>IF(CO888="","",IF(CO888&gt;CP888,"Fail","Pass"))</f>
        <v/>
      </c>
      <c r="CR888" s="1480"/>
      <c r="CS888" s="2002">
        <f>MyTimestamp(CO888)</f>
        <v/>
      </c>
      <c r="CT888" s="1533">
        <f>IF(CE888="",0,15)+IF(CF888="",0,15)</f>
        <v/>
      </c>
      <c r="CU888" s="1534">
        <f>IF(CT888=0,0,2)</f>
        <v/>
      </c>
      <c r="CV888" s="860"/>
      <c r="CW888" s="860"/>
      <c r="CX888" s="2038"/>
      <c r="CY888" s="2049"/>
      <c r="CZ888" s="1544">
        <f>10^(CJ888/20)*100-100</f>
        <v/>
      </c>
      <c r="DA888" s="1360"/>
      <c r="DB888" s="1468"/>
      <c r="DC888" s="1316">
        <f>IF(DA888="","",10^(DA888/10))</f>
        <v/>
      </c>
      <c r="DD888" s="1446">
        <f>IF(ISNUMBER(DB888)=FALSE,"",10^(DB888/10))</f>
        <v/>
      </c>
      <c r="DE888" s="1544">
        <f>IF(AND(ISNUMBER(DC888),ISNUMBER(DD888)),IF(DC888/DD888&gt;1,ROUND((DC888)/DD888,3),1),1)</f>
        <v/>
      </c>
      <c r="DF888" s="1541"/>
      <c r="DG888" s="1541"/>
      <c r="DH888" s="1541"/>
      <c r="DI888" s="1541"/>
      <c r="DJ888" s="1541"/>
      <c r="DK888" s="1541"/>
      <c r="DL888" s="1541"/>
      <c r="DM888" s="1541"/>
      <c r="DN888" s="1541"/>
      <c r="DO888" s="1541"/>
      <c r="DP888" s="1541"/>
      <c r="DQ888" s="1541"/>
      <c r="DR888" s="1541"/>
    </row>
    <row r="889" ht="12.75" x14ac:dyDescent="0.2">
      <c r="A889" s="1541"/>
      <c r="B889" s="1541"/>
      <c r="C889"/>
      <c r="D889" s="130">
        <f>IF(BX$888="Close to Ear","EN 62209-1","EN 62209-2")</f>
        <v/>
      </c>
      <c r="E889" s="130">
        <f>IF(CG889="Close to Ear","2016","2010/A1:2019")</f>
        <v/>
      </c>
      <c r="F889" s="1488" t="inlineStr">
        <is>
          <t>5.6</t>
        </is>
      </c>
      <c r="G889" s="1497"/>
      <c r="H889" s="120">
        <f>BV889</f>
        <v/>
      </c>
      <c r="I889" s="120">
        <f>BW889</f>
        <v/>
      </c>
      <c r="J889" s="687" t="inlineStr">
        <is>
          <t>BT</t>
        </is>
      </c>
      <c r="K889" s="194" t="inlineStr">
        <is>
          <t>2.4 GHz</t>
        </is>
      </c>
      <c r="L889" s="115"/>
      <c r="M889" s="120"/>
      <c r="N889" s="119"/>
      <c r="O889" s="131"/>
      <c r="P889" s="6597"/>
      <c r="Q889" s="131"/>
      <c r="R889" s="131"/>
      <c r="S889" s="120"/>
      <c r="T889" s="120">
        <v>39</v>
      </c>
      <c r="U889" s="120">
        <v>2440</v>
      </c>
      <c r="V889" s="119"/>
      <c r="W889" s="197"/>
      <c r="X889" s="119"/>
      <c r="Y889" s="119"/>
      <c r="Z889" s="119"/>
      <c r="AA889" s="115"/>
      <c r="AB889" s="115"/>
      <c r="AC889" s="689">
        <f>IF(OR(BX$888="Close to Ear",BX$888="Close to Head"),"Head",IF(BX$888="Extremity","Extremity","Body"))</f>
        <v/>
      </c>
      <c r="AD889" s="690">
        <f>CA889</f>
        <v/>
      </c>
      <c r="AE889" s="688">
        <f>CB889</f>
        <v/>
      </c>
      <c r="AF889" s="115"/>
      <c r="AG889" s="808">
        <f>IF(AZ889="","N/A",IF(CQ889="Pass","P","F"))</f>
        <v/>
      </c>
      <c r="AH889" s="129"/>
      <c r="AI889" s="129"/>
      <c r="AJ889" s="129"/>
      <c r="AK889" s="119"/>
      <c r="AL889" s="115"/>
      <c r="AM889" s="119"/>
      <c r="AN889" s="119"/>
      <c r="AO889" s="692"/>
      <c r="AP889" s="692"/>
      <c r="AQ889" s="692"/>
      <c r="AR889" s="692"/>
      <c r="AS889" s="692"/>
      <c r="AT889" s="691">
        <f>CE889</f>
        <v/>
      </c>
      <c r="AU889" s="691">
        <f>CF889</f>
        <v/>
      </c>
      <c r="AV889" s="813"/>
      <c r="AW889" s="813"/>
      <c r="AX889" s="197">
        <f>CZ889</f>
        <v/>
      </c>
      <c r="AY889" s="197">
        <f>DE889</f>
        <v/>
      </c>
      <c r="AZ889" s="3379">
        <f>CO889</f>
        <v/>
      </c>
      <c r="BA889" s="3380"/>
      <c r="BB889" s="197">
        <f>CP889</f>
        <v/>
      </c>
      <c r="BC889" s="813"/>
      <c r="BD889" s="197">
        <f>CR889</f>
        <v/>
      </c>
      <c r="BE889" s="121">
        <f>CS889</f>
        <v/>
      </c>
      <c r="BF889" s="122">
        <f>CT889*60</f>
        <v/>
      </c>
      <c r="BG889" s="121">
        <f>BE889</f>
        <v/>
      </c>
      <c r="BH889" s="122">
        <f>CU889*60</f>
        <v/>
      </c>
      <c r="BI889" s="122">
        <f>CV889</f>
        <v/>
      </c>
      <c r="BJ889" s="117"/>
      <c r="BK889" s="812">
        <f>Overview!$E$7</f>
        <v/>
      </c>
      <c r="BL889" s="117"/>
      <c r="BM889" s="836">
        <f>CW889</f>
        <v/>
      </c>
      <c r="BN889" s="812">
        <f>Overview!$P$153</f>
        <v/>
      </c>
      <c r="BO889" s="117" t="inlineStr">
        <is>
          <t>Modo: BR/EDR</t>
        </is>
      </c>
      <c r="BP889" s="117"/>
      <c r="BQ889" s="115"/>
      <c r="BR889" s="1478"/>
      <c r="BS889" s="1548"/>
      <c r="BT889" s="1978" t="inlineStr">
        <is>
          <t>BT</t>
        </is>
      </c>
      <c r="BU889" s="1979" t="inlineStr">
        <is>
          <t>2.4 GHz</t>
        </is>
      </c>
      <c r="BV889" s="632">
        <f>Overview!$H$31</f>
        <v/>
      </c>
      <c r="BW889" s="2010"/>
      <c r="BX889" s="1978"/>
      <c r="BY889" s="959"/>
      <c r="BZ889" s="2011"/>
      <c r="CA889" s="2012" t="inlineStr">
        <is>
          <t>Left Tilt</t>
        </is>
      </c>
      <c r="CB889" s="200">
        <v>0</v>
      </c>
      <c r="CC889" s="668">
        <f>IF(COUNT('Conducted BT-Custom'!$AH$3:$AH$7)=0,39,INDEX('Conducted BT-Custom'!$T$3:$T$7,MATCH(MAX('Conducted BT-Custom'!$AH$3:$AH$7),'Conducted BT-Custom'!$AH$3:$AH$7,0)))</f>
        <v>39</v>
      </c>
      <c r="CD889" s="668">
        <f>IF(COUNT('Conducted BT-Custom'!$AH$3:$AH$7)=0,2440,INDEX('Conducted BT-Custom'!$U$3:$U$7,MATCH(MAX('Conducted BT-Custom'!$AH$3:$AH$7),'Conducted BT-Custom'!$AH$3:$AH$7,0)))</f>
        <v>2440</v>
      </c>
      <c r="CE889" s="2013"/>
      <c r="CF889" s="1966"/>
      <c r="CG889" s="392" t="str">
        <f>IF(OR($BY$819="",$BY$819=""),"",$BY$819)</f>
        <v/>
      </c>
      <c r="CH889" s="392">
        <f>BZ889</f>
        <v/>
      </c>
      <c r="CI889" s="392">
        <f>CA889</f>
        <v/>
      </c>
      <c r="CJ889" s="1528"/>
      <c r="CK889" s="1967"/>
      <c r="CL889" s="209">
        <f>IF(CF889=""," ",IF(ABS(CE889-CF889)&lt;=0.125,"Valid","Not valid"))</f>
        <v/>
      </c>
      <c r="CM889" s="210">
        <f> IF(CE889="","",IF(AND(CE889&lt;&gt;"",CF889=""),IF(CE889&gt;=1,"Medir+Sig Max","No"),IF(CF889&lt;&gt;"",IF(CF889&gt;=1,"Medir+Sig Max","No"),"")))</f>
        <v/>
      </c>
      <c r="CN889" s="1792"/>
      <c r="CO889" s="358">
        <f>IF(CK889="",IF(AND(CE889="",CF889=""),"",IF(CF889="",IF(DE889&gt;1,ROUND(DE889*CE889,3),CE889),IF(DE889&gt;1,ROUND(DE889*CF889,3),CF889))),IF(AND(CE889="",CF889=""),"",IF(CF889="",IF(DE889&gt;1,ROUND(DE889*CE889*(1/(CK889)),3),CE889*(1/(CK889))),IF(DE889&gt;1,ROUND(DE889*CF889*(1/(CK889)),3),CF889*(1/(CK889))))))</f>
        <v/>
      </c>
      <c r="CP889" s="2211">
        <f>IF(COUNTIF(Overview!K12:K14,TRUE)&gt;0,2,IF(COUNTIF(Overview!L12:L14,TRUE)&gt;0,4,0))</f>
        <v/>
      </c>
      <c r="CQ889" s="1475">
        <f>IF(CO889="","",IF(CO889&gt;CP889,"Fail","Pass"))</f>
        <v/>
      </c>
      <c r="CR889" s="1481"/>
      <c r="CS889" s="2002">
        <f>MyTimestamp(CO889)</f>
        <v/>
      </c>
      <c r="CT889" s="1533">
        <f>IF(CE889="",0,15)+IF(CF889="",0,15)</f>
        <v/>
      </c>
      <c r="CU889" s="1534">
        <f>IF(CT889=0,0,2)</f>
        <v/>
      </c>
      <c r="CV889" s="860"/>
      <c r="CW889" s="860"/>
      <c r="CX889" s="2038"/>
      <c r="CY889" s="2049"/>
      <c r="CZ889" s="1544">
        <f>10^(CJ889/20)*100-100</f>
        <v/>
      </c>
      <c r="DA889" s="1360"/>
      <c r="DB889" s="1468"/>
      <c r="DC889" s="1316">
        <f>IF(DA889="","",10^(DA889/10))</f>
        <v/>
      </c>
      <c r="DD889" s="1446">
        <f>IF(ISNUMBER(DB889)=FALSE,"",10^(DB889/10))</f>
        <v/>
      </c>
      <c r="DE889" s="1544">
        <f>IF(AND(ISNUMBER(DC889),ISNUMBER(DD889)),IF(DC889/DD889&gt;1,ROUND((DC889)/DD889,3),1),1)</f>
        <v/>
      </c>
      <c r="DF889" s="1541"/>
      <c r="DG889" s="1541"/>
      <c r="DH889" s="1541"/>
      <c r="DI889" s="1541"/>
      <c r="DJ889" s="1541"/>
      <c r="DK889" s="1541"/>
      <c r="DL889" s="1541"/>
      <c r="DM889" s="1541"/>
      <c r="DN889" s="1541"/>
      <c r="DO889" s="1541"/>
      <c r="DP889" s="1541"/>
      <c r="DQ889" s="1541"/>
      <c r="DR889" s="1541"/>
    </row>
    <row r="890" ht="12.75" x14ac:dyDescent="0.2">
      <c r="A890" s="1541"/>
      <c r="B890" s="1541"/>
      <c r="C890"/>
      <c r="D890" s="130">
        <f>IF(BX$888="Close to Ear","EN 62209-1","EN 62209-2")</f>
        <v/>
      </c>
      <c r="E890" s="130">
        <f>IF(CG890="Close to Ear","2016","2010/A1:2019")</f>
        <v/>
      </c>
      <c r="F890" s="1488" t="inlineStr">
        <is>
          <t>5.6</t>
        </is>
      </c>
      <c r="G890" s="1497"/>
      <c r="H890" s="120">
        <f>BV890</f>
        <v/>
      </c>
      <c r="I890" s="120">
        <f>BW890</f>
        <v/>
      </c>
      <c r="J890" s="687" t="inlineStr">
        <is>
          <t>BT</t>
        </is>
      </c>
      <c r="K890" s="194" t="inlineStr">
        <is>
          <t>2.4 GHz</t>
        </is>
      </c>
      <c r="L890" s="115"/>
      <c r="M890" s="120"/>
      <c r="N890" s="119"/>
      <c r="O890" s="131"/>
      <c r="P890" s="6597"/>
      <c r="Q890" s="131"/>
      <c r="R890" s="131"/>
      <c r="S890" s="120"/>
      <c r="T890" s="120">
        <v>39</v>
      </c>
      <c r="U890" s="120">
        <v>2440</v>
      </c>
      <c r="V890" s="119"/>
      <c r="W890" s="197"/>
      <c r="X890" s="119"/>
      <c r="Y890" s="119"/>
      <c r="Z890" s="119"/>
      <c r="AA890" s="115"/>
      <c r="AB890" s="115"/>
      <c r="AC890" s="689">
        <f>IF(OR(BX$888="Close to Ear",BX$888="Close to Head"),"Head",IF(BX$888="Extremity","Extremity","Body"))</f>
        <v/>
      </c>
      <c r="AD890" s="690">
        <f>CA890</f>
        <v/>
      </c>
      <c r="AE890" s="688">
        <f>CB890</f>
        <v/>
      </c>
      <c r="AF890" s="115"/>
      <c r="AG890" s="808">
        <f>IF(AZ890="","N/A",IF(CQ890="Pass","P","F"))</f>
        <v/>
      </c>
      <c r="AH890" s="129"/>
      <c r="AI890" s="129"/>
      <c r="AJ890" s="129"/>
      <c r="AK890" s="119"/>
      <c r="AL890" s="115"/>
      <c r="AM890" s="119"/>
      <c r="AN890" s="119"/>
      <c r="AO890" s="692"/>
      <c r="AP890" s="692"/>
      <c r="AQ890" s="692"/>
      <c r="AR890" s="692"/>
      <c r="AS890" s="692"/>
      <c r="AT890" s="691">
        <f>CE890</f>
        <v/>
      </c>
      <c r="AU890" s="691">
        <f>CF890</f>
        <v/>
      </c>
      <c r="AV890" s="813"/>
      <c r="AW890" s="813"/>
      <c r="AX890" s="197">
        <f>CZ890</f>
        <v/>
      </c>
      <c r="AY890" s="197">
        <f>DE890</f>
        <v/>
      </c>
      <c r="AZ890" s="3379">
        <f>CO890</f>
        <v/>
      </c>
      <c r="BA890" s="3380"/>
      <c r="BB890" s="197">
        <f>CP890</f>
        <v/>
      </c>
      <c r="BC890" s="813"/>
      <c r="BD890" s="197">
        <f>CR890</f>
        <v/>
      </c>
      <c r="BE890" s="121">
        <f>CS890</f>
        <v/>
      </c>
      <c r="BF890" s="122">
        <f>CT890*60</f>
        <v/>
      </c>
      <c r="BG890" s="121">
        <f>BE890</f>
        <v/>
      </c>
      <c r="BH890" s="122">
        <f>CU890*60</f>
        <v/>
      </c>
      <c r="BI890" s="122">
        <f>CV890</f>
        <v/>
      </c>
      <c r="BJ890" s="117"/>
      <c r="BK890" s="812">
        <f>Overview!$E$7</f>
        <v/>
      </c>
      <c r="BL890" s="117"/>
      <c r="BM890" s="836">
        <f>CW890</f>
        <v/>
      </c>
      <c r="BN890" s="812">
        <f>Overview!$P$153</f>
        <v/>
      </c>
      <c r="BO890" s="117" t="inlineStr">
        <is>
          <t>Modo: BR/EDR</t>
        </is>
      </c>
      <c r="BP890" s="117"/>
      <c r="BQ890" s="115"/>
      <c r="BR890" s="1478"/>
      <c r="BS890" s="1548"/>
      <c r="BT890" s="1984" t="inlineStr">
        <is>
          <t>BT</t>
        </is>
      </c>
      <c r="BU890" s="1980" t="inlineStr">
        <is>
          <t>2.4 GHz</t>
        </is>
      </c>
      <c r="BV890" s="628">
        <f>Overview!$H$31</f>
        <v/>
      </c>
      <c r="BW890" s="2010"/>
      <c r="BX890" s="1984"/>
      <c r="BY890" s="632"/>
      <c r="BZ890" s="2011"/>
      <c r="CA890" s="2012" t="inlineStr">
        <is>
          <t>Right Cheek</t>
        </is>
      </c>
      <c r="CB890" s="200">
        <v>0</v>
      </c>
      <c r="CC890" s="668">
        <f>IF(COUNT('Conducted BT-Custom'!$AH$3:$AH$7)=0,39,INDEX('Conducted BT-Custom'!$T$3:$T$7,MATCH(MAX('Conducted BT-Custom'!$AH$3:$AH$7),'Conducted BT-Custom'!$AH$3:$AH$7,0)))</f>
        <v>39</v>
      </c>
      <c r="CD890" s="668">
        <f>IF(COUNT('Conducted BT-Custom'!$AH$3:$AH$7)=0,2440,INDEX('Conducted BT-Custom'!$U$3:$U$7,MATCH(MAX('Conducted BT-Custom'!$AH$3:$AH$7),'Conducted BT-Custom'!$AH$3:$AH$7,0)))</f>
        <v>2440</v>
      </c>
      <c r="CE890" s="2013"/>
      <c r="CF890" s="1966"/>
      <c r="CG890" s="392" t="str">
        <f>IF(OR($BY$819="",$BY$819=""),"",$BY$819)</f>
        <v/>
      </c>
      <c r="CH890" s="392">
        <f>BZ890</f>
        <v/>
      </c>
      <c r="CI890" s="392">
        <f>CA890</f>
        <v/>
      </c>
      <c r="CJ890" s="1528"/>
      <c r="CK890" s="1967"/>
      <c r="CL890" s="209">
        <f>IF(CF890=""," ",IF(ABS(CE890-CF890)&lt;=0.125,"Valid","Not valid"))</f>
        <v/>
      </c>
      <c r="CM890" s="210">
        <f> IF(CE890="","",IF(AND(CE890&lt;&gt;"",CF890=""),IF(CE890&gt;=1,"Medir+Sig Max","No"),IF(CF890&lt;&gt;"",IF(CF890&gt;=1,"Medir+Sig Max","No"),"")))</f>
        <v/>
      </c>
      <c r="CN890" s="1792"/>
      <c r="CO890" s="358">
        <f>IF(CK890="",IF(AND(CE890="",CF890=""),"",IF(CF890="",IF(DE890&gt;1,ROUND(DE890*CE890,3),CE890),IF(DE890&gt;1,ROUND(DE890*CF890,3),CF890))),IF(AND(CE890="",CF890=""),"",IF(CF890="",IF(DE890&gt;1,ROUND(DE890*CE890*(1/(CK890)),3),CE890*(1/(CK890))),IF(DE890&gt;1,ROUND(DE890*CF890*(1/(CK890)),3),CF890*(1/(CK890))))))</f>
        <v/>
      </c>
      <c r="CP890" s="2211">
        <f>IF(COUNTIF(Overview!K12:K14,TRUE)&gt;0,2,IF(COUNTIF(Overview!L12:L14,TRUE)&gt;0,4,0))</f>
        <v/>
      </c>
      <c r="CQ890" s="1475">
        <f>IF(CO890="","",IF(CO890&gt;CP890,"Fail","Pass"))</f>
        <v/>
      </c>
      <c r="CR890" s="1481"/>
      <c r="CS890" s="2002">
        <f>MyTimestamp(CO890)</f>
        <v/>
      </c>
      <c r="CT890" s="1533">
        <f>IF(CE890="",0,15)+IF(CF890="",0,15)</f>
        <v/>
      </c>
      <c r="CU890" s="1534">
        <f>IF(CT890=0,0,2)</f>
        <v/>
      </c>
      <c r="CV890" s="860"/>
      <c r="CW890" s="860"/>
      <c r="CX890" s="2038"/>
      <c r="CY890" s="2049"/>
      <c r="CZ890" s="1544">
        <f>10^(CJ890/20)*100-100</f>
        <v/>
      </c>
      <c r="DA890" s="1360"/>
      <c r="DB890" s="1468"/>
      <c r="DC890" s="1316">
        <f>IF(DA890="","",10^(DA890/10))</f>
        <v/>
      </c>
      <c r="DD890" s="1446">
        <f>IF(ISNUMBER(DB890)=FALSE,"",10^(DB890/10))</f>
        <v/>
      </c>
      <c r="DE890" s="1544">
        <f>IF(AND(ISNUMBER(DC890),ISNUMBER(DD890)),IF(DC890/DD890&gt;1,ROUND((DC890)/DD890,3),1),1)</f>
        <v/>
      </c>
      <c r="DF890" s="1541"/>
      <c r="DG890" s="1541"/>
      <c r="DH890" s="1541"/>
      <c r="DI890" s="1541"/>
      <c r="DJ890" s="1541"/>
      <c r="DK890" s="1541"/>
      <c r="DL890" s="1541"/>
      <c r="DM890" s="1541"/>
      <c r="DN890" s="1541"/>
      <c r="DO890" s="1541"/>
      <c r="DP890" s="1541"/>
      <c r="DQ890" s="1541"/>
      <c r="DR890" s="1541"/>
    </row>
    <row r="891" ht="12.75" x14ac:dyDescent="0.2">
      <c r="A891" s="1541"/>
      <c r="B891" s="1541"/>
      <c r="C891"/>
      <c r="D891" s="130">
        <f>IF(BX$888="Close to Ear","EN 62209-1","EN 62209-2")</f>
        <v/>
      </c>
      <c r="E891" s="130">
        <f>IF(CG891="Close to Ear","2016","2010/A1:2019")</f>
        <v/>
      </c>
      <c r="F891" s="1488" t="inlineStr">
        <is>
          <t>5.6</t>
        </is>
      </c>
      <c r="G891" s="1497"/>
      <c r="H891" s="120">
        <f>BV891</f>
        <v/>
      </c>
      <c r="I891" s="120">
        <f>BW891</f>
        <v/>
      </c>
      <c r="J891" s="687" t="inlineStr">
        <is>
          <t>BT</t>
        </is>
      </c>
      <c r="K891" s="194" t="inlineStr">
        <is>
          <t>2.4 GHz</t>
        </is>
      </c>
      <c r="L891" s="115"/>
      <c r="M891" s="120"/>
      <c r="N891" s="119"/>
      <c r="O891" s="131"/>
      <c r="P891" s="6597"/>
      <c r="Q891" s="131"/>
      <c r="R891" s="131"/>
      <c r="S891" s="120"/>
      <c r="T891" s="120">
        <v>39</v>
      </c>
      <c r="U891" s="120">
        <v>2440</v>
      </c>
      <c r="V891" s="119"/>
      <c r="W891" s="197"/>
      <c r="X891" s="119"/>
      <c r="Y891" s="119"/>
      <c r="Z891" s="119"/>
      <c r="AA891" s="115"/>
      <c r="AB891" s="115"/>
      <c r="AC891" s="689">
        <f>IF(OR(BX$888="Close to Ear",BX$888="Close to Head"),"Head",IF(BX$888="Extremity","Extremity","Body"))</f>
        <v/>
      </c>
      <c r="AD891" s="690">
        <f>CA891</f>
        <v/>
      </c>
      <c r="AE891" s="688">
        <f>CB891</f>
        <v/>
      </c>
      <c r="AF891" s="115"/>
      <c r="AG891" s="808">
        <f>IF(AZ891="","N/A",IF(CQ891="Pass","P","F"))</f>
        <v/>
      </c>
      <c r="AH891" s="129"/>
      <c r="AI891" s="129"/>
      <c r="AJ891" s="129"/>
      <c r="AK891" s="119"/>
      <c r="AL891" s="115"/>
      <c r="AM891" s="119"/>
      <c r="AN891" s="119"/>
      <c r="AO891" s="692"/>
      <c r="AP891" s="692"/>
      <c r="AQ891" s="692"/>
      <c r="AR891" s="692"/>
      <c r="AS891" s="692"/>
      <c r="AT891" s="691">
        <f>CE891</f>
        <v/>
      </c>
      <c r="AU891" s="691">
        <f>CF891</f>
        <v/>
      </c>
      <c r="AV891" s="813"/>
      <c r="AW891" s="813"/>
      <c r="AX891" s="197">
        <f>CZ891</f>
        <v/>
      </c>
      <c r="AY891" s="197">
        <f>DE891</f>
        <v/>
      </c>
      <c r="AZ891" s="3379">
        <f>CO891</f>
        <v/>
      </c>
      <c r="BA891" s="3380"/>
      <c r="BB891" s="197">
        <f>CP891</f>
        <v/>
      </c>
      <c r="BC891" s="813"/>
      <c r="BD891" s="197">
        <f>CR891</f>
        <v/>
      </c>
      <c r="BE891" s="121">
        <f>CS891</f>
        <v/>
      </c>
      <c r="BF891" s="122">
        <f>CT891*60</f>
        <v/>
      </c>
      <c r="BG891" s="121">
        <f>BE891</f>
        <v/>
      </c>
      <c r="BH891" s="122">
        <f>CU891*60</f>
        <v/>
      </c>
      <c r="BI891" s="122">
        <f>CV891</f>
        <v/>
      </c>
      <c r="BJ891" s="117"/>
      <c r="BK891" s="812">
        <f>Overview!$E$7</f>
        <v/>
      </c>
      <c r="BL891" s="117"/>
      <c r="BM891" s="836">
        <f>CW891</f>
        <v/>
      </c>
      <c r="BN891" s="812">
        <f>Overview!$P$153</f>
        <v/>
      </c>
      <c r="BO891" s="117" t="inlineStr">
        <is>
          <t>Modo: BR/EDR</t>
        </is>
      </c>
      <c r="BP891" s="117"/>
      <c r="BQ891" s="115"/>
      <c r="BR891" s="1478"/>
      <c r="BS891" s="1548"/>
      <c r="BT891" s="1978" t="inlineStr">
        <is>
          <t>BT</t>
        </is>
      </c>
      <c r="BU891" s="1979" t="inlineStr">
        <is>
          <t>2.4 GHz</t>
        </is>
      </c>
      <c r="BV891" s="632">
        <f>Overview!$H$31</f>
        <v/>
      </c>
      <c r="BW891" s="2010"/>
      <c r="BX891" s="1978"/>
      <c r="BY891" s="632"/>
      <c r="BZ891" s="2011"/>
      <c r="CA891" s="2012" t="inlineStr">
        <is>
          <t>Right Tilt</t>
        </is>
      </c>
      <c r="CB891" s="200">
        <v>0</v>
      </c>
      <c r="CC891" s="668">
        <f>IF(COUNT('Conducted BT-Custom'!$AH$3:$AH$7)=0,39,INDEX('Conducted BT-Custom'!$T$3:$T$7,MATCH(MAX('Conducted BT-Custom'!$AH$3:$AH$7),'Conducted BT-Custom'!$AH$3:$AH$7,0)))</f>
        <v>39</v>
      </c>
      <c r="CD891" s="668">
        <f>IF(COUNT('Conducted BT-Custom'!$AH$3:$AH$7)=0,2440,INDEX('Conducted BT-Custom'!$U$3:$U$7,MATCH(MAX('Conducted BT-Custom'!$AH$3:$AH$7),'Conducted BT-Custom'!$AH$3:$AH$7,0)))</f>
        <v>2440</v>
      </c>
      <c r="CE891" s="2013"/>
      <c r="CF891" s="1966"/>
      <c r="CG891" s="392" t="str">
        <f>IF(OR($BY$819="",$BY$819=""),"",$BY$819)</f>
        <v/>
      </c>
      <c r="CH891" s="392">
        <f>BZ891</f>
        <v/>
      </c>
      <c r="CI891" s="392">
        <f>CA891</f>
        <v/>
      </c>
      <c r="CJ891" s="1528"/>
      <c r="CK891" s="1967"/>
      <c r="CL891" s="209">
        <f>IF(CF891=""," ",IF(ABS(CE891-CF891)&lt;=0.125,"Valid","Not valid"))</f>
        <v/>
      </c>
      <c r="CM891" s="210">
        <f> IF(CE891="","",IF(AND(CE891&lt;&gt;"",CF891=""),IF(CE891&gt;=1,"Medir+Sig Max","No"),IF(CF891&lt;&gt;"",IF(CF891&gt;=1,"Medir+Sig Max","No"),"")))</f>
        <v/>
      </c>
      <c r="CN891" s="1792"/>
      <c r="CO891" s="358">
        <f>IF(CK891="",IF(AND(CE891="",CF891=""),"",IF(CF891="",IF(DE891&gt;1,ROUND(DE891*CE891,3),CE891),IF(DE891&gt;1,ROUND(DE891*CF891,3),CF891))),IF(AND(CE891="",CF891=""),"",IF(CF891="",IF(DE891&gt;1,ROUND(DE891*CE891*(1/(CK891)),3),CE891*(1/(CK891))),IF(DE891&gt;1,ROUND(DE891*CF891*(1/(CK891)),3),CF891*(1/(CK891))))))</f>
        <v/>
      </c>
      <c r="CP891" s="2211">
        <f>IF(COUNTIF(Overview!K12:K14,TRUE)&gt;0,2,IF(COUNTIF(Overview!L12:L14,TRUE)&gt;0,4,0))</f>
        <v/>
      </c>
      <c r="CQ891" s="1475">
        <f>IF(CO891="","",IF(CO891&gt;CP891,"Fail","Pass"))</f>
        <v/>
      </c>
      <c r="CR891" s="1481"/>
      <c r="CS891" s="2002">
        <f>MyTimestamp(CO891)</f>
        <v/>
      </c>
      <c r="CT891" s="1533">
        <f>IF(CE891="",0,15)+IF(CF891="",0,15)</f>
        <v/>
      </c>
      <c r="CU891" s="1534">
        <f>IF(CT891=0,0,2)</f>
        <v/>
      </c>
      <c r="CV891" s="860"/>
      <c r="CW891" s="860"/>
      <c r="CX891" s="2038"/>
      <c r="CY891" s="2049"/>
      <c r="CZ891" s="1544">
        <f>10^(CJ891/20)*100-100</f>
        <v/>
      </c>
      <c r="DA891" s="1360"/>
      <c r="DB891" s="1468"/>
      <c r="DC891" s="1316">
        <f>IF(DA891="","",10^(DA891/10))</f>
        <v/>
      </c>
      <c r="DD891" s="1446">
        <f>IF(ISNUMBER(DB891)=FALSE,"",10^(DB891/10))</f>
        <v/>
      </c>
      <c r="DE891" s="1544">
        <f>IF(AND(ISNUMBER(DC891),ISNUMBER(DD891)),IF(DC891/DD891&gt;1,ROUND((DC891)/DD891,3),1),1)</f>
        <v/>
      </c>
      <c r="DF891" s="1541"/>
      <c r="DG891" s="1541"/>
      <c r="DH891" s="1541"/>
      <c r="DI891" s="1541"/>
      <c r="DJ891" s="1541"/>
      <c r="DK891" s="1541"/>
      <c r="DL891" s="1541"/>
      <c r="DM891" s="1541"/>
      <c r="DN891" s="1541"/>
      <c r="DO891" s="1541"/>
      <c r="DP891" s="1541"/>
      <c r="DQ891" s="1541"/>
      <c r="DR891" s="1541"/>
    </row>
    <row r="892" ht="12.75" x14ac:dyDescent="0.2">
      <c r="A892" s="1541"/>
      <c r="B892" s="1541"/>
      <c r="C892"/>
      <c r="D892" s="130">
        <f>IF(BX$888="Close to Ear","EN 62209-1","EN 62209-2")</f>
        <v/>
      </c>
      <c r="E892" s="130">
        <f>IF(CG892="Close to Ear","2016","2010/A1:2019")</f>
        <v/>
      </c>
      <c r="F892" s="1488" t="inlineStr">
        <is>
          <t>5.6</t>
        </is>
      </c>
      <c r="G892" s="1497"/>
      <c r="H892" s="120">
        <f>BV892</f>
        <v/>
      </c>
      <c r="I892" s="120">
        <f>BW892</f>
        <v/>
      </c>
      <c r="J892" s="687" t="inlineStr">
        <is>
          <t>BT</t>
        </is>
      </c>
      <c r="K892" s="194" t="inlineStr">
        <is>
          <t>2.4 GHz</t>
        </is>
      </c>
      <c r="L892" s="115"/>
      <c r="M892" s="120"/>
      <c r="N892" s="119"/>
      <c r="O892" s="131"/>
      <c r="P892" s="6597"/>
      <c r="Q892" s="131"/>
      <c r="R892" s="131"/>
      <c r="S892" s="120"/>
      <c r="T892" s="120">
        <v>39</v>
      </c>
      <c r="U892" s="120">
        <v>2440</v>
      </c>
      <c r="V892" s="119"/>
      <c r="W892" s="197"/>
      <c r="X892" s="119"/>
      <c r="Y892" s="119"/>
      <c r="Z892" s="119"/>
      <c r="AA892" s="115"/>
      <c r="AB892" s="115"/>
      <c r="AC892" s="689">
        <f>IF(OR(BX$888="Close to Ear",BX$888="Close to Head"),"Head",IF(BX$888="Extremity","Extremity","Body"))</f>
        <v/>
      </c>
      <c r="AD892" s="690">
        <f>CA892</f>
        <v/>
      </c>
      <c r="AE892" s="688">
        <f>CB892</f>
        <v/>
      </c>
      <c r="AF892" s="115"/>
      <c r="AG892" s="808">
        <f>IF(AZ892="","N/A",IF(CQ892="Pass","P","F"))</f>
        <v/>
      </c>
      <c r="AH892" s="129"/>
      <c r="AI892" s="129"/>
      <c r="AJ892" s="129"/>
      <c r="AK892" s="119"/>
      <c r="AL892" s="115"/>
      <c r="AM892" s="119"/>
      <c r="AN892" s="119"/>
      <c r="AO892" s="692"/>
      <c r="AP892" s="692"/>
      <c r="AQ892" s="692"/>
      <c r="AR892" s="692"/>
      <c r="AS892" s="692"/>
      <c r="AT892" s="691">
        <f>CE892</f>
        <v/>
      </c>
      <c r="AU892" s="691">
        <f>CF892</f>
        <v/>
      </c>
      <c r="AV892" s="813"/>
      <c r="AW892" s="813"/>
      <c r="AX892" s="197">
        <f>CZ892</f>
        <v/>
      </c>
      <c r="AY892" s="197">
        <f>DE892</f>
        <v/>
      </c>
      <c r="AZ892" s="3379">
        <f>CO892</f>
        <v/>
      </c>
      <c r="BA892" s="3380"/>
      <c r="BB892" s="197">
        <f>CP892</f>
        <v/>
      </c>
      <c r="BC892" s="813"/>
      <c r="BD892" s="197">
        <f>CR892</f>
        <v/>
      </c>
      <c r="BE892" s="121">
        <f>CS892</f>
        <v/>
      </c>
      <c r="BF892" s="122">
        <f>CT892*60</f>
        <v/>
      </c>
      <c r="BG892" s="121">
        <f>BE892</f>
        <v/>
      </c>
      <c r="BH892" s="122">
        <f>CU892*60</f>
        <v/>
      </c>
      <c r="BI892" s="122">
        <f>CV892</f>
        <v/>
      </c>
      <c r="BJ892" s="117"/>
      <c r="BK892" s="812">
        <f>Overview!$E$7</f>
        <v/>
      </c>
      <c r="BL892" s="117"/>
      <c r="BM892" s="836">
        <f>CW892</f>
        <v/>
      </c>
      <c r="BN892" s="812">
        <f>Overview!$P$153</f>
        <v/>
      </c>
      <c r="BO892" s="117" t="inlineStr">
        <is>
          <t>Modo: BR/EDR</t>
        </is>
      </c>
      <c r="BP892" s="117"/>
      <c r="BQ892" s="115"/>
      <c r="BR892" s="1478"/>
      <c r="BS892" s="1548"/>
      <c r="BT892" s="1978" t="inlineStr">
        <is>
          <t>BT</t>
        </is>
      </c>
      <c r="BU892" s="1979" t="inlineStr">
        <is>
          <t>2.4 GHz</t>
        </is>
      </c>
      <c r="BV892" s="632">
        <f>Overview!$H$31</f>
        <v/>
      </c>
      <c r="BW892" s="2010"/>
      <c r="BX892" s="1978"/>
      <c r="BY892" s="670"/>
      <c r="BZ892" s="2011"/>
      <c r="CA892" s="670" t="str">
        <f>IF(COUNT(CF888:CF891)=0,IF(COUNT(CE888:CE891)=0,"TBD",VLOOKUP(MAX(CE888:CE891),CE888:CI891,5,FALSE)),VLOOKUP(MAX(CF888:CF891),CF888:CI891,4,FALSE))</f>
        <v>TBD</v>
      </c>
      <c r="CB892" s="200">
        <v>0</v>
      </c>
      <c r="CC892" s="551">
        <f>IF(COUNT('Conducted BT-Custom'!$AH$3:$AH$7)=0,39,INDEX('Conducted BT-Custom'!$T$3:$T$7,MATCH(MAX('Conducted BT-Custom'!$AH$3:$AH$7),'Conducted BT-Custom'!$AH$3:$AH$7,0)))</f>
        <v>39</v>
      </c>
      <c r="CD892" s="551">
        <f>IF(COUNT('Conducted BT-Custom'!$AH$3:$AH$7)=0,2440,INDEX('Conducted BT-Custom'!$U$3:$U$7,MATCH(MAX('Conducted BT-Custom'!$AH$3:$AH$7),'Conducted BT-Custom'!$AH$3:$AH$7,0)))</f>
        <v>2440</v>
      </c>
      <c r="CE892" s="2013"/>
      <c r="CF892" s="1966"/>
      <c r="CG892" s="392" t="str">
        <f>IF(OR($BY$819="",$BY$819=""),"",$BY$819)</f>
        <v/>
      </c>
      <c r="CH892" s="392">
        <f>BZ892</f>
        <v/>
      </c>
      <c r="CI892" s="392">
        <f>CA892</f>
        <v/>
      </c>
      <c r="CJ892" s="1528"/>
      <c r="CK892" s="1967"/>
      <c r="CL892" s="209">
        <f>IF(CF892=""," ",IF(ABS(CE892-CF892)&lt;=0.125,"Valid","Not valid"))</f>
        <v/>
      </c>
      <c r="CM892" s="210">
        <f> IF(CE892="","",IF(AND(CE892&lt;&gt;"",CF892=""),IF(CE892&gt;=1,"Medir+Sig Max","No"),IF(CF892&lt;&gt;"",IF(CF892&gt;=1,"Medir+Sig Max","No"),"")))</f>
        <v/>
      </c>
      <c r="CN892" s="1792"/>
      <c r="CO892" s="358">
        <f>IF(CK892="",IF(AND(CE892="",CF892=""),"",IF(CF892="",IF(DE892&gt;1,ROUND(DE892*CE892,3),CE892),IF(DE892&gt;1,ROUND(DE892*CF892,3),CF892))),IF(AND(CE892="",CF892=""),"",IF(CF892="",IF(DE892&gt;1,ROUND(DE892*CE892*(1/(CK892)),3),CE892*(1/(CK892))),IF(DE892&gt;1,ROUND(DE892*CF892*(1/(CK892)),3),CF892*(1/(CK892))))))</f>
        <v/>
      </c>
      <c r="CP892" s="2211">
        <f>IF(COUNTIF(Overview!K12:K14,TRUE)&gt;0,2,IF(COUNTIF(Overview!L12:L14,TRUE)&gt;0,4,0))</f>
        <v/>
      </c>
      <c r="CQ892" s="1475">
        <f>IF(CO892="","",IF(CO892&gt;CP892,"Fail","Pass"))</f>
        <v/>
      </c>
      <c r="CR892" s="1481"/>
      <c r="CS892" s="2002">
        <f>MyTimestamp(CO892)</f>
        <v/>
      </c>
      <c r="CT892" s="1533">
        <f>IF(CE892="",0,15)+IF(CF892="",0,15)</f>
        <v/>
      </c>
      <c r="CU892" s="1534">
        <f>IF(CT892=0,0,2)</f>
        <v/>
      </c>
      <c r="CV892" s="860"/>
      <c r="CW892" s="860"/>
      <c r="CX892" s="2038"/>
      <c r="CY892" s="2049"/>
      <c r="CZ892" s="1544">
        <f>10^(CJ892/20)*100-100</f>
        <v/>
      </c>
      <c r="DA892" s="1360"/>
      <c r="DB892" s="1455"/>
      <c r="DC892" s="1316">
        <f>IF(DA892="","",10^(DA892/10))</f>
        <v/>
      </c>
      <c r="DD892" s="1446">
        <f>IF(ISNUMBER(DB892)=FALSE,"",10^(DB892/10))</f>
        <v/>
      </c>
      <c r="DE892" s="1544">
        <f>IF(AND(ISNUMBER(DC892),ISNUMBER(DD892)),IF(DC892/DD892&gt;1,ROUND((DC892)/DD892,3),1),1)</f>
        <v/>
      </c>
      <c r="DF892" s="1541"/>
      <c r="DG892" s="1541"/>
      <c r="DH892" s="1541"/>
      <c r="DI892" s="1541"/>
      <c r="DJ892" s="1541"/>
      <c r="DK892" s="1541"/>
      <c r="DL892" s="1541"/>
      <c r="DM892" s="1541"/>
      <c r="DN892" s="1541"/>
      <c r="DO892" s="1541"/>
      <c r="DP892" s="1541"/>
      <c r="DQ892" s="1541"/>
      <c r="DR892" s="1541"/>
    </row>
    <row r="893" ht="12.75" x14ac:dyDescent="0.2">
      <c r="A893" s="1541"/>
      <c r="B893" s="1541"/>
      <c r="C893"/>
      <c r="D893" s="130">
        <f>IF(BX$888="Close to Ear","EN 62209-1","EN 62209-2")</f>
        <v/>
      </c>
      <c r="E893" s="130">
        <f>IF(CG893="Close to Ear","2016","2010/A1:2019")</f>
        <v/>
      </c>
      <c r="F893" s="1488" t="inlineStr">
        <is>
          <t>5.6</t>
        </is>
      </c>
      <c r="G893" s="1497"/>
      <c r="H893" s="120">
        <f>BV893</f>
        <v/>
      </c>
      <c r="I893" s="120">
        <f>BW893</f>
        <v/>
      </c>
      <c r="J893" s="687" t="inlineStr">
        <is>
          <t>BT</t>
        </is>
      </c>
      <c r="K893" s="194" t="inlineStr">
        <is>
          <t>2.4 GHz</t>
        </is>
      </c>
      <c r="L893" s="115"/>
      <c r="M893" s="120"/>
      <c r="N893" s="119"/>
      <c r="O893" s="131"/>
      <c r="P893" s="6597"/>
      <c r="Q893" s="131"/>
      <c r="R893" s="131"/>
      <c r="S893" s="120"/>
      <c r="T893" s="120">
        <v>39</v>
      </c>
      <c r="U893" s="120">
        <v>2440</v>
      </c>
      <c r="V893" s="119"/>
      <c r="W893" s="197"/>
      <c r="X893" s="119"/>
      <c r="Y893" s="119"/>
      <c r="Z893" s="119"/>
      <c r="AA893" s="115"/>
      <c r="AB893" s="115"/>
      <c r="AC893" s="689">
        <f>IF(OR(BX$888="Close to Ear",BX$888="Close to Head"),"Head",IF(BX$888="Extremity","Extremity","Body"))</f>
        <v/>
      </c>
      <c r="AD893" s="690">
        <f>CA893</f>
        <v/>
      </c>
      <c r="AE893" s="688">
        <f>CB893</f>
        <v/>
      </c>
      <c r="AF893" s="115"/>
      <c r="AG893" s="808">
        <f>IF(AZ893="","N/A",IF(CQ893="Pass","P","F"))</f>
        <v/>
      </c>
      <c r="AH893" s="129"/>
      <c r="AI893" s="129"/>
      <c r="AJ893" s="129"/>
      <c r="AK893" s="119"/>
      <c r="AL893" s="115"/>
      <c r="AM893" s="119"/>
      <c r="AN893" s="119"/>
      <c r="AO893" s="692"/>
      <c r="AP893" s="692"/>
      <c r="AQ893" s="692"/>
      <c r="AR893" s="692"/>
      <c r="AS893" s="692"/>
      <c r="AT893" s="691">
        <f>CE893</f>
        <v/>
      </c>
      <c r="AU893" s="691">
        <f>CF893</f>
        <v/>
      </c>
      <c r="AV893" s="813"/>
      <c r="AW893" s="813"/>
      <c r="AX893" s="197">
        <f>CZ893</f>
        <v/>
      </c>
      <c r="AY893" s="197">
        <f>DE893</f>
        <v/>
      </c>
      <c r="AZ893" s="3379">
        <f>CO893</f>
        <v/>
      </c>
      <c r="BA893" s="3380"/>
      <c r="BB893" s="197">
        <f>CP893</f>
        <v/>
      </c>
      <c r="BC893" s="813"/>
      <c r="BD893" s="197">
        <f>CR893</f>
        <v/>
      </c>
      <c r="BE893" s="121">
        <f>CS893</f>
        <v/>
      </c>
      <c r="BF893" s="122">
        <f>CT893*60</f>
        <v/>
      </c>
      <c r="BG893" s="121">
        <f>BE893</f>
        <v/>
      </c>
      <c r="BH893" s="122">
        <f>CU893*60</f>
        <v/>
      </c>
      <c r="BI893" s="122">
        <f>CV893</f>
        <v/>
      </c>
      <c r="BJ893" s="117"/>
      <c r="BK893" s="812">
        <f>Overview!$E$7</f>
        <v/>
      </c>
      <c r="BL893" s="117"/>
      <c r="BM893" s="836">
        <f>CW893</f>
        <v/>
      </c>
      <c r="BN893" s="812">
        <f>Overview!$P$153</f>
        <v/>
      </c>
      <c r="BO893" s="117" t="inlineStr">
        <is>
          <t>Modo: BR/EDR</t>
        </is>
      </c>
      <c r="BP893" s="117"/>
      <c r="BQ893" s="115"/>
      <c r="BR893" s="1478"/>
      <c r="BS893" s="1548"/>
      <c r="BT893" s="1978" t="inlineStr">
        <is>
          <t>BT</t>
        </is>
      </c>
      <c r="BU893" s="1979" t="inlineStr">
        <is>
          <t>2.4 GHz</t>
        </is>
      </c>
      <c r="BV893" s="632">
        <f>Overview!$H$31</f>
        <v/>
      </c>
      <c r="BW893" s="2010"/>
      <c r="BX893" s="1985"/>
      <c r="BY893" s="670"/>
      <c r="BZ893" s="2011"/>
      <c r="CA893" s="670" t="str">
        <f>CA892</f>
        <v>TBD</v>
      </c>
      <c r="CB893" s="200">
        <v>0</v>
      </c>
      <c r="CC893" s="551">
        <f>IF(COUNT('Conducted BT-Custom'!$AH$3:$AH$7)=0,39,INDEX('Conducted BT-Custom'!$T$3:$T$7,MATCH(MAX('Conducted BT-Custom'!$AH$3:$AH$7),'Conducted BT-Custom'!$AH$3:$AH$7,0)))</f>
        <v>39</v>
      </c>
      <c r="CD893" s="551">
        <f>IF(COUNT('Conducted BT-Custom'!$AH$3:$AH$7)=0,2440,INDEX('Conducted BT-Custom'!$U$3:$U$7,MATCH(MAX('Conducted BT-Custom'!$AH$3:$AH$7),'Conducted BT-Custom'!$AH$3:$AH$7,0)))</f>
        <v>2440</v>
      </c>
      <c r="CE893" s="2013"/>
      <c r="CF893" s="1966"/>
      <c r="CG893" s="392" t="str">
        <f>IF(OR($BY$819="",$BY$819=""),"",$BY$819)</f>
        <v/>
      </c>
      <c r="CH893" s="392">
        <f>BZ893</f>
        <v/>
      </c>
      <c r="CI893" s="392">
        <f>CA893</f>
        <v/>
      </c>
      <c r="CJ893" s="1528"/>
      <c r="CK893" s="1967"/>
      <c r="CL893" s="209">
        <f>IF(CF893=""," ",IF(ABS(CE893-CF893)&lt;=0.125,"Valid","Not valid"))</f>
        <v/>
      </c>
      <c r="CM893" s="210">
        <f> IF(CE893="","",IF(AND(CE893&lt;&gt;"",CF893=""),IF(CE893&gt;=1,"Medir+Sig Max","No"),IF(CF893&lt;&gt;"",IF(CF893&gt;=1,"Medir+Sig Max","No"),"")))</f>
        <v/>
      </c>
      <c r="CN893" s="1792"/>
      <c r="CO893" s="358">
        <f>IF(CK893="",IF(AND(CE893="",CF893=""),"",IF(CF893="",IF(DE893&gt;1,ROUND(DE893*CE893,3),CE893),IF(DE893&gt;1,ROUND(DE893*CF893,3),CF893))),IF(AND(CE893="",CF893=""),"",IF(CF893="",IF(DE893&gt;1,ROUND(DE893*CE893*(1/(CK893)),3),CE893*(1/(CK893))),IF(DE893&gt;1,ROUND(DE893*CF893*(1/(CK893)),3),CF893*(1/(CK893))))))</f>
        <v/>
      </c>
      <c r="CP893" s="2211">
        <f>IF(COUNTIF(Overview!K12:K14,TRUE)&gt;0,2,IF(COUNTIF(Overview!L12:L14,TRUE)&gt;0,4,0))</f>
        <v/>
      </c>
      <c r="CQ893" s="1475">
        <f>IF(CO893="","",IF(CO893&gt;CP893,"Fail","Pass"))</f>
        <v/>
      </c>
      <c r="CR893" s="1482"/>
      <c r="CS893" s="2002">
        <f>MyTimestamp(CO893)</f>
        <v/>
      </c>
      <c r="CT893" s="1533">
        <f>IF(CE893="",0,15)+IF(CF893="",0,15)</f>
        <v/>
      </c>
      <c r="CU893" s="1534">
        <f>IF(CT893=0,0,2)</f>
        <v/>
      </c>
      <c r="CV893" s="860"/>
      <c r="CW893" s="860"/>
      <c r="CX893" s="2038"/>
      <c r="CY893" s="2049"/>
      <c r="CZ893" s="1544">
        <f>10^(CJ893/20)*100-100</f>
        <v/>
      </c>
      <c r="DA893" s="1360"/>
      <c r="DB893" s="764"/>
      <c r="DC893" s="1316">
        <f>IF(DA893="","",10^(DA893/10))</f>
        <v/>
      </c>
      <c r="DD893" s="1446">
        <f>IF(ISNUMBER(DB893)=FALSE,"",10^(DB893/10))</f>
        <v/>
      </c>
      <c r="DE893" s="1544">
        <f>IF(AND(ISNUMBER(DC893),ISNUMBER(DD893)),IF(DC893/DD893&gt;1,ROUND((DC893)/DD893,3),1),1)</f>
        <v/>
      </c>
      <c r="DF893" s="1541"/>
      <c r="DG893" s="1541"/>
      <c r="DH893" s="1541"/>
      <c r="DI893" s="1541"/>
      <c r="DJ893" s="1541"/>
      <c r="DK893" s="1541"/>
      <c r="DL893" s="1541"/>
      <c r="DM893" s="1541"/>
      <c r="DN893" s="1541"/>
      <c r="DO893" s="1541"/>
      <c r="DP893" s="1541"/>
      <c r="DQ893" s="1541"/>
      <c r="DR893" s="1541"/>
    </row>
    <row r="894" ht="12.75" x14ac:dyDescent="0.2">
      <c r="A894" s="1541"/>
      <c r="B894" s="1541"/>
      <c r="C894"/>
      <c r="D894" s="130">
        <f>IF(BX$888="Close to Ear","EN 62209-1","EN 62209-2")</f>
        <v/>
      </c>
      <c r="E894" s="130">
        <f>IF(CG894="Close to Ear","2016","2010/A1:2019")</f>
        <v/>
      </c>
      <c r="F894" s="1488" t="inlineStr">
        <is>
          <t>5.6</t>
        </is>
      </c>
      <c r="G894" s="1497"/>
      <c r="H894" s="120">
        <f>BV894</f>
        <v/>
      </c>
      <c r="I894" s="120">
        <f>BW894</f>
        <v/>
      </c>
      <c r="J894" s="687" t="inlineStr">
        <is>
          <t>BT</t>
        </is>
      </c>
      <c r="K894" s="194" t="inlineStr">
        <is>
          <t>2.4 GHz</t>
        </is>
      </c>
      <c r="L894" s="115"/>
      <c r="M894" s="120"/>
      <c r="N894" s="119"/>
      <c r="O894" s="131"/>
      <c r="P894" s="6597"/>
      <c r="Q894" s="131"/>
      <c r="R894" s="131"/>
      <c r="S894" s="120"/>
      <c r="T894" s="120">
        <v>39</v>
      </c>
      <c r="U894" s="120">
        <v>2440</v>
      </c>
      <c r="V894" s="119"/>
      <c r="W894" s="197"/>
      <c r="X894" s="119"/>
      <c r="Y894" s="119"/>
      <c r="Z894" s="119"/>
      <c r="AA894" s="115"/>
      <c r="AB894" s="115"/>
      <c r="AC894" s="689">
        <f>IF(OR(BX$888="Close to Ear",BX$888="Close to Head"),"Head",IF(BX$888="Extremity","Extremity","Body"))</f>
        <v/>
      </c>
      <c r="AD894" s="690">
        <f>CA894</f>
        <v/>
      </c>
      <c r="AE894" s="688">
        <f>CB894</f>
        <v/>
      </c>
      <c r="AF894" s="115"/>
      <c r="AG894" s="808">
        <f>IF(AZ894="","N/A",IF(CQ894="Pass","P","F"))</f>
        <v/>
      </c>
      <c r="AH894" s="129"/>
      <c r="AI894" s="129"/>
      <c r="AJ894" s="129"/>
      <c r="AK894" s="119"/>
      <c r="AL894" s="115"/>
      <c r="AM894" s="119"/>
      <c r="AN894" s="119"/>
      <c r="AO894" s="692"/>
      <c r="AP894" s="692"/>
      <c r="AQ894" s="692"/>
      <c r="AR894" s="692"/>
      <c r="AS894" s="692"/>
      <c r="AT894" s="691">
        <f>CE894</f>
        <v/>
      </c>
      <c r="AU894" s="691">
        <f>CF894</f>
        <v/>
      </c>
      <c r="AV894" s="813"/>
      <c r="AW894" s="813"/>
      <c r="AX894" s="197">
        <f>CZ894</f>
        <v/>
      </c>
      <c r="AY894" s="197">
        <f>DE894</f>
        <v/>
      </c>
      <c r="AZ894" s="3379">
        <f>CO894</f>
        <v/>
      </c>
      <c r="BA894" s="3380"/>
      <c r="BB894" s="197">
        <f>CP894</f>
        <v/>
      </c>
      <c r="BC894" s="813"/>
      <c r="BD894" s="197">
        <f>CR894</f>
        <v/>
      </c>
      <c r="BE894" s="121">
        <f>CS894</f>
        <v/>
      </c>
      <c r="BF894" s="122">
        <f>CT894*60</f>
        <v/>
      </c>
      <c r="BG894" s="121">
        <f>BE894</f>
        <v/>
      </c>
      <c r="BH894" s="122">
        <f>CU894*60</f>
        <v/>
      </c>
      <c r="BI894" s="122">
        <f>CV894</f>
        <v/>
      </c>
      <c r="BJ894" s="117"/>
      <c r="BK894" s="812">
        <f>Overview!$E$7</f>
        <v/>
      </c>
      <c r="BL894" s="117"/>
      <c r="BM894" s="836">
        <f>CW894</f>
        <v/>
      </c>
      <c r="BN894" s="812">
        <f>Overview!$P$153</f>
        <v/>
      </c>
      <c r="BO894" s="117" t="inlineStr">
        <is>
          <t>Modo: BR/EDR</t>
        </is>
      </c>
      <c r="BP894" s="117"/>
      <c r="BQ894" s="115"/>
      <c r="BR894" s="1478"/>
      <c r="BS894" s="1548"/>
      <c r="BT894" s="1978" t="inlineStr">
        <is>
          <t>BT</t>
        </is>
      </c>
      <c r="BU894" s="1979" t="inlineStr">
        <is>
          <t>2.4 GHz</t>
        </is>
      </c>
      <c r="BV894" s="632">
        <f>Overview!$H$31</f>
        <v/>
      </c>
      <c r="BW894" s="2010"/>
      <c r="BX894" s="1985"/>
      <c r="BY894" s="670"/>
      <c r="BZ894" s="2011"/>
      <c r="CA894" s="670" t="str">
        <f>CONCATENATE(CA892," - Battery check 1")</f>
        <v>TBD - Battery check 1</v>
      </c>
      <c r="CB894" s="200">
        <v>0</v>
      </c>
      <c r="CC894" s="551">
        <f>IF(COUNT('Conducted BT-Custom'!$AH$3:$AH$7)=0,39,INDEX('Conducted BT-Custom'!$T$3:$T$7,MATCH(MAX('Conducted BT-Custom'!$AH$3:$AH$7),'Conducted BT-Custom'!$AH$3:$AH$7,0)))</f>
        <v>39</v>
      </c>
      <c r="CD894" s="551">
        <f>IF(COUNT('Conducted BT-Custom'!$AH$3:$AH$7)=0,2440,INDEX('Conducted BT-Custom'!$U$3:$U$7,MATCH(MAX('Conducted BT-Custom'!$AH$3:$AH$7),'Conducted BT-Custom'!$AH$3:$AH$7,0)))</f>
        <v>2440</v>
      </c>
      <c r="CE894" s="2013"/>
      <c r="CF894" s="1966"/>
      <c r="CG894" s="392" t="str">
        <f>IF(OR($BY$819="",$BY$819=""),"",$BY$819)</f>
        <v/>
      </c>
      <c r="CH894" s="392">
        <f>BZ894</f>
        <v/>
      </c>
      <c r="CI894" s="392">
        <f>CA894</f>
        <v/>
      </c>
      <c r="CJ894" s="1528"/>
      <c r="CK894" s="1967"/>
      <c r="CL894" s="209">
        <f>IF(CF894=""," ",IF(ABS(CE894-CF894)&lt;=0.125,"Valid","Not valid"))</f>
        <v/>
      </c>
      <c r="CM894" s="210">
        <f> IF(CE894="","",IF(AND(CE894&lt;&gt;"",CF894=""),IF(CE894&gt;=1,"Medir+Sig Max","No"),IF(CF894&lt;&gt;"",IF(CF894&gt;=1,"Medir+Sig Max","No"),"")))</f>
        <v/>
      </c>
      <c r="CN894" s="1792"/>
      <c r="CO894" s="358">
        <f>IF(CK894="",IF(AND(CE894="",CF894=""),"",IF(CF894="",IF(DE894&gt;1,ROUND(DE894*CE894,3),CE894),IF(DE894&gt;1,ROUND(DE894*CF894,3),CF894))),IF(AND(CE894="",CF894=""),"",IF(CF894="",IF(DE894&gt;1,ROUND(DE894*CE894*(1/(CK894)),3),CE894*(1/(CK894))),IF(DE894&gt;1,ROUND(DE894*CF894*(1/(CK894)),3),CF894*(1/(CK894))))))</f>
        <v/>
      </c>
      <c r="CP894" s="2211">
        <f>IF(COUNTIF(Overview!K12:K14,TRUE)&gt;0,2,IF(COUNTIF(Overview!L12:L14,TRUE)&gt;0,4,0))</f>
        <v/>
      </c>
      <c r="CQ894" s="1475">
        <f>IF(CO894="","",IF(CO894&gt;CP894,"Fail","Pass"))</f>
        <v/>
      </c>
      <c r="CR894" s="1482"/>
      <c r="CS894" s="2002">
        <f>MyTimestamp(CO894)</f>
        <v/>
      </c>
      <c r="CT894" s="1533">
        <f>IF(CE894="",0,15)+IF(CF894="",0,15)</f>
        <v/>
      </c>
      <c r="CU894" s="1534">
        <f>IF(CT894=0,0,2)</f>
        <v/>
      </c>
      <c r="CV894" s="860"/>
      <c r="CW894" s="860"/>
      <c r="CX894" s="2038"/>
      <c r="CY894" s="2049"/>
      <c r="CZ894" s="1544">
        <f>10^(CJ894/20)*100-100</f>
        <v/>
      </c>
      <c r="DA894" s="1360"/>
      <c r="DB894" s="764"/>
      <c r="DC894" s="1316">
        <f>IF(DA894="","",10^(DA894/10))</f>
        <v/>
      </c>
      <c r="DD894" s="1446">
        <f>IF(ISNUMBER(DB894)=FALSE,"",10^(DB894/10))</f>
        <v/>
      </c>
      <c r="DE894" s="1544">
        <f>IF(AND(ISNUMBER(DC894),ISNUMBER(DD894)),IF(DC894/DD894&gt;1,ROUND((DC894)/DD894,3),1),1)</f>
        <v/>
      </c>
      <c r="DF894" s="1541"/>
      <c r="DG894" s="1541"/>
      <c r="DH894" s="1541"/>
      <c r="DI894" s="1541"/>
      <c r="DJ894" s="1541"/>
      <c r="DK894" s="1541"/>
      <c r="DL894" s="1541"/>
      <c r="DM894" s="1541"/>
      <c r="DN894" s="1541"/>
      <c r="DO894" s="1541"/>
      <c r="DP894" s="1541"/>
      <c r="DQ894" s="1541"/>
      <c r="DR894" s="1541"/>
    </row>
    <row r="895" ht="12.75" x14ac:dyDescent="0.2">
      <c r="A895" s="1541"/>
      <c r="B895" s="1541"/>
      <c r="C895"/>
      <c r="D895" s="130">
        <f>IF(BX$888="Close to Ear","EN 62209-1","EN 62209-2")</f>
        <v/>
      </c>
      <c r="E895" s="130">
        <f>IF(CG895="Close to Ear","2016","2010/A1:2019")</f>
        <v/>
      </c>
      <c r="F895" s="1488" t="inlineStr">
        <is>
          <t>5.6</t>
        </is>
      </c>
      <c r="G895" s="1497"/>
      <c r="H895" s="120">
        <f>BV895</f>
        <v/>
      </c>
      <c r="I895" s="120">
        <f>BW895</f>
        <v/>
      </c>
      <c r="J895" s="687" t="inlineStr">
        <is>
          <t>BT</t>
        </is>
      </c>
      <c r="K895" s="194" t="inlineStr">
        <is>
          <t>2.4 GHz</t>
        </is>
      </c>
      <c r="L895" s="115"/>
      <c r="M895" s="120"/>
      <c r="N895" s="119"/>
      <c r="O895" s="131"/>
      <c r="P895" s="6597"/>
      <c r="Q895" s="131"/>
      <c r="R895" s="131"/>
      <c r="S895" s="120"/>
      <c r="T895" s="120">
        <v>39</v>
      </c>
      <c r="U895" s="120">
        <v>2440</v>
      </c>
      <c r="V895" s="119"/>
      <c r="W895" s="197"/>
      <c r="X895" s="119"/>
      <c r="Y895" s="119"/>
      <c r="Z895" s="119"/>
      <c r="AA895" s="115"/>
      <c r="AB895" s="115"/>
      <c r="AC895" s="689">
        <f>IF(OR(BX$888="Close to Ear",BX$888="Close to Head"),"Head",IF(BX$888="Extremity","Extremity","Body"))</f>
        <v/>
      </c>
      <c r="AD895" s="690">
        <f>CA895</f>
        <v/>
      </c>
      <c r="AE895" s="688">
        <f>CB895</f>
        <v/>
      </c>
      <c r="AF895" s="115"/>
      <c r="AG895" s="808">
        <f>IF(AZ895="","N/A",IF(CQ895="Pass","P","F"))</f>
        <v/>
      </c>
      <c r="AH895" s="129"/>
      <c r="AI895" s="129"/>
      <c r="AJ895" s="129"/>
      <c r="AK895" s="119"/>
      <c r="AL895" s="115"/>
      <c r="AM895" s="119"/>
      <c r="AN895" s="119"/>
      <c r="AO895" s="692"/>
      <c r="AP895" s="692"/>
      <c r="AQ895" s="692"/>
      <c r="AR895" s="692"/>
      <c r="AS895" s="692"/>
      <c r="AT895" s="691">
        <f>CE895</f>
        <v/>
      </c>
      <c r="AU895" s="691">
        <f>CF895</f>
        <v/>
      </c>
      <c r="AV895" s="813"/>
      <c r="AW895" s="813"/>
      <c r="AX895" s="197">
        <f>CZ895</f>
        <v/>
      </c>
      <c r="AY895" s="197">
        <f>DE895</f>
        <v/>
      </c>
      <c r="AZ895" s="3379">
        <f>CO895</f>
        <v/>
      </c>
      <c r="BA895" s="3380"/>
      <c r="BB895" s="197">
        <f>CP895</f>
        <v/>
      </c>
      <c r="BC895" s="813"/>
      <c r="BD895" s="197">
        <f>CR895</f>
        <v/>
      </c>
      <c r="BE895" s="121">
        <f>CS895</f>
        <v/>
      </c>
      <c r="BF895" s="122">
        <f>CT895*60</f>
        <v/>
      </c>
      <c r="BG895" s="121">
        <f>BE895</f>
        <v/>
      </c>
      <c r="BH895" s="122">
        <f>CU895*60</f>
        <v/>
      </c>
      <c r="BI895" s="122">
        <f>CV895</f>
        <v/>
      </c>
      <c r="BJ895" s="117"/>
      <c r="BK895" s="812">
        <f>Overview!$E$7</f>
        <v/>
      </c>
      <c r="BL895" s="117"/>
      <c r="BM895" s="836">
        <f>CW895</f>
        <v/>
      </c>
      <c r="BN895" s="812">
        <f>Overview!$P$153</f>
        <v/>
      </c>
      <c r="BO895" s="117" t="inlineStr">
        <is>
          <t>Modo: BR/EDR</t>
        </is>
      </c>
      <c r="BP895" s="117"/>
      <c r="BQ895" s="115"/>
      <c r="BR895" s="1478"/>
      <c r="BS895" s="1548"/>
      <c r="BT895" s="1978" t="inlineStr">
        <is>
          <t>BT</t>
        </is>
      </c>
      <c r="BU895" s="1979" t="inlineStr">
        <is>
          <t>2.4 GHz</t>
        </is>
      </c>
      <c r="BV895" s="632">
        <f>Overview!$H$31</f>
        <v/>
      </c>
      <c r="BW895" s="2010"/>
      <c r="BX895" s="1985"/>
      <c r="BY895" s="670"/>
      <c r="BZ895" s="2011"/>
      <c r="CA895" s="670" t="str">
        <f>CONCATENATE(CA893," - Battery check 2")</f>
        <v>TBD - Battery check 2</v>
      </c>
      <c r="CB895" s="200">
        <v>0</v>
      </c>
      <c r="CC895" s="551">
        <f>IF(COUNT('Conducted BT-Custom'!$AH$3:$AH$7)=0,39,INDEX('Conducted BT-Custom'!$T$3:$T$7,MATCH(MAX('Conducted BT-Custom'!$AH$3:$AH$7),'Conducted BT-Custom'!$AH$3:$AH$7,0)))</f>
        <v>39</v>
      </c>
      <c r="CD895" s="551">
        <f>IF(COUNT('Conducted BT-Custom'!$AH$3:$AH$7)=0,2440,INDEX('Conducted BT-Custom'!$U$3:$U$7,MATCH(MAX('Conducted BT-Custom'!$AH$3:$AH$7),'Conducted BT-Custom'!$AH$3:$AH$7,0)))</f>
        <v>2440</v>
      </c>
      <c r="CE895" s="2013"/>
      <c r="CF895" s="1966"/>
      <c r="CG895" s="392" t="str">
        <f>IF(OR($BY$819="",$BY$819=""),"",$BY$819)</f>
        <v/>
      </c>
      <c r="CH895" s="392">
        <f>BZ895</f>
        <v/>
      </c>
      <c r="CI895" s="392">
        <f>CA895</f>
        <v/>
      </c>
      <c r="CJ895" s="1528"/>
      <c r="CK895" s="1967"/>
      <c r="CL895" s="209">
        <f>IF(CF895=""," ",IF(ABS(CE895-CF895)&lt;=0.125,"Valid","Not valid"))</f>
        <v/>
      </c>
      <c r="CM895" s="210">
        <f> IF(CE895="","",IF(AND(CE895&lt;&gt;"",CF895=""),IF(CE895&gt;=1,"Medir+Sig Max","No"),IF(CF895&lt;&gt;"",IF(CF895&gt;=1,"Medir+Sig Max","No"),"")))</f>
        <v/>
      </c>
      <c r="CN895" s="1792"/>
      <c r="CO895" s="358">
        <f>IF(CK895="",IF(AND(CE895="",CF895=""),"",IF(CF895="",IF(DE895&gt;1,ROUND(DE895*CE895,3),CE895),IF(DE895&gt;1,ROUND(DE895*CF895,3),CF895))),IF(AND(CE895="",CF895=""),"",IF(CF895="",IF(DE895&gt;1,ROUND(DE895*CE895*(1/(CK895)),3),CE895*(1/(CK895))),IF(DE895&gt;1,ROUND(DE895*CF895*(1/(CK895)),3),CF895*(1/(CK895))))))</f>
        <v/>
      </c>
      <c r="CP895" s="2211">
        <f>IF(COUNTIF(Overview!K12:K14,TRUE)&gt;0,2,IF(COUNTIF(Overview!L12:L14,TRUE)&gt;0,4,0))</f>
        <v/>
      </c>
      <c r="CQ895" s="1475">
        <f>IF(CO895="","",IF(CO895&gt;CP895,"Fail","Pass"))</f>
        <v/>
      </c>
      <c r="CR895" s="1482"/>
      <c r="CS895" s="2002">
        <f>MyTimestamp(CO895)</f>
        <v/>
      </c>
      <c r="CT895" s="1533">
        <f>IF(CE895="",0,15)+IF(CF895="",0,15)</f>
        <v/>
      </c>
      <c r="CU895" s="1534">
        <f>IF(CT895=0,0,2)</f>
        <v/>
      </c>
      <c r="CV895" s="860"/>
      <c r="CW895" s="860"/>
      <c r="CX895" s="2038"/>
      <c r="CY895" s="2049"/>
      <c r="CZ895" s="1544">
        <f>10^(CJ895/20)*100-100</f>
        <v/>
      </c>
      <c r="DA895" s="1360"/>
      <c r="DB895" s="764"/>
      <c r="DC895" s="1316">
        <f>IF(DA895="","",10^(DA895/10))</f>
        <v/>
      </c>
      <c r="DD895" s="1446">
        <f>IF(ISNUMBER(DB895)=FALSE,"",10^(DB895/10))</f>
        <v/>
      </c>
      <c r="DE895" s="1544">
        <f>IF(AND(ISNUMBER(DC895),ISNUMBER(DD895)),IF(DC895/DD895&gt;1,ROUND((DC895)/DD895,3),1),1)</f>
        <v/>
      </c>
      <c r="DF895" s="1541"/>
      <c r="DG895" s="1541"/>
      <c r="DH895" s="1541"/>
      <c r="DI895" s="1541"/>
      <c r="DJ895" s="1541"/>
      <c r="DK895" s="1541"/>
      <c r="DL895" s="1541"/>
      <c r="DM895" s="1541"/>
      <c r="DN895" s="1541"/>
      <c r="DO895" s="1541"/>
      <c r="DP895" s="1541"/>
      <c r="DQ895" s="1541"/>
      <c r="DR895" s="1541"/>
    </row>
    <row r="896" ht="12.75" x14ac:dyDescent="0.2">
      <c r="A896" s="1541"/>
      <c r="B896" s="1541"/>
      <c r="C896"/>
      <c r="D896" s="130">
        <f>IF(BX$896="Close to Ear","EN 62209-1","EN 62209-2")</f>
        <v/>
      </c>
      <c r="E896" s="130">
        <f>IF(CG896="Close to Ear","2016","2010/A1:2019")</f>
        <v/>
      </c>
      <c r="F896" s="1488" t="inlineStr">
        <is>
          <t>5.6</t>
        </is>
      </c>
      <c r="G896" s="1497"/>
      <c r="H896" s="120">
        <f>BV896</f>
        <v/>
      </c>
      <c r="I896" s="120">
        <f>BW896</f>
        <v/>
      </c>
      <c r="J896" s="687" t="inlineStr">
        <is>
          <t>BT</t>
        </is>
      </c>
      <c r="K896" s="194" t="inlineStr">
        <is>
          <t>2.4 GHz</t>
        </is>
      </c>
      <c r="L896" s="115"/>
      <c r="M896" s="120"/>
      <c r="N896" s="119"/>
      <c r="O896" s="131"/>
      <c r="P896" s="6597"/>
      <c r="Q896" s="131"/>
      <c r="R896" s="131"/>
      <c r="S896" s="120"/>
      <c r="T896" s="120">
        <v>39</v>
      </c>
      <c r="U896" s="120">
        <v>2440</v>
      </c>
      <c r="V896" s="119"/>
      <c r="W896" s="197"/>
      <c r="X896" s="119"/>
      <c r="Y896" s="119"/>
      <c r="Z896" s="119"/>
      <c r="AA896" s="115"/>
      <c r="AB896" s="115"/>
      <c r="AC896" s="689">
        <f>IF(OR(BX$896="Close to Ear",BX$896="Close to Head"),"Head",IF(BX$896="Extremity","Extremity","Body"))</f>
        <v/>
      </c>
      <c r="AD896" s="690">
        <f>CA896</f>
        <v/>
      </c>
      <c r="AE896" s="688">
        <f>CB896</f>
        <v/>
      </c>
      <c r="AF896" s="115"/>
      <c r="AG896" s="808">
        <f>IF(AZ896="","N/A",IF(CQ896="Pass","P","F"))</f>
        <v/>
      </c>
      <c r="AH896" s="129"/>
      <c r="AI896" s="129"/>
      <c r="AJ896" s="129"/>
      <c r="AK896" s="119"/>
      <c r="AL896" s="115"/>
      <c r="AM896" s="119"/>
      <c r="AN896" s="119"/>
      <c r="AO896" s="692"/>
      <c r="AP896" s="692"/>
      <c r="AQ896" s="692"/>
      <c r="AR896" s="692"/>
      <c r="AS896" s="692"/>
      <c r="AT896" s="691">
        <f>CE896</f>
        <v/>
      </c>
      <c r="AU896" s="691">
        <f>CF896</f>
        <v/>
      </c>
      <c r="AV896" s="813"/>
      <c r="AW896" s="813"/>
      <c r="AX896" s="197">
        <f>CZ896</f>
        <v/>
      </c>
      <c r="AY896" s="197">
        <f>DE896</f>
        <v/>
      </c>
      <c r="AZ896" s="3379">
        <f>CO896</f>
        <v/>
      </c>
      <c r="BA896" s="3380"/>
      <c r="BB896" s="197">
        <f>CP896</f>
        <v/>
      </c>
      <c r="BC896" s="813"/>
      <c r="BD896" s="197">
        <f>CR896</f>
        <v/>
      </c>
      <c r="BE896" s="121">
        <f>CS896</f>
        <v/>
      </c>
      <c r="BF896" s="122">
        <f>CT896*60</f>
        <v/>
      </c>
      <c r="BG896" s="121">
        <f>BE896</f>
        <v/>
      </c>
      <c r="BH896" s="122">
        <f>CU896*60</f>
        <v/>
      </c>
      <c r="BI896" s="122">
        <f>CV896</f>
        <v/>
      </c>
      <c r="BJ896" s="117"/>
      <c r="BK896" s="812">
        <f>Overview!$E$7</f>
        <v/>
      </c>
      <c r="BL896" s="117"/>
      <c r="BM896" s="836">
        <f>CW896</f>
        <v/>
      </c>
      <c r="BN896" s="812">
        <f>Overview!$P$153</f>
        <v/>
      </c>
      <c r="BO896" s="117" t="inlineStr">
        <is>
          <t>Modo: BR/EDR</t>
        </is>
      </c>
      <c r="BP896" s="117"/>
      <c r="BQ896" s="115"/>
      <c r="BR896" s="1478"/>
      <c r="BS896" s="1548"/>
      <c r="BT896" s="1978" t="inlineStr">
        <is>
          <t>BT</t>
        </is>
      </c>
      <c r="BU896" s="1979" t="inlineStr">
        <is>
          <t>2.4 GHz</t>
        </is>
      </c>
      <c r="BV896" s="632">
        <f>Overview!$H$31</f>
        <v/>
      </c>
      <c r="BW896" s="2010"/>
      <c r="BX896" s="8330" t="inlineStr">
        <is>
          <t>Body</t>
        </is>
      </c>
      <c r="BY896" s="958"/>
      <c r="BZ896" s="2011"/>
      <c r="CA896" s="1996" t="inlineStr">
        <is>
          <t>Front Face</t>
        </is>
      </c>
      <c r="CB896" s="200">
        <v>5</v>
      </c>
      <c r="CC896" s="668">
        <f>IF(COUNT('Conducted BT-Custom'!$AH$3:$AH$7)=0,39,INDEX('Conducted BT-Custom'!$T$3:$T$7,MATCH(MAX('Conducted BT-Custom'!$AH$3:$AH$7),'Conducted BT-Custom'!$AH$3:$AH$7,0)))</f>
        <v>39</v>
      </c>
      <c r="CD896" s="668">
        <f>IF(COUNT('Conducted BT-Custom'!$AH$3:$AH$7)=0,2440,INDEX('Conducted BT-Custom'!$U$3:$U$7,MATCH(MAX('Conducted BT-Custom'!$AH$3:$AH$7),'Conducted BT-Custom'!$AH$3:$AH$7,0)))</f>
        <v>2440</v>
      </c>
      <c r="CE896" s="2192"/>
      <c r="CF896" s="2192"/>
      <c r="CG896" s="391" t="str">
        <f>IF(OR($BY$819="",$BY$819=""),"",$BY$819)</f>
        <v/>
      </c>
      <c r="CH896" s="391">
        <f>BZ896</f>
        <v/>
      </c>
      <c r="CI896" s="391">
        <f>CA896</f>
        <v/>
      </c>
      <c r="CJ896" s="2212"/>
      <c r="CK896" s="2213"/>
      <c r="CL896" s="809">
        <f>IF(CF896=""," ",IF(ABS(CE896-CF896)&lt;=0.125,"Valid","Not valid"))</f>
        <v/>
      </c>
      <c r="CM896" s="810">
        <f> IF(CE896="","",IF(AND(CE896&lt;&gt;"",CF896=""),IF(CE896&gt;=1,"Medir+Sig Max","No"),IF(CF896&lt;&gt;"",IF(CF896&gt;=1,"Medir+Sig Max","No"),"")))</f>
        <v/>
      </c>
      <c r="CN896" s="2214"/>
      <c r="CO896" s="811">
        <f>IF(CK896="",IF(AND(CE896="",CF896=""),"",IF(CF896="",IF(DE896&gt;1,ROUND(DE896*CE896,3),CE896),IF(DE896&gt;1,ROUND(DE896*CF896,3),CF896))),IF(AND(CE896="",CF896=""),"",IF(CF896="",IF(DE896&gt;1,ROUND(DE896*CE896*(1/(CK896)),3),CE896*(1/(CK896))),IF(DE896&gt;1,ROUND(DE896*CF896*(1/(CK896)),3),CF896*(1/(CK896))))))</f>
        <v/>
      </c>
      <c r="CP896" s="2215">
        <f>IF(COUNTIF(Overview!K12:K14,TRUE)&gt;0,2,IF(COUNTIF(Overview!L12:L14,TRUE)&gt;0,4,0))</f>
        <v/>
      </c>
      <c r="CQ896" s="1476">
        <f>IF(CO896="","",IF(CO896&gt;CP896,"Fail","Pass"))</f>
        <v/>
      </c>
      <c r="CR896" s="1483"/>
      <c r="CS896" s="2216">
        <f>MyTimestamp(CO896)</f>
        <v/>
      </c>
      <c r="CT896" s="1539">
        <f>IF(CE896="",0,15)+IF(CF896="",0,15)</f>
        <v/>
      </c>
      <c r="CU896" s="1540">
        <f>IF(CT896=0,0,2)</f>
        <v/>
      </c>
      <c r="CV896" s="2217"/>
      <c r="CW896" s="2217"/>
      <c r="CX896" s="2038"/>
      <c r="CY896" s="2218"/>
      <c r="CZ896" s="1547">
        <f>10^(CJ896/20)*100-100</f>
        <v/>
      </c>
      <c r="DA896" s="1360"/>
      <c r="DB896" s="1468"/>
      <c r="DC896" s="1316">
        <f>IF(DA896="","",10^(DA896/10))</f>
        <v/>
      </c>
      <c r="DD896" s="1446">
        <f>IF(ISNUMBER(DB896)=FALSE,"",10^(DB896/10))</f>
        <v/>
      </c>
      <c r="DE896" s="1547">
        <f>IF(AND(ISNUMBER(DC896),ISNUMBER(DD896)),IF(DC896/DD896&gt;1,ROUND((DC896)/DD896,3),1),1)</f>
        <v/>
      </c>
      <c r="DF896" s="1541"/>
      <c r="DG896" s="1541"/>
      <c r="DH896" s="1541"/>
      <c r="DI896" s="1541"/>
      <c r="DJ896" s="1541"/>
      <c r="DK896" s="1541"/>
      <c r="DL896" s="1541"/>
      <c r="DM896" s="1541"/>
      <c r="DN896" s="1541"/>
      <c r="DO896" s="1541"/>
      <c r="DP896" s="1541"/>
      <c r="DQ896" s="1541"/>
      <c r="DR896" s="1541"/>
    </row>
    <row r="897" ht="12.75" x14ac:dyDescent="0.2">
      <c r="A897" s="1541"/>
      <c r="B897" s="1541"/>
      <c r="C897"/>
      <c r="D897" s="130">
        <f>IF(BX$896="Close to Ear","EN 62209-1","EN 62209-2")</f>
        <v/>
      </c>
      <c r="E897" s="130">
        <f>IF(CG897="Close to Ear","2016","2010/A1:2019")</f>
        <v/>
      </c>
      <c r="F897" s="1488" t="inlineStr">
        <is>
          <t>5.6</t>
        </is>
      </c>
      <c r="G897" s="1497"/>
      <c r="H897" s="120">
        <f>BV897</f>
        <v/>
      </c>
      <c r="I897" s="120">
        <f>BW897</f>
        <v/>
      </c>
      <c r="J897" s="687" t="inlineStr">
        <is>
          <t>BT</t>
        </is>
      </c>
      <c r="K897" s="194" t="inlineStr">
        <is>
          <t>2.4 GHz</t>
        </is>
      </c>
      <c r="L897" s="115"/>
      <c r="M897" s="120"/>
      <c r="N897" s="119"/>
      <c r="O897" s="131"/>
      <c r="P897" s="6597"/>
      <c r="Q897" s="131"/>
      <c r="R897" s="131"/>
      <c r="S897" s="120"/>
      <c r="T897" s="120">
        <v>39</v>
      </c>
      <c r="U897" s="120">
        <v>2440</v>
      </c>
      <c r="V897" s="119"/>
      <c r="W897" s="197"/>
      <c r="X897" s="119"/>
      <c r="Y897" s="119"/>
      <c r="Z897" s="119"/>
      <c r="AA897" s="115"/>
      <c r="AB897" s="115"/>
      <c r="AC897" s="689">
        <f>IF(OR(BX$896="Close to Ear",BX$896="Close to Head"),"Head",IF(BX$896="Extremity","Extremity","Body"))</f>
        <v/>
      </c>
      <c r="AD897" s="690">
        <f>CA897</f>
        <v/>
      </c>
      <c r="AE897" s="688">
        <f>CB897</f>
        <v/>
      </c>
      <c r="AF897" s="115"/>
      <c r="AG897" s="808">
        <f>IF(AZ897="","N/A",IF(CQ897="Pass","P","F"))</f>
        <v/>
      </c>
      <c r="AH897" s="129"/>
      <c r="AI897" s="129"/>
      <c r="AJ897" s="129"/>
      <c r="AK897" s="119"/>
      <c r="AL897" s="115"/>
      <c r="AM897" s="119"/>
      <c r="AN897" s="119"/>
      <c r="AO897" s="692"/>
      <c r="AP897" s="692"/>
      <c r="AQ897" s="692"/>
      <c r="AR897" s="692"/>
      <c r="AS897" s="692"/>
      <c r="AT897" s="691">
        <f>CE897</f>
        <v/>
      </c>
      <c r="AU897" s="691">
        <f>CF897</f>
        <v/>
      </c>
      <c r="AV897" s="813"/>
      <c r="AW897" s="813"/>
      <c r="AX897" s="197">
        <f>CZ897</f>
        <v/>
      </c>
      <c r="AY897" s="197">
        <f>DE897</f>
        <v/>
      </c>
      <c r="AZ897" s="3379">
        <f>CO897</f>
        <v/>
      </c>
      <c r="BA897" s="3380"/>
      <c r="BB897" s="197">
        <f>CP897</f>
        <v/>
      </c>
      <c r="BC897" s="813"/>
      <c r="BD897" s="197">
        <f>CR897</f>
        <v/>
      </c>
      <c r="BE897" s="121">
        <f>CS897</f>
        <v/>
      </c>
      <c r="BF897" s="122">
        <f>CT897*60</f>
        <v/>
      </c>
      <c r="BG897" s="121">
        <f>BE897</f>
        <v/>
      </c>
      <c r="BH897" s="122">
        <f>CU897*60</f>
        <v/>
      </c>
      <c r="BI897" s="122">
        <f>CV897</f>
        <v/>
      </c>
      <c r="BJ897" s="117"/>
      <c r="BK897" s="812">
        <f>Overview!$E$7</f>
        <v/>
      </c>
      <c r="BL897" s="117"/>
      <c r="BM897" s="836">
        <f>CW897</f>
        <v/>
      </c>
      <c r="BN897" s="812">
        <f>Overview!$P$153</f>
        <v/>
      </c>
      <c r="BO897" s="117" t="inlineStr">
        <is>
          <t>Modo: BR/EDR</t>
        </is>
      </c>
      <c r="BP897" s="117"/>
      <c r="BQ897" s="115"/>
      <c r="BR897" s="1478"/>
      <c r="BS897" s="1548"/>
      <c r="BT897" s="1978" t="inlineStr">
        <is>
          <t>BT</t>
        </is>
      </c>
      <c r="BU897" s="1979" t="inlineStr">
        <is>
          <t>2.4 GHz</t>
        </is>
      </c>
      <c r="BV897" s="632">
        <f>Overview!$H$31</f>
        <v/>
      </c>
      <c r="BW897" s="2010"/>
      <c r="BX897" s="1978"/>
      <c r="BY897" s="959"/>
      <c r="BZ897" s="2011"/>
      <c r="CA897" s="1997" t="inlineStr">
        <is>
          <t>Back Face</t>
        </is>
      </c>
      <c r="CB897" s="200">
        <v>5</v>
      </c>
      <c r="CC897" s="668">
        <f>IF(COUNT('Conducted BT-Custom'!$AH$3:$AH$7)=0,39,INDEX('Conducted BT-Custom'!$T$3:$T$7,MATCH(MAX('Conducted BT-Custom'!$AH$3:$AH$7),'Conducted BT-Custom'!$AH$3:$AH$7,0)))</f>
        <v>39</v>
      </c>
      <c r="CD897" s="668">
        <f>IF(COUNT('Conducted BT-Custom'!$AH$3:$AH$7)=0,2440,INDEX('Conducted BT-Custom'!$U$3:$U$7,MATCH(MAX('Conducted BT-Custom'!$AH$3:$AH$7),'Conducted BT-Custom'!$AH$3:$AH$7,0)))</f>
        <v>2440</v>
      </c>
      <c r="CE897" s="1966"/>
      <c r="CF897" s="1966"/>
      <c r="CG897" s="392" t="str">
        <f>IF(OR($BY$819="",$BY$819=""),"",$BY$819)</f>
        <v/>
      </c>
      <c r="CH897" s="392">
        <f>BZ897</f>
        <v/>
      </c>
      <c r="CI897" s="392">
        <f>CA897</f>
        <v/>
      </c>
      <c r="CJ897" s="1528"/>
      <c r="CK897" s="1967"/>
      <c r="CL897" s="209">
        <f>IF(CF897=""," ",IF(ABS(CE897-CF897)&lt;=0.125,"Valid","Not valid"))</f>
        <v/>
      </c>
      <c r="CM897" s="210">
        <f> IF(CE897="","",IF(AND(CE897&lt;&gt;"",CF897=""),IF(CE897&gt;=1,"Medir+Sig Max","No"),IF(CF897&lt;&gt;"",IF(CF897&gt;=1,"Medir+Sig Max","No"),"")))</f>
        <v/>
      </c>
      <c r="CN897" s="1792"/>
      <c r="CO897" s="358">
        <f>IF(CK897="",IF(AND(CE897="",CF897=""),"",IF(CF897="",IF(DE897&gt;1,ROUND(DE897*CE897,3),CE897),IF(DE897&gt;1,ROUND(DE897*CF897,3),CF897))),IF(AND(CE897="",CF897=""),"",IF(CF897="",IF(DE897&gt;1,ROUND(DE897*CE897*(1/(CK897)),3),CE897*(1/(CK897))),IF(DE897&gt;1,ROUND(DE897*CF897*(1/(CK897)),3),CF897*(1/(CK897))))))</f>
        <v/>
      </c>
      <c r="CP897" s="2211">
        <f>IF(COUNTIF(Overview!K12:K14,TRUE)&gt;0,2,IF(COUNTIF(Overview!L12:L14,TRUE)&gt;0,4,0))</f>
        <v/>
      </c>
      <c r="CQ897" s="1475">
        <f>IF(CO897="","",IF(CO897&gt;CP897,"Fail","Pass"))</f>
        <v/>
      </c>
      <c r="CR897" s="1481"/>
      <c r="CS897" s="2002">
        <f>MyTimestamp(CO897)</f>
        <v/>
      </c>
      <c r="CT897" s="1533">
        <f>IF(CE897="",0,15)+IF(CF897="",0,15)</f>
        <v/>
      </c>
      <c r="CU897" s="1534">
        <f>IF(CT897=0,0,2)</f>
        <v/>
      </c>
      <c r="CV897" s="860"/>
      <c r="CW897" s="860"/>
      <c r="CX897" s="2038"/>
      <c r="CY897" s="2049"/>
      <c r="CZ897" s="1544">
        <f>10^(CJ897/20)*100-100</f>
        <v/>
      </c>
      <c r="DA897" s="1360"/>
      <c r="DB897" s="1468"/>
      <c r="DC897" s="1316">
        <f>IF(DA897="","",10^(DA897/10))</f>
        <v/>
      </c>
      <c r="DD897" s="1446">
        <f>IF(ISNUMBER(DB897)=FALSE,"",10^(DB897/10))</f>
        <v/>
      </c>
      <c r="DE897" s="1544">
        <f>IF(AND(ISNUMBER(DC897),ISNUMBER(DD897)),IF(DC897/DD897&gt;1,ROUND((DC897)/DD897,3),1),1)</f>
        <v/>
      </c>
      <c r="DF897" s="1541"/>
      <c r="DG897" s="1541"/>
      <c r="DH897" s="1541"/>
      <c r="DI897" s="1541"/>
      <c r="DJ897" s="1541"/>
      <c r="DK897" s="1541"/>
      <c r="DL897" s="1541"/>
      <c r="DM897" s="1541"/>
      <c r="DN897" s="1541"/>
      <c r="DO897" s="1541"/>
      <c r="DP897" s="1541"/>
      <c r="DQ897" s="1541"/>
      <c r="DR897" s="1541"/>
    </row>
    <row r="898" ht="12.75" x14ac:dyDescent="0.2">
      <c r="A898" s="1541"/>
      <c r="B898" s="1541"/>
      <c r="C898"/>
      <c r="D898" s="130">
        <f>IF(BX$896="Close to Ear","EN 62209-1","EN 62209-2")</f>
        <v/>
      </c>
      <c r="E898" s="130">
        <f>IF(CG898="Close to Ear","2016","2010/A1:2019")</f>
        <v/>
      </c>
      <c r="F898" s="1488" t="inlineStr">
        <is>
          <t>5.6</t>
        </is>
      </c>
      <c r="G898" s="1497"/>
      <c r="H898" s="120">
        <f>BV898</f>
        <v/>
      </c>
      <c r="I898" s="120">
        <f>BW898</f>
        <v/>
      </c>
      <c r="J898" s="687" t="inlineStr">
        <is>
          <t>BT</t>
        </is>
      </c>
      <c r="K898" s="194" t="inlineStr">
        <is>
          <t>2.4 GHz</t>
        </is>
      </c>
      <c r="L898" s="115"/>
      <c r="M898" s="120"/>
      <c r="N898" s="119"/>
      <c r="O898" s="131"/>
      <c r="P898" s="6597"/>
      <c r="Q898" s="131"/>
      <c r="R898" s="131"/>
      <c r="S898" s="120"/>
      <c r="T898" s="120">
        <v>39</v>
      </c>
      <c r="U898" s="120">
        <v>2440</v>
      </c>
      <c r="V898" s="119"/>
      <c r="W898" s="197"/>
      <c r="X898" s="119"/>
      <c r="Y898" s="119"/>
      <c r="Z898" s="119"/>
      <c r="AA898" s="115"/>
      <c r="AB898" s="115"/>
      <c r="AC898" s="689">
        <f>IF(OR(BX$896="Close to Ear",BX$896="Close to Head"),"Head",IF(BX$896="Extremity","Extremity","Body"))</f>
        <v/>
      </c>
      <c r="AD898" s="690">
        <f>CA898</f>
        <v/>
      </c>
      <c r="AE898" s="688">
        <f>CB898</f>
        <v/>
      </c>
      <c r="AF898" s="115"/>
      <c r="AG898" s="808">
        <f>IF(AZ898="","N/A",IF(CQ898="Pass","P","F"))</f>
        <v/>
      </c>
      <c r="AH898" s="129"/>
      <c r="AI898" s="129"/>
      <c r="AJ898" s="129"/>
      <c r="AK898" s="119"/>
      <c r="AL898" s="115"/>
      <c r="AM898" s="119"/>
      <c r="AN898" s="119"/>
      <c r="AO898" s="692"/>
      <c r="AP898" s="692"/>
      <c r="AQ898" s="692"/>
      <c r="AR898" s="692"/>
      <c r="AS898" s="692"/>
      <c r="AT898" s="691">
        <f>CE898</f>
        <v/>
      </c>
      <c r="AU898" s="691">
        <f>CF898</f>
        <v/>
      </c>
      <c r="AV898" s="813"/>
      <c r="AW898" s="813"/>
      <c r="AX898" s="197">
        <f>CZ898</f>
        <v/>
      </c>
      <c r="AY898" s="197">
        <f>DE898</f>
        <v/>
      </c>
      <c r="AZ898" s="3379">
        <f>CO898</f>
        <v/>
      </c>
      <c r="BA898" s="3380"/>
      <c r="BB898" s="197">
        <f>CP898</f>
        <v/>
      </c>
      <c r="BC898" s="813"/>
      <c r="BD898" s="197">
        <f>CR898</f>
        <v/>
      </c>
      <c r="BE898" s="121">
        <f>CS898</f>
        <v/>
      </c>
      <c r="BF898" s="122">
        <f>CT898*60</f>
        <v/>
      </c>
      <c r="BG898" s="121">
        <f>BE898</f>
        <v/>
      </c>
      <c r="BH898" s="122">
        <f>CU898*60</f>
        <v/>
      </c>
      <c r="BI898" s="122">
        <f>CV898</f>
        <v/>
      </c>
      <c r="BJ898" s="117"/>
      <c r="BK898" s="812">
        <f>Overview!$E$7</f>
        <v/>
      </c>
      <c r="BL898" s="117"/>
      <c r="BM898" s="836">
        <f>CW898</f>
        <v/>
      </c>
      <c r="BN898" s="812">
        <f>Overview!$P$153</f>
        <v/>
      </c>
      <c r="BO898" s="117" t="inlineStr">
        <is>
          <t>Modo: BR/EDR</t>
        </is>
      </c>
      <c r="BP898" s="117"/>
      <c r="BQ898" s="115"/>
      <c r="BR898" s="1478"/>
      <c r="BS898" s="1548"/>
      <c r="BT898" s="1978" t="inlineStr">
        <is>
          <t>BT</t>
        </is>
      </c>
      <c r="BU898" s="1979" t="inlineStr">
        <is>
          <t>2.4 GHz</t>
        </is>
      </c>
      <c r="BV898" s="632">
        <f>Overview!$H$31</f>
        <v/>
      </c>
      <c r="BW898" s="2010"/>
      <c r="BX898" s="1978"/>
      <c r="BY898" s="632"/>
      <c r="BZ898" s="2011"/>
      <c r="CA898" s="1997" t="inlineStr">
        <is>
          <t>Left Edge</t>
        </is>
      </c>
      <c r="CB898" s="200">
        <v>5</v>
      </c>
      <c r="CC898" s="668">
        <f>IF(COUNT('Conducted BT-Custom'!$AH$3:$AH$7)=0,39,INDEX('Conducted BT-Custom'!$T$3:$T$7,MATCH(MAX('Conducted BT-Custom'!$AH$3:$AH$7),'Conducted BT-Custom'!$AH$3:$AH$7,0)))</f>
        <v>39</v>
      </c>
      <c r="CD898" s="668">
        <f>IF(COUNT('Conducted BT-Custom'!$AH$3:$AH$7)=0,2440,INDEX('Conducted BT-Custom'!$U$3:$U$7,MATCH(MAX('Conducted BT-Custom'!$AH$3:$AH$7),'Conducted BT-Custom'!$AH$3:$AH$7,0)))</f>
        <v>2440</v>
      </c>
      <c r="CE898" s="1966"/>
      <c r="CF898" s="1966"/>
      <c r="CG898" s="392" t="str">
        <f>IF(OR($BY$819="",$BY$819=""),"",$BY$819)</f>
        <v/>
      </c>
      <c r="CH898" s="392">
        <f>BZ898</f>
        <v/>
      </c>
      <c r="CI898" s="392">
        <f>CA898</f>
        <v/>
      </c>
      <c r="CJ898" s="1528"/>
      <c r="CK898" s="1967"/>
      <c r="CL898" s="209">
        <f>IF(CF898=""," ",IF(ABS(CE898-CF898)&lt;=0.125,"Valid","Not valid"))</f>
        <v/>
      </c>
      <c r="CM898" s="210">
        <f> IF(CE898="","",IF(AND(CE898&lt;&gt;"",CF898=""),IF(CE898&gt;=1,"Medir+Sig Max","No"),IF(CF898&lt;&gt;"",IF(CF898&gt;=1,"Medir+Sig Max","No"),"")))</f>
        <v/>
      </c>
      <c r="CN898" s="1792"/>
      <c r="CO898" s="358">
        <f>IF(CK898="",IF(AND(CE898="",CF898=""),"",IF(CF898="",IF(DE898&gt;1,ROUND(DE898*CE898,3),CE898),IF(DE898&gt;1,ROUND(DE898*CF898,3),CF898))),IF(AND(CE898="",CF898=""),"",IF(CF898="",IF(DE898&gt;1,ROUND(DE898*CE898*(1/(CK898)),3),CE898*(1/(CK898))),IF(DE898&gt;1,ROUND(DE898*CF898*(1/(CK898)),3),CF898*(1/(CK898))))))</f>
        <v/>
      </c>
      <c r="CP898" s="2211">
        <f>IF(COUNTIF(Overview!K12:K14,TRUE)&gt;0,2,IF(COUNTIF(Overview!L12:L14,TRUE)&gt;0,4,0))</f>
        <v/>
      </c>
      <c r="CQ898" s="1475">
        <f>IF(CO898="","",IF(CO898&gt;CP898,"Fail","Pass"))</f>
        <v/>
      </c>
      <c r="CR898" s="1481"/>
      <c r="CS898" s="2002">
        <f>MyTimestamp(CO898)</f>
        <v/>
      </c>
      <c r="CT898" s="1533">
        <f>IF(CE898="",0,15)+IF(CF898="",0,15)</f>
        <v/>
      </c>
      <c r="CU898" s="1534">
        <f>IF(CT898=0,0,2)</f>
        <v/>
      </c>
      <c r="CV898" s="860"/>
      <c r="CW898" s="860"/>
      <c r="CX898" s="2038"/>
      <c r="CY898" s="2049"/>
      <c r="CZ898" s="1544">
        <f>10^(CJ898/20)*100-100</f>
        <v/>
      </c>
      <c r="DA898" s="1360"/>
      <c r="DB898" s="1468"/>
      <c r="DC898" s="1316">
        <f>IF(DA898="","",10^(DA898/10))</f>
        <v/>
      </c>
      <c r="DD898" s="1446">
        <f>IF(ISNUMBER(DB898)=FALSE,"",10^(DB898/10))</f>
        <v/>
      </c>
      <c r="DE898" s="1544">
        <f>IF(AND(ISNUMBER(DC898),ISNUMBER(DD898)),IF(DC898/DD898&gt;1,ROUND((DC898)/DD898,3),1),1)</f>
        <v/>
      </c>
      <c r="DF898" s="1541"/>
      <c r="DG898" s="1541"/>
      <c r="DH898" s="1541"/>
      <c r="DI898" s="1541"/>
      <c r="DJ898" s="1541"/>
      <c r="DK898" s="1541"/>
      <c r="DL898" s="1541"/>
      <c r="DM898" s="1541"/>
      <c r="DN898" s="1541"/>
      <c r="DO898" s="1541"/>
      <c r="DP898" s="1541"/>
      <c r="DQ898" s="1541"/>
      <c r="DR898" s="1541"/>
    </row>
    <row r="899" ht="12.75" x14ac:dyDescent="0.2">
      <c r="A899" s="1541"/>
      <c r="B899" s="1541"/>
      <c r="C899"/>
      <c r="D899" s="130">
        <f>IF(BX$896="Close to Ear","EN 62209-1","EN 62209-2")</f>
        <v/>
      </c>
      <c r="E899" s="130">
        <f>IF(CG899="Close to Ear","2016","2010/A1:2019")</f>
        <v/>
      </c>
      <c r="F899" s="1488" t="inlineStr">
        <is>
          <t>5.6</t>
        </is>
      </c>
      <c r="G899" s="1497"/>
      <c r="H899" s="120">
        <f>BV899</f>
        <v/>
      </c>
      <c r="I899" s="120">
        <f>BW899</f>
        <v/>
      </c>
      <c r="J899" s="687" t="inlineStr">
        <is>
          <t>BT</t>
        </is>
      </c>
      <c r="K899" s="194" t="inlineStr">
        <is>
          <t>2.4 GHz</t>
        </is>
      </c>
      <c r="L899" s="115"/>
      <c r="M899" s="120"/>
      <c r="N899" s="119"/>
      <c r="O899" s="131"/>
      <c r="P899" s="6597"/>
      <c r="Q899" s="131"/>
      <c r="R899" s="131"/>
      <c r="S899" s="120"/>
      <c r="T899" s="120">
        <v>39</v>
      </c>
      <c r="U899" s="120">
        <v>2440</v>
      </c>
      <c r="V899" s="119"/>
      <c r="W899" s="197"/>
      <c r="X899" s="119"/>
      <c r="Y899" s="119"/>
      <c r="Z899" s="119"/>
      <c r="AA899" s="115"/>
      <c r="AB899" s="115"/>
      <c r="AC899" s="689">
        <f>IF(OR(BX$896="Close to Ear",BX$896="Close to Head"),"Head",IF(BX$896="Extremity","Extremity","Body"))</f>
        <v/>
      </c>
      <c r="AD899" s="690">
        <f>CA899</f>
        <v/>
      </c>
      <c r="AE899" s="688">
        <f>CB899</f>
        <v/>
      </c>
      <c r="AF899" s="115"/>
      <c r="AG899" s="808">
        <f>IF(AZ899="","N/A",IF(CQ899="Pass","P","F"))</f>
        <v/>
      </c>
      <c r="AH899" s="129"/>
      <c r="AI899" s="129"/>
      <c r="AJ899" s="129"/>
      <c r="AK899" s="119"/>
      <c r="AL899" s="115"/>
      <c r="AM899" s="119"/>
      <c r="AN899" s="119"/>
      <c r="AO899" s="692"/>
      <c r="AP899" s="692"/>
      <c r="AQ899" s="692"/>
      <c r="AR899" s="692"/>
      <c r="AS899" s="692"/>
      <c r="AT899" s="691">
        <f>CE899</f>
        <v/>
      </c>
      <c r="AU899" s="691">
        <f>CF899</f>
        <v/>
      </c>
      <c r="AV899" s="813"/>
      <c r="AW899" s="813"/>
      <c r="AX899" s="197">
        <f>CZ899</f>
        <v/>
      </c>
      <c r="AY899" s="197">
        <f>DE899</f>
        <v/>
      </c>
      <c r="AZ899" s="3379">
        <f>CO899</f>
        <v/>
      </c>
      <c r="BA899" s="3380"/>
      <c r="BB899" s="197">
        <f>CP899</f>
        <v/>
      </c>
      <c r="BC899" s="813"/>
      <c r="BD899" s="197">
        <f>CR899</f>
        <v/>
      </c>
      <c r="BE899" s="121">
        <f>CS899</f>
        <v/>
      </c>
      <c r="BF899" s="122">
        <f>CT899*60</f>
        <v/>
      </c>
      <c r="BG899" s="121">
        <f>BE899</f>
        <v/>
      </c>
      <c r="BH899" s="122">
        <f>CU899*60</f>
        <v/>
      </c>
      <c r="BI899" s="122">
        <f>CV899</f>
        <v/>
      </c>
      <c r="BJ899" s="117"/>
      <c r="BK899" s="812">
        <f>Overview!$E$7</f>
        <v/>
      </c>
      <c r="BL899" s="117"/>
      <c r="BM899" s="836">
        <f>CW899</f>
        <v/>
      </c>
      <c r="BN899" s="812">
        <f>Overview!$P$153</f>
        <v/>
      </c>
      <c r="BO899" s="117" t="inlineStr">
        <is>
          <t>Modo: BR/EDR</t>
        </is>
      </c>
      <c r="BP899" s="117"/>
      <c r="BQ899" s="115"/>
      <c r="BR899" s="1478"/>
      <c r="BS899" s="1548"/>
      <c r="BT899" s="1978" t="inlineStr">
        <is>
          <t>BT</t>
        </is>
      </c>
      <c r="BU899" s="1979" t="inlineStr">
        <is>
          <t>2.4 GHz</t>
        </is>
      </c>
      <c r="BV899" s="632">
        <f>Overview!$H$31</f>
        <v/>
      </c>
      <c r="BW899" s="2010"/>
      <c r="BX899" s="1975"/>
      <c r="BY899" s="958"/>
      <c r="BZ899" s="2011"/>
      <c r="CA899" s="1996" t="inlineStr">
        <is>
          <t>Front Face</t>
        </is>
      </c>
      <c r="CB899" s="200">
        <v>5</v>
      </c>
      <c r="CC899" s="668">
        <f>IF(COUNT('Conducted BT-Custom'!$AH$3:$AH$7)=0,39,INDEX('Conducted BT-Custom'!$T$3:$T$7,MATCH(MAX('Conducted BT-Custom'!$AH$3:$AH$7),'Conducted BT-Custom'!$AH$3:$AH$7,0)))</f>
        <v>39</v>
      </c>
      <c r="CD899" s="668">
        <f>IF(COUNT('Conducted BT-Custom'!$AH$3:$AH$7)=0,2440,INDEX('Conducted BT-Custom'!$U$3:$U$7,MATCH(MAX('Conducted BT-Custom'!$AH$3:$AH$7),'Conducted BT-Custom'!$AH$3:$AH$7,0)))</f>
        <v>2440</v>
      </c>
      <c r="CE899" s="1522"/>
      <c r="CF899" s="1522"/>
      <c r="CG899" s="386" t="str">
        <f>IF(OR($BY$819="",$BY$819=""),"",$BY$819)</f>
        <v/>
      </c>
      <c r="CH899" s="386">
        <f>BZ899</f>
        <v/>
      </c>
      <c r="CI899" s="386">
        <f>CA899</f>
        <v/>
      </c>
      <c r="CJ899" s="1528"/>
      <c r="CK899" s="1967"/>
      <c r="CL899" s="203">
        <f>IF(CF899=""," ",IF(ABS(CE899-CF899)&lt;=0.125,"Valid","Not valid"))</f>
        <v/>
      </c>
      <c r="CM899" s="204">
        <f> IF(CE899="","",IF(AND(CE899&lt;&gt;"",CF899=""),IF(CE899&gt;=1,"Medir+Sig Max","No"),IF(CF899&lt;&gt;"",IF(CF899&gt;=1,"Medir+Sig Max","No"),"")))</f>
        <v/>
      </c>
      <c r="CN899" s="1798"/>
      <c r="CO899" s="219">
        <f>IF(CK899="",IF(AND(CE899="",CF899=""),"",IF(CF899="",IF(DE899&gt;1,ROUND(DE899*CE899,3),CE899),IF(DE899&gt;1,ROUND(DE899*CF899,3),CF899))),IF(AND(CE899="",CF899=""),"",IF(CF899="",IF(DE899&gt;1,ROUND(DE899*CE899*(1/(CK899)),3),CE899*(1/(CK899))),IF(DE899&gt;1,ROUND(DE899*CF899*(1/(CK899)),3),CF899*(1/(CK899))))))</f>
        <v/>
      </c>
      <c r="CP899" s="2037">
        <f>IF(COUNTIF(Overview!K12:K14,TRUE)&gt;0,2,IF(COUNTIF(Overview!L12:L14,TRUE)&gt;0,4,0))</f>
        <v/>
      </c>
      <c r="CQ899" s="1471">
        <f>IF(CO899="","",IF(CO899&gt;CP899,"Fail","Pass"))</f>
        <v/>
      </c>
      <c r="CR899" s="1483"/>
      <c r="CS899" s="1564">
        <f>MyTimestamp(CO899)</f>
        <v/>
      </c>
      <c r="CT899" s="1529">
        <f>IF(CE899="",0,15)+IF(CF899="",0,15)</f>
        <v/>
      </c>
      <c r="CU899" s="1530">
        <f>IF(CT899=0,0,2)</f>
        <v/>
      </c>
      <c r="CV899" s="862"/>
      <c r="CW899" s="862"/>
      <c r="CX899" s="2038"/>
      <c r="CY899" s="2039"/>
      <c r="CZ899" s="1542">
        <f>10^(CJ899/20)*100-100</f>
        <v/>
      </c>
      <c r="DA899" s="1360"/>
      <c r="DB899" s="1468"/>
      <c r="DC899" s="1316">
        <f>IF(DA899="","",10^(DA899/10))</f>
        <v/>
      </c>
      <c r="DD899" s="1446">
        <f>IF(ISNUMBER(DB899)=FALSE,"",10^(DB899/10))</f>
        <v/>
      </c>
      <c r="DE899" s="1542">
        <f>IF(AND(ISNUMBER(DC899),ISNUMBER(DD899)),IF(DC899/DD899&gt;1,ROUND((DC899)/DD899,3),1),1)</f>
        <v/>
      </c>
      <c r="DF899" s="1541"/>
      <c r="DG899" s="1541"/>
      <c r="DH899" s="1541"/>
      <c r="DI899" s="1541"/>
      <c r="DJ899" s="1541"/>
      <c r="DK899" s="1541"/>
      <c r="DL899" s="1541"/>
      <c r="DM899" s="1541"/>
      <c r="DN899" s="1541"/>
      <c r="DO899" s="1541"/>
      <c r="DP899" s="1541"/>
      <c r="DQ899" s="1541"/>
      <c r="DR899" s="1541"/>
    </row>
    <row r="900" ht="12.75" x14ac:dyDescent="0.2">
      <c r="A900" s="1541"/>
      <c r="B900" s="1541"/>
      <c r="C900"/>
      <c r="D900" s="130">
        <f>IF(BX$896="Close to Ear","EN 62209-1","EN 62209-2")</f>
        <v/>
      </c>
      <c r="E900" s="130">
        <f>IF(CG900="Close to Ear","2016","2010/A1:2019")</f>
        <v/>
      </c>
      <c r="F900" s="1488" t="inlineStr">
        <is>
          <t>5.6</t>
        </is>
      </c>
      <c r="G900" s="1497"/>
      <c r="H900" s="120">
        <f>BV900</f>
        <v/>
      </c>
      <c r="I900" s="120">
        <f>BW900</f>
        <v/>
      </c>
      <c r="J900" s="687" t="inlineStr">
        <is>
          <t>BT</t>
        </is>
      </c>
      <c r="K900" s="194" t="inlineStr">
        <is>
          <t>2.4 GHz</t>
        </is>
      </c>
      <c r="L900" s="115"/>
      <c r="M900" s="120"/>
      <c r="N900" s="119"/>
      <c r="O900" s="131"/>
      <c r="P900" s="6597"/>
      <c r="Q900" s="131"/>
      <c r="R900" s="131"/>
      <c r="S900" s="120"/>
      <c r="T900" s="120">
        <v>39</v>
      </c>
      <c r="U900" s="120">
        <v>2440</v>
      </c>
      <c r="V900" s="119"/>
      <c r="W900" s="197"/>
      <c r="X900" s="119"/>
      <c r="Y900" s="119"/>
      <c r="Z900" s="119"/>
      <c r="AA900" s="115"/>
      <c r="AB900" s="115"/>
      <c r="AC900" s="689">
        <f>IF(OR(BX$896="Close to Ear",BX$896="Close to Head"),"Head",IF(BX$896="Extremity","Extremity","Body"))</f>
        <v/>
      </c>
      <c r="AD900" s="690">
        <f>CA900</f>
        <v/>
      </c>
      <c r="AE900" s="688">
        <f>CB900</f>
        <v/>
      </c>
      <c r="AF900" s="115"/>
      <c r="AG900" s="808">
        <f>IF(AZ900="","N/A",IF(CQ900="Pass","P","F"))</f>
        <v/>
      </c>
      <c r="AH900" s="129"/>
      <c r="AI900" s="129"/>
      <c r="AJ900" s="129"/>
      <c r="AK900" s="119"/>
      <c r="AL900" s="115"/>
      <c r="AM900" s="119"/>
      <c r="AN900" s="119"/>
      <c r="AO900" s="692"/>
      <c r="AP900" s="692"/>
      <c r="AQ900" s="692"/>
      <c r="AR900" s="692"/>
      <c r="AS900" s="692"/>
      <c r="AT900" s="691">
        <f>CE900</f>
        <v/>
      </c>
      <c r="AU900" s="691">
        <f>CF900</f>
        <v/>
      </c>
      <c r="AV900" s="813"/>
      <c r="AW900" s="813"/>
      <c r="AX900" s="197">
        <f>CZ900</f>
        <v/>
      </c>
      <c r="AY900" s="197">
        <f>DE900</f>
        <v/>
      </c>
      <c r="AZ900" s="3379">
        <f>CO900</f>
        <v/>
      </c>
      <c r="BA900" s="3380"/>
      <c r="BB900" s="197">
        <f>CP900</f>
        <v/>
      </c>
      <c r="BC900" s="813"/>
      <c r="BD900" s="197">
        <f>CR900</f>
        <v/>
      </c>
      <c r="BE900" s="121">
        <f>CS900</f>
        <v/>
      </c>
      <c r="BF900" s="122">
        <f>CT900*60</f>
        <v/>
      </c>
      <c r="BG900" s="121">
        <f>BE900</f>
        <v/>
      </c>
      <c r="BH900" s="122">
        <f>CU900*60</f>
        <v/>
      </c>
      <c r="BI900" s="122">
        <f>CV900</f>
        <v/>
      </c>
      <c r="BJ900" s="117"/>
      <c r="BK900" s="812">
        <f>Overview!$E$7</f>
        <v/>
      </c>
      <c r="BL900" s="117"/>
      <c r="BM900" s="836">
        <f>CW900</f>
        <v/>
      </c>
      <c r="BN900" s="812">
        <f>Overview!$P$153</f>
        <v/>
      </c>
      <c r="BO900" s="117" t="inlineStr">
        <is>
          <t>Modo: BR/EDR</t>
        </is>
      </c>
      <c r="BP900" s="117"/>
      <c r="BQ900" s="115"/>
      <c r="BR900" s="1478"/>
      <c r="BS900" s="1548"/>
      <c r="BT900" s="1978" t="inlineStr">
        <is>
          <t>BT</t>
        </is>
      </c>
      <c r="BU900" s="1979" t="inlineStr">
        <is>
          <t>2.4 GHz</t>
        </is>
      </c>
      <c r="BV900" s="632">
        <f>Overview!$H$31</f>
        <v/>
      </c>
      <c r="BW900" s="2010"/>
      <c r="BX900" s="1978"/>
      <c r="BY900" s="959"/>
      <c r="BZ900" s="2011"/>
      <c r="CA900" s="1997" t="inlineStr">
        <is>
          <t>Back Face</t>
        </is>
      </c>
      <c r="CB900" s="200">
        <v>5</v>
      </c>
      <c r="CC900" s="668">
        <f>IF(COUNT('Conducted BT-Custom'!$AH$3:$AH$7)=0,39,INDEX('Conducted BT-Custom'!$T$3:$T$7,MATCH(MAX('Conducted BT-Custom'!$AH$3:$AH$7),'Conducted BT-Custom'!$AH$3:$AH$7,0)))</f>
        <v>39</v>
      </c>
      <c r="CD900" s="668">
        <f>IF(COUNT('Conducted BT-Custom'!$AH$3:$AH$7)=0,2440,INDEX('Conducted BT-Custom'!$U$3:$U$7,MATCH(MAX('Conducted BT-Custom'!$AH$3:$AH$7),'Conducted BT-Custom'!$AH$3:$AH$7,0)))</f>
        <v>2440</v>
      </c>
      <c r="CE900" s="2013"/>
      <c r="CF900" s="1966"/>
      <c r="CG900" s="392" t="str">
        <f>IF(OR($BY$819="",$BY$819=""),"",$BY$819)</f>
        <v/>
      </c>
      <c r="CH900" s="392">
        <f>BZ900</f>
        <v/>
      </c>
      <c r="CI900" s="392">
        <f>CA900</f>
        <v/>
      </c>
      <c r="CJ900" s="1528"/>
      <c r="CK900" s="1967"/>
      <c r="CL900" s="206">
        <f>IF(CF900=""," ",IF(ABS(CE900-CF900)&lt;=0.125,"Valid","Not valid"))</f>
        <v/>
      </c>
      <c r="CM900" s="207">
        <f> IF(CE900="","",IF(AND(CE900&lt;&gt;"",CF900=""),IF(CE900&gt;=1,"Medir+Sig Max","No"),IF(CF900&lt;&gt;"",IF(CF900&gt;=1,"Medir+Sig Max","No"),"")))</f>
        <v/>
      </c>
      <c r="CN900" s="1787"/>
      <c r="CO900" s="220">
        <f>IF(CK900="",IF(AND(CE900="",CF900=""),"",IF(CF900="",IF(DE900&gt;1,ROUND(DE900*CE900,3),CE900),IF(DE900&gt;1,ROUND(DE900*CF900,3),CF900))),IF(AND(CE900="",CF900=""),"",IF(CF900="",IF(DE900&gt;1,ROUND(DE900*CE900*(1/(CK900)),3),CE900*(1/(CK900))),IF(DE900&gt;1,ROUND(DE900*CF900*(1/(CK900)),3),CF900*(1/(CK900))))))</f>
        <v/>
      </c>
      <c r="CP900" s="2043">
        <f>IF(COUNTIF(Overview!K12:K14,TRUE)&gt;0,2,IF(COUNTIF(Overview!L12:L14,TRUE)&gt;0,4,0))</f>
        <v/>
      </c>
      <c r="CQ900" s="1472">
        <f>IF(CO900="","",IF(CO900&gt;CP900,"Fail","Pass"))</f>
        <v/>
      </c>
      <c r="CR900" s="1481"/>
      <c r="CS900" s="1565">
        <f>MyTimestamp(CO900)</f>
        <v/>
      </c>
      <c r="CT900" s="1531">
        <f>IF(CE900="",0,15)+IF(CF900="",0,15)</f>
        <v/>
      </c>
      <c r="CU900" s="1532">
        <f>IF(CT900=0,0,2)</f>
        <v/>
      </c>
      <c r="CV900" s="859"/>
      <c r="CW900" s="859"/>
      <c r="CX900" s="2038"/>
      <c r="CY900" s="2044"/>
      <c r="CZ900" s="1543">
        <f>10^(CJ900/20)*100-100</f>
        <v/>
      </c>
      <c r="DA900" s="1360"/>
      <c r="DB900" s="1468"/>
      <c r="DC900" s="1316">
        <f>IF(DA900="","",10^(DA900/10))</f>
        <v/>
      </c>
      <c r="DD900" s="1446">
        <f>IF(ISNUMBER(DB900)=FALSE,"",10^(DB900/10))</f>
        <v/>
      </c>
      <c r="DE900" s="1543">
        <f>IF(AND(ISNUMBER(DC900),ISNUMBER(DD900)),IF(DC900/DD900&gt;1,ROUND((DC900)/DD900,3),1),1)</f>
        <v/>
      </c>
      <c r="DF900" s="1541"/>
      <c r="DG900" s="1541"/>
      <c r="DH900" s="1541"/>
      <c r="DI900" s="1541"/>
      <c r="DJ900" s="1541"/>
      <c r="DK900" s="1541"/>
      <c r="DL900" s="1541"/>
      <c r="DM900" s="1541"/>
      <c r="DN900" s="1541"/>
      <c r="DO900" s="1541"/>
      <c r="DP900" s="1541"/>
      <c r="DQ900" s="1541"/>
      <c r="DR900" s="1541"/>
    </row>
    <row r="901" ht="12.75" x14ac:dyDescent="0.2">
      <c r="A901" s="1541"/>
      <c r="B901" s="1541"/>
      <c r="C901"/>
      <c r="D901" s="130">
        <f>IF(BX$896="Close to Ear","EN 62209-1","EN 62209-2")</f>
        <v/>
      </c>
      <c r="E901" s="130">
        <f>IF(CG901="Close to Ear","2016","2010/A1:2019")</f>
        <v/>
      </c>
      <c r="F901" s="1488" t="inlineStr">
        <is>
          <t>5.6</t>
        </is>
      </c>
      <c r="G901" s="1497"/>
      <c r="H901" s="120">
        <f>BV901</f>
        <v/>
      </c>
      <c r="I901" s="120">
        <f>BW901</f>
        <v/>
      </c>
      <c r="J901" s="687" t="inlineStr">
        <is>
          <t>BT</t>
        </is>
      </c>
      <c r="K901" s="194" t="inlineStr">
        <is>
          <t>2.4 GHz</t>
        </is>
      </c>
      <c r="L901" s="115"/>
      <c r="M901" s="120"/>
      <c r="N901" s="119"/>
      <c r="O901" s="131"/>
      <c r="P901" s="6597"/>
      <c r="Q901" s="131"/>
      <c r="R901" s="131"/>
      <c r="S901" s="120"/>
      <c r="T901" s="120">
        <v>39</v>
      </c>
      <c r="U901" s="120">
        <v>2440</v>
      </c>
      <c r="V901" s="119"/>
      <c r="W901" s="197"/>
      <c r="X901" s="119"/>
      <c r="Y901" s="119"/>
      <c r="Z901" s="119"/>
      <c r="AA901" s="115"/>
      <c r="AB901" s="115"/>
      <c r="AC901" s="689">
        <f>IF(OR(BX$896="Close to Ear",BX$896="Close to Head"),"Head",IF(BX$896="Extremity","Extremity","Body"))</f>
        <v/>
      </c>
      <c r="AD901" s="690">
        <f>CA901</f>
        <v/>
      </c>
      <c r="AE901" s="688">
        <f>CB901</f>
        <v/>
      </c>
      <c r="AF901" s="115"/>
      <c r="AG901" s="808">
        <f>IF(AZ901="","N/A",IF(CQ901="Pass","P","F"))</f>
        <v/>
      </c>
      <c r="AH901" s="129"/>
      <c r="AI901" s="129"/>
      <c r="AJ901" s="129"/>
      <c r="AK901" s="119"/>
      <c r="AL901" s="115"/>
      <c r="AM901" s="119"/>
      <c r="AN901" s="119"/>
      <c r="AO901" s="692"/>
      <c r="AP901" s="692"/>
      <c r="AQ901" s="692"/>
      <c r="AR901" s="692"/>
      <c r="AS901" s="692"/>
      <c r="AT901" s="691">
        <f>CE901</f>
        <v/>
      </c>
      <c r="AU901" s="691">
        <f>CF901</f>
        <v/>
      </c>
      <c r="AV901" s="813"/>
      <c r="AW901" s="813"/>
      <c r="AX901" s="197">
        <f>CZ901</f>
        <v/>
      </c>
      <c r="AY901" s="197">
        <f>DE901</f>
        <v/>
      </c>
      <c r="AZ901" s="3379">
        <f>CO901</f>
        <v/>
      </c>
      <c r="BA901" s="3380"/>
      <c r="BB901" s="197">
        <f>CP901</f>
        <v/>
      </c>
      <c r="BC901" s="813"/>
      <c r="BD901" s="197">
        <f>CR901</f>
        <v/>
      </c>
      <c r="BE901" s="121">
        <f>CS901</f>
        <v/>
      </c>
      <c r="BF901" s="122">
        <f>CT901*60</f>
        <v/>
      </c>
      <c r="BG901" s="121">
        <f>BE901</f>
        <v/>
      </c>
      <c r="BH901" s="122">
        <f>CU901*60</f>
        <v/>
      </c>
      <c r="BI901" s="122">
        <f>CV901</f>
        <v/>
      </c>
      <c r="BJ901" s="117"/>
      <c r="BK901" s="812">
        <f>Overview!$E$7</f>
        <v/>
      </c>
      <c r="BL901" s="117"/>
      <c r="BM901" s="836">
        <f>CW901</f>
        <v/>
      </c>
      <c r="BN901" s="812">
        <f>Overview!$P$153</f>
        <v/>
      </c>
      <c r="BO901" s="117" t="inlineStr">
        <is>
          <t>Modo: BR/EDR</t>
        </is>
      </c>
      <c r="BP901" s="117"/>
      <c r="BQ901" s="115"/>
      <c r="BR901" s="1478"/>
      <c r="BS901" s="1548"/>
      <c r="BT901" s="1978" t="inlineStr">
        <is>
          <t>BT</t>
        </is>
      </c>
      <c r="BU901" s="1979" t="inlineStr">
        <is>
          <t>2.4 GHz</t>
        </is>
      </c>
      <c r="BV901" s="632">
        <f>Overview!$H$31</f>
        <v/>
      </c>
      <c r="BW901" s="2010"/>
      <c r="BX901" s="1978"/>
      <c r="BY901" s="632"/>
      <c r="BZ901" s="2011"/>
      <c r="CA901" s="1997" t="inlineStr">
        <is>
          <t>Left Edge</t>
        </is>
      </c>
      <c r="CB901" s="200">
        <v>5</v>
      </c>
      <c r="CC901" s="668">
        <f>IF(COUNT('Conducted BT-Custom'!$AH$3:$AH$7)=0,39,INDEX('Conducted BT-Custom'!$T$3:$T$7,MATCH(MAX('Conducted BT-Custom'!$AH$3:$AH$7),'Conducted BT-Custom'!$AH$3:$AH$7,0)))</f>
        <v>39</v>
      </c>
      <c r="CD901" s="668">
        <f>IF(COUNT('Conducted BT-Custom'!$AH$3:$AH$7)=0,2440,INDEX('Conducted BT-Custom'!$U$3:$U$7,MATCH(MAX('Conducted BT-Custom'!$AH$3:$AH$7),'Conducted BT-Custom'!$AH$3:$AH$7,0)))</f>
        <v>2440</v>
      </c>
      <c r="CE901" s="2013"/>
      <c r="CF901" s="1966"/>
      <c r="CG901" s="392" t="str">
        <f>IF(OR($BY$819="",$BY$819=""),"",$BY$819)</f>
        <v/>
      </c>
      <c r="CH901" s="392">
        <f>BZ901</f>
        <v/>
      </c>
      <c r="CI901" s="392">
        <f>CA901</f>
        <v/>
      </c>
      <c r="CJ901" s="1528"/>
      <c r="CK901" s="1967"/>
      <c r="CL901" s="206">
        <f>IF(CF901=""," ",IF(ABS(CE901-CF901)&lt;=0.125,"Valid","Not valid"))</f>
        <v/>
      </c>
      <c r="CM901" s="207">
        <f> IF(CE901="","",IF(AND(CE901&lt;&gt;"",CF901=""),IF(CE901&gt;=1,"Medir+Sig Max","No"),IF(CF901&lt;&gt;"",IF(CF901&gt;=1,"Medir+Sig Max","No"),"")))</f>
        <v/>
      </c>
      <c r="CN901" s="1787"/>
      <c r="CO901" s="220">
        <f>IF(CK901="",IF(AND(CE901="",CF901=""),"",IF(CF901="",IF(DE901&gt;1,ROUND(DE901*CE901,3),CE901),IF(DE901&gt;1,ROUND(DE901*CF901,3),CF901))),IF(AND(CE901="",CF901=""),"",IF(CF901="",IF(DE901&gt;1,ROUND(DE901*CE901*(1/(CK901)),3),CE901*(1/(CK901))),IF(DE901&gt;1,ROUND(DE901*CF901*(1/(CK901)),3),CF901*(1/(CK901))))))</f>
        <v/>
      </c>
      <c r="CP901" s="2043">
        <f>IF(COUNTIF(Overview!K12:K14,TRUE)&gt;0,2,IF(COUNTIF(Overview!L12:L14,TRUE)&gt;0,4,0))</f>
        <v/>
      </c>
      <c r="CQ901" s="1472">
        <f>IF(CO901="","",IF(CO901&gt;CP901,"Fail","Pass"))</f>
        <v/>
      </c>
      <c r="CR901" s="1481"/>
      <c r="CS901" s="1565">
        <f>MyTimestamp(CO901)</f>
        <v/>
      </c>
      <c r="CT901" s="1531">
        <f>IF(CE901="",0,15)+IF(CF901="",0,15)</f>
        <v/>
      </c>
      <c r="CU901" s="1532">
        <f>IF(CT901=0,0,2)</f>
        <v/>
      </c>
      <c r="CV901" s="859"/>
      <c r="CW901" s="859"/>
      <c r="CX901" s="2038"/>
      <c r="CY901" s="2044"/>
      <c r="CZ901" s="1543">
        <f>10^(CJ901/20)*100-100</f>
        <v/>
      </c>
      <c r="DA901" s="1360"/>
      <c r="DB901" s="1468"/>
      <c r="DC901" s="1316">
        <f>IF(DA901="","",10^(DA901/10))</f>
        <v/>
      </c>
      <c r="DD901" s="1446">
        <f>IF(ISNUMBER(DB901)=FALSE,"",10^(DB901/10))</f>
        <v/>
      </c>
      <c r="DE901" s="1543">
        <f>IF(AND(ISNUMBER(DC901),ISNUMBER(DD901)),IF(DC901/DD901&gt;1,ROUND((DC901)/DD901,3),1),1)</f>
        <v/>
      </c>
      <c r="DF901" s="1541"/>
      <c r="DG901" s="1541"/>
      <c r="DH901" s="1541"/>
      <c r="DI901" s="1541"/>
      <c r="DJ901" s="1541"/>
      <c r="DK901" s="1541"/>
      <c r="DL901" s="1541"/>
      <c r="DM901" s="1541"/>
      <c r="DN901" s="1541"/>
      <c r="DO901" s="1541"/>
      <c r="DP901" s="1541"/>
      <c r="DQ901" s="1541"/>
      <c r="DR901" s="1541"/>
    </row>
    <row r="902" ht="12.75" x14ac:dyDescent="0.2">
      <c r="A902" s="1541"/>
      <c r="B902" s="1541"/>
      <c r="C902"/>
      <c r="D902" s="130">
        <f>IF(BX$896="Close to Ear","EN 62209-1","EN 62209-2")</f>
        <v/>
      </c>
      <c r="E902" s="130">
        <f>IF(CG902="Close to Ear","2016","2010/A1:2019")</f>
        <v/>
      </c>
      <c r="F902" s="1488" t="inlineStr">
        <is>
          <t>5.6</t>
        </is>
      </c>
      <c r="G902" s="1497"/>
      <c r="H902" s="120">
        <f>BV902</f>
        <v/>
      </c>
      <c r="I902" s="120">
        <f>BW902</f>
        <v/>
      </c>
      <c r="J902" s="687" t="inlineStr">
        <is>
          <t>BT</t>
        </is>
      </c>
      <c r="K902" s="194" t="inlineStr">
        <is>
          <t>2.4 GHz</t>
        </is>
      </c>
      <c r="L902" s="115"/>
      <c r="M902" s="120"/>
      <c r="N902" s="119"/>
      <c r="O902" s="131"/>
      <c r="P902" s="6597"/>
      <c r="Q902" s="131"/>
      <c r="R902" s="131"/>
      <c r="S902" s="120"/>
      <c r="T902" s="120">
        <v>39</v>
      </c>
      <c r="U902" s="120">
        <v>2440</v>
      </c>
      <c r="V902" s="119"/>
      <c r="W902" s="197"/>
      <c r="X902" s="119"/>
      <c r="Y902" s="119"/>
      <c r="Z902" s="119"/>
      <c r="AA902" s="115"/>
      <c r="AB902" s="115"/>
      <c r="AC902" s="689">
        <f>IF(OR(BX$896="Close to Ear",BX$896="Close to Head"),"Head",IF(BX$896="Extremity","Extremity","Body"))</f>
        <v/>
      </c>
      <c r="AD902" s="690">
        <f>CA902</f>
        <v/>
      </c>
      <c r="AE902" s="688">
        <f>CB902</f>
        <v/>
      </c>
      <c r="AF902" s="115"/>
      <c r="AG902" s="808">
        <f>IF(AZ902="","N/A",IF(CQ902="Pass","P","F"))</f>
        <v/>
      </c>
      <c r="AH902" s="129"/>
      <c r="AI902" s="129"/>
      <c r="AJ902" s="129"/>
      <c r="AK902" s="119"/>
      <c r="AL902" s="115"/>
      <c r="AM902" s="119"/>
      <c r="AN902" s="119"/>
      <c r="AO902" s="692"/>
      <c r="AP902" s="692"/>
      <c r="AQ902" s="692"/>
      <c r="AR902" s="692"/>
      <c r="AS902" s="692"/>
      <c r="AT902" s="691">
        <f>CE902</f>
        <v/>
      </c>
      <c r="AU902" s="691">
        <f>CF902</f>
        <v/>
      </c>
      <c r="AV902" s="813"/>
      <c r="AW902" s="813"/>
      <c r="AX902" s="197">
        <f>CZ902</f>
        <v/>
      </c>
      <c r="AY902" s="197">
        <f>DE902</f>
        <v/>
      </c>
      <c r="AZ902" s="3379">
        <f>CO902</f>
        <v/>
      </c>
      <c r="BA902" s="3380"/>
      <c r="BB902" s="197">
        <f>CP902</f>
        <v/>
      </c>
      <c r="BC902" s="813"/>
      <c r="BD902" s="197">
        <f>CR902</f>
        <v/>
      </c>
      <c r="BE902" s="121">
        <f>CS902</f>
        <v/>
      </c>
      <c r="BF902" s="122">
        <f>CT902*60</f>
        <v/>
      </c>
      <c r="BG902" s="121">
        <f>BE902</f>
        <v/>
      </c>
      <c r="BH902" s="122">
        <f>CU902*60</f>
        <v/>
      </c>
      <c r="BI902" s="122">
        <f>CV902</f>
        <v/>
      </c>
      <c r="BJ902" s="117"/>
      <c r="BK902" s="812">
        <f>Overview!$E$7</f>
        <v/>
      </c>
      <c r="BL902" s="117"/>
      <c r="BM902" s="836">
        <f>CW902</f>
        <v/>
      </c>
      <c r="BN902" s="812">
        <f>Overview!$P$153</f>
        <v/>
      </c>
      <c r="BO902" s="117" t="inlineStr">
        <is>
          <t>Modo: BR/EDR</t>
        </is>
      </c>
      <c r="BP902" s="117"/>
      <c r="BQ902" s="115"/>
      <c r="BR902" s="1478"/>
      <c r="BS902" s="1548"/>
      <c r="BT902" s="1984" t="inlineStr">
        <is>
          <t>BT</t>
        </is>
      </c>
      <c r="BU902" s="1980" t="inlineStr">
        <is>
          <t>2.4 GHz</t>
        </is>
      </c>
      <c r="BV902" s="628">
        <f>Overview!$H$31</f>
        <v/>
      </c>
      <c r="BW902" s="2010"/>
      <c r="BX902" s="1984"/>
      <c r="BY902" s="632"/>
      <c r="BZ902" s="2011"/>
      <c r="CA902" s="1997" t="inlineStr">
        <is>
          <t>Right Edge</t>
        </is>
      </c>
      <c r="CB902" s="200">
        <v>5</v>
      </c>
      <c r="CC902" s="668">
        <f>IF(COUNT('Conducted BT-Custom'!$AH$3:$AH$7)=0,39,INDEX('Conducted BT-Custom'!$T$3:$T$7,MATCH(MAX('Conducted BT-Custom'!$AH$3:$AH$7),'Conducted BT-Custom'!$AH$3:$AH$7,0)))</f>
        <v>39</v>
      </c>
      <c r="CD902" s="668">
        <f>IF(COUNT('Conducted BT-Custom'!$AH$3:$AH$7)=0,2440,INDEX('Conducted BT-Custom'!$U$3:$U$7,MATCH(MAX('Conducted BT-Custom'!$AH$3:$AH$7),'Conducted BT-Custom'!$AH$3:$AH$7,0)))</f>
        <v>2440</v>
      </c>
      <c r="CE902" s="2013"/>
      <c r="CF902" s="1966"/>
      <c r="CG902" s="392" t="str">
        <f>IF(OR($BY$819="",$BY$819=""),"",$BY$819)</f>
        <v/>
      </c>
      <c r="CH902" s="392">
        <f>BZ902</f>
        <v/>
      </c>
      <c r="CI902" s="392">
        <f>CA902</f>
        <v/>
      </c>
      <c r="CJ902" s="1528"/>
      <c r="CK902" s="1967"/>
      <c r="CL902" s="206">
        <f>IF(CF902=""," ",IF(ABS(CE902-CF902)&lt;=0.125,"Valid","Not valid"))</f>
        <v/>
      </c>
      <c r="CM902" s="207">
        <f> IF(CE902="","",IF(AND(CE902&lt;&gt;"",CF902=""),IF(CE902&gt;=1,"Medir+Sig Max","No"),IF(CF902&lt;&gt;"",IF(CF902&gt;=1,"Medir+Sig Max","No"),"")))</f>
        <v/>
      </c>
      <c r="CN902" s="1787"/>
      <c r="CO902" s="220">
        <f>IF(CK902="",IF(AND(CE902="",CF902=""),"",IF(CF902="",IF(DE902&gt;1,ROUND(DE902*CE902,3),CE902),IF(DE902&gt;1,ROUND(DE902*CF902,3),CF902))),IF(AND(CE902="",CF902=""),"",IF(CF902="",IF(DE902&gt;1,ROUND(DE902*CE902*(1/(CK902)),3),CE902*(1/(CK902))),IF(DE902&gt;1,ROUND(DE902*CF902*(1/(CK902)),3),CF902*(1/(CK902))))))</f>
        <v/>
      </c>
      <c r="CP902" s="2043">
        <f>IF(COUNTIF(Overview!K12:K14,TRUE)&gt;0,2,IF(COUNTIF(Overview!L12:L14,TRUE)&gt;0,4,0))</f>
        <v/>
      </c>
      <c r="CQ902" s="1472">
        <f>IF(CO902="","",IF(CO902&gt;CP902,"Fail","Pass"))</f>
        <v/>
      </c>
      <c r="CR902" s="1481"/>
      <c r="CS902" s="1565">
        <f>MyTimestamp(CO902)</f>
        <v/>
      </c>
      <c r="CT902" s="1531">
        <f>IF(CE902="",0,15)+IF(CF902="",0,15)</f>
        <v/>
      </c>
      <c r="CU902" s="1532">
        <f>IF(CT902=0,0,2)</f>
        <v/>
      </c>
      <c r="CV902" s="859"/>
      <c r="CW902" s="859"/>
      <c r="CX902" s="2038"/>
      <c r="CY902" s="2044"/>
      <c r="CZ902" s="1543">
        <f>10^(CJ902/20)*100-100</f>
        <v/>
      </c>
      <c r="DA902" s="1360"/>
      <c r="DB902" s="1468"/>
      <c r="DC902" s="1316">
        <f>IF(DA902="","",10^(DA902/10))</f>
        <v/>
      </c>
      <c r="DD902" s="1446">
        <f>IF(ISNUMBER(DB902)=FALSE,"",10^(DB902/10))</f>
        <v/>
      </c>
      <c r="DE902" s="1543">
        <f>IF(AND(ISNUMBER(DC902),ISNUMBER(DD902)),IF(DC902/DD902&gt;1,ROUND((DC902)/DD902,3),1),1)</f>
        <v/>
      </c>
      <c r="DF902" s="1541"/>
      <c r="DG902" s="1541"/>
      <c r="DH902" s="1541"/>
      <c r="DI902" s="1541"/>
      <c r="DJ902" s="1541"/>
      <c r="DK902" s="1541"/>
      <c r="DL902" s="1541"/>
      <c r="DM902" s="1541"/>
      <c r="DN902" s="1541"/>
      <c r="DO902" s="1541"/>
      <c r="DP902" s="1541"/>
      <c r="DQ902" s="1541"/>
      <c r="DR902" s="1541"/>
    </row>
    <row r="903" ht="12.75" x14ac:dyDescent="0.2">
      <c r="A903" s="1541"/>
      <c r="B903" s="1541"/>
      <c r="C903"/>
      <c r="D903" s="130">
        <f>IF(BX$896="Close to Ear","EN 62209-1","EN 62209-2")</f>
        <v/>
      </c>
      <c r="E903" s="130">
        <f>IF(CG903="Close to Ear","2016","2010/A1:2019")</f>
        <v/>
      </c>
      <c r="F903" s="1488" t="inlineStr">
        <is>
          <t>5.6</t>
        </is>
      </c>
      <c r="G903" s="1497"/>
      <c r="H903" s="120">
        <f>BV903</f>
        <v/>
      </c>
      <c r="I903" s="120">
        <f>BW903</f>
        <v/>
      </c>
      <c r="J903" s="687" t="inlineStr">
        <is>
          <t>BT</t>
        </is>
      </c>
      <c r="K903" s="194" t="inlineStr">
        <is>
          <t>2.4 GHz</t>
        </is>
      </c>
      <c r="L903" s="115"/>
      <c r="M903" s="120"/>
      <c r="N903" s="119"/>
      <c r="O903" s="131"/>
      <c r="P903" s="6597"/>
      <c r="Q903" s="131"/>
      <c r="R903" s="131"/>
      <c r="S903" s="120"/>
      <c r="T903" s="120">
        <v>39</v>
      </c>
      <c r="U903" s="120">
        <v>2440</v>
      </c>
      <c r="V903" s="119"/>
      <c r="W903" s="197"/>
      <c r="X903" s="119"/>
      <c r="Y903" s="119"/>
      <c r="Z903" s="119"/>
      <c r="AA903" s="115"/>
      <c r="AB903" s="115"/>
      <c r="AC903" s="689">
        <f>IF(OR(BX$896="Close to Ear",BX$896="Close to Head"),"Head",IF(BX$896="Extremity","Extremity","Body"))</f>
        <v/>
      </c>
      <c r="AD903" s="690">
        <f>CA903</f>
        <v/>
      </c>
      <c r="AE903" s="688">
        <f>CB903</f>
        <v/>
      </c>
      <c r="AF903" s="115"/>
      <c r="AG903" s="808">
        <f>IF(AZ903="","N/A",IF(CQ903="Pass","P","F"))</f>
        <v/>
      </c>
      <c r="AH903" s="129"/>
      <c r="AI903" s="129"/>
      <c r="AJ903" s="129"/>
      <c r="AK903" s="119"/>
      <c r="AL903" s="115"/>
      <c r="AM903" s="119"/>
      <c r="AN903" s="119"/>
      <c r="AO903" s="692"/>
      <c r="AP903" s="692"/>
      <c r="AQ903" s="692"/>
      <c r="AR903" s="692"/>
      <c r="AS903" s="692"/>
      <c r="AT903" s="691">
        <f>CE903</f>
        <v/>
      </c>
      <c r="AU903" s="691">
        <f>CF903</f>
        <v/>
      </c>
      <c r="AV903" s="813"/>
      <c r="AW903" s="813"/>
      <c r="AX903" s="197">
        <f>CZ903</f>
        <v/>
      </c>
      <c r="AY903" s="197">
        <f>DE903</f>
        <v/>
      </c>
      <c r="AZ903" s="3379">
        <f>CO903</f>
        <v/>
      </c>
      <c r="BA903" s="3380"/>
      <c r="BB903" s="197">
        <f>CP903</f>
        <v/>
      </c>
      <c r="BC903" s="813"/>
      <c r="BD903" s="197">
        <f>CR903</f>
        <v/>
      </c>
      <c r="BE903" s="121">
        <f>CS903</f>
        <v/>
      </c>
      <c r="BF903" s="122">
        <f>CT903*60</f>
        <v/>
      </c>
      <c r="BG903" s="121">
        <f>BE903</f>
        <v/>
      </c>
      <c r="BH903" s="122">
        <f>CU903*60</f>
        <v/>
      </c>
      <c r="BI903" s="122">
        <f>CV903</f>
        <v/>
      </c>
      <c r="BJ903" s="117"/>
      <c r="BK903" s="812">
        <f>Overview!$E$7</f>
        <v/>
      </c>
      <c r="BL903" s="117"/>
      <c r="BM903" s="836">
        <f>CW903</f>
        <v/>
      </c>
      <c r="BN903" s="812">
        <f>Overview!$P$153</f>
        <v/>
      </c>
      <c r="BO903" s="117" t="inlineStr">
        <is>
          <t>Modo: BR/EDR</t>
        </is>
      </c>
      <c r="BP903" s="117"/>
      <c r="BQ903" s="115"/>
      <c r="BR903" s="1478"/>
      <c r="BS903" s="1548"/>
      <c r="BT903" s="1978" t="inlineStr">
        <is>
          <t>BT</t>
        </is>
      </c>
      <c r="BU903" s="1979" t="inlineStr">
        <is>
          <t>2.4 GHz</t>
        </is>
      </c>
      <c r="BV903" s="632">
        <f>Overview!$H$31</f>
        <v/>
      </c>
      <c r="BW903" s="2010"/>
      <c r="BX903" s="1978"/>
      <c r="BY903" s="632"/>
      <c r="BZ903" s="2011"/>
      <c r="CA903" s="1997" t="inlineStr">
        <is>
          <t>Top Edge</t>
        </is>
      </c>
      <c r="CB903" s="200">
        <v>5</v>
      </c>
      <c r="CC903" s="668">
        <f>IF(COUNT('Conducted BT-Custom'!$AH$3:$AH$7)=0,39,INDEX('Conducted BT-Custom'!$T$3:$T$7,MATCH(MAX('Conducted BT-Custom'!$AH$3:$AH$7),'Conducted BT-Custom'!$AH$3:$AH$7,0)))</f>
        <v>39</v>
      </c>
      <c r="CD903" s="668">
        <f>IF(COUNT('Conducted BT-Custom'!$AH$3:$AH$7)=0,2440,INDEX('Conducted BT-Custom'!$U$3:$U$7,MATCH(MAX('Conducted BT-Custom'!$AH$3:$AH$7),'Conducted BT-Custom'!$AH$3:$AH$7,0)))</f>
        <v>2440</v>
      </c>
      <c r="CE903" s="2013"/>
      <c r="CF903" s="1966"/>
      <c r="CG903" s="392" t="str">
        <f>IF(OR($BY$819="",$BY$819=""),"",$BY$819)</f>
        <v/>
      </c>
      <c r="CH903" s="392">
        <f>BZ903</f>
        <v/>
      </c>
      <c r="CI903" s="392">
        <f>CA903</f>
        <v/>
      </c>
      <c r="CJ903" s="1528"/>
      <c r="CK903" s="1967"/>
      <c r="CL903" s="206">
        <f>IF(CF903=""," ",IF(ABS(CE903-CF903)&lt;=0.125,"Valid","Not valid"))</f>
        <v/>
      </c>
      <c r="CM903" s="207">
        <f> IF(CE903="","",IF(AND(CE903&lt;&gt;"",CF903=""),IF(CE903&gt;=1,"Medir+Sig Max","No"),IF(CF903&lt;&gt;"",IF(CF903&gt;=1,"Medir+Sig Max","No"),"")))</f>
        <v/>
      </c>
      <c r="CN903" s="1787"/>
      <c r="CO903" s="220">
        <f>IF(CK903="",IF(AND(CE903="",CF903=""),"",IF(CF903="",IF(DE903&gt;1,ROUND(DE903*CE903,3),CE903),IF(DE903&gt;1,ROUND(DE903*CF903,3),CF903))),IF(AND(CE903="",CF903=""),"",IF(CF903="",IF(DE903&gt;1,ROUND(DE903*CE903*(1/(CK903)),3),CE903*(1/(CK903))),IF(DE903&gt;1,ROUND(DE903*CF903*(1/(CK903)),3),CF903*(1/(CK903))))))</f>
        <v/>
      </c>
      <c r="CP903" s="2043">
        <f>IF(COUNTIF(Overview!K12:K14,TRUE)&gt;0,2,IF(COUNTIF(Overview!L12:L14,TRUE)&gt;0,4,0))</f>
        <v/>
      </c>
      <c r="CQ903" s="1472">
        <f>IF(CO903="","",IF(CO903&gt;CP903,"Fail","Pass"))</f>
        <v/>
      </c>
      <c r="CR903" s="1481"/>
      <c r="CS903" s="1565">
        <f>MyTimestamp(CO903)</f>
        <v/>
      </c>
      <c r="CT903" s="1531">
        <f>IF(CE903="",0,15)+IF(CF903="",0,15)</f>
        <v/>
      </c>
      <c r="CU903" s="1532">
        <f>IF(CT903=0,0,2)</f>
        <v/>
      </c>
      <c r="CV903" s="859"/>
      <c r="CW903" s="859"/>
      <c r="CX903" s="2038"/>
      <c r="CY903" s="2044"/>
      <c r="CZ903" s="1543">
        <f>10^(CJ903/20)*100-100</f>
        <v/>
      </c>
      <c r="DA903" s="1360"/>
      <c r="DB903" s="1468"/>
      <c r="DC903" s="1316">
        <f>IF(DA903="","",10^(DA903/10))</f>
        <v/>
      </c>
      <c r="DD903" s="1446">
        <f>IF(ISNUMBER(DB903)=FALSE,"",10^(DB903/10))</f>
        <v/>
      </c>
      <c r="DE903" s="1543">
        <f>IF(AND(ISNUMBER(DC903),ISNUMBER(DD903)),IF(DC903/DD903&gt;1,ROUND((DC903)/DD903,3),1),1)</f>
        <v/>
      </c>
      <c r="DF903" s="1541"/>
      <c r="DG903" s="1541"/>
      <c r="DH903" s="1541"/>
      <c r="DI903" s="1541"/>
      <c r="DJ903" s="1541"/>
      <c r="DK903" s="1541"/>
      <c r="DL903" s="1541"/>
      <c r="DM903" s="1541"/>
      <c r="DN903" s="1541"/>
      <c r="DO903" s="1541"/>
      <c r="DP903" s="1541"/>
      <c r="DQ903" s="1541"/>
      <c r="DR903" s="1541"/>
    </row>
    <row r="904" ht="12.75" x14ac:dyDescent="0.2">
      <c r="A904" s="1541"/>
      <c r="B904" s="1541"/>
      <c r="C904"/>
      <c r="D904" s="130">
        <f>IF(BX$896="Close to Ear","EN 62209-1","EN 62209-2")</f>
        <v/>
      </c>
      <c r="E904" s="130">
        <f>IF(CG904="Close to Ear","2016","2010/A1:2019")</f>
        <v/>
      </c>
      <c r="F904" s="1488" t="inlineStr">
        <is>
          <t>5.6</t>
        </is>
      </c>
      <c r="G904" s="1497"/>
      <c r="H904" s="120">
        <f>BV904</f>
        <v/>
      </c>
      <c r="I904" s="120">
        <f>BW904</f>
        <v/>
      </c>
      <c r="J904" s="687" t="inlineStr">
        <is>
          <t>BT</t>
        </is>
      </c>
      <c r="K904" s="194" t="inlineStr">
        <is>
          <t>2.4 GHz</t>
        </is>
      </c>
      <c r="L904" s="115"/>
      <c r="M904" s="120"/>
      <c r="N904" s="119"/>
      <c r="O904" s="131"/>
      <c r="P904" s="6597"/>
      <c r="Q904" s="131"/>
      <c r="R904" s="131"/>
      <c r="S904" s="120"/>
      <c r="T904" s="120">
        <v>39</v>
      </c>
      <c r="U904" s="120">
        <v>2440</v>
      </c>
      <c r="V904" s="119"/>
      <c r="W904" s="197"/>
      <c r="X904" s="119"/>
      <c r="Y904" s="119"/>
      <c r="Z904" s="119"/>
      <c r="AA904" s="115"/>
      <c r="AB904" s="115"/>
      <c r="AC904" s="689">
        <f>IF(OR(BX$896="Close to Ear",BX$896="Close to Head"),"Head",IF(BX$896="Extremity","Extremity","Body"))</f>
        <v/>
      </c>
      <c r="AD904" s="690">
        <f>CA904</f>
        <v/>
      </c>
      <c r="AE904" s="688">
        <f>CB904</f>
        <v/>
      </c>
      <c r="AF904" s="115"/>
      <c r="AG904" s="808">
        <f>IF(AZ904="","N/A",IF(CQ904="Pass","P","F"))</f>
        <v/>
      </c>
      <c r="AH904" s="129"/>
      <c r="AI904" s="129"/>
      <c r="AJ904" s="129"/>
      <c r="AK904" s="119"/>
      <c r="AL904" s="115"/>
      <c r="AM904" s="119"/>
      <c r="AN904" s="119"/>
      <c r="AO904" s="692"/>
      <c r="AP904" s="692"/>
      <c r="AQ904" s="692"/>
      <c r="AR904" s="692"/>
      <c r="AS904" s="692"/>
      <c r="AT904" s="691">
        <f>CE904</f>
        <v/>
      </c>
      <c r="AU904" s="691">
        <f>CF904</f>
        <v/>
      </c>
      <c r="AV904" s="813"/>
      <c r="AW904" s="813"/>
      <c r="AX904" s="197">
        <f>CZ904</f>
        <v/>
      </c>
      <c r="AY904" s="197">
        <f>DE904</f>
        <v/>
      </c>
      <c r="AZ904" s="3379">
        <f>CO904</f>
        <v/>
      </c>
      <c r="BA904" s="3380"/>
      <c r="BB904" s="197">
        <f>CP904</f>
        <v/>
      </c>
      <c r="BC904" s="813"/>
      <c r="BD904" s="197">
        <f>CR904</f>
        <v/>
      </c>
      <c r="BE904" s="121">
        <f>CS904</f>
        <v/>
      </c>
      <c r="BF904" s="122">
        <f>CT904*60</f>
        <v/>
      </c>
      <c r="BG904" s="121">
        <f>BE904</f>
        <v/>
      </c>
      <c r="BH904" s="122">
        <f>CU904*60</f>
        <v/>
      </c>
      <c r="BI904" s="122">
        <f>CV904</f>
        <v/>
      </c>
      <c r="BJ904" s="117"/>
      <c r="BK904" s="812">
        <f>Overview!$E$7</f>
        <v/>
      </c>
      <c r="BL904" s="117"/>
      <c r="BM904" s="836">
        <f>CW904</f>
        <v/>
      </c>
      <c r="BN904" s="812">
        <f>Overview!$P$153</f>
        <v/>
      </c>
      <c r="BO904" s="117" t="inlineStr">
        <is>
          <t>Modo: BR/EDR</t>
        </is>
      </c>
      <c r="BP904" s="117"/>
      <c r="BQ904" s="115"/>
      <c r="BR904" s="1478"/>
      <c r="BS904" s="1548"/>
      <c r="BT904" s="1978" t="inlineStr">
        <is>
          <t>BT</t>
        </is>
      </c>
      <c r="BU904" s="1979" t="inlineStr">
        <is>
          <t>2.4 GHz</t>
        </is>
      </c>
      <c r="BV904" s="632">
        <f>Overview!$H$31</f>
        <v/>
      </c>
      <c r="BW904" s="2010"/>
      <c r="BX904" s="1978"/>
      <c r="BY904" s="632"/>
      <c r="BZ904" s="2011"/>
      <c r="CA904" s="1997" t="inlineStr">
        <is>
          <t>Bottom Edge</t>
        </is>
      </c>
      <c r="CB904" s="200">
        <v>5</v>
      </c>
      <c r="CC904" s="668">
        <f>IF(COUNT('Conducted BT-Custom'!$AH$3:$AH$7)=0,39,INDEX('Conducted BT-Custom'!$T$3:$T$7,MATCH(MAX('Conducted BT-Custom'!$AH$3:$AH$7),'Conducted BT-Custom'!$AH$3:$AH$7,0)))</f>
        <v>39</v>
      </c>
      <c r="CD904" s="668">
        <f>IF(COUNT('Conducted BT-Custom'!$AH$3:$AH$7)=0,2440,INDEX('Conducted BT-Custom'!$U$3:$U$7,MATCH(MAX('Conducted BT-Custom'!$AH$3:$AH$7),'Conducted BT-Custom'!$AH$3:$AH$7,0)))</f>
        <v>2440</v>
      </c>
      <c r="CE904" s="2013"/>
      <c r="CF904" s="1966"/>
      <c r="CG904" s="392" t="str">
        <f>IF(OR($BY$819="",$BY$819=""),"",$BY$819)</f>
        <v/>
      </c>
      <c r="CH904" s="392">
        <f>BZ904</f>
        <v/>
      </c>
      <c r="CI904" s="392">
        <f>CA904</f>
        <v/>
      </c>
      <c r="CJ904" s="1528"/>
      <c r="CK904" s="1967"/>
      <c r="CL904" s="206">
        <f>IF(CF904=""," ",IF(ABS(CE904-CF904)&lt;=0.125,"Valid","Not valid"))</f>
        <v/>
      </c>
      <c r="CM904" s="207">
        <f> IF(CE904="","",IF(AND(CE904&lt;&gt;"",CF904=""),IF(CE904&gt;=1,"Medir+Sig Max","No"),IF(CF904&lt;&gt;"",IF(CF904&gt;=1,"Medir+Sig Max","No"),"")))</f>
        <v/>
      </c>
      <c r="CN904" s="1787"/>
      <c r="CO904" s="220">
        <f>IF(CK904="",IF(AND(CE904="",CF904=""),"",IF(CF904="",IF(DE904&gt;1,ROUND(DE904*CE904,3),CE904),IF(DE904&gt;1,ROUND(DE904*CF904,3),CF904))),IF(AND(CE904="",CF904=""),"",IF(CF904="",IF(DE904&gt;1,ROUND(DE904*CE904*(1/(CK904)),3),CE904*(1/(CK904))),IF(DE904&gt;1,ROUND(DE904*CF904*(1/(CK904)),3),CF904*(1/(CK904))))))</f>
        <v/>
      </c>
      <c r="CP904" s="2043">
        <f>IF(COUNTIF(Overview!K12:K14,TRUE)&gt;0,2,IF(COUNTIF(Overview!L12:L14,TRUE)&gt;0,4,0))</f>
        <v/>
      </c>
      <c r="CQ904" s="1472">
        <f>IF(CO904="","",IF(CO904&gt;CP904,"Fail","Pass"))</f>
        <v/>
      </c>
      <c r="CR904" s="1481"/>
      <c r="CS904" s="1565">
        <f>MyTimestamp(CO904)</f>
        <v/>
      </c>
      <c r="CT904" s="1531">
        <f>IF(CE904="",0,15)+IF(CF904="",0,15)</f>
        <v/>
      </c>
      <c r="CU904" s="1532">
        <f>IF(CT904=0,0,2)</f>
        <v/>
      </c>
      <c r="CV904" s="859"/>
      <c r="CW904" s="859"/>
      <c r="CX904" s="2038"/>
      <c r="CY904" s="2044"/>
      <c r="CZ904" s="1543">
        <f>10^(CJ904/20)*100-100</f>
        <v/>
      </c>
      <c r="DA904" s="1360"/>
      <c r="DB904" s="1468"/>
      <c r="DC904" s="1316">
        <f>IF(DA904="","",10^(DA904/10))</f>
        <v/>
      </c>
      <c r="DD904" s="1446">
        <f>IF(ISNUMBER(DB904)=FALSE,"",10^(DB904/10))</f>
        <v/>
      </c>
      <c r="DE904" s="1543">
        <f>IF(AND(ISNUMBER(DC904),ISNUMBER(DD904)),IF(DC904/DD904&gt;1,ROUND((DC904)/DD904,3),1),1)</f>
        <v/>
      </c>
      <c r="DF904" s="1541"/>
      <c r="DG904" s="1541"/>
      <c r="DH904" s="1541"/>
      <c r="DI904" s="1541"/>
      <c r="DJ904" s="1541"/>
      <c r="DK904" s="1541"/>
      <c r="DL904" s="1541"/>
      <c r="DM904" s="1541"/>
      <c r="DN904" s="1541"/>
      <c r="DO904" s="1541"/>
      <c r="DP904" s="1541"/>
      <c r="DQ904" s="1541"/>
      <c r="DR904" s="1541"/>
    </row>
    <row r="905" ht="12.75" x14ac:dyDescent="0.2">
      <c r="A905" s="1541"/>
      <c r="B905" s="1541"/>
      <c r="C905"/>
      <c r="D905" s="130">
        <f>IF(BX$896="Close to Ear","EN 62209-1","EN 62209-2")</f>
        <v/>
      </c>
      <c r="E905" s="130">
        <f>IF(CG905="Close to Ear","2016","2010/A1:2019")</f>
        <v/>
      </c>
      <c r="F905" s="1488" t="inlineStr">
        <is>
          <t>5.6</t>
        </is>
      </c>
      <c r="G905" s="1497"/>
      <c r="H905" s="120">
        <f>BV905</f>
        <v/>
      </c>
      <c r="I905" s="120">
        <f>BW905</f>
        <v/>
      </c>
      <c r="J905" s="687" t="inlineStr">
        <is>
          <t>BT</t>
        </is>
      </c>
      <c r="K905" s="194" t="inlineStr">
        <is>
          <t>2.4 GHz</t>
        </is>
      </c>
      <c r="L905" s="115"/>
      <c r="M905" s="120"/>
      <c r="N905" s="119"/>
      <c r="O905" s="131"/>
      <c r="P905" s="6597"/>
      <c r="Q905" s="131"/>
      <c r="R905" s="131"/>
      <c r="S905" s="120"/>
      <c r="T905" s="120">
        <v>39</v>
      </c>
      <c r="U905" s="120">
        <v>2440</v>
      </c>
      <c r="V905" s="119"/>
      <c r="W905" s="197"/>
      <c r="X905" s="119"/>
      <c r="Y905" s="119"/>
      <c r="Z905" s="119"/>
      <c r="AA905" s="115"/>
      <c r="AB905" s="115"/>
      <c r="AC905" s="689">
        <f>IF(OR(BX$896="Close to Ear",BX$896="Close to Head"),"Head",IF(BX$896="Extremity","Extremity","Body"))</f>
        <v/>
      </c>
      <c r="AD905" s="690">
        <f>CA905</f>
        <v/>
      </c>
      <c r="AE905" s="688">
        <f>CB905</f>
        <v/>
      </c>
      <c r="AF905" s="115"/>
      <c r="AG905" s="808">
        <f>IF(AZ905="","N/A",IF(CQ905="Pass","P","F"))</f>
        <v/>
      </c>
      <c r="AH905" s="129"/>
      <c r="AI905" s="129"/>
      <c r="AJ905" s="129"/>
      <c r="AK905" s="119"/>
      <c r="AL905" s="115"/>
      <c r="AM905" s="119"/>
      <c r="AN905" s="119"/>
      <c r="AO905" s="692"/>
      <c r="AP905" s="692"/>
      <c r="AQ905" s="692"/>
      <c r="AR905" s="692"/>
      <c r="AS905" s="692"/>
      <c r="AT905" s="691">
        <f>CE905</f>
        <v/>
      </c>
      <c r="AU905" s="691">
        <f>CF905</f>
        <v/>
      </c>
      <c r="AV905" s="813"/>
      <c r="AW905" s="813"/>
      <c r="AX905" s="197">
        <f>CZ905</f>
        <v/>
      </c>
      <c r="AY905" s="197">
        <f>DE905</f>
        <v/>
      </c>
      <c r="AZ905" s="3379">
        <f>CO905</f>
        <v/>
      </c>
      <c r="BA905" s="3380"/>
      <c r="BB905" s="197">
        <f>CP905</f>
        <v/>
      </c>
      <c r="BC905" s="813"/>
      <c r="BD905" s="197">
        <f>CR905</f>
        <v/>
      </c>
      <c r="BE905" s="121">
        <f>CS905</f>
        <v/>
      </c>
      <c r="BF905" s="122">
        <f>CT905*60</f>
        <v/>
      </c>
      <c r="BG905" s="121">
        <f>BE905</f>
        <v/>
      </c>
      <c r="BH905" s="122">
        <f>CU905*60</f>
        <v/>
      </c>
      <c r="BI905" s="122">
        <f>CV905</f>
        <v/>
      </c>
      <c r="BJ905" s="117"/>
      <c r="BK905" s="812">
        <f>Overview!$E$7</f>
        <v/>
      </c>
      <c r="BL905" s="117"/>
      <c r="BM905" s="836">
        <f>CW905</f>
        <v/>
      </c>
      <c r="BN905" s="812">
        <f>Overview!$P$153</f>
        <v/>
      </c>
      <c r="BO905" s="117" t="inlineStr">
        <is>
          <t>Modo: BR/EDR</t>
        </is>
      </c>
      <c r="BP905" s="117"/>
      <c r="BQ905" s="115"/>
      <c r="BR905" s="1478"/>
      <c r="BS905" s="1548"/>
      <c r="BT905" s="1978" t="inlineStr">
        <is>
          <t>BT</t>
        </is>
      </c>
      <c r="BU905" s="1979" t="inlineStr">
        <is>
          <t>2.4 GHz</t>
        </is>
      </c>
      <c r="BV905" s="632">
        <f>Overview!$H$31</f>
        <v/>
      </c>
      <c r="BW905" s="2010"/>
      <c r="BX905" s="1978"/>
      <c r="BY905" s="670"/>
      <c r="BZ905" s="2011"/>
      <c r="CA905" s="670" t="str">
        <f>IF(COUNT(CF899:CF904)=0,IF(COUNT(CE899:CE904)=0,"TBD",VLOOKUP(MAX(CE899:CE904),CE899:CI904,5,FALSE)),VLOOKUP(MAX(CF899:CF904),CF899:CI904,4,FALSE))</f>
        <v>TBD</v>
      </c>
      <c r="CB905" s="200">
        <v>5</v>
      </c>
      <c r="CC905" s="551">
        <f>IF(COUNT('Conducted BT-Custom'!$AH$3:$AH$7)=0,39,INDEX('Conducted BT-Custom'!$T$3:$T$7,MATCH(MAX('Conducted BT-Custom'!$AH$3:$AH$7),'Conducted BT-Custom'!$AH$3:$AH$7,0)))</f>
        <v>39</v>
      </c>
      <c r="CD905" s="551">
        <f>IF(COUNT('Conducted BT-Custom'!$AH$3:$AH$7)=0,2440,INDEX('Conducted BT-Custom'!$U$3:$U$7,MATCH(MAX('Conducted BT-Custom'!$AH$3:$AH$7),'Conducted BT-Custom'!$AH$3:$AH$7,0)))</f>
        <v>2440</v>
      </c>
      <c r="CE905" s="2013"/>
      <c r="CF905" s="1966"/>
      <c r="CG905" s="392" t="str">
        <f>IF(OR($BY$819="",$BY$819=""),"",$BY$819)</f>
        <v/>
      </c>
      <c r="CH905" s="392">
        <f>BZ905</f>
        <v/>
      </c>
      <c r="CI905" s="392">
        <f>CA905</f>
        <v/>
      </c>
      <c r="CJ905" s="1528"/>
      <c r="CK905" s="1967"/>
      <c r="CL905" s="206">
        <f>IF(CF905=""," ",IF(ABS(CE905-CF905)&lt;=0.125,"Valid","Not valid"))</f>
        <v/>
      </c>
      <c r="CM905" s="207">
        <f> IF(CE905="","",IF(AND(CE905&lt;&gt;"",CF905=""),IF(CE905&gt;=1,"Medir+Sig Max","No"),IF(CF905&lt;&gt;"",IF(CF905&gt;=1,"Medir+Sig Max","No"),"")))</f>
        <v/>
      </c>
      <c r="CN905" s="1787"/>
      <c r="CO905" s="220">
        <f>IF(CK905="",IF(AND(CE905="",CF905=""),"",IF(CF905="",IF(DE905&gt;1,ROUND(DE905*CE905,3),CE905),IF(DE905&gt;1,ROUND(DE905*CF905,3),CF905))),IF(AND(CE905="",CF905=""),"",IF(CF905="",IF(DE905&gt;1,ROUND(DE905*CE905*(1/(CK905)),3),CE905*(1/(CK905))),IF(DE905&gt;1,ROUND(DE905*CF905*(1/(CK905)),3),CF905*(1/(CK905))))))</f>
        <v/>
      </c>
      <c r="CP905" s="2043">
        <f>IF(COUNTIF(Overview!K12:K14,TRUE)&gt;0,2,IF(COUNTIF(Overview!L12:L14,TRUE)&gt;0,4,0))</f>
        <v/>
      </c>
      <c r="CQ905" s="1472">
        <f>IF(CO905="","",IF(CO905&gt;CP905,"Fail","Pass"))</f>
        <v/>
      </c>
      <c r="CR905" s="1481"/>
      <c r="CS905" s="1565">
        <f>MyTimestamp(CO905)</f>
        <v/>
      </c>
      <c r="CT905" s="1531">
        <f>IF(CE905="",0,15)+IF(CF905="",0,15)</f>
        <v/>
      </c>
      <c r="CU905" s="1532">
        <f>IF(CT905=0,0,2)</f>
        <v/>
      </c>
      <c r="CV905" s="859"/>
      <c r="CW905" s="859"/>
      <c r="CX905" s="2038"/>
      <c r="CY905" s="2044"/>
      <c r="CZ905" s="1543">
        <f>10^(CJ905/20)*100-100</f>
        <v/>
      </c>
      <c r="DA905" s="1360"/>
      <c r="DB905" s="1455"/>
      <c r="DC905" s="1316">
        <f>IF(DA905="","",10^(DA905/10))</f>
        <v/>
      </c>
      <c r="DD905" s="1412">
        <f>IF(ISNUMBER(DB905)=FALSE,"",10^(DB905/10))</f>
        <v/>
      </c>
      <c r="DE905" s="1543">
        <f>IF(AND(ISNUMBER(DC905),ISNUMBER(DD905)),IF(DC905/DD905&gt;1,ROUND((DC905)/DD905,3),1),1)</f>
        <v/>
      </c>
      <c r="DF905" s="1541"/>
      <c r="DG905" s="1541"/>
      <c r="DH905" s="1541"/>
      <c r="DI905" s="1541"/>
      <c r="DJ905" s="1541"/>
      <c r="DK905" s="1541"/>
      <c r="DL905" s="1541"/>
      <c r="DM905" s="1541"/>
      <c r="DN905" s="1541"/>
      <c r="DO905" s="1541"/>
      <c r="DP905" s="1541"/>
      <c r="DQ905" s="1541"/>
      <c r="DR905" s="1541"/>
    </row>
    <row r="906" ht="12.75" x14ac:dyDescent="0.2">
      <c r="A906" s="1541"/>
      <c r="B906" s="1541"/>
      <c r="C906"/>
      <c r="D906" s="130">
        <f>IF(BX$896="Close to Ear","EN 62209-1","EN 62209-2")</f>
        <v/>
      </c>
      <c r="E906" s="130">
        <f>IF(CG906="Close to Ear","2016","2010/A1:2019")</f>
        <v/>
      </c>
      <c r="F906" s="1488" t="inlineStr">
        <is>
          <t>5.6</t>
        </is>
      </c>
      <c r="G906" s="1497"/>
      <c r="H906" s="120">
        <f>BV906</f>
        <v/>
      </c>
      <c r="I906" s="120">
        <f>BW906</f>
        <v/>
      </c>
      <c r="J906" s="687" t="inlineStr">
        <is>
          <t>BT</t>
        </is>
      </c>
      <c r="K906" s="194" t="inlineStr">
        <is>
          <t>2.4 GHz</t>
        </is>
      </c>
      <c r="L906" s="115"/>
      <c r="M906" s="120"/>
      <c r="N906" s="119"/>
      <c r="O906" s="131"/>
      <c r="P906" s="6597"/>
      <c r="Q906" s="131"/>
      <c r="R906" s="131"/>
      <c r="S906" s="120"/>
      <c r="T906" s="120">
        <v>39</v>
      </c>
      <c r="U906" s="120">
        <v>2440</v>
      </c>
      <c r="V906" s="119"/>
      <c r="W906" s="197"/>
      <c r="X906" s="119"/>
      <c r="Y906" s="119"/>
      <c r="Z906" s="119"/>
      <c r="AA906" s="115"/>
      <c r="AB906" s="115"/>
      <c r="AC906" s="689">
        <f>IF(OR(BX$896="Close to Ear",BX$896="Close to Head"),"Head",IF(BX$896="Extremity","Extremity","Body"))</f>
        <v/>
      </c>
      <c r="AD906" s="690">
        <f>CA906</f>
        <v/>
      </c>
      <c r="AE906" s="688">
        <f>CB906</f>
        <v/>
      </c>
      <c r="AF906" s="115"/>
      <c r="AG906" s="808">
        <f>IF(AZ906="","N/A",IF(CQ906="Pass","P","F"))</f>
        <v/>
      </c>
      <c r="AH906" s="129"/>
      <c r="AI906" s="129"/>
      <c r="AJ906" s="129"/>
      <c r="AK906" s="119"/>
      <c r="AL906" s="115"/>
      <c r="AM906" s="119"/>
      <c r="AN906" s="119"/>
      <c r="AO906" s="692"/>
      <c r="AP906" s="692"/>
      <c r="AQ906" s="692"/>
      <c r="AR906" s="692"/>
      <c r="AS906" s="692"/>
      <c r="AT906" s="691">
        <f>CE906</f>
        <v/>
      </c>
      <c r="AU906" s="691">
        <f>CF906</f>
        <v/>
      </c>
      <c r="AV906" s="813"/>
      <c r="AW906" s="813"/>
      <c r="AX906" s="197">
        <f>CZ906</f>
        <v/>
      </c>
      <c r="AY906" s="197">
        <f>DE906</f>
        <v/>
      </c>
      <c r="AZ906" s="3379">
        <f>CO906</f>
        <v/>
      </c>
      <c r="BA906" s="3380"/>
      <c r="BB906" s="197">
        <f>CP906</f>
        <v/>
      </c>
      <c r="BC906" s="813"/>
      <c r="BD906" s="197">
        <f>CR906</f>
        <v/>
      </c>
      <c r="BE906" s="121">
        <f>CS906</f>
        <v/>
      </c>
      <c r="BF906" s="122">
        <f>CT906*60</f>
        <v/>
      </c>
      <c r="BG906" s="121">
        <f>BE906</f>
        <v/>
      </c>
      <c r="BH906" s="122">
        <f>CU906*60</f>
        <v/>
      </c>
      <c r="BI906" s="122">
        <f>CV906</f>
        <v/>
      </c>
      <c r="BJ906" s="117"/>
      <c r="BK906" s="812">
        <f>Overview!$E$7</f>
        <v/>
      </c>
      <c r="BL906" s="117"/>
      <c r="BM906" s="836">
        <f>CW906</f>
        <v/>
      </c>
      <c r="BN906" s="812">
        <f>Overview!$P$153</f>
        <v/>
      </c>
      <c r="BO906" s="117" t="inlineStr">
        <is>
          <t>Modo: BR/EDR</t>
        </is>
      </c>
      <c r="BP906" s="117"/>
      <c r="BQ906" s="115"/>
      <c r="BR906" s="1478"/>
      <c r="BS906" s="1548"/>
      <c r="BT906" s="1978" t="inlineStr">
        <is>
          <t>BT</t>
        </is>
      </c>
      <c r="BU906" s="1979" t="inlineStr">
        <is>
          <t>2.4 GHz</t>
        </is>
      </c>
      <c r="BV906" s="632">
        <f>Overview!$H$31</f>
        <v/>
      </c>
      <c r="BW906" s="2010"/>
      <c r="BX906" s="1985"/>
      <c r="BY906" s="670"/>
      <c r="BZ906" s="2011"/>
      <c r="CA906" s="670" t="str">
        <f>CA905</f>
        <v>TBD</v>
      </c>
      <c r="CB906" s="201">
        <v>5</v>
      </c>
      <c r="CC906" s="551">
        <f>IF(COUNT('Conducted BT-Custom'!$AH$3:$AH$7)=0,39,INDEX('Conducted BT-Custom'!$T$3:$T$7,MATCH(MAX('Conducted BT-Custom'!$AH$3:$AH$7),'Conducted BT-Custom'!$AH$3:$AH$7,0)))</f>
        <v>39</v>
      </c>
      <c r="CD906" s="551">
        <f>IF(COUNT('Conducted BT-Custom'!$AH$3:$AH$7)=0,2440,INDEX('Conducted BT-Custom'!$U$3:$U$7,MATCH(MAX('Conducted BT-Custom'!$AH$3:$AH$7),'Conducted BT-Custom'!$AH$3:$AH$7,0)))</f>
        <v>2440</v>
      </c>
      <c r="CE906" s="2018"/>
      <c r="CF906" s="1972"/>
      <c r="CG906" s="393" t="str">
        <f>IF(OR($BY$819="",$BY$819=""),"",$BY$819)</f>
        <v/>
      </c>
      <c r="CH906" s="393">
        <f>BZ906</f>
        <v/>
      </c>
      <c r="CI906" s="393">
        <f>CA906</f>
        <v/>
      </c>
      <c r="CJ906" s="2198"/>
      <c r="CK906" s="1973"/>
      <c r="CL906" s="212">
        <f>IF(CF906=""," ",IF(ABS(CE906-CF906)&lt;=0.125,"Valid","Not valid"))</f>
        <v/>
      </c>
      <c r="CM906" s="213">
        <f> IF(CE906="","",IF(AND(CE906&lt;&gt;"",CF906=""),IF(CE906&gt;=1,"Medir+Sig Max","No"),IF(CF906&lt;&gt;"",IF(CF906&gt;=1,"Medir+Sig Max","No"),"")))</f>
        <v/>
      </c>
      <c r="CN906" s="1794"/>
      <c r="CO906" s="221">
        <f>IF(CK906="",IF(AND(CE906="",CF906=""),"",IF(CF906="",IF(DE906&gt;1,ROUND(DE906*CE906,3),CE906),IF(DE906&gt;1,ROUND(DE906*CF906,3),CF906))),IF(AND(CE906="",CF906=""),"",IF(CF906="",IF(DE906&gt;1,ROUND(DE906*CE906*(1/(CK906)),3),CE906*(1/(CK906))),IF(DE906&gt;1,ROUND(DE906*CF906*(1/(CK906)),3),CF906*(1/(CK906))))))</f>
        <v/>
      </c>
      <c r="CP906" s="2048">
        <f>IF(COUNTIF(Overview!K12:K14,TRUE)&gt;0,2,IF(COUNTIF(Overview!L12:L14,TRUE)&gt;0,4,0))</f>
        <v/>
      </c>
      <c r="CQ906" s="1473">
        <f>IF(CO906="","",IF(CO906&gt;CP906,"Fail","Pass"))</f>
        <v/>
      </c>
      <c r="CR906" s="1482"/>
      <c r="CS906" s="1566">
        <f>MyTimestamp(CO906)</f>
        <v/>
      </c>
      <c r="CT906" s="1535">
        <f>IF(CE906="",0,15)+IF(CF906="",0,15)</f>
        <v/>
      </c>
      <c r="CU906" s="1536">
        <f>IF(CT906=0,0,2)</f>
        <v/>
      </c>
      <c r="CV906" s="861"/>
      <c r="CW906" s="861"/>
      <c r="CX906" s="2038"/>
      <c r="CY906" s="2050"/>
      <c r="CZ906" s="1545">
        <f>10^(CJ906/20)*100-100</f>
        <v/>
      </c>
      <c r="DA906" s="1360"/>
      <c r="DB906" s="764"/>
      <c r="DC906" s="1316">
        <f>IF(DA906="","",10^(DA906/10))</f>
        <v/>
      </c>
      <c r="DD906" s="1447">
        <f>IF(ISNUMBER(DB906)=FALSE,"",10^(DB906/10))</f>
        <v/>
      </c>
      <c r="DE906" s="1545">
        <f>IF(AND(ISNUMBER(DC906),ISNUMBER(DD906)),IF(DC906/DD906&gt;1,ROUND((DC906)/DD906,3),1),1)</f>
        <v/>
      </c>
      <c r="DF906" s="1541"/>
      <c r="DG906" s="1541"/>
      <c r="DH906" s="1541"/>
      <c r="DI906" s="1541"/>
      <c r="DJ906" s="1541"/>
      <c r="DK906" s="1541"/>
      <c r="DL906" s="1541"/>
      <c r="DM906" s="1541"/>
      <c r="DN906" s="1541"/>
      <c r="DO906" s="1541"/>
      <c r="DP906" s="1541"/>
      <c r="DQ906" s="1541"/>
      <c r="DR906" s="1541"/>
    </row>
    <row r="907" ht="12.75" x14ac:dyDescent="0.2">
      <c r="A907" s="1541"/>
      <c r="B907" s="1541"/>
      <c r="C907"/>
      <c r="D907" s="130">
        <f>IF(BX$896="Close to Ear","EN 62209-1","EN 62209-2")</f>
        <v/>
      </c>
      <c r="E907" s="130">
        <f>IF(CG907="Close to Ear","2016","2010/A1:2019")</f>
        <v/>
      </c>
      <c r="F907" s="1488" t="inlineStr">
        <is>
          <t>5.6</t>
        </is>
      </c>
      <c r="G907" s="1497"/>
      <c r="H907" s="120">
        <f>BV907</f>
        <v/>
      </c>
      <c r="I907" s="120">
        <f>BW907</f>
        <v/>
      </c>
      <c r="J907" s="687" t="inlineStr">
        <is>
          <t>BT</t>
        </is>
      </c>
      <c r="K907" s="194" t="inlineStr">
        <is>
          <t>2.4 GHz</t>
        </is>
      </c>
      <c r="L907" s="115"/>
      <c r="M907" s="120"/>
      <c r="N907" s="119"/>
      <c r="O907" s="131"/>
      <c r="P907" s="6597"/>
      <c r="Q907" s="131"/>
      <c r="R907" s="131"/>
      <c r="S907" s="120"/>
      <c r="T907" s="120">
        <v>39</v>
      </c>
      <c r="U907" s="120">
        <v>2440</v>
      </c>
      <c r="V907" s="119"/>
      <c r="W907" s="197"/>
      <c r="X907" s="119"/>
      <c r="Y907" s="119"/>
      <c r="Z907" s="119"/>
      <c r="AA907" s="115"/>
      <c r="AB907" s="115"/>
      <c r="AC907" s="689">
        <f>IF(OR(BX$896="Close to Ear",BX$896="Close to Head"),"Head",IF(BX$896="Extremity","Extremity","Body"))</f>
        <v/>
      </c>
      <c r="AD907" s="690">
        <f>CA907</f>
        <v/>
      </c>
      <c r="AE907" s="688">
        <f>CB907</f>
        <v/>
      </c>
      <c r="AF907" s="115"/>
      <c r="AG907" s="808">
        <f>IF(AZ907="","N/A",IF(CQ907="Pass","P","F"))</f>
        <v/>
      </c>
      <c r="AH907" s="129"/>
      <c r="AI907" s="129"/>
      <c r="AJ907" s="129"/>
      <c r="AK907" s="119"/>
      <c r="AL907" s="115"/>
      <c r="AM907" s="119"/>
      <c r="AN907" s="119"/>
      <c r="AO907" s="692"/>
      <c r="AP907" s="692"/>
      <c r="AQ907" s="692"/>
      <c r="AR907" s="692"/>
      <c r="AS907" s="692"/>
      <c r="AT907" s="691">
        <f>CE907</f>
        <v/>
      </c>
      <c r="AU907" s="691">
        <f>CF907</f>
        <v/>
      </c>
      <c r="AV907" s="813"/>
      <c r="AW907" s="813"/>
      <c r="AX907" s="197">
        <f>CZ907</f>
        <v/>
      </c>
      <c r="AY907" s="197">
        <f>DE907</f>
        <v/>
      </c>
      <c r="AZ907" s="3379">
        <f>CO907</f>
        <v/>
      </c>
      <c r="BA907" s="3380"/>
      <c r="BB907" s="197">
        <f>CP907</f>
        <v/>
      </c>
      <c r="BC907" s="813"/>
      <c r="BD907" s="197">
        <f>CR907</f>
        <v/>
      </c>
      <c r="BE907" s="121">
        <f>CS907</f>
        <v/>
      </c>
      <c r="BF907" s="122">
        <f>CT907*60</f>
        <v/>
      </c>
      <c r="BG907" s="121">
        <f>BE907</f>
        <v/>
      </c>
      <c r="BH907" s="122">
        <f>CU907*60</f>
        <v/>
      </c>
      <c r="BI907" s="122">
        <f>CV907</f>
        <v/>
      </c>
      <c r="BJ907" s="117"/>
      <c r="BK907" s="812">
        <f>Overview!$E$7</f>
        <v/>
      </c>
      <c r="BL907" s="117"/>
      <c r="BM907" s="836">
        <f>CW907</f>
        <v/>
      </c>
      <c r="BN907" s="812">
        <f>Overview!$P$153</f>
        <v/>
      </c>
      <c r="BO907" s="117" t="inlineStr">
        <is>
          <t>Modo: BR/EDR</t>
        </is>
      </c>
      <c r="BP907" s="117"/>
      <c r="BQ907" s="115"/>
      <c r="BR907" s="1478"/>
      <c r="BS907" s="1548"/>
      <c r="BT907" s="1978" t="inlineStr">
        <is>
          <t>BT</t>
        </is>
      </c>
      <c r="BU907" s="1979" t="inlineStr">
        <is>
          <t>2.4 GHz</t>
        </is>
      </c>
      <c r="BV907" s="632">
        <f>Overview!$H$31</f>
        <v/>
      </c>
      <c r="BW907" s="2010"/>
      <c r="BX907" s="1985"/>
      <c r="BY907" s="670"/>
      <c r="BZ907" s="2011"/>
      <c r="CA907" s="670" t="str">
        <f>CONCATENATE(CA905," - Battery check 1")</f>
        <v>TBD - Battery check 1</v>
      </c>
      <c r="CB907" s="201">
        <v>5</v>
      </c>
      <c r="CC907" s="551">
        <f>IF(COUNT('Conducted BT-Custom'!$AH$3:$AH$7)=0,39,INDEX('Conducted BT-Custom'!$T$3:$T$7,MATCH(MAX('Conducted BT-Custom'!$AH$3:$AH$7),'Conducted BT-Custom'!$AH$3:$AH$7,0)))</f>
        <v>39</v>
      </c>
      <c r="CD907" s="551">
        <f>IF(COUNT('Conducted BT-Custom'!$AH$3:$AH$7)=0,2440,INDEX('Conducted BT-Custom'!$U$3:$U$7,MATCH(MAX('Conducted BT-Custom'!$AH$3:$AH$7),'Conducted BT-Custom'!$AH$3:$AH$7,0)))</f>
        <v>2440</v>
      </c>
      <c r="CE907" s="2018"/>
      <c r="CF907" s="1972"/>
      <c r="CG907" s="393" t="str">
        <f>IF(OR($BY$819="",$BY$819=""),"",$BY$819)</f>
        <v/>
      </c>
      <c r="CH907" s="393">
        <f>BZ907</f>
        <v/>
      </c>
      <c r="CI907" s="393">
        <f>CA907</f>
        <v/>
      </c>
      <c r="CJ907" s="2198"/>
      <c r="CK907" s="1973"/>
      <c r="CL907" s="212">
        <f>IF(CF907=""," ",IF(ABS(CE907-CF907)&lt;=0.125,"Valid","Not valid"))</f>
        <v/>
      </c>
      <c r="CM907" s="213">
        <f> IF(CE907="","",IF(AND(CE907&lt;&gt;"",CF907=""),IF(CE907&gt;=1,"Medir+Sig Max","No"),IF(CF907&lt;&gt;"",IF(CF907&gt;=1,"Medir+Sig Max","No"),"")))</f>
        <v/>
      </c>
      <c r="CN907" s="1794"/>
      <c r="CO907" s="221">
        <f>IF(CK907="",IF(AND(CE907="",CF907=""),"",IF(CF907="",IF(DE907&gt;1,ROUND(DE907*CE907,3),CE907),IF(DE907&gt;1,ROUND(DE907*CF907,3),CF907))),IF(AND(CE907="",CF907=""),"",IF(CF907="",IF(DE907&gt;1,ROUND(DE907*CE907*(1/(CK907)),3),CE907*(1/(CK907))),IF(DE907&gt;1,ROUND(DE907*CF907*(1/(CK907)),3),CF907*(1/(CK907))))))</f>
        <v/>
      </c>
      <c r="CP907" s="2048">
        <f>IF(COUNTIF(Overview!K12:K14,TRUE)&gt;0,2,IF(COUNTIF(Overview!L12:L14,TRUE)&gt;0,4,0))</f>
        <v/>
      </c>
      <c r="CQ907" s="1473">
        <f>IF(CO907="","",IF(CO907&gt;CP907,"Fail","Pass"))</f>
        <v/>
      </c>
      <c r="CR907" s="1482"/>
      <c r="CS907" s="1566">
        <f>MyTimestamp(CO907)</f>
        <v/>
      </c>
      <c r="CT907" s="1535">
        <f>IF(CE907="",0,15)+IF(CF907="",0,15)</f>
        <v/>
      </c>
      <c r="CU907" s="1536">
        <f>IF(CT907=0,0,2)</f>
        <v/>
      </c>
      <c r="CV907" s="861"/>
      <c r="CW907" s="861"/>
      <c r="CX907" s="2038"/>
      <c r="CY907" s="2050"/>
      <c r="CZ907" s="1545">
        <f>10^(CJ907/20)*100-100</f>
        <v/>
      </c>
      <c r="DA907" s="1360"/>
      <c r="DB907" s="764"/>
      <c r="DC907" s="1316">
        <f>IF(DA907="","",10^(DA907/10))</f>
        <v/>
      </c>
      <c r="DD907" s="1447">
        <f>IF(ISNUMBER(DB907)=FALSE,"",10^(DB907/10))</f>
        <v/>
      </c>
      <c r="DE907" s="1545">
        <f>IF(AND(ISNUMBER(DC907),ISNUMBER(DD907)),IF(DC907/DD907&gt;1,ROUND((DC907)/DD907,3),1),1)</f>
        <v/>
      </c>
      <c r="DF907" s="1541"/>
      <c r="DG907" s="1541"/>
      <c r="DH907" s="1541"/>
      <c r="DI907" s="1541"/>
      <c r="DJ907" s="1541"/>
      <c r="DK907" s="1541"/>
      <c r="DL907" s="1541"/>
      <c r="DM907" s="1541"/>
      <c r="DN907" s="1541"/>
      <c r="DO907" s="1541"/>
      <c r="DP907" s="1541"/>
      <c r="DQ907" s="1541"/>
      <c r="DR907" s="1541"/>
    </row>
    <row r="908" ht="12.75" x14ac:dyDescent="0.2">
      <c r="A908" s="1541"/>
      <c r="B908" s="1541"/>
      <c r="C908"/>
      <c r="D908" s="130">
        <f>IF(BX$896="Close to Ear","EN 62209-1","EN 62209-2")</f>
        <v/>
      </c>
      <c r="E908" s="130">
        <f>IF(CG908="Close to Ear","2016","2010/A1:2019")</f>
        <v/>
      </c>
      <c r="F908" s="1488" t="inlineStr">
        <is>
          <t>5.6</t>
        </is>
      </c>
      <c r="G908" s="1497"/>
      <c r="H908" s="120">
        <f>BV908</f>
        <v/>
      </c>
      <c r="I908" s="120">
        <f>BW908</f>
        <v/>
      </c>
      <c r="J908" s="687" t="inlineStr">
        <is>
          <t>BT</t>
        </is>
      </c>
      <c r="K908" s="194" t="inlineStr">
        <is>
          <t>2.4 GHz</t>
        </is>
      </c>
      <c r="L908" s="115"/>
      <c r="M908" s="120"/>
      <c r="N908" s="119"/>
      <c r="O908" s="131"/>
      <c r="P908" s="6597"/>
      <c r="Q908" s="131"/>
      <c r="R908" s="131"/>
      <c r="S908" s="120"/>
      <c r="T908" s="120">
        <v>39</v>
      </c>
      <c r="U908" s="120">
        <v>2440</v>
      </c>
      <c r="V908" s="119"/>
      <c r="W908" s="197"/>
      <c r="X908" s="119"/>
      <c r="Y908" s="119"/>
      <c r="Z908" s="119"/>
      <c r="AA908" s="115"/>
      <c r="AB908" s="115"/>
      <c r="AC908" s="689">
        <f>IF(OR(BX$896="Close to Ear",BX$896="Close to Head"),"Head",IF(BX$896="Extremity","Extremity","Body"))</f>
        <v/>
      </c>
      <c r="AD908" s="690">
        <f>CA908</f>
        <v/>
      </c>
      <c r="AE908" s="688">
        <f>CB908</f>
        <v/>
      </c>
      <c r="AF908" s="115"/>
      <c r="AG908" s="808">
        <f>IF(AZ908="","N/A",IF(CQ908="Pass","P","F"))</f>
        <v/>
      </c>
      <c r="AH908" s="129"/>
      <c r="AI908" s="129"/>
      <c r="AJ908" s="129"/>
      <c r="AK908" s="119"/>
      <c r="AL908" s="115"/>
      <c r="AM908" s="119"/>
      <c r="AN908" s="119"/>
      <c r="AO908" s="692"/>
      <c r="AP908" s="692"/>
      <c r="AQ908" s="692"/>
      <c r="AR908" s="692"/>
      <c r="AS908" s="692"/>
      <c r="AT908" s="691">
        <f>CE908</f>
        <v/>
      </c>
      <c r="AU908" s="691">
        <f>CF908</f>
        <v/>
      </c>
      <c r="AV908" s="813"/>
      <c r="AW908" s="813"/>
      <c r="AX908" s="197">
        <f>CZ908</f>
        <v/>
      </c>
      <c r="AY908" s="197">
        <f>DE908</f>
        <v/>
      </c>
      <c r="AZ908" s="3379">
        <f>CO908</f>
        <v/>
      </c>
      <c r="BA908" s="3380"/>
      <c r="BB908" s="197">
        <f>CP908</f>
        <v/>
      </c>
      <c r="BC908" s="813"/>
      <c r="BD908" s="197">
        <f>CR908</f>
        <v/>
      </c>
      <c r="BE908" s="121">
        <f>CS908</f>
        <v/>
      </c>
      <c r="BF908" s="122">
        <f>CT908*60</f>
        <v/>
      </c>
      <c r="BG908" s="121">
        <f>BE908</f>
        <v/>
      </c>
      <c r="BH908" s="122">
        <f>CU908*60</f>
        <v/>
      </c>
      <c r="BI908" s="122">
        <f>CV908</f>
        <v/>
      </c>
      <c r="BJ908" s="117"/>
      <c r="BK908" s="812">
        <f>Overview!$E$7</f>
        <v/>
      </c>
      <c r="BL908" s="117"/>
      <c r="BM908" s="836">
        <f>CW908</f>
        <v/>
      </c>
      <c r="BN908" s="812">
        <f>Overview!$P$153</f>
        <v/>
      </c>
      <c r="BO908" s="117" t="inlineStr">
        <is>
          <t>Modo: BR/EDR</t>
        </is>
      </c>
      <c r="BP908" s="117"/>
      <c r="BQ908" s="115"/>
      <c r="BR908" s="1478"/>
      <c r="BS908" s="1548"/>
      <c r="BT908" s="1978" t="inlineStr">
        <is>
          <t>BT</t>
        </is>
      </c>
      <c r="BU908" s="1979" t="inlineStr">
        <is>
          <t>2.4 GHz</t>
        </is>
      </c>
      <c r="BV908" s="632">
        <f>Overview!$H$31</f>
        <v/>
      </c>
      <c r="BW908" s="2010"/>
      <c r="BX908" s="1985"/>
      <c r="BY908" s="670"/>
      <c r="BZ908" s="2011"/>
      <c r="CA908" s="670" t="str">
        <f>CONCATENATE(CA906," - Battery check 2")</f>
        <v>TBD - Battery check 2</v>
      </c>
      <c r="CB908" s="201">
        <v>5</v>
      </c>
      <c r="CC908" s="551">
        <f>IF(COUNT('Conducted BT-Custom'!$AH$3:$AH$7)=0,39,INDEX('Conducted BT-Custom'!$T$3:$T$7,MATCH(MAX('Conducted BT-Custom'!$AH$3:$AH$7),'Conducted BT-Custom'!$AH$3:$AH$7,0)))</f>
        <v>39</v>
      </c>
      <c r="CD908" s="551">
        <f>IF(COUNT('Conducted BT-Custom'!$AH$3:$AH$7)=0,2440,INDEX('Conducted BT-Custom'!$U$3:$U$7,MATCH(MAX('Conducted BT-Custom'!$AH$3:$AH$7),'Conducted BT-Custom'!$AH$3:$AH$7,0)))</f>
        <v>2440</v>
      </c>
      <c r="CE908" s="2018"/>
      <c r="CF908" s="1972"/>
      <c r="CG908" s="393" t="str">
        <f>IF(OR($BY$819="",$BY$819=""),"",$BY$819)</f>
        <v/>
      </c>
      <c r="CH908" s="393">
        <f>BZ908</f>
        <v/>
      </c>
      <c r="CI908" s="393">
        <f>CA908</f>
        <v/>
      </c>
      <c r="CJ908" s="2198"/>
      <c r="CK908" s="1973"/>
      <c r="CL908" s="212">
        <f>IF(CF908=""," ",IF(ABS(CE908-CF908)&lt;=0.125,"Valid","Not valid"))</f>
        <v/>
      </c>
      <c r="CM908" s="213">
        <f> IF(CE908="","",IF(AND(CE908&lt;&gt;"",CF908=""),IF(CE908&gt;=1,"Medir+Sig Max","No"),IF(CF908&lt;&gt;"",IF(CF908&gt;=1,"Medir+Sig Max","No"),"")))</f>
        <v/>
      </c>
      <c r="CN908" s="1794"/>
      <c r="CO908" s="221">
        <f>IF(CK908="",IF(AND(CE908="",CF908=""),"",IF(CF908="",IF(DE908&gt;1,ROUND(DE908*CE908,3),CE908),IF(DE908&gt;1,ROUND(DE908*CF908,3),CF908))),IF(AND(CE908="",CF908=""),"",IF(CF908="",IF(DE908&gt;1,ROUND(DE908*CE908*(1/(CK908)),3),CE908*(1/(CK908))),IF(DE908&gt;1,ROUND(DE908*CF908*(1/(CK908)),3),CF908*(1/(CK908))))))</f>
        <v/>
      </c>
      <c r="CP908" s="2048">
        <f>IF(COUNTIF(Overview!K12:K14,TRUE)&gt;0,2,IF(COUNTIF(Overview!L12:L14,TRUE)&gt;0,4,0))</f>
        <v/>
      </c>
      <c r="CQ908" s="1473">
        <f>IF(CO908="","",IF(CO908&gt;CP908,"Fail","Pass"))</f>
        <v/>
      </c>
      <c r="CR908" s="1482"/>
      <c r="CS908" s="1566">
        <f>MyTimestamp(CO908)</f>
        <v/>
      </c>
      <c r="CT908" s="1535">
        <f>IF(CE908="",0,15)+IF(CF908="",0,15)</f>
        <v/>
      </c>
      <c r="CU908" s="1536">
        <f>IF(CT908=0,0,2)</f>
        <v/>
      </c>
      <c r="CV908" s="861"/>
      <c r="CW908" s="861"/>
      <c r="CX908" s="2038"/>
      <c r="CY908" s="2050"/>
      <c r="CZ908" s="1545">
        <f>10^(CJ908/20)*100-100</f>
        <v/>
      </c>
      <c r="DA908" s="1360"/>
      <c r="DB908" s="764"/>
      <c r="DC908" s="1316">
        <f>IF(DA908="","",10^(DA908/10))</f>
        <v/>
      </c>
      <c r="DD908" s="1447">
        <f>IF(ISNUMBER(DB908)=FALSE,"",10^(DB908/10))</f>
        <v/>
      </c>
      <c r="DE908" s="1545">
        <f>IF(AND(ISNUMBER(DC908),ISNUMBER(DD908)),IF(DC908/DD908&gt;1,ROUND((DC908)/DD908,3),1),1)</f>
        <v/>
      </c>
      <c r="DF908" s="1541"/>
      <c r="DG908" s="1541"/>
      <c r="DH908" s="1541"/>
      <c r="DI908" s="1541"/>
      <c r="DJ908" s="1541"/>
      <c r="DK908" s="1541"/>
      <c r="DL908" s="1541"/>
      <c r="DM908" s="1541"/>
      <c r="DN908" s="1541"/>
      <c r="DO908" s="1541"/>
      <c r="DP908" s="1541"/>
      <c r="DQ908" s="1541"/>
      <c r="DR908" s="1541"/>
    </row>
    <row r="909" ht="12.75" x14ac:dyDescent="0.2">
      <c r="A909" s="1541"/>
      <c r="B909" s="1541"/>
      <c r="C909"/>
      <c r="D909" s="130">
        <f>IF(BX$896="Close to Ear","EN 62209-1","EN 62209-2")</f>
        <v/>
      </c>
      <c r="E909" s="130">
        <f>IF(CG909="Close to Ear","2016","2010/A1:2019")</f>
        <v/>
      </c>
      <c r="F909" s="1488" t="inlineStr">
        <is>
          <t>5.6</t>
        </is>
      </c>
      <c r="G909" s="1497"/>
      <c r="H909" s="120">
        <f>BV909</f>
        <v/>
      </c>
      <c r="I909" s="120">
        <f>BW909</f>
        <v/>
      </c>
      <c r="J909" s="687" t="inlineStr">
        <is>
          <t>BT</t>
        </is>
      </c>
      <c r="K909" s="194" t="inlineStr">
        <is>
          <t>2.4 GHz</t>
        </is>
      </c>
      <c r="L909" s="115"/>
      <c r="M909" s="120"/>
      <c r="N909" s="119"/>
      <c r="O909" s="131"/>
      <c r="P909" s="6597"/>
      <c r="Q909" s="131"/>
      <c r="R909" s="131"/>
      <c r="S909" s="120"/>
      <c r="T909" s="120">
        <v>39</v>
      </c>
      <c r="U909" s="120">
        <v>2440</v>
      </c>
      <c r="V909" s="119"/>
      <c r="W909" s="197"/>
      <c r="X909" s="119"/>
      <c r="Y909" s="119"/>
      <c r="Z909" s="119"/>
      <c r="AA909" s="115"/>
      <c r="AB909" s="115"/>
      <c r="AC909" s="689">
        <f>IF(OR(BX$896="Close to Ear",BX$896="Close to Head"),"Head",IF(BX$896="Extremity","Extremity","Body"))</f>
        <v/>
      </c>
      <c r="AD909" s="690">
        <f>CA909</f>
        <v/>
      </c>
      <c r="AE909" s="688">
        <f>CB909</f>
        <v/>
      </c>
      <c r="AF909" s="115"/>
      <c r="AG909" s="808">
        <f>IF(AZ909="","N/A",IF(CQ909="Pass","P","F"))</f>
        <v/>
      </c>
      <c r="AH909" s="129"/>
      <c r="AI909" s="129"/>
      <c r="AJ909" s="129"/>
      <c r="AK909" s="119"/>
      <c r="AL909" s="115"/>
      <c r="AM909" s="119"/>
      <c r="AN909" s="119"/>
      <c r="AO909" s="692"/>
      <c r="AP909" s="692"/>
      <c r="AQ909" s="692"/>
      <c r="AR909" s="692"/>
      <c r="AS909" s="692"/>
      <c r="AT909" s="691">
        <f>CE909</f>
        <v/>
      </c>
      <c r="AU909" s="691">
        <f>CF909</f>
        <v/>
      </c>
      <c r="AV909" s="813"/>
      <c r="AW909" s="813"/>
      <c r="AX909" s="197">
        <f>CZ909</f>
        <v/>
      </c>
      <c r="AY909" s="197">
        <f>DE909</f>
        <v/>
      </c>
      <c r="AZ909" s="3379">
        <f>CO909</f>
        <v/>
      </c>
      <c r="BA909" s="3380"/>
      <c r="BB909" s="197">
        <f>CP909</f>
        <v/>
      </c>
      <c r="BC909" s="813"/>
      <c r="BD909" s="197">
        <f>CR909</f>
        <v/>
      </c>
      <c r="BE909" s="121">
        <f>CS909</f>
        <v/>
      </c>
      <c r="BF909" s="122">
        <f>CT909*60</f>
        <v/>
      </c>
      <c r="BG909" s="121">
        <f>BE909</f>
        <v/>
      </c>
      <c r="BH909" s="122">
        <f>CU909*60</f>
        <v/>
      </c>
      <c r="BI909" s="122">
        <f>CV909</f>
        <v/>
      </c>
      <c r="BJ909" s="117"/>
      <c r="BK909" s="812">
        <f>Overview!$E$7</f>
        <v/>
      </c>
      <c r="BL909" s="117"/>
      <c r="BM909" s="836">
        <f>CW909</f>
        <v/>
      </c>
      <c r="BN909" s="812">
        <f>Overview!$P$153</f>
        <v/>
      </c>
      <c r="BO909" s="117" t="inlineStr">
        <is>
          <t>Modo: BR/EDR</t>
        </is>
      </c>
      <c r="BP909" s="117"/>
      <c r="BQ909" s="115"/>
      <c r="BR909" s="1478"/>
      <c r="BS909" s="1548"/>
      <c r="BT909" s="1978" t="inlineStr">
        <is>
          <t>BT</t>
        </is>
      </c>
      <c r="BU909" s="1979" t="inlineStr">
        <is>
          <t>2.4 GHz</t>
        </is>
      </c>
      <c r="BV909" s="632">
        <f>Overview!$H$31</f>
        <v/>
      </c>
      <c r="BW909" s="2010"/>
      <c r="BX909" s="1985"/>
      <c r="BY909" s="670"/>
      <c r="BZ909" s="2011"/>
      <c r="CA909" s="670" t="inlineStr">
        <is>
          <t>Front Face</t>
        </is>
      </c>
      <c r="CB909" s="201">
        <v>25</v>
      </c>
      <c r="CC909" s="551">
        <f>IF(COUNT('Conducted BT-Custom'!$AH$3:$AH$7)=0,39,INDEX('Conducted BT-Custom'!$T$3:$T$7,MATCH(MAX('Conducted BT-Custom'!$AH$3:$AH$7),'Conducted BT-Custom'!$AH$3:$AH$7,0)))</f>
        <v>39</v>
      </c>
      <c r="CD909" s="551">
        <f>IF(COUNT('Conducted BT-Custom'!$AH$3:$AH$7)=0,2440,INDEX('Conducted BT-Custom'!$U$3:$U$7,MATCH(MAX('Conducted BT-Custom'!$AH$3:$AH$7),'Conducted BT-Custom'!$AH$3:$AH$7,0)))</f>
        <v>2440</v>
      </c>
      <c r="CE909" s="2018"/>
      <c r="CF909" s="1972"/>
      <c r="CG909" s="393" t="str">
        <f>IF(OR($BY$819="",$BY$819=""),"",$BY$819)</f>
        <v/>
      </c>
      <c r="CH909" s="393">
        <f>BZ909</f>
        <v/>
      </c>
      <c r="CI909" s="393">
        <f>CA909</f>
        <v/>
      </c>
      <c r="CJ909" s="2198"/>
      <c r="CK909" s="1973"/>
      <c r="CL909" s="212">
        <f>IF(CF909=""," ",IF(ABS(CE909-CF909)&lt;=0.125,"Valid","Not valid"))</f>
        <v/>
      </c>
      <c r="CM909" s="213">
        <f> IF(CE909="","",IF(AND(CE909&lt;&gt;"",CF909=""),IF(CE909&gt;=1,"Medir+Sig Max","No"),IF(CF909&lt;&gt;"",IF(CF909&gt;=1,"Medir+Sig Max","No"),"")))</f>
        <v/>
      </c>
      <c r="CN909" s="1794"/>
      <c r="CO909" s="221">
        <f>IF(CK909="",IF(AND(CE909="",CF909=""),"",IF(CF909="",IF(DE909&gt;1,ROUND(DE909*CE909,3),CE909),IF(DE909&gt;1,ROUND(DE909*CF909,3),CF909))),IF(AND(CE909="",CF909=""),"",IF(CF909="",IF(DE909&gt;1,ROUND(DE909*CE909*(1/(CK909)),3),CE909*(1/(CK909))),IF(DE909&gt;1,ROUND(DE909*CF909*(1/(CK909)),3),CF909*(1/(CK909))))))</f>
        <v/>
      </c>
      <c r="CP909" s="2048">
        <f>IF(COUNTIF(Overview!K12:K14,TRUE)&gt;0,2,IF(COUNTIF(Overview!L12:L14,TRUE)&gt;0,4,0))</f>
        <v/>
      </c>
      <c r="CQ909" s="1473">
        <f>IF(CO909="","",IF(CO909&gt;CP909,"Fail","Pass"))</f>
        <v/>
      </c>
      <c r="CR909" s="1482"/>
      <c r="CS909" s="1566">
        <f>MyTimestamp(CO909)</f>
        <v/>
      </c>
      <c r="CT909" s="1535">
        <f>IF(CE909="",0,15)+IF(CF909="",0,15)</f>
        <v/>
      </c>
      <c r="CU909" s="1536">
        <f>IF(CT909=0,0,2)</f>
        <v/>
      </c>
      <c r="CV909" s="861"/>
      <c r="CW909" s="861"/>
      <c r="CX909" s="2038"/>
      <c r="CY909" s="2050"/>
      <c r="CZ909" s="1545">
        <f>10^(CJ909/20)*100-100</f>
        <v/>
      </c>
      <c r="DA909" s="1360"/>
      <c r="DB909" s="764"/>
      <c r="DC909" s="1316">
        <f>IF(DA909="","",10^(DA909/10))</f>
        <v/>
      </c>
      <c r="DD909" s="1447">
        <f>IF(ISNUMBER(DB909)=FALSE,"",10^(DB909/10))</f>
        <v/>
      </c>
      <c r="DE909" s="1545">
        <f>IF(AND(ISNUMBER(DC909),ISNUMBER(DD909)),IF(DC909/DD909&gt;1,ROUND((DC909)/DD909,3),1),1)</f>
        <v/>
      </c>
      <c r="DF909" s="1541"/>
      <c r="DG909" s="1541"/>
      <c r="DH909" s="1541"/>
      <c r="DI909" s="1541"/>
      <c r="DJ909" s="1541"/>
      <c r="DK909" s="1541"/>
      <c r="DL909" s="1541"/>
      <c r="DM909" s="1541"/>
      <c r="DN909" s="1541"/>
      <c r="DO909" s="1541"/>
      <c r="DP909" s="1541"/>
      <c r="DQ909" s="1541"/>
      <c r="DR909" s="1541"/>
    </row>
    <row r="910" ht="12.75" x14ac:dyDescent="0.2">
      <c r="A910" s="1541"/>
      <c r="B910" s="1541"/>
      <c r="C910"/>
      <c r="D910" s="130">
        <f>IF(BX$896="Close to Ear","EN 62209-1","EN 62209-2")</f>
        <v/>
      </c>
      <c r="E910" s="130">
        <f>IF(CG910="Close to Ear","2016","2010/A1:2019")</f>
        <v/>
      </c>
      <c r="F910" s="1488" t="inlineStr">
        <is>
          <t>5.6</t>
        </is>
      </c>
      <c r="G910" s="1497"/>
      <c r="H910" s="120">
        <f>BV910</f>
        <v/>
      </c>
      <c r="I910" s="120">
        <f>BW910</f>
        <v/>
      </c>
      <c r="J910" s="687" t="inlineStr">
        <is>
          <t>BT</t>
        </is>
      </c>
      <c r="K910" s="194" t="inlineStr">
        <is>
          <t>2.4 GHz</t>
        </is>
      </c>
      <c r="L910" s="115"/>
      <c r="M910" s="120"/>
      <c r="N910" s="119"/>
      <c r="O910" s="131"/>
      <c r="P910" s="6597"/>
      <c r="Q910" s="131"/>
      <c r="R910" s="131"/>
      <c r="S910" s="120"/>
      <c r="T910" s="120">
        <v>39</v>
      </c>
      <c r="U910" s="120">
        <v>2440</v>
      </c>
      <c r="V910" s="119"/>
      <c r="W910" s="197"/>
      <c r="X910" s="119"/>
      <c r="Y910" s="119"/>
      <c r="Z910" s="119"/>
      <c r="AA910" s="115"/>
      <c r="AB910" s="115"/>
      <c r="AC910" s="689">
        <f>IF(OR(BX$896="Close to Ear",BX$896="Close to Head"),"Head",IF(BX$896="Extremity","Extremity","Body"))</f>
        <v/>
      </c>
      <c r="AD910" s="690">
        <f>CA910</f>
        <v/>
      </c>
      <c r="AE910" s="688">
        <f>CB910</f>
        <v/>
      </c>
      <c r="AF910" s="115"/>
      <c r="AG910" s="808">
        <f>IF(AZ910="","N/A",IF(CQ910="Pass","P","F"))</f>
        <v/>
      </c>
      <c r="AH910" s="129"/>
      <c r="AI910" s="129"/>
      <c r="AJ910" s="129"/>
      <c r="AK910" s="119"/>
      <c r="AL910" s="115"/>
      <c r="AM910" s="119"/>
      <c r="AN910" s="119"/>
      <c r="AO910" s="692"/>
      <c r="AP910" s="692"/>
      <c r="AQ910" s="692"/>
      <c r="AR910" s="692"/>
      <c r="AS910" s="692"/>
      <c r="AT910" s="691">
        <f>CE910</f>
        <v/>
      </c>
      <c r="AU910" s="691">
        <f>CF910</f>
        <v/>
      </c>
      <c r="AV910" s="813"/>
      <c r="AW910" s="813"/>
      <c r="AX910" s="197">
        <f>CZ910</f>
        <v/>
      </c>
      <c r="AY910" s="197">
        <f>DE910</f>
        <v/>
      </c>
      <c r="AZ910" s="3379">
        <f>CO910</f>
        <v/>
      </c>
      <c r="BA910" s="3380"/>
      <c r="BB910" s="197">
        <f>CP910</f>
        <v/>
      </c>
      <c r="BC910" s="813"/>
      <c r="BD910" s="197">
        <f>CR910</f>
        <v/>
      </c>
      <c r="BE910" s="121">
        <f>CS910</f>
        <v/>
      </c>
      <c r="BF910" s="122">
        <f>CT910*60</f>
        <v/>
      </c>
      <c r="BG910" s="121">
        <f>BE910</f>
        <v/>
      </c>
      <c r="BH910" s="122">
        <f>CU910*60</f>
        <v/>
      </c>
      <c r="BI910" s="122">
        <f>CV910</f>
        <v/>
      </c>
      <c r="BJ910" s="117"/>
      <c r="BK910" s="812">
        <f>Overview!$E$7</f>
        <v/>
      </c>
      <c r="BL910" s="117"/>
      <c r="BM910" s="836">
        <f>CW910</f>
        <v/>
      </c>
      <c r="BN910" s="812">
        <f>Overview!$P$153</f>
        <v/>
      </c>
      <c r="BO910" s="117" t="inlineStr">
        <is>
          <t>Modo: BR/EDR</t>
        </is>
      </c>
      <c r="BP910" s="117"/>
      <c r="BQ910" s="115"/>
      <c r="BR910" s="1478"/>
      <c r="BS910" s="1548"/>
      <c r="BT910" s="1978" t="inlineStr">
        <is>
          <t>BT</t>
        </is>
      </c>
      <c r="BU910" s="1979" t="inlineStr">
        <is>
          <t>2.4 GHz</t>
        </is>
      </c>
      <c r="BV910" s="632">
        <f>Overview!$H$31</f>
        <v/>
      </c>
      <c r="BW910" s="2010"/>
      <c r="BX910" s="1985"/>
      <c r="BY910" s="670"/>
      <c r="BZ910" s="2011"/>
      <c r="CA910" s="670" t="inlineStr">
        <is>
          <t>Accesorio 1: Funda</t>
        </is>
      </c>
      <c r="CB910" s="201">
        <v>0</v>
      </c>
      <c r="CC910" s="551">
        <f>IF(COUNT('Conducted BT-Custom'!$AH$3:$AH$7)=0,39,INDEX('Conducted BT-Custom'!$T$3:$T$7,MATCH(MAX('Conducted BT-Custom'!$AH$3:$AH$7),'Conducted BT-Custom'!$AH$3:$AH$7,0)))</f>
        <v>39</v>
      </c>
      <c r="CD910" s="551">
        <f>IF(COUNT('Conducted BT-Custom'!$AH$3:$AH$7)=0,2440,INDEX('Conducted BT-Custom'!$U$3:$U$7,MATCH(MAX('Conducted BT-Custom'!$AH$3:$AH$7),'Conducted BT-Custom'!$AH$3:$AH$7,0)))</f>
        <v>2440</v>
      </c>
      <c r="CE910" s="2018"/>
      <c r="CF910" s="1972"/>
      <c r="CG910" s="393" t="str">
        <f>IF(OR($BY$819="",$BY$819=""),"",$BY$819)</f>
        <v/>
      </c>
      <c r="CH910" s="393">
        <f>BZ910</f>
        <v/>
      </c>
      <c r="CI910" s="393">
        <f>CA910</f>
        <v/>
      </c>
      <c r="CJ910" s="2198"/>
      <c r="CK910" s="1973"/>
      <c r="CL910" s="212">
        <f>IF(CF910=""," ",IF(ABS(CE910-CF910)&lt;=0.125,"Valid","Not valid"))</f>
        <v/>
      </c>
      <c r="CM910" s="213">
        <f> IF(CE910="","",IF(AND(CE910&lt;&gt;"",CF910=""),IF(CE910&gt;=1,"Medir+Sig Max","No"),IF(CF910&lt;&gt;"",IF(CF910&gt;=1,"Medir+Sig Max","No"),"")))</f>
        <v/>
      </c>
      <c r="CN910" s="1794"/>
      <c r="CO910" s="221">
        <f>IF(CK910="",IF(AND(CE910="",CF910=""),"",IF(CF910="",IF(DE910&gt;1,ROUND(DE910*CE910,3),CE910),IF(DE910&gt;1,ROUND(DE910*CF910,3),CF910))),IF(AND(CE910="",CF910=""),"",IF(CF910="",IF(DE910&gt;1,ROUND(DE910*CE910*(1/(CK910)),3),CE910*(1/(CK910))),IF(DE910&gt;1,ROUND(DE910*CF910*(1/(CK910)),3),CF910*(1/(CK910))))))</f>
        <v/>
      </c>
      <c r="CP910" s="2048">
        <f>IF(COUNTIF(Overview!K12:K14,TRUE)&gt;0,2,IF(COUNTIF(Overview!L12:L14,TRUE)&gt;0,4,0))</f>
        <v/>
      </c>
      <c r="CQ910" s="1473">
        <f>IF(CO910="","",IF(CO910&gt;CP910,"Fail","Pass"))</f>
        <v/>
      </c>
      <c r="CR910" s="1482"/>
      <c r="CS910" s="1566">
        <f>MyTimestamp(CO910)</f>
        <v/>
      </c>
      <c r="CT910" s="1535">
        <f>IF(CE910="",0,15)+IF(CF910="",0,15)</f>
        <v/>
      </c>
      <c r="CU910" s="1536">
        <f>IF(CT910=0,0,2)</f>
        <v/>
      </c>
      <c r="CV910" s="861"/>
      <c r="CW910" s="861"/>
      <c r="CX910" s="2038"/>
      <c r="CY910" s="2050"/>
      <c r="CZ910" s="1545">
        <f>10^(CJ910/20)*100-100</f>
        <v/>
      </c>
      <c r="DA910" s="1360"/>
      <c r="DB910" s="764"/>
      <c r="DC910" s="1316">
        <f>IF(DA910="","",10^(DA910/10))</f>
        <v/>
      </c>
      <c r="DD910" s="1447">
        <f>IF(ISNUMBER(DB910)=FALSE,"",10^(DB910/10))</f>
        <v/>
      </c>
      <c r="DE910" s="1545">
        <f>IF(AND(ISNUMBER(DC910),ISNUMBER(DD910)),IF(DC910/DD910&gt;1,ROUND((DC910)/DD910,3),1),1)</f>
        <v/>
      </c>
      <c r="DF910" s="1541"/>
      <c r="DG910" s="1541"/>
      <c r="DH910" s="1541"/>
      <c r="DI910" s="1541"/>
      <c r="DJ910" s="1541"/>
      <c r="DK910" s="1541"/>
      <c r="DL910" s="1541"/>
      <c r="DM910" s="1541"/>
      <c r="DN910" s="1541"/>
      <c r="DO910" s="1541"/>
      <c r="DP910" s="1541"/>
      <c r="DQ910" s="1541"/>
      <c r="DR910" s="1541"/>
    </row>
  </sheetData>
  <sheetProtection sheet="1" autoFilter="0"/>
  <autoFilter ref="C2:DE910" xr:uid="{00000000-0009-0000-0000-00000A000000}"/>
  <mergeCells count="71">
    <mergeCell ref="BY3:BY82"/>
    <mergeCell ref="BY83:BY162"/>
    <mergeCell ref="BY163:BY290"/>
    <mergeCell ref="BY291:BY418"/>
    <mergeCell ref="BY419:BY546"/>
    <mergeCell ref="BY547:BY818"/>
    <mergeCell ref="BY819:BY910"/>
    <mergeCell ref="BX3:BX10"/>
    <mergeCell ref="BX11:BX22"/>
    <mergeCell ref="BX23:BX30"/>
    <mergeCell ref="BX31:BX42"/>
    <mergeCell ref="BX43:BX50"/>
    <mergeCell ref="BX51:BX62"/>
    <mergeCell ref="BX63:BX70"/>
    <mergeCell ref="BX71:BX82"/>
    <mergeCell ref="BX83:BX90"/>
    <mergeCell ref="BX91:BX102"/>
    <mergeCell ref="BX103:BX110"/>
    <mergeCell ref="BX111:BX122"/>
    <mergeCell ref="BX123:BX130"/>
    <mergeCell ref="BX131:BX142"/>
    <mergeCell ref="BX143:BX150"/>
    <mergeCell ref="BX151:BX162"/>
    <mergeCell ref="BX163:BX176"/>
    <mergeCell ref="BX177:BX194"/>
    <mergeCell ref="BX195:BX208"/>
    <mergeCell ref="BX209:BX226"/>
    <mergeCell ref="BX227:BX240"/>
    <mergeCell ref="BX241:BX258"/>
    <mergeCell ref="BX259:BX272"/>
    <mergeCell ref="BX273:BX290"/>
    <mergeCell ref="BX291:BX304"/>
    <mergeCell ref="BX305:BX322"/>
    <mergeCell ref="BX323:BX336"/>
    <mergeCell ref="BX337:BX354"/>
    <mergeCell ref="BX355:BX368"/>
    <mergeCell ref="BX369:BX386"/>
    <mergeCell ref="BX387:BX400"/>
    <mergeCell ref="BX401:BX418"/>
    <mergeCell ref="BX419:BX432"/>
    <mergeCell ref="BX433:BX450"/>
    <mergeCell ref="BX451:BX464"/>
    <mergeCell ref="BX465:BX482"/>
    <mergeCell ref="BX483:BX496"/>
    <mergeCell ref="BX497:BX514"/>
    <mergeCell ref="BX515:BX528"/>
    <mergeCell ref="BX529:BX546"/>
    <mergeCell ref="BX547:BX561"/>
    <mergeCell ref="BX562:BX580"/>
    <mergeCell ref="BX581:BX595"/>
    <mergeCell ref="BX596:BX614"/>
    <mergeCell ref="BX615:BX629"/>
    <mergeCell ref="BX630:BX648"/>
    <mergeCell ref="BX649:BX663"/>
    <mergeCell ref="BX664:BX682"/>
    <mergeCell ref="BX683:BX697"/>
    <mergeCell ref="BX698:BX716"/>
    <mergeCell ref="BX717:BX731"/>
    <mergeCell ref="BX732:BX750"/>
    <mergeCell ref="BX751:BX765"/>
    <mergeCell ref="BX766:BX784"/>
    <mergeCell ref="BX785:BX799"/>
    <mergeCell ref="BX800:BX818"/>
    <mergeCell ref="BX819:BX826"/>
    <mergeCell ref="BX827:BX841"/>
    <mergeCell ref="BX842:BX849"/>
    <mergeCell ref="BX850:BX864"/>
    <mergeCell ref="BX865:BX872"/>
    <mergeCell ref="BX873:BX887"/>
    <mergeCell ref="BX888:BX895"/>
    <mergeCell ref="BX896:BX910"/>
  </mergeCells>
  <dataValidations count="6">
    <dataValidation allowBlank="1" showErrorMessage="1" sqref="AY1:AY2" xr:uid="{00000000-0002-0000-0A00-000001000000}"/>
    <dataValidation type="list" allowBlank="1" showErrorMessage="1" sqref="BP3:BP910" xr:uid="{00000000-0002-0000-0A00-000002000000}">
      <formula1>"Yes,No,N/A"</formula1>
    </dataValidation>
    <dataValidation type="list" allowBlank="1" showErrorMessage="1" sqref="AG3:AG910" xr:uid="{00000000-0002-0000-0A00-000003000000}">
      <formula1>"F,I,N/A,P"</formula1>
    </dataValidation>
    <dataValidation type="list" allowBlank="1" showErrorMessage="1" sqref="AF3:AF910" xr:uid="{00000000-0002-0000-0A00-000004000000}">
      <formula1>"10-g,1-g"</formula1>
    </dataValidation>
    <dataValidation type="decimal" allowBlank="1" showErrorMessage="1" sqref="AA3:AA910 AK3:AK910" xr:uid="{00000000-0002-0000-0A00-000006000000}">
      <formula1>0</formula1>
      <formula2>1000</formula2>
    </dataValidation>
    <dataValidation type="decimal" allowBlank="1" showErrorMessage="1" sqref="AM3:AN910 AX3:AX910 AH3:AJ910" xr:uid="{00000000-0002-0000-0A00-000007000000}">
      <formula1>-100</formula1>
      <formula2>100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6">
    <tabColor theme="8"/>
  </sheetPr>
  <dimension ref="A1:EW1222"/>
  <sheetViews>
    <sheetView zoomScaleNormal="100" workbookViewId="0">
      <pane ySplit="2" topLeftCell="A3" activePane="bottomLeft" state="frozen"/>
      <selection pane="bottomLeft" activeCell="A3" sqref="A3"/>
    </sheetView>
  </sheetViews>
  <sheetFormatPr baseColWidth="10" defaultColWidth="11.42578125" defaultRowHeight="12" x14ac:dyDescent="0.2"/>
  <cols>
    <col min="1" max="1" width="1.5703125" style="396" customWidth="1"/>
    <col min="2" max="2" width="1.5703125" style="396" hidden="1" customWidth="1"/>
    <col min="3" max="3" width="3.140625" style="396" hidden="1" customWidth="1"/>
    <col min="4" max="4" width="38.7109375" style="396" hidden="1" customWidth="1"/>
    <col min="5" max="5" width="16" style="396" hidden="1" customWidth="1"/>
    <col min="6" max="6" width="8.7109375" style="3376" hidden="1" customWidth="1"/>
    <col min="7" max="7" width="11.5703125" style="396" hidden="1" customWidth="1"/>
    <col min="8" max="8" width="8.140625" style="396" hidden="1" customWidth="1"/>
    <col min="9" max="9" width="15" style="396" hidden="1" customWidth="1"/>
    <col min="10" max="10" width="10.5703125" style="396" hidden="1" customWidth="1"/>
    <col min="11" max="11" width="5.140625" style="396" hidden="1" customWidth="1"/>
    <col min="12" max="12" width="8.7109375" style="396" hidden="1" customWidth="1"/>
    <col min="13" max="13" width="15.85546875" style="396" hidden="1" customWidth="1"/>
    <col min="14" max="14" width="10.85546875" style="396" hidden="1" customWidth="1"/>
    <col min="15" max="16" width="5" style="396" hidden="1" customWidth="1"/>
    <col min="17" max="17" width="15" style="396" hidden="1" customWidth="1"/>
    <col min="18" max="18" width="10.42578125" style="396" hidden="1" customWidth="1"/>
    <col min="19" max="19" width="6" style="396" hidden="1" customWidth="1"/>
    <col min="20" max="20" width="15.140625" style="396" hidden="1" customWidth="1"/>
    <col min="21" max="21" width="15.5703125" style="396" hidden="1" customWidth="1"/>
    <col min="22" max="22" width="9.28515625" style="396" hidden="1" customWidth="1"/>
    <col min="23" max="23" width="13.140625" style="396" hidden="1" customWidth="1"/>
    <col min="24" max="24" width="11" style="396" hidden="1" customWidth="1"/>
    <col min="25" max="25" width="7.42578125" style="396" hidden="1" customWidth="1"/>
    <col min="26" max="26" width="3.85546875" style="396" hidden="1" customWidth="1"/>
    <col min="27" max="27" width="19.140625" style="396" hidden="1" customWidth="1"/>
    <col min="28" max="28" width="25.7109375" style="396" hidden="1" customWidth="1"/>
    <col min="29" max="29" width="18.42578125" style="396" hidden="1" customWidth="1"/>
    <col min="30" max="30" width="18.5703125" style="396" hidden="1" customWidth="1"/>
    <col min="31" max="31" width="13.28515625" style="396" hidden="1" customWidth="1"/>
    <col min="32" max="32" width="8.5703125" style="396" hidden="1" customWidth="1"/>
    <col min="33" max="33" width="6.5703125" style="396" hidden="1" customWidth="1"/>
    <col min="34" max="34" width="26.28515625" style="396" hidden="1" customWidth="1"/>
    <col min="35" max="35" width="32.140625" style="396" hidden="1" customWidth="1"/>
    <col min="36" max="36" width="31.42578125" style="396" hidden="1" customWidth="1"/>
    <col min="37" max="37" width="23.140625" style="396" hidden="1" customWidth="1"/>
    <col min="38" max="38" width="29" style="396" hidden="1" customWidth="1"/>
    <col min="39" max="39" width="23.28515625" style="396" hidden="1" customWidth="1"/>
    <col min="40" max="40" width="23.7109375" style="396" hidden="1" customWidth="1"/>
    <col min="41" max="41" width="14.7109375" style="396" hidden="1" customWidth="1"/>
    <col min="42" max="42" width="10.85546875" style="396" hidden="1" customWidth="1"/>
    <col min="43" max="43" width="20.5703125" style="396" hidden="1" customWidth="1"/>
    <col min="44" max="44" width="18.85546875" style="396" hidden="1" customWidth="1"/>
    <col min="45" max="45" width="8.140625" style="396" hidden="1" customWidth="1"/>
    <col min="46" max="46" width="24.140625" style="396" hidden="1" customWidth="1"/>
    <col min="47" max="47" width="15" style="396" hidden="1" customWidth="1"/>
    <col min="48" max="48" width="23.140625" style="396" hidden="1" customWidth="1"/>
    <col min="49" max="49" width="13.85546875" style="396" hidden="1" customWidth="1"/>
    <col min="50" max="50" width="14" style="396" hidden="1" customWidth="1"/>
    <col min="51" max="51" width="13.140625" style="396" hidden="1" customWidth="1"/>
    <col min="52" max="52" width="23.5703125" style="396" hidden="1" customWidth="1"/>
    <col min="53" max="53" width="22.5703125" style="396" hidden="1" customWidth="1"/>
    <col min="54" max="54" width="20.85546875" style="396" hidden="1" customWidth="1"/>
    <col min="55" max="55" width="19.5703125" style="396" hidden="1" customWidth="1"/>
    <col min="56" max="56" width="10.140625" style="396" hidden="1" customWidth="1"/>
    <col min="57" max="57" width="16" style="396" hidden="1" customWidth="1"/>
    <col min="58" max="58" width="8.42578125" style="396" hidden="1" customWidth="1"/>
    <col min="59" max="59" width="12.42578125" style="396" hidden="1" customWidth="1"/>
    <col min="60" max="60" width="13.85546875" style="396" hidden="1" customWidth="1"/>
    <col min="61" max="61" width="8" style="396" hidden="1" customWidth="1"/>
    <col min="62" max="62" width="15.140625" style="396" hidden="1" customWidth="1"/>
    <col min="63" max="63" width="12.85546875" style="396" hidden="1" customWidth="1"/>
    <col min="64" max="64" width="11" style="396" hidden="1" customWidth="1"/>
    <col min="65" max="65" width="6" style="396" hidden="1" customWidth="1"/>
    <col min="66" max="66" width="19" style="396" hidden="1" customWidth="1"/>
    <col min="67" max="67" width="9.140625" style="396" hidden="1" customWidth="1"/>
    <col min="68" max="68" width="15" style="396" hidden="1" customWidth="1"/>
    <col min="69" max="69" width="14.28515625" style="396" hidden="1" customWidth="1"/>
    <col min="70" max="70" width="14" style="396" hidden="1" customWidth="1"/>
    <col min="71" max="71" width="4.85546875" style="396" hidden="1" customWidth="1"/>
    <col min="72" max="72" width="9" style="36" customWidth="1"/>
    <col min="73" max="73" width="8" style="36" bestFit="1" customWidth="1"/>
    <col min="74" max="74" width="4.42578125" style="36" customWidth="1"/>
    <col min="75" max="75" width="5.42578125" style="36" customWidth="1"/>
    <col min="76" max="76" width="12.42578125" style="36" customWidth="1"/>
    <col min="77" max="77" width="18" style="36" customWidth="1"/>
    <col min="78" max="78" width="10.42578125" style="6939" customWidth="1"/>
    <col min="79" max="79" width="25" style="36" bestFit="1" customWidth="1"/>
    <col min="80" max="80" width="6.42578125" style="36" bestFit="1" customWidth="1"/>
    <col min="81" max="81" width="12" style="36" customWidth="1"/>
    <col min="82" max="82" width="10" style="36" customWidth="1"/>
    <col min="83" max="85" width="13.42578125" style="7258" customWidth="1"/>
    <col min="86" max="86" width="13.140625" style="7258" customWidth="1"/>
    <col min="87" max="88" width="13.42578125" style="36" hidden="1" customWidth="1"/>
    <col min="89" max="89" width="22.5703125" style="36" hidden="1" customWidth="1"/>
    <col min="90" max="90" width="11.5703125" style="36" hidden="1" customWidth="1"/>
    <col min="91" max="91" width="12.42578125" style="36" hidden="1" customWidth="1"/>
    <col min="92" max="92" width="8.5703125" style="36" customWidth="1"/>
    <col min="93" max="93" width="8.85546875" style="1492" customWidth="1"/>
    <col min="94" max="94" width="9.42578125" style="36" customWidth="1"/>
    <col min="95" max="95" width="13.5703125" style="7222" customWidth="1"/>
    <col min="96" max="96" width="13.42578125" style="36" customWidth="1"/>
    <col min="97" max="97" width="13.42578125" style="394" customWidth="1"/>
    <col min="98" max="98" width="9.5703125" style="7222" customWidth="1"/>
    <col min="99" max="100" width="13.42578125" style="36" hidden="1" customWidth="1"/>
    <col min="101" max="101" width="25" style="36" hidden="1" customWidth="1"/>
    <col min="102" max="102" width="11.5703125" style="36" hidden="1" customWidth="1"/>
    <col min="103" max="103" width="12.42578125" style="36" hidden="1" customWidth="1"/>
    <col min="104" max="104" width="8.5703125" style="7258" customWidth="1"/>
    <col min="105" max="105" width="9.5703125" style="36" customWidth="1"/>
    <col min="106" max="106" width="8.5703125" style="7258" customWidth="1"/>
    <col min="107" max="107" width="8" style="36" customWidth="1"/>
    <col min="108" max="108" width="11.7109375" style="3" bestFit="1" customWidth="1"/>
    <col min="109" max="109" width="19.5703125" style="1487" customWidth="1"/>
    <col min="110" max="110" width="9.42578125" style="36" customWidth="1"/>
    <col min="111" max="111" width="8.5703125" style="36" hidden="1" customWidth="1"/>
    <col min="112" max="113" width="9.5703125" style="36" customWidth="1"/>
    <col min="114" max="114" width="4.42578125" style="36" customWidth="1"/>
    <col min="115" max="115" width="11.42578125" style="866" customWidth="1"/>
    <col min="116" max="116" width="10.42578125" style="36" customWidth="1"/>
    <col min="117" max="117" width="18.5703125" style="508" customWidth="1"/>
    <col min="118" max="118" width="22.5703125" style="390" customWidth="1"/>
    <col min="119" max="119" width="11.42578125" style="390" customWidth="1"/>
    <col min="120" max="120" width="12" style="390" customWidth="1"/>
    <col min="121" max="121" width="10.42578125" style="36" customWidth="1"/>
    <col min="122" max="122" width="12" style="396" bestFit="1" customWidth="1"/>
    <col min="123" max="152" width="11.42578125" style="396"/>
    <col min="153" max="16384" width="11.42578125" style="36"/>
  </cols>
  <sheetData>
    <row r="1" customFormat="1" customHeight="1" ht="9" s="7278" x14ac:dyDescent="0.2">
      <c r="A1" s="7266"/>
      <c r="B1" s="7266"/>
      <c r="C1" s="7266"/>
      <c r="D1" s="7266"/>
      <c r="E1" s="7266"/>
      <c r="F1" s="7267"/>
      <c r="G1" s="7266"/>
      <c r="H1" s="7266"/>
      <c r="I1" s="7266"/>
      <c r="J1" s="7266"/>
      <c r="K1" s="7266"/>
      <c r="L1" s="7266"/>
      <c r="M1" s="7266"/>
      <c r="N1" s="7266"/>
      <c r="O1" s="7266"/>
      <c r="P1" s="7266"/>
      <c r="Q1" s="7266"/>
      <c r="R1" s="7266"/>
      <c r="S1" s="7266"/>
      <c r="T1" s="7266"/>
      <c r="U1" s="7266"/>
      <c r="V1" s="7266"/>
      <c r="W1" s="7266"/>
      <c r="X1" s="7266"/>
      <c r="Y1" s="7266"/>
      <c r="Z1" s="7266"/>
      <c r="AA1" s="7266"/>
      <c r="AB1" s="7266"/>
      <c r="AC1" s="7266"/>
      <c r="AD1" s="7266"/>
      <c r="AE1" s="7266"/>
      <c r="AF1" s="7266"/>
      <c r="AG1" s="7266"/>
      <c r="AH1" s="7266"/>
      <c r="AI1" s="7266"/>
      <c r="AJ1" s="7266"/>
      <c r="AK1" s="7266"/>
      <c r="AL1" s="7266"/>
      <c r="AM1" s="7266"/>
      <c r="AN1" s="7266"/>
      <c r="AO1" s="7266"/>
      <c r="AP1" s="7266"/>
      <c r="AQ1" s="7266"/>
      <c r="AR1" s="7266"/>
      <c r="AS1" s="7266"/>
      <c r="AT1" s="7268" t="inlineStr">
        <is>
          <t>See comment</t>
        </is>
      </c>
      <c r="AU1" s="7268" t="inlineStr">
        <is>
          <t>See comment</t>
        </is>
      </c>
      <c r="AV1" s="7268" t="inlineStr">
        <is>
          <t>See comment</t>
        </is>
      </c>
      <c r="AW1" s="7268" t="inlineStr">
        <is>
          <t>See comment</t>
        </is>
      </c>
      <c r="AX1" s="7268"/>
      <c r="AY1" s="7268"/>
      <c r="AZ1" s="7268" t="inlineStr">
        <is>
          <t>See comment</t>
        </is>
      </c>
      <c r="BA1" s="7268" t="inlineStr">
        <is>
          <t>See comment</t>
        </is>
      </c>
      <c r="BB1" s="7268" t="inlineStr">
        <is>
          <t>See comment</t>
        </is>
      </c>
      <c r="BC1" s="7268" t="inlineStr">
        <is>
          <t>See comment</t>
        </is>
      </c>
      <c r="BD1" s="7266"/>
      <c r="BE1" s="7266"/>
      <c r="BF1" s="7266"/>
      <c r="BG1" s="7266"/>
      <c r="BH1" s="7266"/>
      <c r="BI1" s="7266"/>
      <c r="BJ1" s="7266"/>
      <c r="BK1" s="7266"/>
      <c r="BL1" s="7266"/>
      <c r="BM1" s="7266"/>
      <c r="BN1" s="7266"/>
      <c r="BO1" s="7266"/>
      <c r="BP1" s="7266"/>
      <c r="BQ1" s="7266"/>
      <c r="BR1" s="7266"/>
      <c r="BS1" s="7266"/>
      <c r="BT1" s="7266"/>
      <c r="BU1" s="7266"/>
      <c r="BV1" s="7266"/>
      <c r="BW1" s="7266"/>
      <c r="BX1" s="7266"/>
      <c r="BY1" s="7269"/>
      <c r="BZ1" s="7270"/>
      <c r="CA1" s="7269"/>
      <c r="CB1" s="7269"/>
      <c r="CC1" s="7269"/>
      <c r="CD1" s="7269"/>
      <c r="CE1" s="7271"/>
      <c r="CF1" s="7271"/>
      <c r="CG1" s="7271"/>
      <c r="CH1" s="7271"/>
      <c r="CI1" s="7266"/>
      <c r="CJ1" s="7266"/>
      <c r="CK1" s="7266"/>
      <c r="CL1" s="7266"/>
      <c r="CM1" s="7266"/>
      <c r="CN1" s="7269"/>
      <c r="CO1" s="7272"/>
      <c r="CP1" s="7266"/>
      <c r="CQ1" s="7273"/>
      <c r="CR1" s="7266"/>
      <c r="CS1" s="7274"/>
      <c r="CT1" s="7273"/>
      <c r="CU1" s="7266"/>
      <c r="CV1" s="7266"/>
      <c r="CW1" s="7266"/>
      <c r="CX1" s="7266"/>
      <c r="CY1" s="7266"/>
      <c r="CZ1" s="7468"/>
      <c r="DA1" s="7266"/>
      <c r="DB1" s="7468"/>
      <c r="DC1" s="7266"/>
      <c r="DD1" s="7269"/>
      <c r="DE1" s="7275"/>
      <c r="DF1" s="7266"/>
      <c r="DG1" s="7266"/>
      <c r="DH1" s="7266"/>
      <c r="DI1" s="7266"/>
      <c r="DJ1" s="7266"/>
      <c r="DK1" s="7266"/>
      <c r="DL1" s="7266"/>
      <c r="DM1" s="7269"/>
      <c r="DN1" s="7276"/>
      <c r="DO1" s="7277"/>
      <c r="DP1" s="7277"/>
      <c r="DQ1" s="7266"/>
      <c r="DR1" s="7266"/>
      <c r="DS1" s="7266"/>
      <c r="DT1" s="7266"/>
      <c r="DU1" s="7266"/>
      <c r="DV1" s="7266"/>
      <c r="DW1" s="7266"/>
      <c r="DX1" s="7266"/>
      <c r="DY1" s="7266"/>
      <c r="DZ1" s="7266"/>
      <c r="EA1" s="7266"/>
      <c r="EB1" s="7266"/>
      <c r="EC1" s="7266"/>
      <c r="ED1" s="7266"/>
      <c r="EE1" s="7266"/>
      <c r="EF1" s="7266"/>
      <c r="EG1" s="7266"/>
      <c r="EH1" s="7266"/>
      <c r="EI1" s="7266"/>
      <c r="EJ1" s="7266"/>
      <c r="EK1" s="7266"/>
      <c r="EL1" s="7266"/>
      <c r="EM1" s="7266"/>
      <c r="EN1" s="7266"/>
      <c r="EO1" s="7266"/>
      <c r="EP1" s="7266"/>
      <c r="EQ1" s="7266"/>
      <c r="ER1" s="7266"/>
      <c r="ES1" s="7266"/>
      <c r="ET1" s="7266"/>
      <c r="EU1" s="7266"/>
      <c r="EV1" s="7266"/>
    </row>
    <row r="2" customFormat="1" customHeight="1" ht="58.5" s="1186" x14ac:dyDescent="0.2">
      <c r="A2" s="1570"/>
      <c r="B2" s="1571"/>
      <c r="C2" s="123" t="inlineStr">
        <is>
          <t>TR</t>
        </is>
      </c>
      <c r="D2" s="123" t="inlineStr">
        <is>
          <t>Test specification</t>
        </is>
      </c>
      <c r="E2" s="123" t="inlineStr">
        <is>
          <t>Version</t>
        </is>
      </c>
      <c r="F2" s="1494" t="inlineStr">
        <is>
          <t>Test case</t>
        </is>
      </c>
      <c r="G2" s="1494" t="inlineStr">
        <is>
          <t>Module Port</t>
        </is>
      </c>
      <c r="H2" s="1494" t="inlineStr">
        <is>
          <t>Antenna</t>
        </is>
      </c>
      <c r="I2" s="123" t="inlineStr">
        <is>
          <t>TX Configuration</t>
        </is>
      </c>
      <c r="J2" s="123" t="inlineStr">
        <is>
          <t>Technology</t>
        </is>
      </c>
      <c r="K2" s="123"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23" t="inlineStr">
        <is>
          <t>Channel Number</t>
        </is>
      </c>
      <c r="U2" s="123" t="inlineStr">
        <is>
          <t>Frequency (MHz)</t>
        </is>
      </c>
      <c r="V2" s="123" t="inlineStr">
        <is>
          <t>Data Rate</t>
        </is>
      </c>
      <c r="W2" s="1489" t="inlineStr">
        <is>
          <t>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t="inlineStr">
        <is>
          <t>Verdict</t>
        </is>
      </c>
      <c r="AH2" s="124" t="inlineStr">
        <is>
          <t>Average Output Power (dBm)</t>
        </is>
      </c>
      <c r="AI2" s="125" t="inlineStr">
        <is>
          <t>Frame Average Output Power (dBm)</t>
        </is>
      </c>
      <c r="AJ2" s="125"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126" t="inlineStr">
        <is>
          <t>Date of Execution</t>
        </is>
      </c>
      <c r="BF2" s="127" t="inlineStr">
        <is>
          <t>Duration</t>
        </is>
      </c>
      <c r="BG2" s="126" t="inlineStr">
        <is>
          <t>Date of Setup</t>
        </is>
      </c>
      <c r="BH2" s="127" t="inlineStr">
        <is>
          <t>Setup Duration</t>
        </is>
      </c>
      <c r="BI2" s="127" t="inlineStr">
        <is>
          <t>Samples</t>
        </is>
      </c>
      <c r="BJ2" s="127" t="inlineStr">
        <is>
          <t>Operation Mode</t>
        </is>
      </c>
      <c r="BK2" s="127" t="inlineStr">
        <is>
          <t>Test Operator</t>
        </is>
      </c>
      <c r="BL2" s="127" t="inlineStr">
        <is>
          <t>Uncertainty</t>
        </is>
      </c>
      <c r="BM2" s="820" t="inlineStr">
        <is>
          <t>Room</t>
        </is>
      </c>
      <c r="BN2" s="127" t="inlineStr">
        <is>
          <t>Used Test Equipment</t>
        </is>
      </c>
      <c r="BO2" s="127" t="inlineStr">
        <is>
          <t>Comment</t>
        </is>
      </c>
      <c r="BP2" s="127" t="inlineStr">
        <is>
          <t>Bug tracking link</t>
        </is>
      </c>
      <c r="BQ2" s="127" t="inlineStr">
        <is>
          <t>Result filename</t>
        </is>
      </c>
      <c r="BR2" s="127" t="inlineStr">
        <is>
          <t>Env. Conditions</t>
        </is>
      </c>
      <c r="BS2" s="1570"/>
      <c r="BT2" s="1181" t="inlineStr">
        <is>
          <t>Tech</t>
        </is>
      </c>
      <c r="BU2" s="1181" t="inlineStr">
        <is>
          <t>Band</t>
        </is>
      </c>
      <c r="BV2" s="1181" t="inlineStr">
        <is>
          <t>Ant</t>
        </is>
      </c>
      <c r="BW2" s="198" t="inlineStr">
        <is>
          <t xml:space="preserve">TX
Config</t>
        </is>
      </c>
      <c r="BX2" s="1181" t="inlineStr">
        <is>
          <t xml:space="preserve">Exposure
Conditions</t>
        </is>
      </c>
      <c r="BY2" s="1181" t="inlineStr">
        <is>
          <t>Mode</t>
        </is>
      </c>
      <c r="BZ2" s="6938" t="inlineStr">
        <is>
          <t>BW</t>
        </is>
      </c>
      <c r="CA2" s="1181" t="inlineStr">
        <is>
          <t>Position</t>
        </is>
      </c>
      <c r="CB2" s="1181" t="inlineStr">
        <is>
          <t xml:space="preserve">Dist
(mm)</t>
        </is>
      </c>
      <c r="CC2" s="1181" t="inlineStr">
        <is>
          <t>Channel</t>
        </is>
      </c>
      <c r="CD2" s="1181" t="inlineStr">
        <is>
          <t xml:space="preserve">Freq
(MHz)</t>
        </is>
      </c>
      <c r="CE2" s="7232" t="inlineStr">
        <is>
          <t xml:space="preserve"> Estimated SAR 1-g (W/kg)</t>
        </is>
      </c>
      <c r="CF2" s="7232" t="inlineStr">
        <is>
          <t xml:space="preserve">SAR 1-g
(W/kg)</t>
        </is>
      </c>
      <c r="CG2" s="7232" t="inlineStr">
        <is>
          <t xml:space="preserve"> Estimated SAR 10-g (W/kg)</t>
        </is>
      </c>
      <c r="CH2" s="7232" t="inlineStr">
        <is>
          <t xml:space="preserve">SAR 10-g
(W/kg)</t>
        </is>
      </c>
      <c r="CI2" s="239" t="inlineStr">
        <is>
          <t>Copy of "Mode" column (shall be hidden)</t>
        </is>
      </c>
      <c r="CJ2" s="239" t="inlineStr">
        <is>
          <t>Copy of "BW" column (shall be hidden)</t>
        </is>
      </c>
      <c r="CK2" s="239" t="inlineStr">
        <is>
          <t>Copy of "Position" column (shall be hidden)</t>
        </is>
      </c>
      <c r="CL2" s="239" t="inlineStr">
        <is>
          <t>Copy of "Channel" column (shall be hidden)</t>
        </is>
      </c>
      <c r="CM2" s="239" t="inlineStr">
        <is>
          <t>Copy of "Freq" column (shall be hidden)</t>
        </is>
      </c>
      <c r="CN2" s="1181" t="inlineStr">
        <is>
          <t xml:space="preserve">Power Drift
(dB)</t>
        </is>
      </c>
      <c r="CO2" s="1493" t="inlineStr">
        <is>
          <t>Duty Cycle</t>
        </is>
      </c>
      <c r="CP2" s="7216" t="inlineStr">
        <is>
          <t>Fast scan validity?</t>
        </is>
      </c>
      <c r="CQ2" s="7219" t="inlineStr">
        <is>
          <t>Measure Zoom           Scan+ Zoom        Scan next max</t>
        </is>
      </c>
      <c r="CR2" s="7223" t="inlineStr">
        <is>
          <t xml:space="preserve">Measure 
Low &amp; High</t>
        </is>
      </c>
      <c r="CS2" s="6926" t="inlineStr">
        <is>
          <t>Variability Veredict</t>
        </is>
      </c>
      <c r="CT2" s="7225" t="inlineStr">
        <is>
          <t xml:space="preserve">Reported
SAR
 1g
(W/kg)</t>
        </is>
      </c>
      <c r="CU2" s="239" t="inlineStr">
        <is>
          <t>Copy of "Mode" column (shall be hidden)</t>
        </is>
      </c>
      <c r="CV2" s="239" t="inlineStr">
        <is>
          <t>Copy of "BW" column (shall be hidden)</t>
        </is>
      </c>
      <c r="CW2" s="239" t="inlineStr">
        <is>
          <t>Copy of "Position" column (shall be hidden)</t>
        </is>
      </c>
      <c r="CX2" s="239" t="inlineStr">
        <is>
          <t>Copy of "Channel" column (shall be hidden)</t>
        </is>
      </c>
      <c r="CY2" s="239" t="inlineStr">
        <is>
          <t>Copy of "Freq" column (shall be hidden)</t>
        </is>
      </c>
      <c r="CZ2" s="7469" t="inlineStr">
        <is>
          <t xml:space="preserve">Limit SAR
1g (W/kg)</t>
        </is>
      </c>
      <c r="DA2" s="1182" t="inlineStr">
        <is>
          <t xml:space="preserve">Reported
SAR
 10g
(W/kg)</t>
        </is>
      </c>
      <c r="DB2" s="7469" t="inlineStr">
        <is>
          <t xml:space="preserve">Limit SAR
10g (W/kg)</t>
        </is>
      </c>
      <c r="DC2" s="1183" t="inlineStr">
        <is>
          <t>Verdict</t>
        </is>
      </c>
      <c r="DD2" s="1183" t="inlineStr">
        <is>
          <t xml:space="preserve">Plot
#</t>
        </is>
      </c>
      <c r="DE2" s="1506" t="inlineStr">
        <is>
          <t xml:space="preserve">Date
(yyyy-mm-dd
hh:mm:ss)</t>
        </is>
      </c>
      <c r="DF2" s="397" t="inlineStr">
        <is>
          <t xml:space="preserve">Test duration
(min)</t>
        </is>
      </c>
      <c r="DG2" s="397" t="inlineStr">
        <is>
          <t xml:space="preserve">Setup duration
(min)</t>
        </is>
      </c>
      <c r="DH2" s="397" t="inlineStr">
        <is>
          <t xml:space="preserve">Sample
(S/01-S/02,...)</t>
        </is>
      </c>
      <c r="DI2" s="397" t="inlineStr">
        <is>
          <t xml:space="preserve">Room
(Dasy5 / Dasy6)</t>
        </is>
      </c>
      <c r="DJ2" s="1567"/>
      <c r="DK2" s="1572" t="inlineStr">
        <is>
          <t>Liquid</t>
        </is>
      </c>
      <c r="DL2" s="1776" t="inlineStr">
        <is>
          <t xml:space="preserve">Drift
(%)</t>
        </is>
      </c>
      <c r="DM2" s="3361" t="inlineStr">
        <is>
          <t>Max Power     (Target+Tune-up) (dBm)</t>
        </is>
      </c>
      <c r="DN2" s="1184" t="inlineStr">
        <is>
          <t>Conducted Power Measured (dBm)</t>
        </is>
      </c>
      <c r="DO2" s="805" t="inlineStr">
        <is>
          <t>Max Power     (Target+Tune-up) (mW)</t>
        </is>
      </c>
      <c r="DP2" s="806" t="inlineStr">
        <is>
          <t xml:space="preserve">Conducted
 Power
 Measured
 (mW)</t>
        </is>
      </c>
      <c r="DQ2" s="1185" t="inlineStr">
        <is>
          <t xml:space="preserve">Scale 
factor</t>
        </is>
      </c>
      <c r="DR2" s="1571"/>
      <c r="DS2" s="1571"/>
      <c r="DT2" s="1571"/>
      <c r="DU2" s="1571"/>
      <c r="DV2" s="1571"/>
      <c r="DW2" s="1571"/>
      <c r="DX2" s="1571"/>
      <c r="DY2" s="1571"/>
      <c r="DZ2" s="1571"/>
      <c r="EA2" s="1571"/>
      <c r="EB2" s="1571"/>
      <c r="EC2" s="1571"/>
      <c r="ED2" s="1571"/>
      <c r="EE2" s="1571"/>
      <c r="EF2" s="1571"/>
      <c r="EG2" s="1571"/>
      <c r="EH2" s="1571"/>
      <c r="EI2" s="1571"/>
      <c r="EJ2" s="1571"/>
      <c r="EK2" s="1571"/>
      <c r="EL2" s="1571"/>
      <c r="EM2" s="1571"/>
      <c r="EN2" s="1571"/>
      <c r="EO2" s="1571"/>
      <c r="EP2" s="1571"/>
      <c r="EQ2" s="1571"/>
      <c r="ER2" s="1571"/>
      <c r="ES2" s="1571"/>
      <c r="ET2" s="1571"/>
      <c r="EU2" s="1571"/>
      <c r="EV2" s="1571"/>
      <c r="EW2" s="1186" t="inlineStr">
        <is>
          <t>Lista Operadores</t>
        </is>
      </c>
    </row>
    <row r="3" ht="12.75" x14ac:dyDescent="0.2">
      <c r="A3" s="1541"/>
      <c r="B3" s="1541"/>
      <c r="C3"/>
      <c r="D3" s="1486"/>
      <c r="E3" s="1486"/>
      <c r="F3" s="672" t="inlineStr">
        <is>
          <t>5.1</t>
        </is>
      </c>
      <c r="G3" s="1497"/>
      <c r="H3" s="130">
        <f>BV3</f>
        <v/>
      </c>
      <c r="I3" s="130">
        <f>BW3</f>
        <v/>
      </c>
      <c r="J3" s="1299" t="inlineStr">
        <is>
          <t>GSM</t>
        </is>
      </c>
      <c r="K3" s="1299" t="inlineStr">
        <is>
          <t>900</t>
        </is>
      </c>
      <c r="L3" s="115"/>
      <c r="M3" s="130"/>
      <c r="N3" s="119"/>
      <c r="O3" s="131"/>
      <c r="P3" s="6597"/>
      <c r="Q3" s="131"/>
      <c r="R3" s="131"/>
      <c r="S3" s="130"/>
      <c r="T3" s="130">
        <v>37</v>
      </c>
      <c r="U3" s="130">
        <v>897.4</v>
      </c>
      <c r="V3" s="119"/>
      <c r="W3" s="1305"/>
      <c r="X3" s="119"/>
      <c r="Y3" s="119"/>
      <c r="Z3" s="119"/>
      <c r="AA3" s="115"/>
      <c r="AB3" s="115"/>
      <c r="AC3" s="1300">
        <f>IF(OR(BX3="Close to Ear",BX3="Close to Head"),"Head",IF(BX3="Extremity","Extremity","Body"))</f>
        <v/>
      </c>
      <c r="AD3" s="1301">
        <f>CA3</f>
        <v/>
      </c>
      <c r="AE3" s="1299">
        <f>CB3</f>
        <v/>
      </c>
      <c r="AF3" s="115"/>
      <c r="AG3" s="1302">
        <f>IF(OR(AZ3="",BA3=""),"N/A",IF(DC3="Pass","P","F"))</f>
        <v/>
      </c>
      <c r="AH3" s="129"/>
      <c r="AI3" s="129"/>
      <c r="AJ3" s="129"/>
      <c r="AK3" s="119"/>
      <c r="AL3" s="115"/>
      <c r="AM3" s="119"/>
      <c r="AN3" s="119"/>
      <c r="AO3" s="692"/>
      <c r="AP3" s="692"/>
      <c r="AQ3" s="692"/>
      <c r="AR3" s="692"/>
      <c r="AS3" s="692"/>
      <c r="AT3" s="1303">
        <f>IF(AC3="Extremity",IF(CG3="","",CG3),"")</f>
        <v/>
      </c>
      <c r="AU3" s="1303">
        <f>IF(AC3="Extremity",IF(CH3="","",CH3),"")</f>
        <v/>
      </c>
      <c r="AV3" s="1304">
        <f>IF(AC3="Extremity","",IF(CE3="","",CE3))</f>
        <v/>
      </c>
      <c r="AW3" s="1304">
        <f>IF(AD3="Extremity","",IF(CF3="","",CF3))</f>
        <v/>
      </c>
      <c r="AX3" s="1305">
        <f>DL3</f>
        <v/>
      </c>
      <c r="AY3" s="1305">
        <f>DQ3</f>
        <v/>
      </c>
      <c r="AZ3" s="3377">
        <f>IF(AC3="Extremity",IF(DA3="","",DA3),"")</f>
        <v/>
      </c>
      <c r="BA3" s="3378">
        <f>IF(AC3="Extremity","",IF(CT3="","",CT3))</f>
        <v/>
      </c>
      <c r="BB3" s="1305">
        <f>IF(AC3="Extremity",IF(DB3="","",DB3),"")</f>
        <v/>
      </c>
      <c r="BC3" s="1304">
        <f>IF(AC3="Extremity","",IF(CZ3="","",CZ3))</f>
        <v/>
      </c>
      <c r="BD3" s="1305">
        <f>DD3</f>
        <v/>
      </c>
      <c r="BE3" s="132">
        <f>DE3</f>
        <v/>
      </c>
      <c r="BF3" s="133">
        <f>DF3*60</f>
        <v/>
      </c>
      <c r="BG3" s="121">
        <f>BE3</f>
        <v/>
      </c>
      <c r="BH3" s="133">
        <f>DG3*60</f>
        <v/>
      </c>
      <c r="BI3" s="133">
        <f>DH3</f>
        <v/>
      </c>
      <c r="BJ3" s="117"/>
      <c r="BK3" s="120"/>
      <c r="BL3" s="117"/>
      <c r="BM3" s="834">
        <f>DI3</f>
        <v/>
      </c>
      <c r="BN3" s="812">
        <f>Overview!$P$153</f>
        <v/>
      </c>
      <c r="BO3" s="117"/>
      <c r="BP3" s="117"/>
      <c r="BQ3" s="115"/>
      <c r="BR3" s="1478"/>
      <c r="BS3" s="1541"/>
      <c r="BT3" s="1777" t="inlineStr">
        <is>
          <t>GSM</t>
        </is>
      </c>
      <c r="BU3" s="1777" t="inlineStr">
        <is>
          <t>900</t>
        </is>
      </c>
      <c r="BV3" s="398">
        <f>Overview!$H$28</f>
        <v/>
      </c>
      <c r="BW3" s="1778"/>
      <c r="BX3" s="1777" t="inlineStr">
        <is>
          <t>Close to ear</t>
        </is>
      </c>
      <c r="BY3" s="1779"/>
      <c r="BZ3" s="1779"/>
      <c r="CA3" s="1780" t="inlineStr">
        <is>
          <t>Left Cheek</t>
        </is>
      </c>
      <c r="CB3" s="202">
        <v>0</v>
      </c>
      <c r="CC3" s="1062">
        <f>IF(COUNT('Conducted 2G-3G'!$AH$3:$AH$5)=0,37,INDEX('Conducted 2G-3G'!$T$3:$T$5,MATCH(MAX('Conducted 2G-3G'!$AH$3:$AH$5),'Conducted 2G-3G'!$AH$3:$AH$5,0)))</f>
        <v>37</v>
      </c>
      <c r="CD3" s="991">
        <f>IF(COUNT('Conducted 2G-3G'!$AH$3:$AH$5)=0,897.4,INDEX('Conducted 2G-3G'!$U$3:$U$5,MATCH(MAX('Conducted 2G-3G'!$AH$3:$AH$5),'Conducted 2G-3G'!$AH$3:$AH$5,0)))</f>
        <v>897.4</v>
      </c>
      <c r="CE3" s="7233"/>
      <c r="CF3" s="7233"/>
      <c r="CG3" s="6705"/>
      <c r="CH3" s="6705"/>
      <c r="CI3" s="223">
        <f>BY3</f>
        <v/>
      </c>
      <c r="CJ3" s="223">
        <f>BZ3</f>
        <v/>
      </c>
      <c r="CK3" s="223">
        <f>CA3</f>
        <v/>
      </c>
      <c r="CL3" s="236">
        <f>CC3</f>
        <v/>
      </c>
      <c r="CM3" s="236">
        <f>CD3</f>
        <v/>
      </c>
      <c r="CN3" s="1522"/>
      <c r="CO3" s="1579"/>
      <c r="CP3" s="891">
        <f>IF(CF3=""," ",IF(ABS(CE3-CF3)&lt;=0.1,"Valid","Not valid"))</f>
        <v/>
      </c>
      <c r="CQ3" s="891">
        <f> IF(CE3="","",IF(AND(CE3&lt;&gt;"",CF3=""),IF(CE3&gt;=0.8,"Medir+Sig Max","No"),IF(CF3&lt;&gt;"",IF(CF3&gt;=0.8,"Medir+Sig Max","No"),"")))</f>
        <v/>
      </c>
      <c r="CR3" s="891">
        <f>IF(UPPER($CQ$1)="X",IF(CF3=""," ",IF((ABS(CE3)&lt;5)*AND(ABS(CF3)&lt;5)*AND(ABS(CT3)&lt;5),"Solo si es max","Medir")),IF(CF3=""," ",IF((ABS(CE3)&lt;1)*AND(ABS(CF3)&lt;1)*AND(ABS(CT3)&lt;1),"Solo si es max","Medir")))</f>
        <v/>
      </c>
      <c r="CS3" s="892"/>
      <c r="CT3" s="219">
        <f>IF(CO3="",IF(AND(CE3="",CF3=""),"",IF(CF3="",IF(DQ3&gt;1,ROUND(DQ3*CE3,3),CE3),IF(DQ3&gt;1,ROUND(DQ3*CF3,3),CF3))),IF(AND(CE3="",CF3=""),"",IF(CF3="",IF(DQ3&gt;1,ROUND(DQ3*CE3*(1/(CO3)),3),CE3*(1/(CO3))),IF(DQ3&gt;1,ROUND(DQ3*CF3*(1/(CO3)),3),CF3*(1/(CO3))))))</f>
        <v/>
      </c>
      <c r="CU3" s="223">
        <f>BY3</f>
        <v/>
      </c>
      <c r="CV3" s="223">
        <f>BZ3</f>
        <v/>
      </c>
      <c r="CW3" s="223">
        <f>CA3</f>
        <v/>
      </c>
      <c r="CX3" s="236">
        <f>CC3</f>
        <v/>
      </c>
      <c r="CY3" s="236">
        <f>CD3</f>
        <v/>
      </c>
      <c r="CZ3" s="219">
        <f>IF(COUNTIF(Overview!K12:K14,TRUE)&gt;0,1.6,IF(COUNTIF(Overview!L12:L14,TRUE)&gt;0,8,0))</f>
        <v/>
      </c>
      <c r="DA3" s="1781"/>
      <c r="DB3" s="7482"/>
      <c r="DC3" s="845">
        <f>IF(CT3="","",IF(CT3&gt;CZ3,"Fail","Pass"))</f>
        <v/>
      </c>
      <c r="DD3" s="845">
        <f>IF(
CT3=MAX(CT3:CT8),
IF(
COUNTIF(CT3:CT8,CT3)&gt;1,
IF(CF3=MAX.SI.CONJUNTO(CF3:CF8,CT3:CT8,CT3),1,""),
1
),
"")</f>
        <v/>
      </c>
      <c r="DE3" s="1564">
        <f>MyTimestamp(DC3)</f>
        <v/>
      </c>
      <c r="DF3" s="1529">
        <f>IF(COUNT(CE3:CH3)=1,15,IF(COUNT(CE3:CH3)=0,0,30))</f>
        <v/>
      </c>
      <c r="DG3" s="1530">
        <f>IF(DF3=0,0,2)</f>
        <v/>
      </c>
      <c r="DH3" s="858"/>
      <c r="DI3" s="858"/>
      <c r="DJ3" s="1568"/>
      <c r="DK3" s="1782"/>
      <c r="DL3" s="1573">
        <f>10^(CN3/20)*100-100</f>
        <v/>
      </c>
      <c r="DM3" s="766">
        <f>IF('Tune-Up'!H12="","",'Tune-Up'!H12)</f>
        <v/>
      </c>
      <c r="DN3" s="796"/>
      <c r="DO3" s="766">
        <f>IF(DM3="","",10^(DM3/10))</f>
        <v/>
      </c>
      <c r="DP3" s="766">
        <f>IF(ISNUMBER(DN3)=FALSE,"",10^(DN3/10))</f>
        <v/>
      </c>
      <c r="DQ3" s="1573">
        <f>IF(AND(ISNUMBER(DO3),ISNUMBER(DP3)),IF(DO3/DP3&gt;1,ROUND((DO3)/DP3,3),1),1)</f>
        <v/>
      </c>
      <c r="DR3" s="1541"/>
      <c r="DS3" s="1541"/>
      <c r="DT3" s="1541"/>
      <c r="DU3" s="1541"/>
      <c r="DV3" s="1541"/>
      <c r="DW3" s="1541"/>
      <c r="DX3" s="1541"/>
      <c r="DY3" s="1541"/>
      <c r="DZ3" s="1541"/>
      <c r="EA3" s="1541"/>
      <c r="EB3" s="1541"/>
      <c r="EC3" s="1541"/>
      <c r="ED3" s="1541"/>
      <c r="EE3" s="1541"/>
      <c r="EF3" s="1541"/>
      <c r="EG3" s="1541"/>
      <c r="EH3" s="1541"/>
      <c r="EI3" s="1541"/>
      <c r="EJ3" s="1541"/>
      <c r="EK3" s="1541"/>
      <c r="EL3" s="1541"/>
      <c r="EM3" s="1541"/>
      <c r="EN3" s="1541"/>
      <c r="EO3" s="1541"/>
      <c r="EP3" s="1541"/>
      <c r="EQ3" s="1541"/>
      <c r="ER3" s="1541"/>
      <c r="ES3" s="1541"/>
      <c r="ET3" s="1541"/>
      <c r="EU3" s="1541"/>
      <c r="EV3" s="1541"/>
      <c r="EW3" s="36"/>
    </row>
    <row r="4" ht="12.75" x14ac:dyDescent="0.2">
      <c r="A4" s="1541"/>
      <c r="B4" s="1541"/>
      <c r="C4"/>
      <c r="D4" s="1486"/>
      <c r="E4" s="1486"/>
      <c r="F4" s="672" t="inlineStr">
        <is>
          <t>5.1</t>
        </is>
      </c>
      <c r="G4" s="1497"/>
      <c r="H4" s="130">
        <f>BV4</f>
        <v/>
      </c>
      <c r="I4" s="130">
        <f>BW4</f>
        <v/>
      </c>
      <c r="J4" s="1299" t="inlineStr">
        <is>
          <t>GSM</t>
        </is>
      </c>
      <c r="K4" s="1299" t="inlineStr">
        <is>
          <t>900</t>
        </is>
      </c>
      <c r="L4" s="115"/>
      <c r="M4" s="130"/>
      <c r="N4" s="119"/>
      <c r="O4" s="131"/>
      <c r="P4" s="6597"/>
      <c r="Q4" s="131"/>
      <c r="R4" s="131"/>
      <c r="S4" s="130"/>
      <c r="T4" s="130">
        <v>37</v>
      </c>
      <c r="U4" s="130">
        <v>897.4</v>
      </c>
      <c r="V4" s="119"/>
      <c r="W4" s="1305"/>
      <c r="X4" s="119"/>
      <c r="Y4" s="119"/>
      <c r="Z4" s="119"/>
      <c r="AA4" s="115"/>
      <c r="AB4" s="115"/>
      <c r="AC4" s="1300">
        <f>IF(OR(BX4="Close to Ear",BX4="Close to Head"),"Head",IF(BX4="Extremity","Extremity","Body"))</f>
        <v/>
      </c>
      <c r="AD4" s="1301">
        <f>CA4</f>
        <v/>
      </c>
      <c r="AE4" s="1299">
        <f>CB4</f>
        <v/>
      </c>
      <c r="AF4" s="115"/>
      <c r="AG4" s="1302">
        <f>IF(OR(AZ4="",BA4=""),"N/A",IF(DC4="Pass","P","F"))</f>
        <v/>
      </c>
      <c r="AH4" s="129"/>
      <c r="AI4" s="129"/>
      <c r="AJ4" s="129"/>
      <c r="AK4" s="119"/>
      <c r="AL4" s="115"/>
      <c r="AM4" s="119"/>
      <c r="AN4" s="119"/>
      <c r="AO4" s="692"/>
      <c r="AP4" s="692"/>
      <c r="AQ4" s="692"/>
      <c r="AR4" s="692"/>
      <c r="AS4" s="692"/>
      <c r="AT4" s="1303">
        <f>IF(AC4="Extremity",IF(CG4="","",CG4),"")</f>
        <v/>
      </c>
      <c r="AU4" s="1303">
        <f>IF(AC4="Extremity",IF(CH4="","",CH4),"")</f>
        <v/>
      </c>
      <c r="AV4" s="1304">
        <f>IF(AC4="Extremity","",IF(CE4="","",CE4))</f>
        <v/>
      </c>
      <c r="AW4" s="1304">
        <f>IF(AD4="Extremity","",IF(CF4="","",CF4))</f>
        <v/>
      </c>
      <c r="AX4" s="1305">
        <f>DL4</f>
        <v/>
      </c>
      <c r="AY4" s="1305">
        <f>DQ4</f>
        <v/>
      </c>
      <c r="AZ4" s="3377">
        <f>IF(AC4="Extremity",IF(DA4="","",DA4),"")</f>
        <v/>
      </c>
      <c r="BA4" s="3378">
        <f>IF(AC4="Extremity","",IF(CT4="","",CT4))</f>
        <v/>
      </c>
      <c r="BB4" s="1305">
        <f>IF(AC4="Extremity",IF(DB4="","",DB4),"")</f>
        <v/>
      </c>
      <c r="BC4" s="1304">
        <f>IF(AC4="Extremity","",IF(CZ4="","",CZ4))</f>
        <v/>
      </c>
      <c r="BD4" s="1305">
        <f>DD4</f>
        <v/>
      </c>
      <c r="BE4" s="132">
        <f>DE4</f>
        <v/>
      </c>
      <c r="BF4" s="133">
        <f>DF4*60</f>
        <v/>
      </c>
      <c r="BG4" s="121">
        <f>BE4</f>
        <v/>
      </c>
      <c r="BH4" s="133">
        <f>DG4*60</f>
        <v/>
      </c>
      <c r="BI4" s="133">
        <f>DH4</f>
        <v/>
      </c>
      <c r="BJ4" s="117"/>
      <c r="BK4" s="120">
        <f>Overview!$E$7</f>
        <v/>
      </c>
      <c r="BL4" s="117"/>
      <c r="BM4" s="834">
        <f>DI4</f>
        <v/>
      </c>
      <c r="BN4" s="812">
        <f>Overview!$P$153</f>
        <v/>
      </c>
      <c r="BO4" s="117"/>
      <c r="BP4" s="117"/>
      <c r="BQ4" s="115"/>
      <c r="BR4" s="1478"/>
      <c r="BS4" s="1541"/>
      <c r="BT4" s="1783" t="inlineStr">
        <is>
          <t>GSM</t>
        </is>
      </c>
      <c r="BU4" s="1783" t="inlineStr">
        <is>
          <t>900</t>
        </is>
      </c>
      <c r="BV4" s="400">
        <f>Overview!$H$28</f>
        <v/>
      </c>
      <c r="BW4" s="1784"/>
      <c r="BX4" s="1783" t="inlineStr">
        <is>
          <t>Close to ear</t>
        </is>
      </c>
      <c r="BY4" s="1785"/>
      <c r="BZ4" s="1785"/>
      <c r="CA4" s="1786" t="inlineStr">
        <is>
          <t>Left Tilt</t>
        </is>
      </c>
      <c r="CB4" s="200">
        <v>0</v>
      </c>
      <c r="CC4" s="1063">
        <f>IF(COUNT('Conducted 2G-3G'!$AH$3:$AH$5)=0,37,INDEX('Conducted 2G-3G'!$T$3:$T$5,MATCH(MAX('Conducted 2G-3G'!$AH$3:$AH$5),'Conducted 2G-3G'!$AH$3:$AH$5,0)))</f>
        <v>37</v>
      </c>
      <c r="CD4" s="818">
        <f>IF(COUNT('Conducted 2G-3G'!$AH$3:$AH$5)=0,897.4,INDEX('Conducted 2G-3G'!$U$3:$U$5,MATCH(MAX('Conducted 2G-3G'!$AH$3:$AH$5),'Conducted 2G-3G'!$AH$3:$AH$5,0)))</f>
        <v>897.4</v>
      </c>
      <c r="CE4" s="7234"/>
      <c r="CF4" s="7234"/>
      <c r="CG4" s="6706"/>
      <c r="CH4" s="6706"/>
      <c r="CI4" s="224">
        <f>BY4</f>
        <v/>
      </c>
      <c r="CJ4" s="237">
        <f>BZ4</f>
        <v/>
      </c>
      <c r="CK4" s="223">
        <f>CA4</f>
        <v/>
      </c>
      <c r="CL4" s="237">
        <f>CC4</f>
        <v/>
      </c>
      <c r="CM4" s="237">
        <f>CD4</f>
        <v/>
      </c>
      <c r="CN4" s="1523"/>
      <c r="CO4" s="1579"/>
      <c r="CP4" s="7214">
        <f>IF(CF4=""," ",IF(ABS(CE4-CF4)&lt;=0.1,"Valid","Not valid"))</f>
        <v/>
      </c>
      <c r="CQ4" s="1674">
        <f> IF(CE4="","",IF(AND(CE4&lt;&gt;"",CF4=""),IF(CE4&gt;=0.8,"Medir+Sig Max","No"),IF(CF4&lt;&gt;"",IF(CF4&gt;=0.8,"Medir+Sig Max","No"),"")))</f>
        <v/>
      </c>
      <c r="CR4" s="6927">
        <f>IF(UPPER($CQ$1)="X",IF(CF4=""," ",IF((ABS(CE4)&lt;5)*AND(ABS(CF4)&lt;5)*AND(ABS(CT4)&lt;5),"Solo si es max","Medir")),IF(CF4=""," ",IF((ABS(CE4)&lt;1)*AND(ABS(CF4)&lt;1)*AND(ABS(CT4)&lt;1),"Solo si es max","Medir")))</f>
        <v/>
      </c>
      <c r="CS4" s="1674"/>
      <c r="CT4" s="220">
        <f>IF(CO4="",IF(AND(CE4="",CF4=""),"",IF(CF4="",IF(DQ4&gt;1,ROUND(DQ4*CE4,3),CE4),IF(DQ4&gt;1,ROUND(DQ4*CF4,3),CF4))),IF(AND(CE4="",CF4=""),"",IF(CF4="",IF(DQ4&gt;1,ROUND(DQ4*CE4*(1/(CO4)),3),CE4*(1/(CO4))),IF(DQ4&gt;1,ROUND(DQ4*CF4*(1/(CO4)),3),CF4*(1/(CO4))))))</f>
        <v/>
      </c>
      <c r="CU4" s="224">
        <f>BY4</f>
        <v/>
      </c>
      <c r="CV4" s="237">
        <f>BZ4</f>
        <v/>
      </c>
      <c r="CW4" s="237">
        <f>CA4</f>
        <v/>
      </c>
      <c r="CX4" s="237">
        <f>CC4</f>
        <v/>
      </c>
      <c r="CY4" s="237">
        <f>CD4</f>
        <v/>
      </c>
      <c r="CZ4" s="220">
        <f>IF(COUNTIF(Overview!K12:K14,TRUE)&gt;0,1.6,IF(COUNTIF(Overview!L12:L14,TRUE)&gt;0,8,0))</f>
        <v/>
      </c>
      <c r="DA4" s="1788"/>
      <c r="DB4" s="7483"/>
      <c r="DC4" s="844">
        <f>IF(CT4="","",IF(CT4&gt;CZ4,"Fail","Pass"))</f>
        <v/>
      </c>
      <c r="DD4" s="845">
        <f>IF(
CT4=MAX(CT3:CT8),
IF(
COUNTIF(CT3:CT8,CT4)&gt;1,
IF(CF4=MAX.SI.CONJUNTO(CF3:CF8,CT3:CT8,CT4),1,""),
1
),
"")</f>
        <v/>
      </c>
      <c r="DE4" s="1565">
        <f>MyTimestamp(DC4)</f>
        <v/>
      </c>
      <c r="DF4" s="1531">
        <f>IF(COUNT(CE4:CH4)=1,15,IF(COUNT(CE4:CH4)=0,0,30))</f>
        <v/>
      </c>
      <c r="DG4" s="1532">
        <f>IF(DF4=0,0,2)</f>
        <v/>
      </c>
      <c r="DH4" s="859"/>
      <c r="DI4" s="859"/>
      <c r="DJ4" s="1569"/>
      <c r="DK4" s="1789"/>
      <c r="DL4" s="1574">
        <f>10^(CN4/20)*100-100</f>
        <v/>
      </c>
      <c r="DM4" s="767">
        <f>IF('Tune-Up'!H12="","",'Tune-Up'!H12)</f>
        <v/>
      </c>
      <c r="DN4" s="797"/>
      <c r="DO4" s="797">
        <f>IF(DM4="","",10^(DM4/10))</f>
        <v/>
      </c>
      <c r="DP4" s="797">
        <f>IF(ISNUMBER(DN4)=FALSE,"",10^(DN4/10))</f>
        <v/>
      </c>
      <c r="DQ4" s="1574">
        <f>IF(AND(ISNUMBER(DO4),ISNUMBER(DP4)),IF(DO4/DP4&gt;1,ROUND((DO4)/DP4,3),1),1)</f>
        <v/>
      </c>
      <c r="DR4" s="1541"/>
      <c r="DS4" s="1541"/>
      <c r="DT4" s="1541"/>
      <c r="DU4" s="1541"/>
      <c r="DV4" s="1541"/>
      <c r="DW4" s="1541"/>
      <c r="DX4" s="1541"/>
      <c r="DY4" s="1541"/>
      <c r="DZ4" s="1541"/>
      <c r="EA4" s="1541"/>
      <c r="EB4" s="1541"/>
      <c r="EC4" s="1541"/>
      <c r="ED4" s="1541"/>
      <c r="EE4" s="1541"/>
      <c r="EF4" s="1541"/>
      <c r="EG4" s="1541"/>
      <c r="EH4" s="1541"/>
      <c r="EI4" s="1541"/>
      <c r="EJ4" s="1541"/>
      <c r="EK4" s="1541"/>
      <c r="EL4" s="1541"/>
      <c r="EM4" s="1541"/>
      <c r="EN4" s="1541"/>
      <c r="EO4" s="1541"/>
      <c r="EP4" s="1541"/>
      <c r="EQ4" s="1541"/>
      <c r="ER4" s="1541"/>
      <c r="ES4" s="1541"/>
      <c r="ET4" s="1541"/>
      <c r="EU4" s="1541"/>
      <c r="EV4" s="1541"/>
      <c r="EW4" s="36"/>
    </row>
    <row r="5" customFormat="1" ht="12.75" s="12" x14ac:dyDescent="0.2">
      <c r="A5" s="1557"/>
      <c r="B5" s="1557"/>
      <c r="C5"/>
      <c r="D5" s="1486"/>
      <c r="E5" s="1486"/>
      <c r="F5" s="672" t="inlineStr">
        <is>
          <t>5.1</t>
        </is>
      </c>
      <c r="G5" s="1497"/>
      <c r="H5" s="130">
        <f>BV5</f>
        <v/>
      </c>
      <c r="I5" s="130">
        <f>BW5</f>
        <v/>
      </c>
      <c r="J5" s="1299" t="inlineStr">
        <is>
          <t>GSM</t>
        </is>
      </c>
      <c r="K5" s="1299" t="inlineStr">
        <is>
          <t>900</t>
        </is>
      </c>
      <c r="L5" s="115"/>
      <c r="M5" s="130"/>
      <c r="N5" s="119"/>
      <c r="O5" s="131"/>
      <c r="P5" s="6597"/>
      <c r="Q5" s="131"/>
      <c r="R5" s="131"/>
      <c r="S5" s="130"/>
      <c r="T5" s="130">
        <v>37</v>
      </c>
      <c r="U5" s="130">
        <v>897.4</v>
      </c>
      <c r="V5" s="119"/>
      <c r="W5" s="1305"/>
      <c r="X5" s="119"/>
      <c r="Y5" s="119"/>
      <c r="Z5" s="119"/>
      <c r="AA5" s="115"/>
      <c r="AB5" s="115"/>
      <c r="AC5" s="1300">
        <f>IF(OR(BX5="Close to Ear",BX5="Close to Head"),"Head",IF(BX5="Extremity","Extremity","Body"))</f>
        <v/>
      </c>
      <c r="AD5" s="1301">
        <f>CA5</f>
        <v/>
      </c>
      <c r="AE5" s="1299">
        <f>CB5</f>
        <v/>
      </c>
      <c r="AF5" s="115"/>
      <c r="AG5" s="1302">
        <f>IF(OR(AZ5="",BA5=""),"N/A",IF(DC5="Pass","P","F"))</f>
        <v/>
      </c>
      <c r="AH5" s="129"/>
      <c r="AI5" s="129"/>
      <c r="AJ5" s="129"/>
      <c r="AK5" s="119"/>
      <c r="AL5" s="115"/>
      <c r="AM5" s="119"/>
      <c r="AN5" s="119"/>
      <c r="AO5" s="692"/>
      <c r="AP5" s="692"/>
      <c r="AQ5" s="692"/>
      <c r="AR5" s="692"/>
      <c r="AS5" s="692"/>
      <c r="AT5" s="1303">
        <f>IF(AC5="Extremity",IF(CG5="","",CG5),"")</f>
        <v/>
      </c>
      <c r="AU5" s="1303">
        <f>IF(AC5="Extremity",IF(CH5="","",CH5),"")</f>
        <v/>
      </c>
      <c r="AV5" s="1304">
        <f>IF(AC5="Extremity","",IF(CE5="","",CE5))</f>
        <v/>
      </c>
      <c r="AW5" s="1304">
        <f>IF(AD5="Extremity","",IF(CF5="","",CF5))</f>
        <v/>
      </c>
      <c r="AX5" s="1305">
        <f>DL5</f>
        <v/>
      </c>
      <c r="AY5" s="1305">
        <f>DQ5</f>
        <v/>
      </c>
      <c r="AZ5" s="3377">
        <f>IF(AC5="Extremity",IF(DA5="","",DA5),"")</f>
        <v/>
      </c>
      <c r="BA5" s="3378">
        <f>IF(AC5="Extremity","",IF(CT5="","",CT5))</f>
        <v/>
      </c>
      <c r="BB5" s="1305">
        <f>IF(AC5="Extremity",IF(DB5="","",DB5),"")</f>
        <v/>
      </c>
      <c r="BC5" s="1304">
        <f>IF(AC5="Extremity","",IF(CZ5="","",CZ5))</f>
        <v/>
      </c>
      <c r="BD5" s="1305">
        <f>DD5</f>
        <v/>
      </c>
      <c r="BE5" s="132">
        <f>DE5</f>
        <v/>
      </c>
      <c r="BF5" s="133">
        <f>DF5*60</f>
        <v/>
      </c>
      <c r="BG5" s="121">
        <f>BE5</f>
        <v/>
      </c>
      <c r="BH5" s="133">
        <f>DG5*60</f>
        <v/>
      </c>
      <c r="BI5" s="133">
        <f>DH5</f>
        <v/>
      </c>
      <c r="BJ5" s="117"/>
      <c r="BK5" s="120">
        <f>Overview!$E$7</f>
        <v/>
      </c>
      <c r="BL5" s="117"/>
      <c r="BM5" s="834">
        <f>DI5</f>
        <v/>
      </c>
      <c r="BN5" s="812">
        <f>Overview!$P$153</f>
        <v/>
      </c>
      <c r="BO5" s="117"/>
      <c r="BP5" s="117"/>
      <c r="BQ5" s="115"/>
      <c r="BR5" s="1478"/>
      <c r="BS5" s="1557"/>
      <c r="BT5" s="1783" t="inlineStr">
        <is>
          <t>GSM</t>
        </is>
      </c>
      <c r="BU5" s="1783" t="inlineStr">
        <is>
          <t>900</t>
        </is>
      </c>
      <c r="BV5" s="400">
        <f>Overview!$H$28</f>
        <v/>
      </c>
      <c r="BW5" s="1784"/>
      <c r="BX5" s="1783" t="inlineStr">
        <is>
          <t>Close to ear</t>
        </is>
      </c>
      <c r="BY5" s="1785"/>
      <c r="BZ5" s="1785"/>
      <c r="CA5" s="1786" t="inlineStr">
        <is>
          <t>Right Cheek</t>
        </is>
      </c>
      <c r="CB5" s="200">
        <v>0</v>
      </c>
      <c r="CC5" s="1064">
        <f>IF(COUNT('Conducted 2G-3G'!$AH$3:$AH$5)=0,37,INDEX('Conducted 2G-3G'!$T$3:$T$5,MATCH(MAX('Conducted 2G-3G'!$AH$3:$AH$5),'Conducted 2G-3G'!$AH$3:$AH$5,0)))</f>
        <v>37</v>
      </c>
      <c r="CD5" s="1065">
        <f>IF(COUNT('Conducted 2G-3G'!$AH$3:$AH$5)=0,897.4,INDEX('Conducted 2G-3G'!$U$3:$U$5,MATCH(MAX('Conducted 2G-3G'!$AH$3:$AH$5),'Conducted 2G-3G'!$AH$3:$AH$5,0)))</f>
        <v>897.4</v>
      </c>
      <c r="CE5" s="7234"/>
      <c r="CF5" s="7234"/>
      <c r="CG5" s="6706"/>
      <c r="CH5" s="6706"/>
      <c r="CI5" s="224">
        <f>BY5</f>
        <v/>
      </c>
      <c r="CJ5" s="237">
        <f>BZ5</f>
        <v/>
      </c>
      <c r="CK5" s="223">
        <f>CA5</f>
        <v/>
      </c>
      <c r="CL5" s="237">
        <f>CC5</f>
        <v/>
      </c>
      <c r="CM5" s="237">
        <f>CD5</f>
        <v/>
      </c>
      <c r="CN5" s="1523"/>
      <c r="CO5" s="1579"/>
      <c r="CP5" s="7214">
        <f>IF(CF5=""," ",IF(ABS(CE5-CF5)&lt;=0.1,"Valid","Not valid"))</f>
        <v/>
      </c>
      <c r="CQ5" s="1674">
        <f> IF(CE5="","",IF(AND(CE5&lt;&gt;"",CF5=""),IF(CE5&gt;=0.8,"Medir+Sig Max","No"),IF(CF5&lt;&gt;"",IF(CF5&gt;=0.8,"Medir+Sig Max","No"),"")))</f>
        <v/>
      </c>
      <c r="CR5" s="6927">
        <f>IF(UPPER($CQ$1)="X",IF(CF5=""," ",IF((ABS(CE5)&lt;5)*AND(ABS(CF5)&lt;5)*AND(ABS(CT5)&lt;5),"Solo si es max","Medir")),IF(CF5=""," ",IF((ABS(CE5)&lt;1)*AND(ABS(CF5)&lt;1)*AND(ABS(CT5)&lt;1),"Solo si es max","Medir")))</f>
        <v/>
      </c>
      <c r="CS5" s="1674"/>
      <c r="CT5" s="220">
        <f>IF(CO5="",IF(AND(CE5="",CF5=""),"",IF(CF5="",IF(DQ5&gt;1,ROUND(DQ5*CE5,3),CE5),IF(DQ5&gt;1,ROUND(DQ5*CF5,3),CF5))),IF(AND(CE5="",CF5=""),"",IF(CF5="",IF(DQ5&gt;1,ROUND(DQ5*CE5*(1/(CO5)),3),CE5*(1/(CO5))),IF(DQ5&gt;1,ROUND(DQ5*CF5*(1/(CO5)),3),CF5*(1/(CO5))))))</f>
        <v/>
      </c>
      <c r="CU5" s="224">
        <f>BY5</f>
        <v/>
      </c>
      <c r="CV5" s="237">
        <f>BZ5</f>
        <v/>
      </c>
      <c r="CW5" s="237">
        <f>CA5</f>
        <v/>
      </c>
      <c r="CX5" s="237">
        <f>CC5</f>
        <v/>
      </c>
      <c r="CY5" s="237">
        <f>CD5</f>
        <v/>
      </c>
      <c r="CZ5" s="220">
        <f>IF(COUNTIF(Overview!K12:K14,TRUE)&gt;0,1.6,IF(COUNTIF(Overview!L12:L14,TRUE)&gt;0,8,0))</f>
        <v/>
      </c>
      <c r="DA5" s="1788"/>
      <c r="DB5" s="7483"/>
      <c r="DC5" s="844">
        <f>IF(CT5="","",IF(CT5&gt;CZ5,"Fail","Pass"))</f>
        <v/>
      </c>
      <c r="DD5" s="845">
        <f>IF(
CT5=MAX(CT3:CT8),
IF(
COUNTIF(CT3:CT8,CT5)&gt;1,
IF(CF5=MAX.SI.CONJUNTO(CF3:CF8,CT3:CT8,CT5),1,""),
1
),
"")</f>
        <v/>
      </c>
      <c r="DE5" s="1565">
        <f>MyTimestamp(DC5)</f>
        <v/>
      </c>
      <c r="DF5" s="1531">
        <f>IF(COUNT(CE5:CH5)=1,15,IF(COUNT(CE5:CH5)=0,0,30))</f>
        <v/>
      </c>
      <c r="DG5" s="1532">
        <f>IF(DF5=0,0,2)</f>
        <v/>
      </c>
      <c r="DH5" s="859"/>
      <c r="DI5" s="859"/>
      <c r="DJ5" s="1569"/>
      <c r="DK5" s="1789"/>
      <c r="DL5" s="1574">
        <f>10^(CN5/20)*100-100</f>
        <v/>
      </c>
      <c r="DM5" s="767">
        <f>IF('Tune-Up'!H12="","",'Tune-Up'!H12)</f>
        <v/>
      </c>
      <c r="DN5" s="1066"/>
      <c r="DO5" s="797">
        <f>IF(DM5="","",10^(DM5/10))</f>
        <v/>
      </c>
      <c r="DP5" s="797">
        <f>IF(ISNUMBER(DN5)=FALSE,"",10^(DN5/10))</f>
        <v/>
      </c>
      <c r="DQ5" s="1574">
        <f>IF(AND(ISNUMBER(DO5),ISNUMBER(DP5)),IF(DO5/DP5&gt;1,ROUND((DO5)/DP5,3),1),1)</f>
        <v/>
      </c>
      <c r="DR5" s="1557"/>
      <c r="DS5" s="1557"/>
      <c r="DT5" s="1557"/>
      <c r="DU5" s="1557"/>
      <c r="DV5" s="1557"/>
      <c r="DW5" s="1557"/>
      <c r="DX5" s="1557"/>
      <c r="DY5" s="1557"/>
      <c r="DZ5" s="1557"/>
      <c r="EA5" s="1557"/>
      <c r="EB5" s="1557"/>
      <c r="EC5" s="1557"/>
      <c r="ED5" s="1557"/>
      <c r="EE5" s="1557"/>
      <c r="EF5" s="1557"/>
      <c r="EG5" s="1557"/>
      <c r="EH5" s="1557"/>
      <c r="EI5" s="1557"/>
      <c r="EJ5" s="1557"/>
      <c r="EK5" s="1557"/>
      <c r="EL5" s="1557"/>
      <c r="EM5" s="1557"/>
      <c r="EN5" s="1557"/>
      <c r="EO5" s="1557"/>
      <c r="EP5" s="1557"/>
      <c r="EQ5" s="1557"/>
      <c r="ER5" s="1557"/>
      <c r="ES5" s="1557"/>
      <c r="ET5" s="1557"/>
      <c r="EU5" s="1557"/>
      <c r="EV5" s="1557"/>
      <c r="EW5" s="36"/>
    </row>
    <row r="6" ht="12.75" x14ac:dyDescent="0.2">
      <c r="A6" s="1541"/>
      <c r="B6" s="1541"/>
      <c r="C6"/>
      <c r="D6" s="1486"/>
      <c r="E6" s="1486"/>
      <c r="F6" s="672" t="inlineStr">
        <is>
          <t>5.1</t>
        </is>
      </c>
      <c r="G6" s="1497"/>
      <c r="H6" s="130">
        <f>BV6</f>
        <v/>
      </c>
      <c r="I6" s="130">
        <f>BW6</f>
        <v/>
      </c>
      <c r="J6" s="1299" t="inlineStr">
        <is>
          <t>GSM</t>
        </is>
      </c>
      <c r="K6" s="1299" t="inlineStr">
        <is>
          <t>900</t>
        </is>
      </c>
      <c r="L6" s="115"/>
      <c r="M6" s="130"/>
      <c r="N6" s="119"/>
      <c r="O6" s="131"/>
      <c r="P6" s="6597"/>
      <c r="Q6" s="131"/>
      <c r="R6" s="131"/>
      <c r="S6" s="130"/>
      <c r="T6" s="130">
        <v>37</v>
      </c>
      <c r="U6" s="130">
        <v>897.4</v>
      </c>
      <c r="V6" s="119"/>
      <c r="W6" s="1305"/>
      <c r="X6" s="119"/>
      <c r="Y6" s="119"/>
      <c r="Z6" s="119"/>
      <c r="AA6" s="115"/>
      <c r="AB6" s="115"/>
      <c r="AC6" s="1300">
        <f>IF(OR(BX6="Close to Ear",BX6="Close to Head"),"Head",IF(BX6="Extremity","Extremity","Body"))</f>
        <v/>
      </c>
      <c r="AD6" s="1301">
        <f>CA6</f>
        <v/>
      </c>
      <c r="AE6" s="1299">
        <f>CB6</f>
        <v/>
      </c>
      <c r="AF6" s="115"/>
      <c r="AG6" s="1302">
        <f>IF(OR(AZ6="",BA6=""),"N/A",IF(DC6="Pass","P","F"))</f>
        <v/>
      </c>
      <c r="AH6" s="129"/>
      <c r="AI6" s="129"/>
      <c r="AJ6" s="129"/>
      <c r="AK6" s="119"/>
      <c r="AL6" s="115"/>
      <c r="AM6" s="119"/>
      <c r="AN6" s="119"/>
      <c r="AO6" s="692"/>
      <c r="AP6" s="692"/>
      <c r="AQ6" s="692"/>
      <c r="AR6" s="692"/>
      <c r="AS6" s="692"/>
      <c r="AT6" s="1303">
        <f>IF(AC6="Extremity",IF(CG6="","",CG6),"")</f>
        <v/>
      </c>
      <c r="AU6" s="1303">
        <f>IF(AC6="Extremity",IF(CH6="","",CH6),"")</f>
        <v/>
      </c>
      <c r="AV6" s="1304">
        <f>IF(AC6="Extremity","",IF(CE6="","",CE6))</f>
        <v/>
      </c>
      <c r="AW6" s="1304">
        <f>IF(AD6="Extremity","",IF(CF6="","",CF6))</f>
        <v/>
      </c>
      <c r="AX6" s="1305">
        <f>DL6</f>
        <v/>
      </c>
      <c r="AY6" s="1305">
        <f>DQ6</f>
        <v/>
      </c>
      <c r="AZ6" s="3377">
        <f>IF(AC6="Extremity",IF(DA6="","",DA6),"")</f>
        <v/>
      </c>
      <c r="BA6" s="3378">
        <f>IF(AC6="Extremity","",IF(CT6="","",CT6))</f>
        <v/>
      </c>
      <c r="BB6" s="1305">
        <f>IF(AC6="Extremity",IF(DB6="","",DB6),"")</f>
        <v/>
      </c>
      <c r="BC6" s="1304">
        <f>IF(AC6="Extremity","",IF(CZ6="","",CZ6))</f>
        <v/>
      </c>
      <c r="BD6" s="1305">
        <f>DD6</f>
        <v/>
      </c>
      <c r="BE6" s="132">
        <f>DE6</f>
        <v/>
      </c>
      <c r="BF6" s="133">
        <f>DF6*60</f>
        <v/>
      </c>
      <c r="BG6" s="121">
        <f>BE6</f>
        <v/>
      </c>
      <c r="BH6" s="133">
        <f>DG6*60</f>
        <v/>
      </c>
      <c r="BI6" s="133">
        <f>DH6</f>
        <v/>
      </c>
      <c r="BJ6" s="117"/>
      <c r="BK6" s="120">
        <f>Overview!$E$7</f>
        <v/>
      </c>
      <c r="BL6" s="117"/>
      <c r="BM6" s="834">
        <f>DI6</f>
        <v/>
      </c>
      <c r="BN6" s="812">
        <f>Overview!$P$153</f>
        <v/>
      </c>
      <c r="BO6" s="117"/>
      <c r="BP6" s="117"/>
      <c r="BQ6" s="115"/>
      <c r="BR6" s="1478"/>
      <c r="BS6" s="1541"/>
      <c r="BT6" s="1791" t="inlineStr">
        <is>
          <t>GSM</t>
        </is>
      </c>
      <c r="BU6" s="1791" t="inlineStr">
        <is>
          <t>900</t>
        </is>
      </c>
      <c r="BV6" s="403">
        <f>Overview!$H$28</f>
        <v/>
      </c>
      <c r="BW6" s="1784"/>
      <c r="BX6" s="1791" t="inlineStr">
        <is>
          <t>Close to ear</t>
        </is>
      </c>
      <c r="BY6" s="1785"/>
      <c r="BZ6" s="1785"/>
      <c r="CA6" s="1786" t="inlineStr">
        <is>
          <t>Right Tilt</t>
        </is>
      </c>
      <c r="CB6" s="200">
        <v>0</v>
      </c>
      <c r="CC6" s="1063">
        <f>IF(COUNT('Conducted 2G-3G'!$AH$3:$AH$5)=0,37,INDEX('Conducted 2G-3G'!$T$3:$T$5,MATCH(MAX('Conducted 2G-3G'!$AH$3:$AH$5),'Conducted 2G-3G'!$AH$3:$AH$5,0)))</f>
        <v>37</v>
      </c>
      <c r="CD6" s="818">
        <f>IF(COUNT('Conducted 2G-3G'!$AH$3:$AH$5)=0,897.4,INDEX('Conducted 2G-3G'!$U$3:$U$5,MATCH(MAX('Conducted 2G-3G'!$AH$3:$AH$5),'Conducted 2G-3G'!$AH$3:$AH$5,0)))</f>
        <v>897.4</v>
      </c>
      <c r="CE6" s="7234"/>
      <c r="CF6" s="7234"/>
      <c r="CG6" s="6706"/>
      <c r="CH6" s="6706"/>
      <c r="CI6" s="224">
        <f>BY6</f>
        <v/>
      </c>
      <c r="CJ6" s="237">
        <f>BZ6</f>
        <v/>
      </c>
      <c r="CK6" s="223">
        <f>CA6</f>
        <v/>
      </c>
      <c r="CL6" s="237">
        <f>CC6</f>
        <v/>
      </c>
      <c r="CM6" s="237">
        <f>CD6</f>
        <v/>
      </c>
      <c r="CN6" s="1523"/>
      <c r="CO6" s="1579"/>
      <c r="CP6" s="7214">
        <f>IF(CF6=""," ",IF(ABS(CE6-CF6)&lt;=0.1,"Valid","Not valid"))</f>
        <v/>
      </c>
      <c r="CQ6" s="1674">
        <f> IF(CE6="","",IF(AND(CE6&lt;&gt;"",CF6=""),IF(CE6&gt;=0.8,"Medir+Sig Max","No"),IF(CF6&lt;&gt;"",IF(CF6&gt;=0.8,"Medir+Sig Max","No"),"")))</f>
        <v/>
      </c>
      <c r="CR6" s="6927">
        <f>IF(UPPER($CQ$1)="X",IF(CF6=""," ",IF((ABS(CE6)&lt;5)*AND(ABS(CF6)&lt;5)*AND(ABS(CT6)&lt;5),"Solo si es max","Medir")),IF(CF6=""," ",IF((ABS(CE6)&lt;1)*AND(ABS(CF6)&lt;1)*AND(ABS(CT6)&lt;1),"Solo si es max","Medir")))</f>
        <v/>
      </c>
      <c r="CS6" s="1674"/>
      <c r="CT6" s="220">
        <f>IF(CO6="",IF(AND(CE6="",CF6=""),"",IF(CF6="",IF(DQ6&gt;1,ROUND(DQ6*CE6,3),CE6),IF(DQ6&gt;1,ROUND(DQ6*CF6,3),CF6))),IF(AND(CE6="",CF6=""),"",IF(CF6="",IF(DQ6&gt;1,ROUND(DQ6*CE6*(1/(CO6)),3),CE6*(1/(CO6))),IF(DQ6&gt;1,ROUND(DQ6*CF6*(1/(CO6)),3),CF6*(1/(CO6))))))</f>
        <v/>
      </c>
      <c r="CU6" s="224">
        <f>BY6</f>
        <v/>
      </c>
      <c r="CV6" s="237">
        <f>BZ6</f>
        <v/>
      </c>
      <c r="CW6" s="237">
        <f>CA6</f>
        <v/>
      </c>
      <c r="CX6" s="237">
        <f>CC6</f>
        <v/>
      </c>
      <c r="CY6" s="237">
        <f>CD6</f>
        <v/>
      </c>
      <c r="CZ6" s="220">
        <f>IF(COUNTIF(Overview!K12:K14,TRUE)&gt;0,1.6,IF(COUNTIF(Overview!L12:L14,TRUE)&gt;0,8,0))</f>
        <v/>
      </c>
      <c r="DA6" s="1788"/>
      <c r="DB6" s="7483"/>
      <c r="DC6" s="844">
        <f>IF(CT6="","",IF(CT6&gt;CZ6,"Fail","Pass"))</f>
        <v/>
      </c>
      <c r="DD6" s="845">
        <f>IF(
CT6=MAX(CT3:CT8),
IF(
COUNTIF(CT3:CT8,CT6)&gt;1,
IF(CF6=MAX.SI.CONJUNTO(CF3:CF8,CT3:CT8,CT6),1,""),
1
),
"")</f>
        <v/>
      </c>
      <c r="DE6" s="1565">
        <f>MyTimestamp(DC6)</f>
        <v/>
      </c>
      <c r="DF6" s="1531">
        <f>IF(COUNT(CE6:CH6)=1,15,IF(COUNT(CE6:CH6)=0,0,30))</f>
        <v/>
      </c>
      <c r="DG6" s="1532">
        <f>IF(DF6=0,0,2)</f>
        <v/>
      </c>
      <c r="DH6" s="859"/>
      <c r="DI6" s="859"/>
      <c r="DJ6" s="1569"/>
      <c r="DK6" s="1789"/>
      <c r="DL6" s="1574">
        <f>10^(CN6/20)*100-100</f>
        <v/>
      </c>
      <c r="DM6" s="767">
        <f>IF('Tune-Up'!H12="","",'Tune-Up'!H12)</f>
        <v/>
      </c>
      <c r="DN6" s="797"/>
      <c r="DO6" s="797">
        <f>IF(DM6="","",10^(DM6/10))</f>
        <v/>
      </c>
      <c r="DP6" s="797">
        <f>IF(ISNUMBER(DN6)=FALSE,"",10^(DN6/10))</f>
        <v/>
      </c>
      <c r="DQ6" s="1574">
        <f>IF(AND(ISNUMBER(DO6),ISNUMBER(DP6)),IF(DO6/DP6&gt;1,ROUND((DO6)/DP6,3),1),1)</f>
        <v/>
      </c>
      <c r="DR6" s="1541"/>
      <c r="DS6" s="1541"/>
      <c r="DT6" s="1541"/>
      <c r="DU6" s="1541"/>
      <c r="DV6" s="1541"/>
      <c r="DW6" s="1541"/>
      <c r="DX6" s="1541"/>
      <c r="DY6" s="1541"/>
      <c r="DZ6" s="1541"/>
      <c r="EA6" s="1541"/>
      <c r="EB6" s="1541"/>
      <c r="EC6" s="1541"/>
      <c r="ED6" s="1541"/>
      <c r="EE6" s="1541"/>
      <c r="EF6" s="1541"/>
      <c r="EG6" s="1541"/>
      <c r="EH6" s="1541"/>
      <c r="EI6" s="1541"/>
      <c r="EJ6" s="1541"/>
      <c r="EK6" s="1541"/>
      <c r="EL6" s="1541"/>
      <c r="EM6" s="1541"/>
      <c r="EN6" s="1541"/>
      <c r="EO6" s="1541"/>
      <c r="EP6" s="1541"/>
      <c r="EQ6" s="1541"/>
      <c r="ER6" s="1541"/>
      <c r="ES6" s="1541"/>
      <c r="ET6" s="1541"/>
      <c r="EU6" s="1541"/>
      <c r="EV6" s="1541"/>
    </row>
    <row r="7" ht="12.75" x14ac:dyDescent="0.2">
      <c r="A7" s="1541"/>
      <c r="B7" s="1541"/>
      <c r="C7"/>
      <c r="D7" s="1486"/>
      <c r="E7" s="1486"/>
      <c r="F7" s="672" t="inlineStr">
        <is>
          <t>5.1</t>
        </is>
      </c>
      <c r="G7" s="1497"/>
      <c r="H7" s="130">
        <f>BV7</f>
        <v/>
      </c>
      <c r="I7" s="130">
        <f>BW7</f>
        <v/>
      </c>
      <c r="J7" s="1299" t="inlineStr">
        <is>
          <t>GSM</t>
        </is>
      </c>
      <c r="K7" s="1299" t="inlineStr">
        <is>
          <t>900</t>
        </is>
      </c>
      <c r="L7" s="115"/>
      <c r="M7" s="130"/>
      <c r="N7" s="119"/>
      <c r="O7" s="131"/>
      <c r="P7" s="6597"/>
      <c r="Q7" s="131"/>
      <c r="R7" s="131"/>
      <c r="S7" s="130"/>
      <c r="T7" s="130">
        <v>37</v>
      </c>
      <c r="U7" s="130">
        <v>897.4</v>
      </c>
      <c r="V7" s="119"/>
      <c r="W7" s="1305"/>
      <c r="X7" s="119"/>
      <c r="Y7" s="119"/>
      <c r="Z7" s="119"/>
      <c r="AA7" s="115"/>
      <c r="AB7" s="115"/>
      <c r="AC7" s="1300">
        <f>IF(OR(BX7="Close to Ear",BX7="Close to Head"),"Head",IF(BX7="Extremity","Extremity","Body"))</f>
        <v/>
      </c>
      <c r="AD7" s="1301">
        <f>CA7</f>
        <v/>
      </c>
      <c r="AE7" s="1299">
        <f>CB7</f>
        <v/>
      </c>
      <c r="AF7" s="115"/>
      <c r="AG7" s="1302">
        <f>IF(OR(AZ7="",BA7=""),"N/A",IF(DC7="Pass","P","F"))</f>
        <v/>
      </c>
      <c r="AH7" s="129"/>
      <c r="AI7" s="129"/>
      <c r="AJ7" s="129"/>
      <c r="AK7" s="119"/>
      <c r="AL7" s="115"/>
      <c r="AM7" s="119"/>
      <c r="AN7" s="119"/>
      <c r="AO7" s="692"/>
      <c r="AP7" s="692"/>
      <c r="AQ7" s="692"/>
      <c r="AR7" s="692"/>
      <c r="AS7" s="692"/>
      <c r="AT7" s="1303">
        <f>IF(AC7="Extremity",IF(CG7="","",CG7),"")</f>
        <v/>
      </c>
      <c r="AU7" s="1303">
        <f>IF(AC7="Extremity",IF(CH7="","",CH7),"")</f>
        <v/>
      </c>
      <c r="AV7" s="1304">
        <f>IF(AC7="Extremity","",IF(CE7="","",CE7))</f>
        <v/>
      </c>
      <c r="AW7" s="1304">
        <f>IF(AD7="Extremity","",IF(CF7="","",CF7))</f>
        <v/>
      </c>
      <c r="AX7" s="1305">
        <f>DL7</f>
        <v/>
      </c>
      <c r="AY7" s="1305">
        <f>DQ7</f>
        <v/>
      </c>
      <c r="AZ7" s="3377">
        <f>IF(AC7="Extremity",IF(DA7="","",DA7),"")</f>
        <v/>
      </c>
      <c r="BA7" s="3378">
        <f>IF(AC7="Extremity","",IF(CT7="","",CT7))</f>
        <v/>
      </c>
      <c r="BB7" s="1305">
        <f>IF(AC7="Extremity",IF(DB7="","",DB7),"")</f>
        <v/>
      </c>
      <c r="BC7" s="1304">
        <f>IF(AC7="Extremity","",IF(CZ7="","",CZ7))</f>
        <v/>
      </c>
      <c r="BD7" s="1305">
        <f>DD7</f>
        <v/>
      </c>
      <c r="BE7" s="132">
        <f>DE7</f>
        <v/>
      </c>
      <c r="BF7" s="133">
        <f>DF7*60</f>
        <v/>
      </c>
      <c r="BG7" s="121">
        <f>BE7</f>
        <v/>
      </c>
      <c r="BH7" s="133">
        <f>DG7*60</f>
        <v/>
      </c>
      <c r="BI7" s="133">
        <f>DH7</f>
        <v/>
      </c>
      <c r="BJ7" s="117"/>
      <c r="BK7" s="120">
        <f>Overview!$E$7</f>
        <v/>
      </c>
      <c r="BL7" s="117"/>
      <c r="BM7" s="834">
        <f>DI7</f>
        <v/>
      </c>
      <c r="BN7" s="812">
        <f>Overview!$P$153</f>
        <v/>
      </c>
      <c r="BO7" s="117"/>
      <c r="BP7" s="117"/>
      <c r="BQ7" s="115"/>
      <c r="BR7" s="1478"/>
      <c r="BS7" s="1541"/>
      <c r="BT7" s="1783" t="inlineStr">
        <is>
          <t>GSM</t>
        </is>
      </c>
      <c r="BU7" s="1783" t="inlineStr">
        <is>
          <t>900</t>
        </is>
      </c>
      <c r="BV7" s="400">
        <f>Overview!$H$28</f>
        <v/>
      </c>
      <c r="BW7" s="1784"/>
      <c r="BX7" s="1783" t="inlineStr">
        <is>
          <t>Close to ear</t>
        </is>
      </c>
      <c r="BY7" s="1785"/>
      <c r="BZ7" s="1785"/>
      <c r="CA7" s="869" t="str">
        <f>IF(COUNT(CF3:CF6)=0,IF(COUNT(CE3:CE6)=0,"TBD",VLOOKUP(MAX(CE3:CE6),CE3:CK6,7,FALSE)),VLOOKUP(MAX(CF3:CF6),CF3:CK6,6,FALSE))</f>
        <v>TBD</v>
      </c>
      <c r="CB7" s="200">
        <v>0</v>
      </c>
      <c r="CC7" s="1067">
        <f>IF(COUNT('Conducted 2G-3G'!$AH$3:$AH$5)=0,37,INDEX('Conducted 2G-3G'!$T$3:$T$5,MATCH(MAX('Conducted 2G-3G'!$AH$3:$AH$5),'Conducted 2G-3G'!$AH$3:$AH$5,0)))</f>
        <v>37</v>
      </c>
      <c r="CD7" s="869">
        <f>IF(COUNT('Conducted 2G-3G'!$AH$3:$AH$5)=0,897.4,INDEX('Conducted 2G-3G'!$U$3:$U$5,MATCH(MAX('Conducted 2G-3G'!$AH$3:$AH$5),'Conducted 2G-3G'!$AH$3:$AH$5,0)))</f>
        <v>897.4</v>
      </c>
      <c r="CE7" s="7234"/>
      <c r="CF7" s="7234"/>
      <c r="CG7" s="6706"/>
      <c r="CH7" s="6706"/>
      <c r="CI7" s="224">
        <f>BY7</f>
        <v/>
      </c>
      <c r="CJ7" s="237">
        <f>BZ7</f>
        <v/>
      </c>
      <c r="CK7" s="223">
        <f>CA7</f>
        <v/>
      </c>
      <c r="CL7" s="237">
        <f>CC7</f>
        <v/>
      </c>
      <c r="CM7" s="237">
        <f>CD7</f>
        <v/>
      </c>
      <c r="CN7" s="1523"/>
      <c r="CO7" s="1579"/>
      <c r="CP7" s="7214">
        <f>IF(CF7=""," ",IF(ABS(CE7-CF7)&lt;=0.1,"Valid","Not valid"))</f>
        <v/>
      </c>
      <c r="CQ7" s="1674">
        <f> IF(CE7="","",IF(AND(CE7&lt;&gt;"",CF7=""),IF(CE7&gt;=0.8,"Medir+Sig Max","No"),IF(CF7&lt;&gt;"",IF(CF7&gt;=0.8,"Medir+Sig Max","No"),"")))</f>
        <v/>
      </c>
      <c r="CR7" s="6927">
        <f>IF(UPPER($CQ$1)="X",IF(CF7=""," ",IF((ABS(CE7)&lt;5)*AND(ABS(CF7)&lt;5)*AND(ABS(CT7)&lt;5),"Solo si es max","Medir")),IF(CF7=""," ",IF((ABS(CE7)&lt;1)*AND(ABS(CF7)&lt;1)*AND(ABS(CT7)&lt;1),"Solo si es max","Medir")))</f>
        <v/>
      </c>
      <c r="CS7" s="1674"/>
      <c r="CT7" s="220">
        <f>IF(CO7="",IF(AND(CE7="",CF7=""),"",IF(CF7="",IF(DQ7&gt;1,ROUND(DQ7*CE7,3),CE7),IF(DQ7&gt;1,ROUND(DQ7*CF7,3),CF7))),IF(AND(CE7="",CF7=""),"",IF(CF7="",IF(DQ7&gt;1,ROUND(DQ7*CE7*(1/(CO7)),3),CE7*(1/(CO7))),IF(DQ7&gt;1,ROUND(DQ7*CF7*(1/(CO7)),3),CF7*(1/(CO7))))))</f>
        <v/>
      </c>
      <c r="CU7" s="224">
        <f>BY7</f>
        <v/>
      </c>
      <c r="CV7" s="237">
        <f>BZ7</f>
        <v/>
      </c>
      <c r="CW7" s="237">
        <f>CA7</f>
        <v/>
      </c>
      <c r="CX7" s="237">
        <f>CC7</f>
        <v/>
      </c>
      <c r="CY7" s="237">
        <f>CD7</f>
        <v/>
      </c>
      <c r="CZ7" s="220">
        <f>IF(COUNTIF(Overview!K12:K14,TRUE)&gt;0,1.6,IF(COUNTIF(Overview!L12:L14,TRUE)&gt;0,8,0))</f>
        <v/>
      </c>
      <c r="DA7" s="1788"/>
      <c r="DB7" s="7483"/>
      <c r="DC7" s="844">
        <f>IF(CT7="","",IF(CT7&gt;CZ7,"Fail","Pass"))</f>
        <v/>
      </c>
      <c r="DD7" s="845">
        <f>IF(
CT7=MAX(CT3:CT8),
IF(
COUNTIF(CT3:CT8,CT7)&gt;1,
IF(CF7=MAX.SI.CONJUNTO(CF3:CF8,CT3:CT8,CT7),1,""),
1
),
"")</f>
        <v/>
      </c>
      <c r="DE7" s="1565">
        <f>MyTimestamp(DC7)</f>
        <v/>
      </c>
      <c r="DF7" s="1531">
        <f>IF(COUNT(CE7:CH7)=1,15,IF(COUNT(CE7:CH7)=0,0,30))</f>
        <v/>
      </c>
      <c r="DG7" s="1532">
        <f>IF(DF7=0,0,2)</f>
        <v/>
      </c>
      <c r="DH7" s="859"/>
      <c r="DI7" s="859"/>
      <c r="DJ7" s="1569"/>
      <c r="DK7" s="1789"/>
      <c r="DL7" s="1574">
        <f>10^(CN7/20)*100-100</f>
        <v/>
      </c>
      <c r="DM7" s="767">
        <f>IF('Tune-Up'!H12="","",'Tune-Up'!H12)</f>
        <v/>
      </c>
      <c r="DN7" s="1068"/>
      <c r="DO7" s="797">
        <f>IF(DM7="","",10^(DM7/10))</f>
        <v/>
      </c>
      <c r="DP7" s="797">
        <f>IF(ISNUMBER(DN7)=FALSE,"",10^(DN7/10))</f>
        <v/>
      </c>
      <c r="DQ7" s="1574">
        <f>IF(AND(ISNUMBER(DO7),ISNUMBER(DP7)),IF(DO7/DP7&gt;1,ROUND((DO7)/DP7,3),1),1)</f>
        <v/>
      </c>
      <c r="DR7" s="1541"/>
      <c r="DS7" s="1541"/>
      <c r="DT7" s="1541"/>
      <c r="DU7" s="1541"/>
      <c r="DV7" s="1541"/>
      <c r="DW7" s="1541"/>
      <c r="DX7" s="1541"/>
      <c r="DY7" s="1541"/>
      <c r="DZ7" s="1541"/>
      <c r="EA7" s="1541"/>
      <c r="EB7" s="1541"/>
      <c r="EC7" s="1541"/>
      <c r="ED7" s="1541"/>
      <c r="EE7" s="1541"/>
      <c r="EF7" s="1541"/>
      <c r="EG7" s="1541"/>
      <c r="EH7" s="1541"/>
      <c r="EI7" s="1541"/>
      <c r="EJ7" s="1541"/>
      <c r="EK7" s="1541"/>
      <c r="EL7" s="1541"/>
      <c r="EM7" s="1541"/>
      <c r="EN7" s="1541"/>
      <c r="EO7" s="1541"/>
      <c r="EP7" s="1541"/>
      <c r="EQ7" s="1541"/>
      <c r="ER7" s="1541"/>
      <c r="ES7" s="1541"/>
      <c r="ET7" s="1541"/>
      <c r="EU7" s="1541"/>
      <c r="EV7" s="1541"/>
    </row>
    <row r="8" ht="12.75" x14ac:dyDescent="0.2">
      <c r="A8" s="1541"/>
      <c r="B8" s="1541"/>
      <c r="C8"/>
      <c r="D8" s="1486"/>
      <c r="E8" s="1486"/>
      <c r="F8" s="672" t="inlineStr">
        <is>
          <t>5.1</t>
        </is>
      </c>
      <c r="G8" s="1497"/>
      <c r="H8" s="130">
        <f>BV8</f>
        <v/>
      </c>
      <c r="I8" s="130">
        <f>BW8</f>
        <v/>
      </c>
      <c r="J8" s="1299" t="inlineStr">
        <is>
          <t>GSM</t>
        </is>
      </c>
      <c r="K8" s="1299" t="inlineStr">
        <is>
          <t>900</t>
        </is>
      </c>
      <c r="L8" s="115"/>
      <c r="M8" s="130"/>
      <c r="N8" s="119"/>
      <c r="O8" s="131"/>
      <c r="P8" s="6597"/>
      <c r="Q8" s="131"/>
      <c r="R8" s="131"/>
      <c r="S8" s="130"/>
      <c r="T8" s="130">
        <v>37</v>
      </c>
      <c r="U8" s="130">
        <v>897.4</v>
      </c>
      <c r="V8" s="119"/>
      <c r="W8" s="1305"/>
      <c r="X8" s="119"/>
      <c r="Y8" s="119"/>
      <c r="Z8" s="119"/>
      <c r="AA8" s="115"/>
      <c r="AB8" s="115"/>
      <c r="AC8" s="1300">
        <f>IF(OR(BX8="Close to Ear",BX8="Close to Head"),"Head",IF(BX8="Extremity","Extremity","Body"))</f>
        <v/>
      </c>
      <c r="AD8" s="1301">
        <f>CA8</f>
        <v/>
      </c>
      <c r="AE8" s="1299">
        <f>CB8</f>
        <v/>
      </c>
      <c r="AF8" s="115"/>
      <c r="AG8" s="1302">
        <f>IF(OR(AZ8="",BA8=""),"N/A",IF(DC8="Pass","P","F"))</f>
        <v/>
      </c>
      <c r="AH8" s="129"/>
      <c r="AI8" s="129"/>
      <c r="AJ8" s="129"/>
      <c r="AK8" s="119"/>
      <c r="AL8" s="115"/>
      <c r="AM8" s="119"/>
      <c r="AN8" s="119"/>
      <c r="AO8" s="692"/>
      <c r="AP8" s="692"/>
      <c r="AQ8" s="692"/>
      <c r="AR8" s="692"/>
      <c r="AS8" s="692"/>
      <c r="AT8" s="1303">
        <f>IF(AC8="Extremity",IF(CG8="","",CG8),"")</f>
        <v/>
      </c>
      <c r="AU8" s="1303">
        <f>IF(AC8="Extremity",IF(CH8="","",CH8),"")</f>
        <v/>
      </c>
      <c r="AV8" s="1304">
        <f>IF(AC8="Extremity","",IF(CE8="","",CE8))</f>
        <v/>
      </c>
      <c r="AW8" s="1304">
        <f>IF(AD8="Extremity","",IF(CF8="","",CF8))</f>
        <v/>
      </c>
      <c r="AX8" s="1305">
        <f>DL8</f>
        <v/>
      </c>
      <c r="AY8" s="1305">
        <f>DQ8</f>
        <v/>
      </c>
      <c r="AZ8" s="3377">
        <f>IF(AC8="Extremity",IF(DA8="","",DA8),"")</f>
        <v/>
      </c>
      <c r="BA8" s="3378">
        <f>IF(AC8="Extremity","",IF(CT8="","",CT8))</f>
        <v/>
      </c>
      <c r="BB8" s="1305">
        <f>IF(AC8="Extremity",IF(DB8="","",DB8),"")</f>
        <v/>
      </c>
      <c r="BC8" s="1304">
        <f>IF(AC8="Extremity","",IF(CZ8="","",CZ8))</f>
        <v/>
      </c>
      <c r="BD8" s="1305">
        <f>DD8</f>
        <v/>
      </c>
      <c r="BE8" s="132">
        <f>DE8</f>
        <v/>
      </c>
      <c r="BF8" s="133">
        <f>DF8*60</f>
        <v/>
      </c>
      <c r="BG8" s="121">
        <f>BE8</f>
        <v/>
      </c>
      <c r="BH8" s="133">
        <f>DG8*60</f>
        <v/>
      </c>
      <c r="BI8" s="133">
        <f>DH8</f>
        <v/>
      </c>
      <c r="BJ8" s="117"/>
      <c r="BK8" s="120">
        <f>Overview!$E$7</f>
        <v/>
      </c>
      <c r="BL8" s="117"/>
      <c r="BM8" s="834">
        <f>DI8</f>
        <v/>
      </c>
      <c r="BN8" s="812">
        <f>Overview!$P$153</f>
        <v/>
      </c>
      <c r="BO8" s="117"/>
      <c r="BP8" s="117"/>
      <c r="BQ8" s="115"/>
      <c r="BR8" s="1478"/>
      <c r="BS8" s="1541"/>
      <c r="BT8" s="1783" t="inlineStr">
        <is>
          <t>GSM</t>
        </is>
      </c>
      <c r="BU8" s="1783" t="inlineStr">
        <is>
          <t>900</t>
        </is>
      </c>
      <c r="BV8" s="400">
        <f>Overview!$H$28</f>
        <v/>
      </c>
      <c r="BW8" s="1784"/>
      <c r="BX8" s="1783" t="inlineStr">
        <is>
          <t>Close to ear</t>
        </is>
      </c>
      <c r="BY8" s="1785"/>
      <c r="BZ8" s="1785"/>
      <c r="CA8" s="1069" t="str">
        <f>CA7</f>
        <v>TBD</v>
      </c>
      <c r="CB8" s="201">
        <v>0</v>
      </c>
      <c r="CC8" s="1070">
        <f>IF(COUNT('Conducted 2G-3G'!$AH$3:$AH$5)=0,37,INDEX('Conducted 2G-3G'!$T$3:$T$5,MATCH(MAX('Conducted 2G-3G'!$AH$3:$AH$5),'Conducted 2G-3G'!$AH$3:$AH$5,0)))</f>
        <v>37</v>
      </c>
      <c r="CD8" s="1058">
        <f>IF(COUNT('Conducted 2G-3G'!$AH$3:$AH$5)=0,897.4,INDEX('Conducted 2G-3G'!$U$3:$U$5,MATCH(MAX('Conducted 2G-3G'!$AH$3:$AH$5),'Conducted 2G-3G'!$AH$3:$AH$5,0)))</f>
        <v>897.4</v>
      </c>
      <c r="CE8" s="7234"/>
      <c r="CF8" s="7234"/>
      <c r="CG8" s="6706"/>
      <c r="CH8" s="6706"/>
      <c r="CI8" s="224">
        <f>BY8</f>
        <v/>
      </c>
      <c r="CJ8" s="237">
        <f>BZ8</f>
        <v/>
      </c>
      <c r="CK8" s="223">
        <f>CA8</f>
        <v/>
      </c>
      <c r="CL8" s="237">
        <f>CC8</f>
        <v/>
      </c>
      <c r="CM8" s="237">
        <f>CD8</f>
        <v/>
      </c>
      <c r="CN8" s="1523"/>
      <c r="CO8" s="1579"/>
      <c r="CP8" s="6700">
        <f>IF(CF8=""," ",IF(ABS(CE8-CF8)&lt;=0.1,"Valid","Not valid"))</f>
        <v/>
      </c>
      <c r="CQ8" s="1675">
        <f> IF(CE8="","",IF(AND(CE8&lt;&gt;"",CF8=""),IF(CE8&gt;=0.8,"Medir+Sig Max","No"),IF(CF8&lt;&gt;"",IF(CF8&gt;=0.8,"Medir+Sig Max","No"),"")))</f>
        <v/>
      </c>
      <c r="CR8" s="6928">
        <f>IF(UPPER($CQ$1)="X",IF(CF8=""," ",IF((ABS(CE8)&lt;5)*AND(ABS(CF8)&lt;5)*AND(ABS(CT8)&lt;5),"Solo si es max","Medir")),IF(CF8=""," ",IF((ABS(CE8)&lt;1)*AND(ABS(CF8)&lt;1)*AND(ABS(CT8)&lt;1),"Solo si es max","Medir")))</f>
        <v/>
      </c>
      <c r="CS8" s="1675"/>
      <c r="CT8" s="220">
        <f>IF(CO8="",IF(AND(CE8="",CF8=""),"",IF(CF8="",IF(DQ8&gt;1,ROUND(DQ8*CE8,3),CE8),IF(DQ8&gt;1,ROUND(DQ8*CF8,3),CF8))),IF(AND(CE8="",CF8=""),"",IF(CF8="",IF(DQ8&gt;1,ROUND(DQ8*CE8*(1/(CO8)),3),CE8*(1/(CO8))),IF(DQ8&gt;1,ROUND(DQ8*CF8*(1/(CO8)),3),CF8*(1/(CO8))))))</f>
        <v/>
      </c>
      <c r="CU8" s="224">
        <f>BY8</f>
        <v/>
      </c>
      <c r="CV8" s="237">
        <f>BZ8</f>
        <v/>
      </c>
      <c r="CW8" s="237">
        <f>CA8</f>
        <v/>
      </c>
      <c r="CX8" s="237">
        <f>CC8</f>
        <v/>
      </c>
      <c r="CY8" s="237">
        <f>CD8</f>
        <v/>
      </c>
      <c r="CZ8" s="220">
        <f>IF(COUNTIF(Overview!K12:K14,TRUE)&gt;0,1.6,IF(COUNTIF(Overview!L12:L14,TRUE)&gt;0,8,0))</f>
        <v/>
      </c>
      <c r="DA8" s="1788"/>
      <c r="DB8" s="7483"/>
      <c r="DC8" s="844">
        <f>IF(CT8="","",IF(CT8&gt;CZ8,"Fail","Pass"))</f>
        <v/>
      </c>
      <c r="DD8" s="845">
        <f>IF(
CT8=MAX(CT3:CT8),
IF(
COUNTIF(CT3:CT8,CT8)&gt;1,
IF(CF8=MAX.SI.CONJUNTO(CF3:CF8,CT3:CT8,CT8),1,""),
1
),
"")</f>
        <v/>
      </c>
      <c r="DE8" s="1565">
        <f>MyTimestamp(DC8)</f>
        <v/>
      </c>
      <c r="DF8" s="1531">
        <f>IF(COUNT(CE8:CH8)=1,15,IF(COUNT(CE8:CH8)=0,0,30))</f>
        <v/>
      </c>
      <c r="DG8" s="1532">
        <f>IF(DF8=0,0,2)</f>
        <v/>
      </c>
      <c r="DH8" s="860"/>
      <c r="DI8" s="860"/>
      <c r="DJ8" s="1569"/>
      <c r="DK8" s="1789"/>
      <c r="DL8" s="1574">
        <f>10^(CN8/20)*100-100</f>
        <v/>
      </c>
      <c r="DM8" s="767">
        <f>IF('Tune-Up'!H12="","",'Tune-Up'!H12)</f>
        <v/>
      </c>
      <c r="DN8" s="962"/>
      <c r="DO8" s="797">
        <f>IF(DM8="","",10^(DM8/10))</f>
        <v/>
      </c>
      <c r="DP8" s="797">
        <f>IF(ISNUMBER(DN8)=FALSE,"",10^(DN8/10))</f>
        <v/>
      </c>
      <c r="DQ8" s="1574">
        <f>IF(AND(ISNUMBER(DO8),ISNUMBER(DP8)),IF(DO8/DP8&gt;1,ROUND((DO8)/DP8,3),1),1)</f>
        <v/>
      </c>
      <c r="DR8" s="1541"/>
      <c r="DS8" s="1541"/>
      <c r="DT8" s="1541"/>
      <c r="DU8" s="1541"/>
      <c r="DV8" s="1541"/>
      <c r="DW8" s="1541"/>
      <c r="DX8" s="1541"/>
      <c r="DY8" s="1541"/>
      <c r="DZ8" s="1541"/>
      <c r="EA8" s="1541"/>
      <c r="EB8" s="1541"/>
      <c r="EC8" s="1541"/>
      <c r="ED8" s="1541"/>
      <c r="EE8" s="1541"/>
      <c r="EF8" s="1541"/>
      <c r="EG8" s="1541"/>
      <c r="EH8" s="1541"/>
      <c r="EI8" s="1541"/>
      <c r="EJ8" s="1541"/>
      <c r="EK8" s="1541"/>
      <c r="EL8" s="1541"/>
      <c r="EM8" s="1541"/>
      <c r="EN8" s="1541"/>
      <c r="EO8" s="1541"/>
      <c r="EP8" s="1541"/>
      <c r="EQ8" s="1541"/>
      <c r="ER8" s="1541"/>
      <c r="ES8" s="1541"/>
      <c r="ET8" s="1541"/>
      <c r="EU8" s="1541"/>
      <c r="EV8" s="1541"/>
    </row>
    <row r="9" ht="12.75" x14ac:dyDescent="0.2">
      <c r="A9" s="1541"/>
      <c r="B9" s="1541"/>
      <c r="C9"/>
      <c r="D9" s="1486"/>
      <c r="E9" s="1486"/>
      <c r="F9" s="672" t="inlineStr">
        <is>
          <t>5.1</t>
        </is>
      </c>
      <c r="G9" s="1497"/>
      <c r="H9" s="130">
        <f>BV9</f>
        <v/>
      </c>
      <c r="I9" s="130">
        <f>BW9</f>
        <v/>
      </c>
      <c r="J9" s="1299" t="inlineStr">
        <is>
          <t>GSM</t>
        </is>
      </c>
      <c r="K9" s="1299" t="inlineStr">
        <is>
          <t>900</t>
        </is>
      </c>
      <c r="L9" s="115"/>
      <c r="M9" s="130"/>
      <c r="N9" s="119"/>
      <c r="O9" s="131"/>
      <c r="P9" s="6597"/>
      <c r="Q9" s="131"/>
      <c r="R9" s="131"/>
      <c r="S9" s="130"/>
      <c r="T9" s="130">
        <v>37</v>
      </c>
      <c r="U9" s="130">
        <v>897.4</v>
      </c>
      <c r="V9" s="119"/>
      <c r="W9" s="1305"/>
      <c r="X9" s="119"/>
      <c r="Y9" s="119"/>
      <c r="Z9" s="119"/>
      <c r="AA9" s="115"/>
      <c r="AB9" s="115"/>
      <c r="AC9" s="1300">
        <f>IF(OR(BX9="Close to Ear",BX9="Close to Head"),"Head",IF(BX9="Extremity","Extremity","Body"))</f>
        <v/>
      </c>
      <c r="AD9" s="1301">
        <f>CA9</f>
        <v/>
      </c>
      <c r="AE9" s="1299">
        <f>CB9</f>
        <v/>
      </c>
      <c r="AF9" s="115"/>
      <c r="AG9" s="1302">
        <f>IF(OR(AZ9="",BA9=""),"N/A",IF(DC9="Pass","P","F"))</f>
        <v/>
      </c>
      <c r="AH9" s="129"/>
      <c r="AI9" s="129"/>
      <c r="AJ9" s="129"/>
      <c r="AK9" s="119"/>
      <c r="AL9" s="115"/>
      <c r="AM9" s="119"/>
      <c r="AN9" s="119"/>
      <c r="AO9" s="692"/>
      <c r="AP9" s="692"/>
      <c r="AQ9" s="692"/>
      <c r="AR9" s="692"/>
      <c r="AS9" s="692"/>
      <c r="AT9" s="1303">
        <f>IF(AC9="Extremity",IF(CG9="","",CG9),"")</f>
        <v/>
      </c>
      <c r="AU9" s="1303">
        <f>IF(AC9="Extremity",IF(CH9="","",CH9),"")</f>
        <v/>
      </c>
      <c r="AV9" s="1304">
        <f>IF(AC9="Extremity","",IF(CE9="","",CE9))</f>
        <v/>
      </c>
      <c r="AW9" s="1304">
        <f>IF(AD9="Extremity","",IF(CF9="","",CF9))</f>
        <v/>
      </c>
      <c r="AX9" s="1305">
        <f>DL9</f>
        <v/>
      </c>
      <c r="AY9" s="1305">
        <f>DQ9</f>
        <v/>
      </c>
      <c r="AZ9" s="3377">
        <f>IF(AC9="Extremity",IF(DA9="","",DA9),"")</f>
        <v/>
      </c>
      <c r="BA9" s="3378">
        <f>IF(AC9="Extremity","",IF(CT9="","",CT9))</f>
        <v/>
      </c>
      <c r="BB9" s="1305">
        <f>IF(AC9="Extremity",IF(DB9="","",DB9),"")</f>
        <v/>
      </c>
      <c r="BC9" s="1304">
        <f>IF(AC9="Extremity","",IF(CZ9="","",CZ9))</f>
        <v/>
      </c>
      <c r="BD9" s="1305">
        <f>DD9</f>
        <v/>
      </c>
      <c r="BE9" s="132">
        <f>DE9</f>
        <v/>
      </c>
      <c r="BF9" s="133">
        <f>DF9*60</f>
        <v/>
      </c>
      <c r="BG9" s="121">
        <f>BE9</f>
        <v/>
      </c>
      <c r="BH9" s="133">
        <f>DG9*60</f>
        <v/>
      </c>
      <c r="BI9" s="133">
        <f>DH9</f>
        <v/>
      </c>
      <c r="BJ9" s="117"/>
      <c r="BK9" s="120">
        <f>Overview!$E$7</f>
        <v/>
      </c>
      <c r="BL9" s="117"/>
      <c r="BM9" s="834">
        <f>DI9</f>
        <v/>
      </c>
      <c r="BN9" s="812">
        <f>Overview!$P$153</f>
        <v/>
      </c>
      <c r="BO9" s="117"/>
      <c r="BP9" s="117"/>
      <c r="BQ9" s="115"/>
      <c r="BR9" s="1478"/>
      <c r="BS9" s="1541"/>
      <c r="BT9" s="1783" t="inlineStr">
        <is>
          <t>GSM</t>
        </is>
      </c>
      <c r="BU9" s="1783" t="inlineStr">
        <is>
          <t>900</t>
        </is>
      </c>
      <c r="BV9" s="400">
        <f>Overview!$H$28</f>
        <v/>
      </c>
      <c r="BW9" s="1784"/>
      <c r="BX9" s="1783" t="inlineStr">
        <is>
          <t>Close to ear</t>
        </is>
      </c>
      <c r="BY9" s="1785"/>
      <c r="BZ9" s="1793"/>
      <c r="CA9" s="846" t="str">
        <f>CONCATENATE(CA7," - Variability")</f>
        <v>TBD - Variability</v>
      </c>
      <c r="CB9" s="202">
        <v>0</v>
      </c>
      <c r="CC9" s="847">
        <f>IF(COUNT('Conducted 2G-3G'!$AH$3:$AH$5)=0,37,INDEX('Conducted 2G-3G'!$T$3:$T$5,MATCH(MAX('Conducted 2G-3G'!$AH$3:$AH$5),'Conducted 2G-3G'!$AH$3:$AH$5,0)))</f>
        <v>37</v>
      </c>
      <c r="CD9" s="847">
        <f>IF(COUNT('Conducted 2G-3G'!$AH$3:$AH$5)=0,897.4,INDEX('Conducted 2G-3G'!$U$3:$U$5,MATCH(MAX('Conducted 2G-3G'!$AH$3:$AH$5),'Conducted 2G-3G'!$AH$3:$AH$5,0)))</f>
        <v>897.4</v>
      </c>
      <c r="CE9" s="7235"/>
      <c r="CF9" s="7235"/>
      <c r="CG9" s="6706"/>
      <c r="CH9" s="6706"/>
      <c r="CI9" s="224">
        <f>BY9</f>
        <v/>
      </c>
      <c r="CJ9" s="237">
        <f>BZ9</f>
        <v/>
      </c>
      <c r="CK9" s="223">
        <f>CA9</f>
        <v/>
      </c>
      <c r="CL9" s="237">
        <f>CC9</f>
        <v/>
      </c>
      <c r="CM9" s="237">
        <f>CD9</f>
        <v/>
      </c>
      <c r="CN9" s="1524"/>
      <c r="CO9" s="1579"/>
      <c r="CP9" s="7214">
        <f>IF(CF9=""," ",IF(ABS(CE9-CF9)&lt;=0.1,"Valid","Not valid"))</f>
        <v/>
      </c>
      <c r="CQ9" s="1674">
        <f> IF(CE9="","",IF(AND(CE9&lt;&gt;"",CF9=""),IF(CE9&gt;=0.8,"Medir+Sig Max","No"),IF(CF9&lt;&gt;"",IF(CF9&gt;=0.8,"Medir+Sig Max","No"),"")))</f>
        <v/>
      </c>
      <c r="CR9" s="6927">
        <f>IF(UPPER($CQ$1)="X",IF(CF9=""," ",IF((ABS(CE9)&lt;5)*AND(ABS(CF9)&lt;5)*AND(ABS(CT9)&lt;5),"Solo si es max","Medir")),IF(CF9=""," ",IF((ABS(CE9)&lt;1)*AND(ABS(CF9)&lt;1)*AND(ABS(CT9)&lt;1),"Solo si es max","Medir")))</f>
        <v/>
      </c>
      <c r="CS9" s="1674">
        <f>IF(CF9="","",IF(MAX(CF3:CF8)=0,"",IF(AND(CF9&lt;=1.45,(CF9/MAX(CF3:CF8))&lt;=1.2,(CF9/MAX(CF3:CF8))&gt;=0.8),"Válido","REPETIR VAR")))</f>
        <v/>
      </c>
      <c r="CT9" s="220">
        <f>IF(CO9="",IF(AND(CE9="",CF9=""),"",IF(CF9="",IF(DQ9&gt;1,ROUND(DQ9*CE9,3),CE9),IF(DQ9&gt;1,ROUND(DQ9*CF9,3),CF9))),IF(AND(CE9="",CF9=""),"",IF(CF9="",IF(DQ9&gt;1,ROUND(DQ9*CE9*(1/(CO9)),3),CE9*(1/(CO9))),IF(DQ9&gt;1,ROUND(DQ9*CF9*(1/(CO9)),3),CF9*(1/(CO9))))))</f>
        <v/>
      </c>
      <c r="CU9" s="224">
        <f>BY9</f>
        <v/>
      </c>
      <c r="CV9" s="237">
        <f>BZ9</f>
        <v/>
      </c>
      <c r="CW9" s="237">
        <f>CA9</f>
        <v/>
      </c>
      <c r="CX9" s="237">
        <f>CC9</f>
        <v/>
      </c>
      <c r="CY9" s="237">
        <f>CD9</f>
        <v/>
      </c>
      <c r="CZ9" s="220">
        <f>IF(COUNTIF(Overview!K12:K14,TRUE)&gt;0,1.6,IF(COUNTIF(Overview!L12:L14,TRUE)&gt;0,8,0))</f>
        <v/>
      </c>
      <c r="DA9" s="1788"/>
      <c r="DB9" s="7483"/>
      <c r="DC9" s="844">
        <f>IF(CT9="","",IF(CT9&gt;CZ9,"Fail","Pass"))</f>
        <v/>
      </c>
      <c r="DD9" s="844">
        <f>IF(
CT9=MAX(CT9:CT10),
IF(
COUNTIF(CT9:CT10,CT9)&gt;1,
IF(CF9=MAX.SI.CONJUNTO(CF9:CF10,CT9:CT10,CT9),MAX($DD$3:DD8)+1,""),
MAX($DD$3:DD8)+1
),
"")</f>
        <v/>
      </c>
      <c r="DE9" s="1565">
        <f>MyTimestamp(DC9)</f>
        <v/>
      </c>
      <c r="DF9" s="1531">
        <f>IF(COUNT(CE9:CH9)=1,15,IF(COUNT(CE9:CH9)=0,0,30))</f>
        <v/>
      </c>
      <c r="DG9" s="1532">
        <f>IF(DF9=0,0,2)</f>
        <v/>
      </c>
      <c r="DH9" s="859"/>
      <c r="DI9" s="859"/>
      <c r="DJ9" s="1569"/>
      <c r="DK9" s="1789"/>
      <c r="DL9" s="1574">
        <f>10^(CN9/20)*100-100</f>
        <v/>
      </c>
      <c r="DM9" s="767">
        <f>IF('Tune-Up'!H12="","",'Tune-Up'!H12)</f>
        <v/>
      </c>
      <c r="DN9" s="1068"/>
      <c r="DO9" s="797">
        <f>IF(DM9="","",10^(DM9/10))</f>
        <v/>
      </c>
      <c r="DP9" s="797">
        <f>IF(ISNUMBER(DN9)=FALSE,"N/A",10^(DN9/10))</f>
        <v/>
      </c>
      <c r="DQ9" s="1574">
        <f>IF(AND(ISNUMBER(DO9),ISNUMBER(DP9)),IF(DO9/DP9&gt;1,ROUND((DO9)/DP9,3),1),1)</f>
        <v/>
      </c>
      <c r="DR9" s="1541"/>
      <c r="DS9" s="1541"/>
      <c r="DT9" s="1541"/>
      <c r="DU9" s="1541"/>
      <c r="DV9" s="1541"/>
      <c r="DW9" s="1541"/>
      <c r="DX9" s="1541"/>
      <c r="DY9" s="1541"/>
      <c r="DZ9" s="1541"/>
      <c r="EA9" s="1541"/>
      <c r="EB9" s="1541"/>
      <c r="EC9" s="1541"/>
      <c r="ED9" s="1541"/>
      <c r="EE9" s="1541"/>
      <c r="EF9" s="1541"/>
      <c r="EG9" s="1541"/>
      <c r="EH9" s="1541"/>
      <c r="EI9" s="1541"/>
      <c r="EJ9" s="1541"/>
      <c r="EK9" s="1541"/>
      <c r="EL9" s="1541"/>
      <c r="EM9" s="1541"/>
      <c r="EN9" s="1541"/>
      <c r="EO9" s="1541"/>
      <c r="EP9" s="1541"/>
      <c r="EQ9" s="1541"/>
      <c r="ER9" s="1541"/>
      <c r="ES9" s="1541"/>
      <c r="ET9" s="1541"/>
      <c r="EU9" s="1541"/>
      <c r="EV9" s="1541"/>
    </row>
    <row r="10" ht="12.75" x14ac:dyDescent="0.2">
      <c r="A10" s="1541"/>
      <c r="B10" s="1541"/>
      <c r="C10"/>
      <c r="D10" s="1486"/>
      <c r="E10" s="1486"/>
      <c r="F10" s="672" t="inlineStr">
        <is>
          <t>5.1</t>
        </is>
      </c>
      <c r="G10" s="1497"/>
      <c r="H10" s="130">
        <f>BV10</f>
        <v/>
      </c>
      <c r="I10" s="130">
        <f>BW10</f>
        <v/>
      </c>
      <c r="J10" s="1299" t="inlineStr">
        <is>
          <t>GSM</t>
        </is>
      </c>
      <c r="K10" s="1299" t="inlineStr">
        <is>
          <t>900</t>
        </is>
      </c>
      <c r="L10" s="115"/>
      <c r="M10" s="130"/>
      <c r="N10" s="119"/>
      <c r="O10" s="131"/>
      <c r="P10" s="6597"/>
      <c r="Q10" s="131"/>
      <c r="R10" s="131"/>
      <c r="S10" s="130"/>
      <c r="T10" s="130">
        <v>37</v>
      </c>
      <c r="U10" s="130">
        <v>897.4</v>
      </c>
      <c r="V10" s="119"/>
      <c r="W10" s="1305"/>
      <c r="X10" s="119"/>
      <c r="Y10" s="119"/>
      <c r="Z10" s="119"/>
      <c r="AA10" s="115"/>
      <c r="AB10" s="115"/>
      <c r="AC10" s="1300">
        <f>IF(OR(BX10="Close to Ear",BX10="Close to Head"),"Head",IF(BX10="Extremity","Extremity","Body"))</f>
        <v/>
      </c>
      <c r="AD10" s="1301">
        <f>CA10</f>
        <v/>
      </c>
      <c r="AE10" s="1299">
        <f>CB10</f>
        <v/>
      </c>
      <c r="AF10" s="115"/>
      <c r="AG10" s="1302">
        <f>IF(OR(AZ10="",BA10=""),"N/A",IF(DC10="Pass","P","F"))</f>
        <v/>
      </c>
      <c r="AH10" s="129"/>
      <c r="AI10" s="129"/>
      <c r="AJ10" s="129"/>
      <c r="AK10" s="119"/>
      <c r="AL10" s="115"/>
      <c r="AM10" s="119"/>
      <c r="AN10" s="119"/>
      <c r="AO10" s="692"/>
      <c r="AP10" s="692"/>
      <c r="AQ10" s="692"/>
      <c r="AR10" s="692"/>
      <c r="AS10" s="692"/>
      <c r="AT10" s="1303">
        <f>IF(AC10="Extremity",IF(CG10="","",CG10),"")</f>
        <v/>
      </c>
      <c r="AU10" s="1303">
        <f>IF(AC10="Extremity",IF(CH10="","",CH10),"")</f>
        <v/>
      </c>
      <c r="AV10" s="1304">
        <f>IF(AC10="Extremity","",IF(CE10="","",CE10))</f>
        <v/>
      </c>
      <c r="AW10" s="1304">
        <f>IF(AD10="Extremity","",IF(CF10="","",CF10))</f>
        <v/>
      </c>
      <c r="AX10" s="1305">
        <f>DL10</f>
        <v/>
      </c>
      <c r="AY10" s="1305">
        <f>DQ10</f>
        <v/>
      </c>
      <c r="AZ10" s="3377">
        <f>IF(AC10="Extremity",IF(DA10="","",DA10),"")</f>
        <v/>
      </c>
      <c r="BA10" s="3378">
        <f>IF(AC10="Extremity","",IF(CT10="","",CT10))</f>
        <v/>
      </c>
      <c r="BB10" s="1305">
        <f>IF(AC10="Extremity",IF(DB10="","",DB10),"")</f>
        <v/>
      </c>
      <c r="BC10" s="1304">
        <f>IF(AC10="Extremity","",IF(CZ10="","",CZ10))</f>
        <v/>
      </c>
      <c r="BD10" s="1305">
        <f>DD10</f>
        <v/>
      </c>
      <c r="BE10" s="132">
        <f>DE10</f>
        <v/>
      </c>
      <c r="BF10" s="133">
        <f>DF10*60</f>
        <v/>
      </c>
      <c r="BG10" s="121">
        <f>BE10</f>
        <v/>
      </c>
      <c r="BH10" s="133">
        <f>DG10*60</f>
        <v/>
      </c>
      <c r="BI10" s="133">
        <f>DH10</f>
        <v/>
      </c>
      <c r="BJ10" s="117"/>
      <c r="BK10" s="120">
        <f>Overview!$E$7</f>
        <v/>
      </c>
      <c r="BL10" s="117"/>
      <c r="BM10" s="834">
        <f>DI10</f>
        <v/>
      </c>
      <c r="BN10" s="812">
        <f>Overview!$P$153</f>
        <v/>
      </c>
      <c r="BO10" s="117"/>
      <c r="BP10" s="117"/>
      <c r="BQ10" s="115"/>
      <c r="BR10" s="1478"/>
      <c r="BS10" s="1541"/>
      <c r="BT10" s="1783" t="inlineStr">
        <is>
          <t>GSM</t>
        </is>
      </c>
      <c r="BU10" s="1783" t="inlineStr">
        <is>
          <t>900</t>
        </is>
      </c>
      <c r="BV10" s="400">
        <f>Overview!$H$28</f>
        <v/>
      </c>
      <c r="BW10" s="1784"/>
      <c r="BX10" s="1783" t="inlineStr">
        <is>
          <t>Close to ear</t>
        </is>
      </c>
      <c r="BY10" s="1785"/>
      <c r="BZ10" s="1793"/>
      <c r="CA10" s="6671" t="str">
        <f>CONCATENATE(CA8," - Variability2")</f>
        <v>TBD - Variability2</v>
      </c>
      <c r="CB10" s="200">
        <v>0</v>
      </c>
      <c r="CC10" s="6671">
        <f>IF(COUNT('Conducted 2G-3G'!$AH$3:$AH$5)=0,37,INDEX('Conducted 2G-3G'!$T$3:$T$5,MATCH(MAX('Conducted 2G-3G'!$AH$3:$AH$5),'Conducted 2G-3G'!$AH$3:$AH$5,0)))</f>
        <v>37</v>
      </c>
      <c r="CD10" s="1688">
        <f>IF(COUNT('Conducted 2G-3G'!$AH$3:$AH$5)=0,897.4,INDEX('Conducted 2G-3G'!$U$3:$U$5,MATCH(MAX('Conducted 2G-3G'!$AH$3:$AH$5),'Conducted 2G-3G'!$AH$3:$AH$5,0)))</f>
        <v>897.4</v>
      </c>
      <c r="CE10" s="7236"/>
      <c r="CF10" s="7236"/>
      <c r="CG10" s="6706"/>
      <c r="CH10" s="6706"/>
      <c r="CI10" s="224">
        <f>BY10</f>
        <v/>
      </c>
      <c r="CJ10" s="224">
        <f>BZ10</f>
        <v/>
      </c>
      <c r="CK10" s="223">
        <f>CA10</f>
        <v/>
      </c>
      <c r="CL10" s="237">
        <f>CC10</f>
        <v/>
      </c>
      <c r="CM10" s="237">
        <f>CD10</f>
        <v/>
      </c>
      <c r="CN10" s="1524"/>
      <c r="CO10" s="1579"/>
      <c r="CP10" s="7214">
        <f>IF(CF10=""," ",IF(ABS(CE10-CF10)&lt;=0.1,"Valid","Not valid"))</f>
        <v/>
      </c>
      <c r="CQ10" s="1674">
        <f> IF(CE10="","",IF(AND(CE10&lt;&gt;"",CF10=""),IF(CE10&gt;=0.8,"Medir+Sig Max","No"),IF(CF10&lt;&gt;"",IF(CF10&gt;=0.8,"Medir+Sig Max","No"),"")))</f>
        <v/>
      </c>
      <c r="CR10" s="6927">
        <f>IF(UPPER($CQ$1)="X",IF(CF10=""," ",IF((ABS(CE10)&lt;5)*AND(ABS(CF10)&lt;5)*AND(ABS(CT10)&lt;5),"Solo si es max","Medir")),IF(CF10=""," ",IF((ABS(CE10)&lt;1)*AND(ABS(CF10)&lt;1)*AND(ABS(CT10)&lt;1),"Solo si es max","Medir")))</f>
        <v/>
      </c>
      <c r="CS10" s="1674"/>
      <c r="CT10" s="220">
        <f>IF(CO10="",IF(AND(CE10="",CF10=""),"",IF(CF10="",IF(DQ10&gt;1,ROUND(DQ10*CE10,3),CE10),IF(DQ10&gt;1,ROUND(DQ10*CF10,3),CF10))),IF(AND(CE10="",CF10=""),"",IF(CF10="",IF(DQ10&gt;1,ROUND(DQ10*CE10*(1/(CO10)),3),CE10*(1/(CO10))),IF(DQ10&gt;1,ROUND(DQ10*CF10*(1/(CO10)),3),CF10*(1/(CO10))))))</f>
        <v/>
      </c>
      <c r="CU10" s="224">
        <f>BY10</f>
        <v/>
      </c>
      <c r="CV10" s="237">
        <f>BZ10</f>
        <v/>
      </c>
      <c r="CW10" s="237">
        <f>CA10</f>
        <v/>
      </c>
      <c r="CX10" s="237">
        <f>CC10</f>
        <v/>
      </c>
      <c r="CY10" s="237">
        <f>CD10</f>
        <v/>
      </c>
      <c r="CZ10" s="220">
        <f>IF(COUNTIF(Overview!K12:K14,TRUE)&gt;0,1.6,IF(COUNTIF(Overview!L12:L14,TRUE)&gt;0,8,0))</f>
        <v/>
      </c>
      <c r="DA10" s="1788"/>
      <c r="DB10" s="7483"/>
      <c r="DC10" s="844">
        <f>IF(CT10="","",IF(CT10&gt;CZ10,"Fail","Pass"))</f>
        <v/>
      </c>
      <c r="DD10" s="844">
        <f>IF(
CT10=MAX(CT9:CT10),
IF(
COUNTIF(CT9:CT10,CT10)&gt;1,
IF(CF10=MAX.SI.CONJUNTO(CF9:CF10,CT9:CT10,CT10),MAX($DD$3:DD9)+1,""),
MAX($DD$3:DD9)+1
),
"")</f>
        <v/>
      </c>
      <c r="DE10" s="1565">
        <f>MyTimestamp(DC10)</f>
        <v/>
      </c>
      <c r="DF10" s="1531">
        <f>IF(COUNT(CE10:CH10)=1,15,IF(COUNT(CE10:CH10)=0,0,30))</f>
        <v/>
      </c>
      <c r="DG10" s="1532">
        <f>IF(DF10=0,0,2)</f>
        <v/>
      </c>
      <c r="DH10" s="859"/>
      <c r="DI10" s="859"/>
      <c r="DJ10" s="1569"/>
      <c r="DK10" s="1789"/>
      <c r="DL10" s="1574">
        <f>10^(CN10/20)*100-100</f>
        <v/>
      </c>
      <c r="DM10" s="767">
        <f>IF('Tune-Up'!H12="","",'Tune-Up'!H12)</f>
        <v/>
      </c>
      <c r="DN10" s="962"/>
      <c r="DO10" s="797">
        <f>IF(DM10="","",10^(DM10/10))</f>
        <v/>
      </c>
      <c r="DP10" s="797">
        <f>IF(ISNUMBER(DN10)=FALSE,"N/A",10^(DN10/10))</f>
        <v/>
      </c>
      <c r="DQ10" s="1574">
        <f>IF(AND(ISNUMBER(DO10),ISNUMBER(DP10)),IF(DO10/DP10&gt;1,ROUND((DO10)/DP10,3),1),1)</f>
        <v/>
      </c>
      <c r="DR10" s="1541"/>
      <c r="DS10" s="1541"/>
      <c r="DT10" s="1541"/>
      <c r="DU10" s="1541"/>
      <c r="DV10" s="1541"/>
      <c r="DW10" s="1541"/>
      <c r="DX10" s="1541"/>
      <c r="DY10" s="1541"/>
      <c r="DZ10" s="1541"/>
      <c r="EA10" s="1541"/>
      <c r="EB10" s="1541"/>
      <c r="EC10" s="1541"/>
      <c r="ED10" s="1541"/>
      <c r="EE10" s="1541"/>
      <c r="EF10" s="1541"/>
      <c r="EG10" s="1541"/>
      <c r="EH10" s="1541"/>
      <c r="EI10" s="1541"/>
      <c r="EJ10" s="1541"/>
      <c r="EK10" s="1541"/>
      <c r="EL10" s="1541"/>
      <c r="EM10" s="1541"/>
      <c r="EN10" s="1541"/>
      <c r="EO10" s="1541"/>
      <c r="EP10" s="1541"/>
      <c r="EQ10" s="1541"/>
      <c r="ER10" s="1541"/>
      <c r="ES10" s="1541"/>
      <c r="ET10" s="1541"/>
      <c r="EU10" s="1541"/>
      <c r="EV10" s="1541"/>
    </row>
    <row r="11" ht="12.75" x14ac:dyDescent="0.2">
      <c r="A11" s="1541"/>
      <c r="B11" s="1541"/>
      <c r="C11"/>
      <c r="D11" s="6590"/>
      <c r="E11" s="6590"/>
      <c r="F11" s="6591" t="inlineStr">
        <is>
          <t>5.1</t>
        </is>
      </c>
      <c r="G11" s="6592"/>
      <c r="H11" s="6593">
        <f>BV11</f>
        <v/>
      </c>
      <c r="I11" s="6593">
        <f>BW11</f>
        <v/>
      </c>
      <c r="J11" s="6594" t="inlineStr">
        <is>
          <t>GSM</t>
        </is>
      </c>
      <c r="K11" s="6594" t="inlineStr">
        <is>
          <t>900</t>
        </is>
      </c>
      <c r="L11" s="6595"/>
      <c r="M11" s="6593"/>
      <c r="N11" s="6596"/>
      <c r="O11" s="6597"/>
      <c r="P11" s="6597"/>
      <c r="Q11" s="6597"/>
      <c r="R11" s="6597"/>
      <c r="S11" s="6593"/>
      <c r="T11" s="6593">
        <v>37</v>
      </c>
      <c r="U11" s="6593">
        <v>897.4</v>
      </c>
      <c r="V11" s="6596"/>
      <c r="W11" s="6598"/>
      <c r="X11" s="6596"/>
      <c r="Y11" s="6596"/>
      <c r="Z11" s="6596"/>
      <c r="AA11" s="6595"/>
      <c r="AB11" s="6595"/>
      <c r="AC11" s="6599">
        <f>IF(OR(BX11="Close to Ear",BX11="Close to Head"),"Head",IF(BX11="Extremity","Extremity","Body"))</f>
        <v/>
      </c>
      <c r="AD11" s="6600">
        <f>CA11</f>
        <v/>
      </c>
      <c r="AE11" s="6594">
        <f>CB11</f>
        <v/>
      </c>
      <c r="AF11" s="6595"/>
      <c r="AG11" s="6601">
        <f>IF(OR(AZ11="",BA11=""),"N/A",IF(DC11="Pass","P","F"))</f>
        <v/>
      </c>
      <c r="AH11" s="6602"/>
      <c r="AI11" s="6602"/>
      <c r="AJ11" s="6602"/>
      <c r="AK11" s="6596"/>
      <c r="AL11" s="6595"/>
      <c r="AM11" s="6596"/>
      <c r="AN11" s="6596"/>
      <c r="AO11" s="6603"/>
      <c r="AP11" s="6603"/>
      <c r="AQ11" s="6603"/>
      <c r="AR11" s="6603"/>
      <c r="AS11" s="6603"/>
      <c r="AT11" s="6604">
        <f>IF(AC11="Extremity",IF(CG11="","",CG11),"")</f>
        <v/>
      </c>
      <c r="AU11" s="6604">
        <f>IF(AC11="Extremity",IF(CH11="","",CH11),"")</f>
        <v/>
      </c>
      <c r="AV11" s="6605">
        <f>IF(AC11="Extremity","",IF(CE11="","",CE11))</f>
        <v/>
      </c>
      <c r="AW11" s="6605">
        <f>IF(AD11="Extremity","",IF(CF11="","",CF11))</f>
        <v/>
      </c>
      <c r="AX11" s="6598">
        <f>DL11</f>
        <v/>
      </c>
      <c r="AY11" s="6598">
        <f>DQ11</f>
        <v/>
      </c>
      <c r="AZ11" s="6606">
        <f>IF(AC11="Extremity",IF(DA11="","",DA11),"")</f>
        <v/>
      </c>
      <c r="BA11" s="6607">
        <f>IF(AC11="Extremity","",IF(CT11="","",CT11))</f>
        <v/>
      </c>
      <c r="BB11" s="6598">
        <f>IF(AC11="Extremity",IF(DB11="","",DB11),"")</f>
        <v/>
      </c>
      <c r="BC11" s="6605">
        <f>IF(AC11="Extremity","",IF(CZ11="","",CZ11))</f>
        <v/>
      </c>
      <c r="BD11" s="6598">
        <f>DD11</f>
        <v/>
      </c>
      <c r="BE11" s="6608">
        <f>DE11</f>
        <v/>
      </c>
      <c r="BF11" s="6609">
        <f>DF11*60</f>
        <v/>
      </c>
      <c r="BG11" s="6610">
        <f>BE11</f>
        <v/>
      </c>
      <c r="BH11" s="6609">
        <f>DG11*60</f>
        <v/>
      </c>
      <c r="BI11" s="6609">
        <f>DH11</f>
        <v/>
      </c>
      <c r="BJ11" s="6611"/>
      <c r="BK11" s="6905">
        <f>Overview!$E$7</f>
        <v/>
      </c>
      <c r="BL11" s="6611"/>
      <c r="BM11" s="6609">
        <f>DI11</f>
        <v/>
      </c>
      <c r="BN11" s="6612">
        <f>Overview!$P$153</f>
        <v/>
      </c>
      <c r="BO11" s="6611"/>
      <c r="BP11" s="6611"/>
      <c r="BQ11" s="6595"/>
      <c r="BR11" s="6613"/>
      <c r="BS11" s="1541"/>
      <c r="BT11" s="1783" t="inlineStr">
        <is>
          <t>GSM</t>
        </is>
      </c>
      <c r="BU11" s="1783" t="inlineStr">
        <is>
          <t>900</t>
        </is>
      </c>
      <c r="BV11" s="400">
        <f>Overview!$H$28</f>
        <v/>
      </c>
      <c r="BW11" s="1784"/>
      <c r="BX11" s="1783" t="inlineStr">
        <is>
          <t>Close to ear</t>
        </is>
      </c>
      <c r="BY11" s="1785"/>
      <c r="BZ11" s="1793"/>
      <c r="CA11" s="6671" t="str">
        <f>CONCATENATE(CA7," - Battery check 1")</f>
        <v>TBD - Battery check 1</v>
      </c>
      <c r="CB11" s="200">
        <v>0</v>
      </c>
      <c r="CC11" s="6671">
        <f>IF(COUNT('Conducted 2G-3G'!$AH$3:$AH$5)=0,37,INDEX('Conducted 2G-3G'!$T$3:$T$5,MATCH(MAX('Conducted 2G-3G'!$AH$3:$AH$5),'Conducted 2G-3G'!$AH$3:$AH$5,0)))</f>
        <v>37</v>
      </c>
      <c r="CD11" s="1688">
        <f>IF(COUNT('Conducted 2G-3G'!$AH$3:$AH$5)=0,897.4,INDEX('Conducted 2G-3G'!$U$3:$U$5,MATCH(MAX('Conducted 2G-3G'!$AH$3:$AH$5),'Conducted 2G-3G'!$AH$3:$AH$5,0)))</f>
        <v>897.4</v>
      </c>
      <c r="CE11" s="7237"/>
      <c r="CF11" s="7237"/>
      <c r="CG11" s="6706"/>
      <c r="CH11" s="6706"/>
      <c r="CI11" s="224">
        <f>BY11</f>
        <v/>
      </c>
      <c r="CJ11" s="224">
        <f>BZ11</f>
        <v/>
      </c>
      <c r="CK11" s="223">
        <f>CA11</f>
        <v/>
      </c>
      <c r="CL11" s="237">
        <f>CC11</f>
        <v/>
      </c>
      <c r="CM11" s="237">
        <f>CD11</f>
        <v/>
      </c>
      <c r="CN11" s="1524"/>
      <c r="CO11" s="1579"/>
      <c r="CP11" s="7214">
        <f>IF(CF11=""," ",IF(ABS(CE11-CF11)&lt;=0.1,"Valid","Not valid"))</f>
        <v/>
      </c>
      <c r="CQ11" s="1674">
        <f> IF(CE11="","",IF(AND(CE11&lt;&gt;"",CF11=""),IF(CE11&gt;=0.8,"Medir+Sig Max","No"),IF(CF11&lt;&gt;"",IF(CF11&gt;=0.8,"Medir+Sig Max","No"),"")))</f>
        <v/>
      </c>
      <c r="CR11" s="6927">
        <f>IF(UPPER($CQ$1)="X",IF(CF11=""," ",IF((ABS(CE11)&lt;5)*AND(ABS(CF11)&lt;5)*AND(ABS(CT11)&lt;5),"Solo si es max","Medir")),IF(CF11=""," ",IF((ABS(CE11)&lt;1)*AND(ABS(CF11)&lt;1)*AND(ABS(CT11)&lt;1),"Solo si es max","Medir")))</f>
        <v/>
      </c>
      <c r="CS11" s="1674"/>
      <c r="CT11" s="220">
        <f>IF(CO11="",IF(AND(CE11="",CF11=""),"",IF(CF11="",IF(DQ11&gt;1,ROUND(DQ11*CE11,3),CE11),IF(DQ11&gt;1,ROUND(DQ11*CF11,3),CF11))),IF(AND(CE11="",CF11=""),"",IF(CF11="",IF(DQ11&gt;1,ROUND(DQ11*CE11*(1/(CO11)),3),CE11*(1/(CO11))),IF(DQ11&gt;1,ROUND(DQ11*CF11*(1/(CO11)),3),CF11*(1/(CO11))))))</f>
        <v/>
      </c>
      <c r="CU11" s="224">
        <f>BY11</f>
        <v/>
      </c>
      <c r="CV11" s="237">
        <f>BZ11</f>
        <v/>
      </c>
      <c r="CW11" s="237">
        <f>CA11</f>
        <v/>
      </c>
      <c r="CX11" s="237">
        <f>CC11</f>
        <v/>
      </c>
      <c r="CY11" s="237">
        <f>CD11</f>
        <v/>
      </c>
      <c r="CZ11" s="220">
        <f>IF(COUNTIF(Overview!K12:K14,TRUE)&gt;0,1.6,IF(COUNTIF(Overview!L12:L14,TRUE)&gt;0,8,0))</f>
        <v/>
      </c>
      <c r="DA11" s="1788"/>
      <c r="DB11" s="7483"/>
      <c r="DC11" s="844">
        <f>IF(CT11="","",IF(CT11&gt;CZ11,"Fail","Pass"))</f>
        <v/>
      </c>
      <c r="DD11" s="844">
        <f>IF(
CT11=MAX(CT11:CT12),
IF(
COUNTIF(CT11:CT12,CT11)&gt;1,
IF(CF11=MAX.SI.CONJUNTO(CF11:CF12,CT11:CT12,CT11),MAX($DD$3:DD10)+1,""),
MAX($DD$3:DD10)+1
),
"")</f>
        <v/>
      </c>
      <c r="DE11" s="1565">
        <f>MyTimestamp(DC11)</f>
        <v/>
      </c>
      <c r="DF11" s="1531">
        <f>IF(COUNT(CE11:CH11)=1,15,IF(COUNT(CE11:CH11)=0,0,30))</f>
        <v/>
      </c>
      <c r="DG11" s="1532">
        <f>IF(DF11=0,0,2)</f>
        <v/>
      </c>
      <c r="DH11" s="859"/>
      <c r="DI11" s="859"/>
      <c r="DJ11" s="1569"/>
      <c r="DK11" s="1789"/>
      <c r="DL11" s="1574">
        <f>10^(CN11/20)*100-100</f>
        <v/>
      </c>
      <c r="DM11" s="767">
        <f>IF('Tune-Up'!H12="","",'Tune-Up'!H12)</f>
        <v/>
      </c>
      <c r="DN11" s="1068"/>
      <c r="DO11" s="797">
        <f>IF(DM11="","",10^(DM11/10))</f>
        <v/>
      </c>
      <c r="DP11" s="797">
        <f>IF(ISNUMBER(DN11)=FALSE,"N/A",10^(DN11/10))</f>
        <v/>
      </c>
      <c r="DQ11" s="1574">
        <f>IF(AND(ISNUMBER(DO11),ISNUMBER(DP11)),IF(DO11/DP11&gt;1,ROUND((DO11)/DP11,3),1),1)</f>
        <v/>
      </c>
      <c r="DR11" s="1541"/>
      <c r="DS11" s="1541"/>
      <c r="DT11" s="1541"/>
      <c r="DU11" s="1541"/>
      <c r="DV11" s="1541"/>
      <c r="DW11" s="1541"/>
      <c r="DX11" s="1541"/>
      <c r="DY11" s="1541"/>
      <c r="DZ11" s="1541"/>
      <c r="EA11" s="1541"/>
      <c r="EB11" s="1541"/>
      <c r="EC11" s="1541"/>
      <c r="ED11" s="1541"/>
      <c r="EE11" s="1541"/>
      <c r="EF11" s="1541"/>
      <c r="EG11" s="1541"/>
      <c r="EH11" s="1541"/>
      <c r="EI11" s="1541"/>
      <c r="EJ11" s="1541"/>
      <c r="EK11" s="1541"/>
      <c r="EL11" s="1541"/>
      <c r="EM11" s="1541"/>
      <c r="EN11" s="1541"/>
      <c r="EO11" s="1541"/>
      <c r="EP11" s="1541"/>
      <c r="EQ11" s="1541"/>
      <c r="ER11" s="1541"/>
      <c r="ES11" s="1541"/>
      <c r="ET11" s="1541"/>
      <c r="EU11" s="1541"/>
      <c r="EV11" s="1541"/>
    </row>
    <row r="12" ht="12.75" x14ac:dyDescent="0.2">
      <c r="A12" s="1541"/>
      <c r="B12" s="1541"/>
      <c r="C12"/>
      <c r="D12" s="6590"/>
      <c r="E12" s="6590"/>
      <c r="F12" s="6591" t="inlineStr">
        <is>
          <t>5.1</t>
        </is>
      </c>
      <c r="G12" s="6592"/>
      <c r="H12" s="6593">
        <f>BV12</f>
        <v/>
      </c>
      <c r="I12" s="6593">
        <f>BW12</f>
        <v/>
      </c>
      <c r="J12" s="6594" t="inlineStr">
        <is>
          <t>GSM</t>
        </is>
      </c>
      <c r="K12" s="6594" t="inlineStr">
        <is>
          <t>900</t>
        </is>
      </c>
      <c r="L12" s="6595"/>
      <c r="M12" s="6593"/>
      <c r="N12" s="6596"/>
      <c r="O12" s="6597"/>
      <c r="P12" s="6597"/>
      <c r="Q12" s="6597"/>
      <c r="R12" s="6597"/>
      <c r="S12" s="6593"/>
      <c r="T12" s="6593">
        <v>37</v>
      </c>
      <c r="U12" s="6593">
        <v>897.4</v>
      </c>
      <c r="V12" s="6596"/>
      <c r="W12" s="6598"/>
      <c r="X12" s="6596"/>
      <c r="Y12" s="6596"/>
      <c r="Z12" s="6596"/>
      <c r="AA12" s="6595"/>
      <c r="AB12" s="6595"/>
      <c r="AC12" s="6599">
        <f>IF(OR(BX12="Close to Ear",BX12="Close to Head"),"Head",IF(BX12="Extremity","Extremity","Body"))</f>
        <v/>
      </c>
      <c r="AD12" s="6600">
        <f>CA12</f>
        <v/>
      </c>
      <c r="AE12" s="6594">
        <f>CB12</f>
        <v/>
      </c>
      <c r="AF12" s="6595"/>
      <c r="AG12" s="6601">
        <f>IF(OR(AZ12="",BA12=""),"N/A",IF(DC12="Pass","P","F"))</f>
        <v/>
      </c>
      <c r="AH12" s="6602"/>
      <c r="AI12" s="6602"/>
      <c r="AJ12" s="6602"/>
      <c r="AK12" s="6596"/>
      <c r="AL12" s="6595"/>
      <c r="AM12" s="6596"/>
      <c r="AN12" s="6596"/>
      <c r="AO12" s="6603"/>
      <c r="AP12" s="6603"/>
      <c r="AQ12" s="6603"/>
      <c r="AR12" s="6603"/>
      <c r="AS12" s="6603"/>
      <c r="AT12" s="6604">
        <f>IF(AC12="Extremity",IF(CG12="","",CG12),"")</f>
        <v/>
      </c>
      <c r="AU12" s="6604">
        <f>IF(AC12="Extremity",IF(CH12="","",CH12),"")</f>
        <v/>
      </c>
      <c r="AV12" s="6605">
        <f>IF(AC12="Extremity","",IF(CE12="","",CE12))</f>
        <v/>
      </c>
      <c r="AW12" s="6605">
        <f>IF(AD12="Extremity","",IF(CF12="","",CF12))</f>
        <v/>
      </c>
      <c r="AX12" s="6598">
        <f>DL12</f>
        <v/>
      </c>
      <c r="AY12" s="6598">
        <f>DQ12</f>
        <v/>
      </c>
      <c r="AZ12" s="6606">
        <f>IF(AC12="Extremity",IF(DA12="","",DA12),"")</f>
        <v/>
      </c>
      <c r="BA12" s="6607">
        <f>IF(AC12="Extremity","",IF(CT12="","",CT12))</f>
        <v/>
      </c>
      <c r="BB12" s="6598">
        <f>IF(AC12="Extremity",IF(DB12="","",DB12),"")</f>
        <v/>
      </c>
      <c r="BC12" s="6605">
        <f>IF(AC12="Extremity","",IF(CZ12="","",CZ12))</f>
        <v/>
      </c>
      <c r="BD12" s="6598">
        <f>DD12</f>
        <v/>
      </c>
      <c r="BE12" s="6608">
        <f>DE12</f>
        <v/>
      </c>
      <c r="BF12" s="6609">
        <f>DF12*60</f>
        <v/>
      </c>
      <c r="BG12" s="6610">
        <f>BE12</f>
        <v/>
      </c>
      <c r="BH12" s="6609">
        <f>DG12*60</f>
        <v/>
      </c>
      <c r="BI12" s="6609">
        <f>DH12</f>
        <v/>
      </c>
      <c r="BJ12" s="6611"/>
      <c r="BK12" s="6905">
        <f>Overview!$E$7</f>
        <v/>
      </c>
      <c r="BL12" s="6611"/>
      <c r="BM12" s="6609">
        <f>DI12</f>
        <v/>
      </c>
      <c r="BN12" s="6612">
        <f>Overview!$P$153</f>
        <v/>
      </c>
      <c r="BO12" s="6611"/>
      <c r="BP12" s="6611"/>
      <c r="BQ12" s="6595"/>
      <c r="BR12" s="6613"/>
      <c r="BS12" s="1541"/>
      <c r="BT12" s="1783" t="inlineStr">
        <is>
          <t>GSM</t>
        </is>
      </c>
      <c r="BU12" s="1783" t="inlineStr">
        <is>
          <t>900</t>
        </is>
      </c>
      <c r="BV12" s="400">
        <f>Overview!$H$28</f>
        <v/>
      </c>
      <c r="BW12" s="1784"/>
      <c r="BX12" s="1783" t="inlineStr">
        <is>
          <t>Close to ear</t>
        </is>
      </c>
      <c r="BY12" s="1785"/>
      <c r="BZ12" s="1793"/>
      <c r="CA12" s="1070" t="str">
        <f>CONCATENATE(CA8," - Battery check 2")</f>
        <v>TBD - Battery check 2</v>
      </c>
      <c r="CB12" s="200">
        <v>0</v>
      </c>
      <c r="CC12" s="1070">
        <f>IF(COUNT('Conducted 2G-3G'!$AH$3:$AH$5)=0,37,INDEX('Conducted 2G-3G'!$T$3:$T$5,MATCH(MAX('Conducted 2G-3G'!$AH$3:$AH$5),'Conducted 2G-3G'!$AH$3:$AH$5,0)))</f>
        <v>37</v>
      </c>
      <c r="CD12" s="1058">
        <f>IF(COUNT('Conducted 2G-3G'!$AH$3:$AH$5)=0,897.4,INDEX('Conducted 2G-3G'!$U$3:$U$5,MATCH(MAX('Conducted 2G-3G'!$AH$3:$AH$5),'Conducted 2G-3G'!$AH$3:$AH$5,0)))</f>
        <v>897.4</v>
      </c>
      <c r="CE12" s="7237"/>
      <c r="CF12" s="7237"/>
      <c r="CG12" s="6706"/>
      <c r="CH12" s="6706"/>
      <c r="CI12" s="225">
        <f>BY12</f>
        <v/>
      </c>
      <c r="CJ12" s="225">
        <f>BZ12</f>
        <v/>
      </c>
      <c r="CK12" s="223">
        <f>CA12</f>
        <v/>
      </c>
      <c r="CL12" s="237">
        <f>CC12</f>
        <v/>
      </c>
      <c r="CM12" s="237">
        <f>CD12</f>
        <v/>
      </c>
      <c r="CN12" s="1524"/>
      <c r="CO12" s="1579"/>
      <c r="CP12" s="7214">
        <f>IF(CF12=""," ",IF(ABS(CE12-CF12)&lt;=0.1,"Valid","Not valid"))</f>
        <v/>
      </c>
      <c r="CQ12" s="1674">
        <f> IF(CE12="","",IF(AND(CE12&lt;&gt;"",CF12=""),IF(CE12&gt;=0.8,"Medir+Sig Max","No"),IF(CF12&lt;&gt;"",IF(CF12&gt;=0.8,"Medir+Sig Max","No"),"")))</f>
        <v/>
      </c>
      <c r="CR12" s="6927">
        <f>IF(UPPER($CQ$1)="X",IF(CF12=""," ",IF((ABS(CE12)&lt;5)*AND(ABS(CF12)&lt;5)*AND(ABS(CT12)&lt;5),"Solo si es max","Medir")),IF(CF12=""," ",IF((ABS(CE12)&lt;1)*AND(ABS(CF12)&lt;1)*AND(ABS(CT12)&lt;1),"Solo si es max","Medir")))</f>
        <v/>
      </c>
      <c r="CS12" s="1674"/>
      <c r="CT12" s="220">
        <f>IF(CO12="",IF(AND(CE12="",CF12=""),"",IF(CF12="",IF(DQ12&gt;1,ROUND(DQ12*CE12,3),CE12),IF(DQ12&gt;1,ROUND(DQ12*CF12,3),CF12))),IF(AND(CE12="",CF12=""),"",IF(CF12="",IF(DQ12&gt;1,ROUND(DQ12*CE12*(1/(CO12)),3),CE12*(1/(CO12))),IF(DQ12&gt;1,ROUND(DQ12*CF12*(1/(CO12)),3),CF12*(1/(CO12))))))</f>
        <v/>
      </c>
      <c r="CU12" s="224">
        <f>BY12</f>
        <v/>
      </c>
      <c r="CV12" s="237">
        <f>BZ12</f>
        <v/>
      </c>
      <c r="CW12" s="237">
        <f>CA12</f>
        <v/>
      </c>
      <c r="CX12" s="237">
        <f>CC12</f>
        <v/>
      </c>
      <c r="CY12" s="237">
        <f>CD12</f>
        <v/>
      </c>
      <c r="CZ12" s="220">
        <f>IF(COUNTIF(Overview!K12:K14,TRUE)&gt;0,1.6,IF(COUNTIF(Overview!L12:L14,TRUE)&gt;0,8,0))</f>
        <v/>
      </c>
      <c r="DA12" s="1788"/>
      <c r="DB12" s="7483"/>
      <c r="DC12" s="6895">
        <f>IF(CT12="","",IF(CT12&gt;CZ12,"Fail","Pass"))</f>
        <v/>
      </c>
      <c r="DD12" s="844">
        <f>IF(
CT12=MAX(CT11:CT12),
IF(
COUNTIF(CT11:CT12,CT12)&gt;1,
IF(CF12=MAX.SI.CONJUNTO(CF11:CF12,CT11:CT12,CT12),MAX($DD$3:DD11)+1,""),
MAX($DD$3:DD11)+1
),
"")</f>
        <v/>
      </c>
      <c r="DE12" s="1565">
        <f>MyTimestamp(DC12)</f>
        <v/>
      </c>
      <c r="DF12" s="1531">
        <f>IF(COUNT(CE12:CH12)=1,15,IF(COUNT(CE12:CH12)=0,0,30))</f>
        <v/>
      </c>
      <c r="DG12" s="1532">
        <f>IF(DF12=0,0,2)</f>
        <v/>
      </c>
      <c r="DH12" s="859"/>
      <c r="DI12" s="859"/>
      <c r="DJ12" s="1569"/>
      <c r="DK12" s="1789"/>
      <c r="DL12" s="1574">
        <f>10^(CN12/20)*100-100</f>
        <v/>
      </c>
      <c r="DM12" s="767">
        <f>IF('Tune-Up'!H12="","",'Tune-Up'!H12)</f>
        <v/>
      </c>
      <c r="DN12" s="962"/>
      <c r="DO12" s="797">
        <f>IF(DM12="","",10^(DM12/10))</f>
        <v/>
      </c>
      <c r="DP12" s="797">
        <f>IF(ISNUMBER(DN12)=FALSE,"N/A",10^(DN12/10))</f>
        <v/>
      </c>
      <c r="DQ12" s="1574">
        <f>IF(AND(ISNUMBER(DO12),ISNUMBER(DP12)),IF(DO12/DP12&gt;1,ROUND((DO12)/DP12,3),1),1)</f>
        <v/>
      </c>
      <c r="DR12" s="1541"/>
      <c r="DS12" s="1541"/>
      <c r="DT12" s="1541"/>
      <c r="DU12" s="1541"/>
      <c r="DV12" s="1541"/>
      <c r="DW12" s="1541"/>
      <c r="DX12" s="1541"/>
      <c r="DY12" s="1541"/>
      <c r="DZ12" s="1541"/>
      <c r="EA12" s="1541"/>
      <c r="EB12" s="1541"/>
      <c r="EC12" s="1541"/>
      <c r="ED12" s="1541"/>
      <c r="EE12" s="1541"/>
      <c r="EF12" s="1541"/>
      <c r="EG12" s="1541"/>
      <c r="EH12" s="1541"/>
      <c r="EI12" s="1541"/>
      <c r="EJ12" s="1541"/>
      <c r="EK12" s="1541"/>
      <c r="EL12" s="1541"/>
      <c r="EM12" s="1541"/>
      <c r="EN12" s="1541"/>
      <c r="EO12" s="1541"/>
      <c r="EP12" s="1541"/>
      <c r="EQ12" s="1541"/>
      <c r="ER12" s="1541"/>
      <c r="ES12" s="1541"/>
      <c r="ET12" s="1541"/>
      <c r="EU12" s="1541"/>
      <c r="EV12" s="1541"/>
    </row>
    <row r="13" ht="12.75" x14ac:dyDescent="0.2">
      <c r="A13" s="1541"/>
      <c r="B13" s="1541"/>
      <c r="C13"/>
      <c r="D13" s="1486"/>
      <c r="E13" s="1486"/>
      <c r="F13" s="672" t="inlineStr">
        <is>
          <t>5.1</t>
        </is>
      </c>
      <c r="G13" s="1497"/>
      <c r="H13" s="130">
        <f>BV13</f>
        <v/>
      </c>
      <c r="I13" s="130">
        <f>BW13</f>
        <v/>
      </c>
      <c r="J13" s="1299" t="inlineStr">
        <is>
          <t>GSM</t>
        </is>
      </c>
      <c r="K13" s="1299" t="inlineStr">
        <is>
          <t>900</t>
        </is>
      </c>
      <c r="L13" s="115"/>
      <c r="M13" s="130"/>
      <c r="N13" s="119"/>
      <c r="O13" s="131"/>
      <c r="P13" s="6597"/>
      <c r="Q13" s="131"/>
      <c r="R13" s="131"/>
      <c r="S13" s="130"/>
      <c r="T13" s="130">
        <v>37</v>
      </c>
      <c r="U13" s="130">
        <v>897.4</v>
      </c>
      <c r="V13" s="119"/>
      <c r="W13" s="1305"/>
      <c r="X13" s="119"/>
      <c r="Y13" s="119"/>
      <c r="Z13" s="119"/>
      <c r="AA13" s="115"/>
      <c r="AB13" s="115"/>
      <c r="AC13" s="1300">
        <f>IF(OR(BX13="Close to Ear",BX13="Close to Head"),"Head",IF(BX13="Extremity","Extremity","Body"))</f>
        <v/>
      </c>
      <c r="AD13" s="1301">
        <f>CA13</f>
        <v/>
      </c>
      <c r="AE13" s="1299">
        <f>CB13</f>
        <v/>
      </c>
      <c r="AF13" s="115"/>
      <c r="AG13" s="1302">
        <f>IF(OR(AZ13="",BA13=""),"N/A",IF(DC13="Pass","P","F"))</f>
        <v/>
      </c>
      <c r="AH13" s="129"/>
      <c r="AI13" s="129"/>
      <c r="AJ13" s="129"/>
      <c r="AK13" s="119"/>
      <c r="AL13" s="115"/>
      <c r="AM13" s="119"/>
      <c r="AN13" s="119"/>
      <c r="AO13" s="692"/>
      <c r="AP13" s="692"/>
      <c r="AQ13" s="692"/>
      <c r="AR13" s="692"/>
      <c r="AS13" s="692"/>
      <c r="AT13" s="1303">
        <f>IF(AC13="Extremity",IF(CG13="","",CG13),"")</f>
        <v/>
      </c>
      <c r="AU13" s="1303">
        <f>IF(AC13="Extremity",IF(CH13="","",CH13),"")</f>
        <v/>
      </c>
      <c r="AV13" s="1304">
        <f>IF(AC13="Extremity","",IF(CE13="","",CE13))</f>
        <v/>
      </c>
      <c r="AW13" s="1304">
        <f>IF(AD13="Extremity","",IF(CF13="","",CF13))</f>
        <v/>
      </c>
      <c r="AX13" s="1305">
        <f>DL13</f>
        <v/>
      </c>
      <c r="AY13" s="1305">
        <f>DQ13</f>
        <v/>
      </c>
      <c r="AZ13" s="3377">
        <f>IF(AC13="Extremity",IF(DA13="","",DA13),"")</f>
        <v/>
      </c>
      <c r="BA13" s="3378">
        <f>IF(AC13="Extremity","",IF(CT13="","",CT13))</f>
        <v/>
      </c>
      <c r="BB13" s="1305">
        <f>IF(AC13="Extremity",IF(DB13="","",DB13),"")</f>
        <v/>
      </c>
      <c r="BC13" s="1304">
        <f>IF(AC13="Extremity","",IF(CZ13="","",CZ13))</f>
        <v/>
      </c>
      <c r="BD13" s="1305">
        <f>DD13</f>
        <v/>
      </c>
      <c r="BE13" s="132">
        <f>DE13</f>
        <v/>
      </c>
      <c r="BF13" s="133">
        <f>DF13*60</f>
        <v/>
      </c>
      <c r="BG13" s="121">
        <f>BE13</f>
        <v/>
      </c>
      <c r="BH13" s="133">
        <f>DG13*60</f>
        <v/>
      </c>
      <c r="BI13" s="133">
        <f>DH13</f>
        <v/>
      </c>
      <c r="BJ13" s="117"/>
      <c r="BK13" s="120">
        <f>Overview!$E$7</f>
        <v/>
      </c>
      <c r="BL13" s="117"/>
      <c r="BM13" s="834">
        <f>DI13</f>
        <v/>
      </c>
      <c r="BN13" s="812">
        <f>Overview!$P$153</f>
        <v/>
      </c>
      <c r="BO13" s="117"/>
      <c r="BP13" s="117"/>
      <c r="BQ13" s="115"/>
      <c r="BR13" s="1478"/>
      <c r="BS13" s="1541"/>
      <c r="BT13" s="1783" t="inlineStr">
        <is>
          <t>GSM</t>
        </is>
      </c>
      <c r="BU13" s="1783" t="inlineStr">
        <is>
          <t>900</t>
        </is>
      </c>
      <c r="BV13" s="400">
        <f>Overview!$H$28</f>
        <v/>
      </c>
      <c r="BW13" s="1784"/>
      <c r="BX13" s="1777" t="inlineStr">
        <is>
          <t>Body</t>
        </is>
      </c>
      <c r="BY13" s="1785"/>
      <c r="BZ13" s="1785"/>
      <c r="CA13" s="1071" t="inlineStr">
        <is>
          <t>Front Face</t>
        </is>
      </c>
      <c r="CB13" s="202">
        <v>5</v>
      </c>
      <c r="CC13" s="1064">
        <f>IF(COUNT('Conducted 2G-3G'!$AH$3:$AH$5)=0,37,INDEX('Conducted 2G-3G'!$T$3:$T$5,MATCH(MAX('Conducted 2G-3G'!$AH$3:$AH$5),'Conducted 2G-3G'!$AH$3:$AH$5,0)))</f>
        <v>37</v>
      </c>
      <c r="CD13" s="1065">
        <f>IF(COUNT('Conducted 2G-3G'!$AH$3:$AH$5)=0,897.4,INDEX('Conducted 2G-3G'!$U$3:$U$5,MATCH(MAX('Conducted 2G-3G'!$AH$3:$AH$5),'Conducted 2G-3G'!$AH$3:$AH$5,0)))</f>
        <v>897.4</v>
      </c>
      <c r="CE13" s="7233"/>
      <c r="CF13" s="7233"/>
      <c r="CG13" s="6705"/>
      <c r="CH13" s="6705"/>
      <c r="CI13" s="223">
        <f>BY13</f>
        <v/>
      </c>
      <c r="CJ13" s="236">
        <f>BZ13</f>
        <v/>
      </c>
      <c r="CK13" s="223">
        <f>CA13</f>
        <v/>
      </c>
      <c r="CL13" s="223">
        <f>CC13</f>
        <v/>
      </c>
      <c r="CM13" s="236">
        <f>CD13</f>
        <v/>
      </c>
      <c r="CN13" s="1526"/>
      <c r="CO13" s="1581"/>
      <c r="CP13" s="891">
        <f>IF(CF13=""," ",IF(ABS(CE13-CF13)&lt;=0.1,"Valid","Not valid"))</f>
        <v/>
      </c>
      <c r="CQ13" s="892">
        <f> IF(CE13="","",IF(AND(CE13&lt;&gt;"",CF13=""),IF(CE13&gt;=0.8,"Medir+Sig Max","No"),IF(CF13&lt;&gt;"",IF(CF13&gt;=0.8,"Medir+Sig Max","No"),"")))</f>
        <v/>
      </c>
      <c r="CR13" s="7224">
        <f>IF(UPPER($CQ$1)="X",IF(CF13=""," ",IF((ABS(CE13)&lt;5)*AND(ABS(CF13)&lt;5)*AND(ABS(CT13)&lt;5),"Solo si es max","Medir")),IF(CF13=""," ",IF((ABS(CE13)&lt;1)*AND(ABS(CF13)&lt;1)*AND(ABS(CT13)&lt;1),"Solo si es max","Medir")))</f>
        <v/>
      </c>
      <c r="CS13" s="892"/>
      <c r="CT13" s="6899">
        <f>IF(CO13="",IF(AND(CE13="",CF13=""),"",IF(CF13="",IF(DQ13&gt;1,ROUND(DQ13*CE13,3),CE13),IF(DQ13&gt;1,ROUND(DQ13*CF13,3),CF13))),IF(AND(CE13="",CF13=""),"",IF(CF13="",IF(DQ13&gt;1,ROUND(DQ13*CE13*(1/(CO13)),3),CE13*(1/(CO13))),IF(DQ13&gt;1,ROUND(DQ13*CF13*(1/(CO13)),3),CF13*(1/(CO13))))))</f>
        <v/>
      </c>
      <c r="CU13" s="223">
        <f>BY13</f>
        <v/>
      </c>
      <c r="CV13" s="236">
        <f>BZ13</f>
        <v/>
      </c>
      <c r="CW13" s="236">
        <f>CA13</f>
        <v/>
      </c>
      <c r="CX13" s="223">
        <f>CC13</f>
        <v/>
      </c>
      <c r="CY13" s="236">
        <f>CD13</f>
        <v/>
      </c>
      <c r="CZ13" s="816">
        <f>IF(COUNTIF(Overview!K12:K14,TRUE)&gt;0,1.6,IF(COUNTIF(Overview!L12:L14,TRUE)&gt;0,8,0))</f>
        <v/>
      </c>
      <c r="DA13" s="1799"/>
      <c r="DB13" s="7482"/>
      <c r="DC13" s="6894">
        <f>IF(CT13="","",IF(CT13&gt;CZ13,"Fail","Pass"))</f>
        <v/>
      </c>
      <c r="DD13" s="6894"/>
      <c r="DE13" s="1564">
        <f>MyTimestamp(DC13)</f>
        <v/>
      </c>
      <c r="DF13" s="1529">
        <f>IF(COUNT(CE13:CH13)=1,15,IF(COUNT(CE13:CH13)=0,0,30))</f>
        <v/>
      </c>
      <c r="DG13" s="1530">
        <f>IF(DF13=0,0,2)</f>
        <v/>
      </c>
      <c r="DH13" s="862"/>
      <c r="DI13" s="862"/>
      <c r="DJ13" s="1569"/>
      <c r="DK13" s="1782"/>
      <c r="DL13" s="1573">
        <f>10^(CN13/20)*100-100</f>
        <v/>
      </c>
      <c r="DM13" s="766">
        <f>IF('Tune-Up'!H12="","",'Tune-Up'!H12)</f>
        <v/>
      </c>
      <c r="DN13" s="796"/>
      <c r="DO13" s="766">
        <f>IF(DM13="","",10^(DM13/10))</f>
        <v/>
      </c>
      <c r="DP13" s="766">
        <f>IF(ISNUMBER(DN13)=FALSE,"",10^(DN13/10))</f>
        <v/>
      </c>
      <c r="DQ13" s="1573">
        <f>IF(AND(ISNUMBER(DO13),ISNUMBER(DP13)),IF(DO13/DP13&gt;1,ROUND((DO13)/DP13,3),1),1)</f>
        <v/>
      </c>
      <c r="DR13" s="1541"/>
      <c r="DS13" s="1541"/>
      <c r="DT13" s="1541"/>
      <c r="DU13" s="1541"/>
      <c r="DV13" s="1541"/>
      <c r="DW13" s="1541"/>
      <c r="DX13" s="1541"/>
      <c r="DY13" s="1541"/>
      <c r="DZ13" s="1541"/>
      <c r="EA13" s="1541"/>
      <c r="EB13" s="1541"/>
      <c r="EC13" s="1541"/>
      <c r="ED13" s="1541"/>
      <c r="EE13" s="1541"/>
      <c r="EF13" s="1541"/>
      <c r="EG13" s="1541"/>
      <c r="EH13" s="1541"/>
      <c r="EI13" s="1541"/>
      <c r="EJ13" s="1541"/>
      <c r="EK13" s="1541"/>
      <c r="EL13" s="1541"/>
      <c r="EM13" s="1541"/>
      <c r="EN13" s="1541"/>
      <c r="EO13" s="1541"/>
      <c r="EP13" s="1541"/>
      <c r="EQ13" s="1541"/>
      <c r="ER13" s="1541"/>
      <c r="ES13" s="1541"/>
      <c r="ET13" s="1541"/>
      <c r="EU13" s="1541"/>
      <c r="EV13" s="1541"/>
    </row>
    <row r="14" ht="12.75" x14ac:dyDescent="0.2">
      <c r="A14" s="1541"/>
      <c r="B14" s="1541"/>
      <c r="C14"/>
      <c r="D14" s="1486"/>
      <c r="E14" s="1486"/>
      <c r="F14" s="672" t="inlineStr">
        <is>
          <t>5.1</t>
        </is>
      </c>
      <c r="G14" s="1497"/>
      <c r="H14" s="130">
        <f>BV14</f>
        <v/>
      </c>
      <c r="I14" s="130">
        <f>BW14</f>
        <v/>
      </c>
      <c r="J14" s="1299" t="inlineStr">
        <is>
          <t>GSM</t>
        </is>
      </c>
      <c r="K14" s="1299" t="inlineStr">
        <is>
          <t>900</t>
        </is>
      </c>
      <c r="L14" s="115"/>
      <c r="M14" s="130"/>
      <c r="N14" s="119"/>
      <c r="O14" s="131"/>
      <c r="P14" s="6597"/>
      <c r="Q14" s="131"/>
      <c r="R14" s="131"/>
      <c r="S14" s="130"/>
      <c r="T14" s="130">
        <v>37</v>
      </c>
      <c r="U14" s="130">
        <v>897.4</v>
      </c>
      <c r="V14" s="119"/>
      <c r="W14" s="1305"/>
      <c r="X14" s="119"/>
      <c r="Y14" s="119"/>
      <c r="Z14" s="119"/>
      <c r="AA14" s="115"/>
      <c r="AB14" s="115"/>
      <c r="AC14" s="1300">
        <f>IF(OR(BX14="Close to Ear",BX14="Close to Head"),"Head",IF(BX14="Extremity","Extremity","Body"))</f>
        <v/>
      </c>
      <c r="AD14" s="1301">
        <f>CA14</f>
        <v/>
      </c>
      <c r="AE14" s="1299">
        <f>CB14</f>
        <v/>
      </c>
      <c r="AF14" s="115"/>
      <c r="AG14" s="1302">
        <f>IF(OR(AZ14="",BA14=""),"N/A",IF(DC14="Pass","P","F"))</f>
        <v/>
      </c>
      <c r="AH14" s="129"/>
      <c r="AI14" s="129"/>
      <c r="AJ14" s="129"/>
      <c r="AK14" s="119"/>
      <c r="AL14" s="115"/>
      <c r="AM14" s="119"/>
      <c r="AN14" s="119"/>
      <c r="AO14" s="692"/>
      <c r="AP14" s="692"/>
      <c r="AQ14" s="692"/>
      <c r="AR14" s="692"/>
      <c r="AS14" s="692"/>
      <c r="AT14" s="1303">
        <f>IF(AC14="Extremity",IF(CG14="","",CG14),"")</f>
        <v/>
      </c>
      <c r="AU14" s="1303">
        <f>IF(AC14="Extremity",IF(CH14="","",CH14),"")</f>
        <v/>
      </c>
      <c r="AV14" s="1304">
        <f>IF(AC14="Extremity","",IF(CE14="","",CE14))</f>
        <v/>
      </c>
      <c r="AW14" s="1304">
        <f>IF(AD14="Extremity","",IF(CF14="","",CF14))</f>
        <v/>
      </c>
      <c r="AX14" s="1305">
        <f>DL14</f>
        <v/>
      </c>
      <c r="AY14" s="1305">
        <f>DQ14</f>
        <v/>
      </c>
      <c r="AZ14" s="3377">
        <f>IF(AC14="Extremity",IF(DA14="","",DA14),"")</f>
        <v/>
      </c>
      <c r="BA14" s="3378">
        <f>IF(AC14="Extremity","",IF(CT14="","",CT14))</f>
        <v/>
      </c>
      <c r="BB14" s="1305">
        <f>IF(AC14="Extremity",IF(DB14="","",DB14),"")</f>
        <v/>
      </c>
      <c r="BC14" s="1304">
        <f>IF(AC14="Extremity","",IF(CZ14="","",CZ14))</f>
        <v/>
      </c>
      <c r="BD14" s="1305">
        <f>DD14</f>
        <v/>
      </c>
      <c r="BE14" s="132">
        <f>DE14</f>
        <v/>
      </c>
      <c r="BF14" s="133">
        <f>DF14*60</f>
        <v/>
      </c>
      <c r="BG14" s="121">
        <f>BE14</f>
        <v/>
      </c>
      <c r="BH14" s="133">
        <f>DG14*60</f>
        <v/>
      </c>
      <c r="BI14" s="133">
        <f>DH14</f>
        <v/>
      </c>
      <c r="BJ14" s="117"/>
      <c r="BK14" s="120">
        <f>Overview!$E$7</f>
        <v/>
      </c>
      <c r="BL14" s="117"/>
      <c r="BM14" s="834">
        <f>DI14</f>
        <v/>
      </c>
      <c r="BN14" s="812">
        <f>Overview!$P$153</f>
        <v/>
      </c>
      <c r="BO14" s="117"/>
      <c r="BP14" s="117"/>
      <c r="BQ14" s="115"/>
      <c r="BR14" s="1478"/>
      <c r="BS14" s="1541"/>
      <c r="BT14" s="1783" t="inlineStr">
        <is>
          <t>GSM</t>
        </is>
      </c>
      <c r="BU14" s="1783" t="inlineStr">
        <is>
          <t>900</t>
        </is>
      </c>
      <c r="BV14" s="400">
        <f>Overview!$H$28</f>
        <v/>
      </c>
      <c r="BW14" s="1784"/>
      <c r="BX14" s="1783" t="inlineStr">
        <is>
          <t>Body</t>
        </is>
      </c>
      <c r="BY14" s="1785"/>
      <c r="BZ14" s="1785"/>
      <c r="CA14" s="1072" t="inlineStr">
        <is>
          <t>Back Face</t>
        </is>
      </c>
      <c r="CB14" s="200">
        <v>5</v>
      </c>
      <c r="CC14" s="1063">
        <f>IF(COUNT('Conducted 2G-3G'!$AH$3:$AH$5)=0,37,INDEX('Conducted 2G-3G'!$T$3:$T$5,MATCH(MAX('Conducted 2G-3G'!$AH$3:$AH$5),'Conducted 2G-3G'!$AH$3:$AH$5,0)))</f>
        <v>37</v>
      </c>
      <c r="CD14" s="818">
        <f>IF(COUNT('Conducted 2G-3G'!$AH$3:$AH$5)=0,897.4,INDEX('Conducted 2G-3G'!$U$3:$U$5,MATCH(MAX('Conducted 2G-3G'!$AH$3:$AH$5),'Conducted 2G-3G'!$AH$3:$AH$5,0)))</f>
        <v>897.4</v>
      </c>
      <c r="CE14" s="7234"/>
      <c r="CF14" s="7234"/>
      <c r="CG14" s="6706"/>
      <c r="CH14" s="6706"/>
      <c r="CI14" s="224">
        <f>BY14</f>
        <v/>
      </c>
      <c r="CJ14" s="237">
        <f>BZ14</f>
        <v/>
      </c>
      <c r="CK14" s="223">
        <f>CA14</f>
        <v/>
      </c>
      <c r="CL14" s="224">
        <f>CC14</f>
        <v/>
      </c>
      <c r="CM14" s="237">
        <f>CD14</f>
        <v/>
      </c>
      <c r="CN14" s="1527"/>
      <c r="CO14" s="1579"/>
      <c r="CP14" s="7214">
        <f>IF(CF14=""," ",IF(ABS(CE14-CF14)&lt;=0.1,"Valid","Not valid"))</f>
        <v/>
      </c>
      <c r="CQ14" s="1674">
        <f> IF(CE14="","",IF(AND(CE14&lt;&gt;"",CF14=""),IF(CE14&gt;=0.8,"Medir+Sig Max","No"),IF(CF14&lt;&gt;"",IF(CF14&gt;=0.8,"Medir+Sig Max","No"),"")))</f>
        <v/>
      </c>
      <c r="CR14" s="6927">
        <f>IF(UPPER($CQ$1)="X",IF(CF14=""," ",IF((ABS(CE14)&lt;5)*AND(ABS(CF14)&lt;5)*AND(ABS(CT14)&lt;5),"Solo si es max","Medir")),IF(CF14=""," ",IF((ABS(CE14)&lt;1)*AND(ABS(CF14)&lt;1)*AND(ABS(CT14)&lt;1),"Solo si es max","Medir")))</f>
        <v/>
      </c>
      <c r="CS14" s="1674"/>
      <c r="CT14" s="6710">
        <f>IF(CO14="",IF(AND(CE14="",CF14=""),"",IF(CF14="",IF(DQ14&gt;1,ROUND(DQ14*CE14,3),CE14),IF(DQ14&gt;1,ROUND(DQ14*CF14,3),CF14))),IF(AND(CE14="",CF14=""),"",IF(CF14="",IF(DQ14&gt;1,ROUND(DQ14*CE14*(1/(CO14)),3),CE14*(1/(CO14))),IF(DQ14&gt;1,ROUND(DQ14*CF14*(1/(CO14)),3),CF14*(1/(CO14))))))</f>
        <v/>
      </c>
      <c r="CU14" s="224">
        <f>BY14</f>
        <v/>
      </c>
      <c r="CV14" s="237">
        <f>BZ14</f>
        <v/>
      </c>
      <c r="CW14" s="237">
        <f>CA14</f>
        <v/>
      </c>
      <c r="CX14" s="224">
        <f>CC14</f>
        <v/>
      </c>
      <c r="CY14" s="237">
        <f>CD14</f>
        <v/>
      </c>
      <c r="CZ14" s="817">
        <f>IF(COUNTIF(Overview!K12:K14,TRUE)&gt;0,1.6,IF(COUNTIF(Overview!L12:L14,TRUE)&gt;0,8,0))</f>
        <v/>
      </c>
      <c r="DA14" s="1788"/>
      <c r="DB14" s="7483"/>
      <c r="DC14" s="844">
        <f>IF(CT14="","",IF(CT14&gt;CZ14,"Fail","Pass"))</f>
        <v/>
      </c>
      <c r="DD14" s="6894">
        <f>IF(
CT14=MAX(CT13:CT20),
IF(
COUNTIF(CT13:CT20,CT14)&gt;1,
IF(CF14=MAX.SI.CONJUNTO(CF13:CF20,CT13:CT20,CT14),MAX($DD$3:DD13)+1,""),
MAX($DD$3:DD13)+1
),
"")</f>
        <v/>
      </c>
      <c r="DE14" s="1565">
        <f>MyTimestamp(DC14)</f>
        <v/>
      </c>
      <c r="DF14" s="1531">
        <f>IF(COUNT(CE14:CH14)=1,15,IF(COUNT(CE14:CH14)=0,0,30))</f>
        <v/>
      </c>
      <c r="DG14" s="1532">
        <f>IF(DF14=0,0,2)</f>
        <v/>
      </c>
      <c r="DH14" s="859"/>
      <c r="DI14" s="859"/>
      <c r="DJ14" s="1569"/>
      <c r="DK14" s="1789"/>
      <c r="DL14" s="1574">
        <f>10^(CN14/20)*100-100</f>
        <v/>
      </c>
      <c r="DM14" s="767">
        <f>IF('Tune-Up'!H12="","",'Tune-Up'!H12)</f>
        <v/>
      </c>
      <c r="DN14" s="797"/>
      <c r="DO14" s="797">
        <f>IF(DM14="","",10^(DM14/10))</f>
        <v/>
      </c>
      <c r="DP14" s="797">
        <f>IF(ISNUMBER(DN14)=FALSE,"",10^(DN14/10))</f>
        <v/>
      </c>
      <c r="DQ14" s="1574">
        <f>IF(AND(ISNUMBER(DO14),ISNUMBER(DP14)),IF(DO14/DP14&gt;1,ROUND((DO14)/DP14,3),1),1)</f>
        <v/>
      </c>
      <c r="DR14" s="1541"/>
      <c r="DS14" s="1541"/>
      <c r="DT14" s="1541"/>
      <c r="DU14" s="1541"/>
      <c r="DV14" s="1541"/>
      <c r="DW14" s="1541"/>
      <c r="DX14" s="1541"/>
      <c r="DY14" s="1541"/>
      <c r="DZ14" s="1541"/>
      <c r="EA14" s="1541"/>
      <c r="EB14" s="1541"/>
      <c r="EC14" s="1541"/>
      <c r="ED14" s="1541"/>
      <c r="EE14" s="1541"/>
      <c r="EF14" s="1541"/>
      <c r="EG14" s="1541"/>
      <c r="EH14" s="1541"/>
      <c r="EI14" s="1541"/>
      <c r="EJ14" s="1541"/>
      <c r="EK14" s="1541"/>
      <c r="EL14" s="1541"/>
      <c r="EM14" s="1541"/>
      <c r="EN14" s="1541"/>
      <c r="EO14" s="1541"/>
      <c r="EP14" s="1541"/>
      <c r="EQ14" s="1541"/>
      <c r="ER14" s="1541"/>
      <c r="ES14" s="1541"/>
      <c r="ET14" s="1541"/>
      <c r="EU14" s="1541"/>
      <c r="EV14" s="1541"/>
    </row>
    <row r="15" ht="12.75" x14ac:dyDescent="0.2">
      <c r="A15" s="1541"/>
      <c r="B15" s="1541"/>
      <c r="C15"/>
      <c r="D15" s="1486"/>
      <c r="E15" s="1486"/>
      <c r="F15" s="672" t="inlineStr">
        <is>
          <t>5.1</t>
        </is>
      </c>
      <c r="G15" s="1497"/>
      <c r="H15" s="130">
        <f>BV15</f>
        <v/>
      </c>
      <c r="I15" s="130">
        <f>BW15</f>
        <v/>
      </c>
      <c r="J15" s="1299" t="inlineStr">
        <is>
          <t>GSM</t>
        </is>
      </c>
      <c r="K15" s="1299" t="inlineStr">
        <is>
          <t>900</t>
        </is>
      </c>
      <c r="L15" s="115"/>
      <c r="M15" s="130"/>
      <c r="N15" s="119"/>
      <c r="O15" s="131"/>
      <c r="P15" s="6597"/>
      <c r="Q15" s="131"/>
      <c r="R15" s="131"/>
      <c r="S15" s="130"/>
      <c r="T15" s="130">
        <v>37</v>
      </c>
      <c r="U15" s="130">
        <v>897.4</v>
      </c>
      <c r="V15" s="119"/>
      <c r="W15" s="1305"/>
      <c r="X15" s="119"/>
      <c r="Y15" s="119"/>
      <c r="Z15" s="119"/>
      <c r="AA15" s="115"/>
      <c r="AB15" s="115"/>
      <c r="AC15" s="1300">
        <f>IF(OR(BX15="Close to Ear",BX15="Close to Head"),"Head",IF(BX15="Extremity","Extremity","Body"))</f>
        <v/>
      </c>
      <c r="AD15" s="1301">
        <f>CA15</f>
        <v/>
      </c>
      <c r="AE15" s="1299">
        <f>CB15</f>
        <v/>
      </c>
      <c r="AF15" s="115"/>
      <c r="AG15" s="1302">
        <f>IF(OR(AZ15="",BA15=""),"N/A",IF(DC15="Pass","P","F"))</f>
        <v/>
      </c>
      <c r="AH15" s="129"/>
      <c r="AI15" s="129"/>
      <c r="AJ15" s="129"/>
      <c r="AK15" s="119"/>
      <c r="AL15" s="115"/>
      <c r="AM15" s="119"/>
      <c r="AN15" s="119"/>
      <c r="AO15" s="692"/>
      <c r="AP15" s="692"/>
      <c r="AQ15" s="692"/>
      <c r="AR15" s="692"/>
      <c r="AS15" s="692"/>
      <c r="AT15" s="1303">
        <f>IF(AC15="Extremity",IF(CG15="","",CG15),"")</f>
        <v/>
      </c>
      <c r="AU15" s="1303">
        <f>IF(AC15="Extremity",IF(CH15="","",CH15),"")</f>
        <v/>
      </c>
      <c r="AV15" s="1304">
        <f>IF(AC15="Extremity","",IF(CE15="","",CE15))</f>
        <v/>
      </c>
      <c r="AW15" s="1304">
        <f>IF(AD15="Extremity","",IF(CF15="","",CF15))</f>
        <v/>
      </c>
      <c r="AX15" s="1305">
        <f>DL15</f>
        <v/>
      </c>
      <c r="AY15" s="1305">
        <f>DQ15</f>
        <v/>
      </c>
      <c r="AZ15" s="3377">
        <f>IF(AC15="Extremity",IF(DA15="","",DA15),"")</f>
        <v/>
      </c>
      <c r="BA15" s="3378">
        <f>IF(AC15="Extremity","",IF(CT15="","",CT15))</f>
        <v/>
      </c>
      <c r="BB15" s="1305">
        <f>IF(AC15="Extremity",IF(DB15="","",DB15),"")</f>
        <v/>
      </c>
      <c r="BC15" s="1304">
        <f>IF(AC15="Extremity","",IF(CZ15="","",CZ15))</f>
        <v/>
      </c>
      <c r="BD15" s="1305">
        <f>DD15</f>
        <v/>
      </c>
      <c r="BE15" s="132">
        <f>DE15</f>
        <v/>
      </c>
      <c r="BF15" s="133">
        <f>DF15*60</f>
        <v/>
      </c>
      <c r="BG15" s="121">
        <f>BE15</f>
        <v/>
      </c>
      <c r="BH15" s="133">
        <f>DG15*60</f>
        <v/>
      </c>
      <c r="BI15" s="133">
        <f>DH15</f>
        <v/>
      </c>
      <c r="BJ15" s="117"/>
      <c r="BK15" s="120">
        <f>Overview!$E$7</f>
        <v/>
      </c>
      <c r="BL15" s="117"/>
      <c r="BM15" s="834">
        <f>DI15</f>
        <v/>
      </c>
      <c r="BN15" s="812">
        <f>Overview!$P$153</f>
        <v/>
      </c>
      <c r="BO15" s="117"/>
      <c r="BP15" s="117"/>
      <c r="BQ15" s="115"/>
      <c r="BR15" s="1478"/>
      <c r="BS15" s="1541"/>
      <c r="BT15" s="1783" t="inlineStr">
        <is>
          <t>GSM</t>
        </is>
      </c>
      <c r="BU15" s="1783" t="inlineStr">
        <is>
          <t>900</t>
        </is>
      </c>
      <c r="BV15" s="400">
        <f>Overview!$H$28</f>
        <v/>
      </c>
      <c r="BW15" s="1784"/>
      <c r="BX15" s="1783" t="inlineStr">
        <is>
          <t>Body</t>
        </is>
      </c>
      <c r="BY15" s="1785"/>
      <c r="BZ15" s="1785"/>
      <c r="CA15" s="1072" t="inlineStr">
        <is>
          <t>Left Edge</t>
        </is>
      </c>
      <c r="CB15" s="200">
        <v>5</v>
      </c>
      <c r="CC15" s="1064">
        <f>IF(COUNT('Conducted 2G-3G'!$AH$3:$AH$5)=0,37,INDEX('Conducted 2G-3G'!$T$3:$T$5,MATCH(MAX('Conducted 2G-3G'!$AH$3:$AH$5),'Conducted 2G-3G'!$AH$3:$AH$5,0)))</f>
        <v>37</v>
      </c>
      <c r="CD15" s="1065">
        <f>IF(COUNT('Conducted 2G-3G'!$AH$3:$AH$5)=0,897.4,INDEX('Conducted 2G-3G'!$U$3:$U$5,MATCH(MAX('Conducted 2G-3G'!$AH$3:$AH$5),'Conducted 2G-3G'!$AH$3:$AH$5,0)))</f>
        <v>897.4</v>
      </c>
      <c r="CE15" s="7234"/>
      <c r="CF15" s="7234"/>
      <c r="CG15" s="6706"/>
      <c r="CH15" s="6706"/>
      <c r="CI15" s="224">
        <f>BY15</f>
        <v/>
      </c>
      <c r="CJ15" s="237">
        <f>BZ15</f>
        <v/>
      </c>
      <c r="CK15" s="223">
        <f>CA15</f>
        <v/>
      </c>
      <c r="CL15" s="224">
        <f>CC15</f>
        <v/>
      </c>
      <c r="CM15" s="237">
        <f>CD15</f>
        <v/>
      </c>
      <c r="CN15" s="1527"/>
      <c r="CO15" s="1579"/>
      <c r="CP15" s="7214">
        <f>IF(CF15=""," ",IF(ABS(CE15-CF15)&lt;=0.1,"Valid","Not valid"))</f>
        <v/>
      </c>
      <c r="CQ15" s="1674">
        <f> IF(CE15="","",IF(AND(CE15&lt;&gt;"",CF15=""),IF(CE15&gt;=0.8,"Medir+Sig Max","No"),IF(CF15&lt;&gt;"",IF(CF15&gt;=0.8,"Medir+Sig Max","No"),"")))</f>
        <v/>
      </c>
      <c r="CR15" s="6927">
        <f>IF(UPPER($CQ$1)="X",IF(CF15=""," ",IF((ABS(CE15)&lt;5)*AND(ABS(CF15)&lt;5)*AND(ABS(CT15)&lt;5),"Solo si es max","Medir")),IF(CF15=""," ",IF((ABS(CE15)&lt;1)*AND(ABS(CF15)&lt;1)*AND(ABS(CT15)&lt;1),"Solo si es max","Medir")))</f>
        <v/>
      </c>
      <c r="CS15" s="1674"/>
      <c r="CT15" s="6710">
        <f>IF(CO15="",IF(AND(CE15="",CF15=""),"",IF(CF15="",IF(DQ15&gt;1,ROUND(DQ15*CE15,3),CE15),IF(DQ15&gt;1,ROUND(DQ15*CF15,3),CF15))),IF(AND(CE15="",CF15=""),"",IF(CF15="",IF(DQ15&gt;1,ROUND(DQ15*CE15*(1/(CO15)),3),CE15*(1/(CO15))),IF(DQ15&gt;1,ROUND(DQ15*CF15*(1/(CO15)),3),CF15*(1/(CO15))))))</f>
        <v/>
      </c>
      <c r="CU15" s="224">
        <f>BY15</f>
        <v/>
      </c>
      <c r="CV15" s="237">
        <f>BZ15</f>
        <v/>
      </c>
      <c r="CW15" s="237">
        <f>CA15</f>
        <v/>
      </c>
      <c r="CX15" s="224">
        <f>CC15</f>
        <v/>
      </c>
      <c r="CY15" s="237">
        <f>CD15</f>
        <v/>
      </c>
      <c r="CZ15" s="817">
        <f>IF(COUNTIF(Overview!K12:K14,TRUE)&gt;0,1.6,IF(COUNTIF(Overview!L12:L14,TRUE)&gt;0,8,0))</f>
        <v/>
      </c>
      <c r="DA15" s="1788"/>
      <c r="DB15" s="7483"/>
      <c r="DC15" s="844">
        <f>IF(CT15="","",IF(CT15&gt;CZ15,"Fail","Pass"))</f>
        <v/>
      </c>
      <c r="DD15" s="6894">
        <f>IF(
CT15=MAX(CT13:CT20),
IF(
COUNTIF(CT13:CT20,CT15)&gt;1,
IF(CF15=MAX.SI.CONJUNTO(CF13:CF20,CT13:CT20,CT15),MAX($DD$3:DD14)+1,""),
MAX($DD$3:DD14)+1
),
"")</f>
        <v/>
      </c>
      <c r="DE15" s="1565">
        <f>MyTimestamp(DC15)</f>
        <v/>
      </c>
      <c r="DF15" s="1531">
        <f>IF(COUNT(CE15:CH15)=1,15,IF(COUNT(CE15:CH15)=0,0,30))</f>
        <v/>
      </c>
      <c r="DG15" s="1532">
        <f>IF(DF15=0,0,2)</f>
        <v/>
      </c>
      <c r="DH15" s="859"/>
      <c r="DI15" s="859"/>
      <c r="DJ15" s="1569"/>
      <c r="DK15" s="1789"/>
      <c r="DL15" s="1574">
        <f>10^(CN15/20)*100-100</f>
        <v/>
      </c>
      <c r="DM15" s="767">
        <f>IF('Tune-Up'!H12="","",'Tune-Up'!H12)</f>
        <v/>
      </c>
      <c r="DN15" s="1066"/>
      <c r="DO15" s="797">
        <f>IF(DM15="","",10^(DM15/10))</f>
        <v/>
      </c>
      <c r="DP15" s="797">
        <f>IF(ISNUMBER(DN15)=FALSE,"",10^(DN15/10))</f>
        <v/>
      </c>
      <c r="DQ15" s="1574">
        <f>IF(AND(ISNUMBER(DO15),ISNUMBER(DP15)),IF(DO15/DP15&gt;1,ROUND((DO15)/DP15,3),1),1)</f>
        <v/>
      </c>
      <c r="DR15" s="1541"/>
      <c r="DS15" s="1541"/>
      <c r="DT15" s="1541"/>
      <c r="DU15" s="1541"/>
      <c r="DV15" s="1541"/>
      <c r="DW15" s="1541"/>
      <c r="DX15" s="1541"/>
      <c r="DY15" s="1541"/>
      <c r="DZ15" s="1541"/>
      <c r="EA15" s="1541"/>
      <c r="EB15" s="1541"/>
      <c r="EC15" s="1541"/>
      <c r="ED15" s="1541"/>
      <c r="EE15" s="1541"/>
      <c r="EF15" s="1541"/>
      <c r="EG15" s="1541"/>
      <c r="EH15" s="1541"/>
      <c r="EI15" s="1541"/>
      <c r="EJ15" s="1541"/>
      <c r="EK15" s="1541"/>
      <c r="EL15" s="1541"/>
      <c r="EM15" s="1541"/>
      <c r="EN15" s="1541"/>
      <c r="EO15" s="1541"/>
      <c r="EP15" s="1541"/>
      <c r="EQ15" s="1541"/>
      <c r="ER15" s="1541"/>
      <c r="ES15" s="1541"/>
      <c r="ET15" s="1541"/>
      <c r="EU15" s="1541"/>
      <c r="EV15" s="1541"/>
    </row>
    <row r="16" ht="12.75" x14ac:dyDescent="0.2">
      <c r="A16" s="1541"/>
      <c r="B16" s="1541"/>
      <c r="C16"/>
      <c r="D16" s="1486"/>
      <c r="E16" s="1486"/>
      <c r="F16" s="672" t="inlineStr">
        <is>
          <t>5.1</t>
        </is>
      </c>
      <c r="G16" s="1497"/>
      <c r="H16" s="130">
        <f>BV16</f>
        <v/>
      </c>
      <c r="I16" s="130">
        <f>BW16</f>
        <v/>
      </c>
      <c r="J16" s="1299" t="inlineStr">
        <is>
          <t>GSM</t>
        </is>
      </c>
      <c r="K16" s="1299" t="inlineStr">
        <is>
          <t>900</t>
        </is>
      </c>
      <c r="L16" s="115"/>
      <c r="M16" s="130"/>
      <c r="N16" s="119"/>
      <c r="O16" s="131"/>
      <c r="P16" s="6597"/>
      <c r="Q16" s="131"/>
      <c r="R16" s="131"/>
      <c r="S16" s="130"/>
      <c r="T16" s="130">
        <v>37</v>
      </c>
      <c r="U16" s="130">
        <v>897.4</v>
      </c>
      <c r="V16" s="119"/>
      <c r="W16" s="1305"/>
      <c r="X16" s="119"/>
      <c r="Y16" s="119"/>
      <c r="Z16" s="119"/>
      <c r="AA16" s="115"/>
      <c r="AB16" s="115"/>
      <c r="AC16" s="1300">
        <f>IF(OR(BX16="Close to Ear",BX16="Close to Head"),"Head",IF(BX16="Extremity","Extremity","Body"))</f>
        <v/>
      </c>
      <c r="AD16" s="1301">
        <f>CA16</f>
        <v/>
      </c>
      <c r="AE16" s="1299">
        <f>CB16</f>
        <v/>
      </c>
      <c r="AF16" s="115"/>
      <c r="AG16" s="1302">
        <f>IF(OR(AZ16="",BA16=""),"N/A",IF(DC16="Pass","P","F"))</f>
        <v/>
      </c>
      <c r="AH16" s="129"/>
      <c r="AI16" s="129"/>
      <c r="AJ16" s="129"/>
      <c r="AK16" s="119"/>
      <c r="AL16" s="115"/>
      <c r="AM16" s="119"/>
      <c r="AN16" s="119"/>
      <c r="AO16" s="692"/>
      <c r="AP16" s="692"/>
      <c r="AQ16" s="692"/>
      <c r="AR16" s="692"/>
      <c r="AS16" s="692"/>
      <c r="AT16" s="1303">
        <f>IF(AC16="Extremity",IF(CG16="","",CG16),"")</f>
        <v/>
      </c>
      <c r="AU16" s="1303">
        <f>IF(AC16="Extremity",IF(CH16="","",CH16),"")</f>
        <v/>
      </c>
      <c r="AV16" s="1304">
        <f>IF(AC16="Extremity","",IF(CE16="","",CE16))</f>
        <v/>
      </c>
      <c r="AW16" s="1304">
        <f>IF(AD16="Extremity","",IF(CF16="","",CF16))</f>
        <v/>
      </c>
      <c r="AX16" s="1305">
        <f>DL16</f>
        <v/>
      </c>
      <c r="AY16" s="1305">
        <f>DQ16</f>
        <v/>
      </c>
      <c r="AZ16" s="3377">
        <f>IF(AC16="Extremity",IF(DA16="","",DA16),"")</f>
        <v/>
      </c>
      <c r="BA16" s="3378">
        <f>IF(AC16="Extremity","",IF(CT16="","",CT16))</f>
        <v/>
      </c>
      <c r="BB16" s="1305">
        <f>IF(AC16="Extremity",IF(DB16="","",DB16),"")</f>
        <v/>
      </c>
      <c r="BC16" s="1304">
        <f>IF(AC16="Extremity","",IF(CZ16="","",CZ16))</f>
        <v/>
      </c>
      <c r="BD16" s="1305">
        <f>DD16</f>
        <v/>
      </c>
      <c r="BE16" s="132">
        <f>DE16</f>
        <v/>
      </c>
      <c r="BF16" s="133">
        <f>DF16*60</f>
        <v/>
      </c>
      <c r="BG16" s="121">
        <f>BE16</f>
        <v/>
      </c>
      <c r="BH16" s="133">
        <f>DG16*60</f>
        <v/>
      </c>
      <c r="BI16" s="133">
        <f>DH16</f>
        <v/>
      </c>
      <c r="BJ16" s="117"/>
      <c r="BK16" s="120">
        <f>Overview!$E$7</f>
        <v/>
      </c>
      <c r="BL16" s="117"/>
      <c r="BM16" s="834">
        <f>DI16</f>
        <v/>
      </c>
      <c r="BN16" s="812">
        <f>Overview!$P$153</f>
        <v/>
      </c>
      <c r="BO16" s="117"/>
      <c r="BP16" s="117"/>
      <c r="BQ16" s="115"/>
      <c r="BR16" s="1478"/>
      <c r="BS16" s="1541"/>
      <c r="BT16" s="1783" t="inlineStr">
        <is>
          <t>GSM</t>
        </is>
      </c>
      <c r="BU16" s="1783" t="inlineStr">
        <is>
          <t>900</t>
        </is>
      </c>
      <c r="BV16" s="400">
        <f>Overview!$H$28</f>
        <v/>
      </c>
      <c r="BW16" s="1784"/>
      <c r="BX16" s="1783" t="inlineStr">
        <is>
          <t>Body</t>
        </is>
      </c>
      <c r="BY16" s="1785"/>
      <c r="BZ16" s="1785"/>
      <c r="CA16" s="1072" t="inlineStr">
        <is>
          <t>Right Edge</t>
        </is>
      </c>
      <c r="CB16" s="200">
        <v>5</v>
      </c>
      <c r="CC16" s="1063">
        <f>IF(COUNT('Conducted 2G-3G'!$AH$3:$AH$5)=0,37,INDEX('Conducted 2G-3G'!$T$3:$T$5,MATCH(MAX('Conducted 2G-3G'!$AH$3:$AH$5),'Conducted 2G-3G'!$AH$3:$AH$5,0)))</f>
        <v>37</v>
      </c>
      <c r="CD16" s="818">
        <f>IF(COUNT('Conducted 2G-3G'!$AH$3:$AH$5)=0,897.4,INDEX('Conducted 2G-3G'!$U$3:$U$5,MATCH(MAX('Conducted 2G-3G'!$AH$3:$AH$5),'Conducted 2G-3G'!$AH$3:$AH$5,0)))</f>
        <v>897.4</v>
      </c>
      <c r="CE16" s="7234"/>
      <c r="CF16" s="7234"/>
      <c r="CG16" s="6706"/>
      <c r="CH16" s="6706"/>
      <c r="CI16" s="224">
        <f>BY16</f>
        <v/>
      </c>
      <c r="CJ16" s="237">
        <f>BZ16</f>
        <v/>
      </c>
      <c r="CK16" s="223">
        <f>CA16</f>
        <v/>
      </c>
      <c r="CL16" s="224">
        <f>CC16</f>
        <v/>
      </c>
      <c r="CM16" s="237">
        <f>CD16</f>
        <v/>
      </c>
      <c r="CN16" s="1527"/>
      <c r="CO16" s="1579"/>
      <c r="CP16" s="7214">
        <f>IF(CF16=""," ",IF(ABS(CE16-CF16)&lt;=0.1,"Valid","Not valid"))</f>
        <v/>
      </c>
      <c r="CQ16" s="1674">
        <f> IF(CE16="","",IF(AND(CE16&lt;&gt;"",CF16=""),IF(CE16&gt;=0.8,"Medir+Sig Max","No"),IF(CF16&lt;&gt;"",IF(CF16&gt;=0.8,"Medir+Sig Max","No"),"")))</f>
        <v/>
      </c>
      <c r="CR16" s="6927">
        <f>IF(UPPER($CQ$1)="X",IF(CF16=""," ",IF((ABS(CE16)&lt;5)*AND(ABS(CF16)&lt;5)*AND(ABS(CT16)&lt;5),"Solo si es max","Medir")),IF(CF16=""," ",IF((ABS(CE16)&lt;1)*AND(ABS(CF16)&lt;1)*AND(ABS(CT16)&lt;1),"Solo si es max","Medir")))</f>
        <v/>
      </c>
      <c r="CS16" s="1674"/>
      <c r="CT16" s="6710">
        <f>IF(CO16="",IF(AND(CE16="",CF16=""),"",IF(CF16="",IF(DQ16&gt;1,ROUND(DQ16*CE16,3),CE16),IF(DQ16&gt;1,ROUND(DQ16*CF16,3),CF16))),IF(AND(CE16="",CF16=""),"",IF(CF16="",IF(DQ16&gt;1,ROUND(DQ16*CE16*(1/(CO16)),3),CE16*(1/(CO16))),IF(DQ16&gt;1,ROUND(DQ16*CF16*(1/(CO16)),3),CF16*(1/(CO16))))))</f>
        <v/>
      </c>
      <c r="CU16" s="224">
        <f>BY16</f>
        <v/>
      </c>
      <c r="CV16" s="237">
        <f>BZ16</f>
        <v/>
      </c>
      <c r="CW16" s="237">
        <f>CA16</f>
        <v/>
      </c>
      <c r="CX16" s="224">
        <f>CC16</f>
        <v/>
      </c>
      <c r="CY16" s="237">
        <f>CD16</f>
        <v/>
      </c>
      <c r="CZ16" s="817">
        <f>IF(COUNTIF(Overview!K12:K14,TRUE)&gt;0,1.6,IF(COUNTIF(Overview!L12:L14,TRUE)&gt;0,8,0))</f>
        <v/>
      </c>
      <c r="DA16" s="1788"/>
      <c r="DB16" s="7483"/>
      <c r="DC16" s="844">
        <f>IF(CT16="","",IF(CT16&gt;CZ16,"Fail","Pass"))</f>
        <v/>
      </c>
      <c r="DD16" s="6894">
        <f>IF(
CT16=MAX(CT13:CT20),
IF(
COUNTIF(CT13:CT20,CT16)&gt;1,
IF(CF16=MAX.SI.CONJUNTO(CF13:CF20,CT13:CT20,CT16),MAX($DD$3:DD15)+1,""),
MAX($DD$3:DD15)+1
),
"")</f>
        <v/>
      </c>
      <c r="DE16" s="1565">
        <f>MyTimestamp(DC16)</f>
        <v/>
      </c>
      <c r="DF16" s="1531">
        <f>IF(COUNT(CE16:CH16)=1,15,IF(COUNT(CE16:CH16)=0,0,30))</f>
        <v/>
      </c>
      <c r="DG16" s="1532">
        <f>IF(DF16=0,0,2)</f>
        <v/>
      </c>
      <c r="DH16" s="859"/>
      <c r="DI16" s="859"/>
      <c r="DJ16" s="1569"/>
      <c r="DK16" s="1789"/>
      <c r="DL16" s="1574">
        <f>10^(CN16/20)*100-100</f>
        <v/>
      </c>
      <c r="DM16" s="767">
        <f>IF('Tune-Up'!H12="","",'Tune-Up'!H12)</f>
        <v/>
      </c>
      <c r="DN16" s="797"/>
      <c r="DO16" s="797">
        <f>IF(DM16="","",10^(DM16/10))</f>
        <v/>
      </c>
      <c r="DP16" s="797">
        <f>IF(ISNUMBER(DN16)=FALSE,"",10^(DN16/10))</f>
        <v/>
      </c>
      <c r="DQ16" s="1574">
        <f>IF(AND(ISNUMBER(DO16),ISNUMBER(DP16)),IF(DO16/DP16&gt;1,ROUND((DO16)/DP16,3),1),1)</f>
        <v/>
      </c>
      <c r="DR16" s="1541"/>
      <c r="DS16" s="1541"/>
      <c r="DT16" s="1541"/>
      <c r="DU16" s="1541"/>
      <c r="DV16" s="1541"/>
      <c r="DW16" s="1541"/>
      <c r="DX16" s="1541"/>
      <c r="DY16" s="1541"/>
      <c r="DZ16" s="1541"/>
      <c r="EA16" s="1541"/>
      <c r="EB16" s="1541"/>
      <c r="EC16" s="1541"/>
      <c r="ED16" s="1541"/>
      <c r="EE16" s="1541"/>
      <c r="EF16" s="1541"/>
      <c r="EG16" s="1541"/>
      <c r="EH16" s="1541"/>
      <c r="EI16" s="1541"/>
      <c r="EJ16" s="1541"/>
      <c r="EK16" s="1541"/>
      <c r="EL16" s="1541"/>
      <c r="EM16" s="1541"/>
      <c r="EN16" s="1541"/>
      <c r="EO16" s="1541"/>
      <c r="EP16" s="1541"/>
      <c r="EQ16" s="1541"/>
      <c r="ER16" s="1541"/>
      <c r="ES16" s="1541"/>
      <c r="ET16" s="1541"/>
      <c r="EU16" s="1541"/>
      <c r="EV16" s="1541"/>
    </row>
    <row r="17" ht="12.75" x14ac:dyDescent="0.2">
      <c r="A17" s="1541"/>
      <c r="B17" s="1541"/>
      <c r="C17"/>
      <c r="D17" s="1486"/>
      <c r="E17" s="1486"/>
      <c r="F17" s="672" t="inlineStr">
        <is>
          <t>5.1</t>
        </is>
      </c>
      <c r="G17" s="1497"/>
      <c r="H17" s="130">
        <f>BV17</f>
        <v/>
      </c>
      <c r="I17" s="130">
        <f>BW17</f>
        <v/>
      </c>
      <c r="J17" s="1299" t="inlineStr">
        <is>
          <t>GSM</t>
        </is>
      </c>
      <c r="K17" s="1299" t="inlineStr">
        <is>
          <t>900</t>
        </is>
      </c>
      <c r="L17" s="115"/>
      <c r="M17" s="130"/>
      <c r="N17" s="119"/>
      <c r="O17" s="131"/>
      <c r="P17" s="6597"/>
      <c r="Q17" s="131"/>
      <c r="R17" s="131"/>
      <c r="S17" s="130"/>
      <c r="T17" s="130">
        <v>37</v>
      </c>
      <c r="U17" s="130">
        <v>897.4</v>
      </c>
      <c r="V17" s="119"/>
      <c r="W17" s="1305"/>
      <c r="X17" s="119"/>
      <c r="Y17" s="119"/>
      <c r="Z17" s="119"/>
      <c r="AA17" s="115"/>
      <c r="AB17" s="115"/>
      <c r="AC17" s="1300">
        <f>IF(OR(BX17="Close to Ear",BX17="Close to Head"),"Head",IF(BX17="Extremity","Extremity","Body"))</f>
        <v/>
      </c>
      <c r="AD17" s="1301">
        <f>CA17</f>
        <v/>
      </c>
      <c r="AE17" s="1299">
        <f>CB17</f>
        <v/>
      </c>
      <c r="AF17" s="115"/>
      <c r="AG17" s="1302">
        <f>IF(OR(AZ17="",BA17=""),"N/A",IF(DC17="Pass","P","F"))</f>
        <v/>
      </c>
      <c r="AH17" s="129"/>
      <c r="AI17" s="129"/>
      <c r="AJ17" s="129"/>
      <c r="AK17" s="119"/>
      <c r="AL17" s="115"/>
      <c r="AM17" s="119"/>
      <c r="AN17" s="119"/>
      <c r="AO17" s="692"/>
      <c r="AP17" s="692"/>
      <c r="AQ17" s="692"/>
      <c r="AR17" s="692"/>
      <c r="AS17" s="692"/>
      <c r="AT17" s="1303">
        <f>IF(AC17="Extremity",IF(CG17="","",CG17),"")</f>
        <v/>
      </c>
      <c r="AU17" s="1303">
        <f>IF(AC17="Extremity",IF(CH17="","",CH17),"")</f>
        <v/>
      </c>
      <c r="AV17" s="1304">
        <f>IF(AC17="Extremity","",IF(CE17="","",CE17))</f>
        <v/>
      </c>
      <c r="AW17" s="1304">
        <f>IF(AD17="Extremity","",IF(CF17="","",CF17))</f>
        <v/>
      </c>
      <c r="AX17" s="1305">
        <f>DL17</f>
        <v/>
      </c>
      <c r="AY17" s="1305">
        <f>DQ17</f>
        <v/>
      </c>
      <c r="AZ17" s="3377">
        <f>IF(AC17="Extremity",IF(DA17="","",DA17),"")</f>
        <v/>
      </c>
      <c r="BA17" s="3378">
        <f>IF(AC17="Extremity","",IF(CT17="","",CT17))</f>
        <v/>
      </c>
      <c r="BB17" s="1305">
        <f>IF(AC17="Extremity",IF(DB17="","",DB17),"")</f>
        <v/>
      </c>
      <c r="BC17" s="1304">
        <f>IF(AC17="Extremity","",IF(CZ17="","",CZ17))</f>
        <v/>
      </c>
      <c r="BD17" s="1305">
        <f>DD17</f>
        <v/>
      </c>
      <c r="BE17" s="132">
        <f>DE17</f>
        <v/>
      </c>
      <c r="BF17" s="133">
        <f>DF17*60</f>
        <v/>
      </c>
      <c r="BG17" s="121">
        <f>BE17</f>
        <v/>
      </c>
      <c r="BH17" s="133">
        <f>DG17*60</f>
        <v/>
      </c>
      <c r="BI17" s="133">
        <f>DH17</f>
        <v/>
      </c>
      <c r="BJ17" s="117"/>
      <c r="BK17" s="120">
        <f>Overview!$E$7</f>
        <v/>
      </c>
      <c r="BL17" s="117"/>
      <c r="BM17" s="834">
        <f>DI17</f>
        <v/>
      </c>
      <c r="BN17" s="812">
        <f>Overview!$P$153</f>
        <v/>
      </c>
      <c r="BO17" s="117"/>
      <c r="BP17" s="117"/>
      <c r="BQ17" s="115"/>
      <c r="BR17" s="1478"/>
      <c r="BS17" s="1541"/>
      <c r="BT17" s="1791" t="inlineStr">
        <is>
          <t>GSM</t>
        </is>
      </c>
      <c r="BU17" s="1791" t="inlineStr">
        <is>
          <t>900</t>
        </is>
      </c>
      <c r="BV17" s="403">
        <f>Overview!$H$28</f>
        <v/>
      </c>
      <c r="BW17" s="1784"/>
      <c r="BX17" s="1791" t="inlineStr">
        <is>
          <t>Body</t>
        </is>
      </c>
      <c r="BY17" s="1785"/>
      <c r="BZ17" s="1785"/>
      <c r="CA17" s="1072" t="inlineStr">
        <is>
          <t>Top Edge</t>
        </is>
      </c>
      <c r="CB17" s="200">
        <v>5</v>
      </c>
      <c r="CC17" s="1064">
        <f>IF(COUNT('Conducted 2G-3G'!$AH$3:$AH$5)=0,37,INDEX('Conducted 2G-3G'!$T$3:$T$5,MATCH(MAX('Conducted 2G-3G'!$AH$3:$AH$5),'Conducted 2G-3G'!$AH$3:$AH$5,0)))</f>
        <v>37</v>
      </c>
      <c r="CD17" s="1065">
        <f>IF(COUNT('Conducted 2G-3G'!$AH$3:$AH$5)=0,897.4,INDEX('Conducted 2G-3G'!$U$3:$U$5,MATCH(MAX('Conducted 2G-3G'!$AH$3:$AH$5),'Conducted 2G-3G'!$AH$3:$AH$5,0)))</f>
        <v>897.4</v>
      </c>
      <c r="CE17" s="7234"/>
      <c r="CF17" s="7234"/>
      <c r="CG17" s="6706"/>
      <c r="CH17" s="6706"/>
      <c r="CI17" s="224">
        <f>BY17</f>
        <v/>
      </c>
      <c r="CJ17" s="237">
        <f>BZ17</f>
        <v/>
      </c>
      <c r="CK17" s="223">
        <f>CA17</f>
        <v/>
      </c>
      <c r="CL17" s="224">
        <f>CC17</f>
        <v/>
      </c>
      <c r="CM17" s="237">
        <f>CD17</f>
        <v/>
      </c>
      <c r="CN17" s="1527"/>
      <c r="CO17" s="1579"/>
      <c r="CP17" s="7214">
        <f>IF(CF17=""," ",IF(ABS(CE17-CF17)&lt;=0.1,"Valid","Not valid"))</f>
        <v/>
      </c>
      <c r="CQ17" s="1674">
        <f> IF(CE17="","",IF(AND(CE17&lt;&gt;"",CF17=""),IF(CE17&gt;=0.8,"Medir+Sig Max","No"),IF(CF17&lt;&gt;"",IF(CF17&gt;=0.8,"Medir+Sig Max","No"),"")))</f>
        <v/>
      </c>
      <c r="CR17" s="6927">
        <f>IF(UPPER($CQ$1)="X",IF(CF17=""," ",IF((ABS(CE17)&lt;5)*AND(ABS(CF17)&lt;5)*AND(ABS(CT17)&lt;5),"Solo si es max","Medir")),IF(CF17=""," ",IF((ABS(CE17)&lt;1)*AND(ABS(CF17)&lt;1)*AND(ABS(CT17)&lt;1),"Solo si es max","Medir")))</f>
        <v/>
      </c>
      <c r="CS17" s="1674"/>
      <c r="CT17" s="6710">
        <f>IF(CO17="",IF(AND(CE17="",CF17=""),"",IF(CF17="",IF(DQ17&gt;1,ROUND(DQ17*CE17,3),CE17),IF(DQ17&gt;1,ROUND(DQ17*CF17,3),CF17))),IF(AND(CE17="",CF17=""),"",IF(CF17="",IF(DQ17&gt;1,ROUND(DQ17*CE17*(1/(CO17)),3),CE17*(1/(CO17))),IF(DQ17&gt;1,ROUND(DQ17*CF17*(1/(CO17)),3),CF17*(1/(CO17))))))</f>
        <v/>
      </c>
      <c r="CU17" s="224">
        <f>BY17</f>
        <v/>
      </c>
      <c r="CV17" s="237">
        <f>BZ17</f>
        <v/>
      </c>
      <c r="CW17" s="237">
        <f>CA17</f>
        <v/>
      </c>
      <c r="CX17" s="224">
        <f>CC17</f>
        <v/>
      </c>
      <c r="CY17" s="237">
        <f>CD17</f>
        <v/>
      </c>
      <c r="CZ17" s="817">
        <f>IF(COUNTIF(Overview!K12:K14,TRUE)&gt;0,1.6,IF(COUNTIF(Overview!L12:L14,TRUE)&gt;0,8,0))</f>
        <v/>
      </c>
      <c r="DA17" s="1788"/>
      <c r="DB17" s="7483"/>
      <c r="DC17" s="844">
        <f>IF(CT17="","",IF(CT17&gt;CZ17,"Fail","Pass"))</f>
        <v/>
      </c>
      <c r="DD17" s="6894">
        <f>IF(
CT17=MAX(CT13:CT20),
IF(
COUNTIF(CT13:CT20,CT17)&gt;1,
IF(CF17=MAX.SI.CONJUNTO(CF13:CF20,CT13:CT20,CT17),MAX($DD$3:DD16)+1,""),
MAX($DD$3:DD16)+1
),
"")</f>
        <v/>
      </c>
      <c r="DE17" s="1565">
        <f>MyTimestamp(DC17)</f>
        <v/>
      </c>
      <c r="DF17" s="1531">
        <f>IF(COUNT(CE17:CH17)=1,15,IF(COUNT(CE17:CH17)=0,0,30))</f>
        <v/>
      </c>
      <c r="DG17" s="1532">
        <f>IF(DF17=0,0,2)</f>
        <v/>
      </c>
      <c r="DH17" s="859"/>
      <c r="DI17" s="859"/>
      <c r="DJ17" s="1569"/>
      <c r="DK17" s="1789"/>
      <c r="DL17" s="1574">
        <f>10^(CN17/20)*100-100</f>
        <v/>
      </c>
      <c r="DM17" s="767">
        <f>IF('Tune-Up'!H12="","",'Tune-Up'!H12)</f>
        <v/>
      </c>
      <c r="DN17" s="1066"/>
      <c r="DO17" s="797">
        <f>IF(DM17="","",10^(DM17/10))</f>
        <v/>
      </c>
      <c r="DP17" s="797">
        <f>IF(ISNUMBER(DN17)=FALSE,"",10^(DN17/10))</f>
        <v/>
      </c>
      <c r="DQ17" s="1574">
        <f>IF(AND(ISNUMBER(DO17),ISNUMBER(DP17)),IF(DO17/DP17&gt;1,ROUND((DO17)/DP17,3),1),1)</f>
        <v/>
      </c>
      <c r="DR17" s="1541"/>
      <c r="DS17" s="1541"/>
      <c r="DT17" s="1541"/>
      <c r="DU17" s="1541"/>
      <c r="DV17" s="1541"/>
      <c r="DW17" s="1541"/>
      <c r="DX17" s="1541"/>
      <c r="DY17" s="1541"/>
      <c r="DZ17" s="1541"/>
      <c r="EA17" s="1541"/>
      <c r="EB17" s="1541"/>
      <c r="EC17" s="1541"/>
      <c r="ED17" s="1541"/>
      <c r="EE17" s="1541"/>
      <c r="EF17" s="1541"/>
      <c r="EG17" s="1541"/>
      <c r="EH17" s="1541"/>
      <c r="EI17" s="1541"/>
      <c r="EJ17" s="1541"/>
      <c r="EK17" s="1541"/>
      <c r="EL17" s="1541"/>
      <c r="EM17" s="1541"/>
      <c r="EN17" s="1541"/>
      <c r="EO17" s="1541"/>
      <c r="EP17" s="1541"/>
      <c r="EQ17" s="1541"/>
      <c r="ER17" s="1541"/>
      <c r="ES17" s="1541"/>
      <c r="ET17" s="1541"/>
      <c r="EU17" s="1541"/>
      <c r="EV17" s="1541"/>
    </row>
    <row r="18" ht="12.75" x14ac:dyDescent="0.2">
      <c r="A18" s="1541"/>
      <c r="B18" s="1541"/>
      <c r="C18"/>
      <c r="D18" s="1486"/>
      <c r="E18" s="1486"/>
      <c r="F18" s="672" t="inlineStr">
        <is>
          <t>5.1</t>
        </is>
      </c>
      <c r="G18" s="1497"/>
      <c r="H18" s="130">
        <f>BV18</f>
        <v/>
      </c>
      <c r="I18" s="130">
        <f>BW18</f>
        <v/>
      </c>
      <c r="J18" s="1299" t="inlineStr">
        <is>
          <t>GSM</t>
        </is>
      </c>
      <c r="K18" s="1299" t="inlineStr">
        <is>
          <t>900</t>
        </is>
      </c>
      <c r="L18" s="115"/>
      <c r="M18" s="130"/>
      <c r="N18" s="119"/>
      <c r="O18" s="131"/>
      <c r="P18" s="6597"/>
      <c r="Q18" s="131"/>
      <c r="R18" s="131"/>
      <c r="S18" s="130"/>
      <c r="T18" s="130">
        <v>37</v>
      </c>
      <c r="U18" s="130">
        <v>897.4</v>
      </c>
      <c r="V18" s="119"/>
      <c r="W18" s="1305"/>
      <c r="X18" s="119"/>
      <c r="Y18" s="119"/>
      <c r="Z18" s="119"/>
      <c r="AA18" s="115"/>
      <c r="AB18" s="115"/>
      <c r="AC18" s="1300">
        <f>IF(OR(BX18="Close to Ear",BX18="Close to Head"),"Head",IF(BX18="Extremity","Extremity","Body"))</f>
        <v/>
      </c>
      <c r="AD18" s="1301">
        <f>CA18</f>
        <v/>
      </c>
      <c r="AE18" s="1299">
        <f>CB18</f>
        <v/>
      </c>
      <c r="AF18" s="115"/>
      <c r="AG18" s="1302">
        <f>IF(OR(AZ18="",BA18=""),"N/A",IF(DC18="Pass","P","F"))</f>
        <v/>
      </c>
      <c r="AH18" s="129"/>
      <c r="AI18" s="129"/>
      <c r="AJ18" s="129"/>
      <c r="AK18" s="119"/>
      <c r="AL18" s="115"/>
      <c r="AM18" s="119"/>
      <c r="AN18" s="119"/>
      <c r="AO18" s="692"/>
      <c r="AP18" s="692"/>
      <c r="AQ18" s="692"/>
      <c r="AR18" s="692"/>
      <c r="AS18" s="692"/>
      <c r="AT18" s="1303">
        <f>IF(AC18="Extremity",IF(CG18="","",CG18),"")</f>
        <v/>
      </c>
      <c r="AU18" s="1303">
        <f>IF(AC18="Extremity",IF(CH18="","",CH18),"")</f>
        <v/>
      </c>
      <c r="AV18" s="1304">
        <f>IF(AC18="Extremity","",IF(CE18="","",CE18))</f>
        <v/>
      </c>
      <c r="AW18" s="1304">
        <f>IF(AD18="Extremity","",IF(CF18="","",CF18))</f>
        <v/>
      </c>
      <c r="AX18" s="1305">
        <f>DL18</f>
        <v/>
      </c>
      <c r="AY18" s="1305">
        <f>DQ18</f>
        <v/>
      </c>
      <c r="AZ18" s="3377">
        <f>IF(AC18="Extremity",IF(DA18="","",DA18),"")</f>
        <v/>
      </c>
      <c r="BA18" s="3378">
        <f>IF(AC18="Extremity","",IF(CT18="","",CT18))</f>
        <v/>
      </c>
      <c r="BB18" s="1305">
        <f>IF(AC18="Extremity",IF(DB18="","",DB18),"")</f>
        <v/>
      </c>
      <c r="BC18" s="1304">
        <f>IF(AC18="Extremity","",IF(CZ18="","",CZ18))</f>
        <v/>
      </c>
      <c r="BD18" s="1305">
        <f>DD18</f>
        <v/>
      </c>
      <c r="BE18" s="132">
        <f>DE18</f>
        <v/>
      </c>
      <c r="BF18" s="133">
        <f>DF18*60</f>
        <v/>
      </c>
      <c r="BG18" s="121">
        <f>BE18</f>
        <v/>
      </c>
      <c r="BH18" s="133">
        <f>DG18*60</f>
        <v/>
      </c>
      <c r="BI18" s="133">
        <f>DH18</f>
        <v/>
      </c>
      <c r="BJ18" s="117"/>
      <c r="BK18" s="120">
        <f>Overview!$E$7</f>
        <v/>
      </c>
      <c r="BL18" s="117"/>
      <c r="BM18" s="834">
        <f>DI18</f>
        <v/>
      </c>
      <c r="BN18" s="812">
        <f>Overview!$P$153</f>
        <v/>
      </c>
      <c r="BO18" s="117"/>
      <c r="BP18" s="117"/>
      <c r="BQ18" s="115"/>
      <c r="BR18" s="1478"/>
      <c r="BS18" s="1541"/>
      <c r="BT18" s="1783" t="inlineStr">
        <is>
          <t>GSM</t>
        </is>
      </c>
      <c r="BU18" s="1783" t="inlineStr">
        <is>
          <t>900</t>
        </is>
      </c>
      <c r="BV18" s="400">
        <f>Overview!$H$28</f>
        <v/>
      </c>
      <c r="BW18" s="1784"/>
      <c r="BX18" s="1783" t="inlineStr">
        <is>
          <t>Body</t>
        </is>
      </c>
      <c r="BY18" s="1785"/>
      <c r="BZ18" s="1785"/>
      <c r="CA18" s="1072" t="inlineStr">
        <is>
          <t>Bottom Edge</t>
        </is>
      </c>
      <c r="CB18" s="200">
        <v>5</v>
      </c>
      <c r="CC18" s="1063">
        <f>IF(COUNT('Conducted 2G-3G'!$AH$3:$AH$5)=0,37,INDEX('Conducted 2G-3G'!$T$3:$T$5,MATCH(MAX('Conducted 2G-3G'!$AH$3:$AH$5),'Conducted 2G-3G'!$AH$3:$AH$5,0)))</f>
        <v>37</v>
      </c>
      <c r="CD18" s="818">
        <f>IF(COUNT('Conducted 2G-3G'!$AH$3:$AH$5)=0,897.4,INDEX('Conducted 2G-3G'!$U$3:$U$5,MATCH(MAX('Conducted 2G-3G'!$AH$3:$AH$5),'Conducted 2G-3G'!$AH$3:$AH$5,0)))</f>
        <v>897.4</v>
      </c>
      <c r="CE18" s="7234"/>
      <c r="CF18" s="7234"/>
      <c r="CG18" s="6706"/>
      <c r="CH18" s="6706"/>
      <c r="CI18" s="224">
        <f>BY18</f>
        <v/>
      </c>
      <c r="CJ18" s="237">
        <f>BZ18</f>
        <v/>
      </c>
      <c r="CK18" s="223">
        <f>CA18</f>
        <v/>
      </c>
      <c r="CL18" s="224">
        <f>CC18</f>
        <v/>
      </c>
      <c r="CM18" s="237">
        <f>CD18</f>
        <v/>
      </c>
      <c r="CN18" s="1527"/>
      <c r="CO18" s="1579"/>
      <c r="CP18" s="7214">
        <f>IF(CF18=""," ",IF(ABS(CE18-CF18)&lt;=0.1,"Valid","Not valid"))</f>
        <v/>
      </c>
      <c r="CQ18" s="1674">
        <f> IF(CE18="","",IF(AND(CE18&lt;&gt;"",CF18=""),IF(CE18&gt;=0.8,"Medir+Sig Max","No"),IF(CF18&lt;&gt;"",IF(CF18&gt;=0.8,"Medir+Sig Max","No"),"")))</f>
        <v/>
      </c>
      <c r="CR18" s="6927">
        <f>IF(UPPER($CQ$1)="X",IF(CF18=""," ",IF((ABS(CE18)&lt;5)*AND(ABS(CF18)&lt;5)*AND(ABS(CT18)&lt;5),"Solo si es max","Medir")),IF(CF18=""," ",IF((ABS(CE18)&lt;1)*AND(ABS(CF18)&lt;1)*AND(ABS(CT18)&lt;1),"Solo si es max","Medir")))</f>
        <v/>
      </c>
      <c r="CS18" s="1674"/>
      <c r="CT18" s="6710">
        <f>IF(CO18="",IF(AND(CE18="",CF18=""),"",IF(CF18="",IF(DQ18&gt;1,ROUND(DQ18*CE18,3),CE18),IF(DQ18&gt;1,ROUND(DQ18*CF18,3),CF18))),IF(AND(CE18="",CF18=""),"",IF(CF18="",IF(DQ18&gt;1,ROUND(DQ18*CE18*(1/(CO18)),3),CE18*(1/(CO18))),IF(DQ18&gt;1,ROUND(DQ18*CF18*(1/(CO18)),3),CF18*(1/(CO18))))))</f>
        <v/>
      </c>
      <c r="CU18" s="224">
        <f>BY18</f>
        <v/>
      </c>
      <c r="CV18" s="237">
        <f>BZ18</f>
        <v/>
      </c>
      <c r="CW18" s="237">
        <f>CA18</f>
        <v/>
      </c>
      <c r="CX18" s="224">
        <f>CC18</f>
        <v/>
      </c>
      <c r="CY18" s="237">
        <f>CD18</f>
        <v/>
      </c>
      <c r="CZ18" s="817">
        <f>IF(COUNTIF(Overview!K12:K14,TRUE)&gt;0,1.6,IF(COUNTIF(Overview!L12:L14,TRUE)&gt;0,8,0))</f>
        <v/>
      </c>
      <c r="DA18" s="1788"/>
      <c r="DB18" s="7483"/>
      <c r="DC18" s="844">
        <f>IF(CT18="","",IF(CT18&gt;CZ18,"Fail","Pass"))</f>
        <v/>
      </c>
      <c r="DD18" s="6894">
        <f>IF(
CT18=MAX(CT13:CT20),
IF(
COUNTIF(CT13:CT20,CT18)&gt;1,
IF(CF18=MAX.SI.CONJUNTO(CF13:CF20,CT13:CT20,CT18),MAX($DD$3:DD17)+1,""),
MAX($DD$3:DD17)+1
),
"")</f>
        <v/>
      </c>
      <c r="DE18" s="1565">
        <f>MyTimestamp(DC18)</f>
        <v/>
      </c>
      <c r="DF18" s="1531">
        <f>IF(COUNT(CE18:CH18)=1,15,IF(COUNT(CE18:CH18)=0,0,30))</f>
        <v/>
      </c>
      <c r="DG18" s="1532">
        <f>IF(DF18=0,0,2)</f>
        <v/>
      </c>
      <c r="DH18" s="859"/>
      <c r="DI18" s="859"/>
      <c r="DJ18" s="1569"/>
      <c r="DK18" s="1789"/>
      <c r="DL18" s="1574">
        <f>10^(CN18/20)*100-100</f>
        <v/>
      </c>
      <c r="DM18" s="767">
        <f>IF('Tune-Up'!H12="","",'Tune-Up'!H12)</f>
        <v/>
      </c>
      <c r="DN18" s="797"/>
      <c r="DO18" s="797">
        <f>IF(DM18="","",10^(DM18/10))</f>
        <v/>
      </c>
      <c r="DP18" s="797">
        <f>IF(ISNUMBER(DN18)=FALSE,"",10^(DN18/10))</f>
        <v/>
      </c>
      <c r="DQ18" s="1574">
        <f>IF(AND(ISNUMBER(DO18),ISNUMBER(DP18)),IF(DO18/DP18&gt;1,ROUND((DO18)/DP18,3),1),1)</f>
        <v/>
      </c>
      <c r="DR18" s="1541"/>
      <c r="DS18" s="1541"/>
      <c r="DT18" s="1541"/>
      <c r="DU18" s="1541"/>
      <c r="DV18" s="1541"/>
      <c r="DW18" s="1541"/>
      <c r="DX18" s="1541"/>
      <c r="DY18" s="1541"/>
      <c r="DZ18" s="1541"/>
      <c r="EA18" s="1541"/>
      <c r="EB18" s="1541"/>
      <c r="EC18" s="1541"/>
      <c r="ED18" s="1541"/>
      <c r="EE18" s="1541"/>
      <c r="EF18" s="1541"/>
      <c r="EG18" s="1541"/>
      <c r="EH18" s="1541"/>
      <c r="EI18" s="1541"/>
      <c r="EJ18" s="1541"/>
      <c r="EK18" s="1541"/>
      <c r="EL18" s="1541"/>
      <c r="EM18" s="1541"/>
      <c r="EN18" s="1541"/>
      <c r="EO18" s="1541"/>
      <c r="EP18" s="1541"/>
      <c r="EQ18" s="1541"/>
      <c r="ER18" s="1541"/>
      <c r="ES18" s="1541"/>
      <c r="ET18" s="1541"/>
      <c r="EU18" s="1541"/>
      <c r="EV18" s="1541"/>
    </row>
    <row r="19" ht="12.75" x14ac:dyDescent="0.2">
      <c r="A19" s="1541"/>
      <c r="B19" s="1541"/>
      <c r="C19"/>
      <c r="D19" s="1486"/>
      <c r="E19" s="1486"/>
      <c r="F19" s="672" t="inlineStr">
        <is>
          <t>5.1</t>
        </is>
      </c>
      <c r="G19" s="1497"/>
      <c r="H19" s="130">
        <f>BV19</f>
        <v/>
      </c>
      <c r="I19" s="130">
        <f>BW19</f>
        <v/>
      </c>
      <c r="J19" s="1299" t="inlineStr">
        <is>
          <t>GSM</t>
        </is>
      </c>
      <c r="K19" s="1299" t="inlineStr">
        <is>
          <t>900</t>
        </is>
      </c>
      <c r="L19" s="115"/>
      <c r="M19" s="130"/>
      <c r="N19" s="119"/>
      <c r="O19" s="131"/>
      <c r="P19" s="6597"/>
      <c r="Q19" s="131"/>
      <c r="R19" s="131"/>
      <c r="S19" s="130"/>
      <c r="T19" s="130">
        <v>37</v>
      </c>
      <c r="U19" s="130">
        <v>897.4</v>
      </c>
      <c r="V19" s="119"/>
      <c r="W19" s="1305"/>
      <c r="X19" s="119"/>
      <c r="Y19" s="119"/>
      <c r="Z19" s="119"/>
      <c r="AA19" s="115"/>
      <c r="AB19" s="115"/>
      <c r="AC19" s="1300">
        <f>IF(OR(BX19="Close to Ear",BX19="Close to Head"),"Head",IF(BX19="Extremity","Extremity","Body"))</f>
        <v/>
      </c>
      <c r="AD19" s="1301">
        <f>CA19</f>
        <v/>
      </c>
      <c r="AE19" s="1299">
        <f>CB19</f>
        <v/>
      </c>
      <c r="AF19" s="115"/>
      <c r="AG19" s="1302">
        <f>IF(OR(AZ19="",BA19=""),"N/A",IF(DC19="Pass","P","F"))</f>
        <v/>
      </c>
      <c r="AH19" s="129"/>
      <c r="AI19" s="129"/>
      <c r="AJ19" s="129"/>
      <c r="AK19" s="119"/>
      <c r="AL19" s="115"/>
      <c r="AM19" s="119"/>
      <c r="AN19" s="119"/>
      <c r="AO19" s="692"/>
      <c r="AP19" s="692"/>
      <c r="AQ19" s="692"/>
      <c r="AR19" s="692"/>
      <c r="AS19" s="692"/>
      <c r="AT19" s="1303">
        <f>IF(AC19="Extremity",IF(CG19="","",CG19),"")</f>
        <v/>
      </c>
      <c r="AU19" s="1303">
        <f>IF(AC19="Extremity",IF(CH19="","",CH19),"")</f>
        <v/>
      </c>
      <c r="AV19" s="1304">
        <f>IF(AC19="Extremity","",IF(CE19="","",CE19))</f>
        <v/>
      </c>
      <c r="AW19" s="1304">
        <f>IF(AD19="Extremity","",IF(CF19="","",CF19))</f>
        <v/>
      </c>
      <c r="AX19" s="1305">
        <f>DL19</f>
        <v/>
      </c>
      <c r="AY19" s="1305">
        <f>DQ19</f>
        <v/>
      </c>
      <c r="AZ19" s="3377">
        <f>IF(AC19="Extremity",IF(DA19="","",DA19),"")</f>
        <v/>
      </c>
      <c r="BA19" s="3378">
        <f>IF(AC19="Extremity","",IF(CT19="","",CT19))</f>
        <v/>
      </c>
      <c r="BB19" s="1305">
        <f>IF(AC19="Extremity",IF(DB19="","",DB19),"")</f>
        <v/>
      </c>
      <c r="BC19" s="1304">
        <f>IF(AC19="Extremity","",IF(CZ19="","",CZ19))</f>
        <v/>
      </c>
      <c r="BD19" s="1305">
        <f>DD19</f>
        <v/>
      </c>
      <c r="BE19" s="132">
        <f>DE19</f>
        <v/>
      </c>
      <c r="BF19" s="133">
        <f>DF19*60</f>
        <v/>
      </c>
      <c r="BG19" s="121">
        <f>BE19</f>
        <v/>
      </c>
      <c r="BH19" s="133">
        <f>DG19*60</f>
        <v/>
      </c>
      <c r="BI19" s="133">
        <f>DH19</f>
        <v/>
      </c>
      <c r="BJ19" s="117"/>
      <c r="BK19" s="120">
        <f>Overview!$E$7</f>
        <v/>
      </c>
      <c r="BL19" s="117"/>
      <c r="BM19" s="834">
        <f>DI19</f>
        <v/>
      </c>
      <c r="BN19" s="812">
        <f>Overview!$P$153</f>
        <v/>
      </c>
      <c r="BO19" s="117"/>
      <c r="BP19" s="117"/>
      <c r="BQ19" s="115"/>
      <c r="BR19" s="1478"/>
      <c r="BS19" s="1541"/>
      <c r="BT19" s="1783" t="inlineStr">
        <is>
          <t>GSM</t>
        </is>
      </c>
      <c r="BU19" s="1783" t="inlineStr">
        <is>
          <t>900</t>
        </is>
      </c>
      <c r="BV19" s="400">
        <f>Overview!$H$28</f>
        <v/>
      </c>
      <c r="BW19" s="1784"/>
      <c r="BX19" s="1783" t="inlineStr">
        <is>
          <t>Body</t>
        </is>
      </c>
      <c r="BY19" s="1785"/>
      <c r="BZ19" s="1785"/>
      <c r="CA19" s="869" t="str">
        <f>IF(COUNT(CF13:CF18)=0,IF(COUNT(CE13:CE18)=0,"TBD",VLOOKUP(MAX(CE13:CE18),CE13:CK18,7,FALSE)),VLOOKUP(MAX(CF13:CF18),CF13:CK18,6,FALSE))</f>
        <v>TBD</v>
      </c>
      <c r="CB19" s="200">
        <v>5</v>
      </c>
      <c r="CC19" s="1067">
        <f>IF(COUNT('Conducted 2G-3G'!$AH$3:$AH$5)=0,37,INDEX('Conducted 2G-3G'!$T$3:$T$5,MATCH(MAX('Conducted 2G-3G'!$AH$3:$AH$5),'Conducted 2G-3G'!$AH$3:$AH$5,0)))</f>
        <v>37</v>
      </c>
      <c r="CD19" s="869">
        <f>IF(COUNT('Conducted 2G-3G'!$AH$3:$AH$5)=0,897.4,INDEX('Conducted 2G-3G'!$U$3:$U$5,MATCH(MAX('Conducted 2G-3G'!$AH$3:$AH$5),'Conducted 2G-3G'!$AH$3:$AH$5,0)))</f>
        <v>897.4</v>
      </c>
      <c r="CE19" s="7234"/>
      <c r="CF19" s="7234"/>
      <c r="CG19" s="6706"/>
      <c r="CH19" s="6706"/>
      <c r="CI19" s="224">
        <f>BY19</f>
        <v/>
      </c>
      <c r="CJ19" s="237">
        <f>BZ19</f>
        <v/>
      </c>
      <c r="CK19" s="223">
        <f>CA19</f>
        <v/>
      </c>
      <c r="CL19" s="224">
        <f>CC19</f>
        <v/>
      </c>
      <c r="CM19" s="237">
        <f>CD19</f>
        <v/>
      </c>
      <c r="CN19" s="1527"/>
      <c r="CO19" s="1579"/>
      <c r="CP19" s="7214">
        <f>IF(CF19=""," ",IF(ABS(CE19-CF19)&lt;=0.1,"Valid","Not valid"))</f>
        <v/>
      </c>
      <c r="CQ19" s="1674">
        <f> IF(CE19="","",IF(AND(CE19&lt;&gt;"",CF19=""),IF(CE19&gt;=0.8,"Medir+Sig Max","No"),IF(CF19&lt;&gt;"",IF(CF19&gt;=0.8,"Medir+Sig Max","No"),"")))</f>
        <v/>
      </c>
      <c r="CR19" s="6927">
        <f>IF(UPPER($CQ$1)="X",IF(CF19=""," ",IF((ABS(CE19)&lt;5)*AND(ABS(CF19)&lt;5)*AND(ABS(CT19)&lt;5),"Solo si es max","Medir")),IF(CF19=""," ",IF((ABS(CE19)&lt;1)*AND(ABS(CF19)&lt;1)*AND(ABS(CT19)&lt;1),"Solo si es max","Medir")))</f>
        <v/>
      </c>
      <c r="CS19" s="1674"/>
      <c r="CT19" s="6710">
        <f>IF(CO19="",IF(AND(CE19="",CF19=""),"",IF(CF19="",IF(DQ19&gt;1,ROUND(DQ19*CE19,3),CE19),IF(DQ19&gt;1,ROUND(DQ19*CF19,3),CF19))),IF(AND(CE19="",CF19=""),"",IF(CF19="",IF(DQ19&gt;1,ROUND(DQ19*CE19*(1/(CO19)),3),CE19*(1/(CO19))),IF(DQ19&gt;1,ROUND(DQ19*CF19*(1/(CO19)),3),CF19*(1/(CO19))))))</f>
        <v/>
      </c>
      <c r="CU19" s="224">
        <f>BY19</f>
        <v/>
      </c>
      <c r="CV19" s="237">
        <f>BZ19</f>
        <v/>
      </c>
      <c r="CW19" s="237">
        <f>CA19</f>
        <v/>
      </c>
      <c r="CX19" s="224">
        <f>CC19</f>
        <v/>
      </c>
      <c r="CY19" s="237">
        <f>CD19</f>
        <v/>
      </c>
      <c r="CZ19" s="817">
        <f>IF(COUNTIF(Overview!K12:K14,TRUE)&gt;0,1.6,IF(COUNTIF(Overview!L12:L14,TRUE)&gt;0,8,0))</f>
        <v/>
      </c>
      <c r="DA19" s="1788"/>
      <c r="DB19" s="7483"/>
      <c r="DC19" s="844">
        <f>IF(CT19="","",IF(CT19&gt;CZ19,"Fail","Pass"))</f>
        <v/>
      </c>
      <c r="DD19" s="6894">
        <f>IF(
CT19=MAX(CT13:CT20),
IF(
COUNTIF(CT13:CT20,CT19)&gt;1,
IF(CF19=MAX.SI.CONJUNTO(CF13:CF20,CT13:CT20,CT19),MAX($DD$3:DD18)+1,""),
MAX($DD$3:DD18)+1
),
"")</f>
        <v/>
      </c>
      <c r="DE19" s="1565">
        <f>MyTimestamp(DC19)</f>
        <v/>
      </c>
      <c r="DF19" s="1531">
        <f>IF(COUNT(CE19:CH19)=1,15,IF(COUNT(CE19:CH19)=0,0,30))</f>
        <v/>
      </c>
      <c r="DG19" s="1532">
        <f>IF(DF19=0,0,2)</f>
        <v/>
      </c>
      <c r="DH19" s="859"/>
      <c r="DI19" s="859"/>
      <c r="DJ19" s="1569"/>
      <c r="DK19" s="1789"/>
      <c r="DL19" s="1574">
        <f>10^(CN19/20)*100-100</f>
        <v/>
      </c>
      <c r="DM19" s="767">
        <f>IF('Tune-Up'!H12="","",'Tune-Up'!H12)</f>
        <v/>
      </c>
      <c r="DN19" s="1068"/>
      <c r="DO19" s="797">
        <f>IF(DM19="","",10^(DM19/10))</f>
        <v/>
      </c>
      <c r="DP19" s="797">
        <f>IF(ISNUMBER(DN19)=FALSE,"",10^(DN19/10))</f>
        <v/>
      </c>
      <c r="DQ19" s="1574">
        <f>IF(AND(ISNUMBER(DO19),ISNUMBER(DP19)),IF(DO19/DP19&gt;1,ROUND((DO19)/DP19,3),1),1)</f>
        <v/>
      </c>
      <c r="DR19" s="1541"/>
      <c r="DS19" s="1541"/>
      <c r="DT19" s="1541"/>
      <c r="DU19" s="1541"/>
      <c r="DV19" s="1541"/>
      <c r="DW19" s="1541"/>
      <c r="DX19" s="1541"/>
      <c r="DY19" s="1541"/>
      <c r="DZ19" s="1541"/>
      <c r="EA19" s="1541"/>
      <c r="EB19" s="1541"/>
      <c r="EC19" s="1541"/>
      <c r="ED19" s="1541"/>
      <c r="EE19" s="1541"/>
      <c r="EF19" s="1541"/>
      <c r="EG19" s="1541"/>
      <c r="EH19" s="1541"/>
      <c r="EI19" s="1541"/>
      <c r="EJ19" s="1541"/>
      <c r="EK19" s="1541"/>
      <c r="EL19" s="1541"/>
      <c r="EM19" s="1541"/>
      <c r="EN19" s="1541"/>
      <c r="EO19" s="1541"/>
      <c r="EP19" s="1541"/>
      <c r="EQ19" s="1541"/>
      <c r="ER19" s="1541"/>
      <c r="ES19" s="1541"/>
      <c r="ET19" s="1541"/>
      <c r="EU19" s="1541"/>
      <c r="EV19" s="1541"/>
    </row>
    <row r="20" ht="12.75" x14ac:dyDescent="0.2">
      <c r="A20" s="1541"/>
      <c r="B20" s="1541"/>
      <c r="C20"/>
      <c r="D20" s="1486"/>
      <c r="E20" s="1486"/>
      <c r="F20" s="672" t="inlineStr">
        <is>
          <t>5.1</t>
        </is>
      </c>
      <c r="G20" s="1497"/>
      <c r="H20" s="130">
        <f>BV20</f>
        <v/>
      </c>
      <c r="I20" s="130">
        <f>BW20</f>
        <v/>
      </c>
      <c r="J20" s="1299" t="inlineStr">
        <is>
          <t>GSM</t>
        </is>
      </c>
      <c r="K20" s="1299" t="inlineStr">
        <is>
          <t>900</t>
        </is>
      </c>
      <c r="L20" s="115"/>
      <c r="M20" s="130"/>
      <c r="N20" s="119"/>
      <c r="O20" s="131"/>
      <c r="P20" s="6597"/>
      <c r="Q20" s="131"/>
      <c r="R20" s="131"/>
      <c r="S20" s="130"/>
      <c r="T20" s="130">
        <v>37</v>
      </c>
      <c r="U20" s="130">
        <v>897.4</v>
      </c>
      <c r="V20" s="119"/>
      <c r="W20" s="1305"/>
      <c r="X20" s="119"/>
      <c r="Y20" s="119"/>
      <c r="Z20" s="119"/>
      <c r="AA20" s="115"/>
      <c r="AB20" s="115"/>
      <c r="AC20" s="1300">
        <f>IF(OR(BX20="Close to Ear",BX20="Close to Head"),"Head",IF(BX20="Extremity","Extremity","Body"))</f>
        <v/>
      </c>
      <c r="AD20" s="1301">
        <f>CA20</f>
        <v/>
      </c>
      <c r="AE20" s="1299">
        <f>CB20</f>
        <v/>
      </c>
      <c r="AF20" s="115"/>
      <c r="AG20" s="1302">
        <f>IF(OR(AZ20="",BA20=""),"N/A",IF(DC20="Pass","P","F"))</f>
        <v/>
      </c>
      <c r="AH20" s="129"/>
      <c r="AI20" s="129"/>
      <c r="AJ20" s="129"/>
      <c r="AK20" s="119"/>
      <c r="AL20" s="115"/>
      <c r="AM20" s="119"/>
      <c r="AN20" s="119"/>
      <c r="AO20" s="692"/>
      <c r="AP20" s="692"/>
      <c r="AQ20" s="692"/>
      <c r="AR20" s="692"/>
      <c r="AS20" s="692"/>
      <c r="AT20" s="1303">
        <f>IF(AC20="Extremity",IF(CG20="","",CG20),"")</f>
        <v/>
      </c>
      <c r="AU20" s="1303">
        <f>IF(AC20="Extremity",IF(CH20="","",CH20),"")</f>
        <v/>
      </c>
      <c r="AV20" s="1304">
        <f>IF(AC20="Extremity","",IF(CE20="","",CE20))</f>
        <v/>
      </c>
      <c r="AW20" s="1304">
        <f>IF(AD20="Extremity","",IF(CF20="","",CF20))</f>
        <v/>
      </c>
      <c r="AX20" s="1305">
        <f>DL20</f>
        <v/>
      </c>
      <c r="AY20" s="1305">
        <f>DQ20</f>
        <v/>
      </c>
      <c r="AZ20" s="3377">
        <f>IF(AC20="Extremity",IF(DA20="","",DA20),"")</f>
        <v/>
      </c>
      <c r="BA20" s="3378">
        <f>IF(AC20="Extremity","",IF(CT20="","",CT20))</f>
        <v/>
      </c>
      <c r="BB20" s="1305">
        <f>IF(AC20="Extremity",IF(DB20="","",DB20),"")</f>
        <v/>
      </c>
      <c r="BC20" s="1304">
        <f>IF(AC20="Extremity","",IF(CZ20="","",CZ20))</f>
        <v/>
      </c>
      <c r="BD20" s="1305">
        <f>DD20</f>
        <v/>
      </c>
      <c r="BE20" s="132">
        <f>DE20</f>
        <v/>
      </c>
      <c r="BF20" s="133">
        <f>DF20*60</f>
        <v/>
      </c>
      <c r="BG20" s="121">
        <f>BE20</f>
        <v/>
      </c>
      <c r="BH20" s="133">
        <f>DG20*60</f>
        <v/>
      </c>
      <c r="BI20" s="133">
        <f>DH20</f>
        <v/>
      </c>
      <c r="BJ20" s="117"/>
      <c r="BK20" s="120">
        <f>Overview!$E$7</f>
        <v/>
      </c>
      <c r="BL20" s="117"/>
      <c r="BM20" s="834">
        <f>DI20</f>
        <v/>
      </c>
      <c r="BN20" s="812">
        <f>Overview!$P$153</f>
        <v/>
      </c>
      <c r="BO20" s="117"/>
      <c r="BP20" s="117"/>
      <c r="BQ20" s="115"/>
      <c r="BR20" s="1478"/>
      <c r="BS20" s="1541"/>
      <c r="BT20" s="1783" t="inlineStr">
        <is>
          <t>GSM</t>
        </is>
      </c>
      <c r="BU20" s="1783" t="inlineStr">
        <is>
          <t>900</t>
        </is>
      </c>
      <c r="BV20" s="400">
        <f>Overview!$H$28</f>
        <v/>
      </c>
      <c r="BW20" s="1784"/>
      <c r="BX20" s="1783" t="inlineStr">
        <is>
          <t>Body</t>
        </is>
      </c>
      <c r="BY20" s="1785"/>
      <c r="BZ20" s="1785"/>
      <c r="CA20" s="1069" t="str">
        <f>CA19</f>
        <v>TBD</v>
      </c>
      <c r="CB20" s="201">
        <v>5</v>
      </c>
      <c r="CC20" s="1070">
        <f>IF(COUNT('Conducted 2G-3G'!$AH$3:$AH$5)=0,37,INDEX('Conducted 2G-3G'!$T$3:$T$5,MATCH(MAX('Conducted 2G-3G'!$AH$3:$AH$5),'Conducted 2G-3G'!$AH$3:$AH$5,0)))</f>
        <v>37</v>
      </c>
      <c r="CD20" s="1058">
        <f>IF(COUNT('Conducted 2G-3G'!$AH$3:$AH$5)=0,897.4,INDEX('Conducted 2G-3G'!$U$3:$U$5,MATCH(MAX('Conducted 2G-3G'!$AH$3:$AH$5),'Conducted 2G-3G'!$AH$3:$AH$5,0)))</f>
        <v>897.4</v>
      </c>
      <c r="CE20" s="7234"/>
      <c r="CF20" s="7234"/>
      <c r="CG20" s="6706"/>
      <c r="CH20" s="6706"/>
      <c r="CI20" s="224">
        <f>BY20</f>
        <v/>
      </c>
      <c r="CJ20" s="237">
        <f>BZ20</f>
        <v/>
      </c>
      <c r="CK20" s="223">
        <f>CA20</f>
        <v/>
      </c>
      <c r="CL20" s="224">
        <f>CC20</f>
        <v/>
      </c>
      <c r="CM20" s="237">
        <f>CD20</f>
        <v/>
      </c>
      <c r="CN20" s="1527"/>
      <c r="CO20" s="1579"/>
      <c r="CP20" s="7214">
        <f>IF(CF20=""," ",IF(ABS(CE20-CF20)&lt;=0.1,"Valid","Not valid"))</f>
        <v/>
      </c>
      <c r="CQ20" s="1674">
        <f> IF(CE20="","",IF(AND(CE20&lt;&gt;"",CF20=""),IF(CE20&gt;=0.8,"Medir+Sig Max","No"),IF(CF20&lt;&gt;"",IF(CF20&gt;=0.8,"Medir+Sig Max","No"),"")))</f>
        <v/>
      </c>
      <c r="CR20" s="6927">
        <f>IF(UPPER($CQ$1)="X",IF(CF20=""," ",IF((ABS(CE20)&lt;5)*AND(ABS(CF20)&lt;5)*AND(ABS(CT20)&lt;5),"Solo si es max","Medir")),IF(CF20=""," ",IF((ABS(CE20)&lt;1)*AND(ABS(CF20)&lt;1)*AND(ABS(CT20)&lt;1),"Solo si es max","Medir")))</f>
        <v/>
      </c>
      <c r="CS20" s="1674"/>
      <c r="CT20" s="6710">
        <f>IF(CO20="",IF(AND(CE20="",CF20=""),"",IF(CF20="",IF(DQ20&gt;1,ROUND(DQ20*CE20,3),CE20),IF(DQ20&gt;1,ROUND(DQ20*CF20,3),CF20))),IF(AND(CE20="",CF20=""),"",IF(CF20="",IF(DQ20&gt;1,ROUND(DQ20*CE20*(1/(CO20)),3),CE20*(1/(CO20))),IF(DQ20&gt;1,ROUND(DQ20*CF20*(1/(CO20)),3),CF20*(1/(CO20))))))</f>
        <v/>
      </c>
      <c r="CU20" s="224">
        <f>BY20</f>
        <v/>
      </c>
      <c r="CV20" s="237">
        <f>BZ20</f>
        <v/>
      </c>
      <c r="CW20" s="237">
        <f>CA20</f>
        <v/>
      </c>
      <c r="CX20" s="224">
        <f>CC20</f>
        <v/>
      </c>
      <c r="CY20" s="237">
        <f>CD20</f>
        <v/>
      </c>
      <c r="CZ20" s="220">
        <f>IF(COUNTIF(Overview!K12:K14,TRUE)&gt;0,1.6,IF(COUNTIF(Overview!L12:L14,TRUE)&gt;0,8,0))</f>
        <v/>
      </c>
      <c r="DA20" s="1788"/>
      <c r="DB20" s="7483"/>
      <c r="DC20" s="844">
        <f>IF(CT20="","",IF(CT20&gt;CZ20,"Fail","Pass"))</f>
        <v/>
      </c>
      <c r="DD20" s="6894">
        <f>IF(
CT20=MAX(CT13:CT20),
IF(
COUNTIF(CT13:CT20,CT20)&gt;1,
IF(CF20=MAX.SI.CONJUNTO(CF13:CF20,CT13:CT20,CT20),MAX($DD$3:DD19)+1,""),
MAX($DD$3:DD19)+1
),
"")</f>
        <v/>
      </c>
      <c r="DE20" s="1565">
        <f>MyTimestamp(DC20)</f>
        <v/>
      </c>
      <c r="DF20" s="1531">
        <f>IF(COUNT(CE20:CH20)=1,15,IF(COUNT(CE20:CH20)=0,0,30))</f>
        <v/>
      </c>
      <c r="DG20" s="1532">
        <f>IF(DF20=0,0,2)</f>
        <v/>
      </c>
      <c r="DH20" s="859"/>
      <c r="DI20" s="859"/>
      <c r="DJ20" s="1569"/>
      <c r="DK20" s="1789"/>
      <c r="DL20" s="1574">
        <f>10^(CN20/20)*100-100</f>
        <v/>
      </c>
      <c r="DM20" s="767">
        <f>IF('Tune-Up'!H12="","",'Tune-Up'!H12)</f>
        <v/>
      </c>
      <c r="DN20" s="962"/>
      <c r="DO20" s="797">
        <f>IF(DM20="","",10^(DM20/10))</f>
        <v/>
      </c>
      <c r="DP20" s="797">
        <f>IF(ISNUMBER(DN20)=FALSE,"",10^(DN20/10))</f>
        <v/>
      </c>
      <c r="DQ20" s="1574">
        <f>IF(AND(ISNUMBER(DO20),ISNUMBER(DP20)),IF(DO20/DP20&gt;1,ROUND((DO20)/DP20,3),1),1)</f>
        <v/>
      </c>
      <c r="DR20" s="1541"/>
      <c r="DS20" s="1541"/>
      <c r="DT20" s="1541"/>
      <c r="DU20" s="1541"/>
      <c r="DV20" s="1541"/>
      <c r="DW20" s="1541"/>
      <c r="DX20" s="1541"/>
      <c r="DY20" s="1541"/>
      <c r="DZ20" s="1541"/>
      <c r="EA20" s="1541"/>
      <c r="EB20" s="1541"/>
      <c r="EC20" s="1541"/>
      <c r="ED20" s="1541"/>
      <c r="EE20" s="1541"/>
      <c r="EF20" s="1541"/>
      <c r="EG20" s="1541"/>
      <c r="EH20" s="1541"/>
      <c r="EI20" s="1541"/>
      <c r="EJ20" s="1541"/>
      <c r="EK20" s="1541"/>
      <c r="EL20" s="1541"/>
      <c r="EM20" s="1541"/>
      <c r="EN20" s="1541"/>
      <c r="EO20" s="1541"/>
      <c r="EP20" s="1541"/>
      <c r="EQ20" s="1541"/>
      <c r="ER20" s="1541"/>
      <c r="ES20" s="1541"/>
      <c r="ET20" s="1541"/>
      <c r="EU20" s="1541"/>
      <c r="EV20" s="1541"/>
    </row>
    <row r="21" ht="12.75" x14ac:dyDescent="0.2">
      <c r="A21" s="1541"/>
      <c r="B21" s="1541"/>
      <c r="C21"/>
      <c r="D21" s="1486"/>
      <c r="E21" s="1486"/>
      <c r="F21" s="672" t="inlineStr">
        <is>
          <t>5.1</t>
        </is>
      </c>
      <c r="G21" s="1497"/>
      <c r="H21" s="130">
        <f>BV21</f>
        <v/>
      </c>
      <c r="I21" s="130">
        <f>BW21</f>
        <v/>
      </c>
      <c r="J21" s="1299" t="inlineStr">
        <is>
          <t>GSM</t>
        </is>
      </c>
      <c r="K21" s="1299" t="inlineStr">
        <is>
          <t>900</t>
        </is>
      </c>
      <c r="L21" s="115"/>
      <c r="M21" s="130"/>
      <c r="N21" s="119"/>
      <c r="O21" s="131"/>
      <c r="P21" s="6597"/>
      <c r="Q21" s="131"/>
      <c r="R21" s="131"/>
      <c r="S21" s="130"/>
      <c r="T21" s="130">
        <v>37</v>
      </c>
      <c r="U21" s="130">
        <v>897.4</v>
      </c>
      <c r="V21" s="119"/>
      <c r="W21" s="1305"/>
      <c r="X21" s="119"/>
      <c r="Y21" s="119"/>
      <c r="Z21" s="119"/>
      <c r="AA21" s="115"/>
      <c r="AB21" s="115"/>
      <c r="AC21" s="1300">
        <f>IF(OR(BX21="Close to Ear",BX21="Close to Head"),"Head",IF(BX21="Extremity","Extremity","Body"))</f>
        <v/>
      </c>
      <c r="AD21" s="1301">
        <f>CA21</f>
        <v/>
      </c>
      <c r="AE21" s="1299">
        <f>CB21</f>
        <v/>
      </c>
      <c r="AF21" s="115"/>
      <c r="AG21" s="1302">
        <f>IF(OR(AZ21="",BA21=""),"N/A",IF(DC21="Pass","P","F"))</f>
        <v/>
      </c>
      <c r="AH21" s="129"/>
      <c r="AI21" s="129"/>
      <c r="AJ21" s="129"/>
      <c r="AK21" s="119"/>
      <c r="AL21" s="115"/>
      <c r="AM21" s="119"/>
      <c r="AN21" s="119"/>
      <c r="AO21" s="692"/>
      <c r="AP21" s="692"/>
      <c r="AQ21" s="692"/>
      <c r="AR21" s="692"/>
      <c r="AS21" s="692"/>
      <c r="AT21" s="1303">
        <f>IF(AC21="Extremity",IF(CG21="","",CG21),"")</f>
        <v/>
      </c>
      <c r="AU21" s="1303">
        <f>IF(AC21="Extremity",IF(CH21="","",CH21),"")</f>
        <v/>
      </c>
      <c r="AV21" s="1304">
        <f>IF(AC21="Extremity","",IF(CE21="","",CE21))</f>
        <v/>
      </c>
      <c r="AW21" s="1304">
        <f>IF(AD21="Extremity","",IF(CF21="","",CF21))</f>
        <v/>
      </c>
      <c r="AX21" s="1305">
        <f>DL21</f>
        <v/>
      </c>
      <c r="AY21" s="1305">
        <f>DQ21</f>
        <v/>
      </c>
      <c r="AZ21" s="3377">
        <f>IF(AC21="Extremity",IF(DA21="","",DA21),"")</f>
        <v/>
      </c>
      <c r="BA21" s="3378">
        <f>IF(AC21="Extremity","",IF(CT21="","",CT21))</f>
        <v/>
      </c>
      <c r="BB21" s="1305">
        <f>IF(AC21="Extremity",IF(DB21="","",DB21),"")</f>
        <v/>
      </c>
      <c r="BC21" s="1304">
        <f>IF(AC21="Extremity","",IF(CZ21="","",CZ21))</f>
        <v/>
      </c>
      <c r="BD21" s="1305">
        <f>DD21</f>
        <v/>
      </c>
      <c r="BE21" s="132">
        <f>DE21</f>
        <v/>
      </c>
      <c r="BF21" s="133">
        <f>DF21*60</f>
        <v/>
      </c>
      <c r="BG21" s="121">
        <f>BE21</f>
        <v/>
      </c>
      <c r="BH21" s="133">
        <f>DG21*60</f>
        <v/>
      </c>
      <c r="BI21" s="133">
        <f>DH21</f>
        <v/>
      </c>
      <c r="BJ21" s="117"/>
      <c r="BK21" s="120">
        <f>Overview!$E$7</f>
        <v/>
      </c>
      <c r="BL21" s="117"/>
      <c r="BM21" s="834">
        <f>DI21</f>
        <v/>
      </c>
      <c r="BN21" s="812">
        <f>Overview!$P$153</f>
        <v/>
      </c>
      <c r="BO21" s="117"/>
      <c r="BP21" s="117"/>
      <c r="BQ21" s="115"/>
      <c r="BR21" s="1478"/>
      <c r="BS21" s="1541"/>
      <c r="BT21" s="1783" t="inlineStr">
        <is>
          <t>GSM</t>
        </is>
      </c>
      <c r="BU21" s="1783" t="inlineStr">
        <is>
          <t>900</t>
        </is>
      </c>
      <c r="BV21" s="400">
        <f>Overview!$H$28</f>
        <v/>
      </c>
      <c r="BW21" s="1784"/>
      <c r="BX21" s="1783" t="inlineStr">
        <is>
          <t>Body</t>
        </is>
      </c>
      <c r="BY21" s="1785"/>
      <c r="BZ21" s="1793"/>
      <c r="CA21" s="846" t="str">
        <f>CONCATENATE(CA19," - Variability")</f>
        <v>TBD - Variability</v>
      </c>
      <c r="CB21" s="202">
        <v>5</v>
      </c>
      <c r="CC21" s="847">
        <f>IF(COUNT('Conducted 2G-3G'!$AH$3:$AH$5)=0,37,INDEX('Conducted 2G-3G'!$T$3:$T$5,MATCH(MAX('Conducted 2G-3G'!$AH$3:$AH$5),'Conducted 2G-3G'!$AH$3:$AH$5,0)))</f>
        <v>37</v>
      </c>
      <c r="CD21" s="847">
        <f>IF(COUNT('Conducted 2G-3G'!$AH$3:$AH$5)=0,897.4,INDEX('Conducted 2G-3G'!$U$3:$U$5,MATCH(MAX('Conducted 2G-3G'!$AH$3:$AH$5),'Conducted 2G-3G'!$AH$3:$AH$5,0)))</f>
        <v>897.4</v>
      </c>
      <c r="CE21" s="7234"/>
      <c r="CF21" s="7234"/>
      <c r="CG21" s="6706"/>
      <c r="CH21" s="6706"/>
      <c r="CI21" s="224">
        <f>BY21</f>
        <v/>
      </c>
      <c r="CJ21" s="237">
        <f>BZ21</f>
        <v/>
      </c>
      <c r="CK21" s="223">
        <f>CA21</f>
        <v/>
      </c>
      <c r="CL21" s="224">
        <f>CC21</f>
        <v/>
      </c>
      <c r="CM21" s="237">
        <f>CD21</f>
        <v/>
      </c>
      <c r="CN21" s="1527"/>
      <c r="CO21" s="1579"/>
      <c r="CP21" s="7214">
        <f>IF(CF21=""," ",IF(ABS(CE21-CF21)&lt;=0.1,"Valid","Not valid"))</f>
        <v/>
      </c>
      <c r="CQ21" s="1674">
        <f> IF(CE21="","",IF(AND(CE21&lt;&gt;"",CF21=""),IF(CE21&gt;=0.8,"Medir+Sig Max","No"),IF(CF21&lt;&gt;"",IF(CF21&gt;=0.8,"Medir+Sig Max","No"),"")))</f>
        <v/>
      </c>
      <c r="CR21" s="6927">
        <f>IF(UPPER($CQ$1)="X",IF(CF21=""," ",IF((ABS(CE21)&lt;5)*AND(ABS(CF21)&lt;5)*AND(ABS(CT21)&lt;5),"Solo si es max","Medir")),IF(CF21=""," ",IF((ABS(CE21)&lt;1)*AND(ABS(CF21)&lt;1)*AND(ABS(CT21)&lt;1),"Solo si es max","Medir")))</f>
        <v/>
      </c>
      <c r="CS21" s="1674">
        <f>IF(CF21="","",IF(MAX(CF13:CF20)=0,"",IF(AND(CF21&lt;=1.45,(CF21/MAX(CF13:CF20))&lt;=1.2,(CF21/MAX(CF13:CF20))&gt;=0.8),"Válido","REPETIR VAR")))</f>
        <v/>
      </c>
      <c r="CT21" s="6710">
        <f>IF(CO21="",IF(AND(CE21="",CF21=""),"",IF(CF21="",IF(DQ21&gt;1,ROUND(DQ21*CE21,3),CE21),IF(DQ21&gt;1,ROUND(DQ21*CF21,3),CF21))),IF(AND(CE21="",CF21=""),"",IF(CF21="",IF(DQ21&gt;1,ROUND(DQ21*CE21*(1/(CO21)),3),CE21*(1/(CO21))),IF(DQ21&gt;1,ROUND(DQ21*CF21*(1/(CO21)),3),CF21*(1/(CO21))))))</f>
        <v/>
      </c>
      <c r="CU21" s="224">
        <f>BY21</f>
        <v/>
      </c>
      <c r="CV21" s="237">
        <f>BZ21</f>
        <v/>
      </c>
      <c r="CW21" s="237">
        <f>CA21</f>
        <v/>
      </c>
      <c r="CX21" s="224">
        <f>CC21</f>
        <v/>
      </c>
      <c r="CY21" s="237">
        <f>CD21</f>
        <v/>
      </c>
      <c r="CZ21" s="220">
        <f>IF(COUNTIF(Overview!K12:K14,TRUE)&gt;0,1.6,IF(COUNTIF(Overview!L12:L14,TRUE)&gt;0,8,0))</f>
        <v/>
      </c>
      <c r="DA21" s="1788"/>
      <c r="DB21" s="7483"/>
      <c r="DC21" s="844">
        <f>IF(CT21="","",IF(CT21&gt;CZ21,"Fail","Pass"))</f>
        <v/>
      </c>
      <c r="DD21" s="6894">
        <f>IF(
CT21=MAX(CT21:CT22),
IF(
COUNTIF(CT21:CT22,CT21)&gt;1,
IF(CF21=MAX.SI.CONJUNTO(CF21:CF22,CT21:CT22,CT21),MAX($DD$3:DD20)+1,""),
MAX($DD$3:DD20)+1
),
"")</f>
        <v/>
      </c>
      <c r="DE21" s="1565">
        <f>MyTimestamp(DC21)</f>
        <v/>
      </c>
      <c r="DF21" s="1531">
        <f>IF(COUNT(CE21:CH21)=1,15,IF(COUNT(CE21:CH21)=0,0,30))</f>
        <v/>
      </c>
      <c r="DG21" s="1532">
        <f>IF(DF21=0,0,2)</f>
        <v/>
      </c>
      <c r="DH21" s="859"/>
      <c r="DI21" s="859"/>
      <c r="DJ21" s="1569"/>
      <c r="DK21" s="1789"/>
      <c r="DL21" s="1574">
        <f>10^(CN21/20)*100-100</f>
        <v/>
      </c>
      <c r="DM21" s="767">
        <f>IF('Tune-Up'!H12="","",'Tune-Up'!H12)</f>
        <v/>
      </c>
      <c r="DN21" s="1068"/>
      <c r="DO21" s="797">
        <f>IF(DM21="","",10^(DM21/10))</f>
        <v/>
      </c>
      <c r="DP21" s="797">
        <f>IF(ISNUMBER(DN21)=FALSE,"N/A",10^(DN21/10))</f>
        <v/>
      </c>
      <c r="DQ21" s="1574">
        <f>IF(AND(ISNUMBER(DO21),ISNUMBER(DP21)),IF(DO21/DP21&gt;1,ROUND((DO21)/DP21,3),1),1)</f>
        <v/>
      </c>
      <c r="DR21" s="1541"/>
      <c r="DS21" s="1541"/>
      <c r="DT21" s="1541"/>
      <c r="DU21" s="1541"/>
      <c r="DV21" s="1541"/>
      <c r="DW21" s="1541"/>
      <c r="DX21" s="1541"/>
      <c r="DY21" s="1541"/>
      <c r="DZ21" s="1541"/>
      <c r="EA21" s="1541"/>
      <c r="EB21" s="1541"/>
      <c r="EC21" s="1541"/>
      <c r="ED21" s="1541"/>
      <c r="EE21" s="1541"/>
      <c r="EF21" s="1541"/>
      <c r="EG21" s="1541"/>
      <c r="EH21" s="1541"/>
      <c r="EI21" s="1541"/>
      <c r="EJ21" s="1541"/>
      <c r="EK21" s="1541"/>
      <c r="EL21" s="1541"/>
      <c r="EM21" s="1541"/>
      <c r="EN21" s="1541"/>
      <c r="EO21" s="1541"/>
      <c r="EP21" s="1541"/>
      <c r="EQ21" s="1541"/>
      <c r="ER21" s="1541"/>
      <c r="ES21" s="1541"/>
      <c r="ET21" s="1541"/>
      <c r="EU21" s="1541"/>
      <c r="EV21" s="1541"/>
    </row>
    <row r="22" ht="12.75" x14ac:dyDescent="0.2">
      <c r="A22" s="1541"/>
      <c r="B22" s="1541"/>
      <c r="C22"/>
      <c r="D22" s="1486"/>
      <c r="E22" s="1486"/>
      <c r="F22" s="672" t="inlineStr">
        <is>
          <t>5.1</t>
        </is>
      </c>
      <c r="G22" s="1497"/>
      <c r="H22" s="130">
        <f>BV22</f>
        <v/>
      </c>
      <c r="I22" s="130">
        <f>BW22</f>
        <v/>
      </c>
      <c r="J22" s="1299" t="inlineStr">
        <is>
          <t>GSM</t>
        </is>
      </c>
      <c r="K22" s="1299" t="inlineStr">
        <is>
          <t>900</t>
        </is>
      </c>
      <c r="L22" s="115"/>
      <c r="M22" s="130"/>
      <c r="N22" s="119"/>
      <c r="O22" s="131"/>
      <c r="P22" s="6597"/>
      <c r="Q22" s="131"/>
      <c r="R22" s="131"/>
      <c r="S22" s="130"/>
      <c r="T22" s="130">
        <v>37</v>
      </c>
      <c r="U22" s="130">
        <v>897.4</v>
      </c>
      <c r="V22" s="119"/>
      <c r="W22" s="1305"/>
      <c r="X22" s="119"/>
      <c r="Y22" s="119"/>
      <c r="Z22" s="119"/>
      <c r="AA22" s="115"/>
      <c r="AB22" s="115"/>
      <c r="AC22" s="1300">
        <f>IF(OR(BX22="Close to Ear",BX22="Close to Head"),"Head",IF(BX22="Extremity","Extremity","Body"))</f>
        <v/>
      </c>
      <c r="AD22" s="1301">
        <f>CA22</f>
        <v/>
      </c>
      <c r="AE22" s="1299">
        <f>CB22</f>
        <v/>
      </c>
      <c r="AF22" s="115"/>
      <c r="AG22" s="1302">
        <f>IF(OR(AZ22="",BA22=""),"N/A",IF(DC22="Pass","P","F"))</f>
        <v/>
      </c>
      <c r="AH22" s="129"/>
      <c r="AI22" s="129"/>
      <c r="AJ22" s="129"/>
      <c r="AK22" s="119"/>
      <c r="AL22" s="115"/>
      <c r="AM22" s="119"/>
      <c r="AN22" s="119"/>
      <c r="AO22" s="692"/>
      <c r="AP22" s="692"/>
      <c r="AQ22" s="692"/>
      <c r="AR22" s="692"/>
      <c r="AS22" s="692"/>
      <c r="AT22" s="1303">
        <f>IF(AC22="Extremity",IF(CG22="","",CG22),"")</f>
        <v/>
      </c>
      <c r="AU22" s="1303">
        <f>IF(AC22="Extremity",IF(CH22="","",CH22),"")</f>
        <v/>
      </c>
      <c r="AV22" s="1304">
        <f>IF(AC22="Extremity","",IF(CE22="","",CE22))</f>
        <v/>
      </c>
      <c r="AW22" s="1304">
        <f>IF(AD22="Extremity","",IF(CF22="","",CF22))</f>
        <v/>
      </c>
      <c r="AX22" s="1305">
        <f>DL22</f>
        <v/>
      </c>
      <c r="AY22" s="1305">
        <f>DQ22</f>
        <v/>
      </c>
      <c r="AZ22" s="3377">
        <f>IF(AC22="Extremity",IF(DA22="","",DA22),"")</f>
        <v/>
      </c>
      <c r="BA22" s="3378">
        <f>IF(AC22="Extremity","",IF(CT22="","",CT22))</f>
        <v/>
      </c>
      <c r="BB22" s="1305">
        <f>IF(AC22="Extremity",IF(DB22="","",DB22),"")</f>
        <v/>
      </c>
      <c r="BC22" s="1304">
        <f>IF(AC22="Extremity","",IF(CZ22="","",CZ22))</f>
        <v/>
      </c>
      <c r="BD22" s="1305">
        <f>DD22</f>
        <v/>
      </c>
      <c r="BE22" s="132">
        <f>DE22</f>
        <v/>
      </c>
      <c r="BF22" s="133">
        <f>DF22*60</f>
        <v/>
      </c>
      <c r="BG22" s="121">
        <f>BE22</f>
        <v/>
      </c>
      <c r="BH22" s="133">
        <f>DG22*60</f>
        <v/>
      </c>
      <c r="BI22" s="133">
        <f>DH22</f>
        <v/>
      </c>
      <c r="BJ22" s="117"/>
      <c r="BK22" s="120">
        <f>Overview!$E$7</f>
        <v/>
      </c>
      <c r="BL22" s="117"/>
      <c r="BM22" s="834">
        <f>DI22</f>
        <v/>
      </c>
      <c r="BN22" s="812">
        <f>Overview!$P$153</f>
        <v/>
      </c>
      <c r="BO22" s="117"/>
      <c r="BP22" s="117"/>
      <c r="BQ22" s="115"/>
      <c r="BR22" s="1478"/>
      <c r="BS22" s="1541"/>
      <c r="BT22" s="1783" t="inlineStr">
        <is>
          <t>GSM</t>
        </is>
      </c>
      <c r="BU22" s="1783" t="inlineStr">
        <is>
          <t>900</t>
        </is>
      </c>
      <c r="BV22" s="400">
        <f>Overview!$H$28</f>
        <v/>
      </c>
      <c r="BW22" s="1784"/>
      <c r="BX22" s="1783" t="inlineStr">
        <is>
          <t>Body</t>
        </is>
      </c>
      <c r="BY22" s="1785"/>
      <c r="BZ22" s="1793"/>
      <c r="CA22" s="6671" t="str">
        <f>CONCATENATE(CA20," - Variability2")</f>
        <v>TBD - Variability2</v>
      </c>
      <c r="CB22" s="200">
        <v>5</v>
      </c>
      <c r="CC22" s="6671">
        <f>IF(COUNT('Conducted 2G-3G'!$AH$3:$AH$5)=0,37,INDEX('Conducted 2G-3G'!$T$3:$T$5,MATCH(MAX('Conducted 2G-3G'!$AH$3:$AH$5),'Conducted 2G-3G'!$AH$3:$AH$5,0)))</f>
        <v>37</v>
      </c>
      <c r="CD22" s="1688">
        <f>IF(COUNT('Conducted 2G-3G'!$AH$3:$AH$5)=0,897.4,INDEX('Conducted 2G-3G'!$U$3:$U$5,MATCH(MAX('Conducted 2G-3G'!$AH$3:$AH$5),'Conducted 2G-3G'!$AH$3:$AH$5,0)))</f>
        <v>897.4</v>
      </c>
      <c r="CE22" s="7234"/>
      <c r="CF22" s="7234"/>
      <c r="CG22" s="6706"/>
      <c r="CH22" s="6706"/>
      <c r="CI22" s="224">
        <f>BY22</f>
        <v/>
      </c>
      <c r="CJ22" s="237">
        <f>BZ22</f>
        <v/>
      </c>
      <c r="CK22" s="223">
        <f>CA22</f>
        <v/>
      </c>
      <c r="CL22" s="224">
        <f>CC22</f>
        <v/>
      </c>
      <c r="CM22" s="237">
        <f>CD22</f>
        <v/>
      </c>
      <c r="CN22" s="1527"/>
      <c r="CO22" s="1579"/>
      <c r="CP22" s="7214">
        <f>IF(CF22=""," ",IF(ABS(CE22-CF22)&lt;=0.1,"Valid","Not valid"))</f>
        <v/>
      </c>
      <c r="CQ22" s="1674">
        <f> IF(CE22="","",IF(AND(CE22&lt;&gt;"",CF22=""),IF(CE22&gt;=0.8,"Medir+Sig Max","No"),IF(CF22&lt;&gt;"",IF(CF22&gt;=0.8,"Medir+Sig Max","No"),"")))</f>
        <v/>
      </c>
      <c r="CR22" s="6927">
        <f>IF(UPPER($CQ$1)="X",IF(CF22=""," ",IF((ABS(CE22)&lt;5)*AND(ABS(CF22)&lt;5)*AND(ABS(CT22)&lt;5),"Solo si es max","Medir")),IF(CF22=""," ",IF((ABS(CE22)&lt;1)*AND(ABS(CF22)&lt;1)*AND(ABS(CT22)&lt;1),"Solo si es max","Medir")))</f>
        <v/>
      </c>
      <c r="CS22" s="1674"/>
      <c r="CT22" s="6710">
        <f>IF(CO22="",IF(AND(CE22="",CF22=""),"",IF(CF22="",IF(DQ22&gt;1,ROUND(DQ22*CE22,3),CE22),IF(DQ22&gt;1,ROUND(DQ22*CF22,3),CF22))),IF(AND(CE22="",CF22=""),"",IF(CF22="",IF(DQ22&gt;1,ROUND(DQ22*CE22*(1/(CO22)),3),CE22*(1/(CO22))),IF(DQ22&gt;1,ROUND(DQ22*CF22*(1/(CO22)),3),CF22*(1/(CO22))))))</f>
        <v/>
      </c>
      <c r="CU22" s="224">
        <f>BY22</f>
        <v/>
      </c>
      <c r="CV22" s="237">
        <f>BZ22</f>
        <v/>
      </c>
      <c r="CW22" s="237">
        <f>CA22</f>
        <v/>
      </c>
      <c r="CX22" s="224">
        <f>CC22</f>
        <v/>
      </c>
      <c r="CY22" s="237">
        <f>CD22</f>
        <v/>
      </c>
      <c r="CZ22" s="220">
        <f>IF(COUNTIF(Overview!K12:K14,TRUE)&gt;0,1.6,IF(COUNTIF(Overview!L12:L14,TRUE)&gt;0,8,0))</f>
        <v/>
      </c>
      <c r="DA22" s="1788"/>
      <c r="DB22" s="7483"/>
      <c r="DC22" s="844">
        <f>IF(CT22="","",IF(CT22&gt;CZ22,"Fail","Pass"))</f>
        <v/>
      </c>
      <c r="DD22" s="6894">
        <f>IF(
CT22=MAX(CT21:CT22),
IF(
COUNTIF(CT21:CT22,CT22)&gt;1,
IF(CF22=MAX.SI.CONJUNTO(CF21:CF22,CT21:CT22,CT22),MAX($DD$3:DD21)+1,""),
MAX($DD$3:DD21)+1
),
"")</f>
        <v/>
      </c>
      <c r="DE22" s="1565">
        <f>MyTimestamp(DC22)</f>
        <v/>
      </c>
      <c r="DF22" s="1531">
        <f>IF(COUNT(CE22:CH22)=1,15,IF(COUNT(CE22:CH22)=0,0,30))</f>
        <v/>
      </c>
      <c r="DG22" s="1532">
        <f>IF(DF22=0,0,2)</f>
        <v/>
      </c>
      <c r="DH22" s="859"/>
      <c r="DI22" s="859"/>
      <c r="DJ22" s="1569"/>
      <c r="DK22" s="1789"/>
      <c r="DL22" s="1574">
        <f>10^(CN22/20)*100-100</f>
        <v/>
      </c>
      <c r="DM22" s="767">
        <f>IF('Tune-Up'!H12="","",'Tune-Up'!H12)</f>
        <v/>
      </c>
      <c r="DN22" s="962"/>
      <c r="DO22" s="797">
        <f>IF(DM22="","",10^(DM22/10))</f>
        <v/>
      </c>
      <c r="DP22" s="797">
        <f>IF(ISNUMBER(DN22)=FALSE,"N/A",10^(DN22/10))</f>
        <v/>
      </c>
      <c r="DQ22" s="1574">
        <f>IF(AND(ISNUMBER(DO22),ISNUMBER(DP22)),IF(DO22/DP22&gt;1,ROUND((DO22)/DP22,3),1),1)</f>
        <v/>
      </c>
      <c r="DR22" s="1541"/>
      <c r="DS22" s="1541"/>
      <c r="DT22" s="1541"/>
      <c r="DU22" s="1541"/>
      <c r="DV22" s="1541"/>
      <c r="DW22" s="1541"/>
      <c r="DX22" s="1541"/>
      <c r="DY22" s="1541"/>
      <c r="DZ22" s="1541"/>
      <c r="EA22" s="1541"/>
      <c r="EB22" s="1541"/>
      <c r="EC22" s="1541"/>
      <c r="ED22" s="1541"/>
      <c r="EE22" s="1541"/>
      <c r="EF22" s="1541"/>
      <c r="EG22" s="1541"/>
      <c r="EH22" s="1541"/>
      <c r="EI22" s="1541"/>
      <c r="EJ22" s="1541"/>
      <c r="EK22" s="1541"/>
      <c r="EL22" s="1541"/>
      <c r="EM22" s="1541"/>
      <c r="EN22" s="1541"/>
      <c r="EO22" s="1541"/>
      <c r="EP22" s="1541"/>
      <c r="EQ22" s="1541"/>
      <c r="ER22" s="1541"/>
      <c r="ES22" s="1541"/>
      <c r="ET22" s="1541"/>
      <c r="EU22" s="1541"/>
      <c r="EV22" s="1541"/>
    </row>
    <row r="23" ht="12.75" x14ac:dyDescent="0.2">
      <c r="A23" s="1541"/>
      <c r="B23" s="1541"/>
      <c r="C23"/>
      <c r="D23" s="6590"/>
      <c r="E23" s="6590"/>
      <c r="F23" s="6591" t="inlineStr">
        <is>
          <t>5.1</t>
        </is>
      </c>
      <c r="G23" s="6592"/>
      <c r="H23" s="6593">
        <f>BV23</f>
        <v/>
      </c>
      <c r="I23" s="6593">
        <f>BW23</f>
        <v/>
      </c>
      <c r="J23" s="6594" t="inlineStr">
        <is>
          <t>GSM</t>
        </is>
      </c>
      <c r="K23" s="6594" t="inlineStr">
        <is>
          <t>900</t>
        </is>
      </c>
      <c r="L23" s="6595"/>
      <c r="M23" s="6593"/>
      <c r="N23" s="6596"/>
      <c r="O23" s="6597"/>
      <c r="P23" s="6597"/>
      <c r="Q23" s="6597"/>
      <c r="R23" s="6597"/>
      <c r="S23" s="6593"/>
      <c r="T23" s="6593">
        <v>37</v>
      </c>
      <c r="U23" s="6593">
        <v>897.4</v>
      </c>
      <c r="V23" s="6596"/>
      <c r="W23" s="6598"/>
      <c r="X23" s="6596"/>
      <c r="Y23" s="6596"/>
      <c r="Z23" s="6596"/>
      <c r="AA23" s="6595"/>
      <c r="AB23" s="6595"/>
      <c r="AC23" s="6599">
        <f>IF(OR(BX23="Close to Ear",BX23="Close to Head"),"Head",IF(BX23="Extremity","Extremity","Body"))</f>
        <v/>
      </c>
      <c r="AD23" s="6600">
        <f>CA23</f>
        <v/>
      </c>
      <c r="AE23" s="6594">
        <f>CB23</f>
        <v/>
      </c>
      <c r="AF23" s="6595"/>
      <c r="AG23" s="6601">
        <f>IF(OR(AZ23="",BA23=""),"N/A",IF(DC23="Pass","P","F"))</f>
        <v/>
      </c>
      <c r="AH23" s="6602"/>
      <c r="AI23" s="6602"/>
      <c r="AJ23" s="6602"/>
      <c r="AK23" s="6596"/>
      <c r="AL23" s="6595"/>
      <c r="AM23" s="6596"/>
      <c r="AN23" s="6596"/>
      <c r="AO23" s="6603"/>
      <c r="AP23" s="6603"/>
      <c r="AQ23" s="6603"/>
      <c r="AR23" s="6603"/>
      <c r="AS23" s="6603"/>
      <c r="AT23" s="6604">
        <f>IF(AC23="Extremity",IF(CG23="","",CG23),"")</f>
        <v/>
      </c>
      <c r="AU23" s="6604">
        <f>IF(AC23="Extremity",IF(CH23="","",CH23),"")</f>
        <v/>
      </c>
      <c r="AV23" s="6605">
        <f>IF(AC23="Extremity","",IF(CE23="","",CE23))</f>
        <v/>
      </c>
      <c r="AW23" s="6605">
        <f>IF(AD23="Extremity","",IF(CF23="","",CF23))</f>
        <v/>
      </c>
      <c r="AX23" s="6598">
        <f>DL23</f>
        <v/>
      </c>
      <c r="AY23" s="6598">
        <f>DQ23</f>
        <v/>
      </c>
      <c r="AZ23" s="6606">
        <f>IF(AC23="Extremity",IF(DA23="","",DA23),"")</f>
        <v/>
      </c>
      <c r="BA23" s="6607">
        <f>IF(AC23="Extremity","",IF(CT23="","",CT23))</f>
        <v/>
      </c>
      <c r="BB23" s="6598">
        <f>IF(AC23="Extremity",IF(DB23="","",DB23),"")</f>
        <v/>
      </c>
      <c r="BC23" s="6605">
        <f>IF(AC23="Extremity","",IF(CZ23="","",CZ23))</f>
        <v/>
      </c>
      <c r="BD23" s="6598">
        <f>DD23</f>
        <v/>
      </c>
      <c r="BE23" s="6608">
        <f>DE23</f>
        <v/>
      </c>
      <c r="BF23" s="6609">
        <f>DF23*60</f>
        <v/>
      </c>
      <c r="BG23" s="6610">
        <f>BE23</f>
        <v/>
      </c>
      <c r="BH23" s="6609">
        <f>DG23*60</f>
        <v/>
      </c>
      <c r="BI23" s="6609">
        <f>DH23</f>
        <v/>
      </c>
      <c r="BJ23" s="6611"/>
      <c r="BK23" s="6905">
        <f>Overview!$E$7</f>
        <v/>
      </c>
      <c r="BL23" s="6611"/>
      <c r="BM23" s="6609">
        <f>DI23</f>
        <v/>
      </c>
      <c r="BN23" s="6612">
        <f>Overview!$P$153</f>
        <v/>
      </c>
      <c r="BO23" s="6611"/>
      <c r="BP23" s="6611"/>
      <c r="BQ23" s="6595"/>
      <c r="BR23" s="6613"/>
      <c r="BS23" s="1541"/>
      <c r="BT23" s="1783" t="inlineStr">
        <is>
          <t>GSM</t>
        </is>
      </c>
      <c r="BU23" s="1783" t="inlineStr">
        <is>
          <t>900</t>
        </is>
      </c>
      <c r="BV23" s="400">
        <f>Overview!$H$28</f>
        <v/>
      </c>
      <c r="BW23" s="1784"/>
      <c r="BX23" s="1783" t="inlineStr">
        <is>
          <t>Body</t>
        </is>
      </c>
      <c r="BY23" s="1785"/>
      <c r="BZ23" s="1793"/>
      <c r="CA23" s="6671" t="str">
        <f>CONCATENATE(CA19," - Battery check 1")</f>
        <v>TBD - Battery check 1</v>
      </c>
      <c r="CB23" s="200">
        <v>5</v>
      </c>
      <c r="CC23" s="6671">
        <f>IF(COUNT('Conducted 2G-3G'!$AH$3:$AH$5)=0,37,INDEX('Conducted 2G-3G'!$T$3:$T$5,MATCH(MAX('Conducted 2G-3G'!$AH$3:$AH$5),'Conducted 2G-3G'!$AH$3:$AH$5,0)))</f>
        <v>37</v>
      </c>
      <c r="CD23" s="1688">
        <f>IF(COUNT('Conducted 2G-3G'!$AH$3:$AH$5)=0,897.4,INDEX('Conducted 2G-3G'!$U$3:$U$5,MATCH(MAX('Conducted 2G-3G'!$AH$3:$AH$5),'Conducted 2G-3G'!$AH$3:$AH$5,0)))</f>
        <v>897.4</v>
      </c>
      <c r="CE23" s="7234"/>
      <c r="CF23" s="7234"/>
      <c r="CG23" s="6706"/>
      <c r="CH23" s="6706"/>
      <c r="CI23" s="224">
        <f>BY23</f>
        <v/>
      </c>
      <c r="CJ23" s="237">
        <f>BZ23</f>
        <v/>
      </c>
      <c r="CK23" s="223">
        <f>CA23</f>
        <v/>
      </c>
      <c r="CL23" s="224">
        <f>CC23</f>
        <v/>
      </c>
      <c r="CM23" s="237">
        <f>CD23</f>
        <v/>
      </c>
      <c r="CN23" s="1527"/>
      <c r="CO23" s="1579"/>
      <c r="CP23" s="7214">
        <f>IF(CF23=""," ",IF(ABS(CE23-CF23)&lt;=0.1,"Valid","Not valid"))</f>
        <v/>
      </c>
      <c r="CQ23" s="1674">
        <f> IF(CE23="","",IF(AND(CE23&lt;&gt;"",CF23=""),IF(CE23&gt;=0.8,"Medir+Sig Max","No"),IF(CF23&lt;&gt;"",IF(CF23&gt;=0.8,"Medir+Sig Max","No"),"")))</f>
        <v/>
      </c>
      <c r="CR23" s="6927">
        <f>IF(UPPER($CQ$1)="X",IF(CF23=""," ",IF((ABS(CE23)&lt;5)*AND(ABS(CF23)&lt;5)*AND(ABS(CT23)&lt;5),"Solo si es max","Medir")),IF(CF23=""," ",IF((ABS(CE23)&lt;1)*AND(ABS(CF23)&lt;1)*AND(ABS(CT23)&lt;1),"Solo si es max","Medir")))</f>
        <v/>
      </c>
      <c r="CS23" s="1674"/>
      <c r="CT23" s="6710">
        <f>IF(CO23="",IF(AND(CE23="",CF23=""),"",IF(CF23="",IF(DQ23&gt;1,ROUND(DQ23*CE23,3),CE23),IF(DQ23&gt;1,ROUND(DQ23*CF23,3),CF23))),IF(AND(CE23="",CF23=""),"",IF(CF23="",IF(DQ23&gt;1,ROUND(DQ23*CE23*(1/(CO23)),3),CE23*(1/(CO23))),IF(DQ23&gt;1,ROUND(DQ23*CF23*(1/(CO23)),3),CF23*(1/(CO23))))))</f>
        <v/>
      </c>
      <c r="CU23" s="224">
        <f>BY23</f>
        <v/>
      </c>
      <c r="CV23" s="237">
        <f>BZ23</f>
        <v/>
      </c>
      <c r="CW23" s="237">
        <f>CA23</f>
        <v/>
      </c>
      <c r="CX23" s="224">
        <f>CC23</f>
        <v/>
      </c>
      <c r="CY23" s="237">
        <f>CD23</f>
        <v/>
      </c>
      <c r="CZ23" s="220">
        <f>IF(COUNTIF(Overview!K12:K14,TRUE)&gt;0,1.6,IF(COUNTIF(Overview!L12:L14,TRUE)&gt;0,8,0))</f>
        <v/>
      </c>
      <c r="DA23" s="1788"/>
      <c r="DB23" s="7483"/>
      <c r="DC23" s="844">
        <f>IF(CT23="","",IF(CT23&gt;CZ23,"Fail","Pass"))</f>
        <v/>
      </c>
      <c r="DD23" s="6894">
        <f>IF(
CT23=MAX(CT23:CT24),
IF(
COUNTIF(CT23:CT24,CT23)&gt;1,
IF(CF23=MAX.SI.CONJUNTO(CF23:CF24,CT23:CT24,CT23),MAX($DD$3:DD22)+1,""),
MAX($DD$3:DD22)+1
),
"")</f>
        <v/>
      </c>
      <c r="DE23" s="1565">
        <f>MyTimestamp(DC23)</f>
        <v/>
      </c>
      <c r="DF23" s="1531">
        <f>IF(COUNT(CE23:CH23)=1,15,IF(COUNT(CE23:CH23)=0,0,30))</f>
        <v/>
      </c>
      <c r="DG23" s="1532">
        <f>IF(DF23=0,0,2)</f>
        <v/>
      </c>
      <c r="DH23" s="859"/>
      <c r="DI23" s="859"/>
      <c r="DJ23" s="1569"/>
      <c r="DK23" s="1789"/>
      <c r="DL23" s="1574">
        <f>10^(CN23/20)*100-100</f>
        <v/>
      </c>
      <c r="DM23" s="767">
        <f>IF('Tune-Up'!H12="","",'Tune-Up'!H12)</f>
        <v/>
      </c>
      <c r="DN23" s="1068"/>
      <c r="DO23" s="797">
        <f>IF(DM23="","",10^(DM23/10))</f>
        <v/>
      </c>
      <c r="DP23" s="797">
        <f>IF(ISNUMBER(DN23)=FALSE,"N/A",10^(DN23/10))</f>
        <v/>
      </c>
      <c r="DQ23" s="1574">
        <f>IF(AND(ISNUMBER(DO23),ISNUMBER(DP23)),IF(DO23/DP23&gt;1,ROUND((DO23)/DP23,3),1),1)</f>
        <v/>
      </c>
      <c r="DR23" s="1541"/>
      <c r="DS23" s="1541"/>
      <c r="DT23" s="1541"/>
      <c r="DU23" s="1541"/>
      <c r="DV23" s="1541"/>
      <c r="DW23" s="1541"/>
      <c r="DX23" s="1541"/>
      <c r="DY23" s="1541"/>
      <c r="DZ23" s="1541"/>
      <c r="EA23" s="1541"/>
      <c r="EB23" s="1541"/>
      <c r="EC23" s="1541"/>
      <c r="ED23" s="1541"/>
      <c r="EE23" s="1541"/>
      <c r="EF23" s="1541"/>
      <c r="EG23" s="1541"/>
      <c r="EH23" s="1541"/>
      <c r="EI23" s="1541"/>
      <c r="EJ23" s="1541"/>
      <c r="EK23" s="1541"/>
      <c r="EL23" s="1541"/>
      <c r="EM23" s="1541"/>
      <c r="EN23" s="1541"/>
      <c r="EO23" s="1541"/>
      <c r="EP23" s="1541"/>
      <c r="EQ23" s="1541"/>
      <c r="ER23" s="1541"/>
      <c r="ES23" s="1541"/>
      <c r="ET23" s="1541"/>
      <c r="EU23" s="1541"/>
      <c r="EV23" s="1541"/>
    </row>
    <row r="24" ht="12.75" x14ac:dyDescent="0.2">
      <c r="A24" s="1541"/>
      <c r="B24" s="1541"/>
      <c r="C24"/>
      <c r="D24" s="6590"/>
      <c r="E24" s="6590"/>
      <c r="F24" s="6591" t="inlineStr">
        <is>
          <t>5.1</t>
        </is>
      </c>
      <c r="G24" s="6592"/>
      <c r="H24" s="6593">
        <f>BV24</f>
        <v/>
      </c>
      <c r="I24" s="6593">
        <f>BW24</f>
        <v/>
      </c>
      <c r="J24" s="6594" t="inlineStr">
        <is>
          <t>GSM</t>
        </is>
      </c>
      <c r="K24" s="6594" t="inlineStr">
        <is>
          <t>900</t>
        </is>
      </c>
      <c r="L24" s="6595"/>
      <c r="M24" s="6593"/>
      <c r="N24" s="6596"/>
      <c r="O24" s="6597"/>
      <c r="P24" s="6597"/>
      <c r="Q24" s="6597"/>
      <c r="R24" s="6597"/>
      <c r="S24" s="6593"/>
      <c r="T24" s="6593">
        <v>37</v>
      </c>
      <c r="U24" s="6593">
        <v>897.4</v>
      </c>
      <c r="V24" s="6596"/>
      <c r="W24" s="6598"/>
      <c r="X24" s="6596"/>
      <c r="Y24" s="6596"/>
      <c r="Z24" s="6596"/>
      <c r="AA24" s="6595"/>
      <c r="AB24" s="6595"/>
      <c r="AC24" s="6599">
        <f>IF(OR(BX24="Close to Ear",BX24="Close to Head"),"Head",IF(BX24="Extremity","Extremity","Body"))</f>
        <v/>
      </c>
      <c r="AD24" s="6600">
        <f>CA24</f>
        <v/>
      </c>
      <c r="AE24" s="6594">
        <f>CB24</f>
        <v/>
      </c>
      <c r="AF24" s="6595"/>
      <c r="AG24" s="6601">
        <f>IF(OR(AZ24="",BA24=""),"N/A",IF(DC24="Pass","P","F"))</f>
        <v/>
      </c>
      <c r="AH24" s="6602"/>
      <c r="AI24" s="6602"/>
      <c r="AJ24" s="6602"/>
      <c r="AK24" s="6596"/>
      <c r="AL24" s="6595"/>
      <c r="AM24" s="6596"/>
      <c r="AN24" s="6596"/>
      <c r="AO24" s="6603"/>
      <c r="AP24" s="6603"/>
      <c r="AQ24" s="6603"/>
      <c r="AR24" s="6603"/>
      <c r="AS24" s="6603"/>
      <c r="AT24" s="6604">
        <f>IF(AC24="Extremity",IF(CG24="","",CG24),"")</f>
        <v/>
      </c>
      <c r="AU24" s="6604">
        <f>IF(AC24="Extremity",IF(CH24="","",CH24),"")</f>
        <v/>
      </c>
      <c r="AV24" s="6605">
        <f>IF(AC24="Extremity","",IF(CE24="","",CE24))</f>
        <v/>
      </c>
      <c r="AW24" s="6605">
        <f>IF(AD24="Extremity","",IF(CF24="","",CF24))</f>
        <v/>
      </c>
      <c r="AX24" s="6598">
        <f>DL24</f>
        <v/>
      </c>
      <c r="AY24" s="6598">
        <f>DQ24</f>
        <v/>
      </c>
      <c r="AZ24" s="6606">
        <f>IF(AC24="Extremity",IF(DA24="","",DA24),"")</f>
        <v/>
      </c>
      <c r="BA24" s="6607">
        <f>IF(AC24="Extremity","",IF(CT24="","",CT24))</f>
        <v/>
      </c>
      <c r="BB24" s="6598">
        <f>IF(AC24="Extremity",IF(DB24="","",DB24),"")</f>
        <v/>
      </c>
      <c r="BC24" s="6605">
        <f>IF(AC24="Extremity","",IF(CZ24="","",CZ24))</f>
        <v/>
      </c>
      <c r="BD24" s="6598">
        <f>DD24</f>
        <v/>
      </c>
      <c r="BE24" s="6608">
        <f>DE24</f>
        <v/>
      </c>
      <c r="BF24" s="6609">
        <f>DF24*60</f>
        <v/>
      </c>
      <c r="BG24" s="6610">
        <f>BE24</f>
        <v/>
      </c>
      <c r="BH24" s="6609">
        <f>DG24*60</f>
        <v/>
      </c>
      <c r="BI24" s="6609">
        <f>DH24</f>
        <v/>
      </c>
      <c r="BJ24" s="6611"/>
      <c r="BK24" s="6905">
        <f>Overview!$E$7</f>
        <v/>
      </c>
      <c r="BL24" s="6611"/>
      <c r="BM24" s="6609">
        <f>DI24</f>
        <v/>
      </c>
      <c r="BN24" s="6612">
        <f>Overview!$P$153</f>
        <v/>
      </c>
      <c r="BO24" s="6611"/>
      <c r="BP24" s="6611"/>
      <c r="BQ24" s="6595"/>
      <c r="BR24" s="6613"/>
      <c r="BS24" s="1541"/>
      <c r="BT24" s="1783" t="inlineStr">
        <is>
          <t>GSM</t>
        </is>
      </c>
      <c r="BU24" s="1783" t="inlineStr">
        <is>
          <t>900</t>
        </is>
      </c>
      <c r="BV24" s="400">
        <f>Overview!$H$28</f>
        <v/>
      </c>
      <c r="BW24" s="1784"/>
      <c r="BX24" s="1783" t="inlineStr">
        <is>
          <t>Body</t>
        </is>
      </c>
      <c r="BY24" s="1785"/>
      <c r="BZ24" s="1793"/>
      <c r="CA24" s="1070" t="str">
        <f>CONCATENATE(CA20," - Battery check 2")</f>
        <v>TBD - Battery check 2</v>
      </c>
      <c r="CB24" s="201">
        <v>5</v>
      </c>
      <c r="CC24" s="1070">
        <f>IF(COUNT('Conducted 2G-3G'!$AH$3:$AH$5)=0,37,INDEX('Conducted 2G-3G'!$T$3:$T$5,MATCH(MAX('Conducted 2G-3G'!$AH$3:$AH$5),'Conducted 2G-3G'!$AH$3:$AH$5,0)))</f>
        <v>37</v>
      </c>
      <c r="CD24" s="1058">
        <f>IF(COUNT('Conducted 2G-3G'!$AH$3:$AH$5)=0,897.4,INDEX('Conducted 2G-3G'!$U$3:$U$5,MATCH(MAX('Conducted 2G-3G'!$AH$3:$AH$5),'Conducted 2G-3G'!$AH$3:$AH$5,0)))</f>
        <v>897.4</v>
      </c>
      <c r="CE24" s="7234"/>
      <c r="CF24" s="7234"/>
      <c r="CG24" s="6706"/>
      <c r="CH24" s="6706"/>
      <c r="CI24" s="224">
        <f>BY24</f>
        <v/>
      </c>
      <c r="CJ24" s="237">
        <f>BZ24</f>
        <v/>
      </c>
      <c r="CK24" s="223">
        <f>CA24</f>
        <v/>
      </c>
      <c r="CL24" s="224">
        <f>CC24</f>
        <v/>
      </c>
      <c r="CM24" s="237">
        <f>CD24</f>
        <v/>
      </c>
      <c r="CN24" s="1527"/>
      <c r="CO24" s="1579"/>
      <c r="CP24" s="7214">
        <f>IF(CF24=""," ",IF(ABS(CE24-CF24)&lt;=0.1,"Valid","Not valid"))</f>
        <v/>
      </c>
      <c r="CQ24" s="1674">
        <f> IF(CE24="","",IF(AND(CE24&lt;&gt;"",CF24=""),IF(CE24&gt;=0.8,"Medir+Sig Max","No"),IF(CF24&lt;&gt;"",IF(CF24&gt;=0.8,"Medir+Sig Max","No"),"")))</f>
        <v/>
      </c>
      <c r="CR24" s="6927">
        <f>IF(UPPER($CQ$1)="X",IF(CF24=""," ",IF((ABS(CE24)&lt;5)*AND(ABS(CF24)&lt;5)*AND(ABS(CT24)&lt;5),"Solo si es max","Medir")),IF(CF24=""," ",IF((ABS(CE24)&lt;1)*AND(ABS(CF24)&lt;1)*AND(ABS(CT24)&lt;1),"Solo si es max","Medir")))</f>
        <v/>
      </c>
      <c r="CS24" s="1674"/>
      <c r="CT24" s="6710">
        <f>IF(CO24="",IF(AND(CE24="",CF24=""),"",IF(CF24="",IF(DQ24&gt;1,ROUND(DQ24*CE24,3),CE24),IF(DQ24&gt;1,ROUND(DQ24*CF24,3),CF24))),IF(AND(CE24="",CF24=""),"",IF(CF24="",IF(DQ24&gt;1,ROUND(DQ24*CE24*(1/(CO24)),3),CE24*(1/(CO24))),IF(DQ24&gt;1,ROUND(DQ24*CF24*(1/(CO24)),3),CF24*(1/(CO24))))))</f>
        <v/>
      </c>
      <c r="CU24" s="224">
        <f>BY24</f>
        <v/>
      </c>
      <c r="CV24" s="237">
        <f>BZ24</f>
        <v/>
      </c>
      <c r="CW24" s="237">
        <f>CA24</f>
        <v/>
      </c>
      <c r="CX24" s="224">
        <f>CC24</f>
        <v/>
      </c>
      <c r="CY24" s="237">
        <f>CD24</f>
        <v/>
      </c>
      <c r="CZ24" s="220">
        <f>IF(COUNTIF(Overview!K12:K14,TRUE)&gt;0,1.6,IF(COUNTIF(Overview!L12:L14,TRUE)&gt;0,8,0))</f>
        <v/>
      </c>
      <c r="DA24" s="1788"/>
      <c r="DB24" s="7483"/>
      <c r="DC24" s="844">
        <f>IF(CT24="","",IF(CT24&gt;CZ24,"Fail","Pass"))</f>
        <v/>
      </c>
      <c r="DD24" s="6894">
        <f>IF(
CT24=MAX(CT23:CT24),
IF(
COUNTIF(CT23:CT24,CT24)&gt;1,
IF(CF24=MAX.SI.CONJUNTO(CF23:CF24,CT23:CT24,CT24),MAX($DD$3:DD23)+1,""),
MAX($DD$3:DD23)+1
),
"")</f>
        <v/>
      </c>
      <c r="DE24" s="1565">
        <f>MyTimestamp(DC24)</f>
        <v/>
      </c>
      <c r="DF24" s="1531">
        <f>IF(COUNT(CE24:CH24)=1,15,IF(COUNT(CE24:CH24)=0,0,30))</f>
        <v/>
      </c>
      <c r="DG24" s="1532">
        <f>IF(DF24=0,0,2)</f>
        <v/>
      </c>
      <c r="DH24" s="859"/>
      <c r="DI24" s="859"/>
      <c r="DJ24" s="1569"/>
      <c r="DK24" s="1789"/>
      <c r="DL24" s="1574">
        <f>10^(CN24/20)*100-100</f>
        <v/>
      </c>
      <c r="DM24" s="767">
        <f>IF('Tune-Up'!H12="","",'Tune-Up'!H12)</f>
        <v/>
      </c>
      <c r="DN24" s="962"/>
      <c r="DO24" s="797">
        <f>IF(DM24="","",10^(DM24/10))</f>
        <v/>
      </c>
      <c r="DP24" s="797">
        <f>IF(ISNUMBER(DN24)=FALSE,"N/A",10^(DN24/10))</f>
        <v/>
      </c>
      <c r="DQ24" s="1574">
        <f>IF(AND(ISNUMBER(DO24),ISNUMBER(DP24)),IF(DO24/DP24&gt;1,ROUND((DO24)/DP24,3),1),1)</f>
        <v/>
      </c>
      <c r="DR24" s="1541"/>
      <c r="DS24" s="1541"/>
      <c r="DT24" s="1541"/>
      <c r="DU24" s="1541"/>
      <c r="DV24" s="1541"/>
      <c r="DW24" s="1541"/>
      <c r="DX24" s="1541"/>
      <c r="DY24" s="1541"/>
      <c r="DZ24" s="1541"/>
      <c r="EA24" s="1541"/>
      <c r="EB24" s="1541"/>
      <c r="EC24" s="1541"/>
      <c r="ED24" s="1541"/>
      <c r="EE24" s="1541"/>
      <c r="EF24" s="1541"/>
      <c r="EG24" s="1541"/>
      <c r="EH24" s="1541"/>
      <c r="EI24" s="1541"/>
      <c r="EJ24" s="1541"/>
      <c r="EK24" s="1541"/>
      <c r="EL24" s="1541"/>
      <c r="EM24" s="1541"/>
      <c r="EN24" s="1541"/>
      <c r="EO24" s="1541"/>
      <c r="EP24" s="1541"/>
      <c r="EQ24" s="1541"/>
      <c r="ER24" s="1541"/>
      <c r="ES24" s="1541"/>
      <c r="ET24" s="1541"/>
      <c r="EU24" s="1541"/>
      <c r="EV24" s="1541"/>
    </row>
    <row r="25" ht="12.75" x14ac:dyDescent="0.2">
      <c r="A25" s="1541"/>
      <c r="B25" s="1541"/>
      <c r="C25"/>
      <c r="D25" s="6590"/>
      <c r="E25" s="6590"/>
      <c r="F25" s="6591" t="inlineStr">
        <is>
          <t>5.1</t>
        </is>
      </c>
      <c r="G25" s="6592"/>
      <c r="H25" s="6593">
        <f>BV25</f>
        <v/>
      </c>
      <c r="I25" s="6593">
        <f>BW25</f>
        <v/>
      </c>
      <c r="J25" s="6594" t="inlineStr">
        <is>
          <t>GSM</t>
        </is>
      </c>
      <c r="K25" s="6594" t="inlineStr">
        <is>
          <t>900</t>
        </is>
      </c>
      <c r="L25" s="6595"/>
      <c r="M25" s="6593"/>
      <c r="N25" s="6596"/>
      <c r="O25" s="6597"/>
      <c r="P25" s="6597"/>
      <c r="Q25" s="6597"/>
      <c r="R25" s="6597"/>
      <c r="S25" s="6593"/>
      <c r="T25" s="6593">
        <v>37</v>
      </c>
      <c r="U25" s="6593">
        <v>897.4</v>
      </c>
      <c r="V25" s="6596"/>
      <c r="W25" s="6598"/>
      <c r="X25" s="6596"/>
      <c r="Y25" s="6596"/>
      <c r="Z25" s="6596"/>
      <c r="AA25" s="6595"/>
      <c r="AB25" s="6595"/>
      <c r="AC25" s="6599">
        <f>IF(OR(BX25="Close to Ear",BX25="Close to Head"),"Head",IF(BX25="Extremity","Extremity","Body"))</f>
        <v/>
      </c>
      <c r="AD25" s="6600">
        <f>CA25</f>
        <v/>
      </c>
      <c r="AE25" s="6594">
        <f>CB25</f>
        <v/>
      </c>
      <c r="AF25" s="6595"/>
      <c r="AG25" s="6601">
        <f>IF(OR(AZ25="",BA25=""),"N/A",IF(DC25="Pass","P","F"))</f>
        <v/>
      </c>
      <c r="AH25" s="6602"/>
      <c r="AI25" s="6602"/>
      <c r="AJ25" s="6602"/>
      <c r="AK25" s="6596"/>
      <c r="AL25" s="6595"/>
      <c r="AM25" s="6596"/>
      <c r="AN25" s="6596"/>
      <c r="AO25" s="6603"/>
      <c r="AP25" s="6603"/>
      <c r="AQ25" s="6603"/>
      <c r="AR25" s="6603"/>
      <c r="AS25" s="6603"/>
      <c r="AT25" s="6604">
        <f>IF(AC25="Extremity",IF(CG25="","",CG25),"")</f>
        <v/>
      </c>
      <c r="AU25" s="6604">
        <f>IF(AC25="Extremity",IF(CH25="","",CH25),"")</f>
        <v/>
      </c>
      <c r="AV25" s="6605">
        <f>IF(AC25="Extremity","",IF(CE25="","",CE25))</f>
        <v/>
      </c>
      <c r="AW25" s="6605">
        <f>IF(AD25="Extremity","",IF(CF25="","",CF25))</f>
        <v/>
      </c>
      <c r="AX25" s="6598">
        <f>DL25</f>
        <v/>
      </c>
      <c r="AY25" s="6598">
        <f>DQ25</f>
        <v/>
      </c>
      <c r="AZ25" s="6606">
        <f>IF(AC25="Extremity",IF(DA25="","",DA25),"")</f>
        <v/>
      </c>
      <c r="BA25" s="6607">
        <f>IF(AC25="Extremity","",IF(CT25="","",CT25))</f>
        <v/>
      </c>
      <c r="BB25" s="6598">
        <f>IF(AC25="Extremity",IF(DB25="","",DB25),"")</f>
        <v/>
      </c>
      <c r="BC25" s="6605">
        <f>IF(AC25="Extremity","",IF(CZ25="","",CZ25))</f>
        <v/>
      </c>
      <c r="BD25" s="6598">
        <f>DD25</f>
        <v/>
      </c>
      <c r="BE25" s="6608">
        <f>DE25</f>
        <v/>
      </c>
      <c r="BF25" s="6609">
        <f>DF25*60</f>
        <v/>
      </c>
      <c r="BG25" s="6610">
        <f>BE25</f>
        <v/>
      </c>
      <c r="BH25" s="6609">
        <f>DG25*60</f>
        <v/>
      </c>
      <c r="BI25" s="6609">
        <f>DH25</f>
        <v/>
      </c>
      <c r="BJ25" s="6611"/>
      <c r="BK25" s="6905">
        <f>Overview!$E$7</f>
        <v/>
      </c>
      <c r="BL25" s="6611"/>
      <c r="BM25" s="6609">
        <f>DI25</f>
        <v/>
      </c>
      <c r="BN25" s="6612">
        <f>Overview!$P$153</f>
        <v/>
      </c>
      <c r="BO25" s="6611"/>
      <c r="BP25" s="6611"/>
      <c r="BQ25" s="6595"/>
      <c r="BR25" s="6613"/>
      <c r="BS25" s="1541"/>
      <c r="BT25" s="1783" t="inlineStr">
        <is>
          <t>GSM</t>
        </is>
      </c>
      <c r="BU25" s="1783" t="inlineStr">
        <is>
          <t>900</t>
        </is>
      </c>
      <c r="BV25" s="400">
        <f>Overview!$H$28</f>
        <v/>
      </c>
      <c r="BW25" s="1784"/>
      <c r="BX25" s="1783" t="inlineStr">
        <is>
          <t>Body</t>
        </is>
      </c>
      <c r="BY25" s="1785"/>
      <c r="BZ25" s="1793"/>
      <c r="CA25" s="1067" t="inlineStr">
        <is>
          <t>Front of Face</t>
        </is>
      </c>
      <c r="CB25" s="200">
        <v>25</v>
      </c>
      <c r="CC25" s="1067">
        <f>IF(COUNT('Conducted 2G-3G'!$AH$3:$AH$5)=0,37,INDEX('Conducted 2G-3G'!$T$3:$T$5,MATCH(MAX('Conducted 2G-3G'!$AH$3:$AH$5),'Conducted 2G-3G'!$AH$3:$AH$5,0)))</f>
        <v>37</v>
      </c>
      <c r="CD25" s="1067">
        <f>IF(COUNT('Conducted 2G-3G'!$AH$3:$AH$5)=0,897.4,INDEX('Conducted 2G-3G'!$U$3:$U$5,MATCH(MAX('Conducted 2G-3G'!$AH$3:$AH$5),'Conducted 2G-3G'!$AH$3:$AH$5,0)))</f>
        <v>897.4</v>
      </c>
      <c r="CE25" s="7238"/>
      <c r="CF25" s="7238"/>
      <c r="CG25" s="6909"/>
      <c r="CH25" s="6909"/>
      <c r="CI25" s="6617">
        <f>BY25</f>
        <v/>
      </c>
      <c r="CJ25" s="6665">
        <f>BZ25</f>
        <v/>
      </c>
      <c r="CK25" s="223">
        <f>CA25</f>
        <v/>
      </c>
      <c r="CL25" s="6617">
        <f>CC25</f>
        <v/>
      </c>
      <c r="CM25" s="6665">
        <f>CD25</f>
        <v/>
      </c>
      <c r="CN25" s="2052"/>
      <c r="CO25" s="1579"/>
      <c r="CP25" s="7217">
        <f>IF(CF25=""," ",IF(ABS(CE25-CF25)&lt;=0.1,"Valid","Not valid"))</f>
        <v/>
      </c>
      <c r="CQ25" s="7220">
        <f> IF(CE25="","",IF(AND(CE25&lt;&gt;"",CF25=""),IF(CE25&gt;=0.8,"Medir+Sig Max","No"),IF(CF25&lt;&gt;"",IF(CF25&gt;=0.8,"Medir+Sig Max","No"),"")))</f>
        <v/>
      </c>
      <c r="CR25" s="6929">
        <f>IF(UPPER($CQ$1)="X",IF(CF25=""," ",IF((ABS(CE25)&lt;5)*AND(ABS(CF25)&lt;5)*AND(ABS(CT25)&lt;5),"Solo si es max","Medir")),IF(CF25=""," ",IF((ABS(CE25)&lt;1)*AND(ABS(CF25)&lt;1)*AND(ABS(CT25)&lt;1),"Solo si es max","Medir")))</f>
        <v/>
      </c>
      <c r="CS25" s="7220"/>
      <c r="CT25" s="6710">
        <f>IF(CO25="",IF(AND(CE25="",CF25=""),"",IF(CF25="",IF(DQ25&gt;1,ROUND(DQ25*CE25,3),CE25),IF(DQ25&gt;1,ROUND(DQ25*CF25,3),CF25))),IF(AND(CE25="",CF25=""),"",IF(CF25="",IF(DQ25&gt;1,ROUND(DQ25*CE25*(1/(CO25)),3),CE25*(1/(CO25))),IF(DQ25&gt;1,ROUND(DQ25*CF25*(1/(CO25)),3),CF25*(1/(CO25))))))</f>
        <v/>
      </c>
      <c r="CU25" s="6617">
        <f>BY25</f>
        <v/>
      </c>
      <c r="CV25" s="6665">
        <f>BZ25</f>
        <v/>
      </c>
      <c r="CW25" s="6665">
        <f>CA25</f>
        <v/>
      </c>
      <c r="CX25" s="6617">
        <f>CC25</f>
        <v/>
      </c>
      <c r="CY25" s="6665">
        <f>CD25</f>
        <v/>
      </c>
      <c r="CZ25" s="220">
        <f>IF(COUNTIF(Overview!K12:K14,TRUE)&gt;0,1.6,IF(COUNTIF(Overview!L12:L14,TRUE)&gt;0,8,0))</f>
        <v/>
      </c>
      <c r="DA25" s="1807"/>
      <c r="DB25" s="7484"/>
      <c r="DC25" s="844">
        <f>IF(CT25="","",IF(CT25&gt;CZ25,"Fail","Pass"))</f>
        <v/>
      </c>
      <c r="DD25" s="6894">
        <f>IF(CT25&lt;&gt;"",MAX($DD$3:DD24)+1,"")</f>
        <v/>
      </c>
      <c r="DE25" s="1565">
        <f>MyTimestamp(DC25)</f>
        <v/>
      </c>
      <c r="DF25" s="1531">
        <f>IF(COUNT(CE25:CH25)=1,15,IF(COUNT(CE25:CH25)=0,0,30))</f>
        <v/>
      </c>
      <c r="DG25" s="1532">
        <f>IF(DF25=0,0,2)</f>
        <v/>
      </c>
      <c r="DH25" s="2055"/>
      <c r="DI25" s="2055"/>
      <c r="DJ25" s="1569"/>
      <c r="DK25" s="6667"/>
      <c r="DL25" s="1574">
        <f>10^(CN25/20)*100-100</f>
        <v/>
      </c>
      <c r="DM25" s="767">
        <f>IF('Tune-Up'!H12="","",'Tune-Up'!H12)</f>
        <v/>
      </c>
      <c r="DN25" s="962"/>
      <c r="DO25" s="797">
        <f>IF(DM25="","",10^(DM25/10))</f>
        <v/>
      </c>
      <c r="DP25" s="797">
        <f>IF(ISNUMBER(DN25)=FALSE,"N/A",10^(DN25/10))</f>
        <v/>
      </c>
      <c r="DQ25" s="1574">
        <f>IF(AND(ISNUMBER(DO25),ISNUMBER(DP25)),IF(DO25/DP25&gt;1,ROUND((DO25)/DP25,3),1),1)</f>
        <v/>
      </c>
      <c r="DR25" s="1541"/>
      <c r="DS25" s="1541"/>
      <c r="DT25" s="1541"/>
      <c r="DU25" s="1541"/>
      <c r="DV25" s="1541"/>
      <c r="DW25" s="1541"/>
      <c r="DX25" s="1541"/>
      <c r="DY25" s="1541"/>
      <c r="DZ25" s="1541"/>
      <c r="EA25" s="1541"/>
      <c r="EB25" s="1541"/>
      <c r="EC25" s="1541"/>
      <c r="ED25" s="1541"/>
      <c r="EE25" s="1541"/>
      <c r="EF25" s="1541"/>
      <c r="EG25" s="1541"/>
      <c r="EH25" s="1541"/>
      <c r="EI25" s="1541"/>
      <c r="EJ25" s="1541"/>
      <c r="EK25" s="1541"/>
      <c r="EL25" s="1541"/>
      <c r="EM25" s="1541"/>
      <c r="EN25" s="1541"/>
      <c r="EO25" s="1541"/>
      <c r="EP25" s="1541"/>
      <c r="EQ25" s="1541"/>
      <c r="ER25" s="1541"/>
      <c r="ES25" s="1541"/>
      <c r="ET25" s="1541"/>
      <c r="EU25" s="1541"/>
      <c r="EV25" s="1541"/>
    </row>
    <row r="26" ht="12.75" x14ac:dyDescent="0.2">
      <c r="A26" s="1541"/>
      <c r="B26" s="1541"/>
      <c r="C26"/>
      <c r="D26" s="6590"/>
      <c r="E26" s="6590"/>
      <c r="F26" s="6591" t="inlineStr">
        <is>
          <t>5.1</t>
        </is>
      </c>
      <c r="G26" s="6592"/>
      <c r="H26" s="6593">
        <f>BV26</f>
        <v/>
      </c>
      <c r="I26" s="6593">
        <f>BW26</f>
        <v/>
      </c>
      <c r="J26" s="6594" t="inlineStr">
        <is>
          <t>GSM</t>
        </is>
      </c>
      <c r="K26" s="6594" t="inlineStr">
        <is>
          <t>900</t>
        </is>
      </c>
      <c r="L26" s="6595"/>
      <c r="M26" s="6593"/>
      <c r="N26" s="6596"/>
      <c r="O26" s="6597"/>
      <c r="P26" s="6597"/>
      <c r="Q26" s="6597"/>
      <c r="R26" s="6597"/>
      <c r="S26" s="6593"/>
      <c r="T26" s="6593">
        <v>37</v>
      </c>
      <c r="U26" s="6593">
        <v>897.4</v>
      </c>
      <c r="V26" s="6596"/>
      <c r="W26" s="6598"/>
      <c r="X26" s="6596"/>
      <c r="Y26" s="6596"/>
      <c r="Z26" s="6596"/>
      <c r="AA26" s="6595"/>
      <c r="AB26" s="6595"/>
      <c r="AC26" s="6599">
        <f>IF(OR(BX26="Close to Ear",BX26="Close to Head"),"Head",IF(BX26="Extremity","Extremity","Body"))</f>
        <v/>
      </c>
      <c r="AD26" s="6600">
        <f>CA26</f>
        <v/>
      </c>
      <c r="AE26" s="6594">
        <f>CB26</f>
        <v/>
      </c>
      <c r="AF26" s="6595"/>
      <c r="AG26" s="6601">
        <f>IF(OR(AZ26="",BA26=""),"N/A",IF(DC26="Pass","P","F"))</f>
        <v/>
      </c>
      <c r="AH26" s="6602"/>
      <c r="AI26" s="6602"/>
      <c r="AJ26" s="6602"/>
      <c r="AK26" s="6596"/>
      <c r="AL26" s="6595"/>
      <c r="AM26" s="6596"/>
      <c r="AN26" s="6596"/>
      <c r="AO26" s="6603"/>
      <c r="AP26" s="6603"/>
      <c r="AQ26" s="6603"/>
      <c r="AR26" s="6603"/>
      <c r="AS26" s="6603"/>
      <c r="AT26" s="6604">
        <f>IF(AC26="Extremity",IF(CG26="","",CG26),"")</f>
        <v/>
      </c>
      <c r="AU26" s="6604">
        <f>IF(AC26="Extremity",IF(CH26="","",CH26),"")</f>
        <v/>
      </c>
      <c r="AV26" s="6605">
        <f>IF(AC26="Extremity","",IF(CE26="","",CE26))</f>
        <v/>
      </c>
      <c r="AW26" s="6605">
        <f>IF(AD26="Extremity","",IF(CF26="","",CF26))</f>
        <v/>
      </c>
      <c r="AX26" s="6598">
        <f>DL26</f>
        <v/>
      </c>
      <c r="AY26" s="6598">
        <f>DQ26</f>
        <v/>
      </c>
      <c r="AZ26" s="6606">
        <f>IF(AC26="Extremity",IF(DA26="","",DA26),"")</f>
        <v/>
      </c>
      <c r="BA26" s="6607">
        <f>IF(AC26="Extremity","",IF(CT26="","",CT26))</f>
        <v/>
      </c>
      <c r="BB26" s="6598">
        <f>IF(AC26="Extremity",IF(DB26="","",DB26),"")</f>
        <v/>
      </c>
      <c r="BC26" s="6605">
        <f>IF(AC26="Extremity","",IF(CZ26="","",CZ26))</f>
        <v/>
      </c>
      <c r="BD26" s="6598">
        <f>DD26</f>
        <v/>
      </c>
      <c r="BE26" s="6608">
        <f>DE26</f>
        <v/>
      </c>
      <c r="BF26" s="6609">
        <f>DF26*60</f>
        <v/>
      </c>
      <c r="BG26" s="6610">
        <f>BE26</f>
        <v/>
      </c>
      <c r="BH26" s="6609">
        <f>DG26*60</f>
        <v/>
      </c>
      <c r="BI26" s="6609">
        <f>DH26</f>
        <v/>
      </c>
      <c r="BJ26" s="6611"/>
      <c r="BK26" s="6905">
        <f>Overview!$E$7</f>
        <v/>
      </c>
      <c r="BL26" s="6611"/>
      <c r="BM26" s="6609">
        <f>DI26</f>
        <v/>
      </c>
      <c r="BN26" s="6612">
        <f>Overview!$P$153</f>
        <v/>
      </c>
      <c r="BO26" s="6611"/>
      <c r="BP26" s="6611"/>
      <c r="BQ26" s="6595"/>
      <c r="BR26" s="6613"/>
      <c r="BS26" s="1541"/>
      <c r="BT26" s="1783" t="inlineStr">
        <is>
          <t>GSM</t>
        </is>
      </c>
      <c r="BU26" s="1783" t="inlineStr">
        <is>
          <t>900</t>
        </is>
      </c>
      <c r="BV26" s="400">
        <f>Overview!$H$28</f>
        <v/>
      </c>
      <c r="BW26" s="1784"/>
      <c r="BX26" s="1783" t="inlineStr">
        <is>
          <t>Body</t>
        </is>
      </c>
      <c r="BY26" s="1785"/>
      <c r="BZ26" s="1793"/>
      <c r="CA26" s="869" t="inlineStr">
        <is>
          <t>Accesorio 1: Back Face</t>
        </is>
      </c>
      <c r="CB26" s="200">
        <v>0</v>
      </c>
      <c r="CC26" s="1067">
        <f>IF(COUNT('Conducted 2G-3G'!$AH$3:$AH$5)=0,37,INDEX('Conducted 2G-3G'!$T$3:$T$5,MATCH(MAX('Conducted 2G-3G'!$AH$3:$AH$5),'Conducted 2G-3G'!$AH$3:$AH$5,0)))</f>
        <v>37</v>
      </c>
      <c r="CD26" s="1067">
        <f>IF(COUNT('Conducted 2G-3G'!$AH$3:$AH$5)=0,897.4,INDEX('Conducted 2G-3G'!$U$3:$U$5,MATCH(MAX('Conducted 2G-3G'!$AH$3:$AH$5),'Conducted 2G-3G'!$AH$3:$AH$5,0)))</f>
        <v>897.4</v>
      </c>
      <c r="CE26" s="7238"/>
      <c r="CF26" s="7238"/>
      <c r="CG26" s="6909"/>
      <c r="CH26" s="6909"/>
      <c r="CI26" s="6617">
        <f>BY26</f>
        <v/>
      </c>
      <c r="CJ26" s="6665">
        <f>BZ26</f>
        <v/>
      </c>
      <c r="CK26" s="223">
        <f>CA26</f>
        <v/>
      </c>
      <c r="CL26" s="6617">
        <f>CC26</f>
        <v/>
      </c>
      <c r="CM26" s="6665">
        <f>CD26</f>
        <v/>
      </c>
      <c r="CN26" s="2052"/>
      <c r="CO26" s="1579"/>
      <c r="CP26" s="7217">
        <f>IF(CF26=""," ",IF(ABS(CE26-CF26)&lt;=0.1,"Valid","Not valid"))</f>
        <v/>
      </c>
      <c r="CQ26" s="7220">
        <f> IF(CE26="","",IF(AND(CE26&lt;&gt;"",CF26=""),IF(CE26&gt;=0.8,"Medir+Sig Max","No"),IF(CF26&lt;&gt;"",IF(CF26&gt;=0.8,"Medir+Sig Max","No"),"")))</f>
        <v/>
      </c>
      <c r="CR26" s="6929">
        <f>IF(UPPER($CQ$1)="X",IF(CF26=""," ",IF((ABS(CE26)&lt;5)*AND(ABS(CF26)&lt;5)*AND(ABS(CT26)&lt;5),"Solo si es max","Medir")),IF(CF26=""," ",IF((ABS(CE26)&lt;1)*AND(ABS(CF26)&lt;1)*AND(ABS(CT26)&lt;1),"Solo si es max","Medir")))</f>
        <v/>
      </c>
      <c r="CS26" s="7220"/>
      <c r="CT26" s="6710">
        <f>IF(CO26="",IF(AND(CE26="",CF26=""),"",IF(CF26="",IF(DQ26&gt;1,ROUND(DQ26*CE26,3),CE26),IF(DQ26&gt;1,ROUND(DQ26*CF26,3),CF26))),IF(AND(CE26="",CF26=""),"",IF(CF26="",IF(DQ26&gt;1,ROUND(DQ26*CE26*(1/(CO26)),3),CE26*(1/(CO26))),IF(DQ26&gt;1,ROUND(DQ26*CF26*(1/(CO26)),3),CF26*(1/(CO26))))))</f>
        <v/>
      </c>
      <c r="CU26" s="6617">
        <f>BY26</f>
        <v/>
      </c>
      <c r="CV26" s="6665">
        <f>BZ26</f>
        <v/>
      </c>
      <c r="CW26" s="6665">
        <f>CA26</f>
        <v/>
      </c>
      <c r="CX26" s="6617">
        <f>CC26</f>
        <v/>
      </c>
      <c r="CY26" s="6665">
        <f>CD26</f>
        <v/>
      </c>
      <c r="CZ26" s="220">
        <f>IF(COUNTIF(Overview!K12:K14,TRUE)&gt;0,1.6,IF(COUNTIF(Overview!L12:L14,TRUE)&gt;0,8,0))</f>
        <v/>
      </c>
      <c r="DA26" s="1807"/>
      <c r="DB26" s="7484"/>
      <c r="DC26" s="844">
        <f>IF(CT26="","",IF(CT26&gt;CZ26,"Fail","Pass"))</f>
        <v/>
      </c>
      <c r="DD26" s="6894">
        <f>IF(
CT26=MAX(CT26:CT32),
IF(
COUNTIF(CT26:CT32,CT26)&gt;1,
IF(CF26=MAX.SI.CONJUNTO(CF26:CF32,CT26:CT32,CT26),MAX($DD$3:DD25)+1,""),
MAX($DD$3:DD25)+1
),
"")</f>
        <v/>
      </c>
      <c r="DE26" s="1565">
        <f>MyTimestamp(DC26)</f>
        <v/>
      </c>
      <c r="DF26" s="1531">
        <f>IF(COUNT(CE26:CH26)=1,15,IF(COUNT(CE26:CH26)=0,0,30))</f>
        <v/>
      </c>
      <c r="DG26" s="1532">
        <f>IF(DF26=0,0,2)</f>
        <v/>
      </c>
      <c r="DH26" s="2055"/>
      <c r="DI26" s="2055"/>
      <c r="DJ26" s="1569"/>
      <c r="DK26" s="6667"/>
      <c r="DL26" s="1574">
        <f>10^(CN26/20)*100-100</f>
        <v/>
      </c>
      <c r="DM26" s="767">
        <f>IF('Tune-Up'!H12="","",'Tune-Up'!H12)</f>
        <v/>
      </c>
      <c r="DN26" s="1068"/>
      <c r="DO26" s="797">
        <f>IF(DM26="","",10^(DM26/10))</f>
        <v/>
      </c>
      <c r="DP26" s="797">
        <f>IF(ISNUMBER(DN26)=FALSE,"N/A",10^(DN26/10))</f>
        <v/>
      </c>
      <c r="DQ26" s="1574">
        <f>IF(AND(ISNUMBER(DO26),ISNUMBER(DP26)),IF(DO26/DP26&gt;1,ROUND((DO26)/DP26,3),1),1)</f>
        <v/>
      </c>
      <c r="DR26" s="1541"/>
      <c r="DS26" s="1541"/>
      <c r="DT26" s="1541"/>
      <c r="DU26" s="1541"/>
      <c r="DV26" s="1541"/>
      <c r="DW26" s="1541"/>
      <c r="DX26" s="1541"/>
      <c r="DY26" s="1541"/>
      <c r="DZ26" s="1541"/>
      <c r="EA26" s="1541"/>
      <c r="EB26" s="1541"/>
      <c r="EC26" s="1541"/>
      <c r="ED26" s="1541"/>
      <c r="EE26" s="1541"/>
      <c r="EF26" s="1541"/>
      <c r="EG26" s="1541"/>
      <c r="EH26" s="1541"/>
      <c r="EI26" s="1541"/>
      <c r="EJ26" s="1541"/>
      <c r="EK26" s="1541"/>
      <c r="EL26" s="1541"/>
      <c r="EM26" s="1541"/>
      <c r="EN26" s="1541"/>
      <c r="EO26" s="1541"/>
      <c r="EP26" s="1541"/>
      <c r="EQ26" s="1541"/>
      <c r="ER26" s="1541"/>
      <c r="ES26" s="1541"/>
      <c r="ET26" s="1541"/>
      <c r="EU26" s="1541"/>
      <c r="EV26" s="1541"/>
    </row>
    <row r="27" ht="12.75" x14ac:dyDescent="0.2">
      <c r="A27" s="1541"/>
      <c r="B27" s="1541"/>
      <c r="C27"/>
      <c r="D27" s="6590"/>
      <c r="E27" s="6590"/>
      <c r="F27" s="6591" t="inlineStr">
        <is>
          <t>5.1</t>
        </is>
      </c>
      <c r="G27" s="6592"/>
      <c r="H27" s="6593">
        <f>BV27</f>
        <v/>
      </c>
      <c r="I27" s="6593">
        <f>BW27</f>
        <v/>
      </c>
      <c r="J27" s="6594" t="inlineStr">
        <is>
          <t>GSM</t>
        </is>
      </c>
      <c r="K27" s="6594" t="inlineStr">
        <is>
          <t>900</t>
        </is>
      </c>
      <c r="L27" s="6595"/>
      <c r="M27" s="6593"/>
      <c r="N27" s="6596"/>
      <c r="O27" s="6597"/>
      <c r="P27" s="6597"/>
      <c r="Q27" s="6597"/>
      <c r="R27" s="6597"/>
      <c r="S27" s="6593"/>
      <c r="T27" s="6593">
        <v>37</v>
      </c>
      <c r="U27" s="6593">
        <v>897.4</v>
      </c>
      <c r="V27" s="6596"/>
      <c r="W27" s="6598"/>
      <c r="X27" s="6596"/>
      <c r="Y27" s="6596"/>
      <c r="Z27" s="6596"/>
      <c r="AA27" s="6595"/>
      <c r="AB27" s="6595"/>
      <c r="AC27" s="6599">
        <f>IF(OR(BX27="Close to Ear",BX27="Close to Head"),"Head",IF(BX27="Extremity","Extremity","Body"))</f>
        <v/>
      </c>
      <c r="AD27" s="6600">
        <f>CA27</f>
        <v/>
      </c>
      <c r="AE27" s="6594">
        <f>CB27</f>
        <v/>
      </c>
      <c r="AF27" s="6595"/>
      <c r="AG27" s="6601">
        <f>IF(OR(AZ27="",BA27=""),"N/A",IF(DC27="Pass","P","F"))</f>
        <v/>
      </c>
      <c r="AH27" s="6602"/>
      <c r="AI27" s="6602"/>
      <c r="AJ27" s="6602"/>
      <c r="AK27" s="6596"/>
      <c r="AL27" s="6595"/>
      <c r="AM27" s="6596"/>
      <c r="AN27" s="6596"/>
      <c r="AO27" s="6603"/>
      <c r="AP27" s="6603"/>
      <c r="AQ27" s="6603"/>
      <c r="AR27" s="6603"/>
      <c r="AS27" s="6603"/>
      <c r="AT27" s="6604">
        <f>IF(AC27="Extremity",IF(CG27="","",CG27),"")</f>
        <v/>
      </c>
      <c r="AU27" s="6604">
        <f>IF(AC27="Extremity",IF(CH27="","",CH27),"")</f>
        <v/>
      </c>
      <c r="AV27" s="6605">
        <f>IF(AC27="Extremity","",IF(CE27="","",CE27))</f>
        <v/>
      </c>
      <c r="AW27" s="6605">
        <f>IF(AD27="Extremity","",IF(CF27="","",CF27))</f>
        <v/>
      </c>
      <c r="AX27" s="6598">
        <f>DL27</f>
        <v/>
      </c>
      <c r="AY27" s="6598">
        <f>DQ27</f>
        <v/>
      </c>
      <c r="AZ27" s="6606">
        <f>IF(AC27="Extremity",IF(DA27="","",DA27),"")</f>
        <v/>
      </c>
      <c r="BA27" s="6607">
        <f>IF(AC27="Extremity","",IF(CT27="","",CT27))</f>
        <v/>
      </c>
      <c r="BB27" s="6598">
        <f>IF(AC27="Extremity",IF(DB27="","",DB27),"")</f>
        <v/>
      </c>
      <c r="BC27" s="6605">
        <f>IF(AC27="Extremity","",IF(CZ27="","",CZ27))</f>
        <v/>
      </c>
      <c r="BD27" s="6598">
        <f>DD27</f>
        <v/>
      </c>
      <c r="BE27" s="6608">
        <f>DE27</f>
        <v/>
      </c>
      <c r="BF27" s="6609">
        <f>DF27*60</f>
        <v/>
      </c>
      <c r="BG27" s="6610">
        <f>BE27</f>
        <v/>
      </c>
      <c r="BH27" s="6609">
        <f>DG27*60</f>
        <v/>
      </c>
      <c r="BI27" s="6609">
        <f>DH27</f>
        <v/>
      </c>
      <c r="BJ27" s="6611"/>
      <c r="BK27" s="6905">
        <f>Overview!$E$7</f>
        <v/>
      </c>
      <c r="BL27" s="6611"/>
      <c r="BM27" s="6609">
        <f>DI27</f>
        <v/>
      </c>
      <c r="BN27" s="6612">
        <f>Overview!$P$153</f>
        <v/>
      </c>
      <c r="BO27" s="6611"/>
      <c r="BP27" s="6611"/>
      <c r="BQ27" s="6595"/>
      <c r="BR27" s="6613"/>
      <c r="BS27" s="1541"/>
      <c r="BT27" s="1783" t="inlineStr">
        <is>
          <t>GSM</t>
        </is>
      </c>
      <c r="BU27" s="1783" t="inlineStr">
        <is>
          <t>900</t>
        </is>
      </c>
      <c r="BV27" s="400">
        <f>Overview!$H$28</f>
        <v/>
      </c>
      <c r="BW27" s="1784"/>
      <c r="BX27" s="1783" t="inlineStr">
        <is>
          <t>Body</t>
        </is>
      </c>
      <c r="BY27" s="1785"/>
      <c r="BZ27" s="1793"/>
      <c r="CA27" s="869" t="inlineStr">
        <is>
          <t>Accesorio 2: Bottom Edge</t>
        </is>
      </c>
      <c r="CB27" s="200">
        <v>0</v>
      </c>
      <c r="CC27" s="1067">
        <f>IF(COUNT('Conducted 2G-3G'!$AH$3:$AH$5)=0,37,INDEX('Conducted 2G-3G'!$T$3:$T$5,MATCH(MAX('Conducted 2G-3G'!$AH$3:$AH$5),'Conducted 2G-3G'!$AH$3:$AH$5,0)))</f>
        <v>37</v>
      </c>
      <c r="CD27" s="869">
        <f>IF(COUNT('Conducted 2G-3G'!$AH$3:$AH$5)=0,897.4,INDEX('Conducted 2G-3G'!$U$3:$U$5,MATCH(MAX('Conducted 2G-3G'!$AH$3:$AH$5),'Conducted 2G-3G'!$AH$3:$AH$5,0)))</f>
        <v>897.4</v>
      </c>
      <c r="CE27" s="7238"/>
      <c r="CF27" s="7238"/>
      <c r="CG27" s="6909"/>
      <c r="CH27" s="6909"/>
      <c r="CI27" s="6617">
        <f>BY27</f>
        <v/>
      </c>
      <c r="CJ27" s="6665">
        <f>BZ27</f>
        <v/>
      </c>
      <c r="CK27" s="223">
        <f>CA27</f>
        <v/>
      </c>
      <c r="CL27" s="6617">
        <f>CC27</f>
        <v/>
      </c>
      <c r="CM27" s="6665">
        <f>CD27</f>
        <v/>
      </c>
      <c r="CN27" s="2052"/>
      <c r="CO27" s="1579"/>
      <c r="CP27" s="7217">
        <f>IF(CF27=""," ",IF(ABS(CE27-CF27)&lt;=0.1,"Valid","Not valid"))</f>
        <v/>
      </c>
      <c r="CQ27" s="7220">
        <f> IF(CE27="","",IF(AND(CE27&lt;&gt;"",CF27=""),IF(CE27&gt;=0.8,"Medir+Sig Max","No"),IF(CF27&lt;&gt;"",IF(CF27&gt;=0.8,"Medir+Sig Max","No"),"")))</f>
        <v/>
      </c>
      <c r="CR27" s="6929">
        <f>IF(UPPER($CQ$1)="X",IF(CF27=""," ",IF((ABS(CE27)&lt;5)*AND(ABS(CF27)&lt;5)*AND(ABS(CT27)&lt;5),"Solo si es max","Medir")),IF(CF27=""," ",IF((ABS(CE27)&lt;1)*AND(ABS(CF27)&lt;1)*AND(ABS(CT27)&lt;1),"Solo si es max","Medir")))</f>
        <v/>
      </c>
      <c r="CS27" s="7220"/>
      <c r="CT27" s="6710">
        <f>IF(CO27="",IF(AND(CE27="",CF27=""),"",IF(CF27="",IF(DQ27&gt;1,ROUND(DQ27*CE27,3),CE27),IF(DQ27&gt;1,ROUND(DQ27*CF27,3),CF27))),IF(AND(CE27="",CF27=""),"",IF(CF27="",IF(DQ27&gt;1,ROUND(DQ27*CE27*(1/(CO27)),3),CE27*(1/(CO27))),IF(DQ27&gt;1,ROUND(DQ27*CF27*(1/(CO27)),3),CF27*(1/(CO27))))))</f>
        <v/>
      </c>
      <c r="CU27" s="6617">
        <f>BY27</f>
        <v/>
      </c>
      <c r="CV27" s="6665">
        <f>BZ27</f>
        <v/>
      </c>
      <c r="CW27" s="6665">
        <f>CA27</f>
        <v/>
      </c>
      <c r="CX27" s="6617">
        <f>CC27</f>
        <v/>
      </c>
      <c r="CY27" s="6665">
        <f>CD27</f>
        <v/>
      </c>
      <c r="CZ27" s="220">
        <f>IF(COUNTIF(Overview!K12:K14,TRUE)&gt;0,1.6,IF(COUNTIF(Overview!L12:L14,TRUE)&gt;0,8,0))</f>
        <v/>
      </c>
      <c r="DA27" s="1807"/>
      <c r="DB27" s="7484"/>
      <c r="DC27" s="844">
        <f>IF(CT27="","",IF(CT27&gt;CZ27,"Fail","Pass"))</f>
        <v/>
      </c>
      <c r="DD27" s="6894">
        <f>IF(
CT27=MAX(CT26:CT32),
IF(
COUNTIF(CT26:CT32,CT27)&gt;1,
IF(CF27=MAX.SI.CONJUNTO(CF26:CF32,CT26:CT32,CT27),MAX($DD$3:DD26)+1,""),
MAX($DD$3:DD26)+1
),
"")</f>
        <v/>
      </c>
      <c r="DE27" s="1565">
        <f>MyTimestamp(DC27)</f>
        <v/>
      </c>
      <c r="DF27" s="1531">
        <f>IF(COUNT(CE27:CH27)=1,15,IF(COUNT(CE27:CH27)=0,0,30))</f>
        <v/>
      </c>
      <c r="DG27" s="1532">
        <f>IF(DF27=0,0,2)</f>
        <v/>
      </c>
      <c r="DH27" s="2055"/>
      <c r="DI27" s="2055"/>
      <c r="DJ27" s="1569"/>
      <c r="DK27" s="6667"/>
      <c r="DL27" s="1574">
        <f>10^(CN27/20)*100-100</f>
        <v/>
      </c>
      <c r="DM27" s="767">
        <f>IF('Tune-Up'!H12="","",'Tune-Up'!H12)</f>
        <v/>
      </c>
      <c r="DN27" s="1068"/>
      <c r="DO27" s="797">
        <f>IF(DM27="","",10^(DM27/10))</f>
        <v/>
      </c>
      <c r="DP27" s="797">
        <f>IF(ISNUMBER(DN27)=FALSE,"N/A",10^(DN27/10))</f>
        <v/>
      </c>
      <c r="DQ27" s="1574">
        <f>IF(AND(ISNUMBER(DO27),ISNUMBER(DP27)),IF(DO27/DP27&gt;1,ROUND((DO27)/DP27,3),1),1)</f>
        <v/>
      </c>
      <c r="DR27" s="1541"/>
      <c r="DS27" s="1541"/>
      <c r="DT27" s="1541"/>
      <c r="DU27" s="1541"/>
      <c r="DV27" s="1541"/>
      <c r="DW27" s="1541"/>
      <c r="DX27" s="1541"/>
      <c r="DY27" s="1541"/>
      <c r="DZ27" s="1541"/>
      <c r="EA27" s="1541"/>
      <c r="EB27" s="1541"/>
      <c r="EC27" s="1541"/>
      <c r="ED27" s="1541"/>
      <c r="EE27" s="1541"/>
      <c r="EF27" s="1541"/>
      <c r="EG27" s="1541"/>
      <c r="EH27" s="1541"/>
      <c r="EI27" s="1541"/>
      <c r="EJ27" s="1541"/>
      <c r="EK27" s="1541"/>
      <c r="EL27" s="1541"/>
      <c r="EM27" s="1541"/>
      <c r="EN27" s="1541"/>
      <c r="EO27" s="1541"/>
      <c r="EP27" s="1541"/>
      <c r="EQ27" s="1541"/>
      <c r="ER27" s="1541"/>
      <c r="ES27" s="1541"/>
      <c r="ET27" s="1541"/>
      <c r="EU27" s="1541"/>
      <c r="EV27" s="1541"/>
    </row>
    <row r="28" ht="12.75" x14ac:dyDescent="0.2">
      <c r="A28" s="1541"/>
      <c r="B28" s="1541"/>
      <c r="C28"/>
      <c r="D28" s="6590"/>
      <c r="E28" s="6590"/>
      <c r="F28" s="6591" t="inlineStr">
        <is>
          <t>5.1</t>
        </is>
      </c>
      <c r="G28" s="6592"/>
      <c r="H28" s="6593">
        <f>BV28</f>
        <v/>
      </c>
      <c r="I28" s="6593">
        <f>BW28</f>
        <v/>
      </c>
      <c r="J28" s="6594" t="inlineStr">
        <is>
          <t>GSM</t>
        </is>
      </c>
      <c r="K28" s="6594" t="inlineStr">
        <is>
          <t>900</t>
        </is>
      </c>
      <c r="L28" s="6595"/>
      <c r="M28" s="6593"/>
      <c r="N28" s="6596"/>
      <c r="O28" s="6597"/>
      <c r="P28" s="6597"/>
      <c r="Q28" s="6597"/>
      <c r="R28" s="6597"/>
      <c r="S28" s="6593"/>
      <c r="T28" s="6593">
        <v>37</v>
      </c>
      <c r="U28" s="6593">
        <v>897.4</v>
      </c>
      <c r="V28" s="6596"/>
      <c r="W28" s="6598"/>
      <c r="X28" s="6596"/>
      <c r="Y28" s="6596"/>
      <c r="Z28" s="6596"/>
      <c r="AA28" s="6595"/>
      <c r="AB28" s="6595"/>
      <c r="AC28" s="6599">
        <f>IF(OR(BX28="Close to Ear",BX28="Close to Head"),"Head",IF(BX28="Extremity","Extremity","Body"))</f>
        <v/>
      </c>
      <c r="AD28" s="6600">
        <f>CA28</f>
        <v/>
      </c>
      <c r="AE28" s="6594">
        <f>CB28</f>
        <v/>
      </c>
      <c r="AF28" s="6595"/>
      <c r="AG28" s="6601">
        <f>IF(OR(AZ28="",BA28=""),"N/A",IF(DC28="Pass","P","F"))</f>
        <v/>
      </c>
      <c r="AH28" s="6602"/>
      <c r="AI28" s="6602"/>
      <c r="AJ28" s="6602"/>
      <c r="AK28" s="6596"/>
      <c r="AL28" s="6595"/>
      <c r="AM28" s="6596"/>
      <c r="AN28" s="6596"/>
      <c r="AO28" s="6603"/>
      <c r="AP28" s="6603"/>
      <c r="AQ28" s="6603"/>
      <c r="AR28" s="6603"/>
      <c r="AS28" s="6603"/>
      <c r="AT28" s="6604">
        <f>IF(AC28="Extremity",IF(CG28="","",CG28),"")</f>
        <v/>
      </c>
      <c r="AU28" s="6604">
        <f>IF(AC28="Extremity",IF(CH28="","",CH28),"")</f>
        <v/>
      </c>
      <c r="AV28" s="6605">
        <f>IF(AC28="Extremity","",IF(CE28="","",CE28))</f>
        <v/>
      </c>
      <c r="AW28" s="6605">
        <f>IF(AD28="Extremity","",IF(CF28="","",CF28))</f>
        <v/>
      </c>
      <c r="AX28" s="6598">
        <f>DL28</f>
        <v/>
      </c>
      <c r="AY28" s="6598">
        <f>DQ28</f>
        <v/>
      </c>
      <c r="AZ28" s="6606">
        <f>IF(AC28="Extremity",IF(DA28="","",DA28),"")</f>
        <v/>
      </c>
      <c r="BA28" s="6607">
        <f>IF(AC28="Extremity","",IF(CT28="","",CT28))</f>
        <v/>
      </c>
      <c r="BB28" s="6598">
        <f>IF(AC28="Extremity",IF(DB28="","",DB28),"")</f>
        <v/>
      </c>
      <c r="BC28" s="6605">
        <f>IF(AC28="Extremity","",IF(CZ28="","",CZ28))</f>
        <v/>
      </c>
      <c r="BD28" s="6598">
        <f>DD28</f>
        <v/>
      </c>
      <c r="BE28" s="6608">
        <f>DE28</f>
        <v/>
      </c>
      <c r="BF28" s="6609">
        <f>DF28*60</f>
        <v/>
      </c>
      <c r="BG28" s="6610">
        <f>BE28</f>
        <v/>
      </c>
      <c r="BH28" s="6609">
        <f>DG28*60</f>
        <v/>
      </c>
      <c r="BI28" s="6609">
        <f>DH28</f>
        <v/>
      </c>
      <c r="BJ28" s="6611"/>
      <c r="BK28" s="6905">
        <f>Overview!$E$7</f>
        <v/>
      </c>
      <c r="BL28" s="6611"/>
      <c r="BM28" s="6609">
        <f>DI28</f>
        <v/>
      </c>
      <c r="BN28" s="6612">
        <f>Overview!$P$153</f>
        <v/>
      </c>
      <c r="BO28" s="6611"/>
      <c r="BP28" s="6611"/>
      <c r="BQ28" s="6595"/>
      <c r="BR28" s="6613"/>
      <c r="BS28" s="1541"/>
      <c r="BT28" s="1783" t="inlineStr">
        <is>
          <t>GSM</t>
        </is>
      </c>
      <c r="BU28" s="1783" t="inlineStr">
        <is>
          <t>900</t>
        </is>
      </c>
      <c r="BV28" s="400">
        <f>Overview!$H$28</f>
        <v/>
      </c>
      <c r="BW28" s="1784"/>
      <c r="BX28" s="1783" t="inlineStr">
        <is>
          <t>Body</t>
        </is>
      </c>
      <c r="BY28" s="1785"/>
      <c r="BZ28" s="1793"/>
      <c r="CA28" s="869" t="inlineStr">
        <is>
          <t>Accesorio 3: Back Face</t>
        </is>
      </c>
      <c r="CB28" s="200">
        <v>0</v>
      </c>
      <c r="CC28" s="1067">
        <f>IF(COUNT('Conducted 2G-3G'!$AH$3:$AH$5)=0,37,INDEX('Conducted 2G-3G'!$T$3:$T$5,MATCH(MAX('Conducted 2G-3G'!$AH$3:$AH$5),'Conducted 2G-3G'!$AH$3:$AH$5,0)))</f>
        <v>37</v>
      </c>
      <c r="CD28" s="869">
        <f>IF(COUNT('Conducted 2G-3G'!$AH$3:$AH$5)=0,897.4,INDEX('Conducted 2G-3G'!$U$3:$U$5,MATCH(MAX('Conducted 2G-3G'!$AH$3:$AH$5),'Conducted 2G-3G'!$AH$3:$AH$5,0)))</f>
        <v>897.4</v>
      </c>
      <c r="CE28" s="7238"/>
      <c r="CF28" s="7238"/>
      <c r="CG28" s="6909"/>
      <c r="CH28" s="6909"/>
      <c r="CI28" s="6617">
        <f>BY28</f>
        <v/>
      </c>
      <c r="CJ28" s="6665">
        <f>BZ28</f>
        <v/>
      </c>
      <c r="CK28" s="223">
        <f>CA28</f>
        <v/>
      </c>
      <c r="CL28" s="6617">
        <f>CC28</f>
        <v/>
      </c>
      <c r="CM28" s="6665">
        <f>CD28</f>
        <v/>
      </c>
      <c r="CN28" s="2052"/>
      <c r="CO28" s="1579"/>
      <c r="CP28" s="7217">
        <f>IF(CF28=""," ",IF(ABS(CE28-CF28)&lt;=0.1,"Valid","Not valid"))</f>
        <v/>
      </c>
      <c r="CQ28" s="7220">
        <f> IF(CE28="","",IF(AND(CE28&lt;&gt;"",CF28=""),IF(CE28&gt;=0.8,"Medir+Sig Max","No"),IF(CF28&lt;&gt;"",IF(CF28&gt;=0.8,"Medir+Sig Max","No"),"")))</f>
        <v/>
      </c>
      <c r="CR28" s="6929">
        <f>IF(UPPER($CQ$1)="X",IF(CF28=""," ",IF((ABS(CE28)&lt;5)*AND(ABS(CF28)&lt;5)*AND(ABS(CT28)&lt;5),"Solo si es max","Medir")),IF(CF28=""," ",IF((ABS(CE28)&lt;1)*AND(ABS(CF28)&lt;1)*AND(ABS(CT28)&lt;1),"Solo si es max","Medir")))</f>
        <v/>
      </c>
      <c r="CS28" s="7220"/>
      <c r="CT28" s="6710">
        <f>IF(CO28="",IF(AND(CE28="",CF28=""),"",IF(CF28="",IF(DQ28&gt;1,ROUND(DQ28*CE28,3),CE28),IF(DQ28&gt;1,ROUND(DQ28*CF28,3),CF28))),IF(AND(CE28="",CF28=""),"",IF(CF28="",IF(DQ28&gt;1,ROUND(DQ28*CE28*(1/(CO28)),3),CE28*(1/(CO28))),IF(DQ28&gt;1,ROUND(DQ28*CF28*(1/(CO28)),3),CF28*(1/(CO28))))))</f>
        <v/>
      </c>
      <c r="CU28" s="6617">
        <f>BY28</f>
        <v/>
      </c>
      <c r="CV28" s="6665">
        <f>BZ28</f>
        <v/>
      </c>
      <c r="CW28" s="6665">
        <f>CA28</f>
        <v/>
      </c>
      <c r="CX28" s="6617">
        <f>CC28</f>
        <v/>
      </c>
      <c r="CY28" s="6665">
        <f>CD28</f>
        <v/>
      </c>
      <c r="CZ28" s="220">
        <f>IF(COUNTIF(Overview!K12:K14,TRUE)&gt;0,1.6,IF(COUNTIF(Overview!L12:L14,TRUE)&gt;0,8,0))</f>
        <v/>
      </c>
      <c r="DA28" s="1807"/>
      <c r="DB28" s="7484"/>
      <c r="DC28" s="844">
        <f>IF(CT28="","",IF(CT28&gt;CZ28,"Fail","Pass"))</f>
        <v/>
      </c>
      <c r="DD28" s="6894">
        <f>IF(
CT28=MAX(CT26:CT32),
IF(
COUNTIF(CT26:CT32,CT28)&gt;1,
IF(CF28=MAX.SI.CONJUNTO(CF26:CF32,CT26:CT32,CT28),MAX($DD$3:DD27)+1,""),
MAX($DD$3:DD27)+1
),
"")</f>
        <v/>
      </c>
      <c r="DE28" s="1565">
        <f>MyTimestamp(DC28)</f>
        <v/>
      </c>
      <c r="DF28" s="1531">
        <f>IF(COUNT(CE28:CH28)=1,15,IF(COUNT(CE28:CH28)=0,0,30))</f>
        <v/>
      </c>
      <c r="DG28" s="1532">
        <f>IF(DF28=0,0,2)</f>
        <v/>
      </c>
      <c r="DH28" s="2055"/>
      <c r="DI28" s="2055"/>
      <c r="DJ28" s="1569"/>
      <c r="DK28" s="6667"/>
      <c r="DL28" s="1574">
        <f>10^(CN28/20)*100-100</f>
        <v/>
      </c>
      <c r="DM28" s="767">
        <f>IF('Tune-Up'!H12="","",'Tune-Up'!H12)</f>
        <v/>
      </c>
      <c r="DN28" s="1068"/>
      <c r="DO28" s="797">
        <f>IF(DM28="","",10^(DM28/10))</f>
        <v/>
      </c>
      <c r="DP28" s="797">
        <f>IF(ISNUMBER(DN28)=FALSE,"N/A",10^(DN28/10))</f>
        <v/>
      </c>
      <c r="DQ28" s="1574">
        <f>IF(AND(ISNUMBER(DO28),ISNUMBER(DP28)),IF(DO28/DP28&gt;1,ROUND((DO28)/DP28,3),1),1)</f>
        <v/>
      </c>
      <c r="DR28" s="1541"/>
      <c r="DS28" s="1541"/>
      <c r="DT28" s="1541"/>
      <c r="DU28" s="1541"/>
      <c r="DV28" s="1541"/>
      <c r="DW28" s="1541"/>
      <c r="DX28" s="1541"/>
      <c r="DY28" s="1541"/>
      <c r="DZ28" s="1541"/>
      <c r="EA28" s="1541"/>
      <c r="EB28" s="1541"/>
      <c r="EC28" s="1541"/>
      <c r="ED28" s="1541"/>
      <c r="EE28" s="1541"/>
      <c r="EF28" s="1541"/>
      <c r="EG28" s="1541"/>
      <c r="EH28" s="1541"/>
      <c r="EI28" s="1541"/>
      <c r="EJ28" s="1541"/>
      <c r="EK28" s="1541"/>
      <c r="EL28" s="1541"/>
      <c r="EM28" s="1541"/>
      <c r="EN28" s="1541"/>
      <c r="EO28" s="1541"/>
      <c r="EP28" s="1541"/>
      <c r="EQ28" s="1541"/>
      <c r="ER28" s="1541"/>
      <c r="ES28" s="1541"/>
      <c r="ET28" s="1541"/>
      <c r="EU28" s="1541"/>
      <c r="EV28" s="1541"/>
    </row>
    <row r="29" ht="12.75" x14ac:dyDescent="0.2">
      <c r="A29" s="1541"/>
      <c r="B29" s="1541"/>
      <c r="C29"/>
      <c r="D29" s="6590"/>
      <c r="E29" s="6590"/>
      <c r="F29" s="6591" t="inlineStr">
        <is>
          <t>5.1</t>
        </is>
      </c>
      <c r="G29" s="6592"/>
      <c r="H29" s="6593">
        <f>BV29</f>
        <v/>
      </c>
      <c r="I29" s="6593">
        <f>BW29</f>
        <v/>
      </c>
      <c r="J29" s="6594" t="inlineStr">
        <is>
          <t>GSM</t>
        </is>
      </c>
      <c r="K29" s="6594" t="inlineStr">
        <is>
          <t>900</t>
        </is>
      </c>
      <c r="L29" s="6595"/>
      <c r="M29" s="6593"/>
      <c r="N29" s="6596"/>
      <c r="O29" s="6597"/>
      <c r="P29" s="6597"/>
      <c r="Q29" s="6597"/>
      <c r="R29" s="6597"/>
      <c r="S29" s="6593"/>
      <c r="T29" s="6593">
        <v>37</v>
      </c>
      <c r="U29" s="6593">
        <v>897.4</v>
      </c>
      <c r="V29" s="6596"/>
      <c r="W29" s="6598"/>
      <c r="X29" s="6596"/>
      <c r="Y29" s="6596"/>
      <c r="Z29" s="6596"/>
      <c r="AA29" s="6595"/>
      <c r="AB29" s="6595"/>
      <c r="AC29" s="6599">
        <f>IF(OR(BX29="Close to Ear",BX29="Close to Head"),"Head",IF(BX29="Extremity","Extremity","Body"))</f>
        <v/>
      </c>
      <c r="AD29" s="6600">
        <f>CA29</f>
        <v/>
      </c>
      <c r="AE29" s="6594">
        <f>CB29</f>
        <v/>
      </c>
      <c r="AF29" s="6595"/>
      <c r="AG29" s="6601">
        <f>IF(OR(AZ29="",BA29=""),"N/A",IF(DC29="Pass","P","F"))</f>
        <v/>
      </c>
      <c r="AH29" s="6602"/>
      <c r="AI29" s="6602"/>
      <c r="AJ29" s="6602"/>
      <c r="AK29" s="6596"/>
      <c r="AL29" s="6595"/>
      <c r="AM29" s="6596"/>
      <c r="AN29" s="6596"/>
      <c r="AO29" s="6603"/>
      <c r="AP29" s="6603"/>
      <c r="AQ29" s="6603"/>
      <c r="AR29" s="6603"/>
      <c r="AS29" s="6603"/>
      <c r="AT29" s="6604">
        <f>IF(AC29="Extremity",IF(CG29="","",CG29),"")</f>
        <v/>
      </c>
      <c r="AU29" s="6604">
        <f>IF(AC29="Extremity",IF(CH29="","",CH29),"")</f>
        <v/>
      </c>
      <c r="AV29" s="6605">
        <f>IF(AC29="Extremity","",IF(CE29="","",CE29))</f>
        <v/>
      </c>
      <c r="AW29" s="6605">
        <f>IF(AD29="Extremity","",IF(CF29="","",CF29))</f>
        <v/>
      </c>
      <c r="AX29" s="6598">
        <f>DL29</f>
        <v/>
      </c>
      <c r="AY29" s="6598">
        <f>DQ29</f>
        <v/>
      </c>
      <c r="AZ29" s="6606">
        <f>IF(AC29="Extremity",IF(DA29="","",DA29),"")</f>
        <v/>
      </c>
      <c r="BA29" s="6607">
        <f>IF(AC29="Extremity","",IF(CT29="","",CT29))</f>
        <v/>
      </c>
      <c r="BB29" s="6598">
        <f>IF(AC29="Extremity",IF(DB29="","",DB29),"")</f>
        <v/>
      </c>
      <c r="BC29" s="6605">
        <f>IF(AC29="Extremity","",IF(CZ29="","",CZ29))</f>
        <v/>
      </c>
      <c r="BD29" s="6598">
        <f>DD29</f>
        <v/>
      </c>
      <c r="BE29" s="6608">
        <f>DE29</f>
        <v/>
      </c>
      <c r="BF29" s="6609">
        <f>DF29*60</f>
        <v/>
      </c>
      <c r="BG29" s="6610">
        <f>BE29</f>
        <v/>
      </c>
      <c r="BH29" s="6609">
        <f>DG29*60</f>
        <v/>
      </c>
      <c r="BI29" s="6609">
        <f>DH29</f>
        <v/>
      </c>
      <c r="BJ29" s="6611"/>
      <c r="BK29" s="6905">
        <f>Overview!$E$7</f>
        <v/>
      </c>
      <c r="BL29" s="6611"/>
      <c r="BM29" s="6609">
        <f>DI29</f>
        <v/>
      </c>
      <c r="BN29" s="6612">
        <f>Overview!$P$153</f>
        <v/>
      </c>
      <c r="BO29" s="6611"/>
      <c r="BP29" s="6611"/>
      <c r="BQ29" s="6595"/>
      <c r="BR29" s="6613"/>
      <c r="BS29" s="1541"/>
      <c r="BT29" s="1783" t="inlineStr">
        <is>
          <t>GSM</t>
        </is>
      </c>
      <c r="BU29" s="1783" t="inlineStr">
        <is>
          <t>900</t>
        </is>
      </c>
      <c r="BV29" s="400">
        <f>Overview!$H$28</f>
        <v/>
      </c>
      <c r="BW29" s="1784"/>
      <c r="BX29" s="1783" t="inlineStr">
        <is>
          <t>Body</t>
        </is>
      </c>
      <c r="BY29" s="1785"/>
      <c r="BZ29" s="1793"/>
      <c r="CA29" s="869" t="inlineStr">
        <is>
          <t>Accesorio 4: Front Face</t>
        </is>
      </c>
      <c r="CB29" s="200">
        <v>0</v>
      </c>
      <c r="CC29" s="1067">
        <f>IF(COUNT('Conducted 2G-3G'!$AH$3:$AH$5)=0,37,INDEX('Conducted 2G-3G'!$T$3:$T$5,MATCH(MAX('Conducted 2G-3G'!$AH$3:$AH$5),'Conducted 2G-3G'!$AH$3:$AH$5,0)))</f>
        <v>37</v>
      </c>
      <c r="CD29" s="869">
        <f>IF(COUNT('Conducted 2G-3G'!$AH$3:$AH$5)=0,897.4,INDEX('Conducted 2G-3G'!$U$3:$U$5,MATCH(MAX('Conducted 2G-3G'!$AH$3:$AH$5),'Conducted 2G-3G'!$AH$3:$AH$5,0)))</f>
        <v>897.4</v>
      </c>
      <c r="CE29" s="7238"/>
      <c r="CF29" s="7238"/>
      <c r="CG29" s="6909"/>
      <c r="CH29" s="6909"/>
      <c r="CI29" s="6617">
        <f>BY29</f>
        <v/>
      </c>
      <c r="CJ29" s="6665">
        <f>BZ29</f>
        <v/>
      </c>
      <c r="CK29" s="223">
        <f>CA29</f>
        <v/>
      </c>
      <c r="CL29" s="6617">
        <f>CC29</f>
        <v/>
      </c>
      <c r="CM29" s="6665">
        <f>CD29</f>
        <v/>
      </c>
      <c r="CN29" s="2052"/>
      <c r="CO29" s="1579"/>
      <c r="CP29" s="7217">
        <f>IF(CF29=""," ",IF(ABS(CE29-CF29)&lt;=0.1,"Valid","Not valid"))</f>
        <v/>
      </c>
      <c r="CQ29" s="7220">
        <f> IF(CE29="","",IF(AND(CE29&lt;&gt;"",CF29=""),IF(CE29&gt;=0.8,"Medir+Sig Max","No"),IF(CF29&lt;&gt;"",IF(CF29&gt;=0.8,"Medir+Sig Max","No"),"")))</f>
        <v/>
      </c>
      <c r="CR29" s="6929">
        <f>IF(UPPER($CQ$1)="X",IF(CF29=""," ",IF((ABS(CE29)&lt;5)*AND(ABS(CF29)&lt;5)*AND(ABS(CT29)&lt;5),"Solo si es max","Medir")),IF(CF29=""," ",IF((ABS(CE29)&lt;1)*AND(ABS(CF29)&lt;1)*AND(ABS(CT29)&lt;1),"Solo si es max","Medir")))</f>
        <v/>
      </c>
      <c r="CS29" s="7220"/>
      <c r="CT29" s="6710">
        <f>IF(CO29="",IF(AND(CE29="",CF29=""),"",IF(CF29="",IF(DQ29&gt;1,ROUND(DQ29*CE29,3),CE29),IF(DQ29&gt;1,ROUND(DQ29*CF29,3),CF29))),IF(AND(CE29="",CF29=""),"",IF(CF29="",IF(DQ29&gt;1,ROUND(DQ29*CE29*(1/(CO29)),3),CE29*(1/(CO29))),IF(DQ29&gt;1,ROUND(DQ29*CF29*(1/(CO29)),3),CF29*(1/(CO29))))))</f>
        <v/>
      </c>
      <c r="CU29" s="6617">
        <f>BY29</f>
        <v/>
      </c>
      <c r="CV29" s="6665">
        <f>BZ29</f>
        <v/>
      </c>
      <c r="CW29" s="6665">
        <f>CA29</f>
        <v/>
      </c>
      <c r="CX29" s="6617">
        <f>CC29</f>
        <v/>
      </c>
      <c r="CY29" s="6665">
        <f>CD29</f>
        <v/>
      </c>
      <c r="CZ29" s="220">
        <f>IF(COUNTIF(Overview!K12:K14,TRUE)&gt;0,1.6,IF(COUNTIF(Overview!L12:L14,TRUE)&gt;0,8,0))</f>
        <v/>
      </c>
      <c r="DA29" s="1807"/>
      <c r="DB29" s="7484"/>
      <c r="DC29" s="844">
        <f>IF(CT29="","",IF(CT29&gt;CZ29,"Fail","Pass"))</f>
        <v/>
      </c>
      <c r="DD29" s="6894">
        <f>IF(
CT29=MAX(CT26:CT32),
IF(
COUNTIF(CT26:CT32,CT29)&gt;1,
IF(CF29=MAX.SI.CONJUNTO(CF26:CF32,CT26:CT32,CT29),MAX($DD$3:DD28)+1,""),
MAX($DD$3:DD28)+1
),
"")</f>
        <v/>
      </c>
      <c r="DE29" s="1565">
        <f>MyTimestamp(DC29)</f>
        <v/>
      </c>
      <c r="DF29" s="1531">
        <f>IF(COUNT(CE29:CH29)=1,15,IF(COUNT(CE29:CH29)=0,0,30))</f>
        <v/>
      </c>
      <c r="DG29" s="1532">
        <f>IF(DF29=0,0,2)</f>
        <v/>
      </c>
      <c r="DH29" s="2055"/>
      <c r="DI29" s="2055"/>
      <c r="DJ29" s="1569"/>
      <c r="DK29" s="6667"/>
      <c r="DL29" s="1574">
        <f>10^(CN29/20)*100-100</f>
        <v/>
      </c>
      <c r="DM29" s="767">
        <f>IF('Tune-Up'!H12="","",'Tune-Up'!H12)</f>
        <v/>
      </c>
      <c r="DN29" s="1068"/>
      <c r="DO29" s="797">
        <f>IF(DM29="","",10^(DM29/10))</f>
        <v/>
      </c>
      <c r="DP29" s="797">
        <f>IF(ISNUMBER(DN29)=FALSE,"N/A",10^(DN29/10))</f>
        <v/>
      </c>
      <c r="DQ29" s="1574">
        <f>IF(AND(ISNUMBER(DO29),ISNUMBER(DP29)),IF(DO29/DP29&gt;1,ROUND((DO29)/DP29,3),1),1)</f>
        <v/>
      </c>
      <c r="DR29" s="1541"/>
      <c r="DS29" s="1541"/>
      <c r="DT29" s="1541"/>
      <c r="DU29" s="1541"/>
      <c r="DV29" s="1541"/>
      <c r="DW29" s="1541"/>
      <c r="DX29" s="1541"/>
      <c r="DY29" s="1541"/>
      <c r="DZ29" s="1541"/>
      <c r="EA29" s="1541"/>
      <c r="EB29" s="1541"/>
      <c r="EC29" s="1541"/>
      <c r="ED29" s="1541"/>
      <c r="EE29" s="1541"/>
      <c r="EF29" s="1541"/>
      <c r="EG29" s="1541"/>
      <c r="EH29" s="1541"/>
      <c r="EI29" s="1541"/>
      <c r="EJ29" s="1541"/>
      <c r="EK29" s="1541"/>
      <c r="EL29" s="1541"/>
      <c r="EM29" s="1541"/>
      <c r="EN29" s="1541"/>
      <c r="EO29" s="1541"/>
      <c r="EP29" s="1541"/>
      <c r="EQ29" s="1541"/>
      <c r="ER29" s="1541"/>
      <c r="ES29" s="1541"/>
      <c r="ET29" s="1541"/>
      <c r="EU29" s="1541"/>
      <c r="EV29" s="1541"/>
    </row>
    <row r="30" ht="12.75" x14ac:dyDescent="0.2">
      <c r="A30" s="1541"/>
      <c r="B30" s="1541"/>
      <c r="C30"/>
      <c r="D30" s="6590"/>
      <c r="E30" s="6590"/>
      <c r="F30" s="6591" t="inlineStr">
        <is>
          <t>5.1</t>
        </is>
      </c>
      <c r="G30" s="6592"/>
      <c r="H30" s="6593">
        <f>BV30</f>
        <v/>
      </c>
      <c r="I30" s="6593">
        <f>BW30</f>
        <v/>
      </c>
      <c r="J30" s="6594" t="inlineStr">
        <is>
          <t>GSM</t>
        </is>
      </c>
      <c r="K30" s="6594" t="inlineStr">
        <is>
          <t>900</t>
        </is>
      </c>
      <c r="L30" s="6595"/>
      <c r="M30" s="6593"/>
      <c r="N30" s="6596"/>
      <c r="O30" s="6597"/>
      <c r="P30" s="6597"/>
      <c r="Q30" s="6597"/>
      <c r="R30" s="6597"/>
      <c r="S30" s="6593"/>
      <c r="T30" s="6593">
        <v>37</v>
      </c>
      <c r="U30" s="6593">
        <v>897.4</v>
      </c>
      <c r="V30" s="6596"/>
      <c r="W30" s="6598"/>
      <c r="X30" s="6596"/>
      <c r="Y30" s="6596"/>
      <c r="Z30" s="6596"/>
      <c r="AA30" s="6595"/>
      <c r="AB30" s="6595"/>
      <c r="AC30" s="6599">
        <f>IF(OR(BX30="Close to Ear",BX30="Close to Head"),"Head",IF(BX30="Extremity","Extremity","Body"))</f>
        <v/>
      </c>
      <c r="AD30" s="6600">
        <f>CA30</f>
        <v/>
      </c>
      <c r="AE30" s="6594">
        <f>CB30</f>
        <v/>
      </c>
      <c r="AF30" s="6595"/>
      <c r="AG30" s="6601">
        <f>IF(OR(AZ30="",BA30=""),"N/A",IF(DC30="Pass","P","F"))</f>
        <v/>
      </c>
      <c r="AH30" s="6602"/>
      <c r="AI30" s="6602"/>
      <c r="AJ30" s="6602"/>
      <c r="AK30" s="6596"/>
      <c r="AL30" s="6595"/>
      <c r="AM30" s="6596"/>
      <c r="AN30" s="6596"/>
      <c r="AO30" s="6603"/>
      <c r="AP30" s="6603"/>
      <c r="AQ30" s="6603"/>
      <c r="AR30" s="6603"/>
      <c r="AS30" s="6603"/>
      <c r="AT30" s="6604">
        <f>IF(AC30="Extremity",IF(CG30="","",CG30),"")</f>
        <v/>
      </c>
      <c r="AU30" s="6604">
        <f>IF(AC30="Extremity",IF(CH30="","",CH30),"")</f>
        <v/>
      </c>
      <c r="AV30" s="6605">
        <f>IF(AC30="Extremity","",IF(CE30="","",CE30))</f>
        <v/>
      </c>
      <c r="AW30" s="6605">
        <f>IF(AD30="Extremity","",IF(CF30="","",CF30))</f>
        <v/>
      </c>
      <c r="AX30" s="6598">
        <f>DL30</f>
        <v/>
      </c>
      <c r="AY30" s="6598">
        <f>DQ30</f>
        <v/>
      </c>
      <c r="AZ30" s="6606">
        <f>IF(AC30="Extremity",IF(DA30="","",DA30),"")</f>
        <v/>
      </c>
      <c r="BA30" s="6607">
        <f>IF(AC30="Extremity","",IF(CT30="","",CT30))</f>
        <v/>
      </c>
      <c r="BB30" s="6598">
        <f>IF(AC30="Extremity",IF(DB30="","",DB30),"")</f>
        <v/>
      </c>
      <c r="BC30" s="6605">
        <f>IF(AC30="Extremity","",IF(CZ30="","",CZ30))</f>
        <v/>
      </c>
      <c r="BD30" s="6598">
        <f>DD30</f>
        <v/>
      </c>
      <c r="BE30" s="6608">
        <f>DE30</f>
        <v/>
      </c>
      <c r="BF30" s="6609">
        <f>DF30*60</f>
        <v/>
      </c>
      <c r="BG30" s="6610">
        <f>BE30</f>
        <v/>
      </c>
      <c r="BH30" s="6609">
        <f>DG30*60</f>
        <v/>
      </c>
      <c r="BI30" s="6609">
        <f>DH30</f>
        <v/>
      </c>
      <c r="BJ30" s="6611"/>
      <c r="BK30" s="6905">
        <f>Overview!$E$7</f>
        <v/>
      </c>
      <c r="BL30" s="6611"/>
      <c r="BM30" s="6609">
        <f>DI30</f>
        <v/>
      </c>
      <c r="BN30" s="6612">
        <f>Overview!$P$153</f>
        <v/>
      </c>
      <c r="BO30" s="6611"/>
      <c r="BP30" s="6611"/>
      <c r="BQ30" s="6595"/>
      <c r="BR30" s="6613"/>
      <c r="BS30" s="1541"/>
      <c r="BT30" s="1783" t="inlineStr">
        <is>
          <t>GSM</t>
        </is>
      </c>
      <c r="BU30" s="1783" t="inlineStr">
        <is>
          <t>900</t>
        </is>
      </c>
      <c r="BV30" s="400">
        <f>Overview!$H$28</f>
        <v/>
      </c>
      <c r="BW30" s="1784"/>
      <c r="BX30" s="1783" t="inlineStr">
        <is>
          <t>Body</t>
        </is>
      </c>
      <c r="BY30" s="1785"/>
      <c r="BZ30" s="1793"/>
      <c r="CA30" s="869" t="inlineStr">
        <is>
          <t>Accesorio 5: Front Face</t>
        </is>
      </c>
      <c r="CB30" s="200">
        <v>0</v>
      </c>
      <c r="CC30" s="1067">
        <f>IF(COUNT('Conducted 2G-3G'!$AH$3:$AH$5)=0,37,INDEX('Conducted 2G-3G'!$T$3:$T$5,MATCH(MAX('Conducted 2G-3G'!$AH$3:$AH$5),'Conducted 2G-3G'!$AH$3:$AH$5,0)))</f>
        <v>37</v>
      </c>
      <c r="CD30" s="869">
        <f>IF(COUNT('Conducted 2G-3G'!$AH$3:$AH$5)=0,897.4,INDEX('Conducted 2G-3G'!$U$3:$U$5,MATCH(MAX('Conducted 2G-3G'!$AH$3:$AH$5),'Conducted 2G-3G'!$AH$3:$AH$5,0)))</f>
        <v>897.4</v>
      </c>
      <c r="CE30" s="7238"/>
      <c r="CF30" s="7238"/>
      <c r="CG30" s="6909"/>
      <c r="CH30" s="6909"/>
      <c r="CI30" s="6617">
        <f>BY30</f>
        <v/>
      </c>
      <c r="CJ30" s="6665">
        <f>BZ30</f>
        <v/>
      </c>
      <c r="CK30" s="223">
        <f>CA30</f>
        <v/>
      </c>
      <c r="CL30" s="6617">
        <f>CC30</f>
        <v/>
      </c>
      <c r="CM30" s="6665">
        <f>CD30</f>
        <v/>
      </c>
      <c r="CN30" s="2052"/>
      <c r="CO30" s="1579"/>
      <c r="CP30" s="7217">
        <f>IF(CF30=""," ",IF(ABS(CE30-CF30)&lt;=0.1,"Valid","Not valid"))</f>
        <v/>
      </c>
      <c r="CQ30" s="7220">
        <f> IF(CE30="","",IF(AND(CE30&lt;&gt;"",CF30=""),IF(CE30&gt;=0.8,"Medir+Sig Max","No"),IF(CF30&lt;&gt;"",IF(CF30&gt;=0.8,"Medir+Sig Max","No"),"")))</f>
        <v/>
      </c>
      <c r="CR30" s="6929">
        <f>IF(UPPER($CQ$1)="X",IF(CF30=""," ",IF((ABS(CE30)&lt;5)*AND(ABS(CF30)&lt;5)*AND(ABS(CT30)&lt;5),"Solo si es max","Medir")),IF(CF30=""," ",IF((ABS(CE30)&lt;1)*AND(ABS(CF30)&lt;1)*AND(ABS(CT30)&lt;1),"Solo si es max","Medir")))</f>
        <v/>
      </c>
      <c r="CS30" s="7220"/>
      <c r="CT30" s="6710">
        <f>IF(CO30="",IF(AND(CE30="",CF30=""),"",IF(CF30="",IF(DQ30&gt;1,ROUND(DQ30*CE30,3),CE30),IF(DQ30&gt;1,ROUND(DQ30*CF30,3),CF30))),IF(AND(CE30="",CF30=""),"",IF(CF30="",IF(DQ30&gt;1,ROUND(DQ30*CE30*(1/(CO30)),3),CE30*(1/(CO30))),IF(DQ30&gt;1,ROUND(DQ30*CF30*(1/(CO30)),3),CF30*(1/(CO30))))))</f>
        <v/>
      </c>
      <c r="CU30" s="6617">
        <f>BY30</f>
        <v/>
      </c>
      <c r="CV30" s="6665">
        <f>BZ30</f>
        <v/>
      </c>
      <c r="CW30" s="6665">
        <f>CA30</f>
        <v/>
      </c>
      <c r="CX30" s="6617">
        <f>CC30</f>
        <v/>
      </c>
      <c r="CY30" s="6665">
        <f>CD30</f>
        <v/>
      </c>
      <c r="CZ30" s="220">
        <f>IF(COUNTIF(Overview!K12:K14,TRUE)&gt;0,1.6,IF(COUNTIF(Overview!L12:L14,TRUE)&gt;0,8,0))</f>
        <v/>
      </c>
      <c r="DA30" s="1807"/>
      <c r="DB30" s="7484"/>
      <c r="DC30" s="844">
        <f>IF(CT30="","",IF(CT30&gt;CZ30,"Fail","Pass"))</f>
        <v/>
      </c>
      <c r="DD30" s="6894">
        <f>IF(
CT30=MAX(CT26:CT32),
IF(
COUNTIF(CT26:CT32,CT30)&gt;1,
IF(CF30=MAX.SI.CONJUNTO(CF26:CF32,CT26:CT32,CT30),MAX($DD$3:DD29)+1,""),
MAX($DD$3:DD29)+1
),
"")</f>
        <v/>
      </c>
      <c r="DE30" s="1565">
        <f>MyTimestamp(DC30)</f>
        <v/>
      </c>
      <c r="DF30" s="1531">
        <f>IF(COUNT(CE30:CH30)=1,15,IF(COUNT(CE30:CH30)=0,0,30))</f>
        <v/>
      </c>
      <c r="DG30" s="1532">
        <f>IF(DF30=0,0,2)</f>
        <v/>
      </c>
      <c r="DH30" s="2055"/>
      <c r="DI30" s="2055"/>
      <c r="DJ30" s="1569"/>
      <c r="DK30" s="6667"/>
      <c r="DL30" s="1574">
        <f>10^(CN30/20)*100-100</f>
        <v/>
      </c>
      <c r="DM30" s="767">
        <f>IF('Tune-Up'!H12="","",'Tune-Up'!H12)</f>
        <v/>
      </c>
      <c r="DN30" s="1068"/>
      <c r="DO30" s="797">
        <f>IF(DM30="","",10^(DM30/10))</f>
        <v/>
      </c>
      <c r="DP30" s="797">
        <f>IF(ISNUMBER(DN30)=FALSE,"N/A",10^(DN30/10))</f>
        <v/>
      </c>
      <c r="DQ30" s="1574">
        <f>IF(AND(ISNUMBER(DO30),ISNUMBER(DP30)),IF(DO30/DP30&gt;1,ROUND((DO30)/DP30,3),1),1)</f>
        <v/>
      </c>
      <c r="DR30" s="1541"/>
      <c r="DS30" s="1541"/>
      <c r="DT30" s="1541"/>
      <c r="DU30" s="1541"/>
      <c r="DV30" s="1541"/>
      <c r="DW30" s="1541"/>
      <c r="DX30" s="1541"/>
      <c r="DY30" s="1541"/>
      <c r="DZ30" s="1541"/>
      <c r="EA30" s="1541"/>
      <c r="EB30" s="1541"/>
      <c r="EC30" s="1541"/>
      <c r="ED30" s="1541"/>
      <c r="EE30" s="1541"/>
      <c r="EF30" s="1541"/>
      <c r="EG30" s="1541"/>
      <c r="EH30" s="1541"/>
      <c r="EI30" s="1541"/>
      <c r="EJ30" s="1541"/>
      <c r="EK30" s="1541"/>
      <c r="EL30" s="1541"/>
      <c r="EM30" s="1541"/>
      <c r="EN30" s="1541"/>
      <c r="EO30" s="1541"/>
      <c r="EP30" s="1541"/>
      <c r="EQ30" s="1541"/>
      <c r="ER30" s="1541"/>
      <c r="ES30" s="1541"/>
      <c r="ET30" s="1541"/>
      <c r="EU30" s="1541"/>
      <c r="EV30" s="1541"/>
    </row>
    <row r="31" ht="12.75" x14ac:dyDescent="0.2">
      <c r="A31" s="1541"/>
      <c r="B31" s="1541"/>
      <c r="C31"/>
      <c r="D31" s="6590"/>
      <c r="E31" s="6590"/>
      <c r="F31" s="6591" t="inlineStr">
        <is>
          <t>5.1</t>
        </is>
      </c>
      <c r="G31" s="6592"/>
      <c r="H31" s="6593">
        <f>BV31</f>
        <v/>
      </c>
      <c r="I31" s="6593">
        <f>BW31</f>
        <v/>
      </c>
      <c r="J31" s="6594" t="inlineStr">
        <is>
          <t>GSM</t>
        </is>
      </c>
      <c r="K31" s="6594" t="inlineStr">
        <is>
          <t>900</t>
        </is>
      </c>
      <c r="L31" s="6595"/>
      <c r="M31" s="6593"/>
      <c r="N31" s="6596"/>
      <c r="O31" s="6597"/>
      <c r="P31" s="6597"/>
      <c r="Q31" s="6597"/>
      <c r="R31" s="6597"/>
      <c r="S31" s="6593"/>
      <c r="T31" s="6593">
        <v>37</v>
      </c>
      <c r="U31" s="6593">
        <v>897.4</v>
      </c>
      <c r="V31" s="6596"/>
      <c r="W31" s="6598"/>
      <c r="X31" s="6596"/>
      <c r="Y31" s="6596"/>
      <c r="Z31" s="6596"/>
      <c r="AA31" s="6595"/>
      <c r="AB31" s="6595"/>
      <c r="AC31" s="6599">
        <f>IF(OR(BX31="Close to Ear",BX31="Close to Head"),"Head",IF(BX31="Extremity","Extremity","Body"))</f>
        <v/>
      </c>
      <c r="AD31" s="6600">
        <f>CA31</f>
        <v/>
      </c>
      <c r="AE31" s="6594">
        <f>CB31</f>
        <v/>
      </c>
      <c r="AF31" s="6595"/>
      <c r="AG31" s="6601">
        <f>IF(OR(AZ31="",BA31=""),"N/A",IF(DC31="Pass","P","F"))</f>
        <v/>
      </c>
      <c r="AH31" s="6602"/>
      <c r="AI31" s="6602"/>
      <c r="AJ31" s="6602"/>
      <c r="AK31" s="6596"/>
      <c r="AL31" s="6595"/>
      <c r="AM31" s="6596"/>
      <c r="AN31" s="6596"/>
      <c r="AO31" s="6603"/>
      <c r="AP31" s="6603"/>
      <c r="AQ31" s="6603"/>
      <c r="AR31" s="6603"/>
      <c r="AS31" s="6603"/>
      <c r="AT31" s="6604">
        <f>IF(AC31="Extremity",IF(CG31="","",CG31),"")</f>
        <v/>
      </c>
      <c r="AU31" s="6604">
        <f>IF(AC31="Extremity",IF(CH31="","",CH31),"")</f>
        <v/>
      </c>
      <c r="AV31" s="6605">
        <f>IF(AC31="Extremity","",IF(CE31="","",CE31))</f>
        <v/>
      </c>
      <c r="AW31" s="6605">
        <f>IF(AD31="Extremity","",IF(CF31="","",CF31))</f>
        <v/>
      </c>
      <c r="AX31" s="6598">
        <f>DL31</f>
        <v/>
      </c>
      <c r="AY31" s="6598">
        <f>DQ31</f>
        <v/>
      </c>
      <c r="AZ31" s="6606">
        <f>IF(AC31="Extremity",IF(DA31="","",DA31),"")</f>
        <v/>
      </c>
      <c r="BA31" s="6607">
        <f>IF(AC31="Extremity","",IF(CT31="","",CT31))</f>
        <v/>
      </c>
      <c r="BB31" s="6598">
        <f>IF(AC31="Extremity",IF(DB31="","",DB31),"")</f>
        <v/>
      </c>
      <c r="BC31" s="6605">
        <f>IF(AC31="Extremity","",IF(CZ31="","",CZ31))</f>
        <v/>
      </c>
      <c r="BD31" s="6598">
        <f>DD31</f>
        <v/>
      </c>
      <c r="BE31" s="6608">
        <f>DE31</f>
        <v/>
      </c>
      <c r="BF31" s="6609">
        <f>DF31*60</f>
        <v/>
      </c>
      <c r="BG31" s="6610">
        <f>BE31</f>
        <v/>
      </c>
      <c r="BH31" s="6609">
        <f>DG31*60</f>
        <v/>
      </c>
      <c r="BI31" s="6609">
        <f>DH31</f>
        <v/>
      </c>
      <c r="BJ31" s="6611"/>
      <c r="BK31" s="6905">
        <f>Overview!$E$7</f>
        <v/>
      </c>
      <c r="BL31" s="6611"/>
      <c r="BM31" s="6609">
        <f>DI31</f>
        <v/>
      </c>
      <c r="BN31" s="6612">
        <f>Overview!$P$153</f>
        <v/>
      </c>
      <c r="BO31" s="6611"/>
      <c r="BP31" s="6611"/>
      <c r="BQ31" s="6595"/>
      <c r="BR31" s="6613"/>
      <c r="BS31" s="1541"/>
      <c r="BT31" s="1783" t="inlineStr">
        <is>
          <t>GSM</t>
        </is>
      </c>
      <c r="BU31" s="1783" t="inlineStr">
        <is>
          <t>900</t>
        </is>
      </c>
      <c r="BV31" s="400">
        <f>Overview!$H$28</f>
        <v/>
      </c>
      <c r="BW31" s="1784"/>
      <c r="BX31" s="1783" t="inlineStr">
        <is>
          <t>Body</t>
        </is>
      </c>
      <c r="BY31" s="1785"/>
      <c r="BZ31" s="1793"/>
      <c r="CA31" s="6669" t="inlineStr">
        <is>
          <t>Accesorio 6: Front Face</t>
        </is>
      </c>
      <c r="CB31" s="200">
        <v>0</v>
      </c>
      <c r="CC31" s="1067">
        <f>IF(COUNT('Conducted 2G-3G'!$AH$3:$AH$5)=0,37,INDEX('Conducted 2G-3G'!$T$3:$T$5,MATCH(MAX('Conducted 2G-3G'!$AH$3:$AH$5),'Conducted 2G-3G'!$AH$3:$AH$5,0)))</f>
        <v>37</v>
      </c>
      <c r="CD31" s="869">
        <f>IF(COUNT('Conducted 2G-3G'!$AH$3:$AH$5)=0,897.4,INDEX('Conducted 2G-3G'!$U$3:$U$5,MATCH(MAX('Conducted 2G-3G'!$AH$3:$AH$5),'Conducted 2G-3G'!$AH$3:$AH$5,0)))</f>
        <v>897.4</v>
      </c>
      <c r="CE31" s="7238"/>
      <c r="CF31" s="7238"/>
      <c r="CG31" s="6909"/>
      <c r="CH31" s="6909"/>
      <c r="CI31" s="6617">
        <f>BY31</f>
        <v/>
      </c>
      <c r="CJ31" s="6665">
        <f>BZ31</f>
        <v/>
      </c>
      <c r="CK31" s="223">
        <f>CA31</f>
        <v/>
      </c>
      <c r="CL31" s="6617">
        <f>CC31</f>
        <v/>
      </c>
      <c r="CM31" s="6665">
        <f>CD31</f>
        <v/>
      </c>
      <c r="CN31" s="2052"/>
      <c r="CO31" s="1579"/>
      <c r="CP31" s="7217">
        <f>IF(CF31=""," ",IF(ABS(CE31-CF31)&lt;=0.1,"Valid","Not valid"))</f>
        <v/>
      </c>
      <c r="CQ31" s="7220">
        <f> IF(CE31="","",IF(AND(CE31&lt;&gt;"",CF31=""),IF(CE31&gt;=0.8,"Medir+Sig Max","No"),IF(CF31&lt;&gt;"",IF(CF31&gt;=0.8,"Medir+Sig Max","No"),"")))</f>
        <v/>
      </c>
      <c r="CR31" s="6929">
        <f>IF(UPPER($CQ$1)="X",IF(CF31=""," ",IF((ABS(CE31)&lt;5)*AND(ABS(CF31)&lt;5)*AND(ABS(CT31)&lt;5),"Solo si es max","Medir")),IF(CF31=""," ",IF((ABS(CE31)&lt;1)*AND(ABS(CF31)&lt;1)*AND(ABS(CT31)&lt;1),"Solo si es max","Medir")))</f>
        <v/>
      </c>
      <c r="CS31" s="7220"/>
      <c r="CT31" s="6710">
        <f>IF(CO31="",IF(AND(CE31="",CF31=""),"",IF(CF31="",IF(DQ31&gt;1,ROUND(DQ31*CE31,3),CE31),IF(DQ31&gt;1,ROUND(DQ31*CF31,3),CF31))),IF(AND(CE31="",CF31=""),"",IF(CF31="",IF(DQ31&gt;1,ROUND(DQ31*CE31*(1/(CO31)),3),CE31*(1/(CO31))),IF(DQ31&gt;1,ROUND(DQ31*CF31*(1/(CO31)),3),CF31*(1/(CO31))))))</f>
        <v/>
      </c>
      <c r="CU31" s="6617">
        <f>BY31</f>
        <v/>
      </c>
      <c r="CV31" s="6665">
        <f>BZ31</f>
        <v/>
      </c>
      <c r="CW31" s="6665">
        <f>CA31</f>
        <v/>
      </c>
      <c r="CX31" s="6617">
        <f>CC31</f>
        <v/>
      </c>
      <c r="CY31" s="6665">
        <f>CD31</f>
        <v/>
      </c>
      <c r="CZ31" s="220">
        <f>IF(COUNTIF(Overview!K12:K14,TRUE)&gt;0,1.6,IF(COUNTIF(Overview!L12:L14,TRUE)&gt;0,8,0))</f>
        <v/>
      </c>
      <c r="DA31" s="1807"/>
      <c r="DB31" s="7484"/>
      <c r="DC31" s="844">
        <f>IF(CT31="","",IF(CT31&gt;CZ31,"Fail","Pass"))</f>
        <v/>
      </c>
      <c r="DD31" s="6894">
        <f>IF(
CT31=MAX(CT26:CT32),
IF(
COUNTIF(CT26:CT32,CT31)&gt;1,
IF(CF31=MAX.SI.CONJUNTO(CF26:CF32,CT26:CT32,CT31),MAX($DD$3:DD30)+1,""),
MAX($DD$3:DD30)+1
),
"")</f>
        <v/>
      </c>
      <c r="DE31" s="1565">
        <f>MyTimestamp(DC31)</f>
        <v/>
      </c>
      <c r="DF31" s="1531">
        <f>IF(COUNT(CE31:CH31)=1,15,IF(COUNT(CE31:CH31)=0,0,30))</f>
        <v/>
      </c>
      <c r="DG31" s="1532">
        <f>IF(DF31=0,0,2)</f>
        <v/>
      </c>
      <c r="DH31" s="2055"/>
      <c r="DI31" s="2055"/>
      <c r="DJ31" s="1569"/>
      <c r="DK31" s="6667"/>
      <c r="DL31" s="1574">
        <f>10^(CN31/20)*100-100</f>
        <v/>
      </c>
      <c r="DM31" s="767">
        <f>IF('Tune-Up'!H12="","",'Tune-Up'!H12)</f>
        <v/>
      </c>
      <c r="DN31" s="1068"/>
      <c r="DO31" s="797">
        <f>IF(DM31="","",10^(DM31/10))</f>
        <v/>
      </c>
      <c r="DP31" s="797">
        <f>IF(ISNUMBER(DN31)=FALSE,"N/A",10^(DN31/10))</f>
        <v/>
      </c>
      <c r="DQ31" s="1574">
        <f>IF(AND(ISNUMBER(DO31),ISNUMBER(DP31)),IF(DO31/DP31&gt;1,ROUND((DO31)/DP31,3),1),1)</f>
        <v/>
      </c>
      <c r="DR31" s="1541"/>
      <c r="DS31" s="1541"/>
      <c r="DT31" s="1541"/>
      <c r="DU31" s="1541"/>
      <c r="DV31" s="1541"/>
      <c r="DW31" s="1541"/>
      <c r="DX31" s="1541"/>
      <c r="DY31" s="1541"/>
      <c r="DZ31" s="1541"/>
      <c r="EA31" s="1541"/>
      <c r="EB31" s="1541"/>
      <c r="EC31" s="1541"/>
      <c r="ED31" s="1541"/>
      <c r="EE31" s="1541"/>
      <c r="EF31" s="1541"/>
      <c r="EG31" s="1541"/>
      <c r="EH31" s="1541"/>
      <c r="EI31" s="1541"/>
      <c r="EJ31" s="1541"/>
      <c r="EK31" s="1541"/>
      <c r="EL31" s="1541"/>
      <c r="EM31" s="1541"/>
      <c r="EN31" s="1541"/>
      <c r="EO31" s="1541"/>
      <c r="EP31" s="1541"/>
      <c r="EQ31" s="1541"/>
      <c r="ER31" s="1541"/>
      <c r="ES31" s="1541"/>
      <c r="ET31" s="1541"/>
      <c r="EU31" s="1541"/>
      <c r="EV31" s="1541"/>
    </row>
    <row r="32" ht="12.75" x14ac:dyDescent="0.2">
      <c r="A32" s="1541"/>
      <c r="B32" s="1541"/>
      <c r="C32"/>
      <c r="D32" s="6590"/>
      <c r="E32" s="6590"/>
      <c r="F32" s="6591" t="inlineStr">
        <is>
          <t>5.1</t>
        </is>
      </c>
      <c r="G32" s="6592"/>
      <c r="H32" s="6593">
        <f>BV32</f>
        <v/>
      </c>
      <c r="I32" s="6593">
        <f>BW32</f>
        <v/>
      </c>
      <c r="J32" s="6594" t="inlineStr">
        <is>
          <t>GSM</t>
        </is>
      </c>
      <c r="K32" s="6594" t="inlineStr">
        <is>
          <t>900</t>
        </is>
      </c>
      <c r="L32" s="6595"/>
      <c r="M32" s="6593"/>
      <c r="N32" s="6596"/>
      <c r="O32" s="6597"/>
      <c r="P32" s="6597"/>
      <c r="Q32" s="6597"/>
      <c r="R32" s="6597"/>
      <c r="S32" s="6593"/>
      <c r="T32" s="6593">
        <v>37</v>
      </c>
      <c r="U32" s="6593">
        <v>897.4</v>
      </c>
      <c r="V32" s="6596"/>
      <c r="W32" s="6598"/>
      <c r="X32" s="6596"/>
      <c r="Y32" s="6596"/>
      <c r="Z32" s="6596"/>
      <c r="AA32" s="6595"/>
      <c r="AB32" s="6595"/>
      <c r="AC32" s="6599">
        <f>IF(OR(BX32="Close to Ear",BX32="Close to Head"),"Head",IF(BX32="Extremity","Extremity","Body"))</f>
        <v/>
      </c>
      <c r="AD32" s="6600">
        <f>CA32</f>
        <v/>
      </c>
      <c r="AE32" s="6594">
        <f>CB32</f>
        <v/>
      </c>
      <c r="AF32" s="6595"/>
      <c r="AG32" s="6601">
        <f>IF(OR(AZ32="",BA32=""),"N/A",IF(DC32="Pass","P","F"))</f>
        <v/>
      </c>
      <c r="AH32" s="6602"/>
      <c r="AI32" s="6602"/>
      <c r="AJ32" s="6602"/>
      <c r="AK32" s="6596"/>
      <c r="AL32" s="6595"/>
      <c r="AM32" s="6596"/>
      <c r="AN32" s="6596"/>
      <c r="AO32" s="6603"/>
      <c r="AP32" s="6603"/>
      <c r="AQ32" s="6603"/>
      <c r="AR32" s="6603"/>
      <c r="AS32" s="6603"/>
      <c r="AT32" s="6604">
        <f>IF(AC32="Extremity",IF(CG32="","",CG32),"")</f>
        <v/>
      </c>
      <c r="AU32" s="6604">
        <f>IF(AC32="Extremity",IF(CH32="","",CH32),"")</f>
        <v/>
      </c>
      <c r="AV32" s="6605">
        <f>IF(AC32="Extremity","",IF(CE32="","",CE32))</f>
        <v/>
      </c>
      <c r="AW32" s="6605">
        <f>IF(AD32="Extremity","",IF(CF32="","",CF32))</f>
        <v/>
      </c>
      <c r="AX32" s="6598">
        <f>DL32</f>
        <v/>
      </c>
      <c r="AY32" s="6598">
        <f>DQ32</f>
        <v/>
      </c>
      <c r="AZ32" s="6606">
        <f>IF(AC32="Extremity",IF(DA32="","",DA32),"")</f>
        <v/>
      </c>
      <c r="BA32" s="6607">
        <f>IF(AC32="Extremity","",IF(CT32="","",CT32))</f>
        <v/>
      </c>
      <c r="BB32" s="6598">
        <f>IF(AC32="Extremity",IF(DB32="","",DB32),"")</f>
        <v/>
      </c>
      <c r="BC32" s="6605">
        <f>IF(AC32="Extremity","",IF(CZ32="","",CZ32))</f>
        <v/>
      </c>
      <c r="BD32" s="6598">
        <f>DD32</f>
        <v/>
      </c>
      <c r="BE32" s="6608">
        <f>DE32</f>
        <v/>
      </c>
      <c r="BF32" s="6609">
        <f>DF32*60</f>
        <v/>
      </c>
      <c r="BG32" s="6610">
        <f>BE32</f>
        <v/>
      </c>
      <c r="BH32" s="6609">
        <f>DG32*60</f>
        <v/>
      </c>
      <c r="BI32" s="6609">
        <f>DH32</f>
        <v/>
      </c>
      <c r="BJ32" s="6611"/>
      <c r="BK32" s="6905">
        <f>Overview!$E$7</f>
        <v/>
      </c>
      <c r="BL32" s="6611"/>
      <c r="BM32" s="6609">
        <f>DI32</f>
        <v/>
      </c>
      <c r="BN32" s="6612">
        <f>Overview!$P$153</f>
        <v/>
      </c>
      <c r="BO32" s="6611"/>
      <c r="BP32" s="6611"/>
      <c r="BQ32" s="6595"/>
      <c r="BR32" s="6613"/>
      <c r="BS32" s="1541"/>
      <c r="BT32" s="1783" t="inlineStr">
        <is>
          <t>GSM</t>
        </is>
      </c>
      <c r="BU32" s="1783" t="inlineStr">
        <is>
          <t>900</t>
        </is>
      </c>
      <c r="BV32" s="400">
        <f>Overview!$H$28</f>
        <v/>
      </c>
      <c r="BW32" s="1784"/>
      <c r="BX32" s="1783" t="inlineStr">
        <is>
          <t>Body</t>
        </is>
      </c>
      <c r="BY32" s="1785"/>
      <c r="BZ32" s="1793"/>
      <c r="CA32" s="1067" t="inlineStr">
        <is>
          <t>Accesorio 7: Front Face</t>
        </is>
      </c>
      <c r="CB32" s="200">
        <v>0</v>
      </c>
      <c r="CC32" s="1067">
        <f>IF(COUNT('Conducted 2G-3G'!$AH$3:$AH$5)=0,37,INDEX('Conducted 2G-3G'!$T$3:$T$5,MATCH(MAX('Conducted 2G-3G'!$AH$3:$AH$5),'Conducted 2G-3G'!$AH$3:$AH$5,0)))</f>
        <v>37</v>
      </c>
      <c r="CD32" s="869">
        <f>IF(COUNT('Conducted 2G-3G'!$AH$3:$AH$5)=0,897.4,INDEX('Conducted 2G-3G'!$U$3:$U$5,MATCH(MAX('Conducted 2G-3G'!$AH$3:$AH$5),'Conducted 2G-3G'!$AH$3:$AH$5,0)))</f>
        <v>897.4</v>
      </c>
      <c r="CE32" s="7238"/>
      <c r="CF32" s="7238"/>
      <c r="CG32" s="6909"/>
      <c r="CH32" s="6909"/>
      <c r="CI32" s="6617">
        <f>BY32</f>
        <v/>
      </c>
      <c r="CJ32" s="6665">
        <f>BZ32</f>
        <v/>
      </c>
      <c r="CK32" s="223">
        <f>CA32</f>
        <v/>
      </c>
      <c r="CL32" s="6617">
        <f>CC32</f>
        <v/>
      </c>
      <c r="CM32" s="6665">
        <f>CD32</f>
        <v/>
      </c>
      <c r="CN32" s="2052"/>
      <c r="CO32" s="1579"/>
      <c r="CP32" s="7217">
        <f>IF(CF32=""," ",IF(ABS(CE32-CF32)&lt;=0.1,"Valid","Not valid"))</f>
        <v/>
      </c>
      <c r="CQ32" s="7220">
        <f> IF(CE32="","",IF(AND(CE32&lt;&gt;"",CF32=""),IF(CE32&gt;=0.8,"Medir+Sig Max","No"),IF(CF32&lt;&gt;"",IF(CF32&gt;=0.8,"Medir+Sig Max","No"),"")))</f>
        <v/>
      </c>
      <c r="CR32" s="6929">
        <f>IF(UPPER($CQ$1)="X",IF(CF32=""," ",IF((ABS(CE32)&lt;5)*AND(ABS(CF32)&lt;5)*AND(ABS(CT32)&lt;5),"Solo si es max","Medir")),IF(CF32=""," ",IF((ABS(CE32)&lt;1)*AND(ABS(CF32)&lt;1)*AND(ABS(CT32)&lt;1),"Solo si es max","Medir")))</f>
        <v/>
      </c>
      <c r="CS32" s="7220"/>
      <c r="CT32" s="6711">
        <f>IF(CO32="",IF(AND(CE32="",CF32=""),"",IF(CF32="",IF(DQ32&gt;1,ROUND(DQ32*CE32,3),CE32),IF(DQ32&gt;1,ROUND(DQ32*CF32,3),CF32))),IF(AND(CE32="",CF32=""),"",IF(CF32="",IF(DQ32&gt;1,ROUND(DQ32*CE32*(1/(CO32)),3),CE32*(1/(CO32))),IF(DQ32&gt;1,ROUND(DQ32*CF32*(1/(CO32)),3),CF32*(1/(CO32))))))</f>
        <v/>
      </c>
      <c r="CU32" s="6617">
        <f>BY32</f>
        <v/>
      </c>
      <c r="CV32" s="6665">
        <f>BZ32</f>
        <v/>
      </c>
      <c r="CW32" s="6665">
        <f>CA32</f>
        <v/>
      </c>
      <c r="CX32" s="6617">
        <f>CC32</f>
        <v/>
      </c>
      <c r="CY32" s="6665">
        <f>CD32</f>
        <v/>
      </c>
      <c r="CZ32" s="220">
        <f>IF(COUNTIF(Overview!K12:K14,TRUE)&gt;0,1.6,IF(COUNTIF(Overview!L12:L14,TRUE)&gt;0,8,0))</f>
        <v/>
      </c>
      <c r="DA32" s="1807"/>
      <c r="DB32" s="7484"/>
      <c r="DC32" s="6895">
        <f>IF(CT32="","",IF(CT32&gt;CZ32,"Fail","Pass"))</f>
        <v/>
      </c>
      <c r="DD32" s="6894">
        <f>IF(
CT32=MAX(CT26:CT32),
IF(
COUNTIF(CT26:CT32,CT32)&gt;1,
IF(CF32=MAX.SI.CONJUNTO(CF26:CF32,CT26:CT32,CT32),MAX($DD$3:DD31)+1,""),
MAX($DD$3:DD31)+1
),
"")</f>
        <v/>
      </c>
      <c r="DE32" s="1566">
        <f>MyTimestamp(DC32)</f>
        <v/>
      </c>
      <c r="DF32" s="1535">
        <f>IF(COUNT(CE32:CH32)=1,15,IF(COUNT(CE32:CH32)=0,0,30))</f>
        <v/>
      </c>
      <c r="DG32" s="1532">
        <f>IF(DF32=0,0,2)</f>
        <v/>
      </c>
      <c r="DH32" s="2055"/>
      <c r="DI32" s="2055"/>
      <c r="DJ32" s="1569"/>
      <c r="DK32" s="6667"/>
      <c r="DL32" s="1574">
        <f>10^(CN32/20)*100-100</f>
        <v/>
      </c>
      <c r="DM32" s="767">
        <f>IF('Tune-Up'!H12="","",'Tune-Up'!H12)</f>
        <v/>
      </c>
      <c r="DN32" s="1068"/>
      <c r="DO32" s="797">
        <f>IF(DM32="","",10^(DM32/10))</f>
        <v/>
      </c>
      <c r="DP32" s="797">
        <f>IF(ISNUMBER(DN32)=FALSE,"N/A",10^(DN32/10))</f>
        <v/>
      </c>
      <c r="DQ32" s="1574">
        <f>IF(AND(ISNUMBER(DO32),ISNUMBER(DP32)),IF(DO32/DP32&gt;1,ROUND((DO32)/DP32,3),1),1)</f>
        <v/>
      </c>
      <c r="DR32" s="1541"/>
      <c r="DS32" s="1541"/>
      <c r="DT32" s="1541"/>
      <c r="DU32" s="1541"/>
      <c r="DV32" s="1541"/>
      <c r="DW32" s="1541"/>
      <c r="DX32" s="1541"/>
      <c r="DY32" s="1541"/>
      <c r="DZ32" s="1541"/>
      <c r="EA32" s="1541"/>
      <c r="EB32" s="1541"/>
      <c r="EC32" s="1541"/>
      <c r="ED32" s="1541"/>
      <c r="EE32" s="1541"/>
      <c r="EF32" s="1541"/>
      <c r="EG32" s="1541"/>
      <c r="EH32" s="1541"/>
      <c r="EI32" s="1541"/>
      <c r="EJ32" s="1541"/>
      <c r="EK32" s="1541"/>
      <c r="EL32" s="1541"/>
      <c r="EM32" s="1541"/>
      <c r="EN32" s="1541"/>
      <c r="EO32" s="1541"/>
      <c r="EP32" s="1541"/>
      <c r="EQ32" s="1541"/>
      <c r="ER32" s="1541"/>
      <c r="ES32" s="1541"/>
      <c r="ET32" s="1541"/>
      <c r="EU32" s="1541"/>
      <c r="EV32" s="1541"/>
    </row>
    <row r="33" ht="12.75" x14ac:dyDescent="0.2">
      <c r="A33" s="1541"/>
      <c r="B33" s="1541"/>
      <c r="C33"/>
      <c r="D33" s="1486"/>
      <c r="E33" s="1486"/>
      <c r="F33" s="672" t="inlineStr">
        <is>
          <t>5.1</t>
        </is>
      </c>
      <c r="G33" s="1497"/>
      <c r="H33" s="130">
        <f>BV33</f>
        <v/>
      </c>
      <c r="I33" s="130">
        <f>BW33</f>
        <v/>
      </c>
      <c r="J33" s="1299" t="inlineStr">
        <is>
          <t>GSM</t>
        </is>
      </c>
      <c r="K33" s="1299" t="inlineStr">
        <is>
          <t>900</t>
        </is>
      </c>
      <c r="L33" s="115"/>
      <c r="M33" s="130"/>
      <c r="N33" s="119"/>
      <c r="O33" s="131"/>
      <c r="P33" s="6597"/>
      <c r="Q33" s="131"/>
      <c r="R33" s="131"/>
      <c r="S33" s="130"/>
      <c r="T33" s="130">
        <v>37</v>
      </c>
      <c r="U33" s="6593">
        <v>897.4</v>
      </c>
      <c r="V33" s="119"/>
      <c r="W33" s="1305"/>
      <c r="X33" s="119"/>
      <c r="Y33" s="119"/>
      <c r="Z33" s="119"/>
      <c r="AA33" s="115"/>
      <c r="AB33" s="115"/>
      <c r="AC33" s="1300">
        <f>IF(OR(BX33="Close to Ear",BX33="Close to Head"),"Head",IF(BX33="Extremity","Extremity","Body"))</f>
        <v/>
      </c>
      <c r="AD33" s="1301">
        <f>CA33</f>
        <v/>
      </c>
      <c r="AE33" s="1299">
        <f>CB33</f>
        <v/>
      </c>
      <c r="AF33" s="115"/>
      <c r="AG33" s="1302">
        <f>IF(OR(AZ33="",BA33=""),"N/A",IF(DC33="Pass","P","F"))</f>
        <v/>
      </c>
      <c r="AH33" s="129"/>
      <c r="AI33" s="129"/>
      <c r="AJ33" s="129"/>
      <c r="AK33" s="119"/>
      <c r="AL33" s="115"/>
      <c r="AM33" s="119"/>
      <c r="AN33" s="119"/>
      <c r="AO33" s="692"/>
      <c r="AP33" s="692"/>
      <c r="AQ33" s="692"/>
      <c r="AR33" s="692"/>
      <c r="AS33" s="692"/>
      <c r="AT33" s="1303">
        <f>IF(AC33="Extremity",IF(CG33="","",CG33),"")</f>
        <v/>
      </c>
      <c r="AU33" s="1303">
        <f>IF(AC33="Extremity",IF(CH33="","",CH33),"")</f>
        <v/>
      </c>
      <c r="AV33" s="1304">
        <f>IF(AC33="Extremity","",IF(CE33="","",CE33))</f>
        <v/>
      </c>
      <c r="AW33" s="1304">
        <f>IF(AD33="Extremity","",IF(CF33="","",CF33))</f>
        <v/>
      </c>
      <c r="AX33" s="1305">
        <f>DL33</f>
        <v/>
      </c>
      <c r="AY33" s="1305">
        <f>DQ33</f>
        <v/>
      </c>
      <c r="AZ33" s="3377">
        <f>IF(AC33="Extremity",IF(DA33="","",DA33),"")</f>
        <v/>
      </c>
      <c r="BA33" s="3378">
        <f>IF(AC33="Extremity","",IF(CT33="","",CT33))</f>
        <v/>
      </c>
      <c r="BB33" s="1305">
        <f>IF(AC33="Extremity",IF(DB33="","",DB33),"")</f>
        <v/>
      </c>
      <c r="BC33" s="1304">
        <f>IF(AC33="Extremity","",IF(CZ33="","",CZ33))</f>
        <v/>
      </c>
      <c r="BD33" s="1305">
        <f>DD33</f>
        <v/>
      </c>
      <c r="BE33" s="132">
        <f>DE33</f>
        <v/>
      </c>
      <c r="BF33" s="133">
        <f>DF33*60</f>
        <v/>
      </c>
      <c r="BG33" s="121">
        <f>BE33</f>
        <v/>
      </c>
      <c r="BH33" s="133">
        <f>DG33*60</f>
        <v/>
      </c>
      <c r="BI33" s="133">
        <f>DH33</f>
        <v/>
      </c>
      <c r="BJ33" s="117"/>
      <c r="BK33" s="812">
        <f>Overview!$E$7</f>
        <v/>
      </c>
      <c r="BL33" s="117"/>
      <c r="BM33" s="834">
        <f>DI33</f>
        <v/>
      </c>
      <c r="BN33" s="812">
        <f>Overview!$P$153</f>
        <v/>
      </c>
      <c r="BO33" s="117"/>
      <c r="BP33" s="117"/>
      <c r="BQ33" s="115"/>
      <c r="BR33" s="1478"/>
      <c r="BS33" s="1541"/>
      <c r="BT33" s="1777" t="inlineStr">
        <is>
          <t>GSM</t>
        </is>
      </c>
      <c r="BU33" s="1777" t="inlineStr">
        <is>
          <t>900</t>
        </is>
      </c>
      <c r="BV33" s="398">
        <f>Overview!$H$29</f>
        <v/>
      </c>
      <c r="BW33" s="1778"/>
      <c r="BX33" s="1777" t="inlineStr">
        <is>
          <t>Close to ear</t>
        </is>
      </c>
      <c r="BY33" s="1779"/>
      <c r="BZ33" s="1779"/>
      <c r="CA33" s="1780" t="inlineStr">
        <is>
          <t>Left Cheek</t>
        </is>
      </c>
      <c r="CB33" s="202">
        <v>0</v>
      </c>
      <c r="CC33" s="1062">
        <f>IF(COUNT('Conducted 2G-3G'!$AH$3:$AH$5)=0,37,INDEX('Conducted 2G-3G'!$T$3:$T$5,MATCH(MAX('Conducted 2G-3G'!$AH$3:$AH$5),'Conducted 2G-3G'!$AH$3:$AH$5,0)))</f>
        <v>37</v>
      </c>
      <c r="CD33" s="991">
        <f>IF(COUNT('Conducted 2G-3G'!$AH$3:$AH$5)=0,897.4,INDEX('Conducted 2G-3G'!$U$3:$U$5,MATCH(MAX('Conducted 2G-3G'!$AH$3:$AH$5),'Conducted 2G-3G'!$AH$3:$AH$5,0)))</f>
        <v>897.4</v>
      </c>
      <c r="CE33" s="7233"/>
      <c r="CF33" s="7233"/>
      <c r="CG33" s="6705"/>
      <c r="CH33" s="6705"/>
      <c r="CI33" s="223">
        <f>BY33</f>
        <v/>
      </c>
      <c r="CJ33" s="223">
        <f>BZ33</f>
        <v/>
      </c>
      <c r="CK33" s="223">
        <f>CA33</f>
        <v/>
      </c>
      <c r="CL33" s="236">
        <f>CC33</f>
        <v/>
      </c>
      <c r="CM33" s="236">
        <f>CD33</f>
        <v/>
      </c>
      <c r="CN33" s="1522"/>
      <c r="CO33" s="6670"/>
      <c r="CP33" s="891">
        <f>IF(CF33=""," ",IF(ABS(CE33-CF33)&lt;=0.1,"Valid","Not valid"))</f>
        <v/>
      </c>
      <c r="CQ33" s="891">
        <f> IF(CE33="","",IF(AND(CE33&lt;&gt;"",CF33=""),IF(CE33&gt;=0.8,"Medir+Sig Max","No"),IF(CF33&lt;&gt;"",IF(CF33&gt;=0.8,"Medir+Sig Max","No"),"")))</f>
        <v/>
      </c>
      <c r="CR33" s="891">
        <f>IF(UPPER($CQ$1)="X",IF(CF33=""," ",IF((ABS(CE33)&lt;5)*AND(ABS(CF33)&lt;5)*AND(ABS(CT33)&lt;5),"Solo si es max","Medir")),IF(CF33=""," ",IF((ABS(CE33)&lt;1)*AND(ABS(CF33)&lt;1)*AND(ABS(CT33)&lt;1),"Solo si es max","Medir")))</f>
        <v/>
      </c>
      <c r="CS33" s="892"/>
      <c r="CT33" s="219">
        <f>IF(CO33="",IF(AND(CE33="",CF33=""),"",IF(CF33="",IF(DQ33&gt;1,ROUND(DQ33*CE33,3),CE33),IF(DQ33&gt;1,ROUND(DQ33*CF33,3),CF33))),IF(AND(CE33="",CF33=""),"",IF(CF33="",IF(DQ33&gt;1,ROUND(DQ33*CE33*(1/(CO33)),3),CE33*(1/(CO33))),IF(DQ33&gt;1,ROUND(DQ33*CF33*(1/(CO33)),3),CF33*(1/(CO33))))))</f>
        <v/>
      </c>
      <c r="CU33" s="223">
        <f>BY33</f>
        <v/>
      </c>
      <c r="CV33" s="223">
        <f>BZ33</f>
        <v/>
      </c>
      <c r="CW33" s="223">
        <f>CA33</f>
        <v/>
      </c>
      <c r="CX33" s="236">
        <f>CC33</f>
        <v/>
      </c>
      <c r="CY33" s="236">
        <f>CD33</f>
        <v/>
      </c>
      <c r="CZ33" s="6899">
        <f>IF(COUNTIF(Overview!K12:K14,TRUE)&gt;0,1.6,IF(COUNTIF(Overview!L12:L14,TRUE)&gt;0,8,0))</f>
        <v/>
      </c>
      <c r="DA33" s="1781"/>
      <c r="DB33" s="6705"/>
      <c r="DC33" s="845">
        <f>IF(CT33="","",IF(CT33&gt;CZ33,"Fail","Pass"))</f>
        <v/>
      </c>
      <c r="DD33" s="399"/>
      <c r="DE33" s="2054">
        <f>MyTimestamp(DC33)</f>
        <v/>
      </c>
      <c r="DF33" s="1537">
        <f>IF(COUNT(CE33:CH33)=1,15,IF(COUNT(CE33:CH33)=0,0,30))</f>
        <v/>
      </c>
      <c r="DG33" s="1530">
        <f>IF(DF33=0,0,2)</f>
        <v/>
      </c>
      <c r="DH33" s="858"/>
      <c r="DI33" s="858"/>
      <c r="DJ33" s="1568"/>
      <c r="DK33" s="1782"/>
      <c r="DL33" s="1574">
        <f>10^(CN33/20)*100-100</f>
        <v/>
      </c>
      <c r="DM33" s="766">
        <f>IF('Tune-Up'!H12="","",'Tune-Up'!H12)</f>
        <v/>
      </c>
      <c r="DN33" s="796"/>
      <c r="DO33" s="766">
        <f>IF(DM33="","",10^(DM33/10))</f>
        <v/>
      </c>
      <c r="DP33" s="766">
        <f>IF(ISNUMBER(DN33)=FALSE,"",10^(DN33/10))</f>
        <v/>
      </c>
      <c r="DQ33" s="1573">
        <f>IF(AND(ISNUMBER(DO33),ISNUMBER(DP33)),IF(DO33/DP33&gt;1,ROUND((DO33)/DP33,3),1),1)</f>
        <v/>
      </c>
      <c r="DR33" s="1541"/>
      <c r="DS33" s="1541"/>
      <c r="DT33" s="1541"/>
      <c r="DU33" s="1541"/>
      <c r="DV33" s="1541"/>
      <c r="DW33" s="1541"/>
      <c r="DX33" s="1541"/>
      <c r="DY33" s="1541"/>
      <c r="DZ33" s="1541"/>
      <c r="EA33" s="1541"/>
      <c r="EB33" s="1541"/>
      <c r="EC33" s="1541"/>
      <c r="ED33" s="1541"/>
      <c r="EE33" s="1541"/>
      <c r="EF33" s="1541"/>
      <c r="EG33" s="1541"/>
      <c r="EH33" s="1541"/>
      <c r="EI33" s="1541"/>
      <c r="EJ33" s="1541"/>
      <c r="EK33" s="1541"/>
      <c r="EL33" s="1541"/>
      <c r="EM33" s="1541"/>
      <c r="EN33" s="1541"/>
      <c r="EO33" s="1541"/>
      <c r="EP33" s="1541"/>
      <c r="EQ33" s="1541"/>
      <c r="ER33" s="1541"/>
      <c r="ES33" s="1541"/>
      <c r="ET33" s="1541"/>
      <c r="EU33" s="1541"/>
      <c r="EV33" s="1541"/>
    </row>
    <row r="34" ht="12.75" x14ac:dyDescent="0.2">
      <c r="A34" s="1541"/>
      <c r="B34" s="1541"/>
      <c r="C34"/>
      <c r="D34" s="1486"/>
      <c r="E34" s="1486"/>
      <c r="F34" s="672" t="inlineStr">
        <is>
          <t>5.1</t>
        </is>
      </c>
      <c r="G34" s="1497"/>
      <c r="H34" s="130">
        <f>BV34</f>
        <v/>
      </c>
      <c r="I34" s="130">
        <f>BW34</f>
        <v/>
      </c>
      <c r="J34" s="1299" t="inlineStr">
        <is>
          <t>GSM</t>
        </is>
      </c>
      <c r="K34" s="1299" t="inlineStr">
        <is>
          <t>900</t>
        </is>
      </c>
      <c r="L34" s="115"/>
      <c r="M34" s="130"/>
      <c r="N34" s="119"/>
      <c r="O34" s="131"/>
      <c r="P34" s="6597"/>
      <c r="Q34" s="131"/>
      <c r="R34" s="131"/>
      <c r="S34" s="130"/>
      <c r="T34" s="130">
        <v>37</v>
      </c>
      <c r="U34" s="6593">
        <v>897.4</v>
      </c>
      <c r="V34" s="119"/>
      <c r="W34" s="1305"/>
      <c r="X34" s="119"/>
      <c r="Y34" s="119"/>
      <c r="Z34" s="119"/>
      <c r="AA34" s="115"/>
      <c r="AB34" s="115"/>
      <c r="AC34" s="1300">
        <f>IF(OR(BX34="Close to Ear",BX34="Close to Head"),"Head",IF(BX34="Extremity","Extremity","Body"))</f>
        <v/>
      </c>
      <c r="AD34" s="1301">
        <f>CA34</f>
        <v/>
      </c>
      <c r="AE34" s="1299">
        <f>CB34</f>
        <v/>
      </c>
      <c r="AF34" s="115"/>
      <c r="AG34" s="1302">
        <f>IF(OR(AZ34="",BA34=""),"N/A",IF(DC34="Pass","P","F"))</f>
        <v/>
      </c>
      <c r="AH34" s="129"/>
      <c r="AI34" s="129"/>
      <c r="AJ34" s="129"/>
      <c r="AK34" s="119"/>
      <c r="AL34" s="115"/>
      <c r="AM34" s="119"/>
      <c r="AN34" s="119"/>
      <c r="AO34" s="692"/>
      <c r="AP34" s="692"/>
      <c r="AQ34" s="692"/>
      <c r="AR34" s="692"/>
      <c r="AS34" s="692"/>
      <c r="AT34" s="1303">
        <f>IF(AC34="Extremity",IF(CG34="","",CG34),"")</f>
        <v/>
      </c>
      <c r="AU34" s="1303">
        <f>IF(AC34="Extremity",IF(CH34="","",CH34),"")</f>
        <v/>
      </c>
      <c r="AV34" s="1304">
        <f>IF(AC34="Extremity","",IF(CE34="","",CE34))</f>
        <v/>
      </c>
      <c r="AW34" s="1304">
        <f>IF(AD34="Extremity","",IF(CF34="","",CF34))</f>
        <v/>
      </c>
      <c r="AX34" s="1305">
        <f>DL34</f>
        <v/>
      </c>
      <c r="AY34" s="1305">
        <f>DQ34</f>
        <v/>
      </c>
      <c r="AZ34" s="3377">
        <f>IF(AC34="Extremity",IF(DA34="","",DA34),"")</f>
        <v/>
      </c>
      <c r="BA34" s="3378">
        <f>IF(AC34="Extremity","",IF(CT34="","",CT34))</f>
        <v/>
      </c>
      <c r="BB34" s="1305">
        <f>IF(AC34="Extremity",IF(DB34="","",DB34),"")</f>
        <v/>
      </c>
      <c r="BC34" s="1304">
        <f>IF(AC34="Extremity","",IF(CZ34="","",CZ34))</f>
        <v/>
      </c>
      <c r="BD34" s="1305">
        <f>DD34</f>
        <v/>
      </c>
      <c r="BE34" s="132">
        <f>DE34</f>
        <v/>
      </c>
      <c r="BF34" s="133">
        <f>DF34*60</f>
        <v/>
      </c>
      <c r="BG34" s="121">
        <f>BE34</f>
        <v/>
      </c>
      <c r="BH34" s="133">
        <f>DG34*60</f>
        <v/>
      </c>
      <c r="BI34" s="133">
        <f>DH34</f>
        <v/>
      </c>
      <c r="BJ34" s="117"/>
      <c r="BK34" s="812">
        <f>Overview!$E$7</f>
        <v/>
      </c>
      <c r="BL34" s="117"/>
      <c r="BM34" s="834">
        <f>DI34</f>
        <v/>
      </c>
      <c r="BN34" s="812">
        <f>Overview!$P$153</f>
        <v/>
      </c>
      <c r="BO34" s="117"/>
      <c r="BP34" s="117"/>
      <c r="BQ34" s="115"/>
      <c r="BR34" s="1478"/>
      <c r="BS34" s="1541"/>
      <c r="BT34" s="1783" t="inlineStr">
        <is>
          <t>GSM</t>
        </is>
      </c>
      <c r="BU34" s="1783" t="inlineStr">
        <is>
          <t>900</t>
        </is>
      </c>
      <c r="BV34" s="400">
        <f>Overview!$H$29</f>
        <v/>
      </c>
      <c r="BW34" s="1784"/>
      <c r="BX34" s="1783" t="inlineStr">
        <is>
          <t>Close to ear</t>
        </is>
      </c>
      <c r="BY34" s="1785"/>
      <c r="BZ34" s="1785"/>
      <c r="CA34" s="1786" t="inlineStr">
        <is>
          <t>Left Tilt</t>
        </is>
      </c>
      <c r="CB34" s="200">
        <v>0</v>
      </c>
      <c r="CC34" s="1063">
        <f>IF(COUNT('Conducted 2G-3G'!$AH$3:$AH$5)=0,37,INDEX('Conducted 2G-3G'!$T$3:$T$5,MATCH(MAX('Conducted 2G-3G'!$AH$3:$AH$5),'Conducted 2G-3G'!$AH$3:$AH$5,0)))</f>
        <v>37</v>
      </c>
      <c r="CD34" s="818">
        <f>IF(COUNT('Conducted 2G-3G'!$AH$3:$AH$5)=0,897.4,INDEX('Conducted 2G-3G'!$U$3:$U$5,MATCH(MAX('Conducted 2G-3G'!$AH$3:$AH$5),'Conducted 2G-3G'!$AH$3:$AH$5,0)))</f>
        <v>897.4</v>
      </c>
      <c r="CE34" s="7234"/>
      <c r="CF34" s="7234"/>
      <c r="CG34" s="6706"/>
      <c r="CH34" s="6706"/>
      <c r="CI34" s="224">
        <f>BY34</f>
        <v/>
      </c>
      <c r="CJ34" s="237">
        <f>BZ34</f>
        <v/>
      </c>
      <c r="CK34" s="223">
        <f>CA34</f>
        <v/>
      </c>
      <c r="CL34" s="237">
        <f>CC34</f>
        <v/>
      </c>
      <c r="CM34" s="237">
        <f>CD34</f>
        <v/>
      </c>
      <c r="CN34" s="1523"/>
      <c r="CO34" s="1579"/>
      <c r="CP34" s="7214">
        <f>IF(CF34=""," ",IF(ABS(CE34-CF34)&lt;=0.1,"Valid","Not valid"))</f>
        <v/>
      </c>
      <c r="CQ34" s="1674">
        <f> IF(CE34="","",IF(AND(CE34&lt;&gt;"",CF34=""),IF(CE34&gt;=0.8,"Medir+Sig Max","No"),IF(CF34&lt;&gt;"",IF(CF34&gt;=0.8,"Medir+Sig Max","No"),"")))</f>
        <v/>
      </c>
      <c r="CR34" s="6927">
        <f>IF(UPPER($CQ$1)="X",IF(CF34=""," ",IF((ABS(CE34)&lt;5)*AND(ABS(CF34)&lt;5)*AND(ABS(CT34)&lt;5),"Solo si es max","Medir")),IF(CF34=""," ",IF((ABS(CE34)&lt;1)*AND(ABS(CF34)&lt;1)*AND(ABS(CT34)&lt;1),"Solo si es max","Medir")))</f>
        <v/>
      </c>
      <c r="CS34" s="1674"/>
      <c r="CT34" s="220">
        <f>IF(CO34="",IF(AND(CE34="",CF34=""),"",IF(CF34="",IF(DQ34&gt;1,ROUND(DQ34*CE34,3),CE34),IF(DQ34&gt;1,ROUND(DQ34*CF34,3),CF34))),IF(AND(CE34="",CF34=""),"",IF(CF34="",IF(DQ34&gt;1,ROUND(DQ34*CE34*(1/(CO34)),3),CE34*(1/(CO34))),IF(DQ34&gt;1,ROUND(DQ34*CF34*(1/(CO34)),3),CF34*(1/(CO34))))))</f>
        <v/>
      </c>
      <c r="CU34" s="224">
        <f>BY34</f>
        <v/>
      </c>
      <c r="CV34" s="237">
        <f>BZ34</f>
        <v/>
      </c>
      <c r="CW34" s="237">
        <f>CA34</f>
        <v/>
      </c>
      <c r="CX34" s="237">
        <f>CC34</f>
        <v/>
      </c>
      <c r="CY34" s="237">
        <f>CD34</f>
        <v/>
      </c>
      <c r="CZ34" s="220">
        <f>IF(COUNTIF(Overview!K12:K14,TRUE)&gt;0,1.6,IF(COUNTIF(Overview!L12:L14,TRUE)&gt;0,8,0))</f>
        <v/>
      </c>
      <c r="DA34" s="1788"/>
      <c r="DB34" s="6706"/>
      <c r="DC34" s="844">
        <f>IF(CT34="","",IF(CT34&gt;CZ34,"Fail","Pass"))</f>
        <v/>
      </c>
      <c r="DD34" s="402">
        <f>IF( CT34=MAX(CT33:CT38), IF( COUNTIF(CT33:CT38,CT34)&gt;1, IF(CF34=MAX.SI.CONJUNTO(CF33:CF38,CT33:CT38,CT34),MAX($DD$3:DD33)+1,""), MAX($DD$3:DD33)+1 ), "")</f>
        <v/>
      </c>
      <c r="DE34" s="1565">
        <f>MyTimestamp(DC34)</f>
        <v/>
      </c>
      <c r="DF34" s="1531">
        <f>IF(COUNT(CE34:CH34)=1,15,IF(COUNT(CE34:CH34)=0,0,30))</f>
        <v/>
      </c>
      <c r="DG34" s="1532">
        <f>IF(DF34=0,0,2)</f>
        <v/>
      </c>
      <c r="DH34" s="859"/>
      <c r="DI34" s="859"/>
      <c r="DJ34" s="1569"/>
      <c r="DK34" s="1789"/>
      <c r="DL34" s="1574">
        <f>10^(CN34/20)*100-100</f>
        <v/>
      </c>
      <c r="DM34" s="767">
        <f>IF('Tune-Up'!H12="","",'Tune-Up'!H12)</f>
        <v/>
      </c>
      <c r="DN34" s="797"/>
      <c r="DO34" s="797">
        <f>IF(DM34="","",10^(DM34/10))</f>
        <v/>
      </c>
      <c r="DP34" s="797">
        <f>IF(ISNUMBER(DN34)=FALSE,"",10^(DN34/10))</f>
        <v/>
      </c>
      <c r="DQ34" s="1574">
        <f>IF(AND(ISNUMBER(DO34),ISNUMBER(DP34)),IF(DO34/DP34&gt;1,ROUND((DO34)/DP34,3),1),1)</f>
        <v/>
      </c>
      <c r="DR34" s="1541"/>
      <c r="DS34" s="1541"/>
      <c r="DT34" s="1541"/>
      <c r="DU34" s="1541"/>
      <c r="DV34" s="1541"/>
      <c r="DW34" s="1541"/>
      <c r="DX34" s="1541"/>
      <c r="DY34" s="1541"/>
      <c r="DZ34" s="1541"/>
      <c r="EA34" s="1541"/>
      <c r="EB34" s="1541"/>
      <c r="EC34" s="1541"/>
      <c r="ED34" s="1541"/>
      <c r="EE34" s="1541"/>
      <c r="EF34" s="1541"/>
      <c r="EG34" s="1541"/>
      <c r="EH34" s="1541"/>
      <c r="EI34" s="1541"/>
      <c r="EJ34" s="1541"/>
      <c r="EK34" s="1541"/>
      <c r="EL34" s="1541"/>
      <c r="EM34" s="1541"/>
      <c r="EN34" s="1541"/>
      <c r="EO34" s="1541"/>
      <c r="EP34" s="1541"/>
      <c r="EQ34" s="1541"/>
      <c r="ER34" s="1541"/>
      <c r="ES34" s="1541"/>
      <c r="ET34" s="1541"/>
      <c r="EU34" s="1541"/>
      <c r="EV34" s="1541"/>
    </row>
    <row r="35" ht="12.75" x14ac:dyDescent="0.2">
      <c r="A35" s="1541"/>
      <c r="B35" s="1541"/>
      <c r="C35"/>
      <c r="D35" s="1486"/>
      <c r="E35" s="1486"/>
      <c r="F35" s="672" t="inlineStr">
        <is>
          <t>5.1</t>
        </is>
      </c>
      <c r="G35" s="1497"/>
      <c r="H35" s="130">
        <f>BV35</f>
        <v/>
      </c>
      <c r="I35" s="130">
        <f>BW35</f>
        <v/>
      </c>
      <c r="J35" s="1299" t="inlineStr">
        <is>
          <t>GSM</t>
        </is>
      </c>
      <c r="K35" s="1299" t="inlineStr">
        <is>
          <t>900</t>
        </is>
      </c>
      <c r="L35" s="115"/>
      <c r="M35" s="130"/>
      <c r="N35" s="119"/>
      <c r="O35" s="131"/>
      <c r="P35" s="6597"/>
      <c r="Q35" s="131"/>
      <c r="R35" s="131"/>
      <c r="S35" s="130"/>
      <c r="T35" s="130">
        <v>37</v>
      </c>
      <c r="U35" s="6593">
        <v>897.4</v>
      </c>
      <c r="V35" s="119"/>
      <c r="W35" s="1305"/>
      <c r="X35" s="119"/>
      <c r="Y35" s="119"/>
      <c r="Z35" s="119"/>
      <c r="AA35" s="115"/>
      <c r="AB35" s="115"/>
      <c r="AC35" s="1300">
        <f>IF(OR(BX35="Close to Ear",BX35="Close to Head"),"Head",IF(BX35="Extremity","Extremity","Body"))</f>
        <v/>
      </c>
      <c r="AD35" s="1301">
        <f>CA35</f>
        <v/>
      </c>
      <c r="AE35" s="1299">
        <f>CB35</f>
        <v/>
      </c>
      <c r="AF35" s="115"/>
      <c r="AG35" s="1302">
        <f>IF(OR(AZ35="",BA35=""),"N/A",IF(DC35="Pass","P","F"))</f>
        <v/>
      </c>
      <c r="AH35" s="129"/>
      <c r="AI35" s="129"/>
      <c r="AJ35" s="129"/>
      <c r="AK35" s="119"/>
      <c r="AL35" s="115"/>
      <c r="AM35" s="119"/>
      <c r="AN35" s="119"/>
      <c r="AO35" s="692"/>
      <c r="AP35" s="692"/>
      <c r="AQ35" s="692"/>
      <c r="AR35" s="692"/>
      <c r="AS35" s="692"/>
      <c r="AT35" s="1303">
        <f>IF(AC35="Extremity",IF(CG35="","",CG35),"")</f>
        <v/>
      </c>
      <c r="AU35" s="1303">
        <f>IF(AC35="Extremity",IF(CH35="","",CH35),"")</f>
        <v/>
      </c>
      <c r="AV35" s="1304">
        <f>IF(AC35="Extremity","",IF(CE35="","",CE35))</f>
        <v/>
      </c>
      <c r="AW35" s="1304">
        <f>IF(AD35="Extremity","",IF(CF35="","",CF35))</f>
        <v/>
      </c>
      <c r="AX35" s="1305">
        <f>DL35</f>
        <v/>
      </c>
      <c r="AY35" s="1305">
        <f>DQ35</f>
        <v/>
      </c>
      <c r="AZ35" s="3377">
        <f>IF(AC35="Extremity",IF(DA35="","",DA35),"")</f>
        <v/>
      </c>
      <c r="BA35" s="3378">
        <f>IF(AC35="Extremity","",IF(CT35="","",CT35))</f>
        <v/>
      </c>
      <c r="BB35" s="1305">
        <f>IF(AC35="Extremity",IF(DB35="","",DB35),"")</f>
        <v/>
      </c>
      <c r="BC35" s="1304">
        <f>IF(AC35="Extremity","",IF(CZ35="","",CZ35))</f>
        <v/>
      </c>
      <c r="BD35" s="1305">
        <f>DD35</f>
        <v/>
      </c>
      <c r="BE35" s="132">
        <f>DE35</f>
        <v/>
      </c>
      <c r="BF35" s="133">
        <f>DF35*60</f>
        <v/>
      </c>
      <c r="BG35" s="121">
        <f>BE35</f>
        <v/>
      </c>
      <c r="BH35" s="133">
        <f>DG35*60</f>
        <v/>
      </c>
      <c r="BI35" s="133">
        <f>DH35</f>
        <v/>
      </c>
      <c r="BJ35" s="117"/>
      <c r="BK35" s="812">
        <f>Overview!$E$7</f>
        <v/>
      </c>
      <c r="BL35" s="117"/>
      <c r="BM35" s="834">
        <f>DI35</f>
        <v/>
      </c>
      <c r="BN35" s="812">
        <f>Overview!$P$153</f>
        <v/>
      </c>
      <c r="BO35" s="117"/>
      <c r="BP35" s="117"/>
      <c r="BQ35" s="115"/>
      <c r="BR35" s="1478"/>
      <c r="BS35" s="1541"/>
      <c r="BT35" s="1783" t="inlineStr">
        <is>
          <t>GSM</t>
        </is>
      </c>
      <c r="BU35" s="1783" t="inlineStr">
        <is>
          <t>900</t>
        </is>
      </c>
      <c r="BV35" s="400">
        <f>Overview!$H$29</f>
        <v/>
      </c>
      <c r="BW35" s="1784"/>
      <c r="BX35" s="1783" t="inlineStr">
        <is>
          <t>Close to ear</t>
        </is>
      </c>
      <c r="BY35" s="1785"/>
      <c r="BZ35" s="1785"/>
      <c r="CA35" s="1786" t="inlineStr">
        <is>
          <t>Right Cheek</t>
        </is>
      </c>
      <c r="CB35" s="200">
        <v>0</v>
      </c>
      <c r="CC35" s="1064">
        <f>IF(COUNT('Conducted 2G-3G'!$AH$3:$AH$5)=0,37,INDEX('Conducted 2G-3G'!$T$3:$T$5,MATCH(MAX('Conducted 2G-3G'!$AH$3:$AH$5),'Conducted 2G-3G'!$AH$3:$AH$5,0)))</f>
        <v>37</v>
      </c>
      <c r="CD35" s="1065">
        <f>IF(COUNT('Conducted 2G-3G'!$AH$3:$AH$5)=0,897.4,INDEX('Conducted 2G-3G'!$U$3:$U$5,MATCH(MAX('Conducted 2G-3G'!$AH$3:$AH$5),'Conducted 2G-3G'!$AH$3:$AH$5,0)))</f>
        <v>897.4</v>
      </c>
      <c r="CE35" s="7234"/>
      <c r="CF35" s="7234"/>
      <c r="CG35" s="6706"/>
      <c r="CH35" s="6706"/>
      <c r="CI35" s="224">
        <f>BY35</f>
        <v/>
      </c>
      <c r="CJ35" s="237">
        <f>BZ35</f>
        <v/>
      </c>
      <c r="CK35" s="223">
        <f>CA35</f>
        <v/>
      </c>
      <c r="CL35" s="237">
        <f>CC35</f>
        <v/>
      </c>
      <c r="CM35" s="237">
        <f>CD35</f>
        <v/>
      </c>
      <c r="CN35" s="1523"/>
      <c r="CO35" s="1579"/>
      <c r="CP35" s="7214">
        <f>IF(CF35=""," ",IF(ABS(CE35-CF35)&lt;=0.1,"Valid","Not valid"))</f>
        <v/>
      </c>
      <c r="CQ35" s="1674">
        <f> IF(CE35="","",IF(AND(CE35&lt;&gt;"",CF35=""),IF(CE35&gt;=0.8,"Medir+Sig Max","No"),IF(CF35&lt;&gt;"",IF(CF35&gt;=0.8,"Medir+Sig Max","No"),"")))</f>
        <v/>
      </c>
      <c r="CR35" s="6927">
        <f>IF(UPPER($CQ$1)="X",IF(CF35=""," ",IF((ABS(CE35)&lt;5)*AND(ABS(CF35)&lt;5)*AND(ABS(CT35)&lt;5),"Solo si es max","Medir")),IF(CF35=""," ",IF((ABS(CE35)&lt;1)*AND(ABS(CF35)&lt;1)*AND(ABS(CT35)&lt;1),"Solo si es max","Medir")))</f>
        <v/>
      </c>
      <c r="CS35" s="1674"/>
      <c r="CT35" s="220">
        <f>IF(CO35="",IF(AND(CE35="",CF35=""),"",IF(CF35="",IF(DQ35&gt;1,ROUND(DQ35*CE35,3),CE35),IF(DQ35&gt;1,ROUND(DQ35*CF35,3),CF35))),IF(AND(CE35="",CF35=""),"",IF(CF35="",IF(DQ35&gt;1,ROUND(DQ35*CE35*(1/(CO35)),3),CE35*(1/(CO35))),IF(DQ35&gt;1,ROUND(DQ35*CF35*(1/(CO35)),3),CF35*(1/(CO35))))))</f>
        <v/>
      </c>
      <c r="CU35" s="224">
        <f>BY35</f>
        <v/>
      </c>
      <c r="CV35" s="237">
        <f>BZ35</f>
        <v/>
      </c>
      <c r="CW35" s="237">
        <f>CA35</f>
        <v/>
      </c>
      <c r="CX35" s="237">
        <f>CC35</f>
        <v/>
      </c>
      <c r="CY35" s="237">
        <f>CD35</f>
        <v/>
      </c>
      <c r="CZ35" s="220">
        <f>IF(COUNTIF(Overview!K12:K14,TRUE)&gt;0,1.6,IF(COUNTIF(Overview!L12:L14,TRUE)&gt;0,8,0))</f>
        <v/>
      </c>
      <c r="DA35" s="1788"/>
      <c r="DB35" s="6706"/>
      <c r="DC35" s="844">
        <f>IF(CT35="","",IF(CT35&gt;CZ35,"Fail","Pass"))</f>
        <v/>
      </c>
      <c r="DD35" s="402">
        <f>IF( CT35=MAX(CT33:CT38), IF( COUNTIF(CT33:CT38,CT35)&gt;1, IF(CF35=MAX.SI.CONJUNTO(CF33:CF38,CT33:CT38,CT35),MAX($DD$3:DD34)+1,""), MAX($DD$3:DD34)+1 ), "")</f>
        <v/>
      </c>
      <c r="DE35" s="1565">
        <f>MyTimestamp(DC35)</f>
        <v/>
      </c>
      <c r="DF35" s="1531">
        <f>IF(COUNT(CE35:CH35)=1,15,IF(COUNT(CE35:CH35)=0,0,30))</f>
        <v/>
      </c>
      <c r="DG35" s="1532">
        <f>IF(DF35=0,0,2)</f>
        <v/>
      </c>
      <c r="DH35" s="859"/>
      <c r="DI35" s="859"/>
      <c r="DJ35" s="1569"/>
      <c r="DK35" s="1789"/>
      <c r="DL35" s="1574">
        <f>10^(CN35/20)*100-100</f>
        <v/>
      </c>
      <c r="DM35" s="767">
        <f>IF('Tune-Up'!H12="","",'Tune-Up'!H12)</f>
        <v/>
      </c>
      <c r="DN35" s="1066"/>
      <c r="DO35" s="797">
        <f>IF(DM35="","",10^(DM35/10))</f>
        <v/>
      </c>
      <c r="DP35" s="797">
        <f>IF(ISNUMBER(DN35)=FALSE,"",10^(DN35/10))</f>
        <v/>
      </c>
      <c r="DQ35" s="1574">
        <f>IF(AND(ISNUMBER(DO35),ISNUMBER(DP35)),IF(DO35/DP35&gt;1,ROUND((DO35)/DP35,3),1),1)</f>
        <v/>
      </c>
      <c r="DR35" s="1541"/>
      <c r="DS35" s="1541"/>
      <c r="DT35" s="1541"/>
      <c r="DU35" s="1541"/>
      <c r="DV35" s="1541"/>
      <c r="DW35" s="1541"/>
      <c r="DX35" s="1541"/>
      <c r="DY35" s="1541"/>
      <c r="DZ35" s="1541"/>
      <c r="EA35" s="1541"/>
      <c r="EB35" s="1541"/>
      <c r="EC35" s="1541"/>
      <c r="ED35" s="1541"/>
      <c r="EE35" s="1541"/>
      <c r="EF35" s="1541"/>
      <c r="EG35" s="1541"/>
      <c r="EH35" s="1541"/>
      <c r="EI35" s="1541"/>
      <c r="EJ35" s="1541"/>
      <c r="EK35" s="1541"/>
      <c r="EL35" s="1541"/>
      <c r="EM35" s="1541"/>
      <c r="EN35" s="1541"/>
      <c r="EO35" s="1541"/>
      <c r="EP35" s="1541"/>
      <c r="EQ35" s="1541"/>
      <c r="ER35" s="1541"/>
      <c r="ES35" s="1541"/>
      <c r="ET35" s="1541"/>
      <c r="EU35" s="1541"/>
      <c r="EV35" s="1541"/>
    </row>
    <row r="36" ht="12.75" x14ac:dyDescent="0.2">
      <c r="A36" s="1541"/>
      <c r="B36" s="1541"/>
      <c r="C36"/>
      <c r="D36" s="1486"/>
      <c r="E36" s="1486"/>
      <c r="F36" s="672" t="inlineStr">
        <is>
          <t>5.1</t>
        </is>
      </c>
      <c r="G36" s="1497"/>
      <c r="H36" s="130">
        <f>BV36</f>
        <v/>
      </c>
      <c r="I36" s="130">
        <f>BW36</f>
        <v/>
      </c>
      <c r="J36" s="1299" t="inlineStr">
        <is>
          <t>GSM</t>
        </is>
      </c>
      <c r="K36" s="1299" t="inlineStr">
        <is>
          <t>900</t>
        </is>
      </c>
      <c r="L36" s="115"/>
      <c r="M36" s="130"/>
      <c r="N36" s="119"/>
      <c r="O36" s="131"/>
      <c r="P36" s="6597"/>
      <c r="Q36" s="131"/>
      <c r="R36" s="131"/>
      <c r="S36" s="130"/>
      <c r="T36" s="130">
        <v>37</v>
      </c>
      <c r="U36" s="6593">
        <v>897.4</v>
      </c>
      <c r="V36" s="119"/>
      <c r="W36" s="1305"/>
      <c r="X36" s="119"/>
      <c r="Y36" s="119"/>
      <c r="Z36" s="119"/>
      <c r="AA36" s="115"/>
      <c r="AB36" s="115"/>
      <c r="AC36" s="1300">
        <f>IF(OR(BX36="Close to Ear",BX36="Close to Head"),"Head",IF(BX36="Extremity","Extremity","Body"))</f>
        <v/>
      </c>
      <c r="AD36" s="1301">
        <f>CA36</f>
        <v/>
      </c>
      <c r="AE36" s="1299">
        <f>CB36</f>
        <v/>
      </c>
      <c r="AF36" s="115"/>
      <c r="AG36" s="1302">
        <f>IF(OR(AZ36="",BA36=""),"N/A",IF(DC36="Pass","P","F"))</f>
        <v/>
      </c>
      <c r="AH36" s="129"/>
      <c r="AI36" s="129"/>
      <c r="AJ36" s="129"/>
      <c r="AK36" s="119"/>
      <c r="AL36" s="115"/>
      <c r="AM36" s="119"/>
      <c r="AN36" s="119"/>
      <c r="AO36" s="692"/>
      <c r="AP36" s="692"/>
      <c r="AQ36" s="692"/>
      <c r="AR36" s="692"/>
      <c r="AS36" s="692"/>
      <c r="AT36" s="1303">
        <f>IF(AC36="Extremity",IF(CG36="","",CG36),"")</f>
        <v/>
      </c>
      <c r="AU36" s="1303">
        <f>IF(AC36="Extremity",IF(CH36="","",CH36),"")</f>
        <v/>
      </c>
      <c r="AV36" s="1304">
        <f>IF(AC36="Extremity","",IF(CE36="","",CE36))</f>
        <v/>
      </c>
      <c r="AW36" s="1304">
        <f>IF(AD36="Extremity","",IF(CF36="","",CF36))</f>
        <v/>
      </c>
      <c r="AX36" s="1305">
        <f>DL36</f>
        <v/>
      </c>
      <c r="AY36" s="1305">
        <f>DQ36</f>
        <v/>
      </c>
      <c r="AZ36" s="3377">
        <f>IF(AC36="Extremity",IF(DA36="","",DA36),"")</f>
        <v/>
      </c>
      <c r="BA36" s="3378">
        <f>IF(AC36="Extremity","",IF(CT36="","",CT36))</f>
        <v/>
      </c>
      <c r="BB36" s="1305">
        <f>IF(AC36="Extremity",IF(DB36="","",DB36),"")</f>
        <v/>
      </c>
      <c r="BC36" s="1304">
        <f>IF(AC36="Extremity","",IF(CZ36="","",CZ36))</f>
        <v/>
      </c>
      <c r="BD36" s="1305">
        <f>DD36</f>
        <v/>
      </c>
      <c r="BE36" s="132">
        <f>DE36</f>
        <v/>
      </c>
      <c r="BF36" s="133">
        <f>DF36*60</f>
        <v/>
      </c>
      <c r="BG36" s="121">
        <f>BE36</f>
        <v/>
      </c>
      <c r="BH36" s="133">
        <f>DG36*60</f>
        <v/>
      </c>
      <c r="BI36" s="133">
        <f>DH36</f>
        <v/>
      </c>
      <c r="BJ36" s="117"/>
      <c r="BK36" s="812">
        <f>Overview!$E$7</f>
        <v/>
      </c>
      <c r="BL36" s="117"/>
      <c r="BM36" s="834">
        <f>DI36</f>
        <v/>
      </c>
      <c r="BN36" s="812">
        <f>Overview!$P$153</f>
        <v/>
      </c>
      <c r="BO36" s="117"/>
      <c r="BP36" s="117"/>
      <c r="BQ36" s="115"/>
      <c r="BR36" s="1478"/>
      <c r="BS36" s="1541"/>
      <c r="BT36" s="1791" t="inlineStr">
        <is>
          <t>GSM</t>
        </is>
      </c>
      <c r="BU36" s="1791" t="inlineStr">
        <is>
          <t>900</t>
        </is>
      </c>
      <c r="BV36" s="403">
        <f>Overview!$H$29</f>
        <v/>
      </c>
      <c r="BW36" s="1784"/>
      <c r="BX36" s="1791" t="inlineStr">
        <is>
          <t>Close to ear</t>
        </is>
      </c>
      <c r="BY36" s="1785"/>
      <c r="BZ36" s="1785"/>
      <c r="CA36" s="1786" t="inlineStr">
        <is>
          <t>Right Tilt</t>
        </is>
      </c>
      <c r="CB36" s="200">
        <v>0</v>
      </c>
      <c r="CC36" s="1063">
        <f>IF(COUNT('Conducted 2G-3G'!$AH$3:$AH$5)=0,37,INDEX('Conducted 2G-3G'!$T$3:$T$5,MATCH(MAX('Conducted 2G-3G'!$AH$3:$AH$5),'Conducted 2G-3G'!$AH$3:$AH$5,0)))</f>
        <v>37</v>
      </c>
      <c r="CD36" s="818">
        <f>IF(COUNT('Conducted 2G-3G'!$AH$3:$AH$5)=0,897.4,INDEX('Conducted 2G-3G'!$U$3:$U$5,MATCH(MAX('Conducted 2G-3G'!$AH$3:$AH$5),'Conducted 2G-3G'!$AH$3:$AH$5,0)))</f>
        <v>897.4</v>
      </c>
      <c r="CE36" s="7234"/>
      <c r="CF36" s="7234"/>
      <c r="CG36" s="6706"/>
      <c r="CH36" s="6706"/>
      <c r="CI36" s="224">
        <f>BY36</f>
        <v/>
      </c>
      <c r="CJ36" s="237">
        <f>BZ36</f>
        <v/>
      </c>
      <c r="CK36" s="223">
        <f>CA36</f>
        <v/>
      </c>
      <c r="CL36" s="237">
        <f>CC36</f>
        <v/>
      </c>
      <c r="CM36" s="237">
        <f>CD36</f>
        <v/>
      </c>
      <c r="CN36" s="1523"/>
      <c r="CO36" s="1579"/>
      <c r="CP36" s="7214">
        <f>IF(CF36=""," ",IF(ABS(CE36-CF36)&lt;=0.1,"Valid","Not valid"))</f>
        <v/>
      </c>
      <c r="CQ36" s="1674">
        <f> IF(CE36="","",IF(AND(CE36&lt;&gt;"",CF36=""),IF(CE36&gt;=0.8,"Medir+Sig Max","No"),IF(CF36&lt;&gt;"",IF(CF36&gt;=0.8,"Medir+Sig Max","No"),"")))</f>
        <v/>
      </c>
      <c r="CR36" s="6927">
        <f>IF(UPPER($CQ$1)="X",IF(CF36=""," ",IF((ABS(CE36)&lt;5)*AND(ABS(CF36)&lt;5)*AND(ABS(CT36)&lt;5),"Solo si es max","Medir")),IF(CF36=""," ",IF((ABS(CE36)&lt;1)*AND(ABS(CF36)&lt;1)*AND(ABS(CT36)&lt;1),"Solo si es max","Medir")))</f>
        <v/>
      </c>
      <c r="CS36" s="1674"/>
      <c r="CT36" s="220">
        <f>IF(CO36="",IF(AND(CE36="",CF36=""),"",IF(CF36="",IF(DQ36&gt;1,ROUND(DQ36*CE36,3),CE36),IF(DQ36&gt;1,ROUND(DQ36*CF36,3),CF36))),IF(AND(CE36="",CF36=""),"",IF(CF36="",IF(DQ36&gt;1,ROUND(DQ36*CE36*(1/(CO36)),3),CE36*(1/(CO36))),IF(DQ36&gt;1,ROUND(DQ36*CF36*(1/(CO36)),3),CF36*(1/(CO36))))))</f>
        <v/>
      </c>
      <c r="CU36" s="224">
        <f>BY36</f>
        <v/>
      </c>
      <c r="CV36" s="237">
        <f>BZ36</f>
        <v/>
      </c>
      <c r="CW36" s="237">
        <f>CA36</f>
        <v/>
      </c>
      <c r="CX36" s="237">
        <f>CC36</f>
        <v/>
      </c>
      <c r="CY36" s="237">
        <f>CD36</f>
        <v/>
      </c>
      <c r="CZ36" s="220">
        <f>IF(COUNTIF(Overview!K12:K14,TRUE)&gt;0,1.6,IF(COUNTIF(Overview!L12:L14,TRUE)&gt;0,8,0))</f>
        <v/>
      </c>
      <c r="DA36" s="1788"/>
      <c r="DB36" s="6706"/>
      <c r="DC36" s="844">
        <f>IF(CT36="","",IF(CT36&gt;CZ36,"Fail","Pass"))</f>
        <v/>
      </c>
      <c r="DD36" s="402">
        <f>IF( CT36=MAX(CT33:CT38), IF( COUNTIF(CT33:CT38,CT36)&gt;1, IF(CF36=MAX.SI.CONJUNTO(CF33:CF38,CT33:CT38,CT36),MAX($DD$3:DD35)+1,""), MAX($DD$3:DD35)+1 ), "")</f>
        <v/>
      </c>
      <c r="DE36" s="1565">
        <f>MyTimestamp(DC36)</f>
        <v/>
      </c>
      <c r="DF36" s="1531">
        <f>IF(COUNT(CE36:CH36)=1,15,IF(COUNT(CE36:CH36)=0,0,30))</f>
        <v/>
      </c>
      <c r="DG36" s="1532">
        <f>IF(DF36=0,0,2)</f>
        <v/>
      </c>
      <c r="DH36" s="859"/>
      <c r="DI36" s="859"/>
      <c r="DJ36" s="1569"/>
      <c r="DK36" s="1789"/>
      <c r="DL36" s="1574">
        <f>10^(CN36/20)*100-100</f>
        <v/>
      </c>
      <c r="DM36" s="767">
        <f>IF('Tune-Up'!H12="","",'Tune-Up'!H12)</f>
        <v/>
      </c>
      <c r="DN36" s="797"/>
      <c r="DO36" s="797">
        <f>IF(DM36="","",10^(DM36/10))</f>
        <v/>
      </c>
      <c r="DP36" s="797">
        <f>IF(ISNUMBER(DN36)=FALSE,"",10^(DN36/10))</f>
        <v/>
      </c>
      <c r="DQ36" s="1574">
        <f>IF(AND(ISNUMBER(DO36),ISNUMBER(DP36)),IF(DO36/DP36&gt;1,ROUND((DO36)/DP36,3),1),1)</f>
        <v/>
      </c>
      <c r="DR36" s="1541"/>
      <c r="DS36" s="1541"/>
      <c r="DT36" s="1541"/>
      <c r="DU36" s="1541"/>
      <c r="DV36" s="1541"/>
      <c r="DW36" s="1541"/>
      <c r="DX36" s="1541"/>
      <c r="DY36" s="1541"/>
      <c r="DZ36" s="1541"/>
      <c r="EA36" s="1541"/>
      <c r="EB36" s="1541"/>
      <c r="EC36" s="1541"/>
      <c r="ED36" s="1541"/>
      <c r="EE36" s="1541"/>
      <c r="EF36" s="1541"/>
      <c r="EG36" s="1541"/>
      <c r="EH36" s="1541"/>
      <c r="EI36" s="1541"/>
      <c r="EJ36" s="1541"/>
      <c r="EK36" s="1541"/>
      <c r="EL36" s="1541"/>
      <c r="EM36" s="1541"/>
      <c r="EN36" s="1541"/>
      <c r="EO36" s="1541"/>
      <c r="EP36" s="1541"/>
      <c r="EQ36" s="1541"/>
      <c r="ER36" s="1541"/>
      <c r="ES36" s="1541"/>
      <c r="ET36" s="1541"/>
      <c r="EU36" s="1541"/>
      <c r="EV36" s="1541"/>
    </row>
    <row r="37" ht="12.75" x14ac:dyDescent="0.2">
      <c r="A37" s="1541"/>
      <c r="B37" s="1541"/>
      <c r="C37"/>
      <c r="D37" s="1486"/>
      <c r="E37" s="1486"/>
      <c r="F37" s="672" t="inlineStr">
        <is>
          <t>5.1</t>
        </is>
      </c>
      <c r="G37" s="1497"/>
      <c r="H37" s="130">
        <f>BV37</f>
        <v/>
      </c>
      <c r="I37" s="130">
        <f>BW37</f>
        <v/>
      </c>
      <c r="J37" s="1299" t="inlineStr">
        <is>
          <t>GSM</t>
        </is>
      </c>
      <c r="K37" s="1299" t="inlineStr">
        <is>
          <t>900</t>
        </is>
      </c>
      <c r="L37" s="115"/>
      <c r="M37" s="130"/>
      <c r="N37" s="119"/>
      <c r="O37" s="131"/>
      <c r="P37" s="6597"/>
      <c r="Q37" s="131"/>
      <c r="R37" s="131"/>
      <c r="S37" s="130"/>
      <c r="T37" s="130">
        <v>37</v>
      </c>
      <c r="U37" s="6593">
        <v>897.4</v>
      </c>
      <c r="V37" s="119"/>
      <c r="W37" s="1305"/>
      <c r="X37" s="119"/>
      <c r="Y37" s="119"/>
      <c r="Z37" s="119"/>
      <c r="AA37" s="115"/>
      <c r="AB37" s="115"/>
      <c r="AC37" s="1300">
        <f>IF(OR(BX37="Close to Ear",BX37="Close to Head"),"Head",IF(BX37="Extremity","Extremity","Body"))</f>
        <v/>
      </c>
      <c r="AD37" s="1301">
        <f>CA37</f>
        <v/>
      </c>
      <c r="AE37" s="1299">
        <f>CB37</f>
        <v/>
      </c>
      <c r="AF37" s="115"/>
      <c r="AG37" s="1302">
        <f>IF(OR(AZ37="",BA37=""),"N/A",IF(DC37="Pass","P","F"))</f>
        <v/>
      </c>
      <c r="AH37" s="129"/>
      <c r="AI37" s="129"/>
      <c r="AJ37" s="129"/>
      <c r="AK37" s="119"/>
      <c r="AL37" s="115"/>
      <c r="AM37" s="119"/>
      <c r="AN37" s="119"/>
      <c r="AO37" s="692"/>
      <c r="AP37" s="692"/>
      <c r="AQ37" s="692"/>
      <c r="AR37" s="692"/>
      <c r="AS37" s="692"/>
      <c r="AT37" s="1303">
        <f>IF(AC37="Extremity",IF(CG37="","",CG37),"")</f>
        <v/>
      </c>
      <c r="AU37" s="1303">
        <f>IF(AC37="Extremity",IF(CH37="","",CH37),"")</f>
        <v/>
      </c>
      <c r="AV37" s="1304">
        <f>IF(AC37="Extremity","",IF(CE37="","",CE37))</f>
        <v/>
      </c>
      <c r="AW37" s="1304">
        <f>IF(AD37="Extremity","",IF(CF37="","",CF37))</f>
        <v/>
      </c>
      <c r="AX37" s="1305">
        <f>DL37</f>
        <v/>
      </c>
      <c r="AY37" s="1305">
        <f>DQ37</f>
        <v/>
      </c>
      <c r="AZ37" s="3377">
        <f>IF(AC37="Extremity",IF(DA37="","",DA37),"")</f>
        <v/>
      </c>
      <c r="BA37" s="3378">
        <f>IF(AC37="Extremity","",IF(CT37="","",CT37))</f>
        <v/>
      </c>
      <c r="BB37" s="1305">
        <f>IF(AC37="Extremity",IF(DB37="","",DB37),"")</f>
        <v/>
      </c>
      <c r="BC37" s="1304">
        <f>IF(AC37="Extremity","",IF(CZ37="","",CZ37))</f>
        <v/>
      </c>
      <c r="BD37" s="1305">
        <f>DD37</f>
        <v/>
      </c>
      <c r="BE37" s="132">
        <f>DE37</f>
        <v/>
      </c>
      <c r="BF37" s="133">
        <f>DF37*60</f>
        <v/>
      </c>
      <c r="BG37" s="121">
        <f>BE37</f>
        <v/>
      </c>
      <c r="BH37" s="133">
        <f>DG37*60</f>
        <v/>
      </c>
      <c r="BI37" s="133">
        <f>DH37</f>
        <v/>
      </c>
      <c r="BJ37" s="117"/>
      <c r="BK37" s="812">
        <f>Overview!$E$7</f>
        <v/>
      </c>
      <c r="BL37" s="117"/>
      <c r="BM37" s="834">
        <f>DI37</f>
        <v/>
      </c>
      <c r="BN37" s="812">
        <f>Overview!$P$153</f>
        <v/>
      </c>
      <c r="BO37" s="117"/>
      <c r="BP37" s="117"/>
      <c r="BQ37" s="115"/>
      <c r="BR37" s="1478"/>
      <c r="BS37" s="1541"/>
      <c r="BT37" s="1783" t="inlineStr">
        <is>
          <t>GSM</t>
        </is>
      </c>
      <c r="BU37" s="1783" t="inlineStr">
        <is>
          <t>900</t>
        </is>
      </c>
      <c r="BV37" s="400">
        <f>Overview!$H$29</f>
        <v/>
      </c>
      <c r="BW37" s="1784"/>
      <c r="BX37" s="1783" t="inlineStr">
        <is>
          <t>Close to ear</t>
        </is>
      </c>
      <c r="BY37" s="1785"/>
      <c r="BZ37" s="1785"/>
      <c r="CA37" s="869" t="str">
        <f>IF(COUNT(CF33:CF36)=0,IF(COUNT(CE33:CE36)=0,"TBD",VLOOKUP(MAX(CE33:CE36),CE33:CK36,7,FALSE)),VLOOKUP(MAX(CF33:CF36),CF33:CK36,6,FALSE))</f>
        <v>TBD</v>
      </c>
      <c r="CB37" s="200">
        <v>0</v>
      </c>
      <c r="CC37" s="1067">
        <f>IF(COUNT('Conducted 2G-3G'!$AH$3:$AH$5)=0,37,INDEX('Conducted 2G-3G'!$T$3:$T$5,MATCH(MAX('Conducted 2G-3G'!$AH$3:$AH$5),'Conducted 2G-3G'!$AH$3:$AH$5,0)))</f>
        <v>37</v>
      </c>
      <c r="CD37" s="869">
        <f>IF(COUNT('Conducted 2G-3G'!$AH$3:$AH$5)=0,897.4,INDEX('Conducted 2G-3G'!$U$3:$U$5,MATCH(MAX('Conducted 2G-3G'!$AH$3:$AH$5),'Conducted 2G-3G'!$AH$3:$AH$5,0)))</f>
        <v>897.4</v>
      </c>
      <c r="CE37" s="7234"/>
      <c r="CF37" s="7234"/>
      <c r="CG37" s="6706"/>
      <c r="CH37" s="6706"/>
      <c r="CI37" s="224">
        <f>BY37</f>
        <v/>
      </c>
      <c r="CJ37" s="237">
        <f>BZ37</f>
        <v/>
      </c>
      <c r="CK37" s="223">
        <f>CA37</f>
        <v/>
      </c>
      <c r="CL37" s="237">
        <f>CC37</f>
        <v/>
      </c>
      <c r="CM37" s="237">
        <f>CD37</f>
        <v/>
      </c>
      <c r="CN37" s="1523"/>
      <c r="CO37" s="1579"/>
      <c r="CP37" s="7214">
        <f>IF(CF37=""," ",IF(ABS(CE37-CF37)&lt;=0.1,"Valid","Not valid"))</f>
        <v/>
      </c>
      <c r="CQ37" s="1674">
        <f> IF(CE37="","",IF(AND(CE37&lt;&gt;"",CF37=""),IF(CE37&gt;=0.8,"Medir+Sig Max","No"),IF(CF37&lt;&gt;"",IF(CF37&gt;=0.8,"Medir+Sig Max","No"),"")))</f>
        <v/>
      </c>
      <c r="CR37" s="6927">
        <f>IF(UPPER($CQ$1)="X",IF(CF37=""," ",IF((ABS(CE37)&lt;5)*AND(ABS(CF37)&lt;5)*AND(ABS(CT37)&lt;5),"Solo si es max","Medir")),IF(CF37=""," ",IF((ABS(CE37)&lt;1)*AND(ABS(CF37)&lt;1)*AND(ABS(CT37)&lt;1),"Solo si es max","Medir")))</f>
        <v/>
      </c>
      <c r="CS37" s="1674"/>
      <c r="CT37" s="220">
        <f>IF(CO37="",IF(AND(CE37="",CF37=""),"",IF(CF37="",IF(DQ37&gt;1,ROUND(DQ37*CE37,3),CE37),IF(DQ37&gt;1,ROUND(DQ37*CF37,3),CF37))),IF(AND(CE37="",CF37=""),"",IF(CF37="",IF(DQ37&gt;1,ROUND(DQ37*CE37*(1/(CO37)),3),CE37*(1/(CO37))),IF(DQ37&gt;1,ROUND(DQ37*CF37*(1/(CO37)),3),CF37*(1/(CO37))))))</f>
        <v/>
      </c>
      <c r="CU37" s="224">
        <f>BY37</f>
        <v/>
      </c>
      <c r="CV37" s="237">
        <f>BZ37</f>
        <v/>
      </c>
      <c r="CW37" s="237">
        <f>CA37</f>
        <v/>
      </c>
      <c r="CX37" s="237">
        <f>CC37</f>
        <v/>
      </c>
      <c r="CY37" s="237">
        <f>CD37</f>
        <v/>
      </c>
      <c r="CZ37" s="220">
        <f>IF(COUNTIF(Overview!K12:K14,TRUE)&gt;0,1.6,IF(COUNTIF(Overview!L12:L14,TRUE)&gt;0,8,0))</f>
        <v/>
      </c>
      <c r="DA37" s="1788"/>
      <c r="DB37" s="6706"/>
      <c r="DC37" s="844">
        <f>IF(CT37="","",IF(CT37&gt;CZ37,"Fail","Pass"))</f>
        <v/>
      </c>
      <c r="DD37" s="402">
        <f>IF( CT37=MAX(CT33:CT38), IF( COUNTIF(CT33:CT38,CT37)&gt;1, IF(CF37=MAX.SI.CONJUNTO(CF33:CF38,CT33:CT38,CT37),MAX($DD$3:DD36)+1,""), MAX($DD$3:DD36)+1 ), "")</f>
        <v/>
      </c>
      <c r="DE37" s="1565">
        <f>MyTimestamp(DC37)</f>
        <v/>
      </c>
      <c r="DF37" s="1531">
        <f>IF(COUNT(CE37:CH37)=1,15,IF(COUNT(CE37:CH37)=0,0,30))</f>
        <v/>
      </c>
      <c r="DG37" s="1532">
        <f>IF(DF37=0,0,2)</f>
        <v/>
      </c>
      <c r="DH37" s="859"/>
      <c r="DI37" s="859"/>
      <c r="DJ37" s="1569"/>
      <c r="DK37" s="1789"/>
      <c r="DL37" s="1574">
        <f>10^(CN37/20)*100-100</f>
        <v/>
      </c>
      <c r="DM37" s="767">
        <f>IF('Tune-Up'!H12="","",'Tune-Up'!H12)</f>
        <v/>
      </c>
      <c r="DN37" s="1068"/>
      <c r="DO37" s="797">
        <f>IF(DM37="","",10^(DM37/10))</f>
        <v/>
      </c>
      <c r="DP37" s="797">
        <f>IF(ISNUMBER(DN37)=FALSE,"",10^(DN37/10))</f>
        <v/>
      </c>
      <c r="DQ37" s="1574">
        <f>IF(AND(ISNUMBER(DO37),ISNUMBER(DP37)),IF(DO37/DP37&gt;1,ROUND((DO37)/DP37,3),1),1)</f>
        <v/>
      </c>
      <c r="DR37" s="1541"/>
      <c r="DS37" s="1541"/>
      <c r="DT37" s="1541"/>
      <c r="DU37" s="1541"/>
      <c r="DV37" s="1541"/>
      <c r="DW37" s="1541"/>
      <c r="DX37" s="1541"/>
      <c r="DY37" s="1541"/>
      <c r="DZ37" s="1541"/>
      <c r="EA37" s="1541"/>
      <c r="EB37" s="1541"/>
      <c r="EC37" s="1541"/>
      <c r="ED37" s="1541"/>
      <c r="EE37" s="1541"/>
      <c r="EF37" s="1541"/>
      <c r="EG37" s="1541"/>
      <c r="EH37" s="1541"/>
      <c r="EI37" s="1541"/>
      <c r="EJ37" s="1541"/>
      <c r="EK37" s="1541"/>
      <c r="EL37" s="1541"/>
      <c r="EM37" s="1541"/>
      <c r="EN37" s="1541"/>
      <c r="EO37" s="1541"/>
      <c r="EP37" s="1541"/>
      <c r="EQ37" s="1541"/>
      <c r="ER37" s="1541"/>
      <c r="ES37" s="1541"/>
      <c r="ET37" s="1541"/>
      <c r="EU37" s="1541"/>
      <c r="EV37" s="1541"/>
    </row>
    <row r="38" ht="12.75" x14ac:dyDescent="0.2">
      <c r="A38" s="1541"/>
      <c r="B38" s="1541"/>
      <c r="C38"/>
      <c r="D38" s="1486"/>
      <c r="E38" s="1486"/>
      <c r="F38" s="672" t="inlineStr">
        <is>
          <t>5.1</t>
        </is>
      </c>
      <c r="G38" s="1497"/>
      <c r="H38" s="130">
        <f>BV38</f>
        <v/>
      </c>
      <c r="I38" s="130">
        <f>BW38</f>
        <v/>
      </c>
      <c r="J38" s="1299" t="inlineStr">
        <is>
          <t>GSM</t>
        </is>
      </c>
      <c r="K38" s="1299" t="inlineStr">
        <is>
          <t>900</t>
        </is>
      </c>
      <c r="L38" s="115"/>
      <c r="M38" s="130"/>
      <c r="N38" s="119"/>
      <c r="O38" s="131"/>
      <c r="P38" s="6597"/>
      <c r="Q38" s="131"/>
      <c r="R38" s="131"/>
      <c r="S38" s="130"/>
      <c r="T38" s="130">
        <v>37</v>
      </c>
      <c r="U38" s="6593">
        <v>897.4</v>
      </c>
      <c r="V38" s="119"/>
      <c r="W38" s="1305"/>
      <c r="X38" s="119"/>
      <c r="Y38" s="119"/>
      <c r="Z38" s="119"/>
      <c r="AA38" s="115"/>
      <c r="AB38" s="115"/>
      <c r="AC38" s="1300">
        <f>IF(OR(BX38="Close to Ear",BX38="Close to Head"),"Head",IF(BX38="Extremity","Extremity","Body"))</f>
        <v/>
      </c>
      <c r="AD38" s="1301">
        <f>CA38</f>
        <v/>
      </c>
      <c r="AE38" s="1299">
        <f>CB38</f>
        <v/>
      </c>
      <c r="AF38" s="115"/>
      <c r="AG38" s="1302">
        <f>IF(OR(AZ38="",BA38=""),"N/A",IF(DC38="Pass","P","F"))</f>
        <v/>
      </c>
      <c r="AH38" s="129"/>
      <c r="AI38" s="129"/>
      <c r="AJ38" s="129"/>
      <c r="AK38" s="119"/>
      <c r="AL38" s="115"/>
      <c r="AM38" s="119"/>
      <c r="AN38" s="119"/>
      <c r="AO38" s="692"/>
      <c r="AP38" s="692"/>
      <c r="AQ38" s="692"/>
      <c r="AR38" s="692"/>
      <c r="AS38" s="692"/>
      <c r="AT38" s="1303">
        <f>IF(AC38="Extremity",IF(CG38="","",CG38),"")</f>
        <v/>
      </c>
      <c r="AU38" s="1303">
        <f>IF(AC38="Extremity",IF(CH38="","",CH38),"")</f>
        <v/>
      </c>
      <c r="AV38" s="1304">
        <f>IF(AC38="Extremity","",IF(CE38="","",CE38))</f>
        <v/>
      </c>
      <c r="AW38" s="1304">
        <f>IF(AD38="Extremity","",IF(CF38="","",CF38))</f>
        <v/>
      </c>
      <c r="AX38" s="1305">
        <f>DL38</f>
        <v/>
      </c>
      <c r="AY38" s="1305">
        <f>DQ38</f>
        <v/>
      </c>
      <c r="AZ38" s="3377">
        <f>IF(AC38="Extremity",IF(DA38="","",DA38),"")</f>
        <v/>
      </c>
      <c r="BA38" s="3378">
        <f>IF(AC38="Extremity","",IF(CT38="","",CT38))</f>
        <v/>
      </c>
      <c r="BB38" s="1305">
        <f>IF(AC38="Extremity",IF(DB38="","",DB38),"")</f>
        <v/>
      </c>
      <c r="BC38" s="1304">
        <f>IF(AC38="Extremity","",IF(CZ38="","",CZ38))</f>
        <v/>
      </c>
      <c r="BD38" s="1305">
        <f>DD38</f>
        <v/>
      </c>
      <c r="BE38" s="132">
        <f>DE38</f>
        <v/>
      </c>
      <c r="BF38" s="133">
        <f>DF38*60</f>
        <v/>
      </c>
      <c r="BG38" s="121">
        <f>BE38</f>
        <v/>
      </c>
      <c r="BH38" s="133">
        <f>DG38*60</f>
        <v/>
      </c>
      <c r="BI38" s="133">
        <f>DH38</f>
        <v/>
      </c>
      <c r="BJ38" s="117"/>
      <c r="BK38" s="812">
        <f>Overview!$E$7</f>
        <v/>
      </c>
      <c r="BL38" s="117"/>
      <c r="BM38" s="834">
        <f>DI38</f>
        <v/>
      </c>
      <c r="BN38" s="812">
        <f>Overview!$P$153</f>
        <v/>
      </c>
      <c r="BO38" s="117"/>
      <c r="BP38" s="117"/>
      <c r="BQ38" s="115"/>
      <c r="BR38" s="1478"/>
      <c r="BS38" s="1541"/>
      <c r="BT38" s="1783" t="inlineStr">
        <is>
          <t>GSM</t>
        </is>
      </c>
      <c r="BU38" s="1783" t="inlineStr">
        <is>
          <t>900</t>
        </is>
      </c>
      <c r="BV38" s="400">
        <f>Overview!$H$29</f>
        <v/>
      </c>
      <c r="BW38" s="1784"/>
      <c r="BX38" s="1783" t="inlineStr">
        <is>
          <t>Close to ear</t>
        </is>
      </c>
      <c r="BY38" s="1785"/>
      <c r="BZ38" s="1785"/>
      <c r="CA38" s="1069" t="str">
        <f>CA37</f>
        <v>TBD</v>
      </c>
      <c r="CB38" s="201">
        <v>0</v>
      </c>
      <c r="CC38" s="1070">
        <f>IF(COUNT('Conducted 2G-3G'!$AH$3:$AH$5)=0,37,INDEX('Conducted 2G-3G'!$T$3:$T$5,MATCH(MAX('Conducted 2G-3G'!$AH$3:$AH$5),'Conducted 2G-3G'!$AH$3:$AH$5,0)))</f>
        <v>37</v>
      </c>
      <c r="CD38" s="1058">
        <f>IF(COUNT('Conducted 2G-3G'!$AH$3:$AH$5)=0,897.4,INDEX('Conducted 2G-3G'!$U$3:$U$5,MATCH(MAX('Conducted 2G-3G'!$AH$3:$AH$5),'Conducted 2G-3G'!$AH$3:$AH$5,0)))</f>
        <v>897.4</v>
      </c>
      <c r="CE38" s="7234"/>
      <c r="CF38" s="7234"/>
      <c r="CG38" s="6706"/>
      <c r="CH38" s="6706"/>
      <c r="CI38" s="224">
        <f>BY38</f>
        <v/>
      </c>
      <c r="CJ38" s="237">
        <f>BZ38</f>
        <v/>
      </c>
      <c r="CK38" s="223">
        <f>CA38</f>
        <v/>
      </c>
      <c r="CL38" s="237">
        <f>CC38</f>
        <v/>
      </c>
      <c r="CM38" s="237">
        <f>CD38</f>
        <v/>
      </c>
      <c r="CN38" s="1523"/>
      <c r="CO38" s="1579"/>
      <c r="CP38" s="6700">
        <f>IF(CF38=""," ",IF(ABS(CE38-CF38)&lt;=0.1,"Valid","Not valid"))</f>
        <v/>
      </c>
      <c r="CQ38" s="1675">
        <f> IF(CE38="","",IF(AND(CE38&lt;&gt;"",CF38=""),IF(CE38&gt;=0.8,"Medir+Sig Max","No"),IF(CF38&lt;&gt;"",IF(CF38&gt;=0.8,"Medir+Sig Max","No"),"")))</f>
        <v/>
      </c>
      <c r="CR38" s="6928">
        <f>IF(UPPER($CQ$1)="X",IF(CF38=""," ",IF((ABS(CE38)&lt;5)*AND(ABS(CF38)&lt;5)*AND(ABS(CT38)&lt;5),"Solo si es max","Medir")),IF(CF38=""," ",IF((ABS(CE38)&lt;1)*AND(ABS(CF38)&lt;1)*AND(ABS(CT38)&lt;1),"Solo si es max","Medir")))</f>
        <v/>
      </c>
      <c r="CS38" s="1675"/>
      <c r="CT38" s="220">
        <f>IF(CO38="",IF(AND(CE38="",CF38=""),"",IF(CF38="",IF(DQ38&gt;1,ROUND(DQ38*CE38,3),CE38),IF(DQ38&gt;1,ROUND(DQ38*CF38,3),CF38))),IF(AND(CE38="",CF38=""),"",IF(CF38="",IF(DQ38&gt;1,ROUND(DQ38*CE38*(1/(CO38)),3),CE38*(1/(CO38))),IF(DQ38&gt;1,ROUND(DQ38*CF38*(1/(CO38)),3),CF38*(1/(CO38))))))</f>
        <v/>
      </c>
      <c r="CU38" s="224">
        <f>BY38</f>
        <v/>
      </c>
      <c r="CV38" s="237">
        <f>BZ38</f>
        <v/>
      </c>
      <c r="CW38" s="237">
        <f>CA38</f>
        <v/>
      </c>
      <c r="CX38" s="237">
        <f>CC38</f>
        <v/>
      </c>
      <c r="CY38" s="237">
        <f>CD38</f>
        <v/>
      </c>
      <c r="CZ38" s="220">
        <f>IF(COUNTIF(Overview!K12:K14,TRUE)&gt;0,1.6,IF(COUNTIF(Overview!L12:L14,TRUE)&gt;0,8,0))</f>
        <v/>
      </c>
      <c r="DA38" s="1788"/>
      <c r="DB38" s="6706"/>
      <c r="DC38" s="844">
        <f>IF(CT38="","",IF(CT38&gt;CZ38,"Fail","Pass"))</f>
        <v/>
      </c>
      <c r="DD38" s="402">
        <f>IF( CT38=MAX(CT33:CT38), IF( COUNTIF(CT33:CT38,CT38)&gt;1, IF(CF38=MAX.SI.CONJUNTO(CF33:CF38,CT33:CT38,CT38),MAX($DD$3:DD37)+1,""), MAX($DD$3:DD37)+1 ), "")</f>
        <v/>
      </c>
      <c r="DE38" s="1565">
        <f>MyTimestamp(DC38)</f>
        <v/>
      </c>
      <c r="DF38" s="1531">
        <f>IF(COUNT(CE38:CH38)=1,15,IF(COUNT(CE38:CH38)=0,0,30))</f>
        <v/>
      </c>
      <c r="DG38" s="1532">
        <f>IF(DF38=0,0,2)</f>
        <v/>
      </c>
      <c r="DH38" s="860"/>
      <c r="DI38" s="860"/>
      <c r="DJ38" s="1569"/>
      <c r="DK38" s="1789"/>
      <c r="DL38" s="1574">
        <f>10^(CN38/20)*100-100</f>
        <v/>
      </c>
      <c r="DM38" s="767">
        <f>IF('Tune-Up'!H12="","",'Tune-Up'!H12)</f>
        <v/>
      </c>
      <c r="DN38" s="962"/>
      <c r="DO38" s="797">
        <f>IF(DM38="","",10^(DM38/10))</f>
        <v/>
      </c>
      <c r="DP38" s="797">
        <f>IF(ISNUMBER(DN38)=FALSE,"",10^(DN38/10))</f>
        <v/>
      </c>
      <c r="DQ38" s="1574">
        <f>IF(AND(ISNUMBER(DO38),ISNUMBER(DP38)),IF(DO38/DP38&gt;1,ROUND((DO38)/DP38,3),1),1)</f>
        <v/>
      </c>
      <c r="DR38" s="1541"/>
      <c r="DS38" s="1541"/>
      <c r="DT38" s="1541"/>
      <c r="DU38" s="1541"/>
      <c r="DV38" s="1541"/>
      <c r="DW38" s="1541"/>
      <c r="DX38" s="1541"/>
      <c r="DY38" s="1541"/>
      <c r="DZ38" s="1541"/>
      <c r="EA38" s="1541"/>
      <c r="EB38" s="1541"/>
      <c r="EC38" s="1541"/>
      <c r="ED38" s="1541"/>
      <c r="EE38" s="1541"/>
      <c r="EF38" s="1541"/>
      <c r="EG38" s="1541"/>
      <c r="EH38" s="1541"/>
      <c r="EI38" s="1541"/>
      <c r="EJ38" s="1541"/>
      <c r="EK38" s="1541"/>
      <c r="EL38" s="1541"/>
      <c r="EM38" s="1541"/>
      <c r="EN38" s="1541"/>
      <c r="EO38" s="1541"/>
      <c r="EP38" s="1541"/>
      <c r="EQ38" s="1541"/>
      <c r="ER38" s="1541"/>
      <c r="ES38" s="1541"/>
      <c r="ET38" s="1541"/>
      <c r="EU38" s="1541"/>
      <c r="EV38" s="1541"/>
    </row>
    <row r="39" ht="12.75" x14ac:dyDescent="0.2">
      <c r="A39" s="1541"/>
      <c r="B39" s="1541"/>
      <c r="C39"/>
      <c r="D39" s="1486"/>
      <c r="E39" s="1486"/>
      <c r="F39" s="672" t="inlineStr">
        <is>
          <t>5.1</t>
        </is>
      </c>
      <c r="G39" s="1497"/>
      <c r="H39" s="130">
        <f>BV39</f>
        <v/>
      </c>
      <c r="I39" s="130">
        <f>BW39</f>
        <v/>
      </c>
      <c r="J39" s="1299" t="inlineStr">
        <is>
          <t>GSM</t>
        </is>
      </c>
      <c r="K39" s="1299" t="inlineStr">
        <is>
          <t>900</t>
        </is>
      </c>
      <c r="L39" s="115"/>
      <c r="M39" s="130"/>
      <c r="N39" s="119"/>
      <c r="O39" s="131"/>
      <c r="P39" s="6597"/>
      <c r="Q39" s="131"/>
      <c r="R39" s="131"/>
      <c r="S39" s="130"/>
      <c r="T39" s="130">
        <v>37</v>
      </c>
      <c r="U39" s="6593">
        <v>897.4</v>
      </c>
      <c r="V39" s="119"/>
      <c r="W39" s="1305"/>
      <c r="X39" s="119"/>
      <c r="Y39" s="119"/>
      <c r="Z39" s="119"/>
      <c r="AA39" s="115"/>
      <c r="AB39" s="115"/>
      <c r="AC39" s="1300">
        <f>IF(OR(BX39="Close to Ear",BX39="Close to Head"),"Head",IF(BX39="Extremity","Extremity","Body"))</f>
        <v/>
      </c>
      <c r="AD39" s="1301">
        <f>CA39</f>
        <v/>
      </c>
      <c r="AE39" s="1299">
        <f>CB39</f>
        <v/>
      </c>
      <c r="AF39" s="115"/>
      <c r="AG39" s="1302">
        <f>IF(OR(AZ39="",BA39=""),"N/A",IF(DC39="Pass","P","F"))</f>
        <v/>
      </c>
      <c r="AH39" s="129"/>
      <c r="AI39" s="129"/>
      <c r="AJ39" s="129"/>
      <c r="AK39" s="119"/>
      <c r="AL39" s="115"/>
      <c r="AM39" s="119"/>
      <c r="AN39" s="119"/>
      <c r="AO39" s="692"/>
      <c r="AP39" s="692"/>
      <c r="AQ39" s="692"/>
      <c r="AR39" s="692"/>
      <c r="AS39" s="692"/>
      <c r="AT39" s="1303">
        <f>IF(AC39="Extremity",IF(CG39="","",CG39),"")</f>
        <v/>
      </c>
      <c r="AU39" s="1303">
        <f>IF(AC39="Extremity",IF(CH39="","",CH39),"")</f>
        <v/>
      </c>
      <c r="AV39" s="1304">
        <f>IF(AC39="Extremity","",IF(CE39="","",CE39))</f>
        <v/>
      </c>
      <c r="AW39" s="1304">
        <f>IF(AD39="Extremity","",IF(CF39="","",CF39))</f>
        <v/>
      </c>
      <c r="AX39" s="1305">
        <f>DL39</f>
        <v/>
      </c>
      <c r="AY39" s="1305">
        <f>DQ39</f>
        <v/>
      </c>
      <c r="AZ39" s="3377">
        <f>IF(AC39="Extremity",IF(DA39="","",DA39),"")</f>
        <v/>
      </c>
      <c r="BA39" s="3378">
        <f>IF(AC39="Extremity","",IF(CT39="","",CT39))</f>
        <v/>
      </c>
      <c r="BB39" s="1305">
        <f>IF(AC39="Extremity",IF(DB39="","",DB39),"")</f>
        <v/>
      </c>
      <c r="BC39" s="1304">
        <f>IF(AC39="Extremity","",IF(CZ39="","",CZ39))</f>
        <v/>
      </c>
      <c r="BD39" s="1305">
        <f>DD39</f>
        <v/>
      </c>
      <c r="BE39" s="132">
        <f>DE39</f>
        <v/>
      </c>
      <c r="BF39" s="133">
        <f>DF39*60</f>
        <v/>
      </c>
      <c r="BG39" s="121">
        <f>BE39</f>
        <v/>
      </c>
      <c r="BH39" s="133">
        <f>DG39*60</f>
        <v/>
      </c>
      <c r="BI39" s="133">
        <f>DH39</f>
        <v/>
      </c>
      <c r="BJ39" s="117"/>
      <c r="BK39" s="812">
        <f>Overview!$E$7</f>
        <v/>
      </c>
      <c r="BL39" s="117"/>
      <c r="BM39" s="834">
        <f>DI39</f>
        <v/>
      </c>
      <c r="BN39" s="812">
        <f>Overview!$P$153</f>
        <v/>
      </c>
      <c r="BO39" s="117"/>
      <c r="BP39" s="117"/>
      <c r="BQ39" s="115"/>
      <c r="BR39" s="1478"/>
      <c r="BS39" s="1541"/>
      <c r="BT39" s="1783" t="inlineStr">
        <is>
          <t>GSM</t>
        </is>
      </c>
      <c r="BU39" s="1783" t="inlineStr">
        <is>
          <t>900</t>
        </is>
      </c>
      <c r="BV39" s="400">
        <f>Overview!$H$29</f>
        <v/>
      </c>
      <c r="BW39" s="1784"/>
      <c r="BX39" s="1783" t="inlineStr">
        <is>
          <t>Close to ear</t>
        </is>
      </c>
      <c r="BY39" s="1785"/>
      <c r="BZ39" s="1793"/>
      <c r="CA39" s="846" t="str">
        <f>CONCATENATE(CA37," - Variability")</f>
        <v>TBD - Variability</v>
      </c>
      <c r="CB39" s="202">
        <v>0</v>
      </c>
      <c r="CC39" s="847">
        <f>IF(COUNT('Conducted 2G-3G'!$AH$3:$AH$5)=0,37,INDEX('Conducted 2G-3G'!$T$3:$T$5,MATCH(MAX('Conducted 2G-3G'!$AH$3:$AH$5),'Conducted 2G-3G'!$AH$3:$AH$5,0)))</f>
        <v>37</v>
      </c>
      <c r="CD39" s="847">
        <f>IF(COUNT('Conducted 2G-3G'!$AH$3:$AH$5)=0,897.4,INDEX('Conducted 2G-3G'!$U$3:$U$5,MATCH(MAX('Conducted 2G-3G'!$AH$3:$AH$5),'Conducted 2G-3G'!$AH$3:$AH$5,0)))</f>
        <v>897.4</v>
      </c>
      <c r="CE39" s="7235"/>
      <c r="CF39" s="7235"/>
      <c r="CG39" s="6706"/>
      <c r="CH39" s="6706"/>
      <c r="CI39" s="224">
        <f>BY39</f>
        <v/>
      </c>
      <c r="CJ39" s="237">
        <f>BZ39</f>
        <v/>
      </c>
      <c r="CK39" s="223">
        <f>CA39</f>
        <v/>
      </c>
      <c r="CL39" s="237">
        <f>CC39</f>
        <v/>
      </c>
      <c r="CM39" s="237">
        <f>CD39</f>
        <v/>
      </c>
      <c r="CN39" s="1524"/>
      <c r="CO39" s="1579"/>
      <c r="CP39" s="7214">
        <f>IF(CF39=""," ",IF(ABS(CE39-CF39)&lt;=0.1,"Valid","Not valid"))</f>
        <v/>
      </c>
      <c r="CQ39" s="1674">
        <f> IF(CE39="","",IF(AND(CE39&lt;&gt;"",CF39=""),IF(CE39&gt;=0.8,"Medir+Sig Max","No"),IF(CF39&lt;&gt;"",IF(CF39&gt;=0.8,"Medir+Sig Max","No"),"")))</f>
        <v/>
      </c>
      <c r="CR39" s="6927">
        <f>IF(UPPER($CQ$1)="X",IF(CF39=""," ",IF((ABS(CE39)&lt;5)*AND(ABS(CF39)&lt;5)*AND(ABS(CT39)&lt;5),"Solo si es max","Medir")),IF(CF39=""," ",IF((ABS(CE39)&lt;1)*AND(ABS(CF39)&lt;1)*AND(ABS(CT39)&lt;1),"Solo si es max","Medir")))</f>
        <v/>
      </c>
      <c r="CS39" s="1674">
        <f>IF(CF39="","",IF(MAX(CF33:CF38)=0,"",IF(AND(CF39&lt;=1.45,(CF39/MAX(CF33:CF38))&lt;=1.2,(CF39/MAX(CF33:CF38))&gt;=0.8),"Válido","REPETIR VAR")))</f>
        <v/>
      </c>
      <c r="CT39" s="220">
        <f>IF(CO39="",IF(AND(CE39="",CF39=""),"",IF(CF39="",IF(DQ39&gt;1,ROUND(DQ39*CE39,3),CE39),IF(DQ39&gt;1,ROUND(DQ39*CF39,3),CF39))),IF(AND(CE39="",CF39=""),"",IF(CF39="",IF(DQ39&gt;1,ROUND(DQ39*CE39*(1/(CO39)),3),CE39*(1/(CO39))),IF(DQ39&gt;1,ROUND(DQ39*CF39*(1/(CO39)),3),CF39*(1/(CO39))))))</f>
        <v/>
      </c>
      <c r="CU39" s="224">
        <f>BY39</f>
        <v/>
      </c>
      <c r="CV39" s="237">
        <f>BZ39</f>
        <v/>
      </c>
      <c r="CW39" s="237">
        <f>CA39</f>
        <v/>
      </c>
      <c r="CX39" s="237">
        <f>CC39</f>
        <v/>
      </c>
      <c r="CY39" s="237">
        <f>CD39</f>
        <v/>
      </c>
      <c r="CZ39" s="220">
        <f>IF(COUNTIF(Overview!K12:K14,TRUE)&gt;0,1.6,IF(COUNTIF(Overview!L12:L14,TRUE)&gt;0,8,0))</f>
        <v/>
      </c>
      <c r="DA39" s="1788"/>
      <c r="DB39" s="6706"/>
      <c r="DC39" s="844">
        <f>IF(CT39="","",IF(CT39&gt;CZ39,"Fail","Pass"))</f>
        <v/>
      </c>
      <c r="DD39" s="402">
        <f>IF(
CT39=MAX(CT39:CT40),
IF(
COUNTIF(CT39:CT40,CT39)&gt;1,
IF(CF39=MAX.SI.CONJUNTO(CF39:CF40,CT39:CT40,CT39),MAX($DD$3:DD38)+1,""),
MAX($DD$3:DD38)+1
),
"")</f>
        <v/>
      </c>
      <c r="DE39" s="1565">
        <f>MyTimestamp(DC39)</f>
        <v/>
      </c>
      <c r="DF39" s="1531">
        <f>IF(COUNT(CE39:CH39)=1,15,IF(COUNT(CE39:CH39)=0,0,30))</f>
        <v/>
      </c>
      <c r="DG39" s="1532">
        <f>IF(DF39=0,0,2)</f>
        <v/>
      </c>
      <c r="DH39" s="859"/>
      <c r="DI39" s="859"/>
      <c r="DJ39" s="1569"/>
      <c r="DK39" s="1789"/>
      <c r="DL39" s="1574">
        <f>10^(CN39/20)*100-100</f>
        <v/>
      </c>
      <c r="DM39" s="767">
        <f>IF('Tune-Up'!H12="","",'Tune-Up'!H12)</f>
        <v/>
      </c>
      <c r="DN39" s="961"/>
      <c r="DO39" s="797">
        <f>IF(DM39="","",10^(DM39/10))</f>
        <v/>
      </c>
      <c r="DP39" s="797">
        <f>IF(ISNUMBER(DN39)=FALSE,"N/A",10^(DN39/10))</f>
        <v/>
      </c>
      <c r="DQ39" s="1574">
        <f>IF(AND(ISNUMBER(DO39),ISNUMBER(DP39)),IF(DO39/DP39&gt;1,ROUND((DO39)/DP39,3),1),1)</f>
        <v/>
      </c>
      <c r="DR39" s="1541"/>
      <c r="DS39" s="1541"/>
      <c r="DT39" s="1541"/>
      <c r="DU39" s="1541"/>
      <c r="DV39" s="1541"/>
      <c r="DW39" s="1541"/>
      <c r="DX39" s="1541"/>
      <c r="DY39" s="1541"/>
      <c r="DZ39" s="1541"/>
      <c r="EA39" s="1541"/>
      <c r="EB39" s="1541"/>
      <c r="EC39" s="1541"/>
      <c r="ED39" s="1541"/>
      <c r="EE39" s="1541"/>
      <c r="EF39" s="1541"/>
      <c r="EG39" s="1541"/>
      <c r="EH39" s="1541"/>
      <c r="EI39" s="1541"/>
      <c r="EJ39" s="1541"/>
      <c r="EK39" s="1541"/>
      <c r="EL39" s="1541"/>
      <c r="EM39" s="1541"/>
      <c r="EN39" s="1541"/>
      <c r="EO39" s="1541"/>
      <c r="EP39" s="1541"/>
      <c r="EQ39" s="1541"/>
      <c r="ER39" s="1541"/>
      <c r="ES39" s="1541"/>
      <c r="ET39" s="1541"/>
      <c r="EU39" s="1541"/>
      <c r="EV39" s="1541"/>
    </row>
    <row r="40" ht="12.75" x14ac:dyDescent="0.2">
      <c r="A40" s="1541"/>
      <c r="B40" s="1541"/>
      <c r="C40"/>
      <c r="D40" s="1486"/>
      <c r="E40" s="1486"/>
      <c r="F40" s="672" t="inlineStr">
        <is>
          <t>5.1</t>
        </is>
      </c>
      <c r="G40" s="1497"/>
      <c r="H40" s="130">
        <f>BV40</f>
        <v/>
      </c>
      <c r="I40" s="130">
        <f>BW40</f>
        <v/>
      </c>
      <c r="J40" s="1299" t="inlineStr">
        <is>
          <t>GSM</t>
        </is>
      </c>
      <c r="K40" s="1299" t="inlineStr">
        <is>
          <t>900</t>
        </is>
      </c>
      <c r="L40" s="115"/>
      <c r="M40" s="130"/>
      <c r="N40" s="119"/>
      <c r="O40" s="131"/>
      <c r="P40" s="6597"/>
      <c r="Q40" s="131"/>
      <c r="R40" s="131"/>
      <c r="S40" s="130"/>
      <c r="T40" s="130">
        <v>37</v>
      </c>
      <c r="U40" s="6593">
        <v>897.4</v>
      </c>
      <c r="V40" s="119"/>
      <c r="W40" s="1305"/>
      <c r="X40" s="119"/>
      <c r="Y40" s="119"/>
      <c r="Z40" s="119"/>
      <c r="AA40" s="115"/>
      <c r="AB40" s="115"/>
      <c r="AC40" s="1300">
        <f>IF(OR(BX40="Close to Ear",BX40="Close to Head"),"Head",IF(BX40="Extremity","Extremity","Body"))</f>
        <v/>
      </c>
      <c r="AD40" s="1301">
        <f>CA40</f>
        <v/>
      </c>
      <c r="AE40" s="1299">
        <f>CB40</f>
        <v/>
      </c>
      <c r="AF40" s="115"/>
      <c r="AG40" s="1302">
        <f>IF(OR(AZ40="",BA40=""),"N/A",IF(DC40="Pass","P","F"))</f>
        <v/>
      </c>
      <c r="AH40" s="129"/>
      <c r="AI40" s="129"/>
      <c r="AJ40" s="129"/>
      <c r="AK40" s="119"/>
      <c r="AL40" s="115"/>
      <c r="AM40" s="119"/>
      <c r="AN40" s="119"/>
      <c r="AO40" s="692"/>
      <c r="AP40" s="692"/>
      <c r="AQ40" s="692"/>
      <c r="AR40" s="692"/>
      <c r="AS40" s="692"/>
      <c r="AT40" s="1303">
        <f>IF(AC40="Extremity",IF(CG40="","",CG40),"")</f>
        <v/>
      </c>
      <c r="AU40" s="1303">
        <f>IF(AC40="Extremity",IF(CH40="","",CH40),"")</f>
        <v/>
      </c>
      <c r="AV40" s="1304">
        <f>IF(AC40="Extremity","",IF(CE40="","",CE40))</f>
        <v/>
      </c>
      <c r="AW40" s="1304">
        <f>IF(AD40="Extremity","",IF(CF40="","",CF40))</f>
        <v/>
      </c>
      <c r="AX40" s="1305">
        <f>DL40</f>
        <v/>
      </c>
      <c r="AY40" s="1305">
        <f>DQ40</f>
        <v/>
      </c>
      <c r="AZ40" s="3377">
        <f>IF(AC40="Extremity",IF(DA40="","",DA40),"")</f>
        <v/>
      </c>
      <c r="BA40" s="3378">
        <f>IF(AC40="Extremity","",IF(CT40="","",CT40))</f>
        <v/>
      </c>
      <c r="BB40" s="1305">
        <f>IF(AC40="Extremity",IF(DB40="","",DB40),"")</f>
        <v/>
      </c>
      <c r="BC40" s="1304">
        <f>IF(AC40="Extremity","",IF(CZ40="","",CZ40))</f>
        <v/>
      </c>
      <c r="BD40" s="1305">
        <f>DD40</f>
        <v/>
      </c>
      <c r="BE40" s="132">
        <f>DE40</f>
        <v/>
      </c>
      <c r="BF40" s="133">
        <f>DF40*60</f>
        <v/>
      </c>
      <c r="BG40" s="121">
        <f>BE40</f>
        <v/>
      </c>
      <c r="BH40" s="133">
        <f>DG40*60</f>
        <v/>
      </c>
      <c r="BI40" s="133">
        <f>DH40</f>
        <v/>
      </c>
      <c r="BJ40" s="117"/>
      <c r="BK40" s="812">
        <f>Overview!$E$7</f>
        <v/>
      </c>
      <c r="BL40" s="117"/>
      <c r="BM40" s="834">
        <f>DI40</f>
        <v/>
      </c>
      <c r="BN40" s="812">
        <f>Overview!$P$153</f>
        <v/>
      </c>
      <c r="BO40" s="117"/>
      <c r="BP40" s="117"/>
      <c r="BQ40" s="115"/>
      <c r="BR40" s="1478"/>
      <c r="BS40" s="1541"/>
      <c r="BT40" s="1783" t="inlineStr">
        <is>
          <t>GSM</t>
        </is>
      </c>
      <c r="BU40" s="1783" t="inlineStr">
        <is>
          <t>900</t>
        </is>
      </c>
      <c r="BV40" s="400">
        <f>Overview!$H$29</f>
        <v/>
      </c>
      <c r="BW40" s="1784"/>
      <c r="BX40" s="1783" t="inlineStr">
        <is>
          <t>Close to ear</t>
        </is>
      </c>
      <c r="BY40" s="1785"/>
      <c r="BZ40" s="1793"/>
      <c r="CA40" s="6671" t="str">
        <f>CONCATENATE(CA38," - Variability2")</f>
        <v>TBD - Variability2</v>
      </c>
      <c r="CB40" s="200">
        <v>0</v>
      </c>
      <c r="CC40" s="6671">
        <f>IF(COUNT('Conducted 2G-3G'!$AH$3:$AH$5)=0,37,INDEX('Conducted 2G-3G'!$T$3:$T$5,MATCH(MAX('Conducted 2G-3G'!$AH$3:$AH$5),'Conducted 2G-3G'!$AH$3:$AH$5,0)))</f>
        <v>37</v>
      </c>
      <c r="CD40" s="1688">
        <f>IF(COUNT('Conducted 2G-3G'!$AH$3:$AH$5)=0,897.4,INDEX('Conducted 2G-3G'!$U$3:$U$5,MATCH(MAX('Conducted 2G-3G'!$AH$3:$AH$5),'Conducted 2G-3G'!$AH$3:$AH$5,0)))</f>
        <v>897.4</v>
      </c>
      <c r="CE40" s="7234"/>
      <c r="CF40" s="7234"/>
      <c r="CG40" s="6706"/>
      <c r="CH40" s="6706"/>
      <c r="CI40" s="224">
        <f>BY40</f>
        <v/>
      </c>
      <c r="CJ40" s="237">
        <f>BZ40</f>
        <v/>
      </c>
      <c r="CK40" s="223">
        <f>CA40</f>
        <v/>
      </c>
      <c r="CL40" s="237">
        <f>CC40</f>
        <v/>
      </c>
      <c r="CM40" s="237">
        <f>CD40</f>
        <v/>
      </c>
      <c r="CN40" s="1523"/>
      <c r="CO40" s="1579"/>
      <c r="CP40" s="7214">
        <f>IF(CF40=""," ",IF(ABS(CE40-CF40)&lt;=0.1,"Valid","Not valid"))</f>
        <v/>
      </c>
      <c r="CQ40" s="1674">
        <f> IF(CE40="","",IF(AND(CE40&lt;&gt;"",CF40=""),IF(CE40&gt;=0.8,"Medir+Sig Max","No"),IF(CF40&lt;&gt;"",IF(CF40&gt;=0.8,"Medir+Sig Max","No"),"")))</f>
        <v/>
      </c>
      <c r="CR40" s="6927">
        <f>IF(UPPER($CQ$1)="X",IF(CF40=""," ",IF((ABS(CE40)&lt;5)*AND(ABS(CF40)&lt;5)*AND(ABS(CT40)&lt;5),"Solo si es max","Medir")),IF(CF40=""," ",IF((ABS(CE40)&lt;1)*AND(ABS(CF40)&lt;1)*AND(ABS(CT40)&lt;1),"Solo si es max","Medir")))</f>
        <v/>
      </c>
      <c r="CS40" s="1674"/>
      <c r="CT40" s="220">
        <f>IF(CO40="",IF(AND(CE40="",CF40=""),"",IF(CF40="",IF(DQ40&gt;1,ROUND(DQ40*CE40,3),CE40),IF(DQ40&gt;1,ROUND(DQ40*CF40,3),CF40))),IF(AND(CE40="",CF40=""),"",IF(CF40="",IF(DQ40&gt;1,ROUND(DQ40*CE40*(1/(CO40)),3),CE40*(1/(CO40))),IF(DQ40&gt;1,ROUND(DQ40*CF40*(1/(CO40)),3),CF40*(1/(CO40))))))</f>
        <v/>
      </c>
      <c r="CU40" s="224">
        <f>BY40</f>
        <v/>
      </c>
      <c r="CV40" s="237">
        <f>BZ40</f>
        <v/>
      </c>
      <c r="CW40" s="237">
        <f>CA40</f>
        <v/>
      </c>
      <c r="CX40" s="237">
        <f>CC40</f>
        <v/>
      </c>
      <c r="CY40" s="237">
        <f>CD40</f>
        <v/>
      </c>
      <c r="CZ40" s="220">
        <f>IF(COUNTIF(Overview!K12:K14,TRUE)&gt;0,1.6,IF(COUNTIF(Overview!L12:L14,TRUE)&gt;0,8,0))</f>
        <v/>
      </c>
      <c r="DA40" s="1788"/>
      <c r="DB40" s="6706"/>
      <c r="DC40" s="844">
        <f>IF(CT40="","",IF(CT40&gt;CZ40,"Fail","Pass"))</f>
        <v/>
      </c>
      <c r="DD40" s="402">
        <f>IF(
CT40=MAX(CT39:CT40),
IF(
COUNTIF(CT39:CT40,CT40)&gt;1,
IF(CF40=MAX.SI.CONJUNTO(CF39:CF40,CT39:CT40,CT40),MAX($DD$3:DD39)+1,""),
MAX($DD$3:DD39)+1
),
"")</f>
        <v/>
      </c>
      <c r="DE40" s="1565">
        <f>MyTimestamp(DC40)</f>
        <v/>
      </c>
      <c r="DF40" s="1531">
        <f>IF(COUNT(CE40:CH40)=1,15,IF(COUNT(CE40:CH40)=0,0,30))</f>
        <v/>
      </c>
      <c r="DG40" s="1532">
        <f>IF(DF40=0,0,2)</f>
        <v/>
      </c>
      <c r="DH40" s="860"/>
      <c r="DI40" s="860"/>
      <c r="DJ40" s="1569"/>
      <c r="DK40" s="1789"/>
      <c r="DL40" s="1574">
        <f>10^(CN40/20)*100-100</f>
        <v/>
      </c>
      <c r="DM40" s="767">
        <f>IF('Tune-Up'!H12="","",'Tune-Up'!H12)</f>
        <v/>
      </c>
      <c r="DN40" s="962"/>
      <c r="DO40" s="797">
        <f>IF(DM40="","",10^(DM40/10))</f>
        <v/>
      </c>
      <c r="DP40" s="797">
        <f>IF(ISNUMBER(DN40)=FALSE,"N/A",10^(DN40/10))</f>
        <v/>
      </c>
      <c r="DQ40" s="1574">
        <f>IF(AND(ISNUMBER(DO40),ISNUMBER(DP40)),IF(DO40/DP40&gt;1,ROUND((DO40)/DP40,3),1),1)</f>
        <v/>
      </c>
      <c r="DR40" s="1541"/>
      <c r="DS40" s="1541"/>
      <c r="DT40" s="1541"/>
      <c r="DU40" s="1541"/>
      <c r="DV40" s="1541"/>
      <c r="DW40" s="1541"/>
      <c r="DX40" s="1541"/>
      <c r="DY40" s="1541"/>
      <c r="DZ40" s="1541"/>
      <c r="EA40" s="1541"/>
      <c r="EB40" s="1541"/>
      <c r="EC40" s="1541"/>
      <c r="ED40" s="1541"/>
      <c r="EE40" s="1541"/>
      <c r="EF40" s="1541"/>
      <c r="EG40" s="1541"/>
      <c r="EH40" s="1541"/>
      <c r="EI40" s="1541"/>
      <c r="EJ40" s="1541"/>
      <c r="EK40" s="1541"/>
      <c r="EL40" s="1541"/>
      <c r="EM40" s="1541"/>
      <c r="EN40" s="1541"/>
      <c r="EO40" s="1541"/>
      <c r="EP40" s="1541"/>
      <c r="EQ40" s="1541"/>
      <c r="ER40" s="1541"/>
      <c r="ES40" s="1541"/>
      <c r="ET40" s="1541"/>
      <c r="EU40" s="1541"/>
      <c r="EV40" s="1541"/>
    </row>
    <row r="41" ht="12.75" x14ac:dyDescent="0.2">
      <c r="A41" s="1541"/>
      <c r="B41" s="1541"/>
      <c r="C41"/>
      <c r="D41" s="6590"/>
      <c r="E41" s="6590"/>
      <c r="F41" s="6591" t="inlineStr">
        <is>
          <t>5.1</t>
        </is>
      </c>
      <c r="G41" s="6592"/>
      <c r="H41" s="6593">
        <f>BV41</f>
        <v/>
      </c>
      <c r="I41" s="6593">
        <f>BW41</f>
        <v/>
      </c>
      <c r="J41" s="6594" t="inlineStr">
        <is>
          <t>GSM</t>
        </is>
      </c>
      <c r="K41" s="6594" t="inlineStr">
        <is>
          <t>900</t>
        </is>
      </c>
      <c r="L41" s="6595"/>
      <c r="M41" s="6593"/>
      <c r="N41" s="6596"/>
      <c r="O41" s="6597"/>
      <c r="P41" s="6597"/>
      <c r="Q41" s="6597"/>
      <c r="R41" s="6597"/>
      <c r="S41" s="6593"/>
      <c r="T41" s="6593">
        <v>37</v>
      </c>
      <c r="U41" s="6593">
        <v>897.4</v>
      </c>
      <c r="V41" s="6596"/>
      <c r="W41" s="6598"/>
      <c r="X41" s="6596"/>
      <c r="Y41" s="6596"/>
      <c r="Z41" s="6596"/>
      <c r="AA41" s="6595"/>
      <c r="AB41" s="6595"/>
      <c r="AC41" s="6599">
        <f>IF(OR(BX41="Close to Ear",BX41="Close to Head"),"Head",IF(BX41="Extremity","Extremity","Body"))</f>
        <v/>
      </c>
      <c r="AD41" s="6600">
        <f>CA41</f>
        <v/>
      </c>
      <c r="AE41" s="6594">
        <f>CB41</f>
        <v/>
      </c>
      <c r="AF41" s="6595"/>
      <c r="AG41" s="6601">
        <f>IF(OR(AZ41="",BA41=""),"N/A",IF(DC41="Pass","P","F"))</f>
        <v/>
      </c>
      <c r="AH41" s="6602"/>
      <c r="AI41" s="6602"/>
      <c r="AJ41" s="6602"/>
      <c r="AK41" s="6596"/>
      <c r="AL41" s="6595"/>
      <c r="AM41" s="6596"/>
      <c r="AN41" s="6596"/>
      <c r="AO41" s="6603"/>
      <c r="AP41" s="6603"/>
      <c r="AQ41" s="6603"/>
      <c r="AR41" s="6603"/>
      <c r="AS41" s="6603"/>
      <c r="AT41" s="6604">
        <f>IF(AC41="Extremity",IF(CG41="","",CG41),"")</f>
        <v/>
      </c>
      <c r="AU41" s="6604">
        <f>IF(AC41="Extremity",IF(CH41="","",CH41),"")</f>
        <v/>
      </c>
      <c r="AV41" s="6605">
        <f>IF(AC41="Extremity","",IF(CE41="","",CE41))</f>
        <v/>
      </c>
      <c r="AW41" s="6605">
        <f>IF(AD41="Extremity","",IF(CF41="","",CF41))</f>
        <v/>
      </c>
      <c r="AX41" s="6598">
        <f>DL41</f>
        <v/>
      </c>
      <c r="AY41" s="6598">
        <f>DQ41</f>
        <v/>
      </c>
      <c r="AZ41" s="6606">
        <f>IF(AC41="Extremity",IF(DA41="","",DA41),"")</f>
        <v/>
      </c>
      <c r="BA41" s="6607">
        <f>IF(AC41="Extremity","",IF(CT41="","",CT41))</f>
        <v/>
      </c>
      <c r="BB41" s="6598">
        <f>IF(AC41="Extremity",IF(DB41="","",DB41),"")</f>
        <v/>
      </c>
      <c r="BC41" s="6605">
        <f>IF(AC41="Extremity","",IF(CZ41="","",CZ41))</f>
        <v/>
      </c>
      <c r="BD41" s="6598">
        <f>DD41</f>
        <v/>
      </c>
      <c r="BE41" s="6608">
        <f>DE41</f>
        <v/>
      </c>
      <c r="BF41" s="6609">
        <f>DF41*60</f>
        <v/>
      </c>
      <c r="BG41" s="6610">
        <f>BE41</f>
        <v/>
      </c>
      <c r="BH41" s="6609">
        <f>DG41*60</f>
        <v/>
      </c>
      <c r="BI41" s="6609">
        <f>DH41</f>
        <v/>
      </c>
      <c r="BJ41" s="6611"/>
      <c r="BK41" s="6612">
        <f>Overview!$E$7</f>
        <v/>
      </c>
      <c r="BL41" s="6611"/>
      <c r="BM41" s="6609">
        <f>DI41</f>
        <v/>
      </c>
      <c r="BN41" s="6612">
        <f>Overview!$P$153</f>
        <v/>
      </c>
      <c r="BO41" s="6611"/>
      <c r="BP41" s="6611"/>
      <c r="BQ41" s="6595"/>
      <c r="BR41" s="6613"/>
      <c r="BS41" s="1541"/>
      <c r="BT41" s="1783" t="inlineStr">
        <is>
          <t>GSM</t>
        </is>
      </c>
      <c r="BU41" s="1783" t="inlineStr">
        <is>
          <t>900</t>
        </is>
      </c>
      <c r="BV41" s="400">
        <f>Overview!$H$29</f>
        <v/>
      </c>
      <c r="BW41" s="1784"/>
      <c r="BX41" s="1783" t="inlineStr">
        <is>
          <t>Close to ear</t>
        </is>
      </c>
      <c r="BY41" s="1785"/>
      <c r="BZ41" s="1793"/>
      <c r="CA41" s="6671" t="str">
        <f>CONCATENATE(CA37," - Battery check 1")</f>
        <v>TBD - Battery check 1</v>
      </c>
      <c r="CB41" s="200">
        <v>0</v>
      </c>
      <c r="CC41" s="6671">
        <f>IF(COUNT('Conducted 2G-3G'!$AH$3:$AH$5)=0,37,INDEX('Conducted 2G-3G'!$T$3:$T$5,MATCH(MAX('Conducted 2G-3G'!$AH$3:$AH$5),'Conducted 2G-3G'!$AH$3:$AH$5,0)))</f>
        <v>37</v>
      </c>
      <c r="CD41" s="1688">
        <f>IF(COUNT('Conducted 2G-3G'!$AH$3:$AH$5)=0,897.4,INDEX('Conducted 2G-3G'!$U$3:$U$5,MATCH(MAX('Conducted 2G-3G'!$AH$3:$AH$5),'Conducted 2G-3G'!$AH$3:$AH$5,0)))</f>
        <v>897.4</v>
      </c>
      <c r="CE41" s="7237"/>
      <c r="CF41" s="7237"/>
      <c r="CG41" s="6706"/>
      <c r="CH41" s="6706"/>
      <c r="CI41" s="224">
        <f>BY41</f>
        <v/>
      </c>
      <c r="CJ41" s="237">
        <f>BZ41</f>
        <v/>
      </c>
      <c r="CK41" s="223">
        <f>CA41</f>
        <v/>
      </c>
      <c r="CL41" s="237">
        <f>CC41</f>
        <v/>
      </c>
      <c r="CM41" s="237">
        <f>CD41</f>
        <v/>
      </c>
      <c r="CN41" s="1523"/>
      <c r="CO41" s="1579"/>
      <c r="CP41" s="7214">
        <f>IF(CF41=""," ",IF(ABS(CE41-CF41)&lt;=0.1,"Valid","Not valid"))</f>
        <v/>
      </c>
      <c r="CQ41" s="1674">
        <f> IF(CE41="","",IF(AND(CE41&lt;&gt;"",CF41=""),IF(CE41&gt;=0.8,"Medir+Sig Max","No"),IF(CF41&lt;&gt;"",IF(CF41&gt;=0.8,"Medir+Sig Max","No"),"")))</f>
        <v/>
      </c>
      <c r="CR41" s="6927">
        <f>IF(UPPER($CQ$1)="X",IF(CF41=""," ",IF((ABS(CE41)&lt;5)*AND(ABS(CF41)&lt;5)*AND(ABS(CT41)&lt;5),"Solo si es max","Medir")),IF(CF41=""," ",IF((ABS(CE41)&lt;1)*AND(ABS(CF41)&lt;1)*AND(ABS(CT41)&lt;1),"Solo si es max","Medir")))</f>
        <v/>
      </c>
      <c r="CS41" s="1674"/>
      <c r="CT41" s="220">
        <f>IF(CO41="",IF(AND(CE41="",CF41=""),"",IF(CF41="",IF(DQ41&gt;1,ROUND(DQ41*CE41,3),CE41),IF(DQ41&gt;1,ROUND(DQ41*CF41,3),CF41))),IF(AND(CE41="",CF41=""),"",IF(CF41="",IF(DQ41&gt;1,ROUND(DQ41*CE41*(1/(CO41)),3),CE41*(1/(CO41))),IF(DQ41&gt;1,ROUND(DQ41*CF41*(1/(CO41)),3),CF41*(1/(CO41))))))</f>
        <v/>
      </c>
      <c r="CU41" s="224">
        <f>BY41</f>
        <v/>
      </c>
      <c r="CV41" s="237">
        <f>BZ41</f>
        <v/>
      </c>
      <c r="CW41" s="237">
        <f>CA41</f>
        <v/>
      </c>
      <c r="CX41" s="237">
        <f>CC41</f>
        <v/>
      </c>
      <c r="CY41" s="237">
        <f>CD41</f>
        <v/>
      </c>
      <c r="CZ41" s="220">
        <f>IF(COUNTIF(Overview!K12:K14,TRUE)&gt;0,1.6,IF(COUNTIF(Overview!L12:L14,TRUE)&gt;0,8,0))</f>
        <v/>
      </c>
      <c r="DA41" s="1788"/>
      <c r="DB41" s="6706"/>
      <c r="DC41" s="844">
        <f>IF(CT41="","",IF(CT41&gt;CZ41,"Fail","Pass"))</f>
        <v/>
      </c>
      <c r="DD41" s="402">
        <f>IF(
CT41=MAX(CT41:CT42),
IF(
COUNTIF(CT41:CT42,CT41)&gt;1,
IF(CF41=MAX.SI.CONJUNTO(CF41:CF42,CT41:CT42,CT41),MAX($DD$3:DD40)+1,""),
MAX($DD$3:DD40)+1
),
"")</f>
        <v/>
      </c>
      <c r="DE41" s="1565">
        <f>MyTimestamp(DC41)</f>
        <v/>
      </c>
      <c r="DF41" s="1531">
        <f>IF(COUNT(CE41:CH41)=1,15,IF(COUNT(CE41:CH41)=0,0,30))</f>
        <v/>
      </c>
      <c r="DG41" s="1532">
        <f>IF(DF41=0,0,2)</f>
        <v/>
      </c>
      <c r="DH41" s="860"/>
      <c r="DI41" s="860"/>
      <c r="DJ41" s="1569"/>
      <c r="DK41" s="1789"/>
      <c r="DL41" s="1574">
        <f>10^(CN41/20)*100-100</f>
        <v/>
      </c>
      <c r="DM41" s="767">
        <f>IF('Tune-Up'!H12="","",'Tune-Up'!H12)</f>
        <v/>
      </c>
      <c r="DN41" s="798"/>
      <c r="DO41" s="971">
        <f>IF(DM41="","",10^(DM41/10))</f>
        <v/>
      </c>
      <c r="DP41" s="797">
        <f>IF(ISNUMBER(DN41)=FALSE,"N/A",10^(DN41/10))</f>
        <v/>
      </c>
      <c r="DQ41" s="1574">
        <f>IF(AND(ISNUMBER(DO41),ISNUMBER(DP41)),IF(DO41/DP41&gt;1,ROUND((DO41)/DP41,3),1),1)</f>
        <v/>
      </c>
      <c r="DR41" s="1541"/>
      <c r="DS41" s="1541"/>
      <c r="DT41" s="1541"/>
      <c r="DU41" s="1541"/>
      <c r="DV41" s="1541"/>
      <c r="DW41" s="1541"/>
      <c r="DX41" s="1541"/>
      <c r="DY41" s="1541"/>
      <c r="DZ41" s="1541"/>
      <c r="EA41" s="1541"/>
      <c r="EB41" s="1541"/>
      <c r="EC41" s="1541"/>
      <c r="ED41" s="1541"/>
      <c r="EE41" s="1541"/>
      <c r="EF41" s="1541"/>
      <c r="EG41" s="1541"/>
      <c r="EH41" s="1541"/>
      <c r="EI41" s="1541"/>
      <c r="EJ41" s="1541"/>
      <c r="EK41" s="1541"/>
      <c r="EL41" s="1541"/>
      <c r="EM41" s="1541"/>
      <c r="EN41" s="1541"/>
      <c r="EO41" s="1541"/>
      <c r="EP41" s="1541"/>
      <c r="EQ41" s="1541"/>
      <c r="ER41" s="1541"/>
      <c r="ES41" s="1541"/>
      <c r="ET41" s="1541"/>
      <c r="EU41" s="1541"/>
      <c r="EV41" s="1541"/>
    </row>
    <row r="42" ht="12.75" x14ac:dyDescent="0.2">
      <c r="A42" s="1541"/>
      <c r="B42" s="1541"/>
      <c r="C42"/>
      <c r="D42" s="6590"/>
      <c r="E42" s="6590"/>
      <c r="F42" s="6591" t="inlineStr">
        <is>
          <t>5.1</t>
        </is>
      </c>
      <c r="G42" s="6592"/>
      <c r="H42" s="6593">
        <f>BV42</f>
        <v/>
      </c>
      <c r="I42" s="6593">
        <f>BW42</f>
        <v/>
      </c>
      <c r="J42" s="6594" t="inlineStr">
        <is>
          <t>GSM</t>
        </is>
      </c>
      <c r="K42" s="6594" t="inlineStr">
        <is>
          <t>900</t>
        </is>
      </c>
      <c r="L42" s="6595"/>
      <c r="M42" s="6593"/>
      <c r="N42" s="6596"/>
      <c r="O42" s="6597"/>
      <c r="P42" s="6597"/>
      <c r="Q42" s="6597"/>
      <c r="R42" s="6597"/>
      <c r="S42" s="6593"/>
      <c r="T42" s="6593">
        <v>37</v>
      </c>
      <c r="U42" s="6593">
        <v>897.4</v>
      </c>
      <c r="V42" s="6596"/>
      <c r="W42" s="6598"/>
      <c r="X42" s="6596"/>
      <c r="Y42" s="6596"/>
      <c r="Z42" s="6596"/>
      <c r="AA42" s="6595"/>
      <c r="AB42" s="6595"/>
      <c r="AC42" s="6599">
        <f>IF(OR(BX42="Close to Ear",BX42="Close to Head"),"Head",IF(BX42="Extremity","Extremity","Body"))</f>
        <v/>
      </c>
      <c r="AD42" s="6600">
        <f>CA42</f>
        <v/>
      </c>
      <c r="AE42" s="6594">
        <f>CB42</f>
        <v/>
      </c>
      <c r="AF42" s="6595"/>
      <c r="AG42" s="6601">
        <f>IF(OR(AZ42="",BA42=""),"N/A",IF(DC42="Pass","P","F"))</f>
        <v/>
      </c>
      <c r="AH42" s="6602"/>
      <c r="AI42" s="6602"/>
      <c r="AJ42" s="6602"/>
      <c r="AK42" s="6596"/>
      <c r="AL42" s="6595"/>
      <c r="AM42" s="6596"/>
      <c r="AN42" s="6596"/>
      <c r="AO42" s="6603"/>
      <c r="AP42" s="6603"/>
      <c r="AQ42" s="6603"/>
      <c r="AR42" s="6603"/>
      <c r="AS42" s="6603"/>
      <c r="AT42" s="6604">
        <f>IF(AC42="Extremity",IF(CG42="","",CG42),"")</f>
        <v/>
      </c>
      <c r="AU42" s="6604">
        <f>IF(AC42="Extremity",IF(CH42="","",CH42),"")</f>
        <v/>
      </c>
      <c r="AV42" s="6605">
        <f>IF(AC42="Extremity","",IF(CE42="","",CE42))</f>
        <v/>
      </c>
      <c r="AW42" s="6605">
        <f>IF(AD42="Extremity","",IF(CF42="","",CF42))</f>
        <v/>
      </c>
      <c r="AX42" s="6598">
        <f>DL42</f>
        <v/>
      </c>
      <c r="AY42" s="6598">
        <f>DQ42</f>
        <v/>
      </c>
      <c r="AZ42" s="6606">
        <f>IF(AC42="Extremity",IF(DA42="","",DA42),"")</f>
        <v/>
      </c>
      <c r="BA42" s="6607">
        <f>IF(AC42="Extremity","",IF(CT42="","",CT42))</f>
        <v/>
      </c>
      <c r="BB42" s="6598">
        <f>IF(AC42="Extremity",IF(DB42="","",DB42),"")</f>
        <v/>
      </c>
      <c r="BC42" s="6605">
        <f>IF(AC42="Extremity","",IF(CZ42="","",CZ42))</f>
        <v/>
      </c>
      <c r="BD42" s="6598">
        <f>DD42</f>
        <v/>
      </c>
      <c r="BE42" s="6608">
        <f>DE42</f>
        <v/>
      </c>
      <c r="BF42" s="6609">
        <f>DF42*60</f>
        <v/>
      </c>
      <c r="BG42" s="6610">
        <f>BE42</f>
        <v/>
      </c>
      <c r="BH42" s="6609">
        <f>DG42*60</f>
        <v/>
      </c>
      <c r="BI42" s="6609">
        <f>DH42</f>
        <v/>
      </c>
      <c r="BJ42" s="6611"/>
      <c r="BK42" s="6612">
        <f>Overview!$E$7</f>
        <v/>
      </c>
      <c r="BL42" s="6611"/>
      <c r="BM42" s="6609">
        <f>DI42</f>
        <v/>
      </c>
      <c r="BN42" s="6612">
        <f>Overview!$P$153</f>
        <v/>
      </c>
      <c r="BO42" s="6611"/>
      <c r="BP42" s="6611"/>
      <c r="BQ42" s="6595"/>
      <c r="BR42" s="6613"/>
      <c r="BS42" s="1541"/>
      <c r="BT42" s="1783" t="inlineStr">
        <is>
          <t>GSM</t>
        </is>
      </c>
      <c r="BU42" s="1783" t="inlineStr">
        <is>
          <t>900</t>
        </is>
      </c>
      <c r="BV42" s="400">
        <f>Overview!$H$29</f>
        <v/>
      </c>
      <c r="BW42" s="1784"/>
      <c r="BX42" s="1783" t="inlineStr">
        <is>
          <t>Close to ear</t>
        </is>
      </c>
      <c r="BY42" s="1785"/>
      <c r="BZ42" s="1793"/>
      <c r="CA42" s="1070" t="str">
        <f>CONCATENATE(CA38," - Battery check 2")</f>
        <v>TBD - Battery check 2</v>
      </c>
      <c r="CB42" s="200">
        <v>0</v>
      </c>
      <c r="CC42" s="1070">
        <f>IF(COUNT('Conducted 2G-3G'!$AH$3:$AH$5)=0,37,INDEX('Conducted 2G-3G'!$T$3:$T$5,MATCH(MAX('Conducted 2G-3G'!$AH$3:$AH$5),'Conducted 2G-3G'!$AH$3:$AH$5,0)))</f>
        <v>37</v>
      </c>
      <c r="CD42" s="1058">
        <f>IF(COUNT('Conducted 2G-3G'!$AH$3:$AH$5)=0,897.4,INDEX('Conducted 2G-3G'!$U$3:$U$5,MATCH(MAX('Conducted 2G-3G'!$AH$3:$AH$5),'Conducted 2G-3G'!$AH$3:$AH$5,0)))</f>
        <v>897.4</v>
      </c>
      <c r="CE42" s="7237"/>
      <c r="CF42" s="7237"/>
      <c r="CG42" s="6706"/>
      <c r="CH42" s="6706"/>
      <c r="CI42" s="225">
        <f>BY42</f>
        <v/>
      </c>
      <c r="CJ42" s="225">
        <f>BZ42</f>
        <v/>
      </c>
      <c r="CK42" s="223">
        <f>CA42</f>
        <v/>
      </c>
      <c r="CL42" s="237">
        <f>CC42</f>
        <v/>
      </c>
      <c r="CM42" s="237">
        <f>CD42</f>
        <v/>
      </c>
      <c r="CN42" s="1524"/>
      <c r="CO42" s="1579"/>
      <c r="CP42" s="7214">
        <f>IF(CF42=""," ",IF(ABS(CE42-CF42)&lt;=0.1,"Valid","Not valid"))</f>
        <v/>
      </c>
      <c r="CQ42" s="1674">
        <f> IF(CE42="","",IF(AND(CE42&lt;&gt;"",CF42=""),IF(CE42&gt;=0.8,"Medir+Sig Max","No"),IF(CF42&lt;&gt;"",IF(CF42&gt;=0.8,"Medir+Sig Max","No"),"")))</f>
        <v/>
      </c>
      <c r="CR42" s="6927">
        <f>IF(UPPER($CQ$1)="X",IF(CF42=""," ",IF((ABS(CE42)&lt;5)*AND(ABS(CF42)&lt;5)*AND(ABS(CT42)&lt;5),"Solo si es max","Medir")),IF(CF42=""," ",IF((ABS(CE42)&lt;1)*AND(ABS(CF42)&lt;1)*AND(ABS(CT42)&lt;1),"Solo si es max","Medir")))</f>
        <v/>
      </c>
      <c r="CS42" s="1674"/>
      <c r="CT42" s="220">
        <f>IF(CO42="",IF(AND(CE42="",CF42=""),"",IF(CF42="",IF(DQ42&gt;1,ROUND(DQ42*CE42,3),CE42),IF(DQ42&gt;1,ROUND(DQ42*CF42,3),CF42))),IF(AND(CE42="",CF42=""),"",IF(CF42="",IF(DQ42&gt;1,ROUND(DQ42*CE42*(1/(CO42)),3),CE42*(1/(CO42))),IF(DQ42&gt;1,ROUND(DQ42*CF42*(1/(CO42)),3),CF42*(1/(CO42))))))</f>
        <v/>
      </c>
      <c r="CU42" s="224">
        <f>BY42</f>
        <v/>
      </c>
      <c r="CV42" s="237">
        <f>BZ42</f>
        <v/>
      </c>
      <c r="CW42" s="237">
        <f>CA42</f>
        <v/>
      </c>
      <c r="CX42" s="237">
        <f>CC42</f>
        <v/>
      </c>
      <c r="CY42" s="237">
        <f>CD42</f>
        <v/>
      </c>
      <c r="CZ42" s="6711">
        <f>IF(COUNTIF(Overview!K12:K14,TRUE)&gt;0,1.6,IF(COUNTIF(Overview!L12:L14,TRUE)&gt;0,8,0))</f>
        <v/>
      </c>
      <c r="DA42" s="1788"/>
      <c r="DB42" s="6706"/>
      <c r="DC42" s="6895">
        <f>IF(CT42="","",IF(CT42&gt;CZ42,"Fail","Pass"))</f>
        <v/>
      </c>
      <c r="DD42" s="402">
        <f>IF(
CT42=MAX(CT41:CT42),
IF(
COUNTIF(CT41:CT42,CT42)&gt;1,
IF(CF42=MAX.SI.CONJUNTO(CF41:CF42,CT41:CT42,CT42),MAX($DD$3:DD41)+1,""),
MAX($DD$3:DD41)+1
),
"")</f>
        <v/>
      </c>
      <c r="DE42" s="1566">
        <f>MyTimestamp(DC42)</f>
        <v/>
      </c>
      <c r="DF42" s="1535">
        <f>IF(COUNT(CE42:CH42)=1,15,IF(COUNT(CE42:CH42)=0,0,30))</f>
        <v/>
      </c>
      <c r="DG42" s="1532">
        <f>IF(DF42=0,0,2)</f>
        <v/>
      </c>
      <c r="DH42" s="859"/>
      <c r="DI42" s="861"/>
      <c r="DJ42" s="1569"/>
      <c r="DK42" s="1789"/>
      <c r="DL42" s="1574">
        <f>10^(CN42/20)*100-100</f>
        <v/>
      </c>
      <c r="DM42" s="767">
        <f>IF('Tune-Up'!H12="","",'Tune-Up'!H12)</f>
        <v/>
      </c>
      <c r="DN42" s="961"/>
      <c r="DO42" s="797">
        <f>IF(DM42="","",10^(DM42/10))</f>
        <v/>
      </c>
      <c r="DP42" s="797">
        <f>IF(ISNUMBER(DN42)=FALSE,"N/A",10^(DN42/10))</f>
        <v/>
      </c>
      <c r="DQ42" s="1574">
        <f>IF(AND(ISNUMBER(DO42),ISNUMBER(DP42)),IF(DO42/DP42&gt;1,ROUND((DO42)/DP42,3),1),1)</f>
        <v/>
      </c>
      <c r="DR42" s="1541"/>
      <c r="DS42" s="1541"/>
      <c r="DT42" s="1541"/>
      <c r="DU42" s="1541"/>
      <c r="DV42" s="1541"/>
      <c r="DW42" s="1541"/>
      <c r="DX42" s="1541"/>
      <c r="DY42" s="1541"/>
      <c r="DZ42" s="1541"/>
      <c r="EA42" s="1541"/>
      <c r="EB42" s="1541"/>
      <c r="EC42" s="1541"/>
      <c r="ED42" s="1541"/>
      <c r="EE42" s="1541"/>
      <c r="EF42" s="1541"/>
      <c r="EG42" s="1541"/>
      <c r="EH42" s="1541"/>
      <c r="EI42" s="1541"/>
      <c r="EJ42" s="1541"/>
      <c r="EK42" s="1541"/>
      <c r="EL42" s="1541"/>
      <c r="EM42" s="1541"/>
      <c r="EN42" s="1541"/>
      <c r="EO42" s="1541"/>
      <c r="EP42" s="1541"/>
      <c r="EQ42" s="1541"/>
      <c r="ER42" s="1541"/>
      <c r="ES42" s="1541"/>
      <c r="ET42" s="1541"/>
      <c r="EU42" s="1541"/>
      <c r="EV42" s="1541"/>
    </row>
    <row r="43" ht="12.75" x14ac:dyDescent="0.2">
      <c r="A43" s="1541"/>
      <c r="B43" s="1541"/>
      <c r="C43"/>
      <c r="D43" s="1486"/>
      <c r="E43" s="1486"/>
      <c r="F43" s="672" t="inlineStr">
        <is>
          <t>5.1</t>
        </is>
      </c>
      <c r="G43" s="1497"/>
      <c r="H43" s="130">
        <f>BV43</f>
        <v/>
      </c>
      <c r="I43" s="130">
        <f>BW43</f>
        <v/>
      </c>
      <c r="J43" s="1299" t="inlineStr">
        <is>
          <t>GSM</t>
        </is>
      </c>
      <c r="K43" s="1299" t="inlineStr">
        <is>
          <t>900</t>
        </is>
      </c>
      <c r="L43" s="115"/>
      <c r="M43" s="130"/>
      <c r="N43" s="119"/>
      <c r="O43" s="131"/>
      <c r="P43" s="6597"/>
      <c r="Q43" s="131"/>
      <c r="R43" s="131"/>
      <c r="S43" s="130"/>
      <c r="T43" s="130">
        <v>37</v>
      </c>
      <c r="U43" s="6593">
        <v>897.4</v>
      </c>
      <c r="V43" s="119"/>
      <c r="W43" s="1305"/>
      <c r="X43" s="119"/>
      <c r="Y43" s="119"/>
      <c r="Z43" s="119"/>
      <c r="AA43" s="115"/>
      <c r="AB43" s="115"/>
      <c r="AC43" s="1300">
        <f>IF(OR(BX43="Close to Ear",BX43="Close to Head"),"Head",IF(BX43="Extremity","Extremity","Body"))</f>
        <v/>
      </c>
      <c r="AD43" s="1301">
        <f>CA43</f>
        <v/>
      </c>
      <c r="AE43" s="1299">
        <f>CB43</f>
        <v/>
      </c>
      <c r="AF43" s="115"/>
      <c r="AG43" s="1302">
        <f>IF(OR(AZ43="",BA43=""),"N/A",IF(DC43="Pass","P","F"))</f>
        <v/>
      </c>
      <c r="AH43" s="129"/>
      <c r="AI43" s="129"/>
      <c r="AJ43" s="129"/>
      <c r="AK43" s="119"/>
      <c r="AL43" s="115"/>
      <c r="AM43" s="119"/>
      <c r="AN43" s="119"/>
      <c r="AO43" s="692"/>
      <c r="AP43" s="692"/>
      <c r="AQ43" s="692"/>
      <c r="AR43" s="692"/>
      <c r="AS43" s="692"/>
      <c r="AT43" s="1303">
        <f>IF(AC43="Extremity",IF(CG43="","",CG43),"")</f>
        <v/>
      </c>
      <c r="AU43" s="1303">
        <f>IF(AC43="Extremity",IF(CH43="","",CH43),"")</f>
        <v/>
      </c>
      <c r="AV43" s="1304">
        <f>IF(AC43="Extremity","",IF(CE43="","",CE43))</f>
        <v/>
      </c>
      <c r="AW43" s="1304">
        <f>IF(AD43="Extremity","",IF(CF43="","",CF43))</f>
        <v/>
      </c>
      <c r="AX43" s="1305">
        <f>DL43</f>
        <v/>
      </c>
      <c r="AY43" s="1305">
        <f>DQ43</f>
        <v/>
      </c>
      <c r="AZ43" s="3377">
        <f>IF(AC43="Extremity",IF(DA43="","",DA43),"")</f>
        <v/>
      </c>
      <c r="BA43" s="3378">
        <f>IF(AC43="Extremity","",IF(CT43="","",CT43))</f>
        <v/>
      </c>
      <c r="BB43" s="1305">
        <f>IF(AC43="Extremity",IF(DB43="","",DB43),"")</f>
        <v/>
      </c>
      <c r="BC43" s="1304">
        <f>IF(AC43="Extremity","",IF(CZ43="","",CZ43))</f>
        <v/>
      </c>
      <c r="BD43" s="1305">
        <f>DD43</f>
        <v/>
      </c>
      <c r="BE43" s="132">
        <f>DE43</f>
        <v/>
      </c>
      <c r="BF43" s="133">
        <f>DF43*60</f>
        <v/>
      </c>
      <c r="BG43" s="121">
        <f>BE43</f>
        <v/>
      </c>
      <c r="BH43" s="133">
        <f>DG43*60</f>
        <v/>
      </c>
      <c r="BI43" s="133">
        <f>DH43</f>
        <v/>
      </c>
      <c r="BJ43" s="117"/>
      <c r="BK43" s="812">
        <f>Overview!$E$7</f>
        <v/>
      </c>
      <c r="BL43" s="117"/>
      <c r="BM43" s="834">
        <f>DI43</f>
        <v/>
      </c>
      <c r="BN43" s="812">
        <f>Overview!$P$153</f>
        <v/>
      </c>
      <c r="BO43" s="117"/>
      <c r="BP43" s="117"/>
      <c r="BQ43" s="115"/>
      <c r="BR43" s="1478"/>
      <c r="BS43" s="1541"/>
      <c r="BT43" s="1783" t="inlineStr">
        <is>
          <t>GSM</t>
        </is>
      </c>
      <c r="BU43" s="1783" t="inlineStr">
        <is>
          <t>900</t>
        </is>
      </c>
      <c r="BV43" s="400">
        <f>Overview!$H$29</f>
        <v/>
      </c>
      <c r="BW43" s="1784"/>
      <c r="BX43" s="1777" t="inlineStr">
        <is>
          <t>Body</t>
        </is>
      </c>
      <c r="BY43" s="1785"/>
      <c r="BZ43" s="1785"/>
      <c r="CA43" s="1071" t="inlineStr">
        <is>
          <t>Front Face</t>
        </is>
      </c>
      <c r="CB43" s="202">
        <v>5</v>
      </c>
      <c r="CC43" s="1064">
        <f>IF(COUNT('Conducted 2G-3G'!$AH$3:$AH$5)=0,37,INDEX('Conducted 2G-3G'!$T$3:$T$5,MATCH(MAX('Conducted 2G-3G'!$AH$3:$AH$5),'Conducted 2G-3G'!$AH$3:$AH$5,0)))</f>
        <v>37</v>
      </c>
      <c r="CD43" s="1065">
        <f>IF(COUNT('Conducted 2G-3G'!$AH$3:$AH$5)=0,897.4,INDEX('Conducted 2G-3G'!$U$3:$U$5,MATCH(MAX('Conducted 2G-3G'!$AH$3:$AH$5),'Conducted 2G-3G'!$AH$3:$AH$5,0)))</f>
        <v>897.4</v>
      </c>
      <c r="CE43" s="7233"/>
      <c r="CF43" s="7233"/>
      <c r="CG43" s="6705"/>
      <c r="CH43" s="6705"/>
      <c r="CI43" s="223">
        <f>BY43</f>
        <v/>
      </c>
      <c r="CJ43" s="236">
        <f>BZ43</f>
        <v/>
      </c>
      <c r="CK43" s="223">
        <f>CA43</f>
        <v/>
      </c>
      <c r="CL43" s="223">
        <f>CC43</f>
        <v/>
      </c>
      <c r="CM43" s="236">
        <f>CD43</f>
        <v/>
      </c>
      <c r="CN43" s="1526"/>
      <c r="CO43" s="1581"/>
      <c r="CP43" s="891">
        <f>IF(CF43=""," ",IF(ABS(CE43-CF43)&lt;=0.1,"Valid","Not valid"))</f>
        <v/>
      </c>
      <c r="CQ43" s="892">
        <f> IF(CE43="","",IF(AND(CE43&lt;&gt;"",CF43=""),IF(CE43&gt;=0.8,"Medir+Sig Max","No"),IF(CF43&lt;&gt;"",IF(CF43&gt;=0.8,"Medir+Sig Max","No"),"")))</f>
        <v/>
      </c>
      <c r="CR43" s="7224">
        <f>IF(UPPER($CQ$1)="X",IF(CF43=""," ",IF((ABS(CE43)&lt;5)*AND(ABS(CF43)&lt;5)*AND(ABS(CT43)&lt;5),"Solo si es max","Medir")),IF(CF43=""," ",IF((ABS(CE43)&lt;1)*AND(ABS(CF43)&lt;1)*AND(ABS(CT43)&lt;1),"Solo si es max","Medir")))</f>
        <v/>
      </c>
      <c r="CS43" s="892"/>
      <c r="CT43" s="219">
        <f>IF(CO43="",IF(AND(CE43="",CF43=""),"",IF(CF43="",IF(DQ43&gt;1,ROUND(DQ43*CE43,3),CE43),IF(DQ43&gt;1,ROUND(DQ43*CF43,3),CF43))),IF(AND(CE43="",CF43=""),"",IF(CF43="",IF(DQ43&gt;1,ROUND(DQ43*CE43*(1/(CO43)),3),CE43*(1/(CO43))),IF(DQ43&gt;1,ROUND(DQ43*CF43*(1/(CO43)),3),CF43*(1/(CO43))))))</f>
        <v/>
      </c>
      <c r="CU43" s="223">
        <f>BY43</f>
        <v/>
      </c>
      <c r="CV43" s="236">
        <f>BZ43</f>
        <v/>
      </c>
      <c r="CW43" s="236">
        <f>CA43</f>
        <v/>
      </c>
      <c r="CX43" s="223">
        <f>CC43</f>
        <v/>
      </c>
      <c r="CY43" s="236">
        <f>CD43</f>
        <v/>
      </c>
      <c r="CZ43" s="222">
        <f>IF(COUNTIF(Overview!K12:K14,TRUE)&gt;0,1.6,IF(COUNTIF(Overview!L12:L14,TRUE)&gt;0,8,0))</f>
        <v/>
      </c>
      <c r="DA43" s="1799"/>
      <c r="DB43" s="6705"/>
      <c r="DC43" s="6894">
        <f>IF(CT43="","",IF(CT43&gt;CZ43,"Fail","Pass"))</f>
        <v/>
      </c>
      <c r="DD43" s="399"/>
      <c r="DE43" s="2054">
        <f>MyTimestamp(DC43)</f>
        <v/>
      </c>
      <c r="DF43" s="1537">
        <f>IF(COUNT(CE43:CH43)=1,15,IF(COUNT(CE43:CH43)=0,0,30))</f>
        <v/>
      </c>
      <c r="DG43" s="1530">
        <f>IF(DF43=0,0,2)</f>
        <v/>
      </c>
      <c r="DH43" s="862"/>
      <c r="DI43" s="862"/>
      <c r="DJ43" s="1569"/>
      <c r="DK43" s="1782"/>
      <c r="DL43" s="1574">
        <f>10^(CN43/20)*100-100</f>
        <v/>
      </c>
      <c r="DM43" s="766">
        <f>IF('Tune-Up'!H12="","",'Tune-Up'!H12)</f>
        <v/>
      </c>
      <c r="DN43" s="796"/>
      <c r="DO43" s="766">
        <f>IF(DM43="","",10^(DM43/10))</f>
        <v/>
      </c>
      <c r="DP43" s="766">
        <f>IF(ISNUMBER(DN43)=FALSE,"",10^(DN43/10))</f>
        <v/>
      </c>
      <c r="DQ43" s="1573">
        <f>IF(AND(ISNUMBER(DO43),ISNUMBER(DP43)),IF(DO43/DP43&gt;1,ROUND((DO43)/DP43,3),1),1)</f>
        <v/>
      </c>
      <c r="DR43" s="1541"/>
      <c r="DS43" s="1541"/>
      <c r="DT43" s="1541"/>
      <c r="DU43" s="1541"/>
      <c r="DV43" s="1541"/>
      <c r="DW43" s="1541"/>
      <c r="DX43" s="1541"/>
      <c r="DY43" s="1541"/>
      <c r="DZ43" s="1541"/>
      <c r="EA43" s="1541"/>
      <c r="EB43" s="1541"/>
      <c r="EC43" s="1541"/>
      <c r="ED43" s="1541"/>
      <c r="EE43" s="1541"/>
      <c r="EF43" s="1541"/>
      <c r="EG43" s="1541"/>
      <c r="EH43" s="1541"/>
      <c r="EI43" s="1541"/>
      <c r="EJ43" s="1541"/>
      <c r="EK43" s="1541"/>
      <c r="EL43" s="1541"/>
      <c r="EM43" s="1541"/>
      <c r="EN43" s="1541"/>
      <c r="EO43" s="1541"/>
      <c r="EP43" s="1541"/>
      <c r="EQ43" s="1541"/>
      <c r="ER43" s="1541"/>
      <c r="ES43" s="1541"/>
      <c r="ET43" s="1541"/>
      <c r="EU43" s="1541"/>
      <c r="EV43" s="1541"/>
    </row>
    <row r="44" ht="12.75" x14ac:dyDescent="0.2">
      <c r="A44" s="1541"/>
      <c r="B44" s="1541"/>
      <c r="C44"/>
      <c r="D44" s="1486"/>
      <c r="E44" s="1486"/>
      <c r="F44" s="672" t="inlineStr">
        <is>
          <t>5.1</t>
        </is>
      </c>
      <c r="G44" s="1497"/>
      <c r="H44" s="130">
        <f>BV44</f>
        <v/>
      </c>
      <c r="I44" s="130">
        <f>BW44</f>
        <v/>
      </c>
      <c r="J44" s="1299" t="inlineStr">
        <is>
          <t>GSM</t>
        </is>
      </c>
      <c r="K44" s="1299" t="inlineStr">
        <is>
          <t>900</t>
        </is>
      </c>
      <c r="L44" s="115"/>
      <c r="M44" s="130"/>
      <c r="N44" s="119"/>
      <c r="O44" s="131"/>
      <c r="P44" s="6597"/>
      <c r="Q44" s="131"/>
      <c r="R44" s="131"/>
      <c r="S44" s="130"/>
      <c r="T44" s="130">
        <v>37</v>
      </c>
      <c r="U44" s="6593">
        <v>897.4</v>
      </c>
      <c r="V44" s="119"/>
      <c r="W44" s="1305"/>
      <c r="X44" s="119"/>
      <c r="Y44" s="119"/>
      <c r="Z44" s="119"/>
      <c r="AA44" s="115"/>
      <c r="AB44" s="115"/>
      <c r="AC44" s="1300">
        <f>IF(OR(BX44="Close to Ear",BX44="Close to Head"),"Head",IF(BX44="Extremity","Extremity","Body"))</f>
        <v/>
      </c>
      <c r="AD44" s="1301">
        <f>CA44</f>
        <v/>
      </c>
      <c r="AE44" s="1299">
        <f>CB44</f>
        <v/>
      </c>
      <c r="AF44" s="115"/>
      <c r="AG44" s="1302">
        <f>IF(OR(AZ44="",BA44=""),"N/A",IF(DC44="Pass","P","F"))</f>
        <v/>
      </c>
      <c r="AH44" s="129"/>
      <c r="AI44" s="129"/>
      <c r="AJ44" s="129"/>
      <c r="AK44" s="119"/>
      <c r="AL44" s="115"/>
      <c r="AM44" s="119"/>
      <c r="AN44" s="119"/>
      <c r="AO44" s="692"/>
      <c r="AP44" s="692"/>
      <c r="AQ44" s="692"/>
      <c r="AR44" s="692"/>
      <c r="AS44" s="692"/>
      <c r="AT44" s="1303">
        <f>IF(AC44="Extremity",IF(CG44="","",CG44),"")</f>
        <v/>
      </c>
      <c r="AU44" s="1303">
        <f>IF(AC44="Extremity",IF(CH44="","",CH44),"")</f>
        <v/>
      </c>
      <c r="AV44" s="1304">
        <f>IF(AC44="Extremity","",IF(CE44="","",CE44))</f>
        <v/>
      </c>
      <c r="AW44" s="1304">
        <f>IF(AD44="Extremity","",IF(CF44="","",CF44))</f>
        <v/>
      </c>
      <c r="AX44" s="1305">
        <f>DL44</f>
        <v/>
      </c>
      <c r="AY44" s="1305">
        <f>DQ44</f>
        <v/>
      </c>
      <c r="AZ44" s="3377">
        <f>IF(AC44="Extremity",IF(DA44="","",DA44),"")</f>
        <v/>
      </c>
      <c r="BA44" s="3378">
        <f>IF(AC44="Extremity","",IF(CT44="","",CT44))</f>
        <v/>
      </c>
      <c r="BB44" s="1305">
        <f>IF(AC44="Extremity",IF(DB44="","",DB44),"")</f>
        <v/>
      </c>
      <c r="BC44" s="1304">
        <f>IF(AC44="Extremity","",IF(CZ44="","",CZ44))</f>
        <v/>
      </c>
      <c r="BD44" s="1305">
        <f>DD44</f>
        <v/>
      </c>
      <c r="BE44" s="132">
        <f>DE44</f>
        <v/>
      </c>
      <c r="BF44" s="133">
        <f>DF44*60</f>
        <v/>
      </c>
      <c r="BG44" s="121">
        <f>BE44</f>
        <v/>
      </c>
      <c r="BH44" s="133">
        <f>DG44*60</f>
        <v/>
      </c>
      <c r="BI44" s="133">
        <f>DH44</f>
        <v/>
      </c>
      <c r="BJ44" s="117"/>
      <c r="BK44" s="812">
        <f>Overview!$E$7</f>
        <v/>
      </c>
      <c r="BL44" s="117"/>
      <c r="BM44" s="834">
        <f>DI44</f>
        <v/>
      </c>
      <c r="BN44" s="812">
        <f>Overview!$P$153</f>
        <v/>
      </c>
      <c r="BO44" s="117"/>
      <c r="BP44" s="117"/>
      <c r="BQ44" s="115"/>
      <c r="BR44" s="1478"/>
      <c r="BS44" s="1541"/>
      <c r="BT44" s="1783" t="inlineStr">
        <is>
          <t>GSM</t>
        </is>
      </c>
      <c r="BU44" s="1783" t="inlineStr">
        <is>
          <t>900</t>
        </is>
      </c>
      <c r="BV44" s="400">
        <f>Overview!$H$29</f>
        <v/>
      </c>
      <c r="BW44" s="1784"/>
      <c r="BX44" s="1783" t="inlineStr">
        <is>
          <t>Body</t>
        </is>
      </c>
      <c r="BY44" s="1785"/>
      <c r="BZ44" s="1785"/>
      <c r="CA44" s="1072" t="inlineStr">
        <is>
          <t>Back Face</t>
        </is>
      </c>
      <c r="CB44" s="200">
        <v>5</v>
      </c>
      <c r="CC44" s="1063">
        <f>IF(COUNT('Conducted 2G-3G'!$AH$3:$AH$5)=0,37,INDEX('Conducted 2G-3G'!$T$3:$T$5,MATCH(MAX('Conducted 2G-3G'!$AH$3:$AH$5),'Conducted 2G-3G'!$AH$3:$AH$5,0)))</f>
        <v>37</v>
      </c>
      <c r="CD44" s="818">
        <f>IF(COUNT('Conducted 2G-3G'!$AH$3:$AH$5)=0,897.4,INDEX('Conducted 2G-3G'!$U$3:$U$5,MATCH(MAX('Conducted 2G-3G'!$AH$3:$AH$5),'Conducted 2G-3G'!$AH$3:$AH$5,0)))</f>
        <v>897.4</v>
      </c>
      <c r="CE44" s="7234"/>
      <c r="CF44" s="7234"/>
      <c r="CG44" s="6706"/>
      <c r="CH44" s="6706"/>
      <c r="CI44" s="224">
        <f>BY44</f>
        <v/>
      </c>
      <c r="CJ44" s="237">
        <f>BZ44</f>
        <v/>
      </c>
      <c r="CK44" s="223">
        <f>CA44</f>
        <v/>
      </c>
      <c r="CL44" s="224">
        <f>CC44</f>
        <v/>
      </c>
      <c r="CM44" s="237">
        <f>CD44</f>
        <v/>
      </c>
      <c r="CN44" s="1527"/>
      <c r="CO44" s="1579"/>
      <c r="CP44" s="7214">
        <f>IF(CF44=""," ",IF(ABS(CE44-CF44)&lt;=0.1,"Valid","Not valid"))</f>
        <v/>
      </c>
      <c r="CQ44" s="1674">
        <f> IF(CE44="","",IF(AND(CE44&lt;&gt;"",CF44=""),IF(CE44&gt;=0.8,"Medir+Sig Max","No"),IF(CF44&lt;&gt;"",IF(CF44&gt;=0.8,"Medir+Sig Max","No"),"")))</f>
        <v/>
      </c>
      <c r="CR44" s="6927">
        <f>IF(UPPER($CQ$1)="X",IF(CF44=""," ",IF((ABS(CE44)&lt;5)*AND(ABS(CF44)&lt;5)*AND(ABS(CT44)&lt;5),"Solo si es max","Medir")),IF(CF44=""," ",IF((ABS(CE44)&lt;1)*AND(ABS(CF44)&lt;1)*AND(ABS(CT44)&lt;1),"Solo si es max","Medir")))</f>
        <v/>
      </c>
      <c r="CS44" s="1674"/>
      <c r="CT44" s="220">
        <f>IF(CO44="",IF(AND(CE44="",CF44=""),"",IF(CF44="",IF(DQ44&gt;1,ROUND(DQ44*CE44,3),CE44),IF(DQ44&gt;1,ROUND(DQ44*CF44,3),CF44))),IF(AND(CE44="",CF44=""),"",IF(CF44="",IF(DQ44&gt;1,ROUND(DQ44*CE44*(1/(CO44)),3),CE44*(1/(CO44))),IF(DQ44&gt;1,ROUND(DQ44*CF44*(1/(CO44)),3),CF44*(1/(CO44))))))</f>
        <v/>
      </c>
      <c r="CU44" s="224">
        <f>BY44</f>
        <v/>
      </c>
      <c r="CV44" s="237">
        <f>BZ44</f>
        <v/>
      </c>
      <c r="CW44" s="237">
        <f>CA44</f>
        <v/>
      </c>
      <c r="CX44" s="224">
        <f>CC44</f>
        <v/>
      </c>
      <c r="CY44" s="237">
        <f>CD44</f>
        <v/>
      </c>
      <c r="CZ44" s="220">
        <f>IF(COUNTIF(Overview!K12:K14,TRUE)&gt;0,1.6,IF(COUNTIF(Overview!L12:L14,TRUE)&gt;0,8,0))</f>
        <v/>
      </c>
      <c r="DA44" s="1788"/>
      <c r="DB44" s="6706"/>
      <c r="DC44" s="844">
        <f>IF(CT44="","",IF(CT44&gt;CZ44,"Fail","Pass"))</f>
        <v/>
      </c>
      <c r="DD44" s="402">
        <f>IF(
CT44=MAX(CT43:CT50),
IF(
COUNTIF(CT43:CT50,CT44)&gt;1,
IF(CF44=MAX.SI.CONJUNTO(CF43:CF50,CT43:CT50,CT44),MAX($DD$3:DD43)+1,""),
MAX($DD$3:DD43)+1
),
"")</f>
        <v/>
      </c>
      <c r="DE44" s="1565">
        <f>MyTimestamp(DC44)</f>
        <v/>
      </c>
      <c r="DF44" s="1531">
        <f>IF(COUNT(CE44:CH44)=1,15,IF(COUNT(CE44:CH44)=0,0,30))</f>
        <v/>
      </c>
      <c r="DG44" s="1532">
        <f>IF(DF44=0,0,2)</f>
        <v/>
      </c>
      <c r="DH44" s="859"/>
      <c r="DI44" s="859"/>
      <c r="DJ44" s="1569"/>
      <c r="DK44" s="1789"/>
      <c r="DL44" s="1574">
        <f>10^(CN44/20)*100-100</f>
        <v/>
      </c>
      <c r="DM44" s="767">
        <f>IF('Tune-Up'!H12="","",'Tune-Up'!H12)</f>
        <v/>
      </c>
      <c r="DN44" s="797"/>
      <c r="DO44" s="797">
        <f>IF(DM44="","",10^(DM44/10))</f>
        <v/>
      </c>
      <c r="DP44" s="797">
        <f>IF(ISNUMBER(DN44)=FALSE,"",10^(DN44/10))</f>
        <v/>
      </c>
      <c r="DQ44" s="1574">
        <f>IF(AND(ISNUMBER(DO44),ISNUMBER(DP44)),IF(DO44/DP44&gt;1,ROUND((DO44)/DP44,3),1),1)</f>
        <v/>
      </c>
      <c r="DR44" s="1541"/>
      <c r="DS44" s="1541"/>
      <c r="DT44" s="1541"/>
      <c r="DU44" s="1541"/>
      <c r="DV44" s="1541"/>
      <c r="DW44" s="1541"/>
      <c r="DX44" s="1541"/>
      <c r="DY44" s="1541"/>
      <c r="DZ44" s="1541"/>
      <c r="EA44" s="1541"/>
      <c r="EB44" s="1541"/>
      <c r="EC44" s="1541"/>
      <c r="ED44" s="1541"/>
      <c r="EE44" s="1541"/>
      <c r="EF44" s="1541"/>
      <c r="EG44" s="1541"/>
      <c r="EH44" s="1541"/>
      <c r="EI44" s="1541"/>
      <c r="EJ44" s="1541"/>
      <c r="EK44" s="1541"/>
      <c r="EL44" s="1541"/>
      <c r="EM44" s="1541"/>
      <c r="EN44" s="1541"/>
      <c r="EO44" s="1541"/>
      <c r="EP44" s="1541"/>
      <c r="EQ44" s="1541"/>
      <c r="ER44" s="1541"/>
      <c r="ES44" s="1541"/>
      <c r="ET44" s="1541"/>
      <c r="EU44" s="1541"/>
      <c r="EV44" s="1541"/>
    </row>
    <row r="45" ht="12.75" x14ac:dyDescent="0.2">
      <c r="A45" s="1541"/>
      <c r="B45" s="1541"/>
      <c r="C45"/>
      <c r="D45" s="1486"/>
      <c r="E45" s="1486"/>
      <c r="F45" s="672" t="inlineStr">
        <is>
          <t>5.1</t>
        </is>
      </c>
      <c r="G45" s="1497"/>
      <c r="H45" s="130">
        <f>BV45</f>
        <v/>
      </c>
      <c r="I45" s="130">
        <f>BW45</f>
        <v/>
      </c>
      <c r="J45" s="1299" t="inlineStr">
        <is>
          <t>GSM</t>
        </is>
      </c>
      <c r="K45" s="1299" t="inlineStr">
        <is>
          <t>900</t>
        </is>
      </c>
      <c r="L45" s="115"/>
      <c r="M45" s="130"/>
      <c r="N45" s="119"/>
      <c r="O45" s="131"/>
      <c r="P45" s="6597"/>
      <c r="Q45" s="131"/>
      <c r="R45" s="131"/>
      <c r="S45" s="130"/>
      <c r="T45" s="130">
        <v>37</v>
      </c>
      <c r="U45" s="6593">
        <v>897.4</v>
      </c>
      <c r="V45" s="119"/>
      <c r="W45" s="1305"/>
      <c r="X45" s="119"/>
      <c r="Y45" s="119"/>
      <c r="Z45" s="119"/>
      <c r="AA45" s="115"/>
      <c r="AB45" s="115"/>
      <c r="AC45" s="1300">
        <f>IF(OR(BX45="Close to Ear",BX45="Close to Head"),"Head",IF(BX45="Extremity","Extremity","Body"))</f>
        <v/>
      </c>
      <c r="AD45" s="1301">
        <f>CA45</f>
        <v/>
      </c>
      <c r="AE45" s="1299">
        <f>CB45</f>
        <v/>
      </c>
      <c r="AF45" s="115"/>
      <c r="AG45" s="1302">
        <f>IF(OR(AZ45="",BA45=""),"N/A",IF(DC45="Pass","P","F"))</f>
        <v/>
      </c>
      <c r="AH45" s="129"/>
      <c r="AI45" s="129"/>
      <c r="AJ45" s="129"/>
      <c r="AK45" s="119"/>
      <c r="AL45" s="115"/>
      <c r="AM45" s="119"/>
      <c r="AN45" s="119"/>
      <c r="AO45" s="692"/>
      <c r="AP45" s="692"/>
      <c r="AQ45" s="692"/>
      <c r="AR45" s="692"/>
      <c r="AS45" s="692"/>
      <c r="AT45" s="1303">
        <f>IF(AC45="Extremity",IF(CG45="","",CG45),"")</f>
        <v/>
      </c>
      <c r="AU45" s="1303">
        <f>IF(AC45="Extremity",IF(CH45="","",CH45),"")</f>
        <v/>
      </c>
      <c r="AV45" s="1304">
        <f>IF(AC45="Extremity","",IF(CE45="","",CE45))</f>
        <v/>
      </c>
      <c r="AW45" s="1304">
        <f>IF(AD45="Extremity","",IF(CF45="","",CF45))</f>
        <v/>
      </c>
      <c r="AX45" s="1305">
        <f>DL45</f>
        <v/>
      </c>
      <c r="AY45" s="1305">
        <f>DQ45</f>
        <v/>
      </c>
      <c r="AZ45" s="3377">
        <f>IF(AC45="Extremity",IF(DA45="","",DA45),"")</f>
        <v/>
      </c>
      <c r="BA45" s="3378">
        <f>IF(AC45="Extremity","",IF(CT45="","",CT45))</f>
        <v/>
      </c>
      <c r="BB45" s="1305">
        <f>IF(AC45="Extremity",IF(DB45="","",DB45),"")</f>
        <v/>
      </c>
      <c r="BC45" s="1304">
        <f>IF(AC45="Extremity","",IF(CZ45="","",CZ45))</f>
        <v/>
      </c>
      <c r="BD45" s="1305">
        <f>DD45</f>
        <v/>
      </c>
      <c r="BE45" s="132">
        <f>DE45</f>
        <v/>
      </c>
      <c r="BF45" s="133">
        <f>DF45*60</f>
        <v/>
      </c>
      <c r="BG45" s="121">
        <f>BE45</f>
        <v/>
      </c>
      <c r="BH45" s="133">
        <f>DG45*60</f>
        <v/>
      </c>
      <c r="BI45" s="133">
        <f>DH45</f>
        <v/>
      </c>
      <c r="BJ45" s="117"/>
      <c r="BK45" s="812">
        <f>Overview!$E$7</f>
        <v/>
      </c>
      <c r="BL45" s="117"/>
      <c r="BM45" s="834">
        <f>DI45</f>
        <v/>
      </c>
      <c r="BN45" s="812">
        <f>Overview!$P$153</f>
        <v/>
      </c>
      <c r="BO45" s="117"/>
      <c r="BP45" s="117"/>
      <c r="BQ45" s="115"/>
      <c r="BR45" s="1478"/>
      <c r="BS45" s="1541"/>
      <c r="BT45" s="1783" t="inlineStr">
        <is>
          <t>GSM</t>
        </is>
      </c>
      <c r="BU45" s="1783" t="inlineStr">
        <is>
          <t>900</t>
        </is>
      </c>
      <c r="BV45" s="400">
        <f>Overview!$H$29</f>
        <v/>
      </c>
      <c r="BW45" s="1784"/>
      <c r="BX45" s="1783" t="inlineStr">
        <is>
          <t>Body</t>
        </is>
      </c>
      <c r="BY45" s="1785"/>
      <c r="BZ45" s="1785"/>
      <c r="CA45" s="1072" t="inlineStr">
        <is>
          <t>Left Edge</t>
        </is>
      </c>
      <c r="CB45" s="200">
        <v>5</v>
      </c>
      <c r="CC45" s="1064">
        <f>IF(COUNT('Conducted 2G-3G'!$AH$3:$AH$5)=0,37,INDEX('Conducted 2G-3G'!$T$3:$T$5,MATCH(MAX('Conducted 2G-3G'!$AH$3:$AH$5),'Conducted 2G-3G'!$AH$3:$AH$5,0)))</f>
        <v>37</v>
      </c>
      <c r="CD45" s="1065">
        <f>IF(COUNT('Conducted 2G-3G'!$AH$3:$AH$5)=0,897.4,INDEX('Conducted 2G-3G'!$U$3:$U$5,MATCH(MAX('Conducted 2G-3G'!$AH$3:$AH$5),'Conducted 2G-3G'!$AH$3:$AH$5,0)))</f>
        <v>897.4</v>
      </c>
      <c r="CE45" s="7234"/>
      <c r="CF45" s="7234"/>
      <c r="CG45" s="6706"/>
      <c r="CH45" s="6706"/>
      <c r="CI45" s="224">
        <f>BY45</f>
        <v/>
      </c>
      <c r="CJ45" s="237">
        <f>BZ45</f>
        <v/>
      </c>
      <c r="CK45" s="223">
        <f>CA45</f>
        <v/>
      </c>
      <c r="CL45" s="224">
        <f>CC45</f>
        <v/>
      </c>
      <c r="CM45" s="237">
        <f>CD45</f>
        <v/>
      </c>
      <c r="CN45" s="1527"/>
      <c r="CO45" s="1579"/>
      <c r="CP45" s="7214">
        <f>IF(CF45=""," ",IF(ABS(CE45-CF45)&lt;=0.1,"Valid","Not valid"))</f>
        <v/>
      </c>
      <c r="CQ45" s="1674">
        <f> IF(CE45="","",IF(AND(CE45&lt;&gt;"",CF45=""),IF(CE45&gt;=0.8,"Medir+Sig Max","No"),IF(CF45&lt;&gt;"",IF(CF45&gt;=0.8,"Medir+Sig Max","No"),"")))</f>
        <v/>
      </c>
      <c r="CR45" s="6927">
        <f>IF(UPPER($CQ$1)="X",IF(CF45=""," ",IF((ABS(CE45)&lt;5)*AND(ABS(CF45)&lt;5)*AND(ABS(CT45)&lt;5),"Solo si es max","Medir")),IF(CF45=""," ",IF((ABS(CE45)&lt;1)*AND(ABS(CF45)&lt;1)*AND(ABS(CT45)&lt;1),"Solo si es max","Medir")))</f>
        <v/>
      </c>
      <c r="CS45" s="1674"/>
      <c r="CT45" s="220">
        <f>IF(CO45="",IF(AND(CE45="",CF45=""),"",IF(CF45="",IF(DQ45&gt;1,ROUND(DQ45*CE45,3),CE45),IF(DQ45&gt;1,ROUND(DQ45*CF45,3),CF45))),IF(AND(CE45="",CF45=""),"",IF(CF45="",IF(DQ45&gt;1,ROUND(DQ45*CE45*(1/(CO45)),3),CE45*(1/(CO45))),IF(DQ45&gt;1,ROUND(DQ45*CF45*(1/(CO45)),3),CF45*(1/(CO45))))))</f>
        <v/>
      </c>
      <c r="CU45" s="224">
        <f>BY45</f>
        <v/>
      </c>
      <c r="CV45" s="237">
        <f>BZ45</f>
        <v/>
      </c>
      <c r="CW45" s="237">
        <f>CA45</f>
        <v/>
      </c>
      <c r="CX45" s="224">
        <f>CC45</f>
        <v/>
      </c>
      <c r="CY45" s="237">
        <f>CD45</f>
        <v/>
      </c>
      <c r="CZ45" s="220">
        <f>IF(COUNTIF(Overview!K12:K14,TRUE)&gt;0,1.6,IF(COUNTIF(Overview!L12:L14,TRUE)&gt;0,8,0))</f>
        <v/>
      </c>
      <c r="DA45" s="1788"/>
      <c r="DB45" s="6706"/>
      <c r="DC45" s="844">
        <f>IF(CT45="","",IF(CT45&gt;CZ45,"Fail","Pass"))</f>
        <v/>
      </c>
      <c r="DD45" s="402">
        <f>IF(
CT45=MAX(CT43:CT50),
IF(
COUNTIF(CT43:CT50,CT45)&gt;1,
IF(CF45=MAX.SI.CONJUNTO(CF43:CF50,CT43:CT50,CT45),MAX($DD$3:DD44)+1,""),
MAX($DD$3:DD44)+1
),
"")</f>
        <v/>
      </c>
      <c r="DE45" s="1565">
        <f>MyTimestamp(DC45)</f>
        <v/>
      </c>
      <c r="DF45" s="1531">
        <f>IF(COUNT(CE45:CH45)=1,15,IF(COUNT(CE45:CH45)=0,0,30))</f>
        <v/>
      </c>
      <c r="DG45" s="1532">
        <f>IF(DF45=0,0,2)</f>
        <v/>
      </c>
      <c r="DH45" s="859"/>
      <c r="DI45" s="859"/>
      <c r="DJ45" s="1569"/>
      <c r="DK45" s="1789"/>
      <c r="DL45" s="1574">
        <f>10^(CN45/20)*100-100</f>
        <v/>
      </c>
      <c r="DM45" s="767">
        <f>IF('Tune-Up'!H12="","",'Tune-Up'!H12)</f>
        <v/>
      </c>
      <c r="DN45" s="1066"/>
      <c r="DO45" s="797">
        <f>IF(DM45="","",10^(DM45/10))</f>
        <v/>
      </c>
      <c r="DP45" s="797">
        <f>IF(ISNUMBER(DN45)=FALSE,"",10^(DN45/10))</f>
        <v/>
      </c>
      <c r="DQ45" s="1574">
        <f>IF(AND(ISNUMBER(DO45),ISNUMBER(DP45)),IF(DO45/DP45&gt;1,ROUND((DO45)/DP45,3),1),1)</f>
        <v/>
      </c>
      <c r="DR45" s="1541"/>
      <c r="DS45" s="1541"/>
      <c r="DT45" s="1541"/>
      <c r="DU45" s="1541"/>
      <c r="DV45" s="1541"/>
      <c r="DW45" s="1541"/>
      <c r="DX45" s="1541"/>
      <c r="DY45" s="1541"/>
      <c r="DZ45" s="1541"/>
      <c r="EA45" s="1541"/>
      <c r="EB45" s="1541"/>
      <c r="EC45" s="1541"/>
      <c r="ED45" s="1541"/>
      <c r="EE45" s="1541"/>
      <c r="EF45" s="1541"/>
      <c r="EG45" s="1541"/>
      <c r="EH45" s="1541"/>
      <c r="EI45" s="1541"/>
      <c r="EJ45" s="1541"/>
      <c r="EK45" s="1541"/>
      <c r="EL45" s="1541"/>
      <c r="EM45" s="1541"/>
      <c r="EN45" s="1541"/>
      <c r="EO45" s="1541"/>
      <c r="EP45" s="1541"/>
      <c r="EQ45" s="1541"/>
      <c r="ER45" s="1541"/>
      <c r="ES45" s="1541"/>
      <c r="ET45" s="1541"/>
      <c r="EU45" s="1541"/>
      <c r="EV45" s="1541"/>
    </row>
    <row r="46" ht="12.75" x14ac:dyDescent="0.2">
      <c r="A46" s="1541"/>
      <c r="B46" s="1541"/>
      <c r="C46"/>
      <c r="D46" s="1486"/>
      <c r="E46" s="1486"/>
      <c r="F46" s="672" t="inlineStr">
        <is>
          <t>5.1</t>
        </is>
      </c>
      <c r="G46" s="1497"/>
      <c r="H46" s="130">
        <f>BV46</f>
        <v/>
      </c>
      <c r="I46" s="130">
        <f>BW46</f>
        <v/>
      </c>
      <c r="J46" s="1299" t="inlineStr">
        <is>
          <t>GSM</t>
        </is>
      </c>
      <c r="K46" s="1299" t="inlineStr">
        <is>
          <t>900</t>
        </is>
      </c>
      <c r="L46" s="115"/>
      <c r="M46" s="130"/>
      <c r="N46" s="119"/>
      <c r="O46" s="131"/>
      <c r="P46" s="6597"/>
      <c r="Q46" s="131"/>
      <c r="R46" s="131"/>
      <c r="S46" s="130"/>
      <c r="T46" s="130">
        <v>37</v>
      </c>
      <c r="U46" s="6593">
        <v>897.4</v>
      </c>
      <c r="V46" s="119"/>
      <c r="W46" s="1305"/>
      <c r="X46" s="119"/>
      <c r="Y46" s="119"/>
      <c r="Z46" s="119"/>
      <c r="AA46" s="115"/>
      <c r="AB46" s="115"/>
      <c r="AC46" s="1300">
        <f>IF(OR(BX46="Close to Ear",BX46="Close to Head"),"Head",IF(BX46="Extremity","Extremity","Body"))</f>
        <v/>
      </c>
      <c r="AD46" s="1301">
        <f>CA46</f>
        <v/>
      </c>
      <c r="AE46" s="1299">
        <f>CB46</f>
        <v/>
      </c>
      <c r="AF46" s="115"/>
      <c r="AG46" s="1302">
        <f>IF(OR(AZ46="",BA46=""),"N/A",IF(DC46="Pass","P","F"))</f>
        <v/>
      </c>
      <c r="AH46" s="129"/>
      <c r="AI46" s="129"/>
      <c r="AJ46" s="129"/>
      <c r="AK46" s="119"/>
      <c r="AL46" s="115"/>
      <c r="AM46" s="119"/>
      <c r="AN46" s="119"/>
      <c r="AO46" s="692"/>
      <c r="AP46" s="692"/>
      <c r="AQ46" s="692"/>
      <c r="AR46" s="692"/>
      <c r="AS46" s="692"/>
      <c r="AT46" s="1303">
        <f>IF(AC46="Extremity",IF(CG46="","",CG46),"")</f>
        <v/>
      </c>
      <c r="AU46" s="1303">
        <f>IF(AC46="Extremity",IF(CH46="","",CH46),"")</f>
        <v/>
      </c>
      <c r="AV46" s="1304">
        <f>IF(AC46="Extremity","",IF(CE46="","",CE46))</f>
        <v/>
      </c>
      <c r="AW46" s="1304">
        <f>IF(AD46="Extremity","",IF(CF46="","",CF46))</f>
        <v/>
      </c>
      <c r="AX46" s="1305">
        <f>DL46</f>
        <v/>
      </c>
      <c r="AY46" s="1305">
        <f>DQ46</f>
        <v/>
      </c>
      <c r="AZ46" s="3377">
        <f>IF(AC46="Extremity",IF(DA46="","",DA46),"")</f>
        <v/>
      </c>
      <c r="BA46" s="3378">
        <f>IF(AC46="Extremity","",IF(CT46="","",CT46))</f>
        <v/>
      </c>
      <c r="BB46" s="1305">
        <f>IF(AC46="Extremity",IF(DB46="","",DB46),"")</f>
        <v/>
      </c>
      <c r="BC46" s="1304">
        <f>IF(AC46="Extremity","",IF(CZ46="","",CZ46))</f>
        <v/>
      </c>
      <c r="BD46" s="1305">
        <f>DD46</f>
        <v/>
      </c>
      <c r="BE46" s="132">
        <f>DE46</f>
        <v/>
      </c>
      <c r="BF46" s="133">
        <f>DF46*60</f>
        <v/>
      </c>
      <c r="BG46" s="121">
        <f>BE46</f>
        <v/>
      </c>
      <c r="BH46" s="133">
        <f>DG46*60</f>
        <v/>
      </c>
      <c r="BI46" s="133">
        <f>DH46</f>
        <v/>
      </c>
      <c r="BJ46" s="117"/>
      <c r="BK46" s="812">
        <f>Overview!$E$7</f>
        <v/>
      </c>
      <c r="BL46" s="117"/>
      <c r="BM46" s="834">
        <f>DI46</f>
        <v/>
      </c>
      <c r="BN46" s="812">
        <f>Overview!$P$153</f>
        <v/>
      </c>
      <c r="BO46" s="117"/>
      <c r="BP46" s="117"/>
      <c r="BQ46" s="115"/>
      <c r="BR46" s="1478"/>
      <c r="BS46" s="1541"/>
      <c r="BT46" s="1783" t="inlineStr">
        <is>
          <t>GSM</t>
        </is>
      </c>
      <c r="BU46" s="1783" t="inlineStr">
        <is>
          <t>900</t>
        </is>
      </c>
      <c r="BV46" s="400">
        <f>Overview!$H$29</f>
        <v/>
      </c>
      <c r="BW46" s="1784"/>
      <c r="BX46" s="1783" t="inlineStr">
        <is>
          <t>Body</t>
        </is>
      </c>
      <c r="BY46" s="1785"/>
      <c r="BZ46" s="1785"/>
      <c r="CA46" s="1072" t="inlineStr">
        <is>
          <t>Right Edge</t>
        </is>
      </c>
      <c r="CB46" s="200">
        <v>5</v>
      </c>
      <c r="CC46" s="1063">
        <f>IF(COUNT('Conducted 2G-3G'!$AH$3:$AH$5)=0,37,INDEX('Conducted 2G-3G'!$T$3:$T$5,MATCH(MAX('Conducted 2G-3G'!$AH$3:$AH$5),'Conducted 2G-3G'!$AH$3:$AH$5,0)))</f>
        <v>37</v>
      </c>
      <c r="CD46" s="818">
        <f>IF(COUNT('Conducted 2G-3G'!$AH$3:$AH$5)=0,897.4,INDEX('Conducted 2G-3G'!$U$3:$U$5,MATCH(MAX('Conducted 2G-3G'!$AH$3:$AH$5),'Conducted 2G-3G'!$AH$3:$AH$5,0)))</f>
        <v>897.4</v>
      </c>
      <c r="CE46" s="7234"/>
      <c r="CF46" s="7234"/>
      <c r="CG46" s="6706"/>
      <c r="CH46" s="6706"/>
      <c r="CI46" s="224">
        <f>BY46</f>
        <v/>
      </c>
      <c r="CJ46" s="237">
        <f>BZ46</f>
        <v/>
      </c>
      <c r="CK46" s="223">
        <f>CA46</f>
        <v/>
      </c>
      <c r="CL46" s="224">
        <f>CC46</f>
        <v/>
      </c>
      <c r="CM46" s="237">
        <f>CD46</f>
        <v/>
      </c>
      <c r="CN46" s="1527"/>
      <c r="CO46" s="1579"/>
      <c r="CP46" s="7214">
        <f>IF(CF46=""," ",IF(ABS(CE46-CF46)&lt;=0.1,"Valid","Not valid"))</f>
        <v/>
      </c>
      <c r="CQ46" s="1674">
        <f> IF(CE46="","",IF(AND(CE46&lt;&gt;"",CF46=""),IF(CE46&gt;=0.8,"Medir+Sig Max","No"),IF(CF46&lt;&gt;"",IF(CF46&gt;=0.8,"Medir+Sig Max","No"),"")))</f>
        <v/>
      </c>
      <c r="CR46" s="6927">
        <f>IF(UPPER($CQ$1)="X",IF(CF46=""," ",IF((ABS(CE46)&lt;5)*AND(ABS(CF46)&lt;5)*AND(ABS(CT46)&lt;5),"Solo si es max","Medir")),IF(CF46=""," ",IF((ABS(CE46)&lt;1)*AND(ABS(CF46)&lt;1)*AND(ABS(CT46)&lt;1),"Solo si es max","Medir")))</f>
        <v/>
      </c>
      <c r="CS46" s="1674"/>
      <c r="CT46" s="220">
        <f>IF(CO46="",IF(AND(CE46="",CF46=""),"",IF(CF46="",IF(DQ46&gt;1,ROUND(DQ46*CE46,3),CE46),IF(DQ46&gt;1,ROUND(DQ46*CF46,3),CF46))),IF(AND(CE46="",CF46=""),"",IF(CF46="",IF(DQ46&gt;1,ROUND(DQ46*CE46*(1/(CO46)),3),CE46*(1/(CO46))),IF(DQ46&gt;1,ROUND(DQ46*CF46*(1/(CO46)),3),CF46*(1/(CO46))))))</f>
        <v/>
      </c>
      <c r="CU46" s="224">
        <f>BY46</f>
        <v/>
      </c>
      <c r="CV46" s="237">
        <f>BZ46</f>
        <v/>
      </c>
      <c r="CW46" s="237">
        <f>CA46</f>
        <v/>
      </c>
      <c r="CX46" s="224">
        <f>CC46</f>
        <v/>
      </c>
      <c r="CY46" s="237">
        <f>CD46</f>
        <v/>
      </c>
      <c r="CZ46" s="220">
        <f>IF(COUNTIF(Overview!K12:K14,TRUE)&gt;0,1.6,IF(COUNTIF(Overview!L12:L14,TRUE)&gt;0,8,0))</f>
        <v/>
      </c>
      <c r="DA46" s="1788"/>
      <c r="DB46" s="6706"/>
      <c r="DC46" s="844">
        <f>IF(CT46="","",IF(CT46&gt;CZ46,"Fail","Pass"))</f>
        <v/>
      </c>
      <c r="DD46" s="402">
        <f>IF(
CT46=MAX(CT43:CT50),
IF(
COUNTIF(CT43:CT50,CT46)&gt;1,
IF(CF46=MAX.SI.CONJUNTO(CF43:CF50,CT43:CT50,CT46),MAX($DD$3:DD45)+1,""),
MAX($DD$3:DD45)+1
),
"")</f>
        <v/>
      </c>
      <c r="DE46" s="1565">
        <f>MyTimestamp(DC46)</f>
        <v/>
      </c>
      <c r="DF46" s="1531">
        <f>IF(COUNT(CE46:CH46)=1,15,IF(COUNT(CE46:CH46)=0,0,30))</f>
        <v/>
      </c>
      <c r="DG46" s="1532">
        <f>IF(DF46=0,0,2)</f>
        <v/>
      </c>
      <c r="DH46" s="859"/>
      <c r="DI46" s="859"/>
      <c r="DJ46" s="1569"/>
      <c r="DK46" s="1789"/>
      <c r="DL46" s="1574">
        <f>10^(CN46/20)*100-100</f>
        <v/>
      </c>
      <c r="DM46" s="767">
        <f>IF('Tune-Up'!H12="","",'Tune-Up'!H12)</f>
        <v/>
      </c>
      <c r="DN46" s="797"/>
      <c r="DO46" s="797">
        <f>IF(DM46="","",10^(DM46/10))</f>
        <v/>
      </c>
      <c r="DP46" s="797">
        <f>IF(ISNUMBER(DN46)=FALSE,"",10^(DN46/10))</f>
        <v/>
      </c>
      <c r="DQ46" s="1574">
        <f>IF(AND(ISNUMBER(DO46),ISNUMBER(DP46)),IF(DO46/DP46&gt;1,ROUND((DO46)/DP46,3),1),1)</f>
        <v/>
      </c>
      <c r="DR46" s="1541"/>
      <c r="DS46" s="1541"/>
      <c r="DT46" s="1541"/>
      <c r="DU46" s="1541"/>
      <c r="DV46" s="1541"/>
      <c r="DW46" s="1541"/>
      <c r="DX46" s="1541"/>
      <c r="DY46" s="1541"/>
      <c r="DZ46" s="1541"/>
      <c r="EA46" s="1541"/>
      <c r="EB46" s="1541"/>
      <c r="EC46" s="1541"/>
      <c r="ED46" s="1541"/>
      <c r="EE46" s="1541"/>
      <c r="EF46" s="1541"/>
      <c r="EG46" s="1541"/>
      <c r="EH46" s="1541"/>
      <c r="EI46" s="1541"/>
      <c r="EJ46" s="1541"/>
      <c r="EK46" s="1541"/>
      <c r="EL46" s="1541"/>
      <c r="EM46" s="1541"/>
      <c r="EN46" s="1541"/>
      <c r="EO46" s="1541"/>
      <c r="EP46" s="1541"/>
      <c r="EQ46" s="1541"/>
      <c r="ER46" s="1541"/>
      <c r="ES46" s="1541"/>
      <c r="ET46" s="1541"/>
      <c r="EU46" s="1541"/>
      <c r="EV46" s="1541"/>
    </row>
    <row r="47" ht="12.75" x14ac:dyDescent="0.2">
      <c r="A47" s="1541"/>
      <c r="B47" s="1541"/>
      <c r="C47"/>
      <c r="D47" s="1486"/>
      <c r="E47" s="1486"/>
      <c r="F47" s="672" t="inlineStr">
        <is>
          <t>5.1</t>
        </is>
      </c>
      <c r="G47" s="1497"/>
      <c r="H47" s="130">
        <f>BV47</f>
        <v/>
      </c>
      <c r="I47" s="130">
        <f>BW47</f>
        <v/>
      </c>
      <c r="J47" s="1299" t="inlineStr">
        <is>
          <t>GSM</t>
        </is>
      </c>
      <c r="K47" s="1299" t="inlineStr">
        <is>
          <t>900</t>
        </is>
      </c>
      <c r="L47" s="115"/>
      <c r="M47" s="130"/>
      <c r="N47" s="119"/>
      <c r="O47" s="131"/>
      <c r="P47" s="6597"/>
      <c r="Q47" s="131"/>
      <c r="R47" s="131"/>
      <c r="S47" s="130"/>
      <c r="T47" s="130">
        <v>37</v>
      </c>
      <c r="U47" s="6593">
        <v>897.4</v>
      </c>
      <c r="V47" s="119"/>
      <c r="W47" s="1305"/>
      <c r="X47" s="119"/>
      <c r="Y47" s="119"/>
      <c r="Z47" s="119"/>
      <c r="AA47" s="115"/>
      <c r="AB47" s="115"/>
      <c r="AC47" s="1300">
        <f>IF(OR(BX47="Close to Ear",BX47="Close to Head"),"Head",IF(BX47="Extremity","Extremity","Body"))</f>
        <v/>
      </c>
      <c r="AD47" s="1301">
        <f>CA47</f>
        <v/>
      </c>
      <c r="AE47" s="1299">
        <f>CB47</f>
        <v/>
      </c>
      <c r="AF47" s="115"/>
      <c r="AG47" s="1302">
        <f>IF(OR(AZ47="",BA47=""),"N/A",IF(DC47="Pass","P","F"))</f>
        <v/>
      </c>
      <c r="AH47" s="129"/>
      <c r="AI47" s="129"/>
      <c r="AJ47" s="129"/>
      <c r="AK47" s="119"/>
      <c r="AL47" s="115"/>
      <c r="AM47" s="119"/>
      <c r="AN47" s="119"/>
      <c r="AO47" s="692"/>
      <c r="AP47" s="692"/>
      <c r="AQ47" s="692"/>
      <c r="AR47" s="692"/>
      <c r="AS47" s="692"/>
      <c r="AT47" s="1303">
        <f>IF(AC47="Extremity",IF(CG47="","",CG47),"")</f>
        <v/>
      </c>
      <c r="AU47" s="1303">
        <f>IF(AC47="Extremity",IF(CH47="","",CH47),"")</f>
        <v/>
      </c>
      <c r="AV47" s="1304">
        <f>IF(AC47="Extremity","",IF(CE47="","",CE47))</f>
        <v/>
      </c>
      <c r="AW47" s="1304">
        <f>IF(AD47="Extremity","",IF(CF47="","",CF47))</f>
        <v/>
      </c>
      <c r="AX47" s="1305">
        <f>DL47</f>
        <v/>
      </c>
      <c r="AY47" s="1305">
        <f>DQ47</f>
        <v/>
      </c>
      <c r="AZ47" s="3377">
        <f>IF(AC47="Extremity",IF(DA47="","",DA47),"")</f>
        <v/>
      </c>
      <c r="BA47" s="3378">
        <f>IF(AC47="Extremity","",IF(CT47="","",CT47))</f>
        <v/>
      </c>
      <c r="BB47" s="1305">
        <f>IF(AC47="Extremity",IF(DB47="","",DB47),"")</f>
        <v/>
      </c>
      <c r="BC47" s="1304">
        <f>IF(AC47="Extremity","",IF(CZ47="","",CZ47))</f>
        <v/>
      </c>
      <c r="BD47" s="1305">
        <f>DD47</f>
        <v/>
      </c>
      <c r="BE47" s="132">
        <f>DE47</f>
        <v/>
      </c>
      <c r="BF47" s="133">
        <f>DF47*60</f>
        <v/>
      </c>
      <c r="BG47" s="121">
        <f>BE47</f>
        <v/>
      </c>
      <c r="BH47" s="133">
        <f>DG47*60</f>
        <v/>
      </c>
      <c r="BI47" s="133">
        <f>DH47</f>
        <v/>
      </c>
      <c r="BJ47" s="117"/>
      <c r="BK47" s="812">
        <f>Overview!$E$7</f>
        <v/>
      </c>
      <c r="BL47" s="117"/>
      <c r="BM47" s="834">
        <f>DI47</f>
        <v/>
      </c>
      <c r="BN47" s="812">
        <f>Overview!$P$153</f>
        <v/>
      </c>
      <c r="BO47" s="117"/>
      <c r="BP47" s="117"/>
      <c r="BQ47" s="115"/>
      <c r="BR47" s="1478"/>
      <c r="BS47" s="1541"/>
      <c r="BT47" s="1791" t="inlineStr">
        <is>
          <t>GSM</t>
        </is>
      </c>
      <c r="BU47" s="1791" t="inlineStr">
        <is>
          <t>900</t>
        </is>
      </c>
      <c r="BV47" s="403">
        <f>Overview!$H$29</f>
        <v/>
      </c>
      <c r="BW47" s="1784"/>
      <c r="BX47" s="1791" t="inlineStr">
        <is>
          <t>Body</t>
        </is>
      </c>
      <c r="BY47" s="1785"/>
      <c r="BZ47" s="1785"/>
      <c r="CA47" s="1072" t="inlineStr">
        <is>
          <t>Top Edge</t>
        </is>
      </c>
      <c r="CB47" s="200">
        <v>5</v>
      </c>
      <c r="CC47" s="1064">
        <f>IF(COUNT('Conducted 2G-3G'!$AH$3:$AH$5)=0,37,INDEX('Conducted 2G-3G'!$T$3:$T$5,MATCH(MAX('Conducted 2G-3G'!$AH$3:$AH$5),'Conducted 2G-3G'!$AH$3:$AH$5,0)))</f>
        <v>37</v>
      </c>
      <c r="CD47" s="1065">
        <f>IF(COUNT('Conducted 2G-3G'!$AH$3:$AH$5)=0,897.4,INDEX('Conducted 2G-3G'!$U$3:$U$5,MATCH(MAX('Conducted 2G-3G'!$AH$3:$AH$5),'Conducted 2G-3G'!$AH$3:$AH$5,0)))</f>
        <v>897.4</v>
      </c>
      <c r="CE47" s="7234"/>
      <c r="CF47" s="7234"/>
      <c r="CG47" s="6706"/>
      <c r="CH47" s="6706"/>
      <c r="CI47" s="224">
        <f>BY47</f>
        <v/>
      </c>
      <c r="CJ47" s="237">
        <f>BZ47</f>
        <v/>
      </c>
      <c r="CK47" s="223">
        <f>CA47</f>
        <v/>
      </c>
      <c r="CL47" s="224">
        <f>CC47</f>
        <v/>
      </c>
      <c r="CM47" s="237">
        <f>CD47</f>
        <v/>
      </c>
      <c r="CN47" s="1527"/>
      <c r="CO47" s="1579"/>
      <c r="CP47" s="7214">
        <f>IF(CF47=""," ",IF(ABS(CE47-CF47)&lt;=0.1,"Valid","Not valid"))</f>
        <v/>
      </c>
      <c r="CQ47" s="1674">
        <f> IF(CE47="","",IF(AND(CE47&lt;&gt;"",CF47=""),IF(CE47&gt;=0.8,"Medir+Sig Max","No"),IF(CF47&lt;&gt;"",IF(CF47&gt;=0.8,"Medir+Sig Max","No"),"")))</f>
        <v/>
      </c>
      <c r="CR47" s="6927">
        <f>IF(UPPER($CQ$1)="X",IF(CF47=""," ",IF((ABS(CE47)&lt;5)*AND(ABS(CF47)&lt;5)*AND(ABS(CT47)&lt;5),"Solo si es max","Medir")),IF(CF47=""," ",IF((ABS(CE47)&lt;1)*AND(ABS(CF47)&lt;1)*AND(ABS(CT47)&lt;1),"Solo si es max","Medir")))</f>
        <v/>
      </c>
      <c r="CS47" s="1674"/>
      <c r="CT47" s="220">
        <f>IF(CO47="",IF(AND(CE47="",CF47=""),"",IF(CF47="",IF(DQ47&gt;1,ROUND(DQ47*CE47,3),CE47),IF(DQ47&gt;1,ROUND(DQ47*CF47,3),CF47))),IF(AND(CE47="",CF47=""),"",IF(CF47="",IF(DQ47&gt;1,ROUND(DQ47*CE47*(1/(CO47)),3),CE47*(1/(CO47))),IF(DQ47&gt;1,ROUND(DQ47*CF47*(1/(CO47)),3),CF47*(1/(CO47))))))</f>
        <v/>
      </c>
      <c r="CU47" s="224">
        <f>BY47</f>
        <v/>
      </c>
      <c r="CV47" s="237">
        <f>BZ47</f>
        <v/>
      </c>
      <c r="CW47" s="237">
        <f>CA47</f>
        <v/>
      </c>
      <c r="CX47" s="224">
        <f>CC47</f>
        <v/>
      </c>
      <c r="CY47" s="237">
        <f>CD47</f>
        <v/>
      </c>
      <c r="CZ47" s="220">
        <f>IF(COUNTIF(Overview!K12:K14,TRUE)&gt;0,1.6,IF(COUNTIF(Overview!L12:L14,TRUE)&gt;0,8,0))</f>
        <v/>
      </c>
      <c r="DA47" s="1788"/>
      <c r="DB47" s="6706"/>
      <c r="DC47" s="844">
        <f>IF(CT47="","",IF(CT47&gt;CZ47,"Fail","Pass"))</f>
        <v/>
      </c>
      <c r="DD47" s="402">
        <f>IF(
CT47=MAX(CT43:CT50),
IF(
COUNTIF(CT43:CT50,CT47)&gt;1,
IF(CF47=MAX.SI.CONJUNTO(CF43:CF50,CT43:CT50,CT47),MAX($DD$3:DD46)+1,""),
MAX($DD$3:DD46)+1
),
"")</f>
        <v/>
      </c>
      <c r="DE47" s="1565">
        <f>MyTimestamp(DC47)</f>
        <v/>
      </c>
      <c r="DF47" s="1531">
        <f>IF(COUNT(CE47:CH47)=1,15,IF(COUNT(CE47:CH47)=0,0,30))</f>
        <v/>
      </c>
      <c r="DG47" s="1532">
        <f>IF(DF47=0,0,2)</f>
        <v/>
      </c>
      <c r="DH47" s="859"/>
      <c r="DI47" s="859"/>
      <c r="DJ47" s="1569"/>
      <c r="DK47" s="1789"/>
      <c r="DL47" s="1574">
        <f>10^(CN47/20)*100-100</f>
        <v/>
      </c>
      <c r="DM47" s="767">
        <f>IF('Tune-Up'!H12="","",'Tune-Up'!H12)</f>
        <v/>
      </c>
      <c r="DN47" s="1066"/>
      <c r="DO47" s="797">
        <f>IF(DM47="","",10^(DM47/10))</f>
        <v/>
      </c>
      <c r="DP47" s="797">
        <f>IF(ISNUMBER(DN47)=FALSE,"",10^(DN47/10))</f>
        <v/>
      </c>
      <c r="DQ47" s="1574">
        <f>IF(AND(ISNUMBER(DO47),ISNUMBER(DP47)),IF(DO47/DP47&gt;1,ROUND((DO47)/DP47,3),1),1)</f>
        <v/>
      </c>
      <c r="DR47" s="1541"/>
      <c r="DS47" s="1541"/>
      <c r="DT47" s="1541"/>
      <c r="DU47" s="1541"/>
      <c r="DV47" s="1541"/>
      <c r="DW47" s="1541"/>
      <c r="DX47" s="1541"/>
      <c r="DY47" s="1541"/>
      <c r="DZ47" s="1541"/>
      <c r="EA47" s="1541"/>
      <c r="EB47" s="1541"/>
      <c r="EC47" s="1541"/>
      <c r="ED47" s="1541"/>
      <c r="EE47" s="1541"/>
      <c r="EF47" s="1541"/>
      <c r="EG47" s="1541"/>
      <c r="EH47" s="1541"/>
      <c r="EI47" s="1541"/>
      <c r="EJ47" s="1541"/>
      <c r="EK47" s="1541"/>
      <c r="EL47" s="1541"/>
      <c r="EM47" s="1541"/>
      <c r="EN47" s="1541"/>
      <c r="EO47" s="1541"/>
      <c r="EP47" s="1541"/>
      <c r="EQ47" s="1541"/>
      <c r="ER47" s="1541"/>
      <c r="ES47" s="1541"/>
      <c r="ET47" s="1541"/>
      <c r="EU47" s="1541"/>
      <c r="EV47" s="1541"/>
    </row>
    <row r="48" ht="12.75" x14ac:dyDescent="0.2">
      <c r="A48" s="1541"/>
      <c r="B48" s="1541"/>
      <c r="C48"/>
      <c r="D48" s="1486"/>
      <c r="E48" s="1486"/>
      <c r="F48" s="672" t="inlineStr">
        <is>
          <t>5.1</t>
        </is>
      </c>
      <c r="G48" s="1497"/>
      <c r="H48" s="130">
        <f>BV48</f>
        <v/>
      </c>
      <c r="I48" s="130">
        <f>BW48</f>
        <v/>
      </c>
      <c r="J48" s="1299" t="inlineStr">
        <is>
          <t>GSM</t>
        </is>
      </c>
      <c r="K48" s="1299" t="inlineStr">
        <is>
          <t>900</t>
        </is>
      </c>
      <c r="L48" s="115"/>
      <c r="M48" s="130"/>
      <c r="N48" s="119"/>
      <c r="O48" s="131"/>
      <c r="P48" s="6597"/>
      <c r="Q48" s="131"/>
      <c r="R48" s="131"/>
      <c r="S48" s="130"/>
      <c r="T48" s="130">
        <v>37</v>
      </c>
      <c r="U48" s="6593">
        <v>897.4</v>
      </c>
      <c r="V48" s="119"/>
      <c r="W48" s="1305"/>
      <c r="X48" s="119"/>
      <c r="Y48" s="119"/>
      <c r="Z48" s="119"/>
      <c r="AA48" s="115"/>
      <c r="AB48" s="115"/>
      <c r="AC48" s="1300">
        <f>IF(OR(BX48="Close to Ear",BX48="Close to Head"),"Head",IF(BX48="Extremity","Extremity","Body"))</f>
        <v/>
      </c>
      <c r="AD48" s="1301">
        <f>CA48</f>
        <v/>
      </c>
      <c r="AE48" s="1299">
        <f>CB48</f>
        <v/>
      </c>
      <c r="AF48" s="115"/>
      <c r="AG48" s="1302">
        <f>IF(OR(AZ48="",BA48=""),"N/A",IF(DC48="Pass","P","F"))</f>
        <v/>
      </c>
      <c r="AH48" s="129"/>
      <c r="AI48" s="129"/>
      <c r="AJ48" s="129"/>
      <c r="AK48" s="119"/>
      <c r="AL48" s="115"/>
      <c r="AM48" s="119"/>
      <c r="AN48" s="119"/>
      <c r="AO48" s="692"/>
      <c r="AP48" s="692"/>
      <c r="AQ48" s="692"/>
      <c r="AR48" s="692"/>
      <c r="AS48" s="692"/>
      <c r="AT48" s="1303">
        <f>IF(AC48="Extremity",IF(CG48="","",CG48),"")</f>
        <v/>
      </c>
      <c r="AU48" s="1303">
        <f>IF(AC48="Extremity",IF(CH48="","",CH48),"")</f>
        <v/>
      </c>
      <c r="AV48" s="1304">
        <f>IF(AC48="Extremity","",IF(CE48="","",CE48))</f>
        <v/>
      </c>
      <c r="AW48" s="1304">
        <f>IF(AD48="Extremity","",IF(CF48="","",CF48))</f>
        <v/>
      </c>
      <c r="AX48" s="1305">
        <f>DL48</f>
        <v/>
      </c>
      <c r="AY48" s="1305">
        <f>DQ48</f>
        <v/>
      </c>
      <c r="AZ48" s="3377">
        <f>IF(AC48="Extremity",IF(DA48="","",DA48),"")</f>
        <v/>
      </c>
      <c r="BA48" s="3378">
        <f>IF(AC48="Extremity","",IF(CT48="","",CT48))</f>
        <v/>
      </c>
      <c r="BB48" s="1305">
        <f>IF(AC48="Extremity",IF(DB48="","",DB48),"")</f>
        <v/>
      </c>
      <c r="BC48" s="1304">
        <f>IF(AC48="Extremity","",IF(CZ48="","",CZ48))</f>
        <v/>
      </c>
      <c r="BD48" s="1305">
        <f>DD48</f>
        <v/>
      </c>
      <c r="BE48" s="132">
        <f>DE48</f>
        <v/>
      </c>
      <c r="BF48" s="133">
        <f>DF48*60</f>
        <v/>
      </c>
      <c r="BG48" s="121">
        <f>BE48</f>
        <v/>
      </c>
      <c r="BH48" s="133">
        <f>DG48*60</f>
        <v/>
      </c>
      <c r="BI48" s="133">
        <f>DH48</f>
        <v/>
      </c>
      <c r="BJ48" s="117"/>
      <c r="BK48" s="812">
        <f>Overview!$E$7</f>
        <v/>
      </c>
      <c r="BL48" s="117"/>
      <c r="BM48" s="834">
        <f>DI48</f>
        <v/>
      </c>
      <c r="BN48" s="812">
        <f>Overview!$P$153</f>
        <v/>
      </c>
      <c r="BO48" s="117"/>
      <c r="BP48" s="117"/>
      <c r="BQ48" s="115"/>
      <c r="BR48" s="1478"/>
      <c r="BS48" s="1541"/>
      <c r="BT48" s="1783" t="inlineStr">
        <is>
          <t>GSM</t>
        </is>
      </c>
      <c r="BU48" s="1783" t="inlineStr">
        <is>
          <t>900</t>
        </is>
      </c>
      <c r="BV48" s="400">
        <f>Overview!$H$29</f>
        <v/>
      </c>
      <c r="BW48" s="1784"/>
      <c r="BX48" s="1783" t="inlineStr">
        <is>
          <t>Body</t>
        </is>
      </c>
      <c r="BY48" s="1785"/>
      <c r="BZ48" s="1785"/>
      <c r="CA48" s="1072" t="inlineStr">
        <is>
          <t>Bottom Edge</t>
        </is>
      </c>
      <c r="CB48" s="200">
        <v>5</v>
      </c>
      <c r="CC48" s="1063">
        <f>IF(COUNT('Conducted 2G-3G'!$AH$3:$AH$5)=0,37,INDEX('Conducted 2G-3G'!$T$3:$T$5,MATCH(MAX('Conducted 2G-3G'!$AH$3:$AH$5),'Conducted 2G-3G'!$AH$3:$AH$5,0)))</f>
        <v>37</v>
      </c>
      <c r="CD48" s="818">
        <f>IF(COUNT('Conducted 2G-3G'!$AH$3:$AH$5)=0,897.4,INDEX('Conducted 2G-3G'!$U$3:$U$5,MATCH(MAX('Conducted 2G-3G'!$AH$3:$AH$5),'Conducted 2G-3G'!$AH$3:$AH$5,0)))</f>
        <v>897.4</v>
      </c>
      <c r="CE48" s="7234"/>
      <c r="CF48" s="7234"/>
      <c r="CG48" s="6706"/>
      <c r="CH48" s="6706"/>
      <c r="CI48" s="224">
        <f>BY48</f>
        <v/>
      </c>
      <c r="CJ48" s="237">
        <f>BZ48</f>
        <v/>
      </c>
      <c r="CK48" s="223">
        <f>CA48</f>
        <v/>
      </c>
      <c r="CL48" s="224">
        <f>CC48</f>
        <v/>
      </c>
      <c r="CM48" s="237">
        <f>CD48</f>
        <v/>
      </c>
      <c r="CN48" s="1527"/>
      <c r="CO48" s="1579"/>
      <c r="CP48" s="7214">
        <f>IF(CF48=""," ",IF(ABS(CE48-CF48)&lt;=0.1,"Valid","Not valid"))</f>
        <v/>
      </c>
      <c r="CQ48" s="1674">
        <f> IF(CE48="","",IF(AND(CE48&lt;&gt;"",CF48=""),IF(CE48&gt;=0.8,"Medir+Sig Max","No"),IF(CF48&lt;&gt;"",IF(CF48&gt;=0.8,"Medir+Sig Max","No"),"")))</f>
        <v/>
      </c>
      <c r="CR48" s="6927">
        <f>IF(UPPER($CQ$1)="X",IF(CF48=""," ",IF((ABS(CE48)&lt;5)*AND(ABS(CF48)&lt;5)*AND(ABS(CT48)&lt;5),"Solo si es max","Medir")),IF(CF48=""," ",IF((ABS(CE48)&lt;1)*AND(ABS(CF48)&lt;1)*AND(ABS(CT48)&lt;1),"Solo si es max","Medir")))</f>
        <v/>
      </c>
      <c r="CS48" s="1674"/>
      <c r="CT48" s="220">
        <f>IF(CO48="",IF(AND(CE48="",CF48=""),"",IF(CF48="",IF(DQ48&gt;1,ROUND(DQ48*CE48,3),CE48),IF(DQ48&gt;1,ROUND(DQ48*CF48,3),CF48))),IF(AND(CE48="",CF48=""),"",IF(CF48="",IF(DQ48&gt;1,ROUND(DQ48*CE48*(1/(CO48)),3),CE48*(1/(CO48))),IF(DQ48&gt;1,ROUND(DQ48*CF48*(1/(CO48)),3),CF48*(1/(CO48))))))</f>
        <v/>
      </c>
      <c r="CU48" s="224">
        <f>BY48</f>
        <v/>
      </c>
      <c r="CV48" s="237">
        <f>BZ48</f>
        <v/>
      </c>
      <c r="CW48" s="237">
        <f>CA48</f>
        <v/>
      </c>
      <c r="CX48" s="224">
        <f>CC48</f>
        <v/>
      </c>
      <c r="CY48" s="237">
        <f>CD48</f>
        <v/>
      </c>
      <c r="CZ48" s="220">
        <f>IF(COUNTIF(Overview!K12:K14,TRUE)&gt;0,1.6,IF(COUNTIF(Overview!L12:L14,TRUE)&gt;0,8,0))</f>
        <v/>
      </c>
      <c r="DA48" s="1788"/>
      <c r="DB48" s="6706"/>
      <c r="DC48" s="844">
        <f>IF(CT48="","",IF(CT48&gt;CZ48,"Fail","Pass"))</f>
        <v/>
      </c>
      <c r="DD48" s="402">
        <f>IF(
CT48=MAX(CT43:CT50),
IF(
COUNTIF(CT43:CT50,CT48)&gt;1,
IF(CF48=MAX.SI.CONJUNTO(CF43:CF50,CT43:CT50,CT48),MAX($DD$3:DD47)+1,""),
MAX($DD$3:DD47)+1
),
"")</f>
        <v/>
      </c>
      <c r="DE48" s="1565">
        <f>MyTimestamp(DC48)</f>
        <v/>
      </c>
      <c r="DF48" s="1531">
        <f>IF(COUNT(CE48:CH48)=1,15,IF(COUNT(CE48:CH48)=0,0,30))</f>
        <v/>
      </c>
      <c r="DG48" s="1532">
        <f>IF(DF48=0,0,2)</f>
        <v/>
      </c>
      <c r="DH48" s="859"/>
      <c r="DI48" s="859"/>
      <c r="DJ48" s="1569"/>
      <c r="DK48" s="1789"/>
      <c r="DL48" s="1574">
        <f>10^(CN48/20)*100-100</f>
        <v/>
      </c>
      <c r="DM48" s="767">
        <f>IF('Tune-Up'!H12="","",'Tune-Up'!H12)</f>
        <v/>
      </c>
      <c r="DN48" s="797"/>
      <c r="DO48" s="797">
        <f>IF(DM48="","",10^(DM48/10))</f>
        <v/>
      </c>
      <c r="DP48" s="797">
        <f>IF(ISNUMBER(DN48)=FALSE,"",10^(DN48/10))</f>
        <v/>
      </c>
      <c r="DQ48" s="1574">
        <f>IF(AND(ISNUMBER(DO48),ISNUMBER(DP48)),IF(DO48/DP48&gt;1,ROUND((DO48)/DP48,3),1),1)</f>
        <v/>
      </c>
      <c r="DR48" s="1541"/>
      <c r="DS48" s="1541"/>
      <c r="DT48" s="1541"/>
      <c r="DU48" s="1541"/>
      <c r="DV48" s="1541"/>
      <c r="DW48" s="1541"/>
      <c r="DX48" s="1541"/>
      <c r="DY48" s="1541"/>
      <c r="DZ48" s="1541"/>
      <c r="EA48" s="1541"/>
      <c r="EB48" s="1541"/>
      <c r="EC48" s="1541"/>
      <c r="ED48" s="1541"/>
      <c r="EE48" s="1541"/>
      <c r="EF48" s="1541"/>
      <c r="EG48" s="1541"/>
      <c r="EH48" s="1541"/>
      <c r="EI48" s="1541"/>
      <c r="EJ48" s="1541"/>
      <c r="EK48" s="1541"/>
      <c r="EL48" s="1541"/>
      <c r="EM48" s="1541"/>
      <c r="EN48" s="1541"/>
      <c r="EO48" s="1541"/>
      <c r="EP48" s="1541"/>
      <c r="EQ48" s="1541"/>
      <c r="ER48" s="1541"/>
      <c r="ES48" s="1541"/>
      <c r="ET48" s="1541"/>
      <c r="EU48" s="1541"/>
      <c r="EV48" s="1541"/>
    </row>
    <row r="49" ht="12.75" x14ac:dyDescent="0.2">
      <c r="A49" s="1541"/>
      <c r="B49" s="1541"/>
      <c r="C49"/>
      <c r="D49" s="1486"/>
      <c r="E49" s="1486"/>
      <c r="F49" s="672" t="inlineStr">
        <is>
          <t>5.1</t>
        </is>
      </c>
      <c r="G49" s="1497"/>
      <c r="H49" s="130">
        <f>BV49</f>
        <v/>
      </c>
      <c r="I49" s="130">
        <f>BW49</f>
        <v/>
      </c>
      <c r="J49" s="1299" t="inlineStr">
        <is>
          <t>GSM</t>
        </is>
      </c>
      <c r="K49" s="1299" t="inlineStr">
        <is>
          <t>900</t>
        </is>
      </c>
      <c r="L49" s="115"/>
      <c r="M49" s="130"/>
      <c r="N49" s="119"/>
      <c r="O49" s="131"/>
      <c r="P49" s="6597"/>
      <c r="Q49" s="131"/>
      <c r="R49" s="131"/>
      <c r="S49" s="130"/>
      <c r="T49" s="130">
        <v>37</v>
      </c>
      <c r="U49" s="6593">
        <v>897.4</v>
      </c>
      <c r="V49" s="119"/>
      <c r="W49" s="1305"/>
      <c r="X49" s="119"/>
      <c r="Y49" s="119"/>
      <c r="Z49" s="119"/>
      <c r="AA49" s="115"/>
      <c r="AB49" s="115"/>
      <c r="AC49" s="1300">
        <f>IF(OR(BX49="Close to Ear",BX49="Close to Head"),"Head",IF(BX49="Extremity","Extremity","Body"))</f>
        <v/>
      </c>
      <c r="AD49" s="1301">
        <f>CA49</f>
        <v/>
      </c>
      <c r="AE49" s="1299">
        <f>CB49</f>
        <v/>
      </c>
      <c r="AF49" s="115"/>
      <c r="AG49" s="1302">
        <f>IF(OR(AZ49="",BA49=""),"N/A",IF(DC49="Pass","P","F"))</f>
        <v/>
      </c>
      <c r="AH49" s="129"/>
      <c r="AI49" s="129"/>
      <c r="AJ49" s="129"/>
      <c r="AK49" s="119"/>
      <c r="AL49" s="115"/>
      <c r="AM49" s="119"/>
      <c r="AN49" s="119"/>
      <c r="AO49" s="692"/>
      <c r="AP49" s="692"/>
      <c r="AQ49" s="692"/>
      <c r="AR49" s="692"/>
      <c r="AS49" s="692"/>
      <c r="AT49" s="1303">
        <f>IF(AC49="Extremity",IF(CG49="","",CG49),"")</f>
        <v/>
      </c>
      <c r="AU49" s="1303">
        <f>IF(AC49="Extremity",IF(CH49="","",CH49),"")</f>
        <v/>
      </c>
      <c r="AV49" s="1304">
        <f>IF(AC49="Extremity","",IF(CE49="","",CE49))</f>
        <v/>
      </c>
      <c r="AW49" s="1304">
        <f>IF(AD49="Extremity","",IF(CF49="","",CF49))</f>
        <v/>
      </c>
      <c r="AX49" s="1305">
        <f>DL49</f>
        <v/>
      </c>
      <c r="AY49" s="1305">
        <f>DQ49</f>
        <v/>
      </c>
      <c r="AZ49" s="3377">
        <f>IF(AC49="Extremity",IF(DA49="","",DA49),"")</f>
        <v/>
      </c>
      <c r="BA49" s="3378">
        <f>IF(AC49="Extremity","",IF(CT49="","",CT49))</f>
        <v/>
      </c>
      <c r="BB49" s="1305">
        <f>IF(AC49="Extremity",IF(DB49="","",DB49),"")</f>
        <v/>
      </c>
      <c r="BC49" s="1304">
        <f>IF(AC49="Extremity","",IF(CZ49="","",CZ49))</f>
        <v/>
      </c>
      <c r="BD49" s="1305">
        <f>DD49</f>
        <v/>
      </c>
      <c r="BE49" s="132">
        <f>DE49</f>
        <v/>
      </c>
      <c r="BF49" s="133">
        <f>DF49*60</f>
        <v/>
      </c>
      <c r="BG49" s="121">
        <f>BE49</f>
        <v/>
      </c>
      <c r="BH49" s="133">
        <f>DG49*60</f>
        <v/>
      </c>
      <c r="BI49" s="133">
        <f>DH49</f>
        <v/>
      </c>
      <c r="BJ49" s="117"/>
      <c r="BK49" s="812">
        <f>Overview!$E$7</f>
        <v/>
      </c>
      <c r="BL49" s="117"/>
      <c r="BM49" s="834">
        <f>DI49</f>
        <v/>
      </c>
      <c r="BN49" s="812">
        <f>Overview!$P$153</f>
        <v/>
      </c>
      <c r="BO49" s="117"/>
      <c r="BP49" s="117"/>
      <c r="BQ49" s="115"/>
      <c r="BR49" s="1478"/>
      <c r="BS49" s="1541"/>
      <c r="BT49" s="1783" t="inlineStr">
        <is>
          <t>GSM</t>
        </is>
      </c>
      <c r="BU49" s="1783" t="inlineStr">
        <is>
          <t>900</t>
        </is>
      </c>
      <c r="BV49" s="400">
        <f>Overview!$H$29</f>
        <v/>
      </c>
      <c r="BW49" s="1784"/>
      <c r="BX49" s="1783" t="inlineStr">
        <is>
          <t>Body</t>
        </is>
      </c>
      <c r="BY49" s="1785"/>
      <c r="BZ49" s="1785"/>
      <c r="CA49" s="869" t="str">
        <f>IF(COUNT(CF43:CF48)=0,IF(COUNT(CE43:CE48)=0,"TBD",VLOOKUP(MAX(CE43:CE48),CE43:CK48,7,FALSE)),VLOOKUP(MAX(CF43:CF48),CF43:CK48,6,FALSE))</f>
        <v>TBD</v>
      </c>
      <c r="CB49" s="200">
        <v>5</v>
      </c>
      <c r="CC49" s="1067">
        <f>IF(COUNT('Conducted 2G-3G'!$AH$3:$AH$5)=0,37,INDEX('Conducted 2G-3G'!$T$3:$T$5,MATCH(MAX('Conducted 2G-3G'!$AH$3:$AH$5),'Conducted 2G-3G'!$AH$3:$AH$5,0)))</f>
        <v>37</v>
      </c>
      <c r="CD49" s="869">
        <f>IF(COUNT('Conducted 2G-3G'!$AH$3:$AH$5)=0,897.4,INDEX('Conducted 2G-3G'!$U$3:$U$5,MATCH(MAX('Conducted 2G-3G'!$AH$3:$AH$5),'Conducted 2G-3G'!$AH$3:$AH$5,0)))</f>
        <v>897.4</v>
      </c>
      <c r="CE49" s="7234"/>
      <c r="CF49" s="7234"/>
      <c r="CG49" s="6706"/>
      <c r="CH49" s="6706"/>
      <c r="CI49" s="224">
        <f>BY49</f>
        <v/>
      </c>
      <c r="CJ49" s="237">
        <f>BZ49</f>
        <v/>
      </c>
      <c r="CK49" s="223">
        <f>CA49</f>
        <v/>
      </c>
      <c r="CL49" s="224">
        <f>CC49</f>
        <v/>
      </c>
      <c r="CM49" s="237">
        <f>CD49</f>
        <v/>
      </c>
      <c r="CN49" s="1527"/>
      <c r="CO49" s="1579"/>
      <c r="CP49" s="7214">
        <f>IF(CF49=""," ",IF(ABS(CE49-CF49)&lt;=0.1,"Valid","Not valid"))</f>
        <v/>
      </c>
      <c r="CQ49" s="1674">
        <f> IF(CE49="","",IF(AND(CE49&lt;&gt;"",CF49=""),IF(CE49&gt;=0.8,"Medir+Sig Max","No"),IF(CF49&lt;&gt;"",IF(CF49&gt;=0.8,"Medir+Sig Max","No"),"")))</f>
        <v/>
      </c>
      <c r="CR49" s="6927">
        <f>IF(UPPER($CQ$1)="X",IF(CF49=""," ",IF((ABS(CE49)&lt;5)*AND(ABS(CF49)&lt;5)*AND(ABS(CT49)&lt;5),"Solo si es max","Medir")),IF(CF49=""," ",IF((ABS(CE49)&lt;1)*AND(ABS(CF49)&lt;1)*AND(ABS(CT49)&lt;1),"Solo si es max","Medir")))</f>
        <v/>
      </c>
      <c r="CS49" s="1674"/>
      <c r="CT49" s="220">
        <f>IF(CO49="",IF(AND(CE49="",CF49=""),"",IF(CF49="",IF(DQ49&gt;1,ROUND(DQ49*CE49,3),CE49),IF(DQ49&gt;1,ROUND(DQ49*CF49,3),CF49))),IF(AND(CE49="",CF49=""),"",IF(CF49="",IF(DQ49&gt;1,ROUND(DQ49*CE49*(1/(CO49)),3),CE49*(1/(CO49))),IF(DQ49&gt;1,ROUND(DQ49*CF49*(1/(CO49)),3),CF49*(1/(CO49))))))</f>
        <v/>
      </c>
      <c r="CU49" s="224">
        <f>BY49</f>
        <v/>
      </c>
      <c r="CV49" s="237">
        <f>BZ49</f>
        <v/>
      </c>
      <c r="CW49" s="237">
        <f>CA49</f>
        <v/>
      </c>
      <c r="CX49" s="224">
        <f>CC49</f>
        <v/>
      </c>
      <c r="CY49" s="237">
        <f>CD49</f>
        <v/>
      </c>
      <c r="CZ49" s="220">
        <f>IF(COUNTIF(Overview!K12:K14,TRUE)&gt;0,1.6,IF(COUNTIF(Overview!L12:L14,TRUE)&gt;0,8,0))</f>
        <v/>
      </c>
      <c r="DA49" s="1788"/>
      <c r="DB49" s="6706"/>
      <c r="DC49" s="844">
        <f>IF(CT49="","",IF(CT49&gt;CZ49,"Fail","Pass"))</f>
        <v/>
      </c>
      <c r="DD49" s="402">
        <f>IF(
CT49=MAX(CT43:CT50),
IF(
COUNTIF(CT43:CT50,CT49)&gt;1,
IF(CF49=MAX.SI.CONJUNTO(CF43:CF50,CT43:CT50,CT49),MAX($DD$3:DD48)+1,""),
MAX($DD$3:DD48)+1
),
"")</f>
        <v/>
      </c>
      <c r="DE49" s="1565">
        <f>MyTimestamp(DC49)</f>
        <v/>
      </c>
      <c r="DF49" s="1531">
        <f>IF(COUNT(CE49:CH49)=1,15,IF(COUNT(CE49:CH49)=0,0,30))</f>
        <v/>
      </c>
      <c r="DG49" s="1532">
        <f>IF(DF49=0,0,2)</f>
        <v/>
      </c>
      <c r="DH49" s="859"/>
      <c r="DI49" s="859"/>
      <c r="DJ49" s="1569"/>
      <c r="DK49" s="1789"/>
      <c r="DL49" s="1574">
        <f>10^(CN49/20)*100-100</f>
        <v/>
      </c>
      <c r="DM49" s="767">
        <f>IF('Tune-Up'!H12="","",'Tune-Up'!H12)</f>
        <v/>
      </c>
      <c r="DN49" s="1068"/>
      <c r="DO49" s="797">
        <f>IF(DM49="","",10^(DM49/10))</f>
        <v/>
      </c>
      <c r="DP49" s="797">
        <f>IF(ISNUMBER(DN49)=FALSE,"",10^(DN49/10))</f>
        <v/>
      </c>
      <c r="DQ49" s="1574">
        <f>IF(AND(ISNUMBER(DO49),ISNUMBER(DP49)),IF(DO49/DP49&gt;1,ROUND((DO49)/DP49,3),1),1)</f>
        <v/>
      </c>
      <c r="DR49" s="1541"/>
      <c r="DS49" s="1541"/>
      <c r="DT49" s="1541"/>
      <c r="DU49" s="1541"/>
      <c r="DV49" s="1541"/>
      <c r="DW49" s="1541"/>
      <c r="DX49" s="1541"/>
      <c r="DY49" s="1541"/>
      <c r="DZ49" s="1541"/>
      <c r="EA49" s="1541"/>
      <c r="EB49" s="1541"/>
      <c r="EC49" s="1541"/>
      <c r="ED49" s="1541"/>
      <c r="EE49" s="1541"/>
      <c r="EF49" s="1541"/>
      <c r="EG49" s="1541"/>
      <c r="EH49" s="1541"/>
      <c r="EI49" s="1541"/>
      <c r="EJ49" s="1541"/>
      <c r="EK49" s="1541"/>
      <c r="EL49" s="1541"/>
      <c r="EM49" s="1541"/>
      <c r="EN49" s="1541"/>
      <c r="EO49" s="1541"/>
      <c r="EP49" s="1541"/>
      <c r="EQ49" s="1541"/>
      <c r="ER49" s="1541"/>
      <c r="ES49" s="1541"/>
      <c r="ET49" s="1541"/>
      <c r="EU49" s="1541"/>
      <c r="EV49" s="1541"/>
    </row>
    <row r="50" ht="12.75" x14ac:dyDescent="0.2">
      <c r="A50" s="1541"/>
      <c r="B50" s="1541"/>
      <c r="C50"/>
      <c r="D50" s="1486"/>
      <c r="E50" s="1486"/>
      <c r="F50" s="672" t="inlineStr">
        <is>
          <t>5.1</t>
        </is>
      </c>
      <c r="G50" s="1497"/>
      <c r="H50" s="130">
        <f>BV50</f>
        <v/>
      </c>
      <c r="I50" s="130">
        <f>BW50</f>
        <v/>
      </c>
      <c r="J50" s="1299" t="inlineStr">
        <is>
          <t>GSM</t>
        </is>
      </c>
      <c r="K50" s="1299" t="inlineStr">
        <is>
          <t>900</t>
        </is>
      </c>
      <c r="L50" s="115"/>
      <c r="M50" s="130"/>
      <c r="N50" s="119"/>
      <c r="O50" s="131"/>
      <c r="P50" s="6597"/>
      <c r="Q50" s="131"/>
      <c r="R50" s="131"/>
      <c r="S50" s="130"/>
      <c r="T50" s="130">
        <v>37</v>
      </c>
      <c r="U50" s="6593">
        <v>897.4</v>
      </c>
      <c r="V50" s="119"/>
      <c r="W50" s="1305"/>
      <c r="X50" s="119"/>
      <c r="Y50" s="119"/>
      <c r="Z50" s="119"/>
      <c r="AA50" s="115"/>
      <c r="AB50" s="115"/>
      <c r="AC50" s="1300">
        <f>IF(OR(BX50="Close to Ear",BX50="Close to Head"),"Head",IF(BX50="Extremity","Extremity","Body"))</f>
        <v/>
      </c>
      <c r="AD50" s="1301">
        <f>CA50</f>
        <v/>
      </c>
      <c r="AE50" s="1299">
        <f>CB50</f>
        <v/>
      </c>
      <c r="AF50" s="115"/>
      <c r="AG50" s="1302">
        <f>IF(OR(AZ50="",BA50=""),"N/A",IF(DC50="Pass","P","F"))</f>
        <v/>
      </c>
      <c r="AH50" s="129"/>
      <c r="AI50" s="129"/>
      <c r="AJ50" s="129"/>
      <c r="AK50" s="119"/>
      <c r="AL50" s="115"/>
      <c r="AM50" s="119"/>
      <c r="AN50" s="119"/>
      <c r="AO50" s="692"/>
      <c r="AP50" s="692"/>
      <c r="AQ50" s="692"/>
      <c r="AR50" s="692"/>
      <c r="AS50" s="692"/>
      <c r="AT50" s="1303">
        <f>IF(AC50="Extremity",IF(CG50="","",CG50),"")</f>
        <v/>
      </c>
      <c r="AU50" s="1303">
        <f>IF(AC50="Extremity",IF(CH50="","",CH50),"")</f>
        <v/>
      </c>
      <c r="AV50" s="1304">
        <f>IF(AC50="Extremity","",IF(CE50="","",CE50))</f>
        <v/>
      </c>
      <c r="AW50" s="1304">
        <f>IF(AD50="Extremity","",IF(CF50="","",CF50))</f>
        <v/>
      </c>
      <c r="AX50" s="1305">
        <f>DL50</f>
        <v/>
      </c>
      <c r="AY50" s="1305">
        <f>DQ50</f>
        <v/>
      </c>
      <c r="AZ50" s="3377">
        <f>IF(AC50="Extremity",IF(DA50="","",DA50),"")</f>
        <v/>
      </c>
      <c r="BA50" s="3378">
        <f>IF(AC50="Extremity","",IF(CT50="","",CT50))</f>
        <v/>
      </c>
      <c r="BB50" s="1305">
        <f>IF(AC50="Extremity",IF(DB50="","",DB50),"")</f>
        <v/>
      </c>
      <c r="BC50" s="1304">
        <f>IF(AC50="Extremity","",IF(CZ50="","",CZ50))</f>
        <v/>
      </c>
      <c r="BD50" s="1305">
        <f>DD50</f>
        <v/>
      </c>
      <c r="BE50" s="132">
        <f>DE50</f>
        <v/>
      </c>
      <c r="BF50" s="133">
        <f>DF50*60</f>
        <v/>
      </c>
      <c r="BG50" s="121">
        <f>BE50</f>
        <v/>
      </c>
      <c r="BH50" s="133">
        <f>DG50*60</f>
        <v/>
      </c>
      <c r="BI50" s="133">
        <f>DH50</f>
        <v/>
      </c>
      <c r="BJ50" s="117"/>
      <c r="BK50" s="812">
        <f>Overview!$E$7</f>
        <v/>
      </c>
      <c r="BL50" s="117"/>
      <c r="BM50" s="834">
        <f>DI50</f>
        <v/>
      </c>
      <c r="BN50" s="812">
        <f>Overview!$P$153</f>
        <v/>
      </c>
      <c r="BO50" s="117"/>
      <c r="BP50" s="117"/>
      <c r="BQ50" s="115"/>
      <c r="BR50" s="1478"/>
      <c r="BS50" s="1541"/>
      <c r="BT50" s="1783" t="inlineStr">
        <is>
          <t>GSM</t>
        </is>
      </c>
      <c r="BU50" s="1783" t="inlineStr">
        <is>
          <t>900</t>
        </is>
      </c>
      <c r="BV50" s="400">
        <f>Overview!$H$29</f>
        <v/>
      </c>
      <c r="BW50" s="1784"/>
      <c r="BX50" s="1783" t="inlineStr">
        <is>
          <t>Body</t>
        </is>
      </c>
      <c r="BY50" s="1785"/>
      <c r="BZ50" s="1785"/>
      <c r="CA50" s="1069" t="str">
        <f>CA49</f>
        <v>TBD</v>
      </c>
      <c r="CB50" s="201">
        <v>5</v>
      </c>
      <c r="CC50" s="1070">
        <f>IF(COUNT('Conducted 2G-3G'!$AH$3:$AH$5)=0,37,INDEX('Conducted 2G-3G'!$T$3:$T$5,MATCH(MAX('Conducted 2G-3G'!$AH$3:$AH$5),'Conducted 2G-3G'!$AH$3:$AH$5,0)))</f>
        <v>37</v>
      </c>
      <c r="CD50" s="1058">
        <f>IF(COUNT('Conducted 2G-3G'!$AH$3:$AH$5)=0,897.4,INDEX('Conducted 2G-3G'!$U$3:$U$5,MATCH(MAX('Conducted 2G-3G'!$AH$3:$AH$5),'Conducted 2G-3G'!$AH$3:$AH$5,0)))</f>
        <v>897.4</v>
      </c>
      <c r="CE50" s="7234"/>
      <c r="CF50" s="7234"/>
      <c r="CG50" s="6706"/>
      <c r="CH50" s="6706"/>
      <c r="CI50" s="224">
        <f>BY50</f>
        <v/>
      </c>
      <c r="CJ50" s="237">
        <f>BZ50</f>
        <v/>
      </c>
      <c r="CK50" s="223">
        <f>CA50</f>
        <v/>
      </c>
      <c r="CL50" s="224">
        <f>CC50</f>
        <v/>
      </c>
      <c r="CM50" s="237">
        <f>CD50</f>
        <v/>
      </c>
      <c r="CN50" s="1527"/>
      <c r="CO50" s="1579"/>
      <c r="CP50" s="7214">
        <f>IF(CF50=""," ",IF(ABS(CE50-CF50)&lt;=0.1,"Valid","Not valid"))</f>
        <v/>
      </c>
      <c r="CQ50" s="1674">
        <f> IF(CE50="","",IF(AND(CE50&lt;&gt;"",CF50=""),IF(CE50&gt;=0.8,"Medir+Sig Max","No"),IF(CF50&lt;&gt;"",IF(CF50&gt;=0.8,"Medir+Sig Max","No"),"")))</f>
        <v/>
      </c>
      <c r="CR50" s="6927">
        <f>IF(UPPER($CQ$1)="X",IF(CF50=""," ",IF((ABS(CE50)&lt;5)*AND(ABS(CF50)&lt;5)*AND(ABS(CT50)&lt;5),"Solo si es max","Medir")),IF(CF50=""," ",IF((ABS(CE50)&lt;1)*AND(ABS(CF50)&lt;1)*AND(ABS(CT50)&lt;1),"Solo si es max","Medir")))</f>
        <v/>
      </c>
      <c r="CS50" s="1674"/>
      <c r="CT50" s="220">
        <f>IF(CO50="",IF(AND(CE50="",CF50=""),"",IF(CF50="",IF(DQ50&gt;1,ROUND(DQ50*CE50,3),CE50),IF(DQ50&gt;1,ROUND(DQ50*CF50,3),CF50))),IF(AND(CE50="",CF50=""),"",IF(CF50="",IF(DQ50&gt;1,ROUND(DQ50*CE50*(1/(CO50)),3),CE50*(1/(CO50))),IF(DQ50&gt;1,ROUND(DQ50*CF50*(1/(CO50)),3),CF50*(1/(CO50))))))</f>
        <v/>
      </c>
      <c r="CU50" s="224">
        <f>BY50</f>
        <v/>
      </c>
      <c r="CV50" s="237">
        <f>BZ50</f>
        <v/>
      </c>
      <c r="CW50" s="237">
        <f>CA50</f>
        <v/>
      </c>
      <c r="CX50" s="224">
        <f>CC50</f>
        <v/>
      </c>
      <c r="CY50" s="237">
        <f>CD50</f>
        <v/>
      </c>
      <c r="CZ50" s="220">
        <f>IF(COUNTIF(Overview!K12:K14,TRUE)&gt;0,1.6,IF(COUNTIF(Overview!L12:L14,TRUE)&gt;0,8,0))</f>
        <v/>
      </c>
      <c r="DA50" s="1788"/>
      <c r="DB50" s="6706"/>
      <c r="DC50" s="844">
        <f>IF(CT50="","",IF(CT50&gt;CZ50,"Fail","Pass"))</f>
        <v/>
      </c>
      <c r="DD50" s="402">
        <f>IF(
CT50=MAX(CT43:CT50),
IF(
COUNTIF(CT43:CT50,CT50)&gt;1,
IF(CF50=MAX.SI.CONJUNTO(CF43:CF50,CT43:CT50,CT50),MAX($DD$3:DD49)+1,""),
MAX($DD$3:DD49)+1
),
"")</f>
        <v/>
      </c>
      <c r="DE50" s="1565">
        <f>MyTimestamp(DC50)</f>
        <v/>
      </c>
      <c r="DF50" s="1531">
        <f>IF(COUNT(CE50:CH50)=1,15,IF(COUNT(CE50:CH50)=0,0,30))</f>
        <v/>
      </c>
      <c r="DG50" s="1532">
        <f>IF(DF50=0,0,2)</f>
        <v/>
      </c>
      <c r="DH50" s="859"/>
      <c r="DI50" s="859"/>
      <c r="DJ50" s="1569"/>
      <c r="DK50" s="1789"/>
      <c r="DL50" s="1574">
        <f>10^(CN50/20)*100-100</f>
        <v/>
      </c>
      <c r="DM50" s="767">
        <f>IF('Tune-Up'!H12="","",'Tune-Up'!H12)</f>
        <v/>
      </c>
      <c r="DN50" s="962"/>
      <c r="DO50" s="797">
        <f>IF(DM50="","",10^(DM50/10))</f>
        <v/>
      </c>
      <c r="DP50" s="797">
        <f>IF(ISNUMBER(DN50)=FALSE,"",10^(DN50/10))</f>
        <v/>
      </c>
      <c r="DQ50" s="1574">
        <f>IF(AND(ISNUMBER(DO50),ISNUMBER(DP50)),IF(DO50/DP50&gt;1,ROUND((DO50)/DP50,3),1),1)</f>
        <v/>
      </c>
      <c r="DR50" s="1541"/>
      <c r="DS50" s="1541"/>
      <c r="DT50" s="1541"/>
      <c r="DU50" s="1541"/>
      <c r="DV50" s="1541"/>
      <c r="DW50" s="1541"/>
      <c r="DX50" s="1541"/>
      <c r="DY50" s="1541"/>
      <c r="DZ50" s="1541"/>
      <c r="EA50" s="1541"/>
      <c r="EB50" s="1541"/>
      <c r="EC50" s="1541"/>
      <c r="ED50" s="1541"/>
      <c r="EE50" s="1541"/>
      <c r="EF50" s="1541"/>
      <c r="EG50" s="1541"/>
      <c r="EH50" s="1541"/>
      <c r="EI50" s="1541"/>
      <c r="EJ50" s="1541"/>
      <c r="EK50" s="1541"/>
      <c r="EL50" s="1541"/>
      <c r="EM50" s="1541"/>
      <c r="EN50" s="1541"/>
      <c r="EO50" s="1541"/>
      <c r="EP50" s="1541"/>
      <c r="EQ50" s="1541"/>
      <c r="ER50" s="1541"/>
      <c r="ES50" s="1541"/>
      <c r="ET50" s="1541"/>
      <c r="EU50" s="1541"/>
      <c r="EV50" s="1541"/>
    </row>
    <row r="51" ht="12.75" x14ac:dyDescent="0.2">
      <c r="A51" s="1541"/>
      <c r="B51" s="1541"/>
      <c r="C51"/>
      <c r="D51" s="1486"/>
      <c r="E51" s="1486"/>
      <c r="F51" s="672" t="inlineStr">
        <is>
          <t>5.1</t>
        </is>
      </c>
      <c r="G51" s="1497"/>
      <c r="H51" s="130">
        <f>BV51</f>
        <v/>
      </c>
      <c r="I51" s="130">
        <f>BW51</f>
        <v/>
      </c>
      <c r="J51" s="1299" t="inlineStr">
        <is>
          <t>GSM</t>
        </is>
      </c>
      <c r="K51" s="1299" t="inlineStr">
        <is>
          <t>900</t>
        </is>
      </c>
      <c r="L51" s="115"/>
      <c r="M51" s="130"/>
      <c r="N51" s="119"/>
      <c r="O51" s="131"/>
      <c r="P51" s="6597"/>
      <c r="Q51" s="131"/>
      <c r="R51" s="131"/>
      <c r="S51" s="130"/>
      <c r="T51" s="130">
        <v>37</v>
      </c>
      <c r="U51" s="6593">
        <v>897.4</v>
      </c>
      <c r="V51" s="119"/>
      <c r="W51" s="1305"/>
      <c r="X51" s="119"/>
      <c r="Y51" s="119"/>
      <c r="Z51" s="119"/>
      <c r="AA51" s="115"/>
      <c r="AB51" s="115"/>
      <c r="AC51" s="1300">
        <f>IF(OR(BX51="Close to Ear",BX51="Close to Head"),"Head",IF(BX51="Extremity","Extremity","Body"))</f>
        <v/>
      </c>
      <c r="AD51" s="1301">
        <f>CA51</f>
        <v/>
      </c>
      <c r="AE51" s="1299">
        <f>CB51</f>
        <v/>
      </c>
      <c r="AF51" s="115"/>
      <c r="AG51" s="1302">
        <f>IF(OR(AZ51="",BA51=""),"N/A",IF(DC51="Pass","P","F"))</f>
        <v/>
      </c>
      <c r="AH51" s="129"/>
      <c r="AI51" s="129"/>
      <c r="AJ51" s="129"/>
      <c r="AK51" s="119"/>
      <c r="AL51" s="115"/>
      <c r="AM51" s="119"/>
      <c r="AN51" s="119"/>
      <c r="AO51" s="692"/>
      <c r="AP51" s="692"/>
      <c r="AQ51" s="692"/>
      <c r="AR51" s="692"/>
      <c r="AS51" s="692"/>
      <c r="AT51" s="1303">
        <f>IF(AC51="Extremity",IF(CG51="","",CG51),"")</f>
        <v/>
      </c>
      <c r="AU51" s="1303">
        <f>IF(AC51="Extremity",IF(CH51="","",CH51),"")</f>
        <v/>
      </c>
      <c r="AV51" s="1304">
        <f>IF(AC51="Extremity","",IF(CE51="","",CE51))</f>
        <v/>
      </c>
      <c r="AW51" s="1304">
        <f>IF(AD51="Extremity","",IF(CF51="","",CF51))</f>
        <v/>
      </c>
      <c r="AX51" s="1305">
        <f>DL51</f>
        <v/>
      </c>
      <c r="AY51" s="1305">
        <f>DQ51</f>
        <v/>
      </c>
      <c r="AZ51" s="3377">
        <f>IF(AC51="Extremity",IF(DA51="","",DA51),"")</f>
        <v/>
      </c>
      <c r="BA51" s="3378">
        <f>IF(AC51="Extremity","",IF(CT51="","",CT51))</f>
        <v/>
      </c>
      <c r="BB51" s="1305">
        <f>IF(AC51="Extremity",IF(DB51="","",DB51),"")</f>
        <v/>
      </c>
      <c r="BC51" s="1304">
        <f>IF(AC51="Extremity","",IF(CZ51="","",CZ51))</f>
        <v/>
      </c>
      <c r="BD51" s="1305">
        <f>DD51</f>
        <v/>
      </c>
      <c r="BE51" s="132">
        <f>DE51</f>
        <v/>
      </c>
      <c r="BF51" s="133">
        <f>DF51*60</f>
        <v/>
      </c>
      <c r="BG51" s="121">
        <f>BE51</f>
        <v/>
      </c>
      <c r="BH51" s="133">
        <f>DG51*60</f>
        <v/>
      </c>
      <c r="BI51" s="133">
        <f>DH51</f>
        <v/>
      </c>
      <c r="BJ51" s="117"/>
      <c r="BK51" s="812">
        <f>Overview!$E$7</f>
        <v/>
      </c>
      <c r="BL51" s="117"/>
      <c r="BM51" s="834">
        <f>DI51</f>
        <v/>
      </c>
      <c r="BN51" s="812">
        <f>Overview!$P$153</f>
        <v/>
      </c>
      <c r="BO51" s="117"/>
      <c r="BP51" s="117"/>
      <c r="BQ51" s="115"/>
      <c r="BR51" s="1478"/>
      <c r="BS51" s="1541"/>
      <c r="BT51" s="1783" t="inlineStr">
        <is>
          <t>GSM</t>
        </is>
      </c>
      <c r="BU51" s="1783" t="inlineStr">
        <is>
          <t>900</t>
        </is>
      </c>
      <c r="BV51" s="400">
        <f>Overview!$H$29</f>
        <v/>
      </c>
      <c r="BW51" s="1784"/>
      <c r="BX51" s="1783" t="inlineStr">
        <is>
          <t>Body</t>
        </is>
      </c>
      <c r="BY51" s="1785"/>
      <c r="BZ51" s="1793"/>
      <c r="CA51" s="846" t="str">
        <f>CONCATENATE(CA49," - Variability")</f>
        <v>TBD - Variability</v>
      </c>
      <c r="CB51" s="202">
        <v>5</v>
      </c>
      <c r="CC51" s="847">
        <f>IF(COUNT('Conducted 2G-3G'!$AH$3:$AH$5)=0,37,INDEX('Conducted 2G-3G'!$T$3:$T$5,MATCH(MAX('Conducted 2G-3G'!$AH$3:$AH$5),'Conducted 2G-3G'!$AH$3:$AH$5,0)))</f>
        <v>37</v>
      </c>
      <c r="CD51" s="847">
        <f>IF(COUNT('Conducted 2G-3G'!$AH$3:$AH$5)=0,897.4,INDEX('Conducted 2G-3G'!$U$3:$U$5,MATCH(MAX('Conducted 2G-3G'!$AH$3:$AH$5),'Conducted 2G-3G'!$AH$3:$AH$5,0)))</f>
        <v>897.4</v>
      </c>
      <c r="CE51" s="7234"/>
      <c r="CF51" s="7234"/>
      <c r="CG51" s="6706"/>
      <c r="CH51" s="6706"/>
      <c r="CI51" s="224">
        <f>BY51</f>
        <v/>
      </c>
      <c r="CJ51" s="237">
        <f>BZ51</f>
        <v/>
      </c>
      <c r="CK51" s="223">
        <f>CA51</f>
        <v/>
      </c>
      <c r="CL51" s="224">
        <f>CC51</f>
        <v/>
      </c>
      <c r="CM51" s="237">
        <f>CD51</f>
        <v/>
      </c>
      <c r="CN51" s="1527"/>
      <c r="CO51" s="1579"/>
      <c r="CP51" s="7214">
        <f>IF(CF51=""," ",IF(ABS(CE51-CF51)&lt;=0.1,"Valid","Not valid"))</f>
        <v/>
      </c>
      <c r="CQ51" s="1674">
        <f> IF(CE51="","",IF(AND(CE51&lt;&gt;"",CF51=""),IF(CE51&gt;=0.8,"Medir+Sig Max","No"),IF(CF51&lt;&gt;"",IF(CF51&gt;=0.8,"Medir+Sig Max","No"),"")))</f>
        <v/>
      </c>
      <c r="CR51" s="6927">
        <f>IF(UPPER($CQ$1)="X",IF(CF51=""," ",IF((ABS(CE51)&lt;5)*AND(ABS(CF51)&lt;5)*AND(ABS(CT51)&lt;5),"Solo si es max","Medir")),IF(CF51=""," ",IF((ABS(CE51)&lt;1)*AND(ABS(CF51)&lt;1)*AND(ABS(CT51)&lt;1),"Solo si es max","Medir")))</f>
        <v/>
      </c>
      <c r="CS51" s="1674">
        <f>IF(CF51="","",IF(MAX(CF43:CF50)=0,"",IF(AND(CF51&lt;=1.45,(CF51/MAX(CF43:CF50))&lt;=1.2,(CF51/MAX(CF43:CF50))&gt;=0.8),"Válido","REPETIR VAR")))</f>
        <v/>
      </c>
      <c r="CT51" s="220">
        <f>IF(CO51="",IF(AND(CE51="",CF51=""),"",IF(CF51="",IF(DQ51&gt;1,ROUND(DQ51*CE51,3),CE51),IF(DQ51&gt;1,ROUND(DQ51*CF51,3),CF51))),IF(AND(CE51="",CF51=""),"",IF(CF51="",IF(DQ51&gt;1,ROUND(DQ51*CE51*(1/(CO51)),3),CE51*(1/(CO51))),IF(DQ51&gt;1,ROUND(DQ51*CF51*(1/(CO51)),3),CF51*(1/(CO51))))))</f>
        <v/>
      </c>
      <c r="CU51" s="224">
        <f>BY51</f>
        <v/>
      </c>
      <c r="CV51" s="237">
        <f>BZ51</f>
        <v/>
      </c>
      <c r="CW51" s="237">
        <f>CA51</f>
        <v/>
      </c>
      <c r="CX51" s="224">
        <f>CC51</f>
        <v/>
      </c>
      <c r="CY51" s="237">
        <f>CD51</f>
        <v/>
      </c>
      <c r="CZ51" s="220">
        <f>IF(COUNTIF(Overview!K12:K14,TRUE)&gt;0,1.6,IF(COUNTIF(Overview!L12:L14,TRUE)&gt;0,8,0))</f>
        <v/>
      </c>
      <c r="DA51" s="1788"/>
      <c r="DB51" s="6706"/>
      <c r="DC51" s="844">
        <f>IF(CT51="","",IF(CT51&gt;CZ51,"Fail","Pass"))</f>
        <v/>
      </c>
      <c r="DD51" s="402">
        <f>IF(
CT51=MAX(CT51:CT52),
IF(
COUNTIF(CT51:CT52,CT51)&gt;1,
IF(CF51=MAX.SI.CONJUNTO(CF51:CF52,CT51:CT52,CT51),MAX($DD$3:DD50)+1,""),
MAX($DD$3:DD50)+1
),
"")</f>
        <v/>
      </c>
      <c r="DE51" s="1565">
        <f>MyTimestamp(DC51)</f>
        <v/>
      </c>
      <c r="DF51" s="1531">
        <f>IF(COUNT(CE51:CH51)=1,15,IF(COUNT(CE51:CH51)=0,0,30))</f>
        <v/>
      </c>
      <c r="DG51" s="1532">
        <f>IF(DF51=0,0,2)</f>
        <v/>
      </c>
      <c r="DH51" s="859"/>
      <c r="DI51" s="859"/>
      <c r="DJ51" s="1569"/>
      <c r="DK51" s="1789"/>
      <c r="DL51" s="1574">
        <f>10^(CN51/20)*100-100</f>
        <v/>
      </c>
      <c r="DM51" s="767">
        <f>IF('Tune-Up'!H12="","",'Tune-Up'!H12)</f>
        <v/>
      </c>
      <c r="DN51" s="1068"/>
      <c r="DO51" s="797">
        <f>IF(DM51="","",10^(DM51/10))</f>
        <v/>
      </c>
      <c r="DP51" s="797">
        <f>IF(ISNUMBER(DN51)=FALSE,"N/A",10^(DN51/10))</f>
        <v/>
      </c>
      <c r="DQ51" s="1574">
        <f>IF(AND(ISNUMBER(DO51),ISNUMBER(DP51)),IF(DO51/DP51&gt;1,ROUND((DO51)/DP51,3),1),1)</f>
        <v/>
      </c>
      <c r="DR51" s="1541"/>
      <c r="DS51" s="1541"/>
      <c r="DT51" s="1541"/>
      <c r="DU51" s="1541"/>
      <c r="DV51" s="1541"/>
      <c r="DW51" s="1541"/>
      <c r="DX51" s="1541"/>
      <c r="DY51" s="1541"/>
      <c r="DZ51" s="1541"/>
      <c r="EA51" s="1541"/>
      <c r="EB51" s="1541"/>
      <c r="EC51" s="1541"/>
      <c r="ED51" s="1541"/>
      <c r="EE51" s="1541"/>
      <c r="EF51" s="1541"/>
      <c r="EG51" s="1541"/>
      <c r="EH51" s="1541"/>
      <c r="EI51" s="1541"/>
      <c r="EJ51" s="1541"/>
      <c r="EK51" s="1541"/>
      <c r="EL51" s="1541"/>
      <c r="EM51" s="1541"/>
      <c r="EN51" s="1541"/>
      <c r="EO51" s="1541"/>
      <c r="EP51" s="1541"/>
      <c r="EQ51" s="1541"/>
      <c r="ER51" s="1541"/>
      <c r="ES51" s="1541"/>
      <c r="ET51" s="1541"/>
      <c r="EU51" s="1541"/>
      <c r="EV51" s="1541"/>
    </row>
    <row r="52" ht="12.75" x14ac:dyDescent="0.2">
      <c r="A52" s="1541"/>
      <c r="B52" s="1541"/>
      <c r="C52"/>
      <c r="D52" s="1486"/>
      <c r="E52" s="1486"/>
      <c r="F52" s="672" t="inlineStr">
        <is>
          <t>5.1</t>
        </is>
      </c>
      <c r="G52" s="1497"/>
      <c r="H52" s="130">
        <f>BV52</f>
        <v/>
      </c>
      <c r="I52" s="130">
        <f>BW52</f>
        <v/>
      </c>
      <c r="J52" s="1299" t="inlineStr">
        <is>
          <t>GSM</t>
        </is>
      </c>
      <c r="K52" s="1299" t="inlineStr">
        <is>
          <t>900</t>
        </is>
      </c>
      <c r="L52" s="115"/>
      <c r="M52" s="130"/>
      <c r="N52" s="119"/>
      <c r="O52" s="131"/>
      <c r="P52" s="6597"/>
      <c r="Q52" s="131"/>
      <c r="R52" s="131"/>
      <c r="S52" s="130"/>
      <c r="T52" s="130">
        <v>37</v>
      </c>
      <c r="U52" s="6593">
        <v>897.4</v>
      </c>
      <c r="V52" s="119"/>
      <c r="W52" s="1305"/>
      <c r="X52" s="119"/>
      <c r="Y52" s="119"/>
      <c r="Z52" s="119"/>
      <c r="AA52" s="115"/>
      <c r="AB52" s="115"/>
      <c r="AC52" s="1300">
        <f>IF(OR(BX52="Close to Ear",BX52="Close to Head"),"Head",IF(BX52="Extremity","Extremity","Body"))</f>
        <v/>
      </c>
      <c r="AD52" s="1301">
        <f>CA52</f>
        <v/>
      </c>
      <c r="AE52" s="1299">
        <f>CB52</f>
        <v/>
      </c>
      <c r="AF52" s="115"/>
      <c r="AG52" s="1302">
        <f>IF(OR(AZ52="",BA52=""),"N/A",IF(DC52="Pass","P","F"))</f>
        <v/>
      </c>
      <c r="AH52" s="129"/>
      <c r="AI52" s="129"/>
      <c r="AJ52" s="129"/>
      <c r="AK52" s="119"/>
      <c r="AL52" s="115"/>
      <c r="AM52" s="119"/>
      <c r="AN52" s="119"/>
      <c r="AO52" s="692"/>
      <c r="AP52" s="692"/>
      <c r="AQ52" s="692"/>
      <c r="AR52" s="692"/>
      <c r="AS52" s="692"/>
      <c r="AT52" s="1303">
        <f>IF(AC52="Extremity",IF(CG52="","",CG52),"")</f>
        <v/>
      </c>
      <c r="AU52" s="1303">
        <f>IF(AC52="Extremity",IF(CH52="","",CH52),"")</f>
        <v/>
      </c>
      <c r="AV52" s="1304">
        <f>IF(AC52="Extremity","",IF(CE52="","",CE52))</f>
        <v/>
      </c>
      <c r="AW52" s="1304">
        <f>IF(AD52="Extremity","",IF(CF52="","",CF52))</f>
        <v/>
      </c>
      <c r="AX52" s="1305">
        <f>DL52</f>
        <v/>
      </c>
      <c r="AY52" s="1305">
        <f>DQ52</f>
        <v/>
      </c>
      <c r="AZ52" s="3377">
        <f>IF(AC52="Extremity",IF(DA52="","",DA52),"")</f>
        <v/>
      </c>
      <c r="BA52" s="3378">
        <f>IF(AC52="Extremity","",IF(CT52="","",CT52))</f>
        <v/>
      </c>
      <c r="BB52" s="1305">
        <f>IF(AC52="Extremity",IF(DB52="","",DB52),"")</f>
        <v/>
      </c>
      <c r="BC52" s="1304">
        <f>IF(AC52="Extremity","",IF(CZ52="","",CZ52))</f>
        <v/>
      </c>
      <c r="BD52" s="1305">
        <f>DD52</f>
        <v/>
      </c>
      <c r="BE52" s="132">
        <f>DE52</f>
        <v/>
      </c>
      <c r="BF52" s="133">
        <f>DF52*60</f>
        <v/>
      </c>
      <c r="BG52" s="121">
        <f>BE52</f>
        <v/>
      </c>
      <c r="BH52" s="133">
        <f>DG52*60</f>
        <v/>
      </c>
      <c r="BI52" s="133">
        <f>DH52</f>
        <v/>
      </c>
      <c r="BJ52" s="117"/>
      <c r="BK52" s="812">
        <f>Overview!$E$7</f>
        <v/>
      </c>
      <c r="BL52" s="117"/>
      <c r="BM52" s="834">
        <f>DI52</f>
        <v/>
      </c>
      <c r="BN52" s="812">
        <f>Overview!$P$153</f>
        <v/>
      </c>
      <c r="BO52" s="117"/>
      <c r="BP52" s="117"/>
      <c r="BQ52" s="115"/>
      <c r="BR52" s="1478"/>
      <c r="BS52" s="1541"/>
      <c r="BT52" s="1783" t="inlineStr">
        <is>
          <t>GSM</t>
        </is>
      </c>
      <c r="BU52" s="1783" t="inlineStr">
        <is>
          <t>900</t>
        </is>
      </c>
      <c r="BV52" s="400">
        <f>Overview!$H$29</f>
        <v/>
      </c>
      <c r="BW52" s="1784"/>
      <c r="BX52" s="1783" t="inlineStr">
        <is>
          <t>Body</t>
        </is>
      </c>
      <c r="BY52" s="1785"/>
      <c r="BZ52" s="1793"/>
      <c r="CA52" s="6671" t="str">
        <f>CONCATENATE(CA50," - Variability2")</f>
        <v>TBD - Variability2</v>
      </c>
      <c r="CB52" s="200">
        <v>5</v>
      </c>
      <c r="CC52" s="6671">
        <f>IF(COUNT('Conducted 2G-3G'!$AH$3:$AH$5)=0,37,INDEX('Conducted 2G-3G'!$T$3:$T$5,MATCH(MAX('Conducted 2G-3G'!$AH$3:$AH$5),'Conducted 2G-3G'!$AH$3:$AH$5,0)))</f>
        <v>37</v>
      </c>
      <c r="CD52" s="1688">
        <f>IF(COUNT('Conducted 2G-3G'!$AH$3:$AH$5)=0,897.4,INDEX('Conducted 2G-3G'!$U$3:$U$5,MATCH(MAX('Conducted 2G-3G'!$AH$3:$AH$5),'Conducted 2G-3G'!$AH$3:$AH$5,0)))</f>
        <v>897.4</v>
      </c>
      <c r="CE52" s="7234"/>
      <c r="CF52" s="7234"/>
      <c r="CG52" s="6706"/>
      <c r="CH52" s="6706"/>
      <c r="CI52" s="224">
        <f>BY52</f>
        <v/>
      </c>
      <c r="CJ52" s="237">
        <f>BZ52</f>
        <v/>
      </c>
      <c r="CK52" s="223">
        <f>CA52</f>
        <v/>
      </c>
      <c r="CL52" s="237">
        <f>CC52</f>
        <v/>
      </c>
      <c r="CM52" s="237">
        <f>CD52</f>
        <v/>
      </c>
      <c r="CN52" s="1523"/>
      <c r="CO52" s="1579"/>
      <c r="CP52" s="7214">
        <f>IF(CF52=""," ",IF(ABS(CE52-CF52)&lt;=0.1,"Valid","Not valid"))</f>
        <v/>
      </c>
      <c r="CQ52" s="1674">
        <f> IF(CE52="","",IF(AND(CE52&lt;&gt;"",CF52=""),IF(CE52&gt;=0.8,"Medir+Sig Max","No"),IF(CF52&lt;&gt;"",IF(CF52&gt;=0.8,"Medir+Sig Max","No"),"")))</f>
        <v/>
      </c>
      <c r="CR52" s="6927">
        <f>IF(UPPER($CQ$1)="X",IF(CF52=""," ",IF((ABS(CE52)&lt;5)*AND(ABS(CF52)&lt;5)*AND(ABS(CT52)&lt;5),"Solo si es max","Medir")),IF(CF52=""," ",IF((ABS(CE52)&lt;1)*AND(ABS(CF52)&lt;1)*AND(ABS(CT52)&lt;1),"Solo si es max","Medir")))</f>
        <v/>
      </c>
      <c r="CS52" s="1674"/>
      <c r="CT52" s="220">
        <f>IF(CO52="",IF(AND(CE52="",CF52=""),"",IF(CF52="",IF(DQ52&gt;1,ROUND(DQ52*CE52,3),CE52),IF(DQ52&gt;1,ROUND(DQ52*CF52,3),CF52))),IF(AND(CE52="",CF52=""),"",IF(CF52="",IF(DQ52&gt;1,ROUND(DQ52*CE52*(1/(CO52)),3),CE52*(1/(CO52))),IF(DQ52&gt;1,ROUND(DQ52*CF52*(1/(CO52)),3),CF52*(1/(CO52))))))</f>
        <v/>
      </c>
      <c r="CU52" s="224">
        <f>BY52</f>
        <v/>
      </c>
      <c r="CV52" s="237">
        <f>BZ52</f>
        <v/>
      </c>
      <c r="CW52" s="237">
        <f>CA52</f>
        <v/>
      </c>
      <c r="CX52" s="237">
        <f>CC52</f>
        <v/>
      </c>
      <c r="CY52" s="237">
        <f>CD52</f>
        <v/>
      </c>
      <c r="CZ52" s="220">
        <f>IF(COUNTIF(Overview!K12:K14,TRUE)&gt;0,1.6,IF(COUNTIF(Overview!L12:L14,TRUE)&gt;0,8,0))</f>
        <v/>
      </c>
      <c r="DA52" s="1788"/>
      <c r="DB52" s="6706"/>
      <c r="DC52" s="844">
        <f>IF(CT52="","",IF(CT52&gt;CZ52,"Fail","Pass"))</f>
        <v/>
      </c>
      <c r="DD52" s="402">
        <f>IF(
CT52=MAX(CT51:CT52),
IF(
COUNTIF(CT51:CT52,CT52)&gt;1,
IF(CF52=MAX.SI.CONJUNTO(CF51:CF52,CT51:CT52,CT52),MAX($DD$3:DD51)+1,""),
MAX($DD$3:DD51)+1
),
"")</f>
        <v/>
      </c>
      <c r="DE52" s="1565">
        <f>MyTimestamp(DC52)</f>
        <v/>
      </c>
      <c r="DF52" s="1531">
        <f>IF(COUNT(CE52:CH52)=1,15,IF(COUNT(CE52:CH52)=0,0,30))</f>
        <v/>
      </c>
      <c r="DG52" s="1532">
        <f>IF(DF52=0,0,2)</f>
        <v/>
      </c>
      <c r="DH52" s="860"/>
      <c r="DI52" s="860"/>
      <c r="DJ52" s="1569"/>
      <c r="DK52" s="1789"/>
      <c r="DL52" s="1574">
        <f>10^(CN52/20)*100-100</f>
        <v/>
      </c>
      <c r="DM52" s="767">
        <f>IF('Tune-Up'!H12="","",'Tune-Up'!H12)</f>
        <v/>
      </c>
      <c r="DN52" s="962"/>
      <c r="DO52" s="797">
        <f>IF(DM52="","",10^(DM52/10))</f>
        <v/>
      </c>
      <c r="DP52" s="797">
        <f>IF(ISNUMBER(DN52)=FALSE,"N/A",10^(DN52/10))</f>
        <v/>
      </c>
      <c r="DQ52" s="1574">
        <f>IF(AND(ISNUMBER(DO52),ISNUMBER(DP52)),IF(DO52/DP52&gt;1,ROUND((DO52)/DP52,3),1),1)</f>
        <v/>
      </c>
      <c r="DR52" s="1541"/>
      <c r="DS52" s="1541"/>
      <c r="DT52" s="1541"/>
      <c r="DU52" s="1541"/>
      <c r="DV52" s="1541"/>
      <c r="DW52" s="1541"/>
      <c r="DX52" s="1541"/>
      <c r="DY52" s="1541"/>
      <c r="DZ52" s="1541"/>
      <c r="EA52" s="1541"/>
      <c r="EB52" s="1541"/>
      <c r="EC52" s="1541"/>
      <c r="ED52" s="1541"/>
      <c r="EE52" s="1541"/>
      <c r="EF52" s="1541"/>
      <c r="EG52" s="1541"/>
      <c r="EH52" s="1541"/>
      <c r="EI52" s="1541"/>
      <c r="EJ52" s="1541"/>
      <c r="EK52" s="1541"/>
      <c r="EL52" s="1541"/>
      <c r="EM52" s="1541"/>
      <c r="EN52" s="1541"/>
      <c r="EO52" s="1541"/>
      <c r="EP52" s="1541"/>
      <c r="EQ52" s="1541"/>
      <c r="ER52" s="1541"/>
      <c r="ES52" s="1541"/>
      <c r="ET52" s="1541"/>
      <c r="EU52" s="1541"/>
      <c r="EV52" s="1541"/>
    </row>
    <row r="53" ht="12.75" x14ac:dyDescent="0.2">
      <c r="A53" s="1541"/>
      <c r="B53" s="1541"/>
      <c r="C53"/>
      <c r="D53" s="6590"/>
      <c r="E53" s="6590"/>
      <c r="F53" s="6591" t="inlineStr">
        <is>
          <t>5.1</t>
        </is>
      </c>
      <c r="G53" s="6592"/>
      <c r="H53" s="6593">
        <f>BV53</f>
        <v/>
      </c>
      <c r="I53" s="6593">
        <f>BW53</f>
        <v/>
      </c>
      <c r="J53" s="6594" t="inlineStr">
        <is>
          <t>GSM</t>
        </is>
      </c>
      <c r="K53" s="6594" t="inlineStr">
        <is>
          <t>900</t>
        </is>
      </c>
      <c r="L53" s="6595"/>
      <c r="M53" s="6593"/>
      <c r="N53" s="6596"/>
      <c r="O53" s="6597"/>
      <c r="P53" s="6597"/>
      <c r="Q53" s="6597"/>
      <c r="R53" s="6597"/>
      <c r="S53" s="6593"/>
      <c r="T53" s="6593">
        <v>37</v>
      </c>
      <c r="U53" s="6593">
        <v>897.4</v>
      </c>
      <c r="V53" s="6596"/>
      <c r="W53" s="6598"/>
      <c r="X53" s="6596"/>
      <c r="Y53" s="6596"/>
      <c r="Z53" s="6596"/>
      <c r="AA53" s="6595"/>
      <c r="AB53" s="6595"/>
      <c r="AC53" s="6599">
        <f>IF(OR(BX53="Close to Ear",BX53="Close to Head"),"Head",IF(BX53="Extremity","Extremity","Body"))</f>
        <v/>
      </c>
      <c r="AD53" s="6600">
        <f>CA53</f>
        <v/>
      </c>
      <c r="AE53" s="6594">
        <f>CB53</f>
        <v/>
      </c>
      <c r="AF53" s="6595"/>
      <c r="AG53" s="6601">
        <f>IF(OR(AZ53="",BA53=""),"N/A",IF(DC53="Pass","P","F"))</f>
        <v/>
      </c>
      <c r="AH53" s="6602"/>
      <c r="AI53" s="6602"/>
      <c r="AJ53" s="6602"/>
      <c r="AK53" s="6596"/>
      <c r="AL53" s="6595"/>
      <c r="AM53" s="6596"/>
      <c r="AN53" s="6596"/>
      <c r="AO53" s="6603"/>
      <c r="AP53" s="6603"/>
      <c r="AQ53" s="6603"/>
      <c r="AR53" s="6603"/>
      <c r="AS53" s="6603"/>
      <c r="AT53" s="6604">
        <f>IF(AC53="Extremity",IF(CG53="","",CG53),"")</f>
        <v/>
      </c>
      <c r="AU53" s="6604">
        <f>IF(AC53="Extremity",IF(CH53="","",CH53),"")</f>
        <v/>
      </c>
      <c r="AV53" s="6605">
        <f>IF(AC53="Extremity","",IF(CE53="","",CE53))</f>
        <v/>
      </c>
      <c r="AW53" s="6605">
        <f>IF(AD53="Extremity","",IF(CF53="","",CF53))</f>
        <v/>
      </c>
      <c r="AX53" s="6598">
        <f>DL53</f>
        <v/>
      </c>
      <c r="AY53" s="6598">
        <f>DQ53</f>
        <v/>
      </c>
      <c r="AZ53" s="6606">
        <f>IF(AC53="Extremity",IF(DA53="","",DA53),"")</f>
        <v/>
      </c>
      <c r="BA53" s="6607">
        <f>IF(AC53="Extremity","",IF(CT53="","",CT53))</f>
        <v/>
      </c>
      <c r="BB53" s="6598">
        <f>IF(AC53="Extremity",IF(DB53="","",DB53),"")</f>
        <v/>
      </c>
      <c r="BC53" s="6605">
        <f>IF(AC53="Extremity","",IF(CZ53="","",CZ53))</f>
        <v/>
      </c>
      <c r="BD53" s="6598">
        <f>DD53</f>
        <v/>
      </c>
      <c r="BE53" s="6608">
        <f>DE53</f>
        <v/>
      </c>
      <c r="BF53" s="6609">
        <f>DF53*60</f>
        <v/>
      </c>
      <c r="BG53" s="6610">
        <f>BE53</f>
        <v/>
      </c>
      <c r="BH53" s="6609">
        <f>DG53*60</f>
        <v/>
      </c>
      <c r="BI53" s="6609">
        <f>DH53</f>
        <v/>
      </c>
      <c r="BJ53" s="6611"/>
      <c r="BK53" s="6612">
        <f>Overview!$E$7</f>
        <v/>
      </c>
      <c r="BL53" s="6611"/>
      <c r="BM53" s="6609">
        <f>DI53</f>
        <v/>
      </c>
      <c r="BN53" s="6612">
        <f>Overview!$P$153</f>
        <v/>
      </c>
      <c r="BO53" s="6611"/>
      <c r="BP53" s="6611"/>
      <c r="BQ53" s="6595"/>
      <c r="BR53" s="6613"/>
      <c r="BS53" s="1541"/>
      <c r="BT53" s="1783" t="inlineStr">
        <is>
          <t>GSM</t>
        </is>
      </c>
      <c r="BU53" s="1783" t="inlineStr">
        <is>
          <t>900</t>
        </is>
      </c>
      <c r="BV53" s="400">
        <f>Overview!$H$29</f>
        <v/>
      </c>
      <c r="BW53" s="1784"/>
      <c r="BX53" s="1783" t="inlineStr">
        <is>
          <t>Body</t>
        </is>
      </c>
      <c r="BY53" s="1785"/>
      <c r="BZ53" s="1793"/>
      <c r="CA53" s="6671" t="str">
        <f>CONCATENATE(CA49," - Battery check 1")</f>
        <v>TBD - Battery check 1</v>
      </c>
      <c r="CB53" s="200">
        <v>5</v>
      </c>
      <c r="CC53" s="6671">
        <f>IF(COUNT('Conducted 2G-3G'!$AH$3:$AH$5)=0,37,INDEX('Conducted 2G-3G'!$T$3:$T$5,MATCH(MAX('Conducted 2G-3G'!$AH$3:$AH$5),'Conducted 2G-3G'!$AH$3:$AH$5,0)))</f>
        <v>37</v>
      </c>
      <c r="CD53" s="1688">
        <f>IF(COUNT('Conducted 2G-3G'!$AH$3:$AH$5)=0,897.4,INDEX('Conducted 2G-3G'!$U$3:$U$5,MATCH(MAX('Conducted 2G-3G'!$AH$3:$AH$5),'Conducted 2G-3G'!$AH$3:$AH$5,0)))</f>
        <v>897.4</v>
      </c>
      <c r="CE53" s="7234"/>
      <c r="CF53" s="7234"/>
      <c r="CG53" s="6706"/>
      <c r="CH53" s="6706"/>
      <c r="CI53" s="224">
        <f>BY53</f>
        <v/>
      </c>
      <c r="CJ53" s="237">
        <f>BZ53</f>
        <v/>
      </c>
      <c r="CK53" s="223">
        <f>CA53</f>
        <v/>
      </c>
      <c r="CL53" s="224">
        <f>CC53</f>
        <v/>
      </c>
      <c r="CM53" s="237">
        <f>CD53</f>
        <v/>
      </c>
      <c r="CN53" s="1527"/>
      <c r="CO53" s="1579"/>
      <c r="CP53" s="7214">
        <f>IF(CF53=""," ",IF(ABS(CE53-CF53)&lt;=0.1,"Valid","Not valid"))</f>
        <v/>
      </c>
      <c r="CQ53" s="1674">
        <f> IF(CE53="","",IF(AND(CE53&lt;&gt;"",CF53=""),IF(CE53&gt;=0.8,"Medir+Sig Max","No"),IF(CF53&lt;&gt;"",IF(CF53&gt;=0.8,"Medir+Sig Max","No"),"")))</f>
        <v/>
      </c>
      <c r="CR53" s="6927">
        <f>IF(UPPER($CQ$1)="X",IF(CF53=""," ",IF((ABS(CE53)&lt;5)*AND(ABS(CF53)&lt;5)*AND(ABS(CT53)&lt;5),"Solo si es max","Medir")),IF(CF53=""," ",IF((ABS(CE53)&lt;1)*AND(ABS(CF53)&lt;1)*AND(ABS(CT53)&lt;1),"Solo si es max","Medir")))</f>
        <v/>
      </c>
      <c r="CS53" s="1674"/>
      <c r="CT53" s="220">
        <f>IF(CO53="",IF(AND(CE53="",CF53=""),"",IF(CF53="",IF(DQ53&gt;1,ROUND(DQ53*CE53,3),CE53),IF(DQ53&gt;1,ROUND(DQ53*CF53,3),CF53))),IF(AND(CE53="",CF53=""),"",IF(CF53="",IF(DQ53&gt;1,ROUND(DQ53*CE53*(1/(CO53)),3),CE53*(1/(CO53))),IF(DQ53&gt;1,ROUND(DQ53*CF53*(1/(CO53)),3),CF53*(1/(CO53))))))</f>
        <v/>
      </c>
      <c r="CU53" s="224">
        <f>BY53</f>
        <v/>
      </c>
      <c r="CV53" s="237">
        <f>BZ53</f>
        <v/>
      </c>
      <c r="CW53" s="237">
        <f>CA53</f>
        <v/>
      </c>
      <c r="CX53" s="224">
        <f>CC53</f>
        <v/>
      </c>
      <c r="CY53" s="237">
        <f>CD53</f>
        <v/>
      </c>
      <c r="CZ53" s="220">
        <f>IF(COUNTIF(Overview!K12:K14,TRUE)&gt;0,1.6,IF(COUNTIF(Overview!L12:L14,TRUE)&gt;0,8,0))</f>
        <v/>
      </c>
      <c r="DA53" s="1788"/>
      <c r="DB53" s="6706"/>
      <c r="DC53" s="844">
        <f>IF(CT53="","",IF(CT53&gt;CZ53,"Fail","Pass"))</f>
        <v/>
      </c>
      <c r="DD53" s="402">
        <f>IF(
CT53=MAX(CT53:CT54),
IF(
COUNTIF(CT53:CT54,CT53)&gt;1,
IF(CF53=MAX.SI.CONJUNTO(CF53:CF54,CT53:CT54,CT53),MAX($DD$3:DD52)+1,""),
MAX($DD$3:DD52)+1
),
"")</f>
        <v/>
      </c>
      <c r="DE53" s="1565">
        <f>MyTimestamp(DC53)</f>
        <v/>
      </c>
      <c r="DF53" s="1531">
        <f>IF(COUNT(CE53:CH53)=1,15,IF(COUNT(CE53:CH53)=0,0,30))</f>
        <v/>
      </c>
      <c r="DG53" s="1532">
        <f>IF(DF53=0,0,2)</f>
        <v/>
      </c>
      <c r="DH53" s="859"/>
      <c r="DI53" s="859"/>
      <c r="DJ53" s="1569"/>
      <c r="DK53" s="1789"/>
      <c r="DL53" s="1574">
        <f>10^(CN53/20)*100-100</f>
        <v/>
      </c>
      <c r="DM53" s="767">
        <f>IF('Tune-Up'!H12="","",'Tune-Up'!H12)</f>
        <v/>
      </c>
      <c r="DN53" s="1068"/>
      <c r="DO53" s="971">
        <f>IF(DM53="","",10^(DM53/10))</f>
        <v/>
      </c>
      <c r="DP53" s="971">
        <f>IF(ISNUMBER(DN53)=FALSE,"N/A",10^(DN53/10))</f>
        <v/>
      </c>
      <c r="DQ53" s="1574">
        <f>IF(AND(ISNUMBER(DO53),ISNUMBER(DP53)),IF(DO53/DP53&gt;1,ROUND((DO53)/DP53,3),1),1)</f>
        <v/>
      </c>
      <c r="DR53" s="1541"/>
      <c r="DS53" s="1541"/>
      <c r="DT53" s="1541"/>
      <c r="DU53" s="1541"/>
      <c r="DV53" s="1541"/>
      <c r="DW53" s="1541"/>
      <c r="DX53" s="1541"/>
      <c r="DY53" s="1541"/>
      <c r="DZ53" s="1541"/>
      <c r="EA53" s="1541"/>
      <c r="EB53" s="1541"/>
      <c r="EC53" s="1541"/>
      <c r="ED53" s="1541"/>
      <c r="EE53" s="1541"/>
      <c r="EF53" s="1541"/>
      <c r="EG53" s="1541"/>
      <c r="EH53" s="1541"/>
      <c r="EI53" s="1541"/>
      <c r="EJ53" s="1541"/>
      <c r="EK53" s="1541"/>
      <c r="EL53" s="1541"/>
      <c r="EM53" s="1541"/>
      <c r="EN53" s="1541"/>
      <c r="EO53" s="1541"/>
      <c r="EP53" s="1541"/>
      <c r="EQ53" s="1541"/>
      <c r="ER53" s="1541"/>
      <c r="ES53" s="1541"/>
      <c r="ET53" s="1541"/>
      <c r="EU53" s="1541"/>
      <c r="EV53" s="1541"/>
    </row>
    <row r="54" ht="12.75" x14ac:dyDescent="0.2">
      <c r="A54" s="1541"/>
      <c r="B54" s="1541"/>
      <c r="C54"/>
      <c r="D54" s="6590"/>
      <c r="E54" s="6590"/>
      <c r="F54" s="6591" t="inlineStr">
        <is>
          <t>5.1</t>
        </is>
      </c>
      <c r="G54" s="6592"/>
      <c r="H54" s="6593">
        <f>BV54</f>
        <v/>
      </c>
      <c r="I54" s="6593">
        <f>BW54</f>
        <v/>
      </c>
      <c r="J54" s="6594" t="inlineStr">
        <is>
          <t>GSM</t>
        </is>
      </c>
      <c r="K54" s="6594" t="inlineStr">
        <is>
          <t>900</t>
        </is>
      </c>
      <c r="L54" s="6595"/>
      <c r="M54" s="6593"/>
      <c r="N54" s="6596"/>
      <c r="O54" s="6597"/>
      <c r="P54" s="6597"/>
      <c r="Q54" s="6597"/>
      <c r="R54" s="6597"/>
      <c r="S54" s="6593"/>
      <c r="T54" s="6593">
        <v>37</v>
      </c>
      <c r="U54" s="6593">
        <v>897.4</v>
      </c>
      <c r="V54" s="6596"/>
      <c r="W54" s="6598"/>
      <c r="X54" s="6596"/>
      <c r="Y54" s="6596"/>
      <c r="Z54" s="6596"/>
      <c r="AA54" s="6595"/>
      <c r="AB54" s="6595"/>
      <c r="AC54" s="6599">
        <f>IF(OR(BX54="Close to Ear",BX54="Close to Head"),"Head",IF(BX54="Extremity","Extremity","Body"))</f>
        <v/>
      </c>
      <c r="AD54" s="6600">
        <f>CA54</f>
        <v/>
      </c>
      <c r="AE54" s="6594">
        <f>CB54</f>
        <v/>
      </c>
      <c r="AF54" s="6595"/>
      <c r="AG54" s="6601">
        <f>IF(OR(AZ54="",BA54=""),"N/A",IF(DC54="Pass","P","F"))</f>
        <v/>
      </c>
      <c r="AH54" s="6602"/>
      <c r="AI54" s="6602"/>
      <c r="AJ54" s="6602"/>
      <c r="AK54" s="6596"/>
      <c r="AL54" s="6595"/>
      <c r="AM54" s="6596"/>
      <c r="AN54" s="6596"/>
      <c r="AO54" s="6603"/>
      <c r="AP54" s="6603"/>
      <c r="AQ54" s="6603"/>
      <c r="AR54" s="6603"/>
      <c r="AS54" s="6603"/>
      <c r="AT54" s="6604">
        <f>IF(AC54="Extremity",IF(CG54="","",CG54),"")</f>
        <v/>
      </c>
      <c r="AU54" s="6604">
        <f>IF(AC54="Extremity",IF(CH54="","",CH54),"")</f>
        <v/>
      </c>
      <c r="AV54" s="6605">
        <f>IF(AC54="Extremity","",IF(CE54="","",CE54))</f>
        <v/>
      </c>
      <c r="AW54" s="6605">
        <f>IF(AD54="Extremity","",IF(CF54="","",CF54))</f>
        <v/>
      </c>
      <c r="AX54" s="6598">
        <f>DL54</f>
        <v/>
      </c>
      <c r="AY54" s="6598">
        <f>DQ54</f>
        <v/>
      </c>
      <c r="AZ54" s="6606">
        <f>IF(AC54="Extremity",IF(DA54="","",DA54),"")</f>
        <v/>
      </c>
      <c r="BA54" s="6607">
        <f>IF(AC54="Extremity","",IF(CT54="","",CT54))</f>
        <v/>
      </c>
      <c r="BB54" s="6598">
        <f>IF(AC54="Extremity",IF(DB54="","",DB54),"")</f>
        <v/>
      </c>
      <c r="BC54" s="6605">
        <f>IF(AC54="Extremity","",IF(CZ54="","",CZ54))</f>
        <v/>
      </c>
      <c r="BD54" s="6598">
        <f>DD54</f>
        <v/>
      </c>
      <c r="BE54" s="6608">
        <f>DE54</f>
        <v/>
      </c>
      <c r="BF54" s="6609">
        <f>DF54*60</f>
        <v/>
      </c>
      <c r="BG54" s="6610">
        <f>BE54</f>
        <v/>
      </c>
      <c r="BH54" s="6609">
        <f>DG54*60</f>
        <v/>
      </c>
      <c r="BI54" s="6609">
        <f>DH54</f>
        <v/>
      </c>
      <c r="BJ54" s="6611"/>
      <c r="BK54" s="6612">
        <f>Overview!$E$7</f>
        <v/>
      </c>
      <c r="BL54" s="6611"/>
      <c r="BM54" s="6609">
        <f>DI54</f>
        <v/>
      </c>
      <c r="BN54" s="6612">
        <f>Overview!$P$153</f>
        <v/>
      </c>
      <c r="BO54" s="6611"/>
      <c r="BP54" s="6611"/>
      <c r="BQ54" s="6595"/>
      <c r="BR54" s="6613"/>
      <c r="BS54" s="1541"/>
      <c r="BT54" s="1783" t="inlineStr">
        <is>
          <t>GSM</t>
        </is>
      </c>
      <c r="BU54" s="1783" t="inlineStr">
        <is>
          <t>900</t>
        </is>
      </c>
      <c r="BV54" s="400">
        <f>Overview!$H$29</f>
        <v/>
      </c>
      <c r="BW54" s="1784"/>
      <c r="BX54" s="1783" t="inlineStr">
        <is>
          <t>Body</t>
        </is>
      </c>
      <c r="BY54" s="1785"/>
      <c r="BZ54" s="1793"/>
      <c r="CA54" s="1070" t="str">
        <f>CONCATENATE(CA50," - Battery check 2")</f>
        <v>TBD - Battery check 2</v>
      </c>
      <c r="CB54" s="200">
        <v>5</v>
      </c>
      <c r="CC54" s="1070">
        <f>IF(COUNT('Conducted 2G-3G'!$AH$3:$AH$5)=0,37,INDEX('Conducted 2G-3G'!$T$3:$T$5,MATCH(MAX('Conducted 2G-3G'!$AH$3:$AH$5),'Conducted 2G-3G'!$AH$3:$AH$5,0)))</f>
        <v>37</v>
      </c>
      <c r="CD54" s="1058">
        <f>IF(COUNT('Conducted 2G-3G'!$AH$3:$AH$5)=0,897.4,INDEX('Conducted 2G-3G'!$U$3:$U$5,MATCH(MAX('Conducted 2G-3G'!$AH$3:$AH$5),'Conducted 2G-3G'!$AH$3:$AH$5,0)))</f>
        <v>897.4</v>
      </c>
      <c r="CE54" s="7234"/>
      <c r="CF54" s="7234"/>
      <c r="CG54" s="6706"/>
      <c r="CH54" s="6706"/>
      <c r="CI54" s="224">
        <f>BY54</f>
        <v/>
      </c>
      <c r="CJ54" s="237">
        <f>BZ54</f>
        <v/>
      </c>
      <c r="CK54" s="223">
        <f>CA54</f>
        <v/>
      </c>
      <c r="CL54" s="224">
        <f>CC54</f>
        <v/>
      </c>
      <c r="CM54" s="237">
        <f>CD54</f>
        <v/>
      </c>
      <c r="CN54" s="1527"/>
      <c r="CO54" s="1579"/>
      <c r="CP54" s="7214">
        <f>IF(CF54=""," ",IF(ABS(CE54-CF54)&lt;=0.1,"Valid","Not valid"))</f>
        <v/>
      </c>
      <c r="CQ54" s="1674">
        <f> IF(CE54="","",IF(AND(CE54&lt;&gt;"",CF54=""),IF(CE54&gt;=0.8,"Medir+Sig Max","No"),IF(CF54&lt;&gt;"",IF(CF54&gt;=0.8,"Medir+Sig Max","No"),"")))</f>
        <v/>
      </c>
      <c r="CR54" s="6927">
        <f>IF(UPPER($CQ$1)="X",IF(CF54=""," ",IF((ABS(CE54)&lt;5)*AND(ABS(CF54)&lt;5)*AND(ABS(CT54)&lt;5),"Solo si es max","Medir")),IF(CF54=""," ",IF((ABS(CE54)&lt;1)*AND(ABS(CF54)&lt;1)*AND(ABS(CT54)&lt;1),"Solo si es max","Medir")))</f>
        <v/>
      </c>
      <c r="CS54" s="1674"/>
      <c r="CT54" s="220">
        <f>IF(CO54="",IF(AND(CE54="",CF54=""),"",IF(CF54="",IF(DQ54&gt;1,ROUND(DQ54*CE54,3),CE54),IF(DQ54&gt;1,ROUND(DQ54*CF54,3),CF54))),IF(AND(CE54="",CF54=""),"",IF(CF54="",IF(DQ54&gt;1,ROUND(DQ54*CE54*(1/(CO54)),3),CE54*(1/(CO54))),IF(DQ54&gt;1,ROUND(DQ54*CF54*(1/(CO54)),3),CF54*(1/(CO54))))))</f>
        <v/>
      </c>
      <c r="CU54" s="224">
        <f>BY54</f>
        <v/>
      </c>
      <c r="CV54" s="237">
        <f>BZ54</f>
        <v/>
      </c>
      <c r="CW54" s="237">
        <f>CA54</f>
        <v/>
      </c>
      <c r="CX54" s="224">
        <f>CC54</f>
        <v/>
      </c>
      <c r="CY54" s="237">
        <f>CD54</f>
        <v/>
      </c>
      <c r="CZ54" s="220">
        <f>IF(COUNTIF(Overview!K12:K14,TRUE)&gt;0,1.6,IF(COUNTIF(Overview!L12:L14,TRUE)&gt;0,8,0))</f>
        <v/>
      </c>
      <c r="DA54" s="1788"/>
      <c r="DB54" s="6706"/>
      <c r="DC54" s="844">
        <f>IF(CT54="","",IF(CT54&gt;CZ54,"Fail","Pass"))</f>
        <v/>
      </c>
      <c r="DD54" s="402">
        <f>IF(
CT54=MAX(CT53:CT54),
IF(
COUNTIF(CT53:CT54,CT54)&gt;1,
IF(CF54=MAX.SI.CONJUNTO(CF53:CF54,CT53:CT54,CT54),MAX($DD$3:DD53)+1,""),
MAX($DD$3:DD53)+1
),
"")</f>
        <v/>
      </c>
      <c r="DE54" s="1565">
        <f>MyTimestamp(DC54)</f>
        <v/>
      </c>
      <c r="DF54" s="1531">
        <f>IF(COUNT(CE54:CH54)=1,15,IF(COUNT(CE54:CH54)=0,0,30))</f>
        <v/>
      </c>
      <c r="DG54" s="1532">
        <f>IF(DF54=0,0,2)</f>
        <v/>
      </c>
      <c r="DH54" s="859"/>
      <c r="DI54" s="859"/>
      <c r="DJ54" s="1569"/>
      <c r="DK54" s="1789"/>
      <c r="DL54" s="1574">
        <f>10^(CN54/20)*100-100</f>
        <v/>
      </c>
      <c r="DM54" s="767">
        <f>IF('Tune-Up'!H12="","",'Tune-Up'!H12)</f>
        <v/>
      </c>
      <c r="DN54" s="962"/>
      <c r="DO54" s="971">
        <f>IF(DM54="","",10^(DM54/10))</f>
        <v/>
      </c>
      <c r="DP54" s="971">
        <f>IF(ISNUMBER(DN54)=FALSE,"N/A",10^(DN54/10))</f>
        <v/>
      </c>
      <c r="DQ54" s="1574">
        <f>IF(AND(ISNUMBER(DO54),ISNUMBER(DP54)),IF(DO54/DP54&gt;1,ROUND((DO54)/DP54,3),1),1)</f>
        <v/>
      </c>
      <c r="DR54" s="1541"/>
      <c r="DS54" s="1541"/>
      <c r="DT54" s="1541"/>
      <c r="DU54" s="1541"/>
      <c r="DV54" s="1541"/>
      <c r="DW54" s="1541"/>
      <c r="DX54" s="1541"/>
      <c r="DY54" s="1541"/>
      <c r="DZ54" s="1541"/>
      <c r="EA54" s="1541"/>
      <c r="EB54" s="1541"/>
      <c r="EC54" s="1541"/>
      <c r="ED54" s="1541"/>
      <c r="EE54" s="1541"/>
      <c r="EF54" s="1541"/>
      <c r="EG54" s="1541"/>
      <c r="EH54" s="1541"/>
      <c r="EI54" s="1541"/>
      <c r="EJ54" s="1541"/>
      <c r="EK54" s="1541"/>
      <c r="EL54" s="1541"/>
      <c r="EM54" s="1541"/>
      <c r="EN54" s="1541"/>
      <c r="EO54" s="1541"/>
      <c r="EP54" s="1541"/>
      <c r="EQ54" s="1541"/>
      <c r="ER54" s="1541"/>
      <c r="ES54" s="1541"/>
      <c r="ET54" s="1541"/>
      <c r="EU54" s="1541"/>
      <c r="EV54" s="1541"/>
    </row>
    <row r="55" ht="12.75" x14ac:dyDescent="0.2">
      <c r="A55" s="1541"/>
      <c r="B55" s="1541"/>
      <c r="C55"/>
      <c r="D55" s="6799"/>
      <c r="E55" s="6799"/>
      <c r="F55" s="6800" t="inlineStr">
        <is>
          <t>5.1</t>
        </is>
      </c>
      <c r="G55" s="6801"/>
      <c r="H55" s="6802">
        <f>BV55</f>
        <v/>
      </c>
      <c r="I55" s="6802">
        <f>BW55</f>
        <v/>
      </c>
      <c r="J55" s="6803" t="inlineStr">
        <is>
          <t>GSM</t>
        </is>
      </c>
      <c r="K55" s="6803" t="inlineStr">
        <is>
          <t>900</t>
        </is>
      </c>
      <c r="L55" s="6804"/>
      <c r="M55" s="6802"/>
      <c r="N55" s="6805"/>
      <c r="O55" s="6806"/>
      <c r="P55" s="6597"/>
      <c r="Q55" s="6806"/>
      <c r="R55" s="6806"/>
      <c r="S55" s="6802"/>
      <c r="T55" s="6802">
        <v>37</v>
      </c>
      <c r="U55" s="6593">
        <v>897.4</v>
      </c>
      <c r="V55" s="6805"/>
      <c r="W55" s="6807"/>
      <c r="X55" s="6805"/>
      <c r="Y55" s="6805"/>
      <c r="Z55" s="6805"/>
      <c r="AA55" s="6804"/>
      <c r="AB55" s="6804"/>
      <c r="AC55" s="6808">
        <f>IF(OR(BX55="Close to Ear",BX55="Close to Head"),"Head",IF(BX55="Extremity","Extremity","Body"))</f>
        <v/>
      </c>
      <c r="AD55" s="6809">
        <f>CA55</f>
        <v/>
      </c>
      <c r="AE55" s="6803">
        <f>CB55</f>
        <v/>
      </c>
      <c r="AF55" s="6804"/>
      <c r="AG55" s="6810">
        <f>IF(OR(AZ55="",BA55=""),"N/A",IF(DC55="Pass","P","F"))</f>
        <v/>
      </c>
      <c r="AH55" s="6811"/>
      <c r="AI55" s="6811"/>
      <c r="AJ55" s="6811"/>
      <c r="AK55" s="6805"/>
      <c r="AL55" s="6804"/>
      <c r="AM55" s="6805"/>
      <c r="AN55" s="6805"/>
      <c r="AO55" s="6812"/>
      <c r="AP55" s="6812"/>
      <c r="AQ55" s="6812"/>
      <c r="AR55" s="6812"/>
      <c r="AS55" s="6812"/>
      <c r="AT55" s="6813">
        <f>IF(AC55="Extremity",IF(CG55="","",CG55),"")</f>
        <v/>
      </c>
      <c r="AU55" s="6813">
        <f>IF(AC55="Extremity",IF(CH55="","",CH55),"")</f>
        <v/>
      </c>
      <c r="AV55" s="6814">
        <f>IF(AC55="Extremity","",IF(CE55="","",CE55))</f>
        <v/>
      </c>
      <c r="AW55" s="6814">
        <f>IF(AD55="Extremity","",IF(CF55="","",CF55))</f>
        <v/>
      </c>
      <c r="AX55" s="6807">
        <f>DL55</f>
        <v/>
      </c>
      <c r="AY55" s="6807">
        <f>DQ55</f>
        <v/>
      </c>
      <c r="AZ55" s="6815">
        <f>IF(AC55="Extremity",IF(DA55="","",DA55),"")</f>
        <v/>
      </c>
      <c r="BA55" s="6816">
        <f>IF(AC55="Extremity","",IF(CT55="","",CT55))</f>
        <v/>
      </c>
      <c r="BB55" s="6807">
        <f>IF(AC55="Extremity",IF(DB55="","",DB55),"")</f>
        <v/>
      </c>
      <c r="BC55" s="6814">
        <f>IF(AC55="Extremity","",IF(CZ55="","",CZ55))</f>
        <v/>
      </c>
      <c r="BD55" s="6807">
        <f>DD55</f>
        <v/>
      </c>
      <c r="BE55" s="6817">
        <f>DE55</f>
        <v/>
      </c>
      <c r="BF55" s="6818">
        <f>DF55*60</f>
        <v/>
      </c>
      <c r="BG55" s="6819">
        <f>BE55</f>
        <v/>
      </c>
      <c r="BH55" s="6818">
        <f>DG55*60</f>
        <v/>
      </c>
      <c r="BI55" s="6818">
        <f>DH55</f>
        <v/>
      </c>
      <c r="BJ55" s="6820"/>
      <c r="BK55" s="6821">
        <f>Overview!$E$7</f>
        <v/>
      </c>
      <c r="BL55" s="6820"/>
      <c r="BM55" s="6818">
        <f>DI55</f>
        <v/>
      </c>
      <c r="BN55" s="6821">
        <f>Overview!$P$153</f>
        <v/>
      </c>
      <c r="BO55" s="6820"/>
      <c r="BP55" s="6820"/>
      <c r="BQ55" s="6804"/>
      <c r="BR55" s="6822"/>
      <c r="BS55" s="1541"/>
      <c r="BT55" s="1783" t="inlineStr">
        <is>
          <t>GSM</t>
        </is>
      </c>
      <c r="BU55" s="1783" t="inlineStr">
        <is>
          <t>900</t>
        </is>
      </c>
      <c r="BV55" s="400">
        <f>Overview!$H$29</f>
        <v/>
      </c>
      <c r="BW55" s="1784"/>
      <c r="BX55" s="1783" t="inlineStr">
        <is>
          <t>Body</t>
        </is>
      </c>
      <c r="BY55" s="1785"/>
      <c r="BZ55" s="1793"/>
      <c r="CA55" s="6823" t="inlineStr">
        <is>
          <t>Front of Face</t>
        </is>
      </c>
      <c r="CB55" s="200">
        <v>25</v>
      </c>
      <c r="CC55" s="6824">
        <f>IF(COUNT('Conducted 2G-3G'!$AH$3:$AH$5)=0,37,INDEX('Conducted 2G-3G'!$T$3:$T$5,MATCH(MAX('Conducted 2G-3G'!$AH$3:$AH$5),'Conducted 2G-3G'!$AH$3:$AH$5,0)))</f>
        <v>37</v>
      </c>
      <c r="CD55" s="6824">
        <f>IF(COUNT('Conducted 2G-3G'!$AH$3:$AH$5)=0,897.4,INDEX('Conducted 2G-3G'!$U$3:$U$5,MATCH(MAX('Conducted 2G-3G'!$AH$3:$AH$5),'Conducted 2G-3G'!$AH$3:$AH$5,0)))</f>
        <v>897.4</v>
      </c>
      <c r="CE55" s="7238"/>
      <c r="CF55" s="7238"/>
      <c r="CG55" s="6909"/>
      <c r="CH55" s="6909"/>
      <c r="CI55" s="6617">
        <f>BY55</f>
        <v/>
      </c>
      <c r="CJ55" s="6665">
        <f>BZ55</f>
        <v/>
      </c>
      <c r="CK55" s="223">
        <f>CA55</f>
        <v/>
      </c>
      <c r="CL55" s="6617">
        <f>CC55</f>
        <v/>
      </c>
      <c r="CM55" s="6665">
        <f>CD55</f>
        <v/>
      </c>
      <c r="CN55" s="2052"/>
      <c r="CO55" s="1579"/>
      <c r="CP55" s="7217">
        <f>IF(CF55=""," ",IF(ABS(CE55-CF55)&lt;=0.1,"Valid","Not valid"))</f>
        <v/>
      </c>
      <c r="CQ55" s="7220">
        <f> IF(CE55="","",IF(AND(CE55&lt;&gt;"",CF55=""),IF(CE55&gt;=0.8,"Medir+Sig Max","No"),IF(CF55&lt;&gt;"",IF(CF55&gt;=0.8,"Medir+Sig Max","No"),"")))</f>
        <v/>
      </c>
      <c r="CR55" s="6929">
        <f>IF(UPPER($CQ$1)="X",IF(CF55=""," ",IF((ABS(CE55)&lt;5)*AND(ABS(CF55)&lt;5)*AND(ABS(CT55)&lt;5),"Solo si es max","Medir")),IF(CF55=""," ",IF((ABS(CE55)&lt;1)*AND(ABS(CF55)&lt;1)*AND(ABS(CT55)&lt;1),"Solo si es max","Medir")))</f>
        <v/>
      </c>
      <c r="CS55" s="7220"/>
      <c r="CT55" s="220">
        <f>IF(CO55="",IF(AND(CE55="",CF55=""),"",IF(CF55="",IF(DQ55&gt;1,ROUND(DQ55*CE55,3),CE55),IF(DQ55&gt;1,ROUND(DQ55*CF55,3),CF55))),IF(AND(CE55="",CF55=""),"",IF(CF55="",IF(DQ55&gt;1,ROUND(DQ55*CE55*(1/(CO55)),3),CE55*(1/(CO55))),IF(DQ55&gt;1,ROUND(DQ55*CF55*(1/(CO55)),3),CF55*(1/(CO55))))))</f>
        <v/>
      </c>
      <c r="CU55" s="224">
        <f>BY55</f>
        <v/>
      </c>
      <c r="CV55" s="237">
        <f>BZ55</f>
        <v/>
      </c>
      <c r="CW55" s="237">
        <f>CA55</f>
        <v/>
      </c>
      <c r="CX55" s="224">
        <f>CC55</f>
        <v/>
      </c>
      <c r="CY55" s="237">
        <f>CD55</f>
        <v/>
      </c>
      <c r="CZ55" s="220">
        <f>IF(COUNTIF(Overview!K12:K14,TRUE)&gt;0,1.6,IF(COUNTIF(Overview!L12:L14,TRUE)&gt;0,8,0))</f>
        <v/>
      </c>
      <c r="DA55" s="1807"/>
      <c r="DB55" s="6909"/>
      <c r="DC55" s="844">
        <f>IF(CT55="","",IF(CT55&gt;CZ55,"Fail","Pass"))</f>
        <v/>
      </c>
      <c r="DD55" s="6666">
        <f>IF(CT55&lt;&gt;"",MAX($DD$3:DD54)+1,"")</f>
        <v/>
      </c>
      <c r="DE55" s="1565">
        <f>MyTimestamp(DC55)</f>
        <v/>
      </c>
      <c r="DF55" s="1531">
        <f>IF(COUNT(CE55:CH55)=1,15,IF(COUNT(CE55:CH55)=0,0,30))</f>
        <v/>
      </c>
      <c r="DG55" s="1532">
        <f>IF(DF55=0,0,2)</f>
        <v/>
      </c>
      <c r="DH55" s="2055"/>
      <c r="DI55" s="2055"/>
      <c r="DJ55" s="1569"/>
      <c r="DK55" s="6667"/>
      <c r="DL55" s="1574">
        <f>10^(CN55/20)*100-100</f>
        <v/>
      </c>
      <c r="DM55" s="767">
        <f>IF('Tune-Up'!H12="","",'Tune-Up'!H12)</f>
        <v/>
      </c>
      <c r="DN55" s="962"/>
      <c r="DO55" s="971">
        <f>IF(DM55="","",10^(DM55/10))</f>
        <v/>
      </c>
      <c r="DP55" s="971">
        <f>IF(ISNUMBER(DN55)=FALSE,"N/A",10^(DN55/10))</f>
        <v/>
      </c>
      <c r="DQ55" s="1574">
        <f>IF(AND(ISNUMBER(DO55),ISNUMBER(DP55)),IF(DO55/DP55&gt;1,ROUND((DO55)/DP55,3),1),1)</f>
        <v/>
      </c>
      <c r="DR55" s="1541"/>
      <c r="DS55" s="1541"/>
      <c r="DT55" s="1541"/>
      <c r="DU55" s="1541"/>
      <c r="DV55" s="1541"/>
      <c r="DW55" s="1541"/>
      <c r="DX55" s="1541"/>
      <c r="DY55" s="1541"/>
      <c r="DZ55" s="1541"/>
      <c r="EA55" s="1541"/>
      <c r="EB55" s="1541"/>
      <c r="EC55" s="1541"/>
      <c r="ED55" s="1541"/>
      <c r="EE55" s="1541"/>
      <c r="EF55" s="1541"/>
      <c r="EG55" s="1541"/>
      <c r="EH55" s="1541"/>
      <c r="EI55" s="1541"/>
      <c r="EJ55" s="1541"/>
      <c r="EK55" s="1541"/>
      <c r="EL55" s="1541"/>
      <c r="EM55" s="1541"/>
      <c r="EN55" s="1541"/>
      <c r="EO55" s="1541"/>
      <c r="EP55" s="1541"/>
      <c r="EQ55" s="1541"/>
      <c r="ER55" s="1541"/>
      <c r="ES55" s="1541"/>
      <c r="ET55" s="1541"/>
      <c r="EU55" s="1541"/>
      <c r="EV55" s="1541"/>
    </row>
    <row r="56" ht="12.75" x14ac:dyDescent="0.2">
      <c r="A56" s="1541"/>
      <c r="B56" s="1541"/>
      <c r="C56"/>
      <c r="D56" s="6799"/>
      <c r="E56" s="6799"/>
      <c r="F56" s="6800" t="inlineStr">
        <is>
          <t>5.1</t>
        </is>
      </c>
      <c r="G56" s="6801"/>
      <c r="H56" s="6802">
        <f>BV56</f>
        <v/>
      </c>
      <c r="I56" s="6802">
        <f>BW56</f>
        <v/>
      </c>
      <c r="J56" s="6803" t="inlineStr">
        <is>
          <t>GSM</t>
        </is>
      </c>
      <c r="K56" s="6803" t="inlineStr">
        <is>
          <t>900</t>
        </is>
      </c>
      <c r="L56" s="6804"/>
      <c r="M56" s="6802"/>
      <c r="N56" s="6805"/>
      <c r="O56" s="6806"/>
      <c r="P56" s="6597"/>
      <c r="Q56" s="6806"/>
      <c r="R56" s="6806"/>
      <c r="S56" s="6802"/>
      <c r="T56" s="6802">
        <v>37</v>
      </c>
      <c r="U56" s="6593">
        <v>897.4</v>
      </c>
      <c r="V56" s="6805"/>
      <c r="W56" s="6807"/>
      <c r="X56" s="6805"/>
      <c r="Y56" s="6805"/>
      <c r="Z56" s="6805"/>
      <c r="AA56" s="6804"/>
      <c r="AB56" s="6804"/>
      <c r="AC56" s="6808">
        <f>IF(OR(BX56="Close to Ear",BX56="Close to Head"),"Head",IF(BX56="Extremity","Extremity","Body"))</f>
        <v/>
      </c>
      <c r="AD56" s="6809">
        <f>CA56</f>
        <v/>
      </c>
      <c r="AE56" s="6803">
        <f>CB56</f>
        <v/>
      </c>
      <c r="AF56" s="6804"/>
      <c r="AG56" s="6810">
        <f>IF(OR(AZ56="",BA56=""),"N/A",IF(DC56="Pass","P","F"))</f>
        <v/>
      </c>
      <c r="AH56" s="6811"/>
      <c r="AI56" s="6811"/>
      <c r="AJ56" s="6811"/>
      <c r="AK56" s="6805"/>
      <c r="AL56" s="6804"/>
      <c r="AM56" s="6805"/>
      <c r="AN56" s="6805"/>
      <c r="AO56" s="6812"/>
      <c r="AP56" s="6812"/>
      <c r="AQ56" s="6812"/>
      <c r="AR56" s="6812"/>
      <c r="AS56" s="6812"/>
      <c r="AT56" s="6813">
        <f>IF(AC56="Extremity",IF(CG56="","",CG56),"")</f>
        <v/>
      </c>
      <c r="AU56" s="6813">
        <f>IF(AC56="Extremity",IF(CH56="","",CH56),"")</f>
        <v/>
      </c>
      <c r="AV56" s="6814">
        <f>IF(AC56="Extremity","",IF(CE56="","",CE56))</f>
        <v/>
      </c>
      <c r="AW56" s="6814">
        <f>IF(AD56="Extremity","",IF(CF56="","",CF56))</f>
        <v/>
      </c>
      <c r="AX56" s="6807">
        <f>DL56</f>
        <v/>
      </c>
      <c r="AY56" s="6807">
        <f>DQ56</f>
        <v/>
      </c>
      <c r="AZ56" s="6815">
        <f>IF(AC56="Extremity",IF(DA56="","",DA56),"")</f>
        <v/>
      </c>
      <c r="BA56" s="6816">
        <f>IF(AC56="Extremity","",IF(CT56="","",CT56))</f>
        <v/>
      </c>
      <c r="BB56" s="6807">
        <f>IF(AC56="Extremity",IF(DB56="","",DB56),"")</f>
        <v/>
      </c>
      <c r="BC56" s="6814">
        <f>IF(AC56="Extremity","",IF(CZ56="","",CZ56))</f>
        <v/>
      </c>
      <c r="BD56" s="6807">
        <f>DD56</f>
        <v/>
      </c>
      <c r="BE56" s="6817">
        <f>DE56</f>
        <v/>
      </c>
      <c r="BF56" s="6818">
        <f>DF56*60</f>
        <v/>
      </c>
      <c r="BG56" s="6819">
        <f>BE56</f>
        <v/>
      </c>
      <c r="BH56" s="6818">
        <f>DG56*60</f>
        <v/>
      </c>
      <c r="BI56" s="6818">
        <f>DH56</f>
        <v/>
      </c>
      <c r="BJ56" s="6820"/>
      <c r="BK56" s="6821">
        <f>Overview!$E$7</f>
        <v/>
      </c>
      <c r="BL56" s="6820"/>
      <c r="BM56" s="6818">
        <f>DI56</f>
        <v/>
      </c>
      <c r="BN56" s="6821">
        <f>Overview!$P$153</f>
        <v/>
      </c>
      <c r="BO56" s="6820"/>
      <c r="BP56" s="6820"/>
      <c r="BQ56" s="6804"/>
      <c r="BR56" s="6822"/>
      <c r="BS56" s="1541"/>
      <c r="BT56" s="1783" t="inlineStr">
        <is>
          <t>GSM</t>
        </is>
      </c>
      <c r="BU56" s="1783" t="inlineStr">
        <is>
          <t>900</t>
        </is>
      </c>
      <c r="BV56" s="400">
        <f>Overview!$H$29</f>
        <v/>
      </c>
      <c r="BW56" s="1784"/>
      <c r="BX56" s="1783" t="inlineStr">
        <is>
          <t>Body</t>
        </is>
      </c>
      <c r="BY56" s="1785"/>
      <c r="BZ56" s="1793"/>
      <c r="CA56" s="6823" t="inlineStr">
        <is>
          <t>Accesorio 1: Front Face</t>
        </is>
      </c>
      <c r="CB56" s="200">
        <v>0</v>
      </c>
      <c r="CC56" s="6824">
        <f>IF(COUNT('Conducted 2G-3G'!$AH$3:$AH$5)=0,37,INDEX('Conducted 2G-3G'!$T$3:$T$5,MATCH(MAX('Conducted 2G-3G'!$AH$3:$AH$5),'Conducted 2G-3G'!$AH$3:$AH$5,0)))</f>
        <v>37</v>
      </c>
      <c r="CD56" s="6824">
        <f>IF(COUNT('Conducted 2G-3G'!$AH$3:$AH$5)=0,897.4,INDEX('Conducted 2G-3G'!$U$3:$U$5,MATCH(MAX('Conducted 2G-3G'!$AH$3:$AH$5),'Conducted 2G-3G'!$AH$3:$AH$5,0)))</f>
        <v>897.4</v>
      </c>
      <c r="CE56" s="7238"/>
      <c r="CF56" s="7238"/>
      <c r="CG56" s="6909"/>
      <c r="CH56" s="6909"/>
      <c r="CI56" s="6617">
        <f>BY56</f>
        <v/>
      </c>
      <c r="CJ56" s="6665">
        <f>BZ56</f>
        <v/>
      </c>
      <c r="CK56" s="223">
        <f>CA56</f>
        <v/>
      </c>
      <c r="CL56" s="6617">
        <f>CC56</f>
        <v/>
      </c>
      <c r="CM56" s="6665">
        <f>CD56</f>
        <v/>
      </c>
      <c r="CN56" s="2052"/>
      <c r="CO56" s="1579"/>
      <c r="CP56" s="7217">
        <f>IF(CF56=""," ",IF(ABS(CE56-CF56)&lt;=0.1,"Valid","Not valid"))</f>
        <v/>
      </c>
      <c r="CQ56" s="7220">
        <f> IF(CE56="","",IF(AND(CE56&lt;&gt;"",CF56=""),IF(CE56&gt;=0.8,"Medir+Sig Max","No"),IF(CF56&lt;&gt;"",IF(CF56&gt;=0.8,"Medir+Sig Max","No"),"")))</f>
        <v/>
      </c>
      <c r="CR56" s="6929">
        <f>IF(UPPER($CQ$1)="X",IF(CF56=""," ",IF((ABS(CE56)&lt;5)*AND(ABS(CF56)&lt;5)*AND(ABS(CT56)&lt;5),"Solo si es max","Medir")),IF(CF56=""," ",IF((ABS(CE56)&lt;1)*AND(ABS(CF56)&lt;1)*AND(ABS(CT56)&lt;1),"Solo si es max","Medir")))</f>
        <v/>
      </c>
      <c r="CS56" s="7220"/>
      <c r="CT56" s="220">
        <f>IF(CO56="",IF(AND(CE56="",CF56=""),"",IF(CF56="",IF(DQ56&gt;1,ROUND(DQ56*CE56,3),CE56),IF(DQ56&gt;1,ROUND(DQ56*CF56,3),CF56))),IF(AND(CE56="",CF56=""),"",IF(CF56="",IF(DQ56&gt;1,ROUND(DQ56*CE56*(1/(CO56)),3),CE56*(1/(CO56))),IF(DQ56&gt;1,ROUND(DQ56*CF56*(1/(CO56)),3),CF56*(1/(CO56))))))</f>
        <v/>
      </c>
      <c r="CU56" s="224">
        <f>BY56</f>
        <v/>
      </c>
      <c r="CV56" s="237">
        <f>BZ56</f>
        <v/>
      </c>
      <c r="CW56" s="237">
        <f>CA56</f>
        <v/>
      </c>
      <c r="CX56" s="224">
        <f>CC56</f>
        <v/>
      </c>
      <c r="CY56" s="237">
        <f>CD56</f>
        <v/>
      </c>
      <c r="CZ56" s="220">
        <f>IF(COUNTIF(Overview!K12:K14,TRUE)&gt;0,1.6,IF(COUNTIF(Overview!L12:L14,TRUE)&gt;0,8,0))</f>
        <v/>
      </c>
      <c r="DA56" s="1807"/>
      <c r="DB56" s="6909"/>
      <c r="DC56" s="844">
        <f>IF(CT56="","",IF(CT56&gt;CZ56,"Fail","Pass"))</f>
        <v/>
      </c>
      <c r="DD56" s="6666">
        <f>IF(
CT56=MAX(CT56:CT62),
IF(
COUNTIF(CT56:CT62,CT56)&gt;1,
IF(CF56=MAX.SI.CONJUNTO(CF56:CF62,CT56:CT62,CT56),MAX($DD$3:DD55)+1,""),
MAX($DD$3:DD55)+1
),
"")</f>
        <v/>
      </c>
      <c r="DE56" s="1565">
        <f>MyTimestamp(DC56)</f>
        <v/>
      </c>
      <c r="DF56" s="1531">
        <f>IF(COUNT(CE56:CH56)=1,15,IF(COUNT(CE56:CH56)=0,0,30))</f>
        <v/>
      </c>
      <c r="DG56" s="1532">
        <f>IF(DF56=0,0,2)</f>
        <v/>
      </c>
      <c r="DH56" s="2055"/>
      <c r="DI56" s="2055"/>
      <c r="DJ56" s="1569"/>
      <c r="DK56" s="6667"/>
      <c r="DL56" s="1574">
        <f>10^(CN56/20)*100-100</f>
        <v/>
      </c>
      <c r="DM56" s="767">
        <f>IF('Tune-Up'!H12="","",'Tune-Up'!H12)</f>
        <v/>
      </c>
      <c r="DN56" s="1068"/>
      <c r="DO56" s="971">
        <f>IF(DM56="","",10^(DM56/10))</f>
        <v/>
      </c>
      <c r="DP56" s="971">
        <f>IF(ISNUMBER(DN56)=FALSE,"N/A",10^(DN56/10))</f>
        <v/>
      </c>
      <c r="DQ56" s="1574">
        <f>IF(AND(ISNUMBER(DO56),ISNUMBER(DP56)),IF(DO56/DP56&gt;1,ROUND((DO56)/DP56,3),1),1)</f>
        <v/>
      </c>
      <c r="DR56" s="1541"/>
      <c r="DS56" s="1541"/>
      <c r="DT56" s="1541"/>
      <c r="DU56" s="1541"/>
      <c r="DV56" s="1541"/>
      <c r="DW56" s="1541"/>
      <c r="DX56" s="1541"/>
      <c r="DY56" s="1541"/>
      <c r="DZ56" s="1541"/>
      <c r="EA56" s="1541"/>
      <c r="EB56" s="1541"/>
      <c r="EC56" s="1541"/>
      <c r="ED56" s="1541"/>
      <c r="EE56" s="1541"/>
      <c r="EF56" s="1541"/>
      <c r="EG56" s="1541"/>
      <c r="EH56" s="1541"/>
      <c r="EI56" s="1541"/>
      <c r="EJ56" s="1541"/>
      <c r="EK56" s="1541"/>
      <c r="EL56" s="1541"/>
      <c r="EM56" s="1541"/>
      <c r="EN56" s="1541"/>
      <c r="EO56" s="1541"/>
      <c r="EP56" s="1541"/>
      <c r="EQ56" s="1541"/>
      <c r="ER56" s="1541"/>
      <c r="ES56" s="1541"/>
      <c r="ET56" s="1541"/>
      <c r="EU56" s="1541"/>
      <c r="EV56" s="1541"/>
    </row>
    <row r="57" ht="12.75" x14ac:dyDescent="0.2">
      <c r="A57" s="1541"/>
      <c r="B57" s="1541"/>
      <c r="C57"/>
      <c r="D57" s="6799"/>
      <c r="E57" s="6799"/>
      <c r="F57" s="6800" t="inlineStr">
        <is>
          <t>5.1</t>
        </is>
      </c>
      <c r="G57" s="6801"/>
      <c r="H57" s="6802">
        <f>BV57</f>
        <v/>
      </c>
      <c r="I57" s="6802">
        <f>BW57</f>
        <v/>
      </c>
      <c r="J57" s="6803" t="inlineStr">
        <is>
          <t>GSM</t>
        </is>
      </c>
      <c r="K57" s="6803" t="inlineStr">
        <is>
          <t>900</t>
        </is>
      </c>
      <c r="L57" s="6804"/>
      <c r="M57" s="6802"/>
      <c r="N57" s="6805"/>
      <c r="O57" s="6806"/>
      <c r="P57" s="6597"/>
      <c r="Q57" s="6806"/>
      <c r="R57" s="6806"/>
      <c r="S57" s="6802"/>
      <c r="T57" s="6802">
        <v>37</v>
      </c>
      <c r="U57" s="6593">
        <v>897.4</v>
      </c>
      <c r="V57" s="6805"/>
      <c r="W57" s="6807"/>
      <c r="X57" s="6805"/>
      <c r="Y57" s="6805"/>
      <c r="Z57" s="6805"/>
      <c r="AA57" s="6804"/>
      <c r="AB57" s="6804"/>
      <c r="AC57" s="6808">
        <f>IF(OR(BX57="Close to Ear",BX57="Close to Head"),"Head",IF(BX57="Extremity","Extremity","Body"))</f>
        <v/>
      </c>
      <c r="AD57" s="6809">
        <f>CA57</f>
        <v/>
      </c>
      <c r="AE57" s="6803">
        <f>CB57</f>
        <v/>
      </c>
      <c r="AF57" s="6804"/>
      <c r="AG57" s="6810">
        <f>IF(OR(AZ57="",BA57=""),"N/A",IF(DC57="Pass","P","F"))</f>
        <v/>
      </c>
      <c r="AH57" s="6811"/>
      <c r="AI57" s="6811"/>
      <c r="AJ57" s="6811"/>
      <c r="AK57" s="6805"/>
      <c r="AL57" s="6804"/>
      <c r="AM57" s="6805"/>
      <c r="AN57" s="6805"/>
      <c r="AO57" s="6812"/>
      <c r="AP57" s="6812"/>
      <c r="AQ57" s="6812"/>
      <c r="AR57" s="6812"/>
      <c r="AS57" s="6812"/>
      <c r="AT57" s="6813">
        <f>IF(AC57="Extremity",IF(CG57="","",CG57),"")</f>
        <v/>
      </c>
      <c r="AU57" s="6813">
        <f>IF(AC57="Extremity",IF(CH57="","",CH57),"")</f>
        <v/>
      </c>
      <c r="AV57" s="6814">
        <f>IF(AC57="Extremity","",IF(CE57="","",CE57))</f>
        <v/>
      </c>
      <c r="AW57" s="6814">
        <f>IF(AD57="Extremity","",IF(CF57="","",CF57))</f>
        <v/>
      </c>
      <c r="AX57" s="6807">
        <f>DL57</f>
        <v/>
      </c>
      <c r="AY57" s="6807">
        <f>DQ57</f>
        <v/>
      </c>
      <c r="AZ57" s="6815">
        <f>IF(AC57="Extremity",IF(DA57="","",DA57),"")</f>
        <v/>
      </c>
      <c r="BA57" s="6816">
        <f>IF(AC57="Extremity","",IF(CT57="","",CT57))</f>
        <v/>
      </c>
      <c r="BB57" s="6807">
        <f>IF(AC57="Extremity",IF(DB57="","",DB57),"")</f>
        <v/>
      </c>
      <c r="BC57" s="6814">
        <f>IF(AC57="Extremity","",IF(CZ57="","",CZ57))</f>
        <v/>
      </c>
      <c r="BD57" s="6807">
        <f>DD57</f>
        <v/>
      </c>
      <c r="BE57" s="6817">
        <f>DE57</f>
        <v/>
      </c>
      <c r="BF57" s="6818">
        <f>DF57*60</f>
        <v/>
      </c>
      <c r="BG57" s="6819">
        <f>BE57</f>
        <v/>
      </c>
      <c r="BH57" s="6818">
        <f>DG57*60</f>
        <v/>
      </c>
      <c r="BI57" s="6818">
        <f>DH57</f>
        <v/>
      </c>
      <c r="BJ57" s="6820"/>
      <c r="BK57" s="6821">
        <f>Overview!$E$7</f>
        <v/>
      </c>
      <c r="BL57" s="6820"/>
      <c r="BM57" s="6818">
        <f>DI57</f>
        <v/>
      </c>
      <c r="BN57" s="6821">
        <f>Overview!$P$153</f>
        <v/>
      </c>
      <c r="BO57" s="6820"/>
      <c r="BP57" s="6820"/>
      <c r="BQ57" s="6804"/>
      <c r="BR57" s="6822"/>
      <c r="BS57" s="1541"/>
      <c r="BT57" s="1783" t="inlineStr">
        <is>
          <t>GSM</t>
        </is>
      </c>
      <c r="BU57" s="1783" t="inlineStr">
        <is>
          <t>900</t>
        </is>
      </c>
      <c r="BV57" s="400">
        <f>Overview!$H$29</f>
        <v/>
      </c>
      <c r="BW57" s="1784"/>
      <c r="BX57" s="1783" t="inlineStr">
        <is>
          <t>Body</t>
        </is>
      </c>
      <c r="BY57" s="1785"/>
      <c r="BZ57" s="1793"/>
      <c r="CA57" s="6823" t="inlineStr">
        <is>
          <t>Accesorio 2: Back Face</t>
        </is>
      </c>
      <c r="CB57" s="200">
        <v>0</v>
      </c>
      <c r="CC57" s="6824">
        <f>IF(COUNT('Conducted 2G-3G'!$AH$3:$AH$5)=0,37,INDEX('Conducted 2G-3G'!$T$3:$T$5,MATCH(MAX('Conducted 2G-3G'!$AH$3:$AH$5),'Conducted 2G-3G'!$AH$3:$AH$5,0)))</f>
        <v>37</v>
      </c>
      <c r="CD57" s="6824">
        <f>IF(COUNT('Conducted 2G-3G'!$AH$3:$AH$5)=0,897.4,INDEX('Conducted 2G-3G'!$U$3:$U$5,MATCH(MAX('Conducted 2G-3G'!$AH$3:$AH$5),'Conducted 2G-3G'!$AH$3:$AH$5,0)))</f>
        <v>897.4</v>
      </c>
      <c r="CE57" s="7238"/>
      <c r="CF57" s="7238"/>
      <c r="CG57" s="6909"/>
      <c r="CH57" s="6909"/>
      <c r="CI57" s="6617">
        <f>BY57</f>
        <v/>
      </c>
      <c r="CJ57" s="6665">
        <f>BZ57</f>
        <v/>
      </c>
      <c r="CK57" s="223">
        <f>CA57</f>
        <v/>
      </c>
      <c r="CL57" s="6617">
        <f>CC57</f>
        <v/>
      </c>
      <c r="CM57" s="6665">
        <f>CD57</f>
        <v/>
      </c>
      <c r="CN57" s="2052"/>
      <c r="CO57" s="1579"/>
      <c r="CP57" s="7217">
        <f>IF(CF57=""," ",IF(ABS(CE57-CF57)&lt;=0.1,"Valid","Not valid"))</f>
        <v/>
      </c>
      <c r="CQ57" s="7220">
        <f> IF(CE57="","",IF(AND(CE57&lt;&gt;"",CF57=""),IF(CE57&gt;=0.8,"Medir+Sig Max","No"),IF(CF57&lt;&gt;"",IF(CF57&gt;=0.8,"Medir+Sig Max","No"),"")))</f>
        <v/>
      </c>
      <c r="CR57" s="6929">
        <f>IF(UPPER($CQ$1)="X",IF(CF57=""," ",IF((ABS(CE57)&lt;5)*AND(ABS(CF57)&lt;5)*AND(ABS(CT57)&lt;5),"Solo si es max","Medir")),IF(CF57=""," ",IF((ABS(CE57)&lt;1)*AND(ABS(CF57)&lt;1)*AND(ABS(CT57)&lt;1),"Solo si es max","Medir")))</f>
        <v/>
      </c>
      <c r="CS57" s="7220"/>
      <c r="CT57" s="220">
        <f>IF(CO57="",IF(AND(CE57="",CF57=""),"",IF(CF57="",IF(DQ57&gt;1,ROUND(DQ57*CE57,3),CE57),IF(DQ57&gt;1,ROUND(DQ57*CF57,3),CF57))),IF(AND(CE57="",CF57=""),"",IF(CF57="",IF(DQ57&gt;1,ROUND(DQ57*CE57*(1/(CO57)),3),CE57*(1/(CO57))),IF(DQ57&gt;1,ROUND(DQ57*CF57*(1/(CO57)),3),CF57*(1/(CO57))))))</f>
        <v/>
      </c>
      <c r="CU57" s="224">
        <f>BY57</f>
        <v/>
      </c>
      <c r="CV57" s="237">
        <f>BZ57</f>
        <v/>
      </c>
      <c r="CW57" s="237">
        <f>CA57</f>
        <v/>
      </c>
      <c r="CX57" s="224">
        <f>CC57</f>
        <v/>
      </c>
      <c r="CY57" s="237">
        <f>CD57</f>
        <v/>
      </c>
      <c r="CZ57" s="220">
        <f>IF(COUNTIF(Overview!K12:K14,TRUE)&gt;0,1.6,IF(COUNTIF(Overview!L12:L14,TRUE)&gt;0,8,0))</f>
        <v/>
      </c>
      <c r="DA57" s="1807"/>
      <c r="DB57" s="6909"/>
      <c r="DC57" s="844">
        <f>IF(CT57="","",IF(CT57&gt;CZ57,"Fail","Pass"))</f>
        <v/>
      </c>
      <c r="DD57" s="6666">
        <f>IF(
CT57=MAX(CT56:CT62),
IF(
COUNTIF(CT56:CT62,CT57)&gt;1,
IF(CF57=MAX.SI.CONJUNTO(CF56:CF62,CT56:CT62,CT57),MAX($DD$3:DD56)+1,""),
MAX($DD$3:DD56)+1
),
"")</f>
        <v/>
      </c>
      <c r="DE57" s="1565">
        <f>MyTimestamp(DC57)</f>
        <v/>
      </c>
      <c r="DF57" s="1531">
        <f>IF(COUNT(CE57:CH57)=1,15,IF(COUNT(CE57:CH57)=0,0,30))</f>
        <v/>
      </c>
      <c r="DG57" s="1532">
        <f>IF(DF57=0,0,2)</f>
        <v/>
      </c>
      <c r="DH57" s="2055"/>
      <c r="DI57" s="2055"/>
      <c r="DJ57" s="1569"/>
      <c r="DK57" s="6667"/>
      <c r="DL57" s="1574">
        <f>10^(CN57/20)*100-100</f>
        <v/>
      </c>
      <c r="DM57" s="767">
        <f>IF('Tune-Up'!H12="","",'Tune-Up'!H12)</f>
        <v/>
      </c>
      <c r="DN57" s="1068"/>
      <c r="DO57" s="971">
        <f>IF(DM57="","",10^(DM57/10))</f>
        <v/>
      </c>
      <c r="DP57" s="971">
        <f>IF(ISNUMBER(DN57)=FALSE,"N/A",10^(DN57/10))</f>
        <v/>
      </c>
      <c r="DQ57" s="1574">
        <f>IF(AND(ISNUMBER(DO57),ISNUMBER(DP57)),IF(DO57/DP57&gt;1,ROUND((DO57)/DP57,3),1),1)</f>
        <v/>
      </c>
      <c r="DR57" s="1541"/>
      <c r="DS57" s="1541"/>
      <c r="DT57" s="1541"/>
      <c r="DU57" s="1541"/>
      <c r="DV57" s="1541"/>
      <c r="DW57" s="1541"/>
      <c r="DX57" s="1541"/>
      <c r="DY57" s="1541"/>
      <c r="DZ57" s="1541"/>
      <c r="EA57" s="1541"/>
      <c r="EB57" s="1541"/>
      <c r="EC57" s="1541"/>
      <c r="ED57" s="1541"/>
      <c r="EE57" s="1541"/>
      <c r="EF57" s="1541"/>
      <c r="EG57" s="1541"/>
      <c r="EH57" s="1541"/>
      <c r="EI57" s="1541"/>
      <c r="EJ57" s="1541"/>
      <c r="EK57" s="1541"/>
      <c r="EL57" s="1541"/>
      <c r="EM57" s="1541"/>
      <c r="EN57" s="1541"/>
      <c r="EO57" s="1541"/>
      <c r="EP57" s="1541"/>
      <c r="EQ57" s="1541"/>
      <c r="ER57" s="1541"/>
      <c r="ES57" s="1541"/>
      <c r="ET57" s="1541"/>
      <c r="EU57" s="1541"/>
      <c r="EV57" s="1541"/>
    </row>
    <row r="58" ht="12.75" x14ac:dyDescent="0.2">
      <c r="A58" s="1541"/>
      <c r="B58" s="1541"/>
      <c r="C58"/>
      <c r="D58" s="6799"/>
      <c r="E58" s="6799"/>
      <c r="F58" s="6800" t="inlineStr">
        <is>
          <t>5.1</t>
        </is>
      </c>
      <c r="G58" s="6801"/>
      <c r="H58" s="6802">
        <f>BV58</f>
        <v/>
      </c>
      <c r="I58" s="6802">
        <f>BW58</f>
        <v/>
      </c>
      <c r="J58" s="6803" t="inlineStr">
        <is>
          <t>GSM</t>
        </is>
      </c>
      <c r="K58" s="6803" t="inlineStr">
        <is>
          <t>900</t>
        </is>
      </c>
      <c r="L58" s="6804"/>
      <c r="M58" s="6802"/>
      <c r="N58" s="6805"/>
      <c r="O58" s="6806"/>
      <c r="P58" s="6597"/>
      <c r="Q58" s="6806"/>
      <c r="R58" s="6806"/>
      <c r="S58" s="6802"/>
      <c r="T58" s="6802">
        <v>37</v>
      </c>
      <c r="U58" s="6593">
        <v>897.4</v>
      </c>
      <c r="V58" s="6805"/>
      <c r="W58" s="6807"/>
      <c r="X58" s="6805"/>
      <c r="Y58" s="6805"/>
      <c r="Z58" s="6805"/>
      <c r="AA58" s="6804"/>
      <c r="AB58" s="6804"/>
      <c r="AC58" s="6808">
        <f>IF(OR(BX58="Close to Ear",BX58="Close to Head"),"Head",IF(BX58="Extremity","Extremity","Body"))</f>
        <v/>
      </c>
      <c r="AD58" s="6809">
        <f>CA58</f>
        <v/>
      </c>
      <c r="AE58" s="6803">
        <f>CB58</f>
        <v/>
      </c>
      <c r="AF58" s="6804"/>
      <c r="AG58" s="6810">
        <f>IF(OR(AZ58="",BA58=""),"N/A",IF(DC58="Pass","P","F"))</f>
        <v/>
      </c>
      <c r="AH58" s="6811"/>
      <c r="AI58" s="6811"/>
      <c r="AJ58" s="6811"/>
      <c r="AK58" s="6805"/>
      <c r="AL58" s="6804"/>
      <c r="AM58" s="6805"/>
      <c r="AN58" s="6805"/>
      <c r="AO58" s="6812"/>
      <c r="AP58" s="6812"/>
      <c r="AQ58" s="6812"/>
      <c r="AR58" s="6812"/>
      <c r="AS58" s="6812"/>
      <c r="AT58" s="6813">
        <f>IF(AC58="Extremity",IF(CG58="","",CG58),"")</f>
        <v/>
      </c>
      <c r="AU58" s="6813">
        <f>IF(AC58="Extremity",IF(CH58="","",CH58),"")</f>
        <v/>
      </c>
      <c r="AV58" s="6814">
        <f>IF(AC58="Extremity","",IF(CE58="","",CE58))</f>
        <v/>
      </c>
      <c r="AW58" s="6814">
        <f>IF(AD58="Extremity","",IF(CF58="","",CF58))</f>
        <v/>
      </c>
      <c r="AX58" s="6807">
        <f>DL58</f>
        <v/>
      </c>
      <c r="AY58" s="6807">
        <f>DQ58</f>
        <v/>
      </c>
      <c r="AZ58" s="6815">
        <f>IF(AC58="Extremity",IF(DA58="","",DA58),"")</f>
        <v/>
      </c>
      <c r="BA58" s="6816">
        <f>IF(AC58="Extremity","",IF(CT58="","",CT58))</f>
        <v/>
      </c>
      <c r="BB58" s="6807">
        <f>IF(AC58="Extremity",IF(DB58="","",DB58),"")</f>
        <v/>
      </c>
      <c r="BC58" s="6814">
        <f>IF(AC58="Extremity","",IF(CZ58="","",CZ58))</f>
        <v/>
      </c>
      <c r="BD58" s="6807">
        <f>DD58</f>
        <v/>
      </c>
      <c r="BE58" s="6817">
        <f>DE58</f>
        <v/>
      </c>
      <c r="BF58" s="6818">
        <f>DF58*60</f>
        <v/>
      </c>
      <c r="BG58" s="6819">
        <f>BE58</f>
        <v/>
      </c>
      <c r="BH58" s="6818">
        <f>DG58*60</f>
        <v/>
      </c>
      <c r="BI58" s="6818">
        <f>DH58</f>
        <v/>
      </c>
      <c r="BJ58" s="6820"/>
      <c r="BK58" s="6821">
        <f>Overview!$E$7</f>
        <v/>
      </c>
      <c r="BL58" s="6820"/>
      <c r="BM58" s="6818">
        <f>DI58</f>
        <v/>
      </c>
      <c r="BN58" s="6821">
        <f>Overview!$P$153</f>
        <v/>
      </c>
      <c r="BO58" s="6820"/>
      <c r="BP58" s="6820"/>
      <c r="BQ58" s="6804"/>
      <c r="BR58" s="6822"/>
      <c r="BS58" s="1541"/>
      <c r="BT58" s="1783" t="inlineStr">
        <is>
          <t>GSM</t>
        </is>
      </c>
      <c r="BU58" s="1783" t="inlineStr">
        <is>
          <t>900</t>
        </is>
      </c>
      <c r="BV58" s="400">
        <f>Overview!$H$29</f>
        <v/>
      </c>
      <c r="BW58" s="1784"/>
      <c r="BX58" s="1783" t="inlineStr">
        <is>
          <t>Body</t>
        </is>
      </c>
      <c r="BY58" s="1785"/>
      <c r="BZ58" s="1793"/>
      <c r="CA58" s="6823" t="inlineStr">
        <is>
          <t>Accesorio 3: Back Face</t>
        </is>
      </c>
      <c r="CB58" s="200">
        <v>0</v>
      </c>
      <c r="CC58" s="6824">
        <f>IF(COUNT('Conducted 2G-3G'!$AH$3:$AH$5)=0,37,INDEX('Conducted 2G-3G'!$T$3:$T$5,MATCH(MAX('Conducted 2G-3G'!$AH$3:$AH$5),'Conducted 2G-3G'!$AH$3:$AH$5,0)))</f>
        <v>37</v>
      </c>
      <c r="CD58" s="6824">
        <f>IF(COUNT('Conducted 2G-3G'!$AH$3:$AH$5)=0,897.4,INDEX('Conducted 2G-3G'!$U$3:$U$5,MATCH(MAX('Conducted 2G-3G'!$AH$3:$AH$5),'Conducted 2G-3G'!$AH$3:$AH$5,0)))</f>
        <v>897.4</v>
      </c>
      <c r="CE58" s="7238"/>
      <c r="CF58" s="7238"/>
      <c r="CG58" s="6909"/>
      <c r="CH58" s="6909"/>
      <c r="CI58" s="6617">
        <f>BY58</f>
        <v/>
      </c>
      <c r="CJ58" s="6665">
        <f>BZ58</f>
        <v/>
      </c>
      <c r="CK58" s="223">
        <f>CA58</f>
        <v/>
      </c>
      <c r="CL58" s="6617">
        <f>CC58</f>
        <v/>
      </c>
      <c r="CM58" s="6665">
        <f>CD58</f>
        <v/>
      </c>
      <c r="CN58" s="2052"/>
      <c r="CO58" s="1579"/>
      <c r="CP58" s="7217">
        <f>IF(CF58=""," ",IF(ABS(CE58-CF58)&lt;=0.1,"Valid","Not valid"))</f>
        <v/>
      </c>
      <c r="CQ58" s="7220">
        <f> IF(CE58="","",IF(AND(CE58&lt;&gt;"",CF58=""),IF(CE58&gt;=0.8,"Medir+Sig Max","No"),IF(CF58&lt;&gt;"",IF(CF58&gt;=0.8,"Medir+Sig Max","No"),"")))</f>
        <v/>
      </c>
      <c r="CR58" s="6929">
        <f>IF(UPPER($CQ$1)="X",IF(CF58=""," ",IF((ABS(CE58)&lt;5)*AND(ABS(CF58)&lt;5)*AND(ABS(CT58)&lt;5),"Solo si es max","Medir")),IF(CF58=""," ",IF((ABS(CE58)&lt;1)*AND(ABS(CF58)&lt;1)*AND(ABS(CT58)&lt;1),"Solo si es max","Medir")))</f>
        <v/>
      </c>
      <c r="CS58" s="7220"/>
      <c r="CT58" s="220">
        <f>IF(CO58="",IF(AND(CE58="",CF58=""),"",IF(CF58="",IF(DQ58&gt;1,ROUND(DQ58*CE58,3),CE58),IF(DQ58&gt;1,ROUND(DQ58*CF58,3),CF58))),IF(AND(CE58="",CF58=""),"",IF(CF58="",IF(DQ58&gt;1,ROUND(DQ58*CE58*(1/(CO58)),3),CE58*(1/(CO58))),IF(DQ58&gt;1,ROUND(DQ58*CF58*(1/(CO58)),3),CF58*(1/(CO58))))))</f>
        <v/>
      </c>
      <c r="CU58" s="224">
        <f>BY58</f>
        <v/>
      </c>
      <c r="CV58" s="237">
        <f>BZ58</f>
        <v/>
      </c>
      <c r="CW58" s="237">
        <f>CA58</f>
        <v/>
      </c>
      <c r="CX58" s="224">
        <f>CC58</f>
        <v/>
      </c>
      <c r="CY58" s="237">
        <f>CD58</f>
        <v/>
      </c>
      <c r="CZ58" s="220">
        <f>IF(COUNTIF(Overview!K12:K14,TRUE)&gt;0,1.6,IF(COUNTIF(Overview!L12:L14,TRUE)&gt;0,8,0))</f>
        <v/>
      </c>
      <c r="DA58" s="1807"/>
      <c r="DB58" s="6909"/>
      <c r="DC58" s="844">
        <f>IF(CT58="","",IF(CT58&gt;CZ58,"Fail","Pass"))</f>
        <v/>
      </c>
      <c r="DD58" s="6666">
        <f>IF(
CT58=MAX(CT56:CT62),
IF(
COUNTIF(CT56:CT62,CT58)&gt;1,
IF(CF58=MAX.SI.CONJUNTO(CF56:CF62,CT56:CT62,CT58),MAX($DD$3:DD57)+1,""),
MAX($DD$3:DD57)+1
),
"")</f>
        <v/>
      </c>
      <c r="DE58" s="1565">
        <f>MyTimestamp(DC58)</f>
        <v/>
      </c>
      <c r="DF58" s="1531">
        <f>IF(COUNT(CE58:CH58)=1,15,IF(COUNT(CE58:CH58)=0,0,30))</f>
        <v/>
      </c>
      <c r="DG58" s="1532">
        <f>IF(DF58=0,0,2)</f>
        <v/>
      </c>
      <c r="DH58" s="2055"/>
      <c r="DI58" s="2055"/>
      <c r="DJ58" s="1569"/>
      <c r="DK58" s="6667"/>
      <c r="DL58" s="1574">
        <f>10^(CN58/20)*100-100</f>
        <v/>
      </c>
      <c r="DM58" s="767">
        <f>IF('Tune-Up'!H12="","",'Tune-Up'!H12)</f>
        <v/>
      </c>
      <c r="DN58" s="1068"/>
      <c r="DO58" s="971">
        <f>IF(DM58="","",10^(DM58/10))</f>
        <v/>
      </c>
      <c r="DP58" s="971">
        <f>IF(ISNUMBER(DN58)=FALSE,"N/A",10^(DN58/10))</f>
        <v/>
      </c>
      <c r="DQ58" s="1574">
        <f>IF(AND(ISNUMBER(DO58),ISNUMBER(DP58)),IF(DO58/DP58&gt;1,ROUND((DO58)/DP58,3),1),1)</f>
        <v/>
      </c>
      <c r="DR58" s="1541"/>
      <c r="DS58" s="1541"/>
      <c r="DT58" s="1541"/>
      <c r="DU58" s="1541"/>
      <c r="DV58" s="1541"/>
      <c r="DW58" s="1541"/>
      <c r="DX58" s="1541"/>
      <c r="DY58" s="1541"/>
      <c r="DZ58" s="1541"/>
      <c r="EA58" s="1541"/>
      <c r="EB58" s="1541"/>
      <c r="EC58" s="1541"/>
      <c r="ED58" s="1541"/>
      <c r="EE58" s="1541"/>
      <c r="EF58" s="1541"/>
      <c r="EG58" s="1541"/>
      <c r="EH58" s="1541"/>
      <c r="EI58" s="1541"/>
      <c r="EJ58" s="1541"/>
      <c r="EK58" s="1541"/>
      <c r="EL58" s="1541"/>
      <c r="EM58" s="1541"/>
      <c r="EN58" s="1541"/>
      <c r="EO58" s="1541"/>
      <c r="EP58" s="1541"/>
      <c r="EQ58" s="1541"/>
      <c r="ER58" s="1541"/>
      <c r="ES58" s="1541"/>
      <c r="ET58" s="1541"/>
      <c r="EU58" s="1541"/>
      <c r="EV58" s="1541"/>
    </row>
    <row r="59" ht="12.75" x14ac:dyDescent="0.2">
      <c r="A59" s="1541"/>
      <c r="B59" s="1541"/>
      <c r="C59"/>
      <c r="D59" s="6799"/>
      <c r="E59" s="6799"/>
      <c r="F59" s="6800" t="inlineStr">
        <is>
          <t>5.1</t>
        </is>
      </c>
      <c r="G59" s="6801"/>
      <c r="H59" s="6802">
        <f>BV59</f>
        <v/>
      </c>
      <c r="I59" s="6802">
        <f>BW59</f>
        <v/>
      </c>
      <c r="J59" s="6803" t="inlineStr">
        <is>
          <t>GSM</t>
        </is>
      </c>
      <c r="K59" s="6803" t="inlineStr">
        <is>
          <t>900</t>
        </is>
      </c>
      <c r="L59" s="6804"/>
      <c r="M59" s="6802"/>
      <c r="N59" s="6805"/>
      <c r="O59" s="6806"/>
      <c r="P59" s="6597"/>
      <c r="Q59" s="6806"/>
      <c r="R59" s="6806"/>
      <c r="S59" s="6802"/>
      <c r="T59" s="6802">
        <v>37</v>
      </c>
      <c r="U59" s="6593">
        <v>897.4</v>
      </c>
      <c r="V59" s="6805"/>
      <c r="W59" s="6807"/>
      <c r="X59" s="6805"/>
      <c r="Y59" s="6805"/>
      <c r="Z59" s="6805"/>
      <c r="AA59" s="6804"/>
      <c r="AB59" s="6804"/>
      <c r="AC59" s="6808">
        <f>IF(OR(BX59="Close to Ear",BX59="Close to Head"),"Head",IF(BX59="Extremity","Extremity","Body"))</f>
        <v/>
      </c>
      <c r="AD59" s="6809">
        <f>CA59</f>
        <v/>
      </c>
      <c r="AE59" s="6803">
        <f>CB59</f>
        <v/>
      </c>
      <c r="AF59" s="6804"/>
      <c r="AG59" s="6810">
        <f>IF(OR(AZ59="",BA59=""),"N/A",IF(DC59="Pass","P","F"))</f>
        <v/>
      </c>
      <c r="AH59" s="6811"/>
      <c r="AI59" s="6811"/>
      <c r="AJ59" s="6811"/>
      <c r="AK59" s="6805"/>
      <c r="AL59" s="6804"/>
      <c r="AM59" s="6805"/>
      <c r="AN59" s="6805"/>
      <c r="AO59" s="6812"/>
      <c r="AP59" s="6812"/>
      <c r="AQ59" s="6812"/>
      <c r="AR59" s="6812"/>
      <c r="AS59" s="6812"/>
      <c r="AT59" s="6813">
        <f>IF(AC59="Extremity",IF(CG59="","",CG59),"")</f>
        <v/>
      </c>
      <c r="AU59" s="6813">
        <f>IF(AC59="Extremity",IF(CH59="","",CH59),"")</f>
        <v/>
      </c>
      <c r="AV59" s="6814">
        <f>IF(AC59="Extremity","",IF(CE59="","",CE59))</f>
        <v/>
      </c>
      <c r="AW59" s="6814">
        <f>IF(AD59="Extremity","",IF(CF59="","",CF59))</f>
        <v/>
      </c>
      <c r="AX59" s="6807">
        <f>DL59</f>
        <v/>
      </c>
      <c r="AY59" s="6807">
        <f>DQ59</f>
        <v/>
      </c>
      <c r="AZ59" s="6815">
        <f>IF(AC59="Extremity",IF(DA59="","",DA59),"")</f>
        <v/>
      </c>
      <c r="BA59" s="6816">
        <f>IF(AC59="Extremity","",IF(CT59="","",CT59))</f>
        <v/>
      </c>
      <c r="BB59" s="6807">
        <f>IF(AC59="Extremity",IF(DB59="","",DB59),"")</f>
        <v/>
      </c>
      <c r="BC59" s="6814">
        <f>IF(AC59="Extremity","",IF(CZ59="","",CZ59))</f>
        <v/>
      </c>
      <c r="BD59" s="6807">
        <f>DD59</f>
        <v/>
      </c>
      <c r="BE59" s="6817">
        <f>DE59</f>
        <v/>
      </c>
      <c r="BF59" s="6818">
        <f>DF59*60</f>
        <v/>
      </c>
      <c r="BG59" s="6819">
        <f>BE59</f>
        <v/>
      </c>
      <c r="BH59" s="6818">
        <f>DG59*60</f>
        <v/>
      </c>
      <c r="BI59" s="6818">
        <f>DH59</f>
        <v/>
      </c>
      <c r="BJ59" s="6820"/>
      <c r="BK59" s="6821">
        <f>Overview!$E$7</f>
        <v/>
      </c>
      <c r="BL59" s="6820"/>
      <c r="BM59" s="6818">
        <f>DI59</f>
        <v/>
      </c>
      <c r="BN59" s="6821">
        <f>Overview!$P$153</f>
        <v/>
      </c>
      <c r="BO59" s="6820"/>
      <c r="BP59" s="6820"/>
      <c r="BQ59" s="6804"/>
      <c r="BR59" s="6822"/>
      <c r="BS59" s="1541"/>
      <c r="BT59" s="1783" t="inlineStr">
        <is>
          <t>GSM</t>
        </is>
      </c>
      <c r="BU59" s="1783" t="inlineStr">
        <is>
          <t>900</t>
        </is>
      </c>
      <c r="BV59" s="400">
        <f>Overview!$H$29</f>
        <v/>
      </c>
      <c r="BW59" s="1784"/>
      <c r="BX59" s="1783" t="inlineStr">
        <is>
          <t>Body</t>
        </is>
      </c>
      <c r="BY59" s="1785"/>
      <c r="BZ59" s="1793"/>
      <c r="CA59" s="6823" t="inlineStr">
        <is>
          <t>Accesorio 4: Front Face</t>
        </is>
      </c>
      <c r="CB59" s="200">
        <v>0</v>
      </c>
      <c r="CC59" s="6824">
        <f>IF(COUNT('Conducted 2G-3G'!$AH$3:$AH$5)=0,37,INDEX('Conducted 2G-3G'!$T$3:$T$5,MATCH(MAX('Conducted 2G-3G'!$AH$3:$AH$5),'Conducted 2G-3G'!$AH$3:$AH$5,0)))</f>
        <v>37</v>
      </c>
      <c r="CD59" s="6824">
        <f>IF(COUNT('Conducted 2G-3G'!$AH$3:$AH$5)=0,897.4,INDEX('Conducted 2G-3G'!$U$3:$U$5,MATCH(MAX('Conducted 2G-3G'!$AH$3:$AH$5),'Conducted 2G-3G'!$AH$3:$AH$5,0)))</f>
        <v>897.4</v>
      </c>
      <c r="CE59" s="7238"/>
      <c r="CF59" s="7238"/>
      <c r="CG59" s="6909"/>
      <c r="CH59" s="6909"/>
      <c r="CI59" s="6617">
        <f>BY59</f>
        <v/>
      </c>
      <c r="CJ59" s="6665">
        <f>BZ59</f>
        <v/>
      </c>
      <c r="CK59" s="223">
        <f>CA59</f>
        <v/>
      </c>
      <c r="CL59" s="6617">
        <f>CC59</f>
        <v/>
      </c>
      <c r="CM59" s="6665">
        <f>CD59</f>
        <v/>
      </c>
      <c r="CN59" s="2052"/>
      <c r="CO59" s="1579"/>
      <c r="CP59" s="7217">
        <f>IF(CF59=""," ",IF(ABS(CE59-CF59)&lt;=0.1,"Valid","Not valid"))</f>
        <v/>
      </c>
      <c r="CQ59" s="7220">
        <f> IF(CE59="","",IF(AND(CE59&lt;&gt;"",CF59=""),IF(CE59&gt;=0.8,"Medir+Sig Max","No"),IF(CF59&lt;&gt;"",IF(CF59&gt;=0.8,"Medir+Sig Max","No"),"")))</f>
        <v/>
      </c>
      <c r="CR59" s="6929">
        <f>IF(UPPER($CQ$1)="X",IF(CF59=""," ",IF((ABS(CE59)&lt;5)*AND(ABS(CF59)&lt;5)*AND(ABS(CT59)&lt;5),"Solo si es max","Medir")),IF(CF59=""," ",IF((ABS(CE59)&lt;1)*AND(ABS(CF59)&lt;1)*AND(ABS(CT59)&lt;1),"Solo si es max","Medir")))</f>
        <v/>
      </c>
      <c r="CS59" s="7220"/>
      <c r="CT59" s="220">
        <f>IF(CO59="",IF(AND(CE59="",CF59=""),"",IF(CF59="",IF(DQ59&gt;1,ROUND(DQ59*CE59,3),CE59),IF(DQ59&gt;1,ROUND(DQ59*CF59,3),CF59))),IF(AND(CE59="",CF59=""),"",IF(CF59="",IF(DQ59&gt;1,ROUND(DQ59*CE59*(1/(CO59)),3),CE59*(1/(CO59))),IF(DQ59&gt;1,ROUND(DQ59*CF59*(1/(CO59)),3),CF59*(1/(CO59))))))</f>
        <v/>
      </c>
      <c r="CU59" s="224">
        <f>BY59</f>
        <v/>
      </c>
      <c r="CV59" s="237">
        <f>BZ59</f>
        <v/>
      </c>
      <c r="CW59" s="237">
        <f>CA59</f>
        <v/>
      </c>
      <c r="CX59" s="224">
        <f>CC59</f>
        <v/>
      </c>
      <c r="CY59" s="237">
        <f>CD59</f>
        <v/>
      </c>
      <c r="CZ59" s="220">
        <f>IF(COUNTIF(Overview!K12:K14,TRUE)&gt;0,1.6,IF(COUNTIF(Overview!L12:L14,TRUE)&gt;0,8,0))</f>
        <v/>
      </c>
      <c r="DA59" s="1807"/>
      <c r="DB59" s="6909"/>
      <c r="DC59" s="844">
        <f>IF(CT59="","",IF(CT59&gt;CZ59,"Fail","Pass"))</f>
        <v/>
      </c>
      <c r="DD59" s="6666">
        <f>IF(
CT59=MAX(CT56:CT62),
IF(
COUNTIF(CT56:CT62,CT59)&gt;1,
IF(CF59=MAX.SI.CONJUNTO(CF56:CF62,CT56:CT62,CT59),MAX($DD$3:DD58)+1,""),
MAX($DD$3:DD58)+1
),
"")</f>
        <v/>
      </c>
      <c r="DE59" s="1565">
        <f>MyTimestamp(DC59)</f>
        <v/>
      </c>
      <c r="DF59" s="1531">
        <f>IF(COUNT(CE59:CH59)=1,15,IF(COUNT(CE59:CH59)=0,0,30))</f>
        <v/>
      </c>
      <c r="DG59" s="1532">
        <f>IF(DF59=0,0,2)</f>
        <v/>
      </c>
      <c r="DH59" s="2055"/>
      <c r="DI59" s="2055"/>
      <c r="DJ59" s="1569"/>
      <c r="DK59" s="6667"/>
      <c r="DL59" s="1574">
        <f>10^(CN59/20)*100-100</f>
        <v/>
      </c>
      <c r="DM59" s="767">
        <f>IF('Tune-Up'!H12="","",'Tune-Up'!H12)</f>
        <v/>
      </c>
      <c r="DN59" s="1068"/>
      <c r="DO59" s="971">
        <f>IF(DM59="","",10^(DM59/10))</f>
        <v/>
      </c>
      <c r="DP59" s="971">
        <f>IF(ISNUMBER(DN59)=FALSE,"N/A",10^(DN59/10))</f>
        <v/>
      </c>
      <c r="DQ59" s="1574">
        <f>IF(AND(ISNUMBER(DO59),ISNUMBER(DP59)),IF(DO59/DP59&gt;1,ROUND((DO59)/DP59,3),1),1)</f>
        <v/>
      </c>
      <c r="DR59" s="1541"/>
      <c r="DS59" s="1541"/>
      <c r="DT59" s="1541"/>
      <c r="DU59" s="1541"/>
      <c r="DV59" s="1541"/>
      <c r="DW59" s="1541"/>
      <c r="DX59" s="1541"/>
      <c r="DY59" s="1541"/>
      <c r="DZ59" s="1541"/>
      <c r="EA59" s="1541"/>
      <c r="EB59" s="1541"/>
      <c r="EC59" s="1541"/>
      <c r="ED59" s="1541"/>
      <c r="EE59" s="1541"/>
      <c r="EF59" s="1541"/>
      <c r="EG59" s="1541"/>
      <c r="EH59" s="1541"/>
      <c r="EI59" s="1541"/>
      <c r="EJ59" s="1541"/>
      <c r="EK59" s="1541"/>
      <c r="EL59" s="1541"/>
      <c r="EM59" s="1541"/>
      <c r="EN59" s="1541"/>
      <c r="EO59" s="1541"/>
      <c r="EP59" s="1541"/>
      <c r="EQ59" s="1541"/>
      <c r="ER59" s="1541"/>
      <c r="ES59" s="1541"/>
      <c r="ET59" s="1541"/>
      <c r="EU59" s="1541"/>
      <c r="EV59" s="1541"/>
    </row>
    <row r="60" ht="12.75" x14ac:dyDescent="0.2">
      <c r="A60" s="1541"/>
      <c r="B60" s="1541"/>
      <c r="C60"/>
      <c r="D60" s="6799"/>
      <c r="E60" s="6799"/>
      <c r="F60" s="6800" t="inlineStr">
        <is>
          <t>5.1</t>
        </is>
      </c>
      <c r="G60" s="6801"/>
      <c r="H60" s="6802">
        <f>BV60</f>
        <v/>
      </c>
      <c r="I60" s="6802">
        <f>BW60</f>
        <v/>
      </c>
      <c r="J60" s="6803" t="inlineStr">
        <is>
          <t>GSM</t>
        </is>
      </c>
      <c r="K60" s="6803" t="inlineStr">
        <is>
          <t>900</t>
        </is>
      </c>
      <c r="L60" s="6804"/>
      <c r="M60" s="6802"/>
      <c r="N60" s="6805"/>
      <c r="O60" s="6806"/>
      <c r="P60" s="6597"/>
      <c r="Q60" s="6806"/>
      <c r="R60" s="6806"/>
      <c r="S60" s="6802"/>
      <c r="T60" s="6802">
        <v>37</v>
      </c>
      <c r="U60" s="6593">
        <v>897.4</v>
      </c>
      <c r="V60" s="6805"/>
      <c r="W60" s="6807"/>
      <c r="X60" s="6805"/>
      <c r="Y60" s="6805"/>
      <c r="Z60" s="6805"/>
      <c r="AA60" s="6804"/>
      <c r="AB60" s="6804"/>
      <c r="AC60" s="6808">
        <f>IF(OR(BX60="Close to Ear",BX60="Close to Head"),"Head",IF(BX60="Extremity","Extremity","Body"))</f>
        <v/>
      </c>
      <c r="AD60" s="6809">
        <f>CA60</f>
        <v/>
      </c>
      <c r="AE60" s="6803">
        <f>CB60</f>
        <v/>
      </c>
      <c r="AF60" s="6804"/>
      <c r="AG60" s="6810">
        <f>IF(OR(AZ60="",BA60=""),"N/A",IF(DC60="Pass","P","F"))</f>
        <v/>
      </c>
      <c r="AH60" s="6811"/>
      <c r="AI60" s="6811"/>
      <c r="AJ60" s="6811"/>
      <c r="AK60" s="6805"/>
      <c r="AL60" s="6804"/>
      <c r="AM60" s="6805"/>
      <c r="AN60" s="6805"/>
      <c r="AO60" s="6812"/>
      <c r="AP60" s="6812"/>
      <c r="AQ60" s="6812"/>
      <c r="AR60" s="6812"/>
      <c r="AS60" s="6812"/>
      <c r="AT60" s="6813">
        <f>IF(AC60="Extremity",IF(CG60="","",CG60),"")</f>
        <v/>
      </c>
      <c r="AU60" s="6813">
        <f>IF(AC60="Extremity",IF(CH60="","",CH60),"")</f>
        <v/>
      </c>
      <c r="AV60" s="6814">
        <f>IF(AC60="Extremity","",IF(CE60="","",CE60))</f>
        <v/>
      </c>
      <c r="AW60" s="6814">
        <f>IF(AD60="Extremity","",IF(CF60="","",CF60))</f>
        <v/>
      </c>
      <c r="AX60" s="6807">
        <f>DL60</f>
        <v/>
      </c>
      <c r="AY60" s="6807">
        <f>DQ60</f>
        <v/>
      </c>
      <c r="AZ60" s="6815">
        <f>IF(AC60="Extremity",IF(DA60="","",DA60),"")</f>
        <v/>
      </c>
      <c r="BA60" s="6816">
        <f>IF(AC60="Extremity","",IF(CT60="","",CT60))</f>
        <v/>
      </c>
      <c r="BB60" s="6807">
        <f>IF(AC60="Extremity",IF(DB60="","",DB60),"")</f>
        <v/>
      </c>
      <c r="BC60" s="6814">
        <f>IF(AC60="Extremity","",IF(CZ60="","",CZ60))</f>
        <v/>
      </c>
      <c r="BD60" s="6807">
        <f>DD60</f>
        <v/>
      </c>
      <c r="BE60" s="6817">
        <f>DE60</f>
        <v/>
      </c>
      <c r="BF60" s="6818">
        <f>DF60*60</f>
        <v/>
      </c>
      <c r="BG60" s="6819">
        <f>BE60</f>
        <v/>
      </c>
      <c r="BH60" s="6818">
        <f>DG60*60</f>
        <v/>
      </c>
      <c r="BI60" s="6818">
        <f>DH60</f>
        <v/>
      </c>
      <c r="BJ60" s="6820"/>
      <c r="BK60" s="6821">
        <f>Overview!$E$7</f>
        <v/>
      </c>
      <c r="BL60" s="6820"/>
      <c r="BM60" s="6818">
        <f>DI60</f>
        <v/>
      </c>
      <c r="BN60" s="6821">
        <f>Overview!$P$153</f>
        <v/>
      </c>
      <c r="BO60" s="6820"/>
      <c r="BP60" s="6820"/>
      <c r="BQ60" s="6804"/>
      <c r="BR60" s="6822"/>
      <c r="BS60" s="1541"/>
      <c r="BT60" s="1783" t="inlineStr">
        <is>
          <t>GSM</t>
        </is>
      </c>
      <c r="BU60" s="1783" t="inlineStr">
        <is>
          <t>900</t>
        </is>
      </c>
      <c r="BV60" s="400">
        <f>Overview!$H$29</f>
        <v/>
      </c>
      <c r="BW60" s="1784"/>
      <c r="BX60" s="1783" t="inlineStr">
        <is>
          <t>Body</t>
        </is>
      </c>
      <c r="BY60" s="1785"/>
      <c r="BZ60" s="1793"/>
      <c r="CA60" s="6823" t="inlineStr">
        <is>
          <t>Accesorio 5: Back Face</t>
        </is>
      </c>
      <c r="CB60" s="200">
        <v>0</v>
      </c>
      <c r="CC60" s="6824">
        <f>IF(COUNT('Conducted 2G-3G'!$AH$3:$AH$5)=0,37,INDEX('Conducted 2G-3G'!$T$3:$T$5,MATCH(MAX('Conducted 2G-3G'!$AH$3:$AH$5),'Conducted 2G-3G'!$AH$3:$AH$5,0)))</f>
        <v>37</v>
      </c>
      <c r="CD60" s="6824">
        <f>IF(COUNT('Conducted 2G-3G'!$AH$3:$AH$5)=0,897.4,INDEX('Conducted 2G-3G'!$U$3:$U$5,MATCH(MAX('Conducted 2G-3G'!$AH$3:$AH$5),'Conducted 2G-3G'!$AH$3:$AH$5,0)))</f>
        <v>897.4</v>
      </c>
      <c r="CE60" s="7238"/>
      <c r="CF60" s="7238"/>
      <c r="CG60" s="6909"/>
      <c r="CH60" s="6909"/>
      <c r="CI60" s="6617">
        <f>BY60</f>
        <v/>
      </c>
      <c r="CJ60" s="6665">
        <f>BZ60</f>
        <v/>
      </c>
      <c r="CK60" s="223">
        <f>CA60</f>
        <v/>
      </c>
      <c r="CL60" s="6617">
        <f>CC60</f>
        <v/>
      </c>
      <c r="CM60" s="6665">
        <f>CD60</f>
        <v/>
      </c>
      <c r="CN60" s="2052"/>
      <c r="CO60" s="1579"/>
      <c r="CP60" s="7217">
        <f>IF(CF60=""," ",IF(ABS(CE60-CF60)&lt;=0.1,"Valid","Not valid"))</f>
        <v/>
      </c>
      <c r="CQ60" s="7220">
        <f> IF(CE60="","",IF(AND(CE60&lt;&gt;"",CF60=""),IF(CE60&gt;=0.8,"Medir+Sig Max","No"),IF(CF60&lt;&gt;"",IF(CF60&gt;=0.8,"Medir+Sig Max","No"),"")))</f>
        <v/>
      </c>
      <c r="CR60" s="6929">
        <f>IF(UPPER($CQ$1)="X",IF(CF60=""," ",IF((ABS(CE60)&lt;5)*AND(ABS(CF60)&lt;5)*AND(ABS(CT60)&lt;5),"Solo si es max","Medir")),IF(CF60=""," ",IF((ABS(CE60)&lt;1)*AND(ABS(CF60)&lt;1)*AND(ABS(CT60)&lt;1),"Solo si es max","Medir")))</f>
        <v/>
      </c>
      <c r="CS60" s="7220"/>
      <c r="CT60" s="220">
        <f>IF(CO60="",IF(AND(CE60="",CF60=""),"",IF(CF60="",IF(DQ60&gt;1,ROUND(DQ60*CE60,3),CE60),IF(DQ60&gt;1,ROUND(DQ60*CF60,3),CF60))),IF(AND(CE60="",CF60=""),"",IF(CF60="",IF(DQ60&gt;1,ROUND(DQ60*CE60*(1/(CO60)),3),CE60*(1/(CO60))),IF(DQ60&gt;1,ROUND(DQ60*CF60*(1/(CO60)),3),CF60*(1/(CO60))))))</f>
        <v/>
      </c>
      <c r="CU60" s="224">
        <f>BY60</f>
        <v/>
      </c>
      <c r="CV60" s="237">
        <f>BZ60</f>
        <v/>
      </c>
      <c r="CW60" s="237">
        <f>CA60</f>
        <v/>
      </c>
      <c r="CX60" s="224">
        <f>CC60</f>
        <v/>
      </c>
      <c r="CY60" s="237">
        <f>CD60</f>
        <v/>
      </c>
      <c r="CZ60" s="220">
        <f>IF(COUNTIF(Overview!K12:K14,TRUE)&gt;0,1.6,IF(COUNTIF(Overview!L12:L14,TRUE)&gt;0,8,0))</f>
        <v/>
      </c>
      <c r="DA60" s="1807"/>
      <c r="DB60" s="6909"/>
      <c r="DC60" s="844">
        <f>IF(CT60="","",IF(CT60&gt;CZ60,"Fail","Pass"))</f>
        <v/>
      </c>
      <c r="DD60" s="6666">
        <f>IF(
CT60=MAX(CT56:CT62),
IF(
COUNTIF(CT56:CT62,CT60)&gt;1,
IF(CF60=MAX.SI.CONJUNTO(CF56:CF62,CT56:CT62,CT60),MAX($DD$3:DD59)+1,""),
MAX($DD$3:DD59)+1
),
"")</f>
        <v/>
      </c>
      <c r="DE60" s="1565">
        <f>MyTimestamp(DC60)</f>
        <v/>
      </c>
      <c r="DF60" s="1531">
        <f>IF(COUNT(CE60:CH60)=1,15,IF(COUNT(CE60:CH60)=0,0,30))</f>
        <v/>
      </c>
      <c r="DG60" s="1532">
        <f>IF(DF60=0,0,2)</f>
        <v/>
      </c>
      <c r="DH60" s="2055"/>
      <c r="DI60" s="2055"/>
      <c r="DJ60" s="1569"/>
      <c r="DK60" s="6667"/>
      <c r="DL60" s="1574">
        <f>10^(CN60/20)*100-100</f>
        <v/>
      </c>
      <c r="DM60" s="767">
        <f>IF('Tune-Up'!H12="","",'Tune-Up'!H12)</f>
        <v/>
      </c>
      <c r="DN60" s="1068"/>
      <c r="DO60" s="971">
        <f>IF(DM60="","",10^(DM60/10))</f>
        <v/>
      </c>
      <c r="DP60" s="971">
        <f>IF(ISNUMBER(DN60)=FALSE,"N/A",10^(DN60/10))</f>
        <v/>
      </c>
      <c r="DQ60" s="1574">
        <f>IF(AND(ISNUMBER(DO60),ISNUMBER(DP60)),IF(DO60/DP60&gt;1,ROUND((DO60)/DP60,3),1),1)</f>
        <v/>
      </c>
      <c r="DR60" s="1541"/>
      <c r="DS60" s="1541"/>
      <c r="DT60" s="1541"/>
      <c r="DU60" s="1541"/>
      <c r="DV60" s="1541"/>
      <c r="DW60" s="1541"/>
      <c r="DX60" s="1541"/>
      <c r="DY60" s="1541"/>
      <c r="DZ60" s="1541"/>
      <c r="EA60" s="1541"/>
      <c r="EB60" s="1541"/>
      <c r="EC60" s="1541"/>
      <c r="ED60" s="1541"/>
      <c r="EE60" s="1541"/>
      <c r="EF60" s="1541"/>
      <c r="EG60" s="1541"/>
      <c r="EH60" s="1541"/>
      <c r="EI60" s="1541"/>
      <c r="EJ60" s="1541"/>
      <c r="EK60" s="1541"/>
      <c r="EL60" s="1541"/>
      <c r="EM60" s="1541"/>
      <c r="EN60" s="1541"/>
      <c r="EO60" s="1541"/>
      <c r="EP60" s="1541"/>
      <c r="EQ60" s="1541"/>
      <c r="ER60" s="1541"/>
      <c r="ES60" s="1541"/>
      <c r="ET60" s="1541"/>
      <c r="EU60" s="1541"/>
      <c r="EV60" s="1541"/>
    </row>
    <row r="61" ht="12.75" x14ac:dyDescent="0.2">
      <c r="A61" s="1541"/>
      <c r="B61" s="1541"/>
      <c r="C61"/>
      <c r="D61" s="6799"/>
      <c r="E61" s="6799"/>
      <c r="F61" s="6800" t="inlineStr">
        <is>
          <t>5.1</t>
        </is>
      </c>
      <c r="G61" s="6801"/>
      <c r="H61" s="6802">
        <f>BV61</f>
        <v/>
      </c>
      <c r="I61" s="6802">
        <f>BW61</f>
        <v/>
      </c>
      <c r="J61" s="6803" t="inlineStr">
        <is>
          <t>GSM</t>
        </is>
      </c>
      <c r="K61" s="6803" t="inlineStr">
        <is>
          <t>900</t>
        </is>
      </c>
      <c r="L61" s="6804"/>
      <c r="M61" s="6802"/>
      <c r="N61" s="6805"/>
      <c r="O61" s="6806"/>
      <c r="P61" s="6597"/>
      <c r="Q61" s="6806"/>
      <c r="R61" s="6806"/>
      <c r="S61" s="6802"/>
      <c r="T61" s="6802">
        <v>37</v>
      </c>
      <c r="U61" s="6593">
        <v>897.4</v>
      </c>
      <c r="V61" s="6805"/>
      <c r="W61" s="6807"/>
      <c r="X61" s="6805"/>
      <c r="Y61" s="6805"/>
      <c r="Z61" s="6805"/>
      <c r="AA61" s="6804"/>
      <c r="AB61" s="6804"/>
      <c r="AC61" s="6808">
        <f>IF(OR(BX61="Close to Ear",BX61="Close to Head"),"Head",IF(BX61="Extremity","Extremity","Body"))</f>
        <v/>
      </c>
      <c r="AD61" s="6809">
        <f>CA61</f>
        <v/>
      </c>
      <c r="AE61" s="6803">
        <f>CB61</f>
        <v/>
      </c>
      <c r="AF61" s="6804"/>
      <c r="AG61" s="6810">
        <f>IF(OR(AZ61="",BA61=""),"N/A",IF(DC61="Pass","P","F"))</f>
        <v/>
      </c>
      <c r="AH61" s="6811"/>
      <c r="AI61" s="6811"/>
      <c r="AJ61" s="6811"/>
      <c r="AK61" s="6805"/>
      <c r="AL61" s="6804"/>
      <c r="AM61" s="6805"/>
      <c r="AN61" s="6805"/>
      <c r="AO61" s="6812"/>
      <c r="AP61" s="6812"/>
      <c r="AQ61" s="6812"/>
      <c r="AR61" s="6812"/>
      <c r="AS61" s="6812"/>
      <c r="AT61" s="6813">
        <f>IF(AC61="Extremity",IF(CG61="","",CG61),"")</f>
        <v/>
      </c>
      <c r="AU61" s="6813">
        <f>IF(AC61="Extremity",IF(CH61="","",CH61),"")</f>
        <v/>
      </c>
      <c r="AV61" s="6814">
        <f>IF(AC61="Extremity","",IF(CE61="","",CE61))</f>
        <v/>
      </c>
      <c r="AW61" s="6814">
        <f>IF(AD61="Extremity","",IF(CF61="","",CF61))</f>
        <v/>
      </c>
      <c r="AX61" s="6807">
        <f>DL61</f>
        <v/>
      </c>
      <c r="AY61" s="6807">
        <f>DQ61</f>
        <v/>
      </c>
      <c r="AZ61" s="6815">
        <f>IF(AC61="Extremity",IF(DA61="","",DA61),"")</f>
        <v/>
      </c>
      <c r="BA61" s="6816">
        <f>IF(AC61="Extremity","",IF(CT61="","",CT61))</f>
        <v/>
      </c>
      <c r="BB61" s="6807">
        <f>IF(AC61="Extremity",IF(DB61="","",DB61),"")</f>
        <v/>
      </c>
      <c r="BC61" s="6814">
        <f>IF(AC61="Extremity","",IF(CZ61="","",CZ61))</f>
        <v/>
      </c>
      <c r="BD61" s="6807">
        <f>DD61</f>
        <v/>
      </c>
      <c r="BE61" s="6817">
        <f>DE61</f>
        <v/>
      </c>
      <c r="BF61" s="6818">
        <f>DF61*60</f>
        <v/>
      </c>
      <c r="BG61" s="6819">
        <f>BE61</f>
        <v/>
      </c>
      <c r="BH61" s="6818">
        <f>DG61*60</f>
        <v/>
      </c>
      <c r="BI61" s="6818">
        <f>DH61</f>
        <v/>
      </c>
      <c r="BJ61" s="6820"/>
      <c r="BK61" s="6821">
        <f>Overview!$E$7</f>
        <v/>
      </c>
      <c r="BL61" s="6820"/>
      <c r="BM61" s="6818">
        <f>DI61</f>
        <v/>
      </c>
      <c r="BN61" s="6821">
        <f>Overview!$P$153</f>
        <v/>
      </c>
      <c r="BO61" s="6820"/>
      <c r="BP61" s="6820"/>
      <c r="BQ61" s="6804"/>
      <c r="BR61" s="6822"/>
      <c r="BS61" s="1541"/>
      <c r="BT61" s="1783" t="inlineStr">
        <is>
          <t>GSM</t>
        </is>
      </c>
      <c r="BU61" s="1783" t="inlineStr">
        <is>
          <t>900</t>
        </is>
      </c>
      <c r="BV61" s="400">
        <f>Overview!$H$29</f>
        <v/>
      </c>
      <c r="BW61" s="1784"/>
      <c r="BX61" s="1783" t="inlineStr">
        <is>
          <t>Body</t>
        </is>
      </c>
      <c r="BY61" s="1785"/>
      <c r="BZ61" s="1793"/>
      <c r="CA61" s="6823" t="inlineStr">
        <is>
          <t>Accesorio 6: Front Face</t>
        </is>
      </c>
      <c r="CB61" s="200">
        <v>0</v>
      </c>
      <c r="CC61" s="6824">
        <f>IF(COUNT('Conducted 2G-3G'!$AH$3:$AH$5)=0,37,INDEX('Conducted 2G-3G'!$T$3:$T$5,MATCH(MAX('Conducted 2G-3G'!$AH$3:$AH$5),'Conducted 2G-3G'!$AH$3:$AH$5,0)))</f>
        <v>37</v>
      </c>
      <c r="CD61" s="6824">
        <f>IF(COUNT('Conducted 2G-3G'!$AH$3:$AH$5)=0,897.4,INDEX('Conducted 2G-3G'!$U$3:$U$5,MATCH(MAX('Conducted 2G-3G'!$AH$3:$AH$5),'Conducted 2G-3G'!$AH$3:$AH$5,0)))</f>
        <v>897.4</v>
      </c>
      <c r="CE61" s="7238"/>
      <c r="CF61" s="7238"/>
      <c r="CG61" s="6909"/>
      <c r="CH61" s="6909"/>
      <c r="CI61" s="6617">
        <f>BY61</f>
        <v/>
      </c>
      <c r="CJ61" s="6665">
        <f>BZ61</f>
        <v/>
      </c>
      <c r="CK61" s="223">
        <f>CA61</f>
        <v/>
      </c>
      <c r="CL61" s="6617">
        <f>CC61</f>
        <v/>
      </c>
      <c r="CM61" s="6665">
        <f>CD61</f>
        <v/>
      </c>
      <c r="CN61" s="2052"/>
      <c r="CO61" s="1579"/>
      <c r="CP61" s="7217">
        <f>IF(CF61=""," ",IF(ABS(CE61-CF61)&lt;=0.1,"Valid","Not valid"))</f>
        <v/>
      </c>
      <c r="CQ61" s="7220">
        <f> IF(CE61="","",IF(AND(CE61&lt;&gt;"",CF61=""),IF(CE61&gt;=0.8,"Medir+Sig Max","No"),IF(CF61&lt;&gt;"",IF(CF61&gt;=0.8,"Medir+Sig Max","No"),"")))</f>
        <v/>
      </c>
      <c r="CR61" s="6929">
        <f>IF(UPPER($CQ$1)="X",IF(CF61=""," ",IF((ABS(CE61)&lt;5)*AND(ABS(CF61)&lt;5)*AND(ABS(CT61)&lt;5),"Solo si es max","Medir")),IF(CF61=""," ",IF((ABS(CE61)&lt;1)*AND(ABS(CF61)&lt;1)*AND(ABS(CT61)&lt;1),"Solo si es max","Medir")))</f>
        <v/>
      </c>
      <c r="CS61" s="7220"/>
      <c r="CT61" s="220">
        <f>IF(CO61="",IF(AND(CE61="",CF61=""),"",IF(CF61="",IF(DQ61&gt;1,ROUND(DQ61*CE61,3),CE61),IF(DQ61&gt;1,ROUND(DQ61*CF61,3),CF61))),IF(AND(CE61="",CF61=""),"",IF(CF61="",IF(DQ61&gt;1,ROUND(DQ61*CE61*(1/(CO61)),3),CE61*(1/(CO61))),IF(DQ61&gt;1,ROUND(DQ61*CF61*(1/(CO61)),3),CF61*(1/(CO61))))))</f>
        <v/>
      </c>
      <c r="CU61" s="224">
        <f>BY61</f>
        <v/>
      </c>
      <c r="CV61" s="237">
        <f>BZ61</f>
        <v/>
      </c>
      <c r="CW61" s="237">
        <f>CA61</f>
        <v/>
      </c>
      <c r="CX61" s="224">
        <f>CC61</f>
        <v/>
      </c>
      <c r="CY61" s="237">
        <f>CD61</f>
        <v/>
      </c>
      <c r="CZ61" s="220">
        <f>IF(COUNTIF(Overview!K12:K14,TRUE)&gt;0,1.6,IF(COUNTIF(Overview!L12:L14,TRUE)&gt;0,8,0))</f>
        <v/>
      </c>
      <c r="DA61" s="1807"/>
      <c r="DB61" s="6909"/>
      <c r="DC61" s="844">
        <f>IF(CT61="","",IF(CT61&gt;CZ61,"Fail","Pass"))</f>
        <v/>
      </c>
      <c r="DD61" s="6666">
        <f>IF(
CT61=MAX(CT56:CT62),
IF(
COUNTIF(CT56:CT62,CT61)&gt;1,
IF(CF61=MAX.SI.CONJUNTO(CF56:CF62,CT56:CT62,CT61),MAX($DD$3:DD60)+1,""),
MAX($DD$3:DD60)+1
),
"")</f>
        <v/>
      </c>
      <c r="DE61" s="1565">
        <f>MyTimestamp(DC61)</f>
        <v/>
      </c>
      <c r="DF61" s="1531">
        <f>IF(COUNT(CE61:CH61)=1,15,IF(COUNT(CE61:CH61)=0,0,30))</f>
        <v/>
      </c>
      <c r="DG61" s="1532">
        <f>IF(DF61=0,0,2)</f>
        <v/>
      </c>
      <c r="DH61" s="2055"/>
      <c r="DI61" s="2055"/>
      <c r="DJ61" s="1569"/>
      <c r="DK61" s="6667"/>
      <c r="DL61" s="1574">
        <f>10^(CN61/20)*100-100</f>
        <v/>
      </c>
      <c r="DM61" s="767">
        <f>IF('Tune-Up'!H12="","",'Tune-Up'!H12)</f>
        <v/>
      </c>
      <c r="DN61" s="1068"/>
      <c r="DO61" s="971">
        <f>IF(DM61="","",10^(DM61/10))</f>
        <v/>
      </c>
      <c r="DP61" s="971">
        <f>IF(ISNUMBER(DN61)=FALSE,"N/A",10^(DN61/10))</f>
        <v/>
      </c>
      <c r="DQ61" s="1574">
        <f>IF(AND(ISNUMBER(DO61),ISNUMBER(DP61)),IF(DO61/DP61&gt;1,ROUND((DO61)/DP61,3),1),1)</f>
        <v/>
      </c>
      <c r="DR61" s="1541"/>
      <c r="DS61" s="1541"/>
      <c r="DT61" s="1541"/>
      <c r="DU61" s="1541"/>
      <c r="DV61" s="1541"/>
      <c r="DW61" s="1541"/>
      <c r="DX61" s="1541"/>
      <c r="DY61" s="1541"/>
      <c r="DZ61" s="1541"/>
      <c r="EA61" s="1541"/>
      <c r="EB61" s="1541"/>
      <c r="EC61" s="1541"/>
      <c r="ED61" s="1541"/>
      <c r="EE61" s="1541"/>
      <c r="EF61" s="1541"/>
      <c r="EG61" s="1541"/>
      <c r="EH61" s="1541"/>
      <c r="EI61" s="1541"/>
      <c r="EJ61" s="1541"/>
      <c r="EK61" s="1541"/>
      <c r="EL61" s="1541"/>
      <c r="EM61" s="1541"/>
      <c r="EN61" s="1541"/>
      <c r="EO61" s="1541"/>
      <c r="EP61" s="1541"/>
      <c r="EQ61" s="1541"/>
      <c r="ER61" s="1541"/>
      <c r="ES61" s="1541"/>
      <c r="ET61" s="1541"/>
      <c r="EU61" s="1541"/>
      <c r="EV61" s="1541"/>
    </row>
    <row r="62" ht="12.75" x14ac:dyDescent="0.2">
      <c r="A62" s="1541"/>
      <c r="B62" s="1541"/>
      <c r="C62"/>
      <c r="D62" s="6799"/>
      <c r="E62" s="6799"/>
      <c r="F62" s="6800" t="inlineStr">
        <is>
          <t>5.1</t>
        </is>
      </c>
      <c r="G62" s="6801"/>
      <c r="H62" s="6802">
        <f>BV62</f>
        <v/>
      </c>
      <c r="I62" s="6802">
        <f>BW62</f>
        <v/>
      </c>
      <c r="J62" s="6803" t="inlineStr">
        <is>
          <t>GSM</t>
        </is>
      </c>
      <c r="K62" s="6803" t="inlineStr">
        <is>
          <t>900</t>
        </is>
      </c>
      <c r="L62" s="6804"/>
      <c r="M62" s="6802"/>
      <c r="N62" s="6805"/>
      <c r="O62" s="6806"/>
      <c r="P62" s="6597"/>
      <c r="Q62" s="6806"/>
      <c r="R62" s="6806"/>
      <c r="S62" s="6802"/>
      <c r="T62" s="6802">
        <v>37</v>
      </c>
      <c r="U62" s="6593">
        <v>897.4</v>
      </c>
      <c r="V62" s="6805"/>
      <c r="W62" s="6807"/>
      <c r="X62" s="6805"/>
      <c r="Y62" s="6805"/>
      <c r="Z62" s="6805"/>
      <c r="AA62" s="6804"/>
      <c r="AB62" s="6804"/>
      <c r="AC62" s="6808">
        <f>IF(OR(BX62="Close to Ear",BX62="Close to Head"),"Head",IF(BX62="Extremity","Extremity","Body"))</f>
        <v/>
      </c>
      <c r="AD62" s="6809">
        <f>CA62</f>
        <v/>
      </c>
      <c r="AE62" s="6803">
        <f>CB62</f>
        <v/>
      </c>
      <c r="AF62" s="6804"/>
      <c r="AG62" s="6810">
        <f>IF(OR(AZ62="",BA62=""),"N/A",IF(DC62="Pass","P","F"))</f>
        <v/>
      </c>
      <c r="AH62" s="6811"/>
      <c r="AI62" s="6811"/>
      <c r="AJ62" s="6811"/>
      <c r="AK62" s="6805"/>
      <c r="AL62" s="6804"/>
      <c r="AM62" s="6805"/>
      <c r="AN62" s="6805"/>
      <c r="AO62" s="6812"/>
      <c r="AP62" s="6812"/>
      <c r="AQ62" s="6812"/>
      <c r="AR62" s="6812"/>
      <c r="AS62" s="6812"/>
      <c r="AT62" s="6813">
        <f>IF(AC62="Extremity",IF(CG62="","",CG62),"")</f>
        <v/>
      </c>
      <c r="AU62" s="6813">
        <f>IF(AC62="Extremity",IF(CH62="","",CH62),"")</f>
        <v/>
      </c>
      <c r="AV62" s="6814">
        <f>IF(AC62="Extremity","",IF(CE62="","",CE62))</f>
        <v/>
      </c>
      <c r="AW62" s="6814">
        <f>IF(AD62="Extremity","",IF(CF62="","",CF62))</f>
        <v/>
      </c>
      <c r="AX62" s="6807">
        <f>DL62</f>
        <v/>
      </c>
      <c r="AY62" s="6807">
        <f>DQ62</f>
        <v/>
      </c>
      <c r="AZ62" s="6815">
        <f>IF(AC62="Extremity",IF(DA62="","",DA62),"")</f>
        <v/>
      </c>
      <c r="BA62" s="6816">
        <f>IF(AC62="Extremity","",IF(CT62="","",CT62))</f>
        <v/>
      </c>
      <c r="BB62" s="6807">
        <f>IF(AC62="Extremity",IF(DB62="","",DB62),"")</f>
        <v/>
      </c>
      <c r="BC62" s="6814">
        <f>IF(AC62="Extremity","",IF(CZ62="","",CZ62))</f>
        <v/>
      </c>
      <c r="BD62" s="6807">
        <f>DD62</f>
        <v/>
      </c>
      <c r="BE62" s="6817">
        <f>DE62</f>
        <v/>
      </c>
      <c r="BF62" s="6818">
        <f>DF62*60</f>
        <v/>
      </c>
      <c r="BG62" s="6819">
        <f>BE62</f>
        <v/>
      </c>
      <c r="BH62" s="6818">
        <f>DG62*60</f>
        <v/>
      </c>
      <c r="BI62" s="6818">
        <f>DH62</f>
        <v/>
      </c>
      <c r="BJ62" s="6820"/>
      <c r="BK62" s="6821">
        <f>Overview!$E$7</f>
        <v/>
      </c>
      <c r="BL62" s="6820"/>
      <c r="BM62" s="6818">
        <f>DI62</f>
        <v/>
      </c>
      <c r="BN62" s="6821">
        <f>Overview!$P$153</f>
        <v/>
      </c>
      <c r="BO62" s="6820"/>
      <c r="BP62" s="6820"/>
      <c r="BQ62" s="6804"/>
      <c r="BR62" s="6822"/>
      <c r="BS62" s="1541"/>
      <c r="BT62" s="1783" t="inlineStr">
        <is>
          <t>GSM</t>
        </is>
      </c>
      <c r="BU62" s="1783" t="inlineStr">
        <is>
          <t>900</t>
        </is>
      </c>
      <c r="BV62" s="400">
        <f>Overview!$H$29</f>
        <v/>
      </c>
      <c r="BW62" s="1784"/>
      <c r="BX62" s="1783" t="inlineStr">
        <is>
          <t>Body</t>
        </is>
      </c>
      <c r="BY62" s="1785"/>
      <c r="BZ62" s="1793"/>
      <c r="CA62" s="6823" t="inlineStr">
        <is>
          <t>Accesorio 7: Front Face</t>
        </is>
      </c>
      <c r="CB62" s="200">
        <v>0</v>
      </c>
      <c r="CC62" s="6824">
        <f>IF(COUNT('Conducted 2G-3G'!$AH$3:$AH$5)=0,37,INDEX('Conducted 2G-3G'!$T$3:$T$5,MATCH(MAX('Conducted 2G-3G'!$AH$3:$AH$5),'Conducted 2G-3G'!$AH$3:$AH$5,0)))</f>
        <v>37</v>
      </c>
      <c r="CD62" s="6824">
        <f>IF(COUNT('Conducted 2G-3G'!$AH$3:$AH$5)=0,897.4,INDEX('Conducted 2G-3G'!$U$3:$U$5,MATCH(MAX('Conducted 2G-3G'!$AH$3:$AH$5),'Conducted 2G-3G'!$AH$3:$AH$5,0)))</f>
        <v>897.4</v>
      </c>
      <c r="CE62" s="7238"/>
      <c r="CF62" s="7238"/>
      <c r="CG62" s="6909"/>
      <c r="CH62" s="6909"/>
      <c r="CI62" s="6617">
        <f>BY62</f>
        <v/>
      </c>
      <c r="CJ62" s="6665">
        <f>BZ62</f>
        <v/>
      </c>
      <c r="CK62" s="223">
        <f>CA62</f>
        <v/>
      </c>
      <c r="CL62" s="6617">
        <f>CC62</f>
        <v/>
      </c>
      <c r="CM62" s="6665">
        <f>CD62</f>
        <v/>
      </c>
      <c r="CN62" s="2052"/>
      <c r="CO62" s="1579"/>
      <c r="CP62" s="7217">
        <f>IF(CF62=""," ",IF(ABS(CE62-CF62)&lt;=0.1,"Valid","Not valid"))</f>
        <v/>
      </c>
      <c r="CQ62" s="7220">
        <f> IF(CE62="","",IF(AND(CE62&lt;&gt;"",CF62=""),IF(CE62&gt;=0.8,"Medir+Sig Max","No"),IF(CF62&lt;&gt;"",IF(CF62&gt;=0.8,"Medir+Sig Max","No"),"")))</f>
        <v/>
      </c>
      <c r="CR62" s="6929">
        <f>IF(UPPER($CQ$1)="X",IF(CF62=""," ",IF((ABS(CE62)&lt;5)*AND(ABS(CF62)&lt;5)*AND(ABS(CT62)&lt;5),"Solo si es max","Medir")),IF(CF62=""," ",IF((ABS(CE62)&lt;1)*AND(ABS(CF62)&lt;1)*AND(ABS(CT62)&lt;1),"Solo si es max","Medir")))</f>
        <v/>
      </c>
      <c r="CS62" s="7220"/>
      <c r="CT62" s="220">
        <f>IF(CO62="",IF(AND(CE62="",CF62=""),"",IF(CF62="",IF(DQ62&gt;1,ROUND(DQ62*CE62,3),CE62),IF(DQ62&gt;1,ROUND(DQ62*CF62,3),CF62))),IF(AND(CE62="",CF62=""),"",IF(CF62="",IF(DQ62&gt;1,ROUND(DQ62*CE62*(1/(CO62)),3),CE62*(1/(CO62))),IF(DQ62&gt;1,ROUND(DQ62*CF62*(1/(CO62)),3),CF62*(1/(CO62))))))</f>
        <v/>
      </c>
      <c r="CU62" s="224">
        <f>BY62</f>
        <v/>
      </c>
      <c r="CV62" s="237">
        <f>BZ62</f>
        <v/>
      </c>
      <c r="CW62" s="237">
        <f>CA62</f>
        <v/>
      </c>
      <c r="CX62" s="224">
        <f>CC62</f>
        <v/>
      </c>
      <c r="CY62" s="237">
        <f>CD62</f>
        <v/>
      </c>
      <c r="CZ62" s="220">
        <f>IF(COUNTIF(Overview!K12:K14,TRUE)&gt;0,1.6,IF(COUNTIF(Overview!L12:L14,TRUE)&gt;0,8,0))</f>
        <v/>
      </c>
      <c r="DA62" s="1807"/>
      <c r="DB62" s="6909"/>
      <c r="DC62" s="6895">
        <f>IF(CT62="","",IF(CT62&gt;CZ62,"Fail","Pass"))</f>
        <v/>
      </c>
      <c r="DD62" s="6666">
        <f>IF(
CT62=MAX(CT56:CT62),
IF(
COUNTIF(CT56:CT62,CT62)&gt;1,
IF(CF62=MAX.SI.CONJUNTO(CF56:CF62,CT56:CT62,CT62),MAX($DD$3:DD61)+1,""),
MAX($DD$3:DD61)+1
),
"")</f>
        <v/>
      </c>
      <c r="DE62" s="1566">
        <f>MyTimestamp(DC62)</f>
        <v/>
      </c>
      <c r="DF62" s="1535">
        <f>IF(COUNT(CE62:CH62)=1,15,IF(COUNT(CE62:CH62)=0,0,30))</f>
        <v/>
      </c>
      <c r="DG62" s="1532">
        <f>IF(DF62=0,0,2)</f>
        <v/>
      </c>
      <c r="DH62" s="2055"/>
      <c r="DI62" s="2055"/>
      <c r="DJ62" s="1569"/>
      <c r="DK62" s="6667"/>
      <c r="DL62" s="1574">
        <f>10^(CN62/20)*100-100</f>
        <v/>
      </c>
      <c r="DM62" s="767">
        <f>IF('Tune-Up'!H12="","",'Tune-Up'!H12)</f>
        <v/>
      </c>
      <c r="DN62" s="1068"/>
      <c r="DO62" s="971">
        <f>IF(DM62="","",10^(DM62/10))</f>
        <v/>
      </c>
      <c r="DP62" s="971">
        <f>IF(ISNUMBER(DN62)=FALSE,"N/A",10^(DN62/10))</f>
        <v/>
      </c>
      <c r="DQ62" s="1574">
        <f>IF(AND(ISNUMBER(DO62),ISNUMBER(DP62)),IF(DO62/DP62&gt;1,ROUND((DO62)/DP62,3),1),1)</f>
        <v/>
      </c>
      <c r="DR62" s="1541"/>
      <c r="DS62" s="1541"/>
      <c r="DT62" s="1541"/>
      <c r="DU62" s="1541"/>
      <c r="DV62" s="1541"/>
      <c r="DW62" s="1541"/>
      <c r="DX62" s="1541"/>
      <c r="DY62" s="1541"/>
      <c r="DZ62" s="1541"/>
      <c r="EA62" s="1541"/>
      <c r="EB62" s="1541"/>
      <c r="EC62" s="1541"/>
      <c r="ED62" s="1541"/>
      <c r="EE62" s="1541"/>
      <c r="EF62" s="1541"/>
      <c r="EG62" s="1541"/>
      <c r="EH62" s="1541"/>
      <c r="EI62" s="1541"/>
      <c r="EJ62" s="1541"/>
      <c r="EK62" s="1541"/>
      <c r="EL62" s="1541"/>
      <c r="EM62" s="1541"/>
      <c r="EN62" s="1541"/>
      <c r="EO62" s="1541"/>
      <c r="EP62" s="1541"/>
      <c r="EQ62" s="1541"/>
      <c r="ER62" s="1541"/>
      <c r="ES62" s="1541"/>
      <c r="ET62" s="1541"/>
      <c r="EU62" s="1541"/>
      <c r="EV62" s="1541"/>
    </row>
    <row r="63" ht="12.75" x14ac:dyDescent="0.2">
      <c r="A63" s="1541"/>
      <c r="B63" s="1541"/>
      <c r="C63"/>
      <c r="D63" s="1486"/>
      <c r="E63" s="1486"/>
      <c r="F63" s="672" t="inlineStr">
        <is>
          <t>5.1</t>
        </is>
      </c>
      <c r="G63" s="1497"/>
      <c r="H63" s="130">
        <f>BV63</f>
        <v/>
      </c>
      <c r="I63" s="130">
        <f>BW63</f>
        <v/>
      </c>
      <c r="J63" s="1299" t="inlineStr">
        <is>
          <t>GSM</t>
        </is>
      </c>
      <c r="K63" s="1299" t="inlineStr">
        <is>
          <t>900</t>
        </is>
      </c>
      <c r="L63" s="115"/>
      <c r="M63" s="130"/>
      <c r="N63" s="119"/>
      <c r="O63" s="131"/>
      <c r="P63" s="6597"/>
      <c r="Q63" s="131"/>
      <c r="R63" s="131"/>
      <c r="S63" s="130"/>
      <c r="T63" s="130">
        <v>37</v>
      </c>
      <c r="U63" s="6593">
        <v>897.4</v>
      </c>
      <c r="V63" s="119"/>
      <c r="W63" s="1305"/>
      <c r="X63" s="119"/>
      <c r="Y63" s="119"/>
      <c r="Z63" s="119"/>
      <c r="AA63" s="115"/>
      <c r="AB63" s="115"/>
      <c r="AC63" s="1300">
        <f>IF(OR(BX63="Close to Ear",BX63="Close to Head"),"Head",IF(BX63="Extremity","Extremity","Body"))</f>
        <v/>
      </c>
      <c r="AD63" s="1301">
        <f>CA63</f>
        <v/>
      </c>
      <c r="AE63" s="1299">
        <f>CB63</f>
        <v/>
      </c>
      <c r="AF63" s="115"/>
      <c r="AG63" s="1302">
        <f>IF(OR(AZ63="",BA63=""),"N/A",IF(DC63="Pass","P","F"))</f>
        <v/>
      </c>
      <c r="AH63" s="129"/>
      <c r="AI63" s="129"/>
      <c r="AJ63" s="129"/>
      <c r="AK63" s="119"/>
      <c r="AL63" s="115"/>
      <c r="AM63" s="119"/>
      <c r="AN63" s="119"/>
      <c r="AO63" s="692"/>
      <c r="AP63" s="692"/>
      <c r="AQ63" s="692"/>
      <c r="AR63" s="692"/>
      <c r="AS63" s="692"/>
      <c r="AT63" s="1303">
        <f>IF(AC63="Extremity",IF(CG63="","",CG63),"")</f>
        <v/>
      </c>
      <c r="AU63" s="1303">
        <f>IF(AC63="Extremity",IF(CH63="","",CH63),"")</f>
        <v/>
      </c>
      <c r="AV63" s="1304">
        <f>IF(AC63="Extremity","",IF(CE63="","",CE63))</f>
        <v/>
      </c>
      <c r="AW63" s="1304">
        <f>IF(AD63="Extremity","",IF(CF63="","",CF63))</f>
        <v/>
      </c>
      <c r="AX63" s="1305">
        <f>DL63</f>
        <v/>
      </c>
      <c r="AY63" s="1305">
        <f>DQ63</f>
        <v/>
      </c>
      <c r="AZ63" s="3377">
        <f>IF(AC63="Extremity",IF(DA63="","",DA63),"")</f>
        <v/>
      </c>
      <c r="BA63" s="3378">
        <f>IF(AC63="Extremity","",IF(CT63="","",CT63))</f>
        <v/>
      </c>
      <c r="BB63" s="1305">
        <f>IF(AC63="Extremity",IF(DB63="","",DB63),"")</f>
        <v/>
      </c>
      <c r="BC63" s="1304">
        <f>IF(AC63="Extremity","",IF(CZ63="","",CZ63))</f>
        <v/>
      </c>
      <c r="BD63" s="1305">
        <f>DD63</f>
        <v/>
      </c>
      <c r="BE63" s="132">
        <f>DE63</f>
        <v/>
      </c>
      <c r="BF63" s="133">
        <f>DF63*60</f>
        <v/>
      </c>
      <c r="BG63" s="121">
        <f>BE63</f>
        <v/>
      </c>
      <c r="BH63" s="133">
        <f>DG63*60</f>
        <v/>
      </c>
      <c r="BI63" s="133">
        <f>DH63</f>
        <v/>
      </c>
      <c r="BJ63" s="117"/>
      <c r="BK63" s="812">
        <f>Overview!$E$7</f>
        <v/>
      </c>
      <c r="BL63" s="117"/>
      <c r="BM63" s="834">
        <f>DI63</f>
        <v/>
      </c>
      <c r="BN63" s="812">
        <f>Overview!$P$153</f>
        <v/>
      </c>
      <c r="BO63" s="117"/>
      <c r="BP63" s="117"/>
      <c r="BQ63" s="115"/>
      <c r="BR63" s="1478"/>
      <c r="BS63" s="1541"/>
      <c r="BT63" s="1777" t="inlineStr">
        <is>
          <t>GSM</t>
        </is>
      </c>
      <c r="BU63" s="1777" t="inlineStr">
        <is>
          <t>900</t>
        </is>
      </c>
      <c r="BV63" s="398">
        <f>Overview!$H$30</f>
        <v/>
      </c>
      <c r="BW63" s="1778"/>
      <c r="BX63" s="1777" t="inlineStr">
        <is>
          <t>Close to ear</t>
        </is>
      </c>
      <c r="BY63" s="1779"/>
      <c r="BZ63" s="1779"/>
      <c r="CA63" s="1780" t="inlineStr">
        <is>
          <t>Left Cheek</t>
        </is>
      </c>
      <c r="CB63" s="202">
        <v>0</v>
      </c>
      <c r="CC63" s="1062">
        <f>IF(COUNT('Conducted 2G-3G'!$AH$3:$AH$5)=0,37,INDEX('Conducted 2G-3G'!$T$3:$T$5,MATCH(MAX('Conducted 2G-3G'!$AH$3:$AH$5),'Conducted 2G-3G'!$AH$3:$AH$5,0)))</f>
        <v>37</v>
      </c>
      <c r="CD63" s="991">
        <f>IF(COUNT('Conducted 2G-3G'!$AH$3:$AH$5)=0,897.4,INDEX('Conducted 2G-3G'!$U$3:$U$5,MATCH(MAX('Conducted 2G-3G'!$AH$3:$AH$5),'Conducted 2G-3G'!$AH$3:$AH$5,0)))</f>
        <v>897.4</v>
      </c>
      <c r="CE63" s="7233"/>
      <c r="CF63" s="7233"/>
      <c r="CG63" s="6705"/>
      <c r="CH63" s="6705"/>
      <c r="CI63" s="223">
        <f>BY63</f>
        <v/>
      </c>
      <c r="CJ63" s="223">
        <f>BZ63</f>
        <v/>
      </c>
      <c r="CK63" s="223">
        <f>CA63</f>
        <v/>
      </c>
      <c r="CL63" s="236">
        <f>CC63</f>
        <v/>
      </c>
      <c r="CM63" s="236">
        <f>CD63</f>
        <v/>
      </c>
      <c r="CN63" s="1522"/>
      <c r="CO63" s="1579"/>
      <c r="CP63" s="891">
        <f>IF(CF63=""," ",IF(ABS(CE63-CF63)&lt;=0.1,"Valid","Not valid"))</f>
        <v/>
      </c>
      <c r="CQ63" s="891">
        <f> IF(CE63="","",IF(AND(CE63&lt;&gt;"",CF63=""),IF(CE63&gt;=0.8,"Medir+Sig Max","No"),IF(CF63&lt;&gt;"",IF(CF63&gt;=0.8,"Medir+Sig Max","No"),"")))</f>
        <v/>
      </c>
      <c r="CR63" s="891">
        <f>IF(UPPER($CQ$1)="X",IF(CF63=""," ",IF((ABS(CE63)&lt;5)*AND(ABS(CF63)&lt;5)*AND(ABS(CT63)&lt;5),"Solo si es max","Medir")),IF(CF63=""," ",IF((ABS(CE63)&lt;1)*AND(ABS(CF63)&lt;1)*AND(ABS(CT63)&lt;1),"Solo si es max","Medir")))</f>
        <v/>
      </c>
      <c r="CS63" s="892"/>
      <c r="CT63" s="219">
        <f>IF(CO63="",IF(AND(CE63="",CF63=""),"",IF(CF63="",IF(DQ63&gt;1,ROUND(DQ63*CE63,3),CE63),IF(DQ63&gt;1,ROUND(DQ63*CF63,3),CF63))),IF(AND(CE63="",CF63=""),"",IF(CF63="",IF(DQ63&gt;1,ROUND(DQ63*CE63*(1/(CO63)),3),CE63*(1/(CO63))),IF(DQ63&gt;1,ROUND(DQ63*CF63*(1/(CO63)),3),CF63*(1/(CO63))))))</f>
        <v/>
      </c>
      <c r="CU63" s="224">
        <f>BY63</f>
        <v/>
      </c>
      <c r="CV63" s="237">
        <f>BZ63</f>
        <v/>
      </c>
      <c r="CW63" s="237">
        <f>CA63</f>
        <v/>
      </c>
      <c r="CX63" s="224">
        <f>CC63</f>
        <v/>
      </c>
      <c r="CY63" s="237">
        <f>CD63</f>
        <v/>
      </c>
      <c r="CZ63" s="6899">
        <f>IF(COUNTIF(Overview!K12:K14,TRUE)&gt;0,1.6,IF(COUNTIF(Overview!L12:L14,TRUE)&gt;0,8,0))</f>
        <v/>
      </c>
      <c r="DA63" s="1781"/>
      <c r="DB63" s="6705"/>
      <c r="DC63" s="845">
        <f>IF(CT63="","",IF(CT63&gt;CZ63,"Fail","Pass"))</f>
        <v/>
      </c>
      <c r="DD63" s="399"/>
      <c r="DE63" s="1565">
        <f>MyTimestamp(DC63)</f>
        <v/>
      </c>
      <c r="DF63" s="1531">
        <f>IF(COUNT(CE63:CH63)=1,15,IF(COUNT(CE63:CH63)=0,0,30))</f>
        <v/>
      </c>
      <c r="DG63" s="1530">
        <f>IF(DF63=0,0,2)</f>
        <v/>
      </c>
      <c r="DH63" s="858"/>
      <c r="DI63" s="858"/>
      <c r="DJ63" s="1568"/>
      <c r="DK63" s="1782"/>
      <c r="DL63" s="1574">
        <f>10^(CN63/20)*100-100</f>
        <v/>
      </c>
      <c r="DM63" s="766">
        <f>IF('Tune-Up'!H12="","",'Tune-Up'!H12)</f>
        <v/>
      </c>
      <c r="DN63" s="796"/>
      <c r="DO63" s="766">
        <f>IF(DM63="","",10^(DM63/10))</f>
        <v/>
      </c>
      <c r="DP63" s="766">
        <f>IF(ISNUMBER(DN63)=FALSE,"",10^(DN63/10))</f>
        <v/>
      </c>
      <c r="DQ63" s="1573">
        <f>IF(AND(ISNUMBER(DO63),ISNUMBER(DP63)),IF(DO63/DP63&gt;1,ROUND((DO63)/DP63,3),1),1)</f>
        <v/>
      </c>
      <c r="DR63" s="1541"/>
      <c r="DS63" s="1541"/>
      <c r="DT63" s="1541"/>
      <c r="DU63" s="1541"/>
      <c r="DV63" s="1541"/>
      <c r="DW63" s="1541"/>
      <c r="DX63" s="1541"/>
      <c r="DY63" s="1541"/>
      <c r="DZ63" s="1541"/>
      <c r="EA63" s="1541"/>
      <c r="EB63" s="1541"/>
      <c r="EC63" s="1541"/>
      <c r="ED63" s="1541"/>
      <c r="EE63" s="1541"/>
      <c r="EF63" s="1541"/>
      <c r="EG63" s="1541"/>
      <c r="EH63" s="1541"/>
      <c r="EI63" s="1541"/>
      <c r="EJ63" s="1541"/>
      <c r="EK63" s="1541"/>
      <c r="EL63" s="1541"/>
      <c r="EM63" s="1541"/>
      <c r="EN63" s="1541"/>
      <c r="EO63" s="1541"/>
      <c r="EP63" s="1541"/>
      <c r="EQ63" s="1541"/>
      <c r="ER63" s="1541"/>
      <c r="ES63" s="1541"/>
      <c r="ET63" s="1541"/>
      <c r="EU63" s="1541"/>
      <c r="EV63" s="1541"/>
    </row>
    <row r="64" ht="12.75" x14ac:dyDescent="0.2">
      <c r="A64" s="1541"/>
      <c r="B64" s="1541"/>
      <c r="C64"/>
      <c r="D64" s="1486"/>
      <c r="E64" s="1486"/>
      <c r="F64" s="672" t="inlineStr">
        <is>
          <t>5.1</t>
        </is>
      </c>
      <c r="G64" s="1497"/>
      <c r="H64" s="130">
        <f>BV64</f>
        <v/>
      </c>
      <c r="I64" s="130">
        <f>BW64</f>
        <v/>
      </c>
      <c r="J64" s="1299" t="inlineStr">
        <is>
          <t>GSM</t>
        </is>
      </c>
      <c r="K64" s="1299" t="inlineStr">
        <is>
          <t>900</t>
        </is>
      </c>
      <c r="L64" s="115"/>
      <c r="M64" s="130"/>
      <c r="N64" s="119"/>
      <c r="O64" s="131"/>
      <c r="P64" s="6597"/>
      <c r="Q64" s="131"/>
      <c r="R64" s="131"/>
      <c r="S64" s="130"/>
      <c r="T64" s="130">
        <v>37</v>
      </c>
      <c r="U64" s="6593">
        <v>897.4</v>
      </c>
      <c r="V64" s="119"/>
      <c r="W64" s="1305"/>
      <c r="X64" s="119"/>
      <c r="Y64" s="119"/>
      <c r="Z64" s="119"/>
      <c r="AA64" s="115"/>
      <c r="AB64" s="115"/>
      <c r="AC64" s="1300">
        <f>IF(OR(BX64="Close to Ear",BX64="Close to Head"),"Head",IF(BX64="Extremity","Extremity","Body"))</f>
        <v/>
      </c>
      <c r="AD64" s="1301">
        <f>CA64</f>
        <v/>
      </c>
      <c r="AE64" s="1299">
        <f>CB64</f>
        <v/>
      </c>
      <c r="AF64" s="115"/>
      <c r="AG64" s="1302">
        <f>IF(OR(AZ64="",BA64=""),"N/A",IF(DC64="Pass","P","F"))</f>
        <v/>
      </c>
      <c r="AH64" s="129"/>
      <c r="AI64" s="129"/>
      <c r="AJ64" s="129"/>
      <c r="AK64" s="119"/>
      <c r="AL64" s="115"/>
      <c r="AM64" s="119"/>
      <c r="AN64" s="119"/>
      <c r="AO64" s="692"/>
      <c r="AP64" s="692"/>
      <c r="AQ64" s="692"/>
      <c r="AR64" s="692"/>
      <c r="AS64" s="692"/>
      <c r="AT64" s="1303">
        <f>IF(AC64="Extremity",IF(CG64="","",CG64),"")</f>
        <v/>
      </c>
      <c r="AU64" s="1303">
        <f>IF(AC64="Extremity",IF(CH64="","",CH64),"")</f>
        <v/>
      </c>
      <c r="AV64" s="1304">
        <f>IF(AC64="Extremity","",IF(CE64="","",CE64))</f>
        <v/>
      </c>
      <c r="AW64" s="1304">
        <f>IF(AD64="Extremity","",IF(CF64="","",CF64))</f>
        <v/>
      </c>
      <c r="AX64" s="1305">
        <f>DL64</f>
        <v/>
      </c>
      <c r="AY64" s="1305">
        <f>DQ64</f>
        <v/>
      </c>
      <c r="AZ64" s="3377">
        <f>IF(AC64="Extremity",IF(DA64="","",DA64),"")</f>
        <v/>
      </c>
      <c r="BA64" s="3378">
        <f>IF(AC64="Extremity","",IF(CT64="","",CT64))</f>
        <v/>
      </c>
      <c r="BB64" s="1305">
        <f>IF(AC64="Extremity",IF(DB64="","",DB64),"")</f>
        <v/>
      </c>
      <c r="BC64" s="1304">
        <f>IF(AC64="Extremity","",IF(CZ64="","",CZ64))</f>
        <v/>
      </c>
      <c r="BD64" s="1305">
        <f>DD64</f>
        <v/>
      </c>
      <c r="BE64" s="132">
        <f>DE64</f>
        <v/>
      </c>
      <c r="BF64" s="133">
        <f>DF64*60</f>
        <v/>
      </c>
      <c r="BG64" s="121">
        <f>BE64</f>
        <v/>
      </c>
      <c r="BH64" s="133">
        <f>DG64*60</f>
        <v/>
      </c>
      <c r="BI64" s="133">
        <f>DH64</f>
        <v/>
      </c>
      <c r="BJ64" s="117"/>
      <c r="BK64" s="812">
        <f>Overview!$E$7</f>
        <v/>
      </c>
      <c r="BL64" s="117"/>
      <c r="BM64" s="834">
        <f>DI64</f>
        <v/>
      </c>
      <c r="BN64" s="812">
        <f>Overview!$P$153</f>
        <v/>
      </c>
      <c r="BO64" s="117"/>
      <c r="BP64" s="117"/>
      <c r="BQ64" s="115"/>
      <c r="BR64" s="1478"/>
      <c r="BS64" s="1541"/>
      <c r="BT64" s="1783" t="inlineStr">
        <is>
          <t>GSM</t>
        </is>
      </c>
      <c r="BU64" s="1783" t="inlineStr">
        <is>
          <t>900</t>
        </is>
      </c>
      <c r="BV64" s="400">
        <f>Overview!$H$30</f>
        <v/>
      </c>
      <c r="BW64" s="1784"/>
      <c r="BX64" s="1783" t="inlineStr">
        <is>
          <t>Close to ear</t>
        </is>
      </c>
      <c r="BY64" s="1785"/>
      <c r="BZ64" s="1785"/>
      <c r="CA64" s="1786" t="inlineStr">
        <is>
          <t>Left Tilt</t>
        </is>
      </c>
      <c r="CB64" s="200">
        <v>0</v>
      </c>
      <c r="CC64" s="1063">
        <f>IF(COUNT('Conducted 2G-3G'!$AH$3:$AH$5)=0,37,INDEX('Conducted 2G-3G'!$T$3:$T$5,MATCH(MAX('Conducted 2G-3G'!$AH$3:$AH$5),'Conducted 2G-3G'!$AH$3:$AH$5,0)))</f>
        <v>37</v>
      </c>
      <c r="CD64" s="818">
        <f>IF(COUNT('Conducted 2G-3G'!$AH$3:$AH$5)=0,897.4,INDEX('Conducted 2G-3G'!$U$3:$U$5,MATCH(MAX('Conducted 2G-3G'!$AH$3:$AH$5),'Conducted 2G-3G'!$AH$3:$AH$5,0)))</f>
        <v>897.4</v>
      </c>
      <c r="CE64" s="7234"/>
      <c r="CF64" s="7234"/>
      <c r="CG64" s="6706"/>
      <c r="CH64" s="6706"/>
      <c r="CI64" s="224">
        <f>BY64</f>
        <v/>
      </c>
      <c r="CJ64" s="237">
        <f>BZ64</f>
        <v/>
      </c>
      <c r="CK64" s="223">
        <f>CA64</f>
        <v/>
      </c>
      <c r="CL64" s="237">
        <f>CC64</f>
        <v/>
      </c>
      <c r="CM64" s="237">
        <f>CD64</f>
        <v/>
      </c>
      <c r="CN64" s="1523"/>
      <c r="CO64" s="1579"/>
      <c r="CP64" s="7214">
        <f>IF(CF64=""," ",IF(ABS(CE64-CF64)&lt;=0.1,"Valid","Not valid"))</f>
        <v/>
      </c>
      <c r="CQ64" s="1674">
        <f> IF(CE64="","",IF(AND(CE64&lt;&gt;"",CF64=""),IF(CE64&gt;=0.8,"Medir+Sig Max","No"),IF(CF64&lt;&gt;"",IF(CF64&gt;=0.8,"Medir+Sig Max","No"),"")))</f>
        <v/>
      </c>
      <c r="CR64" s="6927">
        <f>IF(UPPER($CQ$1)="X",IF(CF64=""," ",IF((ABS(CE64)&lt;5)*AND(ABS(CF64)&lt;5)*AND(ABS(CT64)&lt;5),"Solo si es max","Medir")),IF(CF64=""," ",IF((ABS(CE64)&lt;1)*AND(ABS(CF64)&lt;1)*AND(ABS(CT64)&lt;1),"Solo si es max","Medir")))</f>
        <v/>
      </c>
      <c r="CS64" s="1674"/>
      <c r="CT64" s="220">
        <f>IF(CO64="",IF(AND(CE64="",CF64=""),"",IF(CF64="",IF(DQ64&gt;1,ROUND(DQ64*CE64,3),CE64),IF(DQ64&gt;1,ROUND(DQ64*CF64,3),CF64))),IF(AND(CE64="",CF64=""),"",IF(CF64="",IF(DQ64&gt;1,ROUND(DQ64*CE64*(1/(CO64)),3),CE64*(1/(CO64))),IF(DQ64&gt;1,ROUND(DQ64*CF64*(1/(CO64)),3),CF64*(1/(CO64))))))</f>
        <v/>
      </c>
      <c r="CU64" s="224">
        <f>BY64</f>
        <v/>
      </c>
      <c r="CV64" s="237">
        <f>BZ64</f>
        <v/>
      </c>
      <c r="CW64" s="237">
        <f>CA64</f>
        <v/>
      </c>
      <c r="CX64" s="224">
        <f>CC64</f>
        <v/>
      </c>
      <c r="CY64" s="237">
        <f>CD64</f>
        <v/>
      </c>
      <c r="CZ64" s="220">
        <f>IF(COUNTIF(Overview!K12:K14,TRUE)&gt;0,1.6,IF(COUNTIF(Overview!L12:L14,TRUE)&gt;0,8,0))</f>
        <v/>
      </c>
      <c r="DA64" s="1788"/>
      <c r="DB64" s="6706"/>
      <c r="DC64" s="844">
        <f>IF(CT64="","",IF(CT64&gt;CZ64,"Fail","Pass"))</f>
        <v/>
      </c>
      <c r="DD64" s="402">
        <f>IF( CT64=MAX(CT63:CT68), IF( COUNTIF(CT63:CT68,CT64)&gt;1, IF(CF64=MAX.SI.CONJUNTO(CF63:CF68,CT63:CT68,CT64),MAX($DD$3:DD63)+1,""), MAX($DD$3:DD63)+1 ), "")</f>
        <v/>
      </c>
      <c r="DE64" s="1565">
        <f>MyTimestamp(DC64)</f>
        <v/>
      </c>
      <c r="DF64" s="1531">
        <f>IF(COUNT(CE64:CH64)=1,15,IF(COUNT(CE64:CH64)=0,0,30))</f>
        <v/>
      </c>
      <c r="DG64" s="1532">
        <f>IF(DF64=0,0,2)</f>
        <v/>
      </c>
      <c r="DH64" s="859"/>
      <c r="DI64" s="859"/>
      <c r="DJ64" s="1569"/>
      <c r="DK64" s="1789"/>
      <c r="DL64" s="1574">
        <f>10^(CN64/20)*100-100</f>
        <v/>
      </c>
      <c r="DM64" s="767">
        <f>IF('Tune-Up'!H12="","",'Tune-Up'!H12)</f>
        <v/>
      </c>
      <c r="DN64" s="797"/>
      <c r="DO64" s="797">
        <f>IF(DM64="","",10^(DM64/10))</f>
        <v/>
      </c>
      <c r="DP64" s="797">
        <f>IF(ISNUMBER(DN64)=FALSE,"",10^(DN64/10))</f>
        <v/>
      </c>
      <c r="DQ64" s="1574">
        <f>IF(AND(ISNUMBER(DO64),ISNUMBER(DP64)),IF(DO64/DP64&gt;1,ROUND((DO64)/DP64,3),1),1)</f>
        <v/>
      </c>
      <c r="DR64" s="1541"/>
      <c r="DS64" s="1541"/>
      <c r="DT64" s="1541"/>
      <c r="DU64" s="1541"/>
      <c r="DV64" s="1541"/>
      <c r="DW64" s="1541"/>
      <c r="DX64" s="1541"/>
      <c r="DY64" s="1541"/>
      <c r="DZ64" s="1541"/>
      <c r="EA64" s="1541"/>
      <c r="EB64" s="1541"/>
      <c r="EC64" s="1541"/>
      <c r="ED64" s="1541"/>
      <c r="EE64" s="1541"/>
      <c r="EF64" s="1541"/>
      <c r="EG64" s="1541"/>
      <c r="EH64" s="1541"/>
      <c r="EI64" s="1541"/>
      <c r="EJ64" s="1541"/>
      <c r="EK64" s="1541"/>
      <c r="EL64" s="1541"/>
      <c r="EM64" s="1541"/>
      <c r="EN64" s="1541"/>
      <c r="EO64" s="1541"/>
      <c r="EP64" s="1541"/>
      <c r="EQ64" s="1541"/>
      <c r="ER64" s="1541"/>
      <c r="ES64" s="1541"/>
      <c r="ET64" s="1541"/>
      <c r="EU64" s="1541"/>
      <c r="EV64" s="1541"/>
    </row>
    <row r="65" ht="12.75" x14ac:dyDescent="0.2">
      <c r="A65" s="1541"/>
      <c r="B65" s="1541"/>
      <c r="C65"/>
      <c r="D65" s="1486"/>
      <c r="E65" s="1486"/>
      <c r="F65" s="672" t="inlineStr">
        <is>
          <t>5.1</t>
        </is>
      </c>
      <c r="G65" s="1497"/>
      <c r="H65" s="130">
        <f>BV65</f>
        <v/>
      </c>
      <c r="I65" s="130">
        <f>BW65</f>
        <v/>
      </c>
      <c r="J65" s="1299" t="inlineStr">
        <is>
          <t>GSM</t>
        </is>
      </c>
      <c r="K65" s="1299" t="inlineStr">
        <is>
          <t>900</t>
        </is>
      </c>
      <c r="L65" s="115"/>
      <c r="M65" s="130"/>
      <c r="N65" s="119"/>
      <c r="O65" s="131"/>
      <c r="P65" s="6597"/>
      <c r="Q65" s="131"/>
      <c r="R65" s="131"/>
      <c r="S65" s="130"/>
      <c r="T65" s="130">
        <v>37</v>
      </c>
      <c r="U65" s="6593">
        <v>897.4</v>
      </c>
      <c r="V65" s="119"/>
      <c r="W65" s="1305"/>
      <c r="X65" s="119"/>
      <c r="Y65" s="119"/>
      <c r="Z65" s="119"/>
      <c r="AA65" s="115"/>
      <c r="AB65" s="115"/>
      <c r="AC65" s="1300">
        <f>IF(OR(BX65="Close to Ear",BX65="Close to Head"),"Head",IF(BX65="Extremity","Extremity","Body"))</f>
        <v/>
      </c>
      <c r="AD65" s="1301">
        <f>CA65</f>
        <v/>
      </c>
      <c r="AE65" s="1299">
        <f>CB65</f>
        <v/>
      </c>
      <c r="AF65" s="115"/>
      <c r="AG65" s="1302">
        <f>IF(OR(AZ65="",BA65=""),"N/A",IF(DC65="Pass","P","F"))</f>
        <v/>
      </c>
      <c r="AH65" s="129"/>
      <c r="AI65" s="129"/>
      <c r="AJ65" s="129"/>
      <c r="AK65" s="119"/>
      <c r="AL65" s="115"/>
      <c r="AM65" s="119"/>
      <c r="AN65" s="119"/>
      <c r="AO65" s="692"/>
      <c r="AP65" s="692"/>
      <c r="AQ65" s="692"/>
      <c r="AR65" s="692"/>
      <c r="AS65" s="692"/>
      <c r="AT65" s="1303">
        <f>IF(AC65="Extremity",IF(CG65="","",CG65),"")</f>
        <v/>
      </c>
      <c r="AU65" s="1303">
        <f>IF(AC65="Extremity",IF(CH65="","",CH65),"")</f>
        <v/>
      </c>
      <c r="AV65" s="1304">
        <f>IF(AC65="Extremity","",IF(CE65="","",CE65))</f>
        <v/>
      </c>
      <c r="AW65" s="1304">
        <f>IF(AD65="Extremity","",IF(CF65="","",CF65))</f>
        <v/>
      </c>
      <c r="AX65" s="1305">
        <f>DL65</f>
        <v/>
      </c>
      <c r="AY65" s="1305">
        <f>DQ65</f>
        <v/>
      </c>
      <c r="AZ65" s="3377">
        <f>IF(AC65="Extremity",IF(DA65="","",DA65),"")</f>
        <v/>
      </c>
      <c r="BA65" s="3378">
        <f>IF(AC65="Extremity","",IF(CT65="","",CT65))</f>
        <v/>
      </c>
      <c r="BB65" s="1305">
        <f>IF(AC65="Extremity",IF(DB65="","",DB65),"")</f>
        <v/>
      </c>
      <c r="BC65" s="1304">
        <f>IF(AC65="Extremity","",IF(CZ65="","",CZ65))</f>
        <v/>
      </c>
      <c r="BD65" s="1305">
        <f>DD65</f>
        <v/>
      </c>
      <c r="BE65" s="132">
        <f>DE65</f>
        <v/>
      </c>
      <c r="BF65" s="133">
        <f>DF65*60</f>
        <v/>
      </c>
      <c r="BG65" s="121">
        <f>BE65</f>
        <v/>
      </c>
      <c r="BH65" s="133">
        <f>DG65*60</f>
        <v/>
      </c>
      <c r="BI65" s="133">
        <f>DH65</f>
        <v/>
      </c>
      <c r="BJ65" s="117"/>
      <c r="BK65" s="812">
        <f>Overview!$E$7</f>
        <v/>
      </c>
      <c r="BL65" s="117"/>
      <c r="BM65" s="834">
        <f>DI65</f>
        <v/>
      </c>
      <c r="BN65" s="812">
        <f>Overview!$P$153</f>
        <v/>
      </c>
      <c r="BO65" s="117"/>
      <c r="BP65" s="117"/>
      <c r="BQ65" s="115"/>
      <c r="BR65" s="1478"/>
      <c r="BS65" s="1541"/>
      <c r="BT65" s="1783" t="inlineStr">
        <is>
          <t>GSM</t>
        </is>
      </c>
      <c r="BU65" s="1783" t="inlineStr">
        <is>
          <t>900</t>
        </is>
      </c>
      <c r="BV65" s="400">
        <f>Overview!$H$30</f>
        <v/>
      </c>
      <c r="BW65" s="1784"/>
      <c r="BX65" s="1783" t="inlineStr">
        <is>
          <t>Close to ear</t>
        </is>
      </c>
      <c r="BY65" s="1785"/>
      <c r="BZ65" s="1785"/>
      <c r="CA65" s="1786" t="inlineStr">
        <is>
          <t>Right Cheek</t>
        </is>
      </c>
      <c r="CB65" s="200">
        <v>0</v>
      </c>
      <c r="CC65" s="1064">
        <f>IF(COUNT('Conducted 2G-3G'!$AH$3:$AH$5)=0,37,INDEX('Conducted 2G-3G'!$T$3:$T$5,MATCH(MAX('Conducted 2G-3G'!$AH$3:$AH$5),'Conducted 2G-3G'!$AH$3:$AH$5,0)))</f>
        <v>37</v>
      </c>
      <c r="CD65" s="1065">
        <f>IF(COUNT('Conducted 2G-3G'!$AH$3:$AH$5)=0,897.4,INDEX('Conducted 2G-3G'!$U$3:$U$5,MATCH(MAX('Conducted 2G-3G'!$AH$3:$AH$5),'Conducted 2G-3G'!$AH$3:$AH$5,0)))</f>
        <v>897.4</v>
      </c>
      <c r="CE65" s="7234"/>
      <c r="CF65" s="7234"/>
      <c r="CG65" s="6706"/>
      <c r="CH65" s="6706"/>
      <c r="CI65" s="224">
        <f>BY65</f>
        <v/>
      </c>
      <c r="CJ65" s="237">
        <f>BZ65</f>
        <v/>
      </c>
      <c r="CK65" s="223">
        <f>CA65</f>
        <v/>
      </c>
      <c r="CL65" s="237">
        <f>CC65</f>
        <v/>
      </c>
      <c r="CM65" s="237">
        <f>CD65</f>
        <v/>
      </c>
      <c r="CN65" s="1523"/>
      <c r="CO65" s="1579"/>
      <c r="CP65" s="7214">
        <f>IF(CF65=""," ",IF(ABS(CE65-CF65)&lt;=0.1,"Valid","Not valid"))</f>
        <v/>
      </c>
      <c r="CQ65" s="1674">
        <f> IF(CE65="","",IF(AND(CE65&lt;&gt;"",CF65=""),IF(CE65&gt;=0.8,"Medir+Sig Max","No"),IF(CF65&lt;&gt;"",IF(CF65&gt;=0.8,"Medir+Sig Max","No"),"")))</f>
        <v/>
      </c>
      <c r="CR65" s="6927">
        <f>IF(UPPER($CQ$1)="X",IF(CF65=""," ",IF((ABS(CE65)&lt;5)*AND(ABS(CF65)&lt;5)*AND(ABS(CT65)&lt;5),"Solo si es max","Medir")),IF(CF65=""," ",IF((ABS(CE65)&lt;1)*AND(ABS(CF65)&lt;1)*AND(ABS(CT65)&lt;1),"Solo si es max","Medir")))</f>
        <v/>
      </c>
      <c r="CS65" s="1674"/>
      <c r="CT65" s="220">
        <f>IF(CO65="",IF(AND(CE65="",CF65=""),"",IF(CF65="",IF(DQ65&gt;1,ROUND(DQ65*CE65,3),CE65),IF(DQ65&gt;1,ROUND(DQ65*CF65,3),CF65))),IF(AND(CE65="",CF65=""),"",IF(CF65="",IF(DQ65&gt;1,ROUND(DQ65*CE65*(1/(CO65)),3),CE65*(1/(CO65))),IF(DQ65&gt;1,ROUND(DQ65*CF65*(1/(CO65)),3),CF65*(1/(CO65))))))</f>
        <v/>
      </c>
      <c r="CU65" s="224">
        <f>BY65</f>
        <v/>
      </c>
      <c r="CV65" s="237">
        <f>BZ65</f>
        <v/>
      </c>
      <c r="CW65" s="237">
        <f>CA65</f>
        <v/>
      </c>
      <c r="CX65" s="224">
        <f>CC65</f>
        <v/>
      </c>
      <c r="CY65" s="237">
        <f>CD65</f>
        <v/>
      </c>
      <c r="CZ65" s="220">
        <f>IF(COUNTIF(Overview!K12:K14,TRUE)&gt;0,1.6,IF(COUNTIF(Overview!L12:L14,TRUE)&gt;0,8,0))</f>
        <v/>
      </c>
      <c r="DA65" s="1788"/>
      <c r="DB65" s="6706"/>
      <c r="DC65" s="844">
        <f>IF(CT65="","",IF(CT65&gt;CZ65,"Fail","Pass"))</f>
        <v/>
      </c>
      <c r="DD65" s="402">
        <f>IF( CT65=MAX(CT63:CT68), IF( COUNTIF(CT63:CT68,CT65)&gt;1, IF(CF65=MAX.SI.CONJUNTO(CF63:CF68,CT63:CT68,CT65),MAX($DD$3:DD64)+1,""), MAX($DD$3:DD64)+1 ), "")</f>
        <v/>
      </c>
      <c r="DE65" s="1565">
        <f>MyTimestamp(DC65)</f>
        <v/>
      </c>
      <c r="DF65" s="1531">
        <f>IF(COUNT(CE65:CH65)=1,15,IF(COUNT(CE65:CH65)=0,0,30))</f>
        <v/>
      </c>
      <c r="DG65" s="1532">
        <f>IF(DF65=0,0,2)</f>
        <v/>
      </c>
      <c r="DH65" s="859"/>
      <c r="DI65" s="859"/>
      <c r="DJ65" s="1569"/>
      <c r="DK65" s="1789"/>
      <c r="DL65" s="1574">
        <f>10^(CN65/20)*100-100</f>
        <v/>
      </c>
      <c r="DM65" s="767">
        <f>IF('Tune-Up'!H12="","",'Tune-Up'!H12)</f>
        <v/>
      </c>
      <c r="DN65" s="1066"/>
      <c r="DO65" s="797">
        <f>IF(DM65="","",10^(DM65/10))</f>
        <v/>
      </c>
      <c r="DP65" s="797">
        <f>IF(ISNUMBER(DN65)=FALSE,"",10^(DN65/10))</f>
        <v/>
      </c>
      <c r="DQ65" s="1574">
        <f>IF(AND(ISNUMBER(DO65),ISNUMBER(DP65)),IF(DO65/DP65&gt;1,ROUND((DO65)/DP65,3),1),1)</f>
        <v/>
      </c>
      <c r="DR65" s="1541"/>
      <c r="DS65" s="1541"/>
      <c r="DT65" s="1541"/>
      <c r="DU65" s="1541"/>
      <c r="DV65" s="1541"/>
      <c r="DW65" s="1541"/>
      <c r="DX65" s="1541"/>
      <c r="DY65" s="1541"/>
      <c r="DZ65" s="1541"/>
      <c r="EA65" s="1541"/>
      <c r="EB65" s="1541"/>
      <c r="EC65" s="1541"/>
      <c r="ED65" s="1541"/>
      <c r="EE65" s="1541"/>
      <c r="EF65" s="1541"/>
      <c r="EG65" s="1541"/>
      <c r="EH65" s="1541"/>
      <c r="EI65" s="1541"/>
      <c r="EJ65" s="1541"/>
      <c r="EK65" s="1541"/>
      <c r="EL65" s="1541"/>
      <c r="EM65" s="1541"/>
      <c r="EN65" s="1541"/>
      <c r="EO65" s="1541"/>
      <c r="EP65" s="1541"/>
      <c r="EQ65" s="1541"/>
      <c r="ER65" s="1541"/>
      <c r="ES65" s="1541"/>
      <c r="ET65" s="1541"/>
      <c r="EU65" s="1541"/>
      <c r="EV65" s="1541"/>
    </row>
    <row r="66" ht="12.75" x14ac:dyDescent="0.2">
      <c r="A66" s="1541"/>
      <c r="B66" s="1541"/>
      <c r="C66"/>
      <c r="D66" s="1486"/>
      <c r="E66" s="1486"/>
      <c r="F66" s="672" t="inlineStr">
        <is>
          <t>5.1</t>
        </is>
      </c>
      <c r="G66" s="1497"/>
      <c r="H66" s="130">
        <f>BV66</f>
        <v/>
      </c>
      <c r="I66" s="130">
        <f>BW66</f>
        <v/>
      </c>
      <c r="J66" s="1299" t="inlineStr">
        <is>
          <t>GSM</t>
        </is>
      </c>
      <c r="K66" s="1299" t="inlineStr">
        <is>
          <t>900</t>
        </is>
      </c>
      <c r="L66" s="115"/>
      <c r="M66" s="130"/>
      <c r="N66" s="119"/>
      <c r="O66" s="131"/>
      <c r="P66" s="6597"/>
      <c r="Q66" s="131"/>
      <c r="R66" s="131"/>
      <c r="S66" s="130"/>
      <c r="T66" s="130">
        <v>37</v>
      </c>
      <c r="U66" s="6593">
        <v>897.4</v>
      </c>
      <c r="V66" s="119"/>
      <c r="W66" s="1305"/>
      <c r="X66" s="119"/>
      <c r="Y66" s="119"/>
      <c r="Z66" s="119"/>
      <c r="AA66" s="115"/>
      <c r="AB66" s="115"/>
      <c r="AC66" s="1300">
        <f>IF(OR(BX66="Close to Ear",BX66="Close to Head"),"Head",IF(BX66="Extremity","Extremity","Body"))</f>
        <v/>
      </c>
      <c r="AD66" s="1301">
        <f>CA66</f>
        <v/>
      </c>
      <c r="AE66" s="1299">
        <f>CB66</f>
        <v/>
      </c>
      <c r="AF66" s="115"/>
      <c r="AG66" s="1302">
        <f>IF(OR(AZ66="",BA66=""),"N/A",IF(DC66="Pass","P","F"))</f>
        <v/>
      </c>
      <c r="AH66" s="129"/>
      <c r="AI66" s="129"/>
      <c r="AJ66" s="129"/>
      <c r="AK66" s="119"/>
      <c r="AL66" s="115"/>
      <c r="AM66" s="119"/>
      <c r="AN66" s="119"/>
      <c r="AO66" s="692"/>
      <c r="AP66" s="692"/>
      <c r="AQ66" s="692"/>
      <c r="AR66" s="692"/>
      <c r="AS66" s="692"/>
      <c r="AT66" s="1303">
        <f>IF(AC66="Extremity",IF(CG66="","",CG66),"")</f>
        <v/>
      </c>
      <c r="AU66" s="1303">
        <f>IF(AC66="Extremity",IF(CH66="","",CH66),"")</f>
        <v/>
      </c>
      <c r="AV66" s="1304">
        <f>IF(AC66="Extremity","",IF(CE66="","",CE66))</f>
        <v/>
      </c>
      <c r="AW66" s="1304">
        <f>IF(AD66="Extremity","",IF(CF66="","",CF66))</f>
        <v/>
      </c>
      <c r="AX66" s="1305">
        <f>DL66</f>
        <v/>
      </c>
      <c r="AY66" s="1305">
        <f>DQ66</f>
        <v/>
      </c>
      <c r="AZ66" s="3377">
        <f>IF(AC66="Extremity",IF(DA66="","",DA66),"")</f>
        <v/>
      </c>
      <c r="BA66" s="3378">
        <f>IF(AC66="Extremity","",IF(CT66="","",CT66))</f>
        <v/>
      </c>
      <c r="BB66" s="1305">
        <f>IF(AC66="Extremity",IF(DB66="","",DB66),"")</f>
        <v/>
      </c>
      <c r="BC66" s="1304">
        <f>IF(AC66="Extremity","",IF(CZ66="","",CZ66))</f>
        <v/>
      </c>
      <c r="BD66" s="1305">
        <f>DD66</f>
        <v/>
      </c>
      <c r="BE66" s="132">
        <f>DE66</f>
        <v/>
      </c>
      <c r="BF66" s="133">
        <f>DF66*60</f>
        <v/>
      </c>
      <c r="BG66" s="121">
        <f>BE66</f>
        <v/>
      </c>
      <c r="BH66" s="133">
        <f>DG66*60</f>
        <v/>
      </c>
      <c r="BI66" s="133">
        <f>DH66</f>
        <v/>
      </c>
      <c r="BJ66" s="117"/>
      <c r="BK66" s="812">
        <f>Overview!$E$7</f>
        <v/>
      </c>
      <c r="BL66" s="117"/>
      <c r="BM66" s="834">
        <f>DI66</f>
        <v/>
      </c>
      <c r="BN66" s="812">
        <f>Overview!$P$153</f>
        <v/>
      </c>
      <c r="BO66" s="117"/>
      <c r="BP66" s="117"/>
      <c r="BQ66" s="115"/>
      <c r="BR66" s="1478"/>
      <c r="BS66" s="1541"/>
      <c r="BT66" s="1791" t="inlineStr">
        <is>
          <t>GSM</t>
        </is>
      </c>
      <c r="BU66" s="1791" t="inlineStr">
        <is>
          <t>900</t>
        </is>
      </c>
      <c r="BV66" s="403">
        <f>Overview!$H$30</f>
        <v/>
      </c>
      <c r="BW66" s="1784"/>
      <c r="BX66" s="1791" t="inlineStr">
        <is>
          <t>Close to ear</t>
        </is>
      </c>
      <c r="BY66" s="1785"/>
      <c r="BZ66" s="1785"/>
      <c r="CA66" s="1786" t="inlineStr">
        <is>
          <t>Right Tilt</t>
        </is>
      </c>
      <c r="CB66" s="200">
        <v>0</v>
      </c>
      <c r="CC66" s="1063">
        <f>IF(COUNT('Conducted 2G-3G'!$AH$3:$AH$5)=0,37,INDEX('Conducted 2G-3G'!$T$3:$T$5,MATCH(MAX('Conducted 2G-3G'!$AH$3:$AH$5),'Conducted 2G-3G'!$AH$3:$AH$5,0)))</f>
        <v>37</v>
      </c>
      <c r="CD66" s="818">
        <f>IF(COUNT('Conducted 2G-3G'!$AH$3:$AH$5)=0,897.4,INDEX('Conducted 2G-3G'!$U$3:$U$5,MATCH(MAX('Conducted 2G-3G'!$AH$3:$AH$5),'Conducted 2G-3G'!$AH$3:$AH$5,0)))</f>
        <v>897.4</v>
      </c>
      <c r="CE66" s="7234"/>
      <c r="CF66" s="7234"/>
      <c r="CG66" s="6706"/>
      <c r="CH66" s="6706"/>
      <c r="CI66" s="224">
        <f>BY66</f>
        <v/>
      </c>
      <c r="CJ66" s="237">
        <f>BZ66</f>
        <v/>
      </c>
      <c r="CK66" s="223">
        <f>CA66</f>
        <v/>
      </c>
      <c r="CL66" s="237">
        <f>CC66</f>
        <v/>
      </c>
      <c r="CM66" s="237">
        <f>CD66</f>
        <v/>
      </c>
      <c r="CN66" s="1523"/>
      <c r="CO66" s="1579"/>
      <c r="CP66" s="7214">
        <f>IF(CF66=""," ",IF(ABS(CE66-CF66)&lt;=0.1,"Valid","Not valid"))</f>
        <v/>
      </c>
      <c r="CQ66" s="1674">
        <f> IF(CE66="","",IF(AND(CE66&lt;&gt;"",CF66=""),IF(CE66&gt;=0.8,"Medir+Sig Max","No"),IF(CF66&lt;&gt;"",IF(CF66&gt;=0.8,"Medir+Sig Max","No"),"")))</f>
        <v/>
      </c>
      <c r="CR66" s="6927">
        <f>IF(UPPER($CQ$1)="X",IF(CF66=""," ",IF((ABS(CE66)&lt;5)*AND(ABS(CF66)&lt;5)*AND(ABS(CT66)&lt;5),"Solo si es max","Medir")),IF(CF66=""," ",IF((ABS(CE66)&lt;1)*AND(ABS(CF66)&lt;1)*AND(ABS(CT66)&lt;1),"Solo si es max","Medir")))</f>
        <v/>
      </c>
      <c r="CS66" s="1674"/>
      <c r="CT66" s="220">
        <f>IF(CO66="",IF(AND(CE66="",CF66=""),"",IF(CF66="",IF(DQ66&gt;1,ROUND(DQ66*CE66,3),CE66),IF(DQ66&gt;1,ROUND(DQ66*CF66,3),CF66))),IF(AND(CE66="",CF66=""),"",IF(CF66="",IF(DQ66&gt;1,ROUND(DQ66*CE66*(1/(CO66)),3),CE66*(1/(CO66))),IF(DQ66&gt;1,ROUND(DQ66*CF66*(1/(CO66)),3),CF66*(1/(CO66))))))</f>
        <v/>
      </c>
      <c r="CU66" s="224">
        <f>BY66</f>
        <v/>
      </c>
      <c r="CV66" s="237">
        <f>BZ66</f>
        <v/>
      </c>
      <c r="CW66" s="237">
        <f>CA66</f>
        <v/>
      </c>
      <c r="CX66" s="224">
        <f>CC66</f>
        <v/>
      </c>
      <c r="CY66" s="237">
        <f>CD66</f>
        <v/>
      </c>
      <c r="CZ66" s="220">
        <f>IF(COUNTIF(Overview!K12:K14,TRUE)&gt;0,1.6,IF(COUNTIF(Overview!L12:L14,TRUE)&gt;0,8,0))</f>
        <v/>
      </c>
      <c r="DA66" s="1788"/>
      <c r="DB66" s="6706"/>
      <c r="DC66" s="844">
        <f>IF(CT66="","",IF(CT66&gt;CZ66,"Fail","Pass"))</f>
        <v/>
      </c>
      <c r="DD66" s="402">
        <f>IF( CT66=MAX(CT63:CT68), IF( COUNTIF(CT63:CT68,CT66)&gt;1, IF(CF66=MAX.SI.CONJUNTO(CF63:CF68,CT63:CT68,CT66),MAX($DD$3:DD65)+1,""), MAX($DD$3:DD65)+1 ), "")</f>
        <v/>
      </c>
      <c r="DE66" s="1565">
        <f>MyTimestamp(DC66)</f>
        <v/>
      </c>
      <c r="DF66" s="1531">
        <f>IF(COUNT(CE66:CH66)=1,15,IF(COUNT(CE66:CH66)=0,0,30))</f>
        <v/>
      </c>
      <c r="DG66" s="1532">
        <f>IF(DF66=0,0,2)</f>
        <v/>
      </c>
      <c r="DH66" s="859"/>
      <c r="DI66" s="859"/>
      <c r="DJ66" s="1569"/>
      <c r="DK66" s="1789"/>
      <c r="DL66" s="1574">
        <f>10^(CN66/20)*100-100</f>
        <v/>
      </c>
      <c r="DM66" s="767">
        <f>IF('Tune-Up'!H12="","",'Tune-Up'!H12)</f>
        <v/>
      </c>
      <c r="DN66" s="797"/>
      <c r="DO66" s="797">
        <f>IF(DM66="","",10^(DM66/10))</f>
        <v/>
      </c>
      <c r="DP66" s="797">
        <f>IF(ISNUMBER(DN66)=FALSE,"",10^(DN66/10))</f>
        <v/>
      </c>
      <c r="DQ66" s="1574">
        <f>IF(AND(ISNUMBER(DO66),ISNUMBER(DP66)),IF(DO66/DP66&gt;1,ROUND((DO66)/DP66,3),1),1)</f>
        <v/>
      </c>
      <c r="DR66" s="1541"/>
      <c r="DS66" s="1541"/>
      <c r="DT66" s="1541"/>
      <c r="DU66" s="1541"/>
      <c r="DV66" s="1541"/>
      <c r="DW66" s="1541"/>
      <c r="DX66" s="1541"/>
      <c r="DY66" s="1541"/>
      <c r="DZ66" s="1541"/>
      <c r="EA66" s="1541"/>
      <c r="EB66" s="1541"/>
      <c r="EC66" s="1541"/>
      <c r="ED66" s="1541"/>
      <c r="EE66" s="1541"/>
      <c r="EF66" s="1541"/>
      <c r="EG66" s="1541"/>
      <c r="EH66" s="1541"/>
      <c r="EI66" s="1541"/>
      <c r="EJ66" s="1541"/>
      <c r="EK66" s="1541"/>
      <c r="EL66" s="1541"/>
      <c r="EM66" s="1541"/>
      <c r="EN66" s="1541"/>
      <c r="EO66" s="1541"/>
      <c r="EP66" s="1541"/>
      <c r="EQ66" s="1541"/>
      <c r="ER66" s="1541"/>
      <c r="ES66" s="1541"/>
      <c r="ET66" s="1541"/>
      <c r="EU66" s="1541"/>
      <c r="EV66" s="1541"/>
    </row>
    <row r="67" ht="12.75" x14ac:dyDescent="0.2">
      <c r="A67" s="1541"/>
      <c r="B67" s="1541"/>
      <c r="C67"/>
      <c r="D67" s="1486"/>
      <c r="E67" s="1486"/>
      <c r="F67" s="672" t="inlineStr">
        <is>
          <t>5.1</t>
        </is>
      </c>
      <c r="G67" s="1497"/>
      <c r="H67" s="130">
        <f>BV67</f>
        <v/>
      </c>
      <c r="I67" s="130">
        <f>BW67</f>
        <v/>
      </c>
      <c r="J67" s="1299" t="inlineStr">
        <is>
          <t>GSM</t>
        </is>
      </c>
      <c r="K67" s="1299" t="inlineStr">
        <is>
          <t>900</t>
        </is>
      </c>
      <c r="L67" s="115"/>
      <c r="M67" s="130"/>
      <c r="N67" s="119"/>
      <c r="O67" s="131"/>
      <c r="P67" s="6597"/>
      <c r="Q67" s="131"/>
      <c r="R67" s="131"/>
      <c r="S67" s="130"/>
      <c r="T67" s="130">
        <v>37</v>
      </c>
      <c r="U67" s="6593">
        <v>897.4</v>
      </c>
      <c r="V67" s="119"/>
      <c r="W67" s="1305"/>
      <c r="X67" s="119"/>
      <c r="Y67" s="119"/>
      <c r="Z67" s="119"/>
      <c r="AA67" s="115"/>
      <c r="AB67" s="115"/>
      <c r="AC67" s="1300">
        <f>IF(OR(BX67="Close to Ear",BX67="Close to Head"),"Head",IF(BX67="Extremity","Extremity","Body"))</f>
        <v/>
      </c>
      <c r="AD67" s="1301">
        <f>CA67</f>
        <v/>
      </c>
      <c r="AE67" s="1299">
        <f>CB67</f>
        <v/>
      </c>
      <c r="AF67" s="115"/>
      <c r="AG67" s="1302">
        <f>IF(OR(AZ67="",BA67=""),"N/A",IF(DC67="Pass","P","F"))</f>
        <v/>
      </c>
      <c r="AH67" s="129"/>
      <c r="AI67" s="129"/>
      <c r="AJ67" s="129"/>
      <c r="AK67" s="119"/>
      <c r="AL67" s="115"/>
      <c r="AM67" s="119"/>
      <c r="AN67" s="119"/>
      <c r="AO67" s="692"/>
      <c r="AP67" s="692"/>
      <c r="AQ67" s="692"/>
      <c r="AR67" s="692"/>
      <c r="AS67" s="692"/>
      <c r="AT67" s="1303">
        <f>IF(AC67="Extremity",IF(CG67="","",CG67),"")</f>
        <v/>
      </c>
      <c r="AU67" s="1303">
        <f>IF(AC67="Extremity",IF(CH67="","",CH67),"")</f>
        <v/>
      </c>
      <c r="AV67" s="1304">
        <f>IF(AC67="Extremity","",IF(CE67="","",CE67))</f>
        <v/>
      </c>
      <c r="AW67" s="1304">
        <f>IF(AD67="Extremity","",IF(CF67="","",CF67))</f>
        <v/>
      </c>
      <c r="AX67" s="1305">
        <f>DL67</f>
        <v/>
      </c>
      <c r="AY67" s="1305">
        <f>DQ67</f>
        <v/>
      </c>
      <c r="AZ67" s="3377">
        <f>IF(AC67="Extremity",IF(DA67="","",DA67),"")</f>
        <v/>
      </c>
      <c r="BA67" s="3378">
        <f>IF(AC67="Extremity","",IF(CT67="","",CT67))</f>
        <v/>
      </c>
      <c r="BB67" s="1305">
        <f>IF(AC67="Extremity",IF(DB67="","",DB67),"")</f>
        <v/>
      </c>
      <c r="BC67" s="1304">
        <f>IF(AC67="Extremity","",IF(CZ67="","",CZ67))</f>
        <v/>
      </c>
      <c r="BD67" s="1305">
        <f>DD67</f>
        <v/>
      </c>
      <c r="BE67" s="132">
        <f>DE67</f>
        <v/>
      </c>
      <c r="BF67" s="133">
        <f>DF67*60</f>
        <v/>
      </c>
      <c r="BG67" s="121">
        <f>BE67</f>
        <v/>
      </c>
      <c r="BH67" s="133">
        <f>DG67*60</f>
        <v/>
      </c>
      <c r="BI67" s="133">
        <f>DH67</f>
        <v/>
      </c>
      <c r="BJ67" s="117"/>
      <c r="BK67" s="812">
        <f>Overview!$E$7</f>
        <v/>
      </c>
      <c r="BL67" s="117"/>
      <c r="BM67" s="834">
        <f>DI67</f>
        <v/>
      </c>
      <c r="BN67" s="812">
        <f>Overview!$P$153</f>
        <v/>
      </c>
      <c r="BO67" s="117"/>
      <c r="BP67" s="117"/>
      <c r="BQ67" s="115"/>
      <c r="BR67" s="1478"/>
      <c r="BS67" s="1541"/>
      <c r="BT67" s="1783" t="inlineStr">
        <is>
          <t>GSM</t>
        </is>
      </c>
      <c r="BU67" s="1783" t="inlineStr">
        <is>
          <t>900</t>
        </is>
      </c>
      <c r="BV67" s="400">
        <f>Overview!$H$30</f>
        <v/>
      </c>
      <c r="BW67" s="1784"/>
      <c r="BX67" s="1783" t="inlineStr">
        <is>
          <t>Close to ear</t>
        </is>
      </c>
      <c r="BY67" s="1785"/>
      <c r="BZ67" s="1785"/>
      <c r="CA67" s="869" t="str">
        <f>IF(COUNT(CF63:CF66)=0,IF(COUNT(CE63:CE66)=0,"TBD",VLOOKUP(MAX(CE63:CE66),CE63:CK66,7,FALSE)),VLOOKUP(MAX(CF63:CF66),CF63:CK66,6,FALSE))</f>
        <v>TBD</v>
      </c>
      <c r="CB67" s="200">
        <v>0</v>
      </c>
      <c r="CC67" s="1067">
        <f>IF(COUNT('Conducted 2G-3G'!$AH$3:$AH$5)=0,37,INDEX('Conducted 2G-3G'!$T$3:$T$5,MATCH(MAX('Conducted 2G-3G'!$AH$3:$AH$5),'Conducted 2G-3G'!$AH$3:$AH$5,0)))</f>
        <v>37</v>
      </c>
      <c r="CD67" s="869">
        <f>IF(COUNT('Conducted 2G-3G'!$AH$3:$AH$5)=0,897.4,INDEX('Conducted 2G-3G'!$U$3:$U$5,MATCH(MAX('Conducted 2G-3G'!$AH$3:$AH$5),'Conducted 2G-3G'!$AH$3:$AH$5,0)))</f>
        <v>897.4</v>
      </c>
      <c r="CE67" s="7234"/>
      <c r="CF67" s="7234"/>
      <c r="CG67" s="6706"/>
      <c r="CH67" s="6706"/>
      <c r="CI67" s="224">
        <f>BY67</f>
        <v/>
      </c>
      <c r="CJ67" s="237">
        <f>BZ67</f>
        <v/>
      </c>
      <c r="CK67" s="223">
        <f>CA67</f>
        <v/>
      </c>
      <c r="CL67" s="237">
        <f>CC67</f>
        <v/>
      </c>
      <c r="CM67" s="237">
        <f>CD67</f>
        <v/>
      </c>
      <c r="CN67" s="1523"/>
      <c r="CO67" s="1579"/>
      <c r="CP67" s="7214">
        <f>IF(CF67=""," ",IF(ABS(CE67-CF67)&lt;=0.1,"Valid","Not valid"))</f>
        <v/>
      </c>
      <c r="CQ67" s="1674">
        <f> IF(CE67="","",IF(AND(CE67&lt;&gt;"",CF67=""),IF(CE67&gt;=0.8,"Medir+Sig Max","No"),IF(CF67&lt;&gt;"",IF(CF67&gt;=0.8,"Medir+Sig Max","No"),"")))</f>
        <v/>
      </c>
      <c r="CR67" s="6927">
        <f>IF(UPPER($CQ$1)="X",IF(CF67=""," ",IF((ABS(CE67)&lt;5)*AND(ABS(CF67)&lt;5)*AND(ABS(CT67)&lt;5),"Solo si es max","Medir")),IF(CF67=""," ",IF((ABS(CE67)&lt;1)*AND(ABS(CF67)&lt;1)*AND(ABS(CT67)&lt;1),"Solo si es max","Medir")))</f>
        <v/>
      </c>
      <c r="CS67" s="1674"/>
      <c r="CT67" s="220">
        <f>IF(CO67="",IF(AND(CE67="",CF67=""),"",IF(CF67="",IF(DQ67&gt;1,ROUND(DQ67*CE67,3),CE67),IF(DQ67&gt;1,ROUND(DQ67*CF67,3),CF67))),IF(AND(CE67="",CF67=""),"",IF(CF67="",IF(DQ67&gt;1,ROUND(DQ67*CE67*(1/(CO67)),3),CE67*(1/(CO67))),IF(DQ67&gt;1,ROUND(DQ67*CF67*(1/(CO67)),3),CF67*(1/(CO67))))))</f>
        <v/>
      </c>
      <c r="CU67" s="224">
        <f>BY67</f>
        <v/>
      </c>
      <c r="CV67" s="237">
        <f>BZ67</f>
        <v/>
      </c>
      <c r="CW67" s="237">
        <f>CA67</f>
        <v/>
      </c>
      <c r="CX67" s="224">
        <f>CC67</f>
        <v/>
      </c>
      <c r="CY67" s="237">
        <f>CD67</f>
        <v/>
      </c>
      <c r="CZ67" s="220">
        <f>IF(COUNTIF(Overview!K12:K14,TRUE)&gt;0,1.6,IF(COUNTIF(Overview!L12:L14,TRUE)&gt;0,8,0))</f>
        <v/>
      </c>
      <c r="DA67" s="1788"/>
      <c r="DB67" s="6706"/>
      <c r="DC67" s="844">
        <f>IF(CT67="","",IF(CT67&gt;CZ67,"Fail","Pass"))</f>
        <v/>
      </c>
      <c r="DD67" s="402">
        <f>IF( CT67=MAX(CT63:CT68), IF( COUNTIF(CT63:CT68,CT67)&gt;1, IF(CF67=MAX.SI.CONJUNTO(CF63:CF68,CT63:CT68,CT67),MAX($DD$3:DD66)+1,""), MAX($DD$3:DD66)+1 ), "")</f>
        <v/>
      </c>
      <c r="DE67" s="1565">
        <f>MyTimestamp(DC67)</f>
        <v/>
      </c>
      <c r="DF67" s="1531">
        <f>IF(COUNT(CE67:CH67)=1,15,IF(COUNT(CE67:CH67)=0,0,30))</f>
        <v/>
      </c>
      <c r="DG67" s="1532">
        <f>IF(DF67=0,0,2)</f>
        <v/>
      </c>
      <c r="DH67" s="859"/>
      <c r="DI67" s="859"/>
      <c r="DJ67" s="1569"/>
      <c r="DK67" s="1789"/>
      <c r="DL67" s="1574">
        <f>10^(CN67/20)*100-100</f>
        <v/>
      </c>
      <c r="DM67" s="767">
        <f>IF('Tune-Up'!H12="","",'Tune-Up'!H12)</f>
        <v/>
      </c>
      <c r="DN67" s="1068"/>
      <c r="DO67" s="797">
        <f>IF(DM67="","",10^(DM67/10))</f>
        <v/>
      </c>
      <c r="DP67" s="797">
        <f>IF(ISNUMBER(DN67)=FALSE,"",10^(DN67/10))</f>
        <v/>
      </c>
      <c r="DQ67" s="1574">
        <f>IF(AND(ISNUMBER(DO67),ISNUMBER(DP67)),IF(DO67/DP67&gt;1,ROUND((DO67)/DP67,3),1),1)</f>
        <v/>
      </c>
      <c r="DR67" s="1541"/>
      <c r="DS67" s="1541"/>
      <c r="DT67" s="1541"/>
      <c r="DU67" s="1541"/>
      <c r="DV67" s="1541"/>
      <c r="DW67" s="1541"/>
      <c r="DX67" s="1541"/>
      <c r="DY67" s="1541"/>
      <c r="DZ67" s="1541"/>
      <c r="EA67" s="1541"/>
      <c r="EB67" s="1541"/>
      <c r="EC67" s="1541"/>
      <c r="ED67" s="1541"/>
      <c r="EE67" s="1541"/>
      <c r="EF67" s="1541"/>
      <c r="EG67" s="1541"/>
      <c r="EH67" s="1541"/>
      <c r="EI67" s="1541"/>
      <c r="EJ67" s="1541"/>
      <c r="EK67" s="1541"/>
      <c r="EL67" s="1541"/>
      <c r="EM67" s="1541"/>
      <c r="EN67" s="1541"/>
      <c r="EO67" s="1541"/>
      <c r="EP67" s="1541"/>
      <c r="EQ67" s="1541"/>
      <c r="ER67" s="1541"/>
      <c r="ES67" s="1541"/>
      <c r="ET67" s="1541"/>
      <c r="EU67" s="1541"/>
      <c r="EV67" s="1541"/>
    </row>
    <row r="68" ht="12.75" x14ac:dyDescent="0.2">
      <c r="A68" s="1541"/>
      <c r="B68" s="1541"/>
      <c r="C68"/>
      <c r="D68" s="1486"/>
      <c r="E68" s="1486"/>
      <c r="F68" s="672" t="inlineStr">
        <is>
          <t>5.1</t>
        </is>
      </c>
      <c r="G68" s="1497"/>
      <c r="H68" s="130">
        <f>BV68</f>
        <v/>
      </c>
      <c r="I68" s="130">
        <f>BW68</f>
        <v/>
      </c>
      <c r="J68" s="1299" t="inlineStr">
        <is>
          <t>GSM</t>
        </is>
      </c>
      <c r="K68" s="1299" t="inlineStr">
        <is>
          <t>900</t>
        </is>
      </c>
      <c r="L68" s="115"/>
      <c r="M68" s="130"/>
      <c r="N68" s="119"/>
      <c r="O68" s="131"/>
      <c r="P68" s="6597"/>
      <c r="Q68" s="131"/>
      <c r="R68" s="131"/>
      <c r="S68" s="130"/>
      <c r="T68" s="130">
        <v>37</v>
      </c>
      <c r="U68" s="6593">
        <v>897.4</v>
      </c>
      <c r="V68" s="119"/>
      <c r="W68" s="1305"/>
      <c r="X68" s="119"/>
      <c r="Y68" s="119"/>
      <c r="Z68" s="119"/>
      <c r="AA68" s="115"/>
      <c r="AB68" s="115"/>
      <c r="AC68" s="1300">
        <f>IF(OR(BX68="Close to Ear",BX68="Close to Head"),"Head",IF(BX68="Extremity","Extremity","Body"))</f>
        <v/>
      </c>
      <c r="AD68" s="1301">
        <f>CA68</f>
        <v/>
      </c>
      <c r="AE68" s="1299">
        <f>CB68</f>
        <v/>
      </c>
      <c r="AF68" s="115"/>
      <c r="AG68" s="1302">
        <f>IF(OR(AZ68="",BA68=""),"N/A",IF(DC68="Pass","P","F"))</f>
        <v/>
      </c>
      <c r="AH68" s="129"/>
      <c r="AI68" s="129"/>
      <c r="AJ68" s="129"/>
      <c r="AK68" s="119"/>
      <c r="AL68" s="115"/>
      <c r="AM68" s="119"/>
      <c r="AN68" s="119"/>
      <c r="AO68" s="692"/>
      <c r="AP68" s="692"/>
      <c r="AQ68" s="692"/>
      <c r="AR68" s="692"/>
      <c r="AS68" s="692"/>
      <c r="AT68" s="1303">
        <f>IF(AC68="Extremity",IF(CG68="","",CG68),"")</f>
        <v/>
      </c>
      <c r="AU68" s="1303">
        <f>IF(AC68="Extremity",IF(CH68="","",CH68),"")</f>
        <v/>
      </c>
      <c r="AV68" s="1304">
        <f>IF(AC68="Extremity","",IF(CE68="","",CE68))</f>
        <v/>
      </c>
      <c r="AW68" s="1304">
        <f>IF(AD68="Extremity","",IF(CF68="","",CF68))</f>
        <v/>
      </c>
      <c r="AX68" s="1305">
        <f>DL68</f>
        <v/>
      </c>
      <c r="AY68" s="1305">
        <f>DQ68</f>
        <v/>
      </c>
      <c r="AZ68" s="3377">
        <f>IF(AC68="Extremity",IF(DA68="","",DA68),"")</f>
        <v/>
      </c>
      <c r="BA68" s="3378">
        <f>IF(AC68="Extremity","",IF(CT68="","",CT68))</f>
        <v/>
      </c>
      <c r="BB68" s="1305">
        <f>IF(AC68="Extremity",IF(DB68="","",DB68),"")</f>
        <v/>
      </c>
      <c r="BC68" s="1304">
        <f>IF(AC68="Extremity","",IF(CZ68="","",CZ68))</f>
        <v/>
      </c>
      <c r="BD68" s="1305">
        <f>DD68</f>
        <v/>
      </c>
      <c r="BE68" s="132">
        <f>DE68</f>
        <v/>
      </c>
      <c r="BF68" s="133">
        <f>DF68*60</f>
        <v/>
      </c>
      <c r="BG68" s="121">
        <f>BE68</f>
        <v/>
      </c>
      <c r="BH68" s="133">
        <f>DG68*60</f>
        <v/>
      </c>
      <c r="BI68" s="133">
        <f>DH68</f>
        <v/>
      </c>
      <c r="BJ68" s="117"/>
      <c r="BK68" s="812">
        <f>Overview!$E$7</f>
        <v/>
      </c>
      <c r="BL68" s="117"/>
      <c r="BM68" s="834">
        <f>DI68</f>
        <v/>
      </c>
      <c r="BN68" s="812">
        <f>Overview!$P$153</f>
        <v/>
      </c>
      <c r="BO68" s="117"/>
      <c r="BP68" s="117"/>
      <c r="BQ68" s="115"/>
      <c r="BR68" s="1478"/>
      <c r="BS68" s="1541"/>
      <c r="BT68" s="1783" t="inlineStr">
        <is>
          <t>GSM</t>
        </is>
      </c>
      <c r="BU68" s="1783" t="inlineStr">
        <is>
          <t>900</t>
        </is>
      </c>
      <c r="BV68" s="400">
        <f>Overview!$H$30</f>
        <v/>
      </c>
      <c r="BW68" s="1784"/>
      <c r="BX68" s="1783" t="inlineStr">
        <is>
          <t>Close to ear</t>
        </is>
      </c>
      <c r="BY68" s="1785"/>
      <c r="BZ68" s="1785"/>
      <c r="CA68" s="1069" t="str">
        <f>CA67</f>
        <v>TBD</v>
      </c>
      <c r="CB68" s="201">
        <v>0</v>
      </c>
      <c r="CC68" s="1070">
        <f>IF(COUNT('Conducted 2G-3G'!$AH$3:$AH$5)=0,37,INDEX('Conducted 2G-3G'!$T$3:$T$5,MATCH(MAX('Conducted 2G-3G'!$AH$3:$AH$5),'Conducted 2G-3G'!$AH$3:$AH$5,0)))</f>
        <v>37</v>
      </c>
      <c r="CD68" s="1058">
        <f>IF(COUNT('Conducted 2G-3G'!$AH$3:$AH$5)=0,897.4,INDEX('Conducted 2G-3G'!$U$3:$U$5,MATCH(MAX('Conducted 2G-3G'!$AH$3:$AH$5),'Conducted 2G-3G'!$AH$3:$AH$5,0)))</f>
        <v>897.4</v>
      </c>
      <c r="CE68" s="7234"/>
      <c r="CF68" s="7234"/>
      <c r="CG68" s="6706"/>
      <c r="CH68" s="6706"/>
      <c r="CI68" s="224">
        <f>BY68</f>
        <v/>
      </c>
      <c r="CJ68" s="237">
        <f>BZ68</f>
        <v/>
      </c>
      <c r="CK68" s="223">
        <f>CA68</f>
        <v/>
      </c>
      <c r="CL68" s="237">
        <f>CC68</f>
        <v/>
      </c>
      <c r="CM68" s="237">
        <f>CD68</f>
        <v/>
      </c>
      <c r="CN68" s="1523"/>
      <c r="CO68" s="1579"/>
      <c r="CP68" s="6700">
        <f>IF(CF68=""," ",IF(ABS(CE68-CF68)&lt;=0.1,"Valid","Not valid"))</f>
        <v/>
      </c>
      <c r="CQ68" s="1675">
        <f> IF(CE68="","",IF(AND(CE68&lt;&gt;"",CF68=""),IF(CE68&gt;=0.8,"Medir+Sig Max","No"),IF(CF68&lt;&gt;"",IF(CF68&gt;=0.8,"Medir+Sig Max","No"),"")))</f>
        <v/>
      </c>
      <c r="CR68" s="6928">
        <f>IF(UPPER($CQ$1)="X",IF(CF68=""," ",IF((ABS(CE68)&lt;5)*AND(ABS(CF68)&lt;5)*AND(ABS(CT68)&lt;5),"Solo si es max","Medir")),IF(CF68=""," ",IF((ABS(CE68)&lt;1)*AND(ABS(CF68)&lt;1)*AND(ABS(CT68)&lt;1),"Solo si es max","Medir")))</f>
        <v/>
      </c>
      <c r="CS68" s="1675"/>
      <c r="CT68" s="220">
        <f>IF(CO68="",IF(AND(CE68="",CF68=""),"",IF(CF68="",IF(DQ68&gt;1,ROUND(DQ68*CE68,3),CE68),IF(DQ68&gt;1,ROUND(DQ68*CF68,3),CF68))),IF(AND(CE68="",CF68=""),"",IF(CF68="",IF(DQ68&gt;1,ROUND(DQ68*CE68*(1/(CO68)),3),CE68*(1/(CO68))),IF(DQ68&gt;1,ROUND(DQ68*CF68*(1/(CO68)),3),CF68*(1/(CO68))))))</f>
        <v/>
      </c>
      <c r="CU68" s="224">
        <f>BY68</f>
        <v/>
      </c>
      <c r="CV68" s="237">
        <f>BZ68</f>
        <v/>
      </c>
      <c r="CW68" s="237">
        <f>CA68</f>
        <v/>
      </c>
      <c r="CX68" s="224">
        <f>CC68</f>
        <v/>
      </c>
      <c r="CY68" s="237">
        <f>CD68</f>
        <v/>
      </c>
      <c r="CZ68" s="220">
        <f>IF(COUNTIF(Overview!K12:K14,TRUE)&gt;0,1.6,IF(COUNTIF(Overview!L12:L14,TRUE)&gt;0,8,0))</f>
        <v/>
      </c>
      <c r="DA68" s="1788"/>
      <c r="DB68" s="6706"/>
      <c r="DC68" s="844">
        <f>IF(CT68="","",IF(CT68&gt;CZ68,"Fail","Pass"))</f>
        <v/>
      </c>
      <c r="DD68" s="402">
        <f>IF( CT68=MAX(CT63:CT68), IF( COUNTIF(CT63:CT68,CT68)&gt;1, IF(CF68=MAX.SI.CONJUNTO(CF63:CF68,CT63:CT68,CT68),MAX($DD$3:DD67)+1,""), MAX($DD$3:DD67)+1 ), "")</f>
        <v/>
      </c>
      <c r="DE68" s="1565">
        <f>MyTimestamp(DC68)</f>
        <v/>
      </c>
      <c r="DF68" s="1531">
        <f>IF(COUNT(CE68:CH68)=1,15,IF(COUNT(CE68:CH68)=0,0,30))</f>
        <v/>
      </c>
      <c r="DG68" s="1532">
        <f>IF(DF68=0,0,2)</f>
        <v/>
      </c>
      <c r="DH68" s="860"/>
      <c r="DI68" s="860"/>
      <c r="DJ68" s="1569"/>
      <c r="DK68" s="1789"/>
      <c r="DL68" s="1574">
        <f>10^(CN68/20)*100-100</f>
        <v/>
      </c>
      <c r="DM68" s="767">
        <f>IF('Tune-Up'!H12="","",'Tune-Up'!H12)</f>
        <v/>
      </c>
      <c r="DN68" s="962"/>
      <c r="DO68" s="797">
        <f>IF(DM68="","",10^(DM68/10))</f>
        <v/>
      </c>
      <c r="DP68" s="797">
        <f>IF(ISNUMBER(DN68)=FALSE,"",10^(DN68/10))</f>
        <v/>
      </c>
      <c r="DQ68" s="1574">
        <f>IF(AND(ISNUMBER(DO68),ISNUMBER(DP68)),IF(DO68/DP68&gt;1,ROUND((DO68)/DP68,3),1),1)</f>
        <v/>
      </c>
      <c r="DR68" s="1541"/>
      <c r="DS68" s="1541"/>
      <c r="DT68" s="1541"/>
      <c r="DU68" s="1541"/>
      <c r="DV68" s="1541"/>
      <c r="DW68" s="1541"/>
      <c r="DX68" s="1541"/>
      <c r="DY68" s="1541"/>
      <c r="DZ68" s="1541"/>
      <c r="EA68" s="1541"/>
      <c r="EB68" s="1541"/>
      <c r="EC68" s="1541"/>
      <c r="ED68" s="1541"/>
      <c r="EE68" s="1541"/>
      <c r="EF68" s="1541"/>
      <c r="EG68" s="1541"/>
      <c r="EH68" s="1541"/>
      <c r="EI68" s="1541"/>
      <c r="EJ68" s="1541"/>
      <c r="EK68" s="1541"/>
      <c r="EL68" s="1541"/>
      <c r="EM68" s="1541"/>
      <c r="EN68" s="1541"/>
      <c r="EO68" s="1541"/>
      <c r="EP68" s="1541"/>
      <c r="EQ68" s="1541"/>
      <c r="ER68" s="1541"/>
      <c r="ES68" s="1541"/>
      <c r="ET68" s="1541"/>
      <c r="EU68" s="1541"/>
      <c r="EV68" s="1541"/>
    </row>
    <row r="69" ht="12.75" x14ac:dyDescent="0.2">
      <c r="A69" s="1541"/>
      <c r="B69" s="1541"/>
      <c r="C69"/>
      <c r="D69" s="1486"/>
      <c r="E69" s="1486"/>
      <c r="F69" s="672" t="inlineStr">
        <is>
          <t>5.1</t>
        </is>
      </c>
      <c r="G69" s="1497"/>
      <c r="H69" s="130">
        <f>BV69</f>
        <v/>
      </c>
      <c r="I69" s="130">
        <f>BW69</f>
        <v/>
      </c>
      <c r="J69" s="1299" t="inlineStr">
        <is>
          <t>GSM</t>
        </is>
      </c>
      <c r="K69" s="1299" t="inlineStr">
        <is>
          <t>900</t>
        </is>
      </c>
      <c r="L69" s="115"/>
      <c r="M69" s="130"/>
      <c r="N69" s="119"/>
      <c r="O69" s="131"/>
      <c r="P69" s="6597"/>
      <c r="Q69" s="131"/>
      <c r="R69" s="131"/>
      <c r="S69" s="130"/>
      <c r="T69" s="130">
        <v>37</v>
      </c>
      <c r="U69" s="6593">
        <v>897.4</v>
      </c>
      <c r="V69" s="119"/>
      <c r="W69" s="1305"/>
      <c r="X69" s="119"/>
      <c r="Y69" s="119"/>
      <c r="Z69" s="119"/>
      <c r="AA69" s="115"/>
      <c r="AB69" s="115"/>
      <c r="AC69" s="1300">
        <f>IF(OR(BX69="Close to Ear",BX69="Close to Head"),"Head",IF(BX69="Extremity","Extremity","Body"))</f>
        <v/>
      </c>
      <c r="AD69" s="1301">
        <f>CA69</f>
        <v/>
      </c>
      <c r="AE69" s="1299">
        <f>CB69</f>
        <v/>
      </c>
      <c r="AF69" s="115"/>
      <c r="AG69" s="1302">
        <f>IF(OR(AZ69="",BA69=""),"N/A",IF(DC69="Pass","P","F"))</f>
        <v/>
      </c>
      <c r="AH69" s="129"/>
      <c r="AI69" s="129"/>
      <c r="AJ69" s="129"/>
      <c r="AK69" s="119"/>
      <c r="AL69" s="115"/>
      <c r="AM69" s="119"/>
      <c r="AN69" s="119"/>
      <c r="AO69" s="692"/>
      <c r="AP69" s="692"/>
      <c r="AQ69" s="692"/>
      <c r="AR69" s="692"/>
      <c r="AS69" s="692"/>
      <c r="AT69" s="1303">
        <f>IF(AC69="Extremity",IF(CG69="","",CG69),"")</f>
        <v/>
      </c>
      <c r="AU69" s="1303">
        <f>IF(AC69="Extremity",IF(CH69="","",CH69),"")</f>
        <v/>
      </c>
      <c r="AV69" s="1304">
        <f>IF(AC69="Extremity","",IF(CE69="","",CE69))</f>
        <v/>
      </c>
      <c r="AW69" s="1304">
        <f>IF(AD69="Extremity","",IF(CF69="","",CF69))</f>
        <v/>
      </c>
      <c r="AX69" s="1305">
        <f>DL69</f>
        <v/>
      </c>
      <c r="AY69" s="1305">
        <f>DQ69</f>
        <v/>
      </c>
      <c r="AZ69" s="3377">
        <f>IF(AC69="Extremity",IF(DA69="","",DA69),"")</f>
        <v/>
      </c>
      <c r="BA69" s="3378">
        <f>IF(AC69="Extremity","",IF(CT69="","",CT69))</f>
        <v/>
      </c>
      <c r="BB69" s="1305">
        <f>IF(AC69="Extremity",IF(DB69="","",DB69),"")</f>
        <v/>
      </c>
      <c r="BC69" s="1304">
        <f>IF(AC69="Extremity","",IF(CZ69="","",CZ69))</f>
        <v/>
      </c>
      <c r="BD69" s="1305">
        <f>DD69</f>
        <v/>
      </c>
      <c r="BE69" s="132">
        <f>DE69</f>
        <v/>
      </c>
      <c r="BF69" s="133">
        <f>DF69*60</f>
        <v/>
      </c>
      <c r="BG69" s="121">
        <f>BE69</f>
        <v/>
      </c>
      <c r="BH69" s="133">
        <f>DG69*60</f>
        <v/>
      </c>
      <c r="BI69" s="133">
        <f>DH69</f>
        <v/>
      </c>
      <c r="BJ69" s="117"/>
      <c r="BK69" s="812">
        <f>Overview!$E$7</f>
        <v/>
      </c>
      <c r="BL69" s="117"/>
      <c r="BM69" s="834">
        <f>DI69</f>
        <v/>
      </c>
      <c r="BN69" s="812">
        <f>Overview!$P$153</f>
        <v/>
      </c>
      <c r="BO69" s="117"/>
      <c r="BP69" s="117"/>
      <c r="BQ69" s="115"/>
      <c r="BR69" s="1478"/>
      <c r="BS69" s="1541"/>
      <c r="BT69" s="1783" t="inlineStr">
        <is>
          <t>GSM</t>
        </is>
      </c>
      <c r="BU69" s="1783" t="inlineStr">
        <is>
          <t>900</t>
        </is>
      </c>
      <c r="BV69" s="400">
        <f>Overview!$H$30</f>
        <v/>
      </c>
      <c r="BW69" s="1784"/>
      <c r="BX69" s="1783" t="inlineStr">
        <is>
          <t>Close to ear</t>
        </is>
      </c>
      <c r="BY69" s="1785"/>
      <c r="BZ69" s="1793"/>
      <c r="CA69" s="846" t="str">
        <f>CONCATENATE(CA67," - Variability")</f>
        <v>TBD - Variability</v>
      </c>
      <c r="CB69" s="202">
        <v>0</v>
      </c>
      <c r="CC69" s="847">
        <f>IF(COUNT('Conducted 2G-3G'!$AH$3:$AH$5)=0,37,INDEX('Conducted 2G-3G'!$T$3:$T$5,MATCH(MAX('Conducted 2G-3G'!$AH$3:$AH$5),'Conducted 2G-3G'!$AH$3:$AH$5,0)))</f>
        <v>37</v>
      </c>
      <c r="CD69" s="847">
        <f>IF(COUNT('Conducted 2G-3G'!$AH$3:$AH$5)=0,897.4,INDEX('Conducted 2G-3G'!$U$3:$U$5,MATCH(MAX('Conducted 2G-3G'!$AH$3:$AH$5),'Conducted 2G-3G'!$AH$3:$AH$5,0)))</f>
        <v>897.4</v>
      </c>
      <c r="CE69" s="7234"/>
      <c r="CF69" s="7234"/>
      <c r="CG69" s="6706"/>
      <c r="CH69" s="6706"/>
      <c r="CI69" s="224">
        <f>BY69</f>
        <v/>
      </c>
      <c r="CJ69" s="237">
        <f>BZ69</f>
        <v/>
      </c>
      <c r="CK69" s="223">
        <f>CA69</f>
        <v/>
      </c>
      <c r="CL69" s="224">
        <f>CC69</f>
        <v/>
      </c>
      <c r="CM69" s="237">
        <f>CD69</f>
        <v/>
      </c>
      <c r="CN69" s="1527"/>
      <c r="CO69" s="1579"/>
      <c r="CP69" s="7214">
        <f>IF(CF69=""," ",IF(ABS(CE69-CF69)&lt;=0.1,"Valid","Not valid"))</f>
        <v/>
      </c>
      <c r="CQ69" s="1674">
        <f> IF(CE69="","",IF(AND(CE69&lt;&gt;"",CF69=""),IF(CE69&gt;=0.8,"Medir+Sig Max","No"),IF(CF69&lt;&gt;"",IF(CF69&gt;=0.8,"Medir+Sig Max","No"),"")))</f>
        <v/>
      </c>
      <c r="CR69" s="6927">
        <f>IF(UPPER($CQ$1)="X",IF(CF69=""," ",IF((ABS(CE69)&lt;5)*AND(ABS(CF69)&lt;5)*AND(ABS(CT69)&lt;5),"Solo si es max","Medir")),IF(CF69=""," ",IF((ABS(CE69)&lt;1)*AND(ABS(CF69)&lt;1)*AND(ABS(CT69)&lt;1),"Solo si es max","Medir")))</f>
        <v/>
      </c>
      <c r="CS69" s="1674">
        <f>IF(CF69="","",IF(MAX(CF63:CF68)=0,"",IF(AND(CF69&lt;=1.45,(CF69/MAX(CF63:CF68))&lt;=1.2,(CF69/MAX(CF63:CF68))&gt;=0.8),"Válido","REPETIR VAR")))</f>
        <v/>
      </c>
      <c r="CT69" s="220">
        <f>IF(CO69="",IF(AND(CE69="",CF69=""),"",IF(CF69="",IF(DQ69&gt;1,ROUND(DQ69*CE69,3),CE69),IF(DQ69&gt;1,ROUND(DQ69*CF69,3),CF69))),IF(AND(CE69="",CF69=""),"",IF(CF69="",IF(DQ69&gt;1,ROUND(DQ69*CE69*(1/(CO69)),3),CE69*(1/(CO69))),IF(DQ69&gt;1,ROUND(DQ69*CF69*(1/(CO69)),3),CF69*(1/(CO69))))))</f>
        <v/>
      </c>
      <c r="CU69" s="224">
        <f>BY69</f>
        <v/>
      </c>
      <c r="CV69" s="237">
        <f>BZ69</f>
        <v/>
      </c>
      <c r="CW69" s="237">
        <f>CA69</f>
        <v/>
      </c>
      <c r="CX69" s="224">
        <f>CC69</f>
        <v/>
      </c>
      <c r="CY69" s="237">
        <f>CD69</f>
        <v/>
      </c>
      <c r="CZ69" s="220">
        <f>IF(COUNTIF(Overview!K12:K14,TRUE)&gt;0,1.6,IF(COUNTIF(Overview!L12:L14,TRUE)&gt;0,8,0))</f>
        <v/>
      </c>
      <c r="DA69" s="1788"/>
      <c r="DB69" s="6706"/>
      <c r="DC69" s="844">
        <f>IF(CT69="","",IF(CT69&gt;CZ69,"Fail","Pass"))</f>
        <v/>
      </c>
      <c r="DD69" s="402">
        <f>IF(
CT69=MAX(CT69:CT70),
IF(
COUNTIF(CT69:CT70,CT69)&gt;1,
IF(CF69=MAX.SI.CONJUNTO(CF69:CF70,CT69:CT70,CT69),MAX($DD$3:DD68)+1,""),
MAX($DD$3:DD68)+1
),
"")</f>
        <v/>
      </c>
      <c r="DE69" s="1565">
        <f>MyTimestamp(DC69)</f>
        <v/>
      </c>
      <c r="DF69" s="1531">
        <f>IF(COUNT(CE69:CH69)=1,15,IF(COUNT(CE69:CH69)=0,0,30))</f>
        <v/>
      </c>
      <c r="DG69" s="1532">
        <f>IF(DF69=0,0,2)</f>
        <v/>
      </c>
      <c r="DH69" s="859"/>
      <c r="DI69" s="859"/>
      <c r="DJ69" s="1569"/>
      <c r="DK69" s="1789"/>
      <c r="DL69" s="1574">
        <f>10^(CN69/20)*100-100</f>
        <v/>
      </c>
      <c r="DM69" s="767">
        <f>IF('Tune-Up'!H12="","",'Tune-Up'!H12)</f>
        <v/>
      </c>
      <c r="DN69" s="961"/>
      <c r="DO69" s="797">
        <f>IF(DM69="","",10^(DM69/10))</f>
        <v/>
      </c>
      <c r="DP69" s="797">
        <f>IF(ISNUMBER(DN69)=FALSE,"N/A",10^(DN69/10))</f>
        <v/>
      </c>
      <c r="DQ69" s="1574">
        <f>IF(AND(ISNUMBER(DO69),ISNUMBER(DP69)),IF(DO69/DP69&gt;1,ROUND((DO69)/DP69,3),1),1)</f>
        <v/>
      </c>
      <c r="DR69" s="1541"/>
      <c r="DS69" s="1541"/>
      <c r="DT69" s="1541"/>
      <c r="DU69" s="1541"/>
      <c r="DV69" s="1541"/>
      <c r="DW69" s="1541"/>
      <c r="DX69" s="1541"/>
      <c r="DY69" s="1541"/>
      <c r="DZ69" s="1541"/>
      <c r="EA69" s="1541"/>
      <c r="EB69" s="1541"/>
      <c r="EC69" s="1541"/>
      <c r="ED69" s="1541"/>
      <c r="EE69" s="1541"/>
      <c r="EF69" s="1541"/>
      <c r="EG69" s="1541"/>
      <c r="EH69" s="1541"/>
      <c r="EI69" s="1541"/>
      <c r="EJ69" s="1541"/>
      <c r="EK69" s="1541"/>
      <c r="EL69" s="1541"/>
      <c r="EM69" s="1541"/>
      <c r="EN69" s="1541"/>
      <c r="EO69" s="1541"/>
      <c r="EP69" s="1541"/>
      <c r="EQ69" s="1541"/>
      <c r="ER69" s="1541"/>
      <c r="ES69" s="1541"/>
      <c r="ET69" s="1541"/>
      <c r="EU69" s="1541"/>
      <c r="EV69" s="1541"/>
    </row>
    <row r="70" ht="12.75" x14ac:dyDescent="0.2">
      <c r="A70" s="1541"/>
      <c r="B70" s="1541"/>
      <c r="C70"/>
      <c r="D70" s="1486"/>
      <c r="E70" s="1486"/>
      <c r="F70" s="672" t="inlineStr">
        <is>
          <t>5.1</t>
        </is>
      </c>
      <c r="G70" s="1497"/>
      <c r="H70" s="130">
        <f>BV70</f>
        <v/>
      </c>
      <c r="I70" s="130">
        <f>BW70</f>
        <v/>
      </c>
      <c r="J70" s="1299" t="inlineStr">
        <is>
          <t>GSM</t>
        </is>
      </c>
      <c r="K70" s="1299" t="inlineStr">
        <is>
          <t>900</t>
        </is>
      </c>
      <c r="L70" s="115"/>
      <c r="M70" s="130"/>
      <c r="N70" s="119"/>
      <c r="O70" s="131"/>
      <c r="P70" s="6597"/>
      <c r="Q70" s="131"/>
      <c r="R70" s="131"/>
      <c r="S70" s="130"/>
      <c r="T70" s="130">
        <v>37</v>
      </c>
      <c r="U70" s="6593">
        <v>897.4</v>
      </c>
      <c r="V70" s="119"/>
      <c r="W70" s="1305"/>
      <c r="X70" s="119"/>
      <c r="Y70" s="119"/>
      <c r="Z70" s="119"/>
      <c r="AA70" s="115"/>
      <c r="AB70" s="115"/>
      <c r="AC70" s="1300">
        <f>IF(OR(BX70="Close to Ear",BX70="Close to Head"),"Head",IF(BX70="Extremity","Extremity","Body"))</f>
        <v/>
      </c>
      <c r="AD70" s="1301">
        <f>CA70</f>
        <v/>
      </c>
      <c r="AE70" s="1299">
        <f>CB70</f>
        <v/>
      </c>
      <c r="AF70" s="115"/>
      <c r="AG70" s="1302">
        <f>IF(OR(AZ70="",BA70=""),"N/A",IF(DC70="Pass","P","F"))</f>
        <v/>
      </c>
      <c r="AH70" s="129"/>
      <c r="AI70" s="129"/>
      <c r="AJ70" s="129"/>
      <c r="AK70" s="119"/>
      <c r="AL70" s="115"/>
      <c r="AM70" s="119"/>
      <c r="AN70" s="119"/>
      <c r="AO70" s="692"/>
      <c r="AP70" s="692"/>
      <c r="AQ70" s="692"/>
      <c r="AR70" s="692"/>
      <c r="AS70" s="692"/>
      <c r="AT70" s="1303">
        <f>IF(AC70="Extremity",IF(CG70="","",CG70),"")</f>
        <v/>
      </c>
      <c r="AU70" s="1303">
        <f>IF(AC70="Extremity",IF(CH70="","",CH70),"")</f>
        <v/>
      </c>
      <c r="AV70" s="1304">
        <f>IF(AC70="Extremity","",IF(CE70="","",CE70))</f>
        <v/>
      </c>
      <c r="AW70" s="1304">
        <f>IF(AD70="Extremity","",IF(CF70="","",CF70))</f>
        <v/>
      </c>
      <c r="AX70" s="1305">
        <f>DL70</f>
        <v/>
      </c>
      <c r="AY70" s="1305">
        <f>DQ70</f>
        <v/>
      </c>
      <c r="AZ70" s="3377">
        <f>IF(AC70="Extremity",IF(DA70="","",DA70),"")</f>
        <v/>
      </c>
      <c r="BA70" s="3378">
        <f>IF(AC70="Extremity","",IF(CT70="","",CT70))</f>
        <v/>
      </c>
      <c r="BB70" s="1305">
        <f>IF(AC70="Extremity",IF(DB70="","",DB70),"")</f>
        <v/>
      </c>
      <c r="BC70" s="1304">
        <f>IF(AC70="Extremity","",IF(CZ70="","",CZ70))</f>
        <v/>
      </c>
      <c r="BD70" s="1305">
        <f>DD70</f>
        <v/>
      </c>
      <c r="BE70" s="132">
        <f>DE70</f>
        <v/>
      </c>
      <c r="BF70" s="133">
        <f>DF70*60</f>
        <v/>
      </c>
      <c r="BG70" s="121">
        <f>BE70</f>
        <v/>
      </c>
      <c r="BH70" s="133">
        <f>DG70*60</f>
        <v/>
      </c>
      <c r="BI70" s="133">
        <f>DH70</f>
        <v/>
      </c>
      <c r="BJ70" s="117"/>
      <c r="BK70" s="812">
        <f>Overview!$E$7</f>
        <v/>
      </c>
      <c r="BL70" s="117"/>
      <c r="BM70" s="834">
        <f>DI70</f>
        <v/>
      </c>
      <c r="BN70" s="812">
        <f>Overview!$P$153</f>
        <v/>
      </c>
      <c r="BO70" s="117"/>
      <c r="BP70" s="117"/>
      <c r="BQ70" s="115"/>
      <c r="BR70" s="1478"/>
      <c r="BS70" s="1541"/>
      <c r="BT70" s="1783" t="inlineStr">
        <is>
          <t>GSM</t>
        </is>
      </c>
      <c r="BU70" s="1783" t="inlineStr">
        <is>
          <t>900</t>
        </is>
      </c>
      <c r="BV70" s="400">
        <f>Overview!$H$30</f>
        <v/>
      </c>
      <c r="BW70" s="1784"/>
      <c r="BX70" s="1783" t="inlineStr">
        <is>
          <t>Close to ear</t>
        </is>
      </c>
      <c r="BY70" s="1785"/>
      <c r="BZ70" s="1793"/>
      <c r="CA70" s="6671" t="str">
        <f>CONCATENATE(CA68," - Variability2")</f>
        <v>TBD - Variability2</v>
      </c>
      <c r="CB70" s="200">
        <v>0</v>
      </c>
      <c r="CC70" s="6671">
        <f>IF(COUNT('Conducted 2G-3G'!$AH$3:$AH$5)=0,37,INDEX('Conducted 2G-3G'!$T$3:$T$5,MATCH(MAX('Conducted 2G-3G'!$AH$3:$AH$5),'Conducted 2G-3G'!$AH$3:$AH$5,0)))</f>
        <v>37</v>
      </c>
      <c r="CD70" s="1688">
        <f>IF(COUNT('Conducted 2G-3G'!$AH$3:$AH$5)=0,897.4,INDEX('Conducted 2G-3G'!$U$3:$U$5,MATCH(MAX('Conducted 2G-3G'!$AH$3:$AH$5),'Conducted 2G-3G'!$AH$3:$AH$5,0)))</f>
        <v>897.4</v>
      </c>
      <c r="CE70" s="7234"/>
      <c r="CF70" s="7234"/>
      <c r="CG70" s="6706"/>
      <c r="CH70" s="6706"/>
      <c r="CI70" s="224">
        <f>BY70</f>
        <v/>
      </c>
      <c r="CJ70" s="237">
        <f>BZ70</f>
        <v/>
      </c>
      <c r="CK70" s="223">
        <f>CA70</f>
        <v/>
      </c>
      <c r="CL70" s="237">
        <f>CC70</f>
        <v/>
      </c>
      <c r="CM70" s="237">
        <f>CD70</f>
        <v/>
      </c>
      <c r="CN70" s="1523"/>
      <c r="CO70" s="1579"/>
      <c r="CP70" s="7214">
        <f>IF(CF70=""," ",IF(ABS(CE70-CF70)&lt;=0.1,"Valid","Not valid"))</f>
        <v/>
      </c>
      <c r="CQ70" s="1674">
        <f> IF(CE70="","",IF(AND(CE70&lt;&gt;"",CF70=""),IF(CE70&gt;=0.8,"Medir+Sig Max","No"),IF(CF70&lt;&gt;"",IF(CF70&gt;=0.8,"Medir+Sig Max","No"),"")))</f>
        <v/>
      </c>
      <c r="CR70" s="6927">
        <f>IF(UPPER($CQ$1)="X",IF(CF70=""," ",IF((ABS(CE70)&lt;5)*AND(ABS(CF70)&lt;5)*AND(ABS(CT70)&lt;5),"Solo si es max","Medir")),IF(CF70=""," ",IF((ABS(CE70)&lt;1)*AND(ABS(CF70)&lt;1)*AND(ABS(CT70)&lt;1),"Solo si es max","Medir")))</f>
        <v/>
      </c>
      <c r="CS70" s="1674"/>
      <c r="CT70" s="220">
        <f>IF(CO70="",IF(AND(CE70="",CF70=""),"",IF(CF70="",IF(DQ70&gt;1,ROUND(DQ70*CE70,3),CE70),IF(DQ70&gt;1,ROUND(DQ70*CF70,3),CF70))),IF(AND(CE70="",CF70=""),"",IF(CF70="",IF(DQ70&gt;1,ROUND(DQ70*CE70*(1/(CO70)),3),CE70*(1/(CO70))),IF(DQ70&gt;1,ROUND(DQ70*CF70*(1/(CO70)),3),CF70*(1/(CO70))))))</f>
        <v/>
      </c>
      <c r="CU70" s="224">
        <f>BY70</f>
        <v/>
      </c>
      <c r="CV70" s="237">
        <f>BZ70</f>
        <v/>
      </c>
      <c r="CW70" s="237">
        <f>CA70</f>
        <v/>
      </c>
      <c r="CX70" s="224">
        <f>CC70</f>
        <v/>
      </c>
      <c r="CY70" s="237">
        <f>CD70</f>
        <v/>
      </c>
      <c r="CZ70" s="220">
        <f>IF(COUNTIF(Overview!K12:K14,TRUE)&gt;0,1.6,IF(COUNTIF(Overview!L12:L14,TRUE)&gt;0,8,0))</f>
        <v/>
      </c>
      <c r="DA70" s="1788"/>
      <c r="DB70" s="6706"/>
      <c r="DC70" s="844">
        <f>IF(CT70="","",IF(CT70&gt;CZ70,"Fail","Pass"))</f>
        <v/>
      </c>
      <c r="DD70" s="402">
        <f>IF(
CT70=MAX(CT69:CT70),
IF(
COUNTIF(CT69:CT70,CT70)&gt;1,
IF(CF70=MAX.SI.CONJUNTO(CF69:CF70,CT69:CT70,CT70),MAX($DD$3:DD69)+1,""),
MAX($DD$3:DD69)+1
),
"")</f>
        <v/>
      </c>
      <c r="DE70" s="1565">
        <f>MyTimestamp(DC70)</f>
        <v/>
      </c>
      <c r="DF70" s="1531">
        <f>IF(COUNT(CE70:CH70)=1,15,IF(COUNT(CE70:CH70)=0,0,30))</f>
        <v/>
      </c>
      <c r="DG70" s="1532">
        <f>IF(DF70=0,0,2)</f>
        <v/>
      </c>
      <c r="DH70" s="860"/>
      <c r="DI70" s="860"/>
      <c r="DJ70" s="1569"/>
      <c r="DK70" s="1789"/>
      <c r="DL70" s="1574">
        <f>10^(CN70/20)*100-100</f>
        <v/>
      </c>
      <c r="DM70" s="767">
        <f>IF('Tune-Up'!H12="","",'Tune-Up'!H12)</f>
        <v/>
      </c>
      <c r="DN70" s="962"/>
      <c r="DO70" s="797">
        <f>IF(DM70="","",10^(DM70/10))</f>
        <v/>
      </c>
      <c r="DP70" s="797">
        <f>IF(ISNUMBER(DN70)=FALSE,"N/A",10^(DN70/10))</f>
        <v/>
      </c>
      <c r="DQ70" s="1574">
        <f>IF(AND(ISNUMBER(DO70),ISNUMBER(DP70)),IF(DO70/DP70&gt;1,ROUND((DO70)/DP70,3),1),1)</f>
        <v/>
      </c>
      <c r="DR70" s="1541"/>
      <c r="DS70" s="1541"/>
      <c r="DT70" s="1541"/>
      <c r="DU70" s="1541"/>
      <c r="DV70" s="1541"/>
      <c r="DW70" s="1541"/>
      <c r="DX70" s="1541"/>
      <c r="DY70" s="1541"/>
      <c r="DZ70" s="1541"/>
      <c r="EA70" s="1541"/>
      <c r="EB70" s="1541"/>
      <c r="EC70" s="1541"/>
      <c r="ED70" s="1541"/>
      <c r="EE70" s="1541"/>
      <c r="EF70" s="1541"/>
      <c r="EG70" s="1541"/>
      <c r="EH70" s="1541"/>
      <c r="EI70" s="1541"/>
      <c r="EJ70" s="1541"/>
      <c r="EK70" s="1541"/>
      <c r="EL70" s="1541"/>
      <c r="EM70" s="1541"/>
      <c r="EN70" s="1541"/>
      <c r="EO70" s="1541"/>
      <c r="EP70" s="1541"/>
      <c r="EQ70" s="1541"/>
      <c r="ER70" s="1541"/>
      <c r="ES70" s="1541"/>
      <c r="ET70" s="1541"/>
      <c r="EU70" s="1541"/>
      <c r="EV70" s="1541"/>
    </row>
    <row r="71" ht="12.75" x14ac:dyDescent="0.2">
      <c r="A71" s="1541"/>
      <c r="B71" s="1541"/>
      <c r="C71"/>
      <c r="D71" s="6590"/>
      <c r="E71" s="6590"/>
      <c r="F71" s="6591" t="inlineStr">
        <is>
          <t>5.1</t>
        </is>
      </c>
      <c r="G71" s="6592"/>
      <c r="H71" s="6593">
        <f>BV71</f>
        <v/>
      </c>
      <c r="I71" s="6593">
        <f>BW71</f>
        <v/>
      </c>
      <c r="J71" s="6594" t="inlineStr">
        <is>
          <t>GSM</t>
        </is>
      </c>
      <c r="K71" s="6594" t="inlineStr">
        <is>
          <t>900</t>
        </is>
      </c>
      <c r="L71" s="6595"/>
      <c r="M71" s="6593"/>
      <c r="N71" s="6596"/>
      <c r="O71" s="6597"/>
      <c r="P71" s="6597"/>
      <c r="Q71" s="6597"/>
      <c r="R71" s="6597"/>
      <c r="S71" s="6593"/>
      <c r="T71" s="6593">
        <v>37</v>
      </c>
      <c r="U71" s="6593">
        <v>897.4</v>
      </c>
      <c r="V71" s="6596"/>
      <c r="W71" s="6598"/>
      <c r="X71" s="6596"/>
      <c r="Y71" s="6596"/>
      <c r="Z71" s="6596"/>
      <c r="AA71" s="6595"/>
      <c r="AB71" s="6595"/>
      <c r="AC71" s="6599">
        <f>IF(OR(BX71="Close to Ear",BX71="Close to Head"),"Head",IF(BX71="Extremity","Extremity","Body"))</f>
        <v/>
      </c>
      <c r="AD71" s="6600">
        <f>CA71</f>
        <v/>
      </c>
      <c r="AE71" s="6594">
        <f>CB71</f>
        <v/>
      </c>
      <c r="AF71" s="6595"/>
      <c r="AG71" s="6601">
        <f>IF(OR(AZ71="",BA71=""),"N/A",IF(DC71="Pass","P","F"))</f>
        <v/>
      </c>
      <c r="AH71" s="6602"/>
      <c r="AI71" s="6602"/>
      <c r="AJ71" s="6602"/>
      <c r="AK71" s="6596"/>
      <c r="AL71" s="6595"/>
      <c r="AM71" s="6596"/>
      <c r="AN71" s="6596"/>
      <c r="AO71" s="6603"/>
      <c r="AP71" s="6603"/>
      <c r="AQ71" s="6603"/>
      <c r="AR71" s="6603"/>
      <c r="AS71" s="6603"/>
      <c r="AT71" s="6604">
        <f>IF(AC71="Extremity",IF(CG71="","",CG71),"")</f>
        <v/>
      </c>
      <c r="AU71" s="6604">
        <f>IF(AC71="Extremity",IF(CH71="","",CH71),"")</f>
        <v/>
      </c>
      <c r="AV71" s="6605">
        <f>IF(AC71="Extremity","",IF(CE71="","",CE71))</f>
        <v/>
      </c>
      <c r="AW71" s="6605">
        <f>IF(AD71="Extremity","",IF(CF71="","",CF71))</f>
        <v/>
      </c>
      <c r="AX71" s="6598">
        <f>DL71</f>
        <v/>
      </c>
      <c r="AY71" s="6598">
        <f>DQ71</f>
        <v/>
      </c>
      <c r="AZ71" s="6606">
        <f>IF(AC71="Extremity",IF(DA71="","",DA71),"")</f>
        <v/>
      </c>
      <c r="BA71" s="6607">
        <f>IF(AC71="Extremity","",IF(CT71="","",CT71))</f>
        <v/>
      </c>
      <c r="BB71" s="6598">
        <f>IF(AC71="Extremity",IF(DB71="","",DB71),"")</f>
        <v/>
      </c>
      <c r="BC71" s="6605">
        <f>IF(AC71="Extremity","",IF(CZ71="","",CZ71))</f>
        <v/>
      </c>
      <c r="BD71" s="6598">
        <f>DD71</f>
        <v/>
      </c>
      <c r="BE71" s="6608">
        <f>DE71</f>
        <v/>
      </c>
      <c r="BF71" s="6609">
        <f>DF71*60</f>
        <v/>
      </c>
      <c r="BG71" s="6610">
        <f>BE71</f>
        <v/>
      </c>
      <c r="BH71" s="6609">
        <f>DG71*60</f>
        <v/>
      </c>
      <c r="BI71" s="6609">
        <f>DH71</f>
        <v/>
      </c>
      <c r="BJ71" s="6611"/>
      <c r="BK71" s="6612">
        <f>Overview!$E$7</f>
        <v/>
      </c>
      <c r="BL71" s="6611"/>
      <c r="BM71" s="6609">
        <f>DI71</f>
        <v/>
      </c>
      <c r="BN71" s="6612">
        <f>Overview!$P$153</f>
        <v/>
      </c>
      <c r="BO71" s="6611"/>
      <c r="BP71" s="6611"/>
      <c r="BQ71" s="6595"/>
      <c r="BR71" s="6613"/>
      <c r="BS71" s="1541"/>
      <c r="BT71" s="1783" t="inlineStr">
        <is>
          <t>GSM</t>
        </is>
      </c>
      <c r="BU71" s="1783" t="inlineStr">
        <is>
          <t>900</t>
        </is>
      </c>
      <c r="BV71" s="400">
        <f>Overview!$H$30</f>
        <v/>
      </c>
      <c r="BW71" s="1784"/>
      <c r="BX71" s="1783" t="inlineStr">
        <is>
          <t>Close to ear</t>
        </is>
      </c>
      <c r="BY71" s="1785"/>
      <c r="BZ71" s="1793"/>
      <c r="CA71" s="6671" t="str">
        <f>CONCATENATE(CA67," - Battery check 1")</f>
        <v>TBD - Battery check 1</v>
      </c>
      <c r="CB71" s="200">
        <v>0</v>
      </c>
      <c r="CC71" s="6671">
        <f>IF(COUNT('Conducted 2G-3G'!$AH$3:$AH$5)=0,37,INDEX('Conducted 2G-3G'!$T$3:$T$5,MATCH(MAX('Conducted 2G-3G'!$AH$3:$AH$5),'Conducted 2G-3G'!$AH$3:$AH$5,0)))</f>
        <v>37</v>
      </c>
      <c r="CD71" s="1688">
        <f>IF(COUNT('Conducted 2G-3G'!$AH$3:$AH$5)=0,897.4,INDEX('Conducted 2G-3G'!$U$3:$U$5,MATCH(MAX('Conducted 2G-3G'!$AH$3:$AH$5),'Conducted 2G-3G'!$AH$3:$AH$5,0)))</f>
        <v>897.4</v>
      </c>
      <c r="CE71" s="7237"/>
      <c r="CF71" s="7237"/>
      <c r="CG71" s="6706"/>
      <c r="CH71" s="6706"/>
      <c r="CI71" s="224">
        <f>BY71</f>
        <v/>
      </c>
      <c r="CJ71" s="237">
        <f>BZ71</f>
        <v/>
      </c>
      <c r="CK71" s="223">
        <f>CA71</f>
        <v/>
      </c>
      <c r="CL71" s="237">
        <f>CC71</f>
        <v/>
      </c>
      <c r="CM71" s="237">
        <f>CD71</f>
        <v/>
      </c>
      <c r="CN71" s="1523"/>
      <c r="CO71" s="1579"/>
      <c r="CP71" s="7214">
        <f>IF(CF71=""," ",IF(ABS(CE71-CF71)&lt;=0.1,"Valid","Not valid"))</f>
        <v/>
      </c>
      <c r="CQ71" s="1674">
        <f> IF(CE71="","",IF(AND(CE71&lt;&gt;"",CF71=""),IF(CE71&gt;=0.8,"Medir+Sig Max","No"),IF(CF71&lt;&gt;"",IF(CF71&gt;=0.8,"Medir+Sig Max","No"),"")))</f>
        <v/>
      </c>
      <c r="CR71" s="6927">
        <f>IF(UPPER($CQ$1)="X",IF(CF71=""," ",IF((ABS(CE71)&lt;5)*AND(ABS(CF71)&lt;5)*AND(ABS(CT71)&lt;5),"Solo si es max","Medir")),IF(CF71=""," ",IF((ABS(CE71)&lt;1)*AND(ABS(CF71)&lt;1)*AND(ABS(CT71)&lt;1),"Solo si es max","Medir")))</f>
        <v/>
      </c>
      <c r="CS71" s="1674"/>
      <c r="CT71" s="220">
        <f>IF(CO71="",IF(AND(CE71="",CF71=""),"",IF(CF71="",IF(DQ71&gt;1,ROUND(DQ71*CE71,3),CE71),IF(DQ71&gt;1,ROUND(DQ71*CF71,3),CF71))),IF(AND(CE71="",CF71=""),"",IF(CF71="",IF(DQ71&gt;1,ROUND(DQ71*CE71*(1/(CO71)),3),CE71*(1/(CO71))),IF(DQ71&gt;1,ROUND(DQ71*CF71*(1/(CO71)),3),CF71*(1/(CO71))))))</f>
        <v/>
      </c>
      <c r="CU71" s="224">
        <f>BY71</f>
        <v/>
      </c>
      <c r="CV71" s="237">
        <f>BZ71</f>
        <v/>
      </c>
      <c r="CW71" s="237">
        <f>CA71</f>
        <v/>
      </c>
      <c r="CX71" s="224">
        <f>CC71</f>
        <v/>
      </c>
      <c r="CY71" s="237">
        <f>CD71</f>
        <v/>
      </c>
      <c r="CZ71" s="220">
        <f>IF(COUNTIF(Overview!K12:K14,TRUE)&gt;0,1.6,IF(COUNTIF(Overview!L12:L14,TRUE)&gt;0,8,0))</f>
        <v/>
      </c>
      <c r="DA71" s="1788"/>
      <c r="DB71" s="6706"/>
      <c r="DC71" s="844">
        <f>IF(CT71="","",IF(CT71&gt;CZ71,"Fail","Pass"))</f>
        <v/>
      </c>
      <c r="DD71" s="402">
        <f>IF(
CT71=MAX(CT71:CT72),
IF(
COUNTIF(CT71:CT72,CT71)&gt;1,
IF(CF71=MAX.SI.CONJUNTO(CF71:CF72,CT71:CT72,CT71),MAX($DD$3:DD70)+1,""),
MAX($DD$3:DD70)+1
),
"")</f>
        <v/>
      </c>
      <c r="DE71" s="1565">
        <f>MyTimestamp(DC71)</f>
        <v/>
      </c>
      <c r="DF71" s="1531">
        <f>IF(COUNT(CE71:CH71)=1,15,IF(COUNT(CE71:CH71)=0,0,30))</f>
        <v/>
      </c>
      <c r="DG71" s="1532">
        <f>IF(DF71=0,0,2)</f>
        <v/>
      </c>
      <c r="DH71" s="860"/>
      <c r="DI71" s="860"/>
      <c r="DJ71" s="1569"/>
      <c r="DK71" s="1789"/>
      <c r="DL71" s="1574">
        <f>10^(CN71/20)*100-100</f>
        <v/>
      </c>
      <c r="DM71" s="767">
        <f>IF('Tune-Up'!H12="","",'Tune-Up'!H12)</f>
        <v/>
      </c>
      <c r="DN71" s="798"/>
      <c r="DO71" s="971">
        <f>IF(DM71="","",10^(DM71/10))</f>
        <v/>
      </c>
      <c r="DP71" s="971">
        <f>IF(ISNUMBER(DN71)=FALSE,"N/A",10^(DN71/10))</f>
        <v/>
      </c>
      <c r="DQ71" s="1574">
        <f>IF(AND(ISNUMBER(DO71),ISNUMBER(DP71)),IF(DO71/DP71&gt;1,ROUND((DO71)/DP71,3),1),1)</f>
        <v/>
      </c>
      <c r="DR71" s="1541"/>
      <c r="DS71" s="1541"/>
      <c r="DT71" s="1541"/>
      <c r="DU71" s="1541"/>
      <c r="DV71" s="1541"/>
      <c r="DW71" s="1541"/>
      <c r="DX71" s="1541"/>
      <c r="DY71" s="1541"/>
      <c r="DZ71" s="1541"/>
      <c r="EA71" s="1541"/>
      <c r="EB71" s="1541"/>
      <c r="EC71" s="1541"/>
      <c r="ED71" s="1541"/>
      <c r="EE71" s="1541"/>
      <c r="EF71" s="1541"/>
      <c r="EG71" s="1541"/>
      <c r="EH71" s="1541"/>
      <c r="EI71" s="1541"/>
      <c r="EJ71" s="1541"/>
      <c r="EK71" s="1541"/>
      <c r="EL71" s="1541"/>
      <c r="EM71" s="1541"/>
      <c r="EN71" s="1541"/>
      <c r="EO71" s="1541"/>
      <c r="EP71" s="1541"/>
      <c r="EQ71" s="1541"/>
      <c r="ER71" s="1541"/>
      <c r="ES71" s="1541"/>
      <c r="ET71" s="1541"/>
      <c r="EU71" s="1541"/>
      <c r="EV71" s="1541"/>
    </row>
    <row r="72" ht="12.75" x14ac:dyDescent="0.2">
      <c r="A72" s="1541"/>
      <c r="B72" s="1541"/>
      <c r="C72"/>
      <c r="D72" s="6590"/>
      <c r="E72" s="6590"/>
      <c r="F72" s="6591" t="inlineStr">
        <is>
          <t>5.1</t>
        </is>
      </c>
      <c r="G72" s="6592"/>
      <c r="H72" s="6593">
        <f>BV72</f>
        <v/>
      </c>
      <c r="I72" s="6593">
        <f>BW72</f>
        <v/>
      </c>
      <c r="J72" s="6594" t="inlineStr">
        <is>
          <t>GSM</t>
        </is>
      </c>
      <c r="K72" s="6594" t="inlineStr">
        <is>
          <t>900</t>
        </is>
      </c>
      <c r="L72" s="6595"/>
      <c r="M72" s="6593"/>
      <c r="N72" s="6596"/>
      <c r="O72" s="6597"/>
      <c r="P72" s="6597"/>
      <c r="Q72" s="6597"/>
      <c r="R72" s="6597"/>
      <c r="S72" s="6593"/>
      <c r="T72" s="6593">
        <v>37</v>
      </c>
      <c r="U72" s="6593">
        <v>897.4</v>
      </c>
      <c r="V72" s="6596"/>
      <c r="W72" s="6598"/>
      <c r="X72" s="6596"/>
      <c r="Y72" s="6596"/>
      <c r="Z72" s="6596"/>
      <c r="AA72" s="6595"/>
      <c r="AB72" s="6595"/>
      <c r="AC72" s="6599">
        <f>IF(OR(BX72="Close to Ear",BX72="Close to Head"),"Head",IF(BX72="Extremity","Extremity","Body"))</f>
        <v/>
      </c>
      <c r="AD72" s="6600">
        <f>CA72</f>
        <v/>
      </c>
      <c r="AE72" s="6594">
        <f>CB72</f>
        <v/>
      </c>
      <c r="AF72" s="6595"/>
      <c r="AG72" s="6601">
        <f>IF(OR(AZ72="",BA72=""),"N/A",IF(DC72="Pass","P","F"))</f>
        <v/>
      </c>
      <c r="AH72" s="6602"/>
      <c r="AI72" s="6602"/>
      <c r="AJ72" s="6602"/>
      <c r="AK72" s="6596"/>
      <c r="AL72" s="6595"/>
      <c r="AM72" s="6596"/>
      <c r="AN72" s="6596"/>
      <c r="AO72" s="6603"/>
      <c r="AP72" s="6603"/>
      <c r="AQ72" s="6603"/>
      <c r="AR72" s="6603"/>
      <c r="AS72" s="6603"/>
      <c r="AT72" s="6604">
        <f>IF(AC72="Extremity",IF(CG72="","",CG72),"")</f>
        <v/>
      </c>
      <c r="AU72" s="6604">
        <f>IF(AC72="Extremity",IF(CH72="","",CH72),"")</f>
        <v/>
      </c>
      <c r="AV72" s="6605">
        <f>IF(AC72="Extremity","",IF(CE72="","",CE72))</f>
        <v/>
      </c>
      <c r="AW72" s="6605">
        <f>IF(AD72="Extremity","",IF(CF72="","",CF72))</f>
        <v/>
      </c>
      <c r="AX72" s="6598">
        <f>DL72</f>
        <v/>
      </c>
      <c r="AY72" s="6598">
        <f>DQ72</f>
        <v/>
      </c>
      <c r="AZ72" s="6606">
        <f>IF(AC72="Extremity",IF(DA72="","",DA72),"")</f>
        <v/>
      </c>
      <c r="BA72" s="6607">
        <f>IF(AC72="Extremity","",IF(CT72="","",CT72))</f>
        <v/>
      </c>
      <c r="BB72" s="6598">
        <f>IF(AC72="Extremity",IF(DB72="","",DB72),"")</f>
        <v/>
      </c>
      <c r="BC72" s="6605">
        <f>IF(AC72="Extremity","",IF(CZ72="","",CZ72))</f>
        <v/>
      </c>
      <c r="BD72" s="6598">
        <f>DD72</f>
        <v/>
      </c>
      <c r="BE72" s="6608">
        <f>DE72</f>
        <v/>
      </c>
      <c r="BF72" s="6609">
        <f>DF72*60</f>
        <v/>
      </c>
      <c r="BG72" s="6610">
        <f>BE72</f>
        <v/>
      </c>
      <c r="BH72" s="6609">
        <f>DG72*60</f>
        <v/>
      </c>
      <c r="BI72" s="6609">
        <f>DH72</f>
        <v/>
      </c>
      <c r="BJ72" s="6611"/>
      <c r="BK72" s="6612">
        <f>Overview!$E$7</f>
        <v/>
      </c>
      <c r="BL72" s="6611"/>
      <c r="BM72" s="6609">
        <f>DI72</f>
        <v/>
      </c>
      <c r="BN72" s="6612">
        <f>Overview!$P$153</f>
        <v/>
      </c>
      <c r="BO72" s="6611"/>
      <c r="BP72" s="6611"/>
      <c r="BQ72" s="6595"/>
      <c r="BR72" s="6613"/>
      <c r="BS72" s="1541"/>
      <c r="BT72" s="1783" t="inlineStr">
        <is>
          <t>GSM</t>
        </is>
      </c>
      <c r="BU72" s="1783" t="inlineStr">
        <is>
          <t>900</t>
        </is>
      </c>
      <c r="BV72" s="400">
        <f>Overview!$H$30</f>
        <v/>
      </c>
      <c r="BW72" s="1784"/>
      <c r="BX72" s="1783" t="inlineStr">
        <is>
          <t>Close to ear</t>
        </is>
      </c>
      <c r="BY72" s="1785"/>
      <c r="BZ72" s="1793"/>
      <c r="CA72" s="1070" t="str">
        <f>CONCATENATE(CA68," - Battery check 2")</f>
        <v>TBD - Battery check 2</v>
      </c>
      <c r="CB72" s="200">
        <v>0</v>
      </c>
      <c r="CC72" s="1070">
        <f>IF(COUNT('Conducted 2G-3G'!$AH$3:$AH$5)=0,37,INDEX('Conducted 2G-3G'!$T$3:$T$5,MATCH(MAX('Conducted 2G-3G'!$AH$3:$AH$5),'Conducted 2G-3G'!$AH$3:$AH$5,0)))</f>
        <v>37</v>
      </c>
      <c r="CD72" s="1058">
        <f>IF(COUNT('Conducted 2G-3G'!$AH$3:$AH$5)=0,897.4,INDEX('Conducted 2G-3G'!$U$3:$U$5,MATCH(MAX('Conducted 2G-3G'!$AH$3:$AH$5),'Conducted 2G-3G'!$AH$3:$AH$5,0)))</f>
        <v>897.4</v>
      </c>
      <c r="CE72" s="7237"/>
      <c r="CF72" s="7237"/>
      <c r="CG72" s="6706"/>
      <c r="CH72" s="6706"/>
      <c r="CI72" s="225">
        <f>BY72</f>
        <v/>
      </c>
      <c r="CJ72" s="225">
        <f>BZ72</f>
        <v/>
      </c>
      <c r="CK72" s="223">
        <f>CA72</f>
        <v/>
      </c>
      <c r="CL72" s="237">
        <f>CC72</f>
        <v/>
      </c>
      <c r="CM72" s="237">
        <f>CD72</f>
        <v/>
      </c>
      <c r="CN72" s="1524"/>
      <c r="CO72" s="1579"/>
      <c r="CP72" s="7214">
        <f>IF(CF72=""," ",IF(ABS(CE72-CF72)&lt;=0.1,"Valid","Not valid"))</f>
        <v/>
      </c>
      <c r="CQ72" s="1674">
        <f> IF(CE72="","",IF(AND(CE72&lt;&gt;"",CF72=""),IF(CE72&gt;=0.8,"Medir+Sig Max","No"),IF(CF72&lt;&gt;"",IF(CF72&gt;=0.8,"Medir+Sig Max","No"),"")))</f>
        <v/>
      </c>
      <c r="CR72" s="6927">
        <f>IF(UPPER($CQ$1)="X",IF(CF72=""," ",IF((ABS(CE72)&lt;5)*AND(ABS(CF72)&lt;5)*AND(ABS(CT72)&lt;5),"Solo si es max","Medir")),IF(CF72=""," ",IF((ABS(CE72)&lt;1)*AND(ABS(CF72)&lt;1)*AND(ABS(CT72)&lt;1),"Solo si es max","Medir")))</f>
        <v/>
      </c>
      <c r="CS72" s="1674"/>
      <c r="CT72" s="220">
        <f>IF(CO72="",IF(AND(CE72="",CF72=""),"",IF(CF72="",IF(DQ72&gt;1,ROUND(DQ72*CE72,3),CE72),IF(DQ72&gt;1,ROUND(DQ72*CF72,3),CF72))),IF(AND(CE72="",CF72=""),"",IF(CF72="",IF(DQ72&gt;1,ROUND(DQ72*CE72*(1/(CO72)),3),CE72*(1/(CO72))),IF(DQ72&gt;1,ROUND(DQ72*CF72*(1/(CO72)),3),CF72*(1/(CO72))))))</f>
        <v/>
      </c>
      <c r="CU72" s="224">
        <f>BY72</f>
        <v/>
      </c>
      <c r="CV72" s="237">
        <f>BZ72</f>
        <v/>
      </c>
      <c r="CW72" s="237">
        <f>CA72</f>
        <v/>
      </c>
      <c r="CX72" s="224">
        <f>CC72</f>
        <v/>
      </c>
      <c r="CY72" s="237">
        <f>CD72</f>
        <v/>
      </c>
      <c r="CZ72" s="220">
        <f>IF(COUNTIF(Overview!K12:K14,TRUE)&gt;0,1.6,IF(COUNTIF(Overview!L12:L14,TRUE)&gt;0,8,0))</f>
        <v/>
      </c>
      <c r="DA72" s="1788"/>
      <c r="DB72" s="6706"/>
      <c r="DC72" s="6895">
        <f>IF(CT72="","",IF(CT72&gt;CZ72,"Fail","Pass"))</f>
        <v/>
      </c>
      <c r="DD72" s="402">
        <f>IF(
CT72=MAX(CT71:CT72),
IF(
COUNTIF(CT71:CT72,CT72)&gt;1,
IF(CF72=MAX.SI.CONJUNTO(CF71:CF72,CT71:CT72,CT72),MAX($DD$3:DD71)+1,""),
MAX($DD$3:DD71)+1
),
"")</f>
        <v/>
      </c>
      <c r="DE72" s="1565">
        <f>MyTimestamp(DC72)</f>
        <v/>
      </c>
      <c r="DF72" s="1531">
        <f>IF(COUNT(CE72:CH72)=1,15,IF(COUNT(CE72:CH72)=0,0,30))</f>
        <v/>
      </c>
      <c r="DG72" s="1532">
        <f>IF(DF72=0,0,2)</f>
        <v/>
      </c>
      <c r="DH72" s="859"/>
      <c r="DI72" s="861"/>
      <c r="DJ72" s="1569"/>
      <c r="DK72" s="1789"/>
      <c r="DL72" s="1574">
        <f>10^(CN72/20)*100-100</f>
        <v/>
      </c>
      <c r="DM72" s="767">
        <f>IF('Tune-Up'!H12="","",'Tune-Up'!H12)</f>
        <v/>
      </c>
      <c r="DN72" s="961"/>
      <c r="DO72" s="797">
        <f>IF(DM72="","",10^(DM72/10))</f>
        <v/>
      </c>
      <c r="DP72" s="971">
        <f>IF(ISNUMBER(DN72)=FALSE,"N/A",10^(DN72/10))</f>
        <v/>
      </c>
      <c r="DQ72" s="1574">
        <f>IF(AND(ISNUMBER(DO72),ISNUMBER(DP72)),IF(DO72/DP72&gt;1,ROUND((DO72)/DP72,3),1),1)</f>
        <v/>
      </c>
      <c r="DR72" s="1541"/>
      <c r="DS72" s="1541"/>
      <c r="DT72" s="1541"/>
      <c r="DU72" s="1541"/>
      <c r="DV72" s="1541"/>
      <c r="DW72" s="1541"/>
      <c r="DX72" s="1541"/>
      <c r="DY72" s="1541"/>
      <c r="DZ72" s="1541"/>
      <c r="EA72" s="1541"/>
      <c r="EB72" s="1541"/>
      <c r="EC72" s="1541"/>
      <c r="ED72" s="1541"/>
      <c r="EE72" s="1541"/>
      <c r="EF72" s="1541"/>
      <c r="EG72" s="1541"/>
      <c r="EH72" s="1541"/>
      <c r="EI72" s="1541"/>
      <c r="EJ72" s="1541"/>
      <c r="EK72" s="1541"/>
      <c r="EL72" s="1541"/>
      <c r="EM72" s="1541"/>
      <c r="EN72" s="1541"/>
      <c r="EO72" s="1541"/>
      <c r="EP72" s="1541"/>
      <c r="EQ72" s="1541"/>
      <c r="ER72" s="1541"/>
      <c r="ES72" s="1541"/>
      <c r="ET72" s="1541"/>
      <c r="EU72" s="1541"/>
      <c r="EV72" s="1541"/>
    </row>
    <row r="73" ht="12.75" x14ac:dyDescent="0.2">
      <c r="A73" s="1541"/>
      <c r="B73" s="1541"/>
      <c r="C73"/>
      <c r="D73" s="1486"/>
      <c r="E73" s="1486"/>
      <c r="F73" s="672" t="inlineStr">
        <is>
          <t>5.1</t>
        </is>
      </c>
      <c r="G73" s="1497"/>
      <c r="H73" s="130">
        <f>BV73</f>
        <v/>
      </c>
      <c r="I73" s="130">
        <f>BW73</f>
        <v/>
      </c>
      <c r="J73" s="1299" t="inlineStr">
        <is>
          <t>GSM</t>
        </is>
      </c>
      <c r="K73" s="1299" t="inlineStr">
        <is>
          <t>900</t>
        </is>
      </c>
      <c r="L73" s="115"/>
      <c r="M73" s="130"/>
      <c r="N73" s="119"/>
      <c r="O73" s="131"/>
      <c r="P73" s="6597"/>
      <c r="Q73" s="131"/>
      <c r="R73" s="131"/>
      <c r="S73" s="130"/>
      <c r="T73" s="130">
        <v>37</v>
      </c>
      <c r="U73" s="6593">
        <v>897.4</v>
      </c>
      <c r="V73" s="119"/>
      <c r="W73" s="1305"/>
      <c r="X73" s="119"/>
      <c r="Y73" s="119"/>
      <c r="Z73" s="119"/>
      <c r="AA73" s="115"/>
      <c r="AB73" s="115"/>
      <c r="AC73" s="1300">
        <f>IF(OR(BX73="Close to Ear",BX73="Close to Head"),"Head",IF(BX73="Extremity","Extremity","Body"))</f>
        <v/>
      </c>
      <c r="AD73" s="1301">
        <f>CA73</f>
        <v/>
      </c>
      <c r="AE73" s="1299">
        <f>CB73</f>
        <v/>
      </c>
      <c r="AF73" s="115"/>
      <c r="AG73" s="1302">
        <f>IF(OR(AZ73="",BA73=""),"N/A",IF(DC73="Pass","P","F"))</f>
        <v/>
      </c>
      <c r="AH73" s="129"/>
      <c r="AI73" s="129"/>
      <c r="AJ73" s="129"/>
      <c r="AK73" s="119"/>
      <c r="AL73" s="115"/>
      <c r="AM73" s="119"/>
      <c r="AN73" s="119"/>
      <c r="AO73" s="692"/>
      <c r="AP73" s="692"/>
      <c r="AQ73" s="692"/>
      <c r="AR73" s="692"/>
      <c r="AS73" s="692"/>
      <c r="AT73" s="1303">
        <f>IF(AC73="Extremity",IF(CG73="","",CG73),"")</f>
        <v/>
      </c>
      <c r="AU73" s="1303">
        <f>IF(AC73="Extremity",IF(CH73="","",CH73),"")</f>
        <v/>
      </c>
      <c r="AV73" s="1304">
        <f>IF(AC73="Extremity","",IF(CE73="","",CE73))</f>
        <v/>
      </c>
      <c r="AW73" s="1304">
        <f>IF(AD73="Extremity","",IF(CF73="","",CF73))</f>
        <v/>
      </c>
      <c r="AX73" s="1305">
        <f>DL73</f>
        <v/>
      </c>
      <c r="AY73" s="1305">
        <f>DQ73</f>
        <v/>
      </c>
      <c r="AZ73" s="3377">
        <f>IF(AC73="Extremity",IF(DA73="","",DA73),"")</f>
        <v/>
      </c>
      <c r="BA73" s="3378">
        <f>IF(AC73="Extremity","",IF(CT73="","",CT73))</f>
        <v/>
      </c>
      <c r="BB73" s="1305">
        <f>IF(AC73="Extremity",IF(DB73="","",DB73),"")</f>
        <v/>
      </c>
      <c r="BC73" s="1304">
        <f>IF(AC73="Extremity","",IF(CZ73="","",CZ73))</f>
        <v/>
      </c>
      <c r="BD73" s="1305">
        <f>DD73</f>
        <v/>
      </c>
      <c r="BE73" s="132">
        <f>DE73</f>
        <v/>
      </c>
      <c r="BF73" s="133">
        <f>DF73*60</f>
        <v/>
      </c>
      <c r="BG73" s="121">
        <f>BE73</f>
        <v/>
      </c>
      <c r="BH73" s="133">
        <f>DG73*60</f>
        <v/>
      </c>
      <c r="BI73" s="133">
        <f>DH73</f>
        <v/>
      </c>
      <c r="BJ73" s="117"/>
      <c r="BK73" s="812">
        <f>Overview!$E$7</f>
        <v/>
      </c>
      <c r="BL73" s="117"/>
      <c r="BM73" s="834">
        <f>DI73</f>
        <v/>
      </c>
      <c r="BN73" s="812">
        <f>Overview!$P$153</f>
        <v/>
      </c>
      <c r="BO73" s="117"/>
      <c r="BP73" s="117"/>
      <c r="BQ73" s="115"/>
      <c r="BR73" s="1478"/>
      <c r="BS73" s="1541"/>
      <c r="BT73" s="1783" t="inlineStr">
        <is>
          <t>GSM</t>
        </is>
      </c>
      <c r="BU73" s="1783" t="inlineStr">
        <is>
          <t>900</t>
        </is>
      </c>
      <c r="BV73" s="400">
        <f>Overview!$H$30</f>
        <v/>
      </c>
      <c r="BW73" s="1784"/>
      <c r="BX73" s="1777" t="inlineStr">
        <is>
          <t>Body</t>
        </is>
      </c>
      <c r="BY73" s="1785"/>
      <c r="BZ73" s="1785"/>
      <c r="CA73" s="1071" t="inlineStr">
        <is>
          <t>Front Face</t>
        </is>
      </c>
      <c r="CB73" s="202">
        <v>5</v>
      </c>
      <c r="CC73" s="1064">
        <f>IF(COUNT('Conducted 2G-3G'!$AH$3:$AH$5)=0,37,INDEX('Conducted 2G-3G'!$T$3:$T$5,MATCH(MAX('Conducted 2G-3G'!$AH$3:$AH$5),'Conducted 2G-3G'!$AH$3:$AH$5,0)))</f>
        <v>37</v>
      </c>
      <c r="CD73" s="1065">
        <f>IF(COUNT('Conducted 2G-3G'!$AH$3:$AH$5)=0,897.4,INDEX('Conducted 2G-3G'!$U$3:$U$5,MATCH(MAX('Conducted 2G-3G'!$AH$3:$AH$5),'Conducted 2G-3G'!$AH$3:$AH$5,0)))</f>
        <v>897.4</v>
      </c>
      <c r="CE73" s="7233"/>
      <c r="CF73" s="7233"/>
      <c r="CG73" s="6705"/>
      <c r="CH73" s="6705"/>
      <c r="CI73" s="236">
        <f>BY73</f>
        <v/>
      </c>
      <c r="CJ73" s="236">
        <f>BZ73</f>
        <v/>
      </c>
      <c r="CK73" s="223">
        <f>CA73</f>
        <v/>
      </c>
      <c r="CL73" s="223">
        <f>CC73</f>
        <v/>
      </c>
      <c r="CM73" s="236">
        <f>CD73</f>
        <v/>
      </c>
      <c r="CN73" s="1526"/>
      <c r="CO73" s="1581"/>
      <c r="CP73" s="891">
        <f>IF(CF73=""," ",IF(ABS(CE73-CF73)&lt;=0.1,"Valid","Not valid"))</f>
        <v/>
      </c>
      <c r="CQ73" s="892">
        <f> IF(CE73="","",IF(AND(CE73&lt;&gt;"",CF73=""),IF(CE73&gt;=0.8,"Medir+Sig Max","No"),IF(CF73&lt;&gt;"",IF(CF73&gt;=0.8,"Medir+Sig Max","No"),"")))</f>
        <v/>
      </c>
      <c r="CR73" s="7224">
        <f>IF(UPPER($CQ$1)="X",IF(CF73=""," ",IF((ABS(CE73)&lt;5)*AND(ABS(CF73)&lt;5)*AND(ABS(CT73)&lt;5),"Solo si es max","Medir")),IF(CF73=""," ",IF((ABS(CE73)&lt;1)*AND(ABS(CF73)&lt;1)*AND(ABS(CT73)&lt;1),"Solo si es max","Medir")))</f>
        <v/>
      </c>
      <c r="CS73" s="892"/>
      <c r="CT73" s="219">
        <f>IF(CO73="",IF(AND(CE73="",CF73=""),"",IF(CF73="",IF(DQ73&gt;1,ROUND(DQ73*CE73,3),CE73),IF(DQ73&gt;1,ROUND(DQ73*CF73,3),CF73))),IF(AND(CE73="",CF73=""),"",IF(CF73="",IF(DQ73&gt;1,ROUND(DQ73*CE73*(1/(CO73)),3),CE73*(1/(CO73))),IF(DQ73&gt;1,ROUND(DQ73*CF73*(1/(CO73)),3),CF73*(1/(CO73))))))</f>
        <v/>
      </c>
      <c r="CU73" s="224">
        <f>BY73</f>
        <v/>
      </c>
      <c r="CV73" s="237">
        <f>BZ73</f>
        <v/>
      </c>
      <c r="CW73" s="237">
        <f>CA73</f>
        <v/>
      </c>
      <c r="CX73" s="224">
        <f>CC73</f>
        <v/>
      </c>
      <c r="CY73" s="237">
        <f>CD73</f>
        <v/>
      </c>
      <c r="CZ73" s="220">
        <f>IF(COUNTIF(Overview!K12:K14,TRUE)&gt;0,1.6,IF(COUNTIF(Overview!L12:L14,TRUE)&gt;0,8,0))</f>
        <v/>
      </c>
      <c r="DA73" s="1799"/>
      <c r="DB73" s="6705"/>
      <c r="DC73" s="6894">
        <f>IF(CT73="","",IF(CT73&gt;CZ73,"Fail","Pass"))</f>
        <v/>
      </c>
      <c r="DD73" s="399"/>
      <c r="DE73" s="1565">
        <f>MyTimestamp(DC73)</f>
        <v/>
      </c>
      <c r="DF73" s="1531">
        <f>IF(COUNT(CE73:CH73)=1,15,IF(COUNT(CE73:CH73)=0,0,30))</f>
        <v/>
      </c>
      <c r="DG73" s="1530">
        <f>IF(DF73=0,0,2)</f>
        <v/>
      </c>
      <c r="DH73" s="862"/>
      <c r="DI73" s="862"/>
      <c r="DJ73" s="1569"/>
      <c r="DK73" s="1782"/>
      <c r="DL73" s="1574">
        <f>10^(CN73/20)*100-100</f>
        <v/>
      </c>
      <c r="DM73" s="766">
        <f>IF('Tune-Up'!H12="","",'Tune-Up'!H12)</f>
        <v/>
      </c>
      <c r="DN73" s="796"/>
      <c r="DO73" s="766">
        <f>IF(DM73="","",10^(DM73/10))</f>
        <v/>
      </c>
      <c r="DP73" s="766">
        <f>IF(ISNUMBER(DN73)=FALSE,"",10^(DN73/10))</f>
        <v/>
      </c>
      <c r="DQ73" s="1573">
        <f>IF(AND(ISNUMBER(DO73),ISNUMBER(DP73)),IF(DO73/DP73&gt;1,ROUND((DO73)/DP73,3),1),1)</f>
        <v/>
      </c>
      <c r="DR73" s="1541"/>
      <c r="DS73" s="1541"/>
      <c r="DT73" s="1541"/>
      <c r="DU73" s="1541"/>
      <c r="DV73" s="1541"/>
      <c r="DW73" s="1541"/>
      <c r="DX73" s="1541"/>
      <c r="DY73" s="1541"/>
      <c r="DZ73" s="1541"/>
      <c r="EA73" s="1541"/>
      <c r="EB73" s="1541"/>
      <c r="EC73" s="1541"/>
      <c r="ED73" s="1541"/>
      <c r="EE73" s="1541"/>
      <c r="EF73" s="1541"/>
      <c r="EG73" s="1541"/>
      <c r="EH73" s="1541"/>
      <c r="EI73" s="1541"/>
      <c r="EJ73" s="1541"/>
      <c r="EK73" s="1541"/>
      <c r="EL73" s="1541"/>
      <c r="EM73" s="1541"/>
      <c r="EN73" s="1541"/>
      <c r="EO73" s="1541"/>
      <c r="EP73" s="1541"/>
      <c r="EQ73" s="1541"/>
      <c r="ER73" s="1541"/>
      <c r="ES73" s="1541"/>
      <c r="ET73" s="1541"/>
      <c r="EU73" s="1541"/>
      <c r="EV73" s="1541"/>
    </row>
    <row r="74" ht="12.75" x14ac:dyDescent="0.2">
      <c r="A74" s="1541"/>
      <c r="B74" s="1541"/>
      <c r="C74"/>
      <c r="D74" s="1486"/>
      <c r="E74" s="1486"/>
      <c r="F74" s="672" t="inlineStr">
        <is>
          <t>5.1</t>
        </is>
      </c>
      <c r="G74" s="1497"/>
      <c r="H74" s="130">
        <f>BV74</f>
        <v/>
      </c>
      <c r="I74" s="130">
        <f>BW74</f>
        <v/>
      </c>
      <c r="J74" s="1299" t="inlineStr">
        <is>
          <t>GSM</t>
        </is>
      </c>
      <c r="K74" s="1299" t="inlineStr">
        <is>
          <t>900</t>
        </is>
      </c>
      <c r="L74" s="115"/>
      <c r="M74" s="130"/>
      <c r="N74" s="119"/>
      <c r="O74" s="131"/>
      <c r="P74" s="6597"/>
      <c r="Q74" s="131"/>
      <c r="R74" s="131"/>
      <c r="S74" s="130"/>
      <c r="T74" s="130">
        <v>37</v>
      </c>
      <c r="U74" s="6593">
        <v>897.4</v>
      </c>
      <c r="V74" s="119"/>
      <c r="W74" s="1305"/>
      <c r="X74" s="119"/>
      <c r="Y74" s="119"/>
      <c r="Z74" s="119"/>
      <c r="AA74" s="115"/>
      <c r="AB74" s="115"/>
      <c r="AC74" s="1300">
        <f>IF(OR(BX74="Close to Ear",BX74="Close to Head"),"Head",IF(BX74="Extremity","Extremity","Body"))</f>
        <v/>
      </c>
      <c r="AD74" s="1301">
        <f>CA74</f>
        <v/>
      </c>
      <c r="AE74" s="1299">
        <f>CB74</f>
        <v/>
      </c>
      <c r="AF74" s="115"/>
      <c r="AG74" s="1302">
        <f>IF(OR(AZ74="",BA74=""),"N/A",IF(DC74="Pass","P","F"))</f>
        <v/>
      </c>
      <c r="AH74" s="129"/>
      <c r="AI74" s="129"/>
      <c r="AJ74" s="129"/>
      <c r="AK74" s="119"/>
      <c r="AL74" s="115"/>
      <c r="AM74" s="119"/>
      <c r="AN74" s="119"/>
      <c r="AO74" s="692"/>
      <c r="AP74" s="692"/>
      <c r="AQ74" s="692"/>
      <c r="AR74" s="692"/>
      <c r="AS74" s="692"/>
      <c r="AT74" s="1303">
        <f>IF(AC74="Extremity",IF(CG74="","",CG74),"")</f>
        <v/>
      </c>
      <c r="AU74" s="1303">
        <f>IF(AC74="Extremity",IF(CH74="","",CH74),"")</f>
        <v/>
      </c>
      <c r="AV74" s="1304">
        <f>IF(AC74="Extremity","",IF(CE74="","",CE74))</f>
        <v/>
      </c>
      <c r="AW74" s="1304">
        <f>IF(AD74="Extremity","",IF(CF74="","",CF74))</f>
        <v/>
      </c>
      <c r="AX74" s="1305">
        <f>DL74</f>
        <v/>
      </c>
      <c r="AY74" s="1305">
        <f>DQ74</f>
        <v/>
      </c>
      <c r="AZ74" s="3377">
        <f>IF(AC74="Extremity",IF(DA74="","",DA74),"")</f>
        <v/>
      </c>
      <c r="BA74" s="3378">
        <f>IF(AC74="Extremity","",IF(CT74="","",CT74))</f>
        <v/>
      </c>
      <c r="BB74" s="1305">
        <f>IF(AC74="Extremity",IF(DB74="","",DB74),"")</f>
        <v/>
      </c>
      <c r="BC74" s="1304">
        <f>IF(AC74="Extremity","",IF(CZ74="","",CZ74))</f>
        <v/>
      </c>
      <c r="BD74" s="1305">
        <f>DD74</f>
        <v/>
      </c>
      <c r="BE74" s="132">
        <f>DE74</f>
        <v/>
      </c>
      <c r="BF74" s="133">
        <f>DF74*60</f>
        <v/>
      </c>
      <c r="BG74" s="121">
        <f>BE74</f>
        <v/>
      </c>
      <c r="BH74" s="133">
        <f>DG74*60</f>
        <v/>
      </c>
      <c r="BI74" s="133">
        <f>DH74</f>
        <v/>
      </c>
      <c r="BJ74" s="117"/>
      <c r="BK74" s="812">
        <f>Overview!$E$7</f>
        <v/>
      </c>
      <c r="BL74" s="117"/>
      <c r="BM74" s="834">
        <f>DI74</f>
        <v/>
      </c>
      <c r="BN74" s="812">
        <f>Overview!$P$153</f>
        <v/>
      </c>
      <c r="BO74" s="117"/>
      <c r="BP74" s="117"/>
      <c r="BQ74" s="115"/>
      <c r="BR74" s="1478"/>
      <c r="BS74" s="1541"/>
      <c r="BT74" s="1783" t="inlineStr">
        <is>
          <t>GSM</t>
        </is>
      </c>
      <c r="BU74" s="1783" t="inlineStr">
        <is>
          <t>900</t>
        </is>
      </c>
      <c r="BV74" s="400">
        <f>Overview!$H$30</f>
        <v/>
      </c>
      <c r="BW74" s="1784"/>
      <c r="BX74" s="1783" t="inlineStr">
        <is>
          <t>Body</t>
        </is>
      </c>
      <c r="BY74" s="1785"/>
      <c r="BZ74" s="1785"/>
      <c r="CA74" s="1072" t="inlineStr">
        <is>
          <t>Back Face</t>
        </is>
      </c>
      <c r="CB74" s="200">
        <v>5</v>
      </c>
      <c r="CC74" s="1063">
        <f>IF(COUNT('Conducted 2G-3G'!$AH$3:$AH$5)=0,37,INDEX('Conducted 2G-3G'!$T$3:$T$5,MATCH(MAX('Conducted 2G-3G'!$AH$3:$AH$5),'Conducted 2G-3G'!$AH$3:$AH$5,0)))</f>
        <v>37</v>
      </c>
      <c r="CD74" s="818">
        <f>IF(COUNT('Conducted 2G-3G'!$AH$3:$AH$5)=0,897.4,INDEX('Conducted 2G-3G'!$U$3:$U$5,MATCH(MAX('Conducted 2G-3G'!$AH$3:$AH$5),'Conducted 2G-3G'!$AH$3:$AH$5,0)))</f>
        <v>897.4</v>
      </c>
      <c r="CE74" s="7234"/>
      <c r="CF74" s="7234"/>
      <c r="CG74" s="6706"/>
      <c r="CH74" s="6706"/>
      <c r="CI74" s="237">
        <f>BY74</f>
        <v/>
      </c>
      <c r="CJ74" s="237">
        <f>BZ74</f>
        <v/>
      </c>
      <c r="CK74" s="223">
        <f>CA74</f>
        <v/>
      </c>
      <c r="CL74" s="224">
        <f>CC74</f>
        <v/>
      </c>
      <c r="CM74" s="237">
        <f>CD74</f>
        <v/>
      </c>
      <c r="CN74" s="1527"/>
      <c r="CO74" s="1579"/>
      <c r="CP74" s="7214">
        <f>IF(CF74=""," ",IF(ABS(CE74-CF74)&lt;=0.1,"Valid","Not valid"))</f>
        <v/>
      </c>
      <c r="CQ74" s="1674">
        <f> IF(CE74="","",IF(AND(CE74&lt;&gt;"",CF74=""),IF(CE74&gt;=0.8,"Medir+Sig Max","No"),IF(CF74&lt;&gt;"",IF(CF74&gt;=0.8,"Medir+Sig Max","No"),"")))</f>
        <v/>
      </c>
      <c r="CR74" s="6927">
        <f>IF(UPPER($CQ$1)="X",IF(CF74=""," ",IF((ABS(CE74)&lt;5)*AND(ABS(CF74)&lt;5)*AND(ABS(CT74)&lt;5),"Solo si es max","Medir")),IF(CF74=""," ",IF((ABS(CE74)&lt;1)*AND(ABS(CF74)&lt;1)*AND(ABS(CT74)&lt;1),"Solo si es max","Medir")))</f>
        <v/>
      </c>
      <c r="CS74" s="1674"/>
      <c r="CT74" s="220">
        <f>IF(CO74="",IF(AND(CE74="",CF74=""),"",IF(CF74="",IF(DQ74&gt;1,ROUND(DQ74*CE74,3),CE74),IF(DQ74&gt;1,ROUND(DQ74*CF74,3),CF74))),IF(AND(CE74="",CF74=""),"",IF(CF74="",IF(DQ74&gt;1,ROUND(DQ74*CE74*(1/(CO74)),3),CE74*(1/(CO74))),IF(DQ74&gt;1,ROUND(DQ74*CF74*(1/(CO74)),3),CF74*(1/(CO74))))))</f>
        <v/>
      </c>
      <c r="CU74" s="224">
        <f>BY74</f>
        <v/>
      </c>
      <c r="CV74" s="237">
        <f>BZ74</f>
        <v/>
      </c>
      <c r="CW74" s="237">
        <f>CA74</f>
        <v/>
      </c>
      <c r="CX74" s="224">
        <f>CC74</f>
        <v/>
      </c>
      <c r="CY74" s="237">
        <f>CD74</f>
        <v/>
      </c>
      <c r="CZ74" s="220">
        <f>IF(COUNTIF(Overview!K12:K14,TRUE)&gt;0,1.6,IF(COUNTIF(Overview!L12:L14,TRUE)&gt;0,8,0))</f>
        <v/>
      </c>
      <c r="DA74" s="1788"/>
      <c r="DB74" s="6706"/>
      <c r="DC74" s="844">
        <f>IF(CT74="","",IF(CT74&gt;CZ74,"Fail","Pass"))</f>
        <v/>
      </c>
      <c r="DD74" s="402">
        <f>IF(
CT74=MAX(CT73:CT80),
IF(
COUNTIF(CT73:CT80,CT74)&gt;1,
IF(CF74=MAX.SI.CONJUNTO(CF73:CF80,CT73:CT80,CT74),MAX($DD$3:DD73)+1,""),
MAX($DD$3:DD73)+1
),
"")</f>
        <v/>
      </c>
      <c r="DE74" s="1565">
        <f>MyTimestamp(DC74)</f>
        <v/>
      </c>
      <c r="DF74" s="1531">
        <f>IF(COUNT(CE74:CH74)=1,15,IF(COUNT(CE74:CH74)=0,0,30))</f>
        <v/>
      </c>
      <c r="DG74" s="1532">
        <f>IF(DF74=0,0,2)</f>
        <v/>
      </c>
      <c r="DH74" s="859"/>
      <c r="DI74" s="859"/>
      <c r="DJ74" s="1569"/>
      <c r="DK74" s="1789"/>
      <c r="DL74" s="1574">
        <f>10^(CN74/20)*100-100</f>
        <v/>
      </c>
      <c r="DM74" s="767">
        <f>IF('Tune-Up'!H12="","",'Tune-Up'!H12)</f>
        <v/>
      </c>
      <c r="DN74" s="797"/>
      <c r="DO74" s="797">
        <f>IF(DM74="","",10^(DM74/10))</f>
        <v/>
      </c>
      <c r="DP74" s="797">
        <f>IF(ISNUMBER(DN74)=FALSE,"",10^(DN74/10))</f>
        <v/>
      </c>
      <c r="DQ74" s="1574">
        <f>IF(AND(ISNUMBER(DO74),ISNUMBER(DP74)),IF(DO74/DP74&gt;1,ROUND((DO74)/DP74,3),1),1)</f>
        <v/>
      </c>
      <c r="DR74" s="1541"/>
      <c r="DS74" s="1541"/>
      <c r="DT74" s="1541"/>
      <c r="DU74" s="1541"/>
      <c r="DV74" s="1541"/>
      <c r="DW74" s="1541"/>
      <c r="DX74" s="1541"/>
      <c r="DY74" s="1541"/>
      <c r="DZ74" s="1541"/>
      <c r="EA74" s="1541"/>
      <c r="EB74" s="1541"/>
      <c r="EC74" s="1541"/>
      <c r="ED74" s="1541"/>
      <c r="EE74" s="1541"/>
      <c r="EF74" s="1541"/>
      <c r="EG74" s="1541"/>
      <c r="EH74" s="1541"/>
      <c r="EI74" s="1541"/>
      <c r="EJ74" s="1541"/>
      <c r="EK74" s="1541"/>
      <c r="EL74" s="1541"/>
      <c r="EM74" s="1541"/>
      <c r="EN74" s="1541"/>
      <c r="EO74" s="1541"/>
      <c r="EP74" s="1541"/>
      <c r="EQ74" s="1541"/>
      <c r="ER74" s="1541"/>
      <c r="ES74" s="1541"/>
      <c r="ET74" s="1541"/>
      <c r="EU74" s="1541"/>
      <c r="EV74" s="1541"/>
    </row>
    <row r="75" ht="12.75" x14ac:dyDescent="0.2">
      <c r="A75" s="1541"/>
      <c r="B75" s="1541"/>
      <c r="C75"/>
      <c r="D75" s="1486"/>
      <c r="E75" s="1486"/>
      <c r="F75" s="672" t="inlineStr">
        <is>
          <t>5.1</t>
        </is>
      </c>
      <c r="G75" s="1497"/>
      <c r="H75" s="130">
        <f>BV75</f>
        <v/>
      </c>
      <c r="I75" s="130">
        <f>BW75</f>
        <v/>
      </c>
      <c r="J75" s="1299" t="inlineStr">
        <is>
          <t>GSM</t>
        </is>
      </c>
      <c r="K75" s="1299" t="inlineStr">
        <is>
          <t>900</t>
        </is>
      </c>
      <c r="L75" s="115"/>
      <c r="M75" s="130"/>
      <c r="N75" s="119"/>
      <c r="O75" s="131"/>
      <c r="P75" s="6597"/>
      <c r="Q75" s="131"/>
      <c r="R75" s="131"/>
      <c r="S75" s="130"/>
      <c r="T75" s="130">
        <v>37</v>
      </c>
      <c r="U75" s="6593">
        <v>897.4</v>
      </c>
      <c r="V75" s="119"/>
      <c r="W75" s="1305"/>
      <c r="X75" s="119"/>
      <c r="Y75" s="119"/>
      <c r="Z75" s="119"/>
      <c r="AA75" s="115"/>
      <c r="AB75" s="115"/>
      <c r="AC75" s="1300">
        <f>IF(OR(BX75="Close to Ear",BX75="Close to Head"),"Head",IF(BX75="Extremity","Extremity","Body"))</f>
        <v/>
      </c>
      <c r="AD75" s="1301">
        <f>CA75</f>
        <v/>
      </c>
      <c r="AE75" s="1299">
        <f>CB75</f>
        <v/>
      </c>
      <c r="AF75" s="115"/>
      <c r="AG75" s="1302">
        <f>IF(OR(AZ75="",BA75=""),"N/A",IF(DC75="Pass","P","F"))</f>
        <v/>
      </c>
      <c r="AH75" s="129"/>
      <c r="AI75" s="129"/>
      <c r="AJ75" s="129"/>
      <c r="AK75" s="119"/>
      <c r="AL75" s="115"/>
      <c r="AM75" s="119"/>
      <c r="AN75" s="119"/>
      <c r="AO75" s="692"/>
      <c r="AP75" s="692"/>
      <c r="AQ75" s="692"/>
      <c r="AR75" s="692"/>
      <c r="AS75" s="692"/>
      <c r="AT75" s="1303">
        <f>IF(AC75="Extremity",IF(CG75="","",CG75),"")</f>
        <v/>
      </c>
      <c r="AU75" s="1303">
        <f>IF(AC75="Extremity",IF(CH75="","",CH75),"")</f>
        <v/>
      </c>
      <c r="AV75" s="1304">
        <f>IF(AC75="Extremity","",IF(CE75="","",CE75))</f>
        <v/>
      </c>
      <c r="AW75" s="1304">
        <f>IF(AD75="Extremity","",IF(CF75="","",CF75))</f>
        <v/>
      </c>
      <c r="AX75" s="1305">
        <f>DL75</f>
        <v/>
      </c>
      <c r="AY75" s="1305">
        <f>DQ75</f>
        <v/>
      </c>
      <c r="AZ75" s="3377">
        <f>IF(AC75="Extremity",IF(DA75="","",DA75),"")</f>
        <v/>
      </c>
      <c r="BA75" s="3378">
        <f>IF(AC75="Extremity","",IF(CT75="","",CT75))</f>
        <v/>
      </c>
      <c r="BB75" s="1305">
        <f>IF(AC75="Extremity",IF(DB75="","",DB75),"")</f>
        <v/>
      </c>
      <c r="BC75" s="1304">
        <f>IF(AC75="Extremity","",IF(CZ75="","",CZ75))</f>
        <v/>
      </c>
      <c r="BD75" s="1305">
        <f>DD75</f>
        <v/>
      </c>
      <c r="BE75" s="132">
        <f>DE75</f>
        <v/>
      </c>
      <c r="BF75" s="133">
        <f>DF75*60</f>
        <v/>
      </c>
      <c r="BG75" s="121">
        <f>BE75</f>
        <v/>
      </c>
      <c r="BH75" s="133">
        <f>DG75*60</f>
        <v/>
      </c>
      <c r="BI75" s="133">
        <f>DH75</f>
        <v/>
      </c>
      <c r="BJ75" s="117"/>
      <c r="BK75" s="812">
        <f>Overview!$E$7</f>
        <v/>
      </c>
      <c r="BL75" s="117"/>
      <c r="BM75" s="834">
        <f>DI75</f>
        <v/>
      </c>
      <c r="BN75" s="812">
        <f>Overview!$P$153</f>
        <v/>
      </c>
      <c r="BO75" s="117"/>
      <c r="BP75" s="117"/>
      <c r="BQ75" s="115"/>
      <c r="BR75" s="1478"/>
      <c r="BS75" s="1541"/>
      <c r="BT75" s="1783" t="inlineStr">
        <is>
          <t>GSM</t>
        </is>
      </c>
      <c r="BU75" s="1783" t="inlineStr">
        <is>
          <t>900</t>
        </is>
      </c>
      <c r="BV75" s="400">
        <f>Overview!$H$30</f>
        <v/>
      </c>
      <c r="BW75" s="1784"/>
      <c r="BX75" s="1783" t="inlineStr">
        <is>
          <t>Body</t>
        </is>
      </c>
      <c r="BY75" s="1785"/>
      <c r="BZ75" s="1785"/>
      <c r="CA75" s="1072" t="inlineStr">
        <is>
          <t>Left Edge</t>
        </is>
      </c>
      <c r="CB75" s="200">
        <v>5</v>
      </c>
      <c r="CC75" s="1064">
        <f>IF(COUNT('Conducted 2G-3G'!$AH$3:$AH$5)=0,37,INDEX('Conducted 2G-3G'!$T$3:$T$5,MATCH(MAX('Conducted 2G-3G'!$AH$3:$AH$5),'Conducted 2G-3G'!$AH$3:$AH$5,0)))</f>
        <v>37</v>
      </c>
      <c r="CD75" s="1065">
        <f>IF(COUNT('Conducted 2G-3G'!$AH$3:$AH$5)=0,897.4,INDEX('Conducted 2G-3G'!$U$3:$U$5,MATCH(MAX('Conducted 2G-3G'!$AH$3:$AH$5),'Conducted 2G-3G'!$AH$3:$AH$5,0)))</f>
        <v>897.4</v>
      </c>
      <c r="CE75" s="7234"/>
      <c r="CF75" s="7234"/>
      <c r="CG75" s="6706"/>
      <c r="CH75" s="6706"/>
      <c r="CI75" s="237">
        <f>BY75</f>
        <v/>
      </c>
      <c r="CJ75" s="237">
        <f>BZ75</f>
        <v/>
      </c>
      <c r="CK75" s="223">
        <f>CA75</f>
        <v/>
      </c>
      <c r="CL75" s="224">
        <f>CC75</f>
        <v/>
      </c>
      <c r="CM75" s="237">
        <f>CD75</f>
        <v/>
      </c>
      <c r="CN75" s="1527"/>
      <c r="CO75" s="1579"/>
      <c r="CP75" s="7214">
        <f>IF(CF75=""," ",IF(ABS(CE75-CF75)&lt;=0.1,"Valid","Not valid"))</f>
        <v/>
      </c>
      <c r="CQ75" s="1674">
        <f> IF(CE75="","",IF(AND(CE75&lt;&gt;"",CF75=""),IF(CE75&gt;=0.8,"Medir+Sig Max","No"),IF(CF75&lt;&gt;"",IF(CF75&gt;=0.8,"Medir+Sig Max","No"),"")))</f>
        <v/>
      </c>
      <c r="CR75" s="6927">
        <f>IF(UPPER($CQ$1)="X",IF(CF75=""," ",IF((ABS(CE75)&lt;5)*AND(ABS(CF75)&lt;5)*AND(ABS(CT75)&lt;5),"Solo si es max","Medir")),IF(CF75=""," ",IF((ABS(CE75)&lt;1)*AND(ABS(CF75)&lt;1)*AND(ABS(CT75)&lt;1),"Solo si es max","Medir")))</f>
        <v/>
      </c>
      <c r="CS75" s="1674"/>
      <c r="CT75" s="220">
        <f>IF(CO75="",IF(AND(CE75="",CF75=""),"",IF(CF75="",IF(DQ75&gt;1,ROUND(DQ75*CE75,3),CE75),IF(DQ75&gt;1,ROUND(DQ75*CF75,3),CF75))),IF(AND(CE75="",CF75=""),"",IF(CF75="",IF(DQ75&gt;1,ROUND(DQ75*CE75*(1/(CO75)),3),CE75*(1/(CO75))),IF(DQ75&gt;1,ROUND(DQ75*CF75*(1/(CO75)),3),CF75*(1/(CO75))))))</f>
        <v/>
      </c>
      <c r="CU75" s="224">
        <f>BY75</f>
        <v/>
      </c>
      <c r="CV75" s="237">
        <f>BZ75</f>
        <v/>
      </c>
      <c r="CW75" s="237">
        <f>CA75</f>
        <v/>
      </c>
      <c r="CX75" s="224">
        <f>CC75</f>
        <v/>
      </c>
      <c r="CY75" s="237">
        <f>CD75</f>
        <v/>
      </c>
      <c r="CZ75" s="220">
        <f>IF(COUNTIF(Overview!K12:K14,TRUE)&gt;0,1.6,IF(COUNTIF(Overview!L12:L14,TRUE)&gt;0,8,0))</f>
        <v/>
      </c>
      <c r="DA75" s="1788"/>
      <c r="DB75" s="6706"/>
      <c r="DC75" s="844">
        <f>IF(CT75="","",IF(CT75&gt;CZ75,"Fail","Pass"))</f>
        <v/>
      </c>
      <c r="DD75" s="402">
        <f>IF(
CT75=MAX(CT73:CT80),
IF(
COUNTIF(CT73:CT80,CT75)&gt;1,
IF(CF75=MAX.SI.CONJUNTO(CF73:CF80,CT73:CT80,CT75),MAX($DD$3:DD74)+1,""),
MAX($DD$3:DD74)+1
),
"")</f>
        <v/>
      </c>
      <c r="DE75" s="1565">
        <f>MyTimestamp(DC75)</f>
        <v/>
      </c>
      <c r="DF75" s="1531">
        <f>IF(COUNT(CE75:CH75)=1,15,IF(COUNT(CE75:CH75)=0,0,30))</f>
        <v/>
      </c>
      <c r="DG75" s="1532">
        <f>IF(DF75=0,0,2)</f>
        <v/>
      </c>
      <c r="DH75" s="859"/>
      <c r="DI75" s="859"/>
      <c r="DJ75" s="1569"/>
      <c r="DK75" s="1789"/>
      <c r="DL75" s="1574">
        <f>10^(CN75/20)*100-100</f>
        <v/>
      </c>
      <c r="DM75" s="767">
        <f>IF('Tune-Up'!H12="","",'Tune-Up'!H12)</f>
        <v/>
      </c>
      <c r="DN75" s="1066"/>
      <c r="DO75" s="797">
        <f>IF(DM75="","",10^(DM75/10))</f>
        <v/>
      </c>
      <c r="DP75" s="797">
        <f>IF(ISNUMBER(DN75)=FALSE,"",10^(DN75/10))</f>
        <v/>
      </c>
      <c r="DQ75" s="1574">
        <f>IF(AND(ISNUMBER(DO75),ISNUMBER(DP75)),IF(DO75/DP75&gt;1,ROUND((DO75)/DP75,3),1),1)</f>
        <v/>
      </c>
      <c r="DR75" s="1541"/>
      <c r="DS75" s="1541"/>
      <c r="DT75" s="1541"/>
      <c r="DU75" s="1541"/>
      <c r="DV75" s="1541"/>
      <c r="DW75" s="1541"/>
      <c r="DX75" s="1541"/>
      <c r="DY75" s="1541"/>
      <c r="DZ75" s="1541"/>
      <c r="EA75" s="1541"/>
      <c r="EB75" s="1541"/>
      <c r="EC75" s="1541"/>
      <c r="ED75" s="1541"/>
      <c r="EE75" s="1541"/>
      <c r="EF75" s="1541"/>
      <c r="EG75" s="1541"/>
      <c r="EH75" s="1541"/>
      <c r="EI75" s="1541"/>
      <c r="EJ75" s="1541"/>
      <c r="EK75" s="1541"/>
      <c r="EL75" s="1541"/>
      <c r="EM75" s="1541"/>
      <c r="EN75" s="1541"/>
      <c r="EO75" s="1541"/>
      <c r="EP75" s="1541"/>
      <c r="EQ75" s="1541"/>
      <c r="ER75" s="1541"/>
      <c r="ES75" s="1541"/>
      <c r="ET75" s="1541"/>
      <c r="EU75" s="1541"/>
      <c r="EV75" s="1541"/>
    </row>
    <row r="76" ht="12.75" x14ac:dyDescent="0.2">
      <c r="A76" s="1541"/>
      <c r="B76" s="1541"/>
      <c r="C76"/>
      <c r="D76" s="1486"/>
      <c r="E76" s="1486"/>
      <c r="F76" s="672" t="inlineStr">
        <is>
          <t>5.1</t>
        </is>
      </c>
      <c r="G76" s="1497"/>
      <c r="H76" s="130">
        <f>BV76</f>
        <v/>
      </c>
      <c r="I76" s="130">
        <f>BW76</f>
        <v/>
      </c>
      <c r="J76" s="1299" t="inlineStr">
        <is>
          <t>GSM</t>
        </is>
      </c>
      <c r="K76" s="1299" t="inlineStr">
        <is>
          <t>900</t>
        </is>
      </c>
      <c r="L76" s="115"/>
      <c r="M76" s="130"/>
      <c r="N76" s="119"/>
      <c r="O76" s="131"/>
      <c r="P76" s="6597"/>
      <c r="Q76" s="131"/>
      <c r="R76" s="131"/>
      <c r="S76" s="130"/>
      <c r="T76" s="130">
        <v>37</v>
      </c>
      <c r="U76" s="6593">
        <v>897.4</v>
      </c>
      <c r="V76" s="119"/>
      <c r="W76" s="1305"/>
      <c r="X76" s="119"/>
      <c r="Y76" s="119"/>
      <c r="Z76" s="119"/>
      <c r="AA76" s="115"/>
      <c r="AB76" s="115"/>
      <c r="AC76" s="1300">
        <f>IF(OR(BX76="Close to Ear",BX76="Close to Head"),"Head",IF(BX76="Extremity","Extremity","Body"))</f>
        <v/>
      </c>
      <c r="AD76" s="1301">
        <f>CA76</f>
        <v/>
      </c>
      <c r="AE76" s="1299">
        <f>CB76</f>
        <v/>
      </c>
      <c r="AF76" s="115"/>
      <c r="AG76" s="1302">
        <f>IF(OR(AZ76="",BA76=""),"N/A",IF(DC76="Pass","P","F"))</f>
        <v/>
      </c>
      <c r="AH76" s="129"/>
      <c r="AI76" s="129"/>
      <c r="AJ76" s="129"/>
      <c r="AK76" s="119"/>
      <c r="AL76" s="115"/>
      <c r="AM76" s="119"/>
      <c r="AN76" s="119"/>
      <c r="AO76" s="692"/>
      <c r="AP76" s="692"/>
      <c r="AQ76" s="692"/>
      <c r="AR76" s="692"/>
      <c r="AS76" s="692"/>
      <c r="AT76" s="1303">
        <f>IF(AC76="Extremity",IF(CG76="","",CG76),"")</f>
        <v/>
      </c>
      <c r="AU76" s="1303">
        <f>IF(AC76="Extremity",IF(CH76="","",CH76),"")</f>
        <v/>
      </c>
      <c r="AV76" s="1304">
        <f>IF(AC76="Extremity","",IF(CE76="","",CE76))</f>
        <v/>
      </c>
      <c r="AW76" s="1304">
        <f>IF(AD76="Extremity","",IF(CF76="","",CF76))</f>
        <v/>
      </c>
      <c r="AX76" s="1305">
        <f>DL76</f>
        <v/>
      </c>
      <c r="AY76" s="1305">
        <f>DQ76</f>
        <v/>
      </c>
      <c r="AZ76" s="3377">
        <f>IF(AC76="Extremity",IF(DA76="","",DA76),"")</f>
        <v/>
      </c>
      <c r="BA76" s="3378">
        <f>IF(AC76="Extremity","",IF(CT76="","",CT76))</f>
        <v/>
      </c>
      <c r="BB76" s="1305">
        <f>IF(AC76="Extremity",IF(DB76="","",DB76),"")</f>
        <v/>
      </c>
      <c r="BC76" s="1304">
        <f>IF(AC76="Extremity","",IF(CZ76="","",CZ76))</f>
        <v/>
      </c>
      <c r="BD76" s="1305">
        <f>DD76</f>
        <v/>
      </c>
      <c r="BE76" s="132">
        <f>DE76</f>
        <v/>
      </c>
      <c r="BF76" s="133">
        <f>DF76*60</f>
        <v/>
      </c>
      <c r="BG76" s="121">
        <f>BE76</f>
        <v/>
      </c>
      <c r="BH76" s="133">
        <f>DG76*60</f>
        <v/>
      </c>
      <c r="BI76" s="133">
        <f>DH76</f>
        <v/>
      </c>
      <c r="BJ76" s="117"/>
      <c r="BK76" s="812">
        <f>Overview!$E$7</f>
        <v/>
      </c>
      <c r="BL76" s="117"/>
      <c r="BM76" s="834">
        <f>DI76</f>
        <v/>
      </c>
      <c r="BN76" s="812">
        <f>Overview!$P$153</f>
        <v/>
      </c>
      <c r="BO76" s="117"/>
      <c r="BP76" s="117"/>
      <c r="BQ76" s="115"/>
      <c r="BR76" s="1478"/>
      <c r="BS76" s="1541"/>
      <c r="BT76" s="1783" t="inlineStr">
        <is>
          <t>GSM</t>
        </is>
      </c>
      <c r="BU76" s="1783" t="inlineStr">
        <is>
          <t>900</t>
        </is>
      </c>
      <c r="BV76" s="400">
        <f>Overview!$H$30</f>
        <v/>
      </c>
      <c r="BW76" s="1784"/>
      <c r="BX76" s="1783" t="inlineStr">
        <is>
          <t>Body</t>
        </is>
      </c>
      <c r="BY76" s="1785"/>
      <c r="BZ76" s="1785"/>
      <c r="CA76" s="1072" t="inlineStr">
        <is>
          <t>Right Edge</t>
        </is>
      </c>
      <c r="CB76" s="200">
        <v>5</v>
      </c>
      <c r="CC76" s="1063">
        <f>IF(COUNT('Conducted 2G-3G'!$AH$3:$AH$5)=0,37,INDEX('Conducted 2G-3G'!$T$3:$T$5,MATCH(MAX('Conducted 2G-3G'!$AH$3:$AH$5),'Conducted 2G-3G'!$AH$3:$AH$5,0)))</f>
        <v>37</v>
      </c>
      <c r="CD76" s="818">
        <f>IF(COUNT('Conducted 2G-3G'!$AH$3:$AH$5)=0,897.4,INDEX('Conducted 2G-3G'!$U$3:$U$5,MATCH(MAX('Conducted 2G-3G'!$AH$3:$AH$5),'Conducted 2G-3G'!$AH$3:$AH$5,0)))</f>
        <v>897.4</v>
      </c>
      <c r="CE76" s="7234"/>
      <c r="CF76" s="7234"/>
      <c r="CG76" s="6706"/>
      <c r="CH76" s="6706"/>
      <c r="CI76" s="237">
        <f>BY76</f>
        <v/>
      </c>
      <c r="CJ76" s="237">
        <f>BZ76</f>
        <v/>
      </c>
      <c r="CK76" s="223">
        <f>CA76</f>
        <v/>
      </c>
      <c r="CL76" s="224">
        <f>CC76</f>
        <v/>
      </c>
      <c r="CM76" s="237">
        <f>CD76</f>
        <v/>
      </c>
      <c r="CN76" s="1527"/>
      <c r="CO76" s="1579"/>
      <c r="CP76" s="7214">
        <f>IF(CF76=""," ",IF(ABS(CE76-CF76)&lt;=0.1,"Valid","Not valid"))</f>
        <v/>
      </c>
      <c r="CQ76" s="1674">
        <f> IF(CE76="","",IF(AND(CE76&lt;&gt;"",CF76=""),IF(CE76&gt;=0.8,"Medir+Sig Max","No"),IF(CF76&lt;&gt;"",IF(CF76&gt;=0.8,"Medir+Sig Max","No"),"")))</f>
        <v/>
      </c>
      <c r="CR76" s="6927">
        <f>IF(UPPER($CQ$1)="X",IF(CF76=""," ",IF((ABS(CE76)&lt;5)*AND(ABS(CF76)&lt;5)*AND(ABS(CT76)&lt;5),"Solo si es max","Medir")),IF(CF76=""," ",IF((ABS(CE76)&lt;1)*AND(ABS(CF76)&lt;1)*AND(ABS(CT76)&lt;1),"Solo si es max","Medir")))</f>
        <v/>
      </c>
      <c r="CS76" s="1674"/>
      <c r="CT76" s="220">
        <f>IF(CO76="",IF(AND(CE76="",CF76=""),"",IF(CF76="",IF(DQ76&gt;1,ROUND(DQ76*CE76,3),CE76),IF(DQ76&gt;1,ROUND(DQ76*CF76,3),CF76))),IF(AND(CE76="",CF76=""),"",IF(CF76="",IF(DQ76&gt;1,ROUND(DQ76*CE76*(1/(CO76)),3),CE76*(1/(CO76))),IF(DQ76&gt;1,ROUND(DQ76*CF76*(1/(CO76)),3),CF76*(1/(CO76))))))</f>
        <v/>
      </c>
      <c r="CU76" s="224">
        <f>BY76</f>
        <v/>
      </c>
      <c r="CV76" s="237">
        <f>BZ76</f>
        <v/>
      </c>
      <c r="CW76" s="237">
        <f>CA76</f>
        <v/>
      </c>
      <c r="CX76" s="224">
        <f>CC76</f>
        <v/>
      </c>
      <c r="CY76" s="237">
        <f>CD76</f>
        <v/>
      </c>
      <c r="CZ76" s="220">
        <f>IF(COUNTIF(Overview!K12:K14,TRUE)&gt;0,1.6,IF(COUNTIF(Overview!L12:L14,TRUE)&gt;0,8,0))</f>
        <v/>
      </c>
      <c r="DA76" s="1788"/>
      <c r="DB76" s="6706"/>
      <c r="DC76" s="844">
        <f>IF(CT76="","",IF(CT76&gt;CZ76,"Fail","Pass"))</f>
        <v/>
      </c>
      <c r="DD76" s="402">
        <f>IF(
CT76=MAX(CT73:CT80),
IF(
COUNTIF(CT73:CT80,CT76)&gt;1,
IF(CF76=MAX.SI.CONJUNTO(CF73:CF80,CT73:CT80,CT76),MAX($DD$3:DD75)+1,""),
MAX($DD$3:DD75)+1
),
"")</f>
        <v/>
      </c>
      <c r="DE76" s="1565">
        <f>MyTimestamp(DC76)</f>
        <v/>
      </c>
      <c r="DF76" s="1531">
        <f>IF(COUNT(CE76:CH76)=1,15,IF(COUNT(CE76:CH76)=0,0,30))</f>
        <v/>
      </c>
      <c r="DG76" s="1532">
        <f>IF(DF76=0,0,2)</f>
        <v/>
      </c>
      <c r="DH76" s="859"/>
      <c r="DI76" s="859"/>
      <c r="DJ76" s="1569"/>
      <c r="DK76" s="1789"/>
      <c r="DL76" s="1574">
        <f>10^(CN76/20)*100-100</f>
        <v/>
      </c>
      <c r="DM76" s="767">
        <f>IF('Tune-Up'!H12="","",'Tune-Up'!H12)</f>
        <v/>
      </c>
      <c r="DN76" s="797"/>
      <c r="DO76" s="797">
        <f>IF(DM76="","",10^(DM76/10))</f>
        <v/>
      </c>
      <c r="DP76" s="797">
        <f>IF(ISNUMBER(DN76)=FALSE,"",10^(DN76/10))</f>
        <v/>
      </c>
      <c r="DQ76" s="1574">
        <f>IF(AND(ISNUMBER(DO76),ISNUMBER(DP76)),IF(DO76/DP76&gt;1,ROUND((DO76)/DP76,3),1),1)</f>
        <v/>
      </c>
      <c r="DR76" s="1541"/>
      <c r="DS76" s="1541"/>
      <c r="DT76" s="1541"/>
      <c r="DU76" s="1541"/>
      <c r="DV76" s="1541"/>
      <c r="DW76" s="1541"/>
      <c r="DX76" s="1541"/>
      <c r="DY76" s="1541"/>
      <c r="DZ76" s="1541"/>
      <c r="EA76" s="1541"/>
      <c r="EB76" s="1541"/>
      <c r="EC76" s="1541"/>
      <c r="ED76" s="1541"/>
      <c r="EE76" s="1541"/>
      <c r="EF76" s="1541"/>
      <c r="EG76" s="1541"/>
      <c r="EH76" s="1541"/>
      <c r="EI76" s="1541"/>
      <c r="EJ76" s="1541"/>
      <c r="EK76" s="1541"/>
      <c r="EL76" s="1541"/>
      <c r="EM76" s="1541"/>
      <c r="EN76" s="1541"/>
      <c r="EO76" s="1541"/>
      <c r="EP76" s="1541"/>
      <c r="EQ76" s="1541"/>
      <c r="ER76" s="1541"/>
      <c r="ES76" s="1541"/>
      <c r="ET76" s="1541"/>
      <c r="EU76" s="1541"/>
      <c r="EV76" s="1541"/>
    </row>
    <row r="77" ht="12.75" x14ac:dyDescent="0.2">
      <c r="A77" s="1541"/>
      <c r="B77" s="1541"/>
      <c r="C77"/>
      <c r="D77" s="1486"/>
      <c r="E77" s="1486"/>
      <c r="F77" s="672" t="inlineStr">
        <is>
          <t>5.1</t>
        </is>
      </c>
      <c r="G77" s="1497"/>
      <c r="H77" s="130">
        <f>BV77</f>
        <v/>
      </c>
      <c r="I77" s="130">
        <f>BW77</f>
        <v/>
      </c>
      <c r="J77" s="1299" t="inlineStr">
        <is>
          <t>GSM</t>
        </is>
      </c>
      <c r="K77" s="1299" t="inlineStr">
        <is>
          <t>900</t>
        </is>
      </c>
      <c r="L77" s="115"/>
      <c r="M77" s="130"/>
      <c r="N77" s="119"/>
      <c r="O77" s="131"/>
      <c r="P77" s="6597"/>
      <c r="Q77" s="131"/>
      <c r="R77" s="131"/>
      <c r="S77" s="130"/>
      <c r="T77" s="130">
        <v>37</v>
      </c>
      <c r="U77" s="6593">
        <v>897.4</v>
      </c>
      <c r="V77" s="119"/>
      <c r="W77" s="1305"/>
      <c r="X77" s="119"/>
      <c r="Y77" s="119"/>
      <c r="Z77" s="119"/>
      <c r="AA77" s="115"/>
      <c r="AB77" s="115"/>
      <c r="AC77" s="1300">
        <f>IF(OR(BX77="Close to Ear",BX77="Close to Head"),"Head",IF(BX77="Extremity","Extremity","Body"))</f>
        <v/>
      </c>
      <c r="AD77" s="1301">
        <f>CA77</f>
        <v/>
      </c>
      <c r="AE77" s="1299">
        <f>CB77</f>
        <v/>
      </c>
      <c r="AF77" s="115"/>
      <c r="AG77" s="1302">
        <f>IF(OR(AZ77="",BA77=""),"N/A",IF(DC77="Pass","P","F"))</f>
        <v/>
      </c>
      <c r="AH77" s="129"/>
      <c r="AI77" s="129"/>
      <c r="AJ77" s="129"/>
      <c r="AK77" s="119"/>
      <c r="AL77" s="115"/>
      <c r="AM77" s="119"/>
      <c r="AN77" s="119"/>
      <c r="AO77" s="692"/>
      <c r="AP77" s="692"/>
      <c r="AQ77" s="692"/>
      <c r="AR77" s="692"/>
      <c r="AS77" s="692"/>
      <c r="AT77" s="1303">
        <f>IF(AC77="Extremity",IF(CG77="","",CG77),"")</f>
        <v/>
      </c>
      <c r="AU77" s="1303">
        <f>IF(AC77="Extremity",IF(CH77="","",CH77),"")</f>
        <v/>
      </c>
      <c r="AV77" s="1304">
        <f>IF(AC77="Extremity","",IF(CE77="","",CE77))</f>
        <v/>
      </c>
      <c r="AW77" s="1304">
        <f>IF(AD77="Extremity","",IF(CF77="","",CF77))</f>
        <v/>
      </c>
      <c r="AX77" s="1305">
        <f>DL77</f>
        <v/>
      </c>
      <c r="AY77" s="1305">
        <f>DQ77</f>
        <v/>
      </c>
      <c r="AZ77" s="3377">
        <f>IF(AC77="Extremity",IF(DA77="","",DA77),"")</f>
        <v/>
      </c>
      <c r="BA77" s="3378">
        <f>IF(AC77="Extremity","",IF(CT77="","",CT77))</f>
        <v/>
      </c>
      <c r="BB77" s="1305">
        <f>IF(AC77="Extremity",IF(DB77="","",DB77),"")</f>
        <v/>
      </c>
      <c r="BC77" s="1304">
        <f>IF(AC77="Extremity","",IF(CZ77="","",CZ77))</f>
        <v/>
      </c>
      <c r="BD77" s="1305">
        <f>DD77</f>
        <v/>
      </c>
      <c r="BE77" s="132">
        <f>DE77</f>
        <v/>
      </c>
      <c r="BF77" s="133">
        <f>DF77*60</f>
        <v/>
      </c>
      <c r="BG77" s="121">
        <f>BE77</f>
        <v/>
      </c>
      <c r="BH77" s="133">
        <f>DG77*60</f>
        <v/>
      </c>
      <c r="BI77" s="133">
        <f>DH77</f>
        <v/>
      </c>
      <c r="BJ77" s="117"/>
      <c r="BK77" s="812">
        <f>Overview!$E$7</f>
        <v/>
      </c>
      <c r="BL77" s="117"/>
      <c r="BM77" s="834">
        <f>DI77</f>
        <v/>
      </c>
      <c r="BN77" s="812">
        <f>Overview!$P$153</f>
        <v/>
      </c>
      <c r="BO77" s="117"/>
      <c r="BP77" s="117"/>
      <c r="BQ77" s="115"/>
      <c r="BR77" s="1478"/>
      <c r="BS77" s="1541"/>
      <c r="BT77" s="1791" t="inlineStr">
        <is>
          <t>GSM</t>
        </is>
      </c>
      <c r="BU77" s="1791" t="inlineStr">
        <is>
          <t>900</t>
        </is>
      </c>
      <c r="BV77" s="403">
        <f>Overview!$H$30</f>
        <v/>
      </c>
      <c r="BW77" s="1784"/>
      <c r="BX77" s="1791" t="inlineStr">
        <is>
          <t>Body</t>
        </is>
      </c>
      <c r="BY77" s="1785"/>
      <c r="BZ77" s="1785"/>
      <c r="CA77" s="1072" t="inlineStr">
        <is>
          <t>Top Edge</t>
        </is>
      </c>
      <c r="CB77" s="200">
        <v>5</v>
      </c>
      <c r="CC77" s="1064">
        <f>IF(COUNT('Conducted 2G-3G'!$AH$3:$AH$5)=0,37,INDEX('Conducted 2G-3G'!$T$3:$T$5,MATCH(MAX('Conducted 2G-3G'!$AH$3:$AH$5),'Conducted 2G-3G'!$AH$3:$AH$5,0)))</f>
        <v>37</v>
      </c>
      <c r="CD77" s="1065">
        <f>IF(COUNT('Conducted 2G-3G'!$AH$3:$AH$5)=0,897.4,INDEX('Conducted 2G-3G'!$U$3:$U$5,MATCH(MAX('Conducted 2G-3G'!$AH$3:$AH$5),'Conducted 2G-3G'!$AH$3:$AH$5,0)))</f>
        <v>897.4</v>
      </c>
      <c r="CE77" s="7234"/>
      <c r="CF77" s="7234"/>
      <c r="CG77" s="6706"/>
      <c r="CH77" s="6706"/>
      <c r="CI77" s="237">
        <f>BY77</f>
        <v/>
      </c>
      <c r="CJ77" s="237">
        <f>BZ77</f>
        <v/>
      </c>
      <c r="CK77" s="223">
        <f>CA77</f>
        <v/>
      </c>
      <c r="CL77" s="224">
        <f>CC77</f>
        <v/>
      </c>
      <c r="CM77" s="237">
        <f>CD77</f>
        <v/>
      </c>
      <c r="CN77" s="1527"/>
      <c r="CO77" s="1579"/>
      <c r="CP77" s="7214">
        <f>IF(CF77=""," ",IF(ABS(CE77-CF77)&lt;=0.1,"Valid","Not valid"))</f>
        <v/>
      </c>
      <c r="CQ77" s="1674">
        <f> IF(CE77="","",IF(AND(CE77&lt;&gt;"",CF77=""),IF(CE77&gt;=0.8,"Medir+Sig Max","No"),IF(CF77&lt;&gt;"",IF(CF77&gt;=0.8,"Medir+Sig Max","No"),"")))</f>
        <v/>
      </c>
      <c r="CR77" s="6927">
        <f>IF(UPPER($CQ$1)="X",IF(CF77=""," ",IF((ABS(CE77)&lt;5)*AND(ABS(CF77)&lt;5)*AND(ABS(CT77)&lt;5),"Solo si es max","Medir")),IF(CF77=""," ",IF((ABS(CE77)&lt;1)*AND(ABS(CF77)&lt;1)*AND(ABS(CT77)&lt;1),"Solo si es max","Medir")))</f>
        <v/>
      </c>
      <c r="CS77" s="1674"/>
      <c r="CT77" s="220">
        <f>IF(CO77="",IF(AND(CE77="",CF77=""),"",IF(CF77="",IF(DQ77&gt;1,ROUND(DQ77*CE77,3),CE77),IF(DQ77&gt;1,ROUND(DQ77*CF77,3),CF77))),IF(AND(CE77="",CF77=""),"",IF(CF77="",IF(DQ77&gt;1,ROUND(DQ77*CE77*(1/(CO77)),3),CE77*(1/(CO77))),IF(DQ77&gt;1,ROUND(DQ77*CF77*(1/(CO77)),3),CF77*(1/(CO77))))))</f>
        <v/>
      </c>
      <c r="CU77" s="224">
        <f>BY77</f>
        <v/>
      </c>
      <c r="CV77" s="237">
        <f>BZ77</f>
        <v/>
      </c>
      <c r="CW77" s="237">
        <f>CA77</f>
        <v/>
      </c>
      <c r="CX77" s="224">
        <f>CC77</f>
        <v/>
      </c>
      <c r="CY77" s="237">
        <f>CD77</f>
        <v/>
      </c>
      <c r="CZ77" s="220">
        <f>IF(COUNTIF(Overview!K12:K14,TRUE)&gt;0,1.6,IF(COUNTIF(Overview!L12:L14,TRUE)&gt;0,8,0))</f>
        <v/>
      </c>
      <c r="DA77" s="1788"/>
      <c r="DB77" s="6706"/>
      <c r="DC77" s="844">
        <f>IF(CT77="","",IF(CT77&gt;CZ77,"Fail","Pass"))</f>
        <v/>
      </c>
      <c r="DD77" s="402">
        <f>IF(
CT77=MAX(CT73:CT80),
IF(
COUNTIF(CT73:CT80,CT77)&gt;1,
IF(CF77=MAX.SI.CONJUNTO(CF73:CF80,CT73:CT80,CT77),MAX($DD$3:DD76)+1,""),
MAX($DD$3:DD76)+1
),
"")</f>
        <v/>
      </c>
      <c r="DE77" s="1565">
        <f>MyTimestamp(DC77)</f>
        <v/>
      </c>
      <c r="DF77" s="1531">
        <f>IF(COUNT(CE77:CH77)=1,15,IF(COUNT(CE77:CH77)=0,0,30))</f>
        <v/>
      </c>
      <c r="DG77" s="1532">
        <f>IF(DF77=0,0,2)</f>
        <v/>
      </c>
      <c r="DH77" s="859"/>
      <c r="DI77" s="859"/>
      <c r="DJ77" s="1569"/>
      <c r="DK77" s="1789"/>
      <c r="DL77" s="1574">
        <f>10^(CN77/20)*100-100</f>
        <v/>
      </c>
      <c r="DM77" s="767">
        <f>IF('Tune-Up'!H12="","",'Tune-Up'!H12)</f>
        <v/>
      </c>
      <c r="DN77" s="1066"/>
      <c r="DO77" s="797">
        <f>IF(DM77="","",10^(DM77/10))</f>
        <v/>
      </c>
      <c r="DP77" s="797">
        <f>IF(ISNUMBER(DN77)=FALSE,"",10^(DN77/10))</f>
        <v/>
      </c>
      <c r="DQ77" s="1574">
        <f>IF(AND(ISNUMBER(DO77),ISNUMBER(DP77)),IF(DO77/DP77&gt;1,ROUND((DO77)/DP77,3),1),1)</f>
        <v/>
      </c>
      <c r="DR77" s="1541"/>
      <c r="DS77" s="1541"/>
      <c r="DT77" s="1541"/>
      <c r="DU77" s="1541"/>
      <c r="DV77" s="1541"/>
      <c r="DW77" s="1541"/>
      <c r="DX77" s="1541"/>
      <c r="DY77" s="1541"/>
      <c r="DZ77" s="1541"/>
      <c r="EA77" s="1541"/>
      <c r="EB77" s="1541"/>
      <c r="EC77" s="1541"/>
      <c r="ED77" s="1541"/>
      <c r="EE77" s="1541"/>
      <c r="EF77" s="1541"/>
      <c r="EG77" s="1541"/>
      <c r="EH77" s="1541"/>
      <c r="EI77" s="1541"/>
      <c r="EJ77" s="1541"/>
      <c r="EK77" s="1541"/>
      <c r="EL77" s="1541"/>
      <c r="EM77" s="1541"/>
      <c r="EN77" s="1541"/>
      <c r="EO77" s="1541"/>
      <c r="EP77" s="1541"/>
      <c r="EQ77" s="1541"/>
      <c r="ER77" s="1541"/>
      <c r="ES77" s="1541"/>
      <c r="ET77" s="1541"/>
      <c r="EU77" s="1541"/>
      <c r="EV77" s="1541"/>
    </row>
    <row r="78" ht="12.75" x14ac:dyDescent="0.2">
      <c r="A78" s="1541"/>
      <c r="B78" s="1541"/>
      <c r="C78"/>
      <c r="D78" s="1486"/>
      <c r="E78" s="1486"/>
      <c r="F78" s="672" t="inlineStr">
        <is>
          <t>5.1</t>
        </is>
      </c>
      <c r="G78" s="1497"/>
      <c r="H78" s="130">
        <f>BV78</f>
        <v/>
      </c>
      <c r="I78" s="130">
        <f>BW78</f>
        <v/>
      </c>
      <c r="J78" s="1299" t="inlineStr">
        <is>
          <t>GSM</t>
        </is>
      </c>
      <c r="K78" s="1299" t="inlineStr">
        <is>
          <t>900</t>
        </is>
      </c>
      <c r="L78" s="115"/>
      <c r="M78" s="130"/>
      <c r="N78" s="119"/>
      <c r="O78" s="131"/>
      <c r="P78" s="6597"/>
      <c r="Q78" s="131"/>
      <c r="R78" s="131"/>
      <c r="S78" s="130"/>
      <c r="T78" s="130">
        <v>37</v>
      </c>
      <c r="U78" s="6593">
        <v>897.4</v>
      </c>
      <c r="V78" s="119"/>
      <c r="W78" s="1305"/>
      <c r="X78" s="119"/>
      <c r="Y78" s="119"/>
      <c r="Z78" s="119"/>
      <c r="AA78" s="115"/>
      <c r="AB78" s="115"/>
      <c r="AC78" s="1300">
        <f>IF(OR(BX78="Close to Ear",BX78="Close to Head"),"Head",IF(BX78="Extremity","Extremity","Body"))</f>
        <v/>
      </c>
      <c r="AD78" s="1301">
        <f>CA78</f>
        <v/>
      </c>
      <c r="AE78" s="1299">
        <f>CB78</f>
        <v/>
      </c>
      <c r="AF78" s="115"/>
      <c r="AG78" s="1302">
        <f>IF(OR(AZ78="",BA78=""),"N/A",IF(DC78="Pass","P","F"))</f>
        <v/>
      </c>
      <c r="AH78" s="129"/>
      <c r="AI78" s="129"/>
      <c r="AJ78" s="129"/>
      <c r="AK78" s="119"/>
      <c r="AL78" s="115"/>
      <c r="AM78" s="119"/>
      <c r="AN78" s="119"/>
      <c r="AO78" s="692"/>
      <c r="AP78" s="692"/>
      <c r="AQ78" s="692"/>
      <c r="AR78" s="692"/>
      <c r="AS78" s="692"/>
      <c r="AT78" s="1303">
        <f>IF(AC78="Extremity",IF(CG78="","",CG78),"")</f>
        <v/>
      </c>
      <c r="AU78" s="1303">
        <f>IF(AC78="Extremity",IF(CH78="","",CH78),"")</f>
        <v/>
      </c>
      <c r="AV78" s="1304">
        <f>IF(AC78="Extremity","",IF(CE78="","",CE78))</f>
        <v/>
      </c>
      <c r="AW78" s="1304">
        <f>IF(AD78="Extremity","",IF(CF78="","",CF78))</f>
        <v/>
      </c>
      <c r="AX78" s="1305">
        <f>DL78</f>
        <v/>
      </c>
      <c r="AY78" s="1305">
        <f>DQ78</f>
        <v/>
      </c>
      <c r="AZ78" s="3377">
        <f>IF(AC78="Extremity",IF(DA78="","",DA78),"")</f>
        <v/>
      </c>
      <c r="BA78" s="3378">
        <f>IF(AC78="Extremity","",IF(CT78="","",CT78))</f>
        <v/>
      </c>
      <c r="BB78" s="1305">
        <f>IF(AC78="Extremity",IF(DB78="","",DB78),"")</f>
        <v/>
      </c>
      <c r="BC78" s="1304">
        <f>IF(AC78="Extremity","",IF(CZ78="","",CZ78))</f>
        <v/>
      </c>
      <c r="BD78" s="1305">
        <f>DD78</f>
        <v/>
      </c>
      <c r="BE78" s="132">
        <f>DE78</f>
        <v/>
      </c>
      <c r="BF78" s="133">
        <f>DF78*60</f>
        <v/>
      </c>
      <c r="BG78" s="121">
        <f>BE78</f>
        <v/>
      </c>
      <c r="BH78" s="133">
        <f>DG78*60</f>
        <v/>
      </c>
      <c r="BI78" s="133">
        <f>DH78</f>
        <v/>
      </c>
      <c r="BJ78" s="117"/>
      <c r="BK78" s="812">
        <f>Overview!$E$7</f>
        <v/>
      </c>
      <c r="BL78" s="117"/>
      <c r="BM78" s="834">
        <f>DI78</f>
        <v/>
      </c>
      <c r="BN78" s="812">
        <f>Overview!$P$153</f>
        <v/>
      </c>
      <c r="BO78" s="117"/>
      <c r="BP78" s="117"/>
      <c r="BQ78" s="115"/>
      <c r="BR78" s="1478"/>
      <c r="BS78" s="1541"/>
      <c r="BT78" s="1783" t="inlineStr">
        <is>
          <t>GSM</t>
        </is>
      </c>
      <c r="BU78" s="1783" t="inlineStr">
        <is>
          <t>900</t>
        </is>
      </c>
      <c r="BV78" s="400">
        <f>Overview!$H$30</f>
        <v/>
      </c>
      <c r="BW78" s="1784"/>
      <c r="BX78" s="1783" t="inlineStr">
        <is>
          <t>Body</t>
        </is>
      </c>
      <c r="BY78" s="1785"/>
      <c r="BZ78" s="1785"/>
      <c r="CA78" s="1072" t="inlineStr">
        <is>
          <t>Bottom Edge</t>
        </is>
      </c>
      <c r="CB78" s="200">
        <v>5</v>
      </c>
      <c r="CC78" s="1063">
        <f>IF(COUNT('Conducted 2G-3G'!$AH$3:$AH$5)=0,37,INDEX('Conducted 2G-3G'!$T$3:$T$5,MATCH(MAX('Conducted 2G-3G'!$AH$3:$AH$5),'Conducted 2G-3G'!$AH$3:$AH$5,0)))</f>
        <v>37</v>
      </c>
      <c r="CD78" s="818">
        <f>IF(COUNT('Conducted 2G-3G'!$AH$3:$AH$5)=0,897.4,INDEX('Conducted 2G-3G'!$U$3:$U$5,MATCH(MAX('Conducted 2G-3G'!$AH$3:$AH$5),'Conducted 2G-3G'!$AH$3:$AH$5,0)))</f>
        <v>897.4</v>
      </c>
      <c r="CE78" s="7234"/>
      <c r="CF78" s="7234"/>
      <c r="CG78" s="6706"/>
      <c r="CH78" s="6706"/>
      <c r="CI78" s="237">
        <f>BY78</f>
        <v/>
      </c>
      <c r="CJ78" s="237">
        <f>BZ78</f>
        <v/>
      </c>
      <c r="CK78" s="223">
        <f>CA78</f>
        <v/>
      </c>
      <c r="CL78" s="224">
        <f>CC78</f>
        <v/>
      </c>
      <c r="CM78" s="237">
        <f>CD78</f>
        <v/>
      </c>
      <c r="CN78" s="1527"/>
      <c r="CO78" s="1579"/>
      <c r="CP78" s="7214">
        <f>IF(CF78=""," ",IF(ABS(CE78-CF78)&lt;=0.1,"Valid","Not valid"))</f>
        <v/>
      </c>
      <c r="CQ78" s="1674">
        <f> IF(CE78="","",IF(AND(CE78&lt;&gt;"",CF78=""),IF(CE78&gt;=0.8,"Medir+Sig Max","No"),IF(CF78&lt;&gt;"",IF(CF78&gt;=0.8,"Medir+Sig Max","No"),"")))</f>
        <v/>
      </c>
      <c r="CR78" s="6927">
        <f>IF(UPPER($CQ$1)="X",IF(CF78=""," ",IF((ABS(CE78)&lt;5)*AND(ABS(CF78)&lt;5)*AND(ABS(CT78)&lt;5),"Solo si es max","Medir")),IF(CF78=""," ",IF((ABS(CE78)&lt;1)*AND(ABS(CF78)&lt;1)*AND(ABS(CT78)&lt;1),"Solo si es max","Medir")))</f>
        <v/>
      </c>
      <c r="CS78" s="1674"/>
      <c r="CT78" s="220">
        <f>IF(CO78="",IF(AND(CE78="",CF78=""),"",IF(CF78="",IF(DQ78&gt;1,ROUND(DQ78*CE78,3),CE78),IF(DQ78&gt;1,ROUND(DQ78*CF78,3),CF78))),IF(AND(CE78="",CF78=""),"",IF(CF78="",IF(DQ78&gt;1,ROUND(DQ78*CE78*(1/(CO78)),3),CE78*(1/(CO78))),IF(DQ78&gt;1,ROUND(DQ78*CF78*(1/(CO78)),3),CF78*(1/(CO78))))))</f>
        <v/>
      </c>
      <c r="CU78" s="224">
        <f>BY78</f>
        <v/>
      </c>
      <c r="CV78" s="237">
        <f>BZ78</f>
        <v/>
      </c>
      <c r="CW78" s="237">
        <f>CA78</f>
        <v/>
      </c>
      <c r="CX78" s="224">
        <f>CC78</f>
        <v/>
      </c>
      <c r="CY78" s="237">
        <f>CD78</f>
        <v/>
      </c>
      <c r="CZ78" s="220">
        <f>IF(COUNTIF(Overview!K12:K14,TRUE)&gt;0,1.6,IF(COUNTIF(Overview!L12:L14,TRUE)&gt;0,8,0))</f>
        <v/>
      </c>
      <c r="DA78" s="1788"/>
      <c r="DB78" s="6706"/>
      <c r="DC78" s="844">
        <f>IF(CT78="","",IF(CT78&gt;CZ78,"Fail","Pass"))</f>
        <v/>
      </c>
      <c r="DD78" s="402">
        <f>IF(
CT78=MAX(CT73:CT80),
IF(
COUNTIF(CT73:CT80,CT78)&gt;1,
IF(CF78=MAX.SI.CONJUNTO(CF73:CF80,CT73:CT80,CT78),MAX($DD$3:DD77)+1,""),
MAX($DD$3:DD77)+1
),
"")</f>
        <v/>
      </c>
      <c r="DE78" s="1565">
        <f>MyTimestamp(DC78)</f>
        <v/>
      </c>
      <c r="DF78" s="1531">
        <f>IF(COUNT(CE78:CH78)=1,15,IF(COUNT(CE78:CH78)=0,0,30))</f>
        <v/>
      </c>
      <c r="DG78" s="1532">
        <f>IF(DF78=0,0,2)</f>
        <v/>
      </c>
      <c r="DH78" s="859"/>
      <c r="DI78" s="859"/>
      <c r="DJ78" s="1569"/>
      <c r="DK78" s="1789"/>
      <c r="DL78" s="1574">
        <f>10^(CN78/20)*100-100</f>
        <v/>
      </c>
      <c r="DM78" s="767">
        <f>IF('Tune-Up'!H12="","",'Tune-Up'!H12)</f>
        <v/>
      </c>
      <c r="DN78" s="797"/>
      <c r="DO78" s="797">
        <f>IF(DM78="","",10^(DM78/10))</f>
        <v/>
      </c>
      <c r="DP78" s="797">
        <f>IF(ISNUMBER(DN78)=FALSE,"",10^(DN78/10))</f>
        <v/>
      </c>
      <c r="DQ78" s="1574">
        <f>IF(AND(ISNUMBER(DO78),ISNUMBER(DP78)),IF(DO78/DP78&gt;1,ROUND((DO78)/DP78,3),1),1)</f>
        <v/>
      </c>
      <c r="DR78" s="1541"/>
      <c r="DS78" s="1541"/>
      <c r="DT78" s="1541"/>
      <c r="DU78" s="1541"/>
      <c r="DV78" s="1541"/>
      <c r="DW78" s="1541"/>
      <c r="DX78" s="1541"/>
      <c r="DY78" s="1541"/>
      <c r="DZ78" s="1541"/>
      <c r="EA78" s="1541"/>
      <c r="EB78" s="1541"/>
      <c r="EC78" s="1541"/>
      <c r="ED78" s="1541"/>
      <c r="EE78" s="1541"/>
      <c r="EF78" s="1541"/>
      <c r="EG78" s="1541"/>
      <c r="EH78" s="1541"/>
      <c r="EI78" s="1541"/>
      <c r="EJ78" s="1541"/>
      <c r="EK78" s="1541"/>
      <c r="EL78" s="1541"/>
      <c r="EM78" s="1541"/>
      <c r="EN78" s="1541"/>
      <c r="EO78" s="1541"/>
      <c r="EP78" s="1541"/>
      <c r="EQ78" s="1541"/>
      <c r="ER78" s="1541"/>
      <c r="ES78" s="1541"/>
      <c r="ET78" s="1541"/>
      <c r="EU78" s="1541"/>
      <c r="EV78" s="1541"/>
    </row>
    <row r="79" ht="12.75" x14ac:dyDescent="0.2">
      <c r="A79" s="1541"/>
      <c r="B79" s="1541"/>
      <c r="C79"/>
      <c r="D79" s="1486"/>
      <c r="E79" s="1486"/>
      <c r="F79" s="672" t="inlineStr">
        <is>
          <t>5.1</t>
        </is>
      </c>
      <c r="G79" s="1497"/>
      <c r="H79" s="130">
        <f>BV79</f>
        <v/>
      </c>
      <c r="I79" s="130">
        <f>BW79</f>
        <v/>
      </c>
      <c r="J79" s="1299" t="inlineStr">
        <is>
          <t>GSM</t>
        </is>
      </c>
      <c r="K79" s="1299" t="inlineStr">
        <is>
          <t>900</t>
        </is>
      </c>
      <c r="L79" s="115"/>
      <c r="M79" s="130"/>
      <c r="N79" s="119"/>
      <c r="O79" s="131"/>
      <c r="P79" s="6597"/>
      <c r="Q79" s="131"/>
      <c r="R79" s="131"/>
      <c r="S79" s="130"/>
      <c r="T79" s="130">
        <v>37</v>
      </c>
      <c r="U79" s="6593">
        <v>897.4</v>
      </c>
      <c r="V79" s="119"/>
      <c r="W79" s="1305"/>
      <c r="X79" s="119"/>
      <c r="Y79" s="119"/>
      <c r="Z79" s="119"/>
      <c r="AA79" s="115"/>
      <c r="AB79" s="115"/>
      <c r="AC79" s="1300">
        <f>IF(OR(BX79="Close to Ear",BX79="Close to Head"),"Head",IF(BX79="Extremity","Extremity","Body"))</f>
        <v/>
      </c>
      <c r="AD79" s="1301">
        <f>CA79</f>
        <v/>
      </c>
      <c r="AE79" s="1299">
        <f>CB79</f>
        <v/>
      </c>
      <c r="AF79" s="115"/>
      <c r="AG79" s="1302">
        <f>IF(OR(AZ79="",BA79=""),"N/A",IF(DC79="Pass","P","F"))</f>
        <v/>
      </c>
      <c r="AH79" s="129"/>
      <c r="AI79" s="129"/>
      <c r="AJ79" s="129"/>
      <c r="AK79" s="119"/>
      <c r="AL79" s="115"/>
      <c r="AM79" s="119"/>
      <c r="AN79" s="119"/>
      <c r="AO79" s="692"/>
      <c r="AP79" s="692"/>
      <c r="AQ79" s="692"/>
      <c r="AR79" s="692"/>
      <c r="AS79" s="692"/>
      <c r="AT79" s="1303">
        <f>IF(AC79="Extremity",IF(CG79="","",CG79),"")</f>
        <v/>
      </c>
      <c r="AU79" s="1303">
        <f>IF(AC79="Extremity",IF(CH79="","",CH79),"")</f>
        <v/>
      </c>
      <c r="AV79" s="1304">
        <f>IF(AC79="Extremity","",IF(CE79="","",CE79))</f>
        <v/>
      </c>
      <c r="AW79" s="1304">
        <f>IF(AD79="Extremity","",IF(CF79="","",CF79))</f>
        <v/>
      </c>
      <c r="AX79" s="1305">
        <f>DL79</f>
        <v/>
      </c>
      <c r="AY79" s="1305">
        <f>DQ79</f>
        <v/>
      </c>
      <c r="AZ79" s="3377">
        <f>IF(AC79="Extremity",IF(DA79="","",DA79),"")</f>
        <v/>
      </c>
      <c r="BA79" s="3378">
        <f>IF(AC79="Extremity","",IF(CT79="","",CT79))</f>
        <v/>
      </c>
      <c r="BB79" s="1305">
        <f>IF(AC79="Extremity",IF(DB79="","",DB79),"")</f>
        <v/>
      </c>
      <c r="BC79" s="1304">
        <f>IF(AC79="Extremity","",IF(CZ79="","",CZ79))</f>
        <v/>
      </c>
      <c r="BD79" s="1305">
        <f>DD79</f>
        <v/>
      </c>
      <c r="BE79" s="132">
        <f>DE79</f>
        <v/>
      </c>
      <c r="BF79" s="133">
        <f>DF79*60</f>
        <v/>
      </c>
      <c r="BG79" s="121">
        <f>BE79</f>
        <v/>
      </c>
      <c r="BH79" s="133">
        <f>DG79*60</f>
        <v/>
      </c>
      <c r="BI79" s="133">
        <f>DH79</f>
        <v/>
      </c>
      <c r="BJ79" s="117"/>
      <c r="BK79" s="812">
        <f>Overview!$E$7</f>
        <v/>
      </c>
      <c r="BL79" s="117"/>
      <c r="BM79" s="834">
        <f>DI79</f>
        <v/>
      </c>
      <c r="BN79" s="812">
        <f>Overview!$P$153</f>
        <v/>
      </c>
      <c r="BO79" s="117"/>
      <c r="BP79" s="117"/>
      <c r="BQ79" s="115"/>
      <c r="BR79" s="1478"/>
      <c r="BS79" s="1541"/>
      <c r="BT79" s="1783" t="inlineStr">
        <is>
          <t>GSM</t>
        </is>
      </c>
      <c r="BU79" s="1783" t="inlineStr">
        <is>
          <t>900</t>
        </is>
      </c>
      <c r="BV79" s="400">
        <f>Overview!$H$30</f>
        <v/>
      </c>
      <c r="BW79" s="1784"/>
      <c r="BX79" s="1783" t="inlineStr">
        <is>
          <t>Body</t>
        </is>
      </c>
      <c r="BY79" s="1785"/>
      <c r="BZ79" s="1785"/>
      <c r="CA79" s="846" t="str">
        <f>IF(COUNT(CF73:CF78)=0,IF(COUNT(CE73:CE78)=0,"TBD",VLOOKUP(MAX(CE73:CE78),CE73:CK78,7,FALSE)),VLOOKUP(MAX(CF73:CF78),CF73:CK78,6,FALSE))</f>
        <v>TBD</v>
      </c>
      <c r="CB79" s="202">
        <v>5</v>
      </c>
      <c r="CC79" s="847">
        <f>IF(COUNT('Conducted 2G-3G'!$AH$3:$AH$5)=0,37,INDEX('Conducted 2G-3G'!$T$3:$T$5,MATCH(MAX('Conducted 2G-3G'!$AH$3:$AH$5),'Conducted 2G-3G'!$AH$3:$AH$5,0)))</f>
        <v>37</v>
      </c>
      <c r="CD79" s="847">
        <f>IF(COUNT('Conducted 2G-3G'!$AH$3:$AH$5)=0,897.4,INDEX('Conducted 2G-3G'!$U$3:$U$5,MATCH(MAX('Conducted 2G-3G'!$AH$3:$AH$5),'Conducted 2G-3G'!$AH$3:$AH$5,0)))</f>
        <v>897.4</v>
      </c>
      <c r="CE79" s="7234"/>
      <c r="CF79" s="7234"/>
      <c r="CG79" s="6706"/>
      <c r="CH79" s="6706"/>
      <c r="CI79" s="237">
        <f>BY79</f>
        <v/>
      </c>
      <c r="CJ79" s="237">
        <f>BZ79</f>
        <v/>
      </c>
      <c r="CK79" s="223">
        <f>CA79</f>
        <v/>
      </c>
      <c r="CL79" s="224">
        <f>CC79</f>
        <v/>
      </c>
      <c r="CM79" s="237">
        <f>CD79</f>
        <v/>
      </c>
      <c r="CN79" s="1527"/>
      <c r="CO79" s="1579"/>
      <c r="CP79" s="7214">
        <f>IF(CF79=""," ",IF(ABS(CE79-CF79)&lt;=0.1,"Valid","Not valid"))</f>
        <v/>
      </c>
      <c r="CQ79" s="1674">
        <f> IF(CE79="","",IF(AND(CE79&lt;&gt;"",CF79=""),IF(CE79&gt;=0.8,"Medir+Sig Max","No"),IF(CF79&lt;&gt;"",IF(CF79&gt;=0.8,"Medir+Sig Max","No"),"")))</f>
        <v/>
      </c>
      <c r="CR79" s="6927">
        <f>IF(UPPER($CQ$1)="X",IF(CF79=""," ",IF((ABS(CE79)&lt;5)*AND(ABS(CF79)&lt;5)*AND(ABS(CT79)&lt;5),"Solo si es max","Medir")),IF(CF79=""," ",IF((ABS(CE79)&lt;1)*AND(ABS(CF79)&lt;1)*AND(ABS(CT79)&lt;1),"Solo si es max","Medir")))</f>
        <v/>
      </c>
      <c r="CS79" s="1674"/>
      <c r="CT79" s="220">
        <f>IF(CO79="",IF(AND(CE79="",CF79=""),"",IF(CF79="",IF(DQ79&gt;1,ROUND(DQ79*CE79,3),CE79),IF(DQ79&gt;1,ROUND(DQ79*CF79,3),CF79))),IF(AND(CE79="",CF79=""),"",IF(CF79="",IF(DQ79&gt;1,ROUND(DQ79*CE79*(1/(CO79)),3),CE79*(1/(CO79))),IF(DQ79&gt;1,ROUND(DQ79*CF79*(1/(CO79)),3),CF79*(1/(CO79))))))</f>
        <v/>
      </c>
      <c r="CU79" s="224">
        <f>BY79</f>
        <v/>
      </c>
      <c r="CV79" s="237">
        <f>BZ79</f>
        <v/>
      </c>
      <c r="CW79" s="237">
        <f>CA79</f>
        <v/>
      </c>
      <c r="CX79" s="224">
        <f>CC79</f>
        <v/>
      </c>
      <c r="CY79" s="237">
        <f>CD79</f>
        <v/>
      </c>
      <c r="CZ79" s="220">
        <f>IF(COUNTIF(Overview!K12:K14,TRUE)&gt;0,1.6,IF(COUNTIF(Overview!L12:L14,TRUE)&gt;0,8,0))</f>
        <v/>
      </c>
      <c r="DA79" s="1788"/>
      <c r="DB79" s="6706"/>
      <c r="DC79" s="844">
        <f>IF(CT79="","",IF(CT79&gt;CZ79,"Fail","Pass"))</f>
        <v/>
      </c>
      <c r="DD79" s="402">
        <f>IF(
CT79=MAX(CT73:CT80),
IF(
COUNTIF(CT73:CT80,CT79)&gt;1,
IF(CF79=MAX.SI.CONJUNTO(CF73:CF80,CT73:CT80,CT79),MAX($DD$3:DD78)+1,""),
MAX($DD$3:DD78)+1
),
"")</f>
        <v/>
      </c>
      <c r="DE79" s="1565">
        <f>MyTimestamp(DC79)</f>
        <v/>
      </c>
      <c r="DF79" s="1531">
        <f>IF(COUNT(CE79:CH79)=1,15,IF(COUNT(CE79:CH79)=0,0,30))</f>
        <v/>
      </c>
      <c r="DG79" s="1532">
        <f>IF(DF79=0,0,2)</f>
        <v/>
      </c>
      <c r="DH79" s="859"/>
      <c r="DI79" s="859"/>
      <c r="DJ79" s="1569"/>
      <c r="DK79" s="1789"/>
      <c r="DL79" s="1574">
        <f>10^(CN79/20)*100-100</f>
        <v/>
      </c>
      <c r="DM79" s="767">
        <f>IF('Tune-Up'!H12="","",'Tune-Up'!H12)</f>
        <v/>
      </c>
      <c r="DN79" s="961"/>
      <c r="DO79" s="797">
        <f>IF(DM79="","",10^(DM79/10))</f>
        <v/>
      </c>
      <c r="DP79" s="797">
        <f>IF(ISNUMBER(DN79)=FALSE,"",10^(DN79/10))</f>
        <v/>
      </c>
      <c r="DQ79" s="1574">
        <f>IF(AND(ISNUMBER(DO79),ISNUMBER(DP79)),IF(DO79/DP79&gt;1,ROUND((DO79)/DP79,3),1),1)</f>
        <v/>
      </c>
      <c r="DR79" s="1541"/>
      <c r="DS79" s="1541"/>
      <c r="DT79" s="1541"/>
      <c r="DU79" s="1541"/>
      <c r="DV79" s="1541"/>
      <c r="DW79" s="1541"/>
      <c r="DX79" s="1541"/>
      <c r="DY79" s="1541"/>
      <c r="DZ79" s="1541"/>
      <c r="EA79" s="1541"/>
      <c r="EB79" s="1541"/>
      <c r="EC79" s="1541"/>
      <c r="ED79" s="1541"/>
      <c r="EE79" s="1541"/>
      <c r="EF79" s="1541"/>
      <c r="EG79" s="1541"/>
      <c r="EH79" s="1541"/>
      <c r="EI79" s="1541"/>
      <c r="EJ79" s="1541"/>
      <c r="EK79" s="1541"/>
      <c r="EL79" s="1541"/>
      <c r="EM79" s="1541"/>
      <c r="EN79" s="1541"/>
      <c r="EO79" s="1541"/>
      <c r="EP79" s="1541"/>
      <c r="EQ79" s="1541"/>
      <c r="ER79" s="1541"/>
      <c r="ES79" s="1541"/>
      <c r="ET79" s="1541"/>
      <c r="EU79" s="1541"/>
      <c r="EV79" s="1541"/>
    </row>
    <row r="80" ht="12.75" x14ac:dyDescent="0.2">
      <c r="A80" s="1541"/>
      <c r="B80" s="1541"/>
      <c r="C80"/>
      <c r="D80" s="1486"/>
      <c r="E80" s="1486"/>
      <c r="F80" s="672" t="inlineStr">
        <is>
          <t>5.1</t>
        </is>
      </c>
      <c r="G80" s="1497"/>
      <c r="H80" s="130">
        <f>BV80</f>
        <v/>
      </c>
      <c r="I80" s="130">
        <f>BW80</f>
        <v/>
      </c>
      <c r="J80" s="1299" t="inlineStr">
        <is>
          <t>GSM</t>
        </is>
      </c>
      <c r="K80" s="1299" t="inlineStr">
        <is>
          <t>900</t>
        </is>
      </c>
      <c r="L80" s="115"/>
      <c r="M80" s="130"/>
      <c r="N80" s="119"/>
      <c r="O80" s="131"/>
      <c r="P80" s="6597"/>
      <c r="Q80" s="131"/>
      <c r="R80" s="131"/>
      <c r="S80" s="130"/>
      <c r="T80" s="130">
        <v>37</v>
      </c>
      <c r="U80" s="6593">
        <v>897.4</v>
      </c>
      <c r="V80" s="119"/>
      <c r="W80" s="1305"/>
      <c r="X80" s="119"/>
      <c r="Y80" s="119"/>
      <c r="Z80" s="119"/>
      <c r="AA80" s="115"/>
      <c r="AB80" s="115"/>
      <c r="AC80" s="1300">
        <f>IF(OR(BX80="Close to Ear",BX80="Close to Head"),"Head",IF(BX80="Extremity","Extremity","Body"))</f>
        <v/>
      </c>
      <c r="AD80" s="1301">
        <f>CA80</f>
        <v/>
      </c>
      <c r="AE80" s="1299">
        <f>CB80</f>
        <v/>
      </c>
      <c r="AF80" s="115"/>
      <c r="AG80" s="1302">
        <f>IF(OR(AZ80="",BA80=""),"N/A",IF(DC80="Pass","P","F"))</f>
        <v/>
      </c>
      <c r="AH80" s="129"/>
      <c r="AI80" s="129"/>
      <c r="AJ80" s="129"/>
      <c r="AK80" s="119"/>
      <c r="AL80" s="115"/>
      <c r="AM80" s="119"/>
      <c r="AN80" s="119"/>
      <c r="AO80" s="692"/>
      <c r="AP80" s="692"/>
      <c r="AQ80" s="692"/>
      <c r="AR80" s="692"/>
      <c r="AS80" s="692"/>
      <c r="AT80" s="1303">
        <f>IF(AC80="Extremity",IF(CG80="","",CG80),"")</f>
        <v/>
      </c>
      <c r="AU80" s="1303">
        <f>IF(AC80="Extremity",IF(CH80="","",CH80),"")</f>
        <v/>
      </c>
      <c r="AV80" s="1304">
        <f>IF(AC80="Extremity","",IF(CE80="","",CE80))</f>
        <v/>
      </c>
      <c r="AW80" s="1304">
        <f>IF(AD80="Extremity","",IF(CF80="","",CF80))</f>
        <v/>
      </c>
      <c r="AX80" s="1305">
        <f>DL80</f>
        <v/>
      </c>
      <c r="AY80" s="1305">
        <f>DQ80</f>
        <v/>
      </c>
      <c r="AZ80" s="3377">
        <f>IF(AC80="Extremity",IF(DA80="","",DA80),"")</f>
        <v/>
      </c>
      <c r="BA80" s="3378">
        <f>IF(AC80="Extremity","",IF(CT80="","",CT80))</f>
        <v/>
      </c>
      <c r="BB80" s="1305">
        <f>IF(AC80="Extremity",IF(DB80="","",DB80),"")</f>
        <v/>
      </c>
      <c r="BC80" s="1304">
        <f>IF(AC80="Extremity","",IF(CZ80="","",CZ80))</f>
        <v/>
      </c>
      <c r="BD80" s="1305">
        <f>DD80</f>
        <v/>
      </c>
      <c r="BE80" s="132">
        <f>DE80</f>
        <v/>
      </c>
      <c r="BF80" s="133">
        <f>DF80*60</f>
        <v/>
      </c>
      <c r="BG80" s="121">
        <f>BE80</f>
        <v/>
      </c>
      <c r="BH80" s="133">
        <f>DG80*60</f>
        <v/>
      </c>
      <c r="BI80" s="133">
        <f>DH80</f>
        <v/>
      </c>
      <c r="BJ80" s="117"/>
      <c r="BK80" s="812">
        <f>Overview!$E$7</f>
        <v/>
      </c>
      <c r="BL80" s="117"/>
      <c r="BM80" s="834">
        <f>DI80</f>
        <v/>
      </c>
      <c r="BN80" s="812">
        <f>Overview!$P$153</f>
        <v/>
      </c>
      <c r="BO80" s="117"/>
      <c r="BP80" s="117"/>
      <c r="BQ80" s="115"/>
      <c r="BR80" s="1478"/>
      <c r="BS80" s="1541"/>
      <c r="BT80" s="1783" t="inlineStr">
        <is>
          <t>GSM</t>
        </is>
      </c>
      <c r="BU80" s="1783" t="inlineStr">
        <is>
          <t>900</t>
        </is>
      </c>
      <c r="BV80" s="400">
        <f>Overview!$H$30</f>
        <v/>
      </c>
      <c r="BW80" s="1784"/>
      <c r="BX80" s="1783" t="inlineStr">
        <is>
          <t>Body</t>
        </is>
      </c>
      <c r="BY80" s="1785"/>
      <c r="BZ80" s="1785"/>
      <c r="CA80" s="6671" t="str">
        <f>CA79</f>
        <v>TBD</v>
      </c>
      <c r="CB80" s="200">
        <v>5</v>
      </c>
      <c r="CC80" s="6671">
        <f>IF(COUNT('Conducted 2G-3G'!$AH$3:$AH$5)=0,37,INDEX('Conducted 2G-3G'!$T$3:$T$5,MATCH(MAX('Conducted 2G-3G'!$AH$3:$AH$5),'Conducted 2G-3G'!$AH$3:$AH$5,0)))</f>
        <v>37</v>
      </c>
      <c r="CD80" s="1688">
        <f>IF(COUNT('Conducted 2G-3G'!$AH$3:$AH$5)=0,897.4,INDEX('Conducted 2G-3G'!$U$3:$U$5,MATCH(MAX('Conducted 2G-3G'!$AH$3:$AH$5),'Conducted 2G-3G'!$AH$3:$AH$5,0)))</f>
        <v>897.4</v>
      </c>
      <c r="CE80" s="7234"/>
      <c r="CF80" s="7234"/>
      <c r="CG80" s="6706"/>
      <c r="CH80" s="6706"/>
      <c r="CI80" s="237">
        <f>BY80</f>
        <v/>
      </c>
      <c r="CJ80" s="237">
        <f>BZ80</f>
        <v/>
      </c>
      <c r="CK80" s="223">
        <f>CA80</f>
        <v/>
      </c>
      <c r="CL80" s="237">
        <f>CC80</f>
        <v/>
      </c>
      <c r="CM80" s="237">
        <f>CD80</f>
        <v/>
      </c>
      <c r="CN80" s="1523"/>
      <c r="CO80" s="1579"/>
      <c r="CP80" s="7214">
        <f>IF(CF80=""," ",IF(ABS(CE80-CF80)&lt;=0.1,"Valid","Not valid"))</f>
        <v/>
      </c>
      <c r="CQ80" s="1674">
        <f> IF(CE80="","",IF(AND(CE80&lt;&gt;"",CF80=""),IF(CE80&gt;=0.8,"Medir+Sig Max","No"),IF(CF80&lt;&gt;"",IF(CF80&gt;=0.8,"Medir+Sig Max","No"),"")))</f>
        <v/>
      </c>
      <c r="CR80" s="6927">
        <f>IF(UPPER($CQ$1)="X",IF(CF80=""," ",IF((ABS(CE80)&lt;5)*AND(ABS(CF80)&lt;5)*AND(ABS(CT80)&lt;5),"Solo si es max","Medir")),IF(CF80=""," ",IF((ABS(CE80)&lt;1)*AND(ABS(CF80)&lt;1)*AND(ABS(CT80)&lt;1),"Solo si es max","Medir")))</f>
        <v/>
      </c>
      <c r="CS80" s="1674"/>
      <c r="CT80" s="220">
        <f>IF(CO80="",IF(AND(CE80="",CF80=""),"",IF(CF80="",IF(DQ80&gt;1,ROUND(DQ80*CE80,3),CE80),IF(DQ80&gt;1,ROUND(DQ80*CF80,3),CF80))),IF(AND(CE80="",CF80=""),"",IF(CF80="",IF(DQ80&gt;1,ROUND(DQ80*CE80*(1/(CO80)),3),CE80*(1/(CO80))),IF(DQ80&gt;1,ROUND(DQ80*CF80*(1/(CO80)),3),CF80*(1/(CO80))))))</f>
        <v/>
      </c>
      <c r="CU80" s="224">
        <f>BY80</f>
        <v/>
      </c>
      <c r="CV80" s="237">
        <f>BZ80</f>
        <v/>
      </c>
      <c r="CW80" s="237">
        <f>CA80</f>
        <v/>
      </c>
      <c r="CX80" s="224">
        <f>CC80</f>
        <v/>
      </c>
      <c r="CY80" s="237">
        <f>CD80</f>
        <v/>
      </c>
      <c r="CZ80" s="220">
        <f>IF(COUNTIF(Overview!K12:K14,TRUE)&gt;0,1.6,IF(COUNTIF(Overview!L12:L14,TRUE)&gt;0,8,0))</f>
        <v/>
      </c>
      <c r="DA80" s="1788"/>
      <c r="DB80" s="6706"/>
      <c r="DC80" s="844">
        <f>IF(CT80="","",IF(CT80&gt;CZ80,"Fail","Pass"))</f>
        <v/>
      </c>
      <c r="DD80" s="402">
        <f>IF(
CT80=MAX(CT73:CT80),
IF(
COUNTIF(CT73:CT80,CT80)&gt;1,
IF(CF80=MAX.SI.CONJUNTO(CF73:CF80,CT73:CT80,CT80),MAX($DD$3:DD79)+1,""),
MAX($DD$3:DD79)+1
),
"")</f>
        <v/>
      </c>
      <c r="DE80" s="1565">
        <f>MyTimestamp(DC80)</f>
        <v/>
      </c>
      <c r="DF80" s="1531">
        <f>IF(COUNT(CE80:CH80)=1,15,IF(COUNT(CE80:CH80)=0,0,30))</f>
        <v/>
      </c>
      <c r="DG80" s="1532">
        <f>IF(DF80=0,0,2)</f>
        <v/>
      </c>
      <c r="DH80" s="860"/>
      <c r="DI80" s="860"/>
      <c r="DJ80" s="1569"/>
      <c r="DK80" s="1789"/>
      <c r="DL80" s="1574">
        <f>10^(CN80/20)*100-100</f>
        <v/>
      </c>
      <c r="DM80" s="767">
        <f>IF('Tune-Up'!H12="","",'Tune-Up'!H12)</f>
        <v/>
      </c>
      <c r="DN80" s="962"/>
      <c r="DO80" s="797">
        <f>IF(DM80="","",10^(DM80/10))</f>
        <v/>
      </c>
      <c r="DP80" s="797">
        <f>IF(ISNUMBER(DN80)=FALSE,"",10^(DN80/10))</f>
        <v/>
      </c>
      <c r="DQ80" s="1574">
        <f>IF(AND(ISNUMBER(DO80),ISNUMBER(DP80)),IF(DO80/DP80&gt;1,ROUND((DO80)/DP80,3),1),1)</f>
        <v/>
      </c>
      <c r="DR80" s="1541"/>
      <c r="DS80" s="1541"/>
      <c r="DT80" s="1541"/>
      <c r="DU80" s="1541"/>
      <c r="DV80" s="1541"/>
      <c r="DW80" s="1541"/>
      <c r="DX80" s="1541"/>
      <c r="DY80" s="1541"/>
      <c r="DZ80" s="1541"/>
      <c r="EA80" s="1541"/>
      <c r="EB80" s="1541"/>
      <c r="EC80" s="1541"/>
      <c r="ED80" s="1541"/>
      <c r="EE80" s="1541"/>
      <c r="EF80" s="1541"/>
      <c r="EG80" s="1541"/>
      <c r="EH80" s="1541"/>
      <c r="EI80" s="1541"/>
      <c r="EJ80" s="1541"/>
      <c r="EK80" s="1541"/>
      <c r="EL80" s="1541"/>
      <c r="EM80" s="1541"/>
      <c r="EN80" s="1541"/>
      <c r="EO80" s="1541"/>
      <c r="EP80" s="1541"/>
      <c r="EQ80" s="1541"/>
      <c r="ER80" s="1541"/>
      <c r="ES80" s="1541"/>
      <c r="ET80" s="1541"/>
      <c r="EU80" s="1541"/>
      <c r="EV80" s="1541"/>
    </row>
    <row r="81" ht="12.75" x14ac:dyDescent="0.2">
      <c r="A81" s="1541"/>
      <c r="B81" s="1541"/>
      <c r="C81"/>
      <c r="D81" s="1486"/>
      <c r="E81" s="1486"/>
      <c r="F81" s="672" t="inlineStr">
        <is>
          <t>5.1</t>
        </is>
      </c>
      <c r="G81" s="1497"/>
      <c r="H81" s="130">
        <f>BV81</f>
        <v/>
      </c>
      <c r="I81" s="130">
        <f>BW81</f>
        <v/>
      </c>
      <c r="J81" s="1299" t="inlineStr">
        <is>
          <t>GSM</t>
        </is>
      </c>
      <c r="K81" s="1299" t="inlineStr">
        <is>
          <t>900</t>
        </is>
      </c>
      <c r="L81" s="115"/>
      <c r="M81" s="130"/>
      <c r="N81" s="119"/>
      <c r="O81" s="131"/>
      <c r="P81" s="6597"/>
      <c r="Q81" s="131"/>
      <c r="R81" s="131"/>
      <c r="S81" s="130"/>
      <c r="T81" s="130">
        <v>37</v>
      </c>
      <c r="U81" s="6593">
        <v>897.4</v>
      </c>
      <c r="V81" s="119"/>
      <c r="W81" s="1305"/>
      <c r="X81" s="119"/>
      <c r="Y81" s="119"/>
      <c r="Z81" s="119"/>
      <c r="AA81" s="115"/>
      <c r="AB81" s="115"/>
      <c r="AC81" s="1300">
        <f>IF(OR(BX81="Close to Ear",BX81="Close to Head"),"Head",IF(BX81="Extremity","Extremity","Body"))</f>
        <v/>
      </c>
      <c r="AD81" s="1301">
        <f>CA81</f>
        <v/>
      </c>
      <c r="AE81" s="1299">
        <f>CB81</f>
        <v/>
      </c>
      <c r="AF81" s="115"/>
      <c r="AG81" s="1302">
        <f>IF(OR(AZ81="",BA81=""),"N/A",IF(DC81="Pass","P","F"))</f>
        <v/>
      </c>
      <c r="AH81" s="129"/>
      <c r="AI81" s="129"/>
      <c r="AJ81" s="129"/>
      <c r="AK81" s="119"/>
      <c r="AL81" s="115"/>
      <c r="AM81" s="119"/>
      <c r="AN81" s="119"/>
      <c r="AO81" s="692"/>
      <c r="AP81" s="692"/>
      <c r="AQ81" s="692"/>
      <c r="AR81" s="692"/>
      <c r="AS81" s="692"/>
      <c r="AT81" s="1303">
        <f>IF(AC81="Extremity",IF(CG81="","",CG81),"")</f>
        <v/>
      </c>
      <c r="AU81" s="1303">
        <f>IF(AC81="Extremity",IF(CH81="","",CH81),"")</f>
        <v/>
      </c>
      <c r="AV81" s="1304">
        <f>IF(AC81="Extremity","",IF(CE81="","",CE81))</f>
        <v/>
      </c>
      <c r="AW81" s="1304">
        <f>IF(AD81="Extremity","",IF(CF81="","",CF81))</f>
        <v/>
      </c>
      <c r="AX81" s="1305">
        <f>DL81</f>
        <v/>
      </c>
      <c r="AY81" s="1305">
        <f>DQ81</f>
        <v/>
      </c>
      <c r="AZ81" s="3377">
        <f>IF(AC81="Extremity",IF(DA81="","",DA81),"")</f>
        <v/>
      </c>
      <c r="BA81" s="3378">
        <f>IF(AC81="Extremity","",IF(CT81="","",CT81))</f>
        <v/>
      </c>
      <c r="BB81" s="1305">
        <f>IF(AC81="Extremity",IF(DB81="","",DB81),"")</f>
        <v/>
      </c>
      <c r="BC81" s="1304">
        <f>IF(AC81="Extremity","",IF(CZ81="","",CZ81))</f>
        <v/>
      </c>
      <c r="BD81" s="1305">
        <f>DD81</f>
        <v/>
      </c>
      <c r="BE81" s="132">
        <f>DE81</f>
        <v/>
      </c>
      <c r="BF81" s="133">
        <f>DF81*60</f>
        <v/>
      </c>
      <c r="BG81" s="121">
        <f>BE81</f>
        <v/>
      </c>
      <c r="BH81" s="133">
        <f>DG81*60</f>
        <v/>
      </c>
      <c r="BI81" s="133">
        <f>DH81</f>
        <v/>
      </c>
      <c r="BJ81" s="117"/>
      <c r="BK81" s="812">
        <f>Overview!$E$7</f>
        <v/>
      </c>
      <c r="BL81" s="117"/>
      <c r="BM81" s="834">
        <f>DI81</f>
        <v/>
      </c>
      <c r="BN81" s="812">
        <f>Overview!$P$153</f>
        <v/>
      </c>
      <c r="BO81" s="117"/>
      <c r="BP81" s="117"/>
      <c r="BQ81" s="115"/>
      <c r="BR81" s="1478"/>
      <c r="BS81" s="1541"/>
      <c r="BT81" s="1783" t="inlineStr">
        <is>
          <t>GSM</t>
        </is>
      </c>
      <c r="BU81" s="1783" t="inlineStr">
        <is>
          <t>900</t>
        </is>
      </c>
      <c r="BV81" s="400">
        <f>Overview!$H$30</f>
        <v/>
      </c>
      <c r="BW81" s="1784"/>
      <c r="BX81" s="1783" t="inlineStr">
        <is>
          <t>Body</t>
        </is>
      </c>
      <c r="BY81" s="1785"/>
      <c r="BZ81" s="1793"/>
      <c r="CA81" s="846" t="str">
        <f>CONCATENATE(CA79," - Variability")</f>
        <v>TBD - Variability</v>
      </c>
      <c r="CB81" s="202">
        <v>5</v>
      </c>
      <c r="CC81" s="847">
        <f>IF(COUNT('Conducted 2G-3G'!$AH$3:$AH$5)=0,37,INDEX('Conducted 2G-3G'!$T$3:$T$5,MATCH(MAX('Conducted 2G-3G'!$AH$3:$AH$5),'Conducted 2G-3G'!$AH$3:$AH$5,0)))</f>
        <v>37</v>
      </c>
      <c r="CD81" s="847">
        <f>IF(COUNT('Conducted 2G-3G'!$AH$3:$AH$5)=0,897.4,INDEX('Conducted 2G-3G'!$U$3:$U$5,MATCH(MAX('Conducted 2G-3G'!$AH$3:$AH$5),'Conducted 2G-3G'!$AH$3:$AH$5,0)))</f>
        <v>897.4</v>
      </c>
      <c r="CE81" s="7234"/>
      <c r="CF81" s="7234"/>
      <c r="CG81" s="6706"/>
      <c r="CH81" s="6706"/>
      <c r="CI81" s="237">
        <f>BY81</f>
        <v/>
      </c>
      <c r="CJ81" s="237">
        <f>BZ81</f>
        <v/>
      </c>
      <c r="CK81" s="223">
        <f>CA81</f>
        <v/>
      </c>
      <c r="CL81" s="224">
        <f>CC81</f>
        <v/>
      </c>
      <c r="CM81" s="237">
        <f>CD81</f>
        <v/>
      </c>
      <c r="CN81" s="1527"/>
      <c r="CO81" s="1579"/>
      <c r="CP81" s="7214">
        <f>IF(CF81=""," ",IF(ABS(CE81-CF81)&lt;=0.1,"Valid","Not valid"))</f>
        <v/>
      </c>
      <c r="CQ81" s="1674">
        <f> IF(CE81="","",IF(AND(CE81&lt;&gt;"",CF81=""),IF(CE81&gt;=0.8,"Medir+Sig Max","No"),IF(CF81&lt;&gt;"",IF(CF81&gt;=0.8,"Medir+Sig Max","No"),"")))</f>
        <v/>
      </c>
      <c r="CR81" s="6927">
        <f>IF(UPPER($CQ$1)="X",IF(CF81=""," ",IF((ABS(CE81)&lt;5)*AND(ABS(CF81)&lt;5)*AND(ABS(CT81)&lt;5),"Solo si es max","Medir")),IF(CF81=""," ",IF((ABS(CE81)&lt;1)*AND(ABS(CF81)&lt;1)*AND(ABS(CT81)&lt;1),"Solo si es max","Medir")))</f>
        <v/>
      </c>
      <c r="CS81" s="1674">
        <f>IF(CF81="","",IF(MAX(CF73:CF80)=0,"",IF(AND(CF81&lt;=1.45,(CF81/MAX(CF73:CF80))&lt;=1.2,(CF81/MAX(CF73:CF80))&gt;=0.8),"Válido","REPETIR VAR")))</f>
        <v/>
      </c>
      <c r="CT81" s="220">
        <f>IF(CO81="",IF(AND(CE81="",CF81=""),"",IF(CF81="",IF(DQ81&gt;1,ROUND(DQ81*CE81,3),CE81),IF(DQ81&gt;1,ROUND(DQ81*CF81,3),CF81))),IF(AND(CE81="",CF81=""),"",IF(CF81="",IF(DQ81&gt;1,ROUND(DQ81*CE81*(1/(CO81)),3),CE81*(1/(CO81))),IF(DQ81&gt;1,ROUND(DQ81*CF81*(1/(CO81)),3),CF81*(1/(CO81))))))</f>
        <v/>
      </c>
      <c r="CU81" s="224">
        <f>BY81</f>
        <v/>
      </c>
      <c r="CV81" s="237">
        <f>BZ81</f>
        <v/>
      </c>
      <c r="CW81" s="237">
        <f>CA81</f>
        <v/>
      </c>
      <c r="CX81" s="224">
        <f>CC81</f>
        <v/>
      </c>
      <c r="CY81" s="237">
        <f>CD81</f>
        <v/>
      </c>
      <c r="CZ81" s="220">
        <f>IF(COUNTIF(Overview!K12:K14,TRUE)&gt;0,1.6,IF(COUNTIF(Overview!L12:L14,TRUE)&gt;0,8,0))</f>
        <v/>
      </c>
      <c r="DA81" s="1788"/>
      <c r="DB81" s="6706"/>
      <c r="DC81" s="844">
        <f>IF(CT81="","",IF(CT81&gt;CZ81,"Fail","Pass"))</f>
        <v/>
      </c>
      <c r="DD81" s="402">
        <f>IF(
CT81=MAX(CT81:CT82),
IF(
COUNTIF(CT81:CT82,CT81)&gt;1,
IF(CF81=MAX.SI.CONJUNTO(CF81:CF82,CT81:CT82,CT81),MAX($DD$3:DD80)+1,""),
MAX($DD$3:DD80)+1
),
"")</f>
        <v/>
      </c>
      <c r="DE81" s="1565">
        <f>MyTimestamp(DC81)</f>
        <v/>
      </c>
      <c r="DF81" s="1531">
        <f>IF(COUNT(CE81:CH81)=1,15,IF(COUNT(CE81:CH81)=0,0,30))</f>
        <v/>
      </c>
      <c r="DG81" s="1532">
        <f>IF(DF81=0,0,2)</f>
        <v/>
      </c>
      <c r="DH81" s="859"/>
      <c r="DI81" s="859"/>
      <c r="DJ81" s="1569"/>
      <c r="DK81" s="1789"/>
      <c r="DL81" s="1574">
        <f>10^(CN81/20)*100-100</f>
        <v/>
      </c>
      <c r="DM81" s="767">
        <f>IF('Tune-Up'!H12="","",'Tune-Up'!H12)</f>
        <v/>
      </c>
      <c r="DN81" s="961"/>
      <c r="DO81" s="797">
        <f>IF(DM81="","",10^(DM81/10))</f>
        <v/>
      </c>
      <c r="DP81" s="797">
        <f>IF(ISNUMBER(DN81)=FALSE,"N/A",10^(DN81/10))</f>
        <v/>
      </c>
      <c r="DQ81" s="1574">
        <f>IF(AND(ISNUMBER(DO81),ISNUMBER(DP81)),IF(DO81/DP81&gt;1,ROUND((DO81)/DP81,3),1),1)</f>
        <v/>
      </c>
      <c r="DR81" s="1541"/>
      <c r="DS81" s="1541"/>
      <c r="DT81" s="1541"/>
      <c r="DU81" s="1541"/>
      <c r="DV81" s="1541"/>
      <c r="DW81" s="1541"/>
      <c r="DX81" s="1541"/>
      <c r="DY81" s="1541"/>
      <c r="DZ81" s="1541"/>
      <c r="EA81" s="1541"/>
      <c r="EB81" s="1541"/>
      <c r="EC81" s="1541"/>
      <c r="ED81" s="1541"/>
      <c r="EE81" s="1541"/>
      <c r="EF81" s="1541"/>
      <c r="EG81" s="1541"/>
      <c r="EH81" s="1541"/>
      <c r="EI81" s="1541"/>
      <c r="EJ81" s="1541"/>
      <c r="EK81" s="1541"/>
      <c r="EL81" s="1541"/>
      <c r="EM81" s="1541"/>
      <c r="EN81" s="1541"/>
      <c r="EO81" s="1541"/>
      <c r="EP81" s="1541"/>
      <c r="EQ81" s="1541"/>
      <c r="ER81" s="1541"/>
      <c r="ES81" s="1541"/>
      <c r="ET81" s="1541"/>
      <c r="EU81" s="1541"/>
      <c r="EV81" s="1541"/>
    </row>
    <row r="82" ht="12.75" x14ac:dyDescent="0.2">
      <c r="A82" s="1541"/>
      <c r="B82" s="1541"/>
      <c r="C82"/>
      <c r="D82" s="1486"/>
      <c r="E82" s="1486"/>
      <c r="F82" s="672" t="inlineStr">
        <is>
          <t>5.1</t>
        </is>
      </c>
      <c r="G82" s="1497"/>
      <c r="H82" s="130">
        <f>BV82</f>
        <v/>
      </c>
      <c r="I82" s="130">
        <f>BW82</f>
        <v/>
      </c>
      <c r="J82" s="1299" t="inlineStr">
        <is>
          <t>GSM</t>
        </is>
      </c>
      <c r="K82" s="1299" t="inlineStr">
        <is>
          <t>900</t>
        </is>
      </c>
      <c r="L82" s="115"/>
      <c r="M82" s="130"/>
      <c r="N82" s="119"/>
      <c r="O82" s="131"/>
      <c r="P82" s="6597"/>
      <c r="Q82" s="131"/>
      <c r="R82" s="131"/>
      <c r="S82" s="130"/>
      <c r="T82" s="130">
        <v>37</v>
      </c>
      <c r="U82" s="6593">
        <v>897.4</v>
      </c>
      <c r="V82" s="119"/>
      <c r="W82" s="1305"/>
      <c r="X82" s="119"/>
      <c r="Y82" s="119"/>
      <c r="Z82" s="119"/>
      <c r="AA82" s="115"/>
      <c r="AB82" s="115"/>
      <c r="AC82" s="1300">
        <f>IF(OR(BX82="Close to Ear",BX82="Close to Head"),"Head",IF(BX82="Extremity","Extremity","Body"))</f>
        <v/>
      </c>
      <c r="AD82" s="1301">
        <f>CA82</f>
        <v/>
      </c>
      <c r="AE82" s="1299">
        <f>CB82</f>
        <v/>
      </c>
      <c r="AF82" s="115"/>
      <c r="AG82" s="1302">
        <f>IF(OR(AZ82="",BA82=""),"N/A",IF(DC82="Pass","P","F"))</f>
        <v/>
      </c>
      <c r="AH82" s="129"/>
      <c r="AI82" s="129"/>
      <c r="AJ82" s="129"/>
      <c r="AK82" s="119"/>
      <c r="AL82" s="115"/>
      <c r="AM82" s="119"/>
      <c r="AN82" s="119"/>
      <c r="AO82" s="692"/>
      <c r="AP82" s="692"/>
      <c r="AQ82" s="692"/>
      <c r="AR82" s="692"/>
      <c r="AS82" s="692"/>
      <c r="AT82" s="1303">
        <f>IF(AC82="Extremity",IF(CG82="","",CG82),"")</f>
        <v/>
      </c>
      <c r="AU82" s="1303">
        <f>IF(AC82="Extremity",IF(CH82="","",CH82),"")</f>
        <v/>
      </c>
      <c r="AV82" s="1304">
        <f>IF(AC82="Extremity","",IF(CE82="","",CE82))</f>
        <v/>
      </c>
      <c r="AW82" s="1304">
        <f>IF(AD82="Extremity","",IF(CF82="","",CF82))</f>
        <v/>
      </c>
      <c r="AX82" s="1305">
        <f>DL82</f>
        <v/>
      </c>
      <c r="AY82" s="1305">
        <f>DQ82</f>
        <v/>
      </c>
      <c r="AZ82" s="3377">
        <f>IF(AC82="Extremity",IF(DA82="","",DA82),"")</f>
        <v/>
      </c>
      <c r="BA82" s="3378">
        <f>IF(AC82="Extremity","",IF(CT82="","",CT82))</f>
        <v/>
      </c>
      <c r="BB82" s="1305">
        <f>IF(AC82="Extremity",IF(DB82="","",DB82),"")</f>
        <v/>
      </c>
      <c r="BC82" s="1304">
        <f>IF(AC82="Extremity","",IF(CZ82="","",CZ82))</f>
        <v/>
      </c>
      <c r="BD82" s="1305">
        <f>DD82</f>
        <v/>
      </c>
      <c r="BE82" s="132">
        <f>DE82</f>
        <v/>
      </c>
      <c r="BF82" s="133">
        <f>DF82*60</f>
        <v/>
      </c>
      <c r="BG82" s="121">
        <f>BE82</f>
        <v/>
      </c>
      <c r="BH82" s="133">
        <f>DG82*60</f>
        <v/>
      </c>
      <c r="BI82" s="133">
        <f>DH82</f>
        <v/>
      </c>
      <c r="BJ82" s="117"/>
      <c r="BK82" s="812">
        <f>Overview!$E$7</f>
        <v/>
      </c>
      <c r="BL82" s="117"/>
      <c r="BM82" s="834">
        <f>DI82</f>
        <v/>
      </c>
      <c r="BN82" s="812">
        <f>Overview!$P$153</f>
        <v/>
      </c>
      <c r="BO82" s="117"/>
      <c r="BP82" s="117"/>
      <c r="BQ82" s="115"/>
      <c r="BR82" s="1478"/>
      <c r="BS82" s="1541"/>
      <c r="BT82" s="1783" t="inlineStr">
        <is>
          <t>GSM</t>
        </is>
      </c>
      <c r="BU82" s="1783" t="inlineStr">
        <is>
          <t>900</t>
        </is>
      </c>
      <c r="BV82" s="400">
        <f>Overview!$H$30</f>
        <v/>
      </c>
      <c r="BW82" s="1784"/>
      <c r="BX82" s="1783" t="inlineStr">
        <is>
          <t>Body</t>
        </is>
      </c>
      <c r="BY82" s="1785"/>
      <c r="BZ82" s="1793"/>
      <c r="CA82" s="6671" t="str">
        <f>CONCATENATE(CA80," - Variability2")</f>
        <v>TBD - Variability2</v>
      </c>
      <c r="CB82" s="200">
        <v>5</v>
      </c>
      <c r="CC82" s="6671">
        <f>IF(COUNT('Conducted 2G-3G'!$AH$3:$AH$5)=0,37,INDEX('Conducted 2G-3G'!$T$3:$T$5,MATCH(MAX('Conducted 2G-3G'!$AH$3:$AH$5),'Conducted 2G-3G'!$AH$3:$AH$5,0)))</f>
        <v>37</v>
      </c>
      <c r="CD82" s="1688">
        <f>IF(COUNT('Conducted 2G-3G'!$AH$3:$AH$5)=0,897.4,INDEX('Conducted 2G-3G'!$U$3:$U$5,MATCH(MAX('Conducted 2G-3G'!$AH$3:$AH$5),'Conducted 2G-3G'!$AH$3:$AH$5,0)))</f>
        <v>897.4</v>
      </c>
      <c r="CE82" s="7234"/>
      <c r="CF82" s="7234"/>
      <c r="CG82" s="6706"/>
      <c r="CH82" s="6706"/>
      <c r="CI82" s="237">
        <f>BY82</f>
        <v/>
      </c>
      <c r="CJ82" s="237">
        <f>BZ82</f>
        <v/>
      </c>
      <c r="CK82" s="223">
        <f>CA82</f>
        <v/>
      </c>
      <c r="CL82" s="237">
        <f>CC82</f>
        <v/>
      </c>
      <c r="CM82" s="237">
        <f>CD82</f>
        <v/>
      </c>
      <c r="CN82" s="1523"/>
      <c r="CO82" s="1579"/>
      <c r="CP82" s="7214">
        <f>IF(CF82=""," ",IF(ABS(CE82-CF82)&lt;=0.1,"Valid","Not valid"))</f>
        <v/>
      </c>
      <c r="CQ82" s="1674">
        <f> IF(CE82="","",IF(AND(CE82&lt;&gt;"",CF82=""),IF(CE82&gt;=0.8,"Medir+Sig Max","No"),IF(CF82&lt;&gt;"",IF(CF82&gt;=0.8,"Medir+Sig Max","No"),"")))</f>
        <v/>
      </c>
      <c r="CR82" s="6927">
        <f>IF(UPPER($CQ$1)="X",IF(CF82=""," ",IF((ABS(CE82)&lt;5)*AND(ABS(CF82)&lt;5)*AND(ABS(CT82)&lt;5),"Solo si es max","Medir")),IF(CF82=""," ",IF((ABS(CE82)&lt;1)*AND(ABS(CF82)&lt;1)*AND(ABS(CT82)&lt;1),"Solo si es max","Medir")))</f>
        <v/>
      </c>
      <c r="CS82" s="1674"/>
      <c r="CT82" s="220">
        <f>IF(CO82="",IF(AND(CE82="",CF82=""),"",IF(CF82="",IF(DQ82&gt;1,ROUND(DQ82*CE82,3),CE82),IF(DQ82&gt;1,ROUND(DQ82*CF82,3),CF82))),IF(AND(CE82="",CF82=""),"",IF(CF82="",IF(DQ82&gt;1,ROUND(DQ82*CE82*(1/(CO82)),3),CE82*(1/(CO82))),IF(DQ82&gt;1,ROUND(DQ82*CF82*(1/(CO82)),3),CF82*(1/(CO82))))))</f>
        <v/>
      </c>
      <c r="CU82" s="224">
        <f>BY82</f>
        <v/>
      </c>
      <c r="CV82" s="237">
        <f>BZ82</f>
        <v/>
      </c>
      <c r="CW82" s="237">
        <f>CA82</f>
        <v/>
      </c>
      <c r="CX82" s="224">
        <f>CC82</f>
        <v/>
      </c>
      <c r="CY82" s="237">
        <f>CD82</f>
        <v/>
      </c>
      <c r="CZ82" s="220">
        <f>IF(COUNTIF(Overview!K12:K14,TRUE)&gt;0,1.6,IF(COUNTIF(Overview!L12:L14,TRUE)&gt;0,8,0))</f>
        <v/>
      </c>
      <c r="DA82" s="1788"/>
      <c r="DB82" s="6706"/>
      <c r="DC82" s="844">
        <f>IF(CT82="","",IF(CT82&gt;CZ82,"Fail","Pass"))</f>
        <v/>
      </c>
      <c r="DD82" s="402">
        <f>IF(
CT82=MAX(CT81:CT82),
IF(
COUNTIF(CT81:CT82,CT82)&gt;1,
IF(CF82=MAX.SI.CONJUNTO(CF81:CF82,CT81:CT82,CT82),MAX($DD$3:DD81)+1,""),
MAX($DD$3:DD81)+1
),
"")</f>
        <v/>
      </c>
      <c r="DE82" s="1565">
        <f>MyTimestamp(DC82)</f>
        <v/>
      </c>
      <c r="DF82" s="1531">
        <f>IF(COUNT(CE82:CH82)=1,15,IF(COUNT(CE82:CH82)=0,0,30))</f>
        <v/>
      </c>
      <c r="DG82" s="1532">
        <f>IF(DF82=0,0,2)</f>
        <v/>
      </c>
      <c r="DH82" s="860"/>
      <c r="DI82" s="860"/>
      <c r="DJ82" s="1569"/>
      <c r="DK82" s="1789"/>
      <c r="DL82" s="1574">
        <f>10^(CN82/20)*100-100</f>
        <v/>
      </c>
      <c r="DM82" s="767">
        <f>IF('Tune-Up'!H12="","",'Tune-Up'!H12)</f>
        <v/>
      </c>
      <c r="DN82" s="962"/>
      <c r="DO82" s="797">
        <f>IF(DM82="","",10^(DM82/10))</f>
        <v/>
      </c>
      <c r="DP82" s="797">
        <f>IF(ISNUMBER(DN82)=FALSE,"N/A",10^(DN82/10))</f>
        <v/>
      </c>
      <c r="DQ82" s="1574">
        <f>IF(AND(ISNUMBER(DO82),ISNUMBER(DP82)),IF(DO82/DP82&gt;1,ROUND((DO82)/DP82,3),1),1)</f>
        <v/>
      </c>
      <c r="DR82" s="1541"/>
      <c r="DS82" s="1541"/>
      <c r="DT82" s="1541"/>
      <c r="DU82" s="1541"/>
      <c r="DV82" s="1541"/>
      <c r="DW82" s="1541"/>
      <c r="DX82" s="1541"/>
      <c r="DY82" s="1541"/>
      <c r="DZ82" s="1541"/>
      <c r="EA82" s="1541"/>
      <c r="EB82" s="1541"/>
      <c r="EC82" s="1541"/>
      <c r="ED82" s="1541"/>
      <c r="EE82" s="1541"/>
      <c r="EF82" s="1541"/>
      <c r="EG82" s="1541"/>
      <c r="EH82" s="1541"/>
      <c r="EI82" s="1541"/>
      <c r="EJ82" s="1541"/>
      <c r="EK82" s="1541"/>
      <c r="EL82" s="1541"/>
      <c r="EM82" s="1541"/>
      <c r="EN82" s="1541"/>
      <c r="EO82" s="1541"/>
      <c r="EP82" s="1541"/>
      <c r="EQ82" s="1541"/>
      <c r="ER82" s="1541"/>
      <c r="ES82" s="1541"/>
      <c r="ET82" s="1541"/>
      <c r="EU82" s="1541"/>
      <c r="EV82" s="1541"/>
    </row>
    <row r="83" ht="12.75" x14ac:dyDescent="0.2">
      <c r="A83" s="1541"/>
      <c r="B83" s="1541"/>
      <c r="C83"/>
      <c r="D83" s="6590"/>
      <c r="E83" s="6590"/>
      <c r="F83" s="6591" t="inlineStr">
        <is>
          <t>5.1</t>
        </is>
      </c>
      <c r="G83" s="6592"/>
      <c r="H83" s="6593">
        <f>BV83</f>
        <v/>
      </c>
      <c r="I83" s="6593">
        <f>BW83</f>
        <v/>
      </c>
      <c r="J83" s="6594" t="inlineStr">
        <is>
          <t>GSM</t>
        </is>
      </c>
      <c r="K83" s="6594" t="inlineStr">
        <is>
          <t>900</t>
        </is>
      </c>
      <c r="L83" s="6595"/>
      <c r="M83" s="6593"/>
      <c r="N83" s="6596"/>
      <c r="O83" s="6597"/>
      <c r="P83" s="6597"/>
      <c r="Q83" s="6597"/>
      <c r="R83" s="6597"/>
      <c r="S83" s="6593"/>
      <c r="T83" s="6593">
        <v>37</v>
      </c>
      <c r="U83" s="6593">
        <v>897.4</v>
      </c>
      <c r="V83" s="6596"/>
      <c r="W83" s="6598"/>
      <c r="X83" s="6596"/>
      <c r="Y83" s="6596"/>
      <c r="Z83" s="6596"/>
      <c r="AA83" s="6595"/>
      <c r="AB83" s="6595"/>
      <c r="AC83" s="6599">
        <f>IF(OR(BX83="Close to Ear",BX83="Close to Head"),"Head",IF(BX83="Extremity","Extremity","Body"))</f>
        <v/>
      </c>
      <c r="AD83" s="6600">
        <f>CA83</f>
        <v/>
      </c>
      <c r="AE83" s="6594">
        <f>CB83</f>
        <v/>
      </c>
      <c r="AF83" s="6595"/>
      <c r="AG83" s="6601">
        <f>IF(OR(AZ83="",BA83=""),"N/A",IF(DC83="Pass","P","F"))</f>
        <v/>
      </c>
      <c r="AH83" s="6602"/>
      <c r="AI83" s="6602"/>
      <c r="AJ83" s="6602"/>
      <c r="AK83" s="6596"/>
      <c r="AL83" s="6595"/>
      <c r="AM83" s="6596"/>
      <c r="AN83" s="6596"/>
      <c r="AO83" s="6603"/>
      <c r="AP83" s="6603"/>
      <c r="AQ83" s="6603"/>
      <c r="AR83" s="6603"/>
      <c r="AS83" s="6603"/>
      <c r="AT83" s="6604">
        <f>IF(AC83="Extremity",IF(CG83="","",CG83),"")</f>
        <v/>
      </c>
      <c r="AU83" s="6604">
        <f>IF(AC83="Extremity",IF(CH83="","",CH83),"")</f>
        <v/>
      </c>
      <c r="AV83" s="6605">
        <f>IF(AC83="Extremity","",IF(CE83="","",CE83))</f>
        <v/>
      </c>
      <c r="AW83" s="6605">
        <f>IF(AD83="Extremity","",IF(CF83="","",CF83))</f>
        <v/>
      </c>
      <c r="AX83" s="6598">
        <f>DL83</f>
        <v/>
      </c>
      <c r="AY83" s="6598">
        <f>DQ83</f>
        <v/>
      </c>
      <c r="AZ83" s="6606">
        <f>IF(AC83="Extremity",IF(DA83="","",DA83),"")</f>
        <v/>
      </c>
      <c r="BA83" s="6607">
        <f>IF(AC83="Extremity","",IF(CT83="","",CT83))</f>
        <v/>
      </c>
      <c r="BB83" s="6598">
        <f>IF(AC83="Extremity",IF(DB83="","",DB83),"")</f>
        <v/>
      </c>
      <c r="BC83" s="6605">
        <f>IF(AC83="Extremity","",IF(CZ83="","",CZ83))</f>
        <v/>
      </c>
      <c r="BD83" s="6598">
        <f>DD83</f>
        <v/>
      </c>
      <c r="BE83" s="6608">
        <f>DE83</f>
        <v/>
      </c>
      <c r="BF83" s="6609">
        <f>DF83*60</f>
        <v/>
      </c>
      <c r="BG83" s="6610">
        <f>BE83</f>
        <v/>
      </c>
      <c r="BH83" s="6609">
        <f>DG83*60</f>
        <v/>
      </c>
      <c r="BI83" s="6609">
        <f>DH83</f>
        <v/>
      </c>
      <c r="BJ83" s="6611"/>
      <c r="BK83" s="6612">
        <f>Overview!$E$7</f>
        <v/>
      </c>
      <c r="BL83" s="6611"/>
      <c r="BM83" s="6609">
        <f>DI83</f>
        <v/>
      </c>
      <c r="BN83" s="6612">
        <f>Overview!$P$153</f>
        <v/>
      </c>
      <c r="BO83" s="6611"/>
      <c r="BP83" s="6611"/>
      <c r="BQ83" s="6595"/>
      <c r="BR83" s="6613"/>
      <c r="BS83" s="1541"/>
      <c r="BT83" s="1783" t="inlineStr">
        <is>
          <t>GSM</t>
        </is>
      </c>
      <c r="BU83" s="1783" t="inlineStr">
        <is>
          <t>900</t>
        </is>
      </c>
      <c r="BV83" s="400">
        <f>Overview!$H$30</f>
        <v/>
      </c>
      <c r="BW83" s="1784"/>
      <c r="BX83" s="1783" t="inlineStr">
        <is>
          <t>Body</t>
        </is>
      </c>
      <c r="BY83" s="1785"/>
      <c r="BZ83" s="1793"/>
      <c r="CA83" s="6671" t="str">
        <f>CONCATENATE(CA79," - Battery check 1")</f>
        <v>TBD - Battery check 1</v>
      </c>
      <c r="CB83" s="200">
        <v>5</v>
      </c>
      <c r="CC83" s="6671">
        <f>IF(COUNT('Conducted 2G-3G'!$AH$3:$AH$5)=0,37,INDEX('Conducted 2G-3G'!$T$3:$T$5,MATCH(MAX('Conducted 2G-3G'!$AH$3:$AH$5),'Conducted 2G-3G'!$AH$3:$AH$5,0)))</f>
        <v>37</v>
      </c>
      <c r="CD83" s="1688">
        <f>IF(COUNT('Conducted 2G-3G'!$AH$3:$AH$5)=0,897.4,INDEX('Conducted 2G-3G'!$U$3:$U$5,MATCH(MAX('Conducted 2G-3G'!$AH$3:$AH$5),'Conducted 2G-3G'!$AH$3:$AH$5,0)))</f>
        <v>897.4</v>
      </c>
      <c r="CE83" s="7237"/>
      <c r="CF83" s="7237"/>
      <c r="CG83" s="6706"/>
      <c r="CH83" s="6706"/>
      <c r="CI83" s="237">
        <f>BY83</f>
        <v/>
      </c>
      <c r="CJ83" s="237">
        <f>BZ83</f>
        <v/>
      </c>
      <c r="CK83" s="223">
        <f>CA83</f>
        <v/>
      </c>
      <c r="CL83" s="237">
        <f>CC83</f>
        <v/>
      </c>
      <c r="CM83" s="237">
        <f>CD83</f>
        <v/>
      </c>
      <c r="CN83" s="1523"/>
      <c r="CO83" s="1579"/>
      <c r="CP83" s="7214">
        <f>IF(CF83=""," ",IF(ABS(CE83-CF83)&lt;=0.1,"Valid","Not valid"))</f>
        <v/>
      </c>
      <c r="CQ83" s="1674">
        <f> IF(CE83="","",IF(AND(CE83&lt;&gt;"",CF83=""),IF(CE83&gt;=0.8,"Medir+Sig Max","No"),IF(CF83&lt;&gt;"",IF(CF83&gt;=0.8,"Medir+Sig Max","No"),"")))</f>
        <v/>
      </c>
      <c r="CR83" s="6927">
        <f>IF(UPPER($CQ$1)="X",IF(CF83=""," ",IF((ABS(CE83)&lt;5)*AND(ABS(CF83)&lt;5)*AND(ABS(CT83)&lt;5),"Solo si es max","Medir")),IF(CF83=""," ",IF((ABS(CE83)&lt;1)*AND(ABS(CF83)&lt;1)*AND(ABS(CT83)&lt;1),"Solo si es max","Medir")))</f>
        <v/>
      </c>
      <c r="CS83" s="1674"/>
      <c r="CT83" s="220">
        <f>IF(CO83="",IF(AND(CE83="",CF83=""),"",IF(CF83="",IF(DQ83&gt;1,ROUND(DQ83*CE83,3),CE83),IF(DQ83&gt;1,ROUND(DQ83*CF83,3),CF83))),IF(AND(CE83="",CF83=""),"",IF(CF83="",IF(DQ83&gt;1,ROUND(DQ83*CE83*(1/(CO83)),3),CE83*(1/(CO83))),IF(DQ83&gt;1,ROUND(DQ83*CF83*(1/(CO83)),3),CF83*(1/(CO83))))))</f>
        <v/>
      </c>
      <c r="CU83" s="224">
        <f>BY83</f>
        <v/>
      </c>
      <c r="CV83" s="237">
        <f>BZ83</f>
        <v/>
      </c>
      <c r="CW83" s="237">
        <f>CA83</f>
        <v/>
      </c>
      <c r="CX83" s="224">
        <f>CC83</f>
        <v/>
      </c>
      <c r="CY83" s="237">
        <f>CD83</f>
        <v/>
      </c>
      <c r="CZ83" s="220">
        <f>IF(COUNTIF(Overview!K12:K14,TRUE)&gt;0,1.6,IF(COUNTIF(Overview!L12:L14,TRUE)&gt;0,8,0))</f>
        <v/>
      </c>
      <c r="DA83" s="1788"/>
      <c r="DB83" s="6706"/>
      <c r="DC83" s="844">
        <f>IF(CT83="","",IF(CT83&gt;CZ83,"Fail","Pass"))</f>
        <v/>
      </c>
      <c r="DD83" s="402">
        <f>IF(
CT83=MAX(CT83:CT84),
IF(
COUNTIF(CT83:CT84,CT83)&gt;1,
IF(CF83=MAX.SI.CONJUNTO(CF83:CF84,CT83:CT84,CT83),MAX($DD$3:DD82)+1,""),
MAX($DD$3:DD82)+1
),
"")</f>
        <v/>
      </c>
      <c r="DE83" s="1565">
        <f>MyTimestamp(DC83)</f>
        <v/>
      </c>
      <c r="DF83" s="1531">
        <f>IF(COUNT(CE83:CH83)=1,15,IF(COUNT(CE83:CH83)=0,0,30))</f>
        <v/>
      </c>
      <c r="DG83" s="1532">
        <f>IF(DF83=0,0,2)</f>
        <v/>
      </c>
      <c r="DH83" s="860"/>
      <c r="DI83" s="860"/>
      <c r="DJ83" s="1569"/>
      <c r="DK83" s="1789"/>
      <c r="DL83" s="1574">
        <f>10^(CN83/20)*100-100</f>
        <v/>
      </c>
      <c r="DM83" s="767">
        <f>IF('Tune-Up'!H12="","",'Tune-Up'!H12)</f>
        <v/>
      </c>
      <c r="DN83" s="798"/>
      <c r="DO83" s="971">
        <f>IF(DM83="","",10^(DM83/10))</f>
        <v/>
      </c>
      <c r="DP83" s="797">
        <f>IF(ISNUMBER(DN83)=FALSE,"N/A",10^(DN83/10))</f>
        <v/>
      </c>
      <c r="DQ83" s="1574">
        <f>IF(AND(ISNUMBER(DO83),ISNUMBER(DP83)),IF(DO83/DP83&gt;1,ROUND((DO83)/DP83,3),1),1)</f>
        <v/>
      </c>
      <c r="DR83" s="1541"/>
      <c r="DS83" s="1541"/>
      <c r="DT83" s="1541"/>
      <c r="DU83" s="1541"/>
      <c r="DV83" s="1541"/>
      <c r="DW83" s="1541"/>
      <c r="DX83" s="1541"/>
      <c r="DY83" s="1541"/>
      <c r="DZ83" s="1541"/>
      <c r="EA83" s="1541"/>
      <c r="EB83" s="1541"/>
      <c r="EC83" s="1541"/>
      <c r="ED83" s="1541"/>
      <c r="EE83" s="1541"/>
      <c r="EF83" s="1541"/>
      <c r="EG83" s="1541"/>
      <c r="EH83" s="1541"/>
      <c r="EI83" s="1541"/>
      <c r="EJ83" s="1541"/>
      <c r="EK83" s="1541"/>
      <c r="EL83" s="1541"/>
      <c r="EM83" s="1541"/>
      <c r="EN83" s="1541"/>
      <c r="EO83" s="1541"/>
      <c r="EP83" s="1541"/>
      <c r="EQ83" s="1541"/>
      <c r="ER83" s="1541"/>
      <c r="ES83" s="1541"/>
      <c r="ET83" s="1541"/>
      <c r="EU83" s="1541"/>
      <c r="EV83" s="1541"/>
    </row>
    <row r="84" ht="12.75" x14ac:dyDescent="0.2">
      <c r="A84" s="1541"/>
      <c r="B84" s="1541"/>
      <c r="C84"/>
      <c r="D84" s="6590"/>
      <c r="E84" s="6590"/>
      <c r="F84" s="6591" t="inlineStr">
        <is>
          <t>5.1</t>
        </is>
      </c>
      <c r="G84" s="6592"/>
      <c r="H84" s="6593">
        <f>BV84</f>
        <v/>
      </c>
      <c r="I84" s="6593">
        <f>BW84</f>
        <v/>
      </c>
      <c r="J84" s="6594" t="inlineStr">
        <is>
          <t>GSM</t>
        </is>
      </c>
      <c r="K84" s="6594" t="inlineStr">
        <is>
          <t>900</t>
        </is>
      </c>
      <c r="L84" s="6595"/>
      <c r="M84" s="6593"/>
      <c r="N84" s="6596"/>
      <c r="O84" s="6597"/>
      <c r="P84" s="6597"/>
      <c r="Q84" s="6597"/>
      <c r="R84" s="6597"/>
      <c r="S84" s="6593"/>
      <c r="T84" s="6593">
        <v>37</v>
      </c>
      <c r="U84" s="6593">
        <v>897.4</v>
      </c>
      <c r="V84" s="6596"/>
      <c r="W84" s="6598"/>
      <c r="X84" s="6596"/>
      <c r="Y84" s="6596"/>
      <c r="Z84" s="6596"/>
      <c r="AA84" s="6595"/>
      <c r="AB84" s="6595"/>
      <c r="AC84" s="6599">
        <f>IF(OR(BX84="Close to Ear",BX84="Close to Head"),"Head",IF(BX84="Extremity","Extremity","Body"))</f>
        <v/>
      </c>
      <c r="AD84" s="6600">
        <f>CA84</f>
        <v/>
      </c>
      <c r="AE84" s="6594">
        <f>CB84</f>
        <v/>
      </c>
      <c r="AF84" s="6595"/>
      <c r="AG84" s="6601">
        <f>IF(OR(AZ84="",BA84=""),"N/A",IF(DC84="Pass","P","F"))</f>
        <v/>
      </c>
      <c r="AH84" s="6602"/>
      <c r="AI84" s="6602"/>
      <c r="AJ84" s="6602"/>
      <c r="AK84" s="6596"/>
      <c r="AL84" s="6595"/>
      <c r="AM84" s="6596"/>
      <c r="AN84" s="6596"/>
      <c r="AO84" s="6603"/>
      <c r="AP84" s="6603"/>
      <c r="AQ84" s="6603"/>
      <c r="AR84" s="6603"/>
      <c r="AS84" s="6603"/>
      <c r="AT84" s="6604">
        <f>IF(AC84="Extremity",IF(CG84="","",CG84),"")</f>
        <v/>
      </c>
      <c r="AU84" s="6604">
        <f>IF(AC84="Extremity",IF(CH84="","",CH84),"")</f>
        <v/>
      </c>
      <c r="AV84" s="6605">
        <f>IF(AC84="Extremity","",IF(CE84="","",CE84))</f>
        <v/>
      </c>
      <c r="AW84" s="6605">
        <f>IF(AD84="Extremity","",IF(CF84="","",CF84))</f>
        <v/>
      </c>
      <c r="AX84" s="6598">
        <f>DL84</f>
        <v/>
      </c>
      <c r="AY84" s="6598">
        <f>DQ84</f>
        <v/>
      </c>
      <c r="AZ84" s="6606">
        <f>IF(AC84="Extremity",IF(DA84="","",DA84),"")</f>
        <v/>
      </c>
      <c r="BA84" s="6607">
        <f>IF(AC84="Extremity","",IF(CT84="","",CT84))</f>
        <v/>
      </c>
      <c r="BB84" s="6598">
        <f>IF(AC84="Extremity",IF(DB84="","",DB84),"")</f>
        <v/>
      </c>
      <c r="BC84" s="6605">
        <f>IF(AC84="Extremity","",IF(CZ84="","",CZ84))</f>
        <v/>
      </c>
      <c r="BD84" s="6598">
        <f>DD84</f>
        <v/>
      </c>
      <c r="BE84" s="6608">
        <f>DE84</f>
        <v/>
      </c>
      <c r="BF84" s="6609">
        <f>DF84*60</f>
        <v/>
      </c>
      <c r="BG84" s="6610">
        <f>BE84</f>
        <v/>
      </c>
      <c r="BH84" s="6609">
        <f>DG84*60</f>
        <v/>
      </c>
      <c r="BI84" s="6609">
        <f>DH84</f>
        <v/>
      </c>
      <c r="BJ84" s="6611"/>
      <c r="BK84" s="6612">
        <f>Overview!$E$7</f>
        <v/>
      </c>
      <c r="BL84" s="6611"/>
      <c r="BM84" s="6609">
        <f>DI84</f>
        <v/>
      </c>
      <c r="BN84" s="6612">
        <f>Overview!$P$153</f>
        <v/>
      </c>
      <c r="BO84" s="6611"/>
      <c r="BP84" s="6611"/>
      <c r="BQ84" s="6595"/>
      <c r="BR84" s="6613"/>
      <c r="BS84" s="1541"/>
      <c r="BT84" s="1783" t="inlineStr">
        <is>
          <t>GSM</t>
        </is>
      </c>
      <c r="BU84" s="1783" t="inlineStr">
        <is>
          <t>900</t>
        </is>
      </c>
      <c r="BV84" s="400">
        <f>Overview!$H$30</f>
        <v/>
      </c>
      <c r="BW84" s="1784"/>
      <c r="BX84" s="1800" t="inlineStr">
        <is>
          <t>Body</t>
        </is>
      </c>
      <c r="BY84" s="1785"/>
      <c r="BZ84" s="1793"/>
      <c r="CA84" s="1070" t="str">
        <f>CONCATENATE(CA80," - Battery check 2")</f>
        <v>TBD - Battery check 2</v>
      </c>
      <c r="CB84" s="200">
        <v>5</v>
      </c>
      <c r="CC84" s="1070">
        <f>IF(COUNT('Conducted 2G-3G'!$AH$3:$AH$5)=0,37,INDEX('Conducted 2G-3G'!$T$3:$T$5,MATCH(MAX('Conducted 2G-3G'!$AH$3:$AH$5),'Conducted 2G-3G'!$AH$3:$AH$5,0)))</f>
        <v>37</v>
      </c>
      <c r="CD84" s="1058">
        <f>IF(COUNT('Conducted 2G-3G'!$AH$3:$AH$5)=0,897.4,INDEX('Conducted 2G-3G'!$U$3:$U$5,MATCH(MAX('Conducted 2G-3G'!$AH$3:$AH$5),'Conducted 2G-3G'!$AH$3:$AH$5,0)))</f>
        <v>897.4</v>
      </c>
      <c r="CE84" s="7237"/>
      <c r="CF84" s="7237"/>
      <c r="CG84" s="6706"/>
      <c r="CH84" s="6706"/>
      <c r="CI84" s="225">
        <f>BY84</f>
        <v/>
      </c>
      <c r="CJ84" s="225">
        <f>BZ84</f>
        <v/>
      </c>
      <c r="CK84" s="223">
        <f>CA84</f>
        <v/>
      </c>
      <c r="CL84" s="237">
        <f>CC84</f>
        <v/>
      </c>
      <c r="CM84" s="237">
        <f>CD84</f>
        <v/>
      </c>
      <c r="CN84" s="1524"/>
      <c r="CO84" s="1579"/>
      <c r="CP84" s="7214">
        <f>IF(CF84=""," ",IF(ABS(CE84-CF84)&lt;=0.1,"Valid","Not valid"))</f>
        <v/>
      </c>
      <c r="CQ84" s="1674">
        <f> IF(CE84="","",IF(AND(CE84&lt;&gt;"",CF84=""),IF(CE84&gt;=0.8,"Medir+Sig Max","No"),IF(CF84&lt;&gt;"",IF(CF84&gt;=0.8,"Medir+Sig Max","No"),"")))</f>
        <v/>
      </c>
      <c r="CR84" s="6927">
        <f>IF(UPPER($CQ$1)="X",IF(CF84=""," ",IF((ABS(CE84)&lt;5)*AND(ABS(CF84)&lt;5)*AND(ABS(CT84)&lt;5),"Solo si es max","Medir")),IF(CF84=""," ",IF((ABS(CE84)&lt;1)*AND(ABS(CF84)&lt;1)*AND(ABS(CT84)&lt;1),"Solo si es max","Medir")))</f>
        <v/>
      </c>
      <c r="CS84" s="1674"/>
      <c r="CT84" s="220">
        <f>IF(CO84="",IF(AND(CE84="",CF84=""),"",IF(CF84="",IF(DQ84&gt;1,ROUND(DQ84*CE84,3),CE84),IF(DQ84&gt;1,ROUND(DQ84*CF84,3),CF84))),IF(AND(CE84="",CF84=""),"",IF(CF84="",IF(DQ84&gt;1,ROUND(DQ84*CE84*(1/(CO84)),3),CE84*(1/(CO84))),IF(DQ84&gt;1,ROUND(DQ84*CF84*(1/(CO84)),3),CF84*(1/(CO84))))))</f>
        <v/>
      </c>
      <c r="CU84" s="224">
        <f>BY84</f>
        <v/>
      </c>
      <c r="CV84" s="237">
        <f>BZ84</f>
        <v/>
      </c>
      <c r="CW84" s="237">
        <f>CA84</f>
        <v/>
      </c>
      <c r="CX84" s="224">
        <f>CC84</f>
        <v/>
      </c>
      <c r="CY84" s="237">
        <f>CD84</f>
        <v/>
      </c>
      <c r="CZ84" s="220">
        <f>IF(COUNTIF(Overview!K12:K14,TRUE)&gt;0,1.6,IF(COUNTIF(Overview!L12:L14,TRUE)&gt;0,8,0))</f>
        <v/>
      </c>
      <c r="DA84" s="1788"/>
      <c r="DB84" s="6706"/>
      <c r="DC84" s="844">
        <f>IF(CT84="","",IF(CT84&gt;CZ84,"Fail","Pass"))</f>
        <v/>
      </c>
      <c r="DD84" s="402">
        <f>IF(
CT84=MAX(CT83:CT84),
IF(
COUNTIF(CT83:CT84,CT84)&gt;1,
IF(CF84=MAX.SI.CONJUNTO(CF83:CF84,CT83:CT84,CT84),MAX($DD$3:DD83)+1,""),
MAX($DD$3:DD83)+1
),
"")</f>
        <v/>
      </c>
      <c r="DE84" s="1565">
        <f>MyTimestamp(DC84)</f>
        <v/>
      </c>
      <c r="DF84" s="1531">
        <f>IF(COUNT(CE84:CH84)=1,15,IF(COUNT(CE84:CH84)=0,0,30))</f>
        <v/>
      </c>
      <c r="DG84" s="1532">
        <f>IF(DF84=0,0,2)</f>
        <v/>
      </c>
      <c r="DH84" s="859"/>
      <c r="DI84" s="861"/>
      <c r="DJ84" s="1569"/>
      <c r="DK84" s="1789"/>
      <c r="DL84" s="1574">
        <f>10^(CN84/20)*100-100</f>
        <v/>
      </c>
      <c r="DM84" s="767">
        <f>IF('Tune-Up'!H12="","",'Tune-Up'!H12)</f>
        <v/>
      </c>
      <c r="DN84" s="961"/>
      <c r="DO84" s="797">
        <f>IF(DM84="","",10^(DM84/10))</f>
        <v/>
      </c>
      <c r="DP84" s="797">
        <f>IF(ISNUMBER(DN84)=FALSE,"N/A",10^(DN84/10))</f>
        <v/>
      </c>
      <c r="DQ84" s="1574">
        <f>IF(AND(ISNUMBER(DO84),ISNUMBER(DP84)),IF(DO84/DP84&gt;1,ROUND((DO84)/DP84,3),1),1)</f>
        <v/>
      </c>
      <c r="DR84" s="1541"/>
      <c r="DS84" s="1541"/>
      <c r="DT84" s="1541"/>
      <c r="DU84" s="1541"/>
      <c r="DV84" s="1541"/>
      <c r="DW84" s="1541"/>
      <c r="DX84" s="1541"/>
      <c r="DY84" s="1541"/>
      <c r="DZ84" s="1541"/>
      <c r="EA84" s="1541"/>
      <c r="EB84" s="1541"/>
      <c r="EC84" s="1541"/>
      <c r="ED84" s="1541"/>
      <c r="EE84" s="1541"/>
      <c r="EF84" s="1541"/>
      <c r="EG84" s="1541"/>
      <c r="EH84" s="1541"/>
      <c r="EI84" s="1541"/>
      <c r="EJ84" s="1541"/>
      <c r="EK84" s="1541"/>
      <c r="EL84" s="1541"/>
      <c r="EM84" s="1541"/>
      <c r="EN84" s="1541"/>
      <c r="EO84" s="1541"/>
      <c r="EP84" s="1541"/>
      <c r="EQ84" s="1541"/>
      <c r="ER84" s="1541"/>
      <c r="ES84" s="1541"/>
      <c r="ET84" s="1541"/>
      <c r="EU84" s="1541"/>
      <c r="EV84" s="1541"/>
    </row>
    <row r="85" ht="12.75" x14ac:dyDescent="0.2">
      <c r="A85" s="1541"/>
      <c r="B85" s="1541"/>
      <c r="C85"/>
      <c r="D85" s="6799"/>
      <c r="E85" s="6799"/>
      <c r="F85" s="6800" t="inlineStr">
        <is>
          <t>5.1</t>
        </is>
      </c>
      <c r="G85" s="6801"/>
      <c r="H85" s="6802">
        <f>BV85</f>
        <v/>
      </c>
      <c r="I85" s="6802">
        <f>BW85</f>
        <v/>
      </c>
      <c r="J85" s="6803" t="inlineStr">
        <is>
          <t>GSM</t>
        </is>
      </c>
      <c r="K85" s="6803" t="inlineStr">
        <is>
          <t>900</t>
        </is>
      </c>
      <c r="L85" s="6804"/>
      <c r="M85" s="6802"/>
      <c r="N85" s="6805"/>
      <c r="O85" s="6806"/>
      <c r="P85" s="6597"/>
      <c r="Q85" s="6806"/>
      <c r="R85" s="6806"/>
      <c r="S85" s="6802"/>
      <c r="T85" s="6802">
        <v>37</v>
      </c>
      <c r="U85" s="6593">
        <v>897.4</v>
      </c>
      <c r="V85" s="6805"/>
      <c r="W85" s="6807"/>
      <c r="X85" s="6805"/>
      <c r="Y85" s="6805"/>
      <c r="Z85" s="6805"/>
      <c r="AA85" s="6804"/>
      <c r="AB85" s="6804"/>
      <c r="AC85" s="6808">
        <f>IF(OR(BX85="Close to Ear",BX85="Close to Head"),"Head",IF(BX85="Extremity","Extremity","Body"))</f>
        <v/>
      </c>
      <c r="AD85" s="6809">
        <f>CA85</f>
        <v/>
      </c>
      <c r="AE85" s="6803">
        <f>CB85</f>
        <v/>
      </c>
      <c r="AF85" s="6804"/>
      <c r="AG85" s="6810">
        <f>IF(OR(AZ85="",BA85=""),"N/A",IF(DC85="Pass","P","F"))</f>
        <v/>
      </c>
      <c r="AH85" s="6811"/>
      <c r="AI85" s="6811"/>
      <c r="AJ85" s="6811"/>
      <c r="AK85" s="6805"/>
      <c r="AL85" s="6804"/>
      <c r="AM85" s="6805"/>
      <c r="AN85" s="6805"/>
      <c r="AO85" s="6812"/>
      <c r="AP85" s="6812"/>
      <c r="AQ85" s="6812"/>
      <c r="AR85" s="6812"/>
      <c r="AS85" s="6812"/>
      <c r="AT85" s="6813">
        <f>IF(AC85="Extremity",IF(CG85="","",CG85),"")</f>
        <v/>
      </c>
      <c r="AU85" s="6813">
        <f>IF(AC85="Extremity",IF(CH85="","",CH85),"")</f>
        <v/>
      </c>
      <c r="AV85" s="6814">
        <f>IF(AC85="Extremity","",IF(CE85="","",CE85))</f>
        <v/>
      </c>
      <c r="AW85" s="6814">
        <f>IF(AD85="Extremity","",IF(CF85="","",CF85))</f>
        <v/>
      </c>
      <c r="AX85" s="6807">
        <f>DL85</f>
        <v/>
      </c>
      <c r="AY85" s="6807">
        <f>DQ85</f>
        <v/>
      </c>
      <c r="AZ85" s="6815">
        <f>IF(AC85="Extremity",IF(DA85="","",DA85),"")</f>
        <v/>
      </c>
      <c r="BA85" s="6816">
        <f>IF(AC85="Extremity","",IF(CT85="","",CT85))</f>
        <v/>
      </c>
      <c r="BB85" s="6807">
        <f>IF(AC85="Extremity",IF(DB85="","",DB85),"")</f>
        <v/>
      </c>
      <c r="BC85" s="6814">
        <f>IF(AC85="Extremity","",IF(CZ85="","",CZ85))</f>
        <v/>
      </c>
      <c r="BD85" s="6807">
        <f>DD85</f>
        <v/>
      </c>
      <c r="BE85" s="6817">
        <f>DE85</f>
        <v/>
      </c>
      <c r="BF85" s="6818">
        <f>DF85*60</f>
        <v/>
      </c>
      <c r="BG85" s="6819">
        <f>BE85</f>
        <v/>
      </c>
      <c r="BH85" s="6818">
        <f>DG85*60</f>
        <v/>
      </c>
      <c r="BI85" s="6818">
        <f>DH85</f>
        <v/>
      </c>
      <c r="BJ85" s="6820"/>
      <c r="BK85" s="6821">
        <f>Overview!$E$7</f>
        <v/>
      </c>
      <c r="BL85" s="6820"/>
      <c r="BM85" s="6818">
        <f>DI85</f>
        <v/>
      </c>
      <c r="BN85" s="6821">
        <f>Overview!$P$153</f>
        <v/>
      </c>
      <c r="BO85" s="6820"/>
      <c r="BP85" s="6820"/>
      <c r="BQ85" s="6804"/>
      <c r="BR85" s="6822"/>
      <c r="BS85" s="1541"/>
      <c r="BT85" s="1783" t="inlineStr">
        <is>
          <t>GSM</t>
        </is>
      </c>
      <c r="BU85" s="1783" t="inlineStr">
        <is>
          <t>900</t>
        </is>
      </c>
      <c r="BV85" s="400">
        <f>Overview!$H$30</f>
        <v/>
      </c>
      <c r="BW85" s="1784"/>
      <c r="BX85" s="1783" t="inlineStr">
        <is>
          <t>Body</t>
        </is>
      </c>
      <c r="BY85" s="1785"/>
      <c r="BZ85" s="1793"/>
      <c r="CA85" s="6823" t="inlineStr">
        <is>
          <t>Front of Face</t>
        </is>
      </c>
      <c r="CB85" s="200">
        <v>25</v>
      </c>
      <c r="CC85" s="6824">
        <f>IF(COUNT('Conducted 2G-3G'!$AH$3:$AH$5)=0,37,INDEX('Conducted 2G-3G'!$T$3:$T$5,MATCH(MAX('Conducted 2G-3G'!$AH$3:$AH$5),'Conducted 2G-3G'!$AH$3:$AH$5,0)))</f>
        <v>37</v>
      </c>
      <c r="CD85" s="6824">
        <f>IF(COUNT('Conducted 2G-3G'!$AH$3:$AH$5)=0,897.4,INDEX('Conducted 2G-3G'!$U$3:$U$5,MATCH(MAX('Conducted 2G-3G'!$AH$3:$AH$5),'Conducted 2G-3G'!$AH$3:$AH$5,0)))</f>
        <v>897.4</v>
      </c>
      <c r="CE85" s="7237"/>
      <c r="CF85" s="7237"/>
      <c r="CG85" s="6909"/>
      <c r="CH85" s="6909"/>
      <c r="CI85" s="6672">
        <f>BY85</f>
        <v/>
      </c>
      <c r="CJ85" s="6672">
        <f>BZ85</f>
        <v/>
      </c>
      <c r="CK85" s="223">
        <f>CA85</f>
        <v/>
      </c>
      <c r="CL85" s="6665">
        <f>CC85</f>
        <v/>
      </c>
      <c r="CM85" s="6665">
        <f>CD85</f>
        <v/>
      </c>
      <c r="CN85" s="6843"/>
      <c r="CO85" s="1579"/>
      <c r="CP85" s="7217">
        <f>IF(CF85=""," ",IF(ABS(CE85-CF85)&lt;=0.1,"Valid","Not valid"))</f>
        <v/>
      </c>
      <c r="CQ85" s="7220">
        <f> IF(CE85="","",IF(AND(CE85&lt;&gt;"",CF85=""),IF(CE85&gt;=0.8,"Medir+Sig Max","No"),IF(CF85&lt;&gt;"",IF(CF85&gt;=0.8,"Medir+Sig Max","No"),"")))</f>
        <v/>
      </c>
      <c r="CR85" s="6929">
        <f>IF(UPPER($CQ$1)="X",IF(CF85=""," ",IF((ABS(CE85)&lt;5)*AND(ABS(CF85)&lt;5)*AND(ABS(CT85)&lt;5),"Solo si es max","Medir")),IF(CF85=""," ",IF((ABS(CE85)&lt;1)*AND(ABS(CF85)&lt;1)*AND(ABS(CT85)&lt;1),"Solo si es max","Medir")))</f>
        <v/>
      </c>
      <c r="CS85" s="7220"/>
      <c r="CT85" s="220">
        <f>IF(CO85="",IF(AND(CE85="",CF85=""),"",IF(CF85="",IF(DQ85&gt;1,ROUND(DQ85*CE85,3),CE85),IF(DQ85&gt;1,ROUND(DQ85*CF85,3),CF85))),IF(AND(CE85="",CF85=""),"",IF(CF85="",IF(DQ85&gt;1,ROUND(DQ85*CE85*(1/(CO85)),3),CE85*(1/(CO85))),IF(DQ85&gt;1,ROUND(DQ85*CF85*(1/(CO85)),3),CF85*(1/(CO85))))))</f>
        <v/>
      </c>
      <c r="CU85" s="224">
        <f>BY85</f>
        <v/>
      </c>
      <c r="CV85" s="237">
        <f>BZ85</f>
        <v/>
      </c>
      <c r="CW85" s="237">
        <f>CA85</f>
        <v/>
      </c>
      <c r="CX85" s="224">
        <f>CC85</f>
        <v/>
      </c>
      <c r="CY85" s="237">
        <f>CD85</f>
        <v/>
      </c>
      <c r="CZ85" s="220">
        <f>IF(COUNTIF(Overview!K12:K14,TRUE)&gt;0,1.6,IF(COUNTIF(Overview!L12:L14,TRUE)&gt;0,8,0))</f>
        <v/>
      </c>
      <c r="DA85" s="1807"/>
      <c r="DB85" s="6909"/>
      <c r="DC85" s="844">
        <f>IF(CT85="","",IF(CT85&gt;CZ85,"Fail","Pass"))</f>
        <v/>
      </c>
      <c r="DD85" s="6666">
        <f>IF(CT85&lt;&gt;"",MAX($DD$3:DD84)+1,"")</f>
        <v/>
      </c>
      <c r="DE85" s="1565">
        <f>MyTimestamp(DC85)</f>
        <v/>
      </c>
      <c r="DF85" s="1531">
        <f>IF(COUNT(CE85:CH85)=1,15,IF(COUNT(CE85:CH85)=0,0,30))</f>
        <v/>
      </c>
      <c r="DG85" s="1532">
        <f>IF(DF85=0,0,2)</f>
        <v/>
      </c>
      <c r="DH85" s="2055"/>
      <c r="DI85" s="6674"/>
      <c r="DJ85" s="1569"/>
      <c r="DK85" s="6667"/>
      <c r="DL85" s="1574">
        <f>10^(CN85/20)*100-100</f>
        <v/>
      </c>
      <c r="DM85" s="767">
        <f>IF('Tune-Up'!H12="","",'Tune-Up'!H12)</f>
        <v/>
      </c>
      <c r="DN85" s="961"/>
      <c r="DO85" s="797">
        <f>IF(DM85="","",10^(DM85/10))</f>
        <v/>
      </c>
      <c r="DP85" s="797">
        <f>IF(ISNUMBER(DN85)=FALSE,"N/A",10^(DN85/10))</f>
        <v/>
      </c>
      <c r="DQ85" s="1574">
        <f>IF(AND(ISNUMBER(DO85),ISNUMBER(DP85)),IF(DO85/DP85&gt;1,ROUND((DO85)/DP85,3),1),1)</f>
        <v/>
      </c>
      <c r="DR85" s="1541"/>
      <c r="DS85" s="1541"/>
      <c r="DT85" s="1541"/>
      <c r="DU85" s="1541"/>
      <c r="DV85" s="1541"/>
      <c r="DW85" s="1541"/>
      <c r="DX85" s="1541"/>
      <c r="DY85" s="1541"/>
      <c r="DZ85" s="1541"/>
      <c r="EA85" s="1541"/>
      <c r="EB85" s="1541"/>
      <c r="EC85" s="1541"/>
      <c r="ED85" s="1541"/>
      <c r="EE85" s="1541"/>
      <c r="EF85" s="1541"/>
      <c r="EG85" s="1541"/>
      <c r="EH85" s="1541"/>
      <c r="EI85" s="1541"/>
      <c r="EJ85" s="1541"/>
      <c r="EK85" s="1541"/>
      <c r="EL85" s="1541"/>
      <c r="EM85" s="1541"/>
      <c r="EN85" s="1541"/>
      <c r="EO85" s="1541"/>
      <c r="EP85" s="1541"/>
      <c r="EQ85" s="1541"/>
      <c r="ER85" s="1541"/>
      <c r="ES85" s="1541"/>
      <c r="ET85" s="1541"/>
      <c r="EU85" s="1541"/>
      <c r="EV85" s="1541"/>
    </row>
    <row r="86" ht="12.75" x14ac:dyDescent="0.2">
      <c r="A86" s="1541"/>
      <c r="B86" s="1541"/>
      <c r="C86"/>
      <c r="D86" s="6799"/>
      <c r="E86" s="6799"/>
      <c r="F86" s="6800" t="inlineStr">
        <is>
          <t>5.1</t>
        </is>
      </c>
      <c r="G86" s="6801"/>
      <c r="H86" s="6802">
        <f>BV86</f>
        <v/>
      </c>
      <c r="I86" s="6802">
        <f>BW86</f>
        <v/>
      </c>
      <c r="J86" s="6803" t="inlineStr">
        <is>
          <t>GSM</t>
        </is>
      </c>
      <c r="K86" s="6803" t="inlineStr">
        <is>
          <t>900</t>
        </is>
      </c>
      <c r="L86" s="6804"/>
      <c r="M86" s="6802"/>
      <c r="N86" s="6805"/>
      <c r="O86" s="6806"/>
      <c r="P86" s="6597"/>
      <c r="Q86" s="6806"/>
      <c r="R86" s="6806"/>
      <c r="S86" s="6802"/>
      <c r="T86" s="6802">
        <v>37</v>
      </c>
      <c r="U86" s="6593">
        <v>897.4</v>
      </c>
      <c r="V86" s="6805"/>
      <c r="W86" s="6807"/>
      <c r="X86" s="6805"/>
      <c r="Y86" s="6805"/>
      <c r="Z86" s="6805"/>
      <c r="AA86" s="6804"/>
      <c r="AB86" s="6804"/>
      <c r="AC86" s="6808">
        <f>IF(OR(BX86="Close to Ear",BX86="Close to Head"),"Head",IF(BX86="Extremity","Extremity","Body"))</f>
        <v/>
      </c>
      <c r="AD86" s="6809">
        <f>CA86</f>
        <v/>
      </c>
      <c r="AE86" s="6803">
        <f>CB86</f>
        <v/>
      </c>
      <c r="AF86" s="6804"/>
      <c r="AG86" s="6810">
        <f>IF(OR(AZ86="",BA86=""),"N/A",IF(DC86="Pass","P","F"))</f>
        <v/>
      </c>
      <c r="AH86" s="6811"/>
      <c r="AI86" s="6811"/>
      <c r="AJ86" s="6811"/>
      <c r="AK86" s="6805"/>
      <c r="AL86" s="6804"/>
      <c r="AM86" s="6805"/>
      <c r="AN86" s="6805"/>
      <c r="AO86" s="6812"/>
      <c r="AP86" s="6812"/>
      <c r="AQ86" s="6812"/>
      <c r="AR86" s="6812"/>
      <c r="AS86" s="6812"/>
      <c r="AT86" s="6813">
        <f>IF(AC86="Extremity",IF(CG86="","",CG86),"")</f>
        <v/>
      </c>
      <c r="AU86" s="6813">
        <f>IF(AC86="Extremity",IF(CH86="","",CH86),"")</f>
        <v/>
      </c>
      <c r="AV86" s="6814">
        <f>IF(AC86="Extremity","",IF(CE86="","",CE86))</f>
        <v/>
      </c>
      <c r="AW86" s="6814">
        <f>IF(AD86="Extremity","",IF(CF86="","",CF86))</f>
        <v/>
      </c>
      <c r="AX86" s="6807">
        <f>DL86</f>
        <v/>
      </c>
      <c r="AY86" s="6807">
        <f>DQ86</f>
        <v/>
      </c>
      <c r="AZ86" s="6815">
        <f>IF(AC86="Extremity",IF(DA86="","",DA86),"")</f>
        <v/>
      </c>
      <c r="BA86" s="6816">
        <f>IF(AC86="Extremity","",IF(CT86="","",CT86))</f>
        <v/>
      </c>
      <c r="BB86" s="6807">
        <f>IF(AC86="Extremity",IF(DB86="","",DB86),"")</f>
        <v/>
      </c>
      <c r="BC86" s="6814">
        <f>IF(AC86="Extremity","",IF(CZ86="","",CZ86))</f>
        <v/>
      </c>
      <c r="BD86" s="6807">
        <f>DD86</f>
        <v/>
      </c>
      <c r="BE86" s="6817">
        <f>DE86</f>
        <v/>
      </c>
      <c r="BF86" s="6818">
        <f>DF86*60</f>
        <v/>
      </c>
      <c r="BG86" s="6819">
        <f>BE86</f>
        <v/>
      </c>
      <c r="BH86" s="6818">
        <f>DG86*60</f>
        <v/>
      </c>
      <c r="BI86" s="6818">
        <f>DH86</f>
        <v/>
      </c>
      <c r="BJ86" s="6820"/>
      <c r="BK86" s="6821">
        <f>Overview!$E$7</f>
        <v/>
      </c>
      <c r="BL86" s="6820"/>
      <c r="BM86" s="6818">
        <f>DI86</f>
        <v/>
      </c>
      <c r="BN86" s="6821">
        <f>Overview!$P$153</f>
        <v/>
      </c>
      <c r="BO86" s="6820"/>
      <c r="BP86" s="6820"/>
      <c r="BQ86" s="6804"/>
      <c r="BR86" s="6822"/>
      <c r="BS86" s="1541"/>
      <c r="BT86" s="1783" t="inlineStr">
        <is>
          <t>GSM</t>
        </is>
      </c>
      <c r="BU86" s="1783" t="inlineStr">
        <is>
          <t>900</t>
        </is>
      </c>
      <c r="BV86" s="400">
        <f>Overview!$H$30</f>
        <v/>
      </c>
      <c r="BW86" s="1784"/>
      <c r="BX86" s="1783" t="inlineStr">
        <is>
          <t>Body</t>
        </is>
      </c>
      <c r="BY86" s="1785"/>
      <c r="BZ86" s="1793"/>
      <c r="CA86" s="6823" t="inlineStr">
        <is>
          <t>Accesorio 1: Front Face</t>
        </is>
      </c>
      <c r="CB86" s="200">
        <v>0</v>
      </c>
      <c r="CC86" s="6824">
        <f>IF(COUNT('Conducted 2G-3G'!$AH$3:$AH$5)=0,37,INDEX('Conducted 2G-3G'!$T$3:$T$5,MATCH(MAX('Conducted 2G-3G'!$AH$3:$AH$5),'Conducted 2G-3G'!$AH$3:$AH$5,0)))</f>
        <v>37</v>
      </c>
      <c r="CD86" s="6824">
        <f>IF(COUNT('Conducted 2G-3G'!$AH$3:$AH$5)=0,897.4,INDEX('Conducted 2G-3G'!$U$3:$U$5,MATCH(MAX('Conducted 2G-3G'!$AH$3:$AH$5),'Conducted 2G-3G'!$AH$3:$AH$5,0)))</f>
        <v>897.4</v>
      </c>
      <c r="CE86" s="7237"/>
      <c r="CF86" s="7237"/>
      <c r="CG86" s="6909"/>
      <c r="CH86" s="6909"/>
      <c r="CI86" s="6672">
        <f>BY86</f>
        <v/>
      </c>
      <c r="CJ86" s="6672">
        <f>BZ86</f>
        <v/>
      </c>
      <c r="CK86" s="223">
        <f>CA86</f>
        <v/>
      </c>
      <c r="CL86" s="6665">
        <f>CC86</f>
        <v/>
      </c>
      <c r="CM86" s="6665">
        <f>CD86</f>
        <v/>
      </c>
      <c r="CN86" s="6843"/>
      <c r="CO86" s="1579"/>
      <c r="CP86" s="7217">
        <f>IF(CF86=""," ",IF(ABS(CE86-CF86)&lt;=0.1,"Valid","Not valid"))</f>
        <v/>
      </c>
      <c r="CQ86" s="7220">
        <f> IF(CE86="","",IF(AND(CE86&lt;&gt;"",CF86=""),IF(CE86&gt;=0.8,"Medir+Sig Max","No"),IF(CF86&lt;&gt;"",IF(CF86&gt;=0.8,"Medir+Sig Max","No"),"")))</f>
        <v/>
      </c>
      <c r="CR86" s="6929">
        <f>IF(UPPER($CQ$1)="X",IF(CF86=""," ",IF((ABS(CE86)&lt;5)*AND(ABS(CF86)&lt;5)*AND(ABS(CT86)&lt;5),"Solo si es max","Medir")),IF(CF86=""," ",IF((ABS(CE86)&lt;1)*AND(ABS(CF86)&lt;1)*AND(ABS(CT86)&lt;1),"Solo si es max","Medir")))</f>
        <v/>
      </c>
      <c r="CS86" s="7220"/>
      <c r="CT86" s="220">
        <f>IF(CO86="",IF(AND(CE86="",CF86=""),"",IF(CF86="",IF(DQ86&gt;1,ROUND(DQ86*CE86,3),CE86),IF(DQ86&gt;1,ROUND(DQ86*CF86,3),CF86))),IF(AND(CE86="",CF86=""),"",IF(CF86="",IF(DQ86&gt;1,ROUND(DQ86*CE86*(1/(CO86)),3),CE86*(1/(CO86))),IF(DQ86&gt;1,ROUND(DQ86*CF86*(1/(CO86)),3),CF86*(1/(CO86))))))</f>
        <v/>
      </c>
      <c r="CU86" s="224">
        <f>BY86</f>
        <v/>
      </c>
      <c r="CV86" s="237">
        <f>BZ86</f>
        <v/>
      </c>
      <c r="CW86" s="237">
        <f>CA86</f>
        <v/>
      </c>
      <c r="CX86" s="224">
        <f>CC86</f>
        <v/>
      </c>
      <c r="CY86" s="237">
        <f>CD86</f>
        <v/>
      </c>
      <c r="CZ86" s="220">
        <f>IF(COUNTIF(Overview!K12:K14,TRUE)&gt;0,1.6,IF(COUNTIF(Overview!L12:L14,TRUE)&gt;0,8,0))</f>
        <v/>
      </c>
      <c r="DA86" s="1807"/>
      <c r="DB86" s="6909"/>
      <c r="DC86" s="844">
        <f>IF(CT86="","",IF(CT86&gt;CZ86,"Fail","Pass"))</f>
        <v/>
      </c>
      <c r="DD86" s="6666">
        <f>IF(
CT86=MAX(CT86:CT92),
IF(
COUNTIF(CT86:CT92,CT86)&gt;1,
IF(CF86=MAX.SI.CONJUNTO(CF86:CF92,CT86:CT92,CT86),MAX($DD$3:DD85)+1,""),
MAX($DD$3:DD85)+1
),
"")</f>
        <v/>
      </c>
      <c r="DE86" s="1565">
        <f>MyTimestamp(DC86)</f>
        <v/>
      </c>
      <c r="DF86" s="1531">
        <f>IF(COUNT(CE86:CH86)=1,15,IF(COUNT(CE86:CH86)=0,0,30))</f>
        <v/>
      </c>
      <c r="DG86" s="1532">
        <f>IF(DF86=0,0,2)</f>
        <v/>
      </c>
      <c r="DH86" s="2055"/>
      <c r="DI86" s="6674"/>
      <c r="DJ86" s="1569"/>
      <c r="DK86" s="6667"/>
      <c r="DL86" s="1574">
        <f>10^(CN86/20)*100-100</f>
        <v/>
      </c>
      <c r="DM86" s="767">
        <f>IF('Tune-Up'!H12="","",'Tune-Up'!H12)</f>
        <v/>
      </c>
      <c r="DN86" s="961"/>
      <c r="DO86" s="797">
        <f>IF(DM86="","",10^(DM86/10))</f>
        <v/>
      </c>
      <c r="DP86" s="797">
        <f>IF(ISNUMBER(DN86)=FALSE,"N/A",10^(DN86/10))</f>
        <v/>
      </c>
      <c r="DQ86" s="1574">
        <f>IF(AND(ISNUMBER(DO86),ISNUMBER(DP86)),IF(DO86/DP86&gt;1,ROUND((DO86)/DP86,3),1),1)</f>
        <v/>
      </c>
      <c r="DR86" s="1541"/>
      <c r="DS86" s="1541"/>
      <c r="DT86" s="1541"/>
      <c r="DU86" s="1541"/>
      <c r="DV86" s="1541"/>
      <c r="DW86" s="1541"/>
      <c r="DX86" s="1541"/>
      <c r="DY86" s="1541"/>
      <c r="DZ86" s="1541"/>
      <c r="EA86" s="1541"/>
      <c r="EB86" s="1541"/>
      <c r="EC86" s="1541"/>
      <c r="ED86" s="1541"/>
      <c r="EE86" s="1541"/>
      <c r="EF86" s="1541"/>
      <c r="EG86" s="1541"/>
      <c r="EH86" s="1541"/>
      <c r="EI86" s="1541"/>
      <c r="EJ86" s="1541"/>
      <c r="EK86" s="1541"/>
      <c r="EL86" s="1541"/>
      <c r="EM86" s="1541"/>
      <c r="EN86" s="1541"/>
      <c r="EO86" s="1541"/>
      <c r="EP86" s="1541"/>
      <c r="EQ86" s="1541"/>
      <c r="ER86" s="1541"/>
      <c r="ES86" s="1541"/>
      <c r="ET86" s="1541"/>
      <c r="EU86" s="1541"/>
      <c r="EV86" s="1541"/>
    </row>
    <row r="87" ht="12.75" x14ac:dyDescent="0.2">
      <c r="A87" s="1541"/>
      <c r="B87" s="1541"/>
      <c r="C87"/>
      <c r="D87" s="6799"/>
      <c r="E87" s="6799"/>
      <c r="F87" s="6800" t="inlineStr">
        <is>
          <t>5.1</t>
        </is>
      </c>
      <c r="G87" s="6801"/>
      <c r="H87" s="6802">
        <f>BV87</f>
        <v/>
      </c>
      <c r="I87" s="6802">
        <f>BW87</f>
        <v/>
      </c>
      <c r="J87" s="6803" t="inlineStr">
        <is>
          <t>GSM</t>
        </is>
      </c>
      <c r="K87" s="6803" t="inlineStr">
        <is>
          <t>900</t>
        </is>
      </c>
      <c r="L87" s="6804"/>
      <c r="M87" s="6802"/>
      <c r="N87" s="6805"/>
      <c r="O87" s="6806"/>
      <c r="P87" s="6597"/>
      <c r="Q87" s="6806"/>
      <c r="R87" s="6806"/>
      <c r="S87" s="6802"/>
      <c r="T87" s="6802">
        <v>37</v>
      </c>
      <c r="U87" s="6593">
        <v>897.4</v>
      </c>
      <c r="V87" s="6805"/>
      <c r="W87" s="6807"/>
      <c r="X87" s="6805"/>
      <c r="Y87" s="6805"/>
      <c r="Z87" s="6805"/>
      <c r="AA87" s="6804"/>
      <c r="AB87" s="6804"/>
      <c r="AC87" s="6808">
        <f>IF(OR(BX87="Close to Ear",BX87="Close to Head"),"Head",IF(BX87="Extremity","Extremity","Body"))</f>
        <v/>
      </c>
      <c r="AD87" s="6809">
        <f>CA87</f>
        <v/>
      </c>
      <c r="AE87" s="6803">
        <f>CB87</f>
        <v/>
      </c>
      <c r="AF87" s="6804"/>
      <c r="AG87" s="6810">
        <f>IF(OR(AZ87="",BA87=""),"N/A",IF(DC87="Pass","P","F"))</f>
        <v/>
      </c>
      <c r="AH87" s="6811"/>
      <c r="AI87" s="6811"/>
      <c r="AJ87" s="6811"/>
      <c r="AK87" s="6805"/>
      <c r="AL87" s="6804"/>
      <c r="AM87" s="6805"/>
      <c r="AN87" s="6805"/>
      <c r="AO87" s="6812"/>
      <c r="AP87" s="6812"/>
      <c r="AQ87" s="6812"/>
      <c r="AR87" s="6812"/>
      <c r="AS87" s="6812"/>
      <c r="AT87" s="6813">
        <f>IF(AC87="Extremity",IF(CG87="","",CG87),"")</f>
        <v/>
      </c>
      <c r="AU87" s="6813">
        <f>IF(AC87="Extremity",IF(CH87="","",CH87),"")</f>
        <v/>
      </c>
      <c r="AV87" s="6814">
        <f>IF(AC87="Extremity","",IF(CE87="","",CE87))</f>
        <v/>
      </c>
      <c r="AW87" s="6814">
        <f>IF(AD87="Extremity","",IF(CF87="","",CF87))</f>
        <v/>
      </c>
      <c r="AX87" s="6807">
        <f>DL87</f>
        <v/>
      </c>
      <c r="AY87" s="6807">
        <f>DQ87</f>
        <v/>
      </c>
      <c r="AZ87" s="6815">
        <f>IF(AC87="Extremity",IF(DA87="","",DA87),"")</f>
        <v/>
      </c>
      <c r="BA87" s="6816">
        <f>IF(AC87="Extremity","",IF(CT87="","",CT87))</f>
        <v/>
      </c>
      <c r="BB87" s="6807">
        <f>IF(AC87="Extremity",IF(DB87="","",DB87),"")</f>
        <v/>
      </c>
      <c r="BC87" s="6814">
        <f>IF(AC87="Extremity","",IF(CZ87="","",CZ87))</f>
        <v/>
      </c>
      <c r="BD87" s="6807">
        <f>DD87</f>
        <v/>
      </c>
      <c r="BE87" s="6817">
        <f>DE87</f>
        <v/>
      </c>
      <c r="BF87" s="6818">
        <f>DF87*60</f>
        <v/>
      </c>
      <c r="BG87" s="6819">
        <f>BE87</f>
        <v/>
      </c>
      <c r="BH87" s="6818">
        <f>DG87*60</f>
        <v/>
      </c>
      <c r="BI87" s="6818">
        <f>DH87</f>
        <v/>
      </c>
      <c r="BJ87" s="6820"/>
      <c r="BK87" s="6821">
        <f>Overview!$E$7</f>
        <v/>
      </c>
      <c r="BL87" s="6820"/>
      <c r="BM87" s="6818">
        <f>DI87</f>
        <v/>
      </c>
      <c r="BN87" s="6821">
        <f>Overview!$P$153</f>
        <v/>
      </c>
      <c r="BO87" s="6820"/>
      <c r="BP87" s="6820"/>
      <c r="BQ87" s="6804"/>
      <c r="BR87" s="6822"/>
      <c r="BS87" s="1541"/>
      <c r="BT87" s="1783" t="inlineStr">
        <is>
          <t>GSM</t>
        </is>
      </c>
      <c r="BU87" s="1783" t="inlineStr">
        <is>
          <t>900</t>
        </is>
      </c>
      <c r="BV87" s="400">
        <f>Overview!$H$30</f>
        <v/>
      </c>
      <c r="BW87" s="1784"/>
      <c r="BX87" s="1783" t="inlineStr">
        <is>
          <t>Body</t>
        </is>
      </c>
      <c r="BY87" s="1785"/>
      <c r="BZ87" s="1793"/>
      <c r="CA87" s="6823" t="inlineStr">
        <is>
          <t>Accesorio 2: Bottom Edge</t>
        </is>
      </c>
      <c r="CB87" s="200">
        <v>0</v>
      </c>
      <c r="CC87" s="6824">
        <f>IF(COUNT('Conducted 2G-3G'!$AH$3:$AH$5)=0,37,INDEX('Conducted 2G-3G'!$T$3:$T$5,MATCH(MAX('Conducted 2G-3G'!$AH$3:$AH$5),'Conducted 2G-3G'!$AH$3:$AH$5,0)))</f>
        <v>37</v>
      </c>
      <c r="CD87" s="411">
        <f>IF(COUNT('Conducted 2G-3G'!$AH$3:$AH$5)=0,897.4,INDEX('Conducted 2G-3G'!$U$3:$U$5,MATCH(MAX('Conducted 2G-3G'!$AH$3:$AH$5),'Conducted 2G-3G'!$AH$3:$AH$5,0)))</f>
        <v>897.4</v>
      </c>
      <c r="CE87" s="7237"/>
      <c r="CF87" s="7237"/>
      <c r="CG87" s="6909"/>
      <c r="CH87" s="6909"/>
      <c r="CI87" s="6672">
        <f>BY87</f>
        <v/>
      </c>
      <c r="CJ87" s="6672">
        <f>BZ87</f>
        <v/>
      </c>
      <c r="CK87" s="223">
        <f>CA87</f>
        <v/>
      </c>
      <c r="CL87" s="6665">
        <f>CC87</f>
        <v/>
      </c>
      <c r="CM87" s="6665">
        <f>CD87</f>
        <v/>
      </c>
      <c r="CN87" s="6843"/>
      <c r="CO87" s="1579"/>
      <c r="CP87" s="7217">
        <f>IF(CF87=""," ",IF(ABS(CE87-CF87)&lt;=0.1,"Valid","Not valid"))</f>
        <v/>
      </c>
      <c r="CQ87" s="7220">
        <f> IF(CE87="","",IF(AND(CE87&lt;&gt;"",CF87=""),IF(CE87&gt;=0.8,"Medir+Sig Max","No"),IF(CF87&lt;&gt;"",IF(CF87&gt;=0.8,"Medir+Sig Max","No"),"")))</f>
        <v/>
      </c>
      <c r="CR87" s="6929">
        <f>IF(UPPER($CQ$1)="X",IF(CF87=""," ",IF((ABS(CE87)&lt;5)*AND(ABS(CF87)&lt;5)*AND(ABS(CT87)&lt;5),"Solo si es max","Medir")),IF(CF87=""," ",IF((ABS(CE87)&lt;1)*AND(ABS(CF87)&lt;1)*AND(ABS(CT87)&lt;1),"Solo si es max","Medir")))</f>
        <v/>
      </c>
      <c r="CS87" s="7220"/>
      <c r="CT87" s="220">
        <f>IF(CO87="",IF(AND(CE87="",CF87=""),"",IF(CF87="",IF(DQ87&gt;1,ROUND(DQ87*CE87,3),CE87),IF(DQ87&gt;1,ROUND(DQ87*CF87,3),CF87))),IF(AND(CE87="",CF87=""),"",IF(CF87="",IF(DQ87&gt;1,ROUND(DQ87*CE87*(1/(CO87)),3),CE87*(1/(CO87))),IF(DQ87&gt;1,ROUND(DQ87*CF87*(1/(CO87)),3),CF87*(1/(CO87))))))</f>
        <v/>
      </c>
      <c r="CU87" s="224">
        <f>BY87</f>
        <v/>
      </c>
      <c r="CV87" s="237">
        <f>BZ87</f>
        <v/>
      </c>
      <c r="CW87" s="237">
        <f>CA87</f>
        <v/>
      </c>
      <c r="CX87" s="224">
        <f>CC87</f>
        <v/>
      </c>
      <c r="CY87" s="237">
        <f>CD87</f>
        <v/>
      </c>
      <c r="CZ87" s="220">
        <f>IF(COUNTIF(Overview!K12:K14,TRUE)&gt;0,1.6,IF(COUNTIF(Overview!L12:L14,TRUE)&gt;0,8,0))</f>
        <v/>
      </c>
      <c r="DA87" s="1807"/>
      <c r="DB87" s="6909"/>
      <c r="DC87" s="844">
        <f>IF(CT87="","",IF(CT87&gt;CZ87,"Fail","Pass"))</f>
        <v/>
      </c>
      <c r="DD87" s="6666">
        <f>IF(
CT87=MAX(CT86:CT92),
IF(
COUNTIF(CT86:CT92,CT87)&gt;1,
IF(CF87=MAX.SI.CONJUNTO(CF86:CF92,CT86:CT92,CT87),MAX($DD$3:DD86)+1,""),
MAX($DD$3:DD86)+1
),
"")</f>
        <v/>
      </c>
      <c r="DE87" s="1565">
        <f>MyTimestamp(DC87)</f>
        <v/>
      </c>
      <c r="DF87" s="1531">
        <f>IF(COUNT(CE87:CH87)=1,15,IF(COUNT(CE87:CH87)=0,0,30))</f>
        <v/>
      </c>
      <c r="DG87" s="1532">
        <f>IF(DF87=0,0,2)</f>
        <v/>
      </c>
      <c r="DH87" s="2055"/>
      <c r="DI87" s="6674"/>
      <c r="DJ87" s="1569"/>
      <c r="DK87" s="6667"/>
      <c r="DL87" s="1574">
        <f>10^(CN87/20)*100-100</f>
        <v/>
      </c>
      <c r="DM87" s="767">
        <f>IF('Tune-Up'!H12="","",'Tune-Up'!H12)</f>
        <v/>
      </c>
      <c r="DN87" s="961"/>
      <c r="DO87" s="797">
        <f>IF(DM87="","",10^(DM87/10))</f>
        <v/>
      </c>
      <c r="DP87" s="797">
        <f>IF(ISNUMBER(DN87)=FALSE,"N/A",10^(DN87/10))</f>
        <v/>
      </c>
      <c r="DQ87" s="1574">
        <f>IF(AND(ISNUMBER(DO87),ISNUMBER(DP87)),IF(DO87/DP87&gt;1,ROUND((DO87)/DP87,3),1),1)</f>
        <v/>
      </c>
      <c r="DR87" s="1541"/>
      <c r="DS87" s="1541"/>
      <c r="DT87" s="1541"/>
      <c r="DU87" s="1541"/>
      <c r="DV87" s="1541"/>
      <c r="DW87" s="1541"/>
      <c r="DX87" s="1541"/>
      <c r="DY87" s="1541"/>
      <c r="DZ87" s="1541"/>
      <c r="EA87" s="1541"/>
      <c r="EB87" s="1541"/>
      <c r="EC87" s="1541"/>
      <c r="ED87" s="1541"/>
      <c r="EE87" s="1541"/>
      <c r="EF87" s="1541"/>
      <c r="EG87" s="1541"/>
      <c r="EH87" s="1541"/>
      <c r="EI87" s="1541"/>
      <c r="EJ87" s="1541"/>
      <c r="EK87" s="1541"/>
      <c r="EL87" s="1541"/>
      <c r="EM87" s="1541"/>
      <c r="EN87" s="1541"/>
      <c r="EO87" s="1541"/>
      <c r="EP87" s="1541"/>
      <c r="EQ87" s="1541"/>
      <c r="ER87" s="1541"/>
      <c r="ES87" s="1541"/>
      <c r="ET87" s="1541"/>
      <c r="EU87" s="1541"/>
      <c r="EV87" s="1541"/>
    </row>
    <row r="88" ht="12.75" x14ac:dyDescent="0.2">
      <c r="A88" s="1541"/>
      <c r="B88" s="1541"/>
      <c r="C88"/>
      <c r="D88" s="6799"/>
      <c r="E88" s="6799"/>
      <c r="F88" s="6800" t="inlineStr">
        <is>
          <t>5.1</t>
        </is>
      </c>
      <c r="G88" s="6801"/>
      <c r="H88" s="6802">
        <f>BV88</f>
        <v/>
      </c>
      <c r="I88" s="6802">
        <f>BW88</f>
        <v/>
      </c>
      <c r="J88" s="6803" t="inlineStr">
        <is>
          <t>GSM</t>
        </is>
      </c>
      <c r="K88" s="6803" t="inlineStr">
        <is>
          <t>900</t>
        </is>
      </c>
      <c r="L88" s="6804"/>
      <c r="M88" s="6802"/>
      <c r="N88" s="6805"/>
      <c r="O88" s="6806"/>
      <c r="P88" s="6597"/>
      <c r="Q88" s="6806"/>
      <c r="R88" s="6806"/>
      <c r="S88" s="6802"/>
      <c r="T88" s="6802">
        <v>37</v>
      </c>
      <c r="U88" s="6593">
        <v>897.4</v>
      </c>
      <c r="V88" s="6805"/>
      <c r="W88" s="6807"/>
      <c r="X88" s="6805"/>
      <c r="Y88" s="6805"/>
      <c r="Z88" s="6805"/>
      <c r="AA88" s="6804"/>
      <c r="AB88" s="6804"/>
      <c r="AC88" s="6808">
        <f>IF(OR(BX88="Close to Ear",BX88="Close to Head"),"Head",IF(BX88="Extremity","Extremity","Body"))</f>
        <v/>
      </c>
      <c r="AD88" s="6809">
        <f>CA88</f>
        <v/>
      </c>
      <c r="AE88" s="6803">
        <f>CB88</f>
        <v/>
      </c>
      <c r="AF88" s="6804"/>
      <c r="AG88" s="6810">
        <f>IF(OR(AZ88="",BA88=""),"N/A",IF(DC88="Pass","P","F"))</f>
        <v/>
      </c>
      <c r="AH88" s="6811"/>
      <c r="AI88" s="6811"/>
      <c r="AJ88" s="6811"/>
      <c r="AK88" s="6805"/>
      <c r="AL88" s="6804"/>
      <c r="AM88" s="6805"/>
      <c r="AN88" s="6805"/>
      <c r="AO88" s="6812"/>
      <c r="AP88" s="6812"/>
      <c r="AQ88" s="6812"/>
      <c r="AR88" s="6812"/>
      <c r="AS88" s="6812"/>
      <c r="AT88" s="6813">
        <f>IF(AC88="Extremity",IF(CG88="","",CG88),"")</f>
        <v/>
      </c>
      <c r="AU88" s="6813">
        <f>IF(AC88="Extremity",IF(CH88="","",CH88),"")</f>
        <v/>
      </c>
      <c r="AV88" s="6814">
        <f>IF(AC88="Extremity","",IF(CE88="","",CE88))</f>
        <v/>
      </c>
      <c r="AW88" s="6814">
        <f>IF(AD88="Extremity","",IF(CF88="","",CF88))</f>
        <v/>
      </c>
      <c r="AX88" s="6807">
        <f>DL88</f>
        <v/>
      </c>
      <c r="AY88" s="6807">
        <f>DQ88</f>
        <v/>
      </c>
      <c r="AZ88" s="6815">
        <f>IF(AC88="Extremity",IF(DA88="","",DA88),"")</f>
        <v/>
      </c>
      <c r="BA88" s="6816">
        <f>IF(AC88="Extremity","",IF(CT88="","",CT88))</f>
        <v/>
      </c>
      <c r="BB88" s="6807">
        <f>IF(AC88="Extremity",IF(DB88="","",DB88),"")</f>
        <v/>
      </c>
      <c r="BC88" s="6814">
        <f>IF(AC88="Extremity","",IF(CZ88="","",CZ88))</f>
        <v/>
      </c>
      <c r="BD88" s="6807">
        <f>DD88</f>
        <v/>
      </c>
      <c r="BE88" s="6817">
        <f>DE88</f>
        <v/>
      </c>
      <c r="BF88" s="6818">
        <f>DF88*60</f>
        <v/>
      </c>
      <c r="BG88" s="6819">
        <f>BE88</f>
        <v/>
      </c>
      <c r="BH88" s="6818">
        <f>DG88*60</f>
        <v/>
      </c>
      <c r="BI88" s="6818">
        <f>DH88</f>
        <v/>
      </c>
      <c r="BJ88" s="6820"/>
      <c r="BK88" s="6821">
        <f>Overview!$E$7</f>
        <v/>
      </c>
      <c r="BL88" s="6820"/>
      <c r="BM88" s="6818">
        <f>DI88</f>
        <v/>
      </c>
      <c r="BN88" s="6821">
        <f>Overview!$P$153</f>
        <v/>
      </c>
      <c r="BO88" s="6820"/>
      <c r="BP88" s="6820"/>
      <c r="BQ88" s="6804"/>
      <c r="BR88" s="6822"/>
      <c r="BS88" s="1541"/>
      <c r="BT88" s="1783" t="inlineStr">
        <is>
          <t>GSM</t>
        </is>
      </c>
      <c r="BU88" s="1783" t="inlineStr">
        <is>
          <t>900</t>
        </is>
      </c>
      <c r="BV88" s="400">
        <f>Overview!$H$30</f>
        <v/>
      </c>
      <c r="BW88" s="1784"/>
      <c r="BX88" s="1783" t="inlineStr">
        <is>
          <t>Body</t>
        </is>
      </c>
      <c r="BY88" s="1785"/>
      <c r="BZ88" s="1793"/>
      <c r="CA88" s="6823" t="inlineStr">
        <is>
          <t>Accesorio 3: Back Face</t>
        </is>
      </c>
      <c r="CB88" s="200">
        <v>0</v>
      </c>
      <c r="CC88" s="6824">
        <f>IF(COUNT('Conducted 2G-3G'!$AH$3:$AH$5)=0,37,INDEX('Conducted 2G-3G'!$T$3:$T$5,MATCH(MAX('Conducted 2G-3G'!$AH$3:$AH$5),'Conducted 2G-3G'!$AH$3:$AH$5,0)))</f>
        <v>37</v>
      </c>
      <c r="CD88" s="411">
        <f>IF(COUNT('Conducted 2G-3G'!$AH$3:$AH$5)=0,897.4,INDEX('Conducted 2G-3G'!$U$3:$U$5,MATCH(MAX('Conducted 2G-3G'!$AH$3:$AH$5),'Conducted 2G-3G'!$AH$3:$AH$5,0)))</f>
        <v>897.4</v>
      </c>
      <c r="CE88" s="7237"/>
      <c r="CF88" s="7237"/>
      <c r="CG88" s="6909"/>
      <c r="CH88" s="6909"/>
      <c r="CI88" s="6672">
        <f>BY88</f>
        <v/>
      </c>
      <c r="CJ88" s="6672">
        <f>BZ88</f>
        <v/>
      </c>
      <c r="CK88" s="223">
        <f>CA88</f>
        <v/>
      </c>
      <c r="CL88" s="6665">
        <f>CC88</f>
        <v/>
      </c>
      <c r="CM88" s="6665">
        <f>CD88</f>
        <v/>
      </c>
      <c r="CN88" s="6843"/>
      <c r="CO88" s="1579"/>
      <c r="CP88" s="7217">
        <f>IF(CF88=""," ",IF(ABS(CE88-CF88)&lt;=0.1,"Valid","Not valid"))</f>
        <v/>
      </c>
      <c r="CQ88" s="7220">
        <f> IF(CE88="","",IF(AND(CE88&lt;&gt;"",CF88=""),IF(CE88&gt;=0.8,"Medir+Sig Max","No"),IF(CF88&lt;&gt;"",IF(CF88&gt;=0.8,"Medir+Sig Max","No"),"")))</f>
        <v/>
      </c>
      <c r="CR88" s="6929">
        <f>IF(UPPER($CQ$1)="X",IF(CF88=""," ",IF((ABS(CE88)&lt;5)*AND(ABS(CF88)&lt;5)*AND(ABS(CT88)&lt;5),"Solo si es max","Medir")),IF(CF88=""," ",IF((ABS(CE88)&lt;1)*AND(ABS(CF88)&lt;1)*AND(ABS(CT88)&lt;1),"Solo si es max","Medir")))</f>
        <v/>
      </c>
      <c r="CS88" s="7220"/>
      <c r="CT88" s="220">
        <f>IF(CO88="",IF(AND(CE88="",CF88=""),"",IF(CF88="",IF(DQ88&gt;1,ROUND(DQ88*CE88,3),CE88),IF(DQ88&gt;1,ROUND(DQ88*CF88,3),CF88))),IF(AND(CE88="",CF88=""),"",IF(CF88="",IF(DQ88&gt;1,ROUND(DQ88*CE88*(1/(CO88)),3),CE88*(1/(CO88))),IF(DQ88&gt;1,ROUND(DQ88*CF88*(1/(CO88)),3),CF88*(1/(CO88))))))</f>
        <v/>
      </c>
      <c r="CU88" s="224">
        <f>BY88</f>
        <v/>
      </c>
      <c r="CV88" s="237">
        <f>BZ88</f>
        <v/>
      </c>
      <c r="CW88" s="237">
        <f>CA88</f>
        <v/>
      </c>
      <c r="CX88" s="224">
        <f>CC88</f>
        <v/>
      </c>
      <c r="CY88" s="237">
        <f>CD88</f>
        <v/>
      </c>
      <c r="CZ88" s="220">
        <f>IF(COUNTIF(Overview!K12:K14,TRUE)&gt;0,1.6,IF(COUNTIF(Overview!L12:L14,TRUE)&gt;0,8,0))</f>
        <v/>
      </c>
      <c r="DA88" s="1807"/>
      <c r="DB88" s="6909"/>
      <c r="DC88" s="844">
        <f>IF(CT88="","",IF(CT88&gt;CZ88,"Fail","Pass"))</f>
        <v/>
      </c>
      <c r="DD88" s="6666">
        <f>IF(
CT88=MAX(CT86:CT92),
IF(
COUNTIF(CT86:CT92,CT88)&gt;1,
IF(CF88=MAX.SI.CONJUNTO(CF86:CF92,CT86:CT92,CT88),MAX($DD$3:DD87)+1,""),
MAX($DD$3:DD87)+1
),
"")</f>
        <v/>
      </c>
      <c r="DE88" s="1565">
        <f>MyTimestamp(DC88)</f>
        <v/>
      </c>
      <c r="DF88" s="1531">
        <f>IF(COUNT(CE88:CH88)=1,15,IF(COUNT(CE88:CH88)=0,0,30))</f>
        <v/>
      </c>
      <c r="DG88" s="1532">
        <f>IF(DF88=0,0,2)</f>
        <v/>
      </c>
      <c r="DH88" s="2055"/>
      <c r="DI88" s="6674"/>
      <c r="DJ88" s="1569"/>
      <c r="DK88" s="6667"/>
      <c r="DL88" s="1574">
        <f>10^(CN88/20)*100-100</f>
        <v/>
      </c>
      <c r="DM88" s="767">
        <f>IF('Tune-Up'!H12="","",'Tune-Up'!H12)</f>
        <v/>
      </c>
      <c r="DN88" s="961"/>
      <c r="DO88" s="797">
        <f>IF(DM88="","",10^(DM88/10))</f>
        <v/>
      </c>
      <c r="DP88" s="797">
        <f>IF(ISNUMBER(DN88)=FALSE,"N/A",10^(DN88/10))</f>
        <v/>
      </c>
      <c r="DQ88" s="1574">
        <f>IF(AND(ISNUMBER(DO88),ISNUMBER(DP88)),IF(DO88/DP88&gt;1,ROUND((DO88)/DP88,3),1),1)</f>
        <v/>
      </c>
      <c r="DR88" s="1541"/>
      <c r="DS88" s="1541"/>
      <c r="DT88" s="1541"/>
      <c r="DU88" s="1541"/>
      <c r="DV88" s="1541"/>
      <c r="DW88" s="1541"/>
      <c r="DX88" s="1541"/>
      <c r="DY88" s="1541"/>
      <c r="DZ88" s="1541"/>
      <c r="EA88" s="1541"/>
      <c r="EB88" s="1541"/>
      <c r="EC88" s="1541"/>
      <c r="ED88" s="1541"/>
      <c r="EE88" s="1541"/>
      <c r="EF88" s="1541"/>
      <c r="EG88" s="1541"/>
      <c r="EH88" s="1541"/>
      <c r="EI88" s="1541"/>
      <c r="EJ88" s="1541"/>
      <c r="EK88" s="1541"/>
      <c r="EL88" s="1541"/>
      <c r="EM88" s="1541"/>
      <c r="EN88" s="1541"/>
      <c r="EO88" s="1541"/>
      <c r="EP88" s="1541"/>
      <c r="EQ88" s="1541"/>
      <c r="ER88" s="1541"/>
      <c r="ES88" s="1541"/>
      <c r="ET88" s="1541"/>
      <c r="EU88" s="1541"/>
      <c r="EV88" s="1541"/>
    </row>
    <row r="89" ht="12.75" x14ac:dyDescent="0.2">
      <c r="A89" s="1541"/>
      <c r="B89" s="1541"/>
      <c r="C89"/>
      <c r="D89" s="6799"/>
      <c r="E89" s="6799"/>
      <c r="F89" s="6800" t="inlineStr">
        <is>
          <t>5.1</t>
        </is>
      </c>
      <c r="G89" s="6801"/>
      <c r="H89" s="6802">
        <f>BV89</f>
        <v/>
      </c>
      <c r="I89" s="6802">
        <f>BW89</f>
        <v/>
      </c>
      <c r="J89" s="6803" t="inlineStr">
        <is>
          <t>GSM</t>
        </is>
      </c>
      <c r="K89" s="6803" t="inlineStr">
        <is>
          <t>900</t>
        </is>
      </c>
      <c r="L89" s="6804"/>
      <c r="M89" s="6802"/>
      <c r="N89" s="6805"/>
      <c r="O89" s="6806"/>
      <c r="P89" s="6597"/>
      <c r="Q89" s="6806"/>
      <c r="R89" s="6806"/>
      <c r="S89" s="6802"/>
      <c r="T89" s="6802">
        <v>37</v>
      </c>
      <c r="U89" s="6593">
        <v>897.4</v>
      </c>
      <c r="V89" s="6805"/>
      <c r="W89" s="6807"/>
      <c r="X89" s="6805"/>
      <c r="Y89" s="6805"/>
      <c r="Z89" s="6805"/>
      <c r="AA89" s="6804"/>
      <c r="AB89" s="6804"/>
      <c r="AC89" s="6808">
        <f>IF(OR(BX89="Close to Ear",BX89="Close to Head"),"Head",IF(BX89="Extremity","Extremity","Body"))</f>
        <v/>
      </c>
      <c r="AD89" s="6809">
        <f>CA89</f>
        <v/>
      </c>
      <c r="AE89" s="6803">
        <f>CB89</f>
        <v/>
      </c>
      <c r="AF89" s="6804"/>
      <c r="AG89" s="6810">
        <f>IF(OR(AZ89="",BA89=""),"N/A",IF(DC89="Pass","P","F"))</f>
        <v/>
      </c>
      <c r="AH89" s="6811"/>
      <c r="AI89" s="6811"/>
      <c r="AJ89" s="6811"/>
      <c r="AK89" s="6805"/>
      <c r="AL89" s="6804"/>
      <c r="AM89" s="6805"/>
      <c r="AN89" s="6805"/>
      <c r="AO89" s="6812"/>
      <c r="AP89" s="6812"/>
      <c r="AQ89" s="6812"/>
      <c r="AR89" s="6812"/>
      <c r="AS89" s="6812"/>
      <c r="AT89" s="6813">
        <f>IF(AC89="Extremity",IF(CG89="","",CG89),"")</f>
        <v/>
      </c>
      <c r="AU89" s="6813">
        <f>IF(AC89="Extremity",IF(CH89="","",CH89),"")</f>
        <v/>
      </c>
      <c r="AV89" s="6814">
        <f>IF(AC89="Extremity","",IF(CE89="","",CE89))</f>
        <v/>
      </c>
      <c r="AW89" s="6814">
        <f>IF(AD89="Extremity","",IF(CF89="","",CF89))</f>
        <v/>
      </c>
      <c r="AX89" s="6807">
        <f>DL89</f>
        <v/>
      </c>
      <c r="AY89" s="6807">
        <f>DQ89</f>
        <v/>
      </c>
      <c r="AZ89" s="6815">
        <f>IF(AC89="Extremity",IF(DA89="","",DA89),"")</f>
        <v/>
      </c>
      <c r="BA89" s="6816">
        <f>IF(AC89="Extremity","",IF(CT89="","",CT89))</f>
        <v/>
      </c>
      <c r="BB89" s="6807">
        <f>IF(AC89="Extremity",IF(DB89="","",DB89),"")</f>
        <v/>
      </c>
      <c r="BC89" s="6814">
        <f>IF(AC89="Extremity","",IF(CZ89="","",CZ89))</f>
        <v/>
      </c>
      <c r="BD89" s="6807">
        <f>DD89</f>
        <v/>
      </c>
      <c r="BE89" s="6817">
        <f>DE89</f>
        <v/>
      </c>
      <c r="BF89" s="6818">
        <f>DF89*60</f>
        <v/>
      </c>
      <c r="BG89" s="6819">
        <f>BE89</f>
        <v/>
      </c>
      <c r="BH89" s="6818">
        <f>DG89*60</f>
        <v/>
      </c>
      <c r="BI89" s="6818">
        <f>DH89</f>
        <v/>
      </c>
      <c r="BJ89" s="6820"/>
      <c r="BK89" s="6821">
        <f>Overview!$E$7</f>
        <v/>
      </c>
      <c r="BL89" s="6820"/>
      <c r="BM89" s="6818">
        <f>DI89</f>
        <v/>
      </c>
      <c r="BN89" s="6821">
        <f>Overview!$P$153</f>
        <v/>
      </c>
      <c r="BO89" s="6820"/>
      <c r="BP89" s="6820"/>
      <c r="BQ89" s="6804"/>
      <c r="BR89" s="6822"/>
      <c r="BS89" s="1541"/>
      <c r="BT89" s="1783" t="inlineStr">
        <is>
          <t>GSM</t>
        </is>
      </c>
      <c r="BU89" s="1783" t="inlineStr">
        <is>
          <t>900</t>
        </is>
      </c>
      <c r="BV89" s="400">
        <f>Overview!$H$30</f>
        <v/>
      </c>
      <c r="BW89" s="1784"/>
      <c r="BX89" s="1783" t="inlineStr">
        <is>
          <t>Body</t>
        </is>
      </c>
      <c r="BY89" s="1785"/>
      <c r="BZ89" s="1793"/>
      <c r="CA89" s="6823" t="inlineStr">
        <is>
          <t>Accesorio 4: Front Face</t>
        </is>
      </c>
      <c r="CB89" s="200">
        <v>0</v>
      </c>
      <c r="CC89" s="6824">
        <f>IF(COUNT('Conducted 2G-3G'!$AH$3:$AH$5)=0,37,INDEX('Conducted 2G-3G'!$T$3:$T$5,MATCH(MAX('Conducted 2G-3G'!$AH$3:$AH$5),'Conducted 2G-3G'!$AH$3:$AH$5,0)))</f>
        <v>37</v>
      </c>
      <c r="CD89" s="411">
        <f>IF(COUNT('Conducted 2G-3G'!$AH$3:$AH$5)=0,897.4,INDEX('Conducted 2G-3G'!$U$3:$U$5,MATCH(MAX('Conducted 2G-3G'!$AH$3:$AH$5),'Conducted 2G-3G'!$AH$3:$AH$5,0)))</f>
        <v>897.4</v>
      </c>
      <c r="CE89" s="7237"/>
      <c r="CF89" s="7237"/>
      <c r="CG89" s="6909"/>
      <c r="CH89" s="6909"/>
      <c r="CI89" s="6672">
        <f>BY89</f>
        <v/>
      </c>
      <c r="CJ89" s="6672">
        <f>BZ89</f>
        <v/>
      </c>
      <c r="CK89" s="223">
        <f>CA89</f>
        <v/>
      </c>
      <c r="CL89" s="6665">
        <f>CC89</f>
        <v/>
      </c>
      <c r="CM89" s="6665">
        <f>CD89</f>
        <v/>
      </c>
      <c r="CN89" s="6843"/>
      <c r="CO89" s="1579"/>
      <c r="CP89" s="7217">
        <f>IF(CF89=""," ",IF(ABS(CE89-CF89)&lt;=0.1,"Valid","Not valid"))</f>
        <v/>
      </c>
      <c r="CQ89" s="7220">
        <f> IF(CE89="","",IF(AND(CE89&lt;&gt;"",CF89=""),IF(CE89&gt;=0.8,"Medir+Sig Max","No"),IF(CF89&lt;&gt;"",IF(CF89&gt;=0.8,"Medir+Sig Max","No"),"")))</f>
        <v/>
      </c>
      <c r="CR89" s="6929">
        <f>IF(UPPER($CQ$1)="X",IF(CF89=""," ",IF((ABS(CE89)&lt;5)*AND(ABS(CF89)&lt;5)*AND(ABS(CT89)&lt;5),"Solo si es max","Medir")),IF(CF89=""," ",IF((ABS(CE89)&lt;1)*AND(ABS(CF89)&lt;1)*AND(ABS(CT89)&lt;1),"Solo si es max","Medir")))</f>
        <v/>
      </c>
      <c r="CS89" s="7220"/>
      <c r="CT89" s="220">
        <f>IF(CO89="",IF(AND(CE89="",CF89=""),"",IF(CF89="",IF(DQ89&gt;1,ROUND(DQ89*CE89,3),CE89),IF(DQ89&gt;1,ROUND(DQ89*CF89,3),CF89))),IF(AND(CE89="",CF89=""),"",IF(CF89="",IF(DQ89&gt;1,ROUND(DQ89*CE89*(1/(CO89)),3),CE89*(1/(CO89))),IF(DQ89&gt;1,ROUND(DQ89*CF89*(1/(CO89)),3),CF89*(1/(CO89))))))</f>
        <v/>
      </c>
      <c r="CU89" s="224">
        <f>BY89</f>
        <v/>
      </c>
      <c r="CV89" s="237">
        <f>BZ89</f>
        <v/>
      </c>
      <c r="CW89" s="237">
        <f>CA89</f>
        <v/>
      </c>
      <c r="CX89" s="224">
        <f>CC89</f>
        <v/>
      </c>
      <c r="CY89" s="237">
        <f>CD89</f>
        <v/>
      </c>
      <c r="CZ89" s="220">
        <f>IF(COUNTIF(Overview!K12:K14,TRUE)&gt;0,1.6,IF(COUNTIF(Overview!L12:L14,TRUE)&gt;0,8,0))</f>
        <v/>
      </c>
      <c r="DA89" s="1807"/>
      <c r="DB89" s="6909"/>
      <c r="DC89" s="844">
        <f>IF(CT89="","",IF(CT89&gt;CZ89,"Fail","Pass"))</f>
        <v/>
      </c>
      <c r="DD89" s="6666">
        <f>IF(
CT89=MAX(CT86:CT92),
IF(
COUNTIF(CT86:CT92,CT89)&gt;1,
IF(CF89=MAX.SI.CONJUNTO(CF86:CF92,CT86:CT92,CT89),MAX($DD$3:DD88)+1,""),
MAX($DD$3:DD88)+1
),
"")</f>
        <v/>
      </c>
      <c r="DE89" s="1565">
        <f>MyTimestamp(DC89)</f>
        <v/>
      </c>
      <c r="DF89" s="1531">
        <f>IF(COUNT(CE89:CH89)=1,15,IF(COUNT(CE89:CH89)=0,0,30))</f>
        <v/>
      </c>
      <c r="DG89" s="1532">
        <f>IF(DF89=0,0,2)</f>
        <v/>
      </c>
      <c r="DH89" s="2055"/>
      <c r="DI89" s="6674"/>
      <c r="DJ89" s="1569"/>
      <c r="DK89" s="6667"/>
      <c r="DL89" s="1574">
        <f>10^(CN89/20)*100-100</f>
        <v/>
      </c>
      <c r="DM89" s="767">
        <f>IF('Tune-Up'!H12="","",'Tune-Up'!H12)</f>
        <v/>
      </c>
      <c r="DN89" s="961"/>
      <c r="DO89" s="797">
        <f>IF(DM89="","",10^(DM89/10))</f>
        <v/>
      </c>
      <c r="DP89" s="797">
        <f>IF(ISNUMBER(DN89)=FALSE,"N/A",10^(DN89/10))</f>
        <v/>
      </c>
      <c r="DQ89" s="1574">
        <f>IF(AND(ISNUMBER(DO89),ISNUMBER(DP89)),IF(DO89/DP89&gt;1,ROUND((DO89)/DP89,3),1),1)</f>
        <v/>
      </c>
      <c r="DR89" s="1541"/>
      <c r="DS89" s="1541"/>
      <c r="DT89" s="1541"/>
      <c r="DU89" s="1541"/>
      <c r="DV89" s="1541"/>
      <c r="DW89" s="1541"/>
      <c r="DX89" s="1541"/>
      <c r="DY89" s="1541"/>
      <c r="DZ89" s="1541"/>
      <c r="EA89" s="1541"/>
      <c r="EB89" s="1541"/>
      <c r="EC89" s="1541"/>
      <c r="ED89" s="1541"/>
      <c r="EE89" s="1541"/>
      <c r="EF89" s="1541"/>
      <c r="EG89" s="1541"/>
      <c r="EH89" s="1541"/>
      <c r="EI89" s="1541"/>
      <c r="EJ89" s="1541"/>
      <c r="EK89" s="1541"/>
      <c r="EL89" s="1541"/>
      <c r="EM89" s="1541"/>
      <c r="EN89" s="1541"/>
      <c r="EO89" s="1541"/>
      <c r="EP89" s="1541"/>
      <c r="EQ89" s="1541"/>
      <c r="ER89" s="1541"/>
      <c r="ES89" s="1541"/>
      <c r="ET89" s="1541"/>
      <c r="EU89" s="1541"/>
      <c r="EV89" s="1541"/>
    </row>
    <row r="90" ht="12.75" x14ac:dyDescent="0.2">
      <c r="A90" s="1541"/>
      <c r="B90" s="1541"/>
      <c r="C90"/>
      <c r="D90" s="6799"/>
      <c r="E90" s="6799"/>
      <c r="F90" s="6800" t="inlineStr">
        <is>
          <t>5.1</t>
        </is>
      </c>
      <c r="G90" s="6801"/>
      <c r="H90" s="6802">
        <f>BV90</f>
        <v/>
      </c>
      <c r="I90" s="6802">
        <f>BW90</f>
        <v/>
      </c>
      <c r="J90" s="6803" t="inlineStr">
        <is>
          <t>GSM</t>
        </is>
      </c>
      <c r="K90" s="6803" t="inlineStr">
        <is>
          <t>900</t>
        </is>
      </c>
      <c r="L90" s="6804"/>
      <c r="M90" s="6802"/>
      <c r="N90" s="6805"/>
      <c r="O90" s="6806"/>
      <c r="P90" s="6597"/>
      <c r="Q90" s="6806"/>
      <c r="R90" s="6806"/>
      <c r="S90" s="6802"/>
      <c r="T90" s="6802">
        <v>37</v>
      </c>
      <c r="U90" s="6593">
        <v>897.4</v>
      </c>
      <c r="V90" s="6805"/>
      <c r="W90" s="6807"/>
      <c r="X90" s="6805"/>
      <c r="Y90" s="6805"/>
      <c r="Z90" s="6805"/>
      <c r="AA90" s="6804"/>
      <c r="AB90" s="6804"/>
      <c r="AC90" s="6808">
        <f>IF(OR(BX90="Close to Ear",BX90="Close to Head"),"Head",IF(BX90="Extremity","Extremity","Body"))</f>
        <v/>
      </c>
      <c r="AD90" s="6809">
        <f>CA90</f>
        <v/>
      </c>
      <c r="AE90" s="6803">
        <f>CB90</f>
        <v/>
      </c>
      <c r="AF90" s="6804"/>
      <c r="AG90" s="6810">
        <f>IF(OR(AZ90="",BA90=""),"N/A",IF(DC90="Pass","P","F"))</f>
        <v/>
      </c>
      <c r="AH90" s="6811"/>
      <c r="AI90" s="6811"/>
      <c r="AJ90" s="6811"/>
      <c r="AK90" s="6805"/>
      <c r="AL90" s="6804"/>
      <c r="AM90" s="6805"/>
      <c r="AN90" s="6805"/>
      <c r="AO90" s="6812"/>
      <c r="AP90" s="6812"/>
      <c r="AQ90" s="6812"/>
      <c r="AR90" s="6812"/>
      <c r="AS90" s="6812"/>
      <c r="AT90" s="6813">
        <f>IF(AC90="Extremity",IF(CG90="","",CG90),"")</f>
        <v/>
      </c>
      <c r="AU90" s="6813">
        <f>IF(AC90="Extremity",IF(CH90="","",CH90),"")</f>
        <v/>
      </c>
      <c r="AV90" s="6814">
        <f>IF(AC90="Extremity","",IF(CE90="","",CE90))</f>
        <v/>
      </c>
      <c r="AW90" s="6814">
        <f>IF(AD90="Extremity","",IF(CF90="","",CF90))</f>
        <v/>
      </c>
      <c r="AX90" s="6807">
        <f>DL90</f>
        <v/>
      </c>
      <c r="AY90" s="6807">
        <f>DQ90</f>
        <v/>
      </c>
      <c r="AZ90" s="6815">
        <f>IF(AC90="Extremity",IF(DA90="","",DA90),"")</f>
        <v/>
      </c>
      <c r="BA90" s="6816">
        <f>IF(AC90="Extremity","",IF(CT90="","",CT90))</f>
        <v/>
      </c>
      <c r="BB90" s="6807">
        <f>IF(AC90="Extremity",IF(DB90="","",DB90),"")</f>
        <v/>
      </c>
      <c r="BC90" s="6814">
        <f>IF(AC90="Extremity","",IF(CZ90="","",CZ90))</f>
        <v/>
      </c>
      <c r="BD90" s="6807">
        <f>DD90</f>
        <v/>
      </c>
      <c r="BE90" s="6817">
        <f>DE90</f>
        <v/>
      </c>
      <c r="BF90" s="6818">
        <f>DF90*60</f>
        <v/>
      </c>
      <c r="BG90" s="6819">
        <f>BE90</f>
        <v/>
      </c>
      <c r="BH90" s="6818">
        <f>DG90*60</f>
        <v/>
      </c>
      <c r="BI90" s="6818">
        <f>DH90</f>
        <v/>
      </c>
      <c r="BJ90" s="6820"/>
      <c r="BK90" s="6821">
        <f>Overview!$E$7</f>
        <v/>
      </c>
      <c r="BL90" s="6820"/>
      <c r="BM90" s="6818">
        <f>DI90</f>
        <v/>
      </c>
      <c r="BN90" s="6821">
        <f>Overview!$P$153</f>
        <v/>
      </c>
      <c r="BO90" s="6820"/>
      <c r="BP90" s="6820"/>
      <c r="BQ90" s="6804"/>
      <c r="BR90" s="6822"/>
      <c r="BS90" s="1541"/>
      <c r="BT90" s="1783" t="inlineStr">
        <is>
          <t>GSM</t>
        </is>
      </c>
      <c r="BU90" s="1783" t="inlineStr">
        <is>
          <t>900</t>
        </is>
      </c>
      <c r="BV90" s="400">
        <f>Overview!$H$30</f>
        <v/>
      </c>
      <c r="BW90" s="1784"/>
      <c r="BX90" s="1783" t="inlineStr">
        <is>
          <t>Body</t>
        </is>
      </c>
      <c r="BY90" s="1785"/>
      <c r="BZ90" s="1793"/>
      <c r="CA90" s="6823" t="inlineStr">
        <is>
          <t>Accesorio 5: Back Face</t>
        </is>
      </c>
      <c r="CB90" s="200">
        <v>0</v>
      </c>
      <c r="CC90" s="6824">
        <f>IF(COUNT('Conducted 2G-3G'!$AH$3:$AH$5)=0,37,INDEX('Conducted 2G-3G'!$T$3:$T$5,MATCH(MAX('Conducted 2G-3G'!$AH$3:$AH$5),'Conducted 2G-3G'!$AH$3:$AH$5,0)))</f>
        <v>37</v>
      </c>
      <c r="CD90" s="411">
        <f>IF(COUNT('Conducted 2G-3G'!$AH$3:$AH$5)=0,897.4,INDEX('Conducted 2G-3G'!$U$3:$U$5,MATCH(MAX('Conducted 2G-3G'!$AH$3:$AH$5),'Conducted 2G-3G'!$AH$3:$AH$5,0)))</f>
        <v>897.4</v>
      </c>
      <c r="CE90" s="7237"/>
      <c r="CF90" s="7237"/>
      <c r="CG90" s="6909"/>
      <c r="CH90" s="6909"/>
      <c r="CI90" s="6672">
        <f>BY90</f>
        <v/>
      </c>
      <c r="CJ90" s="6672">
        <f>BZ90</f>
        <v/>
      </c>
      <c r="CK90" s="223">
        <f>CA90</f>
        <v/>
      </c>
      <c r="CL90" s="6665">
        <f>CC90</f>
        <v/>
      </c>
      <c r="CM90" s="6665">
        <f>CD90</f>
        <v/>
      </c>
      <c r="CN90" s="6843"/>
      <c r="CO90" s="1579"/>
      <c r="CP90" s="7217">
        <f>IF(CF90=""," ",IF(ABS(CE90-CF90)&lt;=0.1,"Valid","Not valid"))</f>
        <v/>
      </c>
      <c r="CQ90" s="7220">
        <f> IF(CE90="","",IF(AND(CE90&lt;&gt;"",CF90=""),IF(CE90&gt;=0.8,"Medir+Sig Max","No"),IF(CF90&lt;&gt;"",IF(CF90&gt;=0.8,"Medir+Sig Max","No"),"")))</f>
        <v/>
      </c>
      <c r="CR90" s="6929">
        <f>IF(UPPER($CQ$1)="X",IF(CF90=""," ",IF((ABS(CE90)&lt;5)*AND(ABS(CF90)&lt;5)*AND(ABS(CT90)&lt;5),"Solo si es max","Medir")),IF(CF90=""," ",IF((ABS(CE90)&lt;1)*AND(ABS(CF90)&lt;1)*AND(ABS(CT90)&lt;1),"Solo si es max","Medir")))</f>
        <v/>
      </c>
      <c r="CS90" s="7220"/>
      <c r="CT90" s="220">
        <f>IF(CO90="",IF(AND(CE90="",CF90=""),"",IF(CF90="",IF(DQ90&gt;1,ROUND(DQ90*CE90,3),CE90),IF(DQ90&gt;1,ROUND(DQ90*CF90,3),CF90))),IF(AND(CE90="",CF90=""),"",IF(CF90="",IF(DQ90&gt;1,ROUND(DQ90*CE90*(1/(CO90)),3),CE90*(1/(CO90))),IF(DQ90&gt;1,ROUND(DQ90*CF90*(1/(CO90)),3),CF90*(1/(CO90))))))</f>
        <v/>
      </c>
      <c r="CU90" s="224">
        <f>BY90</f>
        <v/>
      </c>
      <c r="CV90" s="237">
        <f>BZ90</f>
        <v/>
      </c>
      <c r="CW90" s="237">
        <f>CA90</f>
        <v/>
      </c>
      <c r="CX90" s="224">
        <f>CC90</f>
        <v/>
      </c>
      <c r="CY90" s="237">
        <f>CD90</f>
        <v/>
      </c>
      <c r="CZ90" s="220">
        <f>IF(COUNTIF(Overview!K12:K14,TRUE)&gt;0,1.6,IF(COUNTIF(Overview!L12:L14,TRUE)&gt;0,8,0))</f>
        <v/>
      </c>
      <c r="DA90" s="1807"/>
      <c r="DB90" s="6909"/>
      <c r="DC90" s="844">
        <f>IF(CT90="","",IF(CT90&gt;CZ90,"Fail","Pass"))</f>
        <v/>
      </c>
      <c r="DD90" s="6666">
        <f>IF(
CT90=MAX(CT86:CT92),
IF(
COUNTIF(CT86:CT92,CT90)&gt;1,
IF(CF90=MAX.SI.CONJUNTO(CF86:CF92,CT86:CT92,CT90),MAX($DD$3:DD89)+1,""),
MAX($DD$3:DD89)+1
),
"")</f>
        <v/>
      </c>
      <c r="DE90" s="1565">
        <f>MyTimestamp(DC90)</f>
        <v/>
      </c>
      <c r="DF90" s="1531">
        <f>IF(COUNT(CE90:CH90)=1,15,IF(COUNT(CE90:CH90)=0,0,30))</f>
        <v/>
      </c>
      <c r="DG90" s="1532">
        <f>IF(DF90=0,0,2)</f>
        <v/>
      </c>
      <c r="DH90" s="2055"/>
      <c r="DI90" s="6674"/>
      <c r="DJ90" s="1569"/>
      <c r="DK90" s="6667"/>
      <c r="DL90" s="1574">
        <f>10^(CN90/20)*100-100</f>
        <v/>
      </c>
      <c r="DM90" s="767">
        <f>IF('Tune-Up'!H12="","",'Tune-Up'!H12)</f>
        <v/>
      </c>
      <c r="DN90" s="961"/>
      <c r="DO90" s="797">
        <f>IF(DM90="","",10^(DM90/10))</f>
        <v/>
      </c>
      <c r="DP90" s="797">
        <f>IF(ISNUMBER(DN90)=FALSE,"N/A",10^(DN90/10))</f>
        <v/>
      </c>
      <c r="DQ90" s="1574">
        <f>IF(AND(ISNUMBER(DO90),ISNUMBER(DP90)),IF(DO90/DP90&gt;1,ROUND((DO90)/DP90,3),1),1)</f>
        <v/>
      </c>
      <c r="DR90" s="1541"/>
      <c r="DS90" s="1541"/>
      <c r="DT90" s="1541"/>
      <c r="DU90" s="1541"/>
      <c r="DV90" s="1541"/>
      <c r="DW90" s="1541"/>
      <c r="DX90" s="1541"/>
      <c r="DY90" s="1541"/>
      <c r="DZ90" s="1541"/>
      <c r="EA90" s="1541"/>
      <c r="EB90" s="1541"/>
      <c r="EC90" s="1541"/>
      <c r="ED90" s="1541"/>
      <c r="EE90" s="1541"/>
      <c r="EF90" s="1541"/>
      <c r="EG90" s="1541"/>
      <c r="EH90" s="1541"/>
      <c r="EI90" s="1541"/>
      <c r="EJ90" s="1541"/>
      <c r="EK90" s="1541"/>
      <c r="EL90" s="1541"/>
      <c r="EM90" s="1541"/>
      <c r="EN90" s="1541"/>
      <c r="EO90" s="1541"/>
      <c r="EP90" s="1541"/>
      <c r="EQ90" s="1541"/>
      <c r="ER90" s="1541"/>
      <c r="ES90" s="1541"/>
      <c r="ET90" s="1541"/>
      <c r="EU90" s="1541"/>
      <c r="EV90" s="1541"/>
    </row>
    <row r="91" ht="12.75" x14ac:dyDescent="0.2">
      <c r="A91" s="1541"/>
      <c r="B91" s="1541"/>
      <c r="C91"/>
      <c r="D91" s="6799"/>
      <c r="E91" s="6799"/>
      <c r="F91" s="6800" t="inlineStr">
        <is>
          <t>5.1</t>
        </is>
      </c>
      <c r="G91" s="6801"/>
      <c r="H91" s="6802">
        <f>BV91</f>
        <v/>
      </c>
      <c r="I91" s="6802">
        <f>BW91</f>
        <v/>
      </c>
      <c r="J91" s="6803" t="inlineStr">
        <is>
          <t>GSM</t>
        </is>
      </c>
      <c r="K91" s="6803" t="inlineStr">
        <is>
          <t>900</t>
        </is>
      </c>
      <c r="L91" s="6804"/>
      <c r="M91" s="6802"/>
      <c r="N91" s="6805"/>
      <c r="O91" s="6806"/>
      <c r="P91" s="6597"/>
      <c r="Q91" s="6806"/>
      <c r="R91" s="6806"/>
      <c r="S91" s="6802"/>
      <c r="T91" s="6802">
        <v>37</v>
      </c>
      <c r="U91" s="6593">
        <v>897.4</v>
      </c>
      <c r="V91" s="6805"/>
      <c r="W91" s="6807"/>
      <c r="X91" s="6805"/>
      <c r="Y91" s="6805"/>
      <c r="Z91" s="6805"/>
      <c r="AA91" s="6804"/>
      <c r="AB91" s="6804"/>
      <c r="AC91" s="6808">
        <f>IF(OR(BX91="Close to Ear",BX91="Close to Head"),"Head",IF(BX91="Extremity","Extremity","Body"))</f>
        <v/>
      </c>
      <c r="AD91" s="6809">
        <f>CA91</f>
        <v/>
      </c>
      <c r="AE91" s="6803">
        <f>CB91</f>
        <v/>
      </c>
      <c r="AF91" s="6804"/>
      <c r="AG91" s="6810">
        <f>IF(OR(AZ91="",BA91=""),"N/A",IF(DC91="Pass","P","F"))</f>
        <v/>
      </c>
      <c r="AH91" s="6811"/>
      <c r="AI91" s="6811"/>
      <c r="AJ91" s="6811"/>
      <c r="AK91" s="6805"/>
      <c r="AL91" s="6804"/>
      <c r="AM91" s="6805"/>
      <c r="AN91" s="6805"/>
      <c r="AO91" s="6812"/>
      <c r="AP91" s="6812"/>
      <c r="AQ91" s="6812"/>
      <c r="AR91" s="6812"/>
      <c r="AS91" s="6812"/>
      <c r="AT91" s="6813">
        <f>IF(AC91="Extremity",IF(CG91="","",CG91),"")</f>
        <v/>
      </c>
      <c r="AU91" s="6813">
        <f>IF(AC91="Extremity",IF(CH91="","",CH91),"")</f>
        <v/>
      </c>
      <c r="AV91" s="6814">
        <f>IF(AC91="Extremity","",IF(CE91="","",CE91))</f>
        <v/>
      </c>
      <c r="AW91" s="6814">
        <f>IF(AD91="Extremity","",IF(CF91="","",CF91))</f>
        <v/>
      </c>
      <c r="AX91" s="6807">
        <f>DL91</f>
        <v/>
      </c>
      <c r="AY91" s="6807">
        <f>DQ91</f>
        <v/>
      </c>
      <c r="AZ91" s="6815">
        <f>IF(AC91="Extremity",IF(DA91="","",DA91),"")</f>
        <v/>
      </c>
      <c r="BA91" s="6816">
        <f>IF(AC91="Extremity","",IF(CT91="","",CT91))</f>
        <v/>
      </c>
      <c r="BB91" s="6807">
        <f>IF(AC91="Extremity",IF(DB91="","",DB91),"")</f>
        <v/>
      </c>
      <c r="BC91" s="6814">
        <f>IF(AC91="Extremity","",IF(CZ91="","",CZ91))</f>
        <v/>
      </c>
      <c r="BD91" s="6807">
        <f>DD91</f>
        <v/>
      </c>
      <c r="BE91" s="6817">
        <f>DE91</f>
        <v/>
      </c>
      <c r="BF91" s="6818">
        <f>DF91*60</f>
        <v/>
      </c>
      <c r="BG91" s="6819">
        <f>BE91</f>
        <v/>
      </c>
      <c r="BH91" s="6818">
        <f>DG91*60</f>
        <v/>
      </c>
      <c r="BI91" s="6818">
        <f>DH91</f>
        <v/>
      </c>
      <c r="BJ91" s="6820"/>
      <c r="BK91" s="6821">
        <f>Overview!$E$7</f>
        <v/>
      </c>
      <c r="BL91" s="6820"/>
      <c r="BM91" s="6818">
        <f>DI91</f>
        <v/>
      </c>
      <c r="BN91" s="6821">
        <f>Overview!$P$153</f>
        <v/>
      </c>
      <c r="BO91" s="6820"/>
      <c r="BP91" s="6820"/>
      <c r="BQ91" s="6804"/>
      <c r="BR91" s="6822"/>
      <c r="BS91" s="1541"/>
      <c r="BT91" s="1783" t="inlineStr">
        <is>
          <t>GSM</t>
        </is>
      </c>
      <c r="BU91" s="1783" t="inlineStr">
        <is>
          <t>900</t>
        </is>
      </c>
      <c r="BV91" s="400">
        <f>Overview!$H$30</f>
        <v/>
      </c>
      <c r="BW91" s="1784"/>
      <c r="BX91" s="1783" t="inlineStr">
        <is>
          <t>Body</t>
        </is>
      </c>
      <c r="BY91" s="1785"/>
      <c r="BZ91" s="1793"/>
      <c r="CA91" s="6823" t="inlineStr">
        <is>
          <t>Accesorio 6: Front Face</t>
        </is>
      </c>
      <c r="CB91" s="200">
        <v>0</v>
      </c>
      <c r="CC91" s="6824">
        <f>IF(COUNT('Conducted 2G-3G'!$AH$3:$AH$5)=0,37,INDEX('Conducted 2G-3G'!$T$3:$T$5,MATCH(MAX('Conducted 2G-3G'!$AH$3:$AH$5),'Conducted 2G-3G'!$AH$3:$AH$5,0)))</f>
        <v>37</v>
      </c>
      <c r="CD91" s="411">
        <f>IF(COUNT('Conducted 2G-3G'!$AH$3:$AH$5)=0,897.4,INDEX('Conducted 2G-3G'!$U$3:$U$5,MATCH(MAX('Conducted 2G-3G'!$AH$3:$AH$5),'Conducted 2G-3G'!$AH$3:$AH$5,0)))</f>
        <v>897.4</v>
      </c>
      <c r="CE91" s="7237"/>
      <c r="CF91" s="7237"/>
      <c r="CG91" s="6909"/>
      <c r="CH91" s="6909"/>
      <c r="CI91" s="6672">
        <f>BY91</f>
        <v/>
      </c>
      <c r="CJ91" s="6672">
        <f>BZ91</f>
        <v/>
      </c>
      <c r="CK91" s="223">
        <f>CA91</f>
        <v/>
      </c>
      <c r="CL91" s="6665">
        <f>CC91</f>
        <v/>
      </c>
      <c r="CM91" s="6665">
        <f>CD91</f>
        <v/>
      </c>
      <c r="CN91" s="6843"/>
      <c r="CO91" s="1579"/>
      <c r="CP91" s="7217">
        <f>IF(CF91=""," ",IF(ABS(CE91-CF91)&lt;=0.1,"Valid","Not valid"))</f>
        <v/>
      </c>
      <c r="CQ91" s="7220">
        <f> IF(CE91="","",IF(AND(CE91&lt;&gt;"",CF91=""),IF(CE91&gt;=0.8,"Medir+Sig Max","No"),IF(CF91&lt;&gt;"",IF(CF91&gt;=0.8,"Medir+Sig Max","No"),"")))</f>
        <v/>
      </c>
      <c r="CR91" s="6929">
        <f>IF(UPPER($CQ$1)="X",IF(CF91=""," ",IF((ABS(CE91)&lt;5)*AND(ABS(CF91)&lt;5)*AND(ABS(CT91)&lt;5),"Solo si es max","Medir")),IF(CF91=""," ",IF((ABS(CE91)&lt;1)*AND(ABS(CF91)&lt;1)*AND(ABS(CT91)&lt;1),"Solo si es max","Medir")))</f>
        <v/>
      </c>
      <c r="CS91" s="7220"/>
      <c r="CT91" s="220">
        <f>IF(CO91="",IF(AND(CE91="",CF91=""),"",IF(CF91="",IF(DQ91&gt;1,ROUND(DQ91*CE91,3),CE91),IF(DQ91&gt;1,ROUND(DQ91*CF91,3),CF91))),IF(AND(CE91="",CF91=""),"",IF(CF91="",IF(DQ91&gt;1,ROUND(DQ91*CE91*(1/(CO91)),3),CE91*(1/(CO91))),IF(DQ91&gt;1,ROUND(DQ91*CF91*(1/(CO91)),3),CF91*(1/(CO91))))))</f>
        <v/>
      </c>
      <c r="CU91" s="224">
        <f>BY91</f>
        <v/>
      </c>
      <c r="CV91" s="237">
        <f>BZ91</f>
        <v/>
      </c>
      <c r="CW91" s="237">
        <f>CA91</f>
        <v/>
      </c>
      <c r="CX91" s="224">
        <f>CC91</f>
        <v/>
      </c>
      <c r="CY91" s="237">
        <f>CD91</f>
        <v/>
      </c>
      <c r="CZ91" s="220">
        <f>IF(COUNTIF(Overview!K12:K14,TRUE)&gt;0,1.6,IF(COUNTIF(Overview!L12:L14,TRUE)&gt;0,8,0))</f>
        <v/>
      </c>
      <c r="DA91" s="1807"/>
      <c r="DB91" s="6909"/>
      <c r="DC91" s="844">
        <f>IF(CT91="","",IF(CT91&gt;CZ91,"Fail","Pass"))</f>
        <v/>
      </c>
      <c r="DD91" s="6666">
        <f>IF(
CT91=MAX(CT86:CT92),
IF(
COUNTIF(CT86:CT92,CT91)&gt;1,
IF(CF91=MAX.SI.CONJUNTO(CF86:CF92,CT86:CT92,CT91),MAX($DD$3:DD90)+1,""),
MAX($DD$3:DD90)+1
),
"")</f>
        <v/>
      </c>
      <c r="DE91" s="1565">
        <f>MyTimestamp(DC91)</f>
        <v/>
      </c>
      <c r="DF91" s="1531">
        <f>IF(COUNT(CE91:CH91)=1,15,IF(COUNT(CE91:CH91)=0,0,30))</f>
        <v/>
      </c>
      <c r="DG91" s="1532">
        <f>IF(DF91=0,0,2)</f>
        <v/>
      </c>
      <c r="DH91" s="2055"/>
      <c r="DI91" s="6674"/>
      <c r="DJ91" s="1569"/>
      <c r="DK91" s="6667"/>
      <c r="DL91" s="1574">
        <f>10^(CN91/20)*100-100</f>
        <v/>
      </c>
      <c r="DM91" s="767">
        <f>IF('Tune-Up'!H12="","",'Tune-Up'!H12)</f>
        <v/>
      </c>
      <c r="DN91" s="961"/>
      <c r="DO91" s="797">
        <f>IF(DM91="","",10^(DM91/10))</f>
        <v/>
      </c>
      <c r="DP91" s="797">
        <f>IF(ISNUMBER(DN91)=FALSE,"N/A",10^(DN91/10))</f>
        <v/>
      </c>
      <c r="DQ91" s="1574">
        <f>IF(AND(ISNUMBER(DO91),ISNUMBER(DP91)),IF(DO91/DP91&gt;1,ROUND((DO91)/DP91,3),1),1)</f>
        <v/>
      </c>
      <c r="DR91" s="1541"/>
      <c r="DS91" s="1541"/>
      <c r="DT91" s="1541"/>
      <c r="DU91" s="1541"/>
      <c r="DV91" s="1541"/>
      <c r="DW91" s="1541"/>
      <c r="DX91" s="1541"/>
      <c r="DY91" s="1541"/>
      <c r="DZ91" s="1541"/>
      <c r="EA91" s="1541"/>
      <c r="EB91" s="1541"/>
      <c r="EC91" s="1541"/>
      <c r="ED91" s="1541"/>
      <c r="EE91" s="1541"/>
      <c r="EF91" s="1541"/>
      <c r="EG91" s="1541"/>
      <c r="EH91" s="1541"/>
      <c r="EI91" s="1541"/>
      <c r="EJ91" s="1541"/>
      <c r="EK91" s="1541"/>
      <c r="EL91" s="1541"/>
      <c r="EM91" s="1541"/>
      <c r="EN91" s="1541"/>
      <c r="EO91" s="1541"/>
      <c r="EP91" s="1541"/>
      <c r="EQ91" s="1541"/>
      <c r="ER91" s="1541"/>
      <c r="ES91" s="1541"/>
      <c r="ET91" s="1541"/>
      <c r="EU91" s="1541"/>
      <c r="EV91" s="1541"/>
    </row>
    <row r="92" ht="12.75" x14ac:dyDescent="0.2">
      <c r="A92" s="1541"/>
      <c r="B92" s="1541"/>
      <c r="C92"/>
      <c r="D92" s="6799"/>
      <c r="E92" s="6799"/>
      <c r="F92" s="6800" t="inlineStr">
        <is>
          <t>5.1</t>
        </is>
      </c>
      <c r="G92" s="6801"/>
      <c r="H92" s="6802">
        <f>BV92</f>
        <v/>
      </c>
      <c r="I92" s="6802">
        <f>BW92</f>
        <v/>
      </c>
      <c r="J92" s="6803" t="inlineStr">
        <is>
          <t>GSM</t>
        </is>
      </c>
      <c r="K92" s="6803" t="inlineStr">
        <is>
          <t>900</t>
        </is>
      </c>
      <c r="L92" s="6804"/>
      <c r="M92" s="6802"/>
      <c r="N92" s="6805"/>
      <c r="O92" s="6806"/>
      <c r="P92" s="6597"/>
      <c r="Q92" s="6806"/>
      <c r="R92" s="6806"/>
      <c r="S92" s="6802"/>
      <c r="T92" s="6802">
        <v>37</v>
      </c>
      <c r="U92" s="6593">
        <v>897.4</v>
      </c>
      <c r="V92" s="6805"/>
      <c r="W92" s="6807"/>
      <c r="X92" s="6805"/>
      <c r="Y92" s="6805"/>
      <c r="Z92" s="6805"/>
      <c r="AA92" s="6804"/>
      <c r="AB92" s="6804"/>
      <c r="AC92" s="6808">
        <f>IF(OR(BX92="Close to Ear",BX92="Close to Head"),"Head",IF(BX92="Extremity","Extremity","Body"))</f>
        <v/>
      </c>
      <c r="AD92" s="6809">
        <f>CA92</f>
        <v/>
      </c>
      <c r="AE92" s="6803">
        <f>CB92</f>
        <v/>
      </c>
      <c r="AF92" s="6804"/>
      <c r="AG92" s="6810">
        <f>IF(OR(AZ92="",BA92=""),"N/A",IF(DC92="Pass","P","F"))</f>
        <v/>
      </c>
      <c r="AH92" s="6811"/>
      <c r="AI92" s="6811"/>
      <c r="AJ92" s="6811"/>
      <c r="AK92" s="6805"/>
      <c r="AL92" s="6804"/>
      <c r="AM92" s="6805"/>
      <c r="AN92" s="6805"/>
      <c r="AO92" s="6812"/>
      <c r="AP92" s="6812"/>
      <c r="AQ92" s="6812"/>
      <c r="AR92" s="6812"/>
      <c r="AS92" s="6812"/>
      <c r="AT92" s="6813">
        <f>IF(AC92="Extremity",IF(CG92="","",CG92),"")</f>
        <v/>
      </c>
      <c r="AU92" s="6813">
        <f>IF(AC92="Extremity",IF(CH92="","",CH92),"")</f>
        <v/>
      </c>
      <c r="AV92" s="6814">
        <f>IF(AC92="Extremity","",IF(CE92="","",CE92))</f>
        <v/>
      </c>
      <c r="AW92" s="6814">
        <f>IF(AD92="Extremity","",IF(CF92="","",CF92))</f>
        <v/>
      </c>
      <c r="AX92" s="6807">
        <f>DL92</f>
        <v/>
      </c>
      <c r="AY92" s="6807">
        <f>DQ92</f>
        <v/>
      </c>
      <c r="AZ92" s="6815">
        <f>IF(AC92="Extremity",IF(DA92="","",DA92),"")</f>
        <v/>
      </c>
      <c r="BA92" s="6816">
        <f>IF(AC92="Extremity","",IF(CT92="","",CT92))</f>
        <v/>
      </c>
      <c r="BB92" s="6807">
        <f>IF(AC92="Extremity",IF(DB92="","",DB92),"")</f>
        <v/>
      </c>
      <c r="BC92" s="6814">
        <f>IF(AC92="Extremity","",IF(CZ92="","",CZ92))</f>
        <v/>
      </c>
      <c r="BD92" s="6807">
        <f>DD92</f>
        <v/>
      </c>
      <c r="BE92" s="6817">
        <f>DE92</f>
        <v/>
      </c>
      <c r="BF92" s="6818">
        <f>DF92*60</f>
        <v/>
      </c>
      <c r="BG92" s="6819">
        <f>BE92</f>
        <v/>
      </c>
      <c r="BH92" s="6818">
        <f>DG92*60</f>
        <v/>
      </c>
      <c r="BI92" s="6818">
        <f>DH92</f>
        <v/>
      </c>
      <c r="BJ92" s="6820"/>
      <c r="BK92" s="6821">
        <f>Overview!$E$7</f>
        <v/>
      </c>
      <c r="BL92" s="6820"/>
      <c r="BM92" s="6818">
        <f>DI92</f>
        <v/>
      </c>
      <c r="BN92" s="6821">
        <f>Overview!$P$153</f>
        <v/>
      </c>
      <c r="BO92" s="6820"/>
      <c r="BP92" s="6820"/>
      <c r="BQ92" s="6804"/>
      <c r="BR92" s="6822"/>
      <c r="BS92" s="1541"/>
      <c r="BT92" s="1783" t="inlineStr">
        <is>
          <t>GSM</t>
        </is>
      </c>
      <c r="BU92" s="1783" t="inlineStr">
        <is>
          <t>900</t>
        </is>
      </c>
      <c r="BV92" s="400">
        <f>Overview!$H$30</f>
        <v/>
      </c>
      <c r="BW92" s="1784"/>
      <c r="BX92" s="1783" t="inlineStr">
        <is>
          <t>Body</t>
        </is>
      </c>
      <c r="BY92" s="1785"/>
      <c r="BZ92" s="1793"/>
      <c r="CA92" s="6823" t="inlineStr">
        <is>
          <t>Accesorio 7: Front Face</t>
        </is>
      </c>
      <c r="CB92" s="200">
        <v>0</v>
      </c>
      <c r="CC92" s="6917">
        <f>IF(COUNT('Conducted 2G-3G'!$AH$3:$AH$5)=0,37,INDEX('Conducted 2G-3G'!$T$3:$T$5,MATCH(MAX('Conducted 2G-3G'!$AH$3:$AH$5),'Conducted 2G-3G'!$AH$3:$AH$5,0)))</f>
        <v>37</v>
      </c>
      <c r="CD92" s="473">
        <f>IF(COUNT('Conducted 2G-3G'!$AH$3:$AH$5)=0,897.4,INDEX('Conducted 2G-3G'!$U$3:$U$5,MATCH(MAX('Conducted 2G-3G'!$AH$3:$AH$5),'Conducted 2G-3G'!$AH$3:$AH$5,0)))</f>
        <v>897.4</v>
      </c>
      <c r="CE92" s="7237"/>
      <c r="CF92" s="7237"/>
      <c r="CG92" s="6909"/>
      <c r="CH92" s="6909"/>
      <c r="CI92" s="6672">
        <f>BY92</f>
        <v/>
      </c>
      <c r="CJ92" s="6672">
        <f>BZ92</f>
        <v/>
      </c>
      <c r="CK92" s="223">
        <f>CA92</f>
        <v/>
      </c>
      <c r="CL92" s="6665">
        <f>CC92</f>
        <v/>
      </c>
      <c r="CM92" s="6665">
        <f>CD92</f>
        <v/>
      </c>
      <c r="CN92" s="6843"/>
      <c r="CO92" s="1579"/>
      <c r="CP92" s="7217">
        <f>IF(CF92=""," ",IF(ABS(CE92-CF92)&lt;=0.1,"Valid","Not valid"))</f>
        <v/>
      </c>
      <c r="CQ92" s="7220">
        <f> IF(CE92="","",IF(AND(CE92&lt;&gt;"",CF92=""),IF(CE92&gt;=0.8,"Medir+Sig Max","No"),IF(CF92&lt;&gt;"",IF(CF92&gt;=0.8,"Medir+Sig Max","No"),"")))</f>
        <v/>
      </c>
      <c r="CR92" s="6929">
        <f>IF(UPPER($CQ$1)="X",IF(CF92=""," ",IF((ABS(CE92)&lt;5)*AND(ABS(CF92)&lt;5)*AND(ABS(CT92)&lt;5),"Solo si es max","Medir")),IF(CF92=""," ",IF((ABS(CE92)&lt;1)*AND(ABS(CF92)&lt;1)*AND(ABS(CT92)&lt;1),"Solo si es max","Medir")))</f>
        <v/>
      </c>
      <c r="CS92" s="7220"/>
      <c r="CT92" s="220">
        <f>IF(CO92="",IF(AND(CE92="",CF92=""),"",IF(CF92="",IF(DQ92&gt;1,ROUND(DQ92*CE92,3),CE92),IF(DQ92&gt;1,ROUND(DQ92*CF92,3),CF92))),IF(AND(CE92="",CF92=""),"",IF(CF92="",IF(DQ92&gt;1,ROUND(DQ92*CE92*(1/(CO92)),3),CE92*(1/(CO92))),IF(DQ92&gt;1,ROUND(DQ92*CF92*(1/(CO92)),3),CF92*(1/(CO92))))))</f>
        <v/>
      </c>
      <c r="CU92" s="224">
        <f>BY92</f>
        <v/>
      </c>
      <c r="CV92" s="237">
        <f>BZ92</f>
        <v/>
      </c>
      <c r="CW92" s="237">
        <f>CA92</f>
        <v/>
      </c>
      <c r="CX92" s="224">
        <f>CC92</f>
        <v/>
      </c>
      <c r="CY92" s="237">
        <f>CD92</f>
        <v/>
      </c>
      <c r="CZ92" s="220">
        <f>IF(COUNTIF(Overview!K12:K14,TRUE)&gt;0,1.6,IF(COUNTIF(Overview!L12:L14,TRUE)&gt;0,8,0))</f>
        <v/>
      </c>
      <c r="DA92" s="1807"/>
      <c r="DB92" s="6707"/>
      <c r="DC92" s="6895">
        <f>IF(CT92="","",IF(CT92&gt;CZ92,"Fail","Pass"))</f>
        <v/>
      </c>
      <c r="DD92" s="6666">
        <f>IF(
CT92=MAX(CT86:CT92),
IF(
COUNTIF(CT86:CT92,CT92)&gt;1,
IF(CF92=MAX.SI.CONJUNTO(CF86:CF92,CT86:CT92,CT92),MAX($DD$3:DD91)+1,""),
MAX($DD$3:DD91)+1
),
"")</f>
        <v/>
      </c>
      <c r="DE92" s="1565">
        <f>MyTimestamp(DC92)</f>
        <v/>
      </c>
      <c r="DF92" s="1531">
        <f>IF(COUNT(CE92:CH92)=1,15,IF(COUNT(CE92:CH92)=0,0,30))</f>
        <v/>
      </c>
      <c r="DG92" s="1532">
        <f>IF(DF92=0,0,2)</f>
        <v/>
      </c>
      <c r="DH92" s="2055"/>
      <c r="DI92" s="6674"/>
      <c r="DJ92" s="1569"/>
      <c r="DK92" s="6667"/>
      <c r="DL92" s="1574">
        <f>10^(CN92/20)*100-100</f>
        <v/>
      </c>
      <c r="DM92" s="767">
        <f>IF('Tune-Up'!H12="","",'Tune-Up'!H12)</f>
        <v/>
      </c>
      <c r="DN92" s="961"/>
      <c r="DO92" s="797">
        <f>IF(DM92="","",10^(DM92/10))</f>
        <v/>
      </c>
      <c r="DP92" s="797">
        <f>IF(ISNUMBER(DN92)=FALSE,"N/A",10^(DN92/10))</f>
        <v/>
      </c>
      <c r="DQ92" s="1574">
        <f>IF(AND(ISNUMBER(DO92),ISNUMBER(DP92)),IF(DO92/DP92&gt;1,ROUND((DO92)/DP92,3),1),1)</f>
        <v/>
      </c>
      <c r="DR92" s="1541"/>
      <c r="DS92" s="1541"/>
      <c r="DT92" s="1541"/>
      <c r="DU92" s="1541"/>
      <c r="DV92" s="1541"/>
      <c r="DW92" s="1541"/>
      <c r="DX92" s="1541"/>
      <c r="DY92" s="1541"/>
      <c r="DZ92" s="1541"/>
      <c r="EA92" s="1541"/>
      <c r="EB92" s="1541"/>
      <c r="EC92" s="1541"/>
      <c r="ED92" s="1541"/>
      <c r="EE92" s="1541"/>
      <c r="EF92" s="1541"/>
      <c r="EG92" s="1541"/>
      <c r="EH92" s="1541"/>
      <c r="EI92" s="1541"/>
      <c r="EJ92" s="1541"/>
      <c r="EK92" s="1541"/>
      <c r="EL92" s="1541"/>
      <c r="EM92" s="1541"/>
      <c r="EN92" s="1541"/>
      <c r="EO92" s="1541"/>
      <c r="EP92" s="1541"/>
      <c r="EQ92" s="1541"/>
      <c r="ER92" s="1541"/>
      <c r="ES92" s="1541"/>
      <c r="ET92" s="1541"/>
      <c r="EU92" s="1541"/>
      <c r="EV92" s="1541"/>
    </row>
    <row r="93" ht="12.75" x14ac:dyDescent="0.2">
      <c r="A93" s="1541"/>
      <c r="B93" s="1541"/>
      <c r="C93"/>
      <c r="D93" s="1486"/>
      <c r="E93" s="1486"/>
      <c r="F93" s="672" t="inlineStr">
        <is>
          <t>5.1</t>
        </is>
      </c>
      <c r="G93" s="1497"/>
      <c r="H93" s="130">
        <f>BV93</f>
        <v/>
      </c>
      <c r="I93" s="130">
        <f>BW93</f>
        <v/>
      </c>
      <c r="J93" s="1299" t="inlineStr">
        <is>
          <t>GSM</t>
        </is>
      </c>
      <c r="K93" s="1299" t="inlineStr">
        <is>
          <t>900</t>
        </is>
      </c>
      <c r="L93" s="115"/>
      <c r="M93" s="130"/>
      <c r="N93" s="119"/>
      <c r="O93" s="131"/>
      <c r="P93" s="6597"/>
      <c r="Q93" s="131"/>
      <c r="R93" s="131"/>
      <c r="S93" s="130"/>
      <c r="T93" s="130">
        <v>37</v>
      </c>
      <c r="U93" s="6593">
        <v>897.4</v>
      </c>
      <c r="V93" s="119"/>
      <c r="W93" s="1305"/>
      <c r="X93" s="119"/>
      <c r="Y93" s="119"/>
      <c r="Z93" s="119"/>
      <c r="AA93" s="115"/>
      <c r="AB93" s="115"/>
      <c r="AC93" s="1300">
        <f>IF(OR(BX93="Close to Ear",BX93="Close to Head"),"Head",IF(BX93="Extremity","Extremity","Body"))</f>
        <v/>
      </c>
      <c r="AD93" s="1301">
        <f>CA93</f>
        <v/>
      </c>
      <c r="AE93" s="1299">
        <f>CB93</f>
        <v/>
      </c>
      <c r="AF93" s="115"/>
      <c r="AG93" s="1302">
        <f>IF(OR(AZ93="",BA93=""),"N/A",IF(DC93="Pass","P","F"))</f>
        <v/>
      </c>
      <c r="AH93" s="129"/>
      <c r="AI93" s="129"/>
      <c r="AJ93" s="129"/>
      <c r="AK93" s="119"/>
      <c r="AL93" s="115"/>
      <c r="AM93" s="119"/>
      <c r="AN93" s="119"/>
      <c r="AO93" s="692"/>
      <c r="AP93" s="692"/>
      <c r="AQ93" s="692"/>
      <c r="AR93" s="692"/>
      <c r="AS93" s="692"/>
      <c r="AT93" s="1303">
        <f>IF(AC93="Extremity",IF(CG93="","",CG93),"")</f>
        <v/>
      </c>
      <c r="AU93" s="1303">
        <f>IF(AC93="Extremity",IF(CH93="","",CH93),"")</f>
        <v/>
      </c>
      <c r="AV93" s="1304">
        <f>IF(AC93="Extremity","",IF(CE93="","",CE93))</f>
        <v/>
      </c>
      <c r="AW93" s="1304">
        <f>IF(AD93="Extremity","",IF(CF93="","",CF93))</f>
        <v/>
      </c>
      <c r="AX93" s="1305">
        <f>DL93</f>
        <v/>
      </c>
      <c r="AY93" s="1305">
        <f>DQ93</f>
        <v/>
      </c>
      <c r="AZ93" s="3377">
        <f>IF(AC93="Extremity",IF(DA93="","",DA93),"")</f>
        <v/>
      </c>
      <c r="BA93" s="3378">
        <f>IF(AC93="Extremity","",IF(CT93="","",CT93))</f>
        <v/>
      </c>
      <c r="BB93" s="1305">
        <f>IF(AC93="Extremity",IF(DB93="","",DB93),"")</f>
        <v/>
      </c>
      <c r="BC93" s="1304">
        <f>IF(AC93="Extremity","",IF(CZ93="","",CZ93))</f>
        <v/>
      </c>
      <c r="BD93" s="1305">
        <f>DD93</f>
        <v/>
      </c>
      <c r="BE93" s="132">
        <f>DE93</f>
        <v/>
      </c>
      <c r="BF93" s="133">
        <f>DF93*60</f>
        <v/>
      </c>
      <c r="BG93" s="121">
        <f>BE93</f>
        <v/>
      </c>
      <c r="BH93" s="133">
        <f>DG93*60</f>
        <v/>
      </c>
      <c r="BI93" s="133">
        <f>DH93</f>
        <v/>
      </c>
      <c r="BJ93" s="117"/>
      <c r="BK93" s="812">
        <f>Overview!$E$7</f>
        <v/>
      </c>
      <c r="BL93" s="117"/>
      <c r="BM93" s="834">
        <f>DI93</f>
        <v/>
      </c>
      <c r="BN93" s="812">
        <f>Overview!$P$153</f>
        <v/>
      </c>
      <c r="BO93" s="117"/>
      <c r="BP93" s="117"/>
      <c r="BQ93" s="115"/>
      <c r="BR93" s="1478"/>
      <c r="BS93" s="1541"/>
      <c r="BT93" s="1777" t="inlineStr">
        <is>
          <t>GSM</t>
        </is>
      </c>
      <c r="BU93" s="1777" t="inlineStr">
        <is>
          <t>900</t>
        </is>
      </c>
      <c r="BV93" s="398">
        <f>Overview!$H$31</f>
        <v/>
      </c>
      <c r="BW93" s="1778"/>
      <c r="BX93" s="1777" t="inlineStr">
        <is>
          <t>Close to ear</t>
        </is>
      </c>
      <c r="BY93" s="1779"/>
      <c r="BZ93" s="1779"/>
      <c r="CA93" s="1780" t="inlineStr">
        <is>
          <t>Left Cheek</t>
        </is>
      </c>
      <c r="CB93" s="202">
        <v>0</v>
      </c>
      <c r="CC93" s="1062">
        <f>IF(COUNT('Conducted 2G-3G'!$AH$3:$AH$5)=0,37,INDEX('Conducted 2G-3G'!$T$3:$T$5,MATCH(MAX('Conducted 2G-3G'!$AH$3:$AH$5),'Conducted 2G-3G'!$AH$3:$AH$5,0)))</f>
        <v>37</v>
      </c>
      <c r="CD93" s="991">
        <f>IF(COUNT('Conducted 2G-3G'!$AH$3:$AH$5)=0,897.4,INDEX('Conducted 2G-3G'!$U$3:$U$5,MATCH(MAX('Conducted 2G-3G'!$AH$3:$AH$5),'Conducted 2G-3G'!$AH$3:$AH$5,0)))</f>
        <v>897.4</v>
      </c>
      <c r="CE93" s="7233"/>
      <c r="CF93" s="7233"/>
      <c r="CG93" s="6705"/>
      <c r="CH93" s="6705"/>
      <c r="CI93" s="223">
        <f>BY93</f>
        <v/>
      </c>
      <c r="CJ93" s="223">
        <f>BZ93</f>
        <v/>
      </c>
      <c r="CK93" s="223">
        <f>CA93</f>
        <v/>
      </c>
      <c r="CL93" s="236">
        <f>CC93</f>
        <v/>
      </c>
      <c r="CM93" s="236">
        <f>CD93</f>
        <v/>
      </c>
      <c r="CN93" s="1522"/>
      <c r="CO93" s="1579"/>
      <c r="CP93" s="891">
        <f>IF(CF93=""," ",IF(ABS(CE93-CF93)&lt;=0.1,"Valid","Not valid"))</f>
        <v/>
      </c>
      <c r="CQ93" s="891">
        <f> IF(CE93="","",IF(AND(CE93&lt;&gt;"",CF93=""),IF(CE93&gt;=0.8,"Medir+Sig Max","No"),IF(CF93&lt;&gt;"",IF(CF93&gt;=0.8,"Medir+Sig Max","No"),"")))</f>
        <v/>
      </c>
      <c r="CR93" s="891">
        <f>IF(UPPER($CQ$1)="X",IF(CF93=""," ",IF((ABS(CE93)&lt;5)*AND(ABS(CF93)&lt;5)*AND(ABS(CT93)&lt;5),"Solo si es max","Medir")),IF(CF93=""," ",IF((ABS(CE93)&lt;1)*AND(ABS(CF93)&lt;1)*AND(ABS(CT93)&lt;1),"Solo si es max","Medir")))</f>
        <v/>
      </c>
      <c r="CS93" s="892"/>
      <c r="CT93" s="219">
        <f>IF(CO93="",IF(AND(CE93="",CF93=""),"",IF(CF93="",IF(DQ93&gt;1,ROUND(DQ93*CE93,3),CE93),IF(DQ93&gt;1,ROUND(DQ93*CF93,3),CF93))),IF(AND(CE93="",CF93=""),"",IF(CF93="",IF(DQ93&gt;1,ROUND(DQ93*CE93*(1/(CO93)),3),CE93*(1/(CO93))),IF(DQ93&gt;1,ROUND(DQ93*CF93*(1/(CO93)),3),CF93*(1/(CO93))))))</f>
        <v/>
      </c>
      <c r="CU93" s="224">
        <f>BY93</f>
        <v/>
      </c>
      <c r="CV93" s="237">
        <f>BZ93</f>
        <v/>
      </c>
      <c r="CW93" s="237">
        <f>CA93</f>
        <v/>
      </c>
      <c r="CX93" s="224">
        <f>CC93</f>
        <v/>
      </c>
      <c r="CY93" s="237">
        <f>CD93</f>
        <v/>
      </c>
      <c r="CZ93" s="6899">
        <f>IF(COUNTIF(Overview!K12:K14,TRUE)&gt;0,1.6,IF(COUNTIF(Overview!L12:L14,TRUE)&gt;0,8,0))</f>
        <v/>
      </c>
      <c r="DA93" s="1781"/>
      <c r="DB93" s="6705"/>
      <c r="DC93" s="845">
        <f>IF(CT93="","",IF(CT93&gt;CZ93,"Fail","Pass"))</f>
        <v/>
      </c>
      <c r="DD93" s="399"/>
      <c r="DE93" s="1565">
        <f>MyTimestamp(DC93)</f>
        <v/>
      </c>
      <c r="DF93" s="1531">
        <f>IF(COUNT(CE93:CH93)=1,15,IF(COUNT(CE93:CH93)=0,0,30))</f>
        <v/>
      </c>
      <c r="DG93" s="1530">
        <f>IF(DF93=0,0,2)</f>
        <v/>
      </c>
      <c r="DH93" s="858"/>
      <c r="DI93" s="858"/>
      <c r="DJ93" s="1568"/>
      <c r="DK93" s="1782"/>
      <c r="DL93" s="1574">
        <f>10^(CN93/20)*100-100</f>
        <v/>
      </c>
      <c r="DM93" s="766">
        <f>IF('Tune-Up'!H12="","",'Tune-Up'!H12)</f>
        <v/>
      </c>
      <c r="DN93" s="796"/>
      <c r="DO93" s="766">
        <f>IF(DM93="","",10^(DM93/10))</f>
        <v/>
      </c>
      <c r="DP93" s="766">
        <f>IF(ISNUMBER(DN93)=FALSE,"",10^(DN93/10))</f>
        <v/>
      </c>
      <c r="DQ93" s="1573">
        <f>IF(AND(ISNUMBER(DO93),ISNUMBER(DP93)),IF(DO93/DP93&gt;1,ROUND((DO93)/DP93,3),1),1)</f>
        <v/>
      </c>
      <c r="DR93" s="1541"/>
      <c r="DS93" s="1541"/>
      <c r="DT93" s="1541"/>
      <c r="DU93" s="1541"/>
      <c r="DV93" s="1541"/>
      <c r="DW93" s="1541"/>
      <c r="DX93" s="1541"/>
      <c r="DY93" s="1541"/>
      <c r="DZ93" s="1541"/>
      <c r="EA93" s="1541"/>
      <c r="EB93" s="1541"/>
      <c r="EC93" s="1541"/>
      <c r="ED93" s="1541"/>
      <c r="EE93" s="1541"/>
      <c r="EF93" s="1541"/>
      <c r="EG93" s="1541"/>
      <c r="EH93" s="1541"/>
      <c r="EI93" s="1541"/>
      <c r="EJ93" s="1541"/>
      <c r="EK93" s="1541"/>
      <c r="EL93" s="1541"/>
      <c r="EM93" s="1541"/>
      <c r="EN93" s="1541"/>
      <c r="EO93" s="1541"/>
      <c r="EP93" s="1541"/>
      <c r="EQ93" s="1541"/>
      <c r="ER93" s="1541"/>
      <c r="ES93" s="1541"/>
      <c r="ET93" s="1541"/>
      <c r="EU93" s="1541"/>
      <c r="EV93" s="1541"/>
    </row>
    <row r="94" ht="12.75" x14ac:dyDescent="0.2">
      <c r="A94" s="1541"/>
      <c r="B94" s="1541"/>
      <c r="C94"/>
      <c r="D94" s="1486"/>
      <c r="E94" s="1486"/>
      <c r="F94" s="672" t="inlineStr">
        <is>
          <t>5.1</t>
        </is>
      </c>
      <c r="G94" s="1497"/>
      <c r="H94" s="130">
        <f>BV94</f>
        <v/>
      </c>
      <c r="I94" s="130">
        <f>BW94</f>
        <v/>
      </c>
      <c r="J94" s="1299" t="inlineStr">
        <is>
          <t>GSM</t>
        </is>
      </c>
      <c r="K94" s="1299" t="inlineStr">
        <is>
          <t>900</t>
        </is>
      </c>
      <c r="L94" s="115"/>
      <c r="M94" s="130"/>
      <c r="N94" s="119"/>
      <c r="O94" s="131"/>
      <c r="P94" s="6597"/>
      <c r="Q94" s="131"/>
      <c r="R94" s="131"/>
      <c r="S94" s="130"/>
      <c r="T94" s="130">
        <v>37</v>
      </c>
      <c r="U94" s="6593">
        <v>897.4</v>
      </c>
      <c r="V94" s="119"/>
      <c r="W94" s="1305"/>
      <c r="X94" s="119"/>
      <c r="Y94" s="119"/>
      <c r="Z94" s="119"/>
      <c r="AA94" s="115"/>
      <c r="AB94" s="115"/>
      <c r="AC94" s="1300">
        <f>IF(OR(BX94="Close to Ear",BX94="Close to Head"),"Head",IF(BX94="Extremity","Extremity","Body"))</f>
        <v/>
      </c>
      <c r="AD94" s="1301">
        <f>CA94</f>
        <v/>
      </c>
      <c r="AE94" s="1299">
        <f>CB94</f>
        <v/>
      </c>
      <c r="AF94" s="115"/>
      <c r="AG94" s="1302">
        <f>IF(OR(AZ94="",BA94=""),"N/A",IF(DC94="Pass","P","F"))</f>
        <v/>
      </c>
      <c r="AH94" s="129"/>
      <c r="AI94" s="129"/>
      <c r="AJ94" s="129"/>
      <c r="AK94" s="119"/>
      <c r="AL94" s="115"/>
      <c r="AM94" s="119"/>
      <c r="AN94" s="119"/>
      <c r="AO94" s="692"/>
      <c r="AP94" s="692"/>
      <c r="AQ94" s="692"/>
      <c r="AR94" s="692"/>
      <c r="AS94" s="692"/>
      <c r="AT94" s="1303">
        <f>IF(AC94="Extremity",IF(CG94="","",CG94),"")</f>
        <v/>
      </c>
      <c r="AU94" s="1303">
        <f>IF(AC94="Extremity",IF(CH94="","",CH94),"")</f>
        <v/>
      </c>
      <c r="AV94" s="1304">
        <f>IF(AC94="Extremity","",IF(CE94="","",CE94))</f>
        <v/>
      </c>
      <c r="AW94" s="1304">
        <f>IF(AD94="Extremity","",IF(CF94="","",CF94))</f>
        <v/>
      </c>
      <c r="AX94" s="1305">
        <f>DL94</f>
        <v/>
      </c>
      <c r="AY94" s="1305">
        <f>DQ94</f>
        <v/>
      </c>
      <c r="AZ94" s="3377">
        <f>IF(AC94="Extremity",IF(DA94="","",DA94),"")</f>
        <v/>
      </c>
      <c r="BA94" s="3378">
        <f>IF(AC94="Extremity","",IF(CT94="","",CT94))</f>
        <v/>
      </c>
      <c r="BB94" s="1305">
        <f>IF(AC94="Extremity",IF(DB94="","",DB94),"")</f>
        <v/>
      </c>
      <c r="BC94" s="1304">
        <f>IF(AC94="Extremity","",IF(CZ94="","",CZ94))</f>
        <v/>
      </c>
      <c r="BD94" s="1305">
        <f>DD94</f>
        <v/>
      </c>
      <c r="BE94" s="132">
        <f>DE94</f>
        <v/>
      </c>
      <c r="BF94" s="133">
        <f>DF94*60</f>
        <v/>
      </c>
      <c r="BG94" s="121">
        <f>BE94</f>
        <v/>
      </c>
      <c r="BH94" s="133">
        <f>DG94*60</f>
        <v/>
      </c>
      <c r="BI94" s="133">
        <f>DH94</f>
        <v/>
      </c>
      <c r="BJ94" s="117"/>
      <c r="BK94" s="812">
        <f>Overview!$E$7</f>
        <v/>
      </c>
      <c r="BL94" s="117"/>
      <c r="BM94" s="834">
        <f>DI94</f>
        <v/>
      </c>
      <c r="BN94" s="812">
        <f>Overview!$P$153</f>
        <v/>
      </c>
      <c r="BO94" s="117"/>
      <c r="BP94" s="117"/>
      <c r="BQ94" s="115"/>
      <c r="BR94" s="1478"/>
      <c r="BS94" s="1541"/>
      <c r="BT94" s="1783" t="inlineStr">
        <is>
          <t>GSM</t>
        </is>
      </c>
      <c r="BU94" s="1783" t="inlineStr">
        <is>
          <t>900</t>
        </is>
      </c>
      <c r="BV94" s="400">
        <f>Overview!$H$31</f>
        <v/>
      </c>
      <c r="BW94" s="1784"/>
      <c r="BX94" s="1783" t="inlineStr">
        <is>
          <t>Close to ear</t>
        </is>
      </c>
      <c r="BY94" s="1785"/>
      <c r="BZ94" s="1785"/>
      <c r="CA94" s="1786" t="inlineStr">
        <is>
          <t>Left Tilt</t>
        </is>
      </c>
      <c r="CB94" s="200">
        <v>0</v>
      </c>
      <c r="CC94" s="1063">
        <f>IF(COUNT('Conducted 2G-3G'!$AH$3:$AH$5)=0,37,INDEX('Conducted 2G-3G'!$T$3:$T$5,MATCH(MAX('Conducted 2G-3G'!$AH$3:$AH$5),'Conducted 2G-3G'!$AH$3:$AH$5,0)))</f>
        <v>37</v>
      </c>
      <c r="CD94" s="818">
        <f>IF(COUNT('Conducted 2G-3G'!$AH$3:$AH$5)=0,897.4,INDEX('Conducted 2G-3G'!$U$3:$U$5,MATCH(MAX('Conducted 2G-3G'!$AH$3:$AH$5),'Conducted 2G-3G'!$AH$3:$AH$5,0)))</f>
        <v>897.4</v>
      </c>
      <c r="CE94" s="7234"/>
      <c r="CF94" s="7234"/>
      <c r="CG94" s="6706"/>
      <c r="CH94" s="6706"/>
      <c r="CI94" s="224">
        <f>BY94</f>
        <v/>
      </c>
      <c r="CJ94" s="237">
        <f>BZ94</f>
        <v/>
      </c>
      <c r="CK94" s="223">
        <f>CA94</f>
        <v/>
      </c>
      <c r="CL94" s="237">
        <f>CC94</f>
        <v/>
      </c>
      <c r="CM94" s="237">
        <f>CD94</f>
        <v/>
      </c>
      <c r="CN94" s="1523"/>
      <c r="CO94" s="1579"/>
      <c r="CP94" s="7214">
        <f>IF(CF94=""," ",IF(ABS(CE94-CF94)&lt;=0.1,"Valid","Not valid"))</f>
        <v/>
      </c>
      <c r="CQ94" s="1674">
        <f> IF(CE94="","",IF(AND(CE94&lt;&gt;"",CF94=""),IF(CE94&gt;=0.8,"Medir+Sig Max","No"),IF(CF94&lt;&gt;"",IF(CF94&gt;=0.8,"Medir+Sig Max","No"),"")))</f>
        <v/>
      </c>
      <c r="CR94" s="6927">
        <f>IF(UPPER($CQ$1)="X",IF(CF94=""," ",IF((ABS(CE94)&lt;5)*AND(ABS(CF94)&lt;5)*AND(ABS(CT94)&lt;5),"Solo si es max","Medir")),IF(CF94=""," ",IF((ABS(CE94)&lt;1)*AND(ABS(CF94)&lt;1)*AND(ABS(CT94)&lt;1),"Solo si es max","Medir")))</f>
        <v/>
      </c>
      <c r="CS94" s="1674"/>
      <c r="CT94" s="220">
        <f>IF(CO94="",IF(AND(CE94="",CF94=""),"",IF(CF94="",IF(DQ94&gt;1,ROUND(DQ94*CE94,3),CE94),IF(DQ94&gt;1,ROUND(DQ94*CF94,3),CF94))),IF(AND(CE94="",CF94=""),"",IF(CF94="",IF(DQ94&gt;1,ROUND(DQ94*CE94*(1/(CO94)),3),CE94*(1/(CO94))),IF(DQ94&gt;1,ROUND(DQ94*CF94*(1/(CO94)),3),CF94*(1/(CO94))))))</f>
        <v/>
      </c>
      <c r="CU94" s="224">
        <f>BY94</f>
        <v/>
      </c>
      <c r="CV94" s="237">
        <f>BZ94</f>
        <v/>
      </c>
      <c r="CW94" s="237">
        <f>CA94</f>
        <v/>
      </c>
      <c r="CX94" s="224">
        <f>CC94</f>
        <v/>
      </c>
      <c r="CY94" s="237">
        <f>CD94</f>
        <v/>
      </c>
      <c r="CZ94" s="220">
        <f>IF(COUNTIF(Overview!K12:K14,TRUE)&gt;0,1.6,IF(COUNTIF(Overview!L12:L14,TRUE)&gt;0,8,0))</f>
        <v/>
      </c>
      <c r="DA94" s="1788"/>
      <c r="DB94" s="6706"/>
      <c r="DC94" s="844">
        <f>IF(CT94="","",IF(CT94&gt;CZ94,"Fail","Pass"))</f>
        <v/>
      </c>
      <c r="DD94" s="402">
        <f>IF( CT94=MAX(CT93:CT98), IF( COUNTIF(CT93:CT98,CT94)&gt;1, IF(CF94=MAX.SI.CONJUNTO(CF93:CF98,CT93:CT98,CT94),MAX($DD$3:DD93)+1,""), MAX($DD$3:DD93)+1 ), "")</f>
        <v/>
      </c>
      <c r="DE94" s="1565">
        <f>MyTimestamp(DC94)</f>
        <v/>
      </c>
      <c r="DF94" s="1531">
        <f>IF(COUNT(CE94:CH94)=1,15,IF(COUNT(CE94:CH94)=0,0,30))</f>
        <v/>
      </c>
      <c r="DG94" s="1532">
        <f>IF(DF94=0,0,2)</f>
        <v/>
      </c>
      <c r="DH94" s="859"/>
      <c r="DI94" s="859"/>
      <c r="DJ94" s="1569"/>
      <c r="DK94" s="1789"/>
      <c r="DL94" s="1574">
        <f>10^(CN94/20)*100-100</f>
        <v/>
      </c>
      <c r="DM94" s="767">
        <f>IF('Tune-Up'!H12="","",'Tune-Up'!H12)</f>
        <v/>
      </c>
      <c r="DN94" s="797"/>
      <c r="DO94" s="797">
        <f>IF(DM94="","",10^(DM94/10))</f>
        <v/>
      </c>
      <c r="DP94" s="797">
        <f>IF(ISNUMBER(DN94)=FALSE,"",10^(DN94/10))</f>
        <v/>
      </c>
      <c r="DQ94" s="1574">
        <f>IF(AND(ISNUMBER(DO94),ISNUMBER(DP94)),IF(DO94/DP94&gt;1,ROUND((DO94)/DP94,3),1),1)</f>
        <v/>
      </c>
      <c r="DR94" s="1541"/>
      <c r="DS94" s="1541"/>
      <c r="DT94" s="1541"/>
      <c r="DU94" s="1541"/>
      <c r="DV94" s="1541"/>
      <c r="DW94" s="1541"/>
      <c r="DX94" s="1541"/>
      <c r="DY94" s="1541"/>
      <c r="DZ94" s="1541"/>
      <c r="EA94" s="1541"/>
      <c r="EB94" s="1541"/>
      <c r="EC94" s="1541"/>
      <c r="ED94" s="1541"/>
      <c r="EE94" s="1541"/>
      <c r="EF94" s="1541"/>
      <c r="EG94" s="1541"/>
      <c r="EH94" s="1541"/>
      <c r="EI94" s="1541"/>
      <c r="EJ94" s="1541"/>
      <c r="EK94" s="1541"/>
      <c r="EL94" s="1541"/>
      <c r="EM94" s="1541"/>
      <c r="EN94" s="1541"/>
      <c r="EO94" s="1541"/>
      <c r="EP94" s="1541"/>
      <c r="EQ94" s="1541"/>
      <c r="ER94" s="1541"/>
      <c r="ES94" s="1541"/>
      <c r="ET94" s="1541"/>
      <c r="EU94" s="1541"/>
      <c r="EV94" s="1541"/>
    </row>
    <row r="95" ht="12.75" x14ac:dyDescent="0.2">
      <c r="A95" s="1541"/>
      <c r="B95" s="1541"/>
      <c r="C95"/>
      <c r="D95" s="1486"/>
      <c r="E95" s="1486"/>
      <c r="F95" s="672" t="inlineStr">
        <is>
          <t>5.1</t>
        </is>
      </c>
      <c r="G95" s="1497"/>
      <c r="H95" s="130">
        <f>BV95</f>
        <v/>
      </c>
      <c r="I95" s="130">
        <f>BW95</f>
        <v/>
      </c>
      <c r="J95" s="1299" t="inlineStr">
        <is>
          <t>GSM</t>
        </is>
      </c>
      <c r="K95" s="1299" t="inlineStr">
        <is>
          <t>900</t>
        </is>
      </c>
      <c r="L95" s="115"/>
      <c r="M95" s="130"/>
      <c r="N95" s="119"/>
      <c r="O95" s="131"/>
      <c r="P95" s="6597"/>
      <c r="Q95" s="131"/>
      <c r="R95" s="131"/>
      <c r="S95" s="130"/>
      <c r="T95" s="130">
        <v>37</v>
      </c>
      <c r="U95" s="6593">
        <v>897.4</v>
      </c>
      <c r="V95" s="119"/>
      <c r="W95" s="1305"/>
      <c r="X95" s="119"/>
      <c r="Y95" s="119"/>
      <c r="Z95" s="119"/>
      <c r="AA95" s="115"/>
      <c r="AB95" s="115"/>
      <c r="AC95" s="1300">
        <f>IF(OR(BX95="Close to Ear",BX95="Close to Head"),"Head",IF(BX95="Extremity","Extremity","Body"))</f>
        <v/>
      </c>
      <c r="AD95" s="1301">
        <f>CA95</f>
        <v/>
      </c>
      <c r="AE95" s="1299">
        <f>CB95</f>
        <v/>
      </c>
      <c r="AF95" s="115"/>
      <c r="AG95" s="1302">
        <f>IF(OR(AZ95="",BA95=""),"N/A",IF(DC95="Pass","P","F"))</f>
        <v/>
      </c>
      <c r="AH95" s="129"/>
      <c r="AI95" s="129"/>
      <c r="AJ95" s="129"/>
      <c r="AK95" s="119"/>
      <c r="AL95" s="115"/>
      <c r="AM95" s="119"/>
      <c r="AN95" s="119"/>
      <c r="AO95" s="692"/>
      <c r="AP95" s="692"/>
      <c r="AQ95" s="692"/>
      <c r="AR95" s="692"/>
      <c r="AS95" s="692"/>
      <c r="AT95" s="1303">
        <f>IF(AC95="Extremity",IF(CG95="","",CG95),"")</f>
        <v/>
      </c>
      <c r="AU95" s="1303">
        <f>IF(AC95="Extremity",IF(CH95="","",CH95),"")</f>
        <v/>
      </c>
      <c r="AV95" s="1304">
        <f>IF(AC95="Extremity","",IF(CE95="","",CE95))</f>
        <v/>
      </c>
      <c r="AW95" s="1304">
        <f>IF(AD95="Extremity","",IF(CF95="","",CF95))</f>
        <v/>
      </c>
      <c r="AX95" s="1305">
        <f>DL95</f>
        <v/>
      </c>
      <c r="AY95" s="1305">
        <f>DQ95</f>
        <v/>
      </c>
      <c r="AZ95" s="3377">
        <f>IF(AC95="Extremity",IF(DA95="","",DA95),"")</f>
        <v/>
      </c>
      <c r="BA95" s="3378">
        <f>IF(AC95="Extremity","",IF(CT95="","",CT95))</f>
        <v/>
      </c>
      <c r="BB95" s="1305">
        <f>IF(AC95="Extremity",IF(DB95="","",DB95),"")</f>
        <v/>
      </c>
      <c r="BC95" s="1304">
        <f>IF(AC95="Extremity","",IF(CZ95="","",CZ95))</f>
        <v/>
      </c>
      <c r="BD95" s="1305">
        <f>DD95</f>
        <v/>
      </c>
      <c r="BE95" s="132">
        <f>DE95</f>
        <v/>
      </c>
      <c r="BF95" s="133">
        <f>DF95*60</f>
        <v/>
      </c>
      <c r="BG95" s="121">
        <f>BE95</f>
        <v/>
      </c>
      <c r="BH95" s="133">
        <f>DG95*60</f>
        <v/>
      </c>
      <c r="BI95" s="133">
        <f>DH95</f>
        <v/>
      </c>
      <c r="BJ95" s="117"/>
      <c r="BK95" s="812">
        <f>Overview!$E$7</f>
        <v/>
      </c>
      <c r="BL95" s="117"/>
      <c r="BM95" s="834">
        <f>DI95</f>
        <v/>
      </c>
      <c r="BN95" s="812">
        <f>Overview!$P$153</f>
        <v/>
      </c>
      <c r="BO95" s="117"/>
      <c r="BP95" s="117"/>
      <c r="BQ95" s="115"/>
      <c r="BR95" s="1478"/>
      <c r="BS95" s="1541"/>
      <c r="BT95" s="1783" t="inlineStr">
        <is>
          <t>GSM</t>
        </is>
      </c>
      <c r="BU95" s="1783" t="inlineStr">
        <is>
          <t>900</t>
        </is>
      </c>
      <c r="BV95" s="400">
        <f>Overview!$H$31</f>
        <v/>
      </c>
      <c r="BW95" s="1784"/>
      <c r="BX95" s="1783" t="inlineStr">
        <is>
          <t>Close to ear</t>
        </is>
      </c>
      <c r="BY95" s="1785"/>
      <c r="BZ95" s="1785"/>
      <c r="CA95" s="1786" t="inlineStr">
        <is>
          <t>Right Cheek</t>
        </is>
      </c>
      <c r="CB95" s="200">
        <v>0</v>
      </c>
      <c r="CC95" s="1064">
        <f>IF(COUNT('Conducted 2G-3G'!$AH$3:$AH$5)=0,37,INDEX('Conducted 2G-3G'!$T$3:$T$5,MATCH(MAX('Conducted 2G-3G'!$AH$3:$AH$5),'Conducted 2G-3G'!$AH$3:$AH$5,0)))</f>
        <v>37</v>
      </c>
      <c r="CD95" s="1065">
        <f>IF(COUNT('Conducted 2G-3G'!$AH$3:$AH$5)=0,897.4,INDEX('Conducted 2G-3G'!$U$3:$U$5,MATCH(MAX('Conducted 2G-3G'!$AH$3:$AH$5),'Conducted 2G-3G'!$AH$3:$AH$5,0)))</f>
        <v>897.4</v>
      </c>
      <c r="CE95" s="7234"/>
      <c r="CF95" s="7234"/>
      <c r="CG95" s="6706"/>
      <c r="CH95" s="6706"/>
      <c r="CI95" s="224">
        <f>BY95</f>
        <v/>
      </c>
      <c r="CJ95" s="237">
        <f>BZ95</f>
        <v/>
      </c>
      <c r="CK95" s="223">
        <f>CA95</f>
        <v/>
      </c>
      <c r="CL95" s="237">
        <f>CC95</f>
        <v/>
      </c>
      <c r="CM95" s="237">
        <f>CD95</f>
        <v/>
      </c>
      <c r="CN95" s="1523"/>
      <c r="CO95" s="1579"/>
      <c r="CP95" s="7214">
        <f>IF(CF95=""," ",IF(ABS(CE95-CF95)&lt;=0.1,"Valid","Not valid"))</f>
        <v/>
      </c>
      <c r="CQ95" s="1674">
        <f> IF(CE95="","",IF(AND(CE95&lt;&gt;"",CF95=""),IF(CE95&gt;=0.8,"Medir+Sig Max","No"),IF(CF95&lt;&gt;"",IF(CF95&gt;=0.8,"Medir+Sig Max","No"),"")))</f>
        <v/>
      </c>
      <c r="CR95" s="6927">
        <f>IF(UPPER($CQ$1)="X",IF(CF95=""," ",IF((ABS(CE95)&lt;5)*AND(ABS(CF95)&lt;5)*AND(ABS(CT95)&lt;5),"Solo si es max","Medir")),IF(CF95=""," ",IF((ABS(CE95)&lt;1)*AND(ABS(CF95)&lt;1)*AND(ABS(CT95)&lt;1),"Solo si es max","Medir")))</f>
        <v/>
      </c>
      <c r="CS95" s="1674"/>
      <c r="CT95" s="220">
        <f>IF(CO95="",IF(AND(CE95="",CF95=""),"",IF(CF95="",IF(DQ95&gt;1,ROUND(DQ95*CE95,3),CE95),IF(DQ95&gt;1,ROUND(DQ95*CF95,3),CF95))),IF(AND(CE95="",CF95=""),"",IF(CF95="",IF(DQ95&gt;1,ROUND(DQ95*CE95*(1/(CO95)),3),CE95*(1/(CO95))),IF(DQ95&gt;1,ROUND(DQ95*CF95*(1/(CO95)),3),CF95*(1/(CO95))))))</f>
        <v/>
      </c>
      <c r="CU95" s="224">
        <f>BY95</f>
        <v/>
      </c>
      <c r="CV95" s="237">
        <f>BZ95</f>
        <v/>
      </c>
      <c r="CW95" s="237">
        <f>CA95</f>
        <v/>
      </c>
      <c r="CX95" s="224">
        <f>CC95</f>
        <v/>
      </c>
      <c r="CY95" s="237">
        <f>CD95</f>
        <v/>
      </c>
      <c r="CZ95" s="220">
        <f>IF(COUNTIF(Overview!K12:K14,TRUE)&gt;0,1.6,IF(COUNTIF(Overview!L12:L14,TRUE)&gt;0,8,0))</f>
        <v/>
      </c>
      <c r="DA95" s="1788"/>
      <c r="DB95" s="6706"/>
      <c r="DC95" s="844">
        <f>IF(CT95="","",IF(CT95&gt;CZ95,"Fail","Pass"))</f>
        <v/>
      </c>
      <c r="DD95" s="402">
        <f>IF( CT95=MAX(CT93:CT98), IF( COUNTIF(CT93:CT98,CT95)&gt;1, IF(CF95=MAX.SI.CONJUNTO(CF93:CF98,CT93:CT98,CT95),MAX($DD$3:DD94)+1,""), MAX($DD$3:DD94)+1 ), "")</f>
        <v/>
      </c>
      <c r="DE95" s="1565">
        <f>MyTimestamp(DC95)</f>
        <v/>
      </c>
      <c r="DF95" s="1531">
        <f>IF(COUNT(CE95:CH95)=1,15,IF(COUNT(CE95:CH95)=0,0,30))</f>
        <v/>
      </c>
      <c r="DG95" s="1532">
        <f>IF(DF95=0,0,2)</f>
        <v/>
      </c>
      <c r="DH95" s="859"/>
      <c r="DI95" s="859"/>
      <c r="DJ95" s="1569"/>
      <c r="DK95" s="1789"/>
      <c r="DL95" s="1574">
        <f>10^(CN95/20)*100-100</f>
        <v/>
      </c>
      <c r="DM95" s="767">
        <f>IF('Tune-Up'!H12="","",'Tune-Up'!H12)</f>
        <v/>
      </c>
      <c r="DN95" s="1066"/>
      <c r="DO95" s="797">
        <f>IF(DM95="","",10^(DM95/10))</f>
        <v/>
      </c>
      <c r="DP95" s="797">
        <f>IF(ISNUMBER(DN95)=FALSE,"",10^(DN95/10))</f>
        <v/>
      </c>
      <c r="DQ95" s="1574">
        <f>IF(AND(ISNUMBER(DO95),ISNUMBER(DP95)),IF(DO95/DP95&gt;1,ROUND((DO95)/DP95,3),1),1)</f>
        <v/>
      </c>
      <c r="DR95" s="1541"/>
      <c r="DS95" s="1541"/>
      <c r="DT95" s="1541"/>
      <c r="DU95" s="1541"/>
      <c r="DV95" s="1541"/>
      <c r="DW95" s="1541"/>
      <c r="DX95" s="1541"/>
      <c r="DY95" s="1541"/>
      <c r="DZ95" s="1541"/>
      <c r="EA95" s="1541"/>
      <c r="EB95" s="1541"/>
      <c r="EC95" s="1541"/>
      <c r="ED95" s="1541"/>
      <c r="EE95" s="1541"/>
      <c r="EF95" s="1541"/>
      <c r="EG95" s="1541"/>
      <c r="EH95" s="1541"/>
      <c r="EI95" s="1541"/>
      <c r="EJ95" s="1541"/>
      <c r="EK95" s="1541"/>
      <c r="EL95" s="1541"/>
      <c r="EM95" s="1541"/>
      <c r="EN95" s="1541"/>
      <c r="EO95" s="1541"/>
      <c r="EP95" s="1541"/>
      <c r="EQ95" s="1541"/>
      <c r="ER95" s="1541"/>
      <c r="ES95" s="1541"/>
      <c r="ET95" s="1541"/>
      <c r="EU95" s="1541"/>
      <c r="EV95" s="1541"/>
    </row>
    <row r="96" ht="12.75" x14ac:dyDescent="0.2">
      <c r="A96" s="1541"/>
      <c r="B96" s="1541"/>
      <c r="C96"/>
      <c r="D96" s="1486"/>
      <c r="E96" s="1486"/>
      <c r="F96" s="672" t="inlineStr">
        <is>
          <t>5.1</t>
        </is>
      </c>
      <c r="G96" s="1497"/>
      <c r="H96" s="130">
        <f>BV96</f>
        <v/>
      </c>
      <c r="I96" s="130">
        <f>BW96</f>
        <v/>
      </c>
      <c r="J96" s="1299" t="inlineStr">
        <is>
          <t>GSM</t>
        </is>
      </c>
      <c r="K96" s="1299" t="inlineStr">
        <is>
          <t>900</t>
        </is>
      </c>
      <c r="L96" s="115"/>
      <c r="M96" s="130"/>
      <c r="N96" s="119"/>
      <c r="O96" s="131"/>
      <c r="P96" s="6597"/>
      <c r="Q96" s="131"/>
      <c r="R96" s="131"/>
      <c r="S96" s="130"/>
      <c r="T96" s="130">
        <v>37</v>
      </c>
      <c r="U96" s="6593">
        <v>897.4</v>
      </c>
      <c r="V96" s="119"/>
      <c r="W96" s="1305"/>
      <c r="X96" s="119"/>
      <c r="Y96" s="119"/>
      <c r="Z96" s="119"/>
      <c r="AA96" s="115"/>
      <c r="AB96" s="115"/>
      <c r="AC96" s="1300">
        <f>IF(OR(BX96="Close to Ear",BX96="Close to Head"),"Head",IF(BX96="Extremity","Extremity","Body"))</f>
        <v/>
      </c>
      <c r="AD96" s="1301">
        <f>CA96</f>
        <v/>
      </c>
      <c r="AE96" s="1299">
        <f>CB96</f>
        <v/>
      </c>
      <c r="AF96" s="115"/>
      <c r="AG96" s="1302">
        <f>IF(OR(AZ96="",BA96=""),"N/A",IF(DC96="Pass","P","F"))</f>
        <v/>
      </c>
      <c r="AH96" s="129"/>
      <c r="AI96" s="129"/>
      <c r="AJ96" s="129"/>
      <c r="AK96" s="119"/>
      <c r="AL96" s="115"/>
      <c r="AM96" s="119"/>
      <c r="AN96" s="119"/>
      <c r="AO96" s="692"/>
      <c r="AP96" s="692"/>
      <c r="AQ96" s="692"/>
      <c r="AR96" s="692"/>
      <c r="AS96" s="692"/>
      <c r="AT96" s="1303">
        <f>IF(AC96="Extremity",IF(CG96="","",CG96),"")</f>
        <v/>
      </c>
      <c r="AU96" s="1303">
        <f>IF(AC96="Extremity",IF(CH96="","",CH96),"")</f>
        <v/>
      </c>
      <c r="AV96" s="1304">
        <f>IF(AC96="Extremity","",IF(CE96="","",CE96))</f>
        <v/>
      </c>
      <c r="AW96" s="1304">
        <f>IF(AD96="Extremity","",IF(CF96="","",CF96))</f>
        <v/>
      </c>
      <c r="AX96" s="1305">
        <f>DL96</f>
        <v/>
      </c>
      <c r="AY96" s="1305">
        <f>DQ96</f>
        <v/>
      </c>
      <c r="AZ96" s="3377">
        <f>IF(AC96="Extremity",IF(DA96="","",DA96),"")</f>
        <v/>
      </c>
      <c r="BA96" s="3378">
        <f>IF(AC96="Extremity","",IF(CT96="","",CT96))</f>
        <v/>
      </c>
      <c r="BB96" s="1305">
        <f>IF(AC96="Extremity",IF(DB96="","",DB96),"")</f>
        <v/>
      </c>
      <c r="BC96" s="1304">
        <f>IF(AC96="Extremity","",IF(CZ96="","",CZ96))</f>
        <v/>
      </c>
      <c r="BD96" s="1305">
        <f>DD96</f>
        <v/>
      </c>
      <c r="BE96" s="132">
        <f>DE96</f>
        <v/>
      </c>
      <c r="BF96" s="133">
        <f>DF96*60</f>
        <v/>
      </c>
      <c r="BG96" s="121">
        <f>BE96</f>
        <v/>
      </c>
      <c r="BH96" s="133">
        <f>DG96*60</f>
        <v/>
      </c>
      <c r="BI96" s="133">
        <f>DH96</f>
        <v/>
      </c>
      <c r="BJ96" s="117"/>
      <c r="BK96" s="812">
        <f>Overview!$E$7</f>
        <v/>
      </c>
      <c r="BL96" s="117"/>
      <c r="BM96" s="834">
        <f>DI96</f>
        <v/>
      </c>
      <c r="BN96" s="812">
        <f>Overview!$P$153</f>
        <v/>
      </c>
      <c r="BO96" s="117"/>
      <c r="BP96" s="117"/>
      <c r="BQ96" s="115"/>
      <c r="BR96" s="1478"/>
      <c r="BS96" s="1541"/>
      <c r="BT96" s="1791" t="inlineStr">
        <is>
          <t>GSM</t>
        </is>
      </c>
      <c r="BU96" s="1791" t="inlineStr">
        <is>
          <t>900</t>
        </is>
      </c>
      <c r="BV96" s="403">
        <f>Overview!$H$31</f>
        <v/>
      </c>
      <c r="BW96" s="1784"/>
      <c r="BX96" s="1791" t="inlineStr">
        <is>
          <t>Close to ear</t>
        </is>
      </c>
      <c r="BY96" s="1785"/>
      <c r="BZ96" s="1785"/>
      <c r="CA96" s="1786" t="inlineStr">
        <is>
          <t>Right Tilt</t>
        </is>
      </c>
      <c r="CB96" s="200">
        <v>0</v>
      </c>
      <c r="CC96" s="1063">
        <f>IF(COUNT('Conducted 2G-3G'!$AH$3:$AH$5)=0,37,INDEX('Conducted 2G-3G'!$T$3:$T$5,MATCH(MAX('Conducted 2G-3G'!$AH$3:$AH$5),'Conducted 2G-3G'!$AH$3:$AH$5,0)))</f>
        <v>37</v>
      </c>
      <c r="CD96" s="818">
        <f>IF(COUNT('Conducted 2G-3G'!$AH$3:$AH$5)=0,897.4,INDEX('Conducted 2G-3G'!$U$3:$U$5,MATCH(MAX('Conducted 2G-3G'!$AH$3:$AH$5),'Conducted 2G-3G'!$AH$3:$AH$5,0)))</f>
        <v>897.4</v>
      </c>
      <c r="CE96" s="7234"/>
      <c r="CF96" s="7234"/>
      <c r="CG96" s="6706"/>
      <c r="CH96" s="6706"/>
      <c r="CI96" s="224">
        <f>BY96</f>
        <v/>
      </c>
      <c r="CJ96" s="237">
        <f>BZ96</f>
        <v/>
      </c>
      <c r="CK96" s="223">
        <f>CA96</f>
        <v/>
      </c>
      <c r="CL96" s="237">
        <f>CC96</f>
        <v/>
      </c>
      <c r="CM96" s="237">
        <f>CD96</f>
        <v/>
      </c>
      <c r="CN96" s="1523"/>
      <c r="CO96" s="1579"/>
      <c r="CP96" s="7214">
        <f>IF(CF96=""," ",IF(ABS(CE96-CF96)&lt;=0.1,"Valid","Not valid"))</f>
        <v/>
      </c>
      <c r="CQ96" s="1674">
        <f> IF(CE96="","",IF(AND(CE96&lt;&gt;"",CF96=""),IF(CE96&gt;=0.8,"Medir+Sig Max","No"),IF(CF96&lt;&gt;"",IF(CF96&gt;=0.8,"Medir+Sig Max","No"),"")))</f>
        <v/>
      </c>
      <c r="CR96" s="6927">
        <f>IF(UPPER($CQ$1)="X",IF(CF96=""," ",IF((ABS(CE96)&lt;5)*AND(ABS(CF96)&lt;5)*AND(ABS(CT96)&lt;5),"Solo si es max","Medir")),IF(CF96=""," ",IF((ABS(CE96)&lt;1)*AND(ABS(CF96)&lt;1)*AND(ABS(CT96)&lt;1),"Solo si es max","Medir")))</f>
        <v/>
      </c>
      <c r="CS96" s="1674"/>
      <c r="CT96" s="220">
        <f>IF(CO96="",IF(AND(CE96="",CF96=""),"",IF(CF96="",IF(DQ96&gt;1,ROUND(DQ96*CE96,3),CE96),IF(DQ96&gt;1,ROUND(DQ96*CF96,3),CF96))),IF(AND(CE96="",CF96=""),"",IF(CF96="",IF(DQ96&gt;1,ROUND(DQ96*CE96*(1/(CO96)),3),CE96*(1/(CO96))),IF(DQ96&gt;1,ROUND(DQ96*CF96*(1/(CO96)),3),CF96*(1/(CO96))))))</f>
        <v/>
      </c>
      <c r="CU96" s="224">
        <f>BY96</f>
        <v/>
      </c>
      <c r="CV96" s="237">
        <f>BZ96</f>
        <v/>
      </c>
      <c r="CW96" s="237">
        <f>CA96</f>
        <v/>
      </c>
      <c r="CX96" s="224">
        <f>CC96</f>
        <v/>
      </c>
      <c r="CY96" s="237">
        <f>CD96</f>
        <v/>
      </c>
      <c r="CZ96" s="220">
        <f>IF(COUNTIF(Overview!K12:K14,TRUE)&gt;0,1.6,IF(COUNTIF(Overview!L12:L14,TRUE)&gt;0,8,0))</f>
        <v/>
      </c>
      <c r="DA96" s="1788"/>
      <c r="DB96" s="6706"/>
      <c r="DC96" s="844">
        <f>IF(CT96="","",IF(CT96&gt;CZ96,"Fail","Pass"))</f>
        <v/>
      </c>
      <c r="DD96" s="402">
        <f>IF( CT96=MAX(CT93:CT98), IF( COUNTIF(CT93:CT98,CT96)&gt;1, IF(CF96=MAX.SI.CONJUNTO(CF93:CF98,CT93:CT98,CT96),MAX($DD$3:DD95)+1,""), MAX($DD$3:DD95)+1 ), "")</f>
        <v/>
      </c>
      <c r="DE96" s="1565">
        <f>MyTimestamp(DC96)</f>
        <v/>
      </c>
      <c r="DF96" s="1531">
        <f>IF(COUNT(CE96:CH96)=1,15,IF(COUNT(CE96:CH96)=0,0,30))</f>
        <v/>
      </c>
      <c r="DG96" s="1532">
        <f>IF(DF96=0,0,2)</f>
        <v/>
      </c>
      <c r="DH96" s="859"/>
      <c r="DI96" s="859"/>
      <c r="DJ96" s="1569"/>
      <c r="DK96" s="1789"/>
      <c r="DL96" s="1574">
        <f>10^(CN96/20)*100-100</f>
        <v/>
      </c>
      <c r="DM96" s="767">
        <f>IF('Tune-Up'!H12="","",'Tune-Up'!H12)</f>
        <v/>
      </c>
      <c r="DN96" s="797"/>
      <c r="DO96" s="797">
        <f>IF(DM96="","",10^(DM96/10))</f>
        <v/>
      </c>
      <c r="DP96" s="797">
        <f>IF(ISNUMBER(DN96)=FALSE,"",10^(DN96/10))</f>
        <v/>
      </c>
      <c r="DQ96" s="1574">
        <f>IF(AND(ISNUMBER(DO96),ISNUMBER(DP96)),IF(DO96/DP96&gt;1,ROUND((DO96)/DP96,3),1),1)</f>
        <v/>
      </c>
      <c r="DR96" s="1541"/>
      <c r="DS96" s="1541"/>
      <c r="DT96" s="1541"/>
      <c r="DU96" s="1541"/>
      <c r="DV96" s="1541"/>
      <c r="DW96" s="1541"/>
      <c r="DX96" s="1541"/>
      <c r="DY96" s="1541"/>
      <c r="DZ96" s="1541"/>
      <c r="EA96" s="1541"/>
      <c r="EB96" s="1541"/>
      <c r="EC96" s="1541"/>
      <c r="ED96" s="1541"/>
      <c r="EE96" s="1541"/>
      <c r="EF96" s="1541"/>
      <c r="EG96" s="1541"/>
      <c r="EH96" s="1541"/>
      <c r="EI96" s="1541"/>
      <c r="EJ96" s="1541"/>
      <c r="EK96" s="1541"/>
      <c r="EL96" s="1541"/>
      <c r="EM96" s="1541"/>
      <c r="EN96" s="1541"/>
      <c r="EO96" s="1541"/>
      <c r="EP96" s="1541"/>
      <c r="EQ96" s="1541"/>
      <c r="ER96" s="1541"/>
      <c r="ES96" s="1541"/>
      <c r="ET96" s="1541"/>
      <c r="EU96" s="1541"/>
      <c r="EV96" s="1541"/>
    </row>
    <row r="97" ht="12.75" x14ac:dyDescent="0.2">
      <c r="A97" s="1541"/>
      <c r="B97" s="1541"/>
      <c r="C97"/>
      <c r="D97" s="1486"/>
      <c r="E97" s="1486"/>
      <c r="F97" s="672" t="inlineStr">
        <is>
          <t>5.1</t>
        </is>
      </c>
      <c r="G97" s="1497"/>
      <c r="H97" s="130">
        <f>BV97</f>
        <v/>
      </c>
      <c r="I97" s="130">
        <f>BW97</f>
        <v/>
      </c>
      <c r="J97" s="1299" t="inlineStr">
        <is>
          <t>GSM</t>
        </is>
      </c>
      <c r="K97" s="1299" t="inlineStr">
        <is>
          <t>900</t>
        </is>
      </c>
      <c r="L97" s="115"/>
      <c r="M97" s="130"/>
      <c r="N97" s="119"/>
      <c r="O97" s="131"/>
      <c r="P97" s="6597"/>
      <c r="Q97" s="131"/>
      <c r="R97" s="131"/>
      <c r="S97" s="130"/>
      <c r="T97" s="130">
        <v>37</v>
      </c>
      <c r="U97" s="6593">
        <v>897.4</v>
      </c>
      <c r="V97" s="119"/>
      <c r="W97" s="1305"/>
      <c r="X97" s="119"/>
      <c r="Y97" s="119"/>
      <c r="Z97" s="119"/>
      <c r="AA97" s="115"/>
      <c r="AB97" s="115"/>
      <c r="AC97" s="1300">
        <f>IF(OR(BX97="Close to Ear",BX97="Close to Head"),"Head",IF(BX97="Extremity","Extremity","Body"))</f>
        <v/>
      </c>
      <c r="AD97" s="1301">
        <f>CA97</f>
        <v/>
      </c>
      <c r="AE97" s="1299">
        <f>CB97</f>
        <v/>
      </c>
      <c r="AF97" s="115"/>
      <c r="AG97" s="1302">
        <f>IF(OR(AZ97="",BA97=""),"N/A",IF(DC97="Pass","P","F"))</f>
        <v/>
      </c>
      <c r="AH97" s="129"/>
      <c r="AI97" s="129"/>
      <c r="AJ97" s="129"/>
      <c r="AK97" s="119"/>
      <c r="AL97" s="115"/>
      <c r="AM97" s="119"/>
      <c r="AN97" s="119"/>
      <c r="AO97" s="692"/>
      <c r="AP97" s="692"/>
      <c r="AQ97" s="692"/>
      <c r="AR97" s="692"/>
      <c r="AS97" s="692"/>
      <c r="AT97" s="1303">
        <f>IF(AC97="Extremity",IF(CG97="","",CG97),"")</f>
        <v/>
      </c>
      <c r="AU97" s="1303">
        <f>IF(AC97="Extremity",IF(CH97="","",CH97),"")</f>
        <v/>
      </c>
      <c r="AV97" s="1304">
        <f>IF(AC97="Extremity","",IF(CE97="","",CE97))</f>
        <v/>
      </c>
      <c r="AW97" s="1304">
        <f>IF(AD97="Extremity","",IF(CF97="","",CF97))</f>
        <v/>
      </c>
      <c r="AX97" s="1305">
        <f>DL97</f>
        <v/>
      </c>
      <c r="AY97" s="1305">
        <f>DQ97</f>
        <v/>
      </c>
      <c r="AZ97" s="3377">
        <f>IF(AC97="Extremity",IF(DA97="","",DA97),"")</f>
        <v/>
      </c>
      <c r="BA97" s="3378">
        <f>IF(AC97="Extremity","",IF(CT97="","",CT97))</f>
        <v/>
      </c>
      <c r="BB97" s="1305">
        <f>IF(AC97="Extremity",IF(DB97="","",DB97),"")</f>
        <v/>
      </c>
      <c r="BC97" s="1304">
        <f>IF(AC97="Extremity","",IF(CZ97="","",CZ97))</f>
        <v/>
      </c>
      <c r="BD97" s="1305">
        <f>DD97</f>
        <v/>
      </c>
      <c r="BE97" s="132">
        <f>DE97</f>
        <v/>
      </c>
      <c r="BF97" s="133">
        <f>DF97*60</f>
        <v/>
      </c>
      <c r="BG97" s="121">
        <f>BE97</f>
        <v/>
      </c>
      <c r="BH97" s="133">
        <f>DG97*60</f>
        <v/>
      </c>
      <c r="BI97" s="133">
        <f>DH97</f>
        <v/>
      </c>
      <c r="BJ97" s="117"/>
      <c r="BK97" s="812">
        <f>Overview!$E$7</f>
        <v/>
      </c>
      <c r="BL97" s="117"/>
      <c r="BM97" s="834">
        <f>DI97</f>
        <v/>
      </c>
      <c r="BN97" s="812">
        <f>Overview!$P$153</f>
        <v/>
      </c>
      <c r="BO97" s="117"/>
      <c r="BP97" s="117"/>
      <c r="BQ97" s="115"/>
      <c r="BR97" s="1478"/>
      <c r="BS97" s="1541"/>
      <c r="BT97" s="1783" t="inlineStr">
        <is>
          <t>GSM</t>
        </is>
      </c>
      <c r="BU97" s="1783" t="inlineStr">
        <is>
          <t>900</t>
        </is>
      </c>
      <c r="BV97" s="400">
        <f>Overview!$H$31</f>
        <v/>
      </c>
      <c r="BW97" s="1784"/>
      <c r="BX97" s="1783" t="inlineStr">
        <is>
          <t>Close to ear</t>
        </is>
      </c>
      <c r="BY97" s="1785"/>
      <c r="BZ97" s="1785"/>
      <c r="CA97" s="869" t="str">
        <f>IF(COUNT(CF93:CF96)=0,IF(COUNT(CE93:CE96)=0,"TBD",VLOOKUP(MAX(CE93:CE96),CE93:CK96,7,FALSE)),VLOOKUP(MAX(CF93:CF96),CF93:CK96,6,FALSE))</f>
        <v>TBD</v>
      </c>
      <c r="CB97" s="200">
        <v>0</v>
      </c>
      <c r="CC97" s="1067">
        <f>IF(COUNT('Conducted 2G-3G'!$AH$3:$AH$5)=0,37,INDEX('Conducted 2G-3G'!$T$3:$T$5,MATCH(MAX('Conducted 2G-3G'!$AH$3:$AH$5),'Conducted 2G-3G'!$AH$3:$AH$5,0)))</f>
        <v>37</v>
      </c>
      <c r="CD97" s="869">
        <f>IF(COUNT('Conducted 2G-3G'!$AH$3:$AH$5)=0,897.4,INDEX('Conducted 2G-3G'!$U$3:$U$5,MATCH(MAX('Conducted 2G-3G'!$AH$3:$AH$5),'Conducted 2G-3G'!$AH$3:$AH$5,0)))</f>
        <v>897.4</v>
      </c>
      <c r="CE97" s="7234"/>
      <c r="CF97" s="7234"/>
      <c r="CG97" s="6706"/>
      <c r="CH97" s="6706"/>
      <c r="CI97" s="224">
        <f>BY97</f>
        <v/>
      </c>
      <c r="CJ97" s="237">
        <f>BZ97</f>
        <v/>
      </c>
      <c r="CK97" s="223">
        <f>CA97</f>
        <v/>
      </c>
      <c r="CL97" s="237">
        <f>CC97</f>
        <v/>
      </c>
      <c r="CM97" s="237">
        <f>CD97</f>
        <v/>
      </c>
      <c r="CN97" s="1523"/>
      <c r="CO97" s="1579"/>
      <c r="CP97" s="7214">
        <f>IF(CF97=""," ",IF(ABS(CE97-CF97)&lt;=0.1,"Valid","Not valid"))</f>
        <v/>
      </c>
      <c r="CQ97" s="1674">
        <f> IF(CE97="","",IF(AND(CE97&lt;&gt;"",CF97=""),IF(CE97&gt;=0.8,"Medir+Sig Max","No"),IF(CF97&lt;&gt;"",IF(CF97&gt;=0.8,"Medir+Sig Max","No"),"")))</f>
        <v/>
      </c>
      <c r="CR97" s="6927">
        <f>IF(UPPER($CQ$1)="X",IF(CF97=""," ",IF((ABS(CE97)&lt;5)*AND(ABS(CF97)&lt;5)*AND(ABS(CT97)&lt;5),"Solo si es max","Medir")),IF(CF97=""," ",IF((ABS(CE97)&lt;1)*AND(ABS(CF97)&lt;1)*AND(ABS(CT97)&lt;1),"Solo si es max","Medir")))</f>
        <v/>
      </c>
      <c r="CS97" s="1674"/>
      <c r="CT97" s="220">
        <f>IF(CO97="",IF(AND(CE97="",CF97=""),"",IF(CF97="",IF(DQ97&gt;1,ROUND(DQ97*CE97,3),CE97),IF(DQ97&gt;1,ROUND(DQ97*CF97,3),CF97))),IF(AND(CE97="",CF97=""),"",IF(CF97="",IF(DQ97&gt;1,ROUND(DQ97*CE97*(1/(CO97)),3),CE97*(1/(CO97))),IF(DQ97&gt;1,ROUND(DQ97*CF97*(1/(CO97)),3),CF97*(1/(CO97))))))</f>
        <v/>
      </c>
      <c r="CU97" s="224">
        <f>BY97</f>
        <v/>
      </c>
      <c r="CV97" s="237">
        <f>BZ97</f>
        <v/>
      </c>
      <c r="CW97" s="237">
        <f>CA97</f>
        <v/>
      </c>
      <c r="CX97" s="224">
        <f>CC97</f>
        <v/>
      </c>
      <c r="CY97" s="237">
        <f>CD97</f>
        <v/>
      </c>
      <c r="CZ97" s="220">
        <f>IF(COUNTIF(Overview!K12:K14,TRUE)&gt;0,1.6,IF(COUNTIF(Overview!L12:L14,TRUE)&gt;0,8,0))</f>
        <v/>
      </c>
      <c r="DA97" s="1788"/>
      <c r="DB97" s="6706"/>
      <c r="DC97" s="844">
        <f>IF(CT97="","",IF(CT97&gt;CZ97,"Fail","Pass"))</f>
        <v/>
      </c>
      <c r="DD97" s="402">
        <f>IF( CT97=MAX(CT93:CT98), IF( COUNTIF(CT93:CT98,CT97)&gt;1, IF(CF97=MAX.SI.CONJUNTO(CF93:CF98,CT93:CT98,CT97),MAX($DD$3:DD96)+1,""), MAX($DD$3:DD96)+1 ), "")</f>
        <v/>
      </c>
      <c r="DE97" s="1565">
        <f>MyTimestamp(DC97)</f>
        <v/>
      </c>
      <c r="DF97" s="1531">
        <f>IF(COUNT(CE97:CH97)=1,15,IF(COUNT(CE97:CH97)=0,0,30))</f>
        <v/>
      </c>
      <c r="DG97" s="1532">
        <f>IF(DF97=0,0,2)</f>
        <v/>
      </c>
      <c r="DH97" s="859"/>
      <c r="DI97" s="859"/>
      <c r="DJ97" s="1569"/>
      <c r="DK97" s="1789"/>
      <c r="DL97" s="1574">
        <f>10^(CN97/20)*100-100</f>
        <v/>
      </c>
      <c r="DM97" s="767">
        <f>IF('Tune-Up'!H12="","",'Tune-Up'!H12)</f>
        <v/>
      </c>
      <c r="DN97" s="1068"/>
      <c r="DO97" s="797">
        <f>IF(DM97="","",10^(DM97/10))</f>
        <v/>
      </c>
      <c r="DP97" s="797">
        <f>IF(ISNUMBER(DN97)=FALSE,"",10^(DN97/10))</f>
        <v/>
      </c>
      <c r="DQ97" s="1574">
        <f>IF(AND(ISNUMBER(DO97),ISNUMBER(DP97)),IF(DO97/DP97&gt;1,ROUND((DO97)/DP97,3),1),1)</f>
        <v/>
      </c>
      <c r="DR97" s="1541"/>
      <c r="DS97" s="1541"/>
      <c r="DT97" s="1541"/>
      <c r="DU97" s="1541"/>
      <c r="DV97" s="1541"/>
      <c r="DW97" s="1541"/>
      <c r="DX97" s="1541"/>
      <c r="DY97" s="1541"/>
      <c r="DZ97" s="1541"/>
      <c r="EA97" s="1541"/>
      <c r="EB97" s="1541"/>
      <c r="EC97" s="1541"/>
      <c r="ED97" s="1541"/>
      <c r="EE97" s="1541"/>
      <c r="EF97" s="1541"/>
      <c r="EG97" s="1541"/>
      <c r="EH97" s="1541"/>
      <c r="EI97" s="1541"/>
      <c r="EJ97" s="1541"/>
      <c r="EK97" s="1541"/>
      <c r="EL97" s="1541"/>
      <c r="EM97" s="1541"/>
      <c r="EN97" s="1541"/>
      <c r="EO97" s="1541"/>
      <c r="EP97" s="1541"/>
      <c r="EQ97" s="1541"/>
      <c r="ER97" s="1541"/>
      <c r="ES97" s="1541"/>
      <c r="ET97" s="1541"/>
      <c r="EU97" s="1541"/>
      <c r="EV97" s="1541"/>
    </row>
    <row r="98" ht="12.75" x14ac:dyDescent="0.2">
      <c r="A98" s="1541"/>
      <c r="B98" s="1541"/>
      <c r="C98"/>
      <c r="D98" s="1486"/>
      <c r="E98" s="1486"/>
      <c r="F98" s="672" t="inlineStr">
        <is>
          <t>5.1</t>
        </is>
      </c>
      <c r="G98" s="1497"/>
      <c r="H98" s="130">
        <f>BV98</f>
        <v/>
      </c>
      <c r="I98" s="130">
        <f>BW98</f>
        <v/>
      </c>
      <c r="J98" s="1299" t="inlineStr">
        <is>
          <t>GSM</t>
        </is>
      </c>
      <c r="K98" s="1299" t="inlineStr">
        <is>
          <t>900</t>
        </is>
      </c>
      <c r="L98" s="115"/>
      <c r="M98" s="130"/>
      <c r="N98" s="119"/>
      <c r="O98" s="131"/>
      <c r="P98" s="6597"/>
      <c r="Q98" s="131"/>
      <c r="R98" s="131"/>
      <c r="S98" s="130"/>
      <c r="T98" s="130">
        <v>37</v>
      </c>
      <c r="U98" s="6593">
        <v>897.4</v>
      </c>
      <c r="V98" s="119"/>
      <c r="W98" s="1305"/>
      <c r="X98" s="119"/>
      <c r="Y98" s="119"/>
      <c r="Z98" s="119"/>
      <c r="AA98" s="115"/>
      <c r="AB98" s="115"/>
      <c r="AC98" s="1300">
        <f>IF(OR(BX98="Close to Ear",BX98="Close to Head"),"Head",IF(BX98="Extremity","Extremity","Body"))</f>
        <v/>
      </c>
      <c r="AD98" s="1301">
        <f>CA98</f>
        <v/>
      </c>
      <c r="AE98" s="1299">
        <f>CB98</f>
        <v/>
      </c>
      <c r="AF98" s="115"/>
      <c r="AG98" s="1302">
        <f>IF(OR(AZ98="",BA98=""),"N/A",IF(DC98="Pass","P","F"))</f>
        <v/>
      </c>
      <c r="AH98" s="129"/>
      <c r="AI98" s="129"/>
      <c r="AJ98" s="129"/>
      <c r="AK98" s="119"/>
      <c r="AL98" s="115"/>
      <c r="AM98" s="119"/>
      <c r="AN98" s="119"/>
      <c r="AO98" s="692"/>
      <c r="AP98" s="692"/>
      <c r="AQ98" s="692"/>
      <c r="AR98" s="692"/>
      <c r="AS98" s="692"/>
      <c r="AT98" s="1303">
        <f>IF(AC98="Extremity",IF(CG98="","",CG98),"")</f>
        <v/>
      </c>
      <c r="AU98" s="1303">
        <f>IF(AC98="Extremity",IF(CH98="","",CH98),"")</f>
        <v/>
      </c>
      <c r="AV98" s="1304">
        <f>IF(AC98="Extremity","",IF(CE98="","",CE98))</f>
        <v/>
      </c>
      <c r="AW98" s="1304">
        <f>IF(AD98="Extremity","",IF(CF98="","",CF98))</f>
        <v/>
      </c>
      <c r="AX98" s="1305">
        <f>DL98</f>
        <v/>
      </c>
      <c r="AY98" s="1305">
        <f>DQ98</f>
        <v/>
      </c>
      <c r="AZ98" s="3377">
        <f>IF(AC98="Extremity",IF(DA98="","",DA98),"")</f>
        <v/>
      </c>
      <c r="BA98" s="3378">
        <f>IF(AC98="Extremity","",IF(CT98="","",CT98))</f>
        <v/>
      </c>
      <c r="BB98" s="1305">
        <f>IF(AC98="Extremity",IF(DB98="","",DB98),"")</f>
        <v/>
      </c>
      <c r="BC98" s="1304">
        <f>IF(AC98="Extremity","",IF(CZ98="","",CZ98))</f>
        <v/>
      </c>
      <c r="BD98" s="1305">
        <f>DD98</f>
        <v/>
      </c>
      <c r="BE98" s="132">
        <f>DE98</f>
        <v/>
      </c>
      <c r="BF98" s="133">
        <f>DF98*60</f>
        <v/>
      </c>
      <c r="BG98" s="121">
        <f>BE98</f>
        <v/>
      </c>
      <c r="BH98" s="133">
        <f>DG98*60</f>
        <v/>
      </c>
      <c r="BI98" s="133">
        <f>DH98</f>
        <v/>
      </c>
      <c r="BJ98" s="117"/>
      <c r="BK98" s="812">
        <f>Overview!$E$7</f>
        <v/>
      </c>
      <c r="BL98" s="117"/>
      <c r="BM98" s="834">
        <f>DI98</f>
        <v/>
      </c>
      <c r="BN98" s="812">
        <f>Overview!$P$153</f>
        <v/>
      </c>
      <c r="BO98" s="117"/>
      <c r="BP98" s="117"/>
      <c r="BQ98" s="115"/>
      <c r="BR98" s="1478"/>
      <c r="BS98" s="1541"/>
      <c r="BT98" s="1783" t="inlineStr">
        <is>
          <t>GSM</t>
        </is>
      </c>
      <c r="BU98" s="1783" t="inlineStr">
        <is>
          <t>900</t>
        </is>
      </c>
      <c r="BV98" s="400">
        <f>Overview!$H$31</f>
        <v/>
      </c>
      <c r="BW98" s="1784"/>
      <c r="BX98" s="1783" t="inlineStr">
        <is>
          <t>Close to ear</t>
        </is>
      </c>
      <c r="BY98" s="1785"/>
      <c r="BZ98" s="1785"/>
      <c r="CA98" s="1069" t="str">
        <f>CA97</f>
        <v>TBD</v>
      </c>
      <c r="CB98" s="201">
        <v>0</v>
      </c>
      <c r="CC98" s="1070">
        <f>IF(COUNT('Conducted 2G-3G'!$AH$3:$AH$5)=0,37,INDEX('Conducted 2G-3G'!$T$3:$T$5,MATCH(MAX('Conducted 2G-3G'!$AH$3:$AH$5),'Conducted 2G-3G'!$AH$3:$AH$5,0)))</f>
        <v>37</v>
      </c>
      <c r="CD98" s="1058">
        <f>IF(COUNT('Conducted 2G-3G'!$AH$3:$AH$5)=0,897.4,INDEX('Conducted 2G-3G'!$U$3:$U$5,MATCH(MAX('Conducted 2G-3G'!$AH$3:$AH$5),'Conducted 2G-3G'!$AH$3:$AH$5,0)))</f>
        <v>897.4</v>
      </c>
      <c r="CE98" s="7234"/>
      <c r="CF98" s="7234"/>
      <c r="CG98" s="6706"/>
      <c r="CH98" s="6706"/>
      <c r="CI98" s="224">
        <f>BY98</f>
        <v/>
      </c>
      <c r="CJ98" s="237">
        <f>BZ98</f>
        <v/>
      </c>
      <c r="CK98" s="223">
        <f>CA98</f>
        <v/>
      </c>
      <c r="CL98" s="237">
        <f>CC98</f>
        <v/>
      </c>
      <c r="CM98" s="237">
        <f>CD98</f>
        <v/>
      </c>
      <c r="CN98" s="1523"/>
      <c r="CO98" s="1579"/>
      <c r="CP98" s="6700">
        <f>IF(CF98=""," ",IF(ABS(CE98-CF98)&lt;=0.1,"Valid","Not valid"))</f>
        <v/>
      </c>
      <c r="CQ98" s="1675">
        <f> IF(CE98="","",IF(AND(CE98&lt;&gt;"",CF98=""),IF(CE98&gt;=0.8,"Medir+Sig Max","No"),IF(CF98&lt;&gt;"",IF(CF98&gt;=0.8,"Medir+Sig Max","No"),"")))</f>
        <v/>
      </c>
      <c r="CR98" s="6928">
        <f>IF(UPPER($CQ$1)="X",IF(CF98=""," ",IF((ABS(CE98)&lt;5)*AND(ABS(CF98)&lt;5)*AND(ABS(CT98)&lt;5),"Solo si es max","Medir")),IF(CF98=""," ",IF((ABS(CE98)&lt;1)*AND(ABS(CF98)&lt;1)*AND(ABS(CT98)&lt;1),"Solo si es max","Medir")))</f>
        <v/>
      </c>
      <c r="CS98" s="1675"/>
      <c r="CT98" s="220">
        <f>IF(CO98="",IF(AND(CE98="",CF98=""),"",IF(CF98="",IF(DQ98&gt;1,ROUND(DQ98*CE98,3),CE98),IF(DQ98&gt;1,ROUND(DQ98*CF98,3),CF98))),IF(AND(CE98="",CF98=""),"",IF(CF98="",IF(DQ98&gt;1,ROUND(DQ98*CE98*(1/(CO98)),3),CE98*(1/(CO98))),IF(DQ98&gt;1,ROUND(DQ98*CF98*(1/(CO98)),3),CF98*(1/(CO98))))))</f>
        <v/>
      </c>
      <c r="CU98" s="224">
        <f>BY98</f>
        <v/>
      </c>
      <c r="CV98" s="237">
        <f>BZ98</f>
        <v/>
      </c>
      <c r="CW98" s="237">
        <f>CA98</f>
        <v/>
      </c>
      <c r="CX98" s="224">
        <f>CC98</f>
        <v/>
      </c>
      <c r="CY98" s="237">
        <f>CD98</f>
        <v/>
      </c>
      <c r="CZ98" s="220">
        <f>IF(COUNTIF(Overview!K12:K14,TRUE)&gt;0,1.6,IF(COUNTIF(Overview!L12:L14,TRUE)&gt;0,8,0))</f>
        <v/>
      </c>
      <c r="DA98" s="1788"/>
      <c r="DB98" s="6706"/>
      <c r="DC98" s="844">
        <f>IF(CT98="","",IF(CT98&gt;CZ98,"Fail","Pass"))</f>
        <v/>
      </c>
      <c r="DD98" s="402">
        <f>IF( CT98=MAX(CT93:CT98), IF( COUNTIF(CT93:CT98,CT98)&gt;1, IF(CF98=MAX.SI.CONJUNTO(CF93:CF98,CT93:CT98,CT98),MAX($DD$3:DD97)+1,""), MAX($DD$3:DD97)+1 ), "")</f>
        <v/>
      </c>
      <c r="DE98" s="1565">
        <f>MyTimestamp(DC98)</f>
        <v/>
      </c>
      <c r="DF98" s="1531">
        <f>IF(COUNT(CE98:CH98)=1,15,IF(COUNT(CE98:CH98)=0,0,30))</f>
        <v/>
      </c>
      <c r="DG98" s="1532">
        <f>IF(DF98=0,0,2)</f>
        <v/>
      </c>
      <c r="DH98" s="860"/>
      <c r="DI98" s="860"/>
      <c r="DJ98" s="1569"/>
      <c r="DK98" s="1789"/>
      <c r="DL98" s="1574">
        <f>10^(CN98/20)*100-100</f>
        <v/>
      </c>
      <c r="DM98" s="767">
        <f>IF('Tune-Up'!H12="","",'Tune-Up'!H12)</f>
        <v/>
      </c>
      <c r="DN98" s="962"/>
      <c r="DO98" s="797">
        <f>IF(DM98="","",10^(DM98/10))</f>
        <v/>
      </c>
      <c r="DP98" s="797">
        <f>IF(ISNUMBER(DN98)=FALSE,"",10^(DN98/10))</f>
        <v/>
      </c>
      <c r="DQ98" s="1574">
        <f>IF(AND(ISNUMBER(DO98),ISNUMBER(DP98)),IF(DO98/DP98&gt;1,ROUND((DO98)/DP98,3),1),1)</f>
        <v/>
      </c>
      <c r="DR98" s="1541"/>
      <c r="DS98" s="1541"/>
      <c r="DT98" s="1541"/>
      <c r="DU98" s="1541"/>
      <c r="DV98" s="1541"/>
      <c r="DW98" s="1541"/>
      <c r="DX98" s="1541"/>
      <c r="DY98" s="1541"/>
      <c r="DZ98" s="1541"/>
      <c r="EA98" s="1541"/>
      <c r="EB98" s="1541"/>
      <c r="EC98" s="1541"/>
      <c r="ED98" s="1541"/>
      <c r="EE98" s="1541"/>
      <c r="EF98" s="1541"/>
      <c r="EG98" s="1541"/>
      <c r="EH98" s="1541"/>
      <c r="EI98" s="1541"/>
      <c r="EJ98" s="1541"/>
      <c r="EK98" s="1541"/>
      <c r="EL98" s="1541"/>
      <c r="EM98" s="1541"/>
      <c r="EN98" s="1541"/>
      <c r="EO98" s="1541"/>
      <c r="EP98" s="1541"/>
      <c r="EQ98" s="1541"/>
      <c r="ER98" s="1541"/>
      <c r="ES98" s="1541"/>
      <c r="ET98" s="1541"/>
      <c r="EU98" s="1541"/>
      <c r="EV98" s="1541"/>
    </row>
    <row r="99" ht="12.75" x14ac:dyDescent="0.2">
      <c r="A99" s="1541"/>
      <c r="B99" s="1541"/>
      <c r="C99"/>
      <c r="D99" s="1486"/>
      <c r="E99" s="1486"/>
      <c r="F99" s="672" t="inlineStr">
        <is>
          <t>5.1</t>
        </is>
      </c>
      <c r="G99" s="1497"/>
      <c r="H99" s="130">
        <f>BV99</f>
        <v/>
      </c>
      <c r="I99" s="130">
        <f>BW99</f>
        <v/>
      </c>
      <c r="J99" s="1299" t="inlineStr">
        <is>
          <t>GSM</t>
        </is>
      </c>
      <c r="K99" s="1299" t="inlineStr">
        <is>
          <t>900</t>
        </is>
      </c>
      <c r="L99" s="115"/>
      <c r="M99" s="130"/>
      <c r="N99" s="119"/>
      <c r="O99" s="131"/>
      <c r="P99" s="6597"/>
      <c r="Q99" s="131"/>
      <c r="R99" s="131"/>
      <c r="S99" s="130"/>
      <c r="T99" s="130">
        <v>37</v>
      </c>
      <c r="U99" s="6593">
        <v>897.4</v>
      </c>
      <c r="V99" s="119"/>
      <c r="W99" s="1305"/>
      <c r="X99" s="119"/>
      <c r="Y99" s="119"/>
      <c r="Z99" s="119"/>
      <c r="AA99" s="115"/>
      <c r="AB99" s="115"/>
      <c r="AC99" s="1300">
        <f>IF(OR(BX99="Close to Ear",BX99="Close to Head"),"Head",IF(BX99="Extremity","Extremity","Body"))</f>
        <v/>
      </c>
      <c r="AD99" s="1301">
        <f>CA99</f>
        <v/>
      </c>
      <c r="AE99" s="1299">
        <f>CB99</f>
        <v/>
      </c>
      <c r="AF99" s="115"/>
      <c r="AG99" s="1302">
        <f>IF(OR(AZ99="",BA99=""),"N/A",IF(DC99="Pass","P","F"))</f>
        <v/>
      </c>
      <c r="AH99" s="129"/>
      <c r="AI99" s="129"/>
      <c r="AJ99" s="129"/>
      <c r="AK99" s="119"/>
      <c r="AL99" s="115"/>
      <c r="AM99" s="119"/>
      <c r="AN99" s="119"/>
      <c r="AO99" s="692"/>
      <c r="AP99" s="692"/>
      <c r="AQ99" s="692"/>
      <c r="AR99" s="692"/>
      <c r="AS99" s="692"/>
      <c r="AT99" s="1303">
        <f>IF(AC99="Extremity",IF(CG99="","",CG99),"")</f>
        <v/>
      </c>
      <c r="AU99" s="1303">
        <f>IF(AC99="Extremity",IF(CH99="","",CH99),"")</f>
        <v/>
      </c>
      <c r="AV99" s="1304">
        <f>IF(AC99="Extremity","",IF(CE99="","",CE99))</f>
        <v/>
      </c>
      <c r="AW99" s="1304">
        <f>IF(AD99="Extremity","",IF(CF99="","",CF99))</f>
        <v/>
      </c>
      <c r="AX99" s="1305">
        <f>DL99</f>
        <v/>
      </c>
      <c r="AY99" s="1305">
        <f>DQ99</f>
        <v/>
      </c>
      <c r="AZ99" s="3377">
        <f>IF(AC99="Extremity",IF(DA99="","",DA99),"")</f>
        <v/>
      </c>
      <c r="BA99" s="3378">
        <f>IF(AC99="Extremity","",IF(CT99="","",CT99))</f>
        <v/>
      </c>
      <c r="BB99" s="1305">
        <f>IF(AC99="Extremity",IF(DB99="","",DB99),"")</f>
        <v/>
      </c>
      <c r="BC99" s="1304">
        <f>IF(AC99="Extremity","",IF(CZ99="","",CZ99))</f>
        <v/>
      </c>
      <c r="BD99" s="1305">
        <f>DD99</f>
        <v/>
      </c>
      <c r="BE99" s="132">
        <f>DE99</f>
        <v/>
      </c>
      <c r="BF99" s="133">
        <f>DF99*60</f>
        <v/>
      </c>
      <c r="BG99" s="121">
        <f>BE99</f>
        <v/>
      </c>
      <c r="BH99" s="133">
        <f>DG99*60</f>
        <v/>
      </c>
      <c r="BI99" s="133">
        <f>DH99</f>
        <v/>
      </c>
      <c r="BJ99" s="117"/>
      <c r="BK99" s="812">
        <f>Overview!$E$7</f>
        <v/>
      </c>
      <c r="BL99" s="117"/>
      <c r="BM99" s="834">
        <f>DI99</f>
        <v/>
      </c>
      <c r="BN99" s="812">
        <f>Overview!$P$153</f>
        <v/>
      </c>
      <c r="BO99" s="117"/>
      <c r="BP99" s="117"/>
      <c r="BQ99" s="115"/>
      <c r="BR99" s="1478"/>
      <c r="BS99" s="1541"/>
      <c r="BT99" s="1783" t="inlineStr">
        <is>
          <t>GSM</t>
        </is>
      </c>
      <c r="BU99" s="1783" t="inlineStr">
        <is>
          <t>900</t>
        </is>
      </c>
      <c r="BV99" s="400">
        <f>Overview!$H$31</f>
        <v/>
      </c>
      <c r="BW99" s="1784"/>
      <c r="BX99" s="1783" t="inlineStr">
        <is>
          <t>Close to ear</t>
        </is>
      </c>
      <c r="BY99" s="1785"/>
      <c r="BZ99" s="1793"/>
      <c r="CA99" s="846" t="str">
        <f>CONCATENATE(CA97," - Variability")</f>
        <v>TBD - Variability</v>
      </c>
      <c r="CB99" s="202">
        <v>0</v>
      </c>
      <c r="CC99" s="847">
        <f>IF(COUNT('Conducted 2G-3G'!$AH$3:$AH$5)=0,37,INDEX('Conducted 2G-3G'!$T$3:$T$5,MATCH(MAX('Conducted 2G-3G'!$AH$3:$AH$5),'Conducted 2G-3G'!$AH$3:$AH$5,0)))</f>
        <v>37</v>
      </c>
      <c r="CD99" s="847">
        <f>IF(COUNT('Conducted 2G-3G'!$AH$3:$AH$5)=0,897.4,INDEX('Conducted 2G-3G'!$U$3:$U$5,MATCH(MAX('Conducted 2G-3G'!$AH$3:$AH$5),'Conducted 2G-3G'!$AH$3:$AH$5,0)))</f>
        <v>897.4</v>
      </c>
      <c r="CE99" s="7234"/>
      <c r="CF99" s="7234"/>
      <c r="CG99" s="6706"/>
      <c r="CH99" s="6706"/>
      <c r="CI99" s="224">
        <f>BY99</f>
        <v/>
      </c>
      <c r="CJ99" s="237">
        <f>BZ99</f>
        <v/>
      </c>
      <c r="CK99" s="223">
        <f>CA99</f>
        <v/>
      </c>
      <c r="CL99" s="224">
        <f>CC99</f>
        <v/>
      </c>
      <c r="CM99" s="237">
        <f>CD99</f>
        <v/>
      </c>
      <c r="CN99" s="1527"/>
      <c r="CO99" s="1579"/>
      <c r="CP99" s="7214">
        <f>IF(CF99=""," ",IF(ABS(CE99-CF99)&lt;=0.1,"Valid","Not valid"))</f>
        <v/>
      </c>
      <c r="CQ99" s="1674">
        <f> IF(CE99="","",IF(AND(CE99&lt;&gt;"",CF99=""),IF(CE99&gt;=0.8,"Medir+Sig Max","No"),IF(CF99&lt;&gt;"",IF(CF99&gt;=0.8,"Medir+Sig Max","No"),"")))</f>
        <v/>
      </c>
      <c r="CR99" s="6927">
        <f>IF(UPPER($CQ$1)="X",IF(CF99=""," ",IF((ABS(CE99)&lt;5)*AND(ABS(CF99)&lt;5)*AND(ABS(CT99)&lt;5),"Solo si es max","Medir")),IF(CF99=""," ",IF((ABS(CE99)&lt;1)*AND(ABS(CF99)&lt;1)*AND(ABS(CT99)&lt;1),"Solo si es max","Medir")))</f>
        <v/>
      </c>
      <c r="CS99" s="1674">
        <f>IF(CF99="","",IF(MAX(CF93:CF98)=0,"",IF(AND(CF99&lt;=1.45,(CF99/MAX(CF93:CF98))&lt;=1.2,(CF99/MAX(CF93:CF98))&gt;=0.8),"Válido","REPETIR VAR")))</f>
        <v/>
      </c>
      <c r="CT99" s="220">
        <f>IF(CO99="",IF(AND(CE99="",CF99=""),"",IF(CF99="",IF(DQ99&gt;1,ROUND(DQ99*CE99,3),CE99),IF(DQ99&gt;1,ROUND(DQ99*CF99,3),CF99))),IF(AND(CE99="",CF99=""),"",IF(CF99="",IF(DQ99&gt;1,ROUND(DQ99*CE99*(1/(CO99)),3),CE99*(1/(CO99))),IF(DQ99&gt;1,ROUND(DQ99*CF99*(1/(CO99)),3),CF99*(1/(CO99))))))</f>
        <v/>
      </c>
      <c r="CU99" s="224">
        <f>BY99</f>
        <v/>
      </c>
      <c r="CV99" s="237">
        <f>BZ99</f>
        <v/>
      </c>
      <c r="CW99" s="237">
        <f>CA99</f>
        <v/>
      </c>
      <c r="CX99" s="224">
        <f>CC99</f>
        <v/>
      </c>
      <c r="CY99" s="237">
        <f>CD99</f>
        <v/>
      </c>
      <c r="CZ99" s="220">
        <f>IF(COUNTIF(Overview!K12:K14,TRUE)&gt;0,1.6,IF(COUNTIF(Overview!L12:L14,TRUE)&gt;0,8,0))</f>
        <v/>
      </c>
      <c r="DA99" s="1788"/>
      <c r="DB99" s="6706"/>
      <c r="DC99" s="844">
        <f>IF(CT99="","",IF(CT99&gt;CZ99,"Fail","Pass"))</f>
        <v/>
      </c>
      <c r="DD99" s="402">
        <f>IF(
CT99=MAX(CT99:CT100),
IF(
COUNTIF(CT99:CT100,CT99)&gt;1,
IF(CF99=MAX.SI.CONJUNTO(CF99:CF100,CT99:CT100,CT99),MAX($DD$3:DD98)+1,""),
MAX($DD$3:DD98)+1
),
"")</f>
        <v/>
      </c>
      <c r="DE99" s="1565">
        <f>MyTimestamp(DC99)</f>
        <v/>
      </c>
      <c r="DF99" s="1531">
        <f>IF(COUNT(CE99:CH99)=1,15,IF(COUNT(CE99:CH99)=0,0,30))</f>
        <v/>
      </c>
      <c r="DG99" s="1532">
        <f>IF(DF99=0,0,2)</f>
        <v/>
      </c>
      <c r="DH99" s="859"/>
      <c r="DI99" s="859"/>
      <c r="DJ99" s="1569"/>
      <c r="DK99" s="1789"/>
      <c r="DL99" s="1574">
        <f>10^(CN99/20)*100-100</f>
        <v/>
      </c>
      <c r="DM99" s="767">
        <f>IF('Tune-Up'!H12="","",'Tune-Up'!H12)</f>
        <v/>
      </c>
      <c r="DN99" s="961"/>
      <c r="DO99" s="797">
        <f>IF(DM99="","",10^(DM99/10))</f>
        <v/>
      </c>
      <c r="DP99" s="797">
        <f>IF(ISNUMBER(DN99)=FALSE,"N/A",10^(DN99/10))</f>
        <v/>
      </c>
      <c r="DQ99" s="1574">
        <f>IF(AND(ISNUMBER(DO99),ISNUMBER(DP99)),IF(DO99/DP99&gt;1,ROUND((DO99)/DP99,3),1),1)</f>
        <v/>
      </c>
      <c r="DR99" s="1541"/>
      <c r="DS99" s="1541"/>
      <c r="DT99" s="1541"/>
      <c r="DU99" s="1541"/>
      <c r="DV99" s="1541"/>
      <c r="DW99" s="1541"/>
      <c r="DX99" s="1541"/>
      <c r="DY99" s="1541"/>
      <c r="DZ99" s="1541"/>
      <c r="EA99" s="1541"/>
      <c r="EB99" s="1541"/>
      <c r="EC99" s="1541"/>
      <c r="ED99" s="1541"/>
      <c r="EE99" s="1541"/>
      <c r="EF99" s="1541"/>
      <c r="EG99" s="1541"/>
      <c r="EH99" s="1541"/>
      <c r="EI99" s="1541"/>
      <c r="EJ99" s="1541"/>
      <c r="EK99" s="1541"/>
      <c r="EL99" s="1541"/>
      <c r="EM99" s="1541"/>
      <c r="EN99" s="1541"/>
      <c r="EO99" s="1541"/>
      <c r="EP99" s="1541"/>
      <c r="EQ99" s="1541"/>
      <c r="ER99" s="1541"/>
      <c r="ES99" s="1541"/>
      <c r="ET99" s="1541"/>
      <c r="EU99" s="1541"/>
      <c r="EV99" s="1541"/>
    </row>
    <row r="100" ht="12.75" x14ac:dyDescent="0.2">
      <c r="A100" s="1541"/>
      <c r="B100" s="1541"/>
      <c r="C100"/>
      <c r="D100" s="1486"/>
      <c r="E100" s="1486"/>
      <c r="F100" s="672" t="inlineStr">
        <is>
          <t>5.1</t>
        </is>
      </c>
      <c r="G100" s="1497"/>
      <c r="H100" s="130">
        <f>BV100</f>
        <v/>
      </c>
      <c r="I100" s="130">
        <f>BW100</f>
        <v/>
      </c>
      <c r="J100" s="1299" t="inlineStr">
        <is>
          <t>GSM</t>
        </is>
      </c>
      <c r="K100" s="1299" t="inlineStr">
        <is>
          <t>900</t>
        </is>
      </c>
      <c r="L100" s="115"/>
      <c r="M100" s="130"/>
      <c r="N100" s="119"/>
      <c r="O100" s="131"/>
      <c r="P100" s="6597"/>
      <c r="Q100" s="131"/>
      <c r="R100" s="131"/>
      <c r="S100" s="130"/>
      <c r="T100" s="130">
        <v>37</v>
      </c>
      <c r="U100" s="6593">
        <v>897.4</v>
      </c>
      <c r="V100" s="119"/>
      <c r="W100" s="1305"/>
      <c r="X100" s="119"/>
      <c r="Y100" s="119"/>
      <c r="Z100" s="119"/>
      <c r="AA100" s="115"/>
      <c r="AB100" s="115"/>
      <c r="AC100" s="1300">
        <f>IF(OR(BX100="Close to Ear",BX100="Close to Head"),"Head",IF(BX100="Extremity","Extremity","Body"))</f>
        <v/>
      </c>
      <c r="AD100" s="1301">
        <f>CA100</f>
        <v/>
      </c>
      <c r="AE100" s="1299">
        <f>CB100</f>
        <v/>
      </c>
      <c r="AF100" s="115"/>
      <c r="AG100" s="1302">
        <f>IF(OR(AZ100="",BA100=""),"N/A",IF(DC100="Pass","P","F"))</f>
        <v/>
      </c>
      <c r="AH100" s="129"/>
      <c r="AI100" s="129"/>
      <c r="AJ100" s="129"/>
      <c r="AK100" s="119"/>
      <c r="AL100" s="115"/>
      <c r="AM100" s="119"/>
      <c r="AN100" s="119"/>
      <c r="AO100" s="692"/>
      <c r="AP100" s="692"/>
      <c r="AQ100" s="692"/>
      <c r="AR100" s="692"/>
      <c r="AS100" s="692"/>
      <c r="AT100" s="1303">
        <f>IF(AC100="Extremity",IF(CG100="","",CG100),"")</f>
        <v/>
      </c>
      <c r="AU100" s="1303">
        <f>IF(AC100="Extremity",IF(CH100="","",CH100),"")</f>
        <v/>
      </c>
      <c r="AV100" s="1304">
        <f>IF(AC100="Extremity","",IF(CE100="","",CE100))</f>
        <v/>
      </c>
      <c r="AW100" s="1304">
        <f>IF(AD100="Extremity","",IF(CF100="","",CF100))</f>
        <v/>
      </c>
      <c r="AX100" s="1305">
        <f>DL100</f>
        <v/>
      </c>
      <c r="AY100" s="1305">
        <f>DQ100</f>
        <v/>
      </c>
      <c r="AZ100" s="3377">
        <f>IF(AC100="Extremity",IF(DA100="","",DA100),"")</f>
        <v/>
      </c>
      <c r="BA100" s="3378">
        <f>IF(AC100="Extremity","",IF(CT100="","",CT100))</f>
        <v/>
      </c>
      <c r="BB100" s="1305">
        <f>IF(AC100="Extremity",IF(DB100="","",DB100),"")</f>
        <v/>
      </c>
      <c r="BC100" s="1304">
        <f>IF(AC100="Extremity","",IF(CZ100="","",CZ100))</f>
        <v/>
      </c>
      <c r="BD100" s="1305">
        <f>DD100</f>
        <v/>
      </c>
      <c r="BE100" s="132">
        <f>DE100</f>
        <v/>
      </c>
      <c r="BF100" s="133">
        <f>DF100*60</f>
        <v/>
      </c>
      <c r="BG100" s="121">
        <f>BE100</f>
        <v/>
      </c>
      <c r="BH100" s="133">
        <f>DG100*60</f>
        <v/>
      </c>
      <c r="BI100" s="133">
        <f>DH100</f>
        <v/>
      </c>
      <c r="BJ100" s="117"/>
      <c r="BK100" s="812">
        <f>Overview!$E$7</f>
        <v/>
      </c>
      <c r="BL100" s="117"/>
      <c r="BM100" s="834">
        <f>DI100</f>
        <v/>
      </c>
      <c r="BN100" s="812">
        <f>Overview!$P$153</f>
        <v/>
      </c>
      <c r="BO100" s="117"/>
      <c r="BP100" s="117"/>
      <c r="BQ100" s="115"/>
      <c r="BR100" s="1478"/>
      <c r="BS100" s="1541"/>
      <c r="BT100" s="1783" t="inlineStr">
        <is>
          <t>GSM</t>
        </is>
      </c>
      <c r="BU100" s="1783" t="inlineStr">
        <is>
          <t>900</t>
        </is>
      </c>
      <c r="BV100" s="400">
        <f>Overview!$H$31</f>
        <v/>
      </c>
      <c r="BW100" s="1784"/>
      <c r="BX100" s="1783" t="inlineStr">
        <is>
          <t>Close to ear</t>
        </is>
      </c>
      <c r="BY100" s="1785"/>
      <c r="BZ100" s="1793"/>
      <c r="CA100" s="6671" t="str">
        <f>CONCATENATE(CA98," - Variability2")</f>
        <v>TBD - Variability2</v>
      </c>
      <c r="CB100" s="200">
        <v>0</v>
      </c>
      <c r="CC100" s="6671">
        <f>IF(COUNT('Conducted 2G-3G'!$AH$3:$AH$5)=0,37,INDEX('Conducted 2G-3G'!$T$3:$T$5,MATCH(MAX('Conducted 2G-3G'!$AH$3:$AH$5),'Conducted 2G-3G'!$AH$3:$AH$5,0)))</f>
        <v>37</v>
      </c>
      <c r="CD100" s="1688">
        <f>IF(COUNT('Conducted 2G-3G'!$AH$3:$AH$5)=0,897.4,INDEX('Conducted 2G-3G'!$U$3:$U$5,MATCH(MAX('Conducted 2G-3G'!$AH$3:$AH$5),'Conducted 2G-3G'!$AH$3:$AH$5,0)))</f>
        <v>897.4</v>
      </c>
      <c r="CE100" s="7234"/>
      <c r="CF100" s="7234"/>
      <c r="CG100" s="6706"/>
      <c r="CH100" s="6706"/>
      <c r="CI100" s="224">
        <f>BY100</f>
        <v/>
      </c>
      <c r="CJ100" s="237">
        <f>BZ100</f>
        <v/>
      </c>
      <c r="CK100" s="223">
        <f>CA100</f>
        <v/>
      </c>
      <c r="CL100" s="237">
        <f>CC100</f>
        <v/>
      </c>
      <c r="CM100" s="237">
        <f>CD100</f>
        <v/>
      </c>
      <c r="CN100" s="1523"/>
      <c r="CO100" s="1579"/>
      <c r="CP100" s="7214">
        <f>IF(CF100=""," ",IF(ABS(CE100-CF100)&lt;=0.1,"Valid","Not valid"))</f>
        <v/>
      </c>
      <c r="CQ100" s="1674">
        <f> IF(CE100="","",IF(AND(CE100&lt;&gt;"",CF100=""),IF(CE100&gt;=0.8,"Medir+Sig Max","No"),IF(CF100&lt;&gt;"",IF(CF100&gt;=0.8,"Medir+Sig Max","No"),"")))</f>
        <v/>
      </c>
      <c r="CR100" s="6927">
        <f>IF(UPPER($CQ$1)="X",IF(CF100=""," ",IF((ABS(CE100)&lt;5)*AND(ABS(CF100)&lt;5)*AND(ABS(CT100)&lt;5),"Solo si es max","Medir")),IF(CF100=""," ",IF((ABS(CE100)&lt;1)*AND(ABS(CF100)&lt;1)*AND(ABS(CT100)&lt;1),"Solo si es max","Medir")))</f>
        <v/>
      </c>
      <c r="CS100" s="1674"/>
      <c r="CT100" s="220">
        <f>IF(CO100="",IF(AND(CE100="",CF100=""),"",IF(CF100="",IF(DQ100&gt;1,ROUND(DQ100*CE100,3),CE100),IF(DQ100&gt;1,ROUND(DQ100*CF100,3),CF100))),IF(AND(CE100="",CF100=""),"",IF(CF100="",IF(DQ100&gt;1,ROUND(DQ100*CE100*(1/(CO100)),3),CE100*(1/(CO100))),IF(DQ100&gt;1,ROUND(DQ100*CF100*(1/(CO100)),3),CF100*(1/(CO100))))))</f>
        <v/>
      </c>
      <c r="CU100" s="224">
        <f>BY100</f>
        <v/>
      </c>
      <c r="CV100" s="237">
        <f>BZ100</f>
        <v/>
      </c>
      <c r="CW100" s="237">
        <f>CA100</f>
        <v/>
      </c>
      <c r="CX100" s="224">
        <f>CC100</f>
        <v/>
      </c>
      <c r="CY100" s="237">
        <f>CD100</f>
        <v/>
      </c>
      <c r="CZ100" s="220">
        <f>IF(COUNTIF(Overview!K12:K14,TRUE)&gt;0,1.6,IF(COUNTIF(Overview!L12:L14,TRUE)&gt;0,8,0))</f>
        <v/>
      </c>
      <c r="DA100" s="1788"/>
      <c r="DB100" s="6706"/>
      <c r="DC100" s="844">
        <f>IF(CT100="","",IF(CT100&gt;CZ100,"Fail","Pass"))</f>
        <v/>
      </c>
      <c r="DD100" s="402">
        <f>IF(
CT100=MAX(CT99:CT100),
IF(
COUNTIF(CT99:CT100,CT100)&gt;1,
IF(CF100=MAX.SI.CONJUNTO(CF99:CF100,CT99:CT100,CT100),MAX($DD$3:DD99)+1,""),
MAX($DD$3:DD99)+1
),
"")</f>
        <v/>
      </c>
      <c r="DE100" s="1565">
        <f>MyTimestamp(DC100)</f>
        <v/>
      </c>
      <c r="DF100" s="1531">
        <f>IF(COUNT(CE100:CH100)=1,15,IF(COUNT(CE100:CH100)=0,0,30))</f>
        <v/>
      </c>
      <c r="DG100" s="1532">
        <f>IF(DF100=0,0,2)</f>
        <v/>
      </c>
      <c r="DH100" s="860"/>
      <c r="DI100" s="860"/>
      <c r="DJ100" s="1569"/>
      <c r="DK100" s="1789"/>
      <c r="DL100" s="1574">
        <f>10^(CN100/20)*100-100</f>
        <v/>
      </c>
      <c r="DM100" s="767">
        <f>IF('Tune-Up'!H12="","",'Tune-Up'!H12)</f>
        <v/>
      </c>
      <c r="DN100" s="962"/>
      <c r="DO100" s="797">
        <f>IF(DM100="","",10^(DM100/10))</f>
        <v/>
      </c>
      <c r="DP100" s="797">
        <f>IF(ISNUMBER(DN100)=FALSE,"N/A",10^(DN100/10))</f>
        <v/>
      </c>
      <c r="DQ100" s="1574">
        <f>IF(AND(ISNUMBER(DO100),ISNUMBER(DP100)),IF(DO100/DP100&gt;1,ROUND((DO100)/DP100,3),1),1)</f>
        <v/>
      </c>
      <c r="DR100" s="1541"/>
      <c r="DS100" s="1541"/>
      <c r="DT100" s="1541"/>
      <c r="DU100" s="1541"/>
      <c r="DV100" s="1541"/>
      <c r="DW100" s="1541"/>
      <c r="DX100" s="1541"/>
      <c r="DY100" s="1541"/>
      <c r="DZ100" s="1541"/>
      <c r="EA100" s="1541"/>
      <c r="EB100" s="1541"/>
      <c r="EC100" s="1541"/>
      <c r="ED100" s="1541"/>
      <c r="EE100" s="1541"/>
      <c r="EF100" s="1541"/>
      <c r="EG100" s="1541"/>
      <c r="EH100" s="1541"/>
      <c r="EI100" s="1541"/>
      <c r="EJ100" s="1541"/>
      <c r="EK100" s="1541"/>
      <c r="EL100" s="1541"/>
      <c r="EM100" s="1541"/>
      <c r="EN100" s="1541"/>
      <c r="EO100" s="1541"/>
      <c r="EP100" s="1541"/>
      <c r="EQ100" s="1541"/>
      <c r="ER100" s="1541"/>
      <c r="ES100" s="1541"/>
      <c r="ET100" s="1541"/>
      <c r="EU100" s="1541"/>
      <c r="EV100" s="1541"/>
    </row>
    <row r="101" ht="12.75" x14ac:dyDescent="0.2">
      <c r="A101" s="1541"/>
      <c r="B101" s="1541"/>
      <c r="C101"/>
      <c r="D101" s="6590"/>
      <c r="E101" s="6590"/>
      <c r="F101" s="6591" t="inlineStr">
        <is>
          <t>5.1</t>
        </is>
      </c>
      <c r="G101" s="6592"/>
      <c r="H101" s="6593">
        <f>BV101</f>
        <v/>
      </c>
      <c r="I101" s="6593">
        <f>BW101</f>
        <v/>
      </c>
      <c r="J101" s="6594" t="inlineStr">
        <is>
          <t>GSM</t>
        </is>
      </c>
      <c r="K101" s="6594" t="inlineStr">
        <is>
          <t>900</t>
        </is>
      </c>
      <c r="L101" s="6595"/>
      <c r="M101" s="6593"/>
      <c r="N101" s="6596"/>
      <c r="O101" s="6597"/>
      <c r="P101" s="6597"/>
      <c r="Q101" s="6597"/>
      <c r="R101" s="6597"/>
      <c r="S101" s="6593"/>
      <c r="T101" s="6593">
        <v>37</v>
      </c>
      <c r="U101" s="6593">
        <v>897.4</v>
      </c>
      <c r="V101" s="6596"/>
      <c r="W101" s="6598"/>
      <c r="X101" s="6596"/>
      <c r="Y101" s="6596"/>
      <c r="Z101" s="6596"/>
      <c r="AA101" s="6595"/>
      <c r="AB101" s="6595"/>
      <c r="AC101" s="6599">
        <f>IF(OR(BX101="Close to Ear",BX101="Close to Head"),"Head",IF(BX101="Extremity","Extremity","Body"))</f>
        <v/>
      </c>
      <c r="AD101" s="6600">
        <f>CA101</f>
        <v/>
      </c>
      <c r="AE101" s="6594">
        <f>CB101</f>
        <v/>
      </c>
      <c r="AF101" s="6595"/>
      <c r="AG101" s="6601">
        <f>IF(OR(AZ101="",BA101=""),"N/A",IF(DC101="Pass","P","F"))</f>
        <v/>
      </c>
      <c r="AH101" s="6602"/>
      <c r="AI101" s="6602"/>
      <c r="AJ101" s="6602"/>
      <c r="AK101" s="6596"/>
      <c r="AL101" s="6595"/>
      <c r="AM101" s="6596"/>
      <c r="AN101" s="6596"/>
      <c r="AO101" s="6603"/>
      <c r="AP101" s="6603"/>
      <c r="AQ101" s="6603"/>
      <c r="AR101" s="6603"/>
      <c r="AS101" s="6603"/>
      <c r="AT101" s="6604">
        <f>IF(AC101="Extremity",IF(CG101="","",CG101),"")</f>
        <v/>
      </c>
      <c r="AU101" s="6604">
        <f>IF(AC101="Extremity",IF(CH101="","",CH101),"")</f>
        <v/>
      </c>
      <c r="AV101" s="6605">
        <f>IF(AC101="Extremity","",IF(CE101="","",CE101))</f>
        <v/>
      </c>
      <c r="AW101" s="6605">
        <f>IF(AD101="Extremity","",IF(CF101="","",CF101))</f>
        <v/>
      </c>
      <c r="AX101" s="6598">
        <f>DL101</f>
        <v/>
      </c>
      <c r="AY101" s="6598">
        <f>DQ101</f>
        <v/>
      </c>
      <c r="AZ101" s="6606">
        <f>IF(AC101="Extremity",IF(DA101="","",DA101),"")</f>
        <v/>
      </c>
      <c r="BA101" s="6607">
        <f>IF(AC101="Extremity","",IF(CT101="","",CT101))</f>
        <v/>
      </c>
      <c r="BB101" s="6598">
        <f>IF(AC101="Extremity",IF(DB101="","",DB101),"")</f>
        <v/>
      </c>
      <c r="BC101" s="6605">
        <f>IF(AC101="Extremity","",IF(CZ101="","",CZ101))</f>
        <v/>
      </c>
      <c r="BD101" s="6598">
        <f>DD101</f>
        <v/>
      </c>
      <c r="BE101" s="6608">
        <f>DE101</f>
        <v/>
      </c>
      <c r="BF101" s="6609">
        <f>DF101*60</f>
        <v/>
      </c>
      <c r="BG101" s="6610">
        <f>BE101</f>
        <v/>
      </c>
      <c r="BH101" s="6609">
        <f>DG101*60</f>
        <v/>
      </c>
      <c r="BI101" s="6609">
        <f>DH101</f>
        <v/>
      </c>
      <c r="BJ101" s="6611"/>
      <c r="BK101" s="6612">
        <f>Overview!$E$7</f>
        <v/>
      </c>
      <c r="BL101" s="6611"/>
      <c r="BM101" s="6609">
        <f>DI101</f>
        <v/>
      </c>
      <c r="BN101" s="6612">
        <f>Overview!$P$153</f>
        <v/>
      </c>
      <c r="BO101" s="6611"/>
      <c r="BP101" s="6611"/>
      <c r="BQ101" s="6595"/>
      <c r="BR101" s="6613"/>
      <c r="BS101" s="1541"/>
      <c r="BT101" s="1783" t="inlineStr">
        <is>
          <t>GSM</t>
        </is>
      </c>
      <c r="BU101" s="1783" t="inlineStr">
        <is>
          <t>900</t>
        </is>
      </c>
      <c r="BV101" s="400">
        <f>Overview!$H$31</f>
        <v/>
      </c>
      <c r="BW101" s="1784"/>
      <c r="BX101" s="1783" t="inlineStr">
        <is>
          <t>Close to ear</t>
        </is>
      </c>
      <c r="BY101" s="1785"/>
      <c r="BZ101" s="1793"/>
      <c r="CA101" s="6671" t="str">
        <f>CONCATENATE(CA97," - Battery check 1")</f>
        <v>TBD - Battery check 1</v>
      </c>
      <c r="CB101" s="200">
        <v>0</v>
      </c>
      <c r="CC101" s="6671">
        <f>IF(COUNT('Conducted 2G-3G'!$AH$3:$AH$5)=0,37,INDEX('Conducted 2G-3G'!$T$3:$T$5,MATCH(MAX('Conducted 2G-3G'!$AH$3:$AH$5),'Conducted 2G-3G'!$AH$3:$AH$5,0)))</f>
        <v>37</v>
      </c>
      <c r="CD101" s="1688">
        <f>IF(COUNT('Conducted 2G-3G'!$AH$3:$AH$5)=0,897.4,INDEX('Conducted 2G-3G'!$U$3:$U$5,MATCH(MAX('Conducted 2G-3G'!$AH$3:$AH$5),'Conducted 2G-3G'!$AH$3:$AH$5,0)))</f>
        <v>897.4</v>
      </c>
      <c r="CE101" s="7237"/>
      <c r="CF101" s="7237"/>
      <c r="CG101" s="6706"/>
      <c r="CH101" s="6706"/>
      <c r="CI101" s="224">
        <f>BY101</f>
        <v/>
      </c>
      <c r="CJ101" s="237">
        <f>BZ101</f>
        <v/>
      </c>
      <c r="CK101" s="223">
        <f>CA101</f>
        <v/>
      </c>
      <c r="CL101" s="237">
        <f>CC101</f>
        <v/>
      </c>
      <c r="CM101" s="237">
        <f>CD101</f>
        <v/>
      </c>
      <c r="CN101" s="1523"/>
      <c r="CO101" s="1579"/>
      <c r="CP101" s="7214">
        <f>IF(CF101=""," ",IF(ABS(CE101-CF101)&lt;=0.1,"Valid","Not valid"))</f>
        <v/>
      </c>
      <c r="CQ101" s="1674">
        <f> IF(CE101="","",IF(AND(CE101&lt;&gt;"",CF101=""),IF(CE101&gt;=0.8,"Medir+Sig Max","No"),IF(CF101&lt;&gt;"",IF(CF101&gt;=0.8,"Medir+Sig Max","No"),"")))</f>
        <v/>
      </c>
      <c r="CR101" s="6927">
        <f>IF(UPPER($CQ$1)="X",IF(CF101=""," ",IF((ABS(CE101)&lt;5)*AND(ABS(CF101)&lt;5)*AND(ABS(CT101)&lt;5),"Solo si es max","Medir")),IF(CF101=""," ",IF((ABS(CE101)&lt;1)*AND(ABS(CF101)&lt;1)*AND(ABS(CT101)&lt;1),"Solo si es max","Medir")))</f>
        <v/>
      </c>
      <c r="CS101" s="1674"/>
      <c r="CT101" s="220">
        <f>IF(CO101="",IF(AND(CE101="",CF101=""),"",IF(CF101="",IF(DQ101&gt;1,ROUND(DQ101*CE101,3),CE101),IF(DQ101&gt;1,ROUND(DQ101*CF101,3),CF101))),IF(AND(CE101="",CF101=""),"",IF(CF101="",IF(DQ101&gt;1,ROUND(DQ101*CE101*(1/(CO101)),3),CE101*(1/(CO101))),IF(DQ101&gt;1,ROUND(DQ101*CF101*(1/(CO101)),3),CF101*(1/(CO101))))))</f>
        <v/>
      </c>
      <c r="CU101" s="224">
        <f>BY101</f>
        <v/>
      </c>
      <c r="CV101" s="237">
        <f>BZ101</f>
        <v/>
      </c>
      <c r="CW101" s="237">
        <f>CA101</f>
        <v/>
      </c>
      <c r="CX101" s="224">
        <f>CC101</f>
        <v/>
      </c>
      <c r="CY101" s="237">
        <f>CD101</f>
        <v/>
      </c>
      <c r="CZ101" s="220">
        <f>IF(COUNTIF(Overview!K12:K14,TRUE)&gt;0,1.6,IF(COUNTIF(Overview!L12:L14,TRUE)&gt;0,8,0))</f>
        <v/>
      </c>
      <c r="DA101" s="1788"/>
      <c r="DB101" s="6706"/>
      <c r="DC101" s="844">
        <f>IF(CT101="","",IF(CT101&gt;CZ101,"Fail","Pass"))</f>
        <v/>
      </c>
      <c r="DD101" s="402">
        <f>IF(
CT101=MAX(CT101:CT102),
IF(
COUNTIF(CT101:CT102,CT101)&gt;1,
IF(CF101=MAX.SI.CONJUNTO(CF101:CF102,CT101:CT102,CT101),MAX($DD$3:DD100)+1,""),
MAX($DD$3:DD100)+1
),
"")</f>
        <v/>
      </c>
      <c r="DE101" s="1565">
        <f>MyTimestamp(DC101)</f>
        <v/>
      </c>
      <c r="DF101" s="1531">
        <f>IF(COUNT(CE101:CH101)=1,15,IF(COUNT(CE101:CH101)=0,0,30))</f>
        <v/>
      </c>
      <c r="DG101" s="1532">
        <f>IF(DF101=0,0,2)</f>
        <v/>
      </c>
      <c r="DH101" s="860"/>
      <c r="DI101" s="860"/>
      <c r="DJ101" s="1569"/>
      <c r="DK101" s="1789"/>
      <c r="DL101" s="1574">
        <f>10^(CN101/20)*100-100</f>
        <v/>
      </c>
      <c r="DM101" s="767">
        <f>IF('Tune-Up'!H12="","",'Tune-Up'!H12)</f>
        <v/>
      </c>
      <c r="DN101" s="798"/>
      <c r="DO101" s="971">
        <f>IF(DM101="","",10^(DM101/10))</f>
        <v/>
      </c>
      <c r="DP101" s="797">
        <f>IF(ISNUMBER(DN101)=FALSE,"N/A",10^(DN101/10))</f>
        <v/>
      </c>
      <c r="DQ101" s="1574">
        <f>IF(AND(ISNUMBER(DO101),ISNUMBER(DP101)),IF(DO101/DP101&gt;1,ROUND((DO101)/DP101,3),1),1)</f>
        <v/>
      </c>
      <c r="DR101" s="1541"/>
      <c r="DS101" s="1541"/>
      <c r="DT101" s="1541"/>
      <c r="DU101" s="1541"/>
      <c r="DV101" s="1541"/>
      <c r="DW101" s="1541"/>
      <c r="DX101" s="1541"/>
      <c r="DY101" s="1541"/>
      <c r="DZ101" s="1541"/>
      <c r="EA101" s="1541"/>
      <c r="EB101" s="1541"/>
      <c r="EC101" s="1541"/>
      <c r="ED101" s="1541"/>
      <c r="EE101" s="1541"/>
      <c r="EF101" s="1541"/>
      <c r="EG101" s="1541"/>
      <c r="EH101" s="1541"/>
      <c r="EI101" s="1541"/>
      <c r="EJ101" s="1541"/>
      <c r="EK101" s="1541"/>
      <c r="EL101" s="1541"/>
      <c r="EM101" s="1541"/>
      <c r="EN101" s="1541"/>
      <c r="EO101" s="1541"/>
      <c r="EP101" s="1541"/>
      <c r="EQ101" s="1541"/>
      <c r="ER101" s="1541"/>
      <c r="ES101" s="1541"/>
      <c r="ET101" s="1541"/>
      <c r="EU101" s="1541"/>
      <c r="EV101" s="1541"/>
    </row>
    <row r="102" ht="12.75" x14ac:dyDescent="0.2">
      <c r="A102" s="1541"/>
      <c r="B102" s="1541"/>
      <c r="C102"/>
      <c r="D102" s="6590"/>
      <c r="E102" s="6590"/>
      <c r="F102" s="6591" t="inlineStr">
        <is>
          <t>5.1</t>
        </is>
      </c>
      <c r="G102" s="6592"/>
      <c r="H102" s="6593">
        <f>BV102</f>
        <v/>
      </c>
      <c r="I102" s="6593">
        <f>BW102</f>
        <v/>
      </c>
      <c r="J102" s="6594" t="inlineStr">
        <is>
          <t>GSM</t>
        </is>
      </c>
      <c r="K102" s="6594" t="inlineStr">
        <is>
          <t>900</t>
        </is>
      </c>
      <c r="L102" s="6595"/>
      <c r="M102" s="6593"/>
      <c r="N102" s="6596"/>
      <c r="O102" s="6597"/>
      <c r="P102" s="6597"/>
      <c r="Q102" s="6597"/>
      <c r="R102" s="6597"/>
      <c r="S102" s="6593"/>
      <c r="T102" s="6593">
        <v>37</v>
      </c>
      <c r="U102" s="6593">
        <v>897.4</v>
      </c>
      <c r="V102" s="6596"/>
      <c r="W102" s="6598"/>
      <c r="X102" s="6596"/>
      <c r="Y102" s="6596"/>
      <c r="Z102" s="6596"/>
      <c r="AA102" s="6595"/>
      <c r="AB102" s="6595"/>
      <c r="AC102" s="6599">
        <f>IF(OR(BX102="Close to Ear",BX102="Close to Head"),"Head",IF(BX102="Extremity","Extremity","Body"))</f>
        <v/>
      </c>
      <c r="AD102" s="6600">
        <f>CA102</f>
        <v/>
      </c>
      <c r="AE102" s="6594">
        <f>CB102</f>
        <v/>
      </c>
      <c r="AF102" s="6595"/>
      <c r="AG102" s="6601">
        <f>IF(OR(AZ102="",BA102=""),"N/A",IF(DC102="Pass","P","F"))</f>
        <v/>
      </c>
      <c r="AH102" s="6602"/>
      <c r="AI102" s="6602"/>
      <c r="AJ102" s="6602"/>
      <c r="AK102" s="6596"/>
      <c r="AL102" s="6595"/>
      <c r="AM102" s="6596"/>
      <c r="AN102" s="6596"/>
      <c r="AO102" s="6603"/>
      <c r="AP102" s="6603"/>
      <c r="AQ102" s="6603"/>
      <c r="AR102" s="6603"/>
      <c r="AS102" s="6603"/>
      <c r="AT102" s="6604">
        <f>IF(AC102="Extremity",IF(CG102="","",CG102),"")</f>
        <v/>
      </c>
      <c r="AU102" s="6604">
        <f>IF(AC102="Extremity",IF(CH102="","",CH102),"")</f>
        <v/>
      </c>
      <c r="AV102" s="6605">
        <f>IF(AC102="Extremity","",IF(CE102="","",CE102))</f>
        <v/>
      </c>
      <c r="AW102" s="6605">
        <f>IF(AD102="Extremity","",IF(CF102="","",CF102))</f>
        <v/>
      </c>
      <c r="AX102" s="6598">
        <f>DL102</f>
        <v/>
      </c>
      <c r="AY102" s="6598">
        <f>DQ102</f>
        <v/>
      </c>
      <c r="AZ102" s="6606">
        <f>IF(AC102="Extremity",IF(DA102="","",DA102),"")</f>
        <v/>
      </c>
      <c r="BA102" s="6607">
        <f>IF(AC102="Extremity","",IF(CT102="","",CT102))</f>
        <v/>
      </c>
      <c r="BB102" s="6598">
        <f>IF(AC102="Extremity",IF(DB102="","",DB102),"")</f>
        <v/>
      </c>
      <c r="BC102" s="6605">
        <f>IF(AC102="Extremity","",IF(CZ102="","",CZ102))</f>
        <v/>
      </c>
      <c r="BD102" s="6598">
        <f>DD102</f>
        <v/>
      </c>
      <c r="BE102" s="6608">
        <f>DE102</f>
        <v/>
      </c>
      <c r="BF102" s="6609">
        <f>DF102*60</f>
        <v/>
      </c>
      <c r="BG102" s="6610">
        <f>BE102</f>
        <v/>
      </c>
      <c r="BH102" s="6609">
        <f>DG102*60</f>
        <v/>
      </c>
      <c r="BI102" s="6609">
        <f>DH102</f>
        <v/>
      </c>
      <c r="BJ102" s="6611"/>
      <c r="BK102" s="6612">
        <f>Overview!$E$7</f>
        <v/>
      </c>
      <c r="BL102" s="6611"/>
      <c r="BM102" s="6609">
        <f>DI102</f>
        <v/>
      </c>
      <c r="BN102" s="6612">
        <f>Overview!$P$153</f>
        <v/>
      </c>
      <c r="BO102" s="6611"/>
      <c r="BP102" s="6611"/>
      <c r="BQ102" s="6595"/>
      <c r="BR102" s="6613"/>
      <c r="BS102" s="1541"/>
      <c r="BT102" s="1783" t="inlineStr">
        <is>
          <t>GSM</t>
        </is>
      </c>
      <c r="BU102" s="1783" t="inlineStr">
        <is>
          <t>900</t>
        </is>
      </c>
      <c r="BV102" s="400">
        <f>Overview!$H$31</f>
        <v/>
      </c>
      <c r="BW102" s="1784"/>
      <c r="BX102" s="1783" t="inlineStr">
        <is>
          <t>Close to ear</t>
        </is>
      </c>
      <c r="BY102" s="1785"/>
      <c r="BZ102" s="1793"/>
      <c r="CA102" s="1070" t="str">
        <f>CONCATENATE(CA98," - Battery check 2")</f>
        <v>TBD - Battery check 2</v>
      </c>
      <c r="CB102" s="200">
        <v>0</v>
      </c>
      <c r="CC102" s="1070">
        <f>IF(COUNT('Conducted 2G-3G'!$AH$3:$AH$5)=0,37,INDEX('Conducted 2G-3G'!$T$3:$T$5,MATCH(MAX('Conducted 2G-3G'!$AH$3:$AH$5),'Conducted 2G-3G'!$AH$3:$AH$5,0)))</f>
        <v>37</v>
      </c>
      <c r="CD102" s="1058">
        <f>IF(COUNT('Conducted 2G-3G'!$AH$3:$AH$5)=0,897.4,INDEX('Conducted 2G-3G'!$U$3:$U$5,MATCH(MAX('Conducted 2G-3G'!$AH$3:$AH$5),'Conducted 2G-3G'!$AH$3:$AH$5,0)))</f>
        <v>897.4</v>
      </c>
      <c r="CE102" s="7237"/>
      <c r="CF102" s="7237"/>
      <c r="CG102" s="6706"/>
      <c r="CH102" s="6706"/>
      <c r="CI102" s="225">
        <f>BY102</f>
        <v/>
      </c>
      <c r="CJ102" s="225">
        <f>BZ102</f>
        <v/>
      </c>
      <c r="CK102" s="223">
        <f>CA102</f>
        <v/>
      </c>
      <c r="CL102" s="237">
        <f>CC102</f>
        <v/>
      </c>
      <c r="CM102" s="237">
        <f>CD102</f>
        <v/>
      </c>
      <c r="CN102" s="1524"/>
      <c r="CO102" s="1579"/>
      <c r="CP102" s="7214">
        <f>IF(CF102=""," ",IF(ABS(CE102-CF102)&lt;=0.1,"Valid","Not valid"))</f>
        <v/>
      </c>
      <c r="CQ102" s="1674">
        <f> IF(CE102="","",IF(AND(CE102&lt;&gt;"",CF102=""),IF(CE102&gt;=0.8,"Medir+Sig Max","No"),IF(CF102&lt;&gt;"",IF(CF102&gt;=0.8,"Medir+Sig Max","No"),"")))</f>
        <v/>
      </c>
      <c r="CR102" s="6927">
        <f>IF(UPPER($CQ$1)="X",IF(CF102=""," ",IF((ABS(CE102)&lt;5)*AND(ABS(CF102)&lt;5)*AND(ABS(CT102)&lt;5),"Solo si es max","Medir")),IF(CF102=""," ",IF((ABS(CE102)&lt;1)*AND(ABS(CF102)&lt;1)*AND(ABS(CT102)&lt;1),"Solo si es max","Medir")))</f>
        <v/>
      </c>
      <c r="CS102" s="1674"/>
      <c r="CT102" s="220">
        <f>IF(CO102="",IF(AND(CE102="",CF102=""),"",IF(CF102="",IF(DQ102&gt;1,ROUND(DQ102*CE102,3),CE102),IF(DQ102&gt;1,ROUND(DQ102*CF102,3),CF102))),IF(AND(CE102="",CF102=""),"",IF(CF102="",IF(DQ102&gt;1,ROUND(DQ102*CE102*(1/(CO102)),3),CE102*(1/(CO102))),IF(DQ102&gt;1,ROUND(DQ102*CF102*(1/(CO102)),3),CF102*(1/(CO102))))))</f>
        <v/>
      </c>
      <c r="CU102" s="224">
        <f>BY102</f>
        <v/>
      </c>
      <c r="CV102" s="237">
        <f>BZ102</f>
        <v/>
      </c>
      <c r="CW102" s="237">
        <f>CA102</f>
        <v/>
      </c>
      <c r="CX102" s="224">
        <f>CC102</f>
        <v/>
      </c>
      <c r="CY102" s="237">
        <f>CD102</f>
        <v/>
      </c>
      <c r="CZ102" s="220">
        <f>IF(COUNTIF(Overview!K12:K14,TRUE)&gt;0,1.6,IF(COUNTIF(Overview!L12:L14,TRUE)&gt;0,8,0))</f>
        <v/>
      </c>
      <c r="DA102" s="1788"/>
      <c r="DB102" s="6706"/>
      <c r="DC102" s="6895">
        <f>IF(CT102="","",IF(CT102&gt;CZ102,"Fail","Pass"))</f>
        <v/>
      </c>
      <c r="DD102" s="402">
        <f>IF(
CT102=MAX(CT101:CT102),
IF(
COUNTIF(CT101:CT102,CT102)&gt;1,
IF(CF102=MAX.SI.CONJUNTO(CF101:CF102,CT101:CT102,CT102),MAX($DD$3:DD101)+1,""),
MAX($DD$3:DD101)+1
),
"")</f>
        <v/>
      </c>
      <c r="DE102" s="1565">
        <f>MyTimestamp(DC102)</f>
        <v/>
      </c>
      <c r="DF102" s="1531">
        <f>IF(COUNT(CE102:CH102)=1,15,IF(COUNT(CE102:CH102)=0,0,30))</f>
        <v/>
      </c>
      <c r="DG102" s="1532">
        <f>IF(DF102=0,0,2)</f>
        <v/>
      </c>
      <c r="DH102" s="859"/>
      <c r="DI102" s="861"/>
      <c r="DJ102" s="1569"/>
      <c r="DK102" s="1789"/>
      <c r="DL102" s="1574">
        <f>10^(CN102/20)*100-100</f>
        <v/>
      </c>
      <c r="DM102" s="767">
        <f>IF('Tune-Up'!H12="","",'Tune-Up'!H12)</f>
        <v/>
      </c>
      <c r="DN102" s="961"/>
      <c r="DO102" s="797">
        <f>IF(DM102="","",10^(DM102/10))</f>
        <v/>
      </c>
      <c r="DP102" s="797">
        <f>IF(ISNUMBER(DN102)=FALSE,"N/A",10^(DN102/10))</f>
        <v/>
      </c>
      <c r="DQ102" s="1574">
        <f>IF(AND(ISNUMBER(DO102),ISNUMBER(DP102)),IF(DO102/DP102&gt;1,ROUND((DO102)/DP102,3),1),1)</f>
        <v/>
      </c>
      <c r="DR102" s="1541"/>
      <c r="DS102" s="1541"/>
      <c r="DT102" s="1541"/>
      <c r="DU102" s="1541"/>
      <c r="DV102" s="1541"/>
      <c r="DW102" s="1541"/>
      <c r="DX102" s="1541"/>
      <c r="DY102" s="1541"/>
      <c r="DZ102" s="1541"/>
      <c r="EA102" s="1541"/>
      <c r="EB102" s="1541"/>
      <c r="EC102" s="1541"/>
      <c r="ED102" s="1541"/>
      <c r="EE102" s="1541"/>
      <c r="EF102" s="1541"/>
      <c r="EG102" s="1541"/>
      <c r="EH102" s="1541"/>
      <c r="EI102" s="1541"/>
      <c r="EJ102" s="1541"/>
      <c r="EK102" s="1541"/>
      <c r="EL102" s="1541"/>
      <c r="EM102" s="1541"/>
      <c r="EN102" s="1541"/>
      <c r="EO102" s="1541"/>
      <c r="EP102" s="1541"/>
      <c r="EQ102" s="1541"/>
      <c r="ER102" s="1541"/>
      <c r="ES102" s="1541"/>
      <c r="ET102" s="1541"/>
      <c r="EU102" s="1541"/>
      <c r="EV102" s="1541"/>
    </row>
    <row r="103" ht="12.75" x14ac:dyDescent="0.2">
      <c r="A103" s="1541"/>
      <c r="B103" s="1541"/>
      <c r="C103"/>
      <c r="D103" s="1486"/>
      <c r="E103" s="1486"/>
      <c r="F103" s="672" t="inlineStr">
        <is>
          <t>5.1</t>
        </is>
      </c>
      <c r="G103" s="1497"/>
      <c r="H103" s="130">
        <f>BV103</f>
        <v/>
      </c>
      <c r="I103" s="130">
        <f>BW103</f>
        <v/>
      </c>
      <c r="J103" s="1299" t="inlineStr">
        <is>
          <t>GSM</t>
        </is>
      </c>
      <c r="K103" s="1299" t="inlineStr">
        <is>
          <t>900</t>
        </is>
      </c>
      <c r="L103" s="115"/>
      <c r="M103" s="130"/>
      <c r="N103" s="119"/>
      <c r="O103" s="131"/>
      <c r="P103" s="6597"/>
      <c r="Q103" s="131"/>
      <c r="R103" s="131"/>
      <c r="S103" s="130"/>
      <c r="T103" s="130">
        <v>37</v>
      </c>
      <c r="U103" s="6593">
        <v>897.4</v>
      </c>
      <c r="V103" s="119"/>
      <c r="W103" s="1305"/>
      <c r="X103" s="119"/>
      <c r="Y103" s="119"/>
      <c r="Z103" s="119"/>
      <c r="AA103" s="115"/>
      <c r="AB103" s="115"/>
      <c r="AC103" s="1300">
        <f>IF(OR(BX103="Close to Ear",BX103="Close to Head"),"Head",IF(BX103="Extremity","Extremity","Body"))</f>
        <v/>
      </c>
      <c r="AD103" s="1301">
        <f>CA103</f>
        <v/>
      </c>
      <c r="AE103" s="1299">
        <f>CB103</f>
        <v/>
      </c>
      <c r="AF103" s="115"/>
      <c r="AG103" s="1302">
        <f>IF(OR(AZ103="",BA103=""),"N/A",IF(DC103="Pass","P","F"))</f>
        <v/>
      </c>
      <c r="AH103" s="129"/>
      <c r="AI103" s="129"/>
      <c r="AJ103" s="129"/>
      <c r="AK103" s="119"/>
      <c r="AL103" s="115"/>
      <c r="AM103" s="119"/>
      <c r="AN103" s="119"/>
      <c r="AO103" s="692"/>
      <c r="AP103" s="692"/>
      <c r="AQ103" s="692"/>
      <c r="AR103" s="692"/>
      <c r="AS103" s="692"/>
      <c r="AT103" s="1303">
        <f>IF(AC103="Extremity",IF(CG103="","",CG103),"")</f>
        <v/>
      </c>
      <c r="AU103" s="1303">
        <f>IF(AC103="Extremity",IF(CH103="","",CH103),"")</f>
        <v/>
      </c>
      <c r="AV103" s="1304">
        <f>IF(AC103="Extremity","",IF(CE103="","",CE103))</f>
        <v/>
      </c>
      <c r="AW103" s="1304">
        <f>IF(AD103="Extremity","",IF(CF103="","",CF103))</f>
        <v/>
      </c>
      <c r="AX103" s="1305">
        <f>DL103</f>
        <v/>
      </c>
      <c r="AY103" s="1305">
        <f>DQ103</f>
        <v/>
      </c>
      <c r="AZ103" s="3377">
        <f>IF(AC103="Extremity",IF(DA103="","",DA103),"")</f>
        <v/>
      </c>
      <c r="BA103" s="3378">
        <f>IF(AC103="Extremity","",IF(CT103="","",CT103))</f>
        <v/>
      </c>
      <c r="BB103" s="1305">
        <f>IF(AC103="Extremity",IF(DB103="","",DB103),"")</f>
        <v/>
      </c>
      <c r="BC103" s="1304">
        <f>IF(AC103="Extremity","",IF(CZ103="","",CZ103))</f>
        <v/>
      </c>
      <c r="BD103" s="1305">
        <f>DD103</f>
        <v/>
      </c>
      <c r="BE103" s="132">
        <f>DE103</f>
        <v/>
      </c>
      <c r="BF103" s="133">
        <f>DF103*60</f>
        <v/>
      </c>
      <c r="BG103" s="121">
        <f>BE103</f>
        <v/>
      </c>
      <c r="BH103" s="133">
        <f>DG103*60</f>
        <v/>
      </c>
      <c r="BI103" s="133">
        <f>DH103</f>
        <v/>
      </c>
      <c r="BJ103" s="117"/>
      <c r="BK103" s="812">
        <f>Overview!$E$7</f>
        <v/>
      </c>
      <c r="BL103" s="117"/>
      <c r="BM103" s="834">
        <f>DI103</f>
        <v/>
      </c>
      <c r="BN103" s="812">
        <f>Overview!$P$153</f>
        <v/>
      </c>
      <c r="BO103" s="117"/>
      <c r="BP103" s="117"/>
      <c r="BQ103" s="115"/>
      <c r="BR103" s="1478"/>
      <c r="BS103" s="1541"/>
      <c r="BT103" s="1783" t="inlineStr">
        <is>
          <t>GSM</t>
        </is>
      </c>
      <c r="BU103" s="1783" t="inlineStr">
        <is>
          <t>900</t>
        </is>
      </c>
      <c r="BV103" s="400">
        <f>Overview!$H$31</f>
        <v/>
      </c>
      <c r="BW103" s="1784"/>
      <c r="BX103" s="1777" t="inlineStr">
        <is>
          <t>Body</t>
        </is>
      </c>
      <c r="BY103" s="1785"/>
      <c r="BZ103" s="1785"/>
      <c r="CA103" s="1071" t="inlineStr">
        <is>
          <t>Front Face</t>
        </is>
      </c>
      <c r="CB103" s="202">
        <v>5</v>
      </c>
      <c r="CC103" s="1064">
        <f>IF(COUNT('Conducted 2G-3G'!$AH$3:$AH$5)=0,37,INDEX('Conducted 2G-3G'!$T$3:$T$5,MATCH(MAX('Conducted 2G-3G'!$AH$3:$AH$5),'Conducted 2G-3G'!$AH$3:$AH$5,0)))</f>
        <v>37</v>
      </c>
      <c r="CD103" s="1065">
        <f>IF(COUNT('Conducted 2G-3G'!$AH$3:$AH$5)=0,897.4,INDEX('Conducted 2G-3G'!$U$3:$U$5,MATCH(MAX('Conducted 2G-3G'!$AH$3:$AH$5),'Conducted 2G-3G'!$AH$3:$AH$5,0)))</f>
        <v>897.4</v>
      </c>
      <c r="CE103" s="7233"/>
      <c r="CF103" s="7233"/>
      <c r="CG103" s="6705"/>
      <c r="CH103" s="6705"/>
      <c r="CI103" s="236">
        <f>BY103</f>
        <v/>
      </c>
      <c r="CJ103" s="236">
        <f>BZ103</f>
        <v/>
      </c>
      <c r="CK103" s="223">
        <f>CA103</f>
        <v/>
      </c>
      <c r="CL103" s="223">
        <f>CC103</f>
        <v/>
      </c>
      <c r="CM103" s="236">
        <f>CD103</f>
        <v/>
      </c>
      <c r="CN103" s="1526"/>
      <c r="CO103" s="1581"/>
      <c r="CP103" s="891">
        <f>IF(CF103=""," ",IF(ABS(CE103-CF103)&lt;=0.1,"Valid","Not valid"))</f>
        <v/>
      </c>
      <c r="CQ103" s="892">
        <f> IF(CE103="","",IF(AND(CE103&lt;&gt;"",CF103=""),IF(CE103&gt;=0.8,"Medir+Sig Max","No"),IF(CF103&lt;&gt;"",IF(CF103&gt;=0.8,"Medir+Sig Max","No"),"")))</f>
        <v/>
      </c>
      <c r="CR103" s="7224">
        <f>IF(UPPER($CQ$1)="X",IF(CF103=""," ",IF((ABS(CE103)&lt;5)*AND(ABS(CF103)&lt;5)*AND(ABS(CT103)&lt;5),"Solo si es max","Medir")),IF(CF103=""," ",IF((ABS(CE103)&lt;1)*AND(ABS(CF103)&lt;1)*AND(ABS(CT103)&lt;1),"Solo si es max","Medir")))</f>
        <v/>
      </c>
      <c r="CS103" s="892"/>
      <c r="CT103" s="219">
        <f>IF(CO103="",IF(AND(CE103="",CF103=""),"",IF(CF103="",IF(DQ103&gt;1,ROUND(DQ103*CE103,3),CE103),IF(DQ103&gt;1,ROUND(DQ103*CF103,3),CF103))),IF(AND(CE103="",CF103=""),"",IF(CF103="",IF(DQ103&gt;1,ROUND(DQ103*CE103*(1/(CO103)),3),CE103*(1/(CO103))),IF(DQ103&gt;1,ROUND(DQ103*CF103*(1/(CO103)),3),CF103*(1/(CO103))))))</f>
        <v/>
      </c>
      <c r="CU103" s="224">
        <f>BY103</f>
        <v/>
      </c>
      <c r="CV103" s="237">
        <f>BZ103</f>
        <v/>
      </c>
      <c r="CW103" s="237">
        <f>CA103</f>
        <v/>
      </c>
      <c r="CX103" s="224">
        <f>CC103</f>
        <v/>
      </c>
      <c r="CY103" s="237">
        <f>CD103</f>
        <v/>
      </c>
      <c r="CZ103" s="220">
        <f>IF(COUNTIF(Overview!K12:K14,TRUE)&gt;0,1.6,IF(COUNTIF(Overview!L12:L14,TRUE)&gt;0,8,0))</f>
        <v/>
      </c>
      <c r="DA103" s="1799"/>
      <c r="DB103" s="6705"/>
      <c r="DC103" s="6894">
        <f>IF(CT103="","",IF(CT103&gt;CZ103,"Fail","Pass"))</f>
        <v/>
      </c>
      <c r="DD103" s="399"/>
      <c r="DE103" s="1565">
        <f>MyTimestamp(DC103)</f>
        <v/>
      </c>
      <c r="DF103" s="1531">
        <f>IF(COUNT(CE103:CH103)=1,15,IF(COUNT(CE103:CH103)=0,0,30))</f>
        <v/>
      </c>
      <c r="DG103" s="1530">
        <f>IF(DF103=0,0,2)</f>
        <v/>
      </c>
      <c r="DH103" s="862"/>
      <c r="DI103" s="862"/>
      <c r="DJ103" s="1569"/>
      <c r="DK103" s="1782"/>
      <c r="DL103" s="1574">
        <f>10^(CN103/20)*100-100</f>
        <v/>
      </c>
      <c r="DM103" s="766">
        <f>IF('Tune-Up'!H12="","",'Tune-Up'!H12)</f>
        <v/>
      </c>
      <c r="DN103" s="796"/>
      <c r="DO103" s="766">
        <f>IF(DM103="","",10^(DM103/10))</f>
        <v/>
      </c>
      <c r="DP103" s="766">
        <f>IF(ISNUMBER(DN103)=FALSE,"",10^(DN103/10))</f>
        <v/>
      </c>
      <c r="DQ103" s="1573">
        <f>IF(AND(ISNUMBER(DO103),ISNUMBER(DP103)),IF(DO103/DP103&gt;1,ROUND((DO103)/DP103,3),1),1)</f>
        <v/>
      </c>
      <c r="DR103" s="1541"/>
      <c r="DS103" s="1541"/>
      <c r="DT103" s="1541"/>
      <c r="DU103" s="1541"/>
      <c r="DV103" s="1541"/>
      <c r="DW103" s="1541"/>
      <c r="DX103" s="1541"/>
      <c r="DY103" s="1541"/>
      <c r="DZ103" s="1541"/>
      <c r="EA103" s="1541"/>
      <c r="EB103" s="1541"/>
      <c r="EC103" s="1541"/>
      <c r="ED103" s="1541"/>
      <c r="EE103" s="1541"/>
      <c r="EF103" s="1541"/>
      <c r="EG103" s="1541"/>
      <c r="EH103" s="1541"/>
      <c r="EI103" s="1541"/>
      <c r="EJ103" s="1541"/>
      <c r="EK103" s="1541"/>
      <c r="EL103" s="1541"/>
      <c r="EM103" s="1541"/>
      <c r="EN103" s="1541"/>
      <c r="EO103" s="1541"/>
      <c r="EP103" s="1541"/>
      <c r="EQ103" s="1541"/>
      <c r="ER103" s="1541"/>
      <c r="ES103" s="1541"/>
      <c r="ET103" s="1541"/>
      <c r="EU103" s="1541"/>
      <c r="EV103" s="1541"/>
    </row>
    <row r="104" ht="12.75" x14ac:dyDescent="0.2">
      <c r="A104" s="1541"/>
      <c r="B104" s="1541"/>
      <c r="C104"/>
      <c r="D104" s="1486"/>
      <c r="E104" s="1486"/>
      <c r="F104" s="672" t="inlineStr">
        <is>
          <t>5.1</t>
        </is>
      </c>
      <c r="G104" s="1497"/>
      <c r="H104" s="130">
        <f>BV104</f>
        <v/>
      </c>
      <c r="I104" s="130">
        <f>BW104</f>
        <v/>
      </c>
      <c r="J104" s="1299" t="inlineStr">
        <is>
          <t>GSM</t>
        </is>
      </c>
      <c r="K104" s="1299" t="inlineStr">
        <is>
          <t>900</t>
        </is>
      </c>
      <c r="L104" s="115"/>
      <c r="M104" s="130"/>
      <c r="N104" s="119"/>
      <c r="O104" s="131"/>
      <c r="P104" s="6597"/>
      <c r="Q104" s="131"/>
      <c r="R104" s="131"/>
      <c r="S104" s="130"/>
      <c r="T104" s="130">
        <v>37</v>
      </c>
      <c r="U104" s="6593">
        <v>897.4</v>
      </c>
      <c r="V104" s="119"/>
      <c r="W104" s="1305"/>
      <c r="X104" s="119"/>
      <c r="Y104" s="119"/>
      <c r="Z104" s="119"/>
      <c r="AA104" s="115"/>
      <c r="AB104" s="115"/>
      <c r="AC104" s="1300">
        <f>IF(OR(BX104="Close to Ear",BX104="Close to Head"),"Head",IF(BX104="Extremity","Extremity","Body"))</f>
        <v/>
      </c>
      <c r="AD104" s="1301">
        <f>CA104</f>
        <v/>
      </c>
      <c r="AE104" s="1299">
        <f>CB104</f>
        <v/>
      </c>
      <c r="AF104" s="115"/>
      <c r="AG104" s="1302">
        <f>IF(OR(AZ104="",BA104=""),"N/A",IF(DC104="Pass","P","F"))</f>
        <v/>
      </c>
      <c r="AH104" s="129"/>
      <c r="AI104" s="129"/>
      <c r="AJ104" s="129"/>
      <c r="AK104" s="119"/>
      <c r="AL104" s="115"/>
      <c r="AM104" s="119"/>
      <c r="AN104" s="119"/>
      <c r="AO104" s="692"/>
      <c r="AP104" s="692"/>
      <c r="AQ104" s="692"/>
      <c r="AR104" s="692"/>
      <c r="AS104" s="692"/>
      <c r="AT104" s="1303">
        <f>IF(AC104="Extremity",IF(CG104="","",CG104),"")</f>
        <v/>
      </c>
      <c r="AU104" s="1303">
        <f>IF(AC104="Extremity",IF(CH104="","",CH104),"")</f>
        <v/>
      </c>
      <c r="AV104" s="1304">
        <f>IF(AC104="Extremity","",IF(CE104="","",CE104))</f>
        <v/>
      </c>
      <c r="AW104" s="1304">
        <f>IF(AD104="Extremity","",IF(CF104="","",CF104))</f>
        <v/>
      </c>
      <c r="AX104" s="1305">
        <f>DL104</f>
        <v/>
      </c>
      <c r="AY104" s="1305">
        <f>DQ104</f>
        <v/>
      </c>
      <c r="AZ104" s="3377">
        <f>IF(AC104="Extremity",IF(DA104="","",DA104),"")</f>
        <v/>
      </c>
      <c r="BA104" s="3378">
        <f>IF(AC104="Extremity","",IF(CT104="","",CT104))</f>
        <v/>
      </c>
      <c r="BB104" s="1305">
        <f>IF(AC104="Extremity",IF(DB104="","",DB104),"")</f>
        <v/>
      </c>
      <c r="BC104" s="1304">
        <f>IF(AC104="Extremity","",IF(CZ104="","",CZ104))</f>
        <v/>
      </c>
      <c r="BD104" s="1305">
        <f>DD104</f>
        <v/>
      </c>
      <c r="BE104" s="132">
        <f>DE104</f>
        <v/>
      </c>
      <c r="BF104" s="133">
        <f>DF104*60</f>
        <v/>
      </c>
      <c r="BG104" s="121">
        <f>BE104</f>
        <v/>
      </c>
      <c r="BH104" s="133">
        <f>DG104*60</f>
        <v/>
      </c>
      <c r="BI104" s="133">
        <f>DH104</f>
        <v/>
      </c>
      <c r="BJ104" s="117"/>
      <c r="BK104" s="812">
        <f>Overview!$E$7</f>
        <v/>
      </c>
      <c r="BL104" s="117"/>
      <c r="BM104" s="834">
        <f>DI104</f>
        <v/>
      </c>
      <c r="BN104" s="812">
        <f>Overview!$P$153</f>
        <v/>
      </c>
      <c r="BO104" s="117"/>
      <c r="BP104" s="117"/>
      <c r="BQ104" s="115"/>
      <c r="BR104" s="1478"/>
      <c r="BS104" s="1541"/>
      <c r="BT104" s="1783" t="inlineStr">
        <is>
          <t>GSM</t>
        </is>
      </c>
      <c r="BU104" s="1783" t="inlineStr">
        <is>
          <t>900</t>
        </is>
      </c>
      <c r="BV104" s="400">
        <f>Overview!$H$31</f>
        <v/>
      </c>
      <c r="BW104" s="1784"/>
      <c r="BX104" s="1783" t="inlineStr">
        <is>
          <t>Body</t>
        </is>
      </c>
      <c r="BY104" s="1785"/>
      <c r="BZ104" s="1785"/>
      <c r="CA104" s="1072" t="inlineStr">
        <is>
          <t>Back Face</t>
        </is>
      </c>
      <c r="CB104" s="200">
        <v>5</v>
      </c>
      <c r="CC104" s="1063">
        <f>IF(COUNT('Conducted 2G-3G'!$AH$3:$AH$5)=0,37,INDEX('Conducted 2G-3G'!$T$3:$T$5,MATCH(MAX('Conducted 2G-3G'!$AH$3:$AH$5),'Conducted 2G-3G'!$AH$3:$AH$5,0)))</f>
        <v>37</v>
      </c>
      <c r="CD104" s="818">
        <f>IF(COUNT('Conducted 2G-3G'!$AH$3:$AH$5)=0,897.4,INDEX('Conducted 2G-3G'!$U$3:$U$5,MATCH(MAX('Conducted 2G-3G'!$AH$3:$AH$5),'Conducted 2G-3G'!$AH$3:$AH$5,0)))</f>
        <v>897.4</v>
      </c>
      <c r="CE104" s="7234"/>
      <c r="CF104" s="7234"/>
      <c r="CG104" s="6706"/>
      <c r="CH104" s="6706"/>
      <c r="CI104" s="237">
        <f>BY104</f>
        <v/>
      </c>
      <c r="CJ104" s="237">
        <f>BZ104</f>
        <v/>
      </c>
      <c r="CK104" s="223">
        <f>CA104</f>
        <v/>
      </c>
      <c r="CL104" s="224">
        <f>CC104</f>
        <v/>
      </c>
      <c r="CM104" s="237">
        <f>CD104</f>
        <v/>
      </c>
      <c r="CN104" s="1527"/>
      <c r="CO104" s="1579"/>
      <c r="CP104" s="7214">
        <f>IF(CF104=""," ",IF(ABS(CE104-CF104)&lt;=0.1,"Valid","Not valid"))</f>
        <v/>
      </c>
      <c r="CQ104" s="1674">
        <f> IF(CE104="","",IF(AND(CE104&lt;&gt;"",CF104=""),IF(CE104&gt;=0.8,"Medir+Sig Max","No"),IF(CF104&lt;&gt;"",IF(CF104&gt;=0.8,"Medir+Sig Max","No"),"")))</f>
        <v/>
      </c>
      <c r="CR104" s="6927">
        <f>IF(UPPER($CQ$1)="X",IF(CF104=""," ",IF((ABS(CE104)&lt;5)*AND(ABS(CF104)&lt;5)*AND(ABS(CT104)&lt;5),"Solo si es max","Medir")),IF(CF104=""," ",IF((ABS(CE104)&lt;1)*AND(ABS(CF104)&lt;1)*AND(ABS(CT104)&lt;1),"Solo si es max","Medir")))</f>
        <v/>
      </c>
      <c r="CS104" s="1674"/>
      <c r="CT104" s="220">
        <f>IF(CO104="",IF(AND(CE104="",CF104=""),"",IF(CF104="",IF(DQ104&gt;1,ROUND(DQ104*CE104,3),CE104),IF(DQ104&gt;1,ROUND(DQ104*CF104,3),CF104))),IF(AND(CE104="",CF104=""),"",IF(CF104="",IF(DQ104&gt;1,ROUND(DQ104*CE104*(1/(CO104)),3),CE104*(1/(CO104))),IF(DQ104&gt;1,ROUND(DQ104*CF104*(1/(CO104)),3),CF104*(1/(CO104))))))</f>
        <v/>
      </c>
      <c r="CU104" s="224">
        <f>BY104</f>
        <v/>
      </c>
      <c r="CV104" s="237">
        <f>BZ104</f>
        <v/>
      </c>
      <c r="CW104" s="237">
        <f>CA104</f>
        <v/>
      </c>
      <c r="CX104" s="224">
        <f>CC104</f>
        <v/>
      </c>
      <c r="CY104" s="237">
        <f>CD104</f>
        <v/>
      </c>
      <c r="CZ104" s="220">
        <f>IF(COUNTIF(Overview!K12:K14,TRUE)&gt;0,1.6,IF(COUNTIF(Overview!L12:L14,TRUE)&gt;0,8,0))</f>
        <v/>
      </c>
      <c r="DA104" s="1788"/>
      <c r="DB104" s="6706"/>
      <c r="DC104" s="844">
        <f>IF(CT104="","",IF(CT104&gt;CZ104,"Fail","Pass"))</f>
        <v/>
      </c>
      <c r="DD104" s="402">
        <f>IF(
CT104=MAX(CT103:CT110),
IF(
COUNTIF(CT103:CT110,CT104)&gt;1,
IF(CF104=MAX.SI.CONJUNTO(CF103:CF110,CT103:CT110,CT104),MAX($DD$3:DD103)+1,""),
MAX($DD$3:DD103)+1
),
"")</f>
        <v/>
      </c>
      <c r="DE104" s="1565">
        <f>MyTimestamp(DC104)</f>
        <v/>
      </c>
      <c r="DF104" s="1531">
        <f>IF(COUNT(CE104:CH104)=1,15,IF(COUNT(CE104:CH104)=0,0,30))</f>
        <v/>
      </c>
      <c r="DG104" s="1532">
        <f>IF(DF104=0,0,2)</f>
        <v/>
      </c>
      <c r="DH104" s="859"/>
      <c r="DI104" s="859"/>
      <c r="DJ104" s="1569"/>
      <c r="DK104" s="1789"/>
      <c r="DL104" s="1574">
        <f>10^(CN104/20)*100-100</f>
        <v/>
      </c>
      <c r="DM104" s="767">
        <f>IF('Tune-Up'!H12="","",'Tune-Up'!H12)</f>
        <v/>
      </c>
      <c r="DN104" s="797"/>
      <c r="DO104" s="797">
        <f>IF(DM104="","",10^(DM104/10))</f>
        <v/>
      </c>
      <c r="DP104" s="797">
        <f>IF(ISNUMBER(DN104)=FALSE,"",10^(DN104/10))</f>
        <v/>
      </c>
      <c r="DQ104" s="1574">
        <f>IF(AND(ISNUMBER(DO104),ISNUMBER(DP104)),IF(DO104/DP104&gt;1,ROUND((DO104)/DP104,3),1),1)</f>
        <v/>
      </c>
      <c r="DR104" s="1541"/>
      <c r="DS104" s="1541"/>
      <c r="DT104" s="1541"/>
      <c r="DU104" s="1541"/>
      <c r="DV104" s="1541"/>
      <c r="DW104" s="1541"/>
      <c r="DX104" s="1541"/>
      <c r="DY104" s="1541"/>
      <c r="DZ104" s="1541"/>
      <c r="EA104" s="1541"/>
      <c r="EB104" s="1541"/>
      <c r="EC104" s="1541"/>
      <c r="ED104" s="1541"/>
      <c r="EE104" s="1541"/>
      <c r="EF104" s="1541"/>
      <c r="EG104" s="1541"/>
      <c r="EH104" s="1541"/>
      <c r="EI104" s="1541"/>
      <c r="EJ104" s="1541"/>
      <c r="EK104" s="1541"/>
      <c r="EL104" s="1541"/>
      <c r="EM104" s="1541"/>
      <c r="EN104" s="1541"/>
      <c r="EO104" s="1541"/>
      <c r="EP104" s="1541"/>
      <c r="EQ104" s="1541"/>
      <c r="ER104" s="1541"/>
      <c r="ES104" s="1541"/>
      <c r="ET104" s="1541"/>
      <c r="EU104" s="1541"/>
      <c r="EV104" s="1541"/>
    </row>
    <row r="105" ht="12.75" x14ac:dyDescent="0.2">
      <c r="A105" s="1541"/>
      <c r="B105" s="1541"/>
      <c r="C105"/>
      <c r="D105" s="1486"/>
      <c r="E105" s="1486"/>
      <c r="F105" s="672" t="inlineStr">
        <is>
          <t>5.1</t>
        </is>
      </c>
      <c r="G105" s="1497"/>
      <c r="H105" s="130">
        <f>BV105</f>
        <v/>
      </c>
      <c r="I105" s="130">
        <f>BW105</f>
        <v/>
      </c>
      <c r="J105" s="1299" t="inlineStr">
        <is>
          <t>GSM</t>
        </is>
      </c>
      <c r="K105" s="1299" t="inlineStr">
        <is>
          <t>900</t>
        </is>
      </c>
      <c r="L105" s="115"/>
      <c r="M105" s="130"/>
      <c r="N105" s="119"/>
      <c r="O105" s="131"/>
      <c r="P105" s="6597"/>
      <c r="Q105" s="131"/>
      <c r="R105" s="131"/>
      <c r="S105" s="130"/>
      <c r="T105" s="130">
        <v>37</v>
      </c>
      <c r="U105" s="6593">
        <v>897.4</v>
      </c>
      <c r="V105" s="119"/>
      <c r="W105" s="1305"/>
      <c r="X105" s="119"/>
      <c r="Y105" s="119"/>
      <c r="Z105" s="119"/>
      <c r="AA105" s="115"/>
      <c r="AB105" s="115"/>
      <c r="AC105" s="1300">
        <f>IF(OR(BX105="Close to Ear",BX105="Close to Head"),"Head",IF(BX105="Extremity","Extremity","Body"))</f>
        <v/>
      </c>
      <c r="AD105" s="1301">
        <f>CA105</f>
        <v/>
      </c>
      <c r="AE105" s="1299">
        <f>CB105</f>
        <v/>
      </c>
      <c r="AF105" s="115"/>
      <c r="AG105" s="1302">
        <f>IF(OR(AZ105="",BA105=""),"N/A",IF(DC105="Pass","P","F"))</f>
        <v/>
      </c>
      <c r="AH105" s="129"/>
      <c r="AI105" s="129"/>
      <c r="AJ105" s="129"/>
      <c r="AK105" s="119"/>
      <c r="AL105" s="115"/>
      <c r="AM105" s="119"/>
      <c r="AN105" s="119"/>
      <c r="AO105" s="692"/>
      <c r="AP105" s="692"/>
      <c r="AQ105" s="692"/>
      <c r="AR105" s="692"/>
      <c r="AS105" s="692"/>
      <c r="AT105" s="1303">
        <f>IF(AC105="Extremity",IF(CG105="","",CG105),"")</f>
        <v/>
      </c>
      <c r="AU105" s="1303">
        <f>IF(AC105="Extremity",IF(CH105="","",CH105),"")</f>
        <v/>
      </c>
      <c r="AV105" s="1304">
        <f>IF(AC105="Extremity","",IF(CE105="","",CE105))</f>
        <v/>
      </c>
      <c r="AW105" s="1304">
        <f>IF(AD105="Extremity","",IF(CF105="","",CF105))</f>
        <v/>
      </c>
      <c r="AX105" s="1305">
        <f>DL105</f>
        <v/>
      </c>
      <c r="AY105" s="1305">
        <f>DQ105</f>
        <v/>
      </c>
      <c r="AZ105" s="3377">
        <f>IF(AC105="Extremity",IF(DA105="","",DA105),"")</f>
        <v/>
      </c>
      <c r="BA105" s="3378">
        <f>IF(AC105="Extremity","",IF(CT105="","",CT105))</f>
        <v/>
      </c>
      <c r="BB105" s="1305">
        <f>IF(AC105="Extremity",IF(DB105="","",DB105),"")</f>
        <v/>
      </c>
      <c r="BC105" s="1304">
        <f>IF(AC105="Extremity","",IF(CZ105="","",CZ105))</f>
        <v/>
      </c>
      <c r="BD105" s="1305">
        <f>DD105</f>
        <v/>
      </c>
      <c r="BE105" s="132">
        <f>DE105</f>
        <v/>
      </c>
      <c r="BF105" s="133">
        <f>DF105*60</f>
        <v/>
      </c>
      <c r="BG105" s="121">
        <f>BE105</f>
        <v/>
      </c>
      <c r="BH105" s="133">
        <f>DG105*60</f>
        <v/>
      </c>
      <c r="BI105" s="133">
        <f>DH105</f>
        <v/>
      </c>
      <c r="BJ105" s="117"/>
      <c r="BK105" s="812">
        <f>Overview!$E$7</f>
        <v/>
      </c>
      <c r="BL105" s="117"/>
      <c r="BM105" s="834">
        <f>DI105</f>
        <v/>
      </c>
      <c r="BN105" s="812">
        <f>Overview!$P$153</f>
        <v/>
      </c>
      <c r="BO105" s="117"/>
      <c r="BP105" s="117"/>
      <c r="BQ105" s="115"/>
      <c r="BR105" s="1478"/>
      <c r="BS105" s="1541"/>
      <c r="BT105" s="1783" t="inlineStr">
        <is>
          <t>GSM</t>
        </is>
      </c>
      <c r="BU105" s="1783" t="inlineStr">
        <is>
          <t>900</t>
        </is>
      </c>
      <c r="BV105" s="400">
        <f>Overview!$H$31</f>
        <v/>
      </c>
      <c r="BW105" s="1784"/>
      <c r="BX105" s="1783" t="inlineStr">
        <is>
          <t>Body</t>
        </is>
      </c>
      <c r="BY105" s="1785"/>
      <c r="BZ105" s="1785"/>
      <c r="CA105" s="1072" t="inlineStr">
        <is>
          <t>Left Edge</t>
        </is>
      </c>
      <c r="CB105" s="200">
        <v>5</v>
      </c>
      <c r="CC105" s="1064">
        <f>IF(COUNT('Conducted 2G-3G'!$AH$3:$AH$5)=0,37,INDEX('Conducted 2G-3G'!$T$3:$T$5,MATCH(MAX('Conducted 2G-3G'!$AH$3:$AH$5),'Conducted 2G-3G'!$AH$3:$AH$5,0)))</f>
        <v>37</v>
      </c>
      <c r="CD105" s="1065">
        <f>IF(COUNT('Conducted 2G-3G'!$AH$3:$AH$5)=0,897.4,INDEX('Conducted 2G-3G'!$U$3:$U$5,MATCH(MAX('Conducted 2G-3G'!$AH$3:$AH$5),'Conducted 2G-3G'!$AH$3:$AH$5,0)))</f>
        <v>897.4</v>
      </c>
      <c r="CE105" s="7234"/>
      <c r="CF105" s="7234"/>
      <c r="CG105" s="6706"/>
      <c r="CH105" s="6706"/>
      <c r="CI105" s="237">
        <f>BY105</f>
        <v/>
      </c>
      <c r="CJ105" s="237">
        <f>BZ105</f>
        <v/>
      </c>
      <c r="CK105" s="223">
        <f>CA105</f>
        <v/>
      </c>
      <c r="CL105" s="224">
        <f>CC105</f>
        <v/>
      </c>
      <c r="CM105" s="237">
        <f>CD105</f>
        <v/>
      </c>
      <c r="CN105" s="1527"/>
      <c r="CO105" s="1579"/>
      <c r="CP105" s="7214">
        <f>IF(CF105=""," ",IF(ABS(CE105-CF105)&lt;=0.1,"Valid","Not valid"))</f>
        <v/>
      </c>
      <c r="CQ105" s="1674">
        <f> IF(CE105="","",IF(AND(CE105&lt;&gt;"",CF105=""),IF(CE105&gt;=0.8,"Medir+Sig Max","No"),IF(CF105&lt;&gt;"",IF(CF105&gt;=0.8,"Medir+Sig Max","No"),"")))</f>
        <v/>
      </c>
      <c r="CR105" s="6927">
        <f>IF(UPPER($CQ$1)="X",IF(CF105=""," ",IF((ABS(CE105)&lt;5)*AND(ABS(CF105)&lt;5)*AND(ABS(CT105)&lt;5),"Solo si es max","Medir")),IF(CF105=""," ",IF((ABS(CE105)&lt;1)*AND(ABS(CF105)&lt;1)*AND(ABS(CT105)&lt;1),"Solo si es max","Medir")))</f>
        <v/>
      </c>
      <c r="CS105" s="1674"/>
      <c r="CT105" s="220">
        <f>IF(CO105="",IF(AND(CE105="",CF105=""),"",IF(CF105="",IF(DQ105&gt;1,ROUND(DQ105*CE105,3),CE105),IF(DQ105&gt;1,ROUND(DQ105*CF105,3),CF105))),IF(AND(CE105="",CF105=""),"",IF(CF105="",IF(DQ105&gt;1,ROUND(DQ105*CE105*(1/(CO105)),3),CE105*(1/(CO105))),IF(DQ105&gt;1,ROUND(DQ105*CF105*(1/(CO105)),3),CF105*(1/(CO105))))))</f>
        <v/>
      </c>
      <c r="CU105" s="224">
        <f>BY105</f>
        <v/>
      </c>
      <c r="CV105" s="237">
        <f>BZ105</f>
        <v/>
      </c>
      <c r="CW105" s="237">
        <f>CA105</f>
        <v/>
      </c>
      <c r="CX105" s="224">
        <f>CC105</f>
        <v/>
      </c>
      <c r="CY105" s="237">
        <f>CD105</f>
        <v/>
      </c>
      <c r="CZ105" s="220">
        <f>IF(COUNTIF(Overview!K12:K14,TRUE)&gt;0,1.6,IF(COUNTIF(Overview!L12:L14,TRUE)&gt;0,8,0))</f>
        <v/>
      </c>
      <c r="DA105" s="1788"/>
      <c r="DB105" s="6706"/>
      <c r="DC105" s="844">
        <f>IF(CT105="","",IF(CT105&gt;CZ105,"Fail","Pass"))</f>
        <v/>
      </c>
      <c r="DD105" s="402">
        <f>IF(
CT105=MAX(CT103:CT110),
IF(
COUNTIF(CT103:CT110,CT105)&gt;1,
IF(CF105=MAX.SI.CONJUNTO(CF103:CF110,CT103:CT110,CT105),MAX($DD$3:DD104)+1,""),
MAX($DD$3:DD104)+1
),
"")</f>
        <v/>
      </c>
      <c r="DE105" s="1565">
        <f>MyTimestamp(DC105)</f>
        <v/>
      </c>
      <c r="DF105" s="1531">
        <f>IF(COUNT(CE105:CH105)=1,15,IF(COUNT(CE105:CH105)=0,0,30))</f>
        <v/>
      </c>
      <c r="DG105" s="1532">
        <f>IF(DF105=0,0,2)</f>
        <v/>
      </c>
      <c r="DH105" s="859"/>
      <c r="DI105" s="859"/>
      <c r="DJ105" s="1569"/>
      <c r="DK105" s="1789"/>
      <c r="DL105" s="1574">
        <f>10^(CN105/20)*100-100</f>
        <v/>
      </c>
      <c r="DM105" s="767">
        <f>IF('Tune-Up'!H12="","",'Tune-Up'!H12)</f>
        <v/>
      </c>
      <c r="DN105" s="1066"/>
      <c r="DO105" s="797">
        <f>IF(DM105="","",10^(DM105/10))</f>
        <v/>
      </c>
      <c r="DP105" s="797">
        <f>IF(ISNUMBER(DN105)=FALSE,"",10^(DN105/10))</f>
        <v/>
      </c>
      <c r="DQ105" s="1574">
        <f>IF(AND(ISNUMBER(DO105),ISNUMBER(DP105)),IF(DO105/DP105&gt;1,ROUND((DO105)/DP105,3),1),1)</f>
        <v/>
      </c>
      <c r="DR105" s="1541"/>
      <c r="DS105" s="1541"/>
      <c r="DT105" s="1541"/>
      <c r="DU105" s="1541"/>
      <c r="DV105" s="1541"/>
      <c r="DW105" s="1541"/>
      <c r="DX105" s="1541"/>
      <c r="DY105" s="1541"/>
      <c r="DZ105" s="1541"/>
      <c r="EA105" s="1541"/>
      <c r="EB105" s="1541"/>
      <c r="EC105" s="1541"/>
      <c r="ED105" s="1541"/>
      <c r="EE105" s="1541"/>
      <c r="EF105" s="1541"/>
      <c r="EG105" s="1541"/>
      <c r="EH105" s="1541"/>
      <c r="EI105" s="1541"/>
      <c r="EJ105" s="1541"/>
      <c r="EK105" s="1541"/>
      <c r="EL105" s="1541"/>
      <c r="EM105" s="1541"/>
      <c r="EN105" s="1541"/>
      <c r="EO105" s="1541"/>
      <c r="EP105" s="1541"/>
      <c r="EQ105" s="1541"/>
      <c r="ER105" s="1541"/>
      <c r="ES105" s="1541"/>
      <c r="ET105" s="1541"/>
      <c r="EU105" s="1541"/>
      <c r="EV105" s="1541"/>
    </row>
    <row r="106" ht="12.75" x14ac:dyDescent="0.2">
      <c r="A106" s="1541"/>
      <c r="B106" s="1541"/>
      <c r="C106"/>
      <c r="D106" s="1486"/>
      <c r="E106" s="1486"/>
      <c r="F106" s="672" t="inlineStr">
        <is>
          <t>5.1</t>
        </is>
      </c>
      <c r="G106" s="1497"/>
      <c r="H106" s="130">
        <f>BV106</f>
        <v/>
      </c>
      <c r="I106" s="130">
        <f>BW106</f>
        <v/>
      </c>
      <c r="J106" s="1299" t="inlineStr">
        <is>
          <t>GSM</t>
        </is>
      </c>
      <c r="K106" s="1299" t="inlineStr">
        <is>
          <t>900</t>
        </is>
      </c>
      <c r="L106" s="115"/>
      <c r="M106" s="130"/>
      <c r="N106" s="119"/>
      <c r="O106" s="131"/>
      <c r="P106" s="6597"/>
      <c r="Q106" s="131"/>
      <c r="R106" s="131"/>
      <c r="S106" s="130"/>
      <c r="T106" s="130">
        <v>37</v>
      </c>
      <c r="U106" s="6593">
        <v>897.4</v>
      </c>
      <c r="V106" s="119"/>
      <c r="W106" s="1305"/>
      <c r="X106" s="119"/>
      <c r="Y106" s="119"/>
      <c r="Z106" s="119"/>
      <c r="AA106" s="115"/>
      <c r="AB106" s="115"/>
      <c r="AC106" s="1300">
        <f>IF(OR(BX106="Close to Ear",BX106="Close to Head"),"Head",IF(BX106="Extremity","Extremity","Body"))</f>
        <v/>
      </c>
      <c r="AD106" s="1301">
        <f>CA106</f>
        <v/>
      </c>
      <c r="AE106" s="1299">
        <f>CB106</f>
        <v/>
      </c>
      <c r="AF106" s="115"/>
      <c r="AG106" s="1302">
        <f>IF(OR(AZ106="",BA106=""),"N/A",IF(DC106="Pass","P","F"))</f>
        <v/>
      </c>
      <c r="AH106" s="129"/>
      <c r="AI106" s="129"/>
      <c r="AJ106" s="129"/>
      <c r="AK106" s="119"/>
      <c r="AL106" s="115"/>
      <c r="AM106" s="119"/>
      <c r="AN106" s="119"/>
      <c r="AO106" s="692"/>
      <c r="AP106" s="692"/>
      <c r="AQ106" s="692"/>
      <c r="AR106" s="692"/>
      <c r="AS106" s="692"/>
      <c r="AT106" s="1303">
        <f>IF(AC106="Extremity",IF(CG106="","",CG106),"")</f>
        <v/>
      </c>
      <c r="AU106" s="1303">
        <f>IF(AC106="Extremity",IF(CH106="","",CH106),"")</f>
        <v/>
      </c>
      <c r="AV106" s="1304">
        <f>IF(AC106="Extremity","",IF(CE106="","",CE106))</f>
        <v/>
      </c>
      <c r="AW106" s="1304">
        <f>IF(AD106="Extremity","",IF(CF106="","",CF106))</f>
        <v/>
      </c>
      <c r="AX106" s="1305">
        <f>DL106</f>
        <v/>
      </c>
      <c r="AY106" s="1305">
        <f>DQ106</f>
        <v/>
      </c>
      <c r="AZ106" s="3377">
        <f>IF(AC106="Extremity",IF(DA106="","",DA106),"")</f>
        <v/>
      </c>
      <c r="BA106" s="3378">
        <f>IF(AC106="Extremity","",IF(CT106="","",CT106))</f>
        <v/>
      </c>
      <c r="BB106" s="1305">
        <f>IF(AC106="Extremity",IF(DB106="","",DB106),"")</f>
        <v/>
      </c>
      <c r="BC106" s="1304">
        <f>IF(AC106="Extremity","",IF(CZ106="","",CZ106))</f>
        <v/>
      </c>
      <c r="BD106" s="1305">
        <f>DD106</f>
        <v/>
      </c>
      <c r="BE106" s="132">
        <f>DE106</f>
        <v/>
      </c>
      <c r="BF106" s="133">
        <f>DF106*60</f>
        <v/>
      </c>
      <c r="BG106" s="121">
        <f>BE106</f>
        <v/>
      </c>
      <c r="BH106" s="133">
        <f>DG106*60</f>
        <v/>
      </c>
      <c r="BI106" s="133">
        <f>DH106</f>
        <v/>
      </c>
      <c r="BJ106" s="117"/>
      <c r="BK106" s="812">
        <f>Overview!$E$7</f>
        <v/>
      </c>
      <c r="BL106" s="117"/>
      <c r="BM106" s="834">
        <f>DI106</f>
        <v/>
      </c>
      <c r="BN106" s="812">
        <f>Overview!$P$153</f>
        <v/>
      </c>
      <c r="BO106" s="117"/>
      <c r="BP106" s="117"/>
      <c r="BQ106" s="115"/>
      <c r="BR106" s="1478"/>
      <c r="BS106" s="1541"/>
      <c r="BT106" s="1783" t="inlineStr">
        <is>
          <t>GSM</t>
        </is>
      </c>
      <c r="BU106" s="1783" t="inlineStr">
        <is>
          <t>900</t>
        </is>
      </c>
      <c r="BV106" s="400">
        <f>Overview!$H$31</f>
        <v/>
      </c>
      <c r="BW106" s="1784"/>
      <c r="BX106" s="1783" t="inlineStr">
        <is>
          <t>Body</t>
        </is>
      </c>
      <c r="BY106" s="1785"/>
      <c r="BZ106" s="1785"/>
      <c r="CA106" s="1072" t="inlineStr">
        <is>
          <t>Right Edge</t>
        </is>
      </c>
      <c r="CB106" s="200">
        <v>5</v>
      </c>
      <c r="CC106" s="1063">
        <f>IF(COUNT('Conducted 2G-3G'!$AH$3:$AH$5)=0,37,INDEX('Conducted 2G-3G'!$T$3:$T$5,MATCH(MAX('Conducted 2G-3G'!$AH$3:$AH$5),'Conducted 2G-3G'!$AH$3:$AH$5,0)))</f>
        <v>37</v>
      </c>
      <c r="CD106" s="818">
        <f>IF(COUNT('Conducted 2G-3G'!$AH$3:$AH$5)=0,897.4,INDEX('Conducted 2G-3G'!$U$3:$U$5,MATCH(MAX('Conducted 2G-3G'!$AH$3:$AH$5),'Conducted 2G-3G'!$AH$3:$AH$5,0)))</f>
        <v>897.4</v>
      </c>
      <c r="CE106" s="7234"/>
      <c r="CF106" s="7234"/>
      <c r="CG106" s="6706"/>
      <c r="CH106" s="6706"/>
      <c r="CI106" s="237">
        <f>BY106</f>
        <v/>
      </c>
      <c r="CJ106" s="237">
        <f>BZ106</f>
        <v/>
      </c>
      <c r="CK106" s="223">
        <f>CA106</f>
        <v/>
      </c>
      <c r="CL106" s="224">
        <f>CC106</f>
        <v/>
      </c>
      <c r="CM106" s="237">
        <f>CD106</f>
        <v/>
      </c>
      <c r="CN106" s="1527"/>
      <c r="CO106" s="1579"/>
      <c r="CP106" s="7214">
        <f>IF(CF106=""," ",IF(ABS(CE106-CF106)&lt;=0.1,"Valid","Not valid"))</f>
        <v/>
      </c>
      <c r="CQ106" s="1674">
        <f> IF(CE106="","",IF(AND(CE106&lt;&gt;"",CF106=""),IF(CE106&gt;=0.8,"Medir+Sig Max","No"),IF(CF106&lt;&gt;"",IF(CF106&gt;=0.8,"Medir+Sig Max","No"),"")))</f>
        <v/>
      </c>
      <c r="CR106" s="6927">
        <f>IF(UPPER($CQ$1)="X",IF(CF106=""," ",IF((ABS(CE106)&lt;5)*AND(ABS(CF106)&lt;5)*AND(ABS(CT106)&lt;5),"Solo si es max","Medir")),IF(CF106=""," ",IF((ABS(CE106)&lt;1)*AND(ABS(CF106)&lt;1)*AND(ABS(CT106)&lt;1),"Solo si es max","Medir")))</f>
        <v/>
      </c>
      <c r="CS106" s="1674"/>
      <c r="CT106" s="220">
        <f>IF(CO106="",IF(AND(CE106="",CF106=""),"",IF(CF106="",IF(DQ106&gt;1,ROUND(DQ106*CE106,3),CE106),IF(DQ106&gt;1,ROUND(DQ106*CF106,3),CF106))),IF(AND(CE106="",CF106=""),"",IF(CF106="",IF(DQ106&gt;1,ROUND(DQ106*CE106*(1/(CO106)),3),CE106*(1/(CO106))),IF(DQ106&gt;1,ROUND(DQ106*CF106*(1/(CO106)),3),CF106*(1/(CO106))))))</f>
        <v/>
      </c>
      <c r="CU106" s="224">
        <f>BY106</f>
        <v/>
      </c>
      <c r="CV106" s="237">
        <f>BZ106</f>
        <v/>
      </c>
      <c r="CW106" s="237">
        <f>CA106</f>
        <v/>
      </c>
      <c r="CX106" s="224">
        <f>CC106</f>
        <v/>
      </c>
      <c r="CY106" s="237">
        <f>CD106</f>
        <v/>
      </c>
      <c r="CZ106" s="220">
        <f>IF(COUNTIF(Overview!K12:K14,TRUE)&gt;0,1.6,IF(COUNTIF(Overview!L12:L14,TRUE)&gt;0,8,0))</f>
        <v/>
      </c>
      <c r="DA106" s="1788"/>
      <c r="DB106" s="6706"/>
      <c r="DC106" s="844">
        <f>IF(CT106="","",IF(CT106&gt;CZ106,"Fail","Pass"))</f>
        <v/>
      </c>
      <c r="DD106" s="402">
        <f>IF(
CT106=MAX(CT103:CT110),
IF(
COUNTIF(CT103:CT110,CT106)&gt;1,
IF(CF106=MAX.SI.CONJUNTO(CF103:CF110,CT103:CT110,CT106),MAX($DD$3:DD105)+1,""),
MAX($DD$3:DD105)+1
),
"")</f>
        <v/>
      </c>
      <c r="DE106" s="1565">
        <f>MyTimestamp(DC106)</f>
        <v/>
      </c>
      <c r="DF106" s="1531">
        <f>IF(COUNT(CE106:CH106)=1,15,IF(COUNT(CE106:CH106)=0,0,30))</f>
        <v/>
      </c>
      <c r="DG106" s="1532">
        <f>IF(DF106=0,0,2)</f>
        <v/>
      </c>
      <c r="DH106" s="859"/>
      <c r="DI106" s="859"/>
      <c r="DJ106" s="1569"/>
      <c r="DK106" s="1789"/>
      <c r="DL106" s="1574">
        <f>10^(CN106/20)*100-100</f>
        <v/>
      </c>
      <c r="DM106" s="767">
        <f>IF('Tune-Up'!H12="","",'Tune-Up'!H12)</f>
        <v/>
      </c>
      <c r="DN106" s="797"/>
      <c r="DO106" s="797">
        <f>IF(DM106="","",10^(DM106/10))</f>
        <v/>
      </c>
      <c r="DP106" s="797">
        <f>IF(ISNUMBER(DN106)=FALSE,"",10^(DN106/10))</f>
        <v/>
      </c>
      <c r="DQ106" s="1574">
        <f>IF(AND(ISNUMBER(DO106),ISNUMBER(DP106)),IF(DO106/DP106&gt;1,ROUND((DO106)/DP106,3),1),1)</f>
        <v/>
      </c>
      <c r="DR106" s="1541"/>
      <c r="DS106" s="1541"/>
      <c r="DT106" s="1541"/>
      <c r="DU106" s="1541"/>
      <c r="DV106" s="1541"/>
      <c r="DW106" s="1541"/>
      <c r="DX106" s="1541"/>
      <c r="DY106" s="1541"/>
      <c r="DZ106" s="1541"/>
      <c r="EA106" s="1541"/>
      <c r="EB106" s="1541"/>
      <c r="EC106" s="1541"/>
      <c r="ED106" s="1541"/>
      <c r="EE106" s="1541"/>
      <c r="EF106" s="1541"/>
      <c r="EG106" s="1541"/>
      <c r="EH106" s="1541"/>
      <c r="EI106" s="1541"/>
      <c r="EJ106" s="1541"/>
      <c r="EK106" s="1541"/>
      <c r="EL106" s="1541"/>
      <c r="EM106" s="1541"/>
      <c r="EN106" s="1541"/>
      <c r="EO106" s="1541"/>
      <c r="EP106" s="1541"/>
      <c r="EQ106" s="1541"/>
      <c r="ER106" s="1541"/>
      <c r="ES106" s="1541"/>
      <c r="ET106" s="1541"/>
      <c r="EU106" s="1541"/>
      <c r="EV106" s="1541"/>
    </row>
    <row r="107" ht="12.75" x14ac:dyDescent="0.2">
      <c r="A107" s="1541"/>
      <c r="B107" s="1541"/>
      <c r="C107"/>
      <c r="D107" s="1486"/>
      <c r="E107" s="1486"/>
      <c r="F107" s="672" t="inlineStr">
        <is>
          <t>5.1</t>
        </is>
      </c>
      <c r="G107" s="1497"/>
      <c r="H107" s="130">
        <f>BV107</f>
        <v/>
      </c>
      <c r="I107" s="130">
        <f>BW107</f>
        <v/>
      </c>
      <c r="J107" s="1299" t="inlineStr">
        <is>
          <t>GSM</t>
        </is>
      </c>
      <c r="K107" s="1299" t="inlineStr">
        <is>
          <t>900</t>
        </is>
      </c>
      <c r="L107" s="115"/>
      <c r="M107" s="130"/>
      <c r="N107" s="119"/>
      <c r="O107" s="131"/>
      <c r="P107" s="6597"/>
      <c r="Q107" s="131"/>
      <c r="R107" s="131"/>
      <c r="S107" s="130"/>
      <c r="T107" s="130">
        <v>37</v>
      </c>
      <c r="U107" s="6593">
        <v>897.4</v>
      </c>
      <c r="V107" s="119"/>
      <c r="W107" s="1305"/>
      <c r="X107" s="119"/>
      <c r="Y107" s="119"/>
      <c r="Z107" s="119"/>
      <c r="AA107" s="115"/>
      <c r="AB107" s="115"/>
      <c r="AC107" s="1300">
        <f>IF(OR(BX107="Close to Ear",BX107="Close to Head"),"Head",IF(BX107="Extremity","Extremity","Body"))</f>
        <v/>
      </c>
      <c r="AD107" s="1301">
        <f>CA107</f>
        <v/>
      </c>
      <c r="AE107" s="1299">
        <f>CB107</f>
        <v/>
      </c>
      <c r="AF107" s="115"/>
      <c r="AG107" s="1302">
        <f>IF(OR(AZ107="",BA107=""),"N/A",IF(DC107="Pass","P","F"))</f>
        <v/>
      </c>
      <c r="AH107" s="129"/>
      <c r="AI107" s="129"/>
      <c r="AJ107" s="129"/>
      <c r="AK107" s="119"/>
      <c r="AL107" s="115"/>
      <c r="AM107" s="119"/>
      <c r="AN107" s="119"/>
      <c r="AO107" s="692"/>
      <c r="AP107" s="692"/>
      <c r="AQ107" s="692"/>
      <c r="AR107" s="692"/>
      <c r="AS107" s="692"/>
      <c r="AT107" s="1303">
        <f>IF(AC107="Extremity",IF(CG107="","",CG107),"")</f>
        <v/>
      </c>
      <c r="AU107" s="1303">
        <f>IF(AC107="Extremity",IF(CH107="","",CH107),"")</f>
        <v/>
      </c>
      <c r="AV107" s="1304">
        <f>IF(AC107="Extremity","",IF(CE107="","",CE107))</f>
        <v/>
      </c>
      <c r="AW107" s="1304">
        <f>IF(AD107="Extremity","",IF(CF107="","",CF107))</f>
        <v/>
      </c>
      <c r="AX107" s="1305">
        <f>DL107</f>
        <v/>
      </c>
      <c r="AY107" s="1305">
        <f>DQ107</f>
        <v/>
      </c>
      <c r="AZ107" s="3377">
        <f>IF(AC107="Extremity",IF(DA107="","",DA107),"")</f>
        <v/>
      </c>
      <c r="BA107" s="3378">
        <f>IF(AC107="Extremity","",IF(CT107="","",CT107))</f>
        <v/>
      </c>
      <c r="BB107" s="1305">
        <f>IF(AC107="Extremity",IF(DB107="","",DB107),"")</f>
        <v/>
      </c>
      <c r="BC107" s="1304">
        <f>IF(AC107="Extremity","",IF(CZ107="","",CZ107))</f>
        <v/>
      </c>
      <c r="BD107" s="1305">
        <f>DD107</f>
        <v/>
      </c>
      <c r="BE107" s="132">
        <f>DE107</f>
        <v/>
      </c>
      <c r="BF107" s="133">
        <f>DF107*60</f>
        <v/>
      </c>
      <c r="BG107" s="121">
        <f>BE107</f>
        <v/>
      </c>
      <c r="BH107" s="133">
        <f>DG107*60</f>
        <v/>
      </c>
      <c r="BI107" s="133">
        <f>DH107</f>
        <v/>
      </c>
      <c r="BJ107" s="117"/>
      <c r="BK107" s="812">
        <f>Overview!$E$7</f>
        <v/>
      </c>
      <c r="BL107" s="117"/>
      <c r="BM107" s="834">
        <f>DI107</f>
        <v/>
      </c>
      <c r="BN107" s="812">
        <f>Overview!$P$153</f>
        <v/>
      </c>
      <c r="BO107" s="117"/>
      <c r="BP107" s="117"/>
      <c r="BQ107" s="115"/>
      <c r="BR107" s="1478"/>
      <c r="BS107" s="1541"/>
      <c r="BT107" s="1791" t="inlineStr">
        <is>
          <t>GSM</t>
        </is>
      </c>
      <c r="BU107" s="1791" t="inlineStr">
        <is>
          <t>900</t>
        </is>
      </c>
      <c r="BV107" s="403">
        <f>Overview!$H$31</f>
        <v/>
      </c>
      <c r="BW107" s="1784"/>
      <c r="BX107" s="1791" t="inlineStr">
        <is>
          <t>Body</t>
        </is>
      </c>
      <c r="BY107" s="1785"/>
      <c r="BZ107" s="1785"/>
      <c r="CA107" s="1072" t="inlineStr">
        <is>
          <t>Top Edge</t>
        </is>
      </c>
      <c r="CB107" s="200">
        <v>5</v>
      </c>
      <c r="CC107" s="1064">
        <f>IF(COUNT('Conducted 2G-3G'!$AH$3:$AH$5)=0,37,INDEX('Conducted 2G-3G'!$T$3:$T$5,MATCH(MAX('Conducted 2G-3G'!$AH$3:$AH$5),'Conducted 2G-3G'!$AH$3:$AH$5,0)))</f>
        <v>37</v>
      </c>
      <c r="CD107" s="1065">
        <f>IF(COUNT('Conducted 2G-3G'!$AH$3:$AH$5)=0,897.4,INDEX('Conducted 2G-3G'!$U$3:$U$5,MATCH(MAX('Conducted 2G-3G'!$AH$3:$AH$5),'Conducted 2G-3G'!$AH$3:$AH$5,0)))</f>
        <v>897.4</v>
      </c>
      <c r="CE107" s="7234"/>
      <c r="CF107" s="7234"/>
      <c r="CG107" s="6706"/>
      <c r="CH107" s="6706"/>
      <c r="CI107" s="237">
        <f>BY107</f>
        <v/>
      </c>
      <c r="CJ107" s="237">
        <f>BZ107</f>
        <v/>
      </c>
      <c r="CK107" s="223">
        <f>CA107</f>
        <v/>
      </c>
      <c r="CL107" s="224">
        <f>CC107</f>
        <v/>
      </c>
      <c r="CM107" s="237">
        <f>CD107</f>
        <v/>
      </c>
      <c r="CN107" s="1527"/>
      <c r="CO107" s="1579"/>
      <c r="CP107" s="7214">
        <f>IF(CF107=""," ",IF(ABS(CE107-CF107)&lt;=0.1,"Valid","Not valid"))</f>
        <v/>
      </c>
      <c r="CQ107" s="1674">
        <f> IF(CE107="","",IF(AND(CE107&lt;&gt;"",CF107=""),IF(CE107&gt;=0.8,"Medir+Sig Max","No"),IF(CF107&lt;&gt;"",IF(CF107&gt;=0.8,"Medir+Sig Max","No"),"")))</f>
        <v/>
      </c>
      <c r="CR107" s="6927">
        <f>IF(UPPER($CQ$1)="X",IF(CF107=""," ",IF((ABS(CE107)&lt;5)*AND(ABS(CF107)&lt;5)*AND(ABS(CT107)&lt;5),"Solo si es max","Medir")),IF(CF107=""," ",IF((ABS(CE107)&lt;1)*AND(ABS(CF107)&lt;1)*AND(ABS(CT107)&lt;1),"Solo si es max","Medir")))</f>
        <v/>
      </c>
      <c r="CS107" s="1674"/>
      <c r="CT107" s="220">
        <f>IF(CO107="",IF(AND(CE107="",CF107=""),"",IF(CF107="",IF(DQ107&gt;1,ROUND(DQ107*CE107,3),CE107),IF(DQ107&gt;1,ROUND(DQ107*CF107,3),CF107))),IF(AND(CE107="",CF107=""),"",IF(CF107="",IF(DQ107&gt;1,ROUND(DQ107*CE107*(1/(CO107)),3),CE107*(1/(CO107))),IF(DQ107&gt;1,ROUND(DQ107*CF107*(1/(CO107)),3),CF107*(1/(CO107))))))</f>
        <v/>
      </c>
      <c r="CU107" s="224">
        <f>BY107</f>
        <v/>
      </c>
      <c r="CV107" s="237">
        <f>BZ107</f>
        <v/>
      </c>
      <c r="CW107" s="237">
        <f>CA107</f>
        <v/>
      </c>
      <c r="CX107" s="224">
        <f>CC107</f>
        <v/>
      </c>
      <c r="CY107" s="237">
        <f>CD107</f>
        <v/>
      </c>
      <c r="CZ107" s="220">
        <f>IF(COUNTIF(Overview!K12:K14,TRUE)&gt;0,1.6,IF(COUNTIF(Overview!L12:L14,TRUE)&gt;0,8,0))</f>
        <v/>
      </c>
      <c r="DA107" s="1788"/>
      <c r="DB107" s="6706"/>
      <c r="DC107" s="844">
        <f>IF(CT107="","",IF(CT107&gt;CZ107,"Fail","Pass"))</f>
        <v/>
      </c>
      <c r="DD107" s="402">
        <f>IF(
CT107=MAX(CT103:CT110),
IF(
COUNTIF(CT103:CT110,CT107)&gt;1,
IF(CF107=MAX.SI.CONJUNTO(CF103:CF110,CT103:CT110,CT107),MAX($DD$3:DD106)+1,""),
MAX($DD$3:DD106)+1
),
"")</f>
        <v/>
      </c>
      <c r="DE107" s="1565">
        <f>MyTimestamp(DC107)</f>
        <v/>
      </c>
      <c r="DF107" s="1531">
        <f>IF(COUNT(CE107:CH107)=1,15,IF(COUNT(CE107:CH107)=0,0,30))</f>
        <v/>
      </c>
      <c r="DG107" s="1532">
        <f>IF(DF107=0,0,2)</f>
        <v/>
      </c>
      <c r="DH107" s="859"/>
      <c r="DI107" s="859"/>
      <c r="DJ107" s="1569"/>
      <c r="DK107" s="1789"/>
      <c r="DL107" s="1574">
        <f>10^(CN107/20)*100-100</f>
        <v/>
      </c>
      <c r="DM107" s="767">
        <f>IF('Tune-Up'!H12="","",'Tune-Up'!H12)</f>
        <v/>
      </c>
      <c r="DN107" s="1066"/>
      <c r="DO107" s="797">
        <f>IF(DM107="","",10^(DM107/10))</f>
        <v/>
      </c>
      <c r="DP107" s="797">
        <f>IF(ISNUMBER(DN107)=FALSE,"",10^(DN107/10))</f>
        <v/>
      </c>
      <c r="DQ107" s="1574">
        <f>IF(AND(ISNUMBER(DO107),ISNUMBER(DP107)),IF(DO107/DP107&gt;1,ROUND((DO107)/DP107,3),1),1)</f>
        <v/>
      </c>
      <c r="DR107" s="1541"/>
      <c r="DS107" s="1541"/>
      <c r="DT107" s="1541"/>
      <c r="DU107" s="1541"/>
      <c r="DV107" s="1541"/>
      <c r="DW107" s="1541"/>
      <c r="DX107" s="1541"/>
      <c r="DY107" s="1541"/>
      <c r="DZ107" s="1541"/>
      <c r="EA107" s="1541"/>
      <c r="EB107" s="1541"/>
      <c r="EC107" s="1541"/>
      <c r="ED107" s="1541"/>
      <c r="EE107" s="1541"/>
      <c r="EF107" s="1541"/>
      <c r="EG107" s="1541"/>
      <c r="EH107" s="1541"/>
      <c r="EI107" s="1541"/>
      <c r="EJ107" s="1541"/>
      <c r="EK107" s="1541"/>
      <c r="EL107" s="1541"/>
      <c r="EM107" s="1541"/>
      <c r="EN107" s="1541"/>
      <c r="EO107" s="1541"/>
      <c r="EP107" s="1541"/>
      <c r="EQ107" s="1541"/>
      <c r="ER107" s="1541"/>
      <c r="ES107" s="1541"/>
      <c r="ET107" s="1541"/>
      <c r="EU107" s="1541"/>
      <c r="EV107" s="1541"/>
    </row>
    <row r="108" ht="12.75" x14ac:dyDescent="0.2">
      <c r="A108" s="1541"/>
      <c r="B108" s="1541"/>
      <c r="C108"/>
      <c r="D108" s="1486"/>
      <c r="E108" s="1486"/>
      <c r="F108" s="672" t="inlineStr">
        <is>
          <t>5.1</t>
        </is>
      </c>
      <c r="G108" s="1497"/>
      <c r="H108" s="130">
        <f>BV108</f>
        <v/>
      </c>
      <c r="I108" s="130">
        <f>BW108</f>
        <v/>
      </c>
      <c r="J108" s="1299" t="inlineStr">
        <is>
          <t>GSM</t>
        </is>
      </c>
      <c r="K108" s="1299" t="inlineStr">
        <is>
          <t>900</t>
        </is>
      </c>
      <c r="L108" s="115"/>
      <c r="M108" s="130"/>
      <c r="N108" s="119"/>
      <c r="O108" s="131"/>
      <c r="P108" s="6597"/>
      <c r="Q108" s="131"/>
      <c r="R108" s="131"/>
      <c r="S108" s="130"/>
      <c r="T108" s="130">
        <v>37</v>
      </c>
      <c r="U108" s="6593">
        <v>897.4</v>
      </c>
      <c r="V108" s="119"/>
      <c r="W108" s="1305"/>
      <c r="X108" s="119"/>
      <c r="Y108" s="119"/>
      <c r="Z108" s="119"/>
      <c r="AA108" s="115"/>
      <c r="AB108" s="115"/>
      <c r="AC108" s="1300">
        <f>IF(OR(BX108="Close to Ear",BX108="Close to Head"),"Head",IF(BX108="Extremity","Extremity","Body"))</f>
        <v/>
      </c>
      <c r="AD108" s="1301">
        <f>CA108</f>
        <v/>
      </c>
      <c r="AE108" s="1299">
        <f>CB108</f>
        <v/>
      </c>
      <c r="AF108" s="115"/>
      <c r="AG108" s="1302">
        <f>IF(OR(AZ108="",BA108=""),"N/A",IF(DC108="Pass","P","F"))</f>
        <v/>
      </c>
      <c r="AH108" s="129"/>
      <c r="AI108" s="129"/>
      <c r="AJ108" s="129"/>
      <c r="AK108" s="119"/>
      <c r="AL108" s="115"/>
      <c r="AM108" s="119"/>
      <c r="AN108" s="119"/>
      <c r="AO108" s="692"/>
      <c r="AP108" s="692"/>
      <c r="AQ108" s="692"/>
      <c r="AR108" s="692"/>
      <c r="AS108" s="692"/>
      <c r="AT108" s="1303">
        <f>IF(AC108="Extremity",IF(CG108="","",CG108),"")</f>
        <v/>
      </c>
      <c r="AU108" s="1303">
        <f>IF(AC108="Extremity",IF(CH108="","",CH108),"")</f>
        <v/>
      </c>
      <c r="AV108" s="1304">
        <f>IF(AC108="Extremity","",IF(CE108="","",CE108))</f>
        <v/>
      </c>
      <c r="AW108" s="1304">
        <f>IF(AD108="Extremity","",IF(CF108="","",CF108))</f>
        <v/>
      </c>
      <c r="AX108" s="1305">
        <f>DL108</f>
        <v/>
      </c>
      <c r="AY108" s="1305">
        <f>DQ108</f>
        <v/>
      </c>
      <c r="AZ108" s="3377">
        <f>IF(AC108="Extremity",IF(DA108="","",DA108),"")</f>
        <v/>
      </c>
      <c r="BA108" s="3378">
        <f>IF(AC108="Extremity","",IF(CT108="","",CT108))</f>
        <v/>
      </c>
      <c r="BB108" s="1305">
        <f>IF(AC108="Extremity",IF(DB108="","",DB108),"")</f>
        <v/>
      </c>
      <c r="BC108" s="1304">
        <f>IF(AC108="Extremity","",IF(CZ108="","",CZ108))</f>
        <v/>
      </c>
      <c r="BD108" s="1305">
        <f>DD108</f>
        <v/>
      </c>
      <c r="BE108" s="132">
        <f>DE108</f>
        <v/>
      </c>
      <c r="BF108" s="133">
        <f>DF108*60</f>
        <v/>
      </c>
      <c r="BG108" s="121">
        <f>BE108</f>
        <v/>
      </c>
      <c r="BH108" s="133">
        <f>DG108*60</f>
        <v/>
      </c>
      <c r="BI108" s="133">
        <f>DH108</f>
        <v/>
      </c>
      <c r="BJ108" s="117"/>
      <c r="BK108" s="812">
        <f>Overview!$E$7</f>
        <v/>
      </c>
      <c r="BL108" s="117"/>
      <c r="BM108" s="834">
        <f>DI108</f>
        <v/>
      </c>
      <c r="BN108" s="812">
        <f>Overview!$P$153</f>
        <v/>
      </c>
      <c r="BO108" s="117"/>
      <c r="BP108" s="117"/>
      <c r="BQ108" s="115"/>
      <c r="BR108" s="1478"/>
      <c r="BS108" s="1541"/>
      <c r="BT108" s="1783" t="inlineStr">
        <is>
          <t>GSM</t>
        </is>
      </c>
      <c r="BU108" s="1783" t="inlineStr">
        <is>
          <t>900</t>
        </is>
      </c>
      <c r="BV108" s="400">
        <f>Overview!$H$31</f>
        <v/>
      </c>
      <c r="BW108" s="1784"/>
      <c r="BX108" s="1783" t="inlineStr">
        <is>
          <t>Body</t>
        </is>
      </c>
      <c r="BY108" s="1785"/>
      <c r="BZ108" s="1785"/>
      <c r="CA108" s="1072" t="inlineStr">
        <is>
          <t>Bottom Edge</t>
        </is>
      </c>
      <c r="CB108" s="200">
        <v>5</v>
      </c>
      <c r="CC108" s="1063">
        <f>IF(COUNT('Conducted 2G-3G'!$AH$3:$AH$5)=0,37,INDEX('Conducted 2G-3G'!$T$3:$T$5,MATCH(MAX('Conducted 2G-3G'!$AH$3:$AH$5),'Conducted 2G-3G'!$AH$3:$AH$5,0)))</f>
        <v>37</v>
      </c>
      <c r="CD108" s="818">
        <f>IF(COUNT('Conducted 2G-3G'!$AH$3:$AH$5)=0,897.4,INDEX('Conducted 2G-3G'!$U$3:$U$5,MATCH(MAX('Conducted 2G-3G'!$AH$3:$AH$5),'Conducted 2G-3G'!$AH$3:$AH$5,0)))</f>
        <v>897.4</v>
      </c>
      <c r="CE108" s="7234"/>
      <c r="CF108" s="7234"/>
      <c r="CG108" s="6706"/>
      <c r="CH108" s="6706"/>
      <c r="CI108" s="237">
        <f>BY108</f>
        <v/>
      </c>
      <c r="CJ108" s="237">
        <f>BZ108</f>
        <v/>
      </c>
      <c r="CK108" s="223">
        <f>CA108</f>
        <v/>
      </c>
      <c r="CL108" s="224">
        <f>CC108</f>
        <v/>
      </c>
      <c r="CM108" s="237">
        <f>CD108</f>
        <v/>
      </c>
      <c r="CN108" s="1527"/>
      <c r="CO108" s="1579"/>
      <c r="CP108" s="7214">
        <f>IF(CF108=""," ",IF(ABS(CE108-CF108)&lt;=0.1,"Valid","Not valid"))</f>
        <v/>
      </c>
      <c r="CQ108" s="1674">
        <f> IF(CE108="","",IF(AND(CE108&lt;&gt;"",CF108=""),IF(CE108&gt;=0.8,"Medir+Sig Max","No"),IF(CF108&lt;&gt;"",IF(CF108&gt;=0.8,"Medir+Sig Max","No"),"")))</f>
        <v/>
      </c>
      <c r="CR108" s="6927">
        <f>IF(UPPER($CQ$1)="X",IF(CF108=""," ",IF((ABS(CE108)&lt;5)*AND(ABS(CF108)&lt;5)*AND(ABS(CT108)&lt;5),"Solo si es max","Medir")),IF(CF108=""," ",IF((ABS(CE108)&lt;1)*AND(ABS(CF108)&lt;1)*AND(ABS(CT108)&lt;1),"Solo si es max","Medir")))</f>
        <v/>
      </c>
      <c r="CS108" s="1674"/>
      <c r="CT108" s="220">
        <f>IF(CO108="",IF(AND(CE108="",CF108=""),"",IF(CF108="",IF(DQ108&gt;1,ROUND(DQ108*CE108,3),CE108),IF(DQ108&gt;1,ROUND(DQ108*CF108,3),CF108))),IF(AND(CE108="",CF108=""),"",IF(CF108="",IF(DQ108&gt;1,ROUND(DQ108*CE108*(1/(CO108)),3),CE108*(1/(CO108))),IF(DQ108&gt;1,ROUND(DQ108*CF108*(1/(CO108)),3),CF108*(1/(CO108))))))</f>
        <v/>
      </c>
      <c r="CU108" s="224">
        <f>BY108</f>
        <v/>
      </c>
      <c r="CV108" s="237">
        <f>BZ108</f>
        <v/>
      </c>
      <c r="CW108" s="237">
        <f>CA108</f>
        <v/>
      </c>
      <c r="CX108" s="224">
        <f>CC108</f>
        <v/>
      </c>
      <c r="CY108" s="237">
        <f>CD108</f>
        <v/>
      </c>
      <c r="CZ108" s="220">
        <f>IF(COUNTIF(Overview!K12:K14,TRUE)&gt;0,1.6,IF(COUNTIF(Overview!L12:L14,TRUE)&gt;0,8,0))</f>
        <v/>
      </c>
      <c r="DA108" s="1788"/>
      <c r="DB108" s="6706"/>
      <c r="DC108" s="844">
        <f>IF(CT108="","",IF(CT108&gt;CZ108,"Fail","Pass"))</f>
        <v/>
      </c>
      <c r="DD108" s="402">
        <f>IF(
CT108=MAX(CT103:CT110),
IF(
COUNTIF(CT103:CT110,CT108)&gt;1,
IF(CF108=MAX.SI.CONJUNTO(CF103:CF110,CT103:CT110,CT108),MAX($DD$3:DD107)+1,""),
MAX($DD$3:DD107)+1
),
"")</f>
        <v/>
      </c>
      <c r="DE108" s="1565">
        <f>MyTimestamp(DC108)</f>
        <v/>
      </c>
      <c r="DF108" s="1531">
        <f>IF(COUNT(CE108:CH108)=1,15,IF(COUNT(CE108:CH108)=0,0,30))</f>
        <v/>
      </c>
      <c r="DG108" s="1532">
        <f>IF(DF108=0,0,2)</f>
        <v/>
      </c>
      <c r="DH108" s="859"/>
      <c r="DI108" s="859"/>
      <c r="DJ108" s="1569"/>
      <c r="DK108" s="1789"/>
      <c r="DL108" s="1574">
        <f>10^(CN108/20)*100-100</f>
        <v/>
      </c>
      <c r="DM108" s="767">
        <f>IF('Tune-Up'!H12="","",'Tune-Up'!H12)</f>
        <v/>
      </c>
      <c r="DN108" s="797"/>
      <c r="DO108" s="797">
        <f>IF(DM108="","",10^(DM108/10))</f>
        <v/>
      </c>
      <c r="DP108" s="797">
        <f>IF(ISNUMBER(DN108)=FALSE,"",10^(DN108/10))</f>
        <v/>
      </c>
      <c r="DQ108" s="1574">
        <f>IF(AND(ISNUMBER(DO108),ISNUMBER(DP108)),IF(DO108/DP108&gt;1,ROUND((DO108)/DP108,3),1),1)</f>
        <v/>
      </c>
      <c r="DR108" s="1541"/>
      <c r="DS108" s="1541"/>
      <c r="DT108" s="1541"/>
      <c r="DU108" s="1541"/>
      <c r="DV108" s="1541"/>
      <c r="DW108" s="1541"/>
      <c r="DX108" s="1541"/>
      <c r="DY108" s="1541"/>
      <c r="DZ108" s="1541"/>
      <c r="EA108" s="1541"/>
      <c r="EB108" s="1541"/>
      <c r="EC108" s="1541"/>
      <c r="ED108" s="1541"/>
      <c r="EE108" s="1541"/>
      <c r="EF108" s="1541"/>
      <c r="EG108" s="1541"/>
      <c r="EH108" s="1541"/>
      <c r="EI108" s="1541"/>
      <c r="EJ108" s="1541"/>
      <c r="EK108" s="1541"/>
      <c r="EL108" s="1541"/>
      <c r="EM108" s="1541"/>
      <c r="EN108" s="1541"/>
      <c r="EO108" s="1541"/>
      <c r="EP108" s="1541"/>
      <c r="EQ108" s="1541"/>
      <c r="ER108" s="1541"/>
      <c r="ES108" s="1541"/>
      <c r="ET108" s="1541"/>
      <c r="EU108" s="1541"/>
      <c r="EV108" s="1541"/>
    </row>
    <row r="109" ht="12.75" x14ac:dyDescent="0.2">
      <c r="A109" s="1541"/>
      <c r="B109" s="1541"/>
      <c r="C109"/>
      <c r="D109" s="1486"/>
      <c r="E109" s="1486"/>
      <c r="F109" s="672" t="inlineStr">
        <is>
          <t>5.1</t>
        </is>
      </c>
      <c r="G109" s="1497"/>
      <c r="H109" s="130">
        <f>BV109</f>
        <v/>
      </c>
      <c r="I109" s="130">
        <f>BW109</f>
        <v/>
      </c>
      <c r="J109" s="1299" t="inlineStr">
        <is>
          <t>GSM</t>
        </is>
      </c>
      <c r="K109" s="1299" t="inlineStr">
        <is>
          <t>900</t>
        </is>
      </c>
      <c r="L109" s="115"/>
      <c r="M109" s="130"/>
      <c r="N109" s="119"/>
      <c r="O109" s="131"/>
      <c r="P109" s="6597"/>
      <c r="Q109" s="131"/>
      <c r="R109" s="131"/>
      <c r="S109" s="130"/>
      <c r="T109" s="130">
        <v>37</v>
      </c>
      <c r="U109" s="6593">
        <v>897.4</v>
      </c>
      <c r="V109" s="119"/>
      <c r="W109" s="1305"/>
      <c r="X109" s="119"/>
      <c r="Y109" s="119"/>
      <c r="Z109" s="119"/>
      <c r="AA109" s="115"/>
      <c r="AB109" s="115"/>
      <c r="AC109" s="1300">
        <f>IF(OR(BX109="Close to Ear",BX109="Close to Head"),"Head",IF(BX109="Extremity","Extremity","Body"))</f>
        <v/>
      </c>
      <c r="AD109" s="1301">
        <f>CA109</f>
        <v/>
      </c>
      <c r="AE109" s="1299">
        <f>CB109</f>
        <v/>
      </c>
      <c r="AF109" s="115"/>
      <c r="AG109" s="1302">
        <f>IF(OR(AZ109="",BA109=""),"N/A",IF(DC109="Pass","P","F"))</f>
        <v/>
      </c>
      <c r="AH109" s="129"/>
      <c r="AI109" s="129"/>
      <c r="AJ109" s="129"/>
      <c r="AK109" s="119"/>
      <c r="AL109" s="115"/>
      <c r="AM109" s="119"/>
      <c r="AN109" s="119"/>
      <c r="AO109" s="692"/>
      <c r="AP109" s="692"/>
      <c r="AQ109" s="692"/>
      <c r="AR109" s="692"/>
      <c r="AS109" s="692"/>
      <c r="AT109" s="1303">
        <f>IF(AC109="Extremity",IF(CG109="","",CG109),"")</f>
        <v/>
      </c>
      <c r="AU109" s="1303">
        <f>IF(AC109="Extremity",IF(CH109="","",CH109),"")</f>
        <v/>
      </c>
      <c r="AV109" s="1304">
        <f>IF(AC109="Extremity","",IF(CE109="","",CE109))</f>
        <v/>
      </c>
      <c r="AW109" s="1304">
        <f>IF(AD109="Extremity","",IF(CF109="","",CF109))</f>
        <v/>
      </c>
      <c r="AX109" s="1305">
        <f>DL109</f>
        <v/>
      </c>
      <c r="AY109" s="1305">
        <f>DQ109</f>
        <v/>
      </c>
      <c r="AZ109" s="3377">
        <f>IF(AC109="Extremity",IF(DA109="","",DA109),"")</f>
        <v/>
      </c>
      <c r="BA109" s="3378">
        <f>IF(AC109="Extremity","",IF(CT109="","",CT109))</f>
        <v/>
      </c>
      <c r="BB109" s="1305">
        <f>IF(AC109="Extremity",IF(DB109="","",DB109),"")</f>
        <v/>
      </c>
      <c r="BC109" s="1304">
        <f>IF(AC109="Extremity","",IF(CZ109="","",CZ109))</f>
        <v/>
      </c>
      <c r="BD109" s="1305">
        <f>DD109</f>
        <v/>
      </c>
      <c r="BE109" s="132">
        <f>DE109</f>
        <v/>
      </c>
      <c r="BF109" s="133">
        <f>DF109*60</f>
        <v/>
      </c>
      <c r="BG109" s="121">
        <f>BE109</f>
        <v/>
      </c>
      <c r="BH109" s="133">
        <f>DG109*60</f>
        <v/>
      </c>
      <c r="BI109" s="133">
        <f>DH109</f>
        <v/>
      </c>
      <c r="BJ109" s="117"/>
      <c r="BK109" s="812">
        <f>Overview!$E$7</f>
        <v/>
      </c>
      <c r="BL109" s="117"/>
      <c r="BM109" s="834">
        <f>DI109</f>
        <v/>
      </c>
      <c r="BN109" s="812">
        <f>Overview!$P$153</f>
        <v/>
      </c>
      <c r="BO109" s="117"/>
      <c r="BP109" s="117"/>
      <c r="BQ109" s="115"/>
      <c r="BR109" s="1478"/>
      <c r="BS109" s="1541"/>
      <c r="BT109" s="1783" t="inlineStr">
        <is>
          <t>GSM</t>
        </is>
      </c>
      <c r="BU109" s="1783" t="inlineStr">
        <is>
          <t>900</t>
        </is>
      </c>
      <c r="BV109" s="400">
        <f>Overview!$H$31</f>
        <v/>
      </c>
      <c r="BW109" s="1784"/>
      <c r="BX109" s="1783" t="inlineStr">
        <is>
          <t>Body</t>
        </is>
      </c>
      <c r="BY109" s="1785"/>
      <c r="BZ109" s="1785"/>
      <c r="CA109" s="869" t="str">
        <f>IF(COUNT(CF103:CF108)=0,IF(COUNT(CE103:CE108)=0,"TBD",VLOOKUP(MAX(CE103:CE108),CE103:CK108,7,FALSE)),VLOOKUP(MAX(CF103:CF108),CF103:CK108,6,FALSE))</f>
        <v>TBD</v>
      </c>
      <c r="CB109" s="200">
        <v>5</v>
      </c>
      <c r="CC109" s="1067">
        <f>IF(COUNT('Conducted 2G-3G'!$AH$3:$AH$5)=0,37,INDEX('Conducted 2G-3G'!$T$3:$T$5,MATCH(MAX('Conducted 2G-3G'!$AH$3:$AH$5),'Conducted 2G-3G'!$AH$3:$AH$5,0)))</f>
        <v>37</v>
      </c>
      <c r="CD109" s="869">
        <f>IF(COUNT('Conducted 2G-3G'!$AH$3:$AH$5)=0,897.4,INDEX('Conducted 2G-3G'!$U$3:$U$5,MATCH(MAX('Conducted 2G-3G'!$AH$3:$AH$5),'Conducted 2G-3G'!$AH$3:$AH$5,0)))</f>
        <v>897.4</v>
      </c>
      <c r="CE109" s="7234"/>
      <c r="CF109" s="7234"/>
      <c r="CG109" s="6706"/>
      <c r="CH109" s="6706"/>
      <c r="CI109" s="237">
        <f>BY109</f>
        <v/>
      </c>
      <c r="CJ109" s="237">
        <f>BZ109</f>
        <v/>
      </c>
      <c r="CK109" s="223">
        <f>CA109</f>
        <v/>
      </c>
      <c r="CL109" s="224">
        <f>CC109</f>
        <v/>
      </c>
      <c r="CM109" s="237">
        <f>CD109</f>
        <v/>
      </c>
      <c r="CN109" s="1527"/>
      <c r="CO109" s="1579"/>
      <c r="CP109" s="7214">
        <f>IF(CF109=""," ",IF(ABS(CE109-CF109)&lt;=0.1,"Valid","Not valid"))</f>
        <v/>
      </c>
      <c r="CQ109" s="1674">
        <f> IF(CE109="","",IF(AND(CE109&lt;&gt;"",CF109=""),IF(CE109&gt;=0.8,"Medir+Sig Max","No"),IF(CF109&lt;&gt;"",IF(CF109&gt;=0.8,"Medir+Sig Max","No"),"")))</f>
        <v/>
      </c>
      <c r="CR109" s="6927">
        <f>IF(UPPER($CQ$1)="X",IF(CF109=""," ",IF((ABS(CE109)&lt;5)*AND(ABS(CF109)&lt;5)*AND(ABS(CT109)&lt;5),"Solo si es max","Medir")),IF(CF109=""," ",IF((ABS(CE109)&lt;1)*AND(ABS(CF109)&lt;1)*AND(ABS(CT109)&lt;1),"Solo si es max","Medir")))</f>
        <v/>
      </c>
      <c r="CS109" s="1674"/>
      <c r="CT109" s="220">
        <f>IF(CO109="",IF(AND(CE109="",CF109=""),"",IF(CF109="",IF(DQ109&gt;1,ROUND(DQ109*CE109,3),CE109),IF(DQ109&gt;1,ROUND(DQ109*CF109,3),CF109))),IF(AND(CE109="",CF109=""),"",IF(CF109="",IF(DQ109&gt;1,ROUND(DQ109*CE109*(1/(CO109)),3),CE109*(1/(CO109))),IF(DQ109&gt;1,ROUND(DQ109*CF109*(1/(CO109)),3),CF109*(1/(CO109))))))</f>
        <v/>
      </c>
      <c r="CU109" s="224">
        <f>BY109</f>
        <v/>
      </c>
      <c r="CV109" s="237">
        <f>BZ109</f>
        <v/>
      </c>
      <c r="CW109" s="237">
        <f>CA109</f>
        <v/>
      </c>
      <c r="CX109" s="224">
        <f>CC109</f>
        <v/>
      </c>
      <c r="CY109" s="237">
        <f>CD109</f>
        <v/>
      </c>
      <c r="CZ109" s="220">
        <f>IF(COUNTIF(Overview!K12:K14,TRUE)&gt;0,1.6,IF(COUNTIF(Overview!L12:L14,TRUE)&gt;0,8,0))</f>
        <v/>
      </c>
      <c r="DA109" s="1788"/>
      <c r="DB109" s="6706"/>
      <c r="DC109" s="844">
        <f>IF(CT109="","",IF(CT109&gt;CZ109,"Fail","Pass"))</f>
        <v/>
      </c>
      <c r="DD109" s="402">
        <f>IF(
CT109=MAX(CT103:CT110),
IF(
COUNTIF(CT103:CT110,CT109)&gt;1,
IF(CF109=MAX.SI.CONJUNTO(CF103:CF110,CT103:CT110,CT109),MAX($DD$3:DD108)+1,""),
MAX($DD$3:DD108)+1
),
"")</f>
        <v/>
      </c>
      <c r="DE109" s="1565">
        <f>MyTimestamp(DC109)</f>
        <v/>
      </c>
      <c r="DF109" s="1531">
        <f>IF(COUNT(CE109:CH109)=1,15,IF(COUNT(CE109:CH109)=0,0,30))</f>
        <v/>
      </c>
      <c r="DG109" s="1532">
        <f>IF(DF109=0,0,2)</f>
        <v/>
      </c>
      <c r="DH109" s="859"/>
      <c r="DI109" s="859"/>
      <c r="DJ109" s="1569"/>
      <c r="DK109" s="1789"/>
      <c r="DL109" s="1574">
        <f>10^(CN109/20)*100-100</f>
        <v/>
      </c>
      <c r="DM109" s="767">
        <f>IF('Tune-Up'!H12="","",'Tune-Up'!H12)</f>
        <v/>
      </c>
      <c r="DN109" s="1068"/>
      <c r="DO109" s="797">
        <f>IF(DM109="","",10^(DM109/10))</f>
        <v/>
      </c>
      <c r="DP109" s="797">
        <f>IF(ISNUMBER(DN109)=FALSE,"",10^(DN109/10))</f>
        <v/>
      </c>
      <c r="DQ109" s="1574">
        <f>IF(AND(ISNUMBER(DO109),ISNUMBER(DP109)),IF(DO109/DP109&gt;1,ROUND((DO109)/DP109,3),1),1)</f>
        <v/>
      </c>
      <c r="DR109" s="1541"/>
      <c r="DS109" s="1541"/>
      <c r="DT109" s="1541"/>
      <c r="DU109" s="1541"/>
      <c r="DV109" s="1541"/>
      <c r="DW109" s="1541"/>
      <c r="DX109" s="1541"/>
      <c r="DY109" s="1541"/>
      <c r="DZ109" s="1541"/>
      <c r="EA109" s="1541"/>
      <c r="EB109" s="1541"/>
      <c r="EC109" s="1541"/>
      <c r="ED109" s="1541"/>
      <c r="EE109" s="1541"/>
      <c r="EF109" s="1541"/>
      <c r="EG109" s="1541"/>
      <c r="EH109" s="1541"/>
      <c r="EI109" s="1541"/>
      <c r="EJ109" s="1541"/>
      <c r="EK109" s="1541"/>
      <c r="EL109" s="1541"/>
      <c r="EM109" s="1541"/>
      <c r="EN109" s="1541"/>
      <c r="EO109" s="1541"/>
      <c r="EP109" s="1541"/>
      <c r="EQ109" s="1541"/>
      <c r="ER109" s="1541"/>
      <c r="ES109" s="1541"/>
      <c r="ET109" s="1541"/>
      <c r="EU109" s="1541"/>
      <c r="EV109" s="1541"/>
    </row>
    <row r="110" ht="12.75" x14ac:dyDescent="0.2">
      <c r="A110" s="1541"/>
      <c r="B110" s="1541"/>
      <c r="C110"/>
      <c r="D110" s="1486"/>
      <c r="E110" s="1486"/>
      <c r="F110" s="672" t="inlineStr">
        <is>
          <t>5.1</t>
        </is>
      </c>
      <c r="G110" s="1497"/>
      <c r="H110" s="130">
        <f>BV110</f>
        <v/>
      </c>
      <c r="I110" s="130">
        <f>BW110</f>
        <v/>
      </c>
      <c r="J110" s="1299" t="inlineStr">
        <is>
          <t>GSM</t>
        </is>
      </c>
      <c r="K110" s="1299" t="inlineStr">
        <is>
          <t>900</t>
        </is>
      </c>
      <c r="L110" s="115"/>
      <c r="M110" s="130"/>
      <c r="N110" s="119"/>
      <c r="O110" s="131"/>
      <c r="P110" s="6597"/>
      <c r="Q110" s="131"/>
      <c r="R110" s="131"/>
      <c r="S110" s="130"/>
      <c r="T110" s="130">
        <v>37</v>
      </c>
      <c r="U110" s="6593">
        <v>897.4</v>
      </c>
      <c r="V110" s="119"/>
      <c r="W110" s="1305"/>
      <c r="X110" s="119"/>
      <c r="Y110" s="119"/>
      <c r="Z110" s="119"/>
      <c r="AA110" s="115"/>
      <c r="AB110" s="115"/>
      <c r="AC110" s="1300">
        <f>IF(OR(BX110="Close to Ear",BX110="Close to Head"),"Head",IF(BX110="Extremity","Extremity","Body"))</f>
        <v/>
      </c>
      <c r="AD110" s="1301">
        <f>CA110</f>
        <v/>
      </c>
      <c r="AE110" s="1299">
        <f>CB110</f>
        <v/>
      </c>
      <c r="AF110" s="115"/>
      <c r="AG110" s="1302">
        <f>IF(OR(AZ110="",BA110=""),"N/A",IF(DC110="Pass","P","F"))</f>
        <v/>
      </c>
      <c r="AH110" s="129"/>
      <c r="AI110" s="129"/>
      <c r="AJ110" s="129"/>
      <c r="AK110" s="119"/>
      <c r="AL110" s="115"/>
      <c r="AM110" s="119"/>
      <c r="AN110" s="119"/>
      <c r="AO110" s="692"/>
      <c r="AP110" s="692"/>
      <c r="AQ110" s="692"/>
      <c r="AR110" s="692"/>
      <c r="AS110" s="692"/>
      <c r="AT110" s="1303">
        <f>IF(AC110="Extremity",IF(CG110="","",CG110),"")</f>
        <v/>
      </c>
      <c r="AU110" s="1303">
        <f>IF(AC110="Extremity",IF(CH110="","",CH110),"")</f>
        <v/>
      </c>
      <c r="AV110" s="1304">
        <f>IF(AC110="Extremity","",IF(CE110="","",CE110))</f>
        <v/>
      </c>
      <c r="AW110" s="1304">
        <f>IF(AD110="Extremity","",IF(CF110="","",CF110))</f>
        <v/>
      </c>
      <c r="AX110" s="1305">
        <f>DL110</f>
        <v/>
      </c>
      <c r="AY110" s="1305">
        <f>DQ110</f>
        <v/>
      </c>
      <c r="AZ110" s="3377">
        <f>IF(AC110="Extremity",IF(DA110="","",DA110),"")</f>
        <v/>
      </c>
      <c r="BA110" s="3378">
        <f>IF(AC110="Extremity","",IF(CT110="","",CT110))</f>
        <v/>
      </c>
      <c r="BB110" s="1305">
        <f>IF(AC110="Extremity",IF(DB110="","",DB110),"")</f>
        <v/>
      </c>
      <c r="BC110" s="1304">
        <f>IF(AC110="Extremity","",IF(CZ110="","",CZ110))</f>
        <v/>
      </c>
      <c r="BD110" s="1305">
        <f>DD110</f>
        <v/>
      </c>
      <c r="BE110" s="132">
        <f>DE110</f>
        <v/>
      </c>
      <c r="BF110" s="133">
        <f>DF110*60</f>
        <v/>
      </c>
      <c r="BG110" s="121">
        <f>BE110</f>
        <v/>
      </c>
      <c r="BH110" s="133">
        <f>DG110*60</f>
        <v/>
      </c>
      <c r="BI110" s="133">
        <f>DH110</f>
        <v/>
      </c>
      <c r="BJ110" s="117"/>
      <c r="BK110" s="812">
        <f>Overview!$E$7</f>
        <v/>
      </c>
      <c r="BL110" s="117"/>
      <c r="BM110" s="834">
        <f>DI110</f>
        <v/>
      </c>
      <c r="BN110" s="812">
        <f>Overview!$P$153</f>
        <v/>
      </c>
      <c r="BO110" s="117"/>
      <c r="BP110" s="117"/>
      <c r="BQ110" s="115"/>
      <c r="BR110" s="1478"/>
      <c r="BS110" s="1541"/>
      <c r="BT110" s="1783" t="inlineStr">
        <is>
          <t>GSM</t>
        </is>
      </c>
      <c r="BU110" s="1783" t="inlineStr">
        <is>
          <t>900</t>
        </is>
      </c>
      <c r="BV110" s="400">
        <f>Overview!$H$31</f>
        <v/>
      </c>
      <c r="BW110" s="1784"/>
      <c r="BX110" s="1783" t="inlineStr">
        <is>
          <t>Body</t>
        </is>
      </c>
      <c r="BY110" s="1785"/>
      <c r="BZ110" s="1785"/>
      <c r="CA110" s="1069" t="str">
        <f>CA109</f>
        <v>TBD</v>
      </c>
      <c r="CB110" s="201">
        <v>5</v>
      </c>
      <c r="CC110" s="1070">
        <f>IF(COUNT('Conducted 2G-3G'!$AH$3:$AH$5)=0,37,INDEX('Conducted 2G-3G'!$T$3:$T$5,MATCH(MAX('Conducted 2G-3G'!$AH$3:$AH$5),'Conducted 2G-3G'!$AH$3:$AH$5,0)))</f>
        <v>37</v>
      </c>
      <c r="CD110" s="1058">
        <f>IF(COUNT('Conducted 2G-3G'!$AH$3:$AH$5)=0,897.4,INDEX('Conducted 2G-3G'!$U$3:$U$5,MATCH(MAX('Conducted 2G-3G'!$AH$3:$AH$5),'Conducted 2G-3G'!$AH$3:$AH$5,0)))</f>
        <v>897.4</v>
      </c>
      <c r="CE110" s="7234"/>
      <c r="CF110" s="7234"/>
      <c r="CG110" s="6706"/>
      <c r="CH110" s="6706"/>
      <c r="CI110" s="237">
        <f>BY110</f>
        <v/>
      </c>
      <c r="CJ110" s="237">
        <f>BZ110</f>
        <v/>
      </c>
      <c r="CK110" s="223">
        <f>CA110</f>
        <v/>
      </c>
      <c r="CL110" s="224">
        <f>CC110</f>
        <v/>
      </c>
      <c r="CM110" s="237">
        <f>CD110</f>
        <v/>
      </c>
      <c r="CN110" s="1527"/>
      <c r="CO110" s="1579"/>
      <c r="CP110" s="7214">
        <f>IF(CF110=""," ",IF(ABS(CE110-CF110)&lt;=0.1,"Valid","Not valid"))</f>
        <v/>
      </c>
      <c r="CQ110" s="1674">
        <f> IF(CE110="","",IF(AND(CE110&lt;&gt;"",CF110=""),IF(CE110&gt;=0.8,"Medir+Sig Max","No"),IF(CF110&lt;&gt;"",IF(CF110&gt;=0.8,"Medir+Sig Max","No"),"")))</f>
        <v/>
      </c>
      <c r="CR110" s="6927">
        <f>IF(UPPER($CQ$1)="X",IF(CF110=""," ",IF((ABS(CE110)&lt;5)*AND(ABS(CF110)&lt;5)*AND(ABS(CT110)&lt;5),"Solo si es max","Medir")),IF(CF110=""," ",IF((ABS(CE110)&lt;1)*AND(ABS(CF110)&lt;1)*AND(ABS(CT110)&lt;1),"Solo si es max","Medir")))</f>
        <v/>
      </c>
      <c r="CS110" s="1674"/>
      <c r="CT110" s="220">
        <f>IF(CO110="",IF(AND(CE110="",CF110=""),"",IF(CF110="",IF(DQ110&gt;1,ROUND(DQ110*CE110,3),CE110),IF(DQ110&gt;1,ROUND(DQ110*CF110,3),CF110))),IF(AND(CE110="",CF110=""),"",IF(CF110="",IF(DQ110&gt;1,ROUND(DQ110*CE110*(1/(CO110)),3),CE110*(1/(CO110))),IF(DQ110&gt;1,ROUND(DQ110*CF110*(1/(CO110)),3),CF110*(1/(CO110))))))</f>
        <v/>
      </c>
      <c r="CU110" s="224">
        <f>BY110</f>
        <v/>
      </c>
      <c r="CV110" s="237">
        <f>BZ110</f>
        <v/>
      </c>
      <c r="CW110" s="237">
        <f>CA110</f>
        <v/>
      </c>
      <c r="CX110" s="224">
        <f>CC110</f>
        <v/>
      </c>
      <c r="CY110" s="237">
        <f>CD110</f>
        <v/>
      </c>
      <c r="CZ110" s="220">
        <f>IF(COUNTIF(Overview!K12:K14,TRUE)&gt;0,1.6,IF(COUNTIF(Overview!L12:L14,TRUE)&gt;0,8,0))</f>
        <v/>
      </c>
      <c r="DA110" s="1788"/>
      <c r="DB110" s="6706"/>
      <c r="DC110" s="844">
        <f>IF(CT110="","",IF(CT110&gt;CZ110,"Fail","Pass"))</f>
        <v/>
      </c>
      <c r="DD110" s="402">
        <f>IF(
CT110=MAX(CT103:CT110),
IF(
COUNTIF(CT103:CT110,CT110)&gt;1,
IF(CF110=MAX.SI.CONJUNTO(CF103:CF110,CT103:CT110,CT110),MAX($DD$3:DD109)+1,""),
MAX($DD$3:DD109)+1
),
"")</f>
        <v/>
      </c>
      <c r="DE110" s="1565">
        <f>MyTimestamp(DC110)</f>
        <v/>
      </c>
      <c r="DF110" s="1531">
        <f>IF(COUNT(CE110:CH110)=1,15,IF(COUNT(CE110:CH110)=0,0,30))</f>
        <v/>
      </c>
      <c r="DG110" s="1532">
        <f>IF(DF110=0,0,2)</f>
        <v/>
      </c>
      <c r="DH110" s="859"/>
      <c r="DI110" s="859"/>
      <c r="DJ110" s="1569"/>
      <c r="DK110" s="1789"/>
      <c r="DL110" s="1574">
        <f>10^(CN110/20)*100-100</f>
        <v/>
      </c>
      <c r="DM110" s="767">
        <f>IF('Tune-Up'!H12="","",'Tune-Up'!H12)</f>
        <v/>
      </c>
      <c r="DN110" s="962"/>
      <c r="DO110" s="797">
        <f>IF(DM110="","",10^(DM110/10))</f>
        <v/>
      </c>
      <c r="DP110" s="797">
        <f>IF(ISNUMBER(DN110)=FALSE,"",10^(DN110/10))</f>
        <v/>
      </c>
      <c r="DQ110" s="1574">
        <f>IF(AND(ISNUMBER(DO110),ISNUMBER(DP110)),IF(DO110/DP110&gt;1,ROUND((DO110)/DP110,3),1),1)</f>
        <v/>
      </c>
      <c r="DR110" s="1541"/>
      <c r="DS110" s="1541"/>
      <c r="DT110" s="1541"/>
      <c r="DU110" s="1541"/>
      <c r="DV110" s="1541"/>
      <c r="DW110" s="1541"/>
      <c r="DX110" s="1541"/>
      <c r="DY110" s="1541"/>
      <c r="DZ110" s="1541"/>
      <c r="EA110" s="1541"/>
      <c r="EB110" s="1541"/>
      <c r="EC110" s="1541"/>
      <c r="ED110" s="1541"/>
      <c r="EE110" s="1541"/>
      <c r="EF110" s="1541"/>
      <c r="EG110" s="1541"/>
      <c r="EH110" s="1541"/>
      <c r="EI110" s="1541"/>
      <c r="EJ110" s="1541"/>
      <c r="EK110" s="1541"/>
      <c r="EL110" s="1541"/>
      <c r="EM110" s="1541"/>
      <c r="EN110" s="1541"/>
      <c r="EO110" s="1541"/>
      <c r="EP110" s="1541"/>
      <c r="EQ110" s="1541"/>
      <c r="ER110" s="1541"/>
      <c r="ES110" s="1541"/>
      <c r="ET110" s="1541"/>
      <c r="EU110" s="1541"/>
      <c r="EV110" s="1541"/>
    </row>
    <row r="111" ht="12.75" x14ac:dyDescent="0.2">
      <c r="A111" s="1541"/>
      <c r="B111" s="1541"/>
      <c r="C111"/>
      <c r="D111" s="1486"/>
      <c r="E111" s="1486"/>
      <c r="F111" s="672" t="inlineStr">
        <is>
          <t>5.1</t>
        </is>
      </c>
      <c r="G111" s="1497"/>
      <c r="H111" s="130">
        <f>BV111</f>
        <v/>
      </c>
      <c r="I111" s="130">
        <f>BW111</f>
        <v/>
      </c>
      <c r="J111" s="1299" t="inlineStr">
        <is>
          <t>GSM</t>
        </is>
      </c>
      <c r="K111" s="1299" t="inlineStr">
        <is>
          <t>900</t>
        </is>
      </c>
      <c r="L111" s="115"/>
      <c r="M111" s="130"/>
      <c r="N111" s="119"/>
      <c r="O111" s="131"/>
      <c r="P111" s="6597"/>
      <c r="Q111" s="131"/>
      <c r="R111" s="131"/>
      <c r="S111" s="130"/>
      <c r="T111" s="130">
        <v>37</v>
      </c>
      <c r="U111" s="6593">
        <v>897.4</v>
      </c>
      <c r="V111" s="119"/>
      <c r="W111" s="1305"/>
      <c r="X111" s="119"/>
      <c r="Y111" s="119"/>
      <c r="Z111" s="119"/>
      <c r="AA111" s="115"/>
      <c r="AB111" s="115"/>
      <c r="AC111" s="1300">
        <f>IF(OR(BX111="Close to Ear",BX111="Close to Head"),"Head",IF(BX111="Extremity","Extremity","Body"))</f>
        <v/>
      </c>
      <c r="AD111" s="1301">
        <f>CA111</f>
        <v/>
      </c>
      <c r="AE111" s="1299">
        <f>CB111</f>
        <v/>
      </c>
      <c r="AF111" s="115"/>
      <c r="AG111" s="1302">
        <f>IF(OR(AZ111="",BA111=""),"N/A",IF(DC111="Pass","P","F"))</f>
        <v/>
      </c>
      <c r="AH111" s="129"/>
      <c r="AI111" s="129"/>
      <c r="AJ111" s="129"/>
      <c r="AK111" s="119"/>
      <c r="AL111" s="115"/>
      <c r="AM111" s="119"/>
      <c r="AN111" s="119"/>
      <c r="AO111" s="692"/>
      <c r="AP111" s="692"/>
      <c r="AQ111" s="692"/>
      <c r="AR111" s="692"/>
      <c r="AS111" s="692"/>
      <c r="AT111" s="1303">
        <f>IF(AC111="Extremity",IF(CG111="","",CG111),"")</f>
        <v/>
      </c>
      <c r="AU111" s="1303">
        <f>IF(AC111="Extremity",IF(CH111="","",CH111),"")</f>
        <v/>
      </c>
      <c r="AV111" s="1304">
        <f>IF(AC111="Extremity","",IF(CE111="","",CE111))</f>
        <v/>
      </c>
      <c r="AW111" s="1304">
        <f>IF(AD111="Extremity","",IF(CF111="","",CF111))</f>
        <v/>
      </c>
      <c r="AX111" s="1305">
        <f>DL111</f>
        <v/>
      </c>
      <c r="AY111" s="1305">
        <f>DQ111</f>
        <v/>
      </c>
      <c r="AZ111" s="3377">
        <f>IF(AC111="Extremity",IF(DA111="","",DA111),"")</f>
        <v/>
      </c>
      <c r="BA111" s="3378">
        <f>IF(AC111="Extremity","",IF(CT111="","",CT111))</f>
        <v/>
      </c>
      <c r="BB111" s="1305">
        <f>IF(AC111="Extremity",IF(DB111="","",DB111),"")</f>
        <v/>
      </c>
      <c r="BC111" s="1304">
        <f>IF(AC111="Extremity","",IF(CZ111="","",CZ111))</f>
        <v/>
      </c>
      <c r="BD111" s="1305">
        <f>DD111</f>
        <v/>
      </c>
      <c r="BE111" s="132">
        <f>DE111</f>
        <v/>
      </c>
      <c r="BF111" s="133">
        <f>DF111*60</f>
        <v/>
      </c>
      <c r="BG111" s="121">
        <f>BE111</f>
        <v/>
      </c>
      <c r="BH111" s="133">
        <f>DG111*60</f>
        <v/>
      </c>
      <c r="BI111" s="133">
        <f>DH111</f>
        <v/>
      </c>
      <c r="BJ111" s="117"/>
      <c r="BK111" s="812">
        <f>Overview!$E$7</f>
        <v/>
      </c>
      <c r="BL111" s="117"/>
      <c r="BM111" s="834">
        <f>DI111</f>
        <v/>
      </c>
      <c r="BN111" s="812">
        <f>Overview!$P$153</f>
        <v/>
      </c>
      <c r="BO111" s="117"/>
      <c r="BP111" s="117"/>
      <c r="BQ111" s="115"/>
      <c r="BR111" s="1478"/>
      <c r="BS111" s="1541"/>
      <c r="BT111" s="1783" t="inlineStr">
        <is>
          <t>GSM</t>
        </is>
      </c>
      <c r="BU111" s="1783" t="inlineStr">
        <is>
          <t>900</t>
        </is>
      </c>
      <c r="BV111" s="400">
        <f>Overview!$H$31</f>
        <v/>
      </c>
      <c r="BW111" s="1784"/>
      <c r="BX111" s="1783" t="inlineStr">
        <is>
          <t>Body</t>
        </is>
      </c>
      <c r="BY111" s="1785"/>
      <c r="BZ111" s="1793"/>
      <c r="CA111" s="846" t="str">
        <f>CONCATENATE(CA109," - Variability")</f>
        <v>TBD - Variability</v>
      </c>
      <c r="CB111" s="202">
        <v>5</v>
      </c>
      <c r="CC111" s="847">
        <f>IF(COUNT('Conducted 2G-3G'!$AH$3:$AH$5)=0,37,INDEX('Conducted 2G-3G'!$T$3:$T$5,MATCH(MAX('Conducted 2G-3G'!$AH$3:$AH$5),'Conducted 2G-3G'!$AH$3:$AH$5,0)))</f>
        <v>37</v>
      </c>
      <c r="CD111" s="847">
        <f>IF(COUNT('Conducted 2G-3G'!$AH$3:$AH$5)=0,897.4,INDEX('Conducted 2G-3G'!$U$3:$U$5,MATCH(MAX('Conducted 2G-3G'!$AH$3:$AH$5),'Conducted 2G-3G'!$AH$3:$AH$5,0)))</f>
        <v>897.4</v>
      </c>
      <c r="CE111" s="7234"/>
      <c r="CF111" s="7234"/>
      <c r="CG111" s="6706"/>
      <c r="CH111" s="6706"/>
      <c r="CI111" s="237">
        <f>BY111</f>
        <v/>
      </c>
      <c r="CJ111" s="237">
        <f>BZ111</f>
        <v/>
      </c>
      <c r="CK111" s="223">
        <f>CA111</f>
        <v/>
      </c>
      <c r="CL111" s="224">
        <f>CC111</f>
        <v/>
      </c>
      <c r="CM111" s="237">
        <f>CD111</f>
        <v/>
      </c>
      <c r="CN111" s="1527"/>
      <c r="CO111" s="1579"/>
      <c r="CP111" s="7214">
        <f>IF(CF111=""," ",IF(ABS(CE111-CF111)&lt;=0.1,"Valid","Not valid"))</f>
        <v/>
      </c>
      <c r="CQ111" s="1674">
        <f> IF(CE111="","",IF(AND(CE111&lt;&gt;"",CF111=""),IF(CE111&gt;=0.8,"Medir+Sig Max","No"),IF(CF111&lt;&gt;"",IF(CF111&gt;=0.8,"Medir+Sig Max","No"),"")))</f>
        <v/>
      </c>
      <c r="CR111" s="6927">
        <f>IF(UPPER($CQ$1)="X",IF(CF111=""," ",IF((ABS(CE111)&lt;5)*AND(ABS(CF111)&lt;5)*AND(ABS(CT111)&lt;5),"Solo si es max","Medir")),IF(CF111=""," ",IF((ABS(CE111)&lt;1)*AND(ABS(CF111)&lt;1)*AND(ABS(CT111)&lt;1),"Solo si es max","Medir")))</f>
        <v/>
      </c>
      <c r="CS111" s="1674">
        <f>IF(CF111="","",IF(MAX(CF103:CF110)=0,"",IF(AND(CF111&lt;=1.45,(CF111/MAX(CF103:CF110))&lt;=1.2,(CF111/MAX(CF103:CF110))&gt;=0.8),"Válido","REPETIR VAR")))</f>
        <v/>
      </c>
      <c r="CT111" s="220">
        <f>IF(CO111="",IF(AND(CE111="",CF111=""),"",IF(CF111="",IF(DQ111&gt;1,ROUND(DQ111*CE111,3),CE111),IF(DQ111&gt;1,ROUND(DQ111*CF111,3),CF111))),IF(AND(CE111="",CF111=""),"",IF(CF111="",IF(DQ111&gt;1,ROUND(DQ111*CE111*(1/(CO111)),3),CE111*(1/(CO111))),IF(DQ111&gt;1,ROUND(DQ111*CF111*(1/(CO111)),3),CF111*(1/(CO111))))))</f>
        <v/>
      </c>
      <c r="CU111" s="224">
        <f>BY111</f>
        <v/>
      </c>
      <c r="CV111" s="237">
        <f>BZ111</f>
        <v/>
      </c>
      <c r="CW111" s="237">
        <f>CA111</f>
        <v/>
      </c>
      <c r="CX111" s="224">
        <f>CC111</f>
        <v/>
      </c>
      <c r="CY111" s="237">
        <f>CD111</f>
        <v/>
      </c>
      <c r="CZ111" s="220">
        <f>IF(COUNTIF(Overview!K12:K14,TRUE)&gt;0,1.6,IF(COUNTIF(Overview!L12:L14,TRUE)&gt;0,8,0))</f>
        <v/>
      </c>
      <c r="DA111" s="1788"/>
      <c r="DB111" s="6706"/>
      <c r="DC111" s="844">
        <f>IF(CT111="","",IF(CT111&gt;CZ111,"Fail","Pass"))</f>
        <v/>
      </c>
      <c r="DD111" s="402">
        <f>IF(
CT111=MAX(CT111:CT112),
IF(
COUNTIF(CT111:CT112,CT111)&gt;1,
IF(CF111=MAX.SI.CONJUNTO(CF111:CF112,CT111:CT112,CT111),MAX($DD$3:DD110)+1,""),
MAX($DD$3:DD110)+1
),
"")</f>
        <v/>
      </c>
      <c r="DE111" s="1565">
        <f>MyTimestamp(DC111)</f>
        <v/>
      </c>
      <c r="DF111" s="1531">
        <f>IF(COUNT(CE111:CH111)=1,15,IF(COUNT(CE111:CH111)=0,0,30))</f>
        <v/>
      </c>
      <c r="DG111" s="1532">
        <f>IF(DF111=0,0,2)</f>
        <v/>
      </c>
      <c r="DH111" s="859"/>
      <c r="DI111" s="859"/>
      <c r="DJ111" s="1569"/>
      <c r="DK111" s="1789"/>
      <c r="DL111" s="1574">
        <f>10^(CN111/20)*100-100</f>
        <v/>
      </c>
      <c r="DM111" s="767">
        <f>IF('Tune-Up'!H12="","",'Tune-Up'!H12)</f>
        <v/>
      </c>
      <c r="DN111" s="961"/>
      <c r="DO111" s="797">
        <f>IF(DM111="","",10^(DM111/10))</f>
        <v/>
      </c>
      <c r="DP111" s="797">
        <f>IF(ISNUMBER(DN111)=FALSE,"N/A",10^(DN111/10))</f>
        <v/>
      </c>
      <c r="DQ111" s="1574">
        <f>IF(AND(ISNUMBER(DO111),ISNUMBER(DP111)),IF(DO111/DP111&gt;1,ROUND((DO111)/DP111,3),1),1)</f>
        <v/>
      </c>
      <c r="DR111" s="1541"/>
      <c r="DS111" s="1541"/>
      <c r="DT111" s="1541"/>
      <c r="DU111" s="1541"/>
      <c r="DV111" s="1541"/>
      <c r="DW111" s="1541"/>
      <c r="DX111" s="1541"/>
      <c r="DY111" s="1541"/>
      <c r="DZ111" s="1541"/>
      <c r="EA111" s="1541"/>
      <c r="EB111" s="1541"/>
      <c r="EC111" s="1541"/>
      <c r="ED111" s="1541"/>
      <c r="EE111" s="1541"/>
      <c r="EF111" s="1541"/>
      <c r="EG111" s="1541"/>
      <c r="EH111" s="1541"/>
      <c r="EI111" s="1541"/>
      <c r="EJ111" s="1541"/>
      <c r="EK111" s="1541"/>
      <c r="EL111" s="1541"/>
      <c r="EM111" s="1541"/>
      <c r="EN111" s="1541"/>
      <c r="EO111" s="1541"/>
      <c r="EP111" s="1541"/>
      <c r="EQ111" s="1541"/>
      <c r="ER111" s="1541"/>
      <c r="ES111" s="1541"/>
      <c r="ET111" s="1541"/>
      <c r="EU111" s="1541"/>
      <c r="EV111" s="1541"/>
    </row>
    <row r="112" ht="12.75" x14ac:dyDescent="0.2">
      <c r="A112" s="1541"/>
      <c r="B112" s="1541"/>
      <c r="C112"/>
      <c r="D112" s="1486"/>
      <c r="E112" s="1486"/>
      <c r="F112" s="672" t="inlineStr">
        <is>
          <t>5.1</t>
        </is>
      </c>
      <c r="G112" s="1497"/>
      <c r="H112" s="130">
        <f>BV112</f>
        <v/>
      </c>
      <c r="I112" s="130">
        <f>BW112</f>
        <v/>
      </c>
      <c r="J112" s="1299" t="inlineStr">
        <is>
          <t>GSM</t>
        </is>
      </c>
      <c r="K112" s="1299" t="inlineStr">
        <is>
          <t>900</t>
        </is>
      </c>
      <c r="L112" s="115"/>
      <c r="M112" s="130"/>
      <c r="N112" s="119"/>
      <c r="O112" s="131"/>
      <c r="P112" s="6597"/>
      <c r="Q112" s="131"/>
      <c r="R112" s="131"/>
      <c r="S112" s="130"/>
      <c r="T112" s="130">
        <v>37</v>
      </c>
      <c r="U112" s="6593">
        <v>897.4</v>
      </c>
      <c r="V112" s="119"/>
      <c r="W112" s="1305"/>
      <c r="X112" s="119"/>
      <c r="Y112" s="119"/>
      <c r="Z112" s="119"/>
      <c r="AA112" s="115"/>
      <c r="AB112" s="115"/>
      <c r="AC112" s="1300">
        <f>IF(OR(BX112="Close to Ear",BX112="Close to Head"),"Head",IF(BX112="Extremity","Extremity","Body"))</f>
        <v/>
      </c>
      <c r="AD112" s="1301">
        <f>CA112</f>
        <v/>
      </c>
      <c r="AE112" s="1299">
        <f>CB112</f>
        <v/>
      </c>
      <c r="AF112" s="115"/>
      <c r="AG112" s="1302">
        <f>IF(OR(AZ112="",BA112=""),"N/A",IF(DC112="Pass","P","F"))</f>
        <v/>
      </c>
      <c r="AH112" s="129"/>
      <c r="AI112" s="129"/>
      <c r="AJ112" s="129"/>
      <c r="AK112" s="119"/>
      <c r="AL112" s="115"/>
      <c r="AM112" s="119"/>
      <c r="AN112" s="119"/>
      <c r="AO112" s="692"/>
      <c r="AP112" s="692"/>
      <c r="AQ112" s="692"/>
      <c r="AR112" s="692"/>
      <c r="AS112" s="692"/>
      <c r="AT112" s="1303">
        <f>IF(AC112="Extremity",IF(CG112="","",CG112),"")</f>
        <v/>
      </c>
      <c r="AU112" s="1303">
        <f>IF(AC112="Extremity",IF(CH112="","",CH112),"")</f>
        <v/>
      </c>
      <c r="AV112" s="1304">
        <f>IF(AC112="Extremity","",IF(CE112="","",CE112))</f>
        <v/>
      </c>
      <c r="AW112" s="1304">
        <f>IF(AD112="Extremity","",IF(CF112="","",CF112))</f>
        <v/>
      </c>
      <c r="AX112" s="1305">
        <f>DL112</f>
        <v/>
      </c>
      <c r="AY112" s="1305">
        <f>DQ112</f>
        <v/>
      </c>
      <c r="AZ112" s="3377">
        <f>IF(AC112="Extremity",IF(DA112="","",DA112),"")</f>
        <v/>
      </c>
      <c r="BA112" s="3378">
        <f>IF(AC112="Extremity","",IF(CT112="","",CT112))</f>
        <v/>
      </c>
      <c r="BB112" s="1305">
        <f>IF(AC112="Extremity",IF(DB112="","",DB112),"")</f>
        <v/>
      </c>
      <c r="BC112" s="1304">
        <f>IF(AC112="Extremity","",IF(CZ112="","",CZ112))</f>
        <v/>
      </c>
      <c r="BD112" s="1305">
        <f>DD112</f>
        <v/>
      </c>
      <c r="BE112" s="132">
        <f>DE112</f>
        <v/>
      </c>
      <c r="BF112" s="133">
        <f>DF112*60</f>
        <v/>
      </c>
      <c r="BG112" s="121">
        <f>BE112</f>
        <v/>
      </c>
      <c r="BH112" s="133">
        <f>DG112*60</f>
        <v/>
      </c>
      <c r="BI112" s="133">
        <f>DH112</f>
        <v/>
      </c>
      <c r="BJ112" s="117"/>
      <c r="BK112" s="812">
        <f>Overview!$E$7</f>
        <v/>
      </c>
      <c r="BL112" s="117"/>
      <c r="BM112" s="834">
        <f>DI112</f>
        <v/>
      </c>
      <c r="BN112" s="812">
        <f>Overview!$P$153</f>
        <v/>
      </c>
      <c r="BO112" s="117"/>
      <c r="BP112" s="117"/>
      <c r="BQ112" s="115"/>
      <c r="BR112" s="1478"/>
      <c r="BS112" s="1541"/>
      <c r="BT112" s="1783" t="inlineStr">
        <is>
          <t>GSM</t>
        </is>
      </c>
      <c r="BU112" s="1783" t="inlineStr">
        <is>
          <t>900</t>
        </is>
      </c>
      <c r="BV112" s="400">
        <f>Overview!$H$31</f>
        <v/>
      </c>
      <c r="BW112" s="1784"/>
      <c r="BX112" s="1783" t="inlineStr">
        <is>
          <t>Body</t>
        </is>
      </c>
      <c r="BY112" s="1785"/>
      <c r="BZ112" s="1793"/>
      <c r="CA112" s="6671" t="str">
        <f>CONCATENATE(CA110," - Variability2")</f>
        <v>TBD - Variability2</v>
      </c>
      <c r="CB112" s="200">
        <v>5</v>
      </c>
      <c r="CC112" s="6671">
        <f>IF(COUNT('Conducted 2G-3G'!$AH$3:$AH$5)=0,37,INDEX('Conducted 2G-3G'!$T$3:$T$5,MATCH(MAX('Conducted 2G-3G'!$AH$3:$AH$5),'Conducted 2G-3G'!$AH$3:$AH$5,0)))</f>
        <v>37</v>
      </c>
      <c r="CD112" s="1688">
        <f>IF(COUNT('Conducted 2G-3G'!$AH$3:$AH$5)=0,897.4,INDEX('Conducted 2G-3G'!$U$3:$U$5,MATCH(MAX('Conducted 2G-3G'!$AH$3:$AH$5),'Conducted 2G-3G'!$AH$3:$AH$5,0)))</f>
        <v>897.4</v>
      </c>
      <c r="CE112" s="7234"/>
      <c r="CF112" s="7234"/>
      <c r="CG112" s="6706"/>
      <c r="CH112" s="6706"/>
      <c r="CI112" s="237">
        <f>BY112</f>
        <v/>
      </c>
      <c r="CJ112" s="237">
        <f>BZ112</f>
        <v/>
      </c>
      <c r="CK112" s="223">
        <f>CA112</f>
        <v/>
      </c>
      <c r="CL112" s="237">
        <f>CC112</f>
        <v/>
      </c>
      <c r="CM112" s="237">
        <f>CD112</f>
        <v/>
      </c>
      <c r="CN112" s="1523"/>
      <c r="CO112" s="1579"/>
      <c r="CP112" s="7214">
        <f>IF(CF112=""," ",IF(ABS(CE112-CF112)&lt;=0.1,"Valid","Not valid"))</f>
        <v/>
      </c>
      <c r="CQ112" s="1674">
        <f> IF(CE112="","",IF(AND(CE112&lt;&gt;"",CF112=""),IF(CE112&gt;=0.8,"Medir+Sig Max","No"),IF(CF112&lt;&gt;"",IF(CF112&gt;=0.8,"Medir+Sig Max","No"),"")))</f>
        <v/>
      </c>
      <c r="CR112" s="6927">
        <f>IF(UPPER($CQ$1)="X",IF(CF112=""," ",IF((ABS(CE112)&lt;5)*AND(ABS(CF112)&lt;5)*AND(ABS(CT112)&lt;5),"Solo si es max","Medir")),IF(CF112=""," ",IF((ABS(CE112)&lt;1)*AND(ABS(CF112)&lt;1)*AND(ABS(CT112)&lt;1),"Solo si es max","Medir")))</f>
        <v/>
      </c>
      <c r="CS112" s="1674"/>
      <c r="CT112" s="220">
        <f>IF(CO112="",IF(AND(CE112="",CF112=""),"",IF(CF112="",IF(DQ112&gt;1,ROUND(DQ112*CE112,3),CE112),IF(DQ112&gt;1,ROUND(DQ112*CF112,3),CF112))),IF(AND(CE112="",CF112=""),"",IF(CF112="",IF(DQ112&gt;1,ROUND(DQ112*CE112*(1/(CO112)),3),CE112*(1/(CO112))),IF(DQ112&gt;1,ROUND(DQ112*CF112*(1/(CO112)),3),CF112*(1/(CO112))))))</f>
        <v/>
      </c>
      <c r="CU112" s="224">
        <f>BY112</f>
        <v/>
      </c>
      <c r="CV112" s="237">
        <f>BZ112</f>
        <v/>
      </c>
      <c r="CW112" s="237">
        <f>CA112</f>
        <v/>
      </c>
      <c r="CX112" s="224">
        <f>CC112</f>
        <v/>
      </c>
      <c r="CY112" s="237">
        <f>CD112</f>
        <v/>
      </c>
      <c r="CZ112" s="220">
        <f>IF(COUNTIF(Overview!K12:K14,TRUE)&gt;0,1.6,IF(COUNTIF(Overview!L12:L14,TRUE)&gt;0,8,0))</f>
        <v/>
      </c>
      <c r="DA112" s="1788"/>
      <c r="DB112" s="6706"/>
      <c r="DC112" s="844">
        <f>IF(CT112="","",IF(CT112&gt;CZ112,"Fail","Pass"))</f>
        <v/>
      </c>
      <c r="DD112" s="402">
        <f>IF(
CT112=MAX(CT111:CT112),
IF(
COUNTIF(CT111:CT112,CT112)&gt;1,
IF(CF112=MAX.SI.CONJUNTO(CF111:CF112,CT111:CT112,CT112),MAX($DD$3:DD111)+1,""),
MAX($DD$3:DD111)+1
),
"")</f>
        <v/>
      </c>
      <c r="DE112" s="1565">
        <f>MyTimestamp(DC112)</f>
        <v/>
      </c>
      <c r="DF112" s="1531">
        <f>IF(COUNT(CE112:CH112)=1,15,IF(COUNT(CE112:CH112)=0,0,30))</f>
        <v/>
      </c>
      <c r="DG112" s="1532">
        <f>IF(DF112=0,0,2)</f>
        <v/>
      </c>
      <c r="DH112" s="860"/>
      <c r="DI112" s="860"/>
      <c r="DJ112" s="1569"/>
      <c r="DK112" s="1789"/>
      <c r="DL112" s="1574">
        <f>10^(CN112/20)*100-100</f>
        <v/>
      </c>
      <c r="DM112" s="767">
        <f>IF('Tune-Up'!H12="","",'Tune-Up'!H12)</f>
        <v/>
      </c>
      <c r="DN112" s="962"/>
      <c r="DO112" s="797">
        <f>IF(DM112="","",10^(DM112/10))</f>
        <v/>
      </c>
      <c r="DP112" s="797">
        <f>IF(ISNUMBER(DN112)=FALSE,"N/A",10^(DN112/10))</f>
        <v/>
      </c>
      <c r="DQ112" s="1574">
        <f>IF(AND(ISNUMBER(DO112),ISNUMBER(DP112)),IF(DO112/DP112&gt;1,ROUND((DO112)/DP112,3),1),1)</f>
        <v/>
      </c>
      <c r="DR112" s="1541"/>
      <c r="DS112" s="1541"/>
      <c r="DT112" s="1541"/>
      <c r="DU112" s="1541"/>
      <c r="DV112" s="1541"/>
      <c r="DW112" s="1541"/>
      <c r="DX112" s="1541"/>
      <c r="DY112" s="1541"/>
      <c r="DZ112" s="1541"/>
      <c r="EA112" s="1541"/>
      <c r="EB112" s="1541"/>
      <c r="EC112" s="1541"/>
      <c r="ED112" s="1541"/>
      <c r="EE112" s="1541"/>
      <c r="EF112" s="1541"/>
      <c r="EG112" s="1541"/>
      <c r="EH112" s="1541"/>
      <c r="EI112" s="1541"/>
      <c r="EJ112" s="1541"/>
      <c r="EK112" s="1541"/>
      <c r="EL112" s="1541"/>
      <c r="EM112" s="1541"/>
      <c r="EN112" s="1541"/>
      <c r="EO112" s="1541"/>
      <c r="EP112" s="1541"/>
      <c r="EQ112" s="1541"/>
      <c r="ER112" s="1541"/>
      <c r="ES112" s="1541"/>
      <c r="ET112" s="1541"/>
      <c r="EU112" s="1541"/>
      <c r="EV112" s="1541"/>
    </row>
    <row r="113" ht="12.75" x14ac:dyDescent="0.2">
      <c r="A113" s="1541"/>
      <c r="B113" s="1541"/>
      <c r="C113"/>
      <c r="D113" s="6590"/>
      <c r="E113" s="6590"/>
      <c r="F113" s="6591" t="inlineStr">
        <is>
          <t>5.1</t>
        </is>
      </c>
      <c r="G113" s="6592"/>
      <c r="H113" s="6593">
        <f>BV113</f>
        <v/>
      </c>
      <c r="I113" s="6593">
        <f>BW113</f>
        <v/>
      </c>
      <c r="J113" s="6594" t="inlineStr">
        <is>
          <t>GSM</t>
        </is>
      </c>
      <c r="K113" s="6594" t="inlineStr">
        <is>
          <t>900</t>
        </is>
      </c>
      <c r="L113" s="6595"/>
      <c r="M113" s="6593"/>
      <c r="N113" s="6596"/>
      <c r="O113" s="6597"/>
      <c r="P113" s="6597"/>
      <c r="Q113" s="6597"/>
      <c r="R113" s="6597"/>
      <c r="S113" s="6593"/>
      <c r="T113" s="6593">
        <v>37</v>
      </c>
      <c r="U113" s="6593">
        <v>897.4</v>
      </c>
      <c r="V113" s="6596"/>
      <c r="W113" s="6598"/>
      <c r="X113" s="6596"/>
      <c r="Y113" s="6596"/>
      <c r="Z113" s="6596"/>
      <c r="AA113" s="6595"/>
      <c r="AB113" s="6595"/>
      <c r="AC113" s="6599">
        <f>IF(OR(BX113="Close to Ear",BX113="Close to Head"),"Head",IF(BX113="Extremity","Extremity","Body"))</f>
        <v/>
      </c>
      <c r="AD113" s="6600">
        <f>CA113</f>
        <v/>
      </c>
      <c r="AE113" s="6594">
        <f>CB113</f>
        <v/>
      </c>
      <c r="AF113" s="6595"/>
      <c r="AG113" s="6601">
        <f>IF(OR(AZ113="",BA113=""),"N/A",IF(DC113="Pass","P","F"))</f>
        <v/>
      </c>
      <c r="AH113" s="6602"/>
      <c r="AI113" s="6602"/>
      <c r="AJ113" s="6602"/>
      <c r="AK113" s="6596"/>
      <c r="AL113" s="6595"/>
      <c r="AM113" s="6596"/>
      <c r="AN113" s="6596"/>
      <c r="AO113" s="6603"/>
      <c r="AP113" s="6603"/>
      <c r="AQ113" s="6603"/>
      <c r="AR113" s="6603"/>
      <c r="AS113" s="6603"/>
      <c r="AT113" s="6604">
        <f>IF(AC113="Extremity",IF(CG113="","",CG113),"")</f>
        <v/>
      </c>
      <c r="AU113" s="6604">
        <f>IF(AC113="Extremity",IF(CH113="","",CH113),"")</f>
        <v/>
      </c>
      <c r="AV113" s="6605">
        <f>IF(AC113="Extremity","",IF(CE113="","",CE113))</f>
        <v/>
      </c>
      <c r="AW113" s="6605">
        <f>IF(AD113="Extremity","",IF(CF113="","",CF113))</f>
        <v/>
      </c>
      <c r="AX113" s="6598">
        <f>DL113</f>
        <v/>
      </c>
      <c r="AY113" s="6598">
        <f>DQ113</f>
        <v/>
      </c>
      <c r="AZ113" s="6606">
        <f>IF(AC113="Extremity",IF(DA113="","",DA113),"")</f>
        <v/>
      </c>
      <c r="BA113" s="6607">
        <f>IF(AC113="Extremity","",IF(CT113="","",CT113))</f>
        <v/>
      </c>
      <c r="BB113" s="6598">
        <f>IF(AC113="Extremity",IF(DB113="","",DB113),"")</f>
        <v/>
      </c>
      <c r="BC113" s="6605">
        <f>IF(AC113="Extremity","",IF(CZ113="","",CZ113))</f>
        <v/>
      </c>
      <c r="BD113" s="6598">
        <f>DD113</f>
        <v/>
      </c>
      <c r="BE113" s="6608">
        <f>DE113</f>
        <v/>
      </c>
      <c r="BF113" s="6609">
        <f>DF113*60</f>
        <v/>
      </c>
      <c r="BG113" s="6610">
        <f>BE113</f>
        <v/>
      </c>
      <c r="BH113" s="6609">
        <f>DG113*60</f>
        <v/>
      </c>
      <c r="BI113" s="6609">
        <f>DH113</f>
        <v/>
      </c>
      <c r="BJ113" s="6611"/>
      <c r="BK113" s="6612">
        <f>Overview!$E$7</f>
        <v/>
      </c>
      <c r="BL113" s="6611"/>
      <c r="BM113" s="6609">
        <f>DI113</f>
        <v/>
      </c>
      <c r="BN113" s="6612">
        <f>Overview!$P$153</f>
        <v/>
      </c>
      <c r="BO113" s="6611"/>
      <c r="BP113" s="6611"/>
      <c r="BQ113" s="6595"/>
      <c r="BR113" s="6613"/>
      <c r="BS113" s="1541"/>
      <c r="BT113" s="1783" t="inlineStr">
        <is>
          <t>GSM</t>
        </is>
      </c>
      <c r="BU113" s="1783" t="inlineStr">
        <is>
          <t>900</t>
        </is>
      </c>
      <c r="BV113" s="400">
        <f>Overview!$H$31</f>
        <v/>
      </c>
      <c r="BW113" s="1784"/>
      <c r="BX113" s="1783" t="inlineStr">
        <is>
          <t>Body</t>
        </is>
      </c>
      <c r="BY113" s="1785"/>
      <c r="BZ113" s="1793"/>
      <c r="CA113" s="6671" t="str">
        <f>CONCATENATE(CA109," - Battery check 1")</f>
        <v>TBD - Battery check 1</v>
      </c>
      <c r="CB113" s="200">
        <v>5</v>
      </c>
      <c r="CC113" s="6671">
        <f>IF(COUNT('Conducted 2G-3G'!$AH$3:$AH$5)=0,37,INDEX('Conducted 2G-3G'!$T$3:$T$5,MATCH(MAX('Conducted 2G-3G'!$AH$3:$AH$5),'Conducted 2G-3G'!$AH$3:$AH$5,0)))</f>
        <v>37</v>
      </c>
      <c r="CD113" s="1688">
        <f>IF(COUNT('Conducted 2G-3G'!$AH$3:$AH$5)=0,897.4,INDEX('Conducted 2G-3G'!$U$3:$U$5,MATCH(MAX('Conducted 2G-3G'!$AH$3:$AH$5),'Conducted 2G-3G'!$AH$3:$AH$5,0)))</f>
        <v>897.4</v>
      </c>
      <c r="CE113" s="7237"/>
      <c r="CF113" s="7237"/>
      <c r="CG113" s="6706"/>
      <c r="CH113" s="6706"/>
      <c r="CI113" s="237">
        <f>BY113</f>
        <v/>
      </c>
      <c r="CJ113" s="237">
        <f>BZ113</f>
        <v/>
      </c>
      <c r="CK113" s="223">
        <f>CA113</f>
        <v/>
      </c>
      <c r="CL113" s="237">
        <f>CC113</f>
        <v/>
      </c>
      <c r="CM113" s="237">
        <f>CD113</f>
        <v/>
      </c>
      <c r="CN113" s="1523"/>
      <c r="CO113" s="1579"/>
      <c r="CP113" s="7214">
        <f>IF(CF113=""," ",IF(ABS(CE113-CF113)&lt;=0.1,"Valid","Not valid"))</f>
        <v/>
      </c>
      <c r="CQ113" s="1674">
        <f> IF(CE113="","",IF(AND(CE113&lt;&gt;"",CF113=""),IF(CE113&gt;=0.8,"Medir+Sig Max","No"),IF(CF113&lt;&gt;"",IF(CF113&gt;=0.8,"Medir+Sig Max","No"),"")))</f>
        <v/>
      </c>
      <c r="CR113" s="6927">
        <f>IF(UPPER($CQ$1)="X",IF(CF113=""," ",IF((ABS(CE113)&lt;5)*AND(ABS(CF113)&lt;5)*AND(ABS(CT113)&lt;5),"Solo si es max","Medir")),IF(CF113=""," ",IF((ABS(CE113)&lt;1)*AND(ABS(CF113)&lt;1)*AND(ABS(CT113)&lt;1),"Solo si es max","Medir")))</f>
        <v/>
      </c>
      <c r="CS113" s="1674"/>
      <c r="CT113" s="220">
        <f>IF(CO113="",IF(AND(CE113="",CF113=""),"",IF(CF113="",IF(DQ113&gt;1,ROUND(DQ113*CE113,3),CE113),IF(DQ113&gt;1,ROUND(DQ113*CF113,3),CF113))),IF(AND(CE113="",CF113=""),"",IF(CF113="",IF(DQ113&gt;1,ROUND(DQ113*CE113*(1/(CO113)),3),CE113*(1/(CO113))),IF(DQ113&gt;1,ROUND(DQ113*CF113*(1/(CO113)),3),CF113*(1/(CO113))))))</f>
        <v/>
      </c>
      <c r="CU113" s="224">
        <f>BY113</f>
        <v/>
      </c>
      <c r="CV113" s="237">
        <f>BZ113</f>
        <v/>
      </c>
      <c r="CW113" s="237">
        <f>CA113</f>
        <v/>
      </c>
      <c r="CX113" s="224">
        <f>CC113</f>
        <v/>
      </c>
      <c r="CY113" s="237">
        <f>CD113</f>
        <v/>
      </c>
      <c r="CZ113" s="220">
        <f>IF(COUNTIF(Overview!K12:K14,TRUE)&gt;0,1.6,IF(COUNTIF(Overview!L12:L14,TRUE)&gt;0,8,0))</f>
        <v/>
      </c>
      <c r="DA113" s="1788"/>
      <c r="DB113" s="6706"/>
      <c r="DC113" s="844">
        <f>IF(CT113="","",IF(CT113&gt;CZ113,"Fail","Pass"))</f>
        <v/>
      </c>
      <c r="DD113" s="402">
        <f>IF(
CT113=MAX(CT113:CT114),
IF(
COUNTIF(CT113:CT114,CT113)&gt;1,
IF(CF113=MAX.SI.CONJUNTO(CF113:CF114,CT113:CT114,CT113),MAX($DD$3:DD112)+1,""),
MAX($DD$3:DD112)+1
),
"")</f>
        <v/>
      </c>
      <c r="DE113" s="1565">
        <f>MyTimestamp(DC113)</f>
        <v/>
      </c>
      <c r="DF113" s="1531">
        <f>IF(COUNT(CE113:CH113)=1,15,IF(COUNT(CE113:CH113)=0,0,30))</f>
        <v/>
      </c>
      <c r="DG113" s="1532">
        <f>IF(DF113=0,0,2)</f>
        <v/>
      </c>
      <c r="DH113" s="860"/>
      <c r="DI113" s="860"/>
      <c r="DJ113" s="1569"/>
      <c r="DK113" s="1789"/>
      <c r="DL113" s="1574">
        <f>10^(CN113/20)*100-100</f>
        <v/>
      </c>
      <c r="DM113" s="767">
        <f>IF('Tune-Up'!H12="","",'Tune-Up'!H12)</f>
        <v/>
      </c>
      <c r="DN113" s="798"/>
      <c r="DO113" s="971">
        <f>IF(DM113="","",10^(DM113/10))</f>
        <v/>
      </c>
      <c r="DP113" s="797">
        <f>IF(ISNUMBER(DN113)=FALSE,"N/A",10^(DN113/10))</f>
        <v/>
      </c>
      <c r="DQ113" s="1574">
        <f>IF(AND(ISNUMBER(DO113),ISNUMBER(DP113)),IF(DO113/DP113&gt;1,ROUND((DO113)/DP113,3),1),1)</f>
        <v/>
      </c>
      <c r="DR113" s="1541"/>
      <c r="DS113" s="1541"/>
      <c r="DT113" s="1541"/>
      <c r="DU113" s="1541"/>
      <c r="DV113" s="1541"/>
      <c r="DW113" s="1541"/>
      <c r="DX113" s="1541"/>
      <c r="DY113" s="1541"/>
      <c r="DZ113" s="1541"/>
      <c r="EA113" s="1541"/>
      <c r="EB113" s="1541"/>
      <c r="EC113" s="1541"/>
      <c r="ED113" s="1541"/>
      <c r="EE113" s="1541"/>
      <c r="EF113" s="1541"/>
      <c r="EG113" s="1541"/>
      <c r="EH113" s="1541"/>
      <c r="EI113" s="1541"/>
      <c r="EJ113" s="1541"/>
      <c r="EK113" s="1541"/>
      <c r="EL113" s="1541"/>
      <c r="EM113" s="1541"/>
      <c r="EN113" s="1541"/>
      <c r="EO113" s="1541"/>
      <c r="EP113" s="1541"/>
      <c r="EQ113" s="1541"/>
      <c r="ER113" s="1541"/>
      <c r="ES113" s="1541"/>
      <c r="ET113" s="1541"/>
      <c r="EU113" s="1541"/>
      <c r="EV113" s="1541"/>
    </row>
    <row r="114" ht="12.75" x14ac:dyDescent="0.2">
      <c r="A114" s="1541"/>
      <c r="B114" s="1541"/>
      <c r="C114"/>
      <c r="D114" s="6590"/>
      <c r="E114" s="6590"/>
      <c r="F114" s="6591" t="inlineStr">
        <is>
          <t>5.1</t>
        </is>
      </c>
      <c r="G114" s="6592"/>
      <c r="H114" s="6593">
        <f>BV114</f>
        <v/>
      </c>
      <c r="I114" s="6593">
        <f>BW114</f>
        <v/>
      </c>
      <c r="J114" s="6594" t="inlineStr">
        <is>
          <t>GSM</t>
        </is>
      </c>
      <c r="K114" s="6594" t="inlineStr">
        <is>
          <t>900</t>
        </is>
      </c>
      <c r="L114" s="6595"/>
      <c r="M114" s="6593"/>
      <c r="N114" s="6596"/>
      <c r="O114" s="6597"/>
      <c r="P114" s="6597"/>
      <c r="Q114" s="6597"/>
      <c r="R114" s="6597"/>
      <c r="S114" s="6593"/>
      <c r="T114" s="6593">
        <v>37</v>
      </c>
      <c r="U114" s="6593">
        <v>897.4</v>
      </c>
      <c r="V114" s="6596"/>
      <c r="W114" s="6598"/>
      <c r="X114" s="6596"/>
      <c r="Y114" s="6596"/>
      <c r="Z114" s="6596"/>
      <c r="AA114" s="6595"/>
      <c r="AB114" s="6595"/>
      <c r="AC114" s="6599">
        <f>IF(OR(BX114="Close to Ear",BX114="Close to Head"),"Head",IF(BX114="Extremity","Extremity","Body"))</f>
        <v/>
      </c>
      <c r="AD114" s="6600">
        <f>CA114</f>
        <v/>
      </c>
      <c r="AE114" s="6594">
        <f>CB114</f>
        <v/>
      </c>
      <c r="AF114" s="6595"/>
      <c r="AG114" s="6601">
        <f>IF(OR(AZ114="",BA114=""),"N/A",IF(DC114="Pass","P","F"))</f>
        <v/>
      </c>
      <c r="AH114" s="6602"/>
      <c r="AI114" s="6602"/>
      <c r="AJ114" s="6602"/>
      <c r="AK114" s="6596"/>
      <c r="AL114" s="6595"/>
      <c r="AM114" s="6596"/>
      <c r="AN114" s="6596"/>
      <c r="AO114" s="6603"/>
      <c r="AP114" s="6603"/>
      <c r="AQ114" s="6603"/>
      <c r="AR114" s="6603"/>
      <c r="AS114" s="6603"/>
      <c r="AT114" s="6604">
        <f>IF(AC114="Extremity",IF(CG114="","",CG114),"")</f>
        <v/>
      </c>
      <c r="AU114" s="6604">
        <f>IF(AC114="Extremity",IF(CH114="","",CH114),"")</f>
        <v/>
      </c>
      <c r="AV114" s="6605">
        <f>IF(AC114="Extremity","",IF(CE114="","",CE114))</f>
        <v/>
      </c>
      <c r="AW114" s="6605">
        <f>IF(AD114="Extremity","",IF(CF114="","",CF114))</f>
        <v/>
      </c>
      <c r="AX114" s="6598">
        <f>DL114</f>
        <v/>
      </c>
      <c r="AY114" s="6598">
        <f>DQ114</f>
        <v/>
      </c>
      <c r="AZ114" s="6606">
        <f>IF(AC114="Extremity",IF(DA114="","",DA114),"")</f>
        <v/>
      </c>
      <c r="BA114" s="6607">
        <f>IF(AC114="Extremity","",IF(CT114="","",CT114))</f>
        <v/>
      </c>
      <c r="BB114" s="6598">
        <f>IF(AC114="Extremity",IF(DB114="","",DB114),"")</f>
        <v/>
      </c>
      <c r="BC114" s="6605">
        <f>IF(AC114="Extremity","",IF(CZ114="","",CZ114))</f>
        <v/>
      </c>
      <c r="BD114" s="6598">
        <f>DD114</f>
        <v/>
      </c>
      <c r="BE114" s="6608">
        <f>DE114</f>
        <v/>
      </c>
      <c r="BF114" s="6609">
        <f>DF114*60</f>
        <v/>
      </c>
      <c r="BG114" s="6610">
        <f>BE114</f>
        <v/>
      </c>
      <c r="BH114" s="6609">
        <f>DG114*60</f>
        <v/>
      </c>
      <c r="BI114" s="6609">
        <f>DH114</f>
        <v/>
      </c>
      <c r="BJ114" s="6611"/>
      <c r="BK114" s="6612">
        <f>Overview!$E$7</f>
        <v/>
      </c>
      <c r="BL114" s="6611"/>
      <c r="BM114" s="6609">
        <f>DI114</f>
        <v/>
      </c>
      <c r="BN114" s="6612">
        <f>Overview!$P$153</f>
        <v/>
      </c>
      <c r="BO114" s="6611"/>
      <c r="BP114" s="6611"/>
      <c r="BQ114" s="6595"/>
      <c r="BR114" s="6613"/>
      <c r="BS114" s="1541"/>
      <c r="BT114" s="1783" t="inlineStr">
        <is>
          <t>GSM</t>
        </is>
      </c>
      <c r="BU114" s="1783" t="inlineStr">
        <is>
          <t>900</t>
        </is>
      </c>
      <c r="BV114" s="400">
        <f>Overview!$H$31</f>
        <v/>
      </c>
      <c r="BW114" s="1784"/>
      <c r="BX114" s="1800" t="inlineStr">
        <is>
          <t>Body</t>
        </is>
      </c>
      <c r="BY114" s="1785"/>
      <c r="BZ114" s="1793"/>
      <c r="CA114" s="1070" t="str">
        <f>CONCATENATE(CA110," - Battery check 2")</f>
        <v>TBD - Battery check 2</v>
      </c>
      <c r="CB114" s="200">
        <v>5</v>
      </c>
      <c r="CC114" s="1070">
        <f>IF(COUNT('Conducted 2G-3G'!$AH$3:$AH$5)=0,37,INDEX('Conducted 2G-3G'!$T$3:$T$5,MATCH(MAX('Conducted 2G-3G'!$AH$3:$AH$5),'Conducted 2G-3G'!$AH$3:$AH$5,0)))</f>
        <v>37</v>
      </c>
      <c r="CD114" s="1058">
        <f>IF(COUNT('Conducted 2G-3G'!$AH$3:$AH$5)=0,897.4,INDEX('Conducted 2G-3G'!$U$3:$U$5,MATCH(MAX('Conducted 2G-3G'!$AH$3:$AH$5),'Conducted 2G-3G'!$AH$3:$AH$5,0)))</f>
        <v>897.4</v>
      </c>
      <c r="CE114" s="7237"/>
      <c r="CF114" s="7237"/>
      <c r="CG114" s="6706"/>
      <c r="CH114" s="6706"/>
      <c r="CI114" s="225">
        <f>BY114</f>
        <v/>
      </c>
      <c r="CJ114" s="225">
        <f>BZ114</f>
        <v/>
      </c>
      <c r="CK114" s="223">
        <f>CA114</f>
        <v/>
      </c>
      <c r="CL114" s="237">
        <f>CC114</f>
        <v/>
      </c>
      <c r="CM114" s="237">
        <f>CD114</f>
        <v/>
      </c>
      <c r="CN114" s="1524"/>
      <c r="CO114" s="1579"/>
      <c r="CP114" s="7214">
        <f>IF(CF114=""," ",IF(ABS(CE114-CF114)&lt;=0.1,"Valid","Not valid"))</f>
        <v/>
      </c>
      <c r="CQ114" s="1674">
        <f> IF(CE114="","",IF(AND(CE114&lt;&gt;"",CF114=""),IF(CE114&gt;=0.8,"Medir+Sig Max","No"),IF(CF114&lt;&gt;"",IF(CF114&gt;=0.8,"Medir+Sig Max","No"),"")))</f>
        <v/>
      </c>
      <c r="CR114" s="6927">
        <f>IF(UPPER($CQ$1)="X",IF(CF114=""," ",IF((ABS(CE114)&lt;5)*AND(ABS(CF114)&lt;5)*AND(ABS(CT114)&lt;5),"Solo si es max","Medir")),IF(CF114=""," ",IF((ABS(CE114)&lt;1)*AND(ABS(CF114)&lt;1)*AND(ABS(CT114)&lt;1),"Solo si es max","Medir")))</f>
        <v/>
      </c>
      <c r="CS114" s="1674"/>
      <c r="CT114" s="220">
        <f>IF(CO114="",IF(AND(CE114="",CF114=""),"",IF(CF114="",IF(DQ114&gt;1,ROUND(DQ114*CE114,3),CE114),IF(DQ114&gt;1,ROUND(DQ114*CF114,3),CF114))),IF(AND(CE114="",CF114=""),"",IF(CF114="",IF(DQ114&gt;1,ROUND(DQ114*CE114*(1/(CO114)),3),CE114*(1/(CO114))),IF(DQ114&gt;1,ROUND(DQ114*CF114*(1/(CO114)),3),CF114*(1/(CO114))))))</f>
        <v/>
      </c>
      <c r="CU114" s="224">
        <f>BY114</f>
        <v/>
      </c>
      <c r="CV114" s="237">
        <f>BZ114</f>
        <v/>
      </c>
      <c r="CW114" s="237">
        <f>CA114</f>
        <v/>
      </c>
      <c r="CX114" s="224">
        <f>CC114</f>
        <v/>
      </c>
      <c r="CY114" s="237">
        <f>CD114</f>
        <v/>
      </c>
      <c r="CZ114" s="220">
        <f>IF(COUNTIF(Overview!K12:K14,TRUE)&gt;0,1.6,IF(COUNTIF(Overview!L12:L14,TRUE)&gt;0,8,0))</f>
        <v/>
      </c>
      <c r="DA114" s="1788"/>
      <c r="DB114" s="6706"/>
      <c r="DC114" s="844">
        <f>IF(CT114="","",IF(CT114&gt;CZ114,"Fail","Pass"))</f>
        <v/>
      </c>
      <c r="DD114" s="402">
        <f>IF(
CT114=MAX(CT113:CT114),
IF(
COUNTIF(CT113:CT114,CT114)&gt;1,
IF(CF114=MAX.SI.CONJUNTO(CF113:CF114,CT113:CT114,CT114),MAX($DD$3:DD113)+1,""),
MAX($DD$3:DD113)+1
),
"")</f>
        <v/>
      </c>
      <c r="DE114" s="1565">
        <f>MyTimestamp(DC114)</f>
        <v/>
      </c>
      <c r="DF114" s="1531">
        <f>IF(COUNT(CE114:CH114)=1,15,IF(COUNT(CE114:CH114)=0,0,30))</f>
        <v/>
      </c>
      <c r="DG114" s="1532">
        <f>IF(DF114=0,0,2)</f>
        <v/>
      </c>
      <c r="DH114" s="859"/>
      <c r="DI114" s="861"/>
      <c r="DJ114" s="1569"/>
      <c r="DK114" s="1789"/>
      <c r="DL114" s="1574">
        <f>10^(CN114/20)*100-100</f>
        <v/>
      </c>
      <c r="DM114" s="767">
        <f>IF('Tune-Up'!H12="","",'Tune-Up'!H12)</f>
        <v/>
      </c>
      <c r="DN114" s="961"/>
      <c r="DO114" s="797">
        <f>IF(DM114="","",10^(DM114/10))</f>
        <v/>
      </c>
      <c r="DP114" s="797">
        <f>IF(ISNUMBER(DN114)=FALSE,"N/A",10^(DN114/10))</f>
        <v/>
      </c>
      <c r="DQ114" s="1574">
        <f>IF(AND(ISNUMBER(DO114),ISNUMBER(DP114)),IF(DO114/DP114&gt;1,ROUND((DO114)/DP114,3),1),1)</f>
        <v/>
      </c>
      <c r="DR114" s="1541"/>
      <c r="DS114" s="1541"/>
      <c r="DT114" s="1541"/>
      <c r="DU114" s="1541"/>
      <c r="DV114" s="1541"/>
      <c r="DW114" s="1541"/>
      <c r="DX114" s="1541"/>
      <c r="DY114" s="1541"/>
      <c r="DZ114" s="1541"/>
      <c r="EA114" s="1541"/>
      <c r="EB114" s="1541"/>
      <c r="EC114" s="1541"/>
      <c r="ED114" s="1541"/>
      <c r="EE114" s="1541"/>
      <c r="EF114" s="1541"/>
      <c r="EG114" s="1541"/>
      <c r="EH114" s="1541"/>
      <c r="EI114" s="1541"/>
      <c r="EJ114" s="1541"/>
      <c r="EK114" s="1541"/>
      <c r="EL114" s="1541"/>
      <c r="EM114" s="1541"/>
      <c r="EN114" s="1541"/>
      <c r="EO114" s="1541"/>
      <c r="EP114" s="1541"/>
      <c r="EQ114" s="1541"/>
      <c r="ER114" s="1541"/>
      <c r="ES114" s="1541"/>
      <c r="ET114" s="1541"/>
      <c r="EU114" s="1541"/>
      <c r="EV114" s="1541"/>
    </row>
    <row r="115" ht="12.75" x14ac:dyDescent="0.2">
      <c r="A115" s="1541"/>
      <c r="B115" s="1541"/>
      <c r="C115"/>
      <c r="D115" s="6799"/>
      <c r="E115" s="6799"/>
      <c r="F115" s="6800" t="inlineStr">
        <is>
          <t>5.1</t>
        </is>
      </c>
      <c r="G115" s="6801"/>
      <c r="H115" s="6802">
        <f>BV115</f>
        <v/>
      </c>
      <c r="I115" s="6802">
        <f>BW115</f>
        <v/>
      </c>
      <c r="J115" s="6803" t="inlineStr">
        <is>
          <t>GSM</t>
        </is>
      </c>
      <c r="K115" s="6803" t="inlineStr">
        <is>
          <t>900</t>
        </is>
      </c>
      <c r="L115" s="6804"/>
      <c r="M115" s="6802"/>
      <c r="N115" s="6805"/>
      <c r="O115" s="6806"/>
      <c r="P115" s="6597"/>
      <c r="Q115" s="6806"/>
      <c r="R115" s="6806"/>
      <c r="S115" s="6802"/>
      <c r="T115" s="6802">
        <v>37</v>
      </c>
      <c r="U115" s="6593">
        <v>897.4</v>
      </c>
      <c r="V115" s="6805"/>
      <c r="W115" s="6807"/>
      <c r="X115" s="6805"/>
      <c r="Y115" s="6805"/>
      <c r="Z115" s="6805"/>
      <c r="AA115" s="6804"/>
      <c r="AB115" s="6804"/>
      <c r="AC115" s="6808">
        <f>IF(OR(BX115="Close to Ear",BX115="Close to Head"),"Head",IF(BX115="Extremity","Extremity","Body"))</f>
        <v/>
      </c>
      <c r="AD115" s="6809">
        <f>CA115</f>
        <v/>
      </c>
      <c r="AE115" s="6803">
        <f>CB115</f>
        <v/>
      </c>
      <c r="AF115" s="6804"/>
      <c r="AG115" s="6810">
        <f>IF(OR(AZ115="",BA115=""),"N/A",IF(DC115="Pass","P","F"))</f>
        <v/>
      </c>
      <c r="AH115" s="6811"/>
      <c r="AI115" s="6811"/>
      <c r="AJ115" s="6811"/>
      <c r="AK115" s="6805"/>
      <c r="AL115" s="6804"/>
      <c r="AM115" s="6805"/>
      <c r="AN115" s="6805"/>
      <c r="AO115" s="6812"/>
      <c r="AP115" s="6812"/>
      <c r="AQ115" s="6812"/>
      <c r="AR115" s="6812"/>
      <c r="AS115" s="6812"/>
      <c r="AT115" s="6813">
        <f>IF(AC115="Extremity",IF(CG115="","",CG115),"")</f>
        <v/>
      </c>
      <c r="AU115" s="6813">
        <f>IF(AC115="Extremity",IF(CH115="","",CH115),"")</f>
        <v/>
      </c>
      <c r="AV115" s="6814">
        <f>IF(AC115="Extremity","",IF(CE115="","",CE115))</f>
        <v/>
      </c>
      <c r="AW115" s="6814">
        <f>IF(AD115="Extremity","",IF(CF115="","",CF115))</f>
        <v/>
      </c>
      <c r="AX115" s="6807">
        <f>DL115</f>
        <v/>
      </c>
      <c r="AY115" s="6807">
        <f>DQ115</f>
        <v/>
      </c>
      <c r="AZ115" s="6815">
        <f>IF(AC115="Extremity",IF(DA115="","",DA115),"")</f>
        <v/>
      </c>
      <c r="BA115" s="6816">
        <f>IF(AC115="Extremity","",IF(CT115="","",CT115))</f>
        <v/>
      </c>
      <c r="BB115" s="6807">
        <f>IF(AC115="Extremity",IF(DB115="","",DB115),"")</f>
        <v/>
      </c>
      <c r="BC115" s="6814">
        <f>IF(AC115="Extremity","",IF(CZ115="","",CZ115))</f>
        <v/>
      </c>
      <c r="BD115" s="6807">
        <f>DD115</f>
        <v/>
      </c>
      <c r="BE115" s="6817">
        <f>DE115</f>
        <v/>
      </c>
      <c r="BF115" s="6818">
        <f>DF115*60</f>
        <v/>
      </c>
      <c r="BG115" s="6819">
        <f>BE115</f>
        <v/>
      </c>
      <c r="BH115" s="6818">
        <f>DG115*60</f>
        <v/>
      </c>
      <c r="BI115" s="6818">
        <f>DH115</f>
        <v/>
      </c>
      <c r="BJ115" s="6820"/>
      <c r="BK115" s="6821">
        <f>Overview!$E$7</f>
        <v/>
      </c>
      <c r="BL115" s="6820"/>
      <c r="BM115" s="6818">
        <f>DI115</f>
        <v/>
      </c>
      <c r="BN115" s="6821">
        <f>Overview!$P$153</f>
        <v/>
      </c>
      <c r="BO115" s="6820"/>
      <c r="BP115" s="6820"/>
      <c r="BQ115" s="6804"/>
      <c r="BR115" s="6822"/>
      <c r="BS115" s="1541"/>
      <c r="BT115" s="1783" t="inlineStr">
        <is>
          <t>GSM</t>
        </is>
      </c>
      <c r="BU115" s="1783" t="inlineStr">
        <is>
          <t>900</t>
        </is>
      </c>
      <c r="BV115" s="400">
        <f>Overview!$H$31</f>
        <v/>
      </c>
      <c r="BW115" s="1784"/>
      <c r="BX115" s="1783" t="inlineStr">
        <is>
          <t>Body</t>
        </is>
      </c>
      <c r="BY115" s="1785"/>
      <c r="BZ115" s="1793"/>
      <c r="CA115" s="6823" t="inlineStr">
        <is>
          <t>Front of Face</t>
        </is>
      </c>
      <c r="CB115" s="200">
        <v>25</v>
      </c>
      <c r="CC115" s="6824">
        <f>IF(COUNT('Conducted 2G-3G'!$AH$3:$AH$5)=0,37,INDEX('Conducted 2G-3G'!$T$3:$T$5,MATCH(MAX('Conducted 2G-3G'!$AH$3:$AH$5),'Conducted 2G-3G'!$AH$3:$AH$5,0)))</f>
        <v>37</v>
      </c>
      <c r="CD115" s="6824">
        <f>IF(COUNT('Conducted 2G-3G'!$AH$3:$AH$5)=0,897.4,INDEX('Conducted 2G-3G'!$U$3:$U$5,MATCH(MAX('Conducted 2G-3G'!$AH$3:$AH$5),'Conducted 2G-3G'!$AH$3:$AH$5,0)))</f>
        <v>897.4</v>
      </c>
      <c r="CE115" s="7237"/>
      <c r="CF115" s="7237"/>
      <c r="CG115" s="6909"/>
      <c r="CH115" s="6909"/>
      <c r="CI115" s="6672">
        <f>BY115</f>
        <v/>
      </c>
      <c r="CJ115" s="6672">
        <f>BZ115</f>
        <v/>
      </c>
      <c r="CK115" s="223">
        <f>CA115</f>
        <v/>
      </c>
      <c r="CL115" s="6665">
        <f>CC115</f>
        <v/>
      </c>
      <c r="CM115" s="6665">
        <f>CD115</f>
        <v/>
      </c>
      <c r="CN115" s="6843"/>
      <c r="CO115" s="1579"/>
      <c r="CP115" s="7217">
        <f>IF(CF115=""," ",IF(ABS(CE115-CF115)&lt;=0.1,"Valid","Not valid"))</f>
        <v/>
      </c>
      <c r="CQ115" s="7220">
        <f> IF(CE115="","",IF(AND(CE115&lt;&gt;"",CF115=""),IF(CE115&gt;=0.8,"Medir+Sig Max","No"),IF(CF115&lt;&gt;"",IF(CF115&gt;=0.8,"Medir+Sig Max","No"),"")))</f>
        <v/>
      </c>
      <c r="CR115" s="6929">
        <f>IF(UPPER($CQ$1)="X",IF(CF115=""," ",IF((ABS(CE115)&lt;5)*AND(ABS(CF115)&lt;5)*AND(ABS(CT115)&lt;5),"Solo si es max","Medir")),IF(CF115=""," ",IF((ABS(CE115)&lt;1)*AND(ABS(CF115)&lt;1)*AND(ABS(CT115)&lt;1),"Solo si es max","Medir")))</f>
        <v/>
      </c>
      <c r="CS115" s="7220"/>
      <c r="CT115" s="220">
        <f>IF(CO115="",IF(AND(CE115="",CF115=""),"",IF(CF115="",IF(DQ115&gt;1,ROUND(DQ115*CE115,3),CE115),IF(DQ115&gt;1,ROUND(DQ115*CF115,3),CF115))),IF(AND(CE115="",CF115=""),"",IF(CF115="",IF(DQ115&gt;1,ROUND(DQ115*CE115*(1/(CO115)),3),CE115*(1/(CO115))),IF(DQ115&gt;1,ROUND(DQ115*CF115*(1/(CO115)),3),CF115*(1/(CO115))))))</f>
        <v/>
      </c>
      <c r="CU115" s="224">
        <f>BY115</f>
        <v/>
      </c>
      <c r="CV115" s="237">
        <f>BZ115</f>
        <v/>
      </c>
      <c r="CW115" s="237">
        <f>CA115</f>
        <v/>
      </c>
      <c r="CX115" s="224">
        <f>CC115</f>
        <v/>
      </c>
      <c r="CY115" s="237">
        <f>CD115</f>
        <v/>
      </c>
      <c r="CZ115" s="220">
        <f>IF(COUNTIF(Overview!K12:K14,TRUE)&gt;0,1.6,IF(COUNTIF(Overview!L12:L14,TRUE)&gt;0,8,0))</f>
        <v/>
      </c>
      <c r="DA115" s="1807"/>
      <c r="DB115" s="6909"/>
      <c r="DC115" s="844">
        <f>IF(CT115="","",IF(CT115&gt;CZ115,"Fail","Pass"))</f>
        <v/>
      </c>
      <c r="DD115" s="6666">
        <f>IF(CT115&lt;&gt;"",MAX($DD$3:DD114)+1,"")</f>
        <v/>
      </c>
      <c r="DE115" s="1565">
        <f>MyTimestamp(DC115)</f>
        <v/>
      </c>
      <c r="DF115" s="1531">
        <f>IF(COUNT(CE115:CH115)=1,15,IF(COUNT(CE115:CH115)=0,0,30))</f>
        <v/>
      </c>
      <c r="DG115" s="1532">
        <f>IF(DF115=0,0,2)</f>
        <v/>
      </c>
      <c r="DH115" s="2055"/>
      <c r="DI115" s="6674"/>
      <c r="DJ115" s="1569"/>
      <c r="DK115" s="6667"/>
      <c r="DL115" s="1574">
        <f>10^(CN115/20)*100-100</f>
        <v/>
      </c>
      <c r="DM115" s="767">
        <f>IF('Tune-Up'!H12="","",'Tune-Up'!H12)</f>
        <v/>
      </c>
      <c r="DN115" s="961"/>
      <c r="DO115" s="797">
        <f>IF(DM115="","",10^(DM115/10))</f>
        <v/>
      </c>
      <c r="DP115" s="797">
        <f>IF(ISNUMBER(DN115)=FALSE,"N/A",10^(DN115/10))</f>
        <v/>
      </c>
      <c r="DQ115" s="1574">
        <f>IF(AND(ISNUMBER(DO115),ISNUMBER(DP115)),IF(DO115/DP115&gt;1,ROUND((DO115)/DP115,3),1),1)</f>
        <v/>
      </c>
      <c r="DR115" s="1541"/>
      <c r="DS115" s="1541"/>
      <c r="DT115" s="1541"/>
      <c r="DU115" s="1541"/>
      <c r="DV115" s="1541"/>
      <c r="DW115" s="1541"/>
      <c r="DX115" s="1541"/>
      <c r="DY115" s="1541"/>
      <c r="DZ115" s="1541"/>
      <c r="EA115" s="1541"/>
      <c r="EB115" s="1541"/>
      <c r="EC115" s="1541"/>
      <c r="ED115" s="1541"/>
      <c r="EE115" s="1541"/>
      <c r="EF115" s="1541"/>
      <c r="EG115" s="1541"/>
      <c r="EH115" s="1541"/>
      <c r="EI115" s="1541"/>
      <c r="EJ115" s="1541"/>
      <c r="EK115" s="1541"/>
      <c r="EL115" s="1541"/>
      <c r="EM115" s="1541"/>
      <c r="EN115" s="1541"/>
      <c r="EO115" s="1541"/>
      <c r="EP115" s="1541"/>
      <c r="EQ115" s="1541"/>
      <c r="ER115" s="1541"/>
      <c r="ES115" s="1541"/>
      <c r="ET115" s="1541"/>
      <c r="EU115" s="1541"/>
      <c r="EV115" s="1541"/>
    </row>
    <row r="116" ht="12.75" x14ac:dyDescent="0.2">
      <c r="A116" s="1541"/>
      <c r="B116" s="1541"/>
      <c r="C116"/>
      <c r="D116" s="6799"/>
      <c r="E116" s="6799"/>
      <c r="F116" s="6800" t="inlineStr">
        <is>
          <t>5.1</t>
        </is>
      </c>
      <c r="G116" s="6801"/>
      <c r="H116" s="6802">
        <f>BV116</f>
        <v/>
      </c>
      <c r="I116" s="6802">
        <f>BW116</f>
        <v/>
      </c>
      <c r="J116" s="6803" t="inlineStr">
        <is>
          <t>GSM</t>
        </is>
      </c>
      <c r="K116" s="6803" t="inlineStr">
        <is>
          <t>900</t>
        </is>
      </c>
      <c r="L116" s="6804"/>
      <c r="M116" s="6802"/>
      <c r="N116" s="6805"/>
      <c r="O116" s="6806"/>
      <c r="P116" s="6597"/>
      <c r="Q116" s="6806"/>
      <c r="R116" s="6806"/>
      <c r="S116" s="6802"/>
      <c r="T116" s="6802">
        <v>37</v>
      </c>
      <c r="U116" s="6593">
        <v>897.4</v>
      </c>
      <c r="V116" s="6805"/>
      <c r="W116" s="6807"/>
      <c r="X116" s="6805"/>
      <c r="Y116" s="6805"/>
      <c r="Z116" s="6805"/>
      <c r="AA116" s="6804"/>
      <c r="AB116" s="6804"/>
      <c r="AC116" s="6808">
        <f>IF(OR(BX116="Close to Ear",BX116="Close to Head"),"Head",IF(BX116="Extremity","Extremity","Body"))</f>
        <v/>
      </c>
      <c r="AD116" s="6809">
        <f>CA116</f>
        <v/>
      </c>
      <c r="AE116" s="6803">
        <f>CB116</f>
        <v/>
      </c>
      <c r="AF116" s="6804"/>
      <c r="AG116" s="6810">
        <f>IF(OR(AZ116="",BA116=""),"N/A",IF(DC116="Pass","P","F"))</f>
        <v/>
      </c>
      <c r="AH116" s="6811"/>
      <c r="AI116" s="6811"/>
      <c r="AJ116" s="6811"/>
      <c r="AK116" s="6805"/>
      <c r="AL116" s="6804"/>
      <c r="AM116" s="6805"/>
      <c r="AN116" s="6805"/>
      <c r="AO116" s="6812"/>
      <c r="AP116" s="6812"/>
      <c r="AQ116" s="6812"/>
      <c r="AR116" s="6812"/>
      <c r="AS116" s="6812"/>
      <c r="AT116" s="6813">
        <f>IF(AC116="Extremity",IF(CG116="","",CG116),"")</f>
        <v/>
      </c>
      <c r="AU116" s="6813">
        <f>IF(AC116="Extremity",IF(CH116="","",CH116),"")</f>
        <v/>
      </c>
      <c r="AV116" s="6814">
        <f>IF(AC116="Extremity","",IF(CE116="","",CE116))</f>
        <v/>
      </c>
      <c r="AW116" s="6814">
        <f>IF(AD116="Extremity","",IF(CF116="","",CF116))</f>
        <v/>
      </c>
      <c r="AX116" s="6807">
        <f>DL116</f>
        <v/>
      </c>
      <c r="AY116" s="6807">
        <f>DQ116</f>
        <v/>
      </c>
      <c r="AZ116" s="6815">
        <f>IF(AC116="Extremity",IF(DA116="","",DA116),"")</f>
        <v/>
      </c>
      <c r="BA116" s="6816">
        <f>IF(AC116="Extremity","",IF(CT116="","",CT116))</f>
        <v/>
      </c>
      <c r="BB116" s="6807">
        <f>IF(AC116="Extremity",IF(DB116="","",DB116),"")</f>
        <v/>
      </c>
      <c r="BC116" s="6814">
        <f>IF(AC116="Extremity","",IF(CZ116="","",CZ116))</f>
        <v/>
      </c>
      <c r="BD116" s="6807">
        <f>DD116</f>
        <v/>
      </c>
      <c r="BE116" s="6817">
        <f>DE116</f>
        <v/>
      </c>
      <c r="BF116" s="6818">
        <f>DF116*60</f>
        <v/>
      </c>
      <c r="BG116" s="6819">
        <f>BE116</f>
        <v/>
      </c>
      <c r="BH116" s="6818">
        <f>DG116*60</f>
        <v/>
      </c>
      <c r="BI116" s="6818">
        <f>DH116</f>
        <v/>
      </c>
      <c r="BJ116" s="6820"/>
      <c r="BK116" s="6821">
        <f>Overview!$E$7</f>
        <v/>
      </c>
      <c r="BL116" s="6820"/>
      <c r="BM116" s="6818">
        <f>DI116</f>
        <v/>
      </c>
      <c r="BN116" s="6821">
        <f>Overview!$P$153</f>
        <v/>
      </c>
      <c r="BO116" s="6820"/>
      <c r="BP116" s="6820"/>
      <c r="BQ116" s="6804"/>
      <c r="BR116" s="6822"/>
      <c r="BS116" s="1541"/>
      <c r="BT116" s="1783" t="inlineStr">
        <is>
          <t>GSM</t>
        </is>
      </c>
      <c r="BU116" s="1783" t="inlineStr">
        <is>
          <t>900</t>
        </is>
      </c>
      <c r="BV116" s="400">
        <f>Overview!$H$31</f>
        <v/>
      </c>
      <c r="BW116" s="1784"/>
      <c r="BX116" s="1783" t="inlineStr">
        <is>
          <t>Body</t>
        </is>
      </c>
      <c r="BY116" s="1785"/>
      <c r="BZ116" s="1793"/>
      <c r="CA116" s="6823" t="inlineStr">
        <is>
          <t>Accesorio 1: Front Face</t>
        </is>
      </c>
      <c r="CB116" s="200">
        <v>0</v>
      </c>
      <c r="CC116" s="6824">
        <f>IF(COUNT('Conducted 2G-3G'!$AH$3:$AH$5)=0,37,INDEX('Conducted 2G-3G'!$T$3:$T$5,MATCH(MAX('Conducted 2G-3G'!$AH$3:$AH$5),'Conducted 2G-3G'!$AH$3:$AH$5,0)))</f>
        <v>37</v>
      </c>
      <c r="CD116" s="6824">
        <f>IF(COUNT('Conducted 2G-3G'!$AH$3:$AH$5)=0,897.4,INDEX('Conducted 2G-3G'!$U$3:$U$5,MATCH(MAX('Conducted 2G-3G'!$AH$3:$AH$5),'Conducted 2G-3G'!$AH$3:$AH$5,0)))</f>
        <v>897.4</v>
      </c>
      <c r="CE116" s="7237"/>
      <c r="CF116" s="7237"/>
      <c r="CG116" s="6909"/>
      <c r="CH116" s="6909"/>
      <c r="CI116" s="6672">
        <f>BY116</f>
        <v/>
      </c>
      <c r="CJ116" s="6672">
        <f>BZ116</f>
        <v/>
      </c>
      <c r="CK116" s="223">
        <f>CA116</f>
        <v/>
      </c>
      <c r="CL116" s="6665">
        <f>CC116</f>
        <v/>
      </c>
      <c r="CM116" s="6665">
        <f>CD116</f>
        <v/>
      </c>
      <c r="CN116" s="6843"/>
      <c r="CO116" s="1579"/>
      <c r="CP116" s="7217">
        <f>IF(CF116=""," ",IF(ABS(CE116-CF116)&lt;=0.1,"Valid","Not valid"))</f>
        <v/>
      </c>
      <c r="CQ116" s="7220">
        <f> IF(CE116="","",IF(AND(CE116&lt;&gt;"",CF116=""),IF(CE116&gt;=0.8,"Medir+Sig Max","No"),IF(CF116&lt;&gt;"",IF(CF116&gt;=0.8,"Medir+Sig Max","No"),"")))</f>
        <v/>
      </c>
      <c r="CR116" s="6929">
        <f>IF(UPPER($CQ$1)="X",IF(CF116=""," ",IF((ABS(CE116)&lt;5)*AND(ABS(CF116)&lt;5)*AND(ABS(CT116)&lt;5),"Solo si es max","Medir")),IF(CF116=""," ",IF((ABS(CE116)&lt;1)*AND(ABS(CF116)&lt;1)*AND(ABS(CT116)&lt;1),"Solo si es max","Medir")))</f>
        <v/>
      </c>
      <c r="CS116" s="7220"/>
      <c r="CT116" s="220">
        <f>IF(CO116="",IF(AND(CE116="",CF116=""),"",IF(CF116="",IF(DQ116&gt;1,ROUND(DQ116*CE116,3),CE116),IF(DQ116&gt;1,ROUND(DQ116*CF116,3),CF116))),IF(AND(CE116="",CF116=""),"",IF(CF116="",IF(DQ116&gt;1,ROUND(DQ116*CE116*(1/(CO116)),3),CE116*(1/(CO116))),IF(DQ116&gt;1,ROUND(DQ116*CF116*(1/(CO116)),3),CF116*(1/(CO116))))))</f>
        <v/>
      </c>
      <c r="CU116" s="224">
        <f>BY116</f>
        <v/>
      </c>
      <c r="CV116" s="237">
        <f>BZ116</f>
        <v/>
      </c>
      <c r="CW116" s="237">
        <f>CA116</f>
        <v/>
      </c>
      <c r="CX116" s="224">
        <f>CC116</f>
        <v/>
      </c>
      <c r="CY116" s="237">
        <f>CD116</f>
        <v/>
      </c>
      <c r="CZ116" s="220">
        <f>IF(COUNTIF(Overview!K12:K14,TRUE)&gt;0,1.6,IF(COUNTIF(Overview!L12:L14,TRUE)&gt;0,8,0))</f>
        <v/>
      </c>
      <c r="DA116" s="1807"/>
      <c r="DB116" s="6909"/>
      <c r="DC116" s="844">
        <f>IF(CT116="","",IF(CT116&gt;CZ116,"Fail","Pass"))</f>
        <v/>
      </c>
      <c r="DD116" s="6666">
        <f>IF(
CT116=MAX(CT116:CT122),
IF(
COUNTIF(CT116:CT122,CT116)&gt;1,
IF(CF116=MAX.SI.CONJUNTO(CF116:CF122,CT116:CT122,CT116),MAX($DD$3:DD115)+1,""),
MAX($DD$3:DD115)+1
),
"")</f>
        <v/>
      </c>
      <c r="DE116" s="1565">
        <f>MyTimestamp(DC116)</f>
        <v/>
      </c>
      <c r="DF116" s="1531">
        <f>IF(COUNT(CE116:CH116)=1,15,IF(COUNT(CE116:CH116)=0,0,30))</f>
        <v/>
      </c>
      <c r="DG116" s="1532">
        <f>IF(DF116=0,0,2)</f>
        <v/>
      </c>
      <c r="DH116" s="2055"/>
      <c r="DI116" s="6674"/>
      <c r="DJ116" s="1569"/>
      <c r="DK116" s="6667"/>
      <c r="DL116" s="1574">
        <f>10^(CN116/20)*100-100</f>
        <v/>
      </c>
      <c r="DM116" s="767">
        <f>IF('Tune-Up'!H12="","",'Tune-Up'!H12)</f>
        <v/>
      </c>
      <c r="DN116" s="961"/>
      <c r="DO116" s="797">
        <f>IF(DM116="","",10^(DM116/10))</f>
        <v/>
      </c>
      <c r="DP116" s="797">
        <f>IF(ISNUMBER(DN116)=FALSE,"N/A",10^(DN116/10))</f>
        <v/>
      </c>
      <c r="DQ116" s="1574">
        <f>IF(AND(ISNUMBER(DO116),ISNUMBER(DP116)),IF(DO116/DP116&gt;1,ROUND((DO116)/DP116,3),1),1)</f>
        <v/>
      </c>
      <c r="DR116" s="1541"/>
      <c r="DS116" s="1541"/>
      <c r="DT116" s="1541"/>
      <c r="DU116" s="1541"/>
      <c r="DV116" s="1541"/>
      <c r="DW116" s="1541"/>
      <c r="DX116" s="1541"/>
      <c r="DY116" s="1541"/>
      <c r="DZ116" s="1541"/>
      <c r="EA116" s="1541"/>
      <c r="EB116" s="1541"/>
      <c r="EC116" s="1541"/>
      <c r="ED116" s="1541"/>
      <c r="EE116" s="1541"/>
      <c r="EF116" s="1541"/>
      <c r="EG116" s="1541"/>
      <c r="EH116" s="1541"/>
      <c r="EI116" s="1541"/>
      <c r="EJ116" s="1541"/>
      <c r="EK116" s="1541"/>
      <c r="EL116" s="1541"/>
      <c r="EM116" s="1541"/>
      <c r="EN116" s="1541"/>
      <c r="EO116" s="1541"/>
      <c r="EP116" s="1541"/>
      <c r="EQ116" s="1541"/>
      <c r="ER116" s="1541"/>
      <c r="ES116" s="1541"/>
      <c r="ET116" s="1541"/>
      <c r="EU116" s="1541"/>
      <c r="EV116" s="1541"/>
    </row>
    <row r="117" ht="12.75" x14ac:dyDescent="0.2">
      <c r="A117" s="1541"/>
      <c r="B117" s="1541"/>
      <c r="C117"/>
      <c r="D117" s="6799"/>
      <c r="E117" s="6799"/>
      <c r="F117" s="6800" t="inlineStr">
        <is>
          <t>5.1</t>
        </is>
      </c>
      <c r="G117" s="6801"/>
      <c r="H117" s="6802">
        <f>BV117</f>
        <v/>
      </c>
      <c r="I117" s="6802">
        <f>BW117</f>
        <v/>
      </c>
      <c r="J117" s="6803" t="inlineStr">
        <is>
          <t>GSM</t>
        </is>
      </c>
      <c r="K117" s="6803" t="inlineStr">
        <is>
          <t>900</t>
        </is>
      </c>
      <c r="L117" s="6804"/>
      <c r="M117" s="6802"/>
      <c r="N117" s="6805"/>
      <c r="O117" s="6806"/>
      <c r="P117" s="6597"/>
      <c r="Q117" s="6806"/>
      <c r="R117" s="6806"/>
      <c r="S117" s="6802"/>
      <c r="T117" s="6802">
        <v>37</v>
      </c>
      <c r="U117" s="6593">
        <v>897.4</v>
      </c>
      <c r="V117" s="6805"/>
      <c r="W117" s="6807"/>
      <c r="X117" s="6805"/>
      <c r="Y117" s="6805"/>
      <c r="Z117" s="6805"/>
      <c r="AA117" s="6804"/>
      <c r="AB117" s="6804"/>
      <c r="AC117" s="6808">
        <f>IF(OR(BX117="Close to Ear",BX117="Close to Head"),"Head",IF(BX117="Extremity","Extremity","Body"))</f>
        <v/>
      </c>
      <c r="AD117" s="6809">
        <f>CA117</f>
        <v/>
      </c>
      <c r="AE117" s="6803">
        <f>CB117</f>
        <v/>
      </c>
      <c r="AF117" s="6804"/>
      <c r="AG117" s="6810">
        <f>IF(OR(AZ117="",BA117=""),"N/A",IF(DC117="Pass","P","F"))</f>
        <v/>
      </c>
      <c r="AH117" s="6811"/>
      <c r="AI117" s="6811"/>
      <c r="AJ117" s="6811"/>
      <c r="AK117" s="6805"/>
      <c r="AL117" s="6804"/>
      <c r="AM117" s="6805"/>
      <c r="AN117" s="6805"/>
      <c r="AO117" s="6812"/>
      <c r="AP117" s="6812"/>
      <c r="AQ117" s="6812"/>
      <c r="AR117" s="6812"/>
      <c r="AS117" s="6812"/>
      <c r="AT117" s="6813">
        <f>IF(AC117="Extremity",IF(CG117="","",CG117),"")</f>
        <v/>
      </c>
      <c r="AU117" s="6813">
        <f>IF(AC117="Extremity",IF(CH117="","",CH117),"")</f>
        <v/>
      </c>
      <c r="AV117" s="6814">
        <f>IF(AC117="Extremity","",IF(CE117="","",CE117))</f>
        <v/>
      </c>
      <c r="AW117" s="6814">
        <f>IF(AD117="Extremity","",IF(CF117="","",CF117))</f>
        <v/>
      </c>
      <c r="AX117" s="6807">
        <f>DL117</f>
        <v/>
      </c>
      <c r="AY117" s="6807">
        <f>DQ117</f>
        <v/>
      </c>
      <c r="AZ117" s="6815">
        <f>IF(AC117="Extremity",IF(DA117="","",DA117),"")</f>
        <v/>
      </c>
      <c r="BA117" s="6816">
        <f>IF(AC117="Extremity","",IF(CT117="","",CT117))</f>
        <v/>
      </c>
      <c r="BB117" s="6807">
        <f>IF(AC117="Extremity",IF(DB117="","",DB117),"")</f>
        <v/>
      </c>
      <c r="BC117" s="6814">
        <f>IF(AC117="Extremity","",IF(CZ117="","",CZ117))</f>
        <v/>
      </c>
      <c r="BD117" s="6807">
        <f>DD117</f>
        <v/>
      </c>
      <c r="BE117" s="6817">
        <f>DE117</f>
        <v/>
      </c>
      <c r="BF117" s="6818">
        <f>DF117*60</f>
        <v/>
      </c>
      <c r="BG117" s="6819">
        <f>BE117</f>
        <v/>
      </c>
      <c r="BH117" s="6818">
        <f>DG117*60</f>
        <v/>
      </c>
      <c r="BI117" s="6818">
        <f>DH117</f>
        <v/>
      </c>
      <c r="BJ117" s="6820"/>
      <c r="BK117" s="6821">
        <f>Overview!$E$7</f>
        <v/>
      </c>
      <c r="BL117" s="6820"/>
      <c r="BM117" s="6818">
        <f>DI117</f>
        <v/>
      </c>
      <c r="BN117" s="6821">
        <f>Overview!$P$153</f>
        <v/>
      </c>
      <c r="BO117" s="6820"/>
      <c r="BP117" s="6820"/>
      <c r="BQ117" s="6804"/>
      <c r="BR117" s="6822"/>
      <c r="BS117" s="1541"/>
      <c r="BT117" s="1783" t="inlineStr">
        <is>
          <t>GSM</t>
        </is>
      </c>
      <c r="BU117" s="1783" t="inlineStr">
        <is>
          <t>900</t>
        </is>
      </c>
      <c r="BV117" s="400">
        <f>Overview!$H$31</f>
        <v/>
      </c>
      <c r="BW117" s="1784"/>
      <c r="BX117" s="1783" t="inlineStr">
        <is>
          <t>Body</t>
        </is>
      </c>
      <c r="BY117" s="1785"/>
      <c r="BZ117" s="1793"/>
      <c r="CA117" s="6823" t="inlineStr">
        <is>
          <t>Accesorio 2: Bottom Edge</t>
        </is>
      </c>
      <c r="CB117" s="200">
        <v>0</v>
      </c>
      <c r="CC117" s="6824">
        <f>IF(COUNT('Conducted 2G-3G'!$AH$3:$AH$5)=0,37,INDEX('Conducted 2G-3G'!$T$3:$T$5,MATCH(MAX('Conducted 2G-3G'!$AH$3:$AH$5),'Conducted 2G-3G'!$AH$3:$AH$5,0)))</f>
        <v>37</v>
      </c>
      <c r="CD117" s="411">
        <f>IF(COUNT('Conducted 2G-3G'!$AH$3:$AH$5)=0,897.4,INDEX('Conducted 2G-3G'!$U$3:$U$5,MATCH(MAX('Conducted 2G-3G'!$AH$3:$AH$5),'Conducted 2G-3G'!$AH$3:$AH$5,0)))</f>
        <v>897.4</v>
      </c>
      <c r="CE117" s="7237"/>
      <c r="CF117" s="7237"/>
      <c r="CG117" s="6909"/>
      <c r="CH117" s="6909"/>
      <c r="CI117" s="6672">
        <f>BY117</f>
        <v/>
      </c>
      <c r="CJ117" s="6672">
        <f>BZ117</f>
        <v/>
      </c>
      <c r="CK117" s="223">
        <f>CA117</f>
        <v/>
      </c>
      <c r="CL117" s="6665">
        <f>CC117</f>
        <v/>
      </c>
      <c r="CM117" s="6665">
        <f>CD117</f>
        <v/>
      </c>
      <c r="CN117" s="6843"/>
      <c r="CO117" s="1579"/>
      <c r="CP117" s="7217">
        <f>IF(CF117=""," ",IF(ABS(CE117-CF117)&lt;=0.1,"Valid","Not valid"))</f>
        <v/>
      </c>
      <c r="CQ117" s="7220">
        <f> IF(CE117="","",IF(AND(CE117&lt;&gt;"",CF117=""),IF(CE117&gt;=0.8,"Medir+Sig Max","No"),IF(CF117&lt;&gt;"",IF(CF117&gt;=0.8,"Medir+Sig Max","No"),"")))</f>
        <v/>
      </c>
      <c r="CR117" s="6929">
        <f>IF(UPPER($CQ$1)="X",IF(CF117=""," ",IF((ABS(CE117)&lt;5)*AND(ABS(CF117)&lt;5)*AND(ABS(CT117)&lt;5),"Solo si es max","Medir")),IF(CF117=""," ",IF((ABS(CE117)&lt;1)*AND(ABS(CF117)&lt;1)*AND(ABS(CT117)&lt;1),"Solo si es max","Medir")))</f>
        <v/>
      </c>
      <c r="CS117" s="7220"/>
      <c r="CT117" s="220">
        <f>IF(CO117="",IF(AND(CE117="",CF117=""),"",IF(CF117="",IF(DQ117&gt;1,ROUND(DQ117*CE117,3),CE117),IF(DQ117&gt;1,ROUND(DQ117*CF117,3),CF117))),IF(AND(CE117="",CF117=""),"",IF(CF117="",IF(DQ117&gt;1,ROUND(DQ117*CE117*(1/(CO117)),3),CE117*(1/(CO117))),IF(DQ117&gt;1,ROUND(DQ117*CF117*(1/(CO117)),3),CF117*(1/(CO117))))))</f>
        <v/>
      </c>
      <c r="CU117" s="224">
        <f>BY117</f>
        <v/>
      </c>
      <c r="CV117" s="237">
        <f>BZ117</f>
        <v/>
      </c>
      <c r="CW117" s="237">
        <f>CA117</f>
        <v/>
      </c>
      <c r="CX117" s="224">
        <f>CC117</f>
        <v/>
      </c>
      <c r="CY117" s="237">
        <f>CD117</f>
        <v/>
      </c>
      <c r="CZ117" s="220">
        <f>IF(COUNTIF(Overview!K12:K14,TRUE)&gt;0,1.6,IF(COUNTIF(Overview!L12:L14,TRUE)&gt;0,8,0))</f>
        <v/>
      </c>
      <c r="DA117" s="1807"/>
      <c r="DB117" s="6909"/>
      <c r="DC117" s="844">
        <f>IF(CT117="","",IF(CT117&gt;CZ117,"Fail","Pass"))</f>
        <v/>
      </c>
      <c r="DD117" s="6666">
        <f>IF(
CT117=MAX(CT116:CT122),
IF(
COUNTIF(CT116:CT122,CT117)&gt;1,
IF(CF117=MAX.SI.CONJUNTO(CF116:CF122,CT116:CT122,CT117),MAX($DD$3:DD116)+1,""),
MAX($DD$3:DD116)+1
),
"")</f>
        <v/>
      </c>
      <c r="DE117" s="1565">
        <f>MyTimestamp(DC117)</f>
        <v/>
      </c>
      <c r="DF117" s="1531">
        <f>IF(COUNT(CE117:CH117)=1,15,IF(COUNT(CE117:CH117)=0,0,30))</f>
        <v/>
      </c>
      <c r="DG117" s="1532">
        <f>IF(DF117=0,0,2)</f>
        <v/>
      </c>
      <c r="DH117" s="2055"/>
      <c r="DI117" s="6674"/>
      <c r="DJ117" s="1569"/>
      <c r="DK117" s="6667"/>
      <c r="DL117" s="1574">
        <f>10^(CN117/20)*100-100</f>
        <v/>
      </c>
      <c r="DM117" s="767">
        <f>IF('Tune-Up'!H12="","",'Tune-Up'!H12)</f>
        <v/>
      </c>
      <c r="DN117" s="961"/>
      <c r="DO117" s="797">
        <f>IF(DM117="","",10^(DM117/10))</f>
        <v/>
      </c>
      <c r="DP117" s="797">
        <f>IF(ISNUMBER(DN117)=FALSE,"N/A",10^(DN117/10))</f>
        <v/>
      </c>
      <c r="DQ117" s="1574">
        <f>IF(AND(ISNUMBER(DO117),ISNUMBER(DP117)),IF(DO117/DP117&gt;1,ROUND((DO117)/DP117,3),1),1)</f>
        <v/>
      </c>
      <c r="DR117" s="1541"/>
      <c r="DS117" s="1541"/>
      <c r="DT117" s="1541"/>
      <c r="DU117" s="1541"/>
      <c r="DV117" s="1541"/>
      <c r="DW117" s="1541"/>
      <c r="DX117" s="1541"/>
      <c r="DY117" s="1541"/>
      <c r="DZ117" s="1541"/>
      <c r="EA117" s="1541"/>
      <c r="EB117" s="1541"/>
      <c r="EC117" s="1541"/>
      <c r="ED117" s="1541"/>
      <c r="EE117" s="1541"/>
      <c r="EF117" s="1541"/>
      <c r="EG117" s="1541"/>
      <c r="EH117" s="1541"/>
      <c r="EI117" s="1541"/>
      <c r="EJ117" s="1541"/>
      <c r="EK117" s="1541"/>
      <c r="EL117" s="1541"/>
      <c r="EM117" s="1541"/>
      <c r="EN117" s="1541"/>
      <c r="EO117" s="1541"/>
      <c r="EP117" s="1541"/>
      <c r="EQ117" s="1541"/>
      <c r="ER117" s="1541"/>
      <c r="ES117" s="1541"/>
      <c r="ET117" s="1541"/>
      <c r="EU117" s="1541"/>
      <c r="EV117" s="1541"/>
    </row>
    <row r="118" ht="12.75" x14ac:dyDescent="0.2">
      <c r="A118" s="1541"/>
      <c r="B118" s="1541"/>
      <c r="C118"/>
      <c r="D118" s="6799"/>
      <c r="E118" s="6799"/>
      <c r="F118" s="6800" t="inlineStr">
        <is>
          <t>5.1</t>
        </is>
      </c>
      <c r="G118" s="6801"/>
      <c r="H118" s="6802">
        <f>BV118</f>
        <v/>
      </c>
      <c r="I118" s="6802">
        <f>BW118</f>
        <v/>
      </c>
      <c r="J118" s="6803" t="inlineStr">
        <is>
          <t>GSM</t>
        </is>
      </c>
      <c r="K118" s="6803" t="inlineStr">
        <is>
          <t>900</t>
        </is>
      </c>
      <c r="L118" s="6804"/>
      <c r="M118" s="6802"/>
      <c r="N118" s="6805"/>
      <c r="O118" s="6806"/>
      <c r="P118" s="6597"/>
      <c r="Q118" s="6806"/>
      <c r="R118" s="6806"/>
      <c r="S118" s="6802"/>
      <c r="T118" s="6802">
        <v>37</v>
      </c>
      <c r="U118" s="6593">
        <v>897.4</v>
      </c>
      <c r="V118" s="6805"/>
      <c r="W118" s="6807"/>
      <c r="X118" s="6805"/>
      <c r="Y118" s="6805"/>
      <c r="Z118" s="6805"/>
      <c r="AA118" s="6804"/>
      <c r="AB118" s="6804"/>
      <c r="AC118" s="6808">
        <f>IF(OR(BX118="Close to Ear",BX118="Close to Head"),"Head",IF(BX118="Extremity","Extremity","Body"))</f>
        <v/>
      </c>
      <c r="AD118" s="6809">
        <f>CA118</f>
        <v/>
      </c>
      <c r="AE118" s="6803">
        <f>CB118</f>
        <v/>
      </c>
      <c r="AF118" s="6804"/>
      <c r="AG118" s="6810">
        <f>IF(OR(AZ118="",BA118=""),"N/A",IF(DC118="Pass","P","F"))</f>
        <v/>
      </c>
      <c r="AH118" s="6811"/>
      <c r="AI118" s="6811"/>
      <c r="AJ118" s="6811"/>
      <c r="AK118" s="6805"/>
      <c r="AL118" s="6804"/>
      <c r="AM118" s="6805"/>
      <c r="AN118" s="6805"/>
      <c r="AO118" s="6812"/>
      <c r="AP118" s="6812"/>
      <c r="AQ118" s="6812"/>
      <c r="AR118" s="6812"/>
      <c r="AS118" s="6812"/>
      <c r="AT118" s="6813">
        <f>IF(AC118="Extremity",IF(CG118="","",CG118),"")</f>
        <v/>
      </c>
      <c r="AU118" s="6813">
        <f>IF(AC118="Extremity",IF(CH118="","",CH118),"")</f>
        <v/>
      </c>
      <c r="AV118" s="6814">
        <f>IF(AC118="Extremity","",IF(CE118="","",CE118))</f>
        <v/>
      </c>
      <c r="AW118" s="6814">
        <f>IF(AD118="Extremity","",IF(CF118="","",CF118))</f>
        <v/>
      </c>
      <c r="AX118" s="6807">
        <f>DL118</f>
        <v/>
      </c>
      <c r="AY118" s="6807">
        <f>DQ118</f>
        <v/>
      </c>
      <c r="AZ118" s="6815">
        <f>IF(AC118="Extremity",IF(DA118="","",DA118),"")</f>
        <v/>
      </c>
      <c r="BA118" s="6816">
        <f>IF(AC118="Extremity","",IF(CT118="","",CT118))</f>
        <v/>
      </c>
      <c r="BB118" s="6807">
        <f>IF(AC118="Extremity",IF(DB118="","",DB118),"")</f>
        <v/>
      </c>
      <c r="BC118" s="6814">
        <f>IF(AC118="Extremity","",IF(CZ118="","",CZ118))</f>
        <v/>
      </c>
      <c r="BD118" s="6807">
        <f>DD118</f>
        <v/>
      </c>
      <c r="BE118" s="6817">
        <f>DE118</f>
        <v/>
      </c>
      <c r="BF118" s="6818">
        <f>DF118*60</f>
        <v/>
      </c>
      <c r="BG118" s="6819">
        <f>BE118</f>
        <v/>
      </c>
      <c r="BH118" s="6818">
        <f>DG118*60</f>
        <v/>
      </c>
      <c r="BI118" s="6818">
        <f>DH118</f>
        <v/>
      </c>
      <c r="BJ118" s="6820"/>
      <c r="BK118" s="6821">
        <f>Overview!$E$7</f>
        <v/>
      </c>
      <c r="BL118" s="6820"/>
      <c r="BM118" s="6818">
        <f>DI118</f>
        <v/>
      </c>
      <c r="BN118" s="6821">
        <f>Overview!$P$153</f>
        <v/>
      </c>
      <c r="BO118" s="6820"/>
      <c r="BP118" s="6820"/>
      <c r="BQ118" s="6804"/>
      <c r="BR118" s="6822"/>
      <c r="BS118" s="1541"/>
      <c r="BT118" s="1783" t="inlineStr">
        <is>
          <t>GSM</t>
        </is>
      </c>
      <c r="BU118" s="1783" t="inlineStr">
        <is>
          <t>900</t>
        </is>
      </c>
      <c r="BV118" s="400">
        <f>Overview!$H$31</f>
        <v/>
      </c>
      <c r="BW118" s="1784"/>
      <c r="BX118" s="1783" t="inlineStr">
        <is>
          <t>Body</t>
        </is>
      </c>
      <c r="BY118" s="1785"/>
      <c r="BZ118" s="1793"/>
      <c r="CA118" s="6823" t="inlineStr">
        <is>
          <t>Accesorio 3: Back Face</t>
        </is>
      </c>
      <c r="CB118" s="200">
        <v>0</v>
      </c>
      <c r="CC118" s="6824">
        <f>IF(COUNT('Conducted 2G-3G'!$AH$3:$AH$5)=0,37,INDEX('Conducted 2G-3G'!$T$3:$T$5,MATCH(MAX('Conducted 2G-3G'!$AH$3:$AH$5),'Conducted 2G-3G'!$AH$3:$AH$5,0)))</f>
        <v>37</v>
      </c>
      <c r="CD118" s="411">
        <f>IF(COUNT('Conducted 2G-3G'!$AH$3:$AH$5)=0,897.4,INDEX('Conducted 2G-3G'!$U$3:$U$5,MATCH(MAX('Conducted 2G-3G'!$AH$3:$AH$5),'Conducted 2G-3G'!$AH$3:$AH$5,0)))</f>
        <v>897.4</v>
      </c>
      <c r="CE118" s="7237"/>
      <c r="CF118" s="7237"/>
      <c r="CG118" s="6909"/>
      <c r="CH118" s="6909"/>
      <c r="CI118" s="6672">
        <f>BY118</f>
        <v/>
      </c>
      <c r="CJ118" s="6672">
        <f>BZ118</f>
        <v/>
      </c>
      <c r="CK118" s="223">
        <f>CA118</f>
        <v/>
      </c>
      <c r="CL118" s="6665">
        <f>CC118</f>
        <v/>
      </c>
      <c r="CM118" s="6665">
        <f>CD118</f>
        <v/>
      </c>
      <c r="CN118" s="6843"/>
      <c r="CO118" s="1579"/>
      <c r="CP118" s="7217">
        <f>IF(CF118=""," ",IF(ABS(CE118-CF118)&lt;=0.1,"Valid","Not valid"))</f>
        <v/>
      </c>
      <c r="CQ118" s="7220">
        <f> IF(CE118="","",IF(AND(CE118&lt;&gt;"",CF118=""),IF(CE118&gt;=0.8,"Medir+Sig Max","No"),IF(CF118&lt;&gt;"",IF(CF118&gt;=0.8,"Medir+Sig Max","No"),"")))</f>
        <v/>
      </c>
      <c r="CR118" s="6929">
        <f>IF(UPPER($CQ$1)="X",IF(CF118=""," ",IF((ABS(CE118)&lt;5)*AND(ABS(CF118)&lt;5)*AND(ABS(CT118)&lt;5),"Solo si es max","Medir")),IF(CF118=""," ",IF((ABS(CE118)&lt;1)*AND(ABS(CF118)&lt;1)*AND(ABS(CT118)&lt;1),"Solo si es max","Medir")))</f>
        <v/>
      </c>
      <c r="CS118" s="7220"/>
      <c r="CT118" s="220">
        <f>IF(CO118="",IF(AND(CE118="",CF118=""),"",IF(CF118="",IF(DQ118&gt;1,ROUND(DQ118*CE118,3),CE118),IF(DQ118&gt;1,ROUND(DQ118*CF118,3),CF118))),IF(AND(CE118="",CF118=""),"",IF(CF118="",IF(DQ118&gt;1,ROUND(DQ118*CE118*(1/(CO118)),3),CE118*(1/(CO118))),IF(DQ118&gt;1,ROUND(DQ118*CF118*(1/(CO118)),3),CF118*(1/(CO118))))))</f>
        <v/>
      </c>
      <c r="CU118" s="224">
        <f>BY118</f>
        <v/>
      </c>
      <c r="CV118" s="237">
        <f>BZ118</f>
        <v/>
      </c>
      <c r="CW118" s="237">
        <f>CA118</f>
        <v/>
      </c>
      <c r="CX118" s="224">
        <f>CC118</f>
        <v/>
      </c>
      <c r="CY118" s="237">
        <f>CD118</f>
        <v/>
      </c>
      <c r="CZ118" s="220">
        <f>IF(COUNTIF(Overview!K12:K14,TRUE)&gt;0,1.6,IF(COUNTIF(Overview!L12:L14,TRUE)&gt;0,8,0))</f>
        <v/>
      </c>
      <c r="DA118" s="1807"/>
      <c r="DB118" s="6909"/>
      <c r="DC118" s="844">
        <f>IF(CT118="","",IF(CT118&gt;CZ118,"Fail","Pass"))</f>
        <v/>
      </c>
      <c r="DD118" s="6666">
        <f>IF(
CT118=MAX(CT116:CT122),
IF(
COUNTIF(CT116:CT122,CT118)&gt;1,
IF(CF118=MAX.SI.CONJUNTO(CF116:CF122,CT116:CT122,CT118),MAX($DD$3:DD117)+1,""),
MAX($DD$3:DD117)+1
),
"")</f>
        <v/>
      </c>
      <c r="DE118" s="1565">
        <f>MyTimestamp(DC118)</f>
        <v/>
      </c>
      <c r="DF118" s="1531">
        <f>IF(COUNT(CE118:CH118)=1,15,IF(COUNT(CE118:CH118)=0,0,30))</f>
        <v/>
      </c>
      <c r="DG118" s="1532">
        <f>IF(DF118=0,0,2)</f>
        <v/>
      </c>
      <c r="DH118" s="2055"/>
      <c r="DI118" s="6674"/>
      <c r="DJ118" s="1569"/>
      <c r="DK118" s="6667"/>
      <c r="DL118" s="1574">
        <f>10^(CN118/20)*100-100</f>
        <v/>
      </c>
      <c r="DM118" s="767">
        <f>IF('Tune-Up'!H12="","",'Tune-Up'!H12)</f>
        <v/>
      </c>
      <c r="DN118" s="961"/>
      <c r="DO118" s="797">
        <f>IF(DM118="","",10^(DM118/10))</f>
        <v/>
      </c>
      <c r="DP118" s="797">
        <f>IF(ISNUMBER(DN118)=FALSE,"N/A",10^(DN118/10))</f>
        <v/>
      </c>
      <c r="DQ118" s="1574">
        <f>IF(AND(ISNUMBER(DO118),ISNUMBER(DP118)),IF(DO118/DP118&gt;1,ROUND((DO118)/DP118,3),1),1)</f>
        <v/>
      </c>
      <c r="DR118" s="1541"/>
      <c r="DS118" s="1541"/>
      <c r="DT118" s="1541"/>
      <c r="DU118" s="1541"/>
      <c r="DV118" s="1541"/>
      <c r="DW118" s="1541"/>
      <c r="DX118" s="1541"/>
      <c r="DY118" s="1541"/>
      <c r="DZ118" s="1541"/>
      <c r="EA118" s="1541"/>
      <c r="EB118" s="1541"/>
      <c r="EC118" s="1541"/>
      <c r="ED118" s="1541"/>
      <c r="EE118" s="1541"/>
      <c r="EF118" s="1541"/>
      <c r="EG118" s="1541"/>
      <c r="EH118" s="1541"/>
      <c r="EI118" s="1541"/>
      <c r="EJ118" s="1541"/>
      <c r="EK118" s="1541"/>
      <c r="EL118" s="1541"/>
      <c r="EM118" s="1541"/>
      <c r="EN118" s="1541"/>
      <c r="EO118" s="1541"/>
      <c r="EP118" s="1541"/>
      <c r="EQ118" s="1541"/>
      <c r="ER118" s="1541"/>
      <c r="ES118" s="1541"/>
      <c r="ET118" s="1541"/>
      <c r="EU118" s="1541"/>
      <c r="EV118" s="1541"/>
    </row>
    <row r="119" ht="12.75" x14ac:dyDescent="0.2">
      <c r="A119" s="1541"/>
      <c r="B119" s="1541"/>
      <c r="C119"/>
      <c r="D119" s="6799"/>
      <c r="E119" s="6799"/>
      <c r="F119" s="6800" t="inlineStr">
        <is>
          <t>5.1</t>
        </is>
      </c>
      <c r="G119" s="6801"/>
      <c r="H119" s="6802">
        <f>BV119</f>
        <v/>
      </c>
      <c r="I119" s="6802">
        <f>BW119</f>
        <v/>
      </c>
      <c r="J119" s="6803" t="inlineStr">
        <is>
          <t>GSM</t>
        </is>
      </c>
      <c r="K119" s="6803" t="inlineStr">
        <is>
          <t>900</t>
        </is>
      </c>
      <c r="L119" s="6804"/>
      <c r="M119" s="6802"/>
      <c r="N119" s="6805"/>
      <c r="O119" s="6806"/>
      <c r="P119" s="6597"/>
      <c r="Q119" s="6806"/>
      <c r="R119" s="6806"/>
      <c r="S119" s="6802"/>
      <c r="T119" s="6802">
        <v>37</v>
      </c>
      <c r="U119" s="6593">
        <v>897.4</v>
      </c>
      <c r="V119" s="6805"/>
      <c r="W119" s="6807"/>
      <c r="X119" s="6805"/>
      <c r="Y119" s="6805"/>
      <c r="Z119" s="6805"/>
      <c r="AA119" s="6804"/>
      <c r="AB119" s="6804"/>
      <c r="AC119" s="6808">
        <f>IF(OR(BX119="Close to Ear",BX119="Close to Head"),"Head",IF(BX119="Extremity","Extremity","Body"))</f>
        <v/>
      </c>
      <c r="AD119" s="6809">
        <f>CA119</f>
        <v/>
      </c>
      <c r="AE119" s="6803">
        <f>CB119</f>
        <v/>
      </c>
      <c r="AF119" s="6804"/>
      <c r="AG119" s="6810">
        <f>IF(OR(AZ119="",BA119=""),"N/A",IF(DC119="Pass","P","F"))</f>
        <v/>
      </c>
      <c r="AH119" s="6811"/>
      <c r="AI119" s="6811"/>
      <c r="AJ119" s="6811"/>
      <c r="AK119" s="6805"/>
      <c r="AL119" s="6804"/>
      <c r="AM119" s="6805"/>
      <c r="AN119" s="6805"/>
      <c r="AO119" s="6812"/>
      <c r="AP119" s="6812"/>
      <c r="AQ119" s="6812"/>
      <c r="AR119" s="6812"/>
      <c r="AS119" s="6812"/>
      <c r="AT119" s="6813">
        <f>IF(AC119="Extremity",IF(CG119="","",CG119),"")</f>
        <v/>
      </c>
      <c r="AU119" s="6813">
        <f>IF(AC119="Extremity",IF(CH119="","",CH119),"")</f>
        <v/>
      </c>
      <c r="AV119" s="6814">
        <f>IF(AC119="Extremity","",IF(CE119="","",CE119))</f>
        <v/>
      </c>
      <c r="AW119" s="6814">
        <f>IF(AD119="Extremity","",IF(CF119="","",CF119))</f>
        <v/>
      </c>
      <c r="AX119" s="6807">
        <f>DL119</f>
        <v/>
      </c>
      <c r="AY119" s="6807">
        <f>DQ119</f>
        <v/>
      </c>
      <c r="AZ119" s="6815">
        <f>IF(AC119="Extremity",IF(DA119="","",DA119),"")</f>
        <v/>
      </c>
      <c r="BA119" s="6816">
        <f>IF(AC119="Extremity","",IF(CT119="","",CT119))</f>
        <v/>
      </c>
      <c r="BB119" s="6807">
        <f>IF(AC119="Extremity",IF(DB119="","",DB119),"")</f>
        <v/>
      </c>
      <c r="BC119" s="6814">
        <f>IF(AC119="Extremity","",IF(CZ119="","",CZ119))</f>
        <v/>
      </c>
      <c r="BD119" s="6807">
        <f>DD119</f>
        <v/>
      </c>
      <c r="BE119" s="6817">
        <f>DE119</f>
        <v/>
      </c>
      <c r="BF119" s="6818">
        <f>DF119*60</f>
        <v/>
      </c>
      <c r="BG119" s="6819">
        <f>BE119</f>
        <v/>
      </c>
      <c r="BH119" s="6818">
        <f>DG119*60</f>
        <v/>
      </c>
      <c r="BI119" s="6818">
        <f>DH119</f>
        <v/>
      </c>
      <c r="BJ119" s="6820"/>
      <c r="BK119" s="6821">
        <f>Overview!$E$7</f>
        <v/>
      </c>
      <c r="BL119" s="6820"/>
      <c r="BM119" s="6818">
        <f>DI119</f>
        <v/>
      </c>
      <c r="BN119" s="6821">
        <f>Overview!$P$153</f>
        <v/>
      </c>
      <c r="BO119" s="6820"/>
      <c r="BP119" s="6820"/>
      <c r="BQ119" s="6804"/>
      <c r="BR119" s="6822"/>
      <c r="BS119" s="1541"/>
      <c r="BT119" s="1783" t="inlineStr">
        <is>
          <t>GSM</t>
        </is>
      </c>
      <c r="BU119" s="1783" t="inlineStr">
        <is>
          <t>900</t>
        </is>
      </c>
      <c r="BV119" s="400">
        <f>Overview!$H$31</f>
        <v/>
      </c>
      <c r="BW119" s="1784"/>
      <c r="BX119" s="1783" t="inlineStr">
        <is>
          <t>Body</t>
        </is>
      </c>
      <c r="BY119" s="1785"/>
      <c r="BZ119" s="1793"/>
      <c r="CA119" s="6823" t="inlineStr">
        <is>
          <t>Accesorio 4: Front Face</t>
        </is>
      </c>
      <c r="CB119" s="200">
        <v>0</v>
      </c>
      <c r="CC119" s="6824">
        <f>IF(COUNT('Conducted 2G-3G'!$AH$3:$AH$5)=0,37,INDEX('Conducted 2G-3G'!$T$3:$T$5,MATCH(MAX('Conducted 2G-3G'!$AH$3:$AH$5),'Conducted 2G-3G'!$AH$3:$AH$5,0)))</f>
        <v>37</v>
      </c>
      <c r="CD119" s="411">
        <f>IF(COUNT('Conducted 2G-3G'!$AH$3:$AH$5)=0,897.4,INDEX('Conducted 2G-3G'!$U$3:$U$5,MATCH(MAX('Conducted 2G-3G'!$AH$3:$AH$5),'Conducted 2G-3G'!$AH$3:$AH$5,0)))</f>
        <v>897.4</v>
      </c>
      <c r="CE119" s="7237"/>
      <c r="CF119" s="7237"/>
      <c r="CG119" s="6909"/>
      <c r="CH119" s="6909"/>
      <c r="CI119" s="6672">
        <f>BY119</f>
        <v/>
      </c>
      <c r="CJ119" s="6672">
        <f>BZ119</f>
        <v/>
      </c>
      <c r="CK119" s="223">
        <f>CA119</f>
        <v/>
      </c>
      <c r="CL119" s="6665">
        <f>CC119</f>
        <v/>
      </c>
      <c r="CM119" s="6665">
        <f>CD119</f>
        <v/>
      </c>
      <c r="CN119" s="6843"/>
      <c r="CO119" s="1579"/>
      <c r="CP119" s="7217">
        <f>IF(CF119=""," ",IF(ABS(CE119-CF119)&lt;=0.1,"Valid","Not valid"))</f>
        <v/>
      </c>
      <c r="CQ119" s="7220">
        <f> IF(CE119="","",IF(AND(CE119&lt;&gt;"",CF119=""),IF(CE119&gt;=0.8,"Medir+Sig Max","No"),IF(CF119&lt;&gt;"",IF(CF119&gt;=0.8,"Medir+Sig Max","No"),"")))</f>
        <v/>
      </c>
      <c r="CR119" s="6929">
        <f>IF(UPPER($CQ$1)="X",IF(CF119=""," ",IF((ABS(CE119)&lt;5)*AND(ABS(CF119)&lt;5)*AND(ABS(CT119)&lt;5),"Solo si es max","Medir")),IF(CF119=""," ",IF((ABS(CE119)&lt;1)*AND(ABS(CF119)&lt;1)*AND(ABS(CT119)&lt;1),"Solo si es max","Medir")))</f>
        <v/>
      </c>
      <c r="CS119" s="7220"/>
      <c r="CT119" s="220">
        <f>IF(CO119="",IF(AND(CE119="",CF119=""),"",IF(CF119="",IF(DQ119&gt;1,ROUND(DQ119*CE119,3),CE119),IF(DQ119&gt;1,ROUND(DQ119*CF119,3),CF119))),IF(AND(CE119="",CF119=""),"",IF(CF119="",IF(DQ119&gt;1,ROUND(DQ119*CE119*(1/(CO119)),3),CE119*(1/(CO119))),IF(DQ119&gt;1,ROUND(DQ119*CF119*(1/(CO119)),3),CF119*(1/(CO119))))))</f>
        <v/>
      </c>
      <c r="CU119" s="224">
        <f>BY119</f>
        <v/>
      </c>
      <c r="CV119" s="237">
        <f>BZ119</f>
        <v/>
      </c>
      <c r="CW119" s="237">
        <f>CA119</f>
        <v/>
      </c>
      <c r="CX119" s="224">
        <f>CC119</f>
        <v/>
      </c>
      <c r="CY119" s="237">
        <f>CD119</f>
        <v/>
      </c>
      <c r="CZ119" s="220">
        <f>IF(COUNTIF(Overview!K12:K14,TRUE)&gt;0,1.6,IF(COUNTIF(Overview!L12:L14,TRUE)&gt;0,8,0))</f>
        <v/>
      </c>
      <c r="DA119" s="1807"/>
      <c r="DB119" s="6909"/>
      <c r="DC119" s="844">
        <f>IF(CT119="","",IF(CT119&gt;CZ119,"Fail","Pass"))</f>
        <v/>
      </c>
      <c r="DD119" s="6666">
        <f>IF(
CT119=MAX(CT116:CT122),
IF(
COUNTIF(CT116:CT122,CT119)&gt;1,
IF(CF119=MAX.SI.CONJUNTO(CF116:CF122,CT116:CT122,CT119),MAX($DD$3:DD118)+1,""),
MAX($DD$3:DD118)+1
),
"")</f>
        <v/>
      </c>
      <c r="DE119" s="1565">
        <f>MyTimestamp(DC119)</f>
        <v/>
      </c>
      <c r="DF119" s="1531">
        <f>IF(COUNT(CE119:CH119)=1,15,IF(COUNT(CE119:CH119)=0,0,30))</f>
        <v/>
      </c>
      <c r="DG119" s="1532">
        <f>IF(DF119=0,0,2)</f>
        <v/>
      </c>
      <c r="DH119" s="2055"/>
      <c r="DI119" s="6674"/>
      <c r="DJ119" s="1569"/>
      <c r="DK119" s="6667"/>
      <c r="DL119" s="1574">
        <f>10^(CN119/20)*100-100</f>
        <v/>
      </c>
      <c r="DM119" s="767">
        <f>IF('Tune-Up'!H12="","",'Tune-Up'!H12)</f>
        <v/>
      </c>
      <c r="DN119" s="961"/>
      <c r="DO119" s="797">
        <f>IF(DM119="","",10^(DM119/10))</f>
        <v/>
      </c>
      <c r="DP119" s="797">
        <f>IF(ISNUMBER(DN119)=FALSE,"N/A",10^(DN119/10))</f>
        <v/>
      </c>
      <c r="DQ119" s="1574">
        <f>IF(AND(ISNUMBER(DO119),ISNUMBER(DP119)),IF(DO119/DP119&gt;1,ROUND((DO119)/DP119,3),1),1)</f>
        <v/>
      </c>
      <c r="DR119" s="1541"/>
      <c r="DS119" s="1541"/>
      <c r="DT119" s="1541"/>
      <c r="DU119" s="1541"/>
      <c r="DV119" s="1541"/>
      <c r="DW119" s="1541"/>
      <c r="DX119" s="1541"/>
      <c r="DY119" s="1541"/>
      <c r="DZ119" s="1541"/>
      <c r="EA119" s="1541"/>
      <c r="EB119" s="1541"/>
      <c r="EC119" s="1541"/>
      <c r="ED119" s="1541"/>
      <c r="EE119" s="1541"/>
      <c r="EF119" s="1541"/>
      <c r="EG119" s="1541"/>
      <c r="EH119" s="1541"/>
      <c r="EI119" s="1541"/>
      <c r="EJ119" s="1541"/>
      <c r="EK119" s="1541"/>
      <c r="EL119" s="1541"/>
      <c r="EM119" s="1541"/>
      <c r="EN119" s="1541"/>
      <c r="EO119" s="1541"/>
      <c r="EP119" s="1541"/>
      <c r="EQ119" s="1541"/>
      <c r="ER119" s="1541"/>
      <c r="ES119" s="1541"/>
      <c r="ET119" s="1541"/>
      <c r="EU119" s="1541"/>
      <c r="EV119" s="1541"/>
    </row>
    <row r="120" ht="12.75" x14ac:dyDescent="0.2">
      <c r="A120" s="1541"/>
      <c r="B120" s="1541"/>
      <c r="C120"/>
      <c r="D120" s="6799"/>
      <c r="E120" s="6799"/>
      <c r="F120" s="6800" t="inlineStr">
        <is>
          <t>5.1</t>
        </is>
      </c>
      <c r="G120" s="6801"/>
      <c r="H120" s="6802">
        <f>BV120</f>
        <v/>
      </c>
      <c r="I120" s="6802">
        <f>BW120</f>
        <v/>
      </c>
      <c r="J120" s="6803" t="inlineStr">
        <is>
          <t>GSM</t>
        </is>
      </c>
      <c r="K120" s="6803" t="inlineStr">
        <is>
          <t>900</t>
        </is>
      </c>
      <c r="L120" s="6804"/>
      <c r="M120" s="6802"/>
      <c r="N120" s="6805"/>
      <c r="O120" s="6806"/>
      <c r="P120" s="6597"/>
      <c r="Q120" s="6806"/>
      <c r="R120" s="6806"/>
      <c r="S120" s="6802"/>
      <c r="T120" s="6802">
        <v>37</v>
      </c>
      <c r="U120" s="6593">
        <v>897.4</v>
      </c>
      <c r="V120" s="6805"/>
      <c r="W120" s="6807"/>
      <c r="X120" s="6805"/>
      <c r="Y120" s="6805"/>
      <c r="Z120" s="6805"/>
      <c r="AA120" s="6804"/>
      <c r="AB120" s="6804"/>
      <c r="AC120" s="6808">
        <f>IF(OR(BX120="Close to Ear",BX120="Close to Head"),"Head",IF(BX120="Extremity","Extremity","Body"))</f>
        <v/>
      </c>
      <c r="AD120" s="6809">
        <f>CA120</f>
        <v/>
      </c>
      <c r="AE120" s="6803">
        <f>CB120</f>
        <v/>
      </c>
      <c r="AF120" s="6804"/>
      <c r="AG120" s="6810">
        <f>IF(OR(AZ120="",BA120=""),"N/A",IF(DC120="Pass","P","F"))</f>
        <v/>
      </c>
      <c r="AH120" s="6811"/>
      <c r="AI120" s="6811"/>
      <c r="AJ120" s="6811"/>
      <c r="AK120" s="6805"/>
      <c r="AL120" s="6804"/>
      <c r="AM120" s="6805"/>
      <c r="AN120" s="6805"/>
      <c r="AO120" s="6812"/>
      <c r="AP120" s="6812"/>
      <c r="AQ120" s="6812"/>
      <c r="AR120" s="6812"/>
      <c r="AS120" s="6812"/>
      <c r="AT120" s="6813">
        <f>IF(AC120="Extremity",IF(CG120="","",CG120),"")</f>
        <v/>
      </c>
      <c r="AU120" s="6813">
        <f>IF(AC120="Extremity",IF(CH120="","",CH120),"")</f>
        <v/>
      </c>
      <c r="AV120" s="6814">
        <f>IF(AC120="Extremity","",IF(CE120="","",CE120))</f>
        <v/>
      </c>
      <c r="AW120" s="6814">
        <f>IF(AD120="Extremity","",IF(CF120="","",CF120))</f>
        <v/>
      </c>
      <c r="AX120" s="6807">
        <f>DL120</f>
        <v/>
      </c>
      <c r="AY120" s="6807">
        <f>DQ120</f>
        <v/>
      </c>
      <c r="AZ120" s="6815">
        <f>IF(AC120="Extremity",IF(DA120="","",DA120),"")</f>
        <v/>
      </c>
      <c r="BA120" s="6816">
        <f>IF(AC120="Extremity","",IF(CT120="","",CT120))</f>
        <v/>
      </c>
      <c r="BB120" s="6807">
        <f>IF(AC120="Extremity",IF(DB120="","",DB120),"")</f>
        <v/>
      </c>
      <c r="BC120" s="6814">
        <f>IF(AC120="Extremity","",IF(CZ120="","",CZ120))</f>
        <v/>
      </c>
      <c r="BD120" s="6807">
        <f>DD120</f>
        <v/>
      </c>
      <c r="BE120" s="6817">
        <f>DE120</f>
        <v/>
      </c>
      <c r="BF120" s="6818">
        <f>DF120*60</f>
        <v/>
      </c>
      <c r="BG120" s="6819">
        <f>BE120</f>
        <v/>
      </c>
      <c r="BH120" s="6818">
        <f>DG120*60</f>
        <v/>
      </c>
      <c r="BI120" s="6818">
        <f>DH120</f>
        <v/>
      </c>
      <c r="BJ120" s="6820"/>
      <c r="BK120" s="6821">
        <f>Overview!$E$7</f>
        <v/>
      </c>
      <c r="BL120" s="6820"/>
      <c r="BM120" s="6818">
        <f>DI120</f>
        <v/>
      </c>
      <c r="BN120" s="6821">
        <f>Overview!$P$153</f>
        <v/>
      </c>
      <c r="BO120" s="6820"/>
      <c r="BP120" s="6820"/>
      <c r="BQ120" s="6804"/>
      <c r="BR120" s="6822"/>
      <c r="BS120" s="1541"/>
      <c r="BT120" s="1783" t="inlineStr">
        <is>
          <t>GSM</t>
        </is>
      </c>
      <c r="BU120" s="1783" t="inlineStr">
        <is>
          <t>900</t>
        </is>
      </c>
      <c r="BV120" s="400">
        <f>Overview!$H$31</f>
        <v/>
      </c>
      <c r="BW120" s="1784"/>
      <c r="BX120" s="1783" t="inlineStr">
        <is>
          <t>Body</t>
        </is>
      </c>
      <c r="BY120" s="1785"/>
      <c r="BZ120" s="1793"/>
      <c r="CA120" s="6823" t="inlineStr">
        <is>
          <t>Accesorio 5: Back Face</t>
        </is>
      </c>
      <c r="CB120" s="200">
        <v>0</v>
      </c>
      <c r="CC120" s="6824">
        <f>IF(COUNT('Conducted 2G-3G'!$AH$3:$AH$5)=0,37,INDEX('Conducted 2G-3G'!$T$3:$T$5,MATCH(MAX('Conducted 2G-3G'!$AH$3:$AH$5),'Conducted 2G-3G'!$AH$3:$AH$5,0)))</f>
        <v>37</v>
      </c>
      <c r="CD120" s="411">
        <f>IF(COUNT('Conducted 2G-3G'!$AH$3:$AH$5)=0,897.4,INDEX('Conducted 2G-3G'!$U$3:$U$5,MATCH(MAX('Conducted 2G-3G'!$AH$3:$AH$5),'Conducted 2G-3G'!$AH$3:$AH$5,0)))</f>
        <v>897.4</v>
      </c>
      <c r="CE120" s="7237"/>
      <c r="CF120" s="7237"/>
      <c r="CG120" s="6909"/>
      <c r="CH120" s="6909"/>
      <c r="CI120" s="6672">
        <f>BY120</f>
        <v/>
      </c>
      <c r="CJ120" s="6672">
        <f>BZ120</f>
        <v/>
      </c>
      <c r="CK120" s="223">
        <f>CA120</f>
        <v/>
      </c>
      <c r="CL120" s="6665">
        <f>CC120</f>
        <v/>
      </c>
      <c r="CM120" s="6665">
        <f>CD120</f>
        <v/>
      </c>
      <c r="CN120" s="6843"/>
      <c r="CO120" s="1579"/>
      <c r="CP120" s="7217">
        <f>IF(CF120=""," ",IF(ABS(CE120-CF120)&lt;=0.1,"Valid","Not valid"))</f>
        <v/>
      </c>
      <c r="CQ120" s="7220">
        <f> IF(CE120="","",IF(AND(CE120&lt;&gt;"",CF120=""),IF(CE120&gt;=0.8,"Medir+Sig Max","No"),IF(CF120&lt;&gt;"",IF(CF120&gt;=0.8,"Medir+Sig Max","No"),"")))</f>
        <v/>
      </c>
      <c r="CR120" s="6929">
        <f>IF(UPPER($CQ$1)="X",IF(CF120=""," ",IF((ABS(CE120)&lt;5)*AND(ABS(CF120)&lt;5)*AND(ABS(CT120)&lt;5),"Solo si es max","Medir")),IF(CF120=""," ",IF((ABS(CE120)&lt;1)*AND(ABS(CF120)&lt;1)*AND(ABS(CT120)&lt;1),"Solo si es max","Medir")))</f>
        <v/>
      </c>
      <c r="CS120" s="7220"/>
      <c r="CT120" s="220">
        <f>IF(CO120="",IF(AND(CE120="",CF120=""),"",IF(CF120="",IF(DQ120&gt;1,ROUND(DQ120*CE120,3),CE120),IF(DQ120&gt;1,ROUND(DQ120*CF120,3),CF120))),IF(AND(CE120="",CF120=""),"",IF(CF120="",IF(DQ120&gt;1,ROUND(DQ120*CE120*(1/(CO120)),3),CE120*(1/(CO120))),IF(DQ120&gt;1,ROUND(DQ120*CF120*(1/(CO120)),3),CF120*(1/(CO120))))))</f>
        <v/>
      </c>
      <c r="CU120" s="224">
        <f>BY120</f>
        <v/>
      </c>
      <c r="CV120" s="237">
        <f>BZ120</f>
        <v/>
      </c>
      <c r="CW120" s="237">
        <f>CA120</f>
        <v/>
      </c>
      <c r="CX120" s="224">
        <f>CC120</f>
        <v/>
      </c>
      <c r="CY120" s="237">
        <f>CD120</f>
        <v/>
      </c>
      <c r="CZ120" s="220">
        <f>IF(COUNTIF(Overview!K12:K14,TRUE)&gt;0,1.6,IF(COUNTIF(Overview!L12:L14,TRUE)&gt;0,8,0))</f>
        <v/>
      </c>
      <c r="DA120" s="1807"/>
      <c r="DB120" s="6909"/>
      <c r="DC120" s="844">
        <f>IF(CT120="","",IF(CT120&gt;CZ120,"Fail","Pass"))</f>
        <v/>
      </c>
      <c r="DD120" s="6666">
        <f>IF(
CT120=MAX(CT116:CT122),
IF(
COUNTIF(CT116:CT122,CT120)&gt;1,
IF(CF120=MAX.SI.CONJUNTO(CF116:CF122,CT116:CT122,CT120),MAX($DD$3:DD119)+1,""),
MAX($DD$3:DD119)+1
),
"")</f>
        <v/>
      </c>
      <c r="DE120" s="1565">
        <f>MyTimestamp(DC120)</f>
        <v/>
      </c>
      <c r="DF120" s="1531">
        <f>IF(COUNT(CE120:CH120)=1,15,IF(COUNT(CE120:CH120)=0,0,30))</f>
        <v/>
      </c>
      <c r="DG120" s="1532">
        <f>IF(DF120=0,0,2)</f>
        <v/>
      </c>
      <c r="DH120" s="2055"/>
      <c r="DI120" s="6674"/>
      <c r="DJ120" s="1569"/>
      <c r="DK120" s="6667"/>
      <c r="DL120" s="1574">
        <f>10^(CN120/20)*100-100</f>
        <v/>
      </c>
      <c r="DM120" s="767">
        <f>IF('Tune-Up'!H12="","",'Tune-Up'!H12)</f>
        <v/>
      </c>
      <c r="DN120" s="961"/>
      <c r="DO120" s="797">
        <f>IF(DM120="","",10^(DM120/10))</f>
        <v/>
      </c>
      <c r="DP120" s="797">
        <f>IF(ISNUMBER(DN120)=FALSE,"N/A",10^(DN120/10))</f>
        <v/>
      </c>
      <c r="DQ120" s="1574">
        <f>IF(AND(ISNUMBER(DO120),ISNUMBER(DP120)),IF(DO120/DP120&gt;1,ROUND((DO120)/DP120,3),1),1)</f>
        <v/>
      </c>
      <c r="DR120" s="1541"/>
      <c r="DS120" s="1541"/>
      <c r="DT120" s="1541"/>
      <c r="DU120" s="1541"/>
      <c r="DV120" s="1541"/>
      <c r="DW120" s="1541"/>
      <c r="DX120" s="1541"/>
      <c r="DY120" s="1541"/>
      <c r="DZ120" s="1541"/>
      <c r="EA120" s="1541"/>
      <c r="EB120" s="1541"/>
      <c r="EC120" s="1541"/>
      <c r="ED120" s="1541"/>
      <c r="EE120" s="1541"/>
      <c r="EF120" s="1541"/>
      <c r="EG120" s="1541"/>
      <c r="EH120" s="1541"/>
      <c r="EI120" s="1541"/>
      <c r="EJ120" s="1541"/>
      <c r="EK120" s="1541"/>
      <c r="EL120" s="1541"/>
      <c r="EM120" s="1541"/>
      <c r="EN120" s="1541"/>
      <c r="EO120" s="1541"/>
      <c r="EP120" s="1541"/>
      <c r="EQ120" s="1541"/>
      <c r="ER120" s="1541"/>
      <c r="ES120" s="1541"/>
      <c r="ET120" s="1541"/>
      <c r="EU120" s="1541"/>
      <c r="EV120" s="1541"/>
    </row>
    <row r="121" ht="12.75" x14ac:dyDescent="0.2">
      <c r="A121" s="1541"/>
      <c r="B121" s="1541"/>
      <c r="C121"/>
      <c r="D121" s="6799"/>
      <c r="E121" s="6799"/>
      <c r="F121" s="6800" t="inlineStr">
        <is>
          <t>5.1</t>
        </is>
      </c>
      <c r="G121" s="6801"/>
      <c r="H121" s="6802">
        <f>BV121</f>
        <v/>
      </c>
      <c r="I121" s="6802">
        <f>BW121</f>
        <v/>
      </c>
      <c r="J121" s="6803" t="inlineStr">
        <is>
          <t>GSM</t>
        </is>
      </c>
      <c r="K121" s="6803" t="inlineStr">
        <is>
          <t>900</t>
        </is>
      </c>
      <c r="L121" s="6804"/>
      <c r="M121" s="6802"/>
      <c r="N121" s="6805"/>
      <c r="O121" s="6806"/>
      <c r="P121" s="6597"/>
      <c r="Q121" s="6806"/>
      <c r="R121" s="6806"/>
      <c r="S121" s="6802"/>
      <c r="T121" s="6802">
        <v>37</v>
      </c>
      <c r="U121" s="6593">
        <v>897.4</v>
      </c>
      <c r="V121" s="6805"/>
      <c r="W121" s="6807"/>
      <c r="X121" s="6805"/>
      <c r="Y121" s="6805"/>
      <c r="Z121" s="6805"/>
      <c r="AA121" s="6804"/>
      <c r="AB121" s="6804"/>
      <c r="AC121" s="6808">
        <f>IF(OR(BX121="Close to Ear",BX121="Close to Head"),"Head",IF(BX121="Extremity","Extremity","Body"))</f>
        <v/>
      </c>
      <c r="AD121" s="6809">
        <f>CA121</f>
        <v/>
      </c>
      <c r="AE121" s="6803">
        <f>CB121</f>
        <v/>
      </c>
      <c r="AF121" s="6804"/>
      <c r="AG121" s="6810">
        <f>IF(OR(AZ121="",BA121=""),"N/A",IF(DC121="Pass","P","F"))</f>
        <v/>
      </c>
      <c r="AH121" s="6811"/>
      <c r="AI121" s="6811"/>
      <c r="AJ121" s="6811"/>
      <c r="AK121" s="6805"/>
      <c r="AL121" s="6804"/>
      <c r="AM121" s="6805"/>
      <c r="AN121" s="6805"/>
      <c r="AO121" s="6812"/>
      <c r="AP121" s="6812"/>
      <c r="AQ121" s="6812"/>
      <c r="AR121" s="6812"/>
      <c r="AS121" s="6812"/>
      <c r="AT121" s="6813">
        <f>IF(AC121="Extremity",IF(CG121="","",CG121),"")</f>
        <v/>
      </c>
      <c r="AU121" s="6813">
        <f>IF(AC121="Extremity",IF(CH121="","",CH121),"")</f>
        <v/>
      </c>
      <c r="AV121" s="6814">
        <f>IF(AC121="Extremity","",IF(CE121="","",CE121))</f>
        <v/>
      </c>
      <c r="AW121" s="6814">
        <f>IF(AD121="Extremity","",IF(CF121="","",CF121))</f>
        <v/>
      </c>
      <c r="AX121" s="6807">
        <f>DL121</f>
        <v/>
      </c>
      <c r="AY121" s="6807">
        <f>DQ121</f>
        <v/>
      </c>
      <c r="AZ121" s="6815">
        <f>IF(AC121="Extremity",IF(DA121="","",DA121),"")</f>
        <v/>
      </c>
      <c r="BA121" s="6816">
        <f>IF(AC121="Extremity","",IF(CT121="","",CT121))</f>
        <v/>
      </c>
      <c r="BB121" s="6807">
        <f>IF(AC121="Extremity",IF(DB121="","",DB121),"")</f>
        <v/>
      </c>
      <c r="BC121" s="6814">
        <f>IF(AC121="Extremity","",IF(CZ121="","",CZ121))</f>
        <v/>
      </c>
      <c r="BD121" s="6807">
        <f>DD121</f>
        <v/>
      </c>
      <c r="BE121" s="6817">
        <f>DE121</f>
        <v/>
      </c>
      <c r="BF121" s="6818">
        <f>DF121*60</f>
        <v/>
      </c>
      <c r="BG121" s="6819">
        <f>BE121</f>
        <v/>
      </c>
      <c r="BH121" s="6818">
        <f>DG121*60</f>
        <v/>
      </c>
      <c r="BI121" s="6818">
        <f>DH121</f>
        <v/>
      </c>
      <c r="BJ121" s="6820"/>
      <c r="BK121" s="6821">
        <f>Overview!$E$7</f>
        <v/>
      </c>
      <c r="BL121" s="6820"/>
      <c r="BM121" s="6818">
        <f>DI121</f>
        <v/>
      </c>
      <c r="BN121" s="6821">
        <f>Overview!$P$153</f>
        <v/>
      </c>
      <c r="BO121" s="6820"/>
      <c r="BP121" s="6820"/>
      <c r="BQ121" s="6804"/>
      <c r="BR121" s="6822"/>
      <c r="BS121" s="1541"/>
      <c r="BT121" s="1783" t="inlineStr">
        <is>
          <t>GSM</t>
        </is>
      </c>
      <c r="BU121" s="1783" t="inlineStr">
        <is>
          <t>900</t>
        </is>
      </c>
      <c r="BV121" s="400">
        <f>Overview!$H$31</f>
        <v/>
      </c>
      <c r="BW121" s="1784"/>
      <c r="BX121" s="1783" t="inlineStr">
        <is>
          <t>Body</t>
        </is>
      </c>
      <c r="BY121" s="1785"/>
      <c r="BZ121" s="1793"/>
      <c r="CA121" s="6823" t="inlineStr">
        <is>
          <t>Accesorio 6: Front Face</t>
        </is>
      </c>
      <c r="CB121" s="200">
        <v>0</v>
      </c>
      <c r="CC121" s="6824">
        <f>IF(COUNT('Conducted 2G-3G'!$AH$3:$AH$5)=0,37,INDEX('Conducted 2G-3G'!$T$3:$T$5,MATCH(MAX('Conducted 2G-3G'!$AH$3:$AH$5),'Conducted 2G-3G'!$AH$3:$AH$5,0)))</f>
        <v>37</v>
      </c>
      <c r="CD121" s="411">
        <f>IF(COUNT('Conducted 2G-3G'!$AH$3:$AH$5)=0,897.4,INDEX('Conducted 2G-3G'!$U$3:$U$5,MATCH(MAX('Conducted 2G-3G'!$AH$3:$AH$5),'Conducted 2G-3G'!$AH$3:$AH$5,0)))</f>
        <v>897.4</v>
      </c>
      <c r="CE121" s="7237"/>
      <c r="CF121" s="7237"/>
      <c r="CG121" s="6909"/>
      <c r="CH121" s="6909"/>
      <c r="CI121" s="6672">
        <f>BY121</f>
        <v/>
      </c>
      <c r="CJ121" s="6672">
        <f>BZ121</f>
        <v/>
      </c>
      <c r="CK121" s="223">
        <f>CA121</f>
        <v/>
      </c>
      <c r="CL121" s="6665">
        <f>CC121</f>
        <v/>
      </c>
      <c r="CM121" s="6665">
        <f>CD121</f>
        <v/>
      </c>
      <c r="CN121" s="6843"/>
      <c r="CO121" s="1579"/>
      <c r="CP121" s="7217">
        <f>IF(CF121=""," ",IF(ABS(CE121-CF121)&lt;=0.1,"Valid","Not valid"))</f>
        <v/>
      </c>
      <c r="CQ121" s="7220">
        <f> IF(CE121="","",IF(AND(CE121&lt;&gt;"",CF121=""),IF(CE121&gt;=0.8,"Medir+Sig Max","No"),IF(CF121&lt;&gt;"",IF(CF121&gt;=0.8,"Medir+Sig Max","No"),"")))</f>
        <v/>
      </c>
      <c r="CR121" s="6929">
        <f>IF(UPPER($CQ$1)="X",IF(CF121=""," ",IF((ABS(CE121)&lt;5)*AND(ABS(CF121)&lt;5)*AND(ABS(CT121)&lt;5),"Solo si es max","Medir")),IF(CF121=""," ",IF((ABS(CE121)&lt;1)*AND(ABS(CF121)&lt;1)*AND(ABS(CT121)&lt;1),"Solo si es max","Medir")))</f>
        <v/>
      </c>
      <c r="CS121" s="7220"/>
      <c r="CT121" s="220">
        <f>IF(CO121="",IF(AND(CE121="",CF121=""),"",IF(CF121="",IF(DQ121&gt;1,ROUND(DQ121*CE121,3),CE121),IF(DQ121&gt;1,ROUND(DQ121*CF121,3),CF121))),IF(AND(CE121="",CF121=""),"",IF(CF121="",IF(DQ121&gt;1,ROUND(DQ121*CE121*(1/(CO121)),3),CE121*(1/(CO121))),IF(DQ121&gt;1,ROUND(DQ121*CF121*(1/(CO121)),3),CF121*(1/(CO121))))))</f>
        <v/>
      </c>
      <c r="CU121" s="224">
        <f>BY121</f>
        <v/>
      </c>
      <c r="CV121" s="237">
        <f>BZ121</f>
        <v/>
      </c>
      <c r="CW121" s="237">
        <f>CA121</f>
        <v/>
      </c>
      <c r="CX121" s="224">
        <f>CC121</f>
        <v/>
      </c>
      <c r="CY121" s="237">
        <f>CD121</f>
        <v/>
      </c>
      <c r="CZ121" s="220">
        <f>IF(COUNTIF(Overview!K12:K14,TRUE)&gt;0,1.6,IF(COUNTIF(Overview!L12:L14,TRUE)&gt;0,8,0))</f>
        <v/>
      </c>
      <c r="DA121" s="1807"/>
      <c r="DB121" s="6909"/>
      <c r="DC121" s="844">
        <f>IF(CT121="","",IF(CT121&gt;CZ121,"Fail","Pass"))</f>
        <v/>
      </c>
      <c r="DD121" s="6666">
        <f>IF(
CT121=MAX(CT116:CT122),
IF(
COUNTIF(CT116:CT122,CT121)&gt;1,
IF(CF121=MAX.SI.CONJUNTO(CF116:CF122,CT116:CT122,CT121),MAX($DD$3:DD120)+1,""),
MAX($DD$3:DD120)+1
),
"")</f>
        <v/>
      </c>
      <c r="DE121" s="1565">
        <f>MyTimestamp(DC121)</f>
        <v/>
      </c>
      <c r="DF121" s="1531">
        <f>IF(COUNT(CE121:CH121)=1,15,IF(COUNT(CE121:CH121)=0,0,30))</f>
        <v/>
      </c>
      <c r="DG121" s="1532">
        <f>IF(DF121=0,0,2)</f>
        <v/>
      </c>
      <c r="DH121" s="2055"/>
      <c r="DI121" s="6674"/>
      <c r="DJ121" s="1569"/>
      <c r="DK121" s="6667"/>
      <c r="DL121" s="1574">
        <f>10^(CN121/20)*100-100</f>
        <v/>
      </c>
      <c r="DM121" s="767">
        <f>IF('Tune-Up'!H12="","",'Tune-Up'!H12)</f>
        <v/>
      </c>
      <c r="DN121" s="961"/>
      <c r="DO121" s="797">
        <f>IF(DM121="","",10^(DM121/10))</f>
        <v/>
      </c>
      <c r="DP121" s="797">
        <f>IF(ISNUMBER(DN121)=FALSE,"N/A",10^(DN121/10))</f>
        <v/>
      </c>
      <c r="DQ121" s="1574">
        <f>IF(AND(ISNUMBER(DO121),ISNUMBER(DP121)),IF(DO121/DP121&gt;1,ROUND((DO121)/DP121,3),1),1)</f>
        <v/>
      </c>
      <c r="DR121" s="1541"/>
      <c r="DS121" s="1541"/>
      <c r="DT121" s="1541"/>
      <c r="DU121" s="1541"/>
      <c r="DV121" s="1541"/>
      <c r="DW121" s="1541"/>
      <c r="DX121" s="1541"/>
      <c r="DY121" s="1541"/>
      <c r="DZ121" s="1541"/>
      <c r="EA121" s="1541"/>
      <c r="EB121" s="1541"/>
      <c r="EC121" s="1541"/>
      <c r="ED121" s="1541"/>
      <c r="EE121" s="1541"/>
      <c r="EF121" s="1541"/>
      <c r="EG121" s="1541"/>
      <c r="EH121" s="1541"/>
      <c r="EI121" s="1541"/>
      <c r="EJ121" s="1541"/>
      <c r="EK121" s="1541"/>
      <c r="EL121" s="1541"/>
      <c r="EM121" s="1541"/>
      <c r="EN121" s="1541"/>
      <c r="EO121" s="1541"/>
      <c r="EP121" s="1541"/>
      <c r="EQ121" s="1541"/>
      <c r="ER121" s="1541"/>
      <c r="ES121" s="1541"/>
      <c r="ET121" s="1541"/>
      <c r="EU121" s="1541"/>
      <c r="EV121" s="1541"/>
    </row>
    <row r="122" ht="12.75" x14ac:dyDescent="0.2">
      <c r="A122" s="1541"/>
      <c r="B122" s="1541"/>
      <c r="C122"/>
      <c r="D122" s="6799"/>
      <c r="E122" s="6799"/>
      <c r="F122" s="6800" t="inlineStr">
        <is>
          <t>5.1</t>
        </is>
      </c>
      <c r="G122" s="6801"/>
      <c r="H122" s="6802">
        <f>BV122</f>
        <v/>
      </c>
      <c r="I122" s="6802">
        <f>BW122</f>
        <v/>
      </c>
      <c r="J122" s="6803" t="inlineStr">
        <is>
          <t>GSM</t>
        </is>
      </c>
      <c r="K122" s="6803" t="inlineStr">
        <is>
          <t>900</t>
        </is>
      </c>
      <c r="L122" s="6804"/>
      <c r="M122" s="6802"/>
      <c r="N122" s="6805"/>
      <c r="O122" s="6806"/>
      <c r="P122" s="6597"/>
      <c r="Q122" s="6806"/>
      <c r="R122" s="6806"/>
      <c r="S122" s="6802"/>
      <c r="T122" s="6802">
        <v>37</v>
      </c>
      <c r="U122" s="6593">
        <v>897.4</v>
      </c>
      <c r="V122" s="6805"/>
      <c r="W122" s="6807"/>
      <c r="X122" s="6805"/>
      <c r="Y122" s="6805"/>
      <c r="Z122" s="6805"/>
      <c r="AA122" s="6804"/>
      <c r="AB122" s="6804"/>
      <c r="AC122" s="6808">
        <f>IF(OR(BX122="Close to Ear",BX122="Close to Head"),"Head",IF(BX122="Extremity","Extremity","Body"))</f>
        <v/>
      </c>
      <c r="AD122" s="6809">
        <f>CA122</f>
        <v/>
      </c>
      <c r="AE122" s="6803">
        <f>CB122</f>
        <v/>
      </c>
      <c r="AF122" s="6804"/>
      <c r="AG122" s="6810">
        <f>IF(OR(AZ122="",BA122=""),"N/A",IF(DC122="Pass","P","F"))</f>
        <v/>
      </c>
      <c r="AH122" s="6811"/>
      <c r="AI122" s="6811"/>
      <c r="AJ122" s="6811"/>
      <c r="AK122" s="6805"/>
      <c r="AL122" s="6804"/>
      <c r="AM122" s="6805"/>
      <c r="AN122" s="6805"/>
      <c r="AO122" s="6812"/>
      <c r="AP122" s="6812"/>
      <c r="AQ122" s="6812"/>
      <c r="AR122" s="6812"/>
      <c r="AS122" s="6812"/>
      <c r="AT122" s="6813">
        <f>IF(AC122="Extremity",IF(CG122="","",CG122),"")</f>
        <v/>
      </c>
      <c r="AU122" s="6813">
        <f>IF(AC122="Extremity",IF(CH122="","",CH122),"")</f>
        <v/>
      </c>
      <c r="AV122" s="6814">
        <f>IF(AC122="Extremity","",IF(CE122="","",CE122))</f>
        <v/>
      </c>
      <c r="AW122" s="6814">
        <f>IF(AD122="Extremity","",IF(CF122="","",CF122))</f>
        <v/>
      </c>
      <c r="AX122" s="6807">
        <f>DL122</f>
        <v/>
      </c>
      <c r="AY122" s="6807">
        <f>DQ122</f>
        <v/>
      </c>
      <c r="AZ122" s="6815">
        <f>IF(AC122="Extremity",IF(DA122="","",DA122),"")</f>
        <v/>
      </c>
      <c r="BA122" s="6816">
        <f>IF(AC122="Extremity","",IF(CT122="","",CT122))</f>
        <v/>
      </c>
      <c r="BB122" s="6807">
        <f>IF(AC122="Extremity",IF(DB122="","",DB122),"")</f>
        <v/>
      </c>
      <c r="BC122" s="6814">
        <f>IF(AC122="Extremity","",IF(CZ122="","",CZ122))</f>
        <v/>
      </c>
      <c r="BD122" s="6807">
        <f>DD122</f>
        <v/>
      </c>
      <c r="BE122" s="6817">
        <f>DE122</f>
        <v/>
      </c>
      <c r="BF122" s="6818">
        <f>DF122*60</f>
        <v/>
      </c>
      <c r="BG122" s="6819">
        <f>BE122</f>
        <v/>
      </c>
      <c r="BH122" s="6818">
        <f>DG122*60</f>
        <v/>
      </c>
      <c r="BI122" s="6818">
        <f>DH122</f>
        <v/>
      </c>
      <c r="BJ122" s="6820"/>
      <c r="BK122" s="6821">
        <f>Overview!$E$7</f>
        <v/>
      </c>
      <c r="BL122" s="6820"/>
      <c r="BM122" s="6818">
        <f>DI122</f>
        <v/>
      </c>
      <c r="BN122" s="6821">
        <f>Overview!$P$153</f>
        <v/>
      </c>
      <c r="BO122" s="6820"/>
      <c r="BP122" s="6820"/>
      <c r="BQ122" s="6804"/>
      <c r="BR122" s="6822"/>
      <c r="BS122" s="1541"/>
      <c r="BT122" s="1783" t="inlineStr">
        <is>
          <t>GSM</t>
        </is>
      </c>
      <c r="BU122" s="1783" t="inlineStr">
        <is>
          <t>900</t>
        </is>
      </c>
      <c r="BV122" s="400">
        <f>Overview!$H$31</f>
        <v/>
      </c>
      <c r="BW122" s="1784"/>
      <c r="BX122" s="1783" t="inlineStr">
        <is>
          <t>Body</t>
        </is>
      </c>
      <c r="BY122" s="1785"/>
      <c r="BZ122" s="1793"/>
      <c r="CA122" s="6823" t="inlineStr">
        <is>
          <t>Accesorio 7: Front Face</t>
        </is>
      </c>
      <c r="CB122" s="200">
        <v>0</v>
      </c>
      <c r="CC122" s="6917">
        <f>IF(COUNT('Conducted 2G-3G'!$AH$3:$AH$5)=0,37,INDEX('Conducted 2G-3G'!$T$3:$T$5,MATCH(MAX('Conducted 2G-3G'!$AH$3:$AH$5),'Conducted 2G-3G'!$AH$3:$AH$5,0)))</f>
        <v>37</v>
      </c>
      <c r="CD122" s="473">
        <f>IF(COUNT('Conducted 2G-3G'!$AH$3:$AH$5)=0,897.4,INDEX('Conducted 2G-3G'!$U$3:$U$5,MATCH(MAX('Conducted 2G-3G'!$AH$3:$AH$5),'Conducted 2G-3G'!$AH$3:$AH$5,0)))</f>
        <v>897.4</v>
      </c>
      <c r="CE122" s="7237"/>
      <c r="CF122" s="7237"/>
      <c r="CG122" s="6909"/>
      <c r="CH122" s="6909"/>
      <c r="CI122" s="6672">
        <f>BY122</f>
        <v/>
      </c>
      <c r="CJ122" s="6672">
        <f>BZ122</f>
        <v/>
      </c>
      <c r="CK122" s="223">
        <f>CA122</f>
        <v/>
      </c>
      <c r="CL122" s="6665">
        <f>CC122</f>
        <v/>
      </c>
      <c r="CM122" s="6665">
        <f>CD122</f>
        <v/>
      </c>
      <c r="CN122" s="6843"/>
      <c r="CO122" s="1579"/>
      <c r="CP122" s="7217">
        <f>IF(CF122=""," ",IF(ABS(CE122-CF122)&lt;=0.1,"Valid","Not valid"))</f>
        <v/>
      </c>
      <c r="CQ122" s="7220">
        <f> IF(CE122="","",IF(AND(CE122&lt;&gt;"",CF122=""),IF(CE122&gt;=0.8,"Medir+Sig Max","No"),IF(CF122&lt;&gt;"",IF(CF122&gt;=0.8,"Medir+Sig Max","No"),"")))</f>
        <v/>
      </c>
      <c r="CR122" s="6929">
        <f>IF(UPPER($CQ$1)="X",IF(CF122=""," ",IF((ABS(CE122)&lt;5)*AND(ABS(CF122)&lt;5)*AND(ABS(CT122)&lt;5),"Solo si es max","Medir")),IF(CF122=""," ",IF((ABS(CE122)&lt;1)*AND(ABS(CF122)&lt;1)*AND(ABS(CT122)&lt;1),"Solo si es max","Medir")))</f>
        <v/>
      </c>
      <c r="CS122" s="7220"/>
      <c r="CT122" s="220">
        <f>IF(CO122="",IF(AND(CE122="",CF122=""),"",IF(CF122="",IF(DQ122&gt;1,ROUND(DQ122*CE122,3),CE122),IF(DQ122&gt;1,ROUND(DQ122*CF122,3),CF122))),IF(AND(CE122="",CF122=""),"",IF(CF122="",IF(DQ122&gt;1,ROUND(DQ122*CE122*(1/(CO122)),3),CE122*(1/(CO122))),IF(DQ122&gt;1,ROUND(DQ122*CF122*(1/(CO122)),3),CF122*(1/(CO122))))))</f>
        <v/>
      </c>
      <c r="CU122" s="224">
        <f>BY122</f>
        <v/>
      </c>
      <c r="CV122" s="237">
        <f>BZ122</f>
        <v/>
      </c>
      <c r="CW122" s="237">
        <f>CA122</f>
        <v/>
      </c>
      <c r="CX122" s="224">
        <f>CC122</f>
        <v/>
      </c>
      <c r="CY122" s="237">
        <f>CD122</f>
        <v/>
      </c>
      <c r="CZ122" s="220">
        <f>IF(COUNTIF(Overview!K12:K14,TRUE)&gt;0,1.6,IF(COUNTIF(Overview!L12:L14,TRUE)&gt;0,8,0))</f>
        <v/>
      </c>
      <c r="DA122" s="1807"/>
      <c r="DB122" s="6911"/>
      <c r="DC122" s="6895">
        <f>IF(CT122="","",IF(CT122&gt;CZ122,"Fail","Pass"))</f>
        <v/>
      </c>
      <c r="DD122" s="6666">
        <f>IF(
CT122=MAX(CT116:CT122),
IF(
COUNTIF(CT116:CT122,CT122)&gt;1,
IF(CF122=MAX.SI.CONJUNTO(CF116:CF122,CT116:CT122,CT122),MAX($DD$3:DD121)+1,""),
MAX($DD$3:DD121)+1
),
"")</f>
        <v/>
      </c>
      <c r="DE122" s="1565">
        <f>MyTimestamp(DC122)</f>
        <v/>
      </c>
      <c r="DF122" s="1531">
        <f>IF(COUNT(CE122:CH122)=1,15,IF(COUNT(CE122:CH122)=0,0,30))</f>
        <v/>
      </c>
      <c r="DG122" s="1532">
        <f>IF(DF122=0,0,2)</f>
        <v/>
      </c>
      <c r="DH122" s="2055"/>
      <c r="DI122" s="6674"/>
      <c r="DJ122" s="1569"/>
      <c r="DK122" s="6667"/>
      <c r="DL122" s="1574">
        <f>10^(CN122/20)*100-100</f>
        <v/>
      </c>
      <c r="DM122" s="767">
        <f>IF('Tune-Up'!H12="","",'Tune-Up'!H12)</f>
        <v/>
      </c>
      <c r="DN122" s="961"/>
      <c r="DO122" s="797">
        <f>IF(DM122="","",10^(DM122/10))</f>
        <v/>
      </c>
      <c r="DP122" s="797">
        <f>IF(ISNUMBER(DN122)=FALSE,"N/A",10^(DN122/10))</f>
        <v/>
      </c>
      <c r="DQ122" s="1574">
        <f>IF(AND(ISNUMBER(DO122),ISNUMBER(DP122)),IF(DO122/DP122&gt;1,ROUND((DO122)/DP122,3),1),1)</f>
        <v/>
      </c>
      <c r="DR122" s="1541"/>
      <c r="DS122" s="1541"/>
      <c r="DT122" s="1541"/>
      <c r="DU122" s="1541"/>
      <c r="DV122" s="1541"/>
      <c r="DW122" s="1541"/>
      <c r="DX122" s="1541"/>
      <c r="DY122" s="1541"/>
      <c r="DZ122" s="1541"/>
      <c r="EA122" s="1541"/>
      <c r="EB122" s="1541"/>
      <c r="EC122" s="1541"/>
      <c r="ED122" s="1541"/>
      <c r="EE122" s="1541"/>
      <c r="EF122" s="1541"/>
      <c r="EG122" s="1541"/>
      <c r="EH122" s="1541"/>
      <c r="EI122" s="1541"/>
      <c r="EJ122" s="1541"/>
      <c r="EK122" s="1541"/>
      <c r="EL122" s="1541"/>
      <c r="EM122" s="1541"/>
      <c r="EN122" s="1541"/>
      <c r="EO122" s="1541"/>
      <c r="EP122" s="1541"/>
      <c r="EQ122" s="1541"/>
      <c r="ER122" s="1541"/>
      <c r="ES122" s="1541"/>
      <c r="ET122" s="1541"/>
      <c r="EU122" s="1541"/>
      <c r="EV122" s="1541"/>
    </row>
    <row r="123" ht="12.75" x14ac:dyDescent="0.2">
      <c r="A123" s="1541"/>
      <c r="B123" s="1541"/>
      <c r="C123"/>
      <c r="D123" s="1486"/>
      <c r="E123" s="1486"/>
      <c r="F123" s="672" t="inlineStr">
        <is>
          <t>5.2</t>
        </is>
      </c>
      <c r="G123" s="1497"/>
      <c r="H123" s="130">
        <f>BV123</f>
        <v/>
      </c>
      <c r="I123" s="130">
        <f>BW123</f>
        <v/>
      </c>
      <c r="J123" s="1299" t="inlineStr">
        <is>
          <t>WCDMA</t>
        </is>
      </c>
      <c r="K123" s="1299" t="inlineStr">
        <is>
          <t>FDDI</t>
        </is>
      </c>
      <c r="L123" s="115"/>
      <c r="M123" s="130"/>
      <c r="N123" s="119"/>
      <c r="O123" s="131"/>
      <c r="P123" s="6597"/>
      <c r="Q123" s="131"/>
      <c r="R123" s="131"/>
      <c r="S123" s="130"/>
      <c r="T123" s="130">
        <v>9750</v>
      </c>
      <c r="U123" s="6593">
        <v>1950</v>
      </c>
      <c r="V123" s="119"/>
      <c r="W123" s="1305"/>
      <c r="X123" s="119"/>
      <c r="Y123" s="119"/>
      <c r="Z123" s="119"/>
      <c r="AA123" s="115"/>
      <c r="AB123" s="115"/>
      <c r="AC123" s="1300">
        <f>IF(OR(BX123="Close to Ear",BX123="Close to Head"),"Head",IF(BX123="Extremity","Extremity","Body"))</f>
        <v/>
      </c>
      <c r="AD123" s="1301">
        <f>CA123</f>
        <v/>
      </c>
      <c r="AE123" s="1299">
        <f>CB123</f>
        <v/>
      </c>
      <c r="AF123" s="115"/>
      <c r="AG123" s="1302">
        <f>IF(OR(AZ123="",BA123=""),"N/A",IF(DC123="Pass","P","F"))</f>
        <v/>
      </c>
      <c r="AH123" s="129"/>
      <c r="AI123" s="129"/>
      <c r="AJ123" s="129"/>
      <c r="AK123" s="119"/>
      <c r="AL123" s="115"/>
      <c r="AM123" s="119"/>
      <c r="AN123" s="119"/>
      <c r="AO123" s="692"/>
      <c r="AP123" s="692"/>
      <c r="AQ123" s="692"/>
      <c r="AR123" s="692"/>
      <c r="AS123" s="692"/>
      <c r="AT123" s="1303">
        <f>IF(AC123="Extremity",IF(CG123="","",CG123),"")</f>
        <v/>
      </c>
      <c r="AU123" s="1303">
        <f>IF(AC123="Extremity",IF(CH123="","",CH123),"")</f>
        <v/>
      </c>
      <c r="AV123" s="1304">
        <f>IF(AC123="Extremity","",IF(CE123="","",CE123))</f>
        <v/>
      </c>
      <c r="AW123" s="1304">
        <f>IF(AD123="Extremity","",IF(CF123="","",CF123))</f>
        <v/>
      </c>
      <c r="AX123" s="1305">
        <f>DL123</f>
        <v/>
      </c>
      <c r="AY123" s="1305">
        <f>DQ123</f>
        <v/>
      </c>
      <c r="AZ123" s="3377">
        <f>IF(AC123="Extremity",IF(DA123="","",DA123),"")</f>
        <v/>
      </c>
      <c r="BA123" s="3378">
        <f>IF(AC123="Extremity","",IF(CT123="","",CT123))</f>
        <v/>
      </c>
      <c r="BB123" s="1305">
        <f>IF(AC123="Extremity",IF(DB123="","",DB123),"")</f>
        <v/>
      </c>
      <c r="BC123" s="1304">
        <f>IF(AC123="Extremity","",IF(CZ123="","",CZ123))</f>
        <v/>
      </c>
      <c r="BD123" s="1305">
        <f>DD123</f>
        <v/>
      </c>
      <c r="BE123" s="132">
        <f>DE123</f>
        <v/>
      </c>
      <c r="BF123" s="133">
        <f>DF123*60</f>
        <v/>
      </c>
      <c r="BG123" s="121">
        <f>BE123</f>
        <v/>
      </c>
      <c r="BH123" s="133">
        <f>DG123*60</f>
        <v/>
      </c>
      <c r="BI123" s="133">
        <f>DH123</f>
        <v/>
      </c>
      <c r="BJ123" s="117"/>
      <c r="BK123" s="812">
        <f>Overview!$E$7</f>
        <v/>
      </c>
      <c r="BL123" s="117"/>
      <c r="BM123" s="834">
        <f>DI123</f>
        <v/>
      </c>
      <c r="BN123" s="812">
        <f>Overview!$P$153</f>
        <v/>
      </c>
      <c r="BO123" s="117"/>
      <c r="BP123" s="117"/>
      <c r="BQ123" s="115"/>
      <c r="BR123" s="1478"/>
      <c r="BS123" s="1541"/>
      <c r="BT123" s="1828" t="inlineStr">
        <is>
          <t>WCDMA</t>
        </is>
      </c>
      <c r="BU123" s="1828" t="inlineStr">
        <is>
          <t>FDDI</t>
        </is>
      </c>
      <c r="BV123" s="906">
        <f>Overview!$H$28</f>
        <v/>
      </c>
      <c r="BW123" s="1784"/>
      <c r="BX123" s="1828" t="inlineStr">
        <is>
          <t>Close to ear</t>
        </is>
      </c>
      <c r="BY123" s="1785"/>
      <c r="BZ123" s="1785"/>
      <c r="CA123" s="6918" t="inlineStr">
        <is>
          <t>Left Cheek</t>
        </is>
      </c>
      <c r="CB123" s="200">
        <v>0</v>
      </c>
      <c r="CC123" s="1107">
        <f>IF(COUNT('Conducted 2G-3G'!$AH$15:$AH$17)=0,9750,INDEX('Conducted 2G-3G'!$T$15:$T$17,MATCH(MAX('Conducted 2G-3G'!$AH$15:$AH$17),'Conducted 2G-3G'!$AH$15:$AH$17,0)))</f>
        <v>9750</v>
      </c>
      <c r="CD123" s="1107">
        <f>IF(COUNT('Conducted 2G-3G'!$AH$15:$AH$17)=0,1950,INDEX('Conducted 2G-3G'!$U$15:$U$17,MATCH(MAX('Conducted 2G-3G'!$AH$15:$AH$17),'Conducted 2G-3G'!$AH$15:$AH$17,0)))</f>
        <v>1950</v>
      </c>
      <c r="CE123" s="7238"/>
      <c r="CF123" s="7238"/>
      <c r="CG123" s="6909"/>
      <c r="CH123" s="6909"/>
      <c r="CI123" s="6919">
        <f>BY123</f>
        <v/>
      </c>
      <c r="CJ123" s="6665">
        <f>BZ123</f>
        <v/>
      </c>
      <c r="CK123" s="6617">
        <f>CA123</f>
        <v/>
      </c>
      <c r="CL123" s="6665">
        <f>CC123</f>
        <v/>
      </c>
      <c r="CM123" s="6665">
        <f>CD123</f>
        <v/>
      </c>
      <c r="CN123" s="2051"/>
      <c r="CO123" s="1579"/>
      <c r="CP123" s="7217">
        <f>IF(CF123=""," ",IF(ABS(CE123-CF123)&lt;=0.1,"Valid","Not valid"))</f>
        <v/>
      </c>
      <c r="CQ123" s="7217">
        <f> IF(CE123="","",IF(AND(CE123&lt;&gt;"",CF123=""),IF(CE123&gt;=0.8,"Medir+Sig Max","No"),IF(CF123&lt;&gt;"",IF(CF123&gt;=0.8,"Medir+Sig Max","No"),"")))</f>
        <v/>
      </c>
      <c r="CR123" s="892">
        <f>IF(UPPER('SAR FCC-ISED'!$CQ$1)="X",IF(CF123=""," ",IF((ABS(CE123)&lt;5)*AND(ABS(CF123)&lt;5)*AND(ABS(CT123)&lt;5),"Solo si es max","Medir")),IF(CF123=""," ",IF((ABS(CE123)&lt;1)*AND(ABS(CF123)&lt;1)*AND(ABS(CT123)&lt;1),"Solo si es max","Medir")))</f>
        <v/>
      </c>
      <c r="CS123" s="7220"/>
      <c r="CT123" s="222">
        <f>IF(CO123="",IF(AND(CE123="",CF123=""),"",IF(CF123="",IF(DQ123&gt;1,ROUND(DQ123*CE123,3),CE123),IF(DQ123&gt;1,ROUND(DQ123*CF123,3),CF123))),IF(AND(CE123="",CF123=""),"",IF(CF123="",IF(DQ123&gt;1,ROUND(DQ123*CE123*(1/(CO123)),3),CE123*(1/(CO123))),IF(DQ123&gt;1,ROUND(DQ123*CF123*(1/(CO123)),3),CF123*(1/(CO123))))))</f>
        <v/>
      </c>
      <c r="CU123" s="6617">
        <f>BY123</f>
        <v/>
      </c>
      <c r="CV123" s="6665">
        <f>BZ123</f>
        <v/>
      </c>
      <c r="CW123" s="6665">
        <f>CA123</f>
        <v/>
      </c>
      <c r="CX123" s="6617">
        <f>CC123</f>
        <v/>
      </c>
      <c r="CY123" s="6665">
        <f>CD123</f>
        <v/>
      </c>
      <c r="CZ123" s="220">
        <f>IF(COUNTIF(Overview!K12:K14,TRUE)&gt;0,1.6,IF(COUNTIF(Overview!L12:L14,TRUE)&gt;0,8,0))</f>
        <v/>
      </c>
      <c r="DA123" s="1807"/>
      <c r="DB123" s="7484"/>
      <c r="DC123" s="6894">
        <f>IF(CT123="","",IF(CT123&gt;CZ123,"Fail","Pass"))</f>
        <v/>
      </c>
      <c r="DD123" s="6666"/>
      <c r="DE123" s="2054">
        <f>MyTimestamp(DC123)</f>
        <v/>
      </c>
      <c r="DF123" s="1537">
        <f>IF(COUNT(CE123:CH123)=1,15,IF(COUNT(CE123:CH123)=0,0,30))</f>
        <v/>
      </c>
      <c r="DG123" s="1538">
        <f>IF(DF123=0,0,2)</f>
        <v/>
      </c>
      <c r="DH123" s="6900"/>
      <c r="DI123" s="6900"/>
      <c r="DJ123" s="1568"/>
      <c r="DK123" s="6667"/>
      <c r="DL123" s="6614">
        <f>10^(CN123/20)*100-100</f>
        <v/>
      </c>
      <c r="DM123" s="6849"/>
      <c r="DN123" s="1109"/>
      <c r="DO123" s="6849">
        <f>IF(DM123="","",10^(DM123/10))</f>
        <v/>
      </c>
      <c r="DP123" s="6849">
        <f>IF(ISNUMBER(DN123)=FALSE,"",10^(DN123/10))</f>
        <v/>
      </c>
      <c r="DQ123" s="6614">
        <f>IF(AND(ISNUMBER(DO123),ISNUMBER(DP123)),IF(DO123/DP123&gt;1,ROUND((DO123)/DP123,3),1),1)</f>
        <v/>
      </c>
      <c r="DR123" s="1541"/>
      <c r="DS123" s="1541"/>
      <c r="DT123" s="1541"/>
      <c r="DU123" s="1541"/>
      <c r="DV123" s="1541"/>
      <c r="DW123" s="1541"/>
      <c r="DX123" s="1541"/>
      <c r="DY123" s="1541"/>
      <c r="DZ123" s="1541"/>
      <c r="EA123" s="1541"/>
      <c r="EB123" s="1541"/>
      <c r="EC123" s="1541"/>
      <c r="ED123" s="1541"/>
      <c r="EE123" s="1541"/>
      <c r="EF123" s="1541"/>
      <c r="EG123" s="1541"/>
      <c r="EH123" s="1541"/>
      <c r="EI123" s="1541"/>
      <c r="EJ123" s="1541"/>
      <c r="EK123" s="1541"/>
      <c r="EL123" s="1541"/>
      <c r="EM123" s="1541"/>
      <c r="EN123" s="1541"/>
      <c r="EO123" s="1541"/>
      <c r="EP123" s="1541"/>
      <c r="EQ123" s="1541"/>
      <c r="ER123" s="1541"/>
      <c r="ES123" s="1541"/>
      <c r="ET123" s="1541"/>
      <c r="EU123" s="1541"/>
      <c r="EV123" s="1541"/>
    </row>
    <row r="124" ht="12.75" x14ac:dyDescent="0.2">
      <c r="A124" s="1541"/>
      <c r="B124" s="1541"/>
      <c r="C124"/>
      <c r="D124" s="1486"/>
      <c r="E124" s="1486"/>
      <c r="F124" s="672" t="inlineStr">
        <is>
          <t>5.2</t>
        </is>
      </c>
      <c r="G124" s="1497"/>
      <c r="H124" s="130">
        <f>BV124</f>
        <v/>
      </c>
      <c r="I124" s="130">
        <f>BW124</f>
        <v/>
      </c>
      <c r="J124" s="1299" t="inlineStr">
        <is>
          <t>WCDMA</t>
        </is>
      </c>
      <c r="K124" s="1299" t="inlineStr">
        <is>
          <t>FDDI</t>
        </is>
      </c>
      <c r="L124" s="115"/>
      <c r="M124" s="130"/>
      <c r="N124" s="119"/>
      <c r="O124" s="131"/>
      <c r="P124" s="6597"/>
      <c r="Q124" s="131"/>
      <c r="R124" s="131"/>
      <c r="S124" s="130"/>
      <c r="T124" s="130">
        <v>9750</v>
      </c>
      <c r="U124" s="6593">
        <v>1950</v>
      </c>
      <c r="V124" s="119"/>
      <c r="W124" s="1305"/>
      <c r="X124" s="119"/>
      <c r="Y124" s="119"/>
      <c r="Z124" s="119"/>
      <c r="AA124" s="115"/>
      <c r="AB124" s="115"/>
      <c r="AC124" s="1300">
        <f>IF(OR(BX124="Close to Ear",BX124="Close to Head"),"Head",IF(BX124="Extremity","Extremity","Body"))</f>
        <v/>
      </c>
      <c r="AD124" s="1301">
        <f>CA124</f>
        <v/>
      </c>
      <c r="AE124" s="1299">
        <f>CB124</f>
        <v/>
      </c>
      <c r="AF124" s="115"/>
      <c r="AG124" s="1302">
        <f>IF(OR(AZ124="",BA124=""),"N/A",IF(DC124="Pass","P","F"))</f>
        <v/>
      </c>
      <c r="AH124" s="129"/>
      <c r="AI124" s="129"/>
      <c r="AJ124" s="129"/>
      <c r="AK124" s="119"/>
      <c r="AL124" s="115"/>
      <c r="AM124" s="119"/>
      <c r="AN124" s="119"/>
      <c r="AO124" s="692"/>
      <c r="AP124" s="692"/>
      <c r="AQ124" s="692"/>
      <c r="AR124" s="692"/>
      <c r="AS124" s="692"/>
      <c r="AT124" s="1303">
        <f>IF(AC124="Extremity",IF(CG124="","",CG124),"")</f>
        <v/>
      </c>
      <c r="AU124" s="1303">
        <f>IF(AC124="Extremity",IF(CH124="","",CH124),"")</f>
        <v/>
      </c>
      <c r="AV124" s="1304">
        <f>IF(AC124="Extremity","",IF(CE124="","",CE124))</f>
        <v/>
      </c>
      <c r="AW124" s="1304">
        <f>IF(AD124="Extremity","",IF(CF124="","",CF124))</f>
        <v/>
      </c>
      <c r="AX124" s="1305">
        <f>DL124</f>
        <v/>
      </c>
      <c r="AY124" s="1305">
        <f>DQ124</f>
        <v/>
      </c>
      <c r="AZ124" s="3377">
        <f>IF(AC124="Extremity",IF(DA124="","",DA124),"")</f>
        <v/>
      </c>
      <c r="BA124" s="3378">
        <f>IF(AC124="Extremity","",IF(CT124="","",CT124))</f>
        <v/>
      </c>
      <c r="BB124" s="1305">
        <f>IF(AC124="Extremity",IF(DB124="","",DB124),"")</f>
        <v/>
      </c>
      <c r="BC124" s="1304">
        <f>IF(AC124="Extremity","",IF(CZ124="","",CZ124))</f>
        <v/>
      </c>
      <c r="BD124" s="1305">
        <f>DD124</f>
        <v/>
      </c>
      <c r="BE124" s="132">
        <f>DE124</f>
        <v/>
      </c>
      <c r="BF124" s="133">
        <f>DF124*60</f>
        <v/>
      </c>
      <c r="BG124" s="121">
        <f>BE124</f>
        <v/>
      </c>
      <c r="BH124" s="133">
        <f>DG124*60</f>
        <v/>
      </c>
      <c r="BI124" s="133">
        <f>DH124</f>
        <v/>
      </c>
      <c r="BJ124" s="117"/>
      <c r="BK124" s="812">
        <f>Overview!$E$7</f>
        <v/>
      </c>
      <c r="BL124" s="117"/>
      <c r="BM124" s="834">
        <f>DI124</f>
        <v/>
      </c>
      <c r="BN124" s="812">
        <f>Overview!$P$153</f>
        <v/>
      </c>
      <c r="BO124" s="117"/>
      <c r="BP124" s="117"/>
      <c r="BQ124" s="115"/>
      <c r="BR124" s="1478"/>
      <c r="BS124" s="1541"/>
      <c r="BT124" s="1828" t="inlineStr">
        <is>
          <t>WCDMA</t>
        </is>
      </c>
      <c r="BU124" s="1828" t="inlineStr">
        <is>
          <t>FDDI</t>
        </is>
      </c>
      <c r="BV124" s="906">
        <f>Overview!$H$28</f>
        <v/>
      </c>
      <c r="BW124" s="1784"/>
      <c r="BX124" s="1828" t="inlineStr">
        <is>
          <t>Close to ear</t>
        </is>
      </c>
      <c r="BY124" s="1785"/>
      <c r="BZ124" s="1785"/>
      <c r="CA124" s="1829" t="inlineStr">
        <is>
          <t>Left Tilt</t>
        </is>
      </c>
      <c r="CB124" s="200">
        <v>0</v>
      </c>
      <c r="CC124" s="1105">
        <f>IF(COUNT('Conducted 2G-3G'!$AH$15:$AH$17)=0,9750,INDEX('Conducted 2G-3G'!$T$15:$T$17,MATCH(MAX('Conducted 2G-3G'!$AH$15:$AH$17),'Conducted 2G-3G'!$AH$15:$AH$17,0)))</f>
        <v>9750</v>
      </c>
      <c r="CD124" s="877">
        <f>IF(COUNT('Conducted 2G-3G'!$AH$15:$AH$17)=0,1950,INDEX('Conducted 2G-3G'!$U$15:$U$17,MATCH(MAX('Conducted 2G-3G'!$AH$15:$AH$17),'Conducted 2G-3G'!$AH$15:$AH$17,0)))</f>
        <v>1950</v>
      </c>
      <c r="CE124" s="7234"/>
      <c r="CF124" s="7234"/>
      <c r="CG124" s="6706"/>
      <c r="CH124" s="6706"/>
      <c r="CI124" s="225">
        <f>BY124</f>
        <v/>
      </c>
      <c r="CJ124" s="237">
        <f>BZ124</f>
        <v/>
      </c>
      <c r="CK124" s="223">
        <f>CA124</f>
        <v/>
      </c>
      <c r="CL124" s="237">
        <f>CC124</f>
        <v/>
      </c>
      <c r="CM124" s="237">
        <f>CD124</f>
        <v/>
      </c>
      <c r="CN124" s="1523"/>
      <c r="CO124" s="1579"/>
      <c r="CP124" s="7214">
        <f>IF(CF124=""," ",IF(ABS(CE124-CF124)&lt;=0.1,"Valid","Not valid"))</f>
        <v/>
      </c>
      <c r="CQ124" s="1674">
        <f> IF(CE124="","",IF(AND(CE124&lt;&gt;"",CF124=""),IF(CE124&gt;=0.8,"Medir+Sig Max","No"),IF(CF124&lt;&gt;"",IF(CF124&gt;=0.8,"Medir+Sig Max","No"),"")))</f>
        <v/>
      </c>
      <c r="CR124" s="6927">
        <f>IF(UPPER('SAR FCC-ISED'!$CQ$1)="X",IF(CF124=""," ",IF((ABS(CE124)&lt;5)*AND(ABS(CF124)&lt;5)*AND(ABS(CT124)&lt;5),"Solo si es max","Medir")),IF(CF124=""," ",IF((ABS(CE124)&lt;1)*AND(ABS(CF124)&lt;1)*AND(ABS(CT124)&lt;1),"Solo si es max","Medir")))</f>
        <v/>
      </c>
      <c r="CS124" s="1674"/>
      <c r="CT124" s="220">
        <f>IF(CO124="",IF(AND(CE124="",CF124=""),"",IF(CF124="",IF(DQ124&gt;1,ROUND(DQ124*CE124,3),CE124),IF(DQ124&gt;1,ROUND(DQ124*CF124,3),CF124))),IF(AND(CE124="",CF124=""),"",IF(CF124="",IF(DQ124&gt;1,ROUND(DQ124*CE124*(1/(CO124)),3),CE124*(1/(CO124))),IF(DQ124&gt;1,ROUND(DQ124*CF124*(1/(CO124)),3),CF124*(1/(CO124))))))</f>
        <v/>
      </c>
      <c r="CU124" s="224">
        <f>BY124</f>
        <v/>
      </c>
      <c r="CV124" s="237">
        <f>BZ124</f>
        <v/>
      </c>
      <c r="CW124" s="237">
        <f>CA124</f>
        <v/>
      </c>
      <c r="CX124" s="224">
        <f>CC124</f>
        <v/>
      </c>
      <c r="CY124" s="237">
        <f>CD124</f>
        <v/>
      </c>
      <c r="CZ124" s="7474">
        <f>IF(COUNTIF(Overview!K12:K14,TRUE)&gt;0,1.6,IF(COUNTIF(Overview!L12:L14,TRUE)&gt;0,8,0))</f>
        <v/>
      </c>
      <c r="DA124" s="1788"/>
      <c r="DB124" s="7483"/>
      <c r="DC124" s="844">
        <f>IF(CT124="","",IF(CT124&gt;CZ124,"Fail","Pass"))</f>
        <v/>
      </c>
      <c r="DD124" s="402"/>
      <c r="DE124" s="1565">
        <f>MyTimestamp(DC124)</f>
        <v/>
      </c>
      <c r="DF124" s="1531">
        <f>IF(COUNT(CE124:CH124)=1,15,IF(COUNT(CE124:CH124)=0,0,30))</f>
        <v/>
      </c>
      <c r="DG124" s="1532">
        <f>IF(DF124=0,0,2)</f>
        <v/>
      </c>
      <c r="DH124" s="859"/>
      <c r="DI124" s="859"/>
      <c r="DJ124" s="1569"/>
      <c r="DK124" s="1789"/>
      <c r="DL124" s="1574">
        <f>10^(CN124/20)*100-100</f>
        <v/>
      </c>
      <c r="DM124" s="1106"/>
      <c r="DN124" s="976"/>
      <c r="DO124" s="976">
        <f>IF(DM124="","",10^(DM124/10))</f>
        <v/>
      </c>
      <c r="DP124" s="976">
        <f>IF(ISNUMBER(DN124)=FALSE,"",10^(DN124/10))</f>
        <v/>
      </c>
      <c r="DQ124" s="1574">
        <f>IF(AND(ISNUMBER(DO124),ISNUMBER(DP124)),IF(DO124/DP124&gt;1,ROUND((DO124)/DP124,3),1),1)</f>
        <v/>
      </c>
      <c r="DR124" s="1541"/>
      <c r="DS124" s="1541"/>
      <c r="DT124" s="1541"/>
      <c r="DU124" s="1541"/>
      <c r="DV124" s="1541"/>
      <c r="DW124" s="1541"/>
      <c r="DX124" s="1541"/>
      <c r="DY124" s="1541"/>
      <c r="DZ124" s="1541"/>
      <c r="EA124" s="1541"/>
      <c r="EB124" s="1541"/>
      <c r="EC124" s="1541"/>
      <c r="ED124" s="1541"/>
      <c r="EE124" s="1541"/>
      <c r="EF124" s="1541"/>
      <c r="EG124" s="1541"/>
      <c r="EH124" s="1541"/>
      <c r="EI124" s="1541"/>
      <c r="EJ124" s="1541"/>
      <c r="EK124" s="1541"/>
      <c r="EL124" s="1541"/>
      <c r="EM124" s="1541"/>
      <c r="EN124" s="1541"/>
      <c r="EO124" s="1541"/>
      <c r="EP124" s="1541"/>
      <c r="EQ124" s="1541"/>
      <c r="ER124" s="1541"/>
      <c r="ES124" s="1541"/>
      <c r="ET124" s="1541"/>
      <c r="EU124" s="1541"/>
      <c r="EV124" s="1541"/>
    </row>
    <row r="125" ht="12.75" x14ac:dyDescent="0.2">
      <c r="A125" s="1541"/>
      <c r="B125" s="1541"/>
      <c r="C125"/>
      <c r="D125" s="1486"/>
      <c r="E125" s="1486"/>
      <c r="F125" s="672" t="inlineStr">
        <is>
          <t>5.2</t>
        </is>
      </c>
      <c r="G125" s="1497"/>
      <c r="H125" s="130">
        <f>BV125</f>
        <v/>
      </c>
      <c r="I125" s="130">
        <f>BW125</f>
        <v/>
      </c>
      <c r="J125" s="1299" t="inlineStr">
        <is>
          <t>WCDMA</t>
        </is>
      </c>
      <c r="K125" s="1299" t="inlineStr">
        <is>
          <t>FDDI</t>
        </is>
      </c>
      <c r="L125" s="115"/>
      <c r="M125" s="130"/>
      <c r="N125" s="119"/>
      <c r="O125" s="131"/>
      <c r="P125" s="6597"/>
      <c r="Q125" s="131"/>
      <c r="R125" s="131"/>
      <c r="S125" s="130"/>
      <c r="T125" s="130">
        <v>9750</v>
      </c>
      <c r="U125" s="6593">
        <v>1950</v>
      </c>
      <c r="V125" s="119"/>
      <c r="W125" s="1305"/>
      <c r="X125" s="119"/>
      <c r="Y125" s="119"/>
      <c r="Z125" s="119"/>
      <c r="AA125" s="115"/>
      <c r="AB125" s="115"/>
      <c r="AC125" s="1300">
        <f>IF(OR(BX125="Close to Ear",BX125="Close to Head"),"Head",IF(BX125="Extremity","Extremity","Body"))</f>
        <v/>
      </c>
      <c r="AD125" s="1301">
        <f>CA125</f>
        <v/>
      </c>
      <c r="AE125" s="1299">
        <f>CB125</f>
        <v/>
      </c>
      <c r="AF125" s="115"/>
      <c r="AG125" s="1302">
        <f>IF(OR(AZ125="",BA125=""),"N/A",IF(DC125="Pass","P","F"))</f>
        <v/>
      </c>
      <c r="AH125" s="129"/>
      <c r="AI125" s="129"/>
      <c r="AJ125" s="129"/>
      <c r="AK125" s="119"/>
      <c r="AL125" s="115"/>
      <c r="AM125" s="119"/>
      <c r="AN125" s="119"/>
      <c r="AO125" s="692"/>
      <c r="AP125" s="692"/>
      <c r="AQ125" s="692"/>
      <c r="AR125" s="692"/>
      <c r="AS125" s="692"/>
      <c r="AT125" s="1303">
        <f>IF(AC125="Extremity",IF(CG125="","",CG125),"")</f>
        <v/>
      </c>
      <c r="AU125" s="1303">
        <f>IF(AC125="Extremity",IF(CH125="","",CH125),"")</f>
        <v/>
      </c>
      <c r="AV125" s="1304">
        <f>IF(AC125="Extremity","",IF(CE125="","",CE125))</f>
        <v/>
      </c>
      <c r="AW125" s="1304">
        <f>IF(AD125="Extremity","",IF(CF125="","",CF125))</f>
        <v/>
      </c>
      <c r="AX125" s="1305">
        <f>DL125</f>
        <v/>
      </c>
      <c r="AY125" s="1305">
        <f>DQ125</f>
        <v/>
      </c>
      <c r="AZ125" s="3377">
        <f>IF(AC125="Extremity",IF(DA125="","",DA125),"")</f>
        <v/>
      </c>
      <c r="BA125" s="3378">
        <f>IF(AC125="Extremity","",IF(CT125="","",CT125))</f>
        <v/>
      </c>
      <c r="BB125" s="1305">
        <f>IF(AC125="Extremity",IF(DB125="","",DB125),"")</f>
        <v/>
      </c>
      <c r="BC125" s="1304">
        <f>IF(AC125="Extremity","",IF(CZ125="","",CZ125))</f>
        <v/>
      </c>
      <c r="BD125" s="1305">
        <f>DD125</f>
        <v/>
      </c>
      <c r="BE125" s="132">
        <f>DE125</f>
        <v/>
      </c>
      <c r="BF125" s="133">
        <f>DF125*60</f>
        <v/>
      </c>
      <c r="BG125" s="121">
        <f>BE125</f>
        <v/>
      </c>
      <c r="BH125" s="133">
        <f>DG125*60</f>
        <v/>
      </c>
      <c r="BI125" s="133">
        <f>DH125</f>
        <v/>
      </c>
      <c r="BJ125" s="117"/>
      <c r="BK125" s="812">
        <f>Overview!$E$7</f>
        <v/>
      </c>
      <c r="BL125" s="117"/>
      <c r="BM125" s="834">
        <f>DI125</f>
        <v/>
      </c>
      <c r="BN125" s="812">
        <f>Overview!$P$153</f>
        <v/>
      </c>
      <c r="BO125" s="117"/>
      <c r="BP125" s="117"/>
      <c r="BQ125" s="115"/>
      <c r="BR125" s="1478"/>
      <c r="BS125" s="1541"/>
      <c r="BT125" s="1828" t="inlineStr">
        <is>
          <t>WCDMA</t>
        </is>
      </c>
      <c r="BU125" s="1828" t="inlineStr">
        <is>
          <t>FDDI</t>
        </is>
      </c>
      <c r="BV125" s="906">
        <f>Overview!$H$28</f>
        <v/>
      </c>
      <c r="BW125" s="1784"/>
      <c r="BX125" s="1828" t="inlineStr">
        <is>
          <t>Close to ear</t>
        </is>
      </c>
      <c r="BY125" s="1785"/>
      <c r="BZ125" s="1785"/>
      <c r="CA125" s="1829" t="inlineStr">
        <is>
          <t>Right Cheek</t>
        </is>
      </c>
      <c r="CB125" s="200">
        <v>0</v>
      </c>
      <c r="CC125" s="1107">
        <f>IF(COUNT('Conducted 2G-3G'!$AH$15:$AH$17)=0,9750,INDEX('Conducted 2G-3G'!$T$15:$T$17,MATCH(MAX('Conducted 2G-3G'!$AH$15:$AH$17),'Conducted 2G-3G'!$AH$15:$AH$17,0)))</f>
        <v>9750</v>
      </c>
      <c r="CD125" s="1108">
        <f>IF(COUNT('Conducted 2G-3G'!$AH$15:$AH$17)=0,1950,INDEX('Conducted 2G-3G'!$U$15:$U$17,MATCH(MAX('Conducted 2G-3G'!$AH$15:$AH$17),'Conducted 2G-3G'!$AH$15:$AH$17,0)))</f>
        <v>1950</v>
      </c>
      <c r="CE125" s="7234"/>
      <c r="CF125" s="7234"/>
      <c r="CG125" s="6706"/>
      <c r="CH125" s="6706"/>
      <c r="CI125" s="225">
        <f>BY125</f>
        <v/>
      </c>
      <c r="CJ125" s="237">
        <f>BZ125</f>
        <v/>
      </c>
      <c r="CK125" s="223">
        <f>CA125</f>
        <v/>
      </c>
      <c r="CL125" s="237">
        <f>CC125</f>
        <v/>
      </c>
      <c r="CM125" s="237">
        <f>CD125</f>
        <v/>
      </c>
      <c r="CN125" s="1523"/>
      <c r="CO125" s="1579"/>
      <c r="CP125" s="7214">
        <f>IF(CF125=""," ",IF(ABS(CE125-CF125)&lt;=0.1,"Valid","Not valid"))</f>
        <v/>
      </c>
      <c r="CQ125" s="1674">
        <f> IF(CE125="","",IF(AND(CE125&lt;&gt;"",CF125=""),IF(CE125&gt;=0.8,"Medir+Sig Max","No"),IF(CF125&lt;&gt;"",IF(CF125&gt;=0.8,"Medir+Sig Max","No"),"")))</f>
        <v/>
      </c>
      <c r="CR125" s="6927">
        <f>IF(UPPER('SAR FCC-ISED'!$CQ$1)="X",IF(CF125=""," ",IF((ABS(CE125)&lt;5)*AND(ABS(CF125)&lt;5)*AND(ABS(CT125)&lt;5),"Solo si es max","Medir")),IF(CF125=""," ",IF((ABS(CE125)&lt;1)*AND(ABS(CF125)&lt;1)*AND(ABS(CT125)&lt;1),"Solo si es max","Medir")))</f>
        <v/>
      </c>
      <c r="CS125" s="1674"/>
      <c r="CT125" s="220">
        <f>IF(CO125="",IF(AND(CE125="",CF125=""),"",IF(CF125="",IF(DQ125&gt;1,ROUND(DQ125*CE125,3),CE125),IF(DQ125&gt;1,ROUND(DQ125*CF125,3),CF125))),IF(AND(CE125="",CF125=""),"",IF(CF125="",IF(DQ125&gt;1,ROUND(DQ125*CE125*(1/(CO125)),3),CE125*(1/(CO125))),IF(DQ125&gt;1,ROUND(DQ125*CF125*(1/(CO125)),3),CF125*(1/(CO125))))))</f>
        <v/>
      </c>
      <c r="CU125" s="224">
        <f>BY125</f>
        <v/>
      </c>
      <c r="CV125" s="237">
        <f>BZ125</f>
        <v/>
      </c>
      <c r="CW125" s="237">
        <f>CA125</f>
        <v/>
      </c>
      <c r="CX125" s="224">
        <f>CC125</f>
        <v/>
      </c>
      <c r="CY125" s="237">
        <f>CD125</f>
        <v/>
      </c>
      <c r="CZ125" s="7474">
        <f>IF(COUNTIF(Overview!K12:K14,TRUE)&gt;0,1.6,IF(COUNTIF(Overview!L12:L14,TRUE)&gt;0,8,0))</f>
        <v/>
      </c>
      <c r="DA125" s="1788"/>
      <c r="DB125" s="7483"/>
      <c r="DC125" s="844">
        <f>IF(CT125="","",IF(CT125&gt;CZ125,"Fail","Pass"))</f>
        <v/>
      </c>
      <c r="DD125" s="402"/>
      <c r="DE125" s="1565">
        <f>MyTimestamp(DC125)</f>
        <v/>
      </c>
      <c r="DF125" s="1531">
        <f>IF(COUNT(CE125:CH125)=1,15,IF(COUNT(CE125:CH125)=0,0,30))</f>
        <v/>
      </c>
      <c r="DG125" s="1532">
        <f>IF(DF125=0,0,2)</f>
        <v/>
      </c>
      <c r="DH125" s="859"/>
      <c r="DI125" s="859"/>
      <c r="DJ125" s="1569"/>
      <c r="DK125" s="1789"/>
      <c r="DL125" s="1574">
        <f>10^(CN125/20)*100-100</f>
        <v/>
      </c>
      <c r="DM125" s="1106"/>
      <c r="DN125" s="1109"/>
      <c r="DO125" s="976">
        <f>IF(DM125="","",10^(DM125/10))</f>
        <v/>
      </c>
      <c r="DP125" s="976">
        <f>IF(ISNUMBER(DN125)=FALSE,"",10^(DN125/10))</f>
        <v/>
      </c>
      <c r="DQ125" s="1574">
        <f>IF(AND(ISNUMBER(DO125),ISNUMBER(DP125)),IF(DO125/DP125&gt;1,ROUND((DO125)/DP125,3),1),1)</f>
        <v/>
      </c>
      <c r="DR125" s="1541"/>
      <c r="DS125" s="1541"/>
      <c r="DT125" s="1541"/>
      <c r="DU125" s="1541"/>
      <c r="DV125" s="1541"/>
      <c r="DW125" s="1541"/>
      <c r="DX125" s="1541"/>
      <c r="DY125" s="1541"/>
      <c r="DZ125" s="1541"/>
      <c r="EA125" s="1541"/>
      <c r="EB125" s="1541"/>
      <c r="EC125" s="1541"/>
      <c r="ED125" s="1541"/>
      <c r="EE125" s="1541"/>
      <c r="EF125" s="1541"/>
      <c r="EG125" s="1541"/>
      <c r="EH125" s="1541"/>
      <c r="EI125" s="1541"/>
      <c r="EJ125" s="1541"/>
      <c r="EK125" s="1541"/>
      <c r="EL125" s="1541"/>
      <c r="EM125" s="1541"/>
      <c r="EN125" s="1541"/>
      <c r="EO125" s="1541"/>
      <c r="EP125" s="1541"/>
      <c r="EQ125" s="1541"/>
      <c r="ER125" s="1541"/>
      <c r="ES125" s="1541"/>
      <c r="ET125" s="1541"/>
      <c r="EU125" s="1541"/>
      <c r="EV125" s="1541"/>
    </row>
    <row r="126" ht="12.75" x14ac:dyDescent="0.2">
      <c r="A126" s="1541"/>
      <c r="B126" s="1541"/>
      <c r="C126"/>
      <c r="D126" s="1486"/>
      <c r="E126" s="1486"/>
      <c r="F126" s="672" t="inlineStr">
        <is>
          <t>5.2</t>
        </is>
      </c>
      <c r="G126" s="1497"/>
      <c r="H126" s="130">
        <f>BV126</f>
        <v/>
      </c>
      <c r="I126" s="130">
        <f>BW126</f>
        <v/>
      </c>
      <c r="J126" s="1299" t="inlineStr">
        <is>
          <t>WCDMA</t>
        </is>
      </c>
      <c r="K126" s="1299" t="inlineStr">
        <is>
          <t>FDDI</t>
        </is>
      </c>
      <c r="L126" s="115"/>
      <c r="M126" s="130"/>
      <c r="N126" s="119"/>
      <c r="O126" s="131"/>
      <c r="P126" s="6597"/>
      <c r="Q126" s="131"/>
      <c r="R126" s="131"/>
      <c r="S126" s="130"/>
      <c r="T126" s="130">
        <v>9750</v>
      </c>
      <c r="U126" s="6593">
        <v>1950</v>
      </c>
      <c r="V126" s="119"/>
      <c r="W126" s="1305"/>
      <c r="X126" s="119"/>
      <c r="Y126" s="119"/>
      <c r="Z126" s="119"/>
      <c r="AA126" s="115"/>
      <c r="AB126" s="115"/>
      <c r="AC126" s="1300">
        <f>IF(OR(BX126="Close to Ear",BX126="Close to Head"),"Head",IF(BX126="Extremity","Extremity","Body"))</f>
        <v/>
      </c>
      <c r="AD126" s="1301">
        <f>CA126</f>
        <v/>
      </c>
      <c r="AE126" s="1299">
        <f>CB126</f>
        <v/>
      </c>
      <c r="AF126" s="115"/>
      <c r="AG126" s="1302">
        <f>IF(OR(AZ126="",BA126=""),"N/A",IF(DC126="Pass","P","F"))</f>
        <v/>
      </c>
      <c r="AH126" s="129"/>
      <c r="AI126" s="129"/>
      <c r="AJ126" s="129"/>
      <c r="AK126" s="119"/>
      <c r="AL126" s="115"/>
      <c r="AM126" s="119"/>
      <c r="AN126" s="119"/>
      <c r="AO126" s="692"/>
      <c r="AP126" s="692"/>
      <c r="AQ126" s="692"/>
      <c r="AR126" s="692"/>
      <c r="AS126" s="692"/>
      <c r="AT126" s="1303">
        <f>IF(AC126="Extremity",IF(CG126="","",CG126),"")</f>
        <v/>
      </c>
      <c r="AU126" s="1303">
        <f>IF(AC126="Extremity",IF(CH126="","",CH126),"")</f>
        <v/>
      </c>
      <c r="AV126" s="1304">
        <f>IF(AC126="Extremity","",IF(CE126="","",CE126))</f>
        <v/>
      </c>
      <c r="AW126" s="1304">
        <f>IF(AD126="Extremity","",IF(CF126="","",CF126))</f>
        <v/>
      </c>
      <c r="AX126" s="1305">
        <f>DL126</f>
        <v/>
      </c>
      <c r="AY126" s="1305">
        <f>DQ126</f>
        <v/>
      </c>
      <c r="AZ126" s="3377">
        <f>IF(AC126="Extremity",IF(DA126="","",DA126),"")</f>
        <v/>
      </c>
      <c r="BA126" s="3378">
        <f>IF(AC126="Extremity","",IF(CT126="","",CT126))</f>
        <v/>
      </c>
      <c r="BB126" s="1305">
        <f>IF(AC126="Extremity",IF(DB126="","",DB126),"")</f>
        <v/>
      </c>
      <c r="BC126" s="1304">
        <f>IF(AC126="Extremity","",IF(CZ126="","",CZ126))</f>
        <v/>
      </c>
      <c r="BD126" s="1305">
        <f>DD126</f>
        <v/>
      </c>
      <c r="BE126" s="132">
        <f>DE126</f>
        <v/>
      </c>
      <c r="BF126" s="133">
        <f>DF126*60</f>
        <v/>
      </c>
      <c r="BG126" s="121">
        <f>BE126</f>
        <v/>
      </c>
      <c r="BH126" s="133">
        <f>DG126*60</f>
        <v/>
      </c>
      <c r="BI126" s="133">
        <f>DH126</f>
        <v/>
      </c>
      <c r="BJ126" s="117"/>
      <c r="BK126" s="812">
        <f>Overview!$E$7</f>
        <v/>
      </c>
      <c r="BL126" s="117"/>
      <c r="BM126" s="834">
        <f>DI126</f>
        <v/>
      </c>
      <c r="BN126" s="812">
        <f>Overview!$P$153</f>
        <v/>
      </c>
      <c r="BO126" s="117"/>
      <c r="BP126" s="117"/>
      <c r="BQ126" s="115"/>
      <c r="BR126" s="1478"/>
      <c r="BS126" s="1541"/>
      <c r="BT126" s="1830" t="inlineStr">
        <is>
          <t>WCDMA</t>
        </is>
      </c>
      <c r="BU126" s="1830" t="inlineStr">
        <is>
          <t>FDDI</t>
        </is>
      </c>
      <c r="BV126" s="875">
        <f>Overview!$H$28</f>
        <v/>
      </c>
      <c r="BW126" s="1784"/>
      <c r="BX126" s="1830" t="inlineStr">
        <is>
          <t>Close to ear</t>
        </is>
      </c>
      <c r="BY126" s="1785"/>
      <c r="BZ126" s="1785"/>
      <c r="CA126" s="1829" t="inlineStr">
        <is>
          <t>Right Tilt</t>
        </is>
      </c>
      <c r="CB126" s="200">
        <v>0</v>
      </c>
      <c r="CC126" s="1105">
        <f>IF(COUNT('Conducted 2G-3G'!$AH$15:$AH$17)=0,9750,INDEX('Conducted 2G-3G'!$T$15:$T$17,MATCH(MAX('Conducted 2G-3G'!$AH$15:$AH$17),'Conducted 2G-3G'!$AH$15:$AH$17,0)))</f>
        <v>9750</v>
      </c>
      <c r="CD126" s="877">
        <f>IF(COUNT('Conducted 2G-3G'!$AH$15:$AH$17)=0,1950,INDEX('Conducted 2G-3G'!$U$15:$U$17,MATCH(MAX('Conducted 2G-3G'!$AH$15:$AH$17),'Conducted 2G-3G'!$AH$15:$AH$17,0)))</f>
        <v>1950</v>
      </c>
      <c r="CE126" s="7234"/>
      <c r="CF126" s="7234"/>
      <c r="CG126" s="6706"/>
      <c r="CH126" s="6706"/>
      <c r="CI126" s="225">
        <f>BY126</f>
        <v/>
      </c>
      <c r="CJ126" s="237">
        <f>BZ126</f>
        <v/>
      </c>
      <c r="CK126" s="223">
        <f>CA126</f>
        <v/>
      </c>
      <c r="CL126" s="237">
        <f>CC126</f>
        <v/>
      </c>
      <c r="CM126" s="237">
        <f>CD126</f>
        <v/>
      </c>
      <c r="CN126" s="1523"/>
      <c r="CO126" s="1579"/>
      <c r="CP126" s="7214">
        <f>IF(CF126=""," ",IF(ABS(CE126-CF126)&lt;=0.1,"Valid","Not valid"))</f>
        <v/>
      </c>
      <c r="CQ126" s="1674">
        <f> IF(CE126="","",IF(AND(CE126&lt;&gt;"",CF126=""),IF(CE126&gt;=0.8,"Medir+Sig Max","No"),IF(CF126&lt;&gt;"",IF(CF126&gt;=0.8,"Medir+Sig Max","No"),"")))</f>
        <v/>
      </c>
      <c r="CR126" s="6927">
        <f>IF(UPPER('SAR FCC-ISED'!$CQ$1)="X",IF(CF126=""," ",IF((ABS(CE126)&lt;5)*AND(ABS(CF126)&lt;5)*AND(ABS(CT126)&lt;5),"Solo si es max","Medir")),IF(CF126=""," ",IF((ABS(CE126)&lt;1)*AND(ABS(CF126)&lt;1)*AND(ABS(CT126)&lt;1),"Solo si es max","Medir")))</f>
        <v/>
      </c>
      <c r="CS126" s="1674"/>
      <c r="CT126" s="220">
        <f>IF(CO126="",IF(AND(CE126="",CF126=""),"",IF(CF126="",IF(DQ126&gt;1,ROUND(DQ126*CE126,3),CE126),IF(DQ126&gt;1,ROUND(DQ126*CF126,3),CF126))),IF(AND(CE126="",CF126=""),"",IF(CF126="",IF(DQ126&gt;1,ROUND(DQ126*CE126*(1/(CO126)),3),CE126*(1/(CO126))),IF(DQ126&gt;1,ROUND(DQ126*CF126*(1/(CO126)),3),CF126*(1/(CO126))))))</f>
        <v/>
      </c>
      <c r="CU126" s="224">
        <f>BY126</f>
        <v/>
      </c>
      <c r="CV126" s="237">
        <f>BZ126</f>
        <v/>
      </c>
      <c r="CW126" s="237">
        <f>CA126</f>
        <v/>
      </c>
      <c r="CX126" s="224">
        <f>CC126</f>
        <v/>
      </c>
      <c r="CY126" s="237">
        <f>CD126</f>
        <v/>
      </c>
      <c r="CZ126" s="7474">
        <f>IF(COUNTIF(Overview!K12:K14,TRUE)&gt;0,1.6,IF(COUNTIF(Overview!L12:L14,TRUE)&gt;0,8,0))</f>
        <v/>
      </c>
      <c r="DA126" s="1788"/>
      <c r="DB126" s="7483"/>
      <c r="DC126" s="844">
        <f>IF(CT126="","",IF(CT126&gt;CZ126,"Fail","Pass"))</f>
        <v/>
      </c>
      <c r="DD126" s="402"/>
      <c r="DE126" s="1565">
        <f>MyTimestamp(DC126)</f>
        <v/>
      </c>
      <c r="DF126" s="1531">
        <f>IF(COUNT(CE126:CH126)=1,15,IF(COUNT(CE126:CH126)=0,0,30))</f>
        <v/>
      </c>
      <c r="DG126" s="1532">
        <f>IF(DF126=0,0,2)</f>
        <v/>
      </c>
      <c r="DH126" s="859"/>
      <c r="DI126" s="859"/>
      <c r="DJ126" s="1569"/>
      <c r="DK126" s="1789"/>
      <c r="DL126" s="1574">
        <f>10^(CN126/20)*100-100</f>
        <v/>
      </c>
      <c r="DM126" s="1106"/>
      <c r="DN126" s="976"/>
      <c r="DO126" s="976">
        <f>IF(DM126="","",10^(DM126/10))</f>
        <v/>
      </c>
      <c r="DP126" s="976">
        <f>IF(ISNUMBER(DN126)=FALSE,"",10^(DN126/10))</f>
        <v/>
      </c>
      <c r="DQ126" s="1574">
        <f>IF(AND(ISNUMBER(DO126),ISNUMBER(DP126)),IF(DO126/DP126&gt;1,ROUND((DO126)/DP126,3),1),1)</f>
        <v/>
      </c>
      <c r="DR126" s="1541"/>
      <c r="DS126" s="1541"/>
      <c r="DT126" s="1541"/>
      <c r="DU126" s="1541"/>
      <c r="DV126" s="1541"/>
      <c r="DW126" s="1541"/>
      <c r="DX126" s="1541"/>
      <c r="DY126" s="1541"/>
      <c r="DZ126" s="1541"/>
      <c r="EA126" s="1541"/>
      <c r="EB126" s="1541"/>
      <c r="EC126" s="1541"/>
      <c r="ED126" s="1541"/>
      <c r="EE126" s="1541"/>
      <c r="EF126" s="1541"/>
      <c r="EG126" s="1541"/>
      <c r="EH126" s="1541"/>
      <c r="EI126" s="1541"/>
      <c r="EJ126" s="1541"/>
      <c r="EK126" s="1541"/>
      <c r="EL126" s="1541"/>
      <c r="EM126" s="1541"/>
      <c r="EN126" s="1541"/>
      <c r="EO126" s="1541"/>
      <c r="EP126" s="1541"/>
      <c r="EQ126" s="1541"/>
      <c r="ER126" s="1541"/>
      <c r="ES126" s="1541"/>
      <c r="ET126" s="1541"/>
      <c r="EU126" s="1541"/>
      <c r="EV126" s="1541"/>
    </row>
    <row r="127" ht="12.75" x14ac:dyDescent="0.2">
      <c r="A127" s="1541"/>
      <c r="B127" s="1541"/>
      <c r="C127"/>
      <c r="D127" s="1486"/>
      <c r="E127" s="1486"/>
      <c r="F127" s="672" t="inlineStr">
        <is>
          <t>5.2</t>
        </is>
      </c>
      <c r="G127" s="1497"/>
      <c r="H127" s="130">
        <f>BV127</f>
        <v/>
      </c>
      <c r="I127" s="130">
        <f>BW127</f>
        <v/>
      </c>
      <c r="J127" s="1299" t="inlineStr">
        <is>
          <t>WCDMA</t>
        </is>
      </c>
      <c r="K127" s="1299" t="inlineStr">
        <is>
          <t>FDDI</t>
        </is>
      </c>
      <c r="L127" s="115"/>
      <c r="M127" s="130"/>
      <c r="N127" s="119"/>
      <c r="O127" s="131"/>
      <c r="P127" s="6597"/>
      <c r="Q127" s="131"/>
      <c r="R127" s="131"/>
      <c r="S127" s="130"/>
      <c r="T127" s="130">
        <v>9750</v>
      </c>
      <c r="U127" s="6593">
        <v>1950</v>
      </c>
      <c r="V127" s="119"/>
      <c r="W127" s="1305"/>
      <c r="X127" s="119"/>
      <c r="Y127" s="119"/>
      <c r="Z127" s="119"/>
      <c r="AA127" s="115"/>
      <c r="AB127" s="115"/>
      <c r="AC127" s="1300">
        <f>IF(OR(BX127="Close to Ear",BX127="Close to Head"),"Head",IF(BX127="Extremity","Extremity","Body"))</f>
        <v/>
      </c>
      <c r="AD127" s="1301">
        <f>CA127</f>
        <v/>
      </c>
      <c r="AE127" s="1299">
        <f>CB127</f>
        <v/>
      </c>
      <c r="AF127" s="115"/>
      <c r="AG127" s="1302">
        <f>IF(OR(AZ127="",BA127=""),"N/A",IF(DC127="Pass","P","F"))</f>
        <v/>
      </c>
      <c r="AH127" s="129"/>
      <c r="AI127" s="129"/>
      <c r="AJ127" s="129"/>
      <c r="AK127" s="119"/>
      <c r="AL127" s="115"/>
      <c r="AM127" s="119"/>
      <c r="AN127" s="119"/>
      <c r="AO127" s="692"/>
      <c r="AP127" s="692"/>
      <c r="AQ127" s="692"/>
      <c r="AR127" s="692"/>
      <c r="AS127" s="692"/>
      <c r="AT127" s="1303">
        <f>IF(AC127="Extremity",IF(CG127="","",CG127),"")</f>
        <v/>
      </c>
      <c r="AU127" s="1303">
        <f>IF(AC127="Extremity",IF(CH127="","",CH127),"")</f>
        <v/>
      </c>
      <c r="AV127" s="1304">
        <f>IF(AC127="Extremity","",IF(CE127="","",CE127))</f>
        <v/>
      </c>
      <c r="AW127" s="1304">
        <f>IF(AD127="Extremity","",IF(CF127="","",CF127))</f>
        <v/>
      </c>
      <c r="AX127" s="1305">
        <f>DL127</f>
        <v/>
      </c>
      <c r="AY127" s="1305">
        <f>DQ127</f>
        <v/>
      </c>
      <c r="AZ127" s="3377">
        <f>IF(AC127="Extremity",IF(DA127="","",DA127),"")</f>
        <v/>
      </c>
      <c r="BA127" s="3378">
        <f>IF(AC127="Extremity","",IF(CT127="","",CT127))</f>
        <v/>
      </c>
      <c r="BB127" s="1305">
        <f>IF(AC127="Extremity",IF(DB127="","",DB127),"")</f>
        <v/>
      </c>
      <c r="BC127" s="1304">
        <f>IF(AC127="Extremity","",IF(CZ127="","",CZ127))</f>
        <v/>
      </c>
      <c r="BD127" s="1305">
        <f>DD127</f>
        <v/>
      </c>
      <c r="BE127" s="132">
        <f>DE127</f>
        <v/>
      </c>
      <c r="BF127" s="133">
        <f>DF127*60</f>
        <v/>
      </c>
      <c r="BG127" s="121">
        <f>BE127</f>
        <v/>
      </c>
      <c r="BH127" s="133">
        <f>DG127*60</f>
        <v/>
      </c>
      <c r="BI127" s="133">
        <f>DH127</f>
        <v/>
      </c>
      <c r="BJ127" s="117"/>
      <c r="BK127" s="812">
        <f>Overview!$E$7</f>
        <v/>
      </c>
      <c r="BL127" s="117"/>
      <c r="BM127" s="834">
        <f>DI127</f>
        <v/>
      </c>
      <c r="BN127" s="812">
        <f>Overview!$P$153</f>
        <v/>
      </c>
      <c r="BO127" s="117"/>
      <c r="BP127" s="117"/>
      <c r="BQ127" s="115"/>
      <c r="BR127" s="1478"/>
      <c r="BS127" s="1541"/>
      <c r="BT127" s="1828" t="inlineStr">
        <is>
          <t>WCDMA</t>
        </is>
      </c>
      <c r="BU127" s="1828" t="inlineStr">
        <is>
          <t>FDDI</t>
        </is>
      </c>
      <c r="BV127" s="906">
        <f>Overview!$H$28</f>
        <v/>
      </c>
      <c r="BW127" s="1784"/>
      <c r="BX127" s="1828" t="inlineStr">
        <is>
          <t>Close to ear</t>
        </is>
      </c>
      <c r="BY127" s="1785"/>
      <c r="BZ127" s="1785"/>
      <c r="CA127" s="873" t="str">
        <f>IF(COUNT(CF123:CF126)=0,IF(COUNT(CE123:CE126)=0,"TBD",VLOOKUP(MAX(CE123:CE126),CE123:CK126,7,FALSE)),VLOOKUP(MAX(CF123:CF126),CF123:CK126,6,FALSE))</f>
        <v>TBD</v>
      </c>
      <c r="CB127" s="200">
        <v>0</v>
      </c>
      <c r="CC127" s="1110">
        <f>IF(COUNT('Conducted 2G-3G'!$AH$15:$AH$17)=0,9750,INDEX('Conducted 2G-3G'!$T$15:$T$17,MATCH(MAX('Conducted 2G-3G'!$AH$15:$AH$17),'Conducted 2G-3G'!$AH$15:$AH$17,0)))</f>
        <v>9750</v>
      </c>
      <c r="CD127" s="873">
        <f>IF(COUNT('Conducted 2G-3G'!$AH$15:$AH$17)=0,1950,INDEX('Conducted 2G-3G'!$U$15:$U$17,MATCH(MAX('Conducted 2G-3G'!$AH$15:$AH$17),'Conducted 2G-3G'!$AH$15:$AH$17,0)))</f>
        <v>1950</v>
      </c>
      <c r="CE127" s="7234"/>
      <c r="CF127" s="7234"/>
      <c r="CG127" s="6706"/>
      <c r="CH127" s="6706"/>
      <c r="CI127" s="225">
        <f>BY127</f>
        <v/>
      </c>
      <c r="CJ127" s="237">
        <f>BZ127</f>
        <v/>
      </c>
      <c r="CK127" s="223">
        <f>CA127</f>
        <v/>
      </c>
      <c r="CL127" s="237">
        <f>CC127</f>
        <v/>
      </c>
      <c r="CM127" s="237">
        <f>CD127</f>
        <v/>
      </c>
      <c r="CN127" s="1523"/>
      <c r="CO127" s="1579"/>
      <c r="CP127" s="7214">
        <f>IF(CF127=""," ",IF(ABS(CE127-CF127)&lt;=0.1,"Valid","Not valid"))</f>
        <v/>
      </c>
      <c r="CQ127" s="1674">
        <f> IF(CE127="","",IF(AND(CE127&lt;&gt;"",CF127=""),IF(CE127&gt;=0.8,"Medir+Sig Max","No"),IF(CF127&lt;&gt;"",IF(CF127&gt;=0.8,"Medir+Sig Max","No"),"")))</f>
        <v/>
      </c>
      <c r="CR127" s="6927">
        <f>IF(UPPER('SAR FCC-ISED'!$CQ$1)="X",IF(CF127=""," ",IF((ABS(CE127)&lt;5)*AND(ABS(CF127)&lt;5)*AND(ABS(CT127)&lt;5),"Solo si es max","Medir")),IF(CF127=""," ",IF((ABS(CE127)&lt;1)*AND(ABS(CF127)&lt;1)*AND(ABS(CT127)&lt;1),"Solo si es max","Medir")))</f>
        <v/>
      </c>
      <c r="CS127" s="1674"/>
      <c r="CT127" s="220">
        <f>IF(CO127="",IF(AND(CE127="",CF127=""),"",IF(CF127="",IF(DQ127&gt;1,ROUND(DQ127*CE127,3),CE127),IF(DQ127&gt;1,ROUND(DQ127*CF127,3),CF127))),IF(AND(CE127="",CF127=""),"",IF(CF127="",IF(DQ127&gt;1,ROUND(DQ127*CE127*(1/(CO127)),3),CE127*(1/(CO127))),IF(DQ127&gt;1,ROUND(DQ127*CF127*(1/(CO127)),3),CF127*(1/(CO127))))))</f>
        <v/>
      </c>
      <c r="CU127" s="224">
        <f>BY127</f>
        <v/>
      </c>
      <c r="CV127" s="237">
        <f>BZ127</f>
        <v/>
      </c>
      <c r="CW127" s="237">
        <f>CA127</f>
        <v/>
      </c>
      <c r="CX127" s="224">
        <f>CC127</f>
        <v/>
      </c>
      <c r="CY127" s="237">
        <f>CD127</f>
        <v/>
      </c>
      <c r="CZ127" s="7474">
        <f>IF(COUNTIF(Overview!K12:K14,TRUE)&gt;0,1.6,IF(COUNTIF(Overview!L12:L14,TRUE)&gt;0,8,0))</f>
        <v/>
      </c>
      <c r="DA127" s="1788"/>
      <c r="DB127" s="7483"/>
      <c r="DC127" s="844">
        <f>IF(CT127="","",IF(CT127&gt;CZ127,"Fail","Pass"))</f>
        <v/>
      </c>
      <c r="DD127" s="402"/>
      <c r="DE127" s="1565">
        <f>MyTimestamp(DC127)</f>
        <v/>
      </c>
      <c r="DF127" s="1531">
        <f>IF(COUNT(CE127:CH127)=1,15,IF(COUNT(CE127:CH127)=0,0,30))</f>
        <v/>
      </c>
      <c r="DG127" s="1532">
        <f>IF(DF127=0,0,2)</f>
        <v/>
      </c>
      <c r="DH127" s="859"/>
      <c r="DI127" s="859"/>
      <c r="DJ127" s="1569"/>
      <c r="DK127" s="1789"/>
      <c r="DL127" s="1574">
        <f>10^(CN127/20)*100-100</f>
        <v/>
      </c>
      <c r="DM127" s="1106"/>
      <c r="DN127" s="777"/>
      <c r="DO127" s="976">
        <f>IF(DM127="","",10^(DM127/10))</f>
        <v/>
      </c>
      <c r="DP127" s="976">
        <f>IF(ISNUMBER(DN127)=FALSE,"",10^(DN127/10))</f>
        <v/>
      </c>
      <c r="DQ127" s="1574">
        <f>IF(AND(ISNUMBER(DO127),ISNUMBER(DP127)),IF(DO127/DP127&gt;1,ROUND((DO127)/DP127,3),1),1)</f>
        <v/>
      </c>
      <c r="DR127" s="1541"/>
      <c r="DS127" s="1541"/>
      <c r="DT127" s="1541"/>
      <c r="DU127" s="1541"/>
      <c r="DV127" s="1541"/>
      <c r="DW127" s="1541"/>
      <c r="DX127" s="1541"/>
      <c r="DY127" s="1541"/>
      <c r="DZ127" s="1541"/>
      <c r="EA127" s="1541"/>
      <c r="EB127" s="1541"/>
      <c r="EC127" s="1541"/>
      <c r="ED127" s="1541"/>
      <c r="EE127" s="1541"/>
      <c r="EF127" s="1541"/>
      <c r="EG127" s="1541"/>
      <c r="EH127" s="1541"/>
      <c r="EI127" s="1541"/>
      <c r="EJ127" s="1541"/>
      <c r="EK127" s="1541"/>
      <c r="EL127" s="1541"/>
      <c r="EM127" s="1541"/>
      <c r="EN127" s="1541"/>
      <c r="EO127" s="1541"/>
      <c r="EP127" s="1541"/>
      <c r="EQ127" s="1541"/>
      <c r="ER127" s="1541"/>
      <c r="ES127" s="1541"/>
      <c r="ET127" s="1541"/>
      <c r="EU127" s="1541"/>
      <c r="EV127" s="1541"/>
    </row>
    <row r="128" ht="12.75" x14ac:dyDescent="0.2">
      <c r="A128" s="1541"/>
      <c r="B128" s="1541"/>
      <c r="C128"/>
      <c r="D128" s="1486"/>
      <c r="E128" s="1486"/>
      <c r="F128" s="672" t="inlineStr">
        <is>
          <t>5.2</t>
        </is>
      </c>
      <c r="G128" s="1497"/>
      <c r="H128" s="130">
        <f>BV128</f>
        <v/>
      </c>
      <c r="I128" s="130">
        <f>BW128</f>
        <v/>
      </c>
      <c r="J128" s="1299" t="inlineStr">
        <is>
          <t>WCDMA</t>
        </is>
      </c>
      <c r="K128" s="1299" t="inlineStr">
        <is>
          <t>FDDI</t>
        </is>
      </c>
      <c r="L128" s="115"/>
      <c r="M128" s="130"/>
      <c r="N128" s="119"/>
      <c r="O128" s="131"/>
      <c r="P128" s="6597"/>
      <c r="Q128" s="131"/>
      <c r="R128" s="131"/>
      <c r="S128" s="130"/>
      <c r="T128" s="130">
        <v>9750</v>
      </c>
      <c r="U128" s="6593">
        <v>1950</v>
      </c>
      <c r="V128" s="119"/>
      <c r="W128" s="1305"/>
      <c r="X128" s="119"/>
      <c r="Y128" s="119"/>
      <c r="Z128" s="119"/>
      <c r="AA128" s="115"/>
      <c r="AB128" s="115"/>
      <c r="AC128" s="1300">
        <f>IF(OR(BX128="Close to Ear",BX128="Close to Head"),"Head",IF(BX128="Extremity","Extremity","Body"))</f>
        <v/>
      </c>
      <c r="AD128" s="1301">
        <f>CA128</f>
        <v/>
      </c>
      <c r="AE128" s="1299">
        <f>CB128</f>
        <v/>
      </c>
      <c r="AF128" s="115"/>
      <c r="AG128" s="1302">
        <f>IF(OR(AZ128="",BA128=""),"N/A",IF(DC128="Pass","P","F"))</f>
        <v/>
      </c>
      <c r="AH128" s="129"/>
      <c r="AI128" s="129"/>
      <c r="AJ128" s="129"/>
      <c r="AK128" s="119"/>
      <c r="AL128" s="115"/>
      <c r="AM128" s="119"/>
      <c r="AN128" s="119"/>
      <c r="AO128" s="692"/>
      <c r="AP128" s="692"/>
      <c r="AQ128" s="692"/>
      <c r="AR128" s="692"/>
      <c r="AS128" s="692"/>
      <c r="AT128" s="1303">
        <f>IF(AC128="Extremity",IF(CG128="","",CG128),"")</f>
        <v/>
      </c>
      <c r="AU128" s="1303">
        <f>IF(AC128="Extremity",IF(CH128="","",CH128),"")</f>
        <v/>
      </c>
      <c r="AV128" s="1304">
        <f>IF(AC128="Extremity","",IF(CE128="","",CE128))</f>
        <v/>
      </c>
      <c r="AW128" s="1304">
        <f>IF(AD128="Extremity","",IF(CF128="","",CF128))</f>
        <v/>
      </c>
      <c r="AX128" s="1305">
        <f>DL128</f>
        <v/>
      </c>
      <c r="AY128" s="1305">
        <f>DQ128</f>
        <v/>
      </c>
      <c r="AZ128" s="3377">
        <f>IF(AC128="Extremity",IF(DA128="","",DA128),"")</f>
        <v/>
      </c>
      <c r="BA128" s="3378">
        <f>IF(AC128="Extremity","",IF(CT128="","",CT128))</f>
        <v/>
      </c>
      <c r="BB128" s="1305">
        <f>IF(AC128="Extremity",IF(DB128="","",DB128),"")</f>
        <v/>
      </c>
      <c r="BC128" s="1304">
        <f>IF(AC128="Extremity","",IF(CZ128="","",CZ128))</f>
        <v/>
      </c>
      <c r="BD128" s="1305">
        <f>DD128</f>
        <v/>
      </c>
      <c r="BE128" s="132">
        <f>DE128</f>
        <v/>
      </c>
      <c r="BF128" s="133">
        <f>DF128*60</f>
        <v/>
      </c>
      <c r="BG128" s="121">
        <f>BE128</f>
        <v/>
      </c>
      <c r="BH128" s="133">
        <f>DG128*60</f>
        <v/>
      </c>
      <c r="BI128" s="133">
        <f>DH128</f>
        <v/>
      </c>
      <c r="BJ128" s="117"/>
      <c r="BK128" s="812">
        <f>Overview!$E$7</f>
        <v/>
      </c>
      <c r="BL128" s="117"/>
      <c r="BM128" s="834">
        <f>DI128</f>
        <v/>
      </c>
      <c r="BN128" s="812">
        <f>Overview!$P$153</f>
        <v/>
      </c>
      <c r="BO128" s="117"/>
      <c r="BP128" s="117"/>
      <c r="BQ128" s="115"/>
      <c r="BR128" s="1478"/>
      <c r="BS128" s="1541"/>
      <c r="BT128" s="1828" t="inlineStr">
        <is>
          <t>WCDMA</t>
        </is>
      </c>
      <c r="BU128" s="1828" t="inlineStr">
        <is>
          <t>FDDI</t>
        </is>
      </c>
      <c r="BV128" s="906">
        <f>Overview!$H$28</f>
        <v/>
      </c>
      <c r="BW128" s="1784"/>
      <c r="BX128" s="1828" t="inlineStr">
        <is>
          <t>Close to ear</t>
        </is>
      </c>
      <c r="BY128" s="1785"/>
      <c r="BZ128" s="1785"/>
      <c r="CA128" s="1111" t="str">
        <f>CA127</f>
        <v>TBD</v>
      </c>
      <c r="CB128" s="201">
        <v>0</v>
      </c>
      <c r="CC128" s="1112">
        <f>IF(COUNT('Conducted 2G-3G'!$AH$15:$AH$17)=0,9750,INDEX('Conducted 2G-3G'!$T$15:$T$17,MATCH(MAX('Conducted 2G-3G'!$AH$15:$AH$17),'Conducted 2G-3G'!$AH$15:$AH$17,0)))</f>
        <v>9750</v>
      </c>
      <c r="CD128" s="874">
        <f>IF(COUNT('Conducted 2G-3G'!$AH$15:$AH$17)=0,1950,INDEX('Conducted 2G-3G'!$U$15:$U$17,MATCH(MAX('Conducted 2G-3G'!$AH$15:$AH$17),'Conducted 2G-3G'!$AH$15:$AH$17,0)))</f>
        <v>1950</v>
      </c>
      <c r="CE128" s="7234"/>
      <c r="CF128" s="7234"/>
      <c r="CG128" s="6706"/>
      <c r="CH128" s="6706"/>
      <c r="CI128" s="225">
        <f>BY128</f>
        <v/>
      </c>
      <c r="CJ128" s="237">
        <f>BZ128</f>
        <v/>
      </c>
      <c r="CK128" s="223">
        <f>CA128</f>
        <v/>
      </c>
      <c r="CL128" s="237">
        <f>CC128</f>
        <v/>
      </c>
      <c r="CM128" s="237">
        <f>CD128</f>
        <v/>
      </c>
      <c r="CN128" s="1523"/>
      <c r="CO128" s="1579"/>
      <c r="CP128" s="6700">
        <f>IF(CF128=""," ",IF(ABS(CE128-CF128)&lt;=0.1,"Valid","Not valid"))</f>
        <v/>
      </c>
      <c r="CQ128" s="1675">
        <f> IF(CE128="","",IF(AND(CE128&lt;&gt;"",CF128=""),IF(CE128&gt;=0.8,"Medir+Sig Max","No"),IF(CF128&lt;&gt;"",IF(CF128&gt;=0.8,"Medir+Sig Max","No"),"")))</f>
        <v/>
      </c>
      <c r="CR128" s="6928">
        <f>IF(UPPER('SAR FCC-ISED'!$CQ$1)="X",IF(CF128=""," ",IF((ABS(CE128)&lt;5)*AND(ABS(CF128)&lt;5)*AND(ABS(CT128)&lt;5),"Solo si es max","Medir")),IF(CF128=""," ",IF((ABS(CE128)&lt;1)*AND(ABS(CF128)&lt;1)*AND(ABS(CT128)&lt;1),"Solo si es max","Medir")))</f>
        <v/>
      </c>
      <c r="CS128" s="1675"/>
      <c r="CT128" s="220">
        <f>IF(CO128="",IF(AND(CE128="",CF128=""),"",IF(CF128="",IF(DQ128&gt;1,ROUND(DQ128*CE128,3),CE128),IF(DQ128&gt;1,ROUND(DQ128*CF128,3),CF128))),IF(AND(CE128="",CF128=""),"",IF(CF128="",IF(DQ128&gt;1,ROUND(DQ128*CE128*(1/(CO128)),3),CE128*(1/(CO128))),IF(DQ128&gt;1,ROUND(DQ128*CF128*(1/(CO128)),3),CF128*(1/(CO128))))))</f>
        <v/>
      </c>
      <c r="CU128" s="224">
        <f>BY128</f>
        <v/>
      </c>
      <c r="CV128" s="237">
        <f>BZ128</f>
        <v/>
      </c>
      <c r="CW128" s="237">
        <f>CA128</f>
        <v/>
      </c>
      <c r="CX128" s="224">
        <f>CC128</f>
        <v/>
      </c>
      <c r="CY128" s="237">
        <f>CD128</f>
        <v/>
      </c>
      <c r="CZ128" s="7474">
        <f>IF(COUNTIF(Overview!K12:K14,TRUE)&gt;0,1.6,IF(COUNTIF(Overview!L12:L14,TRUE)&gt;0,8,0))</f>
        <v/>
      </c>
      <c r="DA128" s="1788"/>
      <c r="DB128" s="7483"/>
      <c r="DC128" s="844">
        <f>IF(CT128="","",IF(CT128&gt;CZ128,"Fail","Pass"))</f>
        <v/>
      </c>
      <c r="DD128" s="402"/>
      <c r="DE128" s="1565">
        <f>MyTimestamp(DC128)</f>
        <v/>
      </c>
      <c r="DF128" s="1531">
        <f>IF(COUNT(CE128:CH128)=1,15,IF(COUNT(CE128:CH128)=0,0,30))</f>
        <v/>
      </c>
      <c r="DG128" s="1532">
        <f>IF(DF128=0,0,2)</f>
        <v/>
      </c>
      <c r="DH128" s="860"/>
      <c r="DI128" s="860"/>
      <c r="DJ128" s="1569"/>
      <c r="DK128" s="1789"/>
      <c r="DL128" s="1574">
        <f>10^(CN128/20)*100-100</f>
        <v/>
      </c>
      <c r="DM128" s="1106"/>
      <c r="DN128" s="778"/>
      <c r="DO128" s="976">
        <f>IF(DM128="","",10^(DM128/10))</f>
        <v/>
      </c>
      <c r="DP128" s="976">
        <f>IF(ISNUMBER(DN128)=FALSE,"",10^(DN128/10))</f>
        <v/>
      </c>
      <c r="DQ128" s="1574">
        <f>IF(AND(ISNUMBER(DO128),ISNUMBER(DP128)),IF(DO128/DP128&gt;1,ROUND((DO128)/DP128,3),1),1)</f>
        <v/>
      </c>
      <c r="DR128" s="1541"/>
      <c r="DS128" s="1541"/>
      <c r="DT128" s="1541"/>
      <c r="DU128" s="1541"/>
      <c r="DV128" s="1541"/>
      <c r="DW128" s="1541"/>
      <c r="DX128" s="1541"/>
      <c r="DY128" s="1541"/>
      <c r="DZ128" s="1541"/>
      <c r="EA128" s="1541"/>
      <c r="EB128" s="1541"/>
      <c r="EC128" s="1541"/>
      <c r="ED128" s="1541"/>
      <c r="EE128" s="1541"/>
      <c r="EF128" s="1541"/>
      <c r="EG128" s="1541"/>
      <c r="EH128" s="1541"/>
      <c r="EI128" s="1541"/>
      <c r="EJ128" s="1541"/>
      <c r="EK128" s="1541"/>
      <c r="EL128" s="1541"/>
      <c r="EM128" s="1541"/>
      <c r="EN128" s="1541"/>
      <c r="EO128" s="1541"/>
      <c r="EP128" s="1541"/>
      <c r="EQ128" s="1541"/>
      <c r="ER128" s="1541"/>
      <c r="ES128" s="1541"/>
      <c r="ET128" s="1541"/>
      <c r="EU128" s="1541"/>
      <c r="EV128" s="1541"/>
    </row>
    <row r="129" ht="12.75" x14ac:dyDescent="0.2">
      <c r="A129" s="1541"/>
      <c r="B129" s="1541"/>
      <c r="C129"/>
      <c r="D129" s="1486"/>
      <c r="E129" s="1486"/>
      <c r="F129" s="672" t="inlineStr">
        <is>
          <t>5.2</t>
        </is>
      </c>
      <c r="G129" s="1497"/>
      <c r="H129" s="130">
        <f>BV129</f>
        <v/>
      </c>
      <c r="I129" s="130">
        <f>BW129</f>
        <v/>
      </c>
      <c r="J129" s="1299" t="inlineStr">
        <is>
          <t>WCDMA</t>
        </is>
      </c>
      <c r="K129" s="1299" t="inlineStr">
        <is>
          <t>FDDI</t>
        </is>
      </c>
      <c r="L129" s="115"/>
      <c r="M129" s="130"/>
      <c r="N129" s="119"/>
      <c r="O129" s="131"/>
      <c r="P129" s="6597"/>
      <c r="Q129" s="131"/>
      <c r="R129" s="131"/>
      <c r="S129" s="130"/>
      <c r="T129" s="130">
        <v>9750</v>
      </c>
      <c r="U129" s="6593">
        <v>1950</v>
      </c>
      <c r="V129" s="119"/>
      <c r="W129" s="1305"/>
      <c r="X129" s="119"/>
      <c r="Y129" s="119"/>
      <c r="Z129" s="119"/>
      <c r="AA129" s="115"/>
      <c r="AB129" s="115"/>
      <c r="AC129" s="1300">
        <f>IF(OR(BX129="Close to Ear",BX129="Close to Head"),"Head",IF(BX129="Extremity","Extremity","Body"))</f>
        <v/>
      </c>
      <c r="AD129" s="1301">
        <f>CA129</f>
        <v/>
      </c>
      <c r="AE129" s="1299">
        <f>CB129</f>
        <v/>
      </c>
      <c r="AF129" s="115"/>
      <c r="AG129" s="1302">
        <f>IF(OR(AZ129="",BA129=""),"N/A",IF(DC129="Pass","P","F"))</f>
        <v/>
      </c>
      <c r="AH129" s="129"/>
      <c r="AI129" s="129"/>
      <c r="AJ129" s="129"/>
      <c r="AK129" s="119"/>
      <c r="AL129" s="115"/>
      <c r="AM129" s="119"/>
      <c r="AN129" s="119"/>
      <c r="AO129" s="692"/>
      <c r="AP129" s="692"/>
      <c r="AQ129" s="692"/>
      <c r="AR129" s="692"/>
      <c r="AS129" s="692"/>
      <c r="AT129" s="1303">
        <f>IF(AC129="Extremity",IF(CG129="","",CG129),"")</f>
        <v/>
      </c>
      <c r="AU129" s="1303">
        <f>IF(AC129="Extremity",IF(CH129="","",CH129),"")</f>
        <v/>
      </c>
      <c r="AV129" s="1304">
        <f>IF(AC129="Extremity","",IF(CE129="","",CE129))</f>
        <v/>
      </c>
      <c r="AW129" s="1304">
        <f>IF(AD129="Extremity","",IF(CF129="","",CF129))</f>
        <v/>
      </c>
      <c r="AX129" s="1305">
        <f>DL129</f>
        <v/>
      </c>
      <c r="AY129" s="1305">
        <f>DQ129</f>
        <v/>
      </c>
      <c r="AZ129" s="3377">
        <f>IF(AC129="Extremity",IF(DA129="","",DA129),"")</f>
        <v/>
      </c>
      <c r="BA129" s="3378">
        <f>IF(AC129="Extremity","",IF(CT129="","",CT129))</f>
        <v/>
      </c>
      <c r="BB129" s="1305">
        <f>IF(AC129="Extremity",IF(DB129="","",DB129),"")</f>
        <v/>
      </c>
      <c r="BC129" s="1304">
        <f>IF(AC129="Extremity","",IF(CZ129="","",CZ129))</f>
        <v/>
      </c>
      <c r="BD129" s="1305">
        <f>DD129</f>
        <v/>
      </c>
      <c r="BE129" s="132">
        <f>DE129</f>
        <v/>
      </c>
      <c r="BF129" s="133">
        <f>DF129*60</f>
        <v/>
      </c>
      <c r="BG129" s="121">
        <f>BE129</f>
        <v/>
      </c>
      <c r="BH129" s="133">
        <f>DG129*60</f>
        <v/>
      </c>
      <c r="BI129" s="133">
        <f>DH129</f>
        <v/>
      </c>
      <c r="BJ129" s="117"/>
      <c r="BK129" s="812">
        <f>Overview!$E$7</f>
        <v/>
      </c>
      <c r="BL129" s="117"/>
      <c r="BM129" s="834">
        <f>DI129</f>
        <v/>
      </c>
      <c r="BN129" s="812">
        <f>Overview!$P$153</f>
        <v/>
      </c>
      <c r="BO129" s="117"/>
      <c r="BP129" s="117"/>
      <c r="BQ129" s="115"/>
      <c r="BR129" s="1478"/>
      <c r="BS129" s="1541"/>
      <c r="BT129" s="1828" t="inlineStr">
        <is>
          <t>WCDMA</t>
        </is>
      </c>
      <c r="BU129" s="1828" t="inlineStr">
        <is>
          <t>FDDI</t>
        </is>
      </c>
      <c r="BV129" s="906">
        <f>Overview!$H$28</f>
        <v/>
      </c>
      <c r="BW129" s="1784"/>
      <c r="BX129" s="1828" t="inlineStr">
        <is>
          <t>Close to ear</t>
        </is>
      </c>
      <c r="BY129" s="1785"/>
      <c r="BZ129" s="1793"/>
      <c r="CA129" s="880" t="str">
        <f>CONCATENATE(CA127," - Variability")</f>
        <v>TBD - Variability</v>
      </c>
      <c r="CB129" s="202">
        <v>0</v>
      </c>
      <c r="CC129" s="881">
        <f>IF(COUNT('Conducted 2G-3G'!$AH$15:$AH$17)=0,9750,INDEX('Conducted 2G-3G'!$T$15:$T$17,MATCH(MAX('Conducted 2G-3G'!$AH$15:$AH$17),'Conducted 2G-3G'!$AH$15:$AH$17,0)))</f>
        <v>9750</v>
      </c>
      <c r="CD129" s="881">
        <f>IF(COUNT('Conducted 2G-3G'!$AH$15:$AH$17)=0,1950,INDEX('Conducted 2G-3G'!$U$15:$U$17,MATCH(MAX('Conducted 2G-3G'!$AH$15:$AH$17),'Conducted 2G-3G'!$AH$15:$AH$17,0)))</f>
        <v>1950</v>
      </c>
      <c r="CE129" s="7235"/>
      <c r="CF129" s="7235"/>
      <c r="CG129" s="6706"/>
      <c r="CH129" s="6706"/>
      <c r="CI129" s="225">
        <f>BY129</f>
        <v/>
      </c>
      <c r="CJ129" s="237">
        <f>BZ129</f>
        <v/>
      </c>
      <c r="CK129" s="223">
        <f>CA129</f>
        <v/>
      </c>
      <c r="CL129" s="237">
        <f>CC129</f>
        <v/>
      </c>
      <c r="CM129" s="237">
        <f>CD129</f>
        <v/>
      </c>
      <c r="CN129" s="1524"/>
      <c r="CO129" s="1579"/>
      <c r="CP129" s="7214">
        <f>IF(CF129=""," ",IF(ABS(CE129-CF129)&lt;=0.1,"Valid","Not valid"))</f>
        <v/>
      </c>
      <c r="CQ129" s="1674">
        <f> IF(CE129="","",IF(AND(CE129&lt;&gt;"",CF129=""),IF(CE129&gt;=0.8,"Medir+Sig Max","No"),IF(CF129&lt;&gt;"",IF(CF129&gt;=0.8,"Medir+Sig Max","No"),"")))</f>
        <v/>
      </c>
      <c r="CR129" s="6927">
        <f>IF(UPPER('SAR FCC-ISED'!$CQ$1)="X",IF(CF129=""," ",IF((ABS(CE129)&lt;5)*AND(ABS(CF129)&lt;5)*AND(ABS(CT129)&lt;5),"Solo si es max","Medir")),IF(CF129=""," ",IF((ABS(CE129)&lt;1)*AND(ABS(CF129)&lt;1)*AND(ABS(CT129)&lt;1),"Solo si es max","Medir")))</f>
        <v/>
      </c>
      <c r="CS129" s="1674">
        <f>IF(CF129="","",IF(MAX(CF123:CF128)=0,"",IF(AND(CF129&lt;=1.45,(CF129/MAX(CF123:CF128))&lt;=1.2,(CF129/MAX(CF123:CF128))&gt;=0.8),"Válido","REPETIR VAR")))</f>
        <v/>
      </c>
      <c r="CT129" s="220">
        <f>IF(CO129="",IF(AND(CE129="",CF129=""),"",IF(CF129="",IF(DQ129&gt;1,ROUND(DQ129*CE129,3),CE129),IF(DQ129&gt;1,ROUND(DQ129*CF129,3),CF129))),IF(AND(CE129="",CF129=""),"",IF(CF129="",IF(DQ129&gt;1,ROUND(DQ129*CE129*(1/(CO129)),3),CE129*(1/(CO129))),IF(DQ129&gt;1,ROUND(DQ129*CF129*(1/(CO129)),3),CF129*(1/(CO129))))))</f>
        <v/>
      </c>
      <c r="CU129" s="224">
        <f>BY129</f>
        <v/>
      </c>
      <c r="CV129" s="237">
        <f>BZ129</f>
        <v/>
      </c>
      <c r="CW129" s="237">
        <f>CA129</f>
        <v/>
      </c>
      <c r="CX129" s="224">
        <f>CC129</f>
        <v/>
      </c>
      <c r="CY129" s="237">
        <f>CD129</f>
        <v/>
      </c>
      <c r="CZ129" s="7474">
        <f>IF(COUNTIF(Overview!K12:K14,TRUE)&gt;0,1.6,IF(COUNTIF(Overview!L12:L14,TRUE)&gt;0,8,0))</f>
        <v/>
      </c>
      <c r="DA129" s="1788"/>
      <c r="DB129" s="7483"/>
      <c r="DC129" s="844">
        <f>IF(CT129="","",IF(CT129&gt;CZ129,"Fail","Pass"))</f>
        <v/>
      </c>
      <c r="DD129" s="402"/>
      <c r="DE129" s="1565">
        <f>MyTimestamp(DC129)</f>
        <v/>
      </c>
      <c r="DF129" s="1531">
        <f>IF(COUNT(CE129:CH129)=1,15,IF(COUNT(CE129:CH129)=0,0,30))</f>
        <v/>
      </c>
      <c r="DG129" s="1532">
        <f>IF(DF129=0,0,2)</f>
        <v/>
      </c>
      <c r="DH129" s="859"/>
      <c r="DI129" s="859"/>
      <c r="DJ129" s="1569"/>
      <c r="DK129" s="1789"/>
      <c r="DL129" s="1574">
        <f>10^(CN129/20)*100-100</f>
        <v/>
      </c>
      <c r="DM129" s="1106"/>
      <c r="DN129" s="965"/>
      <c r="DO129" s="976">
        <f>IF(DM129="","",10^(DM129/10))</f>
        <v/>
      </c>
      <c r="DP129" s="976">
        <f>IF(ISNUMBER(DN129)=FALSE,"",10^(DN129/10))</f>
        <v/>
      </c>
      <c r="DQ129" s="1574">
        <f>IF(AND(ISNUMBER(DO129),ISNUMBER(DP129)),IF(DO129/DP129&gt;1,ROUND((DO129)/DP129,3),1),1)</f>
        <v/>
      </c>
      <c r="DR129" s="1541"/>
      <c r="DS129" s="1541"/>
      <c r="DT129" s="1541"/>
      <c r="DU129" s="1541"/>
      <c r="DV129" s="1541"/>
      <c r="DW129" s="1541"/>
      <c r="DX129" s="1541"/>
      <c r="DY129" s="1541"/>
      <c r="DZ129" s="1541"/>
      <c r="EA129" s="1541"/>
      <c r="EB129" s="1541"/>
      <c r="EC129" s="1541"/>
      <c r="ED129" s="1541"/>
      <c r="EE129" s="1541"/>
      <c r="EF129" s="1541"/>
      <c r="EG129" s="1541"/>
      <c r="EH129" s="1541"/>
      <c r="EI129" s="1541"/>
      <c r="EJ129" s="1541"/>
      <c r="EK129" s="1541"/>
      <c r="EL129" s="1541"/>
      <c r="EM129" s="1541"/>
      <c r="EN129" s="1541"/>
      <c r="EO129" s="1541"/>
      <c r="EP129" s="1541"/>
      <c r="EQ129" s="1541"/>
      <c r="ER129" s="1541"/>
      <c r="ES129" s="1541"/>
      <c r="ET129" s="1541"/>
      <c r="EU129" s="1541"/>
      <c r="EV129" s="1541"/>
    </row>
    <row r="130" ht="12.75" x14ac:dyDescent="0.2">
      <c r="A130" s="1541"/>
      <c r="B130" s="1541"/>
      <c r="C130"/>
      <c r="D130" s="1486"/>
      <c r="E130" s="1486"/>
      <c r="F130" s="672" t="inlineStr">
        <is>
          <t>5.2</t>
        </is>
      </c>
      <c r="G130" s="1497"/>
      <c r="H130" s="130">
        <f>BV130</f>
        <v/>
      </c>
      <c r="I130" s="130">
        <f>BW130</f>
        <v/>
      </c>
      <c r="J130" s="1299" t="inlineStr">
        <is>
          <t>WCDMA</t>
        </is>
      </c>
      <c r="K130" s="1299" t="inlineStr">
        <is>
          <t>FDDI</t>
        </is>
      </c>
      <c r="L130" s="115"/>
      <c r="M130" s="130"/>
      <c r="N130" s="119"/>
      <c r="O130" s="131"/>
      <c r="P130" s="6597"/>
      <c r="Q130" s="131"/>
      <c r="R130" s="131"/>
      <c r="S130" s="130"/>
      <c r="T130" s="130">
        <v>9750</v>
      </c>
      <c r="U130" s="6593">
        <v>1950</v>
      </c>
      <c r="V130" s="119"/>
      <c r="W130" s="1305"/>
      <c r="X130" s="119"/>
      <c r="Y130" s="119"/>
      <c r="Z130" s="119"/>
      <c r="AA130" s="115"/>
      <c r="AB130" s="115"/>
      <c r="AC130" s="1300">
        <f>IF(OR(BX130="Close to Ear",BX130="Close to Head"),"Head",IF(BX130="Extremity","Extremity","Body"))</f>
        <v/>
      </c>
      <c r="AD130" s="1301">
        <f>CA130</f>
        <v/>
      </c>
      <c r="AE130" s="1299">
        <f>CB130</f>
        <v/>
      </c>
      <c r="AF130" s="115"/>
      <c r="AG130" s="1302">
        <f>IF(OR(AZ130="",BA130=""),"N/A",IF(DC130="Pass","P","F"))</f>
        <v/>
      </c>
      <c r="AH130" s="129"/>
      <c r="AI130" s="129"/>
      <c r="AJ130" s="129"/>
      <c r="AK130" s="119"/>
      <c r="AL130" s="115"/>
      <c r="AM130" s="119"/>
      <c r="AN130" s="119"/>
      <c r="AO130" s="692"/>
      <c r="AP130" s="692"/>
      <c r="AQ130" s="692"/>
      <c r="AR130" s="692"/>
      <c r="AS130" s="692"/>
      <c r="AT130" s="1303">
        <f>IF(AC130="Extremity",IF(CG130="","",CG130),"")</f>
        <v/>
      </c>
      <c r="AU130" s="1303">
        <f>IF(AC130="Extremity",IF(CH130="","",CH130),"")</f>
        <v/>
      </c>
      <c r="AV130" s="1304">
        <f>IF(AC130="Extremity","",IF(CE130="","",CE130))</f>
        <v/>
      </c>
      <c r="AW130" s="1304">
        <f>IF(AD130="Extremity","",IF(CF130="","",CF130))</f>
        <v/>
      </c>
      <c r="AX130" s="1305">
        <f>DL130</f>
        <v/>
      </c>
      <c r="AY130" s="1305">
        <f>DQ130</f>
        <v/>
      </c>
      <c r="AZ130" s="3377">
        <f>IF(AC130="Extremity",IF(DA130="","",DA130),"")</f>
        <v/>
      </c>
      <c r="BA130" s="3378">
        <f>IF(AC130="Extremity","",IF(CT130="","",CT130))</f>
        <v/>
      </c>
      <c r="BB130" s="1305">
        <f>IF(AC130="Extremity",IF(DB130="","",DB130),"")</f>
        <v/>
      </c>
      <c r="BC130" s="1304">
        <f>IF(AC130="Extremity","",IF(CZ130="","",CZ130))</f>
        <v/>
      </c>
      <c r="BD130" s="1305">
        <f>DD130</f>
        <v/>
      </c>
      <c r="BE130" s="132">
        <f>DE130</f>
        <v/>
      </c>
      <c r="BF130" s="133">
        <f>DF130*60</f>
        <v/>
      </c>
      <c r="BG130" s="121">
        <f>BE130</f>
        <v/>
      </c>
      <c r="BH130" s="133">
        <f>DG130*60</f>
        <v/>
      </c>
      <c r="BI130" s="133">
        <f>DH130</f>
        <v/>
      </c>
      <c r="BJ130" s="117"/>
      <c r="BK130" s="812">
        <f>Overview!$E$7</f>
        <v/>
      </c>
      <c r="BL130" s="117"/>
      <c r="BM130" s="834">
        <f>DI130</f>
        <v/>
      </c>
      <c r="BN130" s="812">
        <f>Overview!$P$153</f>
        <v/>
      </c>
      <c r="BO130" s="117"/>
      <c r="BP130" s="117"/>
      <c r="BQ130" s="115"/>
      <c r="BR130" s="1478"/>
      <c r="BS130" s="1541"/>
      <c r="BT130" s="1828" t="inlineStr">
        <is>
          <t>WCDMA</t>
        </is>
      </c>
      <c r="BU130" s="1828" t="inlineStr">
        <is>
          <t>FDDI</t>
        </is>
      </c>
      <c r="BV130" s="906">
        <f>Overview!$H$28</f>
        <v/>
      </c>
      <c r="BW130" s="1784"/>
      <c r="BX130" s="1828" t="inlineStr">
        <is>
          <t>Close to ear</t>
        </is>
      </c>
      <c r="BY130" s="1785"/>
      <c r="BZ130" s="1793"/>
      <c r="CA130" s="6688" t="str">
        <f>CONCATENATE(CA128," - Variability2")</f>
        <v>TBD - Variability2</v>
      </c>
      <c r="CB130" s="200">
        <v>0</v>
      </c>
      <c r="CC130" s="6689">
        <f>IF(COUNT('Conducted 2G-3G'!$AH$15:$AH$17)=0,9750,INDEX('Conducted 2G-3G'!$T$15:$T$17,MATCH(MAX('Conducted 2G-3G'!$AH$15:$AH$17),'Conducted 2G-3G'!$AH$15:$AH$17,0)))</f>
        <v>9750</v>
      </c>
      <c r="CD130" s="6689">
        <f>IF(COUNT('Conducted 2G-3G'!$AH$15:$AH$17)=0,1950,INDEX('Conducted 2G-3G'!$U$15:$U$17,MATCH(MAX('Conducted 2G-3G'!$AH$15:$AH$17),'Conducted 2G-3G'!$AH$15:$AH$17,0)))</f>
        <v>1950</v>
      </c>
      <c r="CE130" s="7235"/>
      <c r="CF130" s="7235"/>
      <c r="CG130" s="6706"/>
      <c r="CH130" s="6706"/>
      <c r="CI130" s="225">
        <f>BY130</f>
        <v/>
      </c>
      <c r="CJ130" s="237">
        <f>BZ130</f>
        <v/>
      </c>
      <c r="CK130" s="223">
        <f>CA130</f>
        <v/>
      </c>
      <c r="CL130" s="237">
        <f>CC130</f>
        <v/>
      </c>
      <c r="CM130" s="237">
        <f>CD130</f>
        <v/>
      </c>
      <c r="CN130" s="1524"/>
      <c r="CO130" s="1579"/>
      <c r="CP130" s="7214">
        <f>IF(CF130=""," ",IF(ABS(CE130-CF130)&lt;=0.1,"Valid","Not valid"))</f>
        <v/>
      </c>
      <c r="CQ130" s="1674">
        <f> IF(CE130="","",IF(AND(CE130&lt;&gt;"",CF130=""),IF(CE130&gt;=0.8,"Medir+Sig Max","No"),IF(CF130&lt;&gt;"",IF(CF130&gt;=0.8,"Medir+Sig Max","No"),"")))</f>
        <v/>
      </c>
      <c r="CR130" s="6928">
        <f>IF(UPPER('SAR FCC-ISED'!$CQ$1)="X",IF(CF130=""," ",IF((ABS(CE130)&lt;5)*AND(ABS(CF130)&lt;5)*AND(ABS(CT130)&lt;5),"Solo si es max","Medir")),IF(CF130=""," ",IF((ABS(CE130)&lt;1)*AND(ABS(CF130)&lt;1)*AND(ABS(CT130)&lt;1),"Solo si es max","Medir")))</f>
        <v/>
      </c>
      <c r="CS130" s="1675"/>
      <c r="CT130" s="220">
        <f>IF(CO130="",IF(AND(CE130="",CF130=""),"",IF(CF130="",IF(DQ130&gt;1,ROUND(DQ130*CE130,3),CE130),IF(DQ130&gt;1,ROUND(DQ130*CF130,3),CF130))),IF(AND(CE130="",CF130=""),"",IF(CF130="",IF(DQ130&gt;1,ROUND(DQ130*CE130*(1/(CO130)),3),CE130*(1/(CO130))),IF(DQ130&gt;1,ROUND(DQ130*CF130*(1/(CO130)),3),CF130*(1/(CO130))))))</f>
        <v/>
      </c>
      <c r="CU130" s="224">
        <f>BY130</f>
        <v/>
      </c>
      <c r="CV130" s="237">
        <f>BZ130</f>
        <v/>
      </c>
      <c r="CW130" s="237">
        <f>CA130</f>
        <v/>
      </c>
      <c r="CX130" s="224">
        <f>CC130</f>
        <v/>
      </c>
      <c r="CY130" s="237">
        <f>CD130</f>
        <v/>
      </c>
      <c r="CZ130" s="7474">
        <f>IF(COUNTIF(Overview!K12:K14,TRUE)&gt;0,1.6,IF(COUNTIF(Overview!L12:L14,TRUE)&gt;0,8,0))</f>
        <v/>
      </c>
      <c r="DA130" s="1788"/>
      <c r="DB130" s="7483"/>
      <c r="DC130" s="844">
        <f>IF(CT130="","",IF(CT130&gt;CZ130,"Fail","Pass"))</f>
        <v/>
      </c>
      <c r="DD130" s="402"/>
      <c r="DE130" s="1565">
        <f>MyTimestamp(DC130)</f>
        <v/>
      </c>
      <c r="DF130" s="1531">
        <f>IF(COUNT(CE130:CH130)=1,15,IF(COUNT(CE130:CH130)=0,0,30))</f>
        <v/>
      </c>
      <c r="DG130" s="1532">
        <f>IF(DF130=0,0,2)</f>
        <v/>
      </c>
      <c r="DH130" s="859"/>
      <c r="DI130" s="859"/>
      <c r="DJ130" s="1569"/>
      <c r="DK130" s="1789"/>
      <c r="DL130" s="1574">
        <f>10^(CN130/20)*100-100</f>
        <v/>
      </c>
      <c r="DM130" s="1106"/>
      <c r="DN130" s="965"/>
      <c r="DO130" s="976">
        <f>IF(DM130="","",10^(DM130/10))</f>
        <v/>
      </c>
      <c r="DP130" s="976">
        <f>IF(ISNUMBER(DN130)=FALSE,"",10^(DN130/10))</f>
        <v/>
      </c>
      <c r="DQ130" s="1574">
        <f>IF(AND(ISNUMBER(DO130),ISNUMBER(DP130)),IF(DO130/DP130&gt;1,ROUND((DO130)/DP130,3),1),1)</f>
        <v/>
      </c>
      <c r="DR130" s="1541"/>
      <c r="DS130" s="1541"/>
      <c r="DT130" s="1541"/>
      <c r="DU130" s="1541"/>
      <c r="DV130" s="1541"/>
      <c r="DW130" s="1541"/>
      <c r="DX130" s="1541"/>
      <c r="DY130" s="1541"/>
      <c r="DZ130" s="1541"/>
      <c r="EA130" s="1541"/>
      <c r="EB130" s="1541"/>
      <c r="EC130" s="1541"/>
      <c r="ED130" s="1541"/>
      <c r="EE130" s="1541"/>
      <c r="EF130" s="1541"/>
      <c r="EG130" s="1541"/>
      <c r="EH130" s="1541"/>
      <c r="EI130" s="1541"/>
      <c r="EJ130" s="1541"/>
      <c r="EK130" s="1541"/>
      <c r="EL130" s="1541"/>
      <c r="EM130" s="1541"/>
      <c r="EN130" s="1541"/>
      <c r="EO130" s="1541"/>
      <c r="EP130" s="1541"/>
      <c r="EQ130" s="1541"/>
      <c r="ER130" s="1541"/>
      <c r="ES130" s="1541"/>
      <c r="ET130" s="1541"/>
      <c r="EU130" s="1541"/>
      <c r="EV130" s="1541"/>
    </row>
    <row r="131" ht="12.75" x14ac:dyDescent="0.2">
      <c r="A131" s="1541"/>
      <c r="B131" s="1541"/>
      <c r="C131"/>
      <c r="D131" s="6590"/>
      <c r="E131" s="6590"/>
      <c r="F131" s="6591" t="inlineStr">
        <is>
          <t>5.2</t>
        </is>
      </c>
      <c r="G131" s="6592"/>
      <c r="H131" s="6593">
        <f>BV131</f>
        <v/>
      </c>
      <c r="I131" s="6593">
        <f>BW131</f>
        <v/>
      </c>
      <c r="J131" s="6594" t="inlineStr">
        <is>
          <t>WCDMA</t>
        </is>
      </c>
      <c r="K131" s="6594" t="inlineStr">
        <is>
          <t>FDDI</t>
        </is>
      </c>
      <c r="L131" s="6595"/>
      <c r="M131" s="6593"/>
      <c r="N131" s="6596"/>
      <c r="O131" s="6597"/>
      <c r="P131" s="6597"/>
      <c r="Q131" s="6597"/>
      <c r="R131" s="6597"/>
      <c r="S131" s="6593"/>
      <c r="T131" s="6593">
        <v>9750</v>
      </c>
      <c r="U131" s="6593">
        <v>1950</v>
      </c>
      <c r="V131" s="6596"/>
      <c r="W131" s="6598"/>
      <c r="X131" s="6596"/>
      <c r="Y131" s="6596"/>
      <c r="Z131" s="6596"/>
      <c r="AA131" s="6595"/>
      <c r="AB131" s="6595"/>
      <c r="AC131" s="6599">
        <f>IF(OR(BX131="Close to Ear",BX131="Close to Head"),"Head",IF(BX131="Extremity","Extremity","Body"))</f>
        <v/>
      </c>
      <c r="AD131" s="6600">
        <f>CA131</f>
        <v/>
      </c>
      <c r="AE131" s="6594">
        <f>CB131</f>
        <v/>
      </c>
      <c r="AF131" s="6595"/>
      <c r="AG131" s="6601">
        <f>IF(OR(AZ131="",BA131=""),"N/A",IF(DC131="Pass","P","F"))</f>
        <v/>
      </c>
      <c r="AH131" s="6602"/>
      <c r="AI131" s="6602"/>
      <c r="AJ131" s="6602"/>
      <c r="AK131" s="6596"/>
      <c r="AL131" s="6595"/>
      <c r="AM131" s="6596"/>
      <c r="AN131" s="6596"/>
      <c r="AO131" s="6603"/>
      <c r="AP131" s="6603"/>
      <c r="AQ131" s="6603"/>
      <c r="AR131" s="6603"/>
      <c r="AS131" s="6603"/>
      <c r="AT131" s="6604">
        <f>IF(AC131="Extremity",IF(CG131="","",CG131),"")</f>
        <v/>
      </c>
      <c r="AU131" s="6604">
        <f>IF(AC131="Extremity",IF(CH131="","",CH131),"")</f>
        <v/>
      </c>
      <c r="AV131" s="6605">
        <f>IF(AC131="Extremity","",IF(CE131="","",CE131))</f>
        <v/>
      </c>
      <c r="AW131" s="6605">
        <f>IF(AD131="Extremity","",IF(CF131="","",CF131))</f>
        <v/>
      </c>
      <c r="AX131" s="6598">
        <f>DL131</f>
        <v/>
      </c>
      <c r="AY131" s="6598">
        <f>DQ131</f>
        <v/>
      </c>
      <c r="AZ131" s="6606">
        <f>IF(AC131="Extremity",IF(DA131="","",DA131),"")</f>
        <v/>
      </c>
      <c r="BA131" s="6607">
        <f>IF(AC131="Extremity","",IF(CT131="","",CT131))</f>
        <v/>
      </c>
      <c r="BB131" s="6598">
        <f>IF(AC131="Extremity",IF(DB131="","",DB131),"")</f>
        <v/>
      </c>
      <c r="BC131" s="6605">
        <f>IF(AC131="Extremity","",IF(CZ131="","",CZ131))</f>
        <v/>
      </c>
      <c r="BD131" s="6598">
        <f>DD131</f>
        <v/>
      </c>
      <c r="BE131" s="6608">
        <f>DE131</f>
        <v/>
      </c>
      <c r="BF131" s="6609">
        <f>DF131*60</f>
        <v/>
      </c>
      <c r="BG131" s="6610">
        <f>BE131</f>
        <v/>
      </c>
      <c r="BH131" s="6609">
        <f>DG131*60</f>
        <v/>
      </c>
      <c r="BI131" s="6609">
        <f>DH131</f>
        <v/>
      </c>
      <c r="BJ131" s="6611"/>
      <c r="BK131" s="6612">
        <f>Overview!$E$7</f>
        <v/>
      </c>
      <c r="BL131" s="6611"/>
      <c r="BM131" s="6609">
        <f>DI131</f>
        <v/>
      </c>
      <c r="BN131" s="6612">
        <f>Overview!$P$153</f>
        <v/>
      </c>
      <c r="BO131" s="6611"/>
      <c r="BP131" s="6611"/>
      <c r="BQ131" s="6595"/>
      <c r="BR131" s="6613"/>
      <c r="BS131" s="1541"/>
      <c r="BT131" s="1828" t="inlineStr">
        <is>
          <t>WCDMA</t>
        </is>
      </c>
      <c r="BU131" s="1828" t="inlineStr">
        <is>
          <t>FDDI</t>
        </is>
      </c>
      <c r="BV131" s="906">
        <f>Overview!$H$28</f>
        <v/>
      </c>
      <c r="BW131" s="1784"/>
      <c r="BX131" s="1828" t="inlineStr">
        <is>
          <t>Close to ear</t>
        </is>
      </c>
      <c r="BY131" s="1785"/>
      <c r="BZ131" s="1793"/>
      <c r="CA131" s="6688" t="str">
        <f>CONCATENATE(CA127," - Battery check 1")</f>
        <v>TBD - Battery check 1</v>
      </c>
      <c r="CB131" s="200">
        <v>0</v>
      </c>
      <c r="CC131" s="6689">
        <f>IF(COUNT('Conducted 2G-3G'!$AH$15:$AH$17)=0,9750,INDEX('Conducted 2G-3G'!$T$15:$T$17,MATCH(MAX('Conducted 2G-3G'!$AH$15:$AH$17),'Conducted 2G-3G'!$AH$15:$AH$17,0)))</f>
        <v>9750</v>
      </c>
      <c r="CD131" s="6689">
        <f>IF(COUNT('Conducted 2G-3G'!$AH$15:$AH$17)=0,1950,INDEX('Conducted 2G-3G'!$U$15:$U$17,MATCH(MAX('Conducted 2G-3G'!$AH$15:$AH$17),'Conducted 2G-3G'!$AH$15:$AH$17,0)))</f>
        <v>1950</v>
      </c>
      <c r="CE131" s="7235"/>
      <c r="CF131" s="7235"/>
      <c r="CG131" s="6706"/>
      <c r="CH131" s="6706"/>
      <c r="CI131" s="225">
        <f>BY131</f>
        <v/>
      </c>
      <c r="CJ131" s="237">
        <f>BZ131</f>
        <v/>
      </c>
      <c r="CK131" s="223">
        <f>CA131</f>
        <v/>
      </c>
      <c r="CL131" s="237">
        <f>CC131</f>
        <v/>
      </c>
      <c r="CM131" s="237">
        <f>CD131</f>
        <v/>
      </c>
      <c r="CN131" s="1524"/>
      <c r="CO131" s="1579"/>
      <c r="CP131" s="7214">
        <f>IF(CF131=""," ",IF(ABS(CE131-CF131)&lt;=0.1,"Valid","Not valid"))</f>
        <v/>
      </c>
      <c r="CQ131" s="1674">
        <f> IF(CE131="","",IF(AND(CE131&lt;&gt;"",CF131=""),IF(CE131&gt;=0.8,"Medir+Sig Max","No"),IF(CF131&lt;&gt;"",IF(CF131&gt;=0.8,"Medir+Sig Max","No"),"")))</f>
        <v/>
      </c>
      <c r="CR131" s="6932">
        <f>IF(UPPER($CQ$1)="X",IF(CF131=""," ",IF((ABS(CE131)&lt;5)*AND(ABS(CF131)&lt;5)*AND(ABS(CT131)&lt;5),"Solo si es max","Medir")),IF(CF131=""," ",IF((ABS(CE131)&lt;1)*AND(ABS(CF131)&lt;1)*AND(ABS(CT131)&lt;1),"Solo si es max","Medir")))</f>
        <v/>
      </c>
      <c r="CS131" s="7226"/>
      <c r="CT131" s="220">
        <f>IF(CO131="",IF(AND(CE131="",CF131=""),"",IF(CF131="",IF(DQ131&gt;1,ROUND(DQ131*CE131,3),CE131),IF(DQ131&gt;1,ROUND(DQ131*CF131,3),CF131))),IF(AND(CE131="",CF131=""),"",IF(CF131="",IF(DQ131&gt;1,ROUND(DQ131*CE131*(1/(CO131)),3),CE131*(1/(CO131))),IF(DQ131&gt;1,ROUND(DQ131*CF131*(1/(CO131)),3),CF131*(1/(CO131))))))</f>
        <v/>
      </c>
      <c r="CU131" s="224">
        <f>BY131</f>
        <v/>
      </c>
      <c r="CV131" s="237">
        <f>BZ131</f>
        <v/>
      </c>
      <c r="CW131" s="237">
        <f>CA131</f>
        <v/>
      </c>
      <c r="CX131" s="224">
        <f>CC131</f>
        <v/>
      </c>
      <c r="CY131" s="237">
        <f>CD131</f>
        <v/>
      </c>
      <c r="CZ131" s="7474">
        <f>IF(COUNTIF(Overview!K12:K14,TRUE)&gt;0,1.6,IF(COUNTIF(Overview!L12:L14,TRUE)&gt;0,8,0))</f>
        <v/>
      </c>
      <c r="DA131" s="1788"/>
      <c r="DB131" s="7483"/>
      <c r="DC131" s="844">
        <f>IF(CT131="","",IF(CT131&gt;CZ131,"Fail","Pass"))</f>
        <v/>
      </c>
      <c r="DD131" s="402"/>
      <c r="DE131" s="1565">
        <f>MyTimestamp(DC131)</f>
        <v/>
      </c>
      <c r="DF131" s="1531">
        <f>IF(COUNT(CE131:CH131)=1,15,IF(COUNT(CE131:CH131)=0,0,30))</f>
        <v/>
      </c>
      <c r="DG131" s="1532">
        <f>IF(DF131=0,0,2)</f>
        <v/>
      </c>
      <c r="DH131" s="859"/>
      <c r="DI131" s="859"/>
      <c r="DJ131" s="1569"/>
      <c r="DK131" s="1789"/>
      <c r="DL131" s="1574">
        <f>10^(CN131/20)*100-100</f>
        <v/>
      </c>
      <c r="DM131" s="1106"/>
      <c r="DN131" s="965"/>
      <c r="DO131" s="976">
        <f>IF(DM131="","",10^(DM131/10))</f>
        <v/>
      </c>
      <c r="DP131" s="976">
        <f>IF(ISNUMBER(DN131)=FALSE,"",10^(DN131/10))</f>
        <v/>
      </c>
      <c r="DQ131" s="1574">
        <f>IF(AND(ISNUMBER(DO131),ISNUMBER(DP131)),IF(DO131/DP131&gt;1,ROUND((DO131)/DP131,3),1),1)</f>
        <v/>
      </c>
      <c r="DR131" s="1541"/>
      <c r="DS131" s="1541"/>
      <c r="DT131" s="1541"/>
      <c r="DU131" s="1541"/>
      <c r="DV131" s="1541"/>
      <c r="DW131" s="1541"/>
      <c r="DX131" s="1541"/>
      <c r="DY131" s="1541"/>
      <c r="DZ131" s="1541"/>
      <c r="EA131" s="1541"/>
      <c r="EB131" s="1541"/>
      <c r="EC131" s="1541"/>
      <c r="ED131" s="1541"/>
      <c r="EE131" s="1541"/>
      <c r="EF131" s="1541"/>
      <c r="EG131" s="1541"/>
      <c r="EH131" s="1541"/>
      <c r="EI131" s="1541"/>
      <c r="EJ131" s="1541"/>
      <c r="EK131" s="1541"/>
      <c r="EL131" s="1541"/>
      <c r="EM131" s="1541"/>
      <c r="EN131" s="1541"/>
      <c r="EO131" s="1541"/>
      <c r="EP131" s="1541"/>
      <c r="EQ131" s="1541"/>
      <c r="ER131" s="1541"/>
      <c r="ES131" s="1541"/>
      <c r="ET131" s="1541"/>
      <c r="EU131" s="1541"/>
      <c r="EV131" s="1541"/>
    </row>
    <row r="132" ht="12.75" x14ac:dyDescent="0.2">
      <c r="A132" s="1541"/>
      <c r="B132" s="1541"/>
      <c r="C132"/>
      <c r="D132" s="6590"/>
      <c r="E132" s="6590"/>
      <c r="F132" s="6591" t="inlineStr">
        <is>
          <t>5.2</t>
        </is>
      </c>
      <c r="G132" s="6592"/>
      <c r="H132" s="6593">
        <f>BV132</f>
        <v/>
      </c>
      <c r="I132" s="6593">
        <f>BW132</f>
        <v/>
      </c>
      <c r="J132" s="6594" t="inlineStr">
        <is>
          <t>WCDMA</t>
        </is>
      </c>
      <c r="K132" s="6594" t="inlineStr">
        <is>
          <t>FDDI</t>
        </is>
      </c>
      <c r="L132" s="6595"/>
      <c r="M132" s="6593"/>
      <c r="N132" s="6596"/>
      <c r="O132" s="6597"/>
      <c r="P132" s="6597"/>
      <c r="Q132" s="6597"/>
      <c r="R132" s="6597"/>
      <c r="S132" s="6593"/>
      <c r="T132" s="6593">
        <v>9750</v>
      </c>
      <c r="U132" s="6593">
        <v>1950</v>
      </c>
      <c r="V132" s="6596"/>
      <c r="W132" s="6598"/>
      <c r="X132" s="6596"/>
      <c r="Y132" s="6596"/>
      <c r="Z132" s="6596"/>
      <c r="AA132" s="6595"/>
      <c r="AB132" s="6595"/>
      <c r="AC132" s="6599">
        <f>IF(OR(BX132="Close to Ear",BX132="Close to Head"),"Head",IF(BX132="Extremity","Extremity","Body"))</f>
        <v/>
      </c>
      <c r="AD132" s="6600">
        <f>CA132</f>
        <v/>
      </c>
      <c r="AE132" s="6594">
        <f>CB132</f>
        <v/>
      </c>
      <c r="AF132" s="6595"/>
      <c r="AG132" s="6601">
        <f>IF(OR(AZ132="",BA132=""),"N/A",IF(DC132="Pass","P","F"))</f>
        <v/>
      </c>
      <c r="AH132" s="6602"/>
      <c r="AI132" s="6602"/>
      <c r="AJ132" s="6602"/>
      <c r="AK132" s="6596"/>
      <c r="AL132" s="6595"/>
      <c r="AM132" s="6596"/>
      <c r="AN132" s="6596"/>
      <c r="AO132" s="6603"/>
      <c r="AP132" s="6603"/>
      <c r="AQ132" s="6603"/>
      <c r="AR132" s="6603"/>
      <c r="AS132" s="6603"/>
      <c r="AT132" s="6604">
        <f>IF(AC132="Extremity",IF(CG132="","",CG132),"")</f>
        <v/>
      </c>
      <c r="AU132" s="6604">
        <f>IF(AC132="Extremity",IF(CH132="","",CH132),"")</f>
        <v/>
      </c>
      <c r="AV132" s="6605">
        <f>IF(AC132="Extremity","",IF(CE132="","",CE132))</f>
        <v/>
      </c>
      <c r="AW132" s="6605">
        <f>IF(AD132="Extremity","",IF(CF132="","",CF132))</f>
        <v/>
      </c>
      <c r="AX132" s="6598">
        <f>DL132</f>
        <v/>
      </c>
      <c r="AY132" s="6598">
        <f>DQ132</f>
        <v/>
      </c>
      <c r="AZ132" s="6606">
        <f>IF(AC132="Extremity",IF(DA132="","",DA132),"")</f>
        <v/>
      </c>
      <c r="BA132" s="6607">
        <f>IF(AC132="Extremity","",IF(CT132="","",CT132))</f>
        <v/>
      </c>
      <c r="BB132" s="6598">
        <f>IF(AC132="Extremity",IF(DB132="","",DB132),"")</f>
        <v/>
      </c>
      <c r="BC132" s="6605">
        <f>IF(AC132="Extremity","",IF(CZ132="","",CZ132))</f>
        <v/>
      </c>
      <c r="BD132" s="6598">
        <f>DD132</f>
        <v/>
      </c>
      <c r="BE132" s="6608">
        <f>DE132</f>
        <v/>
      </c>
      <c r="BF132" s="6609">
        <f>DF132*60</f>
        <v/>
      </c>
      <c r="BG132" s="6610">
        <f>BE132</f>
        <v/>
      </c>
      <c r="BH132" s="6609">
        <f>DG132*60</f>
        <v/>
      </c>
      <c r="BI132" s="6609">
        <f>DH132</f>
        <v/>
      </c>
      <c r="BJ132" s="6611"/>
      <c r="BK132" s="6612">
        <f>Overview!$E$7</f>
        <v/>
      </c>
      <c r="BL132" s="6611"/>
      <c r="BM132" s="6609">
        <f>DI132</f>
        <v/>
      </c>
      <c r="BN132" s="6612">
        <f>Overview!$P$153</f>
        <v/>
      </c>
      <c r="BO132" s="6611"/>
      <c r="BP132" s="6611"/>
      <c r="BQ132" s="6595"/>
      <c r="BR132" s="6613"/>
      <c r="BS132" s="1541"/>
      <c r="BT132" s="1828" t="inlineStr">
        <is>
          <t>WCDMA</t>
        </is>
      </c>
      <c r="BU132" s="1828" t="inlineStr">
        <is>
          <t>FDDI</t>
        </is>
      </c>
      <c r="BV132" s="906">
        <f>Overview!$H$28</f>
        <v/>
      </c>
      <c r="BW132" s="1784"/>
      <c r="BX132" s="1828" t="inlineStr">
        <is>
          <t>Close to ear</t>
        </is>
      </c>
      <c r="BY132" s="1785"/>
      <c r="BZ132" s="1793"/>
      <c r="CA132" s="6688" t="str">
        <f>CONCATENATE(CA128," - Battery check 2")</f>
        <v>TBD - Battery check 2</v>
      </c>
      <c r="CB132" s="200">
        <v>0</v>
      </c>
      <c r="CC132" s="1059">
        <f>IF(COUNT('Conducted 2G-3G'!$AH$15:$AH$17)=0,9750,INDEX('Conducted 2G-3G'!$T$15:$T$17,MATCH(MAX('Conducted 2G-3G'!$AH$15:$AH$17),'Conducted 2G-3G'!$AH$15:$AH$17,0)))</f>
        <v>9750</v>
      </c>
      <c r="CD132" s="1059">
        <f>IF(COUNT('Conducted 2G-3G'!$AH$15:$AH$17)=0,1950,INDEX('Conducted 2G-3G'!$U$15:$U$17,MATCH(MAX('Conducted 2G-3G'!$AH$15:$AH$17),'Conducted 2G-3G'!$AH$15:$AH$17,0)))</f>
        <v>1950</v>
      </c>
      <c r="CE132" s="7237"/>
      <c r="CF132" s="7237"/>
      <c r="CG132" s="6911"/>
      <c r="CH132" s="6911"/>
      <c r="CI132" s="225">
        <f>BY132</f>
        <v/>
      </c>
      <c r="CJ132" s="6672">
        <f>BZ132</f>
        <v/>
      </c>
      <c r="CK132" s="223">
        <f>CA132</f>
        <v/>
      </c>
      <c r="CL132" s="6672">
        <f>CC132</f>
        <v/>
      </c>
      <c r="CM132" s="6672">
        <f>CD132</f>
        <v/>
      </c>
      <c r="CN132" s="6673"/>
      <c r="CO132" s="1579"/>
      <c r="CP132" s="6833">
        <f>IF(CF132=""," ",IF(ABS(CE132-CF132)&lt;=0.1,"Valid","Not valid"))</f>
        <v/>
      </c>
      <c r="CQ132" s="446">
        <f> IF(CE132="","",IF(AND(CE132&lt;&gt;"",CF132=""),IF(CE132&gt;=0.8,"Medir+Sig Max","No"),IF(CF132&lt;&gt;"",IF(CF132&gt;=0.8,"Medir+Sig Max","No"),"")))</f>
        <v/>
      </c>
      <c r="CR132" s="6933">
        <f>IF(UPPER($CQ$1)="X",IF(CF132=""," ",IF((ABS(CE132)&lt;5)*AND(ABS(CF132)&lt;5)*AND(ABS(CT132)&lt;5),"Solo si es max","Medir")),IF(CF132=""," ",IF((ABS(CE132)&lt;1)*AND(ABS(CF132)&lt;1)*AND(ABS(CT132)&lt;1),"Solo si es max","Medir")))</f>
        <v/>
      </c>
      <c r="CS132" s="1906"/>
      <c r="CT132" s="867">
        <f>IF(CO132="",IF(AND(CE132="",CF132=""),"",IF(CF132="",IF(DQ132&gt;1,ROUND(DQ132*CE132,3),CE132),IF(DQ132&gt;1,ROUND(DQ132*CF132,3),CF132))),IF(AND(CE132="",CF132=""),"",IF(CF132="",IF(DQ132&gt;1,ROUND(DQ132*CE132*(1/(CO132)),3),CE132*(1/(CO132))),IF(DQ132&gt;1,ROUND(DQ132*CF132*(1/(CO132)),3),CF132*(1/(CO132))))))</f>
        <v/>
      </c>
      <c r="CU132" s="224">
        <f>BY132</f>
        <v/>
      </c>
      <c r="CV132" s="237">
        <f>BZ132</f>
        <v/>
      </c>
      <c r="CW132" s="237">
        <f>CA132</f>
        <v/>
      </c>
      <c r="CX132" s="224">
        <f>CC132</f>
        <v/>
      </c>
      <c r="CY132" s="237">
        <f>CD132</f>
        <v/>
      </c>
      <c r="CZ132" s="7475">
        <f>IF(COUNTIF(Overview!K12:K14,TRUE)&gt;0,1.6,IF(COUNTIF(Overview!L12:L14,TRUE)&gt;0,8,0))</f>
        <v/>
      </c>
      <c r="DA132" s="1876"/>
      <c r="DB132" s="7485"/>
      <c r="DC132" s="844">
        <f>IF(CT132="","",IF(CT132&gt;CZ132,"Fail","Pass"))</f>
        <v/>
      </c>
      <c r="DD132" s="868"/>
      <c r="DE132" s="1565">
        <f>MyTimestamp(DC132)</f>
        <v/>
      </c>
      <c r="DF132" s="1531">
        <f>IF(COUNT(CE132:CH132)=1,15,IF(COUNT(CE132:CH132)=0,0,30))</f>
        <v/>
      </c>
      <c r="DG132" s="1532">
        <f>IF(DF132=0,0,2)</f>
        <v/>
      </c>
      <c r="DH132" s="6674"/>
      <c r="DI132" s="6674"/>
      <c r="DJ132" s="1569"/>
      <c r="DK132" s="1878"/>
      <c r="DL132" s="1574">
        <f>10^(CN132/20)*100-100</f>
        <v/>
      </c>
      <c r="DM132" s="1106"/>
      <c r="DN132" s="6686"/>
      <c r="DO132" s="6687">
        <f>IF(DM132="","",10^(DM132/10))</f>
        <v/>
      </c>
      <c r="DP132" s="6687">
        <f>IF(ISNUMBER(DN132)=FALSE,"",10^(DN132/10))</f>
        <v/>
      </c>
      <c r="DQ132" s="6614">
        <f>IF(AND(ISNUMBER(DO132),ISNUMBER(DP132)),IF(DO132/DP132&gt;1,ROUND((DO132)/DP132,3),1),1)</f>
        <v/>
      </c>
      <c r="DR132" s="1541"/>
      <c r="DS132" s="1541"/>
      <c r="DT132" s="1541"/>
      <c r="DU132" s="1541"/>
      <c r="DV132" s="1541"/>
      <c r="DW132" s="1541"/>
      <c r="DX132" s="1541"/>
      <c r="DY132" s="1541"/>
      <c r="DZ132" s="1541"/>
      <c r="EA132" s="1541"/>
      <c r="EB132" s="1541"/>
      <c r="EC132" s="1541"/>
      <c r="ED132" s="1541"/>
      <c r="EE132" s="1541"/>
      <c r="EF132" s="1541"/>
      <c r="EG132" s="1541"/>
      <c r="EH132" s="1541"/>
      <c r="EI132" s="1541"/>
      <c r="EJ132" s="1541"/>
      <c r="EK132" s="1541"/>
      <c r="EL132" s="1541"/>
      <c r="EM132" s="1541"/>
      <c r="EN132" s="1541"/>
      <c r="EO132" s="1541"/>
      <c r="EP132" s="1541"/>
      <c r="EQ132" s="1541"/>
      <c r="ER132" s="1541"/>
      <c r="ES132" s="1541"/>
      <c r="ET132" s="1541"/>
      <c r="EU132" s="1541"/>
      <c r="EV132" s="1541"/>
    </row>
    <row r="133" ht="12.75" x14ac:dyDescent="0.2">
      <c r="A133" s="1541"/>
      <c r="B133" s="1541"/>
      <c r="C133"/>
      <c r="D133" s="1486"/>
      <c r="E133" s="1486"/>
      <c r="F133" s="672" t="inlineStr">
        <is>
          <t>5.2</t>
        </is>
      </c>
      <c r="G133" s="1497"/>
      <c r="H133" s="130">
        <f>BV133</f>
        <v/>
      </c>
      <c r="I133" s="130">
        <f>BW133</f>
        <v/>
      </c>
      <c r="J133" s="1299" t="inlineStr">
        <is>
          <t>WCDMA</t>
        </is>
      </c>
      <c r="K133" s="1299" t="inlineStr">
        <is>
          <t>FDDI</t>
        </is>
      </c>
      <c r="L133" s="115"/>
      <c r="M133" s="130"/>
      <c r="N133" s="119"/>
      <c r="O133" s="131"/>
      <c r="P133" s="6597"/>
      <c r="Q133" s="131"/>
      <c r="R133" s="131"/>
      <c r="S133" s="130"/>
      <c r="T133" s="130">
        <v>9750</v>
      </c>
      <c r="U133" s="6593">
        <v>1950</v>
      </c>
      <c r="V133" s="119"/>
      <c r="W133" s="1305"/>
      <c r="X133" s="119"/>
      <c r="Y133" s="119"/>
      <c r="Z133" s="119"/>
      <c r="AA133" s="115"/>
      <c r="AB133" s="115"/>
      <c r="AC133" s="1300">
        <f>IF(OR(BX133="Close to Ear",BX133="Close to Head"),"Head",IF(BX133="Extremity","Extremity","Body"))</f>
        <v/>
      </c>
      <c r="AD133" s="1301">
        <f>CA133</f>
        <v/>
      </c>
      <c r="AE133" s="1299">
        <f>CB133</f>
        <v/>
      </c>
      <c r="AF133" s="115"/>
      <c r="AG133" s="1302">
        <f>IF(OR(AZ133="",BA133=""),"N/A",IF(DC133="Pass","P","F"))</f>
        <v/>
      </c>
      <c r="AH133" s="129"/>
      <c r="AI133" s="129"/>
      <c r="AJ133" s="129"/>
      <c r="AK133" s="119"/>
      <c r="AL133" s="115"/>
      <c r="AM133" s="119"/>
      <c r="AN133" s="119"/>
      <c r="AO133" s="692"/>
      <c r="AP133" s="692"/>
      <c r="AQ133" s="692"/>
      <c r="AR133" s="692"/>
      <c r="AS133" s="692"/>
      <c r="AT133" s="1303">
        <f>IF(AC133="Extremity",IF(CG133="","",CG133),"")</f>
        <v/>
      </c>
      <c r="AU133" s="1303">
        <f>IF(AC133="Extremity",IF(CH133="","",CH133),"")</f>
        <v/>
      </c>
      <c r="AV133" s="1304">
        <f>IF(AC133="Extremity","",IF(CE133="","",CE133))</f>
        <v/>
      </c>
      <c r="AW133" s="1304">
        <f>IF(AD133="Extremity","",IF(CF133="","",CF133))</f>
        <v/>
      </c>
      <c r="AX133" s="1305">
        <f>DL133</f>
        <v/>
      </c>
      <c r="AY133" s="1305">
        <f>DQ133</f>
        <v/>
      </c>
      <c r="AZ133" s="3377">
        <f>IF(AC133="Extremity",IF(DA133="","",DA133),"")</f>
        <v/>
      </c>
      <c r="BA133" s="3378">
        <f>IF(AC133="Extremity","",IF(CT133="","",CT133))</f>
        <v/>
      </c>
      <c r="BB133" s="1305">
        <f>IF(AC133="Extremity",IF(DB133="","",DB133),"")</f>
        <v/>
      </c>
      <c r="BC133" s="1304">
        <f>IF(AC133="Extremity","",IF(CZ133="","",CZ133))</f>
        <v/>
      </c>
      <c r="BD133" s="1305">
        <f>DD133</f>
        <v/>
      </c>
      <c r="BE133" s="132">
        <f>DE133</f>
        <v/>
      </c>
      <c r="BF133" s="133">
        <f>DF133*60</f>
        <v/>
      </c>
      <c r="BG133" s="121">
        <f>BE133</f>
        <v/>
      </c>
      <c r="BH133" s="133">
        <f>DG133*60</f>
        <v/>
      </c>
      <c r="BI133" s="133">
        <f>DH133</f>
        <v/>
      </c>
      <c r="BJ133" s="117"/>
      <c r="BK133" s="812">
        <f>Overview!$E$7</f>
        <v/>
      </c>
      <c r="BL133" s="117"/>
      <c r="BM133" s="834">
        <f>DI133</f>
        <v/>
      </c>
      <c r="BN133" s="812">
        <f>Overview!$P$153</f>
        <v/>
      </c>
      <c r="BO133" s="117"/>
      <c r="BP133" s="117"/>
      <c r="BQ133" s="115"/>
      <c r="BR133" s="1478"/>
      <c r="BS133" s="1541"/>
      <c r="BT133" s="1828" t="inlineStr">
        <is>
          <t>WCDMA</t>
        </is>
      </c>
      <c r="BU133" s="1828" t="inlineStr">
        <is>
          <t>FDDI</t>
        </is>
      </c>
      <c r="BV133" s="906">
        <f>Overview!$H$28</f>
        <v/>
      </c>
      <c r="BW133" s="1784"/>
      <c r="BX133" s="1833" t="inlineStr">
        <is>
          <t>Body</t>
        </is>
      </c>
      <c r="BY133" s="1785"/>
      <c r="BZ133" s="1785"/>
      <c r="CA133" s="1071" t="inlineStr">
        <is>
          <t>Front Face</t>
        </is>
      </c>
      <c r="CB133" s="202">
        <v>5</v>
      </c>
      <c r="CC133" s="1107">
        <f>IF(COUNT('Conducted 2G-3G'!$AH$15:$AH$17)=0,9750,INDEX('Conducted 2G-3G'!$T$15:$T$17,MATCH(MAX('Conducted 2G-3G'!$AH$15:$AH$17),'Conducted 2G-3G'!$AH$15:$AH$17,0)))</f>
        <v>9750</v>
      </c>
      <c r="CD133" s="1108">
        <f>IF(COUNT('Conducted 2G-3G'!$AH$15:$AH$17)=0,1950,INDEX('Conducted 2G-3G'!$U$15:$U$17,MATCH(MAX('Conducted 2G-3G'!$AH$15:$AH$17),'Conducted 2G-3G'!$AH$15:$AH$17,0)))</f>
        <v>1950</v>
      </c>
      <c r="CE133" s="7233"/>
      <c r="CF133" s="7233"/>
      <c r="CG133" s="6705"/>
      <c r="CH133" s="6705"/>
      <c r="CI133" s="225">
        <f>BY133</f>
        <v/>
      </c>
      <c r="CJ133" s="236">
        <f>BZ133</f>
        <v/>
      </c>
      <c r="CK133" s="223">
        <f>CA133</f>
        <v/>
      </c>
      <c r="CL133" s="223">
        <f>CC133</f>
        <v/>
      </c>
      <c r="CM133" s="236">
        <f>CD133</f>
        <v/>
      </c>
      <c r="CN133" s="1526"/>
      <c r="CO133" s="1581"/>
      <c r="CP133" s="891">
        <f>IF(CF133=""," ",IF(ABS(CE133-CF133)&lt;=0.1,"Valid","Not valid"))</f>
        <v/>
      </c>
      <c r="CQ133" s="892">
        <f> IF(CE133="","",IF(AND(CE133&lt;&gt;"",CF133=""),IF(CE133&gt;=0.8,"Medir+Sig Max","No"),IF(CF133&lt;&gt;"",IF(CF133&gt;=0.8,"Medir+Sig Max","No"),"")))</f>
        <v/>
      </c>
      <c r="CR133" s="891">
        <f>IF(UPPER('SAR FCC-ISED'!$CQ$1)="X",IF(CF133=""," ",IF((ABS(CE133)&lt;5)*AND(ABS(CF133)&lt;5)*AND(ABS(CT133)&lt;5),"Solo si es max","Medir")),IF(CF133=""," ",IF((ABS(CE133)&lt;1)*AND(ABS(CF133)&lt;1)*AND(ABS(CT133)&lt;1),"Solo si es max","Medir")))</f>
        <v/>
      </c>
      <c r="CS133" s="891"/>
      <c r="CT133" s="219">
        <f>IF(CO133="",IF(AND(CE133="",CF133=""),"",IF(CF133="",IF(DQ133&gt;1,ROUND(DQ133*CE133,3),CE133),IF(DQ133&gt;1,ROUND(DQ133*CF133,3),CF133))),IF(AND(CE133="",CF133=""),"",IF(CF133="",IF(DQ133&gt;1,ROUND(DQ133*CE133*(1/(CO133)),3),CE133*(1/(CO133))),IF(DQ133&gt;1,ROUND(DQ133*CF133*(1/(CO133)),3),CF133*(1/(CO133))))))</f>
        <v/>
      </c>
      <c r="CU133" s="224">
        <f>BY133</f>
        <v/>
      </c>
      <c r="CV133" s="237">
        <f>BZ133</f>
        <v/>
      </c>
      <c r="CW133" s="237">
        <f>CA133</f>
        <v/>
      </c>
      <c r="CX133" s="224">
        <f>CC133</f>
        <v/>
      </c>
      <c r="CY133" s="237">
        <f>CD133</f>
        <v/>
      </c>
      <c r="CZ133" s="7476">
        <f>IF(COUNTIF(Overview!K12:K14,TRUE)&gt;0,1.6,IF(COUNTIF(Overview!L12:L14,TRUE)&gt;0,8,0))</f>
        <v/>
      </c>
      <c r="DA133" s="1799"/>
      <c r="DB133" s="7482"/>
      <c r="DC133" s="844">
        <f>IF(CT133="","",IF(CT133&gt;CZ133,"Fail","Pass"))</f>
        <v/>
      </c>
      <c r="DD133" s="399"/>
      <c r="DE133" s="1565">
        <f>MyTimestamp(DC133)</f>
        <v/>
      </c>
      <c r="DF133" s="1531">
        <f>IF(COUNT(CE133:CH133)=1,15,IF(COUNT(CE133:CH133)=0,0,30))</f>
        <v/>
      </c>
      <c r="DG133" s="1532">
        <f>IF(DF133=0,0,2)</f>
        <v/>
      </c>
      <c r="DH133" s="862"/>
      <c r="DI133" s="862"/>
      <c r="DJ133" s="1569"/>
      <c r="DK133" s="1782"/>
      <c r="DL133" s="1574">
        <f>10^(CN133/20)*100-100</f>
        <v/>
      </c>
      <c r="DM133" s="876"/>
      <c r="DN133" s="1104"/>
      <c r="DO133" s="876">
        <f>IF(DM133="","",10^(DM133/10))</f>
        <v/>
      </c>
      <c r="DP133" s="876">
        <f>IF(ISNUMBER(DN133)=FALSE,"",10^(DN133/10))</f>
        <v/>
      </c>
      <c r="DQ133" s="1573">
        <f>IF(AND(ISNUMBER(DO133),ISNUMBER(DP133)),IF(DO133/DP133&gt;1,ROUND((DO133)/DP133,3),1),1)</f>
        <v/>
      </c>
      <c r="DR133" s="1541"/>
      <c r="DS133" s="1541"/>
      <c r="DT133" s="1541"/>
      <c r="DU133" s="1541"/>
      <c r="DV133" s="1541"/>
      <c r="DW133" s="1541"/>
      <c r="DX133" s="1541"/>
      <c r="DY133" s="1541"/>
      <c r="DZ133" s="1541"/>
      <c r="EA133" s="1541"/>
      <c r="EB133" s="1541"/>
      <c r="EC133" s="1541"/>
      <c r="ED133" s="1541"/>
      <c r="EE133" s="1541"/>
      <c r="EF133" s="1541"/>
      <c r="EG133" s="1541"/>
      <c r="EH133" s="1541"/>
      <c r="EI133" s="1541"/>
      <c r="EJ133" s="1541"/>
      <c r="EK133" s="1541"/>
      <c r="EL133" s="1541"/>
      <c r="EM133" s="1541"/>
      <c r="EN133" s="1541"/>
      <c r="EO133" s="1541"/>
      <c r="EP133" s="1541"/>
      <c r="EQ133" s="1541"/>
      <c r="ER133" s="1541"/>
      <c r="ES133" s="1541"/>
      <c r="ET133" s="1541"/>
      <c r="EU133" s="1541"/>
      <c r="EV133" s="1541"/>
    </row>
    <row r="134" ht="12.75" x14ac:dyDescent="0.2">
      <c r="A134" s="1541"/>
      <c r="B134" s="1541"/>
      <c r="C134"/>
      <c r="D134" s="1486"/>
      <c r="E134" s="1486"/>
      <c r="F134" s="672" t="inlineStr">
        <is>
          <t>5.2</t>
        </is>
      </c>
      <c r="G134" s="1497"/>
      <c r="H134" s="130">
        <f>BV134</f>
        <v/>
      </c>
      <c r="I134" s="130">
        <f>BW134</f>
        <v/>
      </c>
      <c r="J134" s="1299" t="inlineStr">
        <is>
          <t>WCDMA</t>
        </is>
      </c>
      <c r="K134" s="1299" t="inlineStr">
        <is>
          <t>FDDI</t>
        </is>
      </c>
      <c r="L134" s="115"/>
      <c r="M134" s="130"/>
      <c r="N134" s="119"/>
      <c r="O134" s="131"/>
      <c r="P134" s="6597"/>
      <c r="Q134" s="131"/>
      <c r="R134" s="131"/>
      <c r="S134" s="130"/>
      <c r="T134" s="130">
        <v>9750</v>
      </c>
      <c r="U134" s="6593">
        <v>1950</v>
      </c>
      <c r="V134" s="119"/>
      <c r="W134" s="1305"/>
      <c r="X134" s="119"/>
      <c r="Y134" s="119"/>
      <c r="Z134" s="119"/>
      <c r="AA134" s="115"/>
      <c r="AB134" s="115"/>
      <c r="AC134" s="1300">
        <f>IF(OR(BX134="Close to Ear",BX134="Close to Head"),"Head",IF(BX134="Extremity","Extremity","Body"))</f>
        <v/>
      </c>
      <c r="AD134" s="1301">
        <f>CA134</f>
        <v/>
      </c>
      <c r="AE134" s="1299">
        <f>CB134</f>
        <v/>
      </c>
      <c r="AF134" s="115"/>
      <c r="AG134" s="1302">
        <f>IF(OR(AZ134="",BA134=""),"N/A",IF(DC134="Pass","P","F"))</f>
        <v/>
      </c>
      <c r="AH134" s="129"/>
      <c r="AI134" s="129"/>
      <c r="AJ134" s="129"/>
      <c r="AK134" s="119"/>
      <c r="AL134" s="115"/>
      <c r="AM134" s="119"/>
      <c r="AN134" s="119"/>
      <c r="AO134" s="692"/>
      <c r="AP134" s="692"/>
      <c r="AQ134" s="692"/>
      <c r="AR134" s="692"/>
      <c r="AS134" s="692"/>
      <c r="AT134" s="1303">
        <f>IF(AC134="Extremity",IF(CG134="","",CG134),"")</f>
        <v/>
      </c>
      <c r="AU134" s="1303">
        <f>IF(AC134="Extremity",IF(CH134="","",CH134),"")</f>
        <v/>
      </c>
      <c r="AV134" s="1304">
        <f>IF(AC134="Extremity","",IF(CE134="","",CE134))</f>
        <v/>
      </c>
      <c r="AW134" s="1304">
        <f>IF(AD134="Extremity","",IF(CF134="","",CF134))</f>
        <v/>
      </c>
      <c r="AX134" s="1305">
        <f>DL134</f>
        <v/>
      </c>
      <c r="AY134" s="1305">
        <f>DQ134</f>
        <v/>
      </c>
      <c r="AZ134" s="3377">
        <f>IF(AC134="Extremity",IF(DA134="","",DA134),"")</f>
        <v/>
      </c>
      <c r="BA134" s="3378">
        <f>IF(AC134="Extremity","",IF(CT134="","",CT134))</f>
        <v/>
      </c>
      <c r="BB134" s="1305">
        <f>IF(AC134="Extremity",IF(DB134="","",DB134),"")</f>
        <v/>
      </c>
      <c r="BC134" s="1304">
        <f>IF(AC134="Extremity","",IF(CZ134="","",CZ134))</f>
        <v/>
      </c>
      <c r="BD134" s="1305">
        <f>DD134</f>
        <v/>
      </c>
      <c r="BE134" s="132">
        <f>DE134</f>
        <v/>
      </c>
      <c r="BF134" s="133">
        <f>DF134*60</f>
        <v/>
      </c>
      <c r="BG134" s="121">
        <f>BE134</f>
        <v/>
      </c>
      <c r="BH134" s="133">
        <f>DG134*60</f>
        <v/>
      </c>
      <c r="BI134" s="133">
        <f>DH134</f>
        <v/>
      </c>
      <c r="BJ134" s="117"/>
      <c r="BK134" s="812">
        <f>Overview!$E$7</f>
        <v/>
      </c>
      <c r="BL134" s="117"/>
      <c r="BM134" s="834">
        <f>DI134</f>
        <v/>
      </c>
      <c r="BN134" s="812">
        <f>Overview!$P$153</f>
        <v/>
      </c>
      <c r="BO134" s="117"/>
      <c r="BP134" s="117"/>
      <c r="BQ134" s="115"/>
      <c r="BR134" s="1478"/>
      <c r="BS134" s="1541"/>
      <c r="BT134" s="1828" t="inlineStr">
        <is>
          <t>WCDMA</t>
        </is>
      </c>
      <c r="BU134" s="1828" t="inlineStr">
        <is>
          <t>FDDI</t>
        </is>
      </c>
      <c r="BV134" s="906">
        <f>Overview!$H$28</f>
        <v/>
      </c>
      <c r="BW134" s="1784"/>
      <c r="BX134" s="1828" t="inlineStr">
        <is>
          <t>Body</t>
        </is>
      </c>
      <c r="BY134" s="1785"/>
      <c r="BZ134" s="1785"/>
      <c r="CA134" s="1072" t="inlineStr">
        <is>
          <t>Back Face</t>
        </is>
      </c>
      <c r="CB134" s="200">
        <v>5</v>
      </c>
      <c r="CC134" s="1105">
        <f>IF(COUNT('Conducted 2G-3G'!$AH$15:$AH$17)=0,9750,INDEX('Conducted 2G-3G'!$T$15:$T$17,MATCH(MAX('Conducted 2G-3G'!$AH$15:$AH$17),'Conducted 2G-3G'!$AH$15:$AH$17,0)))</f>
        <v>9750</v>
      </c>
      <c r="CD134" s="877">
        <f>IF(COUNT('Conducted 2G-3G'!$AH$15:$AH$17)=0,1950,INDEX('Conducted 2G-3G'!$U$15:$U$17,MATCH(MAX('Conducted 2G-3G'!$AH$15:$AH$17),'Conducted 2G-3G'!$AH$15:$AH$17,0)))</f>
        <v>1950</v>
      </c>
      <c r="CE134" s="7234"/>
      <c r="CF134" s="7234"/>
      <c r="CG134" s="6706"/>
      <c r="CH134" s="6706"/>
      <c r="CI134" s="225">
        <f>BY134</f>
        <v/>
      </c>
      <c r="CJ134" s="237">
        <f>BZ134</f>
        <v/>
      </c>
      <c r="CK134" s="223">
        <f>CA134</f>
        <v/>
      </c>
      <c r="CL134" s="224">
        <f>CC134</f>
        <v/>
      </c>
      <c r="CM134" s="237">
        <f>CD134</f>
        <v/>
      </c>
      <c r="CN134" s="1527"/>
      <c r="CO134" s="1579"/>
      <c r="CP134" s="7214">
        <f>IF(CF134=""," ",IF(ABS(CE134-CF134)&lt;=0.1,"Valid","Not valid"))</f>
        <v/>
      </c>
      <c r="CQ134" s="1674">
        <f> IF(CE134="","",IF(AND(CE134&lt;&gt;"",CF134=""),IF(CE134&gt;=0.8,"Medir+Sig Max","No"),IF(CF134&lt;&gt;"",IF(CF134&gt;=0.8,"Medir+Sig Max","No"),"")))</f>
        <v/>
      </c>
      <c r="CR134" s="7214">
        <f>IF(UPPER('SAR FCC-ISED'!$CQ$1)="X",IF(CF134=""," ",IF((ABS(CE134)&lt;5)*AND(ABS(CF134)&lt;5)*AND(ABS(CT134)&lt;5),"Solo si es max","Medir")),IF(CF134=""," ",IF((ABS(CE134)&lt;1)*AND(ABS(CF134)&lt;1)*AND(ABS(CT134)&lt;1),"Solo si es max","Medir")))</f>
        <v/>
      </c>
      <c r="CS134" s="7214"/>
      <c r="CT134" s="220">
        <f>IF(CO134="",IF(AND(CE134="",CF134=""),"",IF(CF134="",IF(DQ134&gt;1,ROUND(DQ134*CE134,3),CE134),IF(DQ134&gt;1,ROUND(DQ134*CF134,3),CF134))),IF(AND(CE134="",CF134=""),"",IF(CF134="",IF(DQ134&gt;1,ROUND(DQ134*CE134*(1/(CO134)),3),CE134*(1/(CO134))),IF(DQ134&gt;1,ROUND(DQ134*CF134*(1/(CO134)),3),CF134*(1/(CO134))))))</f>
        <v/>
      </c>
      <c r="CU134" s="224">
        <f>BY134</f>
        <v/>
      </c>
      <c r="CV134" s="237">
        <f>BZ134</f>
        <v/>
      </c>
      <c r="CW134" s="237">
        <f>CA134</f>
        <v/>
      </c>
      <c r="CX134" s="224">
        <f>CC134</f>
        <v/>
      </c>
      <c r="CY134" s="237">
        <f>CD134</f>
        <v/>
      </c>
      <c r="CZ134" s="7474">
        <f>IF(COUNTIF(Overview!K12:K14,TRUE)&gt;0,1.6,IF(COUNTIF(Overview!L12:L14,TRUE)&gt;0,8,0))</f>
        <v/>
      </c>
      <c r="DA134" s="1788"/>
      <c r="DB134" s="7483"/>
      <c r="DC134" s="844">
        <f>IF(CT134="","",IF(CT134&gt;CZ134,"Fail","Pass"))</f>
        <v/>
      </c>
      <c r="DD134" s="402"/>
      <c r="DE134" s="1565">
        <f>MyTimestamp(DC134)</f>
        <v/>
      </c>
      <c r="DF134" s="1531">
        <f>IF(COUNT(CE134:CH134)=1,15,IF(COUNT(CE134:CH134)=0,0,30))</f>
        <v/>
      </c>
      <c r="DG134" s="1532">
        <f>IF(DF134=0,0,2)</f>
        <v/>
      </c>
      <c r="DH134" s="859"/>
      <c r="DI134" s="859"/>
      <c r="DJ134" s="1569"/>
      <c r="DK134" s="1789"/>
      <c r="DL134" s="1574">
        <f>10^(CN134/20)*100-100</f>
        <v/>
      </c>
      <c r="DM134" s="1106"/>
      <c r="DN134" s="976"/>
      <c r="DO134" s="976">
        <f>IF(DM134="","",10^(DM134/10))</f>
        <v/>
      </c>
      <c r="DP134" s="976">
        <f>IF(ISNUMBER(DN134)=FALSE,"",10^(DN134/10))</f>
        <v/>
      </c>
      <c r="DQ134" s="1574">
        <f>IF(AND(ISNUMBER(DO134),ISNUMBER(DP134)),IF(DO134/DP134&gt;1,ROUND((DO134)/DP134,3),1),1)</f>
        <v/>
      </c>
      <c r="DR134" s="1541"/>
      <c r="DS134" s="1541"/>
      <c r="DT134" s="1541"/>
      <c r="DU134" s="1541"/>
      <c r="DV134" s="1541"/>
      <c r="DW134" s="1541"/>
      <c r="DX134" s="1541"/>
      <c r="DY134" s="1541"/>
      <c r="DZ134" s="1541"/>
      <c r="EA134" s="1541"/>
      <c r="EB134" s="1541"/>
      <c r="EC134" s="1541"/>
      <c r="ED134" s="1541"/>
      <c r="EE134" s="1541"/>
      <c r="EF134" s="1541"/>
      <c r="EG134" s="1541"/>
      <c r="EH134" s="1541"/>
      <c r="EI134" s="1541"/>
      <c r="EJ134" s="1541"/>
      <c r="EK134" s="1541"/>
      <c r="EL134" s="1541"/>
      <c r="EM134" s="1541"/>
      <c r="EN134" s="1541"/>
      <c r="EO134" s="1541"/>
      <c r="EP134" s="1541"/>
      <c r="EQ134" s="1541"/>
      <c r="ER134" s="1541"/>
      <c r="ES134" s="1541"/>
      <c r="ET134" s="1541"/>
      <c r="EU134" s="1541"/>
      <c r="EV134" s="1541"/>
    </row>
    <row r="135" ht="12.75" x14ac:dyDescent="0.2">
      <c r="A135" s="1541"/>
      <c r="B135" s="1541"/>
      <c r="C135"/>
      <c r="D135" s="1486"/>
      <c r="E135" s="1486"/>
      <c r="F135" s="672" t="inlineStr">
        <is>
          <t>5.2</t>
        </is>
      </c>
      <c r="G135" s="1497"/>
      <c r="H135" s="130">
        <f>BV135</f>
        <v/>
      </c>
      <c r="I135" s="130">
        <f>BW135</f>
        <v/>
      </c>
      <c r="J135" s="1299" t="inlineStr">
        <is>
          <t>WCDMA</t>
        </is>
      </c>
      <c r="K135" s="1299" t="inlineStr">
        <is>
          <t>FDDI</t>
        </is>
      </c>
      <c r="L135" s="115"/>
      <c r="M135" s="130"/>
      <c r="N135" s="119"/>
      <c r="O135" s="131"/>
      <c r="P135" s="6597"/>
      <c r="Q135" s="131"/>
      <c r="R135" s="131"/>
      <c r="S135" s="130"/>
      <c r="T135" s="130">
        <v>9750</v>
      </c>
      <c r="U135" s="6593">
        <v>1950</v>
      </c>
      <c r="V135" s="119"/>
      <c r="W135" s="1305"/>
      <c r="X135" s="119"/>
      <c r="Y135" s="119"/>
      <c r="Z135" s="119"/>
      <c r="AA135" s="115"/>
      <c r="AB135" s="115"/>
      <c r="AC135" s="1300">
        <f>IF(OR(BX135="Close to Ear",BX135="Close to Head"),"Head",IF(BX135="Extremity","Extremity","Body"))</f>
        <v/>
      </c>
      <c r="AD135" s="1301">
        <f>CA135</f>
        <v/>
      </c>
      <c r="AE135" s="1299">
        <f>CB135</f>
        <v/>
      </c>
      <c r="AF135" s="115"/>
      <c r="AG135" s="1302">
        <f>IF(OR(AZ135="",BA135=""),"N/A",IF(DC135="Pass","P","F"))</f>
        <v/>
      </c>
      <c r="AH135" s="129"/>
      <c r="AI135" s="129"/>
      <c r="AJ135" s="129"/>
      <c r="AK135" s="119"/>
      <c r="AL135" s="115"/>
      <c r="AM135" s="119"/>
      <c r="AN135" s="119"/>
      <c r="AO135" s="692"/>
      <c r="AP135" s="692"/>
      <c r="AQ135" s="692"/>
      <c r="AR135" s="692"/>
      <c r="AS135" s="692"/>
      <c r="AT135" s="1303">
        <f>IF(AC135="Extremity",IF(CG135="","",CG135),"")</f>
        <v/>
      </c>
      <c r="AU135" s="1303">
        <f>IF(AC135="Extremity",IF(CH135="","",CH135),"")</f>
        <v/>
      </c>
      <c r="AV135" s="1304">
        <f>IF(AC135="Extremity","",IF(CE135="","",CE135))</f>
        <v/>
      </c>
      <c r="AW135" s="1304">
        <f>IF(AD135="Extremity","",IF(CF135="","",CF135))</f>
        <v/>
      </c>
      <c r="AX135" s="1305">
        <f>DL135</f>
        <v/>
      </c>
      <c r="AY135" s="1305">
        <f>DQ135</f>
        <v/>
      </c>
      <c r="AZ135" s="3377">
        <f>IF(AC135="Extremity",IF(DA135="","",DA135),"")</f>
        <v/>
      </c>
      <c r="BA135" s="3378">
        <f>IF(AC135="Extremity","",IF(CT135="","",CT135))</f>
        <v/>
      </c>
      <c r="BB135" s="1305">
        <f>IF(AC135="Extremity",IF(DB135="","",DB135),"")</f>
        <v/>
      </c>
      <c r="BC135" s="1304">
        <f>IF(AC135="Extremity","",IF(CZ135="","",CZ135))</f>
        <v/>
      </c>
      <c r="BD135" s="1305">
        <f>DD135</f>
        <v/>
      </c>
      <c r="BE135" s="132">
        <f>DE135</f>
        <v/>
      </c>
      <c r="BF135" s="133">
        <f>DF135*60</f>
        <v/>
      </c>
      <c r="BG135" s="121">
        <f>BE135</f>
        <v/>
      </c>
      <c r="BH135" s="133">
        <f>DG135*60</f>
        <v/>
      </c>
      <c r="BI135" s="133">
        <f>DH135</f>
        <v/>
      </c>
      <c r="BJ135" s="117"/>
      <c r="BK135" s="812">
        <f>Overview!$E$7</f>
        <v/>
      </c>
      <c r="BL135" s="117"/>
      <c r="BM135" s="834">
        <f>DI135</f>
        <v/>
      </c>
      <c r="BN135" s="812">
        <f>Overview!$P$153</f>
        <v/>
      </c>
      <c r="BO135" s="117"/>
      <c r="BP135" s="117"/>
      <c r="BQ135" s="115"/>
      <c r="BR135" s="1478"/>
      <c r="BS135" s="1541"/>
      <c r="BT135" s="1828" t="inlineStr">
        <is>
          <t>WCDMA</t>
        </is>
      </c>
      <c r="BU135" s="1828" t="inlineStr">
        <is>
          <t>FDDI</t>
        </is>
      </c>
      <c r="BV135" s="906">
        <f>Overview!$H$28</f>
        <v/>
      </c>
      <c r="BW135" s="1784"/>
      <c r="BX135" s="1828" t="inlineStr">
        <is>
          <t>Body</t>
        </is>
      </c>
      <c r="BY135" s="1785"/>
      <c r="BZ135" s="1785"/>
      <c r="CA135" s="1072" t="inlineStr">
        <is>
          <t>Left Edge</t>
        </is>
      </c>
      <c r="CB135" s="200">
        <v>5</v>
      </c>
      <c r="CC135" s="1107">
        <f>IF(COUNT('Conducted 2G-3G'!$AH$15:$AH$17)=0,9750,INDEX('Conducted 2G-3G'!$T$15:$T$17,MATCH(MAX('Conducted 2G-3G'!$AH$15:$AH$17),'Conducted 2G-3G'!$AH$15:$AH$17,0)))</f>
        <v>9750</v>
      </c>
      <c r="CD135" s="1108">
        <f>IF(COUNT('Conducted 2G-3G'!$AH$15:$AH$17)=0,1950,INDEX('Conducted 2G-3G'!$U$15:$U$17,MATCH(MAX('Conducted 2G-3G'!$AH$15:$AH$17),'Conducted 2G-3G'!$AH$15:$AH$17,0)))</f>
        <v>1950</v>
      </c>
      <c r="CE135" s="7234"/>
      <c r="CF135" s="7234"/>
      <c r="CG135" s="6706"/>
      <c r="CH135" s="6706"/>
      <c r="CI135" s="225">
        <f>BY135</f>
        <v/>
      </c>
      <c r="CJ135" s="237">
        <f>BZ135</f>
        <v/>
      </c>
      <c r="CK135" s="223">
        <f>CA135</f>
        <v/>
      </c>
      <c r="CL135" s="224">
        <f>CC135</f>
        <v/>
      </c>
      <c r="CM135" s="237">
        <f>CD135</f>
        <v/>
      </c>
      <c r="CN135" s="1527"/>
      <c r="CO135" s="1579"/>
      <c r="CP135" s="7214">
        <f>IF(CF135=""," ",IF(ABS(CE135-CF135)&lt;=0.1,"Valid","Not valid"))</f>
        <v/>
      </c>
      <c r="CQ135" s="1674">
        <f> IF(CE135="","",IF(AND(CE135&lt;&gt;"",CF135=""),IF(CE135&gt;=0.8,"Medir+Sig Max","No"),IF(CF135&lt;&gt;"",IF(CF135&gt;=0.8,"Medir+Sig Max","No"),"")))</f>
        <v/>
      </c>
      <c r="CR135" s="7214">
        <f>IF(UPPER('SAR FCC-ISED'!$CQ$1)="X",IF(CF135=""," ",IF((ABS(CE135)&lt;5)*AND(ABS(CF135)&lt;5)*AND(ABS(CT135)&lt;5),"Solo si es max","Medir")),IF(CF135=""," ",IF((ABS(CE135)&lt;1)*AND(ABS(CF135)&lt;1)*AND(ABS(CT135)&lt;1),"Solo si es max","Medir")))</f>
        <v/>
      </c>
      <c r="CS135" s="7214"/>
      <c r="CT135" s="220">
        <f>IF(CO135="",IF(AND(CE135="",CF135=""),"",IF(CF135="",IF(DQ135&gt;1,ROUND(DQ135*CE135,3),CE135),IF(DQ135&gt;1,ROUND(DQ135*CF135,3),CF135))),IF(AND(CE135="",CF135=""),"",IF(CF135="",IF(DQ135&gt;1,ROUND(DQ135*CE135*(1/(CO135)),3),CE135*(1/(CO135))),IF(DQ135&gt;1,ROUND(DQ135*CF135*(1/(CO135)),3),CF135*(1/(CO135))))))</f>
        <v/>
      </c>
      <c r="CU135" s="224">
        <f>BY135</f>
        <v/>
      </c>
      <c r="CV135" s="237">
        <f>BZ135</f>
        <v/>
      </c>
      <c r="CW135" s="237">
        <f>CA135</f>
        <v/>
      </c>
      <c r="CX135" s="224">
        <f>CC135</f>
        <v/>
      </c>
      <c r="CY135" s="237">
        <f>CD135</f>
        <v/>
      </c>
      <c r="CZ135" s="7474">
        <f>IF(COUNTIF(Overview!K12:K14,TRUE)&gt;0,1.6,IF(COUNTIF(Overview!L12:L14,TRUE)&gt;0,8,0))</f>
        <v/>
      </c>
      <c r="DA135" s="1788"/>
      <c r="DB135" s="7483"/>
      <c r="DC135" s="844">
        <f>IF(CT135="","",IF(CT135&gt;CZ135,"Fail","Pass"))</f>
        <v/>
      </c>
      <c r="DD135" s="402"/>
      <c r="DE135" s="1565">
        <f>MyTimestamp(DC135)</f>
        <v/>
      </c>
      <c r="DF135" s="1531">
        <f>IF(COUNT(CE135:CH135)=1,15,IF(COUNT(CE135:CH135)=0,0,30))</f>
        <v/>
      </c>
      <c r="DG135" s="1532">
        <f>IF(DF135=0,0,2)</f>
        <v/>
      </c>
      <c r="DH135" s="859"/>
      <c r="DI135" s="859"/>
      <c r="DJ135" s="1569"/>
      <c r="DK135" s="1789"/>
      <c r="DL135" s="1574">
        <f>10^(CN135/20)*100-100</f>
        <v/>
      </c>
      <c r="DM135" s="1106"/>
      <c r="DN135" s="976"/>
      <c r="DO135" s="976">
        <f>IF(DM135="","",10^(DM135/10))</f>
        <v/>
      </c>
      <c r="DP135" s="976">
        <f>IF(ISNUMBER(DN135)=FALSE,"",10^(DN135/10))</f>
        <v/>
      </c>
      <c r="DQ135" s="1574">
        <f>IF(AND(ISNUMBER(DO135),ISNUMBER(DP135)),IF(DO135/DP135&gt;1,ROUND((DO135)/DP135,3),1),1)</f>
        <v/>
      </c>
      <c r="DR135" s="1541"/>
      <c r="DS135" s="1541"/>
      <c r="DT135" s="1541"/>
      <c r="DU135" s="1541"/>
      <c r="DV135" s="1541"/>
      <c r="DW135" s="1541"/>
      <c r="DX135" s="1541"/>
      <c r="DY135" s="1541"/>
      <c r="DZ135" s="1541"/>
      <c r="EA135" s="1541"/>
      <c r="EB135" s="1541"/>
      <c r="EC135" s="1541"/>
      <c r="ED135" s="1541"/>
      <c r="EE135" s="1541"/>
      <c r="EF135" s="1541"/>
      <c r="EG135" s="1541"/>
      <c r="EH135" s="1541"/>
      <c r="EI135" s="1541"/>
      <c r="EJ135" s="1541"/>
      <c r="EK135" s="1541"/>
      <c r="EL135" s="1541"/>
      <c r="EM135" s="1541"/>
      <c r="EN135" s="1541"/>
      <c r="EO135" s="1541"/>
      <c r="EP135" s="1541"/>
      <c r="EQ135" s="1541"/>
      <c r="ER135" s="1541"/>
      <c r="ES135" s="1541"/>
      <c r="ET135" s="1541"/>
      <c r="EU135" s="1541"/>
      <c r="EV135" s="1541"/>
    </row>
    <row r="136" ht="12.75" x14ac:dyDescent="0.2">
      <c r="A136" s="1541"/>
      <c r="B136" s="1541"/>
      <c r="C136"/>
      <c r="D136" s="1486"/>
      <c r="E136" s="1486"/>
      <c r="F136" s="672" t="inlineStr">
        <is>
          <t>5.2</t>
        </is>
      </c>
      <c r="G136" s="1497"/>
      <c r="H136" s="130">
        <f>BV136</f>
        <v/>
      </c>
      <c r="I136" s="130">
        <f>BW136</f>
        <v/>
      </c>
      <c r="J136" s="1299" t="inlineStr">
        <is>
          <t>WCDMA</t>
        </is>
      </c>
      <c r="K136" s="1299" t="inlineStr">
        <is>
          <t>FDDI</t>
        </is>
      </c>
      <c r="L136" s="115"/>
      <c r="M136" s="130"/>
      <c r="N136" s="119"/>
      <c r="O136" s="131"/>
      <c r="P136" s="6597"/>
      <c r="Q136" s="131"/>
      <c r="R136" s="131"/>
      <c r="S136" s="130"/>
      <c r="T136" s="130">
        <v>9750</v>
      </c>
      <c r="U136" s="6593">
        <v>1950</v>
      </c>
      <c r="V136" s="119"/>
      <c r="W136" s="1305"/>
      <c r="X136" s="119"/>
      <c r="Y136" s="119"/>
      <c r="Z136" s="119"/>
      <c r="AA136" s="115"/>
      <c r="AB136" s="115"/>
      <c r="AC136" s="1300">
        <f>IF(OR(BX136="Close to Ear",BX136="Close to Head"),"Head",IF(BX136="Extremity","Extremity","Body"))</f>
        <v/>
      </c>
      <c r="AD136" s="1301">
        <f>CA136</f>
        <v/>
      </c>
      <c r="AE136" s="1299">
        <f>CB136</f>
        <v/>
      </c>
      <c r="AF136" s="115"/>
      <c r="AG136" s="1302">
        <f>IF(OR(AZ136="",BA136=""),"N/A",IF(DC136="Pass","P","F"))</f>
        <v/>
      </c>
      <c r="AH136" s="129"/>
      <c r="AI136" s="129"/>
      <c r="AJ136" s="129"/>
      <c r="AK136" s="119"/>
      <c r="AL136" s="115"/>
      <c r="AM136" s="119"/>
      <c r="AN136" s="119"/>
      <c r="AO136" s="692"/>
      <c r="AP136" s="692"/>
      <c r="AQ136" s="692"/>
      <c r="AR136" s="692"/>
      <c r="AS136" s="692"/>
      <c r="AT136" s="1303">
        <f>IF(AC136="Extremity",IF(CG136="","",CG136),"")</f>
        <v/>
      </c>
      <c r="AU136" s="1303">
        <f>IF(AC136="Extremity",IF(CH136="","",CH136),"")</f>
        <v/>
      </c>
      <c r="AV136" s="1304">
        <f>IF(AC136="Extremity","",IF(CE136="","",CE136))</f>
        <v/>
      </c>
      <c r="AW136" s="1304">
        <f>IF(AD136="Extremity","",IF(CF136="","",CF136))</f>
        <v/>
      </c>
      <c r="AX136" s="1305">
        <f>DL136</f>
        <v/>
      </c>
      <c r="AY136" s="1305">
        <f>DQ136</f>
        <v/>
      </c>
      <c r="AZ136" s="3377">
        <f>IF(AC136="Extremity",IF(DA136="","",DA136),"")</f>
        <v/>
      </c>
      <c r="BA136" s="3378">
        <f>IF(AC136="Extremity","",IF(CT136="","",CT136))</f>
        <v/>
      </c>
      <c r="BB136" s="1305">
        <f>IF(AC136="Extremity",IF(DB136="","",DB136),"")</f>
        <v/>
      </c>
      <c r="BC136" s="1304">
        <f>IF(AC136="Extremity","",IF(CZ136="","",CZ136))</f>
        <v/>
      </c>
      <c r="BD136" s="1305">
        <f>DD136</f>
        <v/>
      </c>
      <c r="BE136" s="132">
        <f>DE136</f>
        <v/>
      </c>
      <c r="BF136" s="133">
        <f>DF136*60</f>
        <v/>
      </c>
      <c r="BG136" s="121">
        <f>BE136</f>
        <v/>
      </c>
      <c r="BH136" s="133">
        <f>DG136*60</f>
        <v/>
      </c>
      <c r="BI136" s="133">
        <f>DH136</f>
        <v/>
      </c>
      <c r="BJ136" s="117"/>
      <c r="BK136" s="812">
        <f>Overview!$E$7</f>
        <v/>
      </c>
      <c r="BL136" s="117"/>
      <c r="BM136" s="834">
        <f>DI136</f>
        <v/>
      </c>
      <c r="BN136" s="812">
        <f>Overview!$P$153</f>
        <v/>
      </c>
      <c r="BO136" s="117"/>
      <c r="BP136" s="117"/>
      <c r="BQ136" s="115"/>
      <c r="BR136" s="1478"/>
      <c r="BS136" s="1541"/>
      <c r="BT136" s="1828" t="inlineStr">
        <is>
          <t>WCDMA</t>
        </is>
      </c>
      <c r="BU136" s="1828" t="inlineStr">
        <is>
          <t>FDDI</t>
        </is>
      </c>
      <c r="BV136" s="906">
        <f>Overview!$H$28</f>
        <v/>
      </c>
      <c r="BW136" s="1784"/>
      <c r="BX136" s="1828" t="inlineStr">
        <is>
          <t>Body</t>
        </is>
      </c>
      <c r="BY136" s="1785"/>
      <c r="BZ136" s="1785"/>
      <c r="CA136" s="1072" t="inlineStr">
        <is>
          <t>Right Edge</t>
        </is>
      </c>
      <c r="CB136" s="200">
        <v>5</v>
      </c>
      <c r="CC136" s="1105">
        <f>IF(COUNT('Conducted 2G-3G'!$AH$15:$AH$17)=0,9750,INDEX('Conducted 2G-3G'!$T$15:$T$17,MATCH(MAX('Conducted 2G-3G'!$AH$15:$AH$17),'Conducted 2G-3G'!$AH$15:$AH$17,0)))</f>
        <v>9750</v>
      </c>
      <c r="CD136" s="877">
        <f>IF(COUNT('Conducted 2G-3G'!$AH$15:$AH$17)=0,1950,INDEX('Conducted 2G-3G'!$U$15:$U$17,MATCH(MAX('Conducted 2G-3G'!$AH$15:$AH$17),'Conducted 2G-3G'!$AH$15:$AH$17,0)))</f>
        <v>1950</v>
      </c>
      <c r="CE136" s="7234"/>
      <c r="CF136" s="7234"/>
      <c r="CG136" s="6706"/>
      <c r="CH136" s="6706"/>
      <c r="CI136" s="225">
        <f>BY136</f>
        <v/>
      </c>
      <c r="CJ136" s="237">
        <f>BZ136</f>
        <v/>
      </c>
      <c r="CK136" s="223">
        <f>CA136</f>
        <v/>
      </c>
      <c r="CL136" s="224">
        <f>CC136</f>
        <v/>
      </c>
      <c r="CM136" s="237">
        <f>CD136</f>
        <v/>
      </c>
      <c r="CN136" s="1527"/>
      <c r="CO136" s="1579"/>
      <c r="CP136" s="7214">
        <f>IF(CF136=""," ",IF(ABS(CE136-CF136)&lt;=0.1,"Valid","Not valid"))</f>
        <v/>
      </c>
      <c r="CQ136" s="1674">
        <f> IF(CE136="","",IF(AND(CE136&lt;&gt;"",CF136=""),IF(CE136&gt;=0.8,"Medir+Sig Max","No"),IF(CF136&lt;&gt;"",IF(CF136&gt;=0.8,"Medir+Sig Max","No"),"")))</f>
        <v/>
      </c>
      <c r="CR136" s="7214">
        <f>IF(UPPER('SAR FCC-ISED'!$CQ$1)="X",IF(CF136=""," ",IF((ABS(CE136)&lt;5)*AND(ABS(CF136)&lt;5)*AND(ABS(CT136)&lt;5),"Solo si es max","Medir")),IF(CF136=""," ",IF((ABS(CE136)&lt;1)*AND(ABS(CF136)&lt;1)*AND(ABS(CT136)&lt;1),"Solo si es max","Medir")))</f>
        <v/>
      </c>
      <c r="CS136" s="7214"/>
      <c r="CT136" s="220">
        <f>IF(CO136="",IF(AND(CE136="",CF136=""),"",IF(CF136="",IF(DQ136&gt;1,ROUND(DQ136*CE136,3),CE136),IF(DQ136&gt;1,ROUND(DQ136*CF136,3),CF136))),IF(AND(CE136="",CF136=""),"",IF(CF136="",IF(DQ136&gt;1,ROUND(DQ136*CE136*(1/(CO136)),3),CE136*(1/(CO136))),IF(DQ136&gt;1,ROUND(DQ136*CF136*(1/(CO136)),3),CF136*(1/(CO136))))))</f>
        <v/>
      </c>
      <c r="CU136" s="224">
        <f>BY136</f>
        <v/>
      </c>
      <c r="CV136" s="237">
        <f>BZ136</f>
        <v/>
      </c>
      <c r="CW136" s="237">
        <f>CA136</f>
        <v/>
      </c>
      <c r="CX136" s="224">
        <f>CC136</f>
        <v/>
      </c>
      <c r="CY136" s="237">
        <f>CD136</f>
        <v/>
      </c>
      <c r="CZ136" s="7474">
        <f>IF(COUNTIF(Overview!K12:K14,TRUE)&gt;0,1.6,IF(COUNTIF(Overview!L12:L14,TRUE)&gt;0,8,0))</f>
        <v/>
      </c>
      <c r="DA136" s="1788"/>
      <c r="DB136" s="7483"/>
      <c r="DC136" s="844">
        <f>IF(CT136="","",IF(CT136&gt;CZ136,"Fail","Pass"))</f>
        <v/>
      </c>
      <c r="DD136" s="402"/>
      <c r="DE136" s="1565">
        <f>MyTimestamp(DC136)</f>
        <v/>
      </c>
      <c r="DF136" s="1531">
        <f>IF(COUNT(CE136:CH136)=1,15,IF(COUNT(CE136:CH136)=0,0,30))</f>
        <v/>
      </c>
      <c r="DG136" s="1532">
        <f>IF(DF136=0,0,2)</f>
        <v/>
      </c>
      <c r="DH136" s="859"/>
      <c r="DI136" s="859"/>
      <c r="DJ136" s="1569"/>
      <c r="DK136" s="1789"/>
      <c r="DL136" s="1574">
        <f>10^(CN136/20)*100-100</f>
        <v/>
      </c>
      <c r="DM136" s="1106"/>
      <c r="DN136" s="976"/>
      <c r="DO136" s="976">
        <f>IF(DM136="","",10^(DM136/10))</f>
        <v/>
      </c>
      <c r="DP136" s="976">
        <f>IF(ISNUMBER(DN136)=FALSE,"",10^(DN136/10))</f>
        <v/>
      </c>
      <c r="DQ136" s="1574">
        <f>IF(AND(ISNUMBER(DO136),ISNUMBER(DP136)),IF(DO136/DP136&gt;1,ROUND((DO136)/DP136,3),1),1)</f>
        <v/>
      </c>
      <c r="DR136" s="1541"/>
      <c r="DS136" s="1541"/>
      <c r="DT136" s="1541"/>
      <c r="DU136" s="1541"/>
      <c r="DV136" s="1541"/>
      <c r="DW136" s="1541"/>
      <c r="DX136" s="1541"/>
      <c r="DY136" s="1541"/>
      <c r="DZ136" s="1541"/>
      <c r="EA136" s="1541"/>
      <c r="EB136" s="1541"/>
      <c r="EC136" s="1541"/>
      <c r="ED136" s="1541"/>
      <c r="EE136" s="1541"/>
      <c r="EF136" s="1541"/>
      <c r="EG136" s="1541"/>
      <c r="EH136" s="1541"/>
      <c r="EI136" s="1541"/>
      <c r="EJ136" s="1541"/>
      <c r="EK136" s="1541"/>
      <c r="EL136" s="1541"/>
      <c r="EM136" s="1541"/>
      <c r="EN136" s="1541"/>
      <c r="EO136" s="1541"/>
      <c r="EP136" s="1541"/>
      <c r="EQ136" s="1541"/>
      <c r="ER136" s="1541"/>
      <c r="ES136" s="1541"/>
      <c r="ET136" s="1541"/>
      <c r="EU136" s="1541"/>
      <c r="EV136" s="1541"/>
    </row>
    <row r="137" ht="12.75" x14ac:dyDescent="0.2">
      <c r="A137" s="1541"/>
      <c r="B137" s="1541"/>
      <c r="C137"/>
      <c r="D137" s="1486"/>
      <c r="E137" s="1486"/>
      <c r="F137" s="672" t="inlineStr">
        <is>
          <t>5.2</t>
        </is>
      </c>
      <c r="G137" s="1497"/>
      <c r="H137" s="130">
        <f>BV137</f>
        <v/>
      </c>
      <c r="I137" s="130">
        <f>BW137</f>
        <v/>
      </c>
      <c r="J137" s="1299" t="inlineStr">
        <is>
          <t>WCDMA</t>
        </is>
      </c>
      <c r="K137" s="1299" t="inlineStr">
        <is>
          <t>FDDI</t>
        </is>
      </c>
      <c r="L137" s="115"/>
      <c r="M137" s="130"/>
      <c r="N137" s="119"/>
      <c r="O137" s="131"/>
      <c r="P137" s="6597"/>
      <c r="Q137" s="131"/>
      <c r="R137" s="131"/>
      <c r="S137" s="130"/>
      <c r="T137" s="130">
        <v>9750</v>
      </c>
      <c r="U137" s="6593">
        <v>1950</v>
      </c>
      <c r="V137" s="119"/>
      <c r="W137" s="1305"/>
      <c r="X137" s="119"/>
      <c r="Y137" s="119"/>
      <c r="Z137" s="119"/>
      <c r="AA137" s="115"/>
      <c r="AB137" s="115"/>
      <c r="AC137" s="1300">
        <f>IF(OR(BX137="Close to Ear",BX137="Close to Head"),"Head",IF(BX137="Extremity","Extremity","Body"))</f>
        <v/>
      </c>
      <c r="AD137" s="1301">
        <f>CA137</f>
        <v/>
      </c>
      <c r="AE137" s="1299">
        <f>CB137</f>
        <v/>
      </c>
      <c r="AF137" s="115"/>
      <c r="AG137" s="1302">
        <f>IF(OR(AZ137="",BA137=""),"N/A",IF(DC137="Pass","P","F"))</f>
        <v/>
      </c>
      <c r="AH137" s="129"/>
      <c r="AI137" s="129"/>
      <c r="AJ137" s="129"/>
      <c r="AK137" s="119"/>
      <c r="AL137" s="115"/>
      <c r="AM137" s="119"/>
      <c r="AN137" s="119"/>
      <c r="AO137" s="692"/>
      <c r="AP137" s="692"/>
      <c r="AQ137" s="692"/>
      <c r="AR137" s="692"/>
      <c r="AS137" s="692"/>
      <c r="AT137" s="1303">
        <f>IF(AC137="Extremity",IF(CG137="","",CG137),"")</f>
        <v/>
      </c>
      <c r="AU137" s="1303">
        <f>IF(AC137="Extremity",IF(CH137="","",CH137),"")</f>
        <v/>
      </c>
      <c r="AV137" s="1304">
        <f>IF(AC137="Extremity","",IF(CE137="","",CE137))</f>
        <v/>
      </c>
      <c r="AW137" s="1304">
        <f>IF(AD137="Extremity","",IF(CF137="","",CF137))</f>
        <v/>
      </c>
      <c r="AX137" s="1305">
        <f>DL137</f>
        <v/>
      </c>
      <c r="AY137" s="1305">
        <f>DQ137</f>
        <v/>
      </c>
      <c r="AZ137" s="3377">
        <f>IF(AC137="Extremity",IF(DA137="","",DA137),"")</f>
        <v/>
      </c>
      <c r="BA137" s="3378">
        <f>IF(AC137="Extremity","",IF(CT137="","",CT137))</f>
        <v/>
      </c>
      <c r="BB137" s="1305">
        <f>IF(AC137="Extremity",IF(DB137="","",DB137),"")</f>
        <v/>
      </c>
      <c r="BC137" s="1304">
        <f>IF(AC137="Extremity","",IF(CZ137="","",CZ137))</f>
        <v/>
      </c>
      <c r="BD137" s="1305">
        <f>DD137</f>
        <v/>
      </c>
      <c r="BE137" s="132">
        <f>DE137</f>
        <v/>
      </c>
      <c r="BF137" s="133">
        <f>DF137*60</f>
        <v/>
      </c>
      <c r="BG137" s="121">
        <f>BE137</f>
        <v/>
      </c>
      <c r="BH137" s="133">
        <f>DG137*60</f>
        <v/>
      </c>
      <c r="BI137" s="133">
        <f>DH137</f>
        <v/>
      </c>
      <c r="BJ137" s="117"/>
      <c r="BK137" s="812">
        <f>Overview!$E$7</f>
        <v/>
      </c>
      <c r="BL137" s="117"/>
      <c r="BM137" s="834">
        <f>DI137</f>
        <v/>
      </c>
      <c r="BN137" s="812">
        <f>Overview!$P$153</f>
        <v/>
      </c>
      <c r="BO137" s="117"/>
      <c r="BP137" s="117"/>
      <c r="BQ137" s="115"/>
      <c r="BR137" s="1478"/>
      <c r="BS137" s="1541"/>
      <c r="BT137" s="1830" t="inlineStr">
        <is>
          <t>WCDMA</t>
        </is>
      </c>
      <c r="BU137" s="1830" t="inlineStr">
        <is>
          <t>FDDI</t>
        </is>
      </c>
      <c r="BV137" s="875">
        <f>Overview!$H$28</f>
        <v/>
      </c>
      <c r="BW137" s="1784"/>
      <c r="BX137" s="1830" t="inlineStr">
        <is>
          <t>Body</t>
        </is>
      </c>
      <c r="BY137" s="1785"/>
      <c r="BZ137" s="1785"/>
      <c r="CA137" s="1072" t="inlineStr">
        <is>
          <t>Top Edge</t>
        </is>
      </c>
      <c r="CB137" s="200">
        <v>5</v>
      </c>
      <c r="CC137" s="1107">
        <f>IF(COUNT('Conducted 2G-3G'!$AH$15:$AH$17)=0,9750,INDEX('Conducted 2G-3G'!$T$15:$T$17,MATCH(MAX('Conducted 2G-3G'!$AH$15:$AH$17),'Conducted 2G-3G'!$AH$15:$AH$17,0)))</f>
        <v>9750</v>
      </c>
      <c r="CD137" s="1108">
        <f>IF(COUNT('Conducted 2G-3G'!$AH$15:$AH$17)=0,1950,INDEX('Conducted 2G-3G'!$U$15:$U$17,MATCH(MAX('Conducted 2G-3G'!$AH$15:$AH$17),'Conducted 2G-3G'!$AH$15:$AH$17,0)))</f>
        <v>1950</v>
      </c>
      <c r="CE137" s="7234"/>
      <c r="CF137" s="7234"/>
      <c r="CG137" s="6706"/>
      <c r="CH137" s="6706"/>
      <c r="CI137" s="225">
        <f>BY137</f>
        <v/>
      </c>
      <c r="CJ137" s="237">
        <f>BZ137</f>
        <v/>
      </c>
      <c r="CK137" s="223">
        <f>CA137</f>
        <v/>
      </c>
      <c r="CL137" s="224">
        <f>CC137</f>
        <v/>
      </c>
      <c r="CM137" s="237">
        <f>CD137</f>
        <v/>
      </c>
      <c r="CN137" s="1527"/>
      <c r="CO137" s="1579"/>
      <c r="CP137" s="7214">
        <f>IF(CF137=""," ",IF(ABS(CE137-CF137)&lt;=0.1,"Valid","Not valid"))</f>
        <v/>
      </c>
      <c r="CQ137" s="1674">
        <f> IF(CE137="","",IF(AND(CE137&lt;&gt;"",CF137=""),IF(CE137&gt;=0.8,"Medir+Sig Max","No"),IF(CF137&lt;&gt;"",IF(CF137&gt;=0.8,"Medir+Sig Max","No"),"")))</f>
        <v/>
      </c>
      <c r="CR137" s="7214">
        <f>IF(UPPER('SAR FCC-ISED'!$CQ$1)="X",IF(CF137=""," ",IF((ABS(CE137)&lt;5)*AND(ABS(CF137)&lt;5)*AND(ABS(CT137)&lt;5),"Solo si es max","Medir")),IF(CF137=""," ",IF((ABS(CE137)&lt;1)*AND(ABS(CF137)&lt;1)*AND(ABS(CT137)&lt;1),"Solo si es max","Medir")))</f>
        <v/>
      </c>
      <c r="CS137" s="7214"/>
      <c r="CT137" s="220">
        <f>IF(CO137="",IF(AND(CE137="",CF137=""),"",IF(CF137="",IF(DQ137&gt;1,ROUND(DQ137*CE137,3),CE137),IF(DQ137&gt;1,ROUND(DQ137*CF137,3),CF137))),IF(AND(CE137="",CF137=""),"",IF(CF137="",IF(DQ137&gt;1,ROUND(DQ137*CE137*(1/(CO137)),3),CE137*(1/(CO137))),IF(DQ137&gt;1,ROUND(DQ137*CF137*(1/(CO137)),3),CF137*(1/(CO137))))))</f>
        <v/>
      </c>
      <c r="CU137" s="224">
        <f>BY137</f>
        <v/>
      </c>
      <c r="CV137" s="237">
        <f>BZ137</f>
        <v/>
      </c>
      <c r="CW137" s="237">
        <f>CA137</f>
        <v/>
      </c>
      <c r="CX137" s="224">
        <f>CC137</f>
        <v/>
      </c>
      <c r="CY137" s="237">
        <f>CD137</f>
        <v/>
      </c>
      <c r="CZ137" s="7474">
        <f>IF(COUNTIF(Overview!K12:K14,TRUE)&gt;0,1.6,IF(COUNTIF(Overview!L12:L14,TRUE)&gt;0,8,0))</f>
        <v/>
      </c>
      <c r="DA137" s="1788"/>
      <c r="DB137" s="7483"/>
      <c r="DC137" s="844">
        <f>IF(CT137="","",IF(CT137&gt;CZ137,"Fail","Pass"))</f>
        <v/>
      </c>
      <c r="DD137" s="402"/>
      <c r="DE137" s="1565">
        <f>MyTimestamp(DC137)</f>
        <v/>
      </c>
      <c r="DF137" s="1531">
        <f>IF(COUNT(CE137:CH137)=1,15,IF(COUNT(CE137:CH137)=0,0,30))</f>
        <v/>
      </c>
      <c r="DG137" s="1532">
        <f>IF(DF137=0,0,2)</f>
        <v/>
      </c>
      <c r="DH137" s="859"/>
      <c r="DI137" s="859"/>
      <c r="DJ137" s="1569"/>
      <c r="DK137" s="1789"/>
      <c r="DL137" s="1574">
        <f>10^(CN137/20)*100-100</f>
        <v/>
      </c>
      <c r="DM137" s="1106"/>
      <c r="DN137" s="976"/>
      <c r="DO137" s="976">
        <f>IF(DM137="","",10^(DM137/10))</f>
        <v/>
      </c>
      <c r="DP137" s="976">
        <f>IF(ISNUMBER(DN137)=FALSE,"",10^(DN137/10))</f>
        <v/>
      </c>
      <c r="DQ137" s="1574">
        <f>IF(AND(ISNUMBER(DO137),ISNUMBER(DP137)),IF(DO137/DP137&gt;1,ROUND((DO137)/DP137,3),1),1)</f>
        <v/>
      </c>
      <c r="DR137" s="1541"/>
      <c r="DS137" s="1541"/>
      <c r="DT137" s="1541"/>
      <c r="DU137" s="1541"/>
      <c r="DV137" s="1541"/>
      <c r="DW137" s="1541"/>
      <c r="DX137" s="1541"/>
      <c r="DY137" s="1541"/>
      <c r="DZ137" s="1541"/>
      <c r="EA137" s="1541"/>
      <c r="EB137" s="1541"/>
      <c r="EC137" s="1541"/>
      <c r="ED137" s="1541"/>
      <c r="EE137" s="1541"/>
      <c r="EF137" s="1541"/>
      <c r="EG137" s="1541"/>
      <c r="EH137" s="1541"/>
      <c r="EI137" s="1541"/>
      <c r="EJ137" s="1541"/>
      <c r="EK137" s="1541"/>
      <c r="EL137" s="1541"/>
      <c r="EM137" s="1541"/>
      <c r="EN137" s="1541"/>
      <c r="EO137" s="1541"/>
      <c r="EP137" s="1541"/>
      <c r="EQ137" s="1541"/>
      <c r="ER137" s="1541"/>
      <c r="ES137" s="1541"/>
      <c r="ET137" s="1541"/>
      <c r="EU137" s="1541"/>
      <c r="EV137" s="1541"/>
    </row>
    <row r="138" ht="12.75" x14ac:dyDescent="0.2">
      <c r="A138" s="1541"/>
      <c r="B138" s="1541"/>
      <c r="C138"/>
      <c r="D138" s="1486"/>
      <c r="E138" s="1486"/>
      <c r="F138" s="672" t="inlineStr">
        <is>
          <t>5.2</t>
        </is>
      </c>
      <c r="G138" s="1497"/>
      <c r="H138" s="130">
        <f>BV138</f>
        <v/>
      </c>
      <c r="I138" s="130">
        <f>BW138</f>
        <v/>
      </c>
      <c r="J138" s="1299" t="inlineStr">
        <is>
          <t>WCDMA</t>
        </is>
      </c>
      <c r="K138" s="1299" t="inlineStr">
        <is>
          <t>FDDI</t>
        </is>
      </c>
      <c r="L138" s="115"/>
      <c r="M138" s="130"/>
      <c r="N138" s="119"/>
      <c r="O138" s="131"/>
      <c r="P138" s="6597"/>
      <c r="Q138" s="131"/>
      <c r="R138" s="131"/>
      <c r="S138" s="130"/>
      <c r="T138" s="130">
        <v>9750</v>
      </c>
      <c r="U138" s="6593">
        <v>1950</v>
      </c>
      <c r="V138" s="119"/>
      <c r="W138" s="1305"/>
      <c r="X138" s="119"/>
      <c r="Y138" s="119"/>
      <c r="Z138" s="119"/>
      <c r="AA138" s="115"/>
      <c r="AB138" s="115"/>
      <c r="AC138" s="1300">
        <f>IF(OR(BX138="Close to Ear",BX138="Close to Head"),"Head",IF(BX138="Extremity","Extremity","Body"))</f>
        <v/>
      </c>
      <c r="AD138" s="1301">
        <f>CA138</f>
        <v/>
      </c>
      <c r="AE138" s="1299">
        <f>CB138</f>
        <v/>
      </c>
      <c r="AF138" s="115"/>
      <c r="AG138" s="1302">
        <f>IF(OR(AZ138="",BA138=""),"N/A",IF(DC138="Pass","P","F"))</f>
        <v/>
      </c>
      <c r="AH138" s="129"/>
      <c r="AI138" s="129"/>
      <c r="AJ138" s="129"/>
      <c r="AK138" s="119"/>
      <c r="AL138" s="115"/>
      <c r="AM138" s="119"/>
      <c r="AN138" s="119"/>
      <c r="AO138" s="692"/>
      <c r="AP138" s="692"/>
      <c r="AQ138" s="692"/>
      <c r="AR138" s="692"/>
      <c r="AS138" s="692"/>
      <c r="AT138" s="1303">
        <f>IF(AC138="Extremity",IF(CG138="","",CG138),"")</f>
        <v/>
      </c>
      <c r="AU138" s="1303">
        <f>IF(AC138="Extremity",IF(CH138="","",CH138),"")</f>
        <v/>
      </c>
      <c r="AV138" s="1304">
        <f>IF(AC138="Extremity","",IF(CE138="","",CE138))</f>
        <v/>
      </c>
      <c r="AW138" s="1304">
        <f>IF(AD138="Extremity","",IF(CF138="","",CF138))</f>
        <v/>
      </c>
      <c r="AX138" s="1305">
        <f>DL138</f>
        <v/>
      </c>
      <c r="AY138" s="1305">
        <f>DQ138</f>
        <v/>
      </c>
      <c r="AZ138" s="3377">
        <f>IF(AC138="Extremity",IF(DA138="","",DA138),"")</f>
        <v/>
      </c>
      <c r="BA138" s="3378">
        <f>IF(AC138="Extremity","",IF(CT138="","",CT138))</f>
        <v/>
      </c>
      <c r="BB138" s="1305">
        <f>IF(AC138="Extremity",IF(DB138="","",DB138),"")</f>
        <v/>
      </c>
      <c r="BC138" s="1304">
        <f>IF(AC138="Extremity","",IF(CZ138="","",CZ138))</f>
        <v/>
      </c>
      <c r="BD138" s="1305">
        <f>DD138</f>
        <v/>
      </c>
      <c r="BE138" s="132">
        <f>DE138</f>
        <v/>
      </c>
      <c r="BF138" s="133">
        <f>DF138*60</f>
        <v/>
      </c>
      <c r="BG138" s="121">
        <f>BE138</f>
        <v/>
      </c>
      <c r="BH138" s="133">
        <f>DG138*60</f>
        <v/>
      </c>
      <c r="BI138" s="133">
        <f>DH138</f>
        <v/>
      </c>
      <c r="BJ138" s="117"/>
      <c r="BK138" s="812">
        <f>Overview!$E$7</f>
        <v/>
      </c>
      <c r="BL138" s="117"/>
      <c r="BM138" s="834">
        <f>DI138</f>
        <v/>
      </c>
      <c r="BN138" s="812">
        <f>Overview!$P$153</f>
        <v/>
      </c>
      <c r="BO138" s="117"/>
      <c r="BP138" s="117"/>
      <c r="BQ138" s="115"/>
      <c r="BR138" s="1478"/>
      <c r="BS138" s="1541"/>
      <c r="BT138" s="1828" t="inlineStr">
        <is>
          <t>WCDMA</t>
        </is>
      </c>
      <c r="BU138" s="1828" t="inlineStr">
        <is>
          <t>FDDI</t>
        </is>
      </c>
      <c r="BV138" s="906">
        <f>Overview!$H$28</f>
        <v/>
      </c>
      <c r="BW138" s="1784"/>
      <c r="BX138" s="1828" t="inlineStr">
        <is>
          <t>Body</t>
        </is>
      </c>
      <c r="BY138" s="1785"/>
      <c r="BZ138" s="1785"/>
      <c r="CA138" s="1072" t="inlineStr">
        <is>
          <t>Bottom Edge</t>
        </is>
      </c>
      <c r="CB138" s="200">
        <v>5</v>
      </c>
      <c r="CC138" s="1105">
        <f>IF(COUNT('Conducted 2G-3G'!$AH$15:$AH$17)=0,9750,INDEX('Conducted 2G-3G'!$T$15:$T$17,MATCH(MAX('Conducted 2G-3G'!$AH$15:$AH$17),'Conducted 2G-3G'!$AH$15:$AH$17,0)))</f>
        <v>9750</v>
      </c>
      <c r="CD138" s="877">
        <f>IF(COUNT('Conducted 2G-3G'!$AH$15:$AH$17)=0,1950,INDEX('Conducted 2G-3G'!$U$15:$U$17,MATCH(MAX('Conducted 2G-3G'!$AH$15:$AH$17),'Conducted 2G-3G'!$AH$15:$AH$17,0)))</f>
        <v>1950</v>
      </c>
      <c r="CE138" s="7234"/>
      <c r="CF138" s="7234"/>
      <c r="CG138" s="6706"/>
      <c r="CH138" s="6706"/>
      <c r="CI138" s="225">
        <f>BY138</f>
        <v/>
      </c>
      <c r="CJ138" s="237">
        <f>BZ138</f>
        <v/>
      </c>
      <c r="CK138" s="223">
        <f>CA138</f>
        <v/>
      </c>
      <c r="CL138" s="224">
        <f>CC138</f>
        <v/>
      </c>
      <c r="CM138" s="237">
        <f>CD138</f>
        <v/>
      </c>
      <c r="CN138" s="1527"/>
      <c r="CO138" s="1579"/>
      <c r="CP138" s="7214">
        <f>IF(CF138=""," ",IF(ABS(CE138-CF138)&lt;=0.1,"Valid","Not valid"))</f>
        <v/>
      </c>
      <c r="CQ138" s="1674">
        <f> IF(CE138="","",IF(AND(CE138&lt;&gt;"",CF138=""),IF(CE138&gt;=0.8,"Medir+Sig Max","No"),IF(CF138&lt;&gt;"",IF(CF138&gt;=0.8,"Medir+Sig Max","No"),"")))</f>
        <v/>
      </c>
      <c r="CR138" s="7214">
        <f>IF(UPPER('SAR FCC-ISED'!$CQ$1)="X",IF(CF138=""," ",IF((ABS(CE138)&lt;5)*AND(ABS(CF138)&lt;5)*AND(ABS(CT138)&lt;5),"Solo si es max","Medir")),IF(CF138=""," ",IF((ABS(CE138)&lt;1)*AND(ABS(CF138)&lt;1)*AND(ABS(CT138)&lt;1),"Solo si es max","Medir")))</f>
        <v/>
      </c>
      <c r="CS138" s="7214"/>
      <c r="CT138" s="220">
        <f>IF(CO138="",IF(AND(CE138="",CF138=""),"",IF(CF138="",IF(DQ138&gt;1,ROUND(DQ138*CE138,3),CE138),IF(DQ138&gt;1,ROUND(DQ138*CF138,3),CF138))),IF(AND(CE138="",CF138=""),"",IF(CF138="",IF(DQ138&gt;1,ROUND(DQ138*CE138*(1/(CO138)),3),CE138*(1/(CO138))),IF(DQ138&gt;1,ROUND(DQ138*CF138*(1/(CO138)),3),CF138*(1/(CO138))))))</f>
        <v/>
      </c>
      <c r="CU138" s="224">
        <f>BY138</f>
        <v/>
      </c>
      <c r="CV138" s="237">
        <f>BZ138</f>
        <v/>
      </c>
      <c r="CW138" s="237">
        <f>CA138</f>
        <v/>
      </c>
      <c r="CX138" s="224">
        <f>CC138</f>
        <v/>
      </c>
      <c r="CY138" s="237">
        <f>CD138</f>
        <v/>
      </c>
      <c r="CZ138" s="7474">
        <f>IF(COUNTIF(Overview!K12:K14,TRUE)&gt;0,1.6,IF(COUNTIF(Overview!L12:L14,TRUE)&gt;0,8,0))</f>
        <v/>
      </c>
      <c r="DA138" s="1788"/>
      <c r="DB138" s="7483"/>
      <c r="DC138" s="844">
        <f>IF(CT138="","",IF(CT138&gt;CZ138,"Fail","Pass"))</f>
        <v/>
      </c>
      <c r="DD138" s="402"/>
      <c r="DE138" s="1565">
        <f>MyTimestamp(DC138)</f>
        <v/>
      </c>
      <c r="DF138" s="1531">
        <f>IF(COUNT(CE138:CH138)=1,15,IF(COUNT(CE138:CH138)=0,0,30))</f>
        <v/>
      </c>
      <c r="DG138" s="1532">
        <f>IF(DF138=0,0,2)</f>
        <v/>
      </c>
      <c r="DH138" s="859"/>
      <c r="DI138" s="859"/>
      <c r="DJ138" s="1569"/>
      <c r="DK138" s="1789"/>
      <c r="DL138" s="1574">
        <f>10^(CN138/20)*100-100</f>
        <v/>
      </c>
      <c r="DM138" s="1106"/>
      <c r="DN138" s="976"/>
      <c r="DO138" s="976">
        <f>IF(DM138="","",10^(DM138/10))</f>
        <v/>
      </c>
      <c r="DP138" s="976">
        <f>IF(ISNUMBER(DN138)=FALSE,"",10^(DN138/10))</f>
        <v/>
      </c>
      <c r="DQ138" s="1574">
        <f>IF(AND(ISNUMBER(DO138),ISNUMBER(DP138)),IF(DO138/DP138&gt;1,ROUND((DO138)/DP138,3),1),1)</f>
        <v/>
      </c>
      <c r="DR138" s="1541"/>
      <c r="DS138" s="1541"/>
      <c r="DT138" s="1541"/>
      <c r="DU138" s="1541"/>
      <c r="DV138" s="1541"/>
      <c r="DW138" s="1541"/>
      <c r="DX138" s="1541"/>
      <c r="DY138" s="1541"/>
      <c r="DZ138" s="1541"/>
      <c r="EA138" s="1541"/>
      <c r="EB138" s="1541"/>
      <c r="EC138" s="1541"/>
      <c r="ED138" s="1541"/>
      <c r="EE138" s="1541"/>
      <c r="EF138" s="1541"/>
      <c r="EG138" s="1541"/>
      <c r="EH138" s="1541"/>
      <c r="EI138" s="1541"/>
      <c r="EJ138" s="1541"/>
      <c r="EK138" s="1541"/>
      <c r="EL138" s="1541"/>
      <c r="EM138" s="1541"/>
      <c r="EN138" s="1541"/>
      <c r="EO138" s="1541"/>
      <c r="EP138" s="1541"/>
      <c r="EQ138" s="1541"/>
      <c r="ER138" s="1541"/>
      <c r="ES138" s="1541"/>
      <c r="ET138" s="1541"/>
      <c r="EU138" s="1541"/>
      <c r="EV138" s="1541"/>
    </row>
    <row r="139" ht="12.75" x14ac:dyDescent="0.2">
      <c r="A139" s="1541"/>
      <c r="B139" s="1541"/>
      <c r="C139"/>
      <c r="D139" s="1486"/>
      <c r="E139" s="1486"/>
      <c r="F139" s="672" t="inlineStr">
        <is>
          <t>5.2</t>
        </is>
      </c>
      <c r="G139" s="1497"/>
      <c r="H139" s="130">
        <f>BV139</f>
        <v/>
      </c>
      <c r="I139" s="130">
        <f>BW139</f>
        <v/>
      </c>
      <c r="J139" s="1299" t="inlineStr">
        <is>
          <t>WCDMA</t>
        </is>
      </c>
      <c r="K139" s="1299" t="inlineStr">
        <is>
          <t>FDDI</t>
        </is>
      </c>
      <c r="L139" s="115"/>
      <c r="M139" s="130"/>
      <c r="N139" s="119"/>
      <c r="O139" s="131"/>
      <c r="P139" s="6597"/>
      <c r="Q139" s="131"/>
      <c r="R139" s="131"/>
      <c r="S139" s="130"/>
      <c r="T139" s="130">
        <v>9750</v>
      </c>
      <c r="U139" s="6593">
        <v>1950</v>
      </c>
      <c r="V139" s="119"/>
      <c r="W139" s="1305"/>
      <c r="X139" s="119"/>
      <c r="Y139" s="119"/>
      <c r="Z139" s="119"/>
      <c r="AA139" s="115"/>
      <c r="AB139" s="115"/>
      <c r="AC139" s="1300">
        <f>IF(OR(BX139="Close to Ear",BX139="Close to Head"),"Head",IF(BX139="Extremity","Extremity","Body"))</f>
        <v/>
      </c>
      <c r="AD139" s="1301">
        <f>CA139</f>
        <v/>
      </c>
      <c r="AE139" s="1299">
        <f>CB139</f>
        <v/>
      </c>
      <c r="AF139" s="115"/>
      <c r="AG139" s="1302">
        <f>IF(OR(AZ139="",BA139=""),"N/A",IF(DC139="Pass","P","F"))</f>
        <v/>
      </c>
      <c r="AH139" s="129"/>
      <c r="AI139" s="129"/>
      <c r="AJ139" s="129"/>
      <c r="AK139" s="119"/>
      <c r="AL139" s="115"/>
      <c r="AM139" s="119"/>
      <c r="AN139" s="119"/>
      <c r="AO139" s="692"/>
      <c r="AP139" s="692"/>
      <c r="AQ139" s="692"/>
      <c r="AR139" s="692"/>
      <c r="AS139" s="692"/>
      <c r="AT139" s="1303">
        <f>IF(AC139="Extremity",IF(CG139="","",CG139),"")</f>
        <v/>
      </c>
      <c r="AU139" s="1303">
        <f>IF(AC139="Extremity",IF(CH139="","",CH139),"")</f>
        <v/>
      </c>
      <c r="AV139" s="1304">
        <f>IF(AC139="Extremity","",IF(CE139="","",CE139))</f>
        <v/>
      </c>
      <c r="AW139" s="1304">
        <f>IF(AD139="Extremity","",IF(CF139="","",CF139))</f>
        <v/>
      </c>
      <c r="AX139" s="1305">
        <f>DL139</f>
        <v/>
      </c>
      <c r="AY139" s="1305">
        <f>DQ139</f>
        <v/>
      </c>
      <c r="AZ139" s="3377">
        <f>IF(AC139="Extremity",IF(DA139="","",DA139),"")</f>
        <v/>
      </c>
      <c r="BA139" s="3378">
        <f>IF(AC139="Extremity","",IF(CT139="","",CT139))</f>
        <v/>
      </c>
      <c r="BB139" s="1305">
        <f>IF(AC139="Extremity",IF(DB139="","",DB139),"")</f>
        <v/>
      </c>
      <c r="BC139" s="1304">
        <f>IF(AC139="Extremity","",IF(CZ139="","",CZ139))</f>
        <v/>
      </c>
      <c r="BD139" s="1305">
        <f>DD139</f>
        <v/>
      </c>
      <c r="BE139" s="132">
        <f>DE139</f>
        <v/>
      </c>
      <c r="BF139" s="133">
        <f>DF139*60</f>
        <v/>
      </c>
      <c r="BG139" s="121">
        <f>BE139</f>
        <v/>
      </c>
      <c r="BH139" s="133">
        <f>DG139*60</f>
        <v/>
      </c>
      <c r="BI139" s="133">
        <f>DH139</f>
        <v/>
      </c>
      <c r="BJ139" s="117"/>
      <c r="BK139" s="812">
        <f>Overview!$E$7</f>
        <v/>
      </c>
      <c r="BL139" s="117"/>
      <c r="BM139" s="834">
        <f>DI139</f>
        <v/>
      </c>
      <c r="BN139" s="812">
        <f>Overview!$P$153</f>
        <v/>
      </c>
      <c r="BO139" s="117"/>
      <c r="BP139" s="117"/>
      <c r="BQ139" s="115"/>
      <c r="BR139" s="1478"/>
      <c r="BS139" s="1541"/>
      <c r="BT139" s="1828" t="inlineStr">
        <is>
          <t>WCDMA</t>
        </is>
      </c>
      <c r="BU139" s="1828" t="inlineStr">
        <is>
          <t>FDDI</t>
        </is>
      </c>
      <c r="BV139" s="906">
        <f>Overview!$H$28</f>
        <v/>
      </c>
      <c r="BW139" s="1784"/>
      <c r="BX139" s="1828" t="inlineStr">
        <is>
          <t>Body</t>
        </is>
      </c>
      <c r="BY139" s="1785"/>
      <c r="BZ139" s="1785"/>
      <c r="CA139" s="873" t="str">
        <f>IF(COUNT(CF133:CF138)=0,IF(COUNT(CE133:CE138)=0,"TBD",VLOOKUP(MAX(CE133:CE138),CE133:CK138,7,FALSE)),VLOOKUP(MAX(CF133:CF138),CF133:CK138,6,FALSE))</f>
        <v>TBD</v>
      </c>
      <c r="CB139" s="200">
        <v>5</v>
      </c>
      <c r="CC139" s="1110">
        <f>IF(COUNT('Conducted 2G-3G'!$AH$15:$AH$17)=0,9750,INDEX('Conducted 2G-3G'!$T$15:$T$17,MATCH(MAX('Conducted 2G-3G'!$AH$15:$AH$17),'Conducted 2G-3G'!$AH$15:$AH$17,0)))</f>
        <v>9750</v>
      </c>
      <c r="CD139" s="873">
        <f>IF(COUNT('Conducted 2G-3G'!$AH$15:$AH$17)=0,1950,INDEX('Conducted 2G-3G'!$U$15:$U$17,MATCH(MAX('Conducted 2G-3G'!$AH$15:$AH$17),'Conducted 2G-3G'!$AH$15:$AH$17,0)))</f>
        <v>1950</v>
      </c>
      <c r="CE139" s="7234"/>
      <c r="CF139" s="7234"/>
      <c r="CG139" s="6706"/>
      <c r="CH139" s="6706"/>
      <c r="CI139" s="225">
        <f>BY139</f>
        <v/>
      </c>
      <c r="CJ139" s="237">
        <f>BZ139</f>
        <v/>
      </c>
      <c r="CK139" s="223">
        <f>CA139</f>
        <v/>
      </c>
      <c r="CL139" s="224">
        <f>CC139</f>
        <v/>
      </c>
      <c r="CM139" s="237">
        <f>CD139</f>
        <v/>
      </c>
      <c r="CN139" s="1527"/>
      <c r="CO139" s="1579"/>
      <c r="CP139" s="7214">
        <f>IF(CF139=""," ",IF(ABS(CE139-CF139)&lt;=0.1,"Valid","Not valid"))</f>
        <v/>
      </c>
      <c r="CQ139" s="1674">
        <f> IF(CE139="","",IF(AND(CE139&lt;&gt;"",CF139=""),IF(CE139&gt;=0.8,"Medir+Sig Max","No"),IF(CF139&lt;&gt;"",IF(CF139&gt;=0.8,"Medir+Sig Max","No"),"")))</f>
        <v/>
      </c>
      <c r="CR139" s="7214">
        <f>IF(UPPER('SAR FCC-ISED'!$CQ$1)="X",IF(CF139=""," ",IF((ABS(CE139)&lt;5)*AND(ABS(CF139)&lt;5)*AND(ABS(CT139)&lt;5),"Solo si es max","Medir")),IF(CF139=""," ",IF((ABS(CE139)&lt;1)*AND(ABS(CF139)&lt;1)*AND(ABS(CT139)&lt;1),"Solo si es max","Medir")))</f>
        <v/>
      </c>
      <c r="CS139" s="7214"/>
      <c r="CT139" s="220">
        <f>IF(CO139="",IF(AND(CE139="",CF139=""),"",IF(CF139="",IF(DQ139&gt;1,ROUND(DQ139*CE139,3),CE139),IF(DQ139&gt;1,ROUND(DQ139*CF139,3),CF139))),IF(AND(CE139="",CF139=""),"",IF(CF139="",IF(DQ139&gt;1,ROUND(DQ139*CE139*(1/(CO139)),3),CE139*(1/(CO139))),IF(DQ139&gt;1,ROUND(DQ139*CF139*(1/(CO139)),3),CF139*(1/(CO139))))))</f>
        <v/>
      </c>
      <c r="CU139" s="224">
        <f>BY139</f>
        <v/>
      </c>
      <c r="CV139" s="237">
        <f>BZ139</f>
        <v/>
      </c>
      <c r="CW139" s="237">
        <f>CA139</f>
        <v/>
      </c>
      <c r="CX139" s="224">
        <f>CC139</f>
        <v/>
      </c>
      <c r="CY139" s="237">
        <f>CD139</f>
        <v/>
      </c>
      <c r="CZ139" s="7474">
        <f>IF(COUNTIF(Overview!K12:K14,TRUE)&gt;0,1.6,IF(COUNTIF(Overview!L12:L14,TRUE)&gt;0,8,0))</f>
        <v/>
      </c>
      <c r="DA139" s="1788"/>
      <c r="DB139" s="7483"/>
      <c r="DC139" s="844">
        <f>IF(CT139="","",IF(CT139&gt;CZ139,"Fail","Pass"))</f>
        <v/>
      </c>
      <c r="DD139" s="402"/>
      <c r="DE139" s="1565">
        <f>MyTimestamp(DC139)</f>
        <v/>
      </c>
      <c r="DF139" s="1531">
        <f>IF(COUNT(CE139:CH139)=1,15,IF(COUNT(CE139:CH139)=0,0,30))</f>
        <v/>
      </c>
      <c r="DG139" s="1532">
        <f>IF(DF139=0,0,2)</f>
        <v/>
      </c>
      <c r="DH139" s="859"/>
      <c r="DI139" s="859"/>
      <c r="DJ139" s="1569"/>
      <c r="DK139" s="1789"/>
      <c r="DL139" s="1574">
        <f>10^(CN139/20)*100-100</f>
        <v/>
      </c>
      <c r="DM139" s="1106"/>
      <c r="DN139" s="777"/>
      <c r="DO139" s="976">
        <f>IF(DM139="","",10^(DM139/10))</f>
        <v/>
      </c>
      <c r="DP139" s="976">
        <f>IF(ISNUMBER(DN139)=FALSE,"",10^(DN139/10))</f>
        <v/>
      </c>
      <c r="DQ139" s="1574">
        <f>IF(AND(ISNUMBER(DO139),ISNUMBER(DP139)),IF(DO139/DP139&gt;1,ROUND((DO139)/DP139,3),1),1)</f>
        <v/>
      </c>
      <c r="DR139" s="1541"/>
      <c r="DS139" s="1541"/>
      <c r="DT139" s="1541"/>
      <c r="DU139" s="1541"/>
      <c r="DV139" s="1541"/>
      <c r="DW139" s="1541"/>
      <c r="DX139" s="1541"/>
      <c r="DY139" s="1541"/>
      <c r="DZ139" s="1541"/>
      <c r="EA139" s="1541"/>
      <c r="EB139" s="1541"/>
      <c r="EC139" s="1541"/>
      <c r="ED139" s="1541"/>
      <c r="EE139" s="1541"/>
      <c r="EF139" s="1541"/>
      <c r="EG139" s="1541"/>
      <c r="EH139" s="1541"/>
      <c r="EI139" s="1541"/>
      <c r="EJ139" s="1541"/>
      <c r="EK139" s="1541"/>
      <c r="EL139" s="1541"/>
      <c r="EM139" s="1541"/>
      <c r="EN139" s="1541"/>
      <c r="EO139" s="1541"/>
      <c r="EP139" s="1541"/>
      <c r="EQ139" s="1541"/>
      <c r="ER139" s="1541"/>
      <c r="ES139" s="1541"/>
      <c r="ET139" s="1541"/>
      <c r="EU139" s="1541"/>
      <c r="EV139" s="1541"/>
    </row>
    <row r="140" ht="12.75" x14ac:dyDescent="0.2">
      <c r="A140" s="1541"/>
      <c r="B140" s="1541"/>
      <c r="C140"/>
      <c r="D140" s="1486"/>
      <c r="E140" s="1486"/>
      <c r="F140" s="672" t="inlineStr">
        <is>
          <t>5.2</t>
        </is>
      </c>
      <c r="G140" s="1497"/>
      <c r="H140" s="130">
        <f>BV140</f>
        <v/>
      </c>
      <c r="I140" s="130">
        <f>BW140</f>
        <v/>
      </c>
      <c r="J140" s="1299" t="inlineStr">
        <is>
          <t>WCDMA</t>
        </is>
      </c>
      <c r="K140" s="1299" t="inlineStr">
        <is>
          <t>FDDI</t>
        </is>
      </c>
      <c r="L140" s="115"/>
      <c r="M140" s="130"/>
      <c r="N140" s="119"/>
      <c r="O140" s="131"/>
      <c r="P140" s="6597"/>
      <c r="Q140" s="131"/>
      <c r="R140" s="131"/>
      <c r="S140" s="130"/>
      <c r="T140" s="130">
        <v>9750</v>
      </c>
      <c r="U140" s="6593">
        <v>1950</v>
      </c>
      <c r="V140" s="119"/>
      <c r="W140" s="1305"/>
      <c r="X140" s="119"/>
      <c r="Y140" s="119"/>
      <c r="Z140" s="119"/>
      <c r="AA140" s="115"/>
      <c r="AB140" s="115"/>
      <c r="AC140" s="1300">
        <f>IF(OR(BX140="Close to Ear",BX140="Close to Head"),"Head",IF(BX140="Extremity","Extremity","Body"))</f>
        <v/>
      </c>
      <c r="AD140" s="1301">
        <f>CA140</f>
        <v/>
      </c>
      <c r="AE140" s="1299">
        <f>CB140</f>
        <v/>
      </c>
      <c r="AF140" s="115"/>
      <c r="AG140" s="1302">
        <f>IF(OR(AZ140="",BA140=""),"N/A",IF(DC140="Pass","P","F"))</f>
        <v/>
      </c>
      <c r="AH140" s="129"/>
      <c r="AI140" s="129"/>
      <c r="AJ140" s="129"/>
      <c r="AK140" s="119"/>
      <c r="AL140" s="115"/>
      <c r="AM140" s="119"/>
      <c r="AN140" s="119"/>
      <c r="AO140" s="692"/>
      <c r="AP140" s="692"/>
      <c r="AQ140" s="692"/>
      <c r="AR140" s="692"/>
      <c r="AS140" s="692"/>
      <c r="AT140" s="1303">
        <f>IF(AC140="Extremity",IF(CG140="","",CG140),"")</f>
        <v/>
      </c>
      <c r="AU140" s="1303">
        <f>IF(AC140="Extremity",IF(CH140="","",CH140),"")</f>
        <v/>
      </c>
      <c r="AV140" s="1304">
        <f>IF(AC140="Extremity","",IF(CE140="","",CE140))</f>
        <v/>
      </c>
      <c r="AW140" s="1304">
        <f>IF(AD140="Extremity","",IF(CF140="","",CF140))</f>
        <v/>
      </c>
      <c r="AX140" s="1305">
        <f>DL140</f>
        <v/>
      </c>
      <c r="AY140" s="1305">
        <f>DQ140</f>
        <v/>
      </c>
      <c r="AZ140" s="3377">
        <f>IF(AC140="Extremity",IF(DA140="","",DA140),"")</f>
        <v/>
      </c>
      <c r="BA140" s="3378">
        <f>IF(AC140="Extremity","",IF(CT140="","",CT140))</f>
        <v/>
      </c>
      <c r="BB140" s="1305">
        <f>IF(AC140="Extremity",IF(DB140="","",DB140),"")</f>
        <v/>
      </c>
      <c r="BC140" s="1304">
        <f>IF(AC140="Extremity","",IF(CZ140="","",CZ140))</f>
        <v/>
      </c>
      <c r="BD140" s="1305">
        <f>DD140</f>
        <v/>
      </c>
      <c r="BE140" s="132">
        <f>DE140</f>
        <v/>
      </c>
      <c r="BF140" s="133">
        <f>DF140*60</f>
        <v/>
      </c>
      <c r="BG140" s="121">
        <f>BE140</f>
        <v/>
      </c>
      <c r="BH140" s="133">
        <f>DG140*60</f>
        <v/>
      </c>
      <c r="BI140" s="133">
        <f>DH140</f>
        <v/>
      </c>
      <c r="BJ140" s="117"/>
      <c r="BK140" s="812">
        <f>Overview!$E$7</f>
        <v/>
      </c>
      <c r="BL140" s="117"/>
      <c r="BM140" s="834">
        <f>DI140</f>
        <v/>
      </c>
      <c r="BN140" s="812">
        <f>Overview!$P$153</f>
        <v/>
      </c>
      <c r="BO140" s="117"/>
      <c r="BP140" s="117"/>
      <c r="BQ140" s="115"/>
      <c r="BR140" s="1478"/>
      <c r="BS140" s="1541"/>
      <c r="BT140" s="1828" t="inlineStr">
        <is>
          <t>WCDMA</t>
        </is>
      </c>
      <c r="BU140" s="1828" t="inlineStr">
        <is>
          <t>FDDI</t>
        </is>
      </c>
      <c r="BV140" s="906">
        <f>Overview!$H$28</f>
        <v/>
      </c>
      <c r="BW140" s="1784"/>
      <c r="BX140" s="1828" t="inlineStr">
        <is>
          <t>Body</t>
        </is>
      </c>
      <c r="BY140" s="1785"/>
      <c r="BZ140" s="1785"/>
      <c r="CA140" s="1111" t="str">
        <f>CA139</f>
        <v>TBD</v>
      </c>
      <c r="CB140" s="201">
        <v>5</v>
      </c>
      <c r="CC140" s="1112">
        <f>IF(COUNT('Conducted 2G-3G'!$AH$15:$AH$17)=0,9750,INDEX('Conducted 2G-3G'!$T$15:$T$17,MATCH(MAX('Conducted 2G-3G'!$AH$15:$AH$17),'Conducted 2G-3G'!$AH$15:$AH$17,0)))</f>
        <v>9750</v>
      </c>
      <c r="CD140" s="874">
        <f>IF(COUNT('Conducted 2G-3G'!$AH$15:$AH$17)=0,1950,INDEX('Conducted 2G-3G'!$U$15:$U$17,MATCH(MAX('Conducted 2G-3G'!$AH$15:$AH$17),'Conducted 2G-3G'!$AH$15:$AH$17,0)))</f>
        <v>1950</v>
      </c>
      <c r="CE140" s="7234"/>
      <c r="CF140" s="7234"/>
      <c r="CG140" s="6706"/>
      <c r="CH140" s="6706"/>
      <c r="CI140" s="225">
        <f>BY140</f>
        <v/>
      </c>
      <c r="CJ140" s="237">
        <f>BZ140</f>
        <v/>
      </c>
      <c r="CK140" s="223">
        <f>CA140</f>
        <v/>
      </c>
      <c r="CL140" s="224">
        <f>CC140</f>
        <v/>
      </c>
      <c r="CM140" s="237">
        <f>CD140</f>
        <v/>
      </c>
      <c r="CN140" s="1527"/>
      <c r="CO140" s="1579"/>
      <c r="CP140" s="7214">
        <f>IF(CF140=""," ",IF(ABS(CE140-CF140)&lt;=0.1,"Valid","Not valid"))</f>
        <v/>
      </c>
      <c r="CQ140" s="1674">
        <f> IF(CE140="","",IF(AND(CE140&lt;&gt;"",CF140=""),IF(CE140&gt;=0.8,"Medir+Sig Max","No"),IF(CF140&lt;&gt;"",IF(CF140&gt;=0.8,"Medir+Sig Max","No"),"")))</f>
        <v/>
      </c>
      <c r="CR140" s="7214">
        <f>IF(UPPER('SAR FCC-ISED'!$CQ$1)="X",IF(CF140=""," ",IF((ABS(CE140)&lt;5)*AND(ABS(CF140)&lt;5)*AND(ABS(CT140)&lt;5),"Solo si es max","Medir")),IF(CF140=""," ",IF((ABS(CE140)&lt;1)*AND(ABS(CF140)&lt;1)*AND(ABS(CT140)&lt;1),"Solo si es max","Medir")))</f>
        <v/>
      </c>
      <c r="CS140" s="7214"/>
      <c r="CT140" s="220">
        <f>IF(CO140="",IF(AND(CE140="",CF140=""),"",IF(CF140="",IF(DQ140&gt;1,ROUND(DQ140*CE140,3),CE140),IF(DQ140&gt;1,ROUND(DQ140*CF140,3),CF140))),IF(AND(CE140="",CF140=""),"",IF(CF140="",IF(DQ140&gt;1,ROUND(DQ140*CE140*(1/(CO140)),3),CE140*(1/(CO140))),IF(DQ140&gt;1,ROUND(DQ140*CF140*(1/(CO140)),3),CF140*(1/(CO140))))))</f>
        <v/>
      </c>
      <c r="CU140" s="224">
        <f>BY140</f>
        <v/>
      </c>
      <c r="CV140" s="237">
        <f>BZ140</f>
        <v/>
      </c>
      <c r="CW140" s="237">
        <f>CA140</f>
        <v/>
      </c>
      <c r="CX140" s="224">
        <f>CC140</f>
        <v/>
      </c>
      <c r="CY140" s="237">
        <f>CD140</f>
        <v/>
      </c>
      <c r="CZ140" s="7474">
        <f>IF(COUNTIF(Overview!K12:K14,TRUE)&gt;0,1.6,IF(COUNTIF(Overview!L12:L14,TRUE)&gt;0,8,0))</f>
        <v/>
      </c>
      <c r="DA140" s="1788"/>
      <c r="DB140" s="7483"/>
      <c r="DC140" s="844">
        <f>IF(CT140="","",IF(CT140&gt;CZ140,"Fail","Pass"))</f>
        <v/>
      </c>
      <c r="DD140" s="402"/>
      <c r="DE140" s="1565">
        <f>MyTimestamp(DC140)</f>
        <v/>
      </c>
      <c r="DF140" s="1531">
        <f>IF(COUNT(CE140:CH140)=1,15,IF(COUNT(CE140:CH140)=0,0,30))</f>
        <v/>
      </c>
      <c r="DG140" s="1532">
        <f>IF(DF140=0,0,2)</f>
        <v/>
      </c>
      <c r="DH140" s="859"/>
      <c r="DI140" s="859"/>
      <c r="DJ140" s="1569"/>
      <c r="DK140" s="1789"/>
      <c r="DL140" s="1574">
        <f>10^(CN140/20)*100-100</f>
        <v/>
      </c>
      <c r="DM140" s="1106"/>
      <c r="DN140" s="778"/>
      <c r="DO140" s="976">
        <f>IF(DM140="","",10^(DM140/10))</f>
        <v/>
      </c>
      <c r="DP140" s="976">
        <f>IF(ISNUMBER(DN140)=FALSE,"",10^(DN140/10))</f>
        <v/>
      </c>
      <c r="DQ140" s="1574">
        <f>IF(AND(ISNUMBER(DO140),ISNUMBER(DP140)),IF(DO140/DP140&gt;1,ROUND((DO140)/DP140,3),1),1)</f>
        <v/>
      </c>
      <c r="DR140" s="1541"/>
      <c r="DS140" s="1541"/>
      <c r="DT140" s="1541"/>
      <c r="DU140" s="1541"/>
      <c r="DV140" s="1541"/>
      <c r="DW140" s="1541"/>
      <c r="DX140" s="1541"/>
      <c r="DY140" s="1541"/>
      <c r="DZ140" s="1541"/>
      <c r="EA140" s="1541"/>
      <c r="EB140" s="1541"/>
      <c r="EC140" s="1541"/>
      <c r="ED140" s="1541"/>
      <c r="EE140" s="1541"/>
      <c r="EF140" s="1541"/>
      <c r="EG140" s="1541"/>
      <c r="EH140" s="1541"/>
      <c r="EI140" s="1541"/>
      <c r="EJ140" s="1541"/>
      <c r="EK140" s="1541"/>
      <c r="EL140" s="1541"/>
      <c r="EM140" s="1541"/>
      <c r="EN140" s="1541"/>
      <c r="EO140" s="1541"/>
      <c r="EP140" s="1541"/>
      <c r="EQ140" s="1541"/>
      <c r="ER140" s="1541"/>
      <c r="ES140" s="1541"/>
      <c r="ET140" s="1541"/>
      <c r="EU140" s="1541"/>
      <c r="EV140" s="1541"/>
    </row>
    <row r="141" ht="12.75" x14ac:dyDescent="0.2">
      <c r="A141" s="1541"/>
      <c r="B141" s="1541"/>
      <c r="C141"/>
      <c r="D141" s="1486"/>
      <c r="E141" s="1486"/>
      <c r="F141" s="672" t="inlineStr">
        <is>
          <t>5.2</t>
        </is>
      </c>
      <c r="G141" s="1497"/>
      <c r="H141" s="130">
        <f>BV141</f>
        <v/>
      </c>
      <c r="I141" s="130">
        <f>BW141</f>
        <v/>
      </c>
      <c r="J141" s="1299" t="inlineStr">
        <is>
          <t>WCDMA</t>
        </is>
      </c>
      <c r="K141" s="1299" t="inlineStr">
        <is>
          <t>FDDI</t>
        </is>
      </c>
      <c r="L141" s="115"/>
      <c r="M141" s="130"/>
      <c r="N141" s="119"/>
      <c r="O141" s="131"/>
      <c r="P141" s="6597"/>
      <c r="Q141" s="131"/>
      <c r="R141" s="131"/>
      <c r="S141" s="130"/>
      <c r="T141" s="130">
        <v>9750</v>
      </c>
      <c r="U141" s="6593">
        <v>1950</v>
      </c>
      <c r="V141" s="119"/>
      <c r="W141" s="1305"/>
      <c r="X141" s="119"/>
      <c r="Y141" s="119"/>
      <c r="Z141" s="119"/>
      <c r="AA141" s="115"/>
      <c r="AB141" s="115"/>
      <c r="AC141" s="1300">
        <f>IF(OR(BX141="Close to Ear",BX141="Close to Head"),"Head",IF(BX141="Extremity","Extremity","Body"))</f>
        <v/>
      </c>
      <c r="AD141" s="1301">
        <f>CA141</f>
        <v/>
      </c>
      <c r="AE141" s="1299">
        <f>CB141</f>
        <v/>
      </c>
      <c r="AF141" s="115"/>
      <c r="AG141" s="1302">
        <f>IF(OR(AZ141="",BA141=""),"N/A",IF(DC141="Pass","P","F"))</f>
        <v/>
      </c>
      <c r="AH141" s="129"/>
      <c r="AI141" s="129"/>
      <c r="AJ141" s="129"/>
      <c r="AK141" s="119"/>
      <c r="AL141" s="115"/>
      <c r="AM141" s="119"/>
      <c r="AN141" s="119"/>
      <c r="AO141" s="692"/>
      <c r="AP141" s="692"/>
      <c r="AQ141" s="692"/>
      <c r="AR141" s="692"/>
      <c r="AS141" s="692"/>
      <c r="AT141" s="1303">
        <f>IF(AC141="Extremity",IF(CG141="","",CG141),"")</f>
        <v/>
      </c>
      <c r="AU141" s="1303">
        <f>IF(AC141="Extremity",IF(CH141="","",CH141),"")</f>
        <v/>
      </c>
      <c r="AV141" s="1304">
        <f>IF(AC141="Extremity","",IF(CE141="","",CE141))</f>
        <v/>
      </c>
      <c r="AW141" s="1304">
        <f>IF(AD141="Extremity","",IF(CF141="","",CF141))</f>
        <v/>
      </c>
      <c r="AX141" s="1305">
        <f>DL141</f>
        <v/>
      </c>
      <c r="AY141" s="1305">
        <f>DQ141</f>
        <v/>
      </c>
      <c r="AZ141" s="3377">
        <f>IF(AC141="Extremity",IF(DA141="","",DA141),"")</f>
        <v/>
      </c>
      <c r="BA141" s="3378">
        <f>IF(AC141="Extremity","",IF(CT141="","",CT141))</f>
        <v/>
      </c>
      <c r="BB141" s="1305">
        <f>IF(AC141="Extremity",IF(DB141="","",DB141),"")</f>
        <v/>
      </c>
      <c r="BC141" s="1304">
        <f>IF(AC141="Extremity","",IF(CZ141="","",CZ141))</f>
        <v/>
      </c>
      <c r="BD141" s="1305">
        <f>DD141</f>
        <v/>
      </c>
      <c r="BE141" s="132">
        <f>DE141</f>
        <v/>
      </c>
      <c r="BF141" s="133">
        <f>DF141*60</f>
        <v/>
      </c>
      <c r="BG141" s="121">
        <f>BE141</f>
        <v/>
      </c>
      <c r="BH141" s="133">
        <f>DG141*60</f>
        <v/>
      </c>
      <c r="BI141" s="133">
        <f>DH141</f>
        <v/>
      </c>
      <c r="BJ141" s="117"/>
      <c r="BK141" s="812">
        <f>Overview!$E$7</f>
        <v/>
      </c>
      <c r="BL141" s="117"/>
      <c r="BM141" s="834">
        <f>DI141</f>
        <v/>
      </c>
      <c r="BN141" s="812">
        <f>Overview!$P$153</f>
        <v/>
      </c>
      <c r="BO141" s="117"/>
      <c r="BP141" s="117"/>
      <c r="BQ141" s="115"/>
      <c r="BR141" s="1478"/>
      <c r="BS141" s="1541"/>
      <c r="BT141" s="1828" t="inlineStr">
        <is>
          <t>WCDMA</t>
        </is>
      </c>
      <c r="BU141" s="1828" t="inlineStr">
        <is>
          <t>FDDI</t>
        </is>
      </c>
      <c r="BV141" s="906">
        <f>Overview!$H$28</f>
        <v/>
      </c>
      <c r="BW141" s="1784"/>
      <c r="BX141" s="1828" t="inlineStr">
        <is>
          <t>Body</t>
        </is>
      </c>
      <c r="BY141" s="1785"/>
      <c r="BZ141" s="1793"/>
      <c r="CA141" s="880" t="str">
        <f>CONCATENATE(CA139," - Variability")</f>
        <v>TBD - Variability</v>
      </c>
      <c r="CB141" s="202">
        <v>5</v>
      </c>
      <c r="CC141" s="881">
        <f>IF(COUNT('Conducted 2G-3G'!$AH$15:$AH$17)=0,9750,INDEX('Conducted 2G-3G'!$T$15:$T$17,MATCH(MAX('Conducted 2G-3G'!$AH$15:$AH$17),'Conducted 2G-3G'!$AH$15:$AH$17,0)))</f>
        <v>9750</v>
      </c>
      <c r="CD141" s="881">
        <f>IF(COUNT('Conducted 2G-3G'!$AH$15:$AH$17)=0,1950,INDEX('Conducted 2G-3G'!$U$15:$U$17,MATCH(MAX('Conducted 2G-3G'!$AH$15:$AH$17),'Conducted 2G-3G'!$AH$15:$AH$17,0)))</f>
        <v>1950</v>
      </c>
      <c r="CE141" s="7235"/>
      <c r="CF141" s="7235"/>
      <c r="CG141" s="6706"/>
      <c r="CH141" s="6706"/>
      <c r="CI141" s="225">
        <f>BY141</f>
        <v/>
      </c>
      <c r="CJ141" s="237">
        <f>BZ141</f>
        <v/>
      </c>
      <c r="CK141" s="223">
        <f>CA141</f>
        <v/>
      </c>
      <c r="CL141" s="237">
        <f>CC141</f>
        <v/>
      </c>
      <c r="CM141" s="237">
        <f>CD141</f>
        <v/>
      </c>
      <c r="CN141" s="1524"/>
      <c r="CO141" s="1579"/>
      <c r="CP141" s="7214">
        <f>IF(CF141=""," ",IF(ABS(CE141-CF141)&lt;=0.1,"Valid","Not valid"))</f>
        <v/>
      </c>
      <c r="CQ141" s="1674">
        <f> IF(CE141="","",IF(AND(CE141&lt;&gt;"",CF141=""),IF(CE141&gt;=0.8,"Medir+Sig Max","No"),IF(CF141&lt;&gt;"",IF(CF141&gt;=0.8,"Medir+Sig Max","No"),"")))</f>
        <v/>
      </c>
      <c r="CR141" s="7214">
        <f>IF(UPPER('SAR FCC-ISED'!$CQ$1)="X",IF(CF141=""," ",IF((ABS(CE141)&lt;5)*AND(ABS(CF141)&lt;5)*AND(ABS(CT141)&lt;5),"Solo si es max","Medir")),IF(CF141=""," ",IF((ABS(CE141)&lt;1)*AND(ABS(CF141)&lt;1)*AND(ABS(CT141)&lt;1),"Solo si es max","Medir")))</f>
        <v/>
      </c>
      <c r="CS141" s="7214">
        <f>IF(CF141="","",IF(MAX(CF133:CF140)=0,"",IF(AND(CF141&lt;=1.45,(CF141/MAX(CF133:CF140))&lt;=1.2,(CF141/MAX(CF133:CF140))&gt;=0.8),"Válido","REPETIR VAR")))</f>
        <v/>
      </c>
      <c r="CT141" s="220">
        <f>IF(CO141="",IF(AND(CE141="",CF141=""),"",IF(CF141="",IF(DQ141&gt;1,ROUND(DQ141*CE141,3),CE141),IF(DQ141&gt;1,ROUND(DQ141*CF141,3),CF141))),IF(AND(CE141="",CF141=""),"",IF(CF141="",IF(DQ141&gt;1,ROUND(DQ141*CE141*(1/(CO141)),3),CE141*(1/(CO141))),IF(DQ141&gt;1,ROUND(DQ141*CF141*(1/(CO141)),3),CF141*(1/(CO141))))))</f>
        <v/>
      </c>
      <c r="CU141" s="224">
        <f>BY141</f>
        <v/>
      </c>
      <c r="CV141" s="237">
        <f>BZ141</f>
        <v/>
      </c>
      <c r="CW141" s="237">
        <f>CA141</f>
        <v/>
      </c>
      <c r="CX141" s="224">
        <f>CC141</f>
        <v/>
      </c>
      <c r="CY141" s="237">
        <f>CD141</f>
        <v/>
      </c>
      <c r="CZ141" s="7474">
        <f>IF(COUNTIF(Overview!K12:K14,TRUE)&gt;0,1.6,IF(COUNTIF(Overview!L12:L14,TRUE)&gt;0,8,0))</f>
        <v/>
      </c>
      <c r="DA141" s="1788"/>
      <c r="DB141" s="7483"/>
      <c r="DC141" s="844">
        <f>IF(CT141="","",IF(CT141&gt;CZ141,"Fail","Pass"))</f>
        <v/>
      </c>
      <c r="DD141" s="402"/>
      <c r="DE141" s="1565">
        <f>MyTimestamp(DC141)</f>
        <v/>
      </c>
      <c r="DF141" s="1531">
        <f>IF(COUNT(CE141:CH141)=1,15,IF(COUNT(CE141:CH141)=0,0,30))</f>
        <v/>
      </c>
      <c r="DG141" s="1532">
        <f>IF(DF141=0,0,2)</f>
        <v/>
      </c>
      <c r="DH141" s="859"/>
      <c r="DI141" s="859"/>
      <c r="DJ141" s="1569"/>
      <c r="DK141" s="1789"/>
      <c r="DL141" s="1574">
        <f>10^(CN141/20)*100-100</f>
        <v/>
      </c>
      <c r="DM141" s="1106"/>
      <c r="DN141" s="965"/>
      <c r="DO141" s="976">
        <f>IF(DM141="","",10^(DM141/10))</f>
        <v/>
      </c>
      <c r="DP141" s="976">
        <f>IF(ISNUMBER(DN141)=FALSE,"",10^(DN141/10))</f>
        <v/>
      </c>
      <c r="DQ141" s="1574">
        <f>IF(AND(ISNUMBER(DO141),ISNUMBER(DP141)),IF(DO141/DP141&gt;1,ROUND((DO141)/DP141,3),1),1)</f>
        <v/>
      </c>
      <c r="DR141" s="1541"/>
      <c r="DS141" s="1541"/>
      <c r="DT141" s="1541"/>
      <c r="DU141" s="1541"/>
      <c r="DV141" s="1541"/>
      <c r="DW141" s="1541"/>
      <c r="DX141" s="1541"/>
      <c r="DY141" s="1541"/>
      <c r="DZ141" s="1541"/>
      <c r="EA141" s="1541"/>
      <c r="EB141" s="1541"/>
      <c r="EC141" s="1541"/>
      <c r="ED141" s="1541"/>
      <c r="EE141" s="1541"/>
      <c r="EF141" s="1541"/>
      <c r="EG141" s="1541"/>
      <c r="EH141" s="1541"/>
      <c r="EI141" s="1541"/>
      <c r="EJ141" s="1541"/>
      <c r="EK141" s="1541"/>
      <c r="EL141" s="1541"/>
      <c r="EM141" s="1541"/>
      <c r="EN141" s="1541"/>
      <c r="EO141" s="1541"/>
      <c r="EP141" s="1541"/>
      <c r="EQ141" s="1541"/>
      <c r="ER141" s="1541"/>
      <c r="ES141" s="1541"/>
      <c r="ET141" s="1541"/>
      <c r="EU141" s="1541"/>
      <c r="EV141" s="1541"/>
    </row>
    <row r="142" ht="12.75" x14ac:dyDescent="0.2">
      <c r="A142" s="1541"/>
      <c r="B142" s="1541"/>
      <c r="C142"/>
      <c r="D142" s="1486"/>
      <c r="E142" s="1486"/>
      <c r="F142" s="672" t="inlineStr">
        <is>
          <t>5.2</t>
        </is>
      </c>
      <c r="G142" s="1497"/>
      <c r="H142" s="130">
        <f>BV142</f>
        <v/>
      </c>
      <c r="I142" s="130">
        <f>BW142</f>
        <v/>
      </c>
      <c r="J142" s="1299" t="inlineStr">
        <is>
          <t>WCDMA</t>
        </is>
      </c>
      <c r="K142" s="1299" t="inlineStr">
        <is>
          <t>FDDI</t>
        </is>
      </c>
      <c r="L142" s="115"/>
      <c r="M142" s="130"/>
      <c r="N142" s="119"/>
      <c r="O142" s="131"/>
      <c r="P142" s="6597"/>
      <c r="Q142" s="131"/>
      <c r="R142" s="131"/>
      <c r="S142" s="130"/>
      <c r="T142" s="130">
        <v>9750</v>
      </c>
      <c r="U142" s="6593">
        <v>1950</v>
      </c>
      <c r="V142" s="119"/>
      <c r="W142" s="1305"/>
      <c r="X142" s="119"/>
      <c r="Y142" s="119"/>
      <c r="Z142" s="119"/>
      <c r="AA142" s="115"/>
      <c r="AB142" s="115"/>
      <c r="AC142" s="1300">
        <f>IF(OR(BX142="Close to Ear",BX142="Close to Head"),"Head",IF(BX142="Extremity","Extremity","Body"))</f>
        <v/>
      </c>
      <c r="AD142" s="1301">
        <f>CA142</f>
        <v/>
      </c>
      <c r="AE142" s="1299">
        <f>CB142</f>
        <v/>
      </c>
      <c r="AF142" s="115"/>
      <c r="AG142" s="1302">
        <f>IF(OR(AZ142="",BA142=""),"N/A",IF(DC142="Pass","P","F"))</f>
        <v/>
      </c>
      <c r="AH142" s="129"/>
      <c r="AI142" s="129"/>
      <c r="AJ142" s="129"/>
      <c r="AK142" s="119"/>
      <c r="AL142" s="115"/>
      <c r="AM142" s="119"/>
      <c r="AN142" s="119"/>
      <c r="AO142" s="692"/>
      <c r="AP142" s="692"/>
      <c r="AQ142" s="692"/>
      <c r="AR142" s="692"/>
      <c r="AS142" s="692"/>
      <c r="AT142" s="1303">
        <f>IF(AC142="Extremity",IF(CG142="","",CG142),"")</f>
        <v/>
      </c>
      <c r="AU142" s="1303">
        <f>IF(AC142="Extremity",IF(CH142="","",CH142),"")</f>
        <v/>
      </c>
      <c r="AV142" s="1304">
        <f>IF(AC142="Extremity","",IF(CE142="","",CE142))</f>
        <v/>
      </c>
      <c r="AW142" s="1304">
        <f>IF(AD142="Extremity","",IF(CF142="","",CF142))</f>
        <v/>
      </c>
      <c r="AX142" s="1305">
        <f>DL142</f>
        <v/>
      </c>
      <c r="AY142" s="1305">
        <f>DQ142</f>
        <v/>
      </c>
      <c r="AZ142" s="3377">
        <f>IF(AC142="Extremity",IF(DA142="","",DA142),"")</f>
        <v/>
      </c>
      <c r="BA142" s="3378">
        <f>IF(AC142="Extremity","",IF(CT142="","",CT142))</f>
        <v/>
      </c>
      <c r="BB142" s="1305">
        <f>IF(AC142="Extremity",IF(DB142="","",DB142),"")</f>
        <v/>
      </c>
      <c r="BC142" s="1304">
        <f>IF(AC142="Extremity","",IF(CZ142="","",CZ142))</f>
        <v/>
      </c>
      <c r="BD142" s="1305">
        <f>DD142</f>
        <v/>
      </c>
      <c r="BE142" s="132">
        <f>DE142</f>
        <v/>
      </c>
      <c r="BF142" s="133">
        <f>DF142*60</f>
        <v/>
      </c>
      <c r="BG142" s="121">
        <f>BE142</f>
        <v/>
      </c>
      <c r="BH142" s="133">
        <f>DG142*60</f>
        <v/>
      </c>
      <c r="BI142" s="133">
        <f>DH142</f>
        <v/>
      </c>
      <c r="BJ142" s="117"/>
      <c r="BK142" s="812">
        <f>Overview!$E$7</f>
        <v/>
      </c>
      <c r="BL142" s="117"/>
      <c r="BM142" s="834">
        <f>DI142</f>
        <v/>
      </c>
      <c r="BN142" s="812">
        <f>Overview!$P$153</f>
        <v/>
      </c>
      <c r="BO142" s="117"/>
      <c r="BP142" s="117"/>
      <c r="BQ142" s="115"/>
      <c r="BR142" s="1478"/>
      <c r="BS142" s="1541"/>
      <c r="BT142" s="1828" t="inlineStr">
        <is>
          <t>WCDMA</t>
        </is>
      </c>
      <c r="BU142" s="1828" t="inlineStr">
        <is>
          <t>FDDI</t>
        </is>
      </c>
      <c r="BV142" s="906">
        <f>Overview!$H$28</f>
        <v/>
      </c>
      <c r="BW142" s="1784"/>
      <c r="BX142" s="1828" t="inlineStr">
        <is>
          <t>Body</t>
        </is>
      </c>
      <c r="BY142" s="1785"/>
      <c r="BZ142" s="1793"/>
      <c r="CA142" s="6688" t="str">
        <f>CONCATENATE(CA140," - Variability2")</f>
        <v>TBD - Variability2</v>
      </c>
      <c r="CB142" s="200">
        <v>5</v>
      </c>
      <c r="CC142" s="6689">
        <f>IF(COUNT('Conducted 2G-3G'!$AH$15:$AH$17)=0,9750,INDEX('Conducted 2G-3G'!$T$15:$T$17,MATCH(MAX('Conducted 2G-3G'!$AH$15:$AH$17),'Conducted 2G-3G'!$AH$15:$AH$17,0)))</f>
        <v>9750</v>
      </c>
      <c r="CD142" s="6689">
        <f>IF(COUNT('Conducted 2G-3G'!$AH$15:$AH$17)=0,1950,INDEX('Conducted 2G-3G'!$U$15:$U$17,MATCH(MAX('Conducted 2G-3G'!$AH$15:$AH$17),'Conducted 2G-3G'!$AH$15:$AH$17,0)))</f>
        <v>1950</v>
      </c>
      <c r="CE142" s="7235"/>
      <c r="CF142" s="7235"/>
      <c r="CG142" s="6706"/>
      <c r="CH142" s="6706"/>
      <c r="CI142" s="225">
        <f>BY142</f>
        <v/>
      </c>
      <c r="CJ142" s="237">
        <f>BZ142</f>
        <v/>
      </c>
      <c r="CK142" s="223">
        <f>CA142</f>
        <v/>
      </c>
      <c r="CL142" s="237">
        <f>CC142</f>
        <v/>
      </c>
      <c r="CM142" s="237">
        <f>CD142</f>
        <v/>
      </c>
      <c r="CN142" s="1524"/>
      <c r="CO142" s="1579"/>
      <c r="CP142" s="7214">
        <f>IF(CF142=""," ",IF(ABS(CE142-CF142)&lt;=0.1,"Valid","Not valid"))</f>
        <v/>
      </c>
      <c r="CQ142" s="1674">
        <f> IF(CE142="","",IF(AND(CE142&lt;&gt;"",CF142=""),IF(CE142&gt;=0.8,"Medir+Sig Max","No"),IF(CF142&lt;&gt;"",IF(CF142&gt;=0.8,"Medir+Sig Max","No"),"")))</f>
        <v/>
      </c>
      <c r="CR142" s="7214">
        <f>IF(UPPER('SAR FCC-ISED'!$CQ$1)="X",IF(CF142=""," ",IF((ABS(CE142)&lt;5)*AND(ABS(CF142)&lt;5)*AND(ABS(CT142)&lt;5),"Solo si es max","Medir")),IF(CF142=""," ",IF((ABS(CE142)&lt;1)*AND(ABS(CF142)&lt;1)*AND(ABS(CT142)&lt;1),"Solo si es max","Medir")))</f>
        <v/>
      </c>
      <c r="CS142" s="7214"/>
      <c r="CT142" s="220">
        <f>IF(CO142="",IF(AND(CE142="",CF142=""),"",IF(CF142="",IF(DQ142&gt;1,ROUND(DQ142*CE142,3),CE142),IF(DQ142&gt;1,ROUND(DQ142*CF142,3),CF142))),IF(AND(CE142="",CF142=""),"",IF(CF142="",IF(DQ142&gt;1,ROUND(DQ142*CE142*(1/(CO142)),3),CE142*(1/(CO142))),IF(DQ142&gt;1,ROUND(DQ142*CF142*(1/(CO142)),3),CF142*(1/(CO142))))))</f>
        <v/>
      </c>
      <c r="CU142" s="224">
        <f>BY142</f>
        <v/>
      </c>
      <c r="CV142" s="237">
        <f>BZ142</f>
        <v/>
      </c>
      <c r="CW142" s="237">
        <f>CA142</f>
        <v/>
      </c>
      <c r="CX142" s="224">
        <f>CC142</f>
        <v/>
      </c>
      <c r="CY142" s="237">
        <f>CD142</f>
        <v/>
      </c>
      <c r="CZ142" s="7474">
        <f>IF(COUNTIF(Overview!K12:K14,TRUE)&gt;0,1.6,IF(COUNTIF(Overview!L12:L14,TRUE)&gt;0,8,0))</f>
        <v/>
      </c>
      <c r="DA142" s="1788"/>
      <c r="DB142" s="7483"/>
      <c r="DC142" s="844">
        <f>IF(CT142="","",IF(CT142&gt;CZ142,"Fail","Pass"))</f>
        <v/>
      </c>
      <c r="DD142" s="402"/>
      <c r="DE142" s="1565">
        <f>MyTimestamp(DC142)</f>
        <v/>
      </c>
      <c r="DF142" s="1531">
        <f>IF(COUNT(CE142:CH142)=1,15,IF(COUNT(CE142:CH142)=0,0,30))</f>
        <v/>
      </c>
      <c r="DG142" s="1532">
        <f>IF(DF142=0,0,2)</f>
        <v/>
      </c>
      <c r="DH142" s="859"/>
      <c r="DI142" s="859"/>
      <c r="DJ142" s="1569"/>
      <c r="DK142" s="1789"/>
      <c r="DL142" s="1574">
        <f>10^(CN142/20)*100-100</f>
        <v/>
      </c>
      <c r="DM142" s="1106"/>
      <c r="DN142" s="965"/>
      <c r="DO142" s="976">
        <f>IF(DM142="","",10^(DM142/10))</f>
        <v/>
      </c>
      <c r="DP142" s="976">
        <f>IF(ISNUMBER(DN142)=FALSE,"",10^(DN142/10))</f>
        <v/>
      </c>
      <c r="DQ142" s="1574">
        <f>IF(AND(ISNUMBER(DO142),ISNUMBER(DP142)),IF(DO142/DP142&gt;1,ROUND((DO142)/DP142,3),1),1)</f>
        <v/>
      </c>
      <c r="DR142" s="1541"/>
      <c r="DS142" s="1541"/>
      <c r="DT142" s="1541"/>
      <c r="DU142" s="1541"/>
      <c r="DV142" s="1541"/>
      <c r="DW142" s="1541"/>
      <c r="DX142" s="1541"/>
      <c r="DY142" s="1541"/>
      <c r="DZ142" s="1541"/>
      <c r="EA142" s="1541"/>
      <c r="EB142" s="1541"/>
      <c r="EC142" s="1541"/>
      <c r="ED142" s="1541"/>
      <c r="EE142" s="1541"/>
      <c r="EF142" s="1541"/>
      <c r="EG142" s="1541"/>
      <c r="EH142" s="1541"/>
      <c r="EI142" s="1541"/>
      <c r="EJ142" s="1541"/>
      <c r="EK142" s="1541"/>
      <c r="EL142" s="1541"/>
      <c r="EM142" s="1541"/>
      <c r="EN142" s="1541"/>
      <c r="EO142" s="1541"/>
      <c r="EP142" s="1541"/>
      <c r="EQ142" s="1541"/>
      <c r="ER142" s="1541"/>
      <c r="ES142" s="1541"/>
      <c r="ET142" s="1541"/>
      <c r="EU142" s="1541"/>
      <c r="EV142" s="1541"/>
    </row>
    <row r="143" ht="12.75" x14ac:dyDescent="0.2">
      <c r="A143" s="1541"/>
      <c r="B143" s="1541"/>
      <c r="C143"/>
      <c r="D143" s="6590"/>
      <c r="E143" s="6590"/>
      <c r="F143" s="6591" t="inlineStr">
        <is>
          <t>5.2</t>
        </is>
      </c>
      <c r="G143" s="6592"/>
      <c r="H143" s="6593">
        <f>BV143</f>
        <v/>
      </c>
      <c r="I143" s="6593">
        <f>BW143</f>
        <v/>
      </c>
      <c r="J143" s="6594" t="inlineStr">
        <is>
          <t>WCDMA</t>
        </is>
      </c>
      <c r="K143" s="6594" t="inlineStr">
        <is>
          <t>FDDI</t>
        </is>
      </c>
      <c r="L143" s="6595"/>
      <c r="M143" s="6593"/>
      <c r="N143" s="6596"/>
      <c r="O143" s="6597"/>
      <c r="P143" s="6597"/>
      <c r="Q143" s="6597"/>
      <c r="R143" s="6597"/>
      <c r="S143" s="6593"/>
      <c r="T143" s="6593">
        <v>9750</v>
      </c>
      <c r="U143" s="6593">
        <v>1950</v>
      </c>
      <c r="V143" s="6596"/>
      <c r="W143" s="6598"/>
      <c r="X143" s="6596"/>
      <c r="Y143" s="6596"/>
      <c r="Z143" s="6596"/>
      <c r="AA143" s="6595"/>
      <c r="AB143" s="6595"/>
      <c r="AC143" s="6599">
        <f>IF(OR(BX143="Close to Ear",BX143="Close to Head"),"Head",IF(BX143="Extremity","Extremity","Body"))</f>
        <v/>
      </c>
      <c r="AD143" s="6600">
        <f>CA143</f>
        <v/>
      </c>
      <c r="AE143" s="6594">
        <f>CB143</f>
        <v/>
      </c>
      <c r="AF143" s="6595"/>
      <c r="AG143" s="6601">
        <f>IF(OR(AZ143="",BA143=""),"N/A",IF(DC143="Pass","P","F"))</f>
        <v/>
      </c>
      <c r="AH143" s="6602"/>
      <c r="AI143" s="6602"/>
      <c r="AJ143" s="6602"/>
      <c r="AK143" s="6596"/>
      <c r="AL143" s="6595"/>
      <c r="AM143" s="6596"/>
      <c r="AN143" s="6596"/>
      <c r="AO143" s="6603"/>
      <c r="AP143" s="6603"/>
      <c r="AQ143" s="6603"/>
      <c r="AR143" s="6603"/>
      <c r="AS143" s="6603"/>
      <c r="AT143" s="6604">
        <f>IF(AC143="Extremity",IF(CG143="","",CG143),"")</f>
        <v/>
      </c>
      <c r="AU143" s="6604">
        <f>IF(AC143="Extremity",IF(CH143="","",CH143),"")</f>
        <v/>
      </c>
      <c r="AV143" s="6605">
        <f>IF(AC143="Extremity","",IF(CE143="","",CE143))</f>
        <v/>
      </c>
      <c r="AW143" s="6605">
        <f>IF(AD143="Extremity","",IF(CF143="","",CF143))</f>
        <v/>
      </c>
      <c r="AX143" s="6598">
        <f>DL143</f>
        <v/>
      </c>
      <c r="AY143" s="6598">
        <f>DQ143</f>
        <v/>
      </c>
      <c r="AZ143" s="6606">
        <f>IF(AC143="Extremity",IF(DA143="","",DA143),"")</f>
        <v/>
      </c>
      <c r="BA143" s="6607">
        <f>IF(AC143="Extremity","",IF(CT143="","",CT143))</f>
        <v/>
      </c>
      <c r="BB143" s="6598">
        <f>IF(AC143="Extremity",IF(DB143="","",DB143),"")</f>
        <v/>
      </c>
      <c r="BC143" s="6605">
        <f>IF(AC143="Extremity","",IF(CZ143="","",CZ143))</f>
        <v/>
      </c>
      <c r="BD143" s="6598">
        <f>DD143</f>
        <v/>
      </c>
      <c r="BE143" s="6608">
        <f>DE143</f>
        <v/>
      </c>
      <c r="BF143" s="6609">
        <f>DF143*60</f>
        <v/>
      </c>
      <c r="BG143" s="6610">
        <f>BE143</f>
        <v/>
      </c>
      <c r="BH143" s="6609">
        <f>DG143*60</f>
        <v/>
      </c>
      <c r="BI143" s="6609">
        <f>DH143</f>
        <v/>
      </c>
      <c r="BJ143" s="6611"/>
      <c r="BK143" s="6612">
        <f>Overview!$E$7</f>
        <v/>
      </c>
      <c r="BL143" s="6611"/>
      <c r="BM143" s="6609">
        <f>DI143</f>
        <v/>
      </c>
      <c r="BN143" s="6612">
        <f>Overview!$P$153</f>
        <v/>
      </c>
      <c r="BO143" s="6611"/>
      <c r="BP143" s="6611"/>
      <c r="BQ143" s="6595"/>
      <c r="BR143" s="6613"/>
      <c r="BS143" s="1541"/>
      <c r="BT143" s="1828" t="inlineStr">
        <is>
          <t>WCDMA</t>
        </is>
      </c>
      <c r="BU143" s="1828" t="inlineStr">
        <is>
          <t>FDDI</t>
        </is>
      </c>
      <c r="BV143" s="906">
        <f>Overview!$H$28</f>
        <v/>
      </c>
      <c r="BW143" s="1784"/>
      <c r="BX143" s="1828" t="inlineStr">
        <is>
          <t>Body</t>
        </is>
      </c>
      <c r="BY143" s="1785"/>
      <c r="BZ143" s="1793"/>
      <c r="CA143" s="6688" t="str">
        <f>CONCATENATE(CA139," - Battery check 1")</f>
        <v>TBD - Battery check 1</v>
      </c>
      <c r="CB143" s="200">
        <v>5</v>
      </c>
      <c r="CC143" s="6689">
        <f>IF(COUNT('Conducted 2G-3G'!$AH$15:$AH$17)=0,9750,INDEX('Conducted 2G-3G'!$T$15:$T$17,MATCH(MAX('Conducted 2G-3G'!$AH$15:$AH$17),'Conducted 2G-3G'!$AH$15:$AH$17,0)))</f>
        <v>9750</v>
      </c>
      <c r="CD143" s="6689">
        <f>IF(COUNT('Conducted 2G-3G'!$AH$15:$AH$17)=0,1950,INDEX('Conducted 2G-3G'!$U$15:$U$17,MATCH(MAX('Conducted 2G-3G'!$AH$15:$AH$17),'Conducted 2G-3G'!$AH$15:$AH$17,0)))</f>
        <v>1950</v>
      </c>
      <c r="CE143" s="7235"/>
      <c r="CF143" s="7235"/>
      <c r="CG143" s="6706"/>
      <c r="CH143" s="6706"/>
      <c r="CI143" s="225">
        <f>BY143</f>
        <v/>
      </c>
      <c r="CJ143" s="237">
        <f>BZ143</f>
        <v/>
      </c>
      <c r="CK143" s="223">
        <f>CA143</f>
        <v/>
      </c>
      <c r="CL143" s="237">
        <f>CC143</f>
        <v/>
      </c>
      <c r="CM143" s="237">
        <f>CD143</f>
        <v/>
      </c>
      <c r="CN143" s="1524"/>
      <c r="CO143" s="1579"/>
      <c r="CP143" s="7214">
        <f>IF(CF143=""," ",IF(ABS(CE143-CF143)&lt;=0.1,"Valid","Not valid"))</f>
        <v/>
      </c>
      <c r="CQ143" s="1674">
        <f> IF(CE143="","",IF(AND(CE143&lt;&gt;"",CF143=""),IF(CE143&gt;=0.8,"Medir+Sig Max","No"),IF(CF143&lt;&gt;"",IF(CF143&gt;=0.8,"Medir+Sig Max","No"),"")))</f>
        <v/>
      </c>
      <c r="CR143" s="7214">
        <f>IF(UPPER($CQ$1)="X",IF(CF143=""," ",IF((ABS(CE143)&lt;5)*AND(ABS(CF143)&lt;5)*AND(ABS(CT143)&lt;5),"Solo si es max","Medir")),IF(CF143=""," ",IF((ABS(CE143)&lt;1)*AND(ABS(CF143)&lt;1)*AND(ABS(CT143)&lt;1),"Solo si es max","Medir")))</f>
        <v/>
      </c>
      <c r="CS143" s="7214"/>
      <c r="CT143" s="220">
        <f>IF(CO143="",IF(AND(CE143="",CF143=""),"",IF(CF143="",IF(DQ143&gt;1,ROUND(DQ143*CE143,3),CE143),IF(DQ143&gt;1,ROUND(DQ143*CF143,3),CF143))),IF(AND(CE143="",CF143=""),"",IF(CF143="",IF(DQ143&gt;1,ROUND(DQ143*CE143*(1/(CO143)),3),CE143*(1/(CO143))),IF(DQ143&gt;1,ROUND(DQ143*CF143*(1/(CO143)),3),CF143*(1/(CO143))))))</f>
        <v/>
      </c>
      <c r="CU143" s="224">
        <f>BY143</f>
        <v/>
      </c>
      <c r="CV143" s="237">
        <f>BZ143</f>
        <v/>
      </c>
      <c r="CW143" s="237">
        <f>CA143</f>
        <v/>
      </c>
      <c r="CX143" s="224">
        <f>CC143</f>
        <v/>
      </c>
      <c r="CY143" s="237">
        <f>CD143</f>
        <v/>
      </c>
      <c r="CZ143" s="7474">
        <f>IF(COUNTIF(Overview!K12:K14,TRUE)&gt;0,1.6,IF(COUNTIF(Overview!L12:L14,TRUE)&gt;0,8,0))</f>
        <v/>
      </c>
      <c r="DA143" s="1788"/>
      <c r="DB143" s="7483"/>
      <c r="DC143" s="844">
        <f>IF(CT143="","",IF(CT143&gt;CZ143,"Fail","Pass"))</f>
        <v/>
      </c>
      <c r="DD143" s="402"/>
      <c r="DE143" s="1565">
        <f>MyTimestamp(DC143)</f>
        <v/>
      </c>
      <c r="DF143" s="1531">
        <f>IF(COUNT(CE143:CH143)=1,15,IF(COUNT(CE143:CH143)=0,0,30))</f>
        <v/>
      </c>
      <c r="DG143" s="1532">
        <f>IF(DF143=0,0,2)</f>
        <v/>
      </c>
      <c r="DH143" s="859"/>
      <c r="DI143" s="859"/>
      <c r="DJ143" s="1569"/>
      <c r="DK143" s="1789"/>
      <c r="DL143" s="1574">
        <f>10^(CN143/20)*100-100</f>
        <v/>
      </c>
      <c r="DM143" s="1106"/>
      <c r="DN143" s="965"/>
      <c r="DO143" s="976">
        <f>IF(DM143="","",10^(DM143/10))</f>
        <v/>
      </c>
      <c r="DP143" s="976">
        <f>IF(ISNUMBER(DN143)=FALSE,"",10^(DN143/10))</f>
        <v/>
      </c>
      <c r="DQ143" s="1574">
        <f>IF(AND(ISNUMBER(DO143),ISNUMBER(DP143)),IF(DO143/DP143&gt;1,ROUND((DO143)/DP143,3),1),1)</f>
        <v/>
      </c>
      <c r="DR143" s="1541"/>
      <c r="DS143" s="1541"/>
      <c r="DT143" s="1541"/>
      <c r="DU143" s="1541"/>
      <c r="DV143" s="1541"/>
      <c r="DW143" s="1541"/>
      <c r="DX143" s="1541"/>
      <c r="DY143" s="1541"/>
      <c r="DZ143" s="1541"/>
      <c r="EA143" s="1541"/>
      <c r="EB143" s="1541"/>
      <c r="EC143" s="1541"/>
      <c r="ED143" s="1541"/>
      <c r="EE143" s="1541"/>
      <c r="EF143" s="1541"/>
      <c r="EG143" s="1541"/>
      <c r="EH143" s="1541"/>
      <c r="EI143" s="1541"/>
      <c r="EJ143" s="1541"/>
      <c r="EK143" s="1541"/>
      <c r="EL143" s="1541"/>
      <c r="EM143" s="1541"/>
      <c r="EN143" s="1541"/>
      <c r="EO143" s="1541"/>
      <c r="EP143" s="1541"/>
      <c r="EQ143" s="1541"/>
      <c r="ER143" s="1541"/>
      <c r="ES143" s="1541"/>
      <c r="ET143" s="1541"/>
      <c r="EU143" s="1541"/>
      <c r="EV143" s="1541"/>
    </row>
    <row r="144" ht="12.75" x14ac:dyDescent="0.2">
      <c r="A144" s="1541"/>
      <c r="B144" s="1541"/>
      <c r="C144"/>
      <c r="D144" s="6590"/>
      <c r="E144" s="6590"/>
      <c r="F144" s="6591" t="inlineStr">
        <is>
          <t>5.2</t>
        </is>
      </c>
      <c r="G144" s="6592"/>
      <c r="H144" s="6593">
        <f>BV144</f>
        <v/>
      </c>
      <c r="I144" s="6593">
        <f>BW144</f>
        <v/>
      </c>
      <c r="J144" s="6594" t="inlineStr">
        <is>
          <t>WCDMA</t>
        </is>
      </c>
      <c r="K144" s="6594" t="inlineStr">
        <is>
          <t>FDDI</t>
        </is>
      </c>
      <c r="L144" s="6595"/>
      <c r="M144" s="6593"/>
      <c r="N144" s="6596"/>
      <c r="O144" s="6597"/>
      <c r="P144" s="6597"/>
      <c r="Q144" s="6597"/>
      <c r="R144" s="6597"/>
      <c r="S144" s="6593"/>
      <c r="T144" s="6593">
        <v>9750</v>
      </c>
      <c r="U144" s="6593">
        <v>1950</v>
      </c>
      <c r="V144" s="6596"/>
      <c r="W144" s="6598"/>
      <c r="X144" s="6596"/>
      <c r="Y144" s="6596"/>
      <c r="Z144" s="6596"/>
      <c r="AA144" s="6595"/>
      <c r="AB144" s="6595"/>
      <c r="AC144" s="6599">
        <f>IF(OR(BX144="Close to Ear",BX144="Close to Head"),"Head",IF(BX144="Extremity","Extremity","Body"))</f>
        <v/>
      </c>
      <c r="AD144" s="6600">
        <f>CA144</f>
        <v/>
      </c>
      <c r="AE144" s="6594">
        <f>CB144</f>
        <v/>
      </c>
      <c r="AF144" s="6595"/>
      <c r="AG144" s="6601">
        <f>IF(OR(AZ144="",BA144=""),"N/A",IF(DC144="Pass","P","F"))</f>
        <v/>
      </c>
      <c r="AH144" s="6602"/>
      <c r="AI144" s="6602"/>
      <c r="AJ144" s="6602"/>
      <c r="AK144" s="6596"/>
      <c r="AL144" s="6595"/>
      <c r="AM144" s="6596"/>
      <c r="AN144" s="6596"/>
      <c r="AO144" s="6603"/>
      <c r="AP144" s="6603"/>
      <c r="AQ144" s="6603"/>
      <c r="AR144" s="6603"/>
      <c r="AS144" s="6603"/>
      <c r="AT144" s="6604">
        <f>IF(AC144="Extremity",IF(CG144="","",CG144),"")</f>
        <v/>
      </c>
      <c r="AU144" s="6604">
        <f>IF(AC144="Extremity",IF(CH144="","",CH144),"")</f>
        <v/>
      </c>
      <c r="AV144" s="6605">
        <f>IF(AC144="Extremity","",IF(CE144="","",CE144))</f>
        <v/>
      </c>
      <c r="AW144" s="6605">
        <f>IF(AD144="Extremity","",IF(CF144="","",CF144))</f>
        <v/>
      </c>
      <c r="AX144" s="6598">
        <f>DL144</f>
        <v/>
      </c>
      <c r="AY144" s="6598">
        <f>DQ144</f>
        <v/>
      </c>
      <c r="AZ144" s="6606">
        <f>IF(AC144="Extremity",IF(DA144="","",DA144),"")</f>
        <v/>
      </c>
      <c r="BA144" s="6607">
        <f>IF(AC144="Extremity","",IF(CT144="","",CT144))</f>
        <v/>
      </c>
      <c r="BB144" s="6598">
        <f>IF(AC144="Extremity",IF(DB144="","",DB144),"")</f>
        <v/>
      </c>
      <c r="BC144" s="6605">
        <f>IF(AC144="Extremity","",IF(CZ144="","",CZ144))</f>
        <v/>
      </c>
      <c r="BD144" s="6598">
        <f>DD144</f>
        <v/>
      </c>
      <c r="BE144" s="6608">
        <f>DE144</f>
        <v/>
      </c>
      <c r="BF144" s="6609">
        <f>DF144*60</f>
        <v/>
      </c>
      <c r="BG144" s="6610">
        <f>BE144</f>
        <v/>
      </c>
      <c r="BH144" s="6609">
        <f>DG144*60</f>
        <v/>
      </c>
      <c r="BI144" s="6609">
        <f>DH144</f>
        <v/>
      </c>
      <c r="BJ144" s="6611"/>
      <c r="BK144" s="6612">
        <f>Overview!$E$7</f>
        <v/>
      </c>
      <c r="BL144" s="6611"/>
      <c r="BM144" s="6609">
        <f>DI144</f>
        <v/>
      </c>
      <c r="BN144" s="6612">
        <f>Overview!$P$153</f>
        <v/>
      </c>
      <c r="BO144" s="6611"/>
      <c r="BP144" s="6611"/>
      <c r="BQ144" s="6595"/>
      <c r="BR144" s="6613"/>
      <c r="BS144" s="1541"/>
      <c r="BT144" s="1828" t="inlineStr">
        <is>
          <t>WCDMA</t>
        </is>
      </c>
      <c r="BU144" s="1828" t="inlineStr">
        <is>
          <t>FDDI</t>
        </is>
      </c>
      <c r="BV144" s="906">
        <f>Overview!$H$28</f>
        <v/>
      </c>
      <c r="BW144" s="1784"/>
      <c r="BX144" s="1828" t="inlineStr">
        <is>
          <t>Body</t>
        </is>
      </c>
      <c r="BY144" s="1785"/>
      <c r="BZ144" s="1793"/>
      <c r="CA144" s="6688" t="str">
        <f>CONCATENATE(CA140," - Battery check 2")</f>
        <v>TBD - Battery check 2</v>
      </c>
      <c r="CB144" s="200">
        <v>5</v>
      </c>
      <c r="CC144" s="1059">
        <f>IF(COUNT('Conducted 2G-3G'!$AH$15:$AH$17)=0,9750,INDEX('Conducted 2G-3G'!$T$15:$T$17,MATCH(MAX('Conducted 2G-3G'!$AH$15:$AH$17),'Conducted 2G-3G'!$AH$15:$AH$17,0)))</f>
        <v>9750</v>
      </c>
      <c r="CD144" s="1059">
        <f>IF(COUNT('Conducted 2G-3G'!$AH$15:$AH$17)=0,1950,INDEX('Conducted 2G-3G'!$U$15:$U$17,MATCH(MAX('Conducted 2G-3G'!$AH$15:$AH$17),'Conducted 2G-3G'!$AH$15:$AH$17,0)))</f>
        <v>1950</v>
      </c>
      <c r="CE144" s="7237"/>
      <c r="CF144" s="7237"/>
      <c r="CG144" s="6911"/>
      <c r="CH144" s="6911"/>
      <c r="CI144" s="225">
        <f>BY144</f>
        <v/>
      </c>
      <c r="CJ144" s="6672">
        <f>BZ144</f>
        <v/>
      </c>
      <c r="CK144" s="223">
        <f>CA144</f>
        <v/>
      </c>
      <c r="CL144" s="6672">
        <f>CC144</f>
        <v/>
      </c>
      <c r="CM144" s="6672">
        <f>CD144</f>
        <v/>
      </c>
      <c r="CN144" s="6673"/>
      <c r="CO144" s="1579"/>
      <c r="CP144" s="7214">
        <f>IF(CF144=""," ",IF(ABS(CE144-CF144)&lt;=0.1,"Valid","Not valid"))</f>
        <v/>
      </c>
      <c r="CQ144" s="1674">
        <f> IF(CE144="","",IF(AND(CE144&lt;&gt;"",CF144=""),IF(CE144&gt;=0.8,"Medir+Sig Max","No"),IF(CF144&lt;&gt;"",IF(CF144&gt;=0.8,"Medir+Sig Max","No"),"")))</f>
        <v/>
      </c>
      <c r="CR144" s="7214">
        <f>IF(UPPER($CQ$1)="X",IF(CF144=""," ",IF((ABS(CE144)&lt;5)*AND(ABS(CF144)&lt;5)*AND(ABS(CT144)&lt;5),"Solo si es max","Medir")),IF(CF144=""," ",IF((ABS(CE144)&lt;1)*AND(ABS(CF144)&lt;1)*AND(ABS(CT144)&lt;1),"Solo si es max","Medir")))</f>
        <v/>
      </c>
      <c r="CS144" s="7214"/>
      <c r="CT144" s="867">
        <f>IF(CO144="",IF(AND(CE144="",CF144=""),"",IF(CF144="",IF(DQ144&gt;1,ROUND(DQ144*CE144,3),CE144),IF(DQ144&gt;1,ROUND(DQ144*CF144,3),CF144))),IF(AND(CE144="",CF144=""),"",IF(CF144="",IF(DQ144&gt;1,ROUND(DQ144*CE144*(1/(CO144)),3),CE144*(1/(CO144))),IF(DQ144&gt;1,ROUND(DQ144*CF144*(1/(CO144)),3),CF144*(1/(CO144))))))</f>
        <v/>
      </c>
      <c r="CU144" s="224">
        <f>BY144</f>
        <v/>
      </c>
      <c r="CV144" s="237">
        <f>BZ144</f>
        <v/>
      </c>
      <c r="CW144" s="237">
        <f>CA144</f>
        <v/>
      </c>
      <c r="CX144" s="224">
        <f>CC144</f>
        <v/>
      </c>
      <c r="CY144" s="237">
        <f>CD144</f>
        <v/>
      </c>
      <c r="CZ144" s="7475">
        <f>IF(COUNTIF(Overview!K12:K14,TRUE)&gt;0,1.6,IF(COUNTIF(Overview!L12:L14,TRUE)&gt;0,8,0))</f>
        <v/>
      </c>
      <c r="DA144" s="1876"/>
      <c r="DB144" s="7485"/>
      <c r="DC144" s="844">
        <f>IF(CT144="","",IF(CT144&gt;CZ144,"Fail","Pass"))</f>
        <v/>
      </c>
      <c r="DD144" s="868"/>
      <c r="DE144" s="1565">
        <f>MyTimestamp(DC144)</f>
        <v/>
      </c>
      <c r="DF144" s="1531">
        <f>IF(COUNT(CE144:CH144)=1,15,IF(COUNT(CE144:CH144)=0,0,30))</f>
        <v/>
      </c>
      <c r="DG144" s="1532">
        <f>IF(DF144=0,0,2)</f>
        <v/>
      </c>
      <c r="DH144" s="6674"/>
      <c r="DI144" s="6674"/>
      <c r="DJ144" s="1569"/>
      <c r="DK144" s="1878"/>
      <c r="DL144" s="1574">
        <f>10^(CN144/20)*100-100</f>
        <v/>
      </c>
      <c r="DM144" s="1106"/>
      <c r="DN144" s="6686"/>
      <c r="DO144" s="6687">
        <f>IF(DM144="","",10^(DM144/10))</f>
        <v/>
      </c>
      <c r="DP144" s="976">
        <f>IF(ISNUMBER(DN144)=FALSE,"",10^(DN144/10))</f>
        <v/>
      </c>
      <c r="DQ144" s="6614">
        <f>IF(AND(ISNUMBER(DO144),ISNUMBER(DP144)),IF(DO144/DP144&gt;1,ROUND((DO144)/DP144,3),1),1)</f>
        <v/>
      </c>
      <c r="DR144" s="1541"/>
      <c r="DS144" s="1541"/>
      <c r="DT144" s="1541"/>
      <c r="DU144" s="1541"/>
      <c r="DV144" s="1541"/>
      <c r="DW144" s="1541"/>
      <c r="DX144" s="1541"/>
      <c r="DY144" s="1541"/>
      <c r="DZ144" s="1541"/>
      <c r="EA144" s="1541"/>
      <c r="EB144" s="1541"/>
      <c r="EC144" s="1541"/>
      <c r="ED144" s="1541"/>
      <c r="EE144" s="1541"/>
      <c r="EF144" s="1541"/>
      <c r="EG144" s="1541"/>
      <c r="EH144" s="1541"/>
      <c r="EI144" s="1541"/>
      <c r="EJ144" s="1541"/>
      <c r="EK144" s="1541"/>
      <c r="EL144" s="1541"/>
      <c r="EM144" s="1541"/>
      <c r="EN144" s="1541"/>
      <c r="EO144" s="1541"/>
      <c r="EP144" s="1541"/>
      <c r="EQ144" s="1541"/>
      <c r="ER144" s="1541"/>
      <c r="ES144" s="1541"/>
      <c r="ET144" s="1541"/>
      <c r="EU144" s="1541"/>
      <c r="EV144" s="1541"/>
    </row>
    <row r="145" ht="12.75" x14ac:dyDescent="0.2">
      <c r="A145" s="1541"/>
      <c r="B145" s="1541"/>
      <c r="C145"/>
      <c r="D145" s="6799"/>
      <c r="E145" s="6799"/>
      <c r="F145" s="6800" t="inlineStr">
        <is>
          <t>5.2</t>
        </is>
      </c>
      <c r="G145" s="6801"/>
      <c r="H145" s="6802">
        <f>BV145</f>
        <v/>
      </c>
      <c r="I145" s="6802">
        <f>BW145</f>
        <v/>
      </c>
      <c r="J145" s="6803" t="inlineStr">
        <is>
          <t>WCDMA</t>
        </is>
      </c>
      <c r="K145" s="6803" t="inlineStr">
        <is>
          <t>FDDI</t>
        </is>
      </c>
      <c r="L145" s="6804"/>
      <c r="M145" s="6802"/>
      <c r="N145" s="6805"/>
      <c r="O145" s="6806"/>
      <c r="P145" s="6597"/>
      <c r="Q145" s="6806"/>
      <c r="R145" s="6806"/>
      <c r="S145" s="6802"/>
      <c r="T145" s="6802">
        <v>9750</v>
      </c>
      <c r="U145" s="6593">
        <v>1950</v>
      </c>
      <c r="V145" s="6805"/>
      <c r="W145" s="6807"/>
      <c r="X145" s="6805"/>
      <c r="Y145" s="6805"/>
      <c r="Z145" s="6805"/>
      <c r="AA145" s="6804"/>
      <c r="AB145" s="6804"/>
      <c r="AC145" s="6808">
        <f>IF(OR(BX145="Close to Ear",BX145="Close to Head"),"Head",IF(BX145="Extremity","Extremity","Body"))</f>
        <v/>
      </c>
      <c r="AD145" s="6809">
        <f>CA145</f>
        <v/>
      </c>
      <c r="AE145" s="6803">
        <f>CB145</f>
        <v/>
      </c>
      <c r="AF145" s="6804"/>
      <c r="AG145" s="6810">
        <f>IF(OR(AZ145="",BA145=""),"N/A",IF(DC145="Pass","P","F"))</f>
        <v/>
      </c>
      <c r="AH145" s="6811"/>
      <c r="AI145" s="6811"/>
      <c r="AJ145" s="6811"/>
      <c r="AK145" s="6805"/>
      <c r="AL145" s="6804"/>
      <c r="AM145" s="6805"/>
      <c r="AN145" s="6805"/>
      <c r="AO145" s="6812"/>
      <c r="AP145" s="6812"/>
      <c r="AQ145" s="6812"/>
      <c r="AR145" s="6812"/>
      <c r="AS145" s="6812"/>
      <c r="AT145" s="6813">
        <f>IF(AC145="Extremity",IF(CG145="","",CG145),"")</f>
        <v/>
      </c>
      <c r="AU145" s="6813">
        <f>IF(AC145="Extremity",IF(CH145="","",CH145),"")</f>
        <v/>
      </c>
      <c r="AV145" s="6814">
        <f>IF(AC145="Extremity","",IF(CE145="","",CE145))</f>
        <v/>
      </c>
      <c r="AW145" s="6814">
        <f>IF(AD145="Extremity","",IF(CF145="","",CF145))</f>
        <v/>
      </c>
      <c r="AX145" s="6807">
        <f>DL145</f>
        <v/>
      </c>
      <c r="AY145" s="6807">
        <f>DQ145</f>
        <v/>
      </c>
      <c r="AZ145" s="6815">
        <f>IF(AC145="Extremity",IF(DA145="","",DA145),"")</f>
        <v/>
      </c>
      <c r="BA145" s="6816">
        <f>IF(AC145="Extremity","",IF(CT145="","",CT145))</f>
        <v/>
      </c>
      <c r="BB145" s="6807">
        <f>IF(AC145="Extremity",IF(DB145="","",DB145),"")</f>
        <v/>
      </c>
      <c r="BC145" s="6814">
        <f>IF(AC145="Extremity","",IF(CZ145="","",CZ145))</f>
        <v/>
      </c>
      <c r="BD145" s="6807">
        <f>DD145</f>
        <v/>
      </c>
      <c r="BE145" s="6817">
        <f>DE145</f>
        <v/>
      </c>
      <c r="BF145" s="6818">
        <f>DF145*60</f>
        <v/>
      </c>
      <c r="BG145" s="6819">
        <f>BE145</f>
        <v/>
      </c>
      <c r="BH145" s="6818">
        <f>DG145*60</f>
        <v/>
      </c>
      <c r="BI145" s="6818">
        <f>DH145</f>
        <v/>
      </c>
      <c r="BJ145" s="6820"/>
      <c r="BK145" s="6821">
        <f>Overview!$E$7</f>
        <v/>
      </c>
      <c r="BL145" s="6820"/>
      <c r="BM145" s="6818">
        <f>DI145</f>
        <v/>
      </c>
      <c r="BN145" s="6821">
        <f>Overview!$P$153</f>
        <v/>
      </c>
      <c r="BO145" s="6820"/>
      <c r="BP145" s="6820"/>
      <c r="BQ145" s="6804"/>
      <c r="BR145" s="6822"/>
      <c r="BS145" s="1541"/>
      <c r="BT145" s="1828" t="inlineStr">
        <is>
          <t>WCDMA</t>
        </is>
      </c>
      <c r="BU145" s="1828" t="inlineStr">
        <is>
          <t>FDDI</t>
        </is>
      </c>
      <c r="BV145" s="906">
        <f>Overview!$H$28</f>
        <v/>
      </c>
      <c r="BW145" s="1784"/>
      <c r="BX145" s="1828" t="inlineStr">
        <is>
          <t>Body</t>
        </is>
      </c>
      <c r="BY145" s="1785"/>
      <c r="BZ145" s="1793"/>
      <c r="CA145" s="6848" t="inlineStr">
        <is>
          <t>Front of Face</t>
        </is>
      </c>
      <c r="CB145" s="200">
        <v>25</v>
      </c>
      <c r="CC145" s="6848">
        <f>IF(COUNT('Conducted 2G-3G'!$AH$15:$AH$17)=0,9750,INDEX('Conducted 2G-3G'!$T$15:$T$17,MATCH(MAX('Conducted 2G-3G'!$AH$15:$AH$17),'Conducted 2G-3G'!$AH$15:$AH$17,0)))</f>
        <v>9750</v>
      </c>
      <c r="CD145" s="882">
        <f>IF(COUNT('Conducted 2G-3G'!$AH$15:$AH$17)=0,1950,INDEX('Conducted 2G-3G'!$U$15:$U$17,MATCH(MAX('Conducted 2G-3G'!$AH$15:$AH$17),'Conducted 2G-3G'!$AH$15:$AH$17,0)))</f>
        <v>1950</v>
      </c>
      <c r="CE145" s="7237"/>
      <c r="CF145" s="7237"/>
      <c r="CG145" s="6911"/>
      <c r="CH145" s="6911"/>
      <c r="CI145" s="225">
        <f>BY145</f>
        <v/>
      </c>
      <c r="CJ145" s="6672">
        <f>BZ145</f>
        <v/>
      </c>
      <c r="CK145" s="223">
        <f>CA145</f>
        <v/>
      </c>
      <c r="CL145" s="6672">
        <f>CC145</f>
        <v/>
      </c>
      <c r="CM145" s="6672">
        <f>CD145</f>
        <v/>
      </c>
      <c r="CN145" s="6673"/>
      <c r="CO145" s="1579"/>
      <c r="CP145" s="7214">
        <f>IF(CF145=""," ",IF(ABS(CE145-CF145)&lt;=0.1,"Valid","Not valid"))</f>
        <v/>
      </c>
      <c r="CQ145" s="1674">
        <f> IF(CE145="","",IF(AND(CE145&lt;&gt;"",CF145=""),IF(CE145&gt;=0.8,"Medir+Sig Max","No"),IF(CF145&lt;&gt;"",IF(CF145&gt;=0.8,"Medir+Sig Max","No"),"")))</f>
        <v/>
      </c>
      <c r="CR145" s="7214">
        <f>IF(UPPER($CQ$1)="X",IF(CF145=""," ",IF((ABS(CE145)&lt;5)*AND(ABS(CF145)&lt;5)*AND(ABS(CT145)&lt;5),"Solo si es max","Medir")),IF(CF145=""," ",IF((ABS(CE145)&lt;1)*AND(ABS(CF145)&lt;1)*AND(ABS(CT145)&lt;1),"Solo si es max","Medir")))</f>
        <v/>
      </c>
      <c r="CS145" s="7214"/>
      <c r="CT145" s="867">
        <f>IF(CO145="",IF(AND(CE145="",CF145=""),"",IF(CF145="",IF(DQ145&gt;1,ROUND(DQ145*CE145,3),CE145),IF(DQ145&gt;1,ROUND(DQ145*CF145,3),CF145))),IF(AND(CE145="",CF145=""),"",IF(CF145="",IF(DQ145&gt;1,ROUND(DQ145*CE145*(1/(CO145)),3),CE145*(1/(CO145))),IF(DQ145&gt;1,ROUND(DQ145*CF145*(1/(CO145)),3),CF145*(1/(CO145))))))</f>
        <v/>
      </c>
      <c r="CU145" s="224">
        <f>BY145</f>
        <v/>
      </c>
      <c r="CV145" s="237">
        <f>BZ145</f>
        <v/>
      </c>
      <c r="CW145" s="237">
        <f>CA145</f>
        <v/>
      </c>
      <c r="CX145" s="224">
        <f>CC145</f>
        <v/>
      </c>
      <c r="CY145" s="237">
        <f>CD145</f>
        <v/>
      </c>
      <c r="CZ145" s="7475">
        <f>IF(COUNTIF(Overview!K12:K14,TRUE)&gt;0,1.6,IF(COUNTIF(Overview!L12:L14,TRUE)&gt;0,8,0))</f>
        <v/>
      </c>
      <c r="DA145" s="1876"/>
      <c r="DB145" s="7485"/>
      <c r="DC145" s="844">
        <f>IF(CT145="","",IF(CT145&gt;CZ145,"Fail","Pass"))</f>
        <v/>
      </c>
      <c r="DD145" s="868"/>
      <c r="DE145" s="1565">
        <f>MyTimestamp(DC145)</f>
        <v/>
      </c>
      <c r="DF145" s="1531">
        <f>IF(COUNT(CE145:CH145)=1,15,IF(COUNT(CE145:CH145)=0,0,30))</f>
        <v/>
      </c>
      <c r="DG145" s="1532">
        <f>IF(DF145=0,0,2)</f>
        <v/>
      </c>
      <c r="DH145" s="6674"/>
      <c r="DI145" s="6674"/>
      <c r="DJ145" s="1569"/>
      <c r="DK145" s="1878"/>
      <c r="DL145" s="1574">
        <f>10^(CN145/20)*100-100</f>
        <v/>
      </c>
      <c r="DM145" s="1106"/>
      <c r="DN145" s="6686"/>
      <c r="DO145" s="6687">
        <f>IF(DM145="","",10^(DM145/10))</f>
        <v/>
      </c>
      <c r="DP145" s="976">
        <f>IF(ISNUMBER(DN145)=FALSE,"",10^(DN145/10))</f>
        <v/>
      </c>
      <c r="DQ145" s="6614">
        <f>IF(AND(ISNUMBER(DO145),ISNUMBER(DP145)),IF(DO145/DP145&gt;1,ROUND((DO145)/DP145,3),1),1)</f>
        <v/>
      </c>
      <c r="DR145" s="1541"/>
      <c r="DS145" s="1541"/>
      <c r="DT145" s="1541"/>
      <c r="DU145" s="1541"/>
      <c r="DV145" s="1541"/>
      <c r="DW145" s="1541"/>
      <c r="DX145" s="1541"/>
      <c r="DY145" s="1541"/>
      <c r="DZ145" s="1541"/>
      <c r="EA145" s="1541"/>
      <c r="EB145" s="1541"/>
      <c r="EC145" s="1541"/>
      <c r="ED145" s="1541"/>
      <c r="EE145" s="1541"/>
      <c r="EF145" s="1541"/>
      <c r="EG145" s="1541"/>
      <c r="EH145" s="1541"/>
      <c r="EI145" s="1541"/>
      <c r="EJ145" s="1541"/>
      <c r="EK145" s="1541"/>
      <c r="EL145" s="1541"/>
      <c r="EM145" s="1541"/>
      <c r="EN145" s="1541"/>
      <c r="EO145" s="1541"/>
      <c r="EP145" s="1541"/>
      <c r="EQ145" s="1541"/>
      <c r="ER145" s="1541"/>
      <c r="ES145" s="1541"/>
      <c r="ET145" s="1541"/>
      <c r="EU145" s="1541"/>
      <c r="EV145" s="1541"/>
    </row>
    <row r="146" ht="12.75" x14ac:dyDescent="0.2">
      <c r="A146" s="1541"/>
      <c r="B146" s="1541"/>
      <c r="C146"/>
      <c r="D146" s="6799"/>
      <c r="E146" s="6799"/>
      <c r="F146" s="6800" t="inlineStr">
        <is>
          <t>5.2</t>
        </is>
      </c>
      <c r="G146" s="6801"/>
      <c r="H146" s="6802">
        <f>BV146</f>
        <v/>
      </c>
      <c r="I146" s="6802">
        <f>BW146</f>
        <v/>
      </c>
      <c r="J146" s="6803" t="inlineStr">
        <is>
          <t>WCDMA</t>
        </is>
      </c>
      <c r="K146" s="6803" t="inlineStr">
        <is>
          <t>FDDI</t>
        </is>
      </c>
      <c r="L146" s="6804"/>
      <c r="M146" s="6802"/>
      <c r="N146" s="6805"/>
      <c r="O146" s="6806"/>
      <c r="P146" s="6597"/>
      <c r="Q146" s="6806"/>
      <c r="R146" s="6806"/>
      <c r="S146" s="6802"/>
      <c r="T146" s="6802">
        <v>9750</v>
      </c>
      <c r="U146" s="6593">
        <v>1950</v>
      </c>
      <c r="V146" s="6805"/>
      <c r="W146" s="6807"/>
      <c r="X146" s="6805"/>
      <c r="Y146" s="6805"/>
      <c r="Z146" s="6805"/>
      <c r="AA146" s="6804"/>
      <c r="AB146" s="6804"/>
      <c r="AC146" s="6808">
        <f>IF(OR(BX146="Close to Ear",BX146="Close to Head"),"Head",IF(BX146="Extremity","Extremity","Body"))</f>
        <v/>
      </c>
      <c r="AD146" s="6809">
        <f>CA146</f>
        <v/>
      </c>
      <c r="AE146" s="6803">
        <f>CB146</f>
        <v/>
      </c>
      <c r="AF146" s="6804"/>
      <c r="AG146" s="6810">
        <f>IF(OR(AZ146="",BA146=""),"N/A",IF(DC146="Pass","P","F"))</f>
        <v/>
      </c>
      <c r="AH146" s="6811"/>
      <c r="AI146" s="6811"/>
      <c r="AJ146" s="6811"/>
      <c r="AK146" s="6805"/>
      <c r="AL146" s="6804"/>
      <c r="AM146" s="6805"/>
      <c r="AN146" s="6805"/>
      <c r="AO146" s="6812"/>
      <c r="AP146" s="6812"/>
      <c r="AQ146" s="6812"/>
      <c r="AR146" s="6812"/>
      <c r="AS146" s="6812"/>
      <c r="AT146" s="6813">
        <f>IF(AC146="Extremity",IF(CG146="","",CG146),"")</f>
        <v/>
      </c>
      <c r="AU146" s="6813">
        <f>IF(AC146="Extremity",IF(CH146="","",CH146),"")</f>
        <v/>
      </c>
      <c r="AV146" s="6814">
        <f>IF(AC146="Extremity","",IF(CE146="","",CE146))</f>
        <v/>
      </c>
      <c r="AW146" s="6814">
        <f>IF(AD146="Extremity","",IF(CF146="","",CF146))</f>
        <v/>
      </c>
      <c r="AX146" s="6807">
        <f>DL146</f>
        <v/>
      </c>
      <c r="AY146" s="6807">
        <f>DQ146</f>
        <v/>
      </c>
      <c r="AZ146" s="6815">
        <f>IF(AC146="Extremity",IF(DA146="","",DA146),"")</f>
        <v/>
      </c>
      <c r="BA146" s="6816">
        <f>IF(AC146="Extremity","",IF(CT146="","",CT146))</f>
        <v/>
      </c>
      <c r="BB146" s="6807">
        <f>IF(AC146="Extremity",IF(DB146="","",DB146),"")</f>
        <v/>
      </c>
      <c r="BC146" s="6814">
        <f>IF(AC146="Extremity","",IF(CZ146="","",CZ146))</f>
        <v/>
      </c>
      <c r="BD146" s="6807">
        <f>DD146</f>
        <v/>
      </c>
      <c r="BE146" s="6817">
        <f>DE146</f>
        <v/>
      </c>
      <c r="BF146" s="6818">
        <f>DF146*60</f>
        <v/>
      </c>
      <c r="BG146" s="6819">
        <f>BE146</f>
        <v/>
      </c>
      <c r="BH146" s="6818">
        <f>DG146*60</f>
        <v/>
      </c>
      <c r="BI146" s="6818">
        <f>DH146</f>
        <v/>
      </c>
      <c r="BJ146" s="6820"/>
      <c r="BK146" s="6821">
        <f>Overview!$E$7</f>
        <v/>
      </c>
      <c r="BL146" s="6820"/>
      <c r="BM146" s="6818">
        <f>DI146</f>
        <v/>
      </c>
      <c r="BN146" s="6821">
        <f>Overview!$P$153</f>
        <v/>
      </c>
      <c r="BO146" s="6820"/>
      <c r="BP146" s="6820"/>
      <c r="BQ146" s="6804"/>
      <c r="BR146" s="6822"/>
      <c r="BS146" s="1541"/>
      <c r="BT146" s="1828" t="inlineStr">
        <is>
          <t>WCDMA</t>
        </is>
      </c>
      <c r="BU146" s="1828" t="inlineStr">
        <is>
          <t>FDDI</t>
        </is>
      </c>
      <c r="BV146" s="906">
        <f>Overview!$H$28</f>
        <v/>
      </c>
      <c r="BW146" s="1784"/>
      <c r="BX146" s="1828" t="inlineStr">
        <is>
          <t>Body</t>
        </is>
      </c>
      <c r="BY146" s="1785"/>
      <c r="BZ146" s="1793"/>
      <c r="CA146" s="6848" t="inlineStr">
        <is>
          <t>Accesorio 1: Front Face</t>
        </is>
      </c>
      <c r="CB146" s="200">
        <v>0</v>
      </c>
      <c r="CC146" s="6848">
        <f>IF(COUNT('Conducted 2G-3G'!$AH$15:$AH$17)=0,9750,INDEX('Conducted 2G-3G'!$T$15:$T$17,MATCH(MAX('Conducted 2G-3G'!$AH$15:$AH$17),'Conducted 2G-3G'!$AH$15:$AH$17,0)))</f>
        <v>9750</v>
      </c>
      <c r="CD146" s="882">
        <f>IF(COUNT('Conducted 2G-3G'!$AH$15:$AH$17)=0,1950,INDEX('Conducted 2G-3G'!$U$15:$U$17,MATCH(MAX('Conducted 2G-3G'!$AH$15:$AH$17),'Conducted 2G-3G'!$AH$15:$AH$17,0)))</f>
        <v>1950</v>
      </c>
      <c r="CE146" s="7237"/>
      <c r="CF146" s="7237"/>
      <c r="CG146" s="6911"/>
      <c r="CH146" s="6911"/>
      <c r="CI146" s="225">
        <f>BY146</f>
        <v/>
      </c>
      <c r="CJ146" s="6672">
        <f>BZ146</f>
        <v/>
      </c>
      <c r="CK146" s="223">
        <f>CA146</f>
        <v/>
      </c>
      <c r="CL146" s="6672">
        <f>CC146</f>
        <v/>
      </c>
      <c r="CM146" s="6672">
        <f>CD146</f>
        <v/>
      </c>
      <c r="CN146" s="6673"/>
      <c r="CO146" s="1579"/>
      <c r="CP146" s="7214">
        <f>IF(CF146=""," ",IF(ABS(CE146-CF146)&lt;=0.1,"Valid","Not valid"))</f>
        <v/>
      </c>
      <c r="CQ146" s="1674">
        <f> IF(CE146="","",IF(AND(CE146&lt;&gt;"",CF146=""),IF(CE146&gt;=0.8,"Medir+Sig Max","No"),IF(CF146&lt;&gt;"",IF(CF146&gt;=0.8,"Medir+Sig Max","No"),"")))</f>
        <v/>
      </c>
      <c r="CR146" s="7214">
        <f>IF(UPPER($CQ$1)="X",IF(CF146=""," ",IF((ABS(CE146)&lt;5)*AND(ABS(CF146)&lt;5)*AND(ABS(CT146)&lt;5),"Solo si es max","Medir")),IF(CF146=""," ",IF((ABS(CE146)&lt;1)*AND(ABS(CF146)&lt;1)*AND(ABS(CT146)&lt;1),"Solo si es max","Medir")))</f>
        <v/>
      </c>
      <c r="CS146" s="7214"/>
      <c r="CT146" s="867">
        <f>IF(CO146="",IF(AND(CE146="",CF146=""),"",IF(CF146="",IF(DQ146&gt;1,ROUND(DQ146*CE146,3),CE146),IF(DQ146&gt;1,ROUND(DQ146*CF146,3),CF146))),IF(AND(CE146="",CF146=""),"",IF(CF146="",IF(DQ146&gt;1,ROUND(DQ146*CE146*(1/(CO146)),3),CE146*(1/(CO146))),IF(DQ146&gt;1,ROUND(DQ146*CF146*(1/(CO146)),3),CF146*(1/(CO146))))))</f>
        <v/>
      </c>
      <c r="CU146" s="224">
        <f>BY146</f>
        <v/>
      </c>
      <c r="CV146" s="237">
        <f>BZ146</f>
        <v/>
      </c>
      <c r="CW146" s="237">
        <f>CA146</f>
        <v/>
      </c>
      <c r="CX146" s="224">
        <f>CC146</f>
        <v/>
      </c>
      <c r="CY146" s="237">
        <f>CD146</f>
        <v/>
      </c>
      <c r="CZ146" s="7475">
        <f>IF(COUNTIF(Overview!K12:K14,TRUE)&gt;0,1.6,IF(COUNTIF(Overview!L12:L14,TRUE)&gt;0,8,0))</f>
        <v/>
      </c>
      <c r="DA146" s="1876"/>
      <c r="DB146" s="7485"/>
      <c r="DC146" s="844">
        <f>IF(CT146="","",IF(CT146&gt;CZ146,"Fail","Pass"))</f>
        <v/>
      </c>
      <c r="DD146" s="868"/>
      <c r="DE146" s="1565">
        <f>MyTimestamp(DC146)</f>
        <v/>
      </c>
      <c r="DF146" s="1531">
        <f>IF(COUNT(CE146:CH146)=1,15,IF(COUNT(CE146:CH146)=0,0,30))</f>
        <v/>
      </c>
      <c r="DG146" s="1532">
        <f>IF(DF146=0,0,2)</f>
        <v/>
      </c>
      <c r="DH146" s="6674"/>
      <c r="DI146" s="6674"/>
      <c r="DJ146" s="1569"/>
      <c r="DK146" s="1878"/>
      <c r="DL146" s="1574">
        <f>10^(CN146/20)*100-100</f>
        <v/>
      </c>
      <c r="DM146" s="1106"/>
      <c r="DN146" s="6686"/>
      <c r="DO146" s="6687">
        <f>IF(DM146="","",10^(DM146/10))</f>
        <v/>
      </c>
      <c r="DP146" s="976">
        <f>IF(ISNUMBER(DN146)=FALSE,"",10^(DN146/10))</f>
        <v/>
      </c>
      <c r="DQ146" s="6614">
        <f>IF(AND(ISNUMBER(DO146),ISNUMBER(DP146)),IF(DO146/DP146&gt;1,ROUND((DO146)/DP146,3),1),1)</f>
        <v/>
      </c>
      <c r="DR146" s="1541"/>
      <c r="DS146" s="1541"/>
      <c r="DT146" s="1541"/>
      <c r="DU146" s="1541"/>
      <c r="DV146" s="1541"/>
      <c r="DW146" s="1541"/>
      <c r="DX146" s="1541"/>
      <c r="DY146" s="1541"/>
      <c r="DZ146" s="1541"/>
      <c r="EA146" s="1541"/>
      <c r="EB146" s="1541"/>
      <c r="EC146" s="1541"/>
      <c r="ED146" s="1541"/>
      <c r="EE146" s="1541"/>
      <c r="EF146" s="1541"/>
      <c r="EG146" s="1541"/>
      <c r="EH146" s="1541"/>
      <c r="EI146" s="1541"/>
      <c r="EJ146" s="1541"/>
      <c r="EK146" s="1541"/>
      <c r="EL146" s="1541"/>
      <c r="EM146" s="1541"/>
      <c r="EN146" s="1541"/>
      <c r="EO146" s="1541"/>
      <c r="EP146" s="1541"/>
      <c r="EQ146" s="1541"/>
      <c r="ER146" s="1541"/>
      <c r="ES146" s="1541"/>
      <c r="ET146" s="1541"/>
      <c r="EU146" s="1541"/>
      <c r="EV146" s="1541"/>
    </row>
    <row r="147" ht="12.75" x14ac:dyDescent="0.2">
      <c r="A147" s="1541"/>
      <c r="B147" s="1541"/>
      <c r="C147"/>
      <c r="D147" s="6799"/>
      <c r="E147" s="6799"/>
      <c r="F147" s="6800" t="inlineStr">
        <is>
          <t>5.2</t>
        </is>
      </c>
      <c r="G147" s="6801"/>
      <c r="H147" s="6802">
        <f>BV147</f>
        <v/>
      </c>
      <c r="I147" s="6802">
        <f>BW147</f>
        <v/>
      </c>
      <c r="J147" s="6803" t="inlineStr">
        <is>
          <t>WCDMA</t>
        </is>
      </c>
      <c r="K147" s="6803" t="inlineStr">
        <is>
          <t>FDDI</t>
        </is>
      </c>
      <c r="L147" s="6804"/>
      <c r="M147" s="6802"/>
      <c r="N147" s="6805"/>
      <c r="O147" s="6806"/>
      <c r="P147" s="6597"/>
      <c r="Q147" s="6806"/>
      <c r="R147" s="6806"/>
      <c r="S147" s="6802"/>
      <c r="T147" s="6802">
        <v>9750</v>
      </c>
      <c r="U147" s="6593">
        <v>1950</v>
      </c>
      <c r="V147" s="6805"/>
      <c r="W147" s="6807"/>
      <c r="X147" s="6805"/>
      <c r="Y147" s="6805"/>
      <c r="Z147" s="6805"/>
      <c r="AA147" s="6804"/>
      <c r="AB147" s="6804"/>
      <c r="AC147" s="6808">
        <f>IF(OR(BX147="Close to Ear",BX147="Close to Head"),"Head",IF(BX147="Extremity","Extremity","Body"))</f>
        <v/>
      </c>
      <c r="AD147" s="6809">
        <f>CA147</f>
        <v/>
      </c>
      <c r="AE147" s="6803">
        <f>CB147</f>
        <v/>
      </c>
      <c r="AF147" s="6804"/>
      <c r="AG147" s="6810">
        <f>IF(OR(AZ147="",BA147=""),"N/A",IF(DC147="Pass","P","F"))</f>
        <v/>
      </c>
      <c r="AH147" s="6811"/>
      <c r="AI147" s="6811"/>
      <c r="AJ147" s="6811"/>
      <c r="AK147" s="6805"/>
      <c r="AL147" s="6804"/>
      <c r="AM147" s="6805"/>
      <c r="AN147" s="6805"/>
      <c r="AO147" s="6812"/>
      <c r="AP147" s="6812"/>
      <c r="AQ147" s="6812"/>
      <c r="AR147" s="6812"/>
      <c r="AS147" s="6812"/>
      <c r="AT147" s="6813">
        <f>IF(AC147="Extremity",IF(CG147="","",CG147),"")</f>
        <v/>
      </c>
      <c r="AU147" s="6813">
        <f>IF(AC147="Extremity",IF(CH147="","",CH147),"")</f>
        <v/>
      </c>
      <c r="AV147" s="6814">
        <f>IF(AC147="Extremity","",IF(CE147="","",CE147))</f>
        <v/>
      </c>
      <c r="AW147" s="6814">
        <f>IF(AD147="Extremity","",IF(CF147="","",CF147))</f>
        <v/>
      </c>
      <c r="AX147" s="6807">
        <f>DL147</f>
        <v/>
      </c>
      <c r="AY147" s="6807">
        <f>DQ147</f>
        <v/>
      </c>
      <c r="AZ147" s="6815">
        <f>IF(AC147="Extremity",IF(DA147="","",DA147),"")</f>
        <v/>
      </c>
      <c r="BA147" s="6816">
        <f>IF(AC147="Extremity","",IF(CT147="","",CT147))</f>
        <v/>
      </c>
      <c r="BB147" s="6807">
        <f>IF(AC147="Extremity",IF(DB147="","",DB147),"")</f>
        <v/>
      </c>
      <c r="BC147" s="6814">
        <f>IF(AC147="Extremity","",IF(CZ147="","",CZ147))</f>
        <v/>
      </c>
      <c r="BD147" s="6807">
        <f>DD147</f>
        <v/>
      </c>
      <c r="BE147" s="6817">
        <f>DE147</f>
        <v/>
      </c>
      <c r="BF147" s="6818">
        <f>DF147*60</f>
        <v/>
      </c>
      <c r="BG147" s="6819">
        <f>BE147</f>
        <v/>
      </c>
      <c r="BH147" s="6818">
        <f>DG147*60</f>
        <v/>
      </c>
      <c r="BI147" s="6818">
        <f>DH147</f>
        <v/>
      </c>
      <c r="BJ147" s="6820"/>
      <c r="BK147" s="6821">
        <f>Overview!$E$7</f>
        <v/>
      </c>
      <c r="BL147" s="6820"/>
      <c r="BM147" s="6818">
        <f>DI147</f>
        <v/>
      </c>
      <c r="BN147" s="6821">
        <f>Overview!$P$153</f>
        <v/>
      </c>
      <c r="BO147" s="6820"/>
      <c r="BP147" s="6820"/>
      <c r="BQ147" s="6804"/>
      <c r="BR147" s="6822"/>
      <c r="BS147" s="1541"/>
      <c r="BT147" s="1828" t="inlineStr">
        <is>
          <t>WCDMA</t>
        </is>
      </c>
      <c r="BU147" s="1828" t="inlineStr">
        <is>
          <t>FDDI</t>
        </is>
      </c>
      <c r="BV147" s="906">
        <f>Overview!$H$28</f>
        <v/>
      </c>
      <c r="BW147" s="1784"/>
      <c r="BX147" s="1828" t="inlineStr">
        <is>
          <t>Body</t>
        </is>
      </c>
      <c r="BY147" s="1785"/>
      <c r="BZ147" s="1793"/>
      <c r="CA147" s="6848" t="inlineStr">
        <is>
          <t>Accesorio 2: Bottom Edge</t>
        </is>
      </c>
      <c r="CB147" s="200">
        <v>0</v>
      </c>
      <c r="CC147" s="6848">
        <f>IF(COUNT('Conducted 2G-3G'!$AH$15:$AH$17)=0,9750,INDEX('Conducted 2G-3G'!$T$15:$T$17,MATCH(MAX('Conducted 2G-3G'!$AH$15:$AH$17),'Conducted 2G-3G'!$AH$15:$AH$17,0)))</f>
        <v>9750</v>
      </c>
      <c r="CD147" s="882">
        <f>IF(COUNT('Conducted 2G-3G'!$AH$15:$AH$17)=0,1950,INDEX('Conducted 2G-3G'!$U$15:$U$17,MATCH(MAX('Conducted 2G-3G'!$AH$15:$AH$17),'Conducted 2G-3G'!$AH$15:$AH$17,0)))</f>
        <v>1950</v>
      </c>
      <c r="CE147" s="7237"/>
      <c r="CF147" s="7237"/>
      <c r="CG147" s="6911"/>
      <c r="CH147" s="6911"/>
      <c r="CI147" s="225">
        <f>BY147</f>
        <v/>
      </c>
      <c r="CJ147" s="6672">
        <f>BZ147</f>
        <v/>
      </c>
      <c r="CK147" s="223">
        <f>CA147</f>
        <v/>
      </c>
      <c r="CL147" s="6672">
        <f>CC147</f>
        <v/>
      </c>
      <c r="CM147" s="6672">
        <f>CD147</f>
        <v/>
      </c>
      <c r="CN147" s="6673"/>
      <c r="CO147" s="1579"/>
      <c r="CP147" s="7214">
        <f>IF(CF147=""," ",IF(ABS(CE147-CF147)&lt;=0.1,"Valid","Not valid"))</f>
        <v/>
      </c>
      <c r="CQ147" s="1674">
        <f> IF(CE147="","",IF(AND(CE147&lt;&gt;"",CF147=""),IF(CE147&gt;=0.8,"Medir+Sig Max","No"),IF(CF147&lt;&gt;"",IF(CF147&gt;=0.8,"Medir+Sig Max","No"),"")))</f>
        <v/>
      </c>
      <c r="CR147" s="7214">
        <f>IF(UPPER($CQ$1)="X",IF(CF147=""," ",IF((ABS(CE147)&lt;5)*AND(ABS(CF147)&lt;5)*AND(ABS(CT147)&lt;5),"Solo si es max","Medir")),IF(CF147=""," ",IF((ABS(CE147)&lt;1)*AND(ABS(CF147)&lt;1)*AND(ABS(CT147)&lt;1),"Solo si es max","Medir")))</f>
        <v/>
      </c>
      <c r="CS147" s="7214"/>
      <c r="CT147" s="867">
        <f>IF(CO147="",IF(AND(CE147="",CF147=""),"",IF(CF147="",IF(DQ147&gt;1,ROUND(DQ147*CE147,3),CE147),IF(DQ147&gt;1,ROUND(DQ147*CF147,3),CF147))),IF(AND(CE147="",CF147=""),"",IF(CF147="",IF(DQ147&gt;1,ROUND(DQ147*CE147*(1/(CO147)),3),CE147*(1/(CO147))),IF(DQ147&gt;1,ROUND(DQ147*CF147*(1/(CO147)),3),CF147*(1/(CO147))))))</f>
        <v/>
      </c>
      <c r="CU147" s="224">
        <f>BY147</f>
        <v/>
      </c>
      <c r="CV147" s="237">
        <f>BZ147</f>
        <v/>
      </c>
      <c r="CW147" s="237">
        <f>CA147</f>
        <v/>
      </c>
      <c r="CX147" s="224">
        <f>CC147</f>
        <v/>
      </c>
      <c r="CY147" s="237">
        <f>CD147</f>
        <v/>
      </c>
      <c r="CZ147" s="7475">
        <f>IF(COUNTIF(Overview!K12:K14,TRUE)&gt;0,1.6,IF(COUNTIF(Overview!L12:L14,TRUE)&gt;0,8,0))</f>
        <v/>
      </c>
      <c r="DA147" s="1876"/>
      <c r="DB147" s="7485"/>
      <c r="DC147" s="844">
        <f>IF(CT147="","",IF(CT147&gt;CZ147,"Fail","Pass"))</f>
        <v/>
      </c>
      <c r="DD147" s="868"/>
      <c r="DE147" s="1565">
        <f>MyTimestamp(DC147)</f>
        <v/>
      </c>
      <c r="DF147" s="1531">
        <f>IF(COUNT(CE147:CH147)=1,15,IF(COUNT(CE147:CH147)=0,0,30))</f>
        <v/>
      </c>
      <c r="DG147" s="1532">
        <f>IF(DF147=0,0,2)</f>
        <v/>
      </c>
      <c r="DH147" s="6674"/>
      <c r="DI147" s="6674"/>
      <c r="DJ147" s="1569"/>
      <c r="DK147" s="1878"/>
      <c r="DL147" s="1574">
        <f>10^(CN147/20)*100-100</f>
        <v/>
      </c>
      <c r="DM147" s="1106"/>
      <c r="DN147" s="6686"/>
      <c r="DO147" s="6687">
        <f>IF(DM147="","",10^(DM147/10))</f>
        <v/>
      </c>
      <c r="DP147" s="976">
        <f>IF(ISNUMBER(DN147)=FALSE,"",10^(DN147/10))</f>
        <v/>
      </c>
      <c r="DQ147" s="6614">
        <f>IF(AND(ISNUMBER(DO147),ISNUMBER(DP147)),IF(DO147/DP147&gt;1,ROUND((DO147)/DP147,3),1),1)</f>
        <v/>
      </c>
      <c r="DR147" s="1541"/>
      <c r="DS147" s="1541"/>
      <c r="DT147" s="1541"/>
      <c r="DU147" s="1541"/>
      <c r="DV147" s="1541"/>
      <c r="DW147" s="1541"/>
      <c r="DX147" s="1541"/>
      <c r="DY147" s="1541"/>
      <c r="DZ147" s="1541"/>
      <c r="EA147" s="1541"/>
      <c r="EB147" s="1541"/>
      <c r="EC147" s="1541"/>
      <c r="ED147" s="1541"/>
      <c r="EE147" s="1541"/>
      <c r="EF147" s="1541"/>
      <c r="EG147" s="1541"/>
      <c r="EH147" s="1541"/>
      <c r="EI147" s="1541"/>
      <c r="EJ147" s="1541"/>
      <c r="EK147" s="1541"/>
      <c r="EL147" s="1541"/>
      <c r="EM147" s="1541"/>
      <c r="EN147" s="1541"/>
      <c r="EO147" s="1541"/>
      <c r="EP147" s="1541"/>
      <c r="EQ147" s="1541"/>
      <c r="ER147" s="1541"/>
      <c r="ES147" s="1541"/>
      <c r="ET147" s="1541"/>
      <c r="EU147" s="1541"/>
      <c r="EV147" s="1541"/>
    </row>
    <row r="148" ht="12.75" x14ac:dyDescent="0.2">
      <c r="A148" s="1541"/>
      <c r="B148" s="1541"/>
      <c r="C148"/>
      <c r="D148" s="6799"/>
      <c r="E148" s="6799"/>
      <c r="F148" s="6800" t="inlineStr">
        <is>
          <t>5.2</t>
        </is>
      </c>
      <c r="G148" s="6801"/>
      <c r="H148" s="6802">
        <f>BV148</f>
        <v/>
      </c>
      <c r="I148" s="6802">
        <f>BW148</f>
        <v/>
      </c>
      <c r="J148" s="6803" t="inlineStr">
        <is>
          <t>WCDMA</t>
        </is>
      </c>
      <c r="K148" s="6803" t="inlineStr">
        <is>
          <t>FDDI</t>
        </is>
      </c>
      <c r="L148" s="6804"/>
      <c r="M148" s="6802"/>
      <c r="N148" s="6805"/>
      <c r="O148" s="6806"/>
      <c r="P148" s="6597"/>
      <c r="Q148" s="6806"/>
      <c r="R148" s="6806"/>
      <c r="S148" s="6802"/>
      <c r="T148" s="6802">
        <v>9750</v>
      </c>
      <c r="U148" s="6593">
        <v>1950</v>
      </c>
      <c r="V148" s="6805"/>
      <c r="W148" s="6807"/>
      <c r="X148" s="6805"/>
      <c r="Y148" s="6805"/>
      <c r="Z148" s="6805"/>
      <c r="AA148" s="6804"/>
      <c r="AB148" s="6804"/>
      <c r="AC148" s="6808">
        <f>IF(OR(BX148="Close to Ear",BX148="Close to Head"),"Head",IF(BX148="Extremity","Extremity","Body"))</f>
        <v/>
      </c>
      <c r="AD148" s="6809">
        <f>CA148</f>
        <v/>
      </c>
      <c r="AE148" s="6803">
        <f>CB148</f>
        <v/>
      </c>
      <c r="AF148" s="6804"/>
      <c r="AG148" s="6810">
        <f>IF(OR(AZ148="",BA148=""),"N/A",IF(DC148="Pass","P","F"))</f>
        <v/>
      </c>
      <c r="AH148" s="6811"/>
      <c r="AI148" s="6811"/>
      <c r="AJ148" s="6811"/>
      <c r="AK148" s="6805"/>
      <c r="AL148" s="6804"/>
      <c r="AM148" s="6805"/>
      <c r="AN148" s="6805"/>
      <c r="AO148" s="6812"/>
      <c r="AP148" s="6812"/>
      <c r="AQ148" s="6812"/>
      <c r="AR148" s="6812"/>
      <c r="AS148" s="6812"/>
      <c r="AT148" s="6813">
        <f>IF(AC148="Extremity",IF(CG148="","",CG148),"")</f>
        <v/>
      </c>
      <c r="AU148" s="6813">
        <f>IF(AC148="Extremity",IF(CH148="","",CH148),"")</f>
        <v/>
      </c>
      <c r="AV148" s="6814">
        <f>IF(AC148="Extremity","",IF(CE148="","",CE148))</f>
        <v/>
      </c>
      <c r="AW148" s="6814">
        <f>IF(AD148="Extremity","",IF(CF148="","",CF148))</f>
        <v/>
      </c>
      <c r="AX148" s="6807">
        <f>DL148</f>
        <v/>
      </c>
      <c r="AY148" s="6807">
        <f>DQ148</f>
        <v/>
      </c>
      <c r="AZ148" s="6815">
        <f>IF(AC148="Extremity",IF(DA148="","",DA148),"")</f>
        <v/>
      </c>
      <c r="BA148" s="6816">
        <f>IF(AC148="Extremity","",IF(CT148="","",CT148))</f>
        <v/>
      </c>
      <c r="BB148" s="6807">
        <f>IF(AC148="Extremity",IF(DB148="","",DB148),"")</f>
        <v/>
      </c>
      <c r="BC148" s="6814">
        <f>IF(AC148="Extremity","",IF(CZ148="","",CZ148))</f>
        <v/>
      </c>
      <c r="BD148" s="6807">
        <f>DD148</f>
        <v/>
      </c>
      <c r="BE148" s="6817">
        <f>DE148</f>
        <v/>
      </c>
      <c r="BF148" s="6818">
        <f>DF148*60</f>
        <v/>
      </c>
      <c r="BG148" s="6819">
        <f>BE148</f>
        <v/>
      </c>
      <c r="BH148" s="6818">
        <f>DG148*60</f>
        <v/>
      </c>
      <c r="BI148" s="6818">
        <f>DH148</f>
        <v/>
      </c>
      <c r="BJ148" s="6820"/>
      <c r="BK148" s="6821">
        <f>Overview!$E$7</f>
        <v/>
      </c>
      <c r="BL148" s="6820"/>
      <c r="BM148" s="6818">
        <f>DI148</f>
        <v/>
      </c>
      <c r="BN148" s="6821">
        <f>Overview!$P$153</f>
        <v/>
      </c>
      <c r="BO148" s="6820"/>
      <c r="BP148" s="6820"/>
      <c r="BQ148" s="6804"/>
      <c r="BR148" s="6822"/>
      <c r="BS148" s="1541"/>
      <c r="BT148" s="1828" t="inlineStr">
        <is>
          <t>WCDMA</t>
        </is>
      </c>
      <c r="BU148" s="1828" t="inlineStr">
        <is>
          <t>FDDI</t>
        </is>
      </c>
      <c r="BV148" s="906">
        <f>Overview!$H$28</f>
        <v/>
      </c>
      <c r="BW148" s="1784"/>
      <c r="BX148" s="1828" t="inlineStr">
        <is>
          <t>Body</t>
        </is>
      </c>
      <c r="BY148" s="1785"/>
      <c r="BZ148" s="1793"/>
      <c r="CA148" s="6848" t="inlineStr">
        <is>
          <t>Accesorio 3: Back Face</t>
        </is>
      </c>
      <c r="CB148" s="200">
        <v>0</v>
      </c>
      <c r="CC148" s="6848">
        <f>IF(COUNT('Conducted 2G-3G'!$AH$15:$AH$17)=0,9750,INDEX('Conducted 2G-3G'!$T$15:$T$17,MATCH(MAX('Conducted 2G-3G'!$AH$15:$AH$17),'Conducted 2G-3G'!$AH$15:$AH$17,0)))</f>
        <v>9750</v>
      </c>
      <c r="CD148" s="882">
        <f>IF(COUNT('Conducted 2G-3G'!$AH$15:$AH$17)=0,1950,INDEX('Conducted 2G-3G'!$U$15:$U$17,MATCH(MAX('Conducted 2G-3G'!$AH$15:$AH$17),'Conducted 2G-3G'!$AH$15:$AH$17,0)))</f>
        <v>1950</v>
      </c>
      <c r="CE148" s="7237"/>
      <c r="CF148" s="7237"/>
      <c r="CG148" s="6911"/>
      <c r="CH148" s="6911"/>
      <c r="CI148" s="225">
        <f>BY148</f>
        <v/>
      </c>
      <c r="CJ148" s="6672">
        <f>BZ148</f>
        <v/>
      </c>
      <c r="CK148" s="223">
        <f>CA148</f>
        <v/>
      </c>
      <c r="CL148" s="6672">
        <f>CC148</f>
        <v/>
      </c>
      <c r="CM148" s="6672">
        <f>CD148</f>
        <v/>
      </c>
      <c r="CN148" s="6673"/>
      <c r="CO148" s="1579"/>
      <c r="CP148" s="7214">
        <f>IF(CF148=""," ",IF(ABS(CE148-CF148)&lt;=0.1,"Valid","Not valid"))</f>
        <v/>
      </c>
      <c r="CQ148" s="1674">
        <f> IF(CE148="","",IF(AND(CE148&lt;&gt;"",CF148=""),IF(CE148&gt;=0.8,"Medir+Sig Max","No"),IF(CF148&lt;&gt;"",IF(CF148&gt;=0.8,"Medir+Sig Max","No"),"")))</f>
        <v/>
      </c>
      <c r="CR148" s="7214">
        <f>IF(UPPER($CQ$1)="X",IF(CF148=""," ",IF((ABS(CE148)&lt;5)*AND(ABS(CF148)&lt;5)*AND(ABS(CT148)&lt;5),"Solo si es max","Medir")),IF(CF148=""," ",IF((ABS(CE148)&lt;1)*AND(ABS(CF148)&lt;1)*AND(ABS(CT148)&lt;1),"Solo si es max","Medir")))</f>
        <v/>
      </c>
      <c r="CS148" s="7214"/>
      <c r="CT148" s="867">
        <f>IF(CO148="",IF(AND(CE148="",CF148=""),"",IF(CF148="",IF(DQ148&gt;1,ROUND(DQ148*CE148,3),CE148),IF(DQ148&gt;1,ROUND(DQ148*CF148,3),CF148))),IF(AND(CE148="",CF148=""),"",IF(CF148="",IF(DQ148&gt;1,ROUND(DQ148*CE148*(1/(CO148)),3),CE148*(1/(CO148))),IF(DQ148&gt;1,ROUND(DQ148*CF148*(1/(CO148)),3),CF148*(1/(CO148))))))</f>
        <v/>
      </c>
      <c r="CU148" s="224">
        <f>BY148</f>
        <v/>
      </c>
      <c r="CV148" s="237">
        <f>BZ148</f>
        <v/>
      </c>
      <c r="CW148" s="237">
        <f>CA148</f>
        <v/>
      </c>
      <c r="CX148" s="224">
        <f>CC148</f>
        <v/>
      </c>
      <c r="CY148" s="237">
        <f>CD148</f>
        <v/>
      </c>
      <c r="CZ148" s="7475">
        <f>IF(COUNTIF(Overview!K12:K14,TRUE)&gt;0,1.6,IF(COUNTIF(Overview!L12:L14,TRUE)&gt;0,8,0))</f>
        <v/>
      </c>
      <c r="DA148" s="1876"/>
      <c r="DB148" s="7485"/>
      <c r="DC148" s="844">
        <f>IF(CT148="","",IF(CT148&gt;CZ148,"Fail","Pass"))</f>
        <v/>
      </c>
      <c r="DD148" s="868"/>
      <c r="DE148" s="1565">
        <f>MyTimestamp(DC148)</f>
        <v/>
      </c>
      <c r="DF148" s="1531">
        <f>IF(COUNT(CE148:CH148)=1,15,IF(COUNT(CE148:CH148)=0,0,30))</f>
        <v/>
      </c>
      <c r="DG148" s="1532">
        <f>IF(DF148=0,0,2)</f>
        <v/>
      </c>
      <c r="DH148" s="6674"/>
      <c r="DI148" s="6674"/>
      <c r="DJ148" s="1569"/>
      <c r="DK148" s="1878"/>
      <c r="DL148" s="1574">
        <f>10^(CN148/20)*100-100</f>
        <v/>
      </c>
      <c r="DM148" s="1106"/>
      <c r="DN148" s="6686"/>
      <c r="DO148" s="6687">
        <f>IF(DM148="","",10^(DM148/10))</f>
        <v/>
      </c>
      <c r="DP148" s="976">
        <f>IF(ISNUMBER(DN148)=FALSE,"",10^(DN148/10))</f>
        <v/>
      </c>
      <c r="DQ148" s="6614">
        <f>IF(AND(ISNUMBER(DO148),ISNUMBER(DP148)),IF(DO148/DP148&gt;1,ROUND((DO148)/DP148,3),1),1)</f>
        <v/>
      </c>
      <c r="DR148" s="1541"/>
      <c r="DS148" s="1541"/>
      <c r="DT148" s="1541"/>
      <c r="DU148" s="1541"/>
      <c r="DV148" s="1541"/>
      <c r="DW148" s="1541"/>
      <c r="DX148" s="1541"/>
      <c r="DY148" s="1541"/>
      <c r="DZ148" s="1541"/>
      <c r="EA148" s="1541"/>
      <c r="EB148" s="1541"/>
      <c r="EC148" s="1541"/>
      <c r="ED148" s="1541"/>
      <c r="EE148" s="1541"/>
      <c r="EF148" s="1541"/>
      <c r="EG148" s="1541"/>
      <c r="EH148" s="1541"/>
      <c r="EI148" s="1541"/>
      <c r="EJ148" s="1541"/>
      <c r="EK148" s="1541"/>
      <c r="EL148" s="1541"/>
      <c r="EM148" s="1541"/>
      <c r="EN148" s="1541"/>
      <c r="EO148" s="1541"/>
      <c r="EP148" s="1541"/>
      <c r="EQ148" s="1541"/>
      <c r="ER148" s="1541"/>
      <c r="ES148" s="1541"/>
      <c r="ET148" s="1541"/>
      <c r="EU148" s="1541"/>
      <c r="EV148" s="1541"/>
    </row>
    <row r="149" ht="12.75" x14ac:dyDescent="0.2">
      <c r="A149" s="1541"/>
      <c r="B149" s="1541"/>
      <c r="C149"/>
      <c r="D149" s="6799"/>
      <c r="E149" s="6799"/>
      <c r="F149" s="6800" t="inlineStr">
        <is>
          <t>5.2</t>
        </is>
      </c>
      <c r="G149" s="6801"/>
      <c r="H149" s="6802">
        <f>BV149</f>
        <v/>
      </c>
      <c r="I149" s="6802">
        <f>BW149</f>
        <v/>
      </c>
      <c r="J149" s="6803" t="inlineStr">
        <is>
          <t>WCDMA</t>
        </is>
      </c>
      <c r="K149" s="6803" t="inlineStr">
        <is>
          <t>FDDI</t>
        </is>
      </c>
      <c r="L149" s="6804"/>
      <c r="M149" s="6802"/>
      <c r="N149" s="6805"/>
      <c r="O149" s="6806"/>
      <c r="P149" s="6597"/>
      <c r="Q149" s="6806"/>
      <c r="R149" s="6806"/>
      <c r="S149" s="6802"/>
      <c r="T149" s="6802">
        <v>9750</v>
      </c>
      <c r="U149" s="6593">
        <v>1950</v>
      </c>
      <c r="V149" s="6805"/>
      <c r="W149" s="6807"/>
      <c r="X149" s="6805"/>
      <c r="Y149" s="6805"/>
      <c r="Z149" s="6805"/>
      <c r="AA149" s="6804"/>
      <c r="AB149" s="6804"/>
      <c r="AC149" s="6808">
        <f>IF(OR(BX149="Close to Ear",BX149="Close to Head"),"Head",IF(BX149="Extremity","Extremity","Body"))</f>
        <v/>
      </c>
      <c r="AD149" s="6809">
        <f>CA149</f>
        <v/>
      </c>
      <c r="AE149" s="6803">
        <f>CB149</f>
        <v/>
      </c>
      <c r="AF149" s="6804"/>
      <c r="AG149" s="6810">
        <f>IF(OR(AZ149="",BA149=""),"N/A",IF(DC149="Pass","P","F"))</f>
        <v/>
      </c>
      <c r="AH149" s="6811"/>
      <c r="AI149" s="6811"/>
      <c r="AJ149" s="6811"/>
      <c r="AK149" s="6805"/>
      <c r="AL149" s="6804"/>
      <c r="AM149" s="6805"/>
      <c r="AN149" s="6805"/>
      <c r="AO149" s="6812"/>
      <c r="AP149" s="6812"/>
      <c r="AQ149" s="6812"/>
      <c r="AR149" s="6812"/>
      <c r="AS149" s="6812"/>
      <c r="AT149" s="6813">
        <f>IF(AC149="Extremity",IF(CG149="","",CG149),"")</f>
        <v/>
      </c>
      <c r="AU149" s="6813">
        <f>IF(AC149="Extremity",IF(CH149="","",CH149),"")</f>
        <v/>
      </c>
      <c r="AV149" s="6814">
        <f>IF(AC149="Extremity","",IF(CE149="","",CE149))</f>
        <v/>
      </c>
      <c r="AW149" s="6814">
        <f>IF(AD149="Extremity","",IF(CF149="","",CF149))</f>
        <v/>
      </c>
      <c r="AX149" s="6807">
        <f>DL149</f>
        <v/>
      </c>
      <c r="AY149" s="6807">
        <f>DQ149</f>
        <v/>
      </c>
      <c r="AZ149" s="6815">
        <f>IF(AC149="Extremity",IF(DA149="","",DA149),"")</f>
        <v/>
      </c>
      <c r="BA149" s="6816">
        <f>IF(AC149="Extremity","",IF(CT149="","",CT149))</f>
        <v/>
      </c>
      <c r="BB149" s="6807">
        <f>IF(AC149="Extremity",IF(DB149="","",DB149),"")</f>
        <v/>
      </c>
      <c r="BC149" s="6814">
        <f>IF(AC149="Extremity","",IF(CZ149="","",CZ149))</f>
        <v/>
      </c>
      <c r="BD149" s="6807">
        <f>DD149</f>
        <v/>
      </c>
      <c r="BE149" s="6817">
        <f>DE149</f>
        <v/>
      </c>
      <c r="BF149" s="6818">
        <f>DF149*60</f>
        <v/>
      </c>
      <c r="BG149" s="6819">
        <f>BE149</f>
        <v/>
      </c>
      <c r="BH149" s="6818">
        <f>DG149*60</f>
        <v/>
      </c>
      <c r="BI149" s="6818">
        <f>DH149</f>
        <v/>
      </c>
      <c r="BJ149" s="6820"/>
      <c r="BK149" s="6821">
        <f>Overview!$E$7</f>
        <v/>
      </c>
      <c r="BL149" s="6820"/>
      <c r="BM149" s="6818">
        <f>DI149</f>
        <v/>
      </c>
      <c r="BN149" s="6821">
        <f>Overview!$P$153</f>
        <v/>
      </c>
      <c r="BO149" s="6820"/>
      <c r="BP149" s="6820"/>
      <c r="BQ149" s="6804"/>
      <c r="BR149" s="6822"/>
      <c r="BS149" s="1541"/>
      <c r="BT149" s="1828" t="inlineStr">
        <is>
          <t>WCDMA</t>
        </is>
      </c>
      <c r="BU149" s="1828" t="inlineStr">
        <is>
          <t>FDDI</t>
        </is>
      </c>
      <c r="BV149" s="906">
        <f>Overview!$H$28</f>
        <v/>
      </c>
      <c r="BW149" s="1784"/>
      <c r="BX149" s="1828" t="inlineStr">
        <is>
          <t>Body</t>
        </is>
      </c>
      <c r="BY149" s="1785"/>
      <c r="BZ149" s="1793"/>
      <c r="CA149" s="6848" t="inlineStr">
        <is>
          <t>Accesorio 4: Front Face</t>
        </is>
      </c>
      <c r="CB149" s="200">
        <v>0</v>
      </c>
      <c r="CC149" s="6848">
        <f>IF(COUNT('Conducted 2G-3G'!$AH$15:$AH$17)=0,9750,INDEX('Conducted 2G-3G'!$T$15:$T$17,MATCH(MAX('Conducted 2G-3G'!$AH$15:$AH$17),'Conducted 2G-3G'!$AH$15:$AH$17,0)))</f>
        <v>9750</v>
      </c>
      <c r="CD149" s="882">
        <f>IF(COUNT('Conducted 2G-3G'!$AH$15:$AH$17)=0,1950,INDEX('Conducted 2G-3G'!$U$15:$U$17,MATCH(MAX('Conducted 2G-3G'!$AH$15:$AH$17),'Conducted 2G-3G'!$AH$15:$AH$17,0)))</f>
        <v>1950</v>
      </c>
      <c r="CE149" s="7237"/>
      <c r="CF149" s="7237"/>
      <c r="CG149" s="6911"/>
      <c r="CH149" s="6911"/>
      <c r="CI149" s="225">
        <f>BY149</f>
        <v/>
      </c>
      <c r="CJ149" s="6672">
        <f>BZ149</f>
        <v/>
      </c>
      <c r="CK149" s="223">
        <f>CA149</f>
        <v/>
      </c>
      <c r="CL149" s="6672">
        <f>CC149</f>
        <v/>
      </c>
      <c r="CM149" s="6672">
        <f>CD149</f>
        <v/>
      </c>
      <c r="CN149" s="6673"/>
      <c r="CO149" s="1579"/>
      <c r="CP149" s="7214">
        <f>IF(CF149=""," ",IF(ABS(CE149-CF149)&lt;=0.1,"Valid","Not valid"))</f>
        <v/>
      </c>
      <c r="CQ149" s="1674">
        <f> IF(CE149="","",IF(AND(CE149&lt;&gt;"",CF149=""),IF(CE149&gt;=0.8,"Medir+Sig Max","No"),IF(CF149&lt;&gt;"",IF(CF149&gt;=0.8,"Medir+Sig Max","No"),"")))</f>
        <v/>
      </c>
      <c r="CR149" s="7214">
        <f>IF(UPPER($CQ$1)="X",IF(CF149=""," ",IF((ABS(CE149)&lt;5)*AND(ABS(CF149)&lt;5)*AND(ABS(CT149)&lt;5),"Solo si es max","Medir")),IF(CF149=""," ",IF((ABS(CE149)&lt;1)*AND(ABS(CF149)&lt;1)*AND(ABS(CT149)&lt;1),"Solo si es max","Medir")))</f>
        <v/>
      </c>
      <c r="CS149" s="7214"/>
      <c r="CT149" s="867">
        <f>IF(CO149="",IF(AND(CE149="",CF149=""),"",IF(CF149="",IF(DQ149&gt;1,ROUND(DQ149*CE149,3),CE149),IF(DQ149&gt;1,ROUND(DQ149*CF149,3),CF149))),IF(AND(CE149="",CF149=""),"",IF(CF149="",IF(DQ149&gt;1,ROUND(DQ149*CE149*(1/(CO149)),3),CE149*(1/(CO149))),IF(DQ149&gt;1,ROUND(DQ149*CF149*(1/(CO149)),3),CF149*(1/(CO149))))))</f>
        <v/>
      </c>
      <c r="CU149" s="224">
        <f>BY149</f>
        <v/>
      </c>
      <c r="CV149" s="237">
        <f>BZ149</f>
        <v/>
      </c>
      <c r="CW149" s="237">
        <f>CA149</f>
        <v/>
      </c>
      <c r="CX149" s="224">
        <f>CC149</f>
        <v/>
      </c>
      <c r="CY149" s="237">
        <f>CD149</f>
        <v/>
      </c>
      <c r="CZ149" s="7475">
        <f>IF(COUNTIF(Overview!K12:K14,TRUE)&gt;0,1.6,IF(COUNTIF(Overview!L12:L14,TRUE)&gt;0,8,0))</f>
        <v/>
      </c>
      <c r="DA149" s="1876"/>
      <c r="DB149" s="7485"/>
      <c r="DC149" s="844">
        <f>IF(CT149="","",IF(CT149&gt;CZ149,"Fail","Pass"))</f>
        <v/>
      </c>
      <c r="DD149" s="868"/>
      <c r="DE149" s="1565">
        <f>MyTimestamp(DC149)</f>
        <v/>
      </c>
      <c r="DF149" s="1531">
        <f>IF(COUNT(CE149:CH149)=1,15,IF(COUNT(CE149:CH149)=0,0,30))</f>
        <v/>
      </c>
      <c r="DG149" s="1532">
        <f>IF(DF149=0,0,2)</f>
        <v/>
      </c>
      <c r="DH149" s="6674"/>
      <c r="DI149" s="6674"/>
      <c r="DJ149" s="1569"/>
      <c r="DK149" s="1878"/>
      <c r="DL149" s="1574">
        <f>10^(CN149/20)*100-100</f>
        <v/>
      </c>
      <c r="DM149" s="1106"/>
      <c r="DN149" s="6686"/>
      <c r="DO149" s="6687">
        <f>IF(DM149="","",10^(DM149/10))</f>
        <v/>
      </c>
      <c r="DP149" s="976">
        <f>IF(ISNUMBER(DN149)=FALSE,"",10^(DN149/10))</f>
        <v/>
      </c>
      <c r="DQ149" s="6614">
        <f>IF(AND(ISNUMBER(DO149),ISNUMBER(DP149)),IF(DO149/DP149&gt;1,ROUND((DO149)/DP149,3),1),1)</f>
        <v/>
      </c>
      <c r="DR149" s="1541"/>
      <c r="DS149" s="1541"/>
      <c r="DT149" s="1541"/>
      <c r="DU149" s="1541"/>
      <c r="DV149" s="1541"/>
      <c r="DW149" s="1541"/>
      <c r="DX149" s="1541"/>
      <c r="DY149" s="1541"/>
      <c r="DZ149" s="1541"/>
      <c r="EA149" s="1541"/>
      <c r="EB149" s="1541"/>
      <c r="EC149" s="1541"/>
      <c r="ED149" s="1541"/>
      <c r="EE149" s="1541"/>
      <c r="EF149" s="1541"/>
      <c r="EG149" s="1541"/>
      <c r="EH149" s="1541"/>
      <c r="EI149" s="1541"/>
      <c r="EJ149" s="1541"/>
      <c r="EK149" s="1541"/>
      <c r="EL149" s="1541"/>
      <c r="EM149" s="1541"/>
      <c r="EN149" s="1541"/>
      <c r="EO149" s="1541"/>
      <c r="EP149" s="1541"/>
      <c r="EQ149" s="1541"/>
      <c r="ER149" s="1541"/>
      <c r="ES149" s="1541"/>
      <c r="ET149" s="1541"/>
      <c r="EU149" s="1541"/>
      <c r="EV149" s="1541"/>
    </row>
    <row r="150" ht="12.75" x14ac:dyDescent="0.2">
      <c r="A150" s="1541"/>
      <c r="B150" s="1541"/>
      <c r="C150"/>
      <c r="D150" s="6799"/>
      <c r="E150" s="6799"/>
      <c r="F150" s="6800" t="inlineStr">
        <is>
          <t>5.2</t>
        </is>
      </c>
      <c r="G150" s="6801"/>
      <c r="H150" s="6802">
        <f>BV150</f>
        <v/>
      </c>
      <c r="I150" s="6802">
        <f>BW150</f>
        <v/>
      </c>
      <c r="J150" s="6803" t="inlineStr">
        <is>
          <t>WCDMA</t>
        </is>
      </c>
      <c r="K150" s="6803" t="inlineStr">
        <is>
          <t>FDDI</t>
        </is>
      </c>
      <c r="L150" s="6804"/>
      <c r="M150" s="6802"/>
      <c r="N150" s="6805"/>
      <c r="O150" s="6806"/>
      <c r="P150" s="6597"/>
      <c r="Q150" s="6806"/>
      <c r="R150" s="6806"/>
      <c r="S150" s="6802"/>
      <c r="T150" s="6802">
        <v>9750</v>
      </c>
      <c r="U150" s="6593">
        <v>1950</v>
      </c>
      <c r="V150" s="6805"/>
      <c r="W150" s="6807"/>
      <c r="X150" s="6805"/>
      <c r="Y150" s="6805"/>
      <c r="Z150" s="6805"/>
      <c r="AA150" s="6804"/>
      <c r="AB150" s="6804"/>
      <c r="AC150" s="6808">
        <f>IF(OR(BX150="Close to Ear",BX150="Close to Head"),"Head",IF(BX150="Extremity","Extremity","Body"))</f>
        <v/>
      </c>
      <c r="AD150" s="6809">
        <f>CA150</f>
        <v/>
      </c>
      <c r="AE150" s="6803">
        <f>CB150</f>
        <v/>
      </c>
      <c r="AF150" s="6804"/>
      <c r="AG150" s="6810">
        <f>IF(OR(AZ150="",BA150=""),"N/A",IF(DC150="Pass","P","F"))</f>
        <v/>
      </c>
      <c r="AH150" s="6811"/>
      <c r="AI150" s="6811"/>
      <c r="AJ150" s="6811"/>
      <c r="AK150" s="6805"/>
      <c r="AL150" s="6804"/>
      <c r="AM150" s="6805"/>
      <c r="AN150" s="6805"/>
      <c r="AO150" s="6812"/>
      <c r="AP150" s="6812"/>
      <c r="AQ150" s="6812"/>
      <c r="AR150" s="6812"/>
      <c r="AS150" s="6812"/>
      <c r="AT150" s="6813">
        <f>IF(AC150="Extremity",IF(CG150="","",CG150),"")</f>
        <v/>
      </c>
      <c r="AU150" s="6813">
        <f>IF(AC150="Extremity",IF(CH150="","",CH150),"")</f>
        <v/>
      </c>
      <c r="AV150" s="6814">
        <f>IF(AC150="Extremity","",IF(CE150="","",CE150))</f>
        <v/>
      </c>
      <c r="AW150" s="6814">
        <f>IF(AD150="Extremity","",IF(CF150="","",CF150))</f>
        <v/>
      </c>
      <c r="AX150" s="6807">
        <f>DL150</f>
        <v/>
      </c>
      <c r="AY150" s="6807">
        <f>DQ150</f>
        <v/>
      </c>
      <c r="AZ150" s="6815">
        <f>IF(AC150="Extremity",IF(DA150="","",DA150),"")</f>
        <v/>
      </c>
      <c r="BA150" s="6816">
        <f>IF(AC150="Extremity","",IF(CT150="","",CT150))</f>
        <v/>
      </c>
      <c r="BB150" s="6807">
        <f>IF(AC150="Extremity",IF(DB150="","",DB150),"")</f>
        <v/>
      </c>
      <c r="BC150" s="6814">
        <f>IF(AC150="Extremity","",IF(CZ150="","",CZ150))</f>
        <v/>
      </c>
      <c r="BD150" s="6807">
        <f>DD150</f>
        <v/>
      </c>
      <c r="BE150" s="6817">
        <f>DE150</f>
        <v/>
      </c>
      <c r="BF150" s="6818">
        <f>DF150*60</f>
        <v/>
      </c>
      <c r="BG150" s="6819">
        <f>BE150</f>
        <v/>
      </c>
      <c r="BH150" s="6818">
        <f>DG150*60</f>
        <v/>
      </c>
      <c r="BI150" s="6818">
        <f>DH150</f>
        <v/>
      </c>
      <c r="BJ150" s="6820"/>
      <c r="BK150" s="6821">
        <f>Overview!$E$7</f>
        <v/>
      </c>
      <c r="BL150" s="6820"/>
      <c r="BM150" s="6818">
        <f>DI150</f>
        <v/>
      </c>
      <c r="BN150" s="6821">
        <f>Overview!$P$153</f>
        <v/>
      </c>
      <c r="BO150" s="6820"/>
      <c r="BP150" s="6820"/>
      <c r="BQ150" s="6804"/>
      <c r="BR150" s="6822"/>
      <c r="BS150" s="1541"/>
      <c r="BT150" s="1828" t="inlineStr">
        <is>
          <t>WCDMA</t>
        </is>
      </c>
      <c r="BU150" s="1828" t="inlineStr">
        <is>
          <t>FDDI</t>
        </is>
      </c>
      <c r="BV150" s="906">
        <f>Overview!$H$28</f>
        <v/>
      </c>
      <c r="BW150" s="1784"/>
      <c r="BX150" s="1828" t="inlineStr">
        <is>
          <t>Body</t>
        </is>
      </c>
      <c r="BY150" s="1785"/>
      <c r="BZ150" s="1793"/>
      <c r="CA150" s="6848" t="inlineStr">
        <is>
          <t>Accesorio 5: Back Face</t>
        </is>
      </c>
      <c r="CB150" s="200">
        <v>0</v>
      </c>
      <c r="CC150" s="6848">
        <f>IF(COUNT('Conducted 2G-3G'!$AH$15:$AH$17)=0,9750,INDEX('Conducted 2G-3G'!$T$15:$T$17,MATCH(MAX('Conducted 2G-3G'!$AH$15:$AH$17),'Conducted 2G-3G'!$AH$15:$AH$17,0)))</f>
        <v>9750</v>
      </c>
      <c r="CD150" s="882">
        <f>IF(COUNT('Conducted 2G-3G'!$AH$15:$AH$17)=0,1950,INDEX('Conducted 2G-3G'!$U$15:$U$17,MATCH(MAX('Conducted 2G-3G'!$AH$15:$AH$17),'Conducted 2G-3G'!$AH$15:$AH$17,0)))</f>
        <v>1950</v>
      </c>
      <c r="CE150" s="7237"/>
      <c r="CF150" s="7237"/>
      <c r="CG150" s="6911"/>
      <c r="CH150" s="6911"/>
      <c r="CI150" s="225">
        <f>BY150</f>
        <v/>
      </c>
      <c r="CJ150" s="6672">
        <f>BZ150</f>
        <v/>
      </c>
      <c r="CK150" s="223">
        <f>CA150</f>
        <v/>
      </c>
      <c r="CL150" s="6672">
        <f>CC150</f>
        <v/>
      </c>
      <c r="CM150" s="6672">
        <f>CD150</f>
        <v/>
      </c>
      <c r="CN150" s="6673"/>
      <c r="CO150" s="1579"/>
      <c r="CP150" s="7214">
        <f>IF(CF150=""," ",IF(ABS(CE150-CF150)&lt;=0.1,"Valid","Not valid"))</f>
        <v/>
      </c>
      <c r="CQ150" s="1674">
        <f> IF(CE150="","",IF(AND(CE150&lt;&gt;"",CF150=""),IF(CE150&gt;=0.8,"Medir+Sig Max","No"),IF(CF150&lt;&gt;"",IF(CF150&gt;=0.8,"Medir+Sig Max","No"),"")))</f>
        <v/>
      </c>
      <c r="CR150" s="7214">
        <f>IF(UPPER($CQ$1)="X",IF(CF150=""," ",IF((ABS(CE150)&lt;5)*AND(ABS(CF150)&lt;5)*AND(ABS(CT150)&lt;5),"Solo si es max","Medir")),IF(CF150=""," ",IF((ABS(CE150)&lt;1)*AND(ABS(CF150)&lt;1)*AND(ABS(CT150)&lt;1),"Solo si es max","Medir")))</f>
        <v/>
      </c>
      <c r="CS150" s="7214"/>
      <c r="CT150" s="867">
        <f>IF(CO150="",IF(AND(CE150="",CF150=""),"",IF(CF150="",IF(DQ150&gt;1,ROUND(DQ150*CE150,3),CE150),IF(DQ150&gt;1,ROUND(DQ150*CF150,3),CF150))),IF(AND(CE150="",CF150=""),"",IF(CF150="",IF(DQ150&gt;1,ROUND(DQ150*CE150*(1/(CO150)),3),CE150*(1/(CO150))),IF(DQ150&gt;1,ROUND(DQ150*CF150*(1/(CO150)),3),CF150*(1/(CO150))))))</f>
        <v/>
      </c>
      <c r="CU150" s="224">
        <f>BY150</f>
        <v/>
      </c>
      <c r="CV150" s="237">
        <f>BZ150</f>
        <v/>
      </c>
      <c r="CW150" s="237">
        <f>CA150</f>
        <v/>
      </c>
      <c r="CX150" s="224">
        <f>CC150</f>
        <v/>
      </c>
      <c r="CY150" s="237">
        <f>CD150</f>
        <v/>
      </c>
      <c r="CZ150" s="7475">
        <f>IF(COUNTIF(Overview!K12:K14,TRUE)&gt;0,1.6,IF(COUNTIF(Overview!L12:L14,TRUE)&gt;0,8,0))</f>
        <v/>
      </c>
      <c r="DA150" s="1876"/>
      <c r="DB150" s="7485"/>
      <c r="DC150" s="844">
        <f>IF(CT150="","",IF(CT150&gt;CZ150,"Fail","Pass"))</f>
        <v/>
      </c>
      <c r="DD150" s="868"/>
      <c r="DE150" s="1565">
        <f>MyTimestamp(DC150)</f>
        <v/>
      </c>
      <c r="DF150" s="1531">
        <f>IF(COUNT(CE150:CH150)=1,15,IF(COUNT(CE150:CH150)=0,0,30))</f>
        <v/>
      </c>
      <c r="DG150" s="1532">
        <f>IF(DF150=0,0,2)</f>
        <v/>
      </c>
      <c r="DH150" s="6674"/>
      <c r="DI150" s="6674"/>
      <c r="DJ150" s="1569"/>
      <c r="DK150" s="1878"/>
      <c r="DL150" s="1574">
        <f>10^(CN150/20)*100-100</f>
        <v/>
      </c>
      <c r="DM150" s="1106"/>
      <c r="DN150" s="6686"/>
      <c r="DO150" s="6687">
        <f>IF(DM150="","",10^(DM150/10))</f>
        <v/>
      </c>
      <c r="DP150" s="976">
        <f>IF(ISNUMBER(DN150)=FALSE,"",10^(DN150/10))</f>
        <v/>
      </c>
      <c r="DQ150" s="6614">
        <f>IF(AND(ISNUMBER(DO150),ISNUMBER(DP150)),IF(DO150/DP150&gt;1,ROUND((DO150)/DP150,3),1),1)</f>
        <v/>
      </c>
      <c r="DR150" s="1541"/>
      <c r="DS150" s="1541"/>
      <c r="DT150" s="1541"/>
      <c r="DU150" s="1541"/>
      <c r="DV150" s="1541"/>
      <c r="DW150" s="1541"/>
      <c r="DX150" s="1541"/>
      <c r="DY150" s="1541"/>
      <c r="DZ150" s="1541"/>
      <c r="EA150" s="1541"/>
      <c r="EB150" s="1541"/>
      <c r="EC150" s="1541"/>
      <c r="ED150" s="1541"/>
      <c r="EE150" s="1541"/>
      <c r="EF150" s="1541"/>
      <c r="EG150" s="1541"/>
      <c r="EH150" s="1541"/>
      <c r="EI150" s="1541"/>
      <c r="EJ150" s="1541"/>
      <c r="EK150" s="1541"/>
      <c r="EL150" s="1541"/>
      <c r="EM150" s="1541"/>
      <c r="EN150" s="1541"/>
      <c r="EO150" s="1541"/>
      <c r="EP150" s="1541"/>
      <c r="EQ150" s="1541"/>
      <c r="ER150" s="1541"/>
      <c r="ES150" s="1541"/>
      <c r="ET150" s="1541"/>
      <c r="EU150" s="1541"/>
      <c r="EV150" s="1541"/>
    </row>
    <row r="151" ht="12.75" x14ac:dyDescent="0.2">
      <c r="A151" s="1541"/>
      <c r="B151" s="1541"/>
      <c r="C151"/>
      <c r="D151" s="6799"/>
      <c r="E151" s="6799"/>
      <c r="F151" s="6800" t="inlineStr">
        <is>
          <t>5.2</t>
        </is>
      </c>
      <c r="G151" s="6801"/>
      <c r="H151" s="6802">
        <f>BV151</f>
        <v/>
      </c>
      <c r="I151" s="6802">
        <f>BW151</f>
        <v/>
      </c>
      <c r="J151" s="6803" t="inlineStr">
        <is>
          <t>WCDMA</t>
        </is>
      </c>
      <c r="K151" s="6803" t="inlineStr">
        <is>
          <t>FDDI</t>
        </is>
      </c>
      <c r="L151" s="6804"/>
      <c r="M151" s="6802"/>
      <c r="N151" s="6805"/>
      <c r="O151" s="6806"/>
      <c r="P151" s="6597"/>
      <c r="Q151" s="6806"/>
      <c r="R151" s="6806"/>
      <c r="S151" s="6802"/>
      <c r="T151" s="6802">
        <v>9750</v>
      </c>
      <c r="U151" s="6593">
        <v>1950</v>
      </c>
      <c r="V151" s="6805"/>
      <c r="W151" s="6807"/>
      <c r="X151" s="6805"/>
      <c r="Y151" s="6805"/>
      <c r="Z151" s="6805"/>
      <c r="AA151" s="6804"/>
      <c r="AB151" s="6804"/>
      <c r="AC151" s="6808">
        <f>IF(OR(BX151="Close to Ear",BX151="Close to Head"),"Head",IF(BX151="Extremity","Extremity","Body"))</f>
        <v/>
      </c>
      <c r="AD151" s="6809">
        <f>CA151</f>
        <v/>
      </c>
      <c r="AE151" s="6803">
        <f>CB151</f>
        <v/>
      </c>
      <c r="AF151" s="6804"/>
      <c r="AG151" s="6810">
        <f>IF(OR(AZ151="",BA151=""),"N/A",IF(DC151="Pass","P","F"))</f>
        <v/>
      </c>
      <c r="AH151" s="6811"/>
      <c r="AI151" s="6811"/>
      <c r="AJ151" s="6811"/>
      <c r="AK151" s="6805"/>
      <c r="AL151" s="6804"/>
      <c r="AM151" s="6805"/>
      <c r="AN151" s="6805"/>
      <c r="AO151" s="6812"/>
      <c r="AP151" s="6812"/>
      <c r="AQ151" s="6812"/>
      <c r="AR151" s="6812"/>
      <c r="AS151" s="6812"/>
      <c r="AT151" s="6813">
        <f>IF(AC151="Extremity",IF(CG151="","",CG151),"")</f>
        <v/>
      </c>
      <c r="AU151" s="6813">
        <f>IF(AC151="Extremity",IF(CH151="","",CH151),"")</f>
        <v/>
      </c>
      <c r="AV151" s="6814">
        <f>IF(AC151="Extremity","",IF(CE151="","",CE151))</f>
        <v/>
      </c>
      <c r="AW151" s="6814">
        <f>IF(AD151="Extremity","",IF(CF151="","",CF151))</f>
        <v/>
      </c>
      <c r="AX151" s="6807">
        <f>DL151</f>
        <v/>
      </c>
      <c r="AY151" s="6807">
        <f>DQ151</f>
        <v/>
      </c>
      <c r="AZ151" s="6815">
        <f>IF(AC151="Extremity",IF(DA151="","",DA151),"")</f>
        <v/>
      </c>
      <c r="BA151" s="6816">
        <f>IF(AC151="Extremity","",IF(CT151="","",CT151))</f>
        <v/>
      </c>
      <c r="BB151" s="6807">
        <f>IF(AC151="Extremity",IF(DB151="","",DB151),"")</f>
        <v/>
      </c>
      <c r="BC151" s="6814">
        <f>IF(AC151="Extremity","",IF(CZ151="","",CZ151))</f>
        <v/>
      </c>
      <c r="BD151" s="6807">
        <f>DD151</f>
        <v/>
      </c>
      <c r="BE151" s="6817">
        <f>DE151</f>
        <v/>
      </c>
      <c r="BF151" s="6818">
        <f>DF151*60</f>
        <v/>
      </c>
      <c r="BG151" s="6819">
        <f>BE151</f>
        <v/>
      </c>
      <c r="BH151" s="6818">
        <f>DG151*60</f>
        <v/>
      </c>
      <c r="BI151" s="6818">
        <f>DH151</f>
        <v/>
      </c>
      <c r="BJ151" s="6820"/>
      <c r="BK151" s="6821">
        <f>Overview!$E$7</f>
        <v/>
      </c>
      <c r="BL151" s="6820"/>
      <c r="BM151" s="6818">
        <f>DI151</f>
        <v/>
      </c>
      <c r="BN151" s="6821">
        <f>Overview!$P$153</f>
        <v/>
      </c>
      <c r="BO151" s="6820"/>
      <c r="BP151" s="6820"/>
      <c r="BQ151" s="6804"/>
      <c r="BR151" s="6822"/>
      <c r="BS151" s="1541"/>
      <c r="BT151" s="1828" t="inlineStr">
        <is>
          <t>WCDMA</t>
        </is>
      </c>
      <c r="BU151" s="1828" t="inlineStr">
        <is>
          <t>FDDI</t>
        </is>
      </c>
      <c r="BV151" s="906">
        <f>Overview!$H$28</f>
        <v/>
      </c>
      <c r="BW151" s="1784"/>
      <c r="BX151" s="1828" t="inlineStr">
        <is>
          <t>Body</t>
        </is>
      </c>
      <c r="BY151" s="1785"/>
      <c r="BZ151" s="1793"/>
      <c r="CA151" s="6848" t="inlineStr">
        <is>
          <t>Accesorio 6: Front Face</t>
        </is>
      </c>
      <c r="CB151" s="200">
        <v>0</v>
      </c>
      <c r="CC151" s="6848">
        <f>IF(COUNT('Conducted 2G-3G'!$AH$15:$AH$17)=0,9750,INDEX('Conducted 2G-3G'!$T$15:$T$17,MATCH(MAX('Conducted 2G-3G'!$AH$15:$AH$17),'Conducted 2G-3G'!$AH$15:$AH$17,0)))</f>
        <v>9750</v>
      </c>
      <c r="CD151" s="882">
        <f>IF(COUNT('Conducted 2G-3G'!$AH$15:$AH$17)=0,1950,INDEX('Conducted 2G-3G'!$U$15:$U$17,MATCH(MAX('Conducted 2G-3G'!$AH$15:$AH$17),'Conducted 2G-3G'!$AH$15:$AH$17,0)))</f>
        <v>1950</v>
      </c>
      <c r="CE151" s="7237"/>
      <c r="CF151" s="7237"/>
      <c r="CG151" s="6911"/>
      <c r="CH151" s="6911"/>
      <c r="CI151" s="225">
        <f>BY151</f>
        <v/>
      </c>
      <c r="CJ151" s="6672">
        <f>BZ151</f>
        <v/>
      </c>
      <c r="CK151" s="223">
        <f>CA151</f>
        <v/>
      </c>
      <c r="CL151" s="6672">
        <f>CC151</f>
        <v/>
      </c>
      <c r="CM151" s="6672">
        <f>CD151</f>
        <v/>
      </c>
      <c r="CN151" s="6673"/>
      <c r="CO151" s="1579"/>
      <c r="CP151" s="7214">
        <f>IF(CF151=""," ",IF(ABS(CE151-CF151)&lt;=0.1,"Valid","Not valid"))</f>
        <v/>
      </c>
      <c r="CQ151" s="1674">
        <f> IF(CE151="","",IF(AND(CE151&lt;&gt;"",CF151=""),IF(CE151&gt;=0.8,"Medir+Sig Max","No"),IF(CF151&lt;&gt;"",IF(CF151&gt;=0.8,"Medir+Sig Max","No"),"")))</f>
        <v/>
      </c>
      <c r="CR151" s="7214">
        <f>IF(UPPER($CQ$1)="X",IF(CF151=""," ",IF((ABS(CE151)&lt;5)*AND(ABS(CF151)&lt;5)*AND(ABS(CT151)&lt;5),"Solo si es max","Medir")),IF(CF151=""," ",IF((ABS(CE151)&lt;1)*AND(ABS(CF151)&lt;1)*AND(ABS(CT151)&lt;1),"Solo si es max","Medir")))</f>
        <v/>
      </c>
      <c r="CS151" s="7214"/>
      <c r="CT151" s="867">
        <f>IF(CO151="",IF(AND(CE151="",CF151=""),"",IF(CF151="",IF(DQ151&gt;1,ROUND(DQ151*CE151,3),CE151),IF(DQ151&gt;1,ROUND(DQ151*CF151,3),CF151))),IF(AND(CE151="",CF151=""),"",IF(CF151="",IF(DQ151&gt;1,ROUND(DQ151*CE151*(1/(CO151)),3),CE151*(1/(CO151))),IF(DQ151&gt;1,ROUND(DQ151*CF151*(1/(CO151)),3),CF151*(1/(CO151))))))</f>
        <v/>
      </c>
      <c r="CU151" s="224">
        <f>BY151</f>
        <v/>
      </c>
      <c r="CV151" s="237">
        <f>BZ151</f>
        <v/>
      </c>
      <c r="CW151" s="237">
        <f>CA151</f>
        <v/>
      </c>
      <c r="CX151" s="224">
        <f>CC151</f>
        <v/>
      </c>
      <c r="CY151" s="237">
        <f>CD151</f>
        <v/>
      </c>
      <c r="CZ151" s="7475">
        <f>IF(COUNTIF(Overview!K12:K14,TRUE)&gt;0,1.6,IF(COUNTIF(Overview!L12:L14,TRUE)&gt;0,8,0))</f>
        <v/>
      </c>
      <c r="DA151" s="1876"/>
      <c r="DB151" s="7485"/>
      <c r="DC151" s="844">
        <f>IF(CT151="","",IF(CT151&gt;CZ151,"Fail","Pass"))</f>
        <v/>
      </c>
      <c r="DD151" s="868"/>
      <c r="DE151" s="1565">
        <f>MyTimestamp(DC151)</f>
        <v/>
      </c>
      <c r="DF151" s="1531">
        <f>IF(COUNT(CE151:CH151)=1,15,IF(COUNT(CE151:CH151)=0,0,30))</f>
        <v/>
      </c>
      <c r="DG151" s="1532">
        <f>IF(DF151=0,0,2)</f>
        <v/>
      </c>
      <c r="DH151" s="6674"/>
      <c r="DI151" s="6674"/>
      <c r="DJ151" s="1569"/>
      <c r="DK151" s="1878"/>
      <c r="DL151" s="1574">
        <f>10^(CN151/20)*100-100</f>
        <v/>
      </c>
      <c r="DM151" s="1106"/>
      <c r="DN151" s="6686"/>
      <c r="DO151" s="6687">
        <f>IF(DM151="","",10^(DM151/10))</f>
        <v/>
      </c>
      <c r="DP151" s="976">
        <f>IF(ISNUMBER(DN151)=FALSE,"",10^(DN151/10))</f>
        <v/>
      </c>
      <c r="DQ151" s="6614">
        <f>IF(AND(ISNUMBER(DO151),ISNUMBER(DP151)),IF(DO151/DP151&gt;1,ROUND((DO151)/DP151,3),1),1)</f>
        <v/>
      </c>
      <c r="DR151" s="1541"/>
      <c r="DS151" s="1541"/>
      <c r="DT151" s="1541"/>
      <c r="DU151" s="1541"/>
      <c r="DV151" s="1541"/>
      <c r="DW151" s="1541"/>
      <c r="DX151" s="1541"/>
      <c r="DY151" s="1541"/>
      <c r="DZ151" s="1541"/>
      <c r="EA151" s="1541"/>
      <c r="EB151" s="1541"/>
      <c r="EC151" s="1541"/>
      <c r="ED151" s="1541"/>
      <c r="EE151" s="1541"/>
      <c r="EF151" s="1541"/>
      <c r="EG151" s="1541"/>
      <c r="EH151" s="1541"/>
      <c r="EI151" s="1541"/>
      <c r="EJ151" s="1541"/>
      <c r="EK151" s="1541"/>
      <c r="EL151" s="1541"/>
      <c r="EM151" s="1541"/>
      <c r="EN151" s="1541"/>
      <c r="EO151" s="1541"/>
      <c r="EP151" s="1541"/>
      <c r="EQ151" s="1541"/>
      <c r="ER151" s="1541"/>
      <c r="ES151" s="1541"/>
      <c r="ET151" s="1541"/>
      <c r="EU151" s="1541"/>
      <c r="EV151" s="1541"/>
    </row>
    <row r="152" ht="12.75" x14ac:dyDescent="0.2">
      <c r="A152" s="1541"/>
      <c r="B152" s="1541"/>
      <c r="C152"/>
      <c r="D152" s="6799"/>
      <c r="E152" s="6799"/>
      <c r="F152" s="6800" t="inlineStr">
        <is>
          <t>5.2</t>
        </is>
      </c>
      <c r="G152" s="6801"/>
      <c r="H152" s="6802">
        <f>BV152</f>
        <v/>
      </c>
      <c r="I152" s="6802">
        <f>BW152</f>
        <v/>
      </c>
      <c r="J152" s="6803" t="inlineStr">
        <is>
          <t>WCDMA</t>
        </is>
      </c>
      <c r="K152" s="6803" t="inlineStr">
        <is>
          <t>FDDI</t>
        </is>
      </c>
      <c r="L152" s="6804"/>
      <c r="M152" s="6802"/>
      <c r="N152" s="6805"/>
      <c r="O152" s="6806"/>
      <c r="P152" s="6597"/>
      <c r="Q152" s="6806"/>
      <c r="R152" s="6806"/>
      <c r="S152" s="6802"/>
      <c r="T152" s="6802">
        <v>9750</v>
      </c>
      <c r="U152" s="6593">
        <v>1950</v>
      </c>
      <c r="V152" s="6805"/>
      <c r="W152" s="6807"/>
      <c r="X152" s="6805"/>
      <c r="Y152" s="6805"/>
      <c r="Z152" s="6805"/>
      <c r="AA152" s="6804"/>
      <c r="AB152" s="6804"/>
      <c r="AC152" s="6808">
        <f>IF(OR(BX152="Close to Ear",BX152="Close to Head"),"Head",IF(BX152="Extremity","Extremity","Body"))</f>
        <v/>
      </c>
      <c r="AD152" s="6809">
        <f>CA152</f>
        <v/>
      </c>
      <c r="AE152" s="6803">
        <f>CB152</f>
        <v/>
      </c>
      <c r="AF152" s="6804"/>
      <c r="AG152" s="6810">
        <f>IF(OR(AZ152="",BA152=""),"N/A",IF(DC152="Pass","P","F"))</f>
        <v/>
      </c>
      <c r="AH152" s="6811"/>
      <c r="AI152" s="6811"/>
      <c r="AJ152" s="6811"/>
      <c r="AK152" s="6805"/>
      <c r="AL152" s="6804"/>
      <c r="AM152" s="6805"/>
      <c r="AN152" s="6805"/>
      <c r="AO152" s="6812"/>
      <c r="AP152" s="6812"/>
      <c r="AQ152" s="6812"/>
      <c r="AR152" s="6812"/>
      <c r="AS152" s="6812"/>
      <c r="AT152" s="6813">
        <f>IF(AC152="Extremity",IF(CG152="","",CG152),"")</f>
        <v/>
      </c>
      <c r="AU152" s="6813">
        <f>IF(AC152="Extremity",IF(CH152="","",CH152),"")</f>
        <v/>
      </c>
      <c r="AV152" s="6814">
        <f>IF(AC152="Extremity","",IF(CE152="","",CE152))</f>
        <v/>
      </c>
      <c r="AW152" s="6814">
        <f>IF(AD152="Extremity","",IF(CF152="","",CF152))</f>
        <v/>
      </c>
      <c r="AX152" s="6807">
        <f>DL152</f>
        <v/>
      </c>
      <c r="AY152" s="6807">
        <f>DQ152</f>
        <v/>
      </c>
      <c r="AZ152" s="6815">
        <f>IF(AC152="Extremity",IF(DA152="","",DA152),"")</f>
        <v/>
      </c>
      <c r="BA152" s="6816">
        <f>IF(AC152="Extremity","",IF(CT152="","",CT152))</f>
        <v/>
      </c>
      <c r="BB152" s="6807">
        <f>IF(AC152="Extremity",IF(DB152="","",DB152),"")</f>
        <v/>
      </c>
      <c r="BC152" s="6814">
        <f>IF(AC152="Extremity","",IF(CZ152="","",CZ152))</f>
        <v/>
      </c>
      <c r="BD152" s="6807">
        <f>DD152</f>
        <v/>
      </c>
      <c r="BE152" s="6817">
        <f>DE152</f>
        <v/>
      </c>
      <c r="BF152" s="6818">
        <f>DF152*60</f>
        <v/>
      </c>
      <c r="BG152" s="6819">
        <f>BE152</f>
        <v/>
      </c>
      <c r="BH152" s="6818">
        <f>DG152*60</f>
        <v/>
      </c>
      <c r="BI152" s="6818">
        <f>DH152</f>
        <v/>
      </c>
      <c r="BJ152" s="6820"/>
      <c r="BK152" s="6821">
        <f>Overview!$E$7</f>
        <v/>
      </c>
      <c r="BL152" s="6820"/>
      <c r="BM152" s="6818">
        <f>DI152</f>
        <v/>
      </c>
      <c r="BN152" s="6821">
        <f>Overview!$P$153</f>
        <v/>
      </c>
      <c r="BO152" s="6820"/>
      <c r="BP152" s="6820"/>
      <c r="BQ152" s="6804"/>
      <c r="BR152" s="6822"/>
      <c r="BS152" s="1541"/>
      <c r="BT152" s="1828" t="inlineStr">
        <is>
          <t>WCDMA</t>
        </is>
      </c>
      <c r="BU152" s="1828" t="inlineStr">
        <is>
          <t>FDDI</t>
        </is>
      </c>
      <c r="BV152" s="906">
        <f>Overview!$H$28</f>
        <v/>
      </c>
      <c r="BW152" s="1784"/>
      <c r="BX152" s="1828" t="inlineStr">
        <is>
          <t>Body</t>
        </is>
      </c>
      <c r="BY152" s="1785"/>
      <c r="BZ152" s="1793"/>
      <c r="CA152" s="6848" t="inlineStr">
        <is>
          <t>Accesorio 7: Front Face</t>
        </is>
      </c>
      <c r="CB152" s="200">
        <v>0</v>
      </c>
      <c r="CC152" s="6848">
        <f>IF(COUNT('Conducted 2G-3G'!$AH$15:$AH$17)=0,9750,INDEX('Conducted 2G-3G'!$T$15:$T$17,MATCH(MAX('Conducted 2G-3G'!$AH$15:$AH$17),'Conducted 2G-3G'!$AH$15:$AH$17,0)))</f>
        <v>9750</v>
      </c>
      <c r="CD152" s="882">
        <f>IF(COUNT('Conducted 2G-3G'!$AH$15:$AH$17)=0,1950,INDEX('Conducted 2G-3G'!$U$15:$U$17,MATCH(MAX('Conducted 2G-3G'!$AH$15:$AH$17),'Conducted 2G-3G'!$AH$15:$AH$17,0)))</f>
        <v>1950</v>
      </c>
      <c r="CE152" s="7237"/>
      <c r="CF152" s="7237"/>
      <c r="CG152" s="6911"/>
      <c r="CH152" s="6911"/>
      <c r="CI152" s="225">
        <f>BY152</f>
        <v/>
      </c>
      <c r="CJ152" s="6672">
        <f>BZ152</f>
        <v/>
      </c>
      <c r="CK152" s="223">
        <f>CA152</f>
        <v/>
      </c>
      <c r="CL152" s="6672">
        <f>CC152</f>
        <v/>
      </c>
      <c r="CM152" s="6672">
        <f>CD152</f>
        <v/>
      </c>
      <c r="CN152" s="6673"/>
      <c r="CO152" s="1579"/>
      <c r="CP152" s="7214">
        <f>IF(CF152=""," ",IF(ABS(CE152-CF152)&lt;=0.1,"Valid","Not valid"))</f>
        <v/>
      </c>
      <c r="CQ152" s="1674">
        <f> IF(CE152="","",IF(AND(CE152&lt;&gt;"",CF152=""),IF(CE152&gt;=0.8,"Medir+Sig Max","No"),IF(CF152&lt;&gt;"",IF(CF152&gt;=0.8,"Medir+Sig Max","No"),"")))</f>
        <v/>
      </c>
      <c r="CR152" s="893">
        <f>IF(UPPER($CQ$1)="X",IF(CF152=""," ",IF((ABS(CE152)&lt;5)*AND(ABS(CF152)&lt;5)*AND(ABS(CT152)&lt;5),"Solo si es max","Medir")),IF(CF152=""," ",IF((ABS(CE152)&lt;1)*AND(ABS(CF152)&lt;1)*AND(ABS(CT152)&lt;1),"Solo si es max","Medir")))</f>
        <v/>
      </c>
      <c r="CS152" s="893"/>
      <c r="CT152" s="867">
        <f>IF(CO152="",IF(AND(CE152="",CF152=""),"",IF(CF152="",IF(DQ152&gt;1,ROUND(DQ152*CE152,3),CE152),IF(DQ152&gt;1,ROUND(DQ152*CF152,3),CF152))),IF(AND(CE152="",CF152=""),"",IF(CF152="",IF(DQ152&gt;1,ROUND(DQ152*CE152*(1/(CO152)),3),CE152*(1/(CO152))),IF(DQ152&gt;1,ROUND(DQ152*CF152*(1/(CO152)),3),CF152*(1/(CO152))))))</f>
        <v/>
      </c>
      <c r="CU152" s="224">
        <f>BY152</f>
        <v/>
      </c>
      <c r="CV152" s="237">
        <f>BZ152</f>
        <v/>
      </c>
      <c r="CW152" s="237">
        <f>CA152</f>
        <v/>
      </c>
      <c r="CX152" s="224">
        <f>CC152</f>
        <v/>
      </c>
      <c r="CY152" s="237">
        <f>CD152</f>
        <v/>
      </c>
      <c r="CZ152" s="7475">
        <f>IF(COUNTIF(Overview!K12:K14,TRUE)&gt;0,1.6,IF(COUNTIF(Overview!L12:L14,TRUE)&gt;0,8,0))</f>
        <v/>
      </c>
      <c r="DA152" s="1876"/>
      <c r="DB152" s="7485"/>
      <c r="DC152" s="844">
        <f>IF(CT152="","",IF(CT152&gt;CZ152,"Fail","Pass"))</f>
        <v/>
      </c>
      <c r="DD152" s="868"/>
      <c r="DE152" s="1565">
        <f>MyTimestamp(DC152)</f>
        <v/>
      </c>
      <c r="DF152" s="1531">
        <f>IF(COUNT(CE152:CH152)=1,15,IF(COUNT(CE152:CH152)=0,0,30))</f>
        <v/>
      </c>
      <c r="DG152" s="1532">
        <f>IF(DF152=0,0,2)</f>
        <v/>
      </c>
      <c r="DH152" s="6674"/>
      <c r="DI152" s="6674"/>
      <c r="DJ152" s="1569"/>
      <c r="DK152" s="1878"/>
      <c r="DL152" s="1574">
        <f>10^(CN152/20)*100-100</f>
        <v/>
      </c>
      <c r="DM152" s="1106"/>
      <c r="DN152" s="6686"/>
      <c r="DO152" s="6687">
        <f>IF(DM152="","",10^(DM152/10))</f>
        <v/>
      </c>
      <c r="DP152" s="976">
        <f>IF(ISNUMBER(DN152)=FALSE,"",10^(DN152/10))</f>
        <v/>
      </c>
      <c r="DQ152" s="6614">
        <f>IF(AND(ISNUMBER(DO152),ISNUMBER(DP152)),IF(DO152/DP152&gt;1,ROUND((DO152)/DP152,3),1),1)</f>
        <v/>
      </c>
      <c r="DR152" s="1541"/>
      <c r="DS152" s="1541"/>
      <c r="DT152" s="1541"/>
      <c r="DU152" s="1541"/>
      <c r="DV152" s="1541"/>
      <c r="DW152" s="1541"/>
      <c r="DX152" s="1541"/>
      <c r="DY152" s="1541"/>
      <c r="DZ152" s="1541"/>
      <c r="EA152" s="1541"/>
      <c r="EB152" s="1541"/>
      <c r="EC152" s="1541"/>
      <c r="ED152" s="1541"/>
      <c r="EE152" s="1541"/>
      <c r="EF152" s="1541"/>
      <c r="EG152" s="1541"/>
      <c r="EH152" s="1541"/>
      <c r="EI152" s="1541"/>
      <c r="EJ152" s="1541"/>
      <c r="EK152" s="1541"/>
      <c r="EL152" s="1541"/>
      <c r="EM152" s="1541"/>
      <c r="EN152" s="1541"/>
      <c r="EO152" s="1541"/>
      <c r="EP152" s="1541"/>
      <c r="EQ152" s="1541"/>
      <c r="ER152" s="1541"/>
      <c r="ES152" s="1541"/>
      <c r="ET152" s="1541"/>
      <c r="EU152" s="1541"/>
      <c r="EV152" s="1541"/>
    </row>
    <row r="153" ht="12.75" x14ac:dyDescent="0.2">
      <c r="A153" s="1541"/>
      <c r="B153" s="1541"/>
      <c r="C153"/>
      <c r="D153" s="1486"/>
      <c r="E153" s="1486"/>
      <c r="F153" s="672" t="inlineStr">
        <is>
          <t>5.2</t>
        </is>
      </c>
      <c r="G153" s="1497"/>
      <c r="H153" s="130">
        <f>BV153</f>
        <v/>
      </c>
      <c r="I153" s="130">
        <f>BW153</f>
        <v/>
      </c>
      <c r="J153" s="1299" t="inlineStr">
        <is>
          <t>WCDMA</t>
        </is>
      </c>
      <c r="K153" s="1299" t="inlineStr">
        <is>
          <t>FDDI</t>
        </is>
      </c>
      <c r="L153" s="115"/>
      <c r="M153" s="130"/>
      <c r="N153" s="119"/>
      <c r="O153" s="131"/>
      <c r="P153" s="6597"/>
      <c r="Q153" s="131"/>
      <c r="R153" s="131"/>
      <c r="S153" s="130"/>
      <c r="T153" s="130">
        <v>9750</v>
      </c>
      <c r="U153" s="6593">
        <v>1950</v>
      </c>
      <c r="V153" s="119"/>
      <c r="W153" s="1305"/>
      <c r="X153" s="119"/>
      <c r="Y153" s="119"/>
      <c r="Z153" s="119"/>
      <c r="AA153" s="115"/>
      <c r="AB153" s="115"/>
      <c r="AC153" s="1300">
        <f>IF(OR(BX153="Close to Ear",BX153="Close to Head"),"Head",IF(BX153="Extremity","Extremity","Body"))</f>
        <v/>
      </c>
      <c r="AD153" s="1301">
        <f>CA153</f>
        <v/>
      </c>
      <c r="AE153" s="1299">
        <f>CB153</f>
        <v/>
      </c>
      <c r="AF153" s="115"/>
      <c r="AG153" s="1302">
        <f>IF(OR(AZ153="",BA153=""),"N/A",IF(DC153="Pass","P","F"))</f>
        <v/>
      </c>
      <c r="AH153" s="129"/>
      <c r="AI153" s="129"/>
      <c r="AJ153" s="129"/>
      <c r="AK153" s="119"/>
      <c r="AL153" s="115"/>
      <c r="AM153" s="119"/>
      <c r="AN153" s="119"/>
      <c r="AO153" s="692"/>
      <c r="AP153" s="692"/>
      <c r="AQ153" s="692"/>
      <c r="AR153" s="692"/>
      <c r="AS153" s="692"/>
      <c r="AT153" s="1303">
        <f>IF(AC153="Extremity",IF(CG153="","",CG153),"")</f>
        <v/>
      </c>
      <c r="AU153" s="1303">
        <f>IF(AC153="Extremity",IF(CH153="","",CH153),"")</f>
        <v/>
      </c>
      <c r="AV153" s="1304">
        <f>IF(AC153="Extremity","",IF(CE153="","",CE153))</f>
        <v/>
      </c>
      <c r="AW153" s="1304">
        <f>IF(AD153="Extremity","",IF(CF153="","",CF153))</f>
        <v/>
      </c>
      <c r="AX153" s="1305">
        <f>DL153</f>
        <v/>
      </c>
      <c r="AY153" s="1305">
        <f>DQ153</f>
        <v/>
      </c>
      <c r="AZ153" s="3377">
        <f>IF(AC153="Extremity",IF(DA153="","",DA153),"")</f>
        <v/>
      </c>
      <c r="BA153" s="3378">
        <f>IF(AC153="Extremity","",IF(CT153="","",CT153))</f>
        <v/>
      </c>
      <c r="BB153" s="1305">
        <f>IF(AC153="Extremity",IF(DB153="","",DB153),"")</f>
        <v/>
      </c>
      <c r="BC153" s="1304">
        <f>IF(AC153="Extremity","",IF(CZ153="","",CZ153))</f>
        <v/>
      </c>
      <c r="BD153" s="1305">
        <f>DD153</f>
        <v/>
      </c>
      <c r="BE153" s="132">
        <f>DE153</f>
        <v/>
      </c>
      <c r="BF153" s="133">
        <f>DF153*60</f>
        <v/>
      </c>
      <c r="BG153" s="121">
        <f>BE153</f>
        <v/>
      </c>
      <c r="BH153" s="133">
        <f>DG153*60</f>
        <v/>
      </c>
      <c r="BI153" s="133">
        <f>DH153</f>
        <v/>
      </c>
      <c r="BJ153" s="117"/>
      <c r="BK153" s="812">
        <f>Overview!$E$7</f>
        <v/>
      </c>
      <c r="BL153" s="117"/>
      <c r="BM153" s="834">
        <f>DI153</f>
        <v/>
      </c>
      <c r="BN153" s="812">
        <f>Overview!$P$153</f>
        <v/>
      </c>
      <c r="BO153" s="117"/>
      <c r="BP153" s="117"/>
      <c r="BQ153" s="115"/>
      <c r="BR153" s="1478"/>
      <c r="BS153" s="1541"/>
      <c r="BT153" s="1825" t="inlineStr">
        <is>
          <t>WCDMA</t>
        </is>
      </c>
      <c r="BU153" s="1825" t="inlineStr">
        <is>
          <t>FDDI</t>
        </is>
      </c>
      <c r="BV153" s="905">
        <f>Overview!$H$29</f>
        <v/>
      </c>
      <c r="BW153" s="1778"/>
      <c r="BX153" s="1825" t="inlineStr">
        <is>
          <t>Close to ear</t>
        </is>
      </c>
      <c r="BY153" s="1779"/>
      <c r="BZ153" s="1779"/>
      <c r="CA153" s="1826" t="inlineStr">
        <is>
          <t>Left Cheek</t>
        </is>
      </c>
      <c r="CB153" s="202">
        <v>0</v>
      </c>
      <c r="CC153" s="1103">
        <f>IF(COUNT('Conducted 2G-3G'!$AH$15:$AH$17)=0,9750,INDEX('Conducted 2G-3G'!$T$15:$T$17,MATCH(MAX('Conducted 2G-3G'!$AH$15:$AH$17),'Conducted 2G-3G'!$AH$15:$AH$17,0)))</f>
        <v>9750</v>
      </c>
      <c r="CD153" s="1103">
        <f>IF(COUNT('Conducted 2G-3G'!$AH$15:$AH$17)=0,1950,INDEX('Conducted 2G-3G'!$U$15:$U$17,MATCH(MAX('Conducted 2G-3G'!$AH$15:$AH$17),'Conducted 2G-3G'!$AH$15:$AH$17,0)))</f>
        <v>1950</v>
      </c>
      <c r="CE153" s="7233"/>
      <c r="CF153" s="7233"/>
      <c r="CG153" s="6705"/>
      <c r="CH153" s="6705"/>
      <c r="CI153" s="225">
        <f>BY153</f>
        <v/>
      </c>
      <c r="CJ153" s="236">
        <f>BZ153</f>
        <v/>
      </c>
      <c r="CK153" s="223">
        <f>CA153</f>
        <v/>
      </c>
      <c r="CL153" s="236">
        <f>CC153</f>
        <v/>
      </c>
      <c r="CM153" s="236">
        <f>CD153</f>
        <v/>
      </c>
      <c r="CN153" s="1522"/>
      <c r="CO153" s="1579"/>
      <c r="CP153" s="891">
        <f>IF(CF153=""," ",IF(ABS(CE153-CF153)&lt;=0.1,"Valid","Not valid"))</f>
        <v/>
      </c>
      <c r="CQ153" s="892">
        <f> IF(CE153="","",IF(AND(CE153&lt;&gt;"",CF153=""),IF(CE153&gt;=0.8,"Medir+Sig Max","No"),IF(CF153&lt;&gt;"",IF(CF153&gt;=0.8,"Medir+Sig Max","No"),"")))</f>
        <v/>
      </c>
      <c r="CR153" s="6929">
        <f>IF(UPPER('SAR FCC-ISED'!$CQ$1)="X",IF(CF153=""," ",IF((ABS(CE153)&lt;5)*AND(ABS(CF153)&lt;5)*AND(ABS(CT153)&lt;5),"Solo si es max","Medir")),IF(CF153=""," ",IF((ABS(CE153)&lt;1)*AND(ABS(CF153)&lt;1)*AND(ABS(CT153)&lt;1),"Solo si es max","Medir")))</f>
        <v/>
      </c>
      <c r="CS153" s="7220"/>
      <c r="CT153" s="219">
        <f>IF(CO153="",IF(AND(CE153="",CF153=""),"",IF(CF153="",IF(DQ153&gt;1,ROUND(DQ153*CE153,3),CE153),IF(DQ153&gt;1,ROUND(DQ153*CF153,3),CF153))),IF(AND(CE153="",CF153=""),"",IF(CF153="",IF(DQ153&gt;1,ROUND(DQ153*CE153*(1/(CO153)),3),CE153*(1/(CO153))),IF(DQ153&gt;1,ROUND(DQ153*CF153*(1/(CO153)),3),CF153*(1/(CO153))))))</f>
        <v/>
      </c>
      <c r="CU153" s="224">
        <f>BY153</f>
        <v/>
      </c>
      <c r="CV153" s="237">
        <f>BZ153</f>
        <v/>
      </c>
      <c r="CW153" s="237">
        <f>CA153</f>
        <v/>
      </c>
      <c r="CX153" s="224">
        <f>CC153</f>
        <v/>
      </c>
      <c r="CY153" s="237">
        <f>CD153</f>
        <v/>
      </c>
      <c r="CZ153" s="7477">
        <f>IF(COUNTIF(Overview!K12:K14,TRUE)&gt;0,1.6,IF(COUNTIF(Overview!L12:L14,TRUE)&gt;0,8,0))</f>
        <v/>
      </c>
      <c r="DA153" s="1799"/>
      <c r="DB153" s="7482"/>
      <c r="DC153" s="844">
        <f>IF(CT153="","",IF(CT153&gt;CZ153,"Fail","Pass"))</f>
        <v/>
      </c>
      <c r="DD153" s="399"/>
      <c r="DE153" s="1565">
        <f>MyTimestamp(DC153)</f>
        <v/>
      </c>
      <c r="DF153" s="1531">
        <f>IF(COUNT(CE153:CH153)=1,15,IF(COUNT(CE153:CH153)=0,0,30))</f>
        <v/>
      </c>
      <c r="DG153" s="1532">
        <f>IF(DF153=0,0,2)</f>
        <v/>
      </c>
      <c r="DH153" s="858"/>
      <c r="DI153" s="858"/>
      <c r="DJ153" s="1568"/>
      <c r="DK153" s="1782"/>
      <c r="DL153" s="1574">
        <f>10^(CN153/20)*100-100</f>
        <v/>
      </c>
      <c r="DM153" s="876"/>
      <c r="DN153" s="1104"/>
      <c r="DO153" s="876">
        <f>IF(DM153="","",10^(DM153/10))</f>
        <v/>
      </c>
      <c r="DP153" s="876">
        <f>IF(ISNUMBER(DN153)=FALSE,"",10^(DN153/10))</f>
        <v/>
      </c>
      <c r="DQ153" s="1573">
        <f>IF(AND(ISNUMBER(DO153),ISNUMBER(DP153)),IF(DO153/DP153&gt;1,ROUND((DO153)/DP153,3),1),1)</f>
        <v/>
      </c>
      <c r="DR153" s="1541"/>
      <c r="DS153" s="1541"/>
      <c r="DT153" s="1541"/>
      <c r="DU153" s="1541"/>
      <c r="DV153" s="1541"/>
      <c r="DW153" s="1541"/>
      <c r="DX153" s="1541"/>
      <c r="DY153" s="1541"/>
      <c r="DZ153" s="1541"/>
      <c r="EA153" s="1541"/>
      <c r="EB153" s="1541"/>
      <c r="EC153" s="1541"/>
      <c r="ED153" s="1541"/>
      <c r="EE153" s="1541"/>
      <c r="EF153" s="1541"/>
      <c r="EG153" s="1541"/>
      <c r="EH153" s="1541"/>
      <c r="EI153" s="1541"/>
      <c r="EJ153" s="1541"/>
      <c r="EK153" s="1541"/>
      <c r="EL153" s="1541"/>
      <c r="EM153" s="1541"/>
      <c r="EN153" s="1541"/>
      <c r="EO153" s="1541"/>
      <c r="EP153" s="1541"/>
      <c r="EQ153" s="1541"/>
      <c r="ER153" s="1541"/>
      <c r="ES153" s="1541"/>
      <c r="ET153" s="1541"/>
      <c r="EU153" s="1541"/>
      <c r="EV153" s="1541"/>
    </row>
    <row r="154" ht="12.75" x14ac:dyDescent="0.2">
      <c r="A154" s="1541"/>
      <c r="B154" s="1541"/>
      <c r="C154"/>
      <c r="D154" s="1486"/>
      <c r="E154" s="1486"/>
      <c r="F154" s="672" t="inlineStr">
        <is>
          <t>5.2</t>
        </is>
      </c>
      <c r="G154" s="1497"/>
      <c r="H154" s="130">
        <f>BV154</f>
        <v/>
      </c>
      <c r="I154" s="130">
        <f>BW154</f>
        <v/>
      </c>
      <c r="J154" s="1299" t="inlineStr">
        <is>
          <t>WCDMA</t>
        </is>
      </c>
      <c r="K154" s="1299" t="inlineStr">
        <is>
          <t>FDDI</t>
        </is>
      </c>
      <c r="L154" s="115"/>
      <c r="M154" s="130"/>
      <c r="N154" s="119"/>
      <c r="O154" s="131"/>
      <c r="P154" s="6597"/>
      <c r="Q154" s="131"/>
      <c r="R154" s="131"/>
      <c r="S154" s="130"/>
      <c r="T154" s="130">
        <v>9750</v>
      </c>
      <c r="U154" s="6593">
        <v>1950</v>
      </c>
      <c r="V154" s="119"/>
      <c r="W154" s="1305"/>
      <c r="X154" s="119"/>
      <c r="Y154" s="119"/>
      <c r="Z154" s="119"/>
      <c r="AA154" s="115"/>
      <c r="AB154" s="115"/>
      <c r="AC154" s="1300">
        <f>IF(OR(BX154="Close to Ear",BX154="Close to Head"),"Head",IF(BX154="Extremity","Extremity","Body"))</f>
        <v/>
      </c>
      <c r="AD154" s="1301">
        <f>CA154</f>
        <v/>
      </c>
      <c r="AE154" s="1299">
        <f>CB154</f>
        <v/>
      </c>
      <c r="AF154" s="115"/>
      <c r="AG154" s="1302">
        <f>IF(OR(AZ154="",BA154=""),"N/A",IF(DC154="Pass","P","F"))</f>
        <v/>
      </c>
      <c r="AH154" s="129"/>
      <c r="AI154" s="129"/>
      <c r="AJ154" s="129"/>
      <c r="AK154" s="119"/>
      <c r="AL154" s="115"/>
      <c r="AM154" s="119"/>
      <c r="AN154" s="119"/>
      <c r="AO154" s="692"/>
      <c r="AP154" s="692"/>
      <c r="AQ154" s="692"/>
      <c r="AR154" s="692"/>
      <c r="AS154" s="692"/>
      <c r="AT154" s="1303">
        <f>IF(AC154="Extremity",IF(CG154="","",CG154),"")</f>
        <v/>
      </c>
      <c r="AU154" s="1303">
        <f>IF(AC154="Extremity",IF(CH154="","",CH154),"")</f>
        <v/>
      </c>
      <c r="AV154" s="1304">
        <f>IF(AC154="Extremity","",IF(CE154="","",CE154))</f>
        <v/>
      </c>
      <c r="AW154" s="1304">
        <f>IF(AD154="Extremity","",IF(CF154="","",CF154))</f>
        <v/>
      </c>
      <c r="AX154" s="1305">
        <f>DL154</f>
        <v/>
      </c>
      <c r="AY154" s="1305">
        <f>DQ154</f>
        <v/>
      </c>
      <c r="AZ154" s="3377">
        <f>IF(AC154="Extremity",IF(DA154="","",DA154),"")</f>
        <v/>
      </c>
      <c r="BA154" s="3378">
        <f>IF(AC154="Extremity","",IF(CT154="","",CT154))</f>
        <v/>
      </c>
      <c r="BB154" s="1305">
        <f>IF(AC154="Extremity",IF(DB154="","",DB154),"")</f>
        <v/>
      </c>
      <c r="BC154" s="1304">
        <f>IF(AC154="Extremity","",IF(CZ154="","",CZ154))</f>
        <v/>
      </c>
      <c r="BD154" s="1305">
        <f>DD154</f>
        <v/>
      </c>
      <c r="BE154" s="132">
        <f>DE154</f>
        <v/>
      </c>
      <c r="BF154" s="133">
        <f>DF154*60</f>
        <v/>
      </c>
      <c r="BG154" s="121">
        <f>BE154</f>
        <v/>
      </c>
      <c r="BH154" s="133">
        <f>DG154*60</f>
        <v/>
      </c>
      <c r="BI154" s="133">
        <f>DH154</f>
        <v/>
      </c>
      <c r="BJ154" s="117"/>
      <c r="BK154" s="812">
        <f>Overview!$E$7</f>
        <v/>
      </c>
      <c r="BL154" s="117"/>
      <c r="BM154" s="834">
        <f>DI154</f>
        <v/>
      </c>
      <c r="BN154" s="812">
        <f>Overview!$P$153</f>
        <v/>
      </c>
      <c r="BO154" s="117"/>
      <c r="BP154" s="117"/>
      <c r="BQ154" s="115"/>
      <c r="BR154" s="1478"/>
      <c r="BS154" s="1541"/>
      <c r="BT154" s="1828" t="inlineStr">
        <is>
          <t>WCDMA</t>
        </is>
      </c>
      <c r="BU154" s="1828" t="inlineStr">
        <is>
          <t>FDDI</t>
        </is>
      </c>
      <c r="BV154" s="906">
        <f>Overview!$H$29</f>
        <v/>
      </c>
      <c r="BW154" s="1784"/>
      <c r="BX154" s="1828" t="inlineStr">
        <is>
          <t>Close to ear</t>
        </is>
      </c>
      <c r="BY154" s="1785"/>
      <c r="BZ154" s="1785"/>
      <c r="CA154" s="1829" t="inlineStr">
        <is>
          <t>Left Tilt</t>
        </is>
      </c>
      <c r="CB154" s="200">
        <v>0</v>
      </c>
      <c r="CC154" s="1105">
        <f>IF(COUNT('Conducted 2G-3G'!$AH$15:$AH$17)=0,9750,INDEX('Conducted 2G-3G'!$T$15:$T$17,MATCH(MAX('Conducted 2G-3G'!$AH$15:$AH$17),'Conducted 2G-3G'!$AH$15:$AH$17,0)))</f>
        <v>9750</v>
      </c>
      <c r="CD154" s="877">
        <f>IF(COUNT('Conducted 2G-3G'!$AH$15:$AH$17)=0,1950,INDEX('Conducted 2G-3G'!$U$15:$U$17,MATCH(MAX('Conducted 2G-3G'!$AH$15:$AH$17),'Conducted 2G-3G'!$AH$15:$AH$17,0)))</f>
        <v>1950</v>
      </c>
      <c r="CE154" s="7234"/>
      <c r="CF154" s="7234"/>
      <c r="CG154" s="6706"/>
      <c r="CH154" s="6706"/>
      <c r="CI154" s="225">
        <f>BY154</f>
        <v/>
      </c>
      <c r="CJ154" s="237">
        <f>BZ154</f>
        <v/>
      </c>
      <c r="CK154" s="223">
        <f>CA154</f>
        <v/>
      </c>
      <c r="CL154" s="237">
        <f>CC154</f>
        <v/>
      </c>
      <c r="CM154" s="237">
        <f>CD154</f>
        <v/>
      </c>
      <c r="CN154" s="1523"/>
      <c r="CO154" s="1579"/>
      <c r="CP154" s="7214">
        <f>IF(CF154=""," ",IF(ABS(CE154-CF154)&lt;=0.1,"Valid","Not valid"))</f>
        <v/>
      </c>
      <c r="CQ154" s="1674">
        <f> IF(CE154="","",IF(AND(CE154&lt;&gt;"",CF154=""),IF(CE154&gt;=0.8,"Medir+Sig Max","No"),IF(CF154&lt;&gt;"",IF(CF154&gt;=0.8,"Medir+Sig Max","No"),"")))</f>
        <v/>
      </c>
      <c r="CR154" s="6927">
        <f>IF(UPPER('SAR FCC-ISED'!$CQ$1)="X",IF(CF154=""," ",IF((ABS(CE154)&lt;5)*AND(ABS(CF154)&lt;5)*AND(ABS(CT154)&lt;5),"Solo si es max","Medir")),IF(CF154=""," ",IF((ABS(CE154)&lt;1)*AND(ABS(CF154)&lt;1)*AND(ABS(CT154)&lt;1),"Solo si es max","Medir")))</f>
        <v/>
      </c>
      <c r="CS154" s="1674"/>
      <c r="CT154" s="220">
        <f>IF(CO154="",IF(AND(CE154="",CF154=""),"",IF(CF154="",IF(DQ154&gt;1,ROUND(DQ154*CE154,3),CE154),IF(DQ154&gt;1,ROUND(DQ154*CF154,3),CF154))),IF(AND(CE154="",CF154=""),"",IF(CF154="",IF(DQ154&gt;1,ROUND(DQ154*CE154*(1/(CO154)),3),CE154*(1/(CO154))),IF(DQ154&gt;1,ROUND(DQ154*CF154*(1/(CO154)),3),CF154*(1/(CO154))))))</f>
        <v/>
      </c>
      <c r="CU154" s="224">
        <f>BY154</f>
        <v/>
      </c>
      <c r="CV154" s="237">
        <f>BZ154</f>
        <v/>
      </c>
      <c r="CW154" s="237">
        <f>CA154</f>
        <v/>
      </c>
      <c r="CX154" s="224">
        <f>CC154</f>
        <v/>
      </c>
      <c r="CY154" s="237">
        <f>CD154</f>
        <v/>
      </c>
      <c r="CZ154" s="7474">
        <f>IF(COUNTIF(Overview!K12:K14,TRUE)&gt;0,1.6,IF(COUNTIF(Overview!L12:L14,TRUE)&gt;0,8,0))</f>
        <v/>
      </c>
      <c r="DA154" s="1788"/>
      <c r="DB154" s="7483"/>
      <c r="DC154" s="844">
        <f>IF(CT154="","",IF(CT154&gt;CZ154,"Fail","Pass"))</f>
        <v/>
      </c>
      <c r="DD154" s="402"/>
      <c r="DE154" s="1565">
        <f>MyTimestamp(DC154)</f>
        <v/>
      </c>
      <c r="DF154" s="1531">
        <f>IF(COUNT(CE154:CH154)=1,15,IF(COUNT(CE154:CH154)=0,0,30))</f>
        <v/>
      </c>
      <c r="DG154" s="1532">
        <f>IF(DF154=0,0,2)</f>
        <v/>
      </c>
      <c r="DH154" s="859"/>
      <c r="DI154" s="859"/>
      <c r="DJ154" s="1569"/>
      <c r="DK154" s="1789"/>
      <c r="DL154" s="1574">
        <f>10^(CN154/20)*100-100</f>
        <v/>
      </c>
      <c r="DM154" s="1106"/>
      <c r="DN154" s="976"/>
      <c r="DO154" s="976">
        <f>IF(DM154="","",10^(DM154/10))</f>
        <v/>
      </c>
      <c r="DP154" s="976">
        <f>IF(ISNUMBER(DN154)=FALSE,"",10^(DN154/10))</f>
        <v/>
      </c>
      <c r="DQ154" s="1574">
        <f>IF(AND(ISNUMBER(DO154),ISNUMBER(DP154)),IF(DO154/DP154&gt;1,ROUND((DO154)/DP154,3),1),1)</f>
        <v/>
      </c>
      <c r="DR154" s="1541"/>
      <c r="DS154" s="1541"/>
      <c r="DT154" s="1541"/>
      <c r="DU154" s="1541"/>
      <c r="DV154" s="1541"/>
      <c r="DW154" s="1541"/>
      <c r="DX154" s="1541"/>
      <c r="DY154" s="1541"/>
      <c r="DZ154" s="1541"/>
      <c r="EA154" s="1541"/>
      <c r="EB154" s="1541"/>
      <c r="EC154" s="1541"/>
      <c r="ED154" s="1541"/>
      <c r="EE154" s="1541"/>
      <c r="EF154" s="1541"/>
      <c r="EG154" s="1541"/>
      <c r="EH154" s="1541"/>
      <c r="EI154" s="1541"/>
      <c r="EJ154" s="1541"/>
      <c r="EK154" s="1541"/>
      <c r="EL154" s="1541"/>
      <c r="EM154" s="1541"/>
      <c r="EN154" s="1541"/>
      <c r="EO154" s="1541"/>
      <c r="EP154" s="1541"/>
      <c r="EQ154" s="1541"/>
      <c r="ER154" s="1541"/>
      <c r="ES154" s="1541"/>
      <c r="ET154" s="1541"/>
      <c r="EU154" s="1541"/>
      <c r="EV154" s="1541"/>
    </row>
    <row r="155" ht="12.75" x14ac:dyDescent="0.2">
      <c r="A155" s="1541"/>
      <c r="B155" s="1541"/>
      <c r="C155"/>
      <c r="D155" s="1486"/>
      <c r="E155" s="1486"/>
      <c r="F155" s="672" t="inlineStr">
        <is>
          <t>5.2</t>
        </is>
      </c>
      <c r="G155" s="1497"/>
      <c r="H155" s="130">
        <f>BV155</f>
        <v/>
      </c>
      <c r="I155" s="130">
        <f>BW155</f>
        <v/>
      </c>
      <c r="J155" s="1299" t="inlineStr">
        <is>
          <t>WCDMA</t>
        </is>
      </c>
      <c r="K155" s="1299" t="inlineStr">
        <is>
          <t>FDDI</t>
        </is>
      </c>
      <c r="L155" s="115"/>
      <c r="M155" s="130"/>
      <c r="N155" s="119"/>
      <c r="O155" s="131"/>
      <c r="P155" s="6597"/>
      <c r="Q155" s="131"/>
      <c r="R155" s="131"/>
      <c r="S155" s="130"/>
      <c r="T155" s="130">
        <v>9750</v>
      </c>
      <c r="U155" s="6593">
        <v>1950</v>
      </c>
      <c r="V155" s="119"/>
      <c r="W155" s="1305"/>
      <c r="X155" s="119"/>
      <c r="Y155" s="119"/>
      <c r="Z155" s="119"/>
      <c r="AA155" s="115"/>
      <c r="AB155" s="115"/>
      <c r="AC155" s="1300">
        <f>IF(OR(BX155="Close to Ear",BX155="Close to Head"),"Head",IF(BX155="Extremity","Extremity","Body"))</f>
        <v/>
      </c>
      <c r="AD155" s="1301">
        <f>CA155</f>
        <v/>
      </c>
      <c r="AE155" s="1299">
        <f>CB155</f>
        <v/>
      </c>
      <c r="AF155" s="115"/>
      <c r="AG155" s="1302">
        <f>IF(OR(AZ155="",BA155=""),"N/A",IF(DC155="Pass","P","F"))</f>
        <v/>
      </c>
      <c r="AH155" s="129"/>
      <c r="AI155" s="129"/>
      <c r="AJ155" s="129"/>
      <c r="AK155" s="119"/>
      <c r="AL155" s="115"/>
      <c r="AM155" s="119"/>
      <c r="AN155" s="119"/>
      <c r="AO155" s="692"/>
      <c r="AP155" s="692"/>
      <c r="AQ155" s="692"/>
      <c r="AR155" s="692"/>
      <c r="AS155" s="692"/>
      <c r="AT155" s="1303">
        <f>IF(AC155="Extremity",IF(CG155="","",CG155),"")</f>
        <v/>
      </c>
      <c r="AU155" s="1303">
        <f>IF(AC155="Extremity",IF(CH155="","",CH155),"")</f>
        <v/>
      </c>
      <c r="AV155" s="1304">
        <f>IF(AC155="Extremity","",IF(CE155="","",CE155))</f>
        <v/>
      </c>
      <c r="AW155" s="1304">
        <f>IF(AD155="Extremity","",IF(CF155="","",CF155))</f>
        <v/>
      </c>
      <c r="AX155" s="1305">
        <f>DL155</f>
        <v/>
      </c>
      <c r="AY155" s="1305">
        <f>DQ155</f>
        <v/>
      </c>
      <c r="AZ155" s="3377">
        <f>IF(AC155="Extremity",IF(DA155="","",DA155),"")</f>
        <v/>
      </c>
      <c r="BA155" s="3378">
        <f>IF(AC155="Extremity","",IF(CT155="","",CT155))</f>
        <v/>
      </c>
      <c r="BB155" s="1305">
        <f>IF(AC155="Extremity",IF(DB155="","",DB155),"")</f>
        <v/>
      </c>
      <c r="BC155" s="1304">
        <f>IF(AC155="Extremity","",IF(CZ155="","",CZ155))</f>
        <v/>
      </c>
      <c r="BD155" s="1305">
        <f>DD155</f>
        <v/>
      </c>
      <c r="BE155" s="132">
        <f>DE155</f>
        <v/>
      </c>
      <c r="BF155" s="133">
        <f>DF155*60</f>
        <v/>
      </c>
      <c r="BG155" s="121">
        <f>BE155</f>
        <v/>
      </c>
      <c r="BH155" s="133">
        <f>DG155*60</f>
        <v/>
      </c>
      <c r="BI155" s="133">
        <f>DH155</f>
        <v/>
      </c>
      <c r="BJ155" s="117"/>
      <c r="BK155" s="812">
        <f>Overview!$E$7</f>
        <v/>
      </c>
      <c r="BL155" s="117"/>
      <c r="BM155" s="834">
        <f>DI155</f>
        <v/>
      </c>
      <c r="BN155" s="812">
        <f>Overview!$P$153</f>
        <v/>
      </c>
      <c r="BO155" s="117"/>
      <c r="BP155" s="117"/>
      <c r="BQ155" s="115"/>
      <c r="BR155" s="1478"/>
      <c r="BS155" s="1541"/>
      <c r="BT155" s="1828" t="inlineStr">
        <is>
          <t>WCDMA</t>
        </is>
      </c>
      <c r="BU155" s="1828" t="inlineStr">
        <is>
          <t>FDDI</t>
        </is>
      </c>
      <c r="BV155" s="906">
        <f>Overview!$H$29</f>
        <v/>
      </c>
      <c r="BW155" s="1784"/>
      <c r="BX155" s="1828" t="inlineStr">
        <is>
          <t>Close to ear</t>
        </is>
      </c>
      <c r="BY155" s="1785"/>
      <c r="BZ155" s="1785"/>
      <c r="CA155" s="1829" t="inlineStr">
        <is>
          <t>Right Cheek</t>
        </is>
      </c>
      <c r="CB155" s="200">
        <v>0</v>
      </c>
      <c r="CC155" s="1107">
        <f>IF(COUNT('Conducted 2G-3G'!$AH$15:$AH$17)=0,9750,INDEX('Conducted 2G-3G'!$T$15:$T$17,MATCH(MAX('Conducted 2G-3G'!$AH$15:$AH$17),'Conducted 2G-3G'!$AH$15:$AH$17,0)))</f>
        <v>9750</v>
      </c>
      <c r="CD155" s="1108">
        <f>IF(COUNT('Conducted 2G-3G'!$AH$15:$AH$17)=0,1950,INDEX('Conducted 2G-3G'!$U$15:$U$17,MATCH(MAX('Conducted 2G-3G'!$AH$15:$AH$17),'Conducted 2G-3G'!$AH$15:$AH$17,0)))</f>
        <v>1950</v>
      </c>
      <c r="CE155" s="7234"/>
      <c r="CF155" s="7234"/>
      <c r="CG155" s="6706"/>
      <c r="CH155" s="6706"/>
      <c r="CI155" s="225">
        <f>BY155</f>
        <v/>
      </c>
      <c r="CJ155" s="237">
        <f>BZ155</f>
        <v/>
      </c>
      <c r="CK155" s="223">
        <f>CA155</f>
        <v/>
      </c>
      <c r="CL155" s="237">
        <f>CC155</f>
        <v/>
      </c>
      <c r="CM155" s="237">
        <f>CD155</f>
        <v/>
      </c>
      <c r="CN155" s="1523"/>
      <c r="CO155" s="1579"/>
      <c r="CP155" s="7214">
        <f>IF(CF155=""," ",IF(ABS(CE155-CF155)&lt;=0.1,"Valid","Not valid"))</f>
        <v/>
      </c>
      <c r="CQ155" s="1674">
        <f> IF(CE155="","",IF(AND(CE155&lt;&gt;"",CF155=""),IF(CE155&gt;=0.8,"Medir+Sig Max","No"),IF(CF155&lt;&gt;"",IF(CF155&gt;=0.8,"Medir+Sig Max","No"),"")))</f>
        <v/>
      </c>
      <c r="CR155" s="6927">
        <f>IF(UPPER('SAR FCC-ISED'!$CQ$1)="X",IF(CF155=""," ",IF((ABS(CE155)&lt;5)*AND(ABS(CF155)&lt;5)*AND(ABS(CT155)&lt;5),"Solo si es max","Medir")),IF(CF155=""," ",IF((ABS(CE155)&lt;1)*AND(ABS(CF155)&lt;1)*AND(ABS(CT155)&lt;1),"Solo si es max","Medir")))</f>
        <v/>
      </c>
      <c r="CS155" s="1674"/>
      <c r="CT155" s="220">
        <f>IF(CO155="",IF(AND(CE155="",CF155=""),"",IF(CF155="",IF(DQ155&gt;1,ROUND(DQ155*CE155,3),CE155),IF(DQ155&gt;1,ROUND(DQ155*CF155,3),CF155))),IF(AND(CE155="",CF155=""),"",IF(CF155="",IF(DQ155&gt;1,ROUND(DQ155*CE155*(1/(CO155)),3),CE155*(1/(CO155))),IF(DQ155&gt;1,ROUND(DQ155*CF155*(1/(CO155)),3),CF155*(1/(CO155))))))</f>
        <v/>
      </c>
      <c r="CU155" s="224">
        <f>BY155</f>
        <v/>
      </c>
      <c r="CV155" s="237">
        <f>BZ155</f>
        <v/>
      </c>
      <c r="CW155" s="237">
        <f>CA155</f>
        <v/>
      </c>
      <c r="CX155" s="224">
        <f>CC155</f>
        <v/>
      </c>
      <c r="CY155" s="237">
        <f>CD155</f>
        <v/>
      </c>
      <c r="CZ155" s="7474">
        <f>IF(COUNTIF(Overview!K12:K14,TRUE)&gt;0,1.6,IF(COUNTIF(Overview!L12:L14,TRUE)&gt;0,8,0))</f>
        <v/>
      </c>
      <c r="DA155" s="1788"/>
      <c r="DB155" s="7483"/>
      <c r="DC155" s="844">
        <f>IF(CT155="","",IF(CT155&gt;CZ155,"Fail","Pass"))</f>
        <v/>
      </c>
      <c r="DD155" s="402"/>
      <c r="DE155" s="1565">
        <f>MyTimestamp(DC155)</f>
        <v/>
      </c>
      <c r="DF155" s="1531">
        <f>IF(COUNT(CE155:CH155)=1,15,IF(COUNT(CE155:CH155)=0,0,30))</f>
        <v/>
      </c>
      <c r="DG155" s="1532">
        <f>IF(DF155=0,0,2)</f>
        <v/>
      </c>
      <c r="DH155" s="859"/>
      <c r="DI155" s="859"/>
      <c r="DJ155" s="1569"/>
      <c r="DK155" s="1789"/>
      <c r="DL155" s="1574">
        <f>10^(CN155/20)*100-100</f>
        <v/>
      </c>
      <c r="DM155" s="1106"/>
      <c r="DN155" s="1109"/>
      <c r="DO155" s="976">
        <f>IF(DM155="","",10^(DM155/10))</f>
        <v/>
      </c>
      <c r="DP155" s="976">
        <f>IF(ISNUMBER(DN155)=FALSE,"",10^(DN155/10))</f>
        <v/>
      </c>
      <c r="DQ155" s="1574">
        <f>IF(AND(ISNUMBER(DO155),ISNUMBER(DP155)),IF(DO155/DP155&gt;1,ROUND((DO155)/DP155,3),1),1)</f>
        <v/>
      </c>
      <c r="DR155" s="1541"/>
      <c r="DS155" s="1541"/>
      <c r="DT155" s="1541"/>
      <c r="DU155" s="1541"/>
      <c r="DV155" s="1541"/>
      <c r="DW155" s="1541"/>
      <c r="DX155" s="1541"/>
      <c r="DY155" s="1541"/>
      <c r="DZ155" s="1541"/>
      <c r="EA155" s="1541"/>
      <c r="EB155" s="1541"/>
      <c r="EC155" s="1541"/>
      <c r="ED155" s="1541"/>
      <c r="EE155" s="1541"/>
      <c r="EF155" s="1541"/>
      <c r="EG155" s="1541"/>
      <c r="EH155" s="1541"/>
      <c r="EI155" s="1541"/>
      <c r="EJ155" s="1541"/>
      <c r="EK155" s="1541"/>
      <c r="EL155" s="1541"/>
      <c r="EM155" s="1541"/>
      <c r="EN155" s="1541"/>
      <c r="EO155" s="1541"/>
      <c r="EP155" s="1541"/>
      <c r="EQ155" s="1541"/>
      <c r="ER155" s="1541"/>
      <c r="ES155" s="1541"/>
      <c r="ET155" s="1541"/>
      <c r="EU155" s="1541"/>
      <c r="EV155" s="1541"/>
    </row>
    <row r="156" ht="12.75" x14ac:dyDescent="0.2">
      <c r="A156" s="1541"/>
      <c r="B156" s="1541"/>
      <c r="C156"/>
      <c r="D156" s="1486"/>
      <c r="E156" s="1486"/>
      <c r="F156" s="672" t="inlineStr">
        <is>
          <t>5.2</t>
        </is>
      </c>
      <c r="G156" s="1497"/>
      <c r="H156" s="130">
        <f>BV156</f>
        <v/>
      </c>
      <c r="I156" s="130">
        <f>BW156</f>
        <v/>
      </c>
      <c r="J156" s="1299" t="inlineStr">
        <is>
          <t>WCDMA</t>
        </is>
      </c>
      <c r="K156" s="1299" t="inlineStr">
        <is>
          <t>FDDI</t>
        </is>
      </c>
      <c r="L156" s="115"/>
      <c r="M156" s="130"/>
      <c r="N156" s="119"/>
      <c r="O156" s="131"/>
      <c r="P156" s="6597"/>
      <c r="Q156" s="131"/>
      <c r="R156" s="131"/>
      <c r="S156" s="130"/>
      <c r="T156" s="130">
        <v>9750</v>
      </c>
      <c r="U156" s="6593">
        <v>1950</v>
      </c>
      <c r="V156" s="119"/>
      <c r="W156" s="1305"/>
      <c r="X156" s="119"/>
      <c r="Y156" s="119"/>
      <c r="Z156" s="119"/>
      <c r="AA156" s="115"/>
      <c r="AB156" s="115"/>
      <c r="AC156" s="1300">
        <f>IF(OR(BX156="Close to Ear",BX156="Close to Head"),"Head",IF(BX156="Extremity","Extremity","Body"))</f>
        <v/>
      </c>
      <c r="AD156" s="1301">
        <f>CA156</f>
        <v/>
      </c>
      <c r="AE156" s="1299">
        <f>CB156</f>
        <v/>
      </c>
      <c r="AF156" s="115"/>
      <c r="AG156" s="1302">
        <f>IF(OR(AZ156="",BA156=""),"N/A",IF(DC156="Pass","P","F"))</f>
        <v/>
      </c>
      <c r="AH156" s="129"/>
      <c r="AI156" s="129"/>
      <c r="AJ156" s="129"/>
      <c r="AK156" s="119"/>
      <c r="AL156" s="115"/>
      <c r="AM156" s="119"/>
      <c r="AN156" s="119"/>
      <c r="AO156" s="692"/>
      <c r="AP156" s="692"/>
      <c r="AQ156" s="692"/>
      <c r="AR156" s="692"/>
      <c r="AS156" s="692"/>
      <c r="AT156" s="1303">
        <f>IF(AC156="Extremity",IF(CG156="","",CG156),"")</f>
        <v/>
      </c>
      <c r="AU156" s="1303">
        <f>IF(AC156="Extremity",IF(CH156="","",CH156),"")</f>
        <v/>
      </c>
      <c r="AV156" s="1304">
        <f>IF(AC156="Extremity","",IF(CE156="","",CE156))</f>
        <v/>
      </c>
      <c r="AW156" s="1304">
        <f>IF(AD156="Extremity","",IF(CF156="","",CF156))</f>
        <v/>
      </c>
      <c r="AX156" s="1305">
        <f>DL156</f>
        <v/>
      </c>
      <c r="AY156" s="1305">
        <f>DQ156</f>
        <v/>
      </c>
      <c r="AZ156" s="3377">
        <f>IF(AC156="Extremity",IF(DA156="","",DA156),"")</f>
        <v/>
      </c>
      <c r="BA156" s="3378">
        <f>IF(AC156="Extremity","",IF(CT156="","",CT156))</f>
        <v/>
      </c>
      <c r="BB156" s="1305">
        <f>IF(AC156="Extremity",IF(DB156="","",DB156),"")</f>
        <v/>
      </c>
      <c r="BC156" s="1304">
        <f>IF(AC156="Extremity","",IF(CZ156="","",CZ156))</f>
        <v/>
      </c>
      <c r="BD156" s="1305">
        <f>DD156</f>
        <v/>
      </c>
      <c r="BE156" s="132">
        <f>DE156</f>
        <v/>
      </c>
      <c r="BF156" s="133">
        <f>DF156*60</f>
        <v/>
      </c>
      <c r="BG156" s="121">
        <f>BE156</f>
        <v/>
      </c>
      <c r="BH156" s="133">
        <f>DG156*60</f>
        <v/>
      </c>
      <c r="BI156" s="133">
        <f>DH156</f>
        <v/>
      </c>
      <c r="BJ156" s="117"/>
      <c r="BK156" s="812">
        <f>Overview!$E$7</f>
        <v/>
      </c>
      <c r="BL156" s="117"/>
      <c r="BM156" s="834">
        <f>DI156</f>
        <v/>
      </c>
      <c r="BN156" s="812">
        <f>Overview!$P$153</f>
        <v/>
      </c>
      <c r="BO156" s="117"/>
      <c r="BP156" s="117"/>
      <c r="BQ156" s="115"/>
      <c r="BR156" s="1478"/>
      <c r="BS156" s="1541"/>
      <c r="BT156" s="1830" t="inlineStr">
        <is>
          <t>WCDMA</t>
        </is>
      </c>
      <c r="BU156" s="1830" t="inlineStr">
        <is>
          <t>FDDI</t>
        </is>
      </c>
      <c r="BV156" s="875">
        <f>Overview!$H$29</f>
        <v/>
      </c>
      <c r="BW156" s="1784"/>
      <c r="BX156" s="1830" t="inlineStr">
        <is>
          <t>Close to ear</t>
        </is>
      </c>
      <c r="BY156" s="1785"/>
      <c r="BZ156" s="1785"/>
      <c r="CA156" s="1829" t="inlineStr">
        <is>
          <t>Right Tilt</t>
        </is>
      </c>
      <c r="CB156" s="200">
        <v>0</v>
      </c>
      <c r="CC156" s="1105">
        <f>IF(COUNT('Conducted 2G-3G'!$AH$15:$AH$17)=0,9750,INDEX('Conducted 2G-3G'!$T$15:$T$17,MATCH(MAX('Conducted 2G-3G'!$AH$15:$AH$17),'Conducted 2G-3G'!$AH$15:$AH$17,0)))</f>
        <v>9750</v>
      </c>
      <c r="CD156" s="877">
        <f>IF(COUNT('Conducted 2G-3G'!$AH$15:$AH$17)=0,1950,INDEX('Conducted 2G-3G'!$U$15:$U$17,MATCH(MAX('Conducted 2G-3G'!$AH$15:$AH$17),'Conducted 2G-3G'!$AH$15:$AH$17,0)))</f>
        <v>1950</v>
      </c>
      <c r="CE156" s="7234"/>
      <c r="CF156" s="7234"/>
      <c r="CG156" s="6706"/>
      <c r="CH156" s="6706"/>
      <c r="CI156" s="225">
        <f>BY156</f>
        <v/>
      </c>
      <c r="CJ156" s="237">
        <f>BZ156</f>
        <v/>
      </c>
      <c r="CK156" s="223">
        <f>CA156</f>
        <v/>
      </c>
      <c r="CL156" s="237">
        <f>CC156</f>
        <v/>
      </c>
      <c r="CM156" s="237">
        <f>CD156</f>
        <v/>
      </c>
      <c r="CN156" s="1523"/>
      <c r="CO156" s="1579"/>
      <c r="CP156" s="7214">
        <f>IF(CF156=""," ",IF(ABS(CE156-CF156)&lt;=0.1,"Valid","Not valid"))</f>
        <v/>
      </c>
      <c r="CQ156" s="1674">
        <f> IF(CE156="","",IF(AND(CE156&lt;&gt;"",CF156=""),IF(CE156&gt;=0.8,"Medir+Sig Max","No"),IF(CF156&lt;&gt;"",IF(CF156&gt;=0.8,"Medir+Sig Max","No"),"")))</f>
        <v/>
      </c>
      <c r="CR156" s="6927">
        <f>IF(UPPER('SAR FCC-ISED'!$CQ$1)="X",IF(CF156=""," ",IF((ABS(CE156)&lt;5)*AND(ABS(CF156)&lt;5)*AND(ABS(CT156)&lt;5),"Solo si es max","Medir")),IF(CF156=""," ",IF((ABS(CE156)&lt;1)*AND(ABS(CF156)&lt;1)*AND(ABS(CT156)&lt;1),"Solo si es max","Medir")))</f>
        <v/>
      </c>
      <c r="CS156" s="1674"/>
      <c r="CT156" s="220">
        <f>IF(CO156="",IF(AND(CE156="",CF156=""),"",IF(CF156="",IF(DQ156&gt;1,ROUND(DQ156*CE156,3),CE156),IF(DQ156&gt;1,ROUND(DQ156*CF156,3),CF156))),IF(AND(CE156="",CF156=""),"",IF(CF156="",IF(DQ156&gt;1,ROUND(DQ156*CE156*(1/(CO156)),3),CE156*(1/(CO156))),IF(DQ156&gt;1,ROUND(DQ156*CF156*(1/(CO156)),3),CF156*(1/(CO156))))))</f>
        <v/>
      </c>
      <c r="CU156" s="224">
        <f>BY156</f>
        <v/>
      </c>
      <c r="CV156" s="237">
        <f>BZ156</f>
        <v/>
      </c>
      <c r="CW156" s="237">
        <f>CA156</f>
        <v/>
      </c>
      <c r="CX156" s="224">
        <f>CC156</f>
        <v/>
      </c>
      <c r="CY156" s="237">
        <f>CD156</f>
        <v/>
      </c>
      <c r="CZ156" s="7474">
        <f>IF(COUNTIF(Overview!K12:K14,TRUE)&gt;0,1.6,IF(COUNTIF(Overview!L12:L14,TRUE)&gt;0,8,0))</f>
        <v/>
      </c>
      <c r="DA156" s="1788"/>
      <c r="DB156" s="7483"/>
      <c r="DC156" s="844">
        <f>IF(CT156="","",IF(CT156&gt;CZ156,"Fail","Pass"))</f>
        <v/>
      </c>
      <c r="DD156" s="402"/>
      <c r="DE156" s="1565">
        <f>MyTimestamp(DC156)</f>
        <v/>
      </c>
      <c r="DF156" s="1531">
        <f>IF(COUNT(CE156:CH156)=1,15,IF(COUNT(CE156:CH156)=0,0,30))</f>
        <v/>
      </c>
      <c r="DG156" s="1532">
        <f>IF(DF156=0,0,2)</f>
        <v/>
      </c>
      <c r="DH156" s="859"/>
      <c r="DI156" s="859"/>
      <c r="DJ156" s="1569"/>
      <c r="DK156" s="1789"/>
      <c r="DL156" s="1574">
        <f>10^(CN156/20)*100-100</f>
        <v/>
      </c>
      <c r="DM156" s="1106"/>
      <c r="DN156" s="976"/>
      <c r="DO156" s="976">
        <f>IF(DM156="","",10^(DM156/10))</f>
        <v/>
      </c>
      <c r="DP156" s="976">
        <f>IF(ISNUMBER(DN156)=FALSE,"",10^(DN156/10))</f>
        <v/>
      </c>
      <c r="DQ156" s="1574">
        <f>IF(AND(ISNUMBER(DO156),ISNUMBER(DP156)),IF(DO156/DP156&gt;1,ROUND((DO156)/DP156,3),1),1)</f>
        <v/>
      </c>
      <c r="DR156" s="1541"/>
      <c r="DS156" s="1541"/>
      <c r="DT156" s="1541"/>
      <c r="DU156" s="1541"/>
      <c r="DV156" s="1541"/>
      <c r="DW156" s="1541"/>
      <c r="DX156" s="1541"/>
      <c r="DY156" s="1541"/>
      <c r="DZ156" s="1541"/>
      <c r="EA156" s="1541"/>
      <c r="EB156" s="1541"/>
      <c r="EC156" s="1541"/>
      <c r="ED156" s="1541"/>
      <c r="EE156" s="1541"/>
      <c r="EF156" s="1541"/>
      <c r="EG156" s="1541"/>
      <c r="EH156" s="1541"/>
      <c r="EI156" s="1541"/>
      <c r="EJ156" s="1541"/>
      <c r="EK156" s="1541"/>
      <c r="EL156" s="1541"/>
      <c r="EM156" s="1541"/>
      <c r="EN156" s="1541"/>
      <c r="EO156" s="1541"/>
      <c r="EP156" s="1541"/>
      <c r="EQ156" s="1541"/>
      <c r="ER156" s="1541"/>
      <c r="ES156" s="1541"/>
      <c r="ET156" s="1541"/>
      <c r="EU156" s="1541"/>
      <c r="EV156" s="1541"/>
    </row>
    <row r="157" ht="12.75" x14ac:dyDescent="0.2">
      <c r="A157" s="1541"/>
      <c r="B157" s="1541"/>
      <c r="C157"/>
      <c r="D157" s="1486"/>
      <c r="E157" s="1486"/>
      <c r="F157" s="672" t="inlineStr">
        <is>
          <t>5.2</t>
        </is>
      </c>
      <c r="G157" s="1497"/>
      <c r="H157" s="130">
        <f>BV157</f>
        <v/>
      </c>
      <c r="I157" s="130">
        <f>BW157</f>
        <v/>
      </c>
      <c r="J157" s="1299" t="inlineStr">
        <is>
          <t>WCDMA</t>
        </is>
      </c>
      <c r="K157" s="1299" t="inlineStr">
        <is>
          <t>FDDI</t>
        </is>
      </c>
      <c r="L157" s="115"/>
      <c r="M157" s="130"/>
      <c r="N157" s="119"/>
      <c r="O157" s="131"/>
      <c r="P157" s="6597"/>
      <c r="Q157" s="131"/>
      <c r="R157" s="131"/>
      <c r="S157" s="130"/>
      <c r="T157" s="130">
        <v>9750</v>
      </c>
      <c r="U157" s="6593">
        <v>1950</v>
      </c>
      <c r="V157" s="119"/>
      <c r="W157" s="1305"/>
      <c r="X157" s="119"/>
      <c r="Y157" s="119"/>
      <c r="Z157" s="119"/>
      <c r="AA157" s="115"/>
      <c r="AB157" s="115"/>
      <c r="AC157" s="1300">
        <f>IF(OR(BX157="Close to Ear",BX157="Close to Head"),"Head",IF(BX157="Extremity","Extremity","Body"))</f>
        <v/>
      </c>
      <c r="AD157" s="1301">
        <f>CA157</f>
        <v/>
      </c>
      <c r="AE157" s="1299">
        <f>CB157</f>
        <v/>
      </c>
      <c r="AF157" s="115"/>
      <c r="AG157" s="1302">
        <f>IF(OR(AZ157="",BA157=""),"N/A",IF(DC157="Pass","P","F"))</f>
        <v/>
      </c>
      <c r="AH157" s="129"/>
      <c r="AI157" s="129"/>
      <c r="AJ157" s="129"/>
      <c r="AK157" s="119"/>
      <c r="AL157" s="115"/>
      <c r="AM157" s="119"/>
      <c r="AN157" s="119"/>
      <c r="AO157" s="692"/>
      <c r="AP157" s="692"/>
      <c r="AQ157" s="692"/>
      <c r="AR157" s="692"/>
      <c r="AS157" s="692"/>
      <c r="AT157" s="1303">
        <f>IF(AC157="Extremity",IF(CG157="","",CG157),"")</f>
        <v/>
      </c>
      <c r="AU157" s="1303">
        <f>IF(AC157="Extremity",IF(CH157="","",CH157),"")</f>
        <v/>
      </c>
      <c r="AV157" s="1304">
        <f>IF(AC157="Extremity","",IF(CE157="","",CE157))</f>
        <v/>
      </c>
      <c r="AW157" s="1304">
        <f>IF(AD157="Extremity","",IF(CF157="","",CF157))</f>
        <v/>
      </c>
      <c r="AX157" s="1305">
        <f>DL157</f>
        <v/>
      </c>
      <c r="AY157" s="1305">
        <f>DQ157</f>
        <v/>
      </c>
      <c r="AZ157" s="3377">
        <f>IF(AC157="Extremity",IF(DA157="","",DA157),"")</f>
        <v/>
      </c>
      <c r="BA157" s="3378">
        <f>IF(AC157="Extremity","",IF(CT157="","",CT157))</f>
        <v/>
      </c>
      <c r="BB157" s="1305">
        <f>IF(AC157="Extremity",IF(DB157="","",DB157),"")</f>
        <v/>
      </c>
      <c r="BC157" s="1304">
        <f>IF(AC157="Extremity","",IF(CZ157="","",CZ157))</f>
        <v/>
      </c>
      <c r="BD157" s="1305">
        <f>DD157</f>
        <v/>
      </c>
      <c r="BE157" s="132">
        <f>DE157</f>
        <v/>
      </c>
      <c r="BF157" s="133">
        <f>DF157*60</f>
        <v/>
      </c>
      <c r="BG157" s="121">
        <f>BE157</f>
        <v/>
      </c>
      <c r="BH157" s="133">
        <f>DG157*60</f>
        <v/>
      </c>
      <c r="BI157" s="133">
        <f>DH157</f>
        <v/>
      </c>
      <c r="BJ157" s="117"/>
      <c r="BK157" s="812">
        <f>Overview!$E$7</f>
        <v/>
      </c>
      <c r="BL157" s="117"/>
      <c r="BM157" s="834">
        <f>DI157</f>
        <v/>
      </c>
      <c r="BN157" s="812">
        <f>Overview!$P$153</f>
        <v/>
      </c>
      <c r="BO157" s="117"/>
      <c r="BP157" s="117"/>
      <c r="BQ157" s="115"/>
      <c r="BR157" s="1478"/>
      <c r="BS157" s="1541"/>
      <c r="BT157" s="1828" t="inlineStr">
        <is>
          <t>WCDMA</t>
        </is>
      </c>
      <c r="BU157" s="1828" t="inlineStr">
        <is>
          <t>FDDI</t>
        </is>
      </c>
      <c r="BV157" s="906">
        <f>Overview!$H$29</f>
        <v/>
      </c>
      <c r="BW157" s="1784"/>
      <c r="BX157" s="1828" t="inlineStr">
        <is>
          <t>Close to ear</t>
        </is>
      </c>
      <c r="BY157" s="1785"/>
      <c r="BZ157" s="1785"/>
      <c r="CA157" s="873" t="str">
        <f>IF(COUNT(CF153:CF156)=0,IF(COUNT(CE153:CE156)=0,"TBD",VLOOKUP(MAX(CE153:CE156),CE153:CK156,7,FALSE)),VLOOKUP(MAX(CF153:CF156),CF153:CK156,6,FALSE))</f>
        <v>TBD</v>
      </c>
      <c r="CB157" s="200">
        <v>0</v>
      </c>
      <c r="CC157" s="1110">
        <f>IF(COUNT('Conducted 2G-3G'!$AH$15:$AH$17)=0,9750,INDEX('Conducted 2G-3G'!$T$15:$T$17,MATCH(MAX('Conducted 2G-3G'!$AH$15:$AH$17),'Conducted 2G-3G'!$AH$15:$AH$17,0)))</f>
        <v>9750</v>
      </c>
      <c r="CD157" s="873">
        <f>IF(COUNT('Conducted 2G-3G'!$AH$15:$AH$17)=0,1950,INDEX('Conducted 2G-3G'!$U$15:$U$17,MATCH(MAX('Conducted 2G-3G'!$AH$15:$AH$17),'Conducted 2G-3G'!$AH$15:$AH$17,0)))</f>
        <v>1950</v>
      </c>
      <c r="CE157" s="7234"/>
      <c r="CF157" s="7234"/>
      <c r="CG157" s="6706"/>
      <c r="CH157" s="6706"/>
      <c r="CI157" s="225">
        <f>BY157</f>
        <v/>
      </c>
      <c r="CJ157" s="237">
        <f>BZ157</f>
        <v/>
      </c>
      <c r="CK157" s="223">
        <f>CA157</f>
        <v/>
      </c>
      <c r="CL157" s="237">
        <f>CC157</f>
        <v/>
      </c>
      <c r="CM157" s="237">
        <f>CD157</f>
        <v/>
      </c>
      <c r="CN157" s="1523"/>
      <c r="CO157" s="1579"/>
      <c r="CP157" s="7214">
        <f>IF(CF157=""," ",IF(ABS(CE157-CF157)&lt;=0.1,"Valid","Not valid"))</f>
        <v/>
      </c>
      <c r="CQ157" s="1674">
        <f> IF(CE157="","",IF(AND(CE157&lt;&gt;"",CF157=""),IF(CE157&gt;=0.8,"Medir+Sig Max","No"),IF(CF157&lt;&gt;"",IF(CF157&gt;=0.8,"Medir+Sig Max","No"),"")))</f>
        <v/>
      </c>
      <c r="CR157" s="6927">
        <f>IF(UPPER('SAR FCC-ISED'!$CQ$1)="X",IF(CF157=""," ",IF((ABS(CE157)&lt;5)*AND(ABS(CF157)&lt;5)*AND(ABS(CT157)&lt;5),"Solo si es max","Medir")),IF(CF157=""," ",IF((ABS(CE157)&lt;1)*AND(ABS(CF157)&lt;1)*AND(ABS(CT157)&lt;1),"Solo si es max","Medir")))</f>
        <v/>
      </c>
      <c r="CS157" s="1674"/>
      <c r="CT157" s="220">
        <f>IF(CO157="",IF(AND(CE157="",CF157=""),"",IF(CF157="",IF(DQ157&gt;1,ROUND(DQ157*CE157,3),CE157),IF(DQ157&gt;1,ROUND(DQ157*CF157,3),CF157))),IF(AND(CE157="",CF157=""),"",IF(CF157="",IF(DQ157&gt;1,ROUND(DQ157*CE157*(1/(CO157)),3),CE157*(1/(CO157))),IF(DQ157&gt;1,ROUND(DQ157*CF157*(1/(CO157)),3),CF157*(1/(CO157))))))</f>
        <v/>
      </c>
      <c r="CU157" s="224">
        <f>BY157</f>
        <v/>
      </c>
      <c r="CV157" s="237">
        <f>BZ157</f>
        <v/>
      </c>
      <c r="CW157" s="237">
        <f>CA157</f>
        <v/>
      </c>
      <c r="CX157" s="224">
        <f>CC157</f>
        <v/>
      </c>
      <c r="CY157" s="237">
        <f>CD157</f>
        <v/>
      </c>
      <c r="CZ157" s="7474">
        <f>IF(COUNTIF(Overview!K12:K14,TRUE)&gt;0,1.6,IF(COUNTIF(Overview!L12:L14,TRUE)&gt;0,8,0))</f>
        <v/>
      </c>
      <c r="DA157" s="1788"/>
      <c r="DB157" s="7483"/>
      <c r="DC157" s="844">
        <f>IF(CT157="","",IF(CT157&gt;CZ157,"Fail","Pass"))</f>
        <v/>
      </c>
      <c r="DD157" s="402"/>
      <c r="DE157" s="1565">
        <f>MyTimestamp(DC157)</f>
        <v/>
      </c>
      <c r="DF157" s="1531">
        <f>IF(COUNT(CE157:CH157)=1,15,IF(COUNT(CE157:CH157)=0,0,30))</f>
        <v/>
      </c>
      <c r="DG157" s="1532">
        <f>IF(DF157=0,0,2)</f>
        <v/>
      </c>
      <c r="DH157" s="859"/>
      <c r="DI157" s="859"/>
      <c r="DJ157" s="1569"/>
      <c r="DK157" s="1789"/>
      <c r="DL157" s="1574">
        <f>10^(CN157/20)*100-100</f>
        <v/>
      </c>
      <c r="DM157" s="1106"/>
      <c r="DN157" s="777"/>
      <c r="DO157" s="976">
        <f>IF(DM157="","",10^(DM157/10))</f>
        <v/>
      </c>
      <c r="DP157" s="976">
        <f>IF(ISNUMBER(DN157)=FALSE,"",10^(DN157/10))</f>
        <v/>
      </c>
      <c r="DQ157" s="1574">
        <f>IF(AND(ISNUMBER(DO157),ISNUMBER(DP157)),IF(DO157/DP157&gt;1,ROUND((DO157)/DP157,3),1),1)</f>
        <v/>
      </c>
      <c r="DR157" s="1541"/>
      <c r="DS157" s="1541"/>
      <c r="DT157" s="1541"/>
      <c r="DU157" s="1541"/>
      <c r="DV157" s="1541"/>
      <c r="DW157" s="1541"/>
      <c r="DX157" s="1541"/>
      <c r="DY157" s="1541"/>
      <c r="DZ157" s="1541"/>
      <c r="EA157" s="1541"/>
      <c r="EB157" s="1541"/>
      <c r="EC157" s="1541"/>
      <c r="ED157" s="1541"/>
      <c r="EE157" s="1541"/>
      <c r="EF157" s="1541"/>
      <c r="EG157" s="1541"/>
      <c r="EH157" s="1541"/>
      <c r="EI157" s="1541"/>
      <c r="EJ157" s="1541"/>
      <c r="EK157" s="1541"/>
      <c r="EL157" s="1541"/>
      <c r="EM157" s="1541"/>
      <c r="EN157" s="1541"/>
      <c r="EO157" s="1541"/>
      <c r="EP157" s="1541"/>
      <c r="EQ157" s="1541"/>
      <c r="ER157" s="1541"/>
      <c r="ES157" s="1541"/>
      <c r="ET157" s="1541"/>
      <c r="EU157" s="1541"/>
      <c r="EV157" s="1541"/>
    </row>
    <row r="158" ht="12.75" x14ac:dyDescent="0.2">
      <c r="A158" s="1541"/>
      <c r="B158" s="1541"/>
      <c r="C158"/>
      <c r="D158" s="1486"/>
      <c r="E158" s="1486"/>
      <c r="F158" s="672" t="inlineStr">
        <is>
          <t>5.2</t>
        </is>
      </c>
      <c r="G158" s="1497"/>
      <c r="H158" s="130">
        <f>BV158</f>
        <v/>
      </c>
      <c r="I158" s="130">
        <f>BW158</f>
        <v/>
      </c>
      <c r="J158" s="1299" t="inlineStr">
        <is>
          <t>WCDMA</t>
        </is>
      </c>
      <c r="K158" s="1299" t="inlineStr">
        <is>
          <t>FDDI</t>
        </is>
      </c>
      <c r="L158" s="115"/>
      <c r="M158" s="130"/>
      <c r="N158" s="119"/>
      <c r="O158" s="131"/>
      <c r="P158" s="6597"/>
      <c r="Q158" s="131"/>
      <c r="R158" s="131"/>
      <c r="S158" s="130"/>
      <c r="T158" s="130">
        <v>9750</v>
      </c>
      <c r="U158" s="6593">
        <v>1950</v>
      </c>
      <c r="V158" s="119"/>
      <c r="W158" s="1305"/>
      <c r="X158" s="119"/>
      <c r="Y158" s="119"/>
      <c r="Z158" s="119"/>
      <c r="AA158" s="115"/>
      <c r="AB158" s="115"/>
      <c r="AC158" s="1300">
        <f>IF(OR(BX158="Close to Ear",BX158="Close to Head"),"Head",IF(BX158="Extremity","Extremity","Body"))</f>
        <v/>
      </c>
      <c r="AD158" s="1301">
        <f>CA158</f>
        <v/>
      </c>
      <c r="AE158" s="1299">
        <f>CB158</f>
        <v/>
      </c>
      <c r="AF158" s="115"/>
      <c r="AG158" s="1302">
        <f>IF(OR(AZ158="",BA158=""),"N/A",IF(DC158="Pass","P","F"))</f>
        <v/>
      </c>
      <c r="AH158" s="129"/>
      <c r="AI158" s="129"/>
      <c r="AJ158" s="129"/>
      <c r="AK158" s="119"/>
      <c r="AL158" s="115"/>
      <c r="AM158" s="119"/>
      <c r="AN158" s="119"/>
      <c r="AO158" s="692"/>
      <c r="AP158" s="692"/>
      <c r="AQ158" s="692"/>
      <c r="AR158" s="692"/>
      <c r="AS158" s="692"/>
      <c r="AT158" s="1303">
        <f>IF(AC158="Extremity",IF(CG158="","",CG158),"")</f>
        <v/>
      </c>
      <c r="AU158" s="1303">
        <f>IF(AC158="Extremity",IF(CH158="","",CH158),"")</f>
        <v/>
      </c>
      <c r="AV158" s="1304">
        <f>IF(AC158="Extremity","",IF(CE158="","",CE158))</f>
        <v/>
      </c>
      <c r="AW158" s="1304">
        <f>IF(AD158="Extremity","",IF(CF158="","",CF158))</f>
        <v/>
      </c>
      <c r="AX158" s="1305">
        <f>DL158</f>
        <v/>
      </c>
      <c r="AY158" s="1305">
        <f>DQ158</f>
        <v/>
      </c>
      <c r="AZ158" s="3377">
        <f>IF(AC158="Extremity",IF(DA158="","",DA158),"")</f>
        <v/>
      </c>
      <c r="BA158" s="3378">
        <f>IF(AC158="Extremity","",IF(CT158="","",CT158))</f>
        <v/>
      </c>
      <c r="BB158" s="1305">
        <f>IF(AC158="Extremity",IF(DB158="","",DB158),"")</f>
        <v/>
      </c>
      <c r="BC158" s="1304">
        <f>IF(AC158="Extremity","",IF(CZ158="","",CZ158))</f>
        <v/>
      </c>
      <c r="BD158" s="1305">
        <f>DD158</f>
        <v/>
      </c>
      <c r="BE158" s="132">
        <f>DE158</f>
        <v/>
      </c>
      <c r="BF158" s="133">
        <f>DF158*60</f>
        <v/>
      </c>
      <c r="BG158" s="121">
        <f>BE158</f>
        <v/>
      </c>
      <c r="BH158" s="133">
        <f>DG158*60</f>
        <v/>
      </c>
      <c r="BI158" s="133">
        <f>DH158</f>
        <v/>
      </c>
      <c r="BJ158" s="117"/>
      <c r="BK158" s="812">
        <f>Overview!$E$7</f>
        <v/>
      </c>
      <c r="BL158" s="117"/>
      <c r="BM158" s="834">
        <f>DI158</f>
        <v/>
      </c>
      <c r="BN158" s="812">
        <f>Overview!$P$153</f>
        <v/>
      </c>
      <c r="BO158" s="117"/>
      <c r="BP158" s="117"/>
      <c r="BQ158" s="115"/>
      <c r="BR158" s="1478"/>
      <c r="BS158" s="1541"/>
      <c r="BT158" s="1828" t="inlineStr">
        <is>
          <t>WCDMA</t>
        </is>
      </c>
      <c r="BU158" s="1828" t="inlineStr">
        <is>
          <t>FDDI</t>
        </is>
      </c>
      <c r="BV158" s="906">
        <f>Overview!$H$29</f>
        <v/>
      </c>
      <c r="BW158" s="1784"/>
      <c r="BX158" s="1828" t="inlineStr">
        <is>
          <t>Close to ear</t>
        </is>
      </c>
      <c r="BY158" s="1785"/>
      <c r="BZ158" s="1785"/>
      <c r="CA158" s="1111" t="str">
        <f>CA157</f>
        <v>TBD</v>
      </c>
      <c r="CB158" s="201">
        <v>0</v>
      </c>
      <c r="CC158" s="1112">
        <f>IF(COUNT('Conducted 2G-3G'!$AH$15:$AH$17)=0,9750,INDEX('Conducted 2G-3G'!$T$15:$T$17,MATCH(MAX('Conducted 2G-3G'!$AH$15:$AH$17),'Conducted 2G-3G'!$AH$15:$AH$17,0)))</f>
        <v>9750</v>
      </c>
      <c r="CD158" s="874">
        <f>IF(COUNT('Conducted 2G-3G'!$AH$15:$AH$17)=0,1950,INDEX('Conducted 2G-3G'!$U$15:$U$17,MATCH(MAX('Conducted 2G-3G'!$AH$15:$AH$17),'Conducted 2G-3G'!$AH$15:$AH$17,0)))</f>
        <v>1950</v>
      </c>
      <c r="CE158" s="7234"/>
      <c r="CF158" s="7234"/>
      <c r="CG158" s="6706"/>
      <c r="CH158" s="6706"/>
      <c r="CI158" s="225">
        <f>BY158</f>
        <v/>
      </c>
      <c r="CJ158" s="237">
        <f>BZ158</f>
        <v/>
      </c>
      <c r="CK158" s="223">
        <f>CA158</f>
        <v/>
      </c>
      <c r="CL158" s="237">
        <f>CC158</f>
        <v/>
      </c>
      <c r="CM158" s="237">
        <f>CD158</f>
        <v/>
      </c>
      <c r="CN158" s="1523"/>
      <c r="CO158" s="1579"/>
      <c r="CP158" s="6700">
        <f>IF(CF158=""," ",IF(ABS(CE158-CF158)&lt;=0.1,"Valid","Not valid"))</f>
        <v/>
      </c>
      <c r="CQ158" s="1675">
        <f> IF(CE158="","",IF(AND(CE158&lt;&gt;"",CF158=""),IF(CE158&gt;=0.8,"Medir+Sig Max","No"),IF(CF158&lt;&gt;"",IF(CF158&gt;=0.8,"Medir+Sig Max","No"),"")))</f>
        <v/>
      </c>
      <c r="CR158" s="6928">
        <f>IF(UPPER('SAR FCC-ISED'!$CQ$1)="X",IF(CF158=""," ",IF((ABS(CE158)&lt;5)*AND(ABS(CF158)&lt;5)*AND(ABS(CT158)&lt;5),"Solo si es max","Medir")),IF(CF158=""," ",IF((ABS(CE158)&lt;1)*AND(ABS(CF158)&lt;1)*AND(ABS(CT158)&lt;1),"Solo si es max","Medir")))</f>
        <v/>
      </c>
      <c r="CS158" s="1675"/>
      <c r="CT158" s="220">
        <f>IF(CO158="",IF(AND(CE158="",CF158=""),"",IF(CF158="",IF(DQ158&gt;1,ROUND(DQ158*CE158,3),CE158),IF(DQ158&gt;1,ROUND(DQ158*CF158,3),CF158))),IF(AND(CE158="",CF158=""),"",IF(CF158="",IF(DQ158&gt;1,ROUND(DQ158*CE158*(1/(CO158)),3),CE158*(1/(CO158))),IF(DQ158&gt;1,ROUND(DQ158*CF158*(1/(CO158)),3),CF158*(1/(CO158))))))</f>
        <v/>
      </c>
      <c r="CU158" s="224">
        <f>BY158</f>
        <v/>
      </c>
      <c r="CV158" s="237">
        <f>BZ158</f>
        <v/>
      </c>
      <c r="CW158" s="237">
        <f>CA158</f>
        <v/>
      </c>
      <c r="CX158" s="224">
        <f>CC158</f>
        <v/>
      </c>
      <c r="CY158" s="237">
        <f>CD158</f>
        <v/>
      </c>
      <c r="CZ158" s="7474">
        <f>IF(COUNTIF(Overview!K12:K14,TRUE)&gt;0,1.6,IF(COUNTIF(Overview!L12:L14,TRUE)&gt;0,8,0))</f>
        <v/>
      </c>
      <c r="DA158" s="1788"/>
      <c r="DB158" s="7483"/>
      <c r="DC158" s="844">
        <f>IF(CT158="","",IF(CT158&gt;CZ158,"Fail","Pass"))</f>
        <v/>
      </c>
      <c r="DD158" s="402"/>
      <c r="DE158" s="1565">
        <f>MyTimestamp(DC158)</f>
        <v/>
      </c>
      <c r="DF158" s="1531">
        <f>IF(COUNT(CE158:CH158)=1,15,IF(COUNT(CE158:CH158)=0,0,30))</f>
        <v/>
      </c>
      <c r="DG158" s="1532">
        <f>IF(DF158=0,0,2)</f>
        <v/>
      </c>
      <c r="DH158" s="860"/>
      <c r="DI158" s="860"/>
      <c r="DJ158" s="1569"/>
      <c r="DK158" s="1789"/>
      <c r="DL158" s="1574">
        <f>10^(CN158/20)*100-100</f>
        <v/>
      </c>
      <c r="DM158" s="1106"/>
      <c r="DN158" s="778"/>
      <c r="DO158" s="976">
        <f>IF(DM158="","",10^(DM158/10))</f>
        <v/>
      </c>
      <c r="DP158" s="976">
        <f>IF(ISNUMBER(DN158)=FALSE,"",10^(DN158/10))</f>
        <v/>
      </c>
      <c r="DQ158" s="1574">
        <f>IF(AND(ISNUMBER(DO158),ISNUMBER(DP158)),IF(DO158/DP158&gt;1,ROUND((DO158)/DP158,3),1),1)</f>
        <v/>
      </c>
      <c r="DR158" s="1541"/>
      <c r="DS158" s="1541"/>
      <c r="DT158" s="1541"/>
      <c r="DU158" s="1541"/>
      <c r="DV158" s="1541"/>
      <c r="DW158" s="1541"/>
      <c r="DX158" s="1541"/>
      <c r="DY158" s="1541"/>
      <c r="DZ158" s="1541"/>
      <c r="EA158" s="1541"/>
      <c r="EB158" s="1541"/>
      <c r="EC158" s="1541"/>
      <c r="ED158" s="1541"/>
      <c r="EE158" s="1541"/>
      <c r="EF158" s="1541"/>
      <c r="EG158" s="1541"/>
      <c r="EH158" s="1541"/>
      <c r="EI158" s="1541"/>
      <c r="EJ158" s="1541"/>
      <c r="EK158" s="1541"/>
      <c r="EL158" s="1541"/>
      <c r="EM158" s="1541"/>
      <c r="EN158" s="1541"/>
      <c r="EO158" s="1541"/>
      <c r="EP158" s="1541"/>
      <c r="EQ158" s="1541"/>
      <c r="ER158" s="1541"/>
      <c r="ES158" s="1541"/>
      <c r="ET158" s="1541"/>
      <c r="EU158" s="1541"/>
      <c r="EV158" s="1541"/>
    </row>
    <row r="159" ht="12.75" x14ac:dyDescent="0.2">
      <c r="A159" s="1541"/>
      <c r="B159" s="1541"/>
      <c r="C159"/>
      <c r="D159" s="1486"/>
      <c r="E159" s="1486"/>
      <c r="F159" s="672" t="inlineStr">
        <is>
          <t>5.2</t>
        </is>
      </c>
      <c r="G159" s="1497"/>
      <c r="H159" s="130">
        <f>BV159</f>
        <v/>
      </c>
      <c r="I159" s="130">
        <f>BW159</f>
        <v/>
      </c>
      <c r="J159" s="1299" t="inlineStr">
        <is>
          <t>WCDMA</t>
        </is>
      </c>
      <c r="K159" s="1299" t="inlineStr">
        <is>
          <t>FDDI</t>
        </is>
      </c>
      <c r="L159" s="115"/>
      <c r="M159" s="130"/>
      <c r="N159" s="119"/>
      <c r="O159" s="131"/>
      <c r="P159" s="6597"/>
      <c r="Q159" s="131"/>
      <c r="R159" s="131"/>
      <c r="S159" s="130"/>
      <c r="T159" s="130">
        <v>9750</v>
      </c>
      <c r="U159" s="6593">
        <v>1950</v>
      </c>
      <c r="V159" s="119"/>
      <c r="W159" s="1305"/>
      <c r="X159" s="119"/>
      <c r="Y159" s="119"/>
      <c r="Z159" s="119"/>
      <c r="AA159" s="115"/>
      <c r="AB159" s="115"/>
      <c r="AC159" s="1300">
        <f>IF(OR(BX159="Close to Ear",BX159="Close to Head"),"Head",IF(BX159="Extremity","Extremity","Body"))</f>
        <v/>
      </c>
      <c r="AD159" s="1301">
        <f>CA159</f>
        <v/>
      </c>
      <c r="AE159" s="1299">
        <f>CB159</f>
        <v/>
      </c>
      <c r="AF159" s="115"/>
      <c r="AG159" s="1302">
        <f>IF(OR(AZ159="",BA159=""),"N/A",IF(DC159="Pass","P","F"))</f>
        <v/>
      </c>
      <c r="AH159" s="129"/>
      <c r="AI159" s="129"/>
      <c r="AJ159" s="129"/>
      <c r="AK159" s="119"/>
      <c r="AL159" s="115"/>
      <c r="AM159" s="119"/>
      <c r="AN159" s="119"/>
      <c r="AO159" s="692"/>
      <c r="AP159" s="692"/>
      <c r="AQ159" s="692"/>
      <c r="AR159" s="692"/>
      <c r="AS159" s="692"/>
      <c r="AT159" s="1303">
        <f>IF(AC159="Extremity",IF(CG159="","",CG159),"")</f>
        <v/>
      </c>
      <c r="AU159" s="1303">
        <f>IF(AC159="Extremity",IF(CH159="","",CH159),"")</f>
        <v/>
      </c>
      <c r="AV159" s="1304">
        <f>IF(AC159="Extremity","",IF(CE159="","",CE159))</f>
        <v/>
      </c>
      <c r="AW159" s="1304">
        <f>IF(AD159="Extremity","",IF(CF159="","",CF159))</f>
        <v/>
      </c>
      <c r="AX159" s="1305">
        <f>DL159</f>
        <v/>
      </c>
      <c r="AY159" s="1305">
        <f>DQ159</f>
        <v/>
      </c>
      <c r="AZ159" s="3377">
        <f>IF(AC159="Extremity",IF(DA159="","",DA159),"")</f>
        <v/>
      </c>
      <c r="BA159" s="3378">
        <f>IF(AC159="Extremity","",IF(CT159="","",CT159))</f>
        <v/>
      </c>
      <c r="BB159" s="1305">
        <f>IF(AC159="Extremity",IF(DB159="","",DB159),"")</f>
        <v/>
      </c>
      <c r="BC159" s="1304">
        <f>IF(AC159="Extremity","",IF(CZ159="","",CZ159))</f>
        <v/>
      </c>
      <c r="BD159" s="1305">
        <f>DD159</f>
        <v/>
      </c>
      <c r="BE159" s="132">
        <f>DE159</f>
        <v/>
      </c>
      <c r="BF159" s="133">
        <f>DF159*60</f>
        <v/>
      </c>
      <c r="BG159" s="121">
        <f>BE159</f>
        <v/>
      </c>
      <c r="BH159" s="133">
        <f>DG159*60</f>
        <v/>
      </c>
      <c r="BI159" s="133">
        <f>DH159</f>
        <v/>
      </c>
      <c r="BJ159" s="117"/>
      <c r="BK159" s="812">
        <f>Overview!$E$7</f>
        <v/>
      </c>
      <c r="BL159" s="117"/>
      <c r="BM159" s="834">
        <f>DI159</f>
        <v/>
      </c>
      <c r="BN159" s="812">
        <f>Overview!$P$153</f>
        <v/>
      </c>
      <c r="BO159" s="117"/>
      <c r="BP159" s="117"/>
      <c r="BQ159" s="115"/>
      <c r="BR159" s="1478"/>
      <c r="BS159" s="1541"/>
      <c r="BT159" s="1828" t="inlineStr">
        <is>
          <t>WCDMA</t>
        </is>
      </c>
      <c r="BU159" s="1828" t="inlineStr">
        <is>
          <t>FDDI</t>
        </is>
      </c>
      <c r="BV159" s="906">
        <f>Overview!$H$29</f>
        <v/>
      </c>
      <c r="BW159" s="1784"/>
      <c r="BX159" s="1828" t="inlineStr">
        <is>
          <t>Close to ear</t>
        </is>
      </c>
      <c r="BY159" s="1785"/>
      <c r="BZ159" s="1793"/>
      <c r="CA159" s="880" t="str">
        <f>CONCATENATE(CA157," - Variability")</f>
        <v>TBD - Variability</v>
      </c>
      <c r="CB159" s="202">
        <v>0</v>
      </c>
      <c r="CC159" s="881">
        <f>IF(COUNT('Conducted 2G-3G'!$AH$15:$AH$17)=0,9750,INDEX('Conducted 2G-3G'!$T$15:$T$17,MATCH(MAX('Conducted 2G-3G'!$AH$15:$AH$17),'Conducted 2G-3G'!$AH$15:$AH$17,0)))</f>
        <v>9750</v>
      </c>
      <c r="CD159" s="881">
        <f>IF(COUNT('Conducted 2G-3G'!$AH$15:$AH$17)=0,1950,INDEX('Conducted 2G-3G'!$U$15:$U$17,MATCH(MAX('Conducted 2G-3G'!$AH$15:$AH$17),'Conducted 2G-3G'!$AH$15:$AH$17,0)))</f>
        <v>1950</v>
      </c>
      <c r="CE159" s="7235"/>
      <c r="CF159" s="7235"/>
      <c r="CG159" s="6706"/>
      <c r="CH159" s="6706"/>
      <c r="CI159" s="225">
        <f>BY159</f>
        <v/>
      </c>
      <c r="CJ159" s="237">
        <f>BZ159</f>
        <v/>
      </c>
      <c r="CK159" s="223">
        <f>CA159</f>
        <v/>
      </c>
      <c r="CL159" s="237">
        <f>CC159</f>
        <v/>
      </c>
      <c r="CM159" s="237">
        <f>CD159</f>
        <v/>
      </c>
      <c r="CN159" s="1524"/>
      <c r="CO159" s="1579"/>
      <c r="CP159" s="7214">
        <f>IF(CF159=""," ",IF(ABS(CE159-CF159)&lt;=0.1,"Valid","Not valid"))</f>
        <v/>
      </c>
      <c r="CQ159" s="1674">
        <f> IF(CE159="","",IF(AND(CE159&lt;&gt;"",CF159=""),IF(CE159&gt;=0.8,"Medir+Sig Max","No"),IF(CF159&lt;&gt;"",IF(CF159&gt;=0.8,"Medir+Sig Max","No"),"")))</f>
        <v/>
      </c>
      <c r="CR159" s="6927">
        <f>IF(UPPER('SAR FCC-ISED'!$CQ$1)="X",IF(CF159=""," ",IF((ABS(CE159)&lt;5)*AND(ABS(CF159)&lt;5)*AND(ABS(CT159)&lt;5),"Solo si es max","Medir")),IF(CF159=""," ",IF((ABS(CE159)&lt;1)*AND(ABS(CF159)&lt;1)*AND(ABS(CT159)&lt;1),"Solo si es max","Medir")))</f>
        <v/>
      </c>
      <c r="CS159" s="1674">
        <f>IF(CF159="","",IF(MAX(CF153:CF158)=0,"",IF(AND(CF159&lt;=1.45,(CF159/MAX(CF153:CF158))&lt;=1.2,(CF159/MAX(CF153:CF158))&gt;=0.8),"Válido","REPETIR VAR")))</f>
        <v/>
      </c>
      <c r="CT159" s="220">
        <f>IF(CO159="",IF(AND(CE159="",CF159=""),"",IF(CF159="",IF(DQ159&gt;1,ROUND(DQ159*CE159,3),CE159),IF(DQ159&gt;1,ROUND(DQ159*CF159,3),CF159))),IF(AND(CE159="",CF159=""),"",IF(CF159="",IF(DQ159&gt;1,ROUND(DQ159*CE159*(1/(CO159)),3),CE159*(1/(CO159))),IF(DQ159&gt;1,ROUND(DQ159*CF159*(1/(CO159)),3),CF159*(1/(CO159))))))</f>
        <v/>
      </c>
      <c r="CU159" s="224">
        <f>BY159</f>
        <v/>
      </c>
      <c r="CV159" s="237">
        <f>BZ159</f>
        <v/>
      </c>
      <c r="CW159" s="237">
        <f>CA159</f>
        <v/>
      </c>
      <c r="CX159" s="224">
        <f>CC159</f>
        <v/>
      </c>
      <c r="CY159" s="237">
        <f>CD159</f>
        <v/>
      </c>
      <c r="CZ159" s="7474">
        <f>IF(COUNTIF(Overview!K12:K14,TRUE)&gt;0,1.6,IF(COUNTIF(Overview!L12:L14,TRUE)&gt;0,8,0))</f>
        <v/>
      </c>
      <c r="DA159" s="1788"/>
      <c r="DB159" s="7483"/>
      <c r="DC159" s="844">
        <f>IF(CT159="","",IF(CT159&gt;CZ159,"Fail","Pass"))</f>
        <v/>
      </c>
      <c r="DD159" s="402"/>
      <c r="DE159" s="1565">
        <f>MyTimestamp(DC159)</f>
        <v/>
      </c>
      <c r="DF159" s="1531">
        <f>IF(COUNT(CE159:CH159)=1,15,IF(COUNT(CE159:CH159)=0,0,30))</f>
        <v/>
      </c>
      <c r="DG159" s="1532">
        <f>IF(DF159=0,0,2)</f>
        <v/>
      </c>
      <c r="DH159" s="859"/>
      <c r="DI159" s="859"/>
      <c r="DJ159" s="1569"/>
      <c r="DK159" s="1789"/>
      <c r="DL159" s="1574">
        <f>10^(CN159/20)*100-100</f>
        <v/>
      </c>
      <c r="DM159" s="1106"/>
      <c r="DN159" s="965"/>
      <c r="DO159" s="976">
        <f>IF(DM159="","",10^(DM159/10))</f>
        <v/>
      </c>
      <c r="DP159" s="976">
        <f>IF(ISNUMBER(DN159)=FALSE,"",10^(DN159/10))</f>
        <v/>
      </c>
      <c r="DQ159" s="1574">
        <f>IF(AND(ISNUMBER(DO159),ISNUMBER(DP159)),IF(DO159/DP159&gt;1,ROUND((DO159)/DP159,3),1),1)</f>
        <v/>
      </c>
      <c r="DR159" s="1541"/>
      <c r="DS159" s="1541"/>
      <c r="DT159" s="1541"/>
      <c r="DU159" s="1541"/>
      <c r="DV159" s="1541"/>
      <c r="DW159" s="1541"/>
      <c r="DX159" s="1541"/>
      <c r="DY159" s="1541"/>
      <c r="DZ159" s="1541"/>
      <c r="EA159" s="1541"/>
      <c r="EB159" s="1541"/>
      <c r="EC159" s="1541"/>
      <c r="ED159" s="1541"/>
      <c r="EE159" s="1541"/>
      <c r="EF159" s="1541"/>
      <c r="EG159" s="1541"/>
      <c r="EH159" s="1541"/>
      <c r="EI159" s="1541"/>
      <c r="EJ159" s="1541"/>
      <c r="EK159" s="1541"/>
      <c r="EL159" s="1541"/>
      <c r="EM159" s="1541"/>
      <c r="EN159" s="1541"/>
      <c r="EO159" s="1541"/>
      <c r="EP159" s="1541"/>
      <c r="EQ159" s="1541"/>
      <c r="ER159" s="1541"/>
      <c r="ES159" s="1541"/>
      <c r="ET159" s="1541"/>
      <c r="EU159" s="1541"/>
      <c r="EV159" s="1541"/>
    </row>
    <row r="160" ht="12.75" x14ac:dyDescent="0.2">
      <c r="A160" s="1541"/>
      <c r="B160" s="1541"/>
      <c r="C160"/>
      <c r="D160" s="1486"/>
      <c r="E160" s="1486"/>
      <c r="F160" s="672" t="inlineStr">
        <is>
          <t>5.2</t>
        </is>
      </c>
      <c r="G160" s="1497"/>
      <c r="H160" s="130">
        <f>BV160</f>
        <v/>
      </c>
      <c r="I160" s="130">
        <f>BW160</f>
        <v/>
      </c>
      <c r="J160" s="1299" t="inlineStr">
        <is>
          <t>WCDMA</t>
        </is>
      </c>
      <c r="K160" s="1299" t="inlineStr">
        <is>
          <t>FDDI</t>
        </is>
      </c>
      <c r="L160" s="115"/>
      <c r="M160" s="130"/>
      <c r="N160" s="119"/>
      <c r="O160" s="131"/>
      <c r="P160" s="6597"/>
      <c r="Q160" s="131"/>
      <c r="R160" s="131"/>
      <c r="S160" s="130"/>
      <c r="T160" s="130">
        <v>9750</v>
      </c>
      <c r="U160" s="6593">
        <v>1950</v>
      </c>
      <c r="V160" s="119"/>
      <c r="W160" s="1305"/>
      <c r="X160" s="119"/>
      <c r="Y160" s="119"/>
      <c r="Z160" s="119"/>
      <c r="AA160" s="115"/>
      <c r="AB160" s="115"/>
      <c r="AC160" s="1300">
        <f>IF(OR(BX160="Close to Ear",BX160="Close to Head"),"Head",IF(BX160="Extremity","Extremity","Body"))</f>
        <v/>
      </c>
      <c r="AD160" s="1301">
        <f>CA160</f>
        <v/>
      </c>
      <c r="AE160" s="1299">
        <f>CB160</f>
        <v/>
      </c>
      <c r="AF160" s="115"/>
      <c r="AG160" s="1302">
        <f>IF(OR(AZ160="",BA160=""),"N/A",IF(DC160="Pass","P","F"))</f>
        <v/>
      </c>
      <c r="AH160" s="129"/>
      <c r="AI160" s="129"/>
      <c r="AJ160" s="129"/>
      <c r="AK160" s="119"/>
      <c r="AL160" s="115"/>
      <c r="AM160" s="119"/>
      <c r="AN160" s="119"/>
      <c r="AO160" s="692"/>
      <c r="AP160" s="692"/>
      <c r="AQ160" s="692"/>
      <c r="AR160" s="692"/>
      <c r="AS160" s="692"/>
      <c r="AT160" s="1303">
        <f>IF(AC160="Extremity",IF(CG160="","",CG160),"")</f>
        <v/>
      </c>
      <c r="AU160" s="1303">
        <f>IF(AC160="Extremity",IF(CH160="","",CH160),"")</f>
        <v/>
      </c>
      <c r="AV160" s="1304">
        <f>IF(AC160="Extremity","",IF(CE160="","",CE160))</f>
        <v/>
      </c>
      <c r="AW160" s="1304">
        <f>IF(AD160="Extremity","",IF(CF160="","",CF160))</f>
        <v/>
      </c>
      <c r="AX160" s="1305">
        <f>DL160</f>
        <v/>
      </c>
      <c r="AY160" s="1305">
        <f>DQ160</f>
        <v/>
      </c>
      <c r="AZ160" s="3377">
        <f>IF(AC160="Extremity",IF(DA160="","",DA160),"")</f>
        <v/>
      </c>
      <c r="BA160" s="3378">
        <f>IF(AC160="Extremity","",IF(CT160="","",CT160))</f>
        <v/>
      </c>
      <c r="BB160" s="1305">
        <f>IF(AC160="Extremity",IF(DB160="","",DB160),"")</f>
        <v/>
      </c>
      <c r="BC160" s="1304">
        <f>IF(AC160="Extremity","",IF(CZ160="","",CZ160))</f>
        <v/>
      </c>
      <c r="BD160" s="1305">
        <f>DD160</f>
        <v/>
      </c>
      <c r="BE160" s="132">
        <f>DE160</f>
        <v/>
      </c>
      <c r="BF160" s="133">
        <f>DF160*60</f>
        <v/>
      </c>
      <c r="BG160" s="121">
        <f>BE160</f>
        <v/>
      </c>
      <c r="BH160" s="133">
        <f>DG160*60</f>
        <v/>
      </c>
      <c r="BI160" s="133">
        <f>DH160</f>
        <v/>
      </c>
      <c r="BJ160" s="117"/>
      <c r="BK160" s="812">
        <f>Overview!$E$7</f>
        <v/>
      </c>
      <c r="BL160" s="117"/>
      <c r="BM160" s="834">
        <f>DI160</f>
        <v/>
      </c>
      <c r="BN160" s="812">
        <f>Overview!$P$153</f>
        <v/>
      </c>
      <c r="BO160" s="117"/>
      <c r="BP160" s="117"/>
      <c r="BQ160" s="115"/>
      <c r="BR160" s="1478"/>
      <c r="BS160" s="1541"/>
      <c r="BT160" s="1828" t="inlineStr">
        <is>
          <t>WCDMA</t>
        </is>
      </c>
      <c r="BU160" s="1828" t="inlineStr">
        <is>
          <t>FDDI</t>
        </is>
      </c>
      <c r="BV160" s="906">
        <f>Overview!$H$29</f>
        <v/>
      </c>
      <c r="BW160" s="1784"/>
      <c r="BX160" s="1828" t="inlineStr">
        <is>
          <t>Close to ear</t>
        </is>
      </c>
      <c r="BY160" s="1785"/>
      <c r="BZ160" s="1793"/>
      <c r="CA160" s="6688" t="str">
        <f>CONCATENATE(CA158," - Variability2")</f>
        <v>TBD - Variability2</v>
      </c>
      <c r="CB160" s="200">
        <v>0</v>
      </c>
      <c r="CC160" s="6689">
        <f>IF(COUNT('Conducted 2G-3G'!$AH$15:$AH$17)=0,9750,INDEX('Conducted 2G-3G'!$T$15:$T$17,MATCH(MAX('Conducted 2G-3G'!$AH$15:$AH$17),'Conducted 2G-3G'!$AH$15:$AH$17,0)))</f>
        <v>9750</v>
      </c>
      <c r="CD160" s="6689">
        <f>IF(COUNT('Conducted 2G-3G'!$AH$15:$AH$17)=0,1950,INDEX('Conducted 2G-3G'!$U$15:$U$17,MATCH(MAX('Conducted 2G-3G'!$AH$15:$AH$17),'Conducted 2G-3G'!$AH$15:$AH$17,0)))</f>
        <v>1950</v>
      </c>
      <c r="CE160" s="7235"/>
      <c r="CF160" s="7235"/>
      <c r="CG160" s="6706"/>
      <c r="CH160" s="6706"/>
      <c r="CI160" s="225">
        <f>BY160</f>
        <v/>
      </c>
      <c r="CJ160" s="237">
        <f>BZ160</f>
        <v/>
      </c>
      <c r="CK160" s="223">
        <f>CA160</f>
        <v/>
      </c>
      <c r="CL160" s="237">
        <f>CC160</f>
        <v/>
      </c>
      <c r="CM160" s="237">
        <f>CD160</f>
        <v/>
      </c>
      <c r="CN160" s="1524"/>
      <c r="CO160" s="1579"/>
      <c r="CP160" s="7214">
        <f>IF(CF160=""," ",IF(ABS(CE160-CF160)&lt;=0.1,"Valid","Not valid"))</f>
        <v/>
      </c>
      <c r="CQ160" s="1674">
        <f> IF(CE160="","",IF(AND(CE160&lt;&gt;"",CF160=""),IF(CE160&gt;=0.8,"Medir+Sig Max","No"),IF(CF160&lt;&gt;"",IF(CF160&gt;=0.8,"Medir+Sig Max","No"),"")))</f>
        <v/>
      </c>
      <c r="CR160" s="6928">
        <f>IF(UPPER('SAR FCC-ISED'!$CQ$1)="X",IF(CF160=""," ",IF((ABS(CE160)&lt;5)*AND(ABS(CF160)&lt;5)*AND(ABS(CT160)&lt;5),"Solo si es max","Medir")),IF(CF160=""," ",IF((ABS(CE160)&lt;1)*AND(ABS(CF160)&lt;1)*AND(ABS(CT160)&lt;1),"Solo si es max","Medir")))</f>
        <v/>
      </c>
      <c r="CS160" s="1675"/>
      <c r="CT160" s="220">
        <f>IF(CO160="",IF(AND(CE160="",CF160=""),"",IF(CF160="",IF(DQ160&gt;1,ROUND(DQ160*CE160,3),CE160),IF(DQ160&gt;1,ROUND(DQ160*CF160,3),CF160))),IF(AND(CE160="",CF160=""),"",IF(CF160="",IF(DQ160&gt;1,ROUND(DQ160*CE160*(1/(CO160)),3),CE160*(1/(CO160))),IF(DQ160&gt;1,ROUND(DQ160*CF160*(1/(CO160)),3),CF160*(1/(CO160))))))</f>
        <v/>
      </c>
      <c r="CU160" s="224">
        <f>BY160</f>
        <v/>
      </c>
      <c r="CV160" s="237">
        <f>BZ160</f>
        <v/>
      </c>
      <c r="CW160" s="237">
        <f>CA160</f>
        <v/>
      </c>
      <c r="CX160" s="224">
        <f>CC160</f>
        <v/>
      </c>
      <c r="CY160" s="237">
        <f>CD160</f>
        <v/>
      </c>
      <c r="CZ160" s="7474">
        <f>IF(COUNTIF(Overview!K12:K14,TRUE)&gt;0,1.6,IF(COUNTIF(Overview!L12:L14,TRUE)&gt;0,8,0))</f>
        <v/>
      </c>
      <c r="DA160" s="1788"/>
      <c r="DB160" s="7483"/>
      <c r="DC160" s="844">
        <f>IF(CT160="","",IF(CT160&gt;CZ160,"Fail","Pass"))</f>
        <v/>
      </c>
      <c r="DD160" s="402"/>
      <c r="DE160" s="1565">
        <f>MyTimestamp(DC160)</f>
        <v/>
      </c>
      <c r="DF160" s="1531">
        <f>IF(COUNT(CE160:CH160)=1,15,IF(COUNT(CE160:CH160)=0,0,30))</f>
        <v/>
      </c>
      <c r="DG160" s="1532">
        <f>IF(DF160=0,0,2)</f>
        <v/>
      </c>
      <c r="DH160" s="859"/>
      <c r="DI160" s="859"/>
      <c r="DJ160" s="1569"/>
      <c r="DK160" s="1789"/>
      <c r="DL160" s="1574">
        <f>10^(CN160/20)*100-100</f>
        <v/>
      </c>
      <c r="DM160" s="1106"/>
      <c r="DN160" s="965"/>
      <c r="DO160" s="976">
        <f>IF(DM160="","",10^(DM160/10))</f>
        <v/>
      </c>
      <c r="DP160" s="976">
        <f>IF(ISNUMBER(DN160)=FALSE,"",10^(DN160/10))</f>
        <v/>
      </c>
      <c r="DQ160" s="1574">
        <f>IF(AND(ISNUMBER(DO160),ISNUMBER(DP160)),IF(DO160/DP160&gt;1,ROUND((DO160)/DP160,3),1),1)</f>
        <v/>
      </c>
      <c r="DR160" s="1541"/>
      <c r="DS160" s="1541"/>
      <c r="DT160" s="1541"/>
      <c r="DU160" s="1541"/>
      <c r="DV160" s="1541"/>
      <c r="DW160" s="1541"/>
      <c r="DX160" s="1541"/>
      <c r="DY160" s="1541"/>
      <c r="DZ160" s="1541"/>
      <c r="EA160" s="1541"/>
      <c r="EB160" s="1541"/>
      <c r="EC160" s="1541"/>
      <c r="ED160" s="1541"/>
      <c r="EE160" s="1541"/>
      <c r="EF160" s="1541"/>
      <c r="EG160" s="1541"/>
      <c r="EH160" s="1541"/>
      <c r="EI160" s="1541"/>
      <c r="EJ160" s="1541"/>
      <c r="EK160" s="1541"/>
      <c r="EL160" s="1541"/>
      <c r="EM160" s="1541"/>
      <c r="EN160" s="1541"/>
      <c r="EO160" s="1541"/>
      <c r="EP160" s="1541"/>
      <c r="EQ160" s="1541"/>
      <c r="ER160" s="1541"/>
      <c r="ES160" s="1541"/>
      <c r="ET160" s="1541"/>
      <c r="EU160" s="1541"/>
      <c r="EV160" s="1541"/>
    </row>
    <row r="161" ht="12.75" x14ac:dyDescent="0.2">
      <c r="A161" s="1541"/>
      <c r="B161" s="1541"/>
      <c r="C161"/>
      <c r="D161" s="6590"/>
      <c r="E161" s="6590"/>
      <c r="F161" s="6591" t="inlineStr">
        <is>
          <t>5.2</t>
        </is>
      </c>
      <c r="G161" s="6592"/>
      <c r="H161" s="6593">
        <f>BV161</f>
        <v/>
      </c>
      <c r="I161" s="6593">
        <f>BW161</f>
        <v/>
      </c>
      <c r="J161" s="6594" t="inlineStr">
        <is>
          <t>WCDMA</t>
        </is>
      </c>
      <c r="K161" s="6594" t="inlineStr">
        <is>
          <t>FDDI</t>
        </is>
      </c>
      <c r="L161" s="6595"/>
      <c r="M161" s="6593"/>
      <c r="N161" s="6596"/>
      <c r="O161" s="6597"/>
      <c r="P161" s="6597"/>
      <c r="Q161" s="6597"/>
      <c r="R161" s="6597"/>
      <c r="S161" s="6593"/>
      <c r="T161" s="6593">
        <v>9750</v>
      </c>
      <c r="U161" s="6593">
        <v>1950</v>
      </c>
      <c r="V161" s="6596"/>
      <c r="W161" s="6598"/>
      <c r="X161" s="6596"/>
      <c r="Y161" s="6596"/>
      <c r="Z161" s="6596"/>
      <c r="AA161" s="6595"/>
      <c r="AB161" s="6595"/>
      <c r="AC161" s="6599">
        <f>IF(OR(BX161="Close to Ear",BX161="Close to Head"),"Head",IF(BX161="Extremity","Extremity","Body"))</f>
        <v/>
      </c>
      <c r="AD161" s="6600">
        <f>CA161</f>
        <v/>
      </c>
      <c r="AE161" s="6594">
        <f>CB161</f>
        <v/>
      </c>
      <c r="AF161" s="6595"/>
      <c r="AG161" s="6601">
        <f>IF(OR(AZ161="",BA161=""),"N/A",IF(DC161="Pass","P","F"))</f>
        <v/>
      </c>
      <c r="AH161" s="6602"/>
      <c r="AI161" s="6602"/>
      <c r="AJ161" s="6602"/>
      <c r="AK161" s="6596"/>
      <c r="AL161" s="6595"/>
      <c r="AM161" s="6596"/>
      <c r="AN161" s="6596"/>
      <c r="AO161" s="6603"/>
      <c r="AP161" s="6603"/>
      <c r="AQ161" s="6603"/>
      <c r="AR161" s="6603"/>
      <c r="AS161" s="6603"/>
      <c r="AT161" s="6604">
        <f>IF(AC161="Extremity",IF(CG161="","",CG161),"")</f>
        <v/>
      </c>
      <c r="AU161" s="6604">
        <f>IF(AC161="Extremity",IF(CH161="","",CH161),"")</f>
        <v/>
      </c>
      <c r="AV161" s="6605">
        <f>IF(AC161="Extremity","",IF(CE161="","",CE161))</f>
        <v/>
      </c>
      <c r="AW161" s="6605">
        <f>IF(AD161="Extremity","",IF(CF161="","",CF161))</f>
        <v/>
      </c>
      <c r="AX161" s="6598">
        <f>DL161</f>
        <v/>
      </c>
      <c r="AY161" s="6598">
        <f>DQ161</f>
        <v/>
      </c>
      <c r="AZ161" s="6606">
        <f>IF(AC161="Extremity",IF(DA161="","",DA161),"")</f>
        <v/>
      </c>
      <c r="BA161" s="6607">
        <f>IF(AC161="Extremity","",IF(CT161="","",CT161))</f>
        <v/>
      </c>
      <c r="BB161" s="6598">
        <f>IF(AC161="Extremity",IF(DB161="","",DB161),"")</f>
        <v/>
      </c>
      <c r="BC161" s="6605">
        <f>IF(AC161="Extremity","",IF(CZ161="","",CZ161))</f>
        <v/>
      </c>
      <c r="BD161" s="6598">
        <f>DD161</f>
        <v/>
      </c>
      <c r="BE161" s="6608">
        <f>DE161</f>
        <v/>
      </c>
      <c r="BF161" s="6609">
        <f>DF161*60</f>
        <v/>
      </c>
      <c r="BG161" s="6610">
        <f>BE161</f>
        <v/>
      </c>
      <c r="BH161" s="6609">
        <f>DG161*60</f>
        <v/>
      </c>
      <c r="BI161" s="6609">
        <f>DH161</f>
        <v/>
      </c>
      <c r="BJ161" s="6611"/>
      <c r="BK161" s="6612">
        <f>Overview!$E$7</f>
        <v/>
      </c>
      <c r="BL161" s="6611"/>
      <c r="BM161" s="6609">
        <f>DI161</f>
        <v/>
      </c>
      <c r="BN161" s="6612">
        <f>Overview!$P$153</f>
        <v/>
      </c>
      <c r="BO161" s="6611"/>
      <c r="BP161" s="6611"/>
      <c r="BQ161" s="6595"/>
      <c r="BR161" s="6613"/>
      <c r="BS161" s="1541"/>
      <c r="BT161" s="1828" t="inlineStr">
        <is>
          <t>WCDMA</t>
        </is>
      </c>
      <c r="BU161" s="1828" t="inlineStr">
        <is>
          <t>FDDI</t>
        </is>
      </c>
      <c r="BV161" s="906">
        <f>Overview!$H$29</f>
        <v/>
      </c>
      <c r="BW161" s="1784"/>
      <c r="BX161" s="1828" t="inlineStr">
        <is>
          <t>Close to ear</t>
        </is>
      </c>
      <c r="BY161" s="1785"/>
      <c r="BZ161" s="1793"/>
      <c r="CA161" s="6688" t="str">
        <f>CONCATENATE(CA157," - Battery check 1")</f>
        <v>TBD - Battery check 1</v>
      </c>
      <c r="CB161" s="200">
        <v>0</v>
      </c>
      <c r="CC161" s="6689">
        <f>IF(COUNT('Conducted 2G-3G'!$AH$15:$AH$17)=0,9750,INDEX('Conducted 2G-3G'!$T$15:$T$17,MATCH(MAX('Conducted 2G-3G'!$AH$15:$AH$17),'Conducted 2G-3G'!$AH$15:$AH$17,0)))</f>
        <v>9750</v>
      </c>
      <c r="CD161" s="6689">
        <f>IF(COUNT('Conducted 2G-3G'!$AH$15:$AH$17)=0,1950,INDEX('Conducted 2G-3G'!$U$15:$U$17,MATCH(MAX('Conducted 2G-3G'!$AH$15:$AH$17),'Conducted 2G-3G'!$AH$15:$AH$17,0)))</f>
        <v>1950</v>
      </c>
      <c r="CE161" s="7235"/>
      <c r="CF161" s="7235"/>
      <c r="CG161" s="6706"/>
      <c r="CH161" s="6706"/>
      <c r="CI161" s="225">
        <f>BY161</f>
        <v/>
      </c>
      <c r="CJ161" s="237">
        <f>BZ161</f>
        <v/>
      </c>
      <c r="CK161" s="223">
        <f>CA161</f>
        <v/>
      </c>
      <c r="CL161" s="237">
        <f>CC161</f>
        <v/>
      </c>
      <c r="CM161" s="237">
        <f>CD161</f>
        <v/>
      </c>
      <c r="CN161" s="1524"/>
      <c r="CO161" s="1579"/>
      <c r="CP161" s="7214">
        <f>IF(CF161=""," ",IF(ABS(CE161-CF161)&lt;=0.1,"Valid","Not valid"))</f>
        <v/>
      </c>
      <c r="CQ161" s="1674">
        <f> IF(CE161="","",IF(AND(CE161&lt;&gt;"",CF161=""),IF(CE161&gt;=0.8,"Medir+Sig Max","No"),IF(CF161&lt;&gt;"",IF(CF161&gt;=0.8,"Medir+Sig Max","No"),"")))</f>
        <v/>
      </c>
      <c r="CR161" s="6932">
        <f>IF(UPPER($CQ$1)="X",IF(CF161=""," ",IF((ABS(CE161)&lt;5)*AND(ABS(CF161)&lt;5)*AND(ABS(CT161)&lt;5),"Solo si es max","Medir")),IF(CF161=""," ",IF((ABS(CE161)&lt;1)*AND(ABS(CF161)&lt;1)*AND(ABS(CT161)&lt;1),"Solo si es max","Medir")))</f>
        <v/>
      </c>
      <c r="CS161" s="7226"/>
      <c r="CT161" s="220">
        <f>IF(CO161="",IF(AND(CE161="",CF161=""),"",IF(CF161="",IF(DQ161&gt;1,ROUND(DQ161*CE161,3),CE161),IF(DQ161&gt;1,ROUND(DQ161*CF161,3),CF161))),IF(AND(CE161="",CF161=""),"",IF(CF161="",IF(DQ161&gt;1,ROUND(DQ161*CE161*(1/(CO161)),3),CE161*(1/(CO161))),IF(DQ161&gt;1,ROUND(DQ161*CF161*(1/(CO161)),3),CF161*(1/(CO161))))))</f>
        <v/>
      </c>
      <c r="CU161" s="224">
        <f>BY161</f>
        <v/>
      </c>
      <c r="CV161" s="237">
        <f>BZ161</f>
        <v/>
      </c>
      <c r="CW161" s="237">
        <f>CA161</f>
        <v/>
      </c>
      <c r="CX161" s="224">
        <f>CC161</f>
        <v/>
      </c>
      <c r="CY161" s="237">
        <f>CD161</f>
        <v/>
      </c>
      <c r="CZ161" s="7474">
        <f>IF(COUNTIF(Overview!K12:K14,TRUE)&gt;0,1.6,IF(COUNTIF(Overview!L12:L14,TRUE)&gt;0,8,0))</f>
        <v/>
      </c>
      <c r="DA161" s="1788"/>
      <c r="DB161" s="7483"/>
      <c r="DC161" s="844">
        <f>IF(CT161="","",IF(CT161&gt;CZ161,"Fail","Pass"))</f>
        <v/>
      </c>
      <c r="DD161" s="402"/>
      <c r="DE161" s="1565">
        <f>MyTimestamp(DC161)</f>
        <v/>
      </c>
      <c r="DF161" s="1531">
        <f>IF(COUNT(CE161:CH161)=1,15,IF(COUNT(CE161:CH161)=0,0,30))</f>
        <v/>
      </c>
      <c r="DG161" s="1532">
        <f>IF(DF161=0,0,2)</f>
        <v/>
      </c>
      <c r="DH161" s="859"/>
      <c r="DI161" s="859"/>
      <c r="DJ161" s="1569"/>
      <c r="DK161" s="1789"/>
      <c r="DL161" s="1574">
        <f>10^(CN161/20)*100-100</f>
        <v/>
      </c>
      <c r="DM161" s="1106"/>
      <c r="DN161" s="965"/>
      <c r="DO161" s="976">
        <f>IF(DM161="","",10^(DM161/10))</f>
        <v/>
      </c>
      <c r="DP161" s="976">
        <f>IF(ISNUMBER(DN161)=FALSE,"",10^(DN161/10))</f>
        <v/>
      </c>
      <c r="DQ161" s="1574">
        <f>IF(AND(ISNUMBER(DO161),ISNUMBER(DP161)),IF(DO161/DP161&gt;1,ROUND((DO161)/DP161,3),1),1)</f>
        <v/>
      </c>
      <c r="DR161" s="1541"/>
      <c r="DS161" s="1541"/>
      <c r="DT161" s="1541"/>
      <c r="DU161" s="1541"/>
      <c r="DV161" s="1541"/>
      <c r="DW161" s="1541"/>
      <c r="DX161" s="1541"/>
      <c r="DY161" s="1541"/>
      <c r="DZ161" s="1541"/>
      <c r="EA161" s="1541"/>
      <c r="EB161" s="1541"/>
      <c r="EC161" s="1541"/>
      <c r="ED161" s="1541"/>
      <c r="EE161" s="1541"/>
      <c r="EF161" s="1541"/>
      <c r="EG161" s="1541"/>
      <c r="EH161" s="1541"/>
      <c r="EI161" s="1541"/>
      <c r="EJ161" s="1541"/>
      <c r="EK161" s="1541"/>
      <c r="EL161" s="1541"/>
      <c r="EM161" s="1541"/>
      <c r="EN161" s="1541"/>
      <c r="EO161" s="1541"/>
      <c r="EP161" s="1541"/>
      <c r="EQ161" s="1541"/>
      <c r="ER161" s="1541"/>
      <c r="ES161" s="1541"/>
      <c r="ET161" s="1541"/>
      <c r="EU161" s="1541"/>
      <c r="EV161" s="1541"/>
    </row>
    <row r="162" ht="12.75" x14ac:dyDescent="0.2">
      <c r="A162" s="1541"/>
      <c r="B162" s="1541"/>
      <c r="C162"/>
      <c r="D162" s="6590"/>
      <c r="E162" s="6590"/>
      <c r="F162" s="6591" t="inlineStr">
        <is>
          <t>5.2</t>
        </is>
      </c>
      <c r="G162" s="6592"/>
      <c r="H162" s="6593">
        <f>BV162</f>
        <v/>
      </c>
      <c r="I162" s="6593">
        <f>BW162</f>
        <v/>
      </c>
      <c r="J162" s="6594" t="inlineStr">
        <is>
          <t>WCDMA</t>
        </is>
      </c>
      <c r="K162" s="6594" t="inlineStr">
        <is>
          <t>FDDI</t>
        </is>
      </c>
      <c r="L162" s="6595"/>
      <c r="M162" s="6593"/>
      <c r="N162" s="6596"/>
      <c r="O162" s="6597"/>
      <c r="P162" s="6597"/>
      <c r="Q162" s="6597"/>
      <c r="R162" s="6597"/>
      <c r="S162" s="6593"/>
      <c r="T162" s="6593">
        <v>9750</v>
      </c>
      <c r="U162" s="6593">
        <v>1950</v>
      </c>
      <c r="V162" s="6596"/>
      <c r="W162" s="6598"/>
      <c r="X162" s="6596"/>
      <c r="Y162" s="6596"/>
      <c r="Z162" s="6596"/>
      <c r="AA162" s="6595"/>
      <c r="AB162" s="6595"/>
      <c r="AC162" s="6599">
        <f>IF(OR(BX162="Close to Ear",BX162="Close to Head"),"Head",IF(BX162="Extremity","Extremity","Body"))</f>
        <v/>
      </c>
      <c r="AD162" s="6600">
        <f>CA162</f>
        <v/>
      </c>
      <c r="AE162" s="6594">
        <f>CB162</f>
        <v/>
      </c>
      <c r="AF162" s="6595"/>
      <c r="AG162" s="6601">
        <f>IF(OR(AZ162="",BA162=""),"N/A",IF(DC162="Pass","P","F"))</f>
        <v/>
      </c>
      <c r="AH162" s="6602"/>
      <c r="AI162" s="6602"/>
      <c r="AJ162" s="6602"/>
      <c r="AK162" s="6596"/>
      <c r="AL162" s="6595"/>
      <c r="AM162" s="6596"/>
      <c r="AN162" s="6596"/>
      <c r="AO162" s="6603"/>
      <c r="AP162" s="6603"/>
      <c r="AQ162" s="6603"/>
      <c r="AR162" s="6603"/>
      <c r="AS162" s="6603"/>
      <c r="AT162" s="6604">
        <f>IF(AC162="Extremity",IF(CG162="","",CG162),"")</f>
        <v/>
      </c>
      <c r="AU162" s="6604">
        <f>IF(AC162="Extremity",IF(CH162="","",CH162),"")</f>
        <v/>
      </c>
      <c r="AV162" s="6605">
        <f>IF(AC162="Extremity","",IF(CE162="","",CE162))</f>
        <v/>
      </c>
      <c r="AW162" s="6605">
        <f>IF(AD162="Extremity","",IF(CF162="","",CF162))</f>
        <v/>
      </c>
      <c r="AX162" s="6598">
        <f>DL162</f>
        <v/>
      </c>
      <c r="AY162" s="6598">
        <f>DQ162</f>
        <v/>
      </c>
      <c r="AZ162" s="6606">
        <f>IF(AC162="Extremity",IF(DA162="","",DA162),"")</f>
        <v/>
      </c>
      <c r="BA162" s="6607">
        <f>IF(AC162="Extremity","",IF(CT162="","",CT162))</f>
        <v/>
      </c>
      <c r="BB162" s="6598">
        <f>IF(AC162="Extremity",IF(DB162="","",DB162),"")</f>
        <v/>
      </c>
      <c r="BC162" s="6605">
        <f>IF(AC162="Extremity","",IF(CZ162="","",CZ162))</f>
        <v/>
      </c>
      <c r="BD162" s="6598">
        <f>DD162</f>
        <v/>
      </c>
      <c r="BE162" s="6608">
        <f>DE162</f>
        <v/>
      </c>
      <c r="BF162" s="6609">
        <f>DF162*60</f>
        <v/>
      </c>
      <c r="BG162" s="6610">
        <f>BE162</f>
        <v/>
      </c>
      <c r="BH162" s="6609">
        <f>DG162*60</f>
        <v/>
      </c>
      <c r="BI162" s="6609">
        <f>DH162</f>
        <v/>
      </c>
      <c r="BJ162" s="6611"/>
      <c r="BK162" s="6612">
        <f>Overview!$E$7</f>
        <v/>
      </c>
      <c r="BL162" s="6611"/>
      <c r="BM162" s="6609">
        <f>DI162</f>
        <v/>
      </c>
      <c r="BN162" s="6612">
        <f>Overview!$P$153</f>
        <v/>
      </c>
      <c r="BO162" s="6611"/>
      <c r="BP162" s="6611"/>
      <c r="BQ162" s="6595"/>
      <c r="BR162" s="6613"/>
      <c r="BS162" s="1541"/>
      <c r="BT162" s="1828" t="inlineStr">
        <is>
          <t>WCDMA</t>
        </is>
      </c>
      <c r="BU162" s="1828" t="inlineStr">
        <is>
          <t>FDDI</t>
        </is>
      </c>
      <c r="BV162" s="906">
        <f>Overview!$H$29</f>
        <v/>
      </c>
      <c r="BW162" s="1784"/>
      <c r="BX162" s="1828" t="inlineStr">
        <is>
          <t>Close to ear</t>
        </is>
      </c>
      <c r="BY162" s="1785"/>
      <c r="BZ162" s="1793"/>
      <c r="CA162" s="6688" t="str">
        <f>CONCATENATE(CA158," - Battery check 2")</f>
        <v>TBD - Battery check 2</v>
      </c>
      <c r="CB162" s="200">
        <v>0</v>
      </c>
      <c r="CC162" s="1059">
        <f>IF(COUNT('Conducted 2G-3G'!$AH$15:$AH$17)=0,9750,INDEX('Conducted 2G-3G'!$T$15:$T$17,MATCH(MAX('Conducted 2G-3G'!$AH$15:$AH$17),'Conducted 2G-3G'!$AH$15:$AH$17,0)))</f>
        <v>9750</v>
      </c>
      <c r="CD162" s="1059">
        <f>IF(COUNT('Conducted 2G-3G'!$AH$15:$AH$17)=0,1950,INDEX('Conducted 2G-3G'!$U$15:$U$17,MATCH(MAX('Conducted 2G-3G'!$AH$15:$AH$17),'Conducted 2G-3G'!$AH$15:$AH$17,0)))</f>
        <v>1950</v>
      </c>
      <c r="CE162" s="7237"/>
      <c r="CF162" s="7237"/>
      <c r="CG162" s="6911"/>
      <c r="CH162" s="6911"/>
      <c r="CI162" s="225">
        <f>BY162</f>
        <v/>
      </c>
      <c r="CJ162" s="6672">
        <f>BZ162</f>
        <v/>
      </c>
      <c r="CK162" s="223">
        <f>CA162</f>
        <v/>
      </c>
      <c r="CL162" s="6672">
        <f>CC162</f>
        <v/>
      </c>
      <c r="CM162" s="6672">
        <f>CD162</f>
        <v/>
      </c>
      <c r="CN162" s="6673"/>
      <c r="CO162" s="1579"/>
      <c r="CP162" s="6833">
        <f>IF(CF162=""," ",IF(ABS(CE162-CF162)&lt;=0.1,"Valid","Not valid"))</f>
        <v/>
      </c>
      <c r="CQ162" s="7221">
        <f> IF(CE162="","",IF(AND(CE162&lt;&gt;"",CF162=""),IF(CE162&gt;=0.8,"Medir+Sig Max","No"),IF(CF162&lt;&gt;"",IF(CF162&gt;=0.8,"Medir+Sig Max","No"),"")))</f>
        <v/>
      </c>
      <c r="CR162" s="6933">
        <f>IF(UPPER($CQ$1)="X",IF(CF162=""," ",IF((ABS(CE162)&lt;5)*AND(ABS(CF162)&lt;5)*AND(ABS(CT162)&lt;5),"Solo si es max","Medir")),IF(CF162=""," ",IF((ABS(CE162)&lt;1)*AND(ABS(CF162)&lt;1)*AND(ABS(CT162)&lt;1),"Solo si es max","Medir")))</f>
        <v/>
      </c>
      <c r="CS162" s="1906"/>
      <c r="CT162" s="867">
        <f>IF(CO162="",IF(AND(CE162="",CF162=""),"",IF(CF162="",IF(DQ162&gt;1,ROUND(DQ162*CE162,3),CE162),IF(DQ162&gt;1,ROUND(DQ162*CF162,3),CF162))),IF(AND(CE162="",CF162=""),"",IF(CF162="",IF(DQ162&gt;1,ROUND(DQ162*CE162*(1/(CO162)),3),CE162*(1/(CO162))),IF(DQ162&gt;1,ROUND(DQ162*CF162*(1/(CO162)),3),CF162*(1/(CO162))))))</f>
        <v/>
      </c>
      <c r="CU162" s="224">
        <f>BY162</f>
        <v/>
      </c>
      <c r="CV162" s="237">
        <f>BZ162</f>
        <v/>
      </c>
      <c r="CW162" s="237">
        <f>CA162</f>
        <v/>
      </c>
      <c r="CX162" s="224">
        <f>CC162</f>
        <v/>
      </c>
      <c r="CY162" s="237">
        <f>CD162</f>
        <v/>
      </c>
      <c r="CZ162" s="7475">
        <f>IF(COUNTIF(Overview!K12:K14,TRUE)&gt;0,1.6,IF(COUNTIF(Overview!L12:L14,TRUE)&gt;0,8,0))</f>
        <v/>
      </c>
      <c r="DA162" s="1876"/>
      <c r="DB162" s="7485"/>
      <c r="DC162" s="844">
        <f>IF(CT162="","",IF(CT162&gt;CZ162,"Fail","Pass"))</f>
        <v/>
      </c>
      <c r="DD162" s="868"/>
      <c r="DE162" s="1565">
        <f>MyTimestamp(DC162)</f>
        <v/>
      </c>
      <c r="DF162" s="1531">
        <f>IF(COUNT(CE162:CH162)=1,15,IF(COUNT(CE162:CH162)=0,0,30))</f>
        <v/>
      </c>
      <c r="DG162" s="1532">
        <f>IF(DF162=0,0,2)</f>
        <v/>
      </c>
      <c r="DH162" s="6674"/>
      <c r="DI162" s="6674"/>
      <c r="DJ162" s="1569"/>
      <c r="DK162" s="1878"/>
      <c r="DL162" s="1574">
        <f>10^(CN162/20)*100-100</f>
        <v/>
      </c>
      <c r="DM162" s="1106"/>
      <c r="DN162" s="6686"/>
      <c r="DO162" s="6687">
        <f>IF(DM162="","",10^(DM162/10))</f>
        <v/>
      </c>
      <c r="DP162" s="6687">
        <f>IF(ISNUMBER(DN162)=FALSE,"",10^(DN162/10))</f>
        <v/>
      </c>
      <c r="DQ162" s="6614">
        <f>IF(AND(ISNUMBER(DO162),ISNUMBER(DP162)),IF(DO162/DP162&gt;1,ROUND((DO162)/DP162,3),1),1)</f>
        <v/>
      </c>
      <c r="DR162" s="1541"/>
      <c r="DS162" s="1541"/>
      <c r="DT162" s="1541"/>
      <c r="DU162" s="1541"/>
      <c r="DV162" s="1541"/>
      <c r="DW162" s="1541"/>
      <c r="DX162" s="1541"/>
      <c r="DY162" s="1541"/>
      <c r="DZ162" s="1541"/>
      <c r="EA162" s="1541"/>
      <c r="EB162" s="1541"/>
      <c r="EC162" s="1541"/>
      <c r="ED162" s="1541"/>
      <c r="EE162" s="1541"/>
      <c r="EF162" s="1541"/>
      <c r="EG162" s="1541"/>
      <c r="EH162" s="1541"/>
      <c r="EI162" s="1541"/>
      <c r="EJ162" s="1541"/>
      <c r="EK162" s="1541"/>
      <c r="EL162" s="1541"/>
      <c r="EM162" s="1541"/>
      <c r="EN162" s="1541"/>
      <c r="EO162" s="1541"/>
      <c r="EP162" s="1541"/>
      <c r="EQ162" s="1541"/>
      <c r="ER162" s="1541"/>
      <c r="ES162" s="1541"/>
      <c r="ET162" s="1541"/>
      <c r="EU162" s="1541"/>
      <c r="EV162" s="1541"/>
    </row>
    <row r="163" ht="12.75" x14ac:dyDescent="0.2">
      <c r="A163" s="1541"/>
      <c r="B163" s="1541"/>
      <c r="C163"/>
      <c r="D163" s="1486"/>
      <c r="E163" s="1486"/>
      <c r="F163" s="672" t="inlineStr">
        <is>
          <t>5.2</t>
        </is>
      </c>
      <c r="G163" s="1497"/>
      <c r="H163" s="130">
        <f>BV163</f>
        <v/>
      </c>
      <c r="I163" s="130">
        <f>BW163</f>
        <v/>
      </c>
      <c r="J163" s="1299" t="inlineStr">
        <is>
          <t>WCDMA</t>
        </is>
      </c>
      <c r="K163" s="1299" t="inlineStr">
        <is>
          <t>FDDI</t>
        </is>
      </c>
      <c r="L163" s="115"/>
      <c r="M163" s="130"/>
      <c r="N163" s="119"/>
      <c r="O163" s="131"/>
      <c r="P163" s="6597"/>
      <c r="Q163" s="131"/>
      <c r="R163" s="131"/>
      <c r="S163" s="130"/>
      <c r="T163" s="130">
        <v>9750</v>
      </c>
      <c r="U163" s="6593">
        <v>1950</v>
      </c>
      <c r="V163" s="119"/>
      <c r="W163" s="1305"/>
      <c r="X163" s="119"/>
      <c r="Y163" s="119"/>
      <c r="Z163" s="119"/>
      <c r="AA163" s="115"/>
      <c r="AB163" s="115"/>
      <c r="AC163" s="1300">
        <f>IF(OR(BX163="Close to Ear",BX163="Close to Head"),"Head",IF(BX163="Extremity","Extremity","Body"))</f>
        <v/>
      </c>
      <c r="AD163" s="1301">
        <f>CA163</f>
        <v/>
      </c>
      <c r="AE163" s="1299">
        <f>CB163</f>
        <v/>
      </c>
      <c r="AF163" s="115"/>
      <c r="AG163" s="1302">
        <f>IF(OR(AZ163="",BA163=""),"N/A",IF(DC163="Pass","P","F"))</f>
        <v/>
      </c>
      <c r="AH163" s="129"/>
      <c r="AI163" s="129"/>
      <c r="AJ163" s="129"/>
      <c r="AK163" s="119"/>
      <c r="AL163" s="115"/>
      <c r="AM163" s="119"/>
      <c r="AN163" s="119"/>
      <c r="AO163" s="692"/>
      <c r="AP163" s="692"/>
      <c r="AQ163" s="692"/>
      <c r="AR163" s="692"/>
      <c r="AS163" s="692"/>
      <c r="AT163" s="1303">
        <f>IF(AC163="Extremity",IF(CG163="","",CG163),"")</f>
        <v/>
      </c>
      <c r="AU163" s="1303">
        <f>IF(AC163="Extremity",IF(CH163="","",CH163),"")</f>
        <v/>
      </c>
      <c r="AV163" s="1304">
        <f>IF(AC163="Extremity","",IF(CE163="","",CE163))</f>
        <v/>
      </c>
      <c r="AW163" s="1304">
        <f>IF(AD163="Extremity","",IF(CF163="","",CF163))</f>
        <v/>
      </c>
      <c r="AX163" s="1305">
        <f>DL163</f>
        <v/>
      </c>
      <c r="AY163" s="1305">
        <f>DQ163</f>
        <v/>
      </c>
      <c r="AZ163" s="3377">
        <f>IF(AC163="Extremity",IF(DA163="","",DA163),"")</f>
        <v/>
      </c>
      <c r="BA163" s="3378">
        <f>IF(AC163="Extremity","",IF(CT163="","",CT163))</f>
        <v/>
      </c>
      <c r="BB163" s="1305">
        <f>IF(AC163="Extremity",IF(DB163="","",DB163),"")</f>
        <v/>
      </c>
      <c r="BC163" s="1304">
        <f>IF(AC163="Extremity","",IF(CZ163="","",CZ163))</f>
        <v/>
      </c>
      <c r="BD163" s="1305">
        <f>DD163</f>
        <v/>
      </c>
      <c r="BE163" s="132">
        <f>DE163</f>
        <v/>
      </c>
      <c r="BF163" s="133">
        <f>DF163*60</f>
        <v/>
      </c>
      <c r="BG163" s="121">
        <f>BE163</f>
        <v/>
      </c>
      <c r="BH163" s="133">
        <f>DG163*60</f>
        <v/>
      </c>
      <c r="BI163" s="133">
        <f>DH163</f>
        <v/>
      </c>
      <c r="BJ163" s="117"/>
      <c r="BK163" s="812">
        <f>Overview!$E$7</f>
        <v/>
      </c>
      <c r="BL163" s="117"/>
      <c r="BM163" s="834">
        <f>DI163</f>
        <v/>
      </c>
      <c r="BN163" s="812">
        <f>Overview!$P$153</f>
        <v/>
      </c>
      <c r="BO163" s="117"/>
      <c r="BP163" s="117"/>
      <c r="BQ163" s="115"/>
      <c r="BR163" s="1478"/>
      <c r="BS163" s="1541"/>
      <c r="BT163" s="1828" t="inlineStr">
        <is>
          <t>WCDMA</t>
        </is>
      </c>
      <c r="BU163" s="1828" t="inlineStr">
        <is>
          <t>FDDI</t>
        </is>
      </c>
      <c r="BV163" s="906">
        <f>Overview!$H$29</f>
        <v/>
      </c>
      <c r="BW163" s="1784"/>
      <c r="BX163" s="1833" t="inlineStr">
        <is>
          <t>Body</t>
        </is>
      </c>
      <c r="BY163" s="1785"/>
      <c r="BZ163" s="1785"/>
      <c r="CA163" s="1071" t="inlineStr">
        <is>
          <t>Front Face</t>
        </is>
      </c>
      <c r="CB163" s="202">
        <v>5</v>
      </c>
      <c r="CC163" s="1107">
        <f>IF(COUNT('Conducted 2G-3G'!$AH$15:$AH$17)=0,9750,INDEX('Conducted 2G-3G'!$T$15:$T$17,MATCH(MAX('Conducted 2G-3G'!$AH$15:$AH$17),'Conducted 2G-3G'!$AH$15:$AH$17,0)))</f>
        <v>9750</v>
      </c>
      <c r="CD163" s="1108">
        <f>IF(COUNT('Conducted 2G-3G'!$AH$15:$AH$17)=0,1950,INDEX('Conducted 2G-3G'!$U$15:$U$17,MATCH(MAX('Conducted 2G-3G'!$AH$15:$AH$17),'Conducted 2G-3G'!$AH$15:$AH$17,0)))</f>
        <v>1950</v>
      </c>
      <c r="CE163" s="7233"/>
      <c r="CF163" s="7233"/>
      <c r="CG163" s="6705"/>
      <c r="CH163" s="6705"/>
      <c r="CI163" s="225">
        <f>BY163</f>
        <v/>
      </c>
      <c r="CJ163" s="236">
        <f>BZ163</f>
        <v/>
      </c>
      <c r="CK163" s="223">
        <f>CA163</f>
        <v/>
      </c>
      <c r="CL163" s="223">
        <f>CC163</f>
        <v/>
      </c>
      <c r="CM163" s="236">
        <f>CD163</f>
        <v/>
      </c>
      <c r="CN163" s="1526"/>
      <c r="CO163" s="1581"/>
      <c r="CP163" s="891">
        <f>IF(CF163=""," ",IF(ABS(CE163-CF163)&lt;=0.1,"Valid","Not valid"))</f>
        <v/>
      </c>
      <c r="CQ163" s="892">
        <f> IF(CE163="","",IF(AND(CE163&lt;&gt;"",CF163=""),IF(CE163&gt;=0.8,"Medir+Sig Max","No"),IF(CF163&lt;&gt;"",IF(CF163&gt;=0.8,"Medir+Sig Max","No"),"")))</f>
        <v/>
      </c>
      <c r="CR163" s="7224">
        <f>IF(UPPER('SAR FCC-ISED'!$CQ$1)="X",IF(CF163=""," ",IF((ABS(CE163)&lt;5)*AND(ABS(CF163)&lt;5)*AND(ABS(CT163)&lt;5),"Solo si es max","Medir")),IF(CF163=""," ",IF((ABS(CE163)&lt;1)*AND(ABS(CF163)&lt;1)*AND(ABS(CT163)&lt;1),"Solo si es max","Medir")))</f>
        <v/>
      </c>
      <c r="CS163" s="892"/>
      <c r="CT163" s="219">
        <f>IF(CO163="",IF(AND(CE163="",CF163=""),"",IF(CF163="",IF(DQ163&gt;1,ROUND(DQ163*CE163,3),CE163),IF(DQ163&gt;1,ROUND(DQ163*CF163,3),CF163))),IF(AND(CE163="",CF163=""),"",IF(CF163="",IF(DQ163&gt;1,ROUND(DQ163*CE163*(1/(CO163)),3),CE163*(1/(CO163))),IF(DQ163&gt;1,ROUND(DQ163*CF163*(1/(CO163)),3),CF163*(1/(CO163))))))</f>
        <v/>
      </c>
      <c r="CU163" s="224">
        <f>BY163</f>
        <v/>
      </c>
      <c r="CV163" s="237">
        <f>BZ163</f>
        <v/>
      </c>
      <c r="CW163" s="237">
        <f>CA163</f>
        <v/>
      </c>
      <c r="CX163" s="224">
        <f>CC163</f>
        <v/>
      </c>
      <c r="CY163" s="237">
        <f>CD163</f>
        <v/>
      </c>
      <c r="CZ163" s="7476">
        <f>IF(COUNTIF(Overview!K12:K14,TRUE)&gt;0,1.6,IF(COUNTIF(Overview!L12:L14,TRUE)&gt;0,8,0))</f>
        <v/>
      </c>
      <c r="DA163" s="1799"/>
      <c r="DB163" s="7482"/>
      <c r="DC163" s="844">
        <f>IF(CT163="","",IF(CT163&gt;CZ163,"Fail","Pass"))</f>
        <v/>
      </c>
      <c r="DD163" s="399"/>
      <c r="DE163" s="1565">
        <f>MyTimestamp(DC163)</f>
        <v/>
      </c>
      <c r="DF163" s="1531">
        <f>IF(COUNT(CE163:CH163)=1,15,IF(COUNT(CE163:CH163)=0,0,30))</f>
        <v/>
      </c>
      <c r="DG163" s="1532">
        <f>IF(DF163=0,0,2)</f>
        <v/>
      </c>
      <c r="DH163" s="862"/>
      <c r="DI163" s="862"/>
      <c r="DJ163" s="1569"/>
      <c r="DK163" s="1782"/>
      <c r="DL163" s="1574">
        <f>10^(CN163/20)*100-100</f>
        <v/>
      </c>
      <c r="DM163" s="876"/>
      <c r="DN163" s="1104"/>
      <c r="DO163" s="876">
        <f>IF(DM163="","",10^(DM163/10))</f>
        <v/>
      </c>
      <c r="DP163" s="876">
        <f>IF(ISNUMBER(DN163)=FALSE,"",10^(DN163/10))</f>
        <v/>
      </c>
      <c r="DQ163" s="1573">
        <f>IF(AND(ISNUMBER(DO163),ISNUMBER(DP163)),IF(DO163/DP163&gt;1,ROUND((DO163)/DP163,3),1),1)</f>
        <v/>
      </c>
      <c r="DR163" s="1541"/>
      <c r="DS163" s="1541"/>
      <c r="DT163" s="1541"/>
      <c r="DU163" s="1541"/>
      <c r="DV163" s="1541"/>
      <c r="DW163" s="1541"/>
      <c r="DX163" s="1541"/>
      <c r="DY163" s="1541"/>
      <c r="DZ163" s="1541"/>
      <c r="EA163" s="1541"/>
      <c r="EB163" s="1541"/>
      <c r="EC163" s="1541"/>
      <c r="ED163" s="1541"/>
      <c r="EE163" s="1541"/>
      <c r="EF163" s="1541"/>
      <c r="EG163" s="1541"/>
      <c r="EH163" s="1541"/>
      <c r="EI163" s="1541"/>
      <c r="EJ163" s="1541"/>
      <c r="EK163" s="1541"/>
      <c r="EL163" s="1541"/>
      <c r="EM163" s="1541"/>
      <c r="EN163" s="1541"/>
      <c r="EO163" s="1541"/>
      <c r="EP163" s="1541"/>
      <c r="EQ163" s="1541"/>
      <c r="ER163" s="1541"/>
      <c r="ES163" s="1541"/>
      <c r="ET163" s="1541"/>
      <c r="EU163" s="1541"/>
      <c r="EV163" s="1541"/>
    </row>
    <row r="164" ht="12.75" x14ac:dyDescent="0.2">
      <c r="A164" s="1541"/>
      <c r="B164" s="1541"/>
      <c r="C164"/>
      <c r="D164" s="1486"/>
      <c r="E164" s="1486"/>
      <c r="F164" s="672" t="inlineStr">
        <is>
          <t>5.2</t>
        </is>
      </c>
      <c r="G164" s="1497"/>
      <c r="H164" s="130">
        <f>BV164</f>
        <v/>
      </c>
      <c r="I164" s="130">
        <f>BW164</f>
        <v/>
      </c>
      <c r="J164" s="1299" t="inlineStr">
        <is>
          <t>WCDMA</t>
        </is>
      </c>
      <c r="K164" s="1299" t="inlineStr">
        <is>
          <t>FDDI</t>
        </is>
      </c>
      <c r="L164" s="115"/>
      <c r="M164" s="130"/>
      <c r="N164" s="119"/>
      <c r="O164" s="131"/>
      <c r="P164" s="6597"/>
      <c r="Q164" s="131"/>
      <c r="R164" s="131"/>
      <c r="S164" s="130"/>
      <c r="T164" s="130">
        <v>9750</v>
      </c>
      <c r="U164" s="6593">
        <v>1950</v>
      </c>
      <c r="V164" s="119"/>
      <c r="W164" s="1305"/>
      <c r="X164" s="119"/>
      <c r="Y164" s="119"/>
      <c r="Z164" s="119"/>
      <c r="AA164" s="115"/>
      <c r="AB164" s="115"/>
      <c r="AC164" s="1300">
        <f>IF(OR(BX164="Close to Ear",BX164="Close to Head"),"Head",IF(BX164="Extremity","Extremity","Body"))</f>
        <v/>
      </c>
      <c r="AD164" s="1301">
        <f>CA164</f>
        <v/>
      </c>
      <c r="AE164" s="1299">
        <f>CB164</f>
        <v/>
      </c>
      <c r="AF164" s="115"/>
      <c r="AG164" s="1302">
        <f>IF(OR(AZ164="",BA164=""),"N/A",IF(DC164="Pass","P","F"))</f>
        <v/>
      </c>
      <c r="AH164" s="129"/>
      <c r="AI164" s="129"/>
      <c r="AJ164" s="129"/>
      <c r="AK164" s="119"/>
      <c r="AL164" s="115"/>
      <c r="AM164" s="119"/>
      <c r="AN164" s="119"/>
      <c r="AO164" s="692"/>
      <c r="AP164" s="692"/>
      <c r="AQ164" s="692"/>
      <c r="AR164" s="692"/>
      <c r="AS164" s="692"/>
      <c r="AT164" s="1303">
        <f>IF(AC164="Extremity",IF(CG164="","",CG164),"")</f>
        <v/>
      </c>
      <c r="AU164" s="1303">
        <f>IF(AC164="Extremity",IF(CH164="","",CH164),"")</f>
        <v/>
      </c>
      <c r="AV164" s="1304">
        <f>IF(AC164="Extremity","",IF(CE164="","",CE164))</f>
        <v/>
      </c>
      <c r="AW164" s="1304">
        <f>IF(AD164="Extremity","",IF(CF164="","",CF164))</f>
        <v/>
      </c>
      <c r="AX164" s="1305">
        <f>DL164</f>
        <v/>
      </c>
      <c r="AY164" s="1305">
        <f>DQ164</f>
        <v/>
      </c>
      <c r="AZ164" s="3377">
        <f>IF(AC164="Extremity",IF(DA164="","",DA164),"")</f>
        <v/>
      </c>
      <c r="BA164" s="3378">
        <f>IF(AC164="Extremity","",IF(CT164="","",CT164))</f>
        <v/>
      </c>
      <c r="BB164" s="1305">
        <f>IF(AC164="Extremity",IF(DB164="","",DB164),"")</f>
        <v/>
      </c>
      <c r="BC164" s="1304">
        <f>IF(AC164="Extremity","",IF(CZ164="","",CZ164))</f>
        <v/>
      </c>
      <c r="BD164" s="1305">
        <f>DD164</f>
        <v/>
      </c>
      <c r="BE164" s="132">
        <f>DE164</f>
        <v/>
      </c>
      <c r="BF164" s="133">
        <f>DF164*60</f>
        <v/>
      </c>
      <c r="BG164" s="121">
        <f>BE164</f>
        <v/>
      </c>
      <c r="BH164" s="133">
        <f>DG164*60</f>
        <v/>
      </c>
      <c r="BI164" s="133">
        <f>DH164</f>
        <v/>
      </c>
      <c r="BJ164" s="117"/>
      <c r="BK164" s="812">
        <f>Overview!$E$7</f>
        <v/>
      </c>
      <c r="BL164" s="117"/>
      <c r="BM164" s="834">
        <f>DI164</f>
        <v/>
      </c>
      <c r="BN164" s="812">
        <f>Overview!$P$153</f>
        <v/>
      </c>
      <c r="BO164" s="117"/>
      <c r="BP164" s="117"/>
      <c r="BQ164" s="115"/>
      <c r="BR164" s="1478"/>
      <c r="BS164" s="1541"/>
      <c r="BT164" s="1828" t="inlineStr">
        <is>
          <t>WCDMA</t>
        </is>
      </c>
      <c r="BU164" s="1828" t="inlineStr">
        <is>
          <t>FDDI</t>
        </is>
      </c>
      <c r="BV164" s="906">
        <f>Overview!$H$29</f>
        <v/>
      </c>
      <c r="BW164" s="1784"/>
      <c r="BX164" s="1828" t="inlineStr">
        <is>
          <t>Body</t>
        </is>
      </c>
      <c r="BY164" s="1785"/>
      <c r="BZ164" s="1785"/>
      <c r="CA164" s="1072" t="inlineStr">
        <is>
          <t>Back Face</t>
        </is>
      </c>
      <c r="CB164" s="200">
        <v>5</v>
      </c>
      <c r="CC164" s="1105">
        <f>IF(COUNT('Conducted 2G-3G'!$AH$15:$AH$17)=0,9750,INDEX('Conducted 2G-3G'!$T$15:$T$17,MATCH(MAX('Conducted 2G-3G'!$AH$15:$AH$17),'Conducted 2G-3G'!$AH$15:$AH$17,0)))</f>
        <v>9750</v>
      </c>
      <c r="CD164" s="877">
        <f>IF(COUNT('Conducted 2G-3G'!$AH$15:$AH$17)=0,1950,INDEX('Conducted 2G-3G'!$U$15:$U$17,MATCH(MAX('Conducted 2G-3G'!$AH$15:$AH$17),'Conducted 2G-3G'!$AH$15:$AH$17,0)))</f>
        <v>1950</v>
      </c>
      <c r="CE164" s="7234"/>
      <c r="CF164" s="7234"/>
      <c r="CG164" s="6706"/>
      <c r="CH164" s="6706"/>
      <c r="CI164" s="225">
        <f>BY164</f>
        <v/>
      </c>
      <c r="CJ164" s="237">
        <f>BZ164</f>
        <v/>
      </c>
      <c r="CK164" s="223">
        <f>CA164</f>
        <v/>
      </c>
      <c r="CL164" s="224">
        <f>CC164</f>
        <v/>
      </c>
      <c r="CM164" s="237">
        <f>CD164</f>
        <v/>
      </c>
      <c r="CN164" s="1527"/>
      <c r="CO164" s="1579"/>
      <c r="CP164" s="7214">
        <f>IF(CF164=""," ",IF(ABS(CE164-CF164)&lt;=0.1,"Valid","Not valid"))</f>
        <v/>
      </c>
      <c r="CQ164" s="1674">
        <f> IF(CE164="","",IF(AND(CE164&lt;&gt;"",CF164=""),IF(CE164&gt;=0.8,"Medir+Sig Max","No"),IF(CF164&lt;&gt;"",IF(CF164&gt;=0.8,"Medir+Sig Max","No"),"")))</f>
        <v/>
      </c>
      <c r="CR164" s="6927">
        <f>IF(UPPER('SAR FCC-ISED'!$CQ$1)="X",IF(CF164=""," ",IF((ABS(CE164)&lt;5)*AND(ABS(CF164)&lt;5)*AND(ABS(CT164)&lt;5),"Solo si es max","Medir")),IF(CF164=""," ",IF((ABS(CE164)&lt;1)*AND(ABS(CF164)&lt;1)*AND(ABS(CT164)&lt;1),"Solo si es max","Medir")))</f>
        <v/>
      </c>
      <c r="CS164" s="1674"/>
      <c r="CT164" s="220">
        <f>IF(CO164="",IF(AND(CE164="",CF164=""),"",IF(CF164="",IF(DQ164&gt;1,ROUND(DQ164*CE164,3),CE164),IF(DQ164&gt;1,ROUND(DQ164*CF164,3),CF164))),IF(AND(CE164="",CF164=""),"",IF(CF164="",IF(DQ164&gt;1,ROUND(DQ164*CE164*(1/(CO164)),3),CE164*(1/(CO164))),IF(DQ164&gt;1,ROUND(DQ164*CF164*(1/(CO164)),3),CF164*(1/(CO164))))))</f>
        <v/>
      </c>
      <c r="CU164" s="224">
        <f>BY164</f>
        <v/>
      </c>
      <c r="CV164" s="237">
        <f>BZ164</f>
        <v/>
      </c>
      <c r="CW164" s="237">
        <f>CA164</f>
        <v/>
      </c>
      <c r="CX164" s="224">
        <f>CC164</f>
        <v/>
      </c>
      <c r="CY164" s="237">
        <f>CD164</f>
        <v/>
      </c>
      <c r="CZ164" s="7474">
        <f>IF(COUNTIF(Overview!K12:K14,TRUE)&gt;0,1.6,IF(COUNTIF(Overview!L12:L14,TRUE)&gt;0,8,0))</f>
        <v/>
      </c>
      <c r="DA164" s="1788"/>
      <c r="DB164" s="7483"/>
      <c r="DC164" s="844">
        <f>IF(CT164="","",IF(CT164&gt;CZ164,"Fail","Pass"))</f>
        <v/>
      </c>
      <c r="DD164" s="402"/>
      <c r="DE164" s="1565">
        <f>MyTimestamp(DC164)</f>
        <v/>
      </c>
      <c r="DF164" s="1531">
        <f>IF(COUNT(CE164:CH164)=1,15,IF(COUNT(CE164:CH164)=0,0,30))</f>
        <v/>
      </c>
      <c r="DG164" s="1532">
        <f>IF(DF164=0,0,2)</f>
        <v/>
      </c>
      <c r="DH164" s="859"/>
      <c r="DI164" s="859"/>
      <c r="DJ164" s="1569"/>
      <c r="DK164" s="1789"/>
      <c r="DL164" s="1574">
        <f>10^(CN164/20)*100-100</f>
        <v/>
      </c>
      <c r="DM164" s="1106"/>
      <c r="DN164" s="976"/>
      <c r="DO164" s="976">
        <f>IF(DM164="","",10^(DM164/10))</f>
        <v/>
      </c>
      <c r="DP164" s="976">
        <f>IF(ISNUMBER(DN164)=FALSE,"",10^(DN164/10))</f>
        <v/>
      </c>
      <c r="DQ164" s="1574">
        <f>IF(AND(ISNUMBER(DO164),ISNUMBER(DP164)),IF(DO164/DP164&gt;1,ROUND((DO164)/DP164,3),1),1)</f>
        <v/>
      </c>
      <c r="DR164" s="1541"/>
      <c r="DS164" s="1541"/>
      <c r="DT164" s="1541"/>
      <c r="DU164" s="1541"/>
      <c r="DV164" s="1541"/>
      <c r="DW164" s="1541"/>
      <c r="DX164" s="1541"/>
      <c r="DY164" s="1541"/>
      <c r="DZ164" s="1541"/>
      <c r="EA164" s="1541"/>
      <c r="EB164" s="1541"/>
      <c r="EC164" s="1541"/>
      <c r="ED164" s="1541"/>
      <c r="EE164" s="1541"/>
      <c r="EF164" s="1541"/>
      <c r="EG164" s="1541"/>
      <c r="EH164" s="1541"/>
      <c r="EI164" s="1541"/>
      <c r="EJ164" s="1541"/>
      <c r="EK164" s="1541"/>
      <c r="EL164" s="1541"/>
      <c r="EM164" s="1541"/>
      <c r="EN164" s="1541"/>
      <c r="EO164" s="1541"/>
      <c r="EP164" s="1541"/>
      <c r="EQ164" s="1541"/>
      <c r="ER164" s="1541"/>
      <c r="ES164" s="1541"/>
      <c r="ET164" s="1541"/>
      <c r="EU164" s="1541"/>
      <c r="EV164" s="1541"/>
    </row>
    <row r="165" ht="12.75" x14ac:dyDescent="0.2">
      <c r="A165" s="1541"/>
      <c r="B165" s="1541"/>
      <c r="C165"/>
      <c r="D165" s="1486"/>
      <c r="E165" s="1486"/>
      <c r="F165" s="672" t="inlineStr">
        <is>
          <t>5.2</t>
        </is>
      </c>
      <c r="G165" s="1497"/>
      <c r="H165" s="130">
        <f>BV165</f>
        <v/>
      </c>
      <c r="I165" s="130">
        <f>BW165</f>
        <v/>
      </c>
      <c r="J165" s="1299" t="inlineStr">
        <is>
          <t>WCDMA</t>
        </is>
      </c>
      <c r="K165" s="1299" t="inlineStr">
        <is>
          <t>FDDI</t>
        </is>
      </c>
      <c r="L165" s="115"/>
      <c r="M165" s="130"/>
      <c r="N165" s="119"/>
      <c r="O165" s="131"/>
      <c r="P165" s="6597"/>
      <c r="Q165" s="131"/>
      <c r="R165" s="131"/>
      <c r="S165" s="130"/>
      <c r="T165" s="130">
        <v>9750</v>
      </c>
      <c r="U165" s="6593">
        <v>1950</v>
      </c>
      <c r="V165" s="119"/>
      <c r="W165" s="1305"/>
      <c r="X165" s="119"/>
      <c r="Y165" s="119"/>
      <c r="Z165" s="119"/>
      <c r="AA165" s="115"/>
      <c r="AB165" s="115"/>
      <c r="AC165" s="1300">
        <f>IF(OR(BX165="Close to Ear",BX165="Close to Head"),"Head",IF(BX165="Extremity","Extremity","Body"))</f>
        <v/>
      </c>
      <c r="AD165" s="1301">
        <f>CA165</f>
        <v/>
      </c>
      <c r="AE165" s="1299">
        <f>CB165</f>
        <v/>
      </c>
      <c r="AF165" s="115"/>
      <c r="AG165" s="1302">
        <f>IF(OR(AZ165="",BA165=""),"N/A",IF(DC165="Pass","P","F"))</f>
        <v/>
      </c>
      <c r="AH165" s="129"/>
      <c r="AI165" s="129"/>
      <c r="AJ165" s="129"/>
      <c r="AK165" s="119"/>
      <c r="AL165" s="115"/>
      <c r="AM165" s="119"/>
      <c r="AN165" s="119"/>
      <c r="AO165" s="692"/>
      <c r="AP165" s="692"/>
      <c r="AQ165" s="692"/>
      <c r="AR165" s="692"/>
      <c r="AS165" s="692"/>
      <c r="AT165" s="1303">
        <f>IF(AC165="Extremity",IF(CG165="","",CG165),"")</f>
        <v/>
      </c>
      <c r="AU165" s="1303">
        <f>IF(AC165="Extremity",IF(CH165="","",CH165),"")</f>
        <v/>
      </c>
      <c r="AV165" s="1304">
        <f>IF(AC165="Extremity","",IF(CE165="","",CE165))</f>
        <v/>
      </c>
      <c r="AW165" s="1304">
        <f>IF(AD165="Extremity","",IF(CF165="","",CF165))</f>
        <v/>
      </c>
      <c r="AX165" s="1305">
        <f>DL165</f>
        <v/>
      </c>
      <c r="AY165" s="1305">
        <f>DQ165</f>
        <v/>
      </c>
      <c r="AZ165" s="3377">
        <f>IF(AC165="Extremity",IF(DA165="","",DA165),"")</f>
        <v/>
      </c>
      <c r="BA165" s="3378">
        <f>IF(AC165="Extremity","",IF(CT165="","",CT165))</f>
        <v/>
      </c>
      <c r="BB165" s="1305">
        <f>IF(AC165="Extremity",IF(DB165="","",DB165),"")</f>
        <v/>
      </c>
      <c r="BC165" s="1304">
        <f>IF(AC165="Extremity","",IF(CZ165="","",CZ165))</f>
        <v/>
      </c>
      <c r="BD165" s="1305">
        <f>DD165</f>
        <v/>
      </c>
      <c r="BE165" s="132">
        <f>DE165</f>
        <v/>
      </c>
      <c r="BF165" s="133">
        <f>DF165*60</f>
        <v/>
      </c>
      <c r="BG165" s="121">
        <f>BE165</f>
        <v/>
      </c>
      <c r="BH165" s="133">
        <f>DG165*60</f>
        <v/>
      </c>
      <c r="BI165" s="133">
        <f>DH165</f>
        <v/>
      </c>
      <c r="BJ165" s="117"/>
      <c r="BK165" s="812">
        <f>Overview!$E$7</f>
        <v/>
      </c>
      <c r="BL165" s="117"/>
      <c r="BM165" s="834">
        <f>DI165</f>
        <v/>
      </c>
      <c r="BN165" s="812">
        <f>Overview!$P$153</f>
        <v/>
      </c>
      <c r="BO165" s="117"/>
      <c r="BP165" s="117"/>
      <c r="BQ165" s="115"/>
      <c r="BR165" s="1478"/>
      <c r="BS165" s="1541"/>
      <c r="BT165" s="1828" t="inlineStr">
        <is>
          <t>WCDMA</t>
        </is>
      </c>
      <c r="BU165" s="1828" t="inlineStr">
        <is>
          <t>FDDI</t>
        </is>
      </c>
      <c r="BV165" s="906">
        <f>Overview!$H$29</f>
        <v/>
      </c>
      <c r="BW165" s="1784"/>
      <c r="BX165" s="1828" t="inlineStr">
        <is>
          <t>Body</t>
        </is>
      </c>
      <c r="BY165" s="1785"/>
      <c r="BZ165" s="1785"/>
      <c r="CA165" s="1072" t="inlineStr">
        <is>
          <t>Left Edge</t>
        </is>
      </c>
      <c r="CB165" s="200">
        <v>5</v>
      </c>
      <c r="CC165" s="1107">
        <f>IF(COUNT('Conducted 2G-3G'!$AH$15:$AH$17)=0,9750,INDEX('Conducted 2G-3G'!$T$15:$T$17,MATCH(MAX('Conducted 2G-3G'!$AH$15:$AH$17),'Conducted 2G-3G'!$AH$15:$AH$17,0)))</f>
        <v>9750</v>
      </c>
      <c r="CD165" s="1108">
        <f>IF(COUNT('Conducted 2G-3G'!$AH$15:$AH$17)=0,1950,INDEX('Conducted 2G-3G'!$U$15:$U$17,MATCH(MAX('Conducted 2G-3G'!$AH$15:$AH$17),'Conducted 2G-3G'!$AH$15:$AH$17,0)))</f>
        <v>1950</v>
      </c>
      <c r="CE165" s="7234"/>
      <c r="CF165" s="7234"/>
      <c r="CG165" s="6706"/>
      <c r="CH165" s="6706"/>
      <c r="CI165" s="225">
        <f>BY165</f>
        <v/>
      </c>
      <c r="CJ165" s="237">
        <f>BZ165</f>
        <v/>
      </c>
      <c r="CK165" s="223">
        <f>CA165</f>
        <v/>
      </c>
      <c r="CL165" s="224">
        <f>CC165</f>
        <v/>
      </c>
      <c r="CM165" s="237">
        <f>CD165</f>
        <v/>
      </c>
      <c r="CN165" s="1527"/>
      <c r="CO165" s="1579"/>
      <c r="CP165" s="7214">
        <f>IF(CF165=""," ",IF(ABS(CE165-CF165)&lt;=0.1,"Valid","Not valid"))</f>
        <v/>
      </c>
      <c r="CQ165" s="1674">
        <f> IF(CE165="","",IF(AND(CE165&lt;&gt;"",CF165=""),IF(CE165&gt;=0.8,"Medir+Sig Max","No"),IF(CF165&lt;&gt;"",IF(CF165&gt;=0.8,"Medir+Sig Max","No"),"")))</f>
        <v/>
      </c>
      <c r="CR165" s="6927">
        <f>IF(UPPER('SAR FCC-ISED'!$CQ$1)="X",IF(CF165=""," ",IF((ABS(CE165)&lt;5)*AND(ABS(CF165)&lt;5)*AND(ABS(CT165)&lt;5),"Solo si es max","Medir")),IF(CF165=""," ",IF((ABS(CE165)&lt;1)*AND(ABS(CF165)&lt;1)*AND(ABS(CT165)&lt;1),"Solo si es max","Medir")))</f>
        <v/>
      </c>
      <c r="CS165" s="1674"/>
      <c r="CT165" s="220">
        <f>IF(CO165="",IF(AND(CE165="",CF165=""),"",IF(CF165="",IF(DQ165&gt;1,ROUND(DQ165*CE165,3),CE165),IF(DQ165&gt;1,ROUND(DQ165*CF165,3),CF165))),IF(AND(CE165="",CF165=""),"",IF(CF165="",IF(DQ165&gt;1,ROUND(DQ165*CE165*(1/(CO165)),3),CE165*(1/(CO165))),IF(DQ165&gt;1,ROUND(DQ165*CF165*(1/(CO165)),3),CF165*(1/(CO165))))))</f>
        <v/>
      </c>
      <c r="CU165" s="224">
        <f>BY165</f>
        <v/>
      </c>
      <c r="CV165" s="237">
        <f>BZ165</f>
        <v/>
      </c>
      <c r="CW165" s="237">
        <f>CA165</f>
        <v/>
      </c>
      <c r="CX165" s="224">
        <f>CC165</f>
        <v/>
      </c>
      <c r="CY165" s="237">
        <f>CD165</f>
        <v/>
      </c>
      <c r="CZ165" s="7474">
        <f>IF(COUNTIF(Overview!K12:K14,TRUE)&gt;0,1.6,IF(COUNTIF(Overview!L12:L14,TRUE)&gt;0,8,0))</f>
        <v/>
      </c>
      <c r="DA165" s="1788"/>
      <c r="DB165" s="7483"/>
      <c r="DC165" s="844">
        <f>IF(CT165="","",IF(CT165&gt;CZ165,"Fail","Pass"))</f>
        <v/>
      </c>
      <c r="DD165" s="402"/>
      <c r="DE165" s="1565">
        <f>MyTimestamp(DC165)</f>
        <v/>
      </c>
      <c r="DF165" s="1531">
        <f>IF(COUNT(CE165:CH165)=1,15,IF(COUNT(CE165:CH165)=0,0,30))</f>
        <v/>
      </c>
      <c r="DG165" s="1532">
        <f>IF(DF165=0,0,2)</f>
        <v/>
      </c>
      <c r="DH165" s="859"/>
      <c r="DI165" s="859"/>
      <c r="DJ165" s="1569"/>
      <c r="DK165" s="1789"/>
      <c r="DL165" s="1574">
        <f>10^(CN165/20)*100-100</f>
        <v/>
      </c>
      <c r="DM165" s="1106"/>
      <c r="DN165" s="976"/>
      <c r="DO165" s="976">
        <f>IF(DM165="","",10^(DM165/10))</f>
        <v/>
      </c>
      <c r="DP165" s="976">
        <f>IF(ISNUMBER(DN165)=FALSE,"",10^(DN165/10))</f>
        <v/>
      </c>
      <c r="DQ165" s="1574">
        <f>IF(AND(ISNUMBER(DO165),ISNUMBER(DP165)),IF(DO165/DP165&gt;1,ROUND((DO165)/DP165,3),1),1)</f>
        <v/>
      </c>
      <c r="DR165" s="1541"/>
      <c r="DS165" s="1541"/>
      <c r="DT165" s="1541"/>
      <c r="DU165" s="1541"/>
      <c r="DV165" s="1541"/>
      <c r="DW165" s="1541"/>
      <c r="DX165" s="1541"/>
      <c r="DY165" s="1541"/>
      <c r="DZ165" s="1541"/>
      <c r="EA165" s="1541"/>
      <c r="EB165" s="1541"/>
      <c r="EC165" s="1541"/>
      <c r="ED165" s="1541"/>
      <c r="EE165" s="1541"/>
      <c r="EF165" s="1541"/>
      <c r="EG165" s="1541"/>
      <c r="EH165" s="1541"/>
      <c r="EI165" s="1541"/>
      <c r="EJ165" s="1541"/>
      <c r="EK165" s="1541"/>
      <c r="EL165" s="1541"/>
      <c r="EM165" s="1541"/>
      <c r="EN165" s="1541"/>
      <c r="EO165" s="1541"/>
      <c r="EP165" s="1541"/>
      <c r="EQ165" s="1541"/>
      <c r="ER165" s="1541"/>
      <c r="ES165" s="1541"/>
      <c r="ET165" s="1541"/>
      <c r="EU165" s="1541"/>
      <c r="EV165" s="1541"/>
    </row>
    <row r="166" ht="12.75" x14ac:dyDescent="0.2">
      <c r="A166" s="1541"/>
      <c r="B166" s="1541"/>
      <c r="C166"/>
      <c r="D166" s="1486"/>
      <c r="E166" s="1486"/>
      <c r="F166" s="672" t="inlineStr">
        <is>
          <t>5.2</t>
        </is>
      </c>
      <c r="G166" s="1497"/>
      <c r="H166" s="130">
        <f>BV166</f>
        <v/>
      </c>
      <c r="I166" s="130">
        <f>BW166</f>
        <v/>
      </c>
      <c r="J166" s="1299" t="inlineStr">
        <is>
          <t>WCDMA</t>
        </is>
      </c>
      <c r="K166" s="1299" t="inlineStr">
        <is>
          <t>FDDI</t>
        </is>
      </c>
      <c r="L166" s="115"/>
      <c r="M166" s="130"/>
      <c r="N166" s="119"/>
      <c r="O166" s="131"/>
      <c r="P166" s="6597"/>
      <c r="Q166" s="131"/>
      <c r="R166" s="131"/>
      <c r="S166" s="130"/>
      <c r="T166" s="130">
        <v>9750</v>
      </c>
      <c r="U166" s="6593">
        <v>1950</v>
      </c>
      <c r="V166" s="119"/>
      <c r="W166" s="1305"/>
      <c r="X166" s="119"/>
      <c r="Y166" s="119"/>
      <c r="Z166" s="119"/>
      <c r="AA166" s="115"/>
      <c r="AB166" s="115"/>
      <c r="AC166" s="1300">
        <f>IF(OR(BX166="Close to Ear",BX166="Close to Head"),"Head",IF(BX166="Extremity","Extremity","Body"))</f>
        <v/>
      </c>
      <c r="AD166" s="1301">
        <f>CA166</f>
        <v/>
      </c>
      <c r="AE166" s="1299">
        <f>CB166</f>
        <v/>
      </c>
      <c r="AF166" s="115"/>
      <c r="AG166" s="1302">
        <f>IF(OR(AZ166="",BA166=""),"N/A",IF(DC166="Pass","P","F"))</f>
        <v/>
      </c>
      <c r="AH166" s="129"/>
      <c r="AI166" s="129"/>
      <c r="AJ166" s="129"/>
      <c r="AK166" s="119"/>
      <c r="AL166" s="115"/>
      <c r="AM166" s="119"/>
      <c r="AN166" s="119"/>
      <c r="AO166" s="692"/>
      <c r="AP166" s="692"/>
      <c r="AQ166" s="692"/>
      <c r="AR166" s="692"/>
      <c r="AS166" s="692"/>
      <c r="AT166" s="1303">
        <f>IF(AC166="Extremity",IF(CG166="","",CG166),"")</f>
        <v/>
      </c>
      <c r="AU166" s="1303">
        <f>IF(AC166="Extremity",IF(CH166="","",CH166),"")</f>
        <v/>
      </c>
      <c r="AV166" s="1304">
        <f>IF(AC166="Extremity","",IF(CE166="","",CE166))</f>
        <v/>
      </c>
      <c r="AW166" s="1304">
        <f>IF(AD166="Extremity","",IF(CF166="","",CF166))</f>
        <v/>
      </c>
      <c r="AX166" s="1305">
        <f>DL166</f>
        <v/>
      </c>
      <c r="AY166" s="1305">
        <f>DQ166</f>
        <v/>
      </c>
      <c r="AZ166" s="3377">
        <f>IF(AC166="Extremity",IF(DA166="","",DA166),"")</f>
        <v/>
      </c>
      <c r="BA166" s="3378">
        <f>IF(AC166="Extremity","",IF(CT166="","",CT166))</f>
        <v/>
      </c>
      <c r="BB166" s="1305">
        <f>IF(AC166="Extremity",IF(DB166="","",DB166),"")</f>
        <v/>
      </c>
      <c r="BC166" s="1304">
        <f>IF(AC166="Extremity","",IF(CZ166="","",CZ166))</f>
        <v/>
      </c>
      <c r="BD166" s="1305">
        <f>DD166</f>
        <v/>
      </c>
      <c r="BE166" s="132">
        <f>DE166</f>
        <v/>
      </c>
      <c r="BF166" s="133">
        <f>DF166*60</f>
        <v/>
      </c>
      <c r="BG166" s="121">
        <f>BE166</f>
        <v/>
      </c>
      <c r="BH166" s="133">
        <f>DG166*60</f>
        <v/>
      </c>
      <c r="BI166" s="133">
        <f>DH166</f>
        <v/>
      </c>
      <c r="BJ166" s="117"/>
      <c r="BK166" s="812">
        <f>Overview!$E$7</f>
        <v/>
      </c>
      <c r="BL166" s="117"/>
      <c r="BM166" s="834">
        <f>DI166</f>
        <v/>
      </c>
      <c r="BN166" s="812">
        <f>Overview!$P$153</f>
        <v/>
      </c>
      <c r="BO166" s="117"/>
      <c r="BP166" s="117"/>
      <c r="BQ166" s="115"/>
      <c r="BR166" s="1478"/>
      <c r="BS166" s="1541"/>
      <c r="BT166" s="1828" t="inlineStr">
        <is>
          <t>WCDMA</t>
        </is>
      </c>
      <c r="BU166" s="1828" t="inlineStr">
        <is>
          <t>FDDI</t>
        </is>
      </c>
      <c r="BV166" s="906">
        <f>Overview!$H$29</f>
        <v/>
      </c>
      <c r="BW166" s="1784"/>
      <c r="BX166" s="1828" t="inlineStr">
        <is>
          <t>Body</t>
        </is>
      </c>
      <c r="BY166" s="1785"/>
      <c r="BZ166" s="1785"/>
      <c r="CA166" s="1072" t="inlineStr">
        <is>
          <t>Right Edge</t>
        </is>
      </c>
      <c r="CB166" s="200">
        <v>5</v>
      </c>
      <c r="CC166" s="1105">
        <f>IF(COUNT('Conducted 2G-3G'!$AH$15:$AH$17)=0,9750,INDEX('Conducted 2G-3G'!$T$15:$T$17,MATCH(MAX('Conducted 2G-3G'!$AH$15:$AH$17),'Conducted 2G-3G'!$AH$15:$AH$17,0)))</f>
        <v>9750</v>
      </c>
      <c r="CD166" s="877">
        <f>IF(COUNT('Conducted 2G-3G'!$AH$15:$AH$17)=0,1950,INDEX('Conducted 2G-3G'!$U$15:$U$17,MATCH(MAX('Conducted 2G-3G'!$AH$15:$AH$17),'Conducted 2G-3G'!$AH$15:$AH$17,0)))</f>
        <v>1950</v>
      </c>
      <c r="CE166" s="7234"/>
      <c r="CF166" s="7234"/>
      <c r="CG166" s="6706"/>
      <c r="CH166" s="6706"/>
      <c r="CI166" s="225">
        <f>BY166</f>
        <v/>
      </c>
      <c r="CJ166" s="237">
        <f>BZ166</f>
        <v/>
      </c>
      <c r="CK166" s="223">
        <f>CA166</f>
        <v/>
      </c>
      <c r="CL166" s="224">
        <f>CC166</f>
        <v/>
      </c>
      <c r="CM166" s="237">
        <f>CD166</f>
        <v/>
      </c>
      <c r="CN166" s="1527"/>
      <c r="CO166" s="1579"/>
      <c r="CP166" s="7214">
        <f>IF(CF166=""," ",IF(ABS(CE166-CF166)&lt;=0.1,"Valid","Not valid"))</f>
        <v/>
      </c>
      <c r="CQ166" s="1674">
        <f> IF(CE166="","",IF(AND(CE166&lt;&gt;"",CF166=""),IF(CE166&gt;=0.8,"Medir+Sig Max","No"),IF(CF166&lt;&gt;"",IF(CF166&gt;=0.8,"Medir+Sig Max","No"),"")))</f>
        <v/>
      </c>
      <c r="CR166" s="6927">
        <f>IF(UPPER('SAR FCC-ISED'!$CQ$1)="X",IF(CF166=""," ",IF((ABS(CE166)&lt;5)*AND(ABS(CF166)&lt;5)*AND(ABS(CT166)&lt;5),"Solo si es max","Medir")),IF(CF166=""," ",IF((ABS(CE166)&lt;1)*AND(ABS(CF166)&lt;1)*AND(ABS(CT166)&lt;1),"Solo si es max","Medir")))</f>
        <v/>
      </c>
      <c r="CS166" s="1674"/>
      <c r="CT166" s="220">
        <f>IF(CO166="",IF(AND(CE166="",CF166=""),"",IF(CF166="",IF(DQ166&gt;1,ROUND(DQ166*CE166,3),CE166),IF(DQ166&gt;1,ROUND(DQ166*CF166,3),CF166))),IF(AND(CE166="",CF166=""),"",IF(CF166="",IF(DQ166&gt;1,ROUND(DQ166*CE166*(1/(CO166)),3),CE166*(1/(CO166))),IF(DQ166&gt;1,ROUND(DQ166*CF166*(1/(CO166)),3),CF166*(1/(CO166))))))</f>
        <v/>
      </c>
      <c r="CU166" s="224">
        <f>BY166</f>
        <v/>
      </c>
      <c r="CV166" s="237">
        <f>BZ166</f>
        <v/>
      </c>
      <c r="CW166" s="237">
        <f>CA166</f>
        <v/>
      </c>
      <c r="CX166" s="224">
        <f>CC166</f>
        <v/>
      </c>
      <c r="CY166" s="237">
        <f>CD166</f>
        <v/>
      </c>
      <c r="CZ166" s="7474">
        <f>IF(COUNTIF(Overview!K12:K14,TRUE)&gt;0,1.6,IF(COUNTIF(Overview!L12:L14,TRUE)&gt;0,8,0))</f>
        <v/>
      </c>
      <c r="DA166" s="1788"/>
      <c r="DB166" s="7483"/>
      <c r="DC166" s="844">
        <f>IF(CT166="","",IF(CT166&gt;CZ166,"Fail","Pass"))</f>
        <v/>
      </c>
      <c r="DD166" s="402"/>
      <c r="DE166" s="1565">
        <f>MyTimestamp(DC166)</f>
        <v/>
      </c>
      <c r="DF166" s="1531">
        <f>IF(COUNT(CE166:CH166)=1,15,IF(COUNT(CE166:CH166)=0,0,30))</f>
        <v/>
      </c>
      <c r="DG166" s="1532">
        <f>IF(DF166=0,0,2)</f>
        <v/>
      </c>
      <c r="DH166" s="859"/>
      <c r="DI166" s="859"/>
      <c r="DJ166" s="1569"/>
      <c r="DK166" s="1789"/>
      <c r="DL166" s="1574">
        <f>10^(CN166/20)*100-100</f>
        <v/>
      </c>
      <c r="DM166" s="1106"/>
      <c r="DN166" s="976"/>
      <c r="DO166" s="976">
        <f>IF(DM166="","",10^(DM166/10))</f>
        <v/>
      </c>
      <c r="DP166" s="976">
        <f>IF(ISNUMBER(DN166)=FALSE,"",10^(DN166/10))</f>
        <v/>
      </c>
      <c r="DQ166" s="1574">
        <f>IF(AND(ISNUMBER(DO166),ISNUMBER(DP166)),IF(DO166/DP166&gt;1,ROUND((DO166)/DP166,3),1),1)</f>
        <v/>
      </c>
      <c r="DR166" s="1541"/>
      <c r="DS166" s="1541"/>
      <c r="DT166" s="1541"/>
      <c r="DU166" s="1541"/>
      <c r="DV166" s="1541"/>
      <c r="DW166" s="1541"/>
      <c r="DX166" s="1541"/>
      <c r="DY166" s="1541"/>
      <c r="DZ166" s="1541"/>
      <c r="EA166" s="1541"/>
      <c r="EB166" s="1541"/>
      <c r="EC166" s="1541"/>
      <c r="ED166" s="1541"/>
      <c r="EE166" s="1541"/>
      <c r="EF166" s="1541"/>
      <c r="EG166" s="1541"/>
      <c r="EH166" s="1541"/>
      <c r="EI166" s="1541"/>
      <c r="EJ166" s="1541"/>
      <c r="EK166" s="1541"/>
      <c r="EL166" s="1541"/>
      <c r="EM166" s="1541"/>
      <c r="EN166" s="1541"/>
      <c r="EO166" s="1541"/>
      <c r="EP166" s="1541"/>
      <c r="EQ166" s="1541"/>
      <c r="ER166" s="1541"/>
      <c r="ES166" s="1541"/>
      <c r="ET166" s="1541"/>
      <c r="EU166" s="1541"/>
      <c r="EV166" s="1541"/>
    </row>
    <row r="167" ht="12.75" x14ac:dyDescent="0.2">
      <c r="A167" s="1541"/>
      <c r="B167" s="1541"/>
      <c r="C167"/>
      <c r="D167" s="1486"/>
      <c r="E167" s="1486"/>
      <c r="F167" s="672" t="inlineStr">
        <is>
          <t>5.2</t>
        </is>
      </c>
      <c r="G167" s="1497"/>
      <c r="H167" s="130">
        <f>BV167</f>
        <v/>
      </c>
      <c r="I167" s="130">
        <f>BW167</f>
        <v/>
      </c>
      <c r="J167" s="1299" t="inlineStr">
        <is>
          <t>WCDMA</t>
        </is>
      </c>
      <c r="K167" s="1299" t="inlineStr">
        <is>
          <t>FDDI</t>
        </is>
      </c>
      <c r="L167" s="115"/>
      <c r="M167" s="130"/>
      <c r="N167" s="119"/>
      <c r="O167" s="131"/>
      <c r="P167" s="6597"/>
      <c r="Q167" s="131"/>
      <c r="R167" s="131"/>
      <c r="S167" s="130"/>
      <c r="T167" s="130">
        <v>9750</v>
      </c>
      <c r="U167" s="6593">
        <v>1950</v>
      </c>
      <c r="V167" s="119"/>
      <c r="W167" s="1305"/>
      <c r="X167" s="119"/>
      <c r="Y167" s="119"/>
      <c r="Z167" s="119"/>
      <c r="AA167" s="115"/>
      <c r="AB167" s="115"/>
      <c r="AC167" s="1300">
        <f>IF(OR(BX167="Close to Ear",BX167="Close to Head"),"Head",IF(BX167="Extremity","Extremity","Body"))</f>
        <v/>
      </c>
      <c r="AD167" s="1301">
        <f>CA167</f>
        <v/>
      </c>
      <c r="AE167" s="1299">
        <f>CB167</f>
        <v/>
      </c>
      <c r="AF167" s="115"/>
      <c r="AG167" s="1302">
        <f>IF(OR(AZ167="",BA167=""),"N/A",IF(DC167="Pass","P","F"))</f>
        <v/>
      </c>
      <c r="AH167" s="129"/>
      <c r="AI167" s="129"/>
      <c r="AJ167" s="129"/>
      <c r="AK167" s="119"/>
      <c r="AL167" s="115"/>
      <c r="AM167" s="119"/>
      <c r="AN167" s="119"/>
      <c r="AO167" s="692"/>
      <c r="AP167" s="692"/>
      <c r="AQ167" s="692"/>
      <c r="AR167" s="692"/>
      <c r="AS167" s="692"/>
      <c r="AT167" s="1303">
        <f>IF(AC167="Extremity",IF(CG167="","",CG167),"")</f>
        <v/>
      </c>
      <c r="AU167" s="1303">
        <f>IF(AC167="Extremity",IF(CH167="","",CH167),"")</f>
        <v/>
      </c>
      <c r="AV167" s="1304">
        <f>IF(AC167="Extremity","",IF(CE167="","",CE167))</f>
        <v/>
      </c>
      <c r="AW167" s="1304">
        <f>IF(AD167="Extremity","",IF(CF167="","",CF167))</f>
        <v/>
      </c>
      <c r="AX167" s="1305">
        <f>DL167</f>
        <v/>
      </c>
      <c r="AY167" s="1305">
        <f>DQ167</f>
        <v/>
      </c>
      <c r="AZ167" s="3377">
        <f>IF(AC167="Extremity",IF(DA167="","",DA167),"")</f>
        <v/>
      </c>
      <c r="BA167" s="3378">
        <f>IF(AC167="Extremity","",IF(CT167="","",CT167))</f>
        <v/>
      </c>
      <c r="BB167" s="1305">
        <f>IF(AC167="Extremity",IF(DB167="","",DB167),"")</f>
        <v/>
      </c>
      <c r="BC167" s="1304">
        <f>IF(AC167="Extremity","",IF(CZ167="","",CZ167))</f>
        <v/>
      </c>
      <c r="BD167" s="1305">
        <f>DD167</f>
        <v/>
      </c>
      <c r="BE167" s="132">
        <f>DE167</f>
        <v/>
      </c>
      <c r="BF167" s="133">
        <f>DF167*60</f>
        <v/>
      </c>
      <c r="BG167" s="121">
        <f>BE167</f>
        <v/>
      </c>
      <c r="BH167" s="133">
        <f>DG167*60</f>
        <v/>
      </c>
      <c r="BI167" s="133">
        <f>DH167</f>
        <v/>
      </c>
      <c r="BJ167" s="117"/>
      <c r="BK167" s="812">
        <f>Overview!$E$7</f>
        <v/>
      </c>
      <c r="BL167" s="117"/>
      <c r="BM167" s="834">
        <f>DI167</f>
        <v/>
      </c>
      <c r="BN167" s="812">
        <f>Overview!$P$153</f>
        <v/>
      </c>
      <c r="BO167" s="117"/>
      <c r="BP167" s="117"/>
      <c r="BQ167" s="115"/>
      <c r="BR167" s="1478"/>
      <c r="BS167" s="1541"/>
      <c r="BT167" s="1830" t="inlineStr">
        <is>
          <t>WCDMA</t>
        </is>
      </c>
      <c r="BU167" s="1830" t="inlineStr">
        <is>
          <t>FDDI</t>
        </is>
      </c>
      <c r="BV167" s="875">
        <f>Overview!$H$29</f>
        <v/>
      </c>
      <c r="BW167" s="1784"/>
      <c r="BX167" s="1830" t="inlineStr">
        <is>
          <t>Body</t>
        </is>
      </c>
      <c r="BY167" s="1785"/>
      <c r="BZ167" s="1785"/>
      <c r="CA167" s="1072" t="inlineStr">
        <is>
          <t>Top Edge</t>
        </is>
      </c>
      <c r="CB167" s="200">
        <v>5</v>
      </c>
      <c r="CC167" s="1107">
        <f>IF(COUNT('Conducted 2G-3G'!$AH$15:$AH$17)=0,9750,INDEX('Conducted 2G-3G'!$T$15:$T$17,MATCH(MAX('Conducted 2G-3G'!$AH$15:$AH$17),'Conducted 2G-3G'!$AH$15:$AH$17,0)))</f>
        <v>9750</v>
      </c>
      <c r="CD167" s="1108">
        <f>IF(COUNT('Conducted 2G-3G'!$AH$15:$AH$17)=0,1950,INDEX('Conducted 2G-3G'!$U$15:$U$17,MATCH(MAX('Conducted 2G-3G'!$AH$15:$AH$17),'Conducted 2G-3G'!$AH$15:$AH$17,0)))</f>
        <v>1950</v>
      </c>
      <c r="CE167" s="7234"/>
      <c r="CF167" s="7234"/>
      <c r="CG167" s="6706"/>
      <c r="CH167" s="6706"/>
      <c r="CI167" s="225">
        <f>BY167</f>
        <v/>
      </c>
      <c r="CJ167" s="237">
        <f>BZ167</f>
        <v/>
      </c>
      <c r="CK167" s="223">
        <f>CA167</f>
        <v/>
      </c>
      <c r="CL167" s="224">
        <f>CC167</f>
        <v/>
      </c>
      <c r="CM167" s="237">
        <f>CD167</f>
        <v/>
      </c>
      <c r="CN167" s="1527"/>
      <c r="CO167" s="1579"/>
      <c r="CP167" s="7214">
        <f>IF(CF167=""," ",IF(ABS(CE167-CF167)&lt;=0.1,"Valid","Not valid"))</f>
        <v/>
      </c>
      <c r="CQ167" s="1674">
        <f> IF(CE167="","",IF(AND(CE167&lt;&gt;"",CF167=""),IF(CE167&gt;=0.8,"Medir+Sig Max","No"),IF(CF167&lt;&gt;"",IF(CF167&gt;=0.8,"Medir+Sig Max","No"),"")))</f>
        <v/>
      </c>
      <c r="CR167" s="6927">
        <f>IF(UPPER('SAR FCC-ISED'!$CQ$1)="X",IF(CF167=""," ",IF((ABS(CE167)&lt;5)*AND(ABS(CF167)&lt;5)*AND(ABS(CT167)&lt;5),"Solo si es max","Medir")),IF(CF167=""," ",IF((ABS(CE167)&lt;1)*AND(ABS(CF167)&lt;1)*AND(ABS(CT167)&lt;1),"Solo si es max","Medir")))</f>
        <v/>
      </c>
      <c r="CS167" s="1674"/>
      <c r="CT167" s="220">
        <f>IF(CO167="",IF(AND(CE167="",CF167=""),"",IF(CF167="",IF(DQ167&gt;1,ROUND(DQ167*CE167,3),CE167),IF(DQ167&gt;1,ROUND(DQ167*CF167,3),CF167))),IF(AND(CE167="",CF167=""),"",IF(CF167="",IF(DQ167&gt;1,ROUND(DQ167*CE167*(1/(CO167)),3),CE167*(1/(CO167))),IF(DQ167&gt;1,ROUND(DQ167*CF167*(1/(CO167)),3),CF167*(1/(CO167))))))</f>
        <v/>
      </c>
      <c r="CU167" s="224">
        <f>BY167</f>
        <v/>
      </c>
      <c r="CV167" s="237">
        <f>BZ167</f>
        <v/>
      </c>
      <c r="CW167" s="237">
        <f>CA167</f>
        <v/>
      </c>
      <c r="CX167" s="224">
        <f>CC167</f>
        <v/>
      </c>
      <c r="CY167" s="237">
        <f>CD167</f>
        <v/>
      </c>
      <c r="CZ167" s="7474">
        <f>IF(COUNTIF(Overview!K12:K14,TRUE)&gt;0,1.6,IF(COUNTIF(Overview!L12:L14,TRUE)&gt;0,8,0))</f>
        <v/>
      </c>
      <c r="DA167" s="1788"/>
      <c r="DB167" s="7483"/>
      <c r="DC167" s="844">
        <f>IF(CT167="","",IF(CT167&gt;CZ167,"Fail","Pass"))</f>
        <v/>
      </c>
      <c r="DD167" s="402"/>
      <c r="DE167" s="1565">
        <f>MyTimestamp(DC167)</f>
        <v/>
      </c>
      <c r="DF167" s="1531">
        <f>IF(COUNT(CE167:CH167)=1,15,IF(COUNT(CE167:CH167)=0,0,30))</f>
        <v/>
      </c>
      <c r="DG167" s="1532">
        <f>IF(DF167=0,0,2)</f>
        <v/>
      </c>
      <c r="DH167" s="859"/>
      <c r="DI167" s="859"/>
      <c r="DJ167" s="1569"/>
      <c r="DK167" s="1789"/>
      <c r="DL167" s="1574">
        <f>10^(CN167/20)*100-100</f>
        <v/>
      </c>
      <c r="DM167" s="1106"/>
      <c r="DN167" s="976"/>
      <c r="DO167" s="976">
        <f>IF(DM167="","",10^(DM167/10))</f>
        <v/>
      </c>
      <c r="DP167" s="976">
        <f>IF(ISNUMBER(DN167)=FALSE,"",10^(DN167/10))</f>
        <v/>
      </c>
      <c r="DQ167" s="1574">
        <f>IF(AND(ISNUMBER(DO167),ISNUMBER(DP167)),IF(DO167/DP167&gt;1,ROUND((DO167)/DP167,3),1),1)</f>
        <v/>
      </c>
      <c r="DR167" s="1541"/>
      <c r="DS167" s="1541"/>
      <c r="DT167" s="1541"/>
      <c r="DU167" s="1541"/>
      <c r="DV167" s="1541"/>
      <c r="DW167" s="1541"/>
      <c r="DX167" s="1541"/>
      <c r="DY167" s="1541"/>
      <c r="DZ167" s="1541"/>
      <c r="EA167" s="1541"/>
      <c r="EB167" s="1541"/>
      <c r="EC167" s="1541"/>
      <c r="ED167" s="1541"/>
      <c r="EE167" s="1541"/>
      <c r="EF167" s="1541"/>
      <c r="EG167" s="1541"/>
      <c r="EH167" s="1541"/>
      <c r="EI167" s="1541"/>
      <c r="EJ167" s="1541"/>
      <c r="EK167" s="1541"/>
      <c r="EL167" s="1541"/>
      <c r="EM167" s="1541"/>
      <c r="EN167" s="1541"/>
      <c r="EO167" s="1541"/>
      <c r="EP167" s="1541"/>
      <c r="EQ167" s="1541"/>
      <c r="ER167" s="1541"/>
      <c r="ES167" s="1541"/>
      <c r="ET167" s="1541"/>
      <c r="EU167" s="1541"/>
      <c r="EV167" s="1541"/>
    </row>
    <row r="168" ht="12.75" x14ac:dyDescent="0.2">
      <c r="A168" s="1541"/>
      <c r="B168" s="1541"/>
      <c r="C168"/>
      <c r="D168" s="1486"/>
      <c r="E168" s="1486"/>
      <c r="F168" s="672" t="inlineStr">
        <is>
          <t>5.2</t>
        </is>
      </c>
      <c r="G168" s="1497"/>
      <c r="H168" s="130">
        <f>BV168</f>
        <v/>
      </c>
      <c r="I168" s="130">
        <f>BW168</f>
        <v/>
      </c>
      <c r="J168" s="1299" t="inlineStr">
        <is>
          <t>WCDMA</t>
        </is>
      </c>
      <c r="K168" s="1299" t="inlineStr">
        <is>
          <t>FDDI</t>
        </is>
      </c>
      <c r="L168" s="115"/>
      <c r="M168" s="130"/>
      <c r="N168" s="119"/>
      <c r="O168" s="131"/>
      <c r="P168" s="6597"/>
      <c r="Q168" s="131"/>
      <c r="R168" s="131"/>
      <c r="S168" s="130"/>
      <c r="T168" s="130">
        <v>9750</v>
      </c>
      <c r="U168" s="6593">
        <v>1950</v>
      </c>
      <c r="V168" s="119"/>
      <c r="W168" s="1305"/>
      <c r="X168" s="119"/>
      <c r="Y168" s="119"/>
      <c r="Z168" s="119"/>
      <c r="AA168" s="115"/>
      <c r="AB168" s="115"/>
      <c r="AC168" s="1300">
        <f>IF(OR(BX168="Close to Ear",BX168="Close to Head"),"Head",IF(BX168="Extremity","Extremity","Body"))</f>
        <v/>
      </c>
      <c r="AD168" s="1301">
        <f>CA168</f>
        <v/>
      </c>
      <c r="AE168" s="1299">
        <f>CB168</f>
        <v/>
      </c>
      <c r="AF168" s="115"/>
      <c r="AG168" s="1302">
        <f>IF(OR(AZ168="",BA168=""),"N/A",IF(DC168="Pass","P","F"))</f>
        <v/>
      </c>
      <c r="AH168" s="129"/>
      <c r="AI168" s="129"/>
      <c r="AJ168" s="129"/>
      <c r="AK168" s="119"/>
      <c r="AL168" s="115"/>
      <c r="AM168" s="119"/>
      <c r="AN168" s="119"/>
      <c r="AO168" s="692"/>
      <c r="AP168" s="692"/>
      <c r="AQ168" s="692"/>
      <c r="AR168" s="692"/>
      <c r="AS168" s="692"/>
      <c r="AT168" s="1303">
        <f>IF(AC168="Extremity",IF(CG168="","",CG168),"")</f>
        <v/>
      </c>
      <c r="AU168" s="1303">
        <f>IF(AC168="Extremity",IF(CH168="","",CH168),"")</f>
        <v/>
      </c>
      <c r="AV168" s="1304">
        <f>IF(AC168="Extremity","",IF(CE168="","",CE168))</f>
        <v/>
      </c>
      <c r="AW168" s="1304">
        <f>IF(AD168="Extremity","",IF(CF168="","",CF168))</f>
        <v/>
      </c>
      <c r="AX168" s="1305">
        <f>DL168</f>
        <v/>
      </c>
      <c r="AY168" s="1305">
        <f>DQ168</f>
        <v/>
      </c>
      <c r="AZ168" s="3377">
        <f>IF(AC168="Extremity",IF(DA168="","",DA168),"")</f>
        <v/>
      </c>
      <c r="BA168" s="3378">
        <f>IF(AC168="Extremity","",IF(CT168="","",CT168))</f>
        <v/>
      </c>
      <c r="BB168" s="1305">
        <f>IF(AC168="Extremity",IF(DB168="","",DB168),"")</f>
        <v/>
      </c>
      <c r="BC168" s="1304">
        <f>IF(AC168="Extremity","",IF(CZ168="","",CZ168))</f>
        <v/>
      </c>
      <c r="BD168" s="1305">
        <f>DD168</f>
        <v/>
      </c>
      <c r="BE168" s="132">
        <f>DE168</f>
        <v/>
      </c>
      <c r="BF168" s="133">
        <f>DF168*60</f>
        <v/>
      </c>
      <c r="BG168" s="121">
        <f>BE168</f>
        <v/>
      </c>
      <c r="BH168" s="133">
        <f>DG168*60</f>
        <v/>
      </c>
      <c r="BI168" s="133">
        <f>DH168</f>
        <v/>
      </c>
      <c r="BJ168" s="117"/>
      <c r="BK168" s="812">
        <f>Overview!$E$7</f>
        <v/>
      </c>
      <c r="BL168" s="117"/>
      <c r="BM168" s="834">
        <f>DI168</f>
        <v/>
      </c>
      <c r="BN168" s="812">
        <f>Overview!$P$153</f>
        <v/>
      </c>
      <c r="BO168" s="117"/>
      <c r="BP168" s="117"/>
      <c r="BQ168" s="115"/>
      <c r="BR168" s="1478"/>
      <c r="BS168" s="1541"/>
      <c r="BT168" s="1828" t="inlineStr">
        <is>
          <t>WCDMA</t>
        </is>
      </c>
      <c r="BU168" s="1828" t="inlineStr">
        <is>
          <t>FDDI</t>
        </is>
      </c>
      <c r="BV168" s="906">
        <f>Overview!$H$29</f>
        <v/>
      </c>
      <c r="BW168" s="1784"/>
      <c r="BX168" s="1828" t="inlineStr">
        <is>
          <t>Body</t>
        </is>
      </c>
      <c r="BY168" s="1785"/>
      <c r="BZ168" s="1785"/>
      <c r="CA168" s="1072" t="inlineStr">
        <is>
          <t>Bottom Edge</t>
        </is>
      </c>
      <c r="CB168" s="200">
        <v>5</v>
      </c>
      <c r="CC168" s="1105">
        <f>IF(COUNT('Conducted 2G-3G'!$AH$15:$AH$17)=0,9750,INDEX('Conducted 2G-3G'!$T$15:$T$17,MATCH(MAX('Conducted 2G-3G'!$AH$15:$AH$17),'Conducted 2G-3G'!$AH$15:$AH$17,0)))</f>
        <v>9750</v>
      </c>
      <c r="CD168" s="877">
        <f>IF(COUNT('Conducted 2G-3G'!$AH$15:$AH$17)=0,1950,INDEX('Conducted 2G-3G'!$U$15:$U$17,MATCH(MAX('Conducted 2G-3G'!$AH$15:$AH$17),'Conducted 2G-3G'!$AH$15:$AH$17,0)))</f>
        <v>1950</v>
      </c>
      <c r="CE168" s="7234"/>
      <c r="CF168" s="7234"/>
      <c r="CG168" s="6706"/>
      <c r="CH168" s="6706"/>
      <c r="CI168" s="225">
        <f>BY168</f>
        <v/>
      </c>
      <c r="CJ168" s="237">
        <f>BZ168</f>
        <v/>
      </c>
      <c r="CK168" s="223">
        <f>CA168</f>
        <v/>
      </c>
      <c r="CL168" s="224">
        <f>CC168</f>
        <v/>
      </c>
      <c r="CM168" s="237">
        <f>CD168</f>
        <v/>
      </c>
      <c r="CN168" s="1527"/>
      <c r="CO168" s="1579"/>
      <c r="CP168" s="7214">
        <f>IF(CF168=""," ",IF(ABS(CE168-CF168)&lt;=0.1,"Valid","Not valid"))</f>
        <v/>
      </c>
      <c r="CQ168" s="1674">
        <f> IF(CE168="","",IF(AND(CE168&lt;&gt;"",CF168=""),IF(CE168&gt;=0.8,"Medir+Sig Max","No"),IF(CF168&lt;&gt;"",IF(CF168&gt;=0.8,"Medir+Sig Max","No"),"")))</f>
        <v/>
      </c>
      <c r="CR168" s="6927">
        <f>IF(UPPER('SAR FCC-ISED'!$CQ$1)="X",IF(CF168=""," ",IF((ABS(CE168)&lt;5)*AND(ABS(CF168)&lt;5)*AND(ABS(CT168)&lt;5),"Solo si es max","Medir")),IF(CF168=""," ",IF((ABS(CE168)&lt;1)*AND(ABS(CF168)&lt;1)*AND(ABS(CT168)&lt;1),"Solo si es max","Medir")))</f>
        <v/>
      </c>
      <c r="CS168" s="1674"/>
      <c r="CT168" s="220">
        <f>IF(CO168="",IF(AND(CE168="",CF168=""),"",IF(CF168="",IF(DQ168&gt;1,ROUND(DQ168*CE168,3),CE168),IF(DQ168&gt;1,ROUND(DQ168*CF168,3),CF168))),IF(AND(CE168="",CF168=""),"",IF(CF168="",IF(DQ168&gt;1,ROUND(DQ168*CE168*(1/(CO168)),3),CE168*(1/(CO168))),IF(DQ168&gt;1,ROUND(DQ168*CF168*(1/(CO168)),3),CF168*(1/(CO168))))))</f>
        <v/>
      </c>
      <c r="CU168" s="224">
        <f>BY168</f>
        <v/>
      </c>
      <c r="CV168" s="237">
        <f>BZ168</f>
        <v/>
      </c>
      <c r="CW168" s="237">
        <f>CA168</f>
        <v/>
      </c>
      <c r="CX168" s="224">
        <f>CC168</f>
        <v/>
      </c>
      <c r="CY168" s="237">
        <f>CD168</f>
        <v/>
      </c>
      <c r="CZ168" s="7474">
        <f>IF(COUNTIF(Overview!K12:K14,TRUE)&gt;0,1.6,IF(COUNTIF(Overview!L12:L14,TRUE)&gt;0,8,0))</f>
        <v/>
      </c>
      <c r="DA168" s="1788"/>
      <c r="DB168" s="7483"/>
      <c r="DC168" s="844">
        <f>IF(CT168="","",IF(CT168&gt;CZ168,"Fail","Pass"))</f>
        <v/>
      </c>
      <c r="DD168" s="402"/>
      <c r="DE168" s="1565">
        <f>MyTimestamp(DC168)</f>
        <v/>
      </c>
      <c r="DF168" s="1531">
        <f>IF(COUNT(CE168:CH168)=1,15,IF(COUNT(CE168:CH168)=0,0,30))</f>
        <v/>
      </c>
      <c r="DG168" s="1532">
        <f>IF(DF168=0,0,2)</f>
        <v/>
      </c>
      <c r="DH168" s="859"/>
      <c r="DI168" s="859"/>
      <c r="DJ168" s="1569"/>
      <c r="DK168" s="1789"/>
      <c r="DL168" s="1574">
        <f>10^(CN168/20)*100-100</f>
        <v/>
      </c>
      <c r="DM168" s="1106"/>
      <c r="DN168" s="976"/>
      <c r="DO168" s="976">
        <f>IF(DM168="","",10^(DM168/10))</f>
        <v/>
      </c>
      <c r="DP168" s="976">
        <f>IF(ISNUMBER(DN168)=FALSE,"",10^(DN168/10))</f>
        <v/>
      </c>
      <c r="DQ168" s="1574">
        <f>IF(AND(ISNUMBER(DO168),ISNUMBER(DP168)),IF(DO168/DP168&gt;1,ROUND((DO168)/DP168,3),1),1)</f>
        <v/>
      </c>
      <c r="DR168" s="1541"/>
      <c r="DS168" s="1541"/>
      <c r="DT168" s="1541"/>
      <c r="DU168" s="1541"/>
      <c r="DV168" s="1541"/>
      <c r="DW168" s="1541"/>
      <c r="DX168" s="1541"/>
      <c r="DY168" s="1541"/>
      <c r="DZ168" s="1541"/>
      <c r="EA168" s="1541"/>
      <c r="EB168" s="1541"/>
      <c r="EC168" s="1541"/>
      <c r="ED168" s="1541"/>
      <c r="EE168" s="1541"/>
      <c r="EF168" s="1541"/>
      <c r="EG168" s="1541"/>
      <c r="EH168" s="1541"/>
      <c r="EI168" s="1541"/>
      <c r="EJ168" s="1541"/>
      <c r="EK168" s="1541"/>
      <c r="EL168" s="1541"/>
      <c r="EM168" s="1541"/>
      <c r="EN168" s="1541"/>
      <c r="EO168" s="1541"/>
      <c r="EP168" s="1541"/>
      <c r="EQ168" s="1541"/>
      <c r="ER168" s="1541"/>
      <c r="ES168" s="1541"/>
      <c r="ET168" s="1541"/>
      <c r="EU168" s="1541"/>
      <c r="EV168" s="1541"/>
    </row>
    <row r="169" ht="12.75" x14ac:dyDescent="0.2">
      <c r="A169" s="1541"/>
      <c r="B169" s="1541"/>
      <c r="C169"/>
      <c r="D169" s="1486"/>
      <c r="E169" s="1486"/>
      <c r="F169" s="672" t="inlineStr">
        <is>
          <t>5.2</t>
        </is>
      </c>
      <c r="G169" s="1497"/>
      <c r="H169" s="130">
        <f>BV169</f>
        <v/>
      </c>
      <c r="I169" s="130">
        <f>BW169</f>
        <v/>
      </c>
      <c r="J169" s="1299" t="inlineStr">
        <is>
          <t>WCDMA</t>
        </is>
      </c>
      <c r="K169" s="1299" t="inlineStr">
        <is>
          <t>FDDI</t>
        </is>
      </c>
      <c r="L169" s="115"/>
      <c r="M169" s="130"/>
      <c r="N169" s="119"/>
      <c r="O169" s="131"/>
      <c r="P169" s="6597"/>
      <c r="Q169" s="131"/>
      <c r="R169" s="131"/>
      <c r="S169" s="130"/>
      <c r="T169" s="130">
        <v>9750</v>
      </c>
      <c r="U169" s="6593">
        <v>1950</v>
      </c>
      <c r="V169" s="119"/>
      <c r="W169" s="1305"/>
      <c r="X169" s="119"/>
      <c r="Y169" s="119"/>
      <c r="Z169" s="119"/>
      <c r="AA169" s="115"/>
      <c r="AB169" s="115"/>
      <c r="AC169" s="1300">
        <f>IF(OR(BX169="Close to Ear",BX169="Close to Head"),"Head",IF(BX169="Extremity","Extremity","Body"))</f>
        <v/>
      </c>
      <c r="AD169" s="1301">
        <f>CA169</f>
        <v/>
      </c>
      <c r="AE169" s="1299">
        <f>CB169</f>
        <v/>
      </c>
      <c r="AF169" s="115"/>
      <c r="AG169" s="1302">
        <f>IF(OR(AZ169="",BA169=""),"N/A",IF(DC169="Pass","P","F"))</f>
        <v/>
      </c>
      <c r="AH169" s="129"/>
      <c r="AI169" s="129"/>
      <c r="AJ169" s="129"/>
      <c r="AK169" s="119"/>
      <c r="AL169" s="115"/>
      <c r="AM169" s="119"/>
      <c r="AN169" s="119"/>
      <c r="AO169" s="692"/>
      <c r="AP169" s="692"/>
      <c r="AQ169" s="692"/>
      <c r="AR169" s="692"/>
      <c r="AS169" s="692"/>
      <c r="AT169" s="1303">
        <f>IF(AC169="Extremity",IF(CG169="","",CG169),"")</f>
        <v/>
      </c>
      <c r="AU169" s="1303">
        <f>IF(AC169="Extremity",IF(CH169="","",CH169),"")</f>
        <v/>
      </c>
      <c r="AV169" s="1304">
        <f>IF(AC169="Extremity","",IF(CE169="","",CE169))</f>
        <v/>
      </c>
      <c r="AW169" s="1304">
        <f>IF(AD169="Extremity","",IF(CF169="","",CF169))</f>
        <v/>
      </c>
      <c r="AX169" s="1305">
        <f>DL169</f>
        <v/>
      </c>
      <c r="AY169" s="1305">
        <f>DQ169</f>
        <v/>
      </c>
      <c r="AZ169" s="3377">
        <f>IF(AC169="Extremity",IF(DA169="","",DA169),"")</f>
        <v/>
      </c>
      <c r="BA169" s="3378">
        <f>IF(AC169="Extremity","",IF(CT169="","",CT169))</f>
        <v/>
      </c>
      <c r="BB169" s="1305">
        <f>IF(AC169="Extremity",IF(DB169="","",DB169),"")</f>
        <v/>
      </c>
      <c r="BC169" s="1304">
        <f>IF(AC169="Extremity","",IF(CZ169="","",CZ169))</f>
        <v/>
      </c>
      <c r="BD169" s="1305">
        <f>DD169</f>
        <v/>
      </c>
      <c r="BE169" s="132">
        <f>DE169</f>
        <v/>
      </c>
      <c r="BF169" s="133">
        <f>DF169*60</f>
        <v/>
      </c>
      <c r="BG169" s="121">
        <f>BE169</f>
        <v/>
      </c>
      <c r="BH169" s="133">
        <f>DG169*60</f>
        <v/>
      </c>
      <c r="BI169" s="133">
        <f>DH169</f>
        <v/>
      </c>
      <c r="BJ169" s="117"/>
      <c r="BK169" s="812">
        <f>Overview!$E$7</f>
        <v/>
      </c>
      <c r="BL169" s="117"/>
      <c r="BM169" s="834">
        <f>DI169</f>
        <v/>
      </c>
      <c r="BN169" s="812">
        <f>Overview!$P$153</f>
        <v/>
      </c>
      <c r="BO169" s="117"/>
      <c r="BP169" s="117"/>
      <c r="BQ169" s="115"/>
      <c r="BR169" s="1478"/>
      <c r="BS169" s="1541"/>
      <c r="BT169" s="1828" t="inlineStr">
        <is>
          <t>WCDMA</t>
        </is>
      </c>
      <c r="BU169" s="1828" t="inlineStr">
        <is>
          <t>FDDI</t>
        </is>
      </c>
      <c r="BV169" s="906">
        <f>Overview!$H$29</f>
        <v/>
      </c>
      <c r="BW169" s="1784"/>
      <c r="BX169" s="1828" t="inlineStr">
        <is>
          <t>Body</t>
        </is>
      </c>
      <c r="BY169" s="1785"/>
      <c r="BZ169" s="1785"/>
      <c r="CA169" s="873" t="str">
        <f>IF(COUNT(CF163:CF168)=0,IF(COUNT(CE163:CE168)=0,"TBD",VLOOKUP(MAX(CE163:CE168),CE163:CK168,7,FALSE)),VLOOKUP(MAX(CF163:CF168),CF163:CK168,6,FALSE))</f>
        <v>TBD</v>
      </c>
      <c r="CB169" s="200">
        <v>5</v>
      </c>
      <c r="CC169" s="1110">
        <f>IF(COUNT('Conducted 2G-3G'!$AH$15:$AH$17)=0,9750,INDEX('Conducted 2G-3G'!$T$15:$T$17,MATCH(MAX('Conducted 2G-3G'!$AH$15:$AH$17),'Conducted 2G-3G'!$AH$15:$AH$17,0)))</f>
        <v>9750</v>
      </c>
      <c r="CD169" s="873">
        <f>IF(COUNT('Conducted 2G-3G'!$AH$15:$AH$17)=0,1950,INDEX('Conducted 2G-3G'!$U$15:$U$17,MATCH(MAX('Conducted 2G-3G'!$AH$15:$AH$17),'Conducted 2G-3G'!$AH$15:$AH$17,0)))</f>
        <v>1950</v>
      </c>
      <c r="CE169" s="7234"/>
      <c r="CF169" s="7234"/>
      <c r="CG169" s="6706"/>
      <c r="CH169" s="6706"/>
      <c r="CI169" s="225">
        <f>BY169</f>
        <v/>
      </c>
      <c r="CJ169" s="237">
        <f>BZ169</f>
        <v/>
      </c>
      <c r="CK169" s="223">
        <f>CA169</f>
        <v/>
      </c>
      <c r="CL169" s="224">
        <f>CC169</f>
        <v/>
      </c>
      <c r="CM169" s="237">
        <f>CD169</f>
        <v/>
      </c>
      <c r="CN169" s="1527"/>
      <c r="CO169" s="1579"/>
      <c r="CP169" s="7214">
        <f>IF(CF169=""," ",IF(ABS(CE169-CF169)&lt;=0.1,"Valid","Not valid"))</f>
        <v/>
      </c>
      <c r="CQ169" s="1674">
        <f> IF(CE169="","",IF(AND(CE169&lt;&gt;"",CF169=""),IF(CE169&gt;=0.8,"Medir+Sig Max","No"),IF(CF169&lt;&gt;"",IF(CF169&gt;=0.8,"Medir+Sig Max","No"),"")))</f>
        <v/>
      </c>
      <c r="CR169" s="6927">
        <f>IF(UPPER('SAR FCC-ISED'!$CQ$1)="X",IF(CF169=""," ",IF((ABS(CE169)&lt;5)*AND(ABS(CF169)&lt;5)*AND(ABS(CT169)&lt;5),"Solo si es max","Medir")),IF(CF169=""," ",IF((ABS(CE169)&lt;1)*AND(ABS(CF169)&lt;1)*AND(ABS(CT169)&lt;1),"Solo si es max","Medir")))</f>
        <v/>
      </c>
      <c r="CS169" s="1674"/>
      <c r="CT169" s="220">
        <f>IF(CO169="",IF(AND(CE169="",CF169=""),"",IF(CF169="",IF(DQ169&gt;1,ROUND(DQ169*CE169,3),CE169),IF(DQ169&gt;1,ROUND(DQ169*CF169,3),CF169))),IF(AND(CE169="",CF169=""),"",IF(CF169="",IF(DQ169&gt;1,ROUND(DQ169*CE169*(1/(CO169)),3),CE169*(1/(CO169))),IF(DQ169&gt;1,ROUND(DQ169*CF169*(1/(CO169)),3),CF169*(1/(CO169))))))</f>
        <v/>
      </c>
      <c r="CU169" s="224">
        <f>BY169</f>
        <v/>
      </c>
      <c r="CV169" s="237">
        <f>BZ169</f>
        <v/>
      </c>
      <c r="CW169" s="237">
        <f>CA169</f>
        <v/>
      </c>
      <c r="CX169" s="224">
        <f>CC169</f>
        <v/>
      </c>
      <c r="CY169" s="237">
        <f>CD169</f>
        <v/>
      </c>
      <c r="CZ169" s="7474">
        <f>IF(COUNTIF(Overview!K12:K14,TRUE)&gt;0,1.6,IF(COUNTIF(Overview!L12:L14,TRUE)&gt;0,8,0))</f>
        <v/>
      </c>
      <c r="DA169" s="1788"/>
      <c r="DB169" s="7483"/>
      <c r="DC169" s="844">
        <f>IF(CT169="","",IF(CT169&gt;CZ169,"Fail","Pass"))</f>
        <v/>
      </c>
      <c r="DD169" s="402"/>
      <c r="DE169" s="1565">
        <f>MyTimestamp(DC169)</f>
        <v/>
      </c>
      <c r="DF169" s="1531">
        <f>IF(COUNT(CE169:CH169)=1,15,IF(COUNT(CE169:CH169)=0,0,30))</f>
        <v/>
      </c>
      <c r="DG169" s="1532">
        <f>IF(DF169=0,0,2)</f>
        <v/>
      </c>
      <c r="DH169" s="859"/>
      <c r="DI169" s="859"/>
      <c r="DJ169" s="1569"/>
      <c r="DK169" s="1789"/>
      <c r="DL169" s="1574">
        <f>10^(CN169/20)*100-100</f>
        <v/>
      </c>
      <c r="DM169" s="1106"/>
      <c r="DN169" s="777"/>
      <c r="DO169" s="976">
        <f>IF(DM169="","",10^(DM169/10))</f>
        <v/>
      </c>
      <c r="DP169" s="976">
        <f>IF(ISNUMBER(DN169)=FALSE,"",10^(DN169/10))</f>
        <v/>
      </c>
      <c r="DQ169" s="1574">
        <f>IF(AND(ISNUMBER(DO169),ISNUMBER(DP169)),IF(DO169/DP169&gt;1,ROUND((DO169)/DP169,3),1),1)</f>
        <v/>
      </c>
      <c r="DR169" s="1541"/>
      <c r="DS169" s="1541"/>
      <c r="DT169" s="1541"/>
      <c r="DU169" s="1541"/>
      <c r="DV169" s="1541"/>
      <c r="DW169" s="1541"/>
      <c r="DX169" s="1541"/>
      <c r="DY169" s="1541"/>
      <c r="DZ169" s="1541"/>
      <c r="EA169" s="1541"/>
      <c r="EB169" s="1541"/>
      <c r="EC169" s="1541"/>
      <c r="ED169" s="1541"/>
      <c r="EE169" s="1541"/>
      <c r="EF169" s="1541"/>
      <c r="EG169" s="1541"/>
      <c r="EH169" s="1541"/>
      <c r="EI169" s="1541"/>
      <c r="EJ169" s="1541"/>
      <c r="EK169" s="1541"/>
      <c r="EL169" s="1541"/>
      <c r="EM169" s="1541"/>
      <c r="EN169" s="1541"/>
      <c r="EO169" s="1541"/>
      <c r="EP169" s="1541"/>
      <c r="EQ169" s="1541"/>
      <c r="ER169" s="1541"/>
      <c r="ES169" s="1541"/>
      <c r="ET169" s="1541"/>
      <c r="EU169" s="1541"/>
      <c r="EV169" s="1541"/>
    </row>
    <row r="170" ht="12.75" x14ac:dyDescent="0.2">
      <c r="A170" s="1541"/>
      <c r="B170" s="1541"/>
      <c r="C170"/>
      <c r="D170" s="1486"/>
      <c r="E170" s="1486"/>
      <c r="F170" s="672" t="inlineStr">
        <is>
          <t>5.2</t>
        </is>
      </c>
      <c r="G170" s="1497"/>
      <c r="H170" s="130">
        <f>BV170</f>
        <v/>
      </c>
      <c r="I170" s="130">
        <f>BW170</f>
        <v/>
      </c>
      <c r="J170" s="1299" t="inlineStr">
        <is>
          <t>WCDMA</t>
        </is>
      </c>
      <c r="K170" s="1299" t="inlineStr">
        <is>
          <t>FDDI</t>
        </is>
      </c>
      <c r="L170" s="115"/>
      <c r="M170" s="130"/>
      <c r="N170" s="119"/>
      <c r="O170" s="131"/>
      <c r="P170" s="6597"/>
      <c r="Q170" s="131"/>
      <c r="R170" s="131"/>
      <c r="S170" s="130"/>
      <c r="T170" s="130">
        <v>9750</v>
      </c>
      <c r="U170" s="6593">
        <v>1950</v>
      </c>
      <c r="V170" s="119"/>
      <c r="W170" s="1305"/>
      <c r="X170" s="119"/>
      <c r="Y170" s="119"/>
      <c r="Z170" s="119"/>
      <c r="AA170" s="115"/>
      <c r="AB170" s="115"/>
      <c r="AC170" s="1300">
        <f>IF(OR(BX170="Close to Ear",BX170="Close to Head"),"Head",IF(BX170="Extremity","Extremity","Body"))</f>
        <v/>
      </c>
      <c r="AD170" s="1301">
        <f>CA170</f>
        <v/>
      </c>
      <c r="AE170" s="1299">
        <f>CB170</f>
        <v/>
      </c>
      <c r="AF170" s="115"/>
      <c r="AG170" s="1302">
        <f>IF(OR(AZ170="",BA170=""),"N/A",IF(DC170="Pass","P","F"))</f>
        <v/>
      </c>
      <c r="AH170" s="129"/>
      <c r="AI170" s="129"/>
      <c r="AJ170" s="129"/>
      <c r="AK170" s="119"/>
      <c r="AL170" s="115"/>
      <c r="AM170" s="119"/>
      <c r="AN170" s="119"/>
      <c r="AO170" s="692"/>
      <c r="AP170" s="692"/>
      <c r="AQ170" s="692"/>
      <c r="AR170" s="692"/>
      <c r="AS170" s="692"/>
      <c r="AT170" s="1303">
        <f>IF(AC170="Extremity",IF(CG170="","",CG170),"")</f>
        <v/>
      </c>
      <c r="AU170" s="1303">
        <f>IF(AC170="Extremity",IF(CH170="","",CH170),"")</f>
        <v/>
      </c>
      <c r="AV170" s="1304">
        <f>IF(AC170="Extremity","",IF(CE170="","",CE170))</f>
        <v/>
      </c>
      <c r="AW170" s="1304">
        <f>IF(AD170="Extremity","",IF(CF170="","",CF170))</f>
        <v/>
      </c>
      <c r="AX170" s="1305">
        <f>DL170</f>
        <v/>
      </c>
      <c r="AY170" s="1305">
        <f>DQ170</f>
        <v/>
      </c>
      <c r="AZ170" s="3377">
        <f>IF(AC170="Extremity",IF(DA170="","",DA170),"")</f>
        <v/>
      </c>
      <c r="BA170" s="3378">
        <f>IF(AC170="Extremity","",IF(CT170="","",CT170))</f>
        <v/>
      </c>
      <c r="BB170" s="1305">
        <f>IF(AC170="Extremity",IF(DB170="","",DB170),"")</f>
        <v/>
      </c>
      <c r="BC170" s="1304">
        <f>IF(AC170="Extremity","",IF(CZ170="","",CZ170))</f>
        <v/>
      </c>
      <c r="BD170" s="1305">
        <f>DD170</f>
        <v/>
      </c>
      <c r="BE170" s="132">
        <f>DE170</f>
        <v/>
      </c>
      <c r="BF170" s="133">
        <f>DF170*60</f>
        <v/>
      </c>
      <c r="BG170" s="121">
        <f>BE170</f>
        <v/>
      </c>
      <c r="BH170" s="133">
        <f>DG170*60</f>
        <v/>
      </c>
      <c r="BI170" s="133">
        <f>DH170</f>
        <v/>
      </c>
      <c r="BJ170" s="117"/>
      <c r="BK170" s="812">
        <f>Overview!$E$7</f>
        <v/>
      </c>
      <c r="BL170" s="117"/>
      <c r="BM170" s="834">
        <f>DI170</f>
        <v/>
      </c>
      <c r="BN170" s="812">
        <f>Overview!$P$153</f>
        <v/>
      </c>
      <c r="BO170" s="117"/>
      <c r="BP170" s="117"/>
      <c r="BQ170" s="115"/>
      <c r="BR170" s="1478"/>
      <c r="BS170" s="1541"/>
      <c r="BT170" s="1828" t="inlineStr">
        <is>
          <t>WCDMA</t>
        </is>
      </c>
      <c r="BU170" s="1828" t="inlineStr">
        <is>
          <t>FDDI</t>
        </is>
      </c>
      <c r="BV170" s="906">
        <f>Overview!$H$29</f>
        <v/>
      </c>
      <c r="BW170" s="1784"/>
      <c r="BX170" s="1828" t="inlineStr">
        <is>
          <t>Body</t>
        </is>
      </c>
      <c r="BY170" s="1785"/>
      <c r="BZ170" s="1785"/>
      <c r="CA170" s="1111" t="str">
        <f>CA169</f>
        <v>TBD</v>
      </c>
      <c r="CB170" s="201">
        <v>5</v>
      </c>
      <c r="CC170" s="1112">
        <f>IF(COUNT('Conducted 2G-3G'!$AH$15:$AH$17)=0,9750,INDEX('Conducted 2G-3G'!$T$15:$T$17,MATCH(MAX('Conducted 2G-3G'!$AH$15:$AH$17),'Conducted 2G-3G'!$AH$15:$AH$17,0)))</f>
        <v>9750</v>
      </c>
      <c r="CD170" s="874">
        <f>IF(COUNT('Conducted 2G-3G'!$AH$15:$AH$17)=0,1950,INDEX('Conducted 2G-3G'!$U$15:$U$17,MATCH(MAX('Conducted 2G-3G'!$AH$15:$AH$17),'Conducted 2G-3G'!$AH$15:$AH$17,0)))</f>
        <v>1950</v>
      </c>
      <c r="CE170" s="7234"/>
      <c r="CF170" s="7234"/>
      <c r="CG170" s="6706"/>
      <c r="CH170" s="6706"/>
      <c r="CI170" s="225">
        <f>BY170</f>
        <v/>
      </c>
      <c r="CJ170" s="237">
        <f>BZ170</f>
        <v/>
      </c>
      <c r="CK170" s="223">
        <f>CA170</f>
        <v/>
      </c>
      <c r="CL170" s="224">
        <f>CC170</f>
        <v/>
      </c>
      <c r="CM170" s="237">
        <f>CD170</f>
        <v/>
      </c>
      <c r="CN170" s="1527"/>
      <c r="CO170" s="1579"/>
      <c r="CP170" s="7214">
        <f>IF(CF170=""," ",IF(ABS(CE170-CF170)&lt;=0.1,"Valid","Not valid"))</f>
        <v/>
      </c>
      <c r="CQ170" s="1674">
        <f> IF(CE170="","",IF(AND(CE170&lt;&gt;"",CF170=""),IF(CE170&gt;=0.8,"Medir+Sig Max","No"),IF(CF170&lt;&gt;"",IF(CF170&gt;=0.8,"Medir+Sig Max","No"),"")))</f>
        <v/>
      </c>
      <c r="CR170" s="6927">
        <f>IF(UPPER('SAR FCC-ISED'!$CQ$1)="X",IF(CF170=""," ",IF((ABS(CE170)&lt;5)*AND(ABS(CF170)&lt;5)*AND(ABS(CT170)&lt;5),"Solo si es max","Medir")),IF(CF170=""," ",IF((ABS(CE170)&lt;1)*AND(ABS(CF170)&lt;1)*AND(ABS(CT170)&lt;1),"Solo si es max","Medir")))</f>
        <v/>
      </c>
      <c r="CS170" s="1674"/>
      <c r="CT170" s="220">
        <f>IF(CO170="",IF(AND(CE170="",CF170=""),"",IF(CF170="",IF(DQ170&gt;1,ROUND(DQ170*CE170,3),CE170),IF(DQ170&gt;1,ROUND(DQ170*CF170,3),CF170))),IF(AND(CE170="",CF170=""),"",IF(CF170="",IF(DQ170&gt;1,ROUND(DQ170*CE170*(1/(CO170)),3),CE170*(1/(CO170))),IF(DQ170&gt;1,ROUND(DQ170*CF170*(1/(CO170)),3),CF170*(1/(CO170))))))</f>
        <v/>
      </c>
      <c r="CU170" s="224">
        <f>BY170</f>
        <v/>
      </c>
      <c r="CV170" s="237">
        <f>BZ170</f>
        <v/>
      </c>
      <c r="CW170" s="237">
        <f>CA170</f>
        <v/>
      </c>
      <c r="CX170" s="224">
        <f>CC170</f>
        <v/>
      </c>
      <c r="CY170" s="237">
        <f>CD170</f>
        <v/>
      </c>
      <c r="CZ170" s="7474">
        <f>IF(COUNTIF(Overview!K12:K14,TRUE)&gt;0,1.6,IF(COUNTIF(Overview!L12:L14,TRUE)&gt;0,8,0))</f>
        <v/>
      </c>
      <c r="DA170" s="1788"/>
      <c r="DB170" s="7483"/>
      <c r="DC170" s="844">
        <f>IF(CT170="","",IF(CT170&gt;CZ170,"Fail","Pass"))</f>
        <v/>
      </c>
      <c r="DD170" s="402"/>
      <c r="DE170" s="1565">
        <f>MyTimestamp(DC170)</f>
        <v/>
      </c>
      <c r="DF170" s="1531">
        <f>IF(COUNT(CE170:CH170)=1,15,IF(COUNT(CE170:CH170)=0,0,30))</f>
        <v/>
      </c>
      <c r="DG170" s="1532">
        <f>IF(DF170=0,0,2)</f>
        <v/>
      </c>
      <c r="DH170" s="859"/>
      <c r="DI170" s="859"/>
      <c r="DJ170" s="1569"/>
      <c r="DK170" s="1789"/>
      <c r="DL170" s="1574">
        <f>10^(CN170/20)*100-100</f>
        <v/>
      </c>
      <c r="DM170" s="1106"/>
      <c r="DN170" s="778"/>
      <c r="DO170" s="976">
        <f>IF(DM170="","",10^(DM170/10))</f>
        <v/>
      </c>
      <c r="DP170" s="976">
        <f>IF(ISNUMBER(DN170)=FALSE,"",10^(DN170/10))</f>
        <v/>
      </c>
      <c r="DQ170" s="1574">
        <f>IF(AND(ISNUMBER(DO170),ISNUMBER(DP170)),IF(DO170/DP170&gt;1,ROUND((DO170)/DP170,3),1),1)</f>
        <v/>
      </c>
      <c r="DR170" s="1541"/>
      <c r="DS170" s="1541"/>
      <c r="DT170" s="1541"/>
      <c r="DU170" s="1541"/>
      <c r="DV170" s="1541"/>
      <c r="DW170" s="1541"/>
      <c r="DX170" s="1541"/>
      <c r="DY170" s="1541"/>
      <c r="DZ170" s="1541"/>
      <c r="EA170" s="1541"/>
      <c r="EB170" s="1541"/>
      <c r="EC170" s="1541"/>
      <c r="ED170" s="1541"/>
      <c r="EE170" s="1541"/>
      <c r="EF170" s="1541"/>
      <c r="EG170" s="1541"/>
      <c r="EH170" s="1541"/>
      <c r="EI170" s="1541"/>
      <c r="EJ170" s="1541"/>
      <c r="EK170" s="1541"/>
      <c r="EL170" s="1541"/>
      <c r="EM170" s="1541"/>
      <c r="EN170" s="1541"/>
      <c r="EO170" s="1541"/>
      <c r="EP170" s="1541"/>
      <c r="EQ170" s="1541"/>
      <c r="ER170" s="1541"/>
      <c r="ES170" s="1541"/>
      <c r="ET170" s="1541"/>
      <c r="EU170" s="1541"/>
      <c r="EV170" s="1541"/>
    </row>
    <row r="171" ht="12.75" x14ac:dyDescent="0.2">
      <c r="A171" s="1541"/>
      <c r="B171" s="1541"/>
      <c r="C171"/>
      <c r="D171" s="1486"/>
      <c r="E171" s="1486"/>
      <c r="F171" s="672" t="inlineStr">
        <is>
          <t>5.2</t>
        </is>
      </c>
      <c r="G171" s="1497"/>
      <c r="H171" s="130">
        <f>BV171</f>
        <v/>
      </c>
      <c r="I171" s="130">
        <f>BW171</f>
        <v/>
      </c>
      <c r="J171" s="1299" t="inlineStr">
        <is>
          <t>WCDMA</t>
        </is>
      </c>
      <c r="K171" s="1299" t="inlineStr">
        <is>
          <t>FDDI</t>
        </is>
      </c>
      <c r="L171" s="115"/>
      <c r="M171" s="130"/>
      <c r="N171" s="119"/>
      <c r="O171" s="131"/>
      <c r="P171" s="6597"/>
      <c r="Q171" s="131"/>
      <c r="R171" s="131"/>
      <c r="S171" s="130"/>
      <c r="T171" s="130">
        <v>9750</v>
      </c>
      <c r="U171" s="6593">
        <v>1950</v>
      </c>
      <c r="V171" s="119"/>
      <c r="W171" s="1305"/>
      <c r="X171" s="119"/>
      <c r="Y171" s="119"/>
      <c r="Z171" s="119"/>
      <c r="AA171" s="115"/>
      <c r="AB171" s="115"/>
      <c r="AC171" s="1300">
        <f>IF(OR(BX171="Close to Ear",BX171="Close to Head"),"Head",IF(BX171="Extremity","Extremity","Body"))</f>
        <v/>
      </c>
      <c r="AD171" s="1301">
        <f>CA171</f>
        <v/>
      </c>
      <c r="AE171" s="1299">
        <f>CB171</f>
        <v/>
      </c>
      <c r="AF171" s="115"/>
      <c r="AG171" s="1302">
        <f>IF(OR(AZ171="",BA171=""),"N/A",IF(DC171="Pass","P","F"))</f>
        <v/>
      </c>
      <c r="AH171" s="129"/>
      <c r="AI171" s="129"/>
      <c r="AJ171" s="129"/>
      <c r="AK171" s="119"/>
      <c r="AL171" s="115"/>
      <c r="AM171" s="119"/>
      <c r="AN171" s="119"/>
      <c r="AO171" s="692"/>
      <c r="AP171" s="692"/>
      <c r="AQ171" s="692"/>
      <c r="AR171" s="692"/>
      <c r="AS171" s="692"/>
      <c r="AT171" s="1303">
        <f>IF(AC171="Extremity",IF(CG171="","",CG171),"")</f>
        <v/>
      </c>
      <c r="AU171" s="1303">
        <f>IF(AC171="Extremity",IF(CH171="","",CH171),"")</f>
        <v/>
      </c>
      <c r="AV171" s="1304">
        <f>IF(AC171="Extremity","",IF(CE171="","",CE171))</f>
        <v/>
      </c>
      <c r="AW171" s="1304">
        <f>IF(AD171="Extremity","",IF(CF171="","",CF171))</f>
        <v/>
      </c>
      <c r="AX171" s="1305">
        <f>DL171</f>
        <v/>
      </c>
      <c r="AY171" s="1305">
        <f>DQ171</f>
        <v/>
      </c>
      <c r="AZ171" s="3377">
        <f>IF(AC171="Extremity",IF(DA171="","",DA171),"")</f>
        <v/>
      </c>
      <c r="BA171" s="3378">
        <f>IF(AC171="Extremity","",IF(CT171="","",CT171))</f>
        <v/>
      </c>
      <c r="BB171" s="1305">
        <f>IF(AC171="Extremity",IF(DB171="","",DB171),"")</f>
        <v/>
      </c>
      <c r="BC171" s="1304">
        <f>IF(AC171="Extremity","",IF(CZ171="","",CZ171))</f>
        <v/>
      </c>
      <c r="BD171" s="1305">
        <f>DD171</f>
        <v/>
      </c>
      <c r="BE171" s="132">
        <f>DE171</f>
        <v/>
      </c>
      <c r="BF171" s="133">
        <f>DF171*60</f>
        <v/>
      </c>
      <c r="BG171" s="121">
        <f>BE171</f>
        <v/>
      </c>
      <c r="BH171" s="133">
        <f>DG171*60</f>
        <v/>
      </c>
      <c r="BI171" s="133">
        <f>DH171</f>
        <v/>
      </c>
      <c r="BJ171" s="117"/>
      <c r="BK171" s="812">
        <f>Overview!$E$7</f>
        <v/>
      </c>
      <c r="BL171" s="117"/>
      <c r="BM171" s="834">
        <f>DI171</f>
        <v/>
      </c>
      <c r="BN171" s="812">
        <f>Overview!$P$153</f>
        <v/>
      </c>
      <c r="BO171" s="117"/>
      <c r="BP171" s="117"/>
      <c r="BQ171" s="115"/>
      <c r="BR171" s="1478"/>
      <c r="BS171" s="1541"/>
      <c r="BT171" s="1828" t="inlineStr">
        <is>
          <t>WCDMA</t>
        </is>
      </c>
      <c r="BU171" s="1828" t="inlineStr">
        <is>
          <t>FDDI</t>
        </is>
      </c>
      <c r="BV171" s="906">
        <f>Overview!$H$29</f>
        <v/>
      </c>
      <c r="BW171" s="1784"/>
      <c r="BX171" s="1828" t="inlineStr">
        <is>
          <t>Body</t>
        </is>
      </c>
      <c r="BY171" s="1785"/>
      <c r="BZ171" s="1793"/>
      <c r="CA171" s="880" t="str">
        <f>CONCATENATE(CA169," - Variability")</f>
        <v>TBD - Variability</v>
      </c>
      <c r="CB171" s="202">
        <v>5</v>
      </c>
      <c r="CC171" s="881">
        <f>IF(COUNT('Conducted 2G-3G'!$AH$15:$AH$17)=0,9750,INDEX('Conducted 2G-3G'!$T$15:$T$17,MATCH(MAX('Conducted 2G-3G'!$AH$15:$AH$17),'Conducted 2G-3G'!$AH$15:$AH$17,0)))</f>
        <v>9750</v>
      </c>
      <c r="CD171" s="881">
        <f>IF(COUNT('Conducted 2G-3G'!$AH$15:$AH$17)=0,1950,INDEX('Conducted 2G-3G'!$U$15:$U$17,MATCH(MAX('Conducted 2G-3G'!$AH$15:$AH$17),'Conducted 2G-3G'!$AH$15:$AH$17,0)))</f>
        <v>1950</v>
      </c>
      <c r="CE171" s="7235"/>
      <c r="CF171" s="7235"/>
      <c r="CG171" s="6706"/>
      <c r="CH171" s="6706"/>
      <c r="CI171" s="225">
        <f>BY171</f>
        <v/>
      </c>
      <c r="CJ171" s="237">
        <f>BZ171</f>
        <v/>
      </c>
      <c r="CK171" s="223">
        <f>CA171</f>
        <v/>
      </c>
      <c r="CL171" s="237">
        <f>CC171</f>
        <v/>
      </c>
      <c r="CM171" s="237">
        <f>CD171</f>
        <v/>
      </c>
      <c r="CN171" s="1524"/>
      <c r="CO171" s="1579"/>
      <c r="CP171" s="7214">
        <f>IF(CF171=""," ",IF(ABS(CE171-CF171)&lt;=0.1,"Valid","Not valid"))</f>
        <v/>
      </c>
      <c r="CQ171" s="1674">
        <f> IF(CE171="","",IF(AND(CE171&lt;&gt;"",CF171=""),IF(CE171&gt;=0.8,"Medir+Sig Max","No"),IF(CF171&lt;&gt;"",IF(CF171&gt;=0.8,"Medir+Sig Max","No"),"")))</f>
        <v/>
      </c>
      <c r="CR171" s="6927">
        <f>IF(UPPER('SAR FCC-ISED'!$CQ$1)="X",IF(CF171=""," ",IF((ABS(CE171)&lt;5)*AND(ABS(CF171)&lt;5)*AND(ABS(CT171)&lt;5),"Solo si es max","Medir")),IF(CF171=""," ",IF((ABS(CE171)&lt;1)*AND(ABS(CF171)&lt;1)*AND(ABS(CT171)&lt;1),"Solo si es max","Medir")))</f>
        <v/>
      </c>
      <c r="CS171" s="1674">
        <f>IF(CF171="","",IF(MAX(CF163:CF170)=0,"",IF(AND(CF171&lt;=1.45,(CF171/MAX(CF163:CF170))&lt;=1.2,(CF171/MAX(CF163:CF170))&gt;=0.8),"Válido","REPETIR VAR")))</f>
        <v/>
      </c>
      <c r="CT171" s="220">
        <f>IF(CO171="",IF(AND(CE171="",CF171=""),"",IF(CF171="",IF(DQ171&gt;1,ROUND(DQ171*CE171,3),CE171),IF(DQ171&gt;1,ROUND(DQ171*CF171,3),CF171))),IF(AND(CE171="",CF171=""),"",IF(CF171="",IF(DQ171&gt;1,ROUND(DQ171*CE171*(1/(CO171)),3),CE171*(1/(CO171))),IF(DQ171&gt;1,ROUND(DQ171*CF171*(1/(CO171)),3),CF171*(1/(CO171))))))</f>
        <v/>
      </c>
      <c r="CU171" s="224">
        <f>BY171</f>
        <v/>
      </c>
      <c r="CV171" s="237">
        <f>BZ171</f>
        <v/>
      </c>
      <c r="CW171" s="237">
        <f>CA171</f>
        <v/>
      </c>
      <c r="CX171" s="224">
        <f>CC171</f>
        <v/>
      </c>
      <c r="CY171" s="237">
        <f>CD171</f>
        <v/>
      </c>
      <c r="CZ171" s="7474">
        <f>IF(COUNTIF(Overview!K12:K14,TRUE)&gt;0,1.6,IF(COUNTIF(Overview!L12:L14,TRUE)&gt;0,8,0))</f>
        <v/>
      </c>
      <c r="DA171" s="1788"/>
      <c r="DB171" s="7483"/>
      <c r="DC171" s="844">
        <f>IF(CT171="","",IF(CT171&gt;CZ171,"Fail","Pass"))</f>
        <v/>
      </c>
      <c r="DD171" s="402"/>
      <c r="DE171" s="1565">
        <f>MyTimestamp(DC171)</f>
        <v/>
      </c>
      <c r="DF171" s="1531">
        <f>IF(COUNT(CE171:CH171)=1,15,IF(COUNT(CE171:CH171)=0,0,30))</f>
        <v/>
      </c>
      <c r="DG171" s="1532">
        <f>IF(DF171=0,0,2)</f>
        <v/>
      </c>
      <c r="DH171" s="859"/>
      <c r="DI171" s="859"/>
      <c r="DJ171" s="1569"/>
      <c r="DK171" s="1789"/>
      <c r="DL171" s="1574">
        <f>10^(CN171/20)*100-100</f>
        <v/>
      </c>
      <c r="DM171" s="1106"/>
      <c r="DN171" s="965"/>
      <c r="DO171" s="976">
        <f>IF(DM171="","",10^(DM171/10))</f>
        <v/>
      </c>
      <c r="DP171" s="976">
        <f>IF(ISNUMBER(DN171)=FALSE,"",10^(DN171/10))</f>
        <v/>
      </c>
      <c r="DQ171" s="1574">
        <f>IF(AND(ISNUMBER(DO171),ISNUMBER(DP171)),IF(DO171/DP171&gt;1,ROUND((DO171)/DP171,3),1),1)</f>
        <v/>
      </c>
      <c r="DR171" s="1541"/>
      <c r="DS171" s="1541"/>
      <c r="DT171" s="1541"/>
      <c r="DU171" s="1541"/>
      <c r="DV171" s="1541"/>
      <c r="DW171" s="1541"/>
      <c r="DX171" s="1541"/>
      <c r="DY171" s="1541"/>
      <c r="DZ171" s="1541"/>
      <c r="EA171" s="1541"/>
      <c r="EB171" s="1541"/>
      <c r="EC171" s="1541"/>
      <c r="ED171" s="1541"/>
      <c r="EE171" s="1541"/>
      <c r="EF171" s="1541"/>
      <c r="EG171" s="1541"/>
      <c r="EH171" s="1541"/>
      <c r="EI171" s="1541"/>
      <c r="EJ171" s="1541"/>
      <c r="EK171" s="1541"/>
      <c r="EL171" s="1541"/>
      <c r="EM171" s="1541"/>
      <c r="EN171" s="1541"/>
      <c r="EO171" s="1541"/>
      <c r="EP171" s="1541"/>
      <c r="EQ171" s="1541"/>
      <c r="ER171" s="1541"/>
      <c r="ES171" s="1541"/>
      <c r="ET171" s="1541"/>
      <c r="EU171" s="1541"/>
      <c r="EV171" s="1541"/>
    </row>
    <row r="172" ht="12.75" x14ac:dyDescent="0.2">
      <c r="A172" s="1541"/>
      <c r="B172" s="1541"/>
      <c r="C172"/>
      <c r="D172" s="1486"/>
      <c r="E172" s="1486"/>
      <c r="F172" s="672" t="inlineStr">
        <is>
          <t>5.2</t>
        </is>
      </c>
      <c r="G172" s="1497"/>
      <c r="H172" s="130">
        <f>BV172</f>
        <v/>
      </c>
      <c r="I172" s="130">
        <f>BW172</f>
        <v/>
      </c>
      <c r="J172" s="1299" t="inlineStr">
        <is>
          <t>WCDMA</t>
        </is>
      </c>
      <c r="K172" s="1299" t="inlineStr">
        <is>
          <t>FDDI</t>
        </is>
      </c>
      <c r="L172" s="115"/>
      <c r="M172" s="130"/>
      <c r="N172" s="119"/>
      <c r="O172" s="131"/>
      <c r="P172" s="6597"/>
      <c r="Q172" s="131"/>
      <c r="R172" s="131"/>
      <c r="S172" s="130"/>
      <c r="T172" s="130">
        <v>9750</v>
      </c>
      <c r="U172" s="6593">
        <v>1950</v>
      </c>
      <c r="V172" s="119"/>
      <c r="W172" s="1305"/>
      <c r="X172" s="119"/>
      <c r="Y172" s="119"/>
      <c r="Z172" s="119"/>
      <c r="AA172" s="115"/>
      <c r="AB172" s="115"/>
      <c r="AC172" s="1300">
        <f>IF(OR(BX172="Close to Ear",BX172="Close to Head"),"Head",IF(BX172="Extremity","Extremity","Body"))</f>
        <v/>
      </c>
      <c r="AD172" s="1301">
        <f>CA172</f>
        <v/>
      </c>
      <c r="AE172" s="1299">
        <f>CB172</f>
        <v/>
      </c>
      <c r="AF172" s="115"/>
      <c r="AG172" s="1302">
        <f>IF(OR(AZ172="",BA172=""),"N/A",IF(DC172="Pass","P","F"))</f>
        <v/>
      </c>
      <c r="AH172" s="129"/>
      <c r="AI172" s="129"/>
      <c r="AJ172" s="129"/>
      <c r="AK172" s="119"/>
      <c r="AL172" s="115"/>
      <c r="AM172" s="119"/>
      <c r="AN172" s="119"/>
      <c r="AO172" s="692"/>
      <c r="AP172" s="692"/>
      <c r="AQ172" s="692"/>
      <c r="AR172" s="692"/>
      <c r="AS172" s="692"/>
      <c r="AT172" s="1303">
        <f>IF(AC172="Extremity",IF(CG172="","",CG172),"")</f>
        <v/>
      </c>
      <c r="AU172" s="1303">
        <f>IF(AC172="Extremity",IF(CH172="","",CH172),"")</f>
        <v/>
      </c>
      <c r="AV172" s="1304">
        <f>IF(AC172="Extremity","",IF(CE172="","",CE172))</f>
        <v/>
      </c>
      <c r="AW172" s="1304">
        <f>IF(AD172="Extremity","",IF(CF172="","",CF172))</f>
        <v/>
      </c>
      <c r="AX172" s="1305">
        <f>DL172</f>
        <v/>
      </c>
      <c r="AY172" s="1305">
        <f>DQ172</f>
        <v/>
      </c>
      <c r="AZ172" s="3377">
        <f>IF(AC172="Extremity",IF(DA172="","",DA172),"")</f>
        <v/>
      </c>
      <c r="BA172" s="3378">
        <f>IF(AC172="Extremity","",IF(CT172="","",CT172))</f>
        <v/>
      </c>
      <c r="BB172" s="1305">
        <f>IF(AC172="Extremity",IF(DB172="","",DB172),"")</f>
        <v/>
      </c>
      <c r="BC172" s="1304">
        <f>IF(AC172="Extremity","",IF(CZ172="","",CZ172))</f>
        <v/>
      </c>
      <c r="BD172" s="1305">
        <f>DD172</f>
        <v/>
      </c>
      <c r="BE172" s="132">
        <f>DE172</f>
        <v/>
      </c>
      <c r="BF172" s="133">
        <f>DF172*60</f>
        <v/>
      </c>
      <c r="BG172" s="121">
        <f>BE172</f>
        <v/>
      </c>
      <c r="BH172" s="133">
        <f>DG172*60</f>
        <v/>
      </c>
      <c r="BI172" s="133">
        <f>DH172</f>
        <v/>
      </c>
      <c r="BJ172" s="117"/>
      <c r="BK172" s="812">
        <f>Overview!$E$7</f>
        <v/>
      </c>
      <c r="BL172" s="117"/>
      <c r="BM172" s="834">
        <f>DI172</f>
        <v/>
      </c>
      <c r="BN172" s="812">
        <f>Overview!$P$153</f>
        <v/>
      </c>
      <c r="BO172" s="117"/>
      <c r="BP172" s="117"/>
      <c r="BQ172" s="115"/>
      <c r="BR172" s="1478"/>
      <c r="BS172" s="1541"/>
      <c r="BT172" s="1828" t="inlineStr">
        <is>
          <t>WCDMA</t>
        </is>
      </c>
      <c r="BU172" s="1828" t="inlineStr">
        <is>
          <t>FDDI</t>
        </is>
      </c>
      <c r="BV172" s="906">
        <f>Overview!$H$29</f>
        <v/>
      </c>
      <c r="BW172" s="1784"/>
      <c r="BX172" s="1828" t="inlineStr">
        <is>
          <t>Body</t>
        </is>
      </c>
      <c r="BY172" s="1785"/>
      <c r="BZ172" s="1793"/>
      <c r="CA172" s="6688" t="str">
        <f>CONCATENATE(CA170," - Variability2")</f>
        <v>TBD - Variability2</v>
      </c>
      <c r="CB172" s="200">
        <v>5</v>
      </c>
      <c r="CC172" s="6689">
        <f>IF(COUNT('Conducted 2G-3G'!$AH$15:$AH$17)=0,9750,INDEX('Conducted 2G-3G'!$T$15:$T$17,MATCH(MAX('Conducted 2G-3G'!$AH$15:$AH$17),'Conducted 2G-3G'!$AH$15:$AH$17,0)))</f>
        <v>9750</v>
      </c>
      <c r="CD172" s="6689">
        <f>IF(COUNT('Conducted 2G-3G'!$AH$15:$AH$17)=0,1950,INDEX('Conducted 2G-3G'!$U$15:$U$17,MATCH(MAX('Conducted 2G-3G'!$AH$15:$AH$17),'Conducted 2G-3G'!$AH$15:$AH$17,0)))</f>
        <v>1950</v>
      </c>
      <c r="CE172" s="7235"/>
      <c r="CF172" s="7235"/>
      <c r="CG172" s="6706"/>
      <c r="CH172" s="6706"/>
      <c r="CI172" s="225">
        <f>BY172</f>
        <v/>
      </c>
      <c r="CJ172" s="237">
        <f>BZ172</f>
        <v/>
      </c>
      <c r="CK172" s="223">
        <f>CA172</f>
        <v/>
      </c>
      <c r="CL172" s="237">
        <f>CC172</f>
        <v/>
      </c>
      <c r="CM172" s="237">
        <f>CD172</f>
        <v/>
      </c>
      <c r="CN172" s="1524"/>
      <c r="CO172" s="1579"/>
      <c r="CP172" s="7214">
        <f>IF(CF172=""," ",IF(ABS(CE172-CF172)&lt;=0.1,"Valid","Not valid"))</f>
        <v/>
      </c>
      <c r="CQ172" s="1674">
        <f> IF(CE172="","",IF(AND(CE172&lt;&gt;"",CF172=""),IF(CE172&gt;=0.8,"Medir+Sig Max","No"),IF(CF172&lt;&gt;"",IF(CF172&gt;=0.8,"Medir+Sig Max","No"),"")))</f>
        <v/>
      </c>
      <c r="CR172" s="6927">
        <f>IF(UPPER('SAR FCC-ISED'!$CQ$1)="X",IF(CF172=""," ",IF((ABS(CE172)&lt;5)*AND(ABS(CF172)&lt;5)*AND(ABS(CT172)&lt;5),"Solo si es max","Medir")),IF(CF172=""," ",IF((ABS(CE172)&lt;1)*AND(ABS(CF172)&lt;1)*AND(ABS(CT172)&lt;1),"Solo si es max","Medir")))</f>
        <v/>
      </c>
      <c r="CS172" s="1674"/>
      <c r="CT172" s="220">
        <f>IF(CO172="",IF(AND(CE172="",CF172=""),"",IF(CF172="",IF(DQ172&gt;1,ROUND(DQ172*CE172,3),CE172),IF(DQ172&gt;1,ROUND(DQ172*CF172,3),CF172))),IF(AND(CE172="",CF172=""),"",IF(CF172="",IF(DQ172&gt;1,ROUND(DQ172*CE172*(1/(CO172)),3),CE172*(1/(CO172))),IF(DQ172&gt;1,ROUND(DQ172*CF172*(1/(CO172)),3),CF172*(1/(CO172))))))</f>
        <v/>
      </c>
      <c r="CU172" s="224">
        <f>BY172</f>
        <v/>
      </c>
      <c r="CV172" s="237">
        <f>BZ172</f>
        <v/>
      </c>
      <c r="CW172" s="237">
        <f>CA172</f>
        <v/>
      </c>
      <c r="CX172" s="224">
        <f>CC172</f>
        <v/>
      </c>
      <c r="CY172" s="237">
        <f>CD172</f>
        <v/>
      </c>
      <c r="CZ172" s="7474">
        <f>IF(COUNTIF(Overview!K12:K14,TRUE)&gt;0,1.6,IF(COUNTIF(Overview!L12:L14,TRUE)&gt;0,8,0))</f>
        <v/>
      </c>
      <c r="DA172" s="1788"/>
      <c r="DB172" s="7483"/>
      <c r="DC172" s="844">
        <f>IF(CT172="","",IF(CT172&gt;CZ172,"Fail","Pass"))</f>
        <v/>
      </c>
      <c r="DD172" s="402"/>
      <c r="DE172" s="1565">
        <f>MyTimestamp(DC172)</f>
        <v/>
      </c>
      <c r="DF172" s="1531">
        <f>IF(COUNT(CE172:CH172)=1,15,IF(COUNT(CE172:CH172)=0,0,30))</f>
        <v/>
      </c>
      <c r="DG172" s="1532">
        <f>IF(DF172=0,0,2)</f>
        <v/>
      </c>
      <c r="DH172" s="859"/>
      <c r="DI172" s="859"/>
      <c r="DJ172" s="1569"/>
      <c r="DK172" s="1789"/>
      <c r="DL172" s="1574">
        <f>10^(CN172/20)*100-100</f>
        <v/>
      </c>
      <c r="DM172" s="1106"/>
      <c r="DN172" s="965"/>
      <c r="DO172" s="976">
        <f>IF(DM172="","",10^(DM172/10))</f>
        <v/>
      </c>
      <c r="DP172" s="976">
        <f>IF(ISNUMBER(DN172)=FALSE,"",10^(DN172/10))</f>
        <v/>
      </c>
      <c r="DQ172" s="1574">
        <f>IF(AND(ISNUMBER(DO172),ISNUMBER(DP172)),IF(DO172/DP172&gt;1,ROUND((DO172)/DP172,3),1),1)</f>
        <v/>
      </c>
      <c r="DR172" s="1541"/>
      <c r="DS172" s="1541"/>
      <c r="DT172" s="1541"/>
      <c r="DU172" s="1541"/>
      <c r="DV172" s="1541"/>
      <c r="DW172" s="1541"/>
      <c r="DX172" s="1541"/>
      <c r="DY172" s="1541"/>
      <c r="DZ172" s="1541"/>
      <c r="EA172" s="1541"/>
      <c r="EB172" s="1541"/>
      <c r="EC172" s="1541"/>
      <c r="ED172" s="1541"/>
      <c r="EE172" s="1541"/>
      <c r="EF172" s="1541"/>
      <c r="EG172" s="1541"/>
      <c r="EH172" s="1541"/>
      <c r="EI172" s="1541"/>
      <c r="EJ172" s="1541"/>
      <c r="EK172" s="1541"/>
      <c r="EL172" s="1541"/>
      <c r="EM172" s="1541"/>
      <c r="EN172" s="1541"/>
      <c r="EO172" s="1541"/>
      <c r="EP172" s="1541"/>
      <c r="EQ172" s="1541"/>
      <c r="ER172" s="1541"/>
      <c r="ES172" s="1541"/>
      <c r="ET172" s="1541"/>
      <c r="EU172" s="1541"/>
      <c r="EV172" s="1541"/>
    </row>
    <row r="173" ht="12.75" x14ac:dyDescent="0.2">
      <c r="A173" s="1541"/>
      <c r="B173" s="1541"/>
      <c r="C173"/>
      <c r="D173" s="6590"/>
      <c r="E173" s="6590"/>
      <c r="F173" s="6591" t="inlineStr">
        <is>
          <t>5.2</t>
        </is>
      </c>
      <c r="G173" s="6592"/>
      <c r="H173" s="6593">
        <f>BV173</f>
        <v/>
      </c>
      <c r="I173" s="6593">
        <f>BW173</f>
        <v/>
      </c>
      <c r="J173" s="6594" t="inlineStr">
        <is>
          <t>WCDMA</t>
        </is>
      </c>
      <c r="K173" s="6594" t="inlineStr">
        <is>
          <t>FDDI</t>
        </is>
      </c>
      <c r="L173" s="6595"/>
      <c r="M173" s="6593"/>
      <c r="N173" s="6596"/>
      <c r="O173" s="6597"/>
      <c r="P173" s="6597"/>
      <c r="Q173" s="6597"/>
      <c r="R173" s="6597"/>
      <c r="S173" s="6593"/>
      <c r="T173" s="6593">
        <v>9750</v>
      </c>
      <c r="U173" s="6593">
        <v>1950</v>
      </c>
      <c r="V173" s="6596"/>
      <c r="W173" s="6598"/>
      <c r="X173" s="6596"/>
      <c r="Y173" s="6596"/>
      <c r="Z173" s="6596"/>
      <c r="AA173" s="6595"/>
      <c r="AB173" s="6595"/>
      <c r="AC173" s="6599">
        <f>IF(OR(BX173="Close to Ear",BX173="Close to Head"),"Head",IF(BX173="Extremity","Extremity","Body"))</f>
        <v/>
      </c>
      <c r="AD173" s="6600">
        <f>CA173</f>
        <v/>
      </c>
      <c r="AE173" s="6594">
        <f>CB173</f>
        <v/>
      </c>
      <c r="AF173" s="6595"/>
      <c r="AG173" s="6601">
        <f>IF(OR(AZ173="",BA173=""),"N/A",IF(DC173="Pass","P","F"))</f>
        <v/>
      </c>
      <c r="AH173" s="6602"/>
      <c r="AI173" s="6602"/>
      <c r="AJ173" s="6602"/>
      <c r="AK173" s="6596"/>
      <c r="AL173" s="6595"/>
      <c r="AM173" s="6596"/>
      <c r="AN173" s="6596"/>
      <c r="AO173" s="6603"/>
      <c r="AP173" s="6603"/>
      <c r="AQ173" s="6603"/>
      <c r="AR173" s="6603"/>
      <c r="AS173" s="6603"/>
      <c r="AT173" s="6604">
        <f>IF(AC173="Extremity",IF(CG173="","",CG173),"")</f>
        <v/>
      </c>
      <c r="AU173" s="6604">
        <f>IF(AC173="Extremity",IF(CH173="","",CH173),"")</f>
        <v/>
      </c>
      <c r="AV173" s="6605">
        <f>IF(AC173="Extremity","",IF(CE173="","",CE173))</f>
        <v/>
      </c>
      <c r="AW173" s="6605">
        <f>IF(AD173="Extremity","",IF(CF173="","",CF173))</f>
        <v/>
      </c>
      <c r="AX173" s="6598">
        <f>DL173</f>
        <v/>
      </c>
      <c r="AY173" s="6598">
        <f>DQ173</f>
        <v/>
      </c>
      <c r="AZ173" s="6606">
        <f>IF(AC173="Extremity",IF(DA173="","",DA173),"")</f>
        <v/>
      </c>
      <c r="BA173" s="6607">
        <f>IF(AC173="Extremity","",IF(CT173="","",CT173))</f>
        <v/>
      </c>
      <c r="BB173" s="6598">
        <f>IF(AC173="Extremity",IF(DB173="","",DB173),"")</f>
        <v/>
      </c>
      <c r="BC173" s="6605">
        <f>IF(AC173="Extremity","",IF(CZ173="","",CZ173))</f>
        <v/>
      </c>
      <c r="BD173" s="6598">
        <f>DD173</f>
        <v/>
      </c>
      <c r="BE173" s="6608">
        <f>DE173</f>
        <v/>
      </c>
      <c r="BF173" s="6609">
        <f>DF173*60</f>
        <v/>
      </c>
      <c r="BG173" s="6610">
        <f>BE173</f>
        <v/>
      </c>
      <c r="BH173" s="6609">
        <f>DG173*60</f>
        <v/>
      </c>
      <c r="BI173" s="6609">
        <f>DH173</f>
        <v/>
      </c>
      <c r="BJ173" s="6611"/>
      <c r="BK173" s="6612">
        <f>Overview!$E$7</f>
        <v/>
      </c>
      <c r="BL173" s="6611"/>
      <c r="BM173" s="6609">
        <f>DI173</f>
        <v/>
      </c>
      <c r="BN173" s="6612">
        <f>Overview!$P$153</f>
        <v/>
      </c>
      <c r="BO173" s="6611"/>
      <c r="BP173" s="6611"/>
      <c r="BQ173" s="6595"/>
      <c r="BR173" s="6613"/>
      <c r="BS173" s="1541"/>
      <c r="BT173" s="1828" t="inlineStr">
        <is>
          <t>WCDMA</t>
        </is>
      </c>
      <c r="BU173" s="1828" t="inlineStr">
        <is>
          <t>FDDI</t>
        </is>
      </c>
      <c r="BV173" s="906">
        <f>Overview!$H$29</f>
        <v/>
      </c>
      <c r="BW173" s="1784"/>
      <c r="BX173" s="1828" t="inlineStr">
        <is>
          <t>Body</t>
        </is>
      </c>
      <c r="BY173" s="1785"/>
      <c r="BZ173" s="1793"/>
      <c r="CA173" s="6688" t="str">
        <f>CONCATENATE(CA169," - Battery check 1")</f>
        <v>TBD - Battery check 1</v>
      </c>
      <c r="CB173" s="200">
        <v>5</v>
      </c>
      <c r="CC173" s="6689">
        <f>IF(COUNT('Conducted 2G-3G'!$AH$15:$AH$17)=0,9750,INDEX('Conducted 2G-3G'!$T$15:$T$17,MATCH(MAX('Conducted 2G-3G'!$AH$15:$AH$17),'Conducted 2G-3G'!$AH$15:$AH$17,0)))</f>
        <v>9750</v>
      </c>
      <c r="CD173" s="6689">
        <f>IF(COUNT('Conducted 2G-3G'!$AH$15:$AH$17)=0,1950,INDEX('Conducted 2G-3G'!$U$15:$U$17,MATCH(MAX('Conducted 2G-3G'!$AH$15:$AH$17),'Conducted 2G-3G'!$AH$15:$AH$17,0)))</f>
        <v>1950</v>
      </c>
      <c r="CE173" s="7235"/>
      <c r="CF173" s="7235"/>
      <c r="CG173" s="6706"/>
      <c r="CH173" s="6706"/>
      <c r="CI173" s="225">
        <f>BY173</f>
        <v/>
      </c>
      <c r="CJ173" s="237">
        <f>BZ173</f>
        <v/>
      </c>
      <c r="CK173" s="223">
        <f>CA173</f>
        <v/>
      </c>
      <c r="CL173" s="237">
        <f>CC173</f>
        <v/>
      </c>
      <c r="CM173" s="237">
        <f>CD173</f>
        <v/>
      </c>
      <c r="CN173" s="1524"/>
      <c r="CO173" s="1579"/>
      <c r="CP173" s="7214">
        <f>IF(CF173=""," ",IF(ABS(CE173-CF173)&lt;=0.1,"Valid","Not valid"))</f>
        <v/>
      </c>
      <c r="CQ173" s="1674">
        <f> IF(CE173="","",IF(AND(CE173&lt;&gt;"",CF173=""),IF(CE173&gt;=0.8,"Medir+Sig Max","No"),IF(CF173&lt;&gt;"",IF(CF173&gt;=0.8,"Medir+Sig Max","No"),"")))</f>
        <v/>
      </c>
      <c r="CR173" s="6932">
        <f>IF(UPPER($CQ$1)="X",IF(CF173=""," ",IF((ABS(CE173)&lt;5)*AND(ABS(CF173)&lt;5)*AND(ABS(CT173)&lt;5),"Solo si es max","Medir")),IF(CF173=""," ",IF((ABS(CE173)&lt;1)*AND(ABS(CF173)&lt;1)*AND(ABS(CT173)&lt;1),"Solo si es max","Medir")))</f>
        <v/>
      </c>
      <c r="CS173" s="7226"/>
      <c r="CT173" s="220">
        <f>IF(CO173="",IF(AND(CE173="",CF173=""),"",IF(CF173="",IF(DQ173&gt;1,ROUND(DQ173*CE173,3),CE173),IF(DQ173&gt;1,ROUND(DQ173*CF173,3),CF173))),IF(AND(CE173="",CF173=""),"",IF(CF173="",IF(DQ173&gt;1,ROUND(DQ173*CE173*(1/(CO173)),3),CE173*(1/(CO173))),IF(DQ173&gt;1,ROUND(DQ173*CF173*(1/(CO173)),3),CF173*(1/(CO173))))))</f>
        <v/>
      </c>
      <c r="CU173" s="224">
        <f>BY173</f>
        <v/>
      </c>
      <c r="CV173" s="237">
        <f>BZ173</f>
        <v/>
      </c>
      <c r="CW173" s="237">
        <f>CA173</f>
        <v/>
      </c>
      <c r="CX173" s="224">
        <f>CC173</f>
        <v/>
      </c>
      <c r="CY173" s="237">
        <f>CD173</f>
        <v/>
      </c>
      <c r="CZ173" s="7474">
        <f>IF(COUNTIF(Overview!K12:K14,TRUE)&gt;0,1.6,IF(COUNTIF(Overview!L12:L14,TRUE)&gt;0,8,0))</f>
        <v/>
      </c>
      <c r="DA173" s="1788"/>
      <c r="DB173" s="7483"/>
      <c r="DC173" s="844">
        <f>IF(CT173="","",IF(CT173&gt;CZ173,"Fail","Pass"))</f>
        <v/>
      </c>
      <c r="DD173" s="402"/>
      <c r="DE173" s="1565">
        <f>MyTimestamp(DC173)</f>
        <v/>
      </c>
      <c r="DF173" s="1531">
        <f>IF(COUNT(CE173:CH173)=1,15,IF(COUNT(CE173:CH173)=0,0,30))</f>
        <v/>
      </c>
      <c r="DG173" s="1532">
        <f>IF(DF173=0,0,2)</f>
        <v/>
      </c>
      <c r="DH173" s="859"/>
      <c r="DI173" s="859"/>
      <c r="DJ173" s="1569"/>
      <c r="DK173" s="1789"/>
      <c r="DL173" s="1574">
        <f>10^(CN173/20)*100-100</f>
        <v/>
      </c>
      <c r="DM173" s="1106"/>
      <c r="DN173" s="965"/>
      <c r="DO173" s="976">
        <f>IF(DM173="","",10^(DM173/10))</f>
        <v/>
      </c>
      <c r="DP173" s="976">
        <f>IF(ISNUMBER(DN173)=FALSE,"",10^(DN173/10))</f>
        <v/>
      </c>
      <c r="DQ173" s="1574">
        <f>IF(AND(ISNUMBER(DO173),ISNUMBER(DP173)),IF(DO173/DP173&gt;1,ROUND((DO173)/DP173,3),1),1)</f>
        <v/>
      </c>
      <c r="DR173" s="1541"/>
      <c r="DS173" s="1541"/>
      <c r="DT173" s="1541"/>
      <c r="DU173" s="1541"/>
      <c r="DV173" s="1541"/>
      <c r="DW173" s="1541"/>
      <c r="DX173" s="1541"/>
      <c r="DY173" s="1541"/>
      <c r="DZ173" s="1541"/>
      <c r="EA173" s="1541"/>
      <c r="EB173" s="1541"/>
      <c r="EC173" s="1541"/>
      <c r="ED173" s="1541"/>
      <c r="EE173" s="1541"/>
      <c r="EF173" s="1541"/>
      <c r="EG173" s="1541"/>
      <c r="EH173" s="1541"/>
      <c r="EI173" s="1541"/>
      <c r="EJ173" s="1541"/>
      <c r="EK173" s="1541"/>
      <c r="EL173" s="1541"/>
      <c r="EM173" s="1541"/>
      <c r="EN173" s="1541"/>
      <c r="EO173" s="1541"/>
      <c r="EP173" s="1541"/>
      <c r="EQ173" s="1541"/>
      <c r="ER173" s="1541"/>
      <c r="ES173" s="1541"/>
      <c r="ET173" s="1541"/>
      <c r="EU173" s="1541"/>
      <c r="EV173" s="1541"/>
    </row>
    <row r="174" ht="12.75" x14ac:dyDescent="0.2">
      <c r="A174" s="1541"/>
      <c r="B174" s="1541"/>
      <c r="C174"/>
      <c r="D174" s="6590"/>
      <c r="E174" s="6590"/>
      <c r="F174" s="6591" t="inlineStr">
        <is>
          <t>5.2</t>
        </is>
      </c>
      <c r="G174" s="6592"/>
      <c r="H174" s="6593">
        <f>BV174</f>
        <v/>
      </c>
      <c r="I174" s="6593">
        <f>BW174</f>
        <v/>
      </c>
      <c r="J174" s="6594" t="inlineStr">
        <is>
          <t>WCDMA</t>
        </is>
      </c>
      <c r="K174" s="6594" t="inlineStr">
        <is>
          <t>FDDI</t>
        </is>
      </c>
      <c r="L174" s="6595"/>
      <c r="M174" s="6593"/>
      <c r="N174" s="6596"/>
      <c r="O174" s="6597"/>
      <c r="P174" s="6597"/>
      <c r="Q174" s="6597"/>
      <c r="R174" s="6597"/>
      <c r="S174" s="6593"/>
      <c r="T174" s="6593">
        <v>9750</v>
      </c>
      <c r="U174" s="6593">
        <v>1950</v>
      </c>
      <c r="V174" s="6596"/>
      <c r="W174" s="6598"/>
      <c r="X174" s="6596"/>
      <c r="Y174" s="6596"/>
      <c r="Z174" s="6596"/>
      <c r="AA174" s="6595"/>
      <c r="AB174" s="6595"/>
      <c r="AC174" s="6599">
        <f>IF(OR(BX174="Close to Ear",BX174="Close to Head"),"Head",IF(BX174="Extremity","Extremity","Body"))</f>
        <v/>
      </c>
      <c r="AD174" s="6600">
        <f>CA174</f>
        <v/>
      </c>
      <c r="AE174" s="6594">
        <f>CB174</f>
        <v/>
      </c>
      <c r="AF174" s="6595"/>
      <c r="AG174" s="6601">
        <f>IF(OR(AZ174="",BA174=""),"N/A",IF(DC174="Pass","P","F"))</f>
        <v/>
      </c>
      <c r="AH174" s="6602"/>
      <c r="AI174" s="6602"/>
      <c r="AJ174" s="6602"/>
      <c r="AK174" s="6596"/>
      <c r="AL174" s="6595"/>
      <c r="AM174" s="6596"/>
      <c r="AN174" s="6596"/>
      <c r="AO174" s="6603"/>
      <c r="AP174" s="6603"/>
      <c r="AQ174" s="6603"/>
      <c r="AR174" s="6603"/>
      <c r="AS174" s="6603"/>
      <c r="AT174" s="6604">
        <f>IF(AC174="Extremity",IF(CG174="","",CG174),"")</f>
        <v/>
      </c>
      <c r="AU174" s="6604">
        <f>IF(AC174="Extremity",IF(CH174="","",CH174),"")</f>
        <v/>
      </c>
      <c r="AV174" s="6605">
        <f>IF(AC174="Extremity","",IF(CE174="","",CE174))</f>
        <v/>
      </c>
      <c r="AW174" s="6605">
        <f>IF(AD174="Extremity","",IF(CF174="","",CF174))</f>
        <v/>
      </c>
      <c r="AX174" s="6598">
        <f>DL174</f>
        <v/>
      </c>
      <c r="AY174" s="6598">
        <f>DQ174</f>
        <v/>
      </c>
      <c r="AZ174" s="6606">
        <f>IF(AC174="Extremity",IF(DA174="","",DA174),"")</f>
        <v/>
      </c>
      <c r="BA174" s="6607">
        <f>IF(AC174="Extremity","",IF(CT174="","",CT174))</f>
        <v/>
      </c>
      <c r="BB174" s="6598">
        <f>IF(AC174="Extremity",IF(DB174="","",DB174),"")</f>
        <v/>
      </c>
      <c r="BC174" s="6605">
        <f>IF(AC174="Extremity","",IF(CZ174="","",CZ174))</f>
        <v/>
      </c>
      <c r="BD174" s="6598">
        <f>DD174</f>
        <v/>
      </c>
      <c r="BE174" s="6608">
        <f>DE174</f>
        <v/>
      </c>
      <c r="BF174" s="6609">
        <f>DF174*60</f>
        <v/>
      </c>
      <c r="BG174" s="6610">
        <f>BE174</f>
        <v/>
      </c>
      <c r="BH174" s="6609">
        <f>DG174*60</f>
        <v/>
      </c>
      <c r="BI174" s="6609">
        <f>DH174</f>
        <v/>
      </c>
      <c r="BJ174" s="6611"/>
      <c r="BK174" s="6612">
        <f>Overview!$E$7</f>
        <v/>
      </c>
      <c r="BL174" s="6611"/>
      <c r="BM174" s="6609">
        <f>DI174</f>
        <v/>
      </c>
      <c r="BN174" s="6612">
        <f>Overview!$P$153</f>
        <v/>
      </c>
      <c r="BO174" s="6611"/>
      <c r="BP174" s="6611"/>
      <c r="BQ174" s="6595"/>
      <c r="BR174" s="6613"/>
      <c r="BS174" s="1541"/>
      <c r="BT174" s="1828" t="inlineStr">
        <is>
          <t>WCDMA</t>
        </is>
      </c>
      <c r="BU174" s="1828" t="inlineStr">
        <is>
          <t>FDDI</t>
        </is>
      </c>
      <c r="BV174" s="906">
        <f>Overview!$H$29</f>
        <v/>
      </c>
      <c r="BW174" s="1784"/>
      <c r="BX174" s="1834" t="inlineStr">
        <is>
          <t>Body</t>
        </is>
      </c>
      <c r="BY174" s="1785"/>
      <c r="BZ174" s="1793"/>
      <c r="CA174" s="6688" t="str">
        <f>CONCATENATE(CA170," - Battery check 2")</f>
        <v>TBD - Battery check 2</v>
      </c>
      <c r="CB174" s="200">
        <v>5</v>
      </c>
      <c r="CC174" s="1059">
        <f>IF(COUNT('Conducted 2G-3G'!$AH$15:$AH$17)=0,9750,INDEX('Conducted 2G-3G'!$T$15:$T$17,MATCH(MAX('Conducted 2G-3G'!$AH$15:$AH$17),'Conducted 2G-3G'!$AH$15:$AH$17,0)))</f>
        <v>9750</v>
      </c>
      <c r="CD174" s="1059">
        <f>IF(COUNT('Conducted 2G-3G'!$AH$15:$AH$17)=0,1950,INDEX('Conducted 2G-3G'!$U$15:$U$17,MATCH(MAX('Conducted 2G-3G'!$AH$15:$AH$17),'Conducted 2G-3G'!$AH$15:$AH$17,0)))</f>
        <v>1950</v>
      </c>
      <c r="CE174" s="7237"/>
      <c r="CF174" s="7237"/>
      <c r="CG174" s="6911"/>
      <c r="CH174" s="6911"/>
      <c r="CI174" s="225">
        <f>BY174</f>
        <v/>
      </c>
      <c r="CJ174" s="6672">
        <f>BZ174</f>
        <v/>
      </c>
      <c r="CK174" s="223">
        <f>CA174</f>
        <v/>
      </c>
      <c r="CL174" s="6672">
        <f>CC174</f>
        <v/>
      </c>
      <c r="CM174" s="6672">
        <f>CD174</f>
        <v/>
      </c>
      <c r="CN174" s="6673"/>
      <c r="CO174" s="1579"/>
      <c r="CP174" s="1674">
        <f>IF(CF174=""," ",IF(ABS(CE174-CF174)&lt;=0.1,"Valid","Not valid"))</f>
        <v/>
      </c>
      <c r="CQ174" s="1674">
        <f> IF(CE174="","",IF(AND(CE174&lt;&gt;"",CF174=""),IF(CE174&gt;=0.8,"Medir+Sig Max","No"),IF(CF174&lt;&gt;"",IF(CF174&gt;=0.8,"Medir+Sig Max","No"),"")))</f>
        <v/>
      </c>
      <c r="CR174" s="1674">
        <f>IF(UPPER($CQ$1)="X",IF(CF174=""," ",IF((ABS(CE174)&lt;5)*AND(ABS(CF174)&lt;5)*AND(ABS(CT174)&lt;5),"Solo si es max","Medir")),IF(CF174=""," ",IF((ABS(CE174)&lt;1)*AND(ABS(CF174)&lt;1)*AND(ABS(CT174)&lt;1),"Solo si es max","Medir")))</f>
        <v/>
      </c>
      <c r="CS174" s="1674"/>
      <c r="CT174" s="867">
        <f>IF(CO174="",IF(AND(CE174="",CF174=""),"",IF(CF174="",IF(DQ174&gt;1,ROUND(DQ174*CE174,3),CE174),IF(DQ174&gt;1,ROUND(DQ174*CF174,3),CF174))),IF(AND(CE174="",CF174=""),"",IF(CF174="",IF(DQ174&gt;1,ROUND(DQ174*CE174*(1/(CO174)),3),CE174*(1/(CO174))),IF(DQ174&gt;1,ROUND(DQ174*CF174*(1/(CO174)),3),CF174*(1/(CO174))))))</f>
        <v/>
      </c>
      <c r="CU174" s="224">
        <f>BY174</f>
        <v/>
      </c>
      <c r="CV174" s="237">
        <f>BZ174</f>
        <v/>
      </c>
      <c r="CW174" s="237">
        <f>CA174</f>
        <v/>
      </c>
      <c r="CX174" s="224">
        <f>CC174</f>
        <v/>
      </c>
      <c r="CY174" s="237">
        <f>CD174</f>
        <v/>
      </c>
      <c r="CZ174" s="7475">
        <f>IF(COUNTIF(Overview!K12:K14,TRUE)&gt;0,1.6,IF(COUNTIF(Overview!L12:L14,TRUE)&gt;0,8,0))</f>
        <v/>
      </c>
      <c r="DA174" s="1876"/>
      <c r="DB174" s="7485"/>
      <c r="DC174" s="844">
        <f>IF(CT174="","",IF(CT174&gt;CZ174,"Fail","Pass"))</f>
        <v/>
      </c>
      <c r="DD174" s="868"/>
      <c r="DE174" s="1565">
        <f>MyTimestamp(DC174)</f>
        <v/>
      </c>
      <c r="DF174" s="1531">
        <f>IF(COUNT(CE174:CH174)=1,15,IF(COUNT(CE174:CH174)=0,0,30))</f>
        <v/>
      </c>
      <c r="DG174" s="1532">
        <f>IF(DF174=0,0,2)</f>
        <v/>
      </c>
      <c r="DH174" s="6674"/>
      <c r="DI174" s="6674"/>
      <c r="DJ174" s="1569"/>
      <c r="DK174" s="1878"/>
      <c r="DL174" s="1574">
        <f>10^(CN174/20)*100-100</f>
        <v/>
      </c>
      <c r="DM174" s="1106"/>
      <c r="DN174" s="6686"/>
      <c r="DO174" s="6687">
        <f>IF(DM174="","",10^(DM174/10))</f>
        <v/>
      </c>
      <c r="DP174" s="6687">
        <f>IF(ISNUMBER(DN174)=FALSE,"",10^(DN174/10))</f>
        <v/>
      </c>
      <c r="DQ174" s="6614">
        <f>IF(AND(ISNUMBER(DO174),ISNUMBER(DP174)),IF(DO174/DP174&gt;1,ROUND((DO174)/DP174,3),1),1)</f>
        <v/>
      </c>
      <c r="DR174" s="1541"/>
      <c r="DS174" s="1541"/>
      <c r="DT174" s="1541"/>
      <c r="DU174" s="1541"/>
      <c r="DV174" s="1541"/>
      <c r="DW174" s="1541"/>
      <c r="DX174" s="1541"/>
      <c r="DY174" s="1541"/>
      <c r="DZ174" s="1541"/>
      <c r="EA174" s="1541"/>
      <c r="EB174" s="1541"/>
      <c r="EC174" s="1541"/>
      <c r="ED174" s="1541"/>
      <c r="EE174" s="1541"/>
      <c r="EF174" s="1541"/>
      <c r="EG174" s="1541"/>
      <c r="EH174" s="1541"/>
      <c r="EI174" s="1541"/>
      <c r="EJ174" s="1541"/>
      <c r="EK174" s="1541"/>
      <c r="EL174" s="1541"/>
      <c r="EM174" s="1541"/>
      <c r="EN174" s="1541"/>
      <c r="EO174" s="1541"/>
      <c r="EP174" s="1541"/>
      <c r="EQ174" s="1541"/>
      <c r="ER174" s="1541"/>
      <c r="ES174" s="1541"/>
      <c r="ET174" s="1541"/>
      <c r="EU174" s="1541"/>
      <c r="EV174" s="1541"/>
    </row>
    <row r="175" ht="12.75" x14ac:dyDescent="0.2">
      <c r="A175" s="1541"/>
      <c r="B175" s="1541"/>
      <c r="C175"/>
      <c r="D175" s="6799"/>
      <c r="E175" s="6799"/>
      <c r="F175" s="6800" t="inlineStr">
        <is>
          <t>5.2</t>
        </is>
      </c>
      <c r="G175" s="6801"/>
      <c r="H175" s="6802">
        <f>BV175</f>
        <v/>
      </c>
      <c r="I175" s="6802">
        <f>BW175</f>
        <v/>
      </c>
      <c r="J175" s="6803" t="inlineStr">
        <is>
          <t>WCDMA</t>
        </is>
      </c>
      <c r="K175" s="6803" t="inlineStr">
        <is>
          <t>FDDI</t>
        </is>
      </c>
      <c r="L175" s="6804"/>
      <c r="M175" s="6802"/>
      <c r="N175" s="6805"/>
      <c r="O175" s="6806"/>
      <c r="P175" s="6597"/>
      <c r="Q175" s="6806"/>
      <c r="R175" s="6806"/>
      <c r="S175" s="6802"/>
      <c r="T175" s="6802">
        <v>9750</v>
      </c>
      <c r="U175" s="6593">
        <v>1950</v>
      </c>
      <c r="V175" s="6805"/>
      <c r="W175" s="6807"/>
      <c r="X175" s="6805"/>
      <c r="Y175" s="6805"/>
      <c r="Z175" s="6805"/>
      <c r="AA175" s="6804"/>
      <c r="AB175" s="6804"/>
      <c r="AC175" s="6808">
        <f>IF(OR(BX175="Close to Ear",BX175="Close to Head"),"Head",IF(BX175="Extremity","Extremity","Body"))</f>
        <v/>
      </c>
      <c r="AD175" s="6809">
        <f>CA175</f>
        <v/>
      </c>
      <c r="AE175" s="6803">
        <f>CB175</f>
        <v/>
      </c>
      <c r="AF175" s="6804"/>
      <c r="AG175" s="6810">
        <f>IF(OR(AZ175="",BA175=""),"N/A",IF(DC175="Pass","P","F"))</f>
        <v/>
      </c>
      <c r="AH175" s="6811"/>
      <c r="AI175" s="6811"/>
      <c r="AJ175" s="6811"/>
      <c r="AK175" s="6805"/>
      <c r="AL175" s="6804"/>
      <c r="AM175" s="6805"/>
      <c r="AN175" s="6805"/>
      <c r="AO175" s="6812"/>
      <c r="AP175" s="6812"/>
      <c r="AQ175" s="6812"/>
      <c r="AR175" s="6812"/>
      <c r="AS175" s="6812"/>
      <c r="AT175" s="6813">
        <f>IF(AC175="Extremity",IF(CG175="","",CG175),"")</f>
        <v/>
      </c>
      <c r="AU175" s="6813">
        <f>IF(AC175="Extremity",IF(CH175="","",CH175),"")</f>
        <v/>
      </c>
      <c r="AV175" s="6814">
        <f>IF(AC175="Extremity","",IF(CE175="","",CE175))</f>
        <v/>
      </c>
      <c r="AW175" s="6814">
        <f>IF(AD175="Extremity","",IF(CF175="","",CF175))</f>
        <v/>
      </c>
      <c r="AX175" s="6807">
        <f>DL175</f>
        <v/>
      </c>
      <c r="AY175" s="6807">
        <f>DQ175</f>
        <v/>
      </c>
      <c r="AZ175" s="6815">
        <f>IF(AC175="Extremity",IF(DA175="","",DA175),"")</f>
        <v/>
      </c>
      <c r="BA175" s="6816">
        <f>IF(AC175="Extremity","",IF(CT175="","",CT175))</f>
        <v/>
      </c>
      <c r="BB175" s="6807">
        <f>IF(AC175="Extremity",IF(DB175="","",DB175),"")</f>
        <v/>
      </c>
      <c r="BC175" s="6814">
        <f>IF(AC175="Extremity","",IF(CZ175="","",CZ175))</f>
        <v/>
      </c>
      <c r="BD175" s="6807">
        <f>DD175</f>
        <v/>
      </c>
      <c r="BE175" s="6817">
        <f>DE175</f>
        <v/>
      </c>
      <c r="BF175" s="6818">
        <f>DF175*60</f>
        <v/>
      </c>
      <c r="BG175" s="6819">
        <f>BE175</f>
        <v/>
      </c>
      <c r="BH175" s="6818">
        <f>DG175*60</f>
        <v/>
      </c>
      <c r="BI175" s="6818">
        <f>DH175</f>
        <v/>
      </c>
      <c r="BJ175" s="6820"/>
      <c r="BK175" s="6821">
        <f>Overview!$E$7</f>
        <v/>
      </c>
      <c r="BL175" s="6820"/>
      <c r="BM175" s="6818">
        <f>DI175</f>
        <v/>
      </c>
      <c r="BN175" s="6821">
        <f>Overview!$P$153</f>
        <v/>
      </c>
      <c r="BO175" s="6820"/>
      <c r="BP175" s="6820"/>
      <c r="BQ175" s="6804"/>
      <c r="BR175" s="6822"/>
      <c r="BS175" s="1541"/>
      <c r="BT175" s="1828" t="inlineStr">
        <is>
          <t>WCDMA</t>
        </is>
      </c>
      <c r="BU175" s="1828" t="inlineStr">
        <is>
          <t>FDDI</t>
        </is>
      </c>
      <c r="BV175" s="906">
        <f>Overview!$H$29</f>
        <v/>
      </c>
      <c r="BW175" s="1784"/>
      <c r="BX175" s="1828" t="inlineStr">
        <is>
          <t>Body</t>
        </is>
      </c>
      <c r="BY175" s="1785"/>
      <c r="BZ175" s="1793"/>
      <c r="CA175" s="6848" t="inlineStr">
        <is>
          <t>Front of Face</t>
        </is>
      </c>
      <c r="CB175" s="200">
        <v>25</v>
      </c>
      <c r="CC175" s="6848">
        <f>IF(COUNT('Conducted 2G-3G'!$AH$15:$AH$17)=0,9750,INDEX('Conducted 2G-3G'!$T$15:$T$17,MATCH(MAX('Conducted 2G-3G'!$AH$15:$AH$17),'Conducted 2G-3G'!$AH$15:$AH$17,0)))</f>
        <v>9750</v>
      </c>
      <c r="CD175" s="882">
        <f>IF(COUNT('Conducted 2G-3G'!$AH$15:$AH$17)=0,1950,INDEX('Conducted 2G-3G'!$U$15:$U$17,MATCH(MAX('Conducted 2G-3G'!$AH$15:$AH$17),'Conducted 2G-3G'!$AH$15:$AH$17,0)))</f>
        <v>1950</v>
      </c>
      <c r="CE175" s="7237"/>
      <c r="CF175" s="7237"/>
      <c r="CG175" s="6911"/>
      <c r="CH175" s="6911"/>
      <c r="CI175" s="225">
        <f>BY175</f>
        <v/>
      </c>
      <c r="CJ175" s="6672">
        <f>BZ175</f>
        <v/>
      </c>
      <c r="CK175" s="223">
        <f>CA175</f>
        <v/>
      </c>
      <c r="CL175" s="6672">
        <f>CC175</f>
        <v/>
      </c>
      <c r="CM175" s="6672">
        <f>CD175</f>
        <v/>
      </c>
      <c r="CN175" s="6673"/>
      <c r="CO175" s="1579"/>
      <c r="CP175" s="1674">
        <f>IF(CF175=""," ",IF(ABS(CE175-CF175)&lt;=0.1,"Valid","Not valid"))</f>
        <v/>
      </c>
      <c r="CQ175" s="1674">
        <f> IF(CE175="","",IF(AND(CE175&lt;&gt;"",CF175=""),IF(CE175&gt;=0.8,"Medir+Sig Max","No"),IF(CF175&lt;&gt;"",IF(CF175&gt;=0.8,"Medir+Sig Max","No"),"")))</f>
        <v/>
      </c>
      <c r="CR175" s="1674">
        <f>IF(UPPER($CQ$1)="X",IF(CF175=""," ",IF((ABS(CE175)&lt;5)*AND(ABS(CF175)&lt;5)*AND(ABS(CT175)&lt;5),"Solo si es max","Medir")),IF(CF175=""," ",IF((ABS(CE175)&lt;1)*AND(ABS(CF175)&lt;1)*AND(ABS(CT175)&lt;1),"Solo si es max","Medir")))</f>
        <v/>
      </c>
      <c r="CS175" s="1674"/>
      <c r="CT175" s="867">
        <f>IF(CO175="",IF(AND(CE175="",CF175=""),"",IF(CF175="",IF(DQ175&gt;1,ROUND(DQ175*CE175,3),CE175),IF(DQ175&gt;1,ROUND(DQ175*CF175,3),CF175))),IF(AND(CE175="",CF175=""),"",IF(CF175="",IF(DQ175&gt;1,ROUND(DQ175*CE175*(1/(CO175)),3),CE175*(1/(CO175))),IF(DQ175&gt;1,ROUND(DQ175*CF175*(1/(CO175)),3),CF175*(1/(CO175))))))</f>
        <v/>
      </c>
      <c r="CU175" s="224">
        <f>BY175</f>
        <v/>
      </c>
      <c r="CV175" s="237">
        <f>BZ175</f>
        <v/>
      </c>
      <c r="CW175" s="237">
        <f>CA175</f>
        <v/>
      </c>
      <c r="CX175" s="224">
        <f>CC175</f>
        <v/>
      </c>
      <c r="CY175" s="237">
        <f>CD175</f>
        <v/>
      </c>
      <c r="CZ175" s="7475">
        <f>IF(COUNTIF(Overview!K12:K14,TRUE)&gt;0,1.6,IF(COUNTIF(Overview!L12:L14,TRUE)&gt;0,8,0))</f>
        <v/>
      </c>
      <c r="DA175" s="1876"/>
      <c r="DB175" s="7485"/>
      <c r="DC175" s="844">
        <f>IF(CT175="","",IF(CT175&gt;CZ175,"Fail","Pass"))</f>
        <v/>
      </c>
      <c r="DD175" s="868"/>
      <c r="DE175" s="1565">
        <f>MyTimestamp(DC175)</f>
        <v/>
      </c>
      <c r="DF175" s="1531">
        <f>IF(COUNT(CE175:CH175)=1,15,IF(COUNT(CE175:CH175)=0,0,30))</f>
        <v/>
      </c>
      <c r="DG175" s="1532">
        <f>IF(DF175=0,0,2)</f>
        <v/>
      </c>
      <c r="DH175" s="6674"/>
      <c r="DI175" s="6674"/>
      <c r="DJ175" s="1569"/>
      <c r="DK175" s="1878"/>
      <c r="DL175" s="1574">
        <f>10^(CN175/20)*100-100</f>
        <v/>
      </c>
      <c r="DM175" s="1106"/>
      <c r="DN175" s="6686"/>
      <c r="DO175" s="6687">
        <f>IF(DM175="","",10^(DM175/10))</f>
        <v/>
      </c>
      <c r="DP175" s="6687">
        <f>IF(ISNUMBER(DN175)=FALSE,"",10^(DN175/10))</f>
        <v/>
      </c>
      <c r="DQ175" s="6614">
        <f>IF(AND(ISNUMBER(DO175),ISNUMBER(DP175)),IF(DO175/DP175&gt;1,ROUND((DO175)/DP175,3),1),1)</f>
        <v/>
      </c>
      <c r="DR175" s="1541"/>
      <c r="DS175" s="1541"/>
      <c r="DT175" s="1541"/>
      <c r="DU175" s="1541"/>
      <c r="DV175" s="1541"/>
      <c r="DW175" s="1541"/>
      <c r="DX175" s="1541"/>
      <c r="DY175" s="1541"/>
      <c r="DZ175" s="1541"/>
      <c r="EA175" s="1541"/>
      <c r="EB175" s="1541"/>
      <c r="EC175" s="1541"/>
      <c r="ED175" s="1541"/>
      <c r="EE175" s="1541"/>
      <c r="EF175" s="1541"/>
      <c r="EG175" s="1541"/>
      <c r="EH175" s="1541"/>
      <c r="EI175" s="1541"/>
      <c r="EJ175" s="1541"/>
      <c r="EK175" s="1541"/>
      <c r="EL175" s="1541"/>
      <c r="EM175" s="1541"/>
      <c r="EN175" s="1541"/>
      <c r="EO175" s="1541"/>
      <c r="EP175" s="1541"/>
      <c r="EQ175" s="1541"/>
      <c r="ER175" s="1541"/>
      <c r="ES175" s="1541"/>
      <c r="ET175" s="1541"/>
      <c r="EU175" s="1541"/>
      <c r="EV175" s="1541"/>
    </row>
    <row r="176" ht="12.75" x14ac:dyDescent="0.2">
      <c r="A176" s="1541"/>
      <c r="B176" s="1541"/>
      <c r="C176"/>
      <c r="D176" s="6799"/>
      <c r="E176" s="6799"/>
      <c r="F176" s="6800" t="inlineStr">
        <is>
          <t>5.2</t>
        </is>
      </c>
      <c r="G176" s="6801"/>
      <c r="H176" s="6802">
        <f>BV176</f>
        <v/>
      </c>
      <c r="I176" s="6802">
        <f>BW176</f>
        <v/>
      </c>
      <c r="J176" s="6803" t="inlineStr">
        <is>
          <t>WCDMA</t>
        </is>
      </c>
      <c r="K176" s="6803" t="inlineStr">
        <is>
          <t>FDDI</t>
        </is>
      </c>
      <c r="L176" s="6804"/>
      <c r="M176" s="6802"/>
      <c r="N176" s="6805"/>
      <c r="O176" s="6806"/>
      <c r="P176" s="6597"/>
      <c r="Q176" s="6806"/>
      <c r="R176" s="6806"/>
      <c r="S176" s="6802"/>
      <c r="T176" s="6802">
        <v>9750</v>
      </c>
      <c r="U176" s="6593">
        <v>1950</v>
      </c>
      <c r="V176" s="6805"/>
      <c r="W176" s="6807"/>
      <c r="X176" s="6805"/>
      <c r="Y176" s="6805"/>
      <c r="Z176" s="6805"/>
      <c r="AA176" s="6804"/>
      <c r="AB176" s="6804"/>
      <c r="AC176" s="6808">
        <f>IF(OR(BX176="Close to Ear",BX176="Close to Head"),"Head",IF(BX176="Extremity","Extremity","Body"))</f>
        <v/>
      </c>
      <c r="AD176" s="6809">
        <f>CA176</f>
        <v/>
      </c>
      <c r="AE176" s="6803">
        <f>CB176</f>
        <v/>
      </c>
      <c r="AF176" s="6804"/>
      <c r="AG176" s="6810">
        <f>IF(OR(AZ176="",BA176=""),"N/A",IF(DC176="Pass","P","F"))</f>
        <v/>
      </c>
      <c r="AH176" s="6811"/>
      <c r="AI176" s="6811"/>
      <c r="AJ176" s="6811"/>
      <c r="AK176" s="6805"/>
      <c r="AL176" s="6804"/>
      <c r="AM176" s="6805"/>
      <c r="AN176" s="6805"/>
      <c r="AO176" s="6812"/>
      <c r="AP176" s="6812"/>
      <c r="AQ176" s="6812"/>
      <c r="AR176" s="6812"/>
      <c r="AS176" s="6812"/>
      <c r="AT176" s="6813">
        <f>IF(AC176="Extremity",IF(CG176="","",CG176),"")</f>
        <v/>
      </c>
      <c r="AU176" s="6813">
        <f>IF(AC176="Extremity",IF(CH176="","",CH176),"")</f>
        <v/>
      </c>
      <c r="AV176" s="6814">
        <f>IF(AC176="Extremity","",IF(CE176="","",CE176))</f>
        <v/>
      </c>
      <c r="AW176" s="6814">
        <f>IF(AD176="Extremity","",IF(CF176="","",CF176))</f>
        <v/>
      </c>
      <c r="AX176" s="6807">
        <f>DL176</f>
        <v/>
      </c>
      <c r="AY176" s="6807">
        <f>DQ176</f>
        <v/>
      </c>
      <c r="AZ176" s="6815">
        <f>IF(AC176="Extremity",IF(DA176="","",DA176),"")</f>
        <v/>
      </c>
      <c r="BA176" s="6816">
        <f>IF(AC176="Extremity","",IF(CT176="","",CT176))</f>
        <v/>
      </c>
      <c r="BB176" s="6807">
        <f>IF(AC176="Extremity",IF(DB176="","",DB176),"")</f>
        <v/>
      </c>
      <c r="BC176" s="6814">
        <f>IF(AC176="Extremity","",IF(CZ176="","",CZ176))</f>
        <v/>
      </c>
      <c r="BD176" s="6807">
        <f>DD176</f>
        <v/>
      </c>
      <c r="BE176" s="6817">
        <f>DE176</f>
        <v/>
      </c>
      <c r="BF176" s="6818">
        <f>DF176*60</f>
        <v/>
      </c>
      <c r="BG176" s="6819">
        <f>BE176</f>
        <v/>
      </c>
      <c r="BH176" s="6818">
        <f>DG176*60</f>
        <v/>
      </c>
      <c r="BI176" s="6818">
        <f>DH176</f>
        <v/>
      </c>
      <c r="BJ176" s="6820"/>
      <c r="BK176" s="6821">
        <f>Overview!$E$7</f>
        <v/>
      </c>
      <c r="BL176" s="6820"/>
      <c r="BM176" s="6818">
        <f>DI176</f>
        <v/>
      </c>
      <c r="BN176" s="6821">
        <f>Overview!$P$153</f>
        <v/>
      </c>
      <c r="BO176" s="6820"/>
      <c r="BP176" s="6820"/>
      <c r="BQ176" s="6804"/>
      <c r="BR176" s="6822"/>
      <c r="BS176" s="1541"/>
      <c r="BT176" s="1828" t="inlineStr">
        <is>
          <t>WCDMA</t>
        </is>
      </c>
      <c r="BU176" s="1828" t="inlineStr">
        <is>
          <t>FDDI</t>
        </is>
      </c>
      <c r="BV176" s="906">
        <f>Overview!$H$29</f>
        <v/>
      </c>
      <c r="BW176" s="1784"/>
      <c r="BX176" s="1828" t="inlineStr">
        <is>
          <t>Body</t>
        </is>
      </c>
      <c r="BY176" s="1785"/>
      <c r="BZ176" s="1793"/>
      <c r="CA176" s="6848" t="inlineStr">
        <is>
          <t>Accesorio 1: Front Face</t>
        </is>
      </c>
      <c r="CB176" s="200">
        <v>0</v>
      </c>
      <c r="CC176" s="6848">
        <f>IF(COUNT('Conducted 2G-3G'!$AH$15:$AH$17)=0,9750,INDEX('Conducted 2G-3G'!$T$15:$T$17,MATCH(MAX('Conducted 2G-3G'!$AH$15:$AH$17),'Conducted 2G-3G'!$AH$15:$AH$17,0)))</f>
        <v>9750</v>
      </c>
      <c r="CD176" s="882">
        <f>IF(COUNT('Conducted 2G-3G'!$AH$15:$AH$17)=0,1950,INDEX('Conducted 2G-3G'!$U$15:$U$17,MATCH(MAX('Conducted 2G-3G'!$AH$15:$AH$17),'Conducted 2G-3G'!$AH$15:$AH$17,0)))</f>
        <v>1950</v>
      </c>
      <c r="CE176" s="7237"/>
      <c r="CF176" s="7237"/>
      <c r="CG176" s="6911"/>
      <c r="CH176" s="6911"/>
      <c r="CI176" s="225">
        <f>BY176</f>
        <v/>
      </c>
      <c r="CJ176" s="6672">
        <f>BZ176</f>
        <v/>
      </c>
      <c r="CK176" s="223">
        <f>CA176</f>
        <v/>
      </c>
      <c r="CL176" s="6672">
        <f>CC176</f>
        <v/>
      </c>
      <c r="CM176" s="6672">
        <f>CD176</f>
        <v/>
      </c>
      <c r="CN176" s="6673"/>
      <c r="CO176" s="1579"/>
      <c r="CP176" s="1674">
        <f>IF(CF176=""," ",IF(ABS(CE176-CF176)&lt;=0.1,"Valid","Not valid"))</f>
        <v/>
      </c>
      <c r="CQ176" s="1674">
        <f> IF(CE176="","",IF(AND(CE176&lt;&gt;"",CF176=""),IF(CE176&gt;=0.8,"Medir+Sig Max","No"),IF(CF176&lt;&gt;"",IF(CF176&gt;=0.8,"Medir+Sig Max","No"),"")))</f>
        <v/>
      </c>
      <c r="CR176" s="1674">
        <f>IF(UPPER($CQ$1)="X",IF(CF176=""," ",IF((ABS(CE176)&lt;5)*AND(ABS(CF176)&lt;5)*AND(ABS(CT176)&lt;5),"Solo si es max","Medir")),IF(CF176=""," ",IF((ABS(CE176)&lt;1)*AND(ABS(CF176)&lt;1)*AND(ABS(CT176)&lt;1),"Solo si es max","Medir")))</f>
        <v/>
      </c>
      <c r="CS176" s="1674"/>
      <c r="CT176" s="867">
        <f>IF(CO176="",IF(AND(CE176="",CF176=""),"",IF(CF176="",IF(DQ176&gt;1,ROUND(DQ176*CE176,3),CE176),IF(DQ176&gt;1,ROUND(DQ176*CF176,3),CF176))),IF(AND(CE176="",CF176=""),"",IF(CF176="",IF(DQ176&gt;1,ROUND(DQ176*CE176*(1/(CO176)),3),CE176*(1/(CO176))),IF(DQ176&gt;1,ROUND(DQ176*CF176*(1/(CO176)),3),CF176*(1/(CO176))))))</f>
        <v/>
      </c>
      <c r="CU176" s="224">
        <f>BY176</f>
        <v/>
      </c>
      <c r="CV176" s="237">
        <f>BZ176</f>
        <v/>
      </c>
      <c r="CW176" s="237">
        <f>CA176</f>
        <v/>
      </c>
      <c r="CX176" s="224">
        <f>CC176</f>
        <v/>
      </c>
      <c r="CY176" s="237">
        <f>CD176</f>
        <v/>
      </c>
      <c r="CZ176" s="7475">
        <f>IF(COUNTIF(Overview!K12:K14,TRUE)&gt;0,1.6,IF(COUNTIF(Overview!L12:L14,TRUE)&gt;0,8,0))</f>
        <v/>
      </c>
      <c r="DA176" s="1876"/>
      <c r="DB176" s="7485"/>
      <c r="DC176" s="844">
        <f>IF(CT176="","",IF(CT176&gt;CZ176,"Fail","Pass"))</f>
        <v/>
      </c>
      <c r="DD176" s="868"/>
      <c r="DE176" s="1565">
        <f>MyTimestamp(DC176)</f>
        <v/>
      </c>
      <c r="DF176" s="1531">
        <f>IF(COUNT(CE176:CH176)=1,15,IF(COUNT(CE176:CH176)=0,0,30))</f>
        <v/>
      </c>
      <c r="DG176" s="1532">
        <f>IF(DF176=0,0,2)</f>
        <v/>
      </c>
      <c r="DH176" s="6674"/>
      <c r="DI176" s="6674"/>
      <c r="DJ176" s="1569"/>
      <c r="DK176" s="1878"/>
      <c r="DL176" s="1574">
        <f>10^(CN176/20)*100-100</f>
        <v/>
      </c>
      <c r="DM176" s="1106"/>
      <c r="DN176" s="6686"/>
      <c r="DO176" s="6687">
        <f>IF(DM176="","",10^(DM176/10))</f>
        <v/>
      </c>
      <c r="DP176" s="6687">
        <f>IF(ISNUMBER(DN176)=FALSE,"",10^(DN176/10))</f>
        <v/>
      </c>
      <c r="DQ176" s="6614">
        <f>IF(AND(ISNUMBER(DO176),ISNUMBER(DP176)),IF(DO176/DP176&gt;1,ROUND((DO176)/DP176,3),1),1)</f>
        <v/>
      </c>
      <c r="DR176" s="1541"/>
      <c r="DS176" s="1541"/>
      <c r="DT176" s="1541"/>
      <c r="DU176" s="1541"/>
      <c r="DV176" s="1541"/>
      <c r="DW176" s="1541"/>
      <c r="DX176" s="1541"/>
      <c r="DY176" s="1541"/>
      <c r="DZ176" s="1541"/>
      <c r="EA176" s="1541"/>
      <c r="EB176" s="1541"/>
      <c r="EC176" s="1541"/>
      <c r="ED176" s="1541"/>
      <c r="EE176" s="1541"/>
      <c r="EF176" s="1541"/>
      <c r="EG176" s="1541"/>
      <c r="EH176" s="1541"/>
      <c r="EI176" s="1541"/>
      <c r="EJ176" s="1541"/>
      <c r="EK176" s="1541"/>
      <c r="EL176" s="1541"/>
      <c r="EM176" s="1541"/>
      <c r="EN176" s="1541"/>
      <c r="EO176" s="1541"/>
      <c r="EP176" s="1541"/>
      <c r="EQ176" s="1541"/>
      <c r="ER176" s="1541"/>
      <c r="ES176" s="1541"/>
      <c r="ET176" s="1541"/>
      <c r="EU176" s="1541"/>
      <c r="EV176" s="1541"/>
    </row>
    <row r="177" ht="12.75" x14ac:dyDescent="0.2">
      <c r="A177" s="1541"/>
      <c r="B177" s="1541"/>
      <c r="C177"/>
      <c r="D177" s="6799"/>
      <c r="E177" s="6799"/>
      <c r="F177" s="6800" t="inlineStr">
        <is>
          <t>5.2</t>
        </is>
      </c>
      <c r="G177" s="6801"/>
      <c r="H177" s="6802">
        <f>BV177</f>
        <v/>
      </c>
      <c r="I177" s="6802">
        <f>BW177</f>
        <v/>
      </c>
      <c r="J177" s="6803" t="inlineStr">
        <is>
          <t>WCDMA</t>
        </is>
      </c>
      <c r="K177" s="6803" t="inlineStr">
        <is>
          <t>FDDI</t>
        </is>
      </c>
      <c r="L177" s="6804"/>
      <c r="M177" s="6802"/>
      <c r="N177" s="6805"/>
      <c r="O177" s="6806"/>
      <c r="P177" s="6597"/>
      <c r="Q177" s="6806"/>
      <c r="R177" s="6806"/>
      <c r="S177" s="6802"/>
      <c r="T177" s="6802">
        <v>9750</v>
      </c>
      <c r="U177" s="6593">
        <v>1950</v>
      </c>
      <c r="V177" s="6805"/>
      <c r="W177" s="6807"/>
      <c r="X177" s="6805"/>
      <c r="Y177" s="6805"/>
      <c r="Z177" s="6805"/>
      <c r="AA177" s="6804"/>
      <c r="AB177" s="6804"/>
      <c r="AC177" s="6808">
        <f>IF(OR(BX177="Close to Ear",BX177="Close to Head"),"Head",IF(BX177="Extremity","Extremity","Body"))</f>
        <v/>
      </c>
      <c r="AD177" s="6809">
        <f>CA177</f>
        <v/>
      </c>
      <c r="AE177" s="6803">
        <f>CB177</f>
        <v/>
      </c>
      <c r="AF177" s="6804"/>
      <c r="AG177" s="6810">
        <f>IF(OR(AZ177="",BA177=""),"N/A",IF(DC177="Pass","P","F"))</f>
        <v/>
      </c>
      <c r="AH177" s="6811"/>
      <c r="AI177" s="6811"/>
      <c r="AJ177" s="6811"/>
      <c r="AK177" s="6805"/>
      <c r="AL177" s="6804"/>
      <c r="AM177" s="6805"/>
      <c r="AN177" s="6805"/>
      <c r="AO177" s="6812"/>
      <c r="AP177" s="6812"/>
      <c r="AQ177" s="6812"/>
      <c r="AR177" s="6812"/>
      <c r="AS177" s="6812"/>
      <c r="AT177" s="6813">
        <f>IF(AC177="Extremity",IF(CG177="","",CG177),"")</f>
        <v/>
      </c>
      <c r="AU177" s="6813">
        <f>IF(AC177="Extremity",IF(CH177="","",CH177),"")</f>
        <v/>
      </c>
      <c r="AV177" s="6814">
        <f>IF(AC177="Extremity","",IF(CE177="","",CE177))</f>
        <v/>
      </c>
      <c r="AW177" s="6814">
        <f>IF(AD177="Extremity","",IF(CF177="","",CF177))</f>
        <v/>
      </c>
      <c r="AX177" s="6807">
        <f>DL177</f>
        <v/>
      </c>
      <c r="AY177" s="6807">
        <f>DQ177</f>
        <v/>
      </c>
      <c r="AZ177" s="6815">
        <f>IF(AC177="Extremity",IF(DA177="","",DA177),"")</f>
        <v/>
      </c>
      <c r="BA177" s="6816">
        <f>IF(AC177="Extremity","",IF(CT177="","",CT177))</f>
        <v/>
      </c>
      <c r="BB177" s="6807">
        <f>IF(AC177="Extremity",IF(DB177="","",DB177),"")</f>
        <v/>
      </c>
      <c r="BC177" s="6814">
        <f>IF(AC177="Extremity","",IF(CZ177="","",CZ177))</f>
        <v/>
      </c>
      <c r="BD177" s="6807">
        <f>DD177</f>
        <v/>
      </c>
      <c r="BE177" s="6817">
        <f>DE177</f>
        <v/>
      </c>
      <c r="BF177" s="6818">
        <f>DF177*60</f>
        <v/>
      </c>
      <c r="BG177" s="6819">
        <f>BE177</f>
        <v/>
      </c>
      <c r="BH177" s="6818">
        <f>DG177*60</f>
        <v/>
      </c>
      <c r="BI177" s="6818">
        <f>DH177</f>
        <v/>
      </c>
      <c r="BJ177" s="6820"/>
      <c r="BK177" s="6821">
        <f>Overview!$E$7</f>
        <v/>
      </c>
      <c r="BL177" s="6820"/>
      <c r="BM177" s="6818">
        <f>DI177</f>
        <v/>
      </c>
      <c r="BN177" s="6821">
        <f>Overview!$P$153</f>
        <v/>
      </c>
      <c r="BO177" s="6820"/>
      <c r="BP177" s="6820"/>
      <c r="BQ177" s="6804"/>
      <c r="BR177" s="6822"/>
      <c r="BS177" s="1541"/>
      <c r="BT177" s="1828" t="inlineStr">
        <is>
          <t>WCDMA</t>
        </is>
      </c>
      <c r="BU177" s="1828" t="inlineStr">
        <is>
          <t>FDDI</t>
        </is>
      </c>
      <c r="BV177" s="906">
        <f>Overview!$H$29</f>
        <v/>
      </c>
      <c r="BW177" s="1784"/>
      <c r="BX177" s="1828" t="inlineStr">
        <is>
          <t>Body</t>
        </is>
      </c>
      <c r="BY177" s="1785"/>
      <c r="BZ177" s="1793"/>
      <c r="CA177" s="6848" t="inlineStr">
        <is>
          <t>Accesorio 2: Bottom Edge</t>
        </is>
      </c>
      <c r="CB177" s="200">
        <v>0</v>
      </c>
      <c r="CC177" s="6848">
        <f>IF(COUNT('Conducted 2G-3G'!$AH$15:$AH$17)=0,9750,INDEX('Conducted 2G-3G'!$T$15:$T$17,MATCH(MAX('Conducted 2G-3G'!$AH$15:$AH$17),'Conducted 2G-3G'!$AH$15:$AH$17,0)))</f>
        <v>9750</v>
      </c>
      <c r="CD177" s="882">
        <f>IF(COUNT('Conducted 2G-3G'!$AH$15:$AH$17)=0,1950,INDEX('Conducted 2G-3G'!$U$15:$U$17,MATCH(MAX('Conducted 2G-3G'!$AH$15:$AH$17),'Conducted 2G-3G'!$AH$15:$AH$17,0)))</f>
        <v>1950</v>
      </c>
      <c r="CE177" s="7237"/>
      <c r="CF177" s="7237"/>
      <c r="CG177" s="6911"/>
      <c r="CH177" s="6911"/>
      <c r="CI177" s="225">
        <f>BY177</f>
        <v/>
      </c>
      <c r="CJ177" s="6672">
        <f>BZ177</f>
        <v/>
      </c>
      <c r="CK177" s="223">
        <f>CA177</f>
        <v/>
      </c>
      <c r="CL177" s="6672">
        <f>CC177</f>
        <v/>
      </c>
      <c r="CM177" s="6672">
        <f>CD177</f>
        <v/>
      </c>
      <c r="CN177" s="6673"/>
      <c r="CO177" s="1579"/>
      <c r="CP177" s="1674">
        <f>IF(CF177=""," ",IF(ABS(CE177-CF177)&lt;=0.1,"Valid","Not valid"))</f>
        <v/>
      </c>
      <c r="CQ177" s="1674">
        <f> IF(CE177="","",IF(AND(CE177&lt;&gt;"",CF177=""),IF(CE177&gt;=0.8,"Medir+Sig Max","No"),IF(CF177&lt;&gt;"",IF(CF177&gt;=0.8,"Medir+Sig Max","No"),"")))</f>
        <v/>
      </c>
      <c r="CR177" s="1674">
        <f>IF(UPPER($CQ$1)="X",IF(CF177=""," ",IF((ABS(CE177)&lt;5)*AND(ABS(CF177)&lt;5)*AND(ABS(CT177)&lt;5),"Solo si es max","Medir")),IF(CF177=""," ",IF((ABS(CE177)&lt;1)*AND(ABS(CF177)&lt;1)*AND(ABS(CT177)&lt;1),"Solo si es max","Medir")))</f>
        <v/>
      </c>
      <c r="CS177" s="1674"/>
      <c r="CT177" s="867">
        <f>IF(CO177="",IF(AND(CE177="",CF177=""),"",IF(CF177="",IF(DQ177&gt;1,ROUND(DQ177*CE177,3),CE177),IF(DQ177&gt;1,ROUND(DQ177*CF177,3),CF177))),IF(AND(CE177="",CF177=""),"",IF(CF177="",IF(DQ177&gt;1,ROUND(DQ177*CE177*(1/(CO177)),3),CE177*(1/(CO177))),IF(DQ177&gt;1,ROUND(DQ177*CF177*(1/(CO177)),3),CF177*(1/(CO177))))))</f>
        <v/>
      </c>
      <c r="CU177" s="224">
        <f>BY177</f>
        <v/>
      </c>
      <c r="CV177" s="237">
        <f>BZ177</f>
        <v/>
      </c>
      <c r="CW177" s="237">
        <f>CA177</f>
        <v/>
      </c>
      <c r="CX177" s="224">
        <f>CC177</f>
        <v/>
      </c>
      <c r="CY177" s="237">
        <f>CD177</f>
        <v/>
      </c>
      <c r="CZ177" s="7475">
        <f>IF(COUNTIF(Overview!K12:K14,TRUE)&gt;0,1.6,IF(COUNTIF(Overview!L12:L14,TRUE)&gt;0,8,0))</f>
        <v/>
      </c>
      <c r="DA177" s="1876"/>
      <c r="DB177" s="7485"/>
      <c r="DC177" s="844">
        <f>IF(CT177="","",IF(CT177&gt;CZ177,"Fail","Pass"))</f>
        <v/>
      </c>
      <c r="DD177" s="868"/>
      <c r="DE177" s="1565">
        <f>MyTimestamp(DC177)</f>
        <v/>
      </c>
      <c r="DF177" s="1531">
        <f>IF(COUNT(CE177:CH177)=1,15,IF(COUNT(CE177:CH177)=0,0,30))</f>
        <v/>
      </c>
      <c r="DG177" s="1532">
        <f>IF(DF177=0,0,2)</f>
        <v/>
      </c>
      <c r="DH177" s="6674"/>
      <c r="DI177" s="6674"/>
      <c r="DJ177" s="1569"/>
      <c r="DK177" s="1878"/>
      <c r="DL177" s="1574">
        <f>10^(CN177/20)*100-100</f>
        <v/>
      </c>
      <c r="DM177" s="1106"/>
      <c r="DN177" s="6686"/>
      <c r="DO177" s="6687">
        <f>IF(DM177="","",10^(DM177/10))</f>
        <v/>
      </c>
      <c r="DP177" s="6687">
        <f>IF(ISNUMBER(DN177)=FALSE,"",10^(DN177/10))</f>
        <v/>
      </c>
      <c r="DQ177" s="6614">
        <f>IF(AND(ISNUMBER(DO177),ISNUMBER(DP177)),IF(DO177/DP177&gt;1,ROUND((DO177)/DP177,3),1),1)</f>
        <v/>
      </c>
      <c r="DR177" s="1541"/>
      <c r="DS177" s="1541"/>
      <c r="DT177" s="1541"/>
      <c r="DU177" s="1541"/>
      <c r="DV177" s="1541"/>
      <c r="DW177" s="1541"/>
      <c r="DX177" s="1541"/>
      <c r="DY177" s="1541"/>
      <c r="DZ177" s="1541"/>
      <c r="EA177" s="1541"/>
      <c r="EB177" s="1541"/>
      <c r="EC177" s="1541"/>
      <c r="ED177" s="1541"/>
      <c r="EE177" s="1541"/>
      <c r="EF177" s="1541"/>
      <c r="EG177" s="1541"/>
      <c r="EH177" s="1541"/>
      <c r="EI177" s="1541"/>
      <c r="EJ177" s="1541"/>
      <c r="EK177" s="1541"/>
      <c r="EL177" s="1541"/>
      <c r="EM177" s="1541"/>
      <c r="EN177" s="1541"/>
      <c r="EO177" s="1541"/>
      <c r="EP177" s="1541"/>
      <c r="EQ177" s="1541"/>
      <c r="ER177" s="1541"/>
      <c r="ES177" s="1541"/>
      <c r="ET177" s="1541"/>
      <c r="EU177" s="1541"/>
      <c r="EV177" s="1541"/>
    </row>
    <row r="178" ht="12.75" x14ac:dyDescent="0.2">
      <c r="A178" s="1541"/>
      <c r="B178" s="1541"/>
      <c r="C178"/>
      <c r="D178" s="6799"/>
      <c r="E178" s="6799"/>
      <c r="F178" s="6800" t="inlineStr">
        <is>
          <t>5.2</t>
        </is>
      </c>
      <c r="G178" s="6801"/>
      <c r="H178" s="6802">
        <f>BV178</f>
        <v/>
      </c>
      <c r="I178" s="6802">
        <f>BW178</f>
        <v/>
      </c>
      <c r="J178" s="6803" t="inlineStr">
        <is>
          <t>WCDMA</t>
        </is>
      </c>
      <c r="K178" s="6803" t="inlineStr">
        <is>
          <t>FDDI</t>
        </is>
      </c>
      <c r="L178" s="6804"/>
      <c r="M178" s="6802"/>
      <c r="N178" s="6805"/>
      <c r="O178" s="6806"/>
      <c r="P178" s="6597"/>
      <c r="Q178" s="6806"/>
      <c r="R178" s="6806"/>
      <c r="S178" s="6802"/>
      <c r="T178" s="6802">
        <v>9750</v>
      </c>
      <c r="U178" s="6593">
        <v>1950</v>
      </c>
      <c r="V178" s="6805"/>
      <c r="W178" s="6807"/>
      <c r="X178" s="6805"/>
      <c r="Y178" s="6805"/>
      <c r="Z178" s="6805"/>
      <c r="AA178" s="6804"/>
      <c r="AB178" s="6804"/>
      <c r="AC178" s="6808">
        <f>IF(OR(BX178="Close to Ear",BX178="Close to Head"),"Head",IF(BX178="Extremity","Extremity","Body"))</f>
        <v/>
      </c>
      <c r="AD178" s="6809">
        <f>CA178</f>
        <v/>
      </c>
      <c r="AE178" s="6803">
        <f>CB178</f>
        <v/>
      </c>
      <c r="AF178" s="6804"/>
      <c r="AG178" s="6810">
        <f>IF(OR(AZ178="",BA178=""),"N/A",IF(DC178="Pass","P","F"))</f>
        <v/>
      </c>
      <c r="AH178" s="6811"/>
      <c r="AI178" s="6811"/>
      <c r="AJ178" s="6811"/>
      <c r="AK178" s="6805"/>
      <c r="AL178" s="6804"/>
      <c r="AM178" s="6805"/>
      <c r="AN178" s="6805"/>
      <c r="AO178" s="6812"/>
      <c r="AP178" s="6812"/>
      <c r="AQ178" s="6812"/>
      <c r="AR178" s="6812"/>
      <c r="AS178" s="6812"/>
      <c r="AT178" s="6813">
        <f>IF(AC178="Extremity",IF(CG178="","",CG178),"")</f>
        <v/>
      </c>
      <c r="AU178" s="6813">
        <f>IF(AC178="Extremity",IF(CH178="","",CH178),"")</f>
        <v/>
      </c>
      <c r="AV178" s="6814">
        <f>IF(AC178="Extremity","",IF(CE178="","",CE178))</f>
        <v/>
      </c>
      <c r="AW178" s="6814">
        <f>IF(AD178="Extremity","",IF(CF178="","",CF178))</f>
        <v/>
      </c>
      <c r="AX178" s="6807">
        <f>DL178</f>
        <v/>
      </c>
      <c r="AY178" s="6807">
        <f>DQ178</f>
        <v/>
      </c>
      <c r="AZ178" s="6815">
        <f>IF(AC178="Extremity",IF(DA178="","",DA178),"")</f>
        <v/>
      </c>
      <c r="BA178" s="6816">
        <f>IF(AC178="Extremity","",IF(CT178="","",CT178))</f>
        <v/>
      </c>
      <c r="BB178" s="6807">
        <f>IF(AC178="Extremity",IF(DB178="","",DB178),"")</f>
        <v/>
      </c>
      <c r="BC178" s="6814">
        <f>IF(AC178="Extremity","",IF(CZ178="","",CZ178))</f>
        <v/>
      </c>
      <c r="BD178" s="6807">
        <f>DD178</f>
        <v/>
      </c>
      <c r="BE178" s="6817">
        <f>DE178</f>
        <v/>
      </c>
      <c r="BF178" s="6818">
        <f>DF178*60</f>
        <v/>
      </c>
      <c r="BG178" s="6819">
        <f>BE178</f>
        <v/>
      </c>
      <c r="BH178" s="6818">
        <f>DG178*60</f>
        <v/>
      </c>
      <c r="BI178" s="6818">
        <f>DH178</f>
        <v/>
      </c>
      <c r="BJ178" s="6820"/>
      <c r="BK178" s="6821">
        <f>Overview!$E$7</f>
        <v/>
      </c>
      <c r="BL178" s="6820"/>
      <c r="BM178" s="6818">
        <f>DI178</f>
        <v/>
      </c>
      <c r="BN178" s="6821">
        <f>Overview!$P$153</f>
        <v/>
      </c>
      <c r="BO178" s="6820"/>
      <c r="BP178" s="6820"/>
      <c r="BQ178" s="6804"/>
      <c r="BR178" s="6822"/>
      <c r="BS178" s="1541"/>
      <c r="BT178" s="1828" t="inlineStr">
        <is>
          <t>WCDMA</t>
        </is>
      </c>
      <c r="BU178" s="1828" t="inlineStr">
        <is>
          <t>FDDI</t>
        </is>
      </c>
      <c r="BV178" s="906">
        <f>Overview!$H$29</f>
        <v/>
      </c>
      <c r="BW178" s="1784"/>
      <c r="BX178" s="1828" t="inlineStr">
        <is>
          <t>Body</t>
        </is>
      </c>
      <c r="BY178" s="1785"/>
      <c r="BZ178" s="1793"/>
      <c r="CA178" s="6848" t="inlineStr">
        <is>
          <t>Accesorio 3: Back Face</t>
        </is>
      </c>
      <c r="CB178" s="200">
        <v>0</v>
      </c>
      <c r="CC178" s="6848">
        <f>IF(COUNT('Conducted 2G-3G'!$AH$15:$AH$17)=0,9750,INDEX('Conducted 2G-3G'!$T$15:$T$17,MATCH(MAX('Conducted 2G-3G'!$AH$15:$AH$17),'Conducted 2G-3G'!$AH$15:$AH$17,0)))</f>
        <v>9750</v>
      </c>
      <c r="CD178" s="882">
        <f>IF(COUNT('Conducted 2G-3G'!$AH$15:$AH$17)=0,1950,INDEX('Conducted 2G-3G'!$U$15:$U$17,MATCH(MAX('Conducted 2G-3G'!$AH$15:$AH$17),'Conducted 2G-3G'!$AH$15:$AH$17,0)))</f>
        <v>1950</v>
      </c>
      <c r="CE178" s="7237"/>
      <c r="CF178" s="7237"/>
      <c r="CG178" s="6911"/>
      <c r="CH178" s="6911"/>
      <c r="CI178" s="225">
        <f>BY178</f>
        <v/>
      </c>
      <c r="CJ178" s="6672">
        <f>BZ178</f>
        <v/>
      </c>
      <c r="CK178" s="223">
        <f>CA178</f>
        <v/>
      </c>
      <c r="CL178" s="6672">
        <f>CC178</f>
        <v/>
      </c>
      <c r="CM178" s="6672">
        <f>CD178</f>
        <v/>
      </c>
      <c r="CN178" s="6673"/>
      <c r="CO178" s="1579"/>
      <c r="CP178" s="1674">
        <f>IF(CF178=""," ",IF(ABS(CE178-CF178)&lt;=0.1,"Valid","Not valid"))</f>
        <v/>
      </c>
      <c r="CQ178" s="1674">
        <f> IF(CE178="","",IF(AND(CE178&lt;&gt;"",CF178=""),IF(CE178&gt;=0.8,"Medir+Sig Max","No"),IF(CF178&lt;&gt;"",IF(CF178&gt;=0.8,"Medir+Sig Max","No"),"")))</f>
        <v/>
      </c>
      <c r="CR178" s="1674">
        <f>IF(UPPER($CQ$1)="X",IF(CF178=""," ",IF((ABS(CE178)&lt;5)*AND(ABS(CF178)&lt;5)*AND(ABS(CT178)&lt;5),"Solo si es max","Medir")),IF(CF178=""," ",IF((ABS(CE178)&lt;1)*AND(ABS(CF178)&lt;1)*AND(ABS(CT178)&lt;1),"Solo si es max","Medir")))</f>
        <v/>
      </c>
      <c r="CS178" s="1674"/>
      <c r="CT178" s="867">
        <f>IF(CO178="",IF(AND(CE178="",CF178=""),"",IF(CF178="",IF(DQ178&gt;1,ROUND(DQ178*CE178,3),CE178),IF(DQ178&gt;1,ROUND(DQ178*CF178,3),CF178))),IF(AND(CE178="",CF178=""),"",IF(CF178="",IF(DQ178&gt;1,ROUND(DQ178*CE178*(1/(CO178)),3),CE178*(1/(CO178))),IF(DQ178&gt;1,ROUND(DQ178*CF178*(1/(CO178)),3),CF178*(1/(CO178))))))</f>
        <v/>
      </c>
      <c r="CU178" s="224">
        <f>BY178</f>
        <v/>
      </c>
      <c r="CV178" s="237">
        <f>BZ178</f>
        <v/>
      </c>
      <c r="CW178" s="237">
        <f>CA178</f>
        <v/>
      </c>
      <c r="CX178" s="224">
        <f>CC178</f>
        <v/>
      </c>
      <c r="CY178" s="237">
        <f>CD178</f>
        <v/>
      </c>
      <c r="CZ178" s="7475">
        <f>IF(COUNTIF(Overview!K12:K14,TRUE)&gt;0,1.6,IF(COUNTIF(Overview!L12:L14,TRUE)&gt;0,8,0))</f>
        <v/>
      </c>
      <c r="DA178" s="1876"/>
      <c r="DB178" s="7485"/>
      <c r="DC178" s="844">
        <f>IF(CT178="","",IF(CT178&gt;CZ178,"Fail","Pass"))</f>
        <v/>
      </c>
      <c r="DD178" s="868"/>
      <c r="DE178" s="1565">
        <f>MyTimestamp(DC178)</f>
        <v/>
      </c>
      <c r="DF178" s="1531">
        <f>IF(COUNT(CE178:CH178)=1,15,IF(COUNT(CE178:CH178)=0,0,30))</f>
        <v/>
      </c>
      <c r="DG178" s="1532">
        <f>IF(DF178=0,0,2)</f>
        <v/>
      </c>
      <c r="DH178" s="6674"/>
      <c r="DI178" s="6674"/>
      <c r="DJ178" s="1569"/>
      <c r="DK178" s="1878"/>
      <c r="DL178" s="1574">
        <f>10^(CN178/20)*100-100</f>
        <v/>
      </c>
      <c r="DM178" s="1106"/>
      <c r="DN178" s="6686"/>
      <c r="DO178" s="6687">
        <f>IF(DM178="","",10^(DM178/10))</f>
        <v/>
      </c>
      <c r="DP178" s="6687">
        <f>IF(ISNUMBER(DN178)=FALSE,"",10^(DN178/10))</f>
        <v/>
      </c>
      <c r="DQ178" s="6614">
        <f>IF(AND(ISNUMBER(DO178),ISNUMBER(DP178)),IF(DO178/DP178&gt;1,ROUND((DO178)/DP178,3),1),1)</f>
        <v/>
      </c>
      <c r="DR178" s="1541"/>
      <c r="DS178" s="1541"/>
      <c r="DT178" s="1541"/>
      <c r="DU178" s="1541"/>
      <c r="DV178" s="1541"/>
      <c r="DW178" s="1541"/>
      <c r="DX178" s="1541"/>
      <c r="DY178" s="1541"/>
      <c r="DZ178" s="1541"/>
      <c r="EA178" s="1541"/>
      <c r="EB178" s="1541"/>
      <c r="EC178" s="1541"/>
      <c r="ED178" s="1541"/>
      <c r="EE178" s="1541"/>
      <c r="EF178" s="1541"/>
      <c r="EG178" s="1541"/>
      <c r="EH178" s="1541"/>
      <c r="EI178" s="1541"/>
      <c r="EJ178" s="1541"/>
      <c r="EK178" s="1541"/>
      <c r="EL178" s="1541"/>
      <c r="EM178" s="1541"/>
      <c r="EN178" s="1541"/>
      <c r="EO178" s="1541"/>
      <c r="EP178" s="1541"/>
      <c r="EQ178" s="1541"/>
      <c r="ER178" s="1541"/>
      <c r="ES178" s="1541"/>
      <c r="ET178" s="1541"/>
      <c r="EU178" s="1541"/>
      <c r="EV178" s="1541"/>
    </row>
    <row r="179" ht="12.75" x14ac:dyDescent="0.2">
      <c r="A179" s="1541"/>
      <c r="B179" s="1541"/>
      <c r="C179"/>
      <c r="D179" s="6799"/>
      <c r="E179" s="6799"/>
      <c r="F179" s="6800" t="inlineStr">
        <is>
          <t>5.2</t>
        </is>
      </c>
      <c r="G179" s="6801"/>
      <c r="H179" s="6802">
        <f>BV179</f>
        <v/>
      </c>
      <c r="I179" s="6802">
        <f>BW179</f>
        <v/>
      </c>
      <c r="J179" s="6803" t="inlineStr">
        <is>
          <t>WCDMA</t>
        </is>
      </c>
      <c r="K179" s="6803" t="inlineStr">
        <is>
          <t>FDDI</t>
        </is>
      </c>
      <c r="L179" s="6804"/>
      <c r="M179" s="6802"/>
      <c r="N179" s="6805"/>
      <c r="O179" s="6806"/>
      <c r="P179" s="6597"/>
      <c r="Q179" s="6806"/>
      <c r="R179" s="6806"/>
      <c r="S179" s="6802"/>
      <c r="T179" s="6802">
        <v>9750</v>
      </c>
      <c r="U179" s="6593">
        <v>1950</v>
      </c>
      <c r="V179" s="6805"/>
      <c r="W179" s="6807"/>
      <c r="X179" s="6805"/>
      <c r="Y179" s="6805"/>
      <c r="Z179" s="6805"/>
      <c r="AA179" s="6804"/>
      <c r="AB179" s="6804"/>
      <c r="AC179" s="6808">
        <f>IF(OR(BX179="Close to Ear",BX179="Close to Head"),"Head",IF(BX179="Extremity","Extremity","Body"))</f>
        <v/>
      </c>
      <c r="AD179" s="6809">
        <f>CA179</f>
        <v/>
      </c>
      <c r="AE179" s="6803">
        <f>CB179</f>
        <v/>
      </c>
      <c r="AF179" s="6804"/>
      <c r="AG179" s="6810">
        <f>IF(OR(AZ179="",BA179=""),"N/A",IF(DC179="Pass","P","F"))</f>
        <v/>
      </c>
      <c r="AH179" s="6811"/>
      <c r="AI179" s="6811"/>
      <c r="AJ179" s="6811"/>
      <c r="AK179" s="6805"/>
      <c r="AL179" s="6804"/>
      <c r="AM179" s="6805"/>
      <c r="AN179" s="6805"/>
      <c r="AO179" s="6812"/>
      <c r="AP179" s="6812"/>
      <c r="AQ179" s="6812"/>
      <c r="AR179" s="6812"/>
      <c r="AS179" s="6812"/>
      <c r="AT179" s="6813">
        <f>IF(AC179="Extremity",IF(CG179="","",CG179),"")</f>
        <v/>
      </c>
      <c r="AU179" s="6813">
        <f>IF(AC179="Extremity",IF(CH179="","",CH179),"")</f>
        <v/>
      </c>
      <c r="AV179" s="6814">
        <f>IF(AC179="Extremity","",IF(CE179="","",CE179))</f>
        <v/>
      </c>
      <c r="AW179" s="6814">
        <f>IF(AD179="Extremity","",IF(CF179="","",CF179))</f>
        <v/>
      </c>
      <c r="AX179" s="6807">
        <f>DL179</f>
        <v/>
      </c>
      <c r="AY179" s="6807">
        <f>DQ179</f>
        <v/>
      </c>
      <c r="AZ179" s="6815">
        <f>IF(AC179="Extremity",IF(DA179="","",DA179),"")</f>
        <v/>
      </c>
      <c r="BA179" s="6816">
        <f>IF(AC179="Extremity","",IF(CT179="","",CT179))</f>
        <v/>
      </c>
      <c r="BB179" s="6807">
        <f>IF(AC179="Extremity",IF(DB179="","",DB179),"")</f>
        <v/>
      </c>
      <c r="BC179" s="6814">
        <f>IF(AC179="Extremity","",IF(CZ179="","",CZ179))</f>
        <v/>
      </c>
      <c r="BD179" s="6807">
        <f>DD179</f>
        <v/>
      </c>
      <c r="BE179" s="6817">
        <f>DE179</f>
        <v/>
      </c>
      <c r="BF179" s="6818">
        <f>DF179*60</f>
        <v/>
      </c>
      <c r="BG179" s="6819">
        <f>BE179</f>
        <v/>
      </c>
      <c r="BH179" s="6818">
        <f>DG179*60</f>
        <v/>
      </c>
      <c r="BI179" s="6818">
        <f>DH179</f>
        <v/>
      </c>
      <c r="BJ179" s="6820"/>
      <c r="BK179" s="6821">
        <f>Overview!$E$7</f>
        <v/>
      </c>
      <c r="BL179" s="6820"/>
      <c r="BM179" s="6818">
        <f>DI179</f>
        <v/>
      </c>
      <c r="BN179" s="6821">
        <f>Overview!$P$153</f>
        <v/>
      </c>
      <c r="BO179" s="6820"/>
      <c r="BP179" s="6820"/>
      <c r="BQ179" s="6804"/>
      <c r="BR179" s="6822"/>
      <c r="BS179" s="1541"/>
      <c r="BT179" s="1828" t="inlineStr">
        <is>
          <t>WCDMA</t>
        </is>
      </c>
      <c r="BU179" s="1828" t="inlineStr">
        <is>
          <t>FDDI</t>
        </is>
      </c>
      <c r="BV179" s="906">
        <f>Overview!$H$29</f>
        <v/>
      </c>
      <c r="BW179" s="1784"/>
      <c r="BX179" s="1828" t="inlineStr">
        <is>
          <t>Body</t>
        </is>
      </c>
      <c r="BY179" s="1785"/>
      <c r="BZ179" s="1793"/>
      <c r="CA179" s="6848" t="inlineStr">
        <is>
          <t>Accesorio 4: Front Face</t>
        </is>
      </c>
      <c r="CB179" s="200">
        <v>0</v>
      </c>
      <c r="CC179" s="6848">
        <f>IF(COUNT('Conducted 2G-3G'!$AH$15:$AH$17)=0,9750,INDEX('Conducted 2G-3G'!$T$15:$T$17,MATCH(MAX('Conducted 2G-3G'!$AH$15:$AH$17),'Conducted 2G-3G'!$AH$15:$AH$17,0)))</f>
        <v>9750</v>
      </c>
      <c r="CD179" s="882">
        <f>IF(COUNT('Conducted 2G-3G'!$AH$15:$AH$17)=0,1950,INDEX('Conducted 2G-3G'!$U$15:$U$17,MATCH(MAX('Conducted 2G-3G'!$AH$15:$AH$17),'Conducted 2G-3G'!$AH$15:$AH$17,0)))</f>
        <v>1950</v>
      </c>
      <c r="CE179" s="7237"/>
      <c r="CF179" s="7237"/>
      <c r="CG179" s="6911"/>
      <c r="CH179" s="6911"/>
      <c r="CI179" s="225">
        <f>BY179</f>
        <v/>
      </c>
      <c r="CJ179" s="6672">
        <f>BZ179</f>
        <v/>
      </c>
      <c r="CK179" s="223">
        <f>CA179</f>
        <v/>
      </c>
      <c r="CL179" s="6672">
        <f>CC179</f>
        <v/>
      </c>
      <c r="CM179" s="6672">
        <f>CD179</f>
        <v/>
      </c>
      <c r="CN179" s="6673"/>
      <c r="CO179" s="1579"/>
      <c r="CP179" s="1674">
        <f>IF(CF179=""," ",IF(ABS(CE179-CF179)&lt;=0.1,"Valid","Not valid"))</f>
        <v/>
      </c>
      <c r="CQ179" s="1674">
        <f> IF(CE179="","",IF(AND(CE179&lt;&gt;"",CF179=""),IF(CE179&gt;=0.8,"Medir+Sig Max","No"),IF(CF179&lt;&gt;"",IF(CF179&gt;=0.8,"Medir+Sig Max","No"),"")))</f>
        <v/>
      </c>
      <c r="CR179" s="1674">
        <f>IF(UPPER($CQ$1)="X",IF(CF179=""," ",IF((ABS(CE179)&lt;5)*AND(ABS(CF179)&lt;5)*AND(ABS(CT179)&lt;5),"Solo si es max","Medir")),IF(CF179=""," ",IF((ABS(CE179)&lt;1)*AND(ABS(CF179)&lt;1)*AND(ABS(CT179)&lt;1),"Solo si es max","Medir")))</f>
        <v/>
      </c>
      <c r="CS179" s="1674"/>
      <c r="CT179" s="867">
        <f>IF(CO179="",IF(AND(CE179="",CF179=""),"",IF(CF179="",IF(DQ179&gt;1,ROUND(DQ179*CE179,3),CE179),IF(DQ179&gt;1,ROUND(DQ179*CF179,3),CF179))),IF(AND(CE179="",CF179=""),"",IF(CF179="",IF(DQ179&gt;1,ROUND(DQ179*CE179*(1/(CO179)),3),CE179*(1/(CO179))),IF(DQ179&gt;1,ROUND(DQ179*CF179*(1/(CO179)),3),CF179*(1/(CO179))))))</f>
        <v/>
      </c>
      <c r="CU179" s="224">
        <f>BY179</f>
        <v/>
      </c>
      <c r="CV179" s="237">
        <f>BZ179</f>
        <v/>
      </c>
      <c r="CW179" s="237">
        <f>CA179</f>
        <v/>
      </c>
      <c r="CX179" s="224">
        <f>CC179</f>
        <v/>
      </c>
      <c r="CY179" s="237">
        <f>CD179</f>
        <v/>
      </c>
      <c r="CZ179" s="7475">
        <f>IF(COUNTIF(Overview!K12:K14,TRUE)&gt;0,1.6,IF(COUNTIF(Overview!L12:L14,TRUE)&gt;0,8,0))</f>
        <v/>
      </c>
      <c r="DA179" s="1876"/>
      <c r="DB179" s="7485"/>
      <c r="DC179" s="844">
        <f>IF(CT179="","",IF(CT179&gt;CZ179,"Fail","Pass"))</f>
        <v/>
      </c>
      <c r="DD179" s="868"/>
      <c r="DE179" s="1565">
        <f>MyTimestamp(DC179)</f>
        <v/>
      </c>
      <c r="DF179" s="1531">
        <f>IF(COUNT(CE179:CH179)=1,15,IF(COUNT(CE179:CH179)=0,0,30))</f>
        <v/>
      </c>
      <c r="DG179" s="1532">
        <f>IF(DF179=0,0,2)</f>
        <v/>
      </c>
      <c r="DH179" s="6674"/>
      <c r="DI179" s="6674"/>
      <c r="DJ179" s="1569"/>
      <c r="DK179" s="1878"/>
      <c r="DL179" s="1574">
        <f>10^(CN179/20)*100-100</f>
        <v/>
      </c>
      <c r="DM179" s="1106"/>
      <c r="DN179" s="6686"/>
      <c r="DO179" s="6687">
        <f>IF(DM179="","",10^(DM179/10))</f>
        <v/>
      </c>
      <c r="DP179" s="6687">
        <f>IF(ISNUMBER(DN179)=FALSE,"",10^(DN179/10))</f>
        <v/>
      </c>
      <c r="DQ179" s="6614">
        <f>IF(AND(ISNUMBER(DO179),ISNUMBER(DP179)),IF(DO179/DP179&gt;1,ROUND((DO179)/DP179,3),1),1)</f>
        <v/>
      </c>
      <c r="DR179" s="1541"/>
      <c r="DS179" s="1541"/>
      <c r="DT179" s="1541"/>
      <c r="DU179" s="1541"/>
      <c r="DV179" s="1541"/>
      <c r="DW179" s="1541"/>
      <c r="DX179" s="1541"/>
      <c r="DY179" s="1541"/>
      <c r="DZ179" s="1541"/>
      <c r="EA179" s="1541"/>
      <c r="EB179" s="1541"/>
      <c r="EC179" s="1541"/>
      <c r="ED179" s="1541"/>
      <c r="EE179" s="1541"/>
      <c r="EF179" s="1541"/>
      <c r="EG179" s="1541"/>
      <c r="EH179" s="1541"/>
      <c r="EI179" s="1541"/>
      <c r="EJ179" s="1541"/>
      <c r="EK179" s="1541"/>
      <c r="EL179" s="1541"/>
      <c r="EM179" s="1541"/>
      <c r="EN179" s="1541"/>
      <c r="EO179" s="1541"/>
      <c r="EP179" s="1541"/>
      <c r="EQ179" s="1541"/>
      <c r="ER179" s="1541"/>
      <c r="ES179" s="1541"/>
      <c r="ET179" s="1541"/>
      <c r="EU179" s="1541"/>
      <c r="EV179" s="1541"/>
    </row>
    <row r="180" ht="12.75" x14ac:dyDescent="0.2">
      <c r="A180" s="1541"/>
      <c r="B180" s="1541"/>
      <c r="C180"/>
      <c r="D180" s="6799"/>
      <c r="E180" s="6799"/>
      <c r="F180" s="6800" t="inlineStr">
        <is>
          <t>5.2</t>
        </is>
      </c>
      <c r="G180" s="6801"/>
      <c r="H180" s="6802">
        <f>BV180</f>
        <v/>
      </c>
      <c r="I180" s="6802">
        <f>BW180</f>
        <v/>
      </c>
      <c r="J180" s="6803" t="inlineStr">
        <is>
          <t>WCDMA</t>
        </is>
      </c>
      <c r="K180" s="6803" t="inlineStr">
        <is>
          <t>FDDI</t>
        </is>
      </c>
      <c r="L180" s="6804"/>
      <c r="M180" s="6802"/>
      <c r="N180" s="6805"/>
      <c r="O180" s="6806"/>
      <c r="P180" s="6597"/>
      <c r="Q180" s="6806"/>
      <c r="R180" s="6806"/>
      <c r="S180" s="6802"/>
      <c r="T180" s="6802">
        <v>9750</v>
      </c>
      <c r="U180" s="6593">
        <v>1950</v>
      </c>
      <c r="V180" s="6805"/>
      <c r="W180" s="6807"/>
      <c r="X180" s="6805"/>
      <c r="Y180" s="6805"/>
      <c r="Z180" s="6805"/>
      <c r="AA180" s="6804"/>
      <c r="AB180" s="6804"/>
      <c r="AC180" s="6808">
        <f>IF(OR(BX180="Close to Ear",BX180="Close to Head"),"Head",IF(BX180="Extremity","Extremity","Body"))</f>
        <v/>
      </c>
      <c r="AD180" s="6809">
        <f>CA180</f>
        <v/>
      </c>
      <c r="AE180" s="6803">
        <f>CB180</f>
        <v/>
      </c>
      <c r="AF180" s="6804"/>
      <c r="AG180" s="6810">
        <f>IF(OR(AZ180="",BA180=""),"N/A",IF(DC180="Pass","P","F"))</f>
        <v/>
      </c>
      <c r="AH180" s="6811"/>
      <c r="AI180" s="6811"/>
      <c r="AJ180" s="6811"/>
      <c r="AK180" s="6805"/>
      <c r="AL180" s="6804"/>
      <c r="AM180" s="6805"/>
      <c r="AN180" s="6805"/>
      <c r="AO180" s="6812"/>
      <c r="AP180" s="6812"/>
      <c r="AQ180" s="6812"/>
      <c r="AR180" s="6812"/>
      <c r="AS180" s="6812"/>
      <c r="AT180" s="6813">
        <f>IF(AC180="Extremity",IF(CG180="","",CG180),"")</f>
        <v/>
      </c>
      <c r="AU180" s="6813">
        <f>IF(AC180="Extremity",IF(CH180="","",CH180),"")</f>
        <v/>
      </c>
      <c r="AV180" s="6814">
        <f>IF(AC180="Extremity","",IF(CE180="","",CE180))</f>
        <v/>
      </c>
      <c r="AW180" s="6814">
        <f>IF(AD180="Extremity","",IF(CF180="","",CF180))</f>
        <v/>
      </c>
      <c r="AX180" s="6807">
        <f>DL180</f>
        <v/>
      </c>
      <c r="AY180" s="6807">
        <f>DQ180</f>
        <v/>
      </c>
      <c r="AZ180" s="6815">
        <f>IF(AC180="Extremity",IF(DA180="","",DA180),"")</f>
        <v/>
      </c>
      <c r="BA180" s="6816">
        <f>IF(AC180="Extremity","",IF(CT180="","",CT180))</f>
        <v/>
      </c>
      <c r="BB180" s="6807">
        <f>IF(AC180="Extremity",IF(DB180="","",DB180),"")</f>
        <v/>
      </c>
      <c r="BC180" s="6814">
        <f>IF(AC180="Extremity","",IF(CZ180="","",CZ180))</f>
        <v/>
      </c>
      <c r="BD180" s="6807">
        <f>DD180</f>
        <v/>
      </c>
      <c r="BE180" s="6817">
        <f>DE180</f>
        <v/>
      </c>
      <c r="BF180" s="6818">
        <f>DF180*60</f>
        <v/>
      </c>
      <c r="BG180" s="6819">
        <f>BE180</f>
        <v/>
      </c>
      <c r="BH180" s="6818">
        <f>DG180*60</f>
        <v/>
      </c>
      <c r="BI180" s="6818">
        <f>DH180</f>
        <v/>
      </c>
      <c r="BJ180" s="6820"/>
      <c r="BK180" s="6821">
        <f>Overview!$E$7</f>
        <v/>
      </c>
      <c r="BL180" s="6820"/>
      <c r="BM180" s="6818">
        <f>DI180</f>
        <v/>
      </c>
      <c r="BN180" s="6821">
        <f>Overview!$P$153</f>
        <v/>
      </c>
      <c r="BO180" s="6820"/>
      <c r="BP180" s="6820"/>
      <c r="BQ180" s="6804"/>
      <c r="BR180" s="6822"/>
      <c r="BS180" s="1541"/>
      <c r="BT180" s="1828" t="inlineStr">
        <is>
          <t>WCDMA</t>
        </is>
      </c>
      <c r="BU180" s="1828" t="inlineStr">
        <is>
          <t>FDDI</t>
        </is>
      </c>
      <c r="BV180" s="906">
        <f>Overview!$H$29</f>
        <v/>
      </c>
      <c r="BW180" s="1784"/>
      <c r="BX180" s="1828" t="inlineStr">
        <is>
          <t>Body</t>
        </is>
      </c>
      <c r="BY180" s="1785"/>
      <c r="BZ180" s="1793"/>
      <c r="CA180" s="6848" t="inlineStr">
        <is>
          <t>Accesorio 5: Back Face</t>
        </is>
      </c>
      <c r="CB180" s="200">
        <v>0</v>
      </c>
      <c r="CC180" s="6848">
        <f>IF(COUNT('Conducted 2G-3G'!$AH$15:$AH$17)=0,9750,INDEX('Conducted 2G-3G'!$T$15:$T$17,MATCH(MAX('Conducted 2G-3G'!$AH$15:$AH$17),'Conducted 2G-3G'!$AH$15:$AH$17,0)))</f>
        <v>9750</v>
      </c>
      <c r="CD180" s="882">
        <f>IF(COUNT('Conducted 2G-3G'!$AH$15:$AH$17)=0,1950,INDEX('Conducted 2G-3G'!$U$15:$U$17,MATCH(MAX('Conducted 2G-3G'!$AH$15:$AH$17),'Conducted 2G-3G'!$AH$15:$AH$17,0)))</f>
        <v>1950</v>
      </c>
      <c r="CE180" s="7237"/>
      <c r="CF180" s="7237"/>
      <c r="CG180" s="6911"/>
      <c r="CH180" s="6911"/>
      <c r="CI180" s="225">
        <f>BY180</f>
        <v/>
      </c>
      <c r="CJ180" s="6672">
        <f>BZ180</f>
        <v/>
      </c>
      <c r="CK180" s="223">
        <f>CA180</f>
        <v/>
      </c>
      <c r="CL180" s="6672">
        <f>CC180</f>
        <v/>
      </c>
      <c r="CM180" s="6672">
        <f>CD180</f>
        <v/>
      </c>
      <c r="CN180" s="6673"/>
      <c r="CO180" s="1579"/>
      <c r="CP180" s="1674">
        <f>IF(CF180=""," ",IF(ABS(CE180-CF180)&lt;=0.1,"Valid","Not valid"))</f>
        <v/>
      </c>
      <c r="CQ180" s="1674">
        <f> IF(CE180="","",IF(AND(CE180&lt;&gt;"",CF180=""),IF(CE180&gt;=0.8,"Medir+Sig Max","No"),IF(CF180&lt;&gt;"",IF(CF180&gt;=0.8,"Medir+Sig Max","No"),"")))</f>
        <v/>
      </c>
      <c r="CR180" s="1674">
        <f>IF(UPPER($CQ$1)="X",IF(CF180=""," ",IF((ABS(CE180)&lt;5)*AND(ABS(CF180)&lt;5)*AND(ABS(CT180)&lt;5),"Solo si es max","Medir")),IF(CF180=""," ",IF((ABS(CE180)&lt;1)*AND(ABS(CF180)&lt;1)*AND(ABS(CT180)&lt;1),"Solo si es max","Medir")))</f>
        <v/>
      </c>
      <c r="CS180" s="1674"/>
      <c r="CT180" s="867">
        <f>IF(CO180="",IF(AND(CE180="",CF180=""),"",IF(CF180="",IF(DQ180&gt;1,ROUND(DQ180*CE180,3),CE180),IF(DQ180&gt;1,ROUND(DQ180*CF180,3),CF180))),IF(AND(CE180="",CF180=""),"",IF(CF180="",IF(DQ180&gt;1,ROUND(DQ180*CE180*(1/(CO180)),3),CE180*(1/(CO180))),IF(DQ180&gt;1,ROUND(DQ180*CF180*(1/(CO180)),3),CF180*(1/(CO180))))))</f>
        <v/>
      </c>
      <c r="CU180" s="224">
        <f>BY180</f>
        <v/>
      </c>
      <c r="CV180" s="237">
        <f>BZ180</f>
        <v/>
      </c>
      <c r="CW180" s="237">
        <f>CA180</f>
        <v/>
      </c>
      <c r="CX180" s="224">
        <f>CC180</f>
        <v/>
      </c>
      <c r="CY180" s="237">
        <f>CD180</f>
        <v/>
      </c>
      <c r="CZ180" s="7475">
        <f>IF(COUNTIF(Overview!K12:K14,TRUE)&gt;0,1.6,IF(COUNTIF(Overview!L12:L14,TRUE)&gt;0,8,0))</f>
        <v/>
      </c>
      <c r="DA180" s="1876"/>
      <c r="DB180" s="7485"/>
      <c r="DC180" s="844">
        <f>IF(CT180="","",IF(CT180&gt;CZ180,"Fail","Pass"))</f>
        <v/>
      </c>
      <c r="DD180" s="868"/>
      <c r="DE180" s="1565">
        <f>MyTimestamp(DC180)</f>
        <v/>
      </c>
      <c r="DF180" s="1531">
        <f>IF(COUNT(CE180:CH180)=1,15,IF(COUNT(CE180:CH180)=0,0,30))</f>
        <v/>
      </c>
      <c r="DG180" s="1532">
        <f>IF(DF180=0,0,2)</f>
        <v/>
      </c>
      <c r="DH180" s="6674"/>
      <c r="DI180" s="6674"/>
      <c r="DJ180" s="1569"/>
      <c r="DK180" s="1878"/>
      <c r="DL180" s="1574">
        <f>10^(CN180/20)*100-100</f>
        <v/>
      </c>
      <c r="DM180" s="1106"/>
      <c r="DN180" s="6686"/>
      <c r="DO180" s="6687">
        <f>IF(DM180="","",10^(DM180/10))</f>
        <v/>
      </c>
      <c r="DP180" s="6687">
        <f>IF(ISNUMBER(DN180)=FALSE,"",10^(DN180/10))</f>
        <v/>
      </c>
      <c r="DQ180" s="6614">
        <f>IF(AND(ISNUMBER(DO180),ISNUMBER(DP180)),IF(DO180/DP180&gt;1,ROUND((DO180)/DP180,3),1),1)</f>
        <v/>
      </c>
      <c r="DR180" s="1541"/>
      <c r="DS180" s="1541"/>
      <c r="DT180" s="1541"/>
      <c r="DU180" s="1541"/>
      <c r="DV180" s="1541"/>
      <c r="DW180" s="1541"/>
      <c r="DX180" s="1541"/>
      <c r="DY180" s="1541"/>
      <c r="DZ180" s="1541"/>
      <c r="EA180" s="1541"/>
      <c r="EB180" s="1541"/>
      <c r="EC180" s="1541"/>
      <c r="ED180" s="1541"/>
      <c r="EE180" s="1541"/>
      <c r="EF180" s="1541"/>
      <c r="EG180" s="1541"/>
      <c r="EH180" s="1541"/>
      <c r="EI180" s="1541"/>
      <c r="EJ180" s="1541"/>
      <c r="EK180" s="1541"/>
      <c r="EL180" s="1541"/>
      <c r="EM180" s="1541"/>
      <c r="EN180" s="1541"/>
      <c r="EO180" s="1541"/>
      <c r="EP180" s="1541"/>
      <c r="EQ180" s="1541"/>
      <c r="ER180" s="1541"/>
      <c r="ES180" s="1541"/>
      <c r="ET180" s="1541"/>
      <c r="EU180" s="1541"/>
      <c r="EV180" s="1541"/>
    </row>
    <row r="181" ht="12.75" x14ac:dyDescent="0.2">
      <c r="A181" s="1541"/>
      <c r="B181" s="1541"/>
      <c r="C181"/>
      <c r="D181" s="6799"/>
      <c r="E181" s="6799"/>
      <c r="F181" s="6800" t="inlineStr">
        <is>
          <t>5.2</t>
        </is>
      </c>
      <c r="G181" s="6801"/>
      <c r="H181" s="6802">
        <f>BV181</f>
        <v/>
      </c>
      <c r="I181" s="6802">
        <f>BW181</f>
        <v/>
      </c>
      <c r="J181" s="6803" t="inlineStr">
        <is>
          <t>WCDMA</t>
        </is>
      </c>
      <c r="K181" s="6803" t="inlineStr">
        <is>
          <t>FDDI</t>
        </is>
      </c>
      <c r="L181" s="6804"/>
      <c r="M181" s="6802"/>
      <c r="N181" s="6805"/>
      <c r="O181" s="6806"/>
      <c r="P181" s="6597"/>
      <c r="Q181" s="6806"/>
      <c r="R181" s="6806"/>
      <c r="S181" s="6802"/>
      <c r="T181" s="6802">
        <v>9750</v>
      </c>
      <c r="U181" s="6593">
        <v>1950</v>
      </c>
      <c r="V181" s="6805"/>
      <c r="W181" s="6807"/>
      <c r="X181" s="6805"/>
      <c r="Y181" s="6805"/>
      <c r="Z181" s="6805"/>
      <c r="AA181" s="6804"/>
      <c r="AB181" s="6804"/>
      <c r="AC181" s="6808">
        <f>IF(OR(BX181="Close to Ear",BX181="Close to Head"),"Head",IF(BX181="Extremity","Extremity","Body"))</f>
        <v/>
      </c>
      <c r="AD181" s="6809">
        <f>CA181</f>
        <v/>
      </c>
      <c r="AE181" s="6803">
        <f>CB181</f>
        <v/>
      </c>
      <c r="AF181" s="6804"/>
      <c r="AG181" s="6810">
        <f>IF(OR(AZ181="",BA181=""),"N/A",IF(DC181="Pass","P","F"))</f>
        <v/>
      </c>
      <c r="AH181" s="6811"/>
      <c r="AI181" s="6811"/>
      <c r="AJ181" s="6811"/>
      <c r="AK181" s="6805"/>
      <c r="AL181" s="6804"/>
      <c r="AM181" s="6805"/>
      <c r="AN181" s="6805"/>
      <c r="AO181" s="6812"/>
      <c r="AP181" s="6812"/>
      <c r="AQ181" s="6812"/>
      <c r="AR181" s="6812"/>
      <c r="AS181" s="6812"/>
      <c r="AT181" s="6813">
        <f>IF(AC181="Extremity",IF(CG181="","",CG181),"")</f>
        <v/>
      </c>
      <c r="AU181" s="6813">
        <f>IF(AC181="Extremity",IF(CH181="","",CH181),"")</f>
        <v/>
      </c>
      <c r="AV181" s="6814">
        <f>IF(AC181="Extremity","",IF(CE181="","",CE181))</f>
        <v/>
      </c>
      <c r="AW181" s="6814">
        <f>IF(AD181="Extremity","",IF(CF181="","",CF181))</f>
        <v/>
      </c>
      <c r="AX181" s="6807">
        <f>DL181</f>
        <v/>
      </c>
      <c r="AY181" s="6807">
        <f>DQ181</f>
        <v/>
      </c>
      <c r="AZ181" s="6815">
        <f>IF(AC181="Extremity",IF(DA181="","",DA181),"")</f>
        <v/>
      </c>
      <c r="BA181" s="6816">
        <f>IF(AC181="Extremity","",IF(CT181="","",CT181))</f>
        <v/>
      </c>
      <c r="BB181" s="6807">
        <f>IF(AC181="Extremity",IF(DB181="","",DB181),"")</f>
        <v/>
      </c>
      <c r="BC181" s="6814">
        <f>IF(AC181="Extremity","",IF(CZ181="","",CZ181))</f>
        <v/>
      </c>
      <c r="BD181" s="6807">
        <f>DD181</f>
        <v/>
      </c>
      <c r="BE181" s="6817">
        <f>DE181</f>
        <v/>
      </c>
      <c r="BF181" s="6818">
        <f>DF181*60</f>
        <v/>
      </c>
      <c r="BG181" s="6819">
        <f>BE181</f>
        <v/>
      </c>
      <c r="BH181" s="6818">
        <f>DG181*60</f>
        <v/>
      </c>
      <c r="BI181" s="6818">
        <f>DH181</f>
        <v/>
      </c>
      <c r="BJ181" s="6820"/>
      <c r="BK181" s="6821">
        <f>Overview!$E$7</f>
        <v/>
      </c>
      <c r="BL181" s="6820"/>
      <c r="BM181" s="6818">
        <f>DI181</f>
        <v/>
      </c>
      <c r="BN181" s="6821">
        <f>Overview!$P$153</f>
        <v/>
      </c>
      <c r="BO181" s="6820"/>
      <c r="BP181" s="6820"/>
      <c r="BQ181" s="6804"/>
      <c r="BR181" s="6822"/>
      <c r="BS181" s="1541"/>
      <c r="BT181" s="1828" t="inlineStr">
        <is>
          <t>WCDMA</t>
        </is>
      </c>
      <c r="BU181" s="1828" t="inlineStr">
        <is>
          <t>FDDI</t>
        </is>
      </c>
      <c r="BV181" s="906">
        <f>Overview!$H$29</f>
        <v/>
      </c>
      <c r="BW181" s="1784"/>
      <c r="BX181" s="1828" t="inlineStr">
        <is>
          <t>Body</t>
        </is>
      </c>
      <c r="BY181" s="1785"/>
      <c r="BZ181" s="1793"/>
      <c r="CA181" s="6848" t="inlineStr">
        <is>
          <t>Accesorio 6: Front Face</t>
        </is>
      </c>
      <c r="CB181" s="200">
        <v>0</v>
      </c>
      <c r="CC181" s="6848">
        <f>IF(COUNT('Conducted 2G-3G'!$AH$15:$AH$17)=0,9750,INDEX('Conducted 2G-3G'!$T$15:$T$17,MATCH(MAX('Conducted 2G-3G'!$AH$15:$AH$17),'Conducted 2G-3G'!$AH$15:$AH$17,0)))</f>
        <v>9750</v>
      </c>
      <c r="CD181" s="882">
        <f>IF(COUNT('Conducted 2G-3G'!$AH$15:$AH$17)=0,1950,INDEX('Conducted 2G-3G'!$U$15:$U$17,MATCH(MAX('Conducted 2G-3G'!$AH$15:$AH$17),'Conducted 2G-3G'!$AH$15:$AH$17,0)))</f>
        <v>1950</v>
      </c>
      <c r="CE181" s="7237"/>
      <c r="CF181" s="7237"/>
      <c r="CG181" s="6911"/>
      <c r="CH181" s="6911"/>
      <c r="CI181" s="225">
        <f>BY181</f>
        <v/>
      </c>
      <c r="CJ181" s="6672">
        <f>BZ181</f>
        <v/>
      </c>
      <c r="CK181" s="223">
        <f>CA181</f>
        <v/>
      </c>
      <c r="CL181" s="6672">
        <f>CC181</f>
        <v/>
      </c>
      <c r="CM181" s="6672">
        <f>CD181</f>
        <v/>
      </c>
      <c r="CN181" s="6673"/>
      <c r="CO181" s="1579"/>
      <c r="CP181" s="1674">
        <f>IF(CF181=""," ",IF(ABS(CE181-CF181)&lt;=0.1,"Valid","Not valid"))</f>
        <v/>
      </c>
      <c r="CQ181" s="1674">
        <f> IF(CE181="","",IF(AND(CE181&lt;&gt;"",CF181=""),IF(CE181&gt;=0.8,"Medir+Sig Max","No"),IF(CF181&lt;&gt;"",IF(CF181&gt;=0.8,"Medir+Sig Max","No"),"")))</f>
        <v/>
      </c>
      <c r="CR181" s="1674">
        <f>IF(UPPER($CQ$1)="X",IF(CF181=""," ",IF((ABS(CE181)&lt;5)*AND(ABS(CF181)&lt;5)*AND(ABS(CT181)&lt;5),"Solo si es max","Medir")),IF(CF181=""," ",IF((ABS(CE181)&lt;1)*AND(ABS(CF181)&lt;1)*AND(ABS(CT181)&lt;1),"Solo si es max","Medir")))</f>
        <v/>
      </c>
      <c r="CS181" s="1674"/>
      <c r="CT181" s="867">
        <f>IF(CO181="",IF(AND(CE181="",CF181=""),"",IF(CF181="",IF(DQ181&gt;1,ROUND(DQ181*CE181,3),CE181),IF(DQ181&gt;1,ROUND(DQ181*CF181,3),CF181))),IF(AND(CE181="",CF181=""),"",IF(CF181="",IF(DQ181&gt;1,ROUND(DQ181*CE181*(1/(CO181)),3),CE181*(1/(CO181))),IF(DQ181&gt;1,ROUND(DQ181*CF181*(1/(CO181)),3),CF181*(1/(CO181))))))</f>
        <v/>
      </c>
      <c r="CU181" s="224">
        <f>BY181</f>
        <v/>
      </c>
      <c r="CV181" s="237">
        <f>BZ181</f>
        <v/>
      </c>
      <c r="CW181" s="237">
        <f>CA181</f>
        <v/>
      </c>
      <c r="CX181" s="224">
        <f>CC181</f>
        <v/>
      </c>
      <c r="CY181" s="237">
        <f>CD181</f>
        <v/>
      </c>
      <c r="CZ181" s="7475">
        <f>IF(COUNTIF(Overview!K12:K14,TRUE)&gt;0,1.6,IF(COUNTIF(Overview!L12:L14,TRUE)&gt;0,8,0))</f>
        <v/>
      </c>
      <c r="DA181" s="1876"/>
      <c r="DB181" s="7485"/>
      <c r="DC181" s="844">
        <f>IF(CT181="","",IF(CT181&gt;CZ181,"Fail","Pass"))</f>
        <v/>
      </c>
      <c r="DD181" s="868"/>
      <c r="DE181" s="1565">
        <f>MyTimestamp(DC181)</f>
        <v/>
      </c>
      <c r="DF181" s="1531">
        <f>IF(COUNT(CE181:CH181)=1,15,IF(COUNT(CE181:CH181)=0,0,30))</f>
        <v/>
      </c>
      <c r="DG181" s="1532">
        <f>IF(DF181=0,0,2)</f>
        <v/>
      </c>
      <c r="DH181" s="6674"/>
      <c r="DI181" s="6674"/>
      <c r="DJ181" s="1569"/>
      <c r="DK181" s="1878"/>
      <c r="DL181" s="1574">
        <f>10^(CN181/20)*100-100</f>
        <v/>
      </c>
      <c r="DM181" s="1106"/>
      <c r="DN181" s="6686"/>
      <c r="DO181" s="6687">
        <f>IF(DM181="","",10^(DM181/10))</f>
        <v/>
      </c>
      <c r="DP181" s="6687">
        <f>IF(ISNUMBER(DN181)=FALSE,"",10^(DN181/10))</f>
        <v/>
      </c>
      <c r="DQ181" s="6614">
        <f>IF(AND(ISNUMBER(DO181),ISNUMBER(DP181)),IF(DO181/DP181&gt;1,ROUND((DO181)/DP181,3),1),1)</f>
        <v/>
      </c>
      <c r="DR181" s="1541"/>
      <c r="DS181" s="1541"/>
      <c r="DT181" s="1541"/>
      <c r="DU181" s="1541"/>
      <c r="DV181" s="1541"/>
      <c r="DW181" s="1541"/>
      <c r="DX181" s="1541"/>
      <c r="DY181" s="1541"/>
      <c r="DZ181" s="1541"/>
      <c r="EA181" s="1541"/>
      <c r="EB181" s="1541"/>
      <c r="EC181" s="1541"/>
      <c r="ED181" s="1541"/>
      <c r="EE181" s="1541"/>
      <c r="EF181" s="1541"/>
      <c r="EG181" s="1541"/>
      <c r="EH181" s="1541"/>
      <c r="EI181" s="1541"/>
      <c r="EJ181" s="1541"/>
      <c r="EK181" s="1541"/>
      <c r="EL181" s="1541"/>
      <c r="EM181" s="1541"/>
      <c r="EN181" s="1541"/>
      <c r="EO181" s="1541"/>
      <c r="EP181" s="1541"/>
      <c r="EQ181" s="1541"/>
      <c r="ER181" s="1541"/>
      <c r="ES181" s="1541"/>
      <c r="ET181" s="1541"/>
      <c r="EU181" s="1541"/>
      <c r="EV181" s="1541"/>
    </row>
    <row r="182" ht="12.75" x14ac:dyDescent="0.2">
      <c r="A182" s="1541"/>
      <c r="B182" s="1541"/>
      <c r="C182"/>
      <c r="D182" s="6799"/>
      <c r="E182" s="6799"/>
      <c r="F182" s="6800" t="inlineStr">
        <is>
          <t>5.2</t>
        </is>
      </c>
      <c r="G182" s="6801"/>
      <c r="H182" s="6802">
        <f>BV182</f>
        <v/>
      </c>
      <c r="I182" s="6802">
        <f>BW182</f>
        <v/>
      </c>
      <c r="J182" s="6803" t="inlineStr">
        <is>
          <t>WCDMA</t>
        </is>
      </c>
      <c r="K182" s="6803" t="inlineStr">
        <is>
          <t>FDDI</t>
        </is>
      </c>
      <c r="L182" s="6804"/>
      <c r="M182" s="6802"/>
      <c r="N182" s="6805"/>
      <c r="O182" s="6806"/>
      <c r="P182" s="6597"/>
      <c r="Q182" s="6806"/>
      <c r="R182" s="6806"/>
      <c r="S182" s="6802"/>
      <c r="T182" s="6802">
        <v>9750</v>
      </c>
      <c r="U182" s="6593">
        <v>1950</v>
      </c>
      <c r="V182" s="6805"/>
      <c r="W182" s="6807"/>
      <c r="X182" s="6805"/>
      <c r="Y182" s="6805"/>
      <c r="Z182" s="6805"/>
      <c r="AA182" s="6804"/>
      <c r="AB182" s="6804"/>
      <c r="AC182" s="6808">
        <f>IF(OR(BX182="Close to Ear",BX182="Close to Head"),"Head",IF(BX182="Extremity","Extremity","Body"))</f>
        <v/>
      </c>
      <c r="AD182" s="6809">
        <f>CA182</f>
        <v/>
      </c>
      <c r="AE182" s="6803">
        <f>CB182</f>
        <v/>
      </c>
      <c r="AF182" s="6804"/>
      <c r="AG182" s="6810">
        <f>IF(OR(AZ182="",BA182=""),"N/A",IF(DC182="Pass","P","F"))</f>
        <v/>
      </c>
      <c r="AH182" s="6811"/>
      <c r="AI182" s="6811"/>
      <c r="AJ182" s="6811"/>
      <c r="AK182" s="6805"/>
      <c r="AL182" s="6804"/>
      <c r="AM182" s="6805"/>
      <c r="AN182" s="6805"/>
      <c r="AO182" s="6812"/>
      <c r="AP182" s="6812"/>
      <c r="AQ182" s="6812"/>
      <c r="AR182" s="6812"/>
      <c r="AS182" s="6812"/>
      <c r="AT182" s="6813">
        <f>IF(AC182="Extremity",IF(CG182="","",CG182),"")</f>
        <v/>
      </c>
      <c r="AU182" s="6813">
        <f>IF(AC182="Extremity",IF(CH182="","",CH182),"")</f>
        <v/>
      </c>
      <c r="AV182" s="6814">
        <f>IF(AC182="Extremity","",IF(CE182="","",CE182))</f>
        <v/>
      </c>
      <c r="AW182" s="6814">
        <f>IF(AD182="Extremity","",IF(CF182="","",CF182))</f>
        <v/>
      </c>
      <c r="AX182" s="6807">
        <f>DL182</f>
        <v/>
      </c>
      <c r="AY182" s="6807">
        <f>DQ182</f>
        <v/>
      </c>
      <c r="AZ182" s="6815">
        <f>IF(AC182="Extremity",IF(DA182="","",DA182),"")</f>
        <v/>
      </c>
      <c r="BA182" s="6816">
        <f>IF(AC182="Extremity","",IF(CT182="","",CT182))</f>
        <v/>
      </c>
      <c r="BB182" s="6807">
        <f>IF(AC182="Extremity",IF(DB182="","",DB182),"")</f>
        <v/>
      </c>
      <c r="BC182" s="6814">
        <f>IF(AC182="Extremity","",IF(CZ182="","",CZ182))</f>
        <v/>
      </c>
      <c r="BD182" s="6807">
        <f>DD182</f>
        <v/>
      </c>
      <c r="BE182" s="6817">
        <f>DE182</f>
        <v/>
      </c>
      <c r="BF182" s="6818">
        <f>DF182*60</f>
        <v/>
      </c>
      <c r="BG182" s="6819">
        <f>BE182</f>
        <v/>
      </c>
      <c r="BH182" s="6818">
        <f>DG182*60</f>
        <v/>
      </c>
      <c r="BI182" s="6818">
        <f>DH182</f>
        <v/>
      </c>
      <c r="BJ182" s="6820"/>
      <c r="BK182" s="6821">
        <f>Overview!$E$7</f>
        <v/>
      </c>
      <c r="BL182" s="6820"/>
      <c r="BM182" s="6818">
        <f>DI182</f>
        <v/>
      </c>
      <c r="BN182" s="6821">
        <f>Overview!$P$153</f>
        <v/>
      </c>
      <c r="BO182" s="6820"/>
      <c r="BP182" s="6820"/>
      <c r="BQ182" s="6804"/>
      <c r="BR182" s="6822"/>
      <c r="BS182" s="1541"/>
      <c r="BT182" s="1828" t="inlineStr">
        <is>
          <t>WCDMA</t>
        </is>
      </c>
      <c r="BU182" s="1828" t="inlineStr">
        <is>
          <t>FDDI</t>
        </is>
      </c>
      <c r="BV182" s="906">
        <f>Overview!$H$29</f>
        <v/>
      </c>
      <c r="BW182" s="1784"/>
      <c r="BX182" s="1828" t="inlineStr">
        <is>
          <t>Body</t>
        </is>
      </c>
      <c r="BY182" s="1785"/>
      <c r="BZ182" s="1793"/>
      <c r="CA182" s="6848" t="inlineStr">
        <is>
          <t>Accesorio 7: Front Face</t>
        </is>
      </c>
      <c r="CB182" s="200">
        <v>0</v>
      </c>
      <c r="CC182" s="6848">
        <f>IF(COUNT('Conducted 2G-3G'!$AH$15:$AH$17)=0,9750,INDEX('Conducted 2G-3G'!$T$15:$T$17,MATCH(MAX('Conducted 2G-3G'!$AH$15:$AH$17),'Conducted 2G-3G'!$AH$15:$AH$17,0)))</f>
        <v>9750</v>
      </c>
      <c r="CD182" s="882">
        <f>IF(COUNT('Conducted 2G-3G'!$AH$15:$AH$17)=0,1950,INDEX('Conducted 2G-3G'!$U$15:$U$17,MATCH(MAX('Conducted 2G-3G'!$AH$15:$AH$17),'Conducted 2G-3G'!$AH$15:$AH$17,0)))</f>
        <v>1950</v>
      </c>
      <c r="CE182" s="7237"/>
      <c r="CF182" s="7237"/>
      <c r="CG182" s="6911"/>
      <c r="CH182" s="6911"/>
      <c r="CI182" s="225">
        <f>BY182</f>
        <v/>
      </c>
      <c r="CJ182" s="6672">
        <f>BZ182</f>
        <v/>
      </c>
      <c r="CK182" s="223">
        <f>CA182</f>
        <v/>
      </c>
      <c r="CL182" s="6672">
        <f>CC182</f>
        <v/>
      </c>
      <c r="CM182" s="6672">
        <f>CD182</f>
        <v/>
      </c>
      <c r="CN182" s="6673"/>
      <c r="CO182" s="1579"/>
      <c r="CP182" s="1674">
        <f>IF(CF182=""," ",IF(ABS(CE182-CF182)&lt;=0.1,"Valid","Not valid"))</f>
        <v/>
      </c>
      <c r="CQ182" s="1674">
        <f> IF(CE182="","",IF(AND(CE182&lt;&gt;"",CF182=""),IF(CE182&gt;=0.8,"Medir+Sig Max","No"),IF(CF182&lt;&gt;"",IF(CF182&gt;=0.8,"Medir+Sig Max","No"),"")))</f>
        <v/>
      </c>
      <c r="CR182" s="893">
        <f>IF(UPPER($CQ$1)="X",IF(CF182=""," ",IF((ABS(CE182)&lt;5)*AND(ABS(CF182)&lt;5)*AND(ABS(CT182)&lt;5),"Solo si es max","Medir")),IF(CF182=""," ",IF((ABS(CE182)&lt;1)*AND(ABS(CF182)&lt;1)*AND(ABS(CT182)&lt;1),"Solo si es max","Medir")))</f>
        <v/>
      </c>
      <c r="CS182" s="893"/>
      <c r="CT182" s="867">
        <f>IF(CO182="",IF(AND(CE182="",CF182=""),"",IF(CF182="",IF(DQ182&gt;1,ROUND(DQ182*CE182,3),CE182),IF(DQ182&gt;1,ROUND(DQ182*CF182,3),CF182))),IF(AND(CE182="",CF182=""),"",IF(CF182="",IF(DQ182&gt;1,ROUND(DQ182*CE182*(1/(CO182)),3),CE182*(1/(CO182))),IF(DQ182&gt;1,ROUND(DQ182*CF182*(1/(CO182)),3),CF182*(1/(CO182))))))</f>
        <v/>
      </c>
      <c r="CU182" s="224">
        <f>BY182</f>
        <v/>
      </c>
      <c r="CV182" s="237">
        <f>BZ182</f>
        <v/>
      </c>
      <c r="CW182" s="237">
        <f>CA182</f>
        <v/>
      </c>
      <c r="CX182" s="224">
        <f>CC182</f>
        <v/>
      </c>
      <c r="CY182" s="237">
        <f>CD182</f>
        <v/>
      </c>
      <c r="CZ182" s="7475">
        <f>IF(COUNTIF(Overview!K12:K14,TRUE)&gt;0,1.6,IF(COUNTIF(Overview!L12:L14,TRUE)&gt;0,8,0))</f>
        <v/>
      </c>
      <c r="DA182" s="1876"/>
      <c r="DB182" s="7485"/>
      <c r="DC182" s="844">
        <f>IF(CT182="","",IF(CT182&gt;CZ182,"Fail","Pass"))</f>
        <v/>
      </c>
      <c r="DD182" s="868"/>
      <c r="DE182" s="1565">
        <f>MyTimestamp(DC182)</f>
        <v/>
      </c>
      <c r="DF182" s="1531">
        <f>IF(COUNT(CE182:CH182)=1,15,IF(COUNT(CE182:CH182)=0,0,30))</f>
        <v/>
      </c>
      <c r="DG182" s="1532">
        <f>IF(DF182=0,0,2)</f>
        <v/>
      </c>
      <c r="DH182" s="6674"/>
      <c r="DI182" s="6674"/>
      <c r="DJ182" s="1569"/>
      <c r="DK182" s="1878"/>
      <c r="DL182" s="1574">
        <f>10^(CN182/20)*100-100</f>
        <v/>
      </c>
      <c r="DM182" s="1106"/>
      <c r="DN182" s="6686"/>
      <c r="DO182" s="6687">
        <f>IF(DM182="","",10^(DM182/10))</f>
        <v/>
      </c>
      <c r="DP182" s="6687">
        <f>IF(ISNUMBER(DN182)=FALSE,"",10^(DN182/10))</f>
        <v/>
      </c>
      <c r="DQ182" s="6614">
        <f>IF(AND(ISNUMBER(DO182),ISNUMBER(DP182)),IF(DO182/DP182&gt;1,ROUND((DO182)/DP182,3),1),1)</f>
        <v/>
      </c>
      <c r="DR182" s="1541"/>
      <c r="DS182" s="1541"/>
      <c r="DT182" s="1541"/>
      <c r="DU182" s="1541"/>
      <c r="DV182" s="1541"/>
      <c r="DW182" s="1541"/>
      <c r="DX182" s="1541"/>
      <c r="DY182" s="1541"/>
      <c r="DZ182" s="1541"/>
      <c r="EA182" s="1541"/>
      <c r="EB182" s="1541"/>
      <c r="EC182" s="1541"/>
      <c r="ED182" s="1541"/>
      <c r="EE182" s="1541"/>
      <c r="EF182" s="1541"/>
      <c r="EG182" s="1541"/>
      <c r="EH182" s="1541"/>
      <c r="EI182" s="1541"/>
      <c r="EJ182" s="1541"/>
      <c r="EK182" s="1541"/>
      <c r="EL182" s="1541"/>
      <c r="EM182" s="1541"/>
      <c r="EN182" s="1541"/>
      <c r="EO182" s="1541"/>
      <c r="EP182" s="1541"/>
      <c r="EQ182" s="1541"/>
      <c r="ER182" s="1541"/>
      <c r="ES182" s="1541"/>
      <c r="ET182" s="1541"/>
      <c r="EU182" s="1541"/>
      <c r="EV182" s="1541"/>
    </row>
    <row r="183" ht="12.75" x14ac:dyDescent="0.2">
      <c r="A183" s="1541"/>
      <c r="B183" s="1541"/>
      <c r="C183"/>
      <c r="D183" s="1486"/>
      <c r="E183" s="1486"/>
      <c r="F183" s="672" t="inlineStr">
        <is>
          <t>5.2</t>
        </is>
      </c>
      <c r="G183" s="1497"/>
      <c r="H183" s="130">
        <f>BV183</f>
        <v/>
      </c>
      <c r="I183" s="130">
        <f>BW183</f>
        <v/>
      </c>
      <c r="J183" s="1299" t="inlineStr">
        <is>
          <t>WCDMA</t>
        </is>
      </c>
      <c r="K183" s="1299" t="inlineStr">
        <is>
          <t>FDDI</t>
        </is>
      </c>
      <c r="L183" s="115"/>
      <c r="M183" s="130"/>
      <c r="N183" s="119"/>
      <c r="O183" s="131"/>
      <c r="P183" s="6597"/>
      <c r="Q183" s="131"/>
      <c r="R183" s="131"/>
      <c r="S183" s="130"/>
      <c r="T183" s="130">
        <v>9750</v>
      </c>
      <c r="U183" s="6593">
        <v>1950</v>
      </c>
      <c r="V183" s="119"/>
      <c r="W183" s="1305"/>
      <c r="X183" s="119"/>
      <c r="Y183" s="119"/>
      <c r="Z183" s="119"/>
      <c r="AA183" s="115"/>
      <c r="AB183" s="115"/>
      <c r="AC183" s="1300">
        <f>IF(OR(BX183="Close to Ear",BX183="Close to Head"),"Head",IF(BX183="Extremity","Extremity","Body"))</f>
        <v/>
      </c>
      <c r="AD183" s="1301">
        <f>CA183</f>
        <v/>
      </c>
      <c r="AE183" s="1299">
        <f>CB183</f>
        <v/>
      </c>
      <c r="AF183" s="115"/>
      <c r="AG183" s="1302">
        <f>IF(OR(AZ183="",BA183=""),"N/A",IF(DC183="Pass","P","F"))</f>
        <v/>
      </c>
      <c r="AH183" s="129"/>
      <c r="AI183" s="129"/>
      <c r="AJ183" s="129"/>
      <c r="AK183" s="119"/>
      <c r="AL183" s="115"/>
      <c r="AM183" s="119"/>
      <c r="AN183" s="119"/>
      <c r="AO183" s="692"/>
      <c r="AP183" s="692"/>
      <c r="AQ183" s="692"/>
      <c r="AR183" s="692"/>
      <c r="AS183" s="692"/>
      <c r="AT183" s="1303">
        <f>IF(AC183="Extremity",IF(CG183="","",CG183),"")</f>
        <v/>
      </c>
      <c r="AU183" s="1303">
        <f>IF(AC183="Extremity",IF(CH183="","",CH183),"")</f>
        <v/>
      </c>
      <c r="AV183" s="1304">
        <f>IF(AC183="Extremity","",IF(CE183="","",CE183))</f>
        <v/>
      </c>
      <c r="AW183" s="1304">
        <f>IF(AD183="Extremity","",IF(CF183="","",CF183))</f>
        <v/>
      </c>
      <c r="AX183" s="1305">
        <f>DL183</f>
        <v/>
      </c>
      <c r="AY183" s="1305">
        <f>DQ183</f>
        <v/>
      </c>
      <c r="AZ183" s="3377">
        <f>IF(AC183="Extremity",IF(DA183="","",DA183),"")</f>
        <v/>
      </c>
      <c r="BA183" s="3378">
        <f>IF(AC183="Extremity","",IF(CT183="","",CT183))</f>
        <v/>
      </c>
      <c r="BB183" s="1305">
        <f>IF(AC183="Extremity",IF(DB183="","",DB183),"")</f>
        <v/>
      </c>
      <c r="BC183" s="1304">
        <f>IF(AC183="Extremity","",IF(CZ183="","",CZ183))</f>
        <v/>
      </c>
      <c r="BD183" s="1305">
        <f>DD183</f>
        <v/>
      </c>
      <c r="BE183" s="132">
        <f>DE183</f>
        <v/>
      </c>
      <c r="BF183" s="133">
        <f>DF183*60</f>
        <v/>
      </c>
      <c r="BG183" s="121">
        <f>BE183</f>
        <v/>
      </c>
      <c r="BH183" s="133">
        <f>DG183*60</f>
        <v/>
      </c>
      <c r="BI183" s="133">
        <f>DH183</f>
        <v/>
      </c>
      <c r="BJ183" s="117"/>
      <c r="BK183" s="812">
        <f>Overview!$E$7</f>
        <v/>
      </c>
      <c r="BL183" s="117"/>
      <c r="BM183" s="834">
        <f>DI183</f>
        <v/>
      </c>
      <c r="BN183" s="812">
        <f>Overview!$P$153</f>
        <v/>
      </c>
      <c r="BO183" s="117"/>
      <c r="BP183" s="117"/>
      <c r="BQ183" s="115"/>
      <c r="BR183" s="1478"/>
      <c r="BS183" s="1541"/>
      <c r="BT183" s="1825" t="inlineStr">
        <is>
          <t>WCDMA</t>
        </is>
      </c>
      <c r="BU183" s="1825" t="inlineStr">
        <is>
          <t>FDDI</t>
        </is>
      </c>
      <c r="BV183" s="905">
        <f>Overview!$H$30</f>
        <v/>
      </c>
      <c r="BW183" s="1778"/>
      <c r="BX183" s="1825" t="inlineStr">
        <is>
          <t>Close to ear</t>
        </is>
      </c>
      <c r="BY183" s="1779"/>
      <c r="BZ183" s="1779"/>
      <c r="CA183" s="1826" t="inlineStr">
        <is>
          <t>Left Cheek</t>
        </is>
      </c>
      <c r="CB183" s="202">
        <v>0</v>
      </c>
      <c r="CC183" s="1103">
        <f>IF(COUNT('Conducted 2G-3G'!$AH$15:$AH$17)=0,9750,INDEX('Conducted 2G-3G'!$T$15:$T$17,MATCH(MAX('Conducted 2G-3G'!$AH$15:$AH$17),'Conducted 2G-3G'!$AH$15:$AH$17,0)))</f>
        <v>9750</v>
      </c>
      <c r="CD183" s="1103">
        <f>IF(COUNT('Conducted 2G-3G'!$AH$15:$AH$17)=0,1950,INDEX('Conducted 2G-3G'!$U$15:$U$17,MATCH(MAX('Conducted 2G-3G'!$AH$15:$AH$17),'Conducted 2G-3G'!$AH$15:$AH$17,0)))</f>
        <v>1950</v>
      </c>
      <c r="CE183" s="7233"/>
      <c r="CF183" s="7233"/>
      <c r="CG183" s="6705"/>
      <c r="CH183" s="6705"/>
      <c r="CI183" s="225">
        <f>BY183</f>
        <v/>
      </c>
      <c r="CJ183" s="236">
        <f>BZ183</f>
        <v/>
      </c>
      <c r="CK183" s="223">
        <f>CA183</f>
        <v/>
      </c>
      <c r="CL183" s="236">
        <f>CC183</f>
        <v/>
      </c>
      <c r="CM183" s="236">
        <f>CD183</f>
        <v/>
      </c>
      <c r="CN183" s="1522"/>
      <c r="CO183" s="1579"/>
      <c r="CP183" s="891">
        <f>IF(CF183=""," ",IF(ABS(CE183-CF183)&lt;=0.1,"Valid","Not valid"))</f>
        <v/>
      </c>
      <c r="CQ183" s="891">
        <f> IF(CE183="","",IF(AND(CE183&lt;&gt;"",CF183=""),IF(CE183&gt;=0.8,"Medir+Sig Max","No"),IF(CF183&lt;&gt;"",IF(CF183&gt;=0.8,"Medir+Sig Max","No"),"")))</f>
        <v/>
      </c>
      <c r="CR183" s="892">
        <f>IF(UPPER('SAR FCC-ISED'!$CQ$1)="X",IF(CF183=""," ",IF((ABS(CE183)&lt;5)*AND(ABS(CF183)&lt;5)*AND(ABS(CT183)&lt;5),"Solo si es max","Medir")),IF(CF183=""," ",IF((ABS(CE183)&lt;1)*AND(ABS(CF183)&lt;1)*AND(ABS(CT183)&lt;1),"Solo si es max","Medir")))</f>
        <v/>
      </c>
      <c r="CS183" s="7220"/>
      <c r="CT183" s="219">
        <f>IF(CO183="",IF(AND(CE183="",CF183=""),"",IF(CF183="",IF(DQ183&gt;1,ROUND(DQ183*CE183,3),CE183),IF(DQ183&gt;1,ROUND(DQ183*CF183,3),CF183))),IF(AND(CE183="",CF183=""),"",IF(CF183="",IF(DQ183&gt;1,ROUND(DQ183*CE183*(1/(CO183)),3),CE183*(1/(CO183))),IF(DQ183&gt;1,ROUND(DQ183*CF183*(1/(CO183)),3),CF183*(1/(CO183))))))</f>
        <v/>
      </c>
      <c r="CU183" s="224">
        <f>BY183</f>
        <v/>
      </c>
      <c r="CV183" s="237">
        <f>BZ183</f>
        <v/>
      </c>
      <c r="CW183" s="237">
        <f>CA183</f>
        <v/>
      </c>
      <c r="CX183" s="224">
        <f>CC183</f>
        <v/>
      </c>
      <c r="CY183" s="237">
        <f>CD183</f>
        <v/>
      </c>
      <c r="CZ183" s="7478">
        <f>IF(COUNTIF(Overview!K12:K14,TRUE)&gt;0,1.6,IF(COUNTIF(Overview!L12:L14,TRUE)&gt;0,8,0))</f>
        <v/>
      </c>
      <c r="DA183" s="1807"/>
      <c r="DB183" s="7484"/>
      <c r="DC183" s="844">
        <f>IF(CT183="","",IF(CT183&gt;CZ183,"Fail","Pass"))</f>
        <v/>
      </c>
      <c r="DD183" s="399"/>
      <c r="DE183" s="1565">
        <f>MyTimestamp(DC183)</f>
        <v/>
      </c>
      <c r="DF183" s="1531">
        <f>IF(COUNT(CE183:CH183)=1,15,IF(COUNT(CE183:CH183)=0,0,30))</f>
        <v/>
      </c>
      <c r="DG183" s="1532">
        <f>IF(DF183=0,0,2)</f>
        <v/>
      </c>
      <c r="DH183" s="858"/>
      <c r="DI183" s="858"/>
      <c r="DJ183" s="1568"/>
      <c r="DK183" s="1782"/>
      <c r="DL183" s="1574">
        <f>10^(CN183/20)*100-100</f>
        <v/>
      </c>
      <c r="DM183" s="876"/>
      <c r="DN183" s="1104"/>
      <c r="DO183" s="876">
        <f>IF(DM183="","",10^(DM183/10))</f>
        <v/>
      </c>
      <c r="DP183" s="876">
        <f>IF(ISNUMBER(DN183)=FALSE,"",10^(DN183/10))</f>
        <v/>
      </c>
      <c r="DQ183" s="1573">
        <f>IF(AND(ISNUMBER(DO183),ISNUMBER(DP183)),IF(DO183/DP183&gt;1,ROUND((DO183)/DP183,3),1),1)</f>
        <v/>
      </c>
      <c r="DR183" s="1541"/>
      <c r="DS183" s="1541"/>
      <c r="DT183" s="1541"/>
      <c r="DU183" s="1541"/>
      <c r="DV183" s="1541"/>
      <c r="DW183" s="1541"/>
      <c r="DX183" s="1541"/>
      <c r="DY183" s="1541"/>
      <c r="DZ183" s="1541"/>
      <c r="EA183" s="1541"/>
      <c r="EB183" s="1541"/>
      <c r="EC183" s="1541"/>
      <c r="ED183" s="1541"/>
      <c r="EE183" s="1541"/>
      <c r="EF183" s="1541"/>
      <c r="EG183" s="1541"/>
      <c r="EH183" s="1541"/>
      <c r="EI183" s="1541"/>
      <c r="EJ183" s="1541"/>
      <c r="EK183" s="1541"/>
      <c r="EL183" s="1541"/>
      <c r="EM183" s="1541"/>
      <c r="EN183" s="1541"/>
      <c r="EO183" s="1541"/>
      <c r="EP183" s="1541"/>
      <c r="EQ183" s="1541"/>
      <c r="ER183" s="1541"/>
      <c r="ES183" s="1541"/>
      <c r="ET183" s="1541"/>
      <c r="EU183" s="1541"/>
      <c r="EV183" s="1541"/>
    </row>
    <row r="184" ht="12.75" x14ac:dyDescent="0.2">
      <c r="A184" s="1541"/>
      <c r="B184" s="1541"/>
      <c r="C184"/>
      <c r="D184" s="1486"/>
      <c r="E184" s="1486"/>
      <c r="F184" s="672" t="inlineStr">
        <is>
          <t>5.2</t>
        </is>
      </c>
      <c r="G184" s="1497"/>
      <c r="H184" s="130">
        <f>BV184</f>
        <v/>
      </c>
      <c r="I184" s="130">
        <f>BW184</f>
        <v/>
      </c>
      <c r="J184" s="1299" t="inlineStr">
        <is>
          <t>WCDMA</t>
        </is>
      </c>
      <c r="K184" s="1299" t="inlineStr">
        <is>
          <t>FDDI</t>
        </is>
      </c>
      <c r="L184" s="115"/>
      <c r="M184" s="130"/>
      <c r="N184" s="119"/>
      <c r="O184" s="131"/>
      <c r="P184" s="6597"/>
      <c r="Q184" s="131"/>
      <c r="R184" s="131"/>
      <c r="S184" s="130"/>
      <c r="T184" s="130">
        <v>9750</v>
      </c>
      <c r="U184" s="6593">
        <v>1950</v>
      </c>
      <c r="V184" s="119"/>
      <c r="W184" s="1305"/>
      <c r="X184" s="119"/>
      <c r="Y184" s="119"/>
      <c r="Z184" s="119"/>
      <c r="AA184" s="115"/>
      <c r="AB184" s="115"/>
      <c r="AC184" s="1300">
        <f>IF(OR(BX184="Close to Ear",BX184="Close to Head"),"Head",IF(BX184="Extremity","Extremity","Body"))</f>
        <v/>
      </c>
      <c r="AD184" s="1301">
        <f>CA184</f>
        <v/>
      </c>
      <c r="AE184" s="1299">
        <f>CB184</f>
        <v/>
      </c>
      <c r="AF184" s="115"/>
      <c r="AG184" s="1302">
        <f>IF(OR(AZ184="",BA184=""),"N/A",IF(DC184="Pass","P","F"))</f>
        <v/>
      </c>
      <c r="AH184" s="129"/>
      <c r="AI184" s="129"/>
      <c r="AJ184" s="129"/>
      <c r="AK184" s="119"/>
      <c r="AL184" s="115"/>
      <c r="AM184" s="119"/>
      <c r="AN184" s="119"/>
      <c r="AO184" s="692"/>
      <c r="AP184" s="692"/>
      <c r="AQ184" s="692"/>
      <c r="AR184" s="692"/>
      <c r="AS184" s="692"/>
      <c r="AT184" s="1303">
        <f>IF(AC184="Extremity",IF(CG184="","",CG184),"")</f>
        <v/>
      </c>
      <c r="AU184" s="1303">
        <f>IF(AC184="Extremity",IF(CH184="","",CH184),"")</f>
        <v/>
      </c>
      <c r="AV184" s="1304">
        <f>IF(AC184="Extremity","",IF(CE184="","",CE184))</f>
        <v/>
      </c>
      <c r="AW184" s="1304">
        <f>IF(AD184="Extremity","",IF(CF184="","",CF184))</f>
        <v/>
      </c>
      <c r="AX184" s="1305">
        <f>DL184</f>
        <v/>
      </c>
      <c r="AY184" s="1305">
        <f>DQ184</f>
        <v/>
      </c>
      <c r="AZ184" s="3377">
        <f>IF(AC184="Extremity",IF(DA184="","",DA184),"")</f>
        <v/>
      </c>
      <c r="BA184" s="3378">
        <f>IF(AC184="Extremity","",IF(CT184="","",CT184))</f>
        <v/>
      </c>
      <c r="BB184" s="1305">
        <f>IF(AC184="Extremity",IF(DB184="","",DB184),"")</f>
        <v/>
      </c>
      <c r="BC184" s="1304">
        <f>IF(AC184="Extremity","",IF(CZ184="","",CZ184))</f>
        <v/>
      </c>
      <c r="BD184" s="1305">
        <f>DD184</f>
        <v/>
      </c>
      <c r="BE184" s="132">
        <f>DE184</f>
        <v/>
      </c>
      <c r="BF184" s="133">
        <f>DF184*60</f>
        <v/>
      </c>
      <c r="BG184" s="121">
        <f>BE184</f>
        <v/>
      </c>
      <c r="BH184" s="133">
        <f>DG184*60</f>
        <v/>
      </c>
      <c r="BI184" s="133">
        <f>DH184</f>
        <v/>
      </c>
      <c r="BJ184" s="117"/>
      <c r="BK184" s="812">
        <f>Overview!$E$7</f>
        <v/>
      </c>
      <c r="BL184" s="117"/>
      <c r="BM184" s="834">
        <f>DI184</f>
        <v/>
      </c>
      <c r="BN184" s="812">
        <f>Overview!$P$153</f>
        <v/>
      </c>
      <c r="BO184" s="117"/>
      <c r="BP184" s="117"/>
      <c r="BQ184" s="115"/>
      <c r="BR184" s="1478"/>
      <c r="BS184" s="1541"/>
      <c r="BT184" s="1828" t="inlineStr">
        <is>
          <t>WCDMA</t>
        </is>
      </c>
      <c r="BU184" s="1828" t="inlineStr">
        <is>
          <t>FDDI</t>
        </is>
      </c>
      <c r="BV184" s="906">
        <f>Overview!$H$30</f>
        <v/>
      </c>
      <c r="BW184" s="1784"/>
      <c r="BX184" s="1828" t="inlineStr">
        <is>
          <t>Close to ear</t>
        </is>
      </c>
      <c r="BY184" s="1785"/>
      <c r="BZ184" s="1785"/>
      <c r="CA184" s="1829" t="inlineStr">
        <is>
          <t>Left Tilt</t>
        </is>
      </c>
      <c r="CB184" s="200">
        <v>0</v>
      </c>
      <c r="CC184" s="1105">
        <f>IF(COUNT('Conducted 2G-3G'!$AH$15:$AH$17)=0,9750,INDEX('Conducted 2G-3G'!$T$15:$T$17,MATCH(MAX('Conducted 2G-3G'!$AH$15:$AH$17),'Conducted 2G-3G'!$AH$15:$AH$17,0)))</f>
        <v>9750</v>
      </c>
      <c r="CD184" s="877">
        <f>IF(COUNT('Conducted 2G-3G'!$AH$15:$AH$17)=0,1950,INDEX('Conducted 2G-3G'!$U$15:$U$17,MATCH(MAX('Conducted 2G-3G'!$AH$15:$AH$17),'Conducted 2G-3G'!$AH$15:$AH$17,0)))</f>
        <v>1950</v>
      </c>
      <c r="CE184" s="7234"/>
      <c r="CF184" s="7234"/>
      <c r="CG184" s="6706"/>
      <c r="CH184" s="6706"/>
      <c r="CI184" s="225">
        <f>BY184</f>
        <v/>
      </c>
      <c r="CJ184" s="237">
        <f>BZ184</f>
        <v/>
      </c>
      <c r="CK184" s="223">
        <f>CA184</f>
        <v/>
      </c>
      <c r="CL184" s="237">
        <f>CC184</f>
        <v/>
      </c>
      <c r="CM184" s="237">
        <f>CD184</f>
        <v/>
      </c>
      <c r="CN184" s="1523"/>
      <c r="CO184" s="1579"/>
      <c r="CP184" s="7214">
        <f>IF(CF184=""," ",IF(ABS(CE184-CF184)&lt;=0.1,"Valid","Not valid"))</f>
        <v/>
      </c>
      <c r="CQ184" s="1674">
        <f> IF(CE184="","",IF(AND(CE184&lt;&gt;"",CF184=""),IF(CE184&gt;=0.8,"Medir+Sig Max","No"),IF(CF184&lt;&gt;"",IF(CF184&gt;=0.8,"Medir+Sig Max","No"),"")))</f>
        <v/>
      </c>
      <c r="CR184" s="6927">
        <f>IF(UPPER('SAR FCC-ISED'!$CQ$1)="X",IF(CF184=""," ",IF((ABS(CE184)&lt;5)*AND(ABS(CF184)&lt;5)*AND(ABS(CT184)&lt;5),"Solo si es max","Medir")),IF(CF184=""," ",IF((ABS(CE184)&lt;1)*AND(ABS(CF184)&lt;1)*AND(ABS(CT184)&lt;1),"Solo si es max","Medir")))</f>
        <v/>
      </c>
      <c r="CS184" s="1674"/>
      <c r="CT184" s="220">
        <f>IF(CO184="",IF(AND(CE184="",CF184=""),"",IF(CF184="",IF(DQ184&gt;1,ROUND(DQ184*CE184,3),CE184),IF(DQ184&gt;1,ROUND(DQ184*CF184,3),CF184))),IF(AND(CE184="",CF184=""),"",IF(CF184="",IF(DQ184&gt;1,ROUND(DQ184*CE184*(1/(CO184)),3),CE184*(1/(CO184))),IF(DQ184&gt;1,ROUND(DQ184*CF184*(1/(CO184)),3),CF184*(1/(CO184))))))</f>
        <v/>
      </c>
      <c r="CU184" s="224">
        <f>BY184</f>
        <v/>
      </c>
      <c r="CV184" s="237">
        <f>BZ184</f>
        <v/>
      </c>
      <c r="CW184" s="237">
        <f>CA184</f>
        <v/>
      </c>
      <c r="CX184" s="224">
        <f>CC184</f>
        <v/>
      </c>
      <c r="CY184" s="237">
        <f>CD184</f>
        <v/>
      </c>
      <c r="CZ184" s="7474">
        <f>IF(COUNTIF(Overview!K12:K14,TRUE)&gt;0,1.6,IF(COUNTIF(Overview!L12:L14,TRUE)&gt;0,8,0))</f>
        <v/>
      </c>
      <c r="DA184" s="1788"/>
      <c r="DB184" s="7483"/>
      <c r="DC184" s="844">
        <f>IF(CT184="","",IF(CT184&gt;CZ184,"Fail","Pass"))</f>
        <v/>
      </c>
      <c r="DD184" s="402"/>
      <c r="DE184" s="1565">
        <f>MyTimestamp(DC184)</f>
        <v/>
      </c>
      <c r="DF184" s="1531">
        <f>IF(COUNT(CE184:CH184)=1,15,IF(COUNT(CE184:CH184)=0,0,30))</f>
        <v/>
      </c>
      <c r="DG184" s="1532">
        <f>IF(DF184=0,0,2)</f>
        <v/>
      </c>
      <c r="DH184" s="859"/>
      <c r="DI184" s="859"/>
      <c r="DJ184" s="1569"/>
      <c r="DK184" s="1789"/>
      <c r="DL184" s="1574">
        <f>10^(CN184/20)*100-100</f>
        <v/>
      </c>
      <c r="DM184" s="1106"/>
      <c r="DN184" s="976"/>
      <c r="DO184" s="976">
        <f>IF(DM184="","",10^(DM184/10))</f>
        <v/>
      </c>
      <c r="DP184" s="976">
        <f>IF(ISNUMBER(DN184)=FALSE,"",10^(DN184/10))</f>
        <v/>
      </c>
      <c r="DQ184" s="1574">
        <f>IF(AND(ISNUMBER(DO184),ISNUMBER(DP184)),IF(DO184/DP184&gt;1,ROUND((DO184)/DP184,3),1),1)</f>
        <v/>
      </c>
      <c r="DR184" s="1541"/>
      <c r="DS184" s="1541"/>
      <c r="DT184" s="1541"/>
      <c r="DU184" s="1541"/>
      <c r="DV184" s="1541"/>
      <c r="DW184" s="1541"/>
      <c r="DX184" s="1541"/>
      <c r="DY184" s="1541"/>
      <c r="DZ184" s="1541"/>
      <c r="EA184" s="1541"/>
      <c r="EB184" s="1541"/>
      <c r="EC184" s="1541"/>
      <c r="ED184" s="1541"/>
      <c r="EE184" s="1541"/>
      <c r="EF184" s="1541"/>
      <c r="EG184" s="1541"/>
      <c r="EH184" s="1541"/>
      <c r="EI184" s="1541"/>
      <c r="EJ184" s="1541"/>
      <c r="EK184" s="1541"/>
      <c r="EL184" s="1541"/>
      <c r="EM184" s="1541"/>
      <c r="EN184" s="1541"/>
      <c r="EO184" s="1541"/>
      <c r="EP184" s="1541"/>
      <c r="EQ184" s="1541"/>
      <c r="ER184" s="1541"/>
      <c r="ES184" s="1541"/>
      <c r="ET184" s="1541"/>
      <c r="EU184" s="1541"/>
      <c r="EV184" s="1541"/>
    </row>
    <row r="185" ht="12.75" x14ac:dyDescent="0.2">
      <c r="A185" s="1541"/>
      <c r="B185" s="1541"/>
      <c r="C185"/>
      <c r="D185" s="1486"/>
      <c r="E185" s="1486"/>
      <c r="F185" s="672" t="inlineStr">
        <is>
          <t>5.2</t>
        </is>
      </c>
      <c r="G185" s="1497"/>
      <c r="H185" s="130">
        <f>BV185</f>
        <v/>
      </c>
      <c r="I185" s="130">
        <f>BW185</f>
        <v/>
      </c>
      <c r="J185" s="1299" t="inlineStr">
        <is>
          <t>WCDMA</t>
        </is>
      </c>
      <c r="K185" s="1299" t="inlineStr">
        <is>
          <t>FDDI</t>
        </is>
      </c>
      <c r="L185" s="115"/>
      <c r="M185" s="130"/>
      <c r="N185" s="119"/>
      <c r="O185" s="131"/>
      <c r="P185" s="6597"/>
      <c r="Q185" s="131"/>
      <c r="R185" s="131"/>
      <c r="S185" s="130"/>
      <c r="T185" s="130">
        <v>9750</v>
      </c>
      <c r="U185" s="6593">
        <v>1950</v>
      </c>
      <c r="V185" s="119"/>
      <c r="W185" s="1305"/>
      <c r="X185" s="119"/>
      <c r="Y185" s="119"/>
      <c r="Z185" s="119"/>
      <c r="AA185" s="115"/>
      <c r="AB185" s="115"/>
      <c r="AC185" s="1300">
        <f>IF(OR(BX185="Close to Ear",BX185="Close to Head"),"Head",IF(BX185="Extremity","Extremity","Body"))</f>
        <v/>
      </c>
      <c r="AD185" s="1301">
        <f>CA185</f>
        <v/>
      </c>
      <c r="AE185" s="1299">
        <f>CB185</f>
        <v/>
      </c>
      <c r="AF185" s="115"/>
      <c r="AG185" s="1302">
        <f>IF(OR(AZ185="",BA185=""),"N/A",IF(DC185="Pass","P","F"))</f>
        <v/>
      </c>
      <c r="AH185" s="129"/>
      <c r="AI185" s="129"/>
      <c r="AJ185" s="129"/>
      <c r="AK185" s="119"/>
      <c r="AL185" s="115"/>
      <c r="AM185" s="119"/>
      <c r="AN185" s="119"/>
      <c r="AO185" s="692"/>
      <c r="AP185" s="692"/>
      <c r="AQ185" s="692"/>
      <c r="AR185" s="692"/>
      <c r="AS185" s="692"/>
      <c r="AT185" s="1303">
        <f>IF(AC185="Extremity",IF(CG185="","",CG185),"")</f>
        <v/>
      </c>
      <c r="AU185" s="1303">
        <f>IF(AC185="Extremity",IF(CH185="","",CH185),"")</f>
        <v/>
      </c>
      <c r="AV185" s="1304">
        <f>IF(AC185="Extremity","",IF(CE185="","",CE185))</f>
        <v/>
      </c>
      <c r="AW185" s="1304">
        <f>IF(AD185="Extremity","",IF(CF185="","",CF185))</f>
        <v/>
      </c>
      <c r="AX185" s="1305">
        <f>DL185</f>
        <v/>
      </c>
      <c r="AY185" s="1305">
        <f>DQ185</f>
        <v/>
      </c>
      <c r="AZ185" s="3377">
        <f>IF(AC185="Extremity",IF(DA185="","",DA185),"")</f>
        <v/>
      </c>
      <c r="BA185" s="3378">
        <f>IF(AC185="Extremity","",IF(CT185="","",CT185))</f>
        <v/>
      </c>
      <c r="BB185" s="1305">
        <f>IF(AC185="Extremity",IF(DB185="","",DB185),"")</f>
        <v/>
      </c>
      <c r="BC185" s="1304">
        <f>IF(AC185="Extremity","",IF(CZ185="","",CZ185))</f>
        <v/>
      </c>
      <c r="BD185" s="1305">
        <f>DD185</f>
        <v/>
      </c>
      <c r="BE185" s="132">
        <f>DE185</f>
        <v/>
      </c>
      <c r="BF185" s="133">
        <f>DF185*60</f>
        <v/>
      </c>
      <c r="BG185" s="121">
        <f>BE185</f>
        <v/>
      </c>
      <c r="BH185" s="133">
        <f>DG185*60</f>
        <v/>
      </c>
      <c r="BI185" s="133">
        <f>DH185</f>
        <v/>
      </c>
      <c r="BJ185" s="117"/>
      <c r="BK185" s="812">
        <f>Overview!$E$7</f>
        <v/>
      </c>
      <c r="BL185" s="117"/>
      <c r="BM185" s="834">
        <f>DI185</f>
        <v/>
      </c>
      <c r="BN185" s="812">
        <f>Overview!$P$153</f>
        <v/>
      </c>
      <c r="BO185" s="117"/>
      <c r="BP185" s="117"/>
      <c r="BQ185" s="115"/>
      <c r="BR185" s="1478"/>
      <c r="BS185" s="1541"/>
      <c r="BT185" s="1828" t="inlineStr">
        <is>
          <t>WCDMA</t>
        </is>
      </c>
      <c r="BU185" s="1828" t="inlineStr">
        <is>
          <t>FDDI</t>
        </is>
      </c>
      <c r="BV185" s="906">
        <f>Overview!$H$30</f>
        <v/>
      </c>
      <c r="BW185" s="1784"/>
      <c r="BX185" s="1828" t="inlineStr">
        <is>
          <t>Close to ear</t>
        </is>
      </c>
      <c r="BY185" s="1785"/>
      <c r="BZ185" s="1785"/>
      <c r="CA185" s="1829" t="inlineStr">
        <is>
          <t>Right Cheek</t>
        </is>
      </c>
      <c r="CB185" s="200">
        <v>0</v>
      </c>
      <c r="CC185" s="1107">
        <f>IF(COUNT('Conducted 2G-3G'!$AH$15:$AH$17)=0,9750,INDEX('Conducted 2G-3G'!$T$15:$T$17,MATCH(MAX('Conducted 2G-3G'!$AH$15:$AH$17),'Conducted 2G-3G'!$AH$15:$AH$17,0)))</f>
        <v>9750</v>
      </c>
      <c r="CD185" s="1108">
        <f>IF(COUNT('Conducted 2G-3G'!$AH$15:$AH$17)=0,1950,INDEX('Conducted 2G-3G'!$U$15:$U$17,MATCH(MAX('Conducted 2G-3G'!$AH$15:$AH$17),'Conducted 2G-3G'!$AH$15:$AH$17,0)))</f>
        <v>1950</v>
      </c>
      <c r="CE185" s="7234"/>
      <c r="CF185" s="7234"/>
      <c r="CG185" s="6706"/>
      <c r="CH185" s="6706"/>
      <c r="CI185" s="225">
        <f>BY185</f>
        <v/>
      </c>
      <c r="CJ185" s="237">
        <f>BZ185</f>
        <v/>
      </c>
      <c r="CK185" s="223">
        <f>CA185</f>
        <v/>
      </c>
      <c r="CL185" s="237">
        <f>CC185</f>
        <v/>
      </c>
      <c r="CM185" s="237">
        <f>CD185</f>
        <v/>
      </c>
      <c r="CN185" s="1523"/>
      <c r="CO185" s="1579"/>
      <c r="CP185" s="7214">
        <f>IF(CF185=""," ",IF(ABS(CE185-CF185)&lt;=0.1,"Valid","Not valid"))</f>
        <v/>
      </c>
      <c r="CQ185" s="1674">
        <f> IF(CE185="","",IF(AND(CE185&lt;&gt;"",CF185=""),IF(CE185&gt;=0.8,"Medir+Sig Max","No"),IF(CF185&lt;&gt;"",IF(CF185&gt;=0.8,"Medir+Sig Max","No"),"")))</f>
        <v/>
      </c>
      <c r="CR185" s="6927">
        <f>IF(UPPER('SAR FCC-ISED'!$CQ$1)="X",IF(CF185=""," ",IF((ABS(CE185)&lt;5)*AND(ABS(CF185)&lt;5)*AND(ABS(CT185)&lt;5),"Solo si es max","Medir")),IF(CF185=""," ",IF((ABS(CE185)&lt;1)*AND(ABS(CF185)&lt;1)*AND(ABS(CT185)&lt;1),"Solo si es max","Medir")))</f>
        <v/>
      </c>
      <c r="CS185" s="1674"/>
      <c r="CT185" s="220">
        <f>IF(CO185="",IF(AND(CE185="",CF185=""),"",IF(CF185="",IF(DQ185&gt;1,ROUND(DQ185*CE185,3),CE185),IF(DQ185&gt;1,ROUND(DQ185*CF185,3),CF185))),IF(AND(CE185="",CF185=""),"",IF(CF185="",IF(DQ185&gt;1,ROUND(DQ185*CE185*(1/(CO185)),3),CE185*(1/(CO185))),IF(DQ185&gt;1,ROUND(DQ185*CF185*(1/(CO185)),3),CF185*(1/(CO185))))))</f>
        <v/>
      </c>
      <c r="CU185" s="224">
        <f>BY185</f>
        <v/>
      </c>
      <c r="CV185" s="237">
        <f>BZ185</f>
        <v/>
      </c>
      <c r="CW185" s="237">
        <f>CA185</f>
        <v/>
      </c>
      <c r="CX185" s="224">
        <f>CC185</f>
        <v/>
      </c>
      <c r="CY185" s="237">
        <f>CD185</f>
        <v/>
      </c>
      <c r="CZ185" s="7474">
        <f>IF(COUNTIF(Overview!K12:K14,TRUE)&gt;0,1.6,IF(COUNTIF(Overview!L12:L14,TRUE)&gt;0,8,0))</f>
        <v/>
      </c>
      <c r="DA185" s="1788"/>
      <c r="DB185" s="7483"/>
      <c r="DC185" s="844">
        <f>IF(CT185="","",IF(CT185&gt;CZ185,"Fail","Pass"))</f>
        <v/>
      </c>
      <c r="DD185" s="402"/>
      <c r="DE185" s="1565">
        <f>MyTimestamp(DC185)</f>
        <v/>
      </c>
      <c r="DF185" s="1531">
        <f>IF(COUNT(CE185:CH185)=1,15,IF(COUNT(CE185:CH185)=0,0,30))</f>
        <v/>
      </c>
      <c r="DG185" s="1532">
        <f>IF(DF185=0,0,2)</f>
        <v/>
      </c>
      <c r="DH185" s="859"/>
      <c r="DI185" s="859"/>
      <c r="DJ185" s="1569"/>
      <c r="DK185" s="1789"/>
      <c r="DL185" s="1574">
        <f>10^(CN185/20)*100-100</f>
        <v/>
      </c>
      <c r="DM185" s="1106"/>
      <c r="DN185" s="1109"/>
      <c r="DO185" s="976">
        <f>IF(DM185="","",10^(DM185/10))</f>
        <v/>
      </c>
      <c r="DP185" s="976">
        <f>IF(ISNUMBER(DN185)=FALSE,"",10^(DN185/10))</f>
        <v/>
      </c>
      <c r="DQ185" s="1574">
        <f>IF(AND(ISNUMBER(DO185),ISNUMBER(DP185)),IF(DO185/DP185&gt;1,ROUND((DO185)/DP185,3),1),1)</f>
        <v/>
      </c>
      <c r="DR185" s="1541"/>
      <c r="DS185" s="1541"/>
      <c r="DT185" s="1541"/>
      <c r="DU185" s="1541"/>
      <c r="DV185" s="1541"/>
      <c r="DW185" s="1541"/>
      <c r="DX185" s="1541"/>
      <c r="DY185" s="1541"/>
      <c r="DZ185" s="1541"/>
      <c r="EA185" s="1541"/>
      <c r="EB185" s="1541"/>
      <c r="EC185" s="1541"/>
      <c r="ED185" s="1541"/>
      <c r="EE185" s="1541"/>
      <c r="EF185" s="1541"/>
      <c r="EG185" s="1541"/>
      <c r="EH185" s="1541"/>
      <c r="EI185" s="1541"/>
      <c r="EJ185" s="1541"/>
      <c r="EK185" s="1541"/>
      <c r="EL185" s="1541"/>
      <c r="EM185" s="1541"/>
      <c r="EN185" s="1541"/>
      <c r="EO185" s="1541"/>
      <c r="EP185" s="1541"/>
      <c r="EQ185" s="1541"/>
      <c r="ER185" s="1541"/>
      <c r="ES185" s="1541"/>
      <c r="ET185" s="1541"/>
      <c r="EU185" s="1541"/>
      <c r="EV185" s="1541"/>
    </row>
    <row r="186" ht="12.75" x14ac:dyDescent="0.2">
      <c r="A186" s="1541"/>
      <c r="B186" s="1541"/>
      <c r="C186"/>
      <c r="D186" s="1486"/>
      <c r="E186" s="1486"/>
      <c r="F186" s="672" t="inlineStr">
        <is>
          <t>5.2</t>
        </is>
      </c>
      <c r="G186" s="1497"/>
      <c r="H186" s="130">
        <f>BV186</f>
        <v/>
      </c>
      <c r="I186" s="130">
        <f>BW186</f>
        <v/>
      </c>
      <c r="J186" s="1299" t="inlineStr">
        <is>
          <t>WCDMA</t>
        </is>
      </c>
      <c r="K186" s="1299" t="inlineStr">
        <is>
          <t>FDDI</t>
        </is>
      </c>
      <c r="L186" s="115"/>
      <c r="M186" s="130"/>
      <c r="N186" s="119"/>
      <c r="O186" s="131"/>
      <c r="P186" s="6597"/>
      <c r="Q186" s="131"/>
      <c r="R186" s="131"/>
      <c r="S186" s="130"/>
      <c r="T186" s="130">
        <v>9750</v>
      </c>
      <c r="U186" s="6593">
        <v>1950</v>
      </c>
      <c r="V186" s="119"/>
      <c r="W186" s="1305"/>
      <c r="X186" s="119"/>
      <c r="Y186" s="119"/>
      <c r="Z186" s="119"/>
      <c r="AA186" s="115"/>
      <c r="AB186" s="115"/>
      <c r="AC186" s="1300">
        <f>IF(OR(BX186="Close to Ear",BX186="Close to Head"),"Head",IF(BX186="Extremity","Extremity","Body"))</f>
        <v/>
      </c>
      <c r="AD186" s="1301">
        <f>CA186</f>
        <v/>
      </c>
      <c r="AE186" s="1299">
        <f>CB186</f>
        <v/>
      </c>
      <c r="AF186" s="115"/>
      <c r="AG186" s="1302">
        <f>IF(OR(AZ186="",BA186=""),"N/A",IF(DC186="Pass","P","F"))</f>
        <v/>
      </c>
      <c r="AH186" s="129"/>
      <c r="AI186" s="129"/>
      <c r="AJ186" s="129"/>
      <c r="AK186" s="119"/>
      <c r="AL186" s="115"/>
      <c r="AM186" s="119"/>
      <c r="AN186" s="119"/>
      <c r="AO186" s="692"/>
      <c r="AP186" s="692"/>
      <c r="AQ186" s="692"/>
      <c r="AR186" s="692"/>
      <c r="AS186" s="692"/>
      <c r="AT186" s="1303">
        <f>IF(AC186="Extremity",IF(CG186="","",CG186),"")</f>
        <v/>
      </c>
      <c r="AU186" s="1303">
        <f>IF(AC186="Extremity",IF(CH186="","",CH186),"")</f>
        <v/>
      </c>
      <c r="AV186" s="1304">
        <f>IF(AC186="Extremity","",IF(CE186="","",CE186))</f>
        <v/>
      </c>
      <c r="AW186" s="1304">
        <f>IF(AD186="Extremity","",IF(CF186="","",CF186))</f>
        <v/>
      </c>
      <c r="AX186" s="1305">
        <f>DL186</f>
        <v/>
      </c>
      <c r="AY186" s="1305">
        <f>DQ186</f>
        <v/>
      </c>
      <c r="AZ186" s="3377">
        <f>IF(AC186="Extremity",IF(DA186="","",DA186),"")</f>
        <v/>
      </c>
      <c r="BA186" s="3378">
        <f>IF(AC186="Extremity","",IF(CT186="","",CT186))</f>
        <v/>
      </c>
      <c r="BB186" s="1305">
        <f>IF(AC186="Extremity",IF(DB186="","",DB186),"")</f>
        <v/>
      </c>
      <c r="BC186" s="1304">
        <f>IF(AC186="Extremity","",IF(CZ186="","",CZ186))</f>
        <v/>
      </c>
      <c r="BD186" s="1305">
        <f>DD186</f>
        <v/>
      </c>
      <c r="BE186" s="132">
        <f>DE186</f>
        <v/>
      </c>
      <c r="BF186" s="133">
        <f>DF186*60</f>
        <v/>
      </c>
      <c r="BG186" s="121">
        <f>BE186</f>
        <v/>
      </c>
      <c r="BH186" s="133">
        <f>DG186*60</f>
        <v/>
      </c>
      <c r="BI186" s="133">
        <f>DH186</f>
        <v/>
      </c>
      <c r="BJ186" s="117"/>
      <c r="BK186" s="812">
        <f>Overview!$E$7</f>
        <v/>
      </c>
      <c r="BL186" s="117"/>
      <c r="BM186" s="834">
        <f>DI186</f>
        <v/>
      </c>
      <c r="BN186" s="812">
        <f>Overview!$P$153</f>
        <v/>
      </c>
      <c r="BO186" s="117"/>
      <c r="BP186" s="117"/>
      <c r="BQ186" s="115"/>
      <c r="BR186" s="1478"/>
      <c r="BS186" s="1541"/>
      <c r="BT186" s="1830" t="inlineStr">
        <is>
          <t>WCDMA</t>
        </is>
      </c>
      <c r="BU186" s="1830" t="inlineStr">
        <is>
          <t>FDDI</t>
        </is>
      </c>
      <c r="BV186" s="875">
        <f>Overview!$H$30</f>
        <v/>
      </c>
      <c r="BW186" s="1784"/>
      <c r="BX186" s="1830" t="inlineStr">
        <is>
          <t>Close to ear</t>
        </is>
      </c>
      <c r="BY186" s="1785"/>
      <c r="BZ186" s="1785"/>
      <c r="CA186" s="1829" t="inlineStr">
        <is>
          <t>Right Tilt</t>
        </is>
      </c>
      <c r="CB186" s="200">
        <v>0</v>
      </c>
      <c r="CC186" s="1105">
        <f>IF(COUNT('Conducted 2G-3G'!$AH$15:$AH$17)=0,9750,INDEX('Conducted 2G-3G'!$T$15:$T$17,MATCH(MAX('Conducted 2G-3G'!$AH$15:$AH$17),'Conducted 2G-3G'!$AH$15:$AH$17,0)))</f>
        <v>9750</v>
      </c>
      <c r="CD186" s="877">
        <f>IF(COUNT('Conducted 2G-3G'!$AH$15:$AH$17)=0,1950,INDEX('Conducted 2G-3G'!$U$15:$U$17,MATCH(MAX('Conducted 2G-3G'!$AH$15:$AH$17),'Conducted 2G-3G'!$AH$15:$AH$17,0)))</f>
        <v>1950</v>
      </c>
      <c r="CE186" s="7234"/>
      <c r="CF186" s="7234"/>
      <c r="CG186" s="6706"/>
      <c r="CH186" s="6706"/>
      <c r="CI186" s="225">
        <f>BY186</f>
        <v/>
      </c>
      <c r="CJ186" s="237">
        <f>BZ186</f>
        <v/>
      </c>
      <c r="CK186" s="223">
        <f>CA186</f>
        <v/>
      </c>
      <c r="CL186" s="237">
        <f>CC186</f>
        <v/>
      </c>
      <c r="CM186" s="237">
        <f>CD186</f>
        <v/>
      </c>
      <c r="CN186" s="1523"/>
      <c r="CO186" s="1579"/>
      <c r="CP186" s="7214">
        <f>IF(CF186=""," ",IF(ABS(CE186-CF186)&lt;=0.1,"Valid","Not valid"))</f>
        <v/>
      </c>
      <c r="CQ186" s="1674">
        <f> IF(CE186="","",IF(AND(CE186&lt;&gt;"",CF186=""),IF(CE186&gt;=0.8,"Medir+Sig Max","No"),IF(CF186&lt;&gt;"",IF(CF186&gt;=0.8,"Medir+Sig Max","No"),"")))</f>
        <v/>
      </c>
      <c r="CR186" s="6927">
        <f>IF(UPPER('SAR FCC-ISED'!$CQ$1)="X",IF(CF186=""," ",IF((ABS(CE186)&lt;5)*AND(ABS(CF186)&lt;5)*AND(ABS(CT186)&lt;5),"Solo si es max","Medir")),IF(CF186=""," ",IF((ABS(CE186)&lt;1)*AND(ABS(CF186)&lt;1)*AND(ABS(CT186)&lt;1),"Solo si es max","Medir")))</f>
        <v/>
      </c>
      <c r="CS186" s="1674"/>
      <c r="CT186" s="220">
        <f>IF(CO186="",IF(AND(CE186="",CF186=""),"",IF(CF186="",IF(DQ186&gt;1,ROUND(DQ186*CE186,3),CE186),IF(DQ186&gt;1,ROUND(DQ186*CF186,3),CF186))),IF(AND(CE186="",CF186=""),"",IF(CF186="",IF(DQ186&gt;1,ROUND(DQ186*CE186*(1/(CO186)),3),CE186*(1/(CO186))),IF(DQ186&gt;1,ROUND(DQ186*CF186*(1/(CO186)),3),CF186*(1/(CO186))))))</f>
        <v/>
      </c>
      <c r="CU186" s="224">
        <f>BY186</f>
        <v/>
      </c>
      <c r="CV186" s="237">
        <f>BZ186</f>
        <v/>
      </c>
      <c r="CW186" s="237">
        <f>CA186</f>
        <v/>
      </c>
      <c r="CX186" s="224">
        <f>CC186</f>
        <v/>
      </c>
      <c r="CY186" s="237">
        <f>CD186</f>
        <v/>
      </c>
      <c r="CZ186" s="7474">
        <f>IF(COUNTIF(Overview!K12:K14,TRUE)&gt;0,1.6,IF(COUNTIF(Overview!L12:L14,TRUE)&gt;0,8,0))</f>
        <v/>
      </c>
      <c r="DA186" s="1788"/>
      <c r="DB186" s="7483"/>
      <c r="DC186" s="844">
        <f>IF(CT186="","",IF(CT186&gt;CZ186,"Fail","Pass"))</f>
        <v/>
      </c>
      <c r="DD186" s="402"/>
      <c r="DE186" s="1565">
        <f>MyTimestamp(DC186)</f>
        <v/>
      </c>
      <c r="DF186" s="1531">
        <f>IF(COUNT(CE186:CH186)=1,15,IF(COUNT(CE186:CH186)=0,0,30))</f>
        <v/>
      </c>
      <c r="DG186" s="1532">
        <f>IF(DF186=0,0,2)</f>
        <v/>
      </c>
      <c r="DH186" s="859"/>
      <c r="DI186" s="859"/>
      <c r="DJ186" s="1569"/>
      <c r="DK186" s="1789"/>
      <c r="DL186" s="1574">
        <f>10^(CN186/20)*100-100</f>
        <v/>
      </c>
      <c r="DM186" s="1106"/>
      <c r="DN186" s="976"/>
      <c r="DO186" s="976">
        <f>IF(DM186="","",10^(DM186/10))</f>
        <v/>
      </c>
      <c r="DP186" s="976">
        <f>IF(ISNUMBER(DN186)=FALSE,"",10^(DN186/10))</f>
        <v/>
      </c>
      <c r="DQ186" s="1574">
        <f>IF(AND(ISNUMBER(DO186),ISNUMBER(DP186)),IF(DO186/DP186&gt;1,ROUND((DO186)/DP186,3),1),1)</f>
        <v/>
      </c>
      <c r="DR186" s="1541"/>
      <c r="DS186" s="1541"/>
      <c r="DT186" s="1541"/>
      <c r="DU186" s="1541"/>
      <c r="DV186" s="1541"/>
      <c r="DW186" s="1541"/>
      <c r="DX186" s="1541"/>
      <c r="DY186" s="1541"/>
      <c r="DZ186" s="1541"/>
      <c r="EA186" s="1541"/>
      <c r="EB186" s="1541"/>
      <c r="EC186" s="1541"/>
      <c r="ED186" s="1541"/>
      <c r="EE186" s="1541"/>
      <c r="EF186" s="1541"/>
      <c r="EG186" s="1541"/>
      <c r="EH186" s="1541"/>
      <c r="EI186" s="1541"/>
      <c r="EJ186" s="1541"/>
      <c r="EK186" s="1541"/>
      <c r="EL186" s="1541"/>
      <c r="EM186" s="1541"/>
      <c r="EN186" s="1541"/>
      <c r="EO186" s="1541"/>
      <c r="EP186" s="1541"/>
      <c r="EQ186" s="1541"/>
      <c r="ER186" s="1541"/>
      <c r="ES186" s="1541"/>
      <c r="ET186" s="1541"/>
      <c r="EU186" s="1541"/>
      <c r="EV186" s="1541"/>
    </row>
    <row r="187" ht="12.75" x14ac:dyDescent="0.2">
      <c r="A187" s="1541"/>
      <c r="B187" s="1541"/>
      <c r="C187"/>
      <c r="D187" s="1486"/>
      <c r="E187" s="1486"/>
      <c r="F187" s="672" t="inlineStr">
        <is>
          <t>5.2</t>
        </is>
      </c>
      <c r="G187" s="1497"/>
      <c r="H187" s="130">
        <f>BV187</f>
        <v/>
      </c>
      <c r="I187" s="130">
        <f>BW187</f>
        <v/>
      </c>
      <c r="J187" s="1299" t="inlineStr">
        <is>
          <t>WCDMA</t>
        </is>
      </c>
      <c r="K187" s="1299" t="inlineStr">
        <is>
          <t>FDDI</t>
        </is>
      </c>
      <c r="L187" s="115"/>
      <c r="M187" s="130"/>
      <c r="N187" s="119"/>
      <c r="O187" s="131"/>
      <c r="P187" s="6597"/>
      <c r="Q187" s="131"/>
      <c r="R187" s="131"/>
      <c r="S187" s="130"/>
      <c r="T187" s="130">
        <v>9750</v>
      </c>
      <c r="U187" s="6593">
        <v>1950</v>
      </c>
      <c r="V187" s="119"/>
      <c r="W187" s="1305"/>
      <c r="X187" s="119"/>
      <c r="Y187" s="119"/>
      <c r="Z187" s="119"/>
      <c r="AA187" s="115"/>
      <c r="AB187" s="115"/>
      <c r="AC187" s="1300">
        <f>IF(OR(BX187="Close to Ear",BX187="Close to Head"),"Head",IF(BX187="Extremity","Extremity","Body"))</f>
        <v/>
      </c>
      <c r="AD187" s="1301">
        <f>CA187</f>
        <v/>
      </c>
      <c r="AE187" s="1299">
        <f>CB187</f>
        <v/>
      </c>
      <c r="AF187" s="115"/>
      <c r="AG187" s="1302">
        <f>IF(OR(AZ187="",BA187=""),"N/A",IF(DC187="Pass","P","F"))</f>
        <v/>
      </c>
      <c r="AH187" s="129"/>
      <c r="AI187" s="129"/>
      <c r="AJ187" s="129"/>
      <c r="AK187" s="119"/>
      <c r="AL187" s="115"/>
      <c r="AM187" s="119"/>
      <c r="AN187" s="119"/>
      <c r="AO187" s="692"/>
      <c r="AP187" s="692"/>
      <c r="AQ187" s="692"/>
      <c r="AR187" s="692"/>
      <c r="AS187" s="692"/>
      <c r="AT187" s="1303">
        <f>IF(AC187="Extremity",IF(CG187="","",CG187),"")</f>
        <v/>
      </c>
      <c r="AU187" s="1303">
        <f>IF(AC187="Extremity",IF(CH187="","",CH187),"")</f>
        <v/>
      </c>
      <c r="AV187" s="1304">
        <f>IF(AC187="Extremity","",IF(CE187="","",CE187))</f>
        <v/>
      </c>
      <c r="AW187" s="1304">
        <f>IF(AD187="Extremity","",IF(CF187="","",CF187))</f>
        <v/>
      </c>
      <c r="AX187" s="1305">
        <f>DL187</f>
        <v/>
      </c>
      <c r="AY187" s="1305">
        <f>DQ187</f>
        <v/>
      </c>
      <c r="AZ187" s="3377">
        <f>IF(AC187="Extremity",IF(DA187="","",DA187),"")</f>
        <v/>
      </c>
      <c r="BA187" s="3378">
        <f>IF(AC187="Extremity","",IF(CT187="","",CT187))</f>
        <v/>
      </c>
      <c r="BB187" s="1305">
        <f>IF(AC187="Extremity",IF(DB187="","",DB187),"")</f>
        <v/>
      </c>
      <c r="BC187" s="1304">
        <f>IF(AC187="Extremity","",IF(CZ187="","",CZ187))</f>
        <v/>
      </c>
      <c r="BD187" s="1305">
        <f>DD187</f>
        <v/>
      </c>
      <c r="BE187" s="132">
        <f>DE187</f>
        <v/>
      </c>
      <c r="BF187" s="133">
        <f>DF187*60</f>
        <v/>
      </c>
      <c r="BG187" s="121">
        <f>BE187</f>
        <v/>
      </c>
      <c r="BH187" s="133">
        <f>DG187*60</f>
        <v/>
      </c>
      <c r="BI187" s="133">
        <f>DH187</f>
        <v/>
      </c>
      <c r="BJ187" s="117"/>
      <c r="BK187" s="812">
        <f>Overview!$E$7</f>
        <v/>
      </c>
      <c r="BL187" s="117"/>
      <c r="BM187" s="834">
        <f>DI187</f>
        <v/>
      </c>
      <c r="BN187" s="812">
        <f>Overview!$P$153</f>
        <v/>
      </c>
      <c r="BO187" s="117"/>
      <c r="BP187" s="117"/>
      <c r="BQ187" s="115"/>
      <c r="BR187" s="1478"/>
      <c r="BS187" s="1541"/>
      <c r="BT187" s="1828" t="inlineStr">
        <is>
          <t>WCDMA</t>
        </is>
      </c>
      <c r="BU187" s="1828" t="inlineStr">
        <is>
          <t>FDDI</t>
        </is>
      </c>
      <c r="BV187" s="906">
        <f>Overview!$H$30</f>
        <v/>
      </c>
      <c r="BW187" s="1784"/>
      <c r="BX187" s="1828" t="inlineStr">
        <is>
          <t>Close to ear</t>
        </is>
      </c>
      <c r="BY187" s="1785"/>
      <c r="BZ187" s="1785"/>
      <c r="CA187" s="873" t="str">
        <f>IF(COUNT(CF183:CF186)=0,IF(COUNT(CE183:CE186)=0,"TBD",VLOOKUP(MAX(CE183:CE186),CE183:CK186,7,FALSE)),VLOOKUP(MAX(CF183:CF186),CF183:CK186,6,FALSE))</f>
        <v>TBD</v>
      </c>
      <c r="CB187" s="200">
        <v>0</v>
      </c>
      <c r="CC187" s="1110">
        <f>IF(COUNT('Conducted 2G-3G'!$AH$15:$AH$17)=0,9750,INDEX('Conducted 2G-3G'!$T$15:$T$17,MATCH(MAX('Conducted 2G-3G'!$AH$15:$AH$17),'Conducted 2G-3G'!$AH$15:$AH$17,0)))</f>
        <v>9750</v>
      </c>
      <c r="CD187" s="873">
        <f>IF(COUNT('Conducted 2G-3G'!$AH$15:$AH$17)=0,1950,INDEX('Conducted 2G-3G'!$U$15:$U$17,MATCH(MAX('Conducted 2G-3G'!$AH$15:$AH$17),'Conducted 2G-3G'!$AH$15:$AH$17,0)))</f>
        <v>1950</v>
      </c>
      <c r="CE187" s="7234"/>
      <c r="CF187" s="7234"/>
      <c r="CG187" s="6706"/>
      <c r="CH187" s="6706"/>
      <c r="CI187" s="225">
        <f>BY187</f>
        <v/>
      </c>
      <c r="CJ187" s="237">
        <f>BZ187</f>
        <v/>
      </c>
      <c r="CK187" s="223">
        <f>CA187</f>
        <v/>
      </c>
      <c r="CL187" s="237">
        <f>CC187</f>
        <v/>
      </c>
      <c r="CM187" s="237">
        <f>CD187</f>
        <v/>
      </c>
      <c r="CN187" s="1523"/>
      <c r="CO187" s="1579"/>
      <c r="CP187" s="7214">
        <f>IF(CF187=""," ",IF(ABS(CE187-CF187)&lt;=0.1,"Valid","Not valid"))</f>
        <v/>
      </c>
      <c r="CQ187" s="1674">
        <f> IF(CE187="","",IF(AND(CE187&lt;&gt;"",CF187=""),IF(CE187&gt;=0.8,"Medir+Sig Max","No"),IF(CF187&lt;&gt;"",IF(CF187&gt;=0.8,"Medir+Sig Max","No"),"")))</f>
        <v/>
      </c>
      <c r="CR187" s="6927">
        <f>IF(UPPER('SAR FCC-ISED'!$CQ$1)="X",IF(CF187=""," ",IF((ABS(CE187)&lt;5)*AND(ABS(CF187)&lt;5)*AND(ABS(CT187)&lt;5),"Solo si es max","Medir")),IF(CF187=""," ",IF((ABS(CE187)&lt;1)*AND(ABS(CF187)&lt;1)*AND(ABS(CT187)&lt;1),"Solo si es max","Medir")))</f>
        <v/>
      </c>
      <c r="CS187" s="1674"/>
      <c r="CT187" s="220">
        <f>IF(CO187="",IF(AND(CE187="",CF187=""),"",IF(CF187="",IF(DQ187&gt;1,ROUND(DQ187*CE187,3),CE187),IF(DQ187&gt;1,ROUND(DQ187*CF187,3),CF187))),IF(AND(CE187="",CF187=""),"",IF(CF187="",IF(DQ187&gt;1,ROUND(DQ187*CE187*(1/(CO187)),3),CE187*(1/(CO187))),IF(DQ187&gt;1,ROUND(DQ187*CF187*(1/(CO187)),3),CF187*(1/(CO187))))))</f>
        <v/>
      </c>
      <c r="CU187" s="224">
        <f>BY187</f>
        <v/>
      </c>
      <c r="CV187" s="237">
        <f>BZ187</f>
        <v/>
      </c>
      <c r="CW187" s="237">
        <f>CA187</f>
        <v/>
      </c>
      <c r="CX187" s="224">
        <f>CC187</f>
        <v/>
      </c>
      <c r="CY187" s="237">
        <f>CD187</f>
        <v/>
      </c>
      <c r="CZ187" s="7474">
        <f>IF(COUNTIF(Overview!K12:K14,TRUE)&gt;0,1.6,IF(COUNTIF(Overview!L12:L14,TRUE)&gt;0,8,0))</f>
        <v/>
      </c>
      <c r="DA187" s="1788"/>
      <c r="DB187" s="7483"/>
      <c r="DC187" s="844">
        <f>IF(CT187="","",IF(CT187&gt;CZ187,"Fail","Pass"))</f>
        <v/>
      </c>
      <c r="DD187" s="402"/>
      <c r="DE187" s="1565">
        <f>MyTimestamp(DC187)</f>
        <v/>
      </c>
      <c r="DF187" s="1531">
        <f>IF(COUNT(CE187:CH187)=1,15,IF(COUNT(CE187:CH187)=0,0,30))</f>
        <v/>
      </c>
      <c r="DG187" s="1532">
        <f>IF(DF187=0,0,2)</f>
        <v/>
      </c>
      <c r="DH187" s="859"/>
      <c r="DI187" s="859"/>
      <c r="DJ187" s="1569"/>
      <c r="DK187" s="1789"/>
      <c r="DL187" s="1574">
        <f>10^(CN187/20)*100-100</f>
        <v/>
      </c>
      <c r="DM187" s="1106"/>
      <c r="DN187" s="777"/>
      <c r="DO187" s="976">
        <f>IF(DM187="","",10^(DM187/10))</f>
        <v/>
      </c>
      <c r="DP187" s="976">
        <f>IF(ISNUMBER(DN187)=FALSE,"",10^(DN187/10))</f>
        <v/>
      </c>
      <c r="DQ187" s="1574">
        <f>IF(AND(ISNUMBER(DO187),ISNUMBER(DP187)),IF(DO187/DP187&gt;1,ROUND((DO187)/DP187,3),1),1)</f>
        <v/>
      </c>
      <c r="DR187" s="1541"/>
      <c r="DS187" s="1541"/>
      <c r="DT187" s="1541"/>
      <c r="DU187" s="1541"/>
      <c r="DV187" s="1541"/>
      <c r="DW187" s="1541"/>
      <c r="DX187" s="1541"/>
      <c r="DY187" s="1541"/>
      <c r="DZ187" s="1541"/>
      <c r="EA187" s="1541"/>
      <c r="EB187" s="1541"/>
      <c r="EC187" s="1541"/>
      <c r="ED187" s="1541"/>
      <c r="EE187" s="1541"/>
      <c r="EF187" s="1541"/>
      <c r="EG187" s="1541"/>
      <c r="EH187" s="1541"/>
      <c r="EI187" s="1541"/>
      <c r="EJ187" s="1541"/>
      <c r="EK187" s="1541"/>
      <c r="EL187" s="1541"/>
      <c r="EM187" s="1541"/>
      <c r="EN187" s="1541"/>
      <c r="EO187" s="1541"/>
      <c r="EP187" s="1541"/>
      <c r="EQ187" s="1541"/>
      <c r="ER187" s="1541"/>
      <c r="ES187" s="1541"/>
      <c r="ET187" s="1541"/>
      <c r="EU187" s="1541"/>
      <c r="EV187" s="1541"/>
    </row>
    <row r="188" ht="12.75" x14ac:dyDescent="0.2">
      <c r="A188" s="1541"/>
      <c r="B188" s="1541"/>
      <c r="C188"/>
      <c r="D188" s="1486"/>
      <c r="E188" s="1486"/>
      <c r="F188" s="672" t="inlineStr">
        <is>
          <t>5.2</t>
        </is>
      </c>
      <c r="G188" s="1497"/>
      <c r="H188" s="130">
        <f>BV188</f>
        <v/>
      </c>
      <c r="I188" s="130">
        <f>BW188</f>
        <v/>
      </c>
      <c r="J188" s="1299" t="inlineStr">
        <is>
          <t>WCDMA</t>
        </is>
      </c>
      <c r="K188" s="1299" t="inlineStr">
        <is>
          <t>FDDI</t>
        </is>
      </c>
      <c r="L188" s="115"/>
      <c r="M188" s="130"/>
      <c r="N188" s="119"/>
      <c r="O188" s="131"/>
      <c r="P188" s="6597"/>
      <c r="Q188" s="131"/>
      <c r="R188" s="131"/>
      <c r="S188" s="130"/>
      <c r="T188" s="130">
        <v>9750</v>
      </c>
      <c r="U188" s="6593">
        <v>1950</v>
      </c>
      <c r="V188" s="119"/>
      <c r="W188" s="1305"/>
      <c r="X188" s="119"/>
      <c r="Y188" s="119"/>
      <c r="Z188" s="119"/>
      <c r="AA188" s="115"/>
      <c r="AB188" s="115"/>
      <c r="AC188" s="1300">
        <f>IF(OR(BX188="Close to Ear",BX188="Close to Head"),"Head",IF(BX188="Extremity","Extremity","Body"))</f>
        <v/>
      </c>
      <c r="AD188" s="1301">
        <f>CA188</f>
        <v/>
      </c>
      <c r="AE188" s="1299">
        <f>CB188</f>
        <v/>
      </c>
      <c r="AF188" s="115"/>
      <c r="AG188" s="1302">
        <f>IF(OR(AZ188="",BA188=""),"N/A",IF(DC188="Pass","P","F"))</f>
        <v/>
      </c>
      <c r="AH188" s="129"/>
      <c r="AI188" s="129"/>
      <c r="AJ188" s="129"/>
      <c r="AK188" s="119"/>
      <c r="AL188" s="115"/>
      <c r="AM188" s="119"/>
      <c r="AN188" s="119"/>
      <c r="AO188" s="692"/>
      <c r="AP188" s="692"/>
      <c r="AQ188" s="692"/>
      <c r="AR188" s="692"/>
      <c r="AS188" s="692"/>
      <c r="AT188" s="1303">
        <f>IF(AC188="Extremity",IF(CG188="","",CG188),"")</f>
        <v/>
      </c>
      <c r="AU188" s="1303">
        <f>IF(AC188="Extremity",IF(CH188="","",CH188),"")</f>
        <v/>
      </c>
      <c r="AV188" s="1304">
        <f>IF(AC188="Extremity","",IF(CE188="","",CE188))</f>
        <v/>
      </c>
      <c r="AW188" s="1304">
        <f>IF(AD188="Extremity","",IF(CF188="","",CF188))</f>
        <v/>
      </c>
      <c r="AX188" s="1305">
        <f>DL188</f>
        <v/>
      </c>
      <c r="AY188" s="1305">
        <f>DQ188</f>
        <v/>
      </c>
      <c r="AZ188" s="3377">
        <f>IF(AC188="Extremity",IF(DA188="","",DA188),"")</f>
        <v/>
      </c>
      <c r="BA188" s="3378">
        <f>IF(AC188="Extremity","",IF(CT188="","",CT188))</f>
        <v/>
      </c>
      <c r="BB188" s="1305">
        <f>IF(AC188="Extremity",IF(DB188="","",DB188),"")</f>
        <v/>
      </c>
      <c r="BC188" s="1304">
        <f>IF(AC188="Extremity","",IF(CZ188="","",CZ188))</f>
        <v/>
      </c>
      <c r="BD188" s="1305">
        <f>DD188</f>
        <v/>
      </c>
      <c r="BE188" s="132">
        <f>DE188</f>
        <v/>
      </c>
      <c r="BF188" s="133">
        <f>DF188*60</f>
        <v/>
      </c>
      <c r="BG188" s="121">
        <f>BE188</f>
        <v/>
      </c>
      <c r="BH188" s="133">
        <f>DG188*60</f>
        <v/>
      </c>
      <c r="BI188" s="133">
        <f>DH188</f>
        <v/>
      </c>
      <c r="BJ188" s="117"/>
      <c r="BK188" s="812">
        <f>Overview!$E$7</f>
        <v/>
      </c>
      <c r="BL188" s="117"/>
      <c r="BM188" s="834">
        <f>DI188</f>
        <v/>
      </c>
      <c r="BN188" s="812">
        <f>Overview!$P$153</f>
        <v/>
      </c>
      <c r="BO188" s="117"/>
      <c r="BP188" s="117"/>
      <c r="BQ188" s="115"/>
      <c r="BR188" s="1478"/>
      <c r="BS188" s="1541"/>
      <c r="BT188" s="1828" t="inlineStr">
        <is>
          <t>WCDMA</t>
        </is>
      </c>
      <c r="BU188" s="1828" t="inlineStr">
        <is>
          <t>FDDI</t>
        </is>
      </c>
      <c r="BV188" s="906">
        <f>Overview!$H$30</f>
        <v/>
      </c>
      <c r="BW188" s="1784"/>
      <c r="BX188" s="1828" t="inlineStr">
        <is>
          <t>Close to ear</t>
        </is>
      </c>
      <c r="BY188" s="1785"/>
      <c r="BZ188" s="1785"/>
      <c r="CA188" s="1111" t="str">
        <f>CA187</f>
        <v>TBD</v>
      </c>
      <c r="CB188" s="201">
        <v>0</v>
      </c>
      <c r="CC188" s="1112">
        <f>IF(COUNT('Conducted 2G-3G'!$AH$15:$AH$17)=0,9750,INDEX('Conducted 2G-3G'!$T$15:$T$17,MATCH(MAX('Conducted 2G-3G'!$AH$15:$AH$17),'Conducted 2G-3G'!$AH$15:$AH$17,0)))</f>
        <v>9750</v>
      </c>
      <c r="CD188" s="874">
        <f>IF(COUNT('Conducted 2G-3G'!$AH$15:$AH$17)=0,1950,INDEX('Conducted 2G-3G'!$U$15:$U$17,MATCH(MAX('Conducted 2G-3G'!$AH$15:$AH$17),'Conducted 2G-3G'!$AH$15:$AH$17,0)))</f>
        <v>1950</v>
      </c>
      <c r="CE188" s="7234"/>
      <c r="CF188" s="7234"/>
      <c r="CG188" s="6706"/>
      <c r="CH188" s="6706"/>
      <c r="CI188" s="225">
        <f>BY188</f>
        <v/>
      </c>
      <c r="CJ188" s="237">
        <f>BZ188</f>
        <v/>
      </c>
      <c r="CK188" s="223">
        <f>CA188</f>
        <v/>
      </c>
      <c r="CL188" s="237">
        <f>CC188</f>
        <v/>
      </c>
      <c r="CM188" s="237">
        <f>CD188</f>
        <v/>
      </c>
      <c r="CN188" s="1523"/>
      <c r="CO188" s="1579"/>
      <c r="CP188" s="6700">
        <f>IF(CF188=""," ",IF(ABS(CE188-CF188)&lt;=0.1,"Valid","Not valid"))</f>
        <v/>
      </c>
      <c r="CQ188" s="1675">
        <f> IF(CE188="","",IF(AND(CE188&lt;&gt;"",CF188=""),IF(CE188&gt;=0.8,"Medir+Sig Max","No"),IF(CF188&lt;&gt;"",IF(CF188&gt;=0.8,"Medir+Sig Max","No"),"")))</f>
        <v/>
      </c>
      <c r="CR188" s="6928">
        <f>IF(UPPER('SAR FCC-ISED'!$CQ$1)="X",IF(CF188=""," ",IF((ABS(CE188)&lt;5)*AND(ABS(CF188)&lt;5)*AND(ABS(CT188)&lt;5),"Solo si es max","Medir")),IF(CF188=""," ",IF((ABS(CE188)&lt;1)*AND(ABS(CF188)&lt;1)*AND(ABS(CT188)&lt;1),"Solo si es max","Medir")))</f>
        <v/>
      </c>
      <c r="CS188" s="1675"/>
      <c r="CT188" s="220">
        <f>IF(CO188="",IF(AND(CE188="",CF188=""),"",IF(CF188="",IF(DQ188&gt;1,ROUND(DQ188*CE188,3),CE188),IF(DQ188&gt;1,ROUND(DQ188*CF188,3),CF188))),IF(AND(CE188="",CF188=""),"",IF(CF188="",IF(DQ188&gt;1,ROUND(DQ188*CE188*(1/(CO188)),3),CE188*(1/(CO188))),IF(DQ188&gt;1,ROUND(DQ188*CF188*(1/(CO188)),3),CF188*(1/(CO188))))))</f>
        <v/>
      </c>
      <c r="CU188" s="224">
        <f>BY188</f>
        <v/>
      </c>
      <c r="CV188" s="237">
        <f>BZ188</f>
        <v/>
      </c>
      <c r="CW188" s="237">
        <f>CA188</f>
        <v/>
      </c>
      <c r="CX188" s="224">
        <f>CC188</f>
        <v/>
      </c>
      <c r="CY188" s="237">
        <f>CD188</f>
        <v/>
      </c>
      <c r="CZ188" s="7474">
        <f>IF(COUNTIF(Overview!K12:K14,TRUE)&gt;0,1.6,IF(COUNTIF(Overview!L12:L14,TRUE)&gt;0,8,0))</f>
        <v/>
      </c>
      <c r="DA188" s="1788"/>
      <c r="DB188" s="7483"/>
      <c r="DC188" s="844">
        <f>IF(CT188="","",IF(CT188&gt;CZ188,"Fail","Pass"))</f>
        <v/>
      </c>
      <c r="DD188" s="402"/>
      <c r="DE188" s="1565">
        <f>MyTimestamp(DC188)</f>
        <v/>
      </c>
      <c r="DF188" s="1531">
        <f>IF(COUNT(CE188:CH188)=1,15,IF(COUNT(CE188:CH188)=0,0,30))</f>
        <v/>
      </c>
      <c r="DG188" s="1532">
        <f>IF(DF188=0,0,2)</f>
        <v/>
      </c>
      <c r="DH188" s="860"/>
      <c r="DI188" s="860"/>
      <c r="DJ188" s="1569"/>
      <c r="DK188" s="1789"/>
      <c r="DL188" s="1574">
        <f>10^(CN188/20)*100-100</f>
        <v/>
      </c>
      <c r="DM188" s="1106"/>
      <c r="DN188" s="778"/>
      <c r="DO188" s="976">
        <f>IF(DM188="","",10^(DM188/10))</f>
        <v/>
      </c>
      <c r="DP188" s="976">
        <f>IF(ISNUMBER(DN188)=FALSE,"",10^(DN188/10))</f>
        <v/>
      </c>
      <c r="DQ188" s="1574">
        <f>IF(AND(ISNUMBER(DO188),ISNUMBER(DP188)),IF(DO188/DP188&gt;1,ROUND((DO188)/DP188,3),1),1)</f>
        <v/>
      </c>
      <c r="DR188" s="1541"/>
      <c r="DS188" s="1541"/>
      <c r="DT188" s="1541"/>
      <c r="DU188" s="1541"/>
      <c r="DV188" s="1541"/>
      <c r="DW188" s="1541"/>
      <c r="DX188" s="1541"/>
      <c r="DY188" s="1541"/>
      <c r="DZ188" s="1541"/>
      <c r="EA188" s="1541"/>
      <c r="EB188" s="1541"/>
      <c r="EC188" s="1541"/>
      <c r="ED188" s="1541"/>
      <c r="EE188" s="1541"/>
      <c r="EF188" s="1541"/>
      <c r="EG188" s="1541"/>
      <c r="EH188" s="1541"/>
      <c r="EI188" s="1541"/>
      <c r="EJ188" s="1541"/>
      <c r="EK188" s="1541"/>
      <c r="EL188" s="1541"/>
      <c r="EM188" s="1541"/>
      <c r="EN188" s="1541"/>
      <c r="EO188" s="1541"/>
      <c r="EP188" s="1541"/>
      <c r="EQ188" s="1541"/>
      <c r="ER188" s="1541"/>
      <c r="ES188" s="1541"/>
      <c r="ET188" s="1541"/>
      <c r="EU188" s="1541"/>
      <c r="EV188" s="1541"/>
    </row>
    <row r="189" ht="12.75" x14ac:dyDescent="0.2">
      <c r="A189" s="1541"/>
      <c r="B189" s="1541"/>
      <c r="C189"/>
      <c r="D189" s="1486"/>
      <c r="E189" s="1486"/>
      <c r="F189" s="672" t="inlineStr">
        <is>
          <t>5.2</t>
        </is>
      </c>
      <c r="G189" s="1497"/>
      <c r="H189" s="130">
        <f>BV189</f>
        <v/>
      </c>
      <c r="I189" s="130">
        <f>BW189</f>
        <v/>
      </c>
      <c r="J189" s="1299" t="inlineStr">
        <is>
          <t>WCDMA</t>
        </is>
      </c>
      <c r="K189" s="1299" t="inlineStr">
        <is>
          <t>FDDI</t>
        </is>
      </c>
      <c r="L189" s="115"/>
      <c r="M189" s="130"/>
      <c r="N189" s="119"/>
      <c r="O189" s="131"/>
      <c r="P189" s="6597"/>
      <c r="Q189" s="131"/>
      <c r="R189" s="131"/>
      <c r="S189" s="130"/>
      <c r="T189" s="130">
        <v>9750</v>
      </c>
      <c r="U189" s="6593">
        <v>1950</v>
      </c>
      <c r="V189" s="119"/>
      <c r="W189" s="1305"/>
      <c r="X189" s="119"/>
      <c r="Y189" s="119"/>
      <c r="Z189" s="119"/>
      <c r="AA189" s="115"/>
      <c r="AB189" s="115"/>
      <c r="AC189" s="1300">
        <f>IF(OR(BX189="Close to Ear",BX189="Close to Head"),"Head",IF(BX189="Extremity","Extremity","Body"))</f>
        <v/>
      </c>
      <c r="AD189" s="1301">
        <f>CA189</f>
        <v/>
      </c>
      <c r="AE189" s="1299">
        <f>CB189</f>
        <v/>
      </c>
      <c r="AF189" s="115"/>
      <c r="AG189" s="1302">
        <f>IF(OR(AZ189="",BA189=""),"N/A",IF(DC189="Pass","P","F"))</f>
        <v/>
      </c>
      <c r="AH189" s="129"/>
      <c r="AI189" s="129"/>
      <c r="AJ189" s="129"/>
      <c r="AK189" s="119"/>
      <c r="AL189" s="115"/>
      <c r="AM189" s="119"/>
      <c r="AN189" s="119"/>
      <c r="AO189" s="692"/>
      <c r="AP189" s="692"/>
      <c r="AQ189" s="692"/>
      <c r="AR189" s="692"/>
      <c r="AS189" s="692"/>
      <c r="AT189" s="1303">
        <f>IF(AC189="Extremity",IF(CG189="","",CG189),"")</f>
        <v/>
      </c>
      <c r="AU189" s="1303">
        <f>IF(AC189="Extremity",IF(CH189="","",CH189),"")</f>
        <v/>
      </c>
      <c r="AV189" s="1304">
        <f>IF(AC189="Extremity","",IF(CE189="","",CE189))</f>
        <v/>
      </c>
      <c r="AW189" s="1304">
        <f>IF(AD189="Extremity","",IF(CF189="","",CF189))</f>
        <v/>
      </c>
      <c r="AX189" s="1305">
        <f>DL189</f>
        <v/>
      </c>
      <c r="AY189" s="1305">
        <f>DQ189</f>
        <v/>
      </c>
      <c r="AZ189" s="3377">
        <f>IF(AC189="Extremity",IF(DA189="","",DA189),"")</f>
        <v/>
      </c>
      <c r="BA189" s="3378">
        <f>IF(AC189="Extremity","",IF(CT189="","",CT189))</f>
        <v/>
      </c>
      <c r="BB189" s="1305">
        <f>IF(AC189="Extremity",IF(DB189="","",DB189),"")</f>
        <v/>
      </c>
      <c r="BC189" s="1304">
        <f>IF(AC189="Extremity","",IF(CZ189="","",CZ189))</f>
        <v/>
      </c>
      <c r="BD189" s="1305">
        <f>DD189</f>
        <v/>
      </c>
      <c r="BE189" s="132">
        <f>DE189</f>
        <v/>
      </c>
      <c r="BF189" s="133">
        <f>DF189*60</f>
        <v/>
      </c>
      <c r="BG189" s="121">
        <f>BE189</f>
        <v/>
      </c>
      <c r="BH189" s="133">
        <f>DG189*60</f>
        <v/>
      </c>
      <c r="BI189" s="133">
        <f>DH189</f>
        <v/>
      </c>
      <c r="BJ189" s="117"/>
      <c r="BK189" s="812">
        <f>Overview!$E$7</f>
        <v/>
      </c>
      <c r="BL189" s="117"/>
      <c r="BM189" s="834">
        <f>DI189</f>
        <v/>
      </c>
      <c r="BN189" s="812">
        <f>Overview!$P$153</f>
        <v/>
      </c>
      <c r="BO189" s="117"/>
      <c r="BP189" s="117"/>
      <c r="BQ189" s="115"/>
      <c r="BR189" s="1478"/>
      <c r="BS189" s="1541"/>
      <c r="BT189" s="1828" t="inlineStr">
        <is>
          <t>WCDMA</t>
        </is>
      </c>
      <c r="BU189" s="1828" t="inlineStr">
        <is>
          <t>FDDI</t>
        </is>
      </c>
      <c r="BV189" s="906">
        <f>Overview!$H$30</f>
        <v/>
      </c>
      <c r="BW189" s="1784"/>
      <c r="BX189" s="1828" t="inlineStr">
        <is>
          <t>Close to ear</t>
        </is>
      </c>
      <c r="BY189" s="1785"/>
      <c r="BZ189" s="1793"/>
      <c r="CA189" s="880" t="str">
        <f>CONCATENATE(CA187," - Variability")</f>
        <v>TBD - Variability</v>
      </c>
      <c r="CB189" s="202">
        <v>0</v>
      </c>
      <c r="CC189" s="881">
        <f>IF(COUNT('Conducted 2G-3G'!$AH$15:$AH$17)=0,9750,INDEX('Conducted 2G-3G'!$T$15:$T$17,MATCH(MAX('Conducted 2G-3G'!$AH$15:$AH$17),'Conducted 2G-3G'!$AH$15:$AH$17,0)))</f>
        <v>9750</v>
      </c>
      <c r="CD189" s="881">
        <f>IF(COUNT('Conducted 2G-3G'!$AH$15:$AH$17)=0,1950,INDEX('Conducted 2G-3G'!$U$15:$U$17,MATCH(MAX('Conducted 2G-3G'!$AH$15:$AH$17),'Conducted 2G-3G'!$AH$15:$AH$17,0)))</f>
        <v>1950</v>
      </c>
      <c r="CE189" s="7235"/>
      <c r="CF189" s="7235"/>
      <c r="CG189" s="6706"/>
      <c r="CH189" s="6706"/>
      <c r="CI189" s="225">
        <f>BY189</f>
        <v/>
      </c>
      <c r="CJ189" s="237">
        <f>BZ189</f>
        <v/>
      </c>
      <c r="CK189" s="223">
        <f>CA189</f>
        <v/>
      </c>
      <c r="CL189" s="237">
        <f>CC189</f>
        <v/>
      </c>
      <c r="CM189" s="237">
        <f>CD189</f>
        <v/>
      </c>
      <c r="CN189" s="1524"/>
      <c r="CO189" s="1579"/>
      <c r="CP189" s="7214">
        <f>IF(CF189=""," ",IF(ABS(CE189-CF189)&lt;=0.1,"Valid","Not valid"))</f>
        <v/>
      </c>
      <c r="CQ189" s="1674">
        <f> IF(CE189="","",IF(AND(CE189&lt;&gt;"",CF189=""),IF(CE189&gt;=0.8,"Medir+Sig Max","No"),IF(CF189&lt;&gt;"",IF(CF189&gt;=0.8,"Medir+Sig Max","No"),"")))</f>
        <v/>
      </c>
      <c r="CR189" s="6927">
        <f>IF(UPPER('SAR FCC-ISED'!$CQ$1)="X",IF(CF189=""," ",IF((ABS(CE189)&lt;5)*AND(ABS(CF189)&lt;5)*AND(ABS(CT189)&lt;5),"Solo si es max","Medir")),IF(CF189=""," ",IF((ABS(CE189)&lt;1)*AND(ABS(CF189)&lt;1)*AND(ABS(CT189)&lt;1),"Solo si es max","Medir")))</f>
        <v/>
      </c>
      <c r="CS189" s="1674">
        <f>IF(CF189="","",IF(MAX(CF183:CF188)=0,"",IF(AND(CF189&lt;=1.45,(CF189/MAX(CF183:CF188))&lt;=1.2,(CF189/MAX(CF183:CF188))&gt;=0.8),"Válido","REPETIR VAR")))</f>
        <v/>
      </c>
      <c r="CT189" s="220">
        <f>IF(CO189="",IF(AND(CE189="",CF189=""),"",IF(CF189="",IF(DQ189&gt;1,ROUND(DQ189*CE189,3),CE189),IF(DQ189&gt;1,ROUND(DQ189*CF189,3),CF189))),IF(AND(CE189="",CF189=""),"",IF(CF189="",IF(DQ189&gt;1,ROUND(DQ189*CE189*(1/(CO189)),3),CE189*(1/(CO189))),IF(DQ189&gt;1,ROUND(DQ189*CF189*(1/(CO189)),3),CF189*(1/(CO189))))))</f>
        <v/>
      </c>
      <c r="CU189" s="224">
        <f>BY189</f>
        <v/>
      </c>
      <c r="CV189" s="237">
        <f>BZ189</f>
        <v/>
      </c>
      <c r="CW189" s="237">
        <f>CA189</f>
        <v/>
      </c>
      <c r="CX189" s="224">
        <f>CC189</f>
        <v/>
      </c>
      <c r="CY189" s="237">
        <f>CD189</f>
        <v/>
      </c>
      <c r="CZ189" s="7474">
        <f>IF(COUNTIF(Overview!K12:K14,TRUE)&gt;0,1.6,IF(COUNTIF(Overview!L12:L14,TRUE)&gt;0,8,0))</f>
        <v/>
      </c>
      <c r="DA189" s="1788"/>
      <c r="DB189" s="7483"/>
      <c r="DC189" s="844">
        <f>IF(CT189="","",IF(CT189&gt;CZ189,"Fail","Pass"))</f>
        <v/>
      </c>
      <c r="DD189" s="402"/>
      <c r="DE189" s="1565">
        <f>MyTimestamp(DC189)</f>
        <v/>
      </c>
      <c r="DF189" s="1531">
        <f>IF(COUNT(CE189:CH189)=1,15,IF(COUNT(CE189:CH189)=0,0,30))</f>
        <v/>
      </c>
      <c r="DG189" s="1532">
        <f>IF(DF189=0,0,2)</f>
        <v/>
      </c>
      <c r="DH189" s="859"/>
      <c r="DI189" s="859"/>
      <c r="DJ189" s="1569"/>
      <c r="DK189" s="1789"/>
      <c r="DL189" s="1574">
        <f>10^(CN189/20)*100-100</f>
        <v/>
      </c>
      <c r="DM189" s="1106"/>
      <c r="DN189" s="965"/>
      <c r="DO189" s="976">
        <f>IF(DM189="","",10^(DM189/10))</f>
        <v/>
      </c>
      <c r="DP189" s="976">
        <f>IF(ISNUMBER(DN189)=FALSE,"",10^(DN189/10))</f>
        <v/>
      </c>
      <c r="DQ189" s="1574">
        <f>IF(AND(ISNUMBER(DO189),ISNUMBER(DP189)),IF(DO189/DP189&gt;1,ROUND((DO189)/DP189,3),1),1)</f>
        <v/>
      </c>
      <c r="DR189" s="1541"/>
      <c r="DS189" s="1541"/>
      <c r="DT189" s="1541"/>
      <c r="DU189" s="1541"/>
      <c r="DV189" s="1541"/>
      <c r="DW189" s="1541"/>
      <c r="DX189" s="1541"/>
      <c r="DY189" s="1541"/>
      <c r="DZ189" s="1541"/>
      <c r="EA189" s="1541"/>
      <c r="EB189" s="1541"/>
      <c r="EC189" s="1541"/>
      <c r="ED189" s="1541"/>
      <c r="EE189" s="1541"/>
      <c r="EF189" s="1541"/>
      <c r="EG189" s="1541"/>
      <c r="EH189" s="1541"/>
      <c r="EI189" s="1541"/>
      <c r="EJ189" s="1541"/>
      <c r="EK189" s="1541"/>
      <c r="EL189" s="1541"/>
      <c r="EM189" s="1541"/>
      <c r="EN189" s="1541"/>
      <c r="EO189" s="1541"/>
      <c r="EP189" s="1541"/>
      <c r="EQ189" s="1541"/>
      <c r="ER189" s="1541"/>
      <c r="ES189" s="1541"/>
      <c r="ET189" s="1541"/>
      <c r="EU189" s="1541"/>
      <c r="EV189" s="1541"/>
    </row>
    <row r="190" ht="12.75" x14ac:dyDescent="0.2">
      <c r="A190" s="1541"/>
      <c r="B190" s="1541"/>
      <c r="C190"/>
      <c r="D190" s="1486"/>
      <c r="E190" s="1486"/>
      <c r="F190" s="672" t="inlineStr">
        <is>
          <t>5.2</t>
        </is>
      </c>
      <c r="G190" s="1497"/>
      <c r="H190" s="130">
        <f>BV190</f>
        <v/>
      </c>
      <c r="I190" s="130">
        <f>BW190</f>
        <v/>
      </c>
      <c r="J190" s="1299" t="inlineStr">
        <is>
          <t>WCDMA</t>
        </is>
      </c>
      <c r="K190" s="1299" t="inlineStr">
        <is>
          <t>FDDI</t>
        </is>
      </c>
      <c r="L190" s="115"/>
      <c r="M190" s="130"/>
      <c r="N190" s="119"/>
      <c r="O190" s="131"/>
      <c r="P190" s="6597"/>
      <c r="Q190" s="131"/>
      <c r="R190" s="131"/>
      <c r="S190" s="130"/>
      <c r="T190" s="130">
        <v>9750</v>
      </c>
      <c r="U190" s="6593">
        <v>1950</v>
      </c>
      <c r="V190" s="119"/>
      <c r="W190" s="1305"/>
      <c r="X190" s="119"/>
      <c r="Y190" s="119"/>
      <c r="Z190" s="119"/>
      <c r="AA190" s="115"/>
      <c r="AB190" s="115"/>
      <c r="AC190" s="1300">
        <f>IF(OR(BX190="Close to Ear",BX190="Close to Head"),"Head",IF(BX190="Extremity","Extremity","Body"))</f>
        <v/>
      </c>
      <c r="AD190" s="1301">
        <f>CA190</f>
        <v/>
      </c>
      <c r="AE190" s="1299">
        <f>CB190</f>
        <v/>
      </c>
      <c r="AF190" s="115"/>
      <c r="AG190" s="1302">
        <f>IF(OR(AZ190="",BA190=""),"N/A",IF(DC190="Pass","P","F"))</f>
        <v/>
      </c>
      <c r="AH190" s="129"/>
      <c r="AI190" s="129"/>
      <c r="AJ190" s="129"/>
      <c r="AK190" s="119"/>
      <c r="AL190" s="115"/>
      <c r="AM190" s="119"/>
      <c r="AN190" s="119"/>
      <c r="AO190" s="692"/>
      <c r="AP190" s="692"/>
      <c r="AQ190" s="692"/>
      <c r="AR190" s="692"/>
      <c r="AS190" s="692"/>
      <c r="AT190" s="1303">
        <f>IF(AC190="Extremity",IF(CG190="","",CG190),"")</f>
        <v/>
      </c>
      <c r="AU190" s="1303">
        <f>IF(AC190="Extremity",IF(CH190="","",CH190),"")</f>
        <v/>
      </c>
      <c r="AV190" s="1304">
        <f>IF(AC190="Extremity","",IF(CE190="","",CE190))</f>
        <v/>
      </c>
      <c r="AW190" s="1304">
        <f>IF(AD190="Extremity","",IF(CF190="","",CF190))</f>
        <v/>
      </c>
      <c r="AX190" s="1305">
        <f>DL190</f>
        <v/>
      </c>
      <c r="AY190" s="1305">
        <f>DQ190</f>
        <v/>
      </c>
      <c r="AZ190" s="3377">
        <f>IF(AC190="Extremity",IF(DA190="","",DA190),"")</f>
        <v/>
      </c>
      <c r="BA190" s="3378">
        <f>IF(AC190="Extremity","",IF(CT190="","",CT190))</f>
        <v/>
      </c>
      <c r="BB190" s="1305">
        <f>IF(AC190="Extremity",IF(DB190="","",DB190),"")</f>
        <v/>
      </c>
      <c r="BC190" s="1304">
        <f>IF(AC190="Extremity","",IF(CZ190="","",CZ190))</f>
        <v/>
      </c>
      <c r="BD190" s="1305">
        <f>DD190</f>
        <v/>
      </c>
      <c r="BE190" s="132">
        <f>DE190</f>
        <v/>
      </c>
      <c r="BF190" s="133">
        <f>DF190*60</f>
        <v/>
      </c>
      <c r="BG190" s="121">
        <f>BE190</f>
        <v/>
      </c>
      <c r="BH190" s="133">
        <f>DG190*60</f>
        <v/>
      </c>
      <c r="BI190" s="133">
        <f>DH190</f>
        <v/>
      </c>
      <c r="BJ190" s="117"/>
      <c r="BK190" s="812">
        <f>Overview!$E$7</f>
        <v/>
      </c>
      <c r="BL190" s="117"/>
      <c r="BM190" s="834">
        <f>DI190</f>
        <v/>
      </c>
      <c r="BN190" s="812">
        <f>Overview!$P$153</f>
        <v/>
      </c>
      <c r="BO190" s="117"/>
      <c r="BP190" s="117"/>
      <c r="BQ190" s="115"/>
      <c r="BR190" s="1478"/>
      <c r="BS190" s="1541"/>
      <c r="BT190" s="1828" t="inlineStr">
        <is>
          <t>WCDMA</t>
        </is>
      </c>
      <c r="BU190" s="1828" t="inlineStr">
        <is>
          <t>FDDI</t>
        </is>
      </c>
      <c r="BV190" s="906">
        <f>Overview!$H$30</f>
        <v/>
      </c>
      <c r="BW190" s="1784"/>
      <c r="BX190" s="1828" t="inlineStr">
        <is>
          <t>Close to ear</t>
        </is>
      </c>
      <c r="BY190" s="1785"/>
      <c r="BZ190" s="1793"/>
      <c r="CA190" s="6688" t="str">
        <f>CONCATENATE(CA188," - Variability2")</f>
        <v>TBD - Variability2</v>
      </c>
      <c r="CB190" s="200">
        <v>0</v>
      </c>
      <c r="CC190" s="6689">
        <f>IF(COUNT('Conducted 2G-3G'!$AH$15:$AH$17)=0,9750,INDEX('Conducted 2G-3G'!$T$15:$T$17,MATCH(MAX('Conducted 2G-3G'!$AH$15:$AH$17),'Conducted 2G-3G'!$AH$15:$AH$17,0)))</f>
        <v>9750</v>
      </c>
      <c r="CD190" s="6689">
        <f>IF(COUNT('Conducted 2G-3G'!$AH$15:$AH$17)=0,1950,INDEX('Conducted 2G-3G'!$U$15:$U$17,MATCH(MAX('Conducted 2G-3G'!$AH$15:$AH$17),'Conducted 2G-3G'!$AH$15:$AH$17,0)))</f>
        <v>1950</v>
      </c>
      <c r="CE190" s="7235"/>
      <c r="CF190" s="7235"/>
      <c r="CG190" s="6706"/>
      <c r="CH190" s="6706"/>
      <c r="CI190" s="225">
        <f>BY190</f>
        <v/>
      </c>
      <c r="CJ190" s="237">
        <f>BZ190</f>
        <v/>
      </c>
      <c r="CK190" s="223">
        <f>CA190</f>
        <v/>
      </c>
      <c r="CL190" s="237">
        <f>CC190</f>
        <v/>
      </c>
      <c r="CM190" s="237">
        <f>CD190</f>
        <v/>
      </c>
      <c r="CN190" s="1524"/>
      <c r="CO190" s="1579"/>
      <c r="CP190" s="7214">
        <f>IF(CF190=""," ",IF(ABS(CE190-CF190)&lt;=0.1,"Valid","Not valid"))</f>
        <v/>
      </c>
      <c r="CQ190" s="1674">
        <f> IF(CE190="","",IF(AND(CE190&lt;&gt;"",CF190=""),IF(CE190&gt;=0.8,"Medir+Sig Max","No"),IF(CF190&lt;&gt;"",IF(CF190&gt;=0.8,"Medir+Sig Max","No"),"")))</f>
        <v/>
      </c>
      <c r="CR190" s="6928">
        <f>IF(UPPER('SAR FCC-ISED'!$CQ$1)="X",IF(CF190=""," ",IF((ABS(CE190)&lt;5)*AND(ABS(CF190)&lt;5)*AND(ABS(CT190)&lt;5),"Solo si es max","Medir")),IF(CF190=""," ",IF((ABS(CE190)&lt;1)*AND(ABS(CF190)&lt;1)*AND(ABS(CT190)&lt;1),"Solo si es max","Medir")))</f>
        <v/>
      </c>
      <c r="CS190" s="1675"/>
      <c r="CT190" s="220">
        <f>IF(CO190="",IF(AND(CE190="",CF190=""),"",IF(CF190="",IF(DQ190&gt;1,ROUND(DQ190*CE190,3),CE190),IF(DQ190&gt;1,ROUND(DQ190*CF190,3),CF190))),IF(AND(CE190="",CF190=""),"",IF(CF190="",IF(DQ190&gt;1,ROUND(DQ190*CE190*(1/(CO190)),3),CE190*(1/(CO190))),IF(DQ190&gt;1,ROUND(DQ190*CF190*(1/(CO190)),3),CF190*(1/(CO190))))))</f>
        <v/>
      </c>
      <c r="CU190" s="224">
        <f>BY190</f>
        <v/>
      </c>
      <c r="CV190" s="237">
        <f>BZ190</f>
        <v/>
      </c>
      <c r="CW190" s="237">
        <f>CA190</f>
        <v/>
      </c>
      <c r="CX190" s="224">
        <f>CC190</f>
        <v/>
      </c>
      <c r="CY190" s="237">
        <f>CD190</f>
        <v/>
      </c>
      <c r="CZ190" s="7474">
        <f>IF(COUNTIF(Overview!K12:K14,TRUE)&gt;0,1.6,IF(COUNTIF(Overview!L12:L14,TRUE)&gt;0,8,0))</f>
        <v/>
      </c>
      <c r="DA190" s="1788"/>
      <c r="DB190" s="7483"/>
      <c r="DC190" s="844">
        <f>IF(CT190="","",IF(CT190&gt;CZ190,"Fail","Pass"))</f>
        <v/>
      </c>
      <c r="DD190" s="402"/>
      <c r="DE190" s="1565">
        <f>MyTimestamp(DC190)</f>
        <v/>
      </c>
      <c r="DF190" s="1531">
        <f>IF(COUNT(CE190:CH190)=1,15,IF(COUNT(CE190:CH190)=0,0,30))</f>
        <v/>
      </c>
      <c r="DG190" s="1532">
        <f>IF(DF190=0,0,2)</f>
        <v/>
      </c>
      <c r="DH190" s="859"/>
      <c r="DI190" s="859"/>
      <c r="DJ190" s="1569"/>
      <c r="DK190" s="1789"/>
      <c r="DL190" s="1574">
        <f>10^(CN190/20)*100-100</f>
        <v/>
      </c>
      <c r="DM190" s="1106"/>
      <c r="DN190" s="965"/>
      <c r="DO190" s="976">
        <f>IF(DM190="","",10^(DM190/10))</f>
        <v/>
      </c>
      <c r="DP190" s="976">
        <f>IF(ISNUMBER(DN190)=FALSE,"",10^(DN190/10))</f>
        <v/>
      </c>
      <c r="DQ190" s="1574">
        <f>IF(AND(ISNUMBER(DO190),ISNUMBER(DP190)),IF(DO190/DP190&gt;1,ROUND((DO190)/DP190,3),1),1)</f>
        <v/>
      </c>
      <c r="DR190" s="1541"/>
      <c r="DS190" s="1541"/>
      <c r="DT190" s="1541"/>
      <c r="DU190" s="1541"/>
      <c r="DV190" s="1541"/>
      <c r="DW190" s="1541"/>
      <c r="DX190" s="1541"/>
      <c r="DY190" s="1541"/>
      <c r="DZ190" s="1541"/>
      <c r="EA190" s="1541"/>
      <c r="EB190" s="1541"/>
      <c r="EC190" s="1541"/>
      <c r="ED190" s="1541"/>
      <c r="EE190" s="1541"/>
      <c r="EF190" s="1541"/>
      <c r="EG190" s="1541"/>
      <c r="EH190" s="1541"/>
      <c r="EI190" s="1541"/>
      <c r="EJ190" s="1541"/>
      <c r="EK190" s="1541"/>
      <c r="EL190" s="1541"/>
      <c r="EM190" s="1541"/>
      <c r="EN190" s="1541"/>
      <c r="EO190" s="1541"/>
      <c r="EP190" s="1541"/>
      <c r="EQ190" s="1541"/>
      <c r="ER190" s="1541"/>
      <c r="ES190" s="1541"/>
      <c r="ET190" s="1541"/>
      <c r="EU190" s="1541"/>
      <c r="EV190" s="1541"/>
    </row>
    <row r="191" ht="12.75" x14ac:dyDescent="0.2">
      <c r="A191" s="1541"/>
      <c r="B191" s="1541"/>
      <c r="C191"/>
      <c r="D191" s="6590"/>
      <c r="E191" s="6590"/>
      <c r="F191" s="6591" t="inlineStr">
        <is>
          <t>5.2</t>
        </is>
      </c>
      <c r="G191" s="6592"/>
      <c r="H191" s="6593">
        <f>BV191</f>
        <v/>
      </c>
      <c r="I191" s="6593">
        <f>BW191</f>
        <v/>
      </c>
      <c r="J191" s="6594" t="inlineStr">
        <is>
          <t>WCDMA</t>
        </is>
      </c>
      <c r="K191" s="6594" t="inlineStr">
        <is>
          <t>FDDI</t>
        </is>
      </c>
      <c r="L191" s="6595"/>
      <c r="M191" s="6593"/>
      <c r="N191" s="6596"/>
      <c r="O191" s="6597"/>
      <c r="P191" s="6597"/>
      <c r="Q191" s="6597"/>
      <c r="R191" s="6597"/>
      <c r="S191" s="6593"/>
      <c r="T191" s="6593">
        <v>9750</v>
      </c>
      <c r="U191" s="6593">
        <v>1950</v>
      </c>
      <c r="V191" s="6596"/>
      <c r="W191" s="6598"/>
      <c r="X191" s="6596"/>
      <c r="Y191" s="6596"/>
      <c r="Z191" s="6596"/>
      <c r="AA191" s="6595"/>
      <c r="AB191" s="6595"/>
      <c r="AC191" s="6599">
        <f>IF(OR(BX191="Close to Ear",BX191="Close to Head"),"Head",IF(BX191="Extremity","Extremity","Body"))</f>
        <v/>
      </c>
      <c r="AD191" s="6600">
        <f>CA191</f>
        <v/>
      </c>
      <c r="AE191" s="6594">
        <f>CB191</f>
        <v/>
      </c>
      <c r="AF191" s="6595"/>
      <c r="AG191" s="6601">
        <f>IF(OR(AZ191="",BA191=""),"N/A",IF(DC191="Pass","P","F"))</f>
        <v/>
      </c>
      <c r="AH191" s="6602"/>
      <c r="AI191" s="6602"/>
      <c r="AJ191" s="6602"/>
      <c r="AK191" s="6596"/>
      <c r="AL191" s="6595"/>
      <c r="AM191" s="6596"/>
      <c r="AN191" s="6596"/>
      <c r="AO191" s="6603"/>
      <c r="AP191" s="6603"/>
      <c r="AQ191" s="6603"/>
      <c r="AR191" s="6603"/>
      <c r="AS191" s="6603"/>
      <c r="AT191" s="6604">
        <f>IF(AC191="Extremity",IF(CG191="","",CG191),"")</f>
        <v/>
      </c>
      <c r="AU191" s="6604">
        <f>IF(AC191="Extremity",IF(CH191="","",CH191),"")</f>
        <v/>
      </c>
      <c r="AV191" s="6605">
        <f>IF(AC191="Extremity","",IF(CE191="","",CE191))</f>
        <v/>
      </c>
      <c r="AW191" s="6605">
        <f>IF(AD191="Extremity","",IF(CF191="","",CF191))</f>
        <v/>
      </c>
      <c r="AX191" s="6598">
        <f>DL191</f>
        <v/>
      </c>
      <c r="AY191" s="6598">
        <f>DQ191</f>
        <v/>
      </c>
      <c r="AZ191" s="6606">
        <f>IF(AC191="Extremity",IF(DA191="","",DA191),"")</f>
        <v/>
      </c>
      <c r="BA191" s="6607">
        <f>IF(AC191="Extremity","",IF(CT191="","",CT191))</f>
        <v/>
      </c>
      <c r="BB191" s="6598">
        <f>IF(AC191="Extremity",IF(DB191="","",DB191),"")</f>
        <v/>
      </c>
      <c r="BC191" s="6605">
        <f>IF(AC191="Extremity","",IF(CZ191="","",CZ191))</f>
        <v/>
      </c>
      <c r="BD191" s="6598">
        <f>DD191</f>
        <v/>
      </c>
      <c r="BE191" s="6608">
        <f>DE191</f>
        <v/>
      </c>
      <c r="BF191" s="6609">
        <f>DF191*60</f>
        <v/>
      </c>
      <c r="BG191" s="6610">
        <f>BE191</f>
        <v/>
      </c>
      <c r="BH191" s="6609">
        <f>DG191*60</f>
        <v/>
      </c>
      <c r="BI191" s="6609">
        <f>DH191</f>
        <v/>
      </c>
      <c r="BJ191" s="6611"/>
      <c r="BK191" s="6612">
        <f>Overview!$E$7</f>
        <v/>
      </c>
      <c r="BL191" s="6611"/>
      <c r="BM191" s="6609">
        <f>DI191</f>
        <v/>
      </c>
      <c r="BN191" s="6612">
        <f>Overview!$P$153</f>
        <v/>
      </c>
      <c r="BO191" s="6611"/>
      <c r="BP191" s="6611"/>
      <c r="BQ191" s="6595"/>
      <c r="BR191" s="6613"/>
      <c r="BS191" s="1541"/>
      <c r="BT191" s="1828" t="inlineStr">
        <is>
          <t>WCDMA</t>
        </is>
      </c>
      <c r="BU191" s="1828" t="inlineStr">
        <is>
          <t>FDDI</t>
        </is>
      </c>
      <c r="BV191" s="906">
        <f>Overview!$H$30</f>
        <v/>
      </c>
      <c r="BW191" s="1784"/>
      <c r="BX191" s="1828" t="inlineStr">
        <is>
          <t>Close to ear</t>
        </is>
      </c>
      <c r="BY191" s="1785"/>
      <c r="BZ191" s="1793"/>
      <c r="CA191" s="6688" t="str">
        <f>CONCATENATE(CA187," - Battery check 1")</f>
        <v>TBD - Battery check 1</v>
      </c>
      <c r="CB191" s="200">
        <v>0</v>
      </c>
      <c r="CC191" s="6689">
        <f>IF(COUNT('Conducted 2G-3G'!$AH$15:$AH$17)=0,9750,INDEX('Conducted 2G-3G'!$T$15:$T$17,MATCH(MAX('Conducted 2G-3G'!$AH$15:$AH$17),'Conducted 2G-3G'!$AH$15:$AH$17,0)))</f>
        <v>9750</v>
      </c>
      <c r="CD191" s="6689">
        <f>IF(COUNT('Conducted 2G-3G'!$AH$15:$AH$17)=0,1950,INDEX('Conducted 2G-3G'!$U$15:$U$17,MATCH(MAX('Conducted 2G-3G'!$AH$15:$AH$17),'Conducted 2G-3G'!$AH$15:$AH$17,0)))</f>
        <v>1950</v>
      </c>
      <c r="CE191" s="7235"/>
      <c r="CF191" s="7235"/>
      <c r="CG191" s="6706"/>
      <c r="CH191" s="6706"/>
      <c r="CI191" s="225">
        <f>BY191</f>
        <v/>
      </c>
      <c r="CJ191" s="237">
        <f>BZ191</f>
        <v/>
      </c>
      <c r="CK191" s="223">
        <f>CA191</f>
        <v/>
      </c>
      <c r="CL191" s="237">
        <f>CC191</f>
        <v/>
      </c>
      <c r="CM191" s="237">
        <f>CD191</f>
        <v/>
      </c>
      <c r="CN191" s="1524"/>
      <c r="CO191" s="1579"/>
      <c r="CP191" s="7214">
        <f>IF(CF191=""," ",IF(ABS(CE191-CF191)&lt;=0.1,"Valid","Not valid"))</f>
        <v/>
      </c>
      <c r="CQ191" s="1674">
        <f> IF(CE191="","",IF(AND(CE191&lt;&gt;"",CF191=""),IF(CE191&gt;=0.8,"Medir+Sig Max","No"),IF(CF191&lt;&gt;"",IF(CF191&gt;=0.8,"Medir+Sig Max","No"),"")))</f>
        <v/>
      </c>
      <c r="CR191" s="6932">
        <f>IF(UPPER($CQ$1)="X",IF(CF191=""," ",IF((ABS(CE191)&lt;5)*AND(ABS(CF191)&lt;5)*AND(ABS(CT191)&lt;5),"Solo si es max","Medir")),IF(CF191=""," ",IF((ABS(CE191)&lt;1)*AND(ABS(CF191)&lt;1)*AND(ABS(CT191)&lt;1),"Solo si es max","Medir")))</f>
        <v/>
      </c>
      <c r="CS191" s="7226"/>
      <c r="CT191" s="220">
        <f>IF(CO191="",IF(AND(CE191="",CF191=""),"",IF(CF191="",IF(DQ191&gt;1,ROUND(DQ191*CE191,3),CE191),IF(DQ191&gt;1,ROUND(DQ191*CF191,3),CF191))),IF(AND(CE191="",CF191=""),"",IF(CF191="",IF(DQ191&gt;1,ROUND(DQ191*CE191*(1/(CO191)),3),CE191*(1/(CO191))),IF(DQ191&gt;1,ROUND(DQ191*CF191*(1/(CO191)),3),CF191*(1/(CO191))))))</f>
        <v/>
      </c>
      <c r="CU191" s="224">
        <f>BY191</f>
        <v/>
      </c>
      <c r="CV191" s="237">
        <f>BZ191</f>
        <v/>
      </c>
      <c r="CW191" s="237">
        <f>CA191</f>
        <v/>
      </c>
      <c r="CX191" s="224">
        <f>CC191</f>
        <v/>
      </c>
      <c r="CY191" s="237">
        <f>CD191</f>
        <v/>
      </c>
      <c r="CZ191" s="7474">
        <f>IF(COUNTIF(Overview!K12:K14,TRUE)&gt;0,1.6,IF(COUNTIF(Overview!L12:L14,TRUE)&gt;0,8,0))</f>
        <v/>
      </c>
      <c r="DA191" s="1788"/>
      <c r="DB191" s="7483"/>
      <c r="DC191" s="844">
        <f>IF(CT191="","",IF(CT191&gt;CZ191,"Fail","Pass"))</f>
        <v/>
      </c>
      <c r="DD191" s="402"/>
      <c r="DE191" s="1565">
        <f>MyTimestamp(DC191)</f>
        <v/>
      </c>
      <c r="DF191" s="1531">
        <f>IF(COUNT(CE191:CH191)=1,15,IF(COUNT(CE191:CH191)=0,0,30))</f>
        <v/>
      </c>
      <c r="DG191" s="1532">
        <f>IF(DF191=0,0,2)</f>
        <v/>
      </c>
      <c r="DH191" s="859"/>
      <c r="DI191" s="859"/>
      <c r="DJ191" s="1569"/>
      <c r="DK191" s="1789"/>
      <c r="DL191" s="1574">
        <f>10^(CN191/20)*100-100</f>
        <v/>
      </c>
      <c r="DM191" s="1106"/>
      <c r="DN191" s="965"/>
      <c r="DO191" s="976">
        <f>IF(DM191="","",10^(DM191/10))</f>
        <v/>
      </c>
      <c r="DP191" s="976">
        <f>IF(ISNUMBER(DN191)=FALSE,"",10^(DN191/10))</f>
        <v/>
      </c>
      <c r="DQ191" s="1574">
        <f>IF(AND(ISNUMBER(DO191),ISNUMBER(DP191)),IF(DO191/DP191&gt;1,ROUND((DO191)/DP191,3),1),1)</f>
        <v/>
      </c>
      <c r="DR191" s="1541"/>
      <c r="DS191" s="1541"/>
      <c r="DT191" s="1541"/>
      <c r="DU191" s="1541"/>
      <c r="DV191" s="1541"/>
      <c r="DW191" s="1541"/>
      <c r="DX191" s="1541"/>
      <c r="DY191" s="1541"/>
      <c r="DZ191" s="1541"/>
      <c r="EA191" s="1541"/>
      <c r="EB191" s="1541"/>
      <c r="EC191" s="1541"/>
      <c r="ED191" s="1541"/>
      <c r="EE191" s="1541"/>
      <c r="EF191" s="1541"/>
      <c r="EG191" s="1541"/>
      <c r="EH191" s="1541"/>
      <c r="EI191" s="1541"/>
      <c r="EJ191" s="1541"/>
      <c r="EK191" s="1541"/>
      <c r="EL191" s="1541"/>
      <c r="EM191" s="1541"/>
      <c r="EN191" s="1541"/>
      <c r="EO191" s="1541"/>
      <c r="EP191" s="1541"/>
      <c r="EQ191" s="1541"/>
      <c r="ER191" s="1541"/>
      <c r="ES191" s="1541"/>
      <c r="ET191" s="1541"/>
      <c r="EU191" s="1541"/>
      <c r="EV191" s="1541"/>
    </row>
    <row r="192" ht="12.75" x14ac:dyDescent="0.2">
      <c r="A192" s="1541"/>
      <c r="B192" s="1541"/>
      <c r="C192"/>
      <c r="D192" s="6590"/>
      <c r="E192" s="6590"/>
      <c r="F192" s="6591" t="inlineStr">
        <is>
          <t>5.2</t>
        </is>
      </c>
      <c r="G192" s="6592"/>
      <c r="H192" s="6593">
        <f>BV192</f>
        <v/>
      </c>
      <c r="I192" s="6593">
        <f>BW192</f>
        <v/>
      </c>
      <c r="J192" s="6594" t="inlineStr">
        <is>
          <t>WCDMA</t>
        </is>
      </c>
      <c r="K192" s="6594" t="inlineStr">
        <is>
          <t>FDDI</t>
        </is>
      </c>
      <c r="L192" s="6595"/>
      <c r="M192" s="6593"/>
      <c r="N192" s="6596"/>
      <c r="O192" s="6597"/>
      <c r="P192" s="6597"/>
      <c r="Q192" s="6597"/>
      <c r="R192" s="6597"/>
      <c r="S192" s="6593"/>
      <c r="T192" s="6593">
        <v>9750</v>
      </c>
      <c r="U192" s="6593">
        <v>1950</v>
      </c>
      <c r="V192" s="6596"/>
      <c r="W192" s="6598"/>
      <c r="X192" s="6596"/>
      <c r="Y192" s="6596"/>
      <c r="Z192" s="6596"/>
      <c r="AA192" s="6595"/>
      <c r="AB192" s="6595"/>
      <c r="AC192" s="6599">
        <f>IF(OR(BX192="Close to Ear",BX192="Close to Head"),"Head",IF(BX192="Extremity","Extremity","Body"))</f>
        <v/>
      </c>
      <c r="AD192" s="6600">
        <f>CA192</f>
        <v/>
      </c>
      <c r="AE192" s="6594">
        <f>CB192</f>
        <v/>
      </c>
      <c r="AF192" s="6595"/>
      <c r="AG192" s="6601">
        <f>IF(OR(AZ192="",BA192=""),"N/A",IF(DC192="Pass","P","F"))</f>
        <v/>
      </c>
      <c r="AH192" s="6602"/>
      <c r="AI192" s="6602"/>
      <c r="AJ192" s="6602"/>
      <c r="AK192" s="6596"/>
      <c r="AL192" s="6595"/>
      <c r="AM192" s="6596"/>
      <c r="AN192" s="6596"/>
      <c r="AO192" s="6603"/>
      <c r="AP192" s="6603"/>
      <c r="AQ192" s="6603"/>
      <c r="AR192" s="6603"/>
      <c r="AS192" s="6603"/>
      <c r="AT192" s="6604">
        <f>IF(AC192="Extremity",IF(CG192="","",CG192),"")</f>
        <v/>
      </c>
      <c r="AU192" s="6604">
        <f>IF(AC192="Extremity",IF(CH192="","",CH192),"")</f>
        <v/>
      </c>
      <c r="AV192" s="6605">
        <f>IF(AC192="Extremity","",IF(CE192="","",CE192))</f>
        <v/>
      </c>
      <c r="AW192" s="6605">
        <f>IF(AD192="Extremity","",IF(CF192="","",CF192))</f>
        <v/>
      </c>
      <c r="AX192" s="6598">
        <f>DL192</f>
        <v/>
      </c>
      <c r="AY192" s="6598">
        <f>DQ192</f>
        <v/>
      </c>
      <c r="AZ192" s="6606">
        <f>IF(AC192="Extremity",IF(DA192="","",DA192),"")</f>
        <v/>
      </c>
      <c r="BA192" s="6607">
        <f>IF(AC192="Extremity","",IF(CT192="","",CT192))</f>
        <v/>
      </c>
      <c r="BB192" s="6598">
        <f>IF(AC192="Extremity",IF(DB192="","",DB192),"")</f>
        <v/>
      </c>
      <c r="BC192" s="6605">
        <f>IF(AC192="Extremity","",IF(CZ192="","",CZ192))</f>
        <v/>
      </c>
      <c r="BD192" s="6598">
        <f>DD192</f>
        <v/>
      </c>
      <c r="BE192" s="6608">
        <f>DE192</f>
        <v/>
      </c>
      <c r="BF192" s="6609">
        <f>DF192*60</f>
        <v/>
      </c>
      <c r="BG192" s="6610">
        <f>BE192</f>
        <v/>
      </c>
      <c r="BH192" s="6609">
        <f>DG192*60</f>
        <v/>
      </c>
      <c r="BI192" s="6609">
        <f>DH192</f>
        <v/>
      </c>
      <c r="BJ192" s="6611"/>
      <c r="BK192" s="6612">
        <f>Overview!$E$7</f>
        <v/>
      </c>
      <c r="BL192" s="6611"/>
      <c r="BM192" s="6609">
        <f>DI192</f>
        <v/>
      </c>
      <c r="BN192" s="6612">
        <f>Overview!$P$153</f>
        <v/>
      </c>
      <c r="BO192" s="6611"/>
      <c r="BP192" s="6611"/>
      <c r="BQ192" s="6595"/>
      <c r="BR192" s="6613"/>
      <c r="BS192" s="1541"/>
      <c r="BT192" s="1828" t="inlineStr">
        <is>
          <t>WCDMA</t>
        </is>
      </c>
      <c r="BU192" s="1828" t="inlineStr">
        <is>
          <t>FDDI</t>
        </is>
      </c>
      <c r="BV192" s="906">
        <f>Overview!$H$30</f>
        <v/>
      </c>
      <c r="BW192" s="1784"/>
      <c r="BX192" s="1828" t="inlineStr">
        <is>
          <t>Close to ear</t>
        </is>
      </c>
      <c r="BY192" s="1785"/>
      <c r="BZ192" s="1793"/>
      <c r="CA192" s="6688" t="str">
        <f>CONCATENATE(CA188," - Battery check 2")</f>
        <v>TBD - Battery check 2</v>
      </c>
      <c r="CB192" s="200">
        <v>0</v>
      </c>
      <c r="CC192" s="1059">
        <f>IF(COUNT('Conducted 2G-3G'!$AH$15:$AH$17)=0,9750,INDEX('Conducted 2G-3G'!$T$15:$T$17,MATCH(MAX('Conducted 2G-3G'!$AH$15:$AH$17),'Conducted 2G-3G'!$AH$15:$AH$17,0)))</f>
        <v>9750</v>
      </c>
      <c r="CD192" s="1059">
        <f>IF(COUNT('Conducted 2G-3G'!$AH$15:$AH$17)=0,1950,INDEX('Conducted 2G-3G'!$U$15:$U$17,MATCH(MAX('Conducted 2G-3G'!$AH$15:$AH$17),'Conducted 2G-3G'!$AH$15:$AH$17,0)))</f>
        <v>1950</v>
      </c>
      <c r="CE192" s="7237"/>
      <c r="CF192" s="7237"/>
      <c r="CG192" s="6911"/>
      <c r="CH192" s="6911"/>
      <c r="CI192" s="225">
        <f>BY192</f>
        <v/>
      </c>
      <c r="CJ192" s="6672">
        <f>BZ192</f>
        <v/>
      </c>
      <c r="CK192" s="223">
        <f>CA192</f>
        <v/>
      </c>
      <c r="CL192" s="6672">
        <f>CC192</f>
        <v/>
      </c>
      <c r="CM192" s="6672">
        <f>CD192</f>
        <v/>
      </c>
      <c r="CN192" s="6673"/>
      <c r="CO192" s="1579"/>
      <c r="CP192" s="6833">
        <f>IF(CF192=""," ",IF(ABS(CE192-CF192)&lt;=0.1,"Valid","Not valid"))</f>
        <v/>
      </c>
      <c r="CQ192" s="446">
        <f> IF(CE192="","",IF(AND(CE192&lt;&gt;"",CF192=""),IF(CE192&gt;=0.8,"Medir+Sig Max","No"),IF(CF192&lt;&gt;"",IF(CF192&gt;=0.8,"Medir+Sig Max","No"),"")))</f>
        <v/>
      </c>
      <c r="CR192" s="6933">
        <f>IF(UPPER($CQ$1)="X",IF(CF192=""," ",IF((ABS(CE192)&lt;5)*AND(ABS(CF192)&lt;5)*AND(ABS(CT192)&lt;5),"Solo si es max","Medir")),IF(CF192=""," ",IF((ABS(CE192)&lt;1)*AND(ABS(CF192)&lt;1)*AND(ABS(CT192)&lt;1),"Solo si es max","Medir")))</f>
        <v/>
      </c>
      <c r="CS192" s="1906"/>
      <c r="CT192" s="867">
        <f>IF(CO192="",IF(AND(CE192="",CF192=""),"",IF(CF192="",IF(DQ192&gt;1,ROUND(DQ192*CE192,3),CE192),IF(DQ192&gt;1,ROUND(DQ192*CF192,3),CF192))),IF(AND(CE192="",CF192=""),"",IF(CF192="",IF(DQ192&gt;1,ROUND(DQ192*CE192*(1/(CO192)),3),CE192*(1/(CO192))),IF(DQ192&gt;1,ROUND(DQ192*CF192*(1/(CO192)),3),CF192*(1/(CO192))))))</f>
        <v/>
      </c>
      <c r="CU192" s="224">
        <f>BY192</f>
        <v/>
      </c>
      <c r="CV192" s="237">
        <f>BZ192</f>
        <v/>
      </c>
      <c r="CW192" s="237">
        <f>CA192</f>
        <v/>
      </c>
      <c r="CX192" s="224">
        <f>CC192</f>
        <v/>
      </c>
      <c r="CY192" s="237">
        <f>CD192</f>
        <v/>
      </c>
      <c r="CZ192" s="7475">
        <f>IF(COUNTIF(Overview!K12:K14,TRUE)&gt;0,1.6,IF(COUNTIF(Overview!L12:L14,TRUE)&gt;0,8,0))</f>
        <v/>
      </c>
      <c r="DA192" s="1876"/>
      <c r="DB192" s="7485"/>
      <c r="DC192" s="844">
        <f>IF(CT192="","",IF(CT192&gt;CZ192,"Fail","Pass"))</f>
        <v/>
      </c>
      <c r="DD192" s="868"/>
      <c r="DE192" s="1565">
        <f>MyTimestamp(DC192)</f>
        <v/>
      </c>
      <c r="DF192" s="1531">
        <f>IF(COUNT(CE192:CH192)=1,15,IF(COUNT(CE192:CH192)=0,0,30))</f>
        <v/>
      </c>
      <c r="DG192" s="1532">
        <f>IF(DF192=0,0,2)</f>
        <v/>
      </c>
      <c r="DH192" s="6674"/>
      <c r="DI192" s="6674"/>
      <c r="DJ192" s="1569"/>
      <c r="DK192" s="1878"/>
      <c r="DL192" s="1574">
        <f>10^(CN192/20)*100-100</f>
        <v/>
      </c>
      <c r="DM192" s="1106"/>
      <c r="DN192" s="6686"/>
      <c r="DO192" s="6687">
        <f>IF(DM192="","",10^(DM192/10))</f>
        <v/>
      </c>
      <c r="DP192" s="6687">
        <f>IF(ISNUMBER(DN192)=FALSE,"",10^(DN192/10))</f>
        <v/>
      </c>
      <c r="DQ192" s="6614">
        <f>IF(AND(ISNUMBER(DO192),ISNUMBER(DP192)),IF(DO192/DP192&gt;1,ROUND((DO192)/DP192,3),1),1)</f>
        <v/>
      </c>
      <c r="DR192" s="1541"/>
      <c r="DS192" s="1541"/>
      <c r="DT192" s="1541"/>
      <c r="DU192" s="1541"/>
      <c r="DV192" s="1541"/>
      <c r="DW192" s="1541"/>
      <c r="DX192" s="1541"/>
      <c r="DY192" s="1541"/>
      <c r="DZ192" s="1541"/>
      <c r="EA192" s="1541"/>
      <c r="EB192" s="1541"/>
      <c r="EC192" s="1541"/>
      <c r="ED192" s="1541"/>
      <c r="EE192" s="1541"/>
      <c r="EF192" s="1541"/>
      <c r="EG192" s="1541"/>
      <c r="EH192" s="1541"/>
      <c r="EI192" s="1541"/>
      <c r="EJ192" s="1541"/>
      <c r="EK192" s="1541"/>
      <c r="EL192" s="1541"/>
      <c r="EM192" s="1541"/>
      <c r="EN192" s="1541"/>
      <c r="EO192" s="1541"/>
      <c r="EP192" s="1541"/>
      <c r="EQ192" s="1541"/>
      <c r="ER192" s="1541"/>
      <c r="ES192" s="1541"/>
      <c r="ET192" s="1541"/>
      <c r="EU192" s="1541"/>
      <c r="EV192" s="1541"/>
    </row>
    <row r="193" ht="12.75" x14ac:dyDescent="0.2">
      <c r="A193" s="1541"/>
      <c r="B193" s="1541"/>
      <c r="C193"/>
      <c r="D193" s="1486"/>
      <c r="E193" s="1486"/>
      <c r="F193" s="672" t="inlineStr">
        <is>
          <t>5.2</t>
        </is>
      </c>
      <c r="G193" s="1497"/>
      <c r="H193" s="130">
        <f>BV193</f>
        <v/>
      </c>
      <c r="I193" s="130">
        <f>BW193</f>
        <v/>
      </c>
      <c r="J193" s="1299" t="inlineStr">
        <is>
          <t>WCDMA</t>
        </is>
      </c>
      <c r="K193" s="1299" t="inlineStr">
        <is>
          <t>FDDI</t>
        </is>
      </c>
      <c r="L193" s="115"/>
      <c r="M193" s="130"/>
      <c r="N193" s="119"/>
      <c r="O193" s="131"/>
      <c r="P193" s="6597"/>
      <c r="Q193" s="131"/>
      <c r="R193" s="131"/>
      <c r="S193" s="130"/>
      <c r="T193" s="130">
        <v>9750</v>
      </c>
      <c r="U193" s="6593">
        <v>1950</v>
      </c>
      <c r="V193" s="119"/>
      <c r="W193" s="1305"/>
      <c r="X193" s="119"/>
      <c r="Y193" s="119"/>
      <c r="Z193" s="119"/>
      <c r="AA193" s="115"/>
      <c r="AB193" s="115"/>
      <c r="AC193" s="1300">
        <f>IF(OR(BX193="Close to Ear",BX193="Close to Head"),"Head",IF(BX193="Extremity","Extremity","Body"))</f>
        <v/>
      </c>
      <c r="AD193" s="1301">
        <f>CA193</f>
        <v/>
      </c>
      <c r="AE193" s="1299">
        <f>CB193</f>
        <v/>
      </c>
      <c r="AF193" s="115"/>
      <c r="AG193" s="1302">
        <f>IF(OR(AZ193="",BA193=""),"N/A",IF(DC193="Pass","P","F"))</f>
        <v/>
      </c>
      <c r="AH193" s="129"/>
      <c r="AI193" s="129"/>
      <c r="AJ193" s="129"/>
      <c r="AK193" s="119"/>
      <c r="AL193" s="115"/>
      <c r="AM193" s="119"/>
      <c r="AN193" s="119"/>
      <c r="AO193" s="692"/>
      <c r="AP193" s="692"/>
      <c r="AQ193" s="692"/>
      <c r="AR193" s="692"/>
      <c r="AS193" s="692"/>
      <c r="AT193" s="1303">
        <f>IF(AC193="Extremity",IF(CG193="","",CG193),"")</f>
        <v/>
      </c>
      <c r="AU193" s="1303">
        <f>IF(AC193="Extremity",IF(CH193="","",CH193),"")</f>
        <v/>
      </c>
      <c r="AV193" s="1304">
        <f>IF(AC193="Extremity","",IF(CE193="","",CE193))</f>
        <v/>
      </c>
      <c r="AW193" s="1304">
        <f>IF(AD193="Extremity","",IF(CF193="","",CF193))</f>
        <v/>
      </c>
      <c r="AX193" s="1305">
        <f>DL193</f>
        <v/>
      </c>
      <c r="AY193" s="1305">
        <f>DQ193</f>
        <v/>
      </c>
      <c r="AZ193" s="3377">
        <f>IF(AC193="Extremity",IF(DA193="","",DA193),"")</f>
        <v/>
      </c>
      <c r="BA193" s="3378">
        <f>IF(AC193="Extremity","",IF(CT193="","",CT193))</f>
        <v/>
      </c>
      <c r="BB193" s="1305">
        <f>IF(AC193="Extremity",IF(DB193="","",DB193),"")</f>
        <v/>
      </c>
      <c r="BC193" s="1304">
        <f>IF(AC193="Extremity","",IF(CZ193="","",CZ193))</f>
        <v/>
      </c>
      <c r="BD193" s="1305">
        <f>DD193</f>
        <v/>
      </c>
      <c r="BE193" s="132">
        <f>DE193</f>
        <v/>
      </c>
      <c r="BF193" s="133">
        <f>DF193*60</f>
        <v/>
      </c>
      <c r="BG193" s="121">
        <f>BE193</f>
        <v/>
      </c>
      <c r="BH193" s="133">
        <f>DG193*60</f>
        <v/>
      </c>
      <c r="BI193" s="133">
        <f>DH193</f>
        <v/>
      </c>
      <c r="BJ193" s="117"/>
      <c r="BK193" s="812">
        <f>Overview!$E$7</f>
        <v/>
      </c>
      <c r="BL193" s="117"/>
      <c r="BM193" s="834">
        <f>DI193</f>
        <v/>
      </c>
      <c r="BN193" s="812">
        <f>Overview!$P$153</f>
        <v/>
      </c>
      <c r="BO193" s="117"/>
      <c r="BP193" s="117"/>
      <c r="BQ193" s="115"/>
      <c r="BR193" s="1478"/>
      <c r="BS193" s="1541"/>
      <c r="BT193" s="1828" t="inlineStr">
        <is>
          <t>WCDMA</t>
        </is>
      </c>
      <c r="BU193" s="1828" t="inlineStr">
        <is>
          <t>FDDI</t>
        </is>
      </c>
      <c r="BV193" s="906">
        <f>Overview!$H$30</f>
        <v/>
      </c>
      <c r="BW193" s="1784"/>
      <c r="BX193" s="1833" t="inlineStr">
        <is>
          <t>Body</t>
        </is>
      </c>
      <c r="BY193" s="1785"/>
      <c r="BZ193" s="1785"/>
      <c r="CA193" s="1071" t="inlineStr">
        <is>
          <t>Front Face</t>
        </is>
      </c>
      <c r="CB193" s="202">
        <v>5</v>
      </c>
      <c r="CC193" s="1103">
        <f>IF(COUNT('Conducted 2G-3G'!$AH$15:$AH$17)=0,9750,INDEX('Conducted 2G-3G'!$T$15:$T$17,MATCH(MAX('Conducted 2G-3G'!$AH$15:$AH$17),'Conducted 2G-3G'!$AH$15:$AH$17,0)))</f>
        <v>9750</v>
      </c>
      <c r="CD193" s="1102">
        <f>IF(COUNT('Conducted 2G-3G'!$AH$15:$AH$17)=0,1950,INDEX('Conducted 2G-3G'!$U$15:$U$17,MATCH(MAX('Conducted 2G-3G'!$AH$15:$AH$17),'Conducted 2G-3G'!$AH$15:$AH$17,0)))</f>
        <v>1950</v>
      </c>
      <c r="CE193" s="7233"/>
      <c r="CF193" s="7233"/>
      <c r="CG193" s="6705"/>
      <c r="CH193" s="6705"/>
      <c r="CI193" s="225">
        <f>BY193</f>
        <v/>
      </c>
      <c r="CJ193" s="236">
        <f>BZ193</f>
        <v/>
      </c>
      <c r="CK193" s="223">
        <f>CA193</f>
        <v/>
      </c>
      <c r="CL193" s="223">
        <f>CC193</f>
        <v/>
      </c>
      <c r="CM193" s="236">
        <f>CD193</f>
        <v/>
      </c>
      <c r="CN193" s="1526"/>
      <c r="CO193" s="1581"/>
      <c r="CP193" s="891">
        <f>IF(CF193=""," ",IF(ABS(CE193-CF193)&lt;=0.1,"Valid","Not valid"))</f>
        <v/>
      </c>
      <c r="CQ193" s="892">
        <f> IF(CE193="","",IF(AND(CE193&lt;&gt;"",CF193=""),IF(CE193&gt;=0.8,"Medir+Sig Max","No"),IF(CF193&lt;&gt;"",IF(CF193&gt;=0.8,"Medir+Sig Max","No"),"")))</f>
        <v/>
      </c>
      <c r="CR193" s="7224">
        <f>IF(UPPER('SAR FCC-ISED'!$CQ$1)="X",IF(CF193=""," ",IF((ABS(CE193)&lt;5)*AND(ABS(CF193)&lt;5)*AND(ABS(CT193)&lt;5),"Solo si es max","Medir")),IF(CF193=""," ",IF((ABS(CE193)&lt;1)*AND(ABS(CF193)&lt;1)*AND(ABS(CT193)&lt;1),"Solo si es max","Medir")))</f>
        <v/>
      </c>
      <c r="CS193" s="892"/>
      <c r="CT193" s="219">
        <f>IF(CO193="",IF(AND(CE193="",CF193=""),"",IF(CF193="",IF(DQ193&gt;1,ROUND(DQ193*CE193,3),CE193),IF(DQ193&gt;1,ROUND(DQ193*CF193,3),CF193))),IF(AND(CE193="",CF193=""),"",IF(CF193="",IF(DQ193&gt;1,ROUND(DQ193*CE193*(1/(CO193)),3),CE193*(1/(CO193))),IF(DQ193&gt;1,ROUND(DQ193*CF193*(1/(CO193)),3),CF193*(1/(CO193))))))</f>
        <v/>
      </c>
      <c r="CU193" s="224">
        <f>BY193</f>
        <v/>
      </c>
      <c r="CV193" s="237">
        <f>BZ193</f>
        <v/>
      </c>
      <c r="CW193" s="237">
        <f>CA193</f>
        <v/>
      </c>
      <c r="CX193" s="224">
        <f>CC193</f>
        <v/>
      </c>
      <c r="CY193" s="237">
        <f>CD193</f>
        <v/>
      </c>
      <c r="CZ193" s="7476">
        <f>IF(COUNTIF(Overview!K12:K14,TRUE)&gt;0,1.6,IF(COUNTIF(Overview!L12:L14,TRUE)&gt;0,8,0))</f>
        <v/>
      </c>
      <c r="DA193" s="1799"/>
      <c r="DB193" s="7482"/>
      <c r="DC193" s="844">
        <f>IF(CT193="","",IF(CT193&gt;CZ193,"Fail","Pass"))</f>
        <v/>
      </c>
      <c r="DD193" s="399"/>
      <c r="DE193" s="1565">
        <f>MyTimestamp(DC193)</f>
        <v/>
      </c>
      <c r="DF193" s="1531">
        <f>IF(COUNT(CE193:CH193)=1,15,IF(COUNT(CE193:CH193)=0,0,30))</f>
        <v/>
      </c>
      <c r="DG193" s="1532">
        <f>IF(DF193=0,0,2)</f>
        <v/>
      </c>
      <c r="DH193" s="862"/>
      <c r="DI193" s="862"/>
      <c r="DJ193" s="1569"/>
      <c r="DK193" s="1782"/>
      <c r="DL193" s="1574">
        <f>10^(CN193/20)*100-100</f>
        <v/>
      </c>
      <c r="DM193" s="876"/>
      <c r="DN193" s="1104"/>
      <c r="DO193" s="876">
        <f>IF(DM193="","",10^(DM193/10))</f>
        <v/>
      </c>
      <c r="DP193" s="876">
        <f>IF(ISNUMBER(DN193)=FALSE,"",10^(DN193/10))</f>
        <v/>
      </c>
      <c r="DQ193" s="1573">
        <f>IF(AND(ISNUMBER(DO193),ISNUMBER(DP193)),IF(DO193/DP193&gt;1,ROUND((DO193)/DP193,3),1),1)</f>
        <v/>
      </c>
      <c r="DR193" s="1541"/>
      <c r="DS193" s="1541"/>
      <c r="DT193" s="1541"/>
      <c r="DU193" s="1541"/>
      <c r="DV193" s="1541"/>
      <c r="DW193" s="1541"/>
      <c r="DX193" s="1541"/>
      <c r="DY193" s="1541"/>
      <c r="DZ193" s="1541"/>
      <c r="EA193" s="1541"/>
      <c r="EB193" s="1541"/>
      <c r="EC193" s="1541"/>
      <c r="ED193" s="1541"/>
      <c r="EE193" s="1541"/>
      <c r="EF193" s="1541"/>
      <c r="EG193" s="1541"/>
      <c r="EH193" s="1541"/>
      <c r="EI193" s="1541"/>
      <c r="EJ193" s="1541"/>
      <c r="EK193" s="1541"/>
      <c r="EL193" s="1541"/>
      <c r="EM193" s="1541"/>
      <c r="EN193" s="1541"/>
      <c r="EO193" s="1541"/>
      <c r="EP193" s="1541"/>
      <c r="EQ193" s="1541"/>
      <c r="ER193" s="1541"/>
      <c r="ES193" s="1541"/>
      <c r="ET193" s="1541"/>
      <c r="EU193" s="1541"/>
      <c r="EV193" s="1541"/>
    </row>
    <row r="194" ht="12.75" x14ac:dyDescent="0.2">
      <c r="A194" s="1541"/>
      <c r="B194" s="1541"/>
      <c r="C194"/>
      <c r="D194" s="1486"/>
      <c r="E194" s="1486"/>
      <c r="F194" s="672" t="inlineStr">
        <is>
          <t>5.2</t>
        </is>
      </c>
      <c r="G194" s="1497"/>
      <c r="H194" s="130">
        <f>BV194</f>
        <v/>
      </c>
      <c r="I194" s="130">
        <f>BW194</f>
        <v/>
      </c>
      <c r="J194" s="1299" t="inlineStr">
        <is>
          <t>WCDMA</t>
        </is>
      </c>
      <c r="K194" s="1299" t="inlineStr">
        <is>
          <t>FDDI</t>
        </is>
      </c>
      <c r="L194" s="115"/>
      <c r="M194" s="130"/>
      <c r="N194" s="119"/>
      <c r="O194" s="131"/>
      <c r="P194" s="6597"/>
      <c r="Q194" s="131"/>
      <c r="R194" s="131"/>
      <c r="S194" s="130"/>
      <c r="T194" s="130">
        <v>9750</v>
      </c>
      <c r="U194" s="6593">
        <v>1950</v>
      </c>
      <c r="V194" s="119"/>
      <c r="W194" s="1305"/>
      <c r="X194" s="119"/>
      <c r="Y194" s="119"/>
      <c r="Z194" s="119"/>
      <c r="AA194" s="115"/>
      <c r="AB194" s="115"/>
      <c r="AC194" s="1300">
        <f>IF(OR(BX194="Close to Ear",BX194="Close to Head"),"Head",IF(BX194="Extremity","Extremity","Body"))</f>
        <v/>
      </c>
      <c r="AD194" s="1301">
        <f>CA194</f>
        <v/>
      </c>
      <c r="AE194" s="1299">
        <f>CB194</f>
        <v/>
      </c>
      <c r="AF194" s="115"/>
      <c r="AG194" s="1302">
        <f>IF(OR(AZ194="",BA194=""),"N/A",IF(DC194="Pass","P","F"))</f>
        <v/>
      </c>
      <c r="AH194" s="129"/>
      <c r="AI194" s="129"/>
      <c r="AJ194" s="129"/>
      <c r="AK194" s="119"/>
      <c r="AL194" s="115"/>
      <c r="AM194" s="119"/>
      <c r="AN194" s="119"/>
      <c r="AO194" s="692"/>
      <c r="AP194" s="692"/>
      <c r="AQ194" s="692"/>
      <c r="AR194" s="692"/>
      <c r="AS194" s="692"/>
      <c r="AT194" s="1303">
        <f>IF(AC194="Extremity",IF(CG194="","",CG194),"")</f>
        <v/>
      </c>
      <c r="AU194" s="1303">
        <f>IF(AC194="Extremity",IF(CH194="","",CH194),"")</f>
        <v/>
      </c>
      <c r="AV194" s="1304">
        <f>IF(AC194="Extremity","",IF(CE194="","",CE194))</f>
        <v/>
      </c>
      <c r="AW194" s="1304">
        <f>IF(AD194="Extremity","",IF(CF194="","",CF194))</f>
        <v/>
      </c>
      <c r="AX194" s="1305">
        <f>DL194</f>
        <v/>
      </c>
      <c r="AY194" s="1305">
        <f>DQ194</f>
        <v/>
      </c>
      <c r="AZ194" s="3377">
        <f>IF(AC194="Extremity",IF(DA194="","",DA194),"")</f>
        <v/>
      </c>
      <c r="BA194" s="3378">
        <f>IF(AC194="Extremity","",IF(CT194="","",CT194))</f>
        <v/>
      </c>
      <c r="BB194" s="1305">
        <f>IF(AC194="Extremity",IF(DB194="","",DB194),"")</f>
        <v/>
      </c>
      <c r="BC194" s="1304">
        <f>IF(AC194="Extremity","",IF(CZ194="","",CZ194))</f>
        <v/>
      </c>
      <c r="BD194" s="1305">
        <f>DD194</f>
        <v/>
      </c>
      <c r="BE194" s="132">
        <f>DE194</f>
        <v/>
      </c>
      <c r="BF194" s="133">
        <f>DF194*60</f>
        <v/>
      </c>
      <c r="BG194" s="121">
        <f>BE194</f>
        <v/>
      </c>
      <c r="BH194" s="133">
        <f>DG194*60</f>
        <v/>
      </c>
      <c r="BI194" s="133">
        <f>DH194</f>
        <v/>
      </c>
      <c r="BJ194" s="117"/>
      <c r="BK194" s="812">
        <f>Overview!$E$7</f>
        <v/>
      </c>
      <c r="BL194" s="117"/>
      <c r="BM194" s="834">
        <f>DI194</f>
        <v/>
      </c>
      <c r="BN194" s="812">
        <f>Overview!$P$153</f>
        <v/>
      </c>
      <c r="BO194" s="117"/>
      <c r="BP194" s="117"/>
      <c r="BQ194" s="115"/>
      <c r="BR194" s="1478"/>
      <c r="BS194" s="1541"/>
      <c r="BT194" s="1828" t="inlineStr">
        <is>
          <t>WCDMA</t>
        </is>
      </c>
      <c r="BU194" s="1828" t="inlineStr">
        <is>
          <t>FDDI</t>
        </is>
      </c>
      <c r="BV194" s="906">
        <f>Overview!$H$30</f>
        <v/>
      </c>
      <c r="BW194" s="1784"/>
      <c r="BX194" s="1828" t="inlineStr">
        <is>
          <t>Body</t>
        </is>
      </c>
      <c r="BY194" s="1785"/>
      <c r="BZ194" s="1785"/>
      <c r="CA194" s="1072" t="inlineStr">
        <is>
          <t>Back Face</t>
        </is>
      </c>
      <c r="CB194" s="200">
        <v>5</v>
      </c>
      <c r="CC194" s="1105">
        <f>IF(COUNT('Conducted 2G-3G'!$AH$15:$AH$17)=0,9750,INDEX('Conducted 2G-3G'!$T$15:$T$17,MATCH(MAX('Conducted 2G-3G'!$AH$15:$AH$17),'Conducted 2G-3G'!$AH$15:$AH$17,0)))</f>
        <v>9750</v>
      </c>
      <c r="CD194" s="877">
        <f>IF(COUNT('Conducted 2G-3G'!$AH$15:$AH$17)=0,1950,INDEX('Conducted 2G-3G'!$U$15:$U$17,MATCH(MAX('Conducted 2G-3G'!$AH$15:$AH$17),'Conducted 2G-3G'!$AH$15:$AH$17,0)))</f>
        <v>1950</v>
      </c>
      <c r="CE194" s="7234"/>
      <c r="CF194" s="7234"/>
      <c r="CG194" s="6706"/>
      <c r="CH194" s="6706"/>
      <c r="CI194" s="225">
        <f>BY194</f>
        <v/>
      </c>
      <c r="CJ194" s="237">
        <f>BZ194</f>
        <v/>
      </c>
      <c r="CK194" s="223">
        <f>CA194</f>
        <v/>
      </c>
      <c r="CL194" s="224">
        <f>CC194</f>
        <v/>
      </c>
      <c r="CM194" s="237">
        <f>CD194</f>
        <v/>
      </c>
      <c r="CN194" s="1527"/>
      <c r="CO194" s="1579"/>
      <c r="CP194" s="7214">
        <f>IF(CF194=""," ",IF(ABS(CE194-CF194)&lt;=0.1,"Valid","Not valid"))</f>
        <v/>
      </c>
      <c r="CQ194" s="1674">
        <f> IF(CE194="","",IF(AND(CE194&lt;&gt;"",CF194=""),IF(CE194&gt;=0.8,"Medir+Sig Max","No"),IF(CF194&lt;&gt;"",IF(CF194&gt;=0.8,"Medir+Sig Max","No"),"")))</f>
        <v/>
      </c>
      <c r="CR194" s="6927">
        <f>IF(UPPER('SAR FCC-ISED'!$CQ$1)="X",IF(CF194=""," ",IF((ABS(CE194)&lt;5)*AND(ABS(CF194)&lt;5)*AND(ABS(CT194)&lt;5),"Solo si es max","Medir")),IF(CF194=""," ",IF((ABS(CE194)&lt;1)*AND(ABS(CF194)&lt;1)*AND(ABS(CT194)&lt;1),"Solo si es max","Medir")))</f>
        <v/>
      </c>
      <c r="CS194" s="1674"/>
      <c r="CT194" s="220">
        <f>IF(CO194="",IF(AND(CE194="",CF194=""),"",IF(CF194="",IF(DQ194&gt;1,ROUND(DQ194*CE194,3),CE194),IF(DQ194&gt;1,ROUND(DQ194*CF194,3),CF194))),IF(AND(CE194="",CF194=""),"",IF(CF194="",IF(DQ194&gt;1,ROUND(DQ194*CE194*(1/(CO194)),3),CE194*(1/(CO194))),IF(DQ194&gt;1,ROUND(DQ194*CF194*(1/(CO194)),3),CF194*(1/(CO194))))))</f>
        <v/>
      </c>
      <c r="CU194" s="224">
        <f>BY194</f>
        <v/>
      </c>
      <c r="CV194" s="237">
        <f>BZ194</f>
        <v/>
      </c>
      <c r="CW194" s="237">
        <f>CA194</f>
        <v/>
      </c>
      <c r="CX194" s="224">
        <f>CC194</f>
        <v/>
      </c>
      <c r="CY194" s="237">
        <f>CD194</f>
        <v/>
      </c>
      <c r="CZ194" s="7474">
        <f>IF(COUNTIF(Overview!K12:K14,TRUE)&gt;0,1.6,IF(COUNTIF(Overview!L12:L14,TRUE)&gt;0,8,0))</f>
        <v/>
      </c>
      <c r="DA194" s="1788"/>
      <c r="DB194" s="7483"/>
      <c r="DC194" s="844">
        <f>IF(CT194="","",IF(CT194&gt;CZ194,"Fail","Pass"))</f>
        <v/>
      </c>
      <c r="DD194" s="402"/>
      <c r="DE194" s="1565">
        <f>MyTimestamp(DC194)</f>
        <v/>
      </c>
      <c r="DF194" s="1531">
        <f>IF(COUNT(CE194:CH194)=1,15,IF(COUNT(CE194:CH194)=0,0,30))</f>
        <v/>
      </c>
      <c r="DG194" s="1532">
        <f>IF(DF194=0,0,2)</f>
        <v/>
      </c>
      <c r="DH194" s="859"/>
      <c r="DI194" s="859"/>
      <c r="DJ194" s="1569"/>
      <c r="DK194" s="1789"/>
      <c r="DL194" s="1574">
        <f>10^(CN194/20)*100-100</f>
        <v/>
      </c>
      <c r="DM194" s="1106"/>
      <c r="DN194" s="976"/>
      <c r="DO194" s="976">
        <f>IF(DM194="","",10^(DM194/10))</f>
        <v/>
      </c>
      <c r="DP194" s="976">
        <f>IF(ISNUMBER(DN194)=FALSE,"",10^(DN194/10))</f>
        <v/>
      </c>
      <c r="DQ194" s="1574">
        <f>IF(AND(ISNUMBER(DO194),ISNUMBER(DP194)),IF(DO194/DP194&gt;1,ROUND((DO194)/DP194,3),1),1)</f>
        <v/>
      </c>
      <c r="DR194" s="1541"/>
      <c r="DS194" s="1541"/>
      <c r="DT194" s="1541"/>
      <c r="DU194" s="1541"/>
      <c r="DV194" s="1541"/>
      <c r="DW194" s="1541"/>
      <c r="DX194" s="1541"/>
      <c r="DY194" s="1541"/>
      <c r="DZ194" s="1541"/>
      <c r="EA194" s="1541"/>
      <c r="EB194" s="1541"/>
      <c r="EC194" s="1541"/>
      <c r="ED194" s="1541"/>
      <c r="EE194" s="1541"/>
      <c r="EF194" s="1541"/>
      <c r="EG194" s="1541"/>
      <c r="EH194" s="1541"/>
      <c r="EI194" s="1541"/>
      <c r="EJ194" s="1541"/>
      <c r="EK194" s="1541"/>
      <c r="EL194" s="1541"/>
      <c r="EM194" s="1541"/>
      <c r="EN194" s="1541"/>
      <c r="EO194" s="1541"/>
      <c r="EP194" s="1541"/>
      <c r="EQ194" s="1541"/>
      <c r="ER194" s="1541"/>
      <c r="ES194" s="1541"/>
      <c r="ET194" s="1541"/>
      <c r="EU194" s="1541"/>
      <c r="EV194" s="1541"/>
    </row>
    <row r="195" ht="12.75" x14ac:dyDescent="0.2">
      <c r="A195" s="1541"/>
      <c r="B195" s="1541"/>
      <c r="C195"/>
      <c r="D195" s="1486"/>
      <c r="E195" s="1486"/>
      <c r="F195" s="672" t="inlineStr">
        <is>
          <t>5.2</t>
        </is>
      </c>
      <c r="G195" s="1497"/>
      <c r="H195" s="130">
        <f>BV195</f>
        <v/>
      </c>
      <c r="I195" s="130">
        <f>BW195</f>
        <v/>
      </c>
      <c r="J195" s="1299" t="inlineStr">
        <is>
          <t>WCDMA</t>
        </is>
      </c>
      <c r="K195" s="1299" t="inlineStr">
        <is>
          <t>FDDI</t>
        </is>
      </c>
      <c r="L195" s="115"/>
      <c r="M195" s="130"/>
      <c r="N195" s="119"/>
      <c r="O195" s="131"/>
      <c r="P195" s="6597"/>
      <c r="Q195" s="131"/>
      <c r="R195" s="131"/>
      <c r="S195" s="130"/>
      <c r="T195" s="130">
        <v>9750</v>
      </c>
      <c r="U195" s="6593">
        <v>1950</v>
      </c>
      <c r="V195" s="119"/>
      <c r="W195" s="1305"/>
      <c r="X195" s="119"/>
      <c r="Y195" s="119"/>
      <c r="Z195" s="119"/>
      <c r="AA195" s="115"/>
      <c r="AB195" s="115"/>
      <c r="AC195" s="1300">
        <f>IF(OR(BX195="Close to Ear",BX195="Close to Head"),"Head",IF(BX195="Extremity","Extremity","Body"))</f>
        <v/>
      </c>
      <c r="AD195" s="1301">
        <f>CA195</f>
        <v/>
      </c>
      <c r="AE195" s="1299">
        <f>CB195</f>
        <v/>
      </c>
      <c r="AF195" s="115"/>
      <c r="AG195" s="1302">
        <f>IF(OR(AZ195="",BA195=""),"N/A",IF(DC195="Pass","P","F"))</f>
        <v/>
      </c>
      <c r="AH195" s="129"/>
      <c r="AI195" s="129"/>
      <c r="AJ195" s="129"/>
      <c r="AK195" s="119"/>
      <c r="AL195" s="115"/>
      <c r="AM195" s="119"/>
      <c r="AN195" s="119"/>
      <c r="AO195" s="692"/>
      <c r="AP195" s="692"/>
      <c r="AQ195" s="692"/>
      <c r="AR195" s="692"/>
      <c r="AS195" s="692"/>
      <c r="AT195" s="1303">
        <f>IF(AC195="Extremity",IF(CG195="","",CG195),"")</f>
        <v/>
      </c>
      <c r="AU195" s="1303">
        <f>IF(AC195="Extremity",IF(CH195="","",CH195),"")</f>
        <v/>
      </c>
      <c r="AV195" s="1304">
        <f>IF(AC195="Extremity","",IF(CE195="","",CE195))</f>
        <v/>
      </c>
      <c r="AW195" s="1304">
        <f>IF(AD195="Extremity","",IF(CF195="","",CF195))</f>
        <v/>
      </c>
      <c r="AX195" s="1305">
        <f>DL195</f>
        <v/>
      </c>
      <c r="AY195" s="1305">
        <f>DQ195</f>
        <v/>
      </c>
      <c r="AZ195" s="3377">
        <f>IF(AC195="Extremity",IF(DA195="","",DA195),"")</f>
        <v/>
      </c>
      <c r="BA195" s="3378">
        <f>IF(AC195="Extremity","",IF(CT195="","",CT195))</f>
        <v/>
      </c>
      <c r="BB195" s="1305">
        <f>IF(AC195="Extremity",IF(DB195="","",DB195),"")</f>
        <v/>
      </c>
      <c r="BC195" s="1304">
        <f>IF(AC195="Extremity","",IF(CZ195="","",CZ195))</f>
        <v/>
      </c>
      <c r="BD195" s="1305">
        <f>DD195</f>
        <v/>
      </c>
      <c r="BE195" s="132">
        <f>DE195</f>
        <v/>
      </c>
      <c r="BF195" s="133">
        <f>DF195*60</f>
        <v/>
      </c>
      <c r="BG195" s="121">
        <f>BE195</f>
        <v/>
      </c>
      <c r="BH195" s="133">
        <f>DG195*60</f>
        <v/>
      </c>
      <c r="BI195" s="133">
        <f>DH195</f>
        <v/>
      </c>
      <c r="BJ195" s="117"/>
      <c r="BK195" s="812">
        <f>Overview!$E$7</f>
        <v/>
      </c>
      <c r="BL195" s="117"/>
      <c r="BM195" s="834">
        <f>DI195</f>
        <v/>
      </c>
      <c r="BN195" s="812">
        <f>Overview!$P$153</f>
        <v/>
      </c>
      <c r="BO195" s="117"/>
      <c r="BP195" s="117"/>
      <c r="BQ195" s="115"/>
      <c r="BR195" s="1478"/>
      <c r="BS195" s="1541"/>
      <c r="BT195" s="1828" t="inlineStr">
        <is>
          <t>WCDMA</t>
        </is>
      </c>
      <c r="BU195" s="1828" t="inlineStr">
        <is>
          <t>FDDI</t>
        </is>
      </c>
      <c r="BV195" s="906">
        <f>Overview!$H$30</f>
        <v/>
      </c>
      <c r="BW195" s="1784"/>
      <c r="BX195" s="1828" t="inlineStr">
        <is>
          <t>Body</t>
        </is>
      </c>
      <c r="BY195" s="1785"/>
      <c r="BZ195" s="1785"/>
      <c r="CA195" s="1072" t="inlineStr">
        <is>
          <t>Left Edge</t>
        </is>
      </c>
      <c r="CB195" s="200">
        <v>5</v>
      </c>
      <c r="CC195" s="1107">
        <f>IF(COUNT('Conducted 2G-3G'!$AH$15:$AH$17)=0,9750,INDEX('Conducted 2G-3G'!$T$15:$T$17,MATCH(MAX('Conducted 2G-3G'!$AH$15:$AH$17),'Conducted 2G-3G'!$AH$15:$AH$17,0)))</f>
        <v>9750</v>
      </c>
      <c r="CD195" s="1108">
        <f>IF(COUNT('Conducted 2G-3G'!$AH$15:$AH$17)=0,1950,INDEX('Conducted 2G-3G'!$U$15:$U$17,MATCH(MAX('Conducted 2G-3G'!$AH$15:$AH$17),'Conducted 2G-3G'!$AH$15:$AH$17,0)))</f>
        <v>1950</v>
      </c>
      <c r="CE195" s="7234"/>
      <c r="CF195" s="7234"/>
      <c r="CG195" s="6706"/>
      <c r="CH195" s="6706"/>
      <c r="CI195" s="225">
        <f>BY195</f>
        <v/>
      </c>
      <c r="CJ195" s="237">
        <f>BZ195</f>
        <v/>
      </c>
      <c r="CK195" s="223">
        <f>CA195</f>
        <v/>
      </c>
      <c r="CL195" s="224">
        <f>CC195</f>
        <v/>
      </c>
      <c r="CM195" s="237">
        <f>CD195</f>
        <v/>
      </c>
      <c r="CN195" s="1527"/>
      <c r="CO195" s="1579"/>
      <c r="CP195" s="7214">
        <f>IF(CF195=""," ",IF(ABS(CE195-CF195)&lt;=0.1,"Valid","Not valid"))</f>
        <v/>
      </c>
      <c r="CQ195" s="1674">
        <f> IF(CE195="","",IF(AND(CE195&lt;&gt;"",CF195=""),IF(CE195&gt;=0.8,"Medir+Sig Max","No"),IF(CF195&lt;&gt;"",IF(CF195&gt;=0.8,"Medir+Sig Max","No"),"")))</f>
        <v/>
      </c>
      <c r="CR195" s="6927">
        <f>IF(UPPER('SAR FCC-ISED'!$CQ$1)="X",IF(CF195=""," ",IF((ABS(CE195)&lt;5)*AND(ABS(CF195)&lt;5)*AND(ABS(CT195)&lt;5),"Solo si es max","Medir")),IF(CF195=""," ",IF((ABS(CE195)&lt;1)*AND(ABS(CF195)&lt;1)*AND(ABS(CT195)&lt;1),"Solo si es max","Medir")))</f>
        <v/>
      </c>
      <c r="CS195" s="1674"/>
      <c r="CT195" s="220">
        <f>IF(CO195="",IF(AND(CE195="",CF195=""),"",IF(CF195="",IF(DQ195&gt;1,ROUND(DQ195*CE195,3),CE195),IF(DQ195&gt;1,ROUND(DQ195*CF195,3),CF195))),IF(AND(CE195="",CF195=""),"",IF(CF195="",IF(DQ195&gt;1,ROUND(DQ195*CE195*(1/(CO195)),3),CE195*(1/(CO195))),IF(DQ195&gt;1,ROUND(DQ195*CF195*(1/(CO195)),3),CF195*(1/(CO195))))))</f>
        <v/>
      </c>
      <c r="CU195" s="224">
        <f>BY195</f>
        <v/>
      </c>
      <c r="CV195" s="237">
        <f>BZ195</f>
        <v/>
      </c>
      <c r="CW195" s="237">
        <f>CA195</f>
        <v/>
      </c>
      <c r="CX195" s="224">
        <f>CC195</f>
        <v/>
      </c>
      <c r="CY195" s="237">
        <f>CD195</f>
        <v/>
      </c>
      <c r="CZ195" s="7474">
        <f>IF(COUNTIF(Overview!K12:K14,TRUE)&gt;0,1.6,IF(COUNTIF(Overview!L12:L14,TRUE)&gt;0,8,0))</f>
        <v/>
      </c>
      <c r="DA195" s="1788"/>
      <c r="DB195" s="7483"/>
      <c r="DC195" s="844">
        <f>IF(CT195="","",IF(CT195&gt;CZ195,"Fail","Pass"))</f>
        <v/>
      </c>
      <c r="DD195" s="402"/>
      <c r="DE195" s="1565">
        <f>MyTimestamp(DC195)</f>
        <v/>
      </c>
      <c r="DF195" s="1531">
        <f>IF(COUNT(CE195:CH195)=1,15,IF(COUNT(CE195:CH195)=0,0,30))</f>
        <v/>
      </c>
      <c r="DG195" s="1532">
        <f>IF(DF195=0,0,2)</f>
        <v/>
      </c>
      <c r="DH195" s="859"/>
      <c r="DI195" s="859"/>
      <c r="DJ195" s="1569"/>
      <c r="DK195" s="1789"/>
      <c r="DL195" s="1574">
        <f>10^(CN195/20)*100-100</f>
        <v/>
      </c>
      <c r="DM195" s="1106"/>
      <c r="DN195" s="976"/>
      <c r="DO195" s="976">
        <f>IF(DM195="","",10^(DM195/10))</f>
        <v/>
      </c>
      <c r="DP195" s="976">
        <f>IF(ISNUMBER(DN195)=FALSE,"",10^(DN195/10))</f>
        <v/>
      </c>
      <c r="DQ195" s="1574">
        <f>IF(AND(ISNUMBER(DO195),ISNUMBER(DP195)),IF(DO195/DP195&gt;1,ROUND((DO195)/DP195,3),1),1)</f>
        <v/>
      </c>
      <c r="DR195" s="1541"/>
      <c r="DS195" s="1541"/>
      <c r="DT195" s="1541"/>
      <c r="DU195" s="1541"/>
      <c r="DV195" s="1541"/>
      <c r="DW195" s="1541"/>
      <c r="DX195" s="1541"/>
      <c r="DY195" s="1541"/>
      <c r="DZ195" s="1541"/>
      <c r="EA195" s="1541"/>
      <c r="EB195" s="1541"/>
      <c r="EC195" s="1541"/>
      <c r="ED195" s="1541"/>
      <c r="EE195" s="1541"/>
      <c r="EF195" s="1541"/>
      <c r="EG195" s="1541"/>
      <c r="EH195" s="1541"/>
      <c r="EI195" s="1541"/>
      <c r="EJ195" s="1541"/>
      <c r="EK195" s="1541"/>
      <c r="EL195" s="1541"/>
      <c r="EM195" s="1541"/>
      <c r="EN195" s="1541"/>
      <c r="EO195" s="1541"/>
      <c r="EP195" s="1541"/>
      <c r="EQ195" s="1541"/>
      <c r="ER195" s="1541"/>
      <c r="ES195" s="1541"/>
      <c r="ET195" s="1541"/>
      <c r="EU195" s="1541"/>
      <c r="EV195" s="1541"/>
    </row>
    <row r="196" ht="12.75" x14ac:dyDescent="0.2">
      <c r="A196" s="1541"/>
      <c r="B196" s="1541"/>
      <c r="C196"/>
      <c r="D196" s="1486"/>
      <c r="E196" s="1486"/>
      <c r="F196" s="672" t="inlineStr">
        <is>
          <t>5.2</t>
        </is>
      </c>
      <c r="G196" s="1497"/>
      <c r="H196" s="130">
        <f>BV196</f>
        <v/>
      </c>
      <c r="I196" s="130">
        <f>BW196</f>
        <v/>
      </c>
      <c r="J196" s="1299" t="inlineStr">
        <is>
          <t>WCDMA</t>
        </is>
      </c>
      <c r="K196" s="1299" t="inlineStr">
        <is>
          <t>FDDI</t>
        </is>
      </c>
      <c r="L196" s="115"/>
      <c r="M196" s="130"/>
      <c r="N196" s="119"/>
      <c r="O196" s="131"/>
      <c r="P196" s="6597"/>
      <c r="Q196" s="131"/>
      <c r="R196" s="131"/>
      <c r="S196" s="130"/>
      <c r="T196" s="130">
        <v>9750</v>
      </c>
      <c r="U196" s="6593">
        <v>1950</v>
      </c>
      <c r="V196" s="119"/>
      <c r="W196" s="1305"/>
      <c r="X196" s="119"/>
      <c r="Y196" s="119"/>
      <c r="Z196" s="119"/>
      <c r="AA196" s="115"/>
      <c r="AB196" s="115"/>
      <c r="AC196" s="1300">
        <f>IF(OR(BX196="Close to Ear",BX196="Close to Head"),"Head",IF(BX196="Extremity","Extremity","Body"))</f>
        <v/>
      </c>
      <c r="AD196" s="1301">
        <f>CA196</f>
        <v/>
      </c>
      <c r="AE196" s="1299">
        <f>CB196</f>
        <v/>
      </c>
      <c r="AF196" s="115"/>
      <c r="AG196" s="1302">
        <f>IF(OR(AZ196="",BA196=""),"N/A",IF(DC196="Pass","P","F"))</f>
        <v/>
      </c>
      <c r="AH196" s="129"/>
      <c r="AI196" s="129"/>
      <c r="AJ196" s="129"/>
      <c r="AK196" s="119"/>
      <c r="AL196" s="115"/>
      <c r="AM196" s="119"/>
      <c r="AN196" s="119"/>
      <c r="AO196" s="692"/>
      <c r="AP196" s="692"/>
      <c r="AQ196" s="692"/>
      <c r="AR196" s="692"/>
      <c r="AS196" s="692"/>
      <c r="AT196" s="1303">
        <f>IF(AC196="Extremity",IF(CG196="","",CG196),"")</f>
        <v/>
      </c>
      <c r="AU196" s="1303">
        <f>IF(AC196="Extremity",IF(CH196="","",CH196),"")</f>
        <v/>
      </c>
      <c r="AV196" s="1304">
        <f>IF(AC196="Extremity","",IF(CE196="","",CE196))</f>
        <v/>
      </c>
      <c r="AW196" s="1304">
        <f>IF(AD196="Extremity","",IF(CF196="","",CF196))</f>
        <v/>
      </c>
      <c r="AX196" s="1305">
        <f>DL196</f>
        <v/>
      </c>
      <c r="AY196" s="1305">
        <f>DQ196</f>
        <v/>
      </c>
      <c r="AZ196" s="3377">
        <f>IF(AC196="Extremity",IF(DA196="","",DA196),"")</f>
        <v/>
      </c>
      <c r="BA196" s="3378">
        <f>IF(AC196="Extremity","",IF(CT196="","",CT196))</f>
        <v/>
      </c>
      <c r="BB196" s="1305">
        <f>IF(AC196="Extremity",IF(DB196="","",DB196),"")</f>
        <v/>
      </c>
      <c r="BC196" s="1304">
        <f>IF(AC196="Extremity","",IF(CZ196="","",CZ196))</f>
        <v/>
      </c>
      <c r="BD196" s="1305">
        <f>DD196</f>
        <v/>
      </c>
      <c r="BE196" s="132">
        <f>DE196</f>
        <v/>
      </c>
      <c r="BF196" s="133">
        <f>DF196*60</f>
        <v/>
      </c>
      <c r="BG196" s="121">
        <f>BE196</f>
        <v/>
      </c>
      <c r="BH196" s="133">
        <f>DG196*60</f>
        <v/>
      </c>
      <c r="BI196" s="133">
        <f>DH196</f>
        <v/>
      </c>
      <c r="BJ196" s="117"/>
      <c r="BK196" s="812">
        <f>Overview!$E$7</f>
        <v/>
      </c>
      <c r="BL196" s="117"/>
      <c r="BM196" s="834">
        <f>DI196</f>
        <v/>
      </c>
      <c r="BN196" s="812">
        <f>Overview!$P$153</f>
        <v/>
      </c>
      <c r="BO196" s="117"/>
      <c r="BP196" s="117"/>
      <c r="BQ196" s="115"/>
      <c r="BR196" s="1478"/>
      <c r="BS196" s="1541"/>
      <c r="BT196" s="1828" t="inlineStr">
        <is>
          <t>WCDMA</t>
        </is>
      </c>
      <c r="BU196" s="1828" t="inlineStr">
        <is>
          <t>FDDI</t>
        </is>
      </c>
      <c r="BV196" s="906">
        <f>Overview!$H$30</f>
        <v/>
      </c>
      <c r="BW196" s="1784"/>
      <c r="BX196" s="1828" t="inlineStr">
        <is>
          <t>Body</t>
        </is>
      </c>
      <c r="BY196" s="1785"/>
      <c r="BZ196" s="1785"/>
      <c r="CA196" s="1072" t="inlineStr">
        <is>
          <t>Right Edge</t>
        </is>
      </c>
      <c r="CB196" s="200">
        <v>5</v>
      </c>
      <c r="CC196" s="1105">
        <f>IF(COUNT('Conducted 2G-3G'!$AH$15:$AH$17)=0,9750,INDEX('Conducted 2G-3G'!$T$15:$T$17,MATCH(MAX('Conducted 2G-3G'!$AH$15:$AH$17),'Conducted 2G-3G'!$AH$15:$AH$17,0)))</f>
        <v>9750</v>
      </c>
      <c r="CD196" s="877">
        <f>IF(COUNT('Conducted 2G-3G'!$AH$15:$AH$17)=0,1950,INDEX('Conducted 2G-3G'!$U$15:$U$17,MATCH(MAX('Conducted 2G-3G'!$AH$15:$AH$17),'Conducted 2G-3G'!$AH$15:$AH$17,0)))</f>
        <v>1950</v>
      </c>
      <c r="CE196" s="7234"/>
      <c r="CF196" s="7234"/>
      <c r="CG196" s="6706"/>
      <c r="CH196" s="6706"/>
      <c r="CI196" s="225">
        <f>BY196</f>
        <v/>
      </c>
      <c r="CJ196" s="237">
        <f>BZ196</f>
        <v/>
      </c>
      <c r="CK196" s="223">
        <f>CA196</f>
        <v/>
      </c>
      <c r="CL196" s="224">
        <f>CC196</f>
        <v/>
      </c>
      <c r="CM196" s="237">
        <f>CD196</f>
        <v/>
      </c>
      <c r="CN196" s="1527"/>
      <c r="CO196" s="1579"/>
      <c r="CP196" s="7214">
        <f>IF(CF196=""," ",IF(ABS(CE196-CF196)&lt;=0.1,"Valid","Not valid"))</f>
        <v/>
      </c>
      <c r="CQ196" s="1674">
        <f> IF(CE196="","",IF(AND(CE196&lt;&gt;"",CF196=""),IF(CE196&gt;=0.8,"Medir+Sig Max","No"),IF(CF196&lt;&gt;"",IF(CF196&gt;=0.8,"Medir+Sig Max","No"),"")))</f>
        <v/>
      </c>
      <c r="CR196" s="6927">
        <f>IF(UPPER('SAR FCC-ISED'!$CQ$1)="X",IF(CF196=""," ",IF((ABS(CE196)&lt;5)*AND(ABS(CF196)&lt;5)*AND(ABS(CT196)&lt;5),"Solo si es max","Medir")),IF(CF196=""," ",IF((ABS(CE196)&lt;1)*AND(ABS(CF196)&lt;1)*AND(ABS(CT196)&lt;1),"Solo si es max","Medir")))</f>
        <v/>
      </c>
      <c r="CS196" s="1674"/>
      <c r="CT196" s="220">
        <f>IF(CO196="",IF(AND(CE196="",CF196=""),"",IF(CF196="",IF(DQ196&gt;1,ROUND(DQ196*CE196,3),CE196),IF(DQ196&gt;1,ROUND(DQ196*CF196,3),CF196))),IF(AND(CE196="",CF196=""),"",IF(CF196="",IF(DQ196&gt;1,ROUND(DQ196*CE196*(1/(CO196)),3),CE196*(1/(CO196))),IF(DQ196&gt;1,ROUND(DQ196*CF196*(1/(CO196)),3),CF196*(1/(CO196))))))</f>
        <v/>
      </c>
      <c r="CU196" s="224">
        <f>BY196</f>
        <v/>
      </c>
      <c r="CV196" s="237">
        <f>BZ196</f>
        <v/>
      </c>
      <c r="CW196" s="237">
        <f>CA196</f>
        <v/>
      </c>
      <c r="CX196" s="224">
        <f>CC196</f>
        <v/>
      </c>
      <c r="CY196" s="237">
        <f>CD196</f>
        <v/>
      </c>
      <c r="CZ196" s="7474">
        <f>IF(COUNTIF(Overview!K12:K14,TRUE)&gt;0,1.6,IF(COUNTIF(Overview!L12:L14,TRUE)&gt;0,8,0))</f>
        <v/>
      </c>
      <c r="DA196" s="1788"/>
      <c r="DB196" s="7483"/>
      <c r="DC196" s="844">
        <f>IF(CT196="","",IF(CT196&gt;CZ196,"Fail","Pass"))</f>
        <v/>
      </c>
      <c r="DD196" s="402"/>
      <c r="DE196" s="1565">
        <f>MyTimestamp(DC196)</f>
        <v/>
      </c>
      <c r="DF196" s="1531">
        <f>IF(COUNT(CE196:CH196)=1,15,IF(COUNT(CE196:CH196)=0,0,30))</f>
        <v/>
      </c>
      <c r="DG196" s="1532">
        <f>IF(DF196=0,0,2)</f>
        <v/>
      </c>
      <c r="DH196" s="859"/>
      <c r="DI196" s="859"/>
      <c r="DJ196" s="1569"/>
      <c r="DK196" s="1789"/>
      <c r="DL196" s="1574">
        <f>10^(CN196/20)*100-100</f>
        <v/>
      </c>
      <c r="DM196" s="1106"/>
      <c r="DN196" s="976"/>
      <c r="DO196" s="976">
        <f>IF(DM196="","",10^(DM196/10))</f>
        <v/>
      </c>
      <c r="DP196" s="976">
        <f>IF(ISNUMBER(DN196)=FALSE,"",10^(DN196/10))</f>
        <v/>
      </c>
      <c r="DQ196" s="1574">
        <f>IF(AND(ISNUMBER(DO196),ISNUMBER(DP196)),IF(DO196/DP196&gt;1,ROUND((DO196)/DP196,3),1),1)</f>
        <v/>
      </c>
      <c r="DR196" s="1541"/>
      <c r="DS196" s="1541"/>
      <c r="DT196" s="1541"/>
      <c r="DU196" s="1541"/>
      <c r="DV196" s="1541"/>
      <c r="DW196" s="1541"/>
      <c r="DX196" s="1541"/>
      <c r="DY196" s="1541"/>
      <c r="DZ196" s="1541"/>
      <c r="EA196" s="1541"/>
      <c r="EB196" s="1541"/>
      <c r="EC196" s="1541"/>
      <c r="ED196" s="1541"/>
      <c r="EE196" s="1541"/>
      <c r="EF196" s="1541"/>
      <c r="EG196" s="1541"/>
      <c r="EH196" s="1541"/>
      <c r="EI196" s="1541"/>
      <c r="EJ196" s="1541"/>
      <c r="EK196" s="1541"/>
      <c r="EL196" s="1541"/>
      <c r="EM196" s="1541"/>
      <c r="EN196" s="1541"/>
      <c r="EO196" s="1541"/>
      <c r="EP196" s="1541"/>
      <c r="EQ196" s="1541"/>
      <c r="ER196" s="1541"/>
      <c r="ES196" s="1541"/>
      <c r="ET196" s="1541"/>
      <c r="EU196" s="1541"/>
      <c r="EV196" s="1541"/>
    </row>
    <row r="197" ht="12.75" x14ac:dyDescent="0.2">
      <c r="A197" s="1541"/>
      <c r="B197" s="1541"/>
      <c r="C197"/>
      <c r="D197" s="1486"/>
      <c r="E197" s="1486"/>
      <c r="F197" s="672" t="inlineStr">
        <is>
          <t>5.2</t>
        </is>
      </c>
      <c r="G197" s="1497"/>
      <c r="H197" s="130">
        <f>BV197</f>
        <v/>
      </c>
      <c r="I197" s="130">
        <f>BW197</f>
        <v/>
      </c>
      <c r="J197" s="1299" t="inlineStr">
        <is>
          <t>WCDMA</t>
        </is>
      </c>
      <c r="K197" s="1299" t="inlineStr">
        <is>
          <t>FDDI</t>
        </is>
      </c>
      <c r="L197" s="115"/>
      <c r="M197" s="130"/>
      <c r="N197" s="119"/>
      <c r="O197" s="131"/>
      <c r="P197" s="6597"/>
      <c r="Q197" s="131"/>
      <c r="R197" s="131"/>
      <c r="S197" s="130"/>
      <c r="T197" s="130">
        <v>9750</v>
      </c>
      <c r="U197" s="6593">
        <v>1950</v>
      </c>
      <c r="V197" s="119"/>
      <c r="W197" s="1305"/>
      <c r="X197" s="119"/>
      <c r="Y197" s="119"/>
      <c r="Z197" s="119"/>
      <c r="AA197" s="115"/>
      <c r="AB197" s="115"/>
      <c r="AC197" s="1300">
        <f>IF(OR(BX197="Close to Ear",BX197="Close to Head"),"Head",IF(BX197="Extremity","Extremity","Body"))</f>
        <v/>
      </c>
      <c r="AD197" s="1301">
        <f>CA197</f>
        <v/>
      </c>
      <c r="AE197" s="1299">
        <f>CB197</f>
        <v/>
      </c>
      <c r="AF197" s="115"/>
      <c r="AG197" s="1302">
        <f>IF(OR(AZ197="",BA197=""),"N/A",IF(DC197="Pass","P","F"))</f>
        <v/>
      </c>
      <c r="AH197" s="129"/>
      <c r="AI197" s="129"/>
      <c r="AJ197" s="129"/>
      <c r="AK197" s="119"/>
      <c r="AL197" s="115"/>
      <c r="AM197" s="119"/>
      <c r="AN197" s="119"/>
      <c r="AO197" s="692"/>
      <c r="AP197" s="692"/>
      <c r="AQ197" s="692"/>
      <c r="AR197" s="692"/>
      <c r="AS197" s="692"/>
      <c r="AT197" s="1303">
        <f>IF(AC197="Extremity",IF(CG197="","",CG197),"")</f>
        <v/>
      </c>
      <c r="AU197" s="1303">
        <f>IF(AC197="Extremity",IF(CH197="","",CH197),"")</f>
        <v/>
      </c>
      <c r="AV197" s="1304">
        <f>IF(AC197="Extremity","",IF(CE197="","",CE197))</f>
        <v/>
      </c>
      <c r="AW197" s="1304">
        <f>IF(AD197="Extremity","",IF(CF197="","",CF197))</f>
        <v/>
      </c>
      <c r="AX197" s="1305">
        <f>DL197</f>
        <v/>
      </c>
      <c r="AY197" s="1305">
        <f>DQ197</f>
        <v/>
      </c>
      <c r="AZ197" s="3377">
        <f>IF(AC197="Extremity",IF(DA197="","",DA197),"")</f>
        <v/>
      </c>
      <c r="BA197" s="3378">
        <f>IF(AC197="Extremity","",IF(CT197="","",CT197))</f>
        <v/>
      </c>
      <c r="BB197" s="1305">
        <f>IF(AC197="Extremity",IF(DB197="","",DB197),"")</f>
        <v/>
      </c>
      <c r="BC197" s="1304">
        <f>IF(AC197="Extremity","",IF(CZ197="","",CZ197))</f>
        <v/>
      </c>
      <c r="BD197" s="1305">
        <f>DD197</f>
        <v/>
      </c>
      <c r="BE197" s="132">
        <f>DE197</f>
        <v/>
      </c>
      <c r="BF197" s="133">
        <f>DF197*60</f>
        <v/>
      </c>
      <c r="BG197" s="121">
        <f>BE197</f>
        <v/>
      </c>
      <c r="BH197" s="133">
        <f>DG197*60</f>
        <v/>
      </c>
      <c r="BI197" s="133">
        <f>DH197</f>
        <v/>
      </c>
      <c r="BJ197" s="117"/>
      <c r="BK197" s="812">
        <f>Overview!$E$7</f>
        <v/>
      </c>
      <c r="BL197" s="117"/>
      <c r="BM197" s="834">
        <f>DI197</f>
        <v/>
      </c>
      <c r="BN197" s="812">
        <f>Overview!$P$153</f>
        <v/>
      </c>
      <c r="BO197" s="117"/>
      <c r="BP197" s="117"/>
      <c r="BQ197" s="115"/>
      <c r="BR197" s="1478"/>
      <c r="BS197" s="1541"/>
      <c r="BT197" s="1830" t="inlineStr">
        <is>
          <t>WCDMA</t>
        </is>
      </c>
      <c r="BU197" s="1830" t="inlineStr">
        <is>
          <t>FDDI</t>
        </is>
      </c>
      <c r="BV197" s="875">
        <f>Overview!$H$30</f>
        <v/>
      </c>
      <c r="BW197" s="1784"/>
      <c r="BX197" s="1830" t="inlineStr">
        <is>
          <t>Body</t>
        </is>
      </c>
      <c r="BY197" s="1785"/>
      <c r="BZ197" s="1785"/>
      <c r="CA197" s="1072" t="inlineStr">
        <is>
          <t>Top Edge</t>
        </is>
      </c>
      <c r="CB197" s="200">
        <v>5</v>
      </c>
      <c r="CC197" s="1107">
        <f>IF(COUNT('Conducted 2G-3G'!$AH$15:$AH$17)=0,9750,INDEX('Conducted 2G-3G'!$T$15:$T$17,MATCH(MAX('Conducted 2G-3G'!$AH$15:$AH$17),'Conducted 2G-3G'!$AH$15:$AH$17,0)))</f>
        <v>9750</v>
      </c>
      <c r="CD197" s="1108">
        <f>IF(COUNT('Conducted 2G-3G'!$AH$15:$AH$17)=0,1950,INDEX('Conducted 2G-3G'!$U$15:$U$17,MATCH(MAX('Conducted 2G-3G'!$AH$15:$AH$17),'Conducted 2G-3G'!$AH$15:$AH$17,0)))</f>
        <v>1950</v>
      </c>
      <c r="CE197" s="7234"/>
      <c r="CF197" s="7234"/>
      <c r="CG197" s="6706"/>
      <c r="CH197" s="6706"/>
      <c r="CI197" s="225">
        <f>BY197</f>
        <v/>
      </c>
      <c r="CJ197" s="237">
        <f>BZ197</f>
        <v/>
      </c>
      <c r="CK197" s="223">
        <f>CA197</f>
        <v/>
      </c>
      <c r="CL197" s="224">
        <f>CC197</f>
        <v/>
      </c>
      <c r="CM197" s="237">
        <f>CD197</f>
        <v/>
      </c>
      <c r="CN197" s="1527"/>
      <c r="CO197" s="1579"/>
      <c r="CP197" s="7214">
        <f>IF(CF197=""," ",IF(ABS(CE197-CF197)&lt;=0.1,"Valid","Not valid"))</f>
        <v/>
      </c>
      <c r="CQ197" s="1674">
        <f> IF(CE197="","",IF(AND(CE197&lt;&gt;"",CF197=""),IF(CE197&gt;=0.8,"Medir+Sig Max","No"),IF(CF197&lt;&gt;"",IF(CF197&gt;=0.8,"Medir+Sig Max","No"),"")))</f>
        <v/>
      </c>
      <c r="CR197" s="6927">
        <f>IF(UPPER('SAR FCC-ISED'!$CQ$1)="X",IF(CF197=""," ",IF((ABS(CE197)&lt;5)*AND(ABS(CF197)&lt;5)*AND(ABS(CT197)&lt;5),"Solo si es max","Medir")),IF(CF197=""," ",IF((ABS(CE197)&lt;1)*AND(ABS(CF197)&lt;1)*AND(ABS(CT197)&lt;1),"Solo si es max","Medir")))</f>
        <v/>
      </c>
      <c r="CS197" s="1674"/>
      <c r="CT197" s="220">
        <f>IF(CO197="",IF(AND(CE197="",CF197=""),"",IF(CF197="",IF(DQ197&gt;1,ROUND(DQ197*CE197,3),CE197),IF(DQ197&gt;1,ROUND(DQ197*CF197,3),CF197))),IF(AND(CE197="",CF197=""),"",IF(CF197="",IF(DQ197&gt;1,ROUND(DQ197*CE197*(1/(CO197)),3),CE197*(1/(CO197))),IF(DQ197&gt;1,ROUND(DQ197*CF197*(1/(CO197)),3),CF197*(1/(CO197))))))</f>
        <v/>
      </c>
      <c r="CU197" s="224">
        <f>BY197</f>
        <v/>
      </c>
      <c r="CV197" s="237">
        <f>BZ197</f>
        <v/>
      </c>
      <c r="CW197" s="237">
        <f>CA197</f>
        <v/>
      </c>
      <c r="CX197" s="224">
        <f>CC197</f>
        <v/>
      </c>
      <c r="CY197" s="237">
        <f>CD197</f>
        <v/>
      </c>
      <c r="CZ197" s="7474">
        <f>IF(COUNTIF(Overview!K12:K14,TRUE)&gt;0,1.6,IF(COUNTIF(Overview!L12:L14,TRUE)&gt;0,8,0))</f>
        <v/>
      </c>
      <c r="DA197" s="1788"/>
      <c r="DB197" s="7483"/>
      <c r="DC197" s="844">
        <f>IF(CT197="","",IF(CT197&gt;CZ197,"Fail","Pass"))</f>
        <v/>
      </c>
      <c r="DD197" s="402"/>
      <c r="DE197" s="1565">
        <f>MyTimestamp(DC197)</f>
        <v/>
      </c>
      <c r="DF197" s="1531">
        <f>IF(COUNT(CE197:CH197)=1,15,IF(COUNT(CE197:CH197)=0,0,30))</f>
        <v/>
      </c>
      <c r="DG197" s="1532">
        <f>IF(DF197=0,0,2)</f>
        <v/>
      </c>
      <c r="DH197" s="859"/>
      <c r="DI197" s="859"/>
      <c r="DJ197" s="1569"/>
      <c r="DK197" s="1789"/>
      <c r="DL197" s="1574">
        <f>10^(CN197/20)*100-100</f>
        <v/>
      </c>
      <c r="DM197" s="1106"/>
      <c r="DN197" s="976"/>
      <c r="DO197" s="976">
        <f>IF(DM197="","",10^(DM197/10))</f>
        <v/>
      </c>
      <c r="DP197" s="976">
        <f>IF(ISNUMBER(DN197)=FALSE,"",10^(DN197/10))</f>
        <v/>
      </c>
      <c r="DQ197" s="1574">
        <f>IF(AND(ISNUMBER(DO197),ISNUMBER(DP197)),IF(DO197/DP197&gt;1,ROUND((DO197)/DP197,3),1),1)</f>
        <v/>
      </c>
      <c r="DR197" s="1541"/>
      <c r="DS197" s="1541"/>
      <c r="DT197" s="1541"/>
      <c r="DU197" s="1541"/>
      <c r="DV197" s="1541"/>
      <c r="DW197" s="1541"/>
      <c r="DX197" s="1541"/>
      <c r="DY197" s="1541"/>
      <c r="DZ197" s="1541"/>
      <c r="EA197" s="1541"/>
      <c r="EB197" s="1541"/>
      <c r="EC197" s="1541"/>
      <c r="ED197" s="1541"/>
      <c r="EE197" s="1541"/>
      <c r="EF197" s="1541"/>
      <c r="EG197" s="1541"/>
      <c r="EH197" s="1541"/>
      <c r="EI197" s="1541"/>
      <c r="EJ197" s="1541"/>
      <c r="EK197" s="1541"/>
      <c r="EL197" s="1541"/>
      <c r="EM197" s="1541"/>
      <c r="EN197" s="1541"/>
      <c r="EO197" s="1541"/>
      <c r="EP197" s="1541"/>
      <c r="EQ197" s="1541"/>
      <c r="ER197" s="1541"/>
      <c r="ES197" s="1541"/>
      <c r="ET197" s="1541"/>
      <c r="EU197" s="1541"/>
      <c r="EV197" s="1541"/>
    </row>
    <row r="198" ht="12.75" x14ac:dyDescent="0.2">
      <c r="A198" s="1541"/>
      <c r="B198" s="1541"/>
      <c r="C198"/>
      <c r="D198" s="1486"/>
      <c r="E198" s="1486"/>
      <c r="F198" s="672" t="inlineStr">
        <is>
          <t>5.2</t>
        </is>
      </c>
      <c r="G198" s="1497"/>
      <c r="H198" s="130">
        <f>BV198</f>
        <v/>
      </c>
      <c r="I198" s="130">
        <f>BW198</f>
        <v/>
      </c>
      <c r="J198" s="1299" t="inlineStr">
        <is>
          <t>WCDMA</t>
        </is>
      </c>
      <c r="K198" s="1299" t="inlineStr">
        <is>
          <t>FDDI</t>
        </is>
      </c>
      <c r="L198" s="115"/>
      <c r="M198" s="130"/>
      <c r="N198" s="119"/>
      <c r="O198" s="131"/>
      <c r="P198" s="6597"/>
      <c r="Q198" s="131"/>
      <c r="R198" s="131"/>
      <c r="S198" s="130"/>
      <c r="T198" s="130">
        <v>9750</v>
      </c>
      <c r="U198" s="6593">
        <v>1950</v>
      </c>
      <c r="V198" s="119"/>
      <c r="W198" s="1305"/>
      <c r="X198" s="119"/>
      <c r="Y198" s="119"/>
      <c r="Z198" s="119"/>
      <c r="AA198" s="115"/>
      <c r="AB198" s="115"/>
      <c r="AC198" s="1300">
        <f>IF(OR(BX198="Close to Ear",BX198="Close to Head"),"Head",IF(BX198="Extremity","Extremity","Body"))</f>
        <v/>
      </c>
      <c r="AD198" s="1301">
        <f>CA198</f>
        <v/>
      </c>
      <c r="AE198" s="1299">
        <f>CB198</f>
        <v/>
      </c>
      <c r="AF198" s="115"/>
      <c r="AG198" s="1302">
        <f>IF(OR(AZ198="",BA198=""),"N/A",IF(DC198="Pass","P","F"))</f>
        <v/>
      </c>
      <c r="AH198" s="129"/>
      <c r="AI198" s="129"/>
      <c r="AJ198" s="129"/>
      <c r="AK198" s="119"/>
      <c r="AL198" s="115"/>
      <c r="AM198" s="119"/>
      <c r="AN198" s="119"/>
      <c r="AO198" s="692"/>
      <c r="AP198" s="692"/>
      <c r="AQ198" s="692"/>
      <c r="AR198" s="692"/>
      <c r="AS198" s="692"/>
      <c r="AT198" s="1303">
        <f>IF(AC198="Extremity",IF(CG198="","",CG198),"")</f>
        <v/>
      </c>
      <c r="AU198" s="1303">
        <f>IF(AC198="Extremity",IF(CH198="","",CH198),"")</f>
        <v/>
      </c>
      <c r="AV198" s="1304">
        <f>IF(AC198="Extremity","",IF(CE198="","",CE198))</f>
        <v/>
      </c>
      <c r="AW198" s="1304">
        <f>IF(AD198="Extremity","",IF(CF198="","",CF198))</f>
        <v/>
      </c>
      <c r="AX198" s="1305">
        <f>DL198</f>
        <v/>
      </c>
      <c r="AY198" s="1305">
        <f>DQ198</f>
        <v/>
      </c>
      <c r="AZ198" s="3377">
        <f>IF(AC198="Extremity",IF(DA198="","",DA198),"")</f>
        <v/>
      </c>
      <c r="BA198" s="3378">
        <f>IF(AC198="Extremity","",IF(CT198="","",CT198))</f>
        <v/>
      </c>
      <c r="BB198" s="1305">
        <f>IF(AC198="Extremity",IF(DB198="","",DB198),"")</f>
        <v/>
      </c>
      <c r="BC198" s="1304">
        <f>IF(AC198="Extremity","",IF(CZ198="","",CZ198))</f>
        <v/>
      </c>
      <c r="BD198" s="1305">
        <f>DD198</f>
        <v/>
      </c>
      <c r="BE198" s="132">
        <f>DE198</f>
        <v/>
      </c>
      <c r="BF198" s="133">
        <f>DF198*60</f>
        <v/>
      </c>
      <c r="BG198" s="121">
        <f>BE198</f>
        <v/>
      </c>
      <c r="BH198" s="133">
        <f>DG198*60</f>
        <v/>
      </c>
      <c r="BI198" s="133">
        <f>DH198</f>
        <v/>
      </c>
      <c r="BJ198" s="117"/>
      <c r="BK198" s="812">
        <f>Overview!$E$7</f>
        <v/>
      </c>
      <c r="BL198" s="117"/>
      <c r="BM198" s="834">
        <f>DI198</f>
        <v/>
      </c>
      <c r="BN198" s="812">
        <f>Overview!$P$153</f>
        <v/>
      </c>
      <c r="BO198" s="117"/>
      <c r="BP198" s="117"/>
      <c r="BQ198" s="115"/>
      <c r="BR198" s="1478"/>
      <c r="BS198" s="1541"/>
      <c r="BT198" s="1828" t="inlineStr">
        <is>
          <t>WCDMA</t>
        </is>
      </c>
      <c r="BU198" s="1828" t="inlineStr">
        <is>
          <t>FDDI</t>
        </is>
      </c>
      <c r="BV198" s="906">
        <f>Overview!$H$30</f>
        <v/>
      </c>
      <c r="BW198" s="1784"/>
      <c r="BX198" s="1828" t="inlineStr">
        <is>
          <t>Body</t>
        </is>
      </c>
      <c r="BY198" s="1785"/>
      <c r="BZ198" s="1785"/>
      <c r="CA198" s="1072" t="inlineStr">
        <is>
          <t>Bottom Edge</t>
        </is>
      </c>
      <c r="CB198" s="200">
        <v>5</v>
      </c>
      <c r="CC198" s="1105">
        <f>IF(COUNT('Conducted 2G-3G'!$AH$15:$AH$17)=0,9750,INDEX('Conducted 2G-3G'!$T$15:$T$17,MATCH(MAX('Conducted 2G-3G'!$AH$15:$AH$17),'Conducted 2G-3G'!$AH$15:$AH$17,0)))</f>
        <v>9750</v>
      </c>
      <c r="CD198" s="877">
        <f>IF(COUNT('Conducted 2G-3G'!$AH$15:$AH$17)=0,1950,INDEX('Conducted 2G-3G'!$U$15:$U$17,MATCH(MAX('Conducted 2G-3G'!$AH$15:$AH$17),'Conducted 2G-3G'!$AH$15:$AH$17,0)))</f>
        <v>1950</v>
      </c>
      <c r="CE198" s="7234"/>
      <c r="CF198" s="7234"/>
      <c r="CG198" s="6706"/>
      <c r="CH198" s="6706"/>
      <c r="CI198" s="225">
        <f>BY198</f>
        <v/>
      </c>
      <c r="CJ198" s="237">
        <f>BZ198</f>
        <v/>
      </c>
      <c r="CK198" s="223">
        <f>CA198</f>
        <v/>
      </c>
      <c r="CL198" s="224">
        <f>CC198</f>
        <v/>
      </c>
      <c r="CM198" s="237">
        <f>CD198</f>
        <v/>
      </c>
      <c r="CN198" s="1527"/>
      <c r="CO198" s="1579"/>
      <c r="CP198" s="7214">
        <f>IF(CF198=""," ",IF(ABS(CE198-CF198)&lt;=0.1,"Valid","Not valid"))</f>
        <v/>
      </c>
      <c r="CQ198" s="1674">
        <f> IF(CE198="","",IF(AND(CE198&lt;&gt;"",CF198=""),IF(CE198&gt;=0.8,"Medir+Sig Max","No"),IF(CF198&lt;&gt;"",IF(CF198&gt;=0.8,"Medir+Sig Max","No"),"")))</f>
        <v/>
      </c>
      <c r="CR198" s="6927">
        <f>IF(UPPER('SAR FCC-ISED'!$CQ$1)="X",IF(CF198=""," ",IF((ABS(CE198)&lt;5)*AND(ABS(CF198)&lt;5)*AND(ABS(CT198)&lt;5),"Solo si es max","Medir")),IF(CF198=""," ",IF((ABS(CE198)&lt;1)*AND(ABS(CF198)&lt;1)*AND(ABS(CT198)&lt;1),"Solo si es max","Medir")))</f>
        <v/>
      </c>
      <c r="CS198" s="1674"/>
      <c r="CT198" s="220">
        <f>IF(CO198="",IF(AND(CE198="",CF198=""),"",IF(CF198="",IF(DQ198&gt;1,ROUND(DQ198*CE198,3),CE198),IF(DQ198&gt;1,ROUND(DQ198*CF198,3),CF198))),IF(AND(CE198="",CF198=""),"",IF(CF198="",IF(DQ198&gt;1,ROUND(DQ198*CE198*(1/(CO198)),3),CE198*(1/(CO198))),IF(DQ198&gt;1,ROUND(DQ198*CF198*(1/(CO198)),3),CF198*(1/(CO198))))))</f>
        <v/>
      </c>
      <c r="CU198" s="224">
        <f>BY198</f>
        <v/>
      </c>
      <c r="CV198" s="237">
        <f>BZ198</f>
        <v/>
      </c>
      <c r="CW198" s="237">
        <f>CA198</f>
        <v/>
      </c>
      <c r="CX198" s="224">
        <f>CC198</f>
        <v/>
      </c>
      <c r="CY198" s="237">
        <f>CD198</f>
        <v/>
      </c>
      <c r="CZ198" s="7474">
        <f>IF(COUNTIF(Overview!K12:K14,TRUE)&gt;0,1.6,IF(COUNTIF(Overview!L12:L14,TRUE)&gt;0,8,0))</f>
        <v/>
      </c>
      <c r="DA198" s="1788"/>
      <c r="DB198" s="7483"/>
      <c r="DC198" s="844">
        <f>IF(CT198="","",IF(CT198&gt;CZ198,"Fail","Pass"))</f>
        <v/>
      </c>
      <c r="DD198" s="402"/>
      <c r="DE198" s="1565">
        <f>MyTimestamp(DC198)</f>
        <v/>
      </c>
      <c r="DF198" s="1531">
        <f>IF(COUNT(CE198:CH198)=1,15,IF(COUNT(CE198:CH198)=0,0,30))</f>
        <v/>
      </c>
      <c r="DG198" s="1532">
        <f>IF(DF198=0,0,2)</f>
        <v/>
      </c>
      <c r="DH198" s="859"/>
      <c r="DI198" s="859"/>
      <c r="DJ198" s="1569"/>
      <c r="DK198" s="1789"/>
      <c r="DL198" s="1574">
        <f>10^(CN198/20)*100-100</f>
        <v/>
      </c>
      <c r="DM198" s="1106"/>
      <c r="DN198" s="976"/>
      <c r="DO198" s="976">
        <f>IF(DM198="","",10^(DM198/10))</f>
        <v/>
      </c>
      <c r="DP198" s="976">
        <f>IF(ISNUMBER(DN198)=FALSE,"",10^(DN198/10))</f>
        <v/>
      </c>
      <c r="DQ198" s="1574">
        <f>IF(AND(ISNUMBER(DO198),ISNUMBER(DP198)),IF(DO198/DP198&gt;1,ROUND((DO198)/DP198,3),1),1)</f>
        <v/>
      </c>
      <c r="DR198" s="1541"/>
      <c r="DS198" s="1541"/>
      <c r="DT198" s="1541"/>
      <c r="DU198" s="1541"/>
      <c r="DV198" s="1541"/>
      <c r="DW198" s="1541"/>
      <c r="DX198" s="1541"/>
      <c r="DY198" s="1541"/>
      <c r="DZ198" s="1541"/>
      <c r="EA198" s="1541"/>
      <c r="EB198" s="1541"/>
      <c r="EC198" s="1541"/>
      <c r="ED198" s="1541"/>
      <c r="EE198" s="1541"/>
      <c r="EF198" s="1541"/>
      <c r="EG198" s="1541"/>
      <c r="EH198" s="1541"/>
      <c r="EI198" s="1541"/>
      <c r="EJ198" s="1541"/>
      <c r="EK198" s="1541"/>
      <c r="EL198" s="1541"/>
      <c r="EM198" s="1541"/>
      <c r="EN198" s="1541"/>
      <c r="EO198" s="1541"/>
      <c r="EP198" s="1541"/>
      <c r="EQ198" s="1541"/>
      <c r="ER198" s="1541"/>
      <c r="ES198" s="1541"/>
      <c r="ET198" s="1541"/>
      <c r="EU198" s="1541"/>
      <c r="EV198" s="1541"/>
    </row>
    <row r="199" ht="12.75" x14ac:dyDescent="0.2">
      <c r="A199" s="1541"/>
      <c r="B199" s="1541"/>
      <c r="C199"/>
      <c r="D199" s="1486"/>
      <c r="E199" s="1486"/>
      <c r="F199" s="672" t="inlineStr">
        <is>
          <t>5.2</t>
        </is>
      </c>
      <c r="G199" s="1497"/>
      <c r="H199" s="130">
        <f>BV199</f>
        <v/>
      </c>
      <c r="I199" s="130">
        <f>BW199</f>
        <v/>
      </c>
      <c r="J199" s="1299" t="inlineStr">
        <is>
          <t>WCDMA</t>
        </is>
      </c>
      <c r="K199" s="1299" t="inlineStr">
        <is>
          <t>FDDI</t>
        </is>
      </c>
      <c r="L199" s="115"/>
      <c r="M199" s="130"/>
      <c r="N199" s="119"/>
      <c r="O199" s="131"/>
      <c r="P199" s="6597"/>
      <c r="Q199" s="131"/>
      <c r="R199" s="131"/>
      <c r="S199" s="130"/>
      <c r="T199" s="130">
        <v>9750</v>
      </c>
      <c r="U199" s="6593">
        <v>1950</v>
      </c>
      <c r="V199" s="119"/>
      <c r="W199" s="1305"/>
      <c r="X199" s="119"/>
      <c r="Y199" s="119"/>
      <c r="Z199" s="119"/>
      <c r="AA199" s="115"/>
      <c r="AB199" s="115"/>
      <c r="AC199" s="1300">
        <f>IF(OR(BX199="Close to Ear",BX199="Close to Head"),"Head",IF(BX199="Extremity","Extremity","Body"))</f>
        <v/>
      </c>
      <c r="AD199" s="1301">
        <f>CA199</f>
        <v/>
      </c>
      <c r="AE199" s="1299">
        <f>CB199</f>
        <v/>
      </c>
      <c r="AF199" s="115"/>
      <c r="AG199" s="1302">
        <f>IF(OR(AZ199="",BA199=""),"N/A",IF(DC199="Pass","P","F"))</f>
        <v/>
      </c>
      <c r="AH199" s="129"/>
      <c r="AI199" s="129"/>
      <c r="AJ199" s="129"/>
      <c r="AK199" s="119"/>
      <c r="AL199" s="115"/>
      <c r="AM199" s="119"/>
      <c r="AN199" s="119"/>
      <c r="AO199" s="692"/>
      <c r="AP199" s="692"/>
      <c r="AQ199" s="692"/>
      <c r="AR199" s="692"/>
      <c r="AS199" s="692"/>
      <c r="AT199" s="1303">
        <f>IF(AC199="Extremity",IF(CG199="","",CG199),"")</f>
        <v/>
      </c>
      <c r="AU199" s="1303">
        <f>IF(AC199="Extremity",IF(CH199="","",CH199),"")</f>
        <v/>
      </c>
      <c r="AV199" s="1304">
        <f>IF(AC199="Extremity","",IF(CE199="","",CE199))</f>
        <v/>
      </c>
      <c r="AW199" s="1304">
        <f>IF(AD199="Extremity","",IF(CF199="","",CF199))</f>
        <v/>
      </c>
      <c r="AX199" s="1305">
        <f>DL199</f>
        <v/>
      </c>
      <c r="AY199" s="1305">
        <f>DQ199</f>
        <v/>
      </c>
      <c r="AZ199" s="3377">
        <f>IF(AC199="Extremity",IF(DA199="","",DA199),"")</f>
        <v/>
      </c>
      <c r="BA199" s="3378">
        <f>IF(AC199="Extremity","",IF(CT199="","",CT199))</f>
        <v/>
      </c>
      <c r="BB199" s="1305">
        <f>IF(AC199="Extremity",IF(DB199="","",DB199),"")</f>
        <v/>
      </c>
      <c r="BC199" s="1304">
        <f>IF(AC199="Extremity","",IF(CZ199="","",CZ199))</f>
        <v/>
      </c>
      <c r="BD199" s="1305">
        <f>DD199</f>
        <v/>
      </c>
      <c r="BE199" s="132">
        <f>DE199</f>
        <v/>
      </c>
      <c r="BF199" s="133">
        <f>DF199*60</f>
        <v/>
      </c>
      <c r="BG199" s="121">
        <f>BE199</f>
        <v/>
      </c>
      <c r="BH199" s="133">
        <f>DG199*60</f>
        <v/>
      </c>
      <c r="BI199" s="133">
        <f>DH199</f>
        <v/>
      </c>
      <c r="BJ199" s="117"/>
      <c r="BK199" s="812">
        <f>Overview!$E$7</f>
        <v/>
      </c>
      <c r="BL199" s="117"/>
      <c r="BM199" s="834">
        <f>DI199</f>
        <v/>
      </c>
      <c r="BN199" s="812">
        <f>Overview!$P$153</f>
        <v/>
      </c>
      <c r="BO199" s="117"/>
      <c r="BP199" s="117"/>
      <c r="BQ199" s="115"/>
      <c r="BR199" s="1478"/>
      <c r="BS199" s="1541"/>
      <c r="BT199" s="1828" t="inlineStr">
        <is>
          <t>WCDMA</t>
        </is>
      </c>
      <c r="BU199" s="1828" t="inlineStr">
        <is>
          <t>FDDI</t>
        </is>
      </c>
      <c r="BV199" s="906">
        <f>Overview!$H$30</f>
        <v/>
      </c>
      <c r="BW199" s="1784"/>
      <c r="BX199" s="1828" t="inlineStr">
        <is>
          <t>Body</t>
        </is>
      </c>
      <c r="BY199" s="1785"/>
      <c r="BZ199" s="1785"/>
      <c r="CA199" s="873" t="str">
        <f>IF(COUNT(CF193:CF198)=0,IF(COUNT(CE193:CE198)=0,"TBD",VLOOKUP(MAX(CE193:CE198),CE193:CK198,7,FALSE)),VLOOKUP(MAX(CF193:CF198),CF193:CK198,6,FALSE))</f>
        <v>TBD</v>
      </c>
      <c r="CB199" s="200">
        <v>5</v>
      </c>
      <c r="CC199" s="1110">
        <f>IF(COUNT('Conducted 2G-3G'!$AH$15:$AH$17)=0,9750,INDEX('Conducted 2G-3G'!$T$15:$T$17,MATCH(MAX('Conducted 2G-3G'!$AH$15:$AH$17),'Conducted 2G-3G'!$AH$15:$AH$17,0)))</f>
        <v>9750</v>
      </c>
      <c r="CD199" s="873">
        <f>IF(COUNT('Conducted 2G-3G'!$AH$15:$AH$17)=0,1950,INDEX('Conducted 2G-3G'!$U$15:$U$17,MATCH(MAX('Conducted 2G-3G'!$AH$15:$AH$17),'Conducted 2G-3G'!$AH$15:$AH$17,0)))</f>
        <v>1950</v>
      </c>
      <c r="CE199" s="7234"/>
      <c r="CF199" s="7234"/>
      <c r="CG199" s="6706"/>
      <c r="CH199" s="6706"/>
      <c r="CI199" s="225">
        <f>BY199</f>
        <v/>
      </c>
      <c r="CJ199" s="237">
        <f>BZ199</f>
        <v/>
      </c>
      <c r="CK199" s="223">
        <f>CA199</f>
        <v/>
      </c>
      <c r="CL199" s="224">
        <f>CC199</f>
        <v/>
      </c>
      <c r="CM199" s="237">
        <f>CD199</f>
        <v/>
      </c>
      <c r="CN199" s="1527"/>
      <c r="CO199" s="1579"/>
      <c r="CP199" s="7214">
        <f>IF(CF199=""," ",IF(ABS(CE199-CF199)&lt;=0.1,"Valid","Not valid"))</f>
        <v/>
      </c>
      <c r="CQ199" s="1674">
        <f> IF(CE199="","",IF(AND(CE199&lt;&gt;"",CF199=""),IF(CE199&gt;=0.8,"Medir+Sig Max","No"),IF(CF199&lt;&gt;"",IF(CF199&gt;=0.8,"Medir+Sig Max","No"),"")))</f>
        <v/>
      </c>
      <c r="CR199" s="6927">
        <f>IF(UPPER('SAR FCC-ISED'!$CQ$1)="X",IF(CF199=""," ",IF((ABS(CE199)&lt;5)*AND(ABS(CF199)&lt;5)*AND(ABS(CT199)&lt;5),"Solo si es max","Medir")),IF(CF199=""," ",IF((ABS(CE199)&lt;1)*AND(ABS(CF199)&lt;1)*AND(ABS(CT199)&lt;1),"Solo si es max","Medir")))</f>
        <v/>
      </c>
      <c r="CS199" s="1674"/>
      <c r="CT199" s="220">
        <f>IF(CO199="",IF(AND(CE199="",CF199=""),"",IF(CF199="",IF(DQ199&gt;1,ROUND(DQ199*CE199,3),CE199),IF(DQ199&gt;1,ROUND(DQ199*CF199,3),CF199))),IF(AND(CE199="",CF199=""),"",IF(CF199="",IF(DQ199&gt;1,ROUND(DQ199*CE199*(1/(CO199)),3),CE199*(1/(CO199))),IF(DQ199&gt;1,ROUND(DQ199*CF199*(1/(CO199)),3),CF199*(1/(CO199))))))</f>
        <v/>
      </c>
      <c r="CU199" s="224">
        <f>BY199</f>
        <v/>
      </c>
      <c r="CV199" s="237">
        <f>BZ199</f>
        <v/>
      </c>
      <c r="CW199" s="237">
        <f>CA199</f>
        <v/>
      </c>
      <c r="CX199" s="224">
        <f>CC199</f>
        <v/>
      </c>
      <c r="CY199" s="237">
        <f>CD199</f>
        <v/>
      </c>
      <c r="CZ199" s="7474">
        <f>IF(COUNTIF(Overview!K12:K14,TRUE)&gt;0,1.6,IF(COUNTIF(Overview!L12:L14,TRUE)&gt;0,8,0))</f>
        <v/>
      </c>
      <c r="DA199" s="1788"/>
      <c r="DB199" s="7483"/>
      <c r="DC199" s="844">
        <f>IF(CT199="","",IF(CT199&gt;CZ199,"Fail","Pass"))</f>
        <v/>
      </c>
      <c r="DD199" s="402"/>
      <c r="DE199" s="1565">
        <f>MyTimestamp(DC199)</f>
        <v/>
      </c>
      <c r="DF199" s="1531">
        <f>IF(COUNT(CE199:CH199)=1,15,IF(COUNT(CE199:CH199)=0,0,30))</f>
        <v/>
      </c>
      <c r="DG199" s="1532">
        <f>IF(DF199=0,0,2)</f>
        <v/>
      </c>
      <c r="DH199" s="859"/>
      <c r="DI199" s="859"/>
      <c r="DJ199" s="1569"/>
      <c r="DK199" s="1789"/>
      <c r="DL199" s="1574">
        <f>10^(CN199/20)*100-100</f>
        <v/>
      </c>
      <c r="DM199" s="1106"/>
      <c r="DN199" s="777"/>
      <c r="DO199" s="976">
        <f>IF(DM199="","",10^(DM199/10))</f>
        <v/>
      </c>
      <c r="DP199" s="976">
        <f>IF(ISNUMBER(DN199)=FALSE,"",10^(DN199/10))</f>
        <v/>
      </c>
      <c r="DQ199" s="1574">
        <f>IF(AND(ISNUMBER(DO199),ISNUMBER(DP199)),IF(DO199/DP199&gt;1,ROUND((DO199)/DP199,3),1),1)</f>
        <v/>
      </c>
      <c r="DR199" s="1541"/>
      <c r="DS199" s="1541"/>
      <c r="DT199" s="1541"/>
      <c r="DU199" s="1541"/>
      <c r="DV199" s="1541"/>
      <c r="DW199" s="1541"/>
      <c r="DX199" s="1541"/>
      <c r="DY199" s="1541"/>
      <c r="DZ199" s="1541"/>
      <c r="EA199" s="1541"/>
      <c r="EB199" s="1541"/>
      <c r="EC199" s="1541"/>
      <c r="ED199" s="1541"/>
      <c r="EE199" s="1541"/>
      <c r="EF199" s="1541"/>
      <c r="EG199" s="1541"/>
      <c r="EH199" s="1541"/>
      <c r="EI199" s="1541"/>
      <c r="EJ199" s="1541"/>
      <c r="EK199" s="1541"/>
      <c r="EL199" s="1541"/>
      <c r="EM199" s="1541"/>
      <c r="EN199" s="1541"/>
      <c r="EO199" s="1541"/>
      <c r="EP199" s="1541"/>
      <c r="EQ199" s="1541"/>
      <c r="ER199" s="1541"/>
      <c r="ES199" s="1541"/>
      <c r="ET199" s="1541"/>
      <c r="EU199" s="1541"/>
      <c r="EV199" s="1541"/>
    </row>
    <row r="200" ht="12.75" x14ac:dyDescent="0.2">
      <c r="A200" s="1541"/>
      <c r="B200" s="1541"/>
      <c r="C200"/>
      <c r="D200" s="1486"/>
      <c r="E200" s="1486"/>
      <c r="F200" s="672" t="inlineStr">
        <is>
          <t>5.2</t>
        </is>
      </c>
      <c r="G200" s="1497"/>
      <c r="H200" s="130">
        <f>BV200</f>
        <v/>
      </c>
      <c r="I200" s="130">
        <f>BW200</f>
        <v/>
      </c>
      <c r="J200" s="1299" t="inlineStr">
        <is>
          <t>WCDMA</t>
        </is>
      </c>
      <c r="K200" s="1299" t="inlineStr">
        <is>
          <t>FDDI</t>
        </is>
      </c>
      <c r="L200" s="115"/>
      <c r="M200" s="130"/>
      <c r="N200" s="119"/>
      <c r="O200" s="131"/>
      <c r="P200" s="6597"/>
      <c r="Q200" s="131"/>
      <c r="R200" s="131"/>
      <c r="S200" s="130"/>
      <c r="T200" s="130">
        <v>9750</v>
      </c>
      <c r="U200" s="6593">
        <v>1950</v>
      </c>
      <c r="V200" s="119"/>
      <c r="W200" s="1305"/>
      <c r="X200" s="119"/>
      <c r="Y200" s="119"/>
      <c r="Z200" s="119"/>
      <c r="AA200" s="115"/>
      <c r="AB200" s="115"/>
      <c r="AC200" s="1300">
        <f>IF(OR(BX200="Close to Ear",BX200="Close to Head"),"Head",IF(BX200="Extremity","Extremity","Body"))</f>
        <v/>
      </c>
      <c r="AD200" s="1301">
        <f>CA200</f>
        <v/>
      </c>
      <c r="AE200" s="1299">
        <f>CB200</f>
        <v/>
      </c>
      <c r="AF200" s="115"/>
      <c r="AG200" s="1302">
        <f>IF(OR(AZ200="",BA200=""),"N/A",IF(DC200="Pass","P","F"))</f>
        <v/>
      </c>
      <c r="AH200" s="129"/>
      <c r="AI200" s="129"/>
      <c r="AJ200" s="129"/>
      <c r="AK200" s="119"/>
      <c r="AL200" s="115"/>
      <c r="AM200" s="119"/>
      <c r="AN200" s="119"/>
      <c r="AO200" s="692"/>
      <c r="AP200" s="692"/>
      <c r="AQ200" s="692"/>
      <c r="AR200" s="692"/>
      <c r="AS200" s="692"/>
      <c r="AT200" s="1303">
        <f>IF(AC200="Extremity",IF(CG200="","",CG200),"")</f>
        <v/>
      </c>
      <c r="AU200" s="1303">
        <f>IF(AC200="Extremity",IF(CH200="","",CH200),"")</f>
        <v/>
      </c>
      <c r="AV200" s="1304">
        <f>IF(AC200="Extremity","",IF(CE200="","",CE200))</f>
        <v/>
      </c>
      <c r="AW200" s="1304">
        <f>IF(AD200="Extremity","",IF(CF200="","",CF200))</f>
        <v/>
      </c>
      <c r="AX200" s="1305">
        <f>DL200</f>
        <v/>
      </c>
      <c r="AY200" s="1305">
        <f>DQ200</f>
        <v/>
      </c>
      <c r="AZ200" s="3377">
        <f>IF(AC200="Extremity",IF(DA200="","",DA200),"")</f>
        <v/>
      </c>
      <c r="BA200" s="3378">
        <f>IF(AC200="Extremity","",IF(CT200="","",CT200))</f>
        <v/>
      </c>
      <c r="BB200" s="1305">
        <f>IF(AC200="Extremity",IF(DB200="","",DB200),"")</f>
        <v/>
      </c>
      <c r="BC200" s="1304">
        <f>IF(AC200="Extremity","",IF(CZ200="","",CZ200))</f>
        <v/>
      </c>
      <c r="BD200" s="1305">
        <f>DD200</f>
        <v/>
      </c>
      <c r="BE200" s="132">
        <f>DE200</f>
        <v/>
      </c>
      <c r="BF200" s="133">
        <f>DF200*60</f>
        <v/>
      </c>
      <c r="BG200" s="121">
        <f>BE200</f>
        <v/>
      </c>
      <c r="BH200" s="133">
        <f>DG200*60</f>
        <v/>
      </c>
      <c r="BI200" s="133">
        <f>DH200</f>
        <v/>
      </c>
      <c r="BJ200" s="117"/>
      <c r="BK200" s="812">
        <f>Overview!$E$7</f>
        <v/>
      </c>
      <c r="BL200" s="117"/>
      <c r="BM200" s="834">
        <f>DI200</f>
        <v/>
      </c>
      <c r="BN200" s="812">
        <f>Overview!$P$153</f>
        <v/>
      </c>
      <c r="BO200" s="117"/>
      <c r="BP200" s="117"/>
      <c r="BQ200" s="115"/>
      <c r="BR200" s="1478"/>
      <c r="BS200" s="1541"/>
      <c r="BT200" s="1828" t="inlineStr">
        <is>
          <t>WCDMA</t>
        </is>
      </c>
      <c r="BU200" s="1828" t="inlineStr">
        <is>
          <t>FDDI</t>
        </is>
      </c>
      <c r="BV200" s="906">
        <f>Overview!$H$30</f>
        <v/>
      </c>
      <c r="BW200" s="1784"/>
      <c r="BX200" s="1828" t="inlineStr">
        <is>
          <t>Body</t>
        </is>
      </c>
      <c r="BY200" s="1785"/>
      <c r="BZ200" s="1785"/>
      <c r="CA200" s="1111" t="str">
        <f>CA199</f>
        <v>TBD</v>
      </c>
      <c r="CB200" s="201">
        <v>5</v>
      </c>
      <c r="CC200" s="1112">
        <f>IF(COUNT('Conducted 2G-3G'!$AH$15:$AH$17)=0,9750,INDEX('Conducted 2G-3G'!$T$15:$T$17,MATCH(MAX('Conducted 2G-3G'!$AH$15:$AH$17),'Conducted 2G-3G'!$AH$15:$AH$17,0)))</f>
        <v>9750</v>
      </c>
      <c r="CD200" s="874">
        <f>IF(COUNT('Conducted 2G-3G'!$AH$15:$AH$17)=0,1950,INDEX('Conducted 2G-3G'!$U$15:$U$17,MATCH(MAX('Conducted 2G-3G'!$AH$15:$AH$17),'Conducted 2G-3G'!$AH$15:$AH$17,0)))</f>
        <v>1950</v>
      </c>
      <c r="CE200" s="7234"/>
      <c r="CF200" s="7234"/>
      <c r="CG200" s="6706"/>
      <c r="CH200" s="6706"/>
      <c r="CI200" s="225">
        <f>BY200</f>
        <v/>
      </c>
      <c r="CJ200" s="237">
        <f>BZ200</f>
        <v/>
      </c>
      <c r="CK200" s="223">
        <f>CA200</f>
        <v/>
      </c>
      <c r="CL200" s="224">
        <f>CC200</f>
        <v/>
      </c>
      <c r="CM200" s="237">
        <f>CD200</f>
        <v/>
      </c>
      <c r="CN200" s="1527"/>
      <c r="CO200" s="1579"/>
      <c r="CP200" s="7214">
        <f>IF(CF200=""," ",IF(ABS(CE200-CF200)&lt;=0.1,"Valid","Not valid"))</f>
        <v/>
      </c>
      <c r="CQ200" s="1674">
        <f> IF(CE200="","",IF(AND(CE200&lt;&gt;"",CF200=""),IF(CE200&gt;=0.8,"Medir+Sig Max","No"),IF(CF200&lt;&gt;"",IF(CF200&gt;=0.8,"Medir+Sig Max","No"),"")))</f>
        <v/>
      </c>
      <c r="CR200" s="6927">
        <f>IF(UPPER('SAR FCC-ISED'!$CQ$1)="X",IF(CF200=""," ",IF((ABS(CE200)&lt;5)*AND(ABS(CF200)&lt;5)*AND(ABS(CT200)&lt;5),"Solo si es max","Medir")),IF(CF200=""," ",IF((ABS(CE200)&lt;1)*AND(ABS(CF200)&lt;1)*AND(ABS(CT200)&lt;1),"Solo si es max","Medir")))</f>
        <v/>
      </c>
      <c r="CS200" s="1674"/>
      <c r="CT200" s="220">
        <f>IF(CO200="",IF(AND(CE200="",CF200=""),"",IF(CF200="",IF(DQ200&gt;1,ROUND(DQ200*CE200,3),CE200),IF(DQ200&gt;1,ROUND(DQ200*CF200,3),CF200))),IF(AND(CE200="",CF200=""),"",IF(CF200="",IF(DQ200&gt;1,ROUND(DQ200*CE200*(1/(CO200)),3),CE200*(1/(CO200))),IF(DQ200&gt;1,ROUND(DQ200*CF200*(1/(CO200)),3),CF200*(1/(CO200))))))</f>
        <v/>
      </c>
      <c r="CU200" s="224">
        <f>BY200</f>
        <v/>
      </c>
      <c r="CV200" s="237">
        <f>BZ200</f>
        <v/>
      </c>
      <c r="CW200" s="237">
        <f>CA200</f>
        <v/>
      </c>
      <c r="CX200" s="224">
        <f>CC200</f>
        <v/>
      </c>
      <c r="CY200" s="237">
        <f>CD200</f>
        <v/>
      </c>
      <c r="CZ200" s="7474">
        <f>IF(COUNTIF(Overview!K12:K14,TRUE)&gt;0,1.6,IF(COUNTIF(Overview!L12:L14,TRUE)&gt;0,8,0))</f>
        <v/>
      </c>
      <c r="DA200" s="1788"/>
      <c r="DB200" s="7483"/>
      <c r="DC200" s="844">
        <f>IF(CT200="","",IF(CT200&gt;CZ200,"Fail","Pass"))</f>
        <v/>
      </c>
      <c r="DD200" s="402"/>
      <c r="DE200" s="1565">
        <f>MyTimestamp(DC200)</f>
        <v/>
      </c>
      <c r="DF200" s="1531">
        <f>IF(COUNT(CE200:CH200)=1,15,IF(COUNT(CE200:CH200)=0,0,30))</f>
        <v/>
      </c>
      <c r="DG200" s="1532">
        <f>IF(DF200=0,0,2)</f>
        <v/>
      </c>
      <c r="DH200" s="859"/>
      <c r="DI200" s="859"/>
      <c r="DJ200" s="1569"/>
      <c r="DK200" s="1789"/>
      <c r="DL200" s="1574">
        <f>10^(CN200/20)*100-100</f>
        <v/>
      </c>
      <c r="DM200" s="1106"/>
      <c r="DN200" s="778"/>
      <c r="DO200" s="976">
        <f>IF(DM200="","",10^(DM200/10))</f>
        <v/>
      </c>
      <c r="DP200" s="976">
        <f>IF(ISNUMBER(DN200)=FALSE,"",10^(DN200/10))</f>
        <v/>
      </c>
      <c r="DQ200" s="1574">
        <f>IF(AND(ISNUMBER(DO200),ISNUMBER(DP200)),IF(DO200/DP200&gt;1,ROUND((DO200)/DP200,3),1),1)</f>
        <v/>
      </c>
      <c r="DR200" s="1541"/>
      <c r="DS200" s="1541"/>
      <c r="DT200" s="1541"/>
      <c r="DU200" s="1541"/>
      <c r="DV200" s="1541"/>
      <c r="DW200" s="1541"/>
      <c r="DX200" s="1541"/>
      <c r="DY200" s="1541"/>
      <c r="DZ200" s="1541"/>
      <c r="EA200" s="1541"/>
      <c r="EB200" s="1541"/>
      <c r="EC200" s="1541"/>
      <c r="ED200" s="1541"/>
      <c r="EE200" s="1541"/>
      <c r="EF200" s="1541"/>
      <c r="EG200" s="1541"/>
      <c r="EH200" s="1541"/>
      <c r="EI200" s="1541"/>
      <c r="EJ200" s="1541"/>
      <c r="EK200" s="1541"/>
      <c r="EL200" s="1541"/>
      <c r="EM200" s="1541"/>
      <c r="EN200" s="1541"/>
      <c r="EO200" s="1541"/>
      <c r="EP200" s="1541"/>
      <c r="EQ200" s="1541"/>
      <c r="ER200" s="1541"/>
      <c r="ES200" s="1541"/>
      <c r="ET200" s="1541"/>
      <c r="EU200" s="1541"/>
      <c r="EV200" s="1541"/>
    </row>
    <row r="201" ht="12.75" x14ac:dyDescent="0.2">
      <c r="A201" s="1541"/>
      <c r="B201" s="1541"/>
      <c r="C201"/>
      <c r="D201" s="1486"/>
      <c r="E201" s="1486"/>
      <c r="F201" s="672" t="inlineStr">
        <is>
          <t>5.2</t>
        </is>
      </c>
      <c r="G201" s="1497"/>
      <c r="H201" s="130">
        <f>BV201</f>
        <v/>
      </c>
      <c r="I201" s="130">
        <f>BW201</f>
        <v/>
      </c>
      <c r="J201" s="1299" t="inlineStr">
        <is>
          <t>WCDMA</t>
        </is>
      </c>
      <c r="K201" s="1299" t="inlineStr">
        <is>
          <t>FDDI</t>
        </is>
      </c>
      <c r="L201" s="115"/>
      <c r="M201" s="130"/>
      <c r="N201" s="119"/>
      <c r="O201" s="131"/>
      <c r="P201" s="6597"/>
      <c r="Q201" s="131"/>
      <c r="R201" s="131"/>
      <c r="S201" s="130"/>
      <c r="T201" s="130">
        <v>9750</v>
      </c>
      <c r="U201" s="6593">
        <v>1950</v>
      </c>
      <c r="V201" s="119"/>
      <c r="W201" s="1305"/>
      <c r="X201" s="119"/>
      <c r="Y201" s="119"/>
      <c r="Z201" s="119"/>
      <c r="AA201" s="115"/>
      <c r="AB201" s="115"/>
      <c r="AC201" s="1300">
        <f>IF(OR(BX201="Close to Ear",BX201="Close to Head"),"Head",IF(BX201="Extremity","Extremity","Body"))</f>
        <v/>
      </c>
      <c r="AD201" s="1301">
        <f>CA201</f>
        <v/>
      </c>
      <c r="AE201" s="1299">
        <f>CB201</f>
        <v/>
      </c>
      <c r="AF201" s="115"/>
      <c r="AG201" s="1302">
        <f>IF(OR(AZ201="",BA201=""),"N/A",IF(DC201="Pass","P","F"))</f>
        <v/>
      </c>
      <c r="AH201" s="129"/>
      <c r="AI201" s="129"/>
      <c r="AJ201" s="129"/>
      <c r="AK201" s="119"/>
      <c r="AL201" s="115"/>
      <c r="AM201" s="119"/>
      <c r="AN201" s="119"/>
      <c r="AO201" s="692"/>
      <c r="AP201" s="692"/>
      <c r="AQ201" s="692"/>
      <c r="AR201" s="692"/>
      <c r="AS201" s="692"/>
      <c r="AT201" s="1303">
        <f>IF(AC201="Extremity",IF(CG201="","",CG201),"")</f>
        <v/>
      </c>
      <c r="AU201" s="1303">
        <f>IF(AC201="Extremity",IF(CH201="","",CH201),"")</f>
        <v/>
      </c>
      <c r="AV201" s="1304">
        <f>IF(AC201="Extremity","",IF(CE201="","",CE201))</f>
        <v/>
      </c>
      <c r="AW201" s="1304">
        <f>IF(AD201="Extremity","",IF(CF201="","",CF201))</f>
        <v/>
      </c>
      <c r="AX201" s="1305">
        <f>DL201</f>
        <v/>
      </c>
      <c r="AY201" s="1305">
        <f>DQ201</f>
        <v/>
      </c>
      <c r="AZ201" s="3377">
        <f>IF(AC201="Extremity",IF(DA201="","",DA201),"")</f>
        <v/>
      </c>
      <c r="BA201" s="3378">
        <f>IF(AC201="Extremity","",IF(CT201="","",CT201))</f>
        <v/>
      </c>
      <c r="BB201" s="1305">
        <f>IF(AC201="Extremity",IF(DB201="","",DB201),"")</f>
        <v/>
      </c>
      <c r="BC201" s="1304">
        <f>IF(AC201="Extremity","",IF(CZ201="","",CZ201))</f>
        <v/>
      </c>
      <c r="BD201" s="1305">
        <f>DD201</f>
        <v/>
      </c>
      <c r="BE201" s="132">
        <f>DE201</f>
        <v/>
      </c>
      <c r="BF201" s="133">
        <f>DF201*60</f>
        <v/>
      </c>
      <c r="BG201" s="121">
        <f>BE201</f>
        <v/>
      </c>
      <c r="BH201" s="133">
        <f>DG201*60</f>
        <v/>
      </c>
      <c r="BI201" s="133">
        <f>DH201</f>
        <v/>
      </c>
      <c r="BJ201" s="117"/>
      <c r="BK201" s="812">
        <f>Overview!$E$7</f>
        <v/>
      </c>
      <c r="BL201" s="117"/>
      <c r="BM201" s="834">
        <f>DI201</f>
        <v/>
      </c>
      <c r="BN201" s="812">
        <f>Overview!$P$153</f>
        <v/>
      </c>
      <c r="BO201" s="117"/>
      <c r="BP201" s="117"/>
      <c r="BQ201" s="115"/>
      <c r="BR201" s="1478"/>
      <c r="BS201" s="1541"/>
      <c r="BT201" s="1828" t="inlineStr">
        <is>
          <t>WCDMA</t>
        </is>
      </c>
      <c r="BU201" s="1828" t="inlineStr">
        <is>
          <t>FDDI</t>
        </is>
      </c>
      <c r="BV201" s="906">
        <f>Overview!$H$30</f>
        <v/>
      </c>
      <c r="BW201" s="1784"/>
      <c r="BX201" s="1828" t="inlineStr">
        <is>
          <t>Body</t>
        </is>
      </c>
      <c r="BY201" s="1785"/>
      <c r="BZ201" s="1793"/>
      <c r="CA201" s="880" t="str">
        <f>CONCATENATE(CA199," - Variability")</f>
        <v>TBD - Variability</v>
      </c>
      <c r="CB201" s="202">
        <v>5</v>
      </c>
      <c r="CC201" s="881">
        <f>IF(COUNT('Conducted 2G-3G'!$AH$15:$AH$17)=0,9750,INDEX('Conducted 2G-3G'!$T$15:$T$17,MATCH(MAX('Conducted 2G-3G'!$AH$15:$AH$17),'Conducted 2G-3G'!$AH$15:$AH$17,0)))</f>
        <v>9750</v>
      </c>
      <c r="CD201" s="881">
        <f>IF(COUNT('Conducted 2G-3G'!$AH$15:$AH$17)=0,1950,INDEX('Conducted 2G-3G'!$U$15:$U$17,MATCH(MAX('Conducted 2G-3G'!$AH$15:$AH$17),'Conducted 2G-3G'!$AH$15:$AH$17,0)))</f>
        <v>1950</v>
      </c>
      <c r="CE201" s="7235"/>
      <c r="CF201" s="7235"/>
      <c r="CG201" s="6706"/>
      <c r="CH201" s="6706"/>
      <c r="CI201" s="225">
        <f>BY201</f>
        <v/>
      </c>
      <c r="CJ201" s="237">
        <f>BZ201</f>
        <v/>
      </c>
      <c r="CK201" s="223">
        <f>CA201</f>
        <v/>
      </c>
      <c r="CL201" s="237">
        <f>CC201</f>
        <v/>
      </c>
      <c r="CM201" s="237">
        <f>CD201</f>
        <v/>
      </c>
      <c r="CN201" s="1524"/>
      <c r="CO201" s="1579"/>
      <c r="CP201" s="7214">
        <f>IF(CF201=""," ",IF(ABS(CE201-CF201)&lt;=0.1,"Valid","Not valid"))</f>
        <v/>
      </c>
      <c r="CQ201" s="1674">
        <f> IF(CE201="","",IF(AND(CE201&lt;&gt;"",CF201=""),IF(CE201&gt;=0.8,"Medir+Sig Max","No"),IF(CF201&lt;&gt;"",IF(CF201&gt;=0.8,"Medir+Sig Max","No"),"")))</f>
        <v/>
      </c>
      <c r="CR201" s="6927"/>
      <c r="CS201" s="1674">
        <f>IF(CF201="","",IF(MAX(CF193:CF200)=0,"",IF(AND(CF201&lt;=1.45,(CF201/MAX(CF193:CF200))&lt;=1.2,(CF201/MAX(CF193:CF200))&gt;=0.8),"Válido","REPETIR VAR")))</f>
        <v/>
      </c>
      <c r="CT201" s="220">
        <f>IF(CO201="",IF(AND(CE201="",CF201=""),"",IF(CF201="",IF(DQ201&gt;1,ROUND(DQ201*CE201,3),CE201),IF(DQ201&gt;1,ROUND(DQ201*CF201,3),CF201))),IF(AND(CE201="",CF201=""),"",IF(CF201="",IF(DQ201&gt;1,ROUND(DQ201*CE201*(1/(CO201)),3),CE201*(1/(CO201))),IF(DQ201&gt;1,ROUND(DQ201*CF201*(1/(CO201)),3),CF201*(1/(CO201))))))</f>
        <v/>
      </c>
      <c r="CU201" s="224">
        <f>BY201</f>
        <v/>
      </c>
      <c r="CV201" s="237">
        <f>BZ201</f>
        <v/>
      </c>
      <c r="CW201" s="237">
        <f>CA201</f>
        <v/>
      </c>
      <c r="CX201" s="224">
        <f>CC201</f>
        <v/>
      </c>
      <c r="CY201" s="237">
        <f>CD201</f>
        <v/>
      </c>
      <c r="CZ201" s="7474">
        <f>IF(COUNTIF(Overview!K12:K14,TRUE)&gt;0,1.6,IF(COUNTIF(Overview!L12:L14,TRUE)&gt;0,8,0))</f>
        <v/>
      </c>
      <c r="DA201" s="1788"/>
      <c r="DB201" s="7483"/>
      <c r="DC201" s="844">
        <f>IF(CT201="","",IF(CT201&gt;CZ201,"Fail","Pass"))</f>
        <v/>
      </c>
      <c r="DD201" s="402"/>
      <c r="DE201" s="1565">
        <f>MyTimestamp(DC201)</f>
        <v/>
      </c>
      <c r="DF201" s="1531">
        <f>IF(COUNT(CE201:CH201)=1,15,IF(COUNT(CE201:CH201)=0,0,30))</f>
        <v/>
      </c>
      <c r="DG201" s="1532">
        <f>IF(DF201=0,0,2)</f>
        <v/>
      </c>
      <c r="DH201" s="859"/>
      <c r="DI201" s="859"/>
      <c r="DJ201" s="1569"/>
      <c r="DK201" s="1789"/>
      <c r="DL201" s="1574">
        <f>10^(CN201/20)*100-100</f>
        <v/>
      </c>
      <c r="DM201" s="1106"/>
      <c r="DN201" s="965"/>
      <c r="DO201" s="976">
        <f>IF(DM201="","",10^(DM201/10))</f>
        <v/>
      </c>
      <c r="DP201" s="976">
        <f>IF(ISNUMBER(DN201)=FALSE,"",10^(DN201/10))</f>
        <v/>
      </c>
      <c r="DQ201" s="1574">
        <f>IF(AND(ISNUMBER(DO201),ISNUMBER(DP201)),IF(DO201/DP201&gt;1,ROUND((DO201)/DP201,3),1),1)</f>
        <v/>
      </c>
      <c r="DR201" s="1541"/>
      <c r="DS201" s="1541"/>
      <c r="DT201" s="1541"/>
      <c r="DU201" s="1541"/>
      <c r="DV201" s="1541"/>
      <c r="DW201" s="1541"/>
      <c r="DX201" s="1541"/>
      <c r="DY201" s="1541"/>
      <c r="DZ201" s="1541"/>
      <c r="EA201" s="1541"/>
      <c r="EB201" s="1541"/>
      <c r="EC201" s="1541"/>
      <c r="ED201" s="1541"/>
      <c r="EE201" s="1541"/>
      <c r="EF201" s="1541"/>
      <c r="EG201" s="1541"/>
      <c r="EH201" s="1541"/>
      <c r="EI201" s="1541"/>
      <c r="EJ201" s="1541"/>
      <c r="EK201" s="1541"/>
      <c r="EL201" s="1541"/>
      <c r="EM201" s="1541"/>
      <c r="EN201" s="1541"/>
      <c r="EO201" s="1541"/>
      <c r="EP201" s="1541"/>
      <c r="EQ201" s="1541"/>
      <c r="ER201" s="1541"/>
      <c r="ES201" s="1541"/>
      <c r="ET201" s="1541"/>
      <c r="EU201" s="1541"/>
      <c r="EV201" s="1541"/>
    </row>
    <row r="202" ht="12.75" x14ac:dyDescent="0.2">
      <c r="A202" s="1541"/>
      <c r="B202" s="1541"/>
      <c r="C202"/>
      <c r="D202" s="1486"/>
      <c r="E202" s="1486"/>
      <c r="F202" s="672" t="inlineStr">
        <is>
          <t>5.2</t>
        </is>
      </c>
      <c r="G202" s="1497"/>
      <c r="H202" s="130">
        <f>BV202</f>
        <v/>
      </c>
      <c r="I202" s="130">
        <f>BW202</f>
        <v/>
      </c>
      <c r="J202" s="1299" t="inlineStr">
        <is>
          <t>WCDMA</t>
        </is>
      </c>
      <c r="K202" s="1299" t="inlineStr">
        <is>
          <t>FDDI</t>
        </is>
      </c>
      <c r="L202" s="115"/>
      <c r="M202" s="130"/>
      <c r="N202" s="119"/>
      <c r="O202" s="131"/>
      <c r="P202" s="6597"/>
      <c r="Q202" s="131"/>
      <c r="R202" s="131"/>
      <c r="S202" s="130"/>
      <c r="T202" s="130">
        <v>9750</v>
      </c>
      <c r="U202" s="6593">
        <v>1950</v>
      </c>
      <c r="V202" s="119"/>
      <c r="W202" s="1305"/>
      <c r="X202" s="119"/>
      <c r="Y202" s="119"/>
      <c r="Z202" s="119"/>
      <c r="AA202" s="115"/>
      <c r="AB202" s="115"/>
      <c r="AC202" s="1300">
        <f>IF(OR(BX202="Close to Ear",BX202="Close to Head"),"Head",IF(BX202="Extremity","Extremity","Body"))</f>
        <v/>
      </c>
      <c r="AD202" s="1301">
        <f>CA202</f>
        <v/>
      </c>
      <c r="AE202" s="1299">
        <f>CB202</f>
        <v/>
      </c>
      <c r="AF202" s="115"/>
      <c r="AG202" s="1302">
        <f>IF(OR(AZ202="",BA202=""),"N/A",IF(DC202="Pass","P","F"))</f>
        <v/>
      </c>
      <c r="AH202" s="129"/>
      <c r="AI202" s="129"/>
      <c r="AJ202" s="129"/>
      <c r="AK202" s="119"/>
      <c r="AL202" s="115"/>
      <c r="AM202" s="119"/>
      <c r="AN202" s="119"/>
      <c r="AO202" s="692"/>
      <c r="AP202" s="692"/>
      <c r="AQ202" s="692"/>
      <c r="AR202" s="692"/>
      <c r="AS202" s="692"/>
      <c r="AT202" s="1303">
        <f>IF(AC202="Extremity",IF(CG202="","",CG202),"")</f>
        <v/>
      </c>
      <c r="AU202" s="1303">
        <f>IF(AC202="Extremity",IF(CH202="","",CH202),"")</f>
        <v/>
      </c>
      <c r="AV202" s="1304">
        <f>IF(AC202="Extremity","",IF(CE202="","",CE202))</f>
        <v/>
      </c>
      <c r="AW202" s="1304">
        <f>IF(AD202="Extremity","",IF(CF202="","",CF202))</f>
        <v/>
      </c>
      <c r="AX202" s="1305">
        <f>DL202</f>
        <v/>
      </c>
      <c r="AY202" s="1305">
        <f>DQ202</f>
        <v/>
      </c>
      <c r="AZ202" s="3377">
        <f>IF(AC202="Extremity",IF(DA202="","",DA202),"")</f>
        <v/>
      </c>
      <c r="BA202" s="3378">
        <f>IF(AC202="Extremity","",IF(CT202="","",CT202))</f>
        <v/>
      </c>
      <c r="BB202" s="1305">
        <f>IF(AC202="Extremity",IF(DB202="","",DB202),"")</f>
        <v/>
      </c>
      <c r="BC202" s="1304">
        <f>IF(AC202="Extremity","",IF(CZ202="","",CZ202))</f>
        <v/>
      </c>
      <c r="BD202" s="1305">
        <f>DD202</f>
        <v/>
      </c>
      <c r="BE202" s="132">
        <f>DE202</f>
        <v/>
      </c>
      <c r="BF202" s="133">
        <f>DF202*60</f>
        <v/>
      </c>
      <c r="BG202" s="121">
        <f>BE202</f>
        <v/>
      </c>
      <c r="BH202" s="133">
        <f>DG202*60</f>
        <v/>
      </c>
      <c r="BI202" s="133">
        <f>DH202</f>
        <v/>
      </c>
      <c r="BJ202" s="117"/>
      <c r="BK202" s="812">
        <f>Overview!$E$7</f>
        <v/>
      </c>
      <c r="BL202" s="117"/>
      <c r="BM202" s="834">
        <f>DI202</f>
        <v/>
      </c>
      <c r="BN202" s="812">
        <f>Overview!$P$153</f>
        <v/>
      </c>
      <c r="BO202" s="117"/>
      <c r="BP202" s="117"/>
      <c r="BQ202" s="115"/>
      <c r="BR202" s="1478"/>
      <c r="BS202" s="1541"/>
      <c r="BT202" s="1828" t="inlineStr">
        <is>
          <t>WCDMA</t>
        </is>
      </c>
      <c r="BU202" s="1828" t="inlineStr">
        <is>
          <t>FDDI</t>
        </is>
      </c>
      <c r="BV202" s="906">
        <f>Overview!$H$30</f>
        <v/>
      </c>
      <c r="BW202" s="1784"/>
      <c r="BX202" s="1828" t="inlineStr">
        <is>
          <t>Body</t>
        </is>
      </c>
      <c r="BY202" s="1785"/>
      <c r="BZ202" s="1793"/>
      <c r="CA202" s="6688" t="str">
        <f>CONCATENATE(CA200," - Variability2")</f>
        <v>TBD - Variability2</v>
      </c>
      <c r="CB202" s="200">
        <v>5</v>
      </c>
      <c r="CC202" s="6689">
        <f>IF(COUNT('Conducted 2G-3G'!$AH$15:$AH$17)=0,9750,INDEX('Conducted 2G-3G'!$T$15:$T$17,MATCH(MAX('Conducted 2G-3G'!$AH$15:$AH$17),'Conducted 2G-3G'!$AH$15:$AH$17,0)))</f>
        <v>9750</v>
      </c>
      <c r="CD202" s="6689">
        <f>IF(COUNT('Conducted 2G-3G'!$AH$15:$AH$17)=0,1950,INDEX('Conducted 2G-3G'!$U$15:$U$17,MATCH(MAX('Conducted 2G-3G'!$AH$15:$AH$17),'Conducted 2G-3G'!$AH$15:$AH$17,0)))</f>
        <v>1950</v>
      </c>
      <c r="CE202" s="7235"/>
      <c r="CF202" s="7235"/>
      <c r="CG202" s="6706"/>
      <c r="CH202" s="6706"/>
      <c r="CI202" s="225">
        <f>BY202</f>
        <v/>
      </c>
      <c r="CJ202" s="237">
        <f>BZ202</f>
        <v/>
      </c>
      <c r="CK202" s="223">
        <f>CA202</f>
        <v/>
      </c>
      <c r="CL202" s="237">
        <f>CC202</f>
        <v/>
      </c>
      <c r="CM202" s="237">
        <f>CD202</f>
        <v/>
      </c>
      <c r="CN202" s="1524"/>
      <c r="CO202" s="1579"/>
      <c r="CP202" s="7214">
        <f>IF(CF202=""," ",IF(ABS(CE202-CF202)&lt;=0.1,"Valid","Not valid"))</f>
        <v/>
      </c>
      <c r="CQ202" s="1674">
        <f> IF(CE202="","",IF(AND(CE202&lt;&gt;"",CF202=""),IF(CE202&gt;=0.8,"Medir+Sig Max","No"),IF(CF202&lt;&gt;"",IF(CF202&gt;=0.8,"Medir+Sig Max","No"),"")))</f>
        <v/>
      </c>
      <c r="CR202" s="6927"/>
      <c r="CS202" s="1674"/>
      <c r="CT202" s="220">
        <f>IF(CO202="",IF(AND(CE202="",CF202=""),"",IF(CF202="",IF(DQ202&gt;1,ROUND(DQ202*CE202,3),CE202),IF(DQ202&gt;1,ROUND(DQ202*CF202,3),CF202))),IF(AND(CE202="",CF202=""),"",IF(CF202="",IF(DQ202&gt;1,ROUND(DQ202*CE202*(1/(CO202)),3),CE202*(1/(CO202))),IF(DQ202&gt;1,ROUND(DQ202*CF202*(1/(CO202)),3),CF202*(1/(CO202))))))</f>
        <v/>
      </c>
      <c r="CU202" s="224">
        <f>BY202</f>
        <v/>
      </c>
      <c r="CV202" s="237">
        <f>BZ202</f>
        <v/>
      </c>
      <c r="CW202" s="237">
        <f>CA202</f>
        <v/>
      </c>
      <c r="CX202" s="224">
        <f>CC202</f>
        <v/>
      </c>
      <c r="CY202" s="237">
        <f>CD202</f>
        <v/>
      </c>
      <c r="CZ202" s="7474">
        <f>IF(COUNTIF(Overview!K12:K14,TRUE)&gt;0,1.6,IF(COUNTIF(Overview!L12:L14,TRUE)&gt;0,8,0))</f>
        <v/>
      </c>
      <c r="DA202" s="1788"/>
      <c r="DB202" s="7483"/>
      <c r="DC202" s="844">
        <f>IF(CT202="","",IF(CT202&gt;CZ202,"Fail","Pass"))</f>
        <v/>
      </c>
      <c r="DD202" s="402"/>
      <c r="DE202" s="1565">
        <f>MyTimestamp(DC202)</f>
        <v/>
      </c>
      <c r="DF202" s="1531">
        <f>IF(COUNT(CE202:CH202)=1,15,IF(COUNT(CE202:CH202)=0,0,30))</f>
        <v/>
      </c>
      <c r="DG202" s="1532">
        <f>IF(DF202=0,0,2)</f>
        <v/>
      </c>
      <c r="DH202" s="859"/>
      <c r="DI202" s="859"/>
      <c r="DJ202" s="1569"/>
      <c r="DK202" s="1789"/>
      <c r="DL202" s="1574">
        <f>10^(CN202/20)*100-100</f>
        <v/>
      </c>
      <c r="DM202" s="1106"/>
      <c r="DN202" s="965"/>
      <c r="DO202" s="976">
        <f>IF(DM202="","",10^(DM202/10))</f>
        <v/>
      </c>
      <c r="DP202" s="976">
        <f>IF(ISNUMBER(DN202)=FALSE,"",10^(DN202/10))</f>
        <v/>
      </c>
      <c r="DQ202" s="1574">
        <f>IF(AND(ISNUMBER(DO202),ISNUMBER(DP202)),IF(DO202/DP202&gt;1,ROUND((DO202)/DP202,3),1),1)</f>
        <v/>
      </c>
      <c r="DR202" s="1541"/>
      <c r="DS202" s="1541"/>
      <c r="DT202" s="1541"/>
      <c r="DU202" s="1541"/>
      <c r="DV202" s="1541"/>
      <c r="DW202" s="1541"/>
      <c r="DX202" s="1541"/>
      <c r="DY202" s="1541"/>
      <c r="DZ202" s="1541"/>
      <c r="EA202" s="1541"/>
      <c r="EB202" s="1541"/>
      <c r="EC202" s="1541"/>
      <c r="ED202" s="1541"/>
      <c r="EE202" s="1541"/>
      <c r="EF202" s="1541"/>
      <c r="EG202" s="1541"/>
      <c r="EH202" s="1541"/>
      <c r="EI202" s="1541"/>
      <c r="EJ202" s="1541"/>
      <c r="EK202" s="1541"/>
      <c r="EL202" s="1541"/>
      <c r="EM202" s="1541"/>
      <c r="EN202" s="1541"/>
      <c r="EO202" s="1541"/>
      <c r="EP202" s="1541"/>
      <c r="EQ202" s="1541"/>
      <c r="ER202" s="1541"/>
      <c r="ES202" s="1541"/>
      <c r="ET202" s="1541"/>
      <c r="EU202" s="1541"/>
      <c r="EV202" s="1541"/>
    </row>
    <row r="203" ht="12.75" x14ac:dyDescent="0.2">
      <c r="A203" s="1541"/>
      <c r="B203" s="1541"/>
      <c r="C203"/>
      <c r="D203" s="6590"/>
      <c r="E203" s="6590"/>
      <c r="F203" s="6591" t="inlineStr">
        <is>
          <t>5.2</t>
        </is>
      </c>
      <c r="G203" s="6592"/>
      <c r="H203" s="6593">
        <f>BV203</f>
        <v/>
      </c>
      <c r="I203" s="6593">
        <f>BW203</f>
        <v/>
      </c>
      <c r="J203" s="6594" t="inlineStr">
        <is>
          <t>WCDMA</t>
        </is>
      </c>
      <c r="K203" s="6594" t="inlineStr">
        <is>
          <t>FDDI</t>
        </is>
      </c>
      <c r="L203" s="6595"/>
      <c r="M203" s="6593"/>
      <c r="N203" s="6596"/>
      <c r="O203" s="6597"/>
      <c r="P203" s="6597"/>
      <c r="Q203" s="6597"/>
      <c r="R203" s="6597"/>
      <c r="S203" s="6593"/>
      <c r="T203" s="6593">
        <v>9750</v>
      </c>
      <c r="U203" s="6593">
        <v>1950</v>
      </c>
      <c r="V203" s="6596"/>
      <c r="W203" s="6598"/>
      <c r="X203" s="6596"/>
      <c r="Y203" s="6596"/>
      <c r="Z203" s="6596"/>
      <c r="AA203" s="6595"/>
      <c r="AB203" s="6595"/>
      <c r="AC203" s="6599">
        <f>IF(OR(BX203="Close to Ear",BX203="Close to Head"),"Head",IF(BX203="Extremity","Extremity","Body"))</f>
        <v/>
      </c>
      <c r="AD203" s="6600">
        <f>CA203</f>
        <v/>
      </c>
      <c r="AE203" s="6594">
        <f>CB203</f>
        <v/>
      </c>
      <c r="AF203" s="6595"/>
      <c r="AG203" s="6601">
        <f>IF(OR(AZ203="",BA203=""),"N/A",IF(DC203="Pass","P","F"))</f>
        <v/>
      </c>
      <c r="AH203" s="6602"/>
      <c r="AI203" s="6602"/>
      <c r="AJ203" s="6602"/>
      <c r="AK203" s="6596"/>
      <c r="AL203" s="6595"/>
      <c r="AM203" s="6596"/>
      <c r="AN203" s="6596"/>
      <c r="AO203" s="6603"/>
      <c r="AP203" s="6603"/>
      <c r="AQ203" s="6603"/>
      <c r="AR203" s="6603"/>
      <c r="AS203" s="6603"/>
      <c r="AT203" s="6604">
        <f>IF(AC203="Extremity",IF(CG203="","",CG203),"")</f>
        <v/>
      </c>
      <c r="AU203" s="6604">
        <f>IF(AC203="Extremity",IF(CH203="","",CH203),"")</f>
        <v/>
      </c>
      <c r="AV203" s="6605">
        <f>IF(AC203="Extremity","",IF(CE203="","",CE203))</f>
        <v/>
      </c>
      <c r="AW203" s="6605">
        <f>IF(AD203="Extremity","",IF(CF203="","",CF203))</f>
        <v/>
      </c>
      <c r="AX203" s="6598">
        <f>DL203</f>
        <v/>
      </c>
      <c r="AY203" s="6598">
        <f>DQ203</f>
        <v/>
      </c>
      <c r="AZ203" s="6606">
        <f>IF(AC203="Extremity",IF(DA203="","",DA203),"")</f>
        <v/>
      </c>
      <c r="BA203" s="6607">
        <f>IF(AC203="Extremity","",IF(CT203="","",CT203))</f>
        <v/>
      </c>
      <c r="BB203" s="6598">
        <f>IF(AC203="Extremity",IF(DB203="","",DB203),"")</f>
        <v/>
      </c>
      <c r="BC203" s="6605">
        <f>IF(AC203="Extremity","",IF(CZ203="","",CZ203))</f>
        <v/>
      </c>
      <c r="BD203" s="6598">
        <f>DD203</f>
        <v/>
      </c>
      <c r="BE203" s="6608">
        <f>DE203</f>
        <v/>
      </c>
      <c r="BF203" s="6609">
        <f>DF203*60</f>
        <v/>
      </c>
      <c r="BG203" s="6610">
        <f>BE203</f>
        <v/>
      </c>
      <c r="BH203" s="6609">
        <f>DG203*60</f>
        <v/>
      </c>
      <c r="BI203" s="6609">
        <f>DH203</f>
        <v/>
      </c>
      <c r="BJ203" s="6611"/>
      <c r="BK203" s="6612">
        <f>Overview!$E$7</f>
        <v/>
      </c>
      <c r="BL203" s="6611"/>
      <c r="BM203" s="6609">
        <f>DI203</f>
        <v/>
      </c>
      <c r="BN203" s="6612">
        <f>Overview!$P$153</f>
        <v/>
      </c>
      <c r="BO203" s="6611"/>
      <c r="BP203" s="6611"/>
      <c r="BQ203" s="6595"/>
      <c r="BR203" s="6613"/>
      <c r="BS203" s="1541"/>
      <c r="BT203" s="1828" t="inlineStr">
        <is>
          <t>WCDMA</t>
        </is>
      </c>
      <c r="BU203" s="1828" t="inlineStr">
        <is>
          <t>FDDI</t>
        </is>
      </c>
      <c r="BV203" s="906">
        <f>Overview!$H$30</f>
        <v/>
      </c>
      <c r="BW203" s="1784"/>
      <c r="BX203" s="1828" t="inlineStr">
        <is>
          <t>Body</t>
        </is>
      </c>
      <c r="BY203" s="1785"/>
      <c r="BZ203" s="1793"/>
      <c r="CA203" s="6688" t="str">
        <f>CONCATENATE(CA199," - Battery check 1")</f>
        <v>TBD - Battery check 1</v>
      </c>
      <c r="CB203" s="200">
        <v>5</v>
      </c>
      <c r="CC203" s="6689">
        <f>IF(COUNT('Conducted 2G-3G'!$AH$15:$AH$17)=0,9750,INDEX('Conducted 2G-3G'!$T$15:$T$17,MATCH(MAX('Conducted 2G-3G'!$AH$15:$AH$17),'Conducted 2G-3G'!$AH$15:$AH$17,0)))</f>
        <v>9750</v>
      </c>
      <c r="CD203" s="6689">
        <f>IF(COUNT('Conducted 2G-3G'!$AH$15:$AH$17)=0,1950,INDEX('Conducted 2G-3G'!$U$15:$U$17,MATCH(MAX('Conducted 2G-3G'!$AH$15:$AH$17),'Conducted 2G-3G'!$AH$15:$AH$17,0)))</f>
        <v>1950</v>
      </c>
      <c r="CE203" s="7235"/>
      <c r="CF203" s="7235"/>
      <c r="CG203" s="6706"/>
      <c r="CH203" s="6706"/>
      <c r="CI203" s="225">
        <f>BY203</f>
        <v/>
      </c>
      <c r="CJ203" s="237">
        <f>BZ203</f>
        <v/>
      </c>
      <c r="CK203" s="223">
        <f>CA203</f>
        <v/>
      </c>
      <c r="CL203" s="237">
        <f>CC203</f>
        <v/>
      </c>
      <c r="CM203" s="237">
        <f>CD203</f>
        <v/>
      </c>
      <c r="CN203" s="1524"/>
      <c r="CO203" s="1579"/>
      <c r="CP203" s="7214">
        <f>IF(CF203=""," ",IF(ABS(CE203-CF203)&lt;=0.1,"Valid","Not valid"))</f>
        <v/>
      </c>
      <c r="CQ203" s="1674">
        <f> IF(CE203="","",IF(AND(CE203&lt;&gt;"",CF203=""),IF(CE203&gt;=0.8,"Medir+Sig Max","No"),IF(CF203&lt;&gt;"",IF(CF203&gt;=0.8,"Medir+Sig Max","No"),"")))</f>
        <v/>
      </c>
      <c r="CR203" s="6932">
        <f>IF(UPPER($CQ$1)="X",IF(CF203=""," ",IF((ABS(CE203)&lt;5)*AND(ABS(CF203)&lt;5)*AND(ABS(CT203)&lt;5),"Solo si es max","Medir")),IF(CF203=""," ",IF((ABS(CE203)&lt;1)*AND(ABS(CF203)&lt;1)*AND(ABS(CT203)&lt;1),"Solo si es max","Medir")))</f>
        <v/>
      </c>
      <c r="CS203" s="7226"/>
      <c r="CT203" s="220">
        <f>IF(CO203="",IF(AND(CE203="",CF203=""),"",IF(CF203="",IF(DQ203&gt;1,ROUND(DQ203*CE203,3),CE203),IF(DQ203&gt;1,ROUND(DQ203*CF203,3),CF203))),IF(AND(CE203="",CF203=""),"",IF(CF203="",IF(DQ203&gt;1,ROUND(DQ203*CE203*(1/(CO203)),3),CE203*(1/(CO203))),IF(DQ203&gt;1,ROUND(DQ203*CF203*(1/(CO203)),3),CF203*(1/(CO203))))))</f>
        <v/>
      </c>
      <c r="CU203" s="224">
        <f>BY203</f>
        <v/>
      </c>
      <c r="CV203" s="237">
        <f>BZ203</f>
        <v/>
      </c>
      <c r="CW203" s="237">
        <f>CA203</f>
        <v/>
      </c>
      <c r="CX203" s="224">
        <f>CC203</f>
        <v/>
      </c>
      <c r="CY203" s="237">
        <f>CD203</f>
        <v/>
      </c>
      <c r="CZ203" s="7474">
        <f>IF(COUNTIF(Overview!K12:K14,TRUE)&gt;0,1.6,IF(COUNTIF(Overview!L12:L14,TRUE)&gt;0,8,0))</f>
        <v/>
      </c>
      <c r="DA203" s="1788"/>
      <c r="DB203" s="7483"/>
      <c r="DC203" s="844">
        <f>IF(CT203="","",IF(CT203&gt;CZ203,"Fail","Pass"))</f>
        <v/>
      </c>
      <c r="DD203" s="402"/>
      <c r="DE203" s="1565">
        <f>MyTimestamp(DC203)</f>
        <v/>
      </c>
      <c r="DF203" s="1531">
        <f>IF(COUNT(CE203:CH203)=1,15,IF(COUNT(CE203:CH203)=0,0,30))</f>
        <v/>
      </c>
      <c r="DG203" s="1532">
        <f>IF(DF203=0,0,2)</f>
        <v/>
      </c>
      <c r="DH203" s="859"/>
      <c r="DI203" s="859"/>
      <c r="DJ203" s="1569"/>
      <c r="DK203" s="1789"/>
      <c r="DL203" s="1574">
        <f>10^(CN203/20)*100-100</f>
        <v/>
      </c>
      <c r="DM203" s="1106"/>
      <c r="DN203" s="965"/>
      <c r="DO203" s="976">
        <f>IF(DM203="","",10^(DM203/10))</f>
        <v/>
      </c>
      <c r="DP203" s="976">
        <f>IF(ISNUMBER(DN203)=FALSE,"",10^(DN203/10))</f>
        <v/>
      </c>
      <c r="DQ203" s="1574">
        <f>IF(AND(ISNUMBER(DO203),ISNUMBER(DP203)),IF(DO203/DP203&gt;1,ROUND((DO203)/DP203,3),1),1)</f>
        <v/>
      </c>
      <c r="DR203" s="1541"/>
      <c r="DS203" s="1541"/>
      <c r="DT203" s="1541"/>
      <c r="DU203" s="1541"/>
      <c r="DV203" s="1541"/>
      <c r="DW203" s="1541"/>
      <c r="DX203" s="1541"/>
      <c r="DY203" s="1541"/>
      <c r="DZ203" s="1541"/>
      <c r="EA203" s="1541"/>
      <c r="EB203" s="1541"/>
      <c r="EC203" s="1541"/>
      <c r="ED203" s="1541"/>
      <c r="EE203" s="1541"/>
      <c r="EF203" s="1541"/>
      <c r="EG203" s="1541"/>
      <c r="EH203" s="1541"/>
      <c r="EI203" s="1541"/>
      <c r="EJ203" s="1541"/>
      <c r="EK203" s="1541"/>
      <c r="EL203" s="1541"/>
      <c r="EM203" s="1541"/>
      <c r="EN203" s="1541"/>
      <c r="EO203" s="1541"/>
      <c r="EP203" s="1541"/>
      <c r="EQ203" s="1541"/>
      <c r="ER203" s="1541"/>
      <c r="ES203" s="1541"/>
      <c r="ET203" s="1541"/>
      <c r="EU203" s="1541"/>
      <c r="EV203" s="1541"/>
    </row>
    <row r="204" ht="12.75" x14ac:dyDescent="0.2">
      <c r="A204" s="1541"/>
      <c r="B204" s="1541"/>
      <c r="C204"/>
      <c r="D204" s="6590"/>
      <c r="E204" s="6590"/>
      <c r="F204" s="6591" t="inlineStr">
        <is>
          <t>5.2</t>
        </is>
      </c>
      <c r="G204" s="6592"/>
      <c r="H204" s="6593">
        <f>BV204</f>
        <v/>
      </c>
      <c r="I204" s="6593">
        <f>BW204</f>
        <v/>
      </c>
      <c r="J204" s="6594" t="inlineStr">
        <is>
          <t>WCDMA</t>
        </is>
      </c>
      <c r="K204" s="6594" t="inlineStr">
        <is>
          <t>FDDI</t>
        </is>
      </c>
      <c r="L204" s="6595"/>
      <c r="M204" s="6593"/>
      <c r="N204" s="6596"/>
      <c r="O204" s="6597"/>
      <c r="P204" s="6597"/>
      <c r="Q204" s="6597"/>
      <c r="R204" s="6597"/>
      <c r="S204" s="6593"/>
      <c r="T204" s="6593">
        <v>9750</v>
      </c>
      <c r="U204" s="6593">
        <v>1950</v>
      </c>
      <c r="V204" s="6596"/>
      <c r="W204" s="6598"/>
      <c r="X204" s="6596"/>
      <c r="Y204" s="6596"/>
      <c r="Z204" s="6596"/>
      <c r="AA204" s="6595"/>
      <c r="AB204" s="6595"/>
      <c r="AC204" s="6599">
        <f>IF(OR(BX204="Close to Ear",BX204="Close to Head"),"Head",IF(BX204="Extremity","Extremity","Body"))</f>
        <v/>
      </c>
      <c r="AD204" s="6600">
        <f>CA204</f>
        <v/>
      </c>
      <c r="AE204" s="6594">
        <f>CB204</f>
        <v/>
      </c>
      <c r="AF204" s="6595"/>
      <c r="AG204" s="6601">
        <f>IF(OR(AZ204="",BA204=""),"N/A",IF(DC204="Pass","P","F"))</f>
        <v/>
      </c>
      <c r="AH204" s="6602"/>
      <c r="AI204" s="6602"/>
      <c r="AJ204" s="6602"/>
      <c r="AK204" s="6596"/>
      <c r="AL204" s="6595"/>
      <c r="AM204" s="6596"/>
      <c r="AN204" s="6596"/>
      <c r="AO204" s="6603"/>
      <c r="AP204" s="6603"/>
      <c r="AQ204" s="6603"/>
      <c r="AR204" s="6603"/>
      <c r="AS204" s="6603"/>
      <c r="AT204" s="6604">
        <f>IF(AC204="Extremity",IF(CG204="","",CG204),"")</f>
        <v/>
      </c>
      <c r="AU204" s="6604">
        <f>IF(AC204="Extremity",IF(CH204="","",CH204),"")</f>
        <v/>
      </c>
      <c r="AV204" s="6605">
        <f>IF(AC204="Extremity","",IF(CE204="","",CE204))</f>
        <v/>
      </c>
      <c r="AW204" s="6605">
        <f>IF(AD204="Extremity","",IF(CF204="","",CF204))</f>
        <v/>
      </c>
      <c r="AX204" s="6598">
        <f>DL204</f>
        <v/>
      </c>
      <c r="AY204" s="6598">
        <f>DQ204</f>
        <v/>
      </c>
      <c r="AZ204" s="6606">
        <f>IF(AC204="Extremity",IF(DA204="","",DA204),"")</f>
        <v/>
      </c>
      <c r="BA204" s="6607">
        <f>IF(AC204="Extremity","",IF(CT204="","",CT204))</f>
        <v/>
      </c>
      <c r="BB204" s="6598">
        <f>IF(AC204="Extremity",IF(DB204="","",DB204),"")</f>
        <v/>
      </c>
      <c r="BC204" s="6605">
        <f>IF(AC204="Extremity","",IF(CZ204="","",CZ204))</f>
        <v/>
      </c>
      <c r="BD204" s="6598">
        <f>DD204</f>
        <v/>
      </c>
      <c r="BE204" s="6608">
        <f>DE204</f>
        <v/>
      </c>
      <c r="BF204" s="6609">
        <f>DF204*60</f>
        <v/>
      </c>
      <c r="BG204" s="6610">
        <f>BE204</f>
        <v/>
      </c>
      <c r="BH204" s="6609">
        <f>DG204*60</f>
        <v/>
      </c>
      <c r="BI204" s="6609">
        <f>DH204</f>
        <v/>
      </c>
      <c r="BJ204" s="6611"/>
      <c r="BK204" s="6612">
        <f>Overview!$E$7</f>
        <v/>
      </c>
      <c r="BL204" s="6611"/>
      <c r="BM204" s="6609">
        <f>DI204</f>
        <v/>
      </c>
      <c r="BN204" s="6612">
        <f>Overview!$P$153</f>
        <v/>
      </c>
      <c r="BO204" s="6611"/>
      <c r="BP204" s="6611"/>
      <c r="BQ204" s="6595"/>
      <c r="BR204" s="6613"/>
      <c r="BS204" s="1541"/>
      <c r="BT204" s="1828" t="inlineStr">
        <is>
          <t>WCDMA</t>
        </is>
      </c>
      <c r="BU204" s="1828" t="inlineStr">
        <is>
          <t>FDDI</t>
        </is>
      </c>
      <c r="BV204" s="906">
        <f>Overview!$H$30</f>
        <v/>
      </c>
      <c r="BW204" s="1784"/>
      <c r="BX204" s="1834" t="inlineStr">
        <is>
          <t>Body</t>
        </is>
      </c>
      <c r="BY204" s="1785"/>
      <c r="BZ204" s="1793"/>
      <c r="CA204" s="6688" t="str">
        <f>CONCATENATE(CA200," - Battery check 2")</f>
        <v>TBD - Battery check 2</v>
      </c>
      <c r="CB204" s="200">
        <v>5</v>
      </c>
      <c r="CC204" s="1059">
        <f>IF(COUNT('Conducted 2G-3G'!$AH$15:$AH$17)=0,9750,INDEX('Conducted 2G-3G'!$T$15:$T$17,MATCH(MAX('Conducted 2G-3G'!$AH$15:$AH$17),'Conducted 2G-3G'!$AH$15:$AH$17,0)))</f>
        <v>9750</v>
      </c>
      <c r="CD204" s="1059">
        <f>IF(COUNT('Conducted 2G-3G'!$AH$15:$AH$17)=0,1950,INDEX('Conducted 2G-3G'!$U$15:$U$17,MATCH(MAX('Conducted 2G-3G'!$AH$15:$AH$17),'Conducted 2G-3G'!$AH$15:$AH$17,0)))</f>
        <v>1950</v>
      </c>
      <c r="CE204" s="7237"/>
      <c r="CF204" s="7237"/>
      <c r="CG204" s="6911"/>
      <c r="CH204" s="6911"/>
      <c r="CI204" s="225">
        <f>BY204</f>
        <v/>
      </c>
      <c r="CJ204" s="6672">
        <f>BZ204</f>
        <v/>
      </c>
      <c r="CK204" s="223">
        <f>CA204</f>
        <v/>
      </c>
      <c r="CL204" s="6672">
        <f>CC204</f>
        <v/>
      </c>
      <c r="CM204" s="6672">
        <f>CD204</f>
        <v/>
      </c>
      <c r="CN204" s="6673"/>
      <c r="CO204" s="1579"/>
      <c r="CP204" s="1674">
        <f>IF(CF204=""," ",IF(ABS(CE204-CF204)&lt;=0.1,"Valid","Not valid"))</f>
        <v/>
      </c>
      <c r="CQ204" s="1674">
        <f> IF(CE204="","",IF(AND(CE204&lt;&gt;"",CF204=""),IF(CE204&gt;=0.8,"Medir+Sig Max","No"),IF(CF204&lt;&gt;"",IF(CF204&gt;=0.8,"Medir+Sig Max","No"),"")))</f>
        <v/>
      </c>
      <c r="CR204" s="1674">
        <f>IF(UPPER($CQ$1)="X",IF(CF204=""," ",IF((ABS(CE204)&lt;5)*AND(ABS(CF204)&lt;5)*AND(ABS(CT204)&lt;5),"Solo si es max","Medir")),IF(CF204=""," ",IF((ABS(CE204)&lt;1)*AND(ABS(CF204)&lt;1)*AND(ABS(CT204)&lt;1),"Solo si es max","Medir")))</f>
        <v/>
      </c>
      <c r="CS204" s="1674"/>
      <c r="CT204" s="220">
        <f>IF(CO204="",IF(AND(CE204="",CF204=""),"",IF(CF204="",IF(DQ204&gt;1,ROUND(DQ204*CE204,3),CE204),IF(DQ204&gt;1,ROUND(DQ204*CF204,3),CF204))),IF(AND(CE204="",CF204=""),"",IF(CF204="",IF(DQ204&gt;1,ROUND(DQ204*CE204*(1/(CO204)),3),CE204*(1/(CO204))),IF(DQ204&gt;1,ROUND(DQ204*CF204*(1/(CO204)),3),CF204*(1/(CO204))))))</f>
        <v/>
      </c>
      <c r="CU204" s="224">
        <f>BY204</f>
        <v/>
      </c>
      <c r="CV204" s="237">
        <f>BZ204</f>
        <v/>
      </c>
      <c r="CW204" s="237">
        <f>CA204</f>
        <v/>
      </c>
      <c r="CX204" s="224">
        <f>CC204</f>
        <v/>
      </c>
      <c r="CY204" s="237">
        <f>CD204</f>
        <v/>
      </c>
      <c r="CZ204" s="7475">
        <f>IF(COUNTIF(Overview!K12:K14,TRUE)&gt;0,1.6,IF(COUNTIF(Overview!L12:L14,TRUE)&gt;0,8,0))</f>
        <v/>
      </c>
      <c r="DA204" s="1876"/>
      <c r="DB204" s="7485"/>
      <c r="DC204" s="844">
        <f>IF(CT204="","",IF(CT204&gt;CZ204,"Fail","Pass"))</f>
        <v/>
      </c>
      <c r="DD204" s="868"/>
      <c r="DE204" s="1565">
        <f>MyTimestamp(DC204)</f>
        <v/>
      </c>
      <c r="DF204" s="1531">
        <f>IF(COUNT(CE204:CH204)=1,15,IF(COUNT(CE204:CH204)=0,0,30))</f>
        <v/>
      </c>
      <c r="DG204" s="1532">
        <f>IF(DF204=0,0,2)</f>
        <v/>
      </c>
      <c r="DH204" s="6674"/>
      <c r="DI204" s="6674"/>
      <c r="DJ204" s="1569"/>
      <c r="DK204" s="1878"/>
      <c r="DL204" s="1574">
        <f>10^(CN204/20)*100-100</f>
        <v/>
      </c>
      <c r="DM204" s="1106"/>
      <c r="DN204" s="6686"/>
      <c r="DO204" s="6687">
        <f>IF(DM204="","",10^(DM204/10))</f>
        <v/>
      </c>
      <c r="DP204" s="6687">
        <f>IF(ISNUMBER(DN204)=FALSE,"",10^(DN204/10))</f>
        <v/>
      </c>
      <c r="DQ204" s="6614">
        <f>IF(AND(ISNUMBER(DO204),ISNUMBER(DP204)),IF(DO204/DP204&gt;1,ROUND((DO204)/DP204,3),1),1)</f>
        <v/>
      </c>
      <c r="DR204" s="1541"/>
      <c r="DS204" s="1541"/>
      <c r="DT204" s="1541"/>
      <c r="DU204" s="1541"/>
      <c r="DV204" s="1541"/>
      <c r="DW204" s="1541"/>
      <c r="DX204" s="1541"/>
      <c r="DY204" s="1541"/>
      <c r="DZ204" s="1541"/>
      <c r="EA204" s="1541"/>
      <c r="EB204" s="1541"/>
      <c r="EC204" s="1541"/>
      <c r="ED204" s="1541"/>
      <c r="EE204" s="1541"/>
      <c r="EF204" s="1541"/>
      <c r="EG204" s="1541"/>
      <c r="EH204" s="1541"/>
      <c r="EI204" s="1541"/>
      <c r="EJ204" s="1541"/>
      <c r="EK204" s="1541"/>
      <c r="EL204" s="1541"/>
      <c r="EM204" s="1541"/>
      <c r="EN204" s="1541"/>
      <c r="EO204" s="1541"/>
      <c r="EP204" s="1541"/>
      <c r="EQ204" s="1541"/>
      <c r="ER204" s="1541"/>
      <c r="ES204" s="1541"/>
      <c r="ET204" s="1541"/>
      <c r="EU204" s="1541"/>
      <c r="EV204" s="1541"/>
    </row>
    <row r="205" ht="12.75" x14ac:dyDescent="0.2">
      <c r="A205" s="1541"/>
      <c r="B205" s="1541"/>
      <c r="C205"/>
      <c r="D205" s="6799"/>
      <c r="E205" s="6799"/>
      <c r="F205" s="6800" t="inlineStr">
        <is>
          <t>5.2</t>
        </is>
      </c>
      <c r="G205" s="6801"/>
      <c r="H205" s="6802">
        <f>BV205</f>
        <v/>
      </c>
      <c r="I205" s="6802">
        <f>BW205</f>
        <v/>
      </c>
      <c r="J205" s="6803" t="inlineStr">
        <is>
          <t>WCDMA</t>
        </is>
      </c>
      <c r="K205" s="6803" t="inlineStr">
        <is>
          <t>FDDI</t>
        </is>
      </c>
      <c r="L205" s="6804"/>
      <c r="M205" s="6802"/>
      <c r="N205" s="6805"/>
      <c r="O205" s="6806"/>
      <c r="P205" s="6597"/>
      <c r="Q205" s="6806"/>
      <c r="R205" s="6806"/>
      <c r="S205" s="6802"/>
      <c r="T205" s="6802">
        <v>9750</v>
      </c>
      <c r="U205" s="6593">
        <v>1950</v>
      </c>
      <c r="V205" s="6805"/>
      <c r="W205" s="6807"/>
      <c r="X205" s="6805"/>
      <c r="Y205" s="6805"/>
      <c r="Z205" s="6805"/>
      <c r="AA205" s="6804"/>
      <c r="AB205" s="6804"/>
      <c r="AC205" s="6808">
        <f>IF(OR(BX205="Close to Ear",BX205="Close to Head"),"Head",IF(BX205="Extremity","Extremity","Body"))</f>
        <v/>
      </c>
      <c r="AD205" s="6809">
        <f>CA205</f>
        <v/>
      </c>
      <c r="AE205" s="6803">
        <f>CB205</f>
        <v/>
      </c>
      <c r="AF205" s="6804"/>
      <c r="AG205" s="6810">
        <f>IF(OR(AZ205="",BA205=""),"N/A",IF(DC205="Pass","P","F"))</f>
        <v/>
      </c>
      <c r="AH205" s="6811"/>
      <c r="AI205" s="6811"/>
      <c r="AJ205" s="6811"/>
      <c r="AK205" s="6805"/>
      <c r="AL205" s="6804"/>
      <c r="AM205" s="6805"/>
      <c r="AN205" s="6805"/>
      <c r="AO205" s="6812"/>
      <c r="AP205" s="6812"/>
      <c r="AQ205" s="6812"/>
      <c r="AR205" s="6812"/>
      <c r="AS205" s="6812"/>
      <c r="AT205" s="6813">
        <f>IF(AC205="Extremity",IF(CG205="","",CG205),"")</f>
        <v/>
      </c>
      <c r="AU205" s="6813">
        <f>IF(AC205="Extremity",IF(CH205="","",CH205),"")</f>
        <v/>
      </c>
      <c r="AV205" s="6814">
        <f>IF(AC205="Extremity","",IF(CE205="","",CE205))</f>
        <v/>
      </c>
      <c r="AW205" s="6814">
        <f>IF(AD205="Extremity","",IF(CF205="","",CF205))</f>
        <v/>
      </c>
      <c r="AX205" s="6807">
        <f>DL205</f>
        <v/>
      </c>
      <c r="AY205" s="6807">
        <f>DQ205</f>
        <v/>
      </c>
      <c r="AZ205" s="6815">
        <f>IF(AC205="Extremity",IF(DA205="","",DA205),"")</f>
        <v/>
      </c>
      <c r="BA205" s="6816">
        <f>IF(AC205="Extremity","",IF(CT205="","",CT205))</f>
        <v/>
      </c>
      <c r="BB205" s="6807">
        <f>IF(AC205="Extremity",IF(DB205="","",DB205),"")</f>
        <v/>
      </c>
      <c r="BC205" s="6814">
        <f>IF(AC205="Extremity","",IF(CZ205="","",CZ205))</f>
        <v/>
      </c>
      <c r="BD205" s="6807">
        <f>DD205</f>
        <v/>
      </c>
      <c r="BE205" s="6817">
        <f>DE205</f>
        <v/>
      </c>
      <c r="BF205" s="6818">
        <f>DF205*60</f>
        <v/>
      </c>
      <c r="BG205" s="6819">
        <f>BE205</f>
        <v/>
      </c>
      <c r="BH205" s="6818">
        <f>DG205*60</f>
        <v/>
      </c>
      <c r="BI205" s="6818">
        <f>DH205</f>
        <v/>
      </c>
      <c r="BJ205" s="6820"/>
      <c r="BK205" s="6821">
        <f>Overview!$E$7</f>
        <v/>
      </c>
      <c r="BL205" s="6820"/>
      <c r="BM205" s="6818">
        <f>DI205</f>
        <v/>
      </c>
      <c r="BN205" s="6821">
        <f>Overview!$P$153</f>
        <v/>
      </c>
      <c r="BO205" s="6820"/>
      <c r="BP205" s="6820"/>
      <c r="BQ205" s="6804"/>
      <c r="BR205" s="6822"/>
      <c r="BS205" s="1541"/>
      <c r="BT205" s="1828" t="inlineStr">
        <is>
          <t>WCDMA</t>
        </is>
      </c>
      <c r="BU205" s="1828" t="inlineStr">
        <is>
          <t>FDDI</t>
        </is>
      </c>
      <c r="BV205" s="906">
        <f>Overview!$H$30</f>
        <v/>
      </c>
      <c r="BW205" s="1784"/>
      <c r="BX205" s="1828" t="inlineStr">
        <is>
          <t>Body</t>
        </is>
      </c>
      <c r="BY205" s="1785"/>
      <c r="BZ205" s="1793"/>
      <c r="CA205" s="6848" t="inlineStr">
        <is>
          <t>Front of Face</t>
        </is>
      </c>
      <c r="CB205" s="200">
        <v>25</v>
      </c>
      <c r="CC205" s="6848">
        <f>IF(COUNT('Conducted 2G-3G'!$AH$15:$AH$17)=0,9750,INDEX('Conducted 2G-3G'!$T$15:$T$17,MATCH(MAX('Conducted 2G-3G'!$AH$15:$AH$17),'Conducted 2G-3G'!$AH$15:$AH$17,0)))</f>
        <v>9750</v>
      </c>
      <c r="CD205" s="882">
        <f>IF(COUNT('Conducted 2G-3G'!$AH$15:$AH$17)=0,1950,INDEX('Conducted 2G-3G'!$U$15:$U$17,MATCH(MAX('Conducted 2G-3G'!$AH$15:$AH$17),'Conducted 2G-3G'!$AH$15:$AH$17,0)))</f>
        <v>1950</v>
      </c>
      <c r="CE205" s="7237"/>
      <c r="CF205" s="7237"/>
      <c r="CG205" s="6911"/>
      <c r="CH205" s="6911"/>
      <c r="CI205" s="225">
        <f>BY205</f>
        <v/>
      </c>
      <c r="CJ205" s="6672">
        <f>BZ205</f>
        <v/>
      </c>
      <c r="CK205" s="223">
        <f>CA205</f>
        <v/>
      </c>
      <c r="CL205" s="6672">
        <f>CC205</f>
        <v/>
      </c>
      <c r="CM205" s="6672">
        <f>CD205</f>
        <v/>
      </c>
      <c r="CN205" s="6673"/>
      <c r="CO205" s="1579"/>
      <c r="CP205" s="1674">
        <f>IF(CF205=""," ",IF(ABS(CE205-CF205)&lt;=0.1,"Valid","Not valid"))</f>
        <v/>
      </c>
      <c r="CQ205" s="1674">
        <f> IF(CE205="","",IF(AND(CE205&lt;&gt;"",CF205=""),IF(CE205&gt;=0.8,"Medir+Sig Max","No"),IF(CF205&lt;&gt;"",IF(CF205&gt;=0.8,"Medir+Sig Max","No"),"")))</f>
        <v/>
      </c>
      <c r="CR205" s="1674">
        <f>IF(UPPER($CQ$1)="X",IF(CF205=""," ",IF((ABS(CE205)&lt;5)*AND(ABS(CF205)&lt;5)*AND(ABS(CT205)&lt;5),"Solo si es max","Medir")),IF(CF205=""," ",IF((ABS(CE205)&lt;1)*AND(ABS(CF205)&lt;1)*AND(ABS(CT205)&lt;1),"Solo si es max","Medir")))</f>
        <v/>
      </c>
      <c r="CS205" s="1674"/>
      <c r="CT205" s="220">
        <f>IF(CO205="",IF(AND(CE205="",CF205=""),"",IF(CF205="",IF(DQ205&gt;1,ROUND(DQ205*CE205,3),CE205),IF(DQ205&gt;1,ROUND(DQ205*CF205,3),CF205))),IF(AND(CE205="",CF205=""),"",IF(CF205="",IF(DQ205&gt;1,ROUND(DQ205*CE205*(1/(CO205)),3),CE205*(1/(CO205))),IF(DQ205&gt;1,ROUND(DQ205*CF205*(1/(CO205)),3),CF205*(1/(CO205))))))</f>
        <v/>
      </c>
      <c r="CU205" s="224">
        <f>BY205</f>
        <v/>
      </c>
      <c r="CV205" s="237">
        <f>BZ205</f>
        <v/>
      </c>
      <c r="CW205" s="237">
        <f>CA205</f>
        <v/>
      </c>
      <c r="CX205" s="224">
        <f>CC205</f>
        <v/>
      </c>
      <c r="CY205" s="237">
        <f>CD205</f>
        <v/>
      </c>
      <c r="CZ205" s="7475">
        <f>IF(COUNTIF(Overview!K12:K14,TRUE)&gt;0,1.6,IF(COUNTIF(Overview!L12:L14,TRUE)&gt;0,8,0))</f>
        <v/>
      </c>
      <c r="DA205" s="1876"/>
      <c r="DB205" s="7485"/>
      <c r="DC205" s="844">
        <f>IF(CT205="","",IF(CT205&gt;CZ205,"Fail","Pass"))</f>
        <v/>
      </c>
      <c r="DD205" s="868"/>
      <c r="DE205" s="1565">
        <f>MyTimestamp(DC205)</f>
        <v/>
      </c>
      <c r="DF205" s="1531">
        <f>IF(COUNT(CE205:CH205)=1,15,IF(COUNT(CE205:CH205)=0,0,30))</f>
        <v/>
      </c>
      <c r="DG205" s="1532">
        <f>IF(DF205=0,0,2)</f>
        <v/>
      </c>
      <c r="DH205" s="6674"/>
      <c r="DI205" s="6674"/>
      <c r="DJ205" s="1569"/>
      <c r="DK205" s="1878"/>
      <c r="DL205" s="1574">
        <f>10^(CN205/20)*100-100</f>
        <v/>
      </c>
      <c r="DM205" s="1106"/>
      <c r="DN205" s="6686"/>
      <c r="DO205" s="6687">
        <f>IF(DM205="","",10^(DM205/10))</f>
        <v/>
      </c>
      <c r="DP205" s="6687">
        <f>IF(ISNUMBER(DN205)=FALSE,"",10^(DN205/10))</f>
        <v/>
      </c>
      <c r="DQ205" s="6614">
        <f>IF(AND(ISNUMBER(DO205),ISNUMBER(DP205)),IF(DO205/DP205&gt;1,ROUND((DO205)/DP205,3),1),1)</f>
        <v/>
      </c>
      <c r="DR205" s="1541"/>
      <c r="DS205" s="1541"/>
      <c r="DT205" s="1541"/>
      <c r="DU205" s="1541"/>
      <c r="DV205" s="1541"/>
      <c r="DW205" s="1541"/>
      <c r="DX205" s="1541"/>
      <c r="DY205" s="1541"/>
      <c r="DZ205" s="1541"/>
      <c r="EA205" s="1541"/>
      <c r="EB205" s="1541"/>
      <c r="EC205" s="1541"/>
      <c r="ED205" s="1541"/>
      <c r="EE205" s="1541"/>
      <c r="EF205" s="1541"/>
      <c r="EG205" s="1541"/>
      <c r="EH205" s="1541"/>
      <c r="EI205" s="1541"/>
      <c r="EJ205" s="1541"/>
      <c r="EK205" s="1541"/>
      <c r="EL205" s="1541"/>
      <c r="EM205" s="1541"/>
      <c r="EN205" s="1541"/>
      <c r="EO205" s="1541"/>
      <c r="EP205" s="1541"/>
      <c r="EQ205" s="1541"/>
      <c r="ER205" s="1541"/>
      <c r="ES205" s="1541"/>
      <c r="ET205" s="1541"/>
      <c r="EU205" s="1541"/>
      <c r="EV205" s="1541"/>
    </row>
    <row r="206" ht="12.75" x14ac:dyDescent="0.2">
      <c r="A206" s="1541"/>
      <c r="B206" s="1541"/>
      <c r="C206"/>
      <c r="D206" s="6799"/>
      <c r="E206" s="6799"/>
      <c r="F206" s="6800" t="inlineStr">
        <is>
          <t>5.2</t>
        </is>
      </c>
      <c r="G206" s="6801"/>
      <c r="H206" s="6802">
        <f>BV206</f>
        <v/>
      </c>
      <c r="I206" s="6802">
        <f>BW206</f>
        <v/>
      </c>
      <c r="J206" s="6803" t="inlineStr">
        <is>
          <t>WCDMA</t>
        </is>
      </c>
      <c r="K206" s="6803" t="inlineStr">
        <is>
          <t>FDDI</t>
        </is>
      </c>
      <c r="L206" s="6804"/>
      <c r="M206" s="6802"/>
      <c r="N206" s="6805"/>
      <c r="O206" s="6806"/>
      <c r="P206" s="6597"/>
      <c r="Q206" s="6806"/>
      <c r="R206" s="6806"/>
      <c r="S206" s="6802"/>
      <c r="T206" s="6802">
        <v>9750</v>
      </c>
      <c r="U206" s="6593">
        <v>1950</v>
      </c>
      <c r="V206" s="6805"/>
      <c r="W206" s="6807"/>
      <c r="X206" s="6805"/>
      <c r="Y206" s="6805"/>
      <c r="Z206" s="6805"/>
      <c r="AA206" s="6804"/>
      <c r="AB206" s="6804"/>
      <c r="AC206" s="6808">
        <f>IF(OR(BX206="Close to Ear",BX206="Close to Head"),"Head",IF(BX206="Extremity","Extremity","Body"))</f>
        <v/>
      </c>
      <c r="AD206" s="6809">
        <f>CA206</f>
        <v/>
      </c>
      <c r="AE206" s="6803">
        <f>CB206</f>
        <v/>
      </c>
      <c r="AF206" s="6804"/>
      <c r="AG206" s="6810">
        <f>IF(OR(AZ206="",BA206=""),"N/A",IF(DC206="Pass","P","F"))</f>
        <v/>
      </c>
      <c r="AH206" s="6811"/>
      <c r="AI206" s="6811"/>
      <c r="AJ206" s="6811"/>
      <c r="AK206" s="6805"/>
      <c r="AL206" s="6804"/>
      <c r="AM206" s="6805"/>
      <c r="AN206" s="6805"/>
      <c r="AO206" s="6812"/>
      <c r="AP206" s="6812"/>
      <c r="AQ206" s="6812"/>
      <c r="AR206" s="6812"/>
      <c r="AS206" s="6812"/>
      <c r="AT206" s="6813">
        <f>IF(AC206="Extremity",IF(CG206="","",CG206),"")</f>
        <v/>
      </c>
      <c r="AU206" s="6813">
        <f>IF(AC206="Extremity",IF(CH206="","",CH206),"")</f>
        <v/>
      </c>
      <c r="AV206" s="6814">
        <f>IF(AC206="Extremity","",IF(CE206="","",CE206))</f>
        <v/>
      </c>
      <c r="AW206" s="6814">
        <f>IF(AD206="Extremity","",IF(CF206="","",CF206))</f>
        <v/>
      </c>
      <c r="AX206" s="6807">
        <f>DL206</f>
        <v/>
      </c>
      <c r="AY206" s="6807">
        <f>DQ206</f>
        <v/>
      </c>
      <c r="AZ206" s="6815">
        <f>IF(AC206="Extremity",IF(DA206="","",DA206),"")</f>
        <v/>
      </c>
      <c r="BA206" s="6816">
        <f>IF(AC206="Extremity","",IF(CT206="","",CT206))</f>
        <v/>
      </c>
      <c r="BB206" s="6807">
        <f>IF(AC206="Extremity",IF(DB206="","",DB206),"")</f>
        <v/>
      </c>
      <c r="BC206" s="6814">
        <f>IF(AC206="Extremity","",IF(CZ206="","",CZ206))</f>
        <v/>
      </c>
      <c r="BD206" s="6807">
        <f>DD206</f>
        <v/>
      </c>
      <c r="BE206" s="6817">
        <f>DE206</f>
        <v/>
      </c>
      <c r="BF206" s="6818">
        <f>DF206*60</f>
        <v/>
      </c>
      <c r="BG206" s="6819">
        <f>BE206</f>
        <v/>
      </c>
      <c r="BH206" s="6818">
        <f>DG206*60</f>
        <v/>
      </c>
      <c r="BI206" s="6818">
        <f>DH206</f>
        <v/>
      </c>
      <c r="BJ206" s="6820"/>
      <c r="BK206" s="6821">
        <f>Overview!$E$7</f>
        <v/>
      </c>
      <c r="BL206" s="6820"/>
      <c r="BM206" s="6818">
        <f>DI206</f>
        <v/>
      </c>
      <c r="BN206" s="6821">
        <f>Overview!$P$153</f>
        <v/>
      </c>
      <c r="BO206" s="6820"/>
      <c r="BP206" s="6820"/>
      <c r="BQ206" s="6804"/>
      <c r="BR206" s="6822"/>
      <c r="BS206" s="1541"/>
      <c r="BT206" s="1828" t="inlineStr">
        <is>
          <t>WCDMA</t>
        </is>
      </c>
      <c r="BU206" s="1828" t="inlineStr">
        <is>
          <t>FDDI</t>
        </is>
      </c>
      <c r="BV206" s="906">
        <f>Overview!$H$30</f>
        <v/>
      </c>
      <c r="BW206" s="1784"/>
      <c r="BX206" s="1828" t="inlineStr">
        <is>
          <t>Body</t>
        </is>
      </c>
      <c r="BY206" s="1785"/>
      <c r="BZ206" s="1793"/>
      <c r="CA206" s="6848" t="inlineStr">
        <is>
          <t>Accesorio 1: Front Face</t>
        </is>
      </c>
      <c r="CB206" s="200">
        <v>0</v>
      </c>
      <c r="CC206" s="6848">
        <f>IF(COUNT('Conducted 2G-3G'!$AH$15:$AH$17)=0,9750,INDEX('Conducted 2G-3G'!$T$15:$T$17,MATCH(MAX('Conducted 2G-3G'!$AH$15:$AH$17),'Conducted 2G-3G'!$AH$15:$AH$17,0)))</f>
        <v>9750</v>
      </c>
      <c r="CD206" s="882">
        <f>IF(COUNT('Conducted 2G-3G'!$AH$15:$AH$17)=0,1950,INDEX('Conducted 2G-3G'!$U$15:$U$17,MATCH(MAX('Conducted 2G-3G'!$AH$15:$AH$17),'Conducted 2G-3G'!$AH$15:$AH$17,0)))</f>
        <v>1950</v>
      </c>
      <c r="CE206" s="7237"/>
      <c r="CF206" s="7237"/>
      <c r="CG206" s="6911"/>
      <c r="CH206" s="6911"/>
      <c r="CI206" s="225">
        <f>BY206</f>
        <v/>
      </c>
      <c r="CJ206" s="6672">
        <f>BZ206</f>
        <v/>
      </c>
      <c r="CK206" s="223">
        <f>CA206</f>
        <v/>
      </c>
      <c r="CL206" s="6672">
        <f>CC206</f>
        <v/>
      </c>
      <c r="CM206" s="6672">
        <f>CD206</f>
        <v/>
      </c>
      <c r="CN206" s="6673"/>
      <c r="CO206" s="1579"/>
      <c r="CP206" s="1674">
        <f>IF(CF206=""," ",IF(ABS(CE206-CF206)&lt;=0.1,"Valid","Not valid"))</f>
        <v/>
      </c>
      <c r="CQ206" s="1674">
        <f> IF(CE206="","",IF(AND(CE206&lt;&gt;"",CF206=""),IF(CE206&gt;=0.8,"Medir+Sig Max","No"),IF(CF206&lt;&gt;"",IF(CF206&gt;=0.8,"Medir+Sig Max","No"),"")))</f>
        <v/>
      </c>
      <c r="CR206" s="1674">
        <f>IF(UPPER($CQ$1)="X",IF(CF206=""," ",IF((ABS(CE206)&lt;5)*AND(ABS(CF206)&lt;5)*AND(ABS(CT206)&lt;5),"Solo si es max","Medir")),IF(CF206=""," ",IF((ABS(CE206)&lt;1)*AND(ABS(CF206)&lt;1)*AND(ABS(CT206)&lt;1),"Solo si es max","Medir")))</f>
        <v/>
      </c>
      <c r="CS206" s="1674"/>
      <c r="CT206" s="220">
        <f>IF(CO206="",IF(AND(CE206="",CF206=""),"",IF(CF206="",IF(DQ206&gt;1,ROUND(DQ206*CE206,3),CE206),IF(DQ206&gt;1,ROUND(DQ206*CF206,3),CF206))),IF(AND(CE206="",CF206=""),"",IF(CF206="",IF(DQ206&gt;1,ROUND(DQ206*CE206*(1/(CO206)),3),CE206*(1/(CO206))),IF(DQ206&gt;1,ROUND(DQ206*CF206*(1/(CO206)),3),CF206*(1/(CO206))))))</f>
        <v/>
      </c>
      <c r="CU206" s="224">
        <f>BY206</f>
        <v/>
      </c>
      <c r="CV206" s="237">
        <f>BZ206</f>
        <v/>
      </c>
      <c r="CW206" s="237">
        <f>CA206</f>
        <v/>
      </c>
      <c r="CX206" s="224">
        <f>CC206</f>
        <v/>
      </c>
      <c r="CY206" s="237">
        <f>CD206</f>
        <v/>
      </c>
      <c r="CZ206" s="7475">
        <f>IF(COUNTIF(Overview!K12:K14,TRUE)&gt;0,1.6,IF(COUNTIF(Overview!L12:L14,TRUE)&gt;0,8,0))</f>
        <v/>
      </c>
      <c r="DA206" s="1876"/>
      <c r="DB206" s="7485"/>
      <c r="DC206" s="844">
        <f>IF(CT206="","",IF(CT206&gt;CZ206,"Fail","Pass"))</f>
        <v/>
      </c>
      <c r="DD206" s="868"/>
      <c r="DE206" s="1565">
        <f>MyTimestamp(DC206)</f>
        <v/>
      </c>
      <c r="DF206" s="1531">
        <f>IF(COUNT(CE206:CH206)=1,15,IF(COUNT(CE206:CH206)=0,0,30))</f>
        <v/>
      </c>
      <c r="DG206" s="1532">
        <f>IF(DF206=0,0,2)</f>
        <v/>
      </c>
      <c r="DH206" s="6674"/>
      <c r="DI206" s="6674"/>
      <c r="DJ206" s="1569"/>
      <c r="DK206" s="1878"/>
      <c r="DL206" s="1574">
        <f>10^(CN206/20)*100-100</f>
        <v/>
      </c>
      <c r="DM206" s="1106"/>
      <c r="DN206" s="6686"/>
      <c r="DO206" s="6687">
        <f>IF(DM206="","",10^(DM206/10))</f>
        <v/>
      </c>
      <c r="DP206" s="6687">
        <f>IF(ISNUMBER(DN206)=FALSE,"",10^(DN206/10))</f>
        <v/>
      </c>
      <c r="DQ206" s="6614">
        <f>IF(AND(ISNUMBER(DO206),ISNUMBER(DP206)),IF(DO206/DP206&gt;1,ROUND((DO206)/DP206,3),1),1)</f>
        <v/>
      </c>
      <c r="DR206" s="1541"/>
      <c r="DS206" s="1541"/>
      <c r="DT206" s="1541"/>
      <c r="DU206" s="1541"/>
      <c r="DV206" s="1541"/>
      <c r="DW206" s="1541"/>
      <c r="DX206" s="1541"/>
      <c r="DY206" s="1541"/>
      <c r="DZ206" s="1541"/>
      <c r="EA206" s="1541"/>
      <c r="EB206" s="1541"/>
      <c r="EC206" s="1541"/>
      <c r="ED206" s="1541"/>
      <c r="EE206" s="1541"/>
      <c r="EF206" s="1541"/>
      <c r="EG206" s="1541"/>
      <c r="EH206" s="1541"/>
      <c r="EI206" s="1541"/>
      <c r="EJ206" s="1541"/>
      <c r="EK206" s="1541"/>
      <c r="EL206" s="1541"/>
      <c r="EM206" s="1541"/>
      <c r="EN206" s="1541"/>
      <c r="EO206" s="1541"/>
      <c r="EP206" s="1541"/>
      <c r="EQ206" s="1541"/>
      <c r="ER206" s="1541"/>
      <c r="ES206" s="1541"/>
      <c r="ET206" s="1541"/>
      <c r="EU206" s="1541"/>
      <c r="EV206" s="1541"/>
    </row>
    <row r="207" ht="12.75" x14ac:dyDescent="0.2">
      <c r="A207" s="1541"/>
      <c r="B207" s="1541"/>
      <c r="C207"/>
      <c r="D207" s="6799"/>
      <c r="E207" s="6799"/>
      <c r="F207" s="6800" t="inlineStr">
        <is>
          <t>5.2</t>
        </is>
      </c>
      <c r="G207" s="6801"/>
      <c r="H207" s="6802">
        <f>BV207</f>
        <v/>
      </c>
      <c r="I207" s="6802">
        <f>BW207</f>
        <v/>
      </c>
      <c r="J207" s="6803" t="inlineStr">
        <is>
          <t>WCDMA</t>
        </is>
      </c>
      <c r="K207" s="6803" t="inlineStr">
        <is>
          <t>FDDI</t>
        </is>
      </c>
      <c r="L207" s="6804"/>
      <c r="M207" s="6802"/>
      <c r="N207" s="6805"/>
      <c r="O207" s="6806"/>
      <c r="P207" s="6597"/>
      <c r="Q207" s="6806"/>
      <c r="R207" s="6806"/>
      <c r="S207" s="6802"/>
      <c r="T207" s="6802">
        <v>9750</v>
      </c>
      <c r="U207" s="6593">
        <v>1950</v>
      </c>
      <c r="V207" s="6805"/>
      <c r="W207" s="6807"/>
      <c r="X207" s="6805"/>
      <c r="Y207" s="6805"/>
      <c r="Z207" s="6805"/>
      <c r="AA207" s="6804"/>
      <c r="AB207" s="6804"/>
      <c r="AC207" s="6808">
        <f>IF(OR(BX207="Close to Ear",BX207="Close to Head"),"Head",IF(BX207="Extremity","Extremity","Body"))</f>
        <v/>
      </c>
      <c r="AD207" s="6809">
        <f>CA207</f>
        <v/>
      </c>
      <c r="AE207" s="6803">
        <f>CB207</f>
        <v/>
      </c>
      <c r="AF207" s="6804"/>
      <c r="AG207" s="6810">
        <f>IF(OR(AZ207="",BA207=""),"N/A",IF(DC207="Pass","P","F"))</f>
        <v/>
      </c>
      <c r="AH207" s="6811"/>
      <c r="AI207" s="6811"/>
      <c r="AJ207" s="6811"/>
      <c r="AK207" s="6805"/>
      <c r="AL207" s="6804"/>
      <c r="AM207" s="6805"/>
      <c r="AN207" s="6805"/>
      <c r="AO207" s="6812"/>
      <c r="AP207" s="6812"/>
      <c r="AQ207" s="6812"/>
      <c r="AR207" s="6812"/>
      <c r="AS207" s="6812"/>
      <c r="AT207" s="6813">
        <f>IF(AC207="Extremity",IF(CG207="","",CG207),"")</f>
        <v/>
      </c>
      <c r="AU207" s="6813">
        <f>IF(AC207="Extremity",IF(CH207="","",CH207),"")</f>
        <v/>
      </c>
      <c r="AV207" s="6814">
        <f>IF(AC207="Extremity","",IF(CE207="","",CE207))</f>
        <v/>
      </c>
      <c r="AW207" s="6814">
        <f>IF(AD207="Extremity","",IF(CF207="","",CF207))</f>
        <v/>
      </c>
      <c r="AX207" s="6807">
        <f>DL207</f>
        <v/>
      </c>
      <c r="AY207" s="6807">
        <f>DQ207</f>
        <v/>
      </c>
      <c r="AZ207" s="6815">
        <f>IF(AC207="Extremity",IF(DA207="","",DA207),"")</f>
        <v/>
      </c>
      <c r="BA207" s="6816">
        <f>IF(AC207="Extremity","",IF(CT207="","",CT207))</f>
        <v/>
      </c>
      <c r="BB207" s="6807">
        <f>IF(AC207="Extremity",IF(DB207="","",DB207),"")</f>
        <v/>
      </c>
      <c r="BC207" s="6814">
        <f>IF(AC207="Extremity","",IF(CZ207="","",CZ207))</f>
        <v/>
      </c>
      <c r="BD207" s="6807">
        <f>DD207</f>
        <v/>
      </c>
      <c r="BE207" s="6817">
        <f>DE207</f>
        <v/>
      </c>
      <c r="BF207" s="6818">
        <f>DF207*60</f>
        <v/>
      </c>
      <c r="BG207" s="6819">
        <f>BE207</f>
        <v/>
      </c>
      <c r="BH207" s="6818">
        <f>DG207*60</f>
        <v/>
      </c>
      <c r="BI207" s="6818">
        <f>DH207</f>
        <v/>
      </c>
      <c r="BJ207" s="6820"/>
      <c r="BK207" s="6821">
        <f>Overview!$E$7</f>
        <v/>
      </c>
      <c r="BL207" s="6820"/>
      <c r="BM207" s="6818">
        <f>DI207</f>
        <v/>
      </c>
      <c r="BN207" s="6821">
        <f>Overview!$P$153</f>
        <v/>
      </c>
      <c r="BO207" s="6820"/>
      <c r="BP207" s="6820"/>
      <c r="BQ207" s="6804"/>
      <c r="BR207" s="6822"/>
      <c r="BS207" s="1541"/>
      <c r="BT207" s="1828" t="inlineStr">
        <is>
          <t>WCDMA</t>
        </is>
      </c>
      <c r="BU207" s="1828" t="inlineStr">
        <is>
          <t>FDDI</t>
        </is>
      </c>
      <c r="BV207" s="906">
        <f>Overview!$H$30</f>
        <v/>
      </c>
      <c r="BW207" s="1784"/>
      <c r="BX207" s="1828" t="inlineStr">
        <is>
          <t>Body</t>
        </is>
      </c>
      <c r="BY207" s="1785"/>
      <c r="BZ207" s="1793"/>
      <c r="CA207" s="6848" t="inlineStr">
        <is>
          <t>Accesorio 2: Bottom Edge</t>
        </is>
      </c>
      <c r="CB207" s="200">
        <v>0</v>
      </c>
      <c r="CC207" s="6848">
        <f>IF(COUNT('Conducted 2G-3G'!$AH$15:$AH$17)=0,9750,INDEX('Conducted 2G-3G'!$T$15:$T$17,MATCH(MAX('Conducted 2G-3G'!$AH$15:$AH$17),'Conducted 2G-3G'!$AH$15:$AH$17,0)))</f>
        <v>9750</v>
      </c>
      <c r="CD207" s="882">
        <f>IF(COUNT('Conducted 2G-3G'!$AH$15:$AH$17)=0,1950,INDEX('Conducted 2G-3G'!$U$15:$U$17,MATCH(MAX('Conducted 2G-3G'!$AH$15:$AH$17),'Conducted 2G-3G'!$AH$15:$AH$17,0)))</f>
        <v>1950</v>
      </c>
      <c r="CE207" s="7237"/>
      <c r="CF207" s="7237"/>
      <c r="CG207" s="6911"/>
      <c r="CH207" s="6911"/>
      <c r="CI207" s="225">
        <f>BY207</f>
        <v/>
      </c>
      <c r="CJ207" s="6672">
        <f>BZ207</f>
        <v/>
      </c>
      <c r="CK207" s="223">
        <f>CA207</f>
        <v/>
      </c>
      <c r="CL207" s="6672">
        <f>CC207</f>
        <v/>
      </c>
      <c r="CM207" s="6672">
        <f>CD207</f>
        <v/>
      </c>
      <c r="CN207" s="6673"/>
      <c r="CO207" s="1579"/>
      <c r="CP207" s="1674">
        <f>IF(CF207=""," ",IF(ABS(CE207-CF207)&lt;=0.1,"Valid","Not valid"))</f>
        <v/>
      </c>
      <c r="CQ207" s="1674">
        <f> IF(CE207="","",IF(AND(CE207&lt;&gt;"",CF207=""),IF(CE207&gt;=0.8,"Medir+Sig Max","No"),IF(CF207&lt;&gt;"",IF(CF207&gt;=0.8,"Medir+Sig Max","No"),"")))</f>
        <v/>
      </c>
      <c r="CR207" s="1674">
        <f>IF(UPPER($CQ$1)="X",IF(CF207=""," ",IF((ABS(CE207)&lt;5)*AND(ABS(CF207)&lt;5)*AND(ABS(CT207)&lt;5),"Solo si es max","Medir")),IF(CF207=""," ",IF((ABS(CE207)&lt;1)*AND(ABS(CF207)&lt;1)*AND(ABS(CT207)&lt;1),"Solo si es max","Medir")))</f>
        <v/>
      </c>
      <c r="CS207" s="1674"/>
      <c r="CT207" s="220">
        <f>IF(CO207="",IF(AND(CE207="",CF207=""),"",IF(CF207="",IF(DQ207&gt;1,ROUND(DQ207*CE207,3),CE207),IF(DQ207&gt;1,ROUND(DQ207*CF207,3),CF207))),IF(AND(CE207="",CF207=""),"",IF(CF207="",IF(DQ207&gt;1,ROUND(DQ207*CE207*(1/(CO207)),3),CE207*(1/(CO207))),IF(DQ207&gt;1,ROUND(DQ207*CF207*(1/(CO207)),3),CF207*(1/(CO207))))))</f>
        <v/>
      </c>
      <c r="CU207" s="224">
        <f>BY207</f>
        <v/>
      </c>
      <c r="CV207" s="237">
        <f>BZ207</f>
        <v/>
      </c>
      <c r="CW207" s="237">
        <f>CA207</f>
        <v/>
      </c>
      <c r="CX207" s="224">
        <f>CC207</f>
        <v/>
      </c>
      <c r="CY207" s="237">
        <f>CD207</f>
        <v/>
      </c>
      <c r="CZ207" s="7475">
        <f>IF(COUNTIF(Overview!K12:K14,TRUE)&gt;0,1.6,IF(COUNTIF(Overview!L12:L14,TRUE)&gt;0,8,0))</f>
        <v/>
      </c>
      <c r="DA207" s="1876"/>
      <c r="DB207" s="7485"/>
      <c r="DC207" s="844">
        <f>IF(CT207="","",IF(CT207&gt;CZ207,"Fail","Pass"))</f>
        <v/>
      </c>
      <c r="DD207" s="868"/>
      <c r="DE207" s="1565">
        <f>MyTimestamp(DC207)</f>
        <v/>
      </c>
      <c r="DF207" s="1531">
        <f>IF(COUNT(CE207:CH207)=1,15,IF(COUNT(CE207:CH207)=0,0,30))</f>
        <v/>
      </c>
      <c r="DG207" s="1532">
        <f>IF(DF207=0,0,2)</f>
        <v/>
      </c>
      <c r="DH207" s="6674"/>
      <c r="DI207" s="6674"/>
      <c r="DJ207" s="1569"/>
      <c r="DK207" s="1878"/>
      <c r="DL207" s="1574">
        <f>10^(CN207/20)*100-100</f>
        <v/>
      </c>
      <c r="DM207" s="1106"/>
      <c r="DN207" s="6686"/>
      <c r="DO207" s="6687">
        <f>IF(DM207="","",10^(DM207/10))</f>
        <v/>
      </c>
      <c r="DP207" s="6687">
        <f>IF(ISNUMBER(DN207)=FALSE,"",10^(DN207/10))</f>
        <v/>
      </c>
      <c r="DQ207" s="6614">
        <f>IF(AND(ISNUMBER(DO207),ISNUMBER(DP207)),IF(DO207/DP207&gt;1,ROUND((DO207)/DP207,3),1),1)</f>
        <v/>
      </c>
      <c r="DR207" s="1541"/>
      <c r="DS207" s="1541"/>
      <c r="DT207" s="1541"/>
      <c r="DU207" s="1541"/>
      <c r="DV207" s="1541"/>
      <c r="DW207" s="1541"/>
      <c r="DX207" s="1541"/>
      <c r="DY207" s="1541"/>
      <c r="DZ207" s="1541"/>
      <c r="EA207" s="1541"/>
      <c r="EB207" s="1541"/>
      <c r="EC207" s="1541"/>
      <c r="ED207" s="1541"/>
      <c r="EE207" s="1541"/>
      <c r="EF207" s="1541"/>
      <c r="EG207" s="1541"/>
      <c r="EH207" s="1541"/>
      <c r="EI207" s="1541"/>
      <c r="EJ207" s="1541"/>
      <c r="EK207" s="1541"/>
      <c r="EL207" s="1541"/>
      <c r="EM207" s="1541"/>
      <c r="EN207" s="1541"/>
      <c r="EO207" s="1541"/>
      <c r="EP207" s="1541"/>
      <c r="EQ207" s="1541"/>
      <c r="ER207" s="1541"/>
      <c r="ES207" s="1541"/>
      <c r="ET207" s="1541"/>
      <c r="EU207" s="1541"/>
      <c r="EV207" s="1541"/>
    </row>
    <row r="208" ht="12.75" x14ac:dyDescent="0.2">
      <c r="A208" s="1541"/>
      <c r="B208" s="1541"/>
      <c r="C208"/>
      <c r="D208" s="6799"/>
      <c r="E208" s="6799"/>
      <c r="F208" s="6800" t="inlineStr">
        <is>
          <t>5.2</t>
        </is>
      </c>
      <c r="G208" s="6801"/>
      <c r="H208" s="6802">
        <f>BV208</f>
        <v/>
      </c>
      <c r="I208" s="6802">
        <f>BW208</f>
        <v/>
      </c>
      <c r="J208" s="6803" t="inlineStr">
        <is>
          <t>WCDMA</t>
        </is>
      </c>
      <c r="K208" s="6803" t="inlineStr">
        <is>
          <t>FDDI</t>
        </is>
      </c>
      <c r="L208" s="6804"/>
      <c r="M208" s="6802"/>
      <c r="N208" s="6805"/>
      <c r="O208" s="6806"/>
      <c r="P208" s="6597"/>
      <c r="Q208" s="6806"/>
      <c r="R208" s="6806"/>
      <c r="S208" s="6802"/>
      <c r="T208" s="6802">
        <v>9750</v>
      </c>
      <c r="U208" s="6593">
        <v>1950</v>
      </c>
      <c r="V208" s="6805"/>
      <c r="W208" s="6807"/>
      <c r="X208" s="6805"/>
      <c r="Y208" s="6805"/>
      <c r="Z208" s="6805"/>
      <c r="AA208" s="6804"/>
      <c r="AB208" s="6804"/>
      <c r="AC208" s="6808">
        <f>IF(OR(BX208="Close to Ear",BX208="Close to Head"),"Head",IF(BX208="Extremity","Extremity","Body"))</f>
        <v/>
      </c>
      <c r="AD208" s="6809">
        <f>CA208</f>
        <v/>
      </c>
      <c r="AE208" s="6803">
        <f>CB208</f>
        <v/>
      </c>
      <c r="AF208" s="6804"/>
      <c r="AG208" s="6810">
        <f>IF(OR(AZ208="",BA208=""),"N/A",IF(DC208="Pass","P","F"))</f>
        <v/>
      </c>
      <c r="AH208" s="6811"/>
      <c r="AI208" s="6811"/>
      <c r="AJ208" s="6811"/>
      <c r="AK208" s="6805"/>
      <c r="AL208" s="6804"/>
      <c r="AM208" s="6805"/>
      <c r="AN208" s="6805"/>
      <c r="AO208" s="6812"/>
      <c r="AP208" s="6812"/>
      <c r="AQ208" s="6812"/>
      <c r="AR208" s="6812"/>
      <c r="AS208" s="6812"/>
      <c r="AT208" s="6813">
        <f>IF(AC208="Extremity",IF(CG208="","",CG208),"")</f>
        <v/>
      </c>
      <c r="AU208" s="6813">
        <f>IF(AC208="Extremity",IF(CH208="","",CH208),"")</f>
        <v/>
      </c>
      <c r="AV208" s="6814">
        <f>IF(AC208="Extremity","",IF(CE208="","",CE208))</f>
        <v/>
      </c>
      <c r="AW208" s="6814">
        <f>IF(AD208="Extremity","",IF(CF208="","",CF208))</f>
        <v/>
      </c>
      <c r="AX208" s="6807">
        <f>DL208</f>
        <v/>
      </c>
      <c r="AY208" s="6807">
        <f>DQ208</f>
        <v/>
      </c>
      <c r="AZ208" s="6815">
        <f>IF(AC208="Extremity",IF(DA208="","",DA208),"")</f>
        <v/>
      </c>
      <c r="BA208" s="6816">
        <f>IF(AC208="Extremity","",IF(CT208="","",CT208))</f>
        <v/>
      </c>
      <c r="BB208" s="6807">
        <f>IF(AC208="Extremity",IF(DB208="","",DB208),"")</f>
        <v/>
      </c>
      <c r="BC208" s="6814">
        <f>IF(AC208="Extremity","",IF(CZ208="","",CZ208))</f>
        <v/>
      </c>
      <c r="BD208" s="6807">
        <f>DD208</f>
        <v/>
      </c>
      <c r="BE208" s="6817">
        <f>DE208</f>
        <v/>
      </c>
      <c r="BF208" s="6818">
        <f>DF208*60</f>
        <v/>
      </c>
      <c r="BG208" s="6819">
        <f>BE208</f>
        <v/>
      </c>
      <c r="BH208" s="6818">
        <f>DG208*60</f>
        <v/>
      </c>
      <c r="BI208" s="6818">
        <f>DH208</f>
        <v/>
      </c>
      <c r="BJ208" s="6820"/>
      <c r="BK208" s="6821">
        <f>Overview!$E$7</f>
        <v/>
      </c>
      <c r="BL208" s="6820"/>
      <c r="BM208" s="6818">
        <f>DI208</f>
        <v/>
      </c>
      <c r="BN208" s="6821">
        <f>Overview!$P$153</f>
        <v/>
      </c>
      <c r="BO208" s="6820"/>
      <c r="BP208" s="6820"/>
      <c r="BQ208" s="6804"/>
      <c r="BR208" s="6822"/>
      <c r="BS208" s="1541"/>
      <c r="BT208" s="1828" t="inlineStr">
        <is>
          <t>WCDMA</t>
        </is>
      </c>
      <c r="BU208" s="1828" t="inlineStr">
        <is>
          <t>FDDI</t>
        </is>
      </c>
      <c r="BV208" s="906">
        <f>Overview!$H$30</f>
        <v/>
      </c>
      <c r="BW208" s="1784"/>
      <c r="BX208" s="1828" t="inlineStr">
        <is>
          <t>Body</t>
        </is>
      </c>
      <c r="BY208" s="1785"/>
      <c r="BZ208" s="1793"/>
      <c r="CA208" s="6848" t="inlineStr">
        <is>
          <t>Accesorio 3: Back Face</t>
        </is>
      </c>
      <c r="CB208" s="200">
        <v>0</v>
      </c>
      <c r="CC208" s="6848">
        <f>IF(COUNT('Conducted 2G-3G'!$AH$15:$AH$17)=0,9750,INDEX('Conducted 2G-3G'!$T$15:$T$17,MATCH(MAX('Conducted 2G-3G'!$AH$15:$AH$17),'Conducted 2G-3G'!$AH$15:$AH$17,0)))</f>
        <v>9750</v>
      </c>
      <c r="CD208" s="882">
        <f>IF(COUNT('Conducted 2G-3G'!$AH$15:$AH$17)=0,1950,INDEX('Conducted 2G-3G'!$U$15:$U$17,MATCH(MAX('Conducted 2G-3G'!$AH$15:$AH$17),'Conducted 2G-3G'!$AH$15:$AH$17,0)))</f>
        <v>1950</v>
      </c>
      <c r="CE208" s="7237"/>
      <c r="CF208" s="7237"/>
      <c r="CG208" s="6911"/>
      <c r="CH208" s="6911"/>
      <c r="CI208" s="225">
        <f>BY208</f>
        <v/>
      </c>
      <c r="CJ208" s="6672">
        <f>BZ208</f>
        <v/>
      </c>
      <c r="CK208" s="223">
        <f>CA208</f>
        <v/>
      </c>
      <c r="CL208" s="6672">
        <f>CC208</f>
        <v/>
      </c>
      <c r="CM208" s="6672">
        <f>CD208</f>
        <v/>
      </c>
      <c r="CN208" s="6673"/>
      <c r="CO208" s="1579"/>
      <c r="CP208" s="1674">
        <f>IF(CF208=""," ",IF(ABS(CE208-CF208)&lt;=0.1,"Valid","Not valid"))</f>
        <v/>
      </c>
      <c r="CQ208" s="1674">
        <f> IF(CE208="","",IF(AND(CE208&lt;&gt;"",CF208=""),IF(CE208&gt;=0.8,"Medir+Sig Max","No"),IF(CF208&lt;&gt;"",IF(CF208&gt;=0.8,"Medir+Sig Max","No"),"")))</f>
        <v/>
      </c>
      <c r="CR208" s="1674">
        <f>IF(UPPER($CQ$1)="X",IF(CF208=""," ",IF((ABS(CE208)&lt;5)*AND(ABS(CF208)&lt;5)*AND(ABS(CT208)&lt;5),"Solo si es max","Medir")),IF(CF208=""," ",IF((ABS(CE208)&lt;1)*AND(ABS(CF208)&lt;1)*AND(ABS(CT208)&lt;1),"Solo si es max","Medir")))</f>
        <v/>
      </c>
      <c r="CS208" s="1674"/>
      <c r="CT208" s="220">
        <f>IF(CO208="",IF(AND(CE208="",CF208=""),"",IF(CF208="",IF(DQ208&gt;1,ROUND(DQ208*CE208,3),CE208),IF(DQ208&gt;1,ROUND(DQ208*CF208,3),CF208))),IF(AND(CE208="",CF208=""),"",IF(CF208="",IF(DQ208&gt;1,ROUND(DQ208*CE208*(1/(CO208)),3),CE208*(1/(CO208))),IF(DQ208&gt;1,ROUND(DQ208*CF208*(1/(CO208)),3),CF208*(1/(CO208))))))</f>
        <v/>
      </c>
      <c r="CU208" s="224">
        <f>BY208</f>
        <v/>
      </c>
      <c r="CV208" s="237">
        <f>BZ208</f>
        <v/>
      </c>
      <c r="CW208" s="237">
        <f>CA208</f>
        <v/>
      </c>
      <c r="CX208" s="224">
        <f>CC208</f>
        <v/>
      </c>
      <c r="CY208" s="237">
        <f>CD208</f>
        <v/>
      </c>
      <c r="CZ208" s="7475">
        <f>IF(COUNTIF(Overview!K12:K14,TRUE)&gt;0,1.6,IF(COUNTIF(Overview!L12:L14,TRUE)&gt;0,8,0))</f>
        <v/>
      </c>
      <c r="DA208" s="1876"/>
      <c r="DB208" s="7485"/>
      <c r="DC208" s="844">
        <f>IF(CT208="","",IF(CT208&gt;CZ208,"Fail","Pass"))</f>
        <v/>
      </c>
      <c r="DD208" s="868"/>
      <c r="DE208" s="1565">
        <f>MyTimestamp(DC208)</f>
        <v/>
      </c>
      <c r="DF208" s="1531">
        <f>IF(COUNT(CE208:CH208)=1,15,IF(COUNT(CE208:CH208)=0,0,30))</f>
        <v/>
      </c>
      <c r="DG208" s="1532">
        <f>IF(DF208=0,0,2)</f>
        <v/>
      </c>
      <c r="DH208" s="6674"/>
      <c r="DI208" s="6674"/>
      <c r="DJ208" s="1569"/>
      <c r="DK208" s="1878"/>
      <c r="DL208" s="1574">
        <f>10^(CN208/20)*100-100</f>
        <v/>
      </c>
      <c r="DM208" s="1106"/>
      <c r="DN208" s="6686"/>
      <c r="DO208" s="6687">
        <f>IF(DM208="","",10^(DM208/10))</f>
        <v/>
      </c>
      <c r="DP208" s="6687">
        <f>IF(ISNUMBER(DN208)=FALSE,"",10^(DN208/10))</f>
        <v/>
      </c>
      <c r="DQ208" s="6614">
        <f>IF(AND(ISNUMBER(DO208),ISNUMBER(DP208)),IF(DO208/DP208&gt;1,ROUND((DO208)/DP208,3),1),1)</f>
        <v/>
      </c>
      <c r="DR208" s="1541"/>
      <c r="DS208" s="1541"/>
      <c r="DT208" s="1541"/>
      <c r="DU208" s="1541"/>
      <c r="DV208" s="1541"/>
      <c r="DW208" s="1541"/>
      <c r="DX208" s="1541"/>
      <c r="DY208" s="1541"/>
      <c r="DZ208" s="1541"/>
      <c r="EA208" s="1541"/>
      <c r="EB208" s="1541"/>
      <c r="EC208" s="1541"/>
      <c r="ED208" s="1541"/>
      <c r="EE208" s="1541"/>
      <c r="EF208" s="1541"/>
      <c r="EG208" s="1541"/>
      <c r="EH208" s="1541"/>
      <c r="EI208" s="1541"/>
      <c r="EJ208" s="1541"/>
      <c r="EK208" s="1541"/>
      <c r="EL208" s="1541"/>
      <c r="EM208" s="1541"/>
      <c r="EN208" s="1541"/>
      <c r="EO208" s="1541"/>
      <c r="EP208" s="1541"/>
      <c r="EQ208" s="1541"/>
      <c r="ER208" s="1541"/>
      <c r="ES208" s="1541"/>
      <c r="ET208" s="1541"/>
      <c r="EU208" s="1541"/>
      <c r="EV208" s="1541"/>
    </row>
    <row r="209" ht="12.75" x14ac:dyDescent="0.2">
      <c r="A209" s="1541"/>
      <c r="B209" s="1541"/>
      <c r="C209"/>
      <c r="D209" s="6799"/>
      <c r="E209" s="6799"/>
      <c r="F209" s="6800" t="inlineStr">
        <is>
          <t>5.2</t>
        </is>
      </c>
      <c r="G209" s="6801"/>
      <c r="H209" s="6802">
        <f>BV209</f>
        <v/>
      </c>
      <c r="I209" s="6802">
        <f>BW209</f>
        <v/>
      </c>
      <c r="J209" s="6803" t="inlineStr">
        <is>
          <t>WCDMA</t>
        </is>
      </c>
      <c r="K209" s="6803" t="inlineStr">
        <is>
          <t>FDDI</t>
        </is>
      </c>
      <c r="L209" s="6804"/>
      <c r="M209" s="6802"/>
      <c r="N209" s="6805"/>
      <c r="O209" s="6806"/>
      <c r="P209" s="6597"/>
      <c r="Q209" s="6806"/>
      <c r="R209" s="6806"/>
      <c r="S209" s="6802"/>
      <c r="T209" s="6802">
        <v>9750</v>
      </c>
      <c r="U209" s="6593">
        <v>1950</v>
      </c>
      <c r="V209" s="6805"/>
      <c r="W209" s="6807"/>
      <c r="X209" s="6805"/>
      <c r="Y209" s="6805"/>
      <c r="Z209" s="6805"/>
      <c r="AA209" s="6804"/>
      <c r="AB209" s="6804"/>
      <c r="AC209" s="6808">
        <f>IF(OR(BX209="Close to Ear",BX209="Close to Head"),"Head",IF(BX209="Extremity","Extremity","Body"))</f>
        <v/>
      </c>
      <c r="AD209" s="6809">
        <f>CA209</f>
        <v/>
      </c>
      <c r="AE209" s="6803">
        <f>CB209</f>
        <v/>
      </c>
      <c r="AF209" s="6804"/>
      <c r="AG209" s="6810">
        <f>IF(OR(AZ209="",BA209=""),"N/A",IF(DC209="Pass","P","F"))</f>
        <v/>
      </c>
      <c r="AH209" s="6811"/>
      <c r="AI209" s="6811"/>
      <c r="AJ209" s="6811"/>
      <c r="AK209" s="6805"/>
      <c r="AL209" s="6804"/>
      <c r="AM209" s="6805"/>
      <c r="AN209" s="6805"/>
      <c r="AO209" s="6812"/>
      <c r="AP209" s="6812"/>
      <c r="AQ209" s="6812"/>
      <c r="AR209" s="6812"/>
      <c r="AS209" s="6812"/>
      <c r="AT209" s="6813">
        <f>IF(AC209="Extremity",IF(CG209="","",CG209),"")</f>
        <v/>
      </c>
      <c r="AU209" s="6813">
        <f>IF(AC209="Extremity",IF(CH209="","",CH209),"")</f>
        <v/>
      </c>
      <c r="AV209" s="6814">
        <f>IF(AC209="Extremity","",IF(CE209="","",CE209))</f>
        <v/>
      </c>
      <c r="AW209" s="6814">
        <f>IF(AD209="Extremity","",IF(CF209="","",CF209))</f>
        <v/>
      </c>
      <c r="AX209" s="6807">
        <f>DL209</f>
        <v/>
      </c>
      <c r="AY209" s="6807">
        <f>DQ209</f>
        <v/>
      </c>
      <c r="AZ209" s="6815">
        <f>IF(AC209="Extremity",IF(DA209="","",DA209),"")</f>
        <v/>
      </c>
      <c r="BA209" s="6816">
        <f>IF(AC209="Extremity","",IF(CT209="","",CT209))</f>
        <v/>
      </c>
      <c r="BB209" s="6807">
        <f>IF(AC209="Extremity",IF(DB209="","",DB209),"")</f>
        <v/>
      </c>
      <c r="BC209" s="6814">
        <f>IF(AC209="Extremity","",IF(CZ209="","",CZ209))</f>
        <v/>
      </c>
      <c r="BD209" s="6807">
        <f>DD209</f>
        <v/>
      </c>
      <c r="BE209" s="6817">
        <f>DE209</f>
        <v/>
      </c>
      <c r="BF209" s="6818">
        <f>DF209*60</f>
        <v/>
      </c>
      <c r="BG209" s="6819">
        <f>BE209</f>
        <v/>
      </c>
      <c r="BH209" s="6818">
        <f>DG209*60</f>
        <v/>
      </c>
      <c r="BI209" s="6818">
        <f>DH209</f>
        <v/>
      </c>
      <c r="BJ209" s="6820"/>
      <c r="BK209" s="6821">
        <f>Overview!$E$7</f>
        <v/>
      </c>
      <c r="BL209" s="6820"/>
      <c r="BM209" s="6818">
        <f>DI209</f>
        <v/>
      </c>
      <c r="BN209" s="6821">
        <f>Overview!$P$153</f>
        <v/>
      </c>
      <c r="BO209" s="6820"/>
      <c r="BP209" s="6820"/>
      <c r="BQ209" s="6804"/>
      <c r="BR209" s="6822"/>
      <c r="BS209" s="1541"/>
      <c r="BT209" s="1828" t="inlineStr">
        <is>
          <t>WCDMA</t>
        </is>
      </c>
      <c r="BU209" s="1828" t="inlineStr">
        <is>
          <t>FDDI</t>
        </is>
      </c>
      <c r="BV209" s="906">
        <f>Overview!$H$30</f>
        <v/>
      </c>
      <c r="BW209" s="1784"/>
      <c r="BX209" s="1828" t="inlineStr">
        <is>
          <t>Body</t>
        </is>
      </c>
      <c r="BY209" s="1785"/>
      <c r="BZ209" s="1793"/>
      <c r="CA209" s="6848" t="inlineStr">
        <is>
          <t>Accesorio 4: Front Face</t>
        </is>
      </c>
      <c r="CB209" s="200">
        <v>0</v>
      </c>
      <c r="CC209" s="6848">
        <f>IF(COUNT('Conducted 2G-3G'!$AH$15:$AH$17)=0,9750,INDEX('Conducted 2G-3G'!$T$15:$T$17,MATCH(MAX('Conducted 2G-3G'!$AH$15:$AH$17),'Conducted 2G-3G'!$AH$15:$AH$17,0)))</f>
        <v>9750</v>
      </c>
      <c r="CD209" s="882">
        <f>IF(COUNT('Conducted 2G-3G'!$AH$15:$AH$17)=0,1950,INDEX('Conducted 2G-3G'!$U$15:$U$17,MATCH(MAX('Conducted 2G-3G'!$AH$15:$AH$17),'Conducted 2G-3G'!$AH$15:$AH$17,0)))</f>
        <v>1950</v>
      </c>
      <c r="CE209" s="7237"/>
      <c r="CF209" s="7237"/>
      <c r="CG209" s="6911"/>
      <c r="CH209" s="6911"/>
      <c r="CI209" s="225">
        <f>BY209</f>
        <v/>
      </c>
      <c r="CJ209" s="6672">
        <f>BZ209</f>
        <v/>
      </c>
      <c r="CK209" s="223">
        <f>CA209</f>
        <v/>
      </c>
      <c r="CL209" s="6672">
        <f>CC209</f>
        <v/>
      </c>
      <c r="CM209" s="6672">
        <f>CD209</f>
        <v/>
      </c>
      <c r="CN209" s="6673"/>
      <c r="CO209" s="1579"/>
      <c r="CP209" s="1674">
        <f>IF(CF209=""," ",IF(ABS(CE209-CF209)&lt;=0.1,"Valid","Not valid"))</f>
        <v/>
      </c>
      <c r="CQ209" s="1674">
        <f> IF(CE209="","",IF(AND(CE209&lt;&gt;"",CF209=""),IF(CE209&gt;=0.8,"Medir+Sig Max","No"),IF(CF209&lt;&gt;"",IF(CF209&gt;=0.8,"Medir+Sig Max","No"),"")))</f>
        <v/>
      </c>
      <c r="CR209" s="1674">
        <f>IF(UPPER($CQ$1)="X",IF(CF209=""," ",IF((ABS(CE209)&lt;5)*AND(ABS(CF209)&lt;5)*AND(ABS(CT209)&lt;5),"Solo si es max","Medir")),IF(CF209=""," ",IF((ABS(CE209)&lt;1)*AND(ABS(CF209)&lt;1)*AND(ABS(CT209)&lt;1),"Solo si es max","Medir")))</f>
        <v/>
      </c>
      <c r="CS209" s="1674"/>
      <c r="CT209" s="220">
        <f>IF(CO209="",IF(AND(CE209="",CF209=""),"",IF(CF209="",IF(DQ209&gt;1,ROUND(DQ209*CE209,3),CE209),IF(DQ209&gt;1,ROUND(DQ209*CF209,3),CF209))),IF(AND(CE209="",CF209=""),"",IF(CF209="",IF(DQ209&gt;1,ROUND(DQ209*CE209*(1/(CO209)),3),CE209*(1/(CO209))),IF(DQ209&gt;1,ROUND(DQ209*CF209*(1/(CO209)),3),CF209*(1/(CO209))))))</f>
        <v/>
      </c>
      <c r="CU209" s="224">
        <f>BY209</f>
        <v/>
      </c>
      <c r="CV209" s="237">
        <f>BZ209</f>
        <v/>
      </c>
      <c r="CW209" s="237">
        <f>CA209</f>
        <v/>
      </c>
      <c r="CX209" s="224">
        <f>CC209</f>
        <v/>
      </c>
      <c r="CY209" s="237">
        <f>CD209</f>
        <v/>
      </c>
      <c r="CZ209" s="7475">
        <f>IF(COUNTIF(Overview!K12:K14,TRUE)&gt;0,1.6,IF(COUNTIF(Overview!L12:L14,TRUE)&gt;0,8,0))</f>
        <v/>
      </c>
      <c r="DA209" s="1876"/>
      <c r="DB209" s="7485"/>
      <c r="DC209" s="844">
        <f>IF(CT209="","",IF(CT209&gt;CZ209,"Fail","Pass"))</f>
        <v/>
      </c>
      <c r="DD209" s="868"/>
      <c r="DE209" s="1565">
        <f>MyTimestamp(DC209)</f>
        <v/>
      </c>
      <c r="DF209" s="1531">
        <f>IF(COUNT(CE209:CH209)=1,15,IF(COUNT(CE209:CH209)=0,0,30))</f>
        <v/>
      </c>
      <c r="DG209" s="1532">
        <f>IF(DF209=0,0,2)</f>
        <v/>
      </c>
      <c r="DH209" s="6674"/>
      <c r="DI209" s="6674"/>
      <c r="DJ209" s="1569"/>
      <c r="DK209" s="1878"/>
      <c r="DL209" s="1574">
        <f>10^(CN209/20)*100-100</f>
        <v/>
      </c>
      <c r="DM209" s="1106"/>
      <c r="DN209" s="6686"/>
      <c r="DO209" s="6687">
        <f>IF(DM209="","",10^(DM209/10))</f>
        <v/>
      </c>
      <c r="DP209" s="6687">
        <f>IF(ISNUMBER(DN209)=FALSE,"",10^(DN209/10))</f>
        <v/>
      </c>
      <c r="DQ209" s="6614">
        <f>IF(AND(ISNUMBER(DO209),ISNUMBER(DP209)),IF(DO209/DP209&gt;1,ROUND((DO209)/DP209,3),1),1)</f>
        <v/>
      </c>
      <c r="DR209" s="1541"/>
      <c r="DS209" s="1541"/>
      <c r="DT209" s="1541"/>
      <c r="DU209" s="1541"/>
      <c r="DV209" s="1541"/>
      <c r="DW209" s="1541"/>
      <c r="DX209" s="1541"/>
      <c r="DY209" s="1541"/>
      <c r="DZ209" s="1541"/>
      <c r="EA209" s="1541"/>
      <c r="EB209" s="1541"/>
      <c r="EC209" s="1541"/>
      <c r="ED209" s="1541"/>
      <c r="EE209" s="1541"/>
      <c r="EF209" s="1541"/>
      <c r="EG209" s="1541"/>
      <c r="EH209" s="1541"/>
      <c r="EI209" s="1541"/>
      <c r="EJ209" s="1541"/>
      <c r="EK209" s="1541"/>
      <c r="EL209" s="1541"/>
      <c r="EM209" s="1541"/>
      <c r="EN209" s="1541"/>
      <c r="EO209" s="1541"/>
      <c r="EP209" s="1541"/>
      <c r="EQ209" s="1541"/>
      <c r="ER209" s="1541"/>
      <c r="ES209" s="1541"/>
      <c r="ET209" s="1541"/>
      <c r="EU209" s="1541"/>
      <c r="EV209" s="1541"/>
    </row>
    <row r="210" ht="12.75" x14ac:dyDescent="0.2">
      <c r="A210" s="1541"/>
      <c r="B210" s="1541"/>
      <c r="C210"/>
      <c r="D210" s="6799"/>
      <c r="E210" s="6799"/>
      <c r="F210" s="6800" t="inlineStr">
        <is>
          <t>5.2</t>
        </is>
      </c>
      <c r="G210" s="6801"/>
      <c r="H210" s="6802">
        <f>BV210</f>
        <v/>
      </c>
      <c r="I210" s="6802">
        <f>BW210</f>
        <v/>
      </c>
      <c r="J210" s="6803" t="inlineStr">
        <is>
          <t>WCDMA</t>
        </is>
      </c>
      <c r="K210" s="6803" t="inlineStr">
        <is>
          <t>FDDI</t>
        </is>
      </c>
      <c r="L210" s="6804"/>
      <c r="M210" s="6802"/>
      <c r="N210" s="6805"/>
      <c r="O210" s="6806"/>
      <c r="P210" s="6597"/>
      <c r="Q210" s="6806"/>
      <c r="R210" s="6806"/>
      <c r="S210" s="6802"/>
      <c r="T210" s="6802">
        <v>9750</v>
      </c>
      <c r="U210" s="6593">
        <v>1950</v>
      </c>
      <c r="V210" s="6805"/>
      <c r="W210" s="6807"/>
      <c r="X210" s="6805"/>
      <c r="Y210" s="6805"/>
      <c r="Z210" s="6805"/>
      <c r="AA210" s="6804"/>
      <c r="AB210" s="6804"/>
      <c r="AC210" s="6808">
        <f>IF(OR(BX210="Close to Ear",BX210="Close to Head"),"Head",IF(BX210="Extremity","Extremity","Body"))</f>
        <v/>
      </c>
      <c r="AD210" s="6809">
        <f>CA210</f>
        <v/>
      </c>
      <c r="AE210" s="6803">
        <f>CB210</f>
        <v/>
      </c>
      <c r="AF210" s="6804"/>
      <c r="AG210" s="6810">
        <f>IF(OR(AZ210="",BA210=""),"N/A",IF(DC210="Pass","P","F"))</f>
        <v/>
      </c>
      <c r="AH210" s="6811"/>
      <c r="AI210" s="6811"/>
      <c r="AJ210" s="6811"/>
      <c r="AK210" s="6805"/>
      <c r="AL210" s="6804"/>
      <c r="AM210" s="6805"/>
      <c r="AN210" s="6805"/>
      <c r="AO210" s="6812"/>
      <c r="AP210" s="6812"/>
      <c r="AQ210" s="6812"/>
      <c r="AR210" s="6812"/>
      <c r="AS210" s="6812"/>
      <c r="AT210" s="6813">
        <f>IF(AC210="Extremity",IF(CG210="","",CG210),"")</f>
        <v/>
      </c>
      <c r="AU210" s="6813">
        <f>IF(AC210="Extremity",IF(CH210="","",CH210),"")</f>
        <v/>
      </c>
      <c r="AV210" s="6814">
        <f>IF(AC210="Extremity","",IF(CE210="","",CE210))</f>
        <v/>
      </c>
      <c r="AW210" s="6814">
        <f>IF(AD210="Extremity","",IF(CF210="","",CF210))</f>
        <v/>
      </c>
      <c r="AX210" s="6807">
        <f>DL210</f>
        <v/>
      </c>
      <c r="AY210" s="6807">
        <f>DQ210</f>
        <v/>
      </c>
      <c r="AZ210" s="6815">
        <f>IF(AC210="Extremity",IF(DA210="","",DA210),"")</f>
        <v/>
      </c>
      <c r="BA210" s="6816">
        <f>IF(AC210="Extremity","",IF(CT210="","",CT210))</f>
        <v/>
      </c>
      <c r="BB210" s="6807">
        <f>IF(AC210="Extremity",IF(DB210="","",DB210),"")</f>
        <v/>
      </c>
      <c r="BC210" s="6814">
        <f>IF(AC210="Extremity","",IF(CZ210="","",CZ210))</f>
        <v/>
      </c>
      <c r="BD210" s="6807">
        <f>DD210</f>
        <v/>
      </c>
      <c r="BE210" s="6817">
        <f>DE210</f>
        <v/>
      </c>
      <c r="BF210" s="6818">
        <f>DF210*60</f>
        <v/>
      </c>
      <c r="BG210" s="6819">
        <f>BE210</f>
        <v/>
      </c>
      <c r="BH210" s="6818">
        <f>DG210*60</f>
        <v/>
      </c>
      <c r="BI210" s="6818">
        <f>DH210</f>
        <v/>
      </c>
      <c r="BJ210" s="6820"/>
      <c r="BK210" s="6821">
        <f>Overview!$E$7</f>
        <v/>
      </c>
      <c r="BL210" s="6820"/>
      <c r="BM210" s="6818">
        <f>DI210</f>
        <v/>
      </c>
      <c r="BN210" s="6821">
        <f>Overview!$P$153</f>
        <v/>
      </c>
      <c r="BO210" s="6820"/>
      <c r="BP210" s="6820"/>
      <c r="BQ210" s="6804"/>
      <c r="BR210" s="6822"/>
      <c r="BS210" s="1541"/>
      <c r="BT210" s="1828" t="inlineStr">
        <is>
          <t>WCDMA</t>
        </is>
      </c>
      <c r="BU210" s="1828" t="inlineStr">
        <is>
          <t>FDDI</t>
        </is>
      </c>
      <c r="BV210" s="906">
        <f>Overview!$H$30</f>
        <v/>
      </c>
      <c r="BW210" s="1784"/>
      <c r="BX210" s="1828" t="inlineStr">
        <is>
          <t>Body</t>
        </is>
      </c>
      <c r="BY210" s="1785"/>
      <c r="BZ210" s="1793"/>
      <c r="CA210" s="6848" t="inlineStr">
        <is>
          <t>Accesorio 5: Back Face</t>
        </is>
      </c>
      <c r="CB210" s="200">
        <v>0</v>
      </c>
      <c r="CC210" s="6848">
        <f>IF(COUNT('Conducted 2G-3G'!$AH$15:$AH$17)=0,9750,INDEX('Conducted 2G-3G'!$T$15:$T$17,MATCH(MAX('Conducted 2G-3G'!$AH$15:$AH$17),'Conducted 2G-3G'!$AH$15:$AH$17,0)))</f>
        <v>9750</v>
      </c>
      <c r="CD210" s="882">
        <f>IF(COUNT('Conducted 2G-3G'!$AH$15:$AH$17)=0,1950,INDEX('Conducted 2G-3G'!$U$15:$U$17,MATCH(MAX('Conducted 2G-3G'!$AH$15:$AH$17),'Conducted 2G-3G'!$AH$15:$AH$17,0)))</f>
        <v>1950</v>
      </c>
      <c r="CE210" s="7237"/>
      <c r="CF210" s="7237"/>
      <c r="CG210" s="6911"/>
      <c r="CH210" s="6911"/>
      <c r="CI210" s="225">
        <f>BY210</f>
        <v/>
      </c>
      <c r="CJ210" s="6672">
        <f>BZ210</f>
        <v/>
      </c>
      <c r="CK210" s="223">
        <f>CA210</f>
        <v/>
      </c>
      <c r="CL210" s="6672">
        <f>CC210</f>
        <v/>
      </c>
      <c r="CM210" s="6672">
        <f>CD210</f>
        <v/>
      </c>
      <c r="CN210" s="6673"/>
      <c r="CO210" s="1579"/>
      <c r="CP210" s="1674">
        <f>IF(CF210=""," ",IF(ABS(CE210-CF210)&lt;=0.1,"Valid","Not valid"))</f>
        <v/>
      </c>
      <c r="CQ210" s="1674">
        <f> IF(CE210="","",IF(AND(CE210&lt;&gt;"",CF210=""),IF(CE210&gt;=0.8,"Medir+Sig Max","No"),IF(CF210&lt;&gt;"",IF(CF210&gt;=0.8,"Medir+Sig Max","No"),"")))</f>
        <v/>
      </c>
      <c r="CR210" s="1674">
        <f>IF(UPPER($CQ$1)="X",IF(CF210=""," ",IF((ABS(CE210)&lt;5)*AND(ABS(CF210)&lt;5)*AND(ABS(CT210)&lt;5),"Solo si es max","Medir")),IF(CF210=""," ",IF((ABS(CE210)&lt;1)*AND(ABS(CF210)&lt;1)*AND(ABS(CT210)&lt;1),"Solo si es max","Medir")))</f>
        <v/>
      </c>
      <c r="CS210" s="1674"/>
      <c r="CT210" s="220">
        <f>IF(CO210="",IF(AND(CE210="",CF210=""),"",IF(CF210="",IF(DQ210&gt;1,ROUND(DQ210*CE210,3),CE210),IF(DQ210&gt;1,ROUND(DQ210*CF210,3),CF210))),IF(AND(CE210="",CF210=""),"",IF(CF210="",IF(DQ210&gt;1,ROUND(DQ210*CE210*(1/(CO210)),3),CE210*(1/(CO210))),IF(DQ210&gt;1,ROUND(DQ210*CF210*(1/(CO210)),3),CF210*(1/(CO210))))))</f>
        <v/>
      </c>
      <c r="CU210" s="224">
        <f>BY210</f>
        <v/>
      </c>
      <c r="CV210" s="237">
        <f>BZ210</f>
        <v/>
      </c>
      <c r="CW210" s="237">
        <f>CA210</f>
        <v/>
      </c>
      <c r="CX210" s="224">
        <f>CC210</f>
        <v/>
      </c>
      <c r="CY210" s="237">
        <f>CD210</f>
        <v/>
      </c>
      <c r="CZ210" s="7475">
        <f>IF(COUNTIF(Overview!K12:K14,TRUE)&gt;0,1.6,IF(COUNTIF(Overview!L12:L14,TRUE)&gt;0,8,0))</f>
        <v/>
      </c>
      <c r="DA210" s="1876"/>
      <c r="DB210" s="7485"/>
      <c r="DC210" s="844">
        <f>IF(CT210="","",IF(CT210&gt;CZ210,"Fail","Pass"))</f>
        <v/>
      </c>
      <c r="DD210" s="868"/>
      <c r="DE210" s="1565">
        <f>MyTimestamp(DC210)</f>
        <v/>
      </c>
      <c r="DF210" s="1531">
        <f>IF(COUNT(CE210:CH210)=1,15,IF(COUNT(CE210:CH210)=0,0,30))</f>
        <v/>
      </c>
      <c r="DG210" s="1532">
        <f>IF(DF210=0,0,2)</f>
        <v/>
      </c>
      <c r="DH210" s="6674"/>
      <c r="DI210" s="6674"/>
      <c r="DJ210" s="1569"/>
      <c r="DK210" s="1878"/>
      <c r="DL210" s="1574">
        <f>10^(CN210/20)*100-100</f>
        <v/>
      </c>
      <c r="DM210" s="1106"/>
      <c r="DN210" s="6686"/>
      <c r="DO210" s="6687">
        <f>IF(DM210="","",10^(DM210/10))</f>
        <v/>
      </c>
      <c r="DP210" s="6687">
        <f>IF(ISNUMBER(DN210)=FALSE,"",10^(DN210/10))</f>
        <v/>
      </c>
      <c r="DQ210" s="6614">
        <f>IF(AND(ISNUMBER(DO210),ISNUMBER(DP210)),IF(DO210/DP210&gt;1,ROUND((DO210)/DP210,3),1),1)</f>
        <v/>
      </c>
      <c r="DR210" s="1541"/>
      <c r="DS210" s="1541"/>
      <c r="DT210" s="1541"/>
      <c r="DU210" s="1541"/>
      <c r="DV210" s="1541"/>
      <c r="DW210" s="1541"/>
      <c r="DX210" s="1541"/>
      <c r="DY210" s="1541"/>
      <c r="DZ210" s="1541"/>
      <c r="EA210" s="1541"/>
      <c r="EB210" s="1541"/>
      <c r="EC210" s="1541"/>
      <c r="ED210" s="1541"/>
      <c r="EE210" s="1541"/>
      <c r="EF210" s="1541"/>
      <c r="EG210" s="1541"/>
      <c r="EH210" s="1541"/>
      <c r="EI210" s="1541"/>
      <c r="EJ210" s="1541"/>
      <c r="EK210" s="1541"/>
      <c r="EL210" s="1541"/>
      <c r="EM210" s="1541"/>
      <c r="EN210" s="1541"/>
      <c r="EO210" s="1541"/>
      <c r="EP210" s="1541"/>
      <c r="EQ210" s="1541"/>
      <c r="ER210" s="1541"/>
      <c r="ES210" s="1541"/>
      <c r="ET210" s="1541"/>
      <c r="EU210" s="1541"/>
      <c r="EV210" s="1541"/>
    </row>
    <row r="211" ht="12.75" x14ac:dyDescent="0.2">
      <c r="A211" s="1541"/>
      <c r="B211" s="1541"/>
      <c r="C211"/>
      <c r="D211" s="6799"/>
      <c r="E211" s="6799"/>
      <c r="F211" s="6800" t="inlineStr">
        <is>
          <t>5.2</t>
        </is>
      </c>
      <c r="G211" s="6801"/>
      <c r="H211" s="6802">
        <f>BV211</f>
        <v/>
      </c>
      <c r="I211" s="6802">
        <f>BW211</f>
        <v/>
      </c>
      <c r="J211" s="6803" t="inlineStr">
        <is>
          <t>WCDMA</t>
        </is>
      </c>
      <c r="K211" s="6803" t="inlineStr">
        <is>
          <t>FDDI</t>
        </is>
      </c>
      <c r="L211" s="6804"/>
      <c r="M211" s="6802"/>
      <c r="N211" s="6805"/>
      <c r="O211" s="6806"/>
      <c r="P211" s="6597"/>
      <c r="Q211" s="6806"/>
      <c r="R211" s="6806"/>
      <c r="S211" s="6802"/>
      <c r="T211" s="6802">
        <v>9750</v>
      </c>
      <c r="U211" s="6593">
        <v>1950</v>
      </c>
      <c r="V211" s="6805"/>
      <c r="W211" s="6807"/>
      <c r="X211" s="6805"/>
      <c r="Y211" s="6805"/>
      <c r="Z211" s="6805"/>
      <c r="AA211" s="6804"/>
      <c r="AB211" s="6804"/>
      <c r="AC211" s="6808">
        <f>IF(OR(BX211="Close to Ear",BX211="Close to Head"),"Head",IF(BX211="Extremity","Extremity","Body"))</f>
        <v/>
      </c>
      <c r="AD211" s="6809">
        <f>CA211</f>
        <v/>
      </c>
      <c r="AE211" s="6803">
        <f>CB211</f>
        <v/>
      </c>
      <c r="AF211" s="6804"/>
      <c r="AG211" s="6810">
        <f>IF(OR(AZ211="",BA211=""),"N/A",IF(DC211="Pass","P","F"))</f>
        <v/>
      </c>
      <c r="AH211" s="6811"/>
      <c r="AI211" s="6811"/>
      <c r="AJ211" s="6811"/>
      <c r="AK211" s="6805"/>
      <c r="AL211" s="6804"/>
      <c r="AM211" s="6805"/>
      <c r="AN211" s="6805"/>
      <c r="AO211" s="6812"/>
      <c r="AP211" s="6812"/>
      <c r="AQ211" s="6812"/>
      <c r="AR211" s="6812"/>
      <c r="AS211" s="6812"/>
      <c r="AT211" s="6813">
        <f>IF(AC211="Extremity",IF(CG211="","",CG211),"")</f>
        <v/>
      </c>
      <c r="AU211" s="6813">
        <f>IF(AC211="Extremity",IF(CH211="","",CH211),"")</f>
        <v/>
      </c>
      <c r="AV211" s="6814">
        <f>IF(AC211="Extremity","",IF(CE211="","",CE211))</f>
        <v/>
      </c>
      <c r="AW211" s="6814">
        <f>IF(AD211="Extremity","",IF(CF211="","",CF211))</f>
        <v/>
      </c>
      <c r="AX211" s="6807">
        <f>DL211</f>
        <v/>
      </c>
      <c r="AY211" s="6807">
        <f>DQ211</f>
        <v/>
      </c>
      <c r="AZ211" s="6815">
        <f>IF(AC211="Extremity",IF(DA211="","",DA211),"")</f>
        <v/>
      </c>
      <c r="BA211" s="6816">
        <f>IF(AC211="Extremity","",IF(CT211="","",CT211))</f>
        <v/>
      </c>
      <c r="BB211" s="6807">
        <f>IF(AC211="Extremity",IF(DB211="","",DB211),"")</f>
        <v/>
      </c>
      <c r="BC211" s="6814">
        <f>IF(AC211="Extremity","",IF(CZ211="","",CZ211))</f>
        <v/>
      </c>
      <c r="BD211" s="6807">
        <f>DD211</f>
        <v/>
      </c>
      <c r="BE211" s="6817">
        <f>DE211</f>
        <v/>
      </c>
      <c r="BF211" s="6818">
        <f>DF211*60</f>
        <v/>
      </c>
      <c r="BG211" s="6819">
        <f>BE211</f>
        <v/>
      </c>
      <c r="BH211" s="6818">
        <f>DG211*60</f>
        <v/>
      </c>
      <c r="BI211" s="6818">
        <f>DH211</f>
        <v/>
      </c>
      <c r="BJ211" s="6820"/>
      <c r="BK211" s="6821">
        <f>Overview!$E$7</f>
        <v/>
      </c>
      <c r="BL211" s="6820"/>
      <c r="BM211" s="6818">
        <f>DI211</f>
        <v/>
      </c>
      <c r="BN211" s="6821">
        <f>Overview!$P$153</f>
        <v/>
      </c>
      <c r="BO211" s="6820"/>
      <c r="BP211" s="6820"/>
      <c r="BQ211" s="6804"/>
      <c r="BR211" s="6822"/>
      <c r="BS211" s="1541"/>
      <c r="BT211" s="1828" t="inlineStr">
        <is>
          <t>WCDMA</t>
        </is>
      </c>
      <c r="BU211" s="1828" t="inlineStr">
        <is>
          <t>FDDI</t>
        </is>
      </c>
      <c r="BV211" s="906">
        <f>Overview!$H$30</f>
        <v/>
      </c>
      <c r="BW211" s="1784"/>
      <c r="BX211" s="1828" t="inlineStr">
        <is>
          <t>Body</t>
        </is>
      </c>
      <c r="BY211" s="1785"/>
      <c r="BZ211" s="1793"/>
      <c r="CA211" s="6848" t="inlineStr">
        <is>
          <t>Accesorio 6: Front Face</t>
        </is>
      </c>
      <c r="CB211" s="200">
        <v>0</v>
      </c>
      <c r="CC211" s="6848">
        <f>IF(COUNT('Conducted 2G-3G'!$AH$15:$AH$17)=0,9750,INDEX('Conducted 2G-3G'!$T$15:$T$17,MATCH(MAX('Conducted 2G-3G'!$AH$15:$AH$17),'Conducted 2G-3G'!$AH$15:$AH$17,0)))</f>
        <v>9750</v>
      </c>
      <c r="CD211" s="882">
        <f>IF(COUNT('Conducted 2G-3G'!$AH$15:$AH$17)=0,1950,INDEX('Conducted 2G-3G'!$U$15:$U$17,MATCH(MAX('Conducted 2G-3G'!$AH$15:$AH$17),'Conducted 2G-3G'!$AH$15:$AH$17,0)))</f>
        <v>1950</v>
      </c>
      <c r="CE211" s="7237"/>
      <c r="CF211" s="7237"/>
      <c r="CG211" s="6911"/>
      <c r="CH211" s="6911"/>
      <c r="CI211" s="225">
        <f>BY211</f>
        <v/>
      </c>
      <c r="CJ211" s="6672">
        <f>BZ211</f>
        <v/>
      </c>
      <c r="CK211" s="223">
        <f>CA211</f>
        <v/>
      </c>
      <c r="CL211" s="6672">
        <f>CC211</f>
        <v/>
      </c>
      <c r="CM211" s="6672">
        <f>CD211</f>
        <v/>
      </c>
      <c r="CN211" s="6673"/>
      <c r="CO211" s="1579"/>
      <c r="CP211" s="1674">
        <f>IF(CF211=""," ",IF(ABS(CE211-CF211)&lt;=0.1,"Valid","Not valid"))</f>
        <v/>
      </c>
      <c r="CQ211" s="1674">
        <f> IF(CE211="","",IF(AND(CE211&lt;&gt;"",CF211=""),IF(CE211&gt;=0.8,"Medir+Sig Max","No"),IF(CF211&lt;&gt;"",IF(CF211&gt;=0.8,"Medir+Sig Max","No"),"")))</f>
        <v/>
      </c>
      <c r="CR211" s="1674">
        <f>IF(UPPER($CQ$1)="X",IF(CF211=""," ",IF((ABS(CE211)&lt;5)*AND(ABS(CF211)&lt;5)*AND(ABS(CT211)&lt;5),"Solo si es max","Medir")),IF(CF211=""," ",IF((ABS(CE211)&lt;1)*AND(ABS(CF211)&lt;1)*AND(ABS(CT211)&lt;1),"Solo si es max","Medir")))</f>
        <v/>
      </c>
      <c r="CS211" s="1674"/>
      <c r="CT211" s="220">
        <f>IF(CO211="",IF(AND(CE211="",CF211=""),"",IF(CF211="",IF(DQ211&gt;1,ROUND(DQ211*CE211,3),CE211),IF(DQ211&gt;1,ROUND(DQ211*CF211,3),CF211))),IF(AND(CE211="",CF211=""),"",IF(CF211="",IF(DQ211&gt;1,ROUND(DQ211*CE211*(1/(CO211)),3),CE211*(1/(CO211))),IF(DQ211&gt;1,ROUND(DQ211*CF211*(1/(CO211)),3),CF211*(1/(CO211))))))</f>
        <v/>
      </c>
      <c r="CU211" s="224">
        <f>BY211</f>
        <v/>
      </c>
      <c r="CV211" s="237">
        <f>BZ211</f>
        <v/>
      </c>
      <c r="CW211" s="237">
        <f>CA211</f>
        <v/>
      </c>
      <c r="CX211" s="224">
        <f>CC211</f>
        <v/>
      </c>
      <c r="CY211" s="237">
        <f>CD211</f>
        <v/>
      </c>
      <c r="CZ211" s="7475">
        <f>IF(COUNTIF(Overview!K12:K14,TRUE)&gt;0,1.6,IF(COUNTIF(Overview!L12:L14,TRUE)&gt;0,8,0))</f>
        <v/>
      </c>
      <c r="DA211" s="1876"/>
      <c r="DB211" s="7485"/>
      <c r="DC211" s="844">
        <f>IF(CT211="","",IF(CT211&gt;CZ211,"Fail","Pass"))</f>
        <v/>
      </c>
      <c r="DD211" s="868"/>
      <c r="DE211" s="1565">
        <f>MyTimestamp(DC211)</f>
        <v/>
      </c>
      <c r="DF211" s="1531">
        <f>IF(COUNT(CE211:CH211)=1,15,IF(COUNT(CE211:CH211)=0,0,30))</f>
        <v/>
      </c>
      <c r="DG211" s="1532">
        <f>IF(DF211=0,0,2)</f>
        <v/>
      </c>
      <c r="DH211" s="6674"/>
      <c r="DI211" s="6674"/>
      <c r="DJ211" s="1569"/>
      <c r="DK211" s="1878"/>
      <c r="DL211" s="1574">
        <f>10^(CN211/20)*100-100</f>
        <v/>
      </c>
      <c r="DM211" s="1106"/>
      <c r="DN211" s="6686"/>
      <c r="DO211" s="6687">
        <f>IF(DM211="","",10^(DM211/10))</f>
        <v/>
      </c>
      <c r="DP211" s="6687">
        <f>IF(ISNUMBER(DN211)=FALSE,"",10^(DN211/10))</f>
        <v/>
      </c>
      <c r="DQ211" s="6614">
        <f>IF(AND(ISNUMBER(DO211),ISNUMBER(DP211)),IF(DO211/DP211&gt;1,ROUND((DO211)/DP211,3),1),1)</f>
        <v/>
      </c>
      <c r="DR211" s="1541"/>
      <c r="DS211" s="1541"/>
      <c r="DT211" s="1541"/>
      <c r="DU211" s="1541"/>
      <c r="DV211" s="1541"/>
      <c r="DW211" s="1541"/>
      <c r="DX211" s="1541"/>
      <c r="DY211" s="1541"/>
      <c r="DZ211" s="1541"/>
      <c r="EA211" s="1541"/>
      <c r="EB211" s="1541"/>
      <c r="EC211" s="1541"/>
      <c r="ED211" s="1541"/>
      <c r="EE211" s="1541"/>
      <c r="EF211" s="1541"/>
      <c r="EG211" s="1541"/>
      <c r="EH211" s="1541"/>
      <c r="EI211" s="1541"/>
      <c r="EJ211" s="1541"/>
      <c r="EK211" s="1541"/>
      <c r="EL211" s="1541"/>
      <c r="EM211" s="1541"/>
      <c r="EN211" s="1541"/>
      <c r="EO211" s="1541"/>
      <c r="EP211" s="1541"/>
      <c r="EQ211" s="1541"/>
      <c r="ER211" s="1541"/>
      <c r="ES211" s="1541"/>
      <c r="ET211" s="1541"/>
      <c r="EU211" s="1541"/>
      <c r="EV211" s="1541"/>
    </row>
    <row r="212" ht="12.75" x14ac:dyDescent="0.2">
      <c r="A212" s="1541"/>
      <c r="B212" s="1541"/>
      <c r="C212"/>
      <c r="D212" s="6799"/>
      <c r="E212" s="6799"/>
      <c r="F212" s="6800" t="inlineStr">
        <is>
          <t>5.2</t>
        </is>
      </c>
      <c r="G212" s="6801"/>
      <c r="H212" s="6802">
        <f>BV212</f>
        <v/>
      </c>
      <c r="I212" s="6802">
        <f>BW212</f>
        <v/>
      </c>
      <c r="J212" s="6803" t="inlineStr">
        <is>
          <t>WCDMA</t>
        </is>
      </c>
      <c r="K212" s="6803" t="inlineStr">
        <is>
          <t>FDDI</t>
        </is>
      </c>
      <c r="L212" s="6804"/>
      <c r="M212" s="6802"/>
      <c r="N212" s="6805"/>
      <c r="O212" s="6806"/>
      <c r="P212" s="6597"/>
      <c r="Q212" s="6806"/>
      <c r="R212" s="6806"/>
      <c r="S212" s="6802"/>
      <c r="T212" s="6802">
        <v>9750</v>
      </c>
      <c r="U212" s="6593">
        <v>1950</v>
      </c>
      <c r="V212" s="6805"/>
      <c r="W212" s="6807"/>
      <c r="X212" s="6805"/>
      <c r="Y212" s="6805"/>
      <c r="Z212" s="6805"/>
      <c r="AA212" s="6804"/>
      <c r="AB212" s="6804"/>
      <c r="AC212" s="6808">
        <f>IF(OR(BX212="Close to Ear",BX212="Close to Head"),"Head",IF(BX212="Extremity","Extremity","Body"))</f>
        <v/>
      </c>
      <c r="AD212" s="6809">
        <f>CA212</f>
        <v/>
      </c>
      <c r="AE212" s="6803">
        <f>CB212</f>
        <v/>
      </c>
      <c r="AF212" s="6804"/>
      <c r="AG212" s="6810">
        <f>IF(OR(AZ212="",BA212=""),"N/A",IF(DC212="Pass","P","F"))</f>
        <v/>
      </c>
      <c r="AH212" s="6811"/>
      <c r="AI212" s="6811"/>
      <c r="AJ212" s="6811"/>
      <c r="AK212" s="6805"/>
      <c r="AL212" s="6804"/>
      <c r="AM212" s="6805"/>
      <c r="AN212" s="6805"/>
      <c r="AO212" s="6812"/>
      <c r="AP212" s="6812"/>
      <c r="AQ212" s="6812"/>
      <c r="AR212" s="6812"/>
      <c r="AS212" s="6812"/>
      <c r="AT212" s="6813">
        <f>IF(AC212="Extremity",IF(CG212="","",CG212),"")</f>
        <v/>
      </c>
      <c r="AU212" s="6813">
        <f>IF(AC212="Extremity",IF(CH212="","",CH212),"")</f>
        <v/>
      </c>
      <c r="AV212" s="6814">
        <f>IF(AC212="Extremity","",IF(CE212="","",CE212))</f>
        <v/>
      </c>
      <c r="AW212" s="6814">
        <f>IF(AD212="Extremity","",IF(CF212="","",CF212))</f>
        <v/>
      </c>
      <c r="AX212" s="6807">
        <f>DL212</f>
        <v/>
      </c>
      <c r="AY212" s="6807">
        <f>DQ212</f>
        <v/>
      </c>
      <c r="AZ212" s="6815">
        <f>IF(AC212="Extremity",IF(DA212="","",DA212),"")</f>
        <v/>
      </c>
      <c r="BA212" s="6816">
        <f>IF(AC212="Extremity","",IF(CT212="","",CT212))</f>
        <v/>
      </c>
      <c r="BB212" s="6807">
        <f>IF(AC212="Extremity",IF(DB212="","",DB212),"")</f>
        <v/>
      </c>
      <c r="BC212" s="6814">
        <f>IF(AC212="Extremity","",IF(CZ212="","",CZ212))</f>
        <v/>
      </c>
      <c r="BD212" s="6807">
        <f>DD212</f>
        <v/>
      </c>
      <c r="BE212" s="6817">
        <f>DE212</f>
        <v/>
      </c>
      <c r="BF212" s="6818">
        <f>DF212*60</f>
        <v/>
      </c>
      <c r="BG212" s="6819">
        <f>BE212</f>
        <v/>
      </c>
      <c r="BH212" s="6818">
        <f>DG212*60</f>
        <v/>
      </c>
      <c r="BI212" s="6818">
        <f>DH212</f>
        <v/>
      </c>
      <c r="BJ212" s="6820"/>
      <c r="BK212" s="6821">
        <f>Overview!$E$7</f>
        <v/>
      </c>
      <c r="BL212" s="6820"/>
      <c r="BM212" s="6818">
        <f>DI212</f>
        <v/>
      </c>
      <c r="BN212" s="6821">
        <f>Overview!$P$153</f>
        <v/>
      </c>
      <c r="BO212" s="6820"/>
      <c r="BP212" s="6820"/>
      <c r="BQ212" s="6804"/>
      <c r="BR212" s="6822"/>
      <c r="BS212" s="1541"/>
      <c r="BT212" s="1828" t="inlineStr">
        <is>
          <t>WCDMA</t>
        </is>
      </c>
      <c r="BU212" s="1828" t="inlineStr">
        <is>
          <t>FDDI</t>
        </is>
      </c>
      <c r="BV212" s="906">
        <f>Overview!$H$30</f>
        <v/>
      </c>
      <c r="BW212" s="1784"/>
      <c r="BX212" s="1828" t="inlineStr">
        <is>
          <t>Body</t>
        </is>
      </c>
      <c r="BY212" s="1785"/>
      <c r="BZ212" s="1793"/>
      <c r="CA212" s="6848" t="inlineStr">
        <is>
          <t>Accesorio 7: Front Face</t>
        </is>
      </c>
      <c r="CB212" s="200">
        <v>0</v>
      </c>
      <c r="CC212" s="6848">
        <f>IF(COUNT('Conducted 2G-3G'!$AH$15:$AH$17)=0,9750,INDEX('Conducted 2G-3G'!$T$15:$T$17,MATCH(MAX('Conducted 2G-3G'!$AH$15:$AH$17),'Conducted 2G-3G'!$AH$15:$AH$17,0)))</f>
        <v>9750</v>
      </c>
      <c r="CD212" s="882">
        <f>IF(COUNT('Conducted 2G-3G'!$AH$15:$AH$17)=0,1950,INDEX('Conducted 2G-3G'!$U$15:$U$17,MATCH(MAX('Conducted 2G-3G'!$AH$15:$AH$17),'Conducted 2G-3G'!$AH$15:$AH$17,0)))</f>
        <v>1950</v>
      </c>
      <c r="CE212" s="7237"/>
      <c r="CF212" s="7237"/>
      <c r="CG212" s="6911"/>
      <c r="CH212" s="6911"/>
      <c r="CI212" s="225">
        <f>BY212</f>
        <v/>
      </c>
      <c r="CJ212" s="6672">
        <f>BZ212</f>
        <v/>
      </c>
      <c r="CK212" s="223">
        <f>CA212</f>
        <v/>
      </c>
      <c r="CL212" s="6672">
        <f>CC212</f>
        <v/>
      </c>
      <c r="CM212" s="6672">
        <f>CD212</f>
        <v/>
      </c>
      <c r="CN212" s="6673"/>
      <c r="CO212" s="1579"/>
      <c r="CP212" s="1674">
        <f>IF(CF212=""," ",IF(ABS(CE212-CF212)&lt;=0.1,"Valid","Not valid"))</f>
        <v/>
      </c>
      <c r="CQ212" s="1674">
        <f> IF(CE212="","",IF(AND(CE212&lt;&gt;"",CF212=""),IF(CE212&gt;=0.8,"Medir+Sig Max","No"),IF(CF212&lt;&gt;"",IF(CF212&gt;=0.8,"Medir+Sig Max","No"),"")))</f>
        <v/>
      </c>
      <c r="CR212" s="893">
        <f>IF(UPPER($CQ$1)="X",IF(CF212=""," ",IF((ABS(CE212)&lt;5)*AND(ABS(CF212)&lt;5)*AND(ABS(CT212)&lt;5),"Solo si es max","Medir")),IF(CF212=""," ",IF((ABS(CE212)&lt;1)*AND(ABS(CF212)&lt;1)*AND(ABS(CT212)&lt;1),"Solo si es max","Medir")))</f>
        <v/>
      </c>
      <c r="CS212" s="893"/>
      <c r="CT212" s="220">
        <f>IF(CO212="",IF(AND(CE212="",CF212=""),"",IF(CF212="",IF(DQ212&gt;1,ROUND(DQ212*CE212,3),CE212),IF(DQ212&gt;1,ROUND(DQ212*CF212,3),CF212))),IF(AND(CE212="",CF212=""),"",IF(CF212="",IF(DQ212&gt;1,ROUND(DQ212*CE212*(1/(CO212)),3),CE212*(1/(CO212))),IF(DQ212&gt;1,ROUND(DQ212*CF212*(1/(CO212)),3),CF212*(1/(CO212))))))</f>
        <v/>
      </c>
      <c r="CU212" s="224">
        <f>BY212</f>
        <v/>
      </c>
      <c r="CV212" s="237">
        <f>BZ212</f>
        <v/>
      </c>
      <c r="CW212" s="237">
        <f>CA212</f>
        <v/>
      </c>
      <c r="CX212" s="224">
        <f>CC212</f>
        <v/>
      </c>
      <c r="CY212" s="237">
        <f>CD212</f>
        <v/>
      </c>
      <c r="CZ212" s="7475">
        <f>IF(COUNTIF(Overview!K12:K14,TRUE)&gt;0,1.6,IF(COUNTIF(Overview!L12:L14,TRUE)&gt;0,8,0))</f>
        <v/>
      </c>
      <c r="DA212" s="1876"/>
      <c r="DB212" s="7485"/>
      <c r="DC212" s="844">
        <f>IF(CT212="","",IF(CT212&gt;CZ212,"Fail","Pass"))</f>
        <v/>
      </c>
      <c r="DD212" s="868"/>
      <c r="DE212" s="1565">
        <f>MyTimestamp(DC212)</f>
        <v/>
      </c>
      <c r="DF212" s="1531">
        <f>IF(COUNT(CE212:CH212)=1,15,IF(COUNT(CE212:CH212)=0,0,30))</f>
        <v/>
      </c>
      <c r="DG212" s="1532">
        <f>IF(DF212=0,0,2)</f>
        <v/>
      </c>
      <c r="DH212" s="6674"/>
      <c r="DI212" s="6674"/>
      <c r="DJ212" s="1569"/>
      <c r="DK212" s="1878"/>
      <c r="DL212" s="1574">
        <f>10^(CN212/20)*100-100</f>
        <v/>
      </c>
      <c r="DM212" s="1106"/>
      <c r="DN212" s="6686"/>
      <c r="DO212" s="6687">
        <f>IF(DM212="","",10^(DM212/10))</f>
        <v/>
      </c>
      <c r="DP212" s="6687">
        <f>IF(ISNUMBER(DN212)=FALSE,"",10^(DN212/10))</f>
        <v/>
      </c>
      <c r="DQ212" s="6614">
        <f>IF(AND(ISNUMBER(DO212),ISNUMBER(DP212)),IF(DO212/DP212&gt;1,ROUND((DO212)/DP212,3),1),1)</f>
        <v/>
      </c>
      <c r="DR212" s="1541"/>
      <c r="DS212" s="1541"/>
      <c r="DT212" s="1541"/>
      <c r="DU212" s="1541"/>
      <c r="DV212" s="1541"/>
      <c r="DW212" s="1541"/>
      <c r="DX212" s="1541"/>
      <c r="DY212" s="1541"/>
      <c r="DZ212" s="1541"/>
      <c r="EA212" s="1541"/>
      <c r="EB212" s="1541"/>
      <c r="EC212" s="1541"/>
      <c r="ED212" s="1541"/>
      <c r="EE212" s="1541"/>
      <c r="EF212" s="1541"/>
      <c r="EG212" s="1541"/>
      <c r="EH212" s="1541"/>
      <c r="EI212" s="1541"/>
      <c r="EJ212" s="1541"/>
      <c r="EK212" s="1541"/>
      <c r="EL212" s="1541"/>
      <c r="EM212" s="1541"/>
      <c r="EN212" s="1541"/>
      <c r="EO212" s="1541"/>
      <c r="EP212" s="1541"/>
      <c r="EQ212" s="1541"/>
      <c r="ER212" s="1541"/>
      <c r="ES212" s="1541"/>
      <c r="ET212" s="1541"/>
      <c r="EU212" s="1541"/>
      <c r="EV212" s="1541"/>
    </row>
    <row r="213" ht="12.75" x14ac:dyDescent="0.2">
      <c r="A213" s="1541"/>
      <c r="B213" s="1541"/>
      <c r="C213"/>
      <c r="D213" s="1486"/>
      <c r="E213" s="1486"/>
      <c r="F213" s="672" t="inlineStr">
        <is>
          <t>5.2</t>
        </is>
      </c>
      <c r="G213" s="1497"/>
      <c r="H213" s="130">
        <f>BV213</f>
        <v/>
      </c>
      <c r="I213" s="130">
        <f>BW213</f>
        <v/>
      </c>
      <c r="J213" s="1299" t="inlineStr">
        <is>
          <t>WCDMA</t>
        </is>
      </c>
      <c r="K213" s="1299" t="inlineStr">
        <is>
          <t>FDDI</t>
        </is>
      </c>
      <c r="L213" s="115"/>
      <c r="M213" s="130"/>
      <c r="N213" s="119"/>
      <c r="O213" s="131"/>
      <c r="P213" s="6597"/>
      <c r="Q213" s="131"/>
      <c r="R213" s="131"/>
      <c r="S213" s="130"/>
      <c r="T213" s="130">
        <v>9750</v>
      </c>
      <c r="U213" s="6593">
        <v>1950</v>
      </c>
      <c r="V213" s="119"/>
      <c r="W213" s="1305"/>
      <c r="X213" s="119"/>
      <c r="Y213" s="119"/>
      <c r="Z213" s="119"/>
      <c r="AA213" s="115"/>
      <c r="AB213" s="115"/>
      <c r="AC213" s="1300">
        <f>IF(OR(BX213="Close to Ear",BX213="Close to Head"),"Head",IF(BX213="Extremity","Extremity","Body"))</f>
        <v/>
      </c>
      <c r="AD213" s="1301">
        <f>CA213</f>
        <v/>
      </c>
      <c r="AE213" s="1299">
        <f>CB213</f>
        <v/>
      </c>
      <c r="AF213" s="115"/>
      <c r="AG213" s="1302">
        <f>IF(OR(AZ213="",BA213=""),"N/A",IF(DC213="Pass","P","F"))</f>
        <v/>
      </c>
      <c r="AH213" s="129"/>
      <c r="AI213" s="129"/>
      <c r="AJ213" s="129"/>
      <c r="AK213" s="119"/>
      <c r="AL213" s="115"/>
      <c r="AM213" s="119"/>
      <c r="AN213" s="119"/>
      <c r="AO213" s="692"/>
      <c r="AP213" s="692"/>
      <c r="AQ213" s="692"/>
      <c r="AR213" s="692"/>
      <c r="AS213" s="692"/>
      <c r="AT213" s="1303">
        <f>IF(AC213="Extremity",IF(CG213="","",CG213),"")</f>
        <v/>
      </c>
      <c r="AU213" s="1303">
        <f>IF(AC213="Extremity",IF(CH213="","",CH213),"")</f>
        <v/>
      </c>
      <c r="AV213" s="1304">
        <f>IF(AC213="Extremity","",IF(CE213="","",CE213))</f>
        <v/>
      </c>
      <c r="AW213" s="1304">
        <f>IF(AD213="Extremity","",IF(CF213="","",CF213))</f>
        <v/>
      </c>
      <c r="AX213" s="1305">
        <f>DL213</f>
        <v/>
      </c>
      <c r="AY213" s="1305">
        <f>DQ213</f>
        <v/>
      </c>
      <c r="AZ213" s="3377">
        <f>IF(AC213="Extremity",IF(DA213="","",DA213),"")</f>
        <v/>
      </c>
      <c r="BA213" s="3378">
        <f>IF(AC213="Extremity","",IF(CT213="","",CT213))</f>
        <v/>
      </c>
      <c r="BB213" s="1305">
        <f>IF(AC213="Extremity",IF(DB213="","",DB213),"")</f>
        <v/>
      </c>
      <c r="BC213" s="1304">
        <f>IF(AC213="Extremity","",IF(CZ213="","",CZ213))</f>
        <v/>
      </c>
      <c r="BD213" s="1305">
        <f>DD213</f>
        <v/>
      </c>
      <c r="BE213" s="132">
        <f>DE213</f>
        <v/>
      </c>
      <c r="BF213" s="133">
        <f>DF213*60</f>
        <v/>
      </c>
      <c r="BG213" s="121">
        <f>BE213</f>
        <v/>
      </c>
      <c r="BH213" s="133">
        <f>DG213*60</f>
        <v/>
      </c>
      <c r="BI213" s="133">
        <f>DH213</f>
        <v/>
      </c>
      <c r="BJ213" s="117"/>
      <c r="BK213" s="812">
        <f>Overview!$E$7</f>
        <v/>
      </c>
      <c r="BL213" s="117"/>
      <c r="BM213" s="834">
        <f>DI213</f>
        <v/>
      </c>
      <c r="BN213" s="812">
        <f>Overview!$P$153</f>
        <v/>
      </c>
      <c r="BO213" s="117"/>
      <c r="BP213" s="117"/>
      <c r="BQ213" s="115"/>
      <c r="BR213" s="1478"/>
      <c r="BS213" s="1541"/>
      <c r="BT213" s="1825" t="inlineStr">
        <is>
          <t>WCDMA</t>
        </is>
      </c>
      <c r="BU213" s="1825" t="inlineStr">
        <is>
          <t>FDDI</t>
        </is>
      </c>
      <c r="BV213" s="905">
        <f>Overview!$H$31</f>
        <v/>
      </c>
      <c r="BW213" s="1778"/>
      <c r="BX213" s="1825" t="inlineStr">
        <is>
          <t>Close to ear</t>
        </is>
      </c>
      <c r="BY213" s="1779"/>
      <c r="BZ213" s="1779"/>
      <c r="CA213" s="1826" t="inlineStr">
        <is>
          <t>Left Cheek</t>
        </is>
      </c>
      <c r="CB213" s="202">
        <v>0</v>
      </c>
      <c r="CC213" s="1103">
        <f>IF(COUNT('Conducted 2G-3G'!$AH$15:$AH$17)=0,9750,INDEX('Conducted 2G-3G'!$T$15:$T$17,MATCH(MAX('Conducted 2G-3G'!$AH$15:$AH$17),'Conducted 2G-3G'!$AH$15:$AH$17,0)))</f>
        <v>9750</v>
      </c>
      <c r="CD213" s="1103">
        <f>IF(COUNT('Conducted 2G-3G'!$AH$15:$AH$17)=0,1950,INDEX('Conducted 2G-3G'!$U$15:$U$17,MATCH(MAX('Conducted 2G-3G'!$AH$15:$AH$17),'Conducted 2G-3G'!$AH$15:$AH$17,0)))</f>
        <v>1950</v>
      </c>
      <c r="CE213" s="7233"/>
      <c r="CF213" s="7233"/>
      <c r="CG213" s="6705"/>
      <c r="CH213" s="6705"/>
      <c r="CI213" s="225">
        <f>BY213</f>
        <v/>
      </c>
      <c r="CJ213" s="236">
        <f>BZ213</f>
        <v/>
      </c>
      <c r="CK213" s="223">
        <f>CA213</f>
        <v/>
      </c>
      <c r="CL213" s="236">
        <f>CC213</f>
        <v/>
      </c>
      <c r="CM213" s="236">
        <f>CD213</f>
        <v/>
      </c>
      <c r="CN213" s="1522"/>
      <c r="CO213" s="1579"/>
      <c r="CP213" s="1674">
        <f>IF(CF213=""," ",IF(ABS(CE213-CF213)&lt;=0.1,"Valid","Not valid"))</f>
        <v/>
      </c>
      <c r="CQ213" s="1674">
        <f> IF(CE213="","",IF(AND(CE213&lt;&gt;"",CF213=""),IF(CE213&gt;=0.8,"Medir+Sig Max","No"),IF(CF213&lt;&gt;"",IF(CF213&gt;=0.8,"Medir+Sig Max","No"),"")))</f>
        <v/>
      </c>
      <c r="CR213" s="1674">
        <f>IF(UPPER('SAR FCC-ISED'!$CQ$1)="X",IF(CF213=""," ",IF((ABS(CE213)&lt;5)*AND(ABS(CF213)&lt;5)*AND(ABS(CT213)&lt;5),"Solo si es max","Medir")),IF(CF213=""," ",IF((ABS(CE213)&lt;1)*AND(ABS(CF213)&lt;1)*AND(ABS(CT213)&lt;1),"Solo si es max","Medir")))</f>
        <v/>
      </c>
      <c r="CS213" s="1674"/>
      <c r="CT213" s="219">
        <f>IF(CO213="",IF(AND(CE213="",CF213=""),"",IF(CF213="",IF(DQ213&gt;1,ROUND(DQ213*CE213,3),CE213),IF(DQ213&gt;1,ROUND(DQ213*CF213,3),CF213))),IF(AND(CE213="",CF213=""),"",IF(CF213="",IF(DQ213&gt;1,ROUND(DQ213*CE213*(1/(CO213)),3),CE213*(1/(CO213))),IF(DQ213&gt;1,ROUND(DQ213*CF213*(1/(CO213)),3),CF213*(1/(CO213))))))</f>
        <v/>
      </c>
      <c r="CU213" s="224">
        <f>BY213</f>
        <v/>
      </c>
      <c r="CV213" s="237">
        <f>BZ213</f>
        <v/>
      </c>
      <c r="CW213" s="237">
        <f>CA213</f>
        <v/>
      </c>
      <c r="CX213" s="224">
        <f>CC213</f>
        <v/>
      </c>
      <c r="CY213" s="237">
        <f>CD213</f>
        <v/>
      </c>
      <c r="CZ213" s="7478">
        <f>IF(COUNTIF(Overview!K12:K14,TRUE)&gt;0,1.6,IF(COUNTIF(Overview!L12:L14,TRUE)&gt;0,8,0))</f>
        <v/>
      </c>
      <c r="DA213" s="1807"/>
      <c r="DB213" s="7484"/>
      <c r="DC213" s="844">
        <f>IF(CT213="","",IF(CT213&gt;CZ213,"Fail","Pass"))</f>
        <v/>
      </c>
      <c r="DD213" s="399"/>
      <c r="DE213" s="1565">
        <f>MyTimestamp(DC213)</f>
        <v/>
      </c>
      <c r="DF213" s="1531">
        <f>IF(COUNT(CE213:CH213)=1,15,IF(COUNT(CE213:CH213)=0,0,30))</f>
        <v/>
      </c>
      <c r="DG213" s="1532">
        <f>IF(DF213=0,0,2)</f>
        <v/>
      </c>
      <c r="DH213" s="858"/>
      <c r="DI213" s="858"/>
      <c r="DJ213" s="1568"/>
      <c r="DK213" s="1782"/>
      <c r="DL213" s="1574">
        <f>10^(CN213/20)*100-100</f>
        <v/>
      </c>
      <c r="DM213" s="876"/>
      <c r="DN213" s="1104"/>
      <c r="DO213" s="876">
        <f>IF(DM213="","",10^(DM213/10))</f>
        <v/>
      </c>
      <c r="DP213" s="876">
        <f>IF(ISNUMBER(DN213)=FALSE,"",10^(DN213/10))</f>
        <v/>
      </c>
      <c r="DQ213" s="1573">
        <f>IF(AND(ISNUMBER(DO213),ISNUMBER(DP213)),IF(DO213/DP213&gt;1,ROUND((DO213)/DP213,3),1),1)</f>
        <v/>
      </c>
      <c r="DR213" s="1541"/>
      <c r="DS213" s="1541"/>
      <c r="DT213" s="1541"/>
      <c r="DU213" s="1541"/>
      <c r="DV213" s="1541"/>
      <c r="DW213" s="1541"/>
      <c r="DX213" s="1541"/>
      <c r="DY213" s="1541"/>
      <c r="DZ213" s="1541"/>
      <c r="EA213" s="1541"/>
      <c r="EB213" s="1541"/>
      <c r="EC213" s="1541"/>
      <c r="ED213" s="1541"/>
      <c r="EE213" s="1541"/>
      <c r="EF213" s="1541"/>
      <c r="EG213" s="1541"/>
      <c r="EH213" s="1541"/>
      <c r="EI213" s="1541"/>
      <c r="EJ213" s="1541"/>
      <c r="EK213" s="1541"/>
      <c r="EL213" s="1541"/>
      <c r="EM213" s="1541"/>
      <c r="EN213" s="1541"/>
      <c r="EO213" s="1541"/>
      <c r="EP213" s="1541"/>
      <c r="EQ213" s="1541"/>
      <c r="ER213" s="1541"/>
      <c r="ES213" s="1541"/>
      <c r="ET213" s="1541"/>
      <c r="EU213" s="1541"/>
      <c r="EV213" s="1541"/>
    </row>
    <row r="214" ht="12.75" x14ac:dyDescent="0.2">
      <c r="A214" s="1541"/>
      <c r="B214" s="1541"/>
      <c r="C214"/>
      <c r="D214" s="1486"/>
      <c r="E214" s="1486"/>
      <c r="F214" s="672" t="inlineStr">
        <is>
          <t>5.2</t>
        </is>
      </c>
      <c r="G214" s="1497"/>
      <c r="H214" s="130">
        <f>BV214</f>
        <v/>
      </c>
      <c r="I214" s="130">
        <f>BW214</f>
        <v/>
      </c>
      <c r="J214" s="1299" t="inlineStr">
        <is>
          <t>WCDMA</t>
        </is>
      </c>
      <c r="K214" s="1299" t="inlineStr">
        <is>
          <t>FDDI</t>
        </is>
      </c>
      <c r="L214" s="115"/>
      <c r="M214" s="130"/>
      <c r="N214" s="119"/>
      <c r="O214" s="131"/>
      <c r="P214" s="6597"/>
      <c r="Q214" s="131"/>
      <c r="R214" s="131"/>
      <c r="S214" s="130"/>
      <c r="T214" s="130">
        <v>9750</v>
      </c>
      <c r="U214" s="6593">
        <v>1950</v>
      </c>
      <c r="V214" s="119"/>
      <c r="W214" s="1305"/>
      <c r="X214" s="119"/>
      <c r="Y214" s="119"/>
      <c r="Z214" s="119"/>
      <c r="AA214" s="115"/>
      <c r="AB214" s="115"/>
      <c r="AC214" s="1300">
        <f>IF(OR(BX214="Close to Ear",BX214="Close to Head"),"Head",IF(BX214="Extremity","Extremity","Body"))</f>
        <v/>
      </c>
      <c r="AD214" s="1301">
        <f>CA214</f>
        <v/>
      </c>
      <c r="AE214" s="1299">
        <f>CB214</f>
        <v/>
      </c>
      <c r="AF214" s="115"/>
      <c r="AG214" s="1302">
        <f>IF(OR(AZ214="",BA214=""),"N/A",IF(DC214="Pass","P","F"))</f>
        <v/>
      </c>
      <c r="AH214" s="129"/>
      <c r="AI214" s="129"/>
      <c r="AJ214" s="129"/>
      <c r="AK214" s="119"/>
      <c r="AL214" s="115"/>
      <c r="AM214" s="119"/>
      <c r="AN214" s="119"/>
      <c r="AO214" s="692"/>
      <c r="AP214" s="692"/>
      <c r="AQ214" s="692"/>
      <c r="AR214" s="692"/>
      <c r="AS214" s="692"/>
      <c r="AT214" s="1303">
        <f>IF(AC214="Extremity",IF(CG214="","",CG214),"")</f>
        <v/>
      </c>
      <c r="AU214" s="1303">
        <f>IF(AC214="Extremity",IF(CH214="","",CH214),"")</f>
        <v/>
      </c>
      <c r="AV214" s="1304">
        <f>IF(AC214="Extremity","",IF(CE214="","",CE214))</f>
        <v/>
      </c>
      <c r="AW214" s="1304">
        <f>IF(AD214="Extremity","",IF(CF214="","",CF214))</f>
        <v/>
      </c>
      <c r="AX214" s="1305">
        <f>DL214</f>
        <v/>
      </c>
      <c r="AY214" s="1305">
        <f>DQ214</f>
        <v/>
      </c>
      <c r="AZ214" s="3377">
        <f>IF(AC214="Extremity",IF(DA214="","",DA214),"")</f>
        <v/>
      </c>
      <c r="BA214" s="3378">
        <f>IF(AC214="Extremity","",IF(CT214="","",CT214))</f>
        <v/>
      </c>
      <c r="BB214" s="1305">
        <f>IF(AC214="Extremity",IF(DB214="","",DB214),"")</f>
        <v/>
      </c>
      <c r="BC214" s="1304">
        <f>IF(AC214="Extremity","",IF(CZ214="","",CZ214))</f>
        <v/>
      </c>
      <c r="BD214" s="1305">
        <f>DD214</f>
        <v/>
      </c>
      <c r="BE214" s="132">
        <f>DE214</f>
        <v/>
      </c>
      <c r="BF214" s="133">
        <f>DF214*60</f>
        <v/>
      </c>
      <c r="BG214" s="121">
        <f>BE214</f>
        <v/>
      </c>
      <c r="BH214" s="133">
        <f>DG214*60</f>
        <v/>
      </c>
      <c r="BI214" s="133">
        <f>DH214</f>
        <v/>
      </c>
      <c r="BJ214" s="117"/>
      <c r="BK214" s="812">
        <f>Overview!$E$7</f>
        <v/>
      </c>
      <c r="BL214" s="117"/>
      <c r="BM214" s="834">
        <f>DI214</f>
        <v/>
      </c>
      <c r="BN214" s="812">
        <f>Overview!$P$153</f>
        <v/>
      </c>
      <c r="BO214" s="117"/>
      <c r="BP214" s="117"/>
      <c r="BQ214" s="115"/>
      <c r="BR214" s="1478"/>
      <c r="BS214" s="1541"/>
      <c r="BT214" s="1828" t="inlineStr">
        <is>
          <t>WCDMA</t>
        </is>
      </c>
      <c r="BU214" s="1828" t="inlineStr">
        <is>
          <t>FDDI</t>
        </is>
      </c>
      <c r="BV214" s="906">
        <f>Overview!$H$31</f>
        <v/>
      </c>
      <c r="BW214" s="1784"/>
      <c r="BX214" s="1828" t="inlineStr">
        <is>
          <t>Close to ear</t>
        </is>
      </c>
      <c r="BY214" s="1785"/>
      <c r="BZ214" s="1785"/>
      <c r="CA214" s="1829" t="inlineStr">
        <is>
          <t>Left Tilt</t>
        </is>
      </c>
      <c r="CB214" s="200">
        <v>0</v>
      </c>
      <c r="CC214" s="1105">
        <f>IF(COUNT('Conducted 2G-3G'!$AH$15:$AH$17)=0,9750,INDEX('Conducted 2G-3G'!$T$15:$T$17,MATCH(MAX('Conducted 2G-3G'!$AH$15:$AH$17),'Conducted 2G-3G'!$AH$15:$AH$17,0)))</f>
        <v>9750</v>
      </c>
      <c r="CD214" s="877">
        <f>IF(COUNT('Conducted 2G-3G'!$AH$15:$AH$17)=0,1950,INDEX('Conducted 2G-3G'!$U$15:$U$17,MATCH(MAX('Conducted 2G-3G'!$AH$15:$AH$17),'Conducted 2G-3G'!$AH$15:$AH$17,0)))</f>
        <v>1950</v>
      </c>
      <c r="CE214" s="7234"/>
      <c r="CF214" s="7234"/>
      <c r="CG214" s="6706"/>
      <c r="CH214" s="6706"/>
      <c r="CI214" s="225">
        <f>BY214</f>
        <v/>
      </c>
      <c r="CJ214" s="237">
        <f>BZ214</f>
        <v/>
      </c>
      <c r="CK214" s="223">
        <f>CA214</f>
        <v/>
      </c>
      <c r="CL214" s="237">
        <f>CC214</f>
        <v/>
      </c>
      <c r="CM214" s="237">
        <f>CD214</f>
        <v/>
      </c>
      <c r="CN214" s="1523"/>
      <c r="CO214" s="1579"/>
      <c r="CP214" s="1674">
        <f>IF(CF214=""," ",IF(ABS(CE214-CF214)&lt;=0.1,"Valid","Not valid"))</f>
        <v/>
      </c>
      <c r="CQ214" s="1674">
        <f> IF(CE214="","",IF(AND(CE214&lt;&gt;"",CF214=""),IF(CE214&gt;=0.8,"Medir+Sig Max","No"),IF(CF214&lt;&gt;"",IF(CF214&gt;=0.8,"Medir+Sig Max","No"),"")))</f>
        <v/>
      </c>
      <c r="CR214" s="1674">
        <f>IF(UPPER('SAR FCC-ISED'!$CQ$1)="X",IF(CF214=""," ",IF((ABS(CE214)&lt;5)*AND(ABS(CF214)&lt;5)*AND(ABS(CT214)&lt;5),"Solo si es max","Medir")),IF(CF214=""," ",IF((ABS(CE214)&lt;1)*AND(ABS(CF214)&lt;1)*AND(ABS(CT214)&lt;1),"Solo si es max","Medir")))</f>
        <v/>
      </c>
      <c r="CS214" s="1674"/>
      <c r="CT214" s="220">
        <f>IF(CO214="",IF(AND(CE214="",CF214=""),"",IF(CF214="",IF(DQ214&gt;1,ROUND(DQ214*CE214,3),CE214),IF(DQ214&gt;1,ROUND(DQ214*CF214,3),CF214))),IF(AND(CE214="",CF214=""),"",IF(CF214="",IF(DQ214&gt;1,ROUND(DQ214*CE214*(1/(CO214)),3),CE214*(1/(CO214))),IF(DQ214&gt;1,ROUND(DQ214*CF214*(1/(CO214)),3),CF214*(1/(CO214))))))</f>
        <v/>
      </c>
      <c r="CU214" s="224">
        <f>BY214</f>
        <v/>
      </c>
      <c r="CV214" s="237">
        <f>BZ214</f>
        <v/>
      </c>
      <c r="CW214" s="237">
        <f>CA214</f>
        <v/>
      </c>
      <c r="CX214" s="224">
        <f>CC214</f>
        <v/>
      </c>
      <c r="CY214" s="237">
        <f>CD214</f>
        <v/>
      </c>
      <c r="CZ214" s="7474">
        <f>IF(COUNTIF(Overview!K12:K14,TRUE)&gt;0,1.6,IF(COUNTIF(Overview!L12:L14,TRUE)&gt;0,8,0))</f>
        <v/>
      </c>
      <c r="DA214" s="1788"/>
      <c r="DB214" s="7483"/>
      <c r="DC214" s="844">
        <f>IF(CT214="","",IF(CT214&gt;CZ214,"Fail","Pass"))</f>
        <v/>
      </c>
      <c r="DD214" s="402"/>
      <c r="DE214" s="1565">
        <f>MyTimestamp(DC214)</f>
        <v/>
      </c>
      <c r="DF214" s="1531">
        <f>IF(COUNT(CE214:CH214)=1,15,IF(COUNT(CE214:CH214)=0,0,30))</f>
        <v/>
      </c>
      <c r="DG214" s="1532">
        <f>IF(DF214=0,0,2)</f>
        <v/>
      </c>
      <c r="DH214" s="859"/>
      <c r="DI214" s="859"/>
      <c r="DJ214" s="1569"/>
      <c r="DK214" s="1789"/>
      <c r="DL214" s="1574">
        <f>10^(CN214/20)*100-100</f>
        <v/>
      </c>
      <c r="DM214" s="1106"/>
      <c r="DN214" s="976"/>
      <c r="DO214" s="976">
        <f>IF(DM214="","",10^(DM214/10))</f>
        <v/>
      </c>
      <c r="DP214" s="976">
        <f>IF(ISNUMBER(DN214)=FALSE,"",10^(DN214/10))</f>
        <v/>
      </c>
      <c r="DQ214" s="1574">
        <f>IF(AND(ISNUMBER(DO214),ISNUMBER(DP214)),IF(DO214/DP214&gt;1,ROUND((DO214)/DP214,3),1),1)</f>
        <v/>
      </c>
      <c r="DR214" s="1541"/>
      <c r="DS214" s="1541"/>
      <c r="DT214" s="1541"/>
      <c r="DU214" s="1541"/>
      <c r="DV214" s="1541"/>
      <c r="DW214" s="1541"/>
      <c r="DX214" s="1541"/>
      <c r="DY214" s="1541"/>
      <c r="DZ214" s="1541"/>
      <c r="EA214" s="1541"/>
      <c r="EB214" s="1541"/>
      <c r="EC214" s="1541"/>
      <c r="ED214" s="1541"/>
      <c r="EE214" s="1541"/>
      <c r="EF214" s="1541"/>
      <c r="EG214" s="1541"/>
      <c r="EH214" s="1541"/>
      <c r="EI214" s="1541"/>
      <c r="EJ214" s="1541"/>
      <c r="EK214" s="1541"/>
      <c r="EL214" s="1541"/>
      <c r="EM214" s="1541"/>
      <c r="EN214" s="1541"/>
      <c r="EO214" s="1541"/>
      <c r="EP214" s="1541"/>
      <c r="EQ214" s="1541"/>
      <c r="ER214" s="1541"/>
      <c r="ES214" s="1541"/>
      <c r="ET214" s="1541"/>
      <c r="EU214" s="1541"/>
      <c r="EV214" s="1541"/>
    </row>
    <row r="215" ht="12.75" x14ac:dyDescent="0.2">
      <c r="A215" s="1541"/>
      <c r="B215" s="1541"/>
      <c r="C215"/>
      <c r="D215" s="1486"/>
      <c r="E215" s="1486"/>
      <c r="F215" s="672" t="inlineStr">
        <is>
          <t>5.2</t>
        </is>
      </c>
      <c r="G215" s="1497"/>
      <c r="H215" s="130">
        <f>BV215</f>
        <v/>
      </c>
      <c r="I215" s="130">
        <f>BW215</f>
        <v/>
      </c>
      <c r="J215" s="1299" t="inlineStr">
        <is>
          <t>WCDMA</t>
        </is>
      </c>
      <c r="K215" s="1299" t="inlineStr">
        <is>
          <t>FDDI</t>
        </is>
      </c>
      <c r="L215" s="115"/>
      <c r="M215" s="130"/>
      <c r="N215" s="119"/>
      <c r="O215" s="131"/>
      <c r="P215" s="6597"/>
      <c r="Q215" s="131"/>
      <c r="R215" s="131"/>
      <c r="S215" s="130"/>
      <c r="T215" s="130">
        <v>9750</v>
      </c>
      <c r="U215" s="6593">
        <v>1950</v>
      </c>
      <c r="V215" s="119"/>
      <c r="W215" s="1305"/>
      <c r="X215" s="119"/>
      <c r="Y215" s="119"/>
      <c r="Z215" s="119"/>
      <c r="AA215" s="115"/>
      <c r="AB215" s="115"/>
      <c r="AC215" s="1300">
        <f>IF(OR(BX215="Close to Ear",BX215="Close to Head"),"Head",IF(BX215="Extremity","Extremity","Body"))</f>
        <v/>
      </c>
      <c r="AD215" s="1301">
        <f>CA215</f>
        <v/>
      </c>
      <c r="AE215" s="1299">
        <f>CB215</f>
        <v/>
      </c>
      <c r="AF215" s="115"/>
      <c r="AG215" s="1302">
        <f>IF(OR(AZ215="",BA215=""),"N/A",IF(DC215="Pass","P","F"))</f>
        <v/>
      </c>
      <c r="AH215" s="129"/>
      <c r="AI215" s="129"/>
      <c r="AJ215" s="129"/>
      <c r="AK215" s="119"/>
      <c r="AL215" s="115"/>
      <c r="AM215" s="119"/>
      <c r="AN215" s="119"/>
      <c r="AO215" s="692"/>
      <c r="AP215" s="692"/>
      <c r="AQ215" s="692"/>
      <c r="AR215" s="692"/>
      <c r="AS215" s="692"/>
      <c r="AT215" s="1303">
        <f>IF(AC215="Extremity",IF(CG215="","",CG215),"")</f>
        <v/>
      </c>
      <c r="AU215" s="1303">
        <f>IF(AC215="Extremity",IF(CH215="","",CH215),"")</f>
        <v/>
      </c>
      <c r="AV215" s="1304">
        <f>IF(AC215="Extremity","",IF(CE215="","",CE215))</f>
        <v/>
      </c>
      <c r="AW215" s="1304">
        <f>IF(AD215="Extremity","",IF(CF215="","",CF215))</f>
        <v/>
      </c>
      <c r="AX215" s="1305">
        <f>DL215</f>
        <v/>
      </c>
      <c r="AY215" s="1305">
        <f>DQ215</f>
        <v/>
      </c>
      <c r="AZ215" s="3377">
        <f>IF(AC215="Extremity",IF(DA215="","",DA215),"")</f>
        <v/>
      </c>
      <c r="BA215" s="3378">
        <f>IF(AC215="Extremity","",IF(CT215="","",CT215))</f>
        <v/>
      </c>
      <c r="BB215" s="1305">
        <f>IF(AC215="Extremity",IF(DB215="","",DB215),"")</f>
        <v/>
      </c>
      <c r="BC215" s="1304">
        <f>IF(AC215="Extremity","",IF(CZ215="","",CZ215))</f>
        <v/>
      </c>
      <c r="BD215" s="1305">
        <f>DD215</f>
        <v/>
      </c>
      <c r="BE215" s="132">
        <f>DE215</f>
        <v/>
      </c>
      <c r="BF215" s="133">
        <f>DF215*60</f>
        <v/>
      </c>
      <c r="BG215" s="121">
        <f>BE215</f>
        <v/>
      </c>
      <c r="BH215" s="133">
        <f>DG215*60</f>
        <v/>
      </c>
      <c r="BI215" s="133">
        <f>DH215</f>
        <v/>
      </c>
      <c r="BJ215" s="117"/>
      <c r="BK215" s="812">
        <f>Overview!$E$7</f>
        <v/>
      </c>
      <c r="BL215" s="117"/>
      <c r="BM215" s="834">
        <f>DI215</f>
        <v/>
      </c>
      <c r="BN215" s="812">
        <f>Overview!$P$153</f>
        <v/>
      </c>
      <c r="BO215" s="117"/>
      <c r="BP215" s="117"/>
      <c r="BQ215" s="115"/>
      <c r="BR215" s="1478"/>
      <c r="BS215" s="1541"/>
      <c r="BT215" s="1828" t="inlineStr">
        <is>
          <t>WCDMA</t>
        </is>
      </c>
      <c r="BU215" s="1828" t="inlineStr">
        <is>
          <t>FDDI</t>
        </is>
      </c>
      <c r="BV215" s="906">
        <f>Overview!$H$31</f>
        <v/>
      </c>
      <c r="BW215" s="1784"/>
      <c r="BX215" s="1828" t="inlineStr">
        <is>
          <t>Close to ear</t>
        </is>
      </c>
      <c r="BY215" s="1785"/>
      <c r="BZ215" s="1785"/>
      <c r="CA215" s="1829" t="inlineStr">
        <is>
          <t>Right Cheek</t>
        </is>
      </c>
      <c r="CB215" s="200">
        <v>0</v>
      </c>
      <c r="CC215" s="1107">
        <f>IF(COUNT('Conducted 2G-3G'!$AH$15:$AH$17)=0,9750,INDEX('Conducted 2G-3G'!$T$15:$T$17,MATCH(MAX('Conducted 2G-3G'!$AH$15:$AH$17),'Conducted 2G-3G'!$AH$15:$AH$17,0)))</f>
        <v>9750</v>
      </c>
      <c r="CD215" s="1108">
        <f>IF(COUNT('Conducted 2G-3G'!$AH$15:$AH$17)=0,1950,INDEX('Conducted 2G-3G'!$U$15:$U$17,MATCH(MAX('Conducted 2G-3G'!$AH$15:$AH$17),'Conducted 2G-3G'!$AH$15:$AH$17,0)))</f>
        <v>1950</v>
      </c>
      <c r="CE215" s="7234"/>
      <c r="CF215" s="7234"/>
      <c r="CG215" s="6706"/>
      <c r="CH215" s="6706"/>
      <c r="CI215" s="225">
        <f>BY215</f>
        <v/>
      </c>
      <c r="CJ215" s="237">
        <f>BZ215</f>
        <v/>
      </c>
      <c r="CK215" s="223">
        <f>CA215</f>
        <v/>
      </c>
      <c r="CL215" s="237">
        <f>CC215</f>
        <v/>
      </c>
      <c r="CM215" s="237">
        <f>CD215</f>
        <v/>
      </c>
      <c r="CN215" s="1523"/>
      <c r="CO215" s="1579"/>
      <c r="CP215" s="1674">
        <f>IF(CF215=""," ",IF(ABS(CE215-CF215)&lt;=0.1,"Valid","Not valid"))</f>
        <v/>
      </c>
      <c r="CQ215" s="1674">
        <f> IF(CE215="","",IF(AND(CE215&lt;&gt;"",CF215=""),IF(CE215&gt;=0.8,"Medir+Sig Max","No"),IF(CF215&lt;&gt;"",IF(CF215&gt;=0.8,"Medir+Sig Max","No"),"")))</f>
        <v/>
      </c>
      <c r="CR215" s="1674">
        <f>IF(UPPER('SAR FCC-ISED'!$CQ$1)="X",IF(CF215=""," ",IF((ABS(CE215)&lt;5)*AND(ABS(CF215)&lt;5)*AND(ABS(CT215)&lt;5),"Solo si es max","Medir")),IF(CF215=""," ",IF((ABS(CE215)&lt;1)*AND(ABS(CF215)&lt;1)*AND(ABS(CT215)&lt;1),"Solo si es max","Medir")))</f>
        <v/>
      </c>
      <c r="CS215" s="1674"/>
      <c r="CT215" s="220">
        <f>IF(CO215="",IF(AND(CE215="",CF215=""),"",IF(CF215="",IF(DQ215&gt;1,ROUND(DQ215*CE215,3),CE215),IF(DQ215&gt;1,ROUND(DQ215*CF215,3),CF215))),IF(AND(CE215="",CF215=""),"",IF(CF215="",IF(DQ215&gt;1,ROUND(DQ215*CE215*(1/(CO215)),3),CE215*(1/(CO215))),IF(DQ215&gt;1,ROUND(DQ215*CF215*(1/(CO215)),3),CF215*(1/(CO215))))))</f>
        <v/>
      </c>
      <c r="CU215" s="224">
        <f>BY215</f>
        <v/>
      </c>
      <c r="CV215" s="237">
        <f>BZ215</f>
        <v/>
      </c>
      <c r="CW215" s="237">
        <f>CA215</f>
        <v/>
      </c>
      <c r="CX215" s="224">
        <f>CC215</f>
        <v/>
      </c>
      <c r="CY215" s="237">
        <f>CD215</f>
        <v/>
      </c>
      <c r="CZ215" s="7474">
        <f>IF(COUNTIF(Overview!K12:K14,TRUE)&gt;0,1.6,IF(COUNTIF(Overview!L12:L14,TRUE)&gt;0,8,0))</f>
        <v/>
      </c>
      <c r="DA215" s="1788"/>
      <c r="DB215" s="7483"/>
      <c r="DC215" s="844">
        <f>IF(CT215="","",IF(CT215&gt;CZ215,"Fail","Pass"))</f>
        <v/>
      </c>
      <c r="DD215" s="402"/>
      <c r="DE215" s="1565">
        <f>MyTimestamp(DC215)</f>
        <v/>
      </c>
      <c r="DF215" s="1531">
        <f>IF(COUNT(CE215:CH215)=1,15,IF(COUNT(CE215:CH215)=0,0,30))</f>
        <v/>
      </c>
      <c r="DG215" s="1532">
        <f>IF(DF215=0,0,2)</f>
        <v/>
      </c>
      <c r="DH215" s="859"/>
      <c r="DI215" s="859"/>
      <c r="DJ215" s="1569"/>
      <c r="DK215" s="1789"/>
      <c r="DL215" s="1574">
        <f>10^(CN215/20)*100-100</f>
        <v/>
      </c>
      <c r="DM215" s="1106"/>
      <c r="DN215" s="1109"/>
      <c r="DO215" s="976">
        <f>IF(DM215="","",10^(DM215/10))</f>
        <v/>
      </c>
      <c r="DP215" s="976">
        <f>IF(ISNUMBER(DN215)=FALSE,"",10^(DN215/10))</f>
        <v/>
      </c>
      <c r="DQ215" s="1574">
        <f>IF(AND(ISNUMBER(DO215),ISNUMBER(DP215)),IF(DO215/DP215&gt;1,ROUND((DO215)/DP215,3),1),1)</f>
        <v/>
      </c>
      <c r="DR215" s="1541"/>
      <c r="DS215" s="1541"/>
      <c r="DT215" s="1541"/>
      <c r="DU215" s="1541"/>
      <c r="DV215" s="1541"/>
      <c r="DW215" s="1541"/>
      <c r="DX215" s="1541"/>
      <c r="DY215" s="1541"/>
      <c r="DZ215" s="1541"/>
      <c r="EA215" s="1541"/>
      <c r="EB215" s="1541"/>
      <c r="EC215" s="1541"/>
      <c r="ED215" s="1541"/>
      <c r="EE215" s="1541"/>
      <c r="EF215" s="1541"/>
      <c r="EG215" s="1541"/>
      <c r="EH215" s="1541"/>
      <c r="EI215" s="1541"/>
      <c r="EJ215" s="1541"/>
      <c r="EK215" s="1541"/>
      <c r="EL215" s="1541"/>
      <c r="EM215" s="1541"/>
      <c r="EN215" s="1541"/>
      <c r="EO215" s="1541"/>
      <c r="EP215" s="1541"/>
      <c r="EQ215" s="1541"/>
      <c r="ER215" s="1541"/>
      <c r="ES215" s="1541"/>
      <c r="ET215" s="1541"/>
      <c r="EU215" s="1541"/>
      <c r="EV215" s="1541"/>
    </row>
    <row r="216" ht="12.75" x14ac:dyDescent="0.2">
      <c r="A216" s="1541"/>
      <c r="B216" s="1541"/>
      <c r="C216"/>
      <c r="D216" s="1486"/>
      <c r="E216" s="1486"/>
      <c r="F216" s="672" t="inlineStr">
        <is>
          <t>5.2</t>
        </is>
      </c>
      <c r="G216" s="1497"/>
      <c r="H216" s="130">
        <f>BV216</f>
        <v/>
      </c>
      <c r="I216" s="130">
        <f>BW216</f>
        <v/>
      </c>
      <c r="J216" s="1299" t="inlineStr">
        <is>
          <t>WCDMA</t>
        </is>
      </c>
      <c r="K216" s="1299" t="inlineStr">
        <is>
          <t>FDDI</t>
        </is>
      </c>
      <c r="L216" s="115"/>
      <c r="M216" s="130"/>
      <c r="N216" s="119"/>
      <c r="O216" s="131"/>
      <c r="P216" s="6597"/>
      <c r="Q216" s="131"/>
      <c r="R216" s="131"/>
      <c r="S216" s="130"/>
      <c r="T216" s="130">
        <v>9750</v>
      </c>
      <c r="U216" s="6593">
        <v>1950</v>
      </c>
      <c r="V216" s="119"/>
      <c r="W216" s="1305"/>
      <c r="X216" s="119"/>
      <c r="Y216" s="119"/>
      <c r="Z216" s="119"/>
      <c r="AA216" s="115"/>
      <c r="AB216" s="115"/>
      <c r="AC216" s="1300">
        <f>IF(OR(BX216="Close to Ear",BX216="Close to Head"),"Head",IF(BX216="Extremity","Extremity","Body"))</f>
        <v/>
      </c>
      <c r="AD216" s="1301">
        <f>CA216</f>
        <v/>
      </c>
      <c r="AE216" s="1299">
        <f>CB216</f>
        <v/>
      </c>
      <c r="AF216" s="115"/>
      <c r="AG216" s="1302">
        <f>IF(OR(AZ216="",BA216=""),"N/A",IF(DC216="Pass","P","F"))</f>
        <v/>
      </c>
      <c r="AH216" s="129"/>
      <c r="AI216" s="129"/>
      <c r="AJ216" s="129"/>
      <c r="AK216" s="119"/>
      <c r="AL216" s="115"/>
      <c r="AM216" s="119"/>
      <c r="AN216" s="119"/>
      <c r="AO216" s="692"/>
      <c r="AP216" s="692"/>
      <c r="AQ216" s="692"/>
      <c r="AR216" s="692"/>
      <c r="AS216" s="692"/>
      <c r="AT216" s="1303">
        <f>IF(AC216="Extremity",IF(CG216="","",CG216),"")</f>
        <v/>
      </c>
      <c r="AU216" s="1303">
        <f>IF(AC216="Extremity",IF(CH216="","",CH216),"")</f>
        <v/>
      </c>
      <c r="AV216" s="1304">
        <f>IF(AC216="Extremity","",IF(CE216="","",CE216))</f>
        <v/>
      </c>
      <c r="AW216" s="1304">
        <f>IF(AD216="Extremity","",IF(CF216="","",CF216))</f>
        <v/>
      </c>
      <c r="AX216" s="1305">
        <f>DL216</f>
        <v/>
      </c>
      <c r="AY216" s="1305">
        <f>DQ216</f>
        <v/>
      </c>
      <c r="AZ216" s="3377">
        <f>IF(AC216="Extremity",IF(DA216="","",DA216),"")</f>
        <v/>
      </c>
      <c r="BA216" s="3378">
        <f>IF(AC216="Extremity","",IF(CT216="","",CT216))</f>
        <v/>
      </c>
      <c r="BB216" s="1305">
        <f>IF(AC216="Extremity",IF(DB216="","",DB216),"")</f>
        <v/>
      </c>
      <c r="BC216" s="1304">
        <f>IF(AC216="Extremity","",IF(CZ216="","",CZ216))</f>
        <v/>
      </c>
      <c r="BD216" s="1305">
        <f>DD216</f>
        <v/>
      </c>
      <c r="BE216" s="132">
        <f>DE216</f>
        <v/>
      </c>
      <c r="BF216" s="133">
        <f>DF216*60</f>
        <v/>
      </c>
      <c r="BG216" s="121">
        <f>BE216</f>
        <v/>
      </c>
      <c r="BH216" s="133">
        <f>DG216*60</f>
        <v/>
      </c>
      <c r="BI216" s="133">
        <f>DH216</f>
        <v/>
      </c>
      <c r="BJ216" s="117"/>
      <c r="BK216" s="812">
        <f>Overview!$E$7</f>
        <v/>
      </c>
      <c r="BL216" s="117"/>
      <c r="BM216" s="834">
        <f>DI216</f>
        <v/>
      </c>
      <c r="BN216" s="812">
        <f>Overview!$P$153</f>
        <v/>
      </c>
      <c r="BO216" s="117"/>
      <c r="BP216" s="117"/>
      <c r="BQ216" s="115"/>
      <c r="BR216" s="1478"/>
      <c r="BS216" s="1541"/>
      <c r="BT216" s="1830" t="inlineStr">
        <is>
          <t>WCDMA</t>
        </is>
      </c>
      <c r="BU216" s="1830" t="inlineStr">
        <is>
          <t>FDDI</t>
        </is>
      </c>
      <c r="BV216" s="875">
        <f>Overview!$H$31</f>
        <v/>
      </c>
      <c r="BW216" s="1784"/>
      <c r="BX216" s="1830" t="inlineStr">
        <is>
          <t>Close to ear</t>
        </is>
      </c>
      <c r="BY216" s="1785"/>
      <c r="BZ216" s="1785"/>
      <c r="CA216" s="1829" t="inlineStr">
        <is>
          <t>Right Tilt</t>
        </is>
      </c>
      <c r="CB216" s="200">
        <v>0</v>
      </c>
      <c r="CC216" s="1105">
        <f>IF(COUNT('Conducted 2G-3G'!$AH$15:$AH$17)=0,9750,INDEX('Conducted 2G-3G'!$T$15:$T$17,MATCH(MAX('Conducted 2G-3G'!$AH$15:$AH$17),'Conducted 2G-3G'!$AH$15:$AH$17,0)))</f>
        <v>9750</v>
      </c>
      <c r="CD216" s="877">
        <f>IF(COUNT('Conducted 2G-3G'!$AH$15:$AH$17)=0,1950,INDEX('Conducted 2G-3G'!$U$15:$U$17,MATCH(MAX('Conducted 2G-3G'!$AH$15:$AH$17),'Conducted 2G-3G'!$AH$15:$AH$17,0)))</f>
        <v>1950</v>
      </c>
      <c r="CE216" s="7234"/>
      <c r="CF216" s="7234"/>
      <c r="CG216" s="6706"/>
      <c r="CH216" s="6706"/>
      <c r="CI216" s="225">
        <f>BY216</f>
        <v/>
      </c>
      <c r="CJ216" s="237">
        <f>BZ216</f>
        <v/>
      </c>
      <c r="CK216" s="223">
        <f>CA216</f>
        <v/>
      </c>
      <c r="CL216" s="237">
        <f>CC216</f>
        <v/>
      </c>
      <c r="CM216" s="237">
        <f>CD216</f>
        <v/>
      </c>
      <c r="CN216" s="1523"/>
      <c r="CO216" s="1579"/>
      <c r="CP216" s="1674">
        <f>IF(CF216=""," ",IF(ABS(CE216-CF216)&lt;=0.1,"Valid","Not valid"))</f>
        <v/>
      </c>
      <c r="CQ216" s="1674">
        <f> IF(CE216="","",IF(AND(CE216&lt;&gt;"",CF216=""),IF(CE216&gt;=0.8,"Medir+Sig Max","No"),IF(CF216&lt;&gt;"",IF(CF216&gt;=0.8,"Medir+Sig Max","No"),"")))</f>
        <v/>
      </c>
      <c r="CR216" s="1674">
        <f>IF(UPPER('SAR FCC-ISED'!$CQ$1)="X",IF(CF216=""," ",IF((ABS(CE216)&lt;5)*AND(ABS(CF216)&lt;5)*AND(ABS(CT216)&lt;5),"Solo si es max","Medir")),IF(CF216=""," ",IF((ABS(CE216)&lt;1)*AND(ABS(CF216)&lt;1)*AND(ABS(CT216)&lt;1),"Solo si es max","Medir")))</f>
        <v/>
      </c>
      <c r="CS216" s="1674"/>
      <c r="CT216" s="220">
        <f>IF(CO216="",IF(AND(CE216="",CF216=""),"",IF(CF216="",IF(DQ216&gt;1,ROUND(DQ216*CE216,3),CE216),IF(DQ216&gt;1,ROUND(DQ216*CF216,3),CF216))),IF(AND(CE216="",CF216=""),"",IF(CF216="",IF(DQ216&gt;1,ROUND(DQ216*CE216*(1/(CO216)),3),CE216*(1/(CO216))),IF(DQ216&gt;1,ROUND(DQ216*CF216*(1/(CO216)),3),CF216*(1/(CO216))))))</f>
        <v/>
      </c>
      <c r="CU216" s="224">
        <f>BY216</f>
        <v/>
      </c>
      <c r="CV216" s="237">
        <f>BZ216</f>
        <v/>
      </c>
      <c r="CW216" s="237">
        <f>CA216</f>
        <v/>
      </c>
      <c r="CX216" s="224">
        <f>CC216</f>
        <v/>
      </c>
      <c r="CY216" s="237">
        <f>CD216</f>
        <v/>
      </c>
      <c r="CZ216" s="7474">
        <f>IF(COUNTIF(Overview!K12:K14,TRUE)&gt;0,1.6,IF(COUNTIF(Overview!L12:L14,TRUE)&gt;0,8,0))</f>
        <v/>
      </c>
      <c r="DA216" s="1788"/>
      <c r="DB216" s="7483"/>
      <c r="DC216" s="844">
        <f>IF(CT216="","",IF(CT216&gt;CZ216,"Fail","Pass"))</f>
        <v/>
      </c>
      <c r="DD216" s="402"/>
      <c r="DE216" s="1565">
        <f>MyTimestamp(DC216)</f>
        <v/>
      </c>
      <c r="DF216" s="1531">
        <f>IF(COUNT(CE216:CH216)=1,15,IF(COUNT(CE216:CH216)=0,0,30))</f>
        <v/>
      </c>
      <c r="DG216" s="1532">
        <f>IF(DF216=0,0,2)</f>
        <v/>
      </c>
      <c r="DH216" s="859"/>
      <c r="DI216" s="859"/>
      <c r="DJ216" s="1569"/>
      <c r="DK216" s="1789"/>
      <c r="DL216" s="1574">
        <f>10^(CN216/20)*100-100</f>
        <v/>
      </c>
      <c r="DM216" s="1106"/>
      <c r="DN216" s="976"/>
      <c r="DO216" s="976">
        <f>IF(DM216="","",10^(DM216/10))</f>
        <v/>
      </c>
      <c r="DP216" s="976">
        <f>IF(ISNUMBER(DN216)=FALSE,"",10^(DN216/10))</f>
        <v/>
      </c>
      <c r="DQ216" s="1574">
        <f>IF(AND(ISNUMBER(DO216),ISNUMBER(DP216)),IF(DO216/DP216&gt;1,ROUND((DO216)/DP216,3),1),1)</f>
        <v/>
      </c>
      <c r="DR216" s="1541"/>
      <c r="DS216" s="1541"/>
      <c r="DT216" s="1541"/>
      <c r="DU216" s="1541"/>
      <c r="DV216" s="1541"/>
      <c r="DW216" s="1541"/>
      <c r="DX216" s="1541"/>
      <c r="DY216" s="1541"/>
      <c r="DZ216" s="1541"/>
      <c r="EA216" s="1541"/>
      <c r="EB216" s="1541"/>
      <c r="EC216" s="1541"/>
      <c r="ED216" s="1541"/>
      <c r="EE216" s="1541"/>
      <c r="EF216" s="1541"/>
      <c r="EG216" s="1541"/>
      <c r="EH216" s="1541"/>
      <c r="EI216" s="1541"/>
      <c r="EJ216" s="1541"/>
      <c r="EK216" s="1541"/>
      <c r="EL216" s="1541"/>
      <c r="EM216" s="1541"/>
      <c r="EN216" s="1541"/>
      <c r="EO216" s="1541"/>
      <c r="EP216" s="1541"/>
      <c r="EQ216" s="1541"/>
      <c r="ER216" s="1541"/>
      <c r="ES216" s="1541"/>
      <c r="ET216" s="1541"/>
      <c r="EU216" s="1541"/>
      <c r="EV216" s="1541"/>
    </row>
    <row r="217" ht="12.75" x14ac:dyDescent="0.2">
      <c r="A217" s="1541"/>
      <c r="B217" s="1541"/>
      <c r="C217"/>
      <c r="D217" s="1486"/>
      <c r="E217" s="1486"/>
      <c r="F217" s="672" t="inlineStr">
        <is>
          <t>5.2</t>
        </is>
      </c>
      <c r="G217" s="1497"/>
      <c r="H217" s="130">
        <f>BV217</f>
        <v/>
      </c>
      <c r="I217" s="130">
        <f>BW217</f>
        <v/>
      </c>
      <c r="J217" s="1299" t="inlineStr">
        <is>
          <t>WCDMA</t>
        </is>
      </c>
      <c r="K217" s="1299" t="inlineStr">
        <is>
          <t>FDDI</t>
        </is>
      </c>
      <c r="L217" s="115"/>
      <c r="M217" s="130"/>
      <c r="N217" s="119"/>
      <c r="O217" s="131"/>
      <c r="P217" s="6597"/>
      <c r="Q217" s="131"/>
      <c r="R217" s="131"/>
      <c r="S217" s="130"/>
      <c r="T217" s="130">
        <v>9750</v>
      </c>
      <c r="U217" s="6593">
        <v>1950</v>
      </c>
      <c r="V217" s="119"/>
      <c r="W217" s="1305"/>
      <c r="X217" s="119"/>
      <c r="Y217" s="119"/>
      <c r="Z217" s="119"/>
      <c r="AA217" s="115"/>
      <c r="AB217" s="115"/>
      <c r="AC217" s="1300">
        <f>IF(OR(BX217="Close to Ear",BX217="Close to Head"),"Head",IF(BX217="Extremity","Extremity","Body"))</f>
        <v/>
      </c>
      <c r="AD217" s="1301">
        <f>CA217</f>
        <v/>
      </c>
      <c r="AE217" s="1299">
        <f>CB217</f>
        <v/>
      </c>
      <c r="AF217" s="115"/>
      <c r="AG217" s="1302">
        <f>IF(OR(AZ217="",BA217=""),"N/A",IF(DC217="Pass","P","F"))</f>
        <v/>
      </c>
      <c r="AH217" s="129"/>
      <c r="AI217" s="129"/>
      <c r="AJ217" s="129"/>
      <c r="AK217" s="119"/>
      <c r="AL217" s="115"/>
      <c r="AM217" s="119"/>
      <c r="AN217" s="119"/>
      <c r="AO217" s="692"/>
      <c r="AP217" s="692"/>
      <c r="AQ217" s="692"/>
      <c r="AR217" s="692"/>
      <c r="AS217" s="692"/>
      <c r="AT217" s="1303">
        <f>IF(AC217="Extremity",IF(CG217="","",CG217),"")</f>
        <v/>
      </c>
      <c r="AU217" s="1303">
        <f>IF(AC217="Extremity",IF(CH217="","",CH217),"")</f>
        <v/>
      </c>
      <c r="AV217" s="1304">
        <f>IF(AC217="Extremity","",IF(CE217="","",CE217))</f>
        <v/>
      </c>
      <c r="AW217" s="1304">
        <f>IF(AD217="Extremity","",IF(CF217="","",CF217))</f>
        <v/>
      </c>
      <c r="AX217" s="1305">
        <f>DL217</f>
        <v/>
      </c>
      <c r="AY217" s="1305">
        <f>DQ217</f>
        <v/>
      </c>
      <c r="AZ217" s="3377">
        <f>IF(AC217="Extremity",IF(DA217="","",DA217),"")</f>
        <v/>
      </c>
      <c r="BA217" s="3378">
        <f>IF(AC217="Extremity","",IF(CT217="","",CT217))</f>
        <v/>
      </c>
      <c r="BB217" s="1305">
        <f>IF(AC217="Extremity",IF(DB217="","",DB217),"")</f>
        <v/>
      </c>
      <c r="BC217" s="1304">
        <f>IF(AC217="Extremity","",IF(CZ217="","",CZ217))</f>
        <v/>
      </c>
      <c r="BD217" s="1305">
        <f>DD217</f>
        <v/>
      </c>
      <c r="BE217" s="132">
        <f>DE217</f>
        <v/>
      </c>
      <c r="BF217" s="133">
        <f>DF217*60</f>
        <v/>
      </c>
      <c r="BG217" s="121">
        <f>BE217</f>
        <v/>
      </c>
      <c r="BH217" s="133">
        <f>DG217*60</f>
        <v/>
      </c>
      <c r="BI217" s="133">
        <f>DH217</f>
        <v/>
      </c>
      <c r="BJ217" s="117"/>
      <c r="BK217" s="812">
        <f>Overview!$E$7</f>
        <v/>
      </c>
      <c r="BL217" s="117"/>
      <c r="BM217" s="834">
        <f>DI217</f>
        <v/>
      </c>
      <c r="BN217" s="812">
        <f>Overview!$P$153</f>
        <v/>
      </c>
      <c r="BO217" s="117"/>
      <c r="BP217" s="117"/>
      <c r="BQ217" s="115"/>
      <c r="BR217" s="1478"/>
      <c r="BS217" s="1541"/>
      <c r="BT217" s="1828" t="inlineStr">
        <is>
          <t>WCDMA</t>
        </is>
      </c>
      <c r="BU217" s="1828" t="inlineStr">
        <is>
          <t>FDDI</t>
        </is>
      </c>
      <c r="BV217" s="906">
        <f>Overview!$H$31</f>
        <v/>
      </c>
      <c r="BW217" s="1784"/>
      <c r="BX217" s="1828" t="inlineStr">
        <is>
          <t>Close to ear</t>
        </is>
      </c>
      <c r="BY217" s="1785"/>
      <c r="BZ217" s="1785"/>
      <c r="CA217" s="873" t="str">
        <f>IF(COUNT(CF213:CF216)=0,IF(COUNT(CE213:CE216)=0,"TBD",VLOOKUP(MAX(CE213:CE216),CE213:CK216,7,FALSE)),VLOOKUP(MAX(CF213:CF216),CF213:CK216,6,FALSE))</f>
        <v>TBD</v>
      </c>
      <c r="CB217" s="200">
        <v>0</v>
      </c>
      <c r="CC217" s="1110">
        <f>IF(COUNT('Conducted 2G-3G'!$AH$15:$AH$17)=0,9750,INDEX('Conducted 2G-3G'!$T$15:$T$17,MATCH(MAX('Conducted 2G-3G'!$AH$15:$AH$17),'Conducted 2G-3G'!$AH$15:$AH$17,0)))</f>
        <v>9750</v>
      </c>
      <c r="CD217" s="873">
        <f>IF(COUNT('Conducted 2G-3G'!$AH$15:$AH$17)=0,1950,INDEX('Conducted 2G-3G'!$U$15:$U$17,MATCH(MAX('Conducted 2G-3G'!$AH$15:$AH$17),'Conducted 2G-3G'!$AH$15:$AH$17,0)))</f>
        <v>1950</v>
      </c>
      <c r="CE217" s="7234"/>
      <c r="CF217" s="7234"/>
      <c r="CG217" s="6706"/>
      <c r="CH217" s="6706"/>
      <c r="CI217" s="225">
        <f>BY217</f>
        <v/>
      </c>
      <c r="CJ217" s="237">
        <f>BZ217</f>
        <v/>
      </c>
      <c r="CK217" s="223">
        <f>CA217</f>
        <v/>
      </c>
      <c r="CL217" s="237">
        <f>CC217</f>
        <v/>
      </c>
      <c r="CM217" s="237">
        <f>CD217</f>
        <v/>
      </c>
      <c r="CN217" s="1523"/>
      <c r="CO217" s="1579"/>
      <c r="CP217" s="1674">
        <f>IF(CF217=""," ",IF(ABS(CE217-CF217)&lt;=0.1,"Valid","Not valid"))</f>
        <v/>
      </c>
      <c r="CQ217" s="1674">
        <f> IF(CE217="","",IF(AND(CE217&lt;&gt;"",CF217=""),IF(CE217&gt;=0.8,"Medir+Sig Max","No"),IF(CF217&lt;&gt;"",IF(CF217&gt;=0.8,"Medir+Sig Max","No"),"")))</f>
        <v/>
      </c>
      <c r="CR217" s="1674">
        <f>IF(UPPER('SAR FCC-ISED'!$CQ$1)="X",IF(CF217=""," ",IF((ABS(CE217)&lt;5)*AND(ABS(CF217)&lt;5)*AND(ABS(CT217)&lt;5),"Solo si es max","Medir")),IF(CF217=""," ",IF((ABS(CE217)&lt;1)*AND(ABS(CF217)&lt;1)*AND(ABS(CT217)&lt;1),"Solo si es max","Medir")))</f>
        <v/>
      </c>
      <c r="CS217" s="1674"/>
      <c r="CT217" s="220">
        <f>IF(CO217="",IF(AND(CE217="",CF217=""),"",IF(CF217="",IF(DQ217&gt;1,ROUND(DQ217*CE217,3),CE217),IF(DQ217&gt;1,ROUND(DQ217*CF217,3),CF217))),IF(AND(CE217="",CF217=""),"",IF(CF217="",IF(DQ217&gt;1,ROUND(DQ217*CE217*(1/(CO217)),3),CE217*(1/(CO217))),IF(DQ217&gt;1,ROUND(DQ217*CF217*(1/(CO217)),3),CF217*(1/(CO217))))))</f>
        <v/>
      </c>
      <c r="CU217" s="224">
        <f>BY217</f>
        <v/>
      </c>
      <c r="CV217" s="237">
        <f>BZ217</f>
        <v/>
      </c>
      <c r="CW217" s="237">
        <f>CA217</f>
        <v/>
      </c>
      <c r="CX217" s="224">
        <f>CC217</f>
        <v/>
      </c>
      <c r="CY217" s="237">
        <f>CD217</f>
        <v/>
      </c>
      <c r="CZ217" s="7474">
        <f>IF(COUNTIF(Overview!K12:K14,TRUE)&gt;0,1.6,IF(COUNTIF(Overview!L12:L14,TRUE)&gt;0,8,0))</f>
        <v/>
      </c>
      <c r="DA217" s="1788"/>
      <c r="DB217" s="7483"/>
      <c r="DC217" s="844">
        <f>IF(CT217="","",IF(CT217&gt;CZ217,"Fail","Pass"))</f>
        <v/>
      </c>
      <c r="DD217" s="402"/>
      <c r="DE217" s="1565">
        <f>MyTimestamp(DC217)</f>
        <v/>
      </c>
      <c r="DF217" s="1531">
        <f>IF(COUNT(CE217:CH217)=1,15,IF(COUNT(CE217:CH217)=0,0,30))</f>
        <v/>
      </c>
      <c r="DG217" s="1532">
        <f>IF(DF217=0,0,2)</f>
        <v/>
      </c>
      <c r="DH217" s="859"/>
      <c r="DI217" s="859"/>
      <c r="DJ217" s="1569"/>
      <c r="DK217" s="1789"/>
      <c r="DL217" s="1574">
        <f>10^(CN217/20)*100-100</f>
        <v/>
      </c>
      <c r="DM217" s="1106"/>
      <c r="DN217" s="777"/>
      <c r="DO217" s="976">
        <f>IF(DM217="","",10^(DM217/10))</f>
        <v/>
      </c>
      <c r="DP217" s="976">
        <f>IF(ISNUMBER(DN217)=FALSE,"",10^(DN217/10))</f>
        <v/>
      </c>
      <c r="DQ217" s="1574">
        <f>IF(AND(ISNUMBER(DO217),ISNUMBER(DP217)),IF(DO217/DP217&gt;1,ROUND((DO217)/DP217,3),1),1)</f>
        <v/>
      </c>
      <c r="DR217" s="1541"/>
      <c r="DS217" s="1541"/>
      <c r="DT217" s="1541"/>
      <c r="DU217" s="1541"/>
      <c r="DV217" s="1541"/>
      <c r="DW217" s="1541"/>
      <c r="DX217" s="1541"/>
      <c r="DY217" s="1541"/>
      <c r="DZ217" s="1541"/>
      <c r="EA217" s="1541"/>
      <c r="EB217" s="1541"/>
      <c r="EC217" s="1541"/>
      <c r="ED217" s="1541"/>
      <c r="EE217" s="1541"/>
      <c r="EF217" s="1541"/>
      <c r="EG217" s="1541"/>
      <c r="EH217" s="1541"/>
      <c r="EI217" s="1541"/>
      <c r="EJ217" s="1541"/>
      <c r="EK217" s="1541"/>
      <c r="EL217" s="1541"/>
      <c r="EM217" s="1541"/>
      <c r="EN217" s="1541"/>
      <c r="EO217" s="1541"/>
      <c r="EP217" s="1541"/>
      <c r="EQ217" s="1541"/>
      <c r="ER217" s="1541"/>
      <c r="ES217" s="1541"/>
      <c r="ET217" s="1541"/>
      <c r="EU217" s="1541"/>
      <c r="EV217" s="1541"/>
    </row>
    <row r="218" ht="12.75" x14ac:dyDescent="0.2">
      <c r="A218" s="1541"/>
      <c r="B218" s="1541"/>
      <c r="C218"/>
      <c r="D218" s="1486"/>
      <c r="E218" s="1486"/>
      <c r="F218" s="672" t="inlineStr">
        <is>
          <t>5.2</t>
        </is>
      </c>
      <c r="G218" s="1497"/>
      <c r="H218" s="130">
        <f>BV218</f>
        <v/>
      </c>
      <c r="I218" s="130">
        <f>BW218</f>
        <v/>
      </c>
      <c r="J218" s="1299" t="inlineStr">
        <is>
          <t>WCDMA</t>
        </is>
      </c>
      <c r="K218" s="1299" t="inlineStr">
        <is>
          <t>FDDI</t>
        </is>
      </c>
      <c r="L218" s="115"/>
      <c r="M218" s="130"/>
      <c r="N218" s="119"/>
      <c r="O218" s="131"/>
      <c r="P218" s="6597"/>
      <c r="Q218" s="131"/>
      <c r="R218" s="131"/>
      <c r="S218" s="130"/>
      <c r="T218" s="130">
        <v>9750</v>
      </c>
      <c r="U218" s="6593">
        <v>1950</v>
      </c>
      <c r="V218" s="119"/>
      <c r="W218" s="1305"/>
      <c r="X218" s="119"/>
      <c r="Y218" s="119"/>
      <c r="Z218" s="119"/>
      <c r="AA218" s="115"/>
      <c r="AB218" s="115"/>
      <c r="AC218" s="1300">
        <f>IF(OR(BX218="Close to Ear",BX218="Close to Head"),"Head",IF(BX218="Extremity","Extremity","Body"))</f>
        <v/>
      </c>
      <c r="AD218" s="1301">
        <f>CA218</f>
        <v/>
      </c>
      <c r="AE218" s="1299">
        <f>CB218</f>
        <v/>
      </c>
      <c r="AF218" s="115"/>
      <c r="AG218" s="1302">
        <f>IF(OR(AZ218="",BA218=""),"N/A",IF(DC218="Pass","P","F"))</f>
        <v/>
      </c>
      <c r="AH218" s="129"/>
      <c r="AI218" s="129"/>
      <c r="AJ218" s="129"/>
      <c r="AK218" s="119"/>
      <c r="AL218" s="115"/>
      <c r="AM218" s="119"/>
      <c r="AN218" s="119"/>
      <c r="AO218" s="692"/>
      <c r="AP218" s="692"/>
      <c r="AQ218" s="692"/>
      <c r="AR218" s="692"/>
      <c r="AS218" s="692"/>
      <c r="AT218" s="1303">
        <f>IF(AC218="Extremity",IF(CG218="","",CG218),"")</f>
        <v/>
      </c>
      <c r="AU218" s="1303">
        <f>IF(AC218="Extremity",IF(CH218="","",CH218),"")</f>
        <v/>
      </c>
      <c r="AV218" s="1304">
        <f>IF(AC218="Extremity","",IF(CE218="","",CE218))</f>
        <v/>
      </c>
      <c r="AW218" s="1304">
        <f>IF(AD218="Extremity","",IF(CF218="","",CF218))</f>
        <v/>
      </c>
      <c r="AX218" s="1305">
        <f>DL218</f>
        <v/>
      </c>
      <c r="AY218" s="1305">
        <f>DQ218</f>
        <v/>
      </c>
      <c r="AZ218" s="3377">
        <f>IF(AC218="Extremity",IF(DA218="","",DA218),"")</f>
        <v/>
      </c>
      <c r="BA218" s="3378">
        <f>IF(AC218="Extremity","",IF(CT218="","",CT218))</f>
        <v/>
      </c>
      <c r="BB218" s="1305">
        <f>IF(AC218="Extremity",IF(DB218="","",DB218),"")</f>
        <v/>
      </c>
      <c r="BC218" s="1304">
        <f>IF(AC218="Extremity","",IF(CZ218="","",CZ218))</f>
        <v/>
      </c>
      <c r="BD218" s="1305">
        <f>DD218</f>
        <v/>
      </c>
      <c r="BE218" s="132">
        <f>DE218</f>
        <v/>
      </c>
      <c r="BF218" s="133">
        <f>DF218*60</f>
        <v/>
      </c>
      <c r="BG218" s="121">
        <f>BE218</f>
        <v/>
      </c>
      <c r="BH218" s="133">
        <f>DG218*60</f>
        <v/>
      </c>
      <c r="BI218" s="133">
        <f>DH218</f>
        <v/>
      </c>
      <c r="BJ218" s="117"/>
      <c r="BK218" s="812">
        <f>Overview!$E$7</f>
        <v/>
      </c>
      <c r="BL218" s="117"/>
      <c r="BM218" s="834">
        <f>DI218</f>
        <v/>
      </c>
      <c r="BN218" s="812">
        <f>Overview!$P$153</f>
        <v/>
      </c>
      <c r="BO218" s="117"/>
      <c r="BP218" s="117"/>
      <c r="BQ218" s="115"/>
      <c r="BR218" s="1478"/>
      <c r="BS218" s="1541"/>
      <c r="BT218" s="1828" t="inlineStr">
        <is>
          <t>WCDMA</t>
        </is>
      </c>
      <c r="BU218" s="1828" t="inlineStr">
        <is>
          <t>FDDI</t>
        </is>
      </c>
      <c r="BV218" s="906">
        <f>Overview!$H$31</f>
        <v/>
      </c>
      <c r="BW218" s="1784"/>
      <c r="BX218" s="1828" t="inlineStr">
        <is>
          <t>Close to ear</t>
        </is>
      </c>
      <c r="BY218" s="1785"/>
      <c r="BZ218" s="1785"/>
      <c r="CA218" s="1111" t="str">
        <f>CA217</f>
        <v>TBD</v>
      </c>
      <c r="CB218" s="201">
        <v>0</v>
      </c>
      <c r="CC218" s="1112">
        <f>IF(COUNT('Conducted 2G-3G'!$AH$15:$AH$17)=0,9750,INDEX('Conducted 2G-3G'!$T$15:$T$17,MATCH(MAX('Conducted 2G-3G'!$AH$15:$AH$17),'Conducted 2G-3G'!$AH$15:$AH$17,0)))</f>
        <v>9750</v>
      </c>
      <c r="CD218" s="874">
        <f>IF(COUNT('Conducted 2G-3G'!$AH$15:$AH$17)=0,1950,INDEX('Conducted 2G-3G'!$U$15:$U$17,MATCH(MAX('Conducted 2G-3G'!$AH$15:$AH$17),'Conducted 2G-3G'!$AH$15:$AH$17,0)))</f>
        <v>1950</v>
      </c>
      <c r="CE218" s="7234"/>
      <c r="CF218" s="7234"/>
      <c r="CG218" s="6706"/>
      <c r="CH218" s="6706"/>
      <c r="CI218" s="225">
        <f>BY218</f>
        <v/>
      </c>
      <c r="CJ218" s="237">
        <f>BZ218</f>
        <v/>
      </c>
      <c r="CK218" s="223">
        <f>CA218</f>
        <v/>
      </c>
      <c r="CL218" s="237">
        <f>CC218</f>
        <v/>
      </c>
      <c r="CM218" s="237">
        <f>CD218</f>
        <v/>
      </c>
      <c r="CN218" s="1523"/>
      <c r="CO218" s="1579"/>
      <c r="CP218" s="1674">
        <f>IF(CF218=""," ",IF(ABS(CE218-CF218)&lt;=0.1,"Valid","Not valid"))</f>
        <v/>
      </c>
      <c r="CQ218" s="1674">
        <f> IF(CE218="","",IF(AND(CE218&lt;&gt;"",CF218=""),IF(CE218&gt;=0.8,"Medir+Sig Max","No"),IF(CF218&lt;&gt;"",IF(CF218&gt;=0.8,"Medir+Sig Max","No"),"")))</f>
        <v/>
      </c>
      <c r="CR218" s="1674">
        <f>IF(UPPER('SAR FCC-ISED'!$CQ$1)="X",IF(CF218=""," ",IF((ABS(CE218)&lt;5)*AND(ABS(CF218)&lt;5)*AND(ABS(CT218)&lt;5),"Solo si es max","Medir")),IF(CF218=""," ",IF((ABS(CE218)&lt;1)*AND(ABS(CF218)&lt;1)*AND(ABS(CT218)&lt;1),"Solo si es max","Medir")))</f>
        <v/>
      </c>
      <c r="CS218" s="1674"/>
      <c r="CT218" s="220">
        <f>IF(CO218="",IF(AND(CE218="",CF218=""),"",IF(CF218="",IF(DQ218&gt;1,ROUND(DQ218*CE218,3),CE218),IF(DQ218&gt;1,ROUND(DQ218*CF218,3),CF218))),IF(AND(CE218="",CF218=""),"",IF(CF218="",IF(DQ218&gt;1,ROUND(DQ218*CE218*(1/(CO218)),3),CE218*(1/(CO218))),IF(DQ218&gt;1,ROUND(DQ218*CF218*(1/(CO218)),3),CF218*(1/(CO218))))))</f>
        <v/>
      </c>
      <c r="CU218" s="224">
        <f>BY218</f>
        <v/>
      </c>
      <c r="CV218" s="237">
        <f>BZ218</f>
        <v/>
      </c>
      <c r="CW218" s="237">
        <f>CA218</f>
        <v/>
      </c>
      <c r="CX218" s="224">
        <f>CC218</f>
        <v/>
      </c>
      <c r="CY218" s="237">
        <f>CD218</f>
        <v/>
      </c>
      <c r="CZ218" s="7474">
        <f>IF(COUNTIF(Overview!K12:K14,TRUE)&gt;0,1.6,IF(COUNTIF(Overview!L12:L14,TRUE)&gt;0,8,0))</f>
        <v/>
      </c>
      <c r="DA218" s="1788"/>
      <c r="DB218" s="7483"/>
      <c r="DC218" s="844">
        <f>IF(CT218="","",IF(CT218&gt;CZ218,"Fail","Pass"))</f>
        <v/>
      </c>
      <c r="DD218" s="402"/>
      <c r="DE218" s="1565">
        <f>MyTimestamp(DC218)</f>
        <v/>
      </c>
      <c r="DF218" s="1531">
        <f>IF(COUNT(CE218:CH218)=1,15,IF(COUNT(CE218:CH218)=0,0,30))</f>
        <v/>
      </c>
      <c r="DG218" s="1532">
        <f>IF(DF218=0,0,2)</f>
        <v/>
      </c>
      <c r="DH218" s="860"/>
      <c r="DI218" s="860"/>
      <c r="DJ218" s="1569"/>
      <c r="DK218" s="1789"/>
      <c r="DL218" s="1574">
        <f>10^(CN218/20)*100-100</f>
        <v/>
      </c>
      <c r="DM218" s="1106"/>
      <c r="DN218" s="778"/>
      <c r="DO218" s="976">
        <f>IF(DM218="","",10^(DM218/10))</f>
        <v/>
      </c>
      <c r="DP218" s="976">
        <f>IF(ISNUMBER(DN218)=FALSE,"",10^(DN218/10))</f>
        <v/>
      </c>
      <c r="DQ218" s="1574">
        <f>IF(AND(ISNUMBER(DO218),ISNUMBER(DP218)),IF(DO218/DP218&gt;1,ROUND((DO218)/DP218,3),1),1)</f>
        <v/>
      </c>
      <c r="DR218" s="1541"/>
      <c r="DS218" s="1541"/>
      <c r="DT218" s="1541"/>
      <c r="DU218" s="1541"/>
      <c r="DV218" s="1541"/>
      <c r="DW218" s="1541"/>
      <c r="DX218" s="1541"/>
      <c r="DY218" s="1541"/>
      <c r="DZ218" s="1541"/>
      <c r="EA218" s="1541"/>
      <c r="EB218" s="1541"/>
      <c r="EC218" s="1541"/>
      <c r="ED218" s="1541"/>
      <c r="EE218" s="1541"/>
      <c r="EF218" s="1541"/>
      <c r="EG218" s="1541"/>
      <c r="EH218" s="1541"/>
      <c r="EI218" s="1541"/>
      <c r="EJ218" s="1541"/>
      <c r="EK218" s="1541"/>
      <c r="EL218" s="1541"/>
      <c r="EM218" s="1541"/>
      <c r="EN218" s="1541"/>
      <c r="EO218" s="1541"/>
      <c r="EP218" s="1541"/>
      <c r="EQ218" s="1541"/>
      <c r="ER218" s="1541"/>
      <c r="ES218" s="1541"/>
      <c r="ET218" s="1541"/>
      <c r="EU218" s="1541"/>
      <c r="EV218" s="1541"/>
    </row>
    <row r="219" ht="12.75" x14ac:dyDescent="0.2">
      <c r="A219" s="1541"/>
      <c r="B219" s="1541"/>
      <c r="C219"/>
      <c r="D219" s="1486"/>
      <c r="E219" s="1486"/>
      <c r="F219" s="672" t="inlineStr">
        <is>
          <t>5.2</t>
        </is>
      </c>
      <c r="G219" s="1497"/>
      <c r="H219" s="130">
        <f>BV219</f>
        <v/>
      </c>
      <c r="I219" s="130">
        <f>BW219</f>
        <v/>
      </c>
      <c r="J219" s="1299" t="inlineStr">
        <is>
          <t>WCDMA</t>
        </is>
      </c>
      <c r="K219" s="1299" t="inlineStr">
        <is>
          <t>FDDI</t>
        </is>
      </c>
      <c r="L219" s="115"/>
      <c r="M219" s="130"/>
      <c r="N219" s="119"/>
      <c r="O219" s="131"/>
      <c r="P219" s="6597"/>
      <c r="Q219" s="131"/>
      <c r="R219" s="131"/>
      <c r="S219" s="130"/>
      <c r="T219" s="130">
        <v>9750</v>
      </c>
      <c r="U219" s="6593">
        <v>1950</v>
      </c>
      <c r="V219" s="119"/>
      <c r="W219" s="1305"/>
      <c r="X219" s="119"/>
      <c r="Y219" s="119"/>
      <c r="Z219" s="119"/>
      <c r="AA219" s="115"/>
      <c r="AB219" s="115"/>
      <c r="AC219" s="1300">
        <f>IF(OR(BX219="Close to Ear",BX219="Close to Head"),"Head",IF(BX219="Extremity","Extremity","Body"))</f>
        <v/>
      </c>
      <c r="AD219" s="1301">
        <f>CA219</f>
        <v/>
      </c>
      <c r="AE219" s="1299">
        <f>CB219</f>
        <v/>
      </c>
      <c r="AF219" s="115"/>
      <c r="AG219" s="1302">
        <f>IF(OR(AZ219="",BA219=""),"N/A",IF(DC219="Pass","P","F"))</f>
        <v/>
      </c>
      <c r="AH219" s="129"/>
      <c r="AI219" s="129"/>
      <c r="AJ219" s="129"/>
      <c r="AK219" s="119"/>
      <c r="AL219" s="115"/>
      <c r="AM219" s="119"/>
      <c r="AN219" s="119"/>
      <c r="AO219" s="692"/>
      <c r="AP219" s="692"/>
      <c r="AQ219" s="692"/>
      <c r="AR219" s="692"/>
      <c r="AS219" s="692"/>
      <c r="AT219" s="1303">
        <f>IF(AC219="Extremity",IF(CG219="","",CG219),"")</f>
        <v/>
      </c>
      <c r="AU219" s="1303">
        <f>IF(AC219="Extremity",IF(CH219="","",CH219),"")</f>
        <v/>
      </c>
      <c r="AV219" s="1304">
        <f>IF(AC219="Extremity","",IF(CE219="","",CE219))</f>
        <v/>
      </c>
      <c r="AW219" s="1304">
        <f>IF(AD219="Extremity","",IF(CF219="","",CF219))</f>
        <v/>
      </c>
      <c r="AX219" s="1305">
        <f>DL219</f>
        <v/>
      </c>
      <c r="AY219" s="1305">
        <f>DQ219</f>
        <v/>
      </c>
      <c r="AZ219" s="3377">
        <f>IF(AC219="Extremity",IF(DA219="","",DA219),"")</f>
        <v/>
      </c>
      <c r="BA219" s="3378">
        <f>IF(AC219="Extremity","",IF(CT219="","",CT219))</f>
        <v/>
      </c>
      <c r="BB219" s="1305">
        <f>IF(AC219="Extremity",IF(DB219="","",DB219),"")</f>
        <v/>
      </c>
      <c r="BC219" s="1304">
        <f>IF(AC219="Extremity","",IF(CZ219="","",CZ219))</f>
        <v/>
      </c>
      <c r="BD219" s="1305">
        <f>DD219</f>
        <v/>
      </c>
      <c r="BE219" s="132">
        <f>DE219</f>
        <v/>
      </c>
      <c r="BF219" s="133">
        <f>DF219*60</f>
        <v/>
      </c>
      <c r="BG219" s="121">
        <f>BE219</f>
        <v/>
      </c>
      <c r="BH219" s="133">
        <f>DG219*60</f>
        <v/>
      </c>
      <c r="BI219" s="133">
        <f>DH219</f>
        <v/>
      </c>
      <c r="BJ219" s="117"/>
      <c r="BK219" s="812">
        <f>Overview!$E$7</f>
        <v/>
      </c>
      <c r="BL219" s="117"/>
      <c r="BM219" s="834">
        <f>DI219</f>
        <v/>
      </c>
      <c r="BN219" s="812">
        <f>Overview!$P$153</f>
        <v/>
      </c>
      <c r="BO219" s="117"/>
      <c r="BP219" s="117"/>
      <c r="BQ219" s="115"/>
      <c r="BR219" s="1478"/>
      <c r="BS219" s="1541"/>
      <c r="BT219" s="1828" t="inlineStr">
        <is>
          <t>WCDMA</t>
        </is>
      </c>
      <c r="BU219" s="1828" t="inlineStr">
        <is>
          <t>FDDI</t>
        </is>
      </c>
      <c r="BV219" s="906">
        <f>Overview!$H$31</f>
        <v/>
      </c>
      <c r="BW219" s="1784"/>
      <c r="BX219" s="1828" t="inlineStr">
        <is>
          <t>Close to ear</t>
        </is>
      </c>
      <c r="BY219" s="1785"/>
      <c r="BZ219" s="1793"/>
      <c r="CA219" s="880" t="str">
        <f>CONCATENATE(CA217," - Variability")</f>
        <v>TBD - Variability</v>
      </c>
      <c r="CB219" s="202">
        <v>0</v>
      </c>
      <c r="CC219" s="881">
        <f>IF(COUNT('Conducted 2G-3G'!$AH$15:$AH$17)=0,9750,INDEX('Conducted 2G-3G'!$T$15:$T$17,MATCH(MAX('Conducted 2G-3G'!$AH$15:$AH$17),'Conducted 2G-3G'!$AH$15:$AH$17,0)))</f>
        <v>9750</v>
      </c>
      <c r="CD219" s="881">
        <f>IF(COUNT('Conducted 2G-3G'!$AH$15:$AH$17)=0,1950,INDEX('Conducted 2G-3G'!$U$15:$U$17,MATCH(MAX('Conducted 2G-3G'!$AH$15:$AH$17),'Conducted 2G-3G'!$AH$15:$AH$17,0)))</f>
        <v>1950</v>
      </c>
      <c r="CE219" s="7235"/>
      <c r="CF219" s="7235"/>
      <c r="CG219" s="6706"/>
      <c r="CH219" s="6706"/>
      <c r="CI219" s="225">
        <f>BY219</f>
        <v/>
      </c>
      <c r="CJ219" s="237">
        <f>BZ219</f>
        <v/>
      </c>
      <c r="CK219" s="223">
        <f>CA219</f>
        <v/>
      </c>
      <c r="CL219" s="237">
        <f>CC219</f>
        <v/>
      </c>
      <c r="CM219" s="237">
        <f>CD219</f>
        <v/>
      </c>
      <c r="CN219" s="1524"/>
      <c r="CO219" s="1579"/>
      <c r="CP219" s="1674">
        <f>IF(CF219=""," ",IF(ABS(CE219-CF219)&lt;=0.1,"Valid","Not valid"))</f>
        <v/>
      </c>
      <c r="CQ219" s="1674">
        <f> IF(CE219="","",IF(AND(CE219&lt;&gt;"",CF219=""),IF(CE219&gt;=0.8,"Medir+Sig Max","No"),IF(CF219&lt;&gt;"",IF(CF219&gt;=0.8,"Medir+Sig Max","No"),"")))</f>
        <v/>
      </c>
      <c r="CR219" s="1674">
        <f>IF(UPPER('SAR FCC-ISED'!$CQ$1)="X",IF(CF219=""," ",IF((ABS(CE219)&lt;5)*AND(ABS(CF219)&lt;5)*AND(ABS(CT219)&lt;5),"Solo si es max","Medir")),IF(CF219=""," ",IF((ABS(CE219)&lt;1)*AND(ABS(CF219)&lt;1)*AND(ABS(CT219)&lt;1),"Solo si es max","Medir")))</f>
        <v/>
      </c>
      <c r="CS219" s="1674">
        <f>IF(CF219="","",IF(MAX(CF213:CF218)=0,"",IF(AND(CF219&lt;=1.45,(CF219/MAX(CF213:CF218))&lt;=1.2,(CF219/MAX(CF213:CF218))&gt;=0.8),"Válido","REPETIR VAR")))</f>
        <v/>
      </c>
      <c r="CT219" s="220">
        <f>IF(CO219="",IF(AND(CE219="",CF219=""),"",IF(CF219="",IF(DQ219&gt;1,ROUND(DQ219*CE219,3),CE219),IF(DQ219&gt;1,ROUND(DQ219*CF219,3),CF219))),IF(AND(CE219="",CF219=""),"",IF(CF219="",IF(DQ219&gt;1,ROUND(DQ219*CE219*(1/(CO219)),3),CE219*(1/(CO219))),IF(DQ219&gt;1,ROUND(DQ219*CF219*(1/(CO219)),3),CF219*(1/(CO219))))))</f>
        <v/>
      </c>
      <c r="CU219" s="224">
        <f>BY219</f>
        <v/>
      </c>
      <c r="CV219" s="237">
        <f>BZ219</f>
        <v/>
      </c>
      <c r="CW219" s="237">
        <f>CA219</f>
        <v/>
      </c>
      <c r="CX219" s="224">
        <f>CC219</f>
        <v/>
      </c>
      <c r="CY219" s="237">
        <f>CD219</f>
        <v/>
      </c>
      <c r="CZ219" s="7474">
        <f>IF(COUNTIF(Overview!K12:K14,TRUE)&gt;0,1.6,IF(COUNTIF(Overview!L12:L14,TRUE)&gt;0,8,0))</f>
        <v/>
      </c>
      <c r="DA219" s="1788"/>
      <c r="DB219" s="7483"/>
      <c r="DC219" s="844">
        <f>IF(CT219="","",IF(CT219&gt;CZ219,"Fail","Pass"))</f>
        <v/>
      </c>
      <c r="DD219" s="402"/>
      <c r="DE219" s="1565">
        <f>MyTimestamp(DC219)</f>
        <v/>
      </c>
      <c r="DF219" s="1531">
        <f>IF(COUNT(CE219:CH219)=1,15,IF(COUNT(CE219:CH219)=0,0,30))</f>
        <v/>
      </c>
      <c r="DG219" s="1532">
        <f>IF(DF219=0,0,2)</f>
        <v/>
      </c>
      <c r="DH219" s="859"/>
      <c r="DI219" s="859"/>
      <c r="DJ219" s="1569"/>
      <c r="DK219" s="1789"/>
      <c r="DL219" s="1574">
        <f>10^(CN219/20)*100-100</f>
        <v/>
      </c>
      <c r="DM219" s="1106"/>
      <c r="DN219" s="965"/>
      <c r="DO219" s="976">
        <f>IF(DM219="","",10^(DM219/10))</f>
        <v/>
      </c>
      <c r="DP219" s="976">
        <f>IF(ISNUMBER(DN219)=FALSE,"",10^(DN219/10))</f>
        <v/>
      </c>
      <c r="DQ219" s="1574">
        <f>IF(AND(ISNUMBER(DO219),ISNUMBER(DP219)),IF(DO219/DP219&gt;1,ROUND((DO219)/DP219,3),1),1)</f>
        <v/>
      </c>
      <c r="DR219" s="1541"/>
      <c r="DS219" s="1541"/>
      <c r="DT219" s="1541"/>
      <c r="DU219" s="1541"/>
      <c r="DV219" s="1541"/>
      <c r="DW219" s="1541"/>
      <c r="DX219" s="1541"/>
      <c r="DY219" s="1541"/>
      <c r="DZ219" s="1541"/>
      <c r="EA219" s="1541"/>
      <c r="EB219" s="1541"/>
      <c r="EC219" s="1541"/>
      <c r="ED219" s="1541"/>
      <c r="EE219" s="1541"/>
      <c r="EF219" s="1541"/>
      <c r="EG219" s="1541"/>
      <c r="EH219" s="1541"/>
      <c r="EI219" s="1541"/>
      <c r="EJ219" s="1541"/>
      <c r="EK219" s="1541"/>
      <c r="EL219" s="1541"/>
      <c r="EM219" s="1541"/>
      <c r="EN219" s="1541"/>
      <c r="EO219" s="1541"/>
      <c r="EP219" s="1541"/>
      <c r="EQ219" s="1541"/>
      <c r="ER219" s="1541"/>
      <c r="ES219" s="1541"/>
      <c r="ET219" s="1541"/>
      <c r="EU219" s="1541"/>
      <c r="EV219" s="1541"/>
    </row>
    <row r="220" ht="12.75" x14ac:dyDescent="0.2">
      <c r="A220" s="1541"/>
      <c r="B220" s="1541"/>
      <c r="C220"/>
      <c r="D220" s="1486"/>
      <c r="E220" s="1486"/>
      <c r="F220" s="672" t="inlineStr">
        <is>
          <t>5.2</t>
        </is>
      </c>
      <c r="G220" s="1497"/>
      <c r="H220" s="130">
        <f>BV220</f>
        <v/>
      </c>
      <c r="I220" s="130">
        <f>BW220</f>
        <v/>
      </c>
      <c r="J220" s="1299" t="inlineStr">
        <is>
          <t>WCDMA</t>
        </is>
      </c>
      <c r="K220" s="1299" t="inlineStr">
        <is>
          <t>FDDI</t>
        </is>
      </c>
      <c r="L220" s="115"/>
      <c r="M220" s="130"/>
      <c r="N220" s="119"/>
      <c r="O220" s="131"/>
      <c r="P220" s="6597"/>
      <c r="Q220" s="131"/>
      <c r="R220" s="131"/>
      <c r="S220" s="130"/>
      <c r="T220" s="130">
        <v>9750</v>
      </c>
      <c r="U220" s="6593">
        <v>1950</v>
      </c>
      <c r="V220" s="119"/>
      <c r="W220" s="1305"/>
      <c r="X220" s="119"/>
      <c r="Y220" s="119"/>
      <c r="Z220" s="119"/>
      <c r="AA220" s="115"/>
      <c r="AB220" s="115"/>
      <c r="AC220" s="1300">
        <f>IF(OR(BX220="Close to Ear",BX220="Close to Head"),"Head",IF(BX220="Extremity","Extremity","Body"))</f>
        <v/>
      </c>
      <c r="AD220" s="1301">
        <f>CA220</f>
        <v/>
      </c>
      <c r="AE220" s="1299">
        <f>CB220</f>
        <v/>
      </c>
      <c r="AF220" s="115"/>
      <c r="AG220" s="1302">
        <f>IF(OR(AZ220="",BA220=""),"N/A",IF(DC220="Pass","P","F"))</f>
        <v/>
      </c>
      <c r="AH220" s="129"/>
      <c r="AI220" s="129"/>
      <c r="AJ220" s="129"/>
      <c r="AK220" s="119"/>
      <c r="AL220" s="115"/>
      <c r="AM220" s="119"/>
      <c r="AN220" s="119"/>
      <c r="AO220" s="692"/>
      <c r="AP220" s="692"/>
      <c r="AQ220" s="692"/>
      <c r="AR220" s="692"/>
      <c r="AS220" s="692"/>
      <c r="AT220" s="1303">
        <f>IF(AC220="Extremity",IF(CG220="","",CG220),"")</f>
        <v/>
      </c>
      <c r="AU220" s="1303">
        <f>IF(AC220="Extremity",IF(CH220="","",CH220),"")</f>
        <v/>
      </c>
      <c r="AV220" s="1304">
        <f>IF(AC220="Extremity","",IF(CE220="","",CE220))</f>
        <v/>
      </c>
      <c r="AW220" s="1304">
        <f>IF(AD220="Extremity","",IF(CF220="","",CF220))</f>
        <v/>
      </c>
      <c r="AX220" s="1305">
        <f>DL220</f>
        <v/>
      </c>
      <c r="AY220" s="1305">
        <f>DQ220</f>
        <v/>
      </c>
      <c r="AZ220" s="3377">
        <f>IF(AC220="Extremity",IF(DA220="","",DA220),"")</f>
        <v/>
      </c>
      <c r="BA220" s="3378">
        <f>IF(AC220="Extremity","",IF(CT220="","",CT220))</f>
        <v/>
      </c>
      <c r="BB220" s="1305">
        <f>IF(AC220="Extremity",IF(DB220="","",DB220),"")</f>
        <v/>
      </c>
      <c r="BC220" s="1304">
        <f>IF(AC220="Extremity","",IF(CZ220="","",CZ220))</f>
        <v/>
      </c>
      <c r="BD220" s="1305">
        <f>DD220</f>
        <v/>
      </c>
      <c r="BE220" s="132">
        <f>DE220</f>
        <v/>
      </c>
      <c r="BF220" s="133">
        <f>DF220*60</f>
        <v/>
      </c>
      <c r="BG220" s="121">
        <f>BE220</f>
        <v/>
      </c>
      <c r="BH220" s="133">
        <f>DG220*60</f>
        <v/>
      </c>
      <c r="BI220" s="133">
        <f>DH220</f>
        <v/>
      </c>
      <c r="BJ220" s="117"/>
      <c r="BK220" s="812">
        <f>Overview!$E$7</f>
        <v/>
      </c>
      <c r="BL220" s="117"/>
      <c r="BM220" s="834">
        <f>DI220</f>
        <v/>
      </c>
      <c r="BN220" s="812">
        <f>Overview!$P$153</f>
        <v/>
      </c>
      <c r="BO220" s="117"/>
      <c r="BP220" s="117"/>
      <c r="BQ220" s="115"/>
      <c r="BR220" s="1478"/>
      <c r="BS220" s="1541"/>
      <c r="BT220" s="1828" t="inlineStr">
        <is>
          <t>WCDMA</t>
        </is>
      </c>
      <c r="BU220" s="1828" t="inlineStr">
        <is>
          <t>FDDI</t>
        </is>
      </c>
      <c r="BV220" s="906">
        <f>Overview!$H$31</f>
        <v/>
      </c>
      <c r="BW220" s="1784"/>
      <c r="BX220" s="1828" t="inlineStr">
        <is>
          <t>Close to ear</t>
        </is>
      </c>
      <c r="BY220" s="1785"/>
      <c r="BZ220" s="1793"/>
      <c r="CA220" s="6688" t="str">
        <f>CONCATENATE(CA218," - Variability2")</f>
        <v>TBD - Variability2</v>
      </c>
      <c r="CB220" s="200">
        <v>0</v>
      </c>
      <c r="CC220" s="6689">
        <f>IF(COUNT('Conducted 2G-3G'!$AH$15:$AH$17)=0,9750,INDEX('Conducted 2G-3G'!$T$15:$T$17,MATCH(MAX('Conducted 2G-3G'!$AH$15:$AH$17),'Conducted 2G-3G'!$AH$15:$AH$17,0)))</f>
        <v>9750</v>
      </c>
      <c r="CD220" s="6689">
        <f>IF(COUNT('Conducted 2G-3G'!$AH$15:$AH$17)=0,1950,INDEX('Conducted 2G-3G'!$U$15:$U$17,MATCH(MAX('Conducted 2G-3G'!$AH$15:$AH$17),'Conducted 2G-3G'!$AH$15:$AH$17,0)))</f>
        <v>1950</v>
      </c>
      <c r="CE220" s="7235"/>
      <c r="CF220" s="7235"/>
      <c r="CG220" s="6706"/>
      <c r="CH220" s="6706"/>
      <c r="CI220" s="225">
        <f>BY220</f>
        <v/>
      </c>
      <c r="CJ220" s="237">
        <f>BZ220</f>
        <v/>
      </c>
      <c r="CK220" s="223">
        <f>CA220</f>
        <v/>
      </c>
      <c r="CL220" s="237">
        <f>CC220</f>
        <v/>
      </c>
      <c r="CM220" s="237">
        <f>CD220</f>
        <v/>
      </c>
      <c r="CN220" s="1524"/>
      <c r="CO220" s="1579"/>
      <c r="CP220" s="1674">
        <f>IF(CF220=""," ",IF(ABS(CE220-CF220)&lt;=0.1,"Valid","Not valid"))</f>
        <v/>
      </c>
      <c r="CQ220" s="1674">
        <f> IF(CE220="","",IF(AND(CE220&lt;&gt;"",CF220=""),IF(CE220&gt;=0.8,"Medir+Sig Max","No"),IF(CF220&lt;&gt;"",IF(CF220&gt;=0.8,"Medir+Sig Max","No"),"")))</f>
        <v/>
      </c>
      <c r="CR220" s="1674">
        <f>IF(UPPER('SAR FCC-ISED'!$CQ$1)="X",IF(CF220=""," ",IF((ABS(CE220)&lt;5)*AND(ABS(CF220)&lt;5)*AND(ABS(CT220)&lt;5),"Solo si es max","Medir")),IF(CF220=""," ",IF((ABS(CE220)&lt;1)*AND(ABS(CF220)&lt;1)*AND(ABS(CT220)&lt;1),"Solo si es max","Medir")))</f>
        <v/>
      </c>
      <c r="CS220" s="1674"/>
      <c r="CT220" s="220">
        <f>IF(CO220="",IF(AND(CE220="",CF220=""),"",IF(CF220="",IF(DQ220&gt;1,ROUND(DQ220*CE220,3),CE220),IF(DQ220&gt;1,ROUND(DQ220*CF220,3),CF220))),IF(AND(CE220="",CF220=""),"",IF(CF220="",IF(DQ220&gt;1,ROUND(DQ220*CE220*(1/(CO220)),3),CE220*(1/(CO220))),IF(DQ220&gt;1,ROUND(DQ220*CF220*(1/(CO220)),3),CF220*(1/(CO220))))))</f>
        <v/>
      </c>
      <c r="CU220" s="224">
        <f>BY220</f>
        <v/>
      </c>
      <c r="CV220" s="237">
        <f>BZ220</f>
        <v/>
      </c>
      <c r="CW220" s="237">
        <f>CA220</f>
        <v/>
      </c>
      <c r="CX220" s="224">
        <f>CC220</f>
        <v/>
      </c>
      <c r="CY220" s="237">
        <f>CD220</f>
        <v/>
      </c>
      <c r="CZ220" s="7474">
        <f>IF(COUNTIF(Overview!K12:K14,TRUE)&gt;0,1.6,IF(COUNTIF(Overview!L12:L14,TRUE)&gt;0,8,0))</f>
        <v/>
      </c>
      <c r="DA220" s="1788"/>
      <c r="DB220" s="7483"/>
      <c r="DC220" s="844">
        <f>IF(CT220="","",IF(CT220&gt;CZ220,"Fail","Pass"))</f>
        <v/>
      </c>
      <c r="DD220" s="402"/>
      <c r="DE220" s="1565">
        <f>MyTimestamp(DC220)</f>
        <v/>
      </c>
      <c r="DF220" s="1531">
        <f>IF(COUNT(CE220:CH220)=1,15,IF(COUNT(CE220:CH220)=0,0,30))</f>
        <v/>
      </c>
      <c r="DG220" s="1532">
        <f>IF(DF220=0,0,2)</f>
        <v/>
      </c>
      <c r="DH220" s="859"/>
      <c r="DI220" s="859"/>
      <c r="DJ220" s="1569"/>
      <c r="DK220" s="1789"/>
      <c r="DL220" s="1574">
        <f>10^(CN220/20)*100-100</f>
        <v/>
      </c>
      <c r="DM220" s="1106"/>
      <c r="DN220" s="965"/>
      <c r="DO220" s="976">
        <f>IF(DM220="","",10^(DM220/10))</f>
        <v/>
      </c>
      <c r="DP220" s="976">
        <f>IF(ISNUMBER(DN220)=FALSE,"",10^(DN220/10))</f>
        <v/>
      </c>
      <c r="DQ220" s="1574">
        <f>IF(AND(ISNUMBER(DO220),ISNUMBER(DP220)),IF(DO220/DP220&gt;1,ROUND((DO220)/DP220,3),1),1)</f>
        <v/>
      </c>
      <c r="DR220" s="1541"/>
      <c r="DS220" s="1541"/>
      <c r="DT220" s="1541"/>
      <c r="DU220" s="1541"/>
      <c r="DV220" s="1541"/>
      <c r="DW220" s="1541"/>
      <c r="DX220" s="1541"/>
      <c r="DY220" s="1541"/>
      <c r="DZ220" s="1541"/>
      <c r="EA220" s="1541"/>
      <c r="EB220" s="1541"/>
      <c r="EC220" s="1541"/>
      <c r="ED220" s="1541"/>
      <c r="EE220" s="1541"/>
      <c r="EF220" s="1541"/>
      <c r="EG220" s="1541"/>
      <c r="EH220" s="1541"/>
      <c r="EI220" s="1541"/>
      <c r="EJ220" s="1541"/>
      <c r="EK220" s="1541"/>
      <c r="EL220" s="1541"/>
      <c r="EM220" s="1541"/>
      <c r="EN220" s="1541"/>
      <c r="EO220" s="1541"/>
      <c r="EP220" s="1541"/>
      <c r="EQ220" s="1541"/>
      <c r="ER220" s="1541"/>
      <c r="ES220" s="1541"/>
      <c r="ET220" s="1541"/>
      <c r="EU220" s="1541"/>
      <c r="EV220" s="1541"/>
    </row>
    <row r="221" ht="12.75" x14ac:dyDescent="0.2">
      <c r="A221" s="1541"/>
      <c r="B221" s="1541"/>
      <c r="C221"/>
      <c r="D221" s="6590"/>
      <c r="E221" s="6590"/>
      <c r="F221" s="6591" t="inlineStr">
        <is>
          <t>5.2</t>
        </is>
      </c>
      <c r="G221" s="6592"/>
      <c r="H221" s="6593">
        <f>BV221</f>
        <v/>
      </c>
      <c r="I221" s="6593">
        <f>BW221</f>
        <v/>
      </c>
      <c r="J221" s="6594" t="inlineStr">
        <is>
          <t>WCDMA</t>
        </is>
      </c>
      <c r="K221" s="6594" t="inlineStr">
        <is>
          <t>FDDI</t>
        </is>
      </c>
      <c r="L221" s="6595"/>
      <c r="M221" s="6593"/>
      <c r="N221" s="6596"/>
      <c r="O221" s="6597"/>
      <c r="P221" s="6597"/>
      <c r="Q221" s="6597"/>
      <c r="R221" s="6597"/>
      <c r="S221" s="6593"/>
      <c r="T221" s="6593">
        <v>9750</v>
      </c>
      <c r="U221" s="6593">
        <v>1950</v>
      </c>
      <c r="V221" s="6596"/>
      <c r="W221" s="6598"/>
      <c r="X221" s="6596"/>
      <c r="Y221" s="6596"/>
      <c r="Z221" s="6596"/>
      <c r="AA221" s="6595"/>
      <c r="AB221" s="6595"/>
      <c r="AC221" s="6599">
        <f>IF(OR(BX221="Close to Ear",BX221="Close to Head"),"Head",IF(BX221="Extremity","Extremity","Body"))</f>
        <v/>
      </c>
      <c r="AD221" s="6600">
        <f>CA221</f>
        <v/>
      </c>
      <c r="AE221" s="6594">
        <f>CB221</f>
        <v/>
      </c>
      <c r="AF221" s="6595"/>
      <c r="AG221" s="6601">
        <f>IF(OR(AZ221="",BA221=""),"N/A",IF(DC221="Pass","P","F"))</f>
        <v/>
      </c>
      <c r="AH221" s="6602"/>
      <c r="AI221" s="6602"/>
      <c r="AJ221" s="6602"/>
      <c r="AK221" s="6596"/>
      <c r="AL221" s="6595"/>
      <c r="AM221" s="6596"/>
      <c r="AN221" s="6596"/>
      <c r="AO221" s="6603"/>
      <c r="AP221" s="6603"/>
      <c r="AQ221" s="6603"/>
      <c r="AR221" s="6603"/>
      <c r="AS221" s="6603"/>
      <c r="AT221" s="6604">
        <f>IF(AC221="Extremity",IF(CG221="","",CG221),"")</f>
        <v/>
      </c>
      <c r="AU221" s="6604">
        <f>IF(AC221="Extremity",IF(CH221="","",CH221),"")</f>
        <v/>
      </c>
      <c r="AV221" s="6605">
        <f>IF(AC221="Extremity","",IF(CE221="","",CE221))</f>
        <v/>
      </c>
      <c r="AW221" s="6605">
        <f>IF(AD221="Extremity","",IF(CF221="","",CF221))</f>
        <v/>
      </c>
      <c r="AX221" s="6598">
        <f>DL221</f>
        <v/>
      </c>
      <c r="AY221" s="6598">
        <f>DQ221</f>
        <v/>
      </c>
      <c r="AZ221" s="6606">
        <f>IF(AC221="Extremity",IF(DA221="","",DA221),"")</f>
        <v/>
      </c>
      <c r="BA221" s="6607">
        <f>IF(AC221="Extremity","",IF(CT221="","",CT221))</f>
        <v/>
      </c>
      <c r="BB221" s="6598">
        <f>IF(AC221="Extremity",IF(DB221="","",DB221),"")</f>
        <v/>
      </c>
      <c r="BC221" s="6605">
        <f>IF(AC221="Extremity","",IF(CZ221="","",CZ221))</f>
        <v/>
      </c>
      <c r="BD221" s="6598">
        <f>DD221</f>
        <v/>
      </c>
      <c r="BE221" s="6608">
        <f>DE221</f>
        <v/>
      </c>
      <c r="BF221" s="6609">
        <f>DF221*60</f>
        <v/>
      </c>
      <c r="BG221" s="6610">
        <f>BE221</f>
        <v/>
      </c>
      <c r="BH221" s="6609">
        <f>DG221*60</f>
        <v/>
      </c>
      <c r="BI221" s="6609">
        <f>DH221</f>
        <v/>
      </c>
      <c r="BJ221" s="6611"/>
      <c r="BK221" s="6612">
        <f>Overview!$E$7</f>
        <v/>
      </c>
      <c r="BL221" s="6611"/>
      <c r="BM221" s="6609">
        <f>DI221</f>
        <v/>
      </c>
      <c r="BN221" s="6612">
        <f>Overview!$P$153</f>
        <v/>
      </c>
      <c r="BO221" s="6611"/>
      <c r="BP221" s="6611"/>
      <c r="BQ221" s="6595"/>
      <c r="BR221" s="6613"/>
      <c r="BS221" s="1541"/>
      <c r="BT221" s="1828" t="inlineStr">
        <is>
          <t>WCDMA</t>
        </is>
      </c>
      <c r="BU221" s="1828" t="inlineStr">
        <is>
          <t>FDDI</t>
        </is>
      </c>
      <c r="BV221" s="906">
        <f>Overview!$H$31</f>
        <v/>
      </c>
      <c r="BW221" s="1784"/>
      <c r="BX221" s="1828" t="inlineStr">
        <is>
          <t>Close to ear</t>
        </is>
      </c>
      <c r="BY221" s="1785"/>
      <c r="BZ221" s="1793"/>
      <c r="CA221" s="6688" t="str">
        <f>CONCATENATE(CA217," - Battery check 1")</f>
        <v>TBD - Battery check 1</v>
      </c>
      <c r="CB221" s="200">
        <v>0</v>
      </c>
      <c r="CC221" s="6689">
        <f>IF(COUNT('Conducted 2G-3G'!$AH$15:$AH$17)=0,9750,INDEX('Conducted 2G-3G'!$T$15:$T$17,MATCH(MAX('Conducted 2G-3G'!$AH$15:$AH$17),'Conducted 2G-3G'!$AH$15:$AH$17,0)))</f>
        <v>9750</v>
      </c>
      <c r="CD221" s="6689">
        <f>IF(COUNT('Conducted 2G-3G'!$AH$15:$AH$17)=0,1950,INDEX('Conducted 2G-3G'!$U$15:$U$17,MATCH(MAX('Conducted 2G-3G'!$AH$15:$AH$17),'Conducted 2G-3G'!$AH$15:$AH$17,0)))</f>
        <v>1950</v>
      </c>
      <c r="CE221" s="7235"/>
      <c r="CF221" s="7235"/>
      <c r="CG221" s="6706"/>
      <c r="CH221" s="6706"/>
      <c r="CI221" s="225">
        <f>BY221</f>
        <v/>
      </c>
      <c r="CJ221" s="237">
        <f>BZ221</f>
        <v/>
      </c>
      <c r="CK221" s="223">
        <f>CA221</f>
        <v/>
      </c>
      <c r="CL221" s="237">
        <f>CC221</f>
        <v/>
      </c>
      <c r="CM221" s="237">
        <f>CD221</f>
        <v/>
      </c>
      <c r="CN221" s="1524"/>
      <c r="CO221" s="1579"/>
      <c r="CP221" s="7214">
        <f>IF(CF221=""," ",IF(ABS(CE221-CF221)&lt;=0.1,"Valid","Not valid"))</f>
        <v/>
      </c>
      <c r="CQ221" s="1674">
        <f> IF(CE221="","",IF(AND(CE221&lt;&gt;"",CF221=""),IF(CE221&gt;=0.8,"Medir+Sig Max","No"),IF(CF221&lt;&gt;"",IF(CF221&gt;=0.8,"Medir+Sig Max","No"),"")))</f>
        <v/>
      </c>
      <c r="CR221" s="6932">
        <f>IF(UPPER($CQ$1)="X",IF(CF221=""," ",IF((ABS(CE221)&lt;5)*AND(ABS(CF221)&lt;5)*AND(ABS(CT221)&lt;5),"Solo si es max","Medir")),IF(CF221=""," ",IF((ABS(CE221)&lt;1)*AND(ABS(CF221)&lt;1)*AND(ABS(CT221)&lt;1),"Solo si es max","Medir")))</f>
        <v/>
      </c>
      <c r="CS221" s="7226"/>
      <c r="CT221" s="220">
        <f>IF(CO221="",IF(AND(CE221="",CF221=""),"",IF(CF221="",IF(DQ221&gt;1,ROUND(DQ221*CE221,3),CE221),IF(DQ221&gt;1,ROUND(DQ221*CF221,3),CF221))),IF(AND(CE221="",CF221=""),"",IF(CF221="",IF(DQ221&gt;1,ROUND(DQ221*CE221*(1/(CO221)),3),CE221*(1/(CO221))),IF(DQ221&gt;1,ROUND(DQ221*CF221*(1/(CO221)),3),CF221*(1/(CO221))))))</f>
        <v/>
      </c>
      <c r="CU221" s="224">
        <f>BY221</f>
        <v/>
      </c>
      <c r="CV221" s="237">
        <f>BZ221</f>
        <v/>
      </c>
      <c r="CW221" s="237">
        <f>CA221</f>
        <v/>
      </c>
      <c r="CX221" s="224">
        <f>CC221</f>
        <v/>
      </c>
      <c r="CY221" s="237">
        <f>CD221</f>
        <v/>
      </c>
      <c r="CZ221" s="7474">
        <f>IF(COUNTIF(Overview!K12:K14,TRUE)&gt;0,1.6,IF(COUNTIF(Overview!L12:L14,TRUE)&gt;0,8,0))</f>
        <v/>
      </c>
      <c r="DA221" s="1788"/>
      <c r="DB221" s="7483"/>
      <c r="DC221" s="844">
        <f>IF(CT221="","",IF(CT221&gt;CZ221,"Fail","Pass"))</f>
        <v/>
      </c>
      <c r="DD221" s="402"/>
      <c r="DE221" s="1565">
        <f>MyTimestamp(DC221)</f>
        <v/>
      </c>
      <c r="DF221" s="1531">
        <f>IF(COUNT(CE221:CH221)=1,15,IF(COUNT(CE221:CH221)=0,0,30))</f>
        <v/>
      </c>
      <c r="DG221" s="1532">
        <f>IF(DF221=0,0,2)</f>
        <v/>
      </c>
      <c r="DH221" s="859"/>
      <c r="DI221" s="859"/>
      <c r="DJ221" s="1569"/>
      <c r="DK221" s="1789"/>
      <c r="DL221" s="1574">
        <f>10^(CN221/20)*100-100</f>
        <v/>
      </c>
      <c r="DM221" s="1106"/>
      <c r="DN221" s="965"/>
      <c r="DO221" s="976">
        <f>IF(DM221="","",10^(DM221/10))</f>
        <v/>
      </c>
      <c r="DP221" s="976">
        <f>IF(ISNUMBER(DN221)=FALSE,"",10^(DN221/10))</f>
        <v/>
      </c>
      <c r="DQ221" s="1574">
        <f>IF(AND(ISNUMBER(DO221),ISNUMBER(DP221)),IF(DO221/DP221&gt;1,ROUND((DO221)/DP221,3),1),1)</f>
        <v/>
      </c>
      <c r="DR221" s="1541"/>
      <c r="DS221" s="1541"/>
      <c r="DT221" s="1541"/>
      <c r="DU221" s="1541"/>
      <c r="DV221" s="1541"/>
      <c r="DW221" s="1541"/>
      <c r="DX221" s="1541"/>
      <c r="DY221" s="1541"/>
      <c r="DZ221" s="1541"/>
      <c r="EA221" s="1541"/>
      <c r="EB221" s="1541"/>
      <c r="EC221" s="1541"/>
      <c r="ED221" s="1541"/>
      <c r="EE221" s="1541"/>
      <c r="EF221" s="1541"/>
      <c r="EG221" s="1541"/>
      <c r="EH221" s="1541"/>
      <c r="EI221" s="1541"/>
      <c r="EJ221" s="1541"/>
      <c r="EK221" s="1541"/>
      <c r="EL221" s="1541"/>
      <c r="EM221" s="1541"/>
      <c r="EN221" s="1541"/>
      <c r="EO221" s="1541"/>
      <c r="EP221" s="1541"/>
      <c r="EQ221" s="1541"/>
      <c r="ER221" s="1541"/>
      <c r="ES221" s="1541"/>
      <c r="ET221" s="1541"/>
      <c r="EU221" s="1541"/>
      <c r="EV221" s="1541"/>
    </row>
    <row r="222" ht="12.75" x14ac:dyDescent="0.2">
      <c r="A222" s="1541"/>
      <c r="B222" s="1541"/>
      <c r="C222"/>
      <c r="D222" s="6590"/>
      <c r="E222" s="6590"/>
      <c r="F222" s="6591" t="inlineStr">
        <is>
          <t>5.2</t>
        </is>
      </c>
      <c r="G222" s="6592"/>
      <c r="H222" s="6593">
        <f>BV222</f>
        <v/>
      </c>
      <c r="I222" s="6593">
        <f>BW222</f>
        <v/>
      </c>
      <c r="J222" s="6594" t="inlineStr">
        <is>
          <t>WCDMA</t>
        </is>
      </c>
      <c r="K222" s="6594" t="inlineStr">
        <is>
          <t>FDDI</t>
        </is>
      </c>
      <c r="L222" s="6595"/>
      <c r="M222" s="6593"/>
      <c r="N222" s="6596"/>
      <c r="O222" s="6597"/>
      <c r="P222" s="6597"/>
      <c r="Q222" s="6597"/>
      <c r="R222" s="6597"/>
      <c r="S222" s="6593"/>
      <c r="T222" s="6593">
        <v>9750</v>
      </c>
      <c r="U222" s="6593">
        <v>1950</v>
      </c>
      <c r="V222" s="6596"/>
      <c r="W222" s="6598"/>
      <c r="X222" s="6596"/>
      <c r="Y222" s="6596"/>
      <c r="Z222" s="6596"/>
      <c r="AA222" s="6595"/>
      <c r="AB222" s="6595"/>
      <c r="AC222" s="6599">
        <f>IF(OR(BX222="Close to Ear",BX222="Close to Head"),"Head",IF(BX222="Extremity","Extremity","Body"))</f>
        <v/>
      </c>
      <c r="AD222" s="6600">
        <f>CA222</f>
        <v/>
      </c>
      <c r="AE222" s="6594">
        <f>CB222</f>
        <v/>
      </c>
      <c r="AF222" s="6595"/>
      <c r="AG222" s="6601">
        <f>IF(OR(AZ222="",BA222=""),"N/A",IF(DC222="Pass","P","F"))</f>
        <v/>
      </c>
      <c r="AH222" s="6602"/>
      <c r="AI222" s="6602"/>
      <c r="AJ222" s="6602"/>
      <c r="AK222" s="6596"/>
      <c r="AL222" s="6595"/>
      <c r="AM222" s="6596"/>
      <c r="AN222" s="6596"/>
      <c r="AO222" s="6603"/>
      <c r="AP222" s="6603"/>
      <c r="AQ222" s="6603"/>
      <c r="AR222" s="6603"/>
      <c r="AS222" s="6603"/>
      <c r="AT222" s="6604">
        <f>IF(AC222="Extremity",IF(CG222="","",CG222),"")</f>
        <v/>
      </c>
      <c r="AU222" s="6604">
        <f>IF(AC222="Extremity",IF(CH222="","",CH222),"")</f>
        <v/>
      </c>
      <c r="AV222" s="6605">
        <f>IF(AC222="Extremity","",IF(CE222="","",CE222))</f>
        <v/>
      </c>
      <c r="AW222" s="6605">
        <f>IF(AD222="Extremity","",IF(CF222="","",CF222))</f>
        <v/>
      </c>
      <c r="AX222" s="6598">
        <f>DL222</f>
        <v/>
      </c>
      <c r="AY222" s="6598">
        <f>DQ222</f>
        <v/>
      </c>
      <c r="AZ222" s="6606">
        <f>IF(AC222="Extremity",IF(DA222="","",DA222),"")</f>
        <v/>
      </c>
      <c r="BA222" s="6607">
        <f>IF(AC222="Extremity","",IF(CT222="","",CT222))</f>
        <v/>
      </c>
      <c r="BB222" s="6598">
        <f>IF(AC222="Extremity",IF(DB222="","",DB222),"")</f>
        <v/>
      </c>
      <c r="BC222" s="6605">
        <f>IF(AC222="Extremity","",IF(CZ222="","",CZ222))</f>
        <v/>
      </c>
      <c r="BD222" s="6598">
        <f>DD222</f>
        <v/>
      </c>
      <c r="BE222" s="6608">
        <f>DE222</f>
        <v/>
      </c>
      <c r="BF222" s="6609">
        <f>DF222*60</f>
        <v/>
      </c>
      <c r="BG222" s="6610">
        <f>BE222</f>
        <v/>
      </c>
      <c r="BH222" s="6609">
        <f>DG222*60</f>
        <v/>
      </c>
      <c r="BI222" s="6609">
        <f>DH222</f>
        <v/>
      </c>
      <c r="BJ222" s="6611"/>
      <c r="BK222" s="6612">
        <f>Overview!$E$7</f>
        <v/>
      </c>
      <c r="BL222" s="6611"/>
      <c r="BM222" s="6609">
        <f>DI222</f>
        <v/>
      </c>
      <c r="BN222" s="6612">
        <f>Overview!$P$153</f>
        <v/>
      </c>
      <c r="BO222" s="6611"/>
      <c r="BP222" s="6611"/>
      <c r="BQ222" s="6595"/>
      <c r="BR222" s="6613"/>
      <c r="BS222" s="1541"/>
      <c r="BT222" s="1828" t="inlineStr">
        <is>
          <t>WCDMA</t>
        </is>
      </c>
      <c r="BU222" s="1828" t="inlineStr">
        <is>
          <t>FDDI</t>
        </is>
      </c>
      <c r="BV222" s="906">
        <f>Overview!$H$31</f>
        <v/>
      </c>
      <c r="BW222" s="1784"/>
      <c r="BX222" s="1828" t="inlineStr">
        <is>
          <t>Close to ear</t>
        </is>
      </c>
      <c r="BY222" s="1785"/>
      <c r="BZ222" s="1793"/>
      <c r="CA222" s="6688" t="str">
        <f>CONCATENATE(CA218," - Battery check 2")</f>
        <v>TBD - Battery check 2</v>
      </c>
      <c r="CB222" s="200">
        <v>0</v>
      </c>
      <c r="CC222" s="1059">
        <f>IF(COUNT('Conducted 2G-3G'!$AH$15:$AH$17)=0,9750,INDEX('Conducted 2G-3G'!$T$15:$T$17,MATCH(MAX('Conducted 2G-3G'!$AH$15:$AH$17),'Conducted 2G-3G'!$AH$15:$AH$17,0)))</f>
        <v>9750</v>
      </c>
      <c r="CD222" s="1059">
        <f>IF(COUNT('Conducted 2G-3G'!$AH$15:$AH$17)=0,1950,INDEX('Conducted 2G-3G'!$U$15:$U$17,MATCH(MAX('Conducted 2G-3G'!$AH$15:$AH$17),'Conducted 2G-3G'!$AH$15:$AH$17,0)))</f>
        <v>1950</v>
      </c>
      <c r="CE222" s="7237"/>
      <c r="CF222" s="7237"/>
      <c r="CG222" s="6911"/>
      <c r="CH222" s="6911"/>
      <c r="CI222" s="225">
        <f>BY222</f>
        <v/>
      </c>
      <c r="CJ222" s="6672">
        <f>BZ222</f>
        <v/>
      </c>
      <c r="CK222" s="223">
        <f>CA222</f>
        <v/>
      </c>
      <c r="CL222" s="6672">
        <f>CC222</f>
        <v/>
      </c>
      <c r="CM222" s="6672">
        <f>CD222</f>
        <v/>
      </c>
      <c r="CN222" s="6673"/>
      <c r="CO222" s="1579"/>
      <c r="CP222" s="6833">
        <f>IF(CF222=""," ",IF(ABS(CE222-CF222)&lt;=0.1,"Valid","Not valid"))</f>
        <v/>
      </c>
      <c r="CQ222" s="446">
        <f> IF(CE222="","",IF(AND(CE222&lt;&gt;"",CF222=""),IF(CE222&gt;=0.8,"Medir+Sig Max","No"),IF(CF222&lt;&gt;"",IF(CF222&gt;=0.8,"Medir+Sig Max","No"),"")))</f>
        <v/>
      </c>
      <c r="CR222" s="6933">
        <f>IF(UPPER($CQ$1)="X",IF(CF222=""," ",IF((ABS(CE222)&lt;5)*AND(ABS(CF222)&lt;5)*AND(ABS(CT222)&lt;5),"Solo si es max","Medir")),IF(CF222=""," ",IF((ABS(CE222)&lt;1)*AND(ABS(CF222)&lt;1)*AND(ABS(CT222)&lt;1),"Solo si es max","Medir")))</f>
        <v/>
      </c>
      <c r="CS222" s="1906"/>
      <c r="CT222" s="867">
        <f>IF(CO222="",IF(AND(CE222="",CF222=""),"",IF(CF222="",IF(DQ222&gt;1,ROUND(DQ222*CE222,3),CE222),IF(DQ222&gt;1,ROUND(DQ222*CF222,3),CF222))),IF(AND(CE222="",CF222=""),"",IF(CF222="",IF(DQ222&gt;1,ROUND(DQ222*CE222*(1/(CO222)),3),CE222*(1/(CO222))),IF(DQ222&gt;1,ROUND(DQ222*CF222*(1/(CO222)),3),CF222*(1/(CO222))))))</f>
        <v/>
      </c>
      <c r="CU222" s="224">
        <f>BY222</f>
        <v/>
      </c>
      <c r="CV222" s="237">
        <f>BZ222</f>
        <v/>
      </c>
      <c r="CW222" s="237">
        <f>CA222</f>
        <v/>
      </c>
      <c r="CX222" s="224">
        <f>CC222</f>
        <v/>
      </c>
      <c r="CY222" s="237">
        <f>CD222</f>
        <v/>
      </c>
      <c r="CZ222" s="7475">
        <f>IF(COUNTIF(Overview!K12:K14,TRUE)&gt;0,1.6,IF(COUNTIF(Overview!L12:L14,TRUE)&gt;0,8,0))</f>
        <v/>
      </c>
      <c r="DA222" s="1876"/>
      <c r="DB222" s="7485"/>
      <c r="DC222" s="844">
        <f>IF(CT222="","",IF(CT222&gt;CZ222,"Fail","Pass"))</f>
        <v/>
      </c>
      <c r="DD222" s="868"/>
      <c r="DE222" s="1565">
        <f>MyTimestamp(DC222)</f>
        <v/>
      </c>
      <c r="DF222" s="1531">
        <f>IF(COUNT(CE222:CH222)=1,15,IF(COUNT(CE222:CH222)=0,0,30))</f>
        <v/>
      </c>
      <c r="DG222" s="1532">
        <f>IF(DF222=0,0,2)</f>
        <v/>
      </c>
      <c r="DH222" s="6674"/>
      <c r="DI222" s="6674"/>
      <c r="DJ222" s="1569"/>
      <c r="DK222" s="1878"/>
      <c r="DL222" s="1574">
        <f>10^(CN222/20)*100-100</f>
        <v/>
      </c>
      <c r="DM222" s="1106"/>
      <c r="DN222" s="6686"/>
      <c r="DO222" s="6687">
        <f>IF(DM222="","",10^(DM222/10))</f>
        <v/>
      </c>
      <c r="DP222" s="6687">
        <f>IF(ISNUMBER(DN222)=FALSE,"",10^(DN222/10))</f>
        <v/>
      </c>
      <c r="DQ222" s="6614">
        <f>IF(AND(ISNUMBER(DO222),ISNUMBER(DP222)),IF(DO222/DP222&gt;1,ROUND((DO222)/DP222,3),1),1)</f>
        <v/>
      </c>
      <c r="DR222" s="1541"/>
      <c r="DS222" s="1541"/>
      <c r="DT222" s="1541"/>
      <c r="DU222" s="1541"/>
      <c r="DV222" s="1541"/>
      <c r="DW222" s="1541"/>
      <c r="DX222" s="1541"/>
      <c r="DY222" s="1541"/>
      <c r="DZ222" s="1541"/>
      <c r="EA222" s="1541"/>
      <c r="EB222" s="1541"/>
      <c r="EC222" s="1541"/>
      <c r="ED222" s="1541"/>
      <c r="EE222" s="1541"/>
      <c r="EF222" s="1541"/>
      <c r="EG222" s="1541"/>
      <c r="EH222" s="1541"/>
      <c r="EI222" s="1541"/>
      <c r="EJ222" s="1541"/>
      <c r="EK222" s="1541"/>
      <c r="EL222" s="1541"/>
      <c r="EM222" s="1541"/>
      <c r="EN222" s="1541"/>
      <c r="EO222" s="1541"/>
      <c r="EP222" s="1541"/>
      <c r="EQ222" s="1541"/>
      <c r="ER222" s="1541"/>
      <c r="ES222" s="1541"/>
      <c r="ET222" s="1541"/>
      <c r="EU222" s="1541"/>
      <c r="EV222" s="1541"/>
    </row>
    <row r="223" ht="12.75" x14ac:dyDescent="0.2">
      <c r="A223" s="1541"/>
      <c r="B223" s="1541"/>
      <c r="C223"/>
      <c r="D223" s="1486"/>
      <c r="E223" s="1486"/>
      <c r="F223" s="672" t="inlineStr">
        <is>
          <t>5.2</t>
        </is>
      </c>
      <c r="G223" s="1497"/>
      <c r="H223" s="130">
        <f>BV223</f>
        <v/>
      </c>
      <c r="I223" s="130">
        <f>BW223</f>
        <v/>
      </c>
      <c r="J223" s="1299" t="inlineStr">
        <is>
          <t>WCDMA</t>
        </is>
      </c>
      <c r="K223" s="1299" t="inlineStr">
        <is>
          <t>FDDI</t>
        </is>
      </c>
      <c r="L223" s="115"/>
      <c r="M223" s="130"/>
      <c r="N223" s="119"/>
      <c r="O223" s="131"/>
      <c r="P223" s="6597"/>
      <c r="Q223" s="131"/>
      <c r="R223" s="131"/>
      <c r="S223" s="130"/>
      <c r="T223" s="130">
        <v>9750</v>
      </c>
      <c r="U223" s="6593">
        <v>1950</v>
      </c>
      <c r="V223" s="119"/>
      <c r="W223" s="1305"/>
      <c r="X223" s="119"/>
      <c r="Y223" s="119"/>
      <c r="Z223" s="119"/>
      <c r="AA223" s="115"/>
      <c r="AB223" s="115"/>
      <c r="AC223" s="1300">
        <f>IF(OR(BX223="Close to Ear",BX223="Close to Head"),"Head",IF(BX223="Extremity","Extremity","Body"))</f>
        <v/>
      </c>
      <c r="AD223" s="1301">
        <f>CA223</f>
        <v/>
      </c>
      <c r="AE223" s="1299">
        <f>CB223</f>
        <v/>
      </c>
      <c r="AF223" s="115"/>
      <c r="AG223" s="1302">
        <f>IF(OR(AZ223="",BA223=""),"N/A",IF(DC223="Pass","P","F"))</f>
        <v/>
      </c>
      <c r="AH223" s="129"/>
      <c r="AI223" s="129"/>
      <c r="AJ223" s="129"/>
      <c r="AK223" s="119"/>
      <c r="AL223" s="115"/>
      <c r="AM223" s="119"/>
      <c r="AN223" s="119"/>
      <c r="AO223" s="692"/>
      <c r="AP223" s="692"/>
      <c r="AQ223" s="692"/>
      <c r="AR223" s="692"/>
      <c r="AS223" s="692"/>
      <c r="AT223" s="1303">
        <f>IF(AC223="Extremity",IF(CG223="","",CG223),"")</f>
        <v/>
      </c>
      <c r="AU223" s="1303">
        <f>IF(AC223="Extremity",IF(CH223="","",CH223),"")</f>
        <v/>
      </c>
      <c r="AV223" s="1304">
        <f>IF(AC223="Extremity","",IF(CE223="","",CE223))</f>
        <v/>
      </c>
      <c r="AW223" s="1304">
        <f>IF(AD223="Extremity","",IF(CF223="","",CF223))</f>
        <v/>
      </c>
      <c r="AX223" s="1305">
        <f>DL223</f>
        <v/>
      </c>
      <c r="AY223" s="1305">
        <f>DQ223</f>
        <v/>
      </c>
      <c r="AZ223" s="3377">
        <f>IF(AC223="Extremity",IF(DA223="","",DA223),"")</f>
        <v/>
      </c>
      <c r="BA223" s="3378">
        <f>IF(AC223="Extremity","",IF(CT223="","",CT223))</f>
        <v/>
      </c>
      <c r="BB223" s="1305">
        <f>IF(AC223="Extremity",IF(DB223="","",DB223),"")</f>
        <v/>
      </c>
      <c r="BC223" s="1304">
        <f>IF(AC223="Extremity","",IF(CZ223="","",CZ223))</f>
        <v/>
      </c>
      <c r="BD223" s="1305">
        <f>DD223</f>
        <v/>
      </c>
      <c r="BE223" s="132">
        <f>DE223</f>
        <v/>
      </c>
      <c r="BF223" s="133">
        <f>DF223*60</f>
        <v/>
      </c>
      <c r="BG223" s="121">
        <f>BE223</f>
        <v/>
      </c>
      <c r="BH223" s="133">
        <f>DG223*60</f>
        <v/>
      </c>
      <c r="BI223" s="133">
        <f>DH223</f>
        <v/>
      </c>
      <c r="BJ223" s="117"/>
      <c r="BK223" s="812">
        <f>Overview!$E$7</f>
        <v/>
      </c>
      <c r="BL223" s="117"/>
      <c r="BM223" s="834">
        <f>DI223</f>
        <v/>
      </c>
      <c r="BN223" s="812">
        <f>Overview!$P$153</f>
        <v/>
      </c>
      <c r="BO223" s="117"/>
      <c r="BP223" s="117"/>
      <c r="BQ223" s="115"/>
      <c r="BR223" s="1478"/>
      <c r="BS223" s="1541"/>
      <c r="BT223" s="1828" t="inlineStr">
        <is>
          <t>WCDMA</t>
        </is>
      </c>
      <c r="BU223" s="1828" t="inlineStr">
        <is>
          <t>FDDI</t>
        </is>
      </c>
      <c r="BV223" s="906">
        <f>Overview!$H$31</f>
        <v/>
      </c>
      <c r="BW223" s="1784"/>
      <c r="BX223" s="1833" t="inlineStr">
        <is>
          <t>Body</t>
        </is>
      </c>
      <c r="BY223" s="1785"/>
      <c r="BZ223" s="1785"/>
      <c r="CA223" s="1071" t="inlineStr">
        <is>
          <t>Front Face</t>
        </is>
      </c>
      <c r="CB223" s="202">
        <v>5</v>
      </c>
      <c r="CC223" s="1103">
        <f>IF(COUNT('Conducted 2G-3G'!$AH$15:$AH$17)=0,9750,INDEX('Conducted 2G-3G'!$T$15:$T$17,MATCH(MAX('Conducted 2G-3G'!$AH$15:$AH$17),'Conducted 2G-3G'!$AH$15:$AH$17,0)))</f>
        <v>9750</v>
      </c>
      <c r="CD223" s="1102">
        <f>IF(COUNT('Conducted 2G-3G'!$AH$15:$AH$17)=0,1950,INDEX('Conducted 2G-3G'!$U$15:$U$17,MATCH(MAX('Conducted 2G-3G'!$AH$15:$AH$17),'Conducted 2G-3G'!$AH$15:$AH$17,0)))</f>
        <v>1950</v>
      </c>
      <c r="CE223" s="7233"/>
      <c r="CF223" s="7233"/>
      <c r="CG223" s="6705"/>
      <c r="CH223" s="6705"/>
      <c r="CI223" s="225">
        <f>BY223</f>
        <v/>
      </c>
      <c r="CJ223" s="236">
        <f>BZ223</f>
        <v/>
      </c>
      <c r="CK223" s="223">
        <f>CA223</f>
        <v/>
      </c>
      <c r="CL223" s="223">
        <f>CC223</f>
        <v/>
      </c>
      <c r="CM223" s="236">
        <f>CD223</f>
        <v/>
      </c>
      <c r="CN223" s="1526"/>
      <c r="CO223" s="1581"/>
      <c r="CP223" s="891">
        <f>IF(CF223=""," ",IF(ABS(CE223-CF223)&lt;=0.1,"Valid","Not valid"))</f>
        <v/>
      </c>
      <c r="CQ223" s="892">
        <f> IF(CE223="","",IF(AND(CE223&lt;&gt;"",CF223=""),IF(CE223&gt;=0.8,"Medir+Sig Max","No"),IF(CF223&lt;&gt;"",IF(CF223&gt;=0.8,"Medir+Sig Max","No"),"")))</f>
        <v/>
      </c>
      <c r="CR223" s="7224">
        <f>IF(UPPER('SAR FCC-ISED'!$CQ$1)="X",IF(CF223=""," ",IF((ABS(CE223)&lt;5)*AND(ABS(CF223)&lt;5)*AND(ABS(CT223)&lt;5),"Solo si es max","Medir")),IF(CF223=""," ",IF((ABS(CE223)&lt;1)*AND(ABS(CF223)&lt;1)*AND(ABS(CT223)&lt;1),"Solo si es max","Medir")))</f>
        <v/>
      </c>
      <c r="CS223" s="892"/>
      <c r="CT223" s="219">
        <f>IF(CO223="",IF(AND(CE223="",CF223=""),"",IF(CF223="",IF(DQ223&gt;1,ROUND(DQ223*CE223,3),CE223),IF(DQ223&gt;1,ROUND(DQ223*CF223,3),CF223))),IF(AND(CE223="",CF223=""),"",IF(CF223="",IF(DQ223&gt;1,ROUND(DQ223*CE223*(1/(CO223)),3),CE223*(1/(CO223))),IF(DQ223&gt;1,ROUND(DQ223*CF223*(1/(CO223)),3),CF223*(1/(CO223))))))</f>
        <v/>
      </c>
      <c r="CU223" s="224">
        <f>BY223</f>
        <v/>
      </c>
      <c r="CV223" s="237">
        <f>BZ223</f>
        <v/>
      </c>
      <c r="CW223" s="237">
        <f>CA223</f>
        <v/>
      </c>
      <c r="CX223" s="224">
        <f>CC223</f>
        <v/>
      </c>
      <c r="CY223" s="237">
        <f>CD223</f>
        <v/>
      </c>
      <c r="CZ223" s="7476">
        <f>IF(COUNTIF(Overview!K12:K14,TRUE)&gt;0,1.6,IF(COUNTIF(Overview!L12:L14,TRUE)&gt;0,8,0))</f>
        <v/>
      </c>
      <c r="DA223" s="1799"/>
      <c r="DB223" s="7482"/>
      <c r="DC223" s="844">
        <f>IF(CT223="","",IF(CT223&gt;CZ223,"Fail","Pass"))</f>
        <v/>
      </c>
      <c r="DD223" s="399"/>
      <c r="DE223" s="1565">
        <f>MyTimestamp(DC223)</f>
        <v/>
      </c>
      <c r="DF223" s="1531">
        <f>IF(COUNT(CE223:CH223)=1,15,IF(COUNT(CE223:CH223)=0,0,30))</f>
        <v/>
      </c>
      <c r="DG223" s="1532">
        <f>IF(DF223=0,0,2)</f>
        <v/>
      </c>
      <c r="DH223" s="862"/>
      <c r="DI223" s="862"/>
      <c r="DJ223" s="1569"/>
      <c r="DK223" s="1782"/>
      <c r="DL223" s="1574">
        <f>10^(CN223/20)*100-100</f>
        <v/>
      </c>
      <c r="DM223" s="876"/>
      <c r="DN223" s="1104"/>
      <c r="DO223" s="876">
        <f>IF(DM223="","",10^(DM223/10))</f>
        <v/>
      </c>
      <c r="DP223" s="876">
        <f>IF(ISNUMBER(DN223)=FALSE,"",10^(DN223/10))</f>
        <v/>
      </c>
      <c r="DQ223" s="1573">
        <f>IF(AND(ISNUMBER(DO223),ISNUMBER(DP223)),IF(DO223/DP223&gt;1,ROUND((DO223)/DP223,3),1),1)</f>
        <v/>
      </c>
      <c r="DR223" s="1541"/>
      <c r="DS223" s="1541"/>
      <c r="DT223" s="1541"/>
      <c r="DU223" s="1541"/>
      <c r="DV223" s="1541"/>
      <c r="DW223" s="1541"/>
      <c r="DX223" s="1541"/>
      <c r="DY223" s="1541"/>
      <c r="DZ223" s="1541"/>
      <c r="EA223" s="1541"/>
      <c r="EB223" s="1541"/>
      <c r="EC223" s="1541"/>
      <c r="ED223" s="1541"/>
      <c r="EE223" s="1541"/>
      <c r="EF223" s="1541"/>
      <c r="EG223" s="1541"/>
      <c r="EH223" s="1541"/>
      <c r="EI223" s="1541"/>
      <c r="EJ223" s="1541"/>
      <c r="EK223" s="1541"/>
      <c r="EL223" s="1541"/>
      <c r="EM223" s="1541"/>
      <c r="EN223" s="1541"/>
      <c r="EO223" s="1541"/>
      <c r="EP223" s="1541"/>
      <c r="EQ223" s="1541"/>
      <c r="ER223" s="1541"/>
      <c r="ES223" s="1541"/>
      <c r="ET223" s="1541"/>
      <c r="EU223" s="1541"/>
      <c r="EV223" s="1541"/>
    </row>
    <row r="224" ht="12.75" x14ac:dyDescent="0.2">
      <c r="A224" s="1541"/>
      <c r="B224" s="1541"/>
      <c r="C224"/>
      <c r="D224" s="1486"/>
      <c r="E224" s="1486"/>
      <c r="F224" s="672" t="inlineStr">
        <is>
          <t>5.2</t>
        </is>
      </c>
      <c r="G224" s="1497"/>
      <c r="H224" s="130">
        <f>BV224</f>
        <v/>
      </c>
      <c r="I224" s="130">
        <f>BW224</f>
        <v/>
      </c>
      <c r="J224" s="1299" t="inlineStr">
        <is>
          <t>WCDMA</t>
        </is>
      </c>
      <c r="K224" s="1299" t="inlineStr">
        <is>
          <t>FDDI</t>
        </is>
      </c>
      <c r="L224" s="115"/>
      <c r="M224" s="130"/>
      <c r="N224" s="119"/>
      <c r="O224" s="131"/>
      <c r="P224" s="6597"/>
      <c r="Q224" s="131"/>
      <c r="R224" s="131"/>
      <c r="S224" s="130"/>
      <c r="T224" s="130">
        <v>9750</v>
      </c>
      <c r="U224" s="6593">
        <v>1950</v>
      </c>
      <c r="V224" s="119"/>
      <c r="W224" s="1305"/>
      <c r="X224" s="119"/>
      <c r="Y224" s="119"/>
      <c r="Z224" s="119"/>
      <c r="AA224" s="115"/>
      <c r="AB224" s="115"/>
      <c r="AC224" s="1300">
        <f>IF(OR(BX224="Close to Ear",BX224="Close to Head"),"Head",IF(BX224="Extremity","Extremity","Body"))</f>
        <v/>
      </c>
      <c r="AD224" s="1301">
        <f>CA224</f>
        <v/>
      </c>
      <c r="AE224" s="1299">
        <f>CB224</f>
        <v/>
      </c>
      <c r="AF224" s="115"/>
      <c r="AG224" s="1302">
        <f>IF(OR(AZ224="",BA224=""),"N/A",IF(DC224="Pass","P","F"))</f>
        <v/>
      </c>
      <c r="AH224" s="129"/>
      <c r="AI224" s="129"/>
      <c r="AJ224" s="129"/>
      <c r="AK224" s="119"/>
      <c r="AL224" s="115"/>
      <c r="AM224" s="119"/>
      <c r="AN224" s="119"/>
      <c r="AO224" s="692"/>
      <c r="AP224" s="692"/>
      <c r="AQ224" s="692"/>
      <c r="AR224" s="692"/>
      <c r="AS224" s="692"/>
      <c r="AT224" s="1303">
        <f>IF(AC224="Extremity",IF(CG224="","",CG224),"")</f>
        <v/>
      </c>
      <c r="AU224" s="1303">
        <f>IF(AC224="Extremity",IF(CH224="","",CH224),"")</f>
        <v/>
      </c>
      <c r="AV224" s="1304">
        <f>IF(AC224="Extremity","",IF(CE224="","",CE224))</f>
        <v/>
      </c>
      <c r="AW224" s="1304">
        <f>IF(AD224="Extremity","",IF(CF224="","",CF224))</f>
        <v/>
      </c>
      <c r="AX224" s="1305">
        <f>DL224</f>
        <v/>
      </c>
      <c r="AY224" s="1305">
        <f>DQ224</f>
        <v/>
      </c>
      <c r="AZ224" s="3377">
        <f>IF(AC224="Extremity",IF(DA224="","",DA224),"")</f>
        <v/>
      </c>
      <c r="BA224" s="3378">
        <f>IF(AC224="Extremity","",IF(CT224="","",CT224))</f>
        <v/>
      </c>
      <c r="BB224" s="1305">
        <f>IF(AC224="Extremity",IF(DB224="","",DB224),"")</f>
        <v/>
      </c>
      <c r="BC224" s="1304">
        <f>IF(AC224="Extremity","",IF(CZ224="","",CZ224))</f>
        <v/>
      </c>
      <c r="BD224" s="1305">
        <f>DD224</f>
        <v/>
      </c>
      <c r="BE224" s="132">
        <f>DE224</f>
        <v/>
      </c>
      <c r="BF224" s="133">
        <f>DF224*60</f>
        <v/>
      </c>
      <c r="BG224" s="121">
        <f>BE224</f>
        <v/>
      </c>
      <c r="BH224" s="133">
        <f>DG224*60</f>
        <v/>
      </c>
      <c r="BI224" s="133">
        <f>DH224</f>
        <v/>
      </c>
      <c r="BJ224" s="117"/>
      <c r="BK224" s="812">
        <f>Overview!$E$7</f>
        <v/>
      </c>
      <c r="BL224" s="117"/>
      <c r="BM224" s="834">
        <f>DI224</f>
        <v/>
      </c>
      <c r="BN224" s="812">
        <f>Overview!$P$153</f>
        <v/>
      </c>
      <c r="BO224" s="117"/>
      <c r="BP224" s="117"/>
      <c r="BQ224" s="115"/>
      <c r="BR224" s="1478"/>
      <c r="BS224" s="1541"/>
      <c r="BT224" s="1828" t="inlineStr">
        <is>
          <t>WCDMA</t>
        </is>
      </c>
      <c r="BU224" s="1828" t="inlineStr">
        <is>
          <t>FDDI</t>
        </is>
      </c>
      <c r="BV224" s="906">
        <f>Overview!$H$31</f>
        <v/>
      </c>
      <c r="BW224" s="1784"/>
      <c r="BX224" s="1828" t="inlineStr">
        <is>
          <t>Body</t>
        </is>
      </c>
      <c r="BY224" s="1785"/>
      <c r="BZ224" s="1785"/>
      <c r="CA224" s="1072" t="inlineStr">
        <is>
          <t>Back Face</t>
        </is>
      </c>
      <c r="CB224" s="200">
        <v>5</v>
      </c>
      <c r="CC224" s="1105">
        <f>IF(COUNT('Conducted 2G-3G'!$AH$15:$AH$17)=0,9750,INDEX('Conducted 2G-3G'!$T$15:$T$17,MATCH(MAX('Conducted 2G-3G'!$AH$15:$AH$17),'Conducted 2G-3G'!$AH$15:$AH$17,0)))</f>
        <v>9750</v>
      </c>
      <c r="CD224" s="877">
        <f>IF(COUNT('Conducted 2G-3G'!$AH$15:$AH$17)=0,1950,INDEX('Conducted 2G-3G'!$U$15:$U$17,MATCH(MAX('Conducted 2G-3G'!$AH$15:$AH$17),'Conducted 2G-3G'!$AH$15:$AH$17,0)))</f>
        <v>1950</v>
      </c>
      <c r="CE224" s="7234"/>
      <c r="CF224" s="7234"/>
      <c r="CG224" s="6706"/>
      <c r="CH224" s="6706"/>
      <c r="CI224" s="225">
        <f>BY224</f>
        <v/>
      </c>
      <c r="CJ224" s="237">
        <f>BZ224</f>
        <v/>
      </c>
      <c r="CK224" s="223">
        <f>CA224</f>
        <v/>
      </c>
      <c r="CL224" s="224">
        <f>CC224</f>
        <v/>
      </c>
      <c r="CM224" s="237">
        <f>CD224</f>
        <v/>
      </c>
      <c r="CN224" s="1527"/>
      <c r="CO224" s="1579"/>
      <c r="CP224" s="7214">
        <f>IF(CF224=""," ",IF(ABS(CE224-CF224)&lt;=0.1,"Valid","Not valid"))</f>
        <v/>
      </c>
      <c r="CQ224" s="1674">
        <f> IF(CE224="","",IF(AND(CE224&lt;&gt;"",CF224=""),IF(CE224&gt;=0.8,"Medir+Sig Max","No"),IF(CF224&lt;&gt;"",IF(CF224&gt;=0.8,"Medir+Sig Max","No"),"")))</f>
        <v/>
      </c>
      <c r="CR224" s="6927">
        <f>IF(UPPER('SAR FCC-ISED'!$CQ$1)="X",IF(CF224=""," ",IF((ABS(CE224)&lt;5)*AND(ABS(CF224)&lt;5)*AND(ABS(CT224)&lt;5),"Solo si es max","Medir")),IF(CF224=""," ",IF((ABS(CE224)&lt;1)*AND(ABS(CF224)&lt;1)*AND(ABS(CT224)&lt;1),"Solo si es max","Medir")))</f>
        <v/>
      </c>
      <c r="CS224" s="1674"/>
      <c r="CT224" s="220">
        <f>IF(CO224="",IF(AND(CE224="",CF224=""),"",IF(CF224="",IF(DQ224&gt;1,ROUND(DQ224*CE224,3),CE224),IF(DQ224&gt;1,ROUND(DQ224*CF224,3),CF224))),IF(AND(CE224="",CF224=""),"",IF(CF224="",IF(DQ224&gt;1,ROUND(DQ224*CE224*(1/(CO224)),3),CE224*(1/(CO224))),IF(DQ224&gt;1,ROUND(DQ224*CF224*(1/(CO224)),3),CF224*(1/(CO224))))))</f>
        <v/>
      </c>
      <c r="CU224" s="224">
        <f>BY224</f>
        <v/>
      </c>
      <c r="CV224" s="237">
        <f>BZ224</f>
        <v/>
      </c>
      <c r="CW224" s="237">
        <f>CA224</f>
        <v/>
      </c>
      <c r="CX224" s="224">
        <f>CC224</f>
        <v/>
      </c>
      <c r="CY224" s="237">
        <f>CD224</f>
        <v/>
      </c>
      <c r="CZ224" s="7474">
        <f>IF(COUNTIF(Overview!K12:K14,TRUE)&gt;0,1.6,IF(COUNTIF(Overview!L12:L14,TRUE)&gt;0,8,0))</f>
        <v/>
      </c>
      <c r="DA224" s="1788"/>
      <c r="DB224" s="7483"/>
      <c r="DC224" s="844">
        <f>IF(CT224="","",IF(CT224&gt;CZ224,"Fail","Pass"))</f>
        <v/>
      </c>
      <c r="DD224" s="402"/>
      <c r="DE224" s="1565">
        <f>MyTimestamp(DC224)</f>
        <v/>
      </c>
      <c r="DF224" s="1531">
        <f>IF(COUNT(CE224:CH224)=1,15,IF(COUNT(CE224:CH224)=0,0,30))</f>
        <v/>
      </c>
      <c r="DG224" s="1532">
        <f>IF(DF224=0,0,2)</f>
        <v/>
      </c>
      <c r="DH224" s="859"/>
      <c r="DI224" s="859"/>
      <c r="DJ224" s="1569"/>
      <c r="DK224" s="1789"/>
      <c r="DL224" s="1574">
        <f>10^(CN224/20)*100-100</f>
        <v/>
      </c>
      <c r="DM224" s="1106"/>
      <c r="DN224" s="976"/>
      <c r="DO224" s="976">
        <f>IF(DM224="","",10^(DM224/10))</f>
        <v/>
      </c>
      <c r="DP224" s="976">
        <f>IF(ISNUMBER(DN224)=FALSE,"",10^(DN224/10))</f>
        <v/>
      </c>
      <c r="DQ224" s="1574">
        <f>IF(AND(ISNUMBER(DO224),ISNUMBER(DP224)),IF(DO224/DP224&gt;1,ROUND((DO224)/DP224,3),1),1)</f>
        <v/>
      </c>
      <c r="DR224" s="1541"/>
      <c r="DS224" s="1541"/>
      <c r="DT224" s="1541"/>
      <c r="DU224" s="1541"/>
      <c r="DV224" s="1541"/>
      <c r="DW224" s="1541"/>
      <c r="DX224" s="1541"/>
      <c r="DY224" s="1541"/>
      <c r="DZ224" s="1541"/>
      <c r="EA224" s="1541"/>
      <c r="EB224" s="1541"/>
      <c r="EC224" s="1541"/>
      <c r="ED224" s="1541"/>
      <c r="EE224" s="1541"/>
      <c r="EF224" s="1541"/>
      <c r="EG224" s="1541"/>
      <c r="EH224" s="1541"/>
      <c r="EI224" s="1541"/>
      <c r="EJ224" s="1541"/>
      <c r="EK224" s="1541"/>
      <c r="EL224" s="1541"/>
      <c r="EM224" s="1541"/>
      <c r="EN224" s="1541"/>
      <c r="EO224" s="1541"/>
      <c r="EP224" s="1541"/>
      <c r="EQ224" s="1541"/>
      <c r="ER224" s="1541"/>
      <c r="ES224" s="1541"/>
      <c r="ET224" s="1541"/>
      <c r="EU224" s="1541"/>
      <c r="EV224" s="1541"/>
    </row>
    <row r="225" ht="12.75" x14ac:dyDescent="0.2">
      <c r="A225" s="1541"/>
      <c r="B225" s="1541"/>
      <c r="C225"/>
      <c r="D225" s="1486"/>
      <c r="E225" s="1486"/>
      <c r="F225" s="672" t="inlineStr">
        <is>
          <t>5.2</t>
        </is>
      </c>
      <c r="G225" s="1497"/>
      <c r="H225" s="130">
        <f>BV225</f>
        <v/>
      </c>
      <c r="I225" s="130">
        <f>BW225</f>
        <v/>
      </c>
      <c r="J225" s="1299" t="inlineStr">
        <is>
          <t>WCDMA</t>
        </is>
      </c>
      <c r="K225" s="1299" t="inlineStr">
        <is>
          <t>FDDI</t>
        </is>
      </c>
      <c r="L225" s="115"/>
      <c r="M225" s="130"/>
      <c r="N225" s="119"/>
      <c r="O225" s="131"/>
      <c r="P225" s="6597"/>
      <c r="Q225" s="131"/>
      <c r="R225" s="131"/>
      <c r="S225" s="130"/>
      <c r="T225" s="130">
        <v>9750</v>
      </c>
      <c r="U225" s="6593">
        <v>1950</v>
      </c>
      <c r="V225" s="119"/>
      <c r="W225" s="1305"/>
      <c r="X225" s="119"/>
      <c r="Y225" s="119"/>
      <c r="Z225" s="119"/>
      <c r="AA225" s="115"/>
      <c r="AB225" s="115"/>
      <c r="AC225" s="1300">
        <f>IF(OR(BX225="Close to Ear",BX225="Close to Head"),"Head",IF(BX225="Extremity","Extremity","Body"))</f>
        <v/>
      </c>
      <c r="AD225" s="1301">
        <f>CA225</f>
        <v/>
      </c>
      <c r="AE225" s="1299">
        <f>CB225</f>
        <v/>
      </c>
      <c r="AF225" s="115"/>
      <c r="AG225" s="1302">
        <f>IF(OR(AZ225="",BA225=""),"N/A",IF(DC225="Pass","P","F"))</f>
        <v/>
      </c>
      <c r="AH225" s="129"/>
      <c r="AI225" s="129"/>
      <c r="AJ225" s="129"/>
      <c r="AK225" s="119"/>
      <c r="AL225" s="115"/>
      <c r="AM225" s="119"/>
      <c r="AN225" s="119"/>
      <c r="AO225" s="692"/>
      <c r="AP225" s="692"/>
      <c r="AQ225" s="692"/>
      <c r="AR225" s="692"/>
      <c r="AS225" s="692"/>
      <c r="AT225" s="1303">
        <f>IF(AC225="Extremity",IF(CG225="","",CG225),"")</f>
        <v/>
      </c>
      <c r="AU225" s="1303">
        <f>IF(AC225="Extremity",IF(CH225="","",CH225),"")</f>
        <v/>
      </c>
      <c r="AV225" s="1304">
        <f>IF(AC225="Extremity","",IF(CE225="","",CE225))</f>
        <v/>
      </c>
      <c r="AW225" s="1304">
        <f>IF(AD225="Extremity","",IF(CF225="","",CF225))</f>
        <v/>
      </c>
      <c r="AX225" s="1305">
        <f>DL225</f>
        <v/>
      </c>
      <c r="AY225" s="1305">
        <f>DQ225</f>
        <v/>
      </c>
      <c r="AZ225" s="3377">
        <f>IF(AC225="Extremity",IF(DA225="","",DA225),"")</f>
        <v/>
      </c>
      <c r="BA225" s="3378">
        <f>IF(AC225="Extremity","",IF(CT225="","",CT225))</f>
        <v/>
      </c>
      <c r="BB225" s="1305">
        <f>IF(AC225="Extremity",IF(DB225="","",DB225),"")</f>
        <v/>
      </c>
      <c r="BC225" s="1304">
        <f>IF(AC225="Extremity","",IF(CZ225="","",CZ225))</f>
        <v/>
      </c>
      <c r="BD225" s="1305">
        <f>DD225</f>
        <v/>
      </c>
      <c r="BE225" s="132">
        <f>DE225</f>
        <v/>
      </c>
      <c r="BF225" s="133">
        <f>DF225*60</f>
        <v/>
      </c>
      <c r="BG225" s="121">
        <f>BE225</f>
        <v/>
      </c>
      <c r="BH225" s="133">
        <f>DG225*60</f>
        <v/>
      </c>
      <c r="BI225" s="133">
        <f>DH225</f>
        <v/>
      </c>
      <c r="BJ225" s="117"/>
      <c r="BK225" s="812">
        <f>Overview!$E$7</f>
        <v/>
      </c>
      <c r="BL225" s="117"/>
      <c r="BM225" s="834">
        <f>DI225</f>
        <v/>
      </c>
      <c r="BN225" s="812">
        <f>Overview!$P$153</f>
        <v/>
      </c>
      <c r="BO225" s="117"/>
      <c r="BP225" s="117"/>
      <c r="BQ225" s="115"/>
      <c r="BR225" s="1478"/>
      <c r="BS225" s="1541"/>
      <c r="BT225" s="1828" t="inlineStr">
        <is>
          <t>WCDMA</t>
        </is>
      </c>
      <c r="BU225" s="1828" t="inlineStr">
        <is>
          <t>FDDI</t>
        </is>
      </c>
      <c r="BV225" s="906">
        <f>Overview!$H$31</f>
        <v/>
      </c>
      <c r="BW225" s="1784"/>
      <c r="BX225" s="1828" t="inlineStr">
        <is>
          <t>Body</t>
        </is>
      </c>
      <c r="BY225" s="1785"/>
      <c r="BZ225" s="1785"/>
      <c r="CA225" s="1072" t="inlineStr">
        <is>
          <t>Left Edge</t>
        </is>
      </c>
      <c r="CB225" s="200">
        <v>5</v>
      </c>
      <c r="CC225" s="1107">
        <f>IF(COUNT('Conducted 2G-3G'!$AH$15:$AH$17)=0,9750,INDEX('Conducted 2G-3G'!$T$15:$T$17,MATCH(MAX('Conducted 2G-3G'!$AH$15:$AH$17),'Conducted 2G-3G'!$AH$15:$AH$17,0)))</f>
        <v>9750</v>
      </c>
      <c r="CD225" s="1108">
        <f>IF(COUNT('Conducted 2G-3G'!$AH$15:$AH$17)=0,1950,INDEX('Conducted 2G-3G'!$U$15:$U$17,MATCH(MAX('Conducted 2G-3G'!$AH$15:$AH$17),'Conducted 2G-3G'!$AH$15:$AH$17,0)))</f>
        <v>1950</v>
      </c>
      <c r="CE225" s="7234"/>
      <c r="CF225" s="7234"/>
      <c r="CG225" s="6706"/>
      <c r="CH225" s="6706"/>
      <c r="CI225" s="225">
        <f>BY225</f>
        <v/>
      </c>
      <c r="CJ225" s="237">
        <f>BZ225</f>
        <v/>
      </c>
      <c r="CK225" s="223">
        <f>CA225</f>
        <v/>
      </c>
      <c r="CL225" s="224">
        <f>CC225</f>
        <v/>
      </c>
      <c r="CM225" s="237">
        <f>CD225</f>
        <v/>
      </c>
      <c r="CN225" s="1527"/>
      <c r="CO225" s="1579"/>
      <c r="CP225" s="7214">
        <f>IF(CF225=""," ",IF(ABS(CE225-CF225)&lt;=0.1,"Valid","Not valid"))</f>
        <v/>
      </c>
      <c r="CQ225" s="1674">
        <f> IF(CE225="","",IF(AND(CE225&lt;&gt;"",CF225=""),IF(CE225&gt;=0.8,"Medir+Sig Max","No"),IF(CF225&lt;&gt;"",IF(CF225&gt;=0.8,"Medir+Sig Max","No"),"")))</f>
        <v/>
      </c>
      <c r="CR225" s="6927">
        <f>IF(UPPER('SAR FCC-ISED'!$CQ$1)="X",IF(CF225=""," ",IF((ABS(CE225)&lt;5)*AND(ABS(CF225)&lt;5)*AND(ABS(CT225)&lt;5),"Solo si es max","Medir")),IF(CF225=""," ",IF((ABS(CE225)&lt;1)*AND(ABS(CF225)&lt;1)*AND(ABS(CT225)&lt;1),"Solo si es max","Medir")))</f>
        <v/>
      </c>
      <c r="CS225" s="1674"/>
      <c r="CT225" s="220">
        <f>IF(CO225="",IF(AND(CE225="",CF225=""),"",IF(CF225="",IF(DQ225&gt;1,ROUND(DQ225*CE225,3),CE225),IF(DQ225&gt;1,ROUND(DQ225*CF225,3),CF225))),IF(AND(CE225="",CF225=""),"",IF(CF225="",IF(DQ225&gt;1,ROUND(DQ225*CE225*(1/(CO225)),3),CE225*(1/(CO225))),IF(DQ225&gt;1,ROUND(DQ225*CF225*(1/(CO225)),3),CF225*(1/(CO225))))))</f>
        <v/>
      </c>
      <c r="CU225" s="224">
        <f>BY225</f>
        <v/>
      </c>
      <c r="CV225" s="237">
        <f>BZ225</f>
        <v/>
      </c>
      <c r="CW225" s="237">
        <f>CA225</f>
        <v/>
      </c>
      <c r="CX225" s="224">
        <f>CC225</f>
        <v/>
      </c>
      <c r="CY225" s="237">
        <f>CD225</f>
        <v/>
      </c>
      <c r="CZ225" s="7474">
        <f>IF(COUNTIF(Overview!K12:K14,TRUE)&gt;0,1.6,IF(COUNTIF(Overview!L12:L14,TRUE)&gt;0,8,0))</f>
        <v/>
      </c>
      <c r="DA225" s="1788"/>
      <c r="DB225" s="7483"/>
      <c r="DC225" s="844">
        <f>IF(CT225="","",IF(CT225&gt;CZ225,"Fail","Pass"))</f>
        <v/>
      </c>
      <c r="DD225" s="402"/>
      <c r="DE225" s="1565">
        <f>MyTimestamp(DC225)</f>
        <v/>
      </c>
      <c r="DF225" s="1531">
        <f>IF(COUNT(CE225:CH225)=1,15,IF(COUNT(CE225:CH225)=0,0,30))</f>
        <v/>
      </c>
      <c r="DG225" s="1532">
        <f>IF(DF225=0,0,2)</f>
        <v/>
      </c>
      <c r="DH225" s="859"/>
      <c r="DI225" s="859"/>
      <c r="DJ225" s="1569"/>
      <c r="DK225" s="1789"/>
      <c r="DL225" s="1574">
        <f>10^(CN225/20)*100-100</f>
        <v/>
      </c>
      <c r="DM225" s="1106"/>
      <c r="DN225" s="976"/>
      <c r="DO225" s="976">
        <f>IF(DM225="","",10^(DM225/10))</f>
        <v/>
      </c>
      <c r="DP225" s="976">
        <f>IF(ISNUMBER(DN225)=FALSE,"",10^(DN225/10))</f>
        <v/>
      </c>
      <c r="DQ225" s="1574">
        <f>IF(AND(ISNUMBER(DO225),ISNUMBER(DP225)),IF(DO225/DP225&gt;1,ROUND((DO225)/DP225,3),1),1)</f>
        <v/>
      </c>
      <c r="DR225" s="1541"/>
      <c r="DS225" s="1541"/>
      <c r="DT225" s="1541"/>
      <c r="DU225" s="1541"/>
      <c r="DV225" s="1541"/>
      <c r="DW225" s="1541"/>
      <c r="DX225" s="1541"/>
      <c r="DY225" s="1541"/>
      <c r="DZ225" s="1541"/>
      <c r="EA225" s="1541"/>
      <c r="EB225" s="1541"/>
      <c r="EC225" s="1541"/>
      <c r="ED225" s="1541"/>
      <c r="EE225" s="1541"/>
      <c r="EF225" s="1541"/>
      <c r="EG225" s="1541"/>
      <c r="EH225" s="1541"/>
      <c r="EI225" s="1541"/>
      <c r="EJ225" s="1541"/>
      <c r="EK225" s="1541"/>
      <c r="EL225" s="1541"/>
      <c r="EM225" s="1541"/>
      <c r="EN225" s="1541"/>
      <c r="EO225" s="1541"/>
      <c r="EP225" s="1541"/>
      <c r="EQ225" s="1541"/>
      <c r="ER225" s="1541"/>
      <c r="ES225" s="1541"/>
      <c r="ET225" s="1541"/>
      <c r="EU225" s="1541"/>
      <c r="EV225" s="1541"/>
    </row>
    <row r="226" ht="12.75" x14ac:dyDescent="0.2">
      <c r="A226" s="1541"/>
      <c r="B226" s="1541"/>
      <c r="C226"/>
      <c r="D226" s="1486"/>
      <c r="E226" s="1486"/>
      <c r="F226" s="672" t="inlineStr">
        <is>
          <t>5.2</t>
        </is>
      </c>
      <c r="G226" s="1497"/>
      <c r="H226" s="130">
        <f>BV226</f>
        <v/>
      </c>
      <c r="I226" s="130">
        <f>BW226</f>
        <v/>
      </c>
      <c r="J226" s="1299" t="inlineStr">
        <is>
          <t>WCDMA</t>
        </is>
      </c>
      <c r="K226" s="1299" t="inlineStr">
        <is>
          <t>FDDI</t>
        </is>
      </c>
      <c r="L226" s="115"/>
      <c r="M226" s="130"/>
      <c r="N226" s="119"/>
      <c r="O226" s="131"/>
      <c r="P226" s="6597"/>
      <c r="Q226" s="131"/>
      <c r="R226" s="131"/>
      <c r="S226" s="130"/>
      <c r="T226" s="130">
        <v>9750</v>
      </c>
      <c r="U226" s="6593">
        <v>1950</v>
      </c>
      <c r="V226" s="119"/>
      <c r="W226" s="1305"/>
      <c r="X226" s="119"/>
      <c r="Y226" s="119"/>
      <c r="Z226" s="119"/>
      <c r="AA226" s="115"/>
      <c r="AB226" s="115"/>
      <c r="AC226" s="1300">
        <f>IF(OR(BX226="Close to Ear",BX226="Close to Head"),"Head",IF(BX226="Extremity","Extremity","Body"))</f>
        <v/>
      </c>
      <c r="AD226" s="1301">
        <f>CA226</f>
        <v/>
      </c>
      <c r="AE226" s="1299">
        <f>CB226</f>
        <v/>
      </c>
      <c r="AF226" s="115"/>
      <c r="AG226" s="1302">
        <f>IF(OR(AZ226="",BA226=""),"N/A",IF(DC226="Pass","P","F"))</f>
        <v/>
      </c>
      <c r="AH226" s="129"/>
      <c r="AI226" s="129"/>
      <c r="AJ226" s="129"/>
      <c r="AK226" s="119"/>
      <c r="AL226" s="115"/>
      <c r="AM226" s="119"/>
      <c r="AN226" s="119"/>
      <c r="AO226" s="692"/>
      <c r="AP226" s="692"/>
      <c r="AQ226" s="692"/>
      <c r="AR226" s="692"/>
      <c r="AS226" s="692"/>
      <c r="AT226" s="1303">
        <f>IF(AC226="Extremity",IF(CG226="","",CG226),"")</f>
        <v/>
      </c>
      <c r="AU226" s="1303">
        <f>IF(AC226="Extremity",IF(CH226="","",CH226),"")</f>
        <v/>
      </c>
      <c r="AV226" s="1304">
        <f>IF(AC226="Extremity","",IF(CE226="","",CE226))</f>
        <v/>
      </c>
      <c r="AW226" s="1304">
        <f>IF(AD226="Extremity","",IF(CF226="","",CF226))</f>
        <v/>
      </c>
      <c r="AX226" s="1305">
        <f>DL226</f>
        <v/>
      </c>
      <c r="AY226" s="1305">
        <f>DQ226</f>
        <v/>
      </c>
      <c r="AZ226" s="3377">
        <f>IF(AC226="Extremity",IF(DA226="","",DA226),"")</f>
        <v/>
      </c>
      <c r="BA226" s="3378">
        <f>IF(AC226="Extremity","",IF(CT226="","",CT226))</f>
        <v/>
      </c>
      <c r="BB226" s="1305">
        <f>IF(AC226="Extremity",IF(DB226="","",DB226),"")</f>
        <v/>
      </c>
      <c r="BC226" s="1304">
        <f>IF(AC226="Extremity","",IF(CZ226="","",CZ226))</f>
        <v/>
      </c>
      <c r="BD226" s="1305">
        <f>DD226</f>
        <v/>
      </c>
      <c r="BE226" s="132">
        <f>DE226</f>
        <v/>
      </c>
      <c r="BF226" s="133">
        <f>DF226*60</f>
        <v/>
      </c>
      <c r="BG226" s="121">
        <f>BE226</f>
        <v/>
      </c>
      <c r="BH226" s="133">
        <f>DG226*60</f>
        <v/>
      </c>
      <c r="BI226" s="133">
        <f>DH226</f>
        <v/>
      </c>
      <c r="BJ226" s="117"/>
      <c r="BK226" s="812">
        <f>Overview!$E$7</f>
        <v/>
      </c>
      <c r="BL226" s="117"/>
      <c r="BM226" s="834">
        <f>DI226</f>
        <v/>
      </c>
      <c r="BN226" s="812">
        <f>Overview!$P$153</f>
        <v/>
      </c>
      <c r="BO226" s="117"/>
      <c r="BP226" s="117"/>
      <c r="BQ226" s="115"/>
      <c r="BR226" s="1478"/>
      <c r="BS226" s="1541"/>
      <c r="BT226" s="1828" t="inlineStr">
        <is>
          <t>WCDMA</t>
        </is>
      </c>
      <c r="BU226" s="1828" t="inlineStr">
        <is>
          <t>FDDI</t>
        </is>
      </c>
      <c r="BV226" s="906">
        <f>Overview!$H$31</f>
        <v/>
      </c>
      <c r="BW226" s="1784"/>
      <c r="BX226" s="1828" t="inlineStr">
        <is>
          <t>Body</t>
        </is>
      </c>
      <c r="BY226" s="1785"/>
      <c r="BZ226" s="1785"/>
      <c r="CA226" s="1072" t="inlineStr">
        <is>
          <t>Right Edge</t>
        </is>
      </c>
      <c r="CB226" s="200">
        <v>5</v>
      </c>
      <c r="CC226" s="1105">
        <f>IF(COUNT('Conducted 2G-3G'!$AH$15:$AH$17)=0,9750,INDEX('Conducted 2G-3G'!$T$15:$T$17,MATCH(MAX('Conducted 2G-3G'!$AH$15:$AH$17),'Conducted 2G-3G'!$AH$15:$AH$17,0)))</f>
        <v>9750</v>
      </c>
      <c r="CD226" s="877">
        <f>IF(COUNT('Conducted 2G-3G'!$AH$15:$AH$17)=0,1950,INDEX('Conducted 2G-3G'!$U$15:$U$17,MATCH(MAX('Conducted 2G-3G'!$AH$15:$AH$17),'Conducted 2G-3G'!$AH$15:$AH$17,0)))</f>
        <v>1950</v>
      </c>
      <c r="CE226" s="7234"/>
      <c r="CF226" s="7234"/>
      <c r="CG226" s="6706"/>
      <c r="CH226" s="6706"/>
      <c r="CI226" s="225">
        <f>BY226</f>
        <v/>
      </c>
      <c r="CJ226" s="237">
        <f>BZ226</f>
        <v/>
      </c>
      <c r="CK226" s="223">
        <f>CA226</f>
        <v/>
      </c>
      <c r="CL226" s="224">
        <f>CC226</f>
        <v/>
      </c>
      <c r="CM226" s="237">
        <f>CD226</f>
        <v/>
      </c>
      <c r="CN226" s="1527"/>
      <c r="CO226" s="1579"/>
      <c r="CP226" s="7214">
        <f>IF(CF226=""," ",IF(ABS(CE226-CF226)&lt;=0.1,"Valid","Not valid"))</f>
        <v/>
      </c>
      <c r="CQ226" s="1674">
        <f> IF(CE226="","",IF(AND(CE226&lt;&gt;"",CF226=""),IF(CE226&gt;=0.8,"Medir+Sig Max","No"),IF(CF226&lt;&gt;"",IF(CF226&gt;=0.8,"Medir+Sig Max","No"),"")))</f>
        <v/>
      </c>
      <c r="CR226" s="6927">
        <f>IF(UPPER('SAR FCC-ISED'!$CQ$1)="X",IF(CF226=""," ",IF((ABS(CE226)&lt;5)*AND(ABS(CF226)&lt;5)*AND(ABS(CT226)&lt;5),"Solo si es max","Medir")),IF(CF226=""," ",IF((ABS(CE226)&lt;1)*AND(ABS(CF226)&lt;1)*AND(ABS(CT226)&lt;1),"Solo si es max","Medir")))</f>
        <v/>
      </c>
      <c r="CS226" s="1674"/>
      <c r="CT226" s="220">
        <f>IF(CO226="",IF(AND(CE226="",CF226=""),"",IF(CF226="",IF(DQ226&gt;1,ROUND(DQ226*CE226,3),CE226),IF(DQ226&gt;1,ROUND(DQ226*CF226,3),CF226))),IF(AND(CE226="",CF226=""),"",IF(CF226="",IF(DQ226&gt;1,ROUND(DQ226*CE226*(1/(CO226)),3),CE226*(1/(CO226))),IF(DQ226&gt;1,ROUND(DQ226*CF226*(1/(CO226)),3),CF226*(1/(CO226))))))</f>
        <v/>
      </c>
      <c r="CU226" s="224">
        <f>BY226</f>
        <v/>
      </c>
      <c r="CV226" s="237">
        <f>BZ226</f>
        <v/>
      </c>
      <c r="CW226" s="237">
        <f>CA226</f>
        <v/>
      </c>
      <c r="CX226" s="224">
        <f>CC226</f>
        <v/>
      </c>
      <c r="CY226" s="237">
        <f>CD226</f>
        <v/>
      </c>
      <c r="CZ226" s="7474">
        <f>IF(COUNTIF(Overview!K12:K14,TRUE)&gt;0,1.6,IF(COUNTIF(Overview!L12:L14,TRUE)&gt;0,8,0))</f>
        <v/>
      </c>
      <c r="DA226" s="1788"/>
      <c r="DB226" s="7483"/>
      <c r="DC226" s="844">
        <f>IF(CT226="","",IF(CT226&gt;CZ226,"Fail","Pass"))</f>
        <v/>
      </c>
      <c r="DD226" s="402"/>
      <c r="DE226" s="1565">
        <f>MyTimestamp(DC226)</f>
        <v/>
      </c>
      <c r="DF226" s="1531">
        <f>IF(COUNT(CE226:CH226)=1,15,IF(COUNT(CE226:CH226)=0,0,30))</f>
        <v/>
      </c>
      <c r="DG226" s="1532">
        <f>IF(DF226=0,0,2)</f>
        <v/>
      </c>
      <c r="DH226" s="859"/>
      <c r="DI226" s="859"/>
      <c r="DJ226" s="1569"/>
      <c r="DK226" s="1789"/>
      <c r="DL226" s="1574">
        <f>10^(CN226/20)*100-100</f>
        <v/>
      </c>
      <c r="DM226" s="1106"/>
      <c r="DN226" s="976"/>
      <c r="DO226" s="976">
        <f>IF(DM226="","",10^(DM226/10))</f>
        <v/>
      </c>
      <c r="DP226" s="976">
        <f>IF(ISNUMBER(DN226)=FALSE,"",10^(DN226/10))</f>
        <v/>
      </c>
      <c r="DQ226" s="1574">
        <f>IF(AND(ISNUMBER(DO226),ISNUMBER(DP226)),IF(DO226/DP226&gt;1,ROUND((DO226)/DP226,3),1),1)</f>
        <v/>
      </c>
      <c r="DR226" s="1541"/>
      <c r="DS226" s="1541"/>
      <c r="DT226" s="1541"/>
      <c r="DU226" s="1541"/>
      <c r="DV226" s="1541"/>
      <c r="DW226" s="1541"/>
      <c r="DX226" s="1541"/>
      <c r="DY226" s="1541"/>
      <c r="DZ226" s="1541"/>
      <c r="EA226" s="1541"/>
      <c r="EB226" s="1541"/>
      <c r="EC226" s="1541"/>
      <c r="ED226" s="1541"/>
      <c r="EE226" s="1541"/>
      <c r="EF226" s="1541"/>
      <c r="EG226" s="1541"/>
      <c r="EH226" s="1541"/>
      <c r="EI226" s="1541"/>
      <c r="EJ226" s="1541"/>
      <c r="EK226" s="1541"/>
      <c r="EL226" s="1541"/>
      <c r="EM226" s="1541"/>
      <c r="EN226" s="1541"/>
      <c r="EO226" s="1541"/>
      <c r="EP226" s="1541"/>
      <c r="EQ226" s="1541"/>
      <c r="ER226" s="1541"/>
      <c r="ES226" s="1541"/>
      <c r="ET226" s="1541"/>
      <c r="EU226" s="1541"/>
      <c r="EV226" s="1541"/>
    </row>
    <row r="227" ht="12.75" x14ac:dyDescent="0.2">
      <c r="A227" s="1541"/>
      <c r="B227" s="1541"/>
      <c r="C227"/>
      <c r="D227" s="1486"/>
      <c r="E227" s="1486"/>
      <c r="F227" s="672" t="inlineStr">
        <is>
          <t>5.2</t>
        </is>
      </c>
      <c r="G227" s="1497"/>
      <c r="H227" s="130">
        <f>BV227</f>
        <v/>
      </c>
      <c r="I227" s="130">
        <f>BW227</f>
        <v/>
      </c>
      <c r="J227" s="1299" t="inlineStr">
        <is>
          <t>WCDMA</t>
        </is>
      </c>
      <c r="K227" s="1299" t="inlineStr">
        <is>
          <t>FDDI</t>
        </is>
      </c>
      <c r="L227" s="115"/>
      <c r="M227" s="130"/>
      <c r="N227" s="119"/>
      <c r="O227" s="131"/>
      <c r="P227" s="6597"/>
      <c r="Q227" s="131"/>
      <c r="R227" s="131"/>
      <c r="S227" s="130"/>
      <c r="T227" s="130">
        <v>9750</v>
      </c>
      <c r="U227" s="6593">
        <v>1950</v>
      </c>
      <c r="V227" s="119"/>
      <c r="W227" s="1305"/>
      <c r="X227" s="119"/>
      <c r="Y227" s="119"/>
      <c r="Z227" s="119"/>
      <c r="AA227" s="115"/>
      <c r="AB227" s="115"/>
      <c r="AC227" s="1300">
        <f>IF(OR(BX227="Close to Ear",BX227="Close to Head"),"Head",IF(BX227="Extremity","Extremity","Body"))</f>
        <v/>
      </c>
      <c r="AD227" s="1301">
        <f>CA227</f>
        <v/>
      </c>
      <c r="AE227" s="1299">
        <f>CB227</f>
        <v/>
      </c>
      <c r="AF227" s="115"/>
      <c r="AG227" s="1302">
        <f>IF(OR(AZ227="",BA227=""),"N/A",IF(DC227="Pass","P","F"))</f>
        <v/>
      </c>
      <c r="AH227" s="129"/>
      <c r="AI227" s="129"/>
      <c r="AJ227" s="129"/>
      <c r="AK227" s="119"/>
      <c r="AL227" s="115"/>
      <c r="AM227" s="119"/>
      <c r="AN227" s="119"/>
      <c r="AO227" s="692"/>
      <c r="AP227" s="692"/>
      <c r="AQ227" s="692"/>
      <c r="AR227" s="692"/>
      <c r="AS227" s="692"/>
      <c r="AT227" s="1303">
        <f>IF(AC227="Extremity",IF(CG227="","",CG227),"")</f>
        <v/>
      </c>
      <c r="AU227" s="1303">
        <f>IF(AC227="Extremity",IF(CH227="","",CH227),"")</f>
        <v/>
      </c>
      <c r="AV227" s="1304">
        <f>IF(AC227="Extremity","",IF(CE227="","",CE227))</f>
        <v/>
      </c>
      <c r="AW227" s="1304">
        <f>IF(AD227="Extremity","",IF(CF227="","",CF227))</f>
        <v/>
      </c>
      <c r="AX227" s="1305">
        <f>DL227</f>
        <v/>
      </c>
      <c r="AY227" s="1305">
        <f>DQ227</f>
        <v/>
      </c>
      <c r="AZ227" s="3377">
        <f>IF(AC227="Extremity",IF(DA227="","",DA227),"")</f>
        <v/>
      </c>
      <c r="BA227" s="3378">
        <f>IF(AC227="Extremity","",IF(CT227="","",CT227))</f>
        <v/>
      </c>
      <c r="BB227" s="1305">
        <f>IF(AC227="Extremity",IF(DB227="","",DB227),"")</f>
        <v/>
      </c>
      <c r="BC227" s="1304">
        <f>IF(AC227="Extremity","",IF(CZ227="","",CZ227))</f>
        <v/>
      </c>
      <c r="BD227" s="1305">
        <f>DD227</f>
        <v/>
      </c>
      <c r="BE227" s="132">
        <f>DE227</f>
        <v/>
      </c>
      <c r="BF227" s="133">
        <f>DF227*60</f>
        <v/>
      </c>
      <c r="BG227" s="121">
        <f>BE227</f>
        <v/>
      </c>
      <c r="BH227" s="133">
        <f>DG227*60</f>
        <v/>
      </c>
      <c r="BI227" s="133">
        <f>DH227</f>
        <v/>
      </c>
      <c r="BJ227" s="117"/>
      <c r="BK227" s="812">
        <f>Overview!$E$7</f>
        <v/>
      </c>
      <c r="BL227" s="117"/>
      <c r="BM227" s="834">
        <f>DI227</f>
        <v/>
      </c>
      <c r="BN227" s="812">
        <f>Overview!$P$153</f>
        <v/>
      </c>
      <c r="BO227" s="117"/>
      <c r="BP227" s="117"/>
      <c r="BQ227" s="115"/>
      <c r="BR227" s="1478"/>
      <c r="BS227" s="1541"/>
      <c r="BT227" s="1830" t="inlineStr">
        <is>
          <t>WCDMA</t>
        </is>
      </c>
      <c r="BU227" s="1830" t="inlineStr">
        <is>
          <t>FDDI</t>
        </is>
      </c>
      <c r="BV227" s="875">
        <f>Overview!$H$31</f>
        <v/>
      </c>
      <c r="BW227" s="1784"/>
      <c r="BX227" s="1830" t="inlineStr">
        <is>
          <t>Body</t>
        </is>
      </c>
      <c r="BY227" s="1785"/>
      <c r="BZ227" s="1785"/>
      <c r="CA227" s="1072" t="inlineStr">
        <is>
          <t>Top Edge</t>
        </is>
      </c>
      <c r="CB227" s="200">
        <v>5</v>
      </c>
      <c r="CC227" s="1107">
        <f>IF(COUNT('Conducted 2G-3G'!$AH$15:$AH$17)=0,9750,INDEX('Conducted 2G-3G'!$T$15:$T$17,MATCH(MAX('Conducted 2G-3G'!$AH$15:$AH$17),'Conducted 2G-3G'!$AH$15:$AH$17,0)))</f>
        <v>9750</v>
      </c>
      <c r="CD227" s="1108">
        <f>IF(COUNT('Conducted 2G-3G'!$AH$15:$AH$17)=0,1950,INDEX('Conducted 2G-3G'!$U$15:$U$17,MATCH(MAX('Conducted 2G-3G'!$AH$15:$AH$17),'Conducted 2G-3G'!$AH$15:$AH$17,0)))</f>
        <v>1950</v>
      </c>
      <c r="CE227" s="7234"/>
      <c r="CF227" s="7234"/>
      <c r="CG227" s="6706"/>
      <c r="CH227" s="6706"/>
      <c r="CI227" s="225">
        <f>BY227</f>
        <v/>
      </c>
      <c r="CJ227" s="237">
        <f>BZ227</f>
        <v/>
      </c>
      <c r="CK227" s="223">
        <f>CA227</f>
        <v/>
      </c>
      <c r="CL227" s="224">
        <f>CC227</f>
        <v/>
      </c>
      <c r="CM227" s="237">
        <f>CD227</f>
        <v/>
      </c>
      <c r="CN227" s="1527"/>
      <c r="CO227" s="1579"/>
      <c r="CP227" s="7214">
        <f>IF(CF227=""," ",IF(ABS(CE227-CF227)&lt;=0.1,"Valid","Not valid"))</f>
        <v/>
      </c>
      <c r="CQ227" s="1674">
        <f> IF(CE227="","",IF(AND(CE227&lt;&gt;"",CF227=""),IF(CE227&gt;=0.8,"Medir+Sig Max","No"),IF(CF227&lt;&gt;"",IF(CF227&gt;=0.8,"Medir+Sig Max","No"),"")))</f>
        <v/>
      </c>
      <c r="CR227" s="6927">
        <f>IF(UPPER('SAR FCC-ISED'!$CQ$1)="X",IF(CF227=""," ",IF((ABS(CE227)&lt;5)*AND(ABS(CF227)&lt;5)*AND(ABS(CT227)&lt;5),"Solo si es max","Medir")),IF(CF227=""," ",IF((ABS(CE227)&lt;1)*AND(ABS(CF227)&lt;1)*AND(ABS(CT227)&lt;1),"Solo si es max","Medir")))</f>
        <v/>
      </c>
      <c r="CS227" s="1674"/>
      <c r="CT227" s="220">
        <f>IF(CO227="",IF(AND(CE227="",CF227=""),"",IF(CF227="",IF(DQ227&gt;1,ROUND(DQ227*CE227,3),CE227),IF(DQ227&gt;1,ROUND(DQ227*CF227,3),CF227))),IF(AND(CE227="",CF227=""),"",IF(CF227="",IF(DQ227&gt;1,ROUND(DQ227*CE227*(1/(CO227)),3),CE227*(1/(CO227))),IF(DQ227&gt;1,ROUND(DQ227*CF227*(1/(CO227)),3),CF227*(1/(CO227))))))</f>
        <v/>
      </c>
      <c r="CU227" s="224">
        <f>BY227</f>
        <v/>
      </c>
      <c r="CV227" s="237">
        <f>BZ227</f>
        <v/>
      </c>
      <c r="CW227" s="237">
        <f>CA227</f>
        <v/>
      </c>
      <c r="CX227" s="224">
        <f>CC227</f>
        <v/>
      </c>
      <c r="CY227" s="237">
        <f>CD227</f>
        <v/>
      </c>
      <c r="CZ227" s="7474">
        <f>IF(COUNTIF(Overview!K12:K14,TRUE)&gt;0,1.6,IF(COUNTIF(Overview!L12:L14,TRUE)&gt;0,8,0))</f>
        <v/>
      </c>
      <c r="DA227" s="1788"/>
      <c r="DB227" s="7483"/>
      <c r="DC227" s="844">
        <f>IF(CT227="","",IF(CT227&gt;CZ227,"Fail","Pass"))</f>
        <v/>
      </c>
      <c r="DD227" s="402"/>
      <c r="DE227" s="1565">
        <f>MyTimestamp(DC227)</f>
        <v/>
      </c>
      <c r="DF227" s="1531">
        <f>IF(COUNT(CE227:CH227)=1,15,IF(COUNT(CE227:CH227)=0,0,30))</f>
        <v/>
      </c>
      <c r="DG227" s="1532">
        <f>IF(DF227=0,0,2)</f>
        <v/>
      </c>
      <c r="DH227" s="859"/>
      <c r="DI227" s="859"/>
      <c r="DJ227" s="1569"/>
      <c r="DK227" s="1789"/>
      <c r="DL227" s="1574">
        <f>10^(CN227/20)*100-100</f>
        <v/>
      </c>
      <c r="DM227" s="1106"/>
      <c r="DN227" s="976"/>
      <c r="DO227" s="976">
        <f>IF(DM227="","",10^(DM227/10))</f>
        <v/>
      </c>
      <c r="DP227" s="976">
        <f>IF(ISNUMBER(DN227)=FALSE,"",10^(DN227/10))</f>
        <v/>
      </c>
      <c r="DQ227" s="1574">
        <f>IF(AND(ISNUMBER(DO227),ISNUMBER(DP227)),IF(DO227/DP227&gt;1,ROUND((DO227)/DP227,3),1),1)</f>
        <v/>
      </c>
      <c r="DR227" s="1541"/>
      <c r="DS227" s="1541"/>
      <c r="DT227" s="1541"/>
      <c r="DU227" s="1541"/>
      <c r="DV227" s="1541"/>
      <c r="DW227" s="1541"/>
      <c r="DX227" s="1541"/>
      <c r="DY227" s="1541"/>
      <c r="DZ227" s="1541"/>
      <c r="EA227" s="1541"/>
      <c r="EB227" s="1541"/>
      <c r="EC227" s="1541"/>
      <c r="ED227" s="1541"/>
      <c r="EE227" s="1541"/>
      <c r="EF227" s="1541"/>
      <c r="EG227" s="1541"/>
      <c r="EH227" s="1541"/>
      <c r="EI227" s="1541"/>
      <c r="EJ227" s="1541"/>
      <c r="EK227" s="1541"/>
      <c r="EL227" s="1541"/>
      <c r="EM227" s="1541"/>
      <c r="EN227" s="1541"/>
      <c r="EO227" s="1541"/>
      <c r="EP227" s="1541"/>
      <c r="EQ227" s="1541"/>
      <c r="ER227" s="1541"/>
      <c r="ES227" s="1541"/>
      <c r="ET227" s="1541"/>
      <c r="EU227" s="1541"/>
      <c r="EV227" s="1541"/>
    </row>
    <row r="228" ht="12.75" x14ac:dyDescent="0.2">
      <c r="A228" s="1541"/>
      <c r="B228" s="1541"/>
      <c r="C228"/>
      <c r="D228" s="1486"/>
      <c r="E228" s="1486"/>
      <c r="F228" s="672" t="inlineStr">
        <is>
          <t>5.2</t>
        </is>
      </c>
      <c r="G228" s="1497"/>
      <c r="H228" s="130">
        <f>BV228</f>
        <v/>
      </c>
      <c r="I228" s="130">
        <f>BW228</f>
        <v/>
      </c>
      <c r="J228" s="1299" t="inlineStr">
        <is>
          <t>WCDMA</t>
        </is>
      </c>
      <c r="K228" s="1299" t="inlineStr">
        <is>
          <t>FDDI</t>
        </is>
      </c>
      <c r="L228" s="115"/>
      <c r="M228" s="130"/>
      <c r="N228" s="119"/>
      <c r="O228" s="131"/>
      <c r="P228" s="6597"/>
      <c r="Q228" s="131"/>
      <c r="R228" s="131"/>
      <c r="S228" s="130"/>
      <c r="T228" s="130">
        <v>9750</v>
      </c>
      <c r="U228" s="6593">
        <v>1950</v>
      </c>
      <c r="V228" s="119"/>
      <c r="W228" s="1305"/>
      <c r="X228" s="119"/>
      <c r="Y228" s="119"/>
      <c r="Z228" s="119"/>
      <c r="AA228" s="115"/>
      <c r="AB228" s="115"/>
      <c r="AC228" s="1300">
        <f>IF(OR(BX228="Close to Ear",BX228="Close to Head"),"Head",IF(BX228="Extremity","Extremity","Body"))</f>
        <v/>
      </c>
      <c r="AD228" s="1301">
        <f>CA228</f>
        <v/>
      </c>
      <c r="AE228" s="1299">
        <f>CB228</f>
        <v/>
      </c>
      <c r="AF228" s="115"/>
      <c r="AG228" s="1302">
        <f>IF(OR(AZ228="",BA228=""),"N/A",IF(DC228="Pass","P","F"))</f>
        <v/>
      </c>
      <c r="AH228" s="129"/>
      <c r="AI228" s="129"/>
      <c r="AJ228" s="129"/>
      <c r="AK228" s="119"/>
      <c r="AL228" s="115"/>
      <c r="AM228" s="119"/>
      <c r="AN228" s="119"/>
      <c r="AO228" s="692"/>
      <c r="AP228" s="692"/>
      <c r="AQ228" s="692"/>
      <c r="AR228" s="692"/>
      <c r="AS228" s="692"/>
      <c r="AT228" s="1303">
        <f>IF(AC228="Extremity",IF(CG228="","",CG228),"")</f>
        <v/>
      </c>
      <c r="AU228" s="1303">
        <f>IF(AC228="Extremity",IF(CH228="","",CH228),"")</f>
        <v/>
      </c>
      <c r="AV228" s="1304">
        <f>IF(AC228="Extremity","",IF(CE228="","",CE228))</f>
        <v/>
      </c>
      <c r="AW228" s="1304">
        <f>IF(AD228="Extremity","",IF(CF228="","",CF228))</f>
        <v/>
      </c>
      <c r="AX228" s="1305">
        <f>DL228</f>
        <v/>
      </c>
      <c r="AY228" s="1305">
        <f>DQ228</f>
        <v/>
      </c>
      <c r="AZ228" s="3377">
        <f>IF(AC228="Extremity",IF(DA228="","",DA228),"")</f>
        <v/>
      </c>
      <c r="BA228" s="3378">
        <f>IF(AC228="Extremity","",IF(CT228="","",CT228))</f>
        <v/>
      </c>
      <c r="BB228" s="1305">
        <f>IF(AC228="Extremity",IF(DB228="","",DB228),"")</f>
        <v/>
      </c>
      <c r="BC228" s="1304">
        <f>IF(AC228="Extremity","",IF(CZ228="","",CZ228))</f>
        <v/>
      </c>
      <c r="BD228" s="1305">
        <f>DD228</f>
        <v/>
      </c>
      <c r="BE228" s="132">
        <f>DE228</f>
        <v/>
      </c>
      <c r="BF228" s="133">
        <f>DF228*60</f>
        <v/>
      </c>
      <c r="BG228" s="121">
        <f>BE228</f>
        <v/>
      </c>
      <c r="BH228" s="133">
        <f>DG228*60</f>
        <v/>
      </c>
      <c r="BI228" s="133">
        <f>DH228</f>
        <v/>
      </c>
      <c r="BJ228" s="117"/>
      <c r="BK228" s="812">
        <f>Overview!$E$7</f>
        <v/>
      </c>
      <c r="BL228" s="117"/>
      <c r="BM228" s="834">
        <f>DI228</f>
        <v/>
      </c>
      <c r="BN228" s="812">
        <f>Overview!$P$153</f>
        <v/>
      </c>
      <c r="BO228" s="117"/>
      <c r="BP228" s="117"/>
      <c r="BQ228" s="115"/>
      <c r="BR228" s="1478"/>
      <c r="BS228" s="1541"/>
      <c r="BT228" s="1828" t="inlineStr">
        <is>
          <t>WCDMA</t>
        </is>
      </c>
      <c r="BU228" s="1828" t="inlineStr">
        <is>
          <t>FDDI</t>
        </is>
      </c>
      <c r="BV228" s="906">
        <f>Overview!$H$31</f>
        <v/>
      </c>
      <c r="BW228" s="1784"/>
      <c r="BX228" s="1828" t="inlineStr">
        <is>
          <t>Body</t>
        </is>
      </c>
      <c r="BY228" s="1785"/>
      <c r="BZ228" s="1785"/>
      <c r="CA228" s="1072" t="inlineStr">
        <is>
          <t>Bottom Edge</t>
        </is>
      </c>
      <c r="CB228" s="200">
        <v>5</v>
      </c>
      <c r="CC228" s="1105">
        <f>IF(COUNT('Conducted 2G-3G'!$AH$15:$AH$17)=0,9750,INDEX('Conducted 2G-3G'!$T$15:$T$17,MATCH(MAX('Conducted 2G-3G'!$AH$15:$AH$17),'Conducted 2G-3G'!$AH$15:$AH$17,0)))</f>
        <v>9750</v>
      </c>
      <c r="CD228" s="877">
        <f>IF(COUNT('Conducted 2G-3G'!$AH$15:$AH$17)=0,1950,INDEX('Conducted 2G-3G'!$U$15:$U$17,MATCH(MAX('Conducted 2G-3G'!$AH$15:$AH$17),'Conducted 2G-3G'!$AH$15:$AH$17,0)))</f>
        <v>1950</v>
      </c>
      <c r="CE228" s="7234"/>
      <c r="CF228" s="7234"/>
      <c r="CG228" s="6706"/>
      <c r="CH228" s="6706"/>
      <c r="CI228" s="225">
        <f>BY228</f>
        <v/>
      </c>
      <c r="CJ228" s="237">
        <f>BZ228</f>
        <v/>
      </c>
      <c r="CK228" s="223">
        <f>CA228</f>
        <v/>
      </c>
      <c r="CL228" s="224">
        <f>CC228</f>
        <v/>
      </c>
      <c r="CM228" s="237">
        <f>CD228</f>
        <v/>
      </c>
      <c r="CN228" s="1527"/>
      <c r="CO228" s="1579"/>
      <c r="CP228" s="7214">
        <f>IF(CF228=""," ",IF(ABS(CE228-CF228)&lt;=0.1,"Valid","Not valid"))</f>
        <v/>
      </c>
      <c r="CQ228" s="1674">
        <f> IF(CE228="","",IF(AND(CE228&lt;&gt;"",CF228=""),IF(CE228&gt;=0.8,"Medir+Sig Max","No"),IF(CF228&lt;&gt;"",IF(CF228&gt;=0.8,"Medir+Sig Max","No"),"")))</f>
        <v/>
      </c>
      <c r="CR228" s="6927">
        <f>IF(UPPER('SAR FCC-ISED'!$CQ$1)="X",IF(CF228=""," ",IF((ABS(CE228)&lt;5)*AND(ABS(CF228)&lt;5)*AND(ABS(CT228)&lt;5),"Solo si es max","Medir")),IF(CF228=""," ",IF((ABS(CE228)&lt;1)*AND(ABS(CF228)&lt;1)*AND(ABS(CT228)&lt;1),"Solo si es max","Medir")))</f>
        <v/>
      </c>
      <c r="CS228" s="1674"/>
      <c r="CT228" s="220">
        <f>IF(CO228="",IF(AND(CE228="",CF228=""),"",IF(CF228="",IF(DQ228&gt;1,ROUND(DQ228*CE228,3),CE228),IF(DQ228&gt;1,ROUND(DQ228*CF228,3),CF228))),IF(AND(CE228="",CF228=""),"",IF(CF228="",IF(DQ228&gt;1,ROUND(DQ228*CE228*(1/(CO228)),3),CE228*(1/(CO228))),IF(DQ228&gt;1,ROUND(DQ228*CF228*(1/(CO228)),3),CF228*(1/(CO228))))))</f>
        <v/>
      </c>
      <c r="CU228" s="224">
        <f>BY228</f>
        <v/>
      </c>
      <c r="CV228" s="237">
        <f>BZ228</f>
        <v/>
      </c>
      <c r="CW228" s="237">
        <f>CA228</f>
        <v/>
      </c>
      <c r="CX228" s="224">
        <f>CC228</f>
        <v/>
      </c>
      <c r="CY228" s="237">
        <f>CD228</f>
        <v/>
      </c>
      <c r="CZ228" s="7474">
        <f>IF(COUNTIF(Overview!K12:K14,TRUE)&gt;0,1.6,IF(COUNTIF(Overview!L12:L14,TRUE)&gt;0,8,0))</f>
        <v/>
      </c>
      <c r="DA228" s="1788"/>
      <c r="DB228" s="7483"/>
      <c r="DC228" s="844">
        <f>IF(CT228="","",IF(CT228&gt;CZ228,"Fail","Pass"))</f>
        <v/>
      </c>
      <c r="DD228" s="402"/>
      <c r="DE228" s="1565">
        <f>MyTimestamp(DC228)</f>
        <v/>
      </c>
      <c r="DF228" s="1531">
        <f>IF(COUNT(CE228:CH228)=1,15,IF(COUNT(CE228:CH228)=0,0,30))</f>
        <v/>
      </c>
      <c r="DG228" s="1532">
        <f>IF(DF228=0,0,2)</f>
        <v/>
      </c>
      <c r="DH228" s="859"/>
      <c r="DI228" s="859"/>
      <c r="DJ228" s="1569"/>
      <c r="DK228" s="1789"/>
      <c r="DL228" s="1574">
        <f>10^(CN228/20)*100-100</f>
        <v/>
      </c>
      <c r="DM228" s="1106"/>
      <c r="DN228" s="976"/>
      <c r="DO228" s="976">
        <f>IF(DM228="","",10^(DM228/10))</f>
        <v/>
      </c>
      <c r="DP228" s="976">
        <f>IF(ISNUMBER(DN228)=FALSE,"",10^(DN228/10))</f>
        <v/>
      </c>
      <c r="DQ228" s="1574">
        <f>IF(AND(ISNUMBER(DO228),ISNUMBER(DP228)),IF(DO228/DP228&gt;1,ROUND((DO228)/DP228,3),1),1)</f>
        <v/>
      </c>
      <c r="DR228" s="1541"/>
      <c r="DS228" s="1541"/>
      <c r="DT228" s="1541"/>
      <c r="DU228" s="1541"/>
      <c r="DV228" s="1541"/>
      <c r="DW228" s="1541"/>
      <c r="DX228" s="1541"/>
      <c r="DY228" s="1541"/>
      <c r="DZ228" s="1541"/>
      <c r="EA228" s="1541"/>
      <c r="EB228" s="1541"/>
      <c r="EC228" s="1541"/>
      <c r="ED228" s="1541"/>
      <c r="EE228" s="1541"/>
      <c r="EF228" s="1541"/>
      <c r="EG228" s="1541"/>
      <c r="EH228" s="1541"/>
      <c r="EI228" s="1541"/>
      <c r="EJ228" s="1541"/>
      <c r="EK228" s="1541"/>
      <c r="EL228" s="1541"/>
      <c r="EM228" s="1541"/>
      <c r="EN228" s="1541"/>
      <c r="EO228" s="1541"/>
      <c r="EP228" s="1541"/>
      <c r="EQ228" s="1541"/>
      <c r="ER228" s="1541"/>
      <c r="ES228" s="1541"/>
      <c r="ET228" s="1541"/>
      <c r="EU228" s="1541"/>
      <c r="EV228" s="1541"/>
    </row>
    <row r="229" ht="12.75" x14ac:dyDescent="0.2">
      <c r="A229" s="1541"/>
      <c r="B229" s="1541"/>
      <c r="C229"/>
      <c r="D229" s="1486"/>
      <c r="E229" s="1486"/>
      <c r="F229" s="672" t="inlineStr">
        <is>
          <t>5.2</t>
        </is>
      </c>
      <c r="G229" s="1497"/>
      <c r="H229" s="130">
        <f>BV229</f>
        <v/>
      </c>
      <c r="I229" s="130">
        <f>BW229</f>
        <v/>
      </c>
      <c r="J229" s="1299" t="inlineStr">
        <is>
          <t>WCDMA</t>
        </is>
      </c>
      <c r="K229" s="1299" t="inlineStr">
        <is>
          <t>FDDI</t>
        </is>
      </c>
      <c r="L229" s="115"/>
      <c r="M229" s="130"/>
      <c r="N229" s="119"/>
      <c r="O229" s="131"/>
      <c r="P229" s="6597"/>
      <c r="Q229" s="131"/>
      <c r="R229" s="131"/>
      <c r="S229" s="130"/>
      <c r="T229" s="130">
        <v>9750</v>
      </c>
      <c r="U229" s="6593">
        <v>1950</v>
      </c>
      <c r="V229" s="119"/>
      <c r="W229" s="1305"/>
      <c r="X229" s="119"/>
      <c r="Y229" s="119"/>
      <c r="Z229" s="119"/>
      <c r="AA229" s="115"/>
      <c r="AB229" s="115"/>
      <c r="AC229" s="1300">
        <f>IF(OR(BX229="Close to Ear",BX229="Close to Head"),"Head",IF(BX229="Extremity","Extremity","Body"))</f>
        <v/>
      </c>
      <c r="AD229" s="1301">
        <f>CA229</f>
        <v/>
      </c>
      <c r="AE229" s="1299">
        <f>CB229</f>
        <v/>
      </c>
      <c r="AF229" s="115"/>
      <c r="AG229" s="1302">
        <f>IF(OR(AZ229="",BA229=""),"N/A",IF(DC229="Pass","P","F"))</f>
        <v/>
      </c>
      <c r="AH229" s="129"/>
      <c r="AI229" s="129"/>
      <c r="AJ229" s="129"/>
      <c r="AK229" s="119"/>
      <c r="AL229" s="115"/>
      <c r="AM229" s="119"/>
      <c r="AN229" s="119"/>
      <c r="AO229" s="692"/>
      <c r="AP229" s="692"/>
      <c r="AQ229" s="692"/>
      <c r="AR229" s="692"/>
      <c r="AS229" s="692"/>
      <c r="AT229" s="1303">
        <f>IF(AC229="Extremity",IF(CG229="","",CG229),"")</f>
        <v/>
      </c>
      <c r="AU229" s="1303">
        <f>IF(AC229="Extremity",IF(CH229="","",CH229),"")</f>
        <v/>
      </c>
      <c r="AV229" s="1304">
        <f>IF(AC229="Extremity","",IF(CE229="","",CE229))</f>
        <v/>
      </c>
      <c r="AW229" s="1304">
        <f>IF(AD229="Extremity","",IF(CF229="","",CF229))</f>
        <v/>
      </c>
      <c r="AX229" s="1305">
        <f>DL229</f>
        <v/>
      </c>
      <c r="AY229" s="1305">
        <f>DQ229</f>
        <v/>
      </c>
      <c r="AZ229" s="3377">
        <f>IF(AC229="Extremity",IF(DA229="","",DA229),"")</f>
        <v/>
      </c>
      <c r="BA229" s="3378">
        <f>IF(AC229="Extremity","",IF(CT229="","",CT229))</f>
        <v/>
      </c>
      <c r="BB229" s="1305">
        <f>IF(AC229="Extremity",IF(DB229="","",DB229),"")</f>
        <v/>
      </c>
      <c r="BC229" s="1304">
        <f>IF(AC229="Extremity","",IF(CZ229="","",CZ229))</f>
        <v/>
      </c>
      <c r="BD229" s="1305">
        <f>DD229</f>
        <v/>
      </c>
      <c r="BE229" s="132">
        <f>DE229</f>
        <v/>
      </c>
      <c r="BF229" s="133">
        <f>DF229*60</f>
        <v/>
      </c>
      <c r="BG229" s="121">
        <f>BE229</f>
        <v/>
      </c>
      <c r="BH229" s="133">
        <f>DG229*60</f>
        <v/>
      </c>
      <c r="BI229" s="133">
        <f>DH229</f>
        <v/>
      </c>
      <c r="BJ229" s="117"/>
      <c r="BK229" s="812">
        <f>Overview!$E$7</f>
        <v/>
      </c>
      <c r="BL229" s="117"/>
      <c r="BM229" s="834">
        <f>DI229</f>
        <v/>
      </c>
      <c r="BN229" s="812">
        <f>Overview!$P$153</f>
        <v/>
      </c>
      <c r="BO229" s="117"/>
      <c r="BP229" s="117"/>
      <c r="BQ229" s="115"/>
      <c r="BR229" s="1478"/>
      <c r="BS229" s="1541"/>
      <c r="BT229" s="1828" t="inlineStr">
        <is>
          <t>WCDMA</t>
        </is>
      </c>
      <c r="BU229" s="1828" t="inlineStr">
        <is>
          <t>FDDI</t>
        </is>
      </c>
      <c r="BV229" s="906">
        <f>Overview!$H$31</f>
        <v/>
      </c>
      <c r="BW229" s="1784"/>
      <c r="BX229" s="1828" t="inlineStr">
        <is>
          <t>Body</t>
        </is>
      </c>
      <c r="BY229" s="1785"/>
      <c r="BZ229" s="1785"/>
      <c r="CA229" s="873" t="str">
        <f>IF(COUNT(CF223:CF228)=0,IF(COUNT(CE223:CE228)=0,"TBD",VLOOKUP(MAX(CE223:CE228),CE223:CK228,7,FALSE)),VLOOKUP(MAX(CF223:CF228),CF223:CK228,6,FALSE))</f>
        <v>TBD</v>
      </c>
      <c r="CB229" s="200">
        <v>5</v>
      </c>
      <c r="CC229" s="1110">
        <f>IF(COUNT('Conducted 2G-3G'!$AH$15:$AH$17)=0,9750,INDEX('Conducted 2G-3G'!$T$15:$T$17,MATCH(MAX('Conducted 2G-3G'!$AH$15:$AH$17),'Conducted 2G-3G'!$AH$15:$AH$17,0)))</f>
        <v>9750</v>
      </c>
      <c r="CD229" s="873">
        <f>IF(COUNT('Conducted 2G-3G'!$AH$15:$AH$17)=0,1950,INDEX('Conducted 2G-3G'!$U$15:$U$17,MATCH(MAX('Conducted 2G-3G'!$AH$15:$AH$17),'Conducted 2G-3G'!$AH$15:$AH$17,0)))</f>
        <v>1950</v>
      </c>
      <c r="CE229" s="7234"/>
      <c r="CF229" s="7234"/>
      <c r="CG229" s="6706"/>
      <c r="CH229" s="6706"/>
      <c r="CI229" s="225">
        <f>BY229</f>
        <v/>
      </c>
      <c r="CJ229" s="237">
        <f>BZ229</f>
        <v/>
      </c>
      <c r="CK229" s="223">
        <f>CA229</f>
        <v/>
      </c>
      <c r="CL229" s="224">
        <f>CC229</f>
        <v/>
      </c>
      <c r="CM229" s="237">
        <f>CD229</f>
        <v/>
      </c>
      <c r="CN229" s="1527"/>
      <c r="CO229" s="1579"/>
      <c r="CP229" s="7214">
        <f>IF(CF229=""," ",IF(ABS(CE229-CF229)&lt;=0.1,"Valid","Not valid"))</f>
        <v/>
      </c>
      <c r="CQ229" s="1674">
        <f> IF(CE229="","",IF(AND(CE229&lt;&gt;"",CF229=""),IF(CE229&gt;=0.8,"Medir+Sig Max","No"),IF(CF229&lt;&gt;"",IF(CF229&gt;=0.8,"Medir+Sig Max","No"),"")))</f>
        <v/>
      </c>
      <c r="CR229" s="6927">
        <f>IF(UPPER('SAR FCC-ISED'!$CQ$1)="X",IF(CF229=""," ",IF((ABS(CE229)&lt;5)*AND(ABS(CF229)&lt;5)*AND(ABS(CT229)&lt;5),"Solo si es max","Medir")),IF(CF229=""," ",IF((ABS(CE229)&lt;1)*AND(ABS(CF229)&lt;1)*AND(ABS(CT229)&lt;1),"Solo si es max","Medir")))</f>
        <v/>
      </c>
      <c r="CS229" s="1674"/>
      <c r="CT229" s="220">
        <f>IF(CO229="",IF(AND(CE229="",CF229=""),"",IF(CF229="",IF(DQ229&gt;1,ROUND(DQ229*CE229,3),CE229),IF(DQ229&gt;1,ROUND(DQ229*CF229,3),CF229))),IF(AND(CE229="",CF229=""),"",IF(CF229="",IF(DQ229&gt;1,ROUND(DQ229*CE229*(1/(CO229)),3),CE229*(1/(CO229))),IF(DQ229&gt;1,ROUND(DQ229*CF229*(1/(CO229)),3),CF229*(1/(CO229))))))</f>
        <v/>
      </c>
      <c r="CU229" s="224">
        <f>BY229</f>
        <v/>
      </c>
      <c r="CV229" s="237">
        <f>BZ229</f>
        <v/>
      </c>
      <c r="CW229" s="237">
        <f>CA229</f>
        <v/>
      </c>
      <c r="CX229" s="224">
        <f>CC229</f>
        <v/>
      </c>
      <c r="CY229" s="237">
        <f>CD229</f>
        <v/>
      </c>
      <c r="CZ229" s="7474">
        <f>IF(COUNTIF(Overview!K12:K14,TRUE)&gt;0,1.6,IF(COUNTIF(Overview!L12:L14,TRUE)&gt;0,8,0))</f>
        <v/>
      </c>
      <c r="DA229" s="1788"/>
      <c r="DB229" s="7483"/>
      <c r="DC229" s="844">
        <f>IF(CT229="","",IF(CT229&gt;CZ229,"Fail","Pass"))</f>
        <v/>
      </c>
      <c r="DD229" s="402"/>
      <c r="DE229" s="1565">
        <f>MyTimestamp(DC229)</f>
        <v/>
      </c>
      <c r="DF229" s="1531">
        <f>IF(COUNT(CE229:CH229)=1,15,IF(COUNT(CE229:CH229)=0,0,30))</f>
        <v/>
      </c>
      <c r="DG229" s="1532">
        <f>IF(DF229=0,0,2)</f>
        <v/>
      </c>
      <c r="DH229" s="859"/>
      <c r="DI229" s="859"/>
      <c r="DJ229" s="1569"/>
      <c r="DK229" s="1789"/>
      <c r="DL229" s="1574">
        <f>10^(CN229/20)*100-100</f>
        <v/>
      </c>
      <c r="DM229" s="1106"/>
      <c r="DN229" s="777"/>
      <c r="DO229" s="976">
        <f>IF(DM229="","",10^(DM229/10))</f>
        <v/>
      </c>
      <c r="DP229" s="976">
        <f>IF(ISNUMBER(DN229)=FALSE,"",10^(DN229/10))</f>
        <v/>
      </c>
      <c r="DQ229" s="1574">
        <f>IF(AND(ISNUMBER(DO229),ISNUMBER(DP229)),IF(DO229/DP229&gt;1,ROUND((DO229)/DP229,3),1),1)</f>
        <v/>
      </c>
      <c r="DR229" s="1541"/>
      <c r="DS229" s="1541"/>
      <c r="DT229" s="1541"/>
      <c r="DU229" s="1541"/>
      <c r="DV229" s="1541"/>
      <c r="DW229" s="1541"/>
      <c r="DX229" s="1541"/>
      <c r="DY229" s="1541"/>
      <c r="DZ229" s="1541"/>
      <c r="EA229" s="1541"/>
      <c r="EB229" s="1541"/>
      <c r="EC229" s="1541"/>
      <c r="ED229" s="1541"/>
      <c r="EE229" s="1541"/>
      <c r="EF229" s="1541"/>
      <c r="EG229" s="1541"/>
      <c r="EH229" s="1541"/>
      <c r="EI229" s="1541"/>
      <c r="EJ229" s="1541"/>
      <c r="EK229" s="1541"/>
      <c r="EL229" s="1541"/>
      <c r="EM229" s="1541"/>
      <c r="EN229" s="1541"/>
      <c r="EO229" s="1541"/>
      <c r="EP229" s="1541"/>
      <c r="EQ229" s="1541"/>
      <c r="ER229" s="1541"/>
      <c r="ES229" s="1541"/>
      <c r="ET229" s="1541"/>
      <c r="EU229" s="1541"/>
      <c r="EV229" s="1541"/>
    </row>
    <row r="230" ht="12.75" x14ac:dyDescent="0.2">
      <c r="A230" s="1541"/>
      <c r="B230" s="1541"/>
      <c r="C230"/>
      <c r="D230" s="1486"/>
      <c r="E230" s="1486"/>
      <c r="F230" s="672" t="inlineStr">
        <is>
          <t>5.2</t>
        </is>
      </c>
      <c r="G230" s="1497"/>
      <c r="H230" s="130">
        <f>BV230</f>
        <v/>
      </c>
      <c r="I230" s="130">
        <f>BW230</f>
        <v/>
      </c>
      <c r="J230" s="1299" t="inlineStr">
        <is>
          <t>WCDMA</t>
        </is>
      </c>
      <c r="K230" s="1299" t="inlineStr">
        <is>
          <t>FDDI</t>
        </is>
      </c>
      <c r="L230" s="115"/>
      <c r="M230" s="130"/>
      <c r="N230" s="119"/>
      <c r="O230" s="131"/>
      <c r="P230" s="6597"/>
      <c r="Q230" s="131"/>
      <c r="R230" s="131"/>
      <c r="S230" s="130"/>
      <c r="T230" s="130">
        <v>9750</v>
      </c>
      <c r="U230" s="6593">
        <v>1950</v>
      </c>
      <c r="V230" s="119"/>
      <c r="W230" s="1305"/>
      <c r="X230" s="119"/>
      <c r="Y230" s="119"/>
      <c r="Z230" s="119"/>
      <c r="AA230" s="115"/>
      <c r="AB230" s="115"/>
      <c r="AC230" s="1300">
        <f>IF(OR(BX230="Close to Ear",BX230="Close to Head"),"Head",IF(BX230="Extremity","Extremity","Body"))</f>
        <v/>
      </c>
      <c r="AD230" s="1301">
        <f>CA230</f>
        <v/>
      </c>
      <c r="AE230" s="1299">
        <f>CB230</f>
        <v/>
      </c>
      <c r="AF230" s="115"/>
      <c r="AG230" s="1302">
        <f>IF(OR(AZ230="",BA230=""),"N/A",IF(DC230="Pass","P","F"))</f>
        <v/>
      </c>
      <c r="AH230" s="129"/>
      <c r="AI230" s="129"/>
      <c r="AJ230" s="129"/>
      <c r="AK230" s="119"/>
      <c r="AL230" s="115"/>
      <c r="AM230" s="119"/>
      <c r="AN230" s="119"/>
      <c r="AO230" s="692"/>
      <c r="AP230" s="692"/>
      <c r="AQ230" s="692"/>
      <c r="AR230" s="692"/>
      <c r="AS230" s="692"/>
      <c r="AT230" s="1303">
        <f>IF(AC230="Extremity",IF(CG230="","",CG230),"")</f>
        <v/>
      </c>
      <c r="AU230" s="1303">
        <f>IF(AC230="Extremity",IF(CH230="","",CH230),"")</f>
        <v/>
      </c>
      <c r="AV230" s="1304">
        <f>IF(AC230="Extremity","",IF(CE230="","",CE230))</f>
        <v/>
      </c>
      <c r="AW230" s="1304">
        <f>IF(AD230="Extremity","",IF(CF230="","",CF230))</f>
        <v/>
      </c>
      <c r="AX230" s="1305">
        <f>DL230</f>
        <v/>
      </c>
      <c r="AY230" s="1305">
        <f>DQ230</f>
        <v/>
      </c>
      <c r="AZ230" s="3377">
        <f>IF(AC230="Extremity",IF(DA230="","",DA230),"")</f>
        <v/>
      </c>
      <c r="BA230" s="3378">
        <f>IF(AC230="Extremity","",IF(CT230="","",CT230))</f>
        <v/>
      </c>
      <c r="BB230" s="1305">
        <f>IF(AC230="Extremity",IF(DB230="","",DB230),"")</f>
        <v/>
      </c>
      <c r="BC230" s="1304">
        <f>IF(AC230="Extremity","",IF(CZ230="","",CZ230))</f>
        <v/>
      </c>
      <c r="BD230" s="1305">
        <f>DD230</f>
        <v/>
      </c>
      <c r="BE230" s="132">
        <f>DE230</f>
        <v/>
      </c>
      <c r="BF230" s="133">
        <f>DF230*60</f>
        <v/>
      </c>
      <c r="BG230" s="121">
        <f>BE230</f>
        <v/>
      </c>
      <c r="BH230" s="133">
        <f>DG230*60</f>
        <v/>
      </c>
      <c r="BI230" s="133">
        <f>DH230</f>
        <v/>
      </c>
      <c r="BJ230" s="117"/>
      <c r="BK230" s="812">
        <f>Overview!$E$7</f>
        <v/>
      </c>
      <c r="BL230" s="117"/>
      <c r="BM230" s="834">
        <f>DI230</f>
        <v/>
      </c>
      <c r="BN230" s="812">
        <f>Overview!$P$153</f>
        <v/>
      </c>
      <c r="BO230" s="117"/>
      <c r="BP230" s="117"/>
      <c r="BQ230" s="115"/>
      <c r="BR230" s="1478"/>
      <c r="BS230" s="1541"/>
      <c r="BT230" s="1828" t="inlineStr">
        <is>
          <t>WCDMA</t>
        </is>
      </c>
      <c r="BU230" s="1828" t="inlineStr">
        <is>
          <t>FDDI</t>
        </is>
      </c>
      <c r="BV230" s="906">
        <f>Overview!$H$31</f>
        <v/>
      </c>
      <c r="BW230" s="1784"/>
      <c r="BX230" s="1828" t="inlineStr">
        <is>
          <t>Body</t>
        </is>
      </c>
      <c r="BY230" s="1785"/>
      <c r="BZ230" s="1785"/>
      <c r="CA230" s="1111" t="str">
        <f>CA229</f>
        <v>TBD</v>
      </c>
      <c r="CB230" s="201">
        <v>5</v>
      </c>
      <c r="CC230" s="1112">
        <f>IF(COUNT('Conducted 2G-3G'!$AH$15:$AH$17)=0,9750,INDEX('Conducted 2G-3G'!$T$15:$T$17,MATCH(MAX('Conducted 2G-3G'!$AH$15:$AH$17),'Conducted 2G-3G'!$AH$15:$AH$17,0)))</f>
        <v>9750</v>
      </c>
      <c r="CD230" s="874">
        <f>IF(COUNT('Conducted 2G-3G'!$AH$15:$AH$17)=0,1950,INDEX('Conducted 2G-3G'!$U$15:$U$17,MATCH(MAX('Conducted 2G-3G'!$AH$15:$AH$17),'Conducted 2G-3G'!$AH$15:$AH$17,0)))</f>
        <v>1950</v>
      </c>
      <c r="CE230" s="7234"/>
      <c r="CF230" s="7234"/>
      <c r="CG230" s="6706"/>
      <c r="CH230" s="6706"/>
      <c r="CI230" s="225">
        <f>BY230</f>
        <v/>
      </c>
      <c r="CJ230" s="237">
        <f>BZ230</f>
        <v/>
      </c>
      <c r="CK230" s="223">
        <f>CA230</f>
        <v/>
      </c>
      <c r="CL230" s="224">
        <f>CC230</f>
        <v/>
      </c>
      <c r="CM230" s="237">
        <f>CD230</f>
        <v/>
      </c>
      <c r="CN230" s="1527"/>
      <c r="CO230" s="1579"/>
      <c r="CP230" s="7214">
        <f>IF(CF230=""," ",IF(ABS(CE230-CF230)&lt;=0.1,"Valid","Not valid"))</f>
        <v/>
      </c>
      <c r="CQ230" s="1674">
        <f> IF(CE230="","",IF(AND(CE230&lt;&gt;"",CF230=""),IF(CE230&gt;=0.8,"Medir+Sig Max","No"),IF(CF230&lt;&gt;"",IF(CF230&gt;=0.8,"Medir+Sig Max","No"),"")))</f>
        <v/>
      </c>
      <c r="CR230" s="6927">
        <f>IF(UPPER('SAR FCC-ISED'!$CQ$1)="X",IF(CF230=""," ",IF((ABS(CE230)&lt;5)*AND(ABS(CF230)&lt;5)*AND(ABS(CT230)&lt;5),"Solo si es max","Medir")),IF(CF230=""," ",IF((ABS(CE230)&lt;1)*AND(ABS(CF230)&lt;1)*AND(ABS(CT230)&lt;1),"Solo si es max","Medir")))</f>
        <v/>
      </c>
      <c r="CS230" s="1674"/>
      <c r="CT230" s="220">
        <f>IF(CO230="",IF(AND(CE230="",CF230=""),"",IF(CF230="",IF(DQ230&gt;1,ROUND(DQ230*CE230,3),CE230),IF(DQ230&gt;1,ROUND(DQ230*CF230,3),CF230))),IF(AND(CE230="",CF230=""),"",IF(CF230="",IF(DQ230&gt;1,ROUND(DQ230*CE230*(1/(CO230)),3),CE230*(1/(CO230))),IF(DQ230&gt;1,ROUND(DQ230*CF230*(1/(CO230)),3),CF230*(1/(CO230))))))</f>
        <v/>
      </c>
      <c r="CU230" s="224">
        <f>BY230</f>
        <v/>
      </c>
      <c r="CV230" s="237">
        <f>BZ230</f>
        <v/>
      </c>
      <c r="CW230" s="237">
        <f>CA230</f>
        <v/>
      </c>
      <c r="CX230" s="224">
        <f>CC230</f>
        <v/>
      </c>
      <c r="CY230" s="237">
        <f>CD230</f>
        <v/>
      </c>
      <c r="CZ230" s="7474">
        <f>IF(COUNTIF(Overview!K12:K14,TRUE)&gt;0,1.6,IF(COUNTIF(Overview!L12:L14,TRUE)&gt;0,8,0))</f>
        <v/>
      </c>
      <c r="DA230" s="1788"/>
      <c r="DB230" s="7483"/>
      <c r="DC230" s="844">
        <f>IF(CT230="","",IF(CT230&gt;CZ230,"Fail","Pass"))</f>
        <v/>
      </c>
      <c r="DD230" s="402"/>
      <c r="DE230" s="1565">
        <f>MyTimestamp(DC230)</f>
        <v/>
      </c>
      <c r="DF230" s="1531">
        <f>IF(COUNT(CE230:CH230)=1,15,IF(COUNT(CE230:CH230)=0,0,30))</f>
        <v/>
      </c>
      <c r="DG230" s="1532">
        <f>IF(DF230=0,0,2)</f>
        <v/>
      </c>
      <c r="DH230" s="859"/>
      <c r="DI230" s="859"/>
      <c r="DJ230" s="1569"/>
      <c r="DK230" s="1789"/>
      <c r="DL230" s="1574">
        <f>10^(CN230/20)*100-100</f>
        <v/>
      </c>
      <c r="DM230" s="1106"/>
      <c r="DN230" s="778"/>
      <c r="DO230" s="976">
        <f>IF(DM230="","",10^(DM230/10))</f>
        <v/>
      </c>
      <c r="DP230" s="976">
        <f>IF(ISNUMBER(DN230)=FALSE,"",10^(DN230/10))</f>
        <v/>
      </c>
      <c r="DQ230" s="1574">
        <f>IF(AND(ISNUMBER(DO230),ISNUMBER(DP230)),IF(DO230/DP230&gt;1,ROUND((DO230)/DP230,3),1),1)</f>
        <v/>
      </c>
      <c r="DR230" s="1541"/>
      <c r="DS230" s="1541"/>
      <c r="DT230" s="1541"/>
      <c r="DU230" s="1541"/>
      <c r="DV230" s="1541"/>
      <c r="DW230" s="1541"/>
      <c r="DX230" s="1541"/>
      <c r="DY230" s="1541"/>
      <c r="DZ230" s="1541"/>
      <c r="EA230" s="1541"/>
      <c r="EB230" s="1541"/>
      <c r="EC230" s="1541"/>
      <c r="ED230" s="1541"/>
      <c r="EE230" s="1541"/>
      <c r="EF230" s="1541"/>
      <c r="EG230" s="1541"/>
      <c r="EH230" s="1541"/>
      <c r="EI230" s="1541"/>
      <c r="EJ230" s="1541"/>
      <c r="EK230" s="1541"/>
      <c r="EL230" s="1541"/>
      <c r="EM230" s="1541"/>
      <c r="EN230" s="1541"/>
      <c r="EO230" s="1541"/>
      <c r="EP230" s="1541"/>
      <c r="EQ230" s="1541"/>
      <c r="ER230" s="1541"/>
      <c r="ES230" s="1541"/>
      <c r="ET230" s="1541"/>
      <c r="EU230" s="1541"/>
      <c r="EV230" s="1541"/>
    </row>
    <row r="231" ht="12.75" x14ac:dyDescent="0.2">
      <c r="A231" s="1541"/>
      <c r="B231" s="1541"/>
      <c r="C231"/>
      <c r="D231" s="1486"/>
      <c r="E231" s="1486"/>
      <c r="F231" s="672" t="inlineStr">
        <is>
          <t>5.2</t>
        </is>
      </c>
      <c r="G231" s="1497"/>
      <c r="H231" s="130">
        <f>BV231</f>
        <v/>
      </c>
      <c r="I231" s="130">
        <f>BW231</f>
        <v/>
      </c>
      <c r="J231" s="1299" t="inlineStr">
        <is>
          <t>WCDMA</t>
        </is>
      </c>
      <c r="K231" s="1299" t="inlineStr">
        <is>
          <t>FDDI</t>
        </is>
      </c>
      <c r="L231" s="115"/>
      <c r="M231" s="130"/>
      <c r="N231" s="119"/>
      <c r="O231" s="131"/>
      <c r="P231" s="6597"/>
      <c r="Q231" s="131"/>
      <c r="R231" s="131"/>
      <c r="S231" s="130"/>
      <c r="T231" s="130">
        <v>9750</v>
      </c>
      <c r="U231" s="6593">
        <v>1950</v>
      </c>
      <c r="V231" s="119"/>
      <c r="W231" s="1305"/>
      <c r="X231" s="119"/>
      <c r="Y231" s="119"/>
      <c r="Z231" s="119"/>
      <c r="AA231" s="115"/>
      <c r="AB231" s="115"/>
      <c r="AC231" s="1300">
        <f>IF(OR(BX231="Close to Ear",BX231="Close to Head"),"Head",IF(BX231="Extremity","Extremity","Body"))</f>
        <v/>
      </c>
      <c r="AD231" s="1301">
        <f>CA231</f>
        <v/>
      </c>
      <c r="AE231" s="1299">
        <f>CB231</f>
        <v/>
      </c>
      <c r="AF231" s="115"/>
      <c r="AG231" s="1302">
        <f>IF(OR(AZ231="",BA231=""),"N/A",IF(DC231="Pass","P","F"))</f>
        <v/>
      </c>
      <c r="AH231" s="129"/>
      <c r="AI231" s="129"/>
      <c r="AJ231" s="129"/>
      <c r="AK231" s="119"/>
      <c r="AL231" s="115"/>
      <c r="AM231" s="119"/>
      <c r="AN231" s="119"/>
      <c r="AO231" s="692"/>
      <c r="AP231" s="692"/>
      <c r="AQ231" s="692"/>
      <c r="AR231" s="692"/>
      <c r="AS231" s="692"/>
      <c r="AT231" s="1303">
        <f>IF(AC231="Extremity",IF(CG231="","",CG231),"")</f>
        <v/>
      </c>
      <c r="AU231" s="1303">
        <f>IF(AC231="Extremity",IF(CH231="","",CH231),"")</f>
        <v/>
      </c>
      <c r="AV231" s="1304">
        <f>IF(AC231="Extremity","",IF(CE231="","",CE231))</f>
        <v/>
      </c>
      <c r="AW231" s="1304">
        <f>IF(AD231="Extremity","",IF(CF231="","",CF231))</f>
        <v/>
      </c>
      <c r="AX231" s="1305">
        <f>DL231</f>
        <v/>
      </c>
      <c r="AY231" s="1305">
        <f>DQ231</f>
        <v/>
      </c>
      <c r="AZ231" s="3377">
        <f>IF(AC231="Extremity",IF(DA231="","",DA231),"")</f>
        <v/>
      </c>
      <c r="BA231" s="3378">
        <f>IF(AC231="Extremity","",IF(CT231="","",CT231))</f>
        <v/>
      </c>
      <c r="BB231" s="1305">
        <f>IF(AC231="Extremity",IF(DB231="","",DB231),"")</f>
        <v/>
      </c>
      <c r="BC231" s="1304">
        <f>IF(AC231="Extremity","",IF(CZ231="","",CZ231))</f>
        <v/>
      </c>
      <c r="BD231" s="1305">
        <f>DD231</f>
        <v/>
      </c>
      <c r="BE231" s="132">
        <f>DE231</f>
        <v/>
      </c>
      <c r="BF231" s="133">
        <f>DF231*60</f>
        <v/>
      </c>
      <c r="BG231" s="121">
        <f>BE231</f>
        <v/>
      </c>
      <c r="BH231" s="133">
        <f>DG231*60</f>
        <v/>
      </c>
      <c r="BI231" s="133">
        <f>DH231</f>
        <v/>
      </c>
      <c r="BJ231" s="117"/>
      <c r="BK231" s="812">
        <f>Overview!$E$7</f>
        <v/>
      </c>
      <c r="BL231" s="117"/>
      <c r="BM231" s="834">
        <f>DI231</f>
        <v/>
      </c>
      <c r="BN231" s="812">
        <f>Overview!$P$153</f>
        <v/>
      </c>
      <c r="BO231" s="117"/>
      <c r="BP231" s="117"/>
      <c r="BQ231" s="115"/>
      <c r="BR231" s="1478"/>
      <c r="BS231" s="1541"/>
      <c r="BT231" s="1828" t="inlineStr">
        <is>
          <t>WCDMA</t>
        </is>
      </c>
      <c r="BU231" s="1828" t="inlineStr">
        <is>
          <t>FDDI</t>
        </is>
      </c>
      <c r="BV231" s="906">
        <f>Overview!$H$31</f>
        <v/>
      </c>
      <c r="BW231" s="1784"/>
      <c r="BX231" s="1828" t="inlineStr">
        <is>
          <t>Body</t>
        </is>
      </c>
      <c r="BY231" s="1785"/>
      <c r="BZ231" s="1793"/>
      <c r="CA231" s="880" t="str">
        <f>CONCATENATE(CA229," - Variability")</f>
        <v>TBD - Variability</v>
      </c>
      <c r="CB231" s="202">
        <v>5</v>
      </c>
      <c r="CC231" s="881">
        <f>IF(COUNT('Conducted 2G-3G'!$AH$15:$AH$17)=0,9750,INDEX('Conducted 2G-3G'!$T$15:$T$17,MATCH(MAX('Conducted 2G-3G'!$AH$15:$AH$17),'Conducted 2G-3G'!$AH$15:$AH$17,0)))</f>
        <v>9750</v>
      </c>
      <c r="CD231" s="881">
        <f>IF(COUNT('Conducted 2G-3G'!$AH$15:$AH$17)=0,1950,INDEX('Conducted 2G-3G'!$U$15:$U$17,MATCH(MAX('Conducted 2G-3G'!$AH$15:$AH$17),'Conducted 2G-3G'!$AH$15:$AH$17,0)))</f>
        <v>1950</v>
      </c>
      <c r="CE231" s="7235"/>
      <c r="CF231" s="7235"/>
      <c r="CG231" s="6706"/>
      <c r="CH231" s="6706"/>
      <c r="CI231" s="225">
        <f>BY231</f>
        <v/>
      </c>
      <c r="CJ231" s="237">
        <f>BZ231</f>
        <v/>
      </c>
      <c r="CK231" s="223">
        <f>CA231</f>
        <v/>
      </c>
      <c r="CL231" s="237">
        <f>CC231</f>
        <v/>
      </c>
      <c r="CM231" s="237">
        <f>CD231</f>
        <v/>
      </c>
      <c r="CN231" s="1524"/>
      <c r="CO231" s="1579"/>
      <c r="CP231" s="7214">
        <f>IF(CF231=""," ",IF(ABS(CE231-CF231)&lt;=0.1,"Valid","Not valid"))</f>
        <v/>
      </c>
      <c r="CQ231" s="1674">
        <f> IF(CE231="","",IF(AND(CE231&lt;&gt;"",CF231=""),IF(CE231&gt;=0.8,"Medir+Sig Max","No"),IF(CF231&lt;&gt;"",IF(CF231&gt;=0.8,"Medir+Sig Max","No"),"")))</f>
        <v/>
      </c>
      <c r="CR231" s="6927">
        <f>IF(UPPER('SAR FCC-ISED'!$CQ$1)="X",IF(CF231=""," ",IF((ABS(CE231)&lt;5)*AND(ABS(CF231)&lt;5)*AND(ABS(CT231)&lt;5),"Solo si es max","Medir")),IF(CF231=""," ",IF((ABS(CE231)&lt;1)*AND(ABS(CF231)&lt;1)*AND(ABS(CT231)&lt;1),"Solo si es max","Medir")))</f>
        <v/>
      </c>
      <c r="CS231" s="1674">
        <f>IF(CF231="","",IF(MAX(CF223:CF230)=0,"",IF(AND(CF231&lt;=1.45,(CF231/MAX(CF223:CF230))&lt;=1.2,(CF231/MAX(CF223:CF230))&gt;=0.8),"Válido","REPETIR VAR")))</f>
        <v/>
      </c>
      <c r="CT231" s="220">
        <f>IF(CO231="",IF(AND(CE231="",CF231=""),"",IF(CF231="",IF(DQ231&gt;1,ROUND(DQ231*CE231,3),CE231),IF(DQ231&gt;1,ROUND(DQ231*CF231,3),CF231))),IF(AND(CE231="",CF231=""),"",IF(CF231="",IF(DQ231&gt;1,ROUND(DQ231*CE231*(1/(CO231)),3),CE231*(1/(CO231))),IF(DQ231&gt;1,ROUND(DQ231*CF231*(1/(CO231)),3),CF231*(1/(CO231))))))</f>
        <v/>
      </c>
      <c r="CU231" s="224">
        <f>BY231</f>
        <v/>
      </c>
      <c r="CV231" s="237">
        <f>BZ231</f>
        <v/>
      </c>
      <c r="CW231" s="237">
        <f>CA231</f>
        <v/>
      </c>
      <c r="CX231" s="224">
        <f>CC231</f>
        <v/>
      </c>
      <c r="CY231" s="237">
        <f>CD231</f>
        <v/>
      </c>
      <c r="CZ231" s="7474">
        <f>IF(COUNTIF(Overview!K12:K14,TRUE)&gt;0,1.6,IF(COUNTIF(Overview!L12:L14,TRUE)&gt;0,8,0))</f>
        <v/>
      </c>
      <c r="DA231" s="1788"/>
      <c r="DB231" s="7483"/>
      <c r="DC231" s="844">
        <f>IF(CT231="","",IF(CT231&gt;CZ231,"Fail","Pass"))</f>
        <v/>
      </c>
      <c r="DD231" s="402"/>
      <c r="DE231" s="1565">
        <f>MyTimestamp(DC231)</f>
        <v/>
      </c>
      <c r="DF231" s="1531">
        <f>IF(COUNT(CE231:CH231)=1,15,IF(COUNT(CE231:CH231)=0,0,30))</f>
        <v/>
      </c>
      <c r="DG231" s="1532">
        <f>IF(DF231=0,0,2)</f>
        <v/>
      </c>
      <c r="DH231" s="859"/>
      <c r="DI231" s="859"/>
      <c r="DJ231" s="1569"/>
      <c r="DK231" s="1789"/>
      <c r="DL231" s="1574">
        <f>10^(CN231/20)*100-100</f>
        <v/>
      </c>
      <c r="DM231" s="1106"/>
      <c r="DN231" s="965"/>
      <c r="DO231" s="976">
        <f>IF(DM231="","",10^(DM231/10))</f>
        <v/>
      </c>
      <c r="DP231" s="976">
        <f>IF(ISNUMBER(DN231)=FALSE,"",10^(DN231/10))</f>
        <v/>
      </c>
      <c r="DQ231" s="1574">
        <f>IF(AND(ISNUMBER(DO231),ISNUMBER(DP231)),IF(DO231/DP231&gt;1,ROUND((DO231)/DP231,3),1),1)</f>
        <v/>
      </c>
      <c r="DR231" s="1541"/>
      <c r="DS231" s="1541"/>
      <c r="DT231" s="1541"/>
      <c r="DU231" s="1541"/>
      <c r="DV231" s="1541"/>
      <c r="DW231" s="1541"/>
      <c r="DX231" s="1541"/>
      <c r="DY231" s="1541"/>
      <c r="DZ231" s="1541"/>
      <c r="EA231" s="1541"/>
      <c r="EB231" s="1541"/>
      <c r="EC231" s="1541"/>
      <c r="ED231" s="1541"/>
      <c r="EE231" s="1541"/>
      <c r="EF231" s="1541"/>
      <c r="EG231" s="1541"/>
      <c r="EH231" s="1541"/>
      <c r="EI231" s="1541"/>
      <c r="EJ231" s="1541"/>
      <c r="EK231" s="1541"/>
      <c r="EL231" s="1541"/>
      <c r="EM231" s="1541"/>
      <c r="EN231" s="1541"/>
      <c r="EO231" s="1541"/>
      <c r="EP231" s="1541"/>
      <c r="EQ231" s="1541"/>
      <c r="ER231" s="1541"/>
      <c r="ES231" s="1541"/>
      <c r="ET231" s="1541"/>
      <c r="EU231" s="1541"/>
      <c r="EV231" s="1541"/>
    </row>
    <row r="232" ht="12.75" x14ac:dyDescent="0.2">
      <c r="A232" s="1541"/>
      <c r="B232" s="1541"/>
      <c r="C232"/>
      <c r="D232" s="1486"/>
      <c r="E232" s="1486"/>
      <c r="F232" s="672" t="inlineStr">
        <is>
          <t>5.2</t>
        </is>
      </c>
      <c r="G232" s="1497"/>
      <c r="H232" s="130">
        <f>BV232</f>
        <v/>
      </c>
      <c r="I232" s="130">
        <f>BW232</f>
        <v/>
      </c>
      <c r="J232" s="1299" t="inlineStr">
        <is>
          <t>WCDMA</t>
        </is>
      </c>
      <c r="K232" s="1299" t="inlineStr">
        <is>
          <t>FDDI</t>
        </is>
      </c>
      <c r="L232" s="115"/>
      <c r="M232" s="130"/>
      <c r="N232" s="119"/>
      <c r="O232" s="131"/>
      <c r="P232" s="6597"/>
      <c r="Q232" s="131"/>
      <c r="R232" s="131"/>
      <c r="S232" s="130"/>
      <c r="T232" s="130">
        <v>9750</v>
      </c>
      <c r="U232" s="6593">
        <v>1950</v>
      </c>
      <c r="V232" s="119"/>
      <c r="W232" s="1305"/>
      <c r="X232" s="119"/>
      <c r="Y232" s="119"/>
      <c r="Z232" s="119"/>
      <c r="AA232" s="115"/>
      <c r="AB232" s="115"/>
      <c r="AC232" s="1300">
        <f>IF(OR(BX232="Close to Ear",BX232="Close to Head"),"Head",IF(BX232="Extremity","Extremity","Body"))</f>
        <v/>
      </c>
      <c r="AD232" s="1301">
        <f>CA232</f>
        <v/>
      </c>
      <c r="AE232" s="1299">
        <f>CB232</f>
        <v/>
      </c>
      <c r="AF232" s="115"/>
      <c r="AG232" s="1302">
        <f>IF(OR(AZ232="",BA232=""),"N/A",IF(DC232="Pass","P","F"))</f>
        <v/>
      </c>
      <c r="AH232" s="129"/>
      <c r="AI232" s="129"/>
      <c r="AJ232" s="129"/>
      <c r="AK232" s="119"/>
      <c r="AL232" s="115"/>
      <c r="AM232" s="119"/>
      <c r="AN232" s="119"/>
      <c r="AO232" s="692"/>
      <c r="AP232" s="692"/>
      <c r="AQ232" s="692"/>
      <c r="AR232" s="692"/>
      <c r="AS232" s="692"/>
      <c r="AT232" s="1303">
        <f>IF(AC232="Extremity",IF(CG232="","",CG232),"")</f>
        <v/>
      </c>
      <c r="AU232" s="1303">
        <f>IF(AC232="Extremity",IF(CH232="","",CH232),"")</f>
        <v/>
      </c>
      <c r="AV232" s="1304">
        <f>IF(AC232="Extremity","",IF(CE232="","",CE232))</f>
        <v/>
      </c>
      <c r="AW232" s="1304">
        <f>IF(AD232="Extremity","",IF(CF232="","",CF232))</f>
        <v/>
      </c>
      <c r="AX232" s="1305">
        <f>DL232</f>
        <v/>
      </c>
      <c r="AY232" s="1305">
        <f>DQ232</f>
        <v/>
      </c>
      <c r="AZ232" s="3377">
        <f>IF(AC232="Extremity",IF(DA232="","",DA232),"")</f>
        <v/>
      </c>
      <c r="BA232" s="3378">
        <f>IF(AC232="Extremity","",IF(CT232="","",CT232))</f>
        <v/>
      </c>
      <c r="BB232" s="1305">
        <f>IF(AC232="Extremity",IF(DB232="","",DB232),"")</f>
        <v/>
      </c>
      <c r="BC232" s="1304">
        <f>IF(AC232="Extremity","",IF(CZ232="","",CZ232))</f>
        <v/>
      </c>
      <c r="BD232" s="1305">
        <f>DD232</f>
        <v/>
      </c>
      <c r="BE232" s="132">
        <f>DE232</f>
        <v/>
      </c>
      <c r="BF232" s="133">
        <f>DF232*60</f>
        <v/>
      </c>
      <c r="BG232" s="121">
        <f>BE232</f>
        <v/>
      </c>
      <c r="BH232" s="133">
        <f>DG232*60</f>
        <v/>
      </c>
      <c r="BI232" s="133">
        <f>DH232</f>
        <v/>
      </c>
      <c r="BJ232" s="117"/>
      <c r="BK232" s="812">
        <f>Overview!$E$7</f>
        <v/>
      </c>
      <c r="BL232" s="117"/>
      <c r="BM232" s="834">
        <f>DI232</f>
        <v/>
      </c>
      <c r="BN232" s="812">
        <f>Overview!$P$153</f>
        <v/>
      </c>
      <c r="BO232" s="117"/>
      <c r="BP232" s="117"/>
      <c r="BQ232" s="115"/>
      <c r="BR232" s="1478"/>
      <c r="BS232" s="1541"/>
      <c r="BT232" s="1828" t="inlineStr">
        <is>
          <t>WCDMA</t>
        </is>
      </c>
      <c r="BU232" s="1828" t="inlineStr">
        <is>
          <t>FDDI</t>
        </is>
      </c>
      <c r="BV232" s="906">
        <f>Overview!$H$31</f>
        <v/>
      </c>
      <c r="BW232" s="1784"/>
      <c r="BX232" s="1828" t="inlineStr">
        <is>
          <t>Body</t>
        </is>
      </c>
      <c r="BY232" s="1785"/>
      <c r="BZ232" s="1793"/>
      <c r="CA232" s="6688" t="str">
        <f>CONCATENATE(CA230," - Variability2")</f>
        <v>TBD - Variability2</v>
      </c>
      <c r="CB232" s="200">
        <v>5</v>
      </c>
      <c r="CC232" s="6689">
        <f>IF(COUNT('Conducted 2G-3G'!$AH$15:$AH$17)=0,9750,INDEX('Conducted 2G-3G'!$T$15:$T$17,MATCH(MAX('Conducted 2G-3G'!$AH$15:$AH$17),'Conducted 2G-3G'!$AH$15:$AH$17,0)))</f>
        <v>9750</v>
      </c>
      <c r="CD232" s="6689">
        <f>IF(COUNT('Conducted 2G-3G'!$AH$15:$AH$17)=0,1950,INDEX('Conducted 2G-3G'!$U$15:$U$17,MATCH(MAX('Conducted 2G-3G'!$AH$15:$AH$17),'Conducted 2G-3G'!$AH$15:$AH$17,0)))</f>
        <v>1950</v>
      </c>
      <c r="CE232" s="7235"/>
      <c r="CF232" s="7235"/>
      <c r="CG232" s="6706"/>
      <c r="CH232" s="6706"/>
      <c r="CI232" s="225">
        <f>BY232</f>
        <v/>
      </c>
      <c r="CJ232" s="237">
        <f>BZ232</f>
        <v/>
      </c>
      <c r="CK232" s="223">
        <f>CA232</f>
        <v/>
      </c>
      <c r="CL232" s="237">
        <f>CC232</f>
        <v/>
      </c>
      <c r="CM232" s="237">
        <f>CD232</f>
        <v/>
      </c>
      <c r="CN232" s="1524"/>
      <c r="CO232" s="1579"/>
      <c r="CP232" s="7214">
        <f>IF(CF232=""," ",IF(ABS(CE232-CF232)&lt;=0.1,"Valid","Not valid"))</f>
        <v/>
      </c>
      <c r="CQ232" s="1674">
        <f> IF(CE232="","",IF(AND(CE232&lt;&gt;"",CF232=""),IF(CE232&gt;=0.8,"Medir+Sig Max","No"),IF(CF232&lt;&gt;"",IF(CF232&gt;=0.8,"Medir+Sig Max","No"),"")))</f>
        <v/>
      </c>
      <c r="CR232" s="6927">
        <f>IF(UPPER('SAR FCC-ISED'!$CQ$1)="X",IF(CF232=""," ",IF((ABS(CE232)&lt;5)*AND(ABS(CF232)&lt;5)*AND(ABS(CT232)&lt;5),"Solo si es max","Medir")),IF(CF232=""," ",IF((ABS(CE232)&lt;1)*AND(ABS(CF232)&lt;1)*AND(ABS(CT232)&lt;1),"Solo si es max","Medir")))</f>
        <v/>
      </c>
      <c r="CS232" s="1674"/>
      <c r="CT232" s="220">
        <f>IF(CO232="",IF(AND(CE232="",CF232=""),"",IF(CF232="",IF(DQ232&gt;1,ROUND(DQ232*CE232,3),CE232),IF(DQ232&gt;1,ROUND(DQ232*CF232,3),CF232))),IF(AND(CE232="",CF232=""),"",IF(CF232="",IF(DQ232&gt;1,ROUND(DQ232*CE232*(1/(CO232)),3),CE232*(1/(CO232))),IF(DQ232&gt;1,ROUND(DQ232*CF232*(1/(CO232)),3),CF232*(1/(CO232))))))</f>
        <v/>
      </c>
      <c r="CU232" s="224">
        <f>BY232</f>
        <v/>
      </c>
      <c r="CV232" s="237">
        <f>BZ232</f>
        <v/>
      </c>
      <c r="CW232" s="237">
        <f>CA232</f>
        <v/>
      </c>
      <c r="CX232" s="224">
        <f>CC232</f>
        <v/>
      </c>
      <c r="CY232" s="237">
        <f>CD232</f>
        <v/>
      </c>
      <c r="CZ232" s="7474">
        <f>IF(COUNTIF(Overview!K12:K14,TRUE)&gt;0,1.6,IF(COUNTIF(Overview!L12:L14,TRUE)&gt;0,8,0))</f>
        <v/>
      </c>
      <c r="DA232" s="1788"/>
      <c r="DB232" s="7483"/>
      <c r="DC232" s="844">
        <f>IF(CT232="","",IF(CT232&gt;CZ232,"Fail","Pass"))</f>
        <v/>
      </c>
      <c r="DD232" s="402"/>
      <c r="DE232" s="1565">
        <f>MyTimestamp(DC232)</f>
        <v/>
      </c>
      <c r="DF232" s="1531">
        <f>IF(COUNT(CE232:CH232)=1,15,IF(COUNT(CE232:CH232)=0,0,30))</f>
        <v/>
      </c>
      <c r="DG232" s="1532">
        <f>IF(DF232=0,0,2)</f>
        <v/>
      </c>
      <c r="DH232" s="859"/>
      <c r="DI232" s="859"/>
      <c r="DJ232" s="1569"/>
      <c r="DK232" s="1789"/>
      <c r="DL232" s="1574">
        <f>10^(CN232/20)*100-100</f>
        <v/>
      </c>
      <c r="DM232" s="1106"/>
      <c r="DN232" s="965"/>
      <c r="DO232" s="976">
        <f>IF(DM232="","",10^(DM232/10))</f>
        <v/>
      </c>
      <c r="DP232" s="976">
        <f>IF(ISNUMBER(DN232)=FALSE,"",10^(DN232/10))</f>
        <v/>
      </c>
      <c r="DQ232" s="1574">
        <f>IF(AND(ISNUMBER(DO232),ISNUMBER(DP232)),IF(DO232/DP232&gt;1,ROUND((DO232)/DP232,3),1),1)</f>
        <v/>
      </c>
      <c r="DR232" s="1541"/>
      <c r="DS232" s="1541"/>
      <c r="DT232" s="1541"/>
      <c r="DU232" s="1541"/>
      <c r="DV232" s="1541"/>
      <c r="DW232" s="1541"/>
      <c r="DX232" s="1541"/>
      <c r="DY232" s="1541"/>
      <c r="DZ232" s="1541"/>
      <c r="EA232" s="1541"/>
      <c r="EB232" s="1541"/>
      <c r="EC232" s="1541"/>
      <c r="ED232" s="1541"/>
      <c r="EE232" s="1541"/>
      <c r="EF232" s="1541"/>
      <c r="EG232" s="1541"/>
      <c r="EH232" s="1541"/>
      <c r="EI232" s="1541"/>
      <c r="EJ232" s="1541"/>
      <c r="EK232" s="1541"/>
      <c r="EL232" s="1541"/>
      <c r="EM232" s="1541"/>
      <c r="EN232" s="1541"/>
      <c r="EO232" s="1541"/>
      <c r="EP232" s="1541"/>
      <c r="EQ232" s="1541"/>
      <c r="ER232" s="1541"/>
      <c r="ES232" s="1541"/>
      <c r="ET232" s="1541"/>
      <c r="EU232" s="1541"/>
      <c r="EV232" s="1541"/>
    </row>
    <row r="233" ht="12.75" x14ac:dyDescent="0.2">
      <c r="A233" s="1541"/>
      <c r="B233" s="1541"/>
      <c r="C233"/>
      <c r="D233" s="6590"/>
      <c r="E233" s="6590"/>
      <c r="F233" s="6591" t="inlineStr">
        <is>
          <t>5.2</t>
        </is>
      </c>
      <c r="G233" s="6592"/>
      <c r="H233" s="6593">
        <f>BV233</f>
        <v/>
      </c>
      <c r="I233" s="6593">
        <f>BW233</f>
        <v/>
      </c>
      <c r="J233" s="6594" t="inlineStr">
        <is>
          <t>WCDMA</t>
        </is>
      </c>
      <c r="K233" s="6594" t="inlineStr">
        <is>
          <t>FDDI</t>
        </is>
      </c>
      <c r="L233" s="6595"/>
      <c r="M233" s="6593"/>
      <c r="N233" s="6596"/>
      <c r="O233" s="6597"/>
      <c r="P233" s="6597"/>
      <c r="Q233" s="6597"/>
      <c r="R233" s="6597"/>
      <c r="S233" s="6593"/>
      <c r="T233" s="6593">
        <v>9750</v>
      </c>
      <c r="U233" s="6593">
        <v>1950</v>
      </c>
      <c r="V233" s="6596"/>
      <c r="W233" s="6598"/>
      <c r="X233" s="6596"/>
      <c r="Y233" s="6596"/>
      <c r="Z233" s="6596"/>
      <c r="AA233" s="6595"/>
      <c r="AB233" s="6595"/>
      <c r="AC233" s="6599">
        <f>IF(OR(BX233="Close to Ear",BX233="Close to Head"),"Head",IF(BX233="Extremity","Extremity","Body"))</f>
        <v/>
      </c>
      <c r="AD233" s="6600">
        <f>CA233</f>
        <v/>
      </c>
      <c r="AE233" s="6594">
        <f>CB233</f>
        <v/>
      </c>
      <c r="AF233" s="6595"/>
      <c r="AG233" s="6601">
        <f>IF(OR(AZ233="",BA233=""),"N/A",IF(DC233="Pass","P","F"))</f>
        <v/>
      </c>
      <c r="AH233" s="6602"/>
      <c r="AI233" s="6602"/>
      <c r="AJ233" s="6602"/>
      <c r="AK233" s="6596"/>
      <c r="AL233" s="6595"/>
      <c r="AM233" s="6596"/>
      <c r="AN233" s="6596"/>
      <c r="AO233" s="6603"/>
      <c r="AP233" s="6603"/>
      <c r="AQ233" s="6603"/>
      <c r="AR233" s="6603"/>
      <c r="AS233" s="6603"/>
      <c r="AT233" s="6604">
        <f>IF(AC233="Extremity",IF(CG233="","",CG233),"")</f>
        <v/>
      </c>
      <c r="AU233" s="6604">
        <f>IF(AC233="Extremity",IF(CH233="","",CH233),"")</f>
        <v/>
      </c>
      <c r="AV233" s="6605">
        <f>IF(AC233="Extremity","",IF(CE233="","",CE233))</f>
        <v/>
      </c>
      <c r="AW233" s="6605">
        <f>IF(AD233="Extremity","",IF(CF233="","",CF233))</f>
        <v/>
      </c>
      <c r="AX233" s="6598">
        <f>DL233</f>
        <v/>
      </c>
      <c r="AY233" s="6598">
        <f>DQ233</f>
        <v/>
      </c>
      <c r="AZ233" s="6606">
        <f>IF(AC233="Extremity",IF(DA233="","",DA233),"")</f>
        <v/>
      </c>
      <c r="BA233" s="6607">
        <f>IF(AC233="Extremity","",IF(CT233="","",CT233))</f>
        <v/>
      </c>
      <c r="BB233" s="6598">
        <f>IF(AC233="Extremity",IF(DB233="","",DB233),"")</f>
        <v/>
      </c>
      <c r="BC233" s="6605">
        <f>IF(AC233="Extremity","",IF(CZ233="","",CZ233))</f>
        <v/>
      </c>
      <c r="BD233" s="6598">
        <f>DD233</f>
        <v/>
      </c>
      <c r="BE233" s="6608">
        <f>DE233</f>
        <v/>
      </c>
      <c r="BF233" s="6609">
        <f>DF233*60</f>
        <v/>
      </c>
      <c r="BG233" s="6610">
        <f>BE233</f>
        <v/>
      </c>
      <c r="BH233" s="6609">
        <f>DG233*60</f>
        <v/>
      </c>
      <c r="BI233" s="6609">
        <f>DH233</f>
        <v/>
      </c>
      <c r="BJ233" s="6611"/>
      <c r="BK233" s="6612">
        <f>Overview!$E$7</f>
        <v/>
      </c>
      <c r="BL233" s="6611"/>
      <c r="BM233" s="6609">
        <f>DI233</f>
        <v/>
      </c>
      <c r="BN233" s="6612">
        <f>Overview!$P$153</f>
        <v/>
      </c>
      <c r="BO233" s="6611"/>
      <c r="BP233" s="6611"/>
      <c r="BQ233" s="6595"/>
      <c r="BR233" s="6613"/>
      <c r="BS233" s="1541"/>
      <c r="BT233" s="1828" t="inlineStr">
        <is>
          <t>WCDMA</t>
        </is>
      </c>
      <c r="BU233" s="1828" t="inlineStr">
        <is>
          <t>FDDI</t>
        </is>
      </c>
      <c r="BV233" s="906">
        <f>Overview!$H$31</f>
        <v/>
      </c>
      <c r="BW233" s="1784"/>
      <c r="BX233" s="1828" t="inlineStr">
        <is>
          <t>Body</t>
        </is>
      </c>
      <c r="BY233" s="1785"/>
      <c r="BZ233" s="1793"/>
      <c r="CA233" s="6688" t="str">
        <f>CONCATENATE(CA229," - Battery check 1")</f>
        <v>TBD - Battery check 1</v>
      </c>
      <c r="CB233" s="200">
        <v>5</v>
      </c>
      <c r="CC233" s="6689">
        <f>IF(COUNT('Conducted 2G-3G'!$AH$15:$AH$17)=0,9750,INDEX('Conducted 2G-3G'!$T$15:$T$17,MATCH(MAX('Conducted 2G-3G'!$AH$15:$AH$17),'Conducted 2G-3G'!$AH$15:$AH$17,0)))</f>
        <v>9750</v>
      </c>
      <c r="CD233" s="6689">
        <f>IF(COUNT('Conducted 2G-3G'!$AH$15:$AH$17)=0,1950,INDEX('Conducted 2G-3G'!$U$15:$U$17,MATCH(MAX('Conducted 2G-3G'!$AH$15:$AH$17),'Conducted 2G-3G'!$AH$15:$AH$17,0)))</f>
        <v>1950</v>
      </c>
      <c r="CE233" s="7235"/>
      <c r="CF233" s="7235"/>
      <c r="CG233" s="6706"/>
      <c r="CH233" s="6706"/>
      <c r="CI233" s="225">
        <f>BY233</f>
        <v/>
      </c>
      <c r="CJ233" s="237">
        <f>BZ233</f>
        <v/>
      </c>
      <c r="CK233" s="223">
        <f>CA233</f>
        <v/>
      </c>
      <c r="CL233" s="237">
        <f>CC233</f>
        <v/>
      </c>
      <c r="CM233" s="237">
        <f>CD233</f>
        <v/>
      </c>
      <c r="CN233" s="1524"/>
      <c r="CO233" s="1579"/>
      <c r="CP233" s="7214">
        <f>IF(CF233=""," ",IF(ABS(CE233-CF233)&lt;=0.1,"Valid","Not valid"))</f>
        <v/>
      </c>
      <c r="CQ233" s="1674">
        <f> IF(CE233="","",IF(AND(CE233&lt;&gt;"",CF233=""),IF(CE233&gt;=0.8,"Medir+Sig Max","No"),IF(CF233&lt;&gt;"",IF(CF233&gt;=0.8,"Medir+Sig Max","No"),"")))</f>
        <v/>
      </c>
      <c r="CR233" s="6932">
        <f>IF(UPPER($CQ$1)="X",IF(CF233=""," ",IF((ABS(CE233)&lt;5)*AND(ABS(CF233)&lt;5)*AND(ABS(CT233)&lt;5),"Solo si es max","Medir")),IF(CF233=""," ",IF((ABS(CE233)&lt;1)*AND(ABS(CF233)&lt;1)*AND(ABS(CT233)&lt;1),"Solo si es max","Medir")))</f>
        <v/>
      </c>
      <c r="CS233" s="7226"/>
      <c r="CT233" s="220">
        <f>IF(CO233="",IF(AND(CE233="",CF233=""),"",IF(CF233="",IF(DQ233&gt;1,ROUND(DQ233*CE233,3),CE233),IF(DQ233&gt;1,ROUND(DQ233*CF233,3),CF233))),IF(AND(CE233="",CF233=""),"",IF(CF233="",IF(DQ233&gt;1,ROUND(DQ233*CE233*(1/(CO233)),3),CE233*(1/(CO233))),IF(DQ233&gt;1,ROUND(DQ233*CF233*(1/(CO233)),3),CF233*(1/(CO233))))))</f>
        <v/>
      </c>
      <c r="CU233" s="224">
        <f>BY233</f>
        <v/>
      </c>
      <c r="CV233" s="237">
        <f>BZ233</f>
        <v/>
      </c>
      <c r="CW233" s="237">
        <f>CA233</f>
        <v/>
      </c>
      <c r="CX233" s="224">
        <f>CC233</f>
        <v/>
      </c>
      <c r="CY233" s="237">
        <f>CD233</f>
        <v/>
      </c>
      <c r="CZ233" s="7474">
        <f>IF(COUNTIF(Overview!K12:K14,TRUE)&gt;0,1.6,IF(COUNTIF(Overview!L12:L14,TRUE)&gt;0,8,0))</f>
        <v/>
      </c>
      <c r="DA233" s="1788"/>
      <c r="DB233" s="7483"/>
      <c r="DC233" s="844">
        <f>IF(CT233="","",IF(CT233&gt;CZ233,"Fail","Pass"))</f>
        <v/>
      </c>
      <c r="DD233" s="402"/>
      <c r="DE233" s="1565">
        <f>MyTimestamp(DC233)</f>
        <v/>
      </c>
      <c r="DF233" s="1531">
        <f>IF(COUNT(CE233:CH233)=1,15,IF(COUNT(CE233:CH233)=0,0,30))</f>
        <v/>
      </c>
      <c r="DG233" s="1532">
        <f>IF(DF233=0,0,2)</f>
        <v/>
      </c>
      <c r="DH233" s="859"/>
      <c r="DI233" s="859"/>
      <c r="DJ233" s="1569"/>
      <c r="DK233" s="1789"/>
      <c r="DL233" s="1574">
        <f>10^(CN233/20)*100-100</f>
        <v/>
      </c>
      <c r="DM233" s="1106"/>
      <c r="DN233" s="965"/>
      <c r="DO233" s="976">
        <f>IF(DM233="","",10^(DM233/10))</f>
        <v/>
      </c>
      <c r="DP233" s="976">
        <f>IF(ISNUMBER(DN233)=FALSE,"",10^(DN233/10))</f>
        <v/>
      </c>
      <c r="DQ233" s="1574">
        <f>IF(AND(ISNUMBER(DO233),ISNUMBER(DP233)),IF(DO233/DP233&gt;1,ROUND((DO233)/DP233,3),1),1)</f>
        <v/>
      </c>
      <c r="DR233" s="1541"/>
      <c r="DS233" s="1541"/>
      <c r="DT233" s="1541"/>
      <c r="DU233" s="1541"/>
      <c r="DV233" s="1541"/>
      <c r="DW233" s="1541"/>
      <c r="DX233" s="1541"/>
      <c r="DY233" s="1541"/>
      <c r="DZ233" s="1541"/>
      <c r="EA233" s="1541"/>
      <c r="EB233" s="1541"/>
      <c r="EC233" s="1541"/>
      <c r="ED233" s="1541"/>
      <c r="EE233" s="1541"/>
      <c r="EF233" s="1541"/>
      <c r="EG233" s="1541"/>
      <c r="EH233" s="1541"/>
      <c r="EI233" s="1541"/>
      <c r="EJ233" s="1541"/>
      <c r="EK233" s="1541"/>
      <c r="EL233" s="1541"/>
      <c r="EM233" s="1541"/>
      <c r="EN233" s="1541"/>
      <c r="EO233" s="1541"/>
      <c r="EP233" s="1541"/>
      <c r="EQ233" s="1541"/>
      <c r="ER233" s="1541"/>
      <c r="ES233" s="1541"/>
      <c r="ET233" s="1541"/>
      <c r="EU233" s="1541"/>
      <c r="EV233" s="1541"/>
    </row>
    <row r="234" ht="12.75" x14ac:dyDescent="0.2">
      <c r="A234" s="1541"/>
      <c r="B234" s="1541"/>
      <c r="C234"/>
      <c r="D234" s="6590"/>
      <c r="E234" s="6590"/>
      <c r="F234" s="6591" t="inlineStr">
        <is>
          <t>5.2</t>
        </is>
      </c>
      <c r="G234" s="6592"/>
      <c r="H234" s="6593">
        <f>BV234</f>
        <v/>
      </c>
      <c r="I234" s="6593">
        <f>BW234</f>
        <v/>
      </c>
      <c r="J234" s="6594" t="inlineStr">
        <is>
          <t>WCDMA</t>
        </is>
      </c>
      <c r="K234" s="6594" t="inlineStr">
        <is>
          <t>FDDI</t>
        </is>
      </c>
      <c r="L234" s="6595"/>
      <c r="M234" s="6593"/>
      <c r="N234" s="6596"/>
      <c r="O234" s="6597"/>
      <c r="P234" s="6597"/>
      <c r="Q234" s="6597"/>
      <c r="R234" s="6597"/>
      <c r="S234" s="6593"/>
      <c r="T234" s="6593">
        <v>9750</v>
      </c>
      <c r="U234" s="6593">
        <v>1950</v>
      </c>
      <c r="V234" s="6596"/>
      <c r="W234" s="6598"/>
      <c r="X234" s="6596"/>
      <c r="Y234" s="6596"/>
      <c r="Z234" s="6596"/>
      <c r="AA234" s="6595"/>
      <c r="AB234" s="6595"/>
      <c r="AC234" s="6599">
        <f>IF(OR(BX234="Close to Ear",BX234="Close to Head"),"Head",IF(BX234="Extremity","Extremity","Body"))</f>
        <v/>
      </c>
      <c r="AD234" s="6600">
        <f>CA234</f>
        <v/>
      </c>
      <c r="AE234" s="6594">
        <f>CB234</f>
        <v/>
      </c>
      <c r="AF234" s="6595"/>
      <c r="AG234" s="6601">
        <f>IF(OR(AZ234="",BA234=""),"N/A",IF(DC234="Pass","P","F"))</f>
        <v/>
      </c>
      <c r="AH234" s="6602"/>
      <c r="AI234" s="6602"/>
      <c r="AJ234" s="6602"/>
      <c r="AK234" s="6596"/>
      <c r="AL234" s="6595"/>
      <c r="AM234" s="6596"/>
      <c r="AN234" s="6596"/>
      <c r="AO234" s="6603"/>
      <c r="AP234" s="6603"/>
      <c r="AQ234" s="6603"/>
      <c r="AR234" s="6603"/>
      <c r="AS234" s="6603"/>
      <c r="AT234" s="6604">
        <f>IF(AC234="Extremity",IF(CG234="","",CG234),"")</f>
        <v/>
      </c>
      <c r="AU234" s="6604">
        <f>IF(AC234="Extremity",IF(CH234="","",CH234),"")</f>
        <v/>
      </c>
      <c r="AV234" s="6605">
        <f>IF(AC234="Extremity","",IF(CE234="","",CE234))</f>
        <v/>
      </c>
      <c r="AW234" s="6605">
        <f>IF(AD234="Extremity","",IF(CF234="","",CF234))</f>
        <v/>
      </c>
      <c r="AX234" s="6598">
        <f>DL234</f>
        <v/>
      </c>
      <c r="AY234" s="6598">
        <f>DQ234</f>
        <v/>
      </c>
      <c r="AZ234" s="6606">
        <f>IF(AC234="Extremity",IF(DA234="","",DA234),"")</f>
        <v/>
      </c>
      <c r="BA234" s="6607">
        <f>IF(AC234="Extremity","",IF(CT234="","",CT234))</f>
        <v/>
      </c>
      <c r="BB234" s="6598">
        <f>IF(AC234="Extremity",IF(DB234="","",DB234),"")</f>
        <v/>
      </c>
      <c r="BC234" s="6605">
        <f>IF(AC234="Extremity","",IF(CZ234="","",CZ234))</f>
        <v/>
      </c>
      <c r="BD234" s="6598">
        <f>DD234</f>
        <v/>
      </c>
      <c r="BE234" s="6608">
        <f>DE234</f>
        <v/>
      </c>
      <c r="BF234" s="6609">
        <f>DF234*60</f>
        <v/>
      </c>
      <c r="BG234" s="6610">
        <f>BE234</f>
        <v/>
      </c>
      <c r="BH234" s="6609">
        <f>DG234*60</f>
        <v/>
      </c>
      <c r="BI234" s="6609">
        <f>DH234</f>
        <v/>
      </c>
      <c r="BJ234" s="6611"/>
      <c r="BK234" s="6612">
        <f>Overview!$E$7</f>
        <v/>
      </c>
      <c r="BL234" s="6611"/>
      <c r="BM234" s="6609">
        <f>DI234</f>
        <v/>
      </c>
      <c r="BN234" s="6612">
        <f>Overview!$P$153</f>
        <v/>
      </c>
      <c r="BO234" s="6611"/>
      <c r="BP234" s="6611"/>
      <c r="BQ234" s="6595"/>
      <c r="BR234" s="6613"/>
      <c r="BS234" s="1541"/>
      <c r="BT234" s="1828" t="inlineStr">
        <is>
          <t>WCDMA</t>
        </is>
      </c>
      <c r="BU234" s="1828" t="inlineStr">
        <is>
          <t>FDDI</t>
        </is>
      </c>
      <c r="BV234" s="906">
        <f>Overview!$H$31</f>
        <v/>
      </c>
      <c r="BW234" s="1784"/>
      <c r="BX234" s="1834" t="inlineStr">
        <is>
          <t>Body</t>
        </is>
      </c>
      <c r="BY234" s="1785"/>
      <c r="BZ234" s="1793"/>
      <c r="CA234" s="6688" t="str">
        <f>CONCATENATE(CA230," - Battery check 2")</f>
        <v>TBD - Battery check 2</v>
      </c>
      <c r="CB234" s="200">
        <v>5</v>
      </c>
      <c r="CC234" s="1059">
        <f>IF(COUNT('Conducted 2G-3G'!$AH$15:$AH$17)=0,9750,INDEX('Conducted 2G-3G'!$T$15:$T$17,MATCH(MAX('Conducted 2G-3G'!$AH$15:$AH$17),'Conducted 2G-3G'!$AH$15:$AH$17,0)))</f>
        <v>9750</v>
      </c>
      <c r="CD234" s="1059">
        <f>IF(COUNT('Conducted 2G-3G'!$AH$15:$AH$17)=0,1950,INDEX('Conducted 2G-3G'!$U$15:$U$17,MATCH(MAX('Conducted 2G-3G'!$AH$15:$AH$17),'Conducted 2G-3G'!$AH$15:$AH$17,0)))</f>
        <v>1950</v>
      </c>
      <c r="CE234" s="7237"/>
      <c r="CF234" s="7237"/>
      <c r="CG234" s="6911"/>
      <c r="CH234" s="6911"/>
      <c r="CI234" s="225">
        <f>BY234</f>
        <v/>
      </c>
      <c r="CJ234" s="6672">
        <f>BZ234</f>
        <v/>
      </c>
      <c r="CK234" s="223">
        <f>CA234</f>
        <v/>
      </c>
      <c r="CL234" s="6672">
        <f>CC234</f>
        <v/>
      </c>
      <c r="CM234" s="6672">
        <f>CD234</f>
        <v/>
      </c>
      <c r="CN234" s="6673"/>
      <c r="CO234" s="1579"/>
      <c r="CP234" s="1674">
        <f>IF(CF234=""," ",IF(ABS(CE234-CF234)&lt;=0.1,"Valid","Not valid"))</f>
        <v/>
      </c>
      <c r="CQ234" s="1674">
        <f> IF(CE234="","",IF(AND(CE234&lt;&gt;"",CF234=""),IF(CE234&gt;=0.8,"Medir+Sig Max","No"),IF(CF234&lt;&gt;"",IF(CF234&gt;=0.8,"Medir+Sig Max","No"),"")))</f>
        <v/>
      </c>
      <c r="CR234" s="1674">
        <f>IF(UPPER($CQ$1)="X",IF(CF234=""," ",IF((ABS(CE234)&lt;5)*AND(ABS(CF234)&lt;5)*AND(ABS(CT234)&lt;5),"Solo si es max","Medir")),IF(CF234=""," ",IF((ABS(CE234)&lt;1)*AND(ABS(CF234)&lt;1)*AND(ABS(CT234)&lt;1),"Solo si es max","Medir")))</f>
        <v/>
      </c>
      <c r="CS234" s="1674"/>
      <c r="CT234" s="220">
        <f>IF(CO234="",IF(AND(CE234="",CF234=""),"",IF(CF234="",IF(DQ234&gt;1,ROUND(DQ234*CE234,3),CE234),IF(DQ234&gt;1,ROUND(DQ234*CF234,3),CF234))),IF(AND(CE234="",CF234=""),"",IF(CF234="",IF(DQ234&gt;1,ROUND(DQ234*CE234*(1/(CO234)),3),CE234*(1/(CO234))),IF(DQ234&gt;1,ROUND(DQ234*CF234*(1/(CO234)),3),CF234*(1/(CO234))))))</f>
        <v/>
      </c>
      <c r="CU234" s="224">
        <f>BY234</f>
        <v/>
      </c>
      <c r="CV234" s="237">
        <f>BZ234</f>
        <v/>
      </c>
      <c r="CW234" s="237">
        <f>CA234</f>
        <v/>
      </c>
      <c r="CX234" s="224">
        <f>CC234</f>
        <v/>
      </c>
      <c r="CY234" s="237">
        <f>CD234</f>
        <v/>
      </c>
      <c r="CZ234" s="7475">
        <f>IF(COUNTIF(Overview!K12:K14,TRUE)&gt;0,1.6,IF(COUNTIF(Overview!L12:L14,TRUE)&gt;0,8,0))</f>
        <v/>
      </c>
      <c r="DA234" s="1876"/>
      <c r="DB234" s="7485"/>
      <c r="DC234" s="844">
        <f>IF(CT234="","",IF(CT234&gt;CZ234,"Fail","Pass"))</f>
        <v/>
      </c>
      <c r="DD234" s="868"/>
      <c r="DE234" s="1565">
        <f>MyTimestamp(DC234)</f>
        <v/>
      </c>
      <c r="DF234" s="1531">
        <f>IF(COUNT(CE234:CH234)=1,15,IF(COUNT(CE234:CH234)=0,0,30))</f>
        <v/>
      </c>
      <c r="DG234" s="1532">
        <f>IF(DF234=0,0,2)</f>
        <v/>
      </c>
      <c r="DH234" s="6674"/>
      <c r="DI234" s="6674"/>
      <c r="DJ234" s="1569"/>
      <c r="DK234" s="1878"/>
      <c r="DL234" s="1574">
        <f>10^(CN234/20)*100-100</f>
        <v/>
      </c>
      <c r="DM234" s="1106"/>
      <c r="DN234" s="6686"/>
      <c r="DO234" s="6687">
        <f>IF(DM234="","",10^(DM234/10))</f>
        <v/>
      </c>
      <c r="DP234" s="6687">
        <f>IF(ISNUMBER(DN234)=FALSE,"",10^(DN234/10))</f>
        <v/>
      </c>
      <c r="DQ234" s="6614">
        <f>IF(AND(ISNUMBER(DO234),ISNUMBER(DP234)),IF(DO234/DP234&gt;1,ROUND((DO234)/DP234,3),1),1)</f>
        <v/>
      </c>
      <c r="DR234" s="1541"/>
      <c r="DS234" s="1541"/>
      <c r="DT234" s="1541"/>
      <c r="DU234" s="1541"/>
      <c r="DV234" s="1541"/>
      <c r="DW234" s="1541"/>
      <c r="DX234" s="1541"/>
      <c r="DY234" s="1541"/>
      <c r="DZ234" s="1541"/>
      <c r="EA234" s="1541"/>
      <c r="EB234" s="1541"/>
      <c r="EC234" s="1541"/>
      <c r="ED234" s="1541"/>
      <c r="EE234" s="1541"/>
      <c r="EF234" s="1541"/>
      <c r="EG234" s="1541"/>
      <c r="EH234" s="1541"/>
      <c r="EI234" s="1541"/>
      <c r="EJ234" s="1541"/>
      <c r="EK234" s="1541"/>
      <c r="EL234" s="1541"/>
      <c r="EM234" s="1541"/>
      <c r="EN234" s="1541"/>
      <c r="EO234" s="1541"/>
      <c r="EP234" s="1541"/>
      <c r="EQ234" s="1541"/>
      <c r="ER234" s="1541"/>
      <c r="ES234" s="1541"/>
      <c r="ET234" s="1541"/>
      <c r="EU234" s="1541"/>
      <c r="EV234" s="1541"/>
    </row>
    <row r="235" ht="12.75" x14ac:dyDescent="0.2">
      <c r="A235" s="1541"/>
      <c r="B235" s="1541"/>
      <c r="C235"/>
      <c r="D235" s="6799"/>
      <c r="E235" s="6799"/>
      <c r="F235" s="6800" t="inlineStr">
        <is>
          <t>5.2</t>
        </is>
      </c>
      <c r="G235" s="6801"/>
      <c r="H235" s="6802">
        <f>BV235</f>
        <v/>
      </c>
      <c r="I235" s="6802">
        <f>BW235</f>
        <v/>
      </c>
      <c r="J235" s="6803" t="inlineStr">
        <is>
          <t>WCDMA</t>
        </is>
      </c>
      <c r="K235" s="6803" t="inlineStr">
        <is>
          <t>FDDI</t>
        </is>
      </c>
      <c r="L235" s="6804"/>
      <c r="M235" s="6802"/>
      <c r="N235" s="6805"/>
      <c r="O235" s="6806"/>
      <c r="P235" s="6597"/>
      <c r="Q235" s="6806"/>
      <c r="R235" s="6806"/>
      <c r="S235" s="6802"/>
      <c r="T235" s="6802">
        <v>9750</v>
      </c>
      <c r="U235" s="6593">
        <v>1950</v>
      </c>
      <c r="V235" s="6805"/>
      <c r="W235" s="6807"/>
      <c r="X235" s="6805"/>
      <c r="Y235" s="6805"/>
      <c r="Z235" s="6805"/>
      <c r="AA235" s="6804"/>
      <c r="AB235" s="6804"/>
      <c r="AC235" s="6808">
        <f>IF(OR(BX235="Close to Ear",BX235="Close to Head"),"Head",IF(BX235="Extremity","Extremity","Body"))</f>
        <v/>
      </c>
      <c r="AD235" s="6809">
        <f>CA235</f>
        <v/>
      </c>
      <c r="AE235" s="6803">
        <f>CB235</f>
        <v/>
      </c>
      <c r="AF235" s="6804"/>
      <c r="AG235" s="6810">
        <f>IF(OR(AZ235="",BA235=""),"N/A",IF(DC235="Pass","P","F"))</f>
        <v/>
      </c>
      <c r="AH235" s="6811"/>
      <c r="AI235" s="6811"/>
      <c r="AJ235" s="6811"/>
      <c r="AK235" s="6805"/>
      <c r="AL235" s="6804"/>
      <c r="AM235" s="6805"/>
      <c r="AN235" s="6805"/>
      <c r="AO235" s="6812"/>
      <c r="AP235" s="6812"/>
      <c r="AQ235" s="6812"/>
      <c r="AR235" s="6812"/>
      <c r="AS235" s="6812"/>
      <c r="AT235" s="6813">
        <f>IF(AC235="Extremity",IF(CG235="","",CG235),"")</f>
        <v/>
      </c>
      <c r="AU235" s="6813">
        <f>IF(AC235="Extremity",IF(CH235="","",CH235),"")</f>
        <v/>
      </c>
      <c r="AV235" s="6814">
        <f>IF(AC235="Extremity","",IF(CE235="","",CE235))</f>
        <v/>
      </c>
      <c r="AW235" s="6814">
        <f>IF(AD235="Extremity","",IF(CF235="","",CF235))</f>
        <v/>
      </c>
      <c r="AX235" s="6807">
        <f>DL235</f>
        <v/>
      </c>
      <c r="AY235" s="6807">
        <f>DQ235</f>
        <v/>
      </c>
      <c r="AZ235" s="6815">
        <f>IF(AC235="Extremity",IF(DA235="","",DA235),"")</f>
        <v/>
      </c>
      <c r="BA235" s="6816">
        <f>IF(AC235="Extremity","",IF(CT235="","",CT235))</f>
        <v/>
      </c>
      <c r="BB235" s="6807">
        <f>IF(AC235="Extremity",IF(DB235="","",DB235),"")</f>
        <v/>
      </c>
      <c r="BC235" s="6814">
        <f>IF(AC235="Extremity","",IF(CZ235="","",CZ235))</f>
        <v/>
      </c>
      <c r="BD235" s="6807">
        <f>DD235</f>
        <v/>
      </c>
      <c r="BE235" s="6817">
        <f>DE235</f>
        <v/>
      </c>
      <c r="BF235" s="6818">
        <f>DF235*60</f>
        <v/>
      </c>
      <c r="BG235" s="6819">
        <f>BE235</f>
        <v/>
      </c>
      <c r="BH235" s="6818">
        <f>DG235*60</f>
        <v/>
      </c>
      <c r="BI235" s="6818">
        <f>DH235</f>
        <v/>
      </c>
      <c r="BJ235" s="6820"/>
      <c r="BK235" s="6821">
        <f>Overview!$E$7</f>
        <v/>
      </c>
      <c r="BL235" s="6820"/>
      <c r="BM235" s="6818">
        <f>DI235</f>
        <v/>
      </c>
      <c r="BN235" s="6821">
        <f>Overview!$P$153</f>
        <v/>
      </c>
      <c r="BO235" s="6820"/>
      <c r="BP235" s="6820"/>
      <c r="BQ235" s="6804"/>
      <c r="BR235" s="6822"/>
      <c r="BS235" s="1541"/>
      <c r="BT235" s="1828" t="inlineStr">
        <is>
          <t>WCDMA</t>
        </is>
      </c>
      <c r="BU235" s="1828" t="inlineStr">
        <is>
          <t>FDDI</t>
        </is>
      </c>
      <c r="BV235" s="906">
        <f>Overview!$H$31</f>
        <v/>
      </c>
      <c r="BW235" s="1784"/>
      <c r="BX235" s="1828" t="inlineStr">
        <is>
          <t>Body</t>
        </is>
      </c>
      <c r="BY235" s="1785"/>
      <c r="BZ235" s="1793"/>
      <c r="CA235" s="6848" t="inlineStr">
        <is>
          <t>Front of Face</t>
        </is>
      </c>
      <c r="CB235" s="200">
        <v>25</v>
      </c>
      <c r="CC235" s="6848">
        <f>IF(COUNT('Conducted 2G-3G'!$AH$15:$AH$17)=0,9750,INDEX('Conducted 2G-3G'!$T$15:$T$17,MATCH(MAX('Conducted 2G-3G'!$AH$15:$AH$17),'Conducted 2G-3G'!$AH$15:$AH$17,0)))</f>
        <v>9750</v>
      </c>
      <c r="CD235" s="882">
        <f>IF(COUNT('Conducted 2G-3G'!$AH$15:$AH$17)=0,1950,INDEX('Conducted 2G-3G'!$U$15:$U$17,MATCH(MAX('Conducted 2G-3G'!$AH$15:$AH$17),'Conducted 2G-3G'!$AH$15:$AH$17,0)))</f>
        <v>1950</v>
      </c>
      <c r="CE235" s="7237"/>
      <c r="CF235" s="7237"/>
      <c r="CG235" s="6911"/>
      <c r="CH235" s="6911"/>
      <c r="CI235" s="225">
        <f>BY235</f>
        <v/>
      </c>
      <c r="CJ235" s="6672">
        <f>BZ235</f>
        <v/>
      </c>
      <c r="CK235" s="223">
        <f>CA235</f>
        <v/>
      </c>
      <c r="CL235" s="6672">
        <f>CC235</f>
        <v/>
      </c>
      <c r="CM235" s="6672">
        <f>CD235</f>
        <v/>
      </c>
      <c r="CN235" s="6673"/>
      <c r="CO235" s="1579"/>
      <c r="CP235" s="1674">
        <f>IF(CF235=""," ",IF(ABS(CE235-CF235)&lt;=0.1,"Valid","Not valid"))</f>
        <v/>
      </c>
      <c r="CQ235" s="1674">
        <f> IF(CE235="","",IF(AND(CE235&lt;&gt;"",CF235=""),IF(CE235&gt;=0.8,"Medir+Sig Max","No"),IF(CF235&lt;&gt;"",IF(CF235&gt;=0.8,"Medir+Sig Max","No"),"")))</f>
        <v/>
      </c>
      <c r="CR235" s="1674">
        <f>IF(UPPER($CQ$1)="X",IF(CF235=""," ",IF((ABS(CE235)&lt;5)*AND(ABS(CF235)&lt;5)*AND(ABS(CT235)&lt;5),"Solo si es max","Medir")),IF(CF235=""," ",IF((ABS(CE235)&lt;1)*AND(ABS(CF235)&lt;1)*AND(ABS(CT235)&lt;1),"Solo si es max","Medir")))</f>
        <v/>
      </c>
      <c r="CS235" s="1674"/>
      <c r="CT235" s="220">
        <f>IF(CO235="",IF(AND(CE235="",CF235=""),"",IF(CF235="",IF(DQ235&gt;1,ROUND(DQ235*CE235,3),CE235),IF(DQ235&gt;1,ROUND(DQ235*CF235,3),CF235))),IF(AND(CE235="",CF235=""),"",IF(CF235="",IF(DQ235&gt;1,ROUND(DQ235*CE235*(1/(CO235)),3),CE235*(1/(CO235))),IF(DQ235&gt;1,ROUND(DQ235*CF235*(1/(CO235)),3),CF235*(1/(CO235))))))</f>
        <v/>
      </c>
      <c r="CU235" s="224">
        <f>BY235</f>
        <v/>
      </c>
      <c r="CV235" s="237">
        <f>BZ235</f>
        <v/>
      </c>
      <c r="CW235" s="237">
        <f>CA235</f>
        <v/>
      </c>
      <c r="CX235" s="224">
        <f>CC235</f>
        <v/>
      </c>
      <c r="CY235" s="237">
        <f>CD235</f>
        <v/>
      </c>
      <c r="CZ235" s="7475">
        <f>IF(COUNTIF(Overview!K12:K14,TRUE)&gt;0,1.6,IF(COUNTIF(Overview!L12:L14,TRUE)&gt;0,8,0))</f>
        <v/>
      </c>
      <c r="DA235" s="1876"/>
      <c r="DB235" s="7485"/>
      <c r="DC235" s="844">
        <f>IF(CT235="","",IF(CT235&gt;CZ235,"Fail","Pass"))</f>
        <v/>
      </c>
      <c r="DD235" s="868"/>
      <c r="DE235" s="1565">
        <f>MyTimestamp(DC235)</f>
        <v/>
      </c>
      <c r="DF235" s="1531">
        <f>IF(COUNT(CE235:CH235)=1,15,IF(COUNT(CE235:CH235)=0,0,30))</f>
        <v/>
      </c>
      <c r="DG235" s="1532">
        <f>IF(DF235=0,0,2)</f>
        <v/>
      </c>
      <c r="DH235" s="6674"/>
      <c r="DI235" s="6674"/>
      <c r="DJ235" s="1569"/>
      <c r="DK235" s="1878"/>
      <c r="DL235" s="1574">
        <f>10^(CN235/20)*100-100</f>
        <v/>
      </c>
      <c r="DM235" s="1106"/>
      <c r="DN235" s="6686"/>
      <c r="DO235" s="6687">
        <f>IF(DM235="","",10^(DM235/10))</f>
        <v/>
      </c>
      <c r="DP235" s="6687">
        <f>IF(ISNUMBER(DN235)=FALSE,"",10^(DN235/10))</f>
        <v/>
      </c>
      <c r="DQ235" s="6614">
        <f>IF(AND(ISNUMBER(DO235),ISNUMBER(DP235)),IF(DO235/DP235&gt;1,ROUND((DO235)/DP235,3),1),1)</f>
        <v/>
      </c>
      <c r="DR235" s="1541"/>
      <c r="DS235" s="1541"/>
      <c r="DT235" s="1541"/>
      <c r="DU235" s="1541"/>
      <c r="DV235" s="1541"/>
      <c r="DW235" s="1541"/>
      <c r="DX235" s="1541"/>
      <c r="DY235" s="1541"/>
      <c r="DZ235" s="1541"/>
      <c r="EA235" s="1541"/>
      <c r="EB235" s="1541"/>
      <c r="EC235" s="1541"/>
      <c r="ED235" s="1541"/>
      <c r="EE235" s="1541"/>
      <c r="EF235" s="1541"/>
      <c r="EG235" s="1541"/>
      <c r="EH235" s="1541"/>
      <c r="EI235" s="1541"/>
      <c r="EJ235" s="1541"/>
      <c r="EK235" s="1541"/>
      <c r="EL235" s="1541"/>
      <c r="EM235" s="1541"/>
      <c r="EN235" s="1541"/>
      <c r="EO235" s="1541"/>
      <c r="EP235" s="1541"/>
      <c r="EQ235" s="1541"/>
      <c r="ER235" s="1541"/>
      <c r="ES235" s="1541"/>
      <c r="ET235" s="1541"/>
      <c r="EU235" s="1541"/>
      <c r="EV235" s="1541"/>
    </row>
    <row r="236" ht="12.75" x14ac:dyDescent="0.2">
      <c r="A236" s="1541"/>
      <c r="B236" s="1541"/>
      <c r="C236"/>
      <c r="D236" s="6799"/>
      <c r="E236" s="6799"/>
      <c r="F236" s="6800" t="inlineStr">
        <is>
          <t>5.2</t>
        </is>
      </c>
      <c r="G236" s="6801"/>
      <c r="H236" s="6802">
        <f>BV236</f>
        <v/>
      </c>
      <c r="I236" s="6802">
        <f>BW236</f>
        <v/>
      </c>
      <c r="J236" s="6803" t="inlineStr">
        <is>
          <t>WCDMA</t>
        </is>
      </c>
      <c r="K236" s="6803" t="inlineStr">
        <is>
          <t>FDDI</t>
        </is>
      </c>
      <c r="L236" s="6804"/>
      <c r="M236" s="6802"/>
      <c r="N236" s="6805"/>
      <c r="O236" s="6806"/>
      <c r="P236" s="6597"/>
      <c r="Q236" s="6806"/>
      <c r="R236" s="6806"/>
      <c r="S236" s="6802"/>
      <c r="T236" s="6802">
        <v>9750</v>
      </c>
      <c r="U236" s="6593">
        <v>1950</v>
      </c>
      <c r="V236" s="6805"/>
      <c r="W236" s="6807"/>
      <c r="X236" s="6805"/>
      <c r="Y236" s="6805"/>
      <c r="Z236" s="6805"/>
      <c r="AA236" s="6804"/>
      <c r="AB236" s="6804"/>
      <c r="AC236" s="6808">
        <f>IF(OR(BX236="Close to Ear",BX236="Close to Head"),"Head",IF(BX236="Extremity","Extremity","Body"))</f>
        <v/>
      </c>
      <c r="AD236" s="6809">
        <f>CA236</f>
        <v/>
      </c>
      <c r="AE236" s="6803">
        <f>CB236</f>
        <v/>
      </c>
      <c r="AF236" s="6804"/>
      <c r="AG236" s="6810">
        <f>IF(OR(AZ236="",BA236=""),"N/A",IF(DC236="Pass","P","F"))</f>
        <v/>
      </c>
      <c r="AH236" s="6811"/>
      <c r="AI236" s="6811"/>
      <c r="AJ236" s="6811"/>
      <c r="AK236" s="6805"/>
      <c r="AL236" s="6804"/>
      <c r="AM236" s="6805"/>
      <c r="AN236" s="6805"/>
      <c r="AO236" s="6812"/>
      <c r="AP236" s="6812"/>
      <c r="AQ236" s="6812"/>
      <c r="AR236" s="6812"/>
      <c r="AS236" s="6812"/>
      <c r="AT236" s="6813">
        <f>IF(AC236="Extremity",IF(CG236="","",CG236),"")</f>
        <v/>
      </c>
      <c r="AU236" s="6813">
        <f>IF(AC236="Extremity",IF(CH236="","",CH236),"")</f>
        <v/>
      </c>
      <c r="AV236" s="6814">
        <f>IF(AC236="Extremity","",IF(CE236="","",CE236))</f>
        <v/>
      </c>
      <c r="AW236" s="6814">
        <f>IF(AD236="Extremity","",IF(CF236="","",CF236))</f>
        <v/>
      </c>
      <c r="AX236" s="6807">
        <f>DL236</f>
        <v/>
      </c>
      <c r="AY236" s="6807">
        <f>DQ236</f>
        <v/>
      </c>
      <c r="AZ236" s="6815">
        <f>IF(AC236="Extremity",IF(DA236="","",DA236),"")</f>
        <v/>
      </c>
      <c r="BA236" s="6816">
        <f>IF(AC236="Extremity","",IF(CT236="","",CT236))</f>
        <v/>
      </c>
      <c r="BB236" s="6807">
        <f>IF(AC236="Extremity",IF(DB236="","",DB236),"")</f>
        <v/>
      </c>
      <c r="BC236" s="6814">
        <f>IF(AC236="Extremity","",IF(CZ236="","",CZ236))</f>
        <v/>
      </c>
      <c r="BD236" s="6807">
        <f>DD236</f>
        <v/>
      </c>
      <c r="BE236" s="6817">
        <f>DE236</f>
        <v/>
      </c>
      <c r="BF236" s="6818">
        <f>DF236*60</f>
        <v/>
      </c>
      <c r="BG236" s="6819">
        <f>BE236</f>
        <v/>
      </c>
      <c r="BH236" s="6818">
        <f>DG236*60</f>
        <v/>
      </c>
      <c r="BI236" s="6818">
        <f>DH236</f>
        <v/>
      </c>
      <c r="BJ236" s="6820"/>
      <c r="BK236" s="6821">
        <f>Overview!$E$7</f>
        <v/>
      </c>
      <c r="BL236" s="6820"/>
      <c r="BM236" s="6818">
        <f>DI236</f>
        <v/>
      </c>
      <c r="BN236" s="6821">
        <f>Overview!$P$153</f>
        <v/>
      </c>
      <c r="BO236" s="6820"/>
      <c r="BP236" s="6820"/>
      <c r="BQ236" s="6804"/>
      <c r="BR236" s="6822"/>
      <c r="BS236" s="1541"/>
      <c r="BT236" s="1828" t="inlineStr">
        <is>
          <t>WCDMA</t>
        </is>
      </c>
      <c r="BU236" s="1828" t="inlineStr">
        <is>
          <t>FDDI</t>
        </is>
      </c>
      <c r="BV236" s="906">
        <f>Overview!$H$31</f>
        <v/>
      </c>
      <c r="BW236" s="1784"/>
      <c r="BX236" s="1828" t="inlineStr">
        <is>
          <t>Body</t>
        </is>
      </c>
      <c r="BY236" s="1785"/>
      <c r="BZ236" s="1793"/>
      <c r="CA236" s="6848" t="inlineStr">
        <is>
          <t>Accesorio 1: Front Face</t>
        </is>
      </c>
      <c r="CB236" s="200">
        <v>0</v>
      </c>
      <c r="CC236" s="6848">
        <f>IF(COUNT('Conducted 2G-3G'!$AH$15:$AH$17)=0,9750,INDEX('Conducted 2G-3G'!$T$15:$T$17,MATCH(MAX('Conducted 2G-3G'!$AH$15:$AH$17),'Conducted 2G-3G'!$AH$15:$AH$17,0)))</f>
        <v>9750</v>
      </c>
      <c r="CD236" s="882">
        <f>IF(COUNT('Conducted 2G-3G'!$AH$15:$AH$17)=0,1950,INDEX('Conducted 2G-3G'!$U$15:$U$17,MATCH(MAX('Conducted 2G-3G'!$AH$15:$AH$17),'Conducted 2G-3G'!$AH$15:$AH$17,0)))</f>
        <v>1950</v>
      </c>
      <c r="CE236" s="7237"/>
      <c r="CF236" s="7237"/>
      <c r="CG236" s="6911"/>
      <c r="CH236" s="6911"/>
      <c r="CI236" s="225">
        <f>BY236</f>
        <v/>
      </c>
      <c r="CJ236" s="6672">
        <f>BZ236</f>
        <v/>
      </c>
      <c r="CK236" s="223">
        <f>CA236</f>
        <v/>
      </c>
      <c r="CL236" s="6672">
        <f>CC236</f>
        <v/>
      </c>
      <c r="CM236" s="6672">
        <f>CD236</f>
        <v/>
      </c>
      <c r="CN236" s="6673"/>
      <c r="CO236" s="1579"/>
      <c r="CP236" s="1674">
        <f>IF(CF236=""," ",IF(ABS(CE236-CF236)&lt;=0.1,"Valid","Not valid"))</f>
        <v/>
      </c>
      <c r="CQ236" s="1674">
        <f> IF(CE236="","",IF(AND(CE236&lt;&gt;"",CF236=""),IF(CE236&gt;=0.8,"Medir+Sig Max","No"),IF(CF236&lt;&gt;"",IF(CF236&gt;=0.8,"Medir+Sig Max","No"),"")))</f>
        <v/>
      </c>
      <c r="CR236" s="1674">
        <f>IF(UPPER($CQ$1)="X",IF(CF236=""," ",IF((ABS(CE236)&lt;5)*AND(ABS(CF236)&lt;5)*AND(ABS(CT236)&lt;5),"Solo si es max","Medir")),IF(CF236=""," ",IF((ABS(CE236)&lt;1)*AND(ABS(CF236)&lt;1)*AND(ABS(CT236)&lt;1),"Solo si es max","Medir")))</f>
        <v/>
      </c>
      <c r="CS236" s="1674"/>
      <c r="CT236" s="220">
        <f>IF(CO236="",IF(AND(CE236="",CF236=""),"",IF(CF236="",IF(DQ236&gt;1,ROUND(DQ236*CE236,3),CE236),IF(DQ236&gt;1,ROUND(DQ236*CF236,3),CF236))),IF(AND(CE236="",CF236=""),"",IF(CF236="",IF(DQ236&gt;1,ROUND(DQ236*CE236*(1/(CO236)),3),CE236*(1/(CO236))),IF(DQ236&gt;1,ROUND(DQ236*CF236*(1/(CO236)),3),CF236*(1/(CO236))))))</f>
        <v/>
      </c>
      <c r="CU236" s="224">
        <f>BY236</f>
        <v/>
      </c>
      <c r="CV236" s="237">
        <f>BZ236</f>
        <v/>
      </c>
      <c r="CW236" s="237">
        <f>CA236</f>
        <v/>
      </c>
      <c r="CX236" s="224">
        <f>CC236</f>
        <v/>
      </c>
      <c r="CY236" s="237">
        <f>CD236</f>
        <v/>
      </c>
      <c r="CZ236" s="7475">
        <f>IF(COUNTIF(Overview!K12:K14,TRUE)&gt;0,1.6,IF(COUNTIF(Overview!L12:L14,TRUE)&gt;0,8,0))</f>
        <v/>
      </c>
      <c r="DA236" s="1876"/>
      <c r="DB236" s="7485"/>
      <c r="DC236" s="844">
        <f>IF(CT236="","",IF(CT236&gt;CZ236,"Fail","Pass"))</f>
        <v/>
      </c>
      <c r="DD236" s="868"/>
      <c r="DE236" s="1565">
        <f>MyTimestamp(DC236)</f>
        <v/>
      </c>
      <c r="DF236" s="1531">
        <f>IF(COUNT(CE236:CH236)=1,15,IF(COUNT(CE236:CH236)=0,0,30))</f>
        <v/>
      </c>
      <c r="DG236" s="1532">
        <f>IF(DF236=0,0,2)</f>
        <v/>
      </c>
      <c r="DH236" s="6674"/>
      <c r="DI236" s="6674"/>
      <c r="DJ236" s="1569"/>
      <c r="DK236" s="1878"/>
      <c r="DL236" s="1574">
        <f>10^(CN236/20)*100-100</f>
        <v/>
      </c>
      <c r="DM236" s="1106"/>
      <c r="DN236" s="6686"/>
      <c r="DO236" s="6687">
        <f>IF(DM236="","",10^(DM236/10))</f>
        <v/>
      </c>
      <c r="DP236" s="6687">
        <f>IF(ISNUMBER(DN236)=FALSE,"",10^(DN236/10))</f>
        <v/>
      </c>
      <c r="DQ236" s="6614">
        <f>IF(AND(ISNUMBER(DO236),ISNUMBER(DP236)),IF(DO236/DP236&gt;1,ROUND((DO236)/DP236,3),1),1)</f>
        <v/>
      </c>
      <c r="DR236" s="1541"/>
      <c r="DS236" s="1541"/>
      <c r="DT236" s="1541"/>
      <c r="DU236" s="1541"/>
      <c r="DV236" s="1541"/>
      <c r="DW236" s="1541"/>
      <c r="DX236" s="1541"/>
      <c r="DY236" s="1541"/>
      <c r="DZ236" s="1541"/>
      <c r="EA236" s="1541"/>
      <c r="EB236" s="1541"/>
      <c r="EC236" s="1541"/>
      <c r="ED236" s="1541"/>
      <c r="EE236" s="1541"/>
      <c r="EF236" s="1541"/>
      <c r="EG236" s="1541"/>
      <c r="EH236" s="1541"/>
      <c r="EI236" s="1541"/>
      <c r="EJ236" s="1541"/>
      <c r="EK236" s="1541"/>
      <c r="EL236" s="1541"/>
      <c r="EM236" s="1541"/>
      <c r="EN236" s="1541"/>
      <c r="EO236" s="1541"/>
      <c r="EP236" s="1541"/>
      <c r="EQ236" s="1541"/>
      <c r="ER236" s="1541"/>
      <c r="ES236" s="1541"/>
      <c r="ET236" s="1541"/>
      <c r="EU236" s="1541"/>
      <c r="EV236" s="1541"/>
    </row>
    <row r="237" ht="12.75" x14ac:dyDescent="0.2">
      <c r="A237" s="1541"/>
      <c r="B237" s="1541"/>
      <c r="C237"/>
      <c r="D237" s="6799"/>
      <c r="E237" s="6799"/>
      <c r="F237" s="6800" t="inlineStr">
        <is>
          <t>5.2</t>
        </is>
      </c>
      <c r="G237" s="6801"/>
      <c r="H237" s="6802">
        <f>BV237</f>
        <v/>
      </c>
      <c r="I237" s="6802">
        <f>BW237</f>
        <v/>
      </c>
      <c r="J237" s="6803" t="inlineStr">
        <is>
          <t>WCDMA</t>
        </is>
      </c>
      <c r="K237" s="6803" t="inlineStr">
        <is>
          <t>FDDI</t>
        </is>
      </c>
      <c r="L237" s="6804"/>
      <c r="M237" s="6802"/>
      <c r="N237" s="6805"/>
      <c r="O237" s="6806"/>
      <c r="P237" s="6597"/>
      <c r="Q237" s="6806"/>
      <c r="R237" s="6806"/>
      <c r="S237" s="6802"/>
      <c r="T237" s="6802">
        <v>9750</v>
      </c>
      <c r="U237" s="6593">
        <v>1950</v>
      </c>
      <c r="V237" s="6805"/>
      <c r="W237" s="6807"/>
      <c r="X237" s="6805"/>
      <c r="Y237" s="6805"/>
      <c r="Z237" s="6805"/>
      <c r="AA237" s="6804"/>
      <c r="AB237" s="6804"/>
      <c r="AC237" s="6808">
        <f>IF(OR(BX237="Close to Ear",BX237="Close to Head"),"Head",IF(BX237="Extremity","Extremity","Body"))</f>
        <v/>
      </c>
      <c r="AD237" s="6809">
        <f>CA237</f>
        <v/>
      </c>
      <c r="AE237" s="6803">
        <f>CB237</f>
        <v/>
      </c>
      <c r="AF237" s="6804"/>
      <c r="AG237" s="6810">
        <f>IF(OR(AZ237="",BA237=""),"N/A",IF(DC237="Pass","P","F"))</f>
        <v/>
      </c>
      <c r="AH237" s="6811"/>
      <c r="AI237" s="6811"/>
      <c r="AJ237" s="6811"/>
      <c r="AK237" s="6805"/>
      <c r="AL237" s="6804"/>
      <c r="AM237" s="6805"/>
      <c r="AN237" s="6805"/>
      <c r="AO237" s="6812"/>
      <c r="AP237" s="6812"/>
      <c r="AQ237" s="6812"/>
      <c r="AR237" s="6812"/>
      <c r="AS237" s="6812"/>
      <c r="AT237" s="6813">
        <f>IF(AC237="Extremity",IF(CG237="","",CG237),"")</f>
        <v/>
      </c>
      <c r="AU237" s="6813">
        <f>IF(AC237="Extremity",IF(CH237="","",CH237),"")</f>
        <v/>
      </c>
      <c r="AV237" s="6814">
        <f>IF(AC237="Extremity","",IF(CE237="","",CE237))</f>
        <v/>
      </c>
      <c r="AW237" s="6814">
        <f>IF(AD237="Extremity","",IF(CF237="","",CF237))</f>
        <v/>
      </c>
      <c r="AX237" s="6807">
        <f>DL237</f>
        <v/>
      </c>
      <c r="AY237" s="6807">
        <f>DQ237</f>
        <v/>
      </c>
      <c r="AZ237" s="6815">
        <f>IF(AC237="Extremity",IF(DA237="","",DA237),"")</f>
        <v/>
      </c>
      <c r="BA237" s="6816">
        <f>IF(AC237="Extremity","",IF(CT237="","",CT237))</f>
        <v/>
      </c>
      <c r="BB237" s="6807">
        <f>IF(AC237="Extremity",IF(DB237="","",DB237),"")</f>
        <v/>
      </c>
      <c r="BC237" s="6814">
        <f>IF(AC237="Extremity","",IF(CZ237="","",CZ237))</f>
        <v/>
      </c>
      <c r="BD237" s="6807">
        <f>DD237</f>
        <v/>
      </c>
      <c r="BE237" s="6817">
        <f>DE237</f>
        <v/>
      </c>
      <c r="BF237" s="6818">
        <f>DF237*60</f>
        <v/>
      </c>
      <c r="BG237" s="6819">
        <f>BE237</f>
        <v/>
      </c>
      <c r="BH237" s="6818">
        <f>DG237*60</f>
        <v/>
      </c>
      <c r="BI237" s="6818">
        <f>DH237</f>
        <v/>
      </c>
      <c r="BJ237" s="6820"/>
      <c r="BK237" s="6821">
        <f>Overview!$E$7</f>
        <v/>
      </c>
      <c r="BL237" s="6820"/>
      <c r="BM237" s="6818">
        <f>DI237</f>
        <v/>
      </c>
      <c r="BN237" s="6821">
        <f>Overview!$P$153</f>
        <v/>
      </c>
      <c r="BO237" s="6820"/>
      <c r="BP237" s="6820"/>
      <c r="BQ237" s="6804"/>
      <c r="BR237" s="6822"/>
      <c r="BS237" s="1541"/>
      <c r="BT237" s="1828" t="inlineStr">
        <is>
          <t>WCDMA</t>
        </is>
      </c>
      <c r="BU237" s="1828" t="inlineStr">
        <is>
          <t>FDDI</t>
        </is>
      </c>
      <c r="BV237" s="906">
        <f>Overview!$H$31</f>
        <v/>
      </c>
      <c r="BW237" s="1784"/>
      <c r="BX237" s="1828" t="inlineStr">
        <is>
          <t>Body</t>
        </is>
      </c>
      <c r="BY237" s="1785"/>
      <c r="BZ237" s="1793"/>
      <c r="CA237" s="6848" t="inlineStr">
        <is>
          <t>Accesorio 2: Bottom Edge</t>
        </is>
      </c>
      <c r="CB237" s="200">
        <v>0</v>
      </c>
      <c r="CC237" s="6848">
        <f>IF(COUNT('Conducted 2G-3G'!$AH$15:$AH$17)=0,9750,INDEX('Conducted 2G-3G'!$T$15:$T$17,MATCH(MAX('Conducted 2G-3G'!$AH$15:$AH$17),'Conducted 2G-3G'!$AH$15:$AH$17,0)))</f>
        <v>9750</v>
      </c>
      <c r="CD237" s="882">
        <f>IF(COUNT('Conducted 2G-3G'!$AH$15:$AH$17)=0,1950,INDEX('Conducted 2G-3G'!$U$15:$U$17,MATCH(MAX('Conducted 2G-3G'!$AH$15:$AH$17),'Conducted 2G-3G'!$AH$15:$AH$17,0)))</f>
        <v>1950</v>
      </c>
      <c r="CE237" s="7237"/>
      <c r="CF237" s="7237"/>
      <c r="CG237" s="6911"/>
      <c r="CH237" s="6911"/>
      <c r="CI237" s="225">
        <f>BY237</f>
        <v/>
      </c>
      <c r="CJ237" s="6672">
        <f>BZ237</f>
        <v/>
      </c>
      <c r="CK237" s="223">
        <f>CA237</f>
        <v/>
      </c>
      <c r="CL237" s="6672">
        <f>CC237</f>
        <v/>
      </c>
      <c r="CM237" s="6672">
        <f>CD237</f>
        <v/>
      </c>
      <c r="CN237" s="6673"/>
      <c r="CO237" s="1579"/>
      <c r="CP237" s="1674">
        <f>IF(CF237=""," ",IF(ABS(CE237-CF237)&lt;=0.1,"Valid","Not valid"))</f>
        <v/>
      </c>
      <c r="CQ237" s="1674">
        <f> IF(CE237="","",IF(AND(CE237&lt;&gt;"",CF237=""),IF(CE237&gt;=0.8,"Medir+Sig Max","No"),IF(CF237&lt;&gt;"",IF(CF237&gt;=0.8,"Medir+Sig Max","No"),"")))</f>
        <v/>
      </c>
      <c r="CR237" s="1674">
        <f>IF(UPPER($CQ$1)="X",IF(CF237=""," ",IF((ABS(CE237)&lt;5)*AND(ABS(CF237)&lt;5)*AND(ABS(CT237)&lt;5),"Solo si es max","Medir")),IF(CF237=""," ",IF((ABS(CE237)&lt;1)*AND(ABS(CF237)&lt;1)*AND(ABS(CT237)&lt;1),"Solo si es max","Medir")))</f>
        <v/>
      </c>
      <c r="CS237" s="1674"/>
      <c r="CT237" s="220">
        <f>IF(CO237="",IF(AND(CE237="",CF237=""),"",IF(CF237="",IF(DQ237&gt;1,ROUND(DQ237*CE237,3),CE237),IF(DQ237&gt;1,ROUND(DQ237*CF237,3),CF237))),IF(AND(CE237="",CF237=""),"",IF(CF237="",IF(DQ237&gt;1,ROUND(DQ237*CE237*(1/(CO237)),3),CE237*(1/(CO237))),IF(DQ237&gt;1,ROUND(DQ237*CF237*(1/(CO237)),3),CF237*(1/(CO237))))))</f>
        <v/>
      </c>
      <c r="CU237" s="224">
        <f>BY237</f>
        <v/>
      </c>
      <c r="CV237" s="237">
        <f>BZ237</f>
        <v/>
      </c>
      <c r="CW237" s="237">
        <f>CA237</f>
        <v/>
      </c>
      <c r="CX237" s="224">
        <f>CC237</f>
        <v/>
      </c>
      <c r="CY237" s="237">
        <f>CD237</f>
        <v/>
      </c>
      <c r="CZ237" s="7475">
        <f>IF(COUNTIF(Overview!K12:K14,TRUE)&gt;0,1.6,IF(COUNTIF(Overview!L12:L14,TRUE)&gt;0,8,0))</f>
        <v/>
      </c>
      <c r="DA237" s="1876"/>
      <c r="DB237" s="7485"/>
      <c r="DC237" s="844">
        <f>IF(CT237="","",IF(CT237&gt;CZ237,"Fail","Pass"))</f>
        <v/>
      </c>
      <c r="DD237" s="868"/>
      <c r="DE237" s="1565">
        <f>MyTimestamp(DC237)</f>
        <v/>
      </c>
      <c r="DF237" s="1531">
        <f>IF(COUNT(CE237:CH237)=1,15,IF(COUNT(CE237:CH237)=0,0,30))</f>
        <v/>
      </c>
      <c r="DG237" s="1532">
        <f>IF(DF237=0,0,2)</f>
        <v/>
      </c>
      <c r="DH237" s="6674"/>
      <c r="DI237" s="6674"/>
      <c r="DJ237" s="1569"/>
      <c r="DK237" s="1878"/>
      <c r="DL237" s="1574">
        <f>10^(CN237/20)*100-100</f>
        <v/>
      </c>
      <c r="DM237" s="1106"/>
      <c r="DN237" s="6686"/>
      <c r="DO237" s="6687">
        <f>IF(DM237="","",10^(DM237/10))</f>
        <v/>
      </c>
      <c r="DP237" s="6687">
        <f>IF(ISNUMBER(DN237)=FALSE,"",10^(DN237/10))</f>
        <v/>
      </c>
      <c r="DQ237" s="6614">
        <f>IF(AND(ISNUMBER(DO237),ISNUMBER(DP237)),IF(DO237/DP237&gt;1,ROUND((DO237)/DP237,3),1),1)</f>
        <v/>
      </c>
      <c r="DR237" s="1541"/>
      <c r="DS237" s="1541"/>
      <c r="DT237" s="1541"/>
      <c r="DU237" s="1541"/>
      <c r="DV237" s="1541"/>
      <c r="DW237" s="1541"/>
      <c r="DX237" s="1541"/>
      <c r="DY237" s="1541"/>
      <c r="DZ237" s="1541"/>
      <c r="EA237" s="1541"/>
      <c r="EB237" s="1541"/>
      <c r="EC237" s="1541"/>
      <c r="ED237" s="1541"/>
      <c r="EE237" s="1541"/>
      <c r="EF237" s="1541"/>
      <c r="EG237" s="1541"/>
      <c r="EH237" s="1541"/>
      <c r="EI237" s="1541"/>
      <c r="EJ237" s="1541"/>
      <c r="EK237" s="1541"/>
      <c r="EL237" s="1541"/>
      <c r="EM237" s="1541"/>
      <c r="EN237" s="1541"/>
      <c r="EO237" s="1541"/>
      <c r="EP237" s="1541"/>
      <c r="EQ237" s="1541"/>
      <c r="ER237" s="1541"/>
      <c r="ES237" s="1541"/>
      <c r="ET237" s="1541"/>
      <c r="EU237" s="1541"/>
      <c r="EV237" s="1541"/>
    </row>
    <row r="238" ht="12.75" x14ac:dyDescent="0.2">
      <c r="A238" s="1541"/>
      <c r="B238" s="1541"/>
      <c r="C238"/>
      <c r="D238" s="6799"/>
      <c r="E238" s="6799"/>
      <c r="F238" s="6800" t="inlineStr">
        <is>
          <t>5.2</t>
        </is>
      </c>
      <c r="G238" s="6801"/>
      <c r="H238" s="6802">
        <f>BV238</f>
        <v/>
      </c>
      <c r="I238" s="6802">
        <f>BW238</f>
        <v/>
      </c>
      <c r="J238" s="6803" t="inlineStr">
        <is>
          <t>WCDMA</t>
        </is>
      </c>
      <c r="K238" s="6803" t="inlineStr">
        <is>
          <t>FDDI</t>
        </is>
      </c>
      <c r="L238" s="6804"/>
      <c r="M238" s="6802"/>
      <c r="N238" s="6805"/>
      <c r="O238" s="6806"/>
      <c r="P238" s="6597"/>
      <c r="Q238" s="6806"/>
      <c r="R238" s="6806"/>
      <c r="S238" s="6802"/>
      <c r="T238" s="6802">
        <v>9750</v>
      </c>
      <c r="U238" s="6593">
        <v>1950</v>
      </c>
      <c r="V238" s="6805"/>
      <c r="W238" s="6807"/>
      <c r="X238" s="6805"/>
      <c r="Y238" s="6805"/>
      <c r="Z238" s="6805"/>
      <c r="AA238" s="6804"/>
      <c r="AB238" s="6804"/>
      <c r="AC238" s="6808">
        <f>IF(OR(BX238="Close to Ear",BX238="Close to Head"),"Head",IF(BX238="Extremity","Extremity","Body"))</f>
        <v/>
      </c>
      <c r="AD238" s="6809">
        <f>CA238</f>
        <v/>
      </c>
      <c r="AE238" s="6803">
        <f>CB238</f>
        <v/>
      </c>
      <c r="AF238" s="6804"/>
      <c r="AG238" s="6810">
        <f>IF(OR(AZ238="",BA238=""),"N/A",IF(DC238="Pass","P","F"))</f>
        <v/>
      </c>
      <c r="AH238" s="6811"/>
      <c r="AI238" s="6811"/>
      <c r="AJ238" s="6811"/>
      <c r="AK238" s="6805"/>
      <c r="AL238" s="6804"/>
      <c r="AM238" s="6805"/>
      <c r="AN238" s="6805"/>
      <c r="AO238" s="6812"/>
      <c r="AP238" s="6812"/>
      <c r="AQ238" s="6812"/>
      <c r="AR238" s="6812"/>
      <c r="AS238" s="6812"/>
      <c r="AT238" s="6813">
        <f>IF(AC238="Extremity",IF(CG238="","",CG238),"")</f>
        <v/>
      </c>
      <c r="AU238" s="6813">
        <f>IF(AC238="Extremity",IF(CH238="","",CH238),"")</f>
        <v/>
      </c>
      <c r="AV238" s="6814">
        <f>IF(AC238="Extremity","",IF(CE238="","",CE238))</f>
        <v/>
      </c>
      <c r="AW238" s="6814">
        <f>IF(AD238="Extremity","",IF(CF238="","",CF238))</f>
        <v/>
      </c>
      <c r="AX238" s="6807">
        <f>DL238</f>
        <v/>
      </c>
      <c r="AY238" s="6807">
        <f>DQ238</f>
        <v/>
      </c>
      <c r="AZ238" s="6815">
        <f>IF(AC238="Extremity",IF(DA238="","",DA238),"")</f>
        <v/>
      </c>
      <c r="BA238" s="6816">
        <f>IF(AC238="Extremity","",IF(CT238="","",CT238))</f>
        <v/>
      </c>
      <c r="BB238" s="6807">
        <f>IF(AC238="Extremity",IF(DB238="","",DB238),"")</f>
        <v/>
      </c>
      <c r="BC238" s="6814">
        <f>IF(AC238="Extremity","",IF(CZ238="","",CZ238))</f>
        <v/>
      </c>
      <c r="BD238" s="6807">
        <f>DD238</f>
        <v/>
      </c>
      <c r="BE238" s="6817">
        <f>DE238</f>
        <v/>
      </c>
      <c r="BF238" s="6818">
        <f>DF238*60</f>
        <v/>
      </c>
      <c r="BG238" s="6819">
        <f>BE238</f>
        <v/>
      </c>
      <c r="BH238" s="6818">
        <f>DG238*60</f>
        <v/>
      </c>
      <c r="BI238" s="6818">
        <f>DH238</f>
        <v/>
      </c>
      <c r="BJ238" s="6820"/>
      <c r="BK238" s="6821">
        <f>Overview!$E$7</f>
        <v/>
      </c>
      <c r="BL238" s="6820"/>
      <c r="BM238" s="6818">
        <f>DI238</f>
        <v/>
      </c>
      <c r="BN238" s="6821">
        <f>Overview!$P$153</f>
        <v/>
      </c>
      <c r="BO238" s="6820"/>
      <c r="BP238" s="6820"/>
      <c r="BQ238" s="6804"/>
      <c r="BR238" s="6822"/>
      <c r="BS238" s="1541"/>
      <c r="BT238" s="1828" t="inlineStr">
        <is>
          <t>WCDMA</t>
        </is>
      </c>
      <c r="BU238" s="1828" t="inlineStr">
        <is>
          <t>FDDI</t>
        </is>
      </c>
      <c r="BV238" s="906">
        <f>Overview!$H$31</f>
        <v/>
      </c>
      <c r="BW238" s="1784"/>
      <c r="BX238" s="1828" t="inlineStr">
        <is>
          <t>Body</t>
        </is>
      </c>
      <c r="BY238" s="1785"/>
      <c r="BZ238" s="1793"/>
      <c r="CA238" s="6848" t="inlineStr">
        <is>
          <t>Accesorio 3: Back Face</t>
        </is>
      </c>
      <c r="CB238" s="200">
        <v>0</v>
      </c>
      <c r="CC238" s="6848">
        <f>IF(COUNT('Conducted 2G-3G'!$AH$15:$AH$17)=0,9750,INDEX('Conducted 2G-3G'!$T$15:$T$17,MATCH(MAX('Conducted 2G-3G'!$AH$15:$AH$17),'Conducted 2G-3G'!$AH$15:$AH$17,0)))</f>
        <v>9750</v>
      </c>
      <c r="CD238" s="882">
        <f>IF(COUNT('Conducted 2G-3G'!$AH$15:$AH$17)=0,1950,INDEX('Conducted 2G-3G'!$U$15:$U$17,MATCH(MAX('Conducted 2G-3G'!$AH$15:$AH$17),'Conducted 2G-3G'!$AH$15:$AH$17,0)))</f>
        <v>1950</v>
      </c>
      <c r="CE238" s="7237"/>
      <c r="CF238" s="7237"/>
      <c r="CG238" s="6911"/>
      <c r="CH238" s="6911"/>
      <c r="CI238" s="225">
        <f>BY238</f>
        <v/>
      </c>
      <c r="CJ238" s="6672">
        <f>BZ238</f>
        <v/>
      </c>
      <c r="CK238" s="223">
        <f>CA238</f>
        <v/>
      </c>
      <c r="CL238" s="6672">
        <f>CC238</f>
        <v/>
      </c>
      <c r="CM238" s="6672">
        <f>CD238</f>
        <v/>
      </c>
      <c r="CN238" s="6673"/>
      <c r="CO238" s="1579"/>
      <c r="CP238" s="1674">
        <f>IF(CF238=""," ",IF(ABS(CE238-CF238)&lt;=0.1,"Valid","Not valid"))</f>
        <v/>
      </c>
      <c r="CQ238" s="1674">
        <f> IF(CE238="","",IF(AND(CE238&lt;&gt;"",CF238=""),IF(CE238&gt;=0.8,"Medir+Sig Max","No"),IF(CF238&lt;&gt;"",IF(CF238&gt;=0.8,"Medir+Sig Max","No"),"")))</f>
        <v/>
      </c>
      <c r="CR238" s="1674">
        <f>IF(UPPER($CQ$1)="X",IF(CF238=""," ",IF((ABS(CE238)&lt;5)*AND(ABS(CF238)&lt;5)*AND(ABS(CT238)&lt;5),"Solo si es max","Medir")),IF(CF238=""," ",IF((ABS(CE238)&lt;1)*AND(ABS(CF238)&lt;1)*AND(ABS(CT238)&lt;1),"Solo si es max","Medir")))</f>
        <v/>
      </c>
      <c r="CS238" s="1674"/>
      <c r="CT238" s="220">
        <f>IF(CO238="",IF(AND(CE238="",CF238=""),"",IF(CF238="",IF(DQ238&gt;1,ROUND(DQ238*CE238,3),CE238),IF(DQ238&gt;1,ROUND(DQ238*CF238,3),CF238))),IF(AND(CE238="",CF238=""),"",IF(CF238="",IF(DQ238&gt;1,ROUND(DQ238*CE238*(1/(CO238)),3),CE238*(1/(CO238))),IF(DQ238&gt;1,ROUND(DQ238*CF238*(1/(CO238)),3),CF238*(1/(CO238))))))</f>
        <v/>
      </c>
      <c r="CU238" s="224">
        <f>BY238</f>
        <v/>
      </c>
      <c r="CV238" s="237">
        <f>BZ238</f>
        <v/>
      </c>
      <c r="CW238" s="237">
        <f>CA238</f>
        <v/>
      </c>
      <c r="CX238" s="224">
        <f>CC238</f>
        <v/>
      </c>
      <c r="CY238" s="237">
        <f>CD238</f>
        <v/>
      </c>
      <c r="CZ238" s="7475">
        <f>IF(COUNTIF(Overview!K12:K14,TRUE)&gt;0,1.6,IF(COUNTIF(Overview!L12:L14,TRUE)&gt;0,8,0))</f>
        <v/>
      </c>
      <c r="DA238" s="1876"/>
      <c r="DB238" s="7485"/>
      <c r="DC238" s="844">
        <f>IF(CT238="","",IF(CT238&gt;CZ238,"Fail","Pass"))</f>
        <v/>
      </c>
      <c r="DD238" s="868"/>
      <c r="DE238" s="1565">
        <f>MyTimestamp(DC238)</f>
        <v/>
      </c>
      <c r="DF238" s="1531">
        <f>IF(COUNT(CE238:CH238)=1,15,IF(COUNT(CE238:CH238)=0,0,30))</f>
        <v/>
      </c>
      <c r="DG238" s="1532">
        <f>IF(DF238=0,0,2)</f>
        <v/>
      </c>
      <c r="DH238" s="6674"/>
      <c r="DI238" s="6674"/>
      <c r="DJ238" s="1569"/>
      <c r="DK238" s="1878"/>
      <c r="DL238" s="1574">
        <f>10^(CN238/20)*100-100</f>
        <v/>
      </c>
      <c r="DM238" s="1106"/>
      <c r="DN238" s="6686"/>
      <c r="DO238" s="6687">
        <f>IF(DM238="","",10^(DM238/10))</f>
        <v/>
      </c>
      <c r="DP238" s="6687">
        <f>IF(ISNUMBER(DN238)=FALSE,"",10^(DN238/10))</f>
        <v/>
      </c>
      <c r="DQ238" s="6614">
        <f>IF(AND(ISNUMBER(DO238),ISNUMBER(DP238)),IF(DO238/DP238&gt;1,ROUND((DO238)/DP238,3),1),1)</f>
        <v/>
      </c>
      <c r="DR238" s="1541"/>
      <c r="DS238" s="1541"/>
      <c r="DT238" s="1541"/>
      <c r="DU238" s="1541"/>
      <c r="DV238" s="1541"/>
      <c r="DW238" s="1541"/>
      <c r="DX238" s="1541"/>
      <c r="DY238" s="1541"/>
      <c r="DZ238" s="1541"/>
      <c r="EA238" s="1541"/>
      <c r="EB238" s="1541"/>
      <c r="EC238" s="1541"/>
      <c r="ED238" s="1541"/>
      <c r="EE238" s="1541"/>
      <c r="EF238" s="1541"/>
      <c r="EG238" s="1541"/>
      <c r="EH238" s="1541"/>
      <c r="EI238" s="1541"/>
      <c r="EJ238" s="1541"/>
      <c r="EK238" s="1541"/>
      <c r="EL238" s="1541"/>
      <c r="EM238" s="1541"/>
      <c r="EN238" s="1541"/>
      <c r="EO238" s="1541"/>
      <c r="EP238" s="1541"/>
      <c r="EQ238" s="1541"/>
      <c r="ER238" s="1541"/>
      <c r="ES238" s="1541"/>
      <c r="ET238" s="1541"/>
      <c r="EU238" s="1541"/>
      <c r="EV238" s="1541"/>
    </row>
    <row r="239" ht="12.75" x14ac:dyDescent="0.2">
      <c r="A239" s="1541"/>
      <c r="B239" s="1541"/>
      <c r="C239"/>
      <c r="D239" s="6799"/>
      <c r="E239" s="6799"/>
      <c r="F239" s="6800" t="inlineStr">
        <is>
          <t>5.2</t>
        </is>
      </c>
      <c r="G239" s="6801"/>
      <c r="H239" s="6802">
        <f>BV239</f>
        <v/>
      </c>
      <c r="I239" s="6802">
        <f>BW239</f>
        <v/>
      </c>
      <c r="J239" s="6803" t="inlineStr">
        <is>
          <t>WCDMA</t>
        </is>
      </c>
      <c r="K239" s="6803" t="inlineStr">
        <is>
          <t>FDDI</t>
        </is>
      </c>
      <c r="L239" s="6804"/>
      <c r="M239" s="6802"/>
      <c r="N239" s="6805"/>
      <c r="O239" s="6806"/>
      <c r="P239" s="6597"/>
      <c r="Q239" s="6806"/>
      <c r="R239" s="6806"/>
      <c r="S239" s="6802"/>
      <c r="T239" s="6802">
        <v>9750</v>
      </c>
      <c r="U239" s="6593">
        <v>1950</v>
      </c>
      <c r="V239" s="6805"/>
      <c r="W239" s="6807"/>
      <c r="X239" s="6805"/>
      <c r="Y239" s="6805"/>
      <c r="Z239" s="6805"/>
      <c r="AA239" s="6804"/>
      <c r="AB239" s="6804"/>
      <c r="AC239" s="6808">
        <f>IF(OR(BX239="Close to Ear",BX239="Close to Head"),"Head",IF(BX239="Extremity","Extremity","Body"))</f>
        <v/>
      </c>
      <c r="AD239" s="6809">
        <f>CA239</f>
        <v/>
      </c>
      <c r="AE239" s="6803">
        <f>CB239</f>
        <v/>
      </c>
      <c r="AF239" s="6804"/>
      <c r="AG239" s="6810">
        <f>IF(OR(AZ239="",BA239=""),"N/A",IF(DC239="Pass","P","F"))</f>
        <v/>
      </c>
      <c r="AH239" s="6811"/>
      <c r="AI239" s="6811"/>
      <c r="AJ239" s="6811"/>
      <c r="AK239" s="6805"/>
      <c r="AL239" s="6804"/>
      <c r="AM239" s="6805"/>
      <c r="AN239" s="6805"/>
      <c r="AO239" s="6812"/>
      <c r="AP239" s="6812"/>
      <c r="AQ239" s="6812"/>
      <c r="AR239" s="6812"/>
      <c r="AS239" s="6812"/>
      <c r="AT239" s="6813">
        <f>IF(AC239="Extremity",IF(CG239="","",CG239),"")</f>
        <v/>
      </c>
      <c r="AU239" s="6813">
        <f>IF(AC239="Extremity",IF(CH239="","",CH239),"")</f>
        <v/>
      </c>
      <c r="AV239" s="6814">
        <f>IF(AC239="Extremity","",IF(CE239="","",CE239))</f>
        <v/>
      </c>
      <c r="AW239" s="6814">
        <f>IF(AD239="Extremity","",IF(CF239="","",CF239))</f>
        <v/>
      </c>
      <c r="AX239" s="6807">
        <f>DL239</f>
        <v/>
      </c>
      <c r="AY239" s="6807">
        <f>DQ239</f>
        <v/>
      </c>
      <c r="AZ239" s="6815">
        <f>IF(AC239="Extremity",IF(DA239="","",DA239),"")</f>
        <v/>
      </c>
      <c r="BA239" s="6816">
        <f>IF(AC239="Extremity","",IF(CT239="","",CT239))</f>
        <v/>
      </c>
      <c r="BB239" s="6807">
        <f>IF(AC239="Extremity",IF(DB239="","",DB239),"")</f>
        <v/>
      </c>
      <c r="BC239" s="6814">
        <f>IF(AC239="Extremity","",IF(CZ239="","",CZ239))</f>
        <v/>
      </c>
      <c r="BD239" s="6807">
        <f>DD239</f>
        <v/>
      </c>
      <c r="BE239" s="6817">
        <f>DE239</f>
        <v/>
      </c>
      <c r="BF239" s="6818">
        <f>DF239*60</f>
        <v/>
      </c>
      <c r="BG239" s="6819">
        <f>BE239</f>
        <v/>
      </c>
      <c r="BH239" s="6818">
        <f>DG239*60</f>
        <v/>
      </c>
      <c r="BI239" s="6818">
        <f>DH239</f>
        <v/>
      </c>
      <c r="BJ239" s="6820"/>
      <c r="BK239" s="6821">
        <f>Overview!$E$7</f>
        <v/>
      </c>
      <c r="BL239" s="6820"/>
      <c r="BM239" s="6818">
        <f>DI239</f>
        <v/>
      </c>
      <c r="BN239" s="6821">
        <f>Overview!$P$153</f>
        <v/>
      </c>
      <c r="BO239" s="6820"/>
      <c r="BP239" s="6820"/>
      <c r="BQ239" s="6804"/>
      <c r="BR239" s="6822"/>
      <c r="BS239" s="1541"/>
      <c r="BT239" s="1828" t="inlineStr">
        <is>
          <t>WCDMA</t>
        </is>
      </c>
      <c r="BU239" s="1828" t="inlineStr">
        <is>
          <t>FDDI</t>
        </is>
      </c>
      <c r="BV239" s="906">
        <f>Overview!$H$31</f>
        <v/>
      </c>
      <c r="BW239" s="1784"/>
      <c r="BX239" s="1828" t="inlineStr">
        <is>
          <t>Body</t>
        </is>
      </c>
      <c r="BY239" s="1785"/>
      <c r="BZ239" s="1793"/>
      <c r="CA239" s="6848" t="inlineStr">
        <is>
          <t>Accesorio 4: Front Face</t>
        </is>
      </c>
      <c r="CB239" s="200">
        <v>0</v>
      </c>
      <c r="CC239" s="6848">
        <f>IF(COUNT('Conducted 2G-3G'!$AH$15:$AH$17)=0,9750,INDEX('Conducted 2G-3G'!$T$15:$T$17,MATCH(MAX('Conducted 2G-3G'!$AH$15:$AH$17),'Conducted 2G-3G'!$AH$15:$AH$17,0)))</f>
        <v>9750</v>
      </c>
      <c r="CD239" s="882">
        <f>IF(COUNT('Conducted 2G-3G'!$AH$15:$AH$17)=0,1950,INDEX('Conducted 2G-3G'!$U$15:$U$17,MATCH(MAX('Conducted 2G-3G'!$AH$15:$AH$17),'Conducted 2G-3G'!$AH$15:$AH$17,0)))</f>
        <v>1950</v>
      </c>
      <c r="CE239" s="7237"/>
      <c r="CF239" s="7237"/>
      <c r="CG239" s="6911"/>
      <c r="CH239" s="6911"/>
      <c r="CI239" s="225">
        <f>BY239</f>
        <v/>
      </c>
      <c r="CJ239" s="6672">
        <f>BZ239</f>
        <v/>
      </c>
      <c r="CK239" s="223">
        <f>CA239</f>
        <v/>
      </c>
      <c r="CL239" s="6672">
        <f>CC239</f>
        <v/>
      </c>
      <c r="CM239" s="6672">
        <f>CD239</f>
        <v/>
      </c>
      <c r="CN239" s="6673"/>
      <c r="CO239" s="1579"/>
      <c r="CP239" s="1674">
        <f>IF(CF239=""," ",IF(ABS(CE239-CF239)&lt;=0.1,"Valid","Not valid"))</f>
        <v/>
      </c>
      <c r="CQ239" s="1674">
        <f> IF(CE239="","",IF(AND(CE239&lt;&gt;"",CF239=""),IF(CE239&gt;=0.8,"Medir+Sig Max","No"),IF(CF239&lt;&gt;"",IF(CF239&gt;=0.8,"Medir+Sig Max","No"),"")))</f>
        <v/>
      </c>
      <c r="CR239" s="1674">
        <f>IF(UPPER($CQ$1)="X",IF(CF239=""," ",IF((ABS(CE239)&lt;5)*AND(ABS(CF239)&lt;5)*AND(ABS(CT239)&lt;5),"Solo si es max","Medir")),IF(CF239=""," ",IF((ABS(CE239)&lt;1)*AND(ABS(CF239)&lt;1)*AND(ABS(CT239)&lt;1),"Solo si es max","Medir")))</f>
        <v/>
      </c>
      <c r="CS239" s="1674"/>
      <c r="CT239" s="220">
        <f>IF(CO239="",IF(AND(CE239="",CF239=""),"",IF(CF239="",IF(DQ239&gt;1,ROUND(DQ239*CE239,3),CE239),IF(DQ239&gt;1,ROUND(DQ239*CF239,3),CF239))),IF(AND(CE239="",CF239=""),"",IF(CF239="",IF(DQ239&gt;1,ROUND(DQ239*CE239*(1/(CO239)),3),CE239*(1/(CO239))),IF(DQ239&gt;1,ROUND(DQ239*CF239*(1/(CO239)),3),CF239*(1/(CO239))))))</f>
        <v/>
      </c>
      <c r="CU239" s="224">
        <f>BY239</f>
        <v/>
      </c>
      <c r="CV239" s="237">
        <f>BZ239</f>
        <v/>
      </c>
      <c r="CW239" s="237">
        <f>CA239</f>
        <v/>
      </c>
      <c r="CX239" s="224">
        <f>CC239</f>
        <v/>
      </c>
      <c r="CY239" s="237">
        <f>CD239</f>
        <v/>
      </c>
      <c r="CZ239" s="7475">
        <f>IF(COUNTIF(Overview!K12:K14,TRUE)&gt;0,1.6,IF(COUNTIF(Overview!L12:L14,TRUE)&gt;0,8,0))</f>
        <v/>
      </c>
      <c r="DA239" s="1876"/>
      <c r="DB239" s="7485"/>
      <c r="DC239" s="844">
        <f>IF(CT239="","",IF(CT239&gt;CZ239,"Fail","Pass"))</f>
        <v/>
      </c>
      <c r="DD239" s="868"/>
      <c r="DE239" s="1565">
        <f>MyTimestamp(DC239)</f>
        <v/>
      </c>
      <c r="DF239" s="1531">
        <f>IF(COUNT(CE239:CH239)=1,15,IF(COUNT(CE239:CH239)=0,0,30))</f>
        <v/>
      </c>
      <c r="DG239" s="1532">
        <f>IF(DF239=0,0,2)</f>
        <v/>
      </c>
      <c r="DH239" s="6674"/>
      <c r="DI239" s="6674"/>
      <c r="DJ239" s="1569"/>
      <c r="DK239" s="1878"/>
      <c r="DL239" s="1574">
        <f>10^(CN239/20)*100-100</f>
        <v/>
      </c>
      <c r="DM239" s="1106"/>
      <c r="DN239" s="6686"/>
      <c r="DO239" s="6687">
        <f>IF(DM239="","",10^(DM239/10))</f>
        <v/>
      </c>
      <c r="DP239" s="6687">
        <f>IF(ISNUMBER(DN239)=FALSE,"",10^(DN239/10))</f>
        <v/>
      </c>
      <c r="DQ239" s="6614">
        <f>IF(AND(ISNUMBER(DO239),ISNUMBER(DP239)),IF(DO239/DP239&gt;1,ROUND((DO239)/DP239,3),1),1)</f>
        <v/>
      </c>
      <c r="DR239" s="1541"/>
      <c r="DS239" s="1541"/>
      <c r="DT239" s="1541"/>
      <c r="DU239" s="1541"/>
      <c r="DV239" s="1541"/>
      <c r="DW239" s="1541"/>
      <c r="DX239" s="1541"/>
      <c r="DY239" s="1541"/>
      <c r="DZ239" s="1541"/>
      <c r="EA239" s="1541"/>
      <c r="EB239" s="1541"/>
      <c r="EC239" s="1541"/>
      <c r="ED239" s="1541"/>
      <c r="EE239" s="1541"/>
      <c r="EF239" s="1541"/>
      <c r="EG239" s="1541"/>
      <c r="EH239" s="1541"/>
      <c r="EI239" s="1541"/>
      <c r="EJ239" s="1541"/>
      <c r="EK239" s="1541"/>
      <c r="EL239" s="1541"/>
      <c r="EM239" s="1541"/>
      <c r="EN239" s="1541"/>
      <c r="EO239" s="1541"/>
      <c r="EP239" s="1541"/>
      <c r="EQ239" s="1541"/>
      <c r="ER239" s="1541"/>
      <c r="ES239" s="1541"/>
      <c r="ET239" s="1541"/>
      <c r="EU239" s="1541"/>
      <c r="EV239" s="1541"/>
    </row>
    <row r="240" ht="12.75" x14ac:dyDescent="0.2">
      <c r="A240" s="1541"/>
      <c r="B240" s="1541"/>
      <c r="C240"/>
      <c r="D240" s="6799"/>
      <c r="E240" s="6799"/>
      <c r="F240" s="6800" t="inlineStr">
        <is>
          <t>5.2</t>
        </is>
      </c>
      <c r="G240" s="6801"/>
      <c r="H240" s="6802">
        <f>BV240</f>
        <v/>
      </c>
      <c r="I240" s="6802">
        <f>BW240</f>
        <v/>
      </c>
      <c r="J240" s="6803" t="inlineStr">
        <is>
          <t>WCDMA</t>
        </is>
      </c>
      <c r="K240" s="6803" t="inlineStr">
        <is>
          <t>FDDI</t>
        </is>
      </c>
      <c r="L240" s="6804"/>
      <c r="M240" s="6802"/>
      <c r="N240" s="6805"/>
      <c r="O240" s="6806"/>
      <c r="P240" s="6597"/>
      <c r="Q240" s="6806"/>
      <c r="R240" s="6806"/>
      <c r="S240" s="6802"/>
      <c r="T240" s="6802">
        <v>9750</v>
      </c>
      <c r="U240" s="6593">
        <v>1950</v>
      </c>
      <c r="V240" s="6805"/>
      <c r="W240" s="6807"/>
      <c r="X240" s="6805"/>
      <c r="Y240" s="6805"/>
      <c r="Z240" s="6805"/>
      <c r="AA240" s="6804"/>
      <c r="AB240" s="6804"/>
      <c r="AC240" s="6808">
        <f>IF(OR(BX240="Close to Ear",BX240="Close to Head"),"Head",IF(BX240="Extremity","Extremity","Body"))</f>
        <v/>
      </c>
      <c r="AD240" s="6809">
        <f>CA240</f>
        <v/>
      </c>
      <c r="AE240" s="6803">
        <f>CB240</f>
        <v/>
      </c>
      <c r="AF240" s="6804"/>
      <c r="AG240" s="6810">
        <f>IF(OR(AZ240="",BA240=""),"N/A",IF(DC240="Pass","P","F"))</f>
        <v/>
      </c>
      <c r="AH240" s="6811"/>
      <c r="AI240" s="6811"/>
      <c r="AJ240" s="6811"/>
      <c r="AK240" s="6805"/>
      <c r="AL240" s="6804"/>
      <c r="AM240" s="6805"/>
      <c r="AN240" s="6805"/>
      <c r="AO240" s="6812"/>
      <c r="AP240" s="6812"/>
      <c r="AQ240" s="6812"/>
      <c r="AR240" s="6812"/>
      <c r="AS240" s="6812"/>
      <c r="AT240" s="6813">
        <f>IF(AC240="Extremity",IF(CG240="","",CG240),"")</f>
        <v/>
      </c>
      <c r="AU240" s="6813">
        <f>IF(AC240="Extremity",IF(CH240="","",CH240),"")</f>
        <v/>
      </c>
      <c r="AV240" s="6814">
        <f>IF(AC240="Extremity","",IF(CE240="","",CE240))</f>
        <v/>
      </c>
      <c r="AW240" s="6814">
        <f>IF(AD240="Extremity","",IF(CF240="","",CF240))</f>
        <v/>
      </c>
      <c r="AX240" s="6807">
        <f>DL240</f>
        <v/>
      </c>
      <c r="AY240" s="6807">
        <f>DQ240</f>
        <v/>
      </c>
      <c r="AZ240" s="6815">
        <f>IF(AC240="Extremity",IF(DA240="","",DA240),"")</f>
        <v/>
      </c>
      <c r="BA240" s="6816">
        <f>IF(AC240="Extremity","",IF(CT240="","",CT240))</f>
        <v/>
      </c>
      <c r="BB240" s="6807">
        <f>IF(AC240="Extremity",IF(DB240="","",DB240),"")</f>
        <v/>
      </c>
      <c r="BC240" s="6814">
        <f>IF(AC240="Extremity","",IF(CZ240="","",CZ240))</f>
        <v/>
      </c>
      <c r="BD240" s="6807">
        <f>DD240</f>
        <v/>
      </c>
      <c r="BE240" s="6817">
        <f>DE240</f>
        <v/>
      </c>
      <c r="BF240" s="6818">
        <f>DF240*60</f>
        <v/>
      </c>
      <c r="BG240" s="6819">
        <f>BE240</f>
        <v/>
      </c>
      <c r="BH240" s="6818">
        <f>DG240*60</f>
        <v/>
      </c>
      <c r="BI240" s="6818">
        <f>DH240</f>
        <v/>
      </c>
      <c r="BJ240" s="6820"/>
      <c r="BK240" s="6821">
        <f>Overview!$E$7</f>
        <v/>
      </c>
      <c r="BL240" s="6820"/>
      <c r="BM240" s="6818">
        <f>DI240</f>
        <v/>
      </c>
      <c r="BN240" s="6821">
        <f>Overview!$P$153</f>
        <v/>
      </c>
      <c r="BO240" s="6820"/>
      <c r="BP240" s="6820"/>
      <c r="BQ240" s="6804"/>
      <c r="BR240" s="6822"/>
      <c r="BS240" s="1541"/>
      <c r="BT240" s="1828" t="inlineStr">
        <is>
          <t>WCDMA</t>
        </is>
      </c>
      <c r="BU240" s="1828" t="inlineStr">
        <is>
          <t>FDDI</t>
        </is>
      </c>
      <c r="BV240" s="906">
        <f>Overview!$H$31</f>
        <v/>
      </c>
      <c r="BW240" s="1784"/>
      <c r="BX240" s="1828" t="inlineStr">
        <is>
          <t>Body</t>
        </is>
      </c>
      <c r="BY240" s="1785"/>
      <c r="BZ240" s="1793"/>
      <c r="CA240" s="6848" t="inlineStr">
        <is>
          <t>Accesorio 5: Back Face</t>
        </is>
      </c>
      <c r="CB240" s="200">
        <v>0</v>
      </c>
      <c r="CC240" s="6848">
        <f>IF(COUNT('Conducted 2G-3G'!$AH$15:$AH$17)=0,9750,INDEX('Conducted 2G-3G'!$T$15:$T$17,MATCH(MAX('Conducted 2G-3G'!$AH$15:$AH$17),'Conducted 2G-3G'!$AH$15:$AH$17,0)))</f>
        <v>9750</v>
      </c>
      <c r="CD240" s="882">
        <f>IF(COUNT('Conducted 2G-3G'!$AH$15:$AH$17)=0,1950,INDEX('Conducted 2G-3G'!$U$15:$U$17,MATCH(MAX('Conducted 2G-3G'!$AH$15:$AH$17),'Conducted 2G-3G'!$AH$15:$AH$17,0)))</f>
        <v>1950</v>
      </c>
      <c r="CE240" s="7237"/>
      <c r="CF240" s="7237"/>
      <c r="CG240" s="6911"/>
      <c r="CH240" s="6911"/>
      <c r="CI240" s="225">
        <f>BY240</f>
        <v/>
      </c>
      <c r="CJ240" s="6672">
        <f>BZ240</f>
        <v/>
      </c>
      <c r="CK240" s="223">
        <f>CA240</f>
        <v/>
      </c>
      <c r="CL240" s="6672">
        <f>CC240</f>
        <v/>
      </c>
      <c r="CM240" s="6672">
        <f>CD240</f>
        <v/>
      </c>
      <c r="CN240" s="6673"/>
      <c r="CO240" s="1579"/>
      <c r="CP240" s="1674">
        <f>IF(CF240=""," ",IF(ABS(CE240-CF240)&lt;=0.1,"Valid","Not valid"))</f>
        <v/>
      </c>
      <c r="CQ240" s="1674">
        <f> IF(CE240="","",IF(AND(CE240&lt;&gt;"",CF240=""),IF(CE240&gt;=0.8,"Medir+Sig Max","No"),IF(CF240&lt;&gt;"",IF(CF240&gt;=0.8,"Medir+Sig Max","No"),"")))</f>
        <v/>
      </c>
      <c r="CR240" s="1674">
        <f>IF(UPPER($CQ$1)="X",IF(CF240=""," ",IF((ABS(CE240)&lt;5)*AND(ABS(CF240)&lt;5)*AND(ABS(CT240)&lt;5),"Solo si es max","Medir")),IF(CF240=""," ",IF((ABS(CE240)&lt;1)*AND(ABS(CF240)&lt;1)*AND(ABS(CT240)&lt;1),"Solo si es max","Medir")))</f>
        <v/>
      </c>
      <c r="CS240" s="1674"/>
      <c r="CT240" s="220">
        <f>IF(CO240="",IF(AND(CE240="",CF240=""),"",IF(CF240="",IF(DQ240&gt;1,ROUND(DQ240*CE240,3),CE240),IF(DQ240&gt;1,ROUND(DQ240*CF240,3),CF240))),IF(AND(CE240="",CF240=""),"",IF(CF240="",IF(DQ240&gt;1,ROUND(DQ240*CE240*(1/(CO240)),3),CE240*(1/(CO240))),IF(DQ240&gt;1,ROUND(DQ240*CF240*(1/(CO240)),3),CF240*(1/(CO240))))))</f>
        <v/>
      </c>
      <c r="CU240" s="224">
        <f>BY240</f>
        <v/>
      </c>
      <c r="CV240" s="237">
        <f>BZ240</f>
        <v/>
      </c>
      <c r="CW240" s="237">
        <f>CA240</f>
        <v/>
      </c>
      <c r="CX240" s="224">
        <f>CC240</f>
        <v/>
      </c>
      <c r="CY240" s="237">
        <f>CD240</f>
        <v/>
      </c>
      <c r="CZ240" s="7475">
        <f>IF(COUNTIF(Overview!K12:K14,TRUE)&gt;0,1.6,IF(COUNTIF(Overview!L12:L14,TRUE)&gt;0,8,0))</f>
        <v/>
      </c>
      <c r="DA240" s="1876"/>
      <c r="DB240" s="7485"/>
      <c r="DC240" s="844">
        <f>IF(CT240="","",IF(CT240&gt;CZ240,"Fail","Pass"))</f>
        <v/>
      </c>
      <c r="DD240" s="868"/>
      <c r="DE240" s="1565">
        <f>MyTimestamp(DC240)</f>
        <v/>
      </c>
      <c r="DF240" s="1531">
        <f>IF(COUNT(CE240:CH240)=1,15,IF(COUNT(CE240:CH240)=0,0,30))</f>
        <v/>
      </c>
      <c r="DG240" s="1532">
        <f>IF(DF240=0,0,2)</f>
        <v/>
      </c>
      <c r="DH240" s="6674"/>
      <c r="DI240" s="6674"/>
      <c r="DJ240" s="1569"/>
      <c r="DK240" s="1878"/>
      <c r="DL240" s="1574">
        <f>10^(CN240/20)*100-100</f>
        <v/>
      </c>
      <c r="DM240" s="1106"/>
      <c r="DN240" s="6686"/>
      <c r="DO240" s="6687">
        <f>IF(DM240="","",10^(DM240/10))</f>
        <v/>
      </c>
      <c r="DP240" s="6687">
        <f>IF(ISNUMBER(DN240)=FALSE,"",10^(DN240/10))</f>
        <v/>
      </c>
      <c r="DQ240" s="6614">
        <f>IF(AND(ISNUMBER(DO240),ISNUMBER(DP240)),IF(DO240/DP240&gt;1,ROUND((DO240)/DP240,3),1),1)</f>
        <v/>
      </c>
      <c r="DR240" s="1541"/>
      <c r="DS240" s="1541"/>
      <c r="DT240" s="1541"/>
      <c r="DU240" s="1541"/>
      <c r="DV240" s="1541"/>
      <c r="DW240" s="1541"/>
      <c r="DX240" s="1541"/>
      <c r="DY240" s="1541"/>
      <c r="DZ240" s="1541"/>
      <c r="EA240" s="1541"/>
      <c r="EB240" s="1541"/>
      <c r="EC240" s="1541"/>
      <c r="ED240" s="1541"/>
      <c r="EE240" s="1541"/>
      <c r="EF240" s="1541"/>
      <c r="EG240" s="1541"/>
      <c r="EH240" s="1541"/>
      <c r="EI240" s="1541"/>
      <c r="EJ240" s="1541"/>
      <c r="EK240" s="1541"/>
      <c r="EL240" s="1541"/>
      <c r="EM240" s="1541"/>
      <c r="EN240" s="1541"/>
      <c r="EO240" s="1541"/>
      <c r="EP240" s="1541"/>
      <c r="EQ240" s="1541"/>
      <c r="ER240" s="1541"/>
      <c r="ES240" s="1541"/>
      <c r="ET240" s="1541"/>
      <c r="EU240" s="1541"/>
      <c r="EV240" s="1541"/>
    </row>
    <row r="241" ht="12.75" x14ac:dyDescent="0.2">
      <c r="A241" s="1541"/>
      <c r="B241" s="1541"/>
      <c r="C241"/>
      <c r="D241" s="6799"/>
      <c r="E241" s="6799"/>
      <c r="F241" s="6800" t="inlineStr">
        <is>
          <t>5.2</t>
        </is>
      </c>
      <c r="G241" s="6801"/>
      <c r="H241" s="6802">
        <f>BV241</f>
        <v/>
      </c>
      <c r="I241" s="6802">
        <f>BW241</f>
        <v/>
      </c>
      <c r="J241" s="6803" t="inlineStr">
        <is>
          <t>WCDMA</t>
        </is>
      </c>
      <c r="K241" s="6803" t="inlineStr">
        <is>
          <t>FDDI</t>
        </is>
      </c>
      <c r="L241" s="6804"/>
      <c r="M241" s="6802"/>
      <c r="N241" s="6805"/>
      <c r="O241" s="6806"/>
      <c r="P241" s="6597"/>
      <c r="Q241" s="6806"/>
      <c r="R241" s="6806"/>
      <c r="S241" s="6802"/>
      <c r="T241" s="6802">
        <v>9750</v>
      </c>
      <c r="U241" s="6593">
        <v>1950</v>
      </c>
      <c r="V241" s="6805"/>
      <c r="W241" s="6807"/>
      <c r="X241" s="6805"/>
      <c r="Y241" s="6805"/>
      <c r="Z241" s="6805"/>
      <c r="AA241" s="6804"/>
      <c r="AB241" s="6804"/>
      <c r="AC241" s="6808">
        <f>IF(OR(BX241="Close to Ear",BX241="Close to Head"),"Head",IF(BX241="Extremity","Extremity","Body"))</f>
        <v/>
      </c>
      <c r="AD241" s="6809">
        <f>CA241</f>
        <v/>
      </c>
      <c r="AE241" s="6803">
        <f>CB241</f>
        <v/>
      </c>
      <c r="AF241" s="6804"/>
      <c r="AG241" s="6810">
        <f>IF(OR(AZ241="",BA241=""),"N/A",IF(DC241="Pass","P","F"))</f>
        <v/>
      </c>
      <c r="AH241" s="6811"/>
      <c r="AI241" s="6811"/>
      <c r="AJ241" s="6811"/>
      <c r="AK241" s="6805"/>
      <c r="AL241" s="6804"/>
      <c r="AM241" s="6805"/>
      <c r="AN241" s="6805"/>
      <c r="AO241" s="6812"/>
      <c r="AP241" s="6812"/>
      <c r="AQ241" s="6812"/>
      <c r="AR241" s="6812"/>
      <c r="AS241" s="6812"/>
      <c r="AT241" s="6813">
        <f>IF(AC241="Extremity",IF(CG241="","",CG241),"")</f>
        <v/>
      </c>
      <c r="AU241" s="6813">
        <f>IF(AC241="Extremity",IF(CH241="","",CH241),"")</f>
        <v/>
      </c>
      <c r="AV241" s="6814">
        <f>IF(AC241="Extremity","",IF(CE241="","",CE241))</f>
        <v/>
      </c>
      <c r="AW241" s="6814">
        <f>IF(AD241="Extremity","",IF(CF241="","",CF241))</f>
        <v/>
      </c>
      <c r="AX241" s="6807">
        <f>DL241</f>
        <v/>
      </c>
      <c r="AY241" s="6807">
        <f>DQ241</f>
        <v/>
      </c>
      <c r="AZ241" s="6815">
        <f>IF(AC241="Extremity",IF(DA241="","",DA241),"")</f>
        <v/>
      </c>
      <c r="BA241" s="6816">
        <f>IF(AC241="Extremity","",IF(CT241="","",CT241))</f>
        <v/>
      </c>
      <c r="BB241" s="6807">
        <f>IF(AC241="Extremity",IF(DB241="","",DB241),"")</f>
        <v/>
      </c>
      <c r="BC241" s="6814">
        <f>IF(AC241="Extremity","",IF(CZ241="","",CZ241))</f>
        <v/>
      </c>
      <c r="BD241" s="6807">
        <f>DD241</f>
        <v/>
      </c>
      <c r="BE241" s="6817">
        <f>DE241</f>
        <v/>
      </c>
      <c r="BF241" s="6818">
        <f>DF241*60</f>
        <v/>
      </c>
      <c r="BG241" s="6819">
        <f>BE241</f>
        <v/>
      </c>
      <c r="BH241" s="6818">
        <f>DG241*60</f>
        <v/>
      </c>
      <c r="BI241" s="6818">
        <f>DH241</f>
        <v/>
      </c>
      <c r="BJ241" s="6820"/>
      <c r="BK241" s="6821">
        <f>Overview!$E$7</f>
        <v/>
      </c>
      <c r="BL241" s="6820"/>
      <c r="BM241" s="6818">
        <f>DI241</f>
        <v/>
      </c>
      <c r="BN241" s="6821">
        <f>Overview!$P$153</f>
        <v/>
      </c>
      <c r="BO241" s="6820"/>
      <c r="BP241" s="6820"/>
      <c r="BQ241" s="6804"/>
      <c r="BR241" s="6822"/>
      <c r="BS241" s="1541"/>
      <c r="BT241" s="1828" t="inlineStr">
        <is>
          <t>WCDMA</t>
        </is>
      </c>
      <c r="BU241" s="1828" t="inlineStr">
        <is>
          <t>FDDI</t>
        </is>
      </c>
      <c r="BV241" s="906">
        <f>Overview!$H$31</f>
        <v/>
      </c>
      <c r="BW241" s="1784"/>
      <c r="BX241" s="1828" t="inlineStr">
        <is>
          <t>Body</t>
        </is>
      </c>
      <c r="BY241" s="1785"/>
      <c r="BZ241" s="1793"/>
      <c r="CA241" s="6848" t="inlineStr">
        <is>
          <t>Accesorio 6: Front Face</t>
        </is>
      </c>
      <c r="CB241" s="200">
        <v>0</v>
      </c>
      <c r="CC241" s="6848">
        <f>IF(COUNT('Conducted 2G-3G'!$AH$15:$AH$17)=0,9750,INDEX('Conducted 2G-3G'!$T$15:$T$17,MATCH(MAX('Conducted 2G-3G'!$AH$15:$AH$17),'Conducted 2G-3G'!$AH$15:$AH$17,0)))</f>
        <v>9750</v>
      </c>
      <c r="CD241" s="882">
        <f>IF(COUNT('Conducted 2G-3G'!$AH$15:$AH$17)=0,1950,INDEX('Conducted 2G-3G'!$U$15:$U$17,MATCH(MAX('Conducted 2G-3G'!$AH$15:$AH$17),'Conducted 2G-3G'!$AH$15:$AH$17,0)))</f>
        <v>1950</v>
      </c>
      <c r="CE241" s="7237"/>
      <c r="CF241" s="7237"/>
      <c r="CG241" s="6911"/>
      <c r="CH241" s="6911"/>
      <c r="CI241" s="225">
        <f>BY241</f>
        <v/>
      </c>
      <c r="CJ241" s="6672">
        <f>BZ241</f>
        <v/>
      </c>
      <c r="CK241" s="223">
        <f>CA241</f>
        <v/>
      </c>
      <c r="CL241" s="6672">
        <f>CC241</f>
        <v/>
      </c>
      <c r="CM241" s="6672">
        <f>CD241</f>
        <v/>
      </c>
      <c r="CN241" s="6673"/>
      <c r="CO241" s="1579"/>
      <c r="CP241" s="1674">
        <f>IF(CF241=""," ",IF(ABS(CE241-CF241)&lt;=0.1,"Valid","Not valid"))</f>
        <v/>
      </c>
      <c r="CQ241" s="1674">
        <f> IF(CE241="","",IF(AND(CE241&lt;&gt;"",CF241=""),IF(CE241&gt;=0.8,"Medir+Sig Max","No"),IF(CF241&lt;&gt;"",IF(CF241&gt;=0.8,"Medir+Sig Max","No"),"")))</f>
        <v/>
      </c>
      <c r="CR241" s="1674">
        <f>IF(UPPER($CQ$1)="X",IF(CF241=""," ",IF((ABS(CE241)&lt;5)*AND(ABS(CF241)&lt;5)*AND(ABS(CT241)&lt;5),"Solo si es max","Medir")),IF(CF241=""," ",IF((ABS(CE241)&lt;1)*AND(ABS(CF241)&lt;1)*AND(ABS(CT241)&lt;1),"Solo si es max","Medir")))</f>
        <v/>
      </c>
      <c r="CS241" s="1674"/>
      <c r="CT241" s="220">
        <f>IF(CO241="",IF(AND(CE241="",CF241=""),"",IF(CF241="",IF(DQ241&gt;1,ROUND(DQ241*CE241,3),CE241),IF(DQ241&gt;1,ROUND(DQ241*CF241,3),CF241))),IF(AND(CE241="",CF241=""),"",IF(CF241="",IF(DQ241&gt;1,ROUND(DQ241*CE241*(1/(CO241)),3),CE241*(1/(CO241))),IF(DQ241&gt;1,ROUND(DQ241*CF241*(1/(CO241)),3),CF241*(1/(CO241))))))</f>
        <v/>
      </c>
      <c r="CU241" s="224">
        <f>BY241</f>
        <v/>
      </c>
      <c r="CV241" s="237">
        <f>BZ241</f>
        <v/>
      </c>
      <c r="CW241" s="237">
        <f>CA241</f>
        <v/>
      </c>
      <c r="CX241" s="224">
        <f>CC241</f>
        <v/>
      </c>
      <c r="CY241" s="237">
        <f>CD241</f>
        <v/>
      </c>
      <c r="CZ241" s="7475">
        <f>IF(COUNTIF(Overview!K12:K14,TRUE)&gt;0,1.6,IF(COUNTIF(Overview!L12:L14,TRUE)&gt;0,8,0))</f>
        <v/>
      </c>
      <c r="DA241" s="1876"/>
      <c r="DB241" s="7485"/>
      <c r="DC241" s="844">
        <f>IF(CT241="","",IF(CT241&gt;CZ241,"Fail","Pass"))</f>
        <v/>
      </c>
      <c r="DD241" s="868"/>
      <c r="DE241" s="1565">
        <f>MyTimestamp(DC241)</f>
        <v/>
      </c>
      <c r="DF241" s="1531">
        <f>IF(COUNT(CE241:CH241)=1,15,IF(COUNT(CE241:CH241)=0,0,30))</f>
        <v/>
      </c>
      <c r="DG241" s="1532">
        <f>IF(DF241=0,0,2)</f>
        <v/>
      </c>
      <c r="DH241" s="6674"/>
      <c r="DI241" s="6674"/>
      <c r="DJ241" s="1569"/>
      <c r="DK241" s="1878"/>
      <c r="DL241" s="1574">
        <f>10^(CN241/20)*100-100</f>
        <v/>
      </c>
      <c r="DM241" s="1106"/>
      <c r="DN241" s="6686"/>
      <c r="DO241" s="6687">
        <f>IF(DM241="","",10^(DM241/10))</f>
        <v/>
      </c>
      <c r="DP241" s="6687">
        <f>IF(ISNUMBER(DN241)=FALSE,"",10^(DN241/10))</f>
        <v/>
      </c>
      <c r="DQ241" s="6614">
        <f>IF(AND(ISNUMBER(DO241),ISNUMBER(DP241)),IF(DO241/DP241&gt;1,ROUND((DO241)/DP241,3),1),1)</f>
        <v/>
      </c>
      <c r="DR241" s="1541"/>
      <c r="DS241" s="1541"/>
      <c r="DT241" s="1541"/>
      <c r="DU241" s="1541"/>
      <c r="DV241" s="1541"/>
      <c r="DW241" s="1541"/>
      <c r="DX241" s="1541"/>
      <c r="DY241" s="1541"/>
      <c r="DZ241" s="1541"/>
      <c r="EA241" s="1541"/>
      <c r="EB241" s="1541"/>
      <c r="EC241" s="1541"/>
      <c r="ED241" s="1541"/>
      <c r="EE241" s="1541"/>
      <c r="EF241" s="1541"/>
      <c r="EG241" s="1541"/>
      <c r="EH241" s="1541"/>
      <c r="EI241" s="1541"/>
      <c r="EJ241" s="1541"/>
      <c r="EK241" s="1541"/>
      <c r="EL241" s="1541"/>
      <c r="EM241" s="1541"/>
      <c r="EN241" s="1541"/>
      <c r="EO241" s="1541"/>
      <c r="EP241" s="1541"/>
      <c r="EQ241" s="1541"/>
      <c r="ER241" s="1541"/>
      <c r="ES241" s="1541"/>
      <c r="ET241" s="1541"/>
      <c r="EU241" s="1541"/>
      <c r="EV241" s="1541"/>
    </row>
    <row r="242" ht="12.75" x14ac:dyDescent="0.2">
      <c r="A242" s="1541"/>
      <c r="B242" s="1541"/>
      <c r="C242"/>
      <c r="D242" s="6799"/>
      <c r="E242" s="6799"/>
      <c r="F242" s="6800" t="inlineStr">
        <is>
          <t>5.2</t>
        </is>
      </c>
      <c r="G242" s="6801"/>
      <c r="H242" s="6802">
        <f>BV242</f>
        <v/>
      </c>
      <c r="I242" s="6802">
        <f>BW242</f>
        <v/>
      </c>
      <c r="J242" s="6803" t="inlineStr">
        <is>
          <t>WCDMA</t>
        </is>
      </c>
      <c r="K242" s="6803" t="inlineStr">
        <is>
          <t>FDDI</t>
        </is>
      </c>
      <c r="L242" s="6804"/>
      <c r="M242" s="6802"/>
      <c r="N242" s="6805"/>
      <c r="O242" s="6806"/>
      <c r="P242" s="6597"/>
      <c r="Q242" s="6806"/>
      <c r="R242" s="6806"/>
      <c r="S242" s="6802"/>
      <c r="T242" s="6802">
        <v>9750</v>
      </c>
      <c r="U242" s="6593">
        <v>1950</v>
      </c>
      <c r="V242" s="6805"/>
      <c r="W242" s="6807"/>
      <c r="X242" s="6805"/>
      <c r="Y242" s="6805"/>
      <c r="Z242" s="6805"/>
      <c r="AA242" s="6804"/>
      <c r="AB242" s="6804"/>
      <c r="AC242" s="6808">
        <f>IF(OR(BX242="Close to Ear",BX242="Close to Head"),"Head",IF(BX242="Extremity","Extremity","Body"))</f>
        <v/>
      </c>
      <c r="AD242" s="6809">
        <f>CA242</f>
        <v/>
      </c>
      <c r="AE242" s="6803">
        <f>CB242</f>
        <v/>
      </c>
      <c r="AF242" s="6804"/>
      <c r="AG242" s="6810">
        <f>IF(OR(AZ242="",BA242=""),"N/A",IF(DC242="Pass","P","F"))</f>
        <v/>
      </c>
      <c r="AH242" s="6811"/>
      <c r="AI242" s="6811"/>
      <c r="AJ242" s="6811"/>
      <c r="AK242" s="6805"/>
      <c r="AL242" s="6804"/>
      <c r="AM242" s="6805"/>
      <c r="AN242" s="6805"/>
      <c r="AO242" s="6812"/>
      <c r="AP242" s="6812"/>
      <c r="AQ242" s="6812"/>
      <c r="AR242" s="6812"/>
      <c r="AS242" s="6812"/>
      <c r="AT242" s="6813">
        <f>IF(AC242="Extremity",IF(CG242="","",CG242),"")</f>
        <v/>
      </c>
      <c r="AU242" s="6813">
        <f>IF(AC242="Extremity",IF(CH242="","",CH242),"")</f>
        <v/>
      </c>
      <c r="AV242" s="6814">
        <f>IF(AC242="Extremity","",IF(CE242="","",CE242))</f>
        <v/>
      </c>
      <c r="AW242" s="6814">
        <f>IF(AD242="Extremity","",IF(CF242="","",CF242))</f>
        <v/>
      </c>
      <c r="AX242" s="6807">
        <f>DL242</f>
        <v/>
      </c>
      <c r="AY242" s="6807">
        <f>DQ242</f>
        <v/>
      </c>
      <c r="AZ242" s="6815">
        <f>IF(AC242="Extremity",IF(DA242="","",DA242),"")</f>
        <v/>
      </c>
      <c r="BA242" s="6816">
        <f>IF(AC242="Extremity","",IF(CT242="","",CT242))</f>
        <v/>
      </c>
      <c r="BB242" s="6807">
        <f>IF(AC242="Extremity",IF(DB242="","",DB242),"")</f>
        <v/>
      </c>
      <c r="BC242" s="6814">
        <f>IF(AC242="Extremity","",IF(CZ242="","",CZ242))</f>
        <v/>
      </c>
      <c r="BD242" s="6807">
        <f>DD242</f>
        <v/>
      </c>
      <c r="BE242" s="6817">
        <f>DE242</f>
        <v/>
      </c>
      <c r="BF242" s="6818">
        <f>DF242*60</f>
        <v/>
      </c>
      <c r="BG242" s="6819">
        <f>BE242</f>
        <v/>
      </c>
      <c r="BH242" s="6818">
        <f>DG242*60</f>
        <v/>
      </c>
      <c r="BI242" s="6818">
        <f>DH242</f>
        <v/>
      </c>
      <c r="BJ242" s="6820"/>
      <c r="BK242" s="6821">
        <f>Overview!$E$7</f>
        <v/>
      </c>
      <c r="BL242" s="6820"/>
      <c r="BM242" s="6818">
        <f>DI242</f>
        <v/>
      </c>
      <c r="BN242" s="6821">
        <f>Overview!$P$153</f>
        <v/>
      </c>
      <c r="BO242" s="6820"/>
      <c r="BP242" s="6820"/>
      <c r="BQ242" s="6804"/>
      <c r="BR242" s="6822"/>
      <c r="BS242" s="1541"/>
      <c r="BT242" s="1828" t="inlineStr">
        <is>
          <t>WCDMA</t>
        </is>
      </c>
      <c r="BU242" s="1828" t="inlineStr">
        <is>
          <t>FDDI</t>
        </is>
      </c>
      <c r="BV242" s="906">
        <f>Overview!$H$31</f>
        <v/>
      </c>
      <c r="BW242" s="1784"/>
      <c r="BX242" s="1828" t="inlineStr">
        <is>
          <t>Body</t>
        </is>
      </c>
      <c r="BY242" s="1785"/>
      <c r="BZ242" s="1793"/>
      <c r="CA242" s="6848" t="inlineStr">
        <is>
          <t>Accesorio 7: Front Face</t>
        </is>
      </c>
      <c r="CB242" s="200">
        <v>0</v>
      </c>
      <c r="CC242" s="6848">
        <f>IF(COUNT('Conducted 2G-3G'!$AH$15:$AH$17)=0,9750,INDEX('Conducted 2G-3G'!$T$15:$T$17,MATCH(MAX('Conducted 2G-3G'!$AH$15:$AH$17),'Conducted 2G-3G'!$AH$15:$AH$17,0)))</f>
        <v>9750</v>
      </c>
      <c r="CD242" s="882">
        <f>IF(COUNT('Conducted 2G-3G'!$AH$15:$AH$17)=0,1950,INDEX('Conducted 2G-3G'!$U$15:$U$17,MATCH(MAX('Conducted 2G-3G'!$AH$15:$AH$17),'Conducted 2G-3G'!$AH$15:$AH$17,0)))</f>
        <v>1950</v>
      </c>
      <c r="CE242" s="7237"/>
      <c r="CF242" s="7237"/>
      <c r="CG242" s="6911"/>
      <c r="CH242" s="6911"/>
      <c r="CI242" s="225">
        <f>BY242</f>
        <v/>
      </c>
      <c r="CJ242" s="6672">
        <f>BZ242</f>
        <v/>
      </c>
      <c r="CK242" s="223">
        <f>CA242</f>
        <v/>
      </c>
      <c r="CL242" s="6672">
        <f>CC242</f>
        <v/>
      </c>
      <c r="CM242" s="6672">
        <f>CD242</f>
        <v/>
      </c>
      <c r="CN242" s="6673"/>
      <c r="CO242" s="1579"/>
      <c r="CP242" s="893">
        <f>IF(CF242=""," ",IF(ABS(CE242-CF242)&lt;=0.1,"Valid","Not valid"))</f>
        <v/>
      </c>
      <c r="CQ242" s="893">
        <f> IF(CE242="","",IF(AND(CE242&lt;&gt;"",CF242=""),IF(CE242&gt;=0.8,"Medir+Sig Max","No"),IF(CF242&lt;&gt;"",IF(CF242&gt;=0.8,"Medir+Sig Max","No"),"")))</f>
        <v/>
      </c>
      <c r="CR242" s="893">
        <f>IF(UPPER($CQ$1)="X",IF(CF242=""," ",IF((ABS(CE242)&lt;5)*AND(ABS(CF242)&lt;5)*AND(ABS(CT242)&lt;5),"Solo si es max","Medir")),IF(CF242=""," ",IF((ABS(CE242)&lt;1)*AND(ABS(CF242)&lt;1)*AND(ABS(CT242)&lt;1),"Solo si es max","Medir")))</f>
        <v/>
      </c>
      <c r="CS242" s="893"/>
      <c r="CT242" s="220">
        <f>IF(CO242="",IF(AND(CE242="",CF242=""),"",IF(CF242="",IF(DQ242&gt;1,ROUND(DQ242*CE242,3),CE242),IF(DQ242&gt;1,ROUND(DQ242*CF242,3),CF242))),IF(AND(CE242="",CF242=""),"",IF(CF242="",IF(DQ242&gt;1,ROUND(DQ242*CE242*(1/(CO242)),3),CE242*(1/(CO242))),IF(DQ242&gt;1,ROUND(DQ242*CF242*(1/(CO242)),3),CF242*(1/(CO242))))))</f>
        <v/>
      </c>
      <c r="CU242" s="224">
        <f>BY242</f>
        <v/>
      </c>
      <c r="CV242" s="237">
        <f>BZ242</f>
        <v/>
      </c>
      <c r="CW242" s="237">
        <f>CA242</f>
        <v/>
      </c>
      <c r="CX242" s="224">
        <f>CC242</f>
        <v/>
      </c>
      <c r="CY242" s="237">
        <f>CD242</f>
        <v/>
      </c>
      <c r="CZ242" s="7475">
        <f>IF(COUNTIF(Overview!K12:K14,TRUE)&gt;0,1.6,IF(COUNTIF(Overview!L12:L14,TRUE)&gt;0,8,0))</f>
        <v/>
      </c>
      <c r="DA242" s="1876"/>
      <c r="DB242" s="7485"/>
      <c r="DC242" s="844">
        <f>IF(CT242="","",IF(CT242&gt;CZ242,"Fail","Pass"))</f>
        <v/>
      </c>
      <c r="DD242" s="868"/>
      <c r="DE242" s="1565">
        <f>MyTimestamp(DC242)</f>
        <v/>
      </c>
      <c r="DF242" s="1531">
        <f>IF(COUNT(CE242:CH242)=1,15,IF(COUNT(CE242:CH242)=0,0,30))</f>
        <v/>
      </c>
      <c r="DG242" s="1532">
        <f>IF(DF242=0,0,2)</f>
        <v/>
      </c>
      <c r="DH242" s="6674"/>
      <c r="DI242" s="6674"/>
      <c r="DJ242" s="1569"/>
      <c r="DK242" s="1878"/>
      <c r="DL242" s="1574">
        <f>10^(CN242/20)*100-100</f>
        <v/>
      </c>
      <c r="DM242" s="1106"/>
      <c r="DN242" s="6686"/>
      <c r="DO242" s="6687">
        <f>IF(DM242="","",10^(DM242/10))</f>
        <v/>
      </c>
      <c r="DP242" s="6687">
        <f>IF(ISNUMBER(DN242)=FALSE,"",10^(DN242/10))</f>
        <v/>
      </c>
      <c r="DQ242" s="6614">
        <f>IF(AND(ISNUMBER(DO242),ISNUMBER(DP242)),IF(DO242/DP242&gt;1,ROUND((DO242)/DP242,3),1),1)</f>
        <v/>
      </c>
      <c r="DR242" s="1541"/>
      <c r="DS242" s="1541"/>
      <c r="DT242" s="1541"/>
      <c r="DU242" s="1541"/>
      <c r="DV242" s="1541"/>
      <c r="DW242" s="1541"/>
      <c r="DX242" s="1541"/>
      <c r="DY242" s="1541"/>
      <c r="DZ242" s="1541"/>
      <c r="EA242" s="1541"/>
      <c r="EB242" s="1541"/>
      <c r="EC242" s="1541"/>
      <c r="ED242" s="1541"/>
      <c r="EE242" s="1541"/>
      <c r="EF242" s="1541"/>
      <c r="EG242" s="1541"/>
      <c r="EH242" s="1541"/>
      <c r="EI242" s="1541"/>
      <c r="EJ242" s="1541"/>
      <c r="EK242" s="1541"/>
      <c r="EL242" s="1541"/>
      <c r="EM242" s="1541"/>
      <c r="EN242" s="1541"/>
      <c r="EO242" s="1541"/>
      <c r="EP242" s="1541"/>
      <c r="EQ242" s="1541"/>
      <c r="ER242" s="1541"/>
      <c r="ES242" s="1541"/>
      <c r="ET242" s="1541"/>
      <c r="EU242" s="1541"/>
      <c r="EV242" s="1541"/>
    </row>
    <row r="243" ht="12.75" x14ac:dyDescent="0.2">
      <c r="A243" s="1541"/>
      <c r="B243" s="1541"/>
      <c r="C243"/>
      <c r="D243" s="1486"/>
      <c r="E243" s="1486"/>
      <c r="F243" s="672" t="inlineStr">
        <is>
          <t>5.3</t>
        </is>
      </c>
      <c r="G243" s="1497"/>
      <c r="H243" s="130">
        <f>BV243</f>
        <v/>
      </c>
      <c r="I243" s="130">
        <f>BW243</f>
        <v/>
      </c>
      <c r="J243" s="1299" t="inlineStr">
        <is>
          <t>LTE</t>
        </is>
      </c>
      <c r="K243" s="1299" t="inlineStr">
        <is>
          <t>FDD1</t>
        </is>
      </c>
      <c r="L243" s="115"/>
      <c r="M243" s="130">
        <v>10</v>
      </c>
      <c r="N243" s="119" t="inlineStr">
        <is>
          <t>QPSK</t>
        </is>
      </c>
      <c r="O243" s="131"/>
      <c r="P243" s="6597"/>
      <c r="Q243" s="131">
        <v>1</v>
      </c>
      <c r="R243" s="131">
        <v>0</v>
      </c>
      <c r="S243" s="130"/>
      <c r="T243" s="130">
        <v>18300</v>
      </c>
      <c r="U243" s="6593">
        <v>1950</v>
      </c>
      <c r="V243" s="119"/>
      <c r="W243" s="1305"/>
      <c r="X243" s="119"/>
      <c r="Y243" s="119"/>
      <c r="Z243" s="119"/>
      <c r="AA243" s="115"/>
      <c r="AB243" s="115"/>
      <c r="AC243" s="1300">
        <f>IF(OR(BX243="Close to Ear",BX243="Close to Head"),"Head",IF(BX243="Extremity","Extremity","Body"))</f>
        <v/>
      </c>
      <c r="AD243" s="1301">
        <f>CA243</f>
        <v/>
      </c>
      <c r="AE243" s="1299">
        <f>CB243</f>
        <v/>
      </c>
      <c r="AF243" s="115"/>
      <c r="AG243" s="1302">
        <f>IF(OR(AZ243="",BA243=""),"N/A",IF(DC243="Pass","P","F"))</f>
        <v/>
      </c>
      <c r="AH243" s="129"/>
      <c r="AI243" s="129"/>
      <c r="AJ243" s="129"/>
      <c r="AK243" s="119"/>
      <c r="AL243" s="115"/>
      <c r="AM243" s="119"/>
      <c r="AN243" s="119"/>
      <c r="AO243" s="692"/>
      <c r="AP243" s="692"/>
      <c r="AQ243" s="692"/>
      <c r="AR243" s="692"/>
      <c r="AS243" s="692"/>
      <c r="AT243" s="1303">
        <f>IF(AC243="Extremity",IF(CG243="","",CG243),"")</f>
        <v/>
      </c>
      <c r="AU243" s="1303">
        <f>IF(AC243="Extremity",IF(CH243="","",CH243),"")</f>
        <v/>
      </c>
      <c r="AV243" s="1304">
        <f>IF(AC243="Extremity","",IF(CE243="","",CE243))</f>
        <v/>
      </c>
      <c r="AW243" s="1304">
        <f>IF(AD243="Extremity","",IF(CF243="","",CF243))</f>
        <v/>
      </c>
      <c r="AX243" s="1305">
        <f>DL243</f>
        <v/>
      </c>
      <c r="AY243" s="1305">
        <f>DQ243</f>
        <v/>
      </c>
      <c r="AZ243" s="3377">
        <f>IF(AC243="Extremity",IF(DA243="","",DA243),"")</f>
        <v/>
      </c>
      <c r="BA243" s="3378">
        <f>IF(AC243="Extremity","",IF(CT243="","",CT243))</f>
        <v/>
      </c>
      <c r="BB243" s="1305">
        <f>IF(AC243="Extremity",IF(DB243="","",DB243),"")</f>
        <v/>
      </c>
      <c r="BC243" s="1304">
        <f>IF(AC243="Extremity","",IF(CZ243="","",CZ243))</f>
        <v/>
      </c>
      <c r="BD243" s="1305">
        <f>DD243</f>
        <v/>
      </c>
      <c r="BE243" s="132">
        <f>DE243</f>
        <v/>
      </c>
      <c r="BF243" s="133">
        <f>DF243*60</f>
        <v/>
      </c>
      <c r="BG243" s="121">
        <f>BE243</f>
        <v/>
      </c>
      <c r="BH243" s="133">
        <f>DG243*60</f>
        <v/>
      </c>
      <c r="BI243" s="133">
        <f>DH243</f>
        <v/>
      </c>
      <c r="BJ243" s="117"/>
      <c r="BK243" s="812">
        <f>Overview!$E$7</f>
        <v/>
      </c>
      <c r="BL243" s="117"/>
      <c r="BM243" s="834">
        <f>DI243</f>
        <v/>
      </c>
      <c r="BN243" s="812">
        <f>Overview!$P$153</f>
        <v/>
      </c>
      <c r="BO243" s="117"/>
      <c r="BP243" s="117"/>
      <c r="BQ243" s="115"/>
      <c r="BR243" s="1478"/>
      <c r="BS243" s="1541"/>
      <c r="BT243" s="1860" t="inlineStr">
        <is>
          <t>LTE</t>
        </is>
      </c>
      <c r="BU243" s="1833" t="inlineStr">
        <is>
          <t>FDD1</t>
        </is>
      </c>
      <c r="BV243" s="907">
        <f>Overview!$H$28</f>
        <v/>
      </c>
      <c r="BW243" s="1861"/>
      <c r="BX243" s="1833" t="inlineStr">
        <is>
          <t>Close to ear</t>
        </is>
      </c>
      <c r="BY243" s="7301"/>
      <c r="BZ243" s="1833">
        <f>IF(COUNT('Conducted LTE'!$AH$3:$AH$170)=0,10,INDEX('Conducted LTE'!$M$3:$M$170,MATCH(MAX('Conducted LTE'!$AH$3:$AH$170),'Conducted LTE'!$AH$3:$AH$170,0)))</f>
        <v>10</v>
      </c>
      <c r="CA243" s="1826" t="inlineStr">
        <is>
          <t>Left Cheek</t>
        </is>
      </c>
      <c r="CB243" s="202">
        <v>0</v>
      </c>
      <c r="CC243" s="1104">
        <f>IF(COUNT('Conducted LTE'!$AH$3:$AH$170)=0,18300,INDEX('Conducted LTE'!$T$3:$T$170,MATCH(MAX('Conducted LTE'!$AH$3:$AH$170),'Conducted LTE'!$AH$3:$AH$170,0)))</f>
        <v>18300</v>
      </c>
      <c r="CD243" s="1104">
        <f>IF(COUNT('Conducted LTE'!$AH$3:$AH$170)=0,1950,INDEX('Conducted LTE'!$U$3:$U$170,MATCH(MAX('Conducted LTE'!$AH$3:$AH$170),'Conducted LTE'!$AH$3:$AH$170,0)))</f>
        <v>1950</v>
      </c>
      <c r="CE243" s="7233"/>
      <c r="CF243" s="7233"/>
      <c r="CG243" s="6705"/>
      <c r="CH243" s="6705"/>
      <c r="CI243" s="225">
        <f>BY243</f>
        <v/>
      </c>
      <c r="CJ243" s="237">
        <f>BZ243</f>
        <v/>
      </c>
      <c r="CK243" s="223">
        <f>CA243</f>
        <v/>
      </c>
      <c r="CL243" s="236">
        <f>CC243</f>
        <v/>
      </c>
      <c r="CM243" s="236">
        <f>CD243</f>
        <v/>
      </c>
      <c r="CN243" s="1526"/>
      <c r="CO243" s="1581"/>
      <c r="CP243" s="891">
        <f>IF(CF243=""," ",IF(ABS(CE243-CF243)&lt;=0.1,"Valid","Not valid"))</f>
        <v/>
      </c>
      <c r="CQ243" s="892">
        <f> IF(CE243="","",IF(AND(CE243&lt;&gt;"",CF243=""),IF(CE243&gt;=0.8,"Medir+Sig Max","No"),IF(CF243&lt;&gt;"",IF(CF243&gt;=0.8,"Medir+Sig Max","No"),"")))</f>
        <v/>
      </c>
      <c r="CR243" s="7224">
        <f>IF(UPPER('SAR FCC-ISED'!CQ1)="X",IF(CF243=""," ",IF((ABS(CE243)&lt;5)*AND(ABS(CF243)&lt;5)*AND(ABS(CT243)&lt;5),"Solo si es max","Medir")),IF(CF243=""," ",IF((ABS(CE243)&lt;1)*AND(ABS(CF243)&lt;1)*AND(ABS(CT243)&lt;1),"Solo si es max","Medir")))</f>
        <v/>
      </c>
      <c r="CS243" s="892"/>
      <c r="CT243" s="219">
        <f>IF(CO243="",IF(AND(CE243="",CF243=""),"",IF(CF243="",IF(DQ243&gt;1,ROUND(DQ243*CE243,3),CE243),IF(DQ243&gt;1,ROUND(DQ243*CF243,3),CF243))),IF(AND(CE243="",CF243=""),"",IF(CF243="",IF(DQ243&gt;1,ROUND(DQ243*CE243*(1/(CO243)),3),CE243*(1/(CO243))),IF(DQ243&gt;1,ROUND(DQ243*CF243*(1/(CO243)),3),CF243*(1/(CO243))))))</f>
        <v/>
      </c>
      <c r="CU243" s="224">
        <f>BY243</f>
        <v/>
      </c>
      <c r="CV243" s="237">
        <f>BZ243</f>
        <v/>
      </c>
      <c r="CW243" s="237">
        <f>CA243</f>
        <v/>
      </c>
      <c r="CX243" s="224">
        <f>CC243</f>
        <v/>
      </c>
      <c r="CY243" s="237">
        <f>CD243</f>
        <v/>
      </c>
      <c r="CZ243" s="7476">
        <f>IF(COUNTIF(Overview!K12:K14,TRUE)&gt;0,1.6,IF(COUNTIF(Overview!L12:L14,TRUE)&gt;0,8,0))</f>
        <v/>
      </c>
      <c r="DA243" s="1799"/>
      <c r="DB243" s="7482"/>
      <c r="DC243" s="844">
        <f>IF(CT243="","",IF(CT243&gt;CZ243,"Fail","Pass"))</f>
        <v/>
      </c>
      <c r="DD243" s="399"/>
      <c r="DE243" s="1565">
        <f>MyTimestamp(DC243)</f>
        <v/>
      </c>
      <c r="DF243" s="1531">
        <f>IF(COUNT(CE243:CH243)=1,15,IF(COUNT(CE243:CH243)=0,0,30))</f>
        <v/>
      </c>
      <c r="DG243" s="1532">
        <f>IF(DF243=0,0,2)</f>
        <v/>
      </c>
      <c r="DH243" s="1862"/>
      <c r="DI243" s="1862"/>
      <c r="DJ243" s="1863"/>
      <c r="DK243" s="1782"/>
      <c r="DL243" s="1574">
        <f>10^(CN243/20)*100-100</f>
        <v/>
      </c>
      <c r="DM243" s="776"/>
      <c r="DN243" s="1104"/>
      <c r="DO243" s="776">
        <f>IF(DM243="","",10^(DM243/10))</f>
        <v/>
      </c>
      <c r="DP243" s="776">
        <f>IF(ISNUMBER(DN243)=FALSE,"",10^(DN243/10))</f>
        <v/>
      </c>
      <c r="DQ243" s="1577">
        <f>IF(AND(ISNUMBER(DO243),ISNUMBER(DP243)),IF(DO243/DP243&gt;1,ROUND((DO243)/DP243,3),1),1)</f>
        <v/>
      </c>
      <c r="DR243" s="1541"/>
      <c r="DS243" s="1541"/>
      <c r="DT243" s="1541"/>
      <c r="DU243" s="1541"/>
      <c r="DV243" s="1541"/>
      <c r="DW243" s="1541"/>
      <c r="DX243" s="1541"/>
      <c r="DY243" s="1541"/>
      <c r="DZ243" s="1541"/>
      <c r="EA243" s="1541"/>
      <c r="EB243" s="1541"/>
      <c r="EC243" s="1541"/>
      <c r="ED243" s="1541"/>
      <c r="EE243" s="1541"/>
      <c r="EF243" s="1541"/>
      <c r="EG243" s="1541"/>
      <c r="EH243" s="1541"/>
      <c r="EI243" s="1541"/>
      <c r="EJ243" s="1541"/>
      <c r="EK243" s="1541"/>
      <c r="EL243" s="1541"/>
      <c r="EM243" s="1541"/>
      <c r="EN243" s="1541"/>
      <c r="EO243" s="1541"/>
      <c r="EP243" s="1541"/>
      <c r="EQ243" s="1541"/>
      <c r="ER243" s="1541"/>
      <c r="ES243" s="1541"/>
      <c r="ET243" s="1541"/>
      <c r="EU243" s="1541"/>
      <c r="EV243" s="1541"/>
    </row>
    <row r="244" ht="12.75" x14ac:dyDescent="0.2">
      <c r="A244" s="1541"/>
      <c r="B244" s="1541"/>
      <c r="C244"/>
      <c r="D244" s="1486"/>
      <c r="E244" s="1486"/>
      <c r="F244" s="672" t="inlineStr">
        <is>
          <t>5.3</t>
        </is>
      </c>
      <c r="G244" s="1497"/>
      <c r="H244" s="130">
        <f>BV244</f>
        <v/>
      </c>
      <c r="I244" s="130">
        <f>BW244</f>
        <v/>
      </c>
      <c r="J244" s="1299" t="inlineStr">
        <is>
          <t>LTE</t>
        </is>
      </c>
      <c r="K244" s="1299" t="inlineStr">
        <is>
          <t>FDD1</t>
        </is>
      </c>
      <c r="L244" s="115"/>
      <c r="M244" s="130">
        <v>10</v>
      </c>
      <c r="N244" s="119" t="inlineStr">
        <is>
          <t>QPSK</t>
        </is>
      </c>
      <c r="O244" s="131"/>
      <c r="P244" s="6597"/>
      <c r="Q244" s="131">
        <v>1</v>
      </c>
      <c r="R244" s="131">
        <v>0</v>
      </c>
      <c r="S244" s="130"/>
      <c r="T244" s="130">
        <v>18300</v>
      </c>
      <c r="U244" s="6593">
        <v>1950</v>
      </c>
      <c r="V244" s="119"/>
      <c r="W244" s="1305"/>
      <c r="X244" s="119"/>
      <c r="Y244" s="119"/>
      <c r="Z244" s="119"/>
      <c r="AA244" s="115"/>
      <c r="AB244" s="115"/>
      <c r="AC244" s="1300">
        <f>IF(OR(BX244="Close to Ear",BX244="Close to Head"),"Head",IF(BX244="Extremity","Extremity","Body"))</f>
        <v/>
      </c>
      <c r="AD244" s="1301">
        <f>CA244</f>
        <v/>
      </c>
      <c r="AE244" s="1299">
        <f>CB244</f>
        <v/>
      </c>
      <c r="AF244" s="115"/>
      <c r="AG244" s="1302">
        <f>IF(OR(AZ244="",BA244=""),"N/A",IF(DC244="Pass","P","F"))</f>
        <v/>
      </c>
      <c r="AH244" s="129"/>
      <c r="AI244" s="129"/>
      <c r="AJ244" s="129"/>
      <c r="AK244" s="119"/>
      <c r="AL244" s="115"/>
      <c r="AM244" s="119"/>
      <c r="AN244" s="119"/>
      <c r="AO244" s="692"/>
      <c r="AP244" s="692"/>
      <c r="AQ244" s="692"/>
      <c r="AR244" s="692"/>
      <c r="AS244" s="692"/>
      <c r="AT244" s="1303">
        <f>IF(AC244="Extremity",IF(CG244="","",CG244),"")</f>
        <v/>
      </c>
      <c r="AU244" s="1303">
        <f>IF(AC244="Extremity",IF(CH244="","",CH244),"")</f>
        <v/>
      </c>
      <c r="AV244" s="1304">
        <f>IF(AC244="Extremity","",IF(CE244="","",CE244))</f>
        <v/>
      </c>
      <c r="AW244" s="1304">
        <f>IF(AD244="Extremity","",IF(CF244="","",CF244))</f>
        <v/>
      </c>
      <c r="AX244" s="1305">
        <f>DL244</f>
        <v/>
      </c>
      <c r="AY244" s="1305">
        <f>DQ244</f>
        <v/>
      </c>
      <c r="AZ244" s="3377">
        <f>IF(AC244="Extremity",IF(DA244="","",DA244),"")</f>
        <v/>
      </c>
      <c r="BA244" s="3378">
        <f>IF(AC244="Extremity","",IF(CT244="","",CT244))</f>
        <v/>
      </c>
      <c r="BB244" s="1305">
        <f>IF(AC244="Extremity",IF(DB244="","",DB244),"")</f>
        <v/>
      </c>
      <c r="BC244" s="1304">
        <f>IF(AC244="Extremity","",IF(CZ244="","",CZ244))</f>
        <v/>
      </c>
      <c r="BD244" s="1305">
        <f>DD244</f>
        <v/>
      </c>
      <c r="BE244" s="132">
        <f>DE244</f>
        <v/>
      </c>
      <c r="BF244" s="133">
        <f>DF244*60</f>
        <v/>
      </c>
      <c r="BG244" s="121">
        <f>BE244</f>
        <v/>
      </c>
      <c r="BH244" s="133">
        <f>DG244*60</f>
        <v/>
      </c>
      <c r="BI244" s="133">
        <f>DH244</f>
        <v/>
      </c>
      <c r="BJ244" s="117"/>
      <c r="BK244" s="812">
        <f>Overview!$E$7</f>
        <v/>
      </c>
      <c r="BL244" s="117"/>
      <c r="BM244" s="834">
        <f>DI244</f>
        <v/>
      </c>
      <c r="BN244" s="812">
        <f>Overview!$P$153</f>
        <v/>
      </c>
      <c r="BO244" s="117"/>
      <c r="BP244" s="117"/>
      <c r="BQ244" s="115"/>
      <c r="BR244" s="1478"/>
      <c r="BS244" s="1541"/>
      <c r="BT244" s="1864" t="inlineStr">
        <is>
          <t>LTE</t>
        </is>
      </c>
      <c r="BU244" s="1828" t="inlineStr">
        <is>
          <t>FDD1</t>
        </is>
      </c>
      <c r="BV244" s="906">
        <f>Overview!$H$28</f>
        <v/>
      </c>
      <c r="BW244" s="1865"/>
      <c r="BX244" s="1828" t="inlineStr">
        <is>
          <t>Close to ear</t>
        </is>
      </c>
      <c r="BY244" s="7302"/>
      <c r="BZ244" s="1828">
        <f>IF(COUNT('Conducted LTE'!$AH$3:$AH$170)=0,10,INDEX('Conducted LTE'!$M$3:$M$170,MATCH(MAX('Conducted LTE'!$AH$3:$AH$170),'Conducted LTE'!$AH$3:$AH$170,0)))</f>
        <v>10</v>
      </c>
      <c r="CA244" s="1829" t="inlineStr">
        <is>
          <t>Left Tilt</t>
        </is>
      </c>
      <c r="CB244" s="200">
        <v>0</v>
      </c>
      <c r="CC244" s="976">
        <f>IF(COUNT('Conducted LTE'!$AH$3:$AH$170)=0,18300,INDEX('Conducted LTE'!$T$3:$T$170,MATCH(MAX('Conducted LTE'!$AH$3:$AH$170),'Conducted LTE'!$AH$3:$AH$170,0)))</f>
        <v>18300</v>
      </c>
      <c r="CD244" s="976">
        <f>IF(COUNT('Conducted LTE'!$AH$3:$AH$170)=0,1950,INDEX('Conducted LTE'!$U$3:$U$170,MATCH(MAX('Conducted LTE'!$AH$3:$AH$170),'Conducted LTE'!$AH$3:$AH$170,0)))</f>
        <v>1950</v>
      </c>
      <c r="CE244" s="7234"/>
      <c r="CF244" s="7234"/>
      <c r="CG244" s="6706"/>
      <c r="CH244" s="6706"/>
      <c r="CI244" s="225">
        <f>BY244</f>
        <v/>
      </c>
      <c r="CJ244" s="237">
        <f>BZ244</f>
        <v/>
      </c>
      <c r="CK244" s="223">
        <f>CA244</f>
        <v/>
      </c>
      <c r="CL244" s="237">
        <f>CC244</f>
        <v/>
      </c>
      <c r="CM244" s="237">
        <f>CD244</f>
        <v/>
      </c>
      <c r="CN244" s="1527"/>
      <c r="CO244" s="1579"/>
      <c r="CP244" s="7214">
        <f>IF(CF244=""," ",IF(ABS(CE244-CF244)&lt;=0.1,"Valid","Not valid"))</f>
        <v/>
      </c>
      <c r="CQ244" s="1674">
        <f> IF(CE244="","",IF(AND(CE244&lt;&gt;"",CF244=""),IF(CE244&gt;=0.8,"Medir+Sig Max","No"),IF(CF244&lt;&gt;"",IF(CF244&gt;=0.8,"Medir+Sig Max","No"),"")))</f>
        <v/>
      </c>
      <c r="CR244" s="6927">
        <f>IF(UPPER('SAR FCC-ISED'!CQ1)="X",IF(CF244=""," ",IF((ABS(CE244)&lt;5)*AND(ABS(CF244)&lt;5)*AND(ABS(CT244)&lt;5),"Solo si es max","Medir")),IF(CF244=""," ",IF((ABS(CE244)&lt;1)*AND(ABS(CF244)&lt;1)*AND(ABS(CT244)&lt;1),"Solo si es max","Medir")))</f>
        <v/>
      </c>
      <c r="CS244" s="1674"/>
      <c r="CT244" s="220">
        <f>IF(CO244="",IF(AND(CE244="",CF244=""),"",IF(CF244="",IF(DQ244&gt;1,ROUND(DQ244*CE244,3),CE244),IF(DQ244&gt;1,ROUND(DQ244*CF244,3),CF244))),IF(AND(CE244="",CF244=""),"",IF(CF244="",IF(DQ244&gt;1,ROUND(DQ244*CE244*(1/(CO244)),3),CE244*(1/(CO244))),IF(DQ244&gt;1,ROUND(DQ244*CF244*(1/(CO244)),3),CF244*(1/(CO244))))))</f>
        <v/>
      </c>
      <c r="CU244" s="224">
        <f>BY244</f>
        <v/>
      </c>
      <c r="CV244" s="237">
        <f>BZ244</f>
        <v/>
      </c>
      <c r="CW244" s="237">
        <f>CA244</f>
        <v/>
      </c>
      <c r="CX244" s="224">
        <f>CC244</f>
        <v/>
      </c>
      <c r="CY244" s="237">
        <f>CD244</f>
        <v/>
      </c>
      <c r="CZ244" s="7474">
        <f>IF(COUNTIF(Overview!K12:K14,TRUE)&gt;0,1.6,IF(COUNTIF(Overview!L12:L14,TRUE)&gt;0,8,0))</f>
        <v/>
      </c>
      <c r="DA244" s="1788"/>
      <c r="DB244" s="7483"/>
      <c r="DC244" s="844">
        <f>IF(CT244="","",IF(CT244&gt;CZ244,"Fail","Pass"))</f>
        <v/>
      </c>
      <c r="DD244" s="402"/>
      <c r="DE244" s="1565">
        <f>MyTimestamp(DC244)</f>
        <v/>
      </c>
      <c r="DF244" s="1531">
        <f>IF(COUNT(CE244:CH244)=1,15,IF(COUNT(CE244:CH244)=0,0,30))</f>
        <v/>
      </c>
      <c r="DG244" s="1532">
        <f>IF(DF244=0,0,2)</f>
        <v/>
      </c>
      <c r="DH244" s="1866"/>
      <c r="DI244" s="1866"/>
      <c r="DJ244" s="1863"/>
      <c r="DK244" s="1789"/>
      <c r="DL244" s="1574">
        <f>10^(CN244/20)*100-100</f>
        <v/>
      </c>
      <c r="DM244" s="777"/>
      <c r="DN244" s="976"/>
      <c r="DO244" s="777">
        <f>IF(DM244="","",10^(DM244/10))</f>
        <v/>
      </c>
      <c r="DP244" s="777">
        <f>IF(ISNUMBER(DN244)=FALSE,"",10^(DN244/10))</f>
        <v/>
      </c>
      <c r="DQ244" s="1578">
        <f>IF(AND(ISNUMBER(DO244),ISNUMBER(DP244)),IF(DO244/DP244&gt;1,ROUND((DO244)/DP244,3),1),1)</f>
        <v/>
      </c>
      <c r="DR244" s="1541"/>
      <c r="DS244" s="1541"/>
      <c r="DT244" s="1541"/>
      <c r="DU244" s="1541"/>
      <c r="DV244" s="1541"/>
      <c r="DW244" s="1541"/>
      <c r="DX244" s="1541"/>
      <c r="DY244" s="1541"/>
      <c r="DZ244" s="1541"/>
      <c r="EA244" s="1541"/>
      <c r="EB244" s="1541"/>
      <c r="EC244" s="1541"/>
      <c r="ED244" s="1541"/>
      <c r="EE244" s="1541"/>
      <c r="EF244" s="1541"/>
      <c r="EG244" s="1541"/>
      <c r="EH244" s="1541"/>
      <c r="EI244" s="1541"/>
      <c r="EJ244" s="1541"/>
      <c r="EK244" s="1541"/>
      <c r="EL244" s="1541"/>
      <c r="EM244" s="1541"/>
      <c r="EN244" s="1541"/>
      <c r="EO244" s="1541"/>
      <c r="EP244" s="1541"/>
      <c r="EQ244" s="1541"/>
      <c r="ER244" s="1541"/>
      <c r="ES244" s="1541"/>
      <c r="ET244" s="1541"/>
      <c r="EU244" s="1541"/>
      <c r="EV244" s="1541"/>
    </row>
    <row r="245" ht="12.75" x14ac:dyDescent="0.2">
      <c r="A245" s="1541"/>
      <c r="B245" s="1541"/>
      <c r="C245"/>
      <c r="D245" s="1486"/>
      <c r="E245" s="1486"/>
      <c r="F245" s="672" t="inlineStr">
        <is>
          <t>5.3</t>
        </is>
      </c>
      <c r="G245" s="1497"/>
      <c r="H245" s="130">
        <f>BV245</f>
        <v/>
      </c>
      <c r="I245" s="130">
        <f>BW245</f>
        <v/>
      </c>
      <c r="J245" s="1299" t="inlineStr">
        <is>
          <t>LTE</t>
        </is>
      </c>
      <c r="K245" s="1299" t="inlineStr">
        <is>
          <t>FDD1</t>
        </is>
      </c>
      <c r="L245" s="115"/>
      <c r="M245" s="130">
        <v>10</v>
      </c>
      <c r="N245" s="119" t="inlineStr">
        <is>
          <t>QPSK</t>
        </is>
      </c>
      <c r="O245" s="131"/>
      <c r="P245" s="6597"/>
      <c r="Q245" s="131">
        <v>1</v>
      </c>
      <c r="R245" s="131">
        <v>0</v>
      </c>
      <c r="S245" s="130"/>
      <c r="T245" s="130">
        <v>18300</v>
      </c>
      <c r="U245" s="6593">
        <v>1950</v>
      </c>
      <c r="V245" s="119"/>
      <c r="W245" s="1305"/>
      <c r="X245" s="119"/>
      <c r="Y245" s="119"/>
      <c r="Z245" s="119"/>
      <c r="AA245" s="115"/>
      <c r="AB245" s="115"/>
      <c r="AC245" s="1300">
        <f>IF(OR(BX245="Close to Ear",BX245="Close to Head"),"Head",IF(BX245="Extremity","Extremity","Body"))</f>
        <v/>
      </c>
      <c r="AD245" s="1301">
        <f>CA245</f>
        <v/>
      </c>
      <c r="AE245" s="1299">
        <f>CB245</f>
        <v/>
      </c>
      <c r="AF245" s="115"/>
      <c r="AG245" s="1302">
        <f>IF(OR(AZ245="",BA245=""),"N/A",IF(DC245="Pass","P","F"))</f>
        <v/>
      </c>
      <c r="AH245" s="129"/>
      <c r="AI245" s="129"/>
      <c r="AJ245" s="129"/>
      <c r="AK245" s="119"/>
      <c r="AL245" s="115"/>
      <c r="AM245" s="119"/>
      <c r="AN245" s="119"/>
      <c r="AO245" s="692"/>
      <c r="AP245" s="692"/>
      <c r="AQ245" s="692"/>
      <c r="AR245" s="692"/>
      <c r="AS245" s="692"/>
      <c r="AT245" s="1303">
        <f>IF(AC245="Extremity",IF(CG245="","",CG245),"")</f>
        <v/>
      </c>
      <c r="AU245" s="1303">
        <f>IF(AC245="Extremity",IF(CH245="","",CH245),"")</f>
        <v/>
      </c>
      <c r="AV245" s="1304">
        <f>IF(AC245="Extremity","",IF(CE245="","",CE245))</f>
        <v/>
      </c>
      <c r="AW245" s="1304">
        <f>IF(AD245="Extremity","",IF(CF245="","",CF245))</f>
        <v/>
      </c>
      <c r="AX245" s="1305">
        <f>DL245</f>
        <v/>
      </c>
      <c r="AY245" s="1305">
        <f>DQ245</f>
        <v/>
      </c>
      <c r="AZ245" s="3377">
        <f>IF(AC245="Extremity",IF(DA245="","",DA245),"")</f>
        <v/>
      </c>
      <c r="BA245" s="3378">
        <f>IF(AC245="Extremity","",IF(CT245="","",CT245))</f>
        <v/>
      </c>
      <c r="BB245" s="1305">
        <f>IF(AC245="Extremity",IF(DB245="","",DB245),"")</f>
        <v/>
      </c>
      <c r="BC245" s="1304">
        <f>IF(AC245="Extremity","",IF(CZ245="","",CZ245))</f>
        <v/>
      </c>
      <c r="BD245" s="1305">
        <f>DD245</f>
        <v/>
      </c>
      <c r="BE245" s="132">
        <f>DE245</f>
        <v/>
      </c>
      <c r="BF245" s="133">
        <f>DF245*60</f>
        <v/>
      </c>
      <c r="BG245" s="121">
        <f>BE245</f>
        <v/>
      </c>
      <c r="BH245" s="133">
        <f>DG245*60</f>
        <v/>
      </c>
      <c r="BI245" s="133">
        <f>DH245</f>
        <v/>
      </c>
      <c r="BJ245" s="117"/>
      <c r="BK245" s="812">
        <f>Overview!$E$7</f>
        <v/>
      </c>
      <c r="BL245" s="117"/>
      <c r="BM245" s="834">
        <f>DI245</f>
        <v/>
      </c>
      <c r="BN245" s="812">
        <f>Overview!$P$153</f>
        <v/>
      </c>
      <c r="BO245" s="117"/>
      <c r="BP245" s="117"/>
      <c r="BQ245" s="115"/>
      <c r="BR245" s="1478"/>
      <c r="BS245" s="1541"/>
      <c r="BT245" s="1864" t="inlineStr">
        <is>
          <t>LTE</t>
        </is>
      </c>
      <c r="BU245" s="1828" t="inlineStr">
        <is>
          <t>FDD1</t>
        </is>
      </c>
      <c r="BV245" s="906">
        <f>Overview!$H$28</f>
        <v/>
      </c>
      <c r="BW245" s="1865"/>
      <c r="BX245" s="1828" t="inlineStr">
        <is>
          <t>Close to ear</t>
        </is>
      </c>
      <c r="BY245" s="7303"/>
      <c r="BZ245" s="1828">
        <f>IF(COUNT('Conducted LTE'!$AH$3:$AH$170)=0,10,INDEX('Conducted LTE'!$M$3:$M$170,MATCH(MAX('Conducted LTE'!$AH$3:$AH$170),'Conducted LTE'!$AH$3:$AH$170,0)))</f>
        <v>10</v>
      </c>
      <c r="CA245" s="1829" t="inlineStr">
        <is>
          <t>Right Cheek</t>
        </is>
      </c>
      <c r="CB245" s="200">
        <v>0</v>
      </c>
      <c r="CC245" s="976">
        <f>IF(COUNT('Conducted LTE'!$AH$3:$AH$170)=0,18300,INDEX('Conducted LTE'!$T$3:$T$170,MATCH(MAX('Conducted LTE'!$AH$3:$AH$170),'Conducted LTE'!$AH$3:$AH$170,0)))</f>
        <v>18300</v>
      </c>
      <c r="CD245" s="976">
        <f>IF(COUNT('Conducted LTE'!$AH$3:$AH$170)=0,1950,INDEX('Conducted LTE'!$U$3:$U$170,MATCH(MAX('Conducted LTE'!$AH$3:$AH$170),'Conducted LTE'!$AH$3:$AH$170,0)))</f>
        <v>1950</v>
      </c>
      <c r="CE245" s="7234"/>
      <c r="CF245" s="7234"/>
      <c r="CG245" s="6706"/>
      <c r="CH245" s="6706"/>
      <c r="CI245" s="225">
        <f>BY245</f>
        <v/>
      </c>
      <c r="CJ245" s="237">
        <f>BZ245</f>
        <v/>
      </c>
      <c r="CK245" s="223">
        <f>CA245</f>
        <v/>
      </c>
      <c r="CL245" s="237">
        <f>CC245</f>
        <v/>
      </c>
      <c r="CM245" s="237">
        <f>CD245</f>
        <v/>
      </c>
      <c r="CN245" s="1527"/>
      <c r="CO245" s="1579"/>
      <c r="CP245" s="7214">
        <f>IF(CF245=""," ",IF(ABS(CE245-CF245)&lt;=0.1,"Valid","Not valid"))</f>
        <v/>
      </c>
      <c r="CQ245" s="1674">
        <f> IF(CE245="","",IF(AND(CE245&lt;&gt;"",CF245=""),IF(CE245&gt;=0.8,"Medir+Sig Max","No"),IF(CF245&lt;&gt;"",IF(CF245&gt;=0.8,"Medir+Sig Max","No"),"")))</f>
        <v/>
      </c>
      <c r="CR245" s="6927">
        <f>IF(UPPER('SAR FCC-ISED'!CQ1)="X",IF(CF245=""," ",IF((ABS(CE245)&lt;5)*AND(ABS(CF245)&lt;5)*AND(ABS(CT245)&lt;5),"Solo si es max","Medir")),IF(CF245=""," ",IF((ABS(CE245)&lt;1)*AND(ABS(CF245)&lt;1)*AND(ABS(CT245)&lt;1),"Solo si es max","Medir")))</f>
        <v/>
      </c>
      <c r="CS245" s="1674"/>
      <c r="CT245" s="220">
        <f>IF(CO245="",IF(AND(CE245="",CF245=""),"",IF(CF245="",IF(DQ245&gt;1,ROUND(DQ245*CE245,3),CE245),IF(DQ245&gt;1,ROUND(DQ245*CF245,3),CF245))),IF(AND(CE245="",CF245=""),"",IF(CF245="",IF(DQ245&gt;1,ROUND(DQ245*CE245*(1/(CO245)),3),CE245*(1/(CO245))),IF(DQ245&gt;1,ROUND(DQ245*CF245*(1/(CO245)),3),CF245*(1/(CO245))))))</f>
        <v/>
      </c>
      <c r="CU245" s="224">
        <f>BY245</f>
        <v/>
      </c>
      <c r="CV245" s="237">
        <f>BZ245</f>
        <v/>
      </c>
      <c r="CW245" s="237">
        <f>CA245</f>
        <v/>
      </c>
      <c r="CX245" s="224">
        <f>CC245</f>
        <v/>
      </c>
      <c r="CY245" s="237">
        <f>CD245</f>
        <v/>
      </c>
      <c r="CZ245" s="7474">
        <f>IF(COUNTIF(Overview!K12:K14,TRUE)&gt;0,1.6,IF(COUNTIF(Overview!L12:L14,TRUE)&gt;0,8,0))</f>
        <v/>
      </c>
      <c r="DA245" s="1788"/>
      <c r="DB245" s="7483"/>
      <c r="DC245" s="844">
        <f>IF(CT245="","",IF(CT245&gt;CZ245,"Fail","Pass"))</f>
        <v/>
      </c>
      <c r="DD245" s="402"/>
      <c r="DE245" s="1565">
        <f>MyTimestamp(DC245)</f>
        <v/>
      </c>
      <c r="DF245" s="1531">
        <f>IF(COUNT(CE245:CH245)=1,15,IF(COUNT(CE245:CH245)=0,0,30))</f>
        <v/>
      </c>
      <c r="DG245" s="1532">
        <f>IF(DF245=0,0,2)</f>
        <v/>
      </c>
      <c r="DH245" s="1866"/>
      <c r="DI245" s="1866"/>
      <c r="DJ245" s="1863"/>
      <c r="DK245" s="1789"/>
      <c r="DL245" s="1574">
        <f>10^(CN245/20)*100-100</f>
        <v/>
      </c>
      <c r="DM245" s="777"/>
      <c r="DN245" s="976"/>
      <c r="DO245" s="777">
        <f>IF(DM245="","",10^(DM245/10))</f>
        <v/>
      </c>
      <c r="DP245" s="777">
        <f>IF(ISNUMBER(DN245)=FALSE,"",10^(DN245/10))</f>
        <v/>
      </c>
      <c r="DQ245" s="1578">
        <f>IF(AND(ISNUMBER(DO245),ISNUMBER(DP245)),IF(DO245/DP245&gt;1,ROUND((DO245)/DP245,3),1),1)</f>
        <v/>
      </c>
      <c r="DR245" s="1541"/>
      <c r="DS245" s="1541"/>
      <c r="DT245" s="1541"/>
      <c r="DU245" s="1541"/>
      <c r="DV245" s="1541"/>
      <c r="DW245" s="1541"/>
      <c r="DX245" s="1541"/>
      <c r="DY245" s="1541"/>
      <c r="DZ245" s="1541"/>
      <c r="EA245" s="1541"/>
      <c r="EB245" s="1541"/>
      <c r="EC245" s="1541"/>
      <c r="ED245" s="1541"/>
      <c r="EE245" s="1541"/>
      <c r="EF245" s="1541"/>
      <c r="EG245" s="1541"/>
      <c r="EH245" s="1541"/>
      <c r="EI245" s="1541"/>
      <c r="EJ245" s="1541"/>
      <c r="EK245" s="1541"/>
      <c r="EL245" s="1541"/>
      <c r="EM245" s="1541"/>
      <c r="EN245" s="1541"/>
      <c r="EO245" s="1541"/>
      <c r="EP245" s="1541"/>
      <c r="EQ245" s="1541"/>
      <c r="ER245" s="1541"/>
      <c r="ES245" s="1541"/>
      <c r="ET245" s="1541"/>
      <c r="EU245" s="1541"/>
      <c r="EV245" s="1541"/>
    </row>
    <row r="246" ht="12.75" x14ac:dyDescent="0.2">
      <c r="A246" s="1541"/>
      <c r="B246" s="1541"/>
      <c r="C246"/>
      <c r="D246" s="1486"/>
      <c r="E246" s="1486"/>
      <c r="F246" s="672" t="inlineStr">
        <is>
          <t>5.3</t>
        </is>
      </c>
      <c r="G246" s="1497"/>
      <c r="H246" s="130">
        <f>BV246</f>
        <v/>
      </c>
      <c r="I246" s="130">
        <f>BW246</f>
        <v/>
      </c>
      <c r="J246" s="1299" t="inlineStr">
        <is>
          <t>LTE</t>
        </is>
      </c>
      <c r="K246" s="1299" t="inlineStr">
        <is>
          <t>FDD1</t>
        </is>
      </c>
      <c r="L246" s="115"/>
      <c r="M246" s="130">
        <v>10</v>
      </c>
      <c r="N246" s="119" t="inlineStr">
        <is>
          <t>QPSK</t>
        </is>
      </c>
      <c r="O246" s="131"/>
      <c r="P246" s="6597"/>
      <c r="Q246" s="131">
        <v>1</v>
      </c>
      <c r="R246" s="131">
        <v>0</v>
      </c>
      <c r="S246" s="130"/>
      <c r="T246" s="130">
        <v>18300</v>
      </c>
      <c r="U246" s="6593">
        <v>1950</v>
      </c>
      <c r="V246" s="119"/>
      <c r="W246" s="1305"/>
      <c r="X246" s="119"/>
      <c r="Y246" s="119"/>
      <c r="Z246" s="119"/>
      <c r="AA246" s="115"/>
      <c r="AB246" s="115"/>
      <c r="AC246" s="1300">
        <f>IF(OR(BX246="Close to Ear",BX246="Close to Head"),"Head",IF(BX246="Extremity","Extremity","Body"))</f>
        <v/>
      </c>
      <c r="AD246" s="1301">
        <f>CA246</f>
        <v/>
      </c>
      <c r="AE246" s="1299">
        <f>CB246</f>
        <v/>
      </c>
      <c r="AF246" s="115"/>
      <c r="AG246" s="1302">
        <f>IF(OR(AZ246="",BA246=""),"N/A",IF(DC246="Pass","P","F"))</f>
        <v/>
      </c>
      <c r="AH246" s="129"/>
      <c r="AI246" s="129"/>
      <c r="AJ246" s="129"/>
      <c r="AK246" s="119"/>
      <c r="AL246" s="115"/>
      <c r="AM246" s="119"/>
      <c r="AN246" s="119"/>
      <c r="AO246" s="692"/>
      <c r="AP246" s="692"/>
      <c r="AQ246" s="692"/>
      <c r="AR246" s="692"/>
      <c r="AS246" s="692"/>
      <c r="AT246" s="1303">
        <f>IF(AC246="Extremity",IF(CG246="","",CG246),"")</f>
        <v/>
      </c>
      <c r="AU246" s="1303">
        <f>IF(AC246="Extremity",IF(CH246="","",CH246),"")</f>
        <v/>
      </c>
      <c r="AV246" s="1304">
        <f>IF(AC246="Extremity","",IF(CE246="","",CE246))</f>
        <v/>
      </c>
      <c r="AW246" s="1304">
        <f>IF(AD246="Extremity","",IF(CF246="","",CF246))</f>
        <v/>
      </c>
      <c r="AX246" s="1305">
        <f>DL246</f>
        <v/>
      </c>
      <c r="AY246" s="1305">
        <f>DQ246</f>
        <v/>
      </c>
      <c r="AZ246" s="3377">
        <f>IF(AC246="Extremity",IF(DA246="","",DA246),"")</f>
        <v/>
      </c>
      <c r="BA246" s="3378">
        <f>IF(AC246="Extremity","",IF(CT246="","",CT246))</f>
        <v/>
      </c>
      <c r="BB246" s="1305">
        <f>IF(AC246="Extremity",IF(DB246="","",DB246),"")</f>
        <v/>
      </c>
      <c r="BC246" s="1304">
        <f>IF(AC246="Extremity","",IF(CZ246="","",CZ246))</f>
        <v/>
      </c>
      <c r="BD246" s="1305">
        <f>DD246</f>
        <v/>
      </c>
      <c r="BE246" s="132">
        <f>DE246</f>
        <v/>
      </c>
      <c r="BF246" s="133">
        <f>DF246*60</f>
        <v/>
      </c>
      <c r="BG246" s="121">
        <f>BE246</f>
        <v/>
      </c>
      <c r="BH246" s="133">
        <f>DG246*60</f>
        <v/>
      </c>
      <c r="BI246" s="133">
        <f>DH246</f>
        <v/>
      </c>
      <c r="BJ246" s="117"/>
      <c r="BK246" s="812">
        <f>Overview!$E$7</f>
        <v/>
      </c>
      <c r="BL246" s="117"/>
      <c r="BM246" s="834">
        <f>DI246</f>
        <v/>
      </c>
      <c r="BN246" s="812">
        <f>Overview!$P$153</f>
        <v/>
      </c>
      <c r="BO246" s="117"/>
      <c r="BP246" s="117"/>
      <c r="BQ246" s="115"/>
      <c r="BR246" s="1478"/>
      <c r="BS246" s="1541"/>
      <c r="BT246" s="1864" t="inlineStr">
        <is>
          <t>LTE</t>
        </is>
      </c>
      <c r="BU246" s="1828" t="inlineStr">
        <is>
          <t>FDD1</t>
        </is>
      </c>
      <c r="BV246" s="906">
        <f>Overview!$H$28</f>
        <v/>
      </c>
      <c r="BW246" s="1865"/>
      <c r="BX246" s="1828" t="inlineStr">
        <is>
          <t>Close to ear</t>
        </is>
      </c>
      <c r="BY246" s="7303"/>
      <c r="BZ246" s="1828">
        <f>IF(COUNT('Conducted LTE'!$AH$3:$AH$170)=0,10,INDEX('Conducted LTE'!$M$3:$M$170,MATCH(MAX('Conducted LTE'!$AH$3:$AH$170),'Conducted LTE'!$AH$3:$AH$170,0)))</f>
        <v>10</v>
      </c>
      <c r="CA246" s="1829" t="inlineStr">
        <is>
          <t>Right Tilt</t>
        </is>
      </c>
      <c r="CB246" s="200">
        <v>0</v>
      </c>
      <c r="CC246" s="977">
        <f>IF(COUNT('Conducted LTE'!$AH$3:$AH$170)=0,18300,INDEX('Conducted LTE'!$T$3:$T$170,MATCH(MAX('Conducted LTE'!$AH$3:$AH$170),'Conducted LTE'!$AH$3:$AH$170,0)))</f>
        <v>18300</v>
      </c>
      <c r="CD246" s="977">
        <f>IF(COUNT('Conducted LTE'!$AH$3:$AH$170)=0,1950,INDEX('Conducted LTE'!$U$3:$U$170,MATCH(MAX('Conducted LTE'!$AH$3:$AH$170),'Conducted LTE'!$AH$3:$AH$170,0)))</f>
        <v>1950</v>
      </c>
      <c r="CE246" s="7234"/>
      <c r="CF246" s="7234"/>
      <c r="CG246" s="6706"/>
      <c r="CH246" s="6706"/>
      <c r="CI246" s="225">
        <f>BY246</f>
        <v/>
      </c>
      <c r="CJ246" s="237">
        <f>BZ246</f>
        <v/>
      </c>
      <c r="CK246" s="223">
        <f>CA246</f>
        <v/>
      </c>
      <c r="CL246" s="237">
        <f>CC246</f>
        <v/>
      </c>
      <c r="CM246" s="237">
        <f>CD246</f>
        <v/>
      </c>
      <c r="CN246" s="1527"/>
      <c r="CO246" s="1579"/>
      <c r="CP246" s="7214">
        <f>IF(CF246=""," ",IF(ABS(CE246-CF246)&lt;=0.1,"Valid","Not valid"))</f>
        <v/>
      </c>
      <c r="CQ246" s="1674">
        <f> IF(CE246="","",IF(AND(CE246&lt;&gt;"",CF246=""),IF(CE246&gt;=0.8,"Medir+Sig Max","No"),IF(CF246&lt;&gt;"",IF(CF246&gt;=0.8,"Medir+Sig Max","No"),"")))</f>
        <v/>
      </c>
      <c r="CR246" s="6927">
        <f>IF(UPPER('SAR FCC-ISED'!CQ1)="X",IF(CF246=""," ",IF((ABS(CE246)&lt;5)*AND(ABS(CF246)&lt;5)*AND(ABS(CT246)&lt;5),"Solo si es max","Medir")),IF(CF246=""," ",IF((ABS(CE246)&lt;1)*AND(ABS(CF246)&lt;1)*AND(ABS(CT246)&lt;1),"Solo si es max","Medir")))</f>
        <v/>
      </c>
      <c r="CS246" s="1674"/>
      <c r="CT246" s="220">
        <f>IF(CO246="",IF(AND(CE246="",CF246=""),"",IF(CF246="",IF(DQ246&gt;1,ROUND(DQ246*CE246,3),CE246),IF(DQ246&gt;1,ROUND(DQ246*CF246,3),CF246))),IF(AND(CE246="",CF246=""),"",IF(CF246="",IF(DQ246&gt;1,ROUND(DQ246*CE246*(1/(CO246)),3),CE246*(1/(CO246))),IF(DQ246&gt;1,ROUND(DQ246*CF246*(1/(CO246)),3),CF246*(1/(CO246))))))</f>
        <v/>
      </c>
      <c r="CU246" s="224">
        <f>BY246</f>
        <v/>
      </c>
      <c r="CV246" s="237">
        <f>BZ246</f>
        <v/>
      </c>
      <c r="CW246" s="237">
        <f>CA246</f>
        <v/>
      </c>
      <c r="CX246" s="224">
        <f>CC246</f>
        <v/>
      </c>
      <c r="CY246" s="237">
        <f>CD246</f>
        <v/>
      </c>
      <c r="CZ246" s="7474">
        <f>IF(COUNTIF(Overview!K12:K14,TRUE)&gt;0,1.6,IF(COUNTIF(Overview!L12:L14,TRUE)&gt;0,8,0))</f>
        <v/>
      </c>
      <c r="DA246" s="1788"/>
      <c r="DB246" s="7483"/>
      <c r="DC246" s="844">
        <f>IF(CT246="","",IF(CT246&gt;CZ246,"Fail","Pass"))</f>
        <v/>
      </c>
      <c r="DD246" s="402"/>
      <c r="DE246" s="1565">
        <f>MyTimestamp(DC246)</f>
        <v/>
      </c>
      <c r="DF246" s="1531">
        <f>IF(COUNT(CE246:CH246)=1,15,IF(COUNT(CE246:CH246)=0,0,30))</f>
        <v/>
      </c>
      <c r="DG246" s="1532">
        <f>IF(DF246=0,0,2)</f>
        <v/>
      </c>
      <c r="DH246" s="1866"/>
      <c r="DI246" s="1866"/>
      <c r="DJ246" s="1863"/>
      <c r="DK246" s="1789"/>
      <c r="DL246" s="1574">
        <f>10^(CN246/20)*100-100</f>
        <v/>
      </c>
      <c r="DM246" s="777"/>
      <c r="DN246" s="977"/>
      <c r="DO246" s="777">
        <f>IF(DM246="","",10^(DM246/10))</f>
        <v/>
      </c>
      <c r="DP246" s="777">
        <f>IF(ISNUMBER(DN246)=FALSE,"",10^(DN246/10))</f>
        <v/>
      </c>
      <c r="DQ246" s="1578">
        <f>IF(AND(ISNUMBER(DO246),ISNUMBER(DP246)),IF(DO246/DP246&gt;1,ROUND((DO246)/DP246,3),1),1)</f>
        <v/>
      </c>
      <c r="DR246" s="1541"/>
      <c r="DS246" s="1541"/>
      <c r="DT246" s="1541"/>
      <c r="DU246" s="1541"/>
      <c r="DV246" s="1541"/>
      <c r="DW246" s="1541"/>
      <c r="DX246" s="1541"/>
      <c r="DY246" s="1541"/>
      <c r="DZ246" s="1541"/>
      <c r="EA246" s="1541"/>
      <c r="EB246" s="1541"/>
      <c r="EC246" s="1541"/>
      <c r="ED246" s="1541"/>
      <c r="EE246" s="1541"/>
      <c r="EF246" s="1541"/>
      <c r="EG246" s="1541"/>
      <c r="EH246" s="1541"/>
      <c r="EI246" s="1541"/>
      <c r="EJ246" s="1541"/>
      <c r="EK246" s="1541"/>
      <c r="EL246" s="1541"/>
      <c r="EM246" s="1541"/>
      <c r="EN246" s="1541"/>
      <c r="EO246" s="1541"/>
      <c r="EP246" s="1541"/>
      <c r="EQ246" s="1541"/>
      <c r="ER246" s="1541"/>
      <c r="ES246" s="1541"/>
      <c r="ET246" s="1541"/>
      <c r="EU246" s="1541"/>
      <c r="EV246" s="1541"/>
    </row>
    <row r="247" ht="12.75" x14ac:dyDescent="0.2">
      <c r="A247" s="1541"/>
      <c r="B247" s="1541"/>
      <c r="C247"/>
      <c r="D247" s="1486"/>
      <c r="E247" s="1486"/>
      <c r="F247" s="672" t="inlineStr">
        <is>
          <t>5.3</t>
        </is>
      </c>
      <c r="G247" s="1497"/>
      <c r="H247" s="130">
        <f>BV247</f>
        <v/>
      </c>
      <c r="I247" s="130">
        <f>BW247</f>
        <v/>
      </c>
      <c r="J247" s="1299" t="inlineStr">
        <is>
          <t>LTE</t>
        </is>
      </c>
      <c r="K247" s="1299" t="inlineStr">
        <is>
          <t>FDD1</t>
        </is>
      </c>
      <c r="L247" s="115"/>
      <c r="M247" s="130">
        <v>10</v>
      </c>
      <c r="N247" s="119" t="inlineStr">
        <is>
          <t>QPSK</t>
        </is>
      </c>
      <c r="O247" s="131"/>
      <c r="P247" s="6597"/>
      <c r="Q247" s="131">
        <v>1</v>
      </c>
      <c r="R247" s="131">
        <v>0</v>
      </c>
      <c r="S247" s="130"/>
      <c r="T247" s="130">
        <v>18300</v>
      </c>
      <c r="U247" s="6593">
        <v>1950</v>
      </c>
      <c r="V247" s="119"/>
      <c r="W247" s="1305"/>
      <c r="X247" s="119"/>
      <c r="Y247" s="119"/>
      <c r="Z247" s="119"/>
      <c r="AA247" s="115"/>
      <c r="AB247" s="115"/>
      <c r="AC247" s="1300">
        <f>IF(OR(BX247="Close to Ear",BX247="Close to Head"),"Head",IF(BX247="Extremity","Extremity","Body"))</f>
        <v/>
      </c>
      <c r="AD247" s="1301">
        <f>CA247</f>
        <v/>
      </c>
      <c r="AE247" s="1299">
        <f>CB247</f>
        <v/>
      </c>
      <c r="AF247" s="115"/>
      <c r="AG247" s="1302">
        <f>IF(OR(AZ247="",BA247=""),"N/A",IF(DC247="Pass","P","F"))</f>
        <v/>
      </c>
      <c r="AH247" s="129"/>
      <c r="AI247" s="129"/>
      <c r="AJ247" s="129"/>
      <c r="AK247" s="119"/>
      <c r="AL247" s="115"/>
      <c r="AM247" s="119"/>
      <c r="AN247" s="119"/>
      <c r="AO247" s="692"/>
      <c r="AP247" s="692"/>
      <c r="AQ247" s="692"/>
      <c r="AR247" s="692"/>
      <c r="AS247" s="692"/>
      <c r="AT247" s="1303">
        <f>IF(AC247="Extremity",IF(CG247="","",CG247),"")</f>
        <v/>
      </c>
      <c r="AU247" s="1303">
        <f>IF(AC247="Extremity",IF(CH247="","",CH247),"")</f>
        <v/>
      </c>
      <c r="AV247" s="1304">
        <f>IF(AC247="Extremity","",IF(CE247="","",CE247))</f>
        <v/>
      </c>
      <c r="AW247" s="1304">
        <f>IF(AD247="Extremity","",IF(CF247="","",CF247))</f>
        <v/>
      </c>
      <c r="AX247" s="1305">
        <f>DL247</f>
        <v/>
      </c>
      <c r="AY247" s="1305">
        <f>DQ247</f>
        <v/>
      </c>
      <c r="AZ247" s="3377">
        <f>IF(AC247="Extremity",IF(DA247="","",DA247),"")</f>
        <v/>
      </c>
      <c r="BA247" s="3378">
        <f>IF(AC247="Extremity","",IF(CT247="","",CT247))</f>
        <v/>
      </c>
      <c r="BB247" s="1305">
        <f>IF(AC247="Extremity",IF(DB247="","",DB247),"")</f>
        <v/>
      </c>
      <c r="BC247" s="1304">
        <f>IF(AC247="Extremity","",IF(CZ247="","",CZ247))</f>
        <v/>
      </c>
      <c r="BD247" s="1305">
        <f>DD247</f>
        <v/>
      </c>
      <c r="BE247" s="132">
        <f>DE247</f>
        <v/>
      </c>
      <c r="BF247" s="133">
        <f>DF247*60</f>
        <v/>
      </c>
      <c r="BG247" s="121">
        <f>BE247</f>
        <v/>
      </c>
      <c r="BH247" s="133">
        <f>DG247*60</f>
        <v/>
      </c>
      <c r="BI247" s="133">
        <f>DH247</f>
        <v/>
      </c>
      <c r="BJ247" s="117"/>
      <c r="BK247" s="812">
        <f>Overview!$E$7</f>
        <v/>
      </c>
      <c r="BL247" s="117"/>
      <c r="BM247" s="834">
        <f>DI247</f>
        <v/>
      </c>
      <c r="BN247" s="812">
        <f>Overview!$P$153</f>
        <v/>
      </c>
      <c r="BO247" s="117"/>
      <c r="BP247" s="117"/>
      <c r="BQ247" s="115"/>
      <c r="BR247" s="1478"/>
      <c r="BS247" s="1541"/>
      <c r="BT247" s="1864" t="inlineStr">
        <is>
          <t>LTE</t>
        </is>
      </c>
      <c r="BU247" s="1828" t="inlineStr">
        <is>
          <t>FDD1</t>
        </is>
      </c>
      <c r="BV247" s="906">
        <f>Overview!$H$28</f>
        <v/>
      </c>
      <c r="BW247" s="1865"/>
      <c r="BX247" s="1828" t="inlineStr">
        <is>
          <t>Close to ear</t>
        </is>
      </c>
      <c r="BY247" s="7304"/>
      <c r="BZ247" s="1828">
        <f>IF(COUNT('Conducted LTE'!$AH$3:$AH$170)=0,10,INDEX('Conducted LTE'!$M$3:$M$170,MATCH(MAX('Conducted LTE'!$AH$3:$AH$170),'Conducted LTE'!$AH$3:$AH$170,0)))</f>
        <v>10</v>
      </c>
      <c r="CA247" s="877" t="str">
        <f>IF(COUNT(CF243:CF246)=0,IF(COUNT(CE243:CE246)=0,"TBD",VLOOKUP(MAX(CE243:CE246),CE243:CK246,7,FALSE)),VLOOKUP(MAX(CF243:CF246),CF243:CK246,6,FALSE))</f>
        <v>TBD</v>
      </c>
      <c r="CB247" s="200">
        <v>0</v>
      </c>
      <c r="CC247" s="1104">
        <f>IF(COUNT('Conducted LTE'!$AH$3:$AH$170)=0,18300,INDEX('Conducted LTE'!$T$3:$T$170,MATCH(MAX('Conducted LTE'!$AH$3:$AH$170),'Conducted LTE'!$AH$3:$AH$170,0)))</f>
        <v>18300</v>
      </c>
      <c r="CD247" s="1104">
        <f>IF(COUNT('Conducted LTE'!$AH$3:$AH$170)=0,1950,INDEX('Conducted LTE'!$U$3:$U$170,MATCH(MAX('Conducted LTE'!$AH$3:$AH$170),'Conducted LTE'!$AH$3:$AH$170,0)))</f>
        <v>1950</v>
      </c>
      <c r="CE247" s="7234"/>
      <c r="CF247" s="7234"/>
      <c r="CG247" s="6706"/>
      <c r="CH247" s="6706"/>
      <c r="CI247" s="225">
        <f>BY247</f>
        <v/>
      </c>
      <c r="CJ247" s="237">
        <f>BZ247</f>
        <v/>
      </c>
      <c r="CK247" s="223">
        <f>CA247</f>
        <v/>
      </c>
      <c r="CL247" s="237">
        <f>CC247</f>
        <v/>
      </c>
      <c r="CM247" s="6892">
        <f>CD247</f>
        <v/>
      </c>
      <c r="CN247" s="1527"/>
      <c r="CO247" s="1579"/>
      <c r="CP247" s="7214">
        <f>IF(CF247=""," ",IF(ABS(CE247-CF247)&lt;=0.1,"Valid","Not valid"))</f>
        <v/>
      </c>
      <c r="CQ247" s="1674">
        <f> IF(CE247="","",IF(AND(CE247&lt;&gt;"",CF247=""),IF(CE247&gt;=0.8,"Medir+Sig Max","No"),IF(CF247&lt;&gt;"",IF(CF247&gt;=0.8,"Medir+Sig Max","No"),"")))</f>
        <v/>
      </c>
      <c r="CR247" s="6927">
        <f>IF(UPPER('SAR FCC-ISED'!CQ1)="X",IF(CF247=""," ",IF((ABS(CE247)&lt;5)*AND(ABS(CF247)&lt;5)*AND(ABS(CT247)&lt;5),"Solo si es max","Medir")),IF(CF247=""," ",IF((ABS(CE247)&lt;1)*AND(ABS(CF247)&lt;1)*AND(ABS(CT247)&lt;1),"Solo si es max","Medir")))</f>
        <v/>
      </c>
      <c r="CS247" s="1674"/>
      <c r="CT247" s="220">
        <f>IF(CO247="",IF(AND(CE247="",CF247=""),"",IF(CF247="",IF(DQ247&gt;1,ROUND(DQ247*CE247,3),CE247),IF(DQ247&gt;1,ROUND(DQ247*CF247,3),CF247))),IF(AND(CE247="",CF247=""),"",IF(CF247="",IF(DQ247&gt;1,ROUND(DQ247*CE247*(1/(CO247)),3),CE247*(1/(CO247))),IF(DQ247&gt;1,ROUND(DQ247*CF247*(1/(CO247)),3),CF247*(1/(CO247))))))</f>
        <v/>
      </c>
      <c r="CU247" s="224">
        <f>BY247</f>
        <v/>
      </c>
      <c r="CV247" s="237">
        <f>BZ247</f>
        <v/>
      </c>
      <c r="CW247" s="237">
        <f>CA247</f>
        <v/>
      </c>
      <c r="CX247" s="224">
        <f>CC247</f>
        <v/>
      </c>
      <c r="CY247" s="237">
        <f>CD247</f>
        <v/>
      </c>
      <c r="CZ247" s="7474">
        <f>IF(COUNTIF(Overview!K12:K14,TRUE)&gt;0,1.6,IF(COUNTIF(Overview!L12:L14,TRUE)&gt;0,8,0))</f>
        <v/>
      </c>
      <c r="DA247" s="1788"/>
      <c r="DB247" s="7483"/>
      <c r="DC247" s="844">
        <f>IF(CT247="","",IF(CT247&gt;CZ247,"Fail","Pass"))</f>
        <v/>
      </c>
      <c r="DD247" s="402"/>
      <c r="DE247" s="1565">
        <f>MyTimestamp(DC247)</f>
        <v/>
      </c>
      <c r="DF247" s="1531">
        <f>IF(COUNT(CE247:CH247)=1,15,IF(COUNT(CE247:CH247)=0,0,30))</f>
        <v/>
      </c>
      <c r="DG247" s="1532">
        <f>IF(DF247=0,0,2)</f>
        <v/>
      </c>
      <c r="DH247" s="1866"/>
      <c r="DI247" s="1866"/>
      <c r="DJ247" s="1863"/>
      <c r="DK247" s="1789"/>
      <c r="DL247" s="1574">
        <f>10^(CN247/20)*100-100</f>
        <v/>
      </c>
      <c r="DM247" s="777"/>
      <c r="DN247" s="1104"/>
      <c r="DO247" s="777">
        <f>IF(DM247="","",10^(DM247/10))</f>
        <v/>
      </c>
      <c r="DP247" s="777">
        <f>IF(ISNUMBER(DN247)=FALSE,"",10^(DN247/10))</f>
        <v/>
      </c>
      <c r="DQ247" s="1578">
        <f>IF(AND(ISNUMBER(DO247),ISNUMBER(DP247)),IF(DO247/DP247&gt;1,ROUND((DO247)/DP247,3),1),1)</f>
        <v/>
      </c>
      <c r="DR247" s="1541"/>
      <c r="DS247" s="1541"/>
      <c r="DT247" s="1541"/>
      <c r="DU247" s="1541"/>
      <c r="DV247" s="1541"/>
      <c r="DW247" s="1541"/>
      <c r="DX247" s="1541"/>
      <c r="DY247" s="1541"/>
      <c r="DZ247" s="1541"/>
      <c r="EA247" s="1541"/>
      <c r="EB247" s="1541"/>
      <c r="EC247" s="1541"/>
      <c r="ED247" s="1541"/>
      <c r="EE247" s="1541"/>
      <c r="EF247" s="1541"/>
      <c r="EG247" s="1541"/>
      <c r="EH247" s="1541"/>
      <c r="EI247" s="1541"/>
      <c r="EJ247" s="1541"/>
      <c r="EK247" s="1541"/>
      <c r="EL247" s="1541"/>
      <c r="EM247" s="1541"/>
      <c r="EN247" s="1541"/>
      <c r="EO247" s="1541"/>
      <c r="EP247" s="1541"/>
      <c r="EQ247" s="1541"/>
      <c r="ER247" s="1541"/>
      <c r="ES247" s="1541"/>
      <c r="ET247" s="1541"/>
      <c r="EU247" s="1541"/>
      <c r="EV247" s="1541"/>
    </row>
    <row r="248" ht="12.75" x14ac:dyDescent="0.2">
      <c r="A248" s="1541"/>
      <c r="B248" s="1541"/>
      <c r="C248"/>
      <c r="D248" s="1486"/>
      <c r="E248" s="1486"/>
      <c r="F248" s="672" t="inlineStr">
        <is>
          <t>5.3</t>
        </is>
      </c>
      <c r="G248" s="1497"/>
      <c r="H248" s="130">
        <f>BV248</f>
        <v/>
      </c>
      <c r="I248" s="130">
        <f>BW248</f>
        <v/>
      </c>
      <c r="J248" s="1299" t="inlineStr">
        <is>
          <t>LTE</t>
        </is>
      </c>
      <c r="K248" s="1299" t="inlineStr">
        <is>
          <t>FDD1</t>
        </is>
      </c>
      <c r="L248" s="115"/>
      <c r="M248" s="130">
        <v>10</v>
      </c>
      <c r="N248" s="119" t="inlineStr">
        <is>
          <t>QPSK</t>
        </is>
      </c>
      <c r="O248" s="131"/>
      <c r="P248" s="6597"/>
      <c r="Q248" s="131">
        <v>1</v>
      </c>
      <c r="R248" s="131">
        <v>0</v>
      </c>
      <c r="S248" s="130"/>
      <c r="T248" s="130">
        <v>18300</v>
      </c>
      <c r="U248" s="6593">
        <v>1950</v>
      </c>
      <c r="V248" s="119"/>
      <c r="W248" s="1305"/>
      <c r="X248" s="119"/>
      <c r="Y248" s="119"/>
      <c r="Z248" s="119"/>
      <c r="AA248" s="115"/>
      <c r="AB248" s="115"/>
      <c r="AC248" s="1300">
        <f>IF(OR(BX248="Close to Ear",BX248="Close to Head"),"Head",IF(BX248="Extremity","Extremity","Body"))</f>
        <v/>
      </c>
      <c r="AD248" s="1301">
        <f>CA248</f>
        <v/>
      </c>
      <c r="AE248" s="1299">
        <f>CB248</f>
        <v/>
      </c>
      <c r="AF248" s="115"/>
      <c r="AG248" s="1302">
        <f>IF(OR(AZ248="",BA248=""),"N/A",IF(DC248="Pass","P","F"))</f>
        <v/>
      </c>
      <c r="AH248" s="129"/>
      <c r="AI248" s="129"/>
      <c r="AJ248" s="129"/>
      <c r="AK248" s="119"/>
      <c r="AL248" s="115"/>
      <c r="AM248" s="119"/>
      <c r="AN248" s="119"/>
      <c r="AO248" s="692"/>
      <c r="AP248" s="692"/>
      <c r="AQ248" s="692"/>
      <c r="AR248" s="692"/>
      <c r="AS248" s="692"/>
      <c r="AT248" s="1303">
        <f>IF(AC248="Extremity",IF(CG248="","",CG248),"")</f>
        <v/>
      </c>
      <c r="AU248" s="1303">
        <f>IF(AC248="Extremity",IF(CH248="","",CH248),"")</f>
        <v/>
      </c>
      <c r="AV248" s="1304">
        <f>IF(AC248="Extremity","",IF(CE248="","",CE248))</f>
        <v/>
      </c>
      <c r="AW248" s="1304">
        <f>IF(AD248="Extremity","",IF(CF248="","",CF248))</f>
        <v/>
      </c>
      <c r="AX248" s="1305">
        <f>DL248</f>
        <v/>
      </c>
      <c r="AY248" s="1305">
        <f>DQ248</f>
        <v/>
      </c>
      <c r="AZ248" s="3377">
        <f>IF(AC248="Extremity",IF(DA248="","",DA248),"")</f>
        <v/>
      </c>
      <c r="BA248" s="3378">
        <f>IF(AC248="Extremity","",IF(CT248="","",CT248))</f>
        <v/>
      </c>
      <c r="BB248" s="1305">
        <f>IF(AC248="Extremity",IF(DB248="","",DB248),"")</f>
        <v/>
      </c>
      <c r="BC248" s="1304">
        <f>IF(AC248="Extremity","",IF(CZ248="","",CZ248))</f>
        <v/>
      </c>
      <c r="BD248" s="1305">
        <f>DD248</f>
        <v/>
      </c>
      <c r="BE248" s="132">
        <f>DE248</f>
        <v/>
      </c>
      <c r="BF248" s="133">
        <f>DF248*60</f>
        <v/>
      </c>
      <c r="BG248" s="121">
        <f>BE248</f>
        <v/>
      </c>
      <c r="BH248" s="133">
        <f>DG248*60</f>
        <v/>
      </c>
      <c r="BI248" s="133">
        <f>DH248</f>
        <v/>
      </c>
      <c r="BJ248" s="117"/>
      <c r="BK248" s="812">
        <f>Overview!$E$7</f>
        <v/>
      </c>
      <c r="BL248" s="117"/>
      <c r="BM248" s="834">
        <f>DI248</f>
        <v/>
      </c>
      <c r="BN248" s="812">
        <f>Overview!$P$153</f>
        <v/>
      </c>
      <c r="BO248" s="117"/>
      <c r="BP248" s="117"/>
      <c r="BQ248" s="115"/>
      <c r="BR248" s="1478"/>
      <c r="BS248" s="1541"/>
      <c r="BT248" s="1867" t="inlineStr">
        <is>
          <t>LTE</t>
        </is>
      </c>
      <c r="BU248" s="1830" t="inlineStr">
        <is>
          <t>FDD1</t>
        </is>
      </c>
      <c r="BV248" s="875">
        <f>Overview!$H$28</f>
        <v/>
      </c>
      <c r="BW248" s="1865"/>
      <c r="BX248" s="1830" t="inlineStr">
        <is>
          <t>Close to ear</t>
        </is>
      </c>
      <c r="BY248" s="7305"/>
      <c r="BZ248" s="1830">
        <f>IF(COUNT('Conducted LTE'!$AH$3:$AH$170)=0,10,INDEX('Conducted LTE'!$M$3:$M$170,MATCH(MAX('Conducted LTE'!$AH$3:$AH$170),'Conducted LTE'!$AH$3:$AH$170,0)))</f>
        <v>10</v>
      </c>
      <c r="CA248" s="1156" t="str">
        <f>CA247</f>
        <v>TBD</v>
      </c>
      <c r="CB248" s="201">
        <v>0</v>
      </c>
      <c r="CC248" s="977">
        <f>IF(COUNT('Conducted LTE'!$AH$3:$AH$170)=0,18300,INDEX('Conducted LTE'!$T$3:$T$170,MATCH(MAX('Conducted LTE'!$AH$3:$AH$170),'Conducted LTE'!$AH$3:$AH$170,0)))</f>
        <v>18300</v>
      </c>
      <c r="CD248" s="977">
        <f>IF(COUNT('Conducted LTE'!$AH$3:$AH$170)=0,1950,INDEX('Conducted LTE'!$U$3:$U$170,MATCH(MAX('Conducted LTE'!$AH$3:$AH$170),'Conducted LTE'!$AH$3:$AH$170,0)))</f>
        <v>1950</v>
      </c>
      <c r="CE248" s="7234"/>
      <c r="CF248" s="7234"/>
      <c r="CG248" s="6706"/>
      <c r="CH248" s="6706"/>
      <c r="CI248" s="225">
        <f>BY248</f>
        <v/>
      </c>
      <c r="CJ248" s="237">
        <f>BZ248</f>
        <v/>
      </c>
      <c r="CK248" s="223">
        <f>CA248</f>
        <v/>
      </c>
      <c r="CL248" s="237">
        <f>CC248</f>
        <v/>
      </c>
      <c r="CM248" s="6892">
        <f>CD248</f>
        <v/>
      </c>
      <c r="CN248" s="1527"/>
      <c r="CO248" s="1579"/>
      <c r="CP248" s="7214">
        <f>IF(CF248=""," ",IF(ABS(CE248-CF248)&lt;=0.1,"Valid","Not valid"))</f>
        <v/>
      </c>
      <c r="CQ248" s="1674">
        <f> IF(CE248="","",IF(AND(CE248&lt;&gt;"",CF248=""),IF(CE248&gt;=0.8,"Medir+Sig Max","No"),IF(CF248&lt;&gt;"",IF(CF248&gt;=0.8,"Medir+Sig Max","No"),"")))</f>
        <v/>
      </c>
      <c r="CR248" s="6927">
        <f>IF(UPPER('SAR FCC-ISED'!CQ1)="X",IF(CF248=""," ",IF((ABS(CE248)&lt;5)*AND(ABS(CF248)&lt;5)*AND(ABS(CT248)&lt;5),"Solo si es max","Medir")),IF(CF248=""," ",IF((ABS(CE248)&lt;1)*AND(ABS(CF248)&lt;1)*AND(ABS(CT248)&lt;1),"Solo si es max","Medir")))</f>
        <v/>
      </c>
      <c r="CS248" s="1674"/>
      <c r="CT248" s="220">
        <f>IF(CO248="",IF(AND(CE248="",CF248=""),"",IF(CF248="",IF(DQ248&gt;1,ROUND(DQ248*CE248,3),CE248),IF(DQ248&gt;1,ROUND(DQ248*CF248,3),CF248))),IF(AND(CE248="",CF248=""),"",IF(CF248="",IF(DQ248&gt;1,ROUND(DQ248*CE248*(1/(CO248)),3),CE248*(1/(CO248))),IF(DQ248&gt;1,ROUND(DQ248*CF248*(1/(CO248)),3),CF248*(1/(CO248))))))</f>
        <v/>
      </c>
      <c r="CU248" s="224">
        <f>BY248</f>
        <v/>
      </c>
      <c r="CV248" s="237">
        <f>BZ248</f>
        <v/>
      </c>
      <c r="CW248" s="237">
        <f>CA248</f>
        <v/>
      </c>
      <c r="CX248" s="224">
        <f>CC248</f>
        <v/>
      </c>
      <c r="CY248" s="237">
        <f>CD248</f>
        <v/>
      </c>
      <c r="CZ248" s="7474">
        <f>IF(COUNTIF(Overview!K12:K14,TRUE)&gt;0,1.6,IF(COUNTIF(Overview!L12:L14,TRUE)&gt;0,8,0))</f>
        <v/>
      </c>
      <c r="DA248" s="1788"/>
      <c r="DB248" s="7483"/>
      <c r="DC248" s="844">
        <f>IF(CT248="","",IF(CT248&gt;CZ248,"Fail","Pass"))</f>
        <v/>
      </c>
      <c r="DD248" s="402"/>
      <c r="DE248" s="1565">
        <f>MyTimestamp(DC248)</f>
        <v/>
      </c>
      <c r="DF248" s="1531">
        <f>IF(COUNT(CE248:CH248)=1,15,IF(COUNT(CE248:CH248)=0,0,30))</f>
        <v/>
      </c>
      <c r="DG248" s="1532">
        <f>IF(DF248=0,0,2)</f>
        <v/>
      </c>
      <c r="DH248" s="1866"/>
      <c r="DI248" s="1866"/>
      <c r="DJ248" s="1863"/>
      <c r="DK248" s="1789"/>
      <c r="DL248" s="1574">
        <f>10^(CN248/20)*100-100</f>
        <v/>
      </c>
      <c r="DM248" s="777"/>
      <c r="DN248" s="977"/>
      <c r="DO248" s="777">
        <f>IF(DM248="","",10^(DM248/10))</f>
        <v/>
      </c>
      <c r="DP248" s="777">
        <f>IF(ISNUMBER(DN248)=FALSE,"",10^(DN248/10))</f>
        <v/>
      </c>
      <c r="DQ248" s="1578">
        <f>IF(AND(ISNUMBER(DO248),ISNUMBER(DP248)),IF(DO248/DP248&gt;1,ROUND((DO248)/DP248,3),1),1)</f>
        <v/>
      </c>
      <c r="DR248" s="1541"/>
      <c r="DS248" s="1541"/>
      <c r="DT248" s="1541"/>
      <c r="DU248" s="1541"/>
      <c r="DV248" s="1541"/>
      <c r="DW248" s="1541"/>
      <c r="DX248" s="1541"/>
      <c r="DY248" s="1541"/>
      <c r="DZ248" s="1541"/>
      <c r="EA248" s="1541"/>
      <c r="EB248" s="1541"/>
      <c r="EC248" s="1541"/>
      <c r="ED248" s="1541"/>
      <c r="EE248" s="1541"/>
      <c r="EF248" s="1541"/>
      <c r="EG248" s="1541"/>
      <c r="EH248" s="1541"/>
      <c r="EI248" s="1541"/>
      <c r="EJ248" s="1541"/>
      <c r="EK248" s="1541"/>
      <c r="EL248" s="1541"/>
      <c r="EM248" s="1541"/>
      <c r="EN248" s="1541"/>
      <c r="EO248" s="1541"/>
      <c r="EP248" s="1541"/>
      <c r="EQ248" s="1541"/>
      <c r="ER248" s="1541"/>
      <c r="ES248" s="1541"/>
      <c r="ET248" s="1541"/>
      <c r="EU248" s="1541"/>
      <c r="EV248" s="1541"/>
    </row>
    <row r="249" ht="12.75" x14ac:dyDescent="0.2">
      <c r="A249" s="1541"/>
      <c r="B249" s="1541"/>
      <c r="C249"/>
      <c r="D249" s="1486"/>
      <c r="E249" s="1486"/>
      <c r="F249" s="672" t="inlineStr">
        <is>
          <t>5.3</t>
        </is>
      </c>
      <c r="G249" s="1497"/>
      <c r="H249" s="130">
        <f>BV249</f>
        <v/>
      </c>
      <c r="I249" s="130">
        <f>BW249</f>
        <v/>
      </c>
      <c r="J249" s="1299" t="inlineStr">
        <is>
          <t>LTE</t>
        </is>
      </c>
      <c r="K249" s="1299" t="inlineStr">
        <is>
          <t>FDD1</t>
        </is>
      </c>
      <c r="L249" s="115"/>
      <c r="M249" s="130">
        <v>10</v>
      </c>
      <c r="N249" s="119" t="inlineStr">
        <is>
          <t>QPSK</t>
        </is>
      </c>
      <c r="O249" s="131"/>
      <c r="P249" s="6597"/>
      <c r="Q249" s="131">
        <v>1</v>
      </c>
      <c r="R249" s="131">
        <v>0</v>
      </c>
      <c r="S249" s="130"/>
      <c r="T249" s="130">
        <v>18300</v>
      </c>
      <c r="U249" s="6593">
        <v>1950</v>
      </c>
      <c r="V249" s="119"/>
      <c r="W249" s="1305"/>
      <c r="X249" s="119"/>
      <c r="Y249" s="119"/>
      <c r="Z249" s="119"/>
      <c r="AA249" s="115"/>
      <c r="AB249" s="115"/>
      <c r="AC249" s="1300">
        <f>IF(OR(BX249="Close to Ear",BX249="Close to Head"),"Head",IF(BX249="Extremity","Extremity","Body"))</f>
        <v/>
      </c>
      <c r="AD249" s="1301">
        <f>CA249</f>
        <v/>
      </c>
      <c r="AE249" s="1299">
        <f>CB249</f>
        <v/>
      </c>
      <c r="AF249" s="115"/>
      <c r="AG249" s="1302">
        <f>IF(OR(AZ249="",BA249=""),"N/A",IF(DC249="Pass","P","F"))</f>
        <v/>
      </c>
      <c r="AH249" s="129"/>
      <c r="AI249" s="129"/>
      <c r="AJ249" s="129"/>
      <c r="AK249" s="119"/>
      <c r="AL249" s="115"/>
      <c r="AM249" s="119"/>
      <c r="AN249" s="119"/>
      <c r="AO249" s="692"/>
      <c r="AP249" s="692"/>
      <c r="AQ249" s="692"/>
      <c r="AR249" s="692"/>
      <c r="AS249" s="692"/>
      <c r="AT249" s="1303">
        <f>IF(AC249="Extremity",IF(CG249="","",CG249),"")</f>
        <v/>
      </c>
      <c r="AU249" s="1303">
        <f>IF(AC249="Extremity",IF(CH249="","",CH249),"")</f>
        <v/>
      </c>
      <c r="AV249" s="1304">
        <f>IF(AC249="Extremity","",IF(CE249="","",CE249))</f>
        <v/>
      </c>
      <c r="AW249" s="1304">
        <f>IF(AD249="Extremity","",IF(CF249="","",CF249))</f>
        <v/>
      </c>
      <c r="AX249" s="1305">
        <f>DL249</f>
        <v/>
      </c>
      <c r="AY249" s="1305">
        <f>DQ249</f>
        <v/>
      </c>
      <c r="AZ249" s="3377">
        <f>IF(AC249="Extremity",IF(DA249="","",DA249),"")</f>
        <v/>
      </c>
      <c r="BA249" s="3378">
        <f>IF(AC249="Extremity","",IF(CT249="","",CT249))</f>
        <v/>
      </c>
      <c r="BB249" s="1305">
        <f>IF(AC249="Extremity",IF(DB249="","",DB249),"")</f>
        <v/>
      </c>
      <c r="BC249" s="1304">
        <f>IF(AC249="Extremity","",IF(CZ249="","",CZ249))</f>
        <v/>
      </c>
      <c r="BD249" s="1305">
        <f>DD249</f>
        <v/>
      </c>
      <c r="BE249" s="132">
        <f>DE249</f>
        <v/>
      </c>
      <c r="BF249" s="133">
        <f>DF249*60</f>
        <v/>
      </c>
      <c r="BG249" s="121">
        <f>BE249</f>
        <v/>
      </c>
      <c r="BH249" s="133">
        <f>DG249*60</f>
        <v/>
      </c>
      <c r="BI249" s="133">
        <f>DH249</f>
        <v/>
      </c>
      <c r="BJ249" s="117"/>
      <c r="BK249" s="812">
        <f>Overview!$E$7</f>
        <v/>
      </c>
      <c r="BL249" s="117"/>
      <c r="BM249" s="834">
        <f>DI249</f>
        <v/>
      </c>
      <c r="BN249" s="812">
        <f>Overview!$P$153</f>
        <v/>
      </c>
      <c r="BO249" s="117"/>
      <c r="BP249" s="117"/>
      <c r="BQ249" s="115"/>
      <c r="BR249" s="1478"/>
      <c r="BS249" s="1541"/>
      <c r="BT249" s="1864" t="inlineStr">
        <is>
          <t>LTE</t>
        </is>
      </c>
      <c r="BU249" s="1828" t="inlineStr">
        <is>
          <t>FDD1</t>
        </is>
      </c>
      <c r="BV249" s="906">
        <f>Overview!$H$28</f>
        <v/>
      </c>
      <c r="BW249" s="1865"/>
      <c r="BX249" s="1828" t="inlineStr">
        <is>
          <t>Close to ear</t>
        </is>
      </c>
      <c r="BY249" s="814"/>
      <c r="BZ249" s="1828">
        <f>IF(COUNT('Conducted LTE'!$AH$3:$AH$170)=0,10,INDEX('Conducted LTE'!$M$3:$M$170,MATCH(MAX('Conducted LTE'!$AH$3:$AH$170),'Conducted LTE'!$AH$3:$AH$170,0)))</f>
        <v>10</v>
      </c>
      <c r="CA249" s="1032" t="str">
        <f>CA248</f>
        <v>TBD</v>
      </c>
      <c r="CB249" s="202">
        <v>0</v>
      </c>
      <c r="CC249" s="814">
        <f>IF(COUNT('Conducted LTE'!$AH$3:$AH$170)=0,18300,INDEX('Conducted LTE'!$T$3:$T$170,MATCH(MAX('Conducted LTE'!$AH$3:$AH$170),'Conducted LTE'!$AH$3:$AH$170,0)))</f>
        <v>18300</v>
      </c>
      <c r="CD249" s="814">
        <f>IF(COUNT('Conducted LTE'!$AH$3:$AH$170)=0,1950,INDEX('Conducted LTE'!$U$3:$U$170,MATCH(MAX('Conducted LTE'!$AH$3:$AH$170),'Conducted LTE'!$AH$3:$AH$170,0)))</f>
        <v>1950</v>
      </c>
      <c r="CE249" s="7234"/>
      <c r="CF249" s="7234"/>
      <c r="CG249" s="6706"/>
      <c r="CH249" s="6706"/>
      <c r="CI249" s="225">
        <f>BY249</f>
        <v/>
      </c>
      <c r="CJ249" s="237">
        <f>BZ249</f>
        <v/>
      </c>
      <c r="CK249" s="223">
        <f>CA249</f>
        <v/>
      </c>
      <c r="CL249" s="237">
        <f>CC249</f>
        <v/>
      </c>
      <c r="CM249" s="237">
        <f>CD249</f>
        <v/>
      </c>
      <c r="CN249" s="1527"/>
      <c r="CO249" s="1579"/>
      <c r="CP249" s="7214">
        <f>IF(CF249=""," ",IF(ABS(CE249-CF249)&lt;=0.1,"Valid","Not valid"))</f>
        <v/>
      </c>
      <c r="CQ249" s="1674">
        <f> IF(CE249="","",IF(AND(CE249&lt;&gt;"",CF249=""),IF(CE249&gt;=0.8,"Medir+Sig Max","No"),IF(CF249&lt;&gt;"",IF(CF249&gt;=0.8,"Medir+Sig Max","No"),"")))</f>
        <v/>
      </c>
      <c r="CR249" s="6927">
        <f>IF(UPPER('SAR FCC-ISED'!CQ1)="X",IF(CF249=""," ",IF((ABS(CE249)&lt;5)*AND(ABS(CF249)&lt;5)*AND(ABS(CT249)&lt;5),"Solo si es max","Medir")),IF(CF249=""," ",IF((ABS(CE249)&lt;1)*AND(ABS(CF249)&lt;1)*AND(ABS(CT249)&lt;1),"Solo si es max","Medir")))</f>
        <v/>
      </c>
      <c r="CS249" s="1674"/>
      <c r="CT249" s="220">
        <f>IF(CO249="",IF(AND(CE249="",CF249=""),"",IF(CF249="",IF(DQ249&gt;1,ROUND(DQ249*CE249,3),CE249),IF(DQ249&gt;1,ROUND(DQ249*CF249,3),CF249))),IF(AND(CE249="",CF249=""),"",IF(CF249="",IF(DQ249&gt;1,ROUND(DQ249*CE249*(1/(CO249)),3),CE249*(1/(CO249))),IF(DQ249&gt;1,ROUND(DQ249*CF249*(1/(CO249)),3),CF249*(1/(CO249))))))</f>
        <v/>
      </c>
      <c r="CU249" s="224">
        <f>BY249</f>
        <v/>
      </c>
      <c r="CV249" s="237">
        <f>BZ249</f>
        <v/>
      </c>
      <c r="CW249" s="237">
        <f>CA249</f>
        <v/>
      </c>
      <c r="CX249" s="224">
        <f>CC249</f>
        <v/>
      </c>
      <c r="CY249" s="237">
        <f>CD249</f>
        <v/>
      </c>
      <c r="CZ249" s="7474">
        <f>IF(COUNTIF(Overview!K12:K14,TRUE)&gt;0,1.6,IF(COUNTIF(Overview!L12:L14,TRUE)&gt;0,8,0))</f>
        <v/>
      </c>
      <c r="DA249" s="1788"/>
      <c r="DB249" s="7483"/>
      <c r="DC249" s="844">
        <f>IF(CT249="","",IF(CT249&gt;CZ249,"Fail","Pass"))</f>
        <v/>
      </c>
      <c r="DD249" s="402"/>
      <c r="DE249" s="1565">
        <f>MyTimestamp(DC249)</f>
        <v/>
      </c>
      <c r="DF249" s="1531">
        <f>IF(COUNT(CE249:CH249)=1,15,IF(COUNT(CE249:CH249)=0,0,30))</f>
        <v/>
      </c>
      <c r="DG249" s="1532">
        <f>IF(DF249=0,0,2)</f>
        <v/>
      </c>
      <c r="DH249" s="1866"/>
      <c r="DI249" s="1866"/>
      <c r="DJ249" s="1863"/>
      <c r="DK249" s="1789"/>
      <c r="DL249" s="1574">
        <f>10^(CN249/20)*100-100</f>
        <v/>
      </c>
      <c r="DM249" s="777"/>
      <c r="DN249" s="814"/>
      <c r="DO249" s="777">
        <f>IF(DM249="","",10^(DM249/10))</f>
        <v/>
      </c>
      <c r="DP249" s="777">
        <f>IF(ISNUMBER(DN249)=FALSE,"",10^(DN249/10))</f>
        <v/>
      </c>
      <c r="DQ249" s="1578">
        <f>IF(AND(ISNUMBER(DO249),ISNUMBER(DP249)),IF(DO249/DP249&gt;1,ROUND((DO249)/DP249,3),1),1)</f>
        <v/>
      </c>
      <c r="DR249" s="1541"/>
      <c r="DS249" s="1541"/>
      <c r="DT249" s="1541"/>
      <c r="DU249" s="1541"/>
      <c r="DV249" s="1541"/>
      <c r="DW249" s="1541"/>
      <c r="DX249" s="1541"/>
      <c r="DY249" s="1541"/>
      <c r="DZ249" s="1541"/>
      <c r="EA249" s="1541"/>
      <c r="EB249" s="1541"/>
      <c r="EC249" s="1541"/>
      <c r="ED249" s="1541"/>
      <c r="EE249" s="1541"/>
      <c r="EF249" s="1541"/>
      <c r="EG249" s="1541"/>
      <c r="EH249" s="1541"/>
      <c r="EI249" s="1541"/>
      <c r="EJ249" s="1541"/>
      <c r="EK249" s="1541"/>
      <c r="EL249" s="1541"/>
      <c r="EM249" s="1541"/>
      <c r="EN249" s="1541"/>
      <c r="EO249" s="1541"/>
      <c r="EP249" s="1541"/>
      <c r="EQ249" s="1541"/>
      <c r="ER249" s="1541"/>
      <c r="ES249" s="1541"/>
      <c r="ET249" s="1541"/>
      <c r="EU249" s="1541"/>
      <c r="EV249" s="1541"/>
    </row>
    <row r="250" ht="12.75" x14ac:dyDescent="0.2">
      <c r="A250" s="1541"/>
      <c r="B250" s="1541"/>
      <c r="C250"/>
      <c r="D250" s="1486"/>
      <c r="E250" s="1486"/>
      <c r="F250" s="672" t="inlineStr">
        <is>
          <t>5.3</t>
        </is>
      </c>
      <c r="G250" s="1497"/>
      <c r="H250" s="130">
        <f>BV250</f>
        <v/>
      </c>
      <c r="I250" s="130">
        <f>BW250</f>
        <v/>
      </c>
      <c r="J250" s="1299" t="inlineStr">
        <is>
          <t>LTE</t>
        </is>
      </c>
      <c r="K250" s="1299" t="inlineStr">
        <is>
          <t>FDD1</t>
        </is>
      </c>
      <c r="L250" s="115"/>
      <c r="M250" s="130">
        <v>10</v>
      </c>
      <c r="N250" s="119" t="inlineStr">
        <is>
          <t>QPSK</t>
        </is>
      </c>
      <c r="O250" s="131"/>
      <c r="P250" s="6597"/>
      <c r="Q250" s="131">
        <v>1</v>
      </c>
      <c r="R250" s="131">
        <v>0</v>
      </c>
      <c r="S250" s="130"/>
      <c r="T250" s="130">
        <v>18300</v>
      </c>
      <c r="U250" s="6593">
        <v>1950</v>
      </c>
      <c r="V250" s="119"/>
      <c r="W250" s="1305"/>
      <c r="X250" s="119"/>
      <c r="Y250" s="119"/>
      <c r="Z250" s="119"/>
      <c r="AA250" s="115"/>
      <c r="AB250" s="115"/>
      <c r="AC250" s="1300">
        <f>IF(OR(BX250="Close to Ear",BX250="Close to Head"),"Head",IF(BX250="Extremity","Extremity","Body"))</f>
        <v/>
      </c>
      <c r="AD250" s="1301">
        <f>CA250</f>
        <v/>
      </c>
      <c r="AE250" s="1299">
        <f>CB250</f>
        <v/>
      </c>
      <c r="AF250" s="115"/>
      <c r="AG250" s="1302">
        <f>IF(OR(AZ250="",BA250=""),"N/A",IF(DC250="Pass","P","F"))</f>
        <v/>
      </c>
      <c r="AH250" s="129"/>
      <c r="AI250" s="129"/>
      <c r="AJ250" s="129"/>
      <c r="AK250" s="119"/>
      <c r="AL250" s="115"/>
      <c r="AM250" s="119"/>
      <c r="AN250" s="119"/>
      <c r="AO250" s="692"/>
      <c r="AP250" s="692"/>
      <c r="AQ250" s="692"/>
      <c r="AR250" s="692"/>
      <c r="AS250" s="692"/>
      <c r="AT250" s="1303">
        <f>IF(AC250="Extremity",IF(CG250="","",CG250),"")</f>
        <v/>
      </c>
      <c r="AU250" s="1303">
        <f>IF(AC250="Extremity",IF(CH250="","",CH250),"")</f>
        <v/>
      </c>
      <c r="AV250" s="1304">
        <f>IF(AC250="Extremity","",IF(CE250="","",CE250))</f>
        <v/>
      </c>
      <c r="AW250" s="1304">
        <f>IF(AD250="Extremity","",IF(CF250="","",CF250))</f>
        <v/>
      </c>
      <c r="AX250" s="1305">
        <f>DL250</f>
        <v/>
      </c>
      <c r="AY250" s="1305">
        <f>DQ250</f>
        <v/>
      </c>
      <c r="AZ250" s="3377">
        <f>IF(AC250="Extremity",IF(DA250="","",DA250),"")</f>
        <v/>
      </c>
      <c r="BA250" s="3378">
        <f>IF(AC250="Extremity","",IF(CT250="","",CT250))</f>
        <v/>
      </c>
      <c r="BB250" s="1305">
        <f>IF(AC250="Extremity",IF(DB250="","",DB250),"")</f>
        <v/>
      </c>
      <c r="BC250" s="1304">
        <f>IF(AC250="Extremity","",IF(CZ250="","",CZ250))</f>
        <v/>
      </c>
      <c r="BD250" s="1305">
        <f>DD250</f>
        <v/>
      </c>
      <c r="BE250" s="132">
        <f>DE250</f>
        <v/>
      </c>
      <c r="BF250" s="133">
        <f>DF250*60</f>
        <v/>
      </c>
      <c r="BG250" s="121">
        <f>BE250</f>
        <v/>
      </c>
      <c r="BH250" s="133">
        <f>DG250*60</f>
        <v/>
      </c>
      <c r="BI250" s="133">
        <f>DH250</f>
        <v/>
      </c>
      <c r="BJ250" s="117"/>
      <c r="BK250" s="812">
        <f>Overview!$E$7</f>
        <v/>
      </c>
      <c r="BL250" s="117"/>
      <c r="BM250" s="834">
        <f>DI250</f>
        <v/>
      </c>
      <c r="BN250" s="812">
        <f>Overview!$P$153</f>
        <v/>
      </c>
      <c r="BO250" s="117"/>
      <c r="BP250" s="117"/>
      <c r="BQ250" s="115"/>
      <c r="BR250" s="1478"/>
      <c r="BS250" s="1541"/>
      <c r="BT250" s="1864" t="inlineStr">
        <is>
          <t>LTE</t>
        </is>
      </c>
      <c r="BU250" s="1828" t="inlineStr">
        <is>
          <t>FDD1</t>
        </is>
      </c>
      <c r="BV250" s="906">
        <f>Overview!$H$28</f>
        <v/>
      </c>
      <c r="BW250" s="1865"/>
      <c r="BX250" s="1828" t="inlineStr">
        <is>
          <t>Close to ear</t>
        </is>
      </c>
      <c r="BY250" s="730"/>
      <c r="BZ250" s="1828">
        <f>IF(COUNT('Conducted LTE'!$AH$3:$AH$170)=0,10,INDEX('Conducted LTE'!$M$3:$M$170,MATCH(MAX('Conducted LTE'!$AH$3:$AH$170),'Conducted LTE'!$AH$3:$AH$170,0)))</f>
        <v>10</v>
      </c>
      <c r="CA250" s="873" t="str">
        <f>CA249</f>
        <v>TBD</v>
      </c>
      <c r="CB250" s="200">
        <v>0</v>
      </c>
      <c r="CC250" s="730">
        <f>IF(COUNT('Conducted LTE'!$AH$3:$AH$170)=0,18300,INDEX('Conducted LTE'!$T$3:$T$170,MATCH(MAX('Conducted LTE'!$AH$3:$AH$170),'Conducted LTE'!$AH$3:$AH$170,0)))</f>
        <v>18300</v>
      </c>
      <c r="CD250" s="730">
        <f>IF(COUNT('Conducted LTE'!$AH$3:$AH$170)=0,1950,INDEX('Conducted LTE'!$U$3:$U$170,MATCH(MAX('Conducted LTE'!$AH$3:$AH$170),'Conducted LTE'!$AH$3:$AH$170,0)))</f>
        <v>1950</v>
      </c>
      <c r="CE250" s="7234"/>
      <c r="CF250" s="7234"/>
      <c r="CG250" s="6706"/>
      <c r="CH250" s="6706"/>
      <c r="CI250" s="225">
        <f>BY250</f>
        <v/>
      </c>
      <c r="CJ250" s="237">
        <f>BZ250</f>
        <v/>
      </c>
      <c r="CK250" s="223">
        <f>CA250</f>
        <v/>
      </c>
      <c r="CL250" s="237">
        <f>CC250</f>
        <v/>
      </c>
      <c r="CM250" s="237">
        <f>CD250</f>
        <v/>
      </c>
      <c r="CN250" s="1527"/>
      <c r="CO250" s="1579"/>
      <c r="CP250" s="7214">
        <f>IF(CF250=""," ",IF(ABS(CE250-CF250)&lt;=0.1,"Valid","Not valid"))</f>
        <v/>
      </c>
      <c r="CQ250" s="1674">
        <f> IF(CE250="","",IF(AND(CE250&lt;&gt;"",CF250=""),IF(CE250&gt;=0.8,"Medir+Sig Max","No"),IF(CF250&lt;&gt;"",IF(CF250&gt;=0.8,"Medir+Sig Max","No"),"")))</f>
        <v/>
      </c>
      <c r="CR250" s="6927">
        <f>IF(UPPER('SAR FCC-ISED'!CQ1)="X",IF(CF250=""," ",IF((ABS(CE250)&lt;5)*AND(ABS(CF250)&lt;5)*AND(ABS(CT250)&lt;5),"Solo si es max","Medir")),IF(CF250=""," ",IF((ABS(CE250)&lt;1)*AND(ABS(CF250)&lt;1)*AND(ABS(CT250)&lt;1),"Solo si es max","Medir")))</f>
        <v/>
      </c>
      <c r="CS250" s="1674"/>
      <c r="CT250" s="220">
        <f>IF(CO250="",IF(AND(CE250="",CF250=""),"",IF(CF250="",IF(DQ250&gt;1,ROUND(DQ250*CE250,3),CE250),IF(DQ250&gt;1,ROUND(DQ250*CF250,3),CF250))),IF(AND(CE250="",CF250=""),"",IF(CF250="",IF(DQ250&gt;1,ROUND(DQ250*CE250*(1/(CO250)),3),CE250*(1/(CO250))),IF(DQ250&gt;1,ROUND(DQ250*CF250*(1/(CO250)),3),CF250*(1/(CO250))))))</f>
        <v/>
      </c>
      <c r="CU250" s="224">
        <f>BY250</f>
        <v/>
      </c>
      <c r="CV250" s="237">
        <f>BZ250</f>
        <v/>
      </c>
      <c r="CW250" s="237">
        <f>CA250</f>
        <v/>
      </c>
      <c r="CX250" s="224">
        <f>CC250</f>
        <v/>
      </c>
      <c r="CY250" s="237">
        <f>CD250</f>
        <v/>
      </c>
      <c r="CZ250" s="7474">
        <f>IF(COUNTIF(Overview!K12:K14,TRUE)&gt;0,1.6,IF(COUNTIF(Overview!L12:L14,TRUE)&gt;0,8,0))</f>
        <v/>
      </c>
      <c r="DA250" s="1788"/>
      <c r="DB250" s="7483"/>
      <c r="DC250" s="844">
        <f>IF(CT250="","",IF(CT250&gt;CZ250,"Fail","Pass"))</f>
        <v/>
      </c>
      <c r="DD250" s="402"/>
      <c r="DE250" s="1565">
        <f>MyTimestamp(DC250)</f>
        <v/>
      </c>
      <c r="DF250" s="1531">
        <f>IF(COUNT(CE250:CH250)=1,15,IF(COUNT(CE250:CH250)=0,0,30))</f>
        <v/>
      </c>
      <c r="DG250" s="1532">
        <f>IF(DF250=0,0,2)</f>
        <v/>
      </c>
      <c r="DH250" s="1866"/>
      <c r="DI250" s="1866"/>
      <c r="DJ250" s="1863"/>
      <c r="DK250" s="1789"/>
      <c r="DL250" s="1574">
        <f>10^(CN250/20)*100-100</f>
        <v/>
      </c>
      <c r="DM250" s="777"/>
      <c r="DN250" s="730"/>
      <c r="DO250" s="777">
        <f>IF(DM250="","",10^(DM250/10))</f>
        <v/>
      </c>
      <c r="DP250" s="777">
        <f>IF(ISNUMBER(DN250)=FALSE,"",10^(DN250/10))</f>
        <v/>
      </c>
      <c r="DQ250" s="1578">
        <f>IF(AND(ISNUMBER(DO250),ISNUMBER(DP250)),IF(DO250/DP250&gt;1,ROUND((DO250)/DP250,3),1),1)</f>
        <v/>
      </c>
      <c r="DR250" s="1541"/>
      <c r="DS250" s="1541"/>
      <c r="DT250" s="1541"/>
      <c r="DU250" s="1541"/>
      <c r="DV250" s="1541"/>
      <c r="DW250" s="1541"/>
      <c r="DX250" s="1541"/>
      <c r="DY250" s="1541"/>
      <c r="DZ250" s="1541"/>
      <c r="EA250" s="1541"/>
      <c r="EB250" s="1541"/>
      <c r="EC250" s="1541"/>
      <c r="ED250" s="1541"/>
      <c r="EE250" s="1541"/>
      <c r="EF250" s="1541"/>
      <c r="EG250" s="1541"/>
      <c r="EH250" s="1541"/>
      <c r="EI250" s="1541"/>
      <c r="EJ250" s="1541"/>
      <c r="EK250" s="1541"/>
      <c r="EL250" s="1541"/>
      <c r="EM250" s="1541"/>
      <c r="EN250" s="1541"/>
      <c r="EO250" s="1541"/>
      <c r="EP250" s="1541"/>
      <c r="EQ250" s="1541"/>
      <c r="ER250" s="1541"/>
      <c r="ES250" s="1541"/>
      <c r="ET250" s="1541"/>
      <c r="EU250" s="1541"/>
      <c r="EV250" s="1541"/>
    </row>
    <row r="251" ht="12.75" x14ac:dyDescent="0.2">
      <c r="A251" s="1541"/>
      <c r="B251" s="1541"/>
      <c r="C251"/>
      <c r="D251" s="1486"/>
      <c r="E251" s="1486"/>
      <c r="F251" s="672" t="inlineStr">
        <is>
          <t>5.3</t>
        </is>
      </c>
      <c r="G251" s="1497"/>
      <c r="H251" s="130">
        <f>BV251</f>
        <v/>
      </c>
      <c r="I251" s="130">
        <f>BW251</f>
        <v/>
      </c>
      <c r="J251" s="1299" t="inlineStr">
        <is>
          <t>LTE</t>
        </is>
      </c>
      <c r="K251" s="1299" t="inlineStr">
        <is>
          <t>FDD1</t>
        </is>
      </c>
      <c r="L251" s="115"/>
      <c r="M251" s="130">
        <v>10</v>
      </c>
      <c r="N251" s="119" t="inlineStr">
        <is>
          <t>QPSK</t>
        </is>
      </c>
      <c r="O251" s="131"/>
      <c r="P251" s="6597"/>
      <c r="Q251" s="131">
        <v>1</v>
      </c>
      <c r="R251" s="131">
        <v>0</v>
      </c>
      <c r="S251" s="130"/>
      <c r="T251" s="130">
        <v>18300</v>
      </c>
      <c r="U251" s="6593">
        <v>1950</v>
      </c>
      <c r="V251" s="119"/>
      <c r="W251" s="1305"/>
      <c r="X251" s="119"/>
      <c r="Y251" s="119"/>
      <c r="Z251" s="119"/>
      <c r="AA251" s="115"/>
      <c r="AB251" s="115"/>
      <c r="AC251" s="1300">
        <f>IF(OR(BX251="Close to Ear",BX251="Close to Head"),"Head",IF(BX251="Extremity","Extremity","Body"))</f>
        <v/>
      </c>
      <c r="AD251" s="1301">
        <f>CA251</f>
        <v/>
      </c>
      <c r="AE251" s="1299">
        <f>CB251</f>
        <v/>
      </c>
      <c r="AF251" s="115"/>
      <c r="AG251" s="1302">
        <f>IF(OR(AZ251="",BA251=""),"N/A",IF(DC251="Pass","P","F"))</f>
        <v/>
      </c>
      <c r="AH251" s="129"/>
      <c r="AI251" s="129"/>
      <c r="AJ251" s="129"/>
      <c r="AK251" s="119"/>
      <c r="AL251" s="115"/>
      <c r="AM251" s="119"/>
      <c r="AN251" s="119"/>
      <c r="AO251" s="692"/>
      <c r="AP251" s="692"/>
      <c r="AQ251" s="692"/>
      <c r="AR251" s="692"/>
      <c r="AS251" s="692"/>
      <c r="AT251" s="1303">
        <f>IF(AC251="Extremity",IF(CG251="","",CG251),"")</f>
        <v/>
      </c>
      <c r="AU251" s="1303">
        <f>IF(AC251="Extremity",IF(CH251="","",CH251),"")</f>
        <v/>
      </c>
      <c r="AV251" s="1304">
        <f>IF(AC251="Extremity","",IF(CE251="","",CE251))</f>
        <v/>
      </c>
      <c r="AW251" s="1304">
        <f>IF(AD251="Extremity","",IF(CF251="","",CF251))</f>
        <v/>
      </c>
      <c r="AX251" s="1305">
        <f>DL251</f>
        <v/>
      </c>
      <c r="AY251" s="1305">
        <f>DQ251</f>
        <v/>
      </c>
      <c r="AZ251" s="3377">
        <f>IF(AC251="Extremity",IF(DA251="","",DA251),"")</f>
        <v/>
      </c>
      <c r="BA251" s="3378">
        <f>IF(AC251="Extremity","",IF(CT251="","",CT251))</f>
        <v/>
      </c>
      <c r="BB251" s="1305">
        <f>IF(AC251="Extremity",IF(DB251="","",DB251),"")</f>
        <v/>
      </c>
      <c r="BC251" s="1304">
        <f>IF(AC251="Extremity","",IF(CZ251="","",CZ251))</f>
        <v/>
      </c>
      <c r="BD251" s="1305">
        <f>DD251</f>
        <v/>
      </c>
      <c r="BE251" s="132">
        <f>DE251</f>
        <v/>
      </c>
      <c r="BF251" s="133">
        <f>DF251*60</f>
        <v/>
      </c>
      <c r="BG251" s="121">
        <f>BE251</f>
        <v/>
      </c>
      <c r="BH251" s="133">
        <f>DG251*60</f>
        <v/>
      </c>
      <c r="BI251" s="133">
        <f>DH251</f>
        <v/>
      </c>
      <c r="BJ251" s="117"/>
      <c r="BK251" s="812">
        <f>Overview!$E$7</f>
        <v/>
      </c>
      <c r="BL251" s="117"/>
      <c r="BM251" s="834">
        <f>DI251</f>
        <v/>
      </c>
      <c r="BN251" s="812">
        <f>Overview!$P$153</f>
        <v/>
      </c>
      <c r="BO251" s="117"/>
      <c r="BP251" s="117"/>
      <c r="BQ251" s="115"/>
      <c r="BR251" s="1478"/>
      <c r="BS251" s="1541"/>
      <c r="BT251" s="1864" t="inlineStr">
        <is>
          <t>LTE</t>
        </is>
      </c>
      <c r="BU251" s="1828" t="inlineStr">
        <is>
          <t>FDD1</t>
        </is>
      </c>
      <c r="BV251" s="906">
        <f>Overview!$H$28</f>
        <v/>
      </c>
      <c r="BW251" s="1865"/>
      <c r="BX251" s="1828" t="inlineStr">
        <is>
          <t>Close to ear</t>
        </is>
      </c>
      <c r="BY251" s="815"/>
      <c r="BZ251" s="1828">
        <f>IF(COUNT('Conducted LTE'!$AH$3:$AH$170)=0,10,INDEX('Conducted LTE'!$M$3:$M$170,MATCH(MAX('Conducted LTE'!$AH$3:$AH$170),'Conducted LTE'!$AH$3:$AH$170,0)))</f>
        <v>10</v>
      </c>
      <c r="CA251" s="874" t="str">
        <f>CA250</f>
        <v>TBD</v>
      </c>
      <c r="CB251" s="201">
        <v>0</v>
      </c>
      <c r="CC251" s="815">
        <f>IF(COUNT('Conducted LTE'!$AH$3:$AH$170)=0,18300,INDEX('Conducted LTE'!$T$3:$T$170,MATCH(MAX('Conducted LTE'!$AH$3:$AH$170),'Conducted LTE'!$AH$3:$AH$170,0)))</f>
        <v>18300</v>
      </c>
      <c r="CD251" s="815">
        <f>IF(COUNT('Conducted LTE'!$AH$3:$AH$170)=0,1950,INDEX('Conducted LTE'!$U$3:$U$170,MATCH(MAX('Conducted LTE'!$AH$3:$AH$170),'Conducted LTE'!$AH$3:$AH$170,0)))</f>
        <v>1950</v>
      </c>
      <c r="CE251" s="7234"/>
      <c r="CF251" s="7234"/>
      <c r="CG251" s="6706"/>
      <c r="CH251" s="6706"/>
      <c r="CI251" s="225">
        <f>BY251</f>
        <v/>
      </c>
      <c r="CJ251" s="237">
        <f>BZ251</f>
        <v/>
      </c>
      <c r="CK251" s="223">
        <f>CA251</f>
        <v/>
      </c>
      <c r="CL251" s="237">
        <f>CC251</f>
        <v/>
      </c>
      <c r="CM251" s="237">
        <f>CD251</f>
        <v/>
      </c>
      <c r="CN251" s="1527"/>
      <c r="CO251" s="1579"/>
      <c r="CP251" s="7214">
        <f>IF(CF251=""," ",IF(ABS(CE251-CF251)&lt;=0.1,"Valid","Not valid"))</f>
        <v/>
      </c>
      <c r="CQ251" s="1674">
        <f> IF(CE251="","",IF(AND(CE251&lt;&gt;"",CF251=""),IF(CE251&gt;=0.8,"Medir+Sig Max","No"),IF(CF251&lt;&gt;"",IF(CF251&gt;=0.8,"Medir+Sig Max","No"),"")))</f>
        <v/>
      </c>
      <c r="CR251" s="6927">
        <f>IF(UPPER('SAR FCC-ISED'!CQ1)="X",IF(CF251=""," ",IF((ABS(CE251)&lt;5)*AND(ABS(CF251)&lt;5)*AND(ABS(CT251)&lt;5),"Solo si es max","Medir")),IF(CF251=""," ",IF((ABS(CE251)&lt;1)*AND(ABS(CF251)&lt;1)*AND(ABS(CT251)&lt;1),"Solo si es max","Medir")))</f>
        <v/>
      </c>
      <c r="CS251" s="1674"/>
      <c r="CT251" s="220">
        <f>IF(CO251="",IF(AND(CE251="",CF251=""),"",IF(CF251="",IF(DQ251&gt;1,ROUND(DQ251*CE251,3),CE251),IF(DQ251&gt;1,ROUND(DQ251*CF251,3),CF251))),IF(AND(CE251="",CF251=""),"",IF(CF251="",IF(DQ251&gt;1,ROUND(DQ251*CE251*(1/(CO251)),3),CE251*(1/(CO251))),IF(DQ251&gt;1,ROUND(DQ251*CF251*(1/(CO251)),3),CF251*(1/(CO251))))))</f>
        <v/>
      </c>
      <c r="CU251" s="224">
        <f>BY251</f>
        <v/>
      </c>
      <c r="CV251" s="237">
        <f>BZ251</f>
        <v/>
      </c>
      <c r="CW251" s="237">
        <f>CA251</f>
        <v/>
      </c>
      <c r="CX251" s="224">
        <f>CC251</f>
        <v/>
      </c>
      <c r="CY251" s="237">
        <f>CD251</f>
        <v/>
      </c>
      <c r="CZ251" s="7474">
        <f>IF(COUNTIF(Overview!K12:K14,TRUE)&gt;0,1.6,IF(COUNTIF(Overview!L12:L14,TRUE)&gt;0,8,0))</f>
        <v/>
      </c>
      <c r="DA251" s="1788"/>
      <c r="DB251" s="7483"/>
      <c r="DC251" s="844">
        <f>IF(CT251="","",IF(CT251&gt;CZ251,"Fail","Pass"))</f>
        <v/>
      </c>
      <c r="DD251" s="402"/>
      <c r="DE251" s="1565">
        <f>MyTimestamp(DC251)</f>
        <v/>
      </c>
      <c r="DF251" s="1531">
        <f>IF(COUNT(CE251:CH251)=1,15,IF(COUNT(CE251:CH251)=0,0,30))</f>
        <v/>
      </c>
      <c r="DG251" s="1532">
        <f>IF(DF251=0,0,2)</f>
        <v/>
      </c>
      <c r="DH251" s="1866"/>
      <c r="DI251" s="1866"/>
      <c r="DJ251" s="1863"/>
      <c r="DK251" s="1789"/>
      <c r="DL251" s="1574">
        <f>10^(CN251/20)*100-100</f>
        <v/>
      </c>
      <c r="DM251" s="777"/>
      <c r="DN251" s="815"/>
      <c r="DO251" s="777">
        <f>IF(DM251="","",10^(DM251/10))</f>
        <v/>
      </c>
      <c r="DP251" s="777">
        <f>IF(ISNUMBER(DN251)=FALSE,"",10^(DN251/10))</f>
        <v/>
      </c>
      <c r="DQ251" s="1578">
        <f>IF(AND(ISNUMBER(DO251),ISNUMBER(DP251)),IF(DO251/DP251&gt;1,ROUND((DO251)/DP251,3),1),1)</f>
        <v/>
      </c>
      <c r="DR251" s="1541"/>
      <c r="DS251" s="1541"/>
      <c r="DT251" s="1541"/>
      <c r="DU251" s="1541"/>
      <c r="DV251" s="1541"/>
      <c r="DW251" s="1541"/>
      <c r="DX251" s="1541"/>
      <c r="DY251" s="1541"/>
      <c r="DZ251" s="1541"/>
      <c r="EA251" s="1541"/>
      <c r="EB251" s="1541"/>
      <c r="EC251" s="1541"/>
      <c r="ED251" s="1541"/>
      <c r="EE251" s="1541"/>
      <c r="EF251" s="1541"/>
      <c r="EG251" s="1541"/>
      <c r="EH251" s="1541"/>
      <c r="EI251" s="1541"/>
      <c r="EJ251" s="1541"/>
      <c r="EK251" s="1541"/>
      <c r="EL251" s="1541"/>
      <c r="EM251" s="1541"/>
      <c r="EN251" s="1541"/>
      <c r="EO251" s="1541"/>
      <c r="EP251" s="1541"/>
      <c r="EQ251" s="1541"/>
      <c r="ER251" s="1541"/>
      <c r="ES251" s="1541"/>
      <c r="ET251" s="1541"/>
      <c r="EU251" s="1541"/>
      <c r="EV251" s="1541"/>
    </row>
    <row r="252" ht="12.75" x14ac:dyDescent="0.2">
      <c r="A252" s="1541"/>
      <c r="B252" s="1541"/>
      <c r="C252"/>
      <c r="D252" s="1486"/>
      <c r="E252" s="1486"/>
      <c r="F252" s="672" t="inlineStr">
        <is>
          <t>5.3</t>
        </is>
      </c>
      <c r="G252" s="1497"/>
      <c r="H252" s="130">
        <f>BV252</f>
        <v/>
      </c>
      <c r="I252" s="130">
        <f>BW252</f>
        <v/>
      </c>
      <c r="J252" s="1299" t="inlineStr">
        <is>
          <t>LTE</t>
        </is>
      </c>
      <c r="K252" s="1299" t="inlineStr">
        <is>
          <t>FDD1</t>
        </is>
      </c>
      <c r="L252" s="115"/>
      <c r="M252" s="130">
        <v>10</v>
      </c>
      <c r="N252" s="119" t="inlineStr">
        <is>
          <t>QPSK</t>
        </is>
      </c>
      <c r="O252" s="131"/>
      <c r="P252" s="6597"/>
      <c r="Q252" s="131">
        <v>1</v>
      </c>
      <c r="R252" s="131">
        <v>0</v>
      </c>
      <c r="S252" s="130"/>
      <c r="T252" s="130">
        <v>18300</v>
      </c>
      <c r="U252" s="6593">
        <v>1950</v>
      </c>
      <c r="V252" s="119"/>
      <c r="W252" s="1305"/>
      <c r="X252" s="119"/>
      <c r="Y252" s="119"/>
      <c r="Z252" s="119"/>
      <c r="AA252" s="115"/>
      <c r="AB252" s="115"/>
      <c r="AC252" s="1300">
        <f>IF(OR(BX252="Close to Ear",BX252="Close to Head"),"Head",IF(BX252="Extremity","Extremity","Body"))</f>
        <v/>
      </c>
      <c r="AD252" s="1301">
        <f>CA252</f>
        <v/>
      </c>
      <c r="AE252" s="1299">
        <f>CB252</f>
        <v/>
      </c>
      <c r="AF252" s="115"/>
      <c r="AG252" s="1302">
        <f>IF(OR(AZ252="",BA252=""),"N/A",IF(DC252="Pass","P","F"))</f>
        <v/>
      </c>
      <c r="AH252" s="129"/>
      <c r="AI252" s="129"/>
      <c r="AJ252" s="129"/>
      <c r="AK252" s="119"/>
      <c r="AL252" s="115"/>
      <c r="AM252" s="119"/>
      <c r="AN252" s="119"/>
      <c r="AO252" s="692"/>
      <c r="AP252" s="692"/>
      <c r="AQ252" s="692"/>
      <c r="AR252" s="692"/>
      <c r="AS252" s="692"/>
      <c r="AT252" s="1303">
        <f>IF(AC252="Extremity",IF(CG252="","",CG252),"")</f>
        <v/>
      </c>
      <c r="AU252" s="1303">
        <f>IF(AC252="Extremity",IF(CH252="","",CH252),"")</f>
        <v/>
      </c>
      <c r="AV252" s="1304">
        <f>IF(AC252="Extremity","",IF(CE252="","",CE252))</f>
        <v/>
      </c>
      <c r="AW252" s="1304">
        <f>IF(AD252="Extremity","",IF(CF252="","",CF252))</f>
        <v/>
      </c>
      <c r="AX252" s="1305">
        <f>DL252</f>
        <v/>
      </c>
      <c r="AY252" s="1305">
        <f>DQ252</f>
        <v/>
      </c>
      <c r="AZ252" s="3377">
        <f>IF(AC252="Extremity",IF(DA252="","",DA252),"")</f>
        <v/>
      </c>
      <c r="BA252" s="3378">
        <f>IF(AC252="Extremity","",IF(CT252="","",CT252))</f>
        <v/>
      </c>
      <c r="BB252" s="1305">
        <f>IF(AC252="Extremity",IF(DB252="","",DB252),"")</f>
        <v/>
      </c>
      <c r="BC252" s="1304">
        <f>IF(AC252="Extremity","",IF(CZ252="","",CZ252))</f>
        <v/>
      </c>
      <c r="BD252" s="1305">
        <f>DD252</f>
        <v/>
      </c>
      <c r="BE252" s="132">
        <f>DE252</f>
        <v/>
      </c>
      <c r="BF252" s="133">
        <f>DF252*60</f>
        <v/>
      </c>
      <c r="BG252" s="121">
        <f>BE252</f>
        <v/>
      </c>
      <c r="BH252" s="133">
        <f>DG252*60</f>
        <v/>
      </c>
      <c r="BI252" s="133">
        <f>DH252</f>
        <v/>
      </c>
      <c r="BJ252" s="117"/>
      <c r="BK252" s="812">
        <f>Overview!$E$7</f>
        <v/>
      </c>
      <c r="BL252" s="117"/>
      <c r="BM252" s="834">
        <f>DI252</f>
        <v/>
      </c>
      <c r="BN252" s="812">
        <f>Overview!$P$153</f>
        <v/>
      </c>
      <c r="BO252" s="117"/>
      <c r="BP252" s="117"/>
      <c r="BQ252" s="115"/>
      <c r="BR252" s="1478"/>
      <c r="BS252" s="1541"/>
      <c r="BT252" s="1864" t="inlineStr">
        <is>
          <t>LTE</t>
        </is>
      </c>
      <c r="BU252" s="1828" t="inlineStr">
        <is>
          <t>FDD1</t>
        </is>
      </c>
      <c r="BV252" s="906">
        <f>Overview!$H$28</f>
        <v/>
      </c>
      <c r="BW252" s="1865"/>
      <c r="BX252" s="1828" t="inlineStr">
        <is>
          <t>Close to ear</t>
        </is>
      </c>
      <c r="BY252" s="7306"/>
      <c r="BZ252" s="1828">
        <f>IF(COUNT('Conducted LTE'!$AH$3:$AH$170)=0,10,INDEX('Conducted LTE'!$M$3:$M$170,MATCH(MAX('Conducted LTE'!$AH$3:$AH$170),'Conducted LTE'!$AH$3:$AH$170,0)))</f>
        <v>10</v>
      </c>
      <c r="CA252" s="1032" t="str">
        <f>CA251</f>
        <v>TBD</v>
      </c>
      <c r="CB252" s="202">
        <v>0</v>
      </c>
      <c r="CC252" s="776">
        <f>IF(COUNT('Conducted LTE'!$AH$3:$AH$170)=0,18300,INDEX('Conducted LTE'!$T$3:$T$170,MATCH(MAX('Conducted LTE'!$AH$3:$AH$170),'Conducted LTE'!$AH$3:$AH$170,0)))</f>
        <v>18300</v>
      </c>
      <c r="CD252" s="776">
        <f>IF(COUNT('Conducted LTE'!$AH$3:$AH$170)=0,1950,INDEX('Conducted LTE'!$U$3:$U$170,MATCH(MAX('Conducted LTE'!$AH$3:$AH$170),'Conducted LTE'!$AH$3:$AH$170,0)))</f>
        <v>1950</v>
      </c>
      <c r="CE252" s="7234"/>
      <c r="CF252" s="7234"/>
      <c r="CG252" s="6706"/>
      <c r="CH252" s="6706"/>
      <c r="CI252" s="225">
        <f>BY252</f>
        <v/>
      </c>
      <c r="CJ252" s="237">
        <f>BZ252</f>
        <v/>
      </c>
      <c r="CK252" s="223">
        <f>CA252</f>
        <v/>
      </c>
      <c r="CL252" s="237">
        <f>CC252</f>
        <v/>
      </c>
      <c r="CM252" s="237">
        <f>CD252</f>
        <v/>
      </c>
      <c r="CN252" s="1527"/>
      <c r="CO252" s="1579"/>
      <c r="CP252" s="7214">
        <f>IF(CF252=""," ",IF(ABS(CE252-CF252)&lt;=0.1,"Valid","Not valid"))</f>
        <v/>
      </c>
      <c r="CQ252" s="1674">
        <f> IF(CE252="","",IF(AND(CE252&lt;&gt;"",CF252=""),IF(CE252&gt;=0.8,"Medir+Sig Max","No"),IF(CF252&lt;&gt;"",IF(CF252&gt;=0.8,"Medir+Sig Max","No"),"")))</f>
        <v/>
      </c>
      <c r="CR252" s="6927">
        <f>IF(UPPER('SAR FCC-ISED'!CQ1)="X",IF(CF252=""," ",IF((ABS(CE252)&lt;5)*AND(ABS(CF252)&lt;5)*AND(ABS(CT252)&lt;5),"Solo si es max","Medir")),IF(CF252=""," ",IF((ABS(CE252)&lt;1)*AND(ABS(CF252)&lt;1)*AND(ABS(CT252)&lt;1),"Solo si es max","Medir")))</f>
        <v/>
      </c>
      <c r="CS252" s="1674"/>
      <c r="CT252" s="220">
        <f>IF(CO252="",IF(AND(CE252="",CF252=""),"",IF(CF252="",IF(DQ252&gt;1,ROUND(DQ252*CE252,3),CE252),IF(DQ252&gt;1,ROUND(DQ252*CF252,3),CF252))),IF(AND(CE252="",CF252=""),"",IF(CF252="",IF(DQ252&gt;1,ROUND(DQ252*CE252*(1/(CO252)),3),CE252*(1/(CO252))),IF(DQ252&gt;1,ROUND(DQ252*CF252*(1/(CO252)),3),CF252*(1/(CO252))))))</f>
        <v/>
      </c>
      <c r="CU252" s="224">
        <f>BY252</f>
        <v/>
      </c>
      <c r="CV252" s="237">
        <f>BZ252</f>
        <v/>
      </c>
      <c r="CW252" s="237">
        <f>CA252</f>
        <v/>
      </c>
      <c r="CX252" s="224">
        <f>CC252</f>
        <v/>
      </c>
      <c r="CY252" s="237">
        <f>CD252</f>
        <v/>
      </c>
      <c r="CZ252" s="7474">
        <f>IF(COUNTIF(Overview!K12:K14,TRUE)&gt;0,1.6,IF(COUNTIF(Overview!L12:L14,TRUE)&gt;0,8,0))</f>
        <v/>
      </c>
      <c r="DA252" s="1788"/>
      <c r="DB252" s="7483"/>
      <c r="DC252" s="844">
        <f>IF(CT252="","",IF(CT252&gt;CZ252,"Fail","Pass"))</f>
        <v/>
      </c>
      <c r="DD252" s="402"/>
      <c r="DE252" s="1565">
        <f>MyTimestamp(DC252)</f>
        <v/>
      </c>
      <c r="DF252" s="1531">
        <f>IF(COUNT(CE252:CH252)=1,15,IF(COUNT(CE252:CH252)=0,0,30))</f>
        <v/>
      </c>
      <c r="DG252" s="1532">
        <f>IF(DF252=0,0,2)</f>
        <v/>
      </c>
      <c r="DH252" s="1866"/>
      <c r="DI252" s="1866"/>
      <c r="DJ252" s="1863"/>
      <c r="DK252" s="1789"/>
      <c r="DL252" s="1574">
        <f>10^(CN252/20)*100-100</f>
        <v/>
      </c>
      <c r="DM252" s="777"/>
      <c r="DN252" s="776"/>
      <c r="DO252" s="777">
        <f>IF(DM252="","",10^(DM252/10))</f>
        <v/>
      </c>
      <c r="DP252" s="777">
        <f>IF(ISNUMBER(DN252)=FALSE,"",10^(DN252/10))</f>
        <v/>
      </c>
      <c r="DQ252" s="1578">
        <f>IF(AND(ISNUMBER(DO252),ISNUMBER(DP252)),IF(DO252/DP252&gt;1,ROUND((DO252)/DP252,3),1),1)</f>
        <v/>
      </c>
      <c r="DR252" s="1541"/>
      <c r="DS252" s="1541"/>
      <c r="DT252" s="1541"/>
      <c r="DU252" s="1541"/>
      <c r="DV252" s="1541"/>
      <c r="DW252" s="1541"/>
      <c r="DX252" s="1541"/>
      <c r="DY252" s="1541"/>
      <c r="DZ252" s="1541"/>
      <c r="EA252" s="1541"/>
      <c r="EB252" s="1541"/>
      <c r="EC252" s="1541"/>
      <c r="ED252" s="1541"/>
      <c r="EE252" s="1541"/>
      <c r="EF252" s="1541"/>
      <c r="EG252" s="1541"/>
      <c r="EH252" s="1541"/>
      <c r="EI252" s="1541"/>
      <c r="EJ252" s="1541"/>
      <c r="EK252" s="1541"/>
      <c r="EL252" s="1541"/>
      <c r="EM252" s="1541"/>
      <c r="EN252" s="1541"/>
      <c r="EO252" s="1541"/>
      <c r="EP252" s="1541"/>
      <c r="EQ252" s="1541"/>
      <c r="ER252" s="1541"/>
      <c r="ES252" s="1541"/>
      <c r="ET252" s="1541"/>
      <c r="EU252" s="1541"/>
      <c r="EV252" s="1541"/>
    </row>
    <row r="253" ht="12.75" x14ac:dyDescent="0.2">
      <c r="A253" s="1541"/>
      <c r="B253" s="1541"/>
      <c r="C253"/>
      <c r="D253" s="1486"/>
      <c r="E253" s="1486"/>
      <c r="F253" s="672" t="inlineStr">
        <is>
          <t>5.3</t>
        </is>
      </c>
      <c r="G253" s="1497"/>
      <c r="H253" s="130">
        <f>BV253</f>
        <v/>
      </c>
      <c r="I253" s="130">
        <f>BW253</f>
        <v/>
      </c>
      <c r="J253" s="1299" t="inlineStr">
        <is>
          <t>LTE</t>
        </is>
      </c>
      <c r="K253" s="1299" t="inlineStr">
        <is>
          <t>FDD1</t>
        </is>
      </c>
      <c r="L253" s="115"/>
      <c r="M253" s="130">
        <v>10</v>
      </c>
      <c r="N253" s="119" t="inlineStr">
        <is>
          <t>QPSK</t>
        </is>
      </c>
      <c r="O253" s="131"/>
      <c r="P253" s="6597"/>
      <c r="Q253" s="131">
        <v>1</v>
      </c>
      <c r="R253" s="131">
        <v>0</v>
      </c>
      <c r="S253" s="130"/>
      <c r="T253" s="130">
        <v>18300</v>
      </c>
      <c r="U253" s="6593">
        <v>1950</v>
      </c>
      <c r="V253" s="119"/>
      <c r="W253" s="1305"/>
      <c r="X253" s="119"/>
      <c r="Y253" s="119"/>
      <c r="Z253" s="119"/>
      <c r="AA253" s="115"/>
      <c r="AB253" s="115"/>
      <c r="AC253" s="1300">
        <f>IF(OR(BX253="Close to Ear",BX253="Close to Head"),"Head",IF(BX253="Extremity","Extremity","Body"))</f>
        <v/>
      </c>
      <c r="AD253" s="1301">
        <f>CA253</f>
        <v/>
      </c>
      <c r="AE253" s="1299">
        <f>CB253</f>
        <v/>
      </c>
      <c r="AF253" s="115"/>
      <c r="AG253" s="1302">
        <f>IF(OR(AZ253="",BA253=""),"N/A",IF(DC253="Pass","P","F"))</f>
        <v/>
      </c>
      <c r="AH253" s="129"/>
      <c r="AI253" s="129"/>
      <c r="AJ253" s="129"/>
      <c r="AK253" s="119"/>
      <c r="AL253" s="115"/>
      <c r="AM253" s="119"/>
      <c r="AN253" s="119"/>
      <c r="AO253" s="692"/>
      <c r="AP253" s="692"/>
      <c r="AQ253" s="692"/>
      <c r="AR253" s="692"/>
      <c r="AS253" s="692"/>
      <c r="AT253" s="1303">
        <f>IF(AC253="Extremity",IF(CG253="","",CG253),"")</f>
        <v/>
      </c>
      <c r="AU253" s="1303">
        <f>IF(AC253="Extremity",IF(CH253="","",CH253),"")</f>
        <v/>
      </c>
      <c r="AV253" s="1304">
        <f>IF(AC253="Extremity","",IF(CE253="","",CE253))</f>
        <v/>
      </c>
      <c r="AW253" s="1304">
        <f>IF(AD253="Extremity","",IF(CF253="","",CF253))</f>
        <v/>
      </c>
      <c r="AX253" s="1305">
        <f>DL253</f>
        <v/>
      </c>
      <c r="AY253" s="1305">
        <f>DQ253</f>
        <v/>
      </c>
      <c r="AZ253" s="3377">
        <f>IF(AC253="Extremity",IF(DA253="","",DA253),"")</f>
        <v/>
      </c>
      <c r="BA253" s="3378">
        <f>IF(AC253="Extremity","",IF(CT253="","",CT253))</f>
        <v/>
      </c>
      <c r="BB253" s="1305">
        <f>IF(AC253="Extremity",IF(DB253="","",DB253),"")</f>
        <v/>
      </c>
      <c r="BC253" s="1304">
        <f>IF(AC253="Extremity","",IF(CZ253="","",CZ253))</f>
        <v/>
      </c>
      <c r="BD253" s="1305">
        <f>DD253</f>
        <v/>
      </c>
      <c r="BE253" s="132">
        <f>DE253</f>
        <v/>
      </c>
      <c r="BF253" s="133">
        <f>DF253*60</f>
        <v/>
      </c>
      <c r="BG253" s="121">
        <f>BE253</f>
        <v/>
      </c>
      <c r="BH253" s="133">
        <f>DG253*60</f>
        <v/>
      </c>
      <c r="BI253" s="133">
        <f>DH253</f>
        <v/>
      </c>
      <c r="BJ253" s="117"/>
      <c r="BK253" s="812">
        <f>Overview!$E$7</f>
        <v/>
      </c>
      <c r="BL253" s="117"/>
      <c r="BM253" s="834">
        <f>DI253</f>
        <v/>
      </c>
      <c r="BN253" s="812">
        <f>Overview!$P$153</f>
        <v/>
      </c>
      <c r="BO253" s="117"/>
      <c r="BP253" s="117"/>
      <c r="BQ253" s="115"/>
      <c r="BR253" s="1478"/>
      <c r="BS253" s="1541"/>
      <c r="BT253" s="1864" t="inlineStr">
        <is>
          <t>LTE</t>
        </is>
      </c>
      <c r="BU253" s="1828" t="inlineStr">
        <is>
          <t>FDD1</t>
        </is>
      </c>
      <c r="BV253" s="906">
        <f>Overview!$H$28</f>
        <v/>
      </c>
      <c r="BW253" s="1865"/>
      <c r="BX253" s="1828" t="inlineStr">
        <is>
          <t>Close to ear</t>
        </is>
      </c>
      <c r="BY253" s="1869"/>
      <c r="BZ253" s="1828">
        <f>IF(COUNT('Conducted LTE'!$AH$3:$AH$170)=0,10,INDEX('Conducted LTE'!$M$3:$M$170,MATCH(MAX('Conducted LTE'!$AH$3:$AH$170),'Conducted LTE'!$AH$3:$AH$170,0)))</f>
        <v>10</v>
      </c>
      <c r="CA253" s="873" t="str">
        <f>CA252</f>
        <v>TBD</v>
      </c>
      <c r="CB253" s="200">
        <v>0</v>
      </c>
      <c r="CC253" s="777">
        <f>IF(COUNT('Conducted LTE'!$AH$3:$AH$170)=0,18300,INDEX('Conducted LTE'!$T$3:$T$170,MATCH(MAX('Conducted LTE'!$AH$3:$AH$170),'Conducted LTE'!$AH$3:$AH$170,0)))</f>
        <v>18300</v>
      </c>
      <c r="CD253" s="777">
        <f>IF(COUNT('Conducted LTE'!$AH$3:$AH$170)=0,1950,INDEX('Conducted LTE'!$U$3:$U$170,MATCH(MAX('Conducted LTE'!$AH$3:$AH$170),'Conducted LTE'!$AH$3:$AH$170,0)))</f>
        <v>1950</v>
      </c>
      <c r="CE253" s="7234"/>
      <c r="CF253" s="7234"/>
      <c r="CG253" s="6706"/>
      <c r="CH253" s="6706"/>
      <c r="CI253" s="225">
        <f>BY253</f>
        <v/>
      </c>
      <c r="CJ253" s="237">
        <f>BZ253</f>
        <v/>
      </c>
      <c r="CK253" s="223">
        <f>CA253</f>
        <v/>
      </c>
      <c r="CL253" s="237">
        <f>CC253</f>
        <v/>
      </c>
      <c r="CM253" s="237">
        <f>CD253</f>
        <v/>
      </c>
      <c r="CN253" s="1527"/>
      <c r="CO253" s="1579"/>
      <c r="CP253" s="7214">
        <f>IF(CF253=""," ",IF(ABS(CE253-CF253)&lt;=0.1,"Valid","Not valid"))</f>
        <v/>
      </c>
      <c r="CQ253" s="1674">
        <f> IF(CE253="","",IF(AND(CE253&lt;&gt;"",CF253=""),IF(CE253&gt;=0.8,"Medir+Sig Max","No"),IF(CF253&lt;&gt;"",IF(CF253&gt;=0.8,"Medir+Sig Max","No"),"")))</f>
        <v/>
      </c>
      <c r="CR253" s="6927">
        <f>IF(UPPER('SAR FCC-ISED'!CQ1)="X",IF(CF253=""," ",IF((ABS(CE253)&lt;5)*AND(ABS(CF253)&lt;5)*AND(ABS(CT253)&lt;5),"Solo si es max","Medir")),IF(CF253=""," ",IF((ABS(CE253)&lt;1)*AND(ABS(CF253)&lt;1)*AND(ABS(CT253)&lt;1),"Solo si es max","Medir")))</f>
        <v/>
      </c>
      <c r="CS253" s="1674"/>
      <c r="CT253" s="220">
        <f>IF(CO253="",IF(AND(CE253="",CF253=""),"",IF(CF253="",IF(DQ253&gt;1,ROUND(DQ253*CE253,3),CE253),IF(DQ253&gt;1,ROUND(DQ253*CF253,3),CF253))),IF(AND(CE253="",CF253=""),"",IF(CF253="",IF(DQ253&gt;1,ROUND(DQ253*CE253*(1/(CO253)),3),CE253*(1/(CO253))),IF(DQ253&gt;1,ROUND(DQ253*CF253*(1/(CO253)),3),CF253*(1/(CO253))))))</f>
        <v/>
      </c>
      <c r="CU253" s="224">
        <f>BY253</f>
        <v/>
      </c>
      <c r="CV253" s="237">
        <f>BZ253</f>
        <v/>
      </c>
      <c r="CW253" s="237">
        <f>CA253</f>
        <v/>
      </c>
      <c r="CX253" s="224">
        <f>CC253</f>
        <v/>
      </c>
      <c r="CY253" s="237">
        <f>CD253</f>
        <v/>
      </c>
      <c r="CZ253" s="7474">
        <f>IF(COUNTIF(Overview!K12:K14,TRUE)&gt;0,1.6,IF(COUNTIF(Overview!L12:L14,TRUE)&gt;0,8,0))</f>
        <v/>
      </c>
      <c r="DA253" s="1788"/>
      <c r="DB253" s="7483"/>
      <c r="DC253" s="844">
        <f>IF(CT253="","",IF(CT253&gt;CZ253,"Fail","Pass"))</f>
        <v/>
      </c>
      <c r="DD253" s="402"/>
      <c r="DE253" s="1565">
        <f>MyTimestamp(DC253)</f>
        <v/>
      </c>
      <c r="DF253" s="1531">
        <f>IF(COUNT(CE253:CH253)=1,15,IF(COUNT(CE253:CH253)=0,0,30))</f>
        <v/>
      </c>
      <c r="DG253" s="1532">
        <f>IF(DF253=0,0,2)</f>
        <v/>
      </c>
      <c r="DH253" s="1866"/>
      <c r="DI253" s="1866"/>
      <c r="DJ253" s="1863"/>
      <c r="DK253" s="1789"/>
      <c r="DL253" s="1574">
        <f>10^(CN253/20)*100-100</f>
        <v/>
      </c>
      <c r="DM253" s="777"/>
      <c r="DN253" s="777"/>
      <c r="DO253" s="777">
        <f>IF(DM253="","",10^(DM253/10))</f>
        <v/>
      </c>
      <c r="DP253" s="777">
        <f>IF(ISNUMBER(DN253)=FALSE,"",10^(DN253/10))</f>
        <v/>
      </c>
      <c r="DQ253" s="1578">
        <f>IF(AND(ISNUMBER(DO253),ISNUMBER(DP253)),IF(DO253/DP253&gt;1,ROUND((DO253)/DP253,3),1),1)</f>
        <v/>
      </c>
      <c r="DR253" s="1541"/>
      <c r="DS253" s="1541"/>
      <c r="DT253" s="1541"/>
      <c r="DU253" s="1541"/>
      <c r="DV253" s="1541"/>
      <c r="DW253" s="1541"/>
      <c r="DX253" s="1541"/>
      <c r="DY253" s="1541"/>
      <c r="DZ253" s="1541"/>
      <c r="EA253" s="1541"/>
      <c r="EB253" s="1541"/>
      <c r="EC253" s="1541"/>
      <c r="ED253" s="1541"/>
      <c r="EE253" s="1541"/>
      <c r="EF253" s="1541"/>
      <c r="EG253" s="1541"/>
      <c r="EH253" s="1541"/>
      <c r="EI253" s="1541"/>
      <c r="EJ253" s="1541"/>
      <c r="EK253" s="1541"/>
      <c r="EL253" s="1541"/>
      <c r="EM253" s="1541"/>
      <c r="EN253" s="1541"/>
      <c r="EO253" s="1541"/>
      <c r="EP253" s="1541"/>
      <c r="EQ253" s="1541"/>
      <c r="ER253" s="1541"/>
      <c r="ES253" s="1541"/>
      <c r="ET253" s="1541"/>
      <c r="EU253" s="1541"/>
      <c r="EV253" s="1541"/>
    </row>
    <row r="254" ht="12.75" x14ac:dyDescent="0.2">
      <c r="A254" s="1541"/>
      <c r="B254" s="1541"/>
      <c r="C254"/>
      <c r="D254" s="1486"/>
      <c r="E254" s="1486"/>
      <c r="F254" s="672" t="inlineStr">
        <is>
          <t>5.3</t>
        </is>
      </c>
      <c r="G254" s="1497"/>
      <c r="H254" s="130">
        <f>BV254</f>
        <v/>
      </c>
      <c r="I254" s="130">
        <f>BW254</f>
        <v/>
      </c>
      <c r="J254" s="1299" t="inlineStr">
        <is>
          <t>LTE</t>
        </is>
      </c>
      <c r="K254" s="1299" t="inlineStr">
        <is>
          <t>FDD1</t>
        </is>
      </c>
      <c r="L254" s="115"/>
      <c r="M254" s="130">
        <v>10</v>
      </c>
      <c r="N254" s="119" t="inlineStr">
        <is>
          <t>QPSK</t>
        </is>
      </c>
      <c r="O254" s="131"/>
      <c r="P254" s="6597"/>
      <c r="Q254" s="131">
        <v>1</v>
      </c>
      <c r="R254" s="131">
        <v>0</v>
      </c>
      <c r="S254" s="130"/>
      <c r="T254" s="130">
        <v>18300</v>
      </c>
      <c r="U254" s="6593">
        <v>1950</v>
      </c>
      <c r="V254" s="119"/>
      <c r="W254" s="1305"/>
      <c r="X254" s="119"/>
      <c r="Y254" s="119"/>
      <c r="Z254" s="119"/>
      <c r="AA254" s="115"/>
      <c r="AB254" s="115"/>
      <c r="AC254" s="1300">
        <f>IF(OR(BX254="Close to Ear",BX254="Close to Head"),"Head",IF(BX254="Extremity","Extremity","Body"))</f>
        <v/>
      </c>
      <c r="AD254" s="1301">
        <f>CA254</f>
        <v/>
      </c>
      <c r="AE254" s="1299">
        <f>CB254</f>
        <v/>
      </c>
      <c r="AF254" s="115"/>
      <c r="AG254" s="1302">
        <f>IF(OR(AZ254="",BA254=""),"N/A",IF(DC254="Pass","P","F"))</f>
        <v/>
      </c>
      <c r="AH254" s="129"/>
      <c r="AI254" s="129"/>
      <c r="AJ254" s="129"/>
      <c r="AK254" s="119"/>
      <c r="AL254" s="115"/>
      <c r="AM254" s="119"/>
      <c r="AN254" s="119"/>
      <c r="AO254" s="692"/>
      <c r="AP254" s="692"/>
      <c r="AQ254" s="692"/>
      <c r="AR254" s="692"/>
      <c r="AS254" s="692"/>
      <c r="AT254" s="1303">
        <f>IF(AC254="Extremity",IF(CG254="","",CG254),"")</f>
        <v/>
      </c>
      <c r="AU254" s="1303">
        <f>IF(AC254="Extremity",IF(CH254="","",CH254),"")</f>
        <v/>
      </c>
      <c r="AV254" s="1304">
        <f>IF(AC254="Extremity","",IF(CE254="","",CE254))</f>
        <v/>
      </c>
      <c r="AW254" s="1304">
        <f>IF(AD254="Extremity","",IF(CF254="","",CF254))</f>
        <v/>
      </c>
      <c r="AX254" s="1305">
        <f>DL254</f>
        <v/>
      </c>
      <c r="AY254" s="1305">
        <f>DQ254</f>
        <v/>
      </c>
      <c r="AZ254" s="3377">
        <f>IF(AC254="Extremity",IF(DA254="","",DA254),"")</f>
        <v/>
      </c>
      <c r="BA254" s="3378">
        <f>IF(AC254="Extremity","",IF(CT254="","",CT254))</f>
        <v/>
      </c>
      <c r="BB254" s="1305">
        <f>IF(AC254="Extremity",IF(DB254="","",DB254),"")</f>
        <v/>
      </c>
      <c r="BC254" s="1304">
        <f>IF(AC254="Extremity","",IF(CZ254="","",CZ254))</f>
        <v/>
      </c>
      <c r="BD254" s="1305">
        <f>DD254</f>
        <v/>
      </c>
      <c r="BE254" s="132">
        <f>DE254</f>
        <v/>
      </c>
      <c r="BF254" s="133">
        <f>DF254*60</f>
        <v/>
      </c>
      <c r="BG254" s="121">
        <f>BE254</f>
        <v/>
      </c>
      <c r="BH254" s="133">
        <f>DG254*60</f>
        <v/>
      </c>
      <c r="BI254" s="133">
        <f>DH254</f>
        <v/>
      </c>
      <c r="BJ254" s="117"/>
      <c r="BK254" s="812">
        <f>Overview!$E$7</f>
        <v/>
      </c>
      <c r="BL254" s="117"/>
      <c r="BM254" s="834">
        <f>DI254</f>
        <v/>
      </c>
      <c r="BN254" s="812">
        <f>Overview!$P$153</f>
        <v/>
      </c>
      <c r="BO254" s="117"/>
      <c r="BP254" s="117"/>
      <c r="BQ254" s="115"/>
      <c r="BR254" s="1478"/>
      <c r="BS254" s="1541"/>
      <c r="BT254" s="1864" t="inlineStr">
        <is>
          <t>LTE</t>
        </is>
      </c>
      <c r="BU254" s="1828" t="inlineStr">
        <is>
          <t>FDD1</t>
        </is>
      </c>
      <c r="BV254" s="906">
        <f>Overview!$H$28</f>
        <v/>
      </c>
      <c r="BW254" s="1865"/>
      <c r="BX254" s="1828" t="inlineStr">
        <is>
          <t>Close to ear</t>
        </is>
      </c>
      <c r="BY254" s="7308"/>
      <c r="BZ254" s="1828">
        <f>IF(COUNT('Conducted LTE'!$AH$3:$AH$170)=0,10,INDEX('Conducted LTE'!$M$3:$M$170,MATCH(MAX('Conducted LTE'!$AH$3:$AH$170),'Conducted LTE'!$AH$3:$AH$170,0)))</f>
        <v>10</v>
      </c>
      <c r="CA254" s="874" t="str">
        <f>CA253</f>
        <v>TBD</v>
      </c>
      <c r="CB254" s="201">
        <v>0</v>
      </c>
      <c r="CC254" s="779">
        <f>IF(COUNT('Conducted LTE'!$AH$3:$AH$170)=0,18300,INDEX('Conducted LTE'!$T$3:$T$170,MATCH(MAX('Conducted LTE'!$AH$3:$AH$170),'Conducted LTE'!$AH$3:$AH$170,0)))</f>
        <v>18300</v>
      </c>
      <c r="CD254" s="779">
        <f>IF(COUNT('Conducted LTE'!$AH$3:$AH$170)=0,1950,INDEX('Conducted LTE'!$U$3:$U$170,MATCH(MAX('Conducted LTE'!$AH$3:$AH$170),'Conducted LTE'!$AH$3:$AH$170,0)))</f>
        <v>1950</v>
      </c>
      <c r="CE254" s="7234"/>
      <c r="CF254" s="7234"/>
      <c r="CG254" s="6706"/>
      <c r="CH254" s="6706"/>
      <c r="CI254" s="225">
        <f>BY254</f>
        <v/>
      </c>
      <c r="CJ254" s="237">
        <f>BZ254</f>
        <v/>
      </c>
      <c r="CK254" s="223">
        <f>CA254</f>
        <v/>
      </c>
      <c r="CL254" s="237">
        <f>CC254</f>
        <v/>
      </c>
      <c r="CM254" s="237">
        <f>CD254</f>
        <v/>
      </c>
      <c r="CN254" s="1527"/>
      <c r="CO254" s="1579"/>
      <c r="CP254" s="7214">
        <f>IF(CF254=""," ",IF(ABS(CE254-CF254)&lt;=0.1,"Valid","Not valid"))</f>
        <v/>
      </c>
      <c r="CQ254" s="1674">
        <f> IF(CE254="","",IF(AND(CE254&lt;&gt;"",CF254=""),IF(CE254&gt;=0.8,"Medir+Sig Max","No"),IF(CF254&lt;&gt;"",IF(CF254&gt;=0.8,"Medir+Sig Max","No"),"")))</f>
        <v/>
      </c>
      <c r="CR254" s="6927">
        <f>IF(UPPER('SAR FCC-ISED'!CQ1)="X",IF(CF254=""," ",IF((ABS(CE254)&lt;5)*AND(ABS(CF254)&lt;5)*AND(ABS(CT254)&lt;5),"Solo si es max","Medir")),IF(CF254=""," ",IF((ABS(CE254)&lt;1)*AND(ABS(CF254)&lt;1)*AND(ABS(CT254)&lt;1),"Solo si es max","Medir")))</f>
        <v/>
      </c>
      <c r="CS254" s="1674"/>
      <c r="CT254" s="220">
        <f>IF(CO254="",IF(AND(CE254="",CF254=""),"",IF(CF254="",IF(DQ254&gt;1,ROUND(DQ254*CE254,3),CE254),IF(DQ254&gt;1,ROUND(DQ254*CF254,3),CF254))),IF(AND(CE254="",CF254=""),"",IF(CF254="",IF(DQ254&gt;1,ROUND(DQ254*CE254*(1/(CO254)),3),CE254*(1/(CO254))),IF(DQ254&gt;1,ROUND(DQ254*CF254*(1/(CO254)),3),CF254*(1/(CO254))))))</f>
        <v/>
      </c>
      <c r="CU254" s="224">
        <f>BY254</f>
        <v/>
      </c>
      <c r="CV254" s="237">
        <f>BZ254</f>
        <v/>
      </c>
      <c r="CW254" s="237">
        <f>CA254</f>
        <v/>
      </c>
      <c r="CX254" s="224">
        <f>CC254</f>
        <v/>
      </c>
      <c r="CY254" s="237">
        <f>CD254</f>
        <v/>
      </c>
      <c r="CZ254" s="7474">
        <f>IF(COUNTIF(Overview!K12:K14,TRUE)&gt;0,1.6,IF(COUNTIF(Overview!L12:L14,TRUE)&gt;0,8,0))</f>
        <v/>
      </c>
      <c r="DA254" s="1788"/>
      <c r="DB254" s="7483"/>
      <c r="DC254" s="844">
        <f>IF(CT254="","",IF(CT254&gt;CZ254,"Fail","Pass"))</f>
        <v/>
      </c>
      <c r="DD254" s="402"/>
      <c r="DE254" s="1565">
        <f>MyTimestamp(DC254)</f>
        <v/>
      </c>
      <c r="DF254" s="1531">
        <f>IF(COUNT(CE254:CH254)=1,15,IF(COUNT(CE254:CH254)=0,0,30))</f>
        <v/>
      </c>
      <c r="DG254" s="1532">
        <f>IF(DF254=0,0,2)</f>
        <v/>
      </c>
      <c r="DH254" s="1866"/>
      <c r="DI254" s="1866"/>
      <c r="DJ254" s="1863"/>
      <c r="DK254" s="1789"/>
      <c r="DL254" s="1574">
        <f>10^(CN254/20)*100-100</f>
        <v/>
      </c>
      <c r="DM254" s="777"/>
      <c r="DN254" s="779"/>
      <c r="DO254" s="777">
        <f>IF(DM254="","",10^(DM254/10))</f>
        <v/>
      </c>
      <c r="DP254" s="777">
        <f>IF(ISNUMBER(DN254)=FALSE,"",10^(DN254/10))</f>
        <v/>
      </c>
      <c r="DQ254" s="1578">
        <f>IF(AND(ISNUMBER(DO254),ISNUMBER(DP254)),IF(DO254/DP254&gt;1,ROUND((DO254)/DP254,3),1),1)</f>
        <v/>
      </c>
      <c r="DR254" s="1541"/>
      <c r="DS254" s="1541"/>
      <c r="DT254" s="1541"/>
      <c r="DU254" s="1541"/>
      <c r="DV254" s="1541"/>
      <c r="DW254" s="1541"/>
      <c r="DX254" s="1541"/>
      <c r="DY254" s="1541"/>
      <c r="DZ254" s="1541"/>
      <c r="EA254" s="1541"/>
      <c r="EB254" s="1541"/>
      <c r="EC254" s="1541"/>
      <c r="ED254" s="1541"/>
      <c r="EE254" s="1541"/>
      <c r="EF254" s="1541"/>
      <c r="EG254" s="1541"/>
      <c r="EH254" s="1541"/>
      <c r="EI254" s="1541"/>
      <c r="EJ254" s="1541"/>
      <c r="EK254" s="1541"/>
      <c r="EL254" s="1541"/>
      <c r="EM254" s="1541"/>
      <c r="EN254" s="1541"/>
      <c r="EO254" s="1541"/>
      <c r="EP254" s="1541"/>
      <c r="EQ254" s="1541"/>
      <c r="ER254" s="1541"/>
      <c r="ES254" s="1541"/>
      <c r="ET254" s="1541"/>
      <c r="EU254" s="1541"/>
      <c r="EV254" s="1541"/>
    </row>
    <row r="255" ht="12.75" x14ac:dyDescent="0.2">
      <c r="A255" s="1541"/>
      <c r="B255" s="1541"/>
      <c r="C255"/>
      <c r="D255" s="1486"/>
      <c r="E255" s="1486"/>
      <c r="F255" s="672" t="inlineStr">
        <is>
          <t>5.3</t>
        </is>
      </c>
      <c r="G255" s="1497"/>
      <c r="H255" s="130">
        <f>BV255</f>
        <v/>
      </c>
      <c r="I255" s="130">
        <f>BW255</f>
        <v/>
      </c>
      <c r="J255" s="1299" t="inlineStr">
        <is>
          <t>LTE</t>
        </is>
      </c>
      <c r="K255" s="1299" t="inlineStr">
        <is>
          <t>FDD1</t>
        </is>
      </c>
      <c r="L255" s="115"/>
      <c r="M255" s="130">
        <v>10</v>
      </c>
      <c r="N255" s="119" t="inlineStr">
        <is>
          <t>QPSK</t>
        </is>
      </c>
      <c r="O255" s="131"/>
      <c r="P255" s="6597"/>
      <c r="Q255" s="131">
        <v>1</v>
      </c>
      <c r="R255" s="131">
        <v>0</v>
      </c>
      <c r="S255" s="130"/>
      <c r="T255" s="130">
        <v>18300</v>
      </c>
      <c r="U255" s="6593">
        <v>1950</v>
      </c>
      <c r="V255" s="119"/>
      <c r="W255" s="1305"/>
      <c r="X255" s="119"/>
      <c r="Y255" s="119"/>
      <c r="Z255" s="119"/>
      <c r="AA255" s="115"/>
      <c r="AB255" s="115"/>
      <c r="AC255" s="1300">
        <f>IF(OR(BX255="Close to Ear",BX255="Close to Head"),"Head",IF(BX255="Extremity","Extremity","Body"))</f>
        <v/>
      </c>
      <c r="AD255" s="1301">
        <f>CA255</f>
        <v/>
      </c>
      <c r="AE255" s="1299">
        <f>CB255</f>
        <v/>
      </c>
      <c r="AF255" s="115"/>
      <c r="AG255" s="1302">
        <f>IF(OR(AZ255="",BA255=""),"N/A",IF(DC255="Pass","P","F"))</f>
        <v/>
      </c>
      <c r="AH255" s="129"/>
      <c r="AI255" s="129"/>
      <c r="AJ255" s="129"/>
      <c r="AK255" s="119"/>
      <c r="AL255" s="115"/>
      <c r="AM255" s="119"/>
      <c r="AN255" s="119"/>
      <c r="AO255" s="692"/>
      <c r="AP255" s="692"/>
      <c r="AQ255" s="692"/>
      <c r="AR255" s="692"/>
      <c r="AS255" s="692"/>
      <c r="AT255" s="1303">
        <f>IF(AC255="Extremity",IF(CG255="","",CG255),"")</f>
        <v/>
      </c>
      <c r="AU255" s="1303">
        <f>IF(AC255="Extremity",IF(CH255="","",CH255),"")</f>
        <v/>
      </c>
      <c r="AV255" s="1304">
        <f>IF(AC255="Extremity","",IF(CE255="","",CE255))</f>
        <v/>
      </c>
      <c r="AW255" s="1304">
        <f>IF(AD255="Extremity","",IF(CF255="","",CF255))</f>
        <v/>
      </c>
      <c r="AX255" s="1305">
        <f>DL255</f>
        <v/>
      </c>
      <c r="AY255" s="1305">
        <f>DQ255</f>
        <v/>
      </c>
      <c r="AZ255" s="3377">
        <f>IF(AC255="Extremity",IF(DA255="","",DA255),"")</f>
        <v/>
      </c>
      <c r="BA255" s="3378">
        <f>IF(AC255="Extremity","",IF(CT255="","",CT255))</f>
        <v/>
      </c>
      <c r="BB255" s="1305">
        <f>IF(AC255="Extremity",IF(DB255="","",DB255),"")</f>
        <v/>
      </c>
      <c r="BC255" s="1304">
        <f>IF(AC255="Extremity","",IF(CZ255="","",CZ255))</f>
        <v/>
      </c>
      <c r="BD255" s="1305">
        <f>DD255</f>
        <v/>
      </c>
      <c r="BE255" s="132">
        <f>DE255</f>
        <v/>
      </c>
      <c r="BF255" s="133">
        <f>DF255*60</f>
        <v/>
      </c>
      <c r="BG255" s="121">
        <f>BE255</f>
        <v/>
      </c>
      <c r="BH255" s="133">
        <f>DG255*60</f>
        <v/>
      </c>
      <c r="BI255" s="133">
        <f>DH255</f>
        <v/>
      </c>
      <c r="BJ255" s="117"/>
      <c r="BK255" s="812">
        <f>Overview!$E$7</f>
        <v/>
      </c>
      <c r="BL255" s="117"/>
      <c r="BM255" s="834">
        <f>DI255</f>
        <v/>
      </c>
      <c r="BN255" s="812">
        <f>Overview!$P$153</f>
        <v/>
      </c>
      <c r="BO255" s="117"/>
      <c r="BP255" s="117"/>
      <c r="BQ255" s="115"/>
      <c r="BR255" s="1478"/>
      <c r="BS255" s="1541"/>
      <c r="BT255" s="1864" t="inlineStr">
        <is>
          <t>LTE</t>
        </is>
      </c>
      <c r="BU255" s="1828" t="inlineStr">
        <is>
          <t>FDD1</t>
        </is>
      </c>
      <c r="BV255" s="906">
        <f>Overview!$H$28</f>
        <v/>
      </c>
      <c r="BW255" s="1865"/>
      <c r="BX255" s="1828" t="inlineStr">
        <is>
          <t>Close to ear</t>
        </is>
      </c>
      <c r="BY255" s="7309"/>
      <c r="BZ255" s="1828">
        <f>IF(COUNT('Conducted LTE'!$AH$3:$AH$170)=0,10,INDEX('Conducted LTE'!$M$3:$M$170,MATCH(MAX('Conducted LTE'!$AH$3:$AH$170),'Conducted LTE'!$AH$3:$AH$170,0)))</f>
        <v>10</v>
      </c>
      <c r="CA255" s="881" t="str">
        <f>IF(OR(COUNT(CT243:CT254)=0,COUNTIF(CT243:CT254,"&gt;0,8")=0),
"N/A",
CA253 &amp; " - Variability")</f>
        <v>N/A</v>
      </c>
      <c r="CB255" s="200">
        <v>0</v>
      </c>
      <c r="CC255" s="970">
        <f>IF(COUNT('Conducted LTE'!$AH$3:$AH$170)=0,18300,INDEX('Conducted LTE'!$T$3:$T$170,MATCH(MAX('Conducted LTE'!$AH$3:$AH$170),'Conducted LTE'!$AH$3:$AH$170,0)))</f>
        <v>18300</v>
      </c>
      <c r="CD255" s="970">
        <f>IF(COUNT('Conducted LTE'!$AH$3:$AH$170)=0,1950,INDEX('Conducted LTE'!$U$3:$U$170,MATCH(MAX('Conducted LTE'!$AH$3:$AH$170),'Conducted LTE'!$AH$3:$AH$170,0)))</f>
        <v>1950</v>
      </c>
      <c r="CE255" s="7234"/>
      <c r="CF255" s="7234"/>
      <c r="CG255" s="6706"/>
      <c r="CH255" s="6706"/>
      <c r="CI255" s="225">
        <f>BY255</f>
        <v/>
      </c>
      <c r="CJ255" s="237">
        <f>BZ255</f>
        <v/>
      </c>
      <c r="CK255" s="223">
        <f>CA255</f>
        <v/>
      </c>
      <c r="CL255" s="237">
        <f>CC255</f>
        <v/>
      </c>
      <c r="CM255" s="237">
        <f>CD255</f>
        <v/>
      </c>
      <c r="CN255" s="1527"/>
      <c r="CO255" s="1579"/>
      <c r="CP255" s="7214">
        <f>IF(CF255=""," ",IF(ABS(CE255-CF255)&lt;=0.1,"Valid","Not valid"))</f>
        <v/>
      </c>
      <c r="CQ255" s="1674">
        <f> IF(CE255="","",IF(AND(CE255&lt;&gt;"",CF255=""),IF(CE255&gt;=0.8,"Medir+Sig Max","No"),IF(CF255&lt;&gt;"",IF(CF255&gt;=0.8,"Medir+Sig Max","No"),"")))</f>
        <v/>
      </c>
      <c r="CR255" s="6927">
        <f>IF(UPPER('SAR FCC-ISED'!CQ1)="X",IF(CF255=""," ",IF((ABS(CE255)&lt;5)*AND(ABS(CF255)&lt;5)*AND(ABS(CT255)&lt;5),"Solo si es max","Medir")),IF(CF255=""," ",IF((ABS(CE255)&lt;1)*AND(ABS(CF255)&lt;1)*AND(ABS(CT255)&lt;1),"Solo si es max","Medir")))</f>
        <v/>
      </c>
      <c r="CS255" s="1674">
        <f>IF(CF255="","",IF(MAX(CF243:CF254)=0,"",IF(AND(CF255&lt;=1.45,(CF255/MAX(CF243:CF254))&lt;=1.2,(CF255/MAX(CF243:CF254))&gt;=0.8),"Válido","REPETIR VAR")))</f>
        <v/>
      </c>
      <c r="CT255" s="220">
        <f>IF(CO255="",IF(AND(CE255="",CF255=""),"",IF(CF255="",IF(DQ255&gt;1,ROUND(DQ255*CE255,3),CE255),IF(DQ255&gt;1,ROUND(DQ255*CF255,3),CF255))),IF(AND(CE255="",CF255=""),"",IF(CF255="",IF(DQ255&gt;1,ROUND(DQ255*CE255*(1/(CO255)),3),CE255*(1/(CO255))),IF(DQ255&gt;1,ROUND(DQ255*CF255*(1/(CO255)),3),CF255*(1/(CO255))))))</f>
        <v/>
      </c>
      <c r="CU255" s="224">
        <f>BY255</f>
        <v/>
      </c>
      <c r="CV255" s="237">
        <f>BZ255</f>
        <v/>
      </c>
      <c r="CW255" s="237">
        <f>CA255</f>
        <v/>
      </c>
      <c r="CX255" s="224">
        <f>CC255</f>
        <v/>
      </c>
      <c r="CY255" s="237">
        <f>CD255</f>
        <v/>
      </c>
      <c r="CZ255" s="7474">
        <f>IF(COUNTIF(Overview!K12:K14,TRUE)&gt;0,1.6,IF(COUNTIF(Overview!L12:L14,TRUE)&gt;0,8,0))</f>
        <v/>
      </c>
      <c r="DA255" s="1788"/>
      <c r="DB255" s="7483"/>
      <c r="DC255" s="844">
        <f>IF(CT255="","",IF(CT255&gt;CZ255,"Fail","Pass"))</f>
        <v/>
      </c>
      <c r="DD255" s="402"/>
      <c r="DE255" s="1565">
        <f>MyTimestamp(DC255)</f>
        <v/>
      </c>
      <c r="DF255" s="1531">
        <f>IF(COUNT(CE255:CH255)=1,15,IF(COUNT(CE255:CH255)=0,0,30))</f>
        <v/>
      </c>
      <c r="DG255" s="1532">
        <f>IF(DF255=0,0,2)</f>
        <v/>
      </c>
      <c r="DH255" s="1866"/>
      <c r="DI255" s="1866"/>
      <c r="DJ255" s="1863"/>
      <c r="DK255" s="1789"/>
      <c r="DL255" s="1574">
        <f>10^(CN255/20)*100-100</f>
        <v/>
      </c>
      <c r="DM255" s="777"/>
      <c r="DN255" s="970"/>
      <c r="DO255" s="777">
        <f>IF(DM255="","",10^(DM255/10))</f>
        <v/>
      </c>
      <c r="DP255" s="777">
        <f>IF(ISNUMBER(DN255)=FALSE,"",10^(DN255/10))</f>
        <v/>
      </c>
      <c r="DQ255" s="1578">
        <f>IF(AND(ISNUMBER(DO255),ISNUMBER(DP255)),IF(DO255/DP255&gt;1,ROUND((DO255)/DP255,3),1),1)</f>
        <v/>
      </c>
      <c r="DR255" s="1541"/>
      <c r="DS255" s="1541"/>
      <c r="DT255" s="1541"/>
      <c r="DU255" s="1541"/>
      <c r="DV255" s="1541"/>
      <c r="DW255" s="1541"/>
      <c r="DX255" s="1541"/>
      <c r="DY255" s="1541"/>
      <c r="DZ255" s="1541"/>
      <c r="EA255" s="1541"/>
      <c r="EB255" s="1541"/>
      <c r="EC255" s="1541"/>
      <c r="ED255" s="1541"/>
      <c r="EE255" s="1541"/>
      <c r="EF255" s="1541"/>
      <c r="EG255" s="1541"/>
      <c r="EH255" s="1541"/>
      <c r="EI255" s="1541"/>
      <c r="EJ255" s="1541"/>
      <c r="EK255" s="1541"/>
      <c r="EL255" s="1541"/>
      <c r="EM255" s="1541"/>
      <c r="EN255" s="1541"/>
      <c r="EO255" s="1541"/>
      <c r="EP255" s="1541"/>
      <c r="EQ255" s="1541"/>
      <c r="ER255" s="1541"/>
      <c r="ES255" s="1541"/>
      <c r="ET255" s="1541"/>
      <c r="EU255" s="1541"/>
      <c r="EV255" s="1541"/>
    </row>
    <row r="256" ht="12.75" x14ac:dyDescent="0.2">
      <c r="A256" s="1541"/>
      <c r="B256" s="1541"/>
      <c r="C256"/>
      <c r="D256" s="1486"/>
      <c r="E256" s="1486"/>
      <c r="F256" s="672" t="inlineStr">
        <is>
          <t>5.3</t>
        </is>
      </c>
      <c r="G256" s="1497"/>
      <c r="H256" s="130">
        <f>BV256</f>
        <v/>
      </c>
      <c r="I256" s="130">
        <f>BW256</f>
        <v/>
      </c>
      <c r="J256" s="1299" t="inlineStr">
        <is>
          <t>LTE</t>
        </is>
      </c>
      <c r="K256" s="1299" t="inlineStr">
        <is>
          <t>FDD1</t>
        </is>
      </c>
      <c r="L256" s="115"/>
      <c r="M256" s="130">
        <v>10</v>
      </c>
      <c r="N256" s="119" t="inlineStr">
        <is>
          <t>QPSK</t>
        </is>
      </c>
      <c r="O256" s="131"/>
      <c r="P256" s="6597"/>
      <c r="Q256" s="131">
        <v>1</v>
      </c>
      <c r="R256" s="131">
        <v>0</v>
      </c>
      <c r="S256" s="130"/>
      <c r="T256" s="130">
        <v>18300</v>
      </c>
      <c r="U256" s="6593">
        <v>1950</v>
      </c>
      <c r="V256" s="119"/>
      <c r="W256" s="1305"/>
      <c r="X256" s="119"/>
      <c r="Y256" s="119"/>
      <c r="Z256" s="119"/>
      <c r="AA256" s="115"/>
      <c r="AB256" s="115"/>
      <c r="AC256" s="1300">
        <f>IF(OR(BX256="Close to Ear",BX256="Close to Head"),"Head",IF(BX256="Extremity","Extremity","Body"))</f>
        <v/>
      </c>
      <c r="AD256" s="1301">
        <f>CA256</f>
        <v/>
      </c>
      <c r="AE256" s="1299">
        <f>CB256</f>
        <v/>
      </c>
      <c r="AF256" s="115"/>
      <c r="AG256" s="1302">
        <f>IF(OR(AZ256="",BA256=""),"N/A",IF(DC256="Pass","P","F"))</f>
        <v/>
      </c>
      <c r="AH256" s="129"/>
      <c r="AI256" s="129"/>
      <c r="AJ256" s="129"/>
      <c r="AK256" s="119"/>
      <c r="AL256" s="115"/>
      <c r="AM256" s="119"/>
      <c r="AN256" s="119"/>
      <c r="AO256" s="692"/>
      <c r="AP256" s="692"/>
      <c r="AQ256" s="692"/>
      <c r="AR256" s="692"/>
      <c r="AS256" s="692"/>
      <c r="AT256" s="1303">
        <f>IF(AC256="Extremity",IF(CG256="","",CG256),"")</f>
        <v/>
      </c>
      <c r="AU256" s="1303">
        <f>IF(AC256="Extremity",IF(CH256="","",CH256),"")</f>
        <v/>
      </c>
      <c r="AV256" s="1304">
        <f>IF(AC256="Extremity","",IF(CE256="","",CE256))</f>
        <v/>
      </c>
      <c r="AW256" s="1304">
        <f>IF(AD256="Extremity","",IF(CF256="","",CF256))</f>
        <v/>
      </c>
      <c r="AX256" s="1305">
        <f>DL256</f>
        <v/>
      </c>
      <c r="AY256" s="1305">
        <f>DQ256</f>
        <v/>
      </c>
      <c r="AZ256" s="3377">
        <f>IF(AC256="Extremity",IF(DA256="","",DA256),"")</f>
        <v/>
      </c>
      <c r="BA256" s="3378">
        <f>IF(AC256="Extremity","",IF(CT256="","",CT256))</f>
        <v/>
      </c>
      <c r="BB256" s="1305">
        <f>IF(AC256="Extremity",IF(DB256="","",DB256),"")</f>
        <v/>
      </c>
      <c r="BC256" s="1304">
        <f>IF(AC256="Extremity","",IF(CZ256="","",CZ256))</f>
        <v/>
      </c>
      <c r="BD256" s="1305">
        <f>DD256</f>
        <v/>
      </c>
      <c r="BE256" s="132">
        <f>DE256</f>
        <v/>
      </c>
      <c r="BF256" s="133">
        <f>DF256*60</f>
        <v/>
      </c>
      <c r="BG256" s="121">
        <f>BE256</f>
        <v/>
      </c>
      <c r="BH256" s="133">
        <f>DG256*60</f>
        <v/>
      </c>
      <c r="BI256" s="133">
        <f>DH256</f>
        <v/>
      </c>
      <c r="BJ256" s="117"/>
      <c r="BK256" s="812">
        <f>Overview!$E$7</f>
        <v/>
      </c>
      <c r="BL256" s="117"/>
      <c r="BM256" s="834">
        <f>DI256</f>
        <v/>
      </c>
      <c r="BN256" s="812">
        <f>Overview!$P$153</f>
        <v/>
      </c>
      <c r="BO256" s="117"/>
      <c r="BP256" s="117"/>
      <c r="BQ256" s="115"/>
      <c r="BR256" s="1478"/>
      <c r="BS256" s="1541"/>
      <c r="BT256" s="1864" t="inlineStr">
        <is>
          <t>LTE</t>
        </is>
      </c>
      <c r="BU256" s="1828" t="inlineStr">
        <is>
          <t>FDD1</t>
        </is>
      </c>
      <c r="BV256" s="906">
        <f>Overview!$H$28</f>
        <v/>
      </c>
      <c r="BW256" s="1865"/>
      <c r="BX256" s="1828" t="inlineStr">
        <is>
          <t>Close to ear</t>
        </is>
      </c>
      <c r="BY256" s="7309"/>
      <c r="BZ256" s="1828">
        <f>IF(COUNT('Conducted LTE'!$AH$3:$AH$170)=0,10,INDEX('Conducted LTE'!$M$3:$M$170,MATCH(MAX('Conducted LTE'!$AH$3:$AH$170),'Conducted LTE'!$AH$3:$AH$170,0)))</f>
        <v>10</v>
      </c>
      <c r="CA256" s="6689" t="str">
        <f>IF(CS255="REPETIR VAR",CA254 &amp; " - Variability2","N/A")</f>
        <v>N/A</v>
      </c>
      <c r="CB256" s="200">
        <v>0</v>
      </c>
      <c r="CC256" s="7310">
        <f>IF(COUNT('Conducted LTE'!$AH$3:$AH$170)=0,18300,INDEX('Conducted LTE'!$T$3:$T$170,MATCH(MAX('Conducted LTE'!$AH$3:$AH$170),'Conducted LTE'!$AH$3:$AH$170,0)))</f>
        <v>18300</v>
      </c>
      <c r="CD256" s="7310">
        <f>IF(COUNT('Conducted LTE'!$AH$3:$AH$170)=0,1950,INDEX('Conducted LTE'!$U$3:$U$170,MATCH(MAX('Conducted LTE'!$AH$3:$AH$170),'Conducted LTE'!$AH$3:$AH$170,0)))</f>
        <v>1950</v>
      </c>
      <c r="CE256" s="7234"/>
      <c r="CF256" s="7234"/>
      <c r="CG256" s="6706"/>
      <c r="CH256" s="6706"/>
      <c r="CI256" s="225">
        <f>BY256</f>
        <v/>
      </c>
      <c r="CJ256" s="237">
        <f>BZ256</f>
        <v/>
      </c>
      <c r="CK256" s="223">
        <f>CA256</f>
        <v/>
      </c>
      <c r="CL256" s="237">
        <f>CC256</f>
        <v/>
      </c>
      <c r="CM256" s="237">
        <f>CD256</f>
        <v/>
      </c>
      <c r="CN256" s="1527"/>
      <c r="CO256" s="1579"/>
      <c r="CP256" s="7214">
        <f>IF(CF256=""," ",IF(ABS(CE256-CF256)&lt;=0.1,"Valid","Not valid"))</f>
        <v/>
      </c>
      <c r="CQ256" s="1674">
        <f> IF(CE256="","",IF(AND(CE256&lt;&gt;"",CF256=""),IF(CE256&gt;=0.8,"Medir+Sig Max","No"),IF(CF256&lt;&gt;"",IF(CF256&gt;=0.8,"Medir+Sig Max","No"),"")))</f>
        <v/>
      </c>
      <c r="CR256" s="6927">
        <f>IF(UPPER($CQ$1)="X",IF(CF256=""," ",IF((ABS(CE256)&lt;5)*AND(ABS(CF256)&lt;5)*AND(ABS(CT256)&lt;5),"Solo si es max","Medir")),IF(CF256=""," ",IF((ABS(CE256)&lt;1)*AND(ABS(CF256)&lt;1)*AND(ABS(CT256)&lt;1),"Solo si es max","Medir")))</f>
        <v/>
      </c>
      <c r="CS256" s="1674"/>
      <c r="CT256" s="220">
        <f>IF(CO256="",IF(AND(CE256="",CF256=""),"",IF(CF256="",IF(DQ256&gt;1,ROUND(DQ256*CE256,3),CE256),IF(DQ256&gt;1,ROUND(DQ256*CF256,3),CF256))),IF(AND(CE256="",CF256=""),"",IF(CF256="",IF(DQ256&gt;1,ROUND(DQ256*CE256*(1/(CO256)),3),CE256*(1/(CO256))),IF(DQ256&gt;1,ROUND(DQ256*CF256*(1/(CO256)),3),CF256*(1/(CO256))))))</f>
        <v/>
      </c>
      <c r="CU256" s="224">
        <f>BY256</f>
        <v/>
      </c>
      <c r="CV256" s="237">
        <f>BZ256</f>
        <v/>
      </c>
      <c r="CW256" s="237">
        <f>CA256</f>
        <v/>
      </c>
      <c r="CX256" s="224">
        <f>CC256</f>
        <v/>
      </c>
      <c r="CY256" s="237">
        <f>CD256</f>
        <v/>
      </c>
      <c r="CZ256" s="7474">
        <f>IF(COUNTIF(Overview!K12:K14,TRUE)&gt;0,1.6,IF(COUNTIF(Overview!L12:L14,TRUE)&gt;0,8,0))</f>
        <v/>
      </c>
      <c r="DA256" s="1788"/>
      <c r="DB256" s="7483"/>
      <c r="DC256" s="844">
        <f>IF(CT256="","",IF(CT256&gt;CZ256,"Fail","Pass"))</f>
        <v/>
      </c>
      <c r="DD256" s="402"/>
      <c r="DE256" s="1565">
        <f>MyTimestamp(DC256)</f>
        <v/>
      </c>
      <c r="DF256" s="1531">
        <f>IF(COUNT(CE256:CH256)=1,15,IF(COUNT(CE256:CH256)=0,0,30))</f>
        <v/>
      </c>
      <c r="DG256" s="1532">
        <f>IF(DF256=0,0,2)</f>
        <v/>
      </c>
      <c r="DH256" s="1866"/>
      <c r="DI256" s="1866"/>
      <c r="DJ256" s="1863"/>
      <c r="DK256" s="1789"/>
      <c r="DL256" s="1574">
        <f>10^(CN256/20)*100-100</f>
        <v/>
      </c>
      <c r="DM256" s="777"/>
      <c r="DN256" s="970"/>
      <c r="DO256" s="777">
        <f>IF(DM256="","",10^(DM256/10))</f>
        <v/>
      </c>
      <c r="DP256" s="777">
        <f>IF(ISNUMBER(DN256)=FALSE,"",10^(DN256/10))</f>
        <v/>
      </c>
      <c r="DQ256" s="1578">
        <f>IF(AND(ISNUMBER(DO256),ISNUMBER(DP256)),IF(DO256/DP256&gt;1,ROUND((DO256)/DP256,3),1),1)</f>
        <v/>
      </c>
      <c r="DR256" s="1541"/>
      <c r="DS256" s="1541"/>
      <c r="DT256" s="1541"/>
      <c r="DU256" s="1541"/>
      <c r="DV256" s="1541"/>
      <c r="DW256" s="1541"/>
      <c r="DX256" s="1541"/>
      <c r="DY256" s="1541"/>
      <c r="DZ256" s="1541"/>
      <c r="EA256" s="1541"/>
      <c r="EB256" s="1541"/>
      <c r="EC256" s="1541"/>
      <c r="ED256" s="1541"/>
      <c r="EE256" s="1541"/>
      <c r="EF256" s="1541"/>
      <c r="EG256" s="1541"/>
      <c r="EH256" s="1541"/>
      <c r="EI256" s="1541"/>
      <c r="EJ256" s="1541"/>
      <c r="EK256" s="1541"/>
      <c r="EL256" s="1541"/>
      <c r="EM256" s="1541"/>
      <c r="EN256" s="1541"/>
      <c r="EO256" s="1541"/>
      <c r="EP256" s="1541"/>
      <c r="EQ256" s="1541"/>
      <c r="ER256" s="1541"/>
      <c r="ES256" s="1541"/>
      <c r="ET256" s="1541"/>
      <c r="EU256" s="1541"/>
      <c r="EV256" s="1541"/>
    </row>
    <row r="257" ht="12.75" x14ac:dyDescent="0.2">
      <c r="A257" s="1541"/>
      <c r="B257" s="1541"/>
      <c r="C257"/>
      <c r="D257" s="6590"/>
      <c r="E257" s="6590"/>
      <c r="F257" s="6591" t="inlineStr">
        <is>
          <t>5.3</t>
        </is>
      </c>
      <c r="G257" s="6592"/>
      <c r="H257" s="6593">
        <f>BV257</f>
        <v/>
      </c>
      <c r="I257" s="6593">
        <f>BW257</f>
        <v/>
      </c>
      <c r="J257" s="6594" t="inlineStr">
        <is>
          <t>LTE</t>
        </is>
      </c>
      <c r="K257" s="6594" t="inlineStr">
        <is>
          <t>FDD1</t>
        </is>
      </c>
      <c r="L257" s="6595"/>
      <c r="M257" s="6593">
        <v>10</v>
      </c>
      <c r="N257" s="6596" t="inlineStr">
        <is>
          <t>QPSK</t>
        </is>
      </c>
      <c r="O257" s="6597"/>
      <c r="P257" s="6597"/>
      <c r="Q257" s="6597">
        <v>1</v>
      </c>
      <c r="R257" s="6597">
        <v>0</v>
      </c>
      <c r="S257" s="6593"/>
      <c r="T257" s="130">
        <v>18300</v>
      </c>
      <c r="U257" s="6593">
        <v>1950</v>
      </c>
      <c r="V257" s="6596"/>
      <c r="W257" s="6598"/>
      <c r="X257" s="6596"/>
      <c r="Y257" s="6596"/>
      <c r="Z257" s="6596"/>
      <c r="AA257" s="6595"/>
      <c r="AB257" s="6595"/>
      <c r="AC257" s="6599">
        <f>IF(OR(BX257="Close to Ear",BX257="Close to Head"),"Head",IF(BX257="Extremity","Extremity","Body"))</f>
        <v/>
      </c>
      <c r="AD257" s="6600">
        <f>CA257</f>
        <v/>
      </c>
      <c r="AE257" s="6594">
        <f>CB257</f>
        <v/>
      </c>
      <c r="AF257" s="6595"/>
      <c r="AG257" s="6601">
        <f>IF(OR(AZ257="",BA257=""),"N/A",IF(DC257="Pass","P","F"))</f>
        <v/>
      </c>
      <c r="AH257" s="6602"/>
      <c r="AI257" s="6602"/>
      <c r="AJ257" s="6602"/>
      <c r="AK257" s="6596"/>
      <c r="AL257" s="6595"/>
      <c r="AM257" s="6596"/>
      <c r="AN257" s="6596"/>
      <c r="AO257" s="6603"/>
      <c r="AP257" s="6603"/>
      <c r="AQ257" s="6603"/>
      <c r="AR257" s="6603"/>
      <c r="AS257" s="6603"/>
      <c r="AT257" s="6604">
        <f>IF(AC257="Extremity",IF(CG257="","",CG257),"")</f>
        <v/>
      </c>
      <c r="AU257" s="6604">
        <f>IF(AC257="Extremity",IF(CH257="","",CH257),"")</f>
        <v/>
      </c>
      <c r="AV257" s="6605">
        <f>IF(AC257="Extremity","",IF(CE257="","",CE257))</f>
        <v/>
      </c>
      <c r="AW257" s="6605">
        <f>IF(AD257="Extremity","",IF(CF257="","",CF257))</f>
        <v/>
      </c>
      <c r="AX257" s="6598">
        <f>DL257</f>
        <v/>
      </c>
      <c r="AY257" s="6598">
        <f>DQ257</f>
        <v/>
      </c>
      <c r="AZ257" s="6606">
        <f>IF(AC257="Extremity",IF(DA257="","",DA257),"")</f>
        <v/>
      </c>
      <c r="BA257" s="6607">
        <f>IF(AC257="Extremity","",IF(CT257="","",CT257))</f>
        <v/>
      </c>
      <c r="BB257" s="6598">
        <f>IF(AC257="Extremity",IF(DB257="","",DB257),"")</f>
        <v/>
      </c>
      <c r="BC257" s="6605">
        <f>IF(AC257="Extremity","",IF(CZ257="","",CZ257))</f>
        <v/>
      </c>
      <c r="BD257" s="6598">
        <f>DD257</f>
        <v/>
      </c>
      <c r="BE257" s="6608">
        <f>DE257</f>
        <v/>
      </c>
      <c r="BF257" s="6609">
        <f>DF257*60</f>
        <v/>
      </c>
      <c r="BG257" s="6610">
        <f>BE257</f>
        <v/>
      </c>
      <c r="BH257" s="6609">
        <f>DG257*60</f>
        <v/>
      </c>
      <c r="BI257" s="6609">
        <f>DH257</f>
        <v/>
      </c>
      <c r="BJ257" s="6611"/>
      <c r="BK257" s="6612">
        <f>Overview!$E$7</f>
        <v/>
      </c>
      <c r="BL257" s="6611"/>
      <c r="BM257" s="6609">
        <f>DI257</f>
        <v/>
      </c>
      <c r="BN257" s="6612">
        <f>Overview!$P$153</f>
        <v/>
      </c>
      <c r="BO257" s="6611"/>
      <c r="BP257" s="6611"/>
      <c r="BQ257" s="6595"/>
      <c r="BR257" s="6613"/>
      <c r="BS257" s="1541"/>
      <c r="BT257" s="1864" t="inlineStr">
        <is>
          <t>LTE</t>
        </is>
      </c>
      <c r="BU257" s="1828" t="inlineStr">
        <is>
          <t>FDD1</t>
        </is>
      </c>
      <c r="BV257" s="906">
        <f>Overview!$H$28</f>
        <v/>
      </c>
      <c r="BW257" s="1865"/>
      <c r="BX257" s="1828" t="inlineStr">
        <is>
          <t>Close to ear</t>
        </is>
      </c>
      <c r="BY257" s="7309"/>
      <c r="BZ257" s="1828">
        <f>IF(COUNT('Conducted LTE'!$AH$3:$AH$170)=0,10,INDEX('Conducted LTE'!$M$3:$M$170,MATCH(MAX('Conducted LTE'!$AH$3:$AH$170),'Conducted LTE'!$AH$3:$AH$170,0)))</f>
        <v>10</v>
      </c>
      <c r="CA257" s="6689" t="str">
        <f>CONCATENATE(CA253," - Battery check 1")</f>
        <v>TBD - Battery check 1</v>
      </c>
      <c r="CB257" s="200">
        <v>0</v>
      </c>
      <c r="CC257" s="7310">
        <f>IF(COUNT('Conducted LTE'!$AH$3:$AH$170)=0,18300,INDEX('Conducted LTE'!$T$3:$T$170,MATCH(MAX('Conducted LTE'!$AH$3:$AH$170),'Conducted LTE'!$AH$3:$AH$170,0)))</f>
        <v>18300</v>
      </c>
      <c r="CD257" s="7310">
        <f>IF(COUNT('Conducted LTE'!$AH$3:$AH$170)=0,1950,INDEX('Conducted LTE'!$U$3:$U$170,MATCH(MAX('Conducted LTE'!$AH$3:$AH$170),'Conducted LTE'!$AH$3:$AH$170,0)))</f>
        <v>1950</v>
      </c>
      <c r="CE257" s="7234"/>
      <c r="CF257" s="7234"/>
      <c r="CG257" s="6706"/>
      <c r="CH257" s="6706"/>
      <c r="CI257" s="225">
        <f>BY257</f>
        <v/>
      </c>
      <c r="CJ257" s="237">
        <f>BZ257</f>
        <v/>
      </c>
      <c r="CK257" s="223">
        <f>CA257</f>
        <v/>
      </c>
      <c r="CL257" s="237">
        <f>CC257</f>
        <v/>
      </c>
      <c r="CM257" s="237">
        <f>CD257</f>
        <v/>
      </c>
      <c r="CN257" s="1527"/>
      <c r="CO257" s="1579"/>
      <c r="CP257" s="7214">
        <f>IF(CF257=""," ",IF(ABS(CE257-CF257)&lt;=0.1,"Valid","Not valid"))</f>
        <v/>
      </c>
      <c r="CQ257" s="1674">
        <f> IF(CE257="","",IF(AND(CE257&lt;&gt;"",CF257=""),IF(CE257&gt;=0.8,"Medir+Sig Max","No"),IF(CF257&lt;&gt;"",IF(CF257&gt;=0.8,"Medir+Sig Max","No"),"")))</f>
        <v/>
      </c>
      <c r="CR257" s="6927">
        <f>IF(UPPER($CQ$1)="X",IF(CF257=""," ",IF((ABS(CE257)&lt;5)*AND(ABS(CF257)&lt;5)*AND(ABS(CT257)&lt;5),"Solo si es max","Medir")),IF(CF257=""," ",IF((ABS(CE257)&lt;1)*AND(ABS(CF257)&lt;1)*AND(ABS(CT257)&lt;1),"Solo si es max","Medir")))</f>
        <v/>
      </c>
      <c r="CS257" s="1674"/>
      <c r="CT257" s="220">
        <f>IF(CO257="",IF(AND(CE257="",CF257=""),"",IF(CF257="",IF(DQ257&gt;1,ROUND(DQ257*CE257,3),CE257),IF(DQ257&gt;1,ROUND(DQ257*CF257,3),CF257))),IF(AND(CE257="",CF257=""),"",IF(CF257="",IF(DQ257&gt;1,ROUND(DQ257*CE257*(1/(CO257)),3),CE257*(1/(CO257))),IF(DQ257&gt;1,ROUND(DQ257*CF257*(1/(CO257)),3),CF257*(1/(CO257))))))</f>
        <v/>
      </c>
      <c r="CU257" s="224">
        <f>BY257</f>
        <v/>
      </c>
      <c r="CV257" s="237">
        <f>BZ257</f>
        <v/>
      </c>
      <c r="CW257" s="237">
        <f>CA257</f>
        <v/>
      </c>
      <c r="CX257" s="224">
        <f>CC257</f>
        <v/>
      </c>
      <c r="CY257" s="237">
        <f>CD257</f>
        <v/>
      </c>
      <c r="CZ257" s="7474">
        <f>IF(COUNTIF(Overview!K12:K14,TRUE)&gt;0,1.6,IF(COUNTIF(Overview!L12:L14,TRUE)&gt;0,8,0))</f>
        <v/>
      </c>
      <c r="DA257" s="1788"/>
      <c r="DB257" s="7483"/>
      <c r="DC257" s="844">
        <f>IF(CT257="","",IF(CT257&gt;CZ257,"Fail","Pass"))</f>
        <v/>
      </c>
      <c r="DD257" s="402"/>
      <c r="DE257" s="1565">
        <f>MyTimestamp(DC257)</f>
        <v/>
      </c>
      <c r="DF257" s="1531">
        <f>IF(COUNT(CE257:CH257)=1,15,IF(COUNT(CE257:CH257)=0,0,30))</f>
        <v/>
      </c>
      <c r="DG257" s="1532">
        <f>IF(DF257=0,0,2)</f>
        <v/>
      </c>
      <c r="DH257" s="1866"/>
      <c r="DI257" s="1866"/>
      <c r="DJ257" s="1863"/>
      <c r="DK257" s="1789"/>
      <c r="DL257" s="1574">
        <f>10^(CN257/20)*100-100</f>
        <v/>
      </c>
      <c r="DM257" s="777"/>
      <c r="DN257" s="970"/>
      <c r="DO257" s="777">
        <f>IF(DM257="","",10^(DM257/10))</f>
        <v/>
      </c>
      <c r="DP257" s="777">
        <f>IF(ISNUMBER(DN257)=FALSE,"",10^(DN257/10))</f>
        <v/>
      </c>
      <c r="DQ257" s="1578">
        <f>IF(AND(ISNUMBER(DO257),ISNUMBER(DP257)),IF(DO257/DP257&gt;1,ROUND((DO257)/DP257,3),1),1)</f>
        <v/>
      </c>
      <c r="DR257" s="1541"/>
      <c r="DS257" s="1541"/>
      <c r="DT257" s="1541"/>
      <c r="DU257" s="1541"/>
      <c r="DV257" s="1541"/>
      <c r="DW257" s="1541"/>
      <c r="DX257" s="1541"/>
      <c r="DY257" s="1541"/>
      <c r="DZ257" s="1541"/>
      <c r="EA257" s="1541"/>
      <c r="EB257" s="1541"/>
      <c r="EC257" s="1541"/>
      <c r="ED257" s="1541"/>
      <c r="EE257" s="1541"/>
      <c r="EF257" s="1541"/>
      <c r="EG257" s="1541"/>
      <c r="EH257" s="1541"/>
      <c r="EI257" s="1541"/>
      <c r="EJ257" s="1541"/>
      <c r="EK257" s="1541"/>
      <c r="EL257" s="1541"/>
      <c r="EM257" s="1541"/>
      <c r="EN257" s="1541"/>
      <c r="EO257" s="1541"/>
      <c r="EP257" s="1541"/>
      <c r="EQ257" s="1541"/>
      <c r="ER257" s="1541"/>
      <c r="ES257" s="1541"/>
      <c r="ET257" s="1541"/>
      <c r="EU257" s="1541"/>
      <c r="EV257" s="1541"/>
    </row>
    <row r="258" ht="12.75" x14ac:dyDescent="0.2">
      <c r="A258" s="1541"/>
      <c r="B258" s="1541"/>
      <c r="C258"/>
      <c r="D258" s="6590"/>
      <c r="E258" s="6590"/>
      <c r="F258" s="6591" t="inlineStr">
        <is>
          <t>5.3</t>
        </is>
      </c>
      <c r="G258" s="6592"/>
      <c r="H258" s="6593">
        <f>BV258</f>
        <v/>
      </c>
      <c r="I258" s="6593">
        <f>BW258</f>
        <v/>
      </c>
      <c r="J258" s="6594" t="inlineStr">
        <is>
          <t>LTE</t>
        </is>
      </c>
      <c r="K258" s="6594" t="inlineStr">
        <is>
          <t>FDD1</t>
        </is>
      </c>
      <c r="L258" s="6595"/>
      <c r="M258" s="6593">
        <v>10</v>
      </c>
      <c r="N258" s="6596" t="inlineStr">
        <is>
          <t>QPSK</t>
        </is>
      </c>
      <c r="O258" s="6597"/>
      <c r="P258" s="6597"/>
      <c r="Q258" s="6597">
        <v>1</v>
      </c>
      <c r="R258" s="6597">
        <v>0</v>
      </c>
      <c r="S258" s="6593"/>
      <c r="T258" s="130">
        <v>18300</v>
      </c>
      <c r="U258" s="6593">
        <v>1950</v>
      </c>
      <c r="V258" s="6596"/>
      <c r="W258" s="6598"/>
      <c r="X258" s="6596"/>
      <c r="Y258" s="6596"/>
      <c r="Z258" s="6596"/>
      <c r="AA258" s="6595"/>
      <c r="AB258" s="6595"/>
      <c r="AC258" s="6599">
        <f>IF(OR(BX258="Close to Ear",BX258="Close to Head"),"Head",IF(BX258="Extremity","Extremity","Body"))</f>
        <v/>
      </c>
      <c r="AD258" s="6600">
        <f>CA258</f>
        <v/>
      </c>
      <c r="AE258" s="6594">
        <f>CB258</f>
        <v/>
      </c>
      <c r="AF258" s="6595"/>
      <c r="AG258" s="6601">
        <f>IF(OR(AZ258="",BA258=""),"N/A",IF(DC258="Pass","P","F"))</f>
        <v/>
      </c>
      <c r="AH258" s="6602"/>
      <c r="AI258" s="6602"/>
      <c r="AJ258" s="6602"/>
      <c r="AK258" s="6596"/>
      <c r="AL258" s="6595"/>
      <c r="AM258" s="6596"/>
      <c r="AN258" s="6596"/>
      <c r="AO258" s="6603"/>
      <c r="AP258" s="6603"/>
      <c r="AQ258" s="6603"/>
      <c r="AR258" s="6603"/>
      <c r="AS258" s="6603"/>
      <c r="AT258" s="6604">
        <f>IF(AC258="Extremity",IF(CG258="","",CG258),"")</f>
        <v/>
      </c>
      <c r="AU258" s="6604">
        <f>IF(AC258="Extremity",IF(CH258="","",CH258),"")</f>
        <v/>
      </c>
      <c r="AV258" s="6605">
        <f>IF(AC258="Extremity","",IF(CE258="","",CE258))</f>
        <v/>
      </c>
      <c r="AW258" s="6605">
        <f>IF(AD258="Extremity","",IF(CF258="","",CF258))</f>
        <v/>
      </c>
      <c r="AX258" s="6598">
        <f>DL258</f>
        <v/>
      </c>
      <c r="AY258" s="6598">
        <f>DQ258</f>
        <v/>
      </c>
      <c r="AZ258" s="6606">
        <f>IF(AC258="Extremity",IF(DA258="","",DA258),"")</f>
        <v/>
      </c>
      <c r="BA258" s="6607">
        <f>IF(AC258="Extremity","",IF(CT258="","",CT258))</f>
        <v/>
      </c>
      <c r="BB258" s="6598">
        <f>IF(AC258="Extremity",IF(DB258="","",DB258),"")</f>
        <v/>
      </c>
      <c r="BC258" s="6605">
        <f>IF(AC258="Extremity","",IF(CZ258="","",CZ258))</f>
        <v/>
      </c>
      <c r="BD258" s="6598">
        <f>DD258</f>
        <v/>
      </c>
      <c r="BE258" s="6608">
        <f>DE258</f>
        <v/>
      </c>
      <c r="BF258" s="6609">
        <f>DF258*60</f>
        <v/>
      </c>
      <c r="BG258" s="6610">
        <f>BE258</f>
        <v/>
      </c>
      <c r="BH258" s="6609">
        <f>DG258*60</f>
        <v/>
      </c>
      <c r="BI258" s="6609">
        <f>DH258</f>
        <v/>
      </c>
      <c r="BJ258" s="6611"/>
      <c r="BK258" s="6612">
        <f>Overview!$E$7</f>
        <v/>
      </c>
      <c r="BL258" s="6611"/>
      <c r="BM258" s="6609">
        <f>DI258</f>
        <v/>
      </c>
      <c r="BN258" s="6612">
        <f>Overview!$P$153</f>
        <v/>
      </c>
      <c r="BO258" s="6611"/>
      <c r="BP258" s="6611"/>
      <c r="BQ258" s="6595"/>
      <c r="BR258" s="6613"/>
      <c r="BS258" s="1541"/>
      <c r="BT258" s="1864" t="inlineStr">
        <is>
          <t>LTE</t>
        </is>
      </c>
      <c r="BU258" s="1828" t="inlineStr">
        <is>
          <t>FDD1</t>
        </is>
      </c>
      <c r="BV258" s="906">
        <f>Overview!$H$28</f>
        <v/>
      </c>
      <c r="BW258" s="1865"/>
      <c r="BX258" s="1828" t="inlineStr">
        <is>
          <t>Close to ear</t>
        </is>
      </c>
      <c r="BY258" s="7309"/>
      <c r="BZ258" s="1828">
        <f>IF(COUNT('Conducted LTE'!$AH$3:$AH$170)=0,10,INDEX('Conducted LTE'!$M$3:$M$170,MATCH(MAX('Conducted LTE'!$AH$3:$AH$170),'Conducted LTE'!$AH$3:$AH$170,0)))</f>
        <v>10</v>
      </c>
      <c r="CA258" s="6689" t="str">
        <f>CONCATENATE(CA254," - Battery check 2")</f>
        <v>TBD - Battery check 2</v>
      </c>
      <c r="CB258" s="200">
        <v>0</v>
      </c>
      <c r="CC258" s="7310">
        <f>IF(COUNT('Conducted LTE'!$AH$3:$AH$170)=0,18300,INDEX('Conducted LTE'!$T$3:$T$170,MATCH(MAX('Conducted LTE'!$AH$3:$AH$170),'Conducted LTE'!$AH$3:$AH$170,0)))</f>
        <v>18300</v>
      </c>
      <c r="CD258" s="7310">
        <f>IF(COUNT('Conducted LTE'!$AH$3:$AH$170)=0,1950,INDEX('Conducted LTE'!$U$3:$U$170,MATCH(MAX('Conducted LTE'!$AH$3:$AH$170),'Conducted LTE'!$AH$3:$AH$170,0)))</f>
        <v>1950</v>
      </c>
      <c r="CE258" s="7234"/>
      <c r="CF258" s="7234"/>
      <c r="CG258" s="6706"/>
      <c r="CH258" s="6706"/>
      <c r="CI258" s="225">
        <f>BY258</f>
        <v/>
      </c>
      <c r="CJ258" s="237">
        <f>BZ258</f>
        <v/>
      </c>
      <c r="CK258" s="223">
        <f>CA258</f>
        <v/>
      </c>
      <c r="CL258" s="237">
        <f>CC258</f>
        <v/>
      </c>
      <c r="CM258" s="237">
        <f>CD258</f>
        <v/>
      </c>
      <c r="CN258" s="1527"/>
      <c r="CO258" s="1579"/>
      <c r="CP258" s="7214">
        <f>IF(CF258=""," ",IF(ABS(CE258-CF258)&lt;=0.1,"Valid","Not valid"))</f>
        <v/>
      </c>
      <c r="CQ258" s="1674">
        <f> IF(CE258="","",IF(AND(CE258&lt;&gt;"",CF258=""),IF(CE258&gt;=0.8,"Medir+Sig Max","No"),IF(CF258&lt;&gt;"",IF(CF258&gt;=0.8,"Medir+Sig Max","No"),"")))</f>
        <v/>
      </c>
      <c r="CR258" s="6927">
        <f>IF(UPPER($CQ$1)="X",IF(CF258=""," ",IF((ABS(CE258)&lt;5)*AND(ABS(CF258)&lt;5)*AND(ABS(CT258)&lt;5),"Solo si es max","Medir")),IF(CF258=""," ",IF((ABS(CE258)&lt;1)*AND(ABS(CF258)&lt;1)*AND(ABS(CT258)&lt;1),"Solo si es max","Medir")))</f>
        <v/>
      </c>
      <c r="CS258" s="1674"/>
      <c r="CT258" s="220">
        <f>IF(CO258="",IF(AND(CE258="",CF258=""),"",IF(CF258="",IF(DQ258&gt;1,ROUND(DQ258*CE258,3),CE258),IF(DQ258&gt;1,ROUND(DQ258*CF258,3),CF258))),IF(AND(CE258="",CF258=""),"",IF(CF258="",IF(DQ258&gt;1,ROUND(DQ258*CE258*(1/(CO258)),3),CE258*(1/(CO258))),IF(DQ258&gt;1,ROUND(DQ258*CF258*(1/(CO258)),3),CF258*(1/(CO258))))))</f>
        <v/>
      </c>
      <c r="CU258" s="224">
        <f>BY258</f>
        <v/>
      </c>
      <c r="CV258" s="237">
        <f>BZ258</f>
        <v/>
      </c>
      <c r="CW258" s="237">
        <f>CA258</f>
        <v/>
      </c>
      <c r="CX258" s="224">
        <f>CC258</f>
        <v/>
      </c>
      <c r="CY258" s="237">
        <f>CD258</f>
        <v/>
      </c>
      <c r="CZ258" s="7474">
        <f>IF(COUNTIF(Overview!K12:K14,TRUE)&gt;0,1.6,IF(COUNTIF(Overview!L12:L14,TRUE)&gt;0,8,0))</f>
        <v/>
      </c>
      <c r="DA258" s="1788"/>
      <c r="DB258" s="7483"/>
      <c r="DC258" s="844">
        <f>IF(CT258="","",IF(CT258&gt;CZ258,"Fail","Pass"))</f>
        <v/>
      </c>
      <c r="DD258" s="402"/>
      <c r="DE258" s="1565">
        <f>MyTimestamp(DC258)</f>
        <v/>
      </c>
      <c r="DF258" s="1531">
        <f>IF(COUNT(CE258:CH258)=1,15,IF(COUNT(CE258:CH258)=0,0,30))</f>
        <v/>
      </c>
      <c r="DG258" s="1532">
        <f>IF(DF258=0,0,2)</f>
        <v/>
      </c>
      <c r="DH258" s="1866"/>
      <c r="DI258" s="1866"/>
      <c r="DJ258" s="1863"/>
      <c r="DK258" s="1789"/>
      <c r="DL258" s="1574">
        <f>10^(CN258/20)*100-100</f>
        <v/>
      </c>
      <c r="DM258" s="777"/>
      <c r="DN258" s="970"/>
      <c r="DO258" s="777">
        <f>IF(DM258="","",10^(DM258/10))</f>
        <v/>
      </c>
      <c r="DP258" s="777">
        <f>IF(ISNUMBER(DN258)=FALSE,"",10^(DN258/10))</f>
        <v/>
      </c>
      <c r="DQ258" s="1578">
        <f>IF(AND(ISNUMBER(DO258),ISNUMBER(DP258)),IF(DO258/DP258&gt;1,ROUND((DO258)/DP258,3),1),1)</f>
        <v/>
      </c>
      <c r="DR258" s="1541"/>
      <c r="DS258" s="1541"/>
      <c r="DT258" s="1541"/>
      <c r="DU258" s="1541"/>
      <c r="DV258" s="1541"/>
      <c r="DW258" s="1541"/>
      <c r="DX258" s="1541"/>
      <c r="DY258" s="1541"/>
      <c r="DZ258" s="1541"/>
      <c r="EA258" s="1541"/>
      <c r="EB258" s="1541"/>
      <c r="EC258" s="1541"/>
      <c r="ED258" s="1541"/>
      <c r="EE258" s="1541"/>
      <c r="EF258" s="1541"/>
      <c r="EG258" s="1541"/>
      <c r="EH258" s="1541"/>
      <c r="EI258" s="1541"/>
      <c r="EJ258" s="1541"/>
      <c r="EK258" s="1541"/>
      <c r="EL258" s="1541"/>
      <c r="EM258" s="1541"/>
      <c r="EN258" s="1541"/>
      <c r="EO258" s="1541"/>
      <c r="EP258" s="1541"/>
      <c r="EQ258" s="1541"/>
      <c r="ER258" s="1541"/>
      <c r="ES258" s="1541"/>
      <c r="ET258" s="1541"/>
      <c r="EU258" s="1541"/>
      <c r="EV258" s="1541"/>
    </row>
    <row r="259" ht="12.75" x14ac:dyDescent="0.2">
      <c r="A259" s="1541"/>
      <c r="B259" s="1541"/>
      <c r="C259"/>
      <c r="D259" s="1486"/>
      <c r="E259" s="1486"/>
      <c r="F259" s="672" t="inlineStr">
        <is>
          <t>5.3</t>
        </is>
      </c>
      <c r="G259" s="1497"/>
      <c r="H259" s="130">
        <f>BV259</f>
        <v/>
      </c>
      <c r="I259" s="130">
        <f>BW259</f>
        <v/>
      </c>
      <c r="J259" s="1299" t="inlineStr">
        <is>
          <t>LTE</t>
        </is>
      </c>
      <c r="K259" s="1299" t="inlineStr">
        <is>
          <t>FDD1</t>
        </is>
      </c>
      <c r="L259" s="115"/>
      <c r="M259" s="130">
        <v>10</v>
      </c>
      <c r="N259" s="119" t="inlineStr">
        <is>
          <t>QPSK</t>
        </is>
      </c>
      <c r="O259" s="131"/>
      <c r="P259" s="6597"/>
      <c r="Q259" s="131">
        <v>1</v>
      </c>
      <c r="R259" s="131">
        <v>0</v>
      </c>
      <c r="S259" s="130"/>
      <c r="T259" s="130">
        <v>18300</v>
      </c>
      <c r="U259" s="6593">
        <v>1950</v>
      </c>
      <c r="V259" s="119"/>
      <c r="W259" s="1305"/>
      <c r="X259" s="119"/>
      <c r="Y259" s="119"/>
      <c r="Z259" s="119"/>
      <c r="AA259" s="115"/>
      <c r="AB259" s="115"/>
      <c r="AC259" s="1300">
        <f>IF(OR(BX259="Close to Ear",BX259="Close to Head"),"Head",IF(BX259="Extremity","Extremity","Body"))</f>
        <v/>
      </c>
      <c r="AD259" s="1301">
        <f>CA259</f>
        <v/>
      </c>
      <c r="AE259" s="1299">
        <f>CB259</f>
        <v/>
      </c>
      <c r="AF259" s="115"/>
      <c r="AG259" s="1302">
        <f>IF(OR(AZ259="",BA259=""),"N/A",IF(DC259="Pass","P","F"))</f>
        <v/>
      </c>
      <c r="AH259" s="129"/>
      <c r="AI259" s="129"/>
      <c r="AJ259" s="129"/>
      <c r="AK259" s="119"/>
      <c r="AL259" s="115"/>
      <c r="AM259" s="119"/>
      <c r="AN259" s="119"/>
      <c r="AO259" s="692"/>
      <c r="AP259" s="692"/>
      <c r="AQ259" s="692"/>
      <c r="AR259" s="692"/>
      <c r="AS259" s="692"/>
      <c r="AT259" s="1303">
        <f>IF(AC259="Extremity",IF(CG259="","",CG259),"")</f>
        <v/>
      </c>
      <c r="AU259" s="1303">
        <f>IF(AC259="Extremity",IF(CH259="","",CH259),"")</f>
        <v/>
      </c>
      <c r="AV259" s="1304">
        <f>IF(AC259="Extremity","",IF(CE259="","",CE259))</f>
        <v/>
      </c>
      <c r="AW259" s="1304">
        <f>IF(AD259="Extremity","",IF(CF259="","",CF259))</f>
        <v/>
      </c>
      <c r="AX259" s="1305">
        <f>DL259</f>
        <v/>
      </c>
      <c r="AY259" s="1305">
        <f>DQ259</f>
        <v/>
      </c>
      <c r="AZ259" s="3377">
        <f>IF(AC259="Extremity",IF(DA259="","",DA259),"")</f>
        <v/>
      </c>
      <c r="BA259" s="3378">
        <f>IF(AC259="Extremity","",IF(CT259="","",CT259))</f>
        <v/>
      </c>
      <c r="BB259" s="1305">
        <f>IF(AC259="Extremity",IF(DB259="","",DB259),"")</f>
        <v/>
      </c>
      <c r="BC259" s="1304">
        <f>IF(AC259="Extremity","",IF(CZ259="","",CZ259))</f>
        <v/>
      </c>
      <c r="BD259" s="1305">
        <f>DD259</f>
        <v/>
      </c>
      <c r="BE259" s="132">
        <f>DE259</f>
        <v/>
      </c>
      <c r="BF259" s="133">
        <f>DF259*60</f>
        <v/>
      </c>
      <c r="BG259" s="121">
        <f>BE259</f>
        <v/>
      </c>
      <c r="BH259" s="133">
        <f>DG259*60</f>
        <v/>
      </c>
      <c r="BI259" s="133">
        <f>DH259</f>
        <v/>
      </c>
      <c r="BJ259" s="117"/>
      <c r="BK259" s="812">
        <f>Overview!$E$7</f>
        <v/>
      </c>
      <c r="BL259" s="117"/>
      <c r="BM259" s="834">
        <f>DI259</f>
        <v/>
      </c>
      <c r="BN259" s="812">
        <f>Overview!$P$153</f>
        <v/>
      </c>
      <c r="BO259" s="117"/>
      <c r="BP259" s="117"/>
      <c r="BQ259" s="115"/>
      <c r="BR259" s="1478"/>
      <c r="BS259" s="1541"/>
      <c r="BT259" s="1864" t="inlineStr">
        <is>
          <t>LTE</t>
        </is>
      </c>
      <c r="BU259" s="1828" t="inlineStr">
        <is>
          <t>FDD1</t>
        </is>
      </c>
      <c r="BV259" s="906">
        <f>Overview!$H$28</f>
        <v/>
      </c>
      <c r="BW259" s="1865"/>
      <c r="BX259" s="1833" t="inlineStr">
        <is>
          <t>Body</t>
        </is>
      </c>
      <c r="BY259" s="917"/>
      <c r="BZ259" s="1833">
        <f>IF(COUNT('Conducted LTE'!$AH$3:$AH$170)=0,10,INDEX('Conducted LTE'!$M$3:$M$170,MATCH(MAX('Conducted LTE'!$AH$3:$AH$170),'Conducted LTE'!$AH$3:$AH$170,0)))</f>
        <v>10</v>
      </c>
      <c r="CA259" s="1071" t="inlineStr">
        <is>
          <t>Front Face</t>
        </is>
      </c>
      <c r="CB259" s="202">
        <v>5</v>
      </c>
      <c r="CC259" s="1104">
        <f>IF(COUNT('Conducted LTE'!$AH$3:$AH$170)=0,18300,INDEX('Conducted LTE'!$T$3:$T$170,MATCH(MAX('Conducted LTE'!$AH$3:$AH$170),'Conducted LTE'!$AH$3:$AH$170,0)))</f>
        <v>18300</v>
      </c>
      <c r="CD259" s="1104">
        <f>IF(COUNT('Conducted LTE'!$AH$3:$AH$170)=0,1950,INDEX('Conducted LTE'!$U$3:$U$170,MATCH(MAX('Conducted LTE'!$AH$3:$AH$170),'Conducted LTE'!$AH$3:$AH$170,0)))</f>
        <v>1950</v>
      </c>
      <c r="CE259" s="7233"/>
      <c r="CF259" s="7233"/>
      <c r="CG259" s="6705"/>
      <c r="CH259" s="6705"/>
      <c r="CI259" s="225">
        <f>BY259</f>
        <v/>
      </c>
      <c r="CJ259" s="237">
        <f>BZ259</f>
        <v/>
      </c>
      <c r="CK259" s="223">
        <f>CA259</f>
        <v/>
      </c>
      <c r="CL259" s="236">
        <f>CC259</f>
        <v/>
      </c>
      <c r="CM259" s="236">
        <f>CD259</f>
        <v/>
      </c>
      <c r="CN259" s="1526"/>
      <c r="CO259" s="1581"/>
      <c r="CP259" s="891">
        <f>IF(CF259=""," ",IF(ABS(CE259-CF259)&lt;=0.1,"Valid","Not valid"))</f>
        <v/>
      </c>
      <c r="CQ259" s="892">
        <f> IF(CE259="","",IF(AND(CE259&lt;&gt;"",CF259=""),IF(CE259&gt;=0.8,"Medir+Sig Max","No"),IF(CF259&lt;&gt;"",IF(CF259&gt;=0.8,"Medir+Sig Max","No"),"")))</f>
        <v/>
      </c>
      <c r="CR259" s="6929">
        <f>IF(UPPER($CQ$1)="X",IF(CF259=""," ",IF((ABS(CE259)&lt;5)*AND(ABS(CF259)&lt;5)*AND(ABS(CT259)&lt;5),"Solo si es max","Medir")),IF(CF259=""," ",IF((ABS(CE259)&lt;1)*AND(ABS(CF259)&lt;1)*AND(ABS(CT259)&lt;1),"Solo si es max","Medir")))</f>
        <v/>
      </c>
      <c r="CS259" s="7220"/>
      <c r="CT259" s="219">
        <f>IF(CO259="",IF(AND(CE259="",CF259=""),"",IF(CF259="",IF(DQ259&gt;1,ROUND(DQ259*CE259,3),CE259),IF(DQ259&gt;1,ROUND(DQ259*CF259,3),CF259))),IF(AND(CE259="",CF259=""),"",IF(CF259="",IF(DQ259&gt;1,ROUND(DQ259*CE259*(1/(CO259)),3),CE259*(1/(CO259))),IF(DQ259&gt;1,ROUND(DQ259*CF259*(1/(CO259)),3),CF259*(1/(CO259))))))</f>
        <v/>
      </c>
      <c r="CU259" s="224">
        <f>BY259</f>
        <v/>
      </c>
      <c r="CV259" s="237">
        <f>BZ259</f>
        <v/>
      </c>
      <c r="CW259" s="237">
        <f>CA259</f>
        <v/>
      </c>
      <c r="CX259" s="224">
        <f>CC259</f>
        <v/>
      </c>
      <c r="CY259" s="237">
        <f>CD259</f>
        <v/>
      </c>
      <c r="CZ259" s="7476">
        <f>IF(COUNTIF(Overview!K12:K14,TRUE)&gt;0,1.6,IF(COUNTIF(Overview!L12:L14,TRUE)&gt;0,8,0))</f>
        <v/>
      </c>
      <c r="DA259" s="1799"/>
      <c r="DB259" s="7482"/>
      <c r="DC259" s="844">
        <f>IF(CT259="","",IF(CT259&gt;CZ259,"Fail","Pass"))</f>
        <v/>
      </c>
      <c r="DD259" s="399"/>
      <c r="DE259" s="1565">
        <f>MyTimestamp(DC259)</f>
        <v/>
      </c>
      <c r="DF259" s="1531">
        <f>IF(COUNT(CE259:CH259)=1,15,IF(COUNT(CE259:CH259)=0,0,30))</f>
        <v/>
      </c>
      <c r="DG259" s="1532">
        <f>IF(DF259=0,0,2)</f>
        <v/>
      </c>
      <c r="DH259" s="1862"/>
      <c r="DI259" s="1862"/>
      <c r="DJ259" s="1863"/>
      <c r="DK259" s="1782"/>
      <c r="DL259" s="1574">
        <f>10^(CN259/20)*100-100</f>
        <v/>
      </c>
      <c r="DM259" s="776"/>
      <c r="DN259" s="1104"/>
      <c r="DO259" s="776">
        <f>IF(DM259="","",10^(DM259/10))</f>
        <v/>
      </c>
      <c r="DP259" s="776">
        <f>IF(ISNUMBER(DN259)=FALSE,"",10^(DN259/10))</f>
        <v/>
      </c>
      <c r="DQ259" s="1577">
        <f>IF(AND(ISNUMBER(DO259),ISNUMBER(DP259)),IF(DO259/DP259&gt;1,ROUND((DO259)/DP259,3),1),1)</f>
        <v/>
      </c>
      <c r="DR259" s="1541"/>
      <c r="DS259" s="1541"/>
      <c r="DT259" s="1541"/>
      <c r="DU259" s="1541"/>
      <c r="DV259" s="1541"/>
      <c r="DW259" s="1541"/>
      <c r="DX259" s="1541"/>
      <c r="DY259" s="1541"/>
      <c r="DZ259" s="1541"/>
      <c r="EA259" s="1541"/>
      <c r="EB259" s="1541"/>
      <c r="EC259" s="1541"/>
      <c r="ED259" s="1541"/>
      <c r="EE259" s="1541"/>
      <c r="EF259" s="1541"/>
      <c r="EG259" s="1541"/>
      <c r="EH259" s="1541"/>
      <c r="EI259" s="1541"/>
      <c r="EJ259" s="1541"/>
      <c r="EK259" s="1541"/>
      <c r="EL259" s="1541"/>
      <c r="EM259" s="1541"/>
      <c r="EN259" s="1541"/>
      <c r="EO259" s="1541"/>
      <c r="EP259" s="1541"/>
      <c r="EQ259" s="1541"/>
      <c r="ER259" s="1541"/>
      <c r="ES259" s="1541"/>
      <c r="ET259" s="1541"/>
      <c r="EU259" s="1541"/>
      <c r="EV259" s="1541"/>
    </row>
    <row r="260" ht="12.75" x14ac:dyDescent="0.2">
      <c r="A260" s="1541"/>
      <c r="B260" s="1541"/>
      <c r="C260"/>
      <c r="D260" s="1486"/>
      <c r="E260" s="1486"/>
      <c r="F260" s="672" t="inlineStr">
        <is>
          <t>5.3</t>
        </is>
      </c>
      <c r="G260" s="1497"/>
      <c r="H260" s="130">
        <f>BV260</f>
        <v/>
      </c>
      <c r="I260" s="130">
        <f>BW260</f>
        <v/>
      </c>
      <c r="J260" s="1299" t="inlineStr">
        <is>
          <t>LTE</t>
        </is>
      </c>
      <c r="K260" s="1299" t="inlineStr">
        <is>
          <t>FDD1</t>
        </is>
      </c>
      <c r="L260" s="115"/>
      <c r="M260" s="130">
        <v>10</v>
      </c>
      <c r="N260" s="119" t="inlineStr">
        <is>
          <t>QPSK</t>
        </is>
      </c>
      <c r="O260" s="131"/>
      <c r="P260" s="6597"/>
      <c r="Q260" s="131">
        <v>1</v>
      </c>
      <c r="R260" s="131">
        <v>0</v>
      </c>
      <c r="S260" s="130"/>
      <c r="T260" s="130">
        <v>18300</v>
      </c>
      <c r="U260" s="6593">
        <v>1950</v>
      </c>
      <c r="V260" s="119"/>
      <c r="W260" s="1305"/>
      <c r="X260" s="119"/>
      <c r="Y260" s="119"/>
      <c r="Z260" s="119"/>
      <c r="AA260" s="115"/>
      <c r="AB260" s="115"/>
      <c r="AC260" s="1300">
        <f>IF(OR(BX260="Close to Ear",BX260="Close to Head"),"Head",IF(BX260="Extremity","Extremity","Body"))</f>
        <v/>
      </c>
      <c r="AD260" s="1301">
        <f>CA260</f>
        <v/>
      </c>
      <c r="AE260" s="1299">
        <f>CB260</f>
        <v/>
      </c>
      <c r="AF260" s="115"/>
      <c r="AG260" s="1302">
        <f>IF(OR(AZ260="",BA260=""),"N/A",IF(DC260="Pass","P","F"))</f>
        <v/>
      </c>
      <c r="AH260" s="129"/>
      <c r="AI260" s="129"/>
      <c r="AJ260" s="129"/>
      <c r="AK260" s="119"/>
      <c r="AL260" s="115"/>
      <c r="AM260" s="119"/>
      <c r="AN260" s="119"/>
      <c r="AO260" s="692"/>
      <c r="AP260" s="692"/>
      <c r="AQ260" s="692"/>
      <c r="AR260" s="692"/>
      <c r="AS260" s="692"/>
      <c r="AT260" s="1303">
        <f>IF(AC260="Extremity",IF(CG260="","",CG260),"")</f>
        <v/>
      </c>
      <c r="AU260" s="1303">
        <f>IF(AC260="Extremity",IF(CH260="","",CH260),"")</f>
        <v/>
      </c>
      <c r="AV260" s="1304">
        <f>IF(AC260="Extremity","",IF(CE260="","",CE260))</f>
        <v/>
      </c>
      <c r="AW260" s="1304">
        <f>IF(AD260="Extremity","",IF(CF260="","",CF260))</f>
        <v/>
      </c>
      <c r="AX260" s="1305">
        <f>DL260</f>
        <v/>
      </c>
      <c r="AY260" s="1305">
        <f>DQ260</f>
        <v/>
      </c>
      <c r="AZ260" s="3377">
        <f>IF(AC260="Extremity",IF(DA260="","",DA260),"")</f>
        <v/>
      </c>
      <c r="BA260" s="3378">
        <f>IF(AC260="Extremity","",IF(CT260="","",CT260))</f>
        <v/>
      </c>
      <c r="BB260" s="1305">
        <f>IF(AC260="Extremity",IF(DB260="","",DB260),"")</f>
        <v/>
      </c>
      <c r="BC260" s="1304">
        <f>IF(AC260="Extremity","",IF(CZ260="","",CZ260))</f>
        <v/>
      </c>
      <c r="BD260" s="1305">
        <f>DD260</f>
        <v/>
      </c>
      <c r="BE260" s="132">
        <f>DE260</f>
        <v/>
      </c>
      <c r="BF260" s="133">
        <f>DF260*60</f>
        <v/>
      </c>
      <c r="BG260" s="121">
        <f>BE260</f>
        <v/>
      </c>
      <c r="BH260" s="133">
        <f>DG260*60</f>
        <v/>
      </c>
      <c r="BI260" s="133">
        <f>DH260</f>
        <v/>
      </c>
      <c r="BJ260" s="117"/>
      <c r="BK260" s="812">
        <f>Overview!$E$7</f>
        <v/>
      </c>
      <c r="BL260" s="117"/>
      <c r="BM260" s="834">
        <f>DI260</f>
        <v/>
      </c>
      <c r="BN260" s="812">
        <f>Overview!$P$153</f>
        <v/>
      </c>
      <c r="BO260" s="117"/>
      <c r="BP260" s="117"/>
      <c r="BQ260" s="115"/>
      <c r="BR260" s="1478"/>
      <c r="BS260" s="1541"/>
      <c r="BT260" s="1864" t="inlineStr">
        <is>
          <t>LTE</t>
        </is>
      </c>
      <c r="BU260" s="1828" t="inlineStr">
        <is>
          <t>FDD1</t>
        </is>
      </c>
      <c r="BV260" s="906">
        <f>Overview!$H$28</f>
        <v/>
      </c>
      <c r="BW260" s="1865"/>
      <c r="BX260" s="1828" t="inlineStr">
        <is>
          <t>Body</t>
        </is>
      </c>
      <c r="BY260" s="916"/>
      <c r="BZ260" s="1828">
        <f>IF(COUNT('Conducted LTE'!$AH$3:$AH$170)=0,10,INDEX('Conducted LTE'!$M$3:$M$170,MATCH(MAX('Conducted LTE'!$AH$3:$AH$170),'Conducted LTE'!$AH$3:$AH$170,0)))</f>
        <v>10</v>
      </c>
      <c r="CA260" s="1072" t="inlineStr">
        <is>
          <t>Back Face</t>
        </is>
      </c>
      <c r="CB260" s="200">
        <v>5</v>
      </c>
      <c r="CC260" s="976">
        <f>IF(COUNT('Conducted LTE'!$AH$3:$AH$170)=0,18300,INDEX('Conducted LTE'!$T$3:$T$170,MATCH(MAX('Conducted LTE'!$AH$3:$AH$170),'Conducted LTE'!$AH$3:$AH$170,0)))</f>
        <v>18300</v>
      </c>
      <c r="CD260" s="976">
        <f>IF(COUNT('Conducted LTE'!$AH$3:$AH$170)=0,1950,INDEX('Conducted LTE'!$U$3:$U$170,MATCH(MAX('Conducted LTE'!$AH$3:$AH$170),'Conducted LTE'!$AH$3:$AH$170,0)))</f>
        <v>1950</v>
      </c>
      <c r="CE260" s="7234"/>
      <c r="CF260" s="7234"/>
      <c r="CG260" s="6706"/>
      <c r="CH260" s="6706"/>
      <c r="CI260" s="225">
        <f>BY260</f>
        <v/>
      </c>
      <c r="CJ260" s="237">
        <f>BZ260</f>
        <v/>
      </c>
      <c r="CK260" s="223">
        <f>CA260</f>
        <v/>
      </c>
      <c r="CL260" s="237">
        <f>CC260</f>
        <v/>
      </c>
      <c r="CM260" s="237">
        <f>CD260</f>
        <v/>
      </c>
      <c r="CN260" s="1527"/>
      <c r="CO260" s="1579"/>
      <c r="CP260" s="7214">
        <f>IF(CF260=""," ",IF(ABS(CE260-CF260)&lt;=0.1,"Valid","Not valid"))</f>
        <v/>
      </c>
      <c r="CQ260" s="1674">
        <f> IF(CE260="","",IF(AND(CE260&lt;&gt;"",CF260=""),IF(CE260&gt;=0.8,"Medir+Sig Max","No"),IF(CF260&lt;&gt;"",IF(CF260&gt;=0.8,"Medir+Sig Max","No"),"")))</f>
        <v/>
      </c>
      <c r="CR260" s="6927">
        <f>IF(UPPER($CQ$1)="X",IF(CF260=""," ",IF((ABS(CE260)&lt;5)*AND(ABS(CF260)&lt;5)*AND(ABS(CT260)&lt;5),"Solo si es max","Medir")),IF(CF260=""," ",IF((ABS(CE260)&lt;1)*AND(ABS(CF260)&lt;1)*AND(ABS(CT260)&lt;1),"Solo si es max","Medir")))</f>
        <v/>
      </c>
      <c r="CS260" s="1674"/>
      <c r="CT260" s="220">
        <f>IF(CO260="",IF(AND(CE260="",CF260=""),"",IF(CF260="",IF(DQ260&gt;1,ROUND(DQ260*CE260,3),CE260),IF(DQ260&gt;1,ROUND(DQ260*CF260,3),CF260))),IF(AND(CE260="",CF260=""),"",IF(CF260="",IF(DQ260&gt;1,ROUND(DQ260*CE260*(1/(CO260)),3),CE260*(1/(CO260))),IF(DQ260&gt;1,ROUND(DQ260*CF260*(1/(CO260)),3),CF260*(1/(CO260))))))</f>
        <v/>
      </c>
      <c r="CU260" s="224">
        <f>BY260</f>
        <v/>
      </c>
      <c r="CV260" s="237">
        <f>BZ260</f>
        <v/>
      </c>
      <c r="CW260" s="237">
        <f>CA260</f>
        <v/>
      </c>
      <c r="CX260" s="224">
        <f>CC260</f>
        <v/>
      </c>
      <c r="CY260" s="237">
        <f>CD260</f>
        <v/>
      </c>
      <c r="CZ260" s="7474">
        <f>IF(COUNTIF(Overview!K12:K14,TRUE)&gt;0,1.6,IF(COUNTIF(Overview!L12:L14,TRUE)&gt;0,8,0))</f>
        <v/>
      </c>
      <c r="DA260" s="1788"/>
      <c r="DB260" s="7483"/>
      <c r="DC260" s="844">
        <f>IF(CT260="","",IF(CT260&gt;CZ260,"Fail","Pass"))</f>
        <v/>
      </c>
      <c r="DD260" s="402"/>
      <c r="DE260" s="1565">
        <f>MyTimestamp(DC260)</f>
        <v/>
      </c>
      <c r="DF260" s="1531">
        <f>IF(COUNT(CE260:CH260)=1,15,IF(COUNT(CE260:CH260)=0,0,30))</f>
        <v/>
      </c>
      <c r="DG260" s="1532">
        <f>IF(DF260=0,0,2)</f>
        <v/>
      </c>
      <c r="DH260" s="1866"/>
      <c r="DI260" s="1866"/>
      <c r="DJ260" s="1863"/>
      <c r="DK260" s="1789"/>
      <c r="DL260" s="1574">
        <f>10^(CN260/20)*100-100</f>
        <v/>
      </c>
      <c r="DM260" s="777"/>
      <c r="DN260" s="976"/>
      <c r="DO260" s="777">
        <f>IF(DM260="","",10^(DM260/10))</f>
        <v/>
      </c>
      <c r="DP260" s="777">
        <f>IF(ISNUMBER(DN260)=FALSE,"",10^(DN260/10))</f>
        <v/>
      </c>
      <c r="DQ260" s="1578">
        <f>IF(AND(ISNUMBER(DO260),ISNUMBER(DP260)),IF(DO260/DP260&gt;1,ROUND((DO260)/DP260,3),1),1)</f>
        <v/>
      </c>
      <c r="DR260" s="1541"/>
      <c r="DS260" s="1541"/>
      <c r="DT260" s="1541"/>
      <c r="DU260" s="1541"/>
      <c r="DV260" s="1541"/>
      <c r="DW260" s="1541"/>
      <c r="DX260" s="1541"/>
      <c r="DY260" s="1541"/>
      <c r="DZ260" s="1541"/>
      <c r="EA260" s="1541"/>
      <c r="EB260" s="1541"/>
      <c r="EC260" s="1541"/>
      <c r="ED260" s="1541"/>
      <c r="EE260" s="1541"/>
      <c r="EF260" s="1541"/>
      <c r="EG260" s="1541"/>
      <c r="EH260" s="1541"/>
      <c r="EI260" s="1541"/>
      <c r="EJ260" s="1541"/>
      <c r="EK260" s="1541"/>
      <c r="EL260" s="1541"/>
      <c r="EM260" s="1541"/>
      <c r="EN260" s="1541"/>
      <c r="EO260" s="1541"/>
      <c r="EP260" s="1541"/>
      <c r="EQ260" s="1541"/>
      <c r="ER260" s="1541"/>
      <c r="ES260" s="1541"/>
      <c r="ET260" s="1541"/>
      <c r="EU260" s="1541"/>
      <c r="EV260" s="1541"/>
    </row>
    <row r="261" ht="12.75" x14ac:dyDescent="0.2">
      <c r="A261" s="1541"/>
      <c r="B261" s="1541"/>
      <c r="C261"/>
      <c r="D261" s="1486"/>
      <c r="E261" s="1486"/>
      <c r="F261" s="672" t="inlineStr">
        <is>
          <t>5.3</t>
        </is>
      </c>
      <c r="G261" s="1497"/>
      <c r="H261" s="130">
        <f>BV261</f>
        <v/>
      </c>
      <c r="I261" s="130">
        <f>BW261</f>
        <v/>
      </c>
      <c r="J261" s="1299" t="inlineStr">
        <is>
          <t>LTE</t>
        </is>
      </c>
      <c r="K261" s="1299" t="inlineStr">
        <is>
          <t>FDD1</t>
        </is>
      </c>
      <c r="L261" s="115"/>
      <c r="M261" s="130">
        <v>10</v>
      </c>
      <c r="N261" s="119" t="inlineStr">
        <is>
          <t>QPSK</t>
        </is>
      </c>
      <c r="O261" s="131"/>
      <c r="P261" s="6597"/>
      <c r="Q261" s="131">
        <v>1</v>
      </c>
      <c r="R261" s="131">
        <v>0</v>
      </c>
      <c r="S261" s="130"/>
      <c r="T261" s="130">
        <v>18300</v>
      </c>
      <c r="U261" s="6593">
        <v>1950</v>
      </c>
      <c r="V261" s="119"/>
      <c r="W261" s="1305"/>
      <c r="X261" s="119"/>
      <c r="Y261" s="119"/>
      <c r="Z261" s="119"/>
      <c r="AA261" s="115"/>
      <c r="AB261" s="115"/>
      <c r="AC261" s="1300">
        <f>IF(OR(BX261="Close to Ear",BX261="Close to Head"),"Head",IF(BX261="Extremity","Extremity","Body"))</f>
        <v/>
      </c>
      <c r="AD261" s="1301">
        <f>CA261</f>
        <v/>
      </c>
      <c r="AE261" s="1299">
        <f>CB261</f>
        <v/>
      </c>
      <c r="AF261" s="115"/>
      <c r="AG261" s="1302">
        <f>IF(OR(AZ261="",BA261=""),"N/A",IF(DC261="Pass","P","F"))</f>
        <v/>
      </c>
      <c r="AH261" s="129"/>
      <c r="AI261" s="129"/>
      <c r="AJ261" s="129"/>
      <c r="AK261" s="119"/>
      <c r="AL261" s="115"/>
      <c r="AM261" s="119"/>
      <c r="AN261" s="119"/>
      <c r="AO261" s="692"/>
      <c r="AP261" s="692"/>
      <c r="AQ261" s="692"/>
      <c r="AR261" s="692"/>
      <c r="AS261" s="692"/>
      <c r="AT261" s="1303">
        <f>IF(AC261="Extremity",IF(CG261="","",CG261),"")</f>
        <v/>
      </c>
      <c r="AU261" s="1303">
        <f>IF(AC261="Extremity",IF(CH261="","",CH261),"")</f>
        <v/>
      </c>
      <c r="AV261" s="1304">
        <f>IF(AC261="Extremity","",IF(CE261="","",CE261))</f>
        <v/>
      </c>
      <c r="AW261" s="1304">
        <f>IF(AD261="Extremity","",IF(CF261="","",CF261))</f>
        <v/>
      </c>
      <c r="AX261" s="1305">
        <f>DL261</f>
        <v/>
      </c>
      <c r="AY261" s="1305">
        <f>DQ261</f>
        <v/>
      </c>
      <c r="AZ261" s="3377">
        <f>IF(AC261="Extremity",IF(DA261="","",DA261),"")</f>
        <v/>
      </c>
      <c r="BA261" s="3378">
        <f>IF(AC261="Extremity","",IF(CT261="","",CT261))</f>
        <v/>
      </c>
      <c r="BB261" s="1305">
        <f>IF(AC261="Extremity",IF(DB261="","",DB261),"")</f>
        <v/>
      </c>
      <c r="BC261" s="1304">
        <f>IF(AC261="Extremity","",IF(CZ261="","",CZ261))</f>
        <v/>
      </c>
      <c r="BD261" s="1305">
        <f>DD261</f>
        <v/>
      </c>
      <c r="BE261" s="132">
        <f>DE261</f>
        <v/>
      </c>
      <c r="BF261" s="133">
        <f>DF261*60</f>
        <v/>
      </c>
      <c r="BG261" s="121">
        <f>BE261</f>
        <v/>
      </c>
      <c r="BH261" s="133">
        <f>DG261*60</f>
        <v/>
      </c>
      <c r="BI261" s="133">
        <f>DH261</f>
        <v/>
      </c>
      <c r="BJ261" s="117"/>
      <c r="BK261" s="812">
        <f>Overview!$E$7</f>
        <v/>
      </c>
      <c r="BL261" s="117"/>
      <c r="BM261" s="834">
        <f>DI261</f>
        <v/>
      </c>
      <c r="BN261" s="812">
        <f>Overview!$P$153</f>
        <v/>
      </c>
      <c r="BO261" s="117"/>
      <c r="BP261" s="117"/>
      <c r="BQ261" s="115"/>
      <c r="BR261" s="1478"/>
      <c r="BS261" s="1541"/>
      <c r="BT261" s="1864" t="inlineStr">
        <is>
          <t>LTE</t>
        </is>
      </c>
      <c r="BU261" s="1828" t="inlineStr">
        <is>
          <t>FDD1</t>
        </is>
      </c>
      <c r="BV261" s="906">
        <f>Overview!$H$28</f>
        <v/>
      </c>
      <c r="BW261" s="1865"/>
      <c r="BX261" s="1828" t="inlineStr">
        <is>
          <t>Body</t>
        </is>
      </c>
      <c r="BY261" s="918"/>
      <c r="BZ261" s="1828">
        <f>IF(COUNT('Conducted LTE'!$AH$3:$AH$170)=0,10,INDEX('Conducted LTE'!$M$3:$M$170,MATCH(MAX('Conducted LTE'!$AH$3:$AH$170),'Conducted LTE'!$AH$3:$AH$170,0)))</f>
        <v>10</v>
      </c>
      <c r="CA261" s="1072" t="inlineStr">
        <is>
          <t>Left Edge</t>
        </is>
      </c>
      <c r="CB261" s="200">
        <v>5</v>
      </c>
      <c r="CC261" s="976">
        <f>IF(COUNT('Conducted LTE'!$AH$3:$AH$170)=0,18300,INDEX('Conducted LTE'!$T$3:$T$170,MATCH(MAX('Conducted LTE'!$AH$3:$AH$170),'Conducted LTE'!$AH$3:$AH$170,0)))</f>
        <v>18300</v>
      </c>
      <c r="CD261" s="976">
        <f>IF(COUNT('Conducted LTE'!$AH$3:$AH$170)=0,1950,INDEX('Conducted LTE'!$U$3:$U$170,MATCH(MAX('Conducted LTE'!$AH$3:$AH$170),'Conducted LTE'!$AH$3:$AH$170,0)))</f>
        <v>1950</v>
      </c>
      <c r="CE261" s="7234"/>
      <c r="CF261" s="7234"/>
      <c r="CG261" s="6706"/>
      <c r="CH261" s="6706"/>
      <c r="CI261" s="225">
        <f>BY261</f>
        <v/>
      </c>
      <c r="CJ261" s="237">
        <f>BZ261</f>
        <v/>
      </c>
      <c r="CK261" s="223">
        <f>CA261</f>
        <v/>
      </c>
      <c r="CL261" s="237">
        <f>CC261</f>
        <v/>
      </c>
      <c r="CM261" s="237">
        <f>CD261</f>
        <v/>
      </c>
      <c r="CN261" s="1527"/>
      <c r="CO261" s="1579"/>
      <c r="CP261" s="7214">
        <f>IF(CF261=""," ",IF(ABS(CE261-CF261)&lt;=0.1,"Valid","Not valid"))</f>
        <v/>
      </c>
      <c r="CQ261" s="1674">
        <f> IF(CE261="","",IF(AND(CE261&lt;&gt;"",CF261=""),IF(CE261&gt;=0.8,"Medir+Sig Max","No"),IF(CF261&lt;&gt;"",IF(CF261&gt;=0.8,"Medir+Sig Max","No"),"")))</f>
        <v/>
      </c>
      <c r="CR261" s="6927">
        <f>IF(UPPER($CQ$1)="X",IF(CF261=""," ",IF((ABS(CE261)&lt;5)*AND(ABS(CF261)&lt;5)*AND(ABS(CT261)&lt;5),"Solo si es max","Medir")),IF(CF261=""," ",IF((ABS(CE261)&lt;1)*AND(ABS(CF261)&lt;1)*AND(ABS(CT261)&lt;1),"Solo si es max","Medir")))</f>
        <v/>
      </c>
      <c r="CS261" s="1674"/>
      <c r="CT261" s="220">
        <f>IF(CO261="",IF(AND(CE261="",CF261=""),"",IF(CF261="",IF(DQ261&gt;1,ROUND(DQ261*CE261,3),CE261),IF(DQ261&gt;1,ROUND(DQ261*CF261,3),CF261))),IF(AND(CE261="",CF261=""),"",IF(CF261="",IF(DQ261&gt;1,ROUND(DQ261*CE261*(1/(CO261)),3),CE261*(1/(CO261))),IF(DQ261&gt;1,ROUND(DQ261*CF261*(1/(CO261)),3),CF261*(1/(CO261))))))</f>
        <v/>
      </c>
      <c r="CU261" s="224">
        <f>BY261</f>
        <v/>
      </c>
      <c r="CV261" s="237">
        <f>BZ261</f>
        <v/>
      </c>
      <c r="CW261" s="237">
        <f>CA261</f>
        <v/>
      </c>
      <c r="CX261" s="224">
        <f>CC261</f>
        <v/>
      </c>
      <c r="CY261" s="237">
        <f>CD261</f>
        <v/>
      </c>
      <c r="CZ261" s="7474">
        <f>IF(COUNTIF(Overview!K12:K14,TRUE)&gt;0,1.6,IF(COUNTIF(Overview!L12:L14,TRUE)&gt;0,8,0))</f>
        <v/>
      </c>
      <c r="DA261" s="1788"/>
      <c r="DB261" s="7483"/>
      <c r="DC261" s="844">
        <f>IF(CT261="","",IF(CT261&gt;CZ261,"Fail","Pass"))</f>
        <v/>
      </c>
      <c r="DD261" s="402"/>
      <c r="DE261" s="1565">
        <f>MyTimestamp(DC261)</f>
        <v/>
      </c>
      <c r="DF261" s="1531">
        <f>IF(COUNT(CE261:CH261)=1,15,IF(COUNT(CE261:CH261)=0,0,30))</f>
        <v/>
      </c>
      <c r="DG261" s="1532">
        <f>IF(DF261=0,0,2)</f>
        <v/>
      </c>
      <c r="DH261" s="1866"/>
      <c r="DI261" s="1866"/>
      <c r="DJ261" s="1863"/>
      <c r="DK261" s="1789"/>
      <c r="DL261" s="1574">
        <f>10^(CN261/20)*100-100</f>
        <v/>
      </c>
      <c r="DM261" s="777"/>
      <c r="DN261" s="976"/>
      <c r="DO261" s="777">
        <f>IF(DM261="","",10^(DM261/10))</f>
        <v/>
      </c>
      <c r="DP261" s="777">
        <f>IF(ISNUMBER(DN261)=FALSE,"",10^(DN261/10))</f>
        <v/>
      </c>
      <c r="DQ261" s="1578">
        <f>IF(AND(ISNUMBER(DO261),ISNUMBER(DP261)),IF(DO261/DP261&gt;1,ROUND((DO261)/DP261,3),1),1)</f>
        <v/>
      </c>
      <c r="DR261" s="1541"/>
      <c r="DS261" s="1541"/>
      <c r="DT261" s="1541"/>
      <c r="DU261" s="1541"/>
      <c r="DV261" s="1541"/>
      <c r="DW261" s="1541"/>
      <c r="DX261" s="1541"/>
      <c r="DY261" s="1541"/>
      <c r="DZ261" s="1541"/>
      <c r="EA261" s="1541"/>
      <c r="EB261" s="1541"/>
      <c r="EC261" s="1541"/>
      <c r="ED261" s="1541"/>
      <c r="EE261" s="1541"/>
      <c r="EF261" s="1541"/>
      <c r="EG261" s="1541"/>
      <c r="EH261" s="1541"/>
      <c r="EI261" s="1541"/>
      <c r="EJ261" s="1541"/>
      <c r="EK261" s="1541"/>
      <c r="EL261" s="1541"/>
      <c r="EM261" s="1541"/>
      <c r="EN261" s="1541"/>
      <c r="EO261" s="1541"/>
      <c r="EP261" s="1541"/>
      <c r="EQ261" s="1541"/>
      <c r="ER261" s="1541"/>
      <c r="ES261" s="1541"/>
      <c r="ET261" s="1541"/>
      <c r="EU261" s="1541"/>
      <c r="EV261" s="1541"/>
    </row>
    <row r="262" ht="12.75" x14ac:dyDescent="0.2">
      <c r="A262" s="1541"/>
      <c r="B262" s="1541"/>
      <c r="C262"/>
      <c r="D262" s="1486"/>
      <c r="E262" s="1486"/>
      <c r="F262" s="672" t="inlineStr">
        <is>
          <t>5.3</t>
        </is>
      </c>
      <c r="G262" s="1497"/>
      <c r="H262" s="130">
        <f>BV262</f>
        <v/>
      </c>
      <c r="I262" s="130">
        <f>BW262</f>
        <v/>
      </c>
      <c r="J262" s="1299" t="inlineStr">
        <is>
          <t>LTE</t>
        </is>
      </c>
      <c r="K262" s="1299" t="inlineStr">
        <is>
          <t>FDD1</t>
        </is>
      </c>
      <c r="L262" s="115"/>
      <c r="M262" s="130">
        <v>10</v>
      </c>
      <c r="N262" s="119" t="inlineStr">
        <is>
          <t>QPSK</t>
        </is>
      </c>
      <c r="O262" s="131"/>
      <c r="P262" s="6597"/>
      <c r="Q262" s="131">
        <v>1</v>
      </c>
      <c r="R262" s="131">
        <v>0</v>
      </c>
      <c r="S262" s="130"/>
      <c r="T262" s="130">
        <v>18300</v>
      </c>
      <c r="U262" s="6593">
        <v>1950</v>
      </c>
      <c r="V262" s="119"/>
      <c r="W262" s="1305"/>
      <c r="X262" s="119"/>
      <c r="Y262" s="119"/>
      <c r="Z262" s="119"/>
      <c r="AA262" s="115"/>
      <c r="AB262" s="115"/>
      <c r="AC262" s="1300">
        <f>IF(OR(BX262="Close to Ear",BX262="Close to Head"),"Head",IF(BX262="Extremity","Extremity","Body"))</f>
        <v/>
      </c>
      <c r="AD262" s="1301">
        <f>CA262</f>
        <v/>
      </c>
      <c r="AE262" s="1299">
        <f>CB262</f>
        <v/>
      </c>
      <c r="AF262" s="115"/>
      <c r="AG262" s="1302">
        <f>IF(OR(AZ262="",BA262=""),"N/A",IF(DC262="Pass","P","F"))</f>
        <v/>
      </c>
      <c r="AH262" s="129"/>
      <c r="AI262" s="129"/>
      <c r="AJ262" s="129"/>
      <c r="AK262" s="119"/>
      <c r="AL262" s="115"/>
      <c r="AM262" s="119"/>
      <c r="AN262" s="119"/>
      <c r="AO262" s="692"/>
      <c r="AP262" s="692"/>
      <c r="AQ262" s="692"/>
      <c r="AR262" s="692"/>
      <c r="AS262" s="692"/>
      <c r="AT262" s="1303">
        <f>IF(AC262="Extremity",IF(CG262="","",CG262),"")</f>
        <v/>
      </c>
      <c r="AU262" s="1303">
        <f>IF(AC262="Extremity",IF(CH262="","",CH262),"")</f>
        <v/>
      </c>
      <c r="AV262" s="1304">
        <f>IF(AC262="Extremity","",IF(CE262="","",CE262))</f>
        <v/>
      </c>
      <c r="AW262" s="1304">
        <f>IF(AD262="Extremity","",IF(CF262="","",CF262))</f>
        <v/>
      </c>
      <c r="AX262" s="1305">
        <f>DL262</f>
        <v/>
      </c>
      <c r="AY262" s="1305">
        <f>DQ262</f>
        <v/>
      </c>
      <c r="AZ262" s="3377">
        <f>IF(AC262="Extremity",IF(DA262="","",DA262),"")</f>
        <v/>
      </c>
      <c r="BA262" s="3378">
        <f>IF(AC262="Extremity","",IF(CT262="","",CT262))</f>
        <v/>
      </c>
      <c r="BB262" s="1305">
        <f>IF(AC262="Extremity",IF(DB262="","",DB262),"")</f>
        <v/>
      </c>
      <c r="BC262" s="1304">
        <f>IF(AC262="Extremity","",IF(CZ262="","",CZ262))</f>
        <v/>
      </c>
      <c r="BD262" s="1305">
        <f>DD262</f>
        <v/>
      </c>
      <c r="BE262" s="132">
        <f>DE262</f>
        <v/>
      </c>
      <c r="BF262" s="133">
        <f>DF262*60</f>
        <v/>
      </c>
      <c r="BG262" s="121">
        <f>BE262</f>
        <v/>
      </c>
      <c r="BH262" s="133">
        <f>DG262*60</f>
        <v/>
      </c>
      <c r="BI262" s="133">
        <f>DH262</f>
        <v/>
      </c>
      <c r="BJ262" s="117"/>
      <c r="BK262" s="812">
        <f>Overview!$E$7</f>
        <v/>
      </c>
      <c r="BL262" s="117"/>
      <c r="BM262" s="834">
        <f>DI262</f>
        <v/>
      </c>
      <c r="BN262" s="812">
        <f>Overview!$P$153</f>
        <v/>
      </c>
      <c r="BO262" s="117"/>
      <c r="BP262" s="117"/>
      <c r="BQ262" s="115"/>
      <c r="BR262" s="1478"/>
      <c r="BS262" s="1541"/>
      <c r="BT262" s="1864" t="inlineStr">
        <is>
          <t>LTE</t>
        </is>
      </c>
      <c r="BU262" s="1828" t="inlineStr">
        <is>
          <t>FDD1</t>
        </is>
      </c>
      <c r="BV262" s="906">
        <f>Overview!$H$28</f>
        <v/>
      </c>
      <c r="BW262" s="1865"/>
      <c r="BX262" s="1828" t="inlineStr">
        <is>
          <t>Body</t>
        </is>
      </c>
      <c r="BY262" s="916"/>
      <c r="BZ262" s="1828">
        <f>IF(COUNT('Conducted LTE'!$AH$3:$AH$170)=0,10,INDEX('Conducted LTE'!$M$3:$M$170,MATCH(MAX('Conducted LTE'!$AH$3:$AH$170),'Conducted LTE'!$AH$3:$AH$170,0)))</f>
        <v>10</v>
      </c>
      <c r="CA262" s="1072" t="inlineStr">
        <is>
          <t>Right Edge</t>
        </is>
      </c>
      <c r="CB262" s="200">
        <v>5</v>
      </c>
      <c r="CC262" s="976">
        <f>IF(COUNT('Conducted LTE'!$AH$3:$AH$170)=0,18300,INDEX('Conducted LTE'!$T$3:$T$170,MATCH(MAX('Conducted LTE'!$AH$3:$AH$170),'Conducted LTE'!$AH$3:$AH$170,0)))</f>
        <v>18300</v>
      </c>
      <c r="CD262" s="976">
        <f>IF(COUNT('Conducted LTE'!$AH$3:$AH$170)=0,1950,INDEX('Conducted LTE'!$U$3:$U$170,MATCH(MAX('Conducted LTE'!$AH$3:$AH$170),'Conducted LTE'!$AH$3:$AH$170,0)))</f>
        <v>1950</v>
      </c>
      <c r="CE262" s="7234"/>
      <c r="CF262" s="7234"/>
      <c r="CG262" s="6706"/>
      <c r="CH262" s="6706"/>
      <c r="CI262" s="225">
        <f>BY262</f>
        <v/>
      </c>
      <c r="CJ262" s="237">
        <f>BZ262</f>
        <v/>
      </c>
      <c r="CK262" s="223">
        <f>CA262</f>
        <v/>
      </c>
      <c r="CL262" s="237">
        <f>CC262</f>
        <v/>
      </c>
      <c r="CM262" s="237">
        <f>CD262</f>
        <v/>
      </c>
      <c r="CN262" s="1527"/>
      <c r="CO262" s="1579"/>
      <c r="CP262" s="7214">
        <f>IF(CF262=""," ",IF(ABS(CE262-CF262)&lt;=0.1,"Valid","Not valid"))</f>
        <v/>
      </c>
      <c r="CQ262" s="1674">
        <f> IF(CE262="","",IF(AND(CE262&lt;&gt;"",CF262=""),IF(CE262&gt;=0.8,"Medir+Sig Max","No"),IF(CF262&lt;&gt;"",IF(CF262&gt;=0.8,"Medir+Sig Max","No"),"")))</f>
        <v/>
      </c>
      <c r="CR262" s="6927">
        <f>IF(UPPER($CQ$1)="X",IF(CF262=""," ",IF((ABS(CE262)&lt;5)*AND(ABS(CF262)&lt;5)*AND(ABS(CT262)&lt;5),"Solo si es max","Medir")),IF(CF262=""," ",IF((ABS(CE262)&lt;1)*AND(ABS(CF262)&lt;1)*AND(ABS(CT262)&lt;1),"Solo si es max","Medir")))</f>
        <v/>
      </c>
      <c r="CS262" s="1674"/>
      <c r="CT262" s="220">
        <f>IF(CO262="",IF(AND(CE262="",CF262=""),"",IF(CF262="",IF(DQ262&gt;1,ROUND(DQ262*CE262,3),CE262),IF(DQ262&gt;1,ROUND(DQ262*CF262,3),CF262))),IF(AND(CE262="",CF262=""),"",IF(CF262="",IF(DQ262&gt;1,ROUND(DQ262*CE262*(1/(CO262)),3),CE262*(1/(CO262))),IF(DQ262&gt;1,ROUND(DQ262*CF262*(1/(CO262)),3),CF262*(1/(CO262))))))</f>
        <v/>
      </c>
      <c r="CU262" s="224">
        <f>BY262</f>
        <v/>
      </c>
      <c r="CV262" s="237">
        <f>BZ262</f>
        <v/>
      </c>
      <c r="CW262" s="237">
        <f>CA262</f>
        <v/>
      </c>
      <c r="CX262" s="224">
        <f>CC262</f>
        <v/>
      </c>
      <c r="CY262" s="237">
        <f>CD262</f>
        <v/>
      </c>
      <c r="CZ262" s="7474">
        <f>IF(COUNTIF(Overview!K12:K14,TRUE)&gt;0,1.6,IF(COUNTIF(Overview!L12:L14,TRUE)&gt;0,8,0))</f>
        <v/>
      </c>
      <c r="DA262" s="1788"/>
      <c r="DB262" s="7483"/>
      <c r="DC262" s="844">
        <f>IF(CT262="","",IF(CT262&gt;CZ262,"Fail","Pass"))</f>
        <v/>
      </c>
      <c r="DD262" s="402"/>
      <c r="DE262" s="1565">
        <f>MyTimestamp(DC262)</f>
        <v/>
      </c>
      <c r="DF262" s="1531">
        <f>IF(COUNT(CE262:CH262)=1,15,IF(COUNT(CE262:CH262)=0,0,30))</f>
        <v/>
      </c>
      <c r="DG262" s="1532">
        <f>IF(DF262=0,0,2)</f>
        <v/>
      </c>
      <c r="DH262" s="1866"/>
      <c r="DI262" s="1866"/>
      <c r="DJ262" s="1863"/>
      <c r="DK262" s="1789"/>
      <c r="DL262" s="1574">
        <f>10^(CN262/20)*100-100</f>
        <v/>
      </c>
      <c r="DM262" s="777"/>
      <c r="DN262" s="976"/>
      <c r="DO262" s="777">
        <f>IF(DM262="","",10^(DM262/10))</f>
        <v/>
      </c>
      <c r="DP262" s="777">
        <f>IF(ISNUMBER(DN262)=FALSE,"",10^(DN262/10))</f>
        <v/>
      </c>
      <c r="DQ262" s="1578">
        <f>IF(AND(ISNUMBER(DO262),ISNUMBER(DP262)),IF(DO262/DP262&gt;1,ROUND((DO262)/DP262,3),1),1)</f>
        <v/>
      </c>
      <c r="DR262" s="1541"/>
      <c r="DS262" s="1541"/>
      <c r="DT262" s="1541"/>
      <c r="DU262" s="1541"/>
      <c r="DV262" s="1541"/>
      <c r="DW262" s="1541"/>
      <c r="DX262" s="1541"/>
      <c r="DY262" s="1541"/>
      <c r="DZ262" s="1541"/>
      <c r="EA262" s="1541"/>
      <c r="EB262" s="1541"/>
      <c r="EC262" s="1541"/>
      <c r="ED262" s="1541"/>
      <c r="EE262" s="1541"/>
      <c r="EF262" s="1541"/>
      <c r="EG262" s="1541"/>
      <c r="EH262" s="1541"/>
      <c r="EI262" s="1541"/>
      <c r="EJ262" s="1541"/>
      <c r="EK262" s="1541"/>
      <c r="EL262" s="1541"/>
      <c r="EM262" s="1541"/>
      <c r="EN262" s="1541"/>
      <c r="EO262" s="1541"/>
      <c r="EP262" s="1541"/>
      <c r="EQ262" s="1541"/>
      <c r="ER262" s="1541"/>
      <c r="ES262" s="1541"/>
      <c r="ET262" s="1541"/>
      <c r="EU262" s="1541"/>
      <c r="EV262" s="1541"/>
    </row>
    <row r="263" ht="12.75" x14ac:dyDescent="0.2">
      <c r="A263" s="1541"/>
      <c r="B263" s="1541"/>
      <c r="C263"/>
      <c r="D263" s="1486"/>
      <c r="E263" s="1486"/>
      <c r="F263" s="672" t="inlineStr">
        <is>
          <t>5.3</t>
        </is>
      </c>
      <c r="G263" s="1497"/>
      <c r="H263" s="130">
        <f>BV263</f>
        <v/>
      </c>
      <c r="I263" s="130">
        <f>BW263</f>
        <v/>
      </c>
      <c r="J263" s="1299" t="inlineStr">
        <is>
          <t>LTE</t>
        </is>
      </c>
      <c r="K263" s="1299" t="inlineStr">
        <is>
          <t>FDD1</t>
        </is>
      </c>
      <c r="L263" s="115"/>
      <c r="M263" s="130">
        <v>10</v>
      </c>
      <c r="N263" s="119" t="inlineStr">
        <is>
          <t>QPSK</t>
        </is>
      </c>
      <c r="O263" s="131"/>
      <c r="P263" s="6597"/>
      <c r="Q263" s="131">
        <v>1</v>
      </c>
      <c r="R263" s="131">
        <v>0</v>
      </c>
      <c r="S263" s="130"/>
      <c r="T263" s="130">
        <v>18300</v>
      </c>
      <c r="U263" s="6593">
        <v>1950</v>
      </c>
      <c r="V263" s="119"/>
      <c r="W263" s="1305"/>
      <c r="X263" s="119"/>
      <c r="Y263" s="119"/>
      <c r="Z263" s="119"/>
      <c r="AA263" s="115"/>
      <c r="AB263" s="115"/>
      <c r="AC263" s="1300">
        <f>IF(OR(BX263="Close to Ear",BX263="Close to Head"),"Head",IF(BX263="Extremity","Extremity","Body"))</f>
        <v/>
      </c>
      <c r="AD263" s="1301">
        <f>CA263</f>
        <v/>
      </c>
      <c r="AE263" s="1299">
        <f>CB263</f>
        <v/>
      </c>
      <c r="AF263" s="115"/>
      <c r="AG263" s="1302">
        <f>IF(OR(AZ263="",BA263=""),"N/A",IF(DC263="Pass","P","F"))</f>
        <v/>
      </c>
      <c r="AH263" s="129"/>
      <c r="AI263" s="129"/>
      <c r="AJ263" s="129"/>
      <c r="AK263" s="119"/>
      <c r="AL263" s="115"/>
      <c r="AM263" s="119"/>
      <c r="AN263" s="119"/>
      <c r="AO263" s="692"/>
      <c r="AP263" s="692"/>
      <c r="AQ263" s="692"/>
      <c r="AR263" s="692"/>
      <c r="AS263" s="692"/>
      <c r="AT263" s="1303">
        <f>IF(AC263="Extremity",IF(CG263="","",CG263),"")</f>
        <v/>
      </c>
      <c r="AU263" s="1303">
        <f>IF(AC263="Extremity",IF(CH263="","",CH263),"")</f>
        <v/>
      </c>
      <c r="AV263" s="1304">
        <f>IF(AC263="Extremity","",IF(CE263="","",CE263))</f>
        <v/>
      </c>
      <c r="AW263" s="1304">
        <f>IF(AD263="Extremity","",IF(CF263="","",CF263))</f>
        <v/>
      </c>
      <c r="AX263" s="1305">
        <f>DL263</f>
        <v/>
      </c>
      <c r="AY263" s="1305">
        <f>DQ263</f>
        <v/>
      </c>
      <c r="AZ263" s="3377">
        <f>IF(AC263="Extremity",IF(DA263="","",DA263),"")</f>
        <v/>
      </c>
      <c r="BA263" s="3378">
        <f>IF(AC263="Extremity","",IF(CT263="","",CT263))</f>
        <v/>
      </c>
      <c r="BB263" s="1305">
        <f>IF(AC263="Extremity",IF(DB263="","",DB263),"")</f>
        <v/>
      </c>
      <c r="BC263" s="1304">
        <f>IF(AC263="Extremity","",IF(CZ263="","",CZ263))</f>
        <v/>
      </c>
      <c r="BD263" s="1305">
        <f>DD263</f>
        <v/>
      </c>
      <c r="BE263" s="132">
        <f>DE263</f>
        <v/>
      </c>
      <c r="BF263" s="133">
        <f>DF263*60</f>
        <v/>
      </c>
      <c r="BG263" s="121">
        <f>BE263</f>
        <v/>
      </c>
      <c r="BH263" s="133">
        <f>DG263*60</f>
        <v/>
      </c>
      <c r="BI263" s="133">
        <f>DH263</f>
        <v/>
      </c>
      <c r="BJ263" s="117"/>
      <c r="BK263" s="812">
        <f>Overview!$E$7</f>
        <v/>
      </c>
      <c r="BL263" s="117"/>
      <c r="BM263" s="834">
        <f>DI263</f>
        <v/>
      </c>
      <c r="BN263" s="812">
        <f>Overview!$P$153</f>
        <v/>
      </c>
      <c r="BO263" s="117"/>
      <c r="BP263" s="117"/>
      <c r="BQ263" s="115"/>
      <c r="BR263" s="1478"/>
      <c r="BS263" s="1541"/>
      <c r="BT263" s="1864" t="inlineStr">
        <is>
          <t>LTE</t>
        </is>
      </c>
      <c r="BU263" s="1828" t="inlineStr">
        <is>
          <t>FDD1</t>
        </is>
      </c>
      <c r="BV263" s="906">
        <f>Overview!$H$28</f>
        <v/>
      </c>
      <c r="BW263" s="1865"/>
      <c r="BX263" s="1828" t="inlineStr">
        <is>
          <t>Body</t>
        </is>
      </c>
      <c r="BY263" s="916"/>
      <c r="BZ263" s="1828">
        <f>IF(COUNT('Conducted LTE'!$AH$3:$AH$170)=0,10,INDEX('Conducted LTE'!$M$3:$M$170,MATCH(MAX('Conducted LTE'!$AH$3:$AH$170),'Conducted LTE'!$AH$3:$AH$170,0)))</f>
        <v>10</v>
      </c>
      <c r="CA263" s="1072" t="inlineStr">
        <is>
          <t>Top Edge</t>
        </is>
      </c>
      <c r="CB263" s="200">
        <v>5</v>
      </c>
      <c r="CC263" s="976">
        <f>IF(COUNT('Conducted LTE'!$AH$3:$AH$170)=0,18300,INDEX('Conducted LTE'!$T$3:$T$170,MATCH(MAX('Conducted LTE'!$AH$3:$AH$170),'Conducted LTE'!$AH$3:$AH$170,0)))</f>
        <v>18300</v>
      </c>
      <c r="CD263" s="976">
        <f>IF(COUNT('Conducted LTE'!$AH$3:$AH$170)=0,1950,INDEX('Conducted LTE'!$U$3:$U$170,MATCH(MAX('Conducted LTE'!$AH$3:$AH$170),'Conducted LTE'!$AH$3:$AH$170,0)))</f>
        <v>1950</v>
      </c>
      <c r="CE263" s="7234"/>
      <c r="CF263" s="7234"/>
      <c r="CG263" s="6706"/>
      <c r="CH263" s="6706"/>
      <c r="CI263" s="225">
        <f>BY263</f>
        <v/>
      </c>
      <c r="CJ263" s="237">
        <f>BZ263</f>
        <v/>
      </c>
      <c r="CK263" s="223">
        <f>CA263</f>
        <v/>
      </c>
      <c r="CL263" s="237">
        <f>CC263</f>
        <v/>
      </c>
      <c r="CM263" s="237">
        <f>CD263</f>
        <v/>
      </c>
      <c r="CN263" s="1527"/>
      <c r="CO263" s="1579"/>
      <c r="CP263" s="7214">
        <f>IF(CF263=""," ",IF(ABS(CE263-CF263)&lt;=0.1,"Valid","Not valid"))</f>
        <v/>
      </c>
      <c r="CQ263" s="1674">
        <f> IF(CE263="","",IF(AND(CE263&lt;&gt;"",CF263=""),IF(CE263&gt;=0.8,"Medir+Sig Max","No"),IF(CF263&lt;&gt;"",IF(CF263&gt;=0.8,"Medir+Sig Max","No"),"")))</f>
        <v/>
      </c>
      <c r="CR263" s="6927">
        <f>IF(UPPER($CQ$1)="X",IF(CF263=""," ",IF((ABS(CE263)&lt;5)*AND(ABS(CF263)&lt;5)*AND(ABS(CT263)&lt;5),"Solo si es max","Medir")),IF(CF263=""," ",IF((ABS(CE263)&lt;1)*AND(ABS(CF263)&lt;1)*AND(ABS(CT263)&lt;1),"Solo si es max","Medir")))</f>
        <v/>
      </c>
      <c r="CS263" s="1674"/>
      <c r="CT263" s="220">
        <f>IF(CO263="",IF(AND(CE263="",CF263=""),"",IF(CF263="",IF(DQ263&gt;1,ROUND(DQ263*CE263,3),CE263),IF(DQ263&gt;1,ROUND(DQ263*CF263,3),CF263))),IF(AND(CE263="",CF263=""),"",IF(CF263="",IF(DQ263&gt;1,ROUND(DQ263*CE263*(1/(CO263)),3),CE263*(1/(CO263))),IF(DQ263&gt;1,ROUND(DQ263*CF263*(1/(CO263)),3),CF263*(1/(CO263))))))</f>
        <v/>
      </c>
      <c r="CU263" s="224">
        <f>BY263</f>
        <v/>
      </c>
      <c r="CV263" s="237">
        <f>BZ263</f>
        <v/>
      </c>
      <c r="CW263" s="237">
        <f>CA263</f>
        <v/>
      </c>
      <c r="CX263" s="224">
        <f>CC263</f>
        <v/>
      </c>
      <c r="CY263" s="237">
        <f>CD263</f>
        <v/>
      </c>
      <c r="CZ263" s="7474">
        <f>IF(COUNTIF(Overview!K12:K14,TRUE)&gt;0,1.6,IF(COUNTIF(Overview!L12:L14,TRUE)&gt;0,8,0))</f>
        <v/>
      </c>
      <c r="DA263" s="1788"/>
      <c r="DB263" s="7483"/>
      <c r="DC263" s="844">
        <f>IF(CT263="","",IF(CT263&gt;CZ263,"Fail","Pass"))</f>
        <v/>
      </c>
      <c r="DD263" s="402"/>
      <c r="DE263" s="1565">
        <f>MyTimestamp(DC263)</f>
        <v/>
      </c>
      <c r="DF263" s="1531">
        <f>IF(COUNT(CE263:CH263)=1,15,IF(COUNT(CE263:CH263)=0,0,30))</f>
        <v/>
      </c>
      <c r="DG263" s="1532">
        <f>IF(DF263=0,0,2)</f>
        <v/>
      </c>
      <c r="DH263" s="1866"/>
      <c r="DI263" s="1866"/>
      <c r="DJ263" s="1863"/>
      <c r="DK263" s="1789"/>
      <c r="DL263" s="1574">
        <f>10^(CN263/20)*100-100</f>
        <v/>
      </c>
      <c r="DM263" s="777"/>
      <c r="DN263" s="976"/>
      <c r="DO263" s="777">
        <f>IF(DM263="","",10^(DM263/10))</f>
        <v/>
      </c>
      <c r="DP263" s="777">
        <f>IF(ISNUMBER(DN263)=FALSE,"",10^(DN263/10))</f>
        <v/>
      </c>
      <c r="DQ263" s="1578">
        <f>IF(AND(ISNUMBER(DO263),ISNUMBER(DP263)),IF(DO263/DP263&gt;1,ROUND((DO263)/DP263,3),1),1)</f>
        <v/>
      </c>
      <c r="DR263" s="1541"/>
      <c r="DS263" s="1541"/>
      <c r="DT263" s="1541"/>
      <c r="DU263" s="1541"/>
      <c r="DV263" s="1541"/>
      <c r="DW263" s="1541"/>
      <c r="DX263" s="1541"/>
      <c r="DY263" s="1541"/>
      <c r="DZ263" s="1541"/>
      <c r="EA263" s="1541"/>
      <c r="EB263" s="1541"/>
      <c r="EC263" s="1541"/>
      <c r="ED263" s="1541"/>
      <c r="EE263" s="1541"/>
      <c r="EF263" s="1541"/>
      <c r="EG263" s="1541"/>
      <c r="EH263" s="1541"/>
      <c r="EI263" s="1541"/>
      <c r="EJ263" s="1541"/>
      <c r="EK263" s="1541"/>
      <c r="EL263" s="1541"/>
      <c r="EM263" s="1541"/>
      <c r="EN263" s="1541"/>
      <c r="EO263" s="1541"/>
      <c r="EP263" s="1541"/>
      <c r="EQ263" s="1541"/>
      <c r="ER263" s="1541"/>
      <c r="ES263" s="1541"/>
      <c r="ET263" s="1541"/>
      <c r="EU263" s="1541"/>
      <c r="EV263" s="1541"/>
    </row>
    <row r="264" ht="12.75" x14ac:dyDescent="0.2">
      <c r="A264" s="1541"/>
      <c r="B264" s="1541"/>
      <c r="C264"/>
      <c r="D264" s="1486"/>
      <c r="E264" s="1486"/>
      <c r="F264" s="672" t="inlineStr">
        <is>
          <t>5.3</t>
        </is>
      </c>
      <c r="G264" s="1497"/>
      <c r="H264" s="130">
        <f>BV264</f>
        <v/>
      </c>
      <c r="I264" s="130">
        <f>BW264</f>
        <v/>
      </c>
      <c r="J264" s="1299" t="inlineStr">
        <is>
          <t>LTE</t>
        </is>
      </c>
      <c r="K264" s="1299" t="inlineStr">
        <is>
          <t>FDD1</t>
        </is>
      </c>
      <c r="L264" s="115"/>
      <c r="M264" s="130">
        <v>10</v>
      </c>
      <c r="N264" s="119" t="inlineStr">
        <is>
          <t>QPSK</t>
        </is>
      </c>
      <c r="O264" s="131"/>
      <c r="P264" s="6597"/>
      <c r="Q264" s="131">
        <v>1</v>
      </c>
      <c r="R264" s="131">
        <v>0</v>
      </c>
      <c r="S264" s="130"/>
      <c r="T264" s="130">
        <v>18300</v>
      </c>
      <c r="U264" s="6593">
        <v>1950</v>
      </c>
      <c r="V264" s="119"/>
      <c r="W264" s="1305"/>
      <c r="X264" s="119"/>
      <c r="Y264" s="119"/>
      <c r="Z264" s="119"/>
      <c r="AA264" s="115"/>
      <c r="AB264" s="115"/>
      <c r="AC264" s="1300">
        <f>IF(OR(BX264="Close to Ear",BX264="Close to Head"),"Head",IF(BX264="Extremity","Extremity","Body"))</f>
        <v/>
      </c>
      <c r="AD264" s="1301">
        <f>CA264</f>
        <v/>
      </c>
      <c r="AE264" s="1299">
        <f>CB264</f>
        <v/>
      </c>
      <c r="AF264" s="115"/>
      <c r="AG264" s="1302">
        <f>IF(OR(AZ264="",BA264=""),"N/A",IF(DC264="Pass","P","F"))</f>
        <v/>
      </c>
      <c r="AH264" s="129"/>
      <c r="AI264" s="129"/>
      <c r="AJ264" s="129"/>
      <c r="AK264" s="119"/>
      <c r="AL264" s="115"/>
      <c r="AM264" s="119"/>
      <c r="AN264" s="119"/>
      <c r="AO264" s="692"/>
      <c r="AP264" s="692"/>
      <c r="AQ264" s="692"/>
      <c r="AR264" s="692"/>
      <c r="AS264" s="692"/>
      <c r="AT264" s="1303">
        <f>IF(AC264="Extremity",IF(CG264="","",CG264),"")</f>
        <v/>
      </c>
      <c r="AU264" s="1303">
        <f>IF(AC264="Extremity",IF(CH264="","",CH264),"")</f>
        <v/>
      </c>
      <c r="AV264" s="1304">
        <f>IF(AC264="Extremity","",IF(CE264="","",CE264))</f>
        <v/>
      </c>
      <c r="AW264" s="1304">
        <f>IF(AD264="Extremity","",IF(CF264="","",CF264))</f>
        <v/>
      </c>
      <c r="AX264" s="1305">
        <f>DL264</f>
        <v/>
      </c>
      <c r="AY264" s="1305">
        <f>DQ264</f>
        <v/>
      </c>
      <c r="AZ264" s="3377">
        <f>IF(AC264="Extremity",IF(DA264="","",DA264),"")</f>
        <v/>
      </c>
      <c r="BA264" s="3378">
        <f>IF(AC264="Extremity","",IF(CT264="","",CT264))</f>
        <v/>
      </c>
      <c r="BB264" s="1305">
        <f>IF(AC264="Extremity",IF(DB264="","",DB264),"")</f>
        <v/>
      </c>
      <c r="BC264" s="1304">
        <f>IF(AC264="Extremity","",IF(CZ264="","",CZ264))</f>
        <v/>
      </c>
      <c r="BD264" s="1305">
        <f>DD264</f>
        <v/>
      </c>
      <c r="BE264" s="132">
        <f>DE264</f>
        <v/>
      </c>
      <c r="BF264" s="133">
        <f>DF264*60</f>
        <v/>
      </c>
      <c r="BG264" s="121">
        <f>BE264</f>
        <v/>
      </c>
      <c r="BH264" s="133">
        <f>DG264*60</f>
        <v/>
      </c>
      <c r="BI264" s="133">
        <f>DH264</f>
        <v/>
      </c>
      <c r="BJ264" s="117"/>
      <c r="BK264" s="812">
        <f>Overview!$E$7</f>
        <v/>
      </c>
      <c r="BL264" s="117"/>
      <c r="BM264" s="834">
        <f>DI264</f>
        <v/>
      </c>
      <c r="BN264" s="812">
        <f>Overview!$P$153</f>
        <v/>
      </c>
      <c r="BO264" s="117"/>
      <c r="BP264" s="117"/>
      <c r="BQ264" s="115"/>
      <c r="BR264" s="1478"/>
      <c r="BS264" s="1541"/>
      <c r="BT264" s="1867" t="inlineStr">
        <is>
          <t>LTE</t>
        </is>
      </c>
      <c r="BU264" s="1830" t="inlineStr">
        <is>
          <t>FDD1</t>
        </is>
      </c>
      <c r="BV264" s="875">
        <f>Overview!$H$28</f>
        <v/>
      </c>
      <c r="BW264" s="1865"/>
      <c r="BX264" s="1830" t="inlineStr">
        <is>
          <t>Body</t>
        </is>
      </c>
      <c r="BY264" s="916"/>
      <c r="BZ264" s="1830">
        <f>IF(COUNT('Conducted LTE'!$AH$3:$AH$170)=0,10,INDEX('Conducted LTE'!$M$3:$M$170,MATCH(MAX('Conducted LTE'!$AH$3:$AH$170),'Conducted LTE'!$AH$3:$AH$170,0)))</f>
        <v>10</v>
      </c>
      <c r="CA264" s="1072" t="inlineStr">
        <is>
          <t>Bottom Edge</t>
        </is>
      </c>
      <c r="CB264" s="200">
        <v>5</v>
      </c>
      <c r="CC264" s="977">
        <f>IF(COUNT('Conducted LTE'!$AH$3:$AH$170)=0,18300,INDEX('Conducted LTE'!$T$3:$T$170,MATCH(MAX('Conducted LTE'!$AH$3:$AH$170),'Conducted LTE'!$AH$3:$AH$170,0)))</f>
        <v>18300</v>
      </c>
      <c r="CD264" s="977">
        <f>IF(COUNT('Conducted LTE'!$AH$3:$AH$170)=0,1950,INDEX('Conducted LTE'!$U$3:$U$170,MATCH(MAX('Conducted LTE'!$AH$3:$AH$170),'Conducted LTE'!$AH$3:$AH$170,0)))</f>
        <v>1950</v>
      </c>
      <c r="CE264" s="7234"/>
      <c r="CF264" s="7234"/>
      <c r="CG264" s="6706"/>
      <c r="CH264" s="6706"/>
      <c r="CI264" s="225">
        <f>BY264</f>
        <v/>
      </c>
      <c r="CJ264" s="237">
        <f>BZ264</f>
        <v/>
      </c>
      <c r="CK264" s="223">
        <f>CA264</f>
        <v/>
      </c>
      <c r="CL264" s="237">
        <f>CC264</f>
        <v/>
      </c>
      <c r="CM264" s="237">
        <f>CD264</f>
        <v/>
      </c>
      <c r="CN264" s="1527"/>
      <c r="CO264" s="1579"/>
      <c r="CP264" s="7214">
        <f>IF(CF264=""," ",IF(ABS(CE264-CF264)&lt;=0.1,"Valid","Not valid"))</f>
        <v/>
      </c>
      <c r="CQ264" s="1674">
        <f> IF(CE264="","",IF(AND(CE264&lt;&gt;"",CF264=""),IF(CE264&gt;=0.8,"Medir+Sig Max","No"),IF(CF264&lt;&gt;"",IF(CF264&gt;=0.8,"Medir+Sig Max","No"),"")))</f>
        <v/>
      </c>
      <c r="CR264" s="6927">
        <f>IF(UPPER($CQ$1)="X",IF(CF264=""," ",IF((ABS(CE264)&lt;5)*AND(ABS(CF264)&lt;5)*AND(ABS(CT264)&lt;5),"Solo si es max","Medir")),IF(CF264=""," ",IF((ABS(CE264)&lt;1)*AND(ABS(CF264)&lt;1)*AND(ABS(CT264)&lt;1),"Solo si es max","Medir")))</f>
        <v/>
      </c>
      <c r="CS264" s="1674"/>
      <c r="CT264" s="220">
        <f>IF(CO264="",IF(AND(CE264="",CF264=""),"",IF(CF264="",IF(DQ264&gt;1,ROUND(DQ264*CE264,3),CE264),IF(DQ264&gt;1,ROUND(DQ264*CF264,3),CF264))),IF(AND(CE264="",CF264=""),"",IF(CF264="",IF(DQ264&gt;1,ROUND(DQ264*CE264*(1/(CO264)),3),CE264*(1/(CO264))),IF(DQ264&gt;1,ROUND(DQ264*CF264*(1/(CO264)),3),CF264*(1/(CO264))))))</f>
        <v/>
      </c>
      <c r="CU264" s="224">
        <f>BY264</f>
        <v/>
      </c>
      <c r="CV264" s="237">
        <f>BZ264</f>
        <v/>
      </c>
      <c r="CW264" s="237">
        <f>CA264</f>
        <v/>
      </c>
      <c r="CX264" s="224">
        <f>CC264</f>
        <v/>
      </c>
      <c r="CY264" s="237">
        <f>CD264</f>
        <v/>
      </c>
      <c r="CZ264" s="7474">
        <f>IF(COUNTIF(Overview!K12:K14,TRUE)&gt;0,1.6,IF(COUNTIF(Overview!L12:L14,TRUE)&gt;0,8,0))</f>
        <v/>
      </c>
      <c r="DA264" s="1788"/>
      <c r="DB264" s="7483"/>
      <c r="DC264" s="844">
        <f>IF(CT264="","",IF(CT264&gt;CZ264,"Fail","Pass"))</f>
        <v/>
      </c>
      <c r="DD264" s="402"/>
      <c r="DE264" s="1565">
        <f>MyTimestamp(DC264)</f>
        <v/>
      </c>
      <c r="DF264" s="1531">
        <f>IF(COUNT(CE264:CH264)=1,15,IF(COUNT(CE264:CH264)=0,0,30))</f>
        <v/>
      </c>
      <c r="DG264" s="1532">
        <f>IF(DF264=0,0,2)</f>
        <v/>
      </c>
      <c r="DH264" s="1866"/>
      <c r="DI264" s="1866"/>
      <c r="DJ264" s="1863"/>
      <c r="DK264" s="1789"/>
      <c r="DL264" s="1574">
        <f>10^(CN264/20)*100-100</f>
        <v/>
      </c>
      <c r="DM264" s="777"/>
      <c r="DN264" s="977"/>
      <c r="DO264" s="777">
        <f>IF(DM264="","",10^(DM264/10))</f>
        <v/>
      </c>
      <c r="DP264" s="777">
        <f>IF(ISNUMBER(DN264)=FALSE,"",10^(DN264/10))</f>
        <v/>
      </c>
      <c r="DQ264" s="1578">
        <f>IF(AND(ISNUMBER(DO264),ISNUMBER(DP264)),IF(DO264/DP264&gt;1,ROUND((DO264)/DP264,3),1),1)</f>
        <v/>
      </c>
      <c r="DR264" s="1541"/>
      <c r="DS264" s="1541"/>
      <c r="DT264" s="1541"/>
      <c r="DU264" s="1541"/>
      <c r="DV264" s="1541"/>
      <c r="DW264" s="1541"/>
      <c r="DX264" s="1541"/>
      <c r="DY264" s="1541"/>
      <c r="DZ264" s="1541"/>
      <c r="EA264" s="1541"/>
      <c r="EB264" s="1541"/>
      <c r="EC264" s="1541"/>
      <c r="ED264" s="1541"/>
      <c r="EE264" s="1541"/>
      <c r="EF264" s="1541"/>
      <c r="EG264" s="1541"/>
      <c r="EH264" s="1541"/>
      <c r="EI264" s="1541"/>
      <c r="EJ264" s="1541"/>
      <c r="EK264" s="1541"/>
      <c r="EL264" s="1541"/>
      <c r="EM264" s="1541"/>
      <c r="EN264" s="1541"/>
      <c r="EO264" s="1541"/>
      <c r="EP264" s="1541"/>
      <c r="EQ264" s="1541"/>
      <c r="ER264" s="1541"/>
      <c r="ES264" s="1541"/>
      <c r="ET264" s="1541"/>
      <c r="EU264" s="1541"/>
      <c r="EV264" s="1541"/>
    </row>
    <row r="265" ht="12.75" x14ac:dyDescent="0.2">
      <c r="A265" s="1541"/>
      <c r="B265" s="1541"/>
      <c r="C265"/>
      <c r="D265" s="1486"/>
      <c r="E265" s="1486"/>
      <c r="F265" s="672" t="inlineStr">
        <is>
          <t>5.3</t>
        </is>
      </c>
      <c r="G265" s="1497"/>
      <c r="H265" s="130">
        <f>BV265</f>
        <v/>
      </c>
      <c r="I265" s="130">
        <f>BW265</f>
        <v/>
      </c>
      <c r="J265" s="1299" t="inlineStr">
        <is>
          <t>LTE</t>
        </is>
      </c>
      <c r="K265" s="1299" t="inlineStr">
        <is>
          <t>FDD1</t>
        </is>
      </c>
      <c r="L265" s="115"/>
      <c r="M265" s="130">
        <v>10</v>
      </c>
      <c r="N265" s="119" t="inlineStr">
        <is>
          <t>QPSK</t>
        </is>
      </c>
      <c r="O265" s="131"/>
      <c r="P265" s="6597"/>
      <c r="Q265" s="131">
        <v>1</v>
      </c>
      <c r="R265" s="131">
        <v>0</v>
      </c>
      <c r="S265" s="130"/>
      <c r="T265" s="130">
        <v>18300</v>
      </c>
      <c r="U265" s="6593">
        <v>1950</v>
      </c>
      <c r="V265" s="119"/>
      <c r="W265" s="1305"/>
      <c r="X265" s="119"/>
      <c r="Y265" s="119"/>
      <c r="Z265" s="119"/>
      <c r="AA265" s="115"/>
      <c r="AB265" s="115"/>
      <c r="AC265" s="1300">
        <f>IF(OR(BX265="Close to Ear",BX265="Close to Head"),"Head",IF(BX265="Extremity","Extremity","Body"))</f>
        <v/>
      </c>
      <c r="AD265" s="1301">
        <f>CA265</f>
        <v/>
      </c>
      <c r="AE265" s="1299">
        <f>CB265</f>
        <v/>
      </c>
      <c r="AF265" s="115"/>
      <c r="AG265" s="1302">
        <f>IF(OR(AZ265="",BA265=""),"N/A",IF(DC265="Pass","P","F"))</f>
        <v/>
      </c>
      <c r="AH265" s="129"/>
      <c r="AI265" s="129"/>
      <c r="AJ265" s="129"/>
      <c r="AK265" s="119"/>
      <c r="AL265" s="115"/>
      <c r="AM265" s="119"/>
      <c r="AN265" s="119"/>
      <c r="AO265" s="692"/>
      <c r="AP265" s="692"/>
      <c r="AQ265" s="692"/>
      <c r="AR265" s="692"/>
      <c r="AS265" s="692"/>
      <c r="AT265" s="1303">
        <f>IF(AC265="Extremity",IF(CG265="","",CG265),"")</f>
        <v/>
      </c>
      <c r="AU265" s="1303">
        <f>IF(AC265="Extremity",IF(CH265="","",CH265),"")</f>
        <v/>
      </c>
      <c r="AV265" s="1304">
        <f>IF(AC265="Extremity","",IF(CE265="","",CE265))</f>
        <v/>
      </c>
      <c r="AW265" s="1304">
        <f>IF(AD265="Extremity","",IF(CF265="","",CF265))</f>
        <v/>
      </c>
      <c r="AX265" s="1305">
        <f>DL265</f>
        <v/>
      </c>
      <c r="AY265" s="1305">
        <f>DQ265</f>
        <v/>
      </c>
      <c r="AZ265" s="3377">
        <f>IF(AC265="Extremity",IF(DA265="","",DA265),"")</f>
        <v/>
      </c>
      <c r="BA265" s="3378">
        <f>IF(AC265="Extremity","",IF(CT265="","",CT265))</f>
        <v/>
      </c>
      <c r="BB265" s="1305">
        <f>IF(AC265="Extremity",IF(DB265="","",DB265),"")</f>
        <v/>
      </c>
      <c r="BC265" s="1304">
        <f>IF(AC265="Extremity","",IF(CZ265="","",CZ265))</f>
        <v/>
      </c>
      <c r="BD265" s="1305">
        <f>DD265</f>
        <v/>
      </c>
      <c r="BE265" s="132">
        <f>DE265</f>
        <v/>
      </c>
      <c r="BF265" s="133">
        <f>DF265*60</f>
        <v/>
      </c>
      <c r="BG265" s="121">
        <f>BE265</f>
        <v/>
      </c>
      <c r="BH265" s="133">
        <f>DG265*60</f>
        <v/>
      </c>
      <c r="BI265" s="133">
        <f>DH265</f>
        <v/>
      </c>
      <c r="BJ265" s="117"/>
      <c r="BK265" s="812">
        <f>Overview!$E$7</f>
        <v/>
      </c>
      <c r="BL265" s="117"/>
      <c r="BM265" s="834">
        <f>DI265</f>
        <v/>
      </c>
      <c r="BN265" s="812">
        <f>Overview!$P$153</f>
        <v/>
      </c>
      <c r="BO265" s="117"/>
      <c r="BP265" s="117"/>
      <c r="BQ265" s="115"/>
      <c r="BR265" s="1478"/>
      <c r="BS265" s="1541"/>
      <c r="BT265" s="1864" t="inlineStr">
        <is>
          <t>LTE</t>
        </is>
      </c>
      <c r="BU265" s="1828" t="inlineStr">
        <is>
          <t>FDD1</t>
        </is>
      </c>
      <c r="BV265" s="906">
        <f>Overview!$H$28</f>
        <v/>
      </c>
      <c r="BW265" s="1865"/>
      <c r="BX265" s="1828" t="inlineStr">
        <is>
          <t>Body</t>
        </is>
      </c>
      <c r="BY265" s="919"/>
      <c r="BZ265" s="1828">
        <f>IF(COUNT('Conducted LTE'!$AH$3:$AH$170)=0,10,INDEX('Conducted LTE'!$M$3:$M$170,MATCH(MAX('Conducted LTE'!$AH$3:$AH$170),'Conducted LTE'!$AH$3:$AH$170,0)))</f>
        <v>10</v>
      </c>
      <c r="CA265" s="877" t="str">
        <f>IF(COUNT(CF259:CF264)=0,IF(COUNT(CE259:CE264)=0,"TBD",VLOOKUP(MAX(CE259:CE264),CE259:CK264,7,FALSE)),VLOOKUP(MAX(CF259:CF264),CF259:CK264,6,FALSE))</f>
        <v>TBD</v>
      </c>
      <c r="CB265" s="200">
        <v>5</v>
      </c>
      <c r="CC265" s="1104">
        <f>IF(COUNT('Conducted LTE'!$AH$3:$AH$170)=0,18300,INDEX('Conducted LTE'!$T$3:$T$170,MATCH(MAX('Conducted LTE'!$AH$3:$AH$170),'Conducted LTE'!$AH$3:$AH$170,0)))</f>
        <v>18300</v>
      </c>
      <c r="CD265" s="1104">
        <f>IF(COUNT('Conducted LTE'!$AH$3:$AH$170)=0,1950,INDEX('Conducted LTE'!$U$3:$U$170,MATCH(MAX('Conducted LTE'!$AH$3:$AH$170),'Conducted LTE'!$AH$3:$AH$170,0)))</f>
        <v>1950</v>
      </c>
      <c r="CE265" s="7234"/>
      <c r="CF265" s="7234"/>
      <c r="CG265" s="6706"/>
      <c r="CH265" s="6706"/>
      <c r="CI265" s="225">
        <f>BY265</f>
        <v/>
      </c>
      <c r="CJ265" s="237">
        <f>BZ265</f>
        <v/>
      </c>
      <c r="CK265" s="223">
        <f>CA265</f>
        <v/>
      </c>
      <c r="CL265" s="6892">
        <f>CC265</f>
        <v/>
      </c>
      <c r="CM265" s="6892">
        <f>CD265</f>
        <v/>
      </c>
      <c r="CN265" s="1527"/>
      <c r="CO265" s="1579"/>
      <c r="CP265" s="7214">
        <f>IF(CF265=""," ",IF(ABS(CE265-CF265)&lt;=0.1,"Valid","Not valid"))</f>
        <v/>
      </c>
      <c r="CQ265" s="1674">
        <f> IF(CE265="","",IF(AND(CE265&lt;&gt;"",CF265=""),IF(CE265&gt;=0.8,"Medir+Sig Max","No"),IF(CF265&lt;&gt;"",IF(CF265&gt;=0.8,"Medir+Sig Max","No"),"")))</f>
        <v/>
      </c>
      <c r="CR265" s="6927">
        <f>IF(UPPER($CQ$1)="X",IF(CF265=""," ",IF((ABS(CE265)&lt;5)*AND(ABS(CF265)&lt;5)*AND(ABS(CT265)&lt;5),"Solo si es max","Medir")),IF(CF265=""," ",IF((ABS(CE265)&lt;1)*AND(ABS(CF265)&lt;1)*AND(ABS(CT265)&lt;1),"Solo si es max","Medir")))</f>
        <v/>
      </c>
      <c r="CS265" s="1674"/>
      <c r="CT265" s="220">
        <f>IF(CO265="",IF(AND(CE265="",CF265=""),"",IF(CF265="",IF(DQ265&gt;1,ROUND(DQ265*CE265,3),CE265),IF(DQ265&gt;1,ROUND(DQ265*CF265,3),CF265))),IF(AND(CE265="",CF265=""),"",IF(CF265="",IF(DQ265&gt;1,ROUND(DQ265*CE265*(1/(CO265)),3),CE265*(1/(CO265))),IF(DQ265&gt;1,ROUND(DQ265*CF265*(1/(CO265)),3),CF265*(1/(CO265))))))</f>
        <v/>
      </c>
      <c r="CU265" s="224">
        <f>BY265</f>
        <v/>
      </c>
      <c r="CV265" s="237">
        <f>BZ265</f>
        <v/>
      </c>
      <c r="CW265" s="237">
        <f>CA265</f>
        <v/>
      </c>
      <c r="CX265" s="224">
        <f>CC265</f>
        <v/>
      </c>
      <c r="CY265" s="237">
        <f>CD265</f>
        <v/>
      </c>
      <c r="CZ265" s="7474">
        <f>IF(COUNTIF(Overview!K12:K14,TRUE)&gt;0,1.6,IF(COUNTIF(Overview!L12:L14,TRUE)&gt;0,8,0))</f>
        <v/>
      </c>
      <c r="DA265" s="1788"/>
      <c r="DB265" s="7483"/>
      <c r="DC265" s="844">
        <f>IF(CT265="","",IF(CT265&gt;CZ265,"Fail","Pass"))</f>
        <v/>
      </c>
      <c r="DD265" s="402"/>
      <c r="DE265" s="1565">
        <f>MyTimestamp(DC265)</f>
        <v/>
      </c>
      <c r="DF265" s="1531">
        <f>IF(COUNT(CE265:CH265)=1,15,IF(COUNT(CE265:CH265)=0,0,30))</f>
        <v/>
      </c>
      <c r="DG265" s="1532">
        <f>IF(DF265=0,0,2)</f>
        <v/>
      </c>
      <c r="DH265" s="1866"/>
      <c r="DI265" s="1866"/>
      <c r="DJ265" s="1863"/>
      <c r="DK265" s="1789"/>
      <c r="DL265" s="1574">
        <f>10^(CN265/20)*100-100</f>
        <v/>
      </c>
      <c r="DM265" s="777"/>
      <c r="DN265" s="1104"/>
      <c r="DO265" s="777">
        <f>IF(DM265="","",10^(DM265/10))</f>
        <v/>
      </c>
      <c r="DP265" s="777">
        <f>IF(ISNUMBER(DN265)=FALSE,"",10^(DN265/10))</f>
        <v/>
      </c>
      <c r="DQ265" s="1578">
        <f>IF(AND(ISNUMBER(DO265),ISNUMBER(DP265)),IF(DO265/DP265&gt;1,ROUND((DO265)/DP265,3),1),1)</f>
        <v/>
      </c>
      <c r="DR265" s="1541"/>
      <c r="DS265" s="1541"/>
      <c r="DT265" s="1541"/>
      <c r="DU265" s="1541"/>
      <c r="DV265" s="1541"/>
      <c r="DW265" s="1541"/>
      <c r="DX265" s="1541"/>
      <c r="DY265" s="1541"/>
      <c r="DZ265" s="1541"/>
      <c r="EA265" s="1541"/>
      <c r="EB265" s="1541"/>
      <c r="EC265" s="1541"/>
      <c r="ED265" s="1541"/>
      <c r="EE265" s="1541"/>
      <c r="EF265" s="1541"/>
      <c r="EG265" s="1541"/>
      <c r="EH265" s="1541"/>
      <c r="EI265" s="1541"/>
      <c r="EJ265" s="1541"/>
      <c r="EK265" s="1541"/>
      <c r="EL265" s="1541"/>
      <c r="EM265" s="1541"/>
      <c r="EN265" s="1541"/>
      <c r="EO265" s="1541"/>
      <c r="EP265" s="1541"/>
      <c r="EQ265" s="1541"/>
      <c r="ER265" s="1541"/>
      <c r="ES265" s="1541"/>
      <c r="ET265" s="1541"/>
      <c r="EU265" s="1541"/>
      <c r="EV265" s="1541"/>
    </row>
    <row r="266" ht="12.75" x14ac:dyDescent="0.2">
      <c r="A266" s="1541"/>
      <c r="B266" s="1541"/>
      <c r="C266"/>
      <c r="D266" s="1486"/>
      <c r="E266" s="1486"/>
      <c r="F266" s="672" t="inlineStr">
        <is>
          <t>5.3</t>
        </is>
      </c>
      <c r="G266" s="1497"/>
      <c r="H266" s="130">
        <f>BV266</f>
        <v/>
      </c>
      <c r="I266" s="130">
        <f>BW266</f>
        <v/>
      </c>
      <c r="J266" s="1299" t="inlineStr">
        <is>
          <t>LTE</t>
        </is>
      </c>
      <c r="K266" s="1299" t="inlineStr">
        <is>
          <t>FDD1</t>
        </is>
      </c>
      <c r="L266" s="115"/>
      <c r="M266" s="130">
        <v>10</v>
      </c>
      <c r="N266" s="119" t="inlineStr">
        <is>
          <t>QPSK</t>
        </is>
      </c>
      <c r="O266" s="131"/>
      <c r="P266" s="6597"/>
      <c r="Q266" s="131">
        <v>1</v>
      </c>
      <c r="R266" s="131">
        <v>0</v>
      </c>
      <c r="S266" s="130"/>
      <c r="T266" s="130">
        <v>18300</v>
      </c>
      <c r="U266" s="6593">
        <v>1950</v>
      </c>
      <c r="V266" s="119"/>
      <c r="W266" s="1305"/>
      <c r="X266" s="119"/>
      <c r="Y266" s="119"/>
      <c r="Z266" s="119"/>
      <c r="AA266" s="115"/>
      <c r="AB266" s="115"/>
      <c r="AC266" s="1300">
        <f>IF(OR(BX266="Close to Ear",BX266="Close to Head"),"Head",IF(BX266="Extremity","Extremity","Body"))</f>
        <v/>
      </c>
      <c r="AD266" s="1301">
        <f>CA266</f>
        <v/>
      </c>
      <c r="AE266" s="1299">
        <f>CB266</f>
        <v/>
      </c>
      <c r="AF266" s="115"/>
      <c r="AG266" s="1302">
        <f>IF(OR(AZ266="",BA266=""),"N/A",IF(DC266="Pass","P","F"))</f>
        <v/>
      </c>
      <c r="AH266" s="129"/>
      <c r="AI266" s="129"/>
      <c r="AJ266" s="129"/>
      <c r="AK266" s="119"/>
      <c r="AL266" s="115"/>
      <c r="AM266" s="119"/>
      <c r="AN266" s="119"/>
      <c r="AO266" s="692"/>
      <c r="AP266" s="692"/>
      <c r="AQ266" s="692"/>
      <c r="AR266" s="692"/>
      <c r="AS266" s="692"/>
      <c r="AT266" s="1303">
        <f>IF(AC266="Extremity",IF(CG266="","",CG266),"")</f>
        <v/>
      </c>
      <c r="AU266" s="1303">
        <f>IF(AC266="Extremity",IF(CH266="","",CH266),"")</f>
        <v/>
      </c>
      <c r="AV266" s="1304">
        <f>IF(AC266="Extremity","",IF(CE266="","",CE266))</f>
        <v/>
      </c>
      <c r="AW266" s="1304">
        <f>IF(AD266="Extremity","",IF(CF266="","",CF266))</f>
        <v/>
      </c>
      <c r="AX266" s="1305">
        <f>DL266</f>
        <v/>
      </c>
      <c r="AY266" s="1305">
        <f>DQ266</f>
        <v/>
      </c>
      <c r="AZ266" s="3377">
        <f>IF(AC266="Extremity",IF(DA266="","",DA266),"")</f>
        <v/>
      </c>
      <c r="BA266" s="3378">
        <f>IF(AC266="Extremity","",IF(CT266="","",CT266))</f>
        <v/>
      </c>
      <c r="BB266" s="1305">
        <f>IF(AC266="Extremity",IF(DB266="","",DB266),"")</f>
        <v/>
      </c>
      <c r="BC266" s="1304">
        <f>IF(AC266="Extremity","",IF(CZ266="","",CZ266))</f>
        <v/>
      </c>
      <c r="BD266" s="1305">
        <f>DD266</f>
        <v/>
      </c>
      <c r="BE266" s="132">
        <f>DE266</f>
        <v/>
      </c>
      <c r="BF266" s="133">
        <f>DF266*60</f>
        <v/>
      </c>
      <c r="BG266" s="121">
        <f>BE266</f>
        <v/>
      </c>
      <c r="BH266" s="133">
        <f>DG266*60</f>
        <v/>
      </c>
      <c r="BI266" s="133">
        <f>DH266</f>
        <v/>
      </c>
      <c r="BJ266" s="117"/>
      <c r="BK266" s="812">
        <f>Overview!$E$7</f>
        <v/>
      </c>
      <c r="BL266" s="117"/>
      <c r="BM266" s="834">
        <f>DI266</f>
        <v/>
      </c>
      <c r="BN266" s="812">
        <f>Overview!$P$153</f>
        <v/>
      </c>
      <c r="BO266" s="117"/>
      <c r="BP266" s="117"/>
      <c r="BQ266" s="115"/>
      <c r="BR266" s="1478"/>
      <c r="BS266" s="1541"/>
      <c r="BT266" s="1864" t="inlineStr">
        <is>
          <t>LTE</t>
        </is>
      </c>
      <c r="BU266" s="1828" t="inlineStr">
        <is>
          <t>FDD1</t>
        </is>
      </c>
      <c r="BV266" s="906">
        <f>Overview!$H$28</f>
        <v/>
      </c>
      <c r="BW266" s="1865"/>
      <c r="BX266" s="1828" t="inlineStr">
        <is>
          <t>Body</t>
        </is>
      </c>
      <c r="BY266" s="920"/>
      <c r="BZ266" s="1828">
        <f>IF(COUNT('Conducted LTE'!$AH$3:$AH$170)=0,10,INDEX('Conducted LTE'!$M$3:$M$170,MATCH(MAX('Conducted LTE'!$AH$3:$AH$170),'Conducted LTE'!$AH$3:$AH$170,0)))</f>
        <v>10</v>
      </c>
      <c r="CA266" s="1156" t="str">
        <f>CA265</f>
        <v>TBD</v>
      </c>
      <c r="CB266" s="201">
        <v>5</v>
      </c>
      <c r="CC266" s="977">
        <f>IF(COUNT('Conducted LTE'!$AH$3:$AH$170)=0,18300,INDEX('Conducted LTE'!$T$3:$T$170,MATCH(MAX('Conducted LTE'!$AH$3:$AH$170),'Conducted LTE'!$AH$3:$AH$170,0)))</f>
        <v>18300</v>
      </c>
      <c r="CD266" s="977">
        <f>IF(COUNT('Conducted LTE'!$AH$3:$AH$170)=0,1950,INDEX('Conducted LTE'!$U$3:$U$170,MATCH(MAX('Conducted LTE'!$AH$3:$AH$170),'Conducted LTE'!$AH$3:$AH$170,0)))</f>
        <v>1950</v>
      </c>
      <c r="CE266" s="7234"/>
      <c r="CF266" s="7234"/>
      <c r="CG266" s="6706"/>
      <c r="CH266" s="6706"/>
      <c r="CI266" s="225">
        <f>BY266</f>
        <v/>
      </c>
      <c r="CJ266" s="237">
        <f>BZ266</f>
        <v/>
      </c>
      <c r="CK266" s="223">
        <f>CA266</f>
        <v/>
      </c>
      <c r="CL266" s="6892">
        <f>CC266</f>
        <v/>
      </c>
      <c r="CM266" s="6892">
        <f>CD266</f>
        <v/>
      </c>
      <c r="CN266" s="1527"/>
      <c r="CO266" s="1579"/>
      <c r="CP266" s="7214">
        <f>IF(CF266=""," ",IF(ABS(CE266-CF266)&lt;=0.1,"Valid","Not valid"))</f>
        <v/>
      </c>
      <c r="CQ266" s="1674">
        <f> IF(CE266="","",IF(AND(CE266&lt;&gt;"",CF266=""),IF(CE266&gt;=0.8,"Medir+Sig Max","No"),IF(CF266&lt;&gt;"",IF(CF266&gt;=0.8,"Medir+Sig Max","No"),"")))</f>
        <v/>
      </c>
      <c r="CR266" s="6927">
        <f>IF(UPPER($CQ$1)="X",IF(CF266=""," ",IF((ABS(CE266)&lt;5)*AND(ABS(CF266)&lt;5)*AND(ABS(CT266)&lt;5),"Solo si es max","Medir")),IF(CF266=""," ",IF((ABS(CE266)&lt;1)*AND(ABS(CF266)&lt;1)*AND(ABS(CT266)&lt;1),"Solo si es max","Medir")))</f>
        <v/>
      </c>
      <c r="CS266" s="1674"/>
      <c r="CT266" s="220">
        <f>IF(CO266="",IF(AND(CE266="",CF266=""),"",IF(CF266="",IF(DQ266&gt;1,ROUND(DQ266*CE266,3),CE266),IF(DQ266&gt;1,ROUND(DQ266*CF266,3),CF266))),IF(AND(CE266="",CF266=""),"",IF(CF266="",IF(DQ266&gt;1,ROUND(DQ266*CE266*(1/(CO266)),3),CE266*(1/(CO266))),IF(DQ266&gt;1,ROUND(DQ266*CF266*(1/(CO266)),3),CF266*(1/(CO266))))))</f>
        <v/>
      </c>
      <c r="CU266" s="224">
        <f>BY266</f>
        <v/>
      </c>
      <c r="CV266" s="237">
        <f>BZ266</f>
        <v/>
      </c>
      <c r="CW266" s="237">
        <f>CA266</f>
        <v/>
      </c>
      <c r="CX266" s="224">
        <f>CC266</f>
        <v/>
      </c>
      <c r="CY266" s="237">
        <f>CD266</f>
        <v/>
      </c>
      <c r="CZ266" s="7474">
        <f>IF(COUNTIF(Overview!K12:K14,TRUE)&gt;0,1.6,IF(COUNTIF(Overview!L12:L14,TRUE)&gt;0,8,0))</f>
        <v/>
      </c>
      <c r="DA266" s="1788"/>
      <c r="DB266" s="7483"/>
      <c r="DC266" s="844">
        <f>IF(CT266="","",IF(CT266&gt;CZ266,"Fail","Pass"))</f>
        <v/>
      </c>
      <c r="DD266" s="402"/>
      <c r="DE266" s="1565">
        <f>MyTimestamp(DC266)</f>
        <v/>
      </c>
      <c r="DF266" s="1531">
        <f>IF(COUNT(CE266:CH266)=1,15,IF(COUNT(CE266:CH266)=0,0,30))</f>
        <v/>
      </c>
      <c r="DG266" s="1532">
        <f>IF(DF266=0,0,2)</f>
        <v/>
      </c>
      <c r="DH266" s="1866"/>
      <c r="DI266" s="1866"/>
      <c r="DJ266" s="1863"/>
      <c r="DK266" s="1789"/>
      <c r="DL266" s="1574">
        <f>10^(CN266/20)*100-100</f>
        <v/>
      </c>
      <c r="DM266" s="777"/>
      <c r="DN266" s="977"/>
      <c r="DO266" s="777">
        <f>IF(DM266="","",10^(DM266/10))</f>
        <v/>
      </c>
      <c r="DP266" s="777">
        <f>IF(ISNUMBER(DN266)=FALSE,"",10^(DN266/10))</f>
        <v/>
      </c>
      <c r="DQ266" s="1578">
        <f>IF(AND(ISNUMBER(DO266),ISNUMBER(DP266)),IF(DO266/DP266&gt;1,ROUND((DO266)/DP266,3),1),1)</f>
        <v/>
      </c>
      <c r="DR266" s="1541"/>
      <c r="DS266" s="1541"/>
      <c r="DT266" s="1541"/>
      <c r="DU266" s="1541"/>
      <c r="DV266" s="1541"/>
      <c r="DW266" s="1541"/>
      <c r="DX266" s="1541"/>
      <c r="DY266" s="1541"/>
      <c r="DZ266" s="1541"/>
      <c r="EA266" s="1541"/>
      <c r="EB266" s="1541"/>
      <c r="EC266" s="1541"/>
      <c r="ED266" s="1541"/>
      <c r="EE266" s="1541"/>
      <c r="EF266" s="1541"/>
      <c r="EG266" s="1541"/>
      <c r="EH266" s="1541"/>
      <c r="EI266" s="1541"/>
      <c r="EJ266" s="1541"/>
      <c r="EK266" s="1541"/>
      <c r="EL266" s="1541"/>
      <c r="EM266" s="1541"/>
      <c r="EN266" s="1541"/>
      <c r="EO266" s="1541"/>
      <c r="EP266" s="1541"/>
      <c r="EQ266" s="1541"/>
      <c r="ER266" s="1541"/>
      <c r="ES266" s="1541"/>
      <c r="ET266" s="1541"/>
      <c r="EU266" s="1541"/>
      <c r="EV266" s="1541"/>
    </row>
    <row r="267" ht="12.75" x14ac:dyDescent="0.2">
      <c r="A267" s="1541"/>
      <c r="B267" s="1541"/>
      <c r="C267"/>
      <c r="D267" s="1486"/>
      <c r="E267" s="1486"/>
      <c r="F267" s="672" t="inlineStr">
        <is>
          <t>5.3</t>
        </is>
      </c>
      <c r="G267" s="1497"/>
      <c r="H267" s="130">
        <f>BV267</f>
        <v/>
      </c>
      <c r="I267" s="130">
        <f>BW267</f>
        <v/>
      </c>
      <c r="J267" s="1299" t="inlineStr">
        <is>
          <t>LTE</t>
        </is>
      </c>
      <c r="K267" s="1299" t="inlineStr">
        <is>
          <t>FDD1</t>
        </is>
      </c>
      <c r="L267" s="115"/>
      <c r="M267" s="130">
        <v>10</v>
      </c>
      <c r="N267" s="119" t="inlineStr">
        <is>
          <t>QPSK</t>
        </is>
      </c>
      <c r="O267" s="131"/>
      <c r="P267" s="6597"/>
      <c r="Q267" s="131">
        <v>1</v>
      </c>
      <c r="R267" s="131">
        <v>0</v>
      </c>
      <c r="S267" s="130"/>
      <c r="T267" s="130">
        <v>18300</v>
      </c>
      <c r="U267" s="6593">
        <v>1950</v>
      </c>
      <c r="V267" s="119"/>
      <c r="W267" s="1305"/>
      <c r="X267" s="119"/>
      <c r="Y267" s="119"/>
      <c r="Z267" s="119"/>
      <c r="AA267" s="115"/>
      <c r="AB267" s="115"/>
      <c r="AC267" s="1300">
        <f>IF(OR(BX267="Close to Ear",BX267="Close to Head"),"Head",IF(BX267="Extremity","Extremity","Body"))</f>
        <v/>
      </c>
      <c r="AD267" s="1301">
        <f>CA267</f>
        <v/>
      </c>
      <c r="AE267" s="1299">
        <f>CB267</f>
        <v/>
      </c>
      <c r="AF267" s="115"/>
      <c r="AG267" s="1302">
        <f>IF(OR(AZ267="",BA267=""),"N/A",IF(DC267="Pass","P","F"))</f>
        <v/>
      </c>
      <c r="AH267" s="129"/>
      <c r="AI267" s="129"/>
      <c r="AJ267" s="129"/>
      <c r="AK267" s="119"/>
      <c r="AL267" s="115"/>
      <c r="AM267" s="119"/>
      <c r="AN267" s="119"/>
      <c r="AO267" s="692"/>
      <c r="AP267" s="692"/>
      <c r="AQ267" s="692"/>
      <c r="AR267" s="692"/>
      <c r="AS267" s="692"/>
      <c r="AT267" s="1303">
        <f>IF(AC267="Extremity",IF(CG267="","",CG267),"")</f>
        <v/>
      </c>
      <c r="AU267" s="1303">
        <f>IF(AC267="Extremity",IF(CH267="","",CH267),"")</f>
        <v/>
      </c>
      <c r="AV267" s="1304">
        <f>IF(AC267="Extremity","",IF(CE267="","",CE267))</f>
        <v/>
      </c>
      <c r="AW267" s="1304">
        <f>IF(AD267="Extremity","",IF(CF267="","",CF267))</f>
        <v/>
      </c>
      <c r="AX267" s="1305">
        <f>DL267</f>
        <v/>
      </c>
      <c r="AY267" s="1305">
        <f>DQ267</f>
        <v/>
      </c>
      <c r="AZ267" s="3377">
        <f>IF(AC267="Extremity",IF(DA267="","",DA267),"")</f>
        <v/>
      </c>
      <c r="BA267" s="3378">
        <f>IF(AC267="Extremity","",IF(CT267="","",CT267))</f>
        <v/>
      </c>
      <c r="BB267" s="1305">
        <f>IF(AC267="Extremity",IF(DB267="","",DB267),"")</f>
        <v/>
      </c>
      <c r="BC267" s="1304">
        <f>IF(AC267="Extremity","",IF(CZ267="","",CZ267))</f>
        <v/>
      </c>
      <c r="BD267" s="1305">
        <f>DD267</f>
        <v/>
      </c>
      <c r="BE267" s="132">
        <f>DE267</f>
        <v/>
      </c>
      <c r="BF267" s="133">
        <f>DF267*60</f>
        <v/>
      </c>
      <c r="BG267" s="121">
        <f>BE267</f>
        <v/>
      </c>
      <c r="BH267" s="133">
        <f>DG267*60</f>
        <v/>
      </c>
      <c r="BI267" s="133">
        <f>DH267</f>
        <v/>
      </c>
      <c r="BJ267" s="117"/>
      <c r="BK267" s="812">
        <f>Overview!$E$7</f>
        <v/>
      </c>
      <c r="BL267" s="117"/>
      <c r="BM267" s="834">
        <f>DI267</f>
        <v/>
      </c>
      <c r="BN267" s="812">
        <f>Overview!$P$153</f>
        <v/>
      </c>
      <c r="BO267" s="117"/>
      <c r="BP267" s="117"/>
      <c r="BQ267" s="115"/>
      <c r="BR267" s="1478"/>
      <c r="BS267" s="1541"/>
      <c r="BT267" s="1864" t="inlineStr">
        <is>
          <t>LTE</t>
        </is>
      </c>
      <c r="BU267" s="1828" t="inlineStr">
        <is>
          <t>FDD1</t>
        </is>
      </c>
      <c r="BV267" s="906">
        <f>Overview!$H$28</f>
        <v/>
      </c>
      <c r="BW267" s="1865"/>
      <c r="BX267" s="1828" t="inlineStr">
        <is>
          <t>Body</t>
        </is>
      </c>
      <c r="BY267" s="507"/>
      <c r="BZ267" s="1828">
        <f>IF(COUNT('Conducted LTE'!$AH$3:$AH$170)=0,10,INDEX('Conducted LTE'!$M$3:$M$170,MATCH(MAX('Conducted LTE'!$AH$3:$AH$170),'Conducted LTE'!$AH$3:$AH$170,0)))</f>
        <v>10</v>
      </c>
      <c r="CA267" s="1032" t="str">
        <f>CA266</f>
        <v>TBD</v>
      </c>
      <c r="CB267" s="202">
        <v>5</v>
      </c>
      <c r="CC267" s="814">
        <f>IF(COUNT('Conducted LTE'!$AH$3:$AH$170)=0,18300,INDEX('Conducted LTE'!$T$3:$T$170,MATCH(MAX('Conducted LTE'!$AH$3:$AH$170),'Conducted LTE'!$AH$3:$AH$170,0)))</f>
        <v>18300</v>
      </c>
      <c r="CD267" s="814">
        <f>IF(COUNT('Conducted LTE'!$AH$3:$AH$170)=0,1950,INDEX('Conducted LTE'!$U$3:$U$170,MATCH(MAX('Conducted LTE'!$AH$3:$AH$170),'Conducted LTE'!$AH$3:$AH$170,0)))</f>
        <v>1950</v>
      </c>
      <c r="CE267" s="7234"/>
      <c r="CF267" s="7234"/>
      <c r="CG267" s="6706"/>
      <c r="CH267" s="6706"/>
      <c r="CI267" s="225">
        <f>BY267</f>
        <v/>
      </c>
      <c r="CJ267" s="237">
        <f>BZ267</f>
        <v/>
      </c>
      <c r="CK267" s="223">
        <f>CA267</f>
        <v/>
      </c>
      <c r="CL267" s="237">
        <f>CC267</f>
        <v/>
      </c>
      <c r="CM267" s="237">
        <f>CD267</f>
        <v/>
      </c>
      <c r="CN267" s="1527"/>
      <c r="CO267" s="1579"/>
      <c r="CP267" s="7214">
        <f>IF(CF267=""," ",IF(ABS(CE267-CF267)&lt;=0.1,"Valid","Not valid"))</f>
        <v/>
      </c>
      <c r="CQ267" s="1674">
        <f> IF(CE267="","",IF(AND(CE267&lt;&gt;"",CF267=""),IF(CE267&gt;=0.8,"Medir+Sig Max","No"),IF(CF267&lt;&gt;"",IF(CF267&gt;=0.8,"Medir+Sig Max","No"),"")))</f>
        <v/>
      </c>
      <c r="CR267" s="6927">
        <f>IF(UPPER($CQ$1)="X",IF(CF267=""," ",IF((ABS(CE267)&lt;5)*AND(ABS(CF267)&lt;5)*AND(ABS(CT267)&lt;5),"Solo si es max","Medir")),IF(CF267=""," ",IF((ABS(CE267)&lt;1)*AND(ABS(CF267)&lt;1)*AND(ABS(CT267)&lt;1),"Solo si es max","Medir")))</f>
        <v/>
      </c>
      <c r="CS267" s="1674"/>
      <c r="CT267" s="220">
        <f>IF(CO267="",IF(AND(CE267="",CF267=""),"",IF(CF267="",IF(DQ267&gt;1,ROUND(DQ267*CE267,3),CE267),IF(DQ267&gt;1,ROUND(DQ267*CF267,3),CF267))),IF(AND(CE267="",CF267=""),"",IF(CF267="",IF(DQ267&gt;1,ROUND(DQ267*CE267*(1/(CO267)),3),CE267*(1/(CO267))),IF(DQ267&gt;1,ROUND(DQ267*CF267*(1/(CO267)),3),CF267*(1/(CO267))))))</f>
        <v/>
      </c>
      <c r="CU267" s="224">
        <f>BY267</f>
        <v/>
      </c>
      <c r="CV267" s="237">
        <f>BZ267</f>
        <v/>
      </c>
      <c r="CW267" s="237">
        <f>CA267</f>
        <v/>
      </c>
      <c r="CX267" s="224">
        <f>CC267</f>
        <v/>
      </c>
      <c r="CY267" s="237">
        <f>CD267</f>
        <v/>
      </c>
      <c r="CZ267" s="7474">
        <f>IF(COUNTIF(Overview!K12:K14,TRUE)&gt;0,1.6,IF(COUNTIF(Overview!L12:L14,TRUE)&gt;0,8,0))</f>
        <v/>
      </c>
      <c r="DA267" s="1788"/>
      <c r="DB267" s="7483"/>
      <c r="DC267" s="844">
        <f>IF(CT267="","",IF(CT267&gt;CZ267,"Fail","Pass"))</f>
        <v/>
      </c>
      <c r="DD267" s="402"/>
      <c r="DE267" s="1565">
        <f>MyTimestamp(DC267)</f>
        <v/>
      </c>
      <c r="DF267" s="1531">
        <f>IF(COUNT(CE267:CH267)=1,15,IF(COUNT(CE267:CH267)=0,0,30))</f>
        <v/>
      </c>
      <c r="DG267" s="1532">
        <f>IF(DF267=0,0,2)</f>
        <v/>
      </c>
      <c r="DH267" s="1866"/>
      <c r="DI267" s="1866"/>
      <c r="DJ267" s="1863"/>
      <c r="DK267" s="1789"/>
      <c r="DL267" s="1574">
        <f>10^(CN267/20)*100-100</f>
        <v/>
      </c>
      <c r="DM267" s="777"/>
      <c r="DN267" s="814"/>
      <c r="DO267" s="777">
        <f>IF(DM267="","",10^(DM267/10))</f>
        <v/>
      </c>
      <c r="DP267" s="777">
        <f>IF(ISNUMBER(DN267)=FALSE,"",10^(DN267/10))</f>
        <v/>
      </c>
      <c r="DQ267" s="1578">
        <f>IF(AND(ISNUMBER(DO267),ISNUMBER(DP267)),IF(DO267/DP267&gt;1,ROUND((DO267)/DP267,3),1),1)</f>
        <v/>
      </c>
      <c r="DR267" s="1541"/>
      <c r="DS267" s="1541"/>
      <c r="DT267" s="1541"/>
      <c r="DU267" s="1541"/>
      <c r="DV267" s="1541"/>
      <c r="DW267" s="1541"/>
      <c r="DX267" s="1541"/>
      <c r="DY267" s="1541"/>
      <c r="DZ267" s="1541"/>
      <c r="EA267" s="1541"/>
      <c r="EB267" s="1541"/>
      <c r="EC267" s="1541"/>
      <c r="ED267" s="1541"/>
      <c r="EE267" s="1541"/>
      <c r="EF267" s="1541"/>
      <c r="EG267" s="1541"/>
      <c r="EH267" s="1541"/>
      <c r="EI267" s="1541"/>
      <c r="EJ267" s="1541"/>
      <c r="EK267" s="1541"/>
      <c r="EL267" s="1541"/>
      <c r="EM267" s="1541"/>
      <c r="EN267" s="1541"/>
      <c r="EO267" s="1541"/>
      <c r="EP267" s="1541"/>
      <c r="EQ267" s="1541"/>
      <c r="ER267" s="1541"/>
      <c r="ES267" s="1541"/>
      <c r="ET267" s="1541"/>
      <c r="EU267" s="1541"/>
      <c r="EV267" s="1541"/>
    </row>
    <row r="268" ht="12.75" x14ac:dyDescent="0.2">
      <c r="A268" s="1541"/>
      <c r="B268" s="1541"/>
      <c r="C268"/>
      <c r="D268" s="1486"/>
      <c r="E268" s="1486"/>
      <c r="F268" s="672" t="inlineStr">
        <is>
          <t>5.3</t>
        </is>
      </c>
      <c r="G268" s="1497"/>
      <c r="H268" s="130">
        <f>BV268</f>
        <v/>
      </c>
      <c r="I268" s="130">
        <f>BW268</f>
        <v/>
      </c>
      <c r="J268" s="1299" t="inlineStr">
        <is>
          <t>LTE</t>
        </is>
      </c>
      <c r="K268" s="1299" t="inlineStr">
        <is>
          <t>FDD1</t>
        </is>
      </c>
      <c r="L268" s="115"/>
      <c r="M268" s="130">
        <v>10</v>
      </c>
      <c r="N268" s="119" t="inlineStr">
        <is>
          <t>QPSK</t>
        </is>
      </c>
      <c r="O268" s="131"/>
      <c r="P268" s="6597"/>
      <c r="Q268" s="131">
        <v>1</v>
      </c>
      <c r="R268" s="131">
        <v>0</v>
      </c>
      <c r="S268" s="130"/>
      <c r="T268" s="130">
        <v>18300</v>
      </c>
      <c r="U268" s="6593">
        <v>1950</v>
      </c>
      <c r="V268" s="119"/>
      <c r="W268" s="1305"/>
      <c r="X268" s="119"/>
      <c r="Y268" s="119"/>
      <c r="Z268" s="119"/>
      <c r="AA268" s="115"/>
      <c r="AB268" s="115"/>
      <c r="AC268" s="1300">
        <f>IF(OR(BX268="Close to Ear",BX268="Close to Head"),"Head",IF(BX268="Extremity","Extremity","Body"))</f>
        <v/>
      </c>
      <c r="AD268" s="1301">
        <f>CA268</f>
        <v/>
      </c>
      <c r="AE268" s="1299">
        <f>CB268</f>
        <v/>
      </c>
      <c r="AF268" s="115"/>
      <c r="AG268" s="1302">
        <f>IF(OR(AZ268="",BA268=""),"N/A",IF(DC268="Pass","P","F"))</f>
        <v/>
      </c>
      <c r="AH268" s="129"/>
      <c r="AI268" s="129"/>
      <c r="AJ268" s="129"/>
      <c r="AK268" s="119"/>
      <c r="AL268" s="115"/>
      <c r="AM268" s="119"/>
      <c r="AN268" s="119"/>
      <c r="AO268" s="692"/>
      <c r="AP268" s="692"/>
      <c r="AQ268" s="692"/>
      <c r="AR268" s="692"/>
      <c r="AS268" s="692"/>
      <c r="AT268" s="1303">
        <f>IF(AC268="Extremity",IF(CG268="","",CG268),"")</f>
        <v/>
      </c>
      <c r="AU268" s="1303">
        <f>IF(AC268="Extremity",IF(CH268="","",CH268),"")</f>
        <v/>
      </c>
      <c r="AV268" s="1304">
        <f>IF(AC268="Extremity","",IF(CE268="","",CE268))</f>
        <v/>
      </c>
      <c r="AW268" s="1304">
        <f>IF(AD268="Extremity","",IF(CF268="","",CF268))</f>
        <v/>
      </c>
      <c r="AX268" s="1305">
        <f>DL268</f>
        <v/>
      </c>
      <c r="AY268" s="1305">
        <f>DQ268</f>
        <v/>
      </c>
      <c r="AZ268" s="3377">
        <f>IF(AC268="Extremity",IF(DA268="","",DA268),"")</f>
        <v/>
      </c>
      <c r="BA268" s="3378">
        <f>IF(AC268="Extremity","",IF(CT268="","",CT268))</f>
        <v/>
      </c>
      <c r="BB268" s="1305">
        <f>IF(AC268="Extremity",IF(DB268="","",DB268),"")</f>
        <v/>
      </c>
      <c r="BC268" s="1304">
        <f>IF(AC268="Extremity","",IF(CZ268="","",CZ268))</f>
        <v/>
      </c>
      <c r="BD268" s="1305">
        <f>DD268</f>
        <v/>
      </c>
      <c r="BE268" s="132">
        <f>DE268</f>
        <v/>
      </c>
      <c r="BF268" s="133">
        <f>DF268*60</f>
        <v/>
      </c>
      <c r="BG268" s="121">
        <f>BE268</f>
        <v/>
      </c>
      <c r="BH268" s="133">
        <f>DG268*60</f>
        <v/>
      </c>
      <c r="BI268" s="133">
        <f>DH268</f>
        <v/>
      </c>
      <c r="BJ268" s="117"/>
      <c r="BK268" s="812">
        <f>Overview!$E$7</f>
        <v/>
      </c>
      <c r="BL268" s="117"/>
      <c r="BM268" s="834">
        <f>DI268</f>
        <v/>
      </c>
      <c r="BN268" s="812">
        <f>Overview!$P$153</f>
        <v/>
      </c>
      <c r="BO268" s="117"/>
      <c r="BP268" s="117"/>
      <c r="BQ268" s="115"/>
      <c r="BR268" s="1478"/>
      <c r="BS268" s="1541"/>
      <c r="BT268" s="1864" t="inlineStr">
        <is>
          <t>LTE</t>
        </is>
      </c>
      <c r="BU268" s="1828" t="inlineStr">
        <is>
          <t>FDD1</t>
        </is>
      </c>
      <c r="BV268" s="906">
        <f>Overview!$H$28</f>
        <v/>
      </c>
      <c r="BW268" s="1865"/>
      <c r="BX268" s="1828" t="inlineStr">
        <is>
          <t>Body</t>
        </is>
      </c>
      <c r="BY268" s="432"/>
      <c r="BZ268" s="1828">
        <f>IF(COUNT('Conducted LTE'!$AH$3:$AH$170)=0,10,INDEX('Conducted LTE'!$M$3:$M$170,MATCH(MAX('Conducted LTE'!$AH$3:$AH$170),'Conducted LTE'!$AH$3:$AH$170,0)))</f>
        <v>10</v>
      </c>
      <c r="CA268" s="873" t="str">
        <f>CA267</f>
        <v>TBD</v>
      </c>
      <c r="CB268" s="200">
        <v>5</v>
      </c>
      <c r="CC268" s="432">
        <f>IF(COUNT('Conducted LTE'!$AH$3:$AH$170)=0,18300,INDEX('Conducted LTE'!$T$3:$T$170,MATCH(MAX('Conducted LTE'!$AH$3:$AH$170),'Conducted LTE'!$AH$3:$AH$170,0)))</f>
        <v>18300</v>
      </c>
      <c r="CD268" s="432">
        <f>IF(COUNT('Conducted LTE'!$AH$3:$AH$170)=0,1950,INDEX('Conducted LTE'!$U$3:$U$170,MATCH(MAX('Conducted LTE'!$AH$3:$AH$170),'Conducted LTE'!$AH$3:$AH$170,0)))</f>
        <v>1950</v>
      </c>
      <c r="CE268" s="7234"/>
      <c r="CF268" s="7234"/>
      <c r="CG268" s="6706"/>
      <c r="CH268" s="6706"/>
      <c r="CI268" s="225">
        <f>BY268</f>
        <v/>
      </c>
      <c r="CJ268" s="237">
        <f>BZ268</f>
        <v/>
      </c>
      <c r="CK268" s="223">
        <f>CA268</f>
        <v/>
      </c>
      <c r="CL268" s="237">
        <f>CC268</f>
        <v/>
      </c>
      <c r="CM268" s="237">
        <f>CD268</f>
        <v/>
      </c>
      <c r="CN268" s="1527"/>
      <c r="CO268" s="1579"/>
      <c r="CP268" s="7214">
        <f>IF(CF268=""," ",IF(ABS(CE268-CF268)&lt;=0.1,"Valid","Not valid"))</f>
        <v/>
      </c>
      <c r="CQ268" s="1674">
        <f> IF(CE268="","",IF(AND(CE268&lt;&gt;"",CF268=""),IF(CE268&gt;=0.8,"Medir+Sig Max","No"),IF(CF268&lt;&gt;"",IF(CF268&gt;=0.8,"Medir+Sig Max","No"),"")))</f>
        <v/>
      </c>
      <c r="CR268" s="6927">
        <f>IF(UPPER($CQ$1)="X",IF(CF268=""," ",IF((ABS(CE268)&lt;5)*AND(ABS(CF268)&lt;5)*AND(ABS(CT268)&lt;5),"Solo si es max","Medir")),IF(CF268=""," ",IF((ABS(CE268)&lt;1)*AND(ABS(CF268)&lt;1)*AND(ABS(CT268)&lt;1),"Solo si es max","Medir")))</f>
        <v/>
      </c>
      <c r="CS268" s="1674"/>
      <c r="CT268" s="220">
        <f>IF(CO268="",IF(AND(CE268="",CF268=""),"",IF(CF268="",IF(DQ268&gt;1,ROUND(DQ268*CE268,3),CE268),IF(DQ268&gt;1,ROUND(DQ268*CF268,3),CF268))),IF(AND(CE268="",CF268=""),"",IF(CF268="",IF(DQ268&gt;1,ROUND(DQ268*CE268*(1/(CO268)),3),CE268*(1/(CO268))),IF(DQ268&gt;1,ROUND(DQ268*CF268*(1/(CO268)),3),CF268*(1/(CO268))))))</f>
        <v/>
      </c>
      <c r="CU268" s="224">
        <f>BY268</f>
        <v/>
      </c>
      <c r="CV268" s="237">
        <f>BZ268</f>
        <v/>
      </c>
      <c r="CW268" s="237">
        <f>CA268</f>
        <v/>
      </c>
      <c r="CX268" s="224">
        <f>CC268</f>
        <v/>
      </c>
      <c r="CY268" s="237">
        <f>CD268</f>
        <v/>
      </c>
      <c r="CZ268" s="7474">
        <f>IF(COUNTIF(Overview!K12:K14,TRUE)&gt;0,1.6,IF(COUNTIF(Overview!L12:L14,TRUE)&gt;0,8,0))</f>
        <v/>
      </c>
      <c r="DA268" s="1788"/>
      <c r="DB268" s="7483"/>
      <c r="DC268" s="844">
        <f>IF(CT268="","",IF(CT268&gt;CZ268,"Fail","Pass"))</f>
        <v/>
      </c>
      <c r="DD268" s="402"/>
      <c r="DE268" s="1565">
        <f>MyTimestamp(DC268)</f>
        <v/>
      </c>
      <c r="DF268" s="1531">
        <f>IF(COUNT(CE268:CH268)=1,15,IF(COUNT(CE268:CH268)=0,0,30))</f>
        <v/>
      </c>
      <c r="DG268" s="1532">
        <f>IF(DF268=0,0,2)</f>
        <v/>
      </c>
      <c r="DH268" s="1866"/>
      <c r="DI268" s="1866"/>
      <c r="DJ268" s="1863"/>
      <c r="DK268" s="1789"/>
      <c r="DL268" s="1574">
        <f>10^(CN268/20)*100-100</f>
        <v/>
      </c>
      <c r="DM268" s="777"/>
      <c r="DN268" s="730"/>
      <c r="DO268" s="777">
        <f>IF(DM268="","",10^(DM268/10))</f>
        <v/>
      </c>
      <c r="DP268" s="777">
        <f>IF(ISNUMBER(DN268)=FALSE,"",10^(DN268/10))</f>
        <v/>
      </c>
      <c r="DQ268" s="1578">
        <f>IF(AND(ISNUMBER(DO268),ISNUMBER(DP268)),IF(DO268/DP268&gt;1,ROUND((DO268)/DP268,3),1),1)</f>
        <v/>
      </c>
      <c r="DR268" s="1541"/>
      <c r="DS268" s="1541"/>
      <c r="DT268" s="1541"/>
      <c r="DU268" s="1541"/>
      <c r="DV268" s="1541"/>
      <c r="DW268" s="1541"/>
      <c r="DX268" s="1541"/>
      <c r="DY268" s="1541"/>
      <c r="DZ268" s="1541"/>
      <c r="EA268" s="1541"/>
      <c r="EB268" s="1541"/>
      <c r="EC268" s="1541"/>
      <c r="ED268" s="1541"/>
      <c r="EE268" s="1541"/>
      <c r="EF268" s="1541"/>
      <c r="EG268" s="1541"/>
      <c r="EH268" s="1541"/>
      <c r="EI268" s="1541"/>
      <c r="EJ268" s="1541"/>
      <c r="EK268" s="1541"/>
      <c r="EL268" s="1541"/>
      <c r="EM268" s="1541"/>
      <c r="EN268" s="1541"/>
      <c r="EO268" s="1541"/>
      <c r="EP268" s="1541"/>
      <c r="EQ268" s="1541"/>
      <c r="ER268" s="1541"/>
      <c r="ES268" s="1541"/>
      <c r="ET268" s="1541"/>
      <c r="EU268" s="1541"/>
      <c r="EV268" s="1541"/>
    </row>
    <row r="269" ht="12.75" x14ac:dyDescent="0.2">
      <c r="A269" s="1541"/>
      <c r="B269" s="1541"/>
      <c r="C269"/>
      <c r="D269" s="1486"/>
      <c r="E269" s="1486"/>
      <c r="F269" s="672" t="inlineStr">
        <is>
          <t>5.3</t>
        </is>
      </c>
      <c r="G269" s="1497"/>
      <c r="H269" s="130">
        <f>BV269</f>
        <v/>
      </c>
      <c r="I269" s="130">
        <f>BW269</f>
        <v/>
      </c>
      <c r="J269" s="1299" t="inlineStr">
        <is>
          <t>LTE</t>
        </is>
      </c>
      <c r="K269" s="1299" t="inlineStr">
        <is>
          <t>FDD1</t>
        </is>
      </c>
      <c r="L269" s="115"/>
      <c r="M269" s="130">
        <v>10</v>
      </c>
      <c r="N269" s="119" t="inlineStr">
        <is>
          <t>QPSK</t>
        </is>
      </c>
      <c r="O269" s="131"/>
      <c r="P269" s="6597"/>
      <c r="Q269" s="131">
        <v>1</v>
      </c>
      <c r="R269" s="131">
        <v>0</v>
      </c>
      <c r="S269" s="130"/>
      <c r="T269" s="130">
        <v>18300</v>
      </c>
      <c r="U269" s="6593">
        <v>1950</v>
      </c>
      <c r="V269" s="119"/>
      <c r="W269" s="1305"/>
      <c r="X269" s="119"/>
      <c r="Y269" s="119"/>
      <c r="Z269" s="119"/>
      <c r="AA269" s="115"/>
      <c r="AB269" s="115"/>
      <c r="AC269" s="1300">
        <f>IF(OR(BX269="Close to Ear",BX269="Close to Head"),"Head",IF(BX269="Extremity","Extremity","Body"))</f>
        <v/>
      </c>
      <c r="AD269" s="1301">
        <f>CA269</f>
        <v/>
      </c>
      <c r="AE269" s="1299">
        <f>CB269</f>
        <v/>
      </c>
      <c r="AF269" s="115"/>
      <c r="AG269" s="1302">
        <f>IF(OR(AZ269="",BA269=""),"N/A",IF(DC269="Pass","P","F"))</f>
        <v/>
      </c>
      <c r="AH269" s="129"/>
      <c r="AI269" s="129"/>
      <c r="AJ269" s="129"/>
      <c r="AK269" s="119"/>
      <c r="AL269" s="115"/>
      <c r="AM269" s="119"/>
      <c r="AN269" s="119"/>
      <c r="AO269" s="692"/>
      <c r="AP269" s="692"/>
      <c r="AQ269" s="692"/>
      <c r="AR269" s="692"/>
      <c r="AS269" s="692"/>
      <c r="AT269" s="1303">
        <f>IF(AC269="Extremity",IF(CG269="","",CG269),"")</f>
        <v/>
      </c>
      <c r="AU269" s="1303">
        <f>IF(AC269="Extremity",IF(CH269="","",CH269),"")</f>
        <v/>
      </c>
      <c r="AV269" s="1304">
        <f>IF(AC269="Extremity","",IF(CE269="","",CE269))</f>
        <v/>
      </c>
      <c r="AW269" s="1304">
        <f>IF(AD269="Extremity","",IF(CF269="","",CF269))</f>
        <v/>
      </c>
      <c r="AX269" s="1305">
        <f>DL269</f>
        <v/>
      </c>
      <c r="AY269" s="1305">
        <f>DQ269</f>
        <v/>
      </c>
      <c r="AZ269" s="3377">
        <f>IF(AC269="Extremity",IF(DA269="","",DA269),"")</f>
        <v/>
      </c>
      <c r="BA269" s="3378">
        <f>IF(AC269="Extremity","",IF(CT269="","",CT269))</f>
        <v/>
      </c>
      <c r="BB269" s="1305">
        <f>IF(AC269="Extremity",IF(DB269="","",DB269),"")</f>
        <v/>
      </c>
      <c r="BC269" s="1304">
        <f>IF(AC269="Extremity","",IF(CZ269="","",CZ269))</f>
        <v/>
      </c>
      <c r="BD269" s="1305">
        <f>DD269</f>
        <v/>
      </c>
      <c r="BE269" s="132">
        <f>DE269</f>
        <v/>
      </c>
      <c r="BF269" s="133">
        <f>DF269*60</f>
        <v/>
      </c>
      <c r="BG269" s="121">
        <f>BE269</f>
        <v/>
      </c>
      <c r="BH269" s="133">
        <f>DG269*60</f>
        <v/>
      </c>
      <c r="BI269" s="133">
        <f>DH269</f>
        <v/>
      </c>
      <c r="BJ269" s="117"/>
      <c r="BK269" s="812">
        <f>Overview!$E$7</f>
        <v/>
      </c>
      <c r="BL269" s="117"/>
      <c r="BM269" s="834">
        <f>DI269</f>
        <v/>
      </c>
      <c r="BN269" s="812">
        <f>Overview!$P$153</f>
        <v/>
      </c>
      <c r="BO269" s="117"/>
      <c r="BP269" s="117"/>
      <c r="BQ269" s="115"/>
      <c r="BR269" s="1478"/>
      <c r="BS269" s="1541"/>
      <c r="BT269" s="1864" t="inlineStr">
        <is>
          <t>LTE</t>
        </is>
      </c>
      <c r="BU269" s="1828" t="inlineStr">
        <is>
          <t>FDD1</t>
        </is>
      </c>
      <c r="BV269" s="906">
        <f>Overview!$H$28</f>
        <v/>
      </c>
      <c r="BW269" s="1865"/>
      <c r="BX269" s="1828" t="inlineStr">
        <is>
          <t>Body</t>
        </is>
      </c>
      <c r="BY269" s="509"/>
      <c r="BZ269" s="1828">
        <f>IF(COUNT('Conducted LTE'!$AH$3:$AH$170)=0,10,INDEX('Conducted LTE'!$M$3:$M$170,MATCH(MAX('Conducted LTE'!$AH$3:$AH$170),'Conducted LTE'!$AH$3:$AH$170,0)))</f>
        <v>10</v>
      </c>
      <c r="CA269" s="874" t="str">
        <f>CA268</f>
        <v>TBD</v>
      </c>
      <c r="CB269" s="201">
        <v>5</v>
      </c>
      <c r="CC269" s="509">
        <f>IF(COUNT('Conducted LTE'!$AH$3:$AH$170)=0,18300,INDEX('Conducted LTE'!$T$3:$T$170,MATCH(MAX('Conducted LTE'!$AH$3:$AH$170),'Conducted LTE'!$AH$3:$AH$170,0)))</f>
        <v>18300</v>
      </c>
      <c r="CD269" s="509">
        <f>IF(COUNT('Conducted LTE'!$AH$3:$AH$170)=0,1950,INDEX('Conducted LTE'!$U$3:$U$170,MATCH(MAX('Conducted LTE'!$AH$3:$AH$170),'Conducted LTE'!$AH$3:$AH$170,0)))</f>
        <v>1950</v>
      </c>
      <c r="CE269" s="7234"/>
      <c r="CF269" s="7234"/>
      <c r="CG269" s="6706"/>
      <c r="CH269" s="6706"/>
      <c r="CI269" s="225">
        <f>BY269</f>
        <v/>
      </c>
      <c r="CJ269" s="237">
        <f>BZ269</f>
        <v/>
      </c>
      <c r="CK269" s="223">
        <f>CA269</f>
        <v/>
      </c>
      <c r="CL269" s="237">
        <f>CC269</f>
        <v/>
      </c>
      <c r="CM269" s="237">
        <f>CD269</f>
        <v/>
      </c>
      <c r="CN269" s="1527"/>
      <c r="CO269" s="1579"/>
      <c r="CP269" s="7214">
        <f>IF(CF269=""," ",IF(ABS(CE269-CF269)&lt;=0.1,"Valid","Not valid"))</f>
        <v/>
      </c>
      <c r="CQ269" s="1674">
        <f> IF(CE269="","",IF(AND(CE269&lt;&gt;"",CF269=""),IF(CE269&gt;=0.8,"Medir+Sig Max","No"),IF(CF269&lt;&gt;"",IF(CF269&gt;=0.8,"Medir+Sig Max","No"),"")))</f>
        <v/>
      </c>
      <c r="CR269" s="6927">
        <f>IF(UPPER($CQ$1)="X",IF(CF269=""," ",IF((ABS(CE269)&lt;5)*AND(ABS(CF269)&lt;5)*AND(ABS(CT269)&lt;5),"Solo si es max","Medir")),IF(CF269=""," ",IF((ABS(CE269)&lt;1)*AND(ABS(CF269)&lt;1)*AND(ABS(CT269)&lt;1),"Solo si es max","Medir")))</f>
        <v/>
      </c>
      <c r="CS269" s="1674"/>
      <c r="CT269" s="220">
        <f>IF(CO269="",IF(AND(CE269="",CF269=""),"",IF(CF269="",IF(DQ269&gt;1,ROUND(DQ269*CE269,3),CE269),IF(DQ269&gt;1,ROUND(DQ269*CF269,3),CF269))),IF(AND(CE269="",CF269=""),"",IF(CF269="",IF(DQ269&gt;1,ROUND(DQ269*CE269*(1/(CO269)),3),CE269*(1/(CO269))),IF(DQ269&gt;1,ROUND(DQ269*CF269*(1/(CO269)),3),CF269*(1/(CO269))))))</f>
        <v/>
      </c>
      <c r="CU269" s="224">
        <f>BY269</f>
        <v/>
      </c>
      <c r="CV269" s="237">
        <f>BZ269</f>
        <v/>
      </c>
      <c r="CW269" s="237">
        <f>CA269</f>
        <v/>
      </c>
      <c r="CX269" s="224">
        <f>CC269</f>
        <v/>
      </c>
      <c r="CY269" s="237">
        <f>CD269</f>
        <v/>
      </c>
      <c r="CZ269" s="7474">
        <f>IF(COUNTIF(Overview!K12:K14,TRUE)&gt;0,1.6,IF(COUNTIF(Overview!L12:L14,TRUE)&gt;0,8,0))</f>
        <v/>
      </c>
      <c r="DA269" s="1788"/>
      <c r="DB269" s="7483"/>
      <c r="DC269" s="844">
        <f>IF(CT269="","",IF(CT269&gt;CZ269,"Fail","Pass"))</f>
        <v/>
      </c>
      <c r="DD269" s="402"/>
      <c r="DE269" s="1565">
        <f>MyTimestamp(DC269)</f>
        <v/>
      </c>
      <c r="DF269" s="1531">
        <f>IF(COUNT(CE269:CH269)=1,15,IF(COUNT(CE269:CH269)=0,0,30))</f>
        <v/>
      </c>
      <c r="DG269" s="1532">
        <f>IF(DF269=0,0,2)</f>
        <v/>
      </c>
      <c r="DH269" s="1866"/>
      <c r="DI269" s="1866"/>
      <c r="DJ269" s="1863"/>
      <c r="DK269" s="1789"/>
      <c r="DL269" s="1574">
        <f>10^(CN269/20)*100-100</f>
        <v/>
      </c>
      <c r="DM269" s="777"/>
      <c r="DN269" s="815"/>
      <c r="DO269" s="777">
        <f>IF(DM269="","",10^(DM269/10))</f>
        <v/>
      </c>
      <c r="DP269" s="777">
        <f>IF(ISNUMBER(DN269)=FALSE,"",10^(DN269/10))</f>
        <v/>
      </c>
      <c r="DQ269" s="1578">
        <f>IF(AND(ISNUMBER(DO269),ISNUMBER(DP269)),IF(DO269/DP269&gt;1,ROUND((DO269)/DP269,3),1),1)</f>
        <v/>
      </c>
      <c r="DR269" s="1541"/>
      <c r="DS269" s="1541"/>
      <c r="DT269" s="1541"/>
      <c r="DU269" s="1541"/>
      <c r="DV269" s="1541"/>
      <c r="DW269" s="1541"/>
      <c r="DX269" s="1541"/>
      <c r="DY269" s="1541"/>
      <c r="DZ269" s="1541"/>
      <c r="EA269" s="1541"/>
      <c r="EB269" s="1541"/>
      <c r="EC269" s="1541"/>
      <c r="ED269" s="1541"/>
      <c r="EE269" s="1541"/>
      <c r="EF269" s="1541"/>
      <c r="EG269" s="1541"/>
      <c r="EH269" s="1541"/>
      <c r="EI269" s="1541"/>
      <c r="EJ269" s="1541"/>
      <c r="EK269" s="1541"/>
      <c r="EL269" s="1541"/>
      <c r="EM269" s="1541"/>
      <c r="EN269" s="1541"/>
      <c r="EO269" s="1541"/>
      <c r="EP269" s="1541"/>
      <c r="EQ269" s="1541"/>
      <c r="ER269" s="1541"/>
      <c r="ES269" s="1541"/>
      <c r="ET269" s="1541"/>
      <c r="EU269" s="1541"/>
      <c r="EV269" s="1541"/>
    </row>
    <row r="270" ht="12.75" x14ac:dyDescent="0.2">
      <c r="A270" s="1541"/>
      <c r="B270" s="1541"/>
      <c r="C270"/>
      <c r="D270" s="1486"/>
      <c r="E270" s="1486"/>
      <c r="F270" s="672" t="inlineStr">
        <is>
          <t>5.3</t>
        </is>
      </c>
      <c r="G270" s="1497"/>
      <c r="H270" s="130">
        <f>BV270</f>
        <v/>
      </c>
      <c r="I270" s="130">
        <f>BW270</f>
        <v/>
      </c>
      <c r="J270" s="1299" t="inlineStr">
        <is>
          <t>LTE</t>
        </is>
      </c>
      <c r="K270" s="1299" t="inlineStr">
        <is>
          <t>FDD1</t>
        </is>
      </c>
      <c r="L270" s="115"/>
      <c r="M270" s="130">
        <v>10</v>
      </c>
      <c r="N270" s="119" t="inlineStr">
        <is>
          <t>QPSK</t>
        </is>
      </c>
      <c r="O270" s="131"/>
      <c r="P270" s="6597"/>
      <c r="Q270" s="131">
        <v>1</v>
      </c>
      <c r="R270" s="131">
        <v>0</v>
      </c>
      <c r="S270" s="130"/>
      <c r="T270" s="130">
        <v>18300</v>
      </c>
      <c r="U270" s="6593">
        <v>1950</v>
      </c>
      <c r="V270" s="119"/>
      <c r="W270" s="1305"/>
      <c r="X270" s="119"/>
      <c r="Y270" s="119"/>
      <c r="Z270" s="119"/>
      <c r="AA270" s="115"/>
      <c r="AB270" s="115"/>
      <c r="AC270" s="1300">
        <f>IF(OR(BX270="Close to Ear",BX270="Close to Head"),"Head",IF(BX270="Extremity","Extremity","Body"))</f>
        <v/>
      </c>
      <c r="AD270" s="1301">
        <f>CA270</f>
        <v/>
      </c>
      <c r="AE270" s="1299">
        <f>CB270</f>
        <v/>
      </c>
      <c r="AF270" s="115"/>
      <c r="AG270" s="1302">
        <f>IF(OR(AZ270="",BA270=""),"N/A",IF(DC270="Pass","P","F"))</f>
        <v/>
      </c>
      <c r="AH270" s="129"/>
      <c r="AI270" s="129"/>
      <c r="AJ270" s="129"/>
      <c r="AK270" s="119"/>
      <c r="AL270" s="115"/>
      <c r="AM270" s="119"/>
      <c r="AN270" s="119"/>
      <c r="AO270" s="692"/>
      <c r="AP270" s="692"/>
      <c r="AQ270" s="692"/>
      <c r="AR270" s="692"/>
      <c r="AS270" s="692"/>
      <c r="AT270" s="1303">
        <f>IF(AC270="Extremity",IF(CG270="","",CG270),"")</f>
        <v/>
      </c>
      <c r="AU270" s="1303">
        <f>IF(AC270="Extremity",IF(CH270="","",CH270),"")</f>
        <v/>
      </c>
      <c r="AV270" s="1304">
        <f>IF(AC270="Extremity","",IF(CE270="","",CE270))</f>
        <v/>
      </c>
      <c r="AW270" s="1304">
        <f>IF(AD270="Extremity","",IF(CF270="","",CF270))</f>
        <v/>
      </c>
      <c r="AX270" s="1305">
        <f>DL270</f>
        <v/>
      </c>
      <c r="AY270" s="1305">
        <f>DQ270</f>
        <v/>
      </c>
      <c r="AZ270" s="3377">
        <f>IF(AC270="Extremity",IF(DA270="","",DA270),"")</f>
        <v/>
      </c>
      <c r="BA270" s="3378">
        <f>IF(AC270="Extremity","",IF(CT270="","",CT270))</f>
        <v/>
      </c>
      <c r="BB270" s="1305">
        <f>IF(AC270="Extremity",IF(DB270="","",DB270),"")</f>
        <v/>
      </c>
      <c r="BC270" s="1304">
        <f>IF(AC270="Extremity","",IF(CZ270="","",CZ270))</f>
        <v/>
      </c>
      <c r="BD270" s="1305">
        <f>DD270</f>
        <v/>
      </c>
      <c r="BE270" s="132">
        <f>DE270</f>
        <v/>
      </c>
      <c r="BF270" s="133">
        <f>DF270*60</f>
        <v/>
      </c>
      <c r="BG270" s="121">
        <f>BE270</f>
        <v/>
      </c>
      <c r="BH270" s="133">
        <f>DG270*60</f>
        <v/>
      </c>
      <c r="BI270" s="133">
        <f>DH270</f>
        <v/>
      </c>
      <c r="BJ270" s="117"/>
      <c r="BK270" s="812">
        <f>Overview!$E$7</f>
        <v/>
      </c>
      <c r="BL270" s="117"/>
      <c r="BM270" s="834">
        <f>DI270</f>
        <v/>
      </c>
      <c r="BN270" s="812">
        <f>Overview!$P$153</f>
        <v/>
      </c>
      <c r="BO270" s="117"/>
      <c r="BP270" s="117"/>
      <c r="BQ270" s="115"/>
      <c r="BR270" s="1478"/>
      <c r="BS270" s="1541"/>
      <c r="BT270" s="1864" t="inlineStr">
        <is>
          <t>LTE</t>
        </is>
      </c>
      <c r="BU270" s="1828" t="inlineStr">
        <is>
          <t>FDD1</t>
        </is>
      </c>
      <c r="BV270" s="906">
        <f>Overview!$H$28</f>
        <v/>
      </c>
      <c r="BW270" s="1865"/>
      <c r="BX270" s="1828" t="inlineStr">
        <is>
          <t>Body</t>
        </is>
      </c>
      <c r="BY270" s="1871"/>
      <c r="BZ270" s="1828">
        <f>IF(COUNT('Conducted LTE'!$AH$3:$AH$170)=0,10,INDEX('Conducted LTE'!$M$3:$M$170,MATCH(MAX('Conducted LTE'!$AH$3:$AH$170),'Conducted LTE'!$AH$3:$AH$170,0)))</f>
        <v>10</v>
      </c>
      <c r="CA270" s="1032" t="str">
        <f>CA269</f>
        <v>TBD</v>
      </c>
      <c r="CB270" s="202">
        <v>5</v>
      </c>
      <c r="CC270" s="1032">
        <f>IF(COUNT('Conducted LTE'!$AH$3:$AH$170)=0,18300,INDEX('Conducted LTE'!$T$3:$T$170,MATCH(MAX('Conducted LTE'!$AH$3:$AH$170),'Conducted LTE'!$AH$3:$AH$170,0)))</f>
        <v>18300</v>
      </c>
      <c r="CD270" s="1032">
        <f>IF(COUNT('Conducted LTE'!$AH$3:$AH$170)=0,1950,INDEX('Conducted LTE'!$U$3:$U$170,MATCH(MAX('Conducted LTE'!$AH$3:$AH$170),'Conducted LTE'!$AH$3:$AH$170,0)))</f>
        <v>1950</v>
      </c>
      <c r="CE270" s="7234"/>
      <c r="CF270" s="7234"/>
      <c r="CG270" s="6706"/>
      <c r="CH270" s="6706"/>
      <c r="CI270" s="225">
        <f>BY270</f>
        <v/>
      </c>
      <c r="CJ270" s="237">
        <f>BZ270</f>
        <v/>
      </c>
      <c r="CK270" s="223">
        <f>CA270</f>
        <v/>
      </c>
      <c r="CL270" s="237">
        <f>CC270</f>
        <v/>
      </c>
      <c r="CM270" s="237">
        <f>CD270</f>
        <v/>
      </c>
      <c r="CN270" s="1527"/>
      <c r="CO270" s="1579"/>
      <c r="CP270" s="7214">
        <f>IF(CF270=""," ",IF(ABS(CE270-CF270)&lt;=0.1,"Valid","Not valid"))</f>
        <v/>
      </c>
      <c r="CQ270" s="1674">
        <f> IF(CE270="","",IF(AND(CE270&lt;&gt;"",CF270=""),IF(CE270&gt;=0.8,"Medir+Sig Max","No"),IF(CF270&lt;&gt;"",IF(CF270&gt;=0.8,"Medir+Sig Max","No"),"")))</f>
        <v/>
      </c>
      <c r="CR270" s="6927">
        <f>IF(UPPER($CQ$1)="X",IF(CF270=""," ",IF((ABS(CE270)&lt;5)*AND(ABS(CF270)&lt;5)*AND(ABS(CT270)&lt;5),"Solo si es max","Medir")),IF(CF270=""," ",IF((ABS(CE270)&lt;1)*AND(ABS(CF270)&lt;1)*AND(ABS(CT270)&lt;1),"Solo si es max","Medir")))</f>
        <v/>
      </c>
      <c r="CS270" s="1674"/>
      <c r="CT270" s="220">
        <f>IF(CO270="",IF(AND(CE270="",CF270=""),"",IF(CF270="",IF(DQ270&gt;1,ROUND(DQ270*CE270,3),CE270),IF(DQ270&gt;1,ROUND(DQ270*CF270,3),CF270))),IF(AND(CE270="",CF270=""),"",IF(CF270="",IF(DQ270&gt;1,ROUND(DQ270*CE270*(1/(CO270)),3),CE270*(1/(CO270))),IF(DQ270&gt;1,ROUND(DQ270*CF270*(1/(CO270)),3),CF270*(1/(CO270))))))</f>
        <v/>
      </c>
      <c r="CU270" s="224">
        <f>BY270</f>
        <v/>
      </c>
      <c r="CV270" s="237">
        <f>BZ270</f>
        <v/>
      </c>
      <c r="CW270" s="237">
        <f>CA270</f>
        <v/>
      </c>
      <c r="CX270" s="224">
        <f>CC270</f>
        <v/>
      </c>
      <c r="CY270" s="237">
        <f>CD270</f>
        <v/>
      </c>
      <c r="CZ270" s="7474">
        <f>IF(COUNTIF(Overview!K12:K14,TRUE)&gt;0,1.6,IF(COUNTIF(Overview!L12:L14,TRUE)&gt;0,8,0))</f>
        <v/>
      </c>
      <c r="DA270" s="1788"/>
      <c r="DB270" s="7483"/>
      <c r="DC270" s="844">
        <f>IF(CT270="","",IF(CT270&gt;CZ270,"Fail","Pass"))</f>
        <v/>
      </c>
      <c r="DD270" s="402"/>
      <c r="DE270" s="1565">
        <f>MyTimestamp(DC270)</f>
        <v/>
      </c>
      <c r="DF270" s="1531">
        <f>IF(COUNT(CE270:CH270)=1,15,IF(COUNT(CE270:CH270)=0,0,30))</f>
        <v/>
      </c>
      <c r="DG270" s="1532">
        <f>IF(DF270=0,0,2)</f>
        <v/>
      </c>
      <c r="DH270" s="1866"/>
      <c r="DI270" s="1866"/>
      <c r="DJ270" s="1863"/>
      <c r="DK270" s="1789"/>
      <c r="DL270" s="1574">
        <f>10^(CN270/20)*100-100</f>
        <v/>
      </c>
      <c r="DM270" s="777"/>
      <c r="DN270" s="776"/>
      <c r="DO270" s="777">
        <f>IF(DM270="","",10^(DM270/10))</f>
        <v/>
      </c>
      <c r="DP270" s="777">
        <f>IF(ISNUMBER(DN270)=FALSE,"",10^(DN270/10))</f>
        <v/>
      </c>
      <c r="DQ270" s="1578">
        <f>IF(AND(ISNUMBER(DO270),ISNUMBER(DP270)),IF(DO270/DP270&gt;1,ROUND((DO270)/DP270,3),1),1)</f>
        <v/>
      </c>
      <c r="DR270" s="1541"/>
      <c r="DS270" s="1541"/>
      <c r="DT270" s="1541"/>
      <c r="DU270" s="1541"/>
      <c r="DV270" s="1541"/>
      <c r="DW270" s="1541"/>
      <c r="DX270" s="1541"/>
      <c r="DY270" s="1541"/>
      <c r="DZ270" s="1541"/>
      <c r="EA270" s="1541"/>
      <c r="EB270" s="1541"/>
      <c r="EC270" s="1541"/>
      <c r="ED270" s="1541"/>
      <c r="EE270" s="1541"/>
      <c r="EF270" s="1541"/>
      <c r="EG270" s="1541"/>
      <c r="EH270" s="1541"/>
      <c r="EI270" s="1541"/>
      <c r="EJ270" s="1541"/>
      <c r="EK270" s="1541"/>
      <c r="EL270" s="1541"/>
      <c r="EM270" s="1541"/>
      <c r="EN270" s="1541"/>
      <c r="EO270" s="1541"/>
      <c r="EP270" s="1541"/>
      <c r="EQ270" s="1541"/>
      <c r="ER270" s="1541"/>
      <c r="ES270" s="1541"/>
      <c r="ET270" s="1541"/>
      <c r="EU270" s="1541"/>
      <c r="EV270" s="1541"/>
    </row>
    <row r="271" ht="12.75" x14ac:dyDescent="0.2">
      <c r="A271" s="1541"/>
      <c r="B271" s="1541"/>
      <c r="C271"/>
      <c r="D271" s="1486"/>
      <c r="E271" s="1486"/>
      <c r="F271" s="672" t="inlineStr">
        <is>
          <t>5.3</t>
        </is>
      </c>
      <c r="G271" s="1497"/>
      <c r="H271" s="130">
        <f>BV271</f>
        <v/>
      </c>
      <c r="I271" s="130">
        <f>BW271</f>
        <v/>
      </c>
      <c r="J271" s="1299" t="inlineStr">
        <is>
          <t>LTE</t>
        </is>
      </c>
      <c r="K271" s="1299" t="inlineStr">
        <is>
          <t>FDD1</t>
        </is>
      </c>
      <c r="L271" s="115"/>
      <c r="M271" s="130">
        <v>10</v>
      </c>
      <c r="N271" s="119" t="inlineStr">
        <is>
          <t>QPSK</t>
        </is>
      </c>
      <c r="O271" s="131"/>
      <c r="P271" s="6597"/>
      <c r="Q271" s="131">
        <v>1</v>
      </c>
      <c r="R271" s="131">
        <v>0</v>
      </c>
      <c r="S271" s="130"/>
      <c r="T271" s="130">
        <v>18300</v>
      </c>
      <c r="U271" s="6593">
        <v>1950</v>
      </c>
      <c r="V271" s="119"/>
      <c r="W271" s="1305"/>
      <c r="X271" s="119"/>
      <c r="Y271" s="119"/>
      <c r="Z271" s="119"/>
      <c r="AA271" s="115"/>
      <c r="AB271" s="115"/>
      <c r="AC271" s="1300">
        <f>IF(OR(BX271="Close to Ear",BX271="Close to Head"),"Head",IF(BX271="Extremity","Extremity","Body"))</f>
        <v/>
      </c>
      <c r="AD271" s="1301">
        <f>CA271</f>
        <v/>
      </c>
      <c r="AE271" s="1299">
        <f>CB271</f>
        <v/>
      </c>
      <c r="AF271" s="115"/>
      <c r="AG271" s="1302">
        <f>IF(OR(AZ271="",BA271=""),"N/A",IF(DC271="Pass","P","F"))</f>
        <v/>
      </c>
      <c r="AH271" s="129"/>
      <c r="AI271" s="129"/>
      <c r="AJ271" s="129"/>
      <c r="AK271" s="119"/>
      <c r="AL271" s="115"/>
      <c r="AM271" s="119"/>
      <c r="AN271" s="119"/>
      <c r="AO271" s="692"/>
      <c r="AP271" s="692"/>
      <c r="AQ271" s="692"/>
      <c r="AR271" s="692"/>
      <c r="AS271" s="692"/>
      <c r="AT271" s="1303">
        <f>IF(AC271="Extremity",IF(CG271="","",CG271),"")</f>
        <v/>
      </c>
      <c r="AU271" s="1303">
        <f>IF(AC271="Extremity",IF(CH271="","",CH271),"")</f>
        <v/>
      </c>
      <c r="AV271" s="1304">
        <f>IF(AC271="Extremity","",IF(CE271="","",CE271))</f>
        <v/>
      </c>
      <c r="AW271" s="1304">
        <f>IF(AD271="Extremity","",IF(CF271="","",CF271))</f>
        <v/>
      </c>
      <c r="AX271" s="1305">
        <f>DL271</f>
        <v/>
      </c>
      <c r="AY271" s="1305">
        <f>DQ271</f>
        <v/>
      </c>
      <c r="AZ271" s="3377">
        <f>IF(AC271="Extremity",IF(DA271="","",DA271),"")</f>
        <v/>
      </c>
      <c r="BA271" s="3378">
        <f>IF(AC271="Extremity","",IF(CT271="","",CT271))</f>
        <v/>
      </c>
      <c r="BB271" s="1305">
        <f>IF(AC271="Extremity",IF(DB271="","",DB271),"")</f>
        <v/>
      </c>
      <c r="BC271" s="1304">
        <f>IF(AC271="Extremity","",IF(CZ271="","",CZ271))</f>
        <v/>
      </c>
      <c r="BD271" s="1305">
        <f>DD271</f>
        <v/>
      </c>
      <c r="BE271" s="132">
        <f>DE271</f>
        <v/>
      </c>
      <c r="BF271" s="133">
        <f>DF271*60</f>
        <v/>
      </c>
      <c r="BG271" s="121">
        <f>BE271</f>
        <v/>
      </c>
      <c r="BH271" s="133">
        <f>DG271*60</f>
        <v/>
      </c>
      <c r="BI271" s="133">
        <f>DH271</f>
        <v/>
      </c>
      <c r="BJ271" s="117"/>
      <c r="BK271" s="812">
        <f>Overview!$E$7</f>
        <v/>
      </c>
      <c r="BL271" s="117"/>
      <c r="BM271" s="834">
        <f>DI271</f>
        <v/>
      </c>
      <c r="BN271" s="812">
        <f>Overview!$P$153</f>
        <v/>
      </c>
      <c r="BO271" s="117"/>
      <c r="BP271" s="117"/>
      <c r="BQ271" s="115"/>
      <c r="BR271" s="1478"/>
      <c r="BS271" s="1541"/>
      <c r="BT271" s="1864" t="inlineStr">
        <is>
          <t>LTE</t>
        </is>
      </c>
      <c r="BU271" s="1828" t="inlineStr">
        <is>
          <t>FDD1</t>
        </is>
      </c>
      <c r="BV271" s="906">
        <f>Overview!$H$28</f>
        <v/>
      </c>
      <c r="BW271" s="1865"/>
      <c r="BX271" s="1828" t="inlineStr">
        <is>
          <t>Body</t>
        </is>
      </c>
      <c r="BY271" s="1868"/>
      <c r="BZ271" s="1828">
        <f>IF(COUNT('Conducted LTE'!$AH$3:$AH$170)=0,10,INDEX('Conducted LTE'!$M$3:$M$170,MATCH(MAX('Conducted LTE'!$AH$3:$AH$170),'Conducted LTE'!$AH$3:$AH$170,0)))</f>
        <v>10</v>
      </c>
      <c r="CA271" s="873" t="str">
        <f>CA270</f>
        <v>TBD</v>
      </c>
      <c r="CB271" s="200">
        <v>5</v>
      </c>
      <c r="CC271" s="873">
        <f>IF(COUNT('Conducted LTE'!$AH$3:$AH$170)=0,18300,INDEX('Conducted LTE'!$T$3:$T$170,MATCH(MAX('Conducted LTE'!$AH$3:$AH$170),'Conducted LTE'!$AH$3:$AH$170,0)))</f>
        <v>18300</v>
      </c>
      <c r="CD271" s="873">
        <f>IF(COUNT('Conducted LTE'!$AH$3:$AH$170)=0,1950,INDEX('Conducted LTE'!$U$3:$U$170,MATCH(MAX('Conducted LTE'!$AH$3:$AH$170),'Conducted LTE'!$AH$3:$AH$170,0)))</f>
        <v>1950</v>
      </c>
      <c r="CE271" s="7234"/>
      <c r="CF271" s="7234"/>
      <c r="CG271" s="6706"/>
      <c r="CH271" s="6706"/>
      <c r="CI271" s="225">
        <f>BY271</f>
        <v/>
      </c>
      <c r="CJ271" s="237">
        <f>BZ271</f>
        <v/>
      </c>
      <c r="CK271" s="223">
        <f>CA271</f>
        <v/>
      </c>
      <c r="CL271" s="237">
        <f>CC271</f>
        <v/>
      </c>
      <c r="CM271" s="237">
        <f>CD271</f>
        <v/>
      </c>
      <c r="CN271" s="1527"/>
      <c r="CO271" s="1579"/>
      <c r="CP271" s="7214">
        <f>IF(CF271=""," ",IF(ABS(CE271-CF271)&lt;=0.1,"Valid","Not valid"))</f>
        <v/>
      </c>
      <c r="CQ271" s="1674">
        <f> IF(CE271="","",IF(AND(CE271&lt;&gt;"",CF271=""),IF(CE271&gt;=0.8,"Medir+Sig Max","No"),IF(CF271&lt;&gt;"",IF(CF271&gt;=0.8,"Medir+Sig Max","No"),"")))</f>
        <v/>
      </c>
      <c r="CR271" s="6927">
        <f>IF(UPPER($CQ$1)="X",IF(CF271=""," ",IF((ABS(CE271)&lt;5)*AND(ABS(CF271)&lt;5)*AND(ABS(CT271)&lt;5),"Solo si es max","Medir")),IF(CF271=""," ",IF((ABS(CE271)&lt;1)*AND(ABS(CF271)&lt;1)*AND(ABS(CT271)&lt;1),"Solo si es max","Medir")))</f>
        <v/>
      </c>
      <c r="CS271" s="1674"/>
      <c r="CT271" s="220">
        <f>IF(CO271="",IF(AND(CE271="",CF271=""),"",IF(CF271="",IF(DQ271&gt;1,ROUND(DQ271*CE271,3),CE271),IF(DQ271&gt;1,ROUND(DQ271*CF271,3),CF271))),IF(AND(CE271="",CF271=""),"",IF(CF271="",IF(DQ271&gt;1,ROUND(DQ271*CE271*(1/(CO271)),3),CE271*(1/(CO271))),IF(DQ271&gt;1,ROUND(DQ271*CF271*(1/(CO271)),3),CF271*(1/(CO271))))))</f>
        <v/>
      </c>
      <c r="CU271" s="224">
        <f>BY271</f>
        <v/>
      </c>
      <c r="CV271" s="237">
        <f>BZ271</f>
        <v/>
      </c>
      <c r="CW271" s="237">
        <f>CA271</f>
        <v/>
      </c>
      <c r="CX271" s="224">
        <f>CC271</f>
        <v/>
      </c>
      <c r="CY271" s="237">
        <f>CD271</f>
        <v/>
      </c>
      <c r="CZ271" s="7474">
        <f>IF(COUNTIF(Overview!K12:K14,TRUE)&gt;0,1.6,IF(COUNTIF(Overview!L12:L14,TRUE)&gt;0,8,0))</f>
        <v/>
      </c>
      <c r="DA271" s="1788"/>
      <c r="DB271" s="7483"/>
      <c r="DC271" s="844">
        <f>IF(CT271="","",IF(CT271&gt;CZ271,"Fail","Pass"))</f>
        <v/>
      </c>
      <c r="DD271" s="402"/>
      <c r="DE271" s="1565">
        <f>MyTimestamp(DC271)</f>
        <v/>
      </c>
      <c r="DF271" s="1531">
        <f>IF(COUNT(CE271:CH271)=1,15,IF(COUNT(CE271:CH271)=0,0,30))</f>
        <v/>
      </c>
      <c r="DG271" s="1532">
        <f>IF(DF271=0,0,2)</f>
        <v/>
      </c>
      <c r="DH271" s="1866"/>
      <c r="DI271" s="1866"/>
      <c r="DJ271" s="1863"/>
      <c r="DK271" s="1789"/>
      <c r="DL271" s="1574">
        <f>10^(CN271/20)*100-100</f>
        <v/>
      </c>
      <c r="DM271" s="777"/>
      <c r="DN271" s="777"/>
      <c r="DO271" s="777">
        <f>IF(DM271="","",10^(DM271/10))</f>
        <v/>
      </c>
      <c r="DP271" s="777">
        <f>IF(ISNUMBER(DN271)=FALSE,"",10^(DN271/10))</f>
        <v/>
      </c>
      <c r="DQ271" s="1578">
        <f>IF(AND(ISNUMBER(DO271),ISNUMBER(DP271)),IF(DO271/DP271&gt;1,ROUND((DO271)/DP271,3),1),1)</f>
        <v/>
      </c>
      <c r="DR271" s="1541"/>
      <c r="DS271" s="1541"/>
      <c r="DT271" s="1541"/>
      <c r="DU271" s="1541"/>
      <c r="DV271" s="1541"/>
      <c r="DW271" s="1541"/>
      <c r="DX271" s="1541"/>
      <c r="DY271" s="1541"/>
      <c r="DZ271" s="1541"/>
      <c r="EA271" s="1541"/>
      <c r="EB271" s="1541"/>
      <c r="EC271" s="1541"/>
      <c r="ED271" s="1541"/>
      <c r="EE271" s="1541"/>
      <c r="EF271" s="1541"/>
      <c r="EG271" s="1541"/>
      <c r="EH271" s="1541"/>
      <c r="EI271" s="1541"/>
      <c r="EJ271" s="1541"/>
      <c r="EK271" s="1541"/>
      <c r="EL271" s="1541"/>
      <c r="EM271" s="1541"/>
      <c r="EN271" s="1541"/>
      <c r="EO271" s="1541"/>
      <c r="EP271" s="1541"/>
      <c r="EQ271" s="1541"/>
      <c r="ER271" s="1541"/>
      <c r="ES271" s="1541"/>
      <c r="ET271" s="1541"/>
      <c r="EU271" s="1541"/>
      <c r="EV271" s="1541"/>
    </row>
    <row r="272" ht="12.75" x14ac:dyDescent="0.2">
      <c r="A272" s="1541"/>
      <c r="B272" s="1541"/>
      <c r="C272"/>
      <c r="D272" s="1486"/>
      <c r="E272" s="1486"/>
      <c r="F272" s="672" t="inlineStr">
        <is>
          <t>5.3</t>
        </is>
      </c>
      <c r="G272" s="1497"/>
      <c r="H272" s="130">
        <f>BV272</f>
        <v/>
      </c>
      <c r="I272" s="130">
        <f>BW272</f>
        <v/>
      </c>
      <c r="J272" s="1299" t="inlineStr">
        <is>
          <t>LTE</t>
        </is>
      </c>
      <c r="K272" s="1299" t="inlineStr">
        <is>
          <t>FDD1</t>
        </is>
      </c>
      <c r="L272" s="115"/>
      <c r="M272" s="130">
        <v>10</v>
      </c>
      <c r="N272" s="119" t="inlineStr">
        <is>
          <t>QPSK</t>
        </is>
      </c>
      <c r="O272" s="131"/>
      <c r="P272" s="6597"/>
      <c r="Q272" s="131">
        <v>1</v>
      </c>
      <c r="R272" s="131">
        <v>0</v>
      </c>
      <c r="S272" s="130"/>
      <c r="T272" s="130">
        <v>18300</v>
      </c>
      <c r="U272" s="6593">
        <v>1950</v>
      </c>
      <c r="V272" s="119"/>
      <c r="W272" s="1305"/>
      <c r="X272" s="119"/>
      <c r="Y272" s="119"/>
      <c r="Z272" s="119"/>
      <c r="AA272" s="115"/>
      <c r="AB272" s="115"/>
      <c r="AC272" s="1300">
        <f>IF(OR(BX272="Close to Ear",BX272="Close to Head"),"Head",IF(BX272="Extremity","Extremity","Body"))</f>
        <v/>
      </c>
      <c r="AD272" s="1301">
        <f>CA272</f>
        <v/>
      </c>
      <c r="AE272" s="1299">
        <f>CB272</f>
        <v/>
      </c>
      <c r="AF272" s="115"/>
      <c r="AG272" s="1302">
        <f>IF(OR(AZ272="",BA272=""),"N/A",IF(DC272="Pass","P","F"))</f>
        <v/>
      </c>
      <c r="AH272" s="129"/>
      <c r="AI272" s="129"/>
      <c r="AJ272" s="129"/>
      <c r="AK272" s="119"/>
      <c r="AL272" s="115"/>
      <c r="AM272" s="119"/>
      <c r="AN272" s="119"/>
      <c r="AO272" s="692"/>
      <c r="AP272" s="692"/>
      <c r="AQ272" s="692"/>
      <c r="AR272" s="692"/>
      <c r="AS272" s="692"/>
      <c r="AT272" s="1303">
        <f>IF(AC272="Extremity",IF(CG272="","",CG272),"")</f>
        <v/>
      </c>
      <c r="AU272" s="1303">
        <f>IF(AC272="Extremity",IF(CH272="","",CH272),"")</f>
        <v/>
      </c>
      <c r="AV272" s="1304">
        <f>IF(AC272="Extremity","",IF(CE272="","",CE272))</f>
        <v/>
      </c>
      <c r="AW272" s="1304">
        <f>IF(AD272="Extremity","",IF(CF272="","",CF272))</f>
        <v/>
      </c>
      <c r="AX272" s="1305">
        <f>DL272</f>
        <v/>
      </c>
      <c r="AY272" s="1305">
        <f>DQ272</f>
        <v/>
      </c>
      <c r="AZ272" s="3377">
        <f>IF(AC272="Extremity",IF(DA272="","",DA272),"")</f>
        <v/>
      </c>
      <c r="BA272" s="3378">
        <f>IF(AC272="Extremity","",IF(CT272="","",CT272))</f>
        <v/>
      </c>
      <c r="BB272" s="1305">
        <f>IF(AC272="Extremity",IF(DB272="","",DB272),"")</f>
        <v/>
      </c>
      <c r="BC272" s="1304">
        <f>IF(AC272="Extremity","",IF(CZ272="","",CZ272))</f>
        <v/>
      </c>
      <c r="BD272" s="1305">
        <f>DD272</f>
        <v/>
      </c>
      <c r="BE272" s="132">
        <f>DE272</f>
        <v/>
      </c>
      <c r="BF272" s="133">
        <f>DF272*60</f>
        <v/>
      </c>
      <c r="BG272" s="121">
        <f>BE272</f>
        <v/>
      </c>
      <c r="BH272" s="133">
        <f>DG272*60</f>
        <v/>
      </c>
      <c r="BI272" s="133">
        <f>DH272</f>
        <v/>
      </c>
      <c r="BJ272" s="117"/>
      <c r="BK272" s="812">
        <f>Overview!$E$7</f>
        <v/>
      </c>
      <c r="BL272" s="117"/>
      <c r="BM272" s="834">
        <f>DI272</f>
        <v/>
      </c>
      <c r="BN272" s="812">
        <f>Overview!$P$153</f>
        <v/>
      </c>
      <c r="BO272" s="117"/>
      <c r="BP272" s="117"/>
      <c r="BQ272" s="115"/>
      <c r="BR272" s="1478"/>
      <c r="BS272" s="1541"/>
      <c r="BT272" s="1864" t="inlineStr">
        <is>
          <t>LTE</t>
        </is>
      </c>
      <c r="BU272" s="1828" t="inlineStr">
        <is>
          <t>FDD1</t>
        </is>
      </c>
      <c r="BV272" s="906">
        <f>Overview!$H$28</f>
        <v/>
      </c>
      <c r="BW272" s="1865"/>
      <c r="BX272" s="1828" t="inlineStr">
        <is>
          <t>Body</t>
        </is>
      </c>
      <c r="BY272" s="1872"/>
      <c r="BZ272" s="1828">
        <f>IF(COUNT('Conducted LTE'!$AH$3:$AH$170)=0,10,INDEX('Conducted LTE'!$M$3:$M$170,MATCH(MAX('Conducted LTE'!$AH$3:$AH$170),'Conducted LTE'!$AH$3:$AH$170,0)))</f>
        <v>10</v>
      </c>
      <c r="CA272" s="874" t="str">
        <f>CA271</f>
        <v>TBD</v>
      </c>
      <c r="CB272" s="201">
        <v>5</v>
      </c>
      <c r="CC272" s="874">
        <f>IF(COUNT('Conducted LTE'!$AH$3:$AH$170)=0,18300,INDEX('Conducted LTE'!$T$3:$T$170,MATCH(MAX('Conducted LTE'!$AH$3:$AH$170),'Conducted LTE'!$AH$3:$AH$170,0)))</f>
        <v>18300</v>
      </c>
      <c r="CD272" s="874">
        <f>IF(COUNT('Conducted LTE'!$AH$3:$AH$170)=0,1950,INDEX('Conducted LTE'!$U$3:$U$170,MATCH(MAX('Conducted LTE'!$AH$3:$AH$170),'Conducted LTE'!$AH$3:$AH$170,0)))</f>
        <v>1950</v>
      </c>
      <c r="CE272" s="7234"/>
      <c r="CF272" s="7234"/>
      <c r="CG272" s="6706"/>
      <c r="CH272" s="6706"/>
      <c r="CI272" s="225">
        <f>BY272</f>
        <v/>
      </c>
      <c r="CJ272" s="237">
        <f>BZ272</f>
        <v/>
      </c>
      <c r="CK272" s="223">
        <f>CA272</f>
        <v/>
      </c>
      <c r="CL272" s="237">
        <f>CC272</f>
        <v/>
      </c>
      <c r="CM272" s="237">
        <f>CD272</f>
        <v/>
      </c>
      <c r="CN272" s="1527"/>
      <c r="CO272" s="1579"/>
      <c r="CP272" s="7214">
        <f>IF(CF272=""," ",IF(ABS(CE272-CF272)&lt;=0.1,"Valid","Not valid"))</f>
        <v/>
      </c>
      <c r="CQ272" s="1674">
        <f> IF(CE272="","",IF(AND(CE272&lt;&gt;"",CF272=""),IF(CE272&gt;=0.8,"Medir+Sig Max","No"),IF(CF272&lt;&gt;"",IF(CF272&gt;=0.8,"Medir+Sig Max","No"),"")))</f>
        <v/>
      </c>
      <c r="CR272" s="6927">
        <f>IF(UPPER($CQ$1)="X",IF(CF272=""," ",IF((ABS(CE272)&lt;5)*AND(ABS(CF272)&lt;5)*AND(ABS(CT272)&lt;5),"Solo si es max","Medir")),IF(CF272=""," ",IF((ABS(CE272)&lt;1)*AND(ABS(CF272)&lt;1)*AND(ABS(CT272)&lt;1),"Solo si es max","Medir")))</f>
        <v/>
      </c>
      <c r="CS272" s="1674"/>
      <c r="CT272" s="220">
        <f>IF(CO272="",IF(AND(CE272="",CF272=""),"",IF(CF272="",IF(DQ272&gt;1,ROUND(DQ272*CE272,3),CE272),IF(DQ272&gt;1,ROUND(DQ272*CF272,3),CF272))),IF(AND(CE272="",CF272=""),"",IF(CF272="",IF(DQ272&gt;1,ROUND(DQ272*CE272*(1/(CO272)),3),CE272*(1/(CO272))),IF(DQ272&gt;1,ROUND(DQ272*CF272*(1/(CO272)),3),CF272*(1/(CO272))))))</f>
        <v/>
      </c>
      <c r="CU272" s="224">
        <f>BY272</f>
        <v/>
      </c>
      <c r="CV272" s="237">
        <f>BZ272</f>
        <v/>
      </c>
      <c r="CW272" s="237">
        <f>CA272</f>
        <v/>
      </c>
      <c r="CX272" s="224">
        <f>CC272</f>
        <v/>
      </c>
      <c r="CY272" s="237">
        <f>CD272</f>
        <v/>
      </c>
      <c r="CZ272" s="7474">
        <f>IF(COUNTIF(Overview!K12:K14,TRUE)&gt;0,1.6,IF(COUNTIF(Overview!L12:L14,TRUE)&gt;0,8,0))</f>
        <v/>
      </c>
      <c r="DA272" s="1788"/>
      <c r="DB272" s="7483"/>
      <c r="DC272" s="844">
        <f>IF(CT272="","",IF(CT272&gt;CZ272,"Fail","Pass"))</f>
        <v/>
      </c>
      <c r="DD272" s="402"/>
      <c r="DE272" s="1565">
        <f>MyTimestamp(DC272)</f>
        <v/>
      </c>
      <c r="DF272" s="1531">
        <f>IF(COUNT(CE272:CH272)=1,15,IF(COUNT(CE272:CH272)=0,0,30))</f>
        <v/>
      </c>
      <c r="DG272" s="1532">
        <f>IF(DF272=0,0,2)</f>
        <v/>
      </c>
      <c r="DH272" s="1866"/>
      <c r="DI272" s="1866"/>
      <c r="DJ272" s="1863"/>
      <c r="DK272" s="1789"/>
      <c r="DL272" s="1574">
        <f>10^(CN272/20)*100-100</f>
        <v/>
      </c>
      <c r="DM272" s="777"/>
      <c r="DN272" s="779"/>
      <c r="DO272" s="777">
        <f>IF(DM272="","",10^(DM272/10))</f>
        <v/>
      </c>
      <c r="DP272" s="777">
        <f>IF(ISNUMBER(DN272)=FALSE,"",10^(DN272/10))</f>
        <v/>
      </c>
      <c r="DQ272" s="1578">
        <f>IF(AND(ISNUMBER(DO272),ISNUMBER(DP272)),IF(DO272/DP272&gt;1,ROUND((DO272)/DP272,3),1),1)</f>
        <v/>
      </c>
      <c r="DR272" s="1541"/>
      <c r="DS272" s="1541"/>
      <c r="DT272" s="1541"/>
      <c r="DU272" s="1541"/>
      <c r="DV272" s="1541"/>
      <c r="DW272" s="1541"/>
      <c r="DX272" s="1541"/>
      <c r="DY272" s="1541"/>
      <c r="DZ272" s="1541"/>
      <c r="EA272" s="1541"/>
      <c r="EB272" s="1541"/>
      <c r="EC272" s="1541"/>
      <c r="ED272" s="1541"/>
      <c r="EE272" s="1541"/>
      <c r="EF272" s="1541"/>
      <c r="EG272" s="1541"/>
      <c r="EH272" s="1541"/>
      <c r="EI272" s="1541"/>
      <c r="EJ272" s="1541"/>
      <c r="EK272" s="1541"/>
      <c r="EL272" s="1541"/>
      <c r="EM272" s="1541"/>
      <c r="EN272" s="1541"/>
      <c r="EO272" s="1541"/>
      <c r="EP272" s="1541"/>
      <c r="EQ272" s="1541"/>
      <c r="ER272" s="1541"/>
      <c r="ES272" s="1541"/>
      <c r="ET272" s="1541"/>
      <c r="EU272" s="1541"/>
      <c r="EV272" s="1541"/>
    </row>
    <row r="273" ht="12.75" x14ac:dyDescent="0.2">
      <c r="A273" s="1541"/>
      <c r="B273" s="1541"/>
      <c r="C273"/>
      <c r="D273" s="1486"/>
      <c r="E273" s="1486"/>
      <c r="F273" s="672" t="inlineStr">
        <is>
          <t>5.3</t>
        </is>
      </c>
      <c r="G273" s="1497"/>
      <c r="H273" s="130">
        <f>BV273</f>
        <v/>
      </c>
      <c r="I273" s="130">
        <f>BW273</f>
        <v/>
      </c>
      <c r="J273" s="1299" t="inlineStr">
        <is>
          <t>LTE</t>
        </is>
      </c>
      <c r="K273" s="1299" t="inlineStr">
        <is>
          <t>FDD1</t>
        </is>
      </c>
      <c r="L273" s="115"/>
      <c r="M273" s="130">
        <v>10</v>
      </c>
      <c r="N273" s="119" t="inlineStr">
        <is>
          <t>QPSK</t>
        </is>
      </c>
      <c r="O273" s="131"/>
      <c r="P273" s="6597"/>
      <c r="Q273" s="131">
        <v>1</v>
      </c>
      <c r="R273" s="131">
        <v>0</v>
      </c>
      <c r="S273" s="130"/>
      <c r="T273" s="130">
        <v>18300</v>
      </c>
      <c r="U273" s="6593">
        <v>1950</v>
      </c>
      <c r="V273" s="119"/>
      <c r="W273" s="1305"/>
      <c r="X273" s="119"/>
      <c r="Y273" s="119"/>
      <c r="Z273" s="119"/>
      <c r="AA273" s="115"/>
      <c r="AB273" s="115"/>
      <c r="AC273" s="1300">
        <f>IF(OR(BX273="Close to Ear",BX273="Close to Head"),"Head",IF(BX273="Extremity","Extremity","Body"))</f>
        <v/>
      </c>
      <c r="AD273" s="1301">
        <f>CA273</f>
        <v/>
      </c>
      <c r="AE273" s="1299">
        <f>CB273</f>
        <v/>
      </c>
      <c r="AF273" s="115"/>
      <c r="AG273" s="1302">
        <f>IF(OR(AZ273="",BA273=""),"N/A",IF(DC273="Pass","P","F"))</f>
        <v/>
      </c>
      <c r="AH273" s="129"/>
      <c r="AI273" s="129"/>
      <c r="AJ273" s="129"/>
      <c r="AK273" s="119"/>
      <c r="AL273" s="115"/>
      <c r="AM273" s="119"/>
      <c r="AN273" s="119"/>
      <c r="AO273" s="692"/>
      <c r="AP273" s="692"/>
      <c r="AQ273" s="692"/>
      <c r="AR273" s="692"/>
      <c r="AS273" s="692"/>
      <c r="AT273" s="1303">
        <f>IF(AC273="Extremity",IF(CG273="","",CG273),"")</f>
        <v/>
      </c>
      <c r="AU273" s="1303">
        <f>IF(AC273="Extremity",IF(CH273="","",CH273),"")</f>
        <v/>
      </c>
      <c r="AV273" s="1304">
        <f>IF(AC273="Extremity","",IF(CE273="","",CE273))</f>
        <v/>
      </c>
      <c r="AW273" s="1304">
        <f>IF(AD273="Extremity","",IF(CF273="","",CF273))</f>
        <v/>
      </c>
      <c r="AX273" s="1305">
        <f>DL273</f>
        <v/>
      </c>
      <c r="AY273" s="1305">
        <f>DQ273</f>
        <v/>
      </c>
      <c r="AZ273" s="3377">
        <f>IF(AC273="Extremity",IF(DA273="","",DA273),"")</f>
        <v/>
      </c>
      <c r="BA273" s="3378">
        <f>IF(AC273="Extremity","",IF(CT273="","",CT273))</f>
        <v/>
      </c>
      <c r="BB273" s="1305">
        <f>IF(AC273="Extremity",IF(DB273="","",DB273),"")</f>
        <v/>
      </c>
      <c r="BC273" s="1304">
        <f>IF(AC273="Extremity","",IF(CZ273="","",CZ273))</f>
        <v/>
      </c>
      <c r="BD273" s="1305">
        <f>DD273</f>
        <v/>
      </c>
      <c r="BE273" s="132">
        <f>DE273</f>
        <v/>
      </c>
      <c r="BF273" s="133">
        <f>DF273*60</f>
        <v/>
      </c>
      <c r="BG273" s="121">
        <f>BE273</f>
        <v/>
      </c>
      <c r="BH273" s="133">
        <f>DG273*60</f>
        <v/>
      </c>
      <c r="BI273" s="133">
        <f>DH273</f>
        <v/>
      </c>
      <c r="BJ273" s="117"/>
      <c r="BK273" s="812">
        <f>Overview!$E$7</f>
        <v/>
      </c>
      <c r="BL273" s="117"/>
      <c r="BM273" s="834">
        <f>DI273</f>
        <v/>
      </c>
      <c r="BN273" s="812">
        <f>Overview!$P$153</f>
        <v/>
      </c>
      <c r="BO273" s="117"/>
      <c r="BP273" s="117"/>
      <c r="BQ273" s="115"/>
      <c r="BR273" s="1478"/>
      <c r="BS273" s="1541"/>
      <c r="BT273" s="1864" t="inlineStr">
        <is>
          <t>LTE</t>
        </is>
      </c>
      <c r="BU273" s="1828" t="inlineStr">
        <is>
          <t>FDD1</t>
        </is>
      </c>
      <c r="BV273" s="906">
        <f>Overview!$H$28</f>
        <v/>
      </c>
      <c r="BW273" s="1865"/>
      <c r="BX273" s="1828" t="inlineStr">
        <is>
          <t>Body</t>
        </is>
      </c>
      <c r="BY273" s="882"/>
      <c r="BZ273" s="1828">
        <f>IF(COUNT('Conducted LTE'!$AH$3:$AH$170)=0,10,INDEX('Conducted LTE'!$M$3:$M$170,MATCH(MAX('Conducted LTE'!$AH$3:$AH$170),'Conducted LTE'!$AH$3:$AH$170,0)))</f>
        <v>10</v>
      </c>
      <c r="CA273" s="881" t="str">
        <f>IF(OR(COUNT(CT259:CT272)=0,COUNTIF(CT259:CT272,"&gt;0,8")=0),
"N/A",
CA271 &amp; " - Variability")</f>
        <v>N/A</v>
      </c>
      <c r="CB273" s="200">
        <v>5</v>
      </c>
      <c r="CC273" s="881">
        <f>IF(COUNT('Conducted LTE'!$AH$3:$AH$170)=0,18300,INDEX('Conducted LTE'!$T$3:$T$170,MATCH(MAX('Conducted LTE'!$AH$3:$AH$170),'Conducted LTE'!$AH$3:$AH$170,0)))</f>
        <v>18300</v>
      </c>
      <c r="CD273" s="881">
        <f>IF(COUNT('Conducted LTE'!$AH$3:$AH$170)=0,1950,INDEX('Conducted LTE'!$U$3:$U$170,MATCH(MAX('Conducted LTE'!$AH$3:$AH$170),'Conducted LTE'!$AH$3:$AH$170,0)))</f>
        <v>1950</v>
      </c>
      <c r="CE273" s="7234"/>
      <c r="CF273" s="7234"/>
      <c r="CG273" s="6706"/>
      <c r="CH273" s="6706"/>
      <c r="CI273" s="225">
        <f>BY273</f>
        <v/>
      </c>
      <c r="CJ273" s="237">
        <f>BZ273</f>
        <v/>
      </c>
      <c r="CK273" s="223">
        <f>CA273</f>
        <v/>
      </c>
      <c r="CL273" s="237">
        <f>CC273</f>
        <v/>
      </c>
      <c r="CM273" s="237">
        <f>CD273</f>
        <v/>
      </c>
      <c r="CN273" s="1527"/>
      <c r="CO273" s="1579"/>
      <c r="CP273" s="7214">
        <f>IF(CF273=""," ",IF(ABS(CE273-CF273)&lt;=0.1,"Valid","Not valid"))</f>
        <v/>
      </c>
      <c r="CQ273" s="1674">
        <f> IF(CE273="","",IF(AND(CE273&lt;&gt;"",CF273=""),IF(CE273&gt;=0.8,"Medir+Sig Max","No"),IF(CF273&lt;&gt;"",IF(CF273&gt;=0.8,"Medir+Sig Max","No"),"")))</f>
        <v/>
      </c>
      <c r="CR273" s="6927">
        <f>IF(UPPER($CQ$1)="X",IF(CF273=""," ",IF((ABS(CE273)&lt;5)*AND(ABS(CF273)&lt;5)*AND(ABS(CT273)&lt;5),"Solo si es max","Medir")),IF(CF273=""," ",IF((ABS(CE273)&lt;1)*AND(ABS(CF273)&lt;1)*AND(ABS(CT273)&lt;1),"Solo si es max","Medir")))</f>
        <v/>
      </c>
      <c r="CS273" s="1674">
        <f>IF(CF273="","",IF(MAX(CF259:CF272)=0,"",IF(AND(CF273&lt;=1.45,(CF273/MAX(CF259:CF272))&lt;=1.2,(CF273/MAX(CF259:CF272))&gt;=0.8),"Válido","REPETIR VAR")))</f>
        <v/>
      </c>
      <c r="CT273" s="220">
        <f>IF(CO273="",IF(AND(CE273="",CF273=""),"",IF(CF273="",IF(DQ273&gt;1,ROUND(DQ273*CE273,3),CE273),IF(DQ273&gt;1,ROUND(DQ273*CF273,3),CF273))),IF(AND(CE273="",CF273=""),"",IF(CF273="",IF(DQ273&gt;1,ROUND(DQ273*CE273*(1/(CO273)),3),CE273*(1/(CO273))),IF(DQ273&gt;1,ROUND(DQ273*CF273*(1/(CO273)),3),CF273*(1/(CO273))))))</f>
        <v/>
      </c>
      <c r="CU273" s="224">
        <f>BY273</f>
        <v/>
      </c>
      <c r="CV273" s="237">
        <f>BZ273</f>
        <v/>
      </c>
      <c r="CW273" s="237">
        <f>CA273</f>
        <v/>
      </c>
      <c r="CX273" s="224">
        <f>CC273</f>
        <v/>
      </c>
      <c r="CY273" s="237">
        <f>CD273</f>
        <v/>
      </c>
      <c r="CZ273" s="7474">
        <f>IF(COUNTIF(Overview!K12:K14,TRUE)&gt;0,1.6,IF(COUNTIF(Overview!L12:L14,TRUE)&gt;0,8,0))</f>
        <v/>
      </c>
      <c r="DA273" s="1788"/>
      <c r="DB273" s="7483"/>
      <c r="DC273" s="844">
        <f>IF(CT273="","",IF(CT273&gt;CZ273,"Fail","Pass"))</f>
        <v/>
      </c>
      <c r="DD273" s="402"/>
      <c r="DE273" s="1565">
        <f>MyTimestamp(DC273)</f>
        <v/>
      </c>
      <c r="DF273" s="1531">
        <f>IF(COUNT(CE273:CH273)=1,15,IF(COUNT(CE273:CH273)=0,0,30))</f>
        <v/>
      </c>
      <c r="DG273" s="1532">
        <f>IF(DF273=0,0,2)</f>
        <v/>
      </c>
      <c r="DH273" s="1866"/>
      <c r="DI273" s="1866"/>
      <c r="DJ273" s="1863"/>
      <c r="DK273" s="1789"/>
      <c r="DL273" s="1574">
        <f>10^(CN273/20)*100-100</f>
        <v/>
      </c>
      <c r="DM273" s="777"/>
      <c r="DN273" s="970"/>
      <c r="DO273" s="777">
        <f>IF(DM273="","",10^(DM273/10))</f>
        <v/>
      </c>
      <c r="DP273" s="777">
        <f>IF(ISNUMBER(DN273)=FALSE,"",10^(DN273/10))</f>
        <v/>
      </c>
      <c r="DQ273" s="1578">
        <f>IF(AND(ISNUMBER(DO273),ISNUMBER(DP273)),IF(DO273/DP273&gt;1,ROUND((DO273)/DP273,3),1),1)</f>
        <v/>
      </c>
      <c r="DR273" s="1541"/>
      <c r="DS273" s="1541"/>
      <c r="DT273" s="1541"/>
      <c r="DU273" s="1541"/>
      <c r="DV273" s="1541"/>
      <c r="DW273" s="1541"/>
      <c r="DX273" s="1541"/>
      <c r="DY273" s="1541"/>
      <c r="DZ273" s="1541"/>
      <c r="EA273" s="1541"/>
      <c r="EB273" s="1541"/>
      <c r="EC273" s="1541"/>
      <c r="ED273" s="1541"/>
      <c r="EE273" s="1541"/>
      <c r="EF273" s="1541"/>
      <c r="EG273" s="1541"/>
      <c r="EH273" s="1541"/>
      <c r="EI273" s="1541"/>
      <c r="EJ273" s="1541"/>
      <c r="EK273" s="1541"/>
      <c r="EL273" s="1541"/>
      <c r="EM273" s="1541"/>
      <c r="EN273" s="1541"/>
      <c r="EO273" s="1541"/>
      <c r="EP273" s="1541"/>
      <c r="EQ273" s="1541"/>
      <c r="ER273" s="1541"/>
      <c r="ES273" s="1541"/>
      <c r="ET273" s="1541"/>
      <c r="EU273" s="1541"/>
      <c r="EV273" s="1541"/>
    </row>
    <row r="274" ht="12.75" x14ac:dyDescent="0.2">
      <c r="A274" s="1541"/>
      <c r="B274" s="1541"/>
      <c r="C274"/>
      <c r="D274" s="1486"/>
      <c r="E274" s="1486"/>
      <c r="F274" s="672" t="inlineStr">
        <is>
          <t>5.3</t>
        </is>
      </c>
      <c r="G274" s="1497"/>
      <c r="H274" s="130">
        <f>BV274</f>
        <v/>
      </c>
      <c r="I274" s="130">
        <f>BW274</f>
        <v/>
      </c>
      <c r="J274" s="1299" t="inlineStr">
        <is>
          <t>LTE</t>
        </is>
      </c>
      <c r="K274" s="1299" t="inlineStr">
        <is>
          <t>FDD1</t>
        </is>
      </c>
      <c r="L274" s="115"/>
      <c r="M274" s="130">
        <v>10</v>
      </c>
      <c r="N274" s="119" t="inlineStr">
        <is>
          <t>QPSK</t>
        </is>
      </c>
      <c r="O274" s="131"/>
      <c r="P274" s="6597"/>
      <c r="Q274" s="131">
        <v>1</v>
      </c>
      <c r="R274" s="131">
        <v>0</v>
      </c>
      <c r="S274" s="130"/>
      <c r="T274" s="130">
        <v>18300</v>
      </c>
      <c r="U274" s="6593">
        <v>1950</v>
      </c>
      <c r="V274" s="119"/>
      <c r="W274" s="1305"/>
      <c r="X274" s="119"/>
      <c r="Y274" s="119"/>
      <c r="Z274" s="119"/>
      <c r="AA274" s="115"/>
      <c r="AB274" s="115"/>
      <c r="AC274" s="1300">
        <f>IF(OR(BX274="Close to Ear",BX274="Close to Head"),"Head",IF(BX274="Extremity","Extremity","Body"))</f>
        <v/>
      </c>
      <c r="AD274" s="1301">
        <f>CA274</f>
        <v/>
      </c>
      <c r="AE274" s="1299">
        <f>CB274</f>
        <v/>
      </c>
      <c r="AF274" s="115"/>
      <c r="AG274" s="1302">
        <f>IF(OR(AZ274="",BA274=""),"N/A",IF(DC274="Pass","P","F"))</f>
        <v/>
      </c>
      <c r="AH274" s="129"/>
      <c r="AI274" s="129"/>
      <c r="AJ274" s="129"/>
      <c r="AK274" s="119"/>
      <c r="AL274" s="115"/>
      <c r="AM274" s="119"/>
      <c r="AN274" s="119"/>
      <c r="AO274" s="692"/>
      <c r="AP274" s="692"/>
      <c r="AQ274" s="692"/>
      <c r="AR274" s="692"/>
      <c r="AS274" s="692"/>
      <c r="AT274" s="1303">
        <f>IF(AC274="Extremity",IF(CG274="","",CG274),"")</f>
        <v/>
      </c>
      <c r="AU274" s="1303">
        <f>IF(AC274="Extremity",IF(CH274="","",CH274),"")</f>
        <v/>
      </c>
      <c r="AV274" s="1304">
        <f>IF(AC274="Extremity","",IF(CE274="","",CE274))</f>
        <v/>
      </c>
      <c r="AW274" s="1304">
        <f>IF(AD274="Extremity","",IF(CF274="","",CF274))</f>
        <v/>
      </c>
      <c r="AX274" s="1305">
        <f>DL274</f>
        <v/>
      </c>
      <c r="AY274" s="1305">
        <f>DQ274</f>
        <v/>
      </c>
      <c r="AZ274" s="3377">
        <f>IF(AC274="Extremity",IF(DA274="","",DA274),"")</f>
        <v/>
      </c>
      <c r="BA274" s="3378">
        <f>IF(AC274="Extremity","",IF(CT274="","",CT274))</f>
        <v/>
      </c>
      <c r="BB274" s="1305">
        <f>IF(AC274="Extremity",IF(DB274="","",DB274),"")</f>
        <v/>
      </c>
      <c r="BC274" s="1304">
        <f>IF(AC274="Extremity","",IF(CZ274="","",CZ274))</f>
        <v/>
      </c>
      <c r="BD274" s="1305">
        <f>DD274</f>
        <v/>
      </c>
      <c r="BE274" s="132">
        <f>DE274</f>
        <v/>
      </c>
      <c r="BF274" s="133">
        <f>DF274*60</f>
        <v/>
      </c>
      <c r="BG274" s="121">
        <f>BE274</f>
        <v/>
      </c>
      <c r="BH274" s="133">
        <f>DG274*60</f>
        <v/>
      </c>
      <c r="BI274" s="133">
        <f>DH274</f>
        <v/>
      </c>
      <c r="BJ274" s="117"/>
      <c r="BK274" s="812">
        <f>Overview!$E$7</f>
        <v/>
      </c>
      <c r="BL274" s="117"/>
      <c r="BM274" s="834">
        <f>DI274</f>
        <v/>
      </c>
      <c r="BN274" s="812">
        <f>Overview!$P$153</f>
        <v/>
      </c>
      <c r="BO274" s="117"/>
      <c r="BP274" s="117"/>
      <c r="BQ274" s="115"/>
      <c r="BR274" s="1478"/>
      <c r="BS274" s="1541"/>
      <c r="BT274" s="1864" t="inlineStr">
        <is>
          <t>LTE</t>
        </is>
      </c>
      <c r="BU274" s="1828" t="inlineStr">
        <is>
          <t>FDD1</t>
        </is>
      </c>
      <c r="BV274" s="906">
        <f>Overview!$H$28</f>
        <v/>
      </c>
      <c r="BW274" s="1865"/>
      <c r="BX274" s="1828" t="inlineStr">
        <is>
          <t>Body</t>
        </is>
      </c>
      <c r="BY274" s="882"/>
      <c r="BZ274" s="1828">
        <f>IF(COUNT('Conducted LTE'!$AH$3:$AH$170)=0,10,INDEX('Conducted LTE'!$M$3:$M$170,MATCH(MAX('Conducted LTE'!$AH$3:$AH$170),'Conducted LTE'!$AH$3:$AH$170,0)))</f>
        <v>10</v>
      </c>
      <c r="CA274" s="6689" t="str">
        <f>IF(CS273="REPETIR VAR",CA272 &amp; " - Variability2","N/A")</f>
        <v>N/A</v>
      </c>
      <c r="CB274" s="200">
        <v>5</v>
      </c>
      <c r="CC274" s="6689">
        <f>IF(COUNT('Conducted LTE'!$AH$3:$AH$170)=0,18300,INDEX('Conducted LTE'!$T$3:$T$170,MATCH(MAX('Conducted LTE'!$AH$3:$AH$170),'Conducted LTE'!$AH$3:$AH$170,0)))</f>
        <v>18300</v>
      </c>
      <c r="CD274" s="6689">
        <f>IF(COUNT('Conducted LTE'!$AH$3:$AH$170)=0,1950,INDEX('Conducted LTE'!$U$3:$U$170,MATCH(MAX('Conducted LTE'!$AH$3:$AH$170),'Conducted LTE'!$AH$3:$AH$170,0)))</f>
        <v>1950</v>
      </c>
      <c r="CE274" s="7234"/>
      <c r="CF274" s="7234"/>
      <c r="CG274" s="6706"/>
      <c r="CH274" s="6706"/>
      <c r="CI274" s="225">
        <f>BY274</f>
        <v/>
      </c>
      <c r="CJ274" s="237">
        <f>BZ274</f>
        <v/>
      </c>
      <c r="CK274" s="223">
        <f>CA274</f>
        <v/>
      </c>
      <c r="CL274" s="237">
        <f>CC274</f>
        <v/>
      </c>
      <c r="CM274" s="237">
        <f>CD274</f>
        <v/>
      </c>
      <c r="CN274" s="1527"/>
      <c r="CO274" s="1579"/>
      <c r="CP274" s="7214">
        <f>IF(CF274=""," ",IF(ABS(CE274-CF274)&lt;=0.1,"Valid","Not valid"))</f>
        <v/>
      </c>
      <c r="CQ274" s="1674">
        <f> IF(CE274="","",IF(AND(CE274&lt;&gt;"",CF274=""),IF(CE274&gt;=0.8,"Medir+Sig Max","No"),IF(CF274&lt;&gt;"",IF(CF274&gt;=0.8,"Medir+Sig Max","No"),"")))</f>
        <v/>
      </c>
      <c r="CR274" s="6927">
        <f>IF(UPPER($CQ$1)="X",IF(CF274=""," ",IF((ABS(CE274)&lt;5)*AND(ABS(CF274)&lt;5)*AND(ABS(CT274)&lt;5),"Solo si es max","Medir")),IF(CF274=""," ",IF((ABS(CE274)&lt;1)*AND(ABS(CF274)&lt;1)*AND(ABS(CT274)&lt;1),"Solo si es max","Medir")))</f>
        <v/>
      </c>
      <c r="CS274" s="1674"/>
      <c r="CT274" s="220">
        <f>IF(CO274="",IF(AND(CE274="",CF274=""),"",IF(CF274="",IF(DQ274&gt;1,ROUND(DQ274*CE274,3),CE274),IF(DQ274&gt;1,ROUND(DQ274*CF274,3),CF274))),IF(AND(CE274="",CF274=""),"",IF(CF274="",IF(DQ274&gt;1,ROUND(DQ274*CE274*(1/(CO274)),3),CE274*(1/(CO274))),IF(DQ274&gt;1,ROUND(DQ274*CF274*(1/(CO274)),3),CF274*(1/(CO274))))))</f>
        <v/>
      </c>
      <c r="CU274" s="224">
        <f>BY274</f>
        <v/>
      </c>
      <c r="CV274" s="237">
        <f>BZ274</f>
        <v/>
      </c>
      <c r="CW274" s="237">
        <f>CA274</f>
        <v/>
      </c>
      <c r="CX274" s="224">
        <f>CC274</f>
        <v/>
      </c>
      <c r="CY274" s="237">
        <f>CD274</f>
        <v/>
      </c>
      <c r="CZ274" s="7474">
        <f>IF(COUNTIF(Overview!K12:K14,TRUE)&gt;0,1.6,IF(COUNTIF(Overview!L12:L14,TRUE)&gt;0,8,0))</f>
        <v/>
      </c>
      <c r="DA274" s="1788"/>
      <c r="DB274" s="7483"/>
      <c r="DC274" s="844">
        <f>IF(CT274="","",IF(CT274&gt;CZ274,"Fail","Pass"))</f>
        <v/>
      </c>
      <c r="DD274" s="402"/>
      <c r="DE274" s="1565">
        <f>MyTimestamp(DC274)</f>
        <v/>
      </c>
      <c r="DF274" s="1531">
        <f>IF(COUNT(CE274:CH274)=1,15,IF(COUNT(CE274:CH274)=0,0,30))</f>
        <v/>
      </c>
      <c r="DG274" s="1532">
        <f>IF(DF274=0,0,2)</f>
        <v/>
      </c>
      <c r="DH274" s="1866"/>
      <c r="DI274" s="1866"/>
      <c r="DJ274" s="1863"/>
      <c r="DK274" s="1789"/>
      <c r="DL274" s="1574">
        <f>10^(CN274/20)*100-100</f>
        <v/>
      </c>
      <c r="DM274" s="777"/>
      <c r="DN274" s="970"/>
      <c r="DO274" s="777">
        <f>IF(DM274="","",10^(DM274/10))</f>
        <v/>
      </c>
      <c r="DP274" s="777">
        <f>IF(ISNUMBER(DN274)=FALSE,"",10^(DN274/10))</f>
        <v/>
      </c>
      <c r="DQ274" s="1578">
        <f>IF(AND(ISNUMBER(DO274),ISNUMBER(DP274)),IF(DO274/DP274&gt;1,ROUND((DO274)/DP274,3),1),1)</f>
        <v/>
      </c>
      <c r="DR274" s="1541"/>
      <c r="DS274" s="1541"/>
      <c r="DT274" s="1541"/>
      <c r="DU274" s="1541"/>
      <c r="DV274" s="1541"/>
      <c r="DW274" s="1541"/>
      <c r="DX274" s="1541"/>
      <c r="DY274" s="1541"/>
      <c r="DZ274" s="1541"/>
      <c r="EA274" s="1541"/>
      <c r="EB274" s="1541"/>
      <c r="EC274" s="1541"/>
      <c r="ED274" s="1541"/>
      <c r="EE274" s="1541"/>
      <c r="EF274" s="1541"/>
      <c r="EG274" s="1541"/>
      <c r="EH274" s="1541"/>
      <c r="EI274" s="1541"/>
      <c r="EJ274" s="1541"/>
      <c r="EK274" s="1541"/>
      <c r="EL274" s="1541"/>
      <c r="EM274" s="1541"/>
      <c r="EN274" s="1541"/>
      <c r="EO274" s="1541"/>
      <c r="EP274" s="1541"/>
      <c r="EQ274" s="1541"/>
      <c r="ER274" s="1541"/>
      <c r="ES274" s="1541"/>
      <c r="ET274" s="1541"/>
      <c r="EU274" s="1541"/>
      <c r="EV274" s="1541"/>
    </row>
    <row r="275" ht="12.75" x14ac:dyDescent="0.2">
      <c r="A275" s="1541"/>
      <c r="B275" s="1541"/>
      <c r="C275"/>
      <c r="D275" s="6590"/>
      <c r="E275" s="6590"/>
      <c r="F275" s="6591" t="inlineStr">
        <is>
          <t>5.3</t>
        </is>
      </c>
      <c r="G275" s="6592"/>
      <c r="H275" s="6593">
        <f>BV275</f>
        <v/>
      </c>
      <c r="I275" s="6593">
        <f>BW275</f>
        <v/>
      </c>
      <c r="J275" s="6594" t="inlineStr">
        <is>
          <t>LTE</t>
        </is>
      </c>
      <c r="K275" s="6594" t="inlineStr">
        <is>
          <t>FDD1</t>
        </is>
      </c>
      <c r="L275" s="6595"/>
      <c r="M275" s="6593">
        <v>10</v>
      </c>
      <c r="N275" s="6596" t="inlineStr">
        <is>
          <t>QPSK</t>
        </is>
      </c>
      <c r="O275" s="6597"/>
      <c r="P275" s="6597"/>
      <c r="Q275" s="6597">
        <v>1</v>
      </c>
      <c r="R275" s="6597">
        <v>0</v>
      </c>
      <c r="S275" s="6593"/>
      <c r="T275" s="130">
        <v>18300</v>
      </c>
      <c r="U275" s="6593">
        <v>1950</v>
      </c>
      <c r="V275" s="6596"/>
      <c r="W275" s="6598"/>
      <c r="X275" s="6596"/>
      <c r="Y275" s="6596"/>
      <c r="Z275" s="6596"/>
      <c r="AA275" s="6595"/>
      <c r="AB275" s="6595"/>
      <c r="AC275" s="6599">
        <f>IF(OR(BX275="Close to Ear",BX275="Close to Head"),"Head",IF(BX275="Extremity","Extremity","Body"))</f>
        <v/>
      </c>
      <c r="AD275" s="6600">
        <f>CA275</f>
        <v/>
      </c>
      <c r="AE275" s="6594">
        <f>CB275</f>
        <v/>
      </c>
      <c r="AF275" s="6595"/>
      <c r="AG275" s="6601">
        <f>IF(OR(AZ275="",BA275=""),"N/A",IF(DC275="Pass","P","F"))</f>
        <v/>
      </c>
      <c r="AH275" s="6602"/>
      <c r="AI275" s="6602"/>
      <c r="AJ275" s="6602"/>
      <c r="AK275" s="6596"/>
      <c r="AL275" s="6595"/>
      <c r="AM275" s="6596"/>
      <c r="AN275" s="6596"/>
      <c r="AO275" s="6603"/>
      <c r="AP275" s="6603"/>
      <c r="AQ275" s="6603"/>
      <c r="AR275" s="6603"/>
      <c r="AS275" s="6603"/>
      <c r="AT275" s="6604">
        <f>IF(AC275="Extremity",IF(CG275="","",CG275),"")</f>
        <v/>
      </c>
      <c r="AU275" s="6604">
        <f>IF(AC275="Extremity",IF(CH275="","",CH275),"")</f>
        <v/>
      </c>
      <c r="AV275" s="6605">
        <f>IF(AC275="Extremity","",IF(CE275="","",CE275))</f>
        <v/>
      </c>
      <c r="AW275" s="6605">
        <f>IF(AD275="Extremity","",IF(CF275="","",CF275))</f>
        <v/>
      </c>
      <c r="AX275" s="6598">
        <f>DL275</f>
        <v/>
      </c>
      <c r="AY275" s="6598">
        <f>DQ275</f>
        <v/>
      </c>
      <c r="AZ275" s="6606">
        <f>IF(AC275="Extremity",IF(DA275="","",DA275),"")</f>
        <v/>
      </c>
      <c r="BA275" s="6607">
        <f>IF(AC275="Extremity","",IF(CT275="","",CT275))</f>
        <v/>
      </c>
      <c r="BB275" s="6598">
        <f>IF(AC275="Extremity",IF(DB275="","",DB275),"")</f>
        <v/>
      </c>
      <c r="BC275" s="6605">
        <f>IF(AC275="Extremity","",IF(CZ275="","",CZ275))</f>
        <v/>
      </c>
      <c r="BD275" s="6598">
        <f>DD275</f>
        <v/>
      </c>
      <c r="BE275" s="6608">
        <f>DE275</f>
        <v/>
      </c>
      <c r="BF275" s="6609">
        <f>DF275*60</f>
        <v/>
      </c>
      <c r="BG275" s="6610">
        <f>BE275</f>
        <v/>
      </c>
      <c r="BH275" s="6609">
        <f>DG275*60</f>
        <v/>
      </c>
      <c r="BI275" s="6609">
        <f>DH275</f>
        <v/>
      </c>
      <c r="BJ275" s="6611"/>
      <c r="BK275" s="6612">
        <f>Overview!$E$7</f>
        <v/>
      </c>
      <c r="BL275" s="6611"/>
      <c r="BM275" s="6609">
        <f>DI275</f>
        <v/>
      </c>
      <c r="BN275" s="6612">
        <f>Overview!$P$153</f>
        <v/>
      </c>
      <c r="BO275" s="6611"/>
      <c r="BP275" s="6611"/>
      <c r="BQ275" s="6595"/>
      <c r="BR275" s="6613"/>
      <c r="BS275" s="1541"/>
      <c r="BT275" s="1864" t="inlineStr">
        <is>
          <t>LTE</t>
        </is>
      </c>
      <c r="BU275" s="1828" t="inlineStr">
        <is>
          <t>FDD1</t>
        </is>
      </c>
      <c r="BV275" s="906">
        <f>Overview!$H$28</f>
        <v/>
      </c>
      <c r="BW275" s="1865"/>
      <c r="BX275" s="1828" t="inlineStr">
        <is>
          <t>Body</t>
        </is>
      </c>
      <c r="BY275" s="882"/>
      <c r="BZ275" s="1828">
        <f>IF(COUNT('Conducted LTE'!$AH$3:$AH$170)=0,10,INDEX('Conducted LTE'!$M$3:$M$170,MATCH(MAX('Conducted LTE'!$AH$3:$AH$170),'Conducted LTE'!$AH$3:$AH$170,0)))</f>
        <v>10</v>
      </c>
      <c r="CA275" s="6689" t="str">
        <f>CONCATENATE(CA271," - Battery check 1")</f>
        <v>TBD - Battery check 1</v>
      </c>
      <c r="CB275" s="200">
        <v>5</v>
      </c>
      <c r="CC275" s="6689">
        <f>IF(COUNT('Conducted LTE'!$AH$3:$AH$170)=0,18300,INDEX('Conducted LTE'!$T$3:$T$170,MATCH(MAX('Conducted LTE'!$AH$3:$AH$170),'Conducted LTE'!$AH$3:$AH$170,0)))</f>
        <v>18300</v>
      </c>
      <c r="CD275" s="6689">
        <f>IF(COUNT('Conducted LTE'!$AH$3:$AH$170)=0,1950,INDEX('Conducted LTE'!$U$3:$U$170,MATCH(MAX('Conducted LTE'!$AH$3:$AH$170),'Conducted LTE'!$AH$3:$AH$170,0)))</f>
        <v>1950</v>
      </c>
      <c r="CE275" s="7234"/>
      <c r="CF275" s="7234"/>
      <c r="CG275" s="6706"/>
      <c r="CH275" s="6706"/>
      <c r="CI275" s="225">
        <f>BY275</f>
        <v/>
      </c>
      <c r="CJ275" s="237">
        <f>BZ275</f>
        <v/>
      </c>
      <c r="CK275" s="223">
        <f>CA275</f>
        <v/>
      </c>
      <c r="CL275" s="237">
        <f>CC275</f>
        <v/>
      </c>
      <c r="CM275" s="237">
        <f>CD275</f>
        <v/>
      </c>
      <c r="CN275" s="1527"/>
      <c r="CO275" s="1579"/>
      <c r="CP275" s="7214">
        <f>IF(CF275=""," ",IF(ABS(CE275-CF275)&lt;=0.1,"Valid","Not valid"))</f>
        <v/>
      </c>
      <c r="CQ275" s="1674">
        <f> IF(CE275="","",IF(AND(CE275&lt;&gt;"",CF275=""),IF(CE275&gt;=0.8,"Medir+Sig Max","No"),IF(CF275&lt;&gt;"",IF(CF275&gt;=0.8,"Medir+Sig Max","No"),"")))</f>
        <v/>
      </c>
      <c r="CR275" s="6927">
        <f>IF(UPPER($CQ$1)="X",IF(CF275=""," ",IF((ABS(CE275)&lt;5)*AND(ABS(CF275)&lt;5)*AND(ABS(CT275)&lt;5),"Solo si es max","Medir")),IF(CF275=""," ",IF((ABS(CE275)&lt;1)*AND(ABS(CF275)&lt;1)*AND(ABS(CT275)&lt;1),"Solo si es max","Medir")))</f>
        <v/>
      </c>
      <c r="CS275" s="1674"/>
      <c r="CT275" s="220">
        <f>IF(CO275="",IF(AND(CE275="",CF275=""),"",IF(CF275="",IF(DQ275&gt;1,ROUND(DQ275*CE275,3),CE275),IF(DQ275&gt;1,ROUND(DQ275*CF275,3),CF275))),IF(AND(CE275="",CF275=""),"",IF(CF275="",IF(DQ275&gt;1,ROUND(DQ275*CE275*(1/(CO275)),3),CE275*(1/(CO275))),IF(DQ275&gt;1,ROUND(DQ275*CF275*(1/(CO275)),3),CF275*(1/(CO275))))))</f>
        <v/>
      </c>
      <c r="CU275" s="224">
        <f>BY275</f>
        <v/>
      </c>
      <c r="CV275" s="237">
        <f>BZ275</f>
        <v/>
      </c>
      <c r="CW275" s="237">
        <f>CA275</f>
        <v/>
      </c>
      <c r="CX275" s="224">
        <f>CC275</f>
        <v/>
      </c>
      <c r="CY275" s="237">
        <f>CD275</f>
        <v/>
      </c>
      <c r="CZ275" s="7474">
        <f>IF(COUNTIF(Overview!K12:K14,TRUE)&gt;0,1.6,IF(COUNTIF(Overview!L12:L14,TRUE)&gt;0,8,0))</f>
        <v/>
      </c>
      <c r="DA275" s="1788"/>
      <c r="DB275" s="7483"/>
      <c r="DC275" s="844">
        <f>IF(CT275="","",IF(CT275&gt;CZ275,"Fail","Pass"))</f>
        <v/>
      </c>
      <c r="DD275" s="402"/>
      <c r="DE275" s="1565">
        <f>MyTimestamp(DC275)</f>
        <v/>
      </c>
      <c r="DF275" s="1531">
        <f>IF(COUNT(CE275:CH275)=1,15,IF(COUNT(CE275:CH275)=0,0,30))</f>
        <v/>
      </c>
      <c r="DG275" s="1532">
        <f>IF(DF275=0,0,2)</f>
        <v/>
      </c>
      <c r="DH275" s="1866"/>
      <c r="DI275" s="1866"/>
      <c r="DJ275" s="1863"/>
      <c r="DK275" s="1789"/>
      <c r="DL275" s="1574">
        <f>10^(CN275/20)*100-100</f>
        <v/>
      </c>
      <c r="DM275" s="777"/>
      <c r="DN275" s="970"/>
      <c r="DO275" s="777">
        <f>IF(DM275="","",10^(DM275/10))</f>
        <v/>
      </c>
      <c r="DP275" s="777">
        <f>IF(ISNUMBER(DN275)=FALSE,"",10^(DN275/10))</f>
        <v/>
      </c>
      <c r="DQ275" s="1578">
        <f>IF(AND(ISNUMBER(DO275),ISNUMBER(DP275)),IF(DO275/DP275&gt;1,ROUND((DO275)/DP275,3),1),1)</f>
        <v/>
      </c>
      <c r="DR275" s="1541"/>
      <c r="DS275" s="1541"/>
      <c r="DT275" s="1541"/>
      <c r="DU275" s="1541"/>
      <c r="DV275" s="1541"/>
      <c r="DW275" s="1541"/>
      <c r="DX275" s="1541"/>
      <c r="DY275" s="1541"/>
      <c r="DZ275" s="1541"/>
      <c r="EA275" s="1541"/>
      <c r="EB275" s="1541"/>
      <c r="EC275" s="1541"/>
      <c r="ED275" s="1541"/>
      <c r="EE275" s="1541"/>
      <c r="EF275" s="1541"/>
      <c r="EG275" s="1541"/>
      <c r="EH275" s="1541"/>
      <c r="EI275" s="1541"/>
      <c r="EJ275" s="1541"/>
      <c r="EK275" s="1541"/>
      <c r="EL275" s="1541"/>
      <c r="EM275" s="1541"/>
      <c r="EN275" s="1541"/>
      <c r="EO275" s="1541"/>
      <c r="EP275" s="1541"/>
      <c r="EQ275" s="1541"/>
      <c r="ER275" s="1541"/>
      <c r="ES275" s="1541"/>
      <c r="ET275" s="1541"/>
      <c r="EU275" s="1541"/>
      <c r="EV275" s="1541"/>
    </row>
    <row r="276" ht="12.75" x14ac:dyDescent="0.2">
      <c r="A276" s="1541"/>
      <c r="B276" s="1541"/>
      <c r="C276"/>
      <c r="D276" s="6590"/>
      <c r="E276" s="6590"/>
      <c r="F276" s="6591" t="inlineStr">
        <is>
          <t>5.3</t>
        </is>
      </c>
      <c r="G276" s="6592"/>
      <c r="H276" s="6593">
        <f>BV276</f>
        <v/>
      </c>
      <c r="I276" s="6593">
        <f>BW276</f>
        <v/>
      </c>
      <c r="J276" s="6594" t="inlineStr">
        <is>
          <t>LTE</t>
        </is>
      </c>
      <c r="K276" s="6594" t="inlineStr">
        <is>
          <t>FDD1</t>
        </is>
      </c>
      <c r="L276" s="6595"/>
      <c r="M276" s="6593">
        <v>10</v>
      </c>
      <c r="N276" s="6596" t="inlineStr">
        <is>
          <t>QPSK</t>
        </is>
      </c>
      <c r="O276" s="6597"/>
      <c r="P276" s="6597"/>
      <c r="Q276" s="6597">
        <v>1</v>
      </c>
      <c r="R276" s="6597">
        <v>0</v>
      </c>
      <c r="S276" s="6593"/>
      <c r="T276" s="130">
        <v>18300</v>
      </c>
      <c r="U276" s="6593">
        <v>1950</v>
      </c>
      <c r="V276" s="6596"/>
      <c r="W276" s="6598"/>
      <c r="X276" s="6596"/>
      <c r="Y276" s="6596"/>
      <c r="Z276" s="6596"/>
      <c r="AA276" s="6595"/>
      <c r="AB276" s="6595"/>
      <c r="AC276" s="6599">
        <f>IF(OR(BX276="Close to Ear",BX276="Close to Head"),"Head",IF(BX276="Extremity","Extremity","Body"))</f>
        <v/>
      </c>
      <c r="AD276" s="6600">
        <f>CA276</f>
        <v/>
      </c>
      <c r="AE276" s="6594">
        <f>CB276</f>
        <v/>
      </c>
      <c r="AF276" s="6595"/>
      <c r="AG276" s="6601">
        <f>IF(OR(AZ276="",BA276=""),"N/A",IF(DC276="Pass","P","F"))</f>
        <v/>
      </c>
      <c r="AH276" s="6602"/>
      <c r="AI276" s="6602"/>
      <c r="AJ276" s="6602"/>
      <c r="AK276" s="6596"/>
      <c r="AL276" s="6595"/>
      <c r="AM276" s="6596"/>
      <c r="AN276" s="6596"/>
      <c r="AO276" s="6603"/>
      <c r="AP276" s="6603"/>
      <c r="AQ276" s="6603"/>
      <c r="AR276" s="6603"/>
      <c r="AS276" s="6603"/>
      <c r="AT276" s="6604">
        <f>IF(AC276="Extremity",IF(CG276="","",CG276),"")</f>
        <v/>
      </c>
      <c r="AU276" s="6604">
        <f>IF(AC276="Extremity",IF(CH276="","",CH276),"")</f>
        <v/>
      </c>
      <c r="AV276" s="6605">
        <f>IF(AC276="Extremity","",IF(CE276="","",CE276))</f>
        <v/>
      </c>
      <c r="AW276" s="6605">
        <f>IF(AD276="Extremity","",IF(CF276="","",CF276))</f>
        <v/>
      </c>
      <c r="AX276" s="6598">
        <f>DL276</f>
        <v/>
      </c>
      <c r="AY276" s="6598">
        <f>DQ276</f>
        <v/>
      </c>
      <c r="AZ276" s="6606">
        <f>IF(AC276="Extremity",IF(DA276="","",DA276),"")</f>
        <v/>
      </c>
      <c r="BA276" s="6607">
        <f>IF(AC276="Extremity","",IF(CT276="","",CT276))</f>
        <v/>
      </c>
      <c r="BB276" s="6598">
        <f>IF(AC276="Extremity",IF(DB276="","",DB276),"")</f>
        <v/>
      </c>
      <c r="BC276" s="6605">
        <f>IF(AC276="Extremity","",IF(CZ276="","",CZ276))</f>
        <v/>
      </c>
      <c r="BD276" s="6598">
        <f>DD276</f>
        <v/>
      </c>
      <c r="BE276" s="6608">
        <f>DE276</f>
        <v/>
      </c>
      <c r="BF276" s="6609">
        <f>DF276*60</f>
        <v/>
      </c>
      <c r="BG276" s="6610">
        <f>BE276</f>
        <v/>
      </c>
      <c r="BH276" s="6609">
        <f>DG276*60</f>
        <v/>
      </c>
      <c r="BI276" s="6609">
        <f>DH276</f>
        <v/>
      </c>
      <c r="BJ276" s="6611"/>
      <c r="BK276" s="6612">
        <f>Overview!$E$7</f>
        <v/>
      </c>
      <c r="BL276" s="6611"/>
      <c r="BM276" s="6609">
        <f>DI276</f>
        <v/>
      </c>
      <c r="BN276" s="6612">
        <f>Overview!$P$153</f>
        <v/>
      </c>
      <c r="BO276" s="6611"/>
      <c r="BP276" s="6611"/>
      <c r="BQ276" s="6595"/>
      <c r="BR276" s="6613"/>
      <c r="BS276" s="1541"/>
      <c r="BT276" s="1864" t="inlineStr">
        <is>
          <t>LTE</t>
        </is>
      </c>
      <c r="BU276" s="1828" t="inlineStr">
        <is>
          <t>FDD1</t>
        </is>
      </c>
      <c r="BV276" s="906">
        <f>Overview!$H$28</f>
        <v/>
      </c>
      <c r="BW276" s="1865"/>
      <c r="BX276" s="1828" t="inlineStr">
        <is>
          <t>Body</t>
        </is>
      </c>
      <c r="BY276" s="882"/>
      <c r="BZ276" s="1828">
        <f>IF(COUNT('Conducted LTE'!$AH$3:$AH$170)=0,10,INDEX('Conducted LTE'!$M$3:$M$170,MATCH(MAX('Conducted LTE'!$AH$3:$AH$170),'Conducted LTE'!$AH$3:$AH$170,0)))</f>
        <v>10</v>
      </c>
      <c r="CA276" s="6689" t="str">
        <f>CONCATENATE(CA272," - Battery check 2")</f>
        <v>TBD - Battery check 2</v>
      </c>
      <c r="CB276" s="200">
        <v>5</v>
      </c>
      <c r="CC276" s="6689">
        <f>IF(COUNT('Conducted LTE'!$AH$3:$AH$170)=0,18300,INDEX('Conducted LTE'!$T$3:$T$170,MATCH(MAX('Conducted LTE'!$AH$3:$AH$170),'Conducted LTE'!$AH$3:$AH$170,0)))</f>
        <v>18300</v>
      </c>
      <c r="CD276" s="6689">
        <f>IF(COUNT('Conducted LTE'!$AH$3:$AH$170)=0,1950,INDEX('Conducted LTE'!$U$3:$U$170,MATCH(MAX('Conducted LTE'!$AH$3:$AH$170),'Conducted LTE'!$AH$3:$AH$170,0)))</f>
        <v>1950</v>
      </c>
      <c r="CE276" s="7234"/>
      <c r="CF276" s="7234"/>
      <c r="CG276" s="6706"/>
      <c r="CH276" s="6706"/>
      <c r="CI276" s="225">
        <f>BY276</f>
        <v/>
      </c>
      <c r="CJ276" s="237">
        <f>BZ276</f>
        <v/>
      </c>
      <c r="CK276" s="223">
        <f>CA276</f>
        <v/>
      </c>
      <c r="CL276" s="237">
        <f>CC276</f>
        <v/>
      </c>
      <c r="CM276" s="237">
        <f>CD276</f>
        <v/>
      </c>
      <c r="CN276" s="1527"/>
      <c r="CO276" s="1579"/>
      <c r="CP276" s="7214">
        <f>IF(CF276=""," ",IF(ABS(CE276-CF276)&lt;=0.1,"Valid","Not valid"))</f>
        <v/>
      </c>
      <c r="CQ276" s="1674">
        <f> IF(CE276="","",IF(AND(CE276&lt;&gt;"",CF276=""),IF(CE276&gt;=0.8,"Medir+Sig Max","No"),IF(CF276&lt;&gt;"",IF(CF276&gt;=0.8,"Medir+Sig Max","No"),"")))</f>
        <v/>
      </c>
      <c r="CR276" s="6927">
        <f>IF(UPPER($CQ$1)="X",IF(CF276=""," ",IF((ABS(CE276)&lt;5)*AND(ABS(CF276)&lt;5)*AND(ABS(CT276)&lt;5),"Solo si es max","Medir")),IF(CF276=""," ",IF((ABS(CE276)&lt;1)*AND(ABS(CF276)&lt;1)*AND(ABS(CT276)&lt;1),"Solo si es max","Medir")))</f>
        <v/>
      </c>
      <c r="CS276" s="1674"/>
      <c r="CT276" s="220">
        <f>IF(CO276="",IF(AND(CE276="",CF276=""),"",IF(CF276="",IF(DQ276&gt;1,ROUND(DQ276*CE276,3),CE276),IF(DQ276&gt;1,ROUND(DQ276*CF276,3),CF276))),IF(AND(CE276="",CF276=""),"",IF(CF276="",IF(DQ276&gt;1,ROUND(DQ276*CE276*(1/(CO276)),3),CE276*(1/(CO276))),IF(DQ276&gt;1,ROUND(DQ276*CF276*(1/(CO276)),3),CF276*(1/(CO276))))))</f>
        <v/>
      </c>
      <c r="CU276" s="224">
        <f>BY276</f>
        <v/>
      </c>
      <c r="CV276" s="237">
        <f>BZ276</f>
        <v/>
      </c>
      <c r="CW276" s="237">
        <f>CA276</f>
        <v/>
      </c>
      <c r="CX276" s="224">
        <f>CC276</f>
        <v/>
      </c>
      <c r="CY276" s="237">
        <f>CD276</f>
        <v/>
      </c>
      <c r="CZ276" s="7474">
        <f>IF(COUNTIF(Overview!K12:K14,TRUE)&gt;0,1.6,IF(COUNTIF(Overview!L12:L14,TRUE)&gt;0,8,0))</f>
        <v/>
      </c>
      <c r="DA276" s="1788"/>
      <c r="DB276" s="7483"/>
      <c r="DC276" s="844">
        <f>IF(CT276="","",IF(CT276&gt;CZ276,"Fail","Pass"))</f>
        <v/>
      </c>
      <c r="DD276" s="402"/>
      <c r="DE276" s="1565">
        <f>MyTimestamp(DC276)</f>
        <v/>
      </c>
      <c r="DF276" s="1531">
        <f>IF(COUNT(CE276:CH276)=1,15,IF(COUNT(CE276:CH276)=0,0,30))</f>
        <v/>
      </c>
      <c r="DG276" s="1532">
        <f>IF(DF276=0,0,2)</f>
        <v/>
      </c>
      <c r="DH276" s="1866"/>
      <c r="DI276" s="1866"/>
      <c r="DJ276" s="1863"/>
      <c r="DK276" s="1789"/>
      <c r="DL276" s="1574">
        <f>10^(CN276/20)*100-100</f>
        <v/>
      </c>
      <c r="DM276" s="777"/>
      <c r="DN276" s="970"/>
      <c r="DO276" s="777">
        <f>IF(DM276="","",10^(DM276/10))</f>
        <v/>
      </c>
      <c r="DP276" s="777">
        <f>IF(ISNUMBER(DN276)=FALSE,"",10^(DN276/10))</f>
        <v/>
      </c>
      <c r="DQ276" s="1578">
        <f>IF(AND(ISNUMBER(DO276),ISNUMBER(DP276)),IF(DO276/DP276&gt;1,ROUND((DO276)/DP276,3),1),1)</f>
        <v/>
      </c>
      <c r="DR276" s="1541"/>
      <c r="DS276" s="1541"/>
      <c r="DT276" s="1541"/>
      <c r="DU276" s="1541"/>
      <c r="DV276" s="1541"/>
      <c r="DW276" s="1541"/>
      <c r="DX276" s="1541"/>
      <c r="DY276" s="1541"/>
      <c r="DZ276" s="1541"/>
      <c r="EA276" s="1541"/>
      <c r="EB276" s="1541"/>
      <c r="EC276" s="1541"/>
      <c r="ED276" s="1541"/>
      <c r="EE276" s="1541"/>
      <c r="EF276" s="1541"/>
      <c r="EG276" s="1541"/>
      <c r="EH276" s="1541"/>
      <c r="EI276" s="1541"/>
      <c r="EJ276" s="1541"/>
      <c r="EK276" s="1541"/>
      <c r="EL276" s="1541"/>
      <c r="EM276" s="1541"/>
      <c r="EN276" s="1541"/>
      <c r="EO276" s="1541"/>
      <c r="EP276" s="1541"/>
      <c r="EQ276" s="1541"/>
      <c r="ER276" s="1541"/>
      <c r="ES276" s="1541"/>
      <c r="ET276" s="1541"/>
      <c r="EU276" s="1541"/>
      <c r="EV276" s="1541"/>
    </row>
    <row r="277" ht="12.75" x14ac:dyDescent="0.2">
      <c r="A277" s="1541"/>
      <c r="B277" s="1541"/>
      <c r="C277"/>
      <c r="D277" s="6799"/>
      <c r="E277" s="6799"/>
      <c r="F277" s="6800" t="inlineStr">
        <is>
          <t>5.3</t>
        </is>
      </c>
      <c r="G277" s="6801"/>
      <c r="H277" s="6802">
        <f>BV277</f>
        <v/>
      </c>
      <c r="I277" s="6802">
        <f>BW277</f>
        <v/>
      </c>
      <c r="J277" s="6803" t="inlineStr">
        <is>
          <t>LTE</t>
        </is>
      </c>
      <c r="K277" s="6803" t="inlineStr">
        <is>
          <t>FDD1</t>
        </is>
      </c>
      <c r="L277" s="6804"/>
      <c r="M277" s="6802">
        <v>10</v>
      </c>
      <c r="N277" s="6805" t="inlineStr">
        <is>
          <t>QPSK</t>
        </is>
      </c>
      <c r="O277" s="6806"/>
      <c r="P277" s="6597"/>
      <c r="Q277" s="6806">
        <v>1</v>
      </c>
      <c r="R277" s="6806">
        <v>0</v>
      </c>
      <c r="S277" s="6802"/>
      <c r="T277" s="130">
        <v>18300</v>
      </c>
      <c r="U277" s="6593">
        <v>1950</v>
      </c>
      <c r="V277" s="6805"/>
      <c r="W277" s="6807"/>
      <c r="X277" s="6805"/>
      <c r="Y277" s="6805"/>
      <c r="Z277" s="6805"/>
      <c r="AA277" s="6804"/>
      <c r="AB277" s="6804"/>
      <c r="AC277" s="6808">
        <f>IF(OR(BX277="Close to Ear",BX277="Close to Head"),"Head",IF(BX277="Extremity","Extremity","Body"))</f>
        <v/>
      </c>
      <c r="AD277" s="6809">
        <f>CA277</f>
        <v/>
      </c>
      <c r="AE277" s="6803">
        <f>CB277</f>
        <v/>
      </c>
      <c r="AF277" s="6804"/>
      <c r="AG277" s="6810">
        <f>IF(OR(AZ277="",BA277=""),"N/A",IF(DC277="Pass","P","F"))</f>
        <v/>
      </c>
      <c r="AH277" s="6811"/>
      <c r="AI277" s="6811"/>
      <c r="AJ277" s="6811"/>
      <c r="AK277" s="6805"/>
      <c r="AL277" s="6804"/>
      <c r="AM277" s="6805"/>
      <c r="AN277" s="6805"/>
      <c r="AO277" s="6812"/>
      <c r="AP277" s="6812"/>
      <c r="AQ277" s="6812"/>
      <c r="AR277" s="6812"/>
      <c r="AS277" s="6812"/>
      <c r="AT277" s="6813">
        <f>IF(AC277="Extremity",IF(CG277="","",CG277),"")</f>
        <v/>
      </c>
      <c r="AU277" s="6813">
        <f>IF(AC277="Extremity",IF(CH277="","",CH277),"")</f>
        <v/>
      </c>
      <c r="AV277" s="6814">
        <f>IF(AC277="Extremity","",IF(CE277="","",CE277))</f>
        <v/>
      </c>
      <c r="AW277" s="6814">
        <f>IF(AD277="Extremity","",IF(CF277="","",CF277))</f>
        <v/>
      </c>
      <c r="AX277" s="6807">
        <f>DL277</f>
        <v/>
      </c>
      <c r="AY277" s="6807">
        <f>DQ277</f>
        <v/>
      </c>
      <c r="AZ277" s="6815">
        <f>IF(AC277="Extremity",IF(DA277="","",DA277),"")</f>
        <v/>
      </c>
      <c r="BA277" s="6816">
        <f>IF(AC277="Extremity","",IF(CT277="","",CT277))</f>
        <v/>
      </c>
      <c r="BB277" s="6807">
        <f>IF(AC277="Extremity",IF(DB277="","",DB277),"")</f>
        <v/>
      </c>
      <c r="BC277" s="6814">
        <f>IF(AC277="Extremity","",IF(CZ277="","",CZ277))</f>
        <v/>
      </c>
      <c r="BD277" s="6807">
        <f>DD277</f>
        <v/>
      </c>
      <c r="BE277" s="6817">
        <f>DE277</f>
        <v/>
      </c>
      <c r="BF277" s="6818">
        <f>DF277*60</f>
        <v/>
      </c>
      <c r="BG277" s="6819">
        <f>BE277</f>
        <v/>
      </c>
      <c r="BH277" s="6818">
        <f>DG277*60</f>
        <v/>
      </c>
      <c r="BI277" s="6818">
        <f>DH277</f>
        <v/>
      </c>
      <c r="BJ277" s="6820"/>
      <c r="BK277" s="6821">
        <f>Overview!$E$7</f>
        <v/>
      </c>
      <c r="BL277" s="6820"/>
      <c r="BM277" s="6818">
        <f>DI277</f>
        <v/>
      </c>
      <c r="BN277" s="6821">
        <f>Overview!$P$153</f>
        <v/>
      </c>
      <c r="BO277" s="6820"/>
      <c r="BP277" s="6820"/>
      <c r="BQ277" s="6804"/>
      <c r="BR277" s="6822"/>
      <c r="BS277" s="1541"/>
      <c r="BT277" s="1864" t="inlineStr">
        <is>
          <t>LTE</t>
        </is>
      </c>
      <c r="BU277" s="1828" t="inlineStr">
        <is>
          <t>FDD1</t>
        </is>
      </c>
      <c r="BV277" s="906">
        <f>Overview!$H$28</f>
        <v/>
      </c>
      <c r="BW277" s="1865"/>
      <c r="BX277" s="1828" t="inlineStr">
        <is>
          <t>Body</t>
        </is>
      </c>
      <c r="BY277" s="882"/>
      <c r="BZ277" s="1828">
        <f>IF(COUNT('Conducted LTE'!$AH$3:$AH$170)=0,10,INDEX('Conducted LTE'!$M$3:$M$170,MATCH(MAX('Conducted LTE'!$AH$3:$AH$170),'Conducted LTE'!$AH$3:$AH$170,0)))</f>
        <v>10</v>
      </c>
      <c r="CA277" s="882" t="inlineStr">
        <is>
          <t>Front of Face</t>
        </is>
      </c>
      <c r="CB277" s="200">
        <v>25</v>
      </c>
      <c r="CC277" s="6689">
        <f>IF(COUNT('Conducted LTE'!$AH$3:$AH$170)=0,18300,INDEX('Conducted LTE'!$T$3:$T$170,MATCH(MAX('Conducted LTE'!$AH$3:$AH$170),'Conducted LTE'!$AH$3:$AH$170,0)))</f>
        <v>18300</v>
      </c>
      <c r="CD277" s="6689">
        <f>IF(COUNT('Conducted LTE'!$AH$3:$AH$170)=0,1950,INDEX('Conducted LTE'!$U$3:$U$170,MATCH(MAX('Conducted LTE'!$AH$3:$AH$170),'Conducted LTE'!$AH$3:$AH$170,0)))</f>
        <v>1950</v>
      </c>
      <c r="CE277" s="7238"/>
      <c r="CF277" s="7238"/>
      <c r="CG277" s="6909"/>
      <c r="CH277" s="6909"/>
      <c r="CI277" s="225">
        <f>BY277</f>
        <v/>
      </c>
      <c r="CJ277" s="237">
        <f>BZ277</f>
        <v/>
      </c>
      <c r="CK277" s="223">
        <f>CA277</f>
        <v/>
      </c>
      <c r="CL277" s="6665">
        <f>CC277</f>
        <v/>
      </c>
      <c r="CM277" s="6665">
        <f>CD277</f>
        <v/>
      </c>
      <c r="CN277" s="2052"/>
      <c r="CO277" s="1579"/>
      <c r="CP277" s="7214">
        <f>IF(CF277=""," ",IF(ABS(CE277-CF277)&lt;=0.1,"Valid","Not valid"))</f>
        <v/>
      </c>
      <c r="CQ277" s="1674">
        <f> IF(CE277="","",IF(AND(CE277&lt;&gt;"",CF277=""),IF(CE277&gt;=0.8,"Medir+Sig Max","No"),IF(CF277&lt;&gt;"",IF(CF277&gt;=0.8,"Medir+Sig Max","No"),"")))</f>
        <v/>
      </c>
      <c r="CR277" s="6927">
        <f>IF(UPPER($CQ$1)="X",IF(CF277=""," ",IF((ABS(CE277)&lt;5)*AND(ABS(CF277)&lt;5)*AND(ABS(CT277)&lt;5),"Solo si es max","Medir")),IF(CF277=""," ",IF((ABS(CE277)&lt;1)*AND(ABS(CF277)&lt;1)*AND(ABS(CT277)&lt;1),"Solo si es max","Medir")))</f>
        <v/>
      </c>
      <c r="CS277" s="1674"/>
      <c r="CT277" s="220">
        <f>IF(CO277="",IF(AND(CE277="",CF277=""),"",IF(CF277="",IF(DQ277&gt;1,ROUND(DQ277*CE277,3),CE277),IF(DQ277&gt;1,ROUND(DQ277*CF277,3),CF277))),IF(AND(CE277="",CF277=""),"",IF(CF277="",IF(DQ277&gt;1,ROUND(DQ277*CE277*(1/(CO277)),3),CE277*(1/(CO277))),IF(DQ277&gt;1,ROUND(DQ277*CF277*(1/(CO277)),3),CF277*(1/(CO277))))))</f>
        <v/>
      </c>
      <c r="CU277" s="224">
        <f>BY277</f>
        <v/>
      </c>
      <c r="CV277" s="237">
        <f>BZ277</f>
        <v/>
      </c>
      <c r="CW277" s="237">
        <f>CA277</f>
        <v/>
      </c>
      <c r="CX277" s="224">
        <f>CC277</f>
        <v/>
      </c>
      <c r="CY277" s="237">
        <f>CD277</f>
        <v/>
      </c>
      <c r="CZ277" s="7474">
        <f>IF(COUNTIF(Overview!K12:K14,TRUE)&gt;0,1.6,IF(COUNTIF(Overview!L12:L14,TRUE)&gt;0,8,0))</f>
        <v/>
      </c>
      <c r="DA277" s="1807"/>
      <c r="DB277" s="7484"/>
      <c r="DC277" s="844">
        <f>IF(CT277="","",IF(CT277&gt;CZ277,"Fail","Pass"))</f>
        <v/>
      </c>
      <c r="DD277" s="402"/>
      <c r="DE277" s="1565">
        <f>MyTimestamp(DC277)</f>
        <v/>
      </c>
      <c r="DF277" s="1531">
        <f>IF(COUNT(CE277:CH277)=1,15,IF(COUNT(CE277:CH277)=0,0,30))</f>
        <v/>
      </c>
      <c r="DG277" s="1532">
        <f>IF(DF277=0,0,2)</f>
        <v/>
      </c>
      <c r="DH277" s="6825"/>
      <c r="DI277" s="6825"/>
      <c r="DJ277" s="1863"/>
      <c r="DK277" s="6667"/>
      <c r="DL277" s="1574">
        <f>10^(CN277/20)*100-100</f>
        <v/>
      </c>
      <c r="DM277" s="777"/>
      <c r="DN277" s="970"/>
      <c r="DO277" s="777">
        <f>IF(DM277="","",10^(DM277/10))</f>
        <v/>
      </c>
      <c r="DP277" s="777">
        <f>IF(ISNUMBER(DN277)=FALSE,"",10^(DN277/10))</f>
        <v/>
      </c>
      <c r="DQ277" s="1578">
        <f>IF(AND(ISNUMBER(DO277),ISNUMBER(DP277)),IF(DO277/DP277&gt;1,ROUND((DO277)/DP277,3),1),1)</f>
        <v/>
      </c>
      <c r="DR277" s="1541"/>
      <c r="DS277" s="1541"/>
      <c r="DT277" s="1541"/>
      <c r="DU277" s="1541"/>
      <c r="DV277" s="1541"/>
      <c r="DW277" s="1541"/>
      <c r="DX277" s="1541"/>
      <c r="DY277" s="1541"/>
      <c r="DZ277" s="1541"/>
      <c r="EA277" s="1541"/>
      <c r="EB277" s="1541"/>
      <c r="EC277" s="1541"/>
      <c r="ED277" s="1541"/>
      <c r="EE277" s="1541"/>
      <c r="EF277" s="1541"/>
      <c r="EG277" s="1541"/>
      <c r="EH277" s="1541"/>
      <c r="EI277" s="1541"/>
      <c r="EJ277" s="1541"/>
      <c r="EK277" s="1541"/>
      <c r="EL277" s="1541"/>
      <c r="EM277" s="1541"/>
      <c r="EN277" s="1541"/>
      <c r="EO277" s="1541"/>
      <c r="EP277" s="1541"/>
      <c r="EQ277" s="1541"/>
      <c r="ER277" s="1541"/>
      <c r="ES277" s="1541"/>
      <c r="ET277" s="1541"/>
      <c r="EU277" s="1541"/>
      <c r="EV277" s="1541"/>
    </row>
    <row r="278" ht="12.75" x14ac:dyDescent="0.2">
      <c r="A278" s="1541"/>
      <c r="B278" s="1541"/>
      <c r="C278"/>
      <c r="D278" s="6799"/>
      <c r="E278" s="6799"/>
      <c r="F278" s="6800" t="inlineStr">
        <is>
          <t>5.3</t>
        </is>
      </c>
      <c r="G278" s="6801"/>
      <c r="H278" s="6802">
        <f>BV278</f>
        <v/>
      </c>
      <c r="I278" s="6802">
        <f>BW278</f>
        <v/>
      </c>
      <c r="J278" s="6803" t="inlineStr">
        <is>
          <t>LTE</t>
        </is>
      </c>
      <c r="K278" s="6803" t="inlineStr">
        <is>
          <t>FDD1</t>
        </is>
      </c>
      <c r="L278" s="6804"/>
      <c r="M278" s="6802">
        <v>10</v>
      </c>
      <c r="N278" s="6805" t="inlineStr">
        <is>
          <t>QPSK</t>
        </is>
      </c>
      <c r="O278" s="6806"/>
      <c r="P278" s="6597"/>
      <c r="Q278" s="6806">
        <v>1</v>
      </c>
      <c r="R278" s="6806">
        <v>0</v>
      </c>
      <c r="S278" s="6802"/>
      <c r="T278" s="130">
        <v>18300</v>
      </c>
      <c r="U278" s="6593">
        <v>1950</v>
      </c>
      <c r="V278" s="6805"/>
      <c r="W278" s="6807"/>
      <c r="X278" s="6805"/>
      <c r="Y278" s="6805"/>
      <c r="Z278" s="6805"/>
      <c r="AA278" s="6804"/>
      <c r="AB278" s="6804"/>
      <c r="AC278" s="6808">
        <f>IF(OR(BX278="Close to Ear",BX278="Close to Head"),"Head",IF(BX278="Extremity","Extremity","Body"))</f>
        <v/>
      </c>
      <c r="AD278" s="6809">
        <f>CA278</f>
        <v/>
      </c>
      <c r="AE278" s="6803">
        <f>CB278</f>
        <v/>
      </c>
      <c r="AF278" s="6804"/>
      <c r="AG278" s="6810">
        <f>IF(OR(AZ278="",BA278=""),"N/A",IF(DC278="Pass","P","F"))</f>
        <v/>
      </c>
      <c r="AH278" s="6811"/>
      <c r="AI278" s="6811"/>
      <c r="AJ278" s="6811"/>
      <c r="AK278" s="6805"/>
      <c r="AL278" s="6804"/>
      <c r="AM278" s="6805"/>
      <c r="AN278" s="6805"/>
      <c r="AO278" s="6812"/>
      <c r="AP278" s="6812"/>
      <c r="AQ278" s="6812"/>
      <c r="AR278" s="6812"/>
      <c r="AS278" s="6812"/>
      <c r="AT278" s="6813">
        <f>IF(AC278="Extremity",IF(CG278="","",CG278),"")</f>
        <v/>
      </c>
      <c r="AU278" s="6813">
        <f>IF(AC278="Extremity",IF(CH278="","",CH278),"")</f>
        <v/>
      </c>
      <c r="AV278" s="6814">
        <f>IF(AC278="Extremity","",IF(CE278="","",CE278))</f>
        <v/>
      </c>
      <c r="AW278" s="6814">
        <f>IF(AD278="Extremity","",IF(CF278="","",CF278))</f>
        <v/>
      </c>
      <c r="AX278" s="6807">
        <f>DL278</f>
        <v/>
      </c>
      <c r="AY278" s="6807">
        <f>DQ278</f>
        <v/>
      </c>
      <c r="AZ278" s="6815">
        <f>IF(AC278="Extremity",IF(DA278="","",DA278),"")</f>
        <v/>
      </c>
      <c r="BA278" s="6816">
        <f>IF(AC278="Extremity","",IF(CT278="","",CT278))</f>
        <v/>
      </c>
      <c r="BB278" s="6807">
        <f>IF(AC278="Extremity",IF(DB278="","",DB278),"")</f>
        <v/>
      </c>
      <c r="BC278" s="6814">
        <f>IF(AC278="Extremity","",IF(CZ278="","",CZ278))</f>
        <v/>
      </c>
      <c r="BD278" s="6807">
        <f>DD278</f>
        <v/>
      </c>
      <c r="BE278" s="6817">
        <f>DE278</f>
        <v/>
      </c>
      <c r="BF278" s="6818">
        <f>DF278*60</f>
        <v/>
      </c>
      <c r="BG278" s="6819">
        <f>BE278</f>
        <v/>
      </c>
      <c r="BH278" s="6818">
        <f>DG278*60</f>
        <v/>
      </c>
      <c r="BI278" s="6818">
        <f>DH278</f>
        <v/>
      </c>
      <c r="BJ278" s="6820"/>
      <c r="BK278" s="6821">
        <f>Overview!$E$7</f>
        <v/>
      </c>
      <c r="BL278" s="6820"/>
      <c r="BM278" s="6818">
        <f>DI278</f>
        <v/>
      </c>
      <c r="BN278" s="6821">
        <f>Overview!$P$153</f>
        <v/>
      </c>
      <c r="BO278" s="6820"/>
      <c r="BP278" s="6820"/>
      <c r="BQ278" s="6804"/>
      <c r="BR278" s="6822"/>
      <c r="BS278" s="1541"/>
      <c r="BT278" s="1864" t="inlineStr">
        <is>
          <t>LTE</t>
        </is>
      </c>
      <c r="BU278" s="1828" t="inlineStr">
        <is>
          <t>FDD1</t>
        </is>
      </c>
      <c r="BV278" s="906">
        <f>Overview!$H$28</f>
        <v/>
      </c>
      <c r="BW278" s="1865"/>
      <c r="BX278" s="1828" t="inlineStr">
        <is>
          <t>Body</t>
        </is>
      </c>
      <c r="BY278" s="882"/>
      <c r="BZ278" s="1828">
        <f>IF(COUNT('Conducted LTE'!$AH$3:$AH$170)=0,10,INDEX('Conducted LTE'!$M$3:$M$170,MATCH(MAX('Conducted LTE'!$AH$3:$AH$170),'Conducted LTE'!$AH$3:$AH$170,0)))</f>
        <v>10</v>
      </c>
      <c r="CA278" s="882" t="inlineStr">
        <is>
          <t>Accesorio 1: Front Face</t>
        </is>
      </c>
      <c r="CB278" s="200">
        <v>0</v>
      </c>
      <c r="CC278" s="6689">
        <f>IF(COUNT('Conducted LTE'!$AH$3:$AH$170)=0,18300,INDEX('Conducted LTE'!$T$3:$T$170,MATCH(MAX('Conducted LTE'!$AH$3:$AH$170),'Conducted LTE'!$AH$3:$AH$170,0)))</f>
        <v>18300</v>
      </c>
      <c r="CD278" s="6689">
        <f>IF(COUNT('Conducted LTE'!$AH$3:$AH$170)=0,1950,INDEX('Conducted LTE'!$U$3:$U$170,MATCH(MAX('Conducted LTE'!$AH$3:$AH$170),'Conducted LTE'!$AH$3:$AH$170,0)))</f>
        <v>1950</v>
      </c>
      <c r="CE278" s="7238"/>
      <c r="CF278" s="7238"/>
      <c r="CG278" s="6909"/>
      <c r="CH278" s="6909"/>
      <c r="CI278" s="225">
        <f>BY278</f>
        <v/>
      </c>
      <c r="CJ278" s="237">
        <f>BZ278</f>
        <v/>
      </c>
      <c r="CK278" s="223">
        <f>CA278</f>
        <v/>
      </c>
      <c r="CL278" s="6665">
        <f>CC278</f>
        <v/>
      </c>
      <c r="CM278" s="6665">
        <f>CD278</f>
        <v/>
      </c>
      <c r="CN278" s="2052"/>
      <c r="CO278" s="1579"/>
      <c r="CP278" s="7214">
        <f>IF(CF278=""," ",IF(ABS(CE278-CF278)&lt;=0.1,"Valid","Not valid"))</f>
        <v/>
      </c>
      <c r="CQ278" s="1674">
        <f> IF(CE278="","",IF(AND(CE278&lt;&gt;"",CF278=""),IF(CE278&gt;=0.8,"Medir+Sig Max","No"),IF(CF278&lt;&gt;"",IF(CF278&gt;=0.8,"Medir+Sig Max","No"),"")))</f>
        <v/>
      </c>
      <c r="CR278" s="6927">
        <f>IF(UPPER($CQ$1)="X",IF(CF278=""," ",IF((ABS(CE278)&lt;5)*AND(ABS(CF278)&lt;5)*AND(ABS(CT278)&lt;5),"Solo si es max","Medir")),IF(CF278=""," ",IF((ABS(CE278)&lt;1)*AND(ABS(CF278)&lt;1)*AND(ABS(CT278)&lt;1),"Solo si es max","Medir")))</f>
        <v/>
      </c>
      <c r="CS278" s="1674"/>
      <c r="CT278" s="220">
        <f>IF(CO278="",IF(AND(CE278="",CF278=""),"",IF(CF278="",IF(DQ278&gt;1,ROUND(DQ278*CE278,3),CE278),IF(DQ278&gt;1,ROUND(DQ278*CF278,3),CF278))),IF(AND(CE278="",CF278=""),"",IF(CF278="",IF(DQ278&gt;1,ROUND(DQ278*CE278*(1/(CO278)),3),CE278*(1/(CO278))),IF(DQ278&gt;1,ROUND(DQ278*CF278*(1/(CO278)),3),CF278*(1/(CO278))))))</f>
        <v/>
      </c>
      <c r="CU278" s="224">
        <f>BY278</f>
        <v/>
      </c>
      <c r="CV278" s="237">
        <f>BZ278</f>
        <v/>
      </c>
      <c r="CW278" s="237">
        <f>CA278</f>
        <v/>
      </c>
      <c r="CX278" s="224">
        <f>CC278</f>
        <v/>
      </c>
      <c r="CY278" s="237">
        <f>CD278</f>
        <v/>
      </c>
      <c r="CZ278" s="7474">
        <f>IF(COUNTIF(Overview!K12:K14,TRUE)&gt;0,1.6,IF(COUNTIF(Overview!L12:L14,TRUE)&gt;0,8,0))</f>
        <v/>
      </c>
      <c r="DA278" s="1807"/>
      <c r="DB278" s="7484"/>
      <c r="DC278" s="844">
        <f>IF(CT278="","",IF(CT278&gt;CZ278,"Fail","Pass"))</f>
        <v/>
      </c>
      <c r="DD278" s="402"/>
      <c r="DE278" s="1565">
        <f>MyTimestamp(DC278)</f>
        <v/>
      </c>
      <c r="DF278" s="1531">
        <f>IF(COUNT(CE278:CH278)=1,15,IF(COUNT(CE278:CH278)=0,0,30))</f>
        <v/>
      </c>
      <c r="DG278" s="1532">
        <f>IF(DF278=0,0,2)</f>
        <v/>
      </c>
      <c r="DH278" s="6825"/>
      <c r="DI278" s="6825"/>
      <c r="DJ278" s="1863"/>
      <c r="DK278" s="6667"/>
      <c r="DL278" s="1574">
        <f>10^(CN278/20)*100-100</f>
        <v/>
      </c>
      <c r="DM278" s="777"/>
      <c r="DN278" s="970"/>
      <c r="DO278" s="777">
        <f>IF(DM278="","",10^(DM278/10))</f>
        <v/>
      </c>
      <c r="DP278" s="777">
        <f>IF(ISNUMBER(DN278)=FALSE,"",10^(DN278/10))</f>
        <v/>
      </c>
      <c r="DQ278" s="1578">
        <f>IF(AND(ISNUMBER(DO278),ISNUMBER(DP278)),IF(DO278/DP278&gt;1,ROUND((DO278)/DP278,3),1),1)</f>
        <v/>
      </c>
      <c r="DR278" s="1541"/>
      <c r="DS278" s="1541"/>
      <c r="DT278" s="1541"/>
      <c r="DU278" s="1541"/>
      <c r="DV278" s="1541"/>
      <c r="DW278" s="1541"/>
      <c r="DX278" s="1541"/>
      <c r="DY278" s="1541"/>
      <c r="DZ278" s="1541"/>
      <c r="EA278" s="1541"/>
      <c r="EB278" s="1541"/>
      <c r="EC278" s="1541"/>
      <c r="ED278" s="1541"/>
      <c r="EE278" s="1541"/>
      <c r="EF278" s="1541"/>
      <c r="EG278" s="1541"/>
      <c r="EH278" s="1541"/>
      <c r="EI278" s="1541"/>
      <c r="EJ278" s="1541"/>
      <c r="EK278" s="1541"/>
      <c r="EL278" s="1541"/>
      <c r="EM278" s="1541"/>
      <c r="EN278" s="1541"/>
      <c r="EO278" s="1541"/>
      <c r="EP278" s="1541"/>
      <c r="EQ278" s="1541"/>
      <c r="ER278" s="1541"/>
      <c r="ES278" s="1541"/>
      <c r="ET278" s="1541"/>
      <c r="EU278" s="1541"/>
      <c r="EV278" s="1541"/>
    </row>
    <row r="279" ht="12.75" x14ac:dyDescent="0.2">
      <c r="A279" s="1541"/>
      <c r="B279" s="1541"/>
      <c r="C279"/>
      <c r="D279" s="6799"/>
      <c r="E279" s="6799"/>
      <c r="F279" s="6800" t="inlineStr">
        <is>
          <t>5.3</t>
        </is>
      </c>
      <c r="G279" s="6801"/>
      <c r="H279" s="6802">
        <f>BV279</f>
        <v/>
      </c>
      <c r="I279" s="6802">
        <f>BW279</f>
        <v/>
      </c>
      <c r="J279" s="6803" t="inlineStr">
        <is>
          <t>LTE</t>
        </is>
      </c>
      <c r="K279" s="6803" t="inlineStr">
        <is>
          <t>FDD1</t>
        </is>
      </c>
      <c r="L279" s="6804"/>
      <c r="M279" s="6802">
        <v>10</v>
      </c>
      <c r="N279" s="6805" t="inlineStr">
        <is>
          <t>QPSK</t>
        </is>
      </c>
      <c r="O279" s="6806"/>
      <c r="P279" s="6597"/>
      <c r="Q279" s="6806">
        <v>1</v>
      </c>
      <c r="R279" s="6806">
        <v>0</v>
      </c>
      <c r="S279" s="6802"/>
      <c r="T279" s="130">
        <v>18300</v>
      </c>
      <c r="U279" s="6593">
        <v>1950</v>
      </c>
      <c r="V279" s="6805"/>
      <c r="W279" s="6807"/>
      <c r="X279" s="6805"/>
      <c r="Y279" s="6805"/>
      <c r="Z279" s="6805"/>
      <c r="AA279" s="6804"/>
      <c r="AB279" s="6804"/>
      <c r="AC279" s="6808">
        <f>IF(OR(BX279="Close to Ear",BX279="Close to Head"),"Head",IF(BX279="Extremity","Extremity","Body"))</f>
        <v/>
      </c>
      <c r="AD279" s="6809">
        <f>CA279</f>
        <v/>
      </c>
      <c r="AE279" s="6803">
        <f>CB279</f>
        <v/>
      </c>
      <c r="AF279" s="6804"/>
      <c r="AG279" s="6810">
        <f>IF(OR(AZ279="",BA279=""),"N/A",IF(DC279="Pass","P","F"))</f>
        <v/>
      </c>
      <c r="AH279" s="6811"/>
      <c r="AI279" s="6811"/>
      <c r="AJ279" s="6811"/>
      <c r="AK279" s="6805"/>
      <c r="AL279" s="6804"/>
      <c r="AM279" s="6805"/>
      <c r="AN279" s="6805"/>
      <c r="AO279" s="6812"/>
      <c r="AP279" s="6812"/>
      <c r="AQ279" s="6812"/>
      <c r="AR279" s="6812"/>
      <c r="AS279" s="6812"/>
      <c r="AT279" s="6813">
        <f>IF(AC279="Extremity",IF(CG279="","",CG279),"")</f>
        <v/>
      </c>
      <c r="AU279" s="6813">
        <f>IF(AC279="Extremity",IF(CH279="","",CH279),"")</f>
        <v/>
      </c>
      <c r="AV279" s="6814">
        <f>IF(AC279="Extremity","",IF(CE279="","",CE279))</f>
        <v/>
      </c>
      <c r="AW279" s="6814">
        <f>IF(AD279="Extremity","",IF(CF279="","",CF279))</f>
        <v/>
      </c>
      <c r="AX279" s="6807">
        <f>DL279</f>
        <v/>
      </c>
      <c r="AY279" s="6807">
        <f>DQ279</f>
        <v/>
      </c>
      <c r="AZ279" s="6815">
        <f>IF(AC279="Extremity",IF(DA279="","",DA279),"")</f>
        <v/>
      </c>
      <c r="BA279" s="6816">
        <f>IF(AC279="Extremity","",IF(CT279="","",CT279))</f>
        <v/>
      </c>
      <c r="BB279" s="6807">
        <f>IF(AC279="Extremity",IF(DB279="","",DB279),"")</f>
        <v/>
      </c>
      <c r="BC279" s="6814">
        <f>IF(AC279="Extremity","",IF(CZ279="","",CZ279))</f>
        <v/>
      </c>
      <c r="BD279" s="6807">
        <f>DD279</f>
        <v/>
      </c>
      <c r="BE279" s="6817">
        <f>DE279</f>
        <v/>
      </c>
      <c r="BF279" s="6818">
        <f>DF279*60</f>
        <v/>
      </c>
      <c r="BG279" s="6819">
        <f>BE279</f>
        <v/>
      </c>
      <c r="BH279" s="6818">
        <f>DG279*60</f>
        <v/>
      </c>
      <c r="BI279" s="6818">
        <f>DH279</f>
        <v/>
      </c>
      <c r="BJ279" s="6820"/>
      <c r="BK279" s="6821">
        <f>Overview!$E$7</f>
        <v/>
      </c>
      <c r="BL279" s="6820"/>
      <c r="BM279" s="6818">
        <f>DI279</f>
        <v/>
      </c>
      <c r="BN279" s="6821">
        <f>Overview!$P$153</f>
        <v/>
      </c>
      <c r="BO279" s="6820"/>
      <c r="BP279" s="6820"/>
      <c r="BQ279" s="6804"/>
      <c r="BR279" s="6822"/>
      <c r="BS279" s="1541"/>
      <c r="BT279" s="1864" t="inlineStr">
        <is>
          <t>LTE</t>
        </is>
      </c>
      <c r="BU279" s="1828" t="inlineStr">
        <is>
          <t>FDD1</t>
        </is>
      </c>
      <c r="BV279" s="906">
        <f>Overview!$H$28</f>
        <v/>
      </c>
      <c r="BW279" s="1865"/>
      <c r="BX279" s="1828" t="inlineStr">
        <is>
          <t>Body</t>
        </is>
      </c>
      <c r="BY279" s="882"/>
      <c r="BZ279" s="1828">
        <f>IF(COUNT('Conducted LTE'!$AH$3:$AH$170)=0,10,INDEX('Conducted LTE'!$M$3:$M$170,MATCH(MAX('Conducted LTE'!$AH$3:$AH$170),'Conducted LTE'!$AH$3:$AH$170,0)))</f>
        <v>10</v>
      </c>
      <c r="CA279" s="882" t="inlineStr">
        <is>
          <t>Accesorio 2: Bottom Edge</t>
        </is>
      </c>
      <c r="CB279" s="200">
        <v>0</v>
      </c>
      <c r="CC279" s="6689">
        <f>IF(COUNT('Conducted LTE'!$AH$3:$AH$170)=0,18300,INDEX('Conducted LTE'!$T$3:$T$170,MATCH(MAX('Conducted LTE'!$AH$3:$AH$170),'Conducted LTE'!$AH$3:$AH$170,0)))</f>
        <v>18300</v>
      </c>
      <c r="CD279" s="6689">
        <f>IF(COUNT('Conducted LTE'!$AH$3:$AH$170)=0,1950,INDEX('Conducted LTE'!$U$3:$U$170,MATCH(MAX('Conducted LTE'!$AH$3:$AH$170),'Conducted LTE'!$AH$3:$AH$170,0)))</f>
        <v>1950</v>
      </c>
      <c r="CE279" s="7238"/>
      <c r="CF279" s="7238"/>
      <c r="CG279" s="6909"/>
      <c r="CH279" s="6909"/>
      <c r="CI279" s="225">
        <f>BY279</f>
        <v/>
      </c>
      <c r="CJ279" s="237">
        <f>BZ279</f>
        <v/>
      </c>
      <c r="CK279" s="223">
        <f>CA279</f>
        <v/>
      </c>
      <c r="CL279" s="6665">
        <f>CC279</f>
        <v/>
      </c>
      <c r="CM279" s="6665">
        <f>CD279</f>
        <v/>
      </c>
      <c r="CN279" s="2052"/>
      <c r="CO279" s="1579"/>
      <c r="CP279" s="7214">
        <f>IF(CF279=""," ",IF(ABS(CE279-CF279)&lt;=0.1,"Valid","Not valid"))</f>
        <v/>
      </c>
      <c r="CQ279" s="1674">
        <f> IF(CE279="","",IF(AND(CE279&lt;&gt;"",CF279=""),IF(CE279&gt;=0.8,"Medir+Sig Max","No"),IF(CF279&lt;&gt;"",IF(CF279&gt;=0.8,"Medir+Sig Max","No"),"")))</f>
        <v/>
      </c>
      <c r="CR279" s="6927">
        <f>IF(UPPER($CQ$1)="X",IF(CF279=""," ",IF((ABS(CE279)&lt;5)*AND(ABS(CF279)&lt;5)*AND(ABS(CT279)&lt;5),"Solo si es max","Medir")),IF(CF279=""," ",IF((ABS(CE279)&lt;1)*AND(ABS(CF279)&lt;1)*AND(ABS(CT279)&lt;1),"Solo si es max","Medir")))</f>
        <v/>
      </c>
      <c r="CS279" s="1674"/>
      <c r="CT279" s="220">
        <f>IF(CO279="",IF(AND(CE279="",CF279=""),"",IF(CF279="",IF(DQ279&gt;1,ROUND(DQ279*CE279,3),CE279),IF(DQ279&gt;1,ROUND(DQ279*CF279,3),CF279))),IF(AND(CE279="",CF279=""),"",IF(CF279="",IF(DQ279&gt;1,ROUND(DQ279*CE279*(1/(CO279)),3),CE279*(1/(CO279))),IF(DQ279&gt;1,ROUND(DQ279*CF279*(1/(CO279)),3),CF279*(1/(CO279))))))</f>
        <v/>
      </c>
      <c r="CU279" s="224">
        <f>BY279</f>
        <v/>
      </c>
      <c r="CV279" s="237">
        <f>BZ279</f>
        <v/>
      </c>
      <c r="CW279" s="237">
        <f>CA279</f>
        <v/>
      </c>
      <c r="CX279" s="224">
        <f>CC279</f>
        <v/>
      </c>
      <c r="CY279" s="237">
        <f>CD279</f>
        <v/>
      </c>
      <c r="CZ279" s="7474">
        <f>IF(COUNTIF(Overview!K12:K14,TRUE)&gt;0,1.6,IF(COUNTIF(Overview!L12:L14,TRUE)&gt;0,8,0))</f>
        <v/>
      </c>
      <c r="DA279" s="1807"/>
      <c r="DB279" s="7484"/>
      <c r="DC279" s="844">
        <f>IF(CT279="","",IF(CT279&gt;CZ279,"Fail","Pass"))</f>
        <v/>
      </c>
      <c r="DD279" s="402"/>
      <c r="DE279" s="1565">
        <f>MyTimestamp(DC279)</f>
        <v/>
      </c>
      <c r="DF279" s="1531">
        <f>IF(COUNT(CE279:CH279)=1,15,IF(COUNT(CE279:CH279)=0,0,30))</f>
        <v/>
      </c>
      <c r="DG279" s="1532">
        <f>IF(DF279=0,0,2)</f>
        <v/>
      </c>
      <c r="DH279" s="6825"/>
      <c r="DI279" s="6825"/>
      <c r="DJ279" s="1863"/>
      <c r="DK279" s="6667"/>
      <c r="DL279" s="1574">
        <f>10^(CN279/20)*100-100</f>
        <v/>
      </c>
      <c r="DM279" s="777"/>
      <c r="DN279" s="970"/>
      <c r="DO279" s="777">
        <f>IF(DM279="","",10^(DM279/10))</f>
        <v/>
      </c>
      <c r="DP279" s="777">
        <f>IF(ISNUMBER(DN279)=FALSE,"",10^(DN279/10))</f>
        <v/>
      </c>
      <c r="DQ279" s="1578">
        <f>IF(AND(ISNUMBER(DO279),ISNUMBER(DP279)),IF(DO279/DP279&gt;1,ROUND((DO279)/DP279,3),1),1)</f>
        <v/>
      </c>
      <c r="DR279" s="1541"/>
      <c r="DS279" s="1541"/>
      <c r="DT279" s="1541"/>
      <c r="DU279" s="1541"/>
      <c r="DV279" s="1541"/>
      <c r="DW279" s="1541"/>
      <c r="DX279" s="1541"/>
      <c r="DY279" s="1541"/>
      <c r="DZ279" s="1541"/>
      <c r="EA279" s="1541"/>
      <c r="EB279" s="1541"/>
      <c r="EC279" s="1541"/>
      <c r="ED279" s="1541"/>
      <c r="EE279" s="1541"/>
      <c r="EF279" s="1541"/>
      <c r="EG279" s="1541"/>
      <c r="EH279" s="1541"/>
      <c r="EI279" s="1541"/>
      <c r="EJ279" s="1541"/>
      <c r="EK279" s="1541"/>
      <c r="EL279" s="1541"/>
      <c r="EM279" s="1541"/>
      <c r="EN279" s="1541"/>
      <c r="EO279" s="1541"/>
      <c r="EP279" s="1541"/>
      <c r="EQ279" s="1541"/>
      <c r="ER279" s="1541"/>
      <c r="ES279" s="1541"/>
      <c r="ET279" s="1541"/>
      <c r="EU279" s="1541"/>
      <c r="EV279" s="1541"/>
    </row>
    <row r="280" ht="12.75" x14ac:dyDescent="0.2">
      <c r="A280" s="1541"/>
      <c r="B280" s="1541"/>
      <c r="C280"/>
      <c r="D280" s="6799"/>
      <c r="E280" s="6799"/>
      <c r="F280" s="6800" t="inlineStr">
        <is>
          <t>5.3</t>
        </is>
      </c>
      <c r="G280" s="6801"/>
      <c r="H280" s="6802">
        <f>BV280</f>
        <v/>
      </c>
      <c r="I280" s="6802">
        <f>BW280</f>
        <v/>
      </c>
      <c r="J280" s="6803" t="inlineStr">
        <is>
          <t>LTE</t>
        </is>
      </c>
      <c r="K280" s="6803" t="inlineStr">
        <is>
          <t>FDD1</t>
        </is>
      </c>
      <c r="L280" s="6804"/>
      <c r="M280" s="6802">
        <v>10</v>
      </c>
      <c r="N280" s="6805" t="inlineStr">
        <is>
          <t>QPSK</t>
        </is>
      </c>
      <c r="O280" s="6806"/>
      <c r="P280" s="6597"/>
      <c r="Q280" s="6806">
        <v>1</v>
      </c>
      <c r="R280" s="6806">
        <v>0</v>
      </c>
      <c r="S280" s="6802"/>
      <c r="T280" s="130">
        <v>18300</v>
      </c>
      <c r="U280" s="6593">
        <v>1950</v>
      </c>
      <c r="V280" s="6805"/>
      <c r="W280" s="6807"/>
      <c r="X280" s="6805"/>
      <c r="Y280" s="6805"/>
      <c r="Z280" s="6805"/>
      <c r="AA280" s="6804"/>
      <c r="AB280" s="6804"/>
      <c r="AC280" s="6808">
        <f>IF(OR(BX280="Close to Ear",BX280="Close to Head"),"Head",IF(BX280="Extremity","Extremity","Body"))</f>
        <v/>
      </c>
      <c r="AD280" s="6809">
        <f>CA280</f>
        <v/>
      </c>
      <c r="AE280" s="6803">
        <f>CB280</f>
        <v/>
      </c>
      <c r="AF280" s="6804"/>
      <c r="AG280" s="6810">
        <f>IF(OR(AZ280="",BA280=""),"N/A",IF(DC280="Pass","P","F"))</f>
        <v/>
      </c>
      <c r="AH280" s="6811"/>
      <c r="AI280" s="6811"/>
      <c r="AJ280" s="6811"/>
      <c r="AK280" s="6805"/>
      <c r="AL280" s="6804"/>
      <c r="AM280" s="6805"/>
      <c r="AN280" s="6805"/>
      <c r="AO280" s="6812"/>
      <c r="AP280" s="6812"/>
      <c r="AQ280" s="6812"/>
      <c r="AR280" s="6812"/>
      <c r="AS280" s="6812"/>
      <c r="AT280" s="6813">
        <f>IF(AC280="Extremity",IF(CG280="","",CG280),"")</f>
        <v/>
      </c>
      <c r="AU280" s="6813">
        <f>IF(AC280="Extremity",IF(CH280="","",CH280),"")</f>
        <v/>
      </c>
      <c r="AV280" s="6814">
        <f>IF(AC280="Extremity","",IF(CE280="","",CE280))</f>
        <v/>
      </c>
      <c r="AW280" s="6814">
        <f>IF(AD280="Extremity","",IF(CF280="","",CF280))</f>
        <v/>
      </c>
      <c r="AX280" s="6807">
        <f>DL280</f>
        <v/>
      </c>
      <c r="AY280" s="6807">
        <f>DQ280</f>
        <v/>
      </c>
      <c r="AZ280" s="6815">
        <f>IF(AC280="Extremity",IF(DA280="","",DA280),"")</f>
        <v/>
      </c>
      <c r="BA280" s="6816">
        <f>IF(AC280="Extremity","",IF(CT280="","",CT280))</f>
        <v/>
      </c>
      <c r="BB280" s="6807">
        <f>IF(AC280="Extremity",IF(DB280="","",DB280),"")</f>
        <v/>
      </c>
      <c r="BC280" s="6814">
        <f>IF(AC280="Extremity","",IF(CZ280="","",CZ280))</f>
        <v/>
      </c>
      <c r="BD280" s="6807">
        <f>DD280</f>
        <v/>
      </c>
      <c r="BE280" s="6817">
        <f>DE280</f>
        <v/>
      </c>
      <c r="BF280" s="6818">
        <f>DF280*60</f>
        <v/>
      </c>
      <c r="BG280" s="6819">
        <f>BE280</f>
        <v/>
      </c>
      <c r="BH280" s="6818">
        <f>DG280*60</f>
        <v/>
      </c>
      <c r="BI280" s="6818">
        <f>DH280</f>
        <v/>
      </c>
      <c r="BJ280" s="6820"/>
      <c r="BK280" s="6821">
        <f>Overview!$E$7</f>
        <v/>
      </c>
      <c r="BL280" s="6820"/>
      <c r="BM280" s="6818">
        <f>DI280</f>
        <v/>
      </c>
      <c r="BN280" s="6821">
        <f>Overview!$P$153</f>
        <v/>
      </c>
      <c r="BO280" s="6820"/>
      <c r="BP280" s="6820"/>
      <c r="BQ280" s="6804"/>
      <c r="BR280" s="6822"/>
      <c r="BS280" s="1541"/>
      <c r="BT280" s="1864" t="inlineStr">
        <is>
          <t>LTE</t>
        </is>
      </c>
      <c r="BU280" s="1828" t="inlineStr">
        <is>
          <t>FDD1</t>
        </is>
      </c>
      <c r="BV280" s="906">
        <f>Overview!$H$28</f>
        <v/>
      </c>
      <c r="BW280" s="1865"/>
      <c r="BX280" s="1828" t="inlineStr">
        <is>
          <t>Body</t>
        </is>
      </c>
      <c r="BY280" s="882"/>
      <c r="BZ280" s="1828">
        <f>IF(COUNT('Conducted LTE'!$AH$3:$AH$170)=0,10,INDEX('Conducted LTE'!$M$3:$M$170,MATCH(MAX('Conducted LTE'!$AH$3:$AH$170),'Conducted LTE'!$AH$3:$AH$170,0)))</f>
        <v>10</v>
      </c>
      <c r="CA280" s="882" t="inlineStr">
        <is>
          <t>Accesorio 3: Back Face</t>
        </is>
      </c>
      <c r="CB280" s="200">
        <v>0</v>
      </c>
      <c r="CC280" s="6689">
        <f>IF(COUNT('Conducted LTE'!$AH$3:$AH$170)=0,18300,INDEX('Conducted LTE'!$T$3:$T$170,MATCH(MAX('Conducted LTE'!$AH$3:$AH$170),'Conducted LTE'!$AH$3:$AH$170,0)))</f>
        <v>18300</v>
      </c>
      <c r="CD280" s="6689">
        <f>IF(COUNT('Conducted LTE'!$AH$3:$AH$170)=0,1950,INDEX('Conducted LTE'!$U$3:$U$170,MATCH(MAX('Conducted LTE'!$AH$3:$AH$170),'Conducted LTE'!$AH$3:$AH$170,0)))</f>
        <v>1950</v>
      </c>
      <c r="CE280" s="7238"/>
      <c r="CF280" s="7238"/>
      <c r="CG280" s="6909"/>
      <c r="CH280" s="6909"/>
      <c r="CI280" s="225">
        <f>BY280</f>
        <v/>
      </c>
      <c r="CJ280" s="237">
        <f>BZ280</f>
        <v/>
      </c>
      <c r="CK280" s="223">
        <f>CA280</f>
        <v/>
      </c>
      <c r="CL280" s="6665">
        <f>CC280</f>
        <v/>
      </c>
      <c r="CM280" s="6665">
        <f>CD280</f>
        <v/>
      </c>
      <c r="CN280" s="2052"/>
      <c r="CO280" s="1579"/>
      <c r="CP280" s="7214">
        <f>IF(CF280=""," ",IF(ABS(CE280-CF280)&lt;=0.1,"Valid","Not valid"))</f>
        <v/>
      </c>
      <c r="CQ280" s="1674">
        <f> IF(CE280="","",IF(AND(CE280&lt;&gt;"",CF280=""),IF(CE280&gt;=0.8,"Medir+Sig Max","No"),IF(CF280&lt;&gt;"",IF(CF280&gt;=0.8,"Medir+Sig Max","No"),"")))</f>
        <v/>
      </c>
      <c r="CR280" s="6927">
        <f>IF(UPPER($CQ$1)="X",IF(CF280=""," ",IF((ABS(CE280)&lt;5)*AND(ABS(CF280)&lt;5)*AND(ABS(CT280)&lt;5),"Solo si es max","Medir")),IF(CF280=""," ",IF((ABS(CE280)&lt;1)*AND(ABS(CF280)&lt;1)*AND(ABS(CT280)&lt;1),"Solo si es max","Medir")))</f>
        <v/>
      </c>
      <c r="CS280" s="1674"/>
      <c r="CT280" s="220">
        <f>IF(CO280="",IF(AND(CE280="",CF280=""),"",IF(CF280="",IF(DQ280&gt;1,ROUND(DQ280*CE280,3),CE280),IF(DQ280&gt;1,ROUND(DQ280*CF280,3),CF280))),IF(AND(CE280="",CF280=""),"",IF(CF280="",IF(DQ280&gt;1,ROUND(DQ280*CE280*(1/(CO280)),3),CE280*(1/(CO280))),IF(DQ280&gt;1,ROUND(DQ280*CF280*(1/(CO280)),3),CF280*(1/(CO280))))))</f>
        <v/>
      </c>
      <c r="CU280" s="224">
        <f>BY280</f>
        <v/>
      </c>
      <c r="CV280" s="237">
        <f>BZ280</f>
        <v/>
      </c>
      <c r="CW280" s="237">
        <f>CA280</f>
        <v/>
      </c>
      <c r="CX280" s="224">
        <f>CC280</f>
        <v/>
      </c>
      <c r="CY280" s="237">
        <f>CD280</f>
        <v/>
      </c>
      <c r="CZ280" s="7474">
        <f>IF(COUNTIF(Overview!K12:K14,TRUE)&gt;0,1.6,IF(COUNTIF(Overview!L12:L14,TRUE)&gt;0,8,0))</f>
        <v/>
      </c>
      <c r="DA280" s="1807"/>
      <c r="DB280" s="7484"/>
      <c r="DC280" s="844">
        <f>IF(CT280="","",IF(CT280&gt;CZ280,"Fail","Pass"))</f>
        <v/>
      </c>
      <c r="DD280" s="402"/>
      <c r="DE280" s="1565">
        <f>MyTimestamp(DC280)</f>
        <v/>
      </c>
      <c r="DF280" s="1531">
        <f>IF(COUNT(CE280:CH280)=1,15,IF(COUNT(CE280:CH280)=0,0,30))</f>
        <v/>
      </c>
      <c r="DG280" s="1532">
        <f>IF(DF280=0,0,2)</f>
        <v/>
      </c>
      <c r="DH280" s="6825"/>
      <c r="DI280" s="6825"/>
      <c r="DJ280" s="1863"/>
      <c r="DK280" s="6667"/>
      <c r="DL280" s="1574">
        <f>10^(CN280/20)*100-100</f>
        <v/>
      </c>
      <c r="DM280" s="777"/>
      <c r="DN280" s="970"/>
      <c r="DO280" s="777">
        <f>IF(DM280="","",10^(DM280/10))</f>
        <v/>
      </c>
      <c r="DP280" s="777">
        <f>IF(ISNUMBER(DN280)=FALSE,"",10^(DN280/10))</f>
        <v/>
      </c>
      <c r="DQ280" s="1578">
        <f>IF(AND(ISNUMBER(DO280),ISNUMBER(DP280)),IF(DO280/DP280&gt;1,ROUND((DO280)/DP280,3),1),1)</f>
        <v/>
      </c>
      <c r="DR280" s="1541"/>
      <c r="DS280" s="1541"/>
      <c r="DT280" s="1541"/>
      <c r="DU280" s="1541"/>
      <c r="DV280" s="1541"/>
      <c r="DW280" s="1541"/>
      <c r="DX280" s="1541"/>
      <c r="DY280" s="1541"/>
      <c r="DZ280" s="1541"/>
      <c r="EA280" s="1541"/>
      <c r="EB280" s="1541"/>
      <c r="EC280" s="1541"/>
      <c r="ED280" s="1541"/>
      <c r="EE280" s="1541"/>
      <c r="EF280" s="1541"/>
      <c r="EG280" s="1541"/>
      <c r="EH280" s="1541"/>
      <c r="EI280" s="1541"/>
      <c r="EJ280" s="1541"/>
      <c r="EK280" s="1541"/>
      <c r="EL280" s="1541"/>
      <c r="EM280" s="1541"/>
      <c r="EN280" s="1541"/>
      <c r="EO280" s="1541"/>
      <c r="EP280" s="1541"/>
      <c r="EQ280" s="1541"/>
      <c r="ER280" s="1541"/>
      <c r="ES280" s="1541"/>
      <c r="ET280" s="1541"/>
      <c r="EU280" s="1541"/>
      <c r="EV280" s="1541"/>
    </row>
    <row r="281" ht="12.75" x14ac:dyDescent="0.2">
      <c r="A281" s="1541"/>
      <c r="B281" s="1541"/>
      <c r="C281"/>
      <c r="D281" s="6799"/>
      <c r="E281" s="6799"/>
      <c r="F281" s="6800" t="inlineStr">
        <is>
          <t>5.3</t>
        </is>
      </c>
      <c r="G281" s="6801"/>
      <c r="H281" s="6802">
        <f>BV281</f>
        <v/>
      </c>
      <c r="I281" s="6802">
        <f>BW281</f>
        <v/>
      </c>
      <c r="J281" s="6803" t="inlineStr">
        <is>
          <t>LTE</t>
        </is>
      </c>
      <c r="K281" s="6803" t="inlineStr">
        <is>
          <t>FDD1</t>
        </is>
      </c>
      <c r="L281" s="6804"/>
      <c r="M281" s="6802">
        <v>10</v>
      </c>
      <c r="N281" s="6805" t="inlineStr">
        <is>
          <t>QPSK</t>
        </is>
      </c>
      <c r="O281" s="6806"/>
      <c r="P281" s="6597"/>
      <c r="Q281" s="6806">
        <v>1</v>
      </c>
      <c r="R281" s="6806">
        <v>0</v>
      </c>
      <c r="S281" s="6802"/>
      <c r="T281" s="130">
        <v>18300</v>
      </c>
      <c r="U281" s="6593">
        <v>1950</v>
      </c>
      <c r="V281" s="6805"/>
      <c r="W281" s="6807"/>
      <c r="X281" s="6805"/>
      <c r="Y281" s="6805"/>
      <c r="Z281" s="6805"/>
      <c r="AA281" s="6804"/>
      <c r="AB281" s="6804"/>
      <c r="AC281" s="6808">
        <f>IF(OR(BX281="Close to Ear",BX281="Close to Head"),"Head",IF(BX281="Extremity","Extremity","Body"))</f>
        <v/>
      </c>
      <c r="AD281" s="6809">
        <f>CA281</f>
        <v/>
      </c>
      <c r="AE281" s="6803">
        <f>CB281</f>
        <v/>
      </c>
      <c r="AF281" s="6804"/>
      <c r="AG281" s="6810">
        <f>IF(OR(AZ281="",BA281=""),"N/A",IF(DC281="Pass","P","F"))</f>
        <v/>
      </c>
      <c r="AH281" s="6811"/>
      <c r="AI281" s="6811"/>
      <c r="AJ281" s="6811"/>
      <c r="AK281" s="6805"/>
      <c r="AL281" s="6804"/>
      <c r="AM281" s="6805"/>
      <c r="AN281" s="6805"/>
      <c r="AO281" s="6812"/>
      <c r="AP281" s="6812"/>
      <c r="AQ281" s="6812"/>
      <c r="AR281" s="6812"/>
      <c r="AS281" s="6812"/>
      <c r="AT281" s="6813">
        <f>IF(AC281="Extremity",IF(CG281="","",CG281),"")</f>
        <v/>
      </c>
      <c r="AU281" s="6813">
        <f>IF(AC281="Extremity",IF(CH281="","",CH281),"")</f>
        <v/>
      </c>
      <c r="AV281" s="6814">
        <f>IF(AC281="Extremity","",IF(CE281="","",CE281))</f>
        <v/>
      </c>
      <c r="AW281" s="6814">
        <f>IF(AD281="Extremity","",IF(CF281="","",CF281))</f>
        <v/>
      </c>
      <c r="AX281" s="6807">
        <f>DL281</f>
        <v/>
      </c>
      <c r="AY281" s="6807">
        <f>DQ281</f>
        <v/>
      </c>
      <c r="AZ281" s="6815">
        <f>IF(AC281="Extremity",IF(DA281="","",DA281),"")</f>
        <v/>
      </c>
      <c r="BA281" s="6816">
        <f>IF(AC281="Extremity","",IF(CT281="","",CT281))</f>
        <v/>
      </c>
      <c r="BB281" s="6807">
        <f>IF(AC281="Extremity",IF(DB281="","",DB281),"")</f>
        <v/>
      </c>
      <c r="BC281" s="6814">
        <f>IF(AC281="Extremity","",IF(CZ281="","",CZ281))</f>
        <v/>
      </c>
      <c r="BD281" s="6807">
        <f>DD281</f>
        <v/>
      </c>
      <c r="BE281" s="6817">
        <f>DE281</f>
        <v/>
      </c>
      <c r="BF281" s="6818">
        <f>DF281*60</f>
        <v/>
      </c>
      <c r="BG281" s="6819">
        <f>BE281</f>
        <v/>
      </c>
      <c r="BH281" s="6818">
        <f>DG281*60</f>
        <v/>
      </c>
      <c r="BI281" s="6818">
        <f>DH281</f>
        <v/>
      </c>
      <c r="BJ281" s="6820"/>
      <c r="BK281" s="6821">
        <f>Overview!$E$7</f>
        <v/>
      </c>
      <c r="BL281" s="6820"/>
      <c r="BM281" s="6818">
        <f>DI281</f>
        <v/>
      </c>
      <c r="BN281" s="6821">
        <f>Overview!$P$153</f>
        <v/>
      </c>
      <c r="BO281" s="6820"/>
      <c r="BP281" s="6820"/>
      <c r="BQ281" s="6804"/>
      <c r="BR281" s="6822"/>
      <c r="BS281" s="1541"/>
      <c r="BT281" s="1864" t="inlineStr">
        <is>
          <t>LTE</t>
        </is>
      </c>
      <c r="BU281" s="1828" t="inlineStr">
        <is>
          <t>FDD1</t>
        </is>
      </c>
      <c r="BV281" s="906">
        <f>Overview!$H$28</f>
        <v/>
      </c>
      <c r="BW281" s="1865"/>
      <c r="BX281" s="1828" t="inlineStr">
        <is>
          <t>Body</t>
        </is>
      </c>
      <c r="BY281" s="882"/>
      <c r="BZ281" s="1828">
        <f>IF(COUNT('Conducted LTE'!$AH$3:$AH$170)=0,10,INDEX('Conducted LTE'!$M$3:$M$170,MATCH(MAX('Conducted LTE'!$AH$3:$AH$170),'Conducted LTE'!$AH$3:$AH$170,0)))</f>
        <v>10</v>
      </c>
      <c r="CA281" s="882" t="inlineStr">
        <is>
          <t>Accesorio 4: Front Face</t>
        </is>
      </c>
      <c r="CB281" s="200">
        <v>0</v>
      </c>
      <c r="CC281" s="6689">
        <f>IF(COUNT('Conducted LTE'!$AH$3:$AH$170)=0,18300,INDEX('Conducted LTE'!$T$3:$T$170,MATCH(MAX('Conducted LTE'!$AH$3:$AH$170),'Conducted LTE'!$AH$3:$AH$170,0)))</f>
        <v>18300</v>
      </c>
      <c r="CD281" s="6689">
        <f>IF(COUNT('Conducted LTE'!$AH$3:$AH$170)=0,1950,INDEX('Conducted LTE'!$U$3:$U$170,MATCH(MAX('Conducted LTE'!$AH$3:$AH$170),'Conducted LTE'!$AH$3:$AH$170,0)))</f>
        <v>1950</v>
      </c>
      <c r="CE281" s="7238"/>
      <c r="CF281" s="7238"/>
      <c r="CG281" s="6909"/>
      <c r="CH281" s="6909"/>
      <c r="CI281" s="225">
        <f>BY281</f>
        <v/>
      </c>
      <c r="CJ281" s="237">
        <f>BZ281</f>
        <v/>
      </c>
      <c r="CK281" s="223">
        <f>CA281</f>
        <v/>
      </c>
      <c r="CL281" s="6665">
        <f>CC281</f>
        <v/>
      </c>
      <c r="CM281" s="6665">
        <f>CD281</f>
        <v/>
      </c>
      <c r="CN281" s="2052"/>
      <c r="CO281" s="1579"/>
      <c r="CP281" s="7214">
        <f>IF(CF281=""," ",IF(ABS(CE281-CF281)&lt;=0.1,"Valid","Not valid"))</f>
        <v/>
      </c>
      <c r="CQ281" s="1674">
        <f> IF(CE281="","",IF(AND(CE281&lt;&gt;"",CF281=""),IF(CE281&gt;=0.8,"Medir+Sig Max","No"),IF(CF281&lt;&gt;"",IF(CF281&gt;=0.8,"Medir+Sig Max","No"),"")))</f>
        <v/>
      </c>
      <c r="CR281" s="6927">
        <f>IF(UPPER($CQ$1)="X",IF(CF281=""," ",IF((ABS(CE281)&lt;5)*AND(ABS(CF281)&lt;5)*AND(ABS(CT281)&lt;5),"Solo si es max","Medir")),IF(CF281=""," ",IF((ABS(CE281)&lt;1)*AND(ABS(CF281)&lt;1)*AND(ABS(CT281)&lt;1),"Solo si es max","Medir")))</f>
        <v/>
      </c>
      <c r="CS281" s="1674"/>
      <c r="CT281" s="220">
        <f>IF(CO281="",IF(AND(CE281="",CF281=""),"",IF(CF281="",IF(DQ281&gt;1,ROUND(DQ281*CE281,3),CE281),IF(DQ281&gt;1,ROUND(DQ281*CF281,3),CF281))),IF(AND(CE281="",CF281=""),"",IF(CF281="",IF(DQ281&gt;1,ROUND(DQ281*CE281*(1/(CO281)),3),CE281*(1/(CO281))),IF(DQ281&gt;1,ROUND(DQ281*CF281*(1/(CO281)),3),CF281*(1/(CO281))))))</f>
        <v/>
      </c>
      <c r="CU281" s="224">
        <f>BY281</f>
        <v/>
      </c>
      <c r="CV281" s="237">
        <f>BZ281</f>
        <v/>
      </c>
      <c r="CW281" s="237">
        <f>CA281</f>
        <v/>
      </c>
      <c r="CX281" s="224">
        <f>CC281</f>
        <v/>
      </c>
      <c r="CY281" s="237">
        <f>CD281</f>
        <v/>
      </c>
      <c r="CZ281" s="7474">
        <f>IF(COUNTIF(Overview!K12:K14,TRUE)&gt;0,1.6,IF(COUNTIF(Overview!L12:L14,TRUE)&gt;0,8,0))</f>
        <v/>
      </c>
      <c r="DA281" s="1807"/>
      <c r="DB281" s="7484"/>
      <c r="DC281" s="844">
        <f>IF(CT281="","",IF(CT281&gt;CZ281,"Fail","Pass"))</f>
        <v/>
      </c>
      <c r="DD281" s="402"/>
      <c r="DE281" s="1565">
        <f>MyTimestamp(DC281)</f>
        <v/>
      </c>
      <c r="DF281" s="1531">
        <f>IF(COUNT(CE281:CH281)=1,15,IF(COUNT(CE281:CH281)=0,0,30))</f>
        <v/>
      </c>
      <c r="DG281" s="1532">
        <f>IF(DF281=0,0,2)</f>
        <v/>
      </c>
      <c r="DH281" s="6825"/>
      <c r="DI281" s="6825"/>
      <c r="DJ281" s="1863"/>
      <c r="DK281" s="6667"/>
      <c r="DL281" s="1574">
        <f>10^(CN281/20)*100-100</f>
        <v/>
      </c>
      <c r="DM281" s="777"/>
      <c r="DN281" s="970"/>
      <c r="DO281" s="777">
        <f>IF(DM281="","",10^(DM281/10))</f>
        <v/>
      </c>
      <c r="DP281" s="777">
        <f>IF(ISNUMBER(DN281)=FALSE,"",10^(DN281/10))</f>
        <v/>
      </c>
      <c r="DQ281" s="1578">
        <f>IF(AND(ISNUMBER(DO281),ISNUMBER(DP281)),IF(DO281/DP281&gt;1,ROUND((DO281)/DP281,3),1),1)</f>
        <v/>
      </c>
      <c r="DR281" s="1541"/>
      <c r="DS281" s="1541"/>
      <c r="DT281" s="1541"/>
      <c r="DU281" s="1541"/>
      <c r="DV281" s="1541"/>
      <c r="DW281" s="1541"/>
      <c r="DX281" s="1541"/>
      <c r="DY281" s="1541"/>
      <c r="DZ281" s="1541"/>
      <c r="EA281" s="1541"/>
      <c r="EB281" s="1541"/>
      <c r="EC281" s="1541"/>
      <c r="ED281" s="1541"/>
      <c r="EE281" s="1541"/>
      <c r="EF281" s="1541"/>
      <c r="EG281" s="1541"/>
      <c r="EH281" s="1541"/>
      <c r="EI281" s="1541"/>
      <c r="EJ281" s="1541"/>
      <c r="EK281" s="1541"/>
      <c r="EL281" s="1541"/>
      <c r="EM281" s="1541"/>
      <c r="EN281" s="1541"/>
      <c r="EO281" s="1541"/>
      <c r="EP281" s="1541"/>
      <c r="EQ281" s="1541"/>
      <c r="ER281" s="1541"/>
      <c r="ES281" s="1541"/>
      <c r="ET281" s="1541"/>
      <c r="EU281" s="1541"/>
      <c r="EV281" s="1541"/>
    </row>
    <row r="282" ht="12.75" x14ac:dyDescent="0.2">
      <c r="A282" s="1541"/>
      <c r="B282" s="1541"/>
      <c r="C282"/>
      <c r="D282" s="6799"/>
      <c r="E282" s="6799"/>
      <c r="F282" s="6800" t="inlineStr">
        <is>
          <t>5.3</t>
        </is>
      </c>
      <c r="G282" s="6801"/>
      <c r="H282" s="6802">
        <f>BV282</f>
        <v/>
      </c>
      <c r="I282" s="6802">
        <f>BW282</f>
        <v/>
      </c>
      <c r="J282" s="6803" t="inlineStr">
        <is>
          <t>LTE</t>
        </is>
      </c>
      <c r="K282" s="6803" t="inlineStr">
        <is>
          <t>FDD1</t>
        </is>
      </c>
      <c r="L282" s="6804"/>
      <c r="M282" s="6802">
        <v>10</v>
      </c>
      <c r="N282" s="6805" t="inlineStr">
        <is>
          <t>QPSK</t>
        </is>
      </c>
      <c r="O282" s="6806"/>
      <c r="P282" s="6597"/>
      <c r="Q282" s="6806">
        <v>1</v>
      </c>
      <c r="R282" s="6806">
        <v>0</v>
      </c>
      <c r="S282" s="6802"/>
      <c r="T282" s="130">
        <v>18300</v>
      </c>
      <c r="U282" s="6593">
        <v>1950</v>
      </c>
      <c r="V282" s="6805"/>
      <c r="W282" s="6807"/>
      <c r="X282" s="6805"/>
      <c r="Y282" s="6805"/>
      <c r="Z282" s="6805"/>
      <c r="AA282" s="6804"/>
      <c r="AB282" s="6804"/>
      <c r="AC282" s="6808">
        <f>IF(OR(BX282="Close to Ear",BX282="Close to Head"),"Head",IF(BX282="Extremity","Extremity","Body"))</f>
        <v/>
      </c>
      <c r="AD282" s="6809">
        <f>CA282</f>
        <v/>
      </c>
      <c r="AE282" s="6803">
        <f>CB282</f>
        <v/>
      </c>
      <c r="AF282" s="6804"/>
      <c r="AG282" s="6810">
        <f>IF(OR(AZ282="",BA282=""),"N/A",IF(DC282="Pass","P","F"))</f>
        <v/>
      </c>
      <c r="AH282" s="6811"/>
      <c r="AI282" s="6811"/>
      <c r="AJ282" s="6811"/>
      <c r="AK282" s="6805"/>
      <c r="AL282" s="6804"/>
      <c r="AM282" s="6805"/>
      <c r="AN282" s="6805"/>
      <c r="AO282" s="6812"/>
      <c r="AP282" s="6812"/>
      <c r="AQ282" s="6812"/>
      <c r="AR282" s="6812"/>
      <c r="AS282" s="6812"/>
      <c r="AT282" s="6813">
        <f>IF(AC282="Extremity",IF(CG282="","",CG282),"")</f>
        <v/>
      </c>
      <c r="AU282" s="6813">
        <f>IF(AC282="Extremity",IF(CH282="","",CH282),"")</f>
        <v/>
      </c>
      <c r="AV282" s="6814">
        <f>IF(AC282="Extremity","",IF(CE282="","",CE282))</f>
        <v/>
      </c>
      <c r="AW282" s="6814">
        <f>IF(AD282="Extremity","",IF(CF282="","",CF282))</f>
        <v/>
      </c>
      <c r="AX282" s="6807">
        <f>DL282</f>
        <v/>
      </c>
      <c r="AY282" s="6807">
        <f>DQ282</f>
        <v/>
      </c>
      <c r="AZ282" s="6815">
        <f>IF(AC282="Extremity",IF(DA282="","",DA282),"")</f>
        <v/>
      </c>
      <c r="BA282" s="6816">
        <f>IF(AC282="Extremity","",IF(CT282="","",CT282))</f>
        <v/>
      </c>
      <c r="BB282" s="6807">
        <f>IF(AC282="Extremity",IF(DB282="","",DB282),"")</f>
        <v/>
      </c>
      <c r="BC282" s="6814">
        <f>IF(AC282="Extremity","",IF(CZ282="","",CZ282))</f>
        <v/>
      </c>
      <c r="BD282" s="6807">
        <f>DD282</f>
        <v/>
      </c>
      <c r="BE282" s="6817">
        <f>DE282</f>
        <v/>
      </c>
      <c r="BF282" s="6818">
        <f>DF282*60</f>
        <v/>
      </c>
      <c r="BG282" s="6819">
        <f>BE282</f>
        <v/>
      </c>
      <c r="BH282" s="6818">
        <f>DG282*60</f>
        <v/>
      </c>
      <c r="BI282" s="6818">
        <f>DH282</f>
        <v/>
      </c>
      <c r="BJ282" s="6820"/>
      <c r="BK282" s="6821">
        <f>Overview!$E$7</f>
        <v/>
      </c>
      <c r="BL282" s="6820"/>
      <c r="BM282" s="6818">
        <f>DI282</f>
        <v/>
      </c>
      <c r="BN282" s="6821">
        <f>Overview!$P$153</f>
        <v/>
      </c>
      <c r="BO282" s="6820"/>
      <c r="BP282" s="6820"/>
      <c r="BQ282" s="6804"/>
      <c r="BR282" s="6822"/>
      <c r="BS282" s="1541"/>
      <c r="BT282" s="1864" t="inlineStr">
        <is>
          <t>LTE</t>
        </is>
      </c>
      <c r="BU282" s="1828" t="inlineStr">
        <is>
          <t>FDD1</t>
        </is>
      </c>
      <c r="BV282" s="906">
        <f>Overview!$H$28</f>
        <v/>
      </c>
      <c r="BW282" s="1865"/>
      <c r="BX282" s="1828" t="inlineStr">
        <is>
          <t>Body</t>
        </is>
      </c>
      <c r="BY282" s="882"/>
      <c r="BZ282" s="1828">
        <f>IF(COUNT('Conducted LTE'!$AH$3:$AH$170)=0,10,INDEX('Conducted LTE'!$M$3:$M$170,MATCH(MAX('Conducted LTE'!$AH$3:$AH$170),'Conducted LTE'!$AH$3:$AH$170,0)))</f>
        <v>10</v>
      </c>
      <c r="CA282" s="882" t="inlineStr">
        <is>
          <t>Accesorio 5: Back Face</t>
        </is>
      </c>
      <c r="CB282" s="200">
        <v>0</v>
      </c>
      <c r="CC282" s="6689">
        <f>IF(COUNT('Conducted LTE'!$AH$3:$AH$170)=0,18300,INDEX('Conducted LTE'!$T$3:$T$170,MATCH(MAX('Conducted LTE'!$AH$3:$AH$170),'Conducted LTE'!$AH$3:$AH$170,0)))</f>
        <v>18300</v>
      </c>
      <c r="CD282" s="6689">
        <f>IF(COUNT('Conducted LTE'!$AH$3:$AH$170)=0,1950,INDEX('Conducted LTE'!$U$3:$U$170,MATCH(MAX('Conducted LTE'!$AH$3:$AH$170),'Conducted LTE'!$AH$3:$AH$170,0)))</f>
        <v>1950</v>
      </c>
      <c r="CE282" s="7238"/>
      <c r="CF282" s="7238"/>
      <c r="CG282" s="6909"/>
      <c r="CH282" s="6909"/>
      <c r="CI282" s="225">
        <f>BY282</f>
        <v/>
      </c>
      <c r="CJ282" s="237">
        <f>BZ282</f>
        <v/>
      </c>
      <c r="CK282" s="223">
        <f>CA282</f>
        <v/>
      </c>
      <c r="CL282" s="6665">
        <f>CC282</f>
        <v/>
      </c>
      <c r="CM282" s="6665">
        <f>CD282</f>
        <v/>
      </c>
      <c r="CN282" s="2052"/>
      <c r="CO282" s="1579"/>
      <c r="CP282" s="7214">
        <f>IF(CF282=""," ",IF(ABS(CE282-CF282)&lt;=0.1,"Valid","Not valid"))</f>
        <v/>
      </c>
      <c r="CQ282" s="1674">
        <f> IF(CE282="","",IF(AND(CE282&lt;&gt;"",CF282=""),IF(CE282&gt;=0.8,"Medir+Sig Max","No"),IF(CF282&lt;&gt;"",IF(CF282&gt;=0.8,"Medir+Sig Max","No"),"")))</f>
        <v/>
      </c>
      <c r="CR282" s="6927">
        <f>IF(UPPER($CQ$1)="X",IF(CF282=""," ",IF((ABS(CE282)&lt;5)*AND(ABS(CF282)&lt;5)*AND(ABS(CT282)&lt;5),"Solo si es max","Medir")),IF(CF282=""," ",IF((ABS(CE282)&lt;1)*AND(ABS(CF282)&lt;1)*AND(ABS(CT282)&lt;1),"Solo si es max","Medir")))</f>
        <v/>
      </c>
      <c r="CS282" s="1674"/>
      <c r="CT282" s="220">
        <f>IF(CO282="",IF(AND(CE282="",CF282=""),"",IF(CF282="",IF(DQ282&gt;1,ROUND(DQ282*CE282,3),CE282),IF(DQ282&gt;1,ROUND(DQ282*CF282,3),CF282))),IF(AND(CE282="",CF282=""),"",IF(CF282="",IF(DQ282&gt;1,ROUND(DQ282*CE282*(1/(CO282)),3),CE282*(1/(CO282))),IF(DQ282&gt;1,ROUND(DQ282*CF282*(1/(CO282)),3),CF282*(1/(CO282))))))</f>
        <v/>
      </c>
      <c r="CU282" s="224">
        <f>BY282</f>
        <v/>
      </c>
      <c r="CV282" s="237">
        <f>BZ282</f>
        <v/>
      </c>
      <c r="CW282" s="237">
        <f>CA282</f>
        <v/>
      </c>
      <c r="CX282" s="224">
        <f>CC282</f>
        <v/>
      </c>
      <c r="CY282" s="237">
        <f>CD282</f>
        <v/>
      </c>
      <c r="CZ282" s="7474">
        <f>IF(COUNTIF(Overview!K12:K14,TRUE)&gt;0,1.6,IF(COUNTIF(Overview!L12:L14,TRUE)&gt;0,8,0))</f>
        <v/>
      </c>
      <c r="DA282" s="1807"/>
      <c r="DB282" s="7484"/>
      <c r="DC282" s="844">
        <f>IF(CT282="","",IF(CT282&gt;CZ282,"Fail","Pass"))</f>
        <v/>
      </c>
      <c r="DD282" s="402"/>
      <c r="DE282" s="1565">
        <f>MyTimestamp(DC282)</f>
        <v/>
      </c>
      <c r="DF282" s="1531">
        <f>IF(COUNT(CE282:CH282)=1,15,IF(COUNT(CE282:CH282)=0,0,30))</f>
        <v/>
      </c>
      <c r="DG282" s="1532">
        <f>IF(DF282=0,0,2)</f>
        <v/>
      </c>
      <c r="DH282" s="6825"/>
      <c r="DI282" s="6825"/>
      <c r="DJ282" s="1863"/>
      <c r="DK282" s="6667"/>
      <c r="DL282" s="1574">
        <f>10^(CN282/20)*100-100</f>
        <v/>
      </c>
      <c r="DM282" s="777"/>
      <c r="DN282" s="970"/>
      <c r="DO282" s="777">
        <f>IF(DM282="","",10^(DM282/10))</f>
        <v/>
      </c>
      <c r="DP282" s="777">
        <f>IF(ISNUMBER(DN282)=FALSE,"",10^(DN282/10))</f>
        <v/>
      </c>
      <c r="DQ282" s="1578">
        <f>IF(AND(ISNUMBER(DO282),ISNUMBER(DP282)),IF(DO282/DP282&gt;1,ROUND((DO282)/DP282,3),1),1)</f>
        <v/>
      </c>
      <c r="DR282" s="1541"/>
      <c r="DS282" s="1541"/>
      <c r="DT282" s="1541"/>
      <c r="DU282" s="1541"/>
      <c r="DV282" s="1541"/>
      <c r="DW282" s="1541"/>
      <c r="DX282" s="1541"/>
      <c r="DY282" s="1541"/>
      <c r="DZ282" s="1541"/>
      <c r="EA282" s="1541"/>
      <c r="EB282" s="1541"/>
      <c r="EC282" s="1541"/>
      <c r="ED282" s="1541"/>
      <c r="EE282" s="1541"/>
      <c r="EF282" s="1541"/>
      <c r="EG282" s="1541"/>
      <c r="EH282" s="1541"/>
      <c r="EI282" s="1541"/>
      <c r="EJ282" s="1541"/>
      <c r="EK282" s="1541"/>
      <c r="EL282" s="1541"/>
      <c r="EM282" s="1541"/>
      <c r="EN282" s="1541"/>
      <c r="EO282" s="1541"/>
      <c r="EP282" s="1541"/>
      <c r="EQ282" s="1541"/>
      <c r="ER282" s="1541"/>
      <c r="ES282" s="1541"/>
      <c r="ET282" s="1541"/>
      <c r="EU282" s="1541"/>
      <c r="EV282" s="1541"/>
    </row>
    <row r="283" ht="12.75" x14ac:dyDescent="0.2">
      <c r="A283" s="1541"/>
      <c r="B283" s="1541"/>
      <c r="C283"/>
      <c r="D283" s="6799"/>
      <c r="E283" s="6799"/>
      <c r="F283" s="6800" t="inlineStr">
        <is>
          <t>5.3</t>
        </is>
      </c>
      <c r="G283" s="6801"/>
      <c r="H283" s="6802">
        <f>BV283</f>
        <v/>
      </c>
      <c r="I283" s="6802">
        <f>BW283</f>
        <v/>
      </c>
      <c r="J283" s="6803" t="inlineStr">
        <is>
          <t>LTE</t>
        </is>
      </c>
      <c r="K283" s="6803" t="inlineStr">
        <is>
          <t>FDD1</t>
        </is>
      </c>
      <c r="L283" s="6804"/>
      <c r="M283" s="6802">
        <v>10</v>
      </c>
      <c r="N283" s="6805" t="inlineStr">
        <is>
          <t>QPSK</t>
        </is>
      </c>
      <c r="O283" s="6806"/>
      <c r="P283" s="6597"/>
      <c r="Q283" s="6806">
        <v>1</v>
      </c>
      <c r="R283" s="6806">
        <v>0</v>
      </c>
      <c r="S283" s="6802"/>
      <c r="T283" s="130">
        <v>18300</v>
      </c>
      <c r="U283" s="6593">
        <v>1950</v>
      </c>
      <c r="V283" s="6805"/>
      <c r="W283" s="6807"/>
      <c r="X283" s="6805"/>
      <c r="Y283" s="6805"/>
      <c r="Z283" s="6805"/>
      <c r="AA283" s="6804"/>
      <c r="AB283" s="6804"/>
      <c r="AC283" s="6808">
        <f>IF(OR(BX283="Close to Ear",BX283="Close to Head"),"Head",IF(BX283="Extremity","Extremity","Body"))</f>
        <v/>
      </c>
      <c r="AD283" s="6809">
        <f>CA283</f>
        <v/>
      </c>
      <c r="AE283" s="6803">
        <f>CB283</f>
        <v/>
      </c>
      <c r="AF283" s="6804"/>
      <c r="AG283" s="6810">
        <f>IF(OR(AZ283="",BA283=""),"N/A",IF(DC283="Pass","P","F"))</f>
        <v/>
      </c>
      <c r="AH283" s="6811"/>
      <c r="AI283" s="6811"/>
      <c r="AJ283" s="6811"/>
      <c r="AK283" s="6805"/>
      <c r="AL283" s="6804"/>
      <c r="AM283" s="6805"/>
      <c r="AN283" s="6805"/>
      <c r="AO283" s="6812"/>
      <c r="AP283" s="6812"/>
      <c r="AQ283" s="6812"/>
      <c r="AR283" s="6812"/>
      <c r="AS283" s="6812"/>
      <c r="AT283" s="6813">
        <f>IF(AC283="Extremity",IF(CG283="","",CG283),"")</f>
        <v/>
      </c>
      <c r="AU283" s="6813">
        <f>IF(AC283="Extremity",IF(CH283="","",CH283),"")</f>
        <v/>
      </c>
      <c r="AV283" s="6814">
        <f>IF(AC283="Extremity","",IF(CE283="","",CE283))</f>
        <v/>
      </c>
      <c r="AW283" s="6814">
        <f>IF(AD283="Extremity","",IF(CF283="","",CF283))</f>
        <v/>
      </c>
      <c r="AX283" s="6807">
        <f>DL283</f>
        <v/>
      </c>
      <c r="AY283" s="6807">
        <f>DQ283</f>
        <v/>
      </c>
      <c r="AZ283" s="6815">
        <f>IF(AC283="Extremity",IF(DA283="","",DA283),"")</f>
        <v/>
      </c>
      <c r="BA283" s="6816">
        <f>IF(AC283="Extremity","",IF(CT283="","",CT283))</f>
        <v/>
      </c>
      <c r="BB283" s="6807">
        <f>IF(AC283="Extremity",IF(DB283="","",DB283),"")</f>
        <v/>
      </c>
      <c r="BC283" s="6814">
        <f>IF(AC283="Extremity","",IF(CZ283="","",CZ283))</f>
        <v/>
      </c>
      <c r="BD283" s="6807">
        <f>DD283</f>
        <v/>
      </c>
      <c r="BE283" s="6817">
        <f>DE283</f>
        <v/>
      </c>
      <c r="BF283" s="6818">
        <f>DF283*60</f>
        <v/>
      </c>
      <c r="BG283" s="6819">
        <f>BE283</f>
        <v/>
      </c>
      <c r="BH283" s="6818">
        <f>DG283*60</f>
        <v/>
      </c>
      <c r="BI283" s="6818">
        <f>DH283</f>
        <v/>
      </c>
      <c r="BJ283" s="6820"/>
      <c r="BK283" s="6821">
        <f>Overview!$E$7</f>
        <v/>
      </c>
      <c r="BL283" s="6820"/>
      <c r="BM283" s="6818">
        <f>DI283</f>
        <v/>
      </c>
      <c r="BN283" s="6821">
        <f>Overview!$P$153</f>
        <v/>
      </c>
      <c r="BO283" s="6820"/>
      <c r="BP283" s="6820"/>
      <c r="BQ283" s="6804"/>
      <c r="BR283" s="6822"/>
      <c r="BS283" s="1541"/>
      <c r="BT283" s="1864" t="inlineStr">
        <is>
          <t>LTE</t>
        </is>
      </c>
      <c r="BU283" s="1828" t="inlineStr">
        <is>
          <t>FDD1</t>
        </is>
      </c>
      <c r="BV283" s="906">
        <f>Overview!$H$28</f>
        <v/>
      </c>
      <c r="BW283" s="1865"/>
      <c r="BX283" s="1828" t="inlineStr">
        <is>
          <t>Body</t>
        </is>
      </c>
      <c r="BY283" s="882"/>
      <c r="BZ283" s="1828">
        <f>IF(COUNT('Conducted LTE'!$AH$3:$AH$170)=0,10,INDEX('Conducted LTE'!$M$3:$M$170,MATCH(MAX('Conducted LTE'!$AH$3:$AH$170),'Conducted LTE'!$AH$3:$AH$170,0)))</f>
        <v>10</v>
      </c>
      <c r="CA283" s="882" t="inlineStr">
        <is>
          <t>Accesorio 6: Back Face</t>
        </is>
      </c>
      <c r="CB283" s="200">
        <v>0</v>
      </c>
      <c r="CC283" s="6689">
        <f>IF(COUNT('Conducted LTE'!$AH$3:$AH$170)=0,18300,INDEX('Conducted LTE'!$T$3:$T$170,MATCH(MAX('Conducted LTE'!$AH$3:$AH$170),'Conducted LTE'!$AH$3:$AH$170,0)))</f>
        <v>18300</v>
      </c>
      <c r="CD283" s="6689">
        <f>IF(COUNT('Conducted LTE'!$AH$3:$AH$170)=0,1950,INDEX('Conducted LTE'!$U$3:$U$170,MATCH(MAX('Conducted LTE'!$AH$3:$AH$170),'Conducted LTE'!$AH$3:$AH$170,0)))</f>
        <v>1950</v>
      </c>
      <c r="CE283" s="7238"/>
      <c r="CF283" s="7238"/>
      <c r="CG283" s="6909"/>
      <c r="CH283" s="6909"/>
      <c r="CI283" s="225">
        <f>BY283</f>
        <v/>
      </c>
      <c r="CJ283" s="237">
        <f>BZ283</f>
        <v/>
      </c>
      <c r="CK283" s="223">
        <f>CA283</f>
        <v/>
      </c>
      <c r="CL283" s="6665">
        <f>CC283</f>
        <v/>
      </c>
      <c r="CM283" s="6665">
        <f>CD283</f>
        <v/>
      </c>
      <c r="CN283" s="2052"/>
      <c r="CO283" s="1579"/>
      <c r="CP283" s="7214">
        <f>IF(CF283=""," ",IF(ABS(CE283-CF283)&lt;=0.1,"Valid","Not valid"))</f>
        <v/>
      </c>
      <c r="CQ283" s="1674">
        <f> IF(CE283="","",IF(AND(CE283&lt;&gt;"",CF283=""),IF(CE283&gt;=0.8,"Medir+Sig Max","No"),IF(CF283&lt;&gt;"",IF(CF283&gt;=0.8,"Medir+Sig Max","No"),"")))</f>
        <v/>
      </c>
      <c r="CR283" s="6927">
        <f>IF(UPPER($CQ$1)="X",IF(CF283=""," ",IF((ABS(CE283)&lt;5)*AND(ABS(CF283)&lt;5)*AND(ABS(CT283)&lt;5),"Solo si es max","Medir")),IF(CF283=""," ",IF((ABS(CE283)&lt;1)*AND(ABS(CF283)&lt;1)*AND(ABS(CT283)&lt;1),"Solo si es max","Medir")))</f>
        <v/>
      </c>
      <c r="CS283" s="1674"/>
      <c r="CT283" s="220">
        <f>IF(CO283="",IF(AND(CE283="",CF283=""),"",IF(CF283="",IF(DQ283&gt;1,ROUND(DQ283*CE283,3),CE283),IF(DQ283&gt;1,ROUND(DQ283*CF283,3),CF283))),IF(AND(CE283="",CF283=""),"",IF(CF283="",IF(DQ283&gt;1,ROUND(DQ283*CE283*(1/(CO283)),3),CE283*(1/(CO283))),IF(DQ283&gt;1,ROUND(DQ283*CF283*(1/(CO283)),3),CF283*(1/(CO283))))))</f>
        <v/>
      </c>
      <c r="CU283" s="224">
        <f>BY283</f>
        <v/>
      </c>
      <c r="CV283" s="237">
        <f>BZ283</f>
        <v/>
      </c>
      <c r="CW283" s="237">
        <f>CA283</f>
        <v/>
      </c>
      <c r="CX283" s="224">
        <f>CC283</f>
        <v/>
      </c>
      <c r="CY283" s="237">
        <f>CD283</f>
        <v/>
      </c>
      <c r="CZ283" s="7474">
        <f>IF(COUNTIF(Overview!K12:K14,TRUE)&gt;0,1.6,IF(COUNTIF(Overview!L12:L14,TRUE)&gt;0,8,0))</f>
        <v/>
      </c>
      <c r="DA283" s="1807"/>
      <c r="DB283" s="7484"/>
      <c r="DC283" s="844">
        <f>IF(CT283="","",IF(CT283&gt;CZ283,"Fail","Pass"))</f>
        <v/>
      </c>
      <c r="DD283" s="402"/>
      <c r="DE283" s="1565">
        <f>MyTimestamp(DC283)</f>
        <v/>
      </c>
      <c r="DF283" s="1531">
        <f>IF(COUNT(CE283:CH283)=1,15,IF(COUNT(CE283:CH283)=0,0,30))</f>
        <v/>
      </c>
      <c r="DG283" s="1532">
        <f>IF(DF283=0,0,2)</f>
        <v/>
      </c>
      <c r="DH283" s="6825"/>
      <c r="DI283" s="6825"/>
      <c r="DJ283" s="1863"/>
      <c r="DK283" s="6667"/>
      <c r="DL283" s="1574">
        <f>10^(CN283/20)*100-100</f>
        <v/>
      </c>
      <c r="DM283" s="777"/>
      <c r="DN283" s="970"/>
      <c r="DO283" s="777">
        <f>IF(DM283="","",10^(DM283/10))</f>
        <v/>
      </c>
      <c r="DP283" s="777">
        <f>IF(ISNUMBER(DN283)=FALSE,"",10^(DN283/10))</f>
        <v/>
      </c>
      <c r="DQ283" s="1578">
        <f>IF(AND(ISNUMBER(DO283),ISNUMBER(DP283)),IF(DO283/DP283&gt;1,ROUND((DO283)/DP283,3),1),1)</f>
        <v/>
      </c>
      <c r="DR283" s="1541"/>
      <c r="DS283" s="1541"/>
      <c r="DT283" s="1541"/>
      <c r="DU283" s="1541"/>
      <c r="DV283" s="1541"/>
      <c r="DW283" s="1541"/>
      <c r="DX283" s="1541"/>
      <c r="DY283" s="1541"/>
      <c r="DZ283" s="1541"/>
      <c r="EA283" s="1541"/>
      <c r="EB283" s="1541"/>
      <c r="EC283" s="1541"/>
      <c r="ED283" s="1541"/>
      <c r="EE283" s="1541"/>
      <c r="EF283" s="1541"/>
      <c r="EG283" s="1541"/>
      <c r="EH283" s="1541"/>
      <c r="EI283" s="1541"/>
      <c r="EJ283" s="1541"/>
      <c r="EK283" s="1541"/>
      <c r="EL283" s="1541"/>
      <c r="EM283" s="1541"/>
      <c r="EN283" s="1541"/>
      <c r="EO283" s="1541"/>
      <c r="EP283" s="1541"/>
      <c r="EQ283" s="1541"/>
      <c r="ER283" s="1541"/>
      <c r="ES283" s="1541"/>
      <c r="ET283" s="1541"/>
      <c r="EU283" s="1541"/>
      <c r="EV283" s="1541"/>
    </row>
    <row r="284" ht="12.75" x14ac:dyDescent="0.2">
      <c r="A284" s="1541"/>
      <c r="B284" s="1541"/>
      <c r="C284"/>
      <c r="D284" s="6799"/>
      <c r="E284" s="6799"/>
      <c r="F284" s="6800" t="inlineStr">
        <is>
          <t>5.3</t>
        </is>
      </c>
      <c r="G284" s="6801"/>
      <c r="H284" s="6802">
        <f>BV284</f>
        <v/>
      </c>
      <c r="I284" s="6802">
        <f>BW284</f>
        <v/>
      </c>
      <c r="J284" s="6803" t="inlineStr">
        <is>
          <t>LTE</t>
        </is>
      </c>
      <c r="K284" s="6803" t="inlineStr">
        <is>
          <t>FDD1</t>
        </is>
      </c>
      <c r="L284" s="6804"/>
      <c r="M284" s="6802">
        <v>10</v>
      </c>
      <c r="N284" s="6805" t="inlineStr">
        <is>
          <t>QPSK</t>
        </is>
      </c>
      <c r="O284" s="6806"/>
      <c r="P284" s="6597"/>
      <c r="Q284" s="6806">
        <v>1</v>
      </c>
      <c r="R284" s="6806">
        <v>0</v>
      </c>
      <c r="S284" s="6802"/>
      <c r="T284" s="130">
        <v>18300</v>
      </c>
      <c r="U284" s="6593">
        <v>1950</v>
      </c>
      <c r="V284" s="6805"/>
      <c r="W284" s="6807"/>
      <c r="X284" s="6805"/>
      <c r="Y284" s="6805"/>
      <c r="Z284" s="6805"/>
      <c r="AA284" s="6804"/>
      <c r="AB284" s="6804"/>
      <c r="AC284" s="6808">
        <f>IF(OR(BX284="Close to Ear",BX284="Close to Head"),"Head",IF(BX284="Extremity","Extremity","Body"))</f>
        <v/>
      </c>
      <c r="AD284" s="6809">
        <f>CA284</f>
        <v/>
      </c>
      <c r="AE284" s="6803">
        <f>CB284</f>
        <v/>
      </c>
      <c r="AF284" s="6804"/>
      <c r="AG284" s="6810">
        <f>IF(OR(AZ284="",BA284=""),"N/A",IF(DC284="Pass","P","F"))</f>
        <v/>
      </c>
      <c r="AH284" s="6811"/>
      <c r="AI284" s="6811"/>
      <c r="AJ284" s="6811"/>
      <c r="AK284" s="6805"/>
      <c r="AL284" s="6804"/>
      <c r="AM284" s="6805"/>
      <c r="AN284" s="6805"/>
      <c r="AO284" s="6812"/>
      <c r="AP284" s="6812"/>
      <c r="AQ284" s="6812"/>
      <c r="AR284" s="6812"/>
      <c r="AS284" s="6812"/>
      <c r="AT284" s="6813">
        <f>IF(AC284="Extremity",IF(CG284="","",CG284),"")</f>
        <v/>
      </c>
      <c r="AU284" s="6813">
        <f>IF(AC284="Extremity",IF(CH284="","",CH284),"")</f>
        <v/>
      </c>
      <c r="AV284" s="6814">
        <f>IF(AC284="Extremity","",IF(CE284="","",CE284))</f>
        <v/>
      </c>
      <c r="AW284" s="6814">
        <f>IF(AD284="Extremity","",IF(CF284="","",CF284))</f>
        <v/>
      </c>
      <c r="AX284" s="6807">
        <f>DL284</f>
        <v/>
      </c>
      <c r="AY284" s="6807">
        <f>DQ284</f>
        <v/>
      </c>
      <c r="AZ284" s="6815">
        <f>IF(AC284="Extremity",IF(DA284="","",DA284),"")</f>
        <v/>
      </c>
      <c r="BA284" s="6816">
        <f>IF(AC284="Extremity","",IF(CT284="","",CT284))</f>
        <v/>
      </c>
      <c r="BB284" s="6807">
        <f>IF(AC284="Extremity",IF(DB284="","",DB284),"")</f>
        <v/>
      </c>
      <c r="BC284" s="6814">
        <f>IF(AC284="Extremity","",IF(CZ284="","",CZ284))</f>
        <v/>
      </c>
      <c r="BD284" s="6807">
        <f>DD284</f>
        <v/>
      </c>
      <c r="BE284" s="6817">
        <f>DE284</f>
        <v/>
      </c>
      <c r="BF284" s="6818">
        <f>DF284*60</f>
        <v/>
      </c>
      <c r="BG284" s="6819">
        <f>BE284</f>
        <v/>
      </c>
      <c r="BH284" s="6818">
        <f>DG284*60</f>
        <v/>
      </c>
      <c r="BI284" s="6818">
        <f>DH284</f>
        <v/>
      </c>
      <c r="BJ284" s="6820"/>
      <c r="BK284" s="6821">
        <f>Overview!$E$7</f>
        <v/>
      </c>
      <c r="BL284" s="6820"/>
      <c r="BM284" s="6818">
        <f>DI284</f>
        <v/>
      </c>
      <c r="BN284" s="6821">
        <f>Overview!$P$153</f>
        <v/>
      </c>
      <c r="BO284" s="6820"/>
      <c r="BP284" s="6820"/>
      <c r="BQ284" s="6804"/>
      <c r="BR284" s="6822"/>
      <c r="BS284" s="1541"/>
      <c r="BT284" s="1864" t="inlineStr">
        <is>
          <t>LTE</t>
        </is>
      </c>
      <c r="BU284" s="1828" t="inlineStr">
        <is>
          <t>FDD1</t>
        </is>
      </c>
      <c r="BV284" s="906">
        <f>Overview!$H$28</f>
        <v/>
      </c>
      <c r="BW284" s="1865"/>
      <c r="BX284" s="1828" t="inlineStr">
        <is>
          <t>Body</t>
        </is>
      </c>
      <c r="BY284" s="882"/>
      <c r="BZ284" s="1828">
        <f>IF(COUNT('Conducted LTE'!$AH$3:$AH$170)=0,10,INDEX('Conducted LTE'!$M$3:$M$170,MATCH(MAX('Conducted LTE'!$AH$3:$AH$170),'Conducted LTE'!$AH$3:$AH$170,0)))</f>
        <v>10</v>
      </c>
      <c r="CA284" s="882" t="inlineStr">
        <is>
          <t>Accesorio 7: Front Face</t>
        </is>
      </c>
      <c r="CB284" s="200">
        <v>0</v>
      </c>
      <c r="CC284" s="6689">
        <f>IF(COUNT('Conducted LTE'!$AH$3:$AH$170)=0,18300,INDEX('Conducted LTE'!$T$3:$T$170,MATCH(MAX('Conducted LTE'!$AH$3:$AH$170),'Conducted LTE'!$AH$3:$AH$170,0)))</f>
        <v>18300</v>
      </c>
      <c r="CD284" s="6689">
        <f>IF(COUNT('Conducted LTE'!$AH$3:$AH$170)=0,1950,INDEX('Conducted LTE'!$U$3:$U$170,MATCH(MAX('Conducted LTE'!$AH$3:$AH$170),'Conducted LTE'!$AH$3:$AH$170,0)))</f>
        <v>1950</v>
      </c>
      <c r="CE284" s="7238"/>
      <c r="CF284" s="7238"/>
      <c r="CG284" s="6909"/>
      <c r="CH284" s="6909"/>
      <c r="CI284" s="225">
        <f>BY284</f>
        <v/>
      </c>
      <c r="CJ284" s="237">
        <f>BZ284</f>
        <v/>
      </c>
      <c r="CK284" s="223">
        <f>CA284</f>
        <v/>
      </c>
      <c r="CL284" s="6665">
        <f>CC284</f>
        <v/>
      </c>
      <c r="CM284" s="6665">
        <f>CD284</f>
        <v/>
      </c>
      <c r="CN284" s="2052"/>
      <c r="CO284" s="1579"/>
      <c r="CP284" s="7214">
        <f>IF(CF284=""," ",IF(ABS(CE284-CF284)&lt;=0.1,"Valid","Not valid"))</f>
        <v/>
      </c>
      <c r="CQ284" s="1674">
        <f> IF(CE284="","",IF(AND(CE284&lt;&gt;"",CF284=""),IF(CE284&gt;=0.8,"Medir+Sig Max","No"),IF(CF284&lt;&gt;"",IF(CF284&gt;=0.8,"Medir+Sig Max","No"),"")))</f>
        <v/>
      </c>
      <c r="CR284" s="6927">
        <f>IF(UPPER($CQ$1)="X",IF(CF284=""," ",IF((ABS(CE284)&lt;5)*AND(ABS(CF284)&lt;5)*AND(ABS(CT284)&lt;5),"Solo si es max","Medir")),IF(CF284=""," ",IF((ABS(CE284)&lt;1)*AND(ABS(CF284)&lt;1)*AND(ABS(CT284)&lt;1),"Solo si es max","Medir")))</f>
        <v/>
      </c>
      <c r="CS284" s="1674"/>
      <c r="CT284" s="220">
        <f>IF(CO284="",IF(AND(CE284="",CF284=""),"",IF(CF284="",IF(DQ284&gt;1,ROUND(DQ284*CE284,3),CE284),IF(DQ284&gt;1,ROUND(DQ284*CF284,3),CF284))),IF(AND(CE284="",CF284=""),"",IF(CF284="",IF(DQ284&gt;1,ROUND(DQ284*CE284*(1/(CO284)),3),CE284*(1/(CO284))),IF(DQ284&gt;1,ROUND(DQ284*CF284*(1/(CO284)),3),CF284*(1/(CO284))))))</f>
        <v/>
      </c>
      <c r="CU284" s="224">
        <f>BY284</f>
        <v/>
      </c>
      <c r="CV284" s="237">
        <f>BZ284</f>
        <v/>
      </c>
      <c r="CW284" s="237">
        <f>CA284</f>
        <v/>
      </c>
      <c r="CX284" s="224">
        <f>CC284</f>
        <v/>
      </c>
      <c r="CY284" s="237">
        <f>CD284</f>
        <v/>
      </c>
      <c r="CZ284" s="7474">
        <f>IF(COUNTIF(Overview!K12:K14,TRUE)&gt;0,1.6,IF(COUNTIF(Overview!L12:L14,TRUE)&gt;0,8,0))</f>
        <v/>
      </c>
      <c r="DA284" s="1807"/>
      <c r="DB284" s="7484"/>
      <c r="DC284" s="844">
        <f>IF(CT284="","",IF(CT284&gt;CZ284,"Fail","Pass"))</f>
        <v/>
      </c>
      <c r="DD284" s="402"/>
      <c r="DE284" s="1565">
        <f>MyTimestamp(DC284)</f>
        <v/>
      </c>
      <c r="DF284" s="1531">
        <f>IF(COUNT(CE284:CH284)=1,15,IF(COUNT(CE284:CH284)=0,0,30))</f>
        <v/>
      </c>
      <c r="DG284" s="1532">
        <f>IF(DF284=0,0,2)</f>
        <v/>
      </c>
      <c r="DH284" s="6825"/>
      <c r="DI284" s="6825"/>
      <c r="DJ284" s="1863"/>
      <c r="DK284" s="6667"/>
      <c r="DL284" s="1574">
        <f>10^(CN284/20)*100-100</f>
        <v/>
      </c>
      <c r="DM284" s="777"/>
      <c r="DN284" s="970"/>
      <c r="DO284" s="777">
        <f>IF(DM284="","",10^(DM284/10))</f>
        <v/>
      </c>
      <c r="DP284" s="777">
        <f>IF(ISNUMBER(DN284)=FALSE,"",10^(DN284/10))</f>
        <v/>
      </c>
      <c r="DQ284" s="1578">
        <f>IF(AND(ISNUMBER(DO284),ISNUMBER(DP284)),IF(DO284/DP284&gt;1,ROUND((DO284)/DP284,3),1),1)</f>
        <v/>
      </c>
      <c r="DR284" s="1541"/>
      <c r="DS284" s="1541"/>
      <c r="DT284" s="1541"/>
      <c r="DU284" s="1541"/>
      <c r="DV284" s="1541"/>
      <c r="DW284" s="1541"/>
      <c r="DX284" s="1541"/>
      <c r="DY284" s="1541"/>
      <c r="DZ284" s="1541"/>
      <c r="EA284" s="1541"/>
      <c r="EB284" s="1541"/>
      <c r="EC284" s="1541"/>
      <c r="ED284" s="1541"/>
      <c r="EE284" s="1541"/>
      <c r="EF284" s="1541"/>
      <c r="EG284" s="1541"/>
      <c r="EH284" s="1541"/>
      <c r="EI284" s="1541"/>
      <c r="EJ284" s="1541"/>
      <c r="EK284" s="1541"/>
      <c r="EL284" s="1541"/>
      <c r="EM284" s="1541"/>
      <c r="EN284" s="1541"/>
      <c r="EO284" s="1541"/>
      <c r="EP284" s="1541"/>
      <c r="EQ284" s="1541"/>
      <c r="ER284" s="1541"/>
      <c r="ES284" s="1541"/>
      <c r="ET284" s="1541"/>
      <c r="EU284" s="1541"/>
      <c r="EV284" s="1541"/>
    </row>
    <row r="285" ht="12.75" x14ac:dyDescent="0.2">
      <c r="A285" s="1541"/>
      <c r="B285" s="1541"/>
      <c r="C285"/>
      <c r="D285" s="1486"/>
      <c r="E285" s="1486"/>
      <c r="F285" s="672" t="inlineStr">
        <is>
          <t>5.3</t>
        </is>
      </c>
      <c r="G285" s="1497"/>
      <c r="H285" s="130">
        <f>BV285</f>
        <v/>
      </c>
      <c r="I285" s="130">
        <f>BW285</f>
        <v/>
      </c>
      <c r="J285" s="1299" t="inlineStr">
        <is>
          <t>LTE</t>
        </is>
      </c>
      <c r="K285" s="1299" t="inlineStr">
        <is>
          <t>FDD1</t>
        </is>
      </c>
      <c r="L285" s="115"/>
      <c r="M285" s="130">
        <v>10</v>
      </c>
      <c r="N285" s="119" t="inlineStr">
        <is>
          <t>QPSK</t>
        </is>
      </c>
      <c r="O285" s="131"/>
      <c r="P285" s="6597"/>
      <c r="Q285" s="131">
        <v>1</v>
      </c>
      <c r="R285" s="131">
        <v>0</v>
      </c>
      <c r="S285" s="130"/>
      <c r="T285" s="130">
        <v>18300</v>
      </c>
      <c r="U285" s="6593">
        <v>1950</v>
      </c>
      <c r="V285" s="119"/>
      <c r="W285" s="1305"/>
      <c r="X285" s="119"/>
      <c r="Y285" s="119"/>
      <c r="Z285" s="119"/>
      <c r="AA285" s="115"/>
      <c r="AB285" s="115"/>
      <c r="AC285" s="1300">
        <f>IF(OR(BX285="Close to Ear",BX285="Close to Head"),"Head",IF(BX285="Extremity","Extremity","Body"))</f>
        <v/>
      </c>
      <c r="AD285" s="1301">
        <f>CA285</f>
        <v/>
      </c>
      <c r="AE285" s="1299">
        <f>CB285</f>
        <v/>
      </c>
      <c r="AF285" s="115"/>
      <c r="AG285" s="1302">
        <f>IF(OR(AZ285="",BA285=""),"N/A",IF(DC285="Pass","P","F"))</f>
        <v/>
      </c>
      <c r="AH285" s="129"/>
      <c r="AI285" s="129"/>
      <c r="AJ285" s="129"/>
      <c r="AK285" s="119"/>
      <c r="AL285" s="115"/>
      <c r="AM285" s="119"/>
      <c r="AN285" s="119"/>
      <c r="AO285" s="692"/>
      <c r="AP285" s="692"/>
      <c r="AQ285" s="692"/>
      <c r="AR285" s="692"/>
      <c r="AS285" s="692"/>
      <c r="AT285" s="1303">
        <f>IF(AC285="Extremity",IF(CG285="","",CG285),"")</f>
        <v/>
      </c>
      <c r="AU285" s="1303">
        <f>IF(AC285="Extremity",IF(CH285="","",CH285),"")</f>
        <v/>
      </c>
      <c r="AV285" s="1304">
        <f>IF(AC285="Extremity","",IF(CE285="","",CE285))</f>
        <v/>
      </c>
      <c r="AW285" s="1304">
        <f>IF(AD285="Extremity","",IF(CF285="","",CF285))</f>
        <v/>
      </c>
      <c r="AX285" s="1305">
        <f>DL285</f>
        <v/>
      </c>
      <c r="AY285" s="1305">
        <f>DQ285</f>
        <v/>
      </c>
      <c r="AZ285" s="3377">
        <f>IF(AC285="Extremity",IF(DA285="","",DA285),"")</f>
        <v/>
      </c>
      <c r="BA285" s="3378">
        <f>IF(AC285="Extremity","",IF(CT285="","",CT285))</f>
        <v/>
      </c>
      <c r="BB285" s="1305">
        <f>IF(AC285="Extremity",IF(DB285="","",DB285),"")</f>
        <v/>
      </c>
      <c r="BC285" s="1304">
        <f>IF(AC285="Extremity","",IF(CZ285="","",CZ285))</f>
        <v/>
      </c>
      <c r="BD285" s="1305">
        <f>DD285</f>
        <v/>
      </c>
      <c r="BE285" s="132">
        <f>DE285</f>
        <v/>
      </c>
      <c r="BF285" s="133">
        <f>DF285*60</f>
        <v/>
      </c>
      <c r="BG285" s="121">
        <f>BE285</f>
        <v/>
      </c>
      <c r="BH285" s="133">
        <f>DG285*60</f>
        <v/>
      </c>
      <c r="BI285" s="133">
        <f>DH285</f>
        <v/>
      </c>
      <c r="BJ285" s="117"/>
      <c r="BK285" s="812">
        <f>Overview!$E$7</f>
        <v/>
      </c>
      <c r="BL285" s="117"/>
      <c r="BM285" s="834">
        <f>DI285</f>
        <v/>
      </c>
      <c r="BN285" s="812">
        <f>Overview!$P$153</f>
        <v/>
      </c>
      <c r="BO285" s="117"/>
      <c r="BP285" s="117"/>
      <c r="BQ285" s="115"/>
      <c r="BR285" s="1478"/>
      <c r="BS285" s="1541"/>
      <c r="BT285" s="1860" t="inlineStr">
        <is>
          <t>LTE</t>
        </is>
      </c>
      <c r="BU285" s="1833" t="inlineStr">
        <is>
          <t>FDD1</t>
        </is>
      </c>
      <c r="BV285" s="907">
        <f>Overview!$H$29</f>
        <v/>
      </c>
      <c r="BW285" s="1861"/>
      <c r="BX285" s="1833" t="inlineStr">
        <is>
          <t>Close to ear</t>
        </is>
      </c>
      <c r="BY285" s="7301"/>
      <c r="BZ285" s="1833">
        <f>IF(COUNT('Conducted LTE'!$AH$3:$AH$170)=0,10,INDEX('Conducted LTE'!$M$3:$M$170,MATCH(MAX('Conducted LTE'!$AH$3:$AH$170),'Conducted LTE'!$AH$3:$AH$170,0)))</f>
        <v>10</v>
      </c>
      <c r="CA285" s="1826" t="inlineStr">
        <is>
          <t>Left Cheek</t>
        </is>
      </c>
      <c r="CB285" s="202">
        <v>0</v>
      </c>
      <c r="CC285" s="1104">
        <f>IF(COUNT('Conducted LTE'!$AH$3:$AH$170)=0,18300,INDEX('Conducted LTE'!$T$3:$T$170,MATCH(MAX('Conducted LTE'!$AH$3:$AH$170),'Conducted LTE'!$AH$3:$AH$170,0)))</f>
        <v>18300</v>
      </c>
      <c r="CD285" s="1104">
        <f>IF(COUNT('Conducted LTE'!$AH$3:$AH$170)=0,1950,INDEX('Conducted LTE'!$U$3:$U$170,MATCH(MAX('Conducted LTE'!$AH$3:$AH$170),'Conducted LTE'!$AH$3:$AH$170,0)))</f>
        <v>1950</v>
      </c>
      <c r="CE285" s="7233"/>
      <c r="CF285" s="7233"/>
      <c r="CG285" s="6705"/>
      <c r="CH285" s="6705"/>
      <c r="CI285" s="225">
        <f>BY285</f>
        <v/>
      </c>
      <c r="CJ285" s="237">
        <f>BZ285</f>
        <v/>
      </c>
      <c r="CK285" s="223">
        <f>CA285</f>
        <v/>
      </c>
      <c r="CL285" s="236">
        <f>CC285</f>
        <v/>
      </c>
      <c r="CM285" s="236">
        <f>CD285</f>
        <v/>
      </c>
      <c r="CN285" s="1526"/>
      <c r="CO285" s="1581"/>
      <c r="CP285" s="891">
        <f>IF(CF285=""," ",IF(ABS(CE285-CF285)&lt;=0.1,"Valid","Not valid"))</f>
        <v/>
      </c>
      <c r="CQ285" s="892">
        <f> IF(CE285="","",IF(AND(CE285&lt;&gt;"",CF285=""),IF(CE285&gt;=0.8,"Medir+Sig Max","No"),IF(CF285&lt;&gt;"",IF(CF285&gt;=0.8,"Medir+Sig Max","No"),"")))</f>
        <v/>
      </c>
      <c r="CR285" s="7224"/>
      <c r="CS285" s="892"/>
      <c r="CT285" s="219">
        <f>IF(CO285="",IF(AND(CE285="",CF285=""),"",IF(CF285="",IF(DQ285&gt;1,ROUND(DQ285*CE285,3),CE285),IF(DQ285&gt;1,ROUND(DQ285*CF285,3),CF285))),IF(AND(CE285="",CF285=""),"",IF(CF285="",IF(DQ285&gt;1,ROUND(DQ285*CE285*(1/(CO285)),3),CE285*(1/(CO285))),IF(DQ285&gt;1,ROUND(DQ285*CF285*(1/(CO285)),3),CF285*(1/(CO285))))))</f>
        <v/>
      </c>
      <c r="CU285" s="224">
        <f>BY285</f>
        <v/>
      </c>
      <c r="CV285" s="237">
        <f>BZ285</f>
        <v/>
      </c>
      <c r="CW285" s="237">
        <f>CA285</f>
        <v/>
      </c>
      <c r="CX285" s="224">
        <f>CC285</f>
        <v/>
      </c>
      <c r="CY285" s="237">
        <f>CD285</f>
        <v/>
      </c>
      <c r="CZ285" s="7476">
        <f>IF(COUNTIF(Overview!K12:K14,TRUE)&gt;0,1.6,IF(COUNTIF(Overview!L12:L14,TRUE)&gt;0,8,0))</f>
        <v/>
      </c>
      <c r="DA285" s="1799"/>
      <c r="DB285" s="7482"/>
      <c r="DC285" s="844">
        <f>IF(CT285="","",IF(CT285&gt;CZ285,"Fail","Pass"))</f>
        <v/>
      </c>
      <c r="DD285" s="399"/>
      <c r="DE285" s="1565">
        <f>MyTimestamp(DC285)</f>
        <v/>
      </c>
      <c r="DF285" s="1531">
        <f>IF(COUNT(CE285:CH285)=1,15,IF(COUNT(CE285:CH285)=0,0,30))</f>
        <v/>
      </c>
      <c r="DG285" s="1532">
        <f>IF(DF285=0,0,2)</f>
        <v/>
      </c>
      <c r="DH285" s="1862"/>
      <c r="DI285" s="1862"/>
      <c r="DJ285" s="1863"/>
      <c r="DK285" s="1782"/>
      <c r="DL285" s="1574">
        <f>10^(CN285/20)*100-100</f>
        <v/>
      </c>
      <c r="DM285" s="776"/>
      <c r="DN285" s="1104"/>
      <c r="DO285" s="776">
        <f>IF(DM285="","",10^(DM285/10))</f>
        <v/>
      </c>
      <c r="DP285" s="776">
        <f>IF(ISNUMBER(DN285)=FALSE,"",10^(DN285/10))</f>
        <v/>
      </c>
      <c r="DQ285" s="1577">
        <f>IF(AND(ISNUMBER(DO285),ISNUMBER(DP285)),IF(DO285/DP285&gt;1,ROUND((DO285)/DP285,3),1),1)</f>
        <v/>
      </c>
      <c r="DR285" s="1541"/>
      <c r="DS285" s="1541"/>
      <c r="DT285" s="1541"/>
      <c r="DU285" s="1541"/>
      <c r="DV285" s="1541"/>
      <c r="DW285" s="1541"/>
      <c r="DX285" s="1541"/>
      <c r="DY285" s="1541"/>
      <c r="DZ285" s="1541"/>
      <c r="EA285" s="1541"/>
      <c r="EB285" s="1541"/>
      <c r="EC285" s="1541"/>
      <c r="ED285" s="1541"/>
      <c r="EE285" s="1541"/>
      <c r="EF285" s="1541"/>
      <c r="EG285" s="1541"/>
      <c r="EH285" s="1541"/>
      <c r="EI285" s="1541"/>
      <c r="EJ285" s="1541"/>
      <c r="EK285" s="1541"/>
      <c r="EL285" s="1541"/>
      <c r="EM285" s="1541"/>
      <c r="EN285" s="1541"/>
      <c r="EO285" s="1541"/>
      <c r="EP285" s="1541"/>
      <c r="EQ285" s="1541"/>
      <c r="ER285" s="1541"/>
      <c r="ES285" s="1541"/>
      <c r="ET285" s="1541"/>
      <c r="EU285" s="1541"/>
      <c r="EV285" s="1541"/>
    </row>
    <row r="286" ht="12.75" x14ac:dyDescent="0.2">
      <c r="A286" s="1541"/>
      <c r="B286" s="1541"/>
      <c r="C286"/>
      <c r="D286" s="1486"/>
      <c r="E286" s="1486"/>
      <c r="F286" s="672" t="inlineStr">
        <is>
          <t>5.3</t>
        </is>
      </c>
      <c r="G286" s="1497"/>
      <c r="H286" s="130">
        <f>BV286</f>
        <v/>
      </c>
      <c r="I286" s="130">
        <f>BW286</f>
        <v/>
      </c>
      <c r="J286" s="1299" t="inlineStr">
        <is>
          <t>LTE</t>
        </is>
      </c>
      <c r="K286" s="1299" t="inlineStr">
        <is>
          <t>FDD1</t>
        </is>
      </c>
      <c r="L286" s="115"/>
      <c r="M286" s="130">
        <v>10</v>
      </c>
      <c r="N286" s="119" t="inlineStr">
        <is>
          <t>QPSK</t>
        </is>
      </c>
      <c r="O286" s="131"/>
      <c r="P286" s="6597"/>
      <c r="Q286" s="131">
        <v>1</v>
      </c>
      <c r="R286" s="131">
        <v>0</v>
      </c>
      <c r="S286" s="130"/>
      <c r="T286" s="130">
        <v>18300</v>
      </c>
      <c r="U286" s="6593">
        <v>1950</v>
      </c>
      <c r="V286" s="119"/>
      <c r="W286" s="1305"/>
      <c r="X286" s="119"/>
      <c r="Y286" s="119"/>
      <c r="Z286" s="119"/>
      <c r="AA286" s="115"/>
      <c r="AB286" s="115"/>
      <c r="AC286" s="1300">
        <f>IF(OR(BX286="Close to Ear",BX286="Close to Head"),"Head",IF(BX286="Extremity","Extremity","Body"))</f>
        <v/>
      </c>
      <c r="AD286" s="1301">
        <f>CA286</f>
        <v/>
      </c>
      <c r="AE286" s="1299">
        <f>CB286</f>
        <v/>
      </c>
      <c r="AF286" s="115"/>
      <c r="AG286" s="1302">
        <f>IF(OR(AZ286="",BA286=""),"N/A",IF(DC286="Pass","P","F"))</f>
        <v/>
      </c>
      <c r="AH286" s="129"/>
      <c r="AI286" s="129"/>
      <c r="AJ286" s="129"/>
      <c r="AK286" s="119"/>
      <c r="AL286" s="115"/>
      <c r="AM286" s="119"/>
      <c r="AN286" s="119"/>
      <c r="AO286" s="692"/>
      <c r="AP286" s="692"/>
      <c r="AQ286" s="692"/>
      <c r="AR286" s="692"/>
      <c r="AS286" s="692"/>
      <c r="AT286" s="1303">
        <f>IF(AC286="Extremity",IF(CG286="","",CG286),"")</f>
        <v/>
      </c>
      <c r="AU286" s="1303">
        <f>IF(AC286="Extremity",IF(CH286="","",CH286),"")</f>
        <v/>
      </c>
      <c r="AV286" s="1304">
        <f>IF(AC286="Extremity","",IF(CE286="","",CE286))</f>
        <v/>
      </c>
      <c r="AW286" s="1304">
        <f>IF(AD286="Extremity","",IF(CF286="","",CF286))</f>
        <v/>
      </c>
      <c r="AX286" s="1305">
        <f>DL286</f>
        <v/>
      </c>
      <c r="AY286" s="1305">
        <f>DQ286</f>
        <v/>
      </c>
      <c r="AZ286" s="3377">
        <f>IF(AC286="Extremity",IF(DA286="","",DA286),"")</f>
        <v/>
      </c>
      <c r="BA286" s="3378">
        <f>IF(AC286="Extremity","",IF(CT286="","",CT286))</f>
        <v/>
      </c>
      <c r="BB286" s="1305">
        <f>IF(AC286="Extremity",IF(DB286="","",DB286),"")</f>
        <v/>
      </c>
      <c r="BC286" s="1304">
        <f>IF(AC286="Extremity","",IF(CZ286="","",CZ286))</f>
        <v/>
      </c>
      <c r="BD286" s="1305">
        <f>DD286</f>
        <v/>
      </c>
      <c r="BE286" s="132">
        <f>DE286</f>
        <v/>
      </c>
      <c r="BF286" s="133">
        <f>DF286*60</f>
        <v/>
      </c>
      <c r="BG286" s="121">
        <f>BE286</f>
        <v/>
      </c>
      <c r="BH286" s="133">
        <f>DG286*60</f>
        <v/>
      </c>
      <c r="BI286" s="133">
        <f>DH286</f>
        <v/>
      </c>
      <c r="BJ286" s="117"/>
      <c r="BK286" s="812">
        <f>Overview!$E$7</f>
        <v/>
      </c>
      <c r="BL286" s="117"/>
      <c r="BM286" s="834">
        <f>DI286</f>
        <v/>
      </c>
      <c r="BN286" s="812">
        <f>Overview!$P$153</f>
        <v/>
      </c>
      <c r="BO286" s="117"/>
      <c r="BP286" s="117"/>
      <c r="BQ286" s="115"/>
      <c r="BR286" s="1478"/>
      <c r="BS286" s="1541"/>
      <c r="BT286" s="1864" t="inlineStr">
        <is>
          <t>LTE</t>
        </is>
      </c>
      <c r="BU286" s="1828" t="inlineStr">
        <is>
          <t>FDD1</t>
        </is>
      </c>
      <c r="BV286" s="906">
        <f>Overview!$H$29</f>
        <v/>
      </c>
      <c r="BW286" s="1865"/>
      <c r="BX286" s="1828" t="inlineStr">
        <is>
          <t>Close to ear</t>
        </is>
      </c>
      <c r="BY286" s="7302"/>
      <c r="BZ286" s="1828">
        <f>IF(COUNT('Conducted LTE'!$AH$3:$AH$170)=0,10,INDEX('Conducted LTE'!$M$3:$M$170,MATCH(MAX('Conducted LTE'!$AH$3:$AH$170),'Conducted LTE'!$AH$3:$AH$170,0)))</f>
        <v>10</v>
      </c>
      <c r="CA286" s="1829" t="inlineStr">
        <is>
          <t>Left Tilt</t>
        </is>
      </c>
      <c r="CB286" s="200">
        <v>0</v>
      </c>
      <c r="CC286" s="976">
        <f>IF(COUNT('Conducted LTE'!$AH$3:$AH$170)=0,18300,INDEX('Conducted LTE'!$T$3:$T$170,MATCH(MAX('Conducted LTE'!$AH$3:$AH$170),'Conducted LTE'!$AH$3:$AH$170,0)))</f>
        <v>18300</v>
      </c>
      <c r="CD286" s="976">
        <f>IF(COUNT('Conducted LTE'!$AH$3:$AH$170)=0,1950,INDEX('Conducted LTE'!$U$3:$U$170,MATCH(MAX('Conducted LTE'!$AH$3:$AH$170),'Conducted LTE'!$AH$3:$AH$170,0)))</f>
        <v>1950</v>
      </c>
      <c r="CE286" s="7234"/>
      <c r="CF286" s="7234"/>
      <c r="CG286" s="6706"/>
      <c r="CH286" s="6706"/>
      <c r="CI286" s="225">
        <f>BY286</f>
        <v/>
      </c>
      <c r="CJ286" s="237">
        <f>BZ286</f>
        <v/>
      </c>
      <c r="CK286" s="223">
        <f>CA286</f>
        <v/>
      </c>
      <c r="CL286" s="237">
        <f>CC286</f>
        <v/>
      </c>
      <c r="CM286" s="237">
        <f>CD286</f>
        <v/>
      </c>
      <c r="CN286" s="1527"/>
      <c r="CO286" s="1579"/>
      <c r="CP286" s="7214">
        <f>IF(CF286=""," ",IF(ABS(CE286-CF286)&lt;=0.1,"Valid","Not valid"))</f>
        <v/>
      </c>
      <c r="CQ286" s="1674">
        <f> IF(CE286="","",IF(AND(CE286&lt;&gt;"",CF286=""),IF(CE286&gt;=0.8,"Medir+Sig Max","No"),IF(CF286&lt;&gt;"",IF(CF286&gt;=0.8,"Medir+Sig Max","No"),"")))</f>
        <v/>
      </c>
      <c r="CR286" s="6927"/>
      <c r="CS286" s="1674"/>
      <c r="CT286" s="220">
        <f>IF(CO286="",IF(AND(CE286="",CF286=""),"",IF(CF286="",IF(DQ286&gt;1,ROUND(DQ286*CE286,3),CE286),IF(DQ286&gt;1,ROUND(DQ286*CF286,3),CF286))),IF(AND(CE286="",CF286=""),"",IF(CF286="",IF(DQ286&gt;1,ROUND(DQ286*CE286*(1/(CO286)),3),CE286*(1/(CO286))),IF(DQ286&gt;1,ROUND(DQ286*CF286*(1/(CO286)),3),CF286*(1/(CO286))))))</f>
        <v/>
      </c>
      <c r="CU286" s="224">
        <f>BY286</f>
        <v/>
      </c>
      <c r="CV286" s="237">
        <f>BZ286</f>
        <v/>
      </c>
      <c r="CW286" s="237">
        <f>CA286</f>
        <v/>
      </c>
      <c r="CX286" s="224">
        <f>CC286</f>
        <v/>
      </c>
      <c r="CY286" s="237">
        <f>CD286</f>
        <v/>
      </c>
      <c r="CZ286" s="7474">
        <f>IF(COUNTIF(Overview!K12:K14,TRUE)&gt;0,1.6,IF(COUNTIF(Overview!L12:L14,TRUE)&gt;0,8,0))</f>
        <v/>
      </c>
      <c r="DA286" s="1788"/>
      <c r="DB286" s="7483"/>
      <c r="DC286" s="844">
        <f>IF(CT286="","",IF(CT286&gt;CZ286,"Fail","Pass"))</f>
        <v/>
      </c>
      <c r="DD286" s="402"/>
      <c r="DE286" s="1565">
        <f>MyTimestamp(DC286)</f>
        <v/>
      </c>
      <c r="DF286" s="1531">
        <f>IF(COUNT(CE286:CH286)=1,15,IF(COUNT(CE286:CH286)=0,0,30))</f>
        <v/>
      </c>
      <c r="DG286" s="1532">
        <f>IF(DF286=0,0,2)</f>
        <v/>
      </c>
      <c r="DH286" s="1866"/>
      <c r="DI286" s="1866"/>
      <c r="DJ286" s="1863"/>
      <c r="DK286" s="1789"/>
      <c r="DL286" s="1574">
        <f>10^(CN286/20)*100-100</f>
        <v/>
      </c>
      <c r="DM286" s="777"/>
      <c r="DN286" s="976"/>
      <c r="DO286" s="777">
        <f>IF(DM286="","",10^(DM286/10))</f>
        <v/>
      </c>
      <c r="DP286" s="777">
        <f>IF(ISNUMBER(DN286)=FALSE,"",10^(DN286/10))</f>
        <v/>
      </c>
      <c r="DQ286" s="1578">
        <f>IF(AND(ISNUMBER(DO286),ISNUMBER(DP286)),IF(DO286/DP286&gt;1,ROUND((DO286)/DP286,3),1),1)</f>
        <v/>
      </c>
      <c r="DR286" s="1541"/>
      <c r="DS286" s="1541"/>
      <c r="DT286" s="1541"/>
      <c r="DU286" s="1541"/>
      <c r="DV286" s="1541"/>
      <c r="DW286" s="1541"/>
      <c r="DX286" s="1541"/>
      <c r="DY286" s="1541"/>
      <c r="DZ286" s="1541"/>
      <c r="EA286" s="1541"/>
      <c r="EB286" s="1541"/>
      <c r="EC286" s="1541"/>
      <c r="ED286" s="1541"/>
      <c r="EE286" s="1541"/>
      <c r="EF286" s="1541"/>
      <c r="EG286" s="1541"/>
      <c r="EH286" s="1541"/>
      <c r="EI286" s="1541"/>
      <c r="EJ286" s="1541"/>
      <c r="EK286" s="1541"/>
      <c r="EL286" s="1541"/>
      <c r="EM286" s="1541"/>
      <c r="EN286" s="1541"/>
      <c r="EO286" s="1541"/>
      <c r="EP286" s="1541"/>
      <c r="EQ286" s="1541"/>
      <c r="ER286" s="1541"/>
      <c r="ES286" s="1541"/>
      <c r="ET286" s="1541"/>
      <c r="EU286" s="1541"/>
      <c r="EV286" s="1541"/>
    </row>
    <row r="287" ht="12.75" x14ac:dyDescent="0.2">
      <c r="A287" s="1541"/>
      <c r="B287" s="1541"/>
      <c r="C287"/>
      <c r="D287" s="1486"/>
      <c r="E287" s="1486"/>
      <c r="F287" s="672" t="inlineStr">
        <is>
          <t>5.3</t>
        </is>
      </c>
      <c r="G287" s="1497"/>
      <c r="H287" s="130">
        <f>BV287</f>
        <v/>
      </c>
      <c r="I287" s="130">
        <f>BW287</f>
        <v/>
      </c>
      <c r="J287" s="1299" t="inlineStr">
        <is>
          <t>LTE</t>
        </is>
      </c>
      <c r="K287" s="1299" t="inlineStr">
        <is>
          <t>FDD1</t>
        </is>
      </c>
      <c r="L287" s="115"/>
      <c r="M287" s="130">
        <v>10</v>
      </c>
      <c r="N287" s="119" t="inlineStr">
        <is>
          <t>QPSK</t>
        </is>
      </c>
      <c r="O287" s="131"/>
      <c r="P287" s="6597"/>
      <c r="Q287" s="131">
        <v>1</v>
      </c>
      <c r="R287" s="131">
        <v>0</v>
      </c>
      <c r="S287" s="130"/>
      <c r="T287" s="130">
        <v>18300</v>
      </c>
      <c r="U287" s="6593">
        <v>1950</v>
      </c>
      <c r="V287" s="119"/>
      <c r="W287" s="1305"/>
      <c r="X287" s="119"/>
      <c r="Y287" s="119"/>
      <c r="Z287" s="119"/>
      <c r="AA287" s="115"/>
      <c r="AB287" s="115"/>
      <c r="AC287" s="1300">
        <f>IF(OR(BX287="Close to Ear",BX287="Close to Head"),"Head",IF(BX287="Extremity","Extremity","Body"))</f>
        <v/>
      </c>
      <c r="AD287" s="1301">
        <f>CA287</f>
        <v/>
      </c>
      <c r="AE287" s="1299">
        <f>CB287</f>
        <v/>
      </c>
      <c r="AF287" s="115"/>
      <c r="AG287" s="1302">
        <f>IF(OR(AZ287="",BA287=""),"N/A",IF(DC287="Pass","P","F"))</f>
        <v/>
      </c>
      <c r="AH287" s="129"/>
      <c r="AI287" s="129"/>
      <c r="AJ287" s="129"/>
      <c r="AK287" s="119"/>
      <c r="AL287" s="115"/>
      <c r="AM287" s="119"/>
      <c r="AN287" s="119"/>
      <c r="AO287" s="692"/>
      <c r="AP287" s="692"/>
      <c r="AQ287" s="692"/>
      <c r="AR287" s="692"/>
      <c r="AS287" s="692"/>
      <c r="AT287" s="1303">
        <f>IF(AC287="Extremity",IF(CG287="","",CG287),"")</f>
        <v/>
      </c>
      <c r="AU287" s="1303">
        <f>IF(AC287="Extremity",IF(CH287="","",CH287),"")</f>
        <v/>
      </c>
      <c r="AV287" s="1304">
        <f>IF(AC287="Extremity","",IF(CE287="","",CE287))</f>
        <v/>
      </c>
      <c r="AW287" s="1304">
        <f>IF(AD287="Extremity","",IF(CF287="","",CF287))</f>
        <v/>
      </c>
      <c r="AX287" s="1305">
        <f>DL287</f>
        <v/>
      </c>
      <c r="AY287" s="1305">
        <f>DQ287</f>
        <v/>
      </c>
      <c r="AZ287" s="3377">
        <f>IF(AC287="Extremity",IF(DA287="","",DA287),"")</f>
        <v/>
      </c>
      <c r="BA287" s="3378">
        <f>IF(AC287="Extremity","",IF(CT287="","",CT287))</f>
        <v/>
      </c>
      <c r="BB287" s="1305">
        <f>IF(AC287="Extremity",IF(DB287="","",DB287),"")</f>
        <v/>
      </c>
      <c r="BC287" s="1304">
        <f>IF(AC287="Extremity","",IF(CZ287="","",CZ287))</f>
        <v/>
      </c>
      <c r="BD287" s="1305">
        <f>DD287</f>
        <v/>
      </c>
      <c r="BE287" s="132">
        <f>DE287</f>
        <v/>
      </c>
      <c r="BF287" s="133">
        <f>DF287*60</f>
        <v/>
      </c>
      <c r="BG287" s="121">
        <f>BE287</f>
        <v/>
      </c>
      <c r="BH287" s="133">
        <f>DG287*60</f>
        <v/>
      </c>
      <c r="BI287" s="133">
        <f>DH287</f>
        <v/>
      </c>
      <c r="BJ287" s="117"/>
      <c r="BK287" s="812">
        <f>Overview!$E$7</f>
        <v/>
      </c>
      <c r="BL287" s="117"/>
      <c r="BM287" s="834">
        <f>DI287</f>
        <v/>
      </c>
      <c r="BN287" s="812">
        <f>Overview!$P$153</f>
        <v/>
      </c>
      <c r="BO287" s="117"/>
      <c r="BP287" s="117"/>
      <c r="BQ287" s="115"/>
      <c r="BR287" s="1478"/>
      <c r="BS287" s="1541"/>
      <c r="BT287" s="1864" t="inlineStr">
        <is>
          <t>LTE</t>
        </is>
      </c>
      <c r="BU287" s="1828" t="inlineStr">
        <is>
          <t>FDD1</t>
        </is>
      </c>
      <c r="BV287" s="906">
        <f>Overview!$H$29</f>
        <v/>
      </c>
      <c r="BW287" s="1865"/>
      <c r="BX287" s="1828" t="inlineStr">
        <is>
          <t>Close to ear</t>
        </is>
      </c>
      <c r="BY287" s="7303"/>
      <c r="BZ287" s="1828">
        <f>IF(COUNT('Conducted LTE'!$AH$3:$AH$170)=0,10,INDEX('Conducted LTE'!$M$3:$M$170,MATCH(MAX('Conducted LTE'!$AH$3:$AH$170),'Conducted LTE'!$AH$3:$AH$170,0)))</f>
        <v>10</v>
      </c>
      <c r="CA287" s="1829" t="inlineStr">
        <is>
          <t>Right Cheek</t>
        </is>
      </c>
      <c r="CB287" s="200">
        <v>0</v>
      </c>
      <c r="CC287" s="976">
        <f>IF(COUNT('Conducted LTE'!$AH$3:$AH$170)=0,18300,INDEX('Conducted LTE'!$T$3:$T$170,MATCH(MAX('Conducted LTE'!$AH$3:$AH$170),'Conducted LTE'!$AH$3:$AH$170,0)))</f>
        <v>18300</v>
      </c>
      <c r="CD287" s="976">
        <f>IF(COUNT('Conducted LTE'!$AH$3:$AH$170)=0,1950,INDEX('Conducted LTE'!$U$3:$U$170,MATCH(MAX('Conducted LTE'!$AH$3:$AH$170),'Conducted LTE'!$AH$3:$AH$170,0)))</f>
        <v>1950</v>
      </c>
      <c r="CE287" s="7234"/>
      <c r="CF287" s="7234"/>
      <c r="CG287" s="6706"/>
      <c r="CH287" s="6706"/>
      <c r="CI287" s="225">
        <f>BY287</f>
        <v/>
      </c>
      <c r="CJ287" s="237">
        <f>BZ287</f>
        <v/>
      </c>
      <c r="CK287" s="223">
        <f>CA287</f>
        <v/>
      </c>
      <c r="CL287" s="237">
        <f>CC287</f>
        <v/>
      </c>
      <c r="CM287" s="237">
        <f>CD287</f>
        <v/>
      </c>
      <c r="CN287" s="1527"/>
      <c r="CO287" s="1579"/>
      <c r="CP287" s="7214">
        <f>IF(CF287=""," ",IF(ABS(CE287-CF287)&lt;=0.1,"Valid","Not valid"))</f>
        <v/>
      </c>
      <c r="CQ287" s="1674">
        <f> IF(CE287="","",IF(AND(CE287&lt;&gt;"",CF287=""),IF(CE287&gt;=0.8,"Medir+Sig Max","No"),IF(CF287&lt;&gt;"",IF(CF287&gt;=0.8,"Medir+Sig Max","No"),"")))</f>
        <v/>
      </c>
      <c r="CR287" s="6927"/>
      <c r="CS287" s="1674"/>
      <c r="CT287" s="220">
        <f>IF(CO287="",IF(AND(CE287="",CF287=""),"",IF(CF287="",IF(DQ287&gt;1,ROUND(DQ287*CE287,3),CE287),IF(DQ287&gt;1,ROUND(DQ287*CF287,3),CF287))),IF(AND(CE287="",CF287=""),"",IF(CF287="",IF(DQ287&gt;1,ROUND(DQ287*CE287*(1/(CO287)),3),CE287*(1/(CO287))),IF(DQ287&gt;1,ROUND(DQ287*CF287*(1/(CO287)),3),CF287*(1/(CO287))))))</f>
        <v/>
      </c>
      <c r="CU287" s="224">
        <f>BY287</f>
        <v/>
      </c>
      <c r="CV287" s="237">
        <f>BZ287</f>
        <v/>
      </c>
      <c r="CW287" s="237">
        <f>CA287</f>
        <v/>
      </c>
      <c r="CX287" s="224">
        <f>CC287</f>
        <v/>
      </c>
      <c r="CY287" s="237">
        <f>CD287</f>
        <v/>
      </c>
      <c r="CZ287" s="7474">
        <f>IF(COUNTIF(Overview!K12:K14,TRUE)&gt;0,1.6,IF(COUNTIF(Overview!L12:L14,TRUE)&gt;0,8,0))</f>
        <v/>
      </c>
      <c r="DA287" s="1788"/>
      <c r="DB287" s="7483"/>
      <c r="DC287" s="844">
        <f>IF(CT287="","",IF(CT287&gt;CZ287,"Fail","Pass"))</f>
        <v/>
      </c>
      <c r="DD287" s="402"/>
      <c r="DE287" s="1565">
        <f>MyTimestamp(DC287)</f>
        <v/>
      </c>
      <c r="DF287" s="1531">
        <f>IF(COUNT(CE287:CH287)=1,15,IF(COUNT(CE287:CH287)=0,0,30))</f>
        <v/>
      </c>
      <c r="DG287" s="1532">
        <f>IF(DF287=0,0,2)</f>
        <v/>
      </c>
      <c r="DH287" s="1866"/>
      <c r="DI287" s="1866"/>
      <c r="DJ287" s="1863"/>
      <c r="DK287" s="1789"/>
      <c r="DL287" s="1574">
        <f>10^(CN287/20)*100-100</f>
        <v/>
      </c>
      <c r="DM287" s="777"/>
      <c r="DN287" s="976"/>
      <c r="DO287" s="777">
        <f>IF(DM287="","",10^(DM287/10))</f>
        <v/>
      </c>
      <c r="DP287" s="777">
        <f>IF(ISNUMBER(DN287)=FALSE,"",10^(DN287/10))</f>
        <v/>
      </c>
      <c r="DQ287" s="1578">
        <f>IF(AND(ISNUMBER(DO287),ISNUMBER(DP287)),IF(DO287/DP287&gt;1,ROUND((DO287)/DP287,3),1),1)</f>
        <v/>
      </c>
      <c r="DR287" s="1541"/>
      <c r="DS287" s="1541"/>
      <c r="DT287" s="1541"/>
      <c r="DU287" s="1541"/>
      <c r="DV287" s="1541"/>
      <c r="DW287" s="1541"/>
      <c r="DX287" s="1541"/>
      <c r="DY287" s="1541"/>
      <c r="DZ287" s="1541"/>
      <c r="EA287" s="1541"/>
      <c r="EB287" s="1541"/>
      <c r="EC287" s="1541"/>
      <c r="ED287" s="1541"/>
      <c r="EE287" s="1541"/>
      <c r="EF287" s="1541"/>
      <c r="EG287" s="1541"/>
      <c r="EH287" s="1541"/>
      <c r="EI287" s="1541"/>
      <c r="EJ287" s="1541"/>
      <c r="EK287" s="1541"/>
      <c r="EL287" s="1541"/>
      <c r="EM287" s="1541"/>
      <c r="EN287" s="1541"/>
      <c r="EO287" s="1541"/>
      <c r="EP287" s="1541"/>
      <c r="EQ287" s="1541"/>
      <c r="ER287" s="1541"/>
      <c r="ES287" s="1541"/>
      <c r="ET287" s="1541"/>
      <c r="EU287" s="1541"/>
      <c r="EV287" s="1541"/>
    </row>
    <row r="288" ht="12.75" x14ac:dyDescent="0.2">
      <c r="A288" s="1541"/>
      <c r="B288" s="1541"/>
      <c r="C288"/>
      <c r="D288" s="1486"/>
      <c r="E288" s="1486"/>
      <c r="F288" s="672" t="inlineStr">
        <is>
          <t>5.3</t>
        </is>
      </c>
      <c r="G288" s="1497"/>
      <c r="H288" s="130">
        <f>BV288</f>
        <v/>
      </c>
      <c r="I288" s="130">
        <f>BW288</f>
        <v/>
      </c>
      <c r="J288" s="1299" t="inlineStr">
        <is>
          <t>LTE</t>
        </is>
      </c>
      <c r="K288" s="1299" t="inlineStr">
        <is>
          <t>FDD1</t>
        </is>
      </c>
      <c r="L288" s="115"/>
      <c r="M288" s="130">
        <v>10</v>
      </c>
      <c r="N288" s="119" t="inlineStr">
        <is>
          <t>QPSK</t>
        </is>
      </c>
      <c r="O288" s="131"/>
      <c r="P288" s="6597"/>
      <c r="Q288" s="131">
        <v>1</v>
      </c>
      <c r="R288" s="131">
        <v>0</v>
      </c>
      <c r="S288" s="130"/>
      <c r="T288" s="130">
        <v>18300</v>
      </c>
      <c r="U288" s="6593">
        <v>1950</v>
      </c>
      <c r="V288" s="119"/>
      <c r="W288" s="1305"/>
      <c r="X288" s="119"/>
      <c r="Y288" s="119"/>
      <c r="Z288" s="119"/>
      <c r="AA288" s="115"/>
      <c r="AB288" s="115"/>
      <c r="AC288" s="1300">
        <f>IF(OR(BX288="Close to Ear",BX288="Close to Head"),"Head",IF(BX288="Extremity","Extremity","Body"))</f>
        <v/>
      </c>
      <c r="AD288" s="1301">
        <f>CA288</f>
        <v/>
      </c>
      <c r="AE288" s="1299">
        <f>CB288</f>
        <v/>
      </c>
      <c r="AF288" s="115"/>
      <c r="AG288" s="1302">
        <f>IF(OR(AZ288="",BA288=""),"N/A",IF(DC288="Pass","P","F"))</f>
        <v/>
      </c>
      <c r="AH288" s="129"/>
      <c r="AI288" s="129"/>
      <c r="AJ288" s="129"/>
      <c r="AK288" s="119"/>
      <c r="AL288" s="115"/>
      <c r="AM288" s="119"/>
      <c r="AN288" s="119"/>
      <c r="AO288" s="692"/>
      <c r="AP288" s="692"/>
      <c r="AQ288" s="692"/>
      <c r="AR288" s="692"/>
      <c r="AS288" s="692"/>
      <c r="AT288" s="1303">
        <f>IF(AC288="Extremity",IF(CG288="","",CG288),"")</f>
        <v/>
      </c>
      <c r="AU288" s="1303">
        <f>IF(AC288="Extremity",IF(CH288="","",CH288),"")</f>
        <v/>
      </c>
      <c r="AV288" s="1304">
        <f>IF(AC288="Extremity","",IF(CE288="","",CE288))</f>
        <v/>
      </c>
      <c r="AW288" s="1304">
        <f>IF(AD288="Extremity","",IF(CF288="","",CF288))</f>
        <v/>
      </c>
      <c r="AX288" s="1305">
        <f>DL288</f>
        <v/>
      </c>
      <c r="AY288" s="1305">
        <f>DQ288</f>
        <v/>
      </c>
      <c r="AZ288" s="3377">
        <f>IF(AC288="Extremity",IF(DA288="","",DA288),"")</f>
        <v/>
      </c>
      <c r="BA288" s="3378">
        <f>IF(AC288="Extremity","",IF(CT288="","",CT288))</f>
        <v/>
      </c>
      <c r="BB288" s="1305">
        <f>IF(AC288="Extremity",IF(DB288="","",DB288),"")</f>
        <v/>
      </c>
      <c r="BC288" s="1304">
        <f>IF(AC288="Extremity","",IF(CZ288="","",CZ288))</f>
        <v/>
      </c>
      <c r="BD288" s="1305">
        <f>DD288</f>
        <v/>
      </c>
      <c r="BE288" s="132">
        <f>DE288</f>
        <v/>
      </c>
      <c r="BF288" s="133">
        <f>DF288*60</f>
        <v/>
      </c>
      <c r="BG288" s="121">
        <f>BE288</f>
        <v/>
      </c>
      <c r="BH288" s="133">
        <f>DG288*60</f>
        <v/>
      </c>
      <c r="BI288" s="133">
        <f>DH288</f>
        <v/>
      </c>
      <c r="BJ288" s="117"/>
      <c r="BK288" s="812">
        <f>Overview!$E$7</f>
        <v/>
      </c>
      <c r="BL288" s="117"/>
      <c r="BM288" s="834">
        <f>DI288</f>
        <v/>
      </c>
      <c r="BN288" s="812">
        <f>Overview!$P$153</f>
        <v/>
      </c>
      <c r="BO288" s="117"/>
      <c r="BP288" s="117"/>
      <c r="BQ288" s="115"/>
      <c r="BR288" s="1478"/>
      <c r="BS288" s="1541"/>
      <c r="BT288" s="1864" t="inlineStr">
        <is>
          <t>LTE</t>
        </is>
      </c>
      <c r="BU288" s="1828" t="inlineStr">
        <is>
          <t>FDD1</t>
        </is>
      </c>
      <c r="BV288" s="906">
        <f>Overview!$H$29</f>
        <v/>
      </c>
      <c r="BW288" s="1865"/>
      <c r="BX288" s="1828" t="inlineStr">
        <is>
          <t>Close to ear</t>
        </is>
      </c>
      <c r="BY288" s="7303"/>
      <c r="BZ288" s="1828">
        <f>IF(COUNT('Conducted LTE'!$AH$3:$AH$170)=0,10,INDEX('Conducted LTE'!$M$3:$M$170,MATCH(MAX('Conducted LTE'!$AH$3:$AH$170),'Conducted LTE'!$AH$3:$AH$170,0)))</f>
        <v>10</v>
      </c>
      <c r="CA288" s="1829" t="inlineStr">
        <is>
          <t>Right Tilt</t>
        </is>
      </c>
      <c r="CB288" s="200">
        <v>0</v>
      </c>
      <c r="CC288" s="977">
        <f>IF(COUNT('Conducted LTE'!$AH$3:$AH$170)=0,18300,INDEX('Conducted LTE'!$T$3:$T$170,MATCH(MAX('Conducted LTE'!$AH$3:$AH$170),'Conducted LTE'!$AH$3:$AH$170,0)))</f>
        <v>18300</v>
      </c>
      <c r="CD288" s="977">
        <f>IF(COUNT('Conducted LTE'!$AH$3:$AH$170)=0,1950,INDEX('Conducted LTE'!$U$3:$U$170,MATCH(MAX('Conducted LTE'!$AH$3:$AH$170),'Conducted LTE'!$AH$3:$AH$170,0)))</f>
        <v>1950</v>
      </c>
      <c r="CE288" s="7234"/>
      <c r="CF288" s="7234"/>
      <c r="CG288" s="6706"/>
      <c r="CH288" s="6706"/>
      <c r="CI288" s="225">
        <f>BY288</f>
        <v/>
      </c>
      <c r="CJ288" s="237">
        <f>BZ288</f>
        <v/>
      </c>
      <c r="CK288" s="223">
        <f>CA288</f>
        <v/>
      </c>
      <c r="CL288" s="237">
        <f>CC288</f>
        <v/>
      </c>
      <c r="CM288" s="237">
        <f>CD288</f>
        <v/>
      </c>
      <c r="CN288" s="1527"/>
      <c r="CO288" s="1579"/>
      <c r="CP288" s="7214">
        <f>IF(CF288=""," ",IF(ABS(CE288-CF288)&lt;=0.1,"Valid","Not valid"))</f>
        <v/>
      </c>
      <c r="CQ288" s="1674">
        <f> IF(CE288="","",IF(AND(CE288&lt;&gt;"",CF288=""),IF(CE288&gt;=0.8,"Medir+Sig Max","No"),IF(CF288&lt;&gt;"",IF(CF288&gt;=0.8,"Medir+Sig Max","No"),"")))</f>
        <v/>
      </c>
      <c r="CR288" s="6927"/>
      <c r="CS288" s="1674"/>
      <c r="CT288" s="220">
        <f>IF(CO288="",IF(AND(CE288="",CF288=""),"",IF(CF288="",IF(DQ288&gt;1,ROUND(DQ288*CE288,3),CE288),IF(DQ288&gt;1,ROUND(DQ288*CF288,3),CF288))),IF(AND(CE288="",CF288=""),"",IF(CF288="",IF(DQ288&gt;1,ROUND(DQ288*CE288*(1/(CO288)),3),CE288*(1/(CO288))),IF(DQ288&gt;1,ROUND(DQ288*CF288*(1/(CO288)),3),CF288*(1/(CO288))))))</f>
        <v/>
      </c>
      <c r="CU288" s="224">
        <f>BY288</f>
        <v/>
      </c>
      <c r="CV288" s="237">
        <f>BZ288</f>
        <v/>
      </c>
      <c r="CW288" s="237">
        <f>CA288</f>
        <v/>
      </c>
      <c r="CX288" s="224">
        <f>CC288</f>
        <v/>
      </c>
      <c r="CY288" s="237">
        <f>CD288</f>
        <v/>
      </c>
      <c r="CZ288" s="7474">
        <f>IF(COUNTIF(Overview!K12:K14,TRUE)&gt;0,1.6,IF(COUNTIF(Overview!L12:L14,TRUE)&gt;0,8,0))</f>
        <v/>
      </c>
      <c r="DA288" s="1788"/>
      <c r="DB288" s="7483"/>
      <c r="DC288" s="844">
        <f>IF(CT288="","",IF(CT288&gt;CZ288,"Fail","Pass"))</f>
        <v/>
      </c>
      <c r="DD288" s="402"/>
      <c r="DE288" s="1565">
        <f>MyTimestamp(DC288)</f>
        <v/>
      </c>
      <c r="DF288" s="1531">
        <f>IF(COUNT(CE288:CH288)=1,15,IF(COUNT(CE288:CH288)=0,0,30))</f>
        <v/>
      </c>
      <c r="DG288" s="1532">
        <f>IF(DF288=0,0,2)</f>
        <v/>
      </c>
      <c r="DH288" s="1866"/>
      <c r="DI288" s="1866"/>
      <c r="DJ288" s="1863"/>
      <c r="DK288" s="1789"/>
      <c r="DL288" s="1574">
        <f>10^(CN288/20)*100-100</f>
        <v/>
      </c>
      <c r="DM288" s="777"/>
      <c r="DN288" s="977"/>
      <c r="DO288" s="777">
        <f>IF(DM288="","",10^(DM288/10))</f>
        <v/>
      </c>
      <c r="DP288" s="777">
        <f>IF(ISNUMBER(DN288)=FALSE,"",10^(DN288/10))</f>
        <v/>
      </c>
      <c r="DQ288" s="1578">
        <f>IF(AND(ISNUMBER(DO288),ISNUMBER(DP288)),IF(DO288/DP288&gt;1,ROUND((DO288)/DP288,3),1),1)</f>
        <v/>
      </c>
      <c r="DR288" s="1541"/>
      <c r="DS288" s="1541"/>
      <c r="DT288" s="1541"/>
      <c r="DU288" s="1541"/>
      <c r="DV288" s="1541"/>
      <c r="DW288" s="1541"/>
      <c r="DX288" s="1541"/>
      <c r="DY288" s="1541"/>
      <c r="DZ288" s="1541"/>
      <c r="EA288" s="1541"/>
      <c r="EB288" s="1541"/>
      <c r="EC288" s="1541"/>
      <c r="ED288" s="1541"/>
      <c r="EE288" s="1541"/>
      <c r="EF288" s="1541"/>
      <c r="EG288" s="1541"/>
      <c r="EH288" s="1541"/>
      <c r="EI288" s="1541"/>
      <c r="EJ288" s="1541"/>
      <c r="EK288" s="1541"/>
      <c r="EL288" s="1541"/>
      <c r="EM288" s="1541"/>
      <c r="EN288" s="1541"/>
      <c r="EO288" s="1541"/>
      <c r="EP288" s="1541"/>
      <c r="EQ288" s="1541"/>
      <c r="ER288" s="1541"/>
      <c r="ES288" s="1541"/>
      <c r="ET288" s="1541"/>
      <c r="EU288" s="1541"/>
      <c r="EV288" s="1541"/>
    </row>
    <row r="289" ht="12.75" x14ac:dyDescent="0.2">
      <c r="A289" s="1541"/>
      <c r="B289" s="1541"/>
      <c r="C289"/>
      <c r="D289" s="1486"/>
      <c r="E289" s="1486"/>
      <c r="F289" s="672" t="inlineStr">
        <is>
          <t>5.3</t>
        </is>
      </c>
      <c r="G289" s="1497"/>
      <c r="H289" s="130">
        <f>BV289</f>
        <v/>
      </c>
      <c r="I289" s="130">
        <f>BW289</f>
        <v/>
      </c>
      <c r="J289" s="1299" t="inlineStr">
        <is>
          <t>LTE</t>
        </is>
      </c>
      <c r="K289" s="1299" t="inlineStr">
        <is>
          <t>FDD1</t>
        </is>
      </c>
      <c r="L289" s="115"/>
      <c r="M289" s="130">
        <v>10</v>
      </c>
      <c r="N289" s="119" t="inlineStr">
        <is>
          <t>QPSK</t>
        </is>
      </c>
      <c r="O289" s="131"/>
      <c r="P289" s="6597"/>
      <c r="Q289" s="131">
        <v>1</v>
      </c>
      <c r="R289" s="131">
        <v>0</v>
      </c>
      <c r="S289" s="130"/>
      <c r="T289" s="130">
        <v>18300</v>
      </c>
      <c r="U289" s="6593">
        <v>1950</v>
      </c>
      <c r="V289" s="119"/>
      <c r="W289" s="1305"/>
      <c r="X289" s="119"/>
      <c r="Y289" s="119"/>
      <c r="Z289" s="119"/>
      <c r="AA289" s="115"/>
      <c r="AB289" s="115"/>
      <c r="AC289" s="1300">
        <f>IF(OR(BX289="Close to Ear",BX289="Close to Head"),"Head",IF(BX289="Extremity","Extremity","Body"))</f>
        <v/>
      </c>
      <c r="AD289" s="1301">
        <f>CA289</f>
        <v/>
      </c>
      <c r="AE289" s="1299">
        <f>CB289</f>
        <v/>
      </c>
      <c r="AF289" s="115"/>
      <c r="AG289" s="1302">
        <f>IF(OR(AZ289="",BA289=""),"N/A",IF(DC289="Pass","P","F"))</f>
        <v/>
      </c>
      <c r="AH289" s="129"/>
      <c r="AI289" s="129"/>
      <c r="AJ289" s="129"/>
      <c r="AK289" s="119"/>
      <c r="AL289" s="115"/>
      <c r="AM289" s="119"/>
      <c r="AN289" s="119"/>
      <c r="AO289" s="692"/>
      <c r="AP289" s="692"/>
      <c r="AQ289" s="692"/>
      <c r="AR289" s="692"/>
      <c r="AS289" s="692"/>
      <c r="AT289" s="1303">
        <f>IF(AC289="Extremity",IF(CG289="","",CG289),"")</f>
        <v/>
      </c>
      <c r="AU289" s="1303">
        <f>IF(AC289="Extremity",IF(CH289="","",CH289),"")</f>
        <v/>
      </c>
      <c r="AV289" s="1304">
        <f>IF(AC289="Extremity","",IF(CE289="","",CE289))</f>
        <v/>
      </c>
      <c r="AW289" s="1304">
        <f>IF(AD289="Extremity","",IF(CF289="","",CF289))</f>
        <v/>
      </c>
      <c r="AX289" s="1305">
        <f>DL289</f>
        <v/>
      </c>
      <c r="AY289" s="1305">
        <f>DQ289</f>
        <v/>
      </c>
      <c r="AZ289" s="3377">
        <f>IF(AC289="Extremity",IF(DA289="","",DA289),"")</f>
        <v/>
      </c>
      <c r="BA289" s="3378">
        <f>IF(AC289="Extremity","",IF(CT289="","",CT289))</f>
        <v/>
      </c>
      <c r="BB289" s="1305">
        <f>IF(AC289="Extremity",IF(DB289="","",DB289),"")</f>
        <v/>
      </c>
      <c r="BC289" s="1304">
        <f>IF(AC289="Extremity","",IF(CZ289="","",CZ289))</f>
        <v/>
      </c>
      <c r="BD289" s="1305">
        <f>DD289</f>
        <v/>
      </c>
      <c r="BE289" s="132">
        <f>DE289</f>
        <v/>
      </c>
      <c r="BF289" s="133">
        <f>DF289*60</f>
        <v/>
      </c>
      <c r="BG289" s="121">
        <f>BE289</f>
        <v/>
      </c>
      <c r="BH289" s="133">
        <f>DG289*60</f>
        <v/>
      </c>
      <c r="BI289" s="133">
        <f>DH289</f>
        <v/>
      </c>
      <c r="BJ289" s="117"/>
      <c r="BK289" s="812">
        <f>Overview!$E$7</f>
        <v/>
      </c>
      <c r="BL289" s="117"/>
      <c r="BM289" s="834">
        <f>DI289</f>
        <v/>
      </c>
      <c r="BN289" s="812">
        <f>Overview!$P$153</f>
        <v/>
      </c>
      <c r="BO289" s="117"/>
      <c r="BP289" s="117"/>
      <c r="BQ289" s="115"/>
      <c r="BR289" s="1478"/>
      <c r="BS289" s="1541"/>
      <c r="BT289" s="1864" t="inlineStr">
        <is>
          <t>LTE</t>
        </is>
      </c>
      <c r="BU289" s="1828" t="inlineStr">
        <is>
          <t>FDD1</t>
        </is>
      </c>
      <c r="BV289" s="906">
        <f>Overview!$H$29</f>
        <v/>
      </c>
      <c r="BW289" s="1865"/>
      <c r="BX289" s="1828" t="inlineStr">
        <is>
          <t>Close to ear</t>
        </is>
      </c>
      <c r="BY289" s="7304"/>
      <c r="BZ289" s="1828">
        <f>IF(COUNT('Conducted LTE'!$AH$3:$AH$170)=0,10,INDEX('Conducted LTE'!$M$3:$M$170,MATCH(MAX('Conducted LTE'!$AH$3:$AH$170),'Conducted LTE'!$AH$3:$AH$170,0)))</f>
        <v>10</v>
      </c>
      <c r="CA289" s="877" t="str">
        <f>IF(COUNT(CF285:CF288)=0,IF(COUNT(CE285:CE288)=0,"TBD",VLOOKUP(MAX(CE285:CE288),CE285:CK288,7,FALSE)),VLOOKUP(MAX(CF285:CF288),CF285:CK288,6,FALSE))</f>
        <v>TBD</v>
      </c>
      <c r="CB289" s="200">
        <v>0</v>
      </c>
      <c r="CC289" s="1104">
        <f>IF(COUNT('Conducted LTE'!$AH$3:$AH$170)=0,18300,INDEX('Conducted LTE'!$T$3:$T$170,MATCH(MAX('Conducted LTE'!$AH$3:$AH$170),'Conducted LTE'!$AH$3:$AH$170,0)))</f>
        <v>18300</v>
      </c>
      <c r="CD289" s="1104">
        <f>IF(COUNT('Conducted LTE'!$AH$3:$AH$170)=0,1950,INDEX('Conducted LTE'!$U$3:$U$170,MATCH(MAX('Conducted LTE'!$AH$3:$AH$170),'Conducted LTE'!$AH$3:$AH$170,0)))</f>
        <v>1950</v>
      </c>
      <c r="CE289" s="7234"/>
      <c r="CF289" s="7234"/>
      <c r="CG289" s="6706"/>
      <c r="CH289" s="6706"/>
      <c r="CI289" s="225">
        <f>BY289</f>
        <v/>
      </c>
      <c r="CJ289" s="237">
        <f>BZ289</f>
        <v/>
      </c>
      <c r="CK289" s="223">
        <f>CA289</f>
        <v/>
      </c>
      <c r="CL289" s="237">
        <f>CC289</f>
        <v/>
      </c>
      <c r="CM289" s="237">
        <f>CD289</f>
        <v/>
      </c>
      <c r="CN289" s="1527"/>
      <c r="CO289" s="1579"/>
      <c r="CP289" s="7214">
        <f>IF(CF289=""," ",IF(ABS(CE289-CF289)&lt;=0.1,"Valid","Not valid"))</f>
        <v/>
      </c>
      <c r="CQ289" s="1674">
        <f> IF(CE289="","",IF(AND(CE289&lt;&gt;"",CF289=""),IF(CE289&gt;=0.8,"Medir+Sig Max","No"),IF(CF289&lt;&gt;"",IF(CF289&gt;=0.8,"Medir+Sig Max","No"),"")))</f>
        <v/>
      </c>
      <c r="CR289" s="6927"/>
      <c r="CS289" s="1674"/>
      <c r="CT289" s="220">
        <f>IF(CO289="",IF(AND(CE289="",CF289=""),"",IF(CF289="",IF(DQ289&gt;1,ROUND(DQ289*CE289,3),CE289),IF(DQ289&gt;1,ROUND(DQ289*CF289,3),CF289))),IF(AND(CE289="",CF289=""),"",IF(CF289="",IF(DQ289&gt;1,ROUND(DQ289*CE289*(1/(CO289)),3),CE289*(1/(CO289))),IF(DQ289&gt;1,ROUND(DQ289*CF289*(1/(CO289)),3),CF289*(1/(CO289))))))</f>
        <v/>
      </c>
      <c r="CU289" s="224">
        <f>BY289</f>
        <v/>
      </c>
      <c r="CV289" s="237">
        <f>BZ289</f>
        <v/>
      </c>
      <c r="CW289" s="237">
        <f>CA289</f>
        <v/>
      </c>
      <c r="CX289" s="224">
        <f>CC289</f>
        <v/>
      </c>
      <c r="CY289" s="237">
        <f>CD289</f>
        <v/>
      </c>
      <c r="CZ289" s="7474">
        <f>IF(COUNTIF(Overview!K12:K14,TRUE)&gt;0,1.6,IF(COUNTIF(Overview!L12:L14,TRUE)&gt;0,8,0))</f>
        <v/>
      </c>
      <c r="DA289" s="1788"/>
      <c r="DB289" s="7483"/>
      <c r="DC289" s="844">
        <f>IF(CT289="","",IF(CT289&gt;CZ289,"Fail","Pass"))</f>
        <v/>
      </c>
      <c r="DD289" s="402"/>
      <c r="DE289" s="1565">
        <f>MyTimestamp(DC289)</f>
        <v/>
      </c>
      <c r="DF289" s="1531">
        <f>IF(COUNT(CE289:CH289)=1,15,IF(COUNT(CE289:CH289)=0,0,30))</f>
        <v/>
      </c>
      <c r="DG289" s="1532">
        <f>IF(DF289=0,0,2)</f>
        <v/>
      </c>
      <c r="DH289" s="1866"/>
      <c r="DI289" s="1866"/>
      <c r="DJ289" s="1863"/>
      <c r="DK289" s="1789"/>
      <c r="DL289" s="1574">
        <f>10^(CN289/20)*100-100</f>
        <v/>
      </c>
      <c r="DM289" s="777"/>
      <c r="DN289" s="1104"/>
      <c r="DO289" s="777">
        <f>IF(DM289="","",10^(DM289/10))</f>
        <v/>
      </c>
      <c r="DP289" s="777">
        <f>IF(ISNUMBER(DN289)=FALSE,"",10^(DN289/10))</f>
        <v/>
      </c>
      <c r="DQ289" s="1578">
        <f>IF(AND(ISNUMBER(DO289),ISNUMBER(DP289)),IF(DO289/DP289&gt;1,ROUND((DO289)/DP289,3),1),1)</f>
        <v/>
      </c>
      <c r="DR289" s="1541"/>
      <c r="DS289" s="1541"/>
      <c r="DT289" s="1541"/>
      <c r="DU289" s="1541"/>
      <c r="DV289" s="1541"/>
      <c r="DW289" s="1541"/>
      <c r="DX289" s="1541"/>
      <c r="DY289" s="1541"/>
      <c r="DZ289" s="1541"/>
      <c r="EA289" s="1541"/>
      <c r="EB289" s="1541"/>
      <c r="EC289" s="1541"/>
      <c r="ED289" s="1541"/>
      <c r="EE289" s="1541"/>
      <c r="EF289" s="1541"/>
      <c r="EG289" s="1541"/>
      <c r="EH289" s="1541"/>
      <c r="EI289" s="1541"/>
      <c r="EJ289" s="1541"/>
      <c r="EK289" s="1541"/>
      <c r="EL289" s="1541"/>
      <c r="EM289" s="1541"/>
      <c r="EN289" s="1541"/>
      <c r="EO289" s="1541"/>
      <c r="EP289" s="1541"/>
      <c r="EQ289" s="1541"/>
      <c r="ER289" s="1541"/>
      <c r="ES289" s="1541"/>
      <c r="ET289" s="1541"/>
      <c r="EU289" s="1541"/>
      <c r="EV289" s="1541"/>
    </row>
    <row r="290" ht="12.75" x14ac:dyDescent="0.2">
      <c r="A290" s="1541"/>
      <c r="B290" s="1541"/>
      <c r="C290"/>
      <c r="D290" s="1486"/>
      <c r="E290" s="1486"/>
      <c r="F290" s="672" t="inlineStr">
        <is>
          <t>5.3</t>
        </is>
      </c>
      <c r="G290" s="1497"/>
      <c r="H290" s="130">
        <f>BV290</f>
        <v/>
      </c>
      <c r="I290" s="130">
        <f>BW290</f>
        <v/>
      </c>
      <c r="J290" s="1299" t="inlineStr">
        <is>
          <t>LTE</t>
        </is>
      </c>
      <c r="K290" s="1299" t="inlineStr">
        <is>
          <t>FDD1</t>
        </is>
      </c>
      <c r="L290" s="115"/>
      <c r="M290" s="130">
        <v>10</v>
      </c>
      <c r="N290" s="119" t="inlineStr">
        <is>
          <t>QPSK</t>
        </is>
      </c>
      <c r="O290" s="131"/>
      <c r="P290" s="6597"/>
      <c r="Q290" s="131">
        <v>1</v>
      </c>
      <c r="R290" s="131">
        <v>0</v>
      </c>
      <c r="S290" s="130"/>
      <c r="T290" s="130">
        <v>18300</v>
      </c>
      <c r="U290" s="6593">
        <v>1950</v>
      </c>
      <c r="V290" s="119"/>
      <c r="W290" s="1305"/>
      <c r="X290" s="119"/>
      <c r="Y290" s="119"/>
      <c r="Z290" s="119"/>
      <c r="AA290" s="115"/>
      <c r="AB290" s="115"/>
      <c r="AC290" s="1300">
        <f>IF(OR(BX290="Close to Ear",BX290="Close to Head"),"Head",IF(BX290="Extremity","Extremity","Body"))</f>
        <v/>
      </c>
      <c r="AD290" s="1301">
        <f>CA290</f>
        <v/>
      </c>
      <c r="AE290" s="1299">
        <f>CB290</f>
        <v/>
      </c>
      <c r="AF290" s="115"/>
      <c r="AG290" s="1302">
        <f>IF(OR(AZ290="",BA290=""),"N/A",IF(DC290="Pass","P","F"))</f>
        <v/>
      </c>
      <c r="AH290" s="129"/>
      <c r="AI290" s="129"/>
      <c r="AJ290" s="129"/>
      <c r="AK290" s="119"/>
      <c r="AL290" s="115"/>
      <c r="AM290" s="119"/>
      <c r="AN290" s="119"/>
      <c r="AO290" s="692"/>
      <c r="AP290" s="692"/>
      <c r="AQ290" s="692"/>
      <c r="AR290" s="692"/>
      <c r="AS290" s="692"/>
      <c r="AT290" s="1303">
        <f>IF(AC290="Extremity",IF(CG290="","",CG290),"")</f>
        <v/>
      </c>
      <c r="AU290" s="1303">
        <f>IF(AC290="Extremity",IF(CH290="","",CH290),"")</f>
        <v/>
      </c>
      <c r="AV290" s="1304">
        <f>IF(AC290="Extremity","",IF(CE290="","",CE290))</f>
        <v/>
      </c>
      <c r="AW290" s="1304">
        <f>IF(AD290="Extremity","",IF(CF290="","",CF290))</f>
        <v/>
      </c>
      <c r="AX290" s="1305">
        <f>DL290</f>
        <v/>
      </c>
      <c r="AY290" s="1305">
        <f>DQ290</f>
        <v/>
      </c>
      <c r="AZ290" s="3377">
        <f>IF(AC290="Extremity",IF(DA290="","",DA290),"")</f>
        <v/>
      </c>
      <c r="BA290" s="3378">
        <f>IF(AC290="Extremity","",IF(CT290="","",CT290))</f>
        <v/>
      </c>
      <c r="BB290" s="1305">
        <f>IF(AC290="Extremity",IF(DB290="","",DB290),"")</f>
        <v/>
      </c>
      <c r="BC290" s="1304">
        <f>IF(AC290="Extremity","",IF(CZ290="","",CZ290))</f>
        <v/>
      </c>
      <c r="BD290" s="1305">
        <f>DD290</f>
        <v/>
      </c>
      <c r="BE290" s="132">
        <f>DE290</f>
        <v/>
      </c>
      <c r="BF290" s="133">
        <f>DF290*60</f>
        <v/>
      </c>
      <c r="BG290" s="121">
        <f>BE290</f>
        <v/>
      </c>
      <c r="BH290" s="133">
        <f>DG290*60</f>
        <v/>
      </c>
      <c r="BI290" s="133">
        <f>DH290</f>
        <v/>
      </c>
      <c r="BJ290" s="117"/>
      <c r="BK290" s="812">
        <f>Overview!$E$7</f>
        <v/>
      </c>
      <c r="BL290" s="117"/>
      <c r="BM290" s="834">
        <f>DI290</f>
        <v/>
      </c>
      <c r="BN290" s="812">
        <f>Overview!$P$153</f>
        <v/>
      </c>
      <c r="BO290" s="117"/>
      <c r="BP290" s="117"/>
      <c r="BQ290" s="115"/>
      <c r="BR290" s="1478"/>
      <c r="BS290" s="1541"/>
      <c r="BT290" s="1867" t="inlineStr">
        <is>
          <t>LTE</t>
        </is>
      </c>
      <c r="BU290" s="1830" t="inlineStr">
        <is>
          <t>FDD1</t>
        </is>
      </c>
      <c r="BV290" s="875">
        <f>Overview!$H$29</f>
        <v/>
      </c>
      <c r="BW290" s="1865"/>
      <c r="BX290" s="1830" t="inlineStr">
        <is>
          <t>Close to ear</t>
        </is>
      </c>
      <c r="BY290" s="7305"/>
      <c r="BZ290" s="1830">
        <f>IF(COUNT('Conducted LTE'!$AH$3:$AH$170)=0,10,INDEX('Conducted LTE'!$M$3:$M$170,MATCH(MAX('Conducted LTE'!$AH$3:$AH$170),'Conducted LTE'!$AH$3:$AH$170,0)))</f>
        <v>10</v>
      </c>
      <c r="CA290" s="1156" t="str">
        <f>CA289</f>
        <v>TBD</v>
      </c>
      <c r="CB290" s="201">
        <v>0</v>
      </c>
      <c r="CC290" s="977">
        <f>IF(COUNT('Conducted LTE'!$AH$3:$AH$170)=0,18300,INDEX('Conducted LTE'!$T$3:$T$170,MATCH(MAX('Conducted LTE'!$AH$3:$AH$170),'Conducted LTE'!$AH$3:$AH$170,0)))</f>
        <v>18300</v>
      </c>
      <c r="CD290" s="977">
        <f>IF(COUNT('Conducted LTE'!$AH$3:$AH$170)=0,1950,INDEX('Conducted LTE'!$U$3:$U$170,MATCH(MAX('Conducted LTE'!$AH$3:$AH$170),'Conducted LTE'!$AH$3:$AH$170,0)))</f>
        <v>1950</v>
      </c>
      <c r="CE290" s="7234"/>
      <c r="CF290" s="7234"/>
      <c r="CG290" s="6706"/>
      <c r="CH290" s="6706"/>
      <c r="CI290" s="225">
        <f>BY290</f>
        <v/>
      </c>
      <c r="CJ290" s="237">
        <f>BZ290</f>
        <v/>
      </c>
      <c r="CK290" s="223">
        <f>CA290</f>
        <v/>
      </c>
      <c r="CL290" s="237">
        <f>CC290</f>
        <v/>
      </c>
      <c r="CM290" s="237">
        <f>CD290</f>
        <v/>
      </c>
      <c r="CN290" s="1527"/>
      <c r="CO290" s="1579"/>
      <c r="CP290" s="7214">
        <f>IF(CF290=""," ",IF(ABS(CE290-CF290)&lt;=0.1,"Valid","Not valid"))</f>
        <v/>
      </c>
      <c r="CQ290" s="1674">
        <f> IF(CE290="","",IF(AND(CE290&lt;&gt;"",CF290=""),IF(CE290&gt;=0.8,"Medir+Sig Max","No"),IF(CF290&lt;&gt;"",IF(CF290&gt;=0.8,"Medir+Sig Max","No"),"")))</f>
        <v/>
      </c>
      <c r="CR290" s="6927"/>
      <c r="CS290" s="1674"/>
      <c r="CT290" s="220">
        <f>IF(CO290="",IF(AND(CE290="",CF290=""),"",IF(CF290="",IF(DQ290&gt;1,ROUND(DQ290*CE290,3),CE290),IF(DQ290&gt;1,ROUND(DQ290*CF290,3),CF290))),IF(AND(CE290="",CF290=""),"",IF(CF290="",IF(DQ290&gt;1,ROUND(DQ290*CE290*(1/(CO290)),3),CE290*(1/(CO290))),IF(DQ290&gt;1,ROUND(DQ290*CF290*(1/(CO290)),3),CF290*(1/(CO290))))))</f>
        <v/>
      </c>
      <c r="CU290" s="224">
        <f>BY290</f>
        <v/>
      </c>
      <c r="CV290" s="237">
        <f>BZ290</f>
        <v/>
      </c>
      <c r="CW290" s="237">
        <f>CA290</f>
        <v/>
      </c>
      <c r="CX290" s="224">
        <f>CC290</f>
        <v/>
      </c>
      <c r="CY290" s="237">
        <f>CD290</f>
        <v/>
      </c>
      <c r="CZ290" s="7474">
        <f>IF(COUNTIF(Overview!K12:K14,TRUE)&gt;0,1.6,IF(COUNTIF(Overview!L12:L14,TRUE)&gt;0,8,0))</f>
        <v/>
      </c>
      <c r="DA290" s="1788"/>
      <c r="DB290" s="7483"/>
      <c r="DC290" s="844">
        <f>IF(CT290="","",IF(CT290&gt;CZ290,"Fail","Pass"))</f>
        <v/>
      </c>
      <c r="DD290" s="402"/>
      <c r="DE290" s="1565">
        <f>MyTimestamp(DC290)</f>
        <v/>
      </c>
      <c r="DF290" s="1531">
        <f>IF(COUNT(CE290:CH290)=1,15,IF(COUNT(CE290:CH290)=0,0,30))</f>
        <v/>
      </c>
      <c r="DG290" s="1532">
        <f>IF(DF290=0,0,2)</f>
        <v/>
      </c>
      <c r="DH290" s="1866"/>
      <c r="DI290" s="1866"/>
      <c r="DJ290" s="1863"/>
      <c r="DK290" s="1789"/>
      <c r="DL290" s="1574">
        <f>10^(CN290/20)*100-100</f>
        <v/>
      </c>
      <c r="DM290" s="777"/>
      <c r="DN290" s="977"/>
      <c r="DO290" s="777">
        <f>IF(DM290="","",10^(DM290/10))</f>
        <v/>
      </c>
      <c r="DP290" s="777">
        <f>IF(ISNUMBER(DN290)=FALSE,"",10^(DN290/10))</f>
        <v/>
      </c>
      <c r="DQ290" s="1578">
        <f>IF(AND(ISNUMBER(DO290),ISNUMBER(DP290)),IF(DO290/DP290&gt;1,ROUND((DO290)/DP290,3),1),1)</f>
        <v/>
      </c>
      <c r="DR290" s="1541"/>
      <c r="DS290" s="1541"/>
      <c r="DT290" s="1541"/>
      <c r="DU290" s="1541"/>
      <c r="DV290" s="1541"/>
      <c r="DW290" s="1541"/>
      <c r="DX290" s="1541"/>
      <c r="DY290" s="1541"/>
      <c r="DZ290" s="1541"/>
      <c r="EA290" s="1541"/>
      <c r="EB290" s="1541"/>
      <c r="EC290" s="1541"/>
      <c r="ED290" s="1541"/>
      <c r="EE290" s="1541"/>
      <c r="EF290" s="1541"/>
      <c r="EG290" s="1541"/>
      <c r="EH290" s="1541"/>
      <c r="EI290" s="1541"/>
      <c r="EJ290" s="1541"/>
      <c r="EK290" s="1541"/>
      <c r="EL290" s="1541"/>
      <c r="EM290" s="1541"/>
      <c r="EN290" s="1541"/>
      <c r="EO290" s="1541"/>
      <c r="EP290" s="1541"/>
      <c r="EQ290" s="1541"/>
      <c r="ER290" s="1541"/>
      <c r="ES290" s="1541"/>
      <c r="ET290" s="1541"/>
      <c r="EU290" s="1541"/>
      <c r="EV290" s="1541"/>
    </row>
    <row r="291" ht="12.75" x14ac:dyDescent="0.2">
      <c r="A291" s="1541"/>
      <c r="B291" s="1541"/>
      <c r="C291"/>
      <c r="D291" s="1486"/>
      <c r="E291" s="1486"/>
      <c r="F291" s="672" t="inlineStr">
        <is>
          <t>5.3</t>
        </is>
      </c>
      <c r="G291" s="1497"/>
      <c r="H291" s="130">
        <f>BV291</f>
        <v/>
      </c>
      <c r="I291" s="130">
        <f>BW291</f>
        <v/>
      </c>
      <c r="J291" s="1299" t="inlineStr">
        <is>
          <t>LTE</t>
        </is>
      </c>
      <c r="K291" s="1299" t="inlineStr">
        <is>
          <t>FDD1</t>
        </is>
      </c>
      <c r="L291" s="115"/>
      <c r="M291" s="130">
        <v>10</v>
      </c>
      <c r="N291" s="119" t="inlineStr">
        <is>
          <t>QPSK</t>
        </is>
      </c>
      <c r="O291" s="131"/>
      <c r="P291" s="6597"/>
      <c r="Q291" s="131">
        <v>1</v>
      </c>
      <c r="R291" s="131">
        <v>0</v>
      </c>
      <c r="S291" s="130"/>
      <c r="T291" s="130">
        <v>18300</v>
      </c>
      <c r="U291" s="6593">
        <v>1950</v>
      </c>
      <c r="V291" s="119"/>
      <c r="W291" s="1305"/>
      <c r="X291" s="119"/>
      <c r="Y291" s="119"/>
      <c r="Z291" s="119"/>
      <c r="AA291" s="115"/>
      <c r="AB291" s="115"/>
      <c r="AC291" s="1300">
        <f>IF(OR(BX291="Close to Ear",BX291="Close to Head"),"Head",IF(BX291="Extremity","Extremity","Body"))</f>
        <v/>
      </c>
      <c r="AD291" s="1301">
        <f>CA291</f>
        <v/>
      </c>
      <c r="AE291" s="1299">
        <f>CB291</f>
        <v/>
      </c>
      <c r="AF291" s="115"/>
      <c r="AG291" s="1302">
        <f>IF(OR(AZ291="",BA291=""),"N/A",IF(DC291="Pass","P","F"))</f>
        <v/>
      </c>
      <c r="AH291" s="129"/>
      <c r="AI291" s="129"/>
      <c r="AJ291" s="129"/>
      <c r="AK291" s="119"/>
      <c r="AL291" s="115"/>
      <c r="AM291" s="119"/>
      <c r="AN291" s="119"/>
      <c r="AO291" s="692"/>
      <c r="AP291" s="692"/>
      <c r="AQ291" s="692"/>
      <c r="AR291" s="692"/>
      <c r="AS291" s="692"/>
      <c r="AT291" s="1303">
        <f>IF(AC291="Extremity",IF(CG291="","",CG291),"")</f>
        <v/>
      </c>
      <c r="AU291" s="1303">
        <f>IF(AC291="Extremity",IF(CH291="","",CH291),"")</f>
        <v/>
      </c>
      <c r="AV291" s="1304">
        <f>IF(AC291="Extremity","",IF(CE291="","",CE291))</f>
        <v/>
      </c>
      <c r="AW291" s="1304">
        <f>IF(AD291="Extremity","",IF(CF291="","",CF291))</f>
        <v/>
      </c>
      <c r="AX291" s="1305">
        <f>DL291</f>
        <v/>
      </c>
      <c r="AY291" s="1305">
        <f>DQ291</f>
        <v/>
      </c>
      <c r="AZ291" s="3377">
        <f>IF(AC291="Extremity",IF(DA291="","",DA291),"")</f>
        <v/>
      </c>
      <c r="BA291" s="3378">
        <f>IF(AC291="Extremity","",IF(CT291="","",CT291))</f>
        <v/>
      </c>
      <c r="BB291" s="1305">
        <f>IF(AC291="Extremity",IF(DB291="","",DB291),"")</f>
        <v/>
      </c>
      <c r="BC291" s="1304">
        <f>IF(AC291="Extremity","",IF(CZ291="","",CZ291))</f>
        <v/>
      </c>
      <c r="BD291" s="1305">
        <f>DD291</f>
        <v/>
      </c>
      <c r="BE291" s="132">
        <f>DE291</f>
        <v/>
      </c>
      <c r="BF291" s="133">
        <f>DF291*60</f>
        <v/>
      </c>
      <c r="BG291" s="121">
        <f>BE291</f>
        <v/>
      </c>
      <c r="BH291" s="133">
        <f>DG291*60</f>
        <v/>
      </c>
      <c r="BI291" s="133">
        <f>DH291</f>
        <v/>
      </c>
      <c r="BJ291" s="117"/>
      <c r="BK291" s="812">
        <f>Overview!$E$7</f>
        <v/>
      </c>
      <c r="BL291" s="117"/>
      <c r="BM291" s="834">
        <f>DI291</f>
        <v/>
      </c>
      <c r="BN291" s="812">
        <f>Overview!$P$153</f>
        <v/>
      </c>
      <c r="BO291" s="117"/>
      <c r="BP291" s="117"/>
      <c r="BQ291" s="115"/>
      <c r="BR291" s="1478"/>
      <c r="BS291" s="1541"/>
      <c r="BT291" s="1864" t="inlineStr">
        <is>
          <t>LTE</t>
        </is>
      </c>
      <c r="BU291" s="1828" t="inlineStr">
        <is>
          <t>FDD1</t>
        </is>
      </c>
      <c r="BV291" s="906">
        <f>Overview!$H$29</f>
        <v/>
      </c>
      <c r="BW291" s="1865"/>
      <c r="BX291" s="1828" t="inlineStr">
        <is>
          <t>Close to ear</t>
        </is>
      </c>
      <c r="BY291" s="814"/>
      <c r="BZ291" s="1828">
        <f>IF(COUNT('Conducted LTE'!$AH$3:$AH$170)=0,10,INDEX('Conducted LTE'!$M$3:$M$170,MATCH(MAX('Conducted LTE'!$AH$3:$AH$170),'Conducted LTE'!$AH$3:$AH$170,0)))</f>
        <v>10</v>
      </c>
      <c r="CA291" s="1032" t="str">
        <f>CA290</f>
        <v>TBD</v>
      </c>
      <c r="CB291" s="202">
        <v>0</v>
      </c>
      <c r="CC291" s="814">
        <f>IF(COUNT('Conducted LTE'!$AH$3:$AH$170)=0,18300,INDEX('Conducted LTE'!$T$3:$T$170,MATCH(MAX('Conducted LTE'!$AH$3:$AH$170),'Conducted LTE'!$AH$3:$AH$170,0)))</f>
        <v>18300</v>
      </c>
      <c r="CD291" s="814">
        <f>IF(COUNT('Conducted LTE'!$AH$3:$AH$170)=0,1950,INDEX('Conducted LTE'!$U$3:$U$170,MATCH(MAX('Conducted LTE'!$AH$3:$AH$170),'Conducted LTE'!$AH$3:$AH$170,0)))</f>
        <v>1950</v>
      </c>
      <c r="CE291" s="7234"/>
      <c r="CF291" s="7234"/>
      <c r="CG291" s="6706"/>
      <c r="CH291" s="6706"/>
      <c r="CI291" s="225">
        <f>BY291</f>
        <v/>
      </c>
      <c r="CJ291" s="237">
        <f>BZ291</f>
        <v/>
      </c>
      <c r="CK291" s="223">
        <f>CA291</f>
        <v/>
      </c>
      <c r="CL291" s="237">
        <f>CC291</f>
        <v/>
      </c>
      <c r="CM291" s="237">
        <f>CD291</f>
        <v/>
      </c>
      <c r="CN291" s="1527"/>
      <c r="CO291" s="1579"/>
      <c r="CP291" s="7214">
        <f>IF(CF291=""," ",IF(ABS(CE291-CF291)&lt;=0.1,"Valid","Not valid"))</f>
        <v/>
      </c>
      <c r="CQ291" s="1674">
        <f> IF(CE291="","",IF(AND(CE291&lt;&gt;"",CF291=""),IF(CE291&gt;=0.8,"Medir+Sig Max","No"),IF(CF291&lt;&gt;"",IF(CF291&gt;=0.8,"Medir+Sig Max","No"),"")))</f>
        <v/>
      </c>
      <c r="CR291" s="6927"/>
      <c r="CS291" s="1674"/>
      <c r="CT291" s="220">
        <f>IF(CO291="",IF(AND(CE291="",CF291=""),"",IF(CF291="",IF(DQ291&gt;1,ROUND(DQ291*CE291,3),CE291),IF(DQ291&gt;1,ROUND(DQ291*CF291,3),CF291))),IF(AND(CE291="",CF291=""),"",IF(CF291="",IF(DQ291&gt;1,ROUND(DQ291*CE291*(1/(CO291)),3),CE291*(1/(CO291))),IF(DQ291&gt;1,ROUND(DQ291*CF291*(1/(CO291)),3),CF291*(1/(CO291))))))</f>
        <v/>
      </c>
      <c r="CU291" s="224">
        <f>BY291</f>
        <v/>
      </c>
      <c r="CV291" s="237">
        <f>BZ291</f>
        <v/>
      </c>
      <c r="CW291" s="237">
        <f>CA291</f>
        <v/>
      </c>
      <c r="CX291" s="224">
        <f>CC291</f>
        <v/>
      </c>
      <c r="CY291" s="237">
        <f>CD291</f>
        <v/>
      </c>
      <c r="CZ291" s="7474">
        <f>IF(COUNTIF(Overview!K12:K14,TRUE)&gt;0,1.6,IF(COUNTIF(Overview!L12:L14,TRUE)&gt;0,8,0))</f>
        <v/>
      </c>
      <c r="DA291" s="1788"/>
      <c r="DB291" s="7483"/>
      <c r="DC291" s="844">
        <f>IF(CT291="","",IF(CT291&gt;CZ291,"Fail","Pass"))</f>
        <v/>
      </c>
      <c r="DD291" s="402"/>
      <c r="DE291" s="1565">
        <f>MyTimestamp(DC291)</f>
        <v/>
      </c>
      <c r="DF291" s="1531">
        <f>IF(COUNT(CE291:CH291)=1,15,IF(COUNT(CE291:CH291)=0,0,30))</f>
        <v/>
      </c>
      <c r="DG291" s="1532">
        <f>IF(DF291=0,0,2)</f>
        <v/>
      </c>
      <c r="DH291" s="1866"/>
      <c r="DI291" s="1866"/>
      <c r="DJ291" s="1863"/>
      <c r="DK291" s="1789"/>
      <c r="DL291" s="1574">
        <f>10^(CN291/20)*100-100</f>
        <v/>
      </c>
      <c r="DM291" s="777"/>
      <c r="DN291" s="814"/>
      <c r="DO291" s="777">
        <f>IF(DM291="","",10^(DM291/10))</f>
        <v/>
      </c>
      <c r="DP291" s="777">
        <f>IF(ISNUMBER(DN291)=FALSE,"",10^(DN291/10))</f>
        <v/>
      </c>
      <c r="DQ291" s="1578">
        <f>IF(AND(ISNUMBER(DO291),ISNUMBER(DP291)),IF(DO291/DP291&gt;1,ROUND((DO291)/DP291,3),1),1)</f>
        <v/>
      </c>
      <c r="DR291" s="1541"/>
      <c r="DS291" s="1541"/>
      <c r="DT291" s="1541"/>
      <c r="DU291" s="1541"/>
      <c r="DV291" s="1541"/>
      <c r="DW291" s="1541"/>
      <c r="DX291" s="1541"/>
      <c r="DY291" s="1541"/>
      <c r="DZ291" s="1541"/>
      <c r="EA291" s="1541"/>
      <c r="EB291" s="1541"/>
      <c r="EC291" s="1541"/>
      <c r="ED291" s="1541"/>
      <c r="EE291" s="1541"/>
      <c r="EF291" s="1541"/>
      <c r="EG291" s="1541"/>
      <c r="EH291" s="1541"/>
      <c r="EI291" s="1541"/>
      <c r="EJ291" s="1541"/>
      <c r="EK291" s="1541"/>
      <c r="EL291" s="1541"/>
      <c r="EM291" s="1541"/>
      <c r="EN291" s="1541"/>
      <c r="EO291" s="1541"/>
      <c r="EP291" s="1541"/>
      <c r="EQ291" s="1541"/>
      <c r="ER291" s="1541"/>
      <c r="ES291" s="1541"/>
      <c r="ET291" s="1541"/>
      <c r="EU291" s="1541"/>
      <c r="EV291" s="1541"/>
    </row>
    <row r="292" ht="12.75" x14ac:dyDescent="0.2">
      <c r="A292" s="1541"/>
      <c r="B292" s="1541"/>
      <c r="C292"/>
      <c r="D292" s="1486"/>
      <c r="E292" s="1486"/>
      <c r="F292" s="672" t="inlineStr">
        <is>
          <t>5.3</t>
        </is>
      </c>
      <c r="G292" s="1497"/>
      <c r="H292" s="130">
        <f>BV292</f>
        <v/>
      </c>
      <c r="I292" s="130">
        <f>BW292</f>
        <v/>
      </c>
      <c r="J292" s="1299" t="inlineStr">
        <is>
          <t>LTE</t>
        </is>
      </c>
      <c r="K292" s="1299" t="inlineStr">
        <is>
          <t>FDD1</t>
        </is>
      </c>
      <c r="L292" s="115"/>
      <c r="M292" s="130">
        <v>10</v>
      </c>
      <c r="N292" s="119" t="inlineStr">
        <is>
          <t>QPSK</t>
        </is>
      </c>
      <c r="O292" s="131"/>
      <c r="P292" s="6597"/>
      <c r="Q292" s="131">
        <v>1</v>
      </c>
      <c r="R292" s="131">
        <v>0</v>
      </c>
      <c r="S292" s="130"/>
      <c r="T292" s="130">
        <v>18300</v>
      </c>
      <c r="U292" s="6593">
        <v>1950</v>
      </c>
      <c r="V292" s="119"/>
      <c r="W292" s="1305"/>
      <c r="X292" s="119"/>
      <c r="Y292" s="119"/>
      <c r="Z292" s="119"/>
      <c r="AA292" s="115"/>
      <c r="AB292" s="115"/>
      <c r="AC292" s="1300">
        <f>IF(OR(BX292="Close to Ear",BX292="Close to Head"),"Head",IF(BX292="Extremity","Extremity","Body"))</f>
        <v/>
      </c>
      <c r="AD292" s="1301">
        <f>CA292</f>
        <v/>
      </c>
      <c r="AE292" s="1299">
        <f>CB292</f>
        <v/>
      </c>
      <c r="AF292" s="115"/>
      <c r="AG292" s="1302">
        <f>IF(OR(AZ292="",BA292=""),"N/A",IF(DC292="Pass","P","F"))</f>
        <v/>
      </c>
      <c r="AH292" s="129"/>
      <c r="AI292" s="129"/>
      <c r="AJ292" s="129"/>
      <c r="AK292" s="119"/>
      <c r="AL292" s="115"/>
      <c r="AM292" s="119"/>
      <c r="AN292" s="119"/>
      <c r="AO292" s="692"/>
      <c r="AP292" s="692"/>
      <c r="AQ292" s="692"/>
      <c r="AR292" s="692"/>
      <c r="AS292" s="692"/>
      <c r="AT292" s="1303">
        <f>IF(AC292="Extremity",IF(CG292="","",CG292),"")</f>
        <v/>
      </c>
      <c r="AU292" s="1303">
        <f>IF(AC292="Extremity",IF(CH292="","",CH292),"")</f>
        <v/>
      </c>
      <c r="AV292" s="1304">
        <f>IF(AC292="Extremity","",IF(CE292="","",CE292))</f>
        <v/>
      </c>
      <c r="AW292" s="1304">
        <f>IF(AD292="Extremity","",IF(CF292="","",CF292))</f>
        <v/>
      </c>
      <c r="AX292" s="1305">
        <f>DL292</f>
        <v/>
      </c>
      <c r="AY292" s="1305">
        <f>DQ292</f>
        <v/>
      </c>
      <c r="AZ292" s="3377">
        <f>IF(AC292="Extremity",IF(DA292="","",DA292),"")</f>
        <v/>
      </c>
      <c r="BA292" s="3378">
        <f>IF(AC292="Extremity","",IF(CT292="","",CT292))</f>
        <v/>
      </c>
      <c r="BB292" s="1305">
        <f>IF(AC292="Extremity",IF(DB292="","",DB292),"")</f>
        <v/>
      </c>
      <c r="BC292" s="1304">
        <f>IF(AC292="Extremity","",IF(CZ292="","",CZ292))</f>
        <v/>
      </c>
      <c r="BD292" s="1305">
        <f>DD292</f>
        <v/>
      </c>
      <c r="BE292" s="132">
        <f>DE292</f>
        <v/>
      </c>
      <c r="BF292" s="133">
        <f>DF292*60</f>
        <v/>
      </c>
      <c r="BG292" s="121">
        <f>BE292</f>
        <v/>
      </c>
      <c r="BH292" s="133">
        <f>DG292*60</f>
        <v/>
      </c>
      <c r="BI292" s="133">
        <f>DH292</f>
        <v/>
      </c>
      <c r="BJ292" s="117"/>
      <c r="BK292" s="812">
        <f>Overview!$E$7</f>
        <v/>
      </c>
      <c r="BL292" s="117"/>
      <c r="BM292" s="834">
        <f>DI292</f>
        <v/>
      </c>
      <c r="BN292" s="812">
        <f>Overview!$P$153</f>
        <v/>
      </c>
      <c r="BO292" s="117"/>
      <c r="BP292" s="117"/>
      <c r="BQ292" s="115"/>
      <c r="BR292" s="1478"/>
      <c r="BS292" s="1541"/>
      <c r="BT292" s="1864" t="inlineStr">
        <is>
          <t>LTE</t>
        </is>
      </c>
      <c r="BU292" s="1828" t="inlineStr">
        <is>
          <t>FDD1</t>
        </is>
      </c>
      <c r="BV292" s="906">
        <f>Overview!$H$29</f>
        <v/>
      </c>
      <c r="BW292" s="1865"/>
      <c r="BX292" s="1828" t="inlineStr">
        <is>
          <t>Close to ear</t>
        </is>
      </c>
      <c r="BY292" s="730"/>
      <c r="BZ292" s="1828">
        <f>IF(COUNT('Conducted LTE'!$AH$3:$AH$170)=0,10,INDEX('Conducted LTE'!$M$3:$M$170,MATCH(MAX('Conducted LTE'!$AH$3:$AH$170),'Conducted LTE'!$AH$3:$AH$170,0)))</f>
        <v>10</v>
      </c>
      <c r="CA292" s="873" t="str">
        <f>CA291</f>
        <v>TBD</v>
      </c>
      <c r="CB292" s="200">
        <v>0</v>
      </c>
      <c r="CC292" s="730">
        <f>IF(COUNT('Conducted LTE'!$AH$3:$AH$170)=0,18300,INDEX('Conducted LTE'!$T$3:$T$170,MATCH(MAX('Conducted LTE'!$AH$3:$AH$170),'Conducted LTE'!$AH$3:$AH$170,0)))</f>
        <v>18300</v>
      </c>
      <c r="CD292" s="730">
        <f>IF(COUNT('Conducted LTE'!$AH$3:$AH$170)=0,1950,INDEX('Conducted LTE'!$U$3:$U$170,MATCH(MAX('Conducted LTE'!$AH$3:$AH$170),'Conducted LTE'!$AH$3:$AH$170,0)))</f>
        <v>1950</v>
      </c>
      <c r="CE292" s="7234"/>
      <c r="CF292" s="7234"/>
      <c r="CG292" s="6706"/>
      <c r="CH292" s="6706"/>
      <c r="CI292" s="225">
        <f>BY292</f>
        <v/>
      </c>
      <c r="CJ292" s="237">
        <f>BZ292</f>
        <v/>
      </c>
      <c r="CK292" s="223">
        <f>CA292</f>
        <v/>
      </c>
      <c r="CL292" s="237">
        <f>CC292</f>
        <v/>
      </c>
      <c r="CM292" s="237">
        <f>CD292</f>
        <v/>
      </c>
      <c r="CN292" s="1527"/>
      <c r="CO292" s="1579"/>
      <c r="CP292" s="7214">
        <f>IF(CF292=""," ",IF(ABS(CE292-CF292)&lt;=0.1,"Valid","Not valid"))</f>
        <v/>
      </c>
      <c r="CQ292" s="1674">
        <f> IF(CE292="","",IF(AND(CE292&lt;&gt;"",CF292=""),IF(CE292&gt;=0.8,"Medir+Sig Max","No"),IF(CF292&lt;&gt;"",IF(CF292&gt;=0.8,"Medir+Sig Max","No"),"")))</f>
        <v/>
      </c>
      <c r="CR292" s="6927"/>
      <c r="CS292" s="1674"/>
      <c r="CT292" s="220">
        <f>IF(CO292="",IF(AND(CE292="",CF292=""),"",IF(CF292="",IF(DQ292&gt;1,ROUND(DQ292*CE292,3),CE292),IF(DQ292&gt;1,ROUND(DQ292*CF292,3),CF292))),IF(AND(CE292="",CF292=""),"",IF(CF292="",IF(DQ292&gt;1,ROUND(DQ292*CE292*(1/(CO292)),3),CE292*(1/(CO292))),IF(DQ292&gt;1,ROUND(DQ292*CF292*(1/(CO292)),3),CF292*(1/(CO292))))))</f>
        <v/>
      </c>
      <c r="CU292" s="224">
        <f>BY292</f>
        <v/>
      </c>
      <c r="CV292" s="237">
        <f>BZ292</f>
        <v/>
      </c>
      <c r="CW292" s="237">
        <f>CA292</f>
        <v/>
      </c>
      <c r="CX292" s="224">
        <f>CC292</f>
        <v/>
      </c>
      <c r="CY292" s="237">
        <f>CD292</f>
        <v/>
      </c>
      <c r="CZ292" s="7474">
        <f>IF(COUNTIF(Overview!K12:K14,TRUE)&gt;0,1.6,IF(COUNTIF(Overview!L12:L14,TRUE)&gt;0,8,0))</f>
        <v/>
      </c>
      <c r="DA292" s="1788"/>
      <c r="DB292" s="7483"/>
      <c r="DC292" s="844">
        <f>IF(CT292="","",IF(CT292&gt;CZ292,"Fail","Pass"))</f>
        <v/>
      </c>
      <c r="DD292" s="402"/>
      <c r="DE292" s="1565">
        <f>MyTimestamp(DC292)</f>
        <v/>
      </c>
      <c r="DF292" s="1531">
        <f>IF(COUNT(CE292:CH292)=1,15,IF(COUNT(CE292:CH292)=0,0,30))</f>
        <v/>
      </c>
      <c r="DG292" s="1532">
        <f>IF(DF292=0,0,2)</f>
        <v/>
      </c>
      <c r="DH292" s="1866"/>
      <c r="DI292" s="1866"/>
      <c r="DJ292" s="1863"/>
      <c r="DK292" s="1789"/>
      <c r="DL292" s="1574">
        <f>10^(CN292/20)*100-100</f>
        <v/>
      </c>
      <c r="DM292" s="777"/>
      <c r="DN292" s="730"/>
      <c r="DO292" s="777">
        <f>IF(DM292="","",10^(DM292/10))</f>
        <v/>
      </c>
      <c r="DP292" s="777">
        <f>IF(ISNUMBER(DN292)=FALSE,"",10^(DN292/10))</f>
        <v/>
      </c>
      <c r="DQ292" s="1578">
        <f>IF(AND(ISNUMBER(DO292),ISNUMBER(DP292)),IF(DO292/DP292&gt;1,ROUND((DO292)/DP292,3),1),1)</f>
        <v/>
      </c>
      <c r="DR292" s="1541"/>
      <c r="DS292" s="1541"/>
      <c r="DT292" s="1541"/>
      <c r="DU292" s="1541"/>
      <c r="DV292" s="1541"/>
      <c r="DW292" s="1541"/>
      <c r="DX292" s="1541"/>
      <c r="DY292" s="1541"/>
      <c r="DZ292" s="1541"/>
      <c r="EA292" s="1541"/>
      <c r="EB292" s="1541"/>
      <c r="EC292" s="1541"/>
      <c r="ED292" s="1541"/>
      <c r="EE292" s="1541"/>
      <c r="EF292" s="1541"/>
      <c r="EG292" s="1541"/>
      <c r="EH292" s="1541"/>
      <c r="EI292" s="1541"/>
      <c r="EJ292" s="1541"/>
      <c r="EK292" s="1541"/>
      <c r="EL292" s="1541"/>
      <c r="EM292" s="1541"/>
      <c r="EN292" s="1541"/>
      <c r="EO292" s="1541"/>
      <c r="EP292" s="1541"/>
      <c r="EQ292" s="1541"/>
      <c r="ER292" s="1541"/>
      <c r="ES292" s="1541"/>
      <c r="ET292" s="1541"/>
      <c r="EU292" s="1541"/>
      <c r="EV292" s="1541"/>
    </row>
    <row r="293" ht="12.75" x14ac:dyDescent="0.2">
      <c r="A293" s="1541"/>
      <c r="B293" s="1541"/>
      <c r="C293"/>
      <c r="D293" s="1486"/>
      <c r="E293" s="1486"/>
      <c r="F293" s="672" t="inlineStr">
        <is>
          <t>5.3</t>
        </is>
      </c>
      <c r="G293" s="1497"/>
      <c r="H293" s="130">
        <f>BV293</f>
        <v/>
      </c>
      <c r="I293" s="130">
        <f>BW293</f>
        <v/>
      </c>
      <c r="J293" s="1299" t="inlineStr">
        <is>
          <t>LTE</t>
        </is>
      </c>
      <c r="K293" s="1299" t="inlineStr">
        <is>
          <t>FDD1</t>
        </is>
      </c>
      <c r="L293" s="115"/>
      <c r="M293" s="130">
        <v>10</v>
      </c>
      <c r="N293" s="119" t="inlineStr">
        <is>
          <t>QPSK</t>
        </is>
      </c>
      <c r="O293" s="131"/>
      <c r="P293" s="6597"/>
      <c r="Q293" s="131">
        <v>1</v>
      </c>
      <c r="R293" s="131">
        <v>0</v>
      </c>
      <c r="S293" s="130"/>
      <c r="T293" s="130">
        <v>18300</v>
      </c>
      <c r="U293" s="6593">
        <v>1950</v>
      </c>
      <c r="V293" s="119"/>
      <c r="W293" s="1305"/>
      <c r="X293" s="119"/>
      <c r="Y293" s="119"/>
      <c r="Z293" s="119"/>
      <c r="AA293" s="115"/>
      <c r="AB293" s="115"/>
      <c r="AC293" s="1300">
        <f>IF(OR(BX293="Close to Ear",BX293="Close to Head"),"Head",IF(BX293="Extremity","Extremity","Body"))</f>
        <v/>
      </c>
      <c r="AD293" s="1301">
        <f>CA293</f>
        <v/>
      </c>
      <c r="AE293" s="1299">
        <f>CB293</f>
        <v/>
      </c>
      <c r="AF293" s="115"/>
      <c r="AG293" s="1302">
        <f>IF(OR(AZ293="",BA293=""),"N/A",IF(DC293="Pass","P","F"))</f>
        <v/>
      </c>
      <c r="AH293" s="129"/>
      <c r="AI293" s="129"/>
      <c r="AJ293" s="129"/>
      <c r="AK293" s="119"/>
      <c r="AL293" s="115"/>
      <c r="AM293" s="119"/>
      <c r="AN293" s="119"/>
      <c r="AO293" s="692"/>
      <c r="AP293" s="692"/>
      <c r="AQ293" s="692"/>
      <c r="AR293" s="692"/>
      <c r="AS293" s="692"/>
      <c r="AT293" s="1303">
        <f>IF(AC293="Extremity",IF(CG293="","",CG293),"")</f>
        <v/>
      </c>
      <c r="AU293" s="1303">
        <f>IF(AC293="Extremity",IF(CH293="","",CH293),"")</f>
        <v/>
      </c>
      <c r="AV293" s="1304">
        <f>IF(AC293="Extremity","",IF(CE293="","",CE293))</f>
        <v/>
      </c>
      <c r="AW293" s="1304">
        <f>IF(AD293="Extremity","",IF(CF293="","",CF293))</f>
        <v/>
      </c>
      <c r="AX293" s="1305">
        <f>DL293</f>
        <v/>
      </c>
      <c r="AY293" s="1305">
        <f>DQ293</f>
        <v/>
      </c>
      <c r="AZ293" s="3377">
        <f>IF(AC293="Extremity",IF(DA293="","",DA293),"")</f>
        <v/>
      </c>
      <c r="BA293" s="3378">
        <f>IF(AC293="Extremity","",IF(CT293="","",CT293))</f>
        <v/>
      </c>
      <c r="BB293" s="1305">
        <f>IF(AC293="Extremity",IF(DB293="","",DB293),"")</f>
        <v/>
      </c>
      <c r="BC293" s="1304">
        <f>IF(AC293="Extremity","",IF(CZ293="","",CZ293))</f>
        <v/>
      </c>
      <c r="BD293" s="1305">
        <f>DD293</f>
        <v/>
      </c>
      <c r="BE293" s="132">
        <f>DE293</f>
        <v/>
      </c>
      <c r="BF293" s="133">
        <f>DF293*60</f>
        <v/>
      </c>
      <c r="BG293" s="121">
        <f>BE293</f>
        <v/>
      </c>
      <c r="BH293" s="133">
        <f>DG293*60</f>
        <v/>
      </c>
      <c r="BI293" s="133">
        <f>DH293</f>
        <v/>
      </c>
      <c r="BJ293" s="117"/>
      <c r="BK293" s="812">
        <f>Overview!$E$7</f>
        <v/>
      </c>
      <c r="BL293" s="117"/>
      <c r="BM293" s="834">
        <f>DI293</f>
        <v/>
      </c>
      <c r="BN293" s="812">
        <f>Overview!$P$153</f>
        <v/>
      </c>
      <c r="BO293" s="117"/>
      <c r="BP293" s="117"/>
      <c r="BQ293" s="115"/>
      <c r="BR293" s="1478"/>
      <c r="BS293" s="1541"/>
      <c r="BT293" s="1864" t="inlineStr">
        <is>
          <t>LTE</t>
        </is>
      </c>
      <c r="BU293" s="1828" t="inlineStr">
        <is>
          <t>FDD1</t>
        </is>
      </c>
      <c r="BV293" s="906">
        <f>Overview!$H$29</f>
        <v/>
      </c>
      <c r="BW293" s="1865"/>
      <c r="BX293" s="1828" t="inlineStr">
        <is>
          <t>Close to ear</t>
        </is>
      </c>
      <c r="BY293" s="815"/>
      <c r="BZ293" s="1828">
        <f>IF(COUNT('Conducted LTE'!$AH$3:$AH$170)=0,10,INDEX('Conducted LTE'!$M$3:$M$170,MATCH(MAX('Conducted LTE'!$AH$3:$AH$170),'Conducted LTE'!$AH$3:$AH$170,0)))</f>
        <v>10</v>
      </c>
      <c r="CA293" s="874" t="str">
        <f>CA292</f>
        <v>TBD</v>
      </c>
      <c r="CB293" s="201">
        <v>0</v>
      </c>
      <c r="CC293" s="815">
        <f>IF(COUNT('Conducted LTE'!$AH$3:$AH$170)=0,18300,INDEX('Conducted LTE'!$T$3:$T$170,MATCH(MAX('Conducted LTE'!$AH$3:$AH$170),'Conducted LTE'!$AH$3:$AH$170,0)))</f>
        <v>18300</v>
      </c>
      <c r="CD293" s="815">
        <f>IF(COUNT('Conducted LTE'!$AH$3:$AH$170)=0,1950,INDEX('Conducted LTE'!$U$3:$U$170,MATCH(MAX('Conducted LTE'!$AH$3:$AH$170),'Conducted LTE'!$AH$3:$AH$170,0)))</f>
        <v>1950</v>
      </c>
      <c r="CE293" s="7234"/>
      <c r="CF293" s="7234"/>
      <c r="CG293" s="6706"/>
      <c r="CH293" s="6706"/>
      <c r="CI293" s="225">
        <f>BY293</f>
        <v/>
      </c>
      <c r="CJ293" s="237">
        <f>BZ293</f>
        <v/>
      </c>
      <c r="CK293" s="223">
        <f>CA293</f>
        <v/>
      </c>
      <c r="CL293" s="237">
        <f>CC293</f>
        <v/>
      </c>
      <c r="CM293" s="237">
        <f>CD293</f>
        <v/>
      </c>
      <c r="CN293" s="1527"/>
      <c r="CO293" s="1579"/>
      <c r="CP293" s="7214">
        <f>IF(CF293=""," ",IF(ABS(CE293-CF293)&lt;=0.1,"Valid","Not valid"))</f>
        <v/>
      </c>
      <c r="CQ293" s="1674">
        <f> IF(CE293="","",IF(AND(CE293&lt;&gt;"",CF293=""),IF(CE293&gt;=0.8,"Medir+Sig Max","No"),IF(CF293&lt;&gt;"",IF(CF293&gt;=0.8,"Medir+Sig Max","No"),"")))</f>
        <v/>
      </c>
      <c r="CR293" s="6927"/>
      <c r="CS293" s="1674"/>
      <c r="CT293" s="220">
        <f>IF(CO293="",IF(AND(CE293="",CF293=""),"",IF(CF293="",IF(DQ293&gt;1,ROUND(DQ293*CE293,3),CE293),IF(DQ293&gt;1,ROUND(DQ293*CF293,3),CF293))),IF(AND(CE293="",CF293=""),"",IF(CF293="",IF(DQ293&gt;1,ROUND(DQ293*CE293*(1/(CO293)),3),CE293*(1/(CO293))),IF(DQ293&gt;1,ROUND(DQ293*CF293*(1/(CO293)),3),CF293*(1/(CO293))))))</f>
        <v/>
      </c>
      <c r="CU293" s="224">
        <f>BY293</f>
        <v/>
      </c>
      <c r="CV293" s="237">
        <f>BZ293</f>
        <v/>
      </c>
      <c r="CW293" s="237">
        <f>CA293</f>
        <v/>
      </c>
      <c r="CX293" s="224">
        <f>CC293</f>
        <v/>
      </c>
      <c r="CY293" s="237">
        <f>CD293</f>
        <v/>
      </c>
      <c r="CZ293" s="7474">
        <f>IF(COUNTIF(Overview!K12:K14,TRUE)&gt;0,1.6,IF(COUNTIF(Overview!L12:L14,TRUE)&gt;0,8,0))</f>
        <v/>
      </c>
      <c r="DA293" s="1788"/>
      <c r="DB293" s="7483"/>
      <c r="DC293" s="844">
        <f>IF(CT293="","",IF(CT293&gt;CZ293,"Fail","Pass"))</f>
        <v/>
      </c>
      <c r="DD293" s="402"/>
      <c r="DE293" s="1565">
        <f>MyTimestamp(DC293)</f>
        <v/>
      </c>
      <c r="DF293" s="1531">
        <f>IF(COUNT(CE293:CH293)=1,15,IF(COUNT(CE293:CH293)=0,0,30))</f>
        <v/>
      </c>
      <c r="DG293" s="1532">
        <f>IF(DF293=0,0,2)</f>
        <v/>
      </c>
      <c r="DH293" s="1866"/>
      <c r="DI293" s="1866"/>
      <c r="DJ293" s="1863"/>
      <c r="DK293" s="1789"/>
      <c r="DL293" s="1574">
        <f>10^(CN293/20)*100-100</f>
        <v/>
      </c>
      <c r="DM293" s="777"/>
      <c r="DN293" s="815"/>
      <c r="DO293" s="777">
        <f>IF(DM293="","",10^(DM293/10))</f>
        <v/>
      </c>
      <c r="DP293" s="777">
        <f>IF(ISNUMBER(DN293)=FALSE,"",10^(DN293/10))</f>
        <v/>
      </c>
      <c r="DQ293" s="1578">
        <f>IF(AND(ISNUMBER(DO293),ISNUMBER(DP293)),IF(DO293/DP293&gt;1,ROUND((DO293)/DP293,3),1),1)</f>
        <v/>
      </c>
      <c r="DR293" s="1541"/>
      <c r="DS293" s="1541"/>
      <c r="DT293" s="1541"/>
      <c r="DU293" s="1541"/>
      <c r="DV293" s="1541"/>
      <c r="DW293" s="1541"/>
      <c r="DX293" s="1541"/>
      <c r="DY293" s="1541"/>
      <c r="DZ293" s="1541"/>
      <c r="EA293" s="1541"/>
      <c r="EB293" s="1541"/>
      <c r="EC293" s="1541"/>
      <c r="ED293" s="1541"/>
      <c r="EE293" s="1541"/>
      <c r="EF293" s="1541"/>
      <c r="EG293" s="1541"/>
      <c r="EH293" s="1541"/>
      <c r="EI293" s="1541"/>
      <c r="EJ293" s="1541"/>
      <c r="EK293" s="1541"/>
      <c r="EL293" s="1541"/>
      <c r="EM293" s="1541"/>
      <c r="EN293" s="1541"/>
      <c r="EO293" s="1541"/>
      <c r="EP293" s="1541"/>
      <c r="EQ293" s="1541"/>
      <c r="ER293" s="1541"/>
      <c r="ES293" s="1541"/>
      <c r="ET293" s="1541"/>
      <c r="EU293" s="1541"/>
      <c r="EV293" s="1541"/>
    </row>
    <row r="294" ht="12.75" x14ac:dyDescent="0.2">
      <c r="A294" s="1541"/>
      <c r="B294" s="1541"/>
      <c r="C294"/>
      <c r="D294" s="1486"/>
      <c r="E294" s="1486"/>
      <c r="F294" s="672" t="inlineStr">
        <is>
          <t>5.3</t>
        </is>
      </c>
      <c r="G294" s="1497"/>
      <c r="H294" s="130">
        <f>BV294</f>
        <v/>
      </c>
      <c r="I294" s="130">
        <f>BW294</f>
        <v/>
      </c>
      <c r="J294" s="1299" t="inlineStr">
        <is>
          <t>LTE</t>
        </is>
      </c>
      <c r="K294" s="1299" t="inlineStr">
        <is>
          <t>FDD1</t>
        </is>
      </c>
      <c r="L294" s="115"/>
      <c r="M294" s="130">
        <v>10</v>
      </c>
      <c r="N294" s="119" t="inlineStr">
        <is>
          <t>QPSK</t>
        </is>
      </c>
      <c r="O294" s="131"/>
      <c r="P294" s="6597"/>
      <c r="Q294" s="131">
        <v>1</v>
      </c>
      <c r="R294" s="131">
        <v>0</v>
      </c>
      <c r="S294" s="130"/>
      <c r="T294" s="130">
        <v>18300</v>
      </c>
      <c r="U294" s="6593">
        <v>1950</v>
      </c>
      <c r="V294" s="119"/>
      <c r="W294" s="1305"/>
      <c r="X294" s="119"/>
      <c r="Y294" s="119"/>
      <c r="Z294" s="119"/>
      <c r="AA294" s="115"/>
      <c r="AB294" s="115"/>
      <c r="AC294" s="1300">
        <f>IF(OR(BX294="Close to Ear",BX294="Close to Head"),"Head",IF(BX294="Extremity","Extremity","Body"))</f>
        <v/>
      </c>
      <c r="AD294" s="1301">
        <f>CA294</f>
        <v/>
      </c>
      <c r="AE294" s="1299">
        <f>CB294</f>
        <v/>
      </c>
      <c r="AF294" s="115"/>
      <c r="AG294" s="1302">
        <f>IF(OR(AZ294="",BA294=""),"N/A",IF(DC294="Pass","P","F"))</f>
        <v/>
      </c>
      <c r="AH294" s="129"/>
      <c r="AI294" s="129"/>
      <c r="AJ294" s="129"/>
      <c r="AK294" s="119"/>
      <c r="AL294" s="115"/>
      <c r="AM294" s="119"/>
      <c r="AN294" s="119"/>
      <c r="AO294" s="692"/>
      <c r="AP294" s="692"/>
      <c r="AQ294" s="692"/>
      <c r="AR294" s="692"/>
      <c r="AS294" s="692"/>
      <c r="AT294" s="1303">
        <f>IF(AC294="Extremity",IF(CG294="","",CG294),"")</f>
        <v/>
      </c>
      <c r="AU294" s="1303">
        <f>IF(AC294="Extremity",IF(CH294="","",CH294),"")</f>
        <v/>
      </c>
      <c r="AV294" s="1304">
        <f>IF(AC294="Extremity","",IF(CE294="","",CE294))</f>
        <v/>
      </c>
      <c r="AW294" s="1304">
        <f>IF(AD294="Extremity","",IF(CF294="","",CF294))</f>
        <v/>
      </c>
      <c r="AX294" s="1305">
        <f>DL294</f>
        <v/>
      </c>
      <c r="AY294" s="1305">
        <f>DQ294</f>
        <v/>
      </c>
      <c r="AZ294" s="3377">
        <f>IF(AC294="Extremity",IF(DA294="","",DA294),"")</f>
        <v/>
      </c>
      <c r="BA294" s="3378">
        <f>IF(AC294="Extremity","",IF(CT294="","",CT294))</f>
        <v/>
      </c>
      <c r="BB294" s="1305">
        <f>IF(AC294="Extremity",IF(DB294="","",DB294),"")</f>
        <v/>
      </c>
      <c r="BC294" s="1304">
        <f>IF(AC294="Extremity","",IF(CZ294="","",CZ294))</f>
        <v/>
      </c>
      <c r="BD294" s="1305">
        <f>DD294</f>
        <v/>
      </c>
      <c r="BE294" s="132">
        <f>DE294</f>
        <v/>
      </c>
      <c r="BF294" s="133">
        <f>DF294*60</f>
        <v/>
      </c>
      <c r="BG294" s="121">
        <f>BE294</f>
        <v/>
      </c>
      <c r="BH294" s="133">
        <f>DG294*60</f>
        <v/>
      </c>
      <c r="BI294" s="133">
        <f>DH294</f>
        <v/>
      </c>
      <c r="BJ294" s="117"/>
      <c r="BK294" s="812">
        <f>Overview!$E$7</f>
        <v/>
      </c>
      <c r="BL294" s="117"/>
      <c r="BM294" s="834">
        <f>DI294</f>
        <v/>
      </c>
      <c r="BN294" s="812">
        <f>Overview!$P$153</f>
        <v/>
      </c>
      <c r="BO294" s="117"/>
      <c r="BP294" s="117"/>
      <c r="BQ294" s="115"/>
      <c r="BR294" s="1478"/>
      <c r="BS294" s="1541"/>
      <c r="BT294" s="1864" t="inlineStr">
        <is>
          <t>LTE</t>
        </is>
      </c>
      <c r="BU294" s="1828" t="inlineStr">
        <is>
          <t>FDD1</t>
        </is>
      </c>
      <c r="BV294" s="906">
        <f>Overview!$H$29</f>
        <v/>
      </c>
      <c r="BW294" s="1865"/>
      <c r="BX294" s="1828" t="inlineStr">
        <is>
          <t>Close to ear</t>
        </is>
      </c>
      <c r="BY294" s="7306"/>
      <c r="BZ294" s="1828">
        <f>IF(COUNT('Conducted LTE'!$AH$3:$AH$170)=0,10,INDEX('Conducted LTE'!$M$3:$M$170,MATCH(MAX('Conducted LTE'!$AH$3:$AH$170),'Conducted LTE'!$AH$3:$AH$170,0)))</f>
        <v>10</v>
      </c>
      <c r="CA294" s="1032" t="str">
        <f>CA293</f>
        <v>TBD</v>
      </c>
      <c r="CB294" s="202">
        <v>0</v>
      </c>
      <c r="CC294" s="776">
        <f>IF(COUNT('Conducted LTE'!$AH$3:$AH$170)=0,18300,INDEX('Conducted LTE'!$T$3:$T$170,MATCH(MAX('Conducted LTE'!$AH$3:$AH$170),'Conducted LTE'!$AH$3:$AH$170,0)))</f>
        <v>18300</v>
      </c>
      <c r="CD294" s="776">
        <f>IF(COUNT('Conducted LTE'!$AH$3:$AH$170)=0,1950,INDEX('Conducted LTE'!$U$3:$U$170,MATCH(MAX('Conducted LTE'!$AH$3:$AH$170),'Conducted LTE'!$AH$3:$AH$170,0)))</f>
        <v>1950</v>
      </c>
      <c r="CE294" s="7234"/>
      <c r="CF294" s="7234"/>
      <c r="CG294" s="6706"/>
      <c r="CH294" s="6706"/>
      <c r="CI294" s="225">
        <f>BY294</f>
        <v/>
      </c>
      <c r="CJ294" s="237">
        <f>BZ294</f>
        <v/>
      </c>
      <c r="CK294" s="223">
        <f>CA294</f>
        <v/>
      </c>
      <c r="CL294" s="237">
        <f>CC294</f>
        <v/>
      </c>
      <c r="CM294" s="237">
        <f>CD294</f>
        <v/>
      </c>
      <c r="CN294" s="1527"/>
      <c r="CO294" s="1579"/>
      <c r="CP294" s="7214">
        <f>IF(CF294=""," ",IF(ABS(CE294-CF294)&lt;=0.1,"Valid","Not valid"))</f>
        <v/>
      </c>
      <c r="CQ294" s="1674">
        <f> IF(CE294="","",IF(AND(CE294&lt;&gt;"",CF294=""),IF(CE294&gt;=0.8,"Medir+Sig Max","No"),IF(CF294&lt;&gt;"",IF(CF294&gt;=0.8,"Medir+Sig Max","No"),"")))</f>
        <v/>
      </c>
      <c r="CR294" s="6927"/>
      <c r="CS294" s="1674"/>
      <c r="CT294" s="220">
        <f>IF(CO294="",IF(AND(CE294="",CF294=""),"",IF(CF294="",IF(DQ294&gt;1,ROUND(DQ294*CE294,3),CE294),IF(DQ294&gt;1,ROUND(DQ294*CF294,3),CF294))),IF(AND(CE294="",CF294=""),"",IF(CF294="",IF(DQ294&gt;1,ROUND(DQ294*CE294*(1/(CO294)),3),CE294*(1/(CO294))),IF(DQ294&gt;1,ROUND(DQ294*CF294*(1/(CO294)),3),CF294*(1/(CO294))))))</f>
        <v/>
      </c>
      <c r="CU294" s="224">
        <f>BY294</f>
        <v/>
      </c>
      <c r="CV294" s="237">
        <f>BZ294</f>
        <v/>
      </c>
      <c r="CW294" s="237">
        <f>CA294</f>
        <v/>
      </c>
      <c r="CX294" s="224">
        <f>CC294</f>
        <v/>
      </c>
      <c r="CY294" s="237">
        <f>CD294</f>
        <v/>
      </c>
      <c r="CZ294" s="7474">
        <f>IF(COUNTIF(Overview!K12:K14,TRUE)&gt;0,1.6,IF(COUNTIF(Overview!L12:L14,TRUE)&gt;0,8,0))</f>
        <v/>
      </c>
      <c r="DA294" s="1788"/>
      <c r="DB294" s="7483"/>
      <c r="DC294" s="844">
        <f>IF(CT294="","",IF(CT294&gt;CZ294,"Fail","Pass"))</f>
        <v/>
      </c>
      <c r="DD294" s="402"/>
      <c r="DE294" s="1565">
        <f>MyTimestamp(DC294)</f>
        <v/>
      </c>
      <c r="DF294" s="1531">
        <f>IF(COUNT(CE294:CH294)=1,15,IF(COUNT(CE294:CH294)=0,0,30))</f>
        <v/>
      </c>
      <c r="DG294" s="1532">
        <f>IF(DF294=0,0,2)</f>
        <v/>
      </c>
      <c r="DH294" s="1866"/>
      <c r="DI294" s="1866"/>
      <c r="DJ294" s="1863"/>
      <c r="DK294" s="1789"/>
      <c r="DL294" s="1574">
        <f>10^(CN294/20)*100-100</f>
        <v/>
      </c>
      <c r="DM294" s="777"/>
      <c r="DN294" s="776"/>
      <c r="DO294" s="777">
        <f>IF(DM294="","",10^(DM294/10))</f>
        <v/>
      </c>
      <c r="DP294" s="777">
        <f>IF(ISNUMBER(DN294)=FALSE,"",10^(DN294/10))</f>
        <v/>
      </c>
      <c r="DQ294" s="1578">
        <f>IF(AND(ISNUMBER(DO294),ISNUMBER(DP294)),IF(DO294/DP294&gt;1,ROUND((DO294)/DP294,3),1),1)</f>
        <v/>
      </c>
      <c r="DR294" s="1541"/>
      <c r="DS294" s="1541"/>
      <c r="DT294" s="1541"/>
      <c r="DU294" s="1541"/>
      <c r="DV294" s="1541"/>
      <c r="DW294" s="1541"/>
      <c r="DX294" s="1541"/>
      <c r="DY294" s="1541"/>
      <c r="DZ294" s="1541"/>
      <c r="EA294" s="1541"/>
      <c r="EB294" s="1541"/>
      <c r="EC294" s="1541"/>
      <c r="ED294" s="1541"/>
      <c r="EE294" s="1541"/>
      <c r="EF294" s="1541"/>
      <c r="EG294" s="1541"/>
      <c r="EH294" s="1541"/>
      <c r="EI294" s="1541"/>
      <c r="EJ294" s="1541"/>
      <c r="EK294" s="1541"/>
      <c r="EL294" s="1541"/>
      <c r="EM294" s="1541"/>
      <c r="EN294" s="1541"/>
      <c r="EO294" s="1541"/>
      <c r="EP294" s="1541"/>
      <c r="EQ294" s="1541"/>
      <c r="ER294" s="1541"/>
      <c r="ES294" s="1541"/>
      <c r="ET294" s="1541"/>
      <c r="EU294" s="1541"/>
      <c r="EV294" s="1541"/>
    </row>
    <row r="295" ht="12.75" x14ac:dyDescent="0.2">
      <c r="A295" s="1541"/>
      <c r="B295" s="1541"/>
      <c r="C295"/>
      <c r="D295" s="1486"/>
      <c r="E295" s="1486"/>
      <c r="F295" s="672" t="inlineStr">
        <is>
          <t>5.3</t>
        </is>
      </c>
      <c r="G295" s="1497"/>
      <c r="H295" s="130">
        <f>BV295</f>
        <v/>
      </c>
      <c r="I295" s="130">
        <f>BW295</f>
        <v/>
      </c>
      <c r="J295" s="1299" t="inlineStr">
        <is>
          <t>LTE</t>
        </is>
      </c>
      <c r="K295" s="1299" t="inlineStr">
        <is>
          <t>FDD1</t>
        </is>
      </c>
      <c r="L295" s="115"/>
      <c r="M295" s="130">
        <v>10</v>
      </c>
      <c r="N295" s="119" t="inlineStr">
        <is>
          <t>QPSK</t>
        </is>
      </c>
      <c r="O295" s="131"/>
      <c r="P295" s="6597"/>
      <c r="Q295" s="131">
        <v>1</v>
      </c>
      <c r="R295" s="131">
        <v>0</v>
      </c>
      <c r="S295" s="130"/>
      <c r="T295" s="130">
        <v>18300</v>
      </c>
      <c r="U295" s="6593">
        <v>1950</v>
      </c>
      <c r="V295" s="119"/>
      <c r="W295" s="1305"/>
      <c r="X295" s="119"/>
      <c r="Y295" s="119"/>
      <c r="Z295" s="119"/>
      <c r="AA295" s="115"/>
      <c r="AB295" s="115"/>
      <c r="AC295" s="1300">
        <f>IF(OR(BX295="Close to Ear",BX295="Close to Head"),"Head",IF(BX295="Extremity","Extremity","Body"))</f>
        <v/>
      </c>
      <c r="AD295" s="1301">
        <f>CA295</f>
        <v/>
      </c>
      <c r="AE295" s="1299">
        <f>CB295</f>
        <v/>
      </c>
      <c r="AF295" s="115"/>
      <c r="AG295" s="1302">
        <f>IF(OR(AZ295="",BA295=""),"N/A",IF(DC295="Pass","P","F"))</f>
        <v/>
      </c>
      <c r="AH295" s="129"/>
      <c r="AI295" s="129"/>
      <c r="AJ295" s="129"/>
      <c r="AK295" s="119"/>
      <c r="AL295" s="115"/>
      <c r="AM295" s="119"/>
      <c r="AN295" s="119"/>
      <c r="AO295" s="692"/>
      <c r="AP295" s="692"/>
      <c r="AQ295" s="692"/>
      <c r="AR295" s="692"/>
      <c r="AS295" s="692"/>
      <c r="AT295" s="1303">
        <f>IF(AC295="Extremity",IF(CG295="","",CG295),"")</f>
        <v/>
      </c>
      <c r="AU295" s="1303">
        <f>IF(AC295="Extremity",IF(CH295="","",CH295),"")</f>
        <v/>
      </c>
      <c r="AV295" s="1304">
        <f>IF(AC295="Extremity","",IF(CE295="","",CE295))</f>
        <v/>
      </c>
      <c r="AW295" s="1304">
        <f>IF(AD295="Extremity","",IF(CF295="","",CF295))</f>
        <v/>
      </c>
      <c r="AX295" s="1305">
        <f>DL295</f>
        <v/>
      </c>
      <c r="AY295" s="1305">
        <f>DQ295</f>
        <v/>
      </c>
      <c r="AZ295" s="3377">
        <f>IF(AC295="Extremity",IF(DA295="","",DA295),"")</f>
        <v/>
      </c>
      <c r="BA295" s="3378">
        <f>IF(AC295="Extremity","",IF(CT295="","",CT295))</f>
        <v/>
      </c>
      <c r="BB295" s="1305">
        <f>IF(AC295="Extremity",IF(DB295="","",DB295),"")</f>
        <v/>
      </c>
      <c r="BC295" s="1304">
        <f>IF(AC295="Extremity","",IF(CZ295="","",CZ295))</f>
        <v/>
      </c>
      <c r="BD295" s="1305">
        <f>DD295</f>
        <v/>
      </c>
      <c r="BE295" s="132">
        <f>DE295</f>
        <v/>
      </c>
      <c r="BF295" s="133">
        <f>DF295*60</f>
        <v/>
      </c>
      <c r="BG295" s="121">
        <f>BE295</f>
        <v/>
      </c>
      <c r="BH295" s="133">
        <f>DG295*60</f>
        <v/>
      </c>
      <c r="BI295" s="133">
        <f>DH295</f>
        <v/>
      </c>
      <c r="BJ295" s="117"/>
      <c r="BK295" s="812">
        <f>Overview!$E$7</f>
        <v/>
      </c>
      <c r="BL295" s="117"/>
      <c r="BM295" s="834">
        <f>DI295</f>
        <v/>
      </c>
      <c r="BN295" s="812">
        <f>Overview!$P$153</f>
        <v/>
      </c>
      <c r="BO295" s="117"/>
      <c r="BP295" s="117"/>
      <c r="BQ295" s="115"/>
      <c r="BR295" s="1478"/>
      <c r="BS295" s="1541"/>
      <c r="BT295" s="1864" t="inlineStr">
        <is>
          <t>LTE</t>
        </is>
      </c>
      <c r="BU295" s="1828" t="inlineStr">
        <is>
          <t>FDD1</t>
        </is>
      </c>
      <c r="BV295" s="906">
        <f>Overview!$H$29</f>
        <v/>
      </c>
      <c r="BW295" s="1865"/>
      <c r="BX295" s="1828" t="inlineStr">
        <is>
          <t>Close to ear</t>
        </is>
      </c>
      <c r="BY295" s="1869"/>
      <c r="BZ295" s="1828">
        <f>IF(COUNT('Conducted LTE'!$AH$3:$AH$170)=0,10,INDEX('Conducted LTE'!$M$3:$M$170,MATCH(MAX('Conducted LTE'!$AH$3:$AH$170),'Conducted LTE'!$AH$3:$AH$170,0)))</f>
        <v>10</v>
      </c>
      <c r="CA295" s="873" t="str">
        <f>CA294</f>
        <v>TBD</v>
      </c>
      <c r="CB295" s="200">
        <v>0</v>
      </c>
      <c r="CC295" s="777">
        <f>IF(COUNT('Conducted LTE'!$AH$3:$AH$170)=0,18300,INDEX('Conducted LTE'!$T$3:$T$170,MATCH(MAX('Conducted LTE'!$AH$3:$AH$170),'Conducted LTE'!$AH$3:$AH$170,0)))</f>
        <v>18300</v>
      </c>
      <c r="CD295" s="777">
        <f>IF(COUNT('Conducted LTE'!$AH$3:$AH$170)=0,1950,INDEX('Conducted LTE'!$U$3:$U$170,MATCH(MAX('Conducted LTE'!$AH$3:$AH$170),'Conducted LTE'!$AH$3:$AH$170,0)))</f>
        <v>1950</v>
      </c>
      <c r="CE295" s="7234"/>
      <c r="CF295" s="7234"/>
      <c r="CG295" s="6706"/>
      <c r="CH295" s="6706"/>
      <c r="CI295" s="225">
        <f>BY295</f>
        <v/>
      </c>
      <c r="CJ295" s="237">
        <f>BZ295</f>
        <v/>
      </c>
      <c r="CK295" s="223">
        <f>CA295</f>
        <v/>
      </c>
      <c r="CL295" s="237">
        <f>CC295</f>
        <v/>
      </c>
      <c r="CM295" s="237">
        <f>CD295</f>
        <v/>
      </c>
      <c r="CN295" s="1527"/>
      <c r="CO295" s="1579"/>
      <c r="CP295" s="7214">
        <f>IF(CF295=""," ",IF(ABS(CE295-CF295)&lt;=0.1,"Valid","Not valid"))</f>
        <v/>
      </c>
      <c r="CQ295" s="1674">
        <f> IF(CE295="","",IF(AND(CE295&lt;&gt;"",CF295=""),IF(CE295&gt;=0.8,"Medir+Sig Max","No"),IF(CF295&lt;&gt;"",IF(CF295&gt;=0.8,"Medir+Sig Max","No"),"")))</f>
        <v/>
      </c>
      <c r="CR295" s="6927"/>
      <c r="CS295" s="1674"/>
      <c r="CT295" s="220">
        <f>IF(CO295="",IF(AND(CE295="",CF295=""),"",IF(CF295="",IF(DQ295&gt;1,ROUND(DQ295*CE295,3),CE295),IF(DQ295&gt;1,ROUND(DQ295*CF295,3),CF295))),IF(AND(CE295="",CF295=""),"",IF(CF295="",IF(DQ295&gt;1,ROUND(DQ295*CE295*(1/(CO295)),3),CE295*(1/(CO295))),IF(DQ295&gt;1,ROUND(DQ295*CF295*(1/(CO295)),3),CF295*(1/(CO295))))))</f>
        <v/>
      </c>
      <c r="CU295" s="224">
        <f>BY295</f>
        <v/>
      </c>
      <c r="CV295" s="237">
        <f>BZ295</f>
        <v/>
      </c>
      <c r="CW295" s="237">
        <f>CA295</f>
        <v/>
      </c>
      <c r="CX295" s="224">
        <f>CC295</f>
        <v/>
      </c>
      <c r="CY295" s="237">
        <f>CD295</f>
        <v/>
      </c>
      <c r="CZ295" s="7474">
        <f>IF(COUNTIF(Overview!K12:K14,TRUE)&gt;0,1.6,IF(COUNTIF(Overview!L12:L14,TRUE)&gt;0,8,0))</f>
        <v/>
      </c>
      <c r="DA295" s="1788"/>
      <c r="DB295" s="7483"/>
      <c r="DC295" s="844">
        <f>IF(CT295="","",IF(CT295&gt;CZ295,"Fail","Pass"))</f>
        <v/>
      </c>
      <c r="DD295" s="402"/>
      <c r="DE295" s="1565">
        <f>MyTimestamp(DC295)</f>
        <v/>
      </c>
      <c r="DF295" s="1531">
        <f>IF(COUNT(CE295:CH295)=1,15,IF(COUNT(CE295:CH295)=0,0,30))</f>
        <v/>
      </c>
      <c r="DG295" s="1532">
        <f>IF(DF295=0,0,2)</f>
        <v/>
      </c>
      <c r="DH295" s="1866"/>
      <c r="DI295" s="1866"/>
      <c r="DJ295" s="1863"/>
      <c r="DK295" s="1789"/>
      <c r="DL295" s="1574">
        <f>10^(CN295/20)*100-100</f>
        <v/>
      </c>
      <c r="DM295" s="777"/>
      <c r="DN295" s="777"/>
      <c r="DO295" s="777">
        <f>IF(DM295="","",10^(DM295/10))</f>
        <v/>
      </c>
      <c r="DP295" s="777">
        <f>IF(ISNUMBER(DN295)=FALSE,"",10^(DN295/10))</f>
        <v/>
      </c>
      <c r="DQ295" s="1578">
        <f>IF(AND(ISNUMBER(DO295),ISNUMBER(DP295)),IF(DO295/DP295&gt;1,ROUND((DO295)/DP295,3),1),1)</f>
        <v/>
      </c>
      <c r="DR295" s="1541"/>
      <c r="DS295" s="1541"/>
      <c r="DT295" s="1541"/>
      <c r="DU295" s="1541"/>
      <c r="DV295" s="1541"/>
      <c r="DW295" s="1541"/>
      <c r="DX295" s="1541"/>
      <c r="DY295" s="1541"/>
      <c r="DZ295" s="1541"/>
      <c r="EA295" s="1541"/>
      <c r="EB295" s="1541"/>
      <c r="EC295" s="1541"/>
      <c r="ED295" s="1541"/>
      <c r="EE295" s="1541"/>
      <c r="EF295" s="1541"/>
      <c r="EG295" s="1541"/>
      <c r="EH295" s="1541"/>
      <c r="EI295" s="1541"/>
      <c r="EJ295" s="1541"/>
      <c r="EK295" s="1541"/>
      <c r="EL295" s="1541"/>
      <c r="EM295" s="1541"/>
      <c r="EN295" s="1541"/>
      <c r="EO295" s="1541"/>
      <c r="EP295" s="1541"/>
      <c r="EQ295" s="1541"/>
      <c r="ER295" s="1541"/>
      <c r="ES295" s="1541"/>
      <c r="ET295" s="1541"/>
      <c r="EU295" s="1541"/>
      <c r="EV295" s="1541"/>
    </row>
    <row r="296" ht="12.75" x14ac:dyDescent="0.2">
      <c r="A296" s="1541"/>
      <c r="B296" s="1541"/>
      <c r="C296"/>
      <c r="D296" s="1486"/>
      <c r="E296" s="1486"/>
      <c r="F296" s="672" t="inlineStr">
        <is>
          <t>5.3</t>
        </is>
      </c>
      <c r="G296" s="1497"/>
      <c r="H296" s="130">
        <f>BV296</f>
        <v/>
      </c>
      <c r="I296" s="130">
        <f>BW296</f>
        <v/>
      </c>
      <c r="J296" s="1299" t="inlineStr">
        <is>
          <t>LTE</t>
        </is>
      </c>
      <c r="K296" s="1299" t="inlineStr">
        <is>
          <t>FDD1</t>
        </is>
      </c>
      <c r="L296" s="115"/>
      <c r="M296" s="130">
        <v>10</v>
      </c>
      <c r="N296" s="119" t="inlineStr">
        <is>
          <t>QPSK</t>
        </is>
      </c>
      <c r="O296" s="131"/>
      <c r="P296" s="6597"/>
      <c r="Q296" s="131">
        <v>1</v>
      </c>
      <c r="R296" s="131">
        <v>0</v>
      </c>
      <c r="S296" s="130"/>
      <c r="T296" s="130">
        <v>18300</v>
      </c>
      <c r="U296" s="6593">
        <v>1950</v>
      </c>
      <c r="V296" s="119"/>
      <c r="W296" s="1305"/>
      <c r="X296" s="119"/>
      <c r="Y296" s="119"/>
      <c r="Z296" s="119"/>
      <c r="AA296" s="115"/>
      <c r="AB296" s="115"/>
      <c r="AC296" s="1300">
        <f>IF(OR(BX296="Close to Ear",BX296="Close to Head"),"Head",IF(BX296="Extremity","Extremity","Body"))</f>
        <v/>
      </c>
      <c r="AD296" s="1301">
        <f>CA296</f>
        <v/>
      </c>
      <c r="AE296" s="1299">
        <f>CB296</f>
        <v/>
      </c>
      <c r="AF296" s="115"/>
      <c r="AG296" s="1302">
        <f>IF(OR(AZ296="",BA296=""),"N/A",IF(DC296="Pass","P","F"))</f>
        <v/>
      </c>
      <c r="AH296" s="129"/>
      <c r="AI296" s="129"/>
      <c r="AJ296" s="129"/>
      <c r="AK296" s="119"/>
      <c r="AL296" s="115"/>
      <c r="AM296" s="119"/>
      <c r="AN296" s="119"/>
      <c r="AO296" s="692"/>
      <c r="AP296" s="692"/>
      <c r="AQ296" s="692"/>
      <c r="AR296" s="692"/>
      <c r="AS296" s="692"/>
      <c r="AT296" s="1303">
        <f>IF(AC296="Extremity",IF(CG296="","",CG296),"")</f>
        <v/>
      </c>
      <c r="AU296" s="1303">
        <f>IF(AC296="Extremity",IF(CH296="","",CH296),"")</f>
        <v/>
      </c>
      <c r="AV296" s="1304">
        <f>IF(AC296="Extremity","",IF(CE296="","",CE296))</f>
        <v/>
      </c>
      <c r="AW296" s="1304">
        <f>IF(AD296="Extremity","",IF(CF296="","",CF296))</f>
        <v/>
      </c>
      <c r="AX296" s="1305">
        <f>DL296</f>
        <v/>
      </c>
      <c r="AY296" s="1305">
        <f>DQ296</f>
        <v/>
      </c>
      <c r="AZ296" s="3377">
        <f>IF(AC296="Extremity",IF(DA296="","",DA296),"")</f>
        <v/>
      </c>
      <c r="BA296" s="3378">
        <f>IF(AC296="Extremity","",IF(CT296="","",CT296))</f>
        <v/>
      </c>
      <c r="BB296" s="1305">
        <f>IF(AC296="Extremity",IF(DB296="","",DB296),"")</f>
        <v/>
      </c>
      <c r="BC296" s="1304">
        <f>IF(AC296="Extremity","",IF(CZ296="","",CZ296))</f>
        <v/>
      </c>
      <c r="BD296" s="1305">
        <f>DD296</f>
        <v/>
      </c>
      <c r="BE296" s="132">
        <f>DE296</f>
        <v/>
      </c>
      <c r="BF296" s="133">
        <f>DF296*60</f>
        <v/>
      </c>
      <c r="BG296" s="121">
        <f>BE296</f>
        <v/>
      </c>
      <c r="BH296" s="133">
        <f>DG296*60</f>
        <v/>
      </c>
      <c r="BI296" s="133">
        <f>DH296</f>
        <v/>
      </c>
      <c r="BJ296" s="117"/>
      <c r="BK296" s="812">
        <f>Overview!$E$7</f>
        <v/>
      </c>
      <c r="BL296" s="117"/>
      <c r="BM296" s="834">
        <f>DI296</f>
        <v/>
      </c>
      <c r="BN296" s="812">
        <f>Overview!$P$153</f>
        <v/>
      </c>
      <c r="BO296" s="117"/>
      <c r="BP296" s="117"/>
      <c r="BQ296" s="115"/>
      <c r="BR296" s="1478"/>
      <c r="BS296" s="1541"/>
      <c r="BT296" s="1864" t="inlineStr">
        <is>
          <t>LTE</t>
        </is>
      </c>
      <c r="BU296" s="1828" t="inlineStr">
        <is>
          <t>FDD1</t>
        </is>
      </c>
      <c r="BV296" s="906">
        <f>Overview!$H$29</f>
        <v/>
      </c>
      <c r="BW296" s="1865"/>
      <c r="BX296" s="1828" t="inlineStr">
        <is>
          <t>Close to ear</t>
        </is>
      </c>
      <c r="BY296" s="7308"/>
      <c r="BZ296" s="1828">
        <f>IF(COUNT('Conducted LTE'!$AH$3:$AH$170)=0,10,INDEX('Conducted LTE'!$M$3:$M$170,MATCH(MAX('Conducted LTE'!$AH$3:$AH$170),'Conducted LTE'!$AH$3:$AH$170,0)))</f>
        <v>10</v>
      </c>
      <c r="CA296" s="874" t="str">
        <f>CA295</f>
        <v>TBD</v>
      </c>
      <c r="CB296" s="201">
        <v>0</v>
      </c>
      <c r="CC296" s="779">
        <f>IF(COUNT('Conducted LTE'!$AH$3:$AH$170)=0,18300,INDEX('Conducted LTE'!$T$3:$T$170,MATCH(MAX('Conducted LTE'!$AH$3:$AH$170),'Conducted LTE'!$AH$3:$AH$170,0)))</f>
        <v>18300</v>
      </c>
      <c r="CD296" s="779">
        <f>IF(COUNT('Conducted LTE'!$AH$3:$AH$170)=0,1950,INDEX('Conducted LTE'!$U$3:$U$170,MATCH(MAX('Conducted LTE'!$AH$3:$AH$170),'Conducted LTE'!$AH$3:$AH$170,0)))</f>
        <v>1950</v>
      </c>
      <c r="CE296" s="7234"/>
      <c r="CF296" s="7234"/>
      <c r="CG296" s="6706"/>
      <c r="CH296" s="6706"/>
      <c r="CI296" s="225">
        <f>BY296</f>
        <v/>
      </c>
      <c r="CJ296" s="237">
        <f>BZ296</f>
        <v/>
      </c>
      <c r="CK296" s="223">
        <f>CA296</f>
        <v/>
      </c>
      <c r="CL296" s="237">
        <f>CC296</f>
        <v/>
      </c>
      <c r="CM296" s="237">
        <f>CD296</f>
        <v/>
      </c>
      <c r="CN296" s="1527"/>
      <c r="CO296" s="1579"/>
      <c r="CP296" s="7214">
        <f>IF(CF296=""," ",IF(ABS(CE296-CF296)&lt;=0.1,"Valid","Not valid"))</f>
        <v/>
      </c>
      <c r="CQ296" s="1674">
        <f> IF(CE296="","",IF(AND(CE296&lt;&gt;"",CF296=""),IF(CE296&gt;=0.8,"Medir+Sig Max","No"),IF(CF296&lt;&gt;"",IF(CF296&gt;=0.8,"Medir+Sig Max","No"),"")))</f>
        <v/>
      </c>
      <c r="CR296" s="6927"/>
      <c r="CS296" s="1674"/>
      <c r="CT296" s="220">
        <f>IF(CO296="",IF(AND(CE296="",CF296=""),"",IF(CF296="",IF(DQ296&gt;1,ROUND(DQ296*CE296,3),CE296),IF(DQ296&gt;1,ROUND(DQ296*CF296,3),CF296))),IF(AND(CE296="",CF296=""),"",IF(CF296="",IF(DQ296&gt;1,ROUND(DQ296*CE296*(1/(CO296)),3),CE296*(1/(CO296))),IF(DQ296&gt;1,ROUND(DQ296*CF296*(1/(CO296)),3),CF296*(1/(CO296))))))</f>
        <v/>
      </c>
      <c r="CU296" s="224">
        <f>BY296</f>
        <v/>
      </c>
      <c r="CV296" s="237">
        <f>BZ296</f>
        <v/>
      </c>
      <c r="CW296" s="237">
        <f>CA296</f>
        <v/>
      </c>
      <c r="CX296" s="224">
        <f>CC296</f>
        <v/>
      </c>
      <c r="CY296" s="237">
        <f>CD296</f>
        <v/>
      </c>
      <c r="CZ296" s="7474">
        <f>IF(COUNTIF(Overview!K12:K14,TRUE)&gt;0,1.6,IF(COUNTIF(Overview!L12:L14,TRUE)&gt;0,8,0))</f>
        <v/>
      </c>
      <c r="DA296" s="1788"/>
      <c r="DB296" s="7483"/>
      <c r="DC296" s="844">
        <f>IF(CT296="","",IF(CT296&gt;CZ296,"Fail","Pass"))</f>
        <v/>
      </c>
      <c r="DD296" s="402"/>
      <c r="DE296" s="1565">
        <f>MyTimestamp(DC296)</f>
        <v/>
      </c>
      <c r="DF296" s="1531">
        <f>IF(COUNT(CE296:CH296)=1,15,IF(COUNT(CE296:CH296)=0,0,30))</f>
        <v/>
      </c>
      <c r="DG296" s="1532">
        <f>IF(DF296=0,0,2)</f>
        <v/>
      </c>
      <c r="DH296" s="1866"/>
      <c r="DI296" s="1866"/>
      <c r="DJ296" s="1863"/>
      <c r="DK296" s="1789"/>
      <c r="DL296" s="1574">
        <f>10^(CN296/20)*100-100</f>
        <v/>
      </c>
      <c r="DM296" s="777"/>
      <c r="DN296" s="779"/>
      <c r="DO296" s="777">
        <f>IF(DM296="","",10^(DM296/10))</f>
        <v/>
      </c>
      <c r="DP296" s="777">
        <f>IF(ISNUMBER(DN296)=FALSE,"",10^(DN296/10))</f>
        <v/>
      </c>
      <c r="DQ296" s="1578">
        <f>IF(AND(ISNUMBER(DO296),ISNUMBER(DP296)),IF(DO296/DP296&gt;1,ROUND((DO296)/DP296,3),1),1)</f>
        <v/>
      </c>
      <c r="DR296" s="1541"/>
      <c r="DS296" s="1541"/>
      <c r="DT296" s="1541"/>
      <c r="DU296" s="1541"/>
      <c r="DV296" s="1541"/>
      <c r="DW296" s="1541"/>
      <c r="DX296" s="1541"/>
      <c r="DY296" s="1541"/>
      <c r="DZ296" s="1541"/>
      <c r="EA296" s="1541"/>
      <c r="EB296" s="1541"/>
      <c r="EC296" s="1541"/>
      <c r="ED296" s="1541"/>
      <c r="EE296" s="1541"/>
      <c r="EF296" s="1541"/>
      <c r="EG296" s="1541"/>
      <c r="EH296" s="1541"/>
      <c r="EI296" s="1541"/>
      <c r="EJ296" s="1541"/>
      <c r="EK296" s="1541"/>
      <c r="EL296" s="1541"/>
      <c r="EM296" s="1541"/>
      <c r="EN296" s="1541"/>
      <c r="EO296" s="1541"/>
      <c r="EP296" s="1541"/>
      <c r="EQ296" s="1541"/>
      <c r="ER296" s="1541"/>
      <c r="ES296" s="1541"/>
      <c r="ET296" s="1541"/>
      <c r="EU296" s="1541"/>
      <c r="EV296" s="1541"/>
    </row>
    <row r="297" ht="12.75" x14ac:dyDescent="0.2">
      <c r="A297" s="1541"/>
      <c r="B297" s="1541"/>
      <c r="C297"/>
      <c r="D297" s="1486"/>
      <c r="E297" s="1486"/>
      <c r="F297" s="672" t="inlineStr">
        <is>
          <t>5.3</t>
        </is>
      </c>
      <c r="G297" s="1497"/>
      <c r="H297" s="130">
        <f>BV297</f>
        <v/>
      </c>
      <c r="I297" s="130">
        <f>BW297</f>
        <v/>
      </c>
      <c r="J297" s="1299" t="inlineStr">
        <is>
          <t>LTE</t>
        </is>
      </c>
      <c r="K297" s="1299" t="inlineStr">
        <is>
          <t>FDD1</t>
        </is>
      </c>
      <c r="L297" s="115"/>
      <c r="M297" s="130">
        <v>10</v>
      </c>
      <c r="N297" s="119" t="inlineStr">
        <is>
          <t>QPSK</t>
        </is>
      </c>
      <c r="O297" s="131"/>
      <c r="P297" s="6597"/>
      <c r="Q297" s="131">
        <v>1</v>
      </c>
      <c r="R297" s="131">
        <v>0</v>
      </c>
      <c r="S297" s="130"/>
      <c r="T297" s="130">
        <v>18300</v>
      </c>
      <c r="U297" s="6593">
        <v>1950</v>
      </c>
      <c r="V297" s="119"/>
      <c r="W297" s="1305"/>
      <c r="X297" s="119"/>
      <c r="Y297" s="119"/>
      <c r="Z297" s="119"/>
      <c r="AA297" s="115"/>
      <c r="AB297" s="115"/>
      <c r="AC297" s="1300">
        <f>IF(OR(BX297="Close to Ear",BX297="Close to Head"),"Head",IF(BX297="Extremity","Extremity","Body"))</f>
        <v/>
      </c>
      <c r="AD297" s="1301">
        <f>CA297</f>
        <v/>
      </c>
      <c r="AE297" s="1299">
        <f>CB297</f>
        <v/>
      </c>
      <c r="AF297" s="115"/>
      <c r="AG297" s="1302">
        <f>IF(OR(AZ297="",BA297=""),"N/A",IF(DC297="Pass","P","F"))</f>
        <v/>
      </c>
      <c r="AH297" s="129"/>
      <c r="AI297" s="129"/>
      <c r="AJ297" s="129"/>
      <c r="AK297" s="119"/>
      <c r="AL297" s="115"/>
      <c r="AM297" s="119"/>
      <c r="AN297" s="119"/>
      <c r="AO297" s="692"/>
      <c r="AP297" s="692"/>
      <c r="AQ297" s="692"/>
      <c r="AR297" s="692"/>
      <c r="AS297" s="692"/>
      <c r="AT297" s="1303">
        <f>IF(AC297="Extremity",IF(CG297="","",CG297),"")</f>
        <v/>
      </c>
      <c r="AU297" s="1303">
        <f>IF(AC297="Extremity",IF(CH297="","",CH297),"")</f>
        <v/>
      </c>
      <c r="AV297" s="1304">
        <f>IF(AC297="Extremity","",IF(CE297="","",CE297))</f>
        <v/>
      </c>
      <c r="AW297" s="1304">
        <f>IF(AD297="Extremity","",IF(CF297="","",CF297))</f>
        <v/>
      </c>
      <c r="AX297" s="1305">
        <f>DL297</f>
        <v/>
      </c>
      <c r="AY297" s="1305">
        <f>DQ297</f>
        <v/>
      </c>
      <c r="AZ297" s="3377">
        <f>IF(AC297="Extremity",IF(DA297="","",DA297),"")</f>
        <v/>
      </c>
      <c r="BA297" s="3378">
        <f>IF(AC297="Extremity","",IF(CT297="","",CT297))</f>
        <v/>
      </c>
      <c r="BB297" s="1305">
        <f>IF(AC297="Extremity",IF(DB297="","",DB297),"")</f>
        <v/>
      </c>
      <c r="BC297" s="1304">
        <f>IF(AC297="Extremity","",IF(CZ297="","",CZ297))</f>
        <v/>
      </c>
      <c r="BD297" s="1305">
        <f>DD297</f>
        <v/>
      </c>
      <c r="BE297" s="132">
        <f>DE297</f>
        <v/>
      </c>
      <c r="BF297" s="133">
        <f>DF297*60</f>
        <v/>
      </c>
      <c r="BG297" s="121">
        <f>BE297</f>
        <v/>
      </c>
      <c r="BH297" s="133">
        <f>DG297*60</f>
        <v/>
      </c>
      <c r="BI297" s="133">
        <f>DH297</f>
        <v/>
      </c>
      <c r="BJ297" s="117"/>
      <c r="BK297" s="812">
        <f>Overview!$E$7</f>
        <v/>
      </c>
      <c r="BL297" s="117"/>
      <c r="BM297" s="834">
        <f>DI297</f>
        <v/>
      </c>
      <c r="BN297" s="812">
        <f>Overview!$P$153</f>
        <v/>
      </c>
      <c r="BO297" s="117"/>
      <c r="BP297" s="117"/>
      <c r="BQ297" s="115"/>
      <c r="BR297" s="1478"/>
      <c r="BS297" s="1541"/>
      <c r="BT297" s="1864" t="inlineStr">
        <is>
          <t>LTE</t>
        </is>
      </c>
      <c r="BU297" s="1828" t="inlineStr">
        <is>
          <t>FDD1</t>
        </is>
      </c>
      <c r="BV297" s="906">
        <f>Overview!$H$29</f>
        <v/>
      </c>
      <c r="BW297" s="1865"/>
      <c r="BX297" s="1828" t="inlineStr">
        <is>
          <t>Close to ear</t>
        </is>
      </c>
      <c r="BY297" s="7309"/>
      <c r="BZ297" s="1828">
        <f>IF(COUNT('Conducted LTE'!$AH$3:$AH$170)=0,10,INDEX('Conducted LTE'!$M$3:$M$170,MATCH(MAX('Conducted LTE'!$AH$3:$AH$170),'Conducted LTE'!$AH$3:$AH$170,0)))</f>
        <v>10</v>
      </c>
      <c r="CA297" s="881" t="str">
        <f>IF(OR(COUNT(CT285:CT296)=0,COUNTIF(CT285:CT296,"&gt;0,8")=0),
"N/A",
CA295 &amp; " - Variability")</f>
        <v>N/A</v>
      </c>
      <c r="CB297" s="200">
        <v>0</v>
      </c>
      <c r="CC297" s="970">
        <f>IF(COUNT('Conducted LTE'!$AH$3:$AH$170)=0,18300,INDEX('Conducted LTE'!$T$3:$T$170,MATCH(MAX('Conducted LTE'!$AH$3:$AH$170),'Conducted LTE'!$AH$3:$AH$170,0)))</f>
        <v>18300</v>
      </c>
      <c r="CD297" s="970">
        <f>IF(COUNT('Conducted LTE'!$AH$3:$AH$170)=0,1950,INDEX('Conducted LTE'!$U$3:$U$170,MATCH(MAX('Conducted LTE'!$AH$3:$AH$170),'Conducted LTE'!$AH$3:$AH$170,0)))</f>
        <v>1950</v>
      </c>
      <c r="CE297" s="7234"/>
      <c r="CF297" s="7234"/>
      <c r="CG297" s="6706"/>
      <c r="CH297" s="6706"/>
      <c r="CI297" s="225">
        <f>BY297</f>
        <v/>
      </c>
      <c r="CJ297" s="237">
        <f>BZ297</f>
        <v/>
      </c>
      <c r="CK297" s="223">
        <f>CA297</f>
        <v/>
      </c>
      <c r="CL297" s="237">
        <f>CC297</f>
        <v/>
      </c>
      <c r="CM297" s="237">
        <f>CD297</f>
        <v/>
      </c>
      <c r="CN297" s="1527"/>
      <c r="CO297" s="1579"/>
      <c r="CP297" s="7214">
        <f>IF(CF297=""," ",IF(ABS(CE297-CF297)&lt;=0.1,"Valid","Not valid"))</f>
        <v/>
      </c>
      <c r="CQ297" s="1674">
        <f> IF(CE297="","",IF(AND(CE297&lt;&gt;"",CF297=""),IF(CE297&gt;=0.8,"Medir+Sig Max","No"),IF(CF297&lt;&gt;"",IF(CF297&gt;=0.8,"Medir+Sig Max","No"),"")))</f>
        <v/>
      </c>
      <c r="CR297" s="6927"/>
      <c r="CS297" s="1674">
        <f>IF(CF297="","",IF(MAX(CF285:CF296)=0,"",IF(AND(CF297&lt;=1.45,(CF297/MAX(CF285:CF296))&lt;=1.2,(CF297/MAX(CF285:CF296))&gt;=0.8),"Válido","REPETIR VAR")))</f>
        <v/>
      </c>
      <c r="CT297" s="220">
        <f>IF(CO297="",IF(AND(CE297="",CF297=""),"",IF(CF297="",IF(DQ297&gt;1,ROUND(DQ297*CE297,3),CE297),IF(DQ297&gt;1,ROUND(DQ297*CF297,3),CF297))),IF(AND(CE297="",CF297=""),"",IF(CF297="",IF(DQ297&gt;1,ROUND(DQ297*CE297*(1/(CO297)),3),CE297*(1/(CO297))),IF(DQ297&gt;1,ROUND(DQ297*CF297*(1/(CO297)),3),CF297*(1/(CO297))))))</f>
        <v/>
      </c>
      <c r="CU297" s="224">
        <f>BY297</f>
        <v/>
      </c>
      <c r="CV297" s="237">
        <f>BZ297</f>
        <v/>
      </c>
      <c r="CW297" s="237">
        <f>CA297</f>
        <v/>
      </c>
      <c r="CX297" s="224">
        <f>CC297</f>
        <v/>
      </c>
      <c r="CY297" s="237">
        <f>CD297</f>
        <v/>
      </c>
      <c r="CZ297" s="7474">
        <f>IF(COUNTIF(Overview!K12:K14,TRUE)&gt;0,1.6,IF(COUNTIF(Overview!L12:L14,TRUE)&gt;0,8,0))</f>
        <v/>
      </c>
      <c r="DA297" s="1788"/>
      <c r="DB297" s="7483"/>
      <c r="DC297" s="844">
        <f>IF(CT297="","",IF(CT297&gt;CZ297,"Fail","Pass"))</f>
        <v/>
      </c>
      <c r="DD297" s="402"/>
      <c r="DE297" s="1565">
        <f>MyTimestamp(DC297)</f>
        <v/>
      </c>
      <c r="DF297" s="1531">
        <f>IF(COUNT(CE297:CH297)=1,15,IF(COUNT(CE297:CH297)=0,0,30))</f>
        <v/>
      </c>
      <c r="DG297" s="1532">
        <f>IF(DF297=0,0,2)</f>
        <v/>
      </c>
      <c r="DH297" s="1866"/>
      <c r="DI297" s="1866"/>
      <c r="DJ297" s="1863"/>
      <c r="DK297" s="1789"/>
      <c r="DL297" s="1574">
        <f>10^(CN297/20)*100-100</f>
        <v/>
      </c>
      <c r="DM297" s="777"/>
      <c r="DN297" s="970"/>
      <c r="DO297" s="777">
        <f>IF(DM297="","",10^(DM297/10))</f>
        <v/>
      </c>
      <c r="DP297" s="777">
        <f>IF(ISNUMBER(DN297)=FALSE,"",10^(DN297/10))</f>
        <v/>
      </c>
      <c r="DQ297" s="1578">
        <f>IF(AND(ISNUMBER(DO297),ISNUMBER(DP297)),IF(DO297/DP297&gt;1,ROUND((DO297)/DP297,3),1),1)</f>
        <v/>
      </c>
      <c r="DR297" s="1541"/>
      <c r="DS297" s="1541"/>
      <c r="DT297" s="1541"/>
      <c r="DU297" s="1541"/>
      <c r="DV297" s="1541"/>
      <c r="DW297" s="1541"/>
      <c r="DX297" s="1541"/>
      <c r="DY297" s="1541"/>
      <c r="DZ297" s="1541"/>
      <c r="EA297" s="1541"/>
      <c r="EB297" s="1541"/>
      <c r="EC297" s="1541"/>
      <c r="ED297" s="1541"/>
      <c r="EE297" s="1541"/>
      <c r="EF297" s="1541"/>
      <c r="EG297" s="1541"/>
      <c r="EH297" s="1541"/>
      <c r="EI297" s="1541"/>
      <c r="EJ297" s="1541"/>
      <c r="EK297" s="1541"/>
      <c r="EL297" s="1541"/>
      <c r="EM297" s="1541"/>
      <c r="EN297" s="1541"/>
      <c r="EO297" s="1541"/>
      <c r="EP297" s="1541"/>
      <c r="EQ297" s="1541"/>
      <c r="ER297" s="1541"/>
      <c r="ES297" s="1541"/>
      <c r="ET297" s="1541"/>
      <c r="EU297" s="1541"/>
      <c r="EV297" s="1541"/>
    </row>
    <row r="298" ht="12.75" x14ac:dyDescent="0.2">
      <c r="A298" s="1541"/>
      <c r="B298" s="1541"/>
      <c r="C298"/>
      <c r="D298" s="1486"/>
      <c r="E298" s="1486"/>
      <c r="F298" s="672" t="inlineStr">
        <is>
          <t>5.3</t>
        </is>
      </c>
      <c r="G298" s="1497"/>
      <c r="H298" s="130">
        <f>BV298</f>
        <v/>
      </c>
      <c r="I298" s="130">
        <f>BW298</f>
        <v/>
      </c>
      <c r="J298" s="1299" t="inlineStr">
        <is>
          <t>LTE</t>
        </is>
      </c>
      <c r="K298" s="1299" t="inlineStr">
        <is>
          <t>FDD1</t>
        </is>
      </c>
      <c r="L298" s="115"/>
      <c r="M298" s="130">
        <v>10</v>
      </c>
      <c r="N298" s="119" t="inlineStr">
        <is>
          <t>QPSK</t>
        </is>
      </c>
      <c r="O298" s="131"/>
      <c r="P298" s="6597"/>
      <c r="Q298" s="131">
        <v>1</v>
      </c>
      <c r="R298" s="131">
        <v>0</v>
      </c>
      <c r="S298" s="130"/>
      <c r="T298" s="130">
        <v>18300</v>
      </c>
      <c r="U298" s="6593">
        <v>1950</v>
      </c>
      <c r="V298" s="119"/>
      <c r="W298" s="1305"/>
      <c r="X298" s="119"/>
      <c r="Y298" s="119"/>
      <c r="Z298" s="119"/>
      <c r="AA298" s="115"/>
      <c r="AB298" s="115"/>
      <c r="AC298" s="1300">
        <f>IF(OR(BX298="Close to Ear",BX298="Close to Head"),"Head",IF(BX298="Extremity","Extremity","Body"))</f>
        <v/>
      </c>
      <c r="AD298" s="1301">
        <f>CA298</f>
        <v/>
      </c>
      <c r="AE298" s="1299">
        <f>CB298</f>
        <v/>
      </c>
      <c r="AF298" s="115"/>
      <c r="AG298" s="1302">
        <f>IF(OR(AZ298="",BA298=""),"N/A",IF(DC298="Pass","P","F"))</f>
        <v/>
      </c>
      <c r="AH298" s="129"/>
      <c r="AI298" s="129"/>
      <c r="AJ298" s="129"/>
      <c r="AK298" s="119"/>
      <c r="AL298" s="115"/>
      <c r="AM298" s="119"/>
      <c r="AN298" s="119"/>
      <c r="AO298" s="692"/>
      <c r="AP298" s="692"/>
      <c r="AQ298" s="692"/>
      <c r="AR298" s="692"/>
      <c r="AS298" s="692"/>
      <c r="AT298" s="1303">
        <f>IF(AC298="Extremity",IF(CG298="","",CG298),"")</f>
        <v/>
      </c>
      <c r="AU298" s="1303">
        <f>IF(AC298="Extremity",IF(CH298="","",CH298),"")</f>
        <v/>
      </c>
      <c r="AV298" s="1304">
        <f>IF(AC298="Extremity","",IF(CE298="","",CE298))</f>
        <v/>
      </c>
      <c r="AW298" s="1304">
        <f>IF(AD298="Extremity","",IF(CF298="","",CF298))</f>
        <v/>
      </c>
      <c r="AX298" s="1305">
        <f>DL298</f>
        <v/>
      </c>
      <c r="AY298" s="1305">
        <f>DQ298</f>
        <v/>
      </c>
      <c r="AZ298" s="3377">
        <f>IF(AC298="Extremity",IF(DA298="","",DA298),"")</f>
        <v/>
      </c>
      <c r="BA298" s="3378">
        <f>IF(AC298="Extremity","",IF(CT298="","",CT298))</f>
        <v/>
      </c>
      <c r="BB298" s="1305">
        <f>IF(AC298="Extremity",IF(DB298="","",DB298),"")</f>
        <v/>
      </c>
      <c r="BC298" s="1304">
        <f>IF(AC298="Extremity","",IF(CZ298="","",CZ298))</f>
        <v/>
      </c>
      <c r="BD298" s="1305">
        <f>DD298</f>
        <v/>
      </c>
      <c r="BE298" s="132">
        <f>DE298</f>
        <v/>
      </c>
      <c r="BF298" s="133">
        <f>DF298*60</f>
        <v/>
      </c>
      <c r="BG298" s="121">
        <f>BE298</f>
        <v/>
      </c>
      <c r="BH298" s="133">
        <f>DG298*60</f>
        <v/>
      </c>
      <c r="BI298" s="133">
        <f>DH298</f>
        <v/>
      </c>
      <c r="BJ298" s="117"/>
      <c r="BK298" s="812">
        <f>Overview!$E$7</f>
        <v/>
      </c>
      <c r="BL298" s="117"/>
      <c r="BM298" s="834">
        <f>DI298</f>
        <v/>
      </c>
      <c r="BN298" s="812">
        <f>Overview!$P$153</f>
        <v/>
      </c>
      <c r="BO298" s="117"/>
      <c r="BP298" s="117"/>
      <c r="BQ298" s="115"/>
      <c r="BR298" s="1478"/>
      <c r="BS298" s="1541"/>
      <c r="BT298" s="1864" t="inlineStr">
        <is>
          <t>LTE</t>
        </is>
      </c>
      <c r="BU298" s="1828" t="inlineStr">
        <is>
          <t>FDD1</t>
        </is>
      </c>
      <c r="BV298" s="906">
        <f>Overview!$H$29</f>
        <v/>
      </c>
      <c r="BW298" s="1865"/>
      <c r="BX298" s="1828" t="inlineStr">
        <is>
          <t>Close to ear</t>
        </is>
      </c>
      <c r="BY298" s="7309"/>
      <c r="BZ298" s="1828">
        <f>IF(COUNT('Conducted LTE'!$AH$3:$AH$170)=0,10,INDEX('Conducted LTE'!$M$3:$M$170,MATCH(MAX('Conducted LTE'!$AH$3:$AH$170),'Conducted LTE'!$AH$3:$AH$170,0)))</f>
        <v>10</v>
      </c>
      <c r="CA298" s="6689" t="str">
        <f>IF(CS297="REPETIR VAR",CA296 &amp; " - Variability2","N/A")</f>
        <v>N/A</v>
      </c>
      <c r="CB298" s="200">
        <v>0</v>
      </c>
      <c r="CC298" s="7310">
        <f>IF(COUNT('Conducted LTE'!$AH$3:$AH$170)=0,18300,INDEX('Conducted LTE'!$T$3:$T$170,MATCH(MAX('Conducted LTE'!$AH$3:$AH$170),'Conducted LTE'!$AH$3:$AH$170,0)))</f>
        <v>18300</v>
      </c>
      <c r="CD298" s="7310">
        <f>IF(COUNT('Conducted LTE'!$AH$3:$AH$170)=0,1950,INDEX('Conducted LTE'!$U$3:$U$170,MATCH(MAX('Conducted LTE'!$AH$3:$AH$170),'Conducted LTE'!$AH$3:$AH$170,0)))</f>
        <v>1950</v>
      </c>
      <c r="CE298" s="7234"/>
      <c r="CF298" s="7234"/>
      <c r="CG298" s="6706"/>
      <c r="CH298" s="6706"/>
      <c r="CI298" s="225">
        <f>BY298</f>
        <v/>
      </c>
      <c r="CJ298" s="237">
        <f>BZ298</f>
        <v/>
      </c>
      <c r="CK298" s="223">
        <f>CA298</f>
        <v/>
      </c>
      <c r="CL298" s="237">
        <f>CC298</f>
        <v/>
      </c>
      <c r="CM298" s="237">
        <f>CD298</f>
        <v/>
      </c>
      <c r="CN298" s="1527"/>
      <c r="CO298" s="1579"/>
      <c r="CP298" s="7214">
        <f>IF(CF298=""," ",IF(ABS(CE298-CF298)&lt;=0.1,"Valid","Not valid"))</f>
        <v/>
      </c>
      <c r="CQ298" s="1674">
        <f> IF(CE298="","",IF(AND(CE298&lt;&gt;"",CF298=""),IF(CE298&gt;=0.8,"Medir+Sig Max","No"),IF(CF298&lt;&gt;"",IF(CF298&gt;=0.8,"Medir+Sig Max","No"),"")))</f>
        <v/>
      </c>
      <c r="CR298" s="6927"/>
      <c r="CS298" s="1674"/>
      <c r="CT298" s="220">
        <f>IF(CO298="",IF(AND(CE298="",CF298=""),"",IF(CF298="",IF(DQ298&gt;1,ROUND(DQ298*CE298,3),CE298),IF(DQ298&gt;1,ROUND(DQ298*CF298,3),CF298))),IF(AND(CE298="",CF298=""),"",IF(CF298="",IF(DQ298&gt;1,ROUND(DQ298*CE298*(1/(CO298)),3),CE298*(1/(CO298))),IF(DQ298&gt;1,ROUND(DQ298*CF298*(1/(CO298)),3),CF298*(1/(CO298))))))</f>
        <v/>
      </c>
      <c r="CU298" s="224">
        <f>BY298</f>
        <v/>
      </c>
      <c r="CV298" s="237">
        <f>BZ298</f>
        <v/>
      </c>
      <c r="CW298" s="237">
        <f>CA298</f>
        <v/>
      </c>
      <c r="CX298" s="224">
        <f>CC298</f>
        <v/>
      </c>
      <c r="CY298" s="237">
        <f>CD298</f>
        <v/>
      </c>
      <c r="CZ298" s="7474">
        <f>IF(COUNTIF(Overview!K12:K14,TRUE)&gt;0,1.6,IF(COUNTIF(Overview!L12:L14,TRUE)&gt;0,8,0))</f>
        <v/>
      </c>
      <c r="DA298" s="1788"/>
      <c r="DB298" s="7483"/>
      <c r="DC298" s="844">
        <f>IF(CT298="","",IF(CT298&gt;CZ298,"Fail","Pass"))</f>
        <v/>
      </c>
      <c r="DD298" s="402"/>
      <c r="DE298" s="1565">
        <f>MyTimestamp(DC298)</f>
        <v/>
      </c>
      <c r="DF298" s="1531">
        <f>IF(COUNT(CE298:CH298)=1,15,IF(COUNT(CE298:CH298)=0,0,30))</f>
        <v/>
      </c>
      <c r="DG298" s="1532">
        <f>IF(DF298=0,0,2)</f>
        <v/>
      </c>
      <c r="DH298" s="1866"/>
      <c r="DI298" s="1866"/>
      <c r="DJ298" s="1863"/>
      <c r="DK298" s="1789"/>
      <c r="DL298" s="1574">
        <f>10^(CN298/20)*100-100</f>
        <v/>
      </c>
      <c r="DM298" s="777"/>
      <c r="DN298" s="970"/>
      <c r="DO298" s="777">
        <f>IF(DM298="","",10^(DM298/10))</f>
        <v/>
      </c>
      <c r="DP298" s="777">
        <f>IF(ISNUMBER(DN298)=FALSE,"",10^(DN298/10))</f>
        <v/>
      </c>
      <c r="DQ298" s="1578">
        <f>IF(AND(ISNUMBER(DO298),ISNUMBER(DP298)),IF(DO298/DP298&gt;1,ROUND((DO298)/DP298,3),1),1)</f>
        <v/>
      </c>
      <c r="DR298" s="1541"/>
      <c r="DS298" s="1541"/>
      <c r="DT298" s="1541"/>
      <c r="DU298" s="1541"/>
      <c r="DV298" s="1541"/>
      <c r="DW298" s="1541"/>
      <c r="DX298" s="1541"/>
      <c r="DY298" s="1541"/>
      <c r="DZ298" s="1541"/>
      <c r="EA298" s="1541"/>
      <c r="EB298" s="1541"/>
      <c r="EC298" s="1541"/>
      <c r="ED298" s="1541"/>
      <c r="EE298" s="1541"/>
      <c r="EF298" s="1541"/>
      <c r="EG298" s="1541"/>
      <c r="EH298" s="1541"/>
      <c r="EI298" s="1541"/>
      <c r="EJ298" s="1541"/>
      <c r="EK298" s="1541"/>
      <c r="EL298" s="1541"/>
      <c r="EM298" s="1541"/>
      <c r="EN298" s="1541"/>
      <c r="EO298" s="1541"/>
      <c r="EP298" s="1541"/>
      <c r="EQ298" s="1541"/>
      <c r="ER298" s="1541"/>
      <c r="ES298" s="1541"/>
      <c r="ET298" s="1541"/>
      <c r="EU298" s="1541"/>
      <c r="EV298" s="1541"/>
    </row>
    <row r="299" ht="12.75" x14ac:dyDescent="0.2">
      <c r="A299" s="1541"/>
      <c r="B299" s="1541"/>
      <c r="C299"/>
      <c r="D299" s="6590"/>
      <c r="E299" s="6590"/>
      <c r="F299" s="6591" t="inlineStr">
        <is>
          <t>5.3</t>
        </is>
      </c>
      <c r="G299" s="6592"/>
      <c r="H299" s="6593">
        <f>BV299</f>
        <v/>
      </c>
      <c r="I299" s="6593">
        <f>BW299</f>
        <v/>
      </c>
      <c r="J299" s="6594" t="inlineStr">
        <is>
          <t>LTE</t>
        </is>
      </c>
      <c r="K299" s="6594" t="inlineStr">
        <is>
          <t>FDD1</t>
        </is>
      </c>
      <c r="L299" s="6595"/>
      <c r="M299" s="6593">
        <v>10</v>
      </c>
      <c r="N299" s="6596" t="inlineStr">
        <is>
          <t>QPSK</t>
        </is>
      </c>
      <c r="O299" s="6597"/>
      <c r="P299" s="6597"/>
      <c r="Q299" s="6597">
        <v>1</v>
      </c>
      <c r="R299" s="6597">
        <v>0</v>
      </c>
      <c r="S299" s="6593"/>
      <c r="T299" s="130">
        <v>18300</v>
      </c>
      <c r="U299" s="6593">
        <v>1950</v>
      </c>
      <c r="V299" s="6596"/>
      <c r="W299" s="6598"/>
      <c r="X299" s="6596"/>
      <c r="Y299" s="6596"/>
      <c r="Z299" s="6596"/>
      <c r="AA299" s="6595"/>
      <c r="AB299" s="6595"/>
      <c r="AC299" s="6599">
        <f>IF(OR(BX299="Close to Ear",BX299="Close to Head"),"Head",IF(BX299="Extremity","Extremity","Body"))</f>
        <v/>
      </c>
      <c r="AD299" s="6600">
        <f>CA299</f>
        <v/>
      </c>
      <c r="AE299" s="6594">
        <f>CB299</f>
        <v/>
      </c>
      <c r="AF299" s="6595"/>
      <c r="AG299" s="6601">
        <f>IF(OR(AZ299="",BA299=""),"N/A",IF(DC299="Pass","P","F"))</f>
        <v/>
      </c>
      <c r="AH299" s="6602"/>
      <c r="AI299" s="6602"/>
      <c r="AJ299" s="6602"/>
      <c r="AK299" s="6596"/>
      <c r="AL299" s="6595"/>
      <c r="AM299" s="6596"/>
      <c r="AN299" s="6596"/>
      <c r="AO299" s="6603"/>
      <c r="AP299" s="6603"/>
      <c r="AQ299" s="6603"/>
      <c r="AR299" s="6603"/>
      <c r="AS299" s="6603"/>
      <c r="AT299" s="6604">
        <f>IF(AC299="Extremity",IF(CG299="","",CG299),"")</f>
        <v/>
      </c>
      <c r="AU299" s="6604">
        <f>IF(AC299="Extremity",IF(CH299="","",CH299),"")</f>
        <v/>
      </c>
      <c r="AV299" s="6605">
        <f>IF(AC299="Extremity","",IF(CE299="","",CE299))</f>
        <v/>
      </c>
      <c r="AW299" s="6605">
        <f>IF(AD299="Extremity","",IF(CF299="","",CF299))</f>
        <v/>
      </c>
      <c r="AX299" s="6598">
        <f>DL299</f>
        <v/>
      </c>
      <c r="AY299" s="6598">
        <f>DQ299</f>
        <v/>
      </c>
      <c r="AZ299" s="6606">
        <f>IF(AC299="Extremity",IF(DA299="","",DA299),"")</f>
        <v/>
      </c>
      <c r="BA299" s="6607">
        <f>IF(AC299="Extremity","",IF(CT299="","",CT299))</f>
        <v/>
      </c>
      <c r="BB299" s="6598">
        <f>IF(AC299="Extremity",IF(DB299="","",DB299),"")</f>
        <v/>
      </c>
      <c r="BC299" s="6605">
        <f>IF(AC299="Extremity","",IF(CZ299="","",CZ299))</f>
        <v/>
      </c>
      <c r="BD299" s="6598">
        <f>DD299</f>
        <v/>
      </c>
      <c r="BE299" s="6608">
        <f>DE299</f>
        <v/>
      </c>
      <c r="BF299" s="6609">
        <f>DF299*60</f>
        <v/>
      </c>
      <c r="BG299" s="6610">
        <f>BE299</f>
        <v/>
      </c>
      <c r="BH299" s="6609">
        <f>DG299*60</f>
        <v/>
      </c>
      <c r="BI299" s="6609">
        <f>DH299</f>
        <v/>
      </c>
      <c r="BJ299" s="6611"/>
      <c r="BK299" s="6612">
        <f>Overview!$E$7</f>
        <v/>
      </c>
      <c r="BL299" s="6611"/>
      <c r="BM299" s="6609">
        <f>DI299</f>
        <v/>
      </c>
      <c r="BN299" s="6612">
        <f>Overview!$P$153</f>
        <v/>
      </c>
      <c r="BO299" s="6611"/>
      <c r="BP299" s="6611"/>
      <c r="BQ299" s="6595"/>
      <c r="BR299" s="6613"/>
      <c r="BS299" s="1541"/>
      <c r="BT299" s="1864" t="inlineStr">
        <is>
          <t>LTE</t>
        </is>
      </c>
      <c r="BU299" s="1828" t="inlineStr">
        <is>
          <t>FDD1</t>
        </is>
      </c>
      <c r="BV299" s="906">
        <f>Overview!$H$29</f>
        <v/>
      </c>
      <c r="BW299" s="1865"/>
      <c r="BX299" s="1828" t="inlineStr">
        <is>
          <t>Close to ear</t>
        </is>
      </c>
      <c r="BY299" s="7309"/>
      <c r="BZ299" s="1828">
        <f>IF(COUNT('Conducted LTE'!$AH$3:$AH$170)=0,10,INDEX('Conducted LTE'!$M$3:$M$170,MATCH(MAX('Conducted LTE'!$AH$3:$AH$170),'Conducted LTE'!$AH$3:$AH$170,0)))</f>
        <v>10</v>
      </c>
      <c r="CA299" s="6689" t="str">
        <f>CONCATENATE(CA295," - Battery check 1")</f>
        <v>TBD - Battery check 1</v>
      </c>
      <c r="CB299" s="200">
        <v>0</v>
      </c>
      <c r="CC299" s="7310">
        <f>IF(COUNT('Conducted LTE'!$AH$3:$AH$170)=0,18300,INDEX('Conducted LTE'!$T$3:$T$170,MATCH(MAX('Conducted LTE'!$AH$3:$AH$170),'Conducted LTE'!$AH$3:$AH$170,0)))</f>
        <v>18300</v>
      </c>
      <c r="CD299" s="7310">
        <f>IF(COUNT('Conducted LTE'!$AH$3:$AH$170)=0,1950,INDEX('Conducted LTE'!$U$3:$U$170,MATCH(MAX('Conducted LTE'!$AH$3:$AH$170),'Conducted LTE'!$AH$3:$AH$170,0)))</f>
        <v>1950</v>
      </c>
      <c r="CE299" s="7234"/>
      <c r="CF299" s="7234"/>
      <c r="CG299" s="6706"/>
      <c r="CH299" s="6706"/>
      <c r="CI299" s="225">
        <f>BY299</f>
        <v/>
      </c>
      <c r="CJ299" s="237">
        <f>BZ299</f>
        <v/>
      </c>
      <c r="CK299" s="223">
        <f>CA299</f>
        <v/>
      </c>
      <c r="CL299" s="237">
        <f>CC299</f>
        <v/>
      </c>
      <c r="CM299" s="237">
        <f>CD299</f>
        <v/>
      </c>
      <c r="CN299" s="1527"/>
      <c r="CO299" s="1579"/>
      <c r="CP299" s="7214">
        <f>IF(CF299=""," ",IF(ABS(CE299-CF299)&lt;=0.1,"Valid","Not valid"))</f>
        <v/>
      </c>
      <c r="CQ299" s="1674">
        <f> IF(CE299="","",IF(AND(CE299&lt;&gt;"",CF299=""),IF(CE299&gt;=0.8,"Medir+Sig Max","No"),IF(CF299&lt;&gt;"",IF(CF299&gt;=0.8,"Medir+Sig Max","No"),"")))</f>
        <v/>
      </c>
      <c r="CR299" s="6927">
        <f>IF(UPPER($CQ$1)="X",IF(CF299=""," ",IF((ABS(CE299)&lt;5)*AND(ABS(CF299)&lt;5)*AND(ABS(CT299)&lt;5),"Solo si es max","Medir")),IF(CF299=""," ",IF((ABS(CE299)&lt;1)*AND(ABS(CF299)&lt;1)*AND(ABS(CT299)&lt;1),"Solo si es max","Medir")))</f>
        <v/>
      </c>
      <c r="CS299" s="1674"/>
      <c r="CT299" s="220">
        <f>IF(CO299="",IF(AND(CE299="",CF299=""),"",IF(CF299="",IF(DQ299&gt;1,ROUND(DQ299*CE299,3),CE299),IF(DQ299&gt;1,ROUND(DQ299*CF299,3),CF299))),IF(AND(CE299="",CF299=""),"",IF(CF299="",IF(DQ299&gt;1,ROUND(DQ299*CE299*(1/(CO299)),3),CE299*(1/(CO299))),IF(DQ299&gt;1,ROUND(DQ299*CF299*(1/(CO299)),3),CF299*(1/(CO299))))))</f>
        <v/>
      </c>
      <c r="CU299" s="224">
        <f>BY299</f>
        <v/>
      </c>
      <c r="CV299" s="237">
        <f>BZ299</f>
        <v/>
      </c>
      <c r="CW299" s="237">
        <f>CA299</f>
        <v/>
      </c>
      <c r="CX299" s="224">
        <f>CC299</f>
        <v/>
      </c>
      <c r="CY299" s="237">
        <f>CD299</f>
        <v/>
      </c>
      <c r="CZ299" s="7474">
        <f>IF(COUNTIF(Overview!K12:K14,TRUE)&gt;0,1.6,IF(COUNTIF(Overview!L12:L14,TRUE)&gt;0,8,0))</f>
        <v/>
      </c>
      <c r="DA299" s="1788"/>
      <c r="DB299" s="7483"/>
      <c r="DC299" s="844">
        <f>IF(CT299="","",IF(CT299&gt;CZ299,"Fail","Pass"))</f>
        <v/>
      </c>
      <c r="DD299" s="402"/>
      <c r="DE299" s="1565">
        <f>MyTimestamp(DC299)</f>
        <v/>
      </c>
      <c r="DF299" s="1531">
        <f>IF(COUNT(CE299:CH299)=1,15,IF(COUNT(CE299:CH299)=0,0,30))</f>
        <v/>
      </c>
      <c r="DG299" s="1532">
        <f>IF(DF299=0,0,2)</f>
        <v/>
      </c>
      <c r="DH299" s="1866"/>
      <c r="DI299" s="1866"/>
      <c r="DJ299" s="1863"/>
      <c r="DK299" s="1789"/>
      <c r="DL299" s="1574">
        <f>10^(CN299/20)*100-100</f>
        <v/>
      </c>
      <c r="DM299" s="777"/>
      <c r="DN299" s="970"/>
      <c r="DO299" s="777">
        <f>IF(DM299="","",10^(DM299/10))</f>
        <v/>
      </c>
      <c r="DP299" s="777">
        <f>IF(ISNUMBER(DN299)=FALSE,"",10^(DN299/10))</f>
        <v/>
      </c>
      <c r="DQ299" s="1578">
        <f>IF(AND(ISNUMBER(DO299),ISNUMBER(DP299)),IF(DO299/DP299&gt;1,ROUND((DO299)/DP299,3),1),1)</f>
        <v/>
      </c>
      <c r="DR299" s="1541"/>
      <c r="DS299" s="1541"/>
      <c r="DT299" s="1541"/>
      <c r="DU299" s="1541"/>
      <c r="DV299" s="1541"/>
      <c r="DW299" s="1541"/>
      <c r="DX299" s="1541"/>
      <c r="DY299" s="1541"/>
      <c r="DZ299" s="1541"/>
      <c r="EA299" s="1541"/>
      <c r="EB299" s="1541"/>
      <c r="EC299" s="1541"/>
      <c r="ED299" s="1541"/>
      <c r="EE299" s="1541"/>
      <c r="EF299" s="1541"/>
      <c r="EG299" s="1541"/>
      <c r="EH299" s="1541"/>
      <c r="EI299" s="1541"/>
      <c r="EJ299" s="1541"/>
      <c r="EK299" s="1541"/>
      <c r="EL299" s="1541"/>
      <c r="EM299" s="1541"/>
      <c r="EN299" s="1541"/>
      <c r="EO299" s="1541"/>
      <c r="EP299" s="1541"/>
      <c r="EQ299" s="1541"/>
      <c r="ER299" s="1541"/>
      <c r="ES299" s="1541"/>
      <c r="ET299" s="1541"/>
      <c r="EU299" s="1541"/>
      <c r="EV299" s="1541"/>
    </row>
    <row r="300" ht="12.75" x14ac:dyDescent="0.2">
      <c r="A300" s="1541"/>
      <c r="B300" s="1541"/>
      <c r="C300"/>
      <c r="D300" s="6590"/>
      <c r="E300" s="6590"/>
      <c r="F300" s="6591" t="inlineStr">
        <is>
          <t>5.3</t>
        </is>
      </c>
      <c r="G300" s="6592"/>
      <c r="H300" s="6593">
        <f>BV300</f>
        <v/>
      </c>
      <c r="I300" s="6593">
        <f>BW300</f>
        <v/>
      </c>
      <c r="J300" s="6594" t="inlineStr">
        <is>
          <t>LTE</t>
        </is>
      </c>
      <c r="K300" s="6594" t="inlineStr">
        <is>
          <t>FDD1</t>
        </is>
      </c>
      <c r="L300" s="6595"/>
      <c r="M300" s="6593">
        <v>10</v>
      </c>
      <c r="N300" s="6596" t="inlineStr">
        <is>
          <t>QPSK</t>
        </is>
      </c>
      <c r="O300" s="6597"/>
      <c r="P300" s="6597"/>
      <c r="Q300" s="6597">
        <v>1</v>
      </c>
      <c r="R300" s="6597">
        <v>0</v>
      </c>
      <c r="S300" s="6593"/>
      <c r="T300" s="130">
        <v>18300</v>
      </c>
      <c r="U300" s="6593">
        <v>1950</v>
      </c>
      <c r="V300" s="6596"/>
      <c r="W300" s="6598"/>
      <c r="X300" s="6596"/>
      <c r="Y300" s="6596"/>
      <c r="Z300" s="6596"/>
      <c r="AA300" s="6595"/>
      <c r="AB300" s="6595"/>
      <c r="AC300" s="6599">
        <f>IF(OR(BX300="Close to Ear",BX300="Close to Head"),"Head",IF(BX300="Extremity","Extremity","Body"))</f>
        <v/>
      </c>
      <c r="AD300" s="6600">
        <f>CA300</f>
        <v/>
      </c>
      <c r="AE300" s="6594">
        <f>CB300</f>
        <v/>
      </c>
      <c r="AF300" s="6595"/>
      <c r="AG300" s="6601">
        <f>IF(OR(AZ300="",BA300=""),"N/A",IF(DC300="Pass","P","F"))</f>
        <v/>
      </c>
      <c r="AH300" s="6602"/>
      <c r="AI300" s="6602"/>
      <c r="AJ300" s="6602"/>
      <c r="AK300" s="6596"/>
      <c r="AL300" s="6595"/>
      <c r="AM300" s="6596"/>
      <c r="AN300" s="6596"/>
      <c r="AO300" s="6603"/>
      <c r="AP300" s="6603"/>
      <c r="AQ300" s="6603"/>
      <c r="AR300" s="6603"/>
      <c r="AS300" s="6603"/>
      <c r="AT300" s="6604">
        <f>IF(AC300="Extremity",IF(CG300="","",CG300),"")</f>
        <v/>
      </c>
      <c r="AU300" s="6604">
        <f>IF(AC300="Extremity",IF(CH300="","",CH300),"")</f>
        <v/>
      </c>
      <c r="AV300" s="6605">
        <f>IF(AC300="Extremity","",IF(CE300="","",CE300))</f>
        <v/>
      </c>
      <c r="AW300" s="6605">
        <f>IF(AD300="Extremity","",IF(CF300="","",CF300))</f>
        <v/>
      </c>
      <c r="AX300" s="6598">
        <f>DL300</f>
        <v/>
      </c>
      <c r="AY300" s="6598">
        <f>DQ300</f>
        <v/>
      </c>
      <c r="AZ300" s="6606">
        <f>IF(AC300="Extremity",IF(DA300="","",DA300),"")</f>
        <v/>
      </c>
      <c r="BA300" s="6607">
        <f>IF(AC300="Extremity","",IF(CT300="","",CT300))</f>
        <v/>
      </c>
      <c r="BB300" s="6598">
        <f>IF(AC300="Extremity",IF(DB300="","",DB300),"")</f>
        <v/>
      </c>
      <c r="BC300" s="6605">
        <f>IF(AC300="Extremity","",IF(CZ300="","",CZ300))</f>
        <v/>
      </c>
      <c r="BD300" s="6598">
        <f>DD300</f>
        <v/>
      </c>
      <c r="BE300" s="6608">
        <f>DE300</f>
        <v/>
      </c>
      <c r="BF300" s="6609">
        <f>DF300*60</f>
        <v/>
      </c>
      <c r="BG300" s="6610">
        <f>BE300</f>
        <v/>
      </c>
      <c r="BH300" s="6609">
        <f>DG300*60</f>
        <v/>
      </c>
      <c r="BI300" s="6609">
        <f>DH300</f>
        <v/>
      </c>
      <c r="BJ300" s="6611"/>
      <c r="BK300" s="6612">
        <f>Overview!$E$7</f>
        <v/>
      </c>
      <c r="BL300" s="6611"/>
      <c r="BM300" s="6609">
        <f>DI300</f>
        <v/>
      </c>
      <c r="BN300" s="6612">
        <f>Overview!$P$153</f>
        <v/>
      </c>
      <c r="BO300" s="6611"/>
      <c r="BP300" s="6611"/>
      <c r="BQ300" s="6595"/>
      <c r="BR300" s="6613"/>
      <c r="BS300" s="1541"/>
      <c r="BT300" s="1864" t="inlineStr">
        <is>
          <t>LTE</t>
        </is>
      </c>
      <c r="BU300" s="1828" t="inlineStr">
        <is>
          <t>FDD1</t>
        </is>
      </c>
      <c r="BV300" s="906">
        <f>Overview!$H$29</f>
        <v/>
      </c>
      <c r="BW300" s="1865"/>
      <c r="BX300" s="1828" t="inlineStr">
        <is>
          <t>Close to ear</t>
        </is>
      </c>
      <c r="BY300" s="7309"/>
      <c r="BZ300" s="1828">
        <f>IF(COUNT('Conducted LTE'!$AH$3:$AH$170)=0,10,INDEX('Conducted LTE'!$M$3:$M$170,MATCH(MAX('Conducted LTE'!$AH$3:$AH$170),'Conducted LTE'!$AH$3:$AH$170,0)))</f>
        <v>10</v>
      </c>
      <c r="CA300" s="6689" t="str">
        <f>CONCATENATE(CA296," - Battery check 2")</f>
        <v>TBD - Battery check 2</v>
      </c>
      <c r="CB300" s="200">
        <v>0</v>
      </c>
      <c r="CC300" s="7310">
        <f>IF(COUNT('Conducted LTE'!$AH$3:$AH$170)=0,18300,INDEX('Conducted LTE'!$T$3:$T$170,MATCH(MAX('Conducted LTE'!$AH$3:$AH$170),'Conducted LTE'!$AH$3:$AH$170,0)))</f>
        <v>18300</v>
      </c>
      <c r="CD300" s="7310">
        <f>IF(COUNT('Conducted LTE'!$AH$3:$AH$170)=0,1950,INDEX('Conducted LTE'!$U$3:$U$170,MATCH(MAX('Conducted LTE'!$AH$3:$AH$170),'Conducted LTE'!$AH$3:$AH$170,0)))</f>
        <v>1950</v>
      </c>
      <c r="CE300" s="7234"/>
      <c r="CF300" s="7234"/>
      <c r="CG300" s="6706"/>
      <c r="CH300" s="6706"/>
      <c r="CI300" s="225">
        <f>BY300</f>
        <v/>
      </c>
      <c r="CJ300" s="237">
        <f>BZ300</f>
        <v/>
      </c>
      <c r="CK300" s="223">
        <f>CA300</f>
        <v/>
      </c>
      <c r="CL300" s="237">
        <f>CC300</f>
        <v/>
      </c>
      <c r="CM300" s="237">
        <f>CD300</f>
        <v/>
      </c>
      <c r="CN300" s="1527"/>
      <c r="CO300" s="1579"/>
      <c r="CP300" s="7214">
        <f>IF(CF300=""," ",IF(ABS(CE300-CF300)&lt;=0.1,"Valid","Not valid"))</f>
        <v/>
      </c>
      <c r="CQ300" s="1674">
        <f> IF(CE300="","",IF(AND(CE300&lt;&gt;"",CF300=""),IF(CE300&gt;=0.8,"Medir+Sig Max","No"),IF(CF300&lt;&gt;"",IF(CF300&gt;=0.8,"Medir+Sig Max","No"),"")))</f>
        <v/>
      </c>
      <c r="CR300" s="6927">
        <f>IF(UPPER($CQ$1)="X",IF(CF300=""," ",IF((ABS(CE300)&lt;5)*AND(ABS(CF300)&lt;5)*AND(ABS(CT300)&lt;5),"Solo si es max","Medir")),IF(CF300=""," ",IF((ABS(CE300)&lt;1)*AND(ABS(CF300)&lt;1)*AND(ABS(CT300)&lt;1),"Solo si es max","Medir")))</f>
        <v/>
      </c>
      <c r="CS300" s="1674"/>
      <c r="CT300" s="220">
        <f>IF(CO300="",IF(AND(CE300="",CF300=""),"",IF(CF300="",IF(DQ300&gt;1,ROUND(DQ300*CE300,3),CE300),IF(DQ300&gt;1,ROUND(DQ300*CF300,3),CF300))),IF(AND(CE300="",CF300=""),"",IF(CF300="",IF(DQ300&gt;1,ROUND(DQ300*CE300*(1/(CO300)),3),CE300*(1/(CO300))),IF(DQ300&gt;1,ROUND(DQ300*CF300*(1/(CO300)),3),CF300*(1/(CO300))))))</f>
        <v/>
      </c>
      <c r="CU300" s="224">
        <f>BY300</f>
        <v/>
      </c>
      <c r="CV300" s="237">
        <f>BZ300</f>
        <v/>
      </c>
      <c r="CW300" s="237">
        <f>CA300</f>
        <v/>
      </c>
      <c r="CX300" s="224">
        <f>CC300</f>
        <v/>
      </c>
      <c r="CY300" s="237">
        <f>CD300</f>
        <v/>
      </c>
      <c r="CZ300" s="7474">
        <f>IF(COUNTIF(Overview!K12:K14,TRUE)&gt;0,1.6,IF(COUNTIF(Overview!L12:L14,TRUE)&gt;0,8,0))</f>
        <v/>
      </c>
      <c r="DA300" s="1788"/>
      <c r="DB300" s="7483"/>
      <c r="DC300" s="844">
        <f>IF(CT300="","",IF(CT300&gt;CZ300,"Fail","Pass"))</f>
        <v/>
      </c>
      <c r="DD300" s="402"/>
      <c r="DE300" s="1565">
        <f>MyTimestamp(DC300)</f>
        <v/>
      </c>
      <c r="DF300" s="1531">
        <f>IF(COUNT(CE300:CH300)=1,15,IF(COUNT(CE300:CH300)=0,0,30))</f>
        <v/>
      </c>
      <c r="DG300" s="1532">
        <f>IF(DF300=0,0,2)</f>
        <v/>
      </c>
      <c r="DH300" s="1866"/>
      <c r="DI300" s="1866"/>
      <c r="DJ300" s="1863"/>
      <c r="DK300" s="1789"/>
      <c r="DL300" s="1574">
        <f>10^(CN300/20)*100-100</f>
        <v/>
      </c>
      <c r="DM300" s="777"/>
      <c r="DN300" s="970"/>
      <c r="DO300" s="777">
        <f>IF(DM300="","",10^(DM300/10))</f>
        <v/>
      </c>
      <c r="DP300" s="777">
        <f>IF(ISNUMBER(DN300)=FALSE,"",10^(DN300/10))</f>
        <v/>
      </c>
      <c r="DQ300" s="1578">
        <f>IF(AND(ISNUMBER(DO300),ISNUMBER(DP300)),IF(DO300/DP300&gt;1,ROUND((DO300)/DP300,3),1),1)</f>
        <v/>
      </c>
      <c r="DR300" s="1541"/>
      <c r="DS300" s="1541"/>
      <c r="DT300" s="1541"/>
      <c r="DU300" s="1541"/>
      <c r="DV300" s="1541"/>
      <c r="DW300" s="1541"/>
      <c r="DX300" s="1541"/>
      <c r="DY300" s="1541"/>
      <c r="DZ300" s="1541"/>
      <c r="EA300" s="1541"/>
      <c r="EB300" s="1541"/>
      <c r="EC300" s="1541"/>
      <c r="ED300" s="1541"/>
      <c r="EE300" s="1541"/>
      <c r="EF300" s="1541"/>
      <c r="EG300" s="1541"/>
      <c r="EH300" s="1541"/>
      <c r="EI300" s="1541"/>
      <c r="EJ300" s="1541"/>
      <c r="EK300" s="1541"/>
      <c r="EL300" s="1541"/>
      <c r="EM300" s="1541"/>
      <c r="EN300" s="1541"/>
      <c r="EO300" s="1541"/>
      <c r="EP300" s="1541"/>
      <c r="EQ300" s="1541"/>
      <c r="ER300" s="1541"/>
      <c r="ES300" s="1541"/>
      <c r="ET300" s="1541"/>
      <c r="EU300" s="1541"/>
      <c r="EV300" s="1541"/>
    </row>
    <row r="301" ht="12.75" x14ac:dyDescent="0.2">
      <c r="A301" s="1541"/>
      <c r="B301" s="1541"/>
      <c r="C301"/>
      <c r="D301" s="1486"/>
      <c r="E301" s="1486"/>
      <c r="F301" s="672" t="inlineStr">
        <is>
          <t>5.3</t>
        </is>
      </c>
      <c r="G301" s="1497"/>
      <c r="H301" s="130">
        <f>BV301</f>
        <v/>
      </c>
      <c r="I301" s="130">
        <f>BW301</f>
        <v/>
      </c>
      <c r="J301" s="1299" t="inlineStr">
        <is>
          <t>LTE</t>
        </is>
      </c>
      <c r="K301" s="1299" t="inlineStr">
        <is>
          <t>FDD1</t>
        </is>
      </c>
      <c r="L301" s="115"/>
      <c r="M301" s="130">
        <v>10</v>
      </c>
      <c r="N301" s="119" t="inlineStr">
        <is>
          <t>QPSK</t>
        </is>
      </c>
      <c r="O301" s="131"/>
      <c r="P301" s="6597"/>
      <c r="Q301" s="131">
        <v>1</v>
      </c>
      <c r="R301" s="131">
        <v>0</v>
      </c>
      <c r="S301" s="130"/>
      <c r="T301" s="130">
        <v>18300</v>
      </c>
      <c r="U301" s="6593">
        <v>1950</v>
      </c>
      <c r="V301" s="119"/>
      <c r="W301" s="1305"/>
      <c r="X301" s="119"/>
      <c r="Y301" s="119"/>
      <c r="Z301" s="119"/>
      <c r="AA301" s="115"/>
      <c r="AB301" s="115"/>
      <c r="AC301" s="1300">
        <f>IF(OR(BX301="Close to Ear",BX301="Close to Head"),"Head",IF(BX301="Extremity","Extremity","Body"))</f>
        <v/>
      </c>
      <c r="AD301" s="1301">
        <f>CA301</f>
        <v/>
      </c>
      <c r="AE301" s="1299">
        <f>CB301</f>
        <v/>
      </c>
      <c r="AF301" s="115"/>
      <c r="AG301" s="1302">
        <f>IF(OR(AZ301="",BA301=""),"N/A",IF(DC301="Pass","P","F"))</f>
        <v/>
      </c>
      <c r="AH301" s="129"/>
      <c r="AI301" s="129"/>
      <c r="AJ301" s="129"/>
      <c r="AK301" s="119"/>
      <c r="AL301" s="115"/>
      <c r="AM301" s="119"/>
      <c r="AN301" s="119"/>
      <c r="AO301" s="692"/>
      <c r="AP301" s="692"/>
      <c r="AQ301" s="692"/>
      <c r="AR301" s="692"/>
      <c r="AS301" s="692"/>
      <c r="AT301" s="1303">
        <f>IF(AC301="Extremity",IF(CG301="","",CG301),"")</f>
        <v/>
      </c>
      <c r="AU301" s="1303">
        <f>IF(AC301="Extremity",IF(CH301="","",CH301),"")</f>
        <v/>
      </c>
      <c r="AV301" s="1304">
        <f>IF(AC301="Extremity","",IF(CE301="","",CE301))</f>
        <v/>
      </c>
      <c r="AW301" s="1304">
        <f>IF(AD301="Extremity","",IF(CF301="","",CF301))</f>
        <v/>
      </c>
      <c r="AX301" s="1305">
        <f>DL301</f>
        <v/>
      </c>
      <c r="AY301" s="1305">
        <f>DQ301</f>
        <v/>
      </c>
      <c r="AZ301" s="3377">
        <f>IF(AC301="Extremity",IF(DA301="","",DA301),"")</f>
        <v/>
      </c>
      <c r="BA301" s="3378">
        <f>IF(AC301="Extremity","",IF(CT301="","",CT301))</f>
        <v/>
      </c>
      <c r="BB301" s="1305">
        <f>IF(AC301="Extremity",IF(DB301="","",DB301),"")</f>
        <v/>
      </c>
      <c r="BC301" s="1304">
        <f>IF(AC301="Extremity","",IF(CZ301="","",CZ301))</f>
        <v/>
      </c>
      <c r="BD301" s="1305">
        <f>DD301</f>
        <v/>
      </c>
      <c r="BE301" s="132">
        <f>DE301</f>
        <v/>
      </c>
      <c r="BF301" s="133">
        <f>DF301*60</f>
        <v/>
      </c>
      <c r="BG301" s="121">
        <f>BE301</f>
        <v/>
      </c>
      <c r="BH301" s="133">
        <f>DG301*60</f>
        <v/>
      </c>
      <c r="BI301" s="133">
        <f>DH301</f>
        <v/>
      </c>
      <c r="BJ301" s="117"/>
      <c r="BK301" s="812">
        <f>Overview!$E$7</f>
        <v/>
      </c>
      <c r="BL301" s="117"/>
      <c r="BM301" s="834">
        <f>DI301</f>
        <v/>
      </c>
      <c r="BN301" s="812">
        <f>Overview!$P$153</f>
        <v/>
      </c>
      <c r="BO301" s="117"/>
      <c r="BP301" s="117"/>
      <c r="BQ301" s="115"/>
      <c r="BR301" s="1478"/>
      <c r="BS301" s="1541"/>
      <c r="BT301" s="1864" t="inlineStr">
        <is>
          <t>LTE</t>
        </is>
      </c>
      <c r="BU301" s="1828" t="inlineStr">
        <is>
          <t>FDD1</t>
        </is>
      </c>
      <c r="BV301" s="906">
        <f>Overview!$H$29</f>
        <v/>
      </c>
      <c r="BW301" s="1865"/>
      <c r="BX301" s="1833" t="inlineStr">
        <is>
          <t>Body</t>
        </is>
      </c>
      <c r="BY301" s="917"/>
      <c r="BZ301" s="1833">
        <f>IF(COUNT('Conducted LTE'!$AH$3:$AH$170)=0,10,INDEX('Conducted LTE'!$M$3:$M$170,MATCH(MAX('Conducted LTE'!$AH$3:$AH$170),'Conducted LTE'!$AH$3:$AH$170,0)))</f>
        <v>10</v>
      </c>
      <c r="CA301" s="1071" t="inlineStr">
        <is>
          <t>Front Face</t>
        </is>
      </c>
      <c r="CB301" s="202">
        <v>5</v>
      </c>
      <c r="CC301" s="1104">
        <f>IF(COUNT('Conducted LTE'!$AH$3:$AH$170)=0,18300,INDEX('Conducted LTE'!$T$3:$T$170,MATCH(MAX('Conducted LTE'!$AH$3:$AH$170),'Conducted LTE'!$AH$3:$AH$170,0)))</f>
        <v>18300</v>
      </c>
      <c r="CD301" s="1104">
        <f>IF(COUNT('Conducted LTE'!$AH$3:$AH$170)=0,1950,INDEX('Conducted LTE'!$U$3:$U$170,MATCH(MAX('Conducted LTE'!$AH$3:$AH$170),'Conducted LTE'!$AH$3:$AH$170,0)))</f>
        <v>1950</v>
      </c>
      <c r="CE301" s="7233"/>
      <c r="CF301" s="7233"/>
      <c r="CG301" s="6705"/>
      <c r="CH301" s="6705"/>
      <c r="CI301" s="225">
        <f>BY301</f>
        <v/>
      </c>
      <c r="CJ301" s="237">
        <f>BZ301</f>
        <v/>
      </c>
      <c r="CK301" s="223">
        <f>CA301</f>
        <v/>
      </c>
      <c r="CL301" s="236">
        <f>CC301</f>
        <v/>
      </c>
      <c r="CM301" s="236">
        <f>CD301</f>
        <v/>
      </c>
      <c r="CN301" s="1526"/>
      <c r="CO301" s="1581"/>
      <c r="CP301" s="891">
        <f>IF(CF301=""," ",IF(ABS(CE301-CF301)&lt;=0.1,"Valid","Not valid"))</f>
        <v/>
      </c>
      <c r="CQ301" s="892">
        <f> IF(CE301="","",IF(AND(CE301&lt;&gt;"",CF301=""),IF(CE301&gt;=0.8,"Medir+Sig Max","No"),IF(CF301&lt;&gt;"",IF(CF301&gt;=0.8,"Medir+Sig Max","No"),"")))</f>
        <v/>
      </c>
      <c r="CR301" s="7224"/>
      <c r="CS301" s="892"/>
      <c r="CT301" s="219">
        <f>IF(CO301="",IF(AND(CE301="",CF301=""),"",IF(CF301="",IF(DQ301&gt;1,ROUND(DQ301*CE301,3),CE301),IF(DQ301&gt;1,ROUND(DQ301*CF301,3),CF301))),IF(AND(CE301="",CF301=""),"",IF(CF301="",IF(DQ301&gt;1,ROUND(DQ301*CE301*(1/(CO301)),3),CE301*(1/(CO301))),IF(DQ301&gt;1,ROUND(DQ301*CF301*(1/(CO301)),3),CF301*(1/(CO301))))))</f>
        <v/>
      </c>
      <c r="CU301" s="224">
        <f>BY301</f>
        <v/>
      </c>
      <c r="CV301" s="237">
        <f>BZ301</f>
        <v/>
      </c>
      <c r="CW301" s="237">
        <f>CA301</f>
        <v/>
      </c>
      <c r="CX301" s="224">
        <f>CC301</f>
        <v/>
      </c>
      <c r="CY301" s="237">
        <f>CD301</f>
        <v/>
      </c>
      <c r="CZ301" s="7476">
        <f>IF(COUNTIF(Overview!K12:K14,TRUE)&gt;0,1.6,IF(COUNTIF(Overview!L12:L14,TRUE)&gt;0,8,0))</f>
        <v/>
      </c>
      <c r="DA301" s="1799"/>
      <c r="DB301" s="7482"/>
      <c r="DC301" s="844">
        <f>IF(CT301="","",IF(CT301&gt;CZ301,"Fail","Pass"))</f>
        <v/>
      </c>
      <c r="DD301" s="399"/>
      <c r="DE301" s="1565">
        <f>MyTimestamp(DC301)</f>
        <v/>
      </c>
      <c r="DF301" s="1531">
        <f>IF(COUNT(CE301:CH301)=1,15,IF(COUNT(CE301:CH301)=0,0,30))</f>
        <v/>
      </c>
      <c r="DG301" s="1532">
        <f>IF(DF301=0,0,2)</f>
        <v/>
      </c>
      <c r="DH301" s="1862"/>
      <c r="DI301" s="1862"/>
      <c r="DJ301" s="1863"/>
      <c r="DK301" s="1782"/>
      <c r="DL301" s="1574">
        <f>10^(CN301/20)*100-100</f>
        <v/>
      </c>
      <c r="DM301" s="776"/>
      <c r="DN301" s="1104"/>
      <c r="DO301" s="776">
        <f>IF(DM301="","",10^(DM301/10))</f>
        <v/>
      </c>
      <c r="DP301" s="776">
        <f>IF(ISNUMBER(DN301)=FALSE,"",10^(DN301/10))</f>
        <v/>
      </c>
      <c r="DQ301" s="1577">
        <f>IF(AND(ISNUMBER(DO301),ISNUMBER(DP301)),IF(DO301/DP301&gt;1,ROUND((DO301)/DP301,3),1),1)</f>
        <v/>
      </c>
      <c r="DR301" s="1541"/>
      <c r="DS301" s="1541"/>
      <c r="DT301" s="1541"/>
      <c r="DU301" s="1541"/>
      <c r="DV301" s="1541"/>
      <c r="DW301" s="1541"/>
      <c r="DX301" s="1541"/>
      <c r="DY301" s="1541"/>
      <c r="DZ301" s="1541"/>
      <c r="EA301" s="1541"/>
      <c r="EB301" s="1541"/>
      <c r="EC301" s="1541"/>
      <c r="ED301" s="1541"/>
      <c r="EE301" s="1541"/>
      <c r="EF301" s="1541"/>
      <c r="EG301" s="1541"/>
      <c r="EH301" s="1541"/>
      <c r="EI301" s="1541"/>
      <c r="EJ301" s="1541"/>
      <c r="EK301" s="1541"/>
      <c r="EL301" s="1541"/>
      <c r="EM301" s="1541"/>
      <c r="EN301" s="1541"/>
      <c r="EO301" s="1541"/>
      <c r="EP301" s="1541"/>
      <c r="EQ301" s="1541"/>
      <c r="ER301" s="1541"/>
      <c r="ES301" s="1541"/>
      <c r="ET301" s="1541"/>
      <c r="EU301" s="1541"/>
      <c r="EV301" s="1541"/>
    </row>
    <row r="302" ht="12.75" x14ac:dyDescent="0.2">
      <c r="A302" s="1541"/>
      <c r="B302" s="1541"/>
      <c r="C302"/>
      <c r="D302" s="1486"/>
      <c r="E302" s="1486"/>
      <c r="F302" s="672" t="inlineStr">
        <is>
          <t>5.3</t>
        </is>
      </c>
      <c r="G302" s="1497"/>
      <c r="H302" s="130">
        <f>BV302</f>
        <v/>
      </c>
      <c r="I302" s="130">
        <f>BW302</f>
        <v/>
      </c>
      <c r="J302" s="1299" t="inlineStr">
        <is>
          <t>LTE</t>
        </is>
      </c>
      <c r="K302" s="1299" t="inlineStr">
        <is>
          <t>FDD1</t>
        </is>
      </c>
      <c r="L302" s="115"/>
      <c r="M302" s="130">
        <v>10</v>
      </c>
      <c r="N302" s="119" t="inlineStr">
        <is>
          <t>QPSK</t>
        </is>
      </c>
      <c r="O302" s="131"/>
      <c r="P302" s="6597"/>
      <c r="Q302" s="131">
        <v>1</v>
      </c>
      <c r="R302" s="131">
        <v>0</v>
      </c>
      <c r="S302" s="130"/>
      <c r="T302" s="130">
        <v>18300</v>
      </c>
      <c r="U302" s="6593">
        <v>1950</v>
      </c>
      <c r="V302" s="119"/>
      <c r="W302" s="1305"/>
      <c r="X302" s="119"/>
      <c r="Y302" s="119"/>
      <c r="Z302" s="119"/>
      <c r="AA302" s="115"/>
      <c r="AB302" s="115"/>
      <c r="AC302" s="1300">
        <f>IF(OR(BX302="Close to Ear",BX302="Close to Head"),"Head",IF(BX302="Extremity","Extremity","Body"))</f>
        <v/>
      </c>
      <c r="AD302" s="1301">
        <f>CA302</f>
        <v/>
      </c>
      <c r="AE302" s="1299">
        <f>CB302</f>
        <v/>
      </c>
      <c r="AF302" s="115"/>
      <c r="AG302" s="1302">
        <f>IF(OR(AZ302="",BA302=""),"N/A",IF(DC302="Pass","P","F"))</f>
        <v/>
      </c>
      <c r="AH302" s="129"/>
      <c r="AI302" s="129"/>
      <c r="AJ302" s="129"/>
      <c r="AK302" s="119"/>
      <c r="AL302" s="115"/>
      <c r="AM302" s="119"/>
      <c r="AN302" s="119"/>
      <c r="AO302" s="692"/>
      <c r="AP302" s="692"/>
      <c r="AQ302" s="692"/>
      <c r="AR302" s="692"/>
      <c r="AS302" s="692"/>
      <c r="AT302" s="1303">
        <f>IF(AC302="Extremity",IF(CG302="","",CG302),"")</f>
        <v/>
      </c>
      <c r="AU302" s="1303">
        <f>IF(AC302="Extremity",IF(CH302="","",CH302),"")</f>
        <v/>
      </c>
      <c r="AV302" s="1304">
        <f>IF(AC302="Extremity","",IF(CE302="","",CE302))</f>
        <v/>
      </c>
      <c r="AW302" s="1304">
        <f>IF(AD302="Extremity","",IF(CF302="","",CF302))</f>
        <v/>
      </c>
      <c r="AX302" s="1305">
        <f>DL302</f>
        <v/>
      </c>
      <c r="AY302" s="1305">
        <f>DQ302</f>
        <v/>
      </c>
      <c r="AZ302" s="3377">
        <f>IF(AC302="Extremity",IF(DA302="","",DA302),"")</f>
        <v/>
      </c>
      <c r="BA302" s="3378">
        <f>IF(AC302="Extremity","",IF(CT302="","",CT302))</f>
        <v/>
      </c>
      <c r="BB302" s="1305">
        <f>IF(AC302="Extremity",IF(DB302="","",DB302),"")</f>
        <v/>
      </c>
      <c r="BC302" s="1304">
        <f>IF(AC302="Extremity","",IF(CZ302="","",CZ302))</f>
        <v/>
      </c>
      <c r="BD302" s="1305">
        <f>DD302</f>
        <v/>
      </c>
      <c r="BE302" s="132">
        <f>DE302</f>
        <v/>
      </c>
      <c r="BF302" s="133">
        <f>DF302*60</f>
        <v/>
      </c>
      <c r="BG302" s="121">
        <f>BE302</f>
        <v/>
      </c>
      <c r="BH302" s="133">
        <f>DG302*60</f>
        <v/>
      </c>
      <c r="BI302" s="133">
        <f>DH302</f>
        <v/>
      </c>
      <c r="BJ302" s="117"/>
      <c r="BK302" s="812">
        <f>Overview!$E$7</f>
        <v/>
      </c>
      <c r="BL302" s="117"/>
      <c r="BM302" s="834">
        <f>DI302</f>
        <v/>
      </c>
      <c r="BN302" s="812">
        <f>Overview!$P$153</f>
        <v/>
      </c>
      <c r="BO302" s="117"/>
      <c r="BP302" s="117"/>
      <c r="BQ302" s="115"/>
      <c r="BR302" s="1478"/>
      <c r="BS302" s="1541"/>
      <c r="BT302" s="1864" t="inlineStr">
        <is>
          <t>LTE</t>
        </is>
      </c>
      <c r="BU302" s="1828" t="inlineStr">
        <is>
          <t>FDD1</t>
        </is>
      </c>
      <c r="BV302" s="906">
        <f>Overview!$H$29</f>
        <v/>
      </c>
      <c r="BW302" s="1865"/>
      <c r="BX302" s="1828" t="inlineStr">
        <is>
          <t>Body</t>
        </is>
      </c>
      <c r="BY302" s="916"/>
      <c r="BZ302" s="1828">
        <f>IF(COUNT('Conducted LTE'!$AH$3:$AH$170)=0,10,INDEX('Conducted LTE'!$M$3:$M$170,MATCH(MAX('Conducted LTE'!$AH$3:$AH$170),'Conducted LTE'!$AH$3:$AH$170,0)))</f>
        <v>10</v>
      </c>
      <c r="CA302" s="1072" t="inlineStr">
        <is>
          <t>Back Face</t>
        </is>
      </c>
      <c r="CB302" s="200">
        <v>5</v>
      </c>
      <c r="CC302" s="976">
        <f>IF(COUNT('Conducted LTE'!$AH$3:$AH$170)=0,18300,INDEX('Conducted LTE'!$T$3:$T$170,MATCH(MAX('Conducted LTE'!$AH$3:$AH$170),'Conducted LTE'!$AH$3:$AH$170,0)))</f>
        <v>18300</v>
      </c>
      <c r="CD302" s="976">
        <f>IF(COUNT('Conducted LTE'!$AH$3:$AH$170)=0,1950,INDEX('Conducted LTE'!$U$3:$U$170,MATCH(MAX('Conducted LTE'!$AH$3:$AH$170),'Conducted LTE'!$AH$3:$AH$170,0)))</f>
        <v>1950</v>
      </c>
      <c r="CE302" s="7234"/>
      <c r="CF302" s="7234"/>
      <c r="CG302" s="6706"/>
      <c r="CH302" s="6706"/>
      <c r="CI302" s="225">
        <f>BY302</f>
        <v/>
      </c>
      <c r="CJ302" s="237">
        <f>BZ302</f>
        <v/>
      </c>
      <c r="CK302" s="223">
        <f>CA302</f>
        <v/>
      </c>
      <c r="CL302" s="237">
        <f>CC302</f>
        <v/>
      </c>
      <c r="CM302" s="237">
        <f>CD302</f>
        <v/>
      </c>
      <c r="CN302" s="1527"/>
      <c r="CO302" s="1579"/>
      <c r="CP302" s="7214">
        <f>IF(CF302=""," ",IF(ABS(CE302-CF302)&lt;=0.1,"Valid","Not valid"))</f>
        <v/>
      </c>
      <c r="CQ302" s="1674">
        <f> IF(CE302="","",IF(AND(CE302&lt;&gt;"",CF302=""),IF(CE302&gt;=0.8,"Medir+Sig Max","No"),IF(CF302&lt;&gt;"",IF(CF302&gt;=0.8,"Medir+Sig Max","No"),"")))</f>
        <v/>
      </c>
      <c r="CR302" s="6927"/>
      <c r="CS302" s="1674"/>
      <c r="CT302" s="220">
        <f>IF(CO302="",IF(AND(CE302="",CF302=""),"",IF(CF302="",IF(DQ302&gt;1,ROUND(DQ302*CE302,3),CE302),IF(DQ302&gt;1,ROUND(DQ302*CF302,3),CF302))),IF(AND(CE302="",CF302=""),"",IF(CF302="",IF(DQ302&gt;1,ROUND(DQ302*CE302*(1/(CO302)),3),CE302*(1/(CO302))),IF(DQ302&gt;1,ROUND(DQ302*CF302*(1/(CO302)),3),CF302*(1/(CO302))))))</f>
        <v/>
      </c>
      <c r="CU302" s="224">
        <f>BY302</f>
        <v/>
      </c>
      <c r="CV302" s="237">
        <f>BZ302</f>
        <v/>
      </c>
      <c r="CW302" s="237">
        <f>CA302</f>
        <v/>
      </c>
      <c r="CX302" s="224">
        <f>CC302</f>
        <v/>
      </c>
      <c r="CY302" s="237">
        <f>CD302</f>
        <v/>
      </c>
      <c r="CZ302" s="7474">
        <f>IF(COUNTIF(Overview!K12:K14,TRUE)&gt;0,1.6,IF(COUNTIF(Overview!L12:L14,TRUE)&gt;0,8,0))</f>
        <v/>
      </c>
      <c r="DA302" s="1788"/>
      <c r="DB302" s="7483"/>
      <c r="DC302" s="844">
        <f>IF(CT302="","",IF(CT302&gt;CZ302,"Fail","Pass"))</f>
        <v/>
      </c>
      <c r="DD302" s="402"/>
      <c r="DE302" s="1565">
        <f>MyTimestamp(DC302)</f>
        <v/>
      </c>
      <c r="DF302" s="1531">
        <f>IF(COUNT(CE302:CH302)=1,15,IF(COUNT(CE302:CH302)=0,0,30))</f>
        <v/>
      </c>
      <c r="DG302" s="1532">
        <f>IF(DF302=0,0,2)</f>
        <v/>
      </c>
      <c r="DH302" s="1866"/>
      <c r="DI302" s="1866"/>
      <c r="DJ302" s="1863"/>
      <c r="DK302" s="1789"/>
      <c r="DL302" s="1574">
        <f>10^(CN302/20)*100-100</f>
        <v/>
      </c>
      <c r="DM302" s="777"/>
      <c r="DN302" s="976"/>
      <c r="DO302" s="777">
        <f>IF(DM302="","",10^(DM302/10))</f>
        <v/>
      </c>
      <c r="DP302" s="777">
        <f>IF(ISNUMBER(DN302)=FALSE,"",10^(DN302/10))</f>
        <v/>
      </c>
      <c r="DQ302" s="1578">
        <f>IF(AND(ISNUMBER(DO302),ISNUMBER(DP302)),IF(DO302/DP302&gt;1,ROUND((DO302)/DP302,3),1),1)</f>
        <v/>
      </c>
      <c r="DR302" s="1541"/>
      <c r="DS302" s="1541"/>
      <c r="DT302" s="1541"/>
      <c r="DU302" s="1541"/>
      <c r="DV302" s="1541"/>
      <c r="DW302" s="1541"/>
      <c r="DX302" s="1541"/>
      <c r="DY302" s="1541"/>
      <c r="DZ302" s="1541"/>
      <c r="EA302" s="1541"/>
      <c r="EB302" s="1541"/>
      <c r="EC302" s="1541"/>
      <c r="ED302" s="1541"/>
      <c r="EE302" s="1541"/>
      <c r="EF302" s="1541"/>
      <c r="EG302" s="1541"/>
      <c r="EH302" s="1541"/>
      <c r="EI302" s="1541"/>
      <c r="EJ302" s="1541"/>
      <c r="EK302" s="1541"/>
      <c r="EL302" s="1541"/>
      <c r="EM302" s="1541"/>
      <c r="EN302" s="1541"/>
      <c r="EO302" s="1541"/>
      <c r="EP302" s="1541"/>
      <c r="EQ302" s="1541"/>
      <c r="ER302" s="1541"/>
      <c r="ES302" s="1541"/>
      <c r="ET302" s="1541"/>
      <c r="EU302" s="1541"/>
      <c r="EV302" s="1541"/>
    </row>
    <row r="303" ht="12.75" x14ac:dyDescent="0.2">
      <c r="A303" s="1541"/>
      <c r="B303" s="1541"/>
      <c r="C303"/>
      <c r="D303" s="1486"/>
      <c r="E303" s="1486"/>
      <c r="F303" s="672" t="inlineStr">
        <is>
          <t>5.3</t>
        </is>
      </c>
      <c r="G303" s="1497"/>
      <c r="H303" s="130">
        <f>BV303</f>
        <v/>
      </c>
      <c r="I303" s="130">
        <f>BW303</f>
        <v/>
      </c>
      <c r="J303" s="1299" t="inlineStr">
        <is>
          <t>LTE</t>
        </is>
      </c>
      <c r="K303" s="1299" t="inlineStr">
        <is>
          <t>FDD1</t>
        </is>
      </c>
      <c r="L303" s="115"/>
      <c r="M303" s="130">
        <v>10</v>
      </c>
      <c r="N303" s="119" t="inlineStr">
        <is>
          <t>QPSK</t>
        </is>
      </c>
      <c r="O303" s="131"/>
      <c r="P303" s="6597"/>
      <c r="Q303" s="131">
        <v>1</v>
      </c>
      <c r="R303" s="131">
        <v>0</v>
      </c>
      <c r="S303" s="130"/>
      <c r="T303" s="130">
        <v>18300</v>
      </c>
      <c r="U303" s="6593">
        <v>1950</v>
      </c>
      <c r="V303" s="119"/>
      <c r="W303" s="1305"/>
      <c r="X303" s="119"/>
      <c r="Y303" s="119"/>
      <c r="Z303" s="119"/>
      <c r="AA303" s="115"/>
      <c r="AB303" s="115"/>
      <c r="AC303" s="1300">
        <f>IF(OR(BX303="Close to Ear",BX303="Close to Head"),"Head",IF(BX303="Extremity","Extremity","Body"))</f>
        <v/>
      </c>
      <c r="AD303" s="1301">
        <f>CA303</f>
        <v/>
      </c>
      <c r="AE303" s="1299">
        <f>CB303</f>
        <v/>
      </c>
      <c r="AF303" s="115"/>
      <c r="AG303" s="1302">
        <f>IF(OR(AZ303="",BA303=""),"N/A",IF(DC303="Pass","P","F"))</f>
        <v/>
      </c>
      <c r="AH303" s="129"/>
      <c r="AI303" s="129"/>
      <c r="AJ303" s="129"/>
      <c r="AK303" s="119"/>
      <c r="AL303" s="115"/>
      <c r="AM303" s="119"/>
      <c r="AN303" s="119"/>
      <c r="AO303" s="692"/>
      <c r="AP303" s="692"/>
      <c r="AQ303" s="692"/>
      <c r="AR303" s="692"/>
      <c r="AS303" s="692"/>
      <c r="AT303" s="1303">
        <f>IF(AC303="Extremity",IF(CG303="","",CG303),"")</f>
        <v/>
      </c>
      <c r="AU303" s="1303">
        <f>IF(AC303="Extremity",IF(CH303="","",CH303),"")</f>
        <v/>
      </c>
      <c r="AV303" s="1304">
        <f>IF(AC303="Extremity","",IF(CE303="","",CE303))</f>
        <v/>
      </c>
      <c r="AW303" s="1304">
        <f>IF(AD303="Extremity","",IF(CF303="","",CF303))</f>
        <v/>
      </c>
      <c r="AX303" s="1305">
        <f>DL303</f>
        <v/>
      </c>
      <c r="AY303" s="1305">
        <f>DQ303</f>
        <v/>
      </c>
      <c r="AZ303" s="3377">
        <f>IF(AC303="Extremity",IF(DA303="","",DA303),"")</f>
        <v/>
      </c>
      <c r="BA303" s="3378">
        <f>IF(AC303="Extremity","",IF(CT303="","",CT303))</f>
        <v/>
      </c>
      <c r="BB303" s="1305">
        <f>IF(AC303="Extremity",IF(DB303="","",DB303),"")</f>
        <v/>
      </c>
      <c r="BC303" s="1304">
        <f>IF(AC303="Extremity","",IF(CZ303="","",CZ303))</f>
        <v/>
      </c>
      <c r="BD303" s="1305">
        <f>DD303</f>
        <v/>
      </c>
      <c r="BE303" s="132">
        <f>DE303</f>
        <v/>
      </c>
      <c r="BF303" s="133">
        <f>DF303*60</f>
        <v/>
      </c>
      <c r="BG303" s="121">
        <f>BE303</f>
        <v/>
      </c>
      <c r="BH303" s="133">
        <f>DG303*60</f>
        <v/>
      </c>
      <c r="BI303" s="133">
        <f>DH303</f>
        <v/>
      </c>
      <c r="BJ303" s="117"/>
      <c r="BK303" s="812">
        <f>Overview!$E$7</f>
        <v/>
      </c>
      <c r="BL303" s="117"/>
      <c r="BM303" s="834">
        <f>DI303</f>
        <v/>
      </c>
      <c r="BN303" s="812">
        <f>Overview!$P$153</f>
        <v/>
      </c>
      <c r="BO303" s="117"/>
      <c r="BP303" s="117"/>
      <c r="BQ303" s="115"/>
      <c r="BR303" s="1478"/>
      <c r="BS303" s="1541"/>
      <c r="BT303" s="1864" t="inlineStr">
        <is>
          <t>LTE</t>
        </is>
      </c>
      <c r="BU303" s="1828" t="inlineStr">
        <is>
          <t>FDD1</t>
        </is>
      </c>
      <c r="BV303" s="906">
        <f>Overview!$H$29</f>
        <v/>
      </c>
      <c r="BW303" s="1865"/>
      <c r="BX303" s="1828" t="inlineStr">
        <is>
          <t>Body</t>
        </is>
      </c>
      <c r="BY303" s="918"/>
      <c r="BZ303" s="1828">
        <f>IF(COUNT('Conducted LTE'!$AH$3:$AH$170)=0,10,INDEX('Conducted LTE'!$M$3:$M$170,MATCH(MAX('Conducted LTE'!$AH$3:$AH$170),'Conducted LTE'!$AH$3:$AH$170,0)))</f>
        <v>10</v>
      </c>
      <c r="CA303" s="1072" t="inlineStr">
        <is>
          <t>Left Edge</t>
        </is>
      </c>
      <c r="CB303" s="200">
        <v>5</v>
      </c>
      <c r="CC303" s="976">
        <f>IF(COUNT('Conducted LTE'!$AH$3:$AH$170)=0,18300,INDEX('Conducted LTE'!$T$3:$T$170,MATCH(MAX('Conducted LTE'!$AH$3:$AH$170),'Conducted LTE'!$AH$3:$AH$170,0)))</f>
        <v>18300</v>
      </c>
      <c r="CD303" s="976">
        <f>IF(COUNT('Conducted LTE'!$AH$3:$AH$170)=0,1950,INDEX('Conducted LTE'!$U$3:$U$170,MATCH(MAX('Conducted LTE'!$AH$3:$AH$170),'Conducted LTE'!$AH$3:$AH$170,0)))</f>
        <v>1950</v>
      </c>
      <c r="CE303" s="7234"/>
      <c r="CF303" s="7234"/>
      <c r="CG303" s="6706"/>
      <c r="CH303" s="6706"/>
      <c r="CI303" s="225">
        <f>BY303</f>
        <v/>
      </c>
      <c r="CJ303" s="237">
        <f>BZ303</f>
        <v/>
      </c>
      <c r="CK303" s="223">
        <f>CA303</f>
        <v/>
      </c>
      <c r="CL303" s="237">
        <f>CC303</f>
        <v/>
      </c>
      <c r="CM303" s="237">
        <f>CD303</f>
        <v/>
      </c>
      <c r="CN303" s="1527"/>
      <c r="CO303" s="1579"/>
      <c r="CP303" s="7214">
        <f>IF(CF303=""," ",IF(ABS(CE303-CF303)&lt;=0.1,"Valid","Not valid"))</f>
        <v/>
      </c>
      <c r="CQ303" s="1674">
        <f> IF(CE303="","",IF(AND(CE303&lt;&gt;"",CF303=""),IF(CE303&gt;=0.8,"Medir+Sig Max","No"),IF(CF303&lt;&gt;"",IF(CF303&gt;=0.8,"Medir+Sig Max","No"),"")))</f>
        <v/>
      </c>
      <c r="CR303" s="6927"/>
      <c r="CS303" s="1674"/>
      <c r="CT303" s="220">
        <f>IF(CO303="",IF(AND(CE303="",CF303=""),"",IF(CF303="",IF(DQ303&gt;1,ROUND(DQ303*CE303,3),CE303),IF(DQ303&gt;1,ROUND(DQ303*CF303,3),CF303))),IF(AND(CE303="",CF303=""),"",IF(CF303="",IF(DQ303&gt;1,ROUND(DQ303*CE303*(1/(CO303)),3),CE303*(1/(CO303))),IF(DQ303&gt;1,ROUND(DQ303*CF303*(1/(CO303)),3),CF303*(1/(CO303))))))</f>
        <v/>
      </c>
      <c r="CU303" s="224">
        <f>BY303</f>
        <v/>
      </c>
      <c r="CV303" s="237">
        <f>BZ303</f>
        <v/>
      </c>
      <c r="CW303" s="237">
        <f>CA303</f>
        <v/>
      </c>
      <c r="CX303" s="224">
        <f>CC303</f>
        <v/>
      </c>
      <c r="CY303" s="237">
        <f>CD303</f>
        <v/>
      </c>
      <c r="CZ303" s="7474">
        <f>IF(COUNTIF(Overview!K12:K14,TRUE)&gt;0,1.6,IF(COUNTIF(Overview!L12:L14,TRUE)&gt;0,8,0))</f>
        <v/>
      </c>
      <c r="DA303" s="1788"/>
      <c r="DB303" s="7483"/>
      <c r="DC303" s="844">
        <f>IF(CT303="","",IF(CT303&gt;CZ303,"Fail","Pass"))</f>
        <v/>
      </c>
      <c r="DD303" s="402"/>
      <c r="DE303" s="1565">
        <f>MyTimestamp(DC303)</f>
        <v/>
      </c>
      <c r="DF303" s="1531">
        <f>IF(COUNT(CE303:CH303)=1,15,IF(COUNT(CE303:CH303)=0,0,30))</f>
        <v/>
      </c>
      <c r="DG303" s="1532">
        <f>IF(DF303=0,0,2)</f>
        <v/>
      </c>
      <c r="DH303" s="1866"/>
      <c r="DI303" s="1866"/>
      <c r="DJ303" s="1863"/>
      <c r="DK303" s="1789"/>
      <c r="DL303" s="1574">
        <f>10^(CN303/20)*100-100</f>
        <v/>
      </c>
      <c r="DM303" s="777"/>
      <c r="DN303" s="976"/>
      <c r="DO303" s="777">
        <f>IF(DM303="","",10^(DM303/10))</f>
        <v/>
      </c>
      <c r="DP303" s="777">
        <f>IF(ISNUMBER(DN303)=FALSE,"",10^(DN303/10))</f>
        <v/>
      </c>
      <c r="DQ303" s="1578">
        <f>IF(AND(ISNUMBER(DO303),ISNUMBER(DP303)),IF(DO303/DP303&gt;1,ROUND((DO303)/DP303,3),1),1)</f>
        <v/>
      </c>
      <c r="DR303" s="1541"/>
      <c r="DS303" s="1541"/>
      <c r="DT303" s="1541"/>
      <c r="DU303" s="1541"/>
      <c r="DV303" s="1541"/>
      <c r="DW303" s="1541"/>
      <c r="DX303" s="1541"/>
      <c r="DY303" s="1541"/>
      <c r="DZ303" s="1541"/>
      <c r="EA303" s="1541"/>
      <c r="EB303" s="1541"/>
      <c r="EC303" s="1541"/>
      <c r="ED303" s="1541"/>
      <c r="EE303" s="1541"/>
      <c r="EF303" s="1541"/>
      <c r="EG303" s="1541"/>
      <c r="EH303" s="1541"/>
      <c r="EI303" s="1541"/>
      <c r="EJ303" s="1541"/>
      <c r="EK303" s="1541"/>
      <c r="EL303" s="1541"/>
      <c r="EM303" s="1541"/>
      <c r="EN303" s="1541"/>
      <c r="EO303" s="1541"/>
      <c r="EP303" s="1541"/>
      <c r="EQ303" s="1541"/>
      <c r="ER303" s="1541"/>
      <c r="ES303" s="1541"/>
      <c r="ET303" s="1541"/>
      <c r="EU303" s="1541"/>
      <c r="EV303" s="1541"/>
    </row>
    <row r="304" ht="12.75" x14ac:dyDescent="0.2">
      <c r="A304" s="1541"/>
      <c r="B304" s="1541"/>
      <c r="C304"/>
      <c r="D304" s="1486"/>
      <c r="E304" s="1486"/>
      <c r="F304" s="672" t="inlineStr">
        <is>
          <t>5.3</t>
        </is>
      </c>
      <c r="G304" s="1497"/>
      <c r="H304" s="130">
        <f>BV304</f>
        <v/>
      </c>
      <c r="I304" s="130">
        <f>BW304</f>
        <v/>
      </c>
      <c r="J304" s="1299" t="inlineStr">
        <is>
          <t>LTE</t>
        </is>
      </c>
      <c r="K304" s="1299" t="inlineStr">
        <is>
          <t>FDD1</t>
        </is>
      </c>
      <c r="L304" s="115"/>
      <c r="M304" s="130">
        <v>10</v>
      </c>
      <c r="N304" s="119" t="inlineStr">
        <is>
          <t>QPSK</t>
        </is>
      </c>
      <c r="O304" s="131"/>
      <c r="P304" s="6597"/>
      <c r="Q304" s="131">
        <v>1</v>
      </c>
      <c r="R304" s="131">
        <v>0</v>
      </c>
      <c r="S304" s="130"/>
      <c r="T304" s="130">
        <v>18300</v>
      </c>
      <c r="U304" s="6593">
        <v>1950</v>
      </c>
      <c r="V304" s="119"/>
      <c r="W304" s="1305"/>
      <c r="X304" s="119"/>
      <c r="Y304" s="119"/>
      <c r="Z304" s="119"/>
      <c r="AA304" s="115"/>
      <c r="AB304" s="115"/>
      <c r="AC304" s="1300">
        <f>IF(OR(BX304="Close to Ear",BX304="Close to Head"),"Head",IF(BX304="Extremity","Extremity","Body"))</f>
        <v/>
      </c>
      <c r="AD304" s="1301">
        <f>CA304</f>
        <v/>
      </c>
      <c r="AE304" s="1299">
        <f>CB304</f>
        <v/>
      </c>
      <c r="AF304" s="115"/>
      <c r="AG304" s="1302">
        <f>IF(OR(AZ304="",BA304=""),"N/A",IF(DC304="Pass","P","F"))</f>
        <v/>
      </c>
      <c r="AH304" s="129"/>
      <c r="AI304" s="129"/>
      <c r="AJ304" s="129"/>
      <c r="AK304" s="119"/>
      <c r="AL304" s="115"/>
      <c r="AM304" s="119"/>
      <c r="AN304" s="119"/>
      <c r="AO304" s="692"/>
      <c r="AP304" s="692"/>
      <c r="AQ304" s="692"/>
      <c r="AR304" s="692"/>
      <c r="AS304" s="692"/>
      <c r="AT304" s="1303">
        <f>IF(AC304="Extremity",IF(CG304="","",CG304),"")</f>
        <v/>
      </c>
      <c r="AU304" s="1303">
        <f>IF(AC304="Extremity",IF(CH304="","",CH304),"")</f>
        <v/>
      </c>
      <c r="AV304" s="1304">
        <f>IF(AC304="Extremity","",IF(CE304="","",CE304))</f>
        <v/>
      </c>
      <c r="AW304" s="1304">
        <f>IF(AD304="Extremity","",IF(CF304="","",CF304))</f>
        <v/>
      </c>
      <c r="AX304" s="1305">
        <f>DL304</f>
        <v/>
      </c>
      <c r="AY304" s="1305">
        <f>DQ304</f>
        <v/>
      </c>
      <c r="AZ304" s="3377">
        <f>IF(AC304="Extremity",IF(DA304="","",DA304),"")</f>
        <v/>
      </c>
      <c r="BA304" s="3378">
        <f>IF(AC304="Extremity","",IF(CT304="","",CT304))</f>
        <v/>
      </c>
      <c r="BB304" s="1305">
        <f>IF(AC304="Extremity",IF(DB304="","",DB304),"")</f>
        <v/>
      </c>
      <c r="BC304" s="1304">
        <f>IF(AC304="Extremity","",IF(CZ304="","",CZ304))</f>
        <v/>
      </c>
      <c r="BD304" s="1305">
        <f>DD304</f>
        <v/>
      </c>
      <c r="BE304" s="132">
        <f>DE304</f>
        <v/>
      </c>
      <c r="BF304" s="133">
        <f>DF304*60</f>
        <v/>
      </c>
      <c r="BG304" s="121">
        <f>BE304</f>
        <v/>
      </c>
      <c r="BH304" s="133">
        <f>DG304*60</f>
        <v/>
      </c>
      <c r="BI304" s="133">
        <f>DH304</f>
        <v/>
      </c>
      <c r="BJ304" s="117"/>
      <c r="BK304" s="812">
        <f>Overview!$E$7</f>
        <v/>
      </c>
      <c r="BL304" s="117"/>
      <c r="BM304" s="834">
        <f>DI304</f>
        <v/>
      </c>
      <c r="BN304" s="812">
        <f>Overview!$P$153</f>
        <v/>
      </c>
      <c r="BO304" s="117"/>
      <c r="BP304" s="117"/>
      <c r="BQ304" s="115"/>
      <c r="BR304" s="1478"/>
      <c r="BS304" s="1541"/>
      <c r="BT304" s="1864" t="inlineStr">
        <is>
          <t>LTE</t>
        </is>
      </c>
      <c r="BU304" s="1828" t="inlineStr">
        <is>
          <t>FDD1</t>
        </is>
      </c>
      <c r="BV304" s="906">
        <f>Overview!$H$29</f>
        <v/>
      </c>
      <c r="BW304" s="1865"/>
      <c r="BX304" s="1828" t="inlineStr">
        <is>
          <t>Body</t>
        </is>
      </c>
      <c r="BY304" s="916"/>
      <c r="BZ304" s="1828">
        <f>IF(COUNT('Conducted LTE'!$AH$3:$AH$170)=0,10,INDEX('Conducted LTE'!$M$3:$M$170,MATCH(MAX('Conducted LTE'!$AH$3:$AH$170),'Conducted LTE'!$AH$3:$AH$170,0)))</f>
        <v>10</v>
      </c>
      <c r="CA304" s="1072" t="inlineStr">
        <is>
          <t>Right Edge</t>
        </is>
      </c>
      <c r="CB304" s="200">
        <v>5</v>
      </c>
      <c r="CC304" s="976">
        <f>IF(COUNT('Conducted LTE'!$AH$3:$AH$170)=0,18300,INDEX('Conducted LTE'!$T$3:$T$170,MATCH(MAX('Conducted LTE'!$AH$3:$AH$170),'Conducted LTE'!$AH$3:$AH$170,0)))</f>
        <v>18300</v>
      </c>
      <c r="CD304" s="976">
        <f>IF(COUNT('Conducted LTE'!$AH$3:$AH$170)=0,1950,INDEX('Conducted LTE'!$U$3:$U$170,MATCH(MAX('Conducted LTE'!$AH$3:$AH$170),'Conducted LTE'!$AH$3:$AH$170,0)))</f>
        <v>1950</v>
      </c>
      <c r="CE304" s="7234"/>
      <c r="CF304" s="7234"/>
      <c r="CG304" s="6706"/>
      <c r="CH304" s="6706"/>
      <c r="CI304" s="225">
        <f>BY304</f>
        <v/>
      </c>
      <c r="CJ304" s="237">
        <f>BZ304</f>
        <v/>
      </c>
      <c r="CK304" s="223">
        <f>CA304</f>
        <v/>
      </c>
      <c r="CL304" s="237">
        <f>CC304</f>
        <v/>
      </c>
      <c r="CM304" s="237">
        <f>CD304</f>
        <v/>
      </c>
      <c r="CN304" s="1527"/>
      <c r="CO304" s="1579"/>
      <c r="CP304" s="7214">
        <f>IF(CF304=""," ",IF(ABS(CE304-CF304)&lt;=0.1,"Valid","Not valid"))</f>
        <v/>
      </c>
      <c r="CQ304" s="1674">
        <f> IF(CE304="","",IF(AND(CE304&lt;&gt;"",CF304=""),IF(CE304&gt;=0.8,"Medir+Sig Max","No"),IF(CF304&lt;&gt;"",IF(CF304&gt;=0.8,"Medir+Sig Max","No"),"")))</f>
        <v/>
      </c>
      <c r="CR304" s="6927"/>
      <c r="CS304" s="1674"/>
      <c r="CT304" s="220">
        <f>IF(CO304="",IF(AND(CE304="",CF304=""),"",IF(CF304="",IF(DQ304&gt;1,ROUND(DQ304*CE304,3),CE304),IF(DQ304&gt;1,ROUND(DQ304*CF304,3),CF304))),IF(AND(CE304="",CF304=""),"",IF(CF304="",IF(DQ304&gt;1,ROUND(DQ304*CE304*(1/(CO304)),3),CE304*(1/(CO304))),IF(DQ304&gt;1,ROUND(DQ304*CF304*(1/(CO304)),3),CF304*(1/(CO304))))))</f>
        <v/>
      </c>
      <c r="CU304" s="224">
        <f>BY304</f>
        <v/>
      </c>
      <c r="CV304" s="237">
        <f>BZ304</f>
        <v/>
      </c>
      <c r="CW304" s="237">
        <f>CA304</f>
        <v/>
      </c>
      <c r="CX304" s="224">
        <f>CC304</f>
        <v/>
      </c>
      <c r="CY304" s="237">
        <f>CD304</f>
        <v/>
      </c>
      <c r="CZ304" s="7474">
        <f>IF(COUNTIF(Overview!K12:K14,TRUE)&gt;0,1.6,IF(COUNTIF(Overview!L12:L14,TRUE)&gt;0,8,0))</f>
        <v/>
      </c>
      <c r="DA304" s="1788"/>
      <c r="DB304" s="7483"/>
      <c r="DC304" s="844">
        <f>IF(CT304="","",IF(CT304&gt;CZ304,"Fail","Pass"))</f>
        <v/>
      </c>
      <c r="DD304" s="402"/>
      <c r="DE304" s="1565">
        <f>MyTimestamp(DC304)</f>
        <v/>
      </c>
      <c r="DF304" s="1531">
        <f>IF(COUNT(CE304:CH304)=1,15,IF(COUNT(CE304:CH304)=0,0,30))</f>
        <v/>
      </c>
      <c r="DG304" s="1532">
        <f>IF(DF304=0,0,2)</f>
        <v/>
      </c>
      <c r="DH304" s="1866"/>
      <c r="DI304" s="1866"/>
      <c r="DJ304" s="1863"/>
      <c r="DK304" s="1789"/>
      <c r="DL304" s="1574">
        <f>10^(CN304/20)*100-100</f>
        <v/>
      </c>
      <c r="DM304" s="777"/>
      <c r="DN304" s="976"/>
      <c r="DO304" s="777">
        <f>IF(DM304="","",10^(DM304/10))</f>
        <v/>
      </c>
      <c r="DP304" s="777">
        <f>IF(ISNUMBER(DN304)=FALSE,"",10^(DN304/10))</f>
        <v/>
      </c>
      <c r="DQ304" s="1578">
        <f>IF(AND(ISNUMBER(DO304),ISNUMBER(DP304)),IF(DO304/DP304&gt;1,ROUND((DO304)/DP304,3),1),1)</f>
        <v/>
      </c>
      <c r="DR304" s="1541"/>
      <c r="DS304" s="1541"/>
      <c r="DT304" s="1541"/>
      <c r="DU304" s="1541"/>
      <c r="DV304" s="1541"/>
      <c r="DW304" s="1541"/>
      <c r="DX304" s="1541"/>
      <c r="DY304" s="1541"/>
      <c r="DZ304" s="1541"/>
      <c r="EA304" s="1541"/>
      <c r="EB304" s="1541"/>
      <c r="EC304" s="1541"/>
      <c r="ED304" s="1541"/>
      <c r="EE304" s="1541"/>
      <c r="EF304" s="1541"/>
      <c r="EG304" s="1541"/>
      <c r="EH304" s="1541"/>
      <c r="EI304" s="1541"/>
      <c r="EJ304" s="1541"/>
      <c r="EK304" s="1541"/>
      <c r="EL304" s="1541"/>
      <c r="EM304" s="1541"/>
      <c r="EN304" s="1541"/>
      <c r="EO304" s="1541"/>
      <c r="EP304" s="1541"/>
      <c r="EQ304" s="1541"/>
      <c r="ER304" s="1541"/>
      <c r="ES304" s="1541"/>
      <c r="ET304" s="1541"/>
      <c r="EU304" s="1541"/>
      <c r="EV304" s="1541"/>
    </row>
    <row r="305" ht="12.75" x14ac:dyDescent="0.2">
      <c r="A305" s="1541"/>
      <c r="B305" s="1541"/>
      <c r="C305"/>
      <c r="D305" s="1486"/>
      <c r="E305" s="1486"/>
      <c r="F305" s="672" t="inlineStr">
        <is>
          <t>5.3</t>
        </is>
      </c>
      <c r="G305" s="1497"/>
      <c r="H305" s="130">
        <f>BV305</f>
        <v/>
      </c>
      <c r="I305" s="130">
        <f>BW305</f>
        <v/>
      </c>
      <c r="J305" s="1299" t="inlineStr">
        <is>
          <t>LTE</t>
        </is>
      </c>
      <c r="K305" s="1299" t="inlineStr">
        <is>
          <t>FDD1</t>
        </is>
      </c>
      <c r="L305" s="115"/>
      <c r="M305" s="130">
        <v>10</v>
      </c>
      <c r="N305" s="119" t="inlineStr">
        <is>
          <t>QPSK</t>
        </is>
      </c>
      <c r="O305" s="131"/>
      <c r="P305" s="6597"/>
      <c r="Q305" s="131">
        <v>1</v>
      </c>
      <c r="R305" s="131">
        <v>0</v>
      </c>
      <c r="S305" s="130"/>
      <c r="T305" s="130">
        <v>18300</v>
      </c>
      <c r="U305" s="6593">
        <v>1950</v>
      </c>
      <c r="V305" s="119"/>
      <c r="W305" s="1305"/>
      <c r="X305" s="119"/>
      <c r="Y305" s="119"/>
      <c r="Z305" s="119"/>
      <c r="AA305" s="115"/>
      <c r="AB305" s="115"/>
      <c r="AC305" s="1300">
        <f>IF(OR(BX305="Close to Ear",BX305="Close to Head"),"Head",IF(BX305="Extremity","Extremity","Body"))</f>
        <v/>
      </c>
      <c r="AD305" s="1301">
        <f>CA305</f>
        <v/>
      </c>
      <c r="AE305" s="1299">
        <f>CB305</f>
        <v/>
      </c>
      <c r="AF305" s="115"/>
      <c r="AG305" s="1302">
        <f>IF(OR(AZ305="",BA305=""),"N/A",IF(DC305="Pass","P","F"))</f>
        <v/>
      </c>
      <c r="AH305" s="129"/>
      <c r="AI305" s="129"/>
      <c r="AJ305" s="129"/>
      <c r="AK305" s="119"/>
      <c r="AL305" s="115"/>
      <c r="AM305" s="119"/>
      <c r="AN305" s="119"/>
      <c r="AO305" s="692"/>
      <c r="AP305" s="692"/>
      <c r="AQ305" s="692"/>
      <c r="AR305" s="692"/>
      <c r="AS305" s="692"/>
      <c r="AT305" s="1303">
        <f>IF(AC305="Extremity",IF(CG305="","",CG305),"")</f>
        <v/>
      </c>
      <c r="AU305" s="1303">
        <f>IF(AC305="Extremity",IF(CH305="","",CH305),"")</f>
        <v/>
      </c>
      <c r="AV305" s="1304">
        <f>IF(AC305="Extremity","",IF(CE305="","",CE305))</f>
        <v/>
      </c>
      <c r="AW305" s="1304">
        <f>IF(AD305="Extremity","",IF(CF305="","",CF305))</f>
        <v/>
      </c>
      <c r="AX305" s="1305">
        <f>DL305</f>
        <v/>
      </c>
      <c r="AY305" s="1305">
        <f>DQ305</f>
        <v/>
      </c>
      <c r="AZ305" s="3377">
        <f>IF(AC305="Extremity",IF(DA305="","",DA305),"")</f>
        <v/>
      </c>
      <c r="BA305" s="3378">
        <f>IF(AC305="Extremity","",IF(CT305="","",CT305))</f>
        <v/>
      </c>
      <c r="BB305" s="1305">
        <f>IF(AC305="Extremity",IF(DB305="","",DB305),"")</f>
        <v/>
      </c>
      <c r="BC305" s="1304">
        <f>IF(AC305="Extremity","",IF(CZ305="","",CZ305))</f>
        <v/>
      </c>
      <c r="BD305" s="1305">
        <f>DD305</f>
        <v/>
      </c>
      <c r="BE305" s="132">
        <f>DE305</f>
        <v/>
      </c>
      <c r="BF305" s="133">
        <f>DF305*60</f>
        <v/>
      </c>
      <c r="BG305" s="121">
        <f>BE305</f>
        <v/>
      </c>
      <c r="BH305" s="133">
        <f>DG305*60</f>
        <v/>
      </c>
      <c r="BI305" s="133">
        <f>DH305</f>
        <v/>
      </c>
      <c r="BJ305" s="117"/>
      <c r="BK305" s="812">
        <f>Overview!$E$7</f>
        <v/>
      </c>
      <c r="BL305" s="117"/>
      <c r="BM305" s="834">
        <f>DI305</f>
        <v/>
      </c>
      <c r="BN305" s="812">
        <f>Overview!$P$153</f>
        <v/>
      </c>
      <c r="BO305" s="117"/>
      <c r="BP305" s="117"/>
      <c r="BQ305" s="115"/>
      <c r="BR305" s="1478"/>
      <c r="BS305" s="1541"/>
      <c r="BT305" s="1864" t="inlineStr">
        <is>
          <t>LTE</t>
        </is>
      </c>
      <c r="BU305" s="1828" t="inlineStr">
        <is>
          <t>FDD1</t>
        </is>
      </c>
      <c r="BV305" s="906">
        <f>Overview!$H$29</f>
        <v/>
      </c>
      <c r="BW305" s="1865"/>
      <c r="BX305" s="1828" t="inlineStr">
        <is>
          <t>Body</t>
        </is>
      </c>
      <c r="BY305" s="916"/>
      <c r="BZ305" s="1828">
        <f>IF(COUNT('Conducted LTE'!$AH$3:$AH$170)=0,10,INDEX('Conducted LTE'!$M$3:$M$170,MATCH(MAX('Conducted LTE'!$AH$3:$AH$170),'Conducted LTE'!$AH$3:$AH$170,0)))</f>
        <v>10</v>
      </c>
      <c r="CA305" s="1072" t="inlineStr">
        <is>
          <t>Top Edge</t>
        </is>
      </c>
      <c r="CB305" s="200">
        <v>5</v>
      </c>
      <c r="CC305" s="976">
        <f>IF(COUNT('Conducted LTE'!$AH$3:$AH$170)=0,18300,INDEX('Conducted LTE'!$T$3:$T$170,MATCH(MAX('Conducted LTE'!$AH$3:$AH$170),'Conducted LTE'!$AH$3:$AH$170,0)))</f>
        <v>18300</v>
      </c>
      <c r="CD305" s="976">
        <f>IF(COUNT('Conducted LTE'!$AH$3:$AH$170)=0,1950,INDEX('Conducted LTE'!$U$3:$U$170,MATCH(MAX('Conducted LTE'!$AH$3:$AH$170),'Conducted LTE'!$AH$3:$AH$170,0)))</f>
        <v>1950</v>
      </c>
      <c r="CE305" s="7234"/>
      <c r="CF305" s="7234"/>
      <c r="CG305" s="6706"/>
      <c r="CH305" s="6706"/>
      <c r="CI305" s="225">
        <f>BY305</f>
        <v/>
      </c>
      <c r="CJ305" s="237">
        <f>BZ305</f>
        <v/>
      </c>
      <c r="CK305" s="223">
        <f>CA305</f>
        <v/>
      </c>
      <c r="CL305" s="237">
        <f>CC305</f>
        <v/>
      </c>
      <c r="CM305" s="237">
        <f>CD305</f>
        <v/>
      </c>
      <c r="CN305" s="1527"/>
      <c r="CO305" s="1579"/>
      <c r="CP305" s="7214">
        <f>IF(CF305=""," ",IF(ABS(CE305-CF305)&lt;=0.1,"Valid","Not valid"))</f>
        <v/>
      </c>
      <c r="CQ305" s="1674">
        <f> IF(CE305="","",IF(AND(CE305&lt;&gt;"",CF305=""),IF(CE305&gt;=0.8,"Medir+Sig Max","No"),IF(CF305&lt;&gt;"",IF(CF305&gt;=0.8,"Medir+Sig Max","No"),"")))</f>
        <v/>
      </c>
      <c r="CR305" s="6927"/>
      <c r="CS305" s="1674"/>
      <c r="CT305" s="220">
        <f>IF(CO305="",IF(AND(CE305="",CF305=""),"",IF(CF305="",IF(DQ305&gt;1,ROUND(DQ305*CE305,3),CE305),IF(DQ305&gt;1,ROUND(DQ305*CF305,3),CF305))),IF(AND(CE305="",CF305=""),"",IF(CF305="",IF(DQ305&gt;1,ROUND(DQ305*CE305*(1/(CO305)),3),CE305*(1/(CO305))),IF(DQ305&gt;1,ROUND(DQ305*CF305*(1/(CO305)),3),CF305*(1/(CO305))))))</f>
        <v/>
      </c>
      <c r="CU305" s="224">
        <f>BY305</f>
        <v/>
      </c>
      <c r="CV305" s="237">
        <f>BZ305</f>
        <v/>
      </c>
      <c r="CW305" s="237">
        <f>CA305</f>
        <v/>
      </c>
      <c r="CX305" s="224">
        <f>CC305</f>
        <v/>
      </c>
      <c r="CY305" s="237">
        <f>CD305</f>
        <v/>
      </c>
      <c r="CZ305" s="7474">
        <f>IF(COUNTIF(Overview!K12:K14,TRUE)&gt;0,1.6,IF(COUNTIF(Overview!L12:L14,TRUE)&gt;0,8,0))</f>
        <v/>
      </c>
      <c r="DA305" s="1788"/>
      <c r="DB305" s="7483"/>
      <c r="DC305" s="844">
        <f>IF(CT305="","",IF(CT305&gt;CZ305,"Fail","Pass"))</f>
        <v/>
      </c>
      <c r="DD305" s="402"/>
      <c r="DE305" s="1565">
        <f>MyTimestamp(DC305)</f>
        <v/>
      </c>
      <c r="DF305" s="1531">
        <f>IF(COUNT(CE305:CH305)=1,15,IF(COUNT(CE305:CH305)=0,0,30))</f>
        <v/>
      </c>
      <c r="DG305" s="1532">
        <f>IF(DF305=0,0,2)</f>
        <v/>
      </c>
      <c r="DH305" s="1866"/>
      <c r="DI305" s="1866"/>
      <c r="DJ305" s="1863"/>
      <c r="DK305" s="1789"/>
      <c r="DL305" s="1574">
        <f>10^(CN305/20)*100-100</f>
        <v/>
      </c>
      <c r="DM305" s="777"/>
      <c r="DN305" s="976"/>
      <c r="DO305" s="777">
        <f>IF(DM305="","",10^(DM305/10))</f>
        <v/>
      </c>
      <c r="DP305" s="777">
        <f>IF(ISNUMBER(DN305)=FALSE,"",10^(DN305/10))</f>
        <v/>
      </c>
      <c r="DQ305" s="1578">
        <f>IF(AND(ISNUMBER(DO305),ISNUMBER(DP305)),IF(DO305/DP305&gt;1,ROUND((DO305)/DP305,3),1),1)</f>
        <v/>
      </c>
      <c r="DR305" s="1541"/>
      <c r="DS305" s="1541"/>
      <c r="DT305" s="1541"/>
      <c r="DU305" s="1541"/>
      <c r="DV305" s="1541"/>
      <c r="DW305" s="1541"/>
      <c r="DX305" s="1541"/>
      <c r="DY305" s="1541"/>
      <c r="DZ305" s="1541"/>
      <c r="EA305" s="1541"/>
      <c r="EB305" s="1541"/>
      <c r="EC305" s="1541"/>
      <c r="ED305" s="1541"/>
      <c r="EE305" s="1541"/>
      <c r="EF305" s="1541"/>
      <c r="EG305" s="1541"/>
      <c r="EH305" s="1541"/>
      <c r="EI305" s="1541"/>
      <c r="EJ305" s="1541"/>
      <c r="EK305" s="1541"/>
      <c r="EL305" s="1541"/>
      <c r="EM305" s="1541"/>
      <c r="EN305" s="1541"/>
      <c r="EO305" s="1541"/>
      <c r="EP305" s="1541"/>
      <c r="EQ305" s="1541"/>
      <c r="ER305" s="1541"/>
      <c r="ES305" s="1541"/>
      <c r="ET305" s="1541"/>
      <c r="EU305" s="1541"/>
      <c r="EV305" s="1541"/>
    </row>
    <row r="306" ht="12.75" x14ac:dyDescent="0.2">
      <c r="A306" s="1541"/>
      <c r="B306" s="1541"/>
      <c r="C306"/>
      <c r="D306" s="1486"/>
      <c r="E306" s="1486"/>
      <c r="F306" s="672" t="inlineStr">
        <is>
          <t>5.3</t>
        </is>
      </c>
      <c r="G306" s="1497"/>
      <c r="H306" s="130">
        <f>BV306</f>
        <v/>
      </c>
      <c r="I306" s="130">
        <f>BW306</f>
        <v/>
      </c>
      <c r="J306" s="1299" t="inlineStr">
        <is>
          <t>LTE</t>
        </is>
      </c>
      <c r="K306" s="1299" t="inlineStr">
        <is>
          <t>FDD1</t>
        </is>
      </c>
      <c r="L306" s="115"/>
      <c r="M306" s="130">
        <v>10</v>
      </c>
      <c r="N306" s="119" t="inlineStr">
        <is>
          <t>QPSK</t>
        </is>
      </c>
      <c r="O306" s="131"/>
      <c r="P306" s="6597"/>
      <c r="Q306" s="131">
        <v>1</v>
      </c>
      <c r="R306" s="131">
        <v>0</v>
      </c>
      <c r="S306" s="130"/>
      <c r="T306" s="130">
        <v>18300</v>
      </c>
      <c r="U306" s="6593">
        <v>1950</v>
      </c>
      <c r="V306" s="119"/>
      <c r="W306" s="1305"/>
      <c r="X306" s="119"/>
      <c r="Y306" s="119"/>
      <c r="Z306" s="119"/>
      <c r="AA306" s="115"/>
      <c r="AB306" s="115"/>
      <c r="AC306" s="1300">
        <f>IF(OR(BX306="Close to Ear",BX306="Close to Head"),"Head",IF(BX306="Extremity","Extremity","Body"))</f>
        <v/>
      </c>
      <c r="AD306" s="1301">
        <f>CA306</f>
        <v/>
      </c>
      <c r="AE306" s="1299">
        <f>CB306</f>
        <v/>
      </c>
      <c r="AF306" s="115"/>
      <c r="AG306" s="1302">
        <f>IF(OR(AZ306="",BA306=""),"N/A",IF(DC306="Pass","P","F"))</f>
        <v/>
      </c>
      <c r="AH306" s="129"/>
      <c r="AI306" s="129"/>
      <c r="AJ306" s="129"/>
      <c r="AK306" s="119"/>
      <c r="AL306" s="115"/>
      <c r="AM306" s="119"/>
      <c r="AN306" s="119"/>
      <c r="AO306" s="692"/>
      <c r="AP306" s="692"/>
      <c r="AQ306" s="692"/>
      <c r="AR306" s="692"/>
      <c r="AS306" s="692"/>
      <c r="AT306" s="1303">
        <f>IF(AC306="Extremity",IF(CG306="","",CG306),"")</f>
        <v/>
      </c>
      <c r="AU306" s="1303">
        <f>IF(AC306="Extremity",IF(CH306="","",CH306),"")</f>
        <v/>
      </c>
      <c r="AV306" s="1304">
        <f>IF(AC306="Extremity","",IF(CE306="","",CE306))</f>
        <v/>
      </c>
      <c r="AW306" s="1304">
        <f>IF(AD306="Extremity","",IF(CF306="","",CF306))</f>
        <v/>
      </c>
      <c r="AX306" s="1305">
        <f>DL306</f>
        <v/>
      </c>
      <c r="AY306" s="1305">
        <f>DQ306</f>
        <v/>
      </c>
      <c r="AZ306" s="3377">
        <f>IF(AC306="Extremity",IF(DA306="","",DA306),"")</f>
        <v/>
      </c>
      <c r="BA306" s="3378">
        <f>IF(AC306="Extremity","",IF(CT306="","",CT306))</f>
        <v/>
      </c>
      <c r="BB306" s="1305">
        <f>IF(AC306="Extremity",IF(DB306="","",DB306),"")</f>
        <v/>
      </c>
      <c r="BC306" s="1304">
        <f>IF(AC306="Extremity","",IF(CZ306="","",CZ306))</f>
        <v/>
      </c>
      <c r="BD306" s="1305">
        <f>DD306</f>
        <v/>
      </c>
      <c r="BE306" s="132">
        <f>DE306</f>
        <v/>
      </c>
      <c r="BF306" s="133">
        <f>DF306*60</f>
        <v/>
      </c>
      <c r="BG306" s="121">
        <f>BE306</f>
        <v/>
      </c>
      <c r="BH306" s="133">
        <f>DG306*60</f>
        <v/>
      </c>
      <c r="BI306" s="133">
        <f>DH306</f>
        <v/>
      </c>
      <c r="BJ306" s="117"/>
      <c r="BK306" s="812">
        <f>Overview!$E$7</f>
        <v/>
      </c>
      <c r="BL306" s="117"/>
      <c r="BM306" s="834">
        <f>DI306</f>
        <v/>
      </c>
      <c r="BN306" s="812">
        <f>Overview!$P$153</f>
        <v/>
      </c>
      <c r="BO306" s="117"/>
      <c r="BP306" s="117"/>
      <c r="BQ306" s="115"/>
      <c r="BR306" s="1478"/>
      <c r="BS306" s="1541"/>
      <c r="BT306" s="1867" t="inlineStr">
        <is>
          <t>LTE</t>
        </is>
      </c>
      <c r="BU306" s="1830" t="inlineStr">
        <is>
          <t>FDD1</t>
        </is>
      </c>
      <c r="BV306" s="875">
        <f>Overview!$H$29</f>
        <v/>
      </c>
      <c r="BW306" s="1865"/>
      <c r="BX306" s="1830" t="inlineStr">
        <is>
          <t>Body</t>
        </is>
      </c>
      <c r="BY306" s="916"/>
      <c r="BZ306" s="1830">
        <f>IF(COUNT('Conducted LTE'!$AH$3:$AH$170)=0,10,INDEX('Conducted LTE'!$M$3:$M$170,MATCH(MAX('Conducted LTE'!$AH$3:$AH$170),'Conducted LTE'!$AH$3:$AH$170,0)))</f>
        <v>10</v>
      </c>
      <c r="CA306" s="1072" t="inlineStr">
        <is>
          <t>Bottom Edge</t>
        </is>
      </c>
      <c r="CB306" s="200">
        <v>5</v>
      </c>
      <c r="CC306" s="977">
        <f>IF(COUNT('Conducted LTE'!$AH$3:$AH$170)=0,18300,INDEX('Conducted LTE'!$T$3:$T$170,MATCH(MAX('Conducted LTE'!$AH$3:$AH$170),'Conducted LTE'!$AH$3:$AH$170,0)))</f>
        <v>18300</v>
      </c>
      <c r="CD306" s="977">
        <f>IF(COUNT('Conducted LTE'!$AH$3:$AH$170)=0,1950,INDEX('Conducted LTE'!$U$3:$U$170,MATCH(MAX('Conducted LTE'!$AH$3:$AH$170),'Conducted LTE'!$AH$3:$AH$170,0)))</f>
        <v>1950</v>
      </c>
      <c r="CE306" s="7234"/>
      <c r="CF306" s="7234"/>
      <c r="CG306" s="6706"/>
      <c r="CH306" s="6706"/>
      <c r="CI306" s="225">
        <f>BY306</f>
        <v/>
      </c>
      <c r="CJ306" s="237">
        <f>BZ306</f>
        <v/>
      </c>
      <c r="CK306" s="223">
        <f>CA306</f>
        <v/>
      </c>
      <c r="CL306" s="237">
        <f>CC306</f>
        <v/>
      </c>
      <c r="CM306" s="237">
        <f>CD306</f>
        <v/>
      </c>
      <c r="CN306" s="1527"/>
      <c r="CO306" s="1579"/>
      <c r="CP306" s="7214">
        <f>IF(CF306=""," ",IF(ABS(CE306-CF306)&lt;=0.1,"Valid","Not valid"))</f>
        <v/>
      </c>
      <c r="CQ306" s="1674">
        <f> IF(CE306="","",IF(AND(CE306&lt;&gt;"",CF306=""),IF(CE306&gt;=0.8,"Medir+Sig Max","No"),IF(CF306&lt;&gt;"",IF(CF306&gt;=0.8,"Medir+Sig Max","No"),"")))</f>
        <v/>
      </c>
      <c r="CR306" s="6927"/>
      <c r="CS306" s="1674"/>
      <c r="CT306" s="220">
        <f>IF(CO306="",IF(AND(CE306="",CF306=""),"",IF(CF306="",IF(DQ306&gt;1,ROUND(DQ306*CE306,3),CE306),IF(DQ306&gt;1,ROUND(DQ306*CF306,3),CF306))),IF(AND(CE306="",CF306=""),"",IF(CF306="",IF(DQ306&gt;1,ROUND(DQ306*CE306*(1/(CO306)),3),CE306*(1/(CO306))),IF(DQ306&gt;1,ROUND(DQ306*CF306*(1/(CO306)),3),CF306*(1/(CO306))))))</f>
        <v/>
      </c>
      <c r="CU306" s="224">
        <f>BY306</f>
        <v/>
      </c>
      <c r="CV306" s="237">
        <f>BZ306</f>
        <v/>
      </c>
      <c r="CW306" s="237">
        <f>CA306</f>
        <v/>
      </c>
      <c r="CX306" s="224">
        <f>CC306</f>
        <v/>
      </c>
      <c r="CY306" s="237">
        <f>CD306</f>
        <v/>
      </c>
      <c r="CZ306" s="7474">
        <f>IF(COUNTIF(Overview!K12:K14,TRUE)&gt;0,1.6,IF(COUNTIF(Overview!L12:L14,TRUE)&gt;0,8,0))</f>
        <v/>
      </c>
      <c r="DA306" s="1788"/>
      <c r="DB306" s="7483"/>
      <c r="DC306" s="844">
        <f>IF(CT306="","",IF(CT306&gt;CZ306,"Fail","Pass"))</f>
        <v/>
      </c>
      <c r="DD306" s="402"/>
      <c r="DE306" s="1565">
        <f>MyTimestamp(DC306)</f>
        <v/>
      </c>
      <c r="DF306" s="1531">
        <f>IF(COUNT(CE306:CH306)=1,15,IF(COUNT(CE306:CH306)=0,0,30))</f>
        <v/>
      </c>
      <c r="DG306" s="1532">
        <f>IF(DF306=0,0,2)</f>
        <v/>
      </c>
      <c r="DH306" s="1866"/>
      <c r="DI306" s="1866"/>
      <c r="DJ306" s="1863"/>
      <c r="DK306" s="1789"/>
      <c r="DL306" s="1574">
        <f>10^(CN306/20)*100-100</f>
        <v/>
      </c>
      <c r="DM306" s="777"/>
      <c r="DN306" s="977"/>
      <c r="DO306" s="777">
        <f>IF(DM306="","",10^(DM306/10))</f>
        <v/>
      </c>
      <c r="DP306" s="777">
        <f>IF(ISNUMBER(DN306)=FALSE,"",10^(DN306/10))</f>
        <v/>
      </c>
      <c r="DQ306" s="1578">
        <f>IF(AND(ISNUMBER(DO306),ISNUMBER(DP306)),IF(DO306/DP306&gt;1,ROUND((DO306)/DP306,3),1),1)</f>
        <v/>
      </c>
      <c r="DR306" s="1541"/>
      <c r="DS306" s="1541"/>
      <c r="DT306" s="1541"/>
      <c r="DU306" s="1541"/>
      <c r="DV306" s="1541"/>
      <c r="DW306" s="1541"/>
      <c r="DX306" s="1541"/>
      <c r="DY306" s="1541"/>
      <c r="DZ306" s="1541"/>
      <c r="EA306" s="1541"/>
      <c r="EB306" s="1541"/>
      <c r="EC306" s="1541"/>
      <c r="ED306" s="1541"/>
      <c r="EE306" s="1541"/>
      <c r="EF306" s="1541"/>
      <c r="EG306" s="1541"/>
      <c r="EH306" s="1541"/>
      <c r="EI306" s="1541"/>
      <c r="EJ306" s="1541"/>
      <c r="EK306" s="1541"/>
      <c r="EL306" s="1541"/>
      <c r="EM306" s="1541"/>
      <c r="EN306" s="1541"/>
      <c r="EO306" s="1541"/>
      <c r="EP306" s="1541"/>
      <c r="EQ306" s="1541"/>
      <c r="ER306" s="1541"/>
      <c r="ES306" s="1541"/>
      <c r="ET306" s="1541"/>
      <c r="EU306" s="1541"/>
      <c r="EV306" s="1541"/>
    </row>
    <row r="307" ht="12.75" x14ac:dyDescent="0.2">
      <c r="A307" s="1541"/>
      <c r="B307" s="1541"/>
      <c r="C307"/>
      <c r="D307" s="1486"/>
      <c r="E307" s="1486"/>
      <c r="F307" s="672" t="inlineStr">
        <is>
          <t>5.3</t>
        </is>
      </c>
      <c r="G307" s="1497"/>
      <c r="H307" s="130">
        <f>BV307</f>
        <v/>
      </c>
      <c r="I307" s="130">
        <f>BW307</f>
        <v/>
      </c>
      <c r="J307" s="1299" t="inlineStr">
        <is>
          <t>LTE</t>
        </is>
      </c>
      <c r="K307" s="1299" t="inlineStr">
        <is>
          <t>FDD1</t>
        </is>
      </c>
      <c r="L307" s="115"/>
      <c r="M307" s="130">
        <v>10</v>
      </c>
      <c r="N307" s="119" t="inlineStr">
        <is>
          <t>QPSK</t>
        </is>
      </c>
      <c r="O307" s="131"/>
      <c r="P307" s="6597"/>
      <c r="Q307" s="131">
        <v>1</v>
      </c>
      <c r="R307" s="131">
        <v>0</v>
      </c>
      <c r="S307" s="130"/>
      <c r="T307" s="130">
        <v>18300</v>
      </c>
      <c r="U307" s="6593">
        <v>1950</v>
      </c>
      <c r="V307" s="119"/>
      <c r="W307" s="1305"/>
      <c r="X307" s="119"/>
      <c r="Y307" s="119"/>
      <c r="Z307" s="119"/>
      <c r="AA307" s="115"/>
      <c r="AB307" s="115"/>
      <c r="AC307" s="1300">
        <f>IF(OR(BX307="Close to Ear",BX307="Close to Head"),"Head",IF(BX307="Extremity","Extremity","Body"))</f>
        <v/>
      </c>
      <c r="AD307" s="1301">
        <f>CA307</f>
        <v/>
      </c>
      <c r="AE307" s="1299">
        <f>CB307</f>
        <v/>
      </c>
      <c r="AF307" s="115"/>
      <c r="AG307" s="1302">
        <f>IF(OR(AZ307="",BA307=""),"N/A",IF(DC307="Pass","P","F"))</f>
        <v/>
      </c>
      <c r="AH307" s="129"/>
      <c r="AI307" s="129"/>
      <c r="AJ307" s="129"/>
      <c r="AK307" s="119"/>
      <c r="AL307" s="115"/>
      <c r="AM307" s="119"/>
      <c r="AN307" s="119"/>
      <c r="AO307" s="692"/>
      <c r="AP307" s="692"/>
      <c r="AQ307" s="692"/>
      <c r="AR307" s="692"/>
      <c r="AS307" s="692"/>
      <c r="AT307" s="1303">
        <f>IF(AC307="Extremity",IF(CG307="","",CG307),"")</f>
        <v/>
      </c>
      <c r="AU307" s="1303">
        <f>IF(AC307="Extremity",IF(CH307="","",CH307),"")</f>
        <v/>
      </c>
      <c r="AV307" s="1304">
        <f>IF(AC307="Extremity","",IF(CE307="","",CE307))</f>
        <v/>
      </c>
      <c r="AW307" s="1304">
        <f>IF(AD307="Extremity","",IF(CF307="","",CF307))</f>
        <v/>
      </c>
      <c r="AX307" s="1305">
        <f>DL307</f>
        <v/>
      </c>
      <c r="AY307" s="1305">
        <f>DQ307</f>
        <v/>
      </c>
      <c r="AZ307" s="3377">
        <f>IF(AC307="Extremity",IF(DA307="","",DA307),"")</f>
        <v/>
      </c>
      <c r="BA307" s="3378">
        <f>IF(AC307="Extremity","",IF(CT307="","",CT307))</f>
        <v/>
      </c>
      <c r="BB307" s="1305">
        <f>IF(AC307="Extremity",IF(DB307="","",DB307),"")</f>
        <v/>
      </c>
      <c r="BC307" s="1304">
        <f>IF(AC307="Extremity","",IF(CZ307="","",CZ307))</f>
        <v/>
      </c>
      <c r="BD307" s="1305">
        <f>DD307</f>
        <v/>
      </c>
      <c r="BE307" s="132">
        <f>DE307</f>
        <v/>
      </c>
      <c r="BF307" s="133">
        <f>DF307*60</f>
        <v/>
      </c>
      <c r="BG307" s="121">
        <f>BE307</f>
        <v/>
      </c>
      <c r="BH307" s="133">
        <f>DG307*60</f>
        <v/>
      </c>
      <c r="BI307" s="133">
        <f>DH307</f>
        <v/>
      </c>
      <c r="BJ307" s="117"/>
      <c r="BK307" s="812">
        <f>Overview!$E$7</f>
        <v/>
      </c>
      <c r="BL307" s="117"/>
      <c r="BM307" s="834">
        <f>DI307</f>
        <v/>
      </c>
      <c r="BN307" s="812">
        <f>Overview!$P$153</f>
        <v/>
      </c>
      <c r="BO307" s="117"/>
      <c r="BP307" s="117"/>
      <c r="BQ307" s="115"/>
      <c r="BR307" s="1478"/>
      <c r="BS307" s="1541"/>
      <c r="BT307" s="1864" t="inlineStr">
        <is>
          <t>LTE</t>
        </is>
      </c>
      <c r="BU307" s="1828" t="inlineStr">
        <is>
          <t>FDD1</t>
        </is>
      </c>
      <c r="BV307" s="906">
        <f>Overview!$H$29</f>
        <v/>
      </c>
      <c r="BW307" s="1865"/>
      <c r="BX307" s="1828" t="inlineStr">
        <is>
          <t>Body</t>
        </is>
      </c>
      <c r="BY307" s="919"/>
      <c r="BZ307" s="1828">
        <f>IF(COUNT('Conducted LTE'!$AH$3:$AH$170)=0,10,INDEX('Conducted LTE'!$M$3:$M$170,MATCH(MAX('Conducted LTE'!$AH$3:$AH$170),'Conducted LTE'!$AH$3:$AH$170,0)))</f>
        <v>10</v>
      </c>
      <c r="CA307" s="877" t="str">
        <f>IF(COUNT(CF301:CF306)=0,IF(COUNT(CE301:CE306)=0,"TBD",VLOOKUP(MAX(CE301:CE306),CE301:CK306,7,FALSE)),VLOOKUP(MAX(CF301:CF306),CF301:CK306,6,FALSE))</f>
        <v>TBD</v>
      </c>
      <c r="CB307" s="200">
        <v>5</v>
      </c>
      <c r="CC307" s="1104">
        <f>IF(COUNT('Conducted LTE'!$AH$3:$AH$170)=0,18300,INDEX('Conducted LTE'!$T$3:$T$170,MATCH(MAX('Conducted LTE'!$AH$3:$AH$170),'Conducted LTE'!$AH$3:$AH$170,0)))</f>
        <v>18300</v>
      </c>
      <c r="CD307" s="1104">
        <f>IF(COUNT('Conducted LTE'!$AH$3:$AH$170)=0,1950,INDEX('Conducted LTE'!$U$3:$U$170,MATCH(MAX('Conducted LTE'!$AH$3:$AH$170),'Conducted LTE'!$AH$3:$AH$170,0)))</f>
        <v>1950</v>
      </c>
      <c r="CE307" s="7234"/>
      <c r="CF307" s="7234"/>
      <c r="CG307" s="6706"/>
      <c r="CH307" s="6706"/>
      <c r="CI307" s="225">
        <f>BY307</f>
        <v/>
      </c>
      <c r="CJ307" s="237">
        <f>BZ307</f>
        <v/>
      </c>
      <c r="CK307" s="223">
        <f>CA307</f>
        <v/>
      </c>
      <c r="CL307" s="237">
        <f>CC307</f>
        <v/>
      </c>
      <c r="CM307" s="237">
        <f>CD307</f>
        <v/>
      </c>
      <c r="CN307" s="1527"/>
      <c r="CO307" s="1579"/>
      <c r="CP307" s="7214">
        <f>IF(CF307=""," ",IF(ABS(CE307-CF307)&lt;=0.1,"Valid","Not valid"))</f>
        <v/>
      </c>
      <c r="CQ307" s="1674">
        <f> IF(CE307="","",IF(AND(CE307&lt;&gt;"",CF307=""),IF(CE307&gt;=0.8,"Medir+Sig Max","No"),IF(CF307&lt;&gt;"",IF(CF307&gt;=0.8,"Medir+Sig Max","No"),"")))</f>
        <v/>
      </c>
      <c r="CR307" s="6927"/>
      <c r="CS307" s="1674"/>
      <c r="CT307" s="220">
        <f>IF(CO307="",IF(AND(CE307="",CF307=""),"",IF(CF307="",IF(DQ307&gt;1,ROUND(DQ307*CE307,3),CE307),IF(DQ307&gt;1,ROUND(DQ307*CF307,3),CF307))),IF(AND(CE307="",CF307=""),"",IF(CF307="",IF(DQ307&gt;1,ROUND(DQ307*CE307*(1/(CO307)),3),CE307*(1/(CO307))),IF(DQ307&gt;1,ROUND(DQ307*CF307*(1/(CO307)),3),CF307*(1/(CO307))))))</f>
        <v/>
      </c>
      <c r="CU307" s="224">
        <f>BY307</f>
        <v/>
      </c>
      <c r="CV307" s="237">
        <f>BZ307</f>
        <v/>
      </c>
      <c r="CW307" s="237">
        <f>CA307</f>
        <v/>
      </c>
      <c r="CX307" s="224">
        <f>CC307</f>
        <v/>
      </c>
      <c r="CY307" s="237">
        <f>CD307</f>
        <v/>
      </c>
      <c r="CZ307" s="7474">
        <f>IF(COUNTIF(Overview!K12:K14,TRUE)&gt;0,1.6,IF(COUNTIF(Overview!L12:L14,TRUE)&gt;0,8,0))</f>
        <v/>
      </c>
      <c r="DA307" s="1788"/>
      <c r="DB307" s="7483"/>
      <c r="DC307" s="844">
        <f>IF(CT307="","",IF(CT307&gt;CZ307,"Fail","Pass"))</f>
        <v/>
      </c>
      <c r="DD307" s="402"/>
      <c r="DE307" s="1565">
        <f>MyTimestamp(DC307)</f>
        <v/>
      </c>
      <c r="DF307" s="1531">
        <f>IF(COUNT(CE307:CH307)=1,15,IF(COUNT(CE307:CH307)=0,0,30))</f>
        <v/>
      </c>
      <c r="DG307" s="1532">
        <f>IF(DF307=0,0,2)</f>
        <v/>
      </c>
      <c r="DH307" s="1866"/>
      <c r="DI307" s="1866"/>
      <c r="DJ307" s="1863"/>
      <c r="DK307" s="1789"/>
      <c r="DL307" s="1574">
        <f>10^(CN307/20)*100-100</f>
        <v/>
      </c>
      <c r="DM307" s="777"/>
      <c r="DN307" s="1104"/>
      <c r="DO307" s="777">
        <f>IF(DM307="","",10^(DM307/10))</f>
        <v/>
      </c>
      <c r="DP307" s="777">
        <f>IF(ISNUMBER(DN307)=FALSE,"",10^(DN307/10))</f>
        <v/>
      </c>
      <c r="DQ307" s="1578">
        <f>IF(AND(ISNUMBER(DO307),ISNUMBER(DP307)),IF(DO307/DP307&gt;1,ROUND((DO307)/DP307,3),1),1)</f>
        <v/>
      </c>
      <c r="DR307" s="1541"/>
      <c r="DS307" s="1541"/>
      <c r="DT307" s="1541"/>
      <c r="DU307" s="1541"/>
      <c r="DV307" s="1541"/>
      <c r="DW307" s="1541"/>
      <c r="DX307" s="1541"/>
      <c r="DY307" s="1541"/>
      <c r="DZ307" s="1541"/>
      <c r="EA307" s="1541"/>
      <c r="EB307" s="1541"/>
      <c r="EC307" s="1541"/>
      <c r="ED307" s="1541"/>
      <c r="EE307" s="1541"/>
      <c r="EF307" s="1541"/>
      <c r="EG307" s="1541"/>
      <c r="EH307" s="1541"/>
      <c r="EI307" s="1541"/>
      <c r="EJ307" s="1541"/>
      <c r="EK307" s="1541"/>
      <c r="EL307" s="1541"/>
      <c r="EM307" s="1541"/>
      <c r="EN307" s="1541"/>
      <c r="EO307" s="1541"/>
      <c r="EP307" s="1541"/>
      <c r="EQ307" s="1541"/>
      <c r="ER307" s="1541"/>
      <c r="ES307" s="1541"/>
      <c r="ET307" s="1541"/>
      <c r="EU307" s="1541"/>
      <c r="EV307" s="1541"/>
    </row>
    <row r="308" ht="12.75" x14ac:dyDescent="0.2">
      <c r="A308" s="1541"/>
      <c r="B308" s="1541"/>
      <c r="C308"/>
      <c r="D308" s="1486"/>
      <c r="E308" s="1486"/>
      <c r="F308" s="672" t="inlineStr">
        <is>
          <t>5.3</t>
        </is>
      </c>
      <c r="G308" s="1497"/>
      <c r="H308" s="130">
        <f>BV308</f>
        <v/>
      </c>
      <c r="I308" s="130">
        <f>BW308</f>
        <v/>
      </c>
      <c r="J308" s="1299" t="inlineStr">
        <is>
          <t>LTE</t>
        </is>
      </c>
      <c r="K308" s="1299" t="inlineStr">
        <is>
          <t>FDD1</t>
        </is>
      </c>
      <c r="L308" s="115"/>
      <c r="M308" s="130">
        <v>10</v>
      </c>
      <c r="N308" s="119" t="inlineStr">
        <is>
          <t>QPSK</t>
        </is>
      </c>
      <c r="O308" s="131"/>
      <c r="P308" s="6597"/>
      <c r="Q308" s="131">
        <v>1</v>
      </c>
      <c r="R308" s="131">
        <v>0</v>
      </c>
      <c r="S308" s="130"/>
      <c r="T308" s="130">
        <v>18300</v>
      </c>
      <c r="U308" s="6593">
        <v>1950</v>
      </c>
      <c r="V308" s="119"/>
      <c r="W308" s="1305"/>
      <c r="X308" s="119"/>
      <c r="Y308" s="119"/>
      <c r="Z308" s="119"/>
      <c r="AA308" s="115"/>
      <c r="AB308" s="115"/>
      <c r="AC308" s="1300">
        <f>IF(OR(BX308="Close to Ear",BX308="Close to Head"),"Head",IF(BX308="Extremity","Extremity","Body"))</f>
        <v/>
      </c>
      <c r="AD308" s="1301">
        <f>CA308</f>
        <v/>
      </c>
      <c r="AE308" s="1299">
        <f>CB308</f>
        <v/>
      </c>
      <c r="AF308" s="115"/>
      <c r="AG308" s="1302">
        <f>IF(OR(AZ308="",BA308=""),"N/A",IF(DC308="Pass","P","F"))</f>
        <v/>
      </c>
      <c r="AH308" s="129"/>
      <c r="AI308" s="129"/>
      <c r="AJ308" s="129"/>
      <c r="AK308" s="119"/>
      <c r="AL308" s="115"/>
      <c r="AM308" s="119"/>
      <c r="AN308" s="119"/>
      <c r="AO308" s="692"/>
      <c r="AP308" s="692"/>
      <c r="AQ308" s="692"/>
      <c r="AR308" s="692"/>
      <c r="AS308" s="692"/>
      <c r="AT308" s="1303">
        <f>IF(AC308="Extremity",IF(CG308="","",CG308),"")</f>
        <v/>
      </c>
      <c r="AU308" s="1303">
        <f>IF(AC308="Extremity",IF(CH308="","",CH308),"")</f>
        <v/>
      </c>
      <c r="AV308" s="1304">
        <f>IF(AC308="Extremity","",IF(CE308="","",CE308))</f>
        <v/>
      </c>
      <c r="AW308" s="1304">
        <f>IF(AD308="Extremity","",IF(CF308="","",CF308))</f>
        <v/>
      </c>
      <c r="AX308" s="1305">
        <f>DL308</f>
        <v/>
      </c>
      <c r="AY308" s="1305">
        <f>DQ308</f>
        <v/>
      </c>
      <c r="AZ308" s="3377">
        <f>IF(AC308="Extremity",IF(DA308="","",DA308),"")</f>
        <v/>
      </c>
      <c r="BA308" s="3378">
        <f>IF(AC308="Extremity","",IF(CT308="","",CT308))</f>
        <v/>
      </c>
      <c r="BB308" s="1305">
        <f>IF(AC308="Extremity",IF(DB308="","",DB308),"")</f>
        <v/>
      </c>
      <c r="BC308" s="1304">
        <f>IF(AC308="Extremity","",IF(CZ308="","",CZ308))</f>
        <v/>
      </c>
      <c r="BD308" s="1305">
        <f>DD308</f>
        <v/>
      </c>
      <c r="BE308" s="132">
        <f>DE308</f>
        <v/>
      </c>
      <c r="BF308" s="133">
        <f>DF308*60</f>
        <v/>
      </c>
      <c r="BG308" s="121">
        <f>BE308</f>
        <v/>
      </c>
      <c r="BH308" s="133">
        <f>DG308*60</f>
        <v/>
      </c>
      <c r="BI308" s="133">
        <f>DH308</f>
        <v/>
      </c>
      <c r="BJ308" s="117"/>
      <c r="BK308" s="812">
        <f>Overview!$E$7</f>
        <v/>
      </c>
      <c r="BL308" s="117"/>
      <c r="BM308" s="834">
        <f>DI308</f>
        <v/>
      </c>
      <c r="BN308" s="812">
        <f>Overview!$P$153</f>
        <v/>
      </c>
      <c r="BO308" s="117"/>
      <c r="BP308" s="117"/>
      <c r="BQ308" s="115"/>
      <c r="BR308" s="1478"/>
      <c r="BS308" s="1541"/>
      <c r="BT308" s="1864" t="inlineStr">
        <is>
          <t>LTE</t>
        </is>
      </c>
      <c r="BU308" s="1828" t="inlineStr">
        <is>
          <t>FDD1</t>
        </is>
      </c>
      <c r="BV308" s="906">
        <f>Overview!$H$29</f>
        <v/>
      </c>
      <c r="BW308" s="1865"/>
      <c r="BX308" s="1828" t="inlineStr">
        <is>
          <t>Body</t>
        </is>
      </c>
      <c r="BY308" s="920"/>
      <c r="BZ308" s="1828">
        <f>IF(COUNT('Conducted LTE'!$AH$3:$AH$170)=0,10,INDEX('Conducted LTE'!$M$3:$M$170,MATCH(MAX('Conducted LTE'!$AH$3:$AH$170),'Conducted LTE'!$AH$3:$AH$170,0)))</f>
        <v>10</v>
      </c>
      <c r="CA308" s="1156" t="str">
        <f>CA307</f>
        <v>TBD</v>
      </c>
      <c r="CB308" s="201">
        <v>5</v>
      </c>
      <c r="CC308" s="977">
        <f>IF(COUNT('Conducted LTE'!$AH$3:$AH$170)=0,18300,INDEX('Conducted LTE'!$T$3:$T$170,MATCH(MAX('Conducted LTE'!$AH$3:$AH$170),'Conducted LTE'!$AH$3:$AH$170,0)))</f>
        <v>18300</v>
      </c>
      <c r="CD308" s="977">
        <f>IF(COUNT('Conducted LTE'!$AH$3:$AH$170)=0,1950,INDEX('Conducted LTE'!$U$3:$U$170,MATCH(MAX('Conducted LTE'!$AH$3:$AH$170),'Conducted LTE'!$AH$3:$AH$170,0)))</f>
        <v>1950</v>
      </c>
      <c r="CE308" s="7234"/>
      <c r="CF308" s="7234"/>
      <c r="CG308" s="6706"/>
      <c r="CH308" s="6706"/>
      <c r="CI308" s="225">
        <f>BY308</f>
        <v/>
      </c>
      <c r="CJ308" s="237">
        <f>BZ308</f>
        <v/>
      </c>
      <c r="CK308" s="223">
        <f>CA308</f>
        <v/>
      </c>
      <c r="CL308" s="237">
        <f>CC308</f>
        <v/>
      </c>
      <c r="CM308" s="237">
        <f>CD308</f>
        <v/>
      </c>
      <c r="CN308" s="1527"/>
      <c r="CO308" s="1579"/>
      <c r="CP308" s="7214">
        <f>IF(CF308=""," ",IF(ABS(CE308-CF308)&lt;=0.1,"Valid","Not valid"))</f>
        <v/>
      </c>
      <c r="CQ308" s="1674">
        <f> IF(CE308="","",IF(AND(CE308&lt;&gt;"",CF308=""),IF(CE308&gt;=0.8,"Medir+Sig Max","No"),IF(CF308&lt;&gt;"",IF(CF308&gt;=0.8,"Medir+Sig Max","No"),"")))</f>
        <v/>
      </c>
      <c r="CR308" s="6927"/>
      <c r="CS308" s="1674"/>
      <c r="CT308" s="220">
        <f>IF(CO308="",IF(AND(CE308="",CF308=""),"",IF(CF308="",IF(DQ308&gt;1,ROUND(DQ308*CE308,3),CE308),IF(DQ308&gt;1,ROUND(DQ308*CF308,3),CF308))),IF(AND(CE308="",CF308=""),"",IF(CF308="",IF(DQ308&gt;1,ROUND(DQ308*CE308*(1/(CO308)),3),CE308*(1/(CO308))),IF(DQ308&gt;1,ROUND(DQ308*CF308*(1/(CO308)),3),CF308*(1/(CO308))))))</f>
        <v/>
      </c>
      <c r="CU308" s="224">
        <f>BY308</f>
        <v/>
      </c>
      <c r="CV308" s="237">
        <f>BZ308</f>
        <v/>
      </c>
      <c r="CW308" s="237">
        <f>CA308</f>
        <v/>
      </c>
      <c r="CX308" s="224">
        <f>CC308</f>
        <v/>
      </c>
      <c r="CY308" s="237">
        <f>CD308</f>
        <v/>
      </c>
      <c r="CZ308" s="7474">
        <f>IF(COUNTIF(Overview!K12:K14,TRUE)&gt;0,1.6,IF(COUNTIF(Overview!L12:L14,TRUE)&gt;0,8,0))</f>
        <v/>
      </c>
      <c r="DA308" s="1788"/>
      <c r="DB308" s="7483"/>
      <c r="DC308" s="844">
        <f>IF(CT308="","",IF(CT308&gt;CZ308,"Fail","Pass"))</f>
        <v/>
      </c>
      <c r="DD308" s="402"/>
      <c r="DE308" s="1565">
        <f>MyTimestamp(DC308)</f>
        <v/>
      </c>
      <c r="DF308" s="1531">
        <f>IF(COUNT(CE308:CH308)=1,15,IF(COUNT(CE308:CH308)=0,0,30))</f>
        <v/>
      </c>
      <c r="DG308" s="1532">
        <f>IF(DF308=0,0,2)</f>
        <v/>
      </c>
      <c r="DH308" s="1866"/>
      <c r="DI308" s="1866"/>
      <c r="DJ308" s="1863"/>
      <c r="DK308" s="1789"/>
      <c r="DL308" s="1574">
        <f>10^(CN308/20)*100-100</f>
        <v/>
      </c>
      <c r="DM308" s="777"/>
      <c r="DN308" s="977"/>
      <c r="DO308" s="777">
        <f>IF(DM308="","",10^(DM308/10))</f>
        <v/>
      </c>
      <c r="DP308" s="777">
        <f>IF(ISNUMBER(DN308)=FALSE,"",10^(DN308/10))</f>
        <v/>
      </c>
      <c r="DQ308" s="1578">
        <f>IF(AND(ISNUMBER(DO308),ISNUMBER(DP308)),IF(DO308/DP308&gt;1,ROUND((DO308)/DP308,3),1),1)</f>
        <v/>
      </c>
      <c r="DR308" s="1541"/>
      <c r="DS308" s="1541"/>
      <c r="DT308" s="1541"/>
      <c r="DU308" s="1541"/>
      <c r="DV308" s="1541"/>
      <c r="DW308" s="1541"/>
      <c r="DX308" s="1541"/>
      <c r="DY308" s="1541"/>
      <c r="DZ308" s="1541"/>
      <c r="EA308" s="1541"/>
      <c r="EB308" s="1541"/>
      <c r="EC308" s="1541"/>
      <c r="ED308" s="1541"/>
      <c r="EE308" s="1541"/>
      <c r="EF308" s="1541"/>
      <c r="EG308" s="1541"/>
      <c r="EH308" s="1541"/>
      <c r="EI308" s="1541"/>
      <c r="EJ308" s="1541"/>
      <c r="EK308" s="1541"/>
      <c r="EL308" s="1541"/>
      <c r="EM308" s="1541"/>
      <c r="EN308" s="1541"/>
      <c r="EO308" s="1541"/>
      <c r="EP308" s="1541"/>
      <c r="EQ308" s="1541"/>
      <c r="ER308" s="1541"/>
      <c r="ES308" s="1541"/>
      <c r="ET308" s="1541"/>
      <c r="EU308" s="1541"/>
      <c r="EV308" s="1541"/>
    </row>
    <row r="309" ht="12.75" x14ac:dyDescent="0.2">
      <c r="A309" s="1541"/>
      <c r="B309" s="1541"/>
      <c r="C309"/>
      <c r="D309" s="1486"/>
      <c r="E309" s="1486"/>
      <c r="F309" s="672" t="inlineStr">
        <is>
          <t>5.3</t>
        </is>
      </c>
      <c r="G309" s="1497"/>
      <c r="H309" s="130">
        <f>BV309</f>
        <v/>
      </c>
      <c r="I309" s="130">
        <f>BW309</f>
        <v/>
      </c>
      <c r="J309" s="1299" t="inlineStr">
        <is>
          <t>LTE</t>
        </is>
      </c>
      <c r="K309" s="1299" t="inlineStr">
        <is>
          <t>FDD1</t>
        </is>
      </c>
      <c r="L309" s="115"/>
      <c r="M309" s="130">
        <v>10</v>
      </c>
      <c r="N309" s="119" t="inlineStr">
        <is>
          <t>QPSK</t>
        </is>
      </c>
      <c r="O309" s="131"/>
      <c r="P309" s="6597"/>
      <c r="Q309" s="131">
        <v>1</v>
      </c>
      <c r="R309" s="131">
        <v>0</v>
      </c>
      <c r="S309" s="130"/>
      <c r="T309" s="130">
        <v>18300</v>
      </c>
      <c r="U309" s="6593">
        <v>1950</v>
      </c>
      <c r="V309" s="119"/>
      <c r="W309" s="1305"/>
      <c r="X309" s="119"/>
      <c r="Y309" s="119"/>
      <c r="Z309" s="119"/>
      <c r="AA309" s="115"/>
      <c r="AB309" s="115"/>
      <c r="AC309" s="1300">
        <f>IF(OR(BX309="Close to Ear",BX309="Close to Head"),"Head",IF(BX309="Extremity","Extremity","Body"))</f>
        <v/>
      </c>
      <c r="AD309" s="1301">
        <f>CA309</f>
        <v/>
      </c>
      <c r="AE309" s="1299">
        <f>CB309</f>
        <v/>
      </c>
      <c r="AF309" s="115"/>
      <c r="AG309" s="1302">
        <f>IF(OR(AZ309="",BA309=""),"N/A",IF(DC309="Pass","P","F"))</f>
        <v/>
      </c>
      <c r="AH309" s="129"/>
      <c r="AI309" s="129"/>
      <c r="AJ309" s="129"/>
      <c r="AK309" s="119"/>
      <c r="AL309" s="115"/>
      <c r="AM309" s="119"/>
      <c r="AN309" s="119"/>
      <c r="AO309" s="692"/>
      <c r="AP309" s="692"/>
      <c r="AQ309" s="692"/>
      <c r="AR309" s="692"/>
      <c r="AS309" s="692"/>
      <c r="AT309" s="1303">
        <f>IF(AC309="Extremity",IF(CG309="","",CG309),"")</f>
        <v/>
      </c>
      <c r="AU309" s="1303">
        <f>IF(AC309="Extremity",IF(CH309="","",CH309),"")</f>
        <v/>
      </c>
      <c r="AV309" s="1304">
        <f>IF(AC309="Extremity","",IF(CE309="","",CE309))</f>
        <v/>
      </c>
      <c r="AW309" s="1304">
        <f>IF(AD309="Extremity","",IF(CF309="","",CF309))</f>
        <v/>
      </c>
      <c r="AX309" s="1305">
        <f>DL309</f>
        <v/>
      </c>
      <c r="AY309" s="1305">
        <f>DQ309</f>
        <v/>
      </c>
      <c r="AZ309" s="3377">
        <f>IF(AC309="Extremity",IF(DA309="","",DA309),"")</f>
        <v/>
      </c>
      <c r="BA309" s="3378">
        <f>IF(AC309="Extremity","",IF(CT309="","",CT309))</f>
        <v/>
      </c>
      <c r="BB309" s="1305">
        <f>IF(AC309="Extremity",IF(DB309="","",DB309),"")</f>
        <v/>
      </c>
      <c r="BC309" s="1304">
        <f>IF(AC309="Extremity","",IF(CZ309="","",CZ309))</f>
        <v/>
      </c>
      <c r="BD309" s="1305">
        <f>DD309</f>
        <v/>
      </c>
      <c r="BE309" s="132">
        <f>DE309</f>
        <v/>
      </c>
      <c r="BF309" s="133">
        <f>DF309*60</f>
        <v/>
      </c>
      <c r="BG309" s="121">
        <f>BE309</f>
        <v/>
      </c>
      <c r="BH309" s="133">
        <f>DG309*60</f>
        <v/>
      </c>
      <c r="BI309" s="133">
        <f>DH309</f>
        <v/>
      </c>
      <c r="BJ309" s="117"/>
      <c r="BK309" s="812">
        <f>Overview!$E$7</f>
        <v/>
      </c>
      <c r="BL309" s="117"/>
      <c r="BM309" s="834">
        <f>DI309</f>
        <v/>
      </c>
      <c r="BN309" s="812">
        <f>Overview!$P$153</f>
        <v/>
      </c>
      <c r="BO309" s="117"/>
      <c r="BP309" s="117"/>
      <c r="BQ309" s="115"/>
      <c r="BR309" s="1478"/>
      <c r="BS309" s="1541"/>
      <c r="BT309" s="1864" t="inlineStr">
        <is>
          <t>LTE</t>
        </is>
      </c>
      <c r="BU309" s="1828" t="inlineStr">
        <is>
          <t>FDD1</t>
        </is>
      </c>
      <c r="BV309" s="906">
        <f>Overview!$H$29</f>
        <v/>
      </c>
      <c r="BW309" s="1865"/>
      <c r="BX309" s="1828" t="inlineStr">
        <is>
          <t>Body</t>
        </is>
      </c>
      <c r="BY309" s="507"/>
      <c r="BZ309" s="1828">
        <f>IF(COUNT('Conducted LTE'!$AH$3:$AH$170)=0,10,INDEX('Conducted LTE'!$M$3:$M$170,MATCH(MAX('Conducted LTE'!$AH$3:$AH$170),'Conducted LTE'!$AH$3:$AH$170,0)))</f>
        <v>10</v>
      </c>
      <c r="CA309" s="1032" t="str">
        <f>CA308</f>
        <v>TBD</v>
      </c>
      <c r="CB309" s="202">
        <v>5</v>
      </c>
      <c r="CC309" s="814">
        <f>IF(COUNT('Conducted LTE'!$AH$3:$AH$170)=0,18300,INDEX('Conducted LTE'!$T$3:$T$170,MATCH(MAX('Conducted LTE'!$AH$3:$AH$170),'Conducted LTE'!$AH$3:$AH$170,0)))</f>
        <v>18300</v>
      </c>
      <c r="CD309" s="814">
        <f>IF(COUNT('Conducted LTE'!$AH$3:$AH$170)=0,1950,INDEX('Conducted LTE'!$U$3:$U$170,MATCH(MAX('Conducted LTE'!$AH$3:$AH$170),'Conducted LTE'!$AH$3:$AH$170,0)))</f>
        <v>1950</v>
      </c>
      <c r="CE309" s="7234"/>
      <c r="CF309" s="7234"/>
      <c r="CG309" s="6706"/>
      <c r="CH309" s="6706"/>
      <c r="CI309" s="225">
        <f>BY309</f>
        <v/>
      </c>
      <c r="CJ309" s="237">
        <f>BZ309</f>
        <v/>
      </c>
      <c r="CK309" s="223">
        <f>CA309</f>
        <v/>
      </c>
      <c r="CL309" s="237">
        <f>CC309</f>
        <v/>
      </c>
      <c r="CM309" s="237">
        <f>CD309</f>
        <v/>
      </c>
      <c r="CN309" s="1527"/>
      <c r="CO309" s="1579"/>
      <c r="CP309" s="7214">
        <f>IF(CF309=""," ",IF(ABS(CE309-CF309)&lt;=0.1,"Valid","Not valid"))</f>
        <v/>
      </c>
      <c r="CQ309" s="1674">
        <f> IF(CE309="","",IF(AND(CE309&lt;&gt;"",CF309=""),IF(CE309&gt;=0.8,"Medir+Sig Max","No"),IF(CF309&lt;&gt;"",IF(CF309&gt;=0.8,"Medir+Sig Max","No"),"")))</f>
        <v/>
      </c>
      <c r="CR309" s="6927"/>
      <c r="CS309" s="1674"/>
      <c r="CT309" s="220">
        <f>IF(CO309="",IF(AND(CE309="",CF309=""),"",IF(CF309="",IF(DQ309&gt;1,ROUND(DQ309*CE309,3),CE309),IF(DQ309&gt;1,ROUND(DQ309*CF309,3),CF309))),IF(AND(CE309="",CF309=""),"",IF(CF309="",IF(DQ309&gt;1,ROUND(DQ309*CE309*(1/(CO309)),3),CE309*(1/(CO309))),IF(DQ309&gt;1,ROUND(DQ309*CF309*(1/(CO309)),3),CF309*(1/(CO309))))))</f>
        <v/>
      </c>
      <c r="CU309" s="224">
        <f>BY309</f>
        <v/>
      </c>
      <c r="CV309" s="237">
        <f>BZ309</f>
        <v/>
      </c>
      <c r="CW309" s="237">
        <f>CA309</f>
        <v/>
      </c>
      <c r="CX309" s="224">
        <f>CC309</f>
        <v/>
      </c>
      <c r="CY309" s="237">
        <f>CD309</f>
        <v/>
      </c>
      <c r="CZ309" s="7474">
        <f>IF(COUNTIF(Overview!K12:K14,TRUE)&gt;0,1.6,IF(COUNTIF(Overview!L12:L14,TRUE)&gt;0,8,0))</f>
        <v/>
      </c>
      <c r="DA309" s="1788"/>
      <c r="DB309" s="7483"/>
      <c r="DC309" s="844">
        <f>IF(CT309="","",IF(CT309&gt;CZ309,"Fail","Pass"))</f>
        <v/>
      </c>
      <c r="DD309" s="402"/>
      <c r="DE309" s="1565">
        <f>MyTimestamp(DC309)</f>
        <v/>
      </c>
      <c r="DF309" s="1531">
        <f>IF(COUNT(CE309:CH309)=1,15,IF(COUNT(CE309:CH309)=0,0,30))</f>
        <v/>
      </c>
      <c r="DG309" s="1532">
        <f>IF(DF309=0,0,2)</f>
        <v/>
      </c>
      <c r="DH309" s="1866"/>
      <c r="DI309" s="1866"/>
      <c r="DJ309" s="1863"/>
      <c r="DK309" s="1789"/>
      <c r="DL309" s="1574">
        <f>10^(CN309/20)*100-100</f>
        <v/>
      </c>
      <c r="DM309" s="777"/>
      <c r="DN309" s="814"/>
      <c r="DO309" s="777">
        <f>IF(DM309="","",10^(DM309/10))</f>
        <v/>
      </c>
      <c r="DP309" s="777">
        <f>IF(ISNUMBER(DN309)=FALSE,"",10^(DN309/10))</f>
        <v/>
      </c>
      <c r="DQ309" s="1578">
        <f>IF(AND(ISNUMBER(DO309),ISNUMBER(DP309)),IF(DO309/DP309&gt;1,ROUND((DO309)/DP309,3),1),1)</f>
        <v/>
      </c>
      <c r="DR309" s="1541"/>
      <c r="DS309" s="1541"/>
      <c r="DT309" s="1541"/>
      <c r="DU309" s="1541"/>
      <c r="DV309" s="1541"/>
      <c r="DW309" s="1541"/>
      <c r="DX309" s="1541"/>
      <c r="DY309" s="1541"/>
      <c r="DZ309" s="1541"/>
      <c r="EA309" s="1541"/>
      <c r="EB309" s="1541"/>
      <c r="EC309" s="1541"/>
      <c r="ED309" s="1541"/>
      <c r="EE309" s="1541"/>
      <c r="EF309" s="1541"/>
      <c r="EG309" s="1541"/>
      <c r="EH309" s="1541"/>
      <c r="EI309" s="1541"/>
      <c r="EJ309" s="1541"/>
      <c r="EK309" s="1541"/>
      <c r="EL309" s="1541"/>
      <c r="EM309" s="1541"/>
      <c r="EN309" s="1541"/>
      <c r="EO309" s="1541"/>
      <c r="EP309" s="1541"/>
      <c r="EQ309" s="1541"/>
      <c r="ER309" s="1541"/>
      <c r="ES309" s="1541"/>
      <c r="ET309" s="1541"/>
      <c r="EU309" s="1541"/>
      <c r="EV309" s="1541"/>
    </row>
    <row r="310" ht="12.75" x14ac:dyDescent="0.2">
      <c r="A310" s="1541"/>
      <c r="B310" s="1541"/>
      <c r="C310"/>
      <c r="D310" s="1486"/>
      <c r="E310" s="1486"/>
      <c r="F310" s="672" t="inlineStr">
        <is>
          <t>5.3</t>
        </is>
      </c>
      <c r="G310" s="1497"/>
      <c r="H310" s="130">
        <f>BV310</f>
        <v/>
      </c>
      <c r="I310" s="130">
        <f>BW310</f>
        <v/>
      </c>
      <c r="J310" s="1299" t="inlineStr">
        <is>
          <t>LTE</t>
        </is>
      </c>
      <c r="K310" s="1299" t="inlineStr">
        <is>
          <t>FDD1</t>
        </is>
      </c>
      <c r="L310" s="115"/>
      <c r="M310" s="130">
        <v>10</v>
      </c>
      <c r="N310" s="119" t="inlineStr">
        <is>
          <t>QPSK</t>
        </is>
      </c>
      <c r="O310" s="131"/>
      <c r="P310" s="6597"/>
      <c r="Q310" s="131">
        <v>1</v>
      </c>
      <c r="R310" s="131">
        <v>0</v>
      </c>
      <c r="S310" s="130"/>
      <c r="T310" s="130">
        <v>18300</v>
      </c>
      <c r="U310" s="6593">
        <v>1950</v>
      </c>
      <c r="V310" s="119"/>
      <c r="W310" s="1305"/>
      <c r="X310" s="119"/>
      <c r="Y310" s="119"/>
      <c r="Z310" s="119"/>
      <c r="AA310" s="115"/>
      <c r="AB310" s="115"/>
      <c r="AC310" s="1300">
        <f>IF(OR(BX310="Close to Ear",BX310="Close to Head"),"Head",IF(BX310="Extremity","Extremity","Body"))</f>
        <v/>
      </c>
      <c r="AD310" s="1301">
        <f>CA310</f>
        <v/>
      </c>
      <c r="AE310" s="1299">
        <f>CB310</f>
        <v/>
      </c>
      <c r="AF310" s="115"/>
      <c r="AG310" s="1302">
        <f>IF(OR(AZ310="",BA310=""),"N/A",IF(DC310="Pass","P","F"))</f>
        <v/>
      </c>
      <c r="AH310" s="129"/>
      <c r="AI310" s="129"/>
      <c r="AJ310" s="129"/>
      <c r="AK310" s="119"/>
      <c r="AL310" s="115"/>
      <c r="AM310" s="119"/>
      <c r="AN310" s="119"/>
      <c r="AO310" s="692"/>
      <c r="AP310" s="692"/>
      <c r="AQ310" s="692"/>
      <c r="AR310" s="692"/>
      <c r="AS310" s="692"/>
      <c r="AT310" s="1303">
        <f>IF(AC310="Extremity",IF(CG310="","",CG310),"")</f>
        <v/>
      </c>
      <c r="AU310" s="1303">
        <f>IF(AC310="Extremity",IF(CH310="","",CH310),"")</f>
        <v/>
      </c>
      <c r="AV310" s="1304">
        <f>IF(AC310="Extremity","",IF(CE310="","",CE310))</f>
        <v/>
      </c>
      <c r="AW310" s="1304">
        <f>IF(AD310="Extremity","",IF(CF310="","",CF310))</f>
        <v/>
      </c>
      <c r="AX310" s="1305">
        <f>DL310</f>
        <v/>
      </c>
      <c r="AY310" s="1305">
        <f>DQ310</f>
        <v/>
      </c>
      <c r="AZ310" s="3377">
        <f>IF(AC310="Extremity",IF(DA310="","",DA310),"")</f>
        <v/>
      </c>
      <c r="BA310" s="3378">
        <f>IF(AC310="Extremity","",IF(CT310="","",CT310))</f>
        <v/>
      </c>
      <c r="BB310" s="1305">
        <f>IF(AC310="Extremity",IF(DB310="","",DB310),"")</f>
        <v/>
      </c>
      <c r="BC310" s="1304">
        <f>IF(AC310="Extremity","",IF(CZ310="","",CZ310))</f>
        <v/>
      </c>
      <c r="BD310" s="1305">
        <f>DD310</f>
        <v/>
      </c>
      <c r="BE310" s="132">
        <f>DE310</f>
        <v/>
      </c>
      <c r="BF310" s="133">
        <f>DF310*60</f>
        <v/>
      </c>
      <c r="BG310" s="121">
        <f>BE310</f>
        <v/>
      </c>
      <c r="BH310" s="133">
        <f>DG310*60</f>
        <v/>
      </c>
      <c r="BI310" s="133">
        <f>DH310</f>
        <v/>
      </c>
      <c r="BJ310" s="117"/>
      <c r="BK310" s="812">
        <f>Overview!$E$7</f>
        <v/>
      </c>
      <c r="BL310" s="117"/>
      <c r="BM310" s="834">
        <f>DI310</f>
        <v/>
      </c>
      <c r="BN310" s="812">
        <f>Overview!$P$153</f>
        <v/>
      </c>
      <c r="BO310" s="117"/>
      <c r="BP310" s="117"/>
      <c r="BQ310" s="115"/>
      <c r="BR310" s="1478"/>
      <c r="BS310" s="1541"/>
      <c r="BT310" s="1864" t="inlineStr">
        <is>
          <t>LTE</t>
        </is>
      </c>
      <c r="BU310" s="1828" t="inlineStr">
        <is>
          <t>FDD1</t>
        </is>
      </c>
      <c r="BV310" s="906">
        <f>Overview!$H$29</f>
        <v/>
      </c>
      <c r="BW310" s="1865"/>
      <c r="BX310" s="1828" t="inlineStr">
        <is>
          <t>Body</t>
        </is>
      </c>
      <c r="BY310" s="432"/>
      <c r="BZ310" s="1828">
        <f>IF(COUNT('Conducted LTE'!$AH$3:$AH$170)=0,10,INDEX('Conducted LTE'!$M$3:$M$170,MATCH(MAX('Conducted LTE'!$AH$3:$AH$170),'Conducted LTE'!$AH$3:$AH$170,0)))</f>
        <v>10</v>
      </c>
      <c r="CA310" s="873" t="str">
        <f>CA309</f>
        <v>TBD</v>
      </c>
      <c r="CB310" s="200">
        <v>5</v>
      </c>
      <c r="CC310" s="432">
        <f>IF(COUNT('Conducted LTE'!$AH$3:$AH$170)=0,18300,INDEX('Conducted LTE'!$T$3:$T$170,MATCH(MAX('Conducted LTE'!$AH$3:$AH$170),'Conducted LTE'!$AH$3:$AH$170,0)))</f>
        <v>18300</v>
      </c>
      <c r="CD310" s="432">
        <f>IF(COUNT('Conducted LTE'!$AH$3:$AH$170)=0,1950,INDEX('Conducted LTE'!$U$3:$U$170,MATCH(MAX('Conducted LTE'!$AH$3:$AH$170),'Conducted LTE'!$AH$3:$AH$170,0)))</f>
        <v>1950</v>
      </c>
      <c r="CE310" s="7234"/>
      <c r="CF310" s="7234"/>
      <c r="CG310" s="6706"/>
      <c r="CH310" s="6706"/>
      <c r="CI310" s="225">
        <f>BY310</f>
        <v/>
      </c>
      <c r="CJ310" s="237">
        <f>BZ310</f>
        <v/>
      </c>
      <c r="CK310" s="223">
        <f>CA310</f>
        <v/>
      </c>
      <c r="CL310" s="237">
        <f>CC310</f>
        <v/>
      </c>
      <c r="CM310" s="237">
        <f>CD310</f>
        <v/>
      </c>
      <c r="CN310" s="1527"/>
      <c r="CO310" s="1579"/>
      <c r="CP310" s="7214">
        <f>IF(CF310=""," ",IF(ABS(CE310-CF310)&lt;=0.1,"Valid","Not valid"))</f>
        <v/>
      </c>
      <c r="CQ310" s="1674">
        <f> IF(CE310="","",IF(AND(CE310&lt;&gt;"",CF310=""),IF(CE310&gt;=0.8,"Medir+Sig Max","No"),IF(CF310&lt;&gt;"",IF(CF310&gt;=0.8,"Medir+Sig Max","No"),"")))</f>
        <v/>
      </c>
      <c r="CR310" s="6927"/>
      <c r="CS310" s="1674"/>
      <c r="CT310" s="220">
        <f>IF(CO310="",IF(AND(CE310="",CF310=""),"",IF(CF310="",IF(DQ310&gt;1,ROUND(DQ310*CE310,3),CE310),IF(DQ310&gt;1,ROUND(DQ310*CF310,3),CF310))),IF(AND(CE310="",CF310=""),"",IF(CF310="",IF(DQ310&gt;1,ROUND(DQ310*CE310*(1/(CO310)),3),CE310*(1/(CO310))),IF(DQ310&gt;1,ROUND(DQ310*CF310*(1/(CO310)),3),CF310*(1/(CO310))))))</f>
        <v/>
      </c>
      <c r="CU310" s="224">
        <f>BY310</f>
        <v/>
      </c>
      <c r="CV310" s="237">
        <f>BZ310</f>
        <v/>
      </c>
      <c r="CW310" s="237">
        <f>CA310</f>
        <v/>
      </c>
      <c r="CX310" s="224">
        <f>CC310</f>
        <v/>
      </c>
      <c r="CY310" s="237">
        <f>CD310</f>
        <v/>
      </c>
      <c r="CZ310" s="7474">
        <f>IF(COUNTIF(Overview!K12:K14,TRUE)&gt;0,1.6,IF(COUNTIF(Overview!L12:L14,TRUE)&gt;0,8,0))</f>
        <v/>
      </c>
      <c r="DA310" s="1788"/>
      <c r="DB310" s="7483"/>
      <c r="DC310" s="844">
        <f>IF(CT310="","",IF(CT310&gt;CZ310,"Fail","Pass"))</f>
        <v/>
      </c>
      <c r="DD310" s="402"/>
      <c r="DE310" s="1565">
        <f>MyTimestamp(DC310)</f>
        <v/>
      </c>
      <c r="DF310" s="1531">
        <f>IF(COUNT(CE310:CH310)=1,15,IF(COUNT(CE310:CH310)=0,0,30))</f>
        <v/>
      </c>
      <c r="DG310" s="1532">
        <f>IF(DF310=0,0,2)</f>
        <v/>
      </c>
      <c r="DH310" s="1866"/>
      <c r="DI310" s="1866"/>
      <c r="DJ310" s="1863"/>
      <c r="DK310" s="1789"/>
      <c r="DL310" s="1574">
        <f>10^(CN310/20)*100-100</f>
        <v/>
      </c>
      <c r="DM310" s="777"/>
      <c r="DN310" s="730"/>
      <c r="DO310" s="777">
        <f>IF(DM310="","",10^(DM310/10))</f>
        <v/>
      </c>
      <c r="DP310" s="777">
        <f>IF(ISNUMBER(DN310)=FALSE,"",10^(DN310/10))</f>
        <v/>
      </c>
      <c r="DQ310" s="1578">
        <f>IF(AND(ISNUMBER(DO310),ISNUMBER(DP310)),IF(DO310/DP310&gt;1,ROUND((DO310)/DP310,3),1),1)</f>
        <v/>
      </c>
      <c r="DR310" s="1541"/>
      <c r="DS310" s="1541"/>
      <c r="DT310" s="1541"/>
      <c r="DU310" s="1541"/>
      <c r="DV310" s="1541"/>
      <c r="DW310" s="1541"/>
      <c r="DX310" s="1541"/>
      <c r="DY310" s="1541"/>
      <c r="DZ310" s="1541"/>
      <c r="EA310" s="1541"/>
      <c r="EB310" s="1541"/>
      <c r="EC310" s="1541"/>
      <c r="ED310" s="1541"/>
      <c r="EE310" s="1541"/>
      <c r="EF310" s="1541"/>
      <c r="EG310" s="1541"/>
      <c r="EH310" s="1541"/>
      <c r="EI310" s="1541"/>
      <c r="EJ310" s="1541"/>
      <c r="EK310" s="1541"/>
      <c r="EL310" s="1541"/>
      <c r="EM310" s="1541"/>
      <c r="EN310" s="1541"/>
      <c r="EO310" s="1541"/>
      <c r="EP310" s="1541"/>
      <c r="EQ310" s="1541"/>
      <c r="ER310" s="1541"/>
      <c r="ES310" s="1541"/>
      <c r="ET310" s="1541"/>
      <c r="EU310" s="1541"/>
      <c r="EV310" s="1541"/>
    </row>
    <row r="311" ht="12.75" x14ac:dyDescent="0.2">
      <c r="A311" s="1541"/>
      <c r="B311" s="1541"/>
      <c r="C311"/>
      <c r="D311" s="1486"/>
      <c r="E311" s="1486"/>
      <c r="F311" s="672" t="inlineStr">
        <is>
          <t>5.3</t>
        </is>
      </c>
      <c r="G311" s="1497"/>
      <c r="H311" s="130">
        <f>BV311</f>
        <v/>
      </c>
      <c r="I311" s="130">
        <f>BW311</f>
        <v/>
      </c>
      <c r="J311" s="1299" t="inlineStr">
        <is>
          <t>LTE</t>
        </is>
      </c>
      <c r="K311" s="1299" t="inlineStr">
        <is>
          <t>FDD1</t>
        </is>
      </c>
      <c r="L311" s="115"/>
      <c r="M311" s="130">
        <v>10</v>
      </c>
      <c r="N311" s="119" t="inlineStr">
        <is>
          <t>QPSK</t>
        </is>
      </c>
      <c r="O311" s="131"/>
      <c r="P311" s="6597"/>
      <c r="Q311" s="131">
        <v>1</v>
      </c>
      <c r="R311" s="131">
        <v>0</v>
      </c>
      <c r="S311" s="130"/>
      <c r="T311" s="130">
        <v>18300</v>
      </c>
      <c r="U311" s="6593">
        <v>1950</v>
      </c>
      <c r="V311" s="119"/>
      <c r="W311" s="1305"/>
      <c r="X311" s="119"/>
      <c r="Y311" s="119"/>
      <c r="Z311" s="119"/>
      <c r="AA311" s="115"/>
      <c r="AB311" s="115"/>
      <c r="AC311" s="1300">
        <f>IF(OR(BX311="Close to Ear",BX311="Close to Head"),"Head",IF(BX311="Extremity","Extremity","Body"))</f>
        <v/>
      </c>
      <c r="AD311" s="1301">
        <f>CA311</f>
        <v/>
      </c>
      <c r="AE311" s="1299">
        <f>CB311</f>
        <v/>
      </c>
      <c r="AF311" s="115"/>
      <c r="AG311" s="1302">
        <f>IF(OR(AZ311="",BA311=""),"N/A",IF(DC311="Pass","P","F"))</f>
        <v/>
      </c>
      <c r="AH311" s="129"/>
      <c r="AI311" s="129"/>
      <c r="AJ311" s="129"/>
      <c r="AK311" s="119"/>
      <c r="AL311" s="115"/>
      <c r="AM311" s="119"/>
      <c r="AN311" s="119"/>
      <c r="AO311" s="692"/>
      <c r="AP311" s="692"/>
      <c r="AQ311" s="692"/>
      <c r="AR311" s="692"/>
      <c r="AS311" s="692"/>
      <c r="AT311" s="1303">
        <f>IF(AC311="Extremity",IF(CG311="","",CG311),"")</f>
        <v/>
      </c>
      <c r="AU311" s="1303">
        <f>IF(AC311="Extremity",IF(CH311="","",CH311),"")</f>
        <v/>
      </c>
      <c r="AV311" s="1304">
        <f>IF(AC311="Extremity","",IF(CE311="","",CE311))</f>
        <v/>
      </c>
      <c r="AW311" s="1304">
        <f>IF(AD311="Extremity","",IF(CF311="","",CF311))</f>
        <v/>
      </c>
      <c r="AX311" s="1305">
        <f>DL311</f>
        <v/>
      </c>
      <c r="AY311" s="1305">
        <f>DQ311</f>
        <v/>
      </c>
      <c r="AZ311" s="3377">
        <f>IF(AC311="Extremity",IF(DA311="","",DA311),"")</f>
        <v/>
      </c>
      <c r="BA311" s="3378">
        <f>IF(AC311="Extremity","",IF(CT311="","",CT311))</f>
        <v/>
      </c>
      <c r="BB311" s="1305">
        <f>IF(AC311="Extremity",IF(DB311="","",DB311),"")</f>
        <v/>
      </c>
      <c r="BC311" s="1304">
        <f>IF(AC311="Extremity","",IF(CZ311="","",CZ311))</f>
        <v/>
      </c>
      <c r="BD311" s="1305">
        <f>DD311</f>
        <v/>
      </c>
      <c r="BE311" s="132">
        <f>DE311</f>
        <v/>
      </c>
      <c r="BF311" s="133">
        <f>DF311*60</f>
        <v/>
      </c>
      <c r="BG311" s="121">
        <f>BE311</f>
        <v/>
      </c>
      <c r="BH311" s="133">
        <f>DG311*60</f>
        <v/>
      </c>
      <c r="BI311" s="133">
        <f>DH311</f>
        <v/>
      </c>
      <c r="BJ311" s="117"/>
      <c r="BK311" s="812">
        <f>Overview!$E$7</f>
        <v/>
      </c>
      <c r="BL311" s="117"/>
      <c r="BM311" s="834">
        <f>DI311</f>
        <v/>
      </c>
      <c r="BN311" s="812">
        <f>Overview!$P$153</f>
        <v/>
      </c>
      <c r="BO311" s="117"/>
      <c r="BP311" s="117"/>
      <c r="BQ311" s="115"/>
      <c r="BR311" s="1478"/>
      <c r="BS311" s="1541"/>
      <c r="BT311" s="1864" t="inlineStr">
        <is>
          <t>LTE</t>
        </is>
      </c>
      <c r="BU311" s="1828" t="inlineStr">
        <is>
          <t>FDD1</t>
        </is>
      </c>
      <c r="BV311" s="906">
        <f>Overview!$H$29</f>
        <v/>
      </c>
      <c r="BW311" s="1865"/>
      <c r="BX311" s="1828" t="inlineStr">
        <is>
          <t>Body</t>
        </is>
      </c>
      <c r="BY311" s="509"/>
      <c r="BZ311" s="1828">
        <f>IF(COUNT('Conducted LTE'!$AH$3:$AH$170)=0,10,INDEX('Conducted LTE'!$M$3:$M$170,MATCH(MAX('Conducted LTE'!$AH$3:$AH$170),'Conducted LTE'!$AH$3:$AH$170,0)))</f>
        <v>10</v>
      </c>
      <c r="CA311" s="874" t="str">
        <f>CA310</f>
        <v>TBD</v>
      </c>
      <c r="CB311" s="201">
        <v>5</v>
      </c>
      <c r="CC311" s="509">
        <f>IF(COUNT('Conducted LTE'!$AH$3:$AH$170)=0,18300,INDEX('Conducted LTE'!$T$3:$T$170,MATCH(MAX('Conducted LTE'!$AH$3:$AH$170),'Conducted LTE'!$AH$3:$AH$170,0)))</f>
        <v>18300</v>
      </c>
      <c r="CD311" s="509">
        <f>IF(COUNT('Conducted LTE'!$AH$3:$AH$170)=0,1950,INDEX('Conducted LTE'!$U$3:$U$170,MATCH(MAX('Conducted LTE'!$AH$3:$AH$170),'Conducted LTE'!$AH$3:$AH$170,0)))</f>
        <v>1950</v>
      </c>
      <c r="CE311" s="7234"/>
      <c r="CF311" s="7234"/>
      <c r="CG311" s="6706"/>
      <c r="CH311" s="6706"/>
      <c r="CI311" s="225">
        <f>BY311</f>
        <v/>
      </c>
      <c r="CJ311" s="237">
        <f>BZ311</f>
        <v/>
      </c>
      <c r="CK311" s="223">
        <f>CA311</f>
        <v/>
      </c>
      <c r="CL311" s="237">
        <f>CC311</f>
        <v/>
      </c>
      <c r="CM311" s="237">
        <f>CD311</f>
        <v/>
      </c>
      <c r="CN311" s="1527"/>
      <c r="CO311" s="1579"/>
      <c r="CP311" s="7214">
        <f>IF(CF311=""," ",IF(ABS(CE311-CF311)&lt;=0.1,"Valid","Not valid"))</f>
        <v/>
      </c>
      <c r="CQ311" s="1674">
        <f> IF(CE311="","",IF(AND(CE311&lt;&gt;"",CF311=""),IF(CE311&gt;=0.8,"Medir+Sig Max","No"),IF(CF311&lt;&gt;"",IF(CF311&gt;=0.8,"Medir+Sig Max","No"),"")))</f>
        <v/>
      </c>
      <c r="CR311" s="6927"/>
      <c r="CS311" s="1674"/>
      <c r="CT311" s="220">
        <f>IF(CO311="",IF(AND(CE311="",CF311=""),"",IF(CF311="",IF(DQ311&gt;1,ROUND(DQ311*CE311,3),CE311),IF(DQ311&gt;1,ROUND(DQ311*CF311,3),CF311))),IF(AND(CE311="",CF311=""),"",IF(CF311="",IF(DQ311&gt;1,ROUND(DQ311*CE311*(1/(CO311)),3),CE311*(1/(CO311))),IF(DQ311&gt;1,ROUND(DQ311*CF311*(1/(CO311)),3),CF311*(1/(CO311))))))</f>
        <v/>
      </c>
      <c r="CU311" s="224">
        <f>BY311</f>
        <v/>
      </c>
      <c r="CV311" s="237">
        <f>BZ311</f>
        <v/>
      </c>
      <c r="CW311" s="237">
        <f>CA311</f>
        <v/>
      </c>
      <c r="CX311" s="224">
        <f>CC311</f>
        <v/>
      </c>
      <c r="CY311" s="237">
        <f>CD311</f>
        <v/>
      </c>
      <c r="CZ311" s="7474">
        <f>IF(COUNTIF(Overview!K12:K14,TRUE)&gt;0,1.6,IF(COUNTIF(Overview!L12:L14,TRUE)&gt;0,8,0))</f>
        <v/>
      </c>
      <c r="DA311" s="1788"/>
      <c r="DB311" s="7483"/>
      <c r="DC311" s="844">
        <f>IF(CT311="","",IF(CT311&gt;CZ311,"Fail","Pass"))</f>
        <v/>
      </c>
      <c r="DD311" s="402"/>
      <c r="DE311" s="1565">
        <f>MyTimestamp(DC311)</f>
        <v/>
      </c>
      <c r="DF311" s="1531">
        <f>IF(COUNT(CE311:CH311)=1,15,IF(COUNT(CE311:CH311)=0,0,30))</f>
        <v/>
      </c>
      <c r="DG311" s="1532">
        <f>IF(DF311=0,0,2)</f>
        <v/>
      </c>
      <c r="DH311" s="1866"/>
      <c r="DI311" s="1866"/>
      <c r="DJ311" s="1863"/>
      <c r="DK311" s="1789"/>
      <c r="DL311" s="1574">
        <f>10^(CN311/20)*100-100</f>
        <v/>
      </c>
      <c r="DM311" s="777"/>
      <c r="DN311" s="815"/>
      <c r="DO311" s="777">
        <f>IF(DM311="","",10^(DM311/10))</f>
        <v/>
      </c>
      <c r="DP311" s="777">
        <f>IF(ISNUMBER(DN311)=FALSE,"",10^(DN311/10))</f>
        <v/>
      </c>
      <c r="DQ311" s="1578">
        <f>IF(AND(ISNUMBER(DO311),ISNUMBER(DP311)),IF(DO311/DP311&gt;1,ROUND((DO311)/DP311,3),1),1)</f>
        <v/>
      </c>
      <c r="DR311" s="1541"/>
      <c r="DS311" s="1541"/>
      <c r="DT311" s="1541"/>
      <c r="DU311" s="1541"/>
      <c r="DV311" s="1541"/>
      <c r="DW311" s="1541"/>
      <c r="DX311" s="1541"/>
      <c r="DY311" s="1541"/>
      <c r="DZ311" s="1541"/>
      <c r="EA311" s="1541"/>
      <c r="EB311" s="1541"/>
      <c r="EC311" s="1541"/>
      <c r="ED311" s="1541"/>
      <c r="EE311" s="1541"/>
      <c r="EF311" s="1541"/>
      <c r="EG311" s="1541"/>
      <c r="EH311" s="1541"/>
      <c r="EI311" s="1541"/>
      <c r="EJ311" s="1541"/>
      <c r="EK311" s="1541"/>
      <c r="EL311" s="1541"/>
      <c r="EM311" s="1541"/>
      <c r="EN311" s="1541"/>
      <c r="EO311" s="1541"/>
      <c r="EP311" s="1541"/>
      <c r="EQ311" s="1541"/>
      <c r="ER311" s="1541"/>
      <c r="ES311" s="1541"/>
      <c r="ET311" s="1541"/>
      <c r="EU311" s="1541"/>
      <c r="EV311" s="1541"/>
    </row>
    <row r="312" ht="12.75" x14ac:dyDescent="0.2">
      <c r="A312" s="1541"/>
      <c r="B312" s="1541"/>
      <c r="C312"/>
      <c r="D312" s="1486"/>
      <c r="E312" s="1486"/>
      <c r="F312" s="672" t="inlineStr">
        <is>
          <t>5.3</t>
        </is>
      </c>
      <c r="G312" s="1497"/>
      <c r="H312" s="130">
        <f>BV312</f>
        <v/>
      </c>
      <c r="I312" s="130">
        <f>BW312</f>
        <v/>
      </c>
      <c r="J312" s="1299" t="inlineStr">
        <is>
          <t>LTE</t>
        </is>
      </c>
      <c r="K312" s="1299" t="inlineStr">
        <is>
          <t>FDD1</t>
        </is>
      </c>
      <c r="L312" s="115"/>
      <c r="M312" s="130">
        <v>10</v>
      </c>
      <c r="N312" s="119" t="inlineStr">
        <is>
          <t>QPSK</t>
        </is>
      </c>
      <c r="O312" s="131"/>
      <c r="P312" s="6597"/>
      <c r="Q312" s="131">
        <v>1</v>
      </c>
      <c r="R312" s="131">
        <v>0</v>
      </c>
      <c r="S312" s="130"/>
      <c r="T312" s="130">
        <v>18300</v>
      </c>
      <c r="U312" s="6593">
        <v>1950</v>
      </c>
      <c r="V312" s="119"/>
      <c r="W312" s="1305"/>
      <c r="X312" s="119"/>
      <c r="Y312" s="119"/>
      <c r="Z312" s="119"/>
      <c r="AA312" s="115"/>
      <c r="AB312" s="115"/>
      <c r="AC312" s="1300">
        <f>IF(OR(BX312="Close to Ear",BX312="Close to Head"),"Head",IF(BX312="Extremity","Extremity","Body"))</f>
        <v/>
      </c>
      <c r="AD312" s="1301">
        <f>CA312</f>
        <v/>
      </c>
      <c r="AE312" s="1299">
        <f>CB312</f>
        <v/>
      </c>
      <c r="AF312" s="115"/>
      <c r="AG312" s="1302">
        <f>IF(OR(AZ312="",BA312=""),"N/A",IF(DC312="Pass","P","F"))</f>
        <v/>
      </c>
      <c r="AH312" s="129"/>
      <c r="AI312" s="129"/>
      <c r="AJ312" s="129"/>
      <c r="AK312" s="119"/>
      <c r="AL312" s="115"/>
      <c r="AM312" s="119"/>
      <c r="AN312" s="119"/>
      <c r="AO312" s="692"/>
      <c r="AP312" s="692"/>
      <c r="AQ312" s="692"/>
      <c r="AR312" s="692"/>
      <c r="AS312" s="692"/>
      <c r="AT312" s="1303">
        <f>IF(AC312="Extremity",IF(CG312="","",CG312),"")</f>
        <v/>
      </c>
      <c r="AU312" s="1303">
        <f>IF(AC312="Extremity",IF(CH312="","",CH312),"")</f>
        <v/>
      </c>
      <c r="AV312" s="1304">
        <f>IF(AC312="Extremity","",IF(CE312="","",CE312))</f>
        <v/>
      </c>
      <c r="AW312" s="1304">
        <f>IF(AD312="Extremity","",IF(CF312="","",CF312))</f>
        <v/>
      </c>
      <c r="AX312" s="1305">
        <f>DL312</f>
        <v/>
      </c>
      <c r="AY312" s="1305">
        <f>DQ312</f>
        <v/>
      </c>
      <c r="AZ312" s="3377">
        <f>IF(AC312="Extremity",IF(DA312="","",DA312),"")</f>
        <v/>
      </c>
      <c r="BA312" s="3378">
        <f>IF(AC312="Extremity","",IF(CT312="","",CT312))</f>
        <v/>
      </c>
      <c r="BB312" s="1305">
        <f>IF(AC312="Extremity",IF(DB312="","",DB312),"")</f>
        <v/>
      </c>
      <c r="BC312" s="1304">
        <f>IF(AC312="Extremity","",IF(CZ312="","",CZ312))</f>
        <v/>
      </c>
      <c r="BD312" s="1305">
        <f>DD312</f>
        <v/>
      </c>
      <c r="BE312" s="132">
        <f>DE312</f>
        <v/>
      </c>
      <c r="BF312" s="133">
        <f>DF312*60</f>
        <v/>
      </c>
      <c r="BG312" s="121">
        <f>BE312</f>
        <v/>
      </c>
      <c r="BH312" s="133">
        <f>DG312*60</f>
        <v/>
      </c>
      <c r="BI312" s="133">
        <f>DH312</f>
        <v/>
      </c>
      <c r="BJ312" s="117"/>
      <c r="BK312" s="812">
        <f>Overview!$E$7</f>
        <v/>
      </c>
      <c r="BL312" s="117"/>
      <c r="BM312" s="834">
        <f>DI312</f>
        <v/>
      </c>
      <c r="BN312" s="812">
        <f>Overview!$P$153</f>
        <v/>
      </c>
      <c r="BO312" s="117"/>
      <c r="BP312" s="117"/>
      <c r="BQ312" s="115"/>
      <c r="BR312" s="1478"/>
      <c r="BS312" s="1541"/>
      <c r="BT312" s="1864" t="inlineStr">
        <is>
          <t>LTE</t>
        </is>
      </c>
      <c r="BU312" s="1828" t="inlineStr">
        <is>
          <t>FDD1</t>
        </is>
      </c>
      <c r="BV312" s="906">
        <f>Overview!$H$29</f>
        <v/>
      </c>
      <c r="BW312" s="1865"/>
      <c r="BX312" s="1828" t="inlineStr">
        <is>
          <t>Body</t>
        </is>
      </c>
      <c r="BY312" s="1871"/>
      <c r="BZ312" s="1828">
        <f>IF(COUNT('Conducted LTE'!$AH$3:$AH$170)=0,10,INDEX('Conducted LTE'!$M$3:$M$170,MATCH(MAX('Conducted LTE'!$AH$3:$AH$170),'Conducted LTE'!$AH$3:$AH$170,0)))</f>
        <v>10</v>
      </c>
      <c r="CA312" s="1032" t="str">
        <f>CA311</f>
        <v>TBD</v>
      </c>
      <c r="CB312" s="202">
        <v>5</v>
      </c>
      <c r="CC312" s="1032">
        <f>IF(COUNT('Conducted LTE'!$AH$3:$AH$170)=0,18300,INDEX('Conducted LTE'!$T$3:$T$170,MATCH(MAX('Conducted LTE'!$AH$3:$AH$170),'Conducted LTE'!$AH$3:$AH$170,0)))</f>
        <v>18300</v>
      </c>
      <c r="CD312" s="1032">
        <f>IF(COUNT('Conducted LTE'!$AH$3:$AH$170)=0,1950,INDEX('Conducted LTE'!$U$3:$U$170,MATCH(MAX('Conducted LTE'!$AH$3:$AH$170),'Conducted LTE'!$AH$3:$AH$170,0)))</f>
        <v>1950</v>
      </c>
      <c r="CE312" s="7234"/>
      <c r="CF312" s="7234"/>
      <c r="CG312" s="6706"/>
      <c r="CH312" s="6706"/>
      <c r="CI312" s="225">
        <f>BY312</f>
        <v/>
      </c>
      <c r="CJ312" s="237">
        <f>BZ312</f>
        <v/>
      </c>
      <c r="CK312" s="223">
        <f>CA312</f>
        <v/>
      </c>
      <c r="CL312" s="237">
        <f>CC312</f>
        <v/>
      </c>
      <c r="CM312" s="237">
        <f>CD312</f>
        <v/>
      </c>
      <c r="CN312" s="1527"/>
      <c r="CO312" s="1579"/>
      <c r="CP312" s="7214">
        <f>IF(CF312=""," ",IF(ABS(CE312-CF312)&lt;=0.1,"Valid","Not valid"))</f>
        <v/>
      </c>
      <c r="CQ312" s="1674">
        <f> IF(CE312="","",IF(AND(CE312&lt;&gt;"",CF312=""),IF(CE312&gt;=0.8,"Medir+Sig Max","No"),IF(CF312&lt;&gt;"",IF(CF312&gt;=0.8,"Medir+Sig Max","No"),"")))</f>
        <v/>
      </c>
      <c r="CR312" s="6927"/>
      <c r="CS312" s="1674"/>
      <c r="CT312" s="220">
        <f>IF(CO312="",IF(AND(CE312="",CF312=""),"",IF(CF312="",IF(DQ312&gt;1,ROUND(DQ312*CE312,3),CE312),IF(DQ312&gt;1,ROUND(DQ312*CF312,3),CF312))),IF(AND(CE312="",CF312=""),"",IF(CF312="",IF(DQ312&gt;1,ROUND(DQ312*CE312*(1/(CO312)),3),CE312*(1/(CO312))),IF(DQ312&gt;1,ROUND(DQ312*CF312*(1/(CO312)),3),CF312*(1/(CO312))))))</f>
        <v/>
      </c>
      <c r="CU312" s="224">
        <f>BY312</f>
        <v/>
      </c>
      <c r="CV312" s="237">
        <f>BZ312</f>
        <v/>
      </c>
      <c r="CW312" s="237">
        <f>CA312</f>
        <v/>
      </c>
      <c r="CX312" s="224">
        <f>CC312</f>
        <v/>
      </c>
      <c r="CY312" s="237">
        <f>CD312</f>
        <v/>
      </c>
      <c r="CZ312" s="7474">
        <f>IF(COUNTIF(Overview!K12:K14,TRUE)&gt;0,1.6,IF(COUNTIF(Overview!L12:L14,TRUE)&gt;0,8,0))</f>
        <v/>
      </c>
      <c r="DA312" s="1788"/>
      <c r="DB312" s="7483"/>
      <c r="DC312" s="844">
        <f>IF(CT312="","",IF(CT312&gt;CZ312,"Fail","Pass"))</f>
        <v/>
      </c>
      <c r="DD312" s="402"/>
      <c r="DE312" s="1565">
        <f>MyTimestamp(DC312)</f>
        <v/>
      </c>
      <c r="DF312" s="1531">
        <f>IF(COUNT(CE312:CH312)=1,15,IF(COUNT(CE312:CH312)=0,0,30))</f>
        <v/>
      </c>
      <c r="DG312" s="1532">
        <f>IF(DF312=0,0,2)</f>
        <v/>
      </c>
      <c r="DH312" s="1866"/>
      <c r="DI312" s="1866"/>
      <c r="DJ312" s="1863"/>
      <c r="DK312" s="1789"/>
      <c r="DL312" s="1574">
        <f>10^(CN312/20)*100-100</f>
        <v/>
      </c>
      <c r="DM312" s="777"/>
      <c r="DN312" s="776"/>
      <c r="DO312" s="777">
        <f>IF(DM312="","",10^(DM312/10))</f>
        <v/>
      </c>
      <c r="DP312" s="777">
        <f>IF(ISNUMBER(DN312)=FALSE,"",10^(DN312/10))</f>
        <v/>
      </c>
      <c r="DQ312" s="1578">
        <f>IF(AND(ISNUMBER(DO312),ISNUMBER(DP312)),IF(DO312/DP312&gt;1,ROUND((DO312)/DP312,3),1),1)</f>
        <v/>
      </c>
      <c r="DR312" s="1541"/>
      <c r="DS312" s="1541"/>
      <c r="DT312" s="1541"/>
      <c r="DU312" s="1541"/>
      <c r="DV312" s="1541"/>
      <c r="DW312" s="1541"/>
      <c r="DX312" s="1541"/>
      <c r="DY312" s="1541"/>
      <c r="DZ312" s="1541"/>
      <c r="EA312" s="1541"/>
      <c r="EB312" s="1541"/>
      <c r="EC312" s="1541"/>
      <c r="ED312" s="1541"/>
      <c r="EE312" s="1541"/>
      <c r="EF312" s="1541"/>
      <c r="EG312" s="1541"/>
      <c r="EH312" s="1541"/>
      <c r="EI312" s="1541"/>
      <c r="EJ312" s="1541"/>
      <c r="EK312" s="1541"/>
      <c r="EL312" s="1541"/>
      <c r="EM312" s="1541"/>
      <c r="EN312" s="1541"/>
      <c r="EO312" s="1541"/>
      <c r="EP312" s="1541"/>
      <c r="EQ312" s="1541"/>
      <c r="ER312" s="1541"/>
      <c r="ES312" s="1541"/>
      <c r="ET312" s="1541"/>
      <c r="EU312" s="1541"/>
      <c r="EV312" s="1541"/>
    </row>
    <row r="313" ht="12.75" x14ac:dyDescent="0.2">
      <c r="A313" s="1541"/>
      <c r="B313" s="1541"/>
      <c r="C313"/>
      <c r="D313" s="1486"/>
      <c r="E313" s="1486"/>
      <c r="F313" s="672" t="inlineStr">
        <is>
          <t>5.3</t>
        </is>
      </c>
      <c r="G313" s="1497"/>
      <c r="H313" s="130">
        <f>BV313</f>
        <v/>
      </c>
      <c r="I313" s="130">
        <f>BW313</f>
        <v/>
      </c>
      <c r="J313" s="1299" t="inlineStr">
        <is>
          <t>LTE</t>
        </is>
      </c>
      <c r="K313" s="1299" t="inlineStr">
        <is>
          <t>FDD1</t>
        </is>
      </c>
      <c r="L313" s="115"/>
      <c r="M313" s="130">
        <v>10</v>
      </c>
      <c r="N313" s="119" t="inlineStr">
        <is>
          <t>QPSK</t>
        </is>
      </c>
      <c r="O313" s="131"/>
      <c r="P313" s="6597"/>
      <c r="Q313" s="131">
        <v>1</v>
      </c>
      <c r="R313" s="131">
        <v>0</v>
      </c>
      <c r="S313" s="130"/>
      <c r="T313" s="130">
        <v>18300</v>
      </c>
      <c r="U313" s="6593">
        <v>1950</v>
      </c>
      <c r="V313" s="119"/>
      <c r="W313" s="1305"/>
      <c r="X313" s="119"/>
      <c r="Y313" s="119"/>
      <c r="Z313" s="119"/>
      <c r="AA313" s="115"/>
      <c r="AB313" s="115"/>
      <c r="AC313" s="1300">
        <f>IF(OR(BX313="Close to Ear",BX313="Close to Head"),"Head",IF(BX313="Extremity","Extremity","Body"))</f>
        <v/>
      </c>
      <c r="AD313" s="1301">
        <f>CA313</f>
        <v/>
      </c>
      <c r="AE313" s="1299">
        <f>CB313</f>
        <v/>
      </c>
      <c r="AF313" s="115"/>
      <c r="AG313" s="1302">
        <f>IF(OR(AZ313="",BA313=""),"N/A",IF(DC313="Pass","P","F"))</f>
        <v/>
      </c>
      <c r="AH313" s="129"/>
      <c r="AI313" s="129"/>
      <c r="AJ313" s="129"/>
      <c r="AK313" s="119"/>
      <c r="AL313" s="115"/>
      <c r="AM313" s="119"/>
      <c r="AN313" s="119"/>
      <c r="AO313" s="692"/>
      <c r="AP313" s="692"/>
      <c r="AQ313" s="692"/>
      <c r="AR313" s="692"/>
      <c r="AS313" s="692"/>
      <c r="AT313" s="1303">
        <f>IF(AC313="Extremity",IF(CG313="","",CG313),"")</f>
        <v/>
      </c>
      <c r="AU313" s="1303">
        <f>IF(AC313="Extremity",IF(CH313="","",CH313),"")</f>
        <v/>
      </c>
      <c r="AV313" s="1304">
        <f>IF(AC313="Extremity","",IF(CE313="","",CE313))</f>
        <v/>
      </c>
      <c r="AW313" s="1304">
        <f>IF(AD313="Extremity","",IF(CF313="","",CF313))</f>
        <v/>
      </c>
      <c r="AX313" s="1305">
        <f>DL313</f>
        <v/>
      </c>
      <c r="AY313" s="1305">
        <f>DQ313</f>
        <v/>
      </c>
      <c r="AZ313" s="3377">
        <f>IF(AC313="Extremity",IF(DA313="","",DA313),"")</f>
        <v/>
      </c>
      <c r="BA313" s="3378">
        <f>IF(AC313="Extremity","",IF(CT313="","",CT313))</f>
        <v/>
      </c>
      <c r="BB313" s="1305">
        <f>IF(AC313="Extremity",IF(DB313="","",DB313),"")</f>
        <v/>
      </c>
      <c r="BC313" s="1304">
        <f>IF(AC313="Extremity","",IF(CZ313="","",CZ313))</f>
        <v/>
      </c>
      <c r="BD313" s="1305">
        <f>DD313</f>
        <v/>
      </c>
      <c r="BE313" s="132">
        <f>DE313</f>
        <v/>
      </c>
      <c r="BF313" s="133">
        <f>DF313*60</f>
        <v/>
      </c>
      <c r="BG313" s="121">
        <f>BE313</f>
        <v/>
      </c>
      <c r="BH313" s="133">
        <f>DG313*60</f>
        <v/>
      </c>
      <c r="BI313" s="133">
        <f>DH313</f>
        <v/>
      </c>
      <c r="BJ313" s="117"/>
      <c r="BK313" s="812">
        <f>Overview!$E$7</f>
        <v/>
      </c>
      <c r="BL313" s="117"/>
      <c r="BM313" s="834">
        <f>DI313</f>
        <v/>
      </c>
      <c r="BN313" s="812">
        <f>Overview!$P$153</f>
        <v/>
      </c>
      <c r="BO313" s="117"/>
      <c r="BP313" s="117"/>
      <c r="BQ313" s="115"/>
      <c r="BR313" s="1478"/>
      <c r="BS313" s="1541"/>
      <c r="BT313" s="1864" t="inlineStr">
        <is>
          <t>LTE</t>
        </is>
      </c>
      <c r="BU313" s="1828" t="inlineStr">
        <is>
          <t>FDD1</t>
        </is>
      </c>
      <c r="BV313" s="906">
        <f>Overview!$H$29</f>
        <v/>
      </c>
      <c r="BW313" s="1865"/>
      <c r="BX313" s="1828" t="inlineStr">
        <is>
          <t>Body</t>
        </is>
      </c>
      <c r="BY313" s="1868"/>
      <c r="BZ313" s="1828">
        <f>IF(COUNT('Conducted LTE'!$AH$3:$AH$170)=0,10,INDEX('Conducted LTE'!$M$3:$M$170,MATCH(MAX('Conducted LTE'!$AH$3:$AH$170),'Conducted LTE'!$AH$3:$AH$170,0)))</f>
        <v>10</v>
      </c>
      <c r="CA313" s="873" t="str">
        <f>CA312</f>
        <v>TBD</v>
      </c>
      <c r="CB313" s="200">
        <v>5</v>
      </c>
      <c r="CC313" s="873">
        <f>IF(COUNT('Conducted LTE'!$AH$3:$AH$170)=0,18300,INDEX('Conducted LTE'!$T$3:$T$170,MATCH(MAX('Conducted LTE'!$AH$3:$AH$170),'Conducted LTE'!$AH$3:$AH$170,0)))</f>
        <v>18300</v>
      </c>
      <c r="CD313" s="873">
        <f>IF(COUNT('Conducted LTE'!$AH$3:$AH$170)=0,1950,INDEX('Conducted LTE'!$U$3:$U$170,MATCH(MAX('Conducted LTE'!$AH$3:$AH$170),'Conducted LTE'!$AH$3:$AH$170,0)))</f>
        <v>1950</v>
      </c>
      <c r="CE313" s="7234"/>
      <c r="CF313" s="7234"/>
      <c r="CG313" s="6706"/>
      <c r="CH313" s="6706"/>
      <c r="CI313" s="225">
        <f>BY313</f>
        <v/>
      </c>
      <c r="CJ313" s="237">
        <f>BZ313</f>
        <v/>
      </c>
      <c r="CK313" s="223">
        <f>CA313</f>
        <v/>
      </c>
      <c r="CL313" s="237">
        <f>CC313</f>
        <v/>
      </c>
      <c r="CM313" s="237">
        <f>CD313</f>
        <v/>
      </c>
      <c r="CN313" s="1527"/>
      <c r="CO313" s="1579"/>
      <c r="CP313" s="7214">
        <f>IF(CF313=""," ",IF(ABS(CE313-CF313)&lt;=0.1,"Valid","Not valid"))</f>
        <v/>
      </c>
      <c r="CQ313" s="1674">
        <f> IF(CE313="","",IF(AND(CE313&lt;&gt;"",CF313=""),IF(CE313&gt;=0.8,"Medir+Sig Max","No"),IF(CF313&lt;&gt;"",IF(CF313&gt;=0.8,"Medir+Sig Max","No"),"")))</f>
        <v/>
      </c>
      <c r="CR313" s="6927"/>
      <c r="CS313" s="1674"/>
      <c r="CT313" s="220">
        <f>IF(CO313="",IF(AND(CE313="",CF313=""),"",IF(CF313="",IF(DQ313&gt;1,ROUND(DQ313*CE313,3),CE313),IF(DQ313&gt;1,ROUND(DQ313*CF313,3),CF313))),IF(AND(CE313="",CF313=""),"",IF(CF313="",IF(DQ313&gt;1,ROUND(DQ313*CE313*(1/(CO313)),3),CE313*(1/(CO313))),IF(DQ313&gt;1,ROUND(DQ313*CF313*(1/(CO313)),3),CF313*(1/(CO313))))))</f>
        <v/>
      </c>
      <c r="CU313" s="224">
        <f>BY313</f>
        <v/>
      </c>
      <c r="CV313" s="237">
        <f>BZ313</f>
        <v/>
      </c>
      <c r="CW313" s="237">
        <f>CA313</f>
        <v/>
      </c>
      <c r="CX313" s="224">
        <f>CC313</f>
        <v/>
      </c>
      <c r="CY313" s="237">
        <f>CD313</f>
        <v/>
      </c>
      <c r="CZ313" s="7474">
        <f>IF(COUNTIF(Overview!K12:K14,TRUE)&gt;0,1.6,IF(COUNTIF(Overview!L12:L14,TRUE)&gt;0,8,0))</f>
        <v/>
      </c>
      <c r="DA313" s="1788"/>
      <c r="DB313" s="7483"/>
      <c r="DC313" s="844">
        <f>IF(CT313="","",IF(CT313&gt;CZ313,"Fail","Pass"))</f>
        <v/>
      </c>
      <c r="DD313" s="402"/>
      <c r="DE313" s="1565">
        <f>MyTimestamp(DC313)</f>
        <v/>
      </c>
      <c r="DF313" s="1531">
        <f>IF(COUNT(CE313:CH313)=1,15,IF(COUNT(CE313:CH313)=0,0,30))</f>
        <v/>
      </c>
      <c r="DG313" s="1532">
        <f>IF(DF313=0,0,2)</f>
        <v/>
      </c>
      <c r="DH313" s="1866"/>
      <c r="DI313" s="1866"/>
      <c r="DJ313" s="1863"/>
      <c r="DK313" s="1789"/>
      <c r="DL313" s="1574">
        <f>10^(CN313/20)*100-100</f>
        <v/>
      </c>
      <c r="DM313" s="777"/>
      <c r="DN313" s="777"/>
      <c r="DO313" s="777">
        <f>IF(DM313="","",10^(DM313/10))</f>
        <v/>
      </c>
      <c r="DP313" s="777">
        <f>IF(ISNUMBER(DN313)=FALSE,"",10^(DN313/10))</f>
        <v/>
      </c>
      <c r="DQ313" s="1578">
        <f>IF(AND(ISNUMBER(DO313),ISNUMBER(DP313)),IF(DO313/DP313&gt;1,ROUND((DO313)/DP313,3),1),1)</f>
        <v/>
      </c>
      <c r="DR313" s="1541"/>
      <c r="DS313" s="1541"/>
      <c r="DT313" s="1541"/>
      <c r="DU313" s="1541"/>
      <c r="DV313" s="1541"/>
      <c r="DW313" s="1541"/>
      <c r="DX313" s="1541"/>
      <c r="DY313" s="1541"/>
      <c r="DZ313" s="1541"/>
      <c r="EA313" s="1541"/>
      <c r="EB313" s="1541"/>
      <c r="EC313" s="1541"/>
      <c r="ED313" s="1541"/>
      <c r="EE313" s="1541"/>
      <c r="EF313" s="1541"/>
      <c r="EG313" s="1541"/>
      <c r="EH313" s="1541"/>
      <c r="EI313" s="1541"/>
      <c r="EJ313" s="1541"/>
      <c r="EK313" s="1541"/>
      <c r="EL313" s="1541"/>
      <c r="EM313" s="1541"/>
      <c r="EN313" s="1541"/>
      <c r="EO313" s="1541"/>
      <c r="EP313" s="1541"/>
      <c r="EQ313" s="1541"/>
      <c r="ER313" s="1541"/>
      <c r="ES313" s="1541"/>
      <c r="ET313" s="1541"/>
      <c r="EU313" s="1541"/>
      <c r="EV313" s="1541"/>
    </row>
    <row r="314" ht="12.75" x14ac:dyDescent="0.2">
      <c r="A314" s="1541"/>
      <c r="B314" s="1541"/>
      <c r="C314"/>
      <c r="D314" s="1486"/>
      <c r="E314" s="1486"/>
      <c r="F314" s="672" t="inlineStr">
        <is>
          <t>5.3</t>
        </is>
      </c>
      <c r="G314" s="1497"/>
      <c r="H314" s="130">
        <f>BV314</f>
        <v/>
      </c>
      <c r="I314" s="130">
        <f>BW314</f>
        <v/>
      </c>
      <c r="J314" s="1299" t="inlineStr">
        <is>
          <t>LTE</t>
        </is>
      </c>
      <c r="K314" s="1299" t="inlineStr">
        <is>
          <t>FDD1</t>
        </is>
      </c>
      <c r="L314" s="115"/>
      <c r="M314" s="130">
        <v>10</v>
      </c>
      <c r="N314" s="119" t="inlineStr">
        <is>
          <t>QPSK</t>
        </is>
      </c>
      <c r="O314" s="131"/>
      <c r="P314" s="6597"/>
      <c r="Q314" s="131">
        <v>1</v>
      </c>
      <c r="R314" s="131">
        <v>0</v>
      </c>
      <c r="S314" s="130"/>
      <c r="T314" s="130">
        <v>18300</v>
      </c>
      <c r="U314" s="6593">
        <v>1950</v>
      </c>
      <c r="V314" s="119"/>
      <c r="W314" s="1305"/>
      <c r="X314" s="119"/>
      <c r="Y314" s="119"/>
      <c r="Z314" s="119"/>
      <c r="AA314" s="115"/>
      <c r="AB314" s="115"/>
      <c r="AC314" s="1300">
        <f>IF(OR(BX314="Close to Ear",BX314="Close to Head"),"Head",IF(BX314="Extremity","Extremity","Body"))</f>
        <v/>
      </c>
      <c r="AD314" s="1301">
        <f>CA314</f>
        <v/>
      </c>
      <c r="AE314" s="1299">
        <f>CB314</f>
        <v/>
      </c>
      <c r="AF314" s="115"/>
      <c r="AG314" s="1302">
        <f>IF(OR(AZ314="",BA314=""),"N/A",IF(DC314="Pass","P","F"))</f>
        <v/>
      </c>
      <c r="AH314" s="129"/>
      <c r="AI314" s="129"/>
      <c r="AJ314" s="129"/>
      <c r="AK314" s="119"/>
      <c r="AL314" s="115"/>
      <c r="AM314" s="119"/>
      <c r="AN314" s="119"/>
      <c r="AO314" s="692"/>
      <c r="AP314" s="692"/>
      <c r="AQ314" s="692"/>
      <c r="AR314" s="692"/>
      <c r="AS314" s="692"/>
      <c r="AT314" s="1303">
        <f>IF(AC314="Extremity",IF(CG314="","",CG314),"")</f>
        <v/>
      </c>
      <c r="AU314" s="1303">
        <f>IF(AC314="Extremity",IF(CH314="","",CH314),"")</f>
        <v/>
      </c>
      <c r="AV314" s="1304">
        <f>IF(AC314="Extremity","",IF(CE314="","",CE314))</f>
        <v/>
      </c>
      <c r="AW314" s="1304">
        <f>IF(AD314="Extremity","",IF(CF314="","",CF314))</f>
        <v/>
      </c>
      <c r="AX314" s="1305">
        <f>DL314</f>
        <v/>
      </c>
      <c r="AY314" s="1305">
        <f>DQ314</f>
        <v/>
      </c>
      <c r="AZ314" s="3377">
        <f>IF(AC314="Extremity",IF(DA314="","",DA314),"")</f>
        <v/>
      </c>
      <c r="BA314" s="3378">
        <f>IF(AC314="Extremity","",IF(CT314="","",CT314))</f>
        <v/>
      </c>
      <c r="BB314" s="1305">
        <f>IF(AC314="Extremity",IF(DB314="","",DB314),"")</f>
        <v/>
      </c>
      <c r="BC314" s="1304">
        <f>IF(AC314="Extremity","",IF(CZ314="","",CZ314))</f>
        <v/>
      </c>
      <c r="BD314" s="1305">
        <f>DD314</f>
        <v/>
      </c>
      <c r="BE314" s="132">
        <f>DE314</f>
        <v/>
      </c>
      <c r="BF314" s="133">
        <f>DF314*60</f>
        <v/>
      </c>
      <c r="BG314" s="121">
        <f>BE314</f>
        <v/>
      </c>
      <c r="BH314" s="133">
        <f>DG314*60</f>
        <v/>
      </c>
      <c r="BI314" s="133">
        <f>DH314</f>
        <v/>
      </c>
      <c r="BJ314" s="117"/>
      <c r="BK314" s="812">
        <f>Overview!$E$7</f>
        <v/>
      </c>
      <c r="BL314" s="117"/>
      <c r="BM314" s="834">
        <f>DI314</f>
        <v/>
      </c>
      <c r="BN314" s="812">
        <f>Overview!$P$153</f>
        <v/>
      </c>
      <c r="BO314" s="117"/>
      <c r="BP314" s="117"/>
      <c r="BQ314" s="115"/>
      <c r="BR314" s="1478"/>
      <c r="BS314" s="1541"/>
      <c r="BT314" s="1864" t="inlineStr">
        <is>
          <t>LTE</t>
        </is>
      </c>
      <c r="BU314" s="1828" t="inlineStr">
        <is>
          <t>FDD1</t>
        </is>
      </c>
      <c r="BV314" s="906">
        <f>Overview!$H$29</f>
        <v/>
      </c>
      <c r="BW314" s="1865"/>
      <c r="BX314" s="1828" t="inlineStr">
        <is>
          <t>Body</t>
        </is>
      </c>
      <c r="BY314" s="1872"/>
      <c r="BZ314" s="1828">
        <f>IF(COUNT('Conducted LTE'!$AH$3:$AH$170)=0,10,INDEX('Conducted LTE'!$M$3:$M$170,MATCH(MAX('Conducted LTE'!$AH$3:$AH$170),'Conducted LTE'!$AH$3:$AH$170,0)))</f>
        <v>10</v>
      </c>
      <c r="CA314" s="874" t="str">
        <f>CA313</f>
        <v>TBD</v>
      </c>
      <c r="CB314" s="201">
        <v>5</v>
      </c>
      <c r="CC314" s="874">
        <f>IF(COUNT('Conducted LTE'!$AH$3:$AH$170)=0,18300,INDEX('Conducted LTE'!$T$3:$T$170,MATCH(MAX('Conducted LTE'!$AH$3:$AH$170),'Conducted LTE'!$AH$3:$AH$170,0)))</f>
        <v>18300</v>
      </c>
      <c r="CD314" s="874">
        <f>IF(COUNT('Conducted LTE'!$AH$3:$AH$170)=0,1950,INDEX('Conducted LTE'!$U$3:$U$170,MATCH(MAX('Conducted LTE'!$AH$3:$AH$170),'Conducted LTE'!$AH$3:$AH$170,0)))</f>
        <v>1950</v>
      </c>
      <c r="CE314" s="7234"/>
      <c r="CF314" s="7234"/>
      <c r="CG314" s="6706"/>
      <c r="CH314" s="6706"/>
      <c r="CI314" s="225">
        <f>BY314</f>
        <v/>
      </c>
      <c r="CJ314" s="237">
        <f>BZ314</f>
        <v/>
      </c>
      <c r="CK314" s="223">
        <f>CA314</f>
        <v/>
      </c>
      <c r="CL314" s="237">
        <f>CC314</f>
        <v/>
      </c>
      <c r="CM314" s="237">
        <f>CD314</f>
        <v/>
      </c>
      <c r="CN314" s="1527"/>
      <c r="CO314" s="1579"/>
      <c r="CP314" s="7214">
        <f>IF(CF314=""," ",IF(ABS(CE314-CF314)&lt;=0.1,"Valid","Not valid"))</f>
        <v/>
      </c>
      <c r="CQ314" s="1674">
        <f> IF(CE314="","",IF(AND(CE314&lt;&gt;"",CF314=""),IF(CE314&gt;=0.8,"Medir+Sig Max","No"),IF(CF314&lt;&gt;"",IF(CF314&gt;=0.8,"Medir+Sig Max","No"),"")))</f>
        <v/>
      </c>
      <c r="CR314" s="6927"/>
      <c r="CS314" s="1674"/>
      <c r="CT314" s="220">
        <f>IF(CO314="",IF(AND(CE314="",CF314=""),"",IF(CF314="",IF(DQ314&gt;1,ROUND(DQ314*CE314,3),CE314),IF(DQ314&gt;1,ROUND(DQ314*CF314,3),CF314))),IF(AND(CE314="",CF314=""),"",IF(CF314="",IF(DQ314&gt;1,ROUND(DQ314*CE314*(1/(CO314)),3),CE314*(1/(CO314))),IF(DQ314&gt;1,ROUND(DQ314*CF314*(1/(CO314)),3),CF314*(1/(CO314))))))</f>
        <v/>
      </c>
      <c r="CU314" s="224">
        <f>BY314</f>
        <v/>
      </c>
      <c r="CV314" s="237">
        <f>BZ314</f>
        <v/>
      </c>
      <c r="CW314" s="237">
        <f>CA314</f>
        <v/>
      </c>
      <c r="CX314" s="224">
        <f>CC314</f>
        <v/>
      </c>
      <c r="CY314" s="237">
        <f>CD314</f>
        <v/>
      </c>
      <c r="CZ314" s="7474">
        <f>IF(COUNTIF(Overview!K12:K14,TRUE)&gt;0,1.6,IF(COUNTIF(Overview!L12:L14,TRUE)&gt;0,8,0))</f>
        <v/>
      </c>
      <c r="DA314" s="1788"/>
      <c r="DB314" s="7483"/>
      <c r="DC314" s="844">
        <f>IF(CT314="","",IF(CT314&gt;CZ314,"Fail","Pass"))</f>
        <v/>
      </c>
      <c r="DD314" s="402"/>
      <c r="DE314" s="1565">
        <f>MyTimestamp(DC314)</f>
        <v/>
      </c>
      <c r="DF314" s="1531">
        <f>IF(COUNT(CE314:CH314)=1,15,IF(COUNT(CE314:CH314)=0,0,30))</f>
        <v/>
      </c>
      <c r="DG314" s="1532">
        <f>IF(DF314=0,0,2)</f>
        <v/>
      </c>
      <c r="DH314" s="1866"/>
      <c r="DI314" s="1866"/>
      <c r="DJ314" s="1863"/>
      <c r="DK314" s="1789"/>
      <c r="DL314" s="1574">
        <f>10^(CN314/20)*100-100</f>
        <v/>
      </c>
      <c r="DM314" s="777"/>
      <c r="DN314" s="779"/>
      <c r="DO314" s="777">
        <f>IF(DM314="","",10^(DM314/10))</f>
        <v/>
      </c>
      <c r="DP314" s="777">
        <f>IF(ISNUMBER(DN314)=FALSE,"",10^(DN314/10))</f>
        <v/>
      </c>
      <c r="DQ314" s="1578">
        <f>IF(AND(ISNUMBER(DO314),ISNUMBER(DP314)),IF(DO314/DP314&gt;1,ROUND((DO314)/DP314,3),1),1)</f>
        <v/>
      </c>
      <c r="DR314" s="1541"/>
      <c r="DS314" s="1541"/>
      <c r="DT314" s="1541"/>
      <c r="DU314" s="1541"/>
      <c r="DV314" s="1541"/>
      <c r="DW314" s="1541"/>
      <c r="DX314" s="1541"/>
      <c r="DY314" s="1541"/>
      <c r="DZ314" s="1541"/>
      <c r="EA314" s="1541"/>
      <c r="EB314" s="1541"/>
      <c r="EC314" s="1541"/>
      <c r="ED314" s="1541"/>
      <c r="EE314" s="1541"/>
      <c r="EF314" s="1541"/>
      <c r="EG314" s="1541"/>
      <c r="EH314" s="1541"/>
      <c r="EI314" s="1541"/>
      <c r="EJ314" s="1541"/>
      <c r="EK314" s="1541"/>
      <c r="EL314" s="1541"/>
      <c r="EM314" s="1541"/>
      <c r="EN314" s="1541"/>
      <c r="EO314" s="1541"/>
      <c r="EP314" s="1541"/>
      <c r="EQ314" s="1541"/>
      <c r="ER314" s="1541"/>
      <c r="ES314" s="1541"/>
      <c r="ET314" s="1541"/>
      <c r="EU314" s="1541"/>
      <c r="EV314" s="1541"/>
    </row>
    <row r="315" ht="12.75" x14ac:dyDescent="0.2">
      <c r="A315" s="1541"/>
      <c r="B315" s="1541"/>
      <c r="C315"/>
      <c r="D315" s="1486"/>
      <c r="E315" s="1486"/>
      <c r="F315" s="672" t="inlineStr">
        <is>
          <t>5.3</t>
        </is>
      </c>
      <c r="G315" s="1497"/>
      <c r="H315" s="130">
        <f>BV315</f>
        <v/>
      </c>
      <c r="I315" s="130">
        <f>BW315</f>
        <v/>
      </c>
      <c r="J315" s="1299" t="inlineStr">
        <is>
          <t>LTE</t>
        </is>
      </c>
      <c r="K315" s="1299" t="inlineStr">
        <is>
          <t>FDD1</t>
        </is>
      </c>
      <c r="L315" s="115"/>
      <c r="M315" s="130">
        <v>10</v>
      </c>
      <c r="N315" s="119" t="inlineStr">
        <is>
          <t>QPSK</t>
        </is>
      </c>
      <c r="O315" s="131"/>
      <c r="P315" s="6597"/>
      <c r="Q315" s="131">
        <v>1</v>
      </c>
      <c r="R315" s="131">
        <v>0</v>
      </c>
      <c r="S315" s="130"/>
      <c r="T315" s="130">
        <v>18300</v>
      </c>
      <c r="U315" s="6593">
        <v>1950</v>
      </c>
      <c r="V315" s="119"/>
      <c r="W315" s="1305"/>
      <c r="X315" s="119"/>
      <c r="Y315" s="119"/>
      <c r="Z315" s="119"/>
      <c r="AA315" s="115"/>
      <c r="AB315" s="115"/>
      <c r="AC315" s="1300">
        <f>IF(OR(BX315="Close to Ear",BX315="Close to Head"),"Head",IF(BX315="Extremity","Extremity","Body"))</f>
        <v/>
      </c>
      <c r="AD315" s="1301">
        <f>CA315</f>
        <v/>
      </c>
      <c r="AE315" s="1299">
        <f>CB315</f>
        <v/>
      </c>
      <c r="AF315" s="115"/>
      <c r="AG315" s="1302">
        <f>IF(OR(AZ315="",BA315=""),"N/A",IF(DC315="Pass","P","F"))</f>
        <v/>
      </c>
      <c r="AH315" s="129"/>
      <c r="AI315" s="129"/>
      <c r="AJ315" s="129"/>
      <c r="AK315" s="119"/>
      <c r="AL315" s="115"/>
      <c r="AM315" s="119"/>
      <c r="AN315" s="119"/>
      <c r="AO315" s="692"/>
      <c r="AP315" s="692"/>
      <c r="AQ315" s="692"/>
      <c r="AR315" s="692"/>
      <c r="AS315" s="692"/>
      <c r="AT315" s="1303">
        <f>IF(AC315="Extremity",IF(CG315="","",CG315),"")</f>
        <v/>
      </c>
      <c r="AU315" s="1303">
        <f>IF(AC315="Extremity",IF(CH315="","",CH315),"")</f>
        <v/>
      </c>
      <c r="AV315" s="1304">
        <f>IF(AC315="Extremity","",IF(CE315="","",CE315))</f>
        <v/>
      </c>
      <c r="AW315" s="1304">
        <f>IF(AD315="Extremity","",IF(CF315="","",CF315))</f>
        <v/>
      </c>
      <c r="AX315" s="1305">
        <f>DL315</f>
        <v/>
      </c>
      <c r="AY315" s="1305">
        <f>DQ315</f>
        <v/>
      </c>
      <c r="AZ315" s="3377">
        <f>IF(AC315="Extremity",IF(DA315="","",DA315),"")</f>
        <v/>
      </c>
      <c r="BA315" s="3378">
        <f>IF(AC315="Extremity","",IF(CT315="","",CT315))</f>
        <v/>
      </c>
      <c r="BB315" s="1305">
        <f>IF(AC315="Extremity",IF(DB315="","",DB315),"")</f>
        <v/>
      </c>
      <c r="BC315" s="1304">
        <f>IF(AC315="Extremity","",IF(CZ315="","",CZ315))</f>
        <v/>
      </c>
      <c r="BD315" s="1305">
        <f>DD315</f>
        <v/>
      </c>
      <c r="BE315" s="132">
        <f>DE315</f>
        <v/>
      </c>
      <c r="BF315" s="133">
        <f>DF315*60</f>
        <v/>
      </c>
      <c r="BG315" s="121">
        <f>BE315</f>
        <v/>
      </c>
      <c r="BH315" s="133">
        <f>DG315*60</f>
        <v/>
      </c>
      <c r="BI315" s="133">
        <f>DH315</f>
        <v/>
      </c>
      <c r="BJ315" s="117"/>
      <c r="BK315" s="812">
        <f>Overview!$E$7</f>
        <v/>
      </c>
      <c r="BL315" s="117"/>
      <c r="BM315" s="834">
        <f>DI315</f>
        <v/>
      </c>
      <c r="BN315" s="812">
        <f>Overview!$P$153</f>
        <v/>
      </c>
      <c r="BO315" s="117"/>
      <c r="BP315" s="117"/>
      <c r="BQ315" s="115"/>
      <c r="BR315" s="1478"/>
      <c r="BS315" s="1541"/>
      <c r="BT315" s="1864" t="inlineStr">
        <is>
          <t>LTE</t>
        </is>
      </c>
      <c r="BU315" s="1828" t="inlineStr">
        <is>
          <t>FDD1</t>
        </is>
      </c>
      <c r="BV315" s="906">
        <f>Overview!$H$29</f>
        <v/>
      </c>
      <c r="BW315" s="1865"/>
      <c r="BX315" s="1828" t="inlineStr">
        <is>
          <t>Body</t>
        </is>
      </c>
      <c r="BY315" s="882"/>
      <c r="BZ315" s="1828">
        <f>IF(COUNT('Conducted LTE'!$AH$3:$AH$170)=0,10,INDEX('Conducted LTE'!$M$3:$M$170,MATCH(MAX('Conducted LTE'!$AH$3:$AH$170),'Conducted LTE'!$AH$3:$AH$170,0)))</f>
        <v>10</v>
      </c>
      <c r="CA315" s="881" t="str">
        <f>IF(OR(COUNT(CT301:CT314)=0,COUNTIF(CT301:CT314,"&gt;0,8")=0),
"N/A",
CA313 &amp; " - Variability")</f>
        <v>N/A</v>
      </c>
      <c r="CB315" s="200">
        <v>5</v>
      </c>
      <c r="CC315" s="881">
        <f>IF(COUNT('Conducted LTE'!$AH$3:$AH$170)=0,18300,INDEX('Conducted LTE'!$T$3:$T$170,MATCH(MAX('Conducted LTE'!$AH$3:$AH$170),'Conducted LTE'!$AH$3:$AH$170,0)))</f>
        <v>18300</v>
      </c>
      <c r="CD315" s="881">
        <f>IF(COUNT('Conducted LTE'!$AH$3:$AH$170)=0,1950,INDEX('Conducted LTE'!$U$3:$U$170,MATCH(MAX('Conducted LTE'!$AH$3:$AH$170),'Conducted LTE'!$AH$3:$AH$170,0)))</f>
        <v>1950</v>
      </c>
      <c r="CE315" s="7234"/>
      <c r="CF315" s="7234"/>
      <c r="CG315" s="6706"/>
      <c r="CH315" s="6706"/>
      <c r="CI315" s="225">
        <f>BY315</f>
        <v/>
      </c>
      <c r="CJ315" s="237">
        <f>BZ315</f>
        <v/>
      </c>
      <c r="CK315" s="223">
        <f>CA315</f>
        <v/>
      </c>
      <c r="CL315" s="237">
        <f>CC315</f>
        <v/>
      </c>
      <c r="CM315" s="237">
        <f>CD315</f>
        <v/>
      </c>
      <c r="CN315" s="1527"/>
      <c r="CO315" s="1579"/>
      <c r="CP315" s="7214">
        <f>IF(CF315=""," ",IF(ABS(CE315-CF315)&lt;=0.1,"Valid","Not valid"))</f>
        <v/>
      </c>
      <c r="CQ315" s="1674">
        <f> IF(CE315="","",IF(AND(CE315&lt;&gt;"",CF315=""),IF(CE315&gt;=0.8,"Medir+Sig Max","No"),IF(CF315&lt;&gt;"",IF(CF315&gt;=0.8,"Medir+Sig Max","No"),"")))</f>
        <v/>
      </c>
      <c r="CR315" s="6927"/>
      <c r="CS315" s="1674">
        <f>IF(CF315="","",IF(MAX(CF301:CF314)=0,"",IF(AND(CF315&lt;=1.45,(CF315/MAX(CF301:CF314))&lt;=1.2,(CF315/MAX(CF301:CF314))&gt;=0.8),"Válido","REPETIR VAR")))</f>
        <v/>
      </c>
      <c r="CT315" s="220">
        <f>IF(CO315="",IF(AND(CE315="",CF315=""),"",IF(CF315="",IF(DQ315&gt;1,ROUND(DQ315*CE315,3),CE315),IF(DQ315&gt;1,ROUND(DQ315*CF315,3),CF315))),IF(AND(CE315="",CF315=""),"",IF(CF315="",IF(DQ315&gt;1,ROUND(DQ315*CE315*(1/(CO315)),3),CE315*(1/(CO315))),IF(DQ315&gt;1,ROUND(DQ315*CF315*(1/(CO315)),3),CF315*(1/(CO315))))))</f>
        <v/>
      </c>
      <c r="CU315" s="224">
        <f>BY315</f>
        <v/>
      </c>
      <c r="CV315" s="237">
        <f>BZ315</f>
        <v/>
      </c>
      <c r="CW315" s="237">
        <f>CA315</f>
        <v/>
      </c>
      <c r="CX315" s="224">
        <f>CC315</f>
        <v/>
      </c>
      <c r="CY315" s="237">
        <f>CD315</f>
        <v/>
      </c>
      <c r="CZ315" s="7474">
        <f>IF(COUNTIF(Overview!K12:K14,TRUE)&gt;0,1.6,IF(COUNTIF(Overview!L12:L14,TRUE)&gt;0,8,0))</f>
        <v/>
      </c>
      <c r="DA315" s="1788"/>
      <c r="DB315" s="7483"/>
      <c r="DC315" s="844">
        <f>IF(CT315="","",IF(CT315&gt;CZ315,"Fail","Pass"))</f>
        <v/>
      </c>
      <c r="DD315" s="402"/>
      <c r="DE315" s="1565">
        <f>MyTimestamp(DC315)</f>
        <v/>
      </c>
      <c r="DF315" s="1531">
        <f>IF(COUNT(CE315:CH315)=1,15,IF(COUNT(CE315:CH315)=0,0,30))</f>
        <v/>
      </c>
      <c r="DG315" s="1532">
        <f>IF(DF315=0,0,2)</f>
        <v/>
      </c>
      <c r="DH315" s="1866"/>
      <c r="DI315" s="1866"/>
      <c r="DJ315" s="1863"/>
      <c r="DK315" s="1789"/>
      <c r="DL315" s="1574">
        <f>10^(CN315/20)*100-100</f>
        <v/>
      </c>
      <c r="DM315" s="777"/>
      <c r="DN315" s="970"/>
      <c r="DO315" s="777">
        <f>IF(DM315="","",10^(DM315/10))</f>
        <v/>
      </c>
      <c r="DP315" s="777">
        <f>IF(ISNUMBER(DN315)=FALSE,"",10^(DN315/10))</f>
        <v/>
      </c>
      <c r="DQ315" s="1578">
        <f>IF(AND(ISNUMBER(DO315),ISNUMBER(DP315)),IF(DO315/DP315&gt;1,ROUND((DO315)/DP315,3),1),1)</f>
        <v/>
      </c>
      <c r="DR315" s="1541"/>
      <c r="DS315" s="1541"/>
      <c r="DT315" s="1541"/>
      <c r="DU315" s="1541"/>
      <c r="DV315" s="1541"/>
      <c r="DW315" s="1541"/>
      <c r="DX315" s="1541"/>
      <c r="DY315" s="1541"/>
      <c r="DZ315" s="1541"/>
      <c r="EA315" s="1541"/>
      <c r="EB315" s="1541"/>
      <c r="EC315" s="1541"/>
      <c r="ED315" s="1541"/>
      <c r="EE315" s="1541"/>
      <c r="EF315" s="1541"/>
      <c r="EG315" s="1541"/>
      <c r="EH315" s="1541"/>
      <c r="EI315" s="1541"/>
      <c r="EJ315" s="1541"/>
      <c r="EK315" s="1541"/>
      <c r="EL315" s="1541"/>
      <c r="EM315" s="1541"/>
      <c r="EN315" s="1541"/>
      <c r="EO315" s="1541"/>
      <c r="EP315" s="1541"/>
      <c r="EQ315" s="1541"/>
      <c r="ER315" s="1541"/>
      <c r="ES315" s="1541"/>
      <c r="ET315" s="1541"/>
      <c r="EU315" s="1541"/>
      <c r="EV315" s="1541"/>
    </row>
    <row r="316" ht="12.75" x14ac:dyDescent="0.2">
      <c r="A316" s="1541"/>
      <c r="B316" s="1541"/>
      <c r="C316"/>
      <c r="D316" s="1486"/>
      <c r="E316" s="1486"/>
      <c r="F316" s="672" t="inlineStr">
        <is>
          <t>5.3</t>
        </is>
      </c>
      <c r="G316" s="1497"/>
      <c r="H316" s="130">
        <f>BV316</f>
        <v/>
      </c>
      <c r="I316" s="130">
        <f>BW316</f>
        <v/>
      </c>
      <c r="J316" s="1299" t="inlineStr">
        <is>
          <t>LTE</t>
        </is>
      </c>
      <c r="K316" s="1299" t="inlineStr">
        <is>
          <t>FDD1</t>
        </is>
      </c>
      <c r="L316" s="115"/>
      <c r="M316" s="130">
        <v>10</v>
      </c>
      <c r="N316" s="119" t="inlineStr">
        <is>
          <t>QPSK</t>
        </is>
      </c>
      <c r="O316" s="131"/>
      <c r="P316" s="6597"/>
      <c r="Q316" s="131">
        <v>1</v>
      </c>
      <c r="R316" s="131">
        <v>0</v>
      </c>
      <c r="S316" s="130"/>
      <c r="T316" s="130">
        <v>18300</v>
      </c>
      <c r="U316" s="6593">
        <v>1950</v>
      </c>
      <c r="V316" s="119"/>
      <c r="W316" s="1305"/>
      <c r="X316" s="119"/>
      <c r="Y316" s="119"/>
      <c r="Z316" s="119"/>
      <c r="AA316" s="115"/>
      <c r="AB316" s="115"/>
      <c r="AC316" s="1300">
        <f>IF(OR(BX316="Close to Ear",BX316="Close to Head"),"Head",IF(BX316="Extremity","Extremity","Body"))</f>
        <v/>
      </c>
      <c r="AD316" s="1301">
        <f>CA316</f>
        <v/>
      </c>
      <c r="AE316" s="1299">
        <f>CB316</f>
        <v/>
      </c>
      <c r="AF316" s="115"/>
      <c r="AG316" s="1302">
        <f>IF(OR(AZ316="",BA316=""),"N/A",IF(DC316="Pass","P","F"))</f>
        <v/>
      </c>
      <c r="AH316" s="129"/>
      <c r="AI316" s="129"/>
      <c r="AJ316" s="129"/>
      <c r="AK316" s="119"/>
      <c r="AL316" s="115"/>
      <c r="AM316" s="119"/>
      <c r="AN316" s="119"/>
      <c r="AO316" s="692"/>
      <c r="AP316" s="692"/>
      <c r="AQ316" s="692"/>
      <c r="AR316" s="692"/>
      <c r="AS316" s="692"/>
      <c r="AT316" s="1303">
        <f>IF(AC316="Extremity",IF(CG316="","",CG316),"")</f>
        <v/>
      </c>
      <c r="AU316" s="1303">
        <f>IF(AC316="Extremity",IF(CH316="","",CH316),"")</f>
        <v/>
      </c>
      <c r="AV316" s="1304">
        <f>IF(AC316="Extremity","",IF(CE316="","",CE316))</f>
        <v/>
      </c>
      <c r="AW316" s="1304">
        <f>IF(AD316="Extremity","",IF(CF316="","",CF316))</f>
        <v/>
      </c>
      <c r="AX316" s="1305">
        <f>DL316</f>
        <v/>
      </c>
      <c r="AY316" s="1305">
        <f>DQ316</f>
        <v/>
      </c>
      <c r="AZ316" s="3377">
        <f>IF(AC316="Extremity",IF(DA316="","",DA316),"")</f>
        <v/>
      </c>
      <c r="BA316" s="3378">
        <f>IF(AC316="Extremity","",IF(CT316="","",CT316))</f>
        <v/>
      </c>
      <c r="BB316" s="1305">
        <f>IF(AC316="Extremity",IF(DB316="","",DB316),"")</f>
        <v/>
      </c>
      <c r="BC316" s="1304">
        <f>IF(AC316="Extremity","",IF(CZ316="","",CZ316))</f>
        <v/>
      </c>
      <c r="BD316" s="1305">
        <f>DD316</f>
        <v/>
      </c>
      <c r="BE316" s="132">
        <f>DE316</f>
        <v/>
      </c>
      <c r="BF316" s="133">
        <f>DF316*60</f>
        <v/>
      </c>
      <c r="BG316" s="121">
        <f>BE316</f>
        <v/>
      </c>
      <c r="BH316" s="133">
        <f>DG316*60</f>
        <v/>
      </c>
      <c r="BI316" s="133">
        <f>DH316</f>
        <v/>
      </c>
      <c r="BJ316" s="117"/>
      <c r="BK316" s="812">
        <f>Overview!$E$7</f>
        <v/>
      </c>
      <c r="BL316" s="117"/>
      <c r="BM316" s="834">
        <f>DI316</f>
        <v/>
      </c>
      <c r="BN316" s="812">
        <f>Overview!$P$153</f>
        <v/>
      </c>
      <c r="BO316" s="117"/>
      <c r="BP316" s="117"/>
      <c r="BQ316" s="115"/>
      <c r="BR316" s="1478"/>
      <c r="BS316" s="1541"/>
      <c r="BT316" s="1864" t="inlineStr">
        <is>
          <t>LTE</t>
        </is>
      </c>
      <c r="BU316" s="1828" t="inlineStr">
        <is>
          <t>FDD1</t>
        </is>
      </c>
      <c r="BV316" s="906">
        <f>Overview!$H$29</f>
        <v/>
      </c>
      <c r="BW316" s="1865"/>
      <c r="BX316" s="1828" t="inlineStr">
        <is>
          <t>Body</t>
        </is>
      </c>
      <c r="BY316" s="882"/>
      <c r="BZ316" s="1828">
        <f>IF(COUNT('Conducted LTE'!$AH$3:$AH$170)=0,10,INDEX('Conducted LTE'!$M$3:$M$170,MATCH(MAX('Conducted LTE'!$AH$3:$AH$170),'Conducted LTE'!$AH$3:$AH$170,0)))</f>
        <v>10</v>
      </c>
      <c r="CA316" s="6689" t="str">
        <f>IF(CS315="REPETIR VAR",CA314 &amp; " - Variability2","N/A")</f>
        <v>N/A</v>
      </c>
      <c r="CB316" s="200">
        <v>5</v>
      </c>
      <c r="CC316" s="6689">
        <f>IF(COUNT('Conducted LTE'!$AH$3:$AH$170)=0,18300,INDEX('Conducted LTE'!$T$3:$T$170,MATCH(MAX('Conducted LTE'!$AH$3:$AH$170),'Conducted LTE'!$AH$3:$AH$170,0)))</f>
        <v>18300</v>
      </c>
      <c r="CD316" s="6689">
        <f>IF(COUNT('Conducted LTE'!$AH$3:$AH$170)=0,1950,INDEX('Conducted LTE'!$U$3:$U$170,MATCH(MAX('Conducted LTE'!$AH$3:$AH$170),'Conducted LTE'!$AH$3:$AH$170,0)))</f>
        <v>1950</v>
      </c>
      <c r="CE316" s="7234"/>
      <c r="CF316" s="7234"/>
      <c r="CG316" s="6706"/>
      <c r="CH316" s="6706"/>
      <c r="CI316" s="225">
        <f>BY316</f>
        <v/>
      </c>
      <c r="CJ316" s="237">
        <f>BZ316</f>
        <v/>
      </c>
      <c r="CK316" s="223">
        <f>CA316</f>
        <v/>
      </c>
      <c r="CL316" s="237">
        <f>CC316</f>
        <v/>
      </c>
      <c r="CM316" s="237">
        <f>CD316</f>
        <v/>
      </c>
      <c r="CN316" s="1527"/>
      <c r="CO316" s="1579"/>
      <c r="CP316" s="7214">
        <f>IF(CF316=""," ",IF(ABS(CE316-CF316)&lt;=0.1,"Valid","Not valid"))</f>
        <v/>
      </c>
      <c r="CQ316" s="1674">
        <f> IF(CE316="","",IF(AND(CE316&lt;&gt;"",CF316=""),IF(CE316&gt;=0.8,"Medir+Sig Max","No"),IF(CF316&lt;&gt;"",IF(CF316&gt;=0.8,"Medir+Sig Max","No"),"")))</f>
        <v/>
      </c>
      <c r="CR316" s="6927"/>
      <c r="CS316" s="1674"/>
      <c r="CT316" s="220">
        <f>IF(CO316="",IF(AND(CE316="",CF316=""),"",IF(CF316="",IF(DQ316&gt;1,ROUND(DQ316*CE316,3),CE316),IF(DQ316&gt;1,ROUND(DQ316*CF316,3),CF316))),IF(AND(CE316="",CF316=""),"",IF(CF316="",IF(DQ316&gt;1,ROUND(DQ316*CE316*(1/(CO316)),3),CE316*(1/(CO316))),IF(DQ316&gt;1,ROUND(DQ316*CF316*(1/(CO316)),3),CF316*(1/(CO316))))))</f>
        <v/>
      </c>
      <c r="CU316" s="224">
        <f>BY316</f>
        <v/>
      </c>
      <c r="CV316" s="237">
        <f>BZ316</f>
        <v/>
      </c>
      <c r="CW316" s="237">
        <f>CA316</f>
        <v/>
      </c>
      <c r="CX316" s="224">
        <f>CC316</f>
        <v/>
      </c>
      <c r="CY316" s="237">
        <f>CD316</f>
        <v/>
      </c>
      <c r="CZ316" s="7474">
        <f>IF(COUNTIF(Overview!K12:K14,TRUE)&gt;0,1.6,IF(COUNTIF(Overview!L12:L14,TRUE)&gt;0,8,0))</f>
        <v/>
      </c>
      <c r="DA316" s="1788"/>
      <c r="DB316" s="7483"/>
      <c r="DC316" s="844">
        <f>IF(CT316="","",IF(CT316&gt;CZ316,"Fail","Pass"))</f>
        <v/>
      </c>
      <c r="DD316" s="402"/>
      <c r="DE316" s="1565">
        <f>MyTimestamp(DC316)</f>
        <v/>
      </c>
      <c r="DF316" s="1531">
        <f>IF(COUNT(CE316:CH316)=1,15,IF(COUNT(CE316:CH316)=0,0,30))</f>
        <v/>
      </c>
      <c r="DG316" s="1532">
        <f>IF(DF316=0,0,2)</f>
        <v/>
      </c>
      <c r="DH316" s="1866"/>
      <c r="DI316" s="1866"/>
      <c r="DJ316" s="1863"/>
      <c r="DK316" s="1789"/>
      <c r="DL316" s="1574">
        <f>10^(CN316/20)*100-100</f>
        <v/>
      </c>
      <c r="DM316" s="777"/>
      <c r="DN316" s="970"/>
      <c r="DO316" s="777">
        <f>IF(DM316="","",10^(DM316/10))</f>
        <v/>
      </c>
      <c r="DP316" s="777">
        <f>IF(ISNUMBER(DN316)=FALSE,"",10^(DN316/10))</f>
        <v/>
      </c>
      <c r="DQ316" s="1578">
        <f>IF(AND(ISNUMBER(DO316),ISNUMBER(DP316)),IF(DO316/DP316&gt;1,ROUND((DO316)/DP316,3),1),1)</f>
        <v/>
      </c>
      <c r="DR316" s="1541"/>
      <c r="DS316" s="1541"/>
      <c r="DT316" s="1541"/>
      <c r="DU316" s="1541"/>
      <c r="DV316" s="1541"/>
      <c r="DW316" s="1541"/>
      <c r="DX316" s="1541"/>
      <c r="DY316" s="1541"/>
      <c r="DZ316" s="1541"/>
      <c r="EA316" s="1541"/>
      <c r="EB316" s="1541"/>
      <c r="EC316" s="1541"/>
      <c r="ED316" s="1541"/>
      <c r="EE316" s="1541"/>
      <c r="EF316" s="1541"/>
      <c r="EG316" s="1541"/>
      <c r="EH316" s="1541"/>
      <c r="EI316" s="1541"/>
      <c r="EJ316" s="1541"/>
      <c r="EK316" s="1541"/>
      <c r="EL316" s="1541"/>
      <c r="EM316" s="1541"/>
      <c r="EN316" s="1541"/>
      <c r="EO316" s="1541"/>
      <c r="EP316" s="1541"/>
      <c r="EQ316" s="1541"/>
      <c r="ER316" s="1541"/>
      <c r="ES316" s="1541"/>
      <c r="ET316" s="1541"/>
      <c r="EU316" s="1541"/>
      <c r="EV316" s="1541"/>
    </row>
    <row r="317" ht="12.75" x14ac:dyDescent="0.2">
      <c r="A317" s="1541"/>
      <c r="B317" s="1541"/>
      <c r="C317"/>
      <c r="D317" s="6590"/>
      <c r="E317" s="6590"/>
      <c r="F317" s="6591" t="inlineStr">
        <is>
          <t>5.3</t>
        </is>
      </c>
      <c r="G317" s="6592"/>
      <c r="H317" s="6593">
        <f>BV317</f>
        <v/>
      </c>
      <c r="I317" s="6593">
        <f>BW317</f>
        <v/>
      </c>
      <c r="J317" s="6594" t="inlineStr">
        <is>
          <t>LTE</t>
        </is>
      </c>
      <c r="K317" s="6594" t="inlineStr">
        <is>
          <t>FDD1</t>
        </is>
      </c>
      <c r="L317" s="6595"/>
      <c r="M317" s="6593">
        <v>10</v>
      </c>
      <c r="N317" s="6596" t="inlineStr">
        <is>
          <t>QPSK</t>
        </is>
      </c>
      <c r="O317" s="6597"/>
      <c r="P317" s="6597"/>
      <c r="Q317" s="6597">
        <v>1</v>
      </c>
      <c r="R317" s="6597">
        <v>0</v>
      </c>
      <c r="S317" s="6593"/>
      <c r="T317" s="130">
        <v>18300</v>
      </c>
      <c r="U317" s="6593">
        <v>1950</v>
      </c>
      <c r="V317" s="6596"/>
      <c r="W317" s="6598"/>
      <c r="X317" s="6596"/>
      <c r="Y317" s="6596"/>
      <c r="Z317" s="6596"/>
      <c r="AA317" s="6595"/>
      <c r="AB317" s="6595"/>
      <c r="AC317" s="6599">
        <f>IF(OR(BX317="Close to Ear",BX317="Close to Head"),"Head",IF(BX317="Extremity","Extremity","Body"))</f>
        <v/>
      </c>
      <c r="AD317" s="6600">
        <f>CA317</f>
        <v/>
      </c>
      <c r="AE317" s="6594">
        <f>CB317</f>
        <v/>
      </c>
      <c r="AF317" s="6595"/>
      <c r="AG317" s="6601">
        <f>IF(OR(AZ317="",BA317=""),"N/A",IF(DC317="Pass","P","F"))</f>
        <v/>
      </c>
      <c r="AH317" s="6602"/>
      <c r="AI317" s="6602"/>
      <c r="AJ317" s="6602"/>
      <c r="AK317" s="6596"/>
      <c r="AL317" s="6595"/>
      <c r="AM317" s="6596"/>
      <c r="AN317" s="6596"/>
      <c r="AO317" s="6603"/>
      <c r="AP317" s="6603"/>
      <c r="AQ317" s="6603"/>
      <c r="AR317" s="6603"/>
      <c r="AS317" s="6603"/>
      <c r="AT317" s="6604">
        <f>IF(AC317="Extremity",IF(CG317="","",CG317),"")</f>
        <v/>
      </c>
      <c r="AU317" s="6604">
        <f>IF(AC317="Extremity",IF(CH317="","",CH317),"")</f>
        <v/>
      </c>
      <c r="AV317" s="6605">
        <f>IF(AC317="Extremity","",IF(CE317="","",CE317))</f>
        <v/>
      </c>
      <c r="AW317" s="6605">
        <f>IF(AD317="Extremity","",IF(CF317="","",CF317))</f>
        <v/>
      </c>
      <c r="AX317" s="6598">
        <f>DL317</f>
        <v/>
      </c>
      <c r="AY317" s="6598">
        <f>DQ317</f>
        <v/>
      </c>
      <c r="AZ317" s="6606">
        <f>IF(AC317="Extremity",IF(DA317="","",DA317),"")</f>
        <v/>
      </c>
      <c r="BA317" s="6607">
        <f>IF(AC317="Extremity","",IF(CT317="","",CT317))</f>
        <v/>
      </c>
      <c r="BB317" s="6598">
        <f>IF(AC317="Extremity",IF(DB317="","",DB317),"")</f>
        <v/>
      </c>
      <c r="BC317" s="6605">
        <f>IF(AC317="Extremity","",IF(CZ317="","",CZ317))</f>
        <v/>
      </c>
      <c r="BD317" s="6598">
        <f>DD317</f>
        <v/>
      </c>
      <c r="BE317" s="6608">
        <f>DE317</f>
        <v/>
      </c>
      <c r="BF317" s="6609">
        <f>DF317*60</f>
        <v/>
      </c>
      <c r="BG317" s="6610">
        <f>BE317</f>
        <v/>
      </c>
      <c r="BH317" s="6609">
        <f>DG317*60</f>
        <v/>
      </c>
      <c r="BI317" s="6609">
        <f>DH317</f>
        <v/>
      </c>
      <c r="BJ317" s="6611"/>
      <c r="BK317" s="6612">
        <f>Overview!$E$7</f>
        <v/>
      </c>
      <c r="BL317" s="6611"/>
      <c r="BM317" s="6609">
        <f>DI317</f>
        <v/>
      </c>
      <c r="BN317" s="6612">
        <f>Overview!$P$153</f>
        <v/>
      </c>
      <c r="BO317" s="6611"/>
      <c r="BP317" s="6611"/>
      <c r="BQ317" s="6595"/>
      <c r="BR317" s="6613"/>
      <c r="BS317" s="1541"/>
      <c r="BT317" s="1864" t="inlineStr">
        <is>
          <t>LTE</t>
        </is>
      </c>
      <c r="BU317" s="1828" t="inlineStr">
        <is>
          <t>FDD1</t>
        </is>
      </c>
      <c r="BV317" s="906">
        <f>Overview!$H$29</f>
        <v/>
      </c>
      <c r="BW317" s="1865"/>
      <c r="BX317" s="1828" t="inlineStr">
        <is>
          <t>Body</t>
        </is>
      </c>
      <c r="BY317" s="882"/>
      <c r="BZ317" s="1828">
        <f>IF(COUNT('Conducted LTE'!$AH$3:$AH$170)=0,10,INDEX('Conducted LTE'!$M$3:$M$170,MATCH(MAX('Conducted LTE'!$AH$3:$AH$170),'Conducted LTE'!$AH$3:$AH$170,0)))</f>
        <v>10</v>
      </c>
      <c r="CA317" s="6689" t="str">
        <f>CONCATENATE(CA313," - Battery check 1")</f>
        <v>TBD - Battery check 1</v>
      </c>
      <c r="CB317" s="200">
        <v>5</v>
      </c>
      <c r="CC317" s="6689">
        <f>IF(COUNT('Conducted LTE'!$AH$3:$AH$170)=0,18300,INDEX('Conducted LTE'!$T$3:$T$170,MATCH(MAX('Conducted LTE'!$AH$3:$AH$170),'Conducted LTE'!$AH$3:$AH$170,0)))</f>
        <v>18300</v>
      </c>
      <c r="CD317" s="6689">
        <f>IF(COUNT('Conducted LTE'!$AH$3:$AH$170)=0,1950,INDEX('Conducted LTE'!$U$3:$U$170,MATCH(MAX('Conducted LTE'!$AH$3:$AH$170),'Conducted LTE'!$AH$3:$AH$170,0)))</f>
        <v>1950</v>
      </c>
      <c r="CE317" s="7234"/>
      <c r="CF317" s="7234"/>
      <c r="CG317" s="6706"/>
      <c r="CH317" s="6706"/>
      <c r="CI317" s="225">
        <f>BY317</f>
        <v/>
      </c>
      <c r="CJ317" s="237">
        <f>BZ317</f>
        <v/>
      </c>
      <c r="CK317" s="223">
        <f>CA317</f>
        <v/>
      </c>
      <c r="CL317" s="237">
        <f>CC317</f>
        <v/>
      </c>
      <c r="CM317" s="237">
        <f>CD317</f>
        <v/>
      </c>
      <c r="CN317" s="1527"/>
      <c r="CO317" s="1579"/>
      <c r="CP317" s="7214">
        <f>IF(CF317=""," ",IF(ABS(CE317-CF317)&lt;=0.1,"Valid","Not valid"))</f>
        <v/>
      </c>
      <c r="CQ317" s="1674">
        <f> IF(CE317="","",IF(AND(CE317&lt;&gt;"",CF317=""),IF(CE317&gt;=0.8,"Medir+Sig Max","No"),IF(CF317&lt;&gt;"",IF(CF317&gt;=0.8,"Medir+Sig Max","No"),"")))</f>
        <v/>
      </c>
      <c r="CR317" s="6927">
        <f>IF(UPPER($CQ$1)="X",IF(CF317=""," ",IF((ABS(CE317)&lt;5)*AND(ABS(CF317)&lt;5)*AND(ABS(CT317)&lt;5),"Solo si es max","Medir")),IF(CF317=""," ",IF((ABS(CE317)&lt;1)*AND(ABS(CF317)&lt;1)*AND(ABS(CT317)&lt;1),"Solo si es max","Medir")))</f>
        <v/>
      </c>
      <c r="CS317" s="1674"/>
      <c r="CT317" s="220">
        <f>IF(CO317="",IF(AND(CE317="",CF317=""),"",IF(CF317="",IF(DQ317&gt;1,ROUND(DQ317*CE317,3),CE317),IF(DQ317&gt;1,ROUND(DQ317*CF317,3),CF317))),IF(AND(CE317="",CF317=""),"",IF(CF317="",IF(DQ317&gt;1,ROUND(DQ317*CE317*(1/(CO317)),3),CE317*(1/(CO317))),IF(DQ317&gt;1,ROUND(DQ317*CF317*(1/(CO317)),3),CF317*(1/(CO317))))))</f>
        <v/>
      </c>
      <c r="CU317" s="224">
        <f>BY317</f>
        <v/>
      </c>
      <c r="CV317" s="237">
        <f>BZ317</f>
        <v/>
      </c>
      <c r="CW317" s="237">
        <f>CA317</f>
        <v/>
      </c>
      <c r="CX317" s="224">
        <f>CC317</f>
        <v/>
      </c>
      <c r="CY317" s="237">
        <f>CD317</f>
        <v/>
      </c>
      <c r="CZ317" s="7474">
        <f>IF(COUNTIF(Overview!K12:K14,TRUE)&gt;0,1.6,IF(COUNTIF(Overview!L12:L14,TRUE)&gt;0,8,0))</f>
        <v/>
      </c>
      <c r="DA317" s="1788"/>
      <c r="DB317" s="7483"/>
      <c r="DC317" s="844">
        <f>IF(CT317="","",IF(CT317&gt;CZ317,"Fail","Pass"))</f>
        <v/>
      </c>
      <c r="DD317" s="402"/>
      <c r="DE317" s="1565">
        <f>MyTimestamp(DC317)</f>
        <v/>
      </c>
      <c r="DF317" s="1531">
        <f>IF(COUNT(CE317:CH317)=1,15,IF(COUNT(CE317:CH317)=0,0,30))</f>
        <v/>
      </c>
      <c r="DG317" s="1532">
        <f>IF(DF317=0,0,2)</f>
        <v/>
      </c>
      <c r="DH317" s="1866"/>
      <c r="DI317" s="1866"/>
      <c r="DJ317" s="1863"/>
      <c r="DK317" s="1789"/>
      <c r="DL317" s="1574">
        <f>10^(CN317/20)*100-100</f>
        <v/>
      </c>
      <c r="DM317" s="777"/>
      <c r="DN317" s="970"/>
      <c r="DO317" s="777">
        <f>IF(DM317="","",10^(DM317/10))</f>
        <v/>
      </c>
      <c r="DP317" s="777">
        <f>IF(ISNUMBER(DN317)=FALSE,"",10^(DN317/10))</f>
        <v/>
      </c>
      <c r="DQ317" s="1578">
        <f>IF(AND(ISNUMBER(DO317),ISNUMBER(DP317)),IF(DO317/DP317&gt;1,ROUND((DO317)/DP317,3),1),1)</f>
        <v/>
      </c>
      <c r="DR317" s="1541"/>
      <c r="DS317" s="1541"/>
      <c r="DT317" s="1541"/>
      <c r="DU317" s="1541"/>
      <c r="DV317" s="1541"/>
      <c r="DW317" s="1541"/>
      <c r="DX317" s="1541"/>
      <c r="DY317" s="1541"/>
      <c r="DZ317" s="1541"/>
      <c r="EA317" s="1541"/>
      <c r="EB317" s="1541"/>
      <c r="EC317" s="1541"/>
      <c r="ED317" s="1541"/>
      <c r="EE317" s="1541"/>
      <c r="EF317" s="1541"/>
      <c r="EG317" s="1541"/>
      <c r="EH317" s="1541"/>
      <c r="EI317" s="1541"/>
      <c r="EJ317" s="1541"/>
      <c r="EK317" s="1541"/>
      <c r="EL317" s="1541"/>
      <c r="EM317" s="1541"/>
      <c r="EN317" s="1541"/>
      <c r="EO317" s="1541"/>
      <c r="EP317" s="1541"/>
      <c r="EQ317" s="1541"/>
      <c r="ER317" s="1541"/>
      <c r="ES317" s="1541"/>
      <c r="ET317" s="1541"/>
      <c r="EU317" s="1541"/>
      <c r="EV317" s="1541"/>
    </row>
    <row r="318" ht="12.75" x14ac:dyDescent="0.2">
      <c r="A318" s="1541"/>
      <c r="B318" s="1541"/>
      <c r="C318"/>
      <c r="D318" s="6590"/>
      <c r="E318" s="6590"/>
      <c r="F318" s="6591" t="inlineStr">
        <is>
          <t>5.3</t>
        </is>
      </c>
      <c r="G318" s="6592"/>
      <c r="H318" s="6593">
        <f>BV318</f>
        <v/>
      </c>
      <c r="I318" s="6593">
        <f>BW318</f>
        <v/>
      </c>
      <c r="J318" s="6594" t="inlineStr">
        <is>
          <t>LTE</t>
        </is>
      </c>
      <c r="K318" s="6594" t="inlineStr">
        <is>
          <t>FDD1</t>
        </is>
      </c>
      <c r="L318" s="6595"/>
      <c r="M318" s="6593">
        <v>10</v>
      </c>
      <c r="N318" s="6596" t="inlineStr">
        <is>
          <t>QPSK</t>
        </is>
      </c>
      <c r="O318" s="6597"/>
      <c r="P318" s="6597"/>
      <c r="Q318" s="6597">
        <v>1</v>
      </c>
      <c r="R318" s="6597">
        <v>0</v>
      </c>
      <c r="S318" s="6593"/>
      <c r="T318" s="130">
        <v>18300</v>
      </c>
      <c r="U318" s="6593">
        <v>1950</v>
      </c>
      <c r="V318" s="6596"/>
      <c r="W318" s="6598"/>
      <c r="X318" s="6596"/>
      <c r="Y318" s="6596"/>
      <c r="Z318" s="6596"/>
      <c r="AA318" s="6595"/>
      <c r="AB318" s="6595"/>
      <c r="AC318" s="6599">
        <f>IF(OR(BX318="Close to Ear",BX318="Close to Head"),"Head",IF(BX318="Extremity","Extremity","Body"))</f>
        <v/>
      </c>
      <c r="AD318" s="6600">
        <f>CA318</f>
        <v/>
      </c>
      <c r="AE318" s="6594">
        <f>CB318</f>
        <v/>
      </c>
      <c r="AF318" s="6595"/>
      <c r="AG318" s="6601">
        <f>IF(OR(AZ318="",BA318=""),"N/A",IF(DC318="Pass","P","F"))</f>
        <v/>
      </c>
      <c r="AH318" s="6602"/>
      <c r="AI318" s="6602"/>
      <c r="AJ318" s="6602"/>
      <c r="AK318" s="6596"/>
      <c r="AL318" s="6595"/>
      <c r="AM318" s="6596"/>
      <c r="AN318" s="6596"/>
      <c r="AO318" s="6603"/>
      <c r="AP318" s="6603"/>
      <c r="AQ318" s="6603"/>
      <c r="AR318" s="6603"/>
      <c r="AS318" s="6603"/>
      <c r="AT318" s="6604">
        <f>IF(AC318="Extremity",IF(CG318="","",CG318),"")</f>
        <v/>
      </c>
      <c r="AU318" s="6604">
        <f>IF(AC318="Extremity",IF(CH318="","",CH318),"")</f>
        <v/>
      </c>
      <c r="AV318" s="6605">
        <f>IF(AC318="Extremity","",IF(CE318="","",CE318))</f>
        <v/>
      </c>
      <c r="AW318" s="6605">
        <f>IF(AD318="Extremity","",IF(CF318="","",CF318))</f>
        <v/>
      </c>
      <c r="AX318" s="6598">
        <f>DL318</f>
        <v/>
      </c>
      <c r="AY318" s="6598">
        <f>DQ318</f>
        <v/>
      </c>
      <c r="AZ318" s="6606">
        <f>IF(AC318="Extremity",IF(DA318="","",DA318),"")</f>
        <v/>
      </c>
      <c r="BA318" s="6607">
        <f>IF(AC318="Extremity","",IF(CT318="","",CT318))</f>
        <v/>
      </c>
      <c r="BB318" s="6598">
        <f>IF(AC318="Extremity",IF(DB318="","",DB318),"")</f>
        <v/>
      </c>
      <c r="BC318" s="6605">
        <f>IF(AC318="Extremity","",IF(CZ318="","",CZ318))</f>
        <v/>
      </c>
      <c r="BD318" s="6598">
        <f>DD318</f>
        <v/>
      </c>
      <c r="BE318" s="6608">
        <f>DE318</f>
        <v/>
      </c>
      <c r="BF318" s="6609">
        <f>DF318*60</f>
        <v/>
      </c>
      <c r="BG318" s="6610">
        <f>BE318</f>
        <v/>
      </c>
      <c r="BH318" s="6609">
        <f>DG318*60</f>
        <v/>
      </c>
      <c r="BI318" s="6609">
        <f>DH318</f>
        <v/>
      </c>
      <c r="BJ318" s="6611"/>
      <c r="BK318" s="6612">
        <f>Overview!$E$7</f>
        <v/>
      </c>
      <c r="BL318" s="6611"/>
      <c r="BM318" s="6609">
        <f>DI318</f>
        <v/>
      </c>
      <c r="BN318" s="6612">
        <f>Overview!$P$153</f>
        <v/>
      </c>
      <c r="BO318" s="6611"/>
      <c r="BP318" s="6611"/>
      <c r="BQ318" s="6595"/>
      <c r="BR318" s="6613"/>
      <c r="BS318" s="1541"/>
      <c r="BT318" s="1864" t="inlineStr">
        <is>
          <t>LTE</t>
        </is>
      </c>
      <c r="BU318" s="1828" t="inlineStr">
        <is>
          <t>FDD1</t>
        </is>
      </c>
      <c r="BV318" s="906">
        <f>Overview!$H$29</f>
        <v/>
      </c>
      <c r="BW318" s="1865"/>
      <c r="BX318" s="1828" t="inlineStr">
        <is>
          <t>Body</t>
        </is>
      </c>
      <c r="BY318" s="882"/>
      <c r="BZ318" s="1828">
        <f>IF(COUNT('Conducted LTE'!$AH$3:$AH$170)=0,10,INDEX('Conducted LTE'!$M$3:$M$170,MATCH(MAX('Conducted LTE'!$AH$3:$AH$170),'Conducted LTE'!$AH$3:$AH$170,0)))</f>
        <v>10</v>
      </c>
      <c r="CA318" s="6689" t="str">
        <f>CONCATENATE(CA314," - Battery check 2")</f>
        <v>TBD - Battery check 2</v>
      </c>
      <c r="CB318" s="200">
        <v>5</v>
      </c>
      <c r="CC318" s="6689">
        <f>IF(COUNT('Conducted LTE'!$AH$3:$AH$170)=0,18300,INDEX('Conducted LTE'!$T$3:$T$170,MATCH(MAX('Conducted LTE'!$AH$3:$AH$170),'Conducted LTE'!$AH$3:$AH$170,0)))</f>
        <v>18300</v>
      </c>
      <c r="CD318" s="6689">
        <f>IF(COUNT('Conducted LTE'!$AH$3:$AH$170)=0,1950,INDEX('Conducted LTE'!$U$3:$U$170,MATCH(MAX('Conducted LTE'!$AH$3:$AH$170),'Conducted LTE'!$AH$3:$AH$170,0)))</f>
        <v>1950</v>
      </c>
      <c r="CE318" s="7234"/>
      <c r="CF318" s="7234"/>
      <c r="CG318" s="6706"/>
      <c r="CH318" s="6706"/>
      <c r="CI318" s="225">
        <f>BY318</f>
        <v/>
      </c>
      <c r="CJ318" s="237">
        <f>BZ318</f>
        <v/>
      </c>
      <c r="CK318" s="223">
        <f>CA318</f>
        <v/>
      </c>
      <c r="CL318" s="237">
        <f>CC318</f>
        <v/>
      </c>
      <c r="CM318" s="237">
        <f>CD318</f>
        <v/>
      </c>
      <c r="CN318" s="1527"/>
      <c r="CO318" s="1579"/>
      <c r="CP318" s="7214">
        <f>IF(CF318=""," ",IF(ABS(CE318-CF318)&lt;=0.1,"Valid","Not valid"))</f>
        <v/>
      </c>
      <c r="CQ318" s="1674">
        <f> IF(CE318="","",IF(AND(CE318&lt;&gt;"",CF318=""),IF(CE318&gt;=0.8,"Medir+Sig Max","No"),IF(CF318&lt;&gt;"",IF(CF318&gt;=0.8,"Medir+Sig Max","No"),"")))</f>
        <v/>
      </c>
      <c r="CR318" s="6927">
        <f>IF(UPPER($CQ$1)="X",IF(CF318=""," ",IF((ABS(CE318)&lt;5)*AND(ABS(CF318)&lt;5)*AND(ABS(CT318)&lt;5),"Solo si es max","Medir")),IF(CF318=""," ",IF((ABS(CE318)&lt;1)*AND(ABS(CF318)&lt;1)*AND(ABS(CT318)&lt;1),"Solo si es max","Medir")))</f>
        <v/>
      </c>
      <c r="CS318" s="1674"/>
      <c r="CT318" s="220">
        <f>IF(CO318="",IF(AND(CE318="",CF318=""),"",IF(CF318="",IF(DQ318&gt;1,ROUND(DQ318*CE318,3),CE318),IF(DQ318&gt;1,ROUND(DQ318*CF318,3),CF318))),IF(AND(CE318="",CF318=""),"",IF(CF318="",IF(DQ318&gt;1,ROUND(DQ318*CE318*(1/(CO318)),3),CE318*(1/(CO318))),IF(DQ318&gt;1,ROUND(DQ318*CF318*(1/(CO318)),3),CF318*(1/(CO318))))))</f>
        <v/>
      </c>
      <c r="CU318" s="224">
        <f>BY318</f>
        <v/>
      </c>
      <c r="CV318" s="237">
        <f>BZ318</f>
        <v/>
      </c>
      <c r="CW318" s="237">
        <f>CA318</f>
        <v/>
      </c>
      <c r="CX318" s="224">
        <f>CC318</f>
        <v/>
      </c>
      <c r="CY318" s="237">
        <f>CD318</f>
        <v/>
      </c>
      <c r="CZ318" s="7474">
        <f>IF(COUNTIF(Overview!K12:K14,TRUE)&gt;0,1.6,IF(COUNTIF(Overview!L12:L14,TRUE)&gt;0,8,0))</f>
        <v/>
      </c>
      <c r="DA318" s="1788"/>
      <c r="DB318" s="7483"/>
      <c r="DC318" s="844">
        <f>IF(CT318="","",IF(CT318&gt;CZ318,"Fail","Pass"))</f>
        <v/>
      </c>
      <c r="DD318" s="402"/>
      <c r="DE318" s="1565">
        <f>MyTimestamp(DC318)</f>
        <v/>
      </c>
      <c r="DF318" s="1531">
        <f>IF(COUNT(CE318:CH318)=1,15,IF(COUNT(CE318:CH318)=0,0,30))</f>
        <v/>
      </c>
      <c r="DG318" s="1532">
        <f>IF(DF318=0,0,2)</f>
        <v/>
      </c>
      <c r="DH318" s="1866"/>
      <c r="DI318" s="1866"/>
      <c r="DJ318" s="1863"/>
      <c r="DK318" s="1789"/>
      <c r="DL318" s="1574">
        <f>10^(CN318/20)*100-100</f>
        <v/>
      </c>
      <c r="DM318" s="777"/>
      <c r="DN318" s="970"/>
      <c r="DO318" s="777">
        <f>IF(DM318="","",10^(DM318/10))</f>
        <v/>
      </c>
      <c r="DP318" s="777">
        <f>IF(ISNUMBER(DN318)=FALSE,"",10^(DN318/10))</f>
        <v/>
      </c>
      <c r="DQ318" s="1578">
        <f>IF(AND(ISNUMBER(DO318),ISNUMBER(DP318)),IF(DO318/DP318&gt;1,ROUND((DO318)/DP318,3),1),1)</f>
        <v/>
      </c>
      <c r="DR318" s="1541"/>
      <c r="DS318" s="1541"/>
      <c r="DT318" s="1541"/>
      <c r="DU318" s="1541"/>
      <c r="DV318" s="1541"/>
      <c r="DW318" s="1541"/>
      <c r="DX318" s="1541"/>
      <c r="DY318" s="1541"/>
      <c r="DZ318" s="1541"/>
      <c r="EA318" s="1541"/>
      <c r="EB318" s="1541"/>
      <c r="EC318" s="1541"/>
      <c r="ED318" s="1541"/>
      <c r="EE318" s="1541"/>
      <c r="EF318" s="1541"/>
      <c r="EG318" s="1541"/>
      <c r="EH318" s="1541"/>
      <c r="EI318" s="1541"/>
      <c r="EJ318" s="1541"/>
      <c r="EK318" s="1541"/>
      <c r="EL318" s="1541"/>
      <c r="EM318" s="1541"/>
      <c r="EN318" s="1541"/>
      <c r="EO318" s="1541"/>
      <c r="EP318" s="1541"/>
      <c r="EQ318" s="1541"/>
      <c r="ER318" s="1541"/>
      <c r="ES318" s="1541"/>
      <c r="ET318" s="1541"/>
      <c r="EU318" s="1541"/>
      <c r="EV318" s="1541"/>
    </row>
    <row r="319" ht="12.75" x14ac:dyDescent="0.2">
      <c r="A319" s="1541"/>
      <c r="B319" s="1541"/>
      <c r="C319"/>
      <c r="D319" s="6799"/>
      <c r="E319" s="6799"/>
      <c r="F319" s="6800" t="inlineStr">
        <is>
          <t>5.3</t>
        </is>
      </c>
      <c r="G319" s="6801"/>
      <c r="H319" s="6802">
        <f>BV319</f>
        <v/>
      </c>
      <c r="I319" s="6802">
        <f>BW319</f>
        <v/>
      </c>
      <c r="J319" s="6803" t="inlineStr">
        <is>
          <t>LTE</t>
        </is>
      </c>
      <c r="K319" s="6803" t="inlineStr">
        <is>
          <t>FDD1</t>
        </is>
      </c>
      <c r="L319" s="6804"/>
      <c r="M319" s="6802">
        <v>10</v>
      </c>
      <c r="N319" s="6805" t="inlineStr">
        <is>
          <t>QPSK</t>
        </is>
      </c>
      <c r="O319" s="6806"/>
      <c r="P319" s="6597"/>
      <c r="Q319" s="6806">
        <v>1</v>
      </c>
      <c r="R319" s="6806">
        <v>0</v>
      </c>
      <c r="S319" s="6802"/>
      <c r="T319" s="130">
        <v>18300</v>
      </c>
      <c r="U319" s="6593">
        <v>1950</v>
      </c>
      <c r="V319" s="6805"/>
      <c r="W319" s="6807"/>
      <c r="X319" s="6805"/>
      <c r="Y319" s="6805"/>
      <c r="Z319" s="6805"/>
      <c r="AA319" s="6804"/>
      <c r="AB319" s="6804"/>
      <c r="AC319" s="6808">
        <f>IF(OR(BX319="Close to Ear",BX319="Close to Head"),"Head",IF(BX319="Extremity","Extremity","Body"))</f>
        <v/>
      </c>
      <c r="AD319" s="6809">
        <f>CA319</f>
        <v/>
      </c>
      <c r="AE319" s="6803">
        <f>CB319</f>
        <v/>
      </c>
      <c r="AF319" s="6804"/>
      <c r="AG319" s="6810">
        <f>IF(OR(AZ319="",BA319=""),"N/A",IF(DC319="Pass","P","F"))</f>
        <v/>
      </c>
      <c r="AH319" s="6811"/>
      <c r="AI319" s="6811"/>
      <c r="AJ319" s="6811"/>
      <c r="AK319" s="6805"/>
      <c r="AL319" s="6804"/>
      <c r="AM319" s="6805"/>
      <c r="AN319" s="6805"/>
      <c r="AO319" s="6812"/>
      <c r="AP319" s="6812"/>
      <c r="AQ319" s="6812"/>
      <c r="AR319" s="6812"/>
      <c r="AS319" s="6812"/>
      <c r="AT319" s="6813">
        <f>IF(AC319="Extremity",IF(CG319="","",CG319),"")</f>
        <v/>
      </c>
      <c r="AU319" s="6813">
        <f>IF(AC319="Extremity",IF(CH319="","",CH319),"")</f>
        <v/>
      </c>
      <c r="AV319" s="6814">
        <f>IF(AC319="Extremity","",IF(CE319="","",CE319))</f>
        <v/>
      </c>
      <c r="AW319" s="6814">
        <f>IF(AD319="Extremity","",IF(CF319="","",CF319))</f>
        <v/>
      </c>
      <c r="AX319" s="6807">
        <f>DL319</f>
        <v/>
      </c>
      <c r="AY319" s="6807">
        <f>DQ319</f>
        <v/>
      </c>
      <c r="AZ319" s="6815">
        <f>IF(AC319="Extremity",IF(DA319="","",DA319),"")</f>
        <v/>
      </c>
      <c r="BA319" s="6816">
        <f>IF(AC319="Extremity","",IF(CT319="","",CT319))</f>
        <v/>
      </c>
      <c r="BB319" s="6807">
        <f>IF(AC319="Extremity",IF(DB319="","",DB319),"")</f>
        <v/>
      </c>
      <c r="BC319" s="6814">
        <f>IF(AC319="Extremity","",IF(CZ319="","",CZ319))</f>
        <v/>
      </c>
      <c r="BD319" s="6807">
        <f>DD319</f>
        <v/>
      </c>
      <c r="BE319" s="6817">
        <f>DE319</f>
        <v/>
      </c>
      <c r="BF319" s="6818">
        <f>DF319*60</f>
        <v/>
      </c>
      <c r="BG319" s="6819">
        <f>BE319</f>
        <v/>
      </c>
      <c r="BH319" s="6818">
        <f>DG319*60</f>
        <v/>
      </c>
      <c r="BI319" s="6818">
        <f>DH319</f>
        <v/>
      </c>
      <c r="BJ319" s="6820"/>
      <c r="BK319" s="6821">
        <f>Overview!$E$7</f>
        <v/>
      </c>
      <c r="BL319" s="6820"/>
      <c r="BM319" s="6818">
        <f>DI319</f>
        <v/>
      </c>
      <c r="BN319" s="6821">
        <f>Overview!$P$153</f>
        <v/>
      </c>
      <c r="BO319" s="6820"/>
      <c r="BP319" s="6820"/>
      <c r="BQ319" s="6804"/>
      <c r="BR319" s="6822"/>
      <c r="BS319" s="1541"/>
      <c r="BT319" s="1864" t="inlineStr">
        <is>
          <t>LTE</t>
        </is>
      </c>
      <c r="BU319" s="1828" t="inlineStr">
        <is>
          <t>FDD1</t>
        </is>
      </c>
      <c r="BV319" s="906">
        <f>Overview!$H$29</f>
        <v/>
      </c>
      <c r="BW319" s="1865"/>
      <c r="BX319" s="1828" t="inlineStr">
        <is>
          <t>Body</t>
        </is>
      </c>
      <c r="BY319" s="882"/>
      <c r="BZ319" s="1828">
        <f>IF(COUNT('Conducted LTE'!$AH$3:$AH$170)=0,10,INDEX('Conducted LTE'!$M$3:$M$170,MATCH(MAX('Conducted LTE'!$AH$3:$AH$170),'Conducted LTE'!$AH$3:$AH$170,0)))</f>
        <v>10</v>
      </c>
      <c r="CA319" s="882" t="inlineStr">
        <is>
          <t>Front of Face</t>
        </is>
      </c>
      <c r="CB319" s="200">
        <v>25</v>
      </c>
      <c r="CC319" s="882">
        <f>IF(COUNT('Conducted LTE'!$AH$3:$AH$170)=0,18300,INDEX('Conducted LTE'!$T$3:$T$170,MATCH(MAX('Conducted LTE'!$AH$3:$AH$170),'Conducted LTE'!$AH$3:$AH$170,0)))</f>
        <v>18300</v>
      </c>
      <c r="CD319" s="882">
        <f>IF(COUNT('Conducted LTE'!$AH$3:$AH$170)=0,1950,INDEX('Conducted LTE'!$U$3:$U$170,MATCH(MAX('Conducted LTE'!$AH$3:$AH$170),'Conducted LTE'!$AH$3:$AH$170,0)))</f>
        <v>1950</v>
      </c>
      <c r="CE319" s="7238"/>
      <c r="CF319" s="7238"/>
      <c r="CG319" s="6909"/>
      <c r="CH319" s="6909"/>
      <c r="CI319" s="225">
        <f>BY319</f>
        <v/>
      </c>
      <c r="CJ319" s="237">
        <f>BZ319</f>
        <v/>
      </c>
      <c r="CK319" s="223">
        <f>CA319</f>
        <v/>
      </c>
      <c r="CL319" s="6665">
        <f>CC319</f>
        <v/>
      </c>
      <c r="CM319" s="6665">
        <f>CD319</f>
        <v/>
      </c>
      <c r="CN319" s="2052"/>
      <c r="CO319" s="1579"/>
      <c r="CP319" s="7214">
        <f>IF(CF319=""," ",IF(ABS(CE319-CF319)&lt;=0.1,"Valid","Not valid"))</f>
        <v/>
      </c>
      <c r="CQ319" s="1674">
        <f> IF(CE319="","",IF(AND(CE319&lt;&gt;"",CF319=""),IF(CE319&gt;=0.8,"Medir+Sig Max","No"),IF(CF319&lt;&gt;"",IF(CF319&gt;=0.8,"Medir+Sig Max","No"),"")))</f>
        <v/>
      </c>
      <c r="CR319" s="6929"/>
      <c r="CS319" s="7220"/>
      <c r="CT319" s="220">
        <f>IF(CO319="",IF(AND(CE319="",CF319=""),"",IF(CF319="",IF(DQ319&gt;1,ROUND(DQ319*CE319,3),CE319),IF(DQ319&gt;1,ROUND(DQ319*CF319,3),CF319))),IF(AND(CE319="",CF319=""),"",IF(CF319="",IF(DQ319&gt;1,ROUND(DQ319*CE319*(1/(CO319)),3),CE319*(1/(CO319))),IF(DQ319&gt;1,ROUND(DQ319*CF319*(1/(CO319)),3),CF319*(1/(CO319))))))</f>
        <v/>
      </c>
      <c r="CU319" s="224">
        <f>BY319</f>
        <v/>
      </c>
      <c r="CV319" s="237">
        <f>BZ319</f>
        <v/>
      </c>
      <c r="CW319" s="237">
        <f>CA319</f>
        <v/>
      </c>
      <c r="CX319" s="224">
        <f>CC319</f>
        <v/>
      </c>
      <c r="CY319" s="237">
        <f>CD319</f>
        <v/>
      </c>
      <c r="CZ319" s="7474">
        <f>IF(COUNTIF(Overview!K12:K14,TRUE)&gt;0,1.6,IF(COUNTIF(Overview!L12:L14,TRUE)&gt;0,8,0))</f>
        <v/>
      </c>
      <c r="DA319" s="1807"/>
      <c r="DB319" s="7484"/>
      <c r="DC319" s="844">
        <f>IF(CT319="","",IF(CT319&gt;CZ319,"Fail","Pass"))</f>
        <v/>
      </c>
      <c r="DD319" s="6666"/>
      <c r="DE319" s="1565">
        <f>MyTimestamp(DC319)</f>
        <v/>
      </c>
      <c r="DF319" s="1531">
        <f>IF(COUNT(CE319:CH319)=1,15,IF(COUNT(CE319:CH319)=0,0,30))</f>
        <v/>
      </c>
      <c r="DG319" s="1532">
        <f>IF(DF319=0,0,2)</f>
        <v/>
      </c>
      <c r="DH319" s="6825"/>
      <c r="DI319" s="6825"/>
      <c r="DJ319" s="1863"/>
      <c r="DK319" s="6667"/>
      <c r="DL319" s="1574">
        <f>10^(CN319/20)*100-100</f>
        <v/>
      </c>
      <c r="DM319" s="777"/>
      <c r="DN319" s="970"/>
      <c r="DO319" s="777">
        <f>IF(DM319="","",10^(DM319/10))</f>
        <v/>
      </c>
      <c r="DP319" s="777">
        <f>IF(ISNUMBER(DN319)=FALSE,"",10^(DN319/10))</f>
        <v/>
      </c>
      <c r="DQ319" s="1578">
        <f>IF(AND(ISNUMBER(DO319),ISNUMBER(DP319)),IF(DO319/DP319&gt;1,ROUND((DO319)/DP319,3),1),1)</f>
        <v/>
      </c>
      <c r="DR319" s="1541"/>
      <c r="DS319" s="1541"/>
      <c r="DT319" s="1541"/>
      <c r="DU319" s="1541"/>
      <c r="DV319" s="1541"/>
      <c r="DW319" s="1541"/>
      <c r="DX319" s="1541"/>
      <c r="DY319" s="1541"/>
      <c r="DZ319" s="1541"/>
      <c r="EA319" s="1541"/>
      <c r="EB319" s="1541"/>
      <c r="EC319" s="1541"/>
      <c r="ED319" s="1541"/>
      <c r="EE319" s="1541"/>
      <c r="EF319" s="1541"/>
      <c r="EG319" s="1541"/>
      <c r="EH319" s="1541"/>
      <c r="EI319" s="1541"/>
      <c r="EJ319" s="1541"/>
      <c r="EK319" s="1541"/>
      <c r="EL319" s="1541"/>
      <c r="EM319" s="1541"/>
      <c r="EN319" s="1541"/>
      <c r="EO319" s="1541"/>
      <c r="EP319" s="1541"/>
      <c r="EQ319" s="1541"/>
      <c r="ER319" s="1541"/>
      <c r="ES319" s="1541"/>
      <c r="ET319" s="1541"/>
      <c r="EU319" s="1541"/>
      <c r="EV319" s="1541"/>
    </row>
    <row r="320" ht="12.75" x14ac:dyDescent="0.2">
      <c r="A320" s="1541"/>
      <c r="B320" s="1541"/>
      <c r="C320"/>
      <c r="D320" s="6799"/>
      <c r="E320" s="6799"/>
      <c r="F320" s="6800" t="inlineStr">
        <is>
          <t>5.3</t>
        </is>
      </c>
      <c r="G320" s="6801"/>
      <c r="H320" s="6802">
        <f>BV320</f>
        <v/>
      </c>
      <c r="I320" s="6802">
        <f>BW320</f>
        <v/>
      </c>
      <c r="J320" s="6803" t="inlineStr">
        <is>
          <t>LTE</t>
        </is>
      </c>
      <c r="K320" s="6803" t="inlineStr">
        <is>
          <t>FDD1</t>
        </is>
      </c>
      <c r="L320" s="6804"/>
      <c r="M320" s="6802">
        <v>10</v>
      </c>
      <c r="N320" s="6805" t="inlineStr">
        <is>
          <t>QPSK</t>
        </is>
      </c>
      <c r="O320" s="6806"/>
      <c r="P320" s="6597"/>
      <c r="Q320" s="6806">
        <v>1</v>
      </c>
      <c r="R320" s="6806">
        <v>0</v>
      </c>
      <c r="S320" s="6802"/>
      <c r="T320" s="130">
        <v>18300</v>
      </c>
      <c r="U320" s="6593">
        <v>1950</v>
      </c>
      <c r="V320" s="6805"/>
      <c r="W320" s="6807"/>
      <c r="X320" s="6805"/>
      <c r="Y320" s="6805"/>
      <c r="Z320" s="6805"/>
      <c r="AA320" s="6804"/>
      <c r="AB320" s="6804"/>
      <c r="AC320" s="6808">
        <f>IF(OR(BX320="Close to Ear",BX320="Close to Head"),"Head",IF(BX320="Extremity","Extremity","Body"))</f>
        <v/>
      </c>
      <c r="AD320" s="6809">
        <f>CA320</f>
        <v/>
      </c>
      <c r="AE320" s="6803">
        <f>CB320</f>
        <v/>
      </c>
      <c r="AF320" s="6804"/>
      <c r="AG320" s="6810">
        <f>IF(OR(AZ320="",BA320=""),"N/A",IF(DC320="Pass","P","F"))</f>
        <v/>
      </c>
      <c r="AH320" s="6811"/>
      <c r="AI320" s="6811"/>
      <c r="AJ320" s="6811"/>
      <c r="AK320" s="6805"/>
      <c r="AL320" s="6804"/>
      <c r="AM320" s="6805"/>
      <c r="AN320" s="6805"/>
      <c r="AO320" s="6812"/>
      <c r="AP320" s="6812"/>
      <c r="AQ320" s="6812"/>
      <c r="AR320" s="6812"/>
      <c r="AS320" s="6812"/>
      <c r="AT320" s="6813">
        <f>IF(AC320="Extremity",IF(CG320="","",CG320),"")</f>
        <v/>
      </c>
      <c r="AU320" s="6813">
        <f>IF(AC320="Extremity",IF(CH320="","",CH320),"")</f>
        <v/>
      </c>
      <c r="AV320" s="6814">
        <f>IF(AC320="Extremity","",IF(CE320="","",CE320))</f>
        <v/>
      </c>
      <c r="AW320" s="6814">
        <f>IF(AD320="Extremity","",IF(CF320="","",CF320))</f>
        <v/>
      </c>
      <c r="AX320" s="6807">
        <f>DL320</f>
        <v/>
      </c>
      <c r="AY320" s="6807">
        <f>DQ320</f>
        <v/>
      </c>
      <c r="AZ320" s="6815">
        <f>IF(AC320="Extremity",IF(DA320="","",DA320),"")</f>
        <v/>
      </c>
      <c r="BA320" s="6816">
        <f>IF(AC320="Extremity","",IF(CT320="","",CT320))</f>
        <v/>
      </c>
      <c r="BB320" s="6807">
        <f>IF(AC320="Extremity",IF(DB320="","",DB320),"")</f>
        <v/>
      </c>
      <c r="BC320" s="6814">
        <f>IF(AC320="Extremity","",IF(CZ320="","",CZ320))</f>
        <v/>
      </c>
      <c r="BD320" s="6807">
        <f>DD320</f>
        <v/>
      </c>
      <c r="BE320" s="6817">
        <f>DE320</f>
        <v/>
      </c>
      <c r="BF320" s="6818">
        <f>DF320*60</f>
        <v/>
      </c>
      <c r="BG320" s="6819">
        <f>BE320</f>
        <v/>
      </c>
      <c r="BH320" s="6818">
        <f>DG320*60</f>
        <v/>
      </c>
      <c r="BI320" s="6818">
        <f>DH320</f>
        <v/>
      </c>
      <c r="BJ320" s="6820"/>
      <c r="BK320" s="6821">
        <f>Overview!$E$7</f>
        <v/>
      </c>
      <c r="BL320" s="6820"/>
      <c r="BM320" s="6818">
        <f>DI320</f>
        <v/>
      </c>
      <c r="BN320" s="6821">
        <f>Overview!$P$153</f>
        <v/>
      </c>
      <c r="BO320" s="6820"/>
      <c r="BP320" s="6820"/>
      <c r="BQ320" s="6804"/>
      <c r="BR320" s="6822"/>
      <c r="BS320" s="1541"/>
      <c r="BT320" s="1864" t="inlineStr">
        <is>
          <t>LTE</t>
        </is>
      </c>
      <c r="BU320" s="1828" t="inlineStr">
        <is>
          <t>FDD1</t>
        </is>
      </c>
      <c r="BV320" s="906">
        <f>Overview!$H$29</f>
        <v/>
      </c>
      <c r="BW320" s="1865"/>
      <c r="BX320" s="1828" t="inlineStr">
        <is>
          <t>Body</t>
        </is>
      </c>
      <c r="BY320" s="882"/>
      <c r="BZ320" s="1828">
        <f>IF(COUNT('Conducted LTE'!$AH$3:$AH$170)=0,10,INDEX('Conducted LTE'!$M$3:$M$170,MATCH(MAX('Conducted LTE'!$AH$3:$AH$170),'Conducted LTE'!$AH$3:$AH$170,0)))</f>
        <v>10</v>
      </c>
      <c r="CA320" s="882" t="inlineStr">
        <is>
          <t>Accesorio 1: Front Face</t>
        </is>
      </c>
      <c r="CB320" s="200">
        <v>0</v>
      </c>
      <c r="CC320" s="882">
        <f>IF(COUNT('Conducted LTE'!$AH$3:$AH$170)=0,18300,INDEX('Conducted LTE'!$T$3:$T$170,MATCH(MAX('Conducted LTE'!$AH$3:$AH$170),'Conducted LTE'!$AH$3:$AH$170,0)))</f>
        <v>18300</v>
      </c>
      <c r="CD320" s="882">
        <f>IF(COUNT('Conducted LTE'!$AH$3:$AH$170)=0,1950,INDEX('Conducted LTE'!$U$3:$U$170,MATCH(MAX('Conducted LTE'!$AH$3:$AH$170),'Conducted LTE'!$AH$3:$AH$170,0)))</f>
        <v>1950</v>
      </c>
      <c r="CE320" s="7238"/>
      <c r="CF320" s="7238"/>
      <c r="CG320" s="6909"/>
      <c r="CH320" s="6909"/>
      <c r="CI320" s="225">
        <f>BY320</f>
        <v/>
      </c>
      <c r="CJ320" s="237">
        <f>BZ320</f>
        <v/>
      </c>
      <c r="CK320" s="223">
        <f>CA320</f>
        <v/>
      </c>
      <c r="CL320" s="6665">
        <f>CC320</f>
        <v/>
      </c>
      <c r="CM320" s="6665">
        <f>CD320</f>
        <v/>
      </c>
      <c r="CN320" s="2052"/>
      <c r="CO320" s="1579"/>
      <c r="CP320" s="7214">
        <f>IF(CF320=""," ",IF(ABS(CE320-CF320)&lt;=0.1,"Valid","Not valid"))</f>
        <v/>
      </c>
      <c r="CQ320" s="1674">
        <f> IF(CE320="","",IF(AND(CE320&lt;&gt;"",CF320=""),IF(CE320&gt;=0.8,"Medir+Sig Max","No"),IF(CF320&lt;&gt;"",IF(CF320&gt;=0.8,"Medir+Sig Max","No"),"")))</f>
        <v/>
      </c>
      <c r="CR320" s="6929"/>
      <c r="CS320" s="7220"/>
      <c r="CT320" s="220">
        <f>IF(CO320="",IF(AND(CE320="",CF320=""),"",IF(CF320="",IF(DQ320&gt;1,ROUND(DQ320*CE320,3),CE320),IF(DQ320&gt;1,ROUND(DQ320*CF320,3),CF320))),IF(AND(CE320="",CF320=""),"",IF(CF320="",IF(DQ320&gt;1,ROUND(DQ320*CE320*(1/(CO320)),3),CE320*(1/(CO320))),IF(DQ320&gt;1,ROUND(DQ320*CF320*(1/(CO320)),3),CF320*(1/(CO320))))))</f>
        <v/>
      </c>
      <c r="CU320" s="224">
        <f>BY320</f>
        <v/>
      </c>
      <c r="CV320" s="237">
        <f>BZ320</f>
        <v/>
      </c>
      <c r="CW320" s="237">
        <f>CA320</f>
        <v/>
      </c>
      <c r="CX320" s="224">
        <f>CC320</f>
        <v/>
      </c>
      <c r="CY320" s="237">
        <f>CD320</f>
        <v/>
      </c>
      <c r="CZ320" s="7474">
        <f>IF(COUNTIF(Overview!K12:K14,TRUE)&gt;0,1.6,IF(COUNTIF(Overview!L12:L14,TRUE)&gt;0,8,0))</f>
        <v/>
      </c>
      <c r="DA320" s="1807"/>
      <c r="DB320" s="7484"/>
      <c r="DC320" s="844">
        <f>IF(CT320="","",IF(CT320&gt;CZ320,"Fail","Pass"))</f>
        <v/>
      </c>
      <c r="DD320" s="6666"/>
      <c r="DE320" s="1565">
        <f>MyTimestamp(DC320)</f>
        <v/>
      </c>
      <c r="DF320" s="1531">
        <f>IF(COUNT(CE320:CH320)=1,15,IF(COUNT(CE320:CH320)=0,0,30))</f>
        <v/>
      </c>
      <c r="DG320" s="1532">
        <f>IF(DF320=0,0,2)</f>
        <v/>
      </c>
      <c r="DH320" s="6825"/>
      <c r="DI320" s="6825"/>
      <c r="DJ320" s="1863"/>
      <c r="DK320" s="6667"/>
      <c r="DL320" s="1574">
        <f>10^(CN320/20)*100-100</f>
        <v/>
      </c>
      <c r="DM320" s="777"/>
      <c r="DN320" s="970"/>
      <c r="DO320" s="777">
        <f>IF(DM320="","",10^(DM320/10))</f>
        <v/>
      </c>
      <c r="DP320" s="777">
        <f>IF(ISNUMBER(DN320)=FALSE,"",10^(DN320/10))</f>
        <v/>
      </c>
      <c r="DQ320" s="1578">
        <f>IF(AND(ISNUMBER(DO320),ISNUMBER(DP320)),IF(DO320/DP320&gt;1,ROUND((DO320)/DP320,3),1),1)</f>
        <v/>
      </c>
      <c r="DR320" s="1541"/>
      <c r="DS320" s="1541"/>
      <c r="DT320" s="1541"/>
      <c r="DU320" s="1541"/>
      <c r="DV320" s="1541"/>
      <c r="DW320" s="1541"/>
      <c r="DX320" s="1541"/>
      <c r="DY320" s="1541"/>
      <c r="DZ320" s="1541"/>
      <c r="EA320" s="1541"/>
      <c r="EB320" s="1541"/>
      <c r="EC320" s="1541"/>
      <c r="ED320" s="1541"/>
      <c r="EE320" s="1541"/>
      <c r="EF320" s="1541"/>
      <c r="EG320" s="1541"/>
      <c r="EH320" s="1541"/>
      <c r="EI320" s="1541"/>
      <c r="EJ320" s="1541"/>
      <c r="EK320" s="1541"/>
      <c r="EL320" s="1541"/>
      <c r="EM320" s="1541"/>
      <c r="EN320" s="1541"/>
      <c r="EO320" s="1541"/>
      <c r="EP320" s="1541"/>
      <c r="EQ320" s="1541"/>
      <c r="ER320" s="1541"/>
      <c r="ES320" s="1541"/>
      <c r="ET320" s="1541"/>
      <c r="EU320" s="1541"/>
      <c r="EV320" s="1541"/>
    </row>
    <row r="321" ht="12.75" x14ac:dyDescent="0.2">
      <c r="A321" s="1541"/>
      <c r="B321" s="1541"/>
      <c r="C321"/>
      <c r="D321" s="6799"/>
      <c r="E321" s="6799"/>
      <c r="F321" s="6800" t="inlineStr">
        <is>
          <t>5.3</t>
        </is>
      </c>
      <c r="G321" s="6801"/>
      <c r="H321" s="6802">
        <f>BV321</f>
        <v/>
      </c>
      <c r="I321" s="6802">
        <f>BW321</f>
        <v/>
      </c>
      <c r="J321" s="6803" t="inlineStr">
        <is>
          <t>LTE</t>
        </is>
      </c>
      <c r="K321" s="6803" t="inlineStr">
        <is>
          <t>FDD1</t>
        </is>
      </c>
      <c r="L321" s="6804"/>
      <c r="M321" s="6802">
        <v>10</v>
      </c>
      <c r="N321" s="6805" t="inlineStr">
        <is>
          <t>QPSK</t>
        </is>
      </c>
      <c r="O321" s="6806"/>
      <c r="P321" s="6597"/>
      <c r="Q321" s="6806">
        <v>1</v>
      </c>
      <c r="R321" s="6806">
        <v>0</v>
      </c>
      <c r="S321" s="6802"/>
      <c r="T321" s="130">
        <v>18300</v>
      </c>
      <c r="U321" s="6593">
        <v>1950</v>
      </c>
      <c r="V321" s="6805"/>
      <c r="W321" s="6807"/>
      <c r="X321" s="6805"/>
      <c r="Y321" s="6805"/>
      <c r="Z321" s="6805"/>
      <c r="AA321" s="6804"/>
      <c r="AB321" s="6804"/>
      <c r="AC321" s="6808">
        <f>IF(OR(BX321="Close to Ear",BX321="Close to Head"),"Head",IF(BX321="Extremity","Extremity","Body"))</f>
        <v/>
      </c>
      <c r="AD321" s="6809">
        <f>CA321</f>
        <v/>
      </c>
      <c r="AE321" s="6803">
        <f>CB321</f>
        <v/>
      </c>
      <c r="AF321" s="6804"/>
      <c r="AG321" s="6810">
        <f>IF(OR(AZ321="",BA321=""),"N/A",IF(DC321="Pass","P","F"))</f>
        <v/>
      </c>
      <c r="AH321" s="6811"/>
      <c r="AI321" s="6811"/>
      <c r="AJ321" s="6811"/>
      <c r="AK321" s="6805"/>
      <c r="AL321" s="6804"/>
      <c r="AM321" s="6805"/>
      <c r="AN321" s="6805"/>
      <c r="AO321" s="6812"/>
      <c r="AP321" s="6812"/>
      <c r="AQ321" s="6812"/>
      <c r="AR321" s="6812"/>
      <c r="AS321" s="6812"/>
      <c r="AT321" s="6813">
        <f>IF(AC321="Extremity",IF(CG321="","",CG321),"")</f>
        <v/>
      </c>
      <c r="AU321" s="6813">
        <f>IF(AC321="Extremity",IF(CH321="","",CH321),"")</f>
        <v/>
      </c>
      <c r="AV321" s="6814">
        <f>IF(AC321="Extremity","",IF(CE321="","",CE321))</f>
        <v/>
      </c>
      <c r="AW321" s="6814">
        <f>IF(AD321="Extremity","",IF(CF321="","",CF321))</f>
        <v/>
      </c>
      <c r="AX321" s="6807">
        <f>DL321</f>
        <v/>
      </c>
      <c r="AY321" s="6807">
        <f>DQ321</f>
        <v/>
      </c>
      <c r="AZ321" s="6815">
        <f>IF(AC321="Extremity",IF(DA321="","",DA321),"")</f>
        <v/>
      </c>
      <c r="BA321" s="6816">
        <f>IF(AC321="Extremity","",IF(CT321="","",CT321))</f>
        <v/>
      </c>
      <c r="BB321" s="6807">
        <f>IF(AC321="Extremity",IF(DB321="","",DB321),"")</f>
        <v/>
      </c>
      <c r="BC321" s="6814">
        <f>IF(AC321="Extremity","",IF(CZ321="","",CZ321))</f>
        <v/>
      </c>
      <c r="BD321" s="6807">
        <f>DD321</f>
        <v/>
      </c>
      <c r="BE321" s="6817">
        <f>DE321</f>
        <v/>
      </c>
      <c r="BF321" s="6818">
        <f>DF321*60</f>
        <v/>
      </c>
      <c r="BG321" s="6819">
        <f>BE321</f>
        <v/>
      </c>
      <c r="BH321" s="6818">
        <f>DG321*60</f>
        <v/>
      </c>
      <c r="BI321" s="6818">
        <f>DH321</f>
        <v/>
      </c>
      <c r="BJ321" s="6820"/>
      <c r="BK321" s="6821">
        <f>Overview!$E$7</f>
        <v/>
      </c>
      <c r="BL321" s="6820"/>
      <c r="BM321" s="6818">
        <f>DI321</f>
        <v/>
      </c>
      <c r="BN321" s="6821">
        <f>Overview!$P$153</f>
        <v/>
      </c>
      <c r="BO321" s="6820"/>
      <c r="BP321" s="6820"/>
      <c r="BQ321" s="6804"/>
      <c r="BR321" s="6822"/>
      <c r="BS321" s="1541"/>
      <c r="BT321" s="1864" t="inlineStr">
        <is>
          <t>LTE</t>
        </is>
      </c>
      <c r="BU321" s="1828" t="inlineStr">
        <is>
          <t>FDD1</t>
        </is>
      </c>
      <c r="BV321" s="906">
        <f>Overview!$H$29</f>
        <v/>
      </c>
      <c r="BW321" s="1865"/>
      <c r="BX321" s="1828" t="inlineStr">
        <is>
          <t>Body</t>
        </is>
      </c>
      <c r="BY321" s="882"/>
      <c r="BZ321" s="1828">
        <f>IF(COUNT('Conducted LTE'!$AH$3:$AH$170)=0,10,INDEX('Conducted LTE'!$M$3:$M$170,MATCH(MAX('Conducted LTE'!$AH$3:$AH$170),'Conducted LTE'!$AH$3:$AH$170,0)))</f>
        <v>10</v>
      </c>
      <c r="CA321" s="882" t="inlineStr">
        <is>
          <t>Accesorio 2: Bottom Edge</t>
        </is>
      </c>
      <c r="CB321" s="200">
        <v>0</v>
      </c>
      <c r="CC321" s="882">
        <f>IF(COUNT('Conducted LTE'!$AH$3:$AH$170)=0,18300,INDEX('Conducted LTE'!$T$3:$T$170,MATCH(MAX('Conducted LTE'!$AH$3:$AH$170),'Conducted LTE'!$AH$3:$AH$170,0)))</f>
        <v>18300</v>
      </c>
      <c r="CD321" s="882">
        <f>IF(COUNT('Conducted LTE'!$AH$3:$AH$170)=0,1950,INDEX('Conducted LTE'!$U$3:$U$170,MATCH(MAX('Conducted LTE'!$AH$3:$AH$170),'Conducted LTE'!$AH$3:$AH$170,0)))</f>
        <v>1950</v>
      </c>
      <c r="CE321" s="7238"/>
      <c r="CF321" s="7238"/>
      <c r="CG321" s="6909"/>
      <c r="CH321" s="6909"/>
      <c r="CI321" s="225">
        <f>BY321</f>
        <v/>
      </c>
      <c r="CJ321" s="237">
        <f>BZ321</f>
        <v/>
      </c>
      <c r="CK321" s="223">
        <f>CA321</f>
        <v/>
      </c>
      <c r="CL321" s="6665">
        <f>CC321</f>
        <v/>
      </c>
      <c r="CM321" s="6665">
        <f>CD321</f>
        <v/>
      </c>
      <c r="CN321" s="2052"/>
      <c r="CO321" s="1579"/>
      <c r="CP321" s="7214">
        <f>IF(CF321=""," ",IF(ABS(CE321-CF321)&lt;=0.1,"Valid","Not valid"))</f>
        <v/>
      </c>
      <c r="CQ321" s="1674">
        <f> IF(CE321="","",IF(AND(CE321&lt;&gt;"",CF321=""),IF(CE321&gt;=0.8,"Medir+Sig Max","No"),IF(CF321&lt;&gt;"",IF(CF321&gt;=0.8,"Medir+Sig Max","No"),"")))</f>
        <v/>
      </c>
      <c r="CR321" s="6929"/>
      <c r="CS321" s="7220"/>
      <c r="CT321" s="220">
        <f>IF(CO321="",IF(AND(CE321="",CF321=""),"",IF(CF321="",IF(DQ321&gt;1,ROUND(DQ321*CE321,3),CE321),IF(DQ321&gt;1,ROUND(DQ321*CF321,3),CF321))),IF(AND(CE321="",CF321=""),"",IF(CF321="",IF(DQ321&gt;1,ROUND(DQ321*CE321*(1/(CO321)),3),CE321*(1/(CO321))),IF(DQ321&gt;1,ROUND(DQ321*CF321*(1/(CO321)),3),CF321*(1/(CO321))))))</f>
        <v/>
      </c>
      <c r="CU321" s="224">
        <f>BY321</f>
        <v/>
      </c>
      <c r="CV321" s="237">
        <f>BZ321</f>
        <v/>
      </c>
      <c r="CW321" s="237">
        <f>CA321</f>
        <v/>
      </c>
      <c r="CX321" s="224">
        <f>CC321</f>
        <v/>
      </c>
      <c r="CY321" s="237">
        <f>CD321</f>
        <v/>
      </c>
      <c r="CZ321" s="7474">
        <f>IF(COUNTIF(Overview!K12:K14,TRUE)&gt;0,1.6,IF(COUNTIF(Overview!L12:L14,TRUE)&gt;0,8,0))</f>
        <v/>
      </c>
      <c r="DA321" s="1807"/>
      <c r="DB321" s="7484"/>
      <c r="DC321" s="844">
        <f>IF(CT321="","",IF(CT321&gt;CZ321,"Fail","Pass"))</f>
        <v/>
      </c>
      <c r="DD321" s="6666"/>
      <c r="DE321" s="1565">
        <f>MyTimestamp(DC321)</f>
        <v/>
      </c>
      <c r="DF321" s="1531">
        <f>IF(COUNT(CE321:CH321)=1,15,IF(COUNT(CE321:CH321)=0,0,30))</f>
        <v/>
      </c>
      <c r="DG321" s="1532">
        <f>IF(DF321=0,0,2)</f>
        <v/>
      </c>
      <c r="DH321" s="6825"/>
      <c r="DI321" s="6825"/>
      <c r="DJ321" s="1863"/>
      <c r="DK321" s="6667"/>
      <c r="DL321" s="1574">
        <f>10^(CN321/20)*100-100</f>
        <v/>
      </c>
      <c r="DM321" s="777"/>
      <c r="DN321" s="970"/>
      <c r="DO321" s="777">
        <f>IF(DM321="","",10^(DM321/10))</f>
        <v/>
      </c>
      <c r="DP321" s="777">
        <f>IF(ISNUMBER(DN321)=FALSE,"",10^(DN321/10))</f>
        <v/>
      </c>
      <c r="DQ321" s="1578">
        <f>IF(AND(ISNUMBER(DO321),ISNUMBER(DP321)),IF(DO321/DP321&gt;1,ROUND((DO321)/DP321,3),1),1)</f>
        <v/>
      </c>
      <c r="DR321" s="1541"/>
      <c r="DS321" s="1541"/>
      <c r="DT321" s="1541"/>
      <c r="DU321" s="1541"/>
      <c r="DV321" s="1541"/>
      <c r="DW321" s="1541"/>
      <c r="DX321" s="1541"/>
      <c r="DY321" s="1541"/>
      <c r="DZ321" s="1541"/>
      <c r="EA321" s="1541"/>
      <c r="EB321" s="1541"/>
      <c r="EC321" s="1541"/>
      <c r="ED321" s="1541"/>
      <c r="EE321" s="1541"/>
      <c r="EF321" s="1541"/>
      <c r="EG321" s="1541"/>
      <c r="EH321" s="1541"/>
      <c r="EI321" s="1541"/>
      <c r="EJ321" s="1541"/>
      <c r="EK321" s="1541"/>
      <c r="EL321" s="1541"/>
      <c r="EM321" s="1541"/>
      <c r="EN321" s="1541"/>
      <c r="EO321" s="1541"/>
      <c r="EP321" s="1541"/>
      <c r="EQ321" s="1541"/>
      <c r="ER321" s="1541"/>
      <c r="ES321" s="1541"/>
      <c r="ET321" s="1541"/>
      <c r="EU321" s="1541"/>
      <c r="EV321" s="1541"/>
    </row>
    <row r="322" ht="12.75" x14ac:dyDescent="0.2">
      <c r="A322" s="1541"/>
      <c r="B322" s="1541"/>
      <c r="C322"/>
      <c r="D322" s="6799"/>
      <c r="E322" s="6799"/>
      <c r="F322" s="6800" t="inlineStr">
        <is>
          <t>5.3</t>
        </is>
      </c>
      <c r="G322" s="6801"/>
      <c r="H322" s="6802">
        <f>BV322</f>
        <v/>
      </c>
      <c r="I322" s="6802">
        <f>BW322</f>
        <v/>
      </c>
      <c r="J322" s="6803" t="inlineStr">
        <is>
          <t>LTE</t>
        </is>
      </c>
      <c r="K322" s="6803" t="inlineStr">
        <is>
          <t>FDD1</t>
        </is>
      </c>
      <c r="L322" s="6804"/>
      <c r="M322" s="6802">
        <v>10</v>
      </c>
      <c r="N322" s="6805" t="inlineStr">
        <is>
          <t>QPSK</t>
        </is>
      </c>
      <c r="O322" s="6806"/>
      <c r="P322" s="6597"/>
      <c r="Q322" s="6806">
        <v>1</v>
      </c>
      <c r="R322" s="6806">
        <v>0</v>
      </c>
      <c r="S322" s="6802"/>
      <c r="T322" s="130">
        <v>18300</v>
      </c>
      <c r="U322" s="6593">
        <v>1950</v>
      </c>
      <c r="V322" s="6805"/>
      <c r="W322" s="6807"/>
      <c r="X322" s="6805"/>
      <c r="Y322" s="6805"/>
      <c r="Z322" s="6805"/>
      <c r="AA322" s="6804"/>
      <c r="AB322" s="6804"/>
      <c r="AC322" s="6808">
        <f>IF(OR(BX322="Close to Ear",BX322="Close to Head"),"Head",IF(BX322="Extremity","Extremity","Body"))</f>
        <v/>
      </c>
      <c r="AD322" s="6809">
        <f>CA322</f>
        <v/>
      </c>
      <c r="AE322" s="6803">
        <f>CB322</f>
        <v/>
      </c>
      <c r="AF322" s="6804"/>
      <c r="AG322" s="6810">
        <f>IF(OR(AZ322="",BA322=""),"N/A",IF(DC322="Pass","P","F"))</f>
        <v/>
      </c>
      <c r="AH322" s="6811"/>
      <c r="AI322" s="6811"/>
      <c r="AJ322" s="6811"/>
      <c r="AK322" s="6805"/>
      <c r="AL322" s="6804"/>
      <c r="AM322" s="6805"/>
      <c r="AN322" s="6805"/>
      <c r="AO322" s="6812"/>
      <c r="AP322" s="6812"/>
      <c r="AQ322" s="6812"/>
      <c r="AR322" s="6812"/>
      <c r="AS322" s="6812"/>
      <c r="AT322" s="6813">
        <f>IF(AC322="Extremity",IF(CG322="","",CG322),"")</f>
        <v/>
      </c>
      <c r="AU322" s="6813">
        <f>IF(AC322="Extremity",IF(CH322="","",CH322),"")</f>
        <v/>
      </c>
      <c r="AV322" s="6814">
        <f>IF(AC322="Extremity","",IF(CE322="","",CE322))</f>
        <v/>
      </c>
      <c r="AW322" s="6814">
        <f>IF(AD322="Extremity","",IF(CF322="","",CF322))</f>
        <v/>
      </c>
      <c r="AX322" s="6807">
        <f>DL322</f>
        <v/>
      </c>
      <c r="AY322" s="6807">
        <f>DQ322</f>
        <v/>
      </c>
      <c r="AZ322" s="6815">
        <f>IF(AC322="Extremity",IF(DA322="","",DA322),"")</f>
        <v/>
      </c>
      <c r="BA322" s="6816">
        <f>IF(AC322="Extremity","",IF(CT322="","",CT322))</f>
        <v/>
      </c>
      <c r="BB322" s="6807">
        <f>IF(AC322="Extremity",IF(DB322="","",DB322),"")</f>
        <v/>
      </c>
      <c r="BC322" s="6814">
        <f>IF(AC322="Extremity","",IF(CZ322="","",CZ322))</f>
        <v/>
      </c>
      <c r="BD322" s="6807">
        <f>DD322</f>
        <v/>
      </c>
      <c r="BE322" s="6817">
        <f>DE322</f>
        <v/>
      </c>
      <c r="BF322" s="6818">
        <f>DF322*60</f>
        <v/>
      </c>
      <c r="BG322" s="6819">
        <f>BE322</f>
        <v/>
      </c>
      <c r="BH322" s="6818">
        <f>DG322*60</f>
        <v/>
      </c>
      <c r="BI322" s="6818">
        <f>DH322</f>
        <v/>
      </c>
      <c r="BJ322" s="6820"/>
      <c r="BK322" s="6821">
        <f>Overview!$E$7</f>
        <v/>
      </c>
      <c r="BL322" s="6820"/>
      <c r="BM322" s="6818">
        <f>DI322</f>
        <v/>
      </c>
      <c r="BN322" s="6821">
        <f>Overview!$P$153</f>
        <v/>
      </c>
      <c r="BO322" s="6820"/>
      <c r="BP322" s="6820"/>
      <c r="BQ322" s="6804"/>
      <c r="BR322" s="6822"/>
      <c r="BS322" s="1541"/>
      <c r="BT322" s="1864" t="inlineStr">
        <is>
          <t>LTE</t>
        </is>
      </c>
      <c r="BU322" s="1828" t="inlineStr">
        <is>
          <t>FDD1</t>
        </is>
      </c>
      <c r="BV322" s="906">
        <f>Overview!$H$29</f>
        <v/>
      </c>
      <c r="BW322" s="1865"/>
      <c r="BX322" s="1828" t="inlineStr">
        <is>
          <t>Body</t>
        </is>
      </c>
      <c r="BY322" s="882"/>
      <c r="BZ322" s="1828">
        <f>IF(COUNT('Conducted LTE'!$AH$3:$AH$170)=0,10,INDEX('Conducted LTE'!$M$3:$M$170,MATCH(MAX('Conducted LTE'!$AH$3:$AH$170),'Conducted LTE'!$AH$3:$AH$170,0)))</f>
        <v>10</v>
      </c>
      <c r="CA322" s="882" t="inlineStr">
        <is>
          <t>Accesorio 3: Back Face</t>
        </is>
      </c>
      <c r="CB322" s="200">
        <v>0</v>
      </c>
      <c r="CC322" s="882">
        <f>IF(COUNT('Conducted LTE'!$AH$3:$AH$170)=0,18300,INDEX('Conducted LTE'!$T$3:$T$170,MATCH(MAX('Conducted LTE'!$AH$3:$AH$170),'Conducted LTE'!$AH$3:$AH$170,0)))</f>
        <v>18300</v>
      </c>
      <c r="CD322" s="882">
        <f>IF(COUNT('Conducted LTE'!$AH$3:$AH$170)=0,1950,INDEX('Conducted LTE'!$U$3:$U$170,MATCH(MAX('Conducted LTE'!$AH$3:$AH$170),'Conducted LTE'!$AH$3:$AH$170,0)))</f>
        <v>1950</v>
      </c>
      <c r="CE322" s="7238"/>
      <c r="CF322" s="7238"/>
      <c r="CG322" s="6909"/>
      <c r="CH322" s="6909"/>
      <c r="CI322" s="225">
        <f>BY322</f>
        <v/>
      </c>
      <c r="CJ322" s="237">
        <f>BZ322</f>
        <v/>
      </c>
      <c r="CK322" s="223">
        <f>CA322</f>
        <v/>
      </c>
      <c r="CL322" s="6665">
        <f>CC322</f>
        <v/>
      </c>
      <c r="CM322" s="6665">
        <f>CD322</f>
        <v/>
      </c>
      <c r="CN322" s="2052"/>
      <c r="CO322" s="1579"/>
      <c r="CP322" s="7214">
        <f>IF(CF322=""," ",IF(ABS(CE322-CF322)&lt;=0.1,"Valid","Not valid"))</f>
        <v/>
      </c>
      <c r="CQ322" s="1674">
        <f> IF(CE322="","",IF(AND(CE322&lt;&gt;"",CF322=""),IF(CE322&gt;=0.8,"Medir+Sig Max","No"),IF(CF322&lt;&gt;"",IF(CF322&gt;=0.8,"Medir+Sig Max","No"),"")))</f>
        <v/>
      </c>
      <c r="CR322" s="6929"/>
      <c r="CS322" s="7220"/>
      <c r="CT322" s="220">
        <f>IF(CO322="",IF(AND(CE322="",CF322=""),"",IF(CF322="",IF(DQ322&gt;1,ROUND(DQ322*CE322,3),CE322),IF(DQ322&gt;1,ROUND(DQ322*CF322,3),CF322))),IF(AND(CE322="",CF322=""),"",IF(CF322="",IF(DQ322&gt;1,ROUND(DQ322*CE322*(1/(CO322)),3),CE322*(1/(CO322))),IF(DQ322&gt;1,ROUND(DQ322*CF322*(1/(CO322)),3),CF322*(1/(CO322))))))</f>
        <v/>
      </c>
      <c r="CU322" s="224">
        <f>BY322</f>
        <v/>
      </c>
      <c r="CV322" s="237">
        <f>BZ322</f>
        <v/>
      </c>
      <c r="CW322" s="237">
        <f>CA322</f>
        <v/>
      </c>
      <c r="CX322" s="224">
        <f>CC322</f>
        <v/>
      </c>
      <c r="CY322" s="237">
        <f>CD322</f>
        <v/>
      </c>
      <c r="CZ322" s="7474">
        <f>IF(COUNTIF(Overview!K12:K14,TRUE)&gt;0,1.6,IF(COUNTIF(Overview!L12:L14,TRUE)&gt;0,8,0))</f>
        <v/>
      </c>
      <c r="DA322" s="1807"/>
      <c r="DB322" s="7484"/>
      <c r="DC322" s="844">
        <f>IF(CT322="","",IF(CT322&gt;CZ322,"Fail","Pass"))</f>
        <v/>
      </c>
      <c r="DD322" s="6666"/>
      <c r="DE322" s="1565">
        <f>MyTimestamp(DC322)</f>
        <v/>
      </c>
      <c r="DF322" s="1531">
        <f>IF(COUNT(CE322:CH322)=1,15,IF(COUNT(CE322:CH322)=0,0,30))</f>
        <v/>
      </c>
      <c r="DG322" s="1532">
        <f>IF(DF322=0,0,2)</f>
        <v/>
      </c>
      <c r="DH322" s="6825"/>
      <c r="DI322" s="6825"/>
      <c r="DJ322" s="1863"/>
      <c r="DK322" s="6667"/>
      <c r="DL322" s="1574">
        <f>10^(CN322/20)*100-100</f>
        <v/>
      </c>
      <c r="DM322" s="777"/>
      <c r="DN322" s="970"/>
      <c r="DO322" s="777">
        <f>IF(DM322="","",10^(DM322/10))</f>
        <v/>
      </c>
      <c r="DP322" s="777">
        <f>IF(ISNUMBER(DN322)=FALSE,"",10^(DN322/10))</f>
        <v/>
      </c>
      <c r="DQ322" s="1578">
        <f>IF(AND(ISNUMBER(DO322),ISNUMBER(DP322)),IF(DO322/DP322&gt;1,ROUND((DO322)/DP322,3),1),1)</f>
        <v/>
      </c>
      <c r="DR322" s="1541"/>
      <c r="DS322" s="1541"/>
      <c r="DT322" s="1541"/>
      <c r="DU322" s="1541"/>
      <c r="DV322" s="1541"/>
      <c r="DW322" s="1541"/>
      <c r="DX322" s="1541"/>
      <c r="DY322" s="1541"/>
      <c r="DZ322" s="1541"/>
      <c r="EA322" s="1541"/>
      <c r="EB322" s="1541"/>
      <c r="EC322" s="1541"/>
      <c r="ED322" s="1541"/>
      <c r="EE322" s="1541"/>
      <c r="EF322" s="1541"/>
      <c r="EG322" s="1541"/>
      <c r="EH322" s="1541"/>
      <c r="EI322" s="1541"/>
      <c r="EJ322" s="1541"/>
      <c r="EK322" s="1541"/>
      <c r="EL322" s="1541"/>
      <c r="EM322" s="1541"/>
      <c r="EN322" s="1541"/>
      <c r="EO322" s="1541"/>
      <c r="EP322" s="1541"/>
      <c r="EQ322" s="1541"/>
      <c r="ER322" s="1541"/>
      <c r="ES322" s="1541"/>
      <c r="ET322" s="1541"/>
      <c r="EU322" s="1541"/>
      <c r="EV322" s="1541"/>
    </row>
    <row r="323" ht="12.75" x14ac:dyDescent="0.2">
      <c r="A323" s="1541"/>
      <c r="B323" s="1541"/>
      <c r="C323"/>
      <c r="D323" s="6799"/>
      <c r="E323" s="6799"/>
      <c r="F323" s="6800" t="inlineStr">
        <is>
          <t>5.3</t>
        </is>
      </c>
      <c r="G323" s="6801"/>
      <c r="H323" s="6802">
        <f>BV323</f>
        <v/>
      </c>
      <c r="I323" s="6802">
        <f>BW323</f>
        <v/>
      </c>
      <c r="J323" s="6803" t="inlineStr">
        <is>
          <t>LTE</t>
        </is>
      </c>
      <c r="K323" s="6803" t="inlineStr">
        <is>
          <t>FDD1</t>
        </is>
      </c>
      <c r="L323" s="6804"/>
      <c r="M323" s="6802">
        <v>10</v>
      </c>
      <c r="N323" s="6805" t="inlineStr">
        <is>
          <t>QPSK</t>
        </is>
      </c>
      <c r="O323" s="6806"/>
      <c r="P323" s="6597"/>
      <c r="Q323" s="6806">
        <v>1</v>
      </c>
      <c r="R323" s="6806">
        <v>0</v>
      </c>
      <c r="S323" s="6802"/>
      <c r="T323" s="130">
        <v>18300</v>
      </c>
      <c r="U323" s="6593">
        <v>1950</v>
      </c>
      <c r="V323" s="6805"/>
      <c r="W323" s="6807"/>
      <c r="X323" s="6805"/>
      <c r="Y323" s="6805"/>
      <c r="Z323" s="6805"/>
      <c r="AA323" s="6804"/>
      <c r="AB323" s="6804"/>
      <c r="AC323" s="6808">
        <f>IF(OR(BX323="Close to Ear",BX323="Close to Head"),"Head",IF(BX323="Extremity","Extremity","Body"))</f>
        <v/>
      </c>
      <c r="AD323" s="6809">
        <f>CA323</f>
        <v/>
      </c>
      <c r="AE323" s="6803">
        <f>CB323</f>
        <v/>
      </c>
      <c r="AF323" s="6804"/>
      <c r="AG323" s="6810">
        <f>IF(OR(AZ323="",BA323=""),"N/A",IF(DC323="Pass","P","F"))</f>
        <v/>
      </c>
      <c r="AH323" s="6811"/>
      <c r="AI323" s="6811"/>
      <c r="AJ323" s="6811"/>
      <c r="AK323" s="6805"/>
      <c r="AL323" s="6804"/>
      <c r="AM323" s="6805"/>
      <c r="AN323" s="6805"/>
      <c r="AO323" s="6812"/>
      <c r="AP323" s="6812"/>
      <c r="AQ323" s="6812"/>
      <c r="AR323" s="6812"/>
      <c r="AS323" s="6812"/>
      <c r="AT323" s="6813">
        <f>IF(AC323="Extremity",IF(CG323="","",CG323),"")</f>
        <v/>
      </c>
      <c r="AU323" s="6813">
        <f>IF(AC323="Extremity",IF(CH323="","",CH323),"")</f>
        <v/>
      </c>
      <c r="AV323" s="6814">
        <f>IF(AC323="Extremity","",IF(CE323="","",CE323))</f>
        <v/>
      </c>
      <c r="AW323" s="6814">
        <f>IF(AD323="Extremity","",IF(CF323="","",CF323))</f>
        <v/>
      </c>
      <c r="AX323" s="6807">
        <f>DL323</f>
        <v/>
      </c>
      <c r="AY323" s="6807">
        <f>DQ323</f>
        <v/>
      </c>
      <c r="AZ323" s="6815">
        <f>IF(AC323="Extremity",IF(DA323="","",DA323),"")</f>
        <v/>
      </c>
      <c r="BA323" s="6816">
        <f>IF(AC323="Extremity","",IF(CT323="","",CT323))</f>
        <v/>
      </c>
      <c r="BB323" s="6807">
        <f>IF(AC323="Extremity",IF(DB323="","",DB323),"")</f>
        <v/>
      </c>
      <c r="BC323" s="6814">
        <f>IF(AC323="Extremity","",IF(CZ323="","",CZ323))</f>
        <v/>
      </c>
      <c r="BD323" s="6807">
        <f>DD323</f>
        <v/>
      </c>
      <c r="BE323" s="6817">
        <f>DE323</f>
        <v/>
      </c>
      <c r="BF323" s="6818">
        <f>DF323*60</f>
        <v/>
      </c>
      <c r="BG323" s="6819">
        <f>BE323</f>
        <v/>
      </c>
      <c r="BH323" s="6818">
        <f>DG323*60</f>
        <v/>
      </c>
      <c r="BI323" s="6818">
        <f>DH323</f>
        <v/>
      </c>
      <c r="BJ323" s="6820"/>
      <c r="BK323" s="6821">
        <f>Overview!$E$7</f>
        <v/>
      </c>
      <c r="BL323" s="6820"/>
      <c r="BM323" s="6818">
        <f>DI323</f>
        <v/>
      </c>
      <c r="BN323" s="6821">
        <f>Overview!$P$153</f>
        <v/>
      </c>
      <c r="BO323" s="6820"/>
      <c r="BP323" s="6820"/>
      <c r="BQ323" s="6804"/>
      <c r="BR323" s="6822"/>
      <c r="BS323" s="1541"/>
      <c r="BT323" s="1864" t="inlineStr">
        <is>
          <t>LTE</t>
        </is>
      </c>
      <c r="BU323" s="1828" t="inlineStr">
        <is>
          <t>FDD1</t>
        </is>
      </c>
      <c r="BV323" s="906">
        <f>Overview!$H$29</f>
        <v/>
      </c>
      <c r="BW323" s="1865"/>
      <c r="BX323" s="1828" t="inlineStr">
        <is>
          <t>Body</t>
        </is>
      </c>
      <c r="BY323" s="882"/>
      <c r="BZ323" s="1828">
        <f>IF(COUNT('Conducted LTE'!$AH$3:$AH$170)=0,10,INDEX('Conducted LTE'!$M$3:$M$170,MATCH(MAX('Conducted LTE'!$AH$3:$AH$170),'Conducted LTE'!$AH$3:$AH$170,0)))</f>
        <v>10</v>
      </c>
      <c r="CA323" s="882" t="inlineStr">
        <is>
          <t>Accesorio 4: Front Face</t>
        </is>
      </c>
      <c r="CB323" s="200">
        <v>0</v>
      </c>
      <c r="CC323" s="882">
        <f>IF(COUNT('Conducted LTE'!$AH$3:$AH$170)=0,18300,INDEX('Conducted LTE'!$T$3:$T$170,MATCH(MAX('Conducted LTE'!$AH$3:$AH$170),'Conducted LTE'!$AH$3:$AH$170,0)))</f>
        <v>18300</v>
      </c>
      <c r="CD323" s="882">
        <f>IF(COUNT('Conducted LTE'!$AH$3:$AH$170)=0,1950,INDEX('Conducted LTE'!$U$3:$U$170,MATCH(MAX('Conducted LTE'!$AH$3:$AH$170),'Conducted LTE'!$AH$3:$AH$170,0)))</f>
        <v>1950</v>
      </c>
      <c r="CE323" s="7238"/>
      <c r="CF323" s="7238"/>
      <c r="CG323" s="6909"/>
      <c r="CH323" s="6909"/>
      <c r="CI323" s="225">
        <f>BY323</f>
        <v/>
      </c>
      <c r="CJ323" s="237">
        <f>BZ323</f>
        <v/>
      </c>
      <c r="CK323" s="223">
        <f>CA323</f>
        <v/>
      </c>
      <c r="CL323" s="6665">
        <f>CC323</f>
        <v/>
      </c>
      <c r="CM323" s="6665">
        <f>CD323</f>
        <v/>
      </c>
      <c r="CN323" s="2052"/>
      <c r="CO323" s="1579"/>
      <c r="CP323" s="7214">
        <f>IF(CF323=""," ",IF(ABS(CE323-CF323)&lt;=0.1,"Valid","Not valid"))</f>
        <v/>
      </c>
      <c r="CQ323" s="1674">
        <f> IF(CE323="","",IF(AND(CE323&lt;&gt;"",CF323=""),IF(CE323&gt;=0.8,"Medir+Sig Max","No"),IF(CF323&lt;&gt;"",IF(CF323&gt;=0.8,"Medir+Sig Max","No"),"")))</f>
        <v/>
      </c>
      <c r="CR323" s="6929"/>
      <c r="CS323" s="7220"/>
      <c r="CT323" s="220">
        <f>IF(CO323="",IF(AND(CE323="",CF323=""),"",IF(CF323="",IF(DQ323&gt;1,ROUND(DQ323*CE323,3),CE323),IF(DQ323&gt;1,ROUND(DQ323*CF323,3),CF323))),IF(AND(CE323="",CF323=""),"",IF(CF323="",IF(DQ323&gt;1,ROUND(DQ323*CE323*(1/(CO323)),3),CE323*(1/(CO323))),IF(DQ323&gt;1,ROUND(DQ323*CF323*(1/(CO323)),3),CF323*(1/(CO323))))))</f>
        <v/>
      </c>
      <c r="CU323" s="224">
        <f>BY323</f>
        <v/>
      </c>
      <c r="CV323" s="237">
        <f>BZ323</f>
        <v/>
      </c>
      <c r="CW323" s="237">
        <f>CA323</f>
        <v/>
      </c>
      <c r="CX323" s="224">
        <f>CC323</f>
        <v/>
      </c>
      <c r="CY323" s="237">
        <f>CD323</f>
        <v/>
      </c>
      <c r="CZ323" s="7474">
        <f>IF(COUNTIF(Overview!K12:K14,TRUE)&gt;0,1.6,IF(COUNTIF(Overview!L12:L14,TRUE)&gt;0,8,0))</f>
        <v/>
      </c>
      <c r="DA323" s="1807"/>
      <c r="DB323" s="7484"/>
      <c r="DC323" s="844">
        <f>IF(CT323="","",IF(CT323&gt;CZ323,"Fail","Pass"))</f>
        <v/>
      </c>
      <c r="DD323" s="6666"/>
      <c r="DE323" s="1565">
        <f>MyTimestamp(DC323)</f>
        <v/>
      </c>
      <c r="DF323" s="1531">
        <f>IF(COUNT(CE323:CH323)=1,15,IF(COUNT(CE323:CH323)=0,0,30))</f>
        <v/>
      </c>
      <c r="DG323" s="1532">
        <f>IF(DF323=0,0,2)</f>
        <v/>
      </c>
      <c r="DH323" s="6825"/>
      <c r="DI323" s="6825"/>
      <c r="DJ323" s="1863"/>
      <c r="DK323" s="6667"/>
      <c r="DL323" s="1574">
        <f>10^(CN323/20)*100-100</f>
        <v/>
      </c>
      <c r="DM323" s="777"/>
      <c r="DN323" s="970"/>
      <c r="DO323" s="777">
        <f>IF(DM323="","",10^(DM323/10))</f>
        <v/>
      </c>
      <c r="DP323" s="777">
        <f>IF(ISNUMBER(DN323)=FALSE,"",10^(DN323/10))</f>
        <v/>
      </c>
      <c r="DQ323" s="1578">
        <f>IF(AND(ISNUMBER(DO323),ISNUMBER(DP323)),IF(DO323/DP323&gt;1,ROUND((DO323)/DP323,3),1),1)</f>
        <v/>
      </c>
      <c r="DR323" s="1541"/>
      <c r="DS323" s="1541"/>
      <c r="DT323" s="1541"/>
      <c r="DU323" s="1541"/>
      <c r="DV323" s="1541"/>
      <c r="DW323" s="1541"/>
      <c r="DX323" s="1541"/>
      <c r="DY323" s="1541"/>
      <c r="DZ323" s="1541"/>
      <c r="EA323" s="1541"/>
      <c r="EB323" s="1541"/>
      <c r="EC323" s="1541"/>
      <c r="ED323" s="1541"/>
      <c r="EE323" s="1541"/>
      <c r="EF323" s="1541"/>
      <c r="EG323" s="1541"/>
      <c r="EH323" s="1541"/>
      <c r="EI323" s="1541"/>
      <c r="EJ323" s="1541"/>
      <c r="EK323" s="1541"/>
      <c r="EL323" s="1541"/>
      <c r="EM323" s="1541"/>
      <c r="EN323" s="1541"/>
      <c r="EO323" s="1541"/>
      <c r="EP323" s="1541"/>
      <c r="EQ323" s="1541"/>
      <c r="ER323" s="1541"/>
      <c r="ES323" s="1541"/>
      <c r="ET323" s="1541"/>
      <c r="EU323" s="1541"/>
      <c r="EV323" s="1541"/>
    </row>
    <row r="324" ht="12.75" x14ac:dyDescent="0.2">
      <c r="A324" s="1541"/>
      <c r="B324" s="1541"/>
      <c r="C324"/>
      <c r="D324" s="6799"/>
      <c r="E324" s="6799"/>
      <c r="F324" s="6800" t="inlineStr">
        <is>
          <t>5.3</t>
        </is>
      </c>
      <c r="G324" s="6801"/>
      <c r="H324" s="6802">
        <f>BV324</f>
        <v/>
      </c>
      <c r="I324" s="6802">
        <f>BW324</f>
        <v/>
      </c>
      <c r="J324" s="6803" t="inlineStr">
        <is>
          <t>LTE</t>
        </is>
      </c>
      <c r="K324" s="6803" t="inlineStr">
        <is>
          <t>FDD1</t>
        </is>
      </c>
      <c r="L324" s="6804"/>
      <c r="M324" s="6802">
        <v>10</v>
      </c>
      <c r="N324" s="6805" t="inlineStr">
        <is>
          <t>QPSK</t>
        </is>
      </c>
      <c r="O324" s="6806"/>
      <c r="P324" s="6597"/>
      <c r="Q324" s="6806">
        <v>1</v>
      </c>
      <c r="R324" s="6806">
        <v>0</v>
      </c>
      <c r="S324" s="6802"/>
      <c r="T324" s="130">
        <v>18300</v>
      </c>
      <c r="U324" s="6593">
        <v>1950</v>
      </c>
      <c r="V324" s="6805"/>
      <c r="W324" s="6807"/>
      <c r="X324" s="6805"/>
      <c r="Y324" s="6805"/>
      <c r="Z324" s="6805"/>
      <c r="AA324" s="6804"/>
      <c r="AB324" s="6804"/>
      <c r="AC324" s="6808">
        <f>IF(OR(BX324="Close to Ear",BX324="Close to Head"),"Head",IF(BX324="Extremity","Extremity","Body"))</f>
        <v/>
      </c>
      <c r="AD324" s="6809">
        <f>CA324</f>
        <v/>
      </c>
      <c r="AE324" s="6803">
        <f>CB324</f>
        <v/>
      </c>
      <c r="AF324" s="6804"/>
      <c r="AG324" s="6810">
        <f>IF(OR(AZ324="",BA324=""),"N/A",IF(DC324="Pass","P","F"))</f>
        <v/>
      </c>
      <c r="AH324" s="6811"/>
      <c r="AI324" s="6811"/>
      <c r="AJ324" s="6811"/>
      <c r="AK324" s="6805"/>
      <c r="AL324" s="6804"/>
      <c r="AM324" s="6805"/>
      <c r="AN324" s="6805"/>
      <c r="AO324" s="6812"/>
      <c r="AP324" s="6812"/>
      <c r="AQ324" s="6812"/>
      <c r="AR324" s="6812"/>
      <c r="AS324" s="6812"/>
      <c r="AT324" s="6813">
        <f>IF(AC324="Extremity",IF(CG324="","",CG324),"")</f>
        <v/>
      </c>
      <c r="AU324" s="6813">
        <f>IF(AC324="Extremity",IF(CH324="","",CH324),"")</f>
        <v/>
      </c>
      <c r="AV324" s="6814">
        <f>IF(AC324="Extremity","",IF(CE324="","",CE324))</f>
        <v/>
      </c>
      <c r="AW324" s="6814">
        <f>IF(AD324="Extremity","",IF(CF324="","",CF324))</f>
        <v/>
      </c>
      <c r="AX324" s="6807">
        <f>DL324</f>
        <v/>
      </c>
      <c r="AY324" s="6807">
        <f>DQ324</f>
        <v/>
      </c>
      <c r="AZ324" s="6815">
        <f>IF(AC324="Extremity",IF(DA324="","",DA324),"")</f>
        <v/>
      </c>
      <c r="BA324" s="6816">
        <f>IF(AC324="Extremity","",IF(CT324="","",CT324))</f>
        <v/>
      </c>
      <c r="BB324" s="6807">
        <f>IF(AC324="Extremity",IF(DB324="","",DB324),"")</f>
        <v/>
      </c>
      <c r="BC324" s="6814">
        <f>IF(AC324="Extremity","",IF(CZ324="","",CZ324))</f>
        <v/>
      </c>
      <c r="BD324" s="6807">
        <f>DD324</f>
        <v/>
      </c>
      <c r="BE324" s="6817">
        <f>DE324</f>
        <v/>
      </c>
      <c r="BF324" s="6818">
        <f>DF324*60</f>
        <v/>
      </c>
      <c r="BG324" s="6819">
        <f>BE324</f>
        <v/>
      </c>
      <c r="BH324" s="6818">
        <f>DG324*60</f>
        <v/>
      </c>
      <c r="BI324" s="6818">
        <f>DH324</f>
        <v/>
      </c>
      <c r="BJ324" s="6820"/>
      <c r="BK324" s="6821">
        <f>Overview!$E$7</f>
        <v/>
      </c>
      <c r="BL324" s="6820"/>
      <c r="BM324" s="6818">
        <f>DI324</f>
        <v/>
      </c>
      <c r="BN324" s="6821">
        <f>Overview!$P$153</f>
        <v/>
      </c>
      <c r="BO324" s="6820"/>
      <c r="BP324" s="6820"/>
      <c r="BQ324" s="6804"/>
      <c r="BR324" s="6822"/>
      <c r="BS324" s="1541"/>
      <c r="BT324" s="1864" t="inlineStr">
        <is>
          <t>LTE</t>
        </is>
      </c>
      <c r="BU324" s="1828" t="inlineStr">
        <is>
          <t>FDD1</t>
        </is>
      </c>
      <c r="BV324" s="906">
        <f>Overview!$H$29</f>
        <v/>
      </c>
      <c r="BW324" s="1865"/>
      <c r="BX324" s="1828" t="inlineStr">
        <is>
          <t>Body</t>
        </is>
      </c>
      <c r="BY324" s="882"/>
      <c r="BZ324" s="1828">
        <f>IF(COUNT('Conducted LTE'!$AH$3:$AH$170)=0,10,INDEX('Conducted LTE'!$M$3:$M$170,MATCH(MAX('Conducted LTE'!$AH$3:$AH$170),'Conducted LTE'!$AH$3:$AH$170,0)))</f>
        <v>10</v>
      </c>
      <c r="CA324" s="882" t="inlineStr">
        <is>
          <t>Accesorio 5: Back Face</t>
        </is>
      </c>
      <c r="CB324" s="200">
        <v>0</v>
      </c>
      <c r="CC324" s="882">
        <f>IF(COUNT('Conducted LTE'!$AH$3:$AH$170)=0,18300,INDEX('Conducted LTE'!$T$3:$T$170,MATCH(MAX('Conducted LTE'!$AH$3:$AH$170),'Conducted LTE'!$AH$3:$AH$170,0)))</f>
        <v>18300</v>
      </c>
      <c r="CD324" s="882">
        <f>IF(COUNT('Conducted LTE'!$AH$3:$AH$170)=0,1950,INDEX('Conducted LTE'!$U$3:$U$170,MATCH(MAX('Conducted LTE'!$AH$3:$AH$170),'Conducted LTE'!$AH$3:$AH$170,0)))</f>
        <v>1950</v>
      </c>
      <c r="CE324" s="7238"/>
      <c r="CF324" s="7238"/>
      <c r="CG324" s="6909"/>
      <c r="CH324" s="6909"/>
      <c r="CI324" s="225">
        <f>BY324</f>
        <v/>
      </c>
      <c r="CJ324" s="237">
        <f>BZ324</f>
        <v/>
      </c>
      <c r="CK324" s="223">
        <f>CA324</f>
        <v/>
      </c>
      <c r="CL324" s="6665">
        <f>CC324</f>
        <v/>
      </c>
      <c r="CM324" s="6665">
        <f>CD324</f>
        <v/>
      </c>
      <c r="CN324" s="2052"/>
      <c r="CO324" s="1579"/>
      <c r="CP324" s="7214">
        <f>IF(CF324=""," ",IF(ABS(CE324-CF324)&lt;=0.1,"Valid","Not valid"))</f>
        <v/>
      </c>
      <c r="CQ324" s="1674">
        <f> IF(CE324="","",IF(AND(CE324&lt;&gt;"",CF324=""),IF(CE324&gt;=0.8,"Medir+Sig Max","No"),IF(CF324&lt;&gt;"",IF(CF324&gt;=0.8,"Medir+Sig Max","No"),"")))</f>
        <v/>
      </c>
      <c r="CR324" s="6929"/>
      <c r="CS324" s="7220"/>
      <c r="CT324" s="220">
        <f>IF(CO324="",IF(AND(CE324="",CF324=""),"",IF(CF324="",IF(DQ324&gt;1,ROUND(DQ324*CE324,3),CE324),IF(DQ324&gt;1,ROUND(DQ324*CF324,3),CF324))),IF(AND(CE324="",CF324=""),"",IF(CF324="",IF(DQ324&gt;1,ROUND(DQ324*CE324*(1/(CO324)),3),CE324*(1/(CO324))),IF(DQ324&gt;1,ROUND(DQ324*CF324*(1/(CO324)),3),CF324*(1/(CO324))))))</f>
        <v/>
      </c>
      <c r="CU324" s="224">
        <f>BY324</f>
        <v/>
      </c>
      <c r="CV324" s="237">
        <f>BZ324</f>
        <v/>
      </c>
      <c r="CW324" s="237">
        <f>CA324</f>
        <v/>
      </c>
      <c r="CX324" s="224">
        <f>CC324</f>
        <v/>
      </c>
      <c r="CY324" s="237">
        <f>CD324</f>
        <v/>
      </c>
      <c r="CZ324" s="7474">
        <f>IF(COUNTIF(Overview!K12:K14,TRUE)&gt;0,1.6,IF(COUNTIF(Overview!L12:L14,TRUE)&gt;0,8,0))</f>
        <v/>
      </c>
      <c r="DA324" s="1807"/>
      <c r="DB324" s="7484"/>
      <c r="DC324" s="844">
        <f>IF(CT324="","",IF(CT324&gt;CZ324,"Fail","Pass"))</f>
        <v/>
      </c>
      <c r="DD324" s="6666"/>
      <c r="DE324" s="1565">
        <f>MyTimestamp(DC324)</f>
        <v/>
      </c>
      <c r="DF324" s="1531">
        <f>IF(COUNT(CE324:CH324)=1,15,IF(COUNT(CE324:CH324)=0,0,30))</f>
        <v/>
      </c>
      <c r="DG324" s="1532">
        <f>IF(DF324=0,0,2)</f>
        <v/>
      </c>
      <c r="DH324" s="6825"/>
      <c r="DI324" s="6825"/>
      <c r="DJ324" s="1863"/>
      <c r="DK324" s="6667"/>
      <c r="DL324" s="1574">
        <f>10^(CN324/20)*100-100</f>
        <v/>
      </c>
      <c r="DM324" s="777"/>
      <c r="DN324" s="970"/>
      <c r="DO324" s="777">
        <f>IF(DM324="","",10^(DM324/10))</f>
        <v/>
      </c>
      <c r="DP324" s="777">
        <f>IF(ISNUMBER(DN324)=FALSE,"",10^(DN324/10))</f>
        <v/>
      </c>
      <c r="DQ324" s="1578">
        <f>IF(AND(ISNUMBER(DO324),ISNUMBER(DP324)),IF(DO324/DP324&gt;1,ROUND((DO324)/DP324,3),1),1)</f>
        <v/>
      </c>
      <c r="DR324" s="1541"/>
      <c r="DS324" s="1541"/>
      <c r="DT324" s="1541"/>
      <c r="DU324" s="1541"/>
      <c r="DV324" s="1541"/>
      <c r="DW324" s="1541"/>
      <c r="DX324" s="1541"/>
      <c r="DY324" s="1541"/>
      <c r="DZ324" s="1541"/>
      <c r="EA324" s="1541"/>
      <c r="EB324" s="1541"/>
      <c r="EC324" s="1541"/>
      <c r="ED324" s="1541"/>
      <c r="EE324" s="1541"/>
      <c r="EF324" s="1541"/>
      <c r="EG324" s="1541"/>
      <c r="EH324" s="1541"/>
      <c r="EI324" s="1541"/>
      <c r="EJ324" s="1541"/>
      <c r="EK324" s="1541"/>
      <c r="EL324" s="1541"/>
      <c r="EM324" s="1541"/>
      <c r="EN324" s="1541"/>
      <c r="EO324" s="1541"/>
      <c r="EP324" s="1541"/>
      <c r="EQ324" s="1541"/>
      <c r="ER324" s="1541"/>
      <c r="ES324" s="1541"/>
      <c r="ET324" s="1541"/>
      <c r="EU324" s="1541"/>
      <c r="EV324" s="1541"/>
    </row>
    <row r="325" ht="12.75" x14ac:dyDescent="0.2">
      <c r="A325" s="1541"/>
      <c r="B325" s="1541"/>
      <c r="C325"/>
      <c r="D325" s="6799"/>
      <c r="E325" s="6799"/>
      <c r="F325" s="6800" t="inlineStr">
        <is>
          <t>5.3</t>
        </is>
      </c>
      <c r="G325" s="6801"/>
      <c r="H325" s="6802">
        <f>BV325</f>
        <v/>
      </c>
      <c r="I325" s="6802">
        <f>BW325</f>
        <v/>
      </c>
      <c r="J325" s="6803" t="inlineStr">
        <is>
          <t>LTE</t>
        </is>
      </c>
      <c r="K325" s="6803" t="inlineStr">
        <is>
          <t>FDD1</t>
        </is>
      </c>
      <c r="L325" s="6804"/>
      <c r="M325" s="6802">
        <v>10</v>
      </c>
      <c r="N325" s="6805" t="inlineStr">
        <is>
          <t>QPSK</t>
        </is>
      </c>
      <c r="O325" s="6806"/>
      <c r="P325" s="6597"/>
      <c r="Q325" s="6806">
        <v>1</v>
      </c>
      <c r="R325" s="6806">
        <v>0</v>
      </c>
      <c r="S325" s="6802"/>
      <c r="T325" s="130">
        <v>18300</v>
      </c>
      <c r="U325" s="6593">
        <v>1950</v>
      </c>
      <c r="V325" s="6805"/>
      <c r="W325" s="6807"/>
      <c r="X325" s="6805"/>
      <c r="Y325" s="6805"/>
      <c r="Z325" s="6805"/>
      <c r="AA325" s="6804"/>
      <c r="AB325" s="6804"/>
      <c r="AC325" s="6808">
        <f>IF(OR(BX325="Close to Ear",BX325="Close to Head"),"Head",IF(BX325="Extremity","Extremity","Body"))</f>
        <v/>
      </c>
      <c r="AD325" s="6809">
        <f>CA325</f>
        <v/>
      </c>
      <c r="AE325" s="6803">
        <f>CB325</f>
        <v/>
      </c>
      <c r="AF325" s="6804"/>
      <c r="AG325" s="6810">
        <f>IF(OR(AZ325="",BA325=""),"N/A",IF(DC325="Pass","P","F"))</f>
        <v/>
      </c>
      <c r="AH325" s="6811"/>
      <c r="AI325" s="6811"/>
      <c r="AJ325" s="6811"/>
      <c r="AK325" s="6805"/>
      <c r="AL325" s="6804"/>
      <c r="AM325" s="6805"/>
      <c r="AN325" s="6805"/>
      <c r="AO325" s="6812"/>
      <c r="AP325" s="6812"/>
      <c r="AQ325" s="6812"/>
      <c r="AR325" s="6812"/>
      <c r="AS325" s="6812"/>
      <c r="AT325" s="6813">
        <f>IF(AC325="Extremity",IF(CG325="","",CG325),"")</f>
        <v/>
      </c>
      <c r="AU325" s="6813">
        <f>IF(AC325="Extremity",IF(CH325="","",CH325),"")</f>
        <v/>
      </c>
      <c r="AV325" s="6814">
        <f>IF(AC325="Extremity","",IF(CE325="","",CE325))</f>
        <v/>
      </c>
      <c r="AW325" s="6814">
        <f>IF(AD325="Extremity","",IF(CF325="","",CF325))</f>
        <v/>
      </c>
      <c r="AX325" s="6807">
        <f>DL325</f>
        <v/>
      </c>
      <c r="AY325" s="6807">
        <f>DQ325</f>
        <v/>
      </c>
      <c r="AZ325" s="6815">
        <f>IF(AC325="Extremity",IF(DA325="","",DA325),"")</f>
        <v/>
      </c>
      <c r="BA325" s="6816">
        <f>IF(AC325="Extremity","",IF(CT325="","",CT325))</f>
        <v/>
      </c>
      <c r="BB325" s="6807">
        <f>IF(AC325="Extremity",IF(DB325="","",DB325),"")</f>
        <v/>
      </c>
      <c r="BC325" s="6814">
        <f>IF(AC325="Extremity","",IF(CZ325="","",CZ325))</f>
        <v/>
      </c>
      <c r="BD325" s="6807">
        <f>DD325</f>
        <v/>
      </c>
      <c r="BE325" s="6817">
        <f>DE325</f>
        <v/>
      </c>
      <c r="BF325" s="6818">
        <f>DF325*60</f>
        <v/>
      </c>
      <c r="BG325" s="6819">
        <f>BE325</f>
        <v/>
      </c>
      <c r="BH325" s="6818">
        <f>DG325*60</f>
        <v/>
      </c>
      <c r="BI325" s="6818">
        <f>DH325</f>
        <v/>
      </c>
      <c r="BJ325" s="6820"/>
      <c r="BK325" s="6821">
        <f>Overview!$E$7</f>
        <v/>
      </c>
      <c r="BL325" s="6820"/>
      <c r="BM325" s="6818">
        <f>DI325</f>
        <v/>
      </c>
      <c r="BN325" s="6821">
        <f>Overview!$P$153</f>
        <v/>
      </c>
      <c r="BO325" s="6820"/>
      <c r="BP325" s="6820"/>
      <c r="BQ325" s="6804"/>
      <c r="BR325" s="6822"/>
      <c r="BS325" s="1541"/>
      <c r="BT325" s="1864" t="inlineStr">
        <is>
          <t>LTE</t>
        </is>
      </c>
      <c r="BU325" s="1828" t="inlineStr">
        <is>
          <t>FDD1</t>
        </is>
      </c>
      <c r="BV325" s="906">
        <f>Overview!$H$29</f>
        <v/>
      </c>
      <c r="BW325" s="1865"/>
      <c r="BX325" s="1828" t="inlineStr">
        <is>
          <t>Body</t>
        </is>
      </c>
      <c r="BY325" s="882"/>
      <c r="BZ325" s="1828">
        <f>IF(COUNT('Conducted LTE'!$AH$3:$AH$170)=0,10,INDEX('Conducted LTE'!$M$3:$M$170,MATCH(MAX('Conducted LTE'!$AH$3:$AH$170),'Conducted LTE'!$AH$3:$AH$170,0)))</f>
        <v>10</v>
      </c>
      <c r="CA325" s="882" t="inlineStr">
        <is>
          <t>Accesorio 6: Front Face</t>
        </is>
      </c>
      <c r="CB325" s="200">
        <v>0</v>
      </c>
      <c r="CC325" s="882">
        <f>IF(COUNT('Conducted LTE'!$AH$3:$AH$170)=0,18300,INDEX('Conducted LTE'!$T$3:$T$170,MATCH(MAX('Conducted LTE'!$AH$3:$AH$170),'Conducted LTE'!$AH$3:$AH$170,0)))</f>
        <v>18300</v>
      </c>
      <c r="CD325" s="882">
        <f>IF(COUNT('Conducted LTE'!$AH$3:$AH$170)=0,1950,INDEX('Conducted LTE'!$U$3:$U$170,MATCH(MAX('Conducted LTE'!$AH$3:$AH$170),'Conducted LTE'!$AH$3:$AH$170,0)))</f>
        <v>1950</v>
      </c>
      <c r="CE325" s="7238"/>
      <c r="CF325" s="7238"/>
      <c r="CG325" s="6909"/>
      <c r="CH325" s="6909"/>
      <c r="CI325" s="225">
        <f>BY325</f>
        <v/>
      </c>
      <c r="CJ325" s="237">
        <f>BZ325</f>
        <v/>
      </c>
      <c r="CK325" s="223">
        <f>CA325</f>
        <v/>
      </c>
      <c r="CL325" s="6665">
        <f>CC325</f>
        <v/>
      </c>
      <c r="CM325" s="6665">
        <f>CD325</f>
        <v/>
      </c>
      <c r="CN325" s="2052"/>
      <c r="CO325" s="1579"/>
      <c r="CP325" s="7214">
        <f>IF(CF325=""," ",IF(ABS(CE325-CF325)&lt;=0.1,"Valid","Not valid"))</f>
        <v/>
      </c>
      <c r="CQ325" s="1674">
        <f> IF(CE325="","",IF(AND(CE325&lt;&gt;"",CF325=""),IF(CE325&gt;=0.8,"Medir+Sig Max","No"),IF(CF325&lt;&gt;"",IF(CF325&gt;=0.8,"Medir+Sig Max","No"),"")))</f>
        <v/>
      </c>
      <c r="CR325" s="6929"/>
      <c r="CS325" s="7220"/>
      <c r="CT325" s="220">
        <f>IF(CO325="",IF(AND(CE325="",CF325=""),"",IF(CF325="",IF(DQ325&gt;1,ROUND(DQ325*CE325,3),CE325),IF(DQ325&gt;1,ROUND(DQ325*CF325,3),CF325))),IF(AND(CE325="",CF325=""),"",IF(CF325="",IF(DQ325&gt;1,ROUND(DQ325*CE325*(1/(CO325)),3),CE325*(1/(CO325))),IF(DQ325&gt;1,ROUND(DQ325*CF325*(1/(CO325)),3),CF325*(1/(CO325))))))</f>
        <v/>
      </c>
      <c r="CU325" s="224">
        <f>BY325</f>
        <v/>
      </c>
      <c r="CV325" s="237">
        <f>BZ325</f>
        <v/>
      </c>
      <c r="CW325" s="237">
        <f>CA325</f>
        <v/>
      </c>
      <c r="CX325" s="224">
        <f>CC325</f>
        <v/>
      </c>
      <c r="CY325" s="237">
        <f>CD325</f>
        <v/>
      </c>
      <c r="CZ325" s="7474">
        <f>IF(COUNTIF(Overview!K12:K14,TRUE)&gt;0,1.6,IF(COUNTIF(Overview!L12:L14,TRUE)&gt;0,8,0))</f>
        <v/>
      </c>
      <c r="DA325" s="1807"/>
      <c r="DB325" s="7484"/>
      <c r="DC325" s="844">
        <f>IF(CT325="","",IF(CT325&gt;CZ325,"Fail","Pass"))</f>
        <v/>
      </c>
      <c r="DD325" s="6666"/>
      <c r="DE325" s="1565">
        <f>MyTimestamp(DC325)</f>
        <v/>
      </c>
      <c r="DF325" s="1531">
        <f>IF(COUNT(CE325:CH325)=1,15,IF(COUNT(CE325:CH325)=0,0,30))</f>
        <v/>
      </c>
      <c r="DG325" s="1532">
        <f>IF(DF325=0,0,2)</f>
        <v/>
      </c>
      <c r="DH325" s="6825"/>
      <c r="DI325" s="6825"/>
      <c r="DJ325" s="1863"/>
      <c r="DK325" s="6667"/>
      <c r="DL325" s="1574">
        <f>10^(CN325/20)*100-100</f>
        <v/>
      </c>
      <c r="DM325" s="777"/>
      <c r="DN325" s="970"/>
      <c r="DO325" s="777">
        <f>IF(DM325="","",10^(DM325/10))</f>
        <v/>
      </c>
      <c r="DP325" s="777">
        <f>IF(ISNUMBER(DN325)=FALSE,"",10^(DN325/10))</f>
        <v/>
      </c>
      <c r="DQ325" s="1578">
        <f>IF(AND(ISNUMBER(DO325),ISNUMBER(DP325)),IF(DO325/DP325&gt;1,ROUND((DO325)/DP325,3),1),1)</f>
        <v/>
      </c>
      <c r="DR325" s="1541"/>
      <c r="DS325" s="1541"/>
      <c r="DT325" s="1541"/>
      <c r="DU325" s="1541"/>
      <c r="DV325" s="1541"/>
      <c r="DW325" s="1541"/>
      <c r="DX325" s="1541"/>
      <c r="DY325" s="1541"/>
      <c r="DZ325" s="1541"/>
      <c r="EA325" s="1541"/>
      <c r="EB325" s="1541"/>
      <c r="EC325" s="1541"/>
      <c r="ED325" s="1541"/>
      <c r="EE325" s="1541"/>
      <c r="EF325" s="1541"/>
      <c r="EG325" s="1541"/>
      <c r="EH325" s="1541"/>
      <c r="EI325" s="1541"/>
      <c r="EJ325" s="1541"/>
      <c r="EK325" s="1541"/>
      <c r="EL325" s="1541"/>
      <c r="EM325" s="1541"/>
      <c r="EN325" s="1541"/>
      <c r="EO325" s="1541"/>
      <c r="EP325" s="1541"/>
      <c r="EQ325" s="1541"/>
      <c r="ER325" s="1541"/>
      <c r="ES325" s="1541"/>
      <c r="ET325" s="1541"/>
      <c r="EU325" s="1541"/>
      <c r="EV325" s="1541"/>
    </row>
    <row r="326" ht="12.75" x14ac:dyDescent="0.2">
      <c r="A326" s="1541"/>
      <c r="B326" s="1541"/>
      <c r="C326"/>
      <c r="D326" s="6799"/>
      <c r="E326" s="6799"/>
      <c r="F326" s="6800" t="inlineStr">
        <is>
          <t>5.3</t>
        </is>
      </c>
      <c r="G326" s="6801"/>
      <c r="H326" s="6802">
        <f>BV326</f>
        <v/>
      </c>
      <c r="I326" s="6802">
        <f>BW326</f>
        <v/>
      </c>
      <c r="J326" s="6803" t="inlineStr">
        <is>
          <t>LTE</t>
        </is>
      </c>
      <c r="K326" s="6803" t="inlineStr">
        <is>
          <t>FDD1</t>
        </is>
      </c>
      <c r="L326" s="6804"/>
      <c r="M326" s="6802">
        <v>10</v>
      </c>
      <c r="N326" s="6805" t="inlineStr">
        <is>
          <t>QPSK</t>
        </is>
      </c>
      <c r="O326" s="6806"/>
      <c r="P326" s="6597"/>
      <c r="Q326" s="6806">
        <v>1</v>
      </c>
      <c r="R326" s="6806">
        <v>0</v>
      </c>
      <c r="S326" s="6802"/>
      <c r="T326" s="130">
        <v>18300</v>
      </c>
      <c r="U326" s="6593">
        <v>1950</v>
      </c>
      <c r="V326" s="6805"/>
      <c r="W326" s="6807"/>
      <c r="X326" s="6805"/>
      <c r="Y326" s="6805"/>
      <c r="Z326" s="6805"/>
      <c r="AA326" s="6804"/>
      <c r="AB326" s="6804"/>
      <c r="AC326" s="6808">
        <f>IF(OR(BX326="Close to Ear",BX326="Close to Head"),"Head",IF(BX326="Extremity","Extremity","Body"))</f>
        <v/>
      </c>
      <c r="AD326" s="6809">
        <f>CA326</f>
        <v/>
      </c>
      <c r="AE326" s="6803">
        <f>CB326</f>
        <v/>
      </c>
      <c r="AF326" s="6804"/>
      <c r="AG326" s="6810">
        <f>IF(OR(AZ326="",BA326=""),"N/A",IF(DC326="Pass","P","F"))</f>
        <v/>
      </c>
      <c r="AH326" s="6811"/>
      <c r="AI326" s="6811"/>
      <c r="AJ326" s="6811"/>
      <c r="AK326" s="6805"/>
      <c r="AL326" s="6804"/>
      <c r="AM326" s="6805"/>
      <c r="AN326" s="6805"/>
      <c r="AO326" s="6812"/>
      <c r="AP326" s="6812"/>
      <c r="AQ326" s="6812"/>
      <c r="AR326" s="6812"/>
      <c r="AS326" s="6812"/>
      <c r="AT326" s="6813">
        <f>IF(AC326="Extremity",IF(CG326="","",CG326),"")</f>
        <v/>
      </c>
      <c r="AU326" s="6813">
        <f>IF(AC326="Extremity",IF(CH326="","",CH326),"")</f>
        <v/>
      </c>
      <c r="AV326" s="6814">
        <f>IF(AC326="Extremity","",IF(CE326="","",CE326))</f>
        <v/>
      </c>
      <c r="AW326" s="6814">
        <f>IF(AD326="Extremity","",IF(CF326="","",CF326))</f>
        <v/>
      </c>
      <c r="AX326" s="6807">
        <f>DL326</f>
        <v/>
      </c>
      <c r="AY326" s="6807">
        <f>DQ326</f>
        <v/>
      </c>
      <c r="AZ326" s="6815">
        <f>IF(AC326="Extremity",IF(DA326="","",DA326),"")</f>
        <v/>
      </c>
      <c r="BA326" s="6816">
        <f>IF(AC326="Extremity","",IF(CT326="","",CT326))</f>
        <v/>
      </c>
      <c r="BB326" s="6807">
        <f>IF(AC326="Extremity",IF(DB326="","",DB326),"")</f>
        <v/>
      </c>
      <c r="BC326" s="6814">
        <f>IF(AC326="Extremity","",IF(CZ326="","",CZ326))</f>
        <v/>
      </c>
      <c r="BD326" s="6807">
        <f>DD326</f>
        <v/>
      </c>
      <c r="BE326" s="6817">
        <f>DE326</f>
        <v/>
      </c>
      <c r="BF326" s="6818">
        <f>DF326*60</f>
        <v/>
      </c>
      <c r="BG326" s="6819">
        <f>BE326</f>
        <v/>
      </c>
      <c r="BH326" s="6818">
        <f>DG326*60</f>
        <v/>
      </c>
      <c r="BI326" s="6818">
        <f>DH326</f>
        <v/>
      </c>
      <c r="BJ326" s="6820"/>
      <c r="BK326" s="6821">
        <f>Overview!$E$7</f>
        <v/>
      </c>
      <c r="BL326" s="6820"/>
      <c r="BM326" s="6818">
        <f>DI326</f>
        <v/>
      </c>
      <c r="BN326" s="6821">
        <f>Overview!$P$153</f>
        <v/>
      </c>
      <c r="BO326" s="6820"/>
      <c r="BP326" s="6820"/>
      <c r="BQ326" s="6804"/>
      <c r="BR326" s="6822"/>
      <c r="BS326" s="1541"/>
      <c r="BT326" s="1864" t="inlineStr">
        <is>
          <t>LTE</t>
        </is>
      </c>
      <c r="BU326" s="1828" t="inlineStr">
        <is>
          <t>FDD1</t>
        </is>
      </c>
      <c r="BV326" s="906">
        <f>Overview!$H$29</f>
        <v/>
      </c>
      <c r="BW326" s="1865"/>
      <c r="BX326" s="1828" t="inlineStr">
        <is>
          <t>Body</t>
        </is>
      </c>
      <c r="BY326" s="882"/>
      <c r="BZ326" s="1828">
        <f>IF(COUNT('Conducted LTE'!$AH$3:$AH$170)=0,10,INDEX('Conducted LTE'!$M$3:$M$170,MATCH(MAX('Conducted LTE'!$AH$3:$AH$170),'Conducted LTE'!$AH$3:$AH$170,0)))</f>
        <v>10</v>
      </c>
      <c r="CA326" s="882" t="inlineStr">
        <is>
          <t>Accesorio 7: Front Face</t>
        </is>
      </c>
      <c r="CB326" s="200">
        <v>0</v>
      </c>
      <c r="CC326" s="882">
        <f>IF(COUNT('Conducted LTE'!$AH$3:$AH$170)=0,18300,INDEX('Conducted LTE'!$T$3:$T$170,MATCH(MAX('Conducted LTE'!$AH$3:$AH$170),'Conducted LTE'!$AH$3:$AH$170,0)))</f>
        <v>18300</v>
      </c>
      <c r="CD326" s="882">
        <f>IF(COUNT('Conducted LTE'!$AH$3:$AH$170)=0,1950,INDEX('Conducted LTE'!$U$3:$U$170,MATCH(MAX('Conducted LTE'!$AH$3:$AH$170),'Conducted LTE'!$AH$3:$AH$170,0)))</f>
        <v>1950</v>
      </c>
      <c r="CE326" s="7238"/>
      <c r="CF326" s="7238"/>
      <c r="CG326" s="6909"/>
      <c r="CH326" s="6909"/>
      <c r="CI326" s="225">
        <f>BY326</f>
        <v/>
      </c>
      <c r="CJ326" s="237">
        <f>BZ326</f>
        <v/>
      </c>
      <c r="CK326" s="223">
        <f>CA326</f>
        <v/>
      </c>
      <c r="CL326" s="6665">
        <f>CC326</f>
        <v/>
      </c>
      <c r="CM326" s="6665">
        <f>CD326</f>
        <v/>
      </c>
      <c r="CN326" s="2052"/>
      <c r="CO326" s="1579"/>
      <c r="CP326" s="7214">
        <f>IF(CF326=""," ",IF(ABS(CE326-CF326)&lt;=0.1,"Valid","Not valid"))</f>
        <v/>
      </c>
      <c r="CQ326" s="1674">
        <f> IF(CE326="","",IF(AND(CE326&lt;&gt;"",CF326=""),IF(CE326&gt;=0.8,"Medir+Sig Max","No"),IF(CF326&lt;&gt;"",IF(CF326&gt;=0.8,"Medir+Sig Max","No"),"")))</f>
        <v/>
      </c>
      <c r="CR326" s="6929"/>
      <c r="CS326" s="7220"/>
      <c r="CT326" s="220">
        <f>IF(CO326="",IF(AND(CE326="",CF326=""),"",IF(CF326="",IF(DQ326&gt;1,ROUND(DQ326*CE326,3),CE326),IF(DQ326&gt;1,ROUND(DQ326*CF326,3),CF326))),IF(AND(CE326="",CF326=""),"",IF(CF326="",IF(DQ326&gt;1,ROUND(DQ326*CE326*(1/(CO326)),3),CE326*(1/(CO326))),IF(DQ326&gt;1,ROUND(DQ326*CF326*(1/(CO326)),3),CF326*(1/(CO326))))))</f>
        <v/>
      </c>
      <c r="CU326" s="224">
        <f>BY326</f>
        <v/>
      </c>
      <c r="CV326" s="237">
        <f>BZ326</f>
        <v/>
      </c>
      <c r="CW326" s="237">
        <f>CA326</f>
        <v/>
      </c>
      <c r="CX326" s="224">
        <f>CC326</f>
        <v/>
      </c>
      <c r="CY326" s="237">
        <f>CD326</f>
        <v/>
      </c>
      <c r="CZ326" s="7474">
        <f>IF(COUNTIF(Overview!K12:K14,TRUE)&gt;0,1.6,IF(COUNTIF(Overview!L12:L14,TRUE)&gt;0,8,0))</f>
        <v/>
      </c>
      <c r="DA326" s="1807"/>
      <c r="DB326" s="7484"/>
      <c r="DC326" s="844">
        <f>IF(CT326="","",IF(CT326&gt;CZ326,"Fail","Pass"))</f>
        <v/>
      </c>
      <c r="DD326" s="6666"/>
      <c r="DE326" s="1565">
        <f>MyTimestamp(DC326)</f>
        <v/>
      </c>
      <c r="DF326" s="1531">
        <f>IF(COUNT(CE326:CH326)=1,15,IF(COUNT(CE326:CH326)=0,0,30))</f>
        <v/>
      </c>
      <c r="DG326" s="1532">
        <f>IF(DF326=0,0,2)</f>
        <v/>
      </c>
      <c r="DH326" s="6825"/>
      <c r="DI326" s="6825"/>
      <c r="DJ326" s="1863"/>
      <c r="DK326" s="6667"/>
      <c r="DL326" s="1574">
        <f>10^(CN326/20)*100-100</f>
        <v/>
      </c>
      <c r="DM326" s="777"/>
      <c r="DN326" s="970"/>
      <c r="DO326" s="777">
        <f>IF(DM326="","",10^(DM326/10))</f>
        <v/>
      </c>
      <c r="DP326" s="777">
        <f>IF(ISNUMBER(DN326)=FALSE,"",10^(DN326/10))</f>
        <v/>
      </c>
      <c r="DQ326" s="1578">
        <f>IF(AND(ISNUMBER(DO326),ISNUMBER(DP326)),IF(DO326/DP326&gt;1,ROUND((DO326)/DP326,3),1),1)</f>
        <v/>
      </c>
      <c r="DR326" s="1541"/>
      <c r="DS326" s="1541"/>
      <c r="DT326" s="1541"/>
      <c r="DU326" s="1541"/>
      <c r="DV326" s="1541"/>
      <c r="DW326" s="1541"/>
      <c r="DX326" s="1541"/>
      <c r="DY326" s="1541"/>
      <c r="DZ326" s="1541"/>
      <c r="EA326" s="1541"/>
      <c r="EB326" s="1541"/>
      <c r="EC326" s="1541"/>
      <c r="ED326" s="1541"/>
      <c r="EE326" s="1541"/>
      <c r="EF326" s="1541"/>
      <c r="EG326" s="1541"/>
      <c r="EH326" s="1541"/>
      <c r="EI326" s="1541"/>
      <c r="EJ326" s="1541"/>
      <c r="EK326" s="1541"/>
      <c r="EL326" s="1541"/>
      <c r="EM326" s="1541"/>
      <c r="EN326" s="1541"/>
      <c r="EO326" s="1541"/>
      <c r="EP326" s="1541"/>
      <c r="EQ326" s="1541"/>
      <c r="ER326" s="1541"/>
      <c r="ES326" s="1541"/>
      <c r="ET326" s="1541"/>
      <c r="EU326" s="1541"/>
      <c r="EV326" s="1541"/>
    </row>
    <row r="327" ht="12.75" x14ac:dyDescent="0.2">
      <c r="A327" s="1541"/>
      <c r="B327" s="1541"/>
      <c r="C327"/>
      <c r="D327" s="1486"/>
      <c r="E327" s="1486"/>
      <c r="F327" s="672" t="inlineStr">
        <is>
          <t>5.3</t>
        </is>
      </c>
      <c r="G327" s="1497"/>
      <c r="H327" s="130">
        <f>BV327</f>
        <v/>
      </c>
      <c r="I327" s="130">
        <f>BW327</f>
        <v/>
      </c>
      <c r="J327" s="1299" t="inlineStr">
        <is>
          <t>LTE</t>
        </is>
      </c>
      <c r="K327" s="1299" t="inlineStr">
        <is>
          <t>FDD1</t>
        </is>
      </c>
      <c r="L327" s="115"/>
      <c r="M327" s="130">
        <v>10</v>
      </c>
      <c r="N327" s="119" t="inlineStr">
        <is>
          <t>QPSK</t>
        </is>
      </c>
      <c r="O327" s="131"/>
      <c r="P327" s="6597"/>
      <c r="Q327" s="131">
        <v>1</v>
      </c>
      <c r="R327" s="131">
        <v>0</v>
      </c>
      <c r="S327" s="130"/>
      <c r="T327" s="130">
        <v>18300</v>
      </c>
      <c r="U327" s="6593">
        <v>1950</v>
      </c>
      <c r="V327" s="119"/>
      <c r="W327" s="1305"/>
      <c r="X327" s="119"/>
      <c r="Y327" s="119"/>
      <c r="Z327" s="119"/>
      <c r="AA327" s="115"/>
      <c r="AB327" s="115"/>
      <c r="AC327" s="1300">
        <f>IF(OR(BX327="Close to Ear",BX327="Close to Head"),"Head",IF(BX327="Extremity","Extremity","Body"))</f>
        <v/>
      </c>
      <c r="AD327" s="1301">
        <f>CA327</f>
        <v/>
      </c>
      <c r="AE327" s="1299">
        <f>CB327</f>
        <v/>
      </c>
      <c r="AF327" s="115"/>
      <c r="AG327" s="1302">
        <f>IF(OR(AZ327="",BA327=""),"N/A",IF(DC327="Pass","P","F"))</f>
        <v/>
      </c>
      <c r="AH327" s="129"/>
      <c r="AI327" s="129"/>
      <c r="AJ327" s="129"/>
      <c r="AK327" s="119"/>
      <c r="AL327" s="115"/>
      <c r="AM327" s="119"/>
      <c r="AN327" s="119"/>
      <c r="AO327" s="692"/>
      <c r="AP327" s="692"/>
      <c r="AQ327" s="692"/>
      <c r="AR327" s="692"/>
      <c r="AS327" s="692"/>
      <c r="AT327" s="1303">
        <f>IF(AC327="Extremity",IF(CG327="","",CG327),"")</f>
        <v/>
      </c>
      <c r="AU327" s="1303">
        <f>IF(AC327="Extremity",IF(CH327="","",CH327),"")</f>
        <v/>
      </c>
      <c r="AV327" s="1304">
        <f>IF(AC327="Extremity","",IF(CE327="","",CE327))</f>
        <v/>
      </c>
      <c r="AW327" s="1304">
        <f>IF(AD327="Extremity","",IF(CF327="","",CF327))</f>
        <v/>
      </c>
      <c r="AX327" s="1305">
        <f>DL327</f>
        <v/>
      </c>
      <c r="AY327" s="1305">
        <f>DQ327</f>
        <v/>
      </c>
      <c r="AZ327" s="3377">
        <f>IF(AC327="Extremity",IF(DA327="","",DA327),"")</f>
        <v/>
      </c>
      <c r="BA327" s="3378">
        <f>IF(AC327="Extremity","",IF(CT327="","",CT327))</f>
        <v/>
      </c>
      <c r="BB327" s="1305">
        <f>IF(AC327="Extremity",IF(DB327="","",DB327),"")</f>
        <v/>
      </c>
      <c r="BC327" s="1304">
        <f>IF(AC327="Extremity","",IF(CZ327="","",CZ327))</f>
        <v/>
      </c>
      <c r="BD327" s="1305">
        <f>DD327</f>
        <v/>
      </c>
      <c r="BE327" s="132">
        <f>DE327</f>
        <v/>
      </c>
      <c r="BF327" s="133">
        <f>DF327*60</f>
        <v/>
      </c>
      <c r="BG327" s="121">
        <f>BE327</f>
        <v/>
      </c>
      <c r="BH327" s="133">
        <f>DG327*60</f>
        <v/>
      </c>
      <c r="BI327" s="133">
        <f>DH327</f>
        <v/>
      </c>
      <c r="BJ327" s="117"/>
      <c r="BK327" s="812">
        <f>Overview!$E$7</f>
        <v/>
      </c>
      <c r="BL327" s="117"/>
      <c r="BM327" s="834">
        <f>DI327</f>
        <v/>
      </c>
      <c r="BN327" s="812">
        <f>Overview!$P$153</f>
        <v/>
      </c>
      <c r="BO327" s="117"/>
      <c r="BP327" s="117"/>
      <c r="BQ327" s="115"/>
      <c r="BR327" s="1478"/>
      <c r="BS327" s="1541"/>
      <c r="BT327" s="1860" t="inlineStr">
        <is>
          <t>LTE</t>
        </is>
      </c>
      <c r="BU327" s="1833" t="inlineStr">
        <is>
          <t>FDD1</t>
        </is>
      </c>
      <c r="BV327" s="907">
        <f>Overview!$H$30</f>
        <v/>
      </c>
      <c r="BW327" s="1861"/>
      <c r="BX327" s="1833" t="inlineStr">
        <is>
          <t>Close to ear</t>
        </is>
      </c>
      <c r="BY327" s="7301"/>
      <c r="BZ327" s="1833">
        <f>IF(COUNT('Conducted LTE'!$AH$3:$AH$170)=0,10,INDEX('Conducted LTE'!$M$3:$M$170,MATCH(MAX('Conducted LTE'!$AH$3:$AH$170),'Conducted LTE'!$AH$3:$AH$170,0)))</f>
        <v>10</v>
      </c>
      <c r="CA327" s="1826" t="inlineStr">
        <is>
          <t>Left Cheek</t>
        </is>
      </c>
      <c r="CB327" s="202">
        <v>0</v>
      </c>
      <c r="CC327" s="1104">
        <f>IF(COUNT('Conducted LTE'!$AH$3:$AH$170)=0,18300,INDEX('Conducted LTE'!$T$3:$T$170,MATCH(MAX('Conducted LTE'!$AH$3:$AH$170),'Conducted LTE'!$AH$3:$AH$170,0)))</f>
        <v>18300</v>
      </c>
      <c r="CD327" s="1104">
        <f>IF(COUNT('Conducted LTE'!$AH$3:$AH$170)=0,1950,INDEX('Conducted LTE'!$U$3:$U$170,MATCH(MAX('Conducted LTE'!$AH$3:$AH$170),'Conducted LTE'!$AH$3:$AH$170,0)))</f>
        <v>1950</v>
      </c>
      <c r="CE327" s="7233"/>
      <c r="CF327" s="7233"/>
      <c r="CG327" s="6705"/>
      <c r="CH327" s="6705"/>
      <c r="CI327" s="225">
        <f>BY327</f>
        <v/>
      </c>
      <c r="CJ327" s="237">
        <f>BZ327</f>
        <v/>
      </c>
      <c r="CK327" s="223">
        <f>CA327</f>
        <v/>
      </c>
      <c r="CL327" s="236">
        <f>CC327</f>
        <v/>
      </c>
      <c r="CM327" s="236">
        <f>CD327</f>
        <v/>
      </c>
      <c r="CN327" s="1526"/>
      <c r="CO327" s="1581"/>
      <c r="CP327" s="891">
        <f>IF(CF327=""," ",IF(ABS(CE327-CF327)&lt;=0.1,"Valid","Not valid"))</f>
        <v/>
      </c>
      <c r="CQ327" s="892">
        <f> IF(CE327="","",IF(AND(CE327&lt;&gt;"",CF327=""),IF(CE327&gt;=0.8,"Medir+Sig Max","No"),IF(CF327&lt;&gt;"",IF(CF327&gt;=0.8,"Medir+Sig Max","No"),"")))</f>
        <v/>
      </c>
      <c r="CR327" s="7224"/>
      <c r="CS327" s="892"/>
      <c r="CT327" s="219">
        <f>IF(CO327="",IF(AND(CE327="",CF327=""),"",IF(CF327="",IF(DQ327&gt;1,ROUND(DQ327*CE327,3),CE327),IF(DQ327&gt;1,ROUND(DQ327*CF327,3),CF327))),IF(AND(CE327="",CF327=""),"",IF(CF327="",IF(DQ327&gt;1,ROUND(DQ327*CE327*(1/(CO327)),3),CE327*(1/(CO327))),IF(DQ327&gt;1,ROUND(DQ327*CF327*(1/(CO327)),3),CF327*(1/(CO327))))))</f>
        <v/>
      </c>
      <c r="CU327" s="224">
        <f>BY327</f>
        <v/>
      </c>
      <c r="CV327" s="237">
        <f>BZ327</f>
        <v/>
      </c>
      <c r="CW327" s="237">
        <f>CA327</f>
        <v/>
      </c>
      <c r="CX327" s="224">
        <f>CC327</f>
        <v/>
      </c>
      <c r="CY327" s="237">
        <f>CD327</f>
        <v/>
      </c>
      <c r="CZ327" s="7476">
        <f>IF(COUNTIF(Overview!K12:K14,TRUE)&gt;0,1.6,IF(COUNTIF(Overview!L12:L14,TRUE)&gt;0,8,0))</f>
        <v/>
      </c>
      <c r="DA327" s="1799"/>
      <c r="DB327" s="7482"/>
      <c r="DC327" s="844">
        <f>IF(CT327="","",IF(CT327&gt;CZ327,"Fail","Pass"))</f>
        <v/>
      </c>
      <c r="DD327" s="399"/>
      <c r="DE327" s="1565">
        <f>MyTimestamp(DC327)</f>
        <v/>
      </c>
      <c r="DF327" s="1531">
        <f>IF(COUNT(CE327:CH327)=1,15,IF(COUNT(CE327:CH327)=0,0,30))</f>
        <v/>
      </c>
      <c r="DG327" s="1532">
        <f>IF(DF327=0,0,2)</f>
        <v/>
      </c>
      <c r="DH327" s="1862"/>
      <c r="DI327" s="1862"/>
      <c r="DJ327" s="1863"/>
      <c r="DK327" s="1782"/>
      <c r="DL327" s="1574">
        <f>10^(CN327/20)*100-100</f>
        <v/>
      </c>
      <c r="DM327" s="776"/>
      <c r="DN327" s="1104"/>
      <c r="DO327" s="776">
        <f>IF(DM327="","",10^(DM327/10))</f>
        <v/>
      </c>
      <c r="DP327" s="776">
        <f>IF(ISNUMBER(DN327)=FALSE,"",10^(DN327/10))</f>
        <v/>
      </c>
      <c r="DQ327" s="1577">
        <f>IF(AND(ISNUMBER(DO327),ISNUMBER(DP327)),IF(DO327/DP327&gt;1,ROUND((DO327)/DP327,3),1),1)</f>
        <v/>
      </c>
      <c r="DR327" s="1541"/>
      <c r="DS327" s="1541"/>
      <c r="DT327" s="1541"/>
      <c r="DU327" s="1541"/>
      <c r="DV327" s="1541"/>
      <c r="DW327" s="1541"/>
      <c r="DX327" s="1541"/>
      <c r="DY327" s="1541"/>
      <c r="DZ327" s="1541"/>
      <c r="EA327" s="1541"/>
      <c r="EB327" s="1541"/>
      <c r="EC327" s="1541"/>
      <c r="ED327" s="1541"/>
      <c r="EE327" s="1541"/>
      <c r="EF327" s="1541"/>
      <c r="EG327" s="1541"/>
      <c r="EH327" s="1541"/>
      <c r="EI327" s="1541"/>
      <c r="EJ327" s="1541"/>
      <c r="EK327" s="1541"/>
      <c r="EL327" s="1541"/>
      <c r="EM327" s="1541"/>
      <c r="EN327" s="1541"/>
      <c r="EO327" s="1541"/>
      <c r="EP327" s="1541"/>
      <c r="EQ327" s="1541"/>
      <c r="ER327" s="1541"/>
      <c r="ES327" s="1541"/>
      <c r="ET327" s="1541"/>
      <c r="EU327" s="1541"/>
      <c r="EV327" s="1541"/>
    </row>
    <row r="328" ht="12.75" x14ac:dyDescent="0.2">
      <c r="A328" s="1541"/>
      <c r="B328" s="1541"/>
      <c r="C328"/>
      <c r="D328" s="1486"/>
      <c r="E328" s="1486"/>
      <c r="F328" s="672" t="inlineStr">
        <is>
          <t>5.3</t>
        </is>
      </c>
      <c r="G328" s="1497"/>
      <c r="H328" s="130">
        <f>BV328</f>
        <v/>
      </c>
      <c r="I328" s="130">
        <f>BW328</f>
        <v/>
      </c>
      <c r="J328" s="1299" t="inlineStr">
        <is>
          <t>LTE</t>
        </is>
      </c>
      <c r="K328" s="1299" t="inlineStr">
        <is>
          <t>FDD1</t>
        </is>
      </c>
      <c r="L328" s="115"/>
      <c r="M328" s="130">
        <v>10</v>
      </c>
      <c r="N328" s="119" t="inlineStr">
        <is>
          <t>QPSK</t>
        </is>
      </c>
      <c r="O328" s="131"/>
      <c r="P328" s="6597"/>
      <c r="Q328" s="131">
        <v>1</v>
      </c>
      <c r="R328" s="131">
        <v>0</v>
      </c>
      <c r="S328" s="130"/>
      <c r="T328" s="130">
        <v>18300</v>
      </c>
      <c r="U328" s="6593">
        <v>1950</v>
      </c>
      <c r="V328" s="119"/>
      <c r="W328" s="1305"/>
      <c r="X328" s="119"/>
      <c r="Y328" s="119"/>
      <c r="Z328" s="119"/>
      <c r="AA328" s="115"/>
      <c r="AB328" s="115"/>
      <c r="AC328" s="1300">
        <f>IF(OR(BX328="Close to Ear",BX328="Close to Head"),"Head",IF(BX328="Extremity","Extremity","Body"))</f>
        <v/>
      </c>
      <c r="AD328" s="1301">
        <f>CA328</f>
        <v/>
      </c>
      <c r="AE328" s="1299">
        <f>CB328</f>
        <v/>
      </c>
      <c r="AF328" s="115"/>
      <c r="AG328" s="1302">
        <f>IF(OR(AZ328="",BA328=""),"N/A",IF(DC328="Pass","P","F"))</f>
        <v/>
      </c>
      <c r="AH328" s="129"/>
      <c r="AI328" s="129"/>
      <c r="AJ328" s="129"/>
      <c r="AK328" s="119"/>
      <c r="AL328" s="115"/>
      <c r="AM328" s="119"/>
      <c r="AN328" s="119"/>
      <c r="AO328" s="692"/>
      <c r="AP328" s="692"/>
      <c r="AQ328" s="692"/>
      <c r="AR328" s="692"/>
      <c r="AS328" s="692"/>
      <c r="AT328" s="1303">
        <f>IF(AC328="Extremity",IF(CG328="","",CG328),"")</f>
        <v/>
      </c>
      <c r="AU328" s="1303">
        <f>IF(AC328="Extremity",IF(CH328="","",CH328),"")</f>
        <v/>
      </c>
      <c r="AV328" s="1304">
        <f>IF(AC328="Extremity","",IF(CE328="","",CE328))</f>
        <v/>
      </c>
      <c r="AW328" s="1304">
        <f>IF(AD328="Extremity","",IF(CF328="","",CF328))</f>
        <v/>
      </c>
      <c r="AX328" s="1305">
        <f>DL328</f>
        <v/>
      </c>
      <c r="AY328" s="1305">
        <f>DQ328</f>
        <v/>
      </c>
      <c r="AZ328" s="3377">
        <f>IF(AC328="Extremity",IF(DA328="","",DA328),"")</f>
        <v/>
      </c>
      <c r="BA328" s="3378">
        <f>IF(AC328="Extremity","",IF(CT328="","",CT328))</f>
        <v/>
      </c>
      <c r="BB328" s="1305">
        <f>IF(AC328="Extremity",IF(DB328="","",DB328),"")</f>
        <v/>
      </c>
      <c r="BC328" s="1304">
        <f>IF(AC328="Extremity","",IF(CZ328="","",CZ328))</f>
        <v/>
      </c>
      <c r="BD328" s="1305">
        <f>DD328</f>
        <v/>
      </c>
      <c r="BE328" s="132">
        <f>DE328</f>
        <v/>
      </c>
      <c r="BF328" s="133">
        <f>DF328*60</f>
        <v/>
      </c>
      <c r="BG328" s="121">
        <f>BE328</f>
        <v/>
      </c>
      <c r="BH328" s="133">
        <f>DG328*60</f>
        <v/>
      </c>
      <c r="BI328" s="133">
        <f>DH328</f>
        <v/>
      </c>
      <c r="BJ328" s="117"/>
      <c r="BK328" s="812">
        <f>Overview!$E$7</f>
        <v/>
      </c>
      <c r="BL328" s="117"/>
      <c r="BM328" s="834">
        <f>DI328</f>
        <v/>
      </c>
      <c r="BN328" s="812">
        <f>Overview!$P$153</f>
        <v/>
      </c>
      <c r="BO328" s="117"/>
      <c r="BP328" s="117"/>
      <c r="BQ328" s="115"/>
      <c r="BR328" s="1478"/>
      <c r="BS328" s="1541"/>
      <c r="BT328" s="1864" t="inlineStr">
        <is>
          <t>LTE</t>
        </is>
      </c>
      <c r="BU328" s="1828" t="inlineStr">
        <is>
          <t>FDD1</t>
        </is>
      </c>
      <c r="BV328" s="906">
        <f>Overview!$H$30</f>
        <v/>
      </c>
      <c r="BW328" s="1865"/>
      <c r="BX328" s="1828" t="inlineStr">
        <is>
          <t>Close to ear</t>
        </is>
      </c>
      <c r="BY328" s="7302"/>
      <c r="BZ328" s="1828">
        <f>IF(COUNT('Conducted LTE'!$AH$3:$AH$170)=0,10,INDEX('Conducted LTE'!$M$3:$M$170,MATCH(MAX('Conducted LTE'!$AH$3:$AH$170),'Conducted LTE'!$AH$3:$AH$170,0)))</f>
        <v>10</v>
      </c>
      <c r="CA328" s="1829" t="inlineStr">
        <is>
          <t>Left Tilt</t>
        </is>
      </c>
      <c r="CB328" s="200">
        <v>0</v>
      </c>
      <c r="CC328" s="976">
        <f>IF(COUNT('Conducted LTE'!$AH$3:$AH$170)=0,18300,INDEX('Conducted LTE'!$T$3:$T$170,MATCH(MAX('Conducted LTE'!$AH$3:$AH$170),'Conducted LTE'!$AH$3:$AH$170,0)))</f>
        <v>18300</v>
      </c>
      <c r="CD328" s="976">
        <f>IF(COUNT('Conducted LTE'!$AH$3:$AH$170)=0,1950,INDEX('Conducted LTE'!$U$3:$U$170,MATCH(MAX('Conducted LTE'!$AH$3:$AH$170),'Conducted LTE'!$AH$3:$AH$170,0)))</f>
        <v>1950</v>
      </c>
      <c r="CE328" s="7234"/>
      <c r="CF328" s="7234"/>
      <c r="CG328" s="6706"/>
      <c r="CH328" s="6706"/>
      <c r="CI328" s="225">
        <f>BY328</f>
        <v/>
      </c>
      <c r="CJ328" s="237">
        <f>BZ328</f>
        <v/>
      </c>
      <c r="CK328" s="223">
        <f>CA328</f>
        <v/>
      </c>
      <c r="CL328" s="237">
        <f>CC328</f>
        <v/>
      </c>
      <c r="CM328" s="237">
        <f>CD328</f>
        <v/>
      </c>
      <c r="CN328" s="1527"/>
      <c r="CO328" s="1579"/>
      <c r="CP328" s="7214">
        <f>IF(CF328=""," ",IF(ABS(CE328-CF328)&lt;=0.1,"Valid","Not valid"))</f>
        <v/>
      </c>
      <c r="CQ328" s="1674">
        <f> IF(CE328="","",IF(AND(CE328&lt;&gt;"",CF328=""),IF(CE328&gt;=0.8,"Medir+Sig Max","No"),IF(CF328&lt;&gt;"",IF(CF328&gt;=0.8,"Medir+Sig Max","No"),"")))</f>
        <v/>
      </c>
      <c r="CR328" s="6927"/>
      <c r="CS328" s="1674"/>
      <c r="CT328" s="220">
        <f>IF(CO328="",IF(AND(CE328="",CF328=""),"",IF(CF328="",IF(DQ328&gt;1,ROUND(DQ328*CE328,3),CE328),IF(DQ328&gt;1,ROUND(DQ328*CF328,3),CF328))),IF(AND(CE328="",CF328=""),"",IF(CF328="",IF(DQ328&gt;1,ROUND(DQ328*CE328*(1/(CO328)),3),CE328*(1/(CO328))),IF(DQ328&gt;1,ROUND(DQ328*CF328*(1/(CO328)),3),CF328*(1/(CO328))))))</f>
        <v/>
      </c>
      <c r="CU328" s="224">
        <f>BY328</f>
        <v/>
      </c>
      <c r="CV328" s="237">
        <f>BZ328</f>
        <v/>
      </c>
      <c r="CW328" s="237">
        <f>CA328</f>
        <v/>
      </c>
      <c r="CX328" s="224">
        <f>CC328</f>
        <v/>
      </c>
      <c r="CY328" s="237">
        <f>CD328</f>
        <v/>
      </c>
      <c r="CZ328" s="7474">
        <f>IF(COUNTIF(Overview!K12:K14,TRUE)&gt;0,1.6,IF(COUNTIF(Overview!L12:L14,TRUE)&gt;0,8,0))</f>
        <v/>
      </c>
      <c r="DA328" s="1788"/>
      <c r="DB328" s="7483"/>
      <c r="DC328" s="844">
        <f>IF(CT328="","",IF(CT328&gt;CZ328,"Fail","Pass"))</f>
        <v/>
      </c>
      <c r="DD328" s="402"/>
      <c r="DE328" s="1565">
        <f>MyTimestamp(DC328)</f>
        <v/>
      </c>
      <c r="DF328" s="1531">
        <f>IF(COUNT(CE328:CH328)=1,15,IF(COUNT(CE328:CH328)=0,0,30))</f>
        <v/>
      </c>
      <c r="DG328" s="1532">
        <f>IF(DF328=0,0,2)</f>
        <v/>
      </c>
      <c r="DH328" s="1866"/>
      <c r="DI328" s="1866"/>
      <c r="DJ328" s="1863"/>
      <c r="DK328" s="1789"/>
      <c r="DL328" s="1574">
        <f>10^(CN328/20)*100-100</f>
        <v/>
      </c>
      <c r="DM328" s="777"/>
      <c r="DN328" s="976"/>
      <c r="DO328" s="777">
        <f>IF(DM328="","",10^(DM328/10))</f>
        <v/>
      </c>
      <c r="DP328" s="777">
        <f>IF(ISNUMBER(DN328)=FALSE,"",10^(DN328/10))</f>
        <v/>
      </c>
      <c r="DQ328" s="1578">
        <f>IF(AND(ISNUMBER(DO328),ISNUMBER(DP328)),IF(DO328/DP328&gt;1,ROUND((DO328)/DP328,3),1),1)</f>
        <v/>
      </c>
      <c r="DR328" s="1541"/>
      <c r="DS328" s="1541"/>
      <c r="DT328" s="1541"/>
      <c r="DU328" s="1541"/>
      <c r="DV328" s="1541"/>
      <c r="DW328" s="1541"/>
      <c r="DX328" s="1541"/>
      <c r="DY328" s="1541"/>
      <c r="DZ328" s="1541"/>
      <c r="EA328" s="1541"/>
      <c r="EB328" s="1541"/>
      <c r="EC328" s="1541"/>
      <c r="ED328" s="1541"/>
      <c r="EE328" s="1541"/>
      <c r="EF328" s="1541"/>
      <c r="EG328" s="1541"/>
      <c r="EH328" s="1541"/>
      <c r="EI328" s="1541"/>
      <c r="EJ328" s="1541"/>
      <c r="EK328" s="1541"/>
      <c r="EL328" s="1541"/>
      <c r="EM328" s="1541"/>
      <c r="EN328" s="1541"/>
      <c r="EO328" s="1541"/>
      <c r="EP328" s="1541"/>
      <c r="EQ328" s="1541"/>
      <c r="ER328" s="1541"/>
      <c r="ES328" s="1541"/>
      <c r="ET328" s="1541"/>
      <c r="EU328" s="1541"/>
      <c r="EV328" s="1541"/>
    </row>
    <row r="329" ht="12.75" x14ac:dyDescent="0.2">
      <c r="A329" s="1541"/>
      <c r="B329" s="1541"/>
      <c r="C329"/>
      <c r="D329" s="1486"/>
      <c r="E329" s="1486"/>
      <c r="F329" s="672" t="inlineStr">
        <is>
          <t>5.3</t>
        </is>
      </c>
      <c r="G329" s="1497"/>
      <c r="H329" s="130">
        <f>BV329</f>
        <v/>
      </c>
      <c r="I329" s="130">
        <f>BW329</f>
        <v/>
      </c>
      <c r="J329" s="1299" t="inlineStr">
        <is>
          <t>LTE</t>
        </is>
      </c>
      <c r="K329" s="1299" t="inlineStr">
        <is>
          <t>FDD1</t>
        </is>
      </c>
      <c r="L329" s="115"/>
      <c r="M329" s="130">
        <v>10</v>
      </c>
      <c r="N329" s="119" t="inlineStr">
        <is>
          <t>QPSK</t>
        </is>
      </c>
      <c r="O329" s="131"/>
      <c r="P329" s="6597"/>
      <c r="Q329" s="131">
        <v>1</v>
      </c>
      <c r="R329" s="131">
        <v>0</v>
      </c>
      <c r="S329" s="130"/>
      <c r="T329" s="130">
        <v>18300</v>
      </c>
      <c r="U329" s="6593">
        <v>1950</v>
      </c>
      <c r="V329" s="119"/>
      <c r="W329" s="1305"/>
      <c r="X329" s="119"/>
      <c r="Y329" s="119"/>
      <c r="Z329" s="119"/>
      <c r="AA329" s="115"/>
      <c r="AB329" s="115"/>
      <c r="AC329" s="1300">
        <f>IF(OR(BX329="Close to Ear",BX329="Close to Head"),"Head",IF(BX329="Extremity","Extremity","Body"))</f>
        <v/>
      </c>
      <c r="AD329" s="1301">
        <f>CA329</f>
        <v/>
      </c>
      <c r="AE329" s="1299">
        <f>CB329</f>
        <v/>
      </c>
      <c r="AF329" s="115"/>
      <c r="AG329" s="1302">
        <f>IF(OR(AZ329="",BA329=""),"N/A",IF(DC329="Pass","P","F"))</f>
        <v/>
      </c>
      <c r="AH329" s="129"/>
      <c r="AI329" s="129"/>
      <c r="AJ329" s="129"/>
      <c r="AK329" s="119"/>
      <c r="AL329" s="115"/>
      <c r="AM329" s="119"/>
      <c r="AN329" s="119"/>
      <c r="AO329" s="692"/>
      <c r="AP329" s="692"/>
      <c r="AQ329" s="692"/>
      <c r="AR329" s="692"/>
      <c r="AS329" s="692"/>
      <c r="AT329" s="1303">
        <f>IF(AC329="Extremity",IF(CG329="","",CG329),"")</f>
        <v/>
      </c>
      <c r="AU329" s="1303">
        <f>IF(AC329="Extremity",IF(CH329="","",CH329),"")</f>
        <v/>
      </c>
      <c r="AV329" s="1304">
        <f>IF(AC329="Extremity","",IF(CE329="","",CE329))</f>
        <v/>
      </c>
      <c r="AW329" s="1304">
        <f>IF(AD329="Extremity","",IF(CF329="","",CF329))</f>
        <v/>
      </c>
      <c r="AX329" s="1305">
        <f>DL329</f>
        <v/>
      </c>
      <c r="AY329" s="1305">
        <f>DQ329</f>
        <v/>
      </c>
      <c r="AZ329" s="3377">
        <f>IF(AC329="Extremity",IF(DA329="","",DA329),"")</f>
        <v/>
      </c>
      <c r="BA329" s="3378">
        <f>IF(AC329="Extremity","",IF(CT329="","",CT329))</f>
        <v/>
      </c>
      <c r="BB329" s="1305">
        <f>IF(AC329="Extremity",IF(DB329="","",DB329),"")</f>
        <v/>
      </c>
      <c r="BC329" s="1304">
        <f>IF(AC329="Extremity","",IF(CZ329="","",CZ329))</f>
        <v/>
      </c>
      <c r="BD329" s="1305">
        <f>DD329</f>
        <v/>
      </c>
      <c r="BE329" s="132">
        <f>DE329</f>
        <v/>
      </c>
      <c r="BF329" s="133">
        <f>DF329*60</f>
        <v/>
      </c>
      <c r="BG329" s="121">
        <f>BE329</f>
        <v/>
      </c>
      <c r="BH329" s="133">
        <f>DG329*60</f>
        <v/>
      </c>
      <c r="BI329" s="133">
        <f>DH329</f>
        <v/>
      </c>
      <c r="BJ329" s="117"/>
      <c r="BK329" s="812">
        <f>Overview!$E$7</f>
        <v/>
      </c>
      <c r="BL329" s="117"/>
      <c r="BM329" s="834">
        <f>DI329</f>
        <v/>
      </c>
      <c r="BN329" s="812">
        <f>Overview!$P$153</f>
        <v/>
      </c>
      <c r="BO329" s="117"/>
      <c r="BP329" s="117"/>
      <c r="BQ329" s="115"/>
      <c r="BR329" s="1478"/>
      <c r="BS329" s="1541"/>
      <c r="BT329" s="1864" t="inlineStr">
        <is>
          <t>LTE</t>
        </is>
      </c>
      <c r="BU329" s="1828" t="inlineStr">
        <is>
          <t>FDD1</t>
        </is>
      </c>
      <c r="BV329" s="906">
        <f>Overview!$H$30</f>
        <v/>
      </c>
      <c r="BW329" s="1865"/>
      <c r="BX329" s="1828" t="inlineStr">
        <is>
          <t>Close to ear</t>
        </is>
      </c>
      <c r="BY329" s="7303"/>
      <c r="BZ329" s="1828">
        <f>IF(COUNT('Conducted LTE'!$AH$3:$AH$170)=0,10,INDEX('Conducted LTE'!$M$3:$M$170,MATCH(MAX('Conducted LTE'!$AH$3:$AH$170),'Conducted LTE'!$AH$3:$AH$170,0)))</f>
        <v>10</v>
      </c>
      <c r="CA329" s="1829" t="inlineStr">
        <is>
          <t>Right Cheek</t>
        </is>
      </c>
      <c r="CB329" s="200">
        <v>0</v>
      </c>
      <c r="CC329" s="976">
        <f>IF(COUNT('Conducted LTE'!$AH$3:$AH$170)=0,18300,INDEX('Conducted LTE'!$T$3:$T$170,MATCH(MAX('Conducted LTE'!$AH$3:$AH$170),'Conducted LTE'!$AH$3:$AH$170,0)))</f>
        <v>18300</v>
      </c>
      <c r="CD329" s="976">
        <f>IF(COUNT('Conducted LTE'!$AH$3:$AH$170)=0,1950,INDEX('Conducted LTE'!$U$3:$U$170,MATCH(MAX('Conducted LTE'!$AH$3:$AH$170),'Conducted LTE'!$AH$3:$AH$170,0)))</f>
        <v>1950</v>
      </c>
      <c r="CE329" s="7234"/>
      <c r="CF329" s="7234"/>
      <c r="CG329" s="6706"/>
      <c r="CH329" s="6706"/>
      <c r="CI329" s="225">
        <f>BY329</f>
        <v/>
      </c>
      <c r="CJ329" s="237">
        <f>BZ329</f>
        <v/>
      </c>
      <c r="CK329" s="223">
        <f>CA329</f>
        <v/>
      </c>
      <c r="CL329" s="237">
        <f>CC329</f>
        <v/>
      </c>
      <c r="CM329" s="237">
        <f>CD329</f>
        <v/>
      </c>
      <c r="CN329" s="1527"/>
      <c r="CO329" s="1579"/>
      <c r="CP329" s="7214">
        <f>IF(CF329=""," ",IF(ABS(CE329-CF329)&lt;=0.1,"Valid","Not valid"))</f>
        <v/>
      </c>
      <c r="CQ329" s="1674">
        <f> IF(CE329="","",IF(AND(CE329&lt;&gt;"",CF329=""),IF(CE329&gt;=0.8,"Medir+Sig Max","No"),IF(CF329&lt;&gt;"",IF(CF329&gt;=0.8,"Medir+Sig Max","No"),"")))</f>
        <v/>
      </c>
      <c r="CR329" s="6927"/>
      <c r="CS329" s="1674"/>
      <c r="CT329" s="220">
        <f>IF(CO329="",IF(AND(CE329="",CF329=""),"",IF(CF329="",IF(DQ329&gt;1,ROUND(DQ329*CE329,3),CE329),IF(DQ329&gt;1,ROUND(DQ329*CF329,3),CF329))),IF(AND(CE329="",CF329=""),"",IF(CF329="",IF(DQ329&gt;1,ROUND(DQ329*CE329*(1/(CO329)),3),CE329*(1/(CO329))),IF(DQ329&gt;1,ROUND(DQ329*CF329*(1/(CO329)),3),CF329*(1/(CO329))))))</f>
        <v/>
      </c>
      <c r="CU329" s="224">
        <f>BY329</f>
        <v/>
      </c>
      <c r="CV329" s="237">
        <f>BZ329</f>
        <v/>
      </c>
      <c r="CW329" s="237">
        <f>CA329</f>
        <v/>
      </c>
      <c r="CX329" s="224">
        <f>CC329</f>
        <v/>
      </c>
      <c r="CY329" s="237">
        <f>CD329</f>
        <v/>
      </c>
      <c r="CZ329" s="7474">
        <f>IF(COUNTIF(Overview!K12:K14,TRUE)&gt;0,1.6,IF(COUNTIF(Overview!L12:L14,TRUE)&gt;0,8,0))</f>
        <v/>
      </c>
      <c r="DA329" s="1788"/>
      <c r="DB329" s="7483"/>
      <c r="DC329" s="844">
        <f>IF(CT329="","",IF(CT329&gt;CZ329,"Fail","Pass"))</f>
        <v/>
      </c>
      <c r="DD329" s="402"/>
      <c r="DE329" s="1565">
        <f>MyTimestamp(DC329)</f>
        <v/>
      </c>
      <c r="DF329" s="1531">
        <f>IF(COUNT(CE329:CH329)=1,15,IF(COUNT(CE329:CH329)=0,0,30))</f>
        <v/>
      </c>
      <c r="DG329" s="1532">
        <f>IF(DF329=0,0,2)</f>
        <v/>
      </c>
      <c r="DH329" s="1866"/>
      <c r="DI329" s="1866"/>
      <c r="DJ329" s="1863"/>
      <c r="DK329" s="1789"/>
      <c r="DL329" s="1574">
        <f>10^(CN329/20)*100-100</f>
        <v/>
      </c>
      <c r="DM329" s="777"/>
      <c r="DN329" s="976"/>
      <c r="DO329" s="777">
        <f>IF(DM329="","",10^(DM329/10))</f>
        <v/>
      </c>
      <c r="DP329" s="777">
        <f>IF(ISNUMBER(DN329)=FALSE,"",10^(DN329/10))</f>
        <v/>
      </c>
      <c r="DQ329" s="1578">
        <f>IF(AND(ISNUMBER(DO329),ISNUMBER(DP329)),IF(DO329/DP329&gt;1,ROUND((DO329)/DP329,3),1),1)</f>
        <v/>
      </c>
      <c r="DR329" s="1541"/>
      <c r="DS329" s="1541"/>
      <c r="DT329" s="1541"/>
      <c r="DU329" s="1541"/>
      <c r="DV329" s="1541"/>
      <c r="DW329" s="1541"/>
      <c r="DX329" s="1541"/>
      <c r="DY329" s="1541"/>
      <c r="DZ329" s="1541"/>
      <c r="EA329" s="1541"/>
      <c r="EB329" s="1541"/>
      <c r="EC329" s="1541"/>
      <c r="ED329" s="1541"/>
      <c r="EE329" s="1541"/>
      <c r="EF329" s="1541"/>
      <c r="EG329" s="1541"/>
      <c r="EH329" s="1541"/>
      <c r="EI329" s="1541"/>
      <c r="EJ329" s="1541"/>
      <c r="EK329" s="1541"/>
      <c r="EL329" s="1541"/>
      <c r="EM329" s="1541"/>
      <c r="EN329" s="1541"/>
      <c r="EO329" s="1541"/>
      <c r="EP329" s="1541"/>
      <c r="EQ329" s="1541"/>
      <c r="ER329" s="1541"/>
      <c r="ES329" s="1541"/>
      <c r="ET329" s="1541"/>
      <c r="EU329" s="1541"/>
      <c r="EV329" s="1541"/>
    </row>
    <row r="330" ht="12.75" x14ac:dyDescent="0.2">
      <c r="A330" s="1541"/>
      <c r="B330" s="1541"/>
      <c r="C330"/>
      <c r="D330" s="1486"/>
      <c r="E330" s="1486"/>
      <c r="F330" s="672" t="inlineStr">
        <is>
          <t>5.3</t>
        </is>
      </c>
      <c r="G330" s="1497"/>
      <c r="H330" s="130">
        <f>BV330</f>
        <v/>
      </c>
      <c r="I330" s="130">
        <f>BW330</f>
        <v/>
      </c>
      <c r="J330" s="1299" t="inlineStr">
        <is>
          <t>LTE</t>
        </is>
      </c>
      <c r="K330" s="1299" t="inlineStr">
        <is>
          <t>FDD1</t>
        </is>
      </c>
      <c r="L330" s="115"/>
      <c r="M330" s="130">
        <v>10</v>
      </c>
      <c r="N330" s="119" t="inlineStr">
        <is>
          <t>QPSK</t>
        </is>
      </c>
      <c r="O330" s="131"/>
      <c r="P330" s="6597"/>
      <c r="Q330" s="131">
        <v>1</v>
      </c>
      <c r="R330" s="131">
        <v>0</v>
      </c>
      <c r="S330" s="130"/>
      <c r="T330" s="130">
        <v>18300</v>
      </c>
      <c r="U330" s="6593">
        <v>1950</v>
      </c>
      <c r="V330" s="119"/>
      <c r="W330" s="1305"/>
      <c r="X330" s="119"/>
      <c r="Y330" s="119"/>
      <c r="Z330" s="119"/>
      <c r="AA330" s="115"/>
      <c r="AB330" s="115"/>
      <c r="AC330" s="1300">
        <f>IF(OR(BX330="Close to Ear",BX330="Close to Head"),"Head",IF(BX330="Extremity","Extremity","Body"))</f>
        <v/>
      </c>
      <c r="AD330" s="1301">
        <f>CA330</f>
        <v/>
      </c>
      <c r="AE330" s="1299">
        <f>CB330</f>
        <v/>
      </c>
      <c r="AF330" s="115"/>
      <c r="AG330" s="1302">
        <f>IF(OR(AZ330="",BA330=""),"N/A",IF(DC330="Pass","P","F"))</f>
        <v/>
      </c>
      <c r="AH330" s="129"/>
      <c r="AI330" s="129"/>
      <c r="AJ330" s="129"/>
      <c r="AK330" s="119"/>
      <c r="AL330" s="115"/>
      <c r="AM330" s="119"/>
      <c r="AN330" s="119"/>
      <c r="AO330" s="692"/>
      <c r="AP330" s="692"/>
      <c r="AQ330" s="692"/>
      <c r="AR330" s="692"/>
      <c r="AS330" s="692"/>
      <c r="AT330" s="1303">
        <f>IF(AC330="Extremity",IF(CG330="","",CG330),"")</f>
        <v/>
      </c>
      <c r="AU330" s="1303">
        <f>IF(AC330="Extremity",IF(CH330="","",CH330),"")</f>
        <v/>
      </c>
      <c r="AV330" s="1304">
        <f>IF(AC330="Extremity","",IF(CE330="","",CE330))</f>
        <v/>
      </c>
      <c r="AW330" s="1304">
        <f>IF(AD330="Extremity","",IF(CF330="","",CF330))</f>
        <v/>
      </c>
      <c r="AX330" s="1305">
        <f>DL330</f>
        <v/>
      </c>
      <c r="AY330" s="1305">
        <f>DQ330</f>
        <v/>
      </c>
      <c r="AZ330" s="3377">
        <f>IF(AC330="Extremity",IF(DA330="","",DA330),"")</f>
        <v/>
      </c>
      <c r="BA330" s="3378">
        <f>IF(AC330="Extremity","",IF(CT330="","",CT330))</f>
        <v/>
      </c>
      <c r="BB330" s="1305">
        <f>IF(AC330="Extremity",IF(DB330="","",DB330),"")</f>
        <v/>
      </c>
      <c r="BC330" s="1304">
        <f>IF(AC330="Extremity","",IF(CZ330="","",CZ330))</f>
        <v/>
      </c>
      <c r="BD330" s="1305">
        <f>DD330</f>
        <v/>
      </c>
      <c r="BE330" s="132">
        <f>DE330</f>
        <v/>
      </c>
      <c r="BF330" s="133">
        <f>DF330*60</f>
        <v/>
      </c>
      <c r="BG330" s="121">
        <f>BE330</f>
        <v/>
      </c>
      <c r="BH330" s="133">
        <f>DG330*60</f>
        <v/>
      </c>
      <c r="BI330" s="133">
        <f>DH330</f>
        <v/>
      </c>
      <c r="BJ330" s="117"/>
      <c r="BK330" s="812">
        <f>Overview!$E$7</f>
        <v/>
      </c>
      <c r="BL330" s="117"/>
      <c r="BM330" s="834">
        <f>DI330</f>
        <v/>
      </c>
      <c r="BN330" s="812">
        <f>Overview!$P$153</f>
        <v/>
      </c>
      <c r="BO330" s="117"/>
      <c r="BP330" s="117"/>
      <c r="BQ330" s="115"/>
      <c r="BR330" s="1478"/>
      <c r="BS330" s="1541"/>
      <c r="BT330" s="1864" t="inlineStr">
        <is>
          <t>LTE</t>
        </is>
      </c>
      <c r="BU330" s="1828" t="inlineStr">
        <is>
          <t>FDD1</t>
        </is>
      </c>
      <c r="BV330" s="906">
        <f>Overview!$H$30</f>
        <v/>
      </c>
      <c r="BW330" s="1865"/>
      <c r="BX330" s="1828" t="inlineStr">
        <is>
          <t>Close to ear</t>
        </is>
      </c>
      <c r="BY330" s="7303"/>
      <c r="BZ330" s="1828">
        <f>IF(COUNT('Conducted LTE'!$AH$3:$AH$170)=0,10,INDEX('Conducted LTE'!$M$3:$M$170,MATCH(MAX('Conducted LTE'!$AH$3:$AH$170),'Conducted LTE'!$AH$3:$AH$170,0)))</f>
        <v>10</v>
      </c>
      <c r="CA330" s="1829" t="inlineStr">
        <is>
          <t>Right Tilt</t>
        </is>
      </c>
      <c r="CB330" s="200">
        <v>0</v>
      </c>
      <c r="CC330" s="977">
        <f>IF(COUNT('Conducted LTE'!$AH$3:$AH$170)=0,18300,INDEX('Conducted LTE'!$T$3:$T$170,MATCH(MAX('Conducted LTE'!$AH$3:$AH$170),'Conducted LTE'!$AH$3:$AH$170,0)))</f>
        <v>18300</v>
      </c>
      <c r="CD330" s="977">
        <f>IF(COUNT('Conducted LTE'!$AH$3:$AH$170)=0,1950,INDEX('Conducted LTE'!$U$3:$U$170,MATCH(MAX('Conducted LTE'!$AH$3:$AH$170),'Conducted LTE'!$AH$3:$AH$170,0)))</f>
        <v>1950</v>
      </c>
      <c r="CE330" s="7234"/>
      <c r="CF330" s="7234"/>
      <c r="CG330" s="6706"/>
      <c r="CH330" s="6706"/>
      <c r="CI330" s="225">
        <f>BY330</f>
        <v/>
      </c>
      <c r="CJ330" s="237">
        <f>BZ330</f>
        <v/>
      </c>
      <c r="CK330" s="223">
        <f>CA330</f>
        <v/>
      </c>
      <c r="CL330" s="237">
        <f>CC330</f>
        <v/>
      </c>
      <c r="CM330" s="237">
        <f>CD330</f>
        <v/>
      </c>
      <c r="CN330" s="1527"/>
      <c r="CO330" s="1579"/>
      <c r="CP330" s="7214">
        <f>IF(CF330=""," ",IF(ABS(CE330-CF330)&lt;=0.1,"Valid","Not valid"))</f>
        <v/>
      </c>
      <c r="CQ330" s="1674">
        <f> IF(CE330="","",IF(AND(CE330&lt;&gt;"",CF330=""),IF(CE330&gt;=0.8,"Medir+Sig Max","No"),IF(CF330&lt;&gt;"",IF(CF330&gt;=0.8,"Medir+Sig Max","No"),"")))</f>
        <v/>
      </c>
      <c r="CR330" s="6927"/>
      <c r="CS330" s="1674"/>
      <c r="CT330" s="220">
        <f>IF(CO330="",IF(AND(CE330="",CF330=""),"",IF(CF330="",IF(DQ330&gt;1,ROUND(DQ330*CE330,3),CE330),IF(DQ330&gt;1,ROUND(DQ330*CF330,3),CF330))),IF(AND(CE330="",CF330=""),"",IF(CF330="",IF(DQ330&gt;1,ROUND(DQ330*CE330*(1/(CO330)),3),CE330*(1/(CO330))),IF(DQ330&gt;1,ROUND(DQ330*CF330*(1/(CO330)),3),CF330*(1/(CO330))))))</f>
        <v/>
      </c>
      <c r="CU330" s="224">
        <f>BY330</f>
        <v/>
      </c>
      <c r="CV330" s="237">
        <f>BZ330</f>
        <v/>
      </c>
      <c r="CW330" s="237">
        <f>CA330</f>
        <v/>
      </c>
      <c r="CX330" s="224">
        <f>CC330</f>
        <v/>
      </c>
      <c r="CY330" s="237">
        <f>CD330</f>
        <v/>
      </c>
      <c r="CZ330" s="7474">
        <f>IF(COUNTIF(Overview!K12:K14,TRUE)&gt;0,1.6,IF(COUNTIF(Overview!L12:L14,TRUE)&gt;0,8,0))</f>
        <v/>
      </c>
      <c r="DA330" s="1788"/>
      <c r="DB330" s="7483"/>
      <c r="DC330" s="844">
        <f>IF(CT330="","",IF(CT330&gt;CZ330,"Fail","Pass"))</f>
        <v/>
      </c>
      <c r="DD330" s="402"/>
      <c r="DE330" s="1565">
        <f>MyTimestamp(DC330)</f>
        <v/>
      </c>
      <c r="DF330" s="1531">
        <f>IF(COUNT(CE330:CH330)=1,15,IF(COUNT(CE330:CH330)=0,0,30))</f>
        <v/>
      </c>
      <c r="DG330" s="1532">
        <f>IF(DF330=0,0,2)</f>
        <v/>
      </c>
      <c r="DH330" s="1866"/>
      <c r="DI330" s="1866"/>
      <c r="DJ330" s="1863"/>
      <c r="DK330" s="1789"/>
      <c r="DL330" s="1574">
        <f>10^(CN330/20)*100-100</f>
        <v/>
      </c>
      <c r="DM330" s="777"/>
      <c r="DN330" s="977"/>
      <c r="DO330" s="777">
        <f>IF(DM330="","",10^(DM330/10))</f>
        <v/>
      </c>
      <c r="DP330" s="777">
        <f>IF(ISNUMBER(DN330)=FALSE,"",10^(DN330/10))</f>
        <v/>
      </c>
      <c r="DQ330" s="1578">
        <f>IF(AND(ISNUMBER(DO330),ISNUMBER(DP330)),IF(DO330/DP330&gt;1,ROUND((DO330)/DP330,3),1),1)</f>
        <v/>
      </c>
      <c r="DR330" s="1541"/>
      <c r="DS330" s="1541"/>
      <c r="DT330" s="1541"/>
      <c r="DU330" s="1541"/>
      <c r="DV330" s="1541"/>
      <c r="DW330" s="1541"/>
      <c r="DX330" s="1541"/>
      <c r="DY330" s="1541"/>
      <c r="DZ330" s="1541"/>
      <c r="EA330" s="1541"/>
      <c r="EB330" s="1541"/>
      <c r="EC330" s="1541"/>
      <c r="ED330" s="1541"/>
      <c r="EE330" s="1541"/>
      <c r="EF330" s="1541"/>
      <c r="EG330" s="1541"/>
      <c r="EH330" s="1541"/>
      <c r="EI330" s="1541"/>
      <c r="EJ330" s="1541"/>
      <c r="EK330" s="1541"/>
      <c r="EL330" s="1541"/>
      <c r="EM330" s="1541"/>
      <c r="EN330" s="1541"/>
      <c r="EO330" s="1541"/>
      <c r="EP330" s="1541"/>
      <c r="EQ330" s="1541"/>
      <c r="ER330" s="1541"/>
      <c r="ES330" s="1541"/>
      <c r="ET330" s="1541"/>
      <c r="EU330" s="1541"/>
      <c r="EV330" s="1541"/>
    </row>
    <row r="331" ht="12.75" x14ac:dyDescent="0.2">
      <c r="A331" s="1541"/>
      <c r="B331" s="1541"/>
      <c r="C331"/>
      <c r="D331" s="1486"/>
      <c r="E331" s="1486"/>
      <c r="F331" s="672" t="inlineStr">
        <is>
          <t>5.3</t>
        </is>
      </c>
      <c r="G331" s="1497"/>
      <c r="H331" s="130">
        <f>BV331</f>
        <v/>
      </c>
      <c r="I331" s="130">
        <f>BW331</f>
        <v/>
      </c>
      <c r="J331" s="1299" t="inlineStr">
        <is>
          <t>LTE</t>
        </is>
      </c>
      <c r="K331" s="1299" t="inlineStr">
        <is>
          <t>FDD1</t>
        </is>
      </c>
      <c r="L331" s="115"/>
      <c r="M331" s="130">
        <v>10</v>
      </c>
      <c r="N331" s="119" t="inlineStr">
        <is>
          <t>QPSK</t>
        </is>
      </c>
      <c r="O331" s="131"/>
      <c r="P331" s="6597"/>
      <c r="Q331" s="131">
        <v>1</v>
      </c>
      <c r="R331" s="131">
        <v>0</v>
      </c>
      <c r="S331" s="130"/>
      <c r="T331" s="130">
        <v>18300</v>
      </c>
      <c r="U331" s="6593">
        <v>1950</v>
      </c>
      <c r="V331" s="119"/>
      <c r="W331" s="1305"/>
      <c r="X331" s="119"/>
      <c r="Y331" s="119"/>
      <c r="Z331" s="119"/>
      <c r="AA331" s="115"/>
      <c r="AB331" s="115"/>
      <c r="AC331" s="1300">
        <f>IF(OR(BX331="Close to Ear",BX331="Close to Head"),"Head",IF(BX331="Extremity","Extremity","Body"))</f>
        <v/>
      </c>
      <c r="AD331" s="1301">
        <f>CA331</f>
        <v/>
      </c>
      <c r="AE331" s="1299">
        <f>CB331</f>
        <v/>
      </c>
      <c r="AF331" s="115"/>
      <c r="AG331" s="1302">
        <f>IF(OR(AZ331="",BA331=""),"N/A",IF(DC331="Pass","P","F"))</f>
        <v/>
      </c>
      <c r="AH331" s="129"/>
      <c r="AI331" s="129"/>
      <c r="AJ331" s="129"/>
      <c r="AK331" s="119"/>
      <c r="AL331" s="115"/>
      <c r="AM331" s="119"/>
      <c r="AN331" s="119"/>
      <c r="AO331" s="692"/>
      <c r="AP331" s="692"/>
      <c r="AQ331" s="692"/>
      <c r="AR331" s="692"/>
      <c r="AS331" s="692"/>
      <c r="AT331" s="1303">
        <f>IF(AC331="Extremity",IF(CG331="","",CG331),"")</f>
        <v/>
      </c>
      <c r="AU331" s="1303">
        <f>IF(AC331="Extremity",IF(CH331="","",CH331),"")</f>
        <v/>
      </c>
      <c r="AV331" s="1304">
        <f>IF(AC331="Extremity","",IF(CE331="","",CE331))</f>
        <v/>
      </c>
      <c r="AW331" s="1304">
        <f>IF(AD331="Extremity","",IF(CF331="","",CF331))</f>
        <v/>
      </c>
      <c r="AX331" s="1305">
        <f>DL331</f>
        <v/>
      </c>
      <c r="AY331" s="1305">
        <f>DQ331</f>
        <v/>
      </c>
      <c r="AZ331" s="3377">
        <f>IF(AC331="Extremity",IF(DA331="","",DA331),"")</f>
        <v/>
      </c>
      <c r="BA331" s="3378">
        <f>IF(AC331="Extremity","",IF(CT331="","",CT331))</f>
        <v/>
      </c>
      <c r="BB331" s="1305">
        <f>IF(AC331="Extremity",IF(DB331="","",DB331),"")</f>
        <v/>
      </c>
      <c r="BC331" s="1304">
        <f>IF(AC331="Extremity","",IF(CZ331="","",CZ331))</f>
        <v/>
      </c>
      <c r="BD331" s="1305">
        <f>DD331</f>
        <v/>
      </c>
      <c r="BE331" s="132">
        <f>DE331</f>
        <v/>
      </c>
      <c r="BF331" s="133">
        <f>DF331*60</f>
        <v/>
      </c>
      <c r="BG331" s="121">
        <f>BE331</f>
        <v/>
      </c>
      <c r="BH331" s="133">
        <f>DG331*60</f>
        <v/>
      </c>
      <c r="BI331" s="133">
        <f>DH331</f>
        <v/>
      </c>
      <c r="BJ331" s="117"/>
      <c r="BK331" s="812">
        <f>Overview!$E$7</f>
        <v/>
      </c>
      <c r="BL331" s="117"/>
      <c r="BM331" s="834">
        <f>DI331</f>
        <v/>
      </c>
      <c r="BN331" s="812">
        <f>Overview!$P$153</f>
        <v/>
      </c>
      <c r="BO331" s="117"/>
      <c r="BP331" s="117"/>
      <c r="BQ331" s="115"/>
      <c r="BR331" s="1478"/>
      <c r="BS331" s="1541"/>
      <c r="BT331" s="1864" t="inlineStr">
        <is>
          <t>LTE</t>
        </is>
      </c>
      <c r="BU331" s="1828" t="inlineStr">
        <is>
          <t>FDD1</t>
        </is>
      </c>
      <c r="BV331" s="906">
        <f>Overview!$H$30</f>
        <v/>
      </c>
      <c r="BW331" s="1865"/>
      <c r="BX331" s="1828" t="inlineStr">
        <is>
          <t>Close to ear</t>
        </is>
      </c>
      <c r="BY331" s="7304"/>
      <c r="BZ331" s="1828">
        <f>IF(COUNT('Conducted LTE'!$AH$3:$AH$170)=0,10,INDEX('Conducted LTE'!$M$3:$M$170,MATCH(MAX('Conducted LTE'!$AH$3:$AH$170),'Conducted LTE'!$AH$3:$AH$170,0)))</f>
        <v>10</v>
      </c>
      <c r="CA331" s="877" t="str">
        <f>IF(COUNT(CF327:CF330)=0,IF(COUNT(CE327:CE330)=0,"TBD",VLOOKUP(MAX(CE327:CE330),CE327:CK330,7,FALSE)),VLOOKUP(MAX(CF327:CF330),CF327:CK330,6,FALSE))</f>
        <v>TBD</v>
      </c>
      <c r="CB331" s="200">
        <v>0</v>
      </c>
      <c r="CC331" s="1104">
        <f>IF(COUNT('Conducted LTE'!$AH$3:$AH$170)=0,18300,INDEX('Conducted LTE'!$T$3:$T$170,MATCH(MAX('Conducted LTE'!$AH$3:$AH$170),'Conducted LTE'!$AH$3:$AH$170,0)))</f>
        <v>18300</v>
      </c>
      <c r="CD331" s="1104">
        <f>IF(COUNT('Conducted LTE'!$AH$3:$AH$170)=0,1950,INDEX('Conducted LTE'!$U$3:$U$170,MATCH(MAX('Conducted LTE'!$AH$3:$AH$170),'Conducted LTE'!$AH$3:$AH$170,0)))</f>
        <v>1950</v>
      </c>
      <c r="CE331" s="7234"/>
      <c r="CF331" s="7234"/>
      <c r="CG331" s="6706"/>
      <c r="CH331" s="6706"/>
      <c r="CI331" s="225">
        <f>BY331</f>
        <v/>
      </c>
      <c r="CJ331" s="237">
        <f>BZ331</f>
        <v/>
      </c>
      <c r="CK331" s="223">
        <f>CA331</f>
        <v/>
      </c>
      <c r="CL331" s="237">
        <f>CC331</f>
        <v/>
      </c>
      <c r="CM331" s="237">
        <f>CD331</f>
        <v/>
      </c>
      <c r="CN331" s="1527"/>
      <c r="CO331" s="1579"/>
      <c r="CP331" s="7214">
        <f>IF(CF331=""," ",IF(ABS(CE331-CF331)&lt;=0.1,"Valid","Not valid"))</f>
        <v/>
      </c>
      <c r="CQ331" s="1674">
        <f> IF(CE331="","",IF(AND(CE331&lt;&gt;"",CF331=""),IF(CE331&gt;=0.8,"Medir+Sig Max","No"),IF(CF331&lt;&gt;"",IF(CF331&gt;=0.8,"Medir+Sig Max","No"),"")))</f>
        <v/>
      </c>
      <c r="CR331" s="6927"/>
      <c r="CS331" s="1674"/>
      <c r="CT331" s="220">
        <f>IF(CO331="",IF(AND(CE331="",CF331=""),"",IF(CF331="",IF(DQ331&gt;1,ROUND(DQ331*CE331,3),CE331),IF(DQ331&gt;1,ROUND(DQ331*CF331,3),CF331))),IF(AND(CE331="",CF331=""),"",IF(CF331="",IF(DQ331&gt;1,ROUND(DQ331*CE331*(1/(CO331)),3),CE331*(1/(CO331))),IF(DQ331&gt;1,ROUND(DQ331*CF331*(1/(CO331)),3),CF331*(1/(CO331))))))</f>
        <v/>
      </c>
      <c r="CU331" s="224">
        <f>BY331</f>
        <v/>
      </c>
      <c r="CV331" s="237">
        <f>BZ331</f>
        <v/>
      </c>
      <c r="CW331" s="237">
        <f>CA331</f>
        <v/>
      </c>
      <c r="CX331" s="224">
        <f>CC331</f>
        <v/>
      </c>
      <c r="CY331" s="237">
        <f>CD331</f>
        <v/>
      </c>
      <c r="CZ331" s="7474">
        <f>IF(COUNTIF(Overview!K12:K14,TRUE)&gt;0,1.6,IF(COUNTIF(Overview!L12:L14,TRUE)&gt;0,8,0))</f>
        <v/>
      </c>
      <c r="DA331" s="1788"/>
      <c r="DB331" s="7483"/>
      <c r="DC331" s="844">
        <f>IF(CT331="","",IF(CT331&gt;CZ331,"Fail","Pass"))</f>
        <v/>
      </c>
      <c r="DD331" s="402"/>
      <c r="DE331" s="1565">
        <f>MyTimestamp(DC331)</f>
        <v/>
      </c>
      <c r="DF331" s="1531">
        <f>IF(COUNT(CE331:CH331)=1,15,IF(COUNT(CE331:CH331)=0,0,30))</f>
        <v/>
      </c>
      <c r="DG331" s="1532">
        <f>IF(DF331=0,0,2)</f>
        <v/>
      </c>
      <c r="DH331" s="1866"/>
      <c r="DI331" s="1866"/>
      <c r="DJ331" s="1863"/>
      <c r="DK331" s="1789"/>
      <c r="DL331" s="1574">
        <f>10^(CN331/20)*100-100</f>
        <v/>
      </c>
      <c r="DM331" s="777"/>
      <c r="DN331" s="1104"/>
      <c r="DO331" s="777">
        <f>IF(DM331="","",10^(DM331/10))</f>
        <v/>
      </c>
      <c r="DP331" s="777">
        <f>IF(ISNUMBER(DN331)=FALSE,"",10^(DN331/10))</f>
        <v/>
      </c>
      <c r="DQ331" s="1578">
        <f>IF(AND(ISNUMBER(DO331),ISNUMBER(DP331)),IF(DO331/DP331&gt;1,ROUND((DO331)/DP331,3),1),1)</f>
        <v/>
      </c>
      <c r="DR331" s="1541"/>
      <c r="DS331" s="1541"/>
      <c r="DT331" s="1541"/>
      <c r="DU331" s="1541"/>
      <c r="DV331" s="1541"/>
      <c r="DW331" s="1541"/>
      <c r="DX331" s="1541"/>
      <c r="DY331" s="1541"/>
      <c r="DZ331" s="1541"/>
      <c r="EA331" s="1541"/>
      <c r="EB331" s="1541"/>
      <c r="EC331" s="1541"/>
      <c r="ED331" s="1541"/>
      <c r="EE331" s="1541"/>
      <c r="EF331" s="1541"/>
      <c r="EG331" s="1541"/>
      <c r="EH331" s="1541"/>
      <c r="EI331" s="1541"/>
      <c r="EJ331" s="1541"/>
      <c r="EK331" s="1541"/>
      <c r="EL331" s="1541"/>
      <c r="EM331" s="1541"/>
      <c r="EN331" s="1541"/>
      <c r="EO331" s="1541"/>
      <c r="EP331" s="1541"/>
      <c r="EQ331" s="1541"/>
      <c r="ER331" s="1541"/>
      <c r="ES331" s="1541"/>
      <c r="ET331" s="1541"/>
      <c r="EU331" s="1541"/>
      <c r="EV331" s="1541"/>
    </row>
    <row r="332" ht="12.75" x14ac:dyDescent="0.2">
      <c r="A332" s="1541"/>
      <c r="B332" s="1541"/>
      <c r="C332"/>
      <c r="D332" s="1486"/>
      <c r="E332" s="1486"/>
      <c r="F332" s="672" t="inlineStr">
        <is>
          <t>5.3</t>
        </is>
      </c>
      <c r="G332" s="1497"/>
      <c r="H332" s="130">
        <f>BV332</f>
        <v/>
      </c>
      <c r="I332" s="130">
        <f>BW332</f>
        <v/>
      </c>
      <c r="J332" s="1299" t="inlineStr">
        <is>
          <t>LTE</t>
        </is>
      </c>
      <c r="K332" s="1299" t="inlineStr">
        <is>
          <t>FDD1</t>
        </is>
      </c>
      <c r="L332" s="115"/>
      <c r="M332" s="130">
        <v>10</v>
      </c>
      <c r="N332" s="119" t="inlineStr">
        <is>
          <t>QPSK</t>
        </is>
      </c>
      <c r="O332" s="131"/>
      <c r="P332" s="6597"/>
      <c r="Q332" s="131">
        <v>1</v>
      </c>
      <c r="R332" s="131">
        <v>0</v>
      </c>
      <c r="S332" s="130"/>
      <c r="T332" s="130">
        <v>18300</v>
      </c>
      <c r="U332" s="6593">
        <v>1950</v>
      </c>
      <c r="V332" s="119"/>
      <c r="W332" s="1305"/>
      <c r="X332" s="119"/>
      <c r="Y332" s="119"/>
      <c r="Z332" s="119"/>
      <c r="AA332" s="115"/>
      <c r="AB332" s="115"/>
      <c r="AC332" s="1300">
        <f>IF(OR(BX332="Close to Ear",BX332="Close to Head"),"Head",IF(BX332="Extremity","Extremity","Body"))</f>
        <v/>
      </c>
      <c r="AD332" s="1301">
        <f>CA332</f>
        <v/>
      </c>
      <c r="AE332" s="1299">
        <f>CB332</f>
        <v/>
      </c>
      <c r="AF332" s="115"/>
      <c r="AG332" s="1302">
        <f>IF(OR(AZ332="",BA332=""),"N/A",IF(DC332="Pass","P","F"))</f>
        <v/>
      </c>
      <c r="AH332" s="129"/>
      <c r="AI332" s="129"/>
      <c r="AJ332" s="129"/>
      <c r="AK332" s="119"/>
      <c r="AL332" s="115"/>
      <c r="AM332" s="119"/>
      <c r="AN332" s="119"/>
      <c r="AO332" s="692"/>
      <c r="AP332" s="692"/>
      <c r="AQ332" s="692"/>
      <c r="AR332" s="692"/>
      <c r="AS332" s="692"/>
      <c r="AT332" s="1303">
        <f>IF(AC332="Extremity",IF(CG332="","",CG332),"")</f>
        <v/>
      </c>
      <c r="AU332" s="1303">
        <f>IF(AC332="Extremity",IF(CH332="","",CH332),"")</f>
        <v/>
      </c>
      <c r="AV332" s="1304">
        <f>IF(AC332="Extremity","",IF(CE332="","",CE332))</f>
        <v/>
      </c>
      <c r="AW332" s="1304">
        <f>IF(AD332="Extremity","",IF(CF332="","",CF332))</f>
        <v/>
      </c>
      <c r="AX332" s="1305">
        <f>DL332</f>
        <v/>
      </c>
      <c r="AY332" s="1305">
        <f>DQ332</f>
        <v/>
      </c>
      <c r="AZ332" s="3377">
        <f>IF(AC332="Extremity",IF(DA332="","",DA332),"")</f>
        <v/>
      </c>
      <c r="BA332" s="3378">
        <f>IF(AC332="Extremity","",IF(CT332="","",CT332))</f>
        <v/>
      </c>
      <c r="BB332" s="1305">
        <f>IF(AC332="Extremity",IF(DB332="","",DB332),"")</f>
        <v/>
      </c>
      <c r="BC332" s="1304">
        <f>IF(AC332="Extremity","",IF(CZ332="","",CZ332))</f>
        <v/>
      </c>
      <c r="BD332" s="1305">
        <f>DD332</f>
        <v/>
      </c>
      <c r="BE332" s="132">
        <f>DE332</f>
        <v/>
      </c>
      <c r="BF332" s="133">
        <f>DF332*60</f>
        <v/>
      </c>
      <c r="BG332" s="121">
        <f>BE332</f>
        <v/>
      </c>
      <c r="BH332" s="133">
        <f>DG332*60</f>
        <v/>
      </c>
      <c r="BI332" s="133">
        <f>DH332</f>
        <v/>
      </c>
      <c r="BJ332" s="117"/>
      <c r="BK332" s="812">
        <f>Overview!$E$7</f>
        <v/>
      </c>
      <c r="BL332" s="117"/>
      <c r="BM332" s="834">
        <f>DI332</f>
        <v/>
      </c>
      <c r="BN332" s="812">
        <f>Overview!$P$153</f>
        <v/>
      </c>
      <c r="BO332" s="117"/>
      <c r="BP332" s="117"/>
      <c r="BQ332" s="115"/>
      <c r="BR332" s="1478"/>
      <c r="BS332" s="1541"/>
      <c r="BT332" s="1867" t="inlineStr">
        <is>
          <t>LTE</t>
        </is>
      </c>
      <c r="BU332" s="1830" t="inlineStr">
        <is>
          <t>FDD1</t>
        </is>
      </c>
      <c r="BV332" s="875">
        <f>Overview!$H$30</f>
        <v/>
      </c>
      <c r="BW332" s="1865"/>
      <c r="BX332" s="1830" t="inlineStr">
        <is>
          <t>Close to ear</t>
        </is>
      </c>
      <c r="BY332" s="7305"/>
      <c r="BZ332" s="1830">
        <f>IF(COUNT('Conducted LTE'!$AH$3:$AH$170)=0,10,INDEX('Conducted LTE'!$M$3:$M$170,MATCH(MAX('Conducted LTE'!$AH$3:$AH$170),'Conducted LTE'!$AH$3:$AH$170,0)))</f>
        <v>10</v>
      </c>
      <c r="CA332" s="1156" t="str">
        <f>CA331</f>
        <v>TBD</v>
      </c>
      <c r="CB332" s="201">
        <v>0</v>
      </c>
      <c r="CC332" s="977">
        <f>IF(COUNT('Conducted LTE'!$AH$3:$AH$170)=0,18300,INDEX('Conducted LTE'!$T$3:$T$170,MATCH(MAX('Conducted LTE'!$AH$3:$AH$170),'Conducted LTE'!$AH$3:$AH$170,0)))</f>
        <v>18300</v>
      </c>
      <c r="CD332" s="977">
        <f>IF(COUNT('Conducted LTE'!$AH$3:$AH$170)=0,1950,INDEX('Conducted LTE'!$U$3:$U$170,MATCH(MAX('Conducted LTE'!$AH$3:$AH$170),'Conducted LTE'!$AH$3:$AH$170,0)))</f>
        <v>1950</v>
      </c>
      <c r="CE332" s="7234"/>
      <c r="CF332" s="7234"/>
      <c r="CG332" s="6706"/>
      <c r="CH332" s="6706"/>
      <c r="CI332" s="225">
        <f>BY332</f>
        <v/>
      </c>
      <c r="CJ332" s="237">
        <f>BZ332</f>
        <v/>
      </c>
      <c r="CK332" s="223">
        <f>CA332</f>
        <v/>
      </c>
      <c r="CL332" s="237">
        <f>CC332</f>
        <v/>
      </c>
      <c r="CM332" s="237">
        <f>CD332</f>
        <v/>
      </c>
      <c r="CN332" s="1527"/>
      <c r="CO332" s="1579"/>
      <c r="CP332" s="7214">
        <f>IF(CF332=""," ",IF(ABS(CE332-CF332)&lt;=0.1,"Valid","Not valid"))</f>
        <v/>
      </c>
      <c r="CQ332" s="1674">
        <f> IF(CE332="","",IF(AND(CE332&lt;&gt;"",CF332=""),IF(CE332&gt;=0.8,"Medir+Sig Max","No"),IF(CF332&lt;&gt;"",IF(CF332&gt;=0.8,"Medir+Sig Max","No"),"")))</f>
        <v/>
      </c>
      <c r="CR332" s="6927"/>
      <c r="CS332" s="1674"/>
      <c r="CT332" s="220">
        <f>IF(CO332="",IF(AND(CE332="",CF332=""),"",IF(CF332="",IF(DQ332&gt;1,ROUND(DQ332*CE332,3),CE332),IF(DQ332&gt;1,ROUND(DQ332*CF332,3),CF332))),IF(AND(CE332="",CF332=""),"",IF(CF332="",IF(DQ332&gt;1,ROUND(DQ332*CE332*(1/(CO332)),3),CE332*(1/(CO332))),IF(DQ332&gt;1,ROUND(DQ332*CF332*(1/(CO332)),3),CF332*(1/(CO332))))))</f>
        <v/>
      </c>
      <c r="CU332" s="224">
        <f>BY332</f>
        <v/>
      </c>
      <c r="CV332" s="237">
        <f>BZ332</f>
        <v/>
      </c>
      <c r="CW332" s="237">
        <f>CA332</f>
        <v/>
      </c>
      <c r="CX332" s="224">
        <f>CC332</f>
        <v/>
      </c>
      <c r="CY332" s="237">
        <f>CD332</f>
        <v/>
      </c>
      <c r="CZ332" s="7474">
        <f>IF(COUNTIF(Overview!K12:K14,TRUE)&gt;0,1.6,IF(COUNTIF(Overview!L12:L14,TRUE)&gt;0,8,0))</f>
        <v/>
      </c>
      <c r="DA332" s="1788"/>
      <c r="DB332" s="7483"/>
      <c r="DC332" s="844">
        <f>IF(CT332="","",IF(CT332&gt;CZ332,"Fail","Pass"))</f>
        <v/>
      </c>
      <c r="DD332" s="402"/>
      <c r="DE332" s="1565">
        <f>MyTimestamp(DC332)</f>
        <v/>
      </c>
      <c r="DF332" s="1531">
        <f>IF(COUNT(CE332:CH332)=1,15,IF(COUNT(CE332:CH332)=0,0,30))</f>
        <v/>
      </c>
      <c r="DG332" s="1532">
        <f>IF(DF332=0,0,2)</f>
        <v/>
      </c>
      <c r="DH332" s="1866"/>
      <c r="DI332" s="1866"/>
      <c r="DJ332" s="1863"/>
      <c r="DK332" s="1789"/>
      <c r="DL332" s="1574">
        <f>10^(CN332/20)*100-100</f>
        <v/>
      </c>
      <c r="DM332" s="777"/>
      <c r="DN332" s="977"/>
      <c r="DO332" s="777">
        <f>IF(DM332="","",10^(DM332/10))</f>
        <v/>
      </c>
      <c r="DP332" s="777">
        <f>IF(ISNUMBER(DN332)=FALSE,"",10^(DN332/10))</f>
        <v/>
      </c>
      <c r="DQ332" s="1578">
        <f>IF(AND(ISNUMBER(DO332),ISNUMBER(DP332)),IF(DO332/DP332&gt;1,ROUND((DO332)/DP332,3),1),1)</f>
        <v/>
      </c>
      <c r="DR332" s="1541"/>
      <c r="DS332" s="1541"/>
      <c r="DT332" s="1541"/>
      <c r="DU332" s="1541"/>
      <c r="DV332" s="1541"/>
      <c r="DW332" s="1541"/>
      <c r="DX332" s="1541"/>
      <c r="DY332" s="1541"/>
      <c r="DZ332" s="1541"/>
      <c r="EA332" s="1541"/>
      <c r="EB332" s="1541"/>
      <c r="EC332" s="1541"/>
      <c r="ED332" s="1541"/>
      <c r="EE332" s="1541"/>
      <c r="EF332" s="1541"/>
      <c r="EG332" s="1541"/>
      <c r="EH332" s="1541"/>
      <c r="EI332" s="1541"/>
      <c r="EJ332" s="1541"/>
      <c r="EK332" s="1541"/>
      <c r="EL332" s="1541"/>
      <c r="EM332" s="1541"/>
      <c r="EN332" s="1541"/>
      <c r="EO332" s="1541"/>
      <c r="EP332" s="1541"/>
      <c r="EQ332" s="1541"/>
      <c r="ER332" s="1541"/>
      <c r="ES332" s="1541"/>
      <c r="ET332" s="1541"/>
      <c r="EU332" s="1541"/>
      <c r="EV332" s="1541"/>
    </row>
    <row r="333" ht="12.75" x14ac:dyDescent="0.2">
      <c r="A333" s="1541"/>
      <c r="B333" s="1541"/>
      <c r="C333"/>
      <c r="D333" s="1486"/>
      <c r="E333" s="1486"/>
      <c r="F333" s="672" t="inlineStr">
        <is>
          <t>5.3</t>
        </is>
      </c>
      <c r="G333" s="1497"/>
      <c r="H333" s="130">
        <f>BV333</f>
        <v/>
      </c>
      <c r="I333" s="130">
        <f>BW333</f>
        <v/>
      </c>
      <c r="J333" s="1299" t="inlineStr">
        <is>
          <t>LTE</t>
        </is>
      </c>
      <c r="K333" s="1299" t="inlineStr">
        <is>
          <t>FDD1</t>
        </is>
      </c>
      <c r="L333" s="115"/>
      <c r="M333" s="130">
        <v>10</v>
      </c>
      <c r="N333" s="119" t="inlineStr">
        <is>
          <t>QPSK</t>
        </is>
      </c>
      <c r="O333" s="131"/>
      <c r="P333" s="6597"/>
      <c r="Q333" s="131">
        <v>1</v>
      </c>
      <c r="R333" s="131">
        <v>0</v>
      </c>
      <c r="S333" s="130"/>
      <c r="T333" s="130">
        <v>18300</v>
      </c>
      <c r="U333" s="6593">
        <v>1950</v>
      </c>
      <c r="V333" s="119"/>
      <c r="W333" s="1305"/>
      <c r="X333" s="119"/>
      <c r="Y333" s="119"/>
      <c r="Z333" s="119"/>
      <c r="AA333" s="115"/>
      <c r="AB333" s="115"/>
      <c r="AC333" s="1300">
        <f>IF(OR(BX333="Close to Ear",BX333="Close to Head"),"Head",IF(BX333="Extremity","Extremity","Body"))</f>
        <v/>
      </c>
      <c r="AD333" s="1301">
        <f>CA333</f>
        <v/>
      </c>
      <c r="AE333" s="1299">
        <f>CB333</f>
        <v/>
      </c>
      <c r="AF333" s="115"/>
      <c r="AG333" s="1302">
        <f>IF(OR(AZ333="",BA333=""),"N/A",IF(DC333="Pass","P","F"))</f>
        <v/>
      </c>
      <c r="AH333" s="129"/>
      <c r="AI333" s="129"/>
      <c r="AJ333" s="129"/>
      <c r="AK333" s="119"/>
      <c r="AL333" s="115"/>
      <c r="AM333" s="119"/>
      <c r="AN333" s="119"/>
      <c r="AO333" s="692"/>
      <c r="AP333" s="692"/>
      <c r="AQ333" s="692"/>
      <c r="AR333" s="692"/>
      <c r="AS333" s="692"/>
      <c r="AT333" s="1303">
        <f>IF(AC333="Extremity",IF(CG333="","",CG333),"")</f>
        <v/>
      </c>
      <c r="AU333" s="1303">
        <f>IF(AC333="Extremity",IF(CH333="","",CH333),"")</f>
        <v/>
      </c>
      <c r="AV333" s="1304">
        <f>IF(AC333="Extremity","",IF(CE333="","",CE333))</f>
        <v/>
      </c>
      <c r="AW333" s="1304">
        <f>IF(AD333="Extremity","",IF(CF333="","",CF333))</f>
        <v/>
      </c>
      <c r="AX333" s="1305">
        <f>DL333</f>
        <v/>
      </c>
      <c r="AY333" s="1305">
        <f>DQ333</f>
        <v/>
      </c>
      <c r="AZ333" s="3377">
        <f>IF(AC333="Extremity",IF(DA333="","",DA333),"")</f>
        <v/>
      </c>
      <c r="BA333" s="3378">
        <f>IF(AC333="Extremity","",IF(CT333="","",CT333))</f>
        <v/>
      </c>
      <c r="BB333" s="1305">
        <f>IF(AC333="Extremity",IF(DB333="","",DB333),"")</f>
        <v/>
      </c>
      <c r="BC333" s="1304">
        <f>IF(AC333="Extremity","",IF(CZ333="","",CZ333))</f>
        <v/>
      </c>
      <c r="BD333" s="1305">
        <f>DD333</f>
        <v/>
      </c>
      <c r="BE333" s="132">
        <f>DE333</f>
        <v/>
      </c>
      <c r="BF333" s="133">
        <f>DF333*60</f>
        <v/>
      </c>
      <c r="BG333" s="121">
        <f>BE333</f>
        <v/>
      </c>
      <c r="BH333" s="133">
        <f>DG333*60</f>
        <v/>
      </c>
      <c r="BI333" s="133">
        <f>DH333</f>
        <v/>
      </c>
      <c r="BJ333" s="117"/>
      <c r="BK333" s="812">
        <f>Overview!$E$7</f>
        <v/>
      </c>
      <c r="BL333" s="117"/>
      <c r="BM333" s="834">
        <f>DI333</f>
        <v/>
      </c>
      <c r="BN333" s="812">
        <f>Overview!$P$153</f>
        <v/>
      </c>
      <c r="BO333" s="117"/>
      <c r="BP333" s="117"/>
      <c r="BQ333" s="115"/>
      <c r="BR333" s="1478"/>
      <c r="BS333" s="1541"/>
      <c r="BT333" s="1864" t="inlineStr">
        <is>
          <t>LTE</t>
        </is>
      </c>
      <c r="BU333" s="1828" t="inlineStr">
        <is>
          <t>FDD1</t>
        </is>
      </c>
      <c r="BV333" s="906">
        <f>Overview!$H$30</f>
        <v/>
      </c>
      <c r="BW333" s="1865"/>
      <c r="BX333" s="1828" t="inlineStr">
        <is>
          <t>Close to ear</t>
        </is>
      </c>
      <c r="BY333" s="814"/>
      <c r="BZ333" s="1828">
        <f>IF(COUNT('Conducted LTE'!$AH$3:$AH$170)=0,10,INDEX('Conducted LTE'!$M$3:$M$170,MATCH(MAX('Conducted LTE'!$AH$3:$AH$170),'Conducted LTE'!$AH$3:$AH$170,0)))</f>
        <v>10</v>
      </c>
      <c r="CA333" s="1032" t="str">
        <f>CA332</f>
        <v>TBD</v>
      </c>
      <c r="CB333" s="202">
        <v>0</v>
      </c>
      <c r="CC333" s="814">
        <f>IF(COUNT('Conducted LTE'!$AH$3:$AH$170)=0,18300,INDEX('Conducted LTE'!$T$3:$T$170,MATCH(MAX('Conducted LTE'!$AH$3:$AH$170),'Conducted LTE'!$AH$3:$AH$170,0)))</f>
        <v>18300</v>
      </c>
      <c r="CD333" s="814">
        <f>IF(COUNT('Conducted LTE'!$AH$3:$AH$170)=0,1950,INDEX('Conducted LTE'!$U$3:$U$170,MATCH(MAX('Conducted LTE'!$AH$3:$AH$170),'Conducted LTE'!$AH$3:$AH$170,0)))</f>
        <v>1950</v>
      </c>
      <c r="CE333" s="7234"/>
      <c r="CF333" s="7234"/>
      <c r="CG333" s="6706"/>
      <c r="CH333" s="6706"/>
      <c r="CI333" s="225">
        <f>BY333</f>
        <v/>
      </c>
      <c r="CJ333" s="237">
        <f>BZ333</f>
        <v/>
      </c>
      <c r="CK333" s="223">
        <f>CA333</f>
        <v/>
      </c>
      <c r="CL333" s="237">
        <f>CC333</f>
        <v/>
      </c>
      <c r="CM333" s="237">
        <f>CD333</f>
        <v/>
      </c>
      <c r="CN333" s="1527"/>
      <c r="CO333" s="1579"/>
      <c r="CP333" s="7214">
        <f>IF(CF333=""," ",IF(ABS(CE333-CF333)&lt;=0.1,"Valid","Not valid"))</f>
        <v/>
      </c>
      <c r="CQ333" s="1674">
        <f> IF(CE333="","",IF(AND(CE333&lt;&gt;"",CF333=""),IF(CE333&gt;=0.8,"Medir+Sig Max","No"),IF(CF333&lt;&gt;"",IF(CF333&gt;=0.8,"Medir+Sig Max","No"),"")))</f>
        <v/>
      </c>
      <c r="CR333" s="6927"/>
      <c r="CS333" s="1674"/>
      <c r="CT333" s="220">
        <f>IF(CO333="",IF(AND(CE333="",CF333=""),"",IF(CF333="",IF(DQ333&gt;1,ROUND(DQ333*CE333,3),CE333),IF(DQ333&gt;1,ROUND(DQ333*CF333,3),CF333))),IF(AND(CE333="",CF333=""),"",IF(CF333="",IF(DQ333&gt;1,ROUND(DQ333*CE333*(1/(CO333)),3),CE333*(1/(CO333))),IF(DQ333&gt;1,ROUND(DQ333*CF333*(1/(CO333)),3),CF333*(1/(CO333))))))</f>
        <v/>
      </c>
      <c r="CU333" s="224">
        <f>BY333</f>
        <v/>
      </c>
      <c r="CV333" s="237">
        <f>BZ333</f>
        <v/>
      </c>
      <c r="CW333" s="237">
        <f>CA333</f>
        <v/>
      </c>
      <c r="CX333" s="224">
        <f>CC333</f>
        <v/>
      </c>
      <c r="CY333" s="237">
        <f>CD333</f>
        <v/>
      </c>
      <c r="CZ333" s="7474">
        <f>IF(COUNTIF(Overview!K12:K14,TRUE)&gt;0,1.6,IF(COUNTIF(Overview!L12:L14,TRUE)&gt;0,8,0))</f>
        <v/>
      </c>
      <c r="DA333" s="1788"/>
      <c r="DB333" s="7483"/>
      <c r="DC333" s="844">
        <f>IF(CT333="","",IF(CT333&gt;CZ333,"Fail","Pass"))</f>
        <v/>
      </c>
      <c r="DD333" s="402"/>
      <c r="DE333" s="1565">
        <f>MyTimestamp(DC333)</f>
        <v/>
      </c>
      <c r="DF333" s="1531">
        <f>IF(COUNT(CE333:CH333)=1,15,IF(COUNT(CE333:CH333)=0,0,30))</f>
        <v/>
      </c>
      <c r="DG333" s="1532">
        <f>IF(DF333=0,0,2)</f>
        <v/>
      </c>
      <c r="DH333" s="1866"/>
      <c r="DI333" s="1866"/>
      <c r="DJ333" s="1863"/>
      <c r="DK333" s="1789"/>
      <c r="DL333" s="1574">
        <f>10^(CN333/20)*100-100</f>
        <v/>
      </c>
      <c r="DM333" s="777"/>
      <c r="DN333" s="814"/>
      <c r="DO333" s="777">
        <f>IF(DM333="","",10^(DM333/10))</f>
        <v/>
      </c>
      <c r="DP333" s="777">
        <f>IF(ISNUMBER(DN333)=FALSE,"",10^(DN333/10))</f>
        <v/>
      </c>
      <c r="DQ333" s="1578">
        <f>IF(AND(ISNUMBER(DO333),ISNUMBER(DP333)),IF(DO333/DP333&gt;1,ROUND((DO333)/DP333,3),1),1)</f>
        <v/>
      </c>
      <c r="DR333" s="1541"/>
      <c r="DS333" s="1541"/>
      <c r="DT333" s="1541"/>
      <c r="DU333" s="1541"/>
      <c r="DV333" s="1541"/>
      <c r="DW333" s="1541"/>
      <c r="DX333" s="1541"/>
      <c r="DY333" s="1541"/>
      <c r="DZ333" s="1541"/>
      <c r="EA333" s="1541"/>
      <c r="EB333" s="1541"/>
      <c r="EC333" s="1541"/>
      <c r="ED333" s="1541"/>
      <c r="EE333" s="1541"/>
      <c r="EF333" s="1541"/>
      <c r="EG333" s="1541"/>
      <c r="EH333" s="1541"/>
      <c r="EI333" s="1541"/>
      <c r="EJ333" s="1541"/>
      <c r="EK333" s="1541"/>
      <c r="EL333" s="1541"/>
      <c r="EM333" s="1541"/>
      <c r="EN333" s="1541"/>
      <c r="EO333" s="1541"/>
      <c r="EP333" s="1541"/>
      <c r="EQ333" s="1541"/>
      <c r="ER333" s="1541"/>
      <c r="ES333" s="1541"/>
      <c r="ET333" s="1541"/>
      <c r="EU333" s="1541"/>
      <c r="EV333" s="1541"/>
    </row>
    <row r="334" ht="12.75" x14ac:dyDescent="0.2">
      <c r="A334" s="1541"/>
      <c r="B334" s="1541"/>
      <c r="C334"/>
      <c r="D334" s="1486"/>
      <c r="E334" s="1486"/>
      <c r="F334" s="672" t="inlineStr">
        <is>
          <t>5.3</t>
        </is>
      </c>
      <c r="G334" s="1497"/>
      <c r="H334" s="130">
        <f>BV334</f>
        <v/>
      </c>
      <c r="I334" s="130">
        <f>BW334</f>
        <v/>
      </c>
      <c r="J334" s="1299" t="inlineStr">
        <is>
          <t>LTE</t>
        </is>
      </c>
      <c r="K334" s="1299" t="inlineStr">
        <is>
          <t>FDD1</t>
        </is>
      </c>
      <c r="L334" s="115"/>
      <c r="M334" s="130">
        <v>10</v>
      </c>
      <c r="N334" s="119" t="inlineStr">
        <is>
          <t>QPSK</t>
        </is>
      </c>
      <c r="O334" s="131"/>
      <c r="P334" s="6597"/>
      <c r="Q334" s="131">
        <v>1</v>
      </c>
      <c r="R334" s="131">
        <v>0</v>
      </c>
      <c r="S334" s="130"/>
      <c r="T334" s="130">
        <v>18300</v>
      </c>
      <c r="U334" s="6593">
        <v>1950</v>
      </c>
      <c r="V334" s="119"/>
      <c r="W334" s="1305"/>
      <c r="X334" s="119"/>
      <c r="Y334" s="119"/>
      <c r="Z334" s="119"/>
      <c r="AA334" s="115"/>
      <c r="AB334" s="115"/>
      <c r="AC334" s="1300">
        <f>IF(OR(BX334="Close to Ear",BX334="Close to Head"),"Head",IF(BX334="Extremity","Extremity","Body"))</f>
        <v/>
      </c>
      <c r="AD334" s="1301">
        <f>CA334</f>
        <v/>
      </c>
      <c r="AE334" s="1299">
        <f>CB334</f>
        <v/>
      </c>
      <c r="AF334" s="115"/>
      <c r="AG334" s="1302">
        <f>IF(OR(AZ334="",BA334=""),"N/A",IF(DC334="Pass","P","F"))</f>
        <v/>
      </c>
      <c r="AH334" s="129"/>
      <c r="AI334" s="129"/>
      <c r="AJ334" s="129"/>
      <c r="AK334" s="119"/>
      <c r="AL334" s="115"/>
      <c r="AM334" s="119"/>
      <c r="AN334" s="119"/>
      <c r="AO334" s="692"/>
      <c r="AP334" s="692"/>
      <c r="AQ334" s="692"/>
      <c r="AR334" s="692"/>
      <c r="AS334" s="692"/>
      <c r="AT334" s="1303">
        <f>IF(AC334="Extremity",IF(CG334="","",CG334),"")</f>
        <v/>
      </c>
      <c r="AU334" s="1303">
        <f>IF(AC334="Extremity",IF(CH334="","",CH334),"")</f>
        <v/>
      </c>
      <c r="AV334" s="1304">
        <f>IF(AC334="Extremity","",IF(CE334="","",CE334))</f>
        <v/>
      </c>
      <c r="AW334" s="1304">
        <f>IF(AD334="Extremity","",IF(CF334="","",CF334))</f>
        <v/>
      </c>
      <c r="AX334" s="1305">
        <f>DL334</f>
        <v/>
      </c>
      <c r="AY334" s="1305">
        <f>DQ334</f>
        <v/>
      </c>
      <c r="AZ334" s="3377">
        <f>IF(AC334="Extremity",IF(DA334="","",DA334),"")</f>
        <v/>
      </c>
      <c r="BA334" s="3378">
        <f>IF(AC334="Extremity","",IF(CT334="","",CT334))</f>
        <v/>
      </c>
      <c r="BB334" s="1305">
        <f>IF(AC334="Extremity",IF(DB334="","",DB334),"")</f>
        <v/>
      </c>
      <c r="BC334" s="1304">
        <f>IF(AC334="Extremity","",IF(CZ334="","",CZ334))</f>
        <v/>
      </c>
      <c r="BD334" s="1305">
        <f>DD334</f>
        <v/>
      </c>
      <c r="BE334" s="132">
        <f>DE334</f>
        <v/>
      </c>
      <c r="BF334" s="133">
        <f>DF334*60</f>
        <v/>
      </c>
      <c r="BG334" s="121">
        <f>BE334</f>
        <v/>
      </c>
      <c r="BH334" s="133">
        <f>DG334*60</f>
        <v/>
      </c>
      <c r="BI334" s="133">
        <f>DH334</f>
        <v/>
      </c>
      <c r="BJ334" s="117"/>
      <c r="BK334" s="812">
        <f>Overview!$E$7</f>
        <v/>
      </c>
      <c r="BL334" s="117"/>
      <c r="BM334" s="834">
        <f>DI334</f>
        <v/>
      </c>
      <c r="BN334" s="812">
        <f>Overview!$P$153</f>
        <v/>
      </c>
      <c r="BO334" s="117"/>
      <c r="BP334" s="117"/>
      <c r="BQ334" s="115"/>
      <c r="BR334" s="1478"/>
      <c r="BS334" s="1541"/>
      <c r="BT334" s="1864" t="inlineStr">
        <is>
          <t>LTE</t>
        </is>
      </c>
      <c r="BU334" s="1828" t="inlineStr">
        <is>
          <t>FDD1</t>
        </is>
      </c>
      <c r="BV334" s="906">
        <f>Overview!$H$30</f>
        <v/>
      </c>
      <c r="BW334" s="1865"/>
      <c r="BX334" s="1828" t="inlineStr">
        <is>
          <t>Close to ear</t>
        </is>
      </c>
      <c r="BY334" s="730"/>
      <c r="BZ334" s="1828">
        <f>IF(COUNT('Conducted LTE'!$AH$3:$AH$170)=0,10,INDEX('Conducted LTE'!$M$3:$M$170,MATCH(MAX('Conducted LTE'!$AH$3:$AH$170),'Conducted LTE'!$AH$3:$AH$170,0)))</f>
        <v>10</v>
      </c>
      <c r="CA334" s="873" t="str">
        <f>CA333</f>
        <v>TBD</v>
      </c>
      <c r="CB334" s="200">
        <v>0</v>
      </c>
      <c r="CC334" s="730">
        <f>IF(COUNT('Conducted LTE'!$AH$3:$AH$170)=0,18300,INDEX('Conducted LTE'!$T$3:$T$170,MATCH(MAX('Conducted LTE'!$AH$3:$AH$170),'Conducted LTE'!$AH$3:$AH$170,0)))</f>
        <v>18300</v>
      </c>
      <c r="CD334" s="730">
        <f>IF(COUNT('Conducted LTE'!$AH$3:$AH$170)=0,1950,INDEX('Conducted LTE'!$U$3:$U$170,MATCH(MAX('Conducted LTE'!$AH$3:$AH$170),'Conducted LTE'!$AH$3:$AH$170,0)))</f>
        <v>1950</v>
      </c>
      <c r="CE334" s="7234"/>
      <c r="CF334" s="7234"/>
      <c r="CG334" s="6706"/>
      <c r="CH334" s="6706"/>
      <c r="CI334" s="225">
        <f>BY334</f>
        <v/>
      </c>
      <c r="CJ334" s="237">
        <f>BZ334</f>
        <v/>
      </c>
      <c r="CK334" s="223">
        <f>CA334</f>
        <v/>
      </c>
      <c r="CL334" s="237">
        <f>CC334</f>
        <v/>
      </c>
      <c r="CM334" s="237">
        <f>CD334</f>
        <v/>
      </c>
      <c r="CN334" s="1527"/>
      <c r="CO334" s="1579"/>
      <c r="CP334" s="7214">
        <f>IF(CF334=""," ",IF(ABS(CE334-CF334)&lt;=0.1,"Valid","Not valid"))</f>
        <v/>
      </c>
      <c r="CQ334" s="1674">
        <f> IF(CE334="","",IF(AND(CE334&lt;&gt;"",CF334=""),IF(CE334&gt;=0.8,"Medir+Sig Max","No"),IF(CF334&lt;&gt;"",IF(CF334&gt;=0.8,"Medir+Sig Max","No"),"")))</f>
        <v/>
      </c>
      <c r="CR334" s="6927"/>
      <c r="CS334" s="1674"/>
      <c r="CT334" s="220">
        <f>IF(CO334="",IF(AND(CE334="",CF334=""),"",IF(CF334="",IF(DQ334&gt;1,ROUND(DQ334*CE334,3),CE334),IF(DQ334&gt;1,ROUND(DQ334*CF334,3),CF334))),IF(AND(CE334="",CF334=""),"",IF(CF334="",IF(DQ334&gt;1,ROUND(DQ334*CE334*(1/(CO334)),3),CE334*(1/(CO334))),IF(DQ334&gt;1,ROUND(DQ334*CF334*(1/(CO334)),3),CF334*(1/(CO334))))))</f>
        <v/>
      </c>
      <c r="CU334" s="224">
        <f>BY334</f>
        <v/>
      </c>
      <c r="CV334" s="237">
        <f>BZ334</f>
        <v/>
      </c>
      <c r="CW334" s="237">
        <f>CA334</f>
        <v/>
      </c>
      <c r="CX334" s="224">
        <f>CC334</f>
        <v/>
      </c>
      <c r="CY334" s="237">
        <f>CD334</f>
        <v/>
      </c>
      <c r="CZ334" s="7474">
        <f>IF(COUNTIF(Overview!K12:K14,TRUE)&gt;0,1.6,IF(COUNTIF(Overview!L12:L14,TRUE)&gt;0,8,0))</f>
        <v/>
      </c>
      <c r="DA334" s="1788"/>
      <c r="DB334" s="7483"/>
      <c r="DC334" s="844">
        <f>IF(CT334="","",IF(CT334&gt;CZ334,"Fail","Pass"))</f>
        <v/>
      </c>
      <c r="DD334" s="402"/>
      <c r="DE334" s="1565">
        <f>MyTimestamp(DC334)</f>
        <v/>
      </c>
      <c r="DF334" s="1531">
        <f>IF(COUNT(CE334:CH334)=1,15,IF(COUNT(CE334:CH334)=0,0,30))</f>
        <v/>
      </c>
      <c r="DG334" s="1532">
        <f>IF(DF334=0,0,2)</f>
        <v/>
      </c>
      <c r="DH334" s="1866"/>
      <c r="DI334" s="1866"/>
      <c r="DJ334" s="1863"/>
      <c r="DK334" s="1789"/>
      <c r="DL334" s="1574">
        <f>10^(CN334/20)*100-100</f>
        <v/>
      </c>
      <c r="DM334" s="777"/>
      <c r="DN334" s="730"/>
      <c r="DO334" s="777">
        <f>IF(DM334="","",10^(DM334/10))</f>
        <v/>
      </c>
      <c r="DP334" s="777">
        <f>IF(ISNUMBER(DN334)=FALSE,"",10^(DN334/10))</f>
        <v/>
      </c>
      <c r="DQ334" s="1578">
        <f>IF(AND(ISNUMBER(DO334),ISNUMBER(DP334)),IF(DO334/DP334&gt;1,ROUND((DO334)/DP334,3),1),1)</f>
        <v/>
      </c>
      <c r="DR334" s="1541"/>
      <c r="DS334" s="1541"/>
      <c r="DT334" s="1541"/>
      <c r="DU334" s="1541"/>
      <c r="DV334" s="1541"/>
      <c r="DW334" s="1541"/>
      <c r="DX334" s="1541"/>
      <c r="DY334" s="1541"/>
      <c r="DZ334" s="1541"/>
      <c r="EA334" s="1541"/>
      <c r="EB334" s="1541"/>
      <c r="EC334" s="1541"/>
      <c r="ED334" s="1541"/>
      <c r="EE334" s="1541"/>
      <c r="EF334" s="1541"/>
      <c r="EG334" s="1541"/>
      <c r="EH334" s="1541"/>
      <c r="EI334" s="1541"/>
      <c r="EJ334" s="1541"/>
      <c r="EK334" s="1541"/>
      <c r="EL334" s="1541"/>
      <c r="EM334" s="1541"/>
      <c r="EN334" s="1541"/>
      <c r="EO334" s="1541"/>
      <c r="EP334" s="1541"/>
      <c r="EQ334" s="1541"/>
      <c r="ER334" s="1541"/>
      <c r="ES334" s="1541"/>
      <c r="ET334" s="1541"/>
      <c r="EU334" s="1541"/>
      <c r="EV334" s="1541"/>
    </row>
    <row r="335" ht="12.75" x14ac:dyDescent="0.2">
      <c r="A335" s="1541"/>
      <c r="B335" s="1541"/>
      <c r="C335"/>
      <c r="D335" s="1486"/>
      <c r="E335" s="1486"/>
      <c r="F335" s="672" t="inlineStr">
        <is>
          <t>5.3</t>
        </is>
      </c>
      <c r="G335" s="1497"/>
      <c r="H335" s="130">
        <f>BV335</f>
        <v/>
      </c>
      <c r="I335" s="130">
        <f>BW335</f>
        <v/>
      </c>
      <c r="J335" s="1299" t="inlineStr">
        <is>
          <t>LTE</t>
        </is>
      </c>
      <c r="K335" s="1299" t="inlineStr">
        <is>
          <t>FDD1</t>
        </is>
      </c>
      <c r="L335" s="115"/>
      <c r="M335" s="130">
        <v>10</v>
      </c>
      <c r="N335" s="119" t="inlineStr">
        <is>
          <t>QPSK</t>
        </is>
      </c>
      <c r="O335" s="131"/>
      <c r="P335" s="6597"/>
      <c r="Q335" s="131">
        <v>1</v>
      </c>
      <c r="R335" s="131">
        <v>0</v>
      </c>
      <c r="S335" s="130"/>
      <c r="T335" s="130">
        <v>18300</v>
      </c>
      <c r="U335" s="6593">
        <v>1950</v>
      </c>
      <c r="V335" s="119"/>
      <c r="W335" s="1305"/>
      <c r="X335" s="119"/>
      <c r="Y335" s="119"/>
      <c r="Z335" s="119"/>
      <c r="AA335" s="115"/>
      <c r="AB335" s="115"/>
      <c r="AC335" s="1300">
        <f>IF(OR(BX335="Close to Ear",BX335="Close to Head"),"Head",IF(BX335="Extremity","Extremity","Body"))</f>
        <v/>
      </c>
      <c r="AD335" s="1301">
        <f>CA335</f>
        <v/>
      </c>
      <c r="AE335" s="1299">
        <f>CB335</f>
        <v/>
      </c>
      <c r="AF335" s="115"/>
      <c r="AG335" s="1302">
        <f>IF(OR(AZ335="",BA335=""),"N/A",IF(DC335="Pass","P","F"))</f>
        <v/>
      </c>
      <c r="AH335" s="129"/>
      <c r="AI335" s="129"/>
      <c r="AJ335" s="129"/>
      <c r="AK335" s="119"/>
      <c r="AL335" s="115"/>
      <c r="AM335" s="119"/>
      <c r="AN335" s="119"/>
      <c r="AO335" s="692"/>
      <c r="AP335" s="692"/>
      <c r="AQ335" s="692"/>
      <c r="AR335" s="692"/>
      <c r="AS335" s="692"/>
      <c r="AT335" s="1303">
        <f>IF(AC335="Extremity",IF(CG335="","",CG335),"")</f>
        <v/>
      </c>
      <c r="AU335" s="1303">
        <f>IF(AC335="Extremity",IF(CH335="","",CH335),"")</f>
        <v/>
      </c>
      <c r="AV335" s="1304">
        <f>IF(AC335="Extremity","",IF(CE335="","",CE335))</f>
        <v/>
      </c>
      <c r="AW335" s="1304">
        <f>IF(AD335="Extremity","",IF(CF335="","",CF335))</f>
        <v/>
      </c>
      <c r="AX335" s="1305">
        <f>DL335</f>
        <v/>
      </c>
      <c r="AY335" s="1305">
        <f>DQ335</f>
        <v/>
      </c>
      <c r="AZ335" s="3377">
        <f>IF(AC335="Extremity",IF(DA335="","",DA335),"")</f>
        <v/>
      </c>
      <c r="BA335" s="3378">
        <f>IF(AC335="Extremity","",IF(CT335="","",CT335))</f>
        <v/>
      </c>
      <c r="BB335" s="1305">
        <f>IF(AC335="Extremity",IF(DB335="","",DB335),"")</f>
        <v/>
      </c>
      <c r="BC335" s="1304">
        <f>IF(AC335="Extremity","",IF(CZ335="","",CZ335))</f>
        <v/>
      </c>
      <c r="BD335" s="1305">
        <f>DD335</f>
        <v/>
      </c>
      <c r="BE335" s="132">
        <f>DE335</f>
        <v/>
      </c>
      <c r="BF335" s="133">
        <f>DF335*60</f>
        <v/>
      </c>
      <c r="BG335" s="121">
        <f>BE335</f>
        <v/>
      </c>
      <c r="BH335" s="133">
        <f>DG335*60</f>
        <v/>
      </c>
      <c r="BI335" s="133">
        <f>DH335</f>
        <v/>
      </c>
      <c r="BJ335" s="117"/>
      <c r="BK335" s="812">
        <f>Overview!$E$7</f>
        <v/>
      </c>
      <c r="BL335" s="117"/>
      <c r="BM335" s="834">
        <f>DI335</f>
        <v/>
      </c>
      <c r="BN335" s="812">
        <f>Overview!$P$153</f>
        <v/>
      </c>
      <c r="BO335" s="117"/>
      <c r="BP335" s="117"/>
      <c r="BQ335" s="115"/>
      <c r="BR335" s="1478"/>
      <c r="BS335" s="1541"/>
      <c r="BT335" s="1864" t="inlineStr">
        <is>
          <t>LTE</t>
        </is>
      </c>
      <c r="BU335" s="1828" t="inlineStr">
        <is>
          <t>FDD1</t>
        </is>
      </c>
      <c r="BV335" s="906">
        <f>Overview!$H$30</f>
        <v/>
      </c>
      <c r="BW335" s="1865"/>
      <c r="BX335" s="1828" t="inlineStr">
        <is>
          <t>Close to ear</t>
        </is>
      </c>
      <c r="BY335" s="815"/>
      <c r="BZ335" s="1828">
        <f>IF(COUNT('Conducted LTE'!$AH$3:$AH$170)=0,10,INDEX('Conducted LTE'!$M$3:$M$170,MATCH(MAX('Conducted LTE'!$AH$3:$AH$170),'Conducted LTE'!$AH$3:$AH$170,0)))</f>
        <v>10</v>
      </c>
      <c r="CA335" s="874" t="str">
        <f>CA334</f>
        <v>TBD</v>
      </c>
      <c r="CB335" s="201">
        <v>0</v>
      </c>
      <c r="CC335" s="815">
        <f>IF(COUNT('Conducted LTE'!$AH$3:$AH$170)=0,18300,INDEX('Conducted LTE'!$T$3:$T$170,MATCH(MAX('Conducted LTE'!$AH$3:$AH$170),'Conducted LTE'!$AH$3:$AH$170,0)))</f>
        <v>18300</v>
      </c>
      <c r="CD335" s="815">
        <f>IF(COUNT('Conducted LTE'!$AH$3:$AH$170)=0,1950,INDEX('Conducted LTE'!$U$3:$U$170,MATCH(MAX('Conducted LTE'!$AH$3:$AH$170),'Conducted LTE'!$AH$3:$AH$170,0)))</f>
        <v>1950</v>
      </c>
      <c r="CE335" s="7234"/>
      <c r="CF335" s="7234"/>
      <c r="CG335" s="6706"/>
      <c r="CH335" s="6706"/>
      <c r="CI335" s="225">
        <f>BY335</f>
        <v/>
      </c>
      <c r="CJ335" s="237">
        <f>BZ335</f>
        <v/>
      </c>
      <c r="CK335" s="223">
        <f>CA335</f>
        <v/>
      </c>
      <c r="CL335" s="237">
        <f>CC335</f>
        <v/>
      </c>
      <c r="CM335" s="237">
        <f>CD335</f>
        <v/>
      </c>
      <c r="CN335" s="1527"/>
      <c r="CO335" s="1579"/>
      <c r="CP335" s="7214">
        <f>IF(CF335=""," ",IF(ABS(CE335-CF335)&lt;=0.1,"Valid","Not valid"))</f>
        <v/>
      </c>
      <c r="CQ335" s="1674">
        <f> IF(CE335="","",IF(AND(CE335&lt;&gt;"",CF335=""),IF(CE335&gt;=0.8,"Medir+Sig Max","No"),IF(CF335&lt;&gt;"",IF(CF335&gt;=0.8,"Medir+Sig Max","No"),"")))</f>
        <v/>
      </c>
      <c r="CR335" s="6927"/>
      <c r="CS335" s="1674"/>
      <c r="CT335" s="220">
        <f>IF(CO335="",IF(AND(CE335="",CF335=""),"",IF(CF335="",IF(DQ335&gt;1,ROUND(DQ335*CE335,3),CE335),IF(DQ335&gt;1,ROUND(DQ335*CF335,3),CF335))),IF(AND(CE335="",CF335=""),"",IF(CF335="",IF(DQ335&gt;1,ROUND(DQ335*CE335*(1/(CO335)),3),CE335*(1/(CO335))),IF(DQ335&gt;1,ROUND(DQ335*CF335*(1/(CO335)),3),CF335*(1/(CO335))))))</f>
        <v/>
      </c>
      <c r="CU335" s="224">
        <f>BY335</f>
        <v/>
      </c>
      <c r="CV335" s="237">
        <f>BZ335</f>
        <v/>
      </c>
      <c r="CW335" s="237">
        <f>CA335</f>
        <v/>
      </c>
      <c r="CX335" s="224">
        <f>CC335</f>
        <v/>
      </c>
      <c r="CY335" s="237">
        <f>CD335</f>
        <v/>
      </c>
      <c r="CZ335" s="7474">
        <f>IF(COUNTIF(Overview!K12:K14,TRUE)&gt;0,1.6,IF(COUNTIF(Overview!L12:L14,TRUE)&gt;0,8,0))</f>
        <v/>
      </c>
      <c r="DA335" s="1788"/>
      <c r="DB335" s="7483"/>
      <c r="DC335" s="844">
        <f>IF(CT335="","",IF(CT335&gt;CZ335,"Fail","Pass"))</f>
        <v/>
      </c>
      <c r="DD335" s="402"/>
      <c r="DE335" s="1565">
        <f>MyTimestamp(DC335)</f>
        <v/>
      </c>
      <c r="DF335" s="1531">
        <f>IF(COUNT(CE335:CH335)=1,15,IF(COUNT(CE335:CH335)=0,0,30))</f>
        <v/>
      </c>
      <c r="DG335" s="1532">
        <f>IF(DF335=0,0,2)</f>
        <v/>
      </c>
      <c r="DH335" s="1866"/>
      <c r="DI335" s="1866"/>
      <c r="DJ335" s="1863"/>
      <c r="DK335" s="1789"/>
      <c r="DL335" s="1574">
        <f>10^(CN335/20)*100-100</f>
        <v/>
      </c>
      <c r="DM335" s="777"/>
      <c r="DN335" s="815"/>
      <c r="DO335" s="777">
        <f>IF(DM335="","",10^(DM335/10))</f>
        <v/>
      </c>
      <c r="DP335" s="777">
        <f>IF(ISNUMBER(DN335)=FALSE,"",10^(DN335/10))</f>
        <v/>
      </c>
      <c r="DQ335" s="1578">
        <f>IF(AND(ISNUMBER(DO335),ISNUMBER(DP335)),IF(DO335/DP335&gt;1,ROUND((DO335)/DP335,3),1),1)</f>
        <v/>
      </c>
      <c r="DR335" s="1541"/>
      <c r="DS335" s="1541"/>
      <c r="DT335" s="1541"/>
      <c r="DU335" s="1541"/>
      <c r="DV335" s="1541"/>
      <c r="DW335" s="1541"/>
      <c r="DX335" s="1541"/>
      <c r="DY335" s="1541"/>
      <c r="DZ335" s="1541"/>
      <c r="EA335" s="1541"/>
      <c r="EB335" s="1541"/>
      <c r="EC335" s="1541"/>
      <c r="ED335" s="1541"/>
      <c r="EE335" s="1541"/>
      <c r="EF335" s="1541"/>
      <c r="EG335" s="1541"/>
      <c r="EH335" s="1541"/>
      <c r="EI335" s="1541"/>
      <c r="EJ335" s="1541"/>
      <c r="EK335" s="1541"/>
      <c r="EL335" s="1541"/>
      <c r="EM335" s="1541"/>
      <c r="EN335" s="1541"/>
      <c r="EO335" s="1541"/>
      <c r="EP335" s="1541"/>
      <c r="EQ335" s="1541"/>
      <c r="ER335" s="1541"/>
      <c r="ES335" s="1541"/>
      <c r="ET335" s="1541"/>
      <c r="EU335" s="1541"/>
      <c r="EV335" s="1541"/>
    </row>
    <row r="336" ht="12.75" x14ac:dyDescent="0.2">
      <c r="A336" s="1541"/>
      <c r="B336" s="1541"/>
      <c r="C336"/>
      <c r="D336" s="1486"/>
      <c r="E336" s="1486"/>
      <c r="F336" s="672" t="inlineStr">
        <is>
          <t>5.3</t>
        </is>
      </c>
      <c r="G336" s="1497"/>
      <c r="H336" s="130">
        <f>BV336</f>
        <v/>
      </c>
      <c r="I336" s="130">
        <f>BW336</f>
        <v/>
      </c>
      <c r="J336" s="1299" t="inlineStr">
        <is>
          <t>LTE</t>
        </is>
      </c>
      <c r="K336" s="1299" t="inlineStr">
        <is>
          <t>FDD1</t>
        </is>
      </c>
      <c r="L336" s="115"/>
      <c r="M336" s="130">
        <v>10</v>
      </c>
      <c r="N336" s="119" t="inlineStr">
        <is>
          <t>QPSK</t>
        </is>
      </c>
      <c r="O336" s="131"/>
      <c r="P336" s="6597"/>
      <c r="Q336" s="131">
        <v>1</v>
      </c>
      <c r="R336" s="131">
        <v>0</v>
      </c>
      <c r="S336" s="130"/>
      <c r="T336" s="130">
        <v>18300</v>
      </c>
      <c r="U336" s="6593">
        <v>1950</v>
      </c>
      <c r="V336" s="119"/>
      <c r="W336" s="1305"/>
      <c r="X336" s="119"/>
      <c r="Y336" s="119"/>
      <c r="Z336" s="119"/>
      <c r="AA336" s="115"/>
      <c r="AB336" s="115"/>
      <c r="AC336" s="1300">
        <f>IF(OR(BX336="Close to Ear",BX336="Close to Head"),"Head",IF(BX336="Extremity","Extremity","Body"))</f>
        <v/>
      </c>
      <c r="AD336" s="1301">
        <f>CA336</f>
        <v/>
      </c>
      <c r="AE336" s="1299">
        <f>CB336</f>
        <v/>
      </c>
      <c r="AF336" s="115"/>
      <c r="AG336" s="1302">
        <f>IF(OR(AZ336="",BA336=""),"N/A",IF(DC336="Pass","P","F"))</f>
        <v/>
      </c>
      <c r="AH336" s="129"/>
      <c r="AI336" s="129"/>
      <c r="AJ336" s="129"/>
      <c r="AK336" s="119"/>
      <c r="AL336" s="115"/>
      <c r="AM336" s="119"/>
      <c r="AN336" s="119"/>
      <c r="AO336" s="692"/>
      <c r="AP336" s="692"/>
      <c r="AQ336" s="692"/>
      <c r="AR336" s="692"/>
      <c r="AS336" s="692"/>
      <c r="AT336" s="1303">
        <f>IF(AC336="Extremity",IF(CG336="","",CG336),"")</f>
        <v/>
      </c>
      <c r="AU336" s="1303">
        <f>IF(AC336="Extremity",IF(CH336="","",CH336),"")</f>
        <v/>
      </c>
      <c r="AV336" s="1304">
        <f>IF(AC336="Extremity","",IF(CE336="","",CE336))</f>
        <v/>
      </c>
      <c r="AW336" s="1304">
        <f>IF(AD336="Extremity","",IF(CF336="","",CF336))</f>
        <v/>
      </c>
      <c r="AX336" s="1305">
        <f>DL336</f>
        <v/>
      </c>
      <c r="AY336" s="1305">
        <f>DQ336</f>
        <v/>
      </c>
      <c r="AZ336" s="3377">
        <f>IF(AC336="Extremity",IF(DA336="","",DA336),"")</f>
        <v/>
      </c>
      <c r="BA336" s="3378">
        <f>IF(AC336="Extremity","",IF(CT336="","",CT336))</f>
        <v/>
      </c>
      <c r="BB336" s="1305">
        <f>IF(AC336="Extremity",IF(DB336="","",DB336),"")</f>
        <v/>
      </c>
      <c r="BC336" s="1304">
        <f>IF(AC336="Extremity","",IF(CZ336="","",CZ336))</f>
        <v/>
      </c>
      <c r="BD336" s="1305">
        <f>DD336</f>
        <v/>
      </c>
      <c r="BE336" s="132">
        <f>DE336</f>
        <v/>
      </c>
      <c r="BF336" s="133">
        <f>DF336*60</f>
        <v/>
      </c>
      <c r="BG336" s="121">
        <f>BE336</f>
        <v/>
      </c>
      <c r="BH336" s="133">
        <f>DG336*60</f>
        <v/>
      </c>
      <c r="BI336" s="133">
        <f>DH336</f>
        <v/>
      </c>
      <c r="BJ336" s="117"/>
      <c r="BK336" s="812">
        <f>Overview!$E$7</f>
        <v/>
      </c>
      <c r="BL336" s="117"/>
      <c r="BM336" s="834">
        <f>DI336</f>
        <v/>
      </c>
      <c r="BN336" s="812">
        <f>Overview!$P$153</f>
        <v/>
      </c>
      <c r="BO336" s="117"/>
      <c r="BP336" s="117"/>
      <c r="BQ336" s="115"/>
      <c r="BR336" s="1478"/>
      <c r="BS336" s="1541"/>
      <c r="BT336" s="1864" t="inlineStr">
        <is>
          <t>LTE</t>
        </is>
      </c>
      <c r="BU336" s="1828" t="inlineStr">
        <is>
          <t>FDD1</t>
        </is>
      </c>
      <c r="BV336" s="906">
        <f>Overview!$H$30</f>
        <v/>
      </c>
      <c r="BW336" s="1865"/>
      <c r="BX336" s="1828" t="inlineStr">
        <is>
          <t>Close to ear</t>
        </is>
      </c>
      <c r="BY336" s="7306"/>
      <c r="BZ336" s="1828">
        <f>IF(COUNT('Conducted LTE'!$AH$3:$AH$170)=0,10,INDEX('Conducted LTE'!$M$3:$M$170,MATCH(MAX('Conducted LTE'!$AH$3:$AH$170),'Conducted LTE'!$AH$3:$AH$170,0)))</f>
        <v>10</v>
      </c>
      <c r="CA336" s="1032" t="str">
        <f>CA335</f>
        <v>TBD</v>
      </c>
      <c r="CB336" s="202">
        <v>0</v>
      </c>
      <c r="CC336" s="776">
        <f>IF(COUNT('Conducted LTE'!$AH$3:$AH$170)=0,18300,INDEX('Conducted LTE'!$T$3:$T$170,MATCH(MAX('Conducted LTE'!$AH$3:$AH$170),'Conducted LTE'!$AH$3:$AH$170,0)))</f>
        <v>18300</v>
      </c>
      <c r="CD336" s="776">
        <f>IF(COUNT('Conducted LTE'!$AH$3:$AH$170)=0,1950,INDEX('Conducted LTE'!$U$3:$U$170,MATCH(MAX('Conducted LTE'!$AH$3:$AH$170),'Conducted LTE'!$AH$3:$AH$170,0)))</f>
        <v>1950</v>
      </c>
      <c r="CE336" s="7234"/>
      <c r="CF336" s="7234"/>
      <c r="CG336" s="6706"/>
      <c r="CH336" s="6706"/>
      <c r="CI336" s="225">
        <f>BY336</f>
        <v/>
      </c>
      <c r="CJ336" s="237">
        <f>BZ336</f>
        <v/>
      </c>
      <c r="CK336" s="223">
        <f>CA336</f>
        <v/>
      </c>
      <c r="CL336" s="237">
        <f>CC336</f>
        <v/>
      </c>
      <c r="CM336" s="237">
        <f>CD336</f>
        <v/>
      </c>
      <c r="CN336" s="1527"/>
      <c r="CO336" s="1579"/>
      <c r="CP336" s="7214">
        <f>IF(CF336=""," ",IF(ABS(CE336-CF336)&lt;=0.1,"Valid","Not valid"))</f>
        <v/>
      </c>
      <c r="CQ336" s="1674">
        <f> IF(CE336="","",IF(AND(CE336&lt;&gt;"",CF336=""),IF(CE336&gt;=0.8,"Medir+Sig Max","No"),IF(CF336&lt;&gt;"",IF(CF336&gt;=0.8,"Medir+Sig Max","No"),"")))</f>
        <v/>
      </c>
      <c r="CR336" s="6927"/>
      <c r="CS336" s="1674"/>
      <c r="CT336" s="220">
        <f>IF(CO336="",IF(AND(CE336="",CF336=""),"",IF(CF336="",IF(DQ336&gt;1,ROUND(DQ336*CE336,3),CE336),IF(DQ336&gt;1,ROUND(DQ336*CF336,3),CF336))),IF(AND(CE336="",CF336=""),"",IF(CF336="",IF(DQ336&gt;1,ROUND(DQ336*CE336*(1/(CO336)),3),CE336*(1/(CO336))),IF(DQ336&gt;1,ROUND(DQ336*CF336*(1/(CO336)),3),CF336*(1/(CO336))))))</f>
        <v/>
      </c>
      <c r="CU336" s="224">
        <f>BY336</f>
        <v/>
      </c>
      <c r="CV336" s="237">
        <f>BZ336</f>
        <v/>
      </c>
      <c r="CW336" s="237">
        <f>CA336</f>
        <v/>
      </c>
      <c r="CX336" s="224">
        <f>CC336</f>
        <v/>
      </c>
      <c r="CY336" s="237">
        <f>CD336</f>
        <v/>
      </c>
      <c r="CZ336" s="7474">
        <f>IF(COUNTIF(Overview!K12:K14,TRUE)&gt;0,1.6,IF(COUNTIF(Overview!L12:L14,TRUE)&gt;0,8,0))</f>
        <v/>
      </c>
      <c r="DA336" s="1788"/>
      <c r="DB336" s="7483"/>
      <c r="DC336" s="844">
        <f>IF(CT336="","",IF(CT336&gt;CZ336,"Fail","Pass"))</f>
        <v/>
      </c>
      <c r="DD336" s="402"/>
      <c r="DE336" s="1565">
        <f>MyTimestamp(DC336)</f>
        <v/>
      </c>
      <c r="DF336" s="1531">
        <f>IF(COUNT(CE336:CH336)=1,15,IF(COUNT(CE336:CH336)=0,0,30))</f>
        <v/>
      </c>
      <c r="DG336" s="1532">
        <f>IF(DF336=0,0,2)</f>
        <v/>
      </c>
      <c r="DH336" s="1866"/>
      <c r="DI336" s="1866"/>
      <c r="DJ336" s="1863"/>
      <c r="DK336" s="1789"/>
      <c r="DL336" s="1574">
        <f>10^(CN336/20)*100-100</f>
        <v/>
      </c>
      <c r="DM336" s="777"/>
      <c r="DN336" s="776"/>
      <c r="DO336" s="777">
        <f>IF(DM336="","",10^(DM336/10))</f>
        <v/>
      </c>
      <c r="DP336" s="777">
        <f>IF(ISNUMBER(DN336)=FALSE,"",10^(DN336/10))</f>
        <v/>
      </c>
      <c r="DQ336" s="1578">
        <f>IF(AND(ISNUMBER(DO336),ISNUMBER(DP336)),IF(DO336/DP336&gt;1,ROUND((DO336)/DP336,3),1),1)</f>
        <v/>
      </c>
      <c r="DR336" s="1541"/>
      <c r="DS336" s="1541"/>
      <c r="DT336" s="1541"/>
      <c r="DU336" s="1541"/>
      <c r="DV336" s="1541"/>
      <c r="DW336" s="1541"/>
      <c r="DX336" s="1541"/>
      <c r="DY336" s="1541"/>
      <c r="DZ336" s="1541"/>
      <c r="EA336" s="1541"/>
      <c r="EB336" s="1541"/>
      <c r="EC336" s="1541"/>
      <c r="ED336" s="1541"/>
      <c r="EE336" s="1541"/>
      <c r="EF336" s="1541"/>
      <c r="EG336" s="1541"/>
      <c r="EH336" s="1541"/>
      <c r="EI336" s="1541"/>
      <c r="EJ336" s="1541"/>
      <c r="EK336" s="1541"/>
      <c r="EL336" s="1541"/>
      <c r="EM336" s="1541"/>
      <c r="EN336" s="1541"/>
      <c r="EO336" s="1541"/>
      <c r="EP336" s="1541"/>
      <c r="EQ336" s="1541"/>
      <c r="ER336" s="1541"/>
      <c r="ES336" s="1541"/>
      <c r="ET336" s="1541"/>
      <c r="EU336" s="1541"/>
      <c r="EV336" s="1541"/>
    </row>
    <row r="337" ht="12.75" x14ac:dyDescent="0.2">
      <c r="A337" s="1541"/>
      <c r="B337" s="1541"/>
      <c r="C337"/>
      <c r="D337" s="1486"/>
      <c r="E337" s="1486"/>
      <c r="F337" s="672" t="inlineStr">
        <is>
          <t>5.3</t>
        </is>
      </c>
      <c r="G337" s="1497"/>
      <c r="H337" s="130">
        <f>BV337</f>
        <v/>
      </c>
      <c r="I337" s="130">
        <f>BW337</f>
        <v/>
      </c>
      <c r="J337" s="1299" t="inlineStr">
        <is>
          <t>LTE</t>
        </is>
      </c>
      <c r="K337" s="1299" t="inlineStr">
        <is>
          <t>FDD1</t>
        </is>
      </c>
      <c r="L337" s="115"/>
      <c r="M337" s="130">
        <v>10</v>
      </c>
      <c r="N337" s="119" t="inlineStr">
        <is>
          <t>QPSK</t>
        </is>
      </c>
      <c r="O337" s="131"/>
      <c r="P337" s="6597"/>
      <c r="Q337" s="131">
        <v>1</v>
      </c>
      <c r="R337" s="131">
        <v>0</v>
      </c>
      <c r="S337" s="130"/>
      <c r="T337" s="130">
        <v>18300</v>
      </c>
      <c r="U337" s="6593">
        <v>1950</v>
      </c>
      <c r="V337" s="119"/>
      <c r="W337" s="1305"/>
      <c r="X337" s="119"/>
      <c r="Y337" s="119"/>
      <c r="Z337" s="119"/>
      <c r="AA337" s="115"/>
      <c r="AB337" s="115"/>
      <c r="AC337" s="1300">
        <f>IF(OR(BX337="Close to Ear",BX337="Close to Head"),"Head",IF(BX337="Extremity","Extremity","Body"))</f>
        <v/>
      </c>
      <c r="AD337" s="1301">
        <f>CA337</f>
        <v/>
      </c>
      <c r="AE337" s="1299">
        <f>CB337</f>
        <v/>
      </c>
      <c r="AF337" s="115"/>
      <c r="AG337" s="1302">
        <f>IF(OR(AZ337="",BA337=""),"N/A",IF(DC337="Pass","P","F"))</f>
        <v/>
      </c>
      <c r="AH337" s="129"/>
      <c r="AI337" s="129"/>
      <c r="AJ337" s="129"/>
      <c r="AK337" s="119"/>
      <c r="AL337" s="115"/>
      <c r="AM337" s="119"/>
      <c r="AN337" s="119"/>
      <c r="AO337" s="692"/>
      <c r="AP337" s="692"/>
      <c r="AQ337" s="692"/>
      <c r="AR337" s="692"/>
      <c r="AS337" s="692"/>
      <c r="AT337" s="1303">
        <f>IF(AC337="Extremity",IF(CG337="","",CG337),"")</f>
        <v/>
      </c>
      <c r="AU337" s="1303">
        <f>IF(AC337="Extremity",IF(CH337="","",CH337),"")</f>
        <v/>
      </c>
      <c r="AV337" s="1304">
        <f>IF(AC337="Extremity","",IF(CE337="","",CE337))</f>
        <v/>
      </c>
      <c r="AW337" s="1304">
        <f>IF(AD337="Extremity","",IF(CF337="","",CF337))</f>
        <v/>
      </c>
      <c r="AX337" s="1305">
        <f>DL337</f>
        <v/>
      </c>
      <c r="AY337" s="1305">
        <f>DQ337</f>
        <v/>
      </c>
      <c r="AZ337" s="3377">
        <f>IF(AC337="Extremity",IF(DA337="","",DA337),"")</f>
        <v/>
      </c>
      <c r="BA337" s="3378">
        <f>IF(AC337="Extremity","",IF(CT337="","",CT337))</f>
        <v/>
      </c>
      <c r="BB337" s="1305">
        <f>IF(AC337="Extremity",IF(DB337="","",DB337),"")</f>
        <v/>
      </c>
      <c r="BC337" s="1304">
        <f>IF(AC337="Extremity","",IF(CZ337="","",CZ337))</f>
        <v/>
      </c>
      <c r="BD337" s="1305">
        <f>DD337</f>
        <v/>
      </c>
      <c r="BE337" s="132">
        <f>DE337</f>
        <v/>
      </c>
      <c r="BF337" s="133">
        <f>DF337*60</f>
        <v/>
      </c>
      <c r="BG337" s="121">
        <f>BE337</f>
        <v/>
      </c>
      <c r="BH337" s="133">
        <f>DG337*60</f>
        <v/>
      </c>
      <c r="BI337" s="133">
        <f>DH337</f>
        <v/>
      </c>
      <c r="BJ337" s="117"/>
      <c r="BK337" s="812">
        <f>Overview!$E$7</f>
        <v/>
      </c>
      <c r="BL337" s="117"/>
      <c r="BM337" s="834">
        <f>DI337</f>
        <v/>
      </c>
      <c r="BN337" s="812">
        <f>Overview!$P$153</f>
        <v/>
      </c>
      <c r="BO337" s="117"/>
      <c r="BP337" s="117"/>
      <c r="BQ337" s="115"/>
      <c r="BR337" s="1478"/>
      <c r="BS337" s="1541"/>
      <c r="BT337" s="1864" t="inlineStr">
        <is>
          <t>LTE</t>
        </is>
      </c>
      <c r="BU337" s="1828" t="inlineStr">
        <is>
          <t>FDD1</t>
        </is>
      </c>
      <c r="BV337" s="906">
        <f>Overview!$H$30</f>
        <v/>
      </c>
      <c r="BW337" s="1865"/>
      <c r="BX337" s="1828" t="inlineStr">
        <is>
          <t>Close to ear</t>
        </is>
      </c>
      <c r="BY337" s="1869"/>
      <c r="BZ337" s="1828">
        <f>IF(COUNT('Conducted LTE'!$AH$3:$AH$170)=0,10,INDEX('Conducted LTE'!$M$3:$M$170,MATCH(MAX('Conducted LTE'!$AH$3:$AH$170),'Conducted LTE'!$AH$3:$AH$170,0)))</f>
        <v>10</v>
      </c>
      <c r="CA337" s="873" t="str">
        <f>CA336</f>
        <v>TBD</v>
      </c>
      <c r="CB337" s="200">
        <v>0</v>
      </c>
      <c r="CC337" s="777">
        <f>IF(COUNT('Conducted LTE'!$AH$3:$AH$170)=0,18300,INDEX('Conducted LTE'!$T$3:$T$170,MATCH(MAX('Conducted LTE'!$AH$3:$AH$170),'Conducted LTE'!$AH$3:$AH$170,0)))</f>
        <v>18300</v>
      </c>
      <c r="CD337" s="777">
        <f>IF(COUNT('Conducted LTE'!$AH$3:$AH$170)=0,1950,INDEX('Conducted LTE'!$U$3:$U$170,MATCH(MAX('Conducted LTE'!$AH$3:$AH$170),'Conducted LTE'!$AH$3:$AH$170,0)))</f>
        <v>1950</v>
      </c>
      <c r="CE337" s="7234"/>
      <c r="CF337" s="7234"/>
      <c r="CG337" s="6706"/>
      <c r="CH337" s="6706"/>
      <c r="CI337" s="225">
        <f>BY337</f>
        <v/>
      </c>
      <c r="CJ337" s="237">
        <f>BZ337</f>
        <v/>
      </c>
      <c r="CK337" s="223">
        <f>CA337</f>
        <v/>
      </c>
      <c r="CL337" s="237">
        <f>CC337</f>
        <v/>
      </c>
      <c r="CM337" s="237">
        <f>CD337</f>
        <v/>
      </c>
      <c r="CN337" s="1527"/>
      <c r="CO337" s="1579"/>
      <c r="CP337" s="7214">
        <f>IF(CF337=""," ",IF(ABS(CE337-CF337)&lt;=0.1,"Valid","Not valid"))</f>
        <v/>
      </c>
      <c r="CQ337" s="1674">
        <f> IF(CE337="","",IF(AND(CE337&lt;&gt;"",CF337=""),IF(CE337&gt;=0.8,"Medir+Sig Max","No"),IF(CF337&lt;&gt;"",IF(CF337&gt;=0.8,"Medir+Sig Max","No"),"")))</f>
        <v/>
      </c>
      <c r="CR337" s="6927"/>
      <c r="CS337" s="1674"/>
      <c r="CT337" s="220">
        <f>IF(CO337="",IF(AND(CE337="",CF337=""),"",IF(CF337="",IF(DQ337&gt;1,ROUND(DQ337*CE337,3),CE337),IF(DQ337&gt;1,ROUND(DQ337*CF337,3),CF337))),IF(AND(CE337="",CF337=""),"",IF(CF337="",IF(DQ337&gt;1,ROUND(DQ337*CE337*(1/(CO337)),3),CE337*(1/(CO337))),IF(DQ337&gt;1,ROUND(DQ337*CF337*(1/(CO337)),3),CF337*(1/(CO337))))))</f>
        <v/>
      </c>
      <c r="CU337" s="224">
        <f>BY337</f>
        <v/>
      </c>
      <c r="CV337" s="237">
        <f>BZ337</f>
        <v/>
      </c>
      <c r="CW337" s="237">
        <f>CA337</f>
        <v/>
      </c>
      <c r="CX337" s="224">
        <f>CC337</f>
        <v/>
      </c>
      <c r="CY337" s="237">
        <f>CD337</f>
        <v/>
      </c>
      <c r="CZ337" s="7474">
        <f>IF(COUNTIF(Overview!K12:K14,TRUE)&gt;0,1.6,IF(COUNTIF(Overview!L12:L14,TRUE)&gt;0,8,0))</f>
        <v/>
      </c>
      <c r="DA337" s="1788"/>
      <c r="DB337" s="7483"/>
      <c r="DC337" s="844">
        <f>IF(CT337="","",IF(CT337&gt;CZ337,"Fail","Pass"))</f>
        <v/>
      </c>
      <c r="DD337" s="402"/>
      <c r="DE337" s="1565">
        <f>MyTimestamp(DC337)</f>
        <v/>
      </c>
      <c r="DF337" s="1531">
        <f>IF(COUNT(CE337:CH337)=1,15,IF(COUNT(CE337:CH337)=0,0,30))</f>
        <v/>
      </c>
      <c r="DG337" s="1532">
        <f>IF(DF337=0,0,2)</f>
        <v/>
      </c>
      <c r="DH337" s="1866"/>
      <c r="DI337" s="1866"/>
      <c r="DJ337" s="1863"/>
      <c r="DK337" s="1789"/>
      <c r="DL337" s="1574">
        <f>10^(CN337/20)*100-100</f>
        <v/>
      </c>
      <c r="DM337" s="777"/>
      <c r="DN337" s="777"/>
      <c r="DO337" s="777">
        <f>IF(DM337="","",10^(DM337/10))</f>
        <v/>
      </c>
      <c r="DP337" s="777">
        <f>IF(ISNUMBER(DN337)=FALSE,"",10^(DN337/10))</f>
        <v/>
      </c>
      <c r="DQ337" s="1578">
        <f>IF(AND(ISNUMBER(DO337),ISNUMBER(DP337)),IF(DO337/DP337&gt;1,ROUND((DO337)/DP337,3),1),1)</f>
        <v/>
      </c>
      <c r="DR337" s="1541"/>
      <c r="DS337" s="1541"/>
      <c r="DT337" s="1541"/>
      <c r="DU337" s="1541"/>
      <c r="DV337" s="1541"/>
      <c r="DW337" s="1541"/>
      <c r="DX337" s="1541"/>
      <c r="DY337" s="1541"/>
      <c r="DZ337" s="1541"/>
      <c r="EA337" s="1541"/>
      <c r="EB337" s="1541"/>
      <c r="EC337" s="1541"/>
      <c r="ED337" s="1541"/>
      <c r="EE337" s="1541"/>
      <c r="EF337" s="1541"/>
      <c r="EG337" s="1541"/>
      <c r="EH337" s="1541"/>
      <c r="EI337" s="1541"/>
      <c r="EJ337" s="1541"/>
      <c r="EK337" s="1541"/>
      <c r="EL337" s="1541"/>
      <c r="EM337" s="1541"/>
      <c r="EN337" s="1541"/>
      <c r="EO337" s="1541"/>
      <c r="EP337" s="1541"/>
      <c r="EQ337" s="1541"/>
      <c r="ER337" s="1541"/>
      <c r="ES337" s="1541"/>
      <c r="ET337" s="1541"/>
      <c r="EU337" s="1541"/>
      <c r="EV337" s="1541"/>
    </row>
    <row r="338" ht="12.75" x14ac:dyDescent="0.2">
      <c r="A338" s="1541"/>
      <c r="B338" s="1541"/>
      <c r="C338"/>
      <c r="D338" s="1486"/>
      <c r="E338" s="1486"/>
      <c r="F338" s="672" t="inlineStr">
        <is>
          <t>5.3</t>
        </is>
      </c>
      <c r="G338" s="1497"/>
      <c r="H338" s="130">
        <f>BV338</f>
        <v/>
      </c>
      <c r="I338" s="130">
        <f>BW338</f>
        <v/>
      </c>
      <c r="J338" s="1299" t="inlineStr">
        <is>
          <t>LTE</t>
        </is>
      </c>
      <c r="K338" s="1299" t="inlineStr">
        <is>
          <t>FDD1</t>
        </is>
      </c>
      <c r="L338" s="115"/>
      <c r="M338" s="130">
        <v>10</v>
      </c>
      <c r="N338" s="119" t="inlineStr">
        <is>
          <t>QPSK</t>
        </is>
      </c>
      <c r="O338" s="131"/>
      <c r="P338" s="6597"/>
      <c r="Q338" s="131">
        <v>1</v>
      </c>
      <c r="R338" s="131">
        <v>0</v>
      </c>
      <c r="S338" s="130"/>
      <c r="T338" s="130">
        <v>18300</v>
      </c>
      <c r="U338" s="6593">
        <v>1950</v>
      </c>
      <c r="V338" s="119"/>
      <c r="W338" s="1305"/>
      <c r="X338" s="119"/>
      <c r="Y338" s="119"/>
      <c r="Z338" s="119"/>
      <c r="AA338" s="115"/>
      <c r="AB338" s="115"/>
      <c r="AC338" s="1300">
        <f>IF(OR(BX338="Close to Ear",BX338="Close to Head"),"Head",IF(BX338="Extremity","Extremity","Body"))</f>
        <v/>
      </c>
      <c r="AD338" s="1301">
        <f>CA338</f>
        <v/>
      </c>
      <c r="AE338" s="1299">
        <f>CB338</f>
        <v/>
      </c>
      <c r="AF338" s="115"/>
      <c r="AG338" s="1302">
        <f>IF(OR(AZ338="",BA338=""),"N/A",IF(DC338="Pass","P","F"))</f>
        <v/>
      </c>
      <c r="AH338" s="129"/>
      <c r="AI338" s="129"/>
      <c r="AJ338" s="129"/>
      <c r="AK338" s="119"/>
      <c r="AL338" s="115"/>
      <c r="AM338" s="119"/>
      <c r="AN338" s="119"/>
      <c r="AO338" s="692"/>
      <c r="AP338" s="692"/>
      <c r="AQ338" s="692"/>
      <c r="AR338" s="692"/>
      <c r="AS338" s="692"/>
      <c r="AT338" s="1303">
        <f>IF(AC338="Extremity",IF(CG338="","",CG338),"")</f>
        <v/>
      </c>
      <c r="AU338" s="1303">
        <f>IF(AC338="Extremity",IF(CH338="","",CH338),"")</f>
        <v/>
      </c>
      <c r="AV338" s="1304">
        <f>IF(AC338="Extremity","",IF(CE338="","",CE338))</f>
        <v/>
      </c>
      <c r="AW338" s="1304">
        <f>IF(AD338="Extremity","",IF(CF338="","",CF338))</f>
        <v/>
      </c>
      <c r="AX338" s="1305">
        <f>DL338</f>
        <v/>
      </c>
      <c r="AY338" s="1305">
        <f>DQ338</f>
        <v/>
      </c>
      <c r="AZ338" s="3377">
        <f>IF(AC338="Extremity",IF(DA338="","",DA338),"")</f>
        <v/>
      </c>
      <c r="BA338" s="3378">
        <f>IF(AC338="Extremity","",IF(CT338="","",CT338))</f>
        <v/>
      </c>
      <c r="BB338" s="1305">
        <f>IF(AC338="Extremity",IF(DB338="","",DB338),"")</f>
        <v/>
      </c>
      <c r="BC338" s="1304">
        <f>IF(AC338="Extremity","",IF(CZ338="","",CZ338))</f>
        <v/>
      </c>
      <c r="BD338" s="1305">
        <f>DD338</f>
        <v/>
      </c>
      <c r="BE338" s="132">
        <f>DE338</f>
        <v/>
      </c>
      <c r="BF338" s="133">
        <f>DF338*60</f>
        <v/>
      </c>
      <c r="BG338" s="121">
        <f>BE338</f>
        <v/>
      </c>
      <c r="BH338" s="133">
        <f>DG338*60</f>
        <v/>
      </c>
      <c r="BI338" s="133">
        <f>DH338</f>
        <v/>
      </c>
      <c r="BJ338" s="117"/>
      <c r="BK338" s="812">
        <f>Overview!$E$7</f>
        <v/>
      </c>
      <c r="BL338" s="117"/>
      <c r="BM338" s="834">
        <f>DI338</f>
        <v/>
      </c>
      <c r="BN338" s="812">
        <f>Overview!$P$153</f>
        <v/>
      </c>
      <c r="BO338" s="117"/>
      <c r="BP338" s="117"/>
      <c r="BQ338" s="115"/>
      <c r="BR338" s="1478"/>
      <c r="BS338" s="1541"/>
      <c r="BT338" s="1864" t="inlineStr">
        <is>
          <t>LTE</t>
        </is>
      </c>
      <c r="BU338" s="1828" t="inlineStr">
        <is>
          <t>FDD1</t>
        </is>
      </c>
      <c r="BV338" s="906">
        <f>Overview!$H$30</f>
        <v/>
      </c>
      <c r="BW338" s="1865"/>
      <c r="BX338" s="1828" t="inlineStr">
        <is>
          <t>Close to ear</t>
        </is>
      </c>
      <c r="BY338" s="7308"/>
      <c r="BZ338" s="1828">
        <f>IF(COUNT('Conducted LTE'!$AH$3:$AH$170)=0,10,INDEX('Conducted LTE'!$M$3:$M$170,MATCH(MAX('Conducted LTE'!$AH$3:$AH$170),'Conducted LTE'!$AH$3:$AH$170,0)))</f>
        <v>10</v>
      </c>
      <c r="CA338" s="874" t="str">
        <f>CA337</f>
        <v>TBD</v>
      </c>
      <c r="CB338" s="201">
        <v>0</v>
      </c>
      <c r="CC338" s="779">
        <f>IF(COUNT('Conducted LTE'!$AH$3:$AH$170)=0,18300,INDEX('Conducted LTE'!$T$3:$T$170,MATCH(MAX('Conducted LTE'!$AH$3:$AH$170),'Conducted LTE'!$AH$3:$AH$170,0)))</f>
        <v>18300</v>
      </c>
      <c r="CD338" s="779">
        <f>IF(COUNT('Conducted LTE'!$AH$3:$AH$170)=0,1950,INDEX('Conducted LTE'!$U$3:$U$170,MATCH(MAX('Conducted LTE'!$AH$3:$AH$170),'Conducted LTE'!$AH$3:$AH$170,0)))</f>
        <v>1950</v>
      </c>
      <c r="CE338" s="7234"/>
      <c r="CF338" s="7234"/>
      <c r="CG338" s="6706"/>
      <c r="CH338" s="6706"/>
      <c r="CI338" s="225">
        <f>BY338</f>
        <v/>
      </c>
      <c r="CJ338" s="237">
        <f>BZ338</f>
        <v/>
      </c>
      <c r="CK338" s="223">
        <f>CA338</f>
        <v/>
      </c>
      <c r="CL338" s="237">
        <f>CC338</f>
        <v/>
      </c>
      <c r="CM338" s="237">
        <f>CD338</f>
        <v/>
      </c>
      <c r="CN338" s="1527"/>
      <c r="CO338" s="1579"/>
      <c r="CP338" s="7214">
        <f>IF(CF338=""," ",IF(ABS(CE338-CF338)&lt;=0.1,"Valid","Not valid"))</f>
        <v/>
      </c>
      <c r="CQ338" s="1674">
        <f> IF(CE338="","",IF(AND(CE338&lt;&gt;"",CF338=""),IF(CE338&gt;=0.8,"Medir+Sig Max","No"),IF(CF338&lt;&gt;"",IF(CF338&gt;=0.8,"Medir+Sig Max","No"),"")))</f>
        <v/>
      </c>
      <c r="CR338" s="6927"/>
      <c r="CS338" s="1674"/>
      <c r="CT338" s="220">
        <f>IF(CO338="",IF(AND(CE338="",CF338=""),"",IF(CF338="",IF(DQ338&gt;1,ROUND(DQ338*CE338,3),CE338),IF(DQ338&gt;1,ROUND(DQ338*CF338,3),CF338))),IF(AND(CE338="",CF338=""),"",IF(CF338="",IF(DQ338&gt;1,ROUND(DQ338*CE338*(1/(CO338)),3),CE338*(1/(CO338))),IF(DQ338&gt;1,ROUND(DQ338*CF338*(1/(CO338)),3),CF338*(1/(CO338))))))</f>
        <v/>
      </c>
      <c r="CU338" s="224">
        <f>BY338</f>
        <v/>
      </c>
      <c r="CV338" s="237">
        <f>BZ338</f>
        <v/>
      </c>
      <c r="CW338" s="237">
        <f>CA338</f>
        <v/>
      </c>
      <c r="CX338" s="224">
        <f>CC338</f>
        <v/>
      </c>
      <c r="CY338" s="237">
        <f>CD338</f>
        <v/>
      </c>
      <c r="CZ338" s="7474">
        <f>IF(COUNTIF(Overview!K12:K14,TRUE)&gt;0,1.6,IF(COUNTIF(Overview!L12:L14,TRUE)&gt;0,8,0))</f>
        <v/>
      </c>
      <c r="DA338" s="1788"/>
      <c r="DB338" s="7483"/>
      <c r="DC338" s="844">
        <f>IF(CT338="","",IF(CT338&gt;CZ338,"Fail","Pass"))</f>
        <v/>
      </c>
      <c r="DD338" s="402"/>
      <c r="DE338" s="1565">
        <f>MyTimestamp(DC338)</f>
        <v/>
      </c>
      <c r="DF338" s="1531">
        <f>IF(COUNT(CE338:CH338)=1,15,IF(COUNT(CE338:CH338)=0,0,30))</f>
        <v/>
      </c>
      <c r="DG338" s="1532">
        <f>IF(DF338=0,0,2)</f>
        <v/>
      </c>
      <c r="DH338" s="1866"/>
      <c r="DI338" s="1866"/>
      <c r="DJ338" s="1863"/>
      <c r="DK338" s="1789"/>
      <c r="DL338" s="1574">
        <f>10^(CN338/20)*100-100</f>
        <v/>
      </c>
      <c r="DM338" s="777"/>
      <c r="DN338" s="779"/>
      <c r="DO338" s="777">
        <f>IF(DM338="","",10^(DM338/10))</f>
        <v/>
      </c>
      <c r="DP338" s="777">
        <f>IF(ISNUMBER(DN338)=FALSE,"",10^(DN338/10))</f>
        <v/>
      </c>
      <c r="DQ338" s="1578">
        <f>IF(AND(ISNUMBER(DO338),ISNUMBER(DP338)),IF(DO338/DP338&gt;1,ROUND((DO338)/DP338,3),1),1)</f>
        <v/>
      </c>
      <c r="DR338" s="1541"/>
      <c r="DS338" s="1541"/>
      <c r="DT338" s="1541"/>
      <c r="DU338" s="1541"/>
      <c r="DV338" s="1541"/>
      <c r="DW338" s="1541"/>
      <c r="DX338" s="1541"/>
      <c r="DY338" s="1541"/>
      <c r="DZ338" s="1541"/>
      <c r="EA338" s="1541"/>
      <c r="EB338" s="1541"/>
      <c r="EC338" s="1541"/>
      <c r="ED338" s="1541"/>
      <c r="EE338" s="1541"/>
      <c r="EF338" s="1541"/>
      <c r="EG338" s="1541"/>
      <c r="EH338" s="1541"/>
      <c r="EI338" s="1541"/>
      <c r="EJ338" s="1541"/>
      <c r="EK338" s="1541"/>
      <c r="EL338" s="1541"/>
      <c r="EM338" s="1541"/>
      <c r="EN338" s="1541"/>
      <c r="EO338" s="1541"/>
      <c r="EP338" s="1541"/>
      <c r="EQ338" s="1541"/>
      <c r="ER338" s="1541"/>
      <c r="ES338" s="1541"/>
      <c r="ET338" s="1541"/>
      <c r="EU338" s="1541"/>
      <c r="EV338" s="1541"/>
    </row>
    <row r="339" ht="12.75" x14ac:dyDescent="0.2">
      <c r="A339" s="1541"/>
      <c r="B339" s="1541"/>
      <c r="C339"/>
      <c r="D339" s="1486"/>
      <c r="E339" s="1486"/>
      <c r="F339" s="672" t="inlineStr">
        <is>
          <t>5.3</t>
        </is>
      </c>
      <c r="G339" s="1497"/>
      <c r="H339" s="130">
        <f>BV339</f>
        <v/>
      </c>
      <c r="I339" s="130">
        <f>BW339</f>
        <v/>
      </c>
      <c r="J339" s="1299" t="inlineStr">
        <is>
          <t>LTE</t>
        </is>
      </c>
      <c r="K339" s="1299" t="inlineStr">
        <is>
          <t>FDD1</t>
        </is>
      </c>
      <c r="L339" s="115"/>
      <c r="M339" s="130">
        <v>10</v>
      </c>
      <c r="N339" s="119" t="inlineStr">
        <is>
          <t>QPSK</t>
        </is>
      </c>
      <c r="O339" s="131"/>
      <c r="P339" s="6597"/>
      <c r="Q339" s="131">
        <v>1</v>
      </c>
      <c r="R339" s="131">
        <v>0</v>
      </c>
      <c r="S339" s="130"/>
      <c r="T339" s="130">
        <v>18300</v>
      </c>
      <c r="U339" s="6593">
        <v>1950</v>
      </c>
      <c r="V339" s="119"/>
      <c r="W339" s="1305"/>
      <c r="X339" s="119"/>
      <c r="Y339" s="119"/>
      <c r="Z339" s="119"/>
      <c r="AA339" s="115"/>
      <c r="AB339" s="115"/>
      <c r="AC339" s="1300">
        <f>IF(OR(BX339="Close to Ear",BX339="Close to Head"),"Head",IF(BX339="Extremity","Extremity","Body"))</f>
        <v/>
      </c>
      <c r="AD339" s="1301">
        <f>CA339</f>
        <v/>
      </c>
      <c r="AE339" s="1299">
        <f>CB339</f>
        <v/>
      </c>
      <c r="AF339" s="115"/>
      <c r="AG339" s="1302">
        <f>IF(OR(AZ339="",BA339=""),"N/A",IF(DC339="Pass","P","F"))</f>
        <v/>
      </c>
      <c r="AH339" s="129"/>
      <c r="AI339" s="129"/>
      <c r="AJ339" s="129"/>
      <c r="AK339" s="119"/>
      <c r="AL339" s="115"/>
      <c r="AM339" s="119"/>
      <c r="AN339" s="119"/>
      <c r="AO339" s="692"/>
      <c r="AP339" s="692"/>
      <c r="AQ339" s="692"/>
      <c r="AR339" s="692"/>
      <c r="AS339" s="692"/>
      <c r="AT339" s="1303">
        <f>IF(AC339="Extremity",IF(CG339="","",CG339),"")</f>
        <v/>
      </c>
      <c r="AU339" s="1303">
        <f>IF(AC339="Extremity",IF(CH339="","",CH339),"")</f>
        <v/>
      </c>
      <c r="AV339" s="1304">
        <f>IF(AC339="Extremity","",IF(CE339="","",CE339))</f>
        <v/>
      </c>
      <c r="AW339" s="1304">
        <f>IF(AD339="Extremity","",IF(CF339="","",CF339))</f>
        <v/>
      </c>
      <c r="AX339" s="1305">
        <f>DL339</f>
        <v/>
      </c>
      <c r="AY339" s="1305">
        <f>DQ339</f>
        <v/>
      </c>
      <c r="AZ339" s="3377">
        <f>IF(AC339="Extremity",IF(DA339="","",DA339),"")</f>
        <v/>
      </c>
      <c r="BA339" s="3378">
        <f>IF(AC339="Extremity","",IF(CT339="","",CT339))</f>
        <v/>
      </c>
      <c r="BB339" s="1305">
        <f>IF(AC339="Extremity",IF(DB339="","",DB339),"")</f>
        <v/>
      </c>
      <c r="BC339" s="1304">
        <f>IF(AC339="Extremity","",IF(CZ339="","",CZ339))</f>
        <v/>
      </c>
      <c r="BD339" s="1305">
        <f>DD339</f>
        <v/>
      </c>
      <c r="BE339" s="132">
        <f>DE339</f>
        <v/>
      </c>
      <c r="BF339" s="133">
        <f>DF339*60</f>
        <v/>
      </c>
      <c r="BG339" s="121">
        <f>BE339</f>
        <v/>
      </c>
      <c r="BH339" s="133">
        <f>DG339*60</f>
        <v/>
      </c>
      <c r="BI339" s="133">
        <f>DH339</f>
        <v/>
      </c>
      <c r="BJ339" s="117"/>
      <c r="BK339" s="812">
        <f>Overview!$E$7</f>
        <v/>
      </c>
      <c r="BL339" s="117"/>
      <c r="BM339" s="834">
        <f>DI339</f>
        <v/>
      </c>
      <c r="BN339" s="812">
        <f>Overview!$P$153</f>
        <v/>
      </c>
      <c r="BO339" s="117"/>
      <c r="BP339" s="117"/>
      <c r="BQ339" s="115"/>
      <c r="BR339" s="1478"/>
      <c r="BS339" s="1541"/>
      <c r="BT339" s="1864" t="inlineStr">
        <is>
          <t>LTE</t>
        </is>
      </c>
      <c r="BU339" s="1828" t="inlineStr">
        <is>
          <t>FDD1</t>
        </is>
      </c>
      <c r="BV339" s="906">
        <f>Overview!$H$30</f>
        <v/>
      </c>
      <c r="BW339" s="1865"/>
      <c r="BX339" s="1828" t="inlineStr">
        <is>
          <t>Close to ear</t>
        </is>
      </c>
      <c r="BY339" s="7309"/>
      <c r="BZ339" s="1828">
        <f>IF(COUNT('Conducted LTE'!$AH$3:$AH$170)=0,10,INDEX('Conducted LTE'!$M$3:$M$170,MATCH(MAX('Conducted LTE'!$AH$3:$AH$170),'Conducted LTE'!$AH$3:$AH$170,0)))</f>
        <v>10</v>
      </c>
      <c r="CA339" s="881" t="str">
        <f>IF(OR(COUNT(CT327:CT338)=0,COUNTIF(CT327:CT338,"&gt;0,8")=0),
"N/A",
CA337 &amp; " - Variability")</f>
        <v>N/A</v>
      </c>
      <c r="CB339" s="200">
        <v>0</v>
      </c>
      <c r="CC339" s="970">
        <f>IF(COUNT('Conducted LTE'!$AH$3:$AH$170)=0,18300,INDEX('Conducted LTE'!$T$3:$T$170,MATCH(MAX('Conducted LTE'!$AH$3:$AH$170),'Conducted LTE'!$AH$3:$AH$170,0)))</f>
        <v>18300</v>
      </c>
      <c r="CD339" s="970">
        <f>IF(COUNT('Conducted LTE'!$AH$3:$AH$170)=0,1950,INDEX('Conducted LTE'!$U$3:$U$170,MATCH(MAX('Conducted LTE'!$AH$3:$AH$170),'Conducted LTE'!$AH$3:$AH$170,0)))</f>
        <v>1950</v>
      </c>
      <c r="CE339" s="7234"/>
      <c r="CF339" s="7234"/>
      <c r="CG339" s="6706"/>
      <c r="CH339" s="6706"/>
      <c r="CI339" s="225">
        <f>BY339</f>
        <v/>
      </c>
      <c r="CJ339" s="237">
        <f>BZ339</f>
        <v/>
      </c>
      <c r="CK339" s="223">
        <f>CA339</f>
        <v/>
      </c>
      <c r="CL339" s="237">
        <f>CC339</f>
        <v/>
      </c>
      <c r="CM339" s="237">
        <f>CD339</f>
        <v/>
      </c>
      <c r="CN339" s="1527"/>
      <c r="CO339" s="1579"/>
      <c r="CP339" s="7214">
        <f>IF(CF339=""," ",IF(ABS(CE339-CF339)&lt;=0.1,"Valid","Not valid"))</f>
        <v/>
      </c>
      <c r="CQ339" s="1674">
        <f> IF(CE339="","",IF(AND(CE339&lt;&gt;"",CF339=""),IF(CE339&gt;=0.8,"Medir+Sig Max","No"),IF(CF339&lt;&gt;"",IF(CF339&gt;=0.8,"Medir+Sig Max","No"),"")))</f>
        <v/>
      </c>
      <c r="CR339" s="6927"/>
      <c r="CS339" s="1674">
        <f>IF(CF339="","",IF(MAX(CF327:CF338)=0,"",IF(AND(CF339&lt;=1.45,(CF339/MAX(CF327:CF338))&lt;=1.2,(CF339/MAX(CF327:CF338))&gt;=0.8),"Válido","REPETIR VAR")))</f>
        <v/>
      </c>
      <c r="CT339" s="220">
        <f>IF(CO339="",IF(AND(CE339="",CF339=""),"",IF(CF339="",IF(DQ339&gt;1,ROUND(DQ339*CE339,3),CE339),IF(DQ339&gt;1,ROUND(DQ339*CF339,3),CF339))),IF(AND(CE339="",CF339=""),"",IF(CF339="",IF(DQ339&gt;1,ROUND(DQ339*CE339*(1/(CO339)),3),CE339*(1/(CO339))),IF(DQ339&gt;1,ROUND(DQ339*CF339*(1/(CO339)),3),CF339*(1/(CO339))))))</f>
        <v/>
      </c>
      <c r="CU339" s="224">
        <f>BY339</f>
        <v/>
      </c>
      <c r="CV339" s="237">
        <f>BZ339</f>
        <v/>
      </c>
      <c r="CW339" s="237">
        <f>CA339</f>
        <v/>
      </c>
      <c r="CX339" s="224">
        <f>CC339</f>
        <v/>
      </c>
      <c r="CY339" s="237">
        <f>CD339</f>
        <v/>
      </c>
      <c r="CZ339" s="7474">
        <f>IF(COUNTIF(Overview!K12:K14,TRUE)&gt;0,1.6,IF(COUNTIF(Overview!L12:L14,TRUE)&gt;0,8,0))</f>
        <v/>
      </c>
      <c r="DA339" s="1788"/>
      <c r="DB339" s="7483"/>
      <c r="DC339" s="844">
        <f>IF(CT339="","",IF(CT339&gt;CZ339,"Fail","Pass"))</f>
        <v/>
      </c>
      <c r="DD339" s="402"/>
      <c r="DE339" s="1565">
        <f>MyTimestamp(DC339)</f>
        <v/>
      </c>
      <c r="DF339" s="1531">
        <f>IF(COUNT(CE339:CH339)=1,15,IF(COUNT(CE339:CH339)=0,0,30))</f>
        <v/>
      </c>
      <c r="DG339" s="1532">
        <f>IF(DF339=0,0,2)</f>
        <v/>
      </c>
      <c r="DH339" s="1866"/>
      <c r="DI339" s="1866"/>
      <c r="DJ339" s="1863"/>
      <c r="DK339" s="1789"/>
      <c r="DL339" s="1574">
        <f>10^(CN339/20)*100-100</f>
        <v/>
      </c>
      <c r="DM339" s="777"/>
      <c r="DN339" s="970"/>
      <c r="DO339" s="777">
        <f>IF(DM339="","",10^(DM339/10))</f>
        <v/>
      </c>
      <c r="DP339" s="777">
        <f>IF(ISNUMBER(DN339)=FALSE,"",10^(DN339/10))</f>
        <v/>
      </c>
      <c r="DQ339" s="1578">
        <f>IF(AND(ISNUMBER(DO339),ISNUMBER(DP339)),IF(DO339/DP339&gt;1,ROUND((DO339)/DP339,3),1),1)</f>
        <v/>
      </c>
      <c r="DR339" s="1541"/>
      <c r="DS339" s="1541"/>
      <c r="DT339" s="1541"/>
      <c r="DU339" s="1541"/>
      <c r="DV339" s="1541"/>
      <c r="DW339" s="1541"/>
      <c r="DX339" s="1541"/>
      <c r="DY339" s="1541"/>
      <c r="DZ339" s="1541"/>
      <c r="EA339" s="1541"/>
      <c r="EB339" s="1541"/>
      <c r="EC339" s="1541"/>
      <c r="ED339" s="1541"/>
      <c r="EE339" s="1541"/>
      <c r="EF339" s="1541"/>
      <c r="EG339" s="1541"/>
      <c r="EH339" s="1541"/>
      <c r="EI339" s="1541"/>
      <c r="EJ339" s="1541"/>
      <c r="EK339" s="1541"/>
      <c r="EL339" s="1541"/>
      <c r="EM339" s="1541"/>
      <c r="EN339" s="1541"/>
      <c r="EO339" s="1541"/>
      <c r="EP339" s="1541"/>
      <c r="EQ339" s="1541"/>
      <c r="ER339" s="1541"/>
      <c r="ES339" s="1541"/>
      <c r="ET339" s="1541"/>
      <c r="EU339" s="1541"/>
      <c r="EV339" s="1541"/>
    </row>
    <row r="340" ht="12.75" x14ac:dyDescent="0.2">
      <c r="A340" s="1541"/>
      <c r="B340" s="1541"/>
      <c r="C340"/>
      <c r="D340" s="1486"/>
      <c r="E340" s="1486"/>
      <c r="F340" s="672" t="inlineStr">
        <is>
          <t>5.3</t>
        </is>
      </c>
      <c r="G340" s="1497"/>
      <c r="H340" s="130">
        <f>BV340</f>
        <v/>
      </c>
      <c r="I340" s="130">
        <f>BW340</f>
        <v/>
      </c>
      <c r="J340" s="1299" t="inlineStr">
        <is>
          <t>LTE</t>
        </is>
      </c>
      <c r="K340" s="1299" t="inlineStr">
        <is>
          <t>FDD1</t>
        </is>
      </c>
      <c r="L340" s="115"/>
      <c r="M340" s="130">
        <v>10</v>
      </c>
      <c r="N340" s="119" t="inlineStr">
        <is>
          <t>QPSK</t>
        </is>
      </c>
      <c r="O340" s="131"/>
      <c r="P340" s="6597"/>
      <c r="Q340" s="131">
        <v>1</v>
      </c>
      <c r="R340" s="131">
        <v>0</v>
      </c>
      <c r="S340" s="130"/>
      <c r="T340" s="130">
        <v>18300</v>
      </c>
      <c r="U340" s="6593">
        <v>1950</v>
      </c>
      <c r="V340" s="119"/>
      <c r="W340" s="1305"/>
      <c r="X340" s="119"/>
      <c r="Y340" s="119"/>
      <c r="Z340" s="119"/>
      <c r="AA340" s="115"/>
      <c r="AB340" s="115"/>
      <c r="AC340" s="1300">
        <f>IF(OR(BX340="Close to Ear",BX340="Close to Head"),"Head",IF(BX340="Extremity","Extremity","Body"))</f>
        <v/>
      </c>
      <c r="AD340" s="1301">
        <f>CA340</f>
        <v/>
      </c>
      <c r="AE340" s="1299">
        <f>CB340</f>
        <v/>
      </c>
      <c r="AF340" s="115"/>
      <c r="AG340" s="1302">
        <f>IF(OR(AZ340="",BA340=""),"N/A",IF(DC340="Pass","P","F"))</f>
        <v/>
      </c>
      <c r="AH340" s="129"/>
      <c r="AI340" s="129"/>
      <c r="AJ340" s="129"/>
      <c r="AK340" s="119"/>
      <c r="AL340" s="115"/>
      <c r="AM340" s="119"/>
      <c r="AN340" s="119"/>
      <c r="AO340" s="692"/>
      <c r="AP340" s="692"/>
      <c r="AQ340" s="692"/>
      <c r="AR340" s="692"/>
      <c r="AS340" s="692"/>
      <c r="AT340" s="1303">
        <f>IF(AC340="Extremity",IF(CG340="","",CG340),"")</f>
        <v/>
      </c>
      <c r="AU340" s="1303">
        <f>IF(AC340="Extremity",IF(CH340="","",CH340),"")</f>
        <v/>
      </c>
      <c r="AV340" s="1304">
        <f>IF(AC340="Extremity","",IF(CE340="","",CE340))</f>
        <v/>
      </c>
      <c r="AW340" s="1304">
        <f>IF(AD340="Extremity","",IF(CF340="","",CF340))</f>
        <v/>
      </c>
      <c r="AX340" s="1305">
        <f>DL340</f>
        <v/>
      </c>
      <c r="AY340" s="1305">
        <f>DQ340</f>
        <v/>
      </c>
      <c r="AZ340" s="3377">
        <f>IF(AC340="Extremity",IF(DA340="","",DA340),"")</f>
        <v/>
      </c>
      <c r="BA340" s="3378">
        <f>IF(AC340="Extremity","",IF(CT340="","",CT340))</f>
        <v/>
      </c>
      <c r="BB340" s="1305">
        <f>IF(AC340="Extremity",IF(DB340="","",DB340),"")</f>
        <v/>
      </c>
      <c r="BC340" s="1304">
        <f>IF(AC340="Extremity","",IF(CZ340="","",CZ340))</f>
        <v/>
      </c>
      <c r="BD340" s="1305">
        <f>DD340</f>
        <v/>
      </c>
      <c r="BE340" s="132">
        <f>DE340</f>
        <v/>
      </c>
      <c r="BF340" s="133">
        <f>DF340*60</f>
        <v/>
      </c>
      <c r="BG340" s="121">
        <f>BE340</f>
        <v/>
      </c>
      <c r="BH340" s="133">
        <f>DG340*60</f>
        <v/>
      </c>
      <c r="BI340" s="133">
        <f>DH340</f>
        <v/>
      </c>
      <c r="BJ340" s="117"/>
      <c r="BK340" s="812">
        <f>Overview!$E$7</f>
        <v/>
      </c>
      <c r="BL340" s="117"/>
      <c r="BM340" s="834">
        <f>DI340</f>
        <v/>
      </c>
      <c r="BN340" s="812">
        <f>Overview!$P$153</f>
        <v/>
      </c>
      <c r="BO340" s="117"/>
      <c r="BP340" s="117"/>
      <c r="BQ340" s="115"/>
      <c r="BR340" s="1478"/>
      <c r="BS340" s="1541"/>
      <c r="BT340" s="1864" t="inlineStr">
        <is>
          <t>LTE</t>
        </is>
      </c>
      <c r="BU340" s="1828" t="inlineStr">
        <is>
          <t>FDD1</t>
        </is>
      </c>
      <c r="BV340" s="906">
        <f>Overview!$H$30</f>
        <v/>
      </c>
      <c r="BW340" s="1865"/>
      <c r="BX340" s="1828" t="inlineStr">
        <is>
          <t>Close to ear</t>
        </is>
      </c>
      <c r="BY340" s="7309"/>
      <c r="BZ340" s="1828">
        <f>IF(COUNT('Conducted LTE'!$AH$3:$AH$170)=0,10,INDEX('Conducted LTE'!$M$3:$M$170,MATCH(MAX('Conducted LTE'!$AH$3:$AH$170),'Conducted LTE'!$AH$3:$AH$170,0)))</f>
        <v>10</v>
      </c>
      <c r="CA340" s="6689" t="str">
        <f>IF(CS339="REPETIR VAR",CA338 &amp; " - Variability2","N/A")</f>
        <v>N/A</v>
      </c>
      <c r="CB340" s="200">
        <v>0</v>
      </c>
      <c r="CC340" s="7310">
        <f>IF(COUNT('Conducted LTE'!$AH$3:$AH$170)=0,18300,INDEX('Conducted LTE'!$T$3:$T$170,MATCH(MAX('Conducted LTE'!$AH$3:$AH$170),'Conducted LTE'!$AH$3:$AH$170,0)))</f>
        <v>18300</v>
      </c>
      <c r="CD340" s="7310">
        <f>IF(COUNT('Conducted LTE'!$AH$3:$AH$170)=0,1950,INDEX('Conducted LTE'!$U$3:$U$170,MATCH(MAX('Conducted LTE'!$AH$3:$AH$170),'Conducted LTE'!$AH$3:$AH$170,0)))</f>
        <v>1950</v>
      </c>
      <c r="CE340" s="7234"/>
      <c r="CF340" s="7234"/>
      <c r="CG340" s="6706"/>
      <c r="CH340" s="6706"/>
      <c r="CI340" s="225">
        <f>BY340</f>
        <v/>
      </c>
      <c r="CJ340" s="237">
        <f>BZ340</f>
        <v/>
      </c>
      <c r="CK340" s="223">
        <f>CA340</f>
        <v/>
      </c>
      <c r="CL340" s="237">
        <f>CC340</f>
        <v/>
      </c>
      <c r="CM340" s="237">
        <f>CD340</f>
        <v/>
      </c>
      <c r="CN340" s="1527"/>
      <c r="CO340" s="1579"/>
      <c r="CP340" s="7214">
        <f>IF(CF340=""," ",IF(ABS(CE340-CF340)&lt;=0.1,"Valid","Not valid"))</f>
        <v/>
      </c>
      <c r="CQ340" s="1674">
        <f> IF(CE340="","",IF(AND(CE340&lt;&gt;"",CF340=""),IF(CE340&gt;=0.8,"Medir+Sig Max","No"),IF(CF340&lt;&gt;"",IF(CF340&gt;=0.8,"Medir+Sig Max","No"),"")))</f>
        <v/>
      </c>
      <c r="CR340" s="6927"/>
      <c r="CS340" s="1674"/>
      <c r="CT340" s="220">
        <f>IF(CO340="",IF(AND(CE340="",CF340=""),"",IF(CF340="",IF(DQ340&gt;1,ROUND(DQ340*CE340,3),CE340),IF(DQ340&gt;1,ROUND(DQ340*CF340,3),CF340))),IF(AND(CE340="",CF340=""),"",IF(CF340="",IF(DQ340&gt;1,ROUND(DQ340*CE340*(1/(CO340)),3),CE340*(1/(CO340))),IF(DQ340&gt;1,ROUND(DQ340*CF340*(1/(CO340)),3),CF340*(1/(CO340))))))</f>
        <v/>
      </c>
      <c r="CU340" s="224">
        <f>BY340</f>
        <v/>
      </c>
      <c r="CV340" s="237">
        <f>BZ340</f>
        <v/>
      </c>
      <c r="CW340" s="237">
        <f>CA340</f>
        <v/>
      </c>
      <c r="CX340" s="224">
        <f>CC340</f>
        <v/>
      </c>
      <c r="CY340" s="237">
        <f>CD340</f>
        <v/>
      </c>
      <c r="CZ340" s="7474">
        <f>IF(COUNTIF(Overview!K12:K14,TRUE)&gt;0,1.6,IF(COUNTIF(Overview!L12:L14,TRUE)&gt;0,8,0))</f>
        <v/>
      </c>
      <c r="DA340" s="1788"/>
      <c r="DB340" s="7483"/>
      <c r="DC340" s="844">
        <f>IF(CT340="","",IF(CT340&gt;CZ340,"Fail","Pass"))</f>
        <v/>
      </c>
      <c r="DD340" s="402"/>
      <c r="DE340" s="1565">
        <f>MyTimestamp(DC340)</f>
        <v/>
      </c>
      <c r="DF340" s="1531">
        <f>IF(COUNT(CE340:CH340)=1,15,IF(COUNT(CE340:CH340)=0,0,30))</f>
        <v/>
      </c>
      <c r="DG340" s="1532">
        <f>IF(DF340=0,0,2)</f>
        <v/>
      </c>
      <c r="DH340" s="1866"/>
      <c r="DI340" s="1866"/>
      <c r="DJ340" s="1863"/>
      <c r="DK340" s="1789"/>
      <c r="DL340" s="1574">
        <f>10^(CN340/20)*100-100</f>
        <v/>
      </c>
      <c r="DM340" s="777"/>
      <c r="DN340" s="970"/>
      <c r="DO340" s="777">
        <f>IF(DM340="","",10^(DM340/10))</f>
        <v/>
      </c>
      <c r="DP340" s="777">
        <f>IF(ISNUMBER(DN340)=FALSE,"",10^(DN340/10))</f>
        <v/>
      </c>
      <c r="DQ340" s="1578">
        <f>IF(AND(ISNUMBER(DO340),ISNUMBER(DP340)),IF(DO340/DP340&gt;1,ROUND((DO340)/DP340,3),1),1)</f>
        <v/>
      </c>
      <c r="DR340" s="1541"/>
      <c r="DS340" s="1541"/>
      <c r="DT340" s="1541"/>
      <c r="DU340" s="1541"/>
      <c r="DV340" s="1541"/>
      <c r="DW340" s="1541"/>
      <c r="DX340" s="1541"/>
      <c r="DY340" s="1541"/>
      <c r="DZ340" s="1541"/>
      <c r="EA340" s="1541"/>
      <c r="EB340" s="1541"/>
      <c r="EC340" s="1541"/>
      <c r="ED340" s="1541"/>
      <c r="EE340" s="1541"/>
      <c r="EF340" s="1541"/>
      <c r="EG340" s="1541"/>
      <c r="EH340" s="1541"/>
      <c r="EI340" s="1541"/>
      <c r="EJ340" s="1541"/>
      <c r="EK340" s="1541"/>
      <c r="EL340" s="1541"/>
      <c r="EM340" s="1541"/>
      <c r="EN340" s="1541"/>
      <c r="EO340" s="1541"/>
      <c r="EP340" s="1541"/>
      <c r="EQ340" s="1541"/>
      <c r="ER340" s="1541"/>
      <c r="ES340" s="1541"/>
      <c r="ET340" s="1541"/>
      <c r="EU340" s="1541"/>
      <c r="EV340" s="1541"/>
    </row>
    <row r="341" ht="12.75" x14ac:dyDescent="0.2">
      <c r="A341" s="1541"/>
      <c r="B341" s="1541"/>
      <c r="C341"/>
      <c r="D341" s="6590"/>
      <c r="E341" s="6590"/>
      <c r="F341" s="6591" t="inlineStr">
        <is>
          <t>5.3</t>
        </is>
      </c>
      <c r="G341" s="6592"/>
      <c r="H341" s="6593">
        <f>BV341</f>
        <v/>
      </c>
      <c r="I341" s="6593">
        <f>BW341</f>
        <v/>
      </c>
      <c r="J341" s="6594" t="inlineStr">
        <is>
          <t>LTE</t>
        </is>
      </c>
      <c r="K341" s="6594" t="inlineStr">
        <is>
          <t>FDD1</t>
        </is>
      </c>
      <c r="L341" s="6595"/>
      <c r="M341" s="6593">
        <v>10</v>
      </c>
      <c r="N341" s="6596" t="inlineStr">
        <is>
          <t>QPSK</t>
        </is>
      </c>
      <c r="O341" s="6597"/>
      <c r="P341" s="6597"/>
      <c r="Q341" s="6597">
        <v>1</v>
      </c>
      <c r="R341" s="6597">
        <v>0</v>
      </c>
      <c r="S341" s="6593"/>
      <c r="T341" s="130">
        <v>18300</v>
      </c>
      <c r="U341" s="6593">
        <v>1950</v>
      </c>
      <c r="V341" s="6596"/>
      <c r="W341" s="6598"/>
      <c r="X341" s="6596"/>
      <c r="Y341" s="6596"/>
      <c r="Z341" s="6596"/>
      <c r="AA341" s="6595"/>
      <c r="AB341" s="6595"/>
      <c r="AC341" s="6599">
        <f>IF(OR(BX341="Close to Ear",BX341="Close to Head"),"Head",IF(BX341="Extremity","Extremity","Body"))</f>
        <v/>
      </c>
      <c r="AD341" s="6600">
        <f>CA341</f>
        <v/>
      </c>
      <c r="AE341" s="6594">
        <f>CB341</f>
        <v/>
      </c>
      <c r="AF341" s="6595"/>
      <c r="AG341" s="6601">
        <f>IF(OR(AZ341="",BA341=""),"N/A",IF(DC341="Pass","P","F"))</f>
        <v/>
      </c>
      <c r="AH341" s="6602"/>
      <c r="AI341" s="6602"/>
      <c r="AJ341" s="6602"/>
      <c r="AK341" s="6596"/>
      <c r="AL341" s="6595"/>
      <c r="AM341" s="6596"/>
      <c r="AN341" s="6596"/>
      <c r="AO341" s="6603"/>
      <c r="AP341" s="6603"/>
      <c r="AQ341" s="6603"/>
      <c r="AR341" s="6603"/>
      <c r="AS341" s="6603"/>
      <c r="AT341" s="6604">
        <f>IF(AC341="Extremity",IF(CG341="","",CG341),"")</f>
        <v/>
      </c>
      <c r="AU341" s="6604">
        <f>IF(AC341="Extremity",IF(CH341="","",CH341),"")</f>
        <v/>
      </c>
      <c r="AV341" s="6605">
        <f>IF(AC341="Extremity","",IF(CE341="","",CE341))</f>
        <v/>
      </c>
      <c r="AW341" s="6605">
        <f>IF(AD341="Extremity","",IF(CF341="","",CF341))</f>
        <v/>
      </c>
      <c r="AX341" s="6598">
        <f>DL341</f>
        <v/>
      </c>
      <c r="AY341" s="6598">
        <f>DQ341</f>
        <v/>
      </c>
      <c r="AZ341" s="6606">
        <f>IF(AC341="Extremity",IF(DA341="","",DA341),"")</f>
        <v/>
      </c>
      <c r="BA341" s="6607">
        <f>IF(AC341="Extremity","",IF(CT341="","",CT341))</f>
        <v/>
      </c>
      <c r="BB341" s="6598">
        <f>IF(AC341="Extremity",IF(DB341="","",DB341),"")</f>
        <v/>
      </c>
      <c r="BC341" s="6605">
        <f>IF(AC341="Extremity","",IF(CZ341="","",CZ341))</f>
        <v/>
      </c>
      <c r="BD341" s="6598">
        <f>DD341</f>
        <v/>
      </c>
      <c r="BE341" s="6608">
        <f>DE341</f>
        <v/>
      </c>
      <c r="BF341" s="6609">
        <f>DF341*60</f>
        <v/>
      </c>
      <c r="BG341" s="6610">
        <f>BE341</f>
        <v/>
      </c>
      <c r="BH341" s="6609">
        <f>DG341*60</f>
        <v/>
      </c>
      <c r="BI341" s="6609">
        <f>DH341</f>
        <v/>
      </c>
      <c r="BJ341" s="6611"/>
      <c r="BK341" s="6612">
        <f>Overview!$E$7</f>
        <v/>
      </c>
      <c r="BL341" s="6611"/>
      <c r="BM341" s="6609">
        <f>DI341</f>
        <v/>
      </c>
      <c r="BN341" s="6612">
        <f>Overview!$P$153</f>
        <v/>
      </c>
      <c r="BO341" s="6611"/>
      <c r="BP341" s="6611"/>
      <c r="BQ341" s="6595"/>
      <c r="BR341" s="6613"/>
      <c r="BS341" s="1541"/>
      <c r="BT341" s="1864" t="inlineStr">
        <is>
          <t>LTE</t>
        </is>
      </c>
      <c r="BU341" s="1828" t="inlineStr">
        <is>
          <t>FDD1</t>
        </is>
      </c>
      <c r="BV341" s="906">
        <f>Overview!$H$30</f>
        <v/>
      </c>
      <c r="BW341" s="1865"/>
      <c r="BX341" s="1828" t="inlineStr">
        <is>
          <t>Close to ear</t>
        </is>
      </c>
      <c r="BY341" s="7309"/>
      <c r="BZ341" s="1828">
        <f>IF(COUNT('Conducted LTE'!$AH$3:$AH$170)=0,10,INDEX('Conducted LTE'!$M$3:$M$170,MATCH(MAX('Conducted LTE'!$AH$3:$AH$170),'Conducted LTE'!$AH$3:$AH$170,0)))</f>
        <v>10</v>
      </c>
      <c r="CA341" s="6689" t="str">
        <f>CONCATENATE(CA337," - Battery check 1")</f>
        <v>TBD - Battery check 1</v>
      </c>
      <c r="CB341" s="200">
        <v>0</v>
      </c>
      <c r="CC341" s="7310">
        <f>IF(COUNT('Conducted LTE'!$AH$3:$AH$170)=0,18300,INDEX('Conducted LTE'!$T$3:$T$170,MATCH(MAX('Conducted LTE'!$AH$3:$AH$170),'Conducted LTE'!$AH$3:$AH$170,0)))</f>
        <v>18300</v>
      </c>
      <c r="CD341" s="7310">
        <f>IF(COUNT('Conducted LTE'!$AH$3:$AH$170)=0,1950,INDEX('Conducted LTE'!$U$3:$U$170,MATCH(MAX('Conducted LTE'!$AH$3:$AH$170),'Conducted LTE'!$AH$3:$AH$170,0)))</f>
        <v>1950</v>
      </c>
      <c r="CE341" s="7234"/>
      <c r="CF341" s="7234"/>
      <c r="CG341" s="6706"/>
      <c r="CH341" s="6706"/>
      <c r="CI341" s="225">
        <f>BY341</f>
        <v/>
      </c>
      <c r="CJ341" s="237">
        <f>BZ341</f>
        <v/>
      </c>
      <c r="CK341" s="223">
        <f>CA341</f>
        <v/>
      </c>
      <c r="CL341" s="237">
        <f>CC341</f>
        <v/>
      </c>
      <c r="CM341" s="237">
        <f>CD341</f>
        <v/>
      </c>
      <c r="CN341" s="1527"/>
      <c r="CO341" s="1579"/>
      <c r="CP341" s="7214">
        <f>IF(CF341=""," ",IF(ABS(CE341-CF341)&lt;=0.1,"Valid","Not valid"))</f>
        <v/>
      </c>
      <c r="CQ341" s="1674">
        <f> IF(CE341="","",IF(AND(CE341&lt;&gt;"",CF341=""),IF(CE341&gt;=0.8,"Medir+Sig Max","No"),IF(CF341&lt;&gt;"",IF(CF341&gt;=0.8,"Medir+Sig Max","No"),"")))</f>
        <v/>
      </c>
      <c r="CR341" s="6927">
        <f>IF(UPPER($CQ$1)="X",IF(CF341=""," ",IF((ABS(CE341)&lt;5)*AND(ABS(CF341)&lt;5)*AND(ABS(CT341)&lt;5),"Solo si es max","Medir")),IF(CF341=""," ",IF((ABS(CE341)&lt;1)*AND(ABS(CF341)&lt;1)*AND(ABS(CT341)&lt;1),"Solo si es max","Medir")))</f>
        <v/>
      </c>
      <c r="CS341" s="1674"/>
      <c r="CT341" s="220">
        <f>IF(CO341="",IF(AND(CE341="",CF341=""),"",IF(CF341="",IF(DQ341&gt;1,ROUND(DQ341*CE341,3),CE341),IF(DQ341&gt;1,ROUND(DQ341*CF341,3),CF341))),IF(AND(CE341="",CF341=""),"",IF(CF341="",IF(DQ341&gt;1,ROUND(DQ341*CE341*(1/(CO341)),3),CE341*(1/(CO341))),IF(DQ341&gt;1,ROUND(DQ341*CF341*(1/(CO341)),3),CF341*(1/(CO341))))))</f>
        <v/>
      </c>
      <c r="CU341" s="224">
        <f>BY341</f>
        <v/>
      </c>
      <c r="CV341" s="237">
        <f>BZ341</f>
        <v/>
      </c>
      <c r="CW341" s="237">
        <f>CA341</f>
        <v/>
      </c>
      <c r="CX341" s="224">
        <f>CC341</f>
        <v/>
      </c>
      <c r="CY341" s="237">
        <f>CD341</f>
        <v/>
      </c>
      <c r="CZ341" s="7474">
        <f>IF(COUNTIF(Overview!K12:K14,TRUE)&gt;0,1.6,IF(COUNTIF(Overview!L12:L14,TRUE)&gt;0,8,0))</f>
        <v/>
      </c>
      <c r="DA341" s="1788"/>
      <c r="DB341" s="7483"/>
      <c r="DC341" s="844">
        <f>IF(CT341="","",IF(CT341&gt;CZ341,"Fail","Pass"))</f>
        <v/>
      </c>
      <c r="DD341" s="402"/>
      <c r="DE341" s="1565">
        <f>MyTimestamp(DC341)</f>
        <v/>
      </c>
      <c r="DF341" s="1531">
        <f>IF(COUNT(CE341:CH341)=1,15,IF(COUNT(CE341:CH341)=0,0,30))</f>
        <v/>
      </c>
      <c r="DG341" s="1532">
        <f>IF(DF341=0,0,2)</f>
        <v/>
      </c>
      <c r="DH341" s="1866"/>
      <c r="DI341" s="1866"/>
      <c r="DJ341" s="1863"/>
      <c r="DK341" s="1789"/>
      <c r="DL341" s="1574">
        <f>10^(CN341/20)*100-100</f>
        <v/>
      </c>
      <c r="DM341" s="777"/>
      <c r="DN341" s="970"/>
      <c r="DO341" s="777">
        <f>IF(DM341="","",10^(DM341/10))</f>
        <v/>
      </c>
      <c r="DP341" s="777">
        <f>IF(ISNUMBER(DN341)=FALSE,"",10^(DN341/10))</f>
        <v/>
      </c>
      <c r="DQ341" s="1578">
        <f>IF(AND(ISNUMBER(DO341),ISNUMBER(DP341)),IF(DO341/DP341&gt;1,ROUND((DO341)/DP341,3),1),1)</f>
        <v/>
      </c>
      <c r="DR341" s="1541"/>
      <c r="DS341" s="1541"/>
      <c r="DT341" s="1541"/>
      <c r="DU341" s="1541"/>
      <c r="DV341" s="1541"/>
      <c r="DW341" s="1541"/>
      <c r="DX341" s="1541"/>
      <c r="DY341" s="1541"/>
      <c r="DZ341" s="1541"/>
      <c r="EA341" s="1541"/>
      <c r="EB341" s="1541"/>
      <c r="EC341" s="1541"/>
      <c r="ED341" s="1541"/>
      <c r="EE341" s="1541"/>
      <c r="EF341" s="1541"/>
      <c r="EG341" s="1541"/>
      <c r="EH341" s="1541"/>
      <c r="EI341" s="1541"/>
      <c r="EJ341" s="1541"/>
      <c r="EK341" s="1541"/>
      <c r="EL341" s="1541"/>
      <c r="EM341" s="1541"/>
      <c r="EN341" s="1541"/>
      <c r="EO341" s="1541"/>
      <c r="EP341" s="1541"/>
      <c r="EQ341" s="1541"/>
      <c r="ER341" s="1541"/>
      <c r="ES341" s="1541"/>
      <c r="ET341" s="1541"/>
      <c r="EU341" s="1541"/>
      <c r="EV341" s="1541"/>
    </row>
    <row r="342" ht="12.75" x14ac:dyDescent="0.2">
      <c r="A342" s="1541"/>
      <c r="B342" s="1541"/>
      <c r="C342"/>
      <c r="D342" s="6590"/>
      <c r="E342" s="6590"/>
      <c r="F342" s="6591" t="inlineStr">
        <is>
          <t>5.3</t>
        </is>
      </c>
      <c r="G342" s="6592"/>
      <c r="H342" s="6593">
        <f>BV342</f>
        <v/>
      </c>
      <c r="I342" s="6593">
        <f>BW342</f>
        <v/>
      </c>
      <c r="J342" s="6594" t="inlineStr">
        <is>
          <t>LTE</t>
        </is>
      </c>
      <c r="K342" s="6594" t="inlineStr">
        <is>
          <t>FDD1</t>
        </is>
      </c>
      <c r="L342" s="6595"/>
      <c r="M342" s="6593">
        <v>10</v>
      </c>
      <c r="N342" s="6596" t="inlineStr">
        <is>
          <t>QPSK</t>
        </is>
      </c>
      <c r="O342" s="6597"/>
      <c r="P342" s="6597"/>
      <c r="Q342" s="6597">
        <v>1</v>
      </c>
      <c r="R342" s="6597">
        <v>0</v>
      </c>
      <c r="S342" s="6593"/>
      <c r="T342" s="130">
        <v>18300</v>
      </c>
      <c r="U342" s="6593">
        <v>1950</v>
      </c>
      <c r="V342" s="6596"/>
      <c r="W342" s="6598"/>
      <c r="X342" s="6596"/>
      <c r="Y342" s="6596"/>
      <c r="Z342" s="6596"/>
      <c r="AA342" s="6595"/>
      <c r="AB342" s="6595"/>
      <c r="AC342" s="6599">
        <f>IF(OR(BX342="Close to Ear",BX342="Close to Head"),"Head",IF(BX342="Extremity","Extremity","Body"))</f>
        <v/>
      </c>
      <c r="AD342" s="6600">
        <f>CA342</f>
        <v/>
      </c>
      <c r="AE342" s="6594">
        <f>CB342</f>
        <v/>
      </c>
      <c r="AF342" s="6595"/>
      <c r="AG342" s="6601">
        <f>IF(OR(AZ342="",BA342=""),"N/A",IF(DC342="Pass","P","F"))</f>
        <v/>
      </c>
      <c r="AH342" s="6602"/>
      <c r="AI342" s="6602"/>
      <c r="AJ342" s="6602"/>
      <c r="AK342" s="6596"/>
      <c r="AL342" s="6595"/>
      <c r="AM342" s="6596"/>
      <c r="AN342" s="6596"/>
      <c r="AO342" s="6603"/>
      <c r="AP342" s="6603"/>
      <c r="AQ342" s="6603"/>
      <c r="AR342" s="6603"/>
      <c r="AS342" s="6603"/>
      <c r="AT342" s="6604">
        <f>IF(AC342="Extremity",IF(CG342="","",CG342),"")</f>
        <v/>
      </c>
      <c r="AU342" s="6604">
        <f>IF(AC342="Extremity",IF(CH342="","",CH342),"")</f>
        <v/>
      </c>
      <c r="AV342" s="6605">
        <f>IF(AC342="Extremity","",IF(CE342="","",CE342))</f>
        <v/>
      </c>
      <c r="AW342" s="6605">
        <f>IF(AD342="Extremity","",IF(CF342="","",CF342))</f>
        <v/>
      </c>
      <c r="AX342" s="6598">
        <f>DL342</f>
        <v/>
      </c>
      <c r="AY342" s="6598">
        <f>DQ342</f>
        <v/>
      </c>
      <c r="AZ342" s="6606">
        <f>IF(AC342="Extremity",IF(DA342="","",DA342),"")</f>
        <v/>
      </c>
      <c r="BA342" s="6607">
        <f>IF(AC342="Extremity","",IF(CT342="","",CT342))</f>
        <v/>
      </c>
      <c r="BB342" s="6598">
        <f>IF(AC342="Extremity",IF(DB342="","",DB342),"")</f>
        <v/>
      </c>
      <c r="BC342" s="6605">
        <f>IF(AC342="Extremity","",IF(CZ342="","",CZ342))</f>
        <v/>
      </c>
      <c r="BD342" s="6598">
        <f>DD342</f>
        <v/>
      </c>
      <c r="BE342" s="6608">
        <f>DE342</f>
        <v/>
      </c>
      <c r="BF342" s="6609">
        <f>DF342*60</f>
        <v/>
      </c>
      <c r="BG342" s="6610">
        <f>BE342</f>
        <v/>
      </c>
      <c r="BH342" s="6609">
        <f>DG342*60</f>
        <v/>
      </c>
      <c r="BI342" s="6609">
        <f>DH342</f>
        <v/>
      </c>
      <c r="BJ342" s="6611"/>
      <c r="BK342" s="6612">
        <f>Overview!$E$7</f>
        <v/>
      </c>
      <c r="BL342" s="6611"/>
      <c r="BM342" s="6609">
        <f>DI342</f>
        <v/>
      </c>
      <c r="BN342" s="6612">
        <f>Overview!$P$153</f>
        <v/>
      </c>
      <c r="BO342" s="6611"/>
      <c r="BP342" s="6611"/>
      <c r="BQ342" s="6595"/>
      <c r="BR342" s="6613"/>
      <c r="BS342" s="1541"/>
      <c r="BT342" s="1864" t="inlineStr">
        <is>
          <t>LTE</t>
        </is>
      </c>
      <c r="BU342" s="1828" t="inlineStr">
        <is>
          <t>FDD1</t>
        </is>
      </c>
      <c r="BV342" s="906">
        <f>Overview!$H$30</f>
        <v/>
      </c>
      <c r="BW342" s="1865"/>
      <c r="BX342" s="1828" t="inlineStr">
        <is>
          <t>Close to ear</t>
        </is>
      </c>
      <c r="BY342" s="7309"/>
      <c r="BZ342" s="1828">
        <f>IF(COUNT('Conducted LTE'!$AH$3:$AH$170)=0,10,INDEX('Conducted LTE'!$M$3:$M$170,MATCH(MAX('Conducted LTE'!$AH$3:$AH$170),'Conducted LTE'!$AH$3:$AH$170,0)))</f>
        <v>10</v>
      </c>
      <c r="CA342" s="6689" t="str">
        <f>CONCATENATE(CA338," - Battery check 2")</f>
        <v>TBD - Battery check 2</v>
      </c>
      <c r="CB342" s="200">
        <v>0</v>
      </c>
      <c r="CC342" s="7310">
        <f>IF(COUNT('Conducted LTE'!$AH$3:$AH$170)=0,18300,INDEX('Conducted LTE'!$T$3:$T$170,MATCH(MAX('Conducted LTE'!$AH$3:$AH$170),'Conducted LTE'!$AH$3:$AH$170,0)))</f>
        <v>18300</v>
      </c>
      <c r="CD342" s="7310">
        <f>IF(COUNT('Conducted LTE'!$AH$3:$AH$170)=0,1950,INDEX('Conducted LTE'!$U$3:$U$170,MATCH(MAX('Conducted LTE'!$AH$3:$AH$170),'Conducted LTE'!$AH$3:$AH$170,0)))</f>
        <v>1950</v>
      </c>
      <c r="CE342" s="7234"/>
      <c r="CF342" s="7234"/>
      <c r="CG342" s="6706"/>
      <c r="CH342" s="6706"/>
      <c r="CI342" s="225">
        <f>BY342</f>
        <v/>
      </c>
      <c r="CJ342" s="237">
        <f>BZ342</f>
        <v/>
      </c>
      <c r="CK342" s="223">
        <f>CA342</f>
        <v/>
      </c>
      <c r="CL342" s="237">
        <f>CC342</f>
        <v/>
      </c>
      <c r="CM342" s="237">
        <f>CD342</f>
        <v/>
      </c>
      <c r="CN342" s="1527"/>
      <c r="CO342" s="1579"/>
      <c r="CP342" s="7214">
        <f>IF(CF342=""," ",IF(ABS(CE342-CF342)&lt;=0.1,"Valid","Not valid"))</f>
        <v/>
      </c>
      <c r="CQ342" s="1674">
        <f> IF(CE342="","",IF(AND(CE342&lt;&gt;"",CF342=""),IF(CE342&gt;=0.8,"Medir+Sig Max","No"),IF(CF342&lt;&gt;"",IF(CF342&gt;=0.8,"Medir+Sig Max","No"),"")))</f>
        <v/>
      </c>
      <c r="CR342" s="6927">
        <f>IF(UPPER($CQ$1)="X",IF(CF342=""," ",IF((ABS(CE342)&lt;5)*AND(ABS(CF342)&lt;5)*AND(ABS(CT342)&lt;5),"Solo si es max","Medir")),IF(CF342=""," ",IF((ABS(CE342)&lt;1)*AND(ABS(CF342)&lt;1)*AND(ABS(CT342)&lt;1),"Solo si es max","Medir")))</f>
        <v/>
      </c>
      <c r="CS342" s="1674"/>
      <c r="CT342" s="220">
        <f>IF(CO342="",IF(AND(CE342="",CF342=""),"",IF(CF342="",IF(DQ342&gt;1,ROUND(DQ342*CE342,3),CE342),IF(DQ342&gt;1,ROUND(DQ342*CF342,3),CF342))),IF(AND(CE342="",CF342=""),"",IF(CF342="",IF(DQ342&gt;1,ROUND(DQ342*CE342*(1/(CO342)),3),CE342*(1/(CO342))),IF(DQ342&gt;1,ROUND(DQ342*CF342*(1/(CO342)),3),CF342*(1/(CO342))))))</f>
        <v/>
      </c>
      <c r="CU342" s="224">
        <f>BY342</f>
        <v/>
      </c>
      <c r="CV342" s="237">
        <f>BZ342</f>
        <v/>
      </c>
      <c r="CW342" s="237">
        <f>CA342</f>
        <v/>
      </c>
      <c r="CX342" s="224">
        <f>CC342</f>
        <v/>
      </c>
      <c r="CY342" s="237">
        <f>CD342</f>
        <v/>
      </c>
      <c r="CZ342" s="7474">
        <f>IF(COUNTIF(Overview!K12:K14,TRUE)&gt;0,1.6,IF(COUNTIF(Overview!L12:L14,TRUE)&gt;0,8,0))</f>
        <v/>
      </c>
      <c r="DA342" s="1788"/>
      <c r="DB342" s="7483"/>
      <c r="DC342" s="844">
        <f>IF(CT342="","",IF(CT342&gt;CZ342,"Fail","Pass"))</f>
        <v/>
      </c>
      <c r="DD342" s="402"/>
      <c r="DE342" s="1565">
        <f>MyTimestamp(DC342)</f>
        <v/>
      </c>
      <c r="DF342" s="1531">
        <f>IF(COUNT(CE342:CH342)=1,15,IF(COUNT(CE342:CH342)=0,0,30))</f>
        <v/>
      </c>
      <c r="DG342" s="1532">
        <f>IF(DF342=0,0,2)</f>
        <v/>
      </c>
      <c r="DH342" s="1866"/>
      <c r="DI342" s="1866"/>
      <c r="DJ342" s="1863"/>
      <c r="DK342" s="1789"/>
      <c r="DL342" s="1574">
        <f>10^(CN342/20)*100-100</f>
        <v/>
      </c>
      <c r="DM342" s="777"/>
      <c r="DN342" s="970"/>
      <c r="DO342" s="777">
        <f>IF(DM342="","",10^(DM342/10))</f>
        <v/>
      </c>
      <c r="DP342" s="777">
        <f>IF(ISNUMBER(DN342)=FALSE,"",10^(DN342/10))</f>
        <v/>
      </c>
      <c r="DQ342" s="1578">
        <f>IF(AND(ISNUMBER(DO342),ISNUMBER(DP342)),IF(DO342/DP342&gt;1,ROUND((DO342)/DP342,3),1),1)</f>
        <v/>
      </c>
      <c r="DR342" s="1541"/>
      <c r="DS342" s="1541"/>
      <c r="DT342" s="1541"/>
      <c r="DU342" s="1541"/>
      <c r="DV342" s="1541"/>
      <c r="DW342" s="1541"/>
      <c r="DX342" s="1541"/>
      <c r="DY342" s="1541"/>
      <c r="DZ342" s="1541"/>
      <c r="EA342" s="1541"/>
      <c r="EB342" s="1541"/>
      <c r="EC342" s="1541"/>
      <c r="ED342" s="1541"/>
      <c r="EE342" s="1541"/>
      <c r="EF342" s="1541"/>
      <c r="EG342" s="1541"/>
      <c r="EH342" s="1541"/>
      <c r="EI342" s="1541"/>
      <c r="EJ342" s="1541"/>
      <c r="EK342" s="1541"/>
      <c r="EL342" s="1541"/>
      <c r="EM342" s="1541"/>
      <c r="EN342" s="1541"/>
      <c r="EO342" s="1541"/>
      <c r="EP342" s="1541"/>
      <c r="EQ342" s="1541"/>
      <c r="ER342" s="1541"/>
      <c r="ES342" s="1541"/>
      <c r="ET342" s="1541"/>
      <c r="EU342" s="1541"/>
      <c r="EV342" s="1541"/>
    </row>
    <row r="343" ht="12.75" x14ac:dyDescent="0.2">
      <c r="A343" s="1541"/>
      <c r="B343" s="1541"/>
      <c r="C343"/>
      <c r="D343" s="1486"/>
      <c r="E343" s="1486"/>
      <c r="F343" s="672" t="inlineStr">
        <is>
          <t>5.3</t>
        </is>
      </c>
      <c r="G343" s="1497"/>
      <c r="H343" s="130">
        <f>BV343</f>
        <v/>
      </c>
      <c r="I343" s="130">
        <f>BW343</f>
        <v/>
      </c>
      <c r="J343" s="1299" t="inlineStr">
        <is>
          <t>LTE</t>
        </is>
      </c>
      <c r="K343" s="1299" t="inlineStr">
        <is>
          <t>FDD1</t>
        </is>
      </c>
      <c r="L343" s="115"/>
      <c r="M343" s="130">
        <v>10</v>
      </c>
      <c r="N343" s="119" t="inlineStr">
        <is>
          <t>QPSK</t>
        </is>
      </c>
      <c r="O343" s="131"/>
      <c r="P343" s="6597"/>
      <c r="Q343" s="131">
        <v>1</v>
      </c>
      <c r="R343" s="131">
        <v>0</v>
      </c>
      <c r="S343" s="130"/>
      <c r="T343" s="130">
        <v>18300</v>
      </c>
      <c r="U343" s="6593">
        <v>1950</v>
      </c>
      <c r="V343" s="119"/>
      <c r="W343" s="1305"/>
      <c r="X343" s="119"/>
      <c r="Y343" s="119"/>
      <c r="Z343" s="119"/>
      <c r="AA343" s="115"/>
      <c r="AB343" s="115"/>
      <c r="AC343" s="1300">
        <f>IF(OR(BX343="Close to Ear",BX343="Close to Head"),"Head",IF(BX343="Extremity","Extremity","Body"))</f>
        <v/>
      </c>
      <c r="AD343" s="1301">
        <f>CA343</f>
        <v/>
      </c>
      <c r="AE343" s="1299">
        <f>CB343</f>
        <v/>
      </c>
      <c r="AF343" s="115"/>
      <c r="AG343" s="1302">
        <f>IF(OR(AZ343="",BA343=""),"N/A",IF(DC343="Pass","P","F"))</f>
        <v/>
      </c>
      <c r="AH343" s="129"/>
      <c r="AI343" s="129"/>
      <c r="AJ343" s="129"/>
      <c r="AK343" s="119"/>
      <c r="AL343" s="115"/>
      <c r="AM343" s="119"/>
      <c r="AN343" s="119"/>
      <c r="AO343" s="692"/>
      <c r="AP343" s="692"/>
      <c r="AQ343" s="692"/>
      <c r="AR343" s="692"/>
      <c r="AS343" s="692"/>
      <c r="AT343" s="1303">
        <f>IF(AC343="Extremity",IF(CG343="","",CG343),"")</f>
        <v/>
      </c>
      <c r="AU343" s="1303">
        <f>IF(AC343="Extremity",IF(CH343="","",CH343),"")</f>
        <v/>
      </c>
      <c r="AV343" s="1304">
        <f>IF(AC343="Extremity","",IF(CE343="","",CE343))</f>
        <v/>
      </c>
      <c r="AW343" s="1304">
        <f>IF(AD343="Extremity","",IF(CF343="","",CF343))</f>
        <v/>
      </c>
      <c r="AX343" s="1305">
        <f>DL343</f>
        <v/>
      </c>
      <c r="AY343" s="1305">
        <f>DQ343</f>
        <v/>
      </c>
      <c r="AZ343" s="3377">
        <f>IF(AC343="Extremity",IF(DA343="","",DA343),"")</f>
        <v/>
      </c>
      <c r="BA343" s="3378">
        <f>IF(AC343="Extremity","",IF(CT343="","",CT343))</f>
        <v/>
      </c>
      <c r="BB343" s="1305">
        <f>IF(AC343="Extremity",IF(DB343="","",DB343),"")</f>
        <v/>
      </c>
      <c r="BC343" s="1304">
        <f>IF(AC343="Extremity","",IF(CZ343="","",CZ343))</f>
        <v/>
      </c>
      <c r="BD343" s="1305">
        <f>DD343</f>
        <v/>
      </c>
      <c r="BE343" s="132">
        <f>DE343</f>
        <v/>
      </c>
      <c r="BF343" s="133">
        <f>DF343*60</f>
        <v/>
      </c>
      <c r="BG343" s="121">
        <f>BE343</f>
        <v/>
      </c>
      <c r="BH343" s="133">
        <f>DG343*60</f>
        <v/>
      </c>
      <c r="BI343" s="133">
        <f>DH343</f>
        <v/>
      </c>
      <c r="BJ343" s="117"/>
      <c r="BK343" s="812">
        <f>Overview!$E$7</f>
        <v/>
      </c>
      <c r="BL343" s="117"/>
      <c r="BM343" s="834">
        <f>DI343</f>
        <v/>
      </c>
      <c r="BN343" s="812">
        <f>Overview!$P$153</f>
        <v/>
      </c>
      <c r="BO343" s="117"/>
      <c r="BP343" s="117"/>
      <c r="BQ343" s="115"/>
      <c r="BR343" s="1478"/>
      <c r="BS343" s="1541"/>
      <c r="BT343" s="1864" t="inlineStr">
        <is>
          <t>LTE</t>
        </is>
      </c>
      <c r="BU343" s="1828" t="inlineStr">
        <is>
          <t>FDD1</t>
        </is>
      </c>
      <c r="BV343" s="906">
        <f>Overview!$H$30</f>
        <v/>
      </c>
      <c r="BW343" s="1865"/>
      <c r="BX343" s="1833" t="inlineStr">
        <is>
          <t>Body</t>
        </is>
      </c>
      <c r="BY343" s="917"/>
      <c r="BZ343" s="1833">
        <f>IF(COUNT('Conducted LTE'!$AH$3:$AH$170)=0,10,INDEX('Conducted LTE'!$M$3:$M$170,MATCH(MAX('Conducted LTE'!$AH$3:$AH$170),'Conducted LTE'!$AH$3:$AH$170,0)))</f>
        <v>10</v>
      </c>
      <c r="CA343" s="1071" t="inlineStr">
        <is>
          <t>Front Face</t>
        </is>
      </c>
      <c r="CB343" s="202">
        <v>5</v>
      </c>
      <c r="CC343" s="1104">
        <f>IF(COUNT('Conducted LTE'!$AH$3:$AH$170)=0,18300,INDEX('Conducted LTE'!$T$3:$T$170,MATCH(MAX('Conducted LTE'!$AH$3:$AH$170),'Conducted LTE'!$AH$3:$AH$170,0)))</f>
        <v>18300</v>
      </c>
      <c r="CD343" s="1104">
        <f>IF(COUNT('Conducted LTE'!$AH$3:$AH$170)=0,1950,INDEX('Conducted LTE'!$U$3:$U$170,MATCH(MAX('Conducted LTE'!$AH$3:$AH$170),'Conducted LTE'!$AH$3:$AH$170,0)))</f>
        <v>1950</v>
      </c>
      <c r="CE343" s="7233"/>
      <c r="CF343" s="7233"/>
      <c r="CG343" s="6705"/>
      <c r="CH343" s="6705"/>
      <c r="CI343" s="225">
        <f>BY343</f>
        <v/>
      </c>
      <c r="CJ343" s="237">
        <f>BZ343</f>
        <v/>
      </c>
      <c r="CK343" s="223">
        <f>CA343</f>
        <v/>
      </c>
      <c r="CL343" s="236">
        <f>CC343</f>
        <v/>
      </c>
      <c r="CM343" s="236">
        <f>CD343</f>
        <v/>
      </c>
      <c r="CN343" s="1526"/>
      <c r="CO343" s="1581"/>
      <c r="CP343" s="891">
        <f>IF(CF343=""," ",IF(ABS(CE343-CF343)&lt;=0.1,"Valid","Not valid"))</f>
        <v/>
      </c>
      <c r="CQ343" s="892">
        <f> IF(CE343="","",IF(AND(CE343&lt;&gt;"",CF343=""),IF(CE343&gt;=0.8,"Medir+Sig Max","No"),IF(CF343&lt;&gt;"",IF(CF343&gt;=0.8,"Medir+Sig Max","No"),"")))</f>
        <v/>
      </c>
      <c r="CR343" s="7224"/>
      <c r="CS343" s="892"/>
      <c r="CT343" s="219">
        <f>IF(CO343="",IF(AND(CE343="",CF343=""),"",IF(CF343="",IF(DQ343&gt;1,ROUND(DQ343*CE343,3),CE343),IF(DQ343&gt;1,ROUND(DQ343*CF343,3),CF343))),IF(AND(CE343="",CF343=""),"",IF(CF343="",IF(DQ343&gt;1,ROUND(DQ343*CE343*(1/(CO343)),3),CE343*(1/(CO343))),IF(DQ343&gt;1,ROUND(DQ343*CF343*(1/(CO343)),3),CF343*(1/(CO343))))))</f>
        <v/>
      </c>
      <c r="CU343" s="224">
        <f>BY343</f>
        <v/>
      </c>
      <c r="CV343" s="237">
        <f>BZ343</f>
        <v/>
      </c>
      <c r="CW343" s="237">
        <f>CA343</f>
        <v/>
      </c>
      <c r="CX343" s="224">
        <f>CC343</f>
        <v/>
      </c>
      <c r="CY343" s="237">
        <f>CD343</f>
        <v/>
      </c>
      <c r="CZ343" s="7476">
        <f>IF(COUNTIF(Overview!K12:K14,TRUE)&gt;0,1.6,IF(COUNTIF(Overview!L12:L14,TRUE)&gt;0,8,0))</f>
        <v/>
      </c>
      <c r="DA343" s="1799"/>
      <c r="DB343" s="7482"/>
      <c r="DC343" s="844">
        <f>IF(CT343="","",IF(CT343&gt;CZ343,"Fail","Pass"))</f>
        <v/>
      </c>
      <c r="DD343" s="399"/>
      <c r="DE343" s="1565">
        <f>MyTimestamp(DC343)</f>
        <v/>
      </c>
      <c r="DF343" s="1531">
        <f>IF(COUNT(CE343:CH343)=1,15,IF(COUNT(CE343:CH343)=0,0,30))</f>
        <v/>
      </c>
      <c r="DG343" s="1532">
        <f>IF(DF343=0,0,2)</f>
        <v/>
      </c>
      <c r="DH343" s="1862"/>
      <c r="DI343" s="1862"/>
      <c r="DJ343" s="1863"/>
      <c r="DK343" s="1782"/>
      <c r="DL343" s="1574">
        <f>10^(CN343/20)*100-100</f>
        <v/>
      </c>
      <c r="DM343" s="776"/>
      <c r="DN343" s="1104"/>
      <c r="DO343" s="776">
        <f>IF(DM343="","",10^(DM343/10))</f>
        <v/>
      </c>
      <c r="DP343" s="776">
        <f>IF(ISNUMBER(DN343)=FALSE,"",10^(DN343/10))</f>
        <v/>
      </c>
      <c r="DQ343" s="1577">
        <f>IF(AND(ISNUMBER(DO343),ISNUMBER(DP343)),IF(DO343/DP343&gt;1,ROUND((DO343)/DP343,3),1),1)</f>
        <v/>
      </c>
      <c r="DR343" s="1541"/>
      <c r="DS343" s="1541"/>
      <c r="DT343" s="1541"/>
      <c r="DU343" s="1541"/>
      <c r="DV343" s="1541"/>
      <c r="DW343" s="1541"/>
      <c r="DX343" s="1541"/>
      <c r="DY343" s="1541"/>
      <c r="DZ343" s="1541"/>
      <c r="EA343" s="1541"/>
      <c r="EB343" s="1541"/>
      <c r="EC343" s="1541"/>
      <c r="ED343" s="1541"/>
      <c r="EE343" s="1541"/>
      <c r="EF343" s="1541"/>
      <c r="EG343" s="1541"/>
      <c r="EH343" s="1541"/>
      <c r="EI343" s="1541"/>
      <c r="EJ343" s="1541"/>
      <c r="EK343" s="1541"/>
      <c r="EL343" s="1541"/>
      <c r="EM343" s="1541"/>
      <c r="EN343" s="1541"/>
      <c r="EO343" s="1541"/>
      <c r="EP343" s="1541"/>
      <c r="EQ343" s="1541"/>
      <c r="ER343" s="1541"/>
      <c r="ES343" s="1541"/>
      <c r="ET343" s="1541"/>
      <c r="EU343" s="1541"/>
      <c r="EV343" s="1541"/>
    </row>
    <row r="344" ht="12.75" x14ac:dyDescent="0.2">
      <c r="A344" s="1541"/>
      <c r="B344" s="1541"/>
      <c r="C344"/>
      <c r="D344" s="1486"/>
      <c r="E344" s="1486"/>
      <c r="F344" s="672" t="inlineStr">
        <is>
          <t>5.3</t>
        </is>
      </c>
      <c r="G344" s="1497"/>
      <c r="H344" s="130">
        <f>BV344</f>
        <v/>
      </c>
      <c r="I344" s="130">
        <f>BW344</f>
        <v/>
      </c>
      <c r="J344" s="1299" t="inlineStr">
        <is>
          <t>LTE</t>
        </is>
      </c>
      <c r="K344" s="1299" t="inlineStr">
        <is>
          <t>FDD1</t>
        </is>
      </c>
      <c r="L344" s="115"/>
      <c r="M344" s="130">
        <v>10</v>
      </c>
      <c r="N344" s="119" t="inlineStr">
        <is>
          <t>QPSK</t>
        </is>
      </c>
      <c r="O344" s="131"/>
      <c r="P344" s="6597"/>
      <c r="Q344" s="131">
        <v>1</v>
      </c>
      <c r="R344" s="131">
        <v>0</v>
      </c>
      <c r="S344" s="130"/>
      <c r="T344" s="130">
        <v>18300</v>
      </c>
      <c r="U344" s="6593">
        <v>1950</v>
      </c>
      <c r="V344" s="119"/>
      <c r="W344" s="1305"/>
      <c r="X344" s="119"/>
      <c r="Y344" s="119"/>
      <c r="Z344" s="119"/>
      <c r="AA344" s="115"/>
      <c r="AB344" s="115"/>
      <c r="AC344" s="1300">
        <f>IF(OR(BX344="Close to Ear",BX344="Close to Head"),"Head",IF(BX344="Extremity","Extremity","Body"))</f>
        <v/>
      </c>
      <c r="AD344" s="1301">
        <f>CA344</f>
        <v/>
      </c>
      <c r="AE344" s="1299">
        <f>CB344</f>
        <v/>
      </c>
      <c r="AF344" s="115"/>
      <c r="AG344" s="1302">
        <f>IF(OR(AZ344="",BA344=""),"N/A",IF(DC344="Pass","P","F"))</f>
        <v/>
      </c>
      <c r="AH344" s="129"/>
      <c r="AI344" s="129"/>
      <c r="AJ344" s="129"/>
      <c r="AK344" s="119"/>
      <c r="AL344" s="115"/>
      <c r="AM344" s="119"/>
      <c r="AN344" s="119"/>
      <c r="AO344" s="692"/>
      <c r="AP344" s="692"/>
      <c r="AQ344" s="692"/>
      <c r="AR344" s="692"/>
      <c r="AS344" s="692"/>
      <c r="AT344" s="1303">
        <f>IF(AC344="Extremity",IF(CG344="","",CG344),"")</f>
        <v/>
      </c>
      <c r="AU344" s="1303">
        <f>IF(AC344="Extremity",IF(CH344="","",CH344),"")</f>
        <v/>
      </c>
      <c r="AV344" s="1304">
        <f>IF(AC344="Extremity","",IF(CE344="","",CE344))</f>
        <v/>
      </c>
      <c r="AW344" s="1304">
        <f>IF(AD344="Extremity","",IF(CF344="","",CF344))</f>
        <v/>
      </c>
      <c r="AX344" s="1305">
        <f>DL344</f>
        <v/>
      </c>
      <c r="AY344" s="1305">
        <f>DQ344</f>
        <v/>
      </c>
      <c r="AZ344" s="3377">
        <f>IF(AC344="Extremity",IF(DA344="","",DA344),"")</f>
        <v/>
      </c>
      <c r="BA344" s="3378">
        <f>IF(AC344="Extremity","",IF(CT344="","",CT344))</f>
        <v/>
      </c>
      <c r="BB344" s="1305">
        <f>IF(AC344="Extremity",IF(DB344="","",DB344),"")</f>
        <v/>
      </c>
      <c r="BC344" s="1304">
        <f>IF(AC344="Extremity","",IF(CZ344="","",CZ344))</f>
        <v/>
      </c>
      <c r="BD344" s="1305">
        <f>DD344</f>
        <v/>
      </c>
      <c r="BE344" s="132">
        <f>DE344</f>
        <v/>
      </c>
      <c r="BF344" s="133">
        <f>DF344*60</f>
        <v/>
      </c>
      <c r="BG344" s="121">
        <f>BE344</f>
        <v/>
      </c>
      <c r="BH344" s="133">
        <f>DG344*60</f>
        <v/>
      </c>
      <c r="BI344" s="133">
        <f>DH344</f>
        <v/>
      </c>
      <c r="BJ344" s="117"/>
      <c r="BK344" s="812">
        <f>Overview!$E$7</f>
        <v/>
      </c>
      <c r="BL344" s="117"/>
      <c r="BM344" s="834">
        <f>DI344</f>
        <v/>
      </c>
      <c r="BN344" s="812">
        <f>Overview!$P$153</f>
        <v/>
      </c>
      <c r="BO344" s="117"/>
      <c r="BP344" s="117"/>
      <c r="BQ344" s="115"/>
      <c r="BR344" s="1478"/>
      <c r="BS344" s="1541"/>
      <c r="BT344" s="1864" t="inlineStr">
        <is>
          <t>LTE</t>
        </is>
      </c>
      <c r="BU344" s="1828" t="inlineStr">
        <is>
          <t>FDD1</t>
        </is>
      </c>
      <c r="BV344" s="906">
        <f>Overview!$H$30</f>
        <v/>
      </c>
      <c r="BW344" s="1865"/>
      <c r="BX344" s="1828" t="inlineStr">
        <is>
          <t>Body</t>
        </is>
      </c>
      <c r="BY344" s="916"/>
      <c r="BZ344" s="1828">
        <f>IF(COUNT('Conducted LTE'!$AH$3:$AH$170)=0,10,INDEX('Conducted LTE'!$M$3:$M$170,MATCH(MAX('Conducted LTE'!$AH$3:$AH$170),'Conducted LTE'!$AH$3:$AH$170,0)))</f>
        <v>10</v>
      </c>
      <c r="CA344" s="1072" t="inlineStr">
        <is>
          <t>Back Face</t>
        </is>
      </c>
      <c r="CB344" s="200">
        <v>5</v>
      </c>
      <c r="CC344" s="976">
        <f>IF(COUNT('Conducted LTE'!$AH$3:$AH$170)=0,18300,INDEX('Conducted LTE'!$T$3:$T$170,MATCH(MAX('Conducted LTE'!$AH$3:$AH$170),'Conducted LTE'!$AH$3:$AH$170,0)))</f>
        <v>18300</v>
      </c>
      <c r="CD344" s="976">
        <f>IF(COUNT('Conducted LTE'!$AH$3:$AH$170)=0,1950,INDEX('Conducted LTE'!$U$3:$U$170,MATCH(MAX('Conducted LTE'!$AH$3:$AH$170),'Conducted LTE'!$AH$3:$AH$170,0)))</f>
        <v>1950</v>
      </c>
      <c r="CE344" s="7234"/>
      <c r="CF344" s="7234"/>
      <c r="CG344" s="6706"/>
      <c r="CH344" s="6706"/>
      <c r="CI344" s="225">
        <f>BY344</f>
        <v/>
      </c>
      <c r="CJ344" s="237">
        <f>BZ344</f>
        <v/>
      </c>
      <c r="CK344" s="223">
        <f>CA344</f>
        <v/>
      </c>
      <c r="CL344" s="237">
        <f>CC344</f>
        <v/>
      </c>
      <c r="CM344" s="237">
        <f>CD344</f>
        <v/>
      </c>
      <c r="CN344" s="1527"/>
      <c r="CO344" s="1579"/>
      <c r="CP344" s="7214">
        <f>IF(CF344=""," ",IF(ABS(CE344-CF344)&lt;=0.1,"Valid","Not valid"))</f>
        <v/>
      </c>
      <c r="CQ344" s="1674">
        <f> IF(CE344="","",IF(AND(CE344&lt;&gt;"",CF344=""),IF(CE344&gt;=0.8,"Medir+Sig Max","No"),IF(CF344&lt;&gt;"",IF(CF344&gt;=0.8,"Medir+Sig Max","No"),"")))</f>
        <v/>
      </c>
      <c r="CR344" s="6927"/>
      <c r="CS344" s="1674"/>
      <c r="CT344" s="220">
        <f>IF(CO344="",IF(AND(CE344="",CF344=""),"",IF(CF344="",IF(DQ344&gt;1,ROUND(DQ344*CE344,3),CE344),IF(DQ344&gt;1,ROUND(DQ344*CF344,3),CF344))),IF(AND(CE344="",CF344=""),"",IF(CF344="",IF(DQ344&gt;1,ROUND(DQ344*CE344*(1/(CO344)),3),CE344*(1/(CO344))),IF(DQ344&gt;1,ROUND(DQ344*CF344*(1/(CO344)),3),CF344*(1/(CO344))))))</f>
        <v/>
      </c>
      <c r="CU344" s="224">
        <f>BY344</f>
        <v/>
      </c>
      <c r="CV344" s="237">
        <f>BZ344</f>
        <v/>
      </c>
      <c r="CW344" s="237">
        <f>CA344</f>
        <v/>
      </c>
      <c r="CX344" s="224">
        <f>CC344</f>
        <v/>
      </c>
      <c r="CY344" s="237">
        <f>CD344</f>
        <v/>
      </c>
      <c r="CZ344" s="7474">
        <f>IF(COUNTIF(Overview!K12:K14,TRUE)&gt;0,1.6,IF(COUNTIF(Overview!L12:L14,TRUE)&gt;0,8,0))</f>
        <v/>
      </c>
      <c r="DA344" s="1788"/>
      <c r="DB344" s="7483"/>
      <c r="DC344" s="844">
        <f>IF(CT344="","",IF(CT344&gt;CZ344,"Fail","Pass"))</f>
        <v/>
      </c>
      <c r="DD344" s="402"/>
      <c r="DE344" s="1565">
        <f>MyTimestamp(DC344)</f>
        <v/>
      </c>
      <c r="DF344" s="1531">
        <f>IF(COUNT(CE344:CH344)=1,15,IF(COUNT(CE344:CH344)=0,0,30))</f>
        <v/>
      </c>
      <c r="DG344" s="1532">
        <f>IF(DF344=0,0,2)</f>
        <v/>
      </c>
      <c r="DH344" s="1866"/>
      <c r="DI344" s="1866"/>
      <c r="DJ344" s="1863"/>
      <c r="DK344" s="1789"/>
      <c r="DL344" s="1574">
        <f>10^(CN344/20)*100-100</f>
        <v/>
      </c>
      <c r="DM344" s="777"/>
      <c r="DN344" s="976"/>
      <c r="DO344" s="777">
        <f>IF(DM344="","",10^(DM344/10))</f>
        <v/>
      </c>
      <c r="DP344" s="777">
        <f>IF(ISNUMBER(DN344)=FALSE,"",10^(DN344/10))</f>
        <v/>
      </c>
      <c r="DQ344" s="1578">
        <f>IF(AND(ISNUMBER(DO344),ISNUMBER(DP344)),IF(DO344/DP344&gt;1,ROUND((DO344)/DP344,3),1),1)</f>
        <v/>
      </c>
      <c r="DR344" s="1541"/>
      <c r="DS344" s="1541"/>
      <c r="DT344" s="1541"/>
      <c r="DU344" s="1541"/>
      <c r="DV344" s="1541"/>
      <c r="DW344" s="1541"/>
      <c r="DX344" s="1541"/>
      <c r="DY344" s="1541"/>
      <c r="DZ344" s="1541"/>
      <c r="EA344" s="1541"/>
      <c r="EB344" s="1541"/>
      <c r="EC344" s="1541"/>
      <c r="ED344" s="1541"/>
      <c r="EE344" s="1541"/>
      <c r="EF344" s="1541"/>
      <c r="EG344" s="1541"/>
      <c r="EH344" s="1541"/>
      <c r="EI344" s="1541"/>
      <c r="EJ344" s="1541"/>
      <c r="EK344" s="1541"/>
      <c r="EL344" s="1541"/>
      <c r="EM344" s="1541"/>
      <c r="EN344" s="1541"/>
      <c r="EO344" s="1541"/>
      <c r="EP344" s="1541"/>
      <c r="EQ344" s="1541"/>
      <c r="ER344" s="1541"/>
      <c r="ES344" s="1541"/>
      <c r="ET344" s="1541"/>
      <c r="EU344" s="1541"/>
      <c r="EV344" s="1541"/>
    </row>
    <row r="345" ht="12.75" x14ac:dyDescent="0.2">
      <c r="A345" s="1541"/>
      <c r="B345" s="1541"/>
      <c r="C345"/>
      <c r="D345" s="1486"/>
      <c r="E345" s="1486"/>
      <c r="F345" s="672" t="inlineStr">
        <is>
          <t>5.3</t>
        </is>
      </c>
      <c r="G345" s="1497"/>
      <c r="H345" s="130">
        <f>BV345</f>
        <v/>
      </c>
      <c r="I345" s="130">
        <f>BW345</f>
        <v/>
      </c>
      <c r="J345" s="1299" t="inlineStr">
        <is>
          <t>LTE</t>
        </is>
      </c>
      <c r="K345" s="1299" t="inlineStr">
        <is>
          <t>FDD1</t>
        </is>
      </c>
      <c r="L345" s="115"/>
      <c r="M345" s="130">
        <v>10</v>
      </c>
      <c r="N345" s="119" t="inlineStr">
        <is>
          <t>QPSK</t>
        </is>
      </c>
      <c r="O345" s="131"/>
      <c r="P345" s="6597"/>
      <c r="Q345" s="131">
        <v>1</v>
      </c>
      <c r="R345" s="131">
        <v>0</v>
      </c>
      <c r="S345" s="130"/>
      <c r="T345" s="130">
        <v>18300</v>
      </c>
      <c r="U345" s="6593">
        <v>1950</v>
      </c>
      <c r="V345" s="119"/>
      <c r="W345" s="1305"/>
      <c r="X345" s="119"/>
      <c r="Y345" s="119"/>
      <c r="Z345" s="119"/>
      <c r="AA345" s="115"/>
      <c r="AB345" s="115"/>
      <c r="AC345" s="1300">
        <f>IF(OR(BX345="Close to Ear",BX345="Close to Head"),"Head",IF(BX345="Extremity","Extremity","Body"))</f>
        <v/>
      </c>
      <c r="AD345" s="1301">
        <f>CA345</f>
        <v/>
      </c>
      <c r="AE345" s="1299">
        <f>CB345</f>
        <v/>
      </c>
      <c r="AF345" s="115"/>
      <c r="AG345" s="1302">
        <f>IF(OR(AZ345="",BA345=""),"N/A",IF(DC345="Pass","P","F"))</f>
        <v/>
      </c>
      <c r="AH345" s="129"/>
      <c r="AI345" s="129"/>
      <c r="AJ345" s="129"/>
      <c r="AK345" s="119"/>
      <c r="AL345" s="115"/>
      <c r="AM345" s="119"/>
      <c r="AN345" s="119"/>
      <c r="AO345" s="692"/>
      <c r="AP345" s="692"/>
      <c r="AQ345" s="692"/>
      <c r="AR345" s="692"/>
      <c r="AS345" s="692"/>
      <c r="AT345" s="1303">
        <f>IF(AC345="Extremity",IF(CG345="","",CG345),"")</f>
        <v/>
      </c>
      <c r="AU345" s="1303">
        <f>IF(AC345="Extremity",IF(CH345="","",CH345),"")</f>
        <v/>
      </c>
      <c r="AV345" s="1304">
        <f>IF(AC345="Extremity","",IF(CE345="","",CE345))</f>
        <v/>
      </c>
      <c r="AW345" s="1304">
        <f>IF(AD345="Extremity","",IF(CF345="","",CF345))</f>
        <v/>
      </c>
      <c r="AX345" s="1305">
        <f>DL345</f>
        <v/>
      </c>
      <c r="AY345" s="1305">
        <f>DQ345</f>
        <v/>
      </c>
      <c r="AZ345" s="3377">
        <f>IF(AC345="Extremity",IF(DA345="","",DA345),"")</f>
        <v/>
      </c>
      <c r="BA345" s="3378">
        <f>IF(AC345="Extremity","",IF(CT345="","",CT345))</f>
        <v/>
      </c>
      <c r="BB345" s="1305">
        <f>IF(AC345="Extremity",IF(DB345="","",DB345),"")</f>
        <v/>
      </c>
      <c r="BC345" s="1304">
        <f>IF(AC345="Extremity","",IF(CZ345="","",CZ345))</f>
        <v/>
      </c>
      <c r="BD345" s="1305">
        <f>DD345</f>
        <v/>
      </c>
      <c r="BE345" s="132">
        <f>DE345</f>
        <v/>
      </c>
      <c r="BF345" s="133">
        <f>DF345*60</f>
        <v/>
      </c>
      <c r="BG345" s="121">
        <f>BE345</f>
        <v/>
      </c>
      <c r="BH345" s="133">
        <f>DG345*60</f>
        <v/>
      </c>
      <c r="BI345" s="133">
        <f>DH345</f>
        <v/>
      </c>
      <c r="BJ345" s="117"/>
      <c r="BK345" s="812">
        <f>Overview!$E$7</f>
        <v/>
      </c>
      <c r="BL345" s="117"/>
      <c r="BM345" s="834">
        <f>DI345</f>
        <v/>
      </c>
      <c r="BN345" s="812">
        <f>Overview!$P$153</f>
        <v/>
      </c>
      <c r="BO345" s="117"/>
      <c r="BP345" s="117"/>
      <c r="BQ345" s="115"/>
      <c r="BR345" s="1478"/>
      <c r="BS345" s="1541"/>
      <c r="BT345" s="1864" t="inlineStr">
        <is>
          <t>LTE</t>
        </is>
      </c>
      <c r="BU345" s="1828" t="inlineStr">
        <is>
          <t>FDD1</t>
        </is>
      </c>
      <c r="BV345" s="906">
        <f>Overview!$H$30</f>
        <v/>
      </c>
      <c r="BW345" s="1865"/>
      <c r="BX345" s="1828" t="inlineStr">
        <is>
          <t>Body</t>
        </is>
      </c>
      <c r="BY345" s="918"/>
      <c r="BZ345" s="1828">
        <f>IF(COUNT('Conducted LTE'!$AH$3:$AH$170)=0,10,INDEX('Conducted LTE'!$M$3:$M$170,MATCH(MAX('Conducted LTE'!$AH$3:$AH$170),'Conducted LTE'!$AH$3:$AH$170,0)))</f>
        <v>10</v>
      </c>
      <c r="CA345" s="1072" t="inlineStr">
        <is>
          <t>Left Edge</t>
        </is>
      </c>
      <c r="CB345" s="200">
        <v>5</v>
      </c>
      <c r="CC345" s="976">
        <f>IF(COUNT('Conducted LTE'!$AH$3:$AH$170)=0,18300,INDEX('Conducted LTE'!$T$3:$T$170,MATCH(MAX('Conducted LTE'!$AH$3:$AH$170),'Conducted LTE'!$AH$3:$AH$170,0)))</f>
        <v>18300</v>
      </c>
      <c r="CD345" s="976">
        <f>IF(COUNT('Conducted LTE'!$AH$3:$AH$170)=0,1950,INDEX('Conducted LTE'!$U$3:$U$170,MATCH(MAX('Conducted LTE'!$AH$3:$AH$170),'Conducted LTE'!$AH$3:$AH$170,0)))</f>
        <v>1950</v>
      </c>
      <c r="CE345" s="7234"/>
      <c r="CF345" s="7234"/>
      <c r="CG345" s="6706"/>
      <c r="CH345" s="6706"/>
      <c r="CI345" s="225">
        <f>BY345</f>
        <v/>
      </c>
      <c r="CJ345" s="237">
        <f>BZ345</f>
        <v/>
      </c>
      <c r="CK345" s="223">
        <f>CA345</f>
        <v/>
      </c>
      <c r="CL345" s="237">
        <f>CC345</f>
        <v/>
      </c>
      <c r="CM345" s="237">
        <f>CD345</f>
        <v/>
      </c>
      <c r="CN345" s="1527"/>
      <c r="CO345" s="1579"/>
      <c r="CP345" s="7214">
        <f>IF(CF345=""," ",IF(ABS(CE345-CF345)&lt;=0.1,"Valid","Not valid"))</f>
        <v/>
      </c>
      <c r="CQ345" s="1674">
        <f> IF(CE345="","",IF(AND(CE345&lt;&gt;"",CF345=""),IF(CE345&gt;=0.8,"Medir+Sig Max","No"),IF(CF345&lt;&gt;"",IF(CF345&gt;=0.8,"Medir+Sig Max","No"),"")))</f>
        <v/>
      </c>
      <c r="CR345" s="6927"/>
      <c r="CS345" s="1674"/>
      <c r="CT345" s="220">
        <f>IF(CO345="",IF(AND(CE345="",CF345=""),"",IF(CF345="",IF(DQ345&gt;1,ROUND(DQ345*CE345,3),CE345),IF(DQ345&gt;1,ROUND(DQ345*CF345,3),CF345))),IF(AND(CE345="",CF345=""),"",IF(CF345="",IF(DQ345&gt;1,ROUND(DQ345*CE345*(1/(CO345)),3),CE345*(1/(CO345))),IF(DQ345&gt;1,ROUND(DQ345*CF345*(1/(CO345)),3),CF345*(1/(CO345))))))</f>
        <v/>
      </c>
      <c r="CU345" s="224">
        <f>BY345</f>
        <v/>
      </c>
      <c r="CV345" s="237">
        <f>BZ345</f>
        <v/>
      </c>
      <c r="CW345" s="237">
        <f>CA345</f>
        <v/>
      </c>
      <c r="CX345" s="224">
        <f>CC345</f>
        <v/>
      </c>
      <c r="CY345" s="237">
        <f>CD345</f>
        <v/>
      </c>
      <c r="CZ345" s="7474">
        <f>IF(COUNTIF(Overview!K12:K14,TRUE)&gt;0,1.6,IF(COUNTIF(Overview!L12:L14,TRUE)&gt;0,8,0))</f>
        <v/>
      </c>
      <c r="DA345" s="1788"/>
      <c r="DB345" s="7483"/>
      <c r="DC345" s="844">
        <f>IF(CT345="","",IF(CT345&gt;CZ345,"Fail","Pass"))</f>
        <v/>
      </c>
      <c r="DD345" s="402"/>
      <c r="DE345" s="1565">
        <f>MyTimestamp(DC345)</f>
        <v/>
      </c>
      <c r="DF345" s="1531">
        <f>IF(COUNT(CE345:CH345)=1,15,IF(COUNT(CE345:CH345)=0,0,30))</f>
        <v/>
      </c>
      <c r="DG345" s="1532">
        <f>IF(DF345=0,0,2)</f>
        <v/>
      </c>
      <c r="DH345" s="1866"/>
      <c r="DI345" s="1866"/>
      <c r="DJ345" s="1863"/>
      <c r="DK345" s="1789"/>
      <c r="DL345" s="1574">
        <f>10^(CN345/20)*100-100</f>
        <v/>
      </c>
      <c r="DM345" s="777"/>
      <c r="DN345" s="976"/>
      <c r="DO345" s="777">
        <f>IF(DM345="","",10^(DM345/10))</f>
        <v/>
      </c>
      <c r="DP345" s="777">
        <f>IF(ISNUMBER(DN345)=FALSE,"",10^(DN345/10))</f>
        <v/>
      </c>
      <c r="DQ345" s="1578">
        <f>IF(AND(ISNUMBER(DO345),ISNUMBER(DP345)),IF(DO345/DP345&gt;1,ROUND((DO345)/DP345,3),1),1)</f>
        <v/>
      </c>
      <c r="DR345" s="1541"/>
      <c r="DS345" s="1541"/>
      <c r="DT345" s="1541"/>
      <c r="DU345" s="1541"/>
      <c r="DV345" s="1541"/>
      <c r="DW345" s="1541"/>
      <c r="DX345" s="1541"/>
      <c r="DY345" s="1541"/>
      <c r="DZ345" s="1541"/>
      <c r="EA345" s="1541"/>
      <c r="EB345" s="1541"/>
      <c r="EC345" s="1541"/>
      <c r="ED345" s="1541"/>
      <c r="EE345" s="1541"/>
      <c r="EF345" s="1541"/>
      <c r="EG345" s="1541"/>
      <c r="EH345" s="1541"/>
      <c r="EI345" s="1541"/>
      <c r="EJ345" s="1541"/>
      <c r="EK345" s="1541"/>
      <c r="EL345" s="1541"/>
      <c r="EM345" s="1541"/>
      <c r="EN345" s="1541"/>
      <c r="EO345" s="1541"/>
      <c r="EP345" s="1541"/>
      <c r="EQ345" s="1541"/>
      <c r="ER345" s="1541"/>
      <c r="ES345" s="1541"/>
      <c r="ET345" s="1541"/>
      <c r="EU345" s="1541"/>
      <c r="EV345" s="1541"/>
    </row>
    <row r="346" ht="12.75" x14ac:dyDescent="0.2">
      <c r="A346" s="1541"/>
      <c r="B346" s="1541"/>
      <c r="C346"/>
      <c r="D346" s="1486"/>
      <c r="E346" s="1486"/>
      <c r="F346" s="672" t="inlineStr">
        <is>
          <t>5.3</t>
        </is>
      </c>
      <c r="G346" s="1497"/>
      <c r="H346" s="130">
        <f>BV346</f>
        <v/>
      </c>
      <c r="I346" s="130">
        <f>BW346</f>
        <v/>
      </c>
      <c r="J346" s="1299" t="inlineStr">
        <is>
          <t>LTE</t>
        </is>
      </c>
      <c r="K346" s="1299" t="inlineStr">
        <is>
          <t>FDD1</t>
        </is>
      </c>
      <c r="L346" s="115"/>
      <c r="M346" s="130">
        <v>10</v>
      </c>
      <c r="N346" s="119" t="inlineStr">
        <is>
          <t>QPSK</t>
        </is>
      </c>
      <c r="O346" s="131"/>
      <c r="P346" s="6597"/>
      <c r="Q346" s="131">
        <v>1</v>
      </c>
      <c r="R346" s="131">
        <v>0</v>
      </c>
      <c r="S346" s="130"/>
      <c r="T346" s="130">
        <v>18300</v>
      </c>
      <c r="U346" s="6593">
        <v>1950</v>
      </c>
      <c r="V346" s="119"/>
      <c r="W346" s="1305"/>
      <c r="X346" s="119"/>
      <c r="Y346" s="119"/>
      <c r="Z346" s="119"/>
      <c r="AA346" s="115"/>
      <c r="AB346" s="115"/>
      <c r="AC346" s="1300">
        <f>IF(OR(BX346="Close to Ear",BX346="Close to Head"),"Head",IF(BX346="Extremity","Extremity","Body"))</f>
        <v/>
      </c>
      <c r="AD346" s="1301">
        <f>CA346</f>
        <v/>
      </c>
      <c r="AE346" s="1299">
        <f>CB346</f>
        <v/>
      </c>
      <c r="AF346" s="115"/>
      <c r="AG346" s="1302">
        <f>IF(OR(AZ346="",BA346=""),"N/A",IF(DC346="Pass","P","F"))</f>
        <v/>
      </c>
      <c r="AH346" s="129"/>
      <c r="AI346" s="129"/>
      <c r="AJ346" s="129"/>
      <c r="AK346" s="119"/>
      <c r="AL346" s="115"/>
      <c r="AM346" s="119"/>
      <c r="AN346" s="119"/>
      <c r="AO346" s="692"/>
      <c r="AP346" s="692"/>
      <c r="AQ346" s="692"/>
      <c r="AR346" s="692"/>
      <c r="AS346" s="692"/>
      <c r="AT346" s="1303">
        <f>IF(AC346="Extremity",IF(CG346="","",CG346),"")</f>
        <v/>
      </c>
      <c r="AU346" s="1303">
        <f>IF(AC346="Extremity",IF(CH346="","",CH346),"")</f>
        <v/>
      </c>
      <c r="AV346" s="1304">
        <f>IF(AC346="Extremity","",IF(CE346="","",CE346))</f>
        <v/>
      </c>
      <c r="AW346" s="1304">
        <f>IF(AD346="Extremity","",IF(CF346="","",CF346))</f>
        <v/>
      </c>
      <c r="AX346" s="1305">
        <f>DL346</f>
        <v/>
      </c>
      <c r="AY346" s="1305">
        <f>DQ346</f>
        <v/>
      </c>
      <c r="AZ346" s="3377">
        <f>IF(AC346="Extremity",IF(DA346="","",DA346),"")</f>
        <v/>
      </c>
      <c r="BA346" s="3378">
        <f>IF(AC346="Extremity","",IF(CT346="","",CT346))</f>
        <v/>
      </c>
      <c r="BB346" s="1305">
        <f>IF(AC346="Extremity",IF(DB346="","",DB346),"")</f>
        <v/>
      </c>
      <c r="BC346" s="1304">
        <f>IF(AC346="Extremity","",IF(CZ346="","",CZ346))</f>
        <v/>
      </c>
      <c r="BD346" s="1305">
        <f>DD346</f>
        <v/>
      </c>
      <c r="BE346" s="132">
        <f>DE346</f>
        <v/>
      </c>
      <c r="BF346" s="133">
        <f>DF346*60</f>
        <v/>
      </c>
      <c r="BG346" s="121">
        <f>BE346</f>
        <v/>
      </c>
      <c r="BH346" s="133">
        <f>DG346*60</f>
        <v/>
      </c>
      <c r="BI346" s="133">
        <f>DH346</f>
        <v/>
      </c>
      <c r="BJ346" s="117"/>
      <c r="BK346" s="812">
        <f>Overview!$E$7</f>
        <v/>
      </c>
      <c r="BL346" s="117"/>
      <c r="BM346" s="834">
        <f>DI346</f>
        <v/>
      </c>
      <c r="BN346" s="812">
        <f>Overview!$P$153</f>
        <v/>
      </c>
      <c r="BO346" s="117"/>
      <c r="BP346" s="117"/>
      <c r="BQ346" s="115"/>
      <c r="BR346" s="1478"/>
      <c r="BS346" s="1541"/>
      <c r="BT346" s="1864" t="inlineStr">
        <is>
          <t>LTE</t>
        </is>
      </c>
      <c r="BU346" s="1828" t="inlineStr">
        <is>
          <t>FDD1</t>
        </is>
      </c>
      <c r="BV346" s="906">
        <f>Overview!$H$30</f>
        <v/>
      </c>
      <c r="BW346" s="1865"/>
      <c r="BX346" s="1828" t="inlineStr">
        <is>
          <t>Body</t>
        </is>
      </c>
      <c r="BY346" s="916"/>
      <c r="BZ346" s="1828">
        <f>IF(COUNT('Conducted LTE'!$AH$3:$AH$170)=0,10,INDEX('Conducted LTE'!$M$3:$M$170,MATCH(MAX('Conducted LTE'!$AH$3:$AH$170),'Conducted LTE'!$AH$3:$AH$170,0)))</f>
        <v>10</v>
      </c>
      <c r="CA346" s="1072" t="inlineStr">
        <is>
          <t>Right Edge</t>
        </is>
      </c>
      <c r="CB346" s="200">
        <v>5</v>
      </c>
      <c r="CC346" s="976">
        <f>IF(COUNT('Conducted LTE'!$AH$3:$AH$170)=0,18300,INDEX('Conducted LTE'!$T$3:$T$170,MATCH(MAX('Conducted LTE'!$AH$3:$AH$170),'Conducted LTE'!$AH$3:$AH$170,0)))</f>
        <v>18300</v>
      </c>
      <c r="CD346" s="976">
        <f>IF(COUNT('Conducted LTE'!$AH$3:$AH$170)=0,1950,INDEX('Conducted LTE'!$U$3:$U$170,MATCH(MAX('Conducted LTE'!$AH$3:$AH$170),'Conducted LTE'!$AH$3:$AH$170,0)))</f>
        <v>1950</v>
      </c>
      <c r="CE346" s="7234"/>
      <c r="CF346" s="7234"/>
      <c r="CG346" s="6706"/>
      <c r="CH346" s="6706"/>
      <c r="CI346" s="225">
        <f>BY346</f>
        <v/>
      </c>
      <c r="CJ346" s="237">
        <f>BZ346</f>
        <v/>
      </c>
      <c r="CK346" s="223">
        <f>CA346</f>
        <v/>
      </c>
      <c r="CL346" s="237">
        <f>CC346</f>
        <v/>
      </c>
      <c r="CM346" s="237">
        <f>CD346</f>
        <v/>
      </c>
      <c r="CN346" s="1527"/>
      <c r="CO346" s="1579"/>
      <c r="CP346" s="7214">
        <f>IF(CF346=""," ",IF(ABS(CE346-CF346)&lt;=0.1,"Valid","Not valid"))</f>
        <v/>
      </c>
      <c r="CQ346" s="1674">
        <f> IF(CE346="","",IF(AND(CE346&lt;&gt;"",CF346=""),IF(CE346&gt;=0.8,"Medir+Sig Max","No"),IF(CF346&lt;&gt;"",IF(CF346&gt;=0.8,"Medir+Sig Max","No"),"")))</f>
        <v/>
      </c>
      <c r="CR346" s="6927"/>
      <c r="CS346" s="1674"/>
      <c r="CT346" s="220">
        <f>IF(CO346="",IF(AND(CE346="",CF346=""),"",IF(CF346="",IF(DQ346&gt;1,ROUND(DQ346*CE346,3),CE346),IF(DQ346&gt;1,ROUND(DQ346*CF346,3),CF346))),IF(AND(CE346="",CF346=""),"",IF(CF346="",IF(DQ346&gt;1,ROUND(DQ346*CE346*(1/(CO346)),3),CE346*(1/(CO346))),IF(DQ346&gt;1,ROUND(DQ346*CF346*(1/(CO346)),3),CF346*(1/(CO346))))))</f>
        <v/>
      </c>
      <c r="CU346" s="224">
        <f>BY346</f>
        <v/>
      </c>
      <c r="CV346" s="237">
        <f>BZ346</f>
        <v/>
      </c>
      <c r="CW346" s="237">
        <f>CA346</f>
        <v/>
      </c>
      <c r="CX346" s="224">
        <f>CC346</f>
        <v/>
      </c>
      <c r="CY346" s="237">
        <f>CD346</f>
        <v/>
      </c>
      <c r="CZ346" s="7474">
        <f>IF(COUNTIF(Overview!K12:K14,TRUE)&gt;0,1.6,IF(COUNTIF(Overview!L12:L14,TRUE)&gt;0,8,0))</f>
        <v/>
      </c>
      <c r="DA346" s="1788"/>
      <c r="DB346" s="7483"/>
      <c r="DC346" s="844">
        <f>IF(CT346="","",IF(CT346&gt;CZ346,"Fail","Pass"))</f>
        <v/>
      </c>
      <c r="DD346" s="402"/>
      <c r="DE346" s="1565">
        <f>MyTimestamp(DC346)</f>
        <v/>
      </c>
      <c r="DF346" s="1531">
        <f>IF(COUNT(CE346:CH346)=1,15,IF(COUNT(CE346:CH346)=0,0,30))</f>
        <v/>
      </c>
      <c r="DG346" s="1532">
        <f>IF(DF346=0,0,2)</f>
        <v/>
      </c>
      <c r="DH346" s="1866"/>
      <c r="DI346" s="1866"/>
      <c r="DJ346" s="1863"/>
      <c r="DK346" s="1789"/>
      <c r="DL346" s="1574">
        <f>10^(CN346/20)*100-100</f>
        <v/>
      </c>
      <c r="DM346" s="777"/>
      <c r="DN346" s="976"/>
      <c r="DO346" s="777">
        <f>IF(DM346="","",10^(DM346/10))</f>
        <v/>
      </c>
      <c r="DP346" s="777">
        <f>IF(ISNUMBER(DN346)=FALSE,"",10^(DN346/10))</f>
        <v/>
      </c>
      <c r="DQ346" s="1578">
        <f>IF(AND(ISNUMBER(DO346),ISNUMBER(DP346)),IF(DO346/DP346&gt;1,ROUND((DO346)/DP346,3),1),1)</f>
        <v/>
      </c>
      <c r="DR346" s="1541"/>
      <c r="DS346" s="1541"/>
      <c r="DT346" s="1541"/>
      <c r="DU346" s="1541"/>
      <c r="DV346" s="1541"/>
      <c r="DW346" s="1541"/>
      <c r="DX346" s="1541"/>
      <c r="DY346" s="1541"/>
      <c r="DZ346" s="1541"/>
      <c r="EA346" s="1541"/>
      <c r="EB346" s="1541"/>
      <c r="EC346" s="1541"/>
      <c r="ED346" s="1541"/>
      <c r="EE346" s="1541"/>
      <c r="EF346" s="1541"/>
      <c r="EG346" s="1541"/>
      <c r="EH346" s="1541"/>
      <c r="EI346" s="1541"/>
      <c r="EJ346" s="1541"/>
      <c r="EK346" s="1541"/>
      <c r="EL346" s="1541"/>
      <c r="EM346" s="1541"/>
      <c r="EN346" s="1541"/>
      <c r="EO346" s="1541"/>
      <c r="EP346" s="1541"/>
      <c r="EQ346" s="1541"/>
      <c r="ER346" s="1541"/>
      <c r="ES346" s="1541"/>
      <c r="ET346" s="1541"/>
      <c r="EU346" s="1541"/>
      <c r="EV346" s="1541"/>
    </row>
    <row r="347" ht="12.75" x14ac:dyDescent="0.2">
      <c r="A347" s="1541"/>
      <c r="B347" s="1541"/>
      <c r="C347"/>
      <c r="D347" s="1486"/>
      <c r="E347" s="1486"/>
      <c r="F347" s="672" t="inlineStr">
        <is>
          <t>5.3</t>
        </is>
      </c>
      <c r="G347" s="1497"/>
      <c r="H347" s="130">
        <f>BV347</f>
        <v/>
      </c>
      <c r="I347" s="130">
        <f>BW347</f>
        <v/>
      </c>
      <c r="J347" s="1299" t="inlineStr">
        <is>
          <t>LTE</t>
        </is>
      </c>
      <c r="K347" s="1299" t="inlineStr">
        <is>
          <t>FDD1</t>
        </is>
      </c>
      <c r="L347" s="115"/>
      <c r="M347" s="130">
        <v>10</v>
      </c>
      <c r="N347" s="119" t="inlineStr">
        <is>
          <t>QPSK</t>
        </is>
      </c>
      <c r="O347" s="131"/>
      <c r="P347" s="6597"/>
      <c r="Q347" s="131">
        <v>1</v>
      </c>
      <c r="R347" s="131">
        <v>0</v>
      </c>
      <c r="S347" s="130"/>
      <c r="T347" s="130">
        <v>18300</v>
      </c>
      <c r="U347" s="6593">
        <v>1950</v>
      </c>
      <c r="V347" s="119"/>
      <c r="W347" s="1305"/>
      <c r="X347" s="119"/>
      <c r="Y347" s="119"/>
      <c r="Z347" s="119"/>
      <c r="AA347" s="115"/>
      <c r="AB347" s="115"/>
      <c r="AC347" s="1300">
        <f>IF(OR(BX347="Close to Ear",BX347="Close to Head"),"Head",IF(BX347="Extremity","Extremity","Body"))</f>
        <v/>
      </c>
      <c r="AD347" s="1301">
        <f>CA347</f>
        <v/>
      </c>
      <c r="AE347" s="1299">
        <f>CB347</f>
        <v/>
      </c>
      <c r="AF347" s="115"/>
      <c r="AG347" s="1302">
        <f>IF(OR(AZ347="",BA347=""),"N/A",IF(DC347="Pass","P","F"))</f>
        <v/>
      </c>
      <c r="AH347" s="129"/>
      <c r="AI347" s="129"/>
      <c r="AJ347" s="129"/>
      <c r="AK347" s="119"/>
      <c r="AL347" s="115"/>
      <c r="AM347" s="119"/>
      <c r="AN347" s="119"/>
      <c r="AO347" s="692"/>
      <c r="AP347" s="692"/>
      <c r="AQ347" s="692"/>
      <c r="AR347" s="692"/>
      <c r="AS347" s="692"/>
      <c r="AT347" s="1303">
        <f>IF(AC347="Extremity",IF(CG347="","",CG347),"")</f>
        <v/>
      </c>
      <c r="AU347" s="1303">
        <f>IF(AC347="Extremity",IF(CH347="","",CH347),"")</f>
        <v/>
      </c>
      <c r="AV347" s="1304">
        <f>IF(AC347="Extremity","",IF(CE347="","",CE347))</f>
        <v/>
      </c>
      <c r="AW347" s="1304">
        <f>IF(AD347="Extremity","",IF(CF347="","",CF347))</f>
        <v/>
      </c>
      <c r="AX347" s="1305">
        <f>DL347</f>
        <v/>
      </c>
      <c r="AY347" s="1305">
        <f>DQ347</f>
        <v/>
      </c>
      <c r="AZ347" s="3377">
        <f>IF(AC347="Extremity",IF(DA347="","",DA347),"")</f>
        <v/>
      </c>
      <c r="BA347" s="3378">
        <f>IF(AC347="Extremity","",IF(CT347="","",CT347))</f>
        <v/>
      </c>
      <c r="BB347" s="1305">
        <f>IF(AC347="Extremity",IF(DB347="","",DB347),"")</f>
        <v/>
      </c>
      <c r="BC347" s="1304">
        <f>IF(AC347="Extremity","",IF(CZ347="","",CZ347))</f>
        <v/>
      </c>
      <c r="BD347" s="1305">
        <f>DD347</f>
        <v/>
      </c>
      <c r="BE347" s="132">
        <f>DE347</f>
        <v/>
      </c>
      <c r="BF347" s="133">
        <f>DF347*60</f>
        <v/>
      </c>
      <c r="BG347" s="121">
        <f>BE347</f>
        <v/>
      </c>
      <c r="BH347" s="133">
        <f>DG347*60</f>
        <v/>
      </c>
      <c r="BI347" s="133">
        <f>DH347</f>
        <v/>
      </c>
      <c r="BJ347" s="117"/>
      <c r="BK347" s="812">
        <f>Overview!$E$7</f>
        <v/>
      </c>
      <c r="BL347" s="117"/>
      <c r="BM347" s="834">
        <f>DI347</f>
        <v/>
      </c>
      <c r="BN347" s="812">
        <f>Overview!$P$153</f>
        <v/>
      </c>
      <c r="BO347" s="117"/>
      <c r="BP347" s="117"/>
      <c r="BQ347" s="115"/>
      <c r="BR347" s="1478"/>
      <c r="BS347" s="1541"/>
      <c r="BT347" s="1864" t="inlineStr">
        <is>
          <t>LTE</t>
        </is>
      </c>
      <c r="BU347" s="1828" t="inlineStr">
        <is>
          <t>FDD1</t>
        </is>
      </c>
      <c r="BV347" s="906">
        <f>Overview!$H$30</f>
        <v/>
      </c>
      <c r="BW347" s="1865"/>
      <c r="BX347" s="1828" t="inlineStr">
        <is>
          <t>Body</t>
        </is>
      </c>
      <c r="BY347" s="916"/>
      <c r="BZ347" s="1828">
        <f>IF(COUNT('Conducted LTE'!$AH$3:$AH$170)=0,10,INDEX('Conducted LTE'!$M$3:$M$170,MATCH(MAX('Conducted LTE'!$AH$3:$AH$170),'Conducted LTE'!$AH$3:$AH$170,0)))</f>
        <v>10</v>
      </c>
      <c r="CA347" s="1072" t="inlineStr">
        <is>
          <t>Top Edge</t>
        </is>
      </c>
      <c r="CB347" s="200">
        <v>5</v>
      </c>
      <c r="CC347" s="976">
        <f>IF(COUNT('Conducted LTE'!$AH$3:$AH$170)=0,18300,INDEX('Conducted LTE'!$T$3:$T$170,MATCH(MAX('Conducted LTE'!$AH$3:$AH$170),'Conducted LTE'!$AH$3:$AH$170,0)))</f>
        <v>18300</v>
      </c>
      <c r="CD347" s="976">
        <f>IF(COUNT('Conducted LTE'!$AH$3:$AH$170)=0,1950,INDEX('Conducted LTE'!$U$3:$U$170,MATCH(MAX('Conducted LTE'!$AH$3:$AH$170),'Conducted LTE'!$AH$3:$AH$170,0)))</f>
        <v>1950</v>
      </c>
      <c r="CE347" s="7234"/>
      <c r="CF347" s="7234"/>
      <c r="CG347" s="6706"/>
      <c r="CH347" s="6706"/>
      <c r="CI347" s="225">
        <f>BY347</f>
        <v/>
      </c>
      <c r="CJ347" s="237">
        <f>BZ347</f>
        <v/>
      </c>
      <c r="CK347" s="223">
        <f>CA347</f>
        <v/>
      </c>
      <c r="CL347" s="237">
        <f>CC347</f>
        <v/>
      </c>
      <c r="CM347" s="237">
        <f>CD347</f>
        <v/>
      </c>
      <c r="CN347" s="1527"/>
      <c r="CO347" s="1579"/>
      <c r="CP347" s="7214">
        <f>IF(CF347=""," ",IF(ABS(CE347-CF347)&lt;=0.1,"Valid","Not valid"))</f>
        <v/>
      </c>
      <c r="CQ347" s="1674">
        <f> IF(CE347="","",IF(AND(CE347&lt;&gt;"",CF347=""),IF(CE347&gt;=0.8,"Medir+Sig Max","No"),IF(CF347&lt;&gt;"",IF(CF347&gt;=0.8,"Medir+Sig Max","No"),"")))</f>
        <v/>
      </c>
      <c r="CR347" s="6927"/>
      <c r="CS347" s="1674"/>
      <c r="CT347" s="220">
        <f>IF(CO347="",IF(AND(CE347="",CF347=""),"",IF(CF347="",IF(DQ347&gt;1,ROUND(DQ347*CE347,3),CE347),IF(DQ347&gt;1,ROUND(DQ347*CF347,3),CF347))),IF(AND(CE347="",CF347=""),"",IF(CF347="",IF(DQ347&gt;1,ROUND(DQ347*CE347*(1/(CO347)),3),CE347*(1/(CO347))),IF(DQ347&gt;1,ROUND(DQ347*CF347*(1/(CO347)),3),CF347*(1/(CO347))))))</f>
        <v/>
      </c>
      <c r="CU347" s="224">
        <f>BY347</f>
        <v/>
      </c>
      <c r="CV347" s="237">
        <f>BZ347</f>
        <v/>
      </c>
      <c r="CW347" s="237">
        <f>CA347</f>
        <v/>
      </c>
      <c r="CX347" s="224">
        <f>CC347</f>
        <v/>
      </c>
      <c r="CY347" s="237">
        <f>CD347</f>
        <v/>
      </c>
      <c r="CZ347" s="7474">
        <f>IF(COUNTIF(Overview!K12:K14,TRUE)&gt;0,1.6,IF(COUNTIF(Overview!L12:L14,TRUE)&gt;0,8,0))</f>
        <v/>
      </c>
      <c r="DA347" s="1788"/>
      <c r="DB347" s="7483"/>
      <c r="DC347" s="844">
        <f>IF(CT347="","",IF(CT347&gt;CZ347,"Fail","Pass"))</f>
        <v/>
      </c>
      <c r="DD347" s="402"/>
      <c r="DE347" s="1565">
        <f>MyTimestamp(DC347)</f>
        <v/>
      </c>
      <c r="DF347" s="1531">
        <f>IF(COUNT(CE347:CH347)=1,15,IF(COUNT(CE347:CH347)=0,0,30))</f>
        <v/>
      </c>
      <c r="DG347" s="1532">
        <f>IF(DF347=0,0,2)</f>
        <v/>
      </c>
      <c r="DH347" s="1866"/>
      <c r="DI347" s="1866"/>
      <c r="DJ347" s="1863"/>
      <c r="DK347" s="1789"/>
      <c r="DL347" s="1574">
        <f>10^(CN347/20)*100-100</f>
        <v/>
      </c>
      <c r="DM347" s="777"/>
      <c r="DN347" s="976"/>
      <c r="DO347" s="777">
        <f>IF(DM347="","",10^(DM347/10))</f>
        <v/>
      </c>
      <c r="DP347" s="777">
        <f>IF(ISNUMBER(DN347)=FALSE,"",10^(DN347/10))</f>
        <v/>
      </c>
      <c r="DQ347" s="1578">
        <f>IF(AND(ISNUMBER(DO347),ISNUMBER(DP347)),IF(DO347/DP347&gt;1,ROUND((DO347)/DP347,3),1),1)</f>
        <v/>
      </c>
      <c r="DR347" s="1541"/>
      <c r="DS347" s="1541"/>
      <c r="DT347" s="1541"/>
      <c r="DU347" s="1541"/>
      <c r="DV347" s="1541"/>
      <c r="DW347" s="1541"/>
      <c r="DX347" s="1541"/>
      <c r="DY347" s="1541"/>
      <c r="DZ347" s="1541"/>
      <c r="EA347" s="1541"/>
      <c r="EB347" s="1541"/>
      <c r="EC347" s="1541"/>
      <c r="ED347" s="1541"/>
      <c r="EE347" s="1541"/>
      <c r="EF347" s="1541"/>
      <c r="EG347" s="1541"/>
      <c r="EH347" s="1541"/>
      <c r="EI347" s="1541"/>
      <c r="EJ347" s="1541"/>
      <c r="EK347" s="1541"/>
      <c r="EL347" s="1541"/>
      <c r="EM347" s="1541"/>
      <c r="EN347" s="1541"/>
      <c r="EO347" s="1541"/>
      <c r="EP347" s="1541"/>
      <c r="EQ347" s="1541"/>
      <c r="ER347" s="1541"/>
      <c r="ES347" s="1541"/>
      <c r="ET347" s="1541"/>
      <c r="EU347" s="1541"/>
      <c r="EV347" s="1541"/>
    </row>
    <row r="348" ht="12.75" x14ac:dyDescent="0.2">
      <c r="A348" s="1541"/>
      <c r="B348" s="1541"/>
      <c r="C348"/>
      <c r="D348" s="1486"/>
      <c r="E348" s="1486"/>
      <c r="F348" s="672" t="inlineStr">
        <is>
          <t>5.3</t>
        </is>
      </c>
      <c r="G348" s="1497"/>
      <c r="H348" s="130">
        <f>BV348</f>
        <v/>
      </c>
      <c r="I348" s="130">
        <f>BW348</f>
        <v/>
      </c>
      <c r="J348" s="1299" t="inlineStr">
        <is>
          <t>LTE</t>
        </is>
      </c>
      <c r="K348" s="1299" t="inlineStr">
        <is>
          <t>FDD1</t>
        </is>
      </c>
      <c r="L348" s="115"/>
      <c r="M348" s="130">
        <v>10</v>
      </c>
      <c r="N348" s="119" t="inlineStr">
        <is>
          <t>QPSK</t>
        </is>
      </c>
      <c r="O348" s="131"/>
      <c r="P348" s="6597"/>
      <c r="Q348" s="131">
        <v>1</v>
      </c>
      <c r="R348" s="131">
        <v>0</v>
      </c>
      <c r="S348" s="130"/>
      <c r="T348" s="130">
        <v>18300</v>
      </c>
      <c r="U348" s="6593">
        <v>1950</v>
      </c>
      <c r="V348" s="119"/>
      <c r="W348" s="1305"/>
      <c r="X348" s="119"/>
      <c r="Y348" s="119"/>
      <c r="Z348" s="119"/>
      <c r="AA348" s="115"/>
      <c r="AB348" s="115"/>
      <c r="AC348" s="1300">
        <f>IF(OR(BX348="Close to Ear",BX348="Close to Head"),"Head",IF(BX348="Extremity","Extremity","Body"))</f>
        <v/>
      </c>
      <c r="AD348" s="1301">
        <f>CA348</f>
        <v/>
      </c>
      <c r="AE348" s="1299">
        <f>CB348</f>
        <v/>
      </c>
      <c r="AF348" s="115"/>
      <c r="AG348" s="1302">
        <f>IF(OR(AZ348="",BA348=""),"N/A",IF(DC348="Pass","P","F"))</f>
        <v/>
      </c>
      <c r="AH348" s="129"/>
      <c r="AI348" s="129"/>
      <c r="AJ348" s="129"/>
      <c r="AK348" s="119"/>
      <c r="AL348" s="115"/>
      <c r="AM348" s="119"/>
      <c r="AN348" s="119"/>
      <c r="AO348" s="692"/>
      <c r="AP348" s="692"/>
      <c r="AQ348" s="692"/>
      <c r="AR348" s="692"/>
      <c r="AS348" s="692"/>
      <c r="AT348" s="1303">
        <f>IF(AC348="Extremity",IF(CG348="","",CG348),"")</f>
        <v/>
      </c>
      <c r="AU348" s="1303">
        <f>IF(AC348="Extremity",IF(CH348="","",CH348),"")</f>
        <v/>
      </c>
      <c r="AV348" s="1304">
        <f>IF(AC348="Extremity","",IF(CE348="","",CE348))</f>
        <v/>
      </c>
      <c r="AW348" s="1304">
        <f>IF(AD348="Extremity","",IF(CF348="","",CF348))</f>
        <v/>
      </c>
      <c r="AX348" s="1305">
        <f>DL348</f>
        <v/>
      </c>
      <c r="AY348" s="1305">
        <f>DQ348</f>
        <v/>
      </c>
      <c r="AZ348" s="3377">
        <f>IF(AC348="Extremity",IF(DA348="","",DA348),"")</f>
        <v/>
      </c>
      <c r="BA348" s="3378">
        <f>IF(AC348="Extremity","",IF(CT348="","",CT348))</f>
        <v/>
      </c>
      <c r="BB348" s="1305">
        <f>IF(AC348="Extremity",IF(DB348="","",DB348),"")</f>
        <v/>
      </c>
      <c r="BC348" s="1304">
        <f>IF(AC348="Extremity","",IF(CZ348="","",CZ348))</f>
        <v/>
      </c>
      <c r="BD348" s="1305">
        <f>DD348</f>
        <v/>
      </c>
      <c r="BE348" s="132">
        <f>DE348</f>
        <v/>
      </c>
      <c r="BF348" s="133">
        <f>DF348*60</f>
        <v/>
      </c>
      <c r="BG348" s="121">
        <f>BE348</f>
        <v/>
      </c>
      <c r="BH348" s="133">
        <f>DG348*60</f>
        <v/>
      </c>
      <c r="BI348" s="133">
        <f>DH348</f>
        <v/>
      </c>
      <c r="BJ348" s="117"/>
      <c r="BK348" s="812">
        <f>Overview!$E$7</f>
        <v/>
      </c>
      <c r="BL348" s="117"/>
      <c r="BM348" s="834">
        <f>DI348</f>
        <v/>
      </c>
      <c r="BN348" s="812">
        <f>Overview!$P$153</f>
        <v/>
      </c>
      <c r="BO348" s="117"/>
      <c r="BP348" s="117"/>
      <c r="BQ348" s="115"/>
      <c r="BR348" s="1478"/>
      <c r="BS348" s="1541"/>
      <c r="BT348" s="1867" t="inlineStr">
        <is>
          <t>LTE</t>
        </is>
      </c>
      <c r="BU348" s="1830" t="inlineStr">
        <is>
          <t>FDD1</t>
        </is>
      </c>
      <c r="BV348" s="875">
        <f>Overview!$H$30</f>
        <v/>
      </c>
      <c r="BW348" s="1865"/>
      <c r="BX348" s="1830" t="inlineStr">
        <is>
          <t>Body</t>
        </is>
      </c>
      <c r="BY348" s="916"/>
      <c r="BZ348" s="1830">
        <f>IF(COUNT('Conducted LTE'!$AH$3:$AH$170)=0,10,INDEX('Conducted LTE'!$M$3:$M$170,MATCH(MAX('Conducted LTE'!$AH$3:$AH$170),'Conducted LTE'!$AH$3:$AH$170,0)))</f>
        <v>10</v>
      </c>
      <c r="CA348" s="1072" t="inlineStr">
        <is>
          <t>Bottom Edge</t>
        </is>
      </c>
      <c r="CB348" s="200">
        <v>5</v>
      </c>
      <c r="CC348" s="977">
        <f>IF(COUNT('Conducted LTE'!$AH$3:$AH$170)=0,18300,INDEX('Conducted LTE'!$T$3:$T$170,MATCH(MAX('Conducted LTE'!$AH$3:$AH$170),'Conducted LTE'!$AH$3:$AH$170,0)))</f>
        <v>18300</v>
      </c>
      <c r="CD348" s="977">
        <f>IF(COUNT('Conducted LTE'!$AH$3:$AH$170)=0,1950,INDEX('Conducted LTE'!$U$3:$U$170,MATCH(MAX('Conducted LTE'!$AH$3:$AH$170),'Conducted LTE'!$AH$3:$AH$170,0)))</f>
        <v>1950</v>
      </c>
      <c r="CE348" s="7234"/>
      <c r="CF348" s="7234"/>
      <c r="CG348" s="6706"/>
      <c r="CH348" s="6706"/>
      <c r="CI348" s="225">
        <f>BY348</f>
        <v/>
      </c>
      <c r="CJ348" s="237">
        <f>BZ348</f>
        <v/>
      </c>
      <c r="CK348" s="223">
        <f>CA348</f>
        <v/>
      </c>
      <c r="CL348" s="237">
        <f>CC348</f>
        <v/>
      </c>
      <c r="CM348" s="237">
        <f>CD348</f>
        <v/>
      </c>
      <c r="CN348" s="1527"/>
      <c r="CO348" s="1579"/>
      <c r="CP348" s="7214">
        <f>IF(CF348=""," ",IF(ABS(CE348-CF348)&lt;=0.1,"Valid","Not valid"))</f>
        <v/>
      </c>
      <c r="CQ348" s="1674">
        <f> IF(CE348="","",IF(AND(CE348&lt;&gt;"",CF348=""),IF(CE348&gt;=0.8,"Medir+Sig Max","No"),IF(CF348&lt;&gt;"",IF(CF348&gt;=0.8,"Medir+Sig Max","No"),"")))</f>
        <v/>
      </c>
      <c r="CR348" s="6927"/>
      <c r="CS348" s="1674"/>
      <c r="CT348" s="220">
        <f>IF(CO348="",IF(AND(CE348="",CF348=""),"",IF(CF348="",IF(DQ348&gt;1,ROUND(DQ348*CE348,3),CE348),IF(DQ348&gt;1,ROUND(DQ348*CF348,3),CF348))),IF(AND(CE348="",CF348=""),"",IF(CF348="",IF(DQ348&gt;1,ROUND(DQ348*CE348*(1/(CO348)),3),CE348*(1/(CO348))),IF(DQ348&gt;1,ROUND(DQ348*CF348*(1/(CO348)),3),CF348*(1/(CO348))))))</f>
        <v/>
      </c>
      <c r="CU348" s="224">
        <f>BY348</f>
        <v/>
      </c>
      <c r="CV348" s="237">
        <f>BZ348</f>
        <v/>
      </c>
      <c r="CW348" s="237">
        <f>CA348</f>
        <v/>
      </c>
      <c r="CX348" s="224">
        <f>CC348</f>
        <v/>
      </c>
      <c r="CY348" s="237">
        <f>CD348</f>
        <v/>
      </c>
      <c r="CZ348" s="7474">
        <f>IF(COUNTIF(Overview!K12:K14,TRUE)&gt;0,1.6,IF(COUNTIF(Overview!L12:L14,TRUE)&gt;0,8,0))</f>
        <v/>
      </c>
      <c r="DA348" s="1788"/>
      <c r="DB348" s="7483"/>
      <c r="DC348" s="844">
        <f>IF(CT348="","",IF(CT348&gt;CZ348,"Fail","Pass"))</f>
        <v/>
      </c>
      <c r="DD348" s="402"/>
      <c r="DE348" s="1565">
        <f>MyTimestamp(DC348)</f>
        <v/>
      </c>
      <c r="DF348" s="1531">
        <f>IF(COUNT(CE348:CH348)=1,15,IF(COUNT(CE348:CH348)=0,0,30))</f>
        <v/>
      </c>
      <c r="DG348" s="1532">
        <f>IF(DF348=0,0,2)</f>
        <v/>
      </c>
      <c r="DH348" s="1866"/>
      <c r="DI348" s="1866"/>
      <c r="DJ348" s="1863"/>
      <c r="DK348" s="1789"/>
      <c r="DL348" s="1574">
        <f>10^(CN348/20)*100-100</f>
        <v/>
      </c>
      <c r="DM348" s="777"/>
      <c r="DN348" s="977"/>
      <c r="DO348" s="777">
        <f>IF(DM348="","",10^(DM348/10))</f>
        <v/>
      </c>
      <c r="DP348" s="777">
        <f>IF(ISNUMBER(DN348)=FALSE,"",10^(DN348/10))</f>
        <v/>
      </c>
      <c r="DQ348" s="1578">
        <f>IF(AND(ISNUMBER(DO348),ISNUMBER(DP348)),IF(DO348/DP348&gt;1,ROUND((DO348)/DP348,3),1),1)</f>
        <v/>
      </c>
      <c r="DR348" s="1541"/>
      <c r="DS348" s="1541"/>
      <c r="DT348" s="1541"/>
      <c r="DU348" s="1541"/>
      <c r="DV348" s="1541"/>
      <c r="DW348" s="1541"/>
      <c r="DX348" s="1541"/>
      <c r="DY348" s="1541"/>
      <c r="DZ348" s="1541"/>
      <c r="EA348" s="1541"/>
      <c r="EB348" s="1541"/>
      <c r="EC348" s="1541"/>
      <c r="ED348" s="1541"/>
      <c r="EE348" s="1541"/>
      <c r="EF348" s="1541"/>
      <c r="EG348" s="1541"/>
      <c r="EH348" s="1541"/>
      <c r="EI348" s="1541"/>
      <c r="EJ348" s="1541"/>
      <c r="EK348" s="1541"/>
      <c r="EL348" s="1541"/>
      <c r="EM348" s="1541"/>
      <c r="EN348" s="1541"/>
      <c r="EO348" s="1541"/>
      <c r="EP348" s="1541"/>
      <c r="EQ348" s="1541"/>
      <c r="ER348" s="1541"/>
      <c r="ES348" s="1541"/>
      <c r="ET348" s="1541"/>
      <c r="EU348" s="1541"/>
      <c r="EV348" s="1541"/>
    </row>
    <row r="349" ht="12.75" x14ac:dyDescent="0.2">
      <c r="A349" s="1541"/>
      <c r="B349" s="1541"/>
      <c r="C349"/>
      <c r="D349" s="1486"/>
      <c r="E349" s="1486"/>
      <c r="F349" s="672" t="inlineStr">
        <is>
          <t>5.3</t>
        </is>
      </c>
      <c r="G349" s="1497"/>
      <c r="H349" s="130">
        <f>BV349</f>
        <v/>
      </c>
      <c r="I349" s="130">
        <f>BW349</f>
        <v/>
      </c>
      <c r="J349" s="1299" t="inlineStr">
        <is>
          <t>LTE</t>
        </is>
      </c>
      <c r="K349" s="1299" t="inlineStr">
        <is>
          <t>FDD1</t>
        </is>
      </c>
      <c r="L349" s="115"/>
      <c r="M349" s="130">
        <v>10</v>
      </c>
      <c r="N349" s="119" t="inlineStr">
        <is>
          <t>QPSK</t>
        </is>
      </c>
      <c r="O349" s="131"/>
      <c r="P349" s="6597"/>
      <c r="Q349" s="131">
        <v>1</v>
      </c>
      <c r="R349" s="131">
        <v>0</v>
      </c>
      <c r="S349" s="130"/>
      <c r="T349" s="130">
        <v>18300</v>
      </c>
      <c r="U349" s="6593">
        <v>1950</v>
      </c>
      <c r="V349" s="119"/>
      <c r="W349" s="1305"/>
      <c r="X349" s="119"/>
      <c r="Y349" s="119"/>
      <c r="Z349" s="119"/>
      <c r="AA349" s="115"/>
      <c r="AB349" s="115"/>
      <c r="AC349" s="1300">
        <f>IF(OR(BX349="Close to Ear",BX349="Close to Head"),"Head",IF(BX349="Extremity","Extremity","Body"))</f>
        <v/>
      </c>
      <c r="AD349" s="1301">
        <f>CA349</f>
        <v/>
      </c>
      <c r="AE349" s="1299">
        <f>CB349</f>
        <v/>
      </c>
      <c r="AF349" s="115"/>
      <c r="AG349" s="1302">
        <f>IF(OR(AZ349="",BA349=""),"N/A",IF(DC349="Pass","P","F"))</f>
        <v/>
      </c>
      <c r="AH349" s="129"/>
      <c r="AI349" s="129"/>
      <c r="AJ349" s="129"/>
      <c r="AK349" s="119"/>
      <c r="AL349" s="115"/>
      <c r="AM349" s="119"/>
      <c r="AN349" s="119"/>
      <c r="AO349" s="692"/>
      <c r="AP349" s="692"/>
      <c r="AQ349" s="692"/>
      <c r="AR349" s="692"/>
      <c r="AS349" s="692"/>
      <c r="AT349" s="1303">
        <f>IF(AC349="Extremity",IF(CG349="","",CG349),"")</f>
        <v/>
      </c>
      <c r="AU349" s="1303">
        <f>IF(AC349="Extremity",IF(CH349="","",CH349),"")</f>
        <v/>
      </c>
      <c r="AV349" s="1304">
        <f>IF(AC349="Extremity","",IF(CE349="","",CE349))</f>
        <v/>
      </c>
      <c r="AW349" s="1304">
        <f>IF(AD349="Extremity","",IF(CF349="","",CF349))</f>
        <v/>
      </c>
      <c r="AX349" s="1305">
        <f>DL349</f>
        <v/>
      </c>
      <c r="AY349" s="1305">
        <f>DQ349</f>
        <v/>
      </c>
      <c r="AZ349" s="3377">
        <f>IF(AC349="Extremity",IF(DA349="","",DA349),"")</f>
        <v/>
      </c>
      <c r="BA349" s="3378">
        <f>IF(AC349="Extremity","",IF(CT349="","",CT349))</f>
        <v/>
      </c>
      <c r="BB349" s="1305">
        <f>IF(AC349="Extremity",IF(DB349="","",DB349),"")</f>
        <v/>
      </c>
      <c r="BC349" s="1304">
        <f>IF(AC349="Extremity","",IF(CZ349="","",CZ349))</f>
        <v/>
      </c>
      <c r="BD349" s="1305">
        <f>DD349</f>
        <v/>
      </c>
      <c r="BE349" s="132">
        <f>DE349</f>
        <v/>
      </c>
      <c r="BF349" s="133">
        <f>DF349*60</f>
        <v/>
      </c>
      <c r="BG349" s="121">
        <f>BE349</f>
        <v/>
      </c>
      <c r="BH349" s="133">
        <f>DG349*60</f>
        <v/>
      </c>
      <c r="BI349" s="133">
        <f>DH349</f>
        <v/>
      </c>
      <c r="BJ349" s="117"/>
      <c r="BK349" s="812">
        <f>Overview!$E$7</f>
        <v/>
      </c>
      <c r="BL349" s="117"/>
      <c r="BM349" s="834">
        <f>DI349</f>
        <v/>
      </c>
      <c r="BN349" s="812">
        <f>Overview!$P$153</f>
        <v/>
      </c>
      <c r="BO349" s="117"/>
      <c r="BP349" s="117"/>
      <c r="BQ349" s="115"/>
      <c r="BR349" s="1478"/>
      <c r="BS349" s="1541"/>
      <c r="BT349" s="1864" t="inlineStr">
        <is>
          <t>LTE</t>
        </is>
      </c>
      <c r="BU349" s="1828" t="inlineStr">
        <is>
          <t>FDD1</t>
        </is>
      </c>
      <c r="BV349" s="906">
        <f>Overview!$H$30</f>
        <v/>
      </c>
      <c r="BW349" s="1865"/>
      <c r="BX349" s="1828" t="inlineStr">
        <is>
          <t>Body</t>
        </is>
      </c>
      <c r="BY349" s="919"/>
      <c r="BZ349" s="1828">
        <f>IF(COUNT('Conducted LTE'!$AH$3:$AH$170)=0,10,INDEX('Conducted LTE'!$M$3:$M$170,MATCH(MAX('Conducted LTE'!$AH$3:$AH$170),'Conducted LTE'!$AH$3:$AH$170,0)))</f>
        <v>10</v>
      </c>
      <c r="CA349" s="877" t="str">
        <f>IF(COUNT(CF343:CF348)=0,IF(COUNT(CE343:CE348)=0,"TBD",VLOOKUP(MAX(CE343:CE348),CE343:CK348,7,FALSE)),VLOOKUP(MAX(CF343:CF348),CF343:CK348,6,FALSE))</f>
        <v>TBD</v>
      </c>
      <c r="CB349" s="200">
        <v>5</v>
      </c>
      <c r="CC349" s="1104">
        <f>IF(COUNT('Conducted LTE'!$AH$3:$AH$170)=0,18300,INDEX('Conducted LTE'!$T$3:$T$170,MATCH(MAX('Conducted LTE'!$AH$3:$AH$170),'Conducted LTE'!$AH$3:$AH$170,0)))</f>
        <v>18300</v>
      </c>
      <c r="CD349" s="1104">
        <f>IF(COUNT('Conducted LTE'!$AH$3:$AH$170)=0,1950,INDEX('Conducted LTE'!$U$3:$U$170,MATCH(MAX('Conducted LTE'!$AH$3:$AH$170),'Conducted LTE'!$AH$3:$AH$170,0)))</f>
        <v>1950</v>
      </c>
      <c r="CE349" s="7234"/>
      <c r="CF349" s="7234"/>
      <c r="CG349" s="6706"/>
      <c r="CH349" s="6706"/>
      <c r="CI349" s="225">
        <f>BY349</f>
        <v/>
      </c>
      <c r="CJ349" s="237">
        <f>BZ349</f>
        <v/>
      </c>
      <c r="CK349" s="223">
        <f>CA349</f>
        <v/>
      </c>
      <c r="CL349" s="237">
        <f>CC349</f>
        <v/>
      </c>
      <c r="CM349" s="237">
        <f>CD349</f>
        <v/>
      </c>
      <c r="CN349" s="1527"/>
      <c r="CO349" s="1579"/>
      <c r="CP349" s="7214">
        <f>IF(CF349=""," ",IF(ABS(CE349-CF349)&lt;=0.1,"Valid","Not valid"))</f>
        <v/>
      </c>
      <c r="CQ349" s="1674">
        <f> IF(CE349="","",IF(AND(CE349&lt;&gt;"",CF349=""),IF(CE349&gt;=0.8,"Medir+Sig Max","No"),IF(CF349&lt;&gt;"",IF(CF349&gt;=0.8,"Medir+Sig Max","No"),"")))</f>
        <v/>
      </c>
      <c r="CR349" s="6927"/>
      <c r="CS349" s="1674"/>
      <c r="CT349" s="220">
        <f>IF(CO349="",IF(AND(CE349="",CF349=""),"",IF(CF349="",IF(DQ349&gt;1,ROUND(DQ349*CE349,3),CE349),IF(DQ349&gt;1,ROUND(DQ349*CF349,3),CF349))),IF(AND(CE349="",CF349=""),"",IF(CF349="",IF(DQ349&gt;1,ROUND(DQ349*CE349*(1/(CO349)),3),CE349*(1/(CO349))),IF(DQ349&gt;1,ROUND(DQ349*CF349*(1/(CO349)),3),CF349*(1/(CO349))))))</f>
        <v/>
      </c>
      <c r="CU349" s="224">
        <f>BY349</f>
        <v/>
      </c>
      <c r="CV349" s="237">
        <f>BZ349</f>
        <v/>
      </c>
      <c r="CW349" s="237">
        <f>CA349</f>
        <v/>
      </c>
      <c r="CX349" s="224">
        <f>CC349</f>
        <v/>
      </c>
      <c r="CY349" s="237">
        <f>CD349</f>
        <v/>
      </c>
      <c r="CZ349" s="7474">
        <f>IF(COUNTIF(Overview!K12:K14,TRUE)&gt;0,1.6,IF(COUNTIF(Overview!L12:L14,TRUE)&gt;0,8,0))</f>
        <v/>
      </c>
      <c r="DA349" s="1788"/>
      <c r="DB349" s="7483"/>
      <c r="DC349" s="844">
        <f>IF(CT349="","",IF(CT349&gt;CZ349,"Fail","Pass"))</f>
        <v/>
      </c>
      <c r="DD349" s="402"/>
      <c r="DE349" s="1565">
        <f>MyTimestamp(DC349)</f>
        <v/>
      </c>
      <c r="DF349" s="1531">
        <f>IF(COUNT(CE349:CH349)=1,15,IF(COUNT(CE349:CH349)=0,0,30))</f>
        <v/>
      </c>
      <c r="DG349" s="1532">
        <f>IF(DF349=0,0,2)</f>
        <v/>
      </c>
      <c r="DH349" s="1866"/>
      <c r="DI349" s="1866"/>
      <c r="DJ349" s="1863"/>
      <c r="DK349" s="1789"/>
      <c r="DL349" s="1574">
        <f>10^(CN349/20)*100-100</f>
        <v/>
      </c>
      <c r="DM349" s="777"/>
      <c r="DN349" s="1104"/>
      <c r="DO349" s="777">
        <f>IF(DM349="","",10^(DM349/10))</f>
        <v/>
      </c>
      <c r="DP349" s="777">
        <f>IF(ISNUMBER(DN349)=FALSE,"",10^(DN349/10))</f>
        <v/>
      </c>
      <c r="DQ349" s="1578">
        <f>IF(AND(ISNUMBER(DO349),ISNUMBER(DP349)),IF(DO349/DP349&gt;1,ROUND((DO349)/DP349,3),1),1)</f>
        <v/>
      </c>
      <c r="DR349" s="1541"/>
      <c r="DS349" s="1541"/>
      <c r="DT349" s="1541"/>
      <c r="DU349" s="1541"/>
      <c r="DV349" s="1541"/>
      <c r="DW349" s="1541"/>
      <c r="DX349" s="1541"/>
      <c r="DY349" s="1541"/>
      <c r="DZ349" s="1541"/>
      <c r="EA349" s="1541"/>
      <c r="EB349" s="1541"/>
      <c r="EC349" s="1541"/>
      <c r="ED349" s="1541"/>
      <c r="EE349" s="1541"/>
      <c r="EF349" s="1541"/>
      <c r="EG349" s="1541"/>
      <c r="EH349" s="1541"/>
      <c r="EI349" s="1541"/>
      <c r="EJ349" s="1541"/>
      <c r="EK349" s="1541"/>
      <c r="EL349" s="1541"/>
      <c r="EM349" s="1541"/>
      <c r="EN349" s="1541"/>
      <c r="EO349" s="1541"/>
      <c r="EP349" s="1541"/>
      <c r="EQ349" s="1541"/>
      <c r="ER349" s="1541"/>
      <c r="ES349" s="1541"/>
      <c r="ET349" s="1541"/>
      <c r="EU349" s="1541"/>
      <c r="EV349" s="1541"/>
    </row>
    <row r="350" ht="12.75" x14ac:dyDescent="0.2">
      <c r="A350" s="1541"/>
      <c r="B350" s="1541"/>
      <c r="C350"/>
      <c r="D350" s="1486"/>
      <c r="E350" s="1486"/>
      <c r="F350" s="672" t="inlineStr">
        <is>
          <t>5.3</t>
        </is>
      </c>
      <c r="G350" s="1497"/>
      <c r="H350" s="130">
        <f>BV350</f>
        <v/>
      </c>
      <c r="I350" s="130">
        <f>BW350</f>
        <v/>
      </c>
      <c r="J350" s="1299" t="inlineStr">
        <is>
          <t>LTE</t>
        </is>
      </c>
      <c r="K350" s="1299" t="inlineStr">
        <is>
          <t>FDD1</t>
        </is>
      </c>
      <c r="L350" s="115"/>
      <c r="M350" s="130">
        <v>10</v>
      </c>
      <c r="N350" s="119" t="inlineStr">
        <is>
          <t>QPSK</t>
        </is>
      </c>
      <c r="O350" s="131"/>
      <c r="P350" s="6597"/>
      <c r="Q350" s="131">
        <v>1</v>
      </c>
      <c r="R350" s="131">
        <v>0</v>
      </c>
      <c r="S350" s="130"/>
      <c r="T350" s="130">
        <v>18300</v>
      </c>
      <c r="U350" s="6593">
        <v>1950</v>
      </c>
      <c r="V350" s="119"/>
      <c r="W350" s="1305"/>
      <c r="X350" s="119"/>
      <c r="Y350" s="119"/>
      <c r="Z350" s="119"/>
      <c r="AA350" s="115"/>
      <c r="AB350" s="115"/>
      <c r="AC350" s="1300">
        <f>IF(OR(BX350="Close to Ear",BX350="Close to Head"),"Head",IF(BX350="Extremity","Extremity","Body"))</f>
        <v/>
      </c>
      <c r="AD350" s="1301">
        <f>CA350</f>
        <v/>
      </c>
      <c r="AE350" s="1299">
        <f>CB350</f>
        <v/>
      </c>
      <c r="AF350" s="115"/>
      <c r="AG350" s="1302">
        <f>IF(OR(AZ350="",BA350=""),"N/A",IF(DC350="Pass","P","F"))</f>
        <v/>
      </c>
      <c r="AH350" s="129"/>
      <c r="AI350" s="129"/>
      <c r="AJ350" s="129"/>
      <c r="AK350" s="119"/>
      <c r="AL350" s="115"/>
      <c r="AM350" s="119"/>
      <c r="AN350" s="119"/>
      <c r="AO350" s="692"/>
      <c r="AP350" s="692"/>
      <c r="AQ350" s="692"/>
      <c r="AR350" s="692"/>
      <c r="AS350" s="692"/>
      <c r="AT350" s="1303">
        <f>IF(AC350="Extremity",IF(CG350="","",CG350),"")</f>
        <v/>
      </c>
      <c r="AU350" s="1303">
        <f>IF(AC350="Extremity",IF(CH350="","",CH350),"")</f>
        <v/>
      </c>
      <c r="AV350" s="1304">
        <f>IF(AC350="Extremity","",IF(CE350="","",CE350))</f>
        <v/>
      </c>
      <c r="AW350" s="1304">
        <f>IF(AD350="Extremity","",IF(CF350="","",CF350))</f>
        <v/>
      </c>
      <c r="AX350" s="1305">
        <f>DL350</f>
        <v/>
      </c>
      <c r="AY350" s="1305">
        <f>DQ350</f>
        <v/>
      </c>
      <c r="AZ350" s="3377">
        <f>IF(AC350="Extremity",IF(DA350="","",DA350),"")</f>
        <v/>
      </c>
      <c r="BA350" s="3378">
        <f>IF(AC350="Extremity","",IF(CT350="","",CT350))</f>
        <v/>
      </c>
      <c r="BB350" s="1305">
        <f>IF(AC350="Extremity",IF(DB350="","",DB350),"")</f>
        <v/>
      </c>
      <c r="BC350" s="1304">
        <f>IF(AC350="Extremity","",IF(CZ350="","",CZ350))</f>
        <v/>
      </c>
      <c r="BD350" s="1305">
        <f>DD350</f>
        <v/>
      </c>
      <c r="BE350" s="132">
        <f>DE350</f>
        <v/>
      </c>
      <c r="BF350" s="133">
        <f>DF350*60</f>
        <v/>
      </c>
      <c r="BG350" s="121">
        <f>BE350</f>
        <v/>
      </c>
      <c r="BH350" s="133">
        <f>DG350*60</f>
        <v/>
      </c>
      <c r="BI350" s="133">
        <f>DH350</f>
        <v/>
      </c>
      <c r="BJ350" s="117"/>
      <c r="BK350" s="812">
        <f>Overview!$E$7</f>
        <v/>
      </c>
      <c r="BL350" s="117"/>
      <c r="BM350" s="834">
        <f>DI350</f>
        <v/>
      </c>
      <c r="BN350" s="812">
        <f>Overview!$P$153</f>
        <v/>
      </c>
      <c r="BO350" s="117"/>
      <c r="BP350" s="117"/>
      <c r="BQ350" s="115"/>
      <c r="BR350" s="1478"/>
      <c r="BS350" s="1541"/>
      <c r="BT350" s="1864" t="inlineStr">
        <is>
          <t>LTE</t>
        </is>
      </c>
      <c r="BU350" s="1828" t="inlineStr">
        <is>
          <t>FDD1</t>
        </is>
      </c>
      <c r="BV350" s="906">
        <f>Overview!$H$30</f>
        <v/>
      </c>
      <c r="BW350" s="1865"/>
      <c r="BX350" s="1828" t="inlineStr">
        <is>
          <t>Body</t>
        </is>
      </c>
      <c r="BY350" s="920"/>
      <c r="BZ350" s="1828">
        <f>IF(COUNT('Conducted LTE'!$AH$3:$AH$170)=0,10,INDEX('Conducted LTE'!$M$3:$M$170,MATCH(MAX('Conducted LTE'!$AH$3:$AH$170),'Conducted LTE'!$AH$3:$AH$170,0)))</f>
        <v>10</v>
      </c>
      <c r="CA350" s="1156" t="str">
        <f>CA349</f>
        <v>TBD</v>
      </c>
      <c r="CB350" s="201">
        <v>5</v>
      </c>
      <c r="CC350" s="977">
        <f>IF(COUNT('Conducted LTE'!$AH$3:$AH$170)=0,18300,INDEX('Conducted LTE'!$T$3:$T$170,MATCH(MAX('Conducted LTE'!$AH$3:$AH$170),'Conducted LTE'!$AH$3:$AH$170,0)))</f>
        <v>18300</v>
      </c>
      <c r="CD350" s="977">
        <f>IF(COUNT('Conducted LTE'!$AH$3:$AH$170)=0,1950,INDEX('Conducted LTE'!$U$3:$U$170,MATCH(MAX('Conducted LTE'!$AH$3:$AH$170),'Conducted LTE'!$AH$3:$AH$170,0)))</f>
        <v>1950</v>
      </c>
      <c r="CE350" s="7234"/>
      <c r="CF350" s="7234"/>
      <c r="CG350" s="6706"/>
      <c r="CH350" s="6706"/>
      <c r="CI350" s="225">
        <f>BY350</f>
        <v/>
      </c>
      <c r="CJ350" s="237">
        <f>BZ350</f>
        <v/>
      </c>
      <c r="CK350" s="223">
        <f>CA350</f>
        <v/>
      </c>
      <c r="CL350" s="237">
        <f>CC350</f>
        <v/>
      </c>
      <c r="CM350" s="237">
        <f>CD350</f>
        <v/>
      </c>
      <c r="CN350" s="1527"/>
      <c r="CO350" s="1579"/>
      <c r="CP350" s="7214">
        <f>IF(CF350=""," ",IF(ABS(CE350-CF350)&lt;=0.1,"Valid","Not valid"))</f>
        <v/>
      </c>
      <c r="CQ350" s="1674">
        <f> IF(CE350="","",IF(AND(CE350&lt;&gt;"",CF350=""),IF(CE350&gt;=0.8,"Medir+Sig Max","No"),IF(CF350&lt;&gt;"",IF(CF350&gt;=0.8,"Medir+Sig Max","No"),"")))</f>
        <v/>
      </c>
      <c r="CR350" s="6927"/>
      <c r="CS350" s="1674"/>
      <c r="CT350" s="220">
        <f>IF(CO350="",IF(AND(CE350="",CF350=""),"",IF(CF350="",IF(DQ350&gt;1,ROUND(DQ350*CE350,3),CE350),IF(DQ350&gt;1,ROUND(DQ350*CF350,3),CF350))),IF(AND(CE350="",CF350=""),"",IF(CF350="",IF(DQ350&gt;1,ROUND(DQ350*CE350*(1/(CO350)),3),CE350*(1/(CO350))),IF(DQ350&gt;1,ROUND(DQ350*CF350*(1/(CO350)),3),CF350*(1/(CO350))))))</f>
        <v/>
      </c>
      <c r="CU350" s="224">
        <f>BY350</f>
        <v/>
      </c>
      <c r="CV350" s="237">
        <f>BZ350</f>
        <v/>
      </c>
      <c r="CW350" s="237">
        <f>CA350</f>
        <v/>
      </c>
      <c r="CX350" s="224">
        <f>CC350</f>
        <v/>
      </c>
      <c r="CY350" s="237">
        <f>CD350</f>
        <v/>
      </c>
      <c r="CZ350" s="7474">
        <f>IF(COUNTIF(Overview!K12:K14,TRUE)&gt;0,1.6,IF(COUNTIF(Overview!L12:L14,TRUE)&gt;0,8,0))</f>
        <v/>
      </c>
      <c r="DA350" s="1788"/>
      <c r="DB350" s="7483"/>
      <c r="DC350" s="844">
        <f>IF(CT350="","",IF(CT350&gt;CZ350,"Fail","Pass"))</f>
        <v/>
      </c>
      <c r="DD350" s="402"/>
      <c r="DE350" s="1565">
        <f>MyTimestamp(DC350)</f>
        <v/>
      </c>
      <c r="DF350" s="1531">
        <f>IF(COUNT(CE350:CH350)=1,15,IF(COUNT(CE350:CH350)=0,0,30))</f>
        <v/>
      </c>
      <c r="DG350" s="1532">
        <f>IF(DF350=0,0,2)</f>
        <v/>
      </c>
      <c r="DH350" s="1866"/>
      <c r="DI350" s="1866"/>
      <c r="DJ350" s="1863"/>
      <c r="DK350" s="1789"/>
      <c r="DL350" s="1574">
        <f>10^(CN350/20)*100-100</f>
        <v/>
      </c>
      <c r="DM350" s="777"/>
      <c r="DN350" s="977"/>
      <c r="DO350" s="777">
        <f>IF(DM350="","",10^(DM350/10))</f>
        <v/>
      </c>
      <c r="DP350" s="777">
        <f>IF(ISNUMBER(DN350)=FALSE,"",10^(DN350/10))</f>
        <v/>
      </c>
      <c r="DQ350" s="1578">
        <f>IF(AND(ISNUMBER(DO350),ISNUMBER(DP350)),IF(DO350/DP350&gt;1,ROUND((DO350)/DP350,3),1),1)</f>
        <v/>
      </c>
      <c r="DR350" s="1541"/>
      <c r="DS350" s="1541"/>
      <c r="DT350" s="1541"/>
      <c r="DU350" s="1541"/>
      <c r="DV350" s="1541"/>
      <c r="DW350" s="1541"/>
      <c r="DX350" s="1541"/>
      <c r="DY350" s="1541"/>
      <c r="DZ350" s="1541"/>
      <c r="EA350" s="1541"/>
      <c r="EB350" s="1541"/>
      <c r="EC350" s="1541"/>
      <c r="ED350" s="1541"/>
      <c r="EE350" s="1541"/>
      <c r="EF350" s="1541"/>
      <c r="EG350" s="1541"/>
      <c r="EH350" s="1541"/>
      <c r="EI350" s="1541"/>
      <c r="EJ350" s="1541"/>
      <c r="EK350" s="1541"/>
      <c r="EL350" s="1541"/>
      <c r="EM350" s="1541"/>
      <c r="EN350" s="1541"/>
      <c r="EO350" s="1541"/>
      <c r="EP350" s="1541"/>
      <c r="EQ350" s="1541"/>
      <c r="ER350" s="1541"/>
      <c r="ES350" s="1541"/>
      <c r="ET350" s="1541"/>
      <c r="EU350" s="1541"/>
      <c r="EV350" s="1541"/>
    </row>
    <row r="351" ht="12.75" x14ac:dyDescent="0.2">
      <c r="A351" s="1541"/>
      <c r="B351" s="1541"/>
      <c r="C351"/>
      <c r="D351" s="1486"/>
      <c r="E351" s="1486"/>
      <c r="F351" s="672" t="inlineStr">
        <is>
          <t>5.3</t>
        </is>
      </c>
      <c r="G351" s="1497"/>
      <c r="H351" s="130">
        <f>BV351</f>
        <v/>
      </c>
      <c r="I351" s="130">
        <f>BW351</f>
        <v/>
      </c>
      <c r="J351" s="1299" t="inlineStr">
        <is>
          <t>LTE</t>
        </is>
      </c>
      <c r="K351" s="1299" t="inlineStr">
        <is>
          <t>FDD1</t>
        </is>
      </c>
      <c r="L351" s="115"/>
      <c r="M351" s="130">
        <v>10</v>
      </c>
      <c r="N351" s="119" t="inlineStr">
        <is>
          <t>QPSK</t>
        </is>
      </c>
      <c r="O351" s="131"/>
      <c r="P351" s="6597"/>
      <c r="Q351" s="131">
        <v>1</v>
      </c>
      <c r="R351" s="131">
        <v>0</v>
      </c>
      <c r="S351" s="130"/>
      <c r="T351" s="130">
        <v>18300</v>
      </c>
      <c r="U351" s="6593">
        <v>1950</v>
      </c>
      <c r="V351" s="119"/>
      <c r="W351" s="1305"/>
      <c r="X351" s="119"/>
      <c r="Y351" s="119"/>
      <c r="Z351" s="119"/>
      <c r="AA351" s="115"/>
      <c r="AB351" s="115"/>
      <c r="AC351" s="1300">
        <f>IF(OR(BX351="Close to Ear",BX351="Close to Head"),"Head",IF(BX351="Extremity","Extremity","Body"))</f>
        <v/>
      </c>
      <c r="AD351" s="1301">
        <f>CA351</f>
        <v/>
      </c>
      <c r="AE351" s="1299">
        <f>CB351</f>
        <v/>
      </c>
      <c r="AF351" s="115"/>
      <c r="AG351" s="1302">
        <f>IF(OR(AZ351="",BA351=""),"N/A",IF(DC351="Pass","P","F"))</f>
        <v/>
      </c>
      <c r="AH351" s="129"/>
      <c r="AI351" s="129"/>
      <c r="AJ351" s="129"/>
      <c r="AK351" s="119"/>
      <c r="AL351" s="115"/>
      <c r="AM351" s="119"/>
      <c r="AN351" s="119"/>
      <c r="AO351" s="692"/>
      <c r="AP351" s="692"/>
      <c r="AQ351" s="692"/>
      <c r="AR351" s="692"/>
      <c r="AS351" s="692"/>
      <c r="AT351" s="1303">
        <f>IF(AC351="Extremity",IF(CG351="","",CG351),"")</f>
        <v/>
      </c>
      <c r="AU351" s="1303">
        <f>IF(AC351="Extremity",IF(CH351="","",CH351),"")</f>
        <v/>
      </c>
      <c r="AV351" s="1304">
        <f>IF(AC351="Extremity","",IF(CE351="","",CE351))</f>
        <v/>
      </c>
      <c r="AW351" s="1304">
        <f>IF(AD351="Extremity","",IF(CF351="","",CF351))</f>
        <v/>
      </c>
      <c r="AX351" s="1305">
        <f>DL351</f>
        <v/>
      </c>
      <c r="AY351" s="1305">
        <f>DQ351</f>
        <v/>
      </c>
      <c r="AZ351" s="3377">
        <f>IF(AC351="Extremity",IF(DA351="","",DA351),"")</f>
        <v/>
      </c>
      <c r="BA351" s="3378">
        <f>IF(AC351="Extremity","",IF(CT351="","",CT351))</f>
        <v/>
      </c>
      <c r="BB351" s="1305">
        <f>IF(AC351="Extremity",IF(DB351="","",DB351),"")</f>
        <v/>
      </c>
      <c r="BC351" s="1304">
        <f>IF(AC351="Extremity","",IF(CZ351="","",CZ351))</f>
        <v/>
      </c>
      <c r="BD351" s="1305">
        <f>DD351</f>
        <v/>
      </c>
      <c r="BE351" s="132">
        <f>DE351</f>
        <v/>
      </c>
      <c r="BF351" s="133">
        <f>DF351*60</f>
        <v/>
      </c>
      <c r="BG351" s="121">
        <f>BE351</f>
        <v/>
      </c>
      <c r="BH351" s="133">
        <f>DG351*60</f>
        <v/>
      </c>
      <c r="BI351" s="133">
        <f>DH351</f>
        <v/>
      </c>
      <c r="BJ351" s="117"/>
      <c r="BK351" s="812">
        <f>Overview!$E$7</f>
        <v/>
      </c>
      <c r="BL351" s="117"/>
      <c r="BM351" s="834">
        <f>DI351</f>
        <v/>
      </c>
      <c r="BN351" s="812">
        <f>Overview!$P$153</f>
        <v/>
      </c>
      <c r="BO351" s="117"/>
      <c r="BP351" s="117"/>
      <c r="BQ351" s="115"/>
      <c r="BR351" s="1478"/>
      <c r="BS351" s="1541"/>
      <c r="BT351" s="1864" t="inlineStr">
        <is>
          <t>LTE</t>
        </is>
      </c>
      <c r="BU351" s="1828" t="inlineStr">
        <is>
          <t>FDD1</t>
        </is>
      </c>
      <c r="BV351" s="906">
        <f>Overview!$H$30</f>
        <v/>
      </c>
      <c r="BW351" s="1865"/>
      <c r="BX351" s="1828" t="inlineStr">
        <is>
          <t>Body</t>
        </is>
      </c>
      <c r="BY351" s="507"/>
      <c r="BZ351" s="1828">
        <f>IF(COUNT('Conducted LTE'!$AH$3:$AH$170)=0,10,INDEX('Conducted LTE'!$M$3:$M$170,MATCH(MAX('Conducted LTE'!$AH$3:$AH$170),'Conducted LTE'!$AH$3:$AH$170,0)))</f>
        <v>10</v>
      </c>
      <c r="CA351" s="1032" t="str">
        <f>CA350</f>
        <v>TBD</v>
      </c>
      <c r="CB351" s="202">
        <v>5</v>
      </c>
      <c r="CC351" s="814">
        <f>IF(COUNT('Conducted LTE'!$AH$3:$AH$170)=0,18300,INDEX('Conducted LTE'!$T$3:$T$170,MATCH(MAX('Conducted LTE'!$AH$3:$AH$170),'Conducted LTE'!$AH$3:$AH$170,0)))</f>
        <v>18300</v>
      </c>
      <c r="CD351" s="814">
        <f>IF(COUNT('Conducted LTE'!$AH$3:$AH$170)=0,1950,INDEX('Conducted LTE'!$U$3:$U$170,MATCH(MAX('Conducted LTE'!$AH$3:$AH$170),'Conducted LTE'!$AH$3:$AH$170,0)))</f>
        <v>1950</v>
      </c>
      <c r="CE351" s="7234"/>
      <c r="CF351" s="7234"/>
      <c r="CG351" s="6706"/>
      <c r="CH351" s="6706"/>
      <c r="CI351" s="225">
        <f>BY351</f>
        <v/>
      </c>
      <c r="CJ351" s="237">
        <f>BZ351</f>
        <v/>
      </c>
      <c r="CK351" s="223">
        <f>CA351</f>
        <v/>
      </c>
      <c r="CL351" s="237">
        <f>CC351</f>
        <v/>
      </c>
      <c r="CM351" s="237">
        <f>CD351</f>
        <v/>
      </c>
      <c r="CN351" s="1527"/>
      <c r="CO351" s="1579"/>
      <c r="CP351" s="7214">
        <f>IF(CF351=""," ",IF(ABS(CE351-CF351)&lt;=0.1,"Valid","Not valid"))</f>
        <v/>
      </c>
      <c r="CQ351" s="1674">
        <f> IF(CE351="","",IF(AND(CE351&lt;&gt;"",CF351=""),IF(CE351&gt;=0.8,"Medir+Sig Max","No"),IF(CF351&lt;&gt;"",IF(CF351&gt;=0.8,"Medir+Sig Max","No"),"")))</f>
        <v/>
      </c>
      <c r="CR351" s="6927"/>
      <c r="CS351" s="1674"/>
      <c r="CT351" s="220">
        <f>IF(CO351="",IF(AND(CE351="",CF351=""),"",IF(CF351="",IF(DQ351&gt;1,ROUND(DQ351*CE351,3),CE351),IF(DQ351&gt;1,ROUND(DQ351*CF351,3),CF351))),IF(AND(CE351="",CF351=""),"",IF(CF351="",IF(DQ351&gt;1,ROUND(DQ351*CE351*(1/(CO351)),3),CE351*(1/(CO351))),IF(DQ351&gt;1,ROUND(DQ351*CF351*(1/(CO351)),3),CF351*(1/(CO351))))))</f>
        <v/>
      </c>
      <c r="CU351" s="224">
        <f>BY351</f>
        <v/>
      </c>
      <c r="CV351" s="237">
        <f>BZ351</f>
        <v/>
      </c>
      <c r="CW351" s="237">
        <f>CA351</f>
        <v/>
      </c>
      <c r="CX351" s="224">
        <f>CC351</f>
        <v/>
      </c>
      <c r="CY351" s="237">
        <f>CD351</f>
        <v/>
      </c>
      <c r="CZ351" s="7474">
        <f>IF(COUNTIF(Overview!K12:K14,TRUE)&gt;0,1.6,IF(COUNTIF(Overview!L12:L14,TRUE)&gt;0,8,0))</f>
        <v/>
      </c>
      <c r="DA351" s="1788"/>
      <c r="DB351" s="7483"/>
      <c r="DC351" s="844">
        <f>IF(CT351="","",IF(CT351&gt;CZ351,"Fail","Pass"))</f>
        <v/>
      </c>
      <c r="DD351" s="402"/>
      <c r="DE351" s="1565">
        <f>MyTimestamp(DC351)</f>
        <v/>
      </c>
      <c r="DF351" s="1531">
        <f>IF(COUNT(CE351:CH351)=1,15,IF(COUNT(CE351:CH351)=0,0,30))</f>
        <v/>
      </c>
      <c r="DG351" s="1532">
        <f>IF(DF351=0,0,2)</f>
        <v/>
      </c>
      <c r="DH351" s="1866"/>
      <c r="DI351" s="1866"/>
      <c r="DJ351" s="1863"/>
      <c r="DK351" s="1789"/>
      <c r="DL351" s="1574">
        <f>10^(CN351/20)*100-100</f>
        <v/>
      </c>
      <c r="DM351" s="777"/>
      <c r="DN351" s="814"/>
      <c r="DO351" s="777">
        <f>IF(DM351="","",10^(DM351/10))</f>
        <v/>
      </c>
      <c r="DP351" s="777">
        <f>IF(ISNUMBER(DN351)=FALSE,"",10^(DN351/10))</f>
        <v/>
      </c>
      <c r="DQ351" s="1578">
        <f>IF(AND(ISNUMBER(DO351),ISNUMBER(DP351)),IF(DO351/DP351&gt;1,ROUND((DO351)/DP351,3),1),1)</f>
        <v/>
      </c>
      <c r="DR351" s="1541"/>
      <c r="DS351" s="1541"/>
      <c r="DT351" s="1541"/>
      <c r="DU351" s="1541"/>
      <c r="DV351" s="1541"/>
      <c r="DW351" s="1541"/>
      <c r="DX351" s="1541"/>
      <c r="DY351" s="1541"/>
      <c r="DZ351" s="1541"/>
      <c r="EA351" s="1541"/>
      <c r="EB351" s="1541"/>
      <c r="EC351" s="1541"/>
      <c r="ED351" s="1541"/>
      <c r="EE351" s="1541"/>
      <c r="EF351" s="1541"/>
      <c r="EG351" s="1541"/>
      <c r="EH351" s="1541"/>
      <c r="EI351" s="1541"/>
      <c r="EJ351" s="1541"/>
      <c r="EK351" s="1541"/>
      <c r="EL351" s="1541"/>
      <c r="EM351" s="1541"/>
      <c r="EN351" s="1541"/>
      <c r="EO351" s="1541"/>
      <c r="EP351" s="1541"/>
      <c r="EQ351" s="1541"/>
      <c r="ER351" s="1541"/>
      <c r="ES351" s="1541"/>
      <c r="ET351" s="1541"/>
      <c r="EU351" s="1541"/>
      <c r="EV351" s="1541"/>
    </row>
    <row r="352" ht="12.75" x14ac:dyDescent="0.2">
      <c r="A352" s="1541"/>
      <c r="B352" s="1541"/>
      <c r="C352"/>
      <c r="D352" s="1486"/>
      <c r="E352" s="1486"/>
      <c r="F352" s="672" t="inlineStr">
        <is>
          <t>5.3</t>
        </is>
      </c>
      <c r="G352" s="1497"/>
      <c r="H352" s="130">
        <f>BV352</f>
        <v/>
      </c>
      <c r="I352" s="130">
        <f>BW352</f>
        <v/>
      </c>
      <c r="J352" s="1299" t="inlineStr">
        <is>
          <t>LTE</t>
        </is>
      </c>
      <c r="K352" s="1299" t="inlineStr">
        <is>
          <t>FDD1</t>
        </is>
      </c>
      <c r="L352" s="115"/>
      <c r="M352" s="130">
        <v>10</v>
      </c>
      <c r="N352" s="119" t="inlineStr">
        <is>
          <t>QPSK</t>
        </is>
      </c>
      <c r="O352" s="131"/>
      <c r="P352" s="6597"/>
      <c r="Q352" s="131">
        <v>1</v>
      </c>
      <c r="R352" s="131">
        <v>0</v>
      </c>
      <c r="S352" s="130"/>
      <c r="T352" s="130">
        <v>18300</v>
      </c>
      <c r="U352" s="6593">
        <v>1950</v>
      </c>
      <c r="V352" s="119"/>
      <c r="W352" s="1305"/>
      <c r="X352" s="119"/>
      <c r="Y352" s="119"/>
      <c r="Z352" s="119"/>
      <c r="AA352" s="115"/>
      <c r="AB352" s="115"/>
      <c r="AC352" s="1300">
        <f>IF(OR(BX352="Close to Ear",BX352="Close to Head"),"Head",IF(BX352="Extremity","Extremity","Body"))</f>
        <v/>
      </c>
      <c r="AD352" s="1301">
        <f>CA352</f>
        <v/>
      </c>
      <c r="AE352" s="1299">
        <f>CB352</f>
        <v/>
      </c>
      <c r="AF352" s="115"/>
      <c r="AG352" s="1302">
        <f>IF(OR(AZ352="",BA352=""),"N/A",IF(DC352="Pass","P","F"))</f>
        <v/>
      </c>
      <c r="AH352" s="129"/>
      <c r="AI352" s="129"/>
      <c r="AJ352" s="129"/>
      <c r="AK352" s="119"/>
      <c r="AL352" s="115"/>
      <c r="AM352" s="119"/>
      <c r="AN352" s="119"/>
      <c r="AO352" s="692"/>
      <c r="AP352" s="692"/>
      <c r="AQ352" s="692"/>
      <c r="AR352" s="692"/>
      <c r="AS352" s="692"/>
      <c r="AT352" s="1303">
        <f>IF(AC352="Extremity",IF(CG352="","",CG352),"")</f>
        <v/>
      </c>
      <c r="AU352" s="1303">
        <f>IF(AC352="Extremity",IF(CH352="","",CH352),"")</f>
        <v/>
      </c>
      <c r="AV352" s="1304">
        <f>IF(AC352="Extremity","",IF(CE352="","",CE352))</f>
        <v/>
      </c>
      <c r="AW352" s="1304">
        <f>IF(AD352="Extremity","",IF(CF352="","",CF352))</f>
        <v/>
      </c>
      <c r="AX352" s="1305">
        <f>DL352</f>
        <v/>
      </c>
      <c r="AY352" s="1305">
        <f>DQ352</f>
        <v/>
      </c>
      <c r="AZ352" s="3377">
        <f>IF(AC352="Extremity",IF(DA352="","",DA352),"")</f>
        <v/>
      </c>
      <c r="BA352" s="3378">
        <f>IF(AC352="Extremity","",IF(CT352="","",CT352))</f>
        <v/>
      </c>
      <c r="BB352" s="1305">
        <f>IF(AC352="Extremity",IF(DB352="","",DB352),"")</f>
        <v/>
      </c>
      <c r="BC352" s="1304">
        <f>IF(AC352="Extremity","",IF(CZ352="","",CZ352))</f>
        <v/>
      </c>
      <c r="BD352" s="1305">
        <f>DD352</f>
        <v/>
      </c>
      <c r="BE352" s="132">
        <f>DE352</f>
        <v/>
      </c>
      <c r="BF352" s="133">
        <f>DF352*60</f>
        <v/>
      </c>
      <c r="BG352" s="121">
        <f>BE352</f>
        <v/>
      </c>
      <c r="BH352" s="133">
        <f>DG352*60</f>
        <v/>
      </c>
      <c r="BI352" s="133">
        <f>DH352</f>
        <v/>
      </c>
      <c r="BJ352" s="117"/>
      <c r="BK352" s="812">
        <f>Overview!$E$7</f>
        <v/>
      </c>
      <c r="BL352" s="117"/>
      <c r="BM352" s="834">
        <f>DI352</f>
        <v/>
      </c>
      <c r="BN352" s="812">
        <f>Overview!$P$153</f>
        <v/>
      </c>
      <c r="BO352" s="117"/>
      <c r="BP352" s="117"/>
      <c r="BQ352" s="115"/>
      <c r="BR352" s="1478"/>
      <c r="BS352" s="1541"/>
      <c r="BT352" s="1864" t="inlineStr">
        <is>
          <t>LTE</t>
        </is>
      </c>
      <c r="BU352" s="1828" t="inlineStr">
        <is>
          <t>FDD1</t>
        </is>
      </c>
      <c r="BV352" s="906">
        <f>Overview!$H$30</f>
        <v/>
      </c>
      <c r="BW352" s="1865"/>
      <c r="BX352" s="1828" t="inlineStr">
        <is>
          <t>Body</t>
        </is>
      </c>
      <c r="BY352" s="432"/>
      <c r="BZ352" s="1828">
        <f>IF(COUNT('Conducted LTE'!$AH$3:$AH$170)=0,10,INDEX('Conducted LTE'!$M$3:$M$170,MATCH(MAX('Conducted LTE'!$AH$3:$AH$170),'Conducted LTE'!$AH$3:$AH$170,0)))</f>
        <v>10</v>
      </c>
      <c r="CA352" s="873" t="str">
        <f>CA351</f>
        <v>TBD</v>
      </c>
      <c r="CB352" s="200">
        <v>5</v>
      </c>
      <c r="CC352" s="432">
        <f>IF(COUNT('Conducted LTE'!$AH$3:$AH$170)=0,18300,INDEX('Conducted LTE'!$T$3:$T$170,MATCH(MAX('Conducted LTE'!$AH$3:$AH$170),'Conducted LTE'!$AH$3:$AH$170,0)))</f>
        <v>18300</v>
      </c>
      <c r="CD352" s="432">
        <f>IF(COUNT('Conducted LTE'!$AH$3:$AH$170)=0,1950,INDEX('Conducted LTE'!$U$3:$U$170,MATCH(MAX('Conducted LTE'!$AH$3:$AH$170),'Conducted LTE'!$AH$3:$AH$170,0)))</f>
        <v>1950</v>
      </c>
      <c r="CE352" s="7234"/>
      <c r="CF352" s="7234"/>
      <c r="CG352" s="6706"/>
      <c r="CH352" s="6706"/>
      <c r="CI352" s="225">
        <f>BY352</f>
        <v/>
      </c>
      <c r="CJ352" s="237">
        <f>BZ352</f>
        <v/>
      </c>
      <c r="CK352" s="223">
        <f>CA352</f>
        <v/>
      </c>
      <c r="CL352" s="237">
        <f>CC352</f>
        <v/>
      </c>
      <c r="CM352" s="237">
        <f>CD352</f>
        <v/>
      </c>
      <c r="CN352" s="1527"/>
      <c r="CO352" s="1579"/>
      <c r="CP352" s="7214">
        <f>IF(CF352=""," ",IF(ABS(CE352-CF352)&lt;=0.1,"Valid","Not valid"))</f>
        <v/>
      </c>
      <c r="CQ352" s="1674">
        <f> IF(CE352="","",IF(AND(CE352&lt;&gt;"",CF352=""),IF(CE352&gt;=0.8,"Medir+Sig Max","No"),IF(CF352&lt;&gt;"",IF(CF352&gt;=0.8,"Medir+Sig Max","No"),"")))</f>
        <v/>
      </c>
      <c r="CR352" s="6927"/>
      <c r="CS352" s="1674"/>
      <c r="CT352" s="220">
        <f>IF(CO352="",IF(AND(CE352="",CF352=""),"",IF(CF352="",IF(DQ352&gt;1,ROUND(DQ352*CE352,3),CE352),IF(DQ352&gt;1,ROUND(DQ352*CF352,3),CF352))),IF(AND(CE352="",CF352=""),"",IF(CF352="",IF(DQ352&gt;1,ROUND(DQ352*CE352*(1/(CO352)),3),CE352*(1/(CO352))),IF(DQ352&gt;1,ROUND(DQ352*CF352*(1/(CO352)),3),CF352*(1/(CO352))))))</f>
        <v/>
      </c>
      <c r="CU352" s="224">
        <f>BY352</f>
        <v/>
      </c>
      <c r="CV352" s="237">
        <f>BZ352</f>
        <v/>
      </c>
      <c r="CW352" s="237">
        <f>CA352</f>
        <v/>
      </c>
      <c r="CX352" s="224">
        <f>CC352</f>
        <v/>
      </c>
      <c r="CY352" s="237">
        <f>CD352</f>
        <v/>
      </c>
      <c r="CZ352" s="7474">
        <f>IF(COUNTIF(Overview!K12:K14,TRUE)&gt;0,1.6,IF(COUNTIF(Overview!L12:L14,TRUE)&gt;0,8,0))</f>
        <v/>
      </c>
      <c r="DA352" s="1788"/>
      <c r="DB352" s="7483"/>
      <c r="DC352" s="844">
        <f>IF(CT352="","",IF(CT352&gt;CZ352,"Fail","Pass"))</f>
        <v/>
      </c>
      <c r="DD352" s="402"/>
      <c r="DE352" s="1565">
        <f>MyTimestamp(DC352)</f>
        <v/>
      </c>
      <c r="DF352" s="1531">
        <f>IF(COUNT(CE352:CH352)=1,15,IF(COUNT(CE352:CH352)=0,0,30))</f>
        <v/>
      </c>
      <c r="DG352" s="1532">
        <f>IF(DF352=0,0,2)</f>
        <v/>
      </c>
      <c r="DH352" s="1866"/>
      <c r="DI352" s="1866"/>
      <c r="DJ352" s="1863"/>
      <c r="DK352" s="1789"/>
      <c r="DL352" s="1574">
        <f>10^(CN352/20)*100-100</f>
        <v/>
      </c>
      <c r="DM352" s="777"/>
      <c r="DN352" s="730"/>
      <c r="DO352" s="777">
        <f>IF(DM352="","",10^(DM352/10))</f>
        <v/>
      </c>
      <c r="DP352" s="777">
        <f>IF(ISNUMBER(DN352)=FALSE,"",10^(DN352/10))</f>
        <v/>
      </c>
      <c r="DQ352" s="1578">
        <f>IF(AND(ISNUMBER(DO352),ISNUMBER(DP352)),IF(DO352/DP352&gt;1,ROUND((DO352)/DP352,3),1),1)</f>
        <v/>
      </c>
      <c r="DR352" s="1541"/>
      <c r="DS352" s="1541"/>
      <c r="DT352" s="1541"/>
      <c r="DU352" s="1541"/>
      <c r="DV352" s="1541"/>
      <c r="DW352" s="1541"/>
      <c r="DX352" s="1541"/>
      <c r="DY352" s="1541"/>
      <c r="DZ352" s="1541"/>
      <c r="EA352" s="1541"/>
      <c r="EB352" s="1541"/>
      <c r="EC352" s="1541"/>
      <c r="ED352" s="1541"/>
      <c r="EE352" s="1541"/>
      <c r="EF352" s="1541"/>
      <c r="EG352" s="1541"/>
      <c r="EH352" s="1541"/>
      <c r="EI352" s="1541"/>
      <c r="EJ352" s="1541"/>
      <c r="EK352" s="1541"/>
      <c r="EL352" s="1541"/>
      <c r="EM352" s="1541"/>
      <c r="EN352" s="1541"/>
      <c r="EO352" s="1541"/>
      <c r="EP352" s="1541"/>
      <c r="EQ352" s="1541"/>
      <c r="ER352" s="1541"/>
      <c r="ES352" s="1541"/>
      <c r="ET352" s="1541"/>
      <c r="EU352" s="1541"/>
      <c r="EV352" s="1541"/>
    </row>
    <row r="353" ht="12.75" x14ac:dyDescent="0.2">
      <c r="A353" s="1541"/>
      <c r="B353" s="1541"/>
      <c r="C353"/>
      <c r="D353" s="1486"/>
      <c r="E353" s="1486"/>
      <c r="F353" s="672" t="inlineStr">
        <is>
          <t>5.3</t>
        </is>
      </c>
      <c r="G353" s="1497"/>
      <c r="H353" s="130">
        <f>BV353</f>
        <v/>
      </c>
      <c r="I353" s="130">
        <f>BW353</f>
        <v/>
      </c>
      <c r="J353" s="1299" t="inlineStr">
        <is>
          <t>LTE</t>
        </is>
      </c>
      <c r="K353" s="1299" t="inlineStr">
        <is>
          <t>FDD1</t>
        </is>
      </c>
      <c r="L353" s="115"/>
      <c r="M353" s="130">
        <v>10</v>
      </c>
      <c r="N353" s="119" t="inlineStr">
        <is>
          <t>QPSK</t>
        </is>
      </c>
      <c r="O353" s="131"/>
      <c r="P353" s="6597"/>
      <c r="Q353" s="131">
        <v>1</v>
      </c>
      <c r="R353" s="131">
        <v>0</v>
      </c>
      <c r="S353" s="130"/>
      <c r="T353" s="130">
        <v>18300</v>
      </c>
      <c r="U353" s="6593">
        <v>1950</v>
      </c>
      <c r="V353" s="119"/>
      <c r="W353" s="1305"/>
      <c r="X353" s="119"/>
      <c r="Y353" s="119"/>
      <c r="Z353" s="119"/>
      <c r="AA353" s="115"/>
      <c r="AB353" s="115"/>
      <c r="AC353" s="1300">
        <f>IF(OR(BX353="Close to Ear",BX353="Close to Head"),"Head",IF(BX353="Extremity","Extremity","Body"))</f>
        <v/>
      </c>
      <c r="AD353" s="1301">
        <f>CA353</f>
        <v/>
      </c>
      <c r="AE353" s="1299">
        <f>CB353</f>
        <v/>
      </c>
      <c r="AF353" s="115"/>
      <c r="AG353" s="1302">
        <f>IF(OR(AZ353="",BA353=""),"N/A",IF(DC353="Pass","P","F"))</f>
        <v/>
      </c>
      <c r="AH353" s="129"/>
      <c r="AI353" s="129"/>
      <c r="AJ353" s="129"/>
      <c r="AK353" s="119"/>
      <c r="AL353" s="115"/>
      <c r="AM353" s="119"/>
      <c r="AN353" s="119"/>
      <c r="AO353" s="692"/>
      <c r="AP353" s="692"/>
      <c r="AQ353" s="692"/>
      <c r="AR353" s="692"/>
      <c r="AS353" s="692"/>
      <c r="AT353" s="1303">
        <f>IF(AC353="Extremity",IF(CG353="","",CG353),"")</f>
        <v/>
      </c>
      <c r="AU353" s="1303">
        <f>IF(AC353="Extremity",IF(CH353="","",CH353),"")</f>
        <v/>
      </c>
      <c r="AV353" s="1304">
        <f>IF(AC353="Extremity","",IF(CE353="","",CE353))</f>
        <v/>
      </c>
      <c r="AW353" s="1304">
        <f>IF(AD353="Extremity","",IF(CF353="","",CF353))</f>
        <v/>
      </c>
      <c r="AX353" s="1305">
        <f>DL353</f>
        <v/>
      </c>
      <c r="AY353" s="1305">
        <f>DQ353</f>
        <v/>
      </c>
      <c r="AZ353" s="3377">
        <f>IF(AC353="Extremity",IF(DA353="","",DA353),"")</f>
        <v/>
      </c>
      <c r="BA353" s="3378">
        <f>IF(AC353="Extremity","",IF(CT353="","",CT353))</f>
        <v/>
      </c>
      <c r="BB353" s="1305">
        <f>IF(AC353="Extremity",IF(DB353="","",DB353),"")</f>
        <v/>
      </c>
      <c r="BC353" s="1304">
        <f>IF(AC353="Extremity","",IF(CZ353="","",CZ353))</f>
        <v/>
      </c>
      <c r="BD353" s="1305">
        <f>DD353</f>
        <v/>
      </c>
      <c r="BE353" s="132">
        <f>DE353</f>
        <v/>
      </c>
      <c r="BF353" s="133">
        <f>DF353*60</f>
        <v/>
      </c>
      <c r="BG353" s="121">
        <f>BE353</f>
        <v/>
      </c>
      <c r="BH353" s="133">
        <f>DG353*60</f>
        <v/>
      </c>
      <c r="BI353" s="133">
        <f>DH353</f>
        <v/>
      </c>
      <c r="BJ353" s="117"/>
      <c r="BK353" s="812">
        <f>Overview!$E$7</f>
        <v/>
      </c>
      <c r="BL353" s="117"/>
      <c r="BM353" s="834">
        <f>DI353</f>
        <v/>
      </c>
      <c r="BN353" s="812">
        <f>Overview!$P$153</f>
        <v/>
      </c>
      <c r="BO353" s="117"/>
      <c r="BP353" s="117"/>
      <c r="BQ353" s="115"/>
      <c r="BR353" s="1478"/>
      <c r="BS353" s="1541"/>
      <c r="BT353" s="1864" t="inlineStr">
        <is>
          <t>LTE</t>
        </is>
      </c>
      <c r="BU353" s="1828" t="inlineStr">
        <is>
          <t>FDD1</t>
        </is>
      </c>
      <c r="BV353" s="906">
        <f>Overview!$H$30</f>
        <v/>
      </c>
      <c r="BW353" s="1865"/>
      <c r="BX353" s="1828" t="inlineStr">
        <is>
          <t>Body</t>
        </is>
      </c>
      <c r="BY353" s="509"/>
      <c r="BZ353" s="1828">
        <f>IF(COUNT('Conducted LTE'!$AH$3:$AH$170)=0,10,INDEX('Conducted LTE'!$M$3:$M$170,MATCH(MAX('Conducted LTE'!$AH$3:$AH$170),'Conducted LTE'!$AH$3:$AH$170,0)))</f>
        <v>10</v>
      </c>
      <c r="CA353" s="874" t="str">
        <f>CA352</f>
        <v>TBD</v>
      </c>
      <c r="CB353" s="201">
        <v>5</v>
      </c>
      <c r="CC353" s="509">
        <f>IF(COUNT('Conducted LTE'!$AH$3:$AH$170)=0,18300,INDEX('Conducted LTE'!$T$3:$T$170,MATCH(MAX('Conducted LTE'!$AH$3:$AH$170),'Conducted LTE'!$AH$3:$AH$170,0)))</f>
        <v>18300</v>
      </c>
      <c r="CD353" s="509">
        <f>IF(COUNT('Conducted LTE'!$AH$3:$AH$170)=0,1950,INDEX('Conducted LTE'!$U$3:$U$170,MATCH(MAX('Conducted LTE'!$AH$3:$AH$170),'Conducted LTE'!$AH$3:$AH$170,0)))</f>
        <v>1950</v>
      </c>
      <c r="CE353" s="7234"/>
      <c r="CF353" s="7234"/>
      <c r="CG353" s="6706"/>
      <c r="CH353" s="6706"/>
      <c r="CI353" s="225">
        <f>BY353</f>
        <v/>
      </c>
      <c r="CJ353" s="237">
        <f>BZ353</f>
        <v/>
      </c>
      <c r="CK353" s="223">
        <f>CA353</f>
        <v/>
      </c>
      <c r="CL353" s="237">
        <f>CC353</f>
        <v/>
      </c>
      <c r="CM353" s="237">
        <f>CD353</f>
        <v/>
      </c>
      <c r="CN353" s="1527"/>
      <c r="CO353" s="1579"/>
      <c r="CP353" s="7214">
        <f>IF(CF353=""," ",IF(ABS(CE353-CF353)&lt;=0.1,"Valid","Not valid"))</f>
        <v/>
      </c>
      <c r="CQ353" s="1674">
        <f> IF(CE353="","",IF(AND(CE353&lt;&gt;"",CF353=""),IF(CE353&gt;=0.8,"Medir+Sig Max","No"),IF(CF353&lt;&gt;"",IF(CF353&gt;=0.8,"Medir+Sig Max","No"),"")))</f>
        <v/>
      </c>
      <c r="CR353" s="6927"/>
      <c r="CS353" s="1674"/>
      <c r="CT353" s="220">
        <f>IF(CO353="",IF(AND(CE353="",CF353=""),"",IF(CF353="",IF(DQ353&gt;1,ROUND(DQ353*CE353,3),CE353),IF(DQ353&gt;1,ROUND(DQ353*CF353,3),CF353))),IF(AND(CE353="",CF353=""),"",IF(CF353="",IF(DQ353&gt;1,ROUND(DQ353*CE353*(1/(CO353)),3),CE353*(1/(CO353))),IF(DQ353&gt;1,ROUND(DQ353*CF353*(1/(CO353)),3),CF353*(1/(CO353))))))</f>
        <v/>
      </c>
      <c r="CU353" s="224">
        <f>BY353</f>
        <v/>
      </c>
      <c r="CV353" s="237">
        <f>BZ353</f>
        <v/>
      </c>
      <c r="CW353" s="237">
        <f>CA353</f>
        <v/>
      </c>
      <c r="CX353" s="224">
        <f>CC353</f>
        <v/>
      </c>
      <c r="CY353" s="237">
        <f>CD353</f>
        <v/>
      </c>
      <c r="CZ353" s="7474">
        <f>IF(COUNTIF(Overview!K12:K14,TRUE)&gt;0,1.6,IF(COUNTIF(Overview!L12:L14,TRUE)&gt;0,8,0))</f>
        <v/>
      </c>
      <c r="DA353" s="1788"/>
      <c r="DB353" s="7483"/>
      <c r="DC353" s="844">
        <f>IF(CT353="","",IF(CT353&gt;CZ353,"Fail","Pass"))</f>
        <v/>
      </c>
      <c r="DD353" s="402"/>
      <c r="DE353" s="1565">
        <f>MyTimestamp(DC353)</f>
        <v/>
      </c>
      <c r="DF353" s="1531">
        <f>IF(COUNT(CE353:CH353)=1,15,IF(COUNT(CE353:CH353)=0,0,30))</f>
        <v/>
      </c>
      <c r="DG353" s="1532">
        <f>IF(DF353=0,0,2)</f>
        <v/>
      </c>
      <c r="DH353" s="1866"/>
      <c r="DI353" s="1866"/>
      <c r="DJ353" s="1863"/>
      <c r="DK353" s="1789"/>
      <c r="DL353" s="1574">
        <f>10^(CN353/20)*100-100</f>
        <v/>
      </c>
      <c r="DM353" s="777"/>
      <c r="DN353" s="815"/>
      <c r="DO353" s="777">
        <f>IF(DM353="","",10^(DM353/10))</f>
        <v/>
      </c>
      <c r="DP353" s="777">
        <f>IF(ISNUMBER(DN353)=FALSE,"",10^(DN353/10))</f>
        <v/>
      </c>
      <c r="DQ353" s="1578">
        <f>IF(AND(ISNUMBER(DO353),ISNUMBER(DP353)),IF(DO353/DP353&gt;1,ROUND((DO353)/DP353,3),1),1)</f>
        <v/>
      </c>
      <c r="DR353" s="1541"/>
      <c r="DS353" s="1541"/>
      <c r="DT353" s="1541"/>
      <c r="DU353" s="1541"/>
      <c r="DV353" s="1541"/>
      <c r="DW353" s="1541"/>
      <c r="DX353" s="1541"/>
      <c r="DY353" s="1541"/>
      <c r="DZ353" s="1541"/>
      <c r="EA353" s="1541"/>
      <c r="EB353" s="1541"/>
      <c r="EC353" s="1541"/>
      <c r="ED353" s="1541"/>
      <c r="EE353" s="1541"/>
      <c r="EF353" s="1541"/>
      <c r="EG353" s="1541"/>
      <c r="EH353" s="1541"/>
      <c r="EI353" s="1541"/>
      <c r="EJ353" s="1541"/>
      <c r="EK353" s="1541"/>
      <c r="EL353" s="1541"/>
      <c r="EM353" s="1541"/>
      <c r="EN353" s="1541"/>
      <c r="EO353" s="1541"/>
      <c r="EP353" s="1541"/>
      <c r="EQ353" s="1541"/>
      <c r="ER353" s="1541"/>
      <c r="ES353" s="1541"/>
      <c r="ET353" s="1541"/>
      <c r="EU353" s="1541"/>
      <c r="EV353" s="1541"/>
    </row>
    <row r="354" ht="12.75" x14ac:dyDescent="0.2">
      <c r="A354" s="1541"/>
      <c r="B354" s="1541"/>
      <c r="C354"/>
      <c r="D354" s="1486"/>
      <c r="E354" s="1486"/>
      <c r="F354" s="672" t="inlineStr">
        <is>
          <t>5.3</t>
        </is>
      </c>
      <c r="G354" s="1497"/>
      <c r="H354" s="130">
        <f>BV354</f>
        <v/>
      </c>
      <c r="I354" s="130">
        <f>BW354</f>
        <v/>
      </c>
      <c r="J354" s="1299" t="inlineStr">
        <is>
          <t>LTE</t>
        </is>
      </c>
      <c r="K354" s="1299" t="inlineStr">
        <is>
          <t>FDD1</t>
        </is>
      </c>
      <c r="L354" s="115"/>
      <c r="M354" s="130">
        <v>10</v>
      </c>
      <c r="N354" s="119" t="inlineStr">
        <is>
          <t>QPSK</t>
        </is>
      </c>
      <c r="O354" s="131"/>
      <c r="P354" s="6597"/>
      <c r="Q354" s="131">
        <v>1</v>
      </c>
      <c r="R354" s="131">
        <v>0</v>
      </c>
      <c r="S354" s="130"/>
      <c r="T354" s="130">
        <v>18300</v>
      </c>
      <c r="U354" s="6593">
        <v>1950</v>
      </c>
      <c r="V354" s="119"/>
      <c r="W354" s="1305"/>
      <c r="X354" s="119"/>
      <c r="Y354" s="119"/>
      <c r="Z354" s="119"/>
      <c r="AA354" s="115"/>
      <c r="AB354" s="115"/>
      <c r="AC354" s="1300">
        <f>IF(OR(BX354="Close to Ear",BX354="Close to Head"),"Head",IF(BX354="Extremity","Extremity","Body"))</f>
        <v/>
      </c>
      <c r="AD354" s="1301">
        <f>CA354</f>
        <v/>
      </c>
      <c r="AE354" s="1299">
        <f>CB354</f>
        <v/>
      </c>
      <c r="AF354" s="115"/>
      <c r="AG354" s="1302">
        <f>IF(OR(AZ354="",BA354=""),"N/A",IF(DC354="Pass","P","F"))</f>
        <v/>
      </c>
      <c r="AH354" s="129"/>
      <c r="AI354" s="129"/>
      <c r="AJ354" s="129"/>
      <c r="AK354" s="119"/>
      <c r="AL354" s="115"/>
      <c r="AM354" s="119"/>
      <c r="AN354" s="119"/>
      <c r="AO354" s="692"/>
      <c r="AP354" s="692"/>
      <c r="AQ354" s="692"/>
      <c r="AR354" s="692"/>
      <c r="AS354" s="692"/>
      <c r="AT354" s="1303">
        <f>IF(AC354="Extremity",IF(CG354="","",CG354),"")</f>
        <v/>
      </c>
      <c r="AU354" s="1303">
        <f>IF(AC354="Extremity",IF(CH354="","",CH354),"")</f>
        <v/>
      </c>
      <c r="AV354" s="1304">
        <f>IF(AC354="Extremity","",IF(CE354="","",CE354))</f>
        <v/>
      </c>
      <c r="AW354" s="1304">
        <f>IF(AD354="Extremity","",IF(CF354="","",CF354))</f>
        <v/>
      </c>
      <c r="AX354" s="1305">
        <f>DL354</f>
        <v/>
      </c>
      <c r="AY354" s="1305">
        <f>DQ354</f>
        <v/>
      </c>
      <c r="AZ354" s="3377">
        <f>IF(AC354="Extremity",IF(DA354="","",DA354),"")</f>
        <v/>
      </c>
      <c r="BA354" s="3378">
        <f>IF(AC354="Extremity","",IF(CT354="","",CT354))</f>
        <v/>
      </c>
      <c r="BB354" s="1305">
        <f>IF(AC354="Extremity",IF(DB354="","",DB354),"")</f>
        <v/>
      </c>
      <c r="BC354" s="1304">
        <f>IF(AC354="Extremity","",IF(CZ354="","",CZ354))</f>
        <v/>
      </c>
      <c r="BD354" s="1305">
        <f>DD354</f>
        <v/>
      </c>
      <c r="BE354" s="132">
        <f>DE354</f>
        <v/>
      </c>
      <c r="BF354" s="133">
        <f>DF354*60</f>
        <v/>
      </c>
      <c r="BG354" s="121">
        <f>BE354</f>
        <v/>
      </c>
      <c r="BH354" s="133">
        <f>DG354*60</f>
        <v/>
      </c>
      <c r="BI354" s="133">
        <f>DH354</f>
        <v/>
      </c>
      <c r="BJ354" s="117"/>
      <c r="BK354" s="812">
        <f>Overview!$E$7</f>
        <v/>
      </c>
      <c r="BL354" s="117"/>
      <c r="BM354" s="834">
        <f>DI354</f>
        <v/>
      </c>
      <c r="BN354" s="812">
        <f>Overview!$P$153</f>
        <v/>
      </c>
      <c r="BO354" s="117"/>
      <c r="BP354" s="117"/>
      <c r="BQ354" s="115"/>
      <c r="BR354" s="1478"/>
      <c r="BS354" s="1541"/>
      <c r="BT354" s="1864" t="inlineStr">
        <is>
          <t>LTE</t>
        </is>
      </c>
      <c r="BU354" s="1828" t="inlineStr">
        <is>
          <t>FDD1</t>
        </is>
      </c>
      <c r="BV354" s="906">
        <f>Overview!$H$30</f>
        <v/>
      </c>
      <c r="BW354" s="1865"/>
      <c r="BX354" s="1828" t="inlineStr">
        <is>
          <t>Body</t>
        </is>
      </c>
      <c r="BY354" s="1871"/>
      <c r="BZ354" s="1828">
        <f>IF(COUNT('Conducted LTE'!$AH$3:$AH$170)=0,10,INDEX('Conducted LTE'!$M$3:$M$170,MATCH(MAX('Conducted LTE'!$AH$3:$AH$170),'Conducted LTE'!$AH$3:$AH$170,0)))</f>
        <v>10</v>
      </c>
      <c r="CA354" s="1032" t="str">
        <f>CA353</f>
        <v>TBD</v>
      </c>
      <c r="CB354" s="202">
        <v>5</v>
      </c>
      <c r="CC354" s="1032">
        <f>IF(COUNT('Conducted LTE'!$AH$3:$AH$170)=0,18300,INDEX('Conducted LTE'!$T$3:$T$170,MATCH(MAX('Conducted LTE'!$AH$3:$AH$170),'Conducted LTE'!$AH$3:$AH$170,0)))</f>
        <v>18300</v>
      </c>
      <c r="CD354" s="1032">
        <f>IF(COUNT('Conducted LTE'!$AH$3:$AH$170)=0,1950,INDEX('Conducted LTE'!$U$3:$U$170,MATCH(MAX('Conducted LTE'!$AH$3:$AH$170),'Conducted LTE'!$AH$3:$AH$170,0)))</f>
        <v>1950</v>
      </c>
      <c r="CE354" s="7234"/>
      <c r="CF354" s="7234"/>
      <c r="CG354" s="6706"/>
      <c r="CH354" s="6706"/>
      <c r="CI354" s="225">
        <f>BY354</f>
        <v/>
      </c>
      <c r="CJ354" s="237">
        <f>BZ354</f>
        <v/>
      </c>
      <c r="CK354" s="223">
        <f>CA354</f>
        <v/>
      </c>
      <c r="CL354" s="237">
        <f>CC354</f>
        <v/>
      </c>
      <c r="CM354" s="237">
        <f>CD354</f>
        <v/>
      </c>
      <c r="CN354" s="1527"/>
      <c r="CO354" s="1579"/>
      <c r="CP354" s="7214">
        <f>IF(CF354=""," ",IF(ABS(CE354-CF354)&lt;=0.1,"Valid","Not valid"))</f>
        <v/>
      </c>
      <c r="CQ354" s="1674">
        <f> IF(CE354="","",IF(AND(CE354&lt;&gt;"",CF354=""),IF(CE354&gt;=0.8,"Medir+Sig Max","No"),IF(CF354&lt;&gt;"",IF(CF354&gt;=0.8,"Medir+Sig Max","No"),"")))</f>
        <v/>
      </c>
      <c r="CR354" s="6927"/>
      <c r="CS354" s="1674"/>
      <c r="CT354" s="220">
        <f>IF(CO354="",IF(AND(CE354="",CF354=""),"",IF(CF354="",IF(DQ354&gt;1,ROUND(DQ354*CE354,3),CE354),IF(DQ354&gt;1,ROUND(DQ354*CF354,3),CF354))),IF(AND(CE354="",CF354=""),"",IF(CF354="",IF(DQ354&gt;1,ROUND(DQ354*CE354*(1/(CO354)),3),CE354*(1/(CO354))),IF(DQ354&gt;1,ROUND(DQ354*CF354*(1/(CO354)),3),CF354*(1/(CO354))))))</f>
        <v/>
      </c>
      <c r="CU354" s="224">
        <f>BY354</f>
        <v/>
      </c>
      <c r="CV354" s="237">
        <f>BZ354</f>
        <v/>
      </c>
      <c r="CW354" s="237">
        <f>CA354</f>
        <v/>
      </c>
      <c r="CX354" s="224">
        <f>CC354</f>
        <v/>
      </c>
      <c r="CY354" s="237">
        <f>CD354</f>
        <v/>
      </c>
      <c r="CZ354" s="7474">
        <f>IF(COUNTIF(Overview!K12:K14,TRUE)&gt;0,1.6,IF(COUNTIF(Overview!L12:L14,TRUE)&gt;0,8,0))</f>
        <v/>
      </c>
      <c r="DA354" s="1788"/>
      <c r="DB354" s="7483"/>
      <c r="DC354" s="844">
        <f>IF(CT354="","",IF(CT354&gt;CZ354,"Fail","Pass"))</f>
        <v/>
      </c>
      <c r="DD354" s="402"/>
      <c r="DE354" s="1565">
        <f>MyTimestamp(DC354)</f>
        <v/>
      </c>
      <c r="DF354" s="1531">
        <f>IF(COUNT(CE354:CH354)=1,15,IF(COUNT(CE354:CH354)=0,0,30))</f>
        <v/>
      </c>
      <c r="DG354" s="1532">
        <f>IF(DF354=0,0,2)</f>
        <v/>
      </c>
      <c r="DH354" s="1866"/>
      <c r="DI354" s="1866"/>
      <c r="DJ354" s="1863"/>
      <c r="DK354" s="1789"/>
      <c r="DL354" s="1574">
        <f>10^(CN354/20)*100-100</f>
        <v/>
      </c>
      <c r="DM354" s="777"/>
      <c r="DN354" s="776"/>
      <c r="DO354" s="777">
        <f>IF(DM354="","",10^(DM354/10))</f>
        <v/>
      </c>
      <c r="DP354" s="777">
        <f>IF(ISNUMBER(DN354)=FALSE,"",10^(DN354/10))</f>
        <v/>
      </c>
      <c r="DQ354" s="1578">
        <f>IF(AND(ISNUMBER(DO354),ISNUMBER(DP354)),IF(DO354/DP354&gt;1,ROUND((DO354)/DP354,3),1),1)</f>
        <v/>
      </c>
      <c r="DR354" s="1541"/>
      <c r="DS354" s="1541"/>
      <c r="DT354" s="1541"/>
      <c r="DU354" s="1541"/>
      <c r="DV354" s="1541"/>
      <c r="DW354" s="1541"/>
      <c r="DX354" s="1541"/>
      <c r="DY354" s="1541"/>
      <c r="DZ354" s="1541"/>
      <c r="EA354" s="1541"/>
      <c r="EB354" s="1541"/>
      <c r="EC354" s="1541"/>
      <c r="ED354" s="1541"/>
      <c r="EE354" s="1541"/>
      <c r="EF354" s="1541"/>
      <c r="EG354" s="1541"/>
      <c r="EH354" s="1541"/>
      <c r="EI354" s="1541"/>
      <c r="EJ354" s="1541"/>
      <c r="EK354" s="1541"/>
      <c r="EL354" s="1541"/>
      <c r="EM354" s="1541"/>
      <c r="EN354" s="1541"/>
      <c r="EO354" s="1541"/>
      <c r="EP354" s="1541"/>
      <c r="EQ354" s="1541"/>
      <c r="ER354" s="1541"/>
      <c r="ES354" s="1541"/>
      <c r="ET354" s="1541"/>
      <c r="EU354" s="1541"/>
      <c r="EV354" s="1541"/>
    </row>
    <row r="355" ht="12.75" x14ac:dyDescent="0.2">
      <c r="A355" s="1541"/>
      <c r="B355" s="1541"/>
      <c r="C355"/>
      <c r="D355" s="1486"/>
      <c r="E355" s="1486"/>
      <c r="F355" s="672" t="inlineStr">
        <is>
          <t>5.3</t>
        </is>
      </c>
      <c r="G355" s="1497"/>
      <c r="H355" s="130">
        <f>BV355</f>
        <v/>
      </c>
      <c r="I355" s="130">
        <f>BW355</f>
        <v/>
      </c>
      <c r="J355" s="1299" t="inlineStr">
        <is>
          <t>LTE</t>
        </is>
      </c>
      <c r="K355" s="1299" t="inlineStr">
        <is>
          <t>FDD1</t>
        </is>
      </c>
      <c r="L355" s="115"/>
      <c r="M355" s="130">
        <v>10</v>
      </c>
      <c r="N355" s="119" t="inlineStr">
        <is>
          <t>QPSK</t>
        </is>
      </c>
      <c r="O355" s="131"/>
      <c r="P355" s="6597"/>
      <c r="Q355" s="131">
        <v>1</v>
      </c>
      <c r="R355" s="131">
        <v>0</v>
      </c>
      <c r="S355" s="130"/>
      <c r="T355" s="130">
        <v>18300</v>
      </c>
      <c r="U355" s="6593">
        <v>1950</v>
      </c>
      <c r="V355" s="119"/>
      <c r="W355" s="1305"/>
      <c r="X355" s="119"/>
      <c r="Y355" s="119"/>
      <c r="Z355" s="119"/>
      <c r="AA355" s="115"/>
      <c r="AB355" s="115"/>
      <c r="AC355" s="1300">
        <f>IF(OR(BX355="Close to Ear",BX355="Close to Head"),"Head",IF(BX355="Extremity","Extremity","Body"))</f>
        <v/>
      </c>
      <c r="AD355" s="1301">
        <f>CA355</f>
        <v/>
      </c>
      <c r="AE355" s="1299">
        <f>CB355</f>
        <v/>
      </c>
      <c r="AF355" s="115"/>
      <c r="AG355" s="1302">
        <f>IF(OR(AZ355="",BA355=""),"N/A",IF(DC355="Pass","P","F"))</f>
        <v/>
      </c>
      <c r="AH355" s="129"/>
      <c r="AI355" s="129"/>
      <c r="AJ355" s="129"/>
      <c r="AK355" s="119"/>
      <c r="AL355" s="115"/>
      <c r="AM355" s="119"/>
      <c r="AN355" s="119"/>
      <c r="AO355" s="692"/>
      <c r="AP355" s="692"/>
      <c r="AQ355" s="692"/>
      <c r="AR355" s="692"/>
      <c r="AS355" s="692"/>
      <c r="AT355" s="1303">
        <f>IF(AC355="Extremity",IF(CG355="","",CG355),"")</f>
        <v/>
      </c>
      <c r="AU355" s="1303">
        <f>IF(AC355="Extremity",IF(CH355="","",CH355),"")</f>
        <v/>
      </c>
      <c r="AV355" s="1304">
        <f>IF(AC355="Extremity","",IF(CE355="","",CE355))</f>
        <v/>
      </c>
      <c r="AW355" s="1304">
        <f>IF(AD355="Extremity","",IF(CF355="","",CF355))</f>
        <v/>
      </c>
      <c r="AX355" s="1305">
        <f>DL355</f>
        <v/>
      </c>
      <c r="AY355" s="1305">
        <f>DQ355</f>
        <v/>
      </c>
      <c r="AZ355" s="3377">
        <f>IF(AC355="Extremity",IF(DA355="","",DA355),"")</f>
        <v/>
      </c>
      <c r="BA355" s="3378">
        <f>IF(AC355="Extremity","",IF(CT355="","",CT355))</f>
        <v/>
      </c>
      <c r="BB355" s="1305">
        <f>IF(AC355="Extremity",IF(DB355="","",DB355),"")</f>
        <v/>
      </c>
      <c r="BC355" s="1304">
        <f>IF(AC355="Extremity","",IF(CZ355="","",CZ355))</f>
        <v/>
      </c>
      <c r="BD355" s="1305">
        <f>DD355</f>
        <v/>
      </c>
      <c r="BE355" s="132">
        <f>DE355</f>
        <v/>
      </c>
      <c r="BF355" s="133">
        <f>DF355*60</f>
        <v/>
      </c>
      <c r="BG355" s="121">
        <f>BE355</f>
        <v/>
      </c>
      <c r="BH355" s="133">
        <f>DG355*60</f>
        <v/>
      </c>
      <c r="BI355" s="133">
        <f>DH355</f>
        <v/>
      </c>
      <c r="BJ355" s="117"/>
      <c r="BK355" s="812">
        <f>Overview!$E$7</f>
        <v/>
      </c>
      <c r="BL355" s="117"/>
      <c r="BM355" s="834">
        <f>DI355</f>
        <v/>
      </c>
      <c r="BN355" s="812">
        <f>Overview!$P$153</f>
        <v/>
      </c>
      <c r="BO355" s="117"/>
      <c r="BP355" s="117"/>
      <c r="BQ355" s="115"/>
      <c r="BR355" s="1478"/>
      <c r="BS355" s="1541"/>
      <c r="BT355" s="1864" t="inlineStr">
        <is>
          <t>LTE</t>
        </is>
      </c>
      <c r="BU355" s="1828" t="inlineStr">
        <is>
          <t>FDD1</t>
        </is>
      </c>
      <c r="BV355" s="906">
        <f>Overview!$H$30</f>
        <v/>
      </c>
      <c r="BW355" s="1865"/>
      <c r="BX355" s="1828" t="inlineStr">
        <is>
          <t>Body</t>
        </is>
      </c>
      <c r="BY355" s="1868"/>
      <c r="BZ355" s="1828">
        <f>IF(COUNT('Conducted LTE'!$AH$3:$AH$170)=0,10,INDEX('Conducted LTE'!$M$3:$M$170,MATCH(MAX('Conducted LTE'!$AH$3:$AH$170),'Conducted LTE'!$AH$3:$AH$170,0)))</f>
        <v>10</v>
      </c>
      <c r="CA355" s="873" t="str">
        <f>CA354</f>
        <v>TBD</v>
      </c>
      <c r="CB355" s="200">
        <v>5</v>
      </c>
      <c r="CC355" s="873">
        <f>IF(COUNT('Conducted LTE'!$AH$3:$AH$170)=0,18300,INDEX('Conducted LTE'!$T$3:$T$170,MATCH(MAX('Conducted LTE'!$AH$3:$AH$170),'Conducted LTE'!$AH$3:$AH$170,0)))</f>
        <v>18300</v>
      </c>
      <c r="CD355" s="873">
        <f>IF(COUNT('Conducted LTE'!$AH$3:$AH$170)=0,1950,INDEX('Conducted LTE'!$U$3:$U$170,MATCH(MAX('Conducted LTE'!$AH$3:$AH$170),'Conducted LTE'!$AH$3:$AH$170,0)))</f>
        <v>1950</v>
      </c>
      <c r="CE355" s="7234"/>
      <c r="CF355" s="7234"/>
      <c r="CG355" s="6706"/>
      <c r="CH355" s="6706"/>
      <c r="CI355" s="225">
        <f>BY355</f>
        <v/>
      </c>
      <c r="CJ355" s="237">
        <f>BZ355</f>
        <v/>
      </c>
      <c r="CK355" s="223">
        <f>CA355</f>
        <v/>
      </c>
      <c r="CL355" s="237">
        <f>CC355</f>
        <v/>
      </c>
      <c r="CM355" s="237">
        <f>CD355</f>
        <v/>
      </c>
      <c r="CN355" s="1527"/>
      <c r="CO355" s="1579"/>
      <c r="CP355" s="7214">
        <f>IF(CF355=""," ",IF(ABS(CE355-CF355)&lt;=0.1,"Valid","Not valid"))</f>
        <v/>
      </c>
      <c r="CQ355" s="1674">
        <f> IF(CE355="","",IF(AND(CE355&lt;&gt;"",CF355=""),IF(CE355&gt;=0.8,"Medir+Sig Max","No"),IF(CF355&lt;&gt;"",IF(CF355&gt;=0.8,"Medir+Sig Max","No"),"")))</f>
        <v/>
      </c>
      <c r="CR355" s="6927"/>
      <c r="CS355" s="1674"/>
      <c r="CT355" s="220">
        <f>IF(CO355="",IF(AND(CE355="",CF355=""),"",IF(CF355="",IF(DQ355&gt;1,ROUND(DQ355*CE355,3),CE355),IF(DQ355&gt;1,ROUND(DQ355*CF355,3),CF355))),IF(AND(CE355="",CF355=""),"",IF(CF355="",IF(DQ355&gt;1,ROUND(DQ355*CE355*(1/(CO355)),3),CE355*(1/(CO355))),IF(DQ355&gt;1,ROUND(DQ355*CF355*(1/(CO355)),3),CF355*(1/(CO355))))))</f>
        <v/>
      </c>
      <c r="CU355" s="224">
        <f>BY355</f>
        <v/>
      </c>
      <c r="CV355" s="237">
        <f>BZ355</f>
        <v/>
      </c>
      <c r="CW355" s="237">
        <f>CA355</f>
        <v/>
      </c>
      <c r="CX355" s="224">
        <f>CC355</f>
        <v/>
      </c>
      <c r="CY355" s="237">
        <f>CD355</f>
        <v/>
      </c>
      <c r="CZ355" s="7474">
        <f>IF(COUNTIF(Overview!K12:K14,TRUE)&gt;0,1.6,IF(COUNTIF(Overview!L12:L14,TRUE)&gt;0,8,0))</f>
        <v/>
      </c>
      <c r="DA355" s="1788"/>
      <c r="DB355" s="7483"/>
      <c r="DC355" s="844">
        <f>IF(CT355="","",IF(CT355&gt;CZ355,"Fail","Pass"))</f>
        <v/>
      </c>
      <c r="DD355" s="402"/>
      <c r="DE355" s="1565">
        <f>MyTimestamp(DC355)</f>
        <v/>
      </c>
      <c r="DF355" s="1531">
        <f>IF(COUNT(CE355:CH355)=1,15,IF(COUNT(CE355:CH355)=0,0,30))</f>
        <v/>
      </c>
      <c r="DG355" s="1532">
        <f>IF(DF355=0,0,2)</f>
        <v/>
      </c>
      <c r="DH355" s="1866"/>
      <c r="DI355" s="1866"/>
      <c r="DJ355" s="1863"/>
      <c r="DK355" s="1789"/>
      <c r="DL355" s="1574">
        <f>10^(CN355/20)*100-100</f>
        <v/>
      </c>
      <c r="DM355" s="777"/>
      <c r="DN355" s="777"/>
      <c r="DO355" s="777">
        <f>IF(DM355="","",10^(DM355/10))</f>
        <v/>
      </c>
      <c r="DP355" s="777">
        <f>IF(ISNUMBER(DN355)=FALSE,"",10^(DN355/10))</f>
        <v/>
      </c>
      <c r="DQ355" s="1578">
        <f>IF(AND(ISNUMBER(DO355),ISNUMBER(DP355)),IF(DO355/DP355&gt;1,ROUND((DO355)/DP355,3),1),1)</f>
        <v/>
      </c>
      <c r="DR355" s="1541"/>
      <c r="DS355" s="1541"/>
      <c r="DT355" s="1541"/>
      <c r="DU355" s="1541"/>
      <c r="DV355" s="1541"/>
      <c r="DW355" s="1541"/>
      <c r="DX355" s="1541"/>
      <c r="DY355" s="1541"/>
      <c r="DZ355" s="1541"/>
      <c r="EA355" s="1541"/>
      <c r="EB355" s="1541"/>
      <c r="EC355" s="1541"/>
      <c r="ED355" s="1541"/>
      <c r="EE355" s="1541"/>
      <c r="EF355" s="1541"/>
      <c r="EG355" s="1541"/>
      <c r="EH355" s="1541"/>
      <c r="EI355" s="1541"/>
      <c r="EJ355" s="1541"/>
      <c r="EK355" s="1541"/>
      <c r="EL355" s="1541"/>
      <c r="EM355" s="1541"/>
      <c r="EN355" s="1541"/>
      <c r="EO355" s="1541"/>
      <c r="EP355" s="1541"/>
      <c r="EQ355" s="1541"/>
      <c r="ER355" s="1541"/>
      <c r="ES355" s="1541"/>
      <c r="ET355" s="1541"/>
      <c r="EU355" s="1541"/>
      <c r="EV355" s="1541"/>
    </row>
    <row r="356" ht="12.75" x14ac:dyDescent="0.2">
      <c r="A356" s="1541"/>
      <c r="B356" s="1541"/>
      <c r="C356"/>
      <c r="D356" s="1486"/>
      <c r="E356" s="1486"/>
      <c r="F356" s="672" t="inlineStr">
        <is>
          <t>5.3</t>
        </is>
      </c>
      <c r="G356" s="1497"/>
      <c r="H356" s="130">
        <f>BV356</f>
        <v/>
      </c>
      <c r="I356" s="130">
        <f>BW356</f>
        <v/>
      </c>
      <c r="J356" s="1299" t="inlineStr">
        <is>
          <t>LTE</t>
        </is>
      </c>
      <c r="K356" s="1299" t="inlineStr">
        <is>
          <t>FDD1</t>
        </is>
      </c>
      <c r="L356" s="115"/>
      <c r="M356" s="130">
        <v>10</v>
      </c>
      <c r="N356" s="119" t="inlineStr">
        <is>
          <t>QPSK</t>
        </is>
      </c>
      <c r="O356" s="131"/>
      <c r="P356" s="6597"/>
      <c r="Q356" s="131">
        <v>1</v>
      </c>
      <c r="R356" s="131">
        <v>0</v>
      </c>
      <c r="S356" s="130"/>
      <c r="T356" s="130">
        <v>18300</v>
      </c>
      <c r="U356" s="6593">
        <v>1950</v>
      </c>
      <c r="V356" s="119"/>
      <c r="W356" s="1305"/>
      <c r="X356" s="119"/>
      <c r="Y356" s="119"/>
      <c r="Z356" s="119"/>
      <c r="AA356" s="115"/>
      <c r="AB356" s="115"/>
      <c r="AC356" s="1300">
        <f>IF(OR(BX356="Close to Ear",BX356="Close to Head"),"Head",IF(BX356="Extremity","Extremity","Body"))</f>
        <v/>
      </c>
      <c r="AD356" s="1301">
        <f>CA356</f>
        <v/>
      </c>
      <c r="AE356" s="1299">
        <f>CB356</f>
        <v/>
      </c>
      <c r="AF356" s="115"/>
      <c r="AG356" s="1302">
        <f>IF(OR(AZ356="",BA356=""),"N/A",IF(DC356="Pass","P","F"))</f>
        <v/>
      </c>
      <c r="AH356" s="129"/>
      <c r="AI356" s="129"/>
      <c r="AJ356" s="129"/>
      <c r="AK356" s="119"/>
      <c r="AL356" s="115"/>
      <c r="AM356" s="119"/>
      <c r="AN356" s="119"/>
      <c r="AO356" s="692"/>
      <c r="AP356" s="692"/>
      <c r="AQ356" s="692"/>
      <c r="AR356" s="692"/>
      <c r="AS356" s="692"/>
      <c r="AT356" s="1303">
        <f>IF(AC356="Extremity",IF(CG356="","",CG356),"")</f>
        <v/>
      </c>
      <c r="AU356" s="1303">
        <f>IF(AC356="Extremity",IF(CH356="","",CH356),"")</f>
        <v/>
      </c>
      <c r="AV356" s="1304">
        <f>IF(AC356="Extremity","",IF(CE356="","",CE356))</f>
        <v/>
      </c>
      <c r="AW356" s="1304">
        <f>IF(AD356="Extremity","",IF(CF356="","",CF356))</f>
        <v/>
      </c>
      <c r="AX356" s="1305">
        <f>DL356</f>
        <v/>
      </c>
      <c r="AY356" s="1305">
        <f>DQ356</f>
        <v/>
      </c>
      <c r="AZ356" s="3377">
        <f>IF(AC356="Extremity",IF(DA356="","",DA356),"")</f>
        <v/>
      </c>
      <c r="BA356" s="3378">
        <f>IF(AC356="Extremity","",IF(CT356="","",CT356))</f>
        <v/>
      </c>
      <c r="BB356" s="1305">
        <f>IF(AC356="Extremity",IF(DB356="","",DB356),"")</f>
        <v/>
      </c>
      <c r="BC356" s="1304">
        <f>IF(AC356="Extremity","",IF(CZ356="","",CZ356))</f>
        <v/>
      </c>
      <c r="BD356" s="1305">
        <f>DD356</f>
        <v/>
      </c>
      <c r="BE356" s="132">
        <f>DE356</f>
        <v/>
      </c>
      <c r="BF356" s="133">
        <f>DF356*60</f>
        <v/>
      </c>
      <c r="BG356" s="121">
        <f>BE356</f>
        <v/>
      </c>
      <c r="BH356" s="133">
        <f>DG356*60</f>
        <v/>
      </c>
      <c r="BI356" s="133">
        <f>DH356</f>
        <v/>
      </c>
      <c r="BJ356" s="117"/>
      <c r="BK356" s="812">
        <f>Overview!$E$7</f>
        <v/>
      </c>
      <c r="BL356" s="117"/>
      <c r="BM356" s="834">
        <f>DI356</f>
        <v/>
      </c>
      <c r="BN356" s="812">
        <f>Overview!$P$153</f>
        <v/>
      </c>
      <c r="BO356" s="117"/>
      <c r="BP356" s="117"/>
      <c r="BQ356" s="115"/>
      <c r="BR356" s="1478"/>
      <c r="BS356" s="1541"/>
      <c r="BT356" s="1864" t="inlineStr">
        <is>
          <t>LTE</t>
        </is>
      </c>
      <c r="BU356" s="1828" t="inlineStr">
        <is>
          <t>FDD1</t>
        </is>
      </c>
      <c r="BV356" s="906">
        <f>Overview!$H$30</f>
        <v/>
      </c>
      <c r="BW356" s="1865"/>
      <c r="BX356" s="1828" t="inlineStr">
        <is>
          <t>Body</t>
        </is>
      </c>
      <c r="BY356" s="1872"/>
      <c r="BZ356" s="1828">
        <f>IF(COUNT('Conducted LTE'!$AH$3:$AH$170)=0,10,INDEX('Conducted LTE'!$M$3:$M$170,MATCH(MAX('Conducted LTE'!$AH$3:$AH$170),'Conducted LTE'!$AH$3:$AH$170,0)))</f>
        <v>10</v>
      </c>
      <c r="CA356" s="874" t="str">
        <f>CA355</f>
        <v>TBD</v>
      </c>
      <c r="CB356" s="201">
        <v>5</v>
      </c>
      <c r="CC356" s="874">
        <f>IF(COUNT('Conducted LTE'!$AH$3:$AH$170)=0,18300,INDEX('Conducted LTE'!$T$3:$T$170,MATCH(MAX('Conducted LTE'!$AH$3:$AH$170),'Conducted LTE'!$AH$3:$AH$170,0)))</f>
        <v>18300</v>
      </c>
      <c r="CD356" s="874">
        <f>IF(COUNT('Conducted LTE'!$AH$3:$AH$170)=0,1950,INDEX('Conducted LTE'!$U$3:$U$170,MATCH(MAX('Conducted LTE'!$AH$3:$AH$170),'Conducted LTE'!$AH$3:$AH$170,0)))</f>
        <v>1950</v>
      </c>
      <c r="CE356" s="7234"/>
      <c r="CF356" s="7234"/>
      <c r="CG356" s="6706"/>
      <c r="CH356" s="6706"/>
      <c r="CI356" s="225">
        <f>BY356</f>
        <v/>
      </c>
      <c r="CJ356" s="237">
        <f>BZ356</f>
        <v/>
      </c>
      <c r="CK356" s="223">
        <f>CA356</f>
        <v/>
      </c>
      <c r="CL356" s="237">
        <f>CC356</f>
        <v/>
      </c>
      <c r="CM356" s="237">
        <f>CD356</f>
        <v/>
      </c>
      <c r="CN356" s="1527"/>
      <c r="CO356" s="1579"/>
      <c r="CP356" s="7214">
        <f>IF(CF356=""," ",IF(ABS(CE356-CF356)&lt;=0.1,"Valid","Not valid"))</f>
        <v/>
      </c>
      <c r="CQ356" s="1674">
        <f> IF(CE356="","",IF(AND(CE356&lt;&gt;"",CF356=""),IF(CE356&gt;=0.8,"Medir+Sig Max","No"),IF(CF356&lt;&gt;"",IF(CF356&gt;=0.8,"Medir+Sig Max","No"),"")))</f>
        <v/>
      </c>
      <c r="CR356" s="6927"/>
      <c r="CS356" s="1674"/>
      <c r="CT356" s="220">
        <f>IF(CO356="",IF(AND(CE356="",CF356=""),"",IF(CF356="",IF(DQ356&gt;1,ROUND(DQ356*CE356,3),CE356),IF(DQ356&gt;1,ROUND(DQ356*CF356,3),CF356))),IF(AND(CE356="",CF356=""),"",IF(CF356="",IF(DQ356&gt;1,ROUND(DQ356*CE356*(1/(CO356)),3),CE356*(1/(CO356))),IF(DQ356&gt;1,ROUND(DQ356*CF356*(1/(CO356)),3),CF356*(1/(CO356))))))</f>
        <v/>
      </c>
      <c r="CU356" s="224">
        <f>BY356</f>
        <v/>
      </c>
      <c r="CV356" s="237">
        <f>BZ356</f>
        <v/>
      </c>
      <c r="CW356" s="237">
        <f>CA356</f>
        <v/>
      </c>
      <c r="CX356" s="224">
        <f>CC356</f>
        <v/>
      </c>
      <c r="CY356" s="237">
        <f>CD356</f>
        <v/>
      </c>
      <c r="CZ356" s="7474">
        <f>IF(COUNTIF(Overview!K12:K14,TRUE)&gt;0,1.6,IF(COUNTIF(Overview!L12:L14,TRUE)&gt;0,8,0))</f>
        <v/>
      </c>
      <c r="DA356" s="1788"/>
      <c r="DB356" s="7483"/>
      <c r="DC356" s="844">
        <f>IF(CT356="","",IF(CT356&gt;CZ356,"Fail","Pass"))</f>
        <v/>
      </c>
      <c r="DD356" s="402"/>
      <c r="DE356" s="1565">
        <f>MyTimestamp(DC356)</f>
        <v/>
      </c>
      <c r="DF356" s="1531">
        <f>IF(COUNT(CE356:CH356)=1,15,IF(COUNT(CE356:CH356)=0,0,30))</f>
        <v/>
      </c>
      <c r="DG356" s="1532">
        <f>IF(DF356=0,0,2)</f>
        <v/>
      </c>
      <c r="DH356" s="1866"/>
      <c r="DI356" s="1866"/>
      <c r="DJ356" s="1863"/>
      <c r="DK356" s="1789"/>
      <c r="DL356" s="1574">
        <f>10^(CN356/20)*100-100</f>
        <v/>
      </c>
      <c r="DM356" s="777"/>
      <c r="DN356" s="779"/>
      <c r="DO356" s="777">
        <f>IF(DM356="","",10^(DM356/10))</f>
        <v/>
      </c>
      <c r="DP356" s="777">
        <f>IF(ISNUMBER(DN356)=FALSE,"",10^(DN356/10))</f>
        <v/>
      </c>
      <c r="DQ356" s="1578">
        <f>IF(AND(ISNUMBER(DO356),ISNUMBER(DP356)),IF(DO356/DP356&gt;1,ROUND((DO356)/DP356,3),1),1)</f>
        <v/>
      </c>
      <c r="DR356" s="1541"/>
      <c r="DS356" s="1541"/>
      <c r="DT356" s="1541"/>
      <c r="DU356" s="1541"/>
      <c r="DV356" s="1541"/>
      <c r="DW356" s="1541"/>
      <c r="DX356" s="1541"/>
      <c r="DY356" s="1541"/>
      <c r="DZ356" s="1541"/>
      <c r="EA356" s="1541"/>
      <c r="EB356" s="1541"/>
      <c r="EC356" s="1541"/>
      <c r="ED356" s="1541"/>
      <c r="EE356" s="1541"/>
      <c r="EF356" s="1541"/>
      <c r="EG356" s="1541"/>
      <c r="EH356" s="1541"/>
      <c r="EI356" s="1541"/>
      <c r="EJ356" s="1541"/>
      <c r="EK356" s="1541"/>
      <c r="EL356" s="1541"/>
      <c r="EM356" s="1541"/>
      <c r="EN356" s="1541"/>
      <c r="EO356" s="1541"/>
      <c r="EP356" s="1541"/>
      <c r="EQ356" s="1541"/>
      <c r="ER356" s="1541"/>
      <c r="ES356" s="1541"/>
      <c r="ET356" s="1541"/>
      <c r="EU356" s="1541"/>
      <c r="EV356" s="1541"/>
    </row>
    <row r="357" ht="12.75" x14ac:dyDescent="0.2">
      <c r="A357" s="1541"/>
      <c r="B357" s="1541"/>
      <c r="C357"/>
      <c r="D357" s="1486"/>
      <c r="E357" s="1486"/>
      <c r="F357" s="672" t="inlineStr">
        <is>
          <t>5.3</t>
        </is>
      </c>
      <c r="G357" s="1497"/>
      <c r="H357" s="130">
        <f>BV357</f>
        <v/>
      </c>
      <c r="I357" s="130">
        <f>BW357</f>
        <v/>
      </c>
      <c r="J357" s="1299" t="inlineStr">
        <is>
          <t>LTE</t>
        </is>
      </c>
      <c r="K357" s="1299" t="inlineStr">
        <is>
          <t>FDD1</t>
        </is>
      </c>
      <c r="L357" s="115"/>
      <c r="M357" s="130">
        <v>10</v>
      </c>
      <c r="N357" s="119" t="inlineStr">
        <is>
          <t>QPSK</t>
        </is>
      </c>
      <c r="O357" s="131"/>
      <c r="P357" s="6597"/>
      <c r="Q357" s="131">
        <v>1</v>
      </c>
      <c r="R357" s="131">
        <v>0</v>
      </c>
      <c r="S357" s="130"/>
      <c r="T357" s="130">
        <v>18300</v>
      </c>
      <c r="U357" s="6593">
        <v>1950</v>
      </c>
      <c r="V357" s="119"/>
      <c r="W357" s="1305"/>
      <c r="X357" s="119"/>
      <c r="Y357" s="119"/>
      <c r="Z357" s="119"/>
      <c r="AA357" s="115"/>
      <c r="AB357" s="115"/>
      <c r="AC357" s="1300">
        <f>IF(OR(BX357="Close to Ear",BX357="Close to Head"),"Head",IF(BX357="Extremity","Extremity","Body"))</f>
        <v/>
      </c>
      <c r="AD357" s="1301">
        <f>CA357</f>
        <v/>
      </c>
      <c r="AE357" s="1299">
        <f>CB357</f>
        <v/>
      </c>
      <c r="AF357" s="115"/>
      <c r="AG357" s="1302">
        <f>IF(OR(AZ357="",BA357=""),"N/A",IF(DC357="Pass","P","F"))</f>
        <v/>
      </c>
      <c r="AH357" s="129"/>
      <c r="AI357" s="129"/>
      <c r="AJ357" s="129"/>
      <c r="AK357" s="119"/>
      <c r="AL357" s="115"/>
      <c r="AM357" s="119"/>
      <c r="AN357" s="119"/>
      <c r="AO357" s="692"/>
      <c r="AP357" s="692"/>
      <c r="AQ357" s="692"/>
      <c r="AR357" s="692"/>
      <c r="AS357" s="692"/>
      <c r="AT357" s="1303">
        <f>IF(AC357="Extremity",IF(CG357="","",CG357),"")</f>
        <v/>
      </c>
      <c r="AU357" s="1303">
        <f>IF(AC357="Extremity",IF(CH357="","",CH357),"")</f>
        <v/>
      </c>
      <c r="AV357" s="1304">
        <f>IF(AC357="Extremity","",IF(CE357="","",CE357))</f>
        <v/>
      </c>
      <c r="AW357" s="1304">
        <f>IF(AD357="Extremity","",IF(CF357="","",CF357))</f>
        <v/>
      </c>
      <c r="AX357" s="1305">
        <f>DL357</f>
        <v/>
      </c>
      <c r="AY357" s="1305">
        <f>DQ357</f>
        <v/>
      </c>
      <c r="AZ357" s="3377">
        <f>IF(AC357="Extremity",IF(DA357="","",DA357),"")</f>
        <v/>
      </c>
      <c r="BA357" s="3378">
        <f>IF(AC357="Extremity","",IF(CT357="","",CT357))</f>
        <v/>
      </c>
      <c r="BB357" s="1305">
        <f>IF(AC357="Extremity",IF(DB357="","",DB357),"")</f>
        <v/>
      </c>
      <c r="BC357" s="1304">
        <f>IF(AC357="Extremity","",IF(CZ357="","",CZ357))</f>
        <v/>
      </c>
      <c r="BD357" s="1305">
        <f>DD357</f>
        <v/>
      </c>
      <c r="BE357" s="132">
        <f>DE357</f>
        <v/>
      </c>
      <c r="BF357" s="133">
        <f>DF357*60</f>
        <v/>
      </c>
      <c r="BG357" s="121">
        <f>BE357</f>
        <v/>
      </c>
      <c r="BH357" s="133">
        <f>DG357*60</f>
        <v/>
      </c>
      <c r="BI357" s="133">
        <f>DH357</f>
        <v/>
      </c>
      <c r="BJ357" s="117"/>
      <c r="BK357" s="812">
        <f>Overview!$E$7</f>
        <v/>
      </c>
      <c r="BL357" s="117"/>
      <c r="BM357" s="834">
        <f>DI357</f>
        <v/>
      </c>
      <c r="BN357" s="812">
        <f>Overview!$P$153</f>
        <v/>
      </c>
      <c r="BO357" s="117"/>
      <c r="BP357" s="117"/>
      <c r="BQ357" s="115"/>
      <c r="BR357" s="1478"/>
      <c r="BS357" s="1541"/>
      <c r="BT357" s="1864" t="inlineStr">
        <is>
          <t>LTE</t>
        </is>
      </c>
      <c r="BU357" s="1828" t="inlineStr">
        <is>
          <t>FDD1</t>
        </is>
      </c>
      <c r="BV357" s="906">
        <f>Overview!$H$30</f>
        <v/>
      </c>
      <c r="BW357" s="1865"/>
      <c r="BX357" s="1828" t="inlineStr">
        <is>
          <t>Body</t>
        </is>
      </c>
      <c r="BY357" s="882"/>
      <c r="BZ357" s="1828">
        <f>IF(COUNT('Conducted LTE'!$AH$3:$AH$170)=0,10,INDEX('Conducted LTE'!$M$3:$M$170,MATCH(MAX('Conducted LTE'!$AH$3:$AH$170),'Conducted LTE'!$AH$3:$AH$170,0)))</f>
        <v>10</v>
      </c>
      <c r="CA357" s="881" t="str">
        <f>IF(OR(COUNT(CT343:CT356)=0,COUNTIF(CT343:CT356,"&gt;0,8")=0),
"N/A",
CA355 &amp; " - Variability")</f>
        <v>N/A</v>
      </c>
      <c r="CB357" s="200">
        <v>5</v>
      </c>
      <c r="CC357" s="881">
        <f>IF(COUNT('Conducted LTE'!$AH$3:$AH$170)=0,18300,INDEX('Conducted LTE'!$T$3:$T$170,MATCH(MAX('Conducted LTE'!$AH$3:$AH$170),'Conducted LTE'!$AH$3:$AH$170,0)))</f>
        <v>18300</v>
      </c>
      <c r="CD357" s="881">
        <f>IF(COUNT('Conducted LTE'!$AH$3:$AH$170)=0,1950,INDEX('Conducted LTE'!$U$3:$U$170,MATCH(MAX('Conducted LTE'!$AH$3:$AH$170),'Conducted LTE'!$AH$3:$AH$170,0)))</f>
        <v>1950</v>
      </c>
      <c r="CE357" s="7234"/>
      <c r="CF357" s="7234"/>
      <c r="CG357" s="6706"/>
      <c r="CH357" s="6706"/>
      <c r="CI357" s="225">
        <f>BY357</f>
        <v/>
      </c>
      <c r="CJ357" s="237">
        <f>BZ357</f>
        <v/>
      </c>
      <c r="CK357" s="223">
        <f>CA357</f>
        <v/>
      </c>
      <c r="CL357" s="237">
        <f>CC357</f>
        <v/>
      </c>
      <c r="CM357" s="237">
        <f>CD357</f>
        <v/>
      </c>
      <c r="CN357" s="1527"/>
      <c r="CO357" s="1579"/>
      <c r="CP357" s="7214">
        <f>IF(CF357=""," ",IF(ABS(CE357-CF357)&lt;=0.1,"Valid","Not valid"))</f>
        <v/>
      </c>
      <c r="CQ357" s="1674">
        <f> IF(CE357="","",IF(AND(CE357&lt;&gt;"",CF357=""),IF(CE357&gt;=0.8,"Medir+Sig Max","No"),IF(CF357&lt;&gt;"",IF(CF357&gt;=0.8,"Medir+Sig Max","No"),"")))</f>
        <v/>
      </c>
      <c r="CR357" s="6927"/>
      <c r="CS357" s="1674">
        <f>IF(CF357="","",IF(MAX(CF343:CF356)=0,"",IF(AND(CF357&lt;=1.45,(CF357/MAX(CF343:CF356))&lt;=1.2,(CF357/MAX(CF343:CF356))&gt;=0.8),"Válido","REPETIR VAR")))</f>
        <v/>
      </c>
      <c r="CT357" s="220">
        <f>IF(CO357="",IF(AND(CE357="",CF357=""),"",IF(CF357="",IF(DQ357&gt;1,ROUND(DQ357*CE357,3),CE357),IF(DQ357&gt;1,ROUND(DQ357*CF357,3),CF357))),IF(AND(CE357="",CF357=""),"",IF(CF357="",IF(DQ357&gt;1,ROUND(DQ357*CE357*(1/(CO357)),3),CE357*(1/(CO357))),IF(DQ357&gt;1,ROUND(DQ357*CF357*(1/(CO357)),3),CF357*(1/(CO357))))))</f>
        <v/>
      </c>
      <c r="CU357" s="224">
        <f>BY357</f>
        <v/>
      </c>
      <c r="CV357" s="237">
        <f>BZ357</f>
        <v/>
      </c>
      <c r="CW357" s="237">
        <f>CA357</f>
        <v/>
      </c>
      <c r="CX357" s="224">
        <f>CC357</f>
        <v/>
      </c>
      <c r="CY357" s="237">
        <f>CD357</f>
        <v/>
      </c>
      <c r="CZ357" s="7474">
        <f>IF(COUNTIF(Overview!K12:K14,TRUE)&gt;0,1.6,IF(COUNTIF(Overview!L12:L14,TRUE)&gt;0,8,0))</f>
        <v/>
      </c>
      <c r="DA357" s="1788"/>
      <c r="DB357" s="7483"/>
      <c r="DC357" s="844">
        <f>IF(CT357="","",IF(CT357&gt;CZ357,"Fail","Pass"))</f>
        <v/>
      </c>
      <c r="DD357" s="402"/>
      <c r="DE357" s="1565">
        <f>MyTimestamp(DC357)</f>
        <v/>
      </c>
      <c r="DF357" s="1531">
        <f>IF(COUNT(CE357:CH357)=1,15,IF(COUNT(CE357:CH357)=0,0,30))</f>
        <v/>
      </c>
      <c r="DG357" s="1532">
        <f>IF(DF357=0,0,2)</f>
        <v/>
      </c>
      <c r="DH357" s="1866"/>
      <c r="DI357" s="1866"/>
      <c r="DJ357" s="1863"/>
      <c r="DK357" s="1789"/>
      <c r="DL357" s="1574">
        <f>10^(CN357/20)*100-100</f>
        <v/>
      </c>
      <c r="DM357" s="777"/>
      <c r="DN357" s="970"/>
      <c r="DO357" s="777">
        <f>IF(DM357="","",10^(DM357/10))</f>
        <v/>
      </c>
      <c r="DP357" s="777">
        <f>IF(ISNUMBER(DN357)=FALSE,"",10^(DN357/10))</f>
        <v/>
      </c>
      <c r="DQ357" s="1578">
        <f>IF(AND(ISNUMBER(DO357),ISNUMBER(DP357)),IF(DO357/DP357&gt;1,ROUND((DO357)/DP357,3),1),1)</f>
        <v/>
      </c>
      <c r="DR357" s="1541"/>
      <c r="DS357" s="1541"/>
      <c r="DT357" s="1541"/>
      <c r="DU357" s="1541"/>
      <c r="DV357" s="1541"/>
      <c r="DW357" s="1541"/>
      <c r="DX357" s="1541"/>
      <c r="DY357" s="1541"/>
      <c r="DZ357" s="1541"/>
      <c r="EA357" s="1541"/>
      <c r="EB357" s="1541"/>
      <c r="EC357" s="1541"/>
      <c r="ED357" s="1541"/>
      <c r="EE357" s="1541"/>
      <c r="EF357" s="1541"/>
      <c r="EG357" s="1541"/>
      <c r="EH357" s="1541"/>
      <c r="EI357" s="1541"/>
      <c r="EJ357" s="1541"/>
      <c r="EK357" s="1541"/>
      <c r="EL357" s="1541"/>
      <c r="EM357" s="1541"/>
      <c r="EN357" s="1541"/>
      <c r="EO357" s="1541"/>
      <c r="EP357" s="1541"/>
      <c r="EQ357" s="1541"/>
      <c r="ER357" s="1541"/>
      <c r="ES357" s="1541"/>
      <c r="ET357" s="1541"/>
      <c r="EU357" s="1541"/>
      <c r="EV357" s="1541"/>
    </row>
    <row r="358" ht="12.75" x14ac:dyDescent="0.2">
      <c r="A358" s="1541"/>
      <c r="B358" s="1541"/>
      <c r="C358"/>
      <c r="D358" s="1486"/>
      <c r="E358" s="1486"/>
      <c r="F358" s="672" t="inlineStr">
        <is>
          <t>5.3</t>
        </is>
      </c>
      <c r="G358" s="1497"/>
      <c r="H358" s="130">
        <f>BV358</f>
        <v/>
      </c>
      <c r="I358" s="130">
        <f>BW358</f>
        <v/>
      </c>
      <c r="J358" s="1299" t="inlineStr">
        <is>
          <t>LTE</t>
        </is>
      </c>
      <c r="K358" s="1299" t="inlineStr">
        <is>
          <t>FDD1</t>
        </is>
      </c>
      <c r="L358" s="115"/>
      <c r="M358" s="130">
        <v>10</v>
      </c>
      <c r="N358" s="119" t="inlineStr">
        <is>
          <t>QPSK</t>
        </is>
      </c>
      <c r="O358" s="131"/>
      <c r="P358" s="6597"/>
      <c r="Q358" s="131">
        <v>1</v>
      </c>
      <c r="R358" s="131">
        <v>0</v>
      </c>
      <c r="S358" s="130"/>
      <c r="T358" s="130">
        <v>18300</v>
      </c>
      <c r="U358" s="6593">
        <v>1950</v>
      </c>
      <c r="V358" s="119"/>
      <c r="W358" s="1305"/>
      <c r="X358" s="119"/>
      <c r="Y358" s="119"/>
      <c r="Z358" s="119"/>
      <c r="AA358" s="115"/>
      <c r="AB358" s="115"/>
      <c r="AC358" s="1300">
        <f>IF(OR(BX358="Close to Ear",BX358="Close to Head"),"Head",IF(BX358="Extremity","Extremity","Body"))</f>
        <v/>
      </c>
      <c r="AD358" s="1301">
        <f>CA358</f>
        <v/>
      </c>
      <c r="AE358" s="1299">
        <f>CB358</f>
        <v/>
      </c>
      <c r="AF358" s="115"/>
      <c r="AG358" s="1302">
        <f>IF(OR(AZ358="",BA358=""),"N/A",IF(DC358="Pass","P","F"))</f>
        <v/>
      </c>
      <c r="AH358" s="129"/>
      <c r="AI358" s="129"/>
      <c r="AJ358" s="129"/>
      <c r="AK358" s="119"/>
      <c r="AL358" s="115"/>
      <c r="AM358" s="119"/>
      <c r="AN358" s="119"/>
      <c r="AO358" s="692"/>
      <c r="AP358" s="692"/>
      <c r="AQ358" s="692"/>
      <c r="AR358" s="692"/>
      <c r="AS358" s="692"/>
      <c r="AT358" s="1303">
        <f>IF(AC358="Extremity",IF(CG358="","",CG358),"")</f>
        <v/>
      </c>
      <c r="AU358" s="1303">
        <f>IF(AC358="Extremity",IF(CH358="","",CH358),"")</f>
        <v/>
      </c>
      <c r="AV358" s="1304">
        <f>IF(AC358="Extremity","",IF(CE358="","",CE358))</f>
        <v/>
      </c>
      <c r="AW358" s="1304">
        <f>IF(AD358="Extremity","",IF(CF358="","",CF358))</f>
        <v/>
      </c>
      <c r="AX358" s="1305">
        <f>DL358</f>
        <v/>
      </c>
      <c r="AY358" s="1305">
        <f>DQ358</f>
        <v/>
      </c>
      <c r="AZ358" s="3377">
        <f>IF(AC358="Extremity",IF(DA358="","",DA358),"")</f>
        <v/>
      </c>
      <c r="BA358" s="3378">
        <f>IF(AC358="Extremity","",IF(CT358="","",CT358))</f>
        <v/>
      </c>
      <c r="BB358" s="1305">
        <f>IF(AC358="Extremity",IF(DB358="","",DB358),"")</f>
        <v/>
      </c>
      <c r="BC358" s="1304">
        <f>IF(AC358="Extremity","",IF(CZ358="","",CZ358))</f>
        <v/>
      </c>
      <c r="BD358" s="1305">
        <f>DD358</f>
        <v/>
      </c>
      <c r="BE358" s="132">
        <f>DE358</f>
        <v/>
      </c>
      <c r="BF358" s="133">
        <f>DF358*60</f>
        <v/>
      </c>
      <c r="BG358" s="121">
        <f>BE358</f>
        <v/>
      </c>
      <c r="BH358" s="133">
        <f>DG358*60</f>
        <v/>
      </c>
      <c r="BI358" s="133">
        <f>DH358</f>
        <v/>
      </c>
      <c r="BJ358" s="117"/>
      <c r="BK358" s="812">
        <f>Overview!$E$7</f>
        <v/>
      </c>
      <c r="BL358" s="117"/>
      <c r="BM358" s="834">
        <f>DI358</f>
        <v/>
      </c>
      <c r="BN358" s="812">
        <f>Overview!$P$153</f>
        <v/>
      </c>
      <c r="BO358" s="117"/>
      <c r="BP358" s="117"/>
      <c r="BQ358" s="115"/>
      <c r="BR358" s="1478"/>
      <c r="BS358" s="1541"/>
      <c r="BT358" s="1864" t="inlineStr">
        <is>
          <t>LTE</t>
        </is>
      </c>
      <c r="BU358" s="1828" t="inlineStr">
        <is>
          <t>FDD1</t>
        </is>
      </c>
      <c r="BV358" s="906">
        <f>Overview!$H$30</f>
        <v/>
      </c>
      <c r="BW358" s="1865"/>
      <c r="BX358" s="1828" t="inlineStr">
        <is>
          <t>Body</t>
        </is>
      </c>
      <c r="BY358" s="882"/>
      <c r="BZ358" s="1828">
        <f>IF(COUNT('Conducted LTE'!$AH$3:$AH$170)=0,10,INDEX('Conducted LTE'!$M$3:$M$170,MATCH(MAX('Conducted LTE'!$AH$3:$AH$170),'Conducted LTE'!$AH$3:$AH$170,0)))</f>
        <v>10</v>
      </c>
      <c r="CA358" s="6689" t="str">
        <f>IF(CS357="REPETIR VAR",CA356 &amp; " - Variability2","N/A")</f>
        <v>N/A</v>
      </c>
      <c r="CB358" s="200">
        <v>5</v>
      </c>
      <c r="CC358" s="6689">
        <f>IF(COUNT('Conducted LTE'!$AH$3:$AH$170)=0,18300,INDEX('Conducted LTE'!$T$3:$T$170,MATCH(MAX('Conducted LTE'!$AH$3:$AH$170),'Conducted LTE'!$AH$3:$AH$170,0)))</f>
        <v>18300</v>
      </c>
      <c r="CD358" s="6689">
        <f>IF(COUNT('Conducted LTE'!$AH$3:$AH$170)=0,1950,INDEX('Conducted LTE'!$U$3:$U$170,MATCH(MAX('Conducted LTE'!$AH$3:$AH$170),'Conducted LTE'!$AH$3:$AH$170,0)))</f>
        <v>1950</v>
      </c>
      <c r="CE358" s="7234"/>
      <c r="CF358" s="7234"/>
      <c r="CG358" s="6706"/>
      <c r="CH358" s="6706"/>
      <c r="CI358" s="225">
        <f>BY358</f>
        <v/>
      </c>
      <c r="CJ358" s="237">
        <f>BZ358</f>
        <v/>
      </c>
      <c r="CK358" s="223">
        <f>CA358</f>
        <v/>
      </c>
      <c r="CL358" s="237">
        <f>CC358</f>
        <v/>
      </c>
      <c r="CM358" s="237">
        <f>CD358</f>
        <v/>
      </c>
      <c r="CN358" s="1527"/>
      <c r="CO358" s="1579"/>
      <c r="CP358" s="7214">
        <f>IF(CF358=""," ",IF(ABS(CE358-CF358)&lt;=0.1,"Valid","Not valid"))</f>
        <v/>
      </c>
      <c r="CQ358" s="1674">
        <f> IF(CE358="","",IF(AND(CE358&lt;&gt;"",CF358=""),IF(CE358&gt;=0.8,"Medir+Sig Max","No"),IF(CF358&lt;&gt;"",IF(CF358&gt;=0.8,"Medir+Sig Max","No"),"")))</f>
        <v/>
      </c>
      <c r="CR358" s="6927"/>
      <c r="CS358" s="1674"/>
      <c r="CT358" s="220">
        <f>IF(CO358="",IF(AND(CE358="",CF358=""),"",IF(CF358="",IF(DQ358&gt;1,ROUND(DQ358*CE358,3),CE358),IF(DQ358&gt;1,ROUND(DQ358*CF358,3),CF358))),IF(AND(CE358="",CF358=""),"",IF(CF358="",IF(DQ358&gt;1,ROUND(DQ358*CE358*(1/(CO358)),3),CE358*(1/(CO358))),IF(DQ358&gt;1,ROUND(DQ358*CF358*(1/(CO358)),3),CF358*(1/(CO358))))))</f>
        <v/>
      </c>
      <c r="CU358" s="224">
        <f>BY358</f>
        <v/>
      </c>
      <c r="CV358" s="237">
        <f>BZ358</f>
        <v/>
      </c>
      <c r="CW358" s="237">
        <f>CA358</f>
        <v/>
      </c>
      <c r="CX358" s="224">
        <f>CC358</f>
        <v/>
      </c>
      <c r="CY358" s="237">
        <f>CD358</f>
        <v/>
      </c>
      <c r="CZ358" s="7474">
        <f>IF(COUNTIF(Overview!K12:K14,TRUE)&gt;0,1.6,IF(COUNTIF(Overview!L12:L14,TRUE)&gt;0,8,0))</f>
        <v/>
      </c>
      <c r="DA358" s="1788"/>
      <c r="DB358" s="7483"/>
      <c r="DC358" s="844">
        <f>IF(CT358="","",IF(CT358&gt;CZ358,"Fail","Pass"))</f>
        <v/>
      </c>
      <c r="DD358" s="402"/>
      <c r="DE358" s="1565">
        <f>MyTimestamp(DC358)</f>
        <v/>
      </c>
      <c r="DF358" s="1531">
        <f>IF(COUNT(CE358:CH358)=1,15,IF(COUNT(CE358:CH358)=0,0,30))</f>
        <v/>
      </c>
      <c r="DG358" s="1532">
        <f>IF(DF358=0,0,2)</f>
        <v/>
      </c>
      <c r="DH358" s="1866"/>
      <c r="DI358" s="1866"/>
      <c r="DJ358" s="1863"/>
      <c r="DK358" s="1789"/>
      <c r="DL358" s="1574">
        <f>10^(CN358/20)*100-100</f>
        <v/>
      </c>
      <c r="DM358" s="777"/>
      <c r="DN358" s="970"/>
      <c r="DO358" s="777">
        <f>IF(DM358="","",10^(DM358/10))</f>
        <v/>
      </c>
      <c r="DP358" s="777">
        <f>IF(ISNUMBER(DN358)=FALSE,"",10^(DN358/10))</f>
        <v/>
      </c>
      <c r="DQ358" s="1578">
        <f>IF(AND(ISNUMBER(DO358),ISNUMBER(DP358)),IF(DO358/DP358&gt;1,ROUND((DO358)/DP358,3),1),1)</f>
        <v/>
      </c>
      <c r="DR358" s="1541"/>
      <c r="DS358" s="1541"/>
      <c r="DT358" s="1541"/>
      <c r="DU358" s="1541"/>
      <c r="DV358" s="1541"/>
      <c r="DW358" s="1541"/>
      <c r="DX358" s="1541"/>
      <c r="DY358" s="1541"/>
      <c r="DZ358" s="1541"/>
      <c r="EA358" s="1541"/>
      <c r="EB358" s="1541"/>
      <c r="EC358" s="1541"/>
      <c r="ED358" s="1541"/>
      <c r="EE358" s="1541"/>
      <c r="EF358" s="1541"/>
      <c r="EG358" s="1541"/>
      <c r="EH358" s="1541"/>
      <c r="EI358" s="1541"/>
      <c r="EJ358" s="1541"/>
      <c r="EK358" s="1541"/>
      <c r="EL358" s="1541"/>
      <c r="EM358" s="1541"/>
      <c r="EN358" s="1541"/>
      <c r="EO358" s="1541"/>
      <c r="EP358" s="1541"/>
      <c r="EQ358" s="1541"/>
      <c r="ER358" s="1541"/>
      <c r="ES358" s="1541"/>
      <c r="ET358" s="1541"/>
      <c r="EU358" s="1541"/>
      <c r="EV358" s="1541"/>
    </row>
    <row r="359" ht="12.75" x14ac:dyDescent="0.2">
      <c r="A359" s="1541"/>
      <c r="B359" s="1541"/>
      <c r="C359"/>
      <c r="D359" s="6590"/>
      <c r="E359" s="6590"/>
      <c r="F359" s="6591" t="inlineStr">
        <is>
          <t>5.3</t>
        </is>
      </c>
      <c r="G359" s="6592"/>
      <c r="H359" s="6593">
        <f>BV359</f>
        <v/>
      </c>
      <c r="I359" s="6593">
        <f>BW359</f>
        <v/>
      </c>
      <c r="J359" s="6594" t="inlineStr">
        <is>
          <t>LTE</t>
        </is>
      </c>
      <c r="K359" s="6594" t="inlineStr">
        <is>
          <t>FDD1</t>
        </is>
      </c>
      <c r="L359" s="6595"/>
      <c r="M359" s="6593">
        <v>10</v>
      </c>
      <c r="N359" s="6596" t="inlineStr">
        <is>
          <t>QPSK</t>
        </is>
      </c>
      <c r="O359" s="6597"/>
      <c r="P359" s="6597"/>
      <c r="Q359" s="6597">
        <v>1</v>
      </c>
      <c r="R359" s="6597">
        <v>0</v>
      </c>
      <c r="S359" s="6593"/>
      <c r="T359" s="130">
        <v>18300</v>
      </c>
      <c r="U359" s="6593">
        <v>1950</v>
      </c>
      <c r="V359" s="6596"/>
      <c r="W359" s="6598"/>
      <c r="X359" s="6596"/>
      <c r="Y359" s="6596"/>
      <c r="Z359" s="6596"/>
      <c r="AA359" s="6595"/>
      <c r="AB359" s="6595"/>
      <c r="AC359" s="6599">
        <f>IF(OR(BX359="Close to Ear",BX359="Close to Head"),"Head",IF(BX359="Extremity","Extremity","Body"))</f>
        <v/>
      </c>
      <c r="AD359" s="6600">
        <f>CA359</f>
        <v/>
      </c>
      <c r="AE359" s="6594">
        <f>CB359</f>
        <v/>
      </c>
      <c r="AF359" s="6595"/>
      <c r="AG359" s="6601">
        <f>IF(OR(AZ359="",BA359=""),"N/A",IF(DC359="Pass","P","F"))</f>
        <v/>
      </c>
      <c r="AH359" s="6602"/>
      <c r="AI359" s="6602"/>
      <c r="AJ359" s="6602"/>
      <c r="AK359" s="6596"/>
      <c r="AL359" s="6595"/>
      <c r="AM359" s="6596"/>
      <c r="AN359" s="6596"/>
      <c r="AO359" s="6603"/>
      <c r="AP359" s="6603"/>
      <c r="AQ359" s="6603"/>
      <c r="AR359" s="6603"/>
      <c r="AS359" s="6603"/>
      <c r="AT359" s="6604">
        <f>IF(AC359="Extremity",IF(CG359="","",CG359),"")</f>
        <v/>
      </c>
      <c r="AU359" s="6604">
        <f>IF(AC359="Extremity",IF(CH359="","",CH359),"")</f>
        <v/>
      </c>
      <c r="AV359" s="6605">
        <f>IF(AC359="Extremity","",IF(CE359="","",CE359))</f>
        <v/>
      </c>
      <c r="AW359" s="6605">
        <f>IF(AD359="Extremity","",IF(CF359="","",CF359))</f>
        <v/>
      </c>
      <c r="AX359" s="6598">
        <f>DL359</f>
        <v/>
      </c>
      <c r="AY359" s="6598">
        <f>DQ359</f>
        <v/>
      </c>
      <c r="AZ359" s="6606">
        <f>IF(AC359="Extremity",IF(DA359="","",DA359),"")</f>
        <v/>
      </c>
      <c r="BA359" s="6607">
        <f>IF(AC359="Extremity","",IF(CT359="","",CT359))</f>
        <v/>
      </c>
      <c r="BB359" s="6598">
        <f>IF(AC359="Extremity",IF(DB359="","",DB359),"")</f>
        <v/>
      </c>
      <c r="BC359" s="6605">
        <f>IF(AC359="Extremity","",IF(CZ359="","",CZ359))</f>
        <v/>
      </c>
      <c r="BD359" s="6598">
        <f>DD359</f>
        <v/>
      </c>
      <c r="BE359" s="6608">
        <f>DE359</f>
        <v/>
      </c>
      <c r="BF359" s="6609">
        <f>DF359*60</f>
        <v/>
      </c>
      <c r="BG359" s="6610">
        <f>BE359</f>
        <v/>
      </c>
      <c r="BH359" s="6609">
        <f>DG359*60</f>
        <v/>
      </c>
      <c r="BI359" s="6609">
        <f>DH359</f>
        <v/>
      </c>
      <c r="BJ359" s="6611"/>
      <c r="BK359" s="6612">
        <f>Overview!$E$7</f>
        <v/>
      </c>
      <c r="BL359" s="6611"/>
      <c r="BM359" s="6609">
        <f>DI359</f>
        <v/>
      </c>
      <c r="BN359" s="6612">
        <f>Overview!$P$153</f>
        <v/>
      </c>
      <c r="BO359" s="6611"/>
      <c r="BP359" s="6611"/>
      <c r="BQ359" s="6595"/>
      <c r="BR359" s="6613"/>
      <c r="BS359" s="1541"/>
      <c r="BT359" s="1864" t="inlineStr">
        <is>
          <t>LTE</t>
        </is>
      </c>
      <c r="BU359" s="1828" t="inlineStr">
        <is>
          <t>FDD1</t>
        </is>
      </c>
      <c r="BV359" s="906">
        <f>Overview!$H$30</f>
        <v/>
      </c>
      <c r="BW359" s="1865"/>
      <c r="BX359" s="1828" t="inlineStr">
        <is>
          <t>Body</t>
        </is>
      </c>
      <c r="BY359" s="882"/>
      <c r="BZ359" s="1828">
        <f>IF(COUNT('Conducted LTE'!$AH$3:$AH$170)=0,10,INDEX('Conducted LTE'!$M$3:$M$170,MATCH(MAX('Conducted LTE'!$AH$3:$AH$170),'Conducted LTE'!$AH$3:$AH$170,0)))</f>
        <v>10</v>
      </c>
      <c r="CA359" s="6689" t="str">
        <f>CONCATENATE(CA355," - Battery check 1")</f>
        <v>TBD - Battery check 1</v>
      </c>
      <c r="CB359" s="200">
        <v>5</v>
      </c>
      <c r="CC359" s="6689">
        <f>IF(COUNT('Conducted LTE'!$AH$3:$AH$170)=0,18300,INDEX('Conducted LTE'!$T$3:$T$170,MATCH(MAX('Conducted LTE'!$AH$3:$AH$170),'Conducted LTE'!$AH$3:$AH$170,0)))</f>
        <v>18300</v>
      </c>
      <c r="CD359" s="6689">
        <f>IF(COUNT('Conducted LTE'!$AH$3:$AH$170)=0,1950,INDEX('Conducted LTE'!$U$3:$U$170,MATCH(MAX('Conducted LTE'!$AH$3:$AH$170),'Conducted LTE'!$AH$3:$AH$170,0)))</f>
        <v>1950</v>
      </c>
      <c r="CE359" s="7234"/>
      <c r="CF359" s="7234"/>
      <c r="CG359" s="6706"/>
      <c r="CH359" s="6706"/>
      <c r="CI359" s="225">
        <f>BY359</f>
        <v/>
      </c>
      <c r="CJ359" s="237">
        <f>BZ359</f>
        <v/>
      </c>
      <c r="CK359" s="223">
        <f>CA359</f>
        <v/>
      </c>
      <c r="CL359" s="237">
        <f>CC359</f>
        <v/>
      </c>
      <c r="CM359" s="237">
        <f>CD359</f>
        <v/>
      </c>
      <c r="CN359" s="1527"/>
      <c r="CO359" s="1579"/>
      <c r="CP359" s="7214">
        <f>IF(CF359=""," ",IF(ABS(CE359-CF359)&lt;=0.1,"Valid","Not valid"))</f>
        <v/>
      </c>
      <c r="CQ359" s="1674">
        <f> IF(CE359="","",IF(AND(CE359&lt;&gt;"",CF359=""),IF(CE359&gt;=0.8,"Medir+Sig Max","No"),IF(CF359&lt;&gt;"",IF(CF359&gt;=0.8,"Medir+Sig Max","No"),"")))</f>
        <v/>
      </c>
      <c r="CR359" s="6927">
        <f>IF(UPPER($CQ$1)="X",IF(CF359=""," ",IF((ABS(CE359)&lt;5)*AND(ABS(CF359)&lt;5)*AND(ABS(CT359)&lt;5),"Solo si es max","Medir")),IF(CF359=""," ",IF((ABS(CE359)&lt;1)*AND(ABS(CF359)&lt;1)*AND(ABS(CT359)&lt;1),"Solo si es max","Medir")))</f>
        <v/>
      </c>
      <c r="CS359" s="1674"/>
      <c r="CT359" s="220">
        <f>IF(CO359="",IF(AND(CE359="",CF359=""),"",IF(CF359="",IF(DQ359&gt;1,ROUND(DQ359*CE359,3),CE359),IF(DQ359&gt;1,ROUND(DQ359*CF359,3),CF359))),IF(AND(CE359="",CF359=""),"",IF(CF359="",IF(DQ359&gt;1,ROUND(DQ359*CE359*(1/(CO359)),3),CE359*(1/(CO359))),IF(DQ359&gt;1,ROUND(DQ359*CF359*(1/(CO359)),3),CF359*(1/(CO359))))))</f>
        <v/>
      </c>
      <c r="CU359" s="224">
        <f>BY359</f>
        <v/>
      </c>
      <c r="CV359" s="237">
        <f>BZ359</f>
        <v/>
      </c>
      <c r="CW359" s="237">
        <f>CA359</f>
        <v/>
      </c>
      <c r="CX359" s="224">
        <f>CC359</f>
        <v/>
      </c>
      <c r="CY359" s="237">
        <f>CD359</f>
        <v/>
      </c>
      <c r="CZ359" s="7474">
        <f>IF(COUNTIF(Overview!K12:K14,TRUE)&gt;0,1.6,IF(COUNTIF(Overview!L12:L14,TRUE)&gt;0,8,0))</f>
        <v/>
      </c>
      <c r="DA359" s="1788"/>
      <c r="DB359" s="7483"/>
      <c r="DC359" s="844">
        <f>IF(CT359="","",IF(CT359&gt;CZ359,"Fail","Pass"))</f>
        <v/>
      </c>
      <c r="DD359" s="402"/>
      <c r="DE359" s="1565">
        <f>MyTimestamp(DC359)</f>
        <v/>
      </c>
      <c r="DF359" s="1531">
        <f>IF(COUNT(CE359:CH359)=1,15,IF(COUNT(CE359:CH359)=0,0,30))</f>
        <v/>
      </c>
      <c r="DG359" s="1532">
        <f>IF(DF359=0,0,2)</f>
        <v/>
      </c>
      <c r="DH359" s="1866"/>
      <c r="DI359" s="1866"/>
      <c r="DJ359" s="1863"/>
      <c r="DK359" s="1789"/>
      <c r="DL359" s="1574">
        <f>10^(CN359/20)*100-100</f>
        <v/>
      </c>
      <c r="DM359" s="777"/>
      <c r="DN359" s="970"/>
      <c r="DO359" s="777">
        <f>IF(DM359="","",10^(DM359/10))</f>
        <v/>
      </c>
      <c r="DP359" s="777">
        <f>IF(ISNUMBER(DN359)=FALSE,"",10^(DN359/10))</f>
        <v/>
      </c>
      <c r="DQ359" s="1578">
        <f>IF(AND(ISNUMBER(DO359),ISNUMBER(DP359)),IF(DO359/DP359&gt;1,ROUND((DO359)/DP359,3),1),1)</f>
        <v/>
      </c>
      <c r="DR359" s="1541"/>
      <c r="DS359" s="1541"/>
      <c r="DT359" s="1541"/>
      <c r="DU359" s="1541"/>
      <c r="DV359" s="1541"/>
      <c r="DW359" s="1541"/>
      <c r="DX359" s="1541"/>
      <c r="DY359" s="1541"/>
      <c r="DZ359" s="1541"/>
      <c r="EA359" s="1541"/>
      <c r="EB359" s="1541"/>
      <c r="EC359" s="1541"/>
      <c r="ED359" s="1541"/>
      <c r="EE359" s="1541"/>
      <c r="EF359" s="1541"/>
      <c r="EG359" s="1541"/>
      <c r="EH359" s="1541"/>
      <c r="EI359" s="1541"/>
      <c r="EJ359" s="1541"/>
      <c r="EK359" s="1541"/>
      <c r="EL359" s="1541"/>
      <c r="EM359" s="1541"/>
      <c r="EN359" s="1541"/>
      <c r="EO359" s="1541"/>
      <c r="EP359" s="1541"/>
      <c r="EQ359" s="1541"/>
      <c r="ER359" s="1541"/>
      <c r="ES359" s="1541"/>
      <c r="ET359" s="1541"/>
      <c r="EU359" s="1541"/>
      <c r="EV359" s="1541"/>
    </row>
    <row r="360" ht="12.75" x14ac:dyDescent="0.2">
      <c r="A360" s="1541"/>
      <c r="B360" s="1541"/>
      <c r="C360"/>
      <c r="D360" s="6590"/>
      <c r="E360" s="6590"/>
      <c r="F360" s="6591" t="inlineStr">
        <is>
          <t>5.3</t>
        </is>
      </c>
      <c r="G360" s="6592"/>
      <c r="H360" s="6593">
        <f>BV360</f>
        <v/>
      </c>
      <c r="I360" s="6593">
        <f>BW360</f>
        <v/>
      </c>
      <c r="J360" s="6594" t="inlineStr">
        <is>
          <t>LTE</t>
        </is>
      </c>
      <c r="K360" s="6594" t="inlineStr">
        <is>
          <t>FDD1</t>
        </is>
      </c>
      <c r="L360" s="6595"/>
      <c r="M360" s="6593">
        <v>10</v>
      </c>
      <c r="N360" s="6596" t="inlineStr">
        <is>
          <t>QPSK</t>
        </is>
      </c>
      <c r="O360" s="6597"/>
      <c r="P360" s="6597"/>
      <c r="Q360" s="6597">
        <v>1</v>
      </c>
      <c r="R360" s="6597">
        <v>0</v>
      </c>
      <c r="S360" s="6593"/>
      <c r="T360" s="130">
        <v>18300</v>
      </c>
      <c r="U360" s="6593">
        <v>1950</v>
      </c>
      <c r="V360" s="6596"/>
      <c r="W360" s="6598"/>
      <c r="X360" s="6596"/>
      <c r="Y360" s="6596"/>
      <c r="Z360" s="6596"/>
      <c r="AA360" s="6595"/>
      <c r="AB360" s="6595"/>
      <c r="AC360" s="6599">
        <f>IF(OR(BX360="Close to Ear",BX360="Close to Head"),"Head",IF(BX360="Extremity","Extremity","Body"))</f>
        <v/>
      </c>
      <c r="AD360" s="6600">
        <f>CA360</f>
        <v/>
      </c>
      <c r="AE360" s="6594">
        <f>CB360</f>
        <v/>
      </c>
      <c r="AF360" s="6595"/>
      <c r="AG360" s="6601">
        <f>IF(OR(AZ360="",BA360=""),"N/A",IF(DC360="Pass","P","F"))</f>
        <v/>
      </c>
      <c r="AH360" s="6602"/>
      <c r="AI360" s="6602"/>
      <c r="AJ360" s="6602"/>
      <c r="AK360" s="6596"/>
      <c r="AL360" s="6595"/>
      <c r="AM360" s="6596"/>
      <c r="AN360" s="6596"/>
      <c r="AO360" s="6603"/>
      <c r="AP360" s="6603"/>
      <c r="AQ360" s="6603"/>
      <c r="AR360" s="6603"/>
      <c r="AS360" s="6603"/>
      <c r="AT360" s="6604">
        <f>IF(AC360="Extremity",IF(CG360="","",CG360),"")</f>
        <v/>
      </c>
      <c r="AU360" s="6604">
        <f>IF(AC360="Extremity",IF(CH360="","",CH360),"")</f>
        <v/>
      </c>
      <c r="AV360" s="6605">
        <f>IF(AC360="Extremity","",IF(CE360="","",CE360))</f>
        <v/>
      </c>
      <c r="AW360" s="6605">
        <f>IF(AD360="Extremity","",IF(CF360="","",CF360))</f>
        <v/>
      </c>
      <c r="AX360" s="6598">
        <f>DL360</f>
        <v/>
      </c>
      <c r="AY360" s="6598">
        <f>DQ360</f>
        <v/>
      </c>
      <c r="AZ360" s="6606">
        <f>IF(AC360="Extremity",IF(DA360="","",DA360),"")</f>
        <v/>
      </c>
      <c r="BA360" s="6607">
        <f>IF(AC360="Extremity","",IF(CT360="","",CT360))</f>
        <v/>
      </c>
      <c r="BB360" s="6598">
        <f>IF(AC360="Extremity",IF(DB360="","",DB360),"")</f>
        <v/>
      </c>
      <c r="BC360" s="6605">
        <f>IF(AC360="Extremity","",IF(CZ360="","",CZ360))</f>
        <v/>
      </c>
      <c r="BD360" s="6598">
        <f>DD360</f>
        <v/>
      </c>
      <c r="BE360" s="6608">
        <f>DE360</f>
        <v/>
      </c>
      <c r="BF360" s="6609">
        <f>DF360*60</f>
        <v/>
      </c>
      <c r="BG360" s="6610">
        <f>BE360</f>
        <v/>
      </c>
      <c r="BH360" s="6609">
        <f>DG360*60</f>
        <v/>
      </c>
      <c r="BI360" s="6609">
        <f>DH360</f>
        <v/>
      </c>
      <c r="BJ360" s="6611"/>
      <c r="BK360" s="6612">
        <f>Overview!$E$7</f>
        <v/>
      </c>
      <c r="BL360" s="6611"/>
      <c r="BM360" s="6609">
        <f>DI360</f>
        <v/>
      </c>
      <c r="BN360" s="6612">
        <f>Overview!$P$153</f>
        <v/>
      </c>
      <c r="BO360" s="6611"/>
      <c r="BP360" s="6611"/>
      <c r="BQ360" s="6595"/>
      <c r="BR360" s="6613"/>
      <c r="BS360" s="1541"/>
      <c r="BT360" s="1864" t="inlineStr">
        <is>
          <t>LTE</t>
        </is>
      </c>
      <c r="BU360" s="1828" t="inlineStr">
        <is>
          <t>FDD1</t>
        </is>
      </c>
      <c r="BV360" s="906">
        <f>Overview!$H$30</f>
        <v/>
      </c>
      <c r="BW360" s="1865"/>
      <c r="BX360" s="1828" t="inlineStr">
        <is>
          <t>Body</t>
        </is>
      </c>
      <c r="BY360" s="882"/>
      <c r="BZ360" s="1828">
        <f>IF(COUNT('Conducted LTE'!$AH$3:$AH$170)=0,10,INDEX('Conducted LTE'!$M$3:$M$170,MATCH(MAX('Conducted LTE'!$AH$3:$AH$170),'Conducted LTE'!$AH$3:$AH$170,0)))</f>
        <v>10</v>
      </c>
      <c r="CA360" s="6689" t="str">
        <f>CONCATENATE(CA356," - Battery check 2")</f>
        <v>TBD - Battery check 2</v>
      </c>
      <c r="CB360" s="200">
        <v>5</v>
      </c>
      <c r="CC360" s="6689">
        <f>IF(COUNT('Conducted LTE'!$AH$3:$AH$170)=0,18300,INDEX('Conducted LTE'!$T$3:$T$170,MATCH(MAX('Conducted LTE'!$AH$3:$AH$170),'Conducted LTE'!$AH$3:$AH$170,0)))</f>
        <v>18300</v>
      </c>
      <c r="CD360" s="6689">
        <f>IF(COUNT('Conducted LTE'!$AH$3:$AH$170)=0,1950,INDEX('Conducted LTE'!$U$3:$U$170,MATCH(MAX('Conducted LTE'!$AH$3:$AH$170),'Conducted LTE'!$AH$3:$AH$170,0)))</f>
        <v>1950</v>
      </c>
      <c r="CE360" s="7234"/>
      <c r="CF360" s="7234"/>
      <c r="CG360" s="6706"/>
      <c r="CH360" s="6706"/>
      <c r="CI360" s="225">
        <f>BY360</f>
        <v/>
      </c>
      <c r="CJ360" s="237">
        <f>BZ360</f>
        <v/>
      </c>
      <c r="CK360" s="223">
        <f>CA360</f>
        <v/>
      </c>
      <c r="CL360" s="237">
        <f>CC360</f>
        <v/>
      </c>
      <c r="CM360" s="237">
        <f>CD360</f>
        <v/>
      </c>
      <c r="CN360" s="1527"/>
      <c r="CO360" s="1579"/>
      <c r="CP360" s="7214">
        <f>IF(CF360=""," ",IF(ABS(CE360-CF360)&lt;=0.1,"Valid","Not valid"))</f>
        <v/>
      </c>
      <c r="CQ360" s="1674">
        <f> IF(CE360="","",IF(AND(CE360&lt;&gt;"",CF360=""),IF(CE360&gt;=0.8,"Medir+Sig Max","No"),IF(CF360&lt;&gt;"",IF(CF360&gt;=0.8,"Medir+Sig Max","No"),"")))</f>
        <v/>
      </c>
      <c r="CR360" s="6927">
        <f>IF(UPPER($CQ$1)="X",IF(CF360=""," ",IF((ABS(CE360)&lt;5)*AND(ABS(CF360)&lt;5)*AND(ABS(CT360)&lt;5),"Solo si es max","Medir")),IF(CF360=""," ",IF((ABS(CE360)&lt;1)*AND(ABS(CF360)&lt;1)*AND(ABS(CT360)&lt;1),"Solo si es max","Medir")))</f>
        <v/>
      </c>
      <c r="CS360" s="1674"/>
      <c r="CT360" s="220">
        <f>IF(CO360="",IF(AND(CE360="",CF360=""),"",IF(CF360="",IF(DQ360&gt;1,ROUND(DQ360*CE360,3),CE360),IF(DQ360&gt;1,ROUND(DQ360*CF360,3),CF360))),IF(AND(CE360="",CF360=""),"",IF(CF360="",IF(DQ360&gt;1,ROUND(DQ360*CE360*(1/(CO360)),3),CE360*(1/(CO360))),IF(DQ360&gt;1,ROUND(DQ360*CF360*(1/(CO360)),3),CF360*(1/(CO360))))))</f>
        <v/>
      </c>
      <c r="CU360" s="224">
        <f>BY360</f>
        <v/>
      </c>
      <c r="CV360" s="237">
        <f>BZ360</f>
        <v/>
      </c>
      <c r="CW360" s="237">
        <f>CA360</f>
        <v/>
      </c>
      <c r="CX360" s="224">
        <f>CC360</f>
        <v/>
      </c>
      <c r="CY360" s="237">
        <f>CD360</f>
        <v/>
      </c>
      <c r="CZ360" s="7474">
        <f>IF(COUNTIF(Overview!K12:K14,TRUE)&gt;0,1.6,IF(COUNTIF(Overview!L12:L14,TRUE)&gt;0,8,0))</f>
        <v/>
      </c>
      <c r="DA360" s="1788"/>
      <c r="DB360" s="7483"/>
      <c r="DC360" s="844">
        <f>IF(CT360="","",IF(CT360&gt;CZ360,"Fail","Pass"))</f>
        <v/>
      </c>
      <c r="DD360" s="402"/>
      <c r="DE360" s="1565">
        <f>MyTimestamp(DC360)</f>
        <v/>
      </c>
      <c r="DF360" s="1531">
        <f>IF(COUNT(CE360:CH360)=1,15,IF(COUNT(CE360:CH360)=0,0,30))</f>
        <v/>
      </c>
      <c r="DG360" s="1532">
        <f>IF(DF360=0,0,2)</f>
        <v/>
      </c>
      <c r="DH360" s="1866"/>
      <c r="DI360" s="1866"/>
      <c r="DJ360" s="1863"/>
      <c r="DK360" s="1789"/>
      <c r="DL360" s="1574">
        <f>10^(CN360/20)*100-100</f>
        <v/>
      </c>
      <c r="DM360" s="777"/>
      <c r="DN360" s="970"/>
      <c r="DO360" s="777">
        <f>IF(DM360="","",10^(DM360/10))</f>
        <v/>
      </c>
      <c r="DP360" s="777">
        <f>IF(ISNUMBER(DN360)=FALSE,"",10^(DN360/10))</f>
        <v/>
      </c>
      <c r="DQ360" s="1578">
        <f>IF(AND(ISNUMBER(DO360),ISNUMBER(DP360)),IF(DO360/DP360&gt;1,ROUND((DO360)/DP360,3),1),1)</f>
        <v/>
      </c>
      <c r="DR360" s="1541"/>
      <c r="DS360" s="1541"/>
      <c r="DT360" s="1541"/>
      <c r="DU360" s="1541"/>
      <c r="DV360" s="1541"/>
      <c r="DW360" s="1541"/>
      <c r="DX360" s="1541"/>
      <c r="DY360" s="1541"/>
      <c r="DZ360" s="1541"/>
      <c r="EA360" s="1541"/>
      <c r="EB360" s="1541"/>
      <c r="EC360" s="1541"/>
      <c r="ED360" s="1541"/>
      <c r="EE360" s="1541"/>
      <c r="EF360" s="1541"/>
      <c r="EG360" s="1541"/>
      <c r="EH360" s="1541"/>
      <c r="EI360" s="1541"/>
      <c r="EJ360" s="1541"/>
      <c r="EK360" s="1541"/>
      <c r="EL360" s="1541"/>
      <c r="EM360" s="1541"/>
      <c r="EN360" s="1541"/>
      <c r="EO360" s="1541"/>
      <c r="EP360" s="1541"/>
      <c r="EQ360" s="1541"/>
      <c r="ER360" s="1541"/>
      <c r="ES360" s="1541"/>
      <c r="ET360" s="1541"/>
      <c r="EU360" s="1541"/>
      <c r="EV360" s="1541"/>
    </row>
    <row r="361" ht="12.75" x14ac:dyDescent="0.2">
      <c r="A361" s="1541"/>
      <c r="B361" s="1541"/>
      <c r="C361"/>
      <c r="D361" s="6799"/>
      <c r="E361" s="6799"/>
      <c r="F361" s="6800" t="inlineStr">
        <is>
          <t>5.3</t>
        </is>
      </c>
      <c r="G361" s="6801"/>
      <c r="H361" s="6802">
        <f>BV361</f>
        <v/>
      </c>
      <c r="I361" s="6802">
        <f>BW361</f>
        <v/>
      </c>
      <c r="J361" s="6803" t="inlineStr">
        <is>
          <t>LTE</t>
        </is>
      </c>
      <c r="K361" s="6803" t="inlineStr">
        <is>
          <t>FDD1</t>
        </is>
      </c>
      <c r="L361" s="6804"/>
      <c r="M361" s="6802">
        <v>10</v>
      </c>
      <c r="N361" s="6805" t="inlineStr">
        <is>
          <t>QPSK</t>
        </is>
      </c>
      <c r="O361" s="6806"/>
      <c r="P361" s="6597"/>
      <c r="Q361" s="6806">
        <v>1</v>
      </c>
      <c r="R361" s="6806">
        <v>0</v>
      </c>
      <c r="S361" s="6802"/>
      <c r="T361" s="130">
        <v>18300</v>
      </c>
      <c r="U361" s="6593">
        <v>1950</v>
      </c>
      <c r="V361" s="6805"/>
      <c r="W361" s="6807"/>
      <c r="X361" s="6805"/>
      <c r="Y361" s="6805"/>
      <c r="Z361" s="6805"/>
      <c r="AA361" s="6804"/>
      <c r="AB361" s="6804"/>
      <c r="AC361" s="6808">
        <f>IF(OR(BX361="Close to Ear",BX361="Close to Head"),"Head",IF(BX361="Extremity","Extremity","Body"))</f>
        <v/>
      </c>
      <c r="AD361" s="6809">
        <f>CA361</f>
        <v/>
      </c>
      <c r="AE361" s="6803">
        <f>CB361</f>
        <v/>
      </c>
      <c r="AF361" s="6804"/>
      <c r="AG361" s="6810">
        <f>IF(OR(AZ361="",BA361=""),"N/A",IF(DC361="Pass","P","F"))</f>
        <v/>
      </c>
      <c r="AH361" s="6811"/>
      <c r="AI361" s="6811"/>
      <c r="AJ361" s="6811"/>
      <c r="AK361" s="6805"/>
      <c r="AL361" s="6804"/>
      <c r="AM361" s="6805"/>
      <c r="AN361" s="6805"/>
      <c r="AO361" s="6812"/>
      <c r="AP361" s="6812"/>
      <c r="AQ361" s="6812"/>
      <c r="AR361" s="6812"/>
      <c r="AS361" s="6812"/>
      <c r="AT361" s="6813">
        <f>IF(AC361="Extremity",IF(CG361="","",CG361),"")</f>
        <v/>
      </c>
      <c r="AU361" s="6813">
        <f>IF(AC361="Extremity",IF(CH361="","",CH361),"")</f>
        <v/>
      </c>
      <c r="AV361" s="6814">
        <f>IF(AC361="Extremity","",IF(CE361="","",CE361))</f>
        <v/>
      </c>
      <c r="AW361" s="6814">
        <f>IF(AD361="Extremity","",IF(CF361="","",CF361))</f>
        <v/>
      </c>
      <c r="AX361" s="6807">
        <f>DL361</f>
        <v/>
      </c>
      <c r="AY361" s="6807">
        <f>DQ361</f>
        <v/>
      </c>
      <c r="AZ361" s="6815">
        <f>IF(AC361="Extremity",IF(DA361="","",DA361),"")</f>
        <v/>
      </c>
      <c r="BA361" s="6816">
        <f>IF(AC361="Extremity","",IF(CT361="","",CT361))</f>
        <v/>
      </c>
      <c r="BB361" s="6807">
        <f>IF(AC361="Extremity",IF(DB361="","",DB361),"")</f>
        <v/>
      </c>
      <c r="BC361" s="6814">
        <f>IF(AC361="Extremity","",IF(CZ361="","",CZ361))</f>
        <v/>
      </c>
      <c r="BD361" s="6807">
        <f>DD361</f>
        <v/>
      </c>
      <c r="BE361" s="6817">
        <f>DE361</f>
        <v/>
      </c>
      <c r="BF361" s="6818">
        <f>DF361*60</f>
        <v/>
      </c>
      <c r="BG361" s="6819">
        <f>BE361</f>
        <v/>
      </c>
      <c r="BH361" s="6818">
        <f>DG361*60</f>
        <v/>
      </c>
      <c r="BI361" s="6818">
        <f>DH361</f>
        <v/>
      </c>
      <c r="BJ361" s="6820"/>
      <c r="BK361" s="6821">
        <f>Overview!$E$7</f>
        <v/>
      </c>
      <c r="BL361" s="6820"/>
      <c r="BM361" s="6818">
        <f>DI361</f>
        <v/>
      </c>
      <c r="BN361" s="6821">
        <f>Overview!$P$153</f>
        <v/>
      </c>
      <c r="BO361" s="6820"/>
      <c r="BP361" s="6820"/>
      <c r="BQ361" s="6804"/>
      <c r="BR361" s="6822"/>
      <c r="BS361" s="1541"/>
      <c r="BT361" s="1864" t="inlineStr">
        <is>
          <t>LTE</t>
        </is>
      </c>
      <c r="BU361" s="1828" t="inlineStr">
        <is>
          <t>FDD1</t>
        </is>
      </c>
      <c r="BV361" s="906">
        <f>Overview!$H$30</f>
        <v/>
      </c>
      <c r="BW361" s="1865"/>
      <c r="BX361" s="1828" t="inlineStr">
        <is>
          <t>Body</t>
        </is>
      </c>
      <c r="BY361" s="882"/>
      <c r="BZ361" s="1828">
        <f>IF(COUNT('Conducted LTE'!$AH$3:$AH$170)=0,10,INDEX('Conducted LTE'!$M$3:$M$170,MATCH(MAX('Conducted LTE'!$AH$3:$AH$170),'Conducted LTE'!$AH$3:$AH$170,0)))</f>
        <v>10</v>
      </c>
      <c r="CA361" s="882" t="inlineStr">
        <is>
          <t>Front of Face</t>
        </is>
      </c>
      <c r="CB361" s="200">
        <v>25</v>
      </c>
      <c r="CC361" s="882">
        <f>IF(COUNT('Conducted LTE'!$AH$3:$AH$170)=0,18300,INDEX('Conducted LTE'!$T$3:$T$170,MATCH(MAX('Conducted LTE'!$AH$3:$AH$170),'Conducted LTE'!$AH$3:$AH$170,0)))</f>
        <v>18300</v>
      </c>
      <c r="CD361" s="882">
        <f>IF(COUNT('Conducted LTE'!$AH$3:$AH$170)=0,1950,INDEX('Conducted LTE'!$U$3:$U$170,MATCH(MAX('Conducted LTE'!$AH$3:$AH$170),'Conducted LTE'!$AH$3:$AH$170,0)))</f>
        <v>1950</v>
      </c>
      <c r="CE361" s="7238"/>
      <c r="CF361" s="7238"/>
      <c r="CG361" s="6909"/>
      <c r="CH361" s="6909"/>
      <c r="CI361" s="225">
        <f>BY361</f>
        <v/>
      </c>
      <c r="CJ361" s="237">
        <f>BZ361</f>
        <v/>
      </c>
      <c r="CK361" s="223">
        <f>CA361</f>
        <v/>
      </c>
      <c r="CL361" s="6665">
        <f>CC361</f>
        <v/>
      </c>
      <c r="CM361" s="6665">
        <f>CD361</f>
        <v/>
      </c>
      <c r="CN361" s="2052"/>
      <c r="CO361" s="1579"/>
      <c r="CP361" s="7214">
        <f>IF(CF361=""," ",IF(ABS(CE361-CF361)&lt;=0.1,"Valid","Not valid"))</f>
        <v/>
      </c>
      <c r="CQ361" s="1674">
        <f> IF(CE361="","",IF(AND(CE361&lt;&gt;"",CF361=""),IF(CE361&gt;=0.8,"Medir+Sig Max","No"),IF(CF361&lt;&gt;"",IF(CF361&gt;=0.8,"Medir+Sig Max","No"),"")))</f>
        <v/>
      </c>
      <c r="CR361" s="6929"/>
      <c r="CS361" s="7220"/>
      <c r="CT361" s="220">
        <f>IF(CO361="",IF(AND(CE361="",CF361=""),"",IF(CF361="",IF(DQ361&gt;1,ROUND(DQ361*CE361,3),CE361),IF(DQ361&gt;1,ROUND(DQ361*CF361,3),CF361))),IF(AND(CE361="",CF361=""),"",IF(CF361="",IF(DQ361&gt;1,ROUND(DQ361*CE361*(1/(CO361)),3),CE361*(1/(CO361))),IF(DQ361&gt;1,ROUND(DQ361*CF361*(1/(CO361)),3),CF361*(1/(CO361))))))</f>
        <v/>
      </c>
      <c r="CU361" s="224">
        <f>BY361</f>
        <v/>
      </c>
      <c r="CV361" s="237">
        <f>BZ361</f>
        <v/>
      </c>
      <c r="CW361" s="237">
        <f>CA361</f>
        <v/>
      </c>
      <c r="CX361" s="224">
        <f>CC361</f>
        <v/>
      </c>
      <c r="CY361" s="237">
        <f>CD361</f>
        <v/>
      </c>
      <c r="CZ361" s="7474">
        <f>IF(COUNTIF(Overview!K12:K14,TRUE)&gt;0,1.6,IF(COUNTIF(Overview!L12:L14,TRUE)&gt;0,8,0))</f>
        <v/>
      </c>
      <c r="DA361" s="1807"/>
      <c r="DB361" s="7484"/>
      <c r="DC361" s="844">
        <f>IF(CT361="","",IF(CT361&gt;CZ361,"Fail","Pass"))</f>
        <v/>
      </c>
      <c r="DD361" s="6666"/>
      <c r="DE361" s="1565">
        <f>MyTimestamp(DC361)</f>
        <v/>
      </c>
      <c r="DF361" s="1531">
        <f>IF(COUNT(CE361:CH361)=1,15,IF(COUNT(CE361:CH361)=0,0,30))</f>
        <v/>
      </c>
      <c r="DG361" s="1532">
        <f>IF(DF361=0,0,2)</f>
        <v/>
      </c>
      <c r="DH361" s="6825"/>
      <c r="DI361" s="6825"/>
      <c r="DJ361" s="1863"/>
      <c r="DK361" s="6667"/>
      <c r="DL361" s="1574">
        <f>10^(CN361/20)*100-100</f>
        <v/>
      </c>
      <c r="DM361" s="777"/>
      <c r="DN361" s="970"/>
      <c r="DO361" s="777">
        <f>IF(DM361="","",10^(DM361/10))</f>
        <v/>
      </c>
      <c r="DP361" s="777">
        <f>IF(ISNUMBER(DN361)=FALSE,"",10^(DN361/10))</f>
        <v/>
      </c>
      <c r="DQ361" s="1578">
        <f>IF(AND(ISNUMBER(DO361),ISNUMBER(DP361)),IF(DO361/DP361&gt;1,ROUND((DO361)/DP361,3),1),1)</f>
        <v/>
      </c>
      <c r="DR361" s="1541"/>
      <c r="DS361" s="1541"/>
      <c r="DT361" s="1541"/>
      <c r="DU361" s="1541"/>
      <c r="DV361" s="1541"/>
      <c r="DW361" s="1541"/>
      <c r="DX361" s="1541"/>
      <c r="DY361" s="1541"/>
      <c r="DZ361" s="1541"/>
      <c r="EA361" s="1541"/>
      <c r="EB361" s="1541"/>
      <c r="EC361" s="1541"/>
      <c r="ED361" s="1541"/>
      <c r="EE361" s="1541"/>
      <c r="EF361" s="1541"/>
      <c r="EG361" s="1541"/>
      <c r="EH361" s="1541"/>
      <c r="EI361" s="1541"/>
      <c r="EJ361" s="1541"/>
      <c r="EK361" s="1541"/>
      <c r="EL361" s="1541"/>
      <c r="EM361" s="1541"/>
      <c r="EN361" s="1541"/>
      <c r="EO361" s="1541"/>
      <c r="EP361" s="1541"/>
      <c r="EQ361" s="1541"/>
      <c r="ER361" s="1541"/>
      <c r="ES361" s="1541"/>
      <c r="ET361" s="1541"/>
      <c r="EU361" s="1541"/>
      <c r="EV361" s="1541"/>
    </row>
    <row r="362" ht="12.75" x14ac:dyDescent="0.2">
      <c r="A362" s="1541"/>
      <c r="B362" s="1541"/>
      <c r="C362"/>
      <c r="D362" s="6799"/>
      <c r="E362" s="6799"/>
      <c r="F362" s="6800" t="inlineStr">
        <is>
          <t>5.3</t>
        </is>
      </c>
      <c r="G362" s="6801"/>
      <c r="H362" s="6802">
        <f>BV362</f>
        <v/>
      </c>
      <c r="I362" s="6802">
        <f>BW362</f>
        <v/>
      </c>
      <c r="J362" s="6803" t="inlineStr">
        <is>
          <t>LTE</t>
        </is>
      </c>
      <c r="K362" s="6803" t="inlineStr">
        <is>
          <t>FDD1</t>
        </is>
      </c>
      <c r="L362" s="6804"/>
      <c r="M362" s="6802">
        <v>10</v>
      </c>
      <c r="N362" s="6805" t="inlineStr">
        <is>
          <t>QPSK</t>
        </is>
      </c>
      <c r="O362" s="6806"/>
      <c r="P362" s="6597"/>
      <c r="Q362" s="6806">
        <v>1</v>
      </c>
      <c r="R362" s="6806">
        <v>0</v>
      </c>
      <c r="S362" s="6802"/>
      <c r="T362" s="130">
        <v>18300</v>
      </c>
      <c r="U362" s="6593">
        <v>1950</v>
      </c>
      <c r="V362" s="6805"/>
      <c r="W362" s="6807"/>
      <c r="X362" s="6805"/>
      <c r="Y362" s="6805"/>
      <c r="Z362" s="6805"/>
      <c r="AA362" s="6804"/>
      <c r="AB362" s="6804"/>
      <c r="AC362" s="6808">
        <f>IF(OR(BX362="Close to Ear",BX362="Close to Head"),"Head",IF(BX362="Extremity","Extremity","Body"))</f>
        <v/>
      </c>
      <c r="AD362" s="6809">
        <f>CA362</f>
        <v/>
      </c>
      <c r="AE362" s="6803">
        <f>CB362</f>
        <v/>
      </c>
      <c r="AF362" s="6804"/>
      <c r="AG362" s="6810">
        <f>IF(OR(AZ362="",BA362=""),"N/A",IF(DC362="Pass","P","F"))</f>
        <v/>
      </c>
      <c r="AH362" s="6811"/>
      <c r="AI362" s="6811"/>
      <c r="AJ362" s="6811"/>
      <c r="AK362" s="6805"/>
      <c r="AL362" s="6804"/>
      <c r="AM362" s="6805"/>
      <c r="AN362" s="6805"/>
      <c r="AO362" s="6812"/>
      <c r="AP362" s="6812"/>
      <c r="AQ362" s="6812"/>
      <c r="AR362" s="6812"/>
      <c r="AS362" s="6812"/>
      <c r="AT362" s="6813">
        <f>IF(AC362="Extremity",IF(CG362="","",CG362),"")</f>
        <v/>
      </c>
      <c r="AU362" s="6813">
        <f>IF(AC362="Extremity",IF(CH362="","",CH362),"")</f>
        <v/>
      </c>
      <c r="AV362" s="6814">
        <f>IF(AC362="Extremity","",IF(CE362="","",CE362))</f>
        <v/>
      </c>
      <c r="AW362" s="6814">
        <f>IF(AD362="Extremity","",IF(CF362="","",CF362))</f>
        <v/>
      </c>
      <c r="AX362" s="6807">
        <f>DL362</f>
        <v/>
      </c>
      <c r="AY362" s="6807">
        <f>DQ362</f>
        <v/>
      </c>
      <c r="AZ362" s="6815">
        <f>IF(AC362="Extremity",IF(DA362="","",DA362),"")</f>
        <v/>
      </c>
      <c r="BA362" s="6816">
        <f>IF(AC362="Extremity","",IF(CT362="","",CT362))</f>
        <v/>
      </c>
      <c r="BB362" s="6807">
        <f>IF(AC362="Extremity",IF(DB362="","",DB362),"")</f>
        <v/>
      </c>
      <c r="BC362" s="6814">
        <f>IF(AC362="Extremity","",IF(CZ362="","",CZ362))</f>
        <v/>
      </c>
      <c r="BD362" s="6807">
        <f>DD362</f>
        <v/>
      </c>
      <c r="BE362" s="6817">
        <f>DE362</f>
        <v/>
      </c>
      <c r="BF362" s="6818">
        <f>DF362*60</f>
        <v/>
      </c>
      <c r="BG362" s="6819">
        <f>BE362</f>
        <v/>
      </c>
      <c r="BH362" s="6818">
        <f>DG362*60</f>
        <v/>
      </c>
      <c r="BI362" s="6818">
        <f>DH362</f>
        <v/>
      </c>
      <c r="BJ362" s="6820"/>
      <c r="BK362" s="6821">
        <f>Overview!$E$7</f>
        <v/>
      </c>
      <c r="BL362" s="6820"/>
      <c r="BM362" s="6818">
        <f>DI362</f>
        <v/>
      </c>
      <c r="BN362" s="6821">
        <f>Overview!$P$153</f>
        <v/>
      </c>
      <c r="BO362" s="6820"/>
      <c r="BP362" s="6820"/>
      <c r="BQ362" s="6804"/>
      <c r="BR362" s="6822"/>
      <c r="BS362" s="1541"/>
      <c r="BT362" s="1864" t="inlineStr">
        <is>
          <t>LTE</t>
        </is>
      </c>
      <c r="BU362" s="1828" t="inlineStr">
        <is>
          <t>FDD1</t>
        </is>
      </c>
      <c r="BV362" s="906">
        <f>Overview!$H$30</f>
        <v/>
      </c>
      <c r="BW362" s="1865"/>
      <c r="BX362" s="1828" t="inlineStr">
        <is>
          <t>Body</t>
        </is>
      </c>
      <c r="BY362" s="882"/>
      <c r="BZ362" s="1828">
        <f>IF(COUNT('Conducted LTE'!$AH$3:$AH$170)=0,10,INDEX('Conducted LTE'!$M$3:$M$170,MATCH(MAX('Conducted LTE'!$AH$3:$AH$170),'Conducted LTE'!$AH$3:$AH$170,0)))</f>
        <v>10</v>
      </c>
      <c r="CA362" s="882" t="inlineStr">
        <is>
          <t>Accesorio 1: Front Face</t>
        </is>
      </c>
      <c r="CB362" s="200">
        <v>0</v>
      </c>
      <c r="CC362" s="882">
        <f>IF(COUNT('Conducted LTE'!$AH$3:$AH$170)=0,18300,INDEX('Conducted LTE'!$T$3:$T$170,MATCH(MAX('Conducted LTE'!$AH$3:$AH$170),'Conducted LTE'!$AH$3:$AH$170,0)))</f>
        <v>18300</v>
      </c>
      <c r="CD362" s="882">
        <f>IF(COUNT('Conducted LTE'!$AH$3:$AH$170)=0,1950,INDEX('Conducted LTE'!$U$3:$U$170,MATCH(MAX('Conducted LTE'!$AH$3:$AH$170),'Conducted LTE'!$AH$3:$AH$170,0)))</f>
        <v>1950</v>
      </c>
      <c r="CE362" s="7238"/>
      <c r="CF362" s="7238"/>
      <c r="CG362" s="6909"/>
      <c r="CH362" s="6909"/>
      <c r="CI362" s="225">
        <f>BY362</f>
        <v/>
      </c>
      <c r="CJ362" s="237">
        <f>BZ362</f>
        <v/>
      </c>
      <c r="CK362" s="223">
        <f>CA362</f>
        <v/>
      </c>
      <c r="CL362" s="6665">
        <f>CC362</f>
        <v/>
      </c>
      <c r="CM362" s="6665">
        <f>CD362</f>
        <v/>
      </c>
      <c r="CN362" s="2052"/>
      <c r="CO362" s="1579"/>
      <c r="CP362" s="7214">
        <f>IF(CF362=""," ",IF(ABS(CE362-CF362)&lt;=0.1,"Valid","Not valid"))</f>
        <v/>
      </c>
      <c r="CQ362" s="1674">
        <f> IF(CE362="","",IF(AND(CE362&lt;&gt;"",CF362=""),IF(CE362&gt;=0.8,"Medir+Sig Max","No"),IF(CF362&lt;&gt;"",IF(CF362&gt;=0.8,"Medir+Sig Max","No"),"")))</f>
        <v/>
      </c>
      <c r="CR362" s="6929"/>
      <c r="CS362" s="7220"/>
      <c r="CT362" s="220">
        <f>IF(CO362="",IF(AND(CE362="",CF362=""),"",IF(CF362="",IF(DQ362&gt;1,ROUND(DQ362*CE362,3),CE362),IF(DQ362&gt;1,ROUND(DQ362*CF362,3),CF362))),IF(AND(CE362="",CF362=""),"",IF(CF362="",IF(DQ362&gt;1,ROUND(DQ362*CE362*(1/(CO362)),3),CE362*(1/(CO362))),IF(DQ362&gt;1,ROUND(DQ362*CF362*(1/(CO362)),3),CF362*(1/(CO362))))))</f>
        <v/>
      </c>
      <c r="CU362" s="224">
        <f>BY362</f>
        <v/>
      </c>
      <c r="CV362" s="237">
        <f>BZ362</f>
        <v/>
      </c>
      <c r="CW362" s="237">
        <f>CA362</f>
        <v/>
      </c>
      <c r="CX362" s="224">
        <f>CC362</f>
        <v/>
      </c>
      <c r="CY362" s="237">
        <f>CD362</f>
        <v/>
      </c>
      <c r="CZ362" s="7474">
        <f>IF(COUNTIF(Overview!K12:K14,TRUE)&gt;0,1.6,IF(COUNTIF(Overview!L12:L14,TRUE)&gt;0,8,0))</f>
        <v/>
      </c>
      <c r="DA362" s="1807"/>
      <c r="DB362" s="7484"/>
      <c r="DC362" s="844">
        <f>IF(CT362="","",IF(CT362&gt;CZ362,"Fail","Pass"))</f>
        <v/>
      </c>
      <c r="DD362" s="6666"/>
      <c r="DE362" s="1565">
        <f>MyTimestamp(DC362)</f>
        <v/>
      </c>
      <c r="DF362" s="1531">
        <f>IF(COUNT(CE362:CH362)=1,15,IF(COUNT(CE362:CH362)=0,0,30))</f>
        <v/>
      </c>
      <c r="DG362" s="1532">
        <f>IF(DF362=0,0,2)</f>
        <v/>
      </c>
      <c r="DH362" s="6825"/>
      <c r="DI362" s="6825"/>
      <c r="DJ362" s="1863"/>
      <c r="DK362" s="6667"/>
      <c r="DL362" s="1574">
        <f>10^(CN362/20)*100-100</f>
        <v/>
      </c>
      <c r="DM362" s="777"/>
      <c r="DN362" s="970"/>
      <c r="DO362" s="777">
        <f>IF(DM362="","",10^(DM362/10))</f>
        <v/>
      </c>
      <c r="DP362" s="777">
        <f>IF(ISNUMBER(DN362)=FALSE,"",10^(DN362/10))</f>
        <v/>
      </c>
      <c r="DQ362" s="1578">
        <f>IF(AND(ISNUMBER(DO362),ISNUMBER(DP362)),IF(DO362/DP362&gt;1,ROUND((DO362)/DP362,3),1),1)</f>
        <v/>
      </c>
      <c r="DR362" s="1541"/>
      <c r="DS362" s="1541"/>
      <c r="DT362" s="1541"/>
      <c r="DU362" s="1541"/>
      <c r="DV362" s="1541"/>
      <c r="DW362" s="1541"/>
      <c r="DX362" s="1541"/>
      <c r="DY362" s="1541"/>
      <c r="DZ362" s="1541"/>
      <c r="EA362" s="1541"/>
      <c r="EB362" s="1541"/>
      <c r="EC362" s="1541"/>
      <c r="ED362" s="1541"/>
      <c r="EE362" s="1541"/>
      <c r="EF362" s="1541"/>
      <c r="EG362" s="1541"/>
      <c r="EH362" s="1541"/>
      <c r="EI362" s="1541"/>
      <c r="EJ362" s="1541"/>
      <c r="EK362" s="1541"/>
      <c r="EL362" s="1541"/>
      <c r="EM362" s="1541"/>
      <c r="EN362" s="1541"/>
      <c r="EO362" s="1541"/>
      <c r="EP362" s="1541"/>
      <c r="EQ362" s="1541"/>
      <c r="ER362" s="1541"/>
      <c r="ES362" s="1541"/>
      <c r="ET362" s="1541"/>
      <c r="EU362" s="1541"/>
      <c r="EV362" s="1541"/>
    </row>
    <row r="363" ht="12.75" x14ac:dyDescent="0.2">
      <c r="A363" s="1541"/>
      <c r="B363" s="1541"/>
      <c r="C363"/>
      <c r="D363" s="6799"/>
      <c r="E363" s="6799"/>
      <c r="F363" s="6800" t="inlineStr">
        <is>
          <t>5.3</t>
        </is>
      </c>
      <c r="G363" s="6801"/>
      <c r="H363" s="6802">
        <f>BV363</f>
        <v/>
      </c>
      <c r="I363" s="6802">
        <f>BW363</f>
        <v/>
      </c>
      <c r="J363" s="6803" t="inlineStr">
        <is>
          <t>LTE</t>
        </is>
      </c>
      <c r="K363" s="6803" t="inlineStr">
        <is>
          <t>FDD1</t>
        </is>
      </c>
      <c r="L363" s="6804"/>
      <c r="M363" s="6802">
        <v>10</v>
      </c>
      <c r="N363" s="6805" t="inlineStr">
        <is>
          <t>QPSK</t>
        </is>
      </c>
      <c r="O363" s="6806"/>
      <c r="P363" s="6597"/>
      <c r="Q363" s="6806">
        <v>1</v>
      </c>
      <c r="R363" s="6806">
        <v>0</v>
      </c>
      <c r="S363" s="6802"/>
      <c r="T363" s="130">
        <v>18300</v>
      </c>
      <c r="U363" s="6593">
        <v>1950</v>
      </c>
      <c r="V363" s="6805"/>
      <c r="W363" s="6807"/>
      <c r="X363" s="6805"/>
      <c r="Y363" s="6805"/>
      <c r="Z363" s="6805"/>
      <c r="AA363" s="6804"/>
      <c r="AB363" s="6804"/>
      <c r="AC363" s="6808">
        <f>IF(OR(BX363="Close to Ear",BX363="Close to Head"),"Head",IF(BX363="Extremity","Extremity","Body"))</f>
        <v/>
      </c>
      <c r="AD363" s="6809">
        <f>CA363</f>
        <v/>
      </c>
      <c r="AE363" s="6803">
        <f>CB363</f>
        <v/>
      </c>
      <c r="AF363" s="6804"/>
      <c r="AG363" s="6810">
        <f>IF(OR(AZ363="",BA363=""),"N/A",IF(DC363="Pass","P","F"))</f>
        <v/>
      </c>
      <c r="AH363" s="6811"/>
      <c r="AI363" s="6811"/>
      <c r="AJ363" s="6811"/>
      <c r="AK363" s="6805"/>
      <c r="AL363" s="6804"/>
      <c r="AM363" s="6805"/>
      <c r="AN363" s="6805"/>
      <c r="AO363" s="6812"/>
      <c r="AP363" s="6812"/>
      <c r="AQ363" s="6812"/>
      <c r="AR363" s="6812"/>
      <c r="AS363" s="6812"/>
      <c r="AT363" s="6813">
        <f>IF(AC363="Extremity",IF(CG363="","",CG363),"")</f>
        <v/>
      </c>
      <c r="AU363" s="6813">
        <f>IF(AC363="Extremity",IF(CH363="","",CH363),"")</f>
        <v/>
      </c>
      <c r="AV363" s="6814">
        <f>IF(AC363="Extremity","",IF(CE363="","",CE363))</f>
        <v/>
      </c>
      <c r="AW363" s="6814">
        <f>IF(AD363="Extremity","",IF(CF363="","",CF363))</f>
        <v/>
      </c>
      <c r="AX363" s="6807">
        <f>DL363</f>
        <v/>
      </c>
      <c r="AY363" s="6807">
        <f>DQ363</f>
        <v/>
      </c>
      <c r="AZ363" s="6815">
        <f>IF(AC363="Extremity",IF(DA363="","",DA363),"")</f>
        <v/>
      </c>
      <c r="BA363" s="6816">
        <f>IF(AC363="Extremity","",IF(CT363="","",CT363))</f>
        <v/>
      </c>
      <c r="BB363" s="6807">
        <f>IF(AC363="Extremity",IF(DB363="","",DB363),"")</f>
        <v/>
      </c>
      <c r="BC363" s="6814">
        <f>IF(AC363="Extremity","",IF(CZ363="","",CZ363))</f>
        <v/>
      </c>
      <c r="BD363" s="6807">
        <f>DD363</f>
        <v/>
      </c>
      <c r="BE363" s="6817">
        <f>DE363</f>
        <v/>
      </c>
      <c r="BF363" s="6818">
        <f>DF363*60</f>
        <v/>
      </c>
      <c r="BG363" s="6819">
        <f>BE363</f>
        <v/>
      </c>
      <c r="BH363" s="6818">
        <f>DG363*60</f>
        <v/>
      </c>
      <c r="BI363" s="6818">
        <f>DH363</f>
        <v/>
      </c>
      <c r="BJ363" s="6820"/>
      <c r="BK363" s="6821">
        <f>Overview!$E$7</f>
        <v/>
      </c>
      <c r="BL363" s="6820"/>
      <c r="BM363" s="6818">
        <f>DI363</f>
        <v/>
      </c>
      <c r="BN363" s="6821">
        <f>Overview!$P$153</f>
        <v/>
      </c>
      <c r="BO363" s="6820"/>
      <c r="BP363" s="6820"/>
      <c r="BQ363" s="6804"/>
      <c r="BR363" s="6822"/>
      <c r="BS363" s="1541"/>
      <c r="BT363" s="1864" t="inlineStr">
        <is>
          <t>LTE</t>
        </is>
      </c>
      <c r="BU363" s="1828" t="inlineStr">
        <is>
          <t>FDD1</t>
        </is>
      </c>
      <c r="BV363" s="906">
        <f>Overview!$H$30</f>
        <v/>
      </c>
      <c r="BW363" s="1865"/>
      <c r="BX363" s="1828" t="inlineStr">
        <is>
          <t>Body</t>
        </is>
      </c>
      <c r="BY363" s="882"/>
      <c r="BZ363" s="1828">
        <f>IF(COUNT('Conducted LTE'!$AH$3:$AH$170)=0,10,INDEX('Conducted LTE'!$M$3:$M$170,MATCH(MAX('Conducted LTE'!$AH$3:$AH$170),'Conducted LTE'!$AH$3:$AH$170,0)))</f>
        <v>10</v>
      </c>
      <c r="CA363" s="882" t="inlineStr">
        <is>
          <t>Accesorio 2: Bottom Edge</t>
        </is>
      </c>
      <c r="CB363" s="200">
        <v>0</v>
      </c>
      <c r="CC363" s="882">
        <f>IF(COUNT('Conducted LTE'!$AH$3:$AH$170)=0,18300,INDEX('Conducted LTE'!$T$3:$T$170,MATCH(MAX('Conducted LTE'!$AH$3:$AH$170),'Conducted LTE'!$AH$3:$AH$170,0)))</f>
        <v>18300</v>
      </c>
      <c r="CD363" s="882">
        <f>IF(COUNT('Conducted LTE'!$AH$3:$AH$170)=0,1950,INDEX('Conducted LTE'!$U$3:$U$170,MATCH(MAX('Conducted LTE'!$AH$3:$AH$170),'Conducted LTE'!$AH$3:$AH$170,0)))</f>
        <v>1950</v>
      </c>
      <c r="CE363" s="7238"/>
      <c r="CF363" s="7238"/>
      <c r="CG363" s="6909"/>
      <c r="CH363" s="6909"/>
      <c r="CI363" s="225">
        <f>BY363</f>
        <v/>
      </c>
      <c r="CJ363" s="237">
        <f>BZ363</f>
        <v/>
      </c>
      <c r="CK363" s="223">
        <f>CA363</f>
        <v/>
      </c>
      <c r="CL363" s="6665">
        <f>CC363</f>
        <v/>
      </c>
      <c r="CM363" s="6665">
        <f>CD363</f>
        <v/>
      </c>
      <c r="CN363" s="2052"/>
      <c r="CO363" s="1579"/>
      <c r="CP363" s="7214">
        <f>IF(CF363=""," ",IF(ABS(CE363-CF363)&lt;=0.1,"Valid","Not valid"))</f>
        <v/>
      </c>
      <c r="CQ363" s="1674">
        <f> IF(CE363="","",IF(AND(CE363&lt;&gt;"",CF363=""),IF(CE363&gt;=0.8,"Medir+Sig Max","No"),IF(CF363&lt;&gt;"",IF(CF363&gt;=0.8,"Medir+Sig Max","No"),"")))</f>
        <v/>
      </c>
      <c r="CR363" s="6929"/>
      <c r="CS363" s="7220"/>
      <c r="CT363" s="220">
        <f>IF(CO363="",IF(AND(CE363="",CF363=""),"",IF(CF363="",IF(DQ363&gt;1,ROUND(DQ363*CE363,3),CE363),IF(DQ363&gt;1,ROUND(DQ363*CF363,3),CF363))),IF(AND(CE363="",CF363=""),"",IF(CF363="",IF(DQ363&gt;1,ROUND(DQ363*CE363*(1/(CO363)),3),CE363*(1/(CO363))),IF(DQ363&gt;1,ROUND(DQ363*CF363*(1/(CO363)),3),CF363*(1/(CO363))))))</f>
        <v/>
      </c>
      <c r="CU363" s="224">
        <f>BY363</f>
        <v/>
      </c>
      <c r="CV363" s="237">
        <f>BZ363</f>
        <v/>
      </c>
      <c r="CW363" s="237">
        <f>CA363</f>
        <v/>
      </c>
      <c r="CX363" s="224">
        <f>CC363</f>
        <v/>
      </c>
      <c r="CY363" s="237">
        <f>CD363</f>
        <v/>
      </c>
      <c r="CZ363" s="7474">
        <f>IF(COUNTIF(Overview!K12:K14,TRUE)&gt;0,1.6,IF(COUNTIF(Overview!L12:L14,TRUE)&gt;0,8,0))</f>
        <v/>
      </c>
      <c r="DA363" s="1807"/>
      <c r="DB363" s="7484"/>
      <c r="DC363" s="844">
        <f>IF(CT363="","",IF(CT363&gt;CZ363,"Fail","Pass"))</f>
        <v/>
      </c>
      <c r="DD363" s="6666"/>
      <c r="DE363" s="1565">
        <f>MyTimestamp(DC363)</f>
        <v/>
      </c>
      <c r="DF363" s="1531">
        <f>IF(COUNT(CE363:CH363)=1,15,IF(COUNT(CE363:CH363)=0,0,30))</f>
        <v/>
      </c>
      <c r="DG363" s="1532">
        <f>IF(DF363=0,0,2)</f>
        <v/>
      </c>
      <c r="DH363" s="6825"/>
      <c r="DI363" s="6825"/>
      <c r="DJ363" s="1863"/>
      <c r="DK363" s="6667"/>
      <c r="DL363" s="1574">
        <f>10^(CN363/20)*100-100</f>
        <v/>
      </c>
      <c r="DM363" s="777"/>
      <c r="DN363" s="970"/>
      <c r="DO363" s="777">
        <f>IF(DM363="","",10^(DM363/10))</f>
        <v/>
      </c>
      <c r="DP363" s="777">
        <f>IF(ISNUMBER(DN363)=FALSE,"",10^(DN363/10))</f>
        <v/>
      </c>
      <c r="DQ363" s="1578">
        <f>IF(AND(ISNUMBER(DO363),ISNUMBER(DP363)),IF(DO363/DP363&gt;1,ROUND((DO363)/DP363,3),1),1)</f>
        <v/>
      </c>
      <c r="DR363" s="1541"/>
      <c r="DS363" s="1541"/>
      <c r="DT363" s="1541"/>
      <c r="DU363" s="1541"/>
      <c r="DV363" s="1541"/>
      <c r="DW363" s="1541"/>
      <c r="DX363" s="1541"/>
      <c r="DY363" s="1541"/>
      <c r="DZ363" s="1541"/>
      <c r="EA363" s="1541"/>
      <c r="EB363" s="1541"/>
      <c r="EC363" s="1541"/>
      <c r="ED363" s="1541"/>
      <c r="EE363" s="1541"/>
      <c r="EF363" s="1541"/>
      <c r="EG363" s="1541"/>
      <c r="EH363" s="1541"/>
      <c r="EI363" s="1541"/>
      <c r="EJ363" s="1541"/>
      <c r="EK363" s="1541"/>
      <c r="EL363" s="1541"/>
      <c r="EM363" s="1541"/>
      <c r="EN363" s="1541"/>
      <c r="EO363" s="1541"/>
      <c r="EP363" s="1541"/>
      <c r="EQ363" s="1541"/>
      <c r="ER363" s="1541"/>
      <c r="ES363" s="1541"/>
      <c r="ET363" s="1541"/>
      <c r="EU363" s="1541"/>
      <c r="EV363" s="1541"/>
    </row>
    <row r="364" ht="12.75" x14ac:dyDescent="0.2">
      <c r="A364" s="1541"/>
      <c r="B364" s="1541"/>
      <c r="C364"/>
      <c r="D364" s="6799"/>
      <c r="E364" s="6799"/>
      <c r="F364" s="6800" t="inlineStr">
        <is>
          <t>5.3</t>
        </is>
      </c>
      <c r="G364" s="6801"/>
      <c r="H364" s="6802">
        <f>BV364</f>
        <v/>
      </c>
      <c r="I364" s="6802">
        <f>BW364</f>
        <v/>
      </c>
      <c r="J364" s="6803" t="inlineStr">
        <is>
          <t>LTE</t>
        </is>
      </c>
      <c r="K364" s="6803" t="inlineStr">
        <is>
          <t>FDD1</t>
        </is>
      </c>
      <c r="L364" s="6804"/>
      <c r="M364" s="6802">
        <v>10</v>
      </c>
      <c r="N364" s="6805" t="inlineStr">
        <is>
          <t>QPSK</t>
        </is>
      </c>
      <c r="O364" s="6806"/>
      <c r="P364" s="6597"/>
      <c r="Q364" s="6806">
        <v>1</v>
      </c>
      <c r="R364" s="6806">
        <v>0</v>
      </c>
      <c r="S364" s="6802"/>
      <c r="T364" s="130">
        <v>18300</v>
      </c>
      <c r="U364" s="6593">
        <v>1950</v>
      </c>
      <c r="V364" s="6805"/>
      <c r="W364" s="6807"/>
      <c r="X364" s="6805"/>
      <c r="Y364" s="6805"/>
      <c r="Z364" s="6805"/>
      <c r="AA364" s="6804"/>
      <c r="AB364" s="6804"/>
      <c r="AC364" s="6808">
        <f>IF(OR(BX364="Close to Ear",BX364="Close to Head"),"Head",IF(BX364="Extremity","Extremity","Body"))</f>
        <v/>
      </c>
      <c r="AD364" s="6809">
        <f>CA364</f>
        <v/>
      </c>
      <c r="AE364" s="6803">
        <f>CB364</f>
        <v/>
      </c>
      <c r="AF364" s="6804"/>
      <c r="AG364" s="6810">
        <f>IF(OR(AZ364="",BA364=""),"N/A",IF(DC364="Pass","P","F"))</f>
        <v/>
      </c>
      <c r="AH364" s="6811"/>
      <c r="AI364" s="6811"/>
      <c r="AJ364" s="6811"/>
      <c r="AK364" s="6805"/>
      <c r="AL364" s="6804"/>
      <c r="AM364" s="6805"/>
      <c r="AN364" s="6805"/>
      <c r="AO364" s="6812"/>
      <c r="AP364" s="6812"/>
      <c r="AQ364" s="6812"/>
      <c r="AR364" s="6812"/>
      <c r="AS364" s="6812"/>
      <c r="AT364" s="6813">
        <f>IF(AC364="Extremity",IF(CG364="","",CG364),"")</f>
        <v/>
      </c>
      <c r="AU364" s="6813">
        <f>IF(AC364="Extremity",IF(CH364="","",CH364),"")</f>
        <v/>
      </c>
      <c r="AV364" s="6814">
        <f>IF(AC364="Extremity","",IF(CE364="","",CE364))</f>
        <v/>
      </c>
      <c r="AW364" s="6814">
        <f>IF(AD364="Extremity","",IF(CF364="","",CF364))</f>
        <v/>
      </c>
      <c r="AX364" s="6807">
        <f>DL364</f>
        <v/>
      </c>
      <c r="AY364" s="6807">
        <f>DQ364</f>
        <v/>
      </c>
      <c r="AZ364" s="6815">
        <f>IF(AC364="Extremity",IF(DA364="","",DA364),"")</f>
        <v/>
      </c>
      <c r="BA364" s="6816">
        <f>IF(AC364="Extremity","",IF(CT364="","",CT364))</f>
        <v/>
      </c>
      <c r="BB364" s="6807">
        <f>IF(AC364="Extremity",IF(DB364="","",DB364),"")</f>
        <v/>
      </c>
      <c r="BC364" s="6814">
        <f>IF(AC364="Extremity","",IF(CZ364="","",CZ364))</f>
        <v/>
      </c>
      <c r="BD364" s="6807">
        <f>DD364</f>
        <v/>
      </c>
      <c r="BE364" s="6817">
        <f>DE364</f>
        <v/>
      </c>
      <c r="BF364" s="6818">
        <f>DF364*60</f>
        <v/>
      </c>
      <c r="BG364" s="6819">
        <f>BE364</f>
        <v/>
      </c>
      <c r="BH364" s="6818">
        <f>DG364*60</f>
        <v/>
      </c>
      <c r="BI364" s="6818">
        <f>DH364</f>
        <v/>
      </c>
      <c r="BJ364" s="6820"/>
      <c r="BK364" s="6821">
        <f>Overview!$E$7</f>
        <v/>
      </c>
      <c r="BL364" s="6820"/>
      <c r="BM364" s="6818">
        <f>DI364</f>
        <v/>
      </c>
      <c r="BN364" s="6821">
        <f>Overview!$P$153</f>
        <v/>
      </c>
      <c r="BO364" s="6820"/>
      <c r="BP364" s="6820"/>
      <c r="BQ364" s="6804"/>
      <c r="BR364" s="6822"/>
      <c r="BS364" s="1541"/>
      <c r="BT364" s="1864" t="inlineStr">
        <is>
          <t>LTE</t>
        </is>
      </c>
      <c r="BU364" s="1828" t="inlineStr">
        <is>
          <t>FDD1</t>
        </is>
      </c>
      <c r="BV364" s="906">
        <f>Overview!$H$30</f>
        <v/>
      </c>
      <c r="BW364" s="1865"/>
      <c r="BX364" s="1828" t="inlineStr">
        <is>
          <t>Body</t>
        </is>
      </c>
      <c r="BY364" s="882"/>
      <c r="BZ364" s="1828">
        <f>IF(COUNT('Conducted LTE'!$AH$3:$AH$170)=0,10,INDEX('Conducted LTE'!$M$3:$M$170,MATCH(MAX('Conducted LTE'!$AH$3:$AH$170),'Conducted LTE'!$AH$3:$AH$170,0)))</f>
        <v>10</v>
      </c>
      <c r="CA364" s="882" t="inlineStr">
        <is>
          <t>Accesorio 3: Back Face</t>
        </is>
      </c>
      <c r="CB364" s="200">
        <v>0</v>
      </c>
      <c r="CC364" s="882">
        <f>IF(COUNT('Conducted LTE'!$AH$3:$AH$170)=0,18300,INDEX('Conducted LTE'!$T$3:$T$170,MATCH(MAX('Conducted LTE'!$AH$3:$AH$170),'Conducted LTE'!$AH$3:$AH$170,0)))</f>
        <v>18300</v>
      </c>
      <c r="CD364" s="882">
        <f>IF(COUNT('Conducted LTE'!$AH$3:$AH$170)=0,1950,INDEX('Conducted LTE'!$U$3:$U$170,MATCH(MAX('Conducted LTE'!$AH$3:$AH$170),'Conducted LTE'!$AH$3:$AH$170,0)))</f>
        <v>1950</v>
      </c>
      <c r="CE364" s="7238"/>
      <c r="CF364" s="7238"/>
      <c r="CG364" s="6909"/>
      <c r="CH364" s="6909"/>
      <c r="CI364" s="225">
        <f>BY364</f>
        <v/>
      </c>
      <c r="CJ364" s="237">
        <f>BZ364</f>
        <v/>
      </c>
      <c r="CK364" s="223">
        <f>CA364</f>
        <v/>
      </c>
      <c r="CL364" s="6665">
        <f>CC364</f>
        <v/>
      </c>
      <c r="CM364" s="6665">
        <f>CD364</f>
        <v/>
      </c>
      <c r="CN364" s="2052"/>
      <c r="CO364" s="1579"/>
      <c r="CP364" s="7214">
        <f>IF(CF364=""," ",IF(ABS(CE364-CF364)&lt;=0.1,"Valid","Not valid"))</f>
        <v/>
      </c>
      <c r="CQ364" s="1674">
        <f> IF(CE364="","",IF(AND(CE364&lt;&gt;"",CF364=""),IF(CE364&gt;=0.8,"Medir+Sig Max","No"),IF(CF364&lt;&gt;"",IF(CF364&gt;=0.8,"Medir+Sig Max","No"),"")))</f>
        <v/>
      </c>
      <c r="CR364" s="6929"/>
      <c r="CS364" s="7220"/>
      <c r="CT364" s="220">
        <f>IF(CO364="",IF(AND(CE364="",CF364=""),"",IF(CF364="",IF(DQ364&gt;1,ROUND(DQ364*CE364,3),CE364),IF(DQ364&gt;1,ROUND(DQ364*CF364,3),CF364))),IF(AND(CE364="",CF364=""),"",IF(CF364="",IF(DQ364&gt;1,ROUND(DQ364*CE364*(1/(CO364)),3),CE364*(1/(CO364))),IF(DQ364&gt;1,ROUND(DQ364*CF364*(1/(CO364)),3),CF364*(1/(CO364))))))</f>
        <v/>
      </c>
      <c r="CU364" s="224">
        <f>BY364</f>
        <v/>
      </c>
      <c r="CV364" s="237">
        <f>BZ364</f>
        <v/>
      </c>
      <c r="CW364" s="237">
        <f>CA364</f>
        <v/>
      </c>
      <c r="CX364" s="224">
        <f>CC364</f>
        <v/>
      </c>
      <c r="CY364" s="237">
        <f>CD364</f>
        <v/>
      </c>
      <c r="CZ364" s="7474">
        <f>IF(COUNTIF(Overview!K12:K14,TRUE)&gt;0,1.6,IF(COUNTIF(Overview!L12:L14,TRUE)&gt;0,8,0))</f>
        <v/>
      </c>
      <c r="DA364" s="1807"/>
      <c r="DB364" s="7484"/>
      <c r="DC364" s="844">
        <f>IF(CT364="","",IF(CT364&gt;CZ364,"Fail","Pass"))</f>
        <v/>
      </c>
      <c r="DD364" s="6666"/>
      <c r="DE364" s="1565">
        <f>MyTimestamp(DC364)</f>
        <v/>
      </c>
      <c r="DF364" s="1531">
        <f>IF(COUNT(CE364:CH364)=1,15,IF(COUNT(CE364:CH364)=0,0,30))</f>
        <v/>
      </c>
      <c r="DG364" s="1532">
        <f>IF(DF364=0,0,2)</f>
        <v/>
      </c>
      <c r="DH364" s="6825"/>
      <c r="DI364" s="6825"/>
      <c r="DJ364" s="1863"/>
      <c r="DK364" s="6667"/>
      <c r="DL364" s="1574">
        <f>10^(CN364/20)*100-100</f>
        <v/>
      </c>
      <c r="DM364" s="777"/>
      <c r="DN364" s="970"/>
      <c r="DO364" s="777">
        <f>IF(DM364="","",10^(DM364/10))</f>
        <v/>
      </c>
      <c r="DP364" s="777">
        <f>IF(ISNUMBER(DN364)=FALSE,"",10^(DN364/10))</f>
        <v/>
      </c>
      <c r="DQ364" s="1578">
        <f>IF(AND(ISNUMBER(DO364),ISNUMBER(DP364)),IF(DO364/DP364&gt;1,ROUND((DO364)/DP364,3),1),1)</f>
        <v/>
      </c>
      <c r="DR364" s="1541"/>
      <c r="DS364" s="1541"/>
      <c r="DT364" s="1541"/>
      <c r="DU364" s="1541"/>
      <c r="DV364" s="1541"/>
      <c r="DW364" s="1541"/>
      <c r="DX364" s="1541"/>
      <c r="DY364" s="1541"/>
      <c r="DZ364" s="1541"/>
      <c r="EA364" s="1541"/>
      <c r="EB364" s="1541"/>
      <c r="EC364" s="1541"/>
      <c r="ED364" s="1541"/>
      <c r="EE364" s="1541"/>
      <c r="EF364" s="1541"/>
      <c r="EG364" s="1541"/>
      <c r="EH364" s="1541"/>
      <c r="EI364" s="1541"/>
      <c r="EJ364" s="1541"/>
      <c r="EK364" s="1541"/>
      <c r="EL364" s="1541"/>
      <c r="EM364" s="1541"/>
      <c r="EN364" s="1541"/>
      <c r="EO364" s="1541"/>
      <c r="EP364" s="1541"/>
      <c r="EQ364" s="1541"/>
      <c r="ER364" s="1541"/>
      <c r="ES364" s="1541"/>
      <c r="ET364" s="1541"/>
      <c r="EU364" s="1541"/>
      <c r="EV364" s="1541"/>
    </row>
    <row r="365" ht="12.75" x14ac:dyDescent="0.2">
      <c r="A365" s="1541"/>
      <c r="B365" s="1541"/>
      <c r="C365"/>
      <c r="D365" s="6799"/>
      <c r="E365" s="6799"/>
      <c r="F365" s="6800" t="inlineStr">
        <is>
          <t>5.3</t>
        </is>
      </c>
      <c r="G365" s="6801"/>
      <c r="H365" s="6802">
        <f>BV365</f>
        <v/>
      </c>
      <c r="I365" s="6802">
        <f>BW365</f>
        <v/>
      </c>
      <c r="J365" s="6803" t="inlineStr">
        <is>
          <t>LTE</t>
        </is>
      </c>
      <c r="K365" s="6803" t="inlineStr">
        <is>
          <t>FDD1</t>
        </is>
      </c>
      <c r="L365" s="6804"/>
      <c r="M365" s="6802">
        <v>10</v>
      </c>
      <c r="N365" s="6805" t="inlineStr">
        <is>
          <t>QPSK</t>
        </is>
      </c>
      <c r="O365" s="6806"/>
      <c r="P365" s="6597"/>
      <c r="Q365" s="6806">
        <v>1</v>
      </c>
      <c r="R365" s="6806">
        <v>0</v>
      </c>
      <c r="S365" s="6802"/>
      <c r="T365" s="130">
        <v>18300</v>
      </c>
      <c r="U365" s="6593">
        <v>1950</v>
      </c>
      <c r="V365" s="6805"/>
      <c r="W365" s="6807"/>
      <c r="X365" s="6805"/>
      <c r="Y365" s="6805"/>
      <c r="Z365" s="6805"/>
      <c r="AA365" s="6804"/>
      <c r="AB365" s="6804"/>
      <c r="AC365" s="6808">
        <f>IF(OR(BX365="Close to Ear",BX365="Close to Head"),"Head",IF(BX365="Extremity","Extremity","Body"))</f>
        <v/>
      </c>
      <c r="AD365" s="6809">
        <f>CA365</f>
        <v/>
      </c>
      <c r="AE365" s="6803">
        <f>CB365</f>
        <v/>
      </c>
      <c r="AF365" s="6804"/>
      <c r="AG365" s="6810">
        <f>IF(OR(AZ365="",BA365=""),"N/A",IF(DC365="Pass","P","F"))</f>
        <v/>
      </c>
      <c r="AH365" s="6811"/>
      <c r="AI365" s="6811"/>
      <c r="AJ365" s="6811"/>
      <c r="AK365" s="6805"/>
      <c r="AL365" s="6804"/>
      <c r="AM365" s="6805"/>
      <c r="AN365" s="6805"/>
      <c r="AO365" s="6812"/>
      <c r="AP365" s="6812"/>
      <c r="AQ365" s="6812"/>
      <c r="AR365" s="6812"/>
      <c r="AS365" s="6812"/>
      <c r="AT365" s="6813">
        <f>IF(AC365="Extremity",IF(CG365="","",CG365),"")</f>
        <v/>
      </c>
      <c r="AU365" s="6813">
        <f>IF(AC365="Extremity",IF(CH365="","",CH365),"")</f>
        <v/>
      </c>
      <c r="AV365" s="6814">
        <f>IF(AC365="Extremity","",IF(CE365="","",CE365))</f>
        <v/>
      </c>
      <c r="AW365" s="6814">
        <f>IF(AD365="Extremity","",IF(CF365="","",CF365))</f>
        <v/>
      </c>
      <c r="AX365" s="6807">
        <f>DL365</f>
        <v/>
      </c>
      <c r="AY365" s="6807">
        <f>DQ365</f>
        <v/>
      </c>
      <c r="AZ365" s="6815">
        <f>IF(AC365="Extremity",IF(DA365="","",DA365),"")</f>
        <v/>
      </c>
      <c r="BA365" s="6816">
        <f>IF(AC365="Extremity","",IF(CT365="","",CT365))</f>
        <v/>
      </c>
      <c r="BB365" s="6807">
        <f>IF(AC365="Extremity",IF(DB365="","",DB365),"")</f>
        <v/>
      </c>
      <c r="BC365" s="6814">
        <f>IF(AC365="Extremity","",IF(CZ365="","",CZ365))</f>
        <v/>
      </c>
      <c r="BD365" s="6807">
        <f>DD365</f>
        <v/>
      </c>
      <c r="BE365" s="6817">
        <f>DE365</f>
        <v/>
      </c>
      <c r="BF365" s="6818">
        <f>DF365*60</f>
        <v/>
      </c>
      <c r="BG365" s="6819">
        <f>BE365</f>
        <v/>
      </c>
      <c r="BH365" s="6818">
        <f>DG365*60</f>
        <v/>
      </c>
      <c r="BI365" s="6818">
        <f>DH365</f>
        <v/>
      </c>
      <c r="BJ365" s="6820"/>
      <c r="BK365" s="6821">
        <f>Overview!$E$7</f>
        <v/>
      </c>
      <c r="BL365" s="6820"/>
      <c r="BM365" s="6818">
        <f>DI365</f>
        <v/>
      </c>
      <c r="BN365" s="6821">
        <f>Overview!$P$153</f>
        <v/>
      </c>
      <c r="BO365" s="6820"/>
      <c r="BP365" s="6820"/>
      <c r="BQ365" s="6804"/>
      <c r="BR365" s="6822"/>
      <c r="BS365" s="1541"/>
      <c r="BT365" s="1864" t="inlineStr">
        <is>
          <t>LTE</t>
        </is>
      </c>
      <c r="BU365" s="1828" t="inlineStr">
        <is>
          <t>FDD1</t>
        </is>
      </c>
      <c r="BV365" s="906">
        <f>Overview!$H$30</f>
        <v/>
      </c>
      <c r="BW365" s="1865"/>
      <c r="BX365" s="1828" t="inlineStr">
        <is>
          <t>Body</t>
        </is>
      </c>
      <c r="BY365" s="882"/>
      <c r="BZ365" s="1828">
        <f>IF(COUNT('Conducted LTE'!$AH$3:$AH$170)=0,10,INDEX('Conducted LTE'!$M$3:$M$170,MATCH(MAX('Conducted LTE'!$AH$3:$AH$170),'Conducted LTE'!$AH$3:$AH$170,0)))</f>
        <v>10</v>
      </c>
      <c r="CA365" s="882" t="inlineStr">
        <is>
          <t>Accesorio 4: Front Face</t>
        </is>
      </c>
      <c r="CB365" s="200">
        <v>0</v>
      </c>
      <c r="CC365" s="882">
        <f>IF(COUNT('Conducted LTE'!$AH$3:$AH$170)=0,18300,INDEX('Conducted LTE'!$T$3:$T$170,MATCH(MAX('Conducted LTE'!$AH$3:$AH$170),'Conducted LTE'!$AH$3:$AH$170,0)))</f>
        <v>18300</v>
      </c>
      <c r="CD365" s="882">
        <f>IF(COUNT('Conducted LTE'!$AH$3:$AH$170)=0,1950,INDEX('Conducted LTE'!$U$3:$U$170,MATCH(MAX('Conducted LTE'!$AH$3:$AH$170),'Conducted LTE'!$AH$3:$AH$170,0)))</f>
        <v>1950</v>
      </c>
      <c r="CE365" s="7238"/>
      <c r="CF365" s="7238"/>
      <c r="CG365" s="6909"/>
      <c r="CH365" s="6909"/>
      <c r="CI365" s="225">
        <f>BY365</f>
        <v/>
      </c>
      <c r="CJ365" s="237">
        <f>BZ365</f>
        <v/>
      </c>
      <c r="CK365" s="223">
        <f>CA365</f>
        <v/>
      </c>
      <c r="CL365" s="6665">
        <f>CC365</f>
        <v/>
      </c>
      <c r="CM365" s="6665">
        <f>CD365</f>
        <v/>
      </c>
      <c r="CN365" s="2052"/>
      <c r="CO365" s="1579"/>
      <c r="CP365" s="7214">
        <f>IF(CF365=""," ",IF(ABS(CE365-CF365)&lt;=0.1,"Valid","Not valid"))</f>
        <v/>
      </c>
      <c r="CQ365" s="1674">
        <f> IF(CE365="","",IF(AND(CE365&lt;&gt;"",CF365=""),IF(CE365&gt;=0.8,"Medir+Sig Max","No"),IF(CF365&lt;&gt;"",IF(CF365&gt;=0.8,"Medir+Sig Max","No"),"")))</f>
        <v/>
      </c>
      <c r="CR365" s="6929"/>
      <c r="CS365" s="7220"/>
      <c r="CT365" s="220">
        <f>IF(CO365="",IF(AND(CE365="",CF365=""),"",IF(CF365="",IF(DQ365&gt;1,ROUND(DQ365*CE365,3),CE365),IF(DQ365&gt;1,ROUND(DQ365*CF365,3),CF365))),IF(AND(CE365="",CF365=""),"",IF(CF365="",IF(DQ365&gt;1,ROUND(DQ365*CE365*(1/(CO365)),3),CE365*(1/(CO365))),IF(DQ365&gt;1,ROUND(DQ365*CF365*(1/(CO365)),3),CF365*(1/(CO365))))))</f>
        <v/>
      </c>
      <c r="CU365" s="224">
        <f>BY365</f>
        <v/>
      </c>
      <c r="CV365" s="237">
        <f>BZ365</f>
        <v/>
      </c>
      <c r="CW365" s="237">
        <f>CA365</f>
        <v/>
      </c>
      <c r="CX365" s="224">
        <f>CC365</f>
        <v/>
      </c>
      <c r="CY365" s="237">
        <f>CD365</f>
        <v/>
      </c>
      <c r="CZ365" s="7474">
        <f>IF(COUNTIF(Overview!K12:K14,TRUE)&gt;0,1.6,IF(COUNTIF(Overview!L12:L14,TRUE)&gt;0,8,0))</f>
        <v/>
      </c>
      <c r="DA365" s="1807"/>
      <c r="DB365" s="7484"/>
      <c r="DC365" s="844">
        <f>IF(CT365="","",IF(CT365&gt;CZ365,"Fail","Pass"))</f>
        <v/>
      </c>
      <c r="DD365" s="6666"/>
      <c r="DE365" s="1565">
        <f>MyTimestamp(DC365)</f>
        <v/>
      </c>
      <c r="DF365" s="1531">
        <f>IF(COUNT(CE365:CH365)=1,15,IF(COUNT(CE365:CH365)=0,0,30))</f>
        <v/>
      </c>
      <c r="DG365" s="1532">
        <f>IF(DF365=0,0,2)</f>
        <v/>
      </c>
      <c r="DH365" s="6825"/>
      <c r="DI365" s="6825"/>
      <c r="DJ365" s="1863"/>
      <c r="DK365" s="6667"/>
      <c r="DL365" s="1574">
        <f>10^(CN365/20)*100-100</f>
        <v/>
      </c>
      <c r="DM365" s="777"/>
      <c r="DN365" s="970"/>
      <c r="DO365" s="777">
        <f>IF(DM365="","",10^(DM365/10))</f>
        <v/>
      </c>
      <c r="DP365" s="777">
        <f>IF(ISNUMBER(DN365)=FALSE,"",10^(DN365/10))</f>
        <v/>
      </c>
      <c r="DQ365" s="1578">
        <f>IF(AND(ISNUMBER(DO365),ISNUMBER(DP365)),IF(DO365/DP365&gt;1,ROUND((DO365)/DP365,3),1),1)</f>
        <v/>
      </c>
      <c r="DR365" s="1541"/>
      <c r="DS365" s="1541"/>
      <c r="DT365" s="1541"/>
      <c r="DU365" s="1541"/>
      <c r="DV365" s="1541"/>
      <c r="DW365" s="1541"/>
      <c r="DX365" s="1541"/>
      <c r="DY365" s="1541"/>
      <c r="DZ365" s="1541"/>
      <c r="EA365" s="1541"/>
      <c r="EB365" s="1541"/>
      <c r="EC365" s="1541"/>
      <c r="ED365" s="1541"/>
      <c r="EE365" s="1541"/>
      <c r="EF365" s="1541"/>
      <c r="EG365" s="1541"/>
      <c r="EH365" s="1541"/>
      <c r="EI365" s="1541"/>
      <c r="EJ365" s="1541"/>
      <c r="EK365" s="1541"/>
      <c r="EL365" s="1541"/>
      <c r="EM365" s="1541"/>
      <c r="EN365" s="1541"/>
      <c r="EO365" s="1541"/>
      <c r="EP365" s="1541"/>
      <c r="EQ365" s="1541"/>
      <c r="ER365" s="1541"/>
      <c r="ES365" s="1541"/>
      <c r="ET365" s="1541"/>
      <c r="EU365" s="1541"/>
      <c r="EV365" s="1541"/>
    </row>
    <row r="366" ht="12.75" x14ac:dyDescent="0.2">
      <c r="A366" s="1541"/>
      <c r="B366" s="1541"/>
      <c r="C366"/>
      <c r="D366" s="6799"/>
      <c r="E366" s="6799"/>
      <c r="F366" s="6800" t="inlineStr">
        <is>
          <t>5.3</t>
        </is>
      </c>
      <c r="G366" s="6801"/>
      <c r="H366" s="6802">
        <f>BV366</f>
        <v/>
      </c>
      <c r="I366" s="6802">
        <f>BW366</f>
        <v/>
      </c>
      <c r="J366" s="6803" t="inlineStr">
        <is>
          <t>LTE</t>
        </is>
      </c>
      <c r="K366" s="6803" t="inlineStr">
        <is>
          <t>FDD1</t>
        </is>
      </c>
      <c r="L366" s="6804"/>
      <c r="M366" s="6802">
        <v>10</v>
      </c>
      <c r="N366" s="6805" t="inlineStr">
        <is>
          <t>QPSK</t>
        </is>
      </c>
      <c r="O366" s="6806"/>
      <c r="P366" s="6597"/>
      <c r="Q366" s="6806">
        <v>1</v>
      </c>
      <c r="R366" s="6806">
        <v>0</v>
      </c>
      <c r="S366" s="6802"/>
      <c r="T366" s="130">
        <v>18300</v>
      </c>
      <c r="U366" s="6593">
        <v>1950</v>
      </c>
      <c r="V366" s="6805"/>
      <c r="W366" s="6807"/>
      <c r="X366" s="6805"/>
      <c r="Y366" s="6805"/>
      <c r="Z366" s="6805"/>
      <c r="AA366" s="6804"/>
      <c r="AB366" s="6804"/>
      <c r="AC366" s="6808">
        <f>IF(OR(BX366="Close to Ear",BX366="Close to Head"),"Head",IF(BX366="Extremity","Extremity","Body"))</f>
        <v/>
      </c>
      <c r="AD366" s="6809">
        <f>CA366</f>
        <v/>
      </c>
      <c r="AE366" s="6803">
        <f>CB366</f>
        <v/>
      </c>
      <c r="AF366" s="6804"/>
      <c r="AG366" s="6810">
        <f>IF(OR(AZ366="",BA366=""),"N/A",IF(DC366="Pass","P","F"))</f>
        <v/>
      </c>
      <c r="AH366" s="6811"/>
      <c r="AI366" s="6811"/>
      <c r="AJ366" s="6811"/>
      <c r="AK366" s="6805"/>
      <c r="AL366" s="6804"/>
      <c r="AM366" s="6805"/>
      <c r="AN366" s="6805"/>
      <c r="AO366" s="6812"/>
      <c r="AP366" s="6812"/>
      <c r="AQ366" s="6812"/>
      <c r="AR366" s="6812"/>
      <c r="AS366" s="6812"/>
      <c r="AT366" s="6813">
        <f>IF(AC366="Extremity",IF(CG366="","",CG366),"")</f>
        <v/>
      </c>
      <c r="AU366" s="6813">
        <f>IF(AC366="Extremity",IF(CH366="","",CH366),"")</f>
        <v/>
      </c>
      <c r="AV366" s="6814">
        <f>IF(AC366="Extremity","",IF(CE366="","",CE366))</f>
        <v/>
      </c>
      <c r="AW366" s="6814">
        <f>IF(AD366="Extremity","",IF(CF366="","",CF366))</f>
        <v/>
      </c>
      <c r="AX366" s="6807">
        <f>DL366</f>
        <v/>
      </c>
      <c r="AY366" s="6807">
        <f>DQ366</f>
        <v/>
      </c>
      <c r="AZ366" s="6815">
        <f>IF(AC366="Extremity",IF(DA366="","",DA366),"")</f>
        <v/>
      </c>
      <c r="BA366" s="6816">
        <f>IF(AC366="Extremity","",IF(CT366="","",CT366))</f>
        <v/>
      </c>
      <c r="BB366" s="6807">
        <f>IF(AC366="Extremity",IF(DB366="","",DB366),"")</f>
        <v/>
      </c>
      <c r="BC366" s="6814">
        <f>IF(AC366="Extremity","",IF(CZ366="","",CZ366))</f>
        <v/>
      </c>
      <c r="BD366" s="6807">
        <f>DD366</f>
        <v/>
      </c>
      <c r="BE366" s="6817">
        <f>DE366</f>
        <v/>
      </c>
      <c r="BF366" s="6818">
        <f>DF366*60</f>
        <v/>
      </c>
      <c r="BG366" s="6819">
        <f>BE366</f>
        <v/>
      </c>
      <c r="BH366" s="6818">
        <f>DG366*60</f>
        <v/>
      </c>
      <c r="BI366" s="6818">
        <f>DH366</f>
        <v/>
      </c>
      <c r="BJ366" s="6820"/>
      <c r="BK366" s="6821">
        <f>Overview!$E$7</f>
        <v/>
      </c>
      <c r="BL366" s="6820"/>
      <c r="BM366" s="6818">
        <f>DI366</f>
        <v/>
      </c>
      <c r="BN366" s="6821">
        <f>Overview!$P$153</f>
        <v/>
      </c>
      <c r="BO366" s="6820"/>
      <c r="BP366" s="6820"/>
      <c r="BQ366" s="6804"/>
      <c r="BR366" s="6822"/>
      <c r="BS366" s="1541"/>
      <c r="BT366" s="1864" t="inlineStr">
        <is>
          <t>LTE</t>
        </is>
      </c>
      <c r="BU366" s="1828" t="inlineStr">
        <is>
          <t>FDD1</t>
        </is>
      </c>
      <c r="BV366" s="906">
        <f>Overview!$H$30</f>
        <v/>
      </c>
      <c r="BW366" s="1865"/>
      <c r="BX366" s="1828" t="inlineStr">
        <is>
          <t>Body</t>
        </is>
      </c>
      <c r="BY366" s="882"/>
      <c r="BZ366" s="1828">
        <f>IF(COUNT('Conducted LTE'!$AH$3:$AH$170)=0,10,INDEX('Conducted LTE'!$M$3:$M$170,MATCH(MAX('Conducted LTE'!$AH$3:$AH$170),'Conducted LTE'!$AH$3:$AH$170,0)))</f>
        <v>10</v>
      </c>
      <c r="CA366" s="882" t="inlineStr">
        <is>
          <t>Accesorio 5: Back Face</t>
        </is>
      </c>
      <c r="CB366" s="200">
        <v>0</v>
      </c>
      <c r="CC366" s="882">
        <f>IF(COUNT('Conducted LTE'!$AH$3:$AH$170)=0,18300,INDEX('Conducted LTE'!$T$3:$T$170,MATCH(MAX('Conducted LTE'!$AH$3:$AH$170),'Conducted LTE'!$AH$3:$AH$170,0)))</f>
        <v>18300</v>
      </c>
      <c r="CD366" s="882">
        <f>IF(COUNT('Conducted LTE'!$AH$3:$AH$170)=0,1950,INDEX('Conducted LTE'!$U$3:$U$170,MATCH(MAX('Conducted LTE'!$AH$3:$AH$170),'Conducted LTE'!$AH$3:$AH$170,0)))</f>
        <v>1950</v>
      </c>
      <c r="CE366" s="7238"/>
      <c r="CF366" s="7238"/>
      <c r="CG366" s="6909"/>
      <c r="CH366" s="6909"/>
      <c r="CI366" s="225">
        <f>BY366</f>
        <v/>
      </c>
      <c r="CJ366" s="237">
        <f>BZ366</f>
        <v/>
      </c>
      <c r="CK366" s="223">
        <f>CA366</f>
        <v/>
      </c>
      <c r="CL366" s="6665">
        <f>CC366</f>
        <v/>
      </c>
      <c r="CM366" s="6665">
        <f>CD366</f>
        <v/>
      </c>
      <c r="CN366" s="2052"/>
      <c r="CO366" s="1579"/>
      <c r="CP366" s="7214">
        <f>IF(CF366=""," ",IF(ABS(CE366-CF366)&lt;=0.1,"Valid","Not valid"))</f>
        <v/>
      </c>
      <c r="CQ366" s="1674">
        <f> IF(CE366="","",IF(AND(CE366&lt;&gt;"",CF366=""),IF(CE366&gt;=0.8,"Medir+Sig Max","No"),IF(CF366&lt;&gt;"",IF(CF366&gt;=0.8,"Medir+Sig Max","No"),"")))</f>
        <v/>
      </c>
      <c r="CR366" s="6929"/>
      <c r="CS366" s="7220"/>
      <c r="CT366" s="220">
        <f>IF(CO366="",IF(AND(CE366="",CF366=""),"",IF(CF366="",IF(DQ366&gt;1,ROUND(DQ366*CE366,3),CE366),IF(DQ366&gt;1,ROUND(DQ366*CF366,3),CF366))),IF(AND(CE366="",CF366=""),"",IF(CF366="",IF(DQ366&gt;1,ROUND(DQ366*CE366*(1/(CO366)),3),CE366*(1/(CO366))),IF(DQ366&gt;1,ROUND(DQ366*CF366*(1/(CO366)),3),CF366*(1/(CO366))))))</f>
        <v/>
      </c>
      <c r="CU366" s="224">
        <f>BY366</f>
        <v/>
      </c>
      <c r="CV366" s="237">
        <f>BZ366</f>
        <v/>
      </c>
      <c r="CW366" s="237">
        <f>CA366</f>
        <v/>
      </c>
      <c r="CX366" s="224">
        <f>CC366</f>
        <v/>
      </c>
      <c r="CY366" s="237">
        <f>CD366</f>
        <v/>
      </c>
      <c r="CZ366" s="7474">
        <f>IF(COUNTIF(Overview!K12:K14,TRUE)&gt;0,1.6,IF(COUNTIF(Overview!L12:L14,TRUE)&gt;0,8,0))</f>
        <v/>
      </c>
      <c r="DA366" s="1807"/>
      <c r="DB366" s="7484"/>
      <c r="DC366" s="844">
        <f>IF(CT366="","",IF(CT366&gt;CZ366,"Fail","Pass"))</f>
        <v/>
      </c>
      <c r="DD366" s="6666"/>
      <c r="DE366" s="1565">
        <f>MyTimestamp(DC366)</f>
        <v/>
      </c>
      <c r="DF366" s="1531">
        <f>IF(COUNT(CE366:CH366)=1,15,IF(COUNT(CE366:CH366)=0,0,30))</f>
        <v/>
      </c>
      <c r="DG366" s="1532">
        <f>IF(DF366=0,0,2)</f>
        <v/>
      </c>
      <c r="DH366" s="6825"/>
      <c r="DI366" s="6825"/>
      <c r="DJ366" s="1863"/>
      <c r="DK366" s="6667"/>
      <c r="DL366" s="1574">
        <f>10^(CN366/20)*100-100</f>
        <v/>
      </c>
      <c r="DM366" s="777"/>
      <c r="DN366" s="970"/>
      <c r="DO366" s="777">
        <f>IF(DM366="","",10^(DM366/10))</f>
        <v/>
      </c>
      <c r="DP366" s="777">
        <f>IF(ISNUMBER(DN366)=FALSE,"",10^(DN366/10))</f>
        <v/>
      </c>
      <c r="DQ366" s="1578">
        <f>IF(AND(ISNUMBER(DO366),ISNUMBER(DP366)),IF(DO366/DP366&gt;1,ROUND((DO366)/DP366,3),1),1)</f>
        <v/>
      </c>
      <c r="DR366" s="1541"/>
      <c r="DS366" s="1541"/>
      <c r="DT366" s="1541"/>
      <c r="DU366" s="1541"/>
      <c r="DV366" s="1541"/>
      <c r="DW366" s="1541"/>
      <c r="DX366" s="1541"/>
      <c r="DY366" s="1541"/>
      <c r="DZ366" s="1541"/>
      <c r="EA366" s="1541"/>
      <c r="EB366" s="1541"/>
      <c r="EC366" s="1541"/>
      <c r="ED366" s="1541"/>
      <c r="EE366" s="1541"/>
      <c r="EF366" s="1541"/>
      <c r="EG366" s="1541"/>
      <c r="EH366" s="1541"/>
      <c r="EI366" s="1541"/>
      <c r="EJ366" s="1541"/>
      <c r="EK366" s="1541"/>
      <c r="EL366" s="1541"/>
      <c r="EM366" s="1541"/>
      <c r="EN366" s="1541"/>
      <c r="EO366" s="1541"/>
      <c r="EP366" s="1541"/>
      <c r="EQ366" s="1541"/>
      <c r="ER366" s="1541"/>
      <c r="ES366" s="1541"/>
      <c r="ET366" s="1541"/>
      <c r="EU366" s="1541"/>
      <c r="EV366" s="1541"/>
    </row>
    <row r="367" ht="12.75" x14ac:dyDescent="0.2">
      <c r="A367" s="1541"/>
      <c r="B367" s="1541"/>
      <c r="C367"/>
      <c r="D367" s="6799"/>
      <c r="E367" s="6799"/>
      <c r="F367" s="6800" t="inlineStr">
        <is>
          <t>5.3</t>
        </is>
      </c>
      <c r="G367" s="6801"/>
      <c r="H367" s="6802">
        <f>BV367</f>
        <v/>
      </c>
      <c r="I367" s="6802">
        <f>BW367</f>
        <v/>
      </c>
      <c r="J367" s="6803" t="inlineStr">
        <is>
          <t>LTE</t>
        </is>
      </c>
      <c r="K367" s="6803" t="inlineStr">
        <is>
          <t>FDD1</t>
        </is>
      </c>
      <c r="L367" s="6804"/>
      <c r="M367" s="6802">
        <v>10</v>
      </c>
      <c r="N367" s="6805" t="inlineStr">
        <is>
          <t>QPSK</t>
        </is>
      </c>
      <c r="O367" s="6806"/>
      <c r="P367" s="6597"/>
      <c r="Q367" s="6806">
        <v>1</v>
      </c>
      <c r="R367" s="6806">
        <v>0</v>
      </c>
      <c r="S367" s="6802"/>
      <c r="T367" s="130">
        <v>18300</v>
      </c>
      <c r="U367" s="6593">
        <v>1950</v>
      </c>
      <c r="V367" s="6805"/>
      <c r="W367" s="6807"/>
      <c r="X367" s="6805"/>
      <c r="Y367" s="6805"/>
      <c r="Z367" s="6805"/>
      <c r="AA367" s="6804"/>
      <c r="AB367" s="6804"/>
      <c r="AC367" s="6808">
        <f>IF(OR(BX367="Close to Ear",BX367="Close to Head"),"Head",IF(BX367="Extremity","Extremity","Body"))</f>
        <v/>
      </c>
      <c r="AD367" s="6809">
        <f>CA367</f>
        <v/>
      </c>
      <c r="AE367" s="6803">
        <f>CB367</f>
        <v/>
      </c>
      <c r="AF367" s="6804"/>
      <c r="AG367" s="6810">
        <f>IF(OR(AZ367="",BA367=""),"N/A",IF(DC367="Pass","P","F"))</f>
        <v/>
      </c>
      <c r="AH367" s="6811"/>
      <c r="AI367" s="6811"/>
      <c r="AJ367" s="6811"/>
      <c r="AK367" s="6805"/>
      <c r="AL367" s="6804"/>
      <c r="AM367" s="6805"/>
      <c r="AN367" s="6805"/>
      <c r="AO367" s="6812"/>
      <c r="AP367" s="6812"/>
      <c r="AQ367" s="6812"/>
      <c r="AR367" s="6812"/>
      <c r="AS367" s="6812"/>
      <c r="AT367" s="6813">
        <f>IF(AC367="Extremity",IF(CG367="","",CG367),"")</f>
        <v/>
      </c>
      <c r="AU367" s="6813">
        <f>IF(AC367="Extremity",IF(CH367="","",CH367),"")</f>
        <v/>
      </c>
      <c r="AV367" s="6814">
        <f>IF(AC367="Extremity","",IF(CE367="","",CE367))</f>
        <v/>
      </c>
      <c r="AW367" s="6814">
        <f>IF(AD367="Extremity","",IF(CF367="","",CF367))</f>
        <v/>
      </c>
      <c r="AX367" s="6807">
        <f>DL367</f>
        <v/>
      </c>
      <c r="AY367" s="6807">
        <f>DQ367</f>
        <v/>
      </c>
      <c r="AZ367" s="6815">
        <f>IF(AC367="Extremity",IF(DA367="","",DA367),"")</f>
        <v/>
      </c>
      <c r="BA367" s="6816">
        <f>IF(AC367="Extremity","",IF(CT367="","",CT367))</f>
        <v/>
      </c>
      <c r="BB367" s="6807">
        <f>IF(AC367="Extremity",IF(DB367="","",DB367),"")</f>
        <v/>
      </c>
      <c r="BC367" s="6814">
        <f>IF(AC367="Extremity","",IF(CZ367="","",CZ367))</f>
        <v/>
      </c>
      <c r="BD367" s="6807">
        <f>DD367</f>
        <v/>
      </c>
      <c r="BE367" s="6817">
        <f>DE367</f>
        <v/>
      </c>
      <c r="BF367" s="6818">
        <f>DF367*60</f>
        <v/>
      </c>
      <c r="BG367" s="6819">
        <f>BE367</f>
        <v/>
      </c>
      <c r="BH367" s="6818">
        <f>DG367*60</f>
        <v/>
      </c>
      <c r="BI367" s="6818">
        <f>DH367</f>
        <v/>
      </c>
      <c r="BJ367" s="6820"/>
      <c r="BK367" s="6821">
        <f>Overview!$E$7</f>
        <v/>
      </c>
      <c r="BL367" s="6820"/>
      <c r="BM367" s="6818">
        <f>DI367</f>
        <v/>
      </c>
      <c r="BN367" s="6821">
        <f>Overview!$P$153</f>
        <v/>
      </c>
      <c r="BO367" s="6820"/>
      <c r="BP367" s="6820"/>
      <c r="BQ367" s="6804"/>
      <c r="BR367" s="6822"/>
      <c r="BS367" s="1541"/>
      <c r="BT367" s="1864" t="inlineStr">
        <is>
          <t>LTE</t>
        </is>
      </c>
      <c r="BU367" s="1828" t="inlineStr">
        <is>
          <t>FDD1</t>
        </is>
      </c>
      <c r="BV367" s="906">
        <f>Overview!$H$30</f>
        <v/>
      </c>
      <c r="BW367" s="1865"/>
      <c r="BX367" s="1828" t="inlineStr">
        <is>
          <t>Body</t>
        </is>
      </c>
      <c r="BY367" s="882"/>
      <c r="BZ367" s="1828">
        <f>IF(COUNT('Conducted LTE'!$AH$3:$AH$170)=0,10,INDEX('Conducted LTE'!$M$3:$M$170,MATCH(MAX('Conducted LTE'!$AH$3:$AH$170),'Conducted LTE'!$AH$3:$AH$170,0)))</f>
        <v>10</v>
      </c>
      <c r="CA367" s="882" t="inlineStr">
        <is>
          <t>Accesorio 6: Front Face</t>
        </is>
      </c>
      <c r="CB367" s="200">
        <v>0</v>
      </c>
      <c r="CC367" s="882">
        <f>IF(COUNT('Conducted LTE'!$AH$3:$AH$170)=0,18300,INDEX('Conducted LTE'!$T$3:$T$170,MATCH(MAX('Conducted LTE'!$AH$3:$AH$170),'Conducted LTE'!$AH$3:$AH$170,0)))</f>
        <v>18300</v>
      </c>
      <c r="CD367" s="882">
        <f>IF(COUNT('Conducted LTE'!$AH$3:$AH$170)=0,1950,INDEX('Conducted LTE'!$U$3:$U$170,MATCH(MAX('Conducted LTE'!$AH$3:$AH$170),'Conducted LTE'!$AH$3:$AH$170,0)))</f>
        <v>1950</v>
      </c>
      <c r="CE367" s="7238"/>
      <c r="CF367" s="7238"/>
      <c r="CG367" s="6909"/>
      <c r="CH367" s="6909"/>
      <c r="CI367" s="225">
        <f>BY367</f>
        <v/>
      </c>
      <c r="CJ367" s="237">
        <f>BZ367</f>
        <v/>
      </c>
      <c r="CK367" s="223">
        <f>CA367</f>
        <v/>
      </c>
      <c r="CL367" s="6665">
        <f>CC367</f>
        <v/>
      </c>
      <c r="CM367" s="6665">
        <f>CD367</f>
        <v/>
      </c>
      <c r="CN367" s="2052"/>
      <c r="CO367" s="1579"/>
      <c r="CP367" s="7214">
        <f>IF(CF367=""," ",IF(ABS(CE367-CF367)&lt;=0.1,"Valid","Not valid"))</f>
        <v/>
      </c>
      <c r="CQ367" s="1674">
        <f> IF(CE367="","",IF(AND(CE367&lt;&gt;"",CF367=""),IF(CE367&gt;=0.8,"Medir+Sig Max","No"),IF(CF367&lt;&gt;"",IF(CF367&gt;=0.8,"Medir+Sig Max","No"),"")))</f>
        <v/>
      </c>
      <c r="CR367" s="6929"/>
      <c r="CS367" s="7220"/>
      <c r="CT367" s="220">
        <f>IF(CO367="",IF(AND(CE367="",CF367=""),"",IF(CF367="",IF(DQ367&gt;1,ROUND(DQ367*CE367,3),CE367),IF(DQ367&gt;1,ROUND(DQ367*CF367,3),CF367))),IF(AND(CE367="",CF367=""),"",IF(CF367="",IF(DQ367&gt;1,ROUND(DQ367*CE367*(1/(CO367)),3),CE367*(1/(CO367))),IF(DQ367&gt;1,ROUND(DQ367*CF367*(1/(CO367)),3),CF367*(1/(CO367))))))</f>
        <v/>
      </c>
      <c r="CU367" s="224">
        <f>BY367</f>
        <v/>
      </c>
      <c r="CV367" s="237">
        <f>BZ367</f>
        <v/>
      </c>
      <c r="CW367" s="237">
        <f>CA367</f>
        <v/>
      </c>
      <c r="CX367" s="224">
        <f>CC367</f>
        <v/>
      </c>
      <c r="CY367" s="237">
        <f>CD367</f>
        <v/>
      </c>
      <c r="CZ367" s="7474">
        <f>IF(COUNTIF(Overview!K12:K14,TRUE)&gt;0,1.6,IF(COUNTIF(Overview!L12:L14,TRUE)&gt;0,8,0))</f>
        <v/>
      </c>
      <c r="DA367" s="1807"/>
      <c r="DB367" s="7484"/>
      <c r="DC367" s="844">
        <f>IF(CT367="","",IF(CT367&gt;CZ367,"Fail","Pass"))</f>
        <v/>
      </c>
      <c r="DD367" s="6666"/>
      <c r="DE367" s="1565">
        <f>MyTimestamp(DC367)</f>
        <v/>
      </c>
      <c r="DF367" s="1531">
        <f>IF(COUNT(CE367:CH367)=1,15,IF(COUNT(CE367:CH367)=0,0,30))</f>
        <v/>
      </c>
      <c r="DG367" s="1532">
        <f>IF(DF367=0,0,2)</f>
        <v/>
      </c>
      <c r="DH367" s="6825"/>
      <c r="DI367" s="6825"/>
      <c r="DJ367" s="1863"/>
      <c r="DK367" s="6667"/>
      <c r="DL367" s="1574">
        <f>10^(CN367/20)*100-100</f>
        <v/>
      </c>
      <c r="DM367" s="777"/>
      <c r="DN367" s="970"/>
      <c r="DO367" s="777">
        <f>IF(DM367="","",10^(DM367/10))</f>
        <v/>
      </c>
      <c r="DP367" s="777">
        <f>IF(ISNUMBER(DN367)=FALSE,"",10^(DN367/10))</f>
        <v/>
      </c>
      <c r="DQ367" s="1578">
        <f>IF(AND(ISNUMBER(DO367),ISNUMBER(DP367)),IF(DO367/DP367&gt;1,ROUND((DO367)/DP367,3),1),1)</f>
        <v/>
      </c>
      <c r="DR367" s="1541"/>
      <c r="DS367" s="1541"/>
      <c r="DT367" s="1541"/>
      <c r="DU367" s="1541"/>
      <c r="DV367" s="1541"/>
      <c r="DW367" s="1541"/>
      <c r="DX367" s="1541"/>
      <c r="DY367" s="1541"/>
      <c r="DZ367" s="1541"/>
      <c r="EA367" s="1541"/>
      <c r="EB367" s="1541"/>
      <c r="EC367" s="1541"/>
      <c r="ED367" s="1541"/>
      <c r="EE367" s="1541"/>
      <c r="EF367" s="1541"/>
      <c r="EG367" s="1541"/>
      <c r="EH367" s="1541"/>
      <c r="EI367" s="1541"/>
      <c r="EJ367" s="1541"/>
      <c r="EK367" s="1541"/>
      <c r="EL367" s="1541"/>
      <c r="EM367" s="1541"/>
      <c r="EN367" s="1541"/>
      <c r="EO367" s="1541"/>
      <c r="EP367" s="1541"/>
      <c r="EQ367" s="1541"/>
      <c r="ER367" s="1541"/>
      <c r="ES367" s="1541"/>
      <c r="ET367" s="1541"/>
      <c r="EU367" s="1541"/>
      <c r="EV367" s="1541"/>
    </row>
    <row r="368" ht="12.75" x14ac:dyDescent="0.2">
      <c r="A368" s="1541"/>
      <c r="B368" s="1541"/>
      <c r="C368"/>
      <c r="D368" s="6799"/>
      <c r="E368" s="6799"/>
      <c r="F368" s="6800" t="inlineStr">
        <is>
          <t>5.3</t>
        </is>
      </c>
      <c r="G368" s="6801"/>
      <c r="H368" s="6802">
        <f>BV368</f>
        <v/>
      </c>
      <c r="I368" s="6802">
        <f>BW368</f>
        <v/>
      </c>
      <c r="J368" s="6803" t="inlineStr">
        <is>
          <t>LTE</t>
        </is>
      </c>
      <c r="K368" s="6803" t="inlineStr">
        <is>
          <t>FDD1</t>
        </is>
      </c>
      <c r="L368" s="6804"/>
      <c r="M368" s="6802">
        <v>10</v>
      </c>
      <c r="N368" s="6805" t="inlineStr">
        <is>
          <t>QPSK</t>
        </is>
      </c>
      <c r="O368" s="6806"/>
      <c r="P368" s="6597"/>
      <c r="Q368" s="6806">
        <v>1</v>
      </c>
      <c r="R368" s="6806">
        <v>0</v>
      </c>
      <c r="S368" s="6802"/>
      <c r="T368" s="130">
        <v>18300</v>
      </c>
      <c r="U368" s="6593">
        <v>1950</v>
      </c>
      <c r="V368" s="6805"/>
      <c r="W368" s="6807"/>
      <c r="X368" s="6805"/>
      <c r="Y368" s="6805"/>
      <c r="Z368" s="6805"/>
      <c r="AA368" s="6804"/>
      <c r="AB368" s="6804"/>
      <c r="AC368" s="6808">
        <f>IF(OR(BX368="Close to Ear",BX368="Close to Head"),"Head",IF(BX368="Extremity","Extremity","Body"))</f>
        <v/>
      </c>
      <c r="AD368" s="6809">
        <f>CA368</f>
        <v/>
      </c>
      <c r="AE368" s="6803">
        <f>CB368</f>
        <v/>
      </c>
      <c r="AF368" s="6804"/>
      <c r="AG368" s="6810">
        <f>IF(OR(AZ368="",BA368=""),"N/A",IF(DC368="Pass","P","F"))</f>
        <v/>
      </c>
      <c r="AH368" s="6811"/>
      <c r="AI368" s="6811"/>
      <c r="AJ368" s="6811"/>
      <c r="AK368" s="6805"/>
      <c r="AL368" s="6804"/>
      <c r="AM368" s="6805"/>
      <c r="AN368" s="6805"/>
      <c r="AO368" s="6812"/>
      <c r="AP368" s="6812"/>
      <c r="AQ368" s="6812"/>
      <c r="AR368" s="6812"/>
      <c r="AS368" s="6812"/>
      <c r="AT368" s="6813">
        <f>IF(AC368="Extremity",IF(CG368="","",CG368),"")</f>
        <v/>
      </c>
      <c r="AU368" s="6813">
        <f>IF(AC368="Extremity",IF(CH368="","",CH368),"")</f>
        <v/>
      </c>
      <c r="AV368" s="6814">
        <f>IF(AC368="Extremity","",IF(CE368="","",CE368))</f>
        <v/>
      </c>
      <c r="AW368" s="6814">
        <f>IF(AD368="Extremity","",IF(CF368="","",CF368))</f>
        <v/>
      </c>
      <c r="AX368" s="6807">
        <f>DL368</f>
        <v/>
      </c>
      <c r="AY368" s="6807">
        <f>DQ368</f>
        <v/>
      </c>
      <c r="AZ368" s="6815">
        <f>IF(AC368="Extremity",IF(DA368="","",DA368),"")</f>
        <v/>
      </c>
      <c r="BA368" s="6816">
        <f>IF(AC368="Extremity","",IF(CT368="","",CT368))</f>
        <v/>
      </c>
      <c r="BB368" s="6807">
        <f>IF(AC368="Extremity",IF(DB368="","",DB368),"")</f>
        <v/>
      </c>
      <c r="BC368" s="6814">
        <f>IF(AC368="Extremity","",IF(CZ368="","",CZ368))</f>
        <v/>
      </c>
      <c r="BD368" s="6807">
        <f>DD368</f>
        <v/>
      </c>
      <c r="BE368" s="6817">
        <f>DE368</f>
        <v/>
      </c>
      <c r="BF368" s="6818">
        <f>DF368*60</f>
        <v/>
      </c>
      <c r="BG368" s="6819">
        <f>BE368</f>
        <v/>
      </c>
      <c r="BH368" s="6818">
        <f>DG368*60</f>
        <v/>
      </c>
      <c r="BI368" s="6818">
        <f>DH368</f>
        <v/>
      </c>
      <c r="BJ368" s="6820"/>
      <c r="BK368" s="6821">
        <f>Overview!$E$7</f>
        <v/>
      </c>
      <c r="BL368" s="6820"/>
      <c r="BM368" s="6818">
        <f>DI368</f>
        <v/>
      </c>
      <c r="BN368" s="6821">
        <f>Overview!$P$153</f>
        <v/>
      </c>
      <c r="BO368" s="6820"/>
      <c r="BP368" s="6820"/>
      <c r="BQ368" s="6804"/>
      <c r="BR368" s="6822"/>
      <c r="BS368" s="1541"/>
      <c r="BT368" s="1864" t="inlineStr">
        <is>
          <t>LTE</t>
        </is>
      </c>
      <c r="BU368" s="1828" t="inlineStr">
        <is>
          <t>FDD1</t>
        </is>
      </c>
      <c r="BV368" s="906">
        <f>Overview!$H$30</f>
        <v/>
      </c>
      <c r="BW368" s="1865"/>
      <c r="BX368" s="1828" t="inlineStr">
        <is>
          <t>Body</t>
        </is>
      </c>
      <c r="BY368" s="882"/>
      <c r="BZ368" s="1828">
        <f>IF(COUNT('Conducted LTE'!$AH$3:$AH$170)=0,10,INDEX('Conducted LTE'!$M$3:$M$170,MATCH(MAX('Conducted LTE'!$AH$3:$AH$170),'Conducted LTE'!$AH$3:$AH$170,0)))</f>
        <v>10</v>
      </c>
      <c r="CA368" s="882" t="inlineStr">
        <is>
          <t>Accesorio 7: Front Face</t>
        </is>
      </c>
      <c r="CB368" s="200">
        <v>0</v>
      </c>
      <c r="CC368" s="882">
        <f>IF(COUNT('Conducted LTE'!$AH$3:$AH$170)=0,18300,INDEX('Conducted LTE'!$T$3:$T$170,MATCH(MAX('Conducted LTE'!$AH$3:$AH$170),'Conducted LTE'!$AH$3:$AH$170,0)))</f>
        <v>18300</v>
      </c>
      <c r="CD368" s="882">
        <f>IF(COUNT('Conducted LTE'!$AH$3:$AH$170)=0,1950,INDEX('Conducted LTE'!$U$3:$U$170,MATCH(MAX('Conducted LTE'!$AH$3:$AH$170),'Conducted LTE'!$AH$3:$AH$170,0)))</f>
        <v>1950</v>
      </c>
      <c r="CE368" s="7238"/>
      <c r="CF368" s="7238"/>
      <c r="CG368" s="6909"/>
      <c r="CH368" s="6909"/>
      <c r="CI368" s="225">
        <f>BY368</f>
        <v/>
      </c>
      <c r="CJ368" s="237">
        <f>BZ368</f>
        <v/>
      </c>
      <c r="CK368" s="223">
        <f>CA368</f>
        <v/>
      </c>
      <c r="CL368" s="6665">
        <f>CC368</f>
        <v/>
      </c>
      <c r="CM368" s="6665">
        <f>CD368</f>
        <v/>
      </c>
      <c r="CN368" s="2052"/>
      <c r="CO368" s="1579"/>
      <c r="CP368" s="7214">
        <f>IF(CF368=""," ",IF(ABS(CE368-CF368)&lt;=0.1,"Valid","Not valid"))</f>
        <v/>
      </c>
      <c r="CQ368" s="1674">
        <f> IF(CE368="","",IF(AND(CE368&lt;&gt;"",CF368=""),IF(CE368&gt;=0.8,"Medir+Sig Max","No"),IF(CF368&lt;&gt;"",IF(CF368&gt;=0.8,"Medir+Sig Max","No"),"")))</f>
        <v/>
      </c>
      <c r="CR368" s="6929"/>
      <c r="CS368" s="7220"/>
      <c r="CT368" s="220">
        <f>IF(CO368="",IF(AND(CE368="",CF368=""),"",IF(CF368="",IF(DQ368&gt;1,ROUND(DQ368*CE368,3),CE368),IF(DQ368&gt;1,ROUND(DQ368*CF368,3),CF368))),IF(AND(CE368="",CF368=""),"",IF(CF368="",IF(DQ368&gt;1,ROUND(DQ368*CE368*(1/(CO368)),3),CE368*(1/(CO368))),IF(DQ368&gt;1,ROUND(DQ368*CF368*(1/(CO368)),3),CF368*(1/(CO368))))))</f>
        <v/>
      </c>
      <c r="CU368" s="224">
        <f>BY368</f>
        <v/>
      </c>
      <c r="CV368" s="237">
        <f>BZ368</f>
        <v/>
      </c>
      <c r="CW368" s="237">
        <f>CA368</f>
        <v/>
      </c>
      <c r="CX368" s="224">
        <f>CC368</f>
        <v/>
      </c>
      <c r="CY368" s="237">
        <f>CD368</f>
        <v/>
      </c>
      <c r="CZ368" s="7474">
        <f>IF(COUNTIF(Overview!K12:K14,TRUE)&gt;0,1.6,IF(COUNTIF(Overview!L12:L14,TRUE)&gt;0,8,0))</f>
        <v/>
      </c>
      <c r="DA368" s="1807"/>
      <c r="DB368" s="7484"/>
      <c r="DC368" s="844">
        <f>IF(CT368="","",IF(CT368&gt;CZ368,"Fail","Pass"))</f>
        <v/>
      </c>
      <c r="DD368" s="6666"/>
      <c r="DE368" s="1565">
        <f>MyTimestamp(DC368)</f>
        <v/>
      </c>
      <c r="DF368" s="1531">
        <f>IF(COUNT(CE368:CH368)=1,15,IF(COUNT(CE368:CH368)=0,0,30))</f>
        <v/>
      </c>
      <c r="DG368" s="1532">
        <f>IF(DF368=0,0,2)</f>
        <v/>
      </c>
      <c r="DH368" s="6825"/>
      <c r="DI368" s="6825"/>
      <c r="DJ368" s="1863"/>
      <c r="DK368" s="6667"/>
      <c r="DL368" s="1574">
        <f>10^(CN368/20)*100-100</f>
        <v/>
      </c>
      <c r="DM368" s="777"/>
      <c r="DN368" s="970"/>
      <c r="DO368" s="777">
        <f>IF(DM368="","",10^(DM368/10))</f>
        <v/>
      </c>
      <c r="DP368" s="777">
        <f>IF(ISNUMBER(DN368)=FALSE,"",10^(DN368/10))</f>
        <v/>
      </c>
      <c r="DQ368" s="1578">
        <f>IF(AND(ISNUMBER(DO368),ISNUMBER(DP368)),IF(DO368/DP368&gt;1,ROUND((DO368)/DP368,3),1),1)</f>
        <v/>
      </c>
      <c r="DR368" s="1541"/>
      <c r="DS368" s="1541"/>
      <c r="DT368" s="1541"/>
      <c r="DU368" s="1541"/>
      <c r="DV368" s="1541"/>
      <c r="DW368" s="1541"/>
      <c r="DX368" s="1541"/>
      <c r="DY368" s="1541"/>
      <c r="DZ368" s="1541"/>
      <c r="EA368" s="1541"/>
      <c r="EB368" s="1541"/>
      <c r="EC368" s="1541"/>
      <c r="ED368" s="1541"/>
      <c r="EE368" s="1541"/>
      <c r="EF368" s="1541"/>
      <c r="EG368" s="1541"/>
      <c r="EH368" s="1541"/>
      <c r="EI368" s="1541"/>
      <c r="EJ368" s="1541"/>
      <c r="EK368" s="1541"/>
      <c r="EL368" s="1541"/>
      <c r="EM368" s="1541"/>
      <c r="EN368" s="1541"/>
      <c r="EO368" s="1541"/>
      <c r="EP368" s="1541"/>
      <c r="EQ368" s="1541"/>
      <c r="ER368" s="1541"/>
      <c r="ES368" s="1541"/>
      <c r="ET368" s="1541"/>
      <c r="EU368" s="1541"/>
      <c r="EV368" s="1541"/>
    </row>
    <row r="369" ht="12.75" x14ac:dyDescent="0.2">
      <c r="A369" s="1541"/>
      <c r="B369" s="1541"/>
      <c r="C369"/>
      <c r="D369" s="1486"/>
      <c r="E369" s="1486"/>
      <c r="F369" s="672" t="inlineStr">
        <is>
          <t>5.3</t>
        </is>
      </c>
      <c r="G369" s="1497"/>
      <c r="H369" s="130">
        <f>BV369</f>
        <v/>
      </c>
      <c r="I369" s="130">
        <f>BW369</f>
        <v/>
      </c>
      <c r="J369" s="1299" t="inlineStr">
        <is>
          <t>LTE</t>
        </is>
      </c>
      <c r="K369" s="1299" t="inlineStr">
        <is>
          <t>FDD1</t>
        </is>
      </c>
      <c r="L369" s="115"/>
      <c r="M369" s="130">
        <v>10</v>
      </c>
      <c r="N369" s="119" t="inlineStr">
        <is>
          <t>QPSK</t>
        </is>
      </c>
      <c r="O369" s="131"/>
      <c r="P369" s="6597"/>
      <c r="Q369" s="131">
        <v>1</v>
      </c>
      <c r="R369" s="131">
        <v>0</v>
      </c>
      <c r="S369" s="130"/>
      <c r="T369" s="130">
        <v>18300</v>
      </c>
      <c r="U369" s="6593">
        <v>1950</v>
      </c>
      <c r="V369" s="119"/>
      <c r="W369" s="1305"/>
      <c r="X369" s="119"/>
      <c r="Y369" s="119"/>
      <c r="Z369" s="119"/>
      <c r="AA369" s="115"/>
      <c r="AB369" s="115"/>
      <c r="AC369" s="1300">
        <f>IF(OR(BX369="Close to Ear",BX369="Close to Head"),"Head",IF(BX369="Extremity","Extremity","Body"))</f>
        <v/>
      </c>
      <c r="AD369" s="1301">
        <f>CA369</f>
        <v/>
      </c>
      <c r="AE369" s="1299">
        <f>CB369</f>
        <v/>
      </c>
      <c r="AF369" s="115"/>
      <c r="AG369" s="1302">
        <f>IF(OR(AZ369="",BA369=""),"N/A",IF(DC369="Pass","P","F"))</f>
        <v/>
      </c>
      <c r="AH369" s="129"/>
      <c r="AI369" s="129"/>
      <c r="AJ369" s="129"/>
      <c r="AK369" s="119"/>
      <c r="AL369" s="115"/>
      <c r="AM369" s="119"/>
      <c r="AN369" s="119"/>
      <c r="AO369" s="692"/>
      <c r="AP369" s="692"/>
      <c r="AQ369" s="692"/>
      <c r="AR369" s="692"/>
      <c r="AS369" s="692"/>
      <c r="AT369" s="1303">
        <f>IF(AC369="Extremity",IF(CG369="","",CG369),"")</f>
        <v/>
      </c>
      <c r="AU369" s="1303">
        <f>IF(AC369="Extremity",IF(CH369="","",CH369),"")</f>
        <v/>
      </c>
      <c r="AV369" s="1304">
        <f>IF(AC369="Extremity","",IF(CE369="","",CE369))</f>
        <v/>
      </c>
      <c r="AW369" s="1304">
        <f>IF(AD369="Extremity","",IF(CF369="","",CF369))</f>
        <v/>
      </c>
      <c r="AX369" s="1305">
        <f>DL369</f>
        <v/>
      </c>
      <c r="AY369" s="1305">
        <f>DQ369</f>
        <v/>
      </c>
      <c r="AZ369" s="3377">
        <f>IF(AC369="Extremity",IF(DA369="","",DA369),"")</f>
        <v/>
      </c>
      <c r="BA369" s="3378">
        <f>IF(AC369="Extremity","",IF(CT369="","",CT369))</f>
        <v/>
      </c>
      <c r="BB369" s="1305">
        <f>IF(AC369="Extremity",IF(DB369="","",DB369),"")</f>
        <v/>
      </c>
      <c r="BC369" s="1304">
        <f>IF(AC369="Extremity","",IF(CZ369="","",CZ369))</f>
        <v/>
      </c>
      <c r="BD369" s="1305">
        <f>DD369</f>
        <v/>
      </c>
      <c r="BE369" s="132">
        <f>DE369</f>
        <v/>
      </c>
      <c r="BF369" s="133">
        <f>DF369*60</f>
        <v/>
      </c>
      <c r="BG369" s="121">
        <f>BE369</f>
        <v/>
      </c>
      <c r="BH369" s="133">
        <f>DG369*60</f>
        <v/>
      </c>
      <c r="BI369" s="133">
        <f>DH369</f>
        <v/>
      </c>
      <c r="BJ369" s="117"/>
      <c r="BK369" s="812">
        <f>Overview!$E$7</f>
        <v/>
      </c>
      <c r="BL369" s="117"/>
      <c r="BM369" s="834">
        <f>DI369</f>
        <v/>
      </c>
      <c r="BN369" s="812">
        <f>Overview!$P$153</f>
        <v/>
      </c>
      <c r="BO369" s="117"/>
      <c r="BP369" s="117"/>
      <c r="BQ369" s="115"/>
      <c r="BR369" s="1478"/>
      <c r="BS369" s="1541"/>
      <c r="BT369" s="1860" t="inlineStr">
        <is>
          <t>LTE</t>
        </is>
      </c>
      <c r="BU369" s="1833" t="inlineStr">
        <is>
          <t>FDD1</t>
        </is>
      </c>
      <c r="BV369" s="907">
        <f>Overview!$H$31</f>
        <v/>
      </c>
      <c r="BW369" s="1861"/>
      <c r="BX369" s="1833" t="inlineStr">
        <is>
          <t>Close to ear</t>
        </is>
      </c>
      <c r="BY369" s="7301"/>
      <c r="BZ369" s="1833">
        <f>IF(COUNT('Conducted LTE'!$AH$3:$AH$170)=0,10,INDEX('Conducted LTE'!$M$3:$M$170,MATCH(MAX('Conducted LTE'!$AH$3:$AH$170),'Conducted LTE'!$AH$3:$AH$170,0)))</f>
        <v>10</v>
      </c>
      <c r="CA369" s="1826" t="inlineStr">
        <is>
          <t>Left Cheek</t>
        </is>
      </c>
      <c r="CB369" s="202">
        <v>0</v>
      </c>
      <c r="CC369" s="1104">
        <f>IF(COUNT('Conducted LTE'!$AH$3:$AH$170)=0,18300,INDEX('Conducted LTE'!$T$3:$T$170,MATCH(MAX('Conducted LTE'!$AH$3:$AH$170),'Conducted LTE'!$AH$3:$AH$170,0)))</f>
        <v>18300</v>
      </c>
      <c r="CD369" s="1104">
        <f>IF(COUNT('Conducted LTE'!$AH$3:$AH$170)=0,1950,INDEX('Conducted LTE'!$U$3:$U$170,MATCH(MAX('Conducted LTE'!$AH$3:$AH$170),'Conducted LTE'!$AH$3:$AH$170,0)))</f>
        <v>1950</v>
      </c>
      <c r="CE369" s="7233"/>
      <c r="CF369" s="7233"/>
      <c r="CG369" s="6705"/>
      <c r="CH369" s="6705"/>
      <c r="CI369" s="225">
        <f>BY369</f>
        <v/>
      </c>
      <c r="CJ369" s="237">
        <f>BZ369</f>
        <v/>
      </c>
      <c r="CK369" s="223">
        <f>CA369</f>
        <v/>
      </c>
      <c r="CL369" s="236">
        <f>CC369</f>
        <v/>
      </c>
      <c r="CM369" s="236">
        <f>CD369</f>
        <v/>
      </c>
      <c r="CN369" s="1526"/>
      <c r="CO369" s="1581"/>
      <c r="CP369" s="891">
        <f>IF(CF369=""," ",IF(ABS(CE369-CF369)&lt;=0.1,"Valid","Not valid"))</f>
        <v/>
      </c>
      <c r="CQ369" s="892">
        <f> IF(CE369="","",IF(AND(CE369&lt;&gt;"",CF369=""),IF(CE369&gt;=0.8,"Medir+Sig Max","No"),IF(CF369&lt;&gt;"",IF(CF369&gt;=0.8,"Medir+Sig Max","No"),"")))</f>
        <v/>
      </c>
      <c r="CR369" s="7224"/>
      <c r="CS369" s="892"/>
      <c r="CT369" s="219">
        <f>IF(CO369="",IF(AND(CE369="",CF369=""),"",IF(CF369="",IF(DQ369&gt;1,ROUND(DQ369*CE369,3),CE369),IF(DQ369&gt;1,ROUND(DQ369*CF369,3),CF369))),IF(AND(CE369="",CF369=""),"",IF(CF369="",IF(DQ369&gt;1,ROUND(DQ369*CE369*(1/(CO369)),3),CE369*(1/(CO369))),IF(DQ369&gt;1,ROUND(DQ369*CF369*(1/(CO369)),3),CF369*(1/(CO369))))))</f>
        <v/>
      </c>
      <c r="CU369" s="224">
        <f>BY369</f>
        <v/>
      </c>
      <c r="CV369" s="237">
        <f>BZ369</f>
        <v/>
      </c>
      <c r="CW369" s="237">
        <f>CA369</f>
        <v/>
      </c>
      <c r="CX369" s="224">
        <f>CC369</f>
        <v/>
      </c>
      <c r="CY369" s="237">
        <f>CD369</f>
        <v/>
      </c>
      <c r="CZ369" s="7476">
        <f>IF(COUNTIF(Overview!K12:K14,TRUE)&gt;0,1.6,IF(COUNTIF(Overview!L12:L14,TRUE)&gt;0,8,0))</f>
        <v/>
      </c>
      <c r="DA369" s="1799"/>
      <c r="DB369" s="7482"/>
      <c r="DC369" s="844">
        <f>IF(CT369="","",IF(CT369&gt;CZ369,"Fail","Pass"))</f>
        <v/>
      </c>
      <c r="DD369" s="399"/>
      <c r="DE369" s="1565">
        <f>MyTimestamp(DC369)</f>
        <v/>
      </c>
      <c r="DF369" s="1531">
        <f>IF(COUNT(CE369:CH369)=1,15,IF(COUNT(CE369:CH369)=0,0,30))</f>
        <v/>
      </c>
      <c r="DG369" s="1532">
        <f>IF(DF369=0,0,2)</f>
        <v/>
      </c>
      <c r="DH369" s="1862"/>
      <c r="DI369" s="1862"/>
      <c r="DJ369" s="1863"/>
      <c r="DK369" s="1782"/>
      <c r="DL369" s="1574">
        <f>10^(CN369/20)*100-100</f>
        <v/>
      </c>
      <c r="DM369" s="776"/>
      <c r="DN369" s="1104"/>
      <c r="DO369" s="776">
        <f>IF(DM369="","",10^(DM369/10))</f>
        <v/>
      </c>
      <c r="DP369" s="776">
        <f>IF(ISNUMBER(DN369)=FALSE,"",10^(DN369/10))</f>
        <v/>
      </c>
      <c r="DQ369" s="1577">
        <f>IF(AND(ISNUMBER(DO369),ISNUMBER(DP369)),IF(DO369/DP369&gt;1,ROUND((DO369)/DP369,3),1),1)</f>
        <v/>
      </c>
      <c r="DR369" s="1541"/>
      <c r="DS369" s="1541"/>
      <c r="DT369" s="1541"/>
      <c r="DU369" s="1541"/>
      <c r="DV369" s="1541"/>
      <c r="DW369" s="1541"/>
      <c r="DX369" s="1541"/>
      <c r="DY369" s="1541"/>
      <c r="DZ369" s="1541"/>
      <c r="EA369" s="1541"/>
      <c r="EB369" s="1541"/>
      <c r="EC369" s="1541"/>
      <c r="ED369" s="1541"/>
      <c r="EE369" s="1541"/>
      <c r="EF369" s="1541"/>
      <c r="EG369" s="1541"/>
      <c r="EH369" s="1541"/>
      <c r="EI369" s="1541"/>
      <c r="EJ369" s="1541"/>
      <c r="EK369" s="1541"/>
      <c r="EL369" s="1541"/>
      <c r="EM369" s="1541"/>
      <c r="EN369" s="1541"/>
      <c r="EO369" s="1541"/>
      <c r="EP369" s="1541"/>
      <c r="EQ369" s="1541"/>
      <c r="ER369" s="1541"/>
      <c r="ES369" s="1541"/>
      <c r="ET369" s="1541"/>
      <c r="EU369" s="1541"/>
      <c r="EV369" s="1541"/>
    </row>
    <row r="370" ht="12.75" x14ac:dyDescent="0.2">
      <c r="A370" s="1541"/>
      <c r="B370" s="1541"/>
      <c r="C370"/>
      <c r="D370" s="1486"/>
      <c r="E370" s="1486"/>
      <c r="F370" s="672" t="inlineStr">
        <is>
          <t>5.3</t>
        </is>
      </c>
      <c r="G370" s="1497"/>
      <c r="H370" s="130">
        <f>BV370</f>
        <v/>
      </c>
      <c r="I370" s="130">
        <f>BW370</f>
        <v/>
      </c>
      <c r="J370" s="1299" t="inlineStr">
        <is>
          <t>LTE</t>
        </is>
      </c>
      <c r="K370" s="1299" t="inlineStr">
        <is>
          <t>FDD1</t>
        </is>
      </c>
      <c r="L370" s="115"/>
      <c r="M370" s="130">
        <v>10</v>
      </c>
      <c r="N370" s="119" t="inlineStr">
        <is>
          <t>QPSK</t>
        </is>
      </c>
      <c r="O370" s="131"/>
      <c r="P370" s="6597"/>
      <c r="Q370" s="131">
        <v>1</v>
      </c>
      <c r="R370" s="131">
        <v>0</v>
      </c>
      <c r="S370" s="130"/>
      <c r="T370" s="130">
        <v>18300</v>
      </c>
      <c r="U370" s="6593">
        <v>1950</v>
      </c>
      <c r="V370" s="119"/>
      <c r="W370" s="1305"/>
      <c r="X370" s="119"/>
      <c r="Y370" s="119"/>
      <c r="Z370" s="119"/>
      <c r="AA370" s="115"/>
      <c r="AB370" s="115"/>
      <c r="AC370" s="1300">
        <f>IF(OR(BX370="Close to Ear",BX370="Close to Head"),"Head",IF(BX370="Extremity","Extremity","Body"))</f>
        <v/>
      </c>
      <c r="AD370" s="1301">
        <f>CA370</f>
        <v/>
      </c>
      <c r="AE370" s="1299">
        <f>CB370</f>
        <v/>
      </c>
      <c r="AF370" s="115"/>
      <c r="AG370" s="1302">
        <f>IF(OR(AZ370="",BA370=""),"N/A",IF(DC370="Pass","P","F"))</f>
        <v/>
      </c>
      <c r="AH370" s="129"/>
      <c r="AI370" s="129"/>
      <c r="AJ370" s="129"/>
      <c r="AK370" s="119"/>
      <c r="AL370" s="115"/>
      <c r="AM370" s="119"/>
      <c r="AN370" s="119"/>
      <c r="AO370" s="692"/>
      <c r="AP370" s="692"/>
      <c r="AQ370" s="692"/>
      <c r="AR370" s="692"/>
      <c r="AS370" s="692"/>
      <c r="AT370" s="1303">
        <f>IF(AC370="Extremity",IF(CG370="","",CG370),"")</f>
        <v/>
      </c>
      <c r="AU370" s="1303">
        <f>IF(AC370="Extremity",IF(CH370="","",CH370),"")</f>
        <v/>
      </c>
      <c r="AV370" s="1304">
        <f>IF(AC370="Extremity","",IF(CE370="","",CE370))</f>
        <v/>
      </c>
      <c r="AW370" s="1304">
        <f>IF(AD370="Extremity","",IF(CF370="","",CF370))</f>
        <v/>
      </c>
      <c r="AX370" s="1305">
        <f>DL370</f>
        <v/>
      </c>
      <c r="AY370" s="1305">
        <f>DQ370</f>
        <v/>
      </c>
      <c r="AZ370" s="3377">
        <f>IF(AC370="Extremity",IF(DA370="","",DA370),"")</f>
        <v/>
      </c>
      <c r="BA370" s="3378">
        <f>IF(AC370="Extremity","",IF(CT370="","",CT370))</f>
        <v/>
      </c>
      <c r="BB370" s="1305">
        <f>IF(AC370="Extremity",IF(DB370="","",DB370),"")</f>
        <v/>
      </c>
      <c r="BC370" s="1304">
        <f>IF(AC370="Extremity","",IF(CZ370="","",CZ370))</f>
        <v/>
      </c>
      <c r="BD370" s="1305">
        <f>DD370</f>
        <v/>
      </c>
      <c r="BE370" s="132">
        <f>DE370</f>
        <v/>
      </c>
      <c r="BF370" s="133">
        <f>DF370*60</f>
        <v/>
      </c>
      <c r="BG370" s="121">
        <f>BE370</f>
        <v/>
      </c>
      <c r="BH370" s="133">
        <f>DG370*60</f>
        <v/>
      </c>
      <c r="BI370" s="133">
        <f>DH370</f>
        <v/>
      </c>
      <c r="BJ370" s="117"/>
      <c r="BK370" s="812">
        <f>Overview!$E$7</f>
        <v/>
      </c>
      <c r="BL370" s="117"/>
      <c r="BM370" s="834">
        <f>DI370</f>
        <v/>
      </c>
      <c r="BN370" s="812">
        <f>Overview!$P$153</f>
        <v/>
      </c>
      <c r="BO370" s="117"/>
      <c r="BP370" s="117"/>
      <c r="BQ370" s="115"/>
      <c r="BR370" s="1478"/>
      <c r="BS370" s="1541"/>
      <c r="BT370" s="1864" t="inlineStr">
        <is>
          <t>LTE</t>
        </is>
      </c>
      <c r="BU370" s="1828" t="inlineStr">
        <is>
          <t>FDD1</t>
        </is>
      </c>
      <c r="BV370" s="906">
        <f>Overview!$H$31</f>
        <v/>
      </c>
      <c r="BW370" s="1865"/>
      <c r="BX370" s="1828" t="inlineStr">
        <is>
          <t>Close to ear</t>
        </is>
      </c>
      <c r="BY370" s="7302"/>
      <c r="BZ370" s="1828">
        <f>IF(COUNT('Conducted LTE'!$AH$3:$AH$170)=0,10,INDEX('Conducted LTE'!$M$3:$M$170,MATCH(MAX('Conducted LTE'!$AH$3:$AH$170),'Conducted LTE'!$AH$3:$AH$170,0)))</f>
        <v>10</v>
      </c>
      <c r="CA370" s="1829" t="inlineStr">
        <is>
          <t>Left Tilt</t>
        </is>
      </c>
      <c r="CB370" s="200">
        <v>0</v>
      </c>
      <c r="CC370" s="976">
        <f>IF(COUNT('Conducted LTE'!$AH$3:$AH$170)=0,18300,INDEX('Conducted LTE'!$T$3:$T$170,MATCH(MAX('Conducted LTE'!$AH$3:$AH$170),'Conducted LTE'!$AH$3:$AH$170,0)))</f>
        <v>18300</v>
      </c>
      <c r="CD370" s="976">
        <f>IF(COUNT('Conducted LTE'!$AH$3:$AH$170)=0,1950,INDEX('Conducted LTE'!$U$3:$U$170,MATCH(MAX('Conducted LTE'!$AH$3:$AH$170),'Conducted LTE'!$AH$3:$AH$170,0)))</f>
        <v>1950</v>
      </c>
      <c r="CE370" s="7234"/>
      <c r="CF370" s="7234"/>
      <c r="CG370" s="6706"/>
      <c r="CH370" s="6706"/>
      <c r="CI370" s="225">
        <f>BY370</f>
        <v/>
      </c>
      <c r="CJ370" s="237">
        <f>BZ370</f>
        <v/>
      </c>
      <c r="CK370" s="223">
        <f>CA370</f>
        <v/>
      </c>
      <c r="CL370" s="237">
        <f>CC370</f>
        <v/>
      </c>
      <c r="CM370" s="237">
        <f>CD370</f>
        <v/>
      </c>
      <c r="CN370" s="1527"/>
      <c r="CO370" s="1579"/>
      <c r="CP370" s="7214">
        <f>IF(CF370=""," ",IF(ABS(CE370-CF370)&lt;=0.1,"Valid","Not valid"))</f>
        <v/>
      </c>
      <c r="CQ370" s="1674">
        <f> IF(CE370="","",IF(AND(CE370&lt;&gt;"",CF370=""),IF(CE370&gt;=0.8,"Medir+Sig Max","No"),IF(CF370&lt;&gt;"",IF(CF370&gt;=0.8,"Medir+Sig Max","No"),"")))</f>
        <v/>
      </c>
      <c r="CR370" s="6927"/>
      <c r="CS370" s="1674"/>
      <c r="CT370" s="220">
        <f>IF(CO370="",IF(AND(CE370="",CF370=""),"",IF(CF370="",IF(DQ370&gt;1,ROUND(DQ370*CE370,3),CE370),IF(DQ370&gt;1,ROUND(DQ370*CF370,3),CF370))),IF(AND(CE370="",CF370=""),"",IF(CF370="",IF(DQ370&gt;1,ROUND(DQ370*CE370*(1/(CO370)),3),CE370*(1/(CO370))),IF(DQ370&gt;1,ROUND(DQ370*CF370*(1/(CO370)),3),CF370*(1/(CO370))))))</f>
        <v/>
      </c>
      <c r="CU370" s="224">
        <f>BY370</f>
        <v/>
      </c>
      <c r="CV370" s="237">
        <f>BZ370</f>
        <v/>
      </c>
      <c r="CW370" s="237">
        <f>CA370</f>
        <v/>
      </c>
      <c r="CX370" s="224">
        <f>CC370</f>
        <v/>
      </c>
      <c r="CY370" s="237">
        <f>CD370</f>
        <v/>
      </c>
      <c r="CZ370" s="7474">
        <f>IF(COUNTIF(Overview!K12:K14,TRUE)&gt;0,1.6,IF(COUNTIF(Overview!L12:L14,TRUE)&gt;0,8,0))</f>
        <v/>
      </c>
      <c r="DA370" s="1788"/>
      <c r="DB370" s="7483"/>
      <c r="DC370" s="844">
        <f>IF(CT370="","",IF(CT370&gt;CZ370,"Fail","Pass"))</f>
        <v/>
      </c>
      <c r="DD370" s="402"/>
      <c r="DE370" s="1565">
        <f>MyTimestamp(DC370)</f>
        <v/>
      </c>
      <c r="DF370" s="1531">
        <f>IF(COUNT(CE370:CH370)=1,15,IF(COUNT(CE370:CH370)=0,0,30))</f>
        <v/>
      </c>
      <c r="DG370" s="1532">
        <f>IF(DF370=0,0,2)</f>
        <v/>
      </c>
      <c r="DH370" s="1866"/>
      <c r="DI370" s="1866"/>
      <c r="DJ370" s="1863"/>
      <c r="DK370" s="1789"/>
      <c r="DL370" s="1574">
        <f>10^(CN370/20)*100-100</f>
        <v/>
      </c>
      <c r="DM370" s="777"/>
      <c r="DN370" s="976"/>
      <c r="DO370" s="777">
        <f>IF(DM370="","",10^(DM370/10))</f>
        <v/>
      </c>
      <c r="DP370" s="777">
        <f>IF(ISNUMBER(DN370)=FALSE,"",10^(DN370/10))</f>
        <v/>
      </c>
      <c r="DQ370" s="1578">
        <f>IF(AND(ISNUMBER(DO370),ISNUMBER(DP370)),IF(DO370/DP370&gt;1,ROUND((DO370)/DP370,3),1),1)</f>
        <v/>
      </c>
      <c r="DR370" s="1541"/>
      <c r="DS370" s="1541"/>
      <c r="DT370" s="1541"/>
      <c r="DU370" s="1541"/>
      <c r="DV370" s="1541"/>
      <c r="DW370" s="1541"/>
      <c r="DX370" s="1541"/>
      <c r="DY370" s="1541"/>
      <c r="DZ370" s="1541"/>
      <c r="EA370" s="1541"/>
      <c r="EB370" s="1541"/>
      <c r="EC370" s="1541"/>
      <c r="ED370" s="1541"/>
      <c r="EE370" s="1541"/>
      <c r="EF370" s="1541"/>
      <c r="EG370" s="1541"/>
      <c r="EH370" s="1541"/>
      <c r="EI370" s="1541"/>
      <c r="EJ370" s="1541"/>
      <c r="EK370" s="1541"/>
      <c r="EL370" s="1541"/>
      <c r="EM370" s="1541"/>
      <c r="EN370" s="1541"/>
      <c r="EO370" s="1541"/>
      <c r="EP370" s="1541"/>
      <c r="EQ370" s="1541"/>
      <c r="ER370" s="1541"/>
      <c r="ES370" s="1541"/>
      <c r="ET370" s="1541"/>
      <c r="EU370" s="1541"/>
      <c r="EV370" s="1541"/>
    </row>
    <row r="371" ht="12.75" x14ac:dyDescent="0.2">
      <c r="A371" s="1541"/>
      <c r="B371" s="1541"/>
      <c r="C371"/>
      <c r="D371" s="1486"/>
      <c r="E371" s="1486"/>
      <c r="F371" s="672" t="inlineStr">
        <is>
          <t>5.3</t>
        </is>
      </c>
      <c r="G371" s="1497"/>
      <c r="H371" s="130">
        <f>BV371</f>
        <v/>
      </c>
      <c r="I371" s="130">
        <f>BW371</f>
        <v/>
      </c>
      <c r="J371" s="1299" t="inlineStr">
        <is>
          <t>LTE</t>
        </is>
      </c>
      <c r="K371" s="1299" t="inlineStr">
        <is>
          <t>FDD1</t>
        </is>
      </c>
      <c r="L371" s="115"/>
      <c r="M371" s="130">
        <v>10</v>
      </c>
      <c r="N371" s="119" t="inlineStr">
        <is>
          <t>QPSK</t>
        </is>
      </c>
      <c r="O371" s="131"/>
      <c r="P371" s="6597"/>
      <c r="Q371" s="131">
        <v>1</v>
      </c>
      <c r="R371" s="131">
        <v>0</v>
      </c>
      <c r="S371" s="130"/>
      <c r="T371" s="130">
        <v>18300</v>
      </c>
      <c r="U371" s="6593">
        <v>1950</v>
      </c>
      <c r="V371" s="119"/>
      <c r="W371" s="1305"/>
      <c r="X371" s="119"/>
      <c r="Y371" s="119"/>
      <c r="Z371" s="119"/>
      <c r="AA371" s="115"/>
      <c r="AB371" s="115"/>
      <c r="AC371" s="1300">
        <f>IF(OR(BX371="Close to Ear",BX371="Close to Head"),"Head",IF(BX371="Extremity","Extremity","Body"))</f>
        <v/>
      </c>
      <c r="AD371" s="1301">
        <f>CA371</f>
        <v/>
      </c>
      <c r="AE371" s="1299">
        <f>CB371</f>
        <v/>
      </c>
      <c r="AF371" s="115"/>
      <c r="AG371" s="1302">
        <f>IF(OR(AZ371="",BA371=""),"N/A",IF(DC371="Pass","P","F"))</f>
        <v/>
      </c>
      <c r="AH371" s="129"/>
      <c r="AI371" s="129"/>
      <c r="AJ371" s="129"/>
      <c r="AK371" s="119"/>
      <c r="AL371" s="115"/>
      <c r="AM371" s="119"/>
      <c r="AN371" s="119"/>
      <c r="AO371" s="692"/>
      <c r="AP371" s="692"/>
      <c r="AQ371" s="692"/>
      <c r="AR371" s="692"/>
      <c r="AS371" s="692"/>
      <c r="AT371" s="1303">
        <f>IF(AC371="Extremity",IF(CG371="","",CG371),"")</f>
        <v/>
      </c>
      <c r="AU371" s="1303">
        <f>IF(AC371="Extremity",IF(CH371="","",CH371),"")</f>
        <v/>
      </c>
      <c r="AV371" s="1304">
        <f>IF(AC371="Extremity","",IF(CE371="","",CE371))</f>
        <v/>
      </c>
      <c r="AW371" s="1304">
        <f>IF(AD371="Extremity","",IF(CF371="","",CF371))</f>
        <v/>
      </c>
      <c r="AX371" s="1305">
        <f>DL371</f>
        <v/>
      </c>
      <c r="AY371" s="1305">
        <f>DQ371</f>
        <v/>
      </c>
      <c r="AZ371" s="3377">
        <f>IF(AC371="Extremity",IF(DA371="","",DA371),"")</f>
        <v/>
      </c>
      <c r="BA371" s="3378">
        <f>IF(AC371="Extremity","",IF(CT371="","",CT371))</f>
        <v/>
      </c>
      <c r="BB371" s="1305">
        <f>IF(AC371="Extremity",IF(DB371="","",DB371),"")</f>
        <v/>
      </c>
      <c r="BC371" s="1304">
        <f>IF(AC371="Extremity","",IF(CZ371="","",CZ371))</f>
        <v/>
      </c>
      <c r="BD371" s="1305">
        <f>DD371</f>
        <v/>
      </c>
      <c r="BE371" s="132">
        <f>DE371</f>
        <v/>
      </c>
      <c r="BF371" s="133">
        <f>DF371*60</f>
        <v/>
      </c>
      <c r="BG371" s="121">
        <f>BE371</f>
        <v/>
      </c>
      <c r="BH371" s="133">
        <f>DG371*60</f>
        <v/>
      </c>
      <c r="BI371" s="133">
        <f>DH371</f>
        <v/>
      </c>
      <c r="BJ371" s="117"/>
      <c r="BK371" s="812">
        <f>Overview!$E$7</f>
        <v/>
      </c>
      <c r="BL371" s="117"/>
      <c r="BM371" s="834">
        <f>DI371</f>
        <v/>
      </c>
      <c r="BN371" s="812">
        <f>Overview!$P$153</f>
        <v/>
      </c>
      <c r="BO371" s="117"/>
      <c r="BP371" s="117"/>
      <c r="BQ371" s="115"/>
      <c r="BR371" s="1478"/>
      <c r="BS371" s="1541"/>
      <c r="BT371" s="1864" t="inlineStr">
        <is>
          <t>LTE</t>
        </is>
      </c>
      <c r="BU371" s="1828" t="inlineStr">
        <is>
          <t>FDD1</t>
        </is>
      </c>
      <c r="BV371" s="906">
        <f>Overview!$H$31</f>
        <v/>
      </c>
      <c r="BW371" s="1865"/>
      <c r="BX371" s="1828" t="inlineStr">
        <is>
          <t>Close to ear</t>
        </is>
      </c>
      <c r="BY371" s="7303"/>
      <c r="BZ371" s="1828">
        <f>IF(COUNT('Conducted LTE'!$AH$3:$AH$170)=0,10,INDEX('Conducted LTE'!$M$3:$M$170,MATCH(MAX('Conducted LTE'!$AH$3:$AH$170),'Conducted LTE'!$AH$3:$AH$170,0)))</f>
        <v>10</v>
      </c>
      <c r="CA371" s="1829" t="inlineStr">
        <is>
          <t>Right Cheek</t>
        </is>
      </c>
      <c r="CB371" s="200">
        <v>0</v>
      </c>
      <c r="CC371" s="976">
        <f>IF(COUNT('Conducted LTE'!$AH$3:$AH$170)=0,18300,INDEX('Conducted LTE'!$T$3:$T$170,MATCH(MAX('Conducted LTE'!$AH$3:$AH$170),'Conducted LTE'!$AH$3:$AH$170,0)))</f>
        <v>18300</v>
      </c>
      <c r="CD371" s="976">
        <f>IF(COUNT('Conducted LTE'!$AH$3:$AH$170)=0,1950,INDEX('Conducted LTE'!$U$3:$U$170,MATCH(MAX('Conducted LTE'!$AH$3:$AH$170),'Conducted LTE'!$AH$3:$AH$170,0)))</f>
        <v>1950</v>
      </c>
      <c r="CE371" s="7234"/>
      <c r="CF371" s="7234"/>
      <c r="CG371" s="6706"/>
      <c r="CH371" s="6706"/>
      <c r="CI371" s="225">
        <f>BY371</f>
        <v/>
      </c>
      <c r="CJ371" s="237">
        <f>BZ371</f>
        <v/>
      </c>
      <c r="CK371" s="223">
        <f>CA371</f>
        <v/>
      </c>
      <c r="CL371" s="237">
        <f>CC371</f>
        <v/>
      </c>
      <c r="CM371" s="237">
        <f>CD371</f>
        <v/>
      </c>
      <c r="CN371" s="1527"/>
      <c r="CO371" s="1579"/>
      <c r="CP371" s="7214">
        <f>IF(CF371=""," ",IF(ABS(CE371-CF371)&lt;=0.1,"Valid","Not valid"))</f>
        <v/>
      </c>
      <c r="CQ371" s="1674">
        <f> IF(CE371="","",IF(AND(CE371&lt;&gt;"",CF371=""),IF(CE371&gt;=0.8,"Medir+Sig Max","No"),IF(CF371&lt;&gt;"",IF(CF371&gt;=0.8,"Medir+Sig Max","No"),"")))</f>
        <v/>
      </c>
      <c r="CR371" s="6927"/>
      <c r="CS371" s="1674"/>
      <c r="CT371" s="220">
        <f>IF(CO371="",IF(AND(CE371="",CF371=""),"",IF(CF371="",IF(DQ371&gt;1,ROUND(DQ371*CE371,3),CE371),IF(DQ371&gt;1,ROUND(DQ371*CF371,3),CF371))),IF(AND(CE371="",CF371=""),"",IF(CF371="",IF(DQ371&gt;1,ROUND(DQ371*CE371*(1/(CO371)),3),CE371*(1/(CO371))),IF(DQ371&gt;1,ROUND(DQ371*CF371*(1/(CO371)),3),CF371*(1/(CO371))))))</f>
        <v/>
      </c>
      <c r="CU371" s="224">
        <f>BY371</f>
        <v/>
      </c>
      <c r="CV371" s="237">
        <f>BZ371</f>
        <v/>
      </c>
      <c r="CW371" s="237">
        <f>CA371</f>
        <v/>
      </c>
      <c r="CX371" s="224">
        <f>CC371</f>
        <v/>
      </c>
      <c r="CY371" s="237">
        <f>CD371</f>
        <v/>
      </c>
      <c r="CZ371" s="7474">
        <f>IF(COUNTIF(Overview!K12:K14,TRUE)&gt;0,1.6,IF(COUNTIF(Overview!L12:L14,TRUE)&gt;0,8,0))</f>
        <v/>
      </c>
      <c r="DA371" s="1788"/>
      <c r="DB371" s="7483"/>
      <c r="DC371" s="844">
        <f>IF(CT371="","",IF(CT371&gt;CZ371,"Fail","Pass"))</f>
        <v/>
      </c>
      <c r="DD371" s="402"/>
      <c r="DE371" s="1565">
        <f>MyTimestamp(DC371)</f>
        <v/>
      </c>
      <c r="DF371" s="1531">
        <f>IF(COUNT(CE371:CH371)=1,15,IF(COUNT(CE371:CH371)=0,0,30))</f>
        <v/>
      </c>
      <c r="DG371" s="1532">
        <f>IF(DF371=0,0,2)</f>
        <v/>
      </c>
      <c r="DH371" s="1866"/>
      <c r="DI371" s="1866"/>
      <c r="DJ371" s="1863"/>
      <c r="DK371" s="1789"/>
      <c r="DL371" s="1574">
        <f>10^(CN371/20)*100-100</f>
        <v/>
      </c>
      <c r="DM371" s="777"/>
      <c r="DN371" s="976"/>
      <c r="DO371" s="777">
        <f>IF(DM371="","",10^(DM371/10))</f>
        <v/>
      </c>
      <c r="DP371" s="777">
        <f>IF(ISNUMBER(DN371)=FALSE,"",10^(DN371/10))</f>
        <v/>
      </c>
      <c r="DQ371" s="1578">
        <f>IF(AND(ISNUMBER(DO371),ISNUMBER(DP371)),IF(DO371/DP371&gt;1,ROUND((DO371)/DP371,3),1),1)</f>
        <v/>
      </c>
      <c r="DR371" s="1541"/>
      <c r="DS371" s="1541"/>
      <c r="DT371" s="1541"/>
      <c r="DU371" s="1541"/>
      <c r="DV371" s="1541"/>
      <c r="DW371" s="1541"/>
      <c r="DX371" s="1541"/>
      <c r="DY371" s="1541"/>
      <c r="DZ371" s="1541"/>
      <c r="EA371" s="1541"/>
      <c r="EB371" s="1541"/>
      <c r="EC371" s="1541"/>
      <c r="ED371" s="1541"/>
      <c r="EE371" s="1541"/>
      <c r="EF371" s="1541"/>
      <c r="EG371" s="1541"/>
      <c r="EH371" s="1541"/>
      <c r="EI371" s="1541"/>
      <c r="EJ371" s="1541"/>
      <c r="EK371" s="1541"/>
      <c r="EL371" s="1541"/>
      <c r="EM371" s="1541"/>
      <c r="EN371" s="1541"/>
      <c r="EO371" s="1541"/>
      <c r="EP371" s="1541"/>
      <c r="EQ371" s="1541"/>
      <c r="ER371" s="1541"/>
      <c r="ES371" s="1541"/>
      <c r="ET371" s="1541"/>
      <c r="EU371" s="1541"/>
      <c r="EV371" s="1541"/>
    </row>
    <row r="372" ht="12.75" x14ac:dyDescent="0.2">
      <c r="A372" s="1541"/>
      <c r="B372" s="1541"/>
      <c r="C372"/>
      <c r="D372" s="1486"/>
      <c r="E372" s="1486"/>
      <c r="F372" s="672" t="inlineStr">
        <is>
          <t>5.3</t>
        </is>
      </c>
      <c r="G372" s="1497"/>
      <c r="H372" s="130">
        <f>BV372</f>
        <v/>
      </c>
      <c r="I372" s="130">
        <f>BW372</f>
        <v/>
      </c>
      <c r="J372" s="1299" t="inlineStr">
        <is>
          <t>LTE</t>
        </is>
      </c>
      <c r="K372" s="1299" t="inlineStr">
        <is>
          <t>FDD1</t>
        </is>
      </c>
      <c r="L372" s="115"/>
      <c r="M372" s="130">
        <v>10</v>
      </c>
      <c r="N372" s="119" t="inlineStr">
        <is>
          <t>QPSK</t>
        </is>
      </c>
      <c r="O372" s="131"/>
      <c r="P372" s="6597"/>
      <c r="Q372" s="131">
        <v>1</v>
      </c>
      <c r="R372" s="131">
        <v>0</v>
      </c>
      <c r="S372" s="130"/>
      <c r="T372" s="130">
        <v>18300</v>
      </c>
      <c r="U372" s="6593">
        <v>1950</v>
      </c>
      <c r="V372" s="119"/>
      <c r="W372" s="1305"/>
      <c r="X372" s="119"/>
      <c r="Y372" s="119"/>
      <c r="Z372" s="119"/>
      <c r="AA372" s="115"/>
      <c r="AB372" s="115"/>
      <c r="AC372" s="1300">
        <f>IF(OR(BX372="Close to Ear",BX372="Close to Head"),"Head",IF(BX372="Extremity","Extremity","Body"))</f>
        <v/>
      </c>
      <c r="AD372" s="1301">
        <f>CA372</f>
        <v/>
      </c>
      <c r="AE372" s="1299">
        <f>CB372</f>
        <v/>
      </c>
      <c r="AF372" s="115"/>
      <c r="AG372" s="1302">
        <f>IF(OR(AZ372="",BA372=""),"N/A",IF(DC372="Pass","P","F"))</f>
        <v/>
      </c>
      <c r="AH372" s="129"/>
      <c r="AI372" s="129"/>
      <c r="AJ372" s="129"/>
      <c r="AK372" s="119"/>
      <c r="AL372" s="115"/>
      <c r="AM372" s="119"/>
      <c r="AN372" s="119"/>
      <c r="AO372" s="692"/>
      <c r="AP372" s="692"/>
      <c r="AQ372" s="692"/>
      <c r="AR372" s="692"/>
      <c r="AS372" s="692"/>
      <c r="AT372" s="1303">
        <f>IF(AC372="Extremity",IF(CG372="","",CG372),"")</f>
        <v/>
      </c>
      <c r="AU372" s="1303">
        <f>IF(AC372="Extremity",IF(CH372="","",CH372),"")</f>
        <v/>
      </c>
      <c r="AV372" s="1304">
        <f>IF(AC372="Extremity","",IF(CE372="","",CE372))</f>
        <v/>
      </c>
      <c r="AW372" s="1304">
        <f>IF(AD372="Extremity","",IF(CF372="","",CF372))</f>
        <v/>
      </c>
      <c r="AX372" s="1305">
        <f>DL372</f>
        <v/>
      </c>
      <c r="AY372" s="1305">
        <f>DQ372</f>
        <v/>
      </c>
      <c r="AZ372" s="3377">
        <f>IF(AC372="Extremity",IF(DA372="","",DA372),"")</f>
        <v/>
      </c>
      <c r="BA372" s="3378">
        <f>IF(AC372="Extremity","",IF(CT372="","",CT372))</f>
        <v/>
      </c>
      <c r="BB372" s="1305">
        <f>IF(AC372="Extremity",IF(DB372="","",DB372),"")</f>
        <v/>
      </c>
      <c r="BC372" s="1304">
        <f>IF(AC372="Extremity","",IF(CZ372="","",CZ372))</f>
        <v/>
      </c>
      <c r="BD372" s="1305">
        <f>DD372</f>
        <v/>
      </c>
      <c r="BE372" s="132">
        <f>DE372</f>
        <v/>
      </c>
      <c r="BF372" s="133">
        <f>DF372*60</f>
        <v/>
      </c>
      <c r="BG372" s="121">
        <f>BE372</f>
        <v/>
      </c>
      <c r="BH372" s="133">
        <f>DG372*60</f>
        <v/>
      </c>
      <c r="BI372" s="133">
        <f>DH372</f>
        <v/>
      </c>
      <c r="BJ372" s="117"/>
      <c r="BK372" s="812">
        <f>Overview!$E$7</f>
        <v/>
      </c>
      <c r="BL372" s="117"/>
      <c r="BM372" s="834">
        <f>DI372</f>
        <v/>
      </c>
      <c r="BN372" s="812">
        <f>Overview!$P$153</f>
        <v/>
      </c>
      <c r="BO372" s="117"/>
      <c r="BP372" s="117"/>
      <c r="BQ372" s="115"/>
      <c r="BR372" s="1478"/>
      <c r="BS372" s="1541"/>
      <c r="BT372" s="1864" t="inlineStr">
        <is>
          <t>LTE</t>
        </is>
      </c>
      <c r="BU372" s="1828" t="inlineStr">
        <is>
          <t>FDD1</t>
        </is>
      </c>
      <c r="BV372" s="906">
        <f>Overview!$H$31</f>
        <v/>
      </c>
      <c r="BW372" s="1865"/>
      <c r="BX372" s="1828" t="inlineStr">
        <is>
          <t>Close to ear</t>
        </is>
      </c>
      <c r="BY372" s="7303"/>
      <c r="BZ372" s="1828">
        <f>IF(COUNT('Conducted LTE'!$AH$3:$AH$170)=0,10,INDEX('Conducted LTE'!$M$3:$M$170,MATCH(MAX('Conducted LTE'!$AH$3:$AH$170),'Conducted LTE'!$AH$3:$AH$170,0)))</f>
        <v>10</v>
      </c>
      <c r="CA372" s="1829" t="inlineStr">
        <is>
          <t>Right Tilt</t>
        </is>
      </c>
      <c r="CB372" s="200">
        <v>0</v>
      </c>
      <c r="CC372" s="977">
        <f>IF(COUNT('Conducted LTE'!$AH$3:$AH$170)=0,18300,INDEX('Conducted LTE'!$T$3:$T$170,MATCH(MAX('Conducted LTE'!$AH$3:$AH$170),'Conducted LTE'!$AH$3:$AH$170,0)))</f>
        <v>18300</v>
      </c>
      <c r="CD372" s="977">
        <f>IF(COUNT('Conducted LTE'!$AH$3:$AH$170)=0,1950,INDEX('Conducted LTE'!$U$3:$U$170,MATCH(MAX('Conducted LTE'!$AH$3:$AH$170),'Conducted LTE'!$AH$3:$AH$170,0)))</f>
        <v>1950</v>
      </c>
      <c r="CE372" s="7234"/>
      <c r="CF372" s="7234"/>
      <c r="CG372" s="6706"/>
      <c r="CH372" s="6706"/>
      <c r="CI372" s="225">
        <f>BY372</f>
        <v/>
      </c>
      <c r="CJ372" s="237">
        <f>BZ372</f>
        <v/>
      </c>
      <c r="CK372" s="223">
        <f>CA372</f>
        <v/>
      </c>
      <c r="CL372" s="237">
        <f>CC372</f>
        <v/>
      </c>
      <c r="CM372" s="237">
        <f>CD372</f>
        <v/>
      </c>
      <c r="CN372" s="1527"/>
      <c r="CO372" s="1579"/>
      <c r="CP372" s="7214">
        <f>IF(CF372=""," ",IF(ABS(CE372-CF372)&lt;=0.1,"Valid","Not valid"))</f>
        <v/>
      </c>
      <c r="CQ372" s="1674">
        <f> IF(CE372="","",IF(AND(CE372&lt;&gt;"",CF372=""),IF(CE372&gt;=0.8,"Medir+Sig Max","No"),IF(CF372&lt;&gt;"",IF(CF372&gt;=0.8,"Medir+Sig Max","No"),"")))</f>
        <v/>
      </c>
      <c r="CR372" s="6927"/>
      <c r="CS372" s="1674"/>
      <c r="CT372" s="220">
        <f>IF(CO372="",IF(AND(CE372="",CF372=""),"",IF(CF372="",IF(DQ372&gt;1,ROUND(DQ372*CE372,3),CE372),IF(DQ372&gt;1,ROUND(DQ372*CF372,3),CF372))),IF(AND(CE372="",CF372=""),"",IF(CF372="",IF(DQ372&gt;1,ROUND(DQ372*CE372*(1/(CO372)),3),CE372*(1/(CO372))),IF(DQ372&gt;1,ROUND(DQ372*CF372*(1/(CO372)),3),CF372*(1/(CO372))))))</f>
        <v/>
      </c>
      <c r="CU372" s="224">
        <f>BY372</f>
        <v/>
      </c>
      <c r="CV372" s="237">
        <f>BZ372</f>
        <v/>
      </c>
      <c r="CW372" s="237">
        <f>CA372</f>
        <v/>
      </c>
      <c r="CX372" s="224">
        <f>CC372</f>
        <v/>
      </c>
      <c r="CY372" s="237">
        <f>CD372</f>
        <v/>
      </c>
      <c r="CZ372" s="7474">
        <f>IF(COUNTIF(Overview!K12:K14,TRUE)&gt;0,1.6,IF(COUNTIF(Overview!L12:L14,TRUE)&gt;0,8,0))</f>
        <v/>
      </c>
      <c r="DA372" s="1788"/>
      <c r="DB372" s="7483"/>
      <c r="DC372" s="844">
        <f>IF(CT372="","",IF(CT372&gt;CZ372,"Fail","Pass"))</f>
        <v/>
      </c>
      <c r="DD372" s="402"/>
      <c r="DE372" s="1565">
        <f>MyTimestamp(DC372)</f>
        <v/>
      </c>
      <c r="DF372" s="1531">
        <f>IF(COUNT(CE372:CH372)=1,15,IF(COUNT(CE372:CH372)=0,0,30))</f>
        <v/>
      </c>
      <c r="DG372" s="1532">
        <f>IF(DF372=0,0,2)</f>
        <v/>
      </c>
      <c r="DH372" s="1866"/>
      <c r="DI372" s="1866"/>
      <c r="DJ372" s="1863"/>
      <c r="DK372" s="1789"/>
      <c r="DL372" s="1574">
        <f>10^(CN372/20)*100-100</f>
        <v/>
      </c>
      <c r="DM372" s="777"/>
      <c r="DN372" s="977"/>
      <c r="DO372" s="777">
        <f>IF(DM372="","",10^(DM372/10))</f>
        <v/>
      </c>
      <c r="DP372" s="777">
        <f>IF(ISNUMBER(DN372)=FALSE,"",10^(DN372/10))</f>
        <v/>
      </c>
      <c r="DQ372" s="1578">
        <f>IF(AND(ISNUMBER(DO372),ISNUMBER(DP372)),IF(DO372/DP372&gt;1,ROUND((DO372)/DP372,3),1),1)</f>
        <v/>
      </c>
      <c r="DR372" s="1541"/>
      <c r="DS372" s="1541"/>
      <c r="DT372" s="1541"/>
      <c r="DU372" s="1541"/>
      <c r="DV372" s="1541"/>
      <c r="DW372" s="1541"/>
      <c r="DX372" s="1541"/>
      <c r="DY372" s="1541"/>
      <c r="DZ372" s="1541"/>
      <c r="EA372" s="1541"/>
      <c r="EB372" s="1541"/>
      <c r="EC372" s="1541"/>
      <c r="ED372" s="1541"/>
      <c r="EE372" s="1541"/>
      <c r="EF372" s="1541"/>
      <c r="EG372" s="1541"/>
      <c r="EH372" s="1541"/>
      <c r="EI372" s="1541"/>
      <c r="EJ372" s="1541"/>
      <c r="EK372" s="1541"/>
      <c r="EL372" s="1541"/>
      <c r="EM372" s="1541"/>
      <c r="EN372" s="1541"/>
      <c r="EO372" s="1541"/>
      <c r="EP372" s="1541"/>
      <c r="EQ372" s="1541"/>
      <c r="ER372" s="1541"/>
      <c r="ES372" s="1541"/>
      <c r="ET372" s="1541"/>
      <c r="EU372" s="1541"/>
      <c r="EV372" s="1541"/>
    </row>
    <row r="373" ht="12.75" x14ac:dyDescent="0.2">
      <c r="A373" s="1541"/>
      <c r="B373" s="1541"/>
      <c r="C373"/>
      <c r="D373" s="1486"/>
      <c r="E373" s="1486"/>
      <c r="F373" s="672" t="inlineStr">
        <is>
          <t>5.3</t>
        </is>
      </c>
      <c r="G373" s="1497"/>
      <c r="H373" s="130">
        <f>BV373</f>
        <v/>
      </c>
      <c r="I373" s="130">
        <f>BW373</f>
        <v/>
      </c>
      <c r="J373" s="1299" t="inlineStr">
        <is>
          <t>LTE</t>
        </is>
      </c>
      <c r="K373" s="1299" t="inlineStr">
        <is>
          <t>FDD1</t>
        </is>
      </c>
      <c r="L373" s="115"/>
      <c r="M373" s="130">
        <v>10</v>
      </c>
      <c r="N373" s="119" t="inlineStr">
        <is>
          <t>QPSK</t>
        </is>
      </c>
      <c r="O373" s="131"/>
      <c r="P373" s="6597"/>
      <c r="Q373" s="131">
        <v>1</v>
      </c>
      <c r="R373" s="131">
        <v>0</v>
      </c>
      <c r="S373" s="130"/>
      <c r="T373" s="130">
        <v>18300</v>
      </c>
      <c r="U373" s="6593">
        <v>1950</v>
      </c>
      <c r="V373" s="119"/>
      <c r="W373" s="1305"/>
      <c r="X373" s="119"/>
      <c r="Y373" s="119"/>
      <c r="Z373" s="119"/>
      <c r="AA373" s="115"/>
      <c r="AB373" s="115"/>
      <c r="AC373" s="1300">
        <f>IF(OR(BX373="Close to Ear",BX373="Close to Head"),"Head",IF(BX373="Extremity","Extremity","Body"))</f>
        <v/>
      </c>
      <c r="AD373" s="1301">
        <f>CA373</f>
        <v/>
      </c>
      <c r="AE373" s="1299">
        <f>CB373</f>
        <v/>
      </c>
      <c r="AF373" s="115"/>
      <c r="AG373" s="1302">
        <f>IF(OR(AZ373="",BA373=""),"N/A",IF(DC373="Pass","P","F"))</f>
        <v/>
      </c>
      <c r="AH373" s="129"/>
      <c r="AI373" s="129"/>
      <c r="AJ373" s="129"/>
      <c r="AK373" s="119"/>
      <c r="AL373" s="115"/>
      <c r="AM373" s="119"/>
      <c r="AN373" s="119"/>
      <c r="AO373" s="692"/>
      <c r="AP373" s="692"/>
      <c r="AQ373" s="692"/>
      <c r="AR373" s="692"/>
      <c r="AS373" s="692"/>
      <c r="AT373" s="1303">
        <f>IF(AC373="Extremity",IF(CG373="","",CG373),"")</f>
        <v/>
      </c>
      <c r="AU373" s="1303">
        <f>IF(AC373="Extremity",IF(CH373="","",CH373),"")</f>
        <v/>
      </c>
      <c r="AV373" s="1304">
        <f>IF(AC373="Extremity","",IF(CE373="","",CE373))</f>
        <v/>
      </c>
      <c r="AW373" s="1304">
        <f>IF(AD373="Extremity","",IF(CF373="","",CF373))</f>
        <v/>
      </c>
      <c r="AX373" s="1305">
        <f>DL373</f>
        <v/>
      </c>
      <c r="AY373" s="1305">
        <f>DQ373</f>
        <v/>
      </c>
      <c r="AZ373" s="3377">
        <f>IF(AC373="Extremity",IF(DA373="","",DA373),"")</f>
        <v/>
      </c>
      <c r="BA373" s="3378">
        <f>IF(AC373="Extremity","",IF(CT373="","",CT373))</f>
        <v/>
      </c>
      <c r="BB373" s="1305">
        <f>IF(AC373="Extremity",IF(DB373="","",DB373),"")</f>
        <v/>
      </c>
      <c r="BC373" s="1304">
        <f>IF(AC373="Extremity","",IF(CZ373="","",CZ373))</f>
        <v/>
      </c>
      <c r="BD373" s="1305">
        <f>DD373</f>
        <v/>
      </c>
      <c r="BE373" s="132">
        <f>DE373</f>
        <v/>
      </c>
      <c r="BF373" s="133">
        <f>DF373*60</f>
        <v/>
      </c>
      <c r="BG373" s="121">
        <f>BE373</f>
        <v/>
      </c>
      <c r="BH373" s="133">
        <f>DG373*60</f>
        <v/>
      </c>
      <c r="BI373" s="133">
        <f>DH373</f>
        <v/>
      </c>
      <c r="BJ373" s="117"/>
      <c r="BK373" s="812">
        <f>Overview!$E$7</f>
        <v/>
      </c>
      <c r="BL373" s="117"/>
      <c r="BM373" s="834">
        <f>DI373</f>
        <v/>
      </c>
      <c r="BN373" s="812">
        <f>Overview!$P$153</f>
        <v/>
      </c>
      <c r="BO373" s="117"/>
      <c r="BP373" s="117"/>
      <c r="BQ373" s="115"/>
      <c r="BR373" s="1478"/>
      <c r="BS373" s="1541"/>
      <c r="BT373" s="1864" t="inlineStr">
        <is>
          <t>LTE</t>
        </is>
      </c>
      <c r="BU373" s="1828" t="inlineStr">
        <is>
          <t>FDD1</t>
        </is>
      </c>
      <c r="BV373" s="906">
        <f>Overview!$H$31</f>
        <v/>
      </c>
      <c r="BW373" s="1865"/>
      <c r="BX373" s="1828" t="inlineStr">
        <is>
          <t>Close to ear</t>
        </is>
      </c>
      <c r="BY373" s="7304"/>
      <c r="BZ373" s="1828">
        <f>IF(COUNT('Conducted LTE'!$AH$3:$AH$170)=0,10,INDEX('Conducted LTE'!$M$3:$M$170,MATCH(MAX('Conducted LTE'!$AH$3:$AH$170),'Conducted LTE'!$AH$3:$AH$170,0)))</f>
        <v>10</v>
      </c>
      <c r="CA373" s="877" t="str">
        <f>IF(COUNT(CF369:CF372)=0,IF(COUNT(CE369:CE372)=0,"TBD",VLOOKUP(MAX(CE369:CE372),CE369:CK372,7,FALSE)),VLOOKUP(MAX(CF369:CF372),CF369:CK372,6,FALSE))</f>
        <v>TBD</v>
      </c>
      <c r="CB373" s="200">
        <v>0</v>
      </c>
      <c r="CC373" s="1104">
        <f>IF(COUNT('Conducted LTE'!$AH$3:$AH$170)=0,18300,INDEX('Conducted LTE'!$T$3:$T$170,MATCH(MAX('Conducted LTE'!$AH$3:$AH$170),'Conducted LTE'!$AH$3:$AH$170,0)))</f>
        <v>18300</v>
      </c>
      <c r="CD373" s="1104">
        <f>IF(COUNT('Conducted LTE'!$AH$3:$AH$170)=0,1950,INDEX('Conducted LTE'!$U$3:$U$170,MATCH(MAX('Conducted LTE'!$AH$3:$AH$170),'Conducted LTE'!$AH$3:$AH$170,0)))</f>
        <v>1950</v>
      </c>
      <c r="CE373" s="7234"/>
      <c r="CF373" s="7234"/>
      <c r="CG373" s="6706"/>
      <c r="CH373" s="6706"/>
      <c r="CI373" s="225">
        <f>BY373</f>
        <v/>
      </c>
      <c r="CJ373" s="237">
        <f>BZ373</f>
        <v/>
      </c>
      <c r="CK373" s="223">
        <f>CA373</f>
        <v/>
      </c>
      <c r="CL373" s="237">
        <f>CC373</f>
        <v/>
      </c>
      <c r="CM373" s="237">
        <f>CD373</f>
        <v/>
      </c>
      <c r="CN373" s="1527"/>
      <c r="CO373" s="1579"/>
      <c r="CP373" s="7214">
        <f>IF(CF373=""," ",IF(ABS(CE373-CF373)&lt;=0.1,"Valid","Not valid"))</f>
        <v/>
      </c>
      <c r="CQ373" s="1674">
        <f> IF(CE373="","",IF(AND(CE373&lt;&gt;"",CF373=""),IF(CE373&gt;=0.8,"Medir+Sig Max","No"),IF(CF373&lt;&gt;"",IF(CF373&gt;=0.8,"Medir+Sig Max","No"),"")))</f>
        <v/>
      </c>
      <c r="CR373" s="6927"/>
      <c r="CS373" s="1674"/>
      <c r="CT373" s="220">
        <f>IF(CO373="",IF(AND(CE373="",CF373=""),"",IF(CF373="",IF(DQ373&gt;1,ROUND(DQ373*CE373,3),CE373),IF(DQ373&gt;1,ROUND(DQ373*CF373,3),CF373))),IF(AND(CE373="",CF373=""),"",IF(CF373="",IF(DQ373&gt;1,ROUND(DQ373*CE373*(1/(CO373)),3),CE373*(1/(CO373))),IF(DQ373&gt;1,ROUND(DQ373*CF373*(1/(CO373)),3),CF373*(1/(CO373))))))</f>
        <v/>
      </c>
      <c r="CU373" s="224">
        <f>BY373</f>
        <v/>
      </c>
      <c r="CV373" s="237">
        <f>BZ373</f>
        <v/>
      </c>
      <c r="CW373" s="237">
        <f>CA373</f>
        <v/>
      </c>
      <c r="CX373" s="224">
        <f>CC373</f>
        <v/>
      </c>
      <c r="CY373" s="237">
        <f>CD373</f>
        <v/>
      </c>
      <c r="CZ373" s="7474">
        <f>IF(COUNTIF(Overview!K12:K14,TRUE)&gt;0,1.6,IF(COUNTIF(Overview!L12:L14,TRUE)&gt;0,8,0))</f>
        <v/>
      </c>
      <c r="DA373" s="1788"/>
      <c r="DB373" s="7483"/>
      <c r="DC373" s="844">
        <f>IF(CT373="","",IF(CT373&gt;CZ373,"Fail","Pass"))</f>
        <v/>
      </c>
      <c r="DD373" s="402"/>
      <c r="DE373" s="1565">
        <f>MyTimestamp(DC373)</f>
        <v/>
      </c>
      <c r="DF373" s="1531">
        <f>IF(COUNT(CE373:CH373)=1,15,IF(COUNT(CE373:CH373)=0,0,30))</f>
        <v/>
      </c>
      <c r="DG373" s="1532">
        <f>IF(DF373=0,0,2)</f>
        <v/>
      </c>
      <c r="DH373" s="1866"/>
      <c r="DI373" s="1866"/>
      <c r="DJ373" s="1863"/>
      <c r="DK373" s="1789"/>
      <c r="DL373" s="1574">
        <f>10^(CN373/20)*100-100</f>
        <v/>
      </c>
      <c r="DM373" s="777"/>
      <c r="DN373" s="1104"/>
      <c r="DO373" s="777">
        <f>IF(DM373="","",10^(DM373/10))</f>
        <v/>
      </c>
      <c r="DP373" s="777">
        <f>IF(ISNUMBER(DN373)=FALSE,"",10^(DN373/10))</f>
        <v/>
      </c>
      <c r="DQ373" s="1578">
        <f>IF(AND(ISNUMBER(DO373),ISNUMBER(DP373)),IF(DO373/DP373&gt;1,ROUND((DO373)/DP373,3),1),1)</f>
        <v/>
      </c>
      <c r="DR373" s="1541"/>
      <c r="DS373" s="1541"/>
      <c r="DT373" s="1541"/>
      <c r="DU373" s="1541"/>
      <c r="DV373" s="1541"/>
      <c r="DW373" s="1541"/>
      <c r="DX373" s="1541"/>
      <c r="DY373" s="1541"/>
      <c r="DZ373" s="1541"/>
      <c r="EA373" s="1541"/>
      <c r="EB373" s="1541"/>
      <c r="EC373" s="1541"/>
      <c r="ED373" s="1541"/>
      <c r="EE373" s="1541"/>
      <c r="EF373" s="1541"/>
      <c r="EG373" s="1541"/>
      <c r="EH373" s="1541"/>
      <c r="EI373" s="1541"/>
      <c r="EJ373" s="1541"/>
      <c r="EK373" s="1541"/>
      <c r="EL373" s="1541"/>
      <c r="EM373" s="1541"/>
      <c r="EN373" s="1541"/>
      <c r="EO373" s="1541"/>
      <c r="EP373" s="1541"/>
      <c r="EQ373" s="1541"/>
      <c r="ER373" s="1541"/>
      <c r="ES373" s="1541"/>
      <c r="ET373" s="1541"/>
      <c r="EU373" s="1541"/>
      <c r="EV373" s="1541"/>
    </row>
    <row r="374" ht="12.75" x14ac:dyDescent="0.2">
      <c r="A374" s="1541"/>
      <c r="B374" s="1541"/>
      <c r="C374"/>
      <c r="D374" s="1486"/>
      <c r="E374" s="1486"/>
      <c r="F374" s="672" t="inlineStr">
        <is>
          <t>5.3</t>
        </is>
      </c>
      <c r="G374" s="1497"/>
      <c r="H374" s="130">
        <f>BV374</f>
        <v/>
      </c>
      <c r="I374" s="130">
        <f>BW374</f>
        <v/>
      </c>
      <c r="J374" s="1299" t="inlineStr">
        <is>
          <t>LTE</t>
        </is>
      </c>
      <c r="K374" s="1299" t="inlineStr">
        <is>
          <t>FDD1</t>
        </is>
      </c>
      <c r="L374" s="115"/>
      <c r="M374" s="130">
        <v>10</v>
      </c>
      <c r="N374" s="119" t="inlineStr">
        <is>
          <t>QPSK</t>
        </is>
      </c>
      <c r="O374" s="131"/>
      <c r="P374" s="6597"/>
      <c r="Q374" s="131">
        <v>1</v>
      </c>
      <c r="R374" s="131">
        <v>0</v>
      </c>
      <c r="S374" s="130"/>
      <c r="T374" s="130">
        <v>18300</v>
      </c>
      <c r="U374" s="6593">
        <v>1950</v>
      </c>
      <c r="V374" s="119"/>
      <c r="W374" s="1305"/>
      <c r="X374" s="119"/>
      <c r="Y374" s="119"/>
      <c r="Z374" s="119"/>
      <c r="AA374" s="115"/>
      <c r="AB374" s="115"/>
      <c r="AC374" s="1300">
        <f>IF(OR(BX374="Close to Ear",BX374="Close to Head"),"Head",IF(BX374="Extremity","Extremity","Body"))</f>
        <v/>
      </c>
      <c r="AD374" s="1301">
        <f>CA374</f>
        <v/>
      </c>
      <c r="AE374" s="1299">
        <f>CB374</f>
        <v/>
      </c>
      <c r="AF374" s="115"/>
      <c r="AG374" s="1302">
        <f>IF(OR(AZ374="",BA374=""),"N/A",IF(DC374="Pass","P","F"))</f>
        <v/>
      </c>
      <c r="AH374" s="129"/>
      <c r="AI374" s="129"/>
      <c r="AJ374" s="129"/>
      <c r="AK374" s="119"/>
      <c r="AL374" s="115"/>
      <c r="AM374" s="119"/>
      <c r="AN374" s="119"/>
      <c r="AO374" s="692"/>
      <c r="AP374" s="692"/>
      <c r="AQ374" s="692"/>
      <c r="AR374" s="692"/>
      <c r="AS374" s="692"/>
      <c r="AT374" s="1303">
        <f>IF(AC374="Extremity",IF(CG374="","",CG374),"")</f>
        <v/>
      </c>
      <c r="AU374" s="1303">
        <f>IF(AC374="Extremity",IF(CH374="","",CH374),"")</f>
        <v/>
      </c>
      <c r="AV374" s="1304">
        <f>IF(AC374="Extremity","",IF(CE374="","",CE374))</f>
        <v/>
      </c>
      <c r="AW374" s="1304">
        <f>IF(AD374="Extremity","",IF(CF374="","",CF374))</f>
        <v/>
      </c>
      <c r="AX374" s="1305">
        <f>DL374</f>
        <v/>
      </c>
      <c r="AY374" s="1305">
        <f>DQ374</f>
        <v/>
      </c>
      <c r="AZ374" s="3377">
        <f>IF(AC374="Extremity",IF(DA374="","",DA374),"")</f>
        <v/>
      </c>
      <c r="BA374" s="3378">
        <f>IF(AC374="Extremity","",IF(CT374="","",CT374))</f>
        <v/>
      </c>
      <c r="BB374" s="1305">
        <f>IF(AC374="Extremity",IF(DB374="","",DB374),"")</f>
        <v/>
      </c>
      <c r="BC374" s="1304">
        <f>IF(AC374="Extremity","",IF(CZ374="","",CZ374))</f>
        <v/>
      </c>
      <c r="BD374" s="1305">
        <f>DD374</f>
        <v/>
      </c>
      <c r="BE374" s="132">
        <f>DE374</f>
        <v/>
      </c>
      <c r="BF374" s="133">
        <f>DF374*60</f>
        <v/>
      </c>
      <c r="BG374" s="121">
        <f>BE374</f>
        <v/>
      </c>
      <c r="BH374" s="133">
        <f>DG374*60</f>
        <v/>
      </c>
      <c r="BI374" s="133">
        <f>DH374</f>
        <v/>
      </c>
      <c r="BJ374" s="117"/>
      <c r="BK374" s="812">
        <f>Overview!$E$7</f>
        <v/>
      </c>
      <c r="BL374" s="117"/>
      <c r="BM374" s="834">
        <f>DI374</f>
        <v/>
      </c>
      <c r="BN374" s="812">
        <f>Overview!$P$153</f>
        <v/>
      </c>
      <c r="BO374" s="117"/>
      <c r="BP374" s="117"/>
      <c r="BQ374" s="115"/>
      <c r="BR374" s="1478"/>
      <c r="BS374" s="1541"/>
      <c r="BT374" s="1867" t="inlineStr">
        <is>
          <t>LTE</t>
        </is>
      </c>
      <c r="BU374" s="1830" t="inlineStr">
        <is>
          <t>FDD1</t>
        </is>
      </c>
      <c r="BV374" s="875">
        <f>Overview!$H$31</f>
        <v/>
      </c>
      <c r="BW374" s="1865"/>
      <c r="BX374" s="1830" t="inlineStr">
        <is>
          <t>Close to ear</t>
        </is>
      </c>
      <c r="BY374" s="7305"/>
      <c r="BZ374" s="1830">
        <f>IF(COUNT('Conducted LTE'!$AH$3:$AH$170)=0,10,INDEX('Conducted LTE'!$M$3:$M$170,MATCH(MAX('Conducted LTE'!$AH$3:$AH$170),'Conducted LTE'!$AH$3:$AH$170,0)))</f>
        <v>10</v>
      </c>
      <c r="CA374" s="1156" t="str">
        <f>CA373</f>
        <v>TBD</v>
      </c>
      <c r="CB374" s="201">
        <v>0</v>
      </c>
      <c r="CC374" s="977">
        <f>IF(COUNT('Conducted LTE'!$AH$3:$AH$170)=0,18300,INDEX('Conducted LTE'!$T$3:$T$170,MATCH(MAX('Conducted LTE'!$AH$3:$AH$170),'Conducted LTE'!$AH$3:$AH$170,0)))</f>
        <v>18300</v>
      </c>
      <c r="CD374" s="977">
        <f>IF(COUNT('Conducted LTE'!$AH$3:$AH$170)=0,1950,INDEX('Conducted LTE'!$U$3:$U$170,MATCH(MAX('Conducted LTE'!$AH$3:$AH$170),'Conducted LTE'!$AH$3:$AH$170,0)))</f>
        <v>1950</v>
      </c>
      <c r="CE374" s="7234"/>
      <c r="CF374" s="7234"/>
      <c r="CG374" s="6706"/>
      <c r="CH374" s="6706"/>
      <c r="CI374" s="225">
        <f>BY374</f>
        <v/>
      </c>
      <c r="CJ374" s="237">
        <f>BZ374</f>
        <v/>
      </c>
      <c r="CK374" s="223">
        <f>CA374</f>
        <v/>
      </c>
      <c r="CL374" s="237">
        <f>CC374</f>
        <v/>
      </c>
      <c r="CM374" s="237">
        <f>CD374</f>
        <v/>
      </c>
      <c r="CN374" s="1527"/>
      <c r="CO374" s="1579"/>
      <c r="CP374" s="7214">
        <f>IF(CF374=""," ",IF(ABS(CE374-CF374)&lt;=0.1,"Valid","Not valid"))</f>
        <v/>
      </c>
      <c r="CQ374" s="1674">
        <f> IF(CE374="","",IF(AND(CE374&lt;&gt;"",CF374=""),IF(CE374&gt;=0.8,"Medir+Sig Max","No"),IF(CF374&lt;&gt;"",IF(CF374&gt;=0.8,"Medir+Sig Max","No"),"")))</f>
        <v/>
      </c>
      <c r="CR374" s="6927"/>
      <c r="CS374" s="1674"/>
      <c r="CT374" s="220">
        <f>IF(CO374="",IF(AND(CE374="",CF374=""),"",IF(CF374="",IF(DQ374&gt;1,ROUND(DQ374*CE374,3),CE374),IF(DQ374&gt;1,ROUND(DQ374*CF374,3),CF374))),IF(AND(CE374="",CF374=""),"",IF(CF374="",IF(DQ374&gt;1,ROUND(DQ374*CE374*(1/(CO374)),3),CE374*(1/(CO374))),IF(DQ374&gt;1,ROUND(DQ374*CF374*(1/(CO374)),3),CF374*(1/(CO374))))))</f>
        <v/>
      </c>
      <c r="CU374" s="224">
        <f>BY374</f>
        <v/>
      </c>
      <c r="CV374" s="237">
        <f>BZ374</f>
        <v/>
      </c>
      <c r="CW374" s="237">
        <f>CA374</f>
        <v/>
      </c>
      <c r="CX374" s="224">
        <f>CC374</f>
        <v/>
      </c>
      <c r="CY374" s="237">
        <f>CD374</f>
        <v/>
      </c>
      <c r="CZ374" s="7474">
        <f>IF(COUNTIF(Overview!K12:K14,TRUE)&gt;0,1.6,IF(COUNTIF(Overview!L12:L14,TRUE)&gt;0,8,0))</f>
        <v/>
      </c>
      <c r="DA374" s="1788"/>
      <c r="DB374" s="7483"/>
      <c r="DC374" s="844">
        <f>IF(CT374="","",IF(CT374&gt;CZ374,"Fail","Pass"))</f>
        <v/>
      </c>
      <c r="DD374" s="402"/>
      <c r="DE374" s="1565">
        <f>MyTimestamp(DC374)</f>
        <v/>
      </c>
      <c r="DF374" s="1531">
        <f>IF(COUNT(CE374:CH374)=1,15,IF(COUNT(CE374:CH374)=0,0,30))</f>
        <v/>
      </c>
      <c r="DG374" s="1532">
        <f>IF(DF374=0,0,2)</f>
        <v/>
      </c>
      <c r="DH374" s="1866"/>
      <c r="DI374" s="1866"/>
      <c r="DJ374" s="1863"/>
      <c r="DK374" s="1789"/>
      <c r="DL374" s="1574">
        <f>10^(CN374/20)*100-100</f>
        <v/>
      </c>
      <c r="DM374" s="777"/>
      <c r="DN374" s="977"/>
      <c r="DO374" s="777">
        <f>IF(DM374="","",10^(DM374/10))</f>
        <v/>
      </c>
      <c r="DP374" s="777">
        <f>IF(ISNUMBER(DN374)=FALSE,"",10^(DN374/10))</f>
        <v/>
      </c>
      <c r="DQ374" s="1578">
        <f>IF(AND(ISNUMBER(DO374),ISNUMBER(DP374)),IF(DO374/DP374&gt;1,ROUND((DO374)/DP374,3),1),1)</f>
        <v/>
      </c>
      <c r="DR374" s="1541"/>
      <c r="DS374" s="1541"/>
      <c r="DT374" s="1541"/>
      <c r="DU374" s="1541"/>
      <c r="DV374" s="1541"/>
      <c r="DW374" s="1541"/>
      <c r="DX374" s="1541"/>
      <c r="DY374" s="1541"/>
      <c r="DZ374" s="1541"/>
      <c r="EA374" s="1541"/>
      <c r="EB374" s="1541"/>
      <c r="EC374" s="1541"/>
      <c r="ED374" s="1541"/>
      <c r="EE374" s="1541"/>
      <c r="EF374" s="1541"/>
      <c r="EG374" s="1541"/>
      <c r="EH374" s="1541"/>
      <c r="EI374" s="1541"/>
      <c r="EJ374" s="1541"/>
      <c r="EK374" s="1541"/>
      <c r="EL374" s="1541"/>
      <c r="EM374" s="1541"/>
      <c r="EN374" s="1541"/>
      <c r="EO374" s="1541"/>
      <c r="EP374" s="1541"/>
      <c r="EQ374" s="1541"/>
      <c r="ER374" s="1541"/>
      <c r="ES374" s="1541"/>
      <c r="ET374" s="1541"/>
      <c r="EU374" s="1541"/>
      <c r="EV374" s="1541"/>
    </row>
    <row r="375" ht="12.75" x14ac:dyDescent="0.2">
      <c r="A375" s="1541"/>
      <c r="B375" s="1541"/>
      <c r="C375"/>
      <c r="D375" s="1486"/>
      <c r="E375" s="1486"/>
      <c r="F375" s="672" t="inlineStr">
        <is>
          <t>5.3</t>
        </is>
      </c>
      <c r="G375" s="1497"/>
      <c r="H375" s="130">
        <f>BV375</f>
        <v/>
      </c>
      <c r="I375" s="130">
        <f>BW375</f>
        <v/>
      </c>
      <c r="J375" s="1299" t="inlineStr">
        <is>
          <t>LTE</t>
        </is>
      </c>
      <c r="K375" s="1299" t="inlineStr">
        <is>
          <t>FDD1</t>
        </is>
      </c>
      <c r="L375" s="115"/>
      <c r="M375" s="130">
        <v>10</v>
      </c>
      <c r="N375" s="119" t="inlineStr">
        <is>
          <t>QPSK</t>
        </is>
      </c>
      <c r="O375" s="131"/>
      <c r="P375" s="6597"/>
      <c r="Q375" s="131">
        <v>1</v>
      </c>
      <c r="R375" s="131">
        <v>0</v>
      </c>
      <c r="S375" s="130"/>
      <c r="T375" s="130">
        <v>18300</v>
      </c>
      <c r="U375" s="6593">
        <v>1950</v>
      </c>
      <c r="V375" s="119"/>
      <c r="W375" s="1305"/>
      <c r="X375" s="119"/>
      <c r="Y375" s="119"/>
      <c r="Z375" s="119"/>
      <c r="AA375" s="115"/>
      <c r="AB375" s="115"/>
      <c r="AC375" s="1300">
        <f>IF(OR(BX375="Close to Ear",BX375="Close to Head"),"Head",IF(BX375="Extremity","Extremity","Body"))</f>
        <v/>
      </c>
      <c r="AD375" s="1301">
        <f>CA375</f>
        <v/>
      </c>
      <c r="AE375" s="1299">
        <f>CB375</f>
        <v/>
      </c>
      <c r="AF375" s="115"/>
      <c r="AG375" s="1302">
        <f>IF(OR(AZ375="",BA375=""),"N/A",IF(DC375="Pass","P","F"))</f>
        <v/>
      </c>
      <c r="AH375" s="129"/>
      <c r="AI375" s="129"/>
      <c r="AJ375" s="129"/>
      <c r="AK375" s="119"/>
      <c r="AL375" s="115"/>
      <c r="AM375" s="119"/>
      <c r="AN375" s="119"/>
      <c r="AO375" s="692"/>
      <c r="AP375" s="692"/>
      <c r="AQ375" s="692"/>
      <c r="AR375" s="692"/>
      <c r="AS375" s="692"/>
      <c r="AT375" s="1303">
        <f>IF(AC375="Extremity",IF(CG375="","",CG375),"")</f>
        <v/>
      </c>
      <c r="AU375" s="1303">
        <f>IF(AC375="Extremity",IF(CH375="","",CH375),"")</f>
        <v/>
      </c>
      <c r="AV375" s="1304">
        <f>IF(AC375="Extremity","",IF(CE375="","",CE375))</f>
        <v/>
      </c>
      <c r="AW375" s="1304">
        <f>IF(AD375="Extremity","",IF(CF375="","",CF375))</f>
        <v/>
      </c>
      <c r="AX375" s="1305">
        <f>DL375</f>
        <v/>
      </c>
      <c r="AY375" s="1305">
        <f>DQ375</f>
        <v/>
      </c>
      <c r="AZ375" s="3377">
        <f>IF(AC375="Extremity",IF(DA375="","",DA375),"")</f>
        <v/>
      </c>
      <c r="BA375" s="3378">
        <f>IF(AC375="Extremity","",IF(CT375="","",CT375))</f>
        <v/>
      </c>
      <c r="BB375" s="1305">
        <f>IF(AC375="Extremity",IF(DB375="","",DB375),"")</f>
        <v/>
      </c>
      <c r="BC375" s="1304">
        <f>IF(AC375="Extremity","",IF(CZ375="","",CZ375))</f>
        <v/>
      </c>
      <c r="BD375" s="1305">
        <f>DD375</f>
        <v/>
      </c>
      <c r="BE375" s="132">
        <f>DE375</f>
        <v/>
      </c>
      <c r="BF375" s="133">
        <f>DF375*60</f>
        <v/>
      </c>
      <c r="BG375" s="121">
        <f>BE375</f>
        <v/>
      </c>
      <c r="BH375" s="133">
        <f>DG375*60</f>
        <v/>
      </c>
      <c r="BI375" s="133">
        <f>DH375</f>
        <v/>
      </c>
      <c r="BJ375" s="117"/>
      <c r="BK375" s="812">
        <f>Overview!$E$7</f>
        <v/>
      </c>
      <c r="BL375" s="117"/>
      <c r="BM375" s="834">
        <f>DI375</f>
        <v/>
      </c>
      <c r="BN375" s="812">
        <f>Overview!$P$153</f>
        <v/>
      </c>
      <c r="BO375" s="117"/>
      <c r="BP375" s="117"/>
      <c r="BQ375" s="115"/>
      <c r="BR375" s="1478"/>
      <c r="BS375" s="1541"/>
      <c r="BT375" s="1864" t="inlineStr">
        <is>
          <t>LTE</t>
        </is>
      </c>
      <c r="BU375" s="1828" t="inlineStr">
        <is>
          <t>FDD1</t>
        </is>
      </c>
      <c r="BV375" s="906">
        <f>Overview!$H$31</f>
        <v/>
      </c>
      <c r="BW375" s="1865"/>
      <c r="BX375" s="1828" t="inlineStr">
        <is>
          <t>Close to ear</t>
        </is>
      </c>
      <c r="BY375" s="814"/>
      <c r="BZ375" s="1828">
        <f>IF(COUNT('Conducted LTE'!$AH$3:$AH$170)=0,10,INDEX('Conducted LTE'!$M$3:$M$170,MATCH(MAX('Conducted LTE'!$AH$3:$AH$170),'Conducted LTE'!$AH$3:$AH$170,0)))</f>
        <v>10</v>
      </c>
      <c r="CA375" s="1032" t="str">
        <f>CA374</f>
        <v>TBD</v>
      </c>
      <c r="CB375" s="202">
        <v>0</v>
      </c>
      <c r="CC375" s="814">
        <f>IF(COUNT('Conducted LTE'!$AH$3:$AH$170)=0,18300,INDEX('Conducted LTE'!$T$3:$T$170,MATCH(MAX('Conducted LTE'!$AH$3:$AH$170),'Conducted LTE'!$AH$3:$AH$170,0)))</f>
        <v>18300</v>
      </c>
      <c r="CD375" s="814">
        <f>IF(COUNT('Conducted LTE'!$AH$3:$AH$170)=0,1950,INDEX('Conducted LTE'!$U$3:$U$170,MATCH(MAX('Conducted LTE'!$AH$3:$AH$170),'Conducted LTE'!$AH$3:$AH$170,0)))</f>
        <v>1950</v>
      </c>
      <c r="CE375" s="7234"/>
      <c r="CF375" s="7234"/>
      <c r="CG375" s="6706"/>
      <c r="CH375" s="6706"/>
      <c r="CI375" s="225">
        <f>BY375</f>
        <v/>
      </c>
      <c r="CJ375" s="237">
        <f>BZ375</f>
        <v/>
      </c>
      <c r="CK375" s="223">
        <f>CA375</f>
        <v/>
      </c>
      <c r="CL375" s="237">
        <f>CC375</f>
        <v/>
      </c>
      <c r="CM375" s="237">
        <f>CD375</f>
        <v/>
      </c>
      <c r="CN375" s="1527"/>
      <c r="CO375" s="1579"/>
      <c r="CP375" s="7214">
        <f>IF(CF375=""," ",IF(ABS(CE375-CF375)&lt;=0.1,"Valid","Not valid"))</f>
        <v/>
      </c>
      <c r="CQ375" s="1674">
        <f> IF(CE375="","",IF(AND(CE375&lt;&gt;"",CF375=""),IF(CE375&gt;=0.8,"Medir+Sig Max","No"),IF(CF375&lt;&gt;"",IF(CF375&gt;=0.8,"Medir+Sig Max","No"),"")))</f>
        <v/>
      </c>
      <c r="CR375" s="6927"/>
      <c r="CS375" s="1674"/>
      <c r="CT375" s="220">
        <f>IF(CO375="",IF(AND(CE375="",CF375=""),"",IF(CF375="",IF(DQ375&gt;1,ROUND(DQ375*CE375,3),CE375),IF(DQ375&gt;1,ROUND(DQ375*CF375,3),CF375))),IF(AND(CE375="",CF375=""),"",IF(CF375="",IF(DQ375&gt;1,ROUND(DQ375*CE375*(1/(CO375)),3),CE375*(1/(CO375))),IF(DQ375&gt;1,ROUND(DQ375*CF375*(1/(CO375)),3),CF375*(1/(CO375))))))</f>
        <v/>
      </c>
      <c r="CU375" s="224">
        <f>BY375</f>
        <v/>
      </c>
      <c r="CV375" s="237">
        <f>BZ375</f>
        <v/>
      </c>
      <c r="CW375" s="237">
        <f>CA375</f>
        <v/>
      </c>
      <c r="CX375" s="224">
        <f>CC375</f>
        <v/>
      </c>
      <c r="CY375" s="237">
        <f>CD375</f>
        <v/>
      </c>
      <c r="CZ375" s="7474">
        <f>IF(COUNTIF(Overview!K12:K14,TRUE)&gt;0,1.6,IF(COUNTIF(Overview!L12:L14,TRUE)&gt;0,8,0))</f>
        <v/>
      </c>
      <c r="DA375" s="1788"/>
      <c r="DB375" s="7483"/>
      <c r="DC375" s="844">
        <f>IF(CT375="","",IF(CT375&gt;CZ375,"Fail","Pass"))</f>
        <v/>
      </c>
      <c r="DD375" s="402"/>
      <c r="DE375" s="1565">
        <f>MyTimestamp(DC375)</f>
        <v/>
      </c>
      <c r="DF375" s="1531">
        <f>IF(COUNT(CE375:CH375)=1,15,IF(COUNT(CE375:CH375)=0,0,30))</f>
        <v/>
      </c>
      <c r="DG375" s="1532">
        <f>IF(DF375=0,0,2)</f>
        <v/>
      </c>
      <c r="DH375" s="1866"/>
      <c r="DI375" s="1866"/>
      <c r="DJ375" s="1863"/>
      <c r="DK375" s="1789"/>
      <c r="DL375" s="1574">
        <f>10^(CN375/20)*100-100</f>
        <v/>
      </c>
      <c r="DM375" s="777"/>
      <c r="DN375" s="814"/>
      <c r="DO375" s="777">
        <f>IF(DM375="","",10^(DM375/10))</f>
        <v/>
      </c>
      <c r="DP375" s="777">
        <f>IF(ISNUMBER(DN375)=FALSE,"",10^(DN375/10))</f>
        <v/>
      </c>
      <c r="DQ375" s="1578">
        <f>IF(AND(ISNUMBER(DO375),ISNUMBER(DP375)),IF(DO375/DP375&gt;1,ROUND((DO375)/DP375,3),1),1)</f>
        <v/>
      </c>
      <c r="DR375" s="1541"/>
      <c r="DS375" s="1541"/>
      <c r="DT375" s="1541"/>
      <c r="DU375" s="1541"/>
      <c r="DV375" s="1541"/>
      <c r="DW375" s="1541"/>
      <c r="DX375" s="1541"/>
      <c r="DY375" s="1541"/>
      <c r="DZ375" s="1541"/>
      <c r="EA375" s="1541"/>
      <c r="EB375" s="1541"/>
      <c r="EC375" s="1541"/>
      <c r="ED375" s="1541"/>
      <c r="EE375" s="1541"/>
      <c r="EF375" s="1541"/>
      <c r="EG375" s="1541"/>
      <c r="EH375" s="1541"/>
      <c r="EI375" s="1541"/>
      <c r="EJ375" s="1541"/>
      <c r="EK375" s="1541"/>
      <c r="EL375" s="1541"/>
      <c r="EM375" s="1541"/>
      <c r="EN375" s="1541"/>
      <c r="EO375" s="1541"/>
      <c r="EP375" s="1541"/>
      <c r="EQ375" s="1541"/>
      <c r="ER375" s="1541"/>
      <c r="ES375" s="1541"/>
      <c r="ET375" s="1541"/>
      <c r="EU375" s="1541"/>
      <c r="EV375" s="1541"/>
    </row>
    <row r="376" ht="12.75" x14ac:dyDescent="0.2">
      <c r="A376" s="1541"/>
      <c r="B376" s="1541"/>
      <c r="C376"/>
      <c r="D376" s="1486"/>
      <c r="E376" s="1486"/>
      <c r="F376" s="672" t="inlineStr">
        <is>
          <t>5.3</t>
        </is>
      </c>
      <c r="G376" s="1497"/>
      <c r="H376" s="130">
        <f>BV376</f>
        <v/>
      </c>
      <c r="I376" s="130">
        <f>BW376</f>
        <v/>
      </c>
      <c r="J376" s="1299" t="inlineStr">
        <is>
          <t>LTE</t>
        </is>
      </c>
      <c r="K376" s="1299" t="inlineStr">
        <is>
          <t>FDD1</t>
        </is>
      </c>
      <c r="L376" s="115"/>
      <c r="M376" s="130">
        <v>10</v>
      </c>
      <c r="N376" s="119" t="inlineStr">
        <is>
          <t>QPSK</t>
        </is>
      </c>
      <c r="O376" s="131"/>
      <c r="P376" s="6597"/>
      <c r="Q376" s="131">
        <v>1</v>
      </c>
      <c r="R376" s="131">
        <v>0</v>
      </c>
      <c r="S376" s="130"/>
      <c r="T376" s="130">
        <v>18300</v>
      </c>
      <c r="U376" s="6593">
        <v>1950</v>
      </c>
      <c r="V376" s="119"/>
      <c r="W376" s="1305"/>
      <c r="X376" s="119"/>
      <c r="Y376" s="119"/>
      <c r="Z376" s="119"/>
      <c r="AA376" s="115"/>
      <c r="AB376" s="115"/>
      <c r="AC376" s="1300">
        <f>IF(OR(BX376="Close to Ear",BX376="Close to Head"),"Head",IF(BX376="Extremity","Extremity","Body"))</f>
        <v/>
      </c>
      <c r="AD376" s="1301">
        <f>CA376</f>
        <v/>
      </c>
      <c r="AE376" s="1299">
        <f>CB376</f>
        <v/>
      </c>
      <c r="AF376" s="115"/>
      <c r="AG376" s="1302">
        <f>IF(OR(AZ376="",BA376=""),"N/A",IF(DC376="Pass","P","F"))</f>
        <v/>
      </c>
      <c r="AH376" s="129"/>
      <c r="AI376" s="129"/>
      <c r="AJ376" s="129"/>
      <c r="AK376" s="119"/>
      <c r="AL376" s="115"/>
      <c r="AM376" s="119"/>
      <c r="AN376" s="119"/>
      <c r="AO376" s="692"/>
      <c r="AP376" s="692"/>
      <c r="AQ376" s="692"/>
      <c r="AR376" s="692"/>
      <c r="AS376" s="692"/>
      <c r="AT376" s="1303">
        <f>IF(AC376="Extremity",IF(CG376="","",CG376),"")</f>
        <v/>
      </c>
      <c r="AU376" s="1303">
        <f>IF(AC376="Extremity",IF(CH376="","",CH376),"")</f>
        <v/>
      </c>
      <c r="AV376" s="1304">
        <f>IF(AC376="Extremity","",IF(CE376="","",CE376))</f>
        <v/>
      </c>
      <c r="AW376" s="1304">
        <f>IF(AD376="Extremity","",IF(CF376="","",CF376))</f>
        <v/>
      </c>
      <c r="AX376" s="1305">
        <f>DL376</f>
        <v/>
      </c>
      <c r="AY376" s="1305">
        <f>DQ376</f>
        <v/>
      </c>
      <c r="AZ376" s="3377">
        <f>IF(AC376="Extremity",IF(DA376="","",DA376),"")</f>
        <v/>
      </c>
      <c r="BA376" s="3378">
        <f>IF(AC376="Extremity","",IF(CT376="","",CT376))</f>
        <v/>
      </c>
      <c r="BB376" s="1305">
        <f>IF(AC376="Extremity",IF(DB376="","",DB376),"")</f>
        <v/>
      </c>
      <c r="BC376" s="1304">
        <f>IF(AC376="Extremity","",IF(CZ376="","",CZ376))</f>
        <v/>
      </c>
      <c r="BD376" s="1305">
        <f>DD376</f>
        <v/>
      </c>
      <c r="BE376" s="132">
        <f>DE376</f>
        <v/>
      </c>
      <c r="BF376" s="133">
        <f>DF376*60</f>
        <v/>
      </c>
      <c r="BG376" s="121">
        <f>BE376</f>
        <v/>
      </c>
      <c r="BH376" s="133">
        <f>DG376*60</f>
        <v/>
      </c>
      <c r="BI376" s="133">
        <f>DH376</f>
        <v/>
      </c>
      <c r="BJ376" s="117"/>
      <c r="BK376" s="812">
        <f>Overview!$E$7</f>
        <v/>
      </c>
      <c r="BL376" s="117"/>
      <c r="BM376" s="834">
        <f>DI376</f>
        <v/>
      </c>
      <c r="BN376" s="812">
        <f>Overview!$P$153</f>
        <v/>
      </c>
      <c r="BO376" s="117"/>
      <c r="BP376" s="117"/>
      <c r="BQ376" s="115"/>
      <c r="BR376" s="1478"/>
      <c r="BS376" s="1541"/>
      <c r="BT376" s="1864" t="inlineStr">
        <is>
          <t>LTE</t>
        </is>
      </c>
      <c r="BU376" s="1828" t="inlineStr">
        <is>
          <t>FDD1</t>
        </is>
      </c>
      <c r="BV376" s="906">
        <f>Overview!$H$31</f>
        <v/>
      </c>
      <c r="BW376" s="1865"/>
      <c r="BX376" s="1828" t="inlineStr">
        <is>
          <t>Close to ear</t>
        </is>
      </c>
      <c r="BY376" s="730"/>
      <c r="BZ376" s="1828">
        <f>IF(COUNT('Conducted LTE'!$AH$3:$AH$170)=0,10,INDEX('Conducted LTE'!$M$3:$M$170,MATCH(MAX('Conducted LTE'!$AH$3:$AH$170),'Conducted LTE'!$AH$3:$AH$170,0)))</f>
        <v>10</v>
      </c>
      <c r="CA376" s="873" t="str">
        <f>CA375</f>
        <v>TBD</v>
      </c>
      <c r="CB376" s="200">
        <v>0</v>
      </c>
      <c r="CC376" s="730">
        <f>IF(COUNT('Conducted LTE'!$AH$3:$AH$170)=0,18300,INDEX('Conducted LTE'!$T$3:$T$170,MATCH(MAX('Conducted LTE'!$AH$3:$AH$170),'Conducted LTE'!$AH$3:$AH$170,0)))</f>
        <v>18300</v>
      </c>
      <c r="CD376" s="730">
        <f>IF(COUNT('Conducted LTE'!$AH$3:$AH$170)=0,1950,INDEX('Conducted LTE'!$U$3:$U$170,MATCH(MAX('Conducted LTE'!$AH$3:$AH$170),'Conducted LTE'!$AH$3:$AH$170,0)))</f>
        <v>1950</v>
      </c>
      <c r="CE376" s="7234"/>
      <c r="CF376" s="7234"/>
      <c r="CG376" s="6706"/>
      <c r="CH376" s="6706"/>
      <c r="CI376" s="225">
        <f>BY376</f>
        <v/>
      </c>
      <c r="CJ376" s="237">
        <f>BZ376</f>
        <v/>
      </c>
      <c r="CK376" s="223">
        <f>CA376</f>
        <v/>
      </c>
      <c r="CL376" s="237">
        <f>CC376</f>
        <v/>
      </c>
      <c r="CM376" s="237">
        <f>CD376</f>
        <v/>
      </c>
      <c r="CN376" s="1527"/>
      <c r="CO376" s="1579"/>
      <c r="CP376" s="7214">
        <f>IF(CF376=""," ",IF(ABS(CE376-CF376)&lt;=0.1,"Valid","Not valid"))</f>
        <v/>
      </c>
      <c r="CQ376" s="1674">
        <f> IF(CE376="","",IF(AND(CE376&lt;&gt;"",CF376=""),IF(CE376&gt;=0.8,"Medir+Sig Max","No"),IF(CF376&lt;&gt;"",IF(CF376&gt;=0.8,"Medir+Sig Max","No"),"")))</f>
        <v/>
      </c>
      <c r="CR376" s="6927"/>
      <c r="CS376" s="1674"/>
      <c r="CT376" s="220">
        <f>IF(CO376="",IF(AND(CE376="",CF376=""),"",IF(CF376="",IF(DQ376&gt;1,ROUND(DQ376*CE376,3),CE376),IF(DQ376&gt;1,ROUND(DQ376*CF376,3),CF376))),IF(AND(CE376="",CF376=""),"",IF(CF376="",IF(DQ376&gt;1,ROUND(DQ376*CE376*(1/(CO376)),3),CE376*(1/(CO376))),IF(DQ376&gt;1,ROUND(DQ376*CF376*(1/(CO376)),3),CF376*(1/(CO376))))))</f>
        <v/>
      </c>
      <c r="CU376" s="224">
        <f>BY376</f>
        <v/>
      </c>
      <c r="CV376" s="237">
        <f>BZ376</f>
        <v/>
      </c>
      <c r="CW376" s="237">
        <f>CA376</f>
        <v/>
      </c>
      <c r="CX376" s="224">
        <f>CC376</f>
        <v/>
      </c>
      <c r="CY376" s="237">
        <f>CD376</f>
        <v/>
      </c>
      <c r="CZ376" s="7474">
        <f>IF(COUNTIF(Overview!K12:K14,TRUE)&gt;0,1.6,IF(COUNTIF(Overview!L12:L14,TRUE)&gt;0,8,0))</f>
        <v/>
      </c>
      <c r="DA376" s="1788"/>
      <c r="DB376" s="7483"/>
      <c r="DC376" s="844">
        <f>IF(CT376="","",IF(CT376&gt;CZ376,"Fail","Pass"))</f>
        <v/>
      </c>
      <c r="DD376" s="402"/>
      <c r="DE376" s="1565">
        <f>MyTimestamp(DC376)</f>
        <v/>
      </c>
      <c r="DF376" s="1531">
        <f>IF(COUNT(CE376:CH376)=1,15,IF(COUNT(CE376:CH376)=0,0,30))</f>
        <v/>
      </c>
      <c r="DG376" s="1532">
        <f>IF(DF376=0,0,2)</f>
        <v/>
      </c>
      <c r="DH376" s="1866"/>
      <c r="DI376" s="1866"/>
      <c r="DJ376" s="1863"/>
      <c r="DK376" s="1789"/>
      <c r="DL376" s="1574">
        <f>10^(CN376/20)*100-100</f>
        <v/>
      </c>
      <c r="DM376" s="777"/>
      <c r="DN376" s="730"/>
      <c r="DO376" s="777">
        <f>IF(DM376="","",10^(DM376/10))</f>
        <v/>
      </c>
      <c r="DP376" s="777">
        <f>IF(ISNUMBER(DN376)=FALSE,"",10^(DN376/10))</f>
        <v/>
      </c>
      <c r="DQ376" s="1578">
        <f>IF(AND(ISNUMBER(DO376),ISNUMBER(DP376)),IF(DO376/DP376&gt;1,ROUND((DO376)/DP376,3),1),1)</f>
        <v/>
      </c>
      <c r="DR376" s="1541"/>
      <c r="DS376" s="1541"/>
      <c r="DT376" s="1541"/>
      <c r="DU376" s="1541"/>
      <c r="DV376" s="1541"/>
      <c r="DW376" s="1541"/>
      <c r="DX376" s="1541"/>
      <c r="DY376" s="1541"/>
      <c r="DZ376" s="1541"/>
      <c r="EA376" s="1541"/>
      <c r="EB376" s="1541"/>
      <c r="EC376" s="1541"/>
      <c r="ED376" s="1541"/>
      <c r="EE376" s="1541"/>
      <c r="EF376" s="1541"/>
      <c r="EG376" s="1541"/>
      <c r="EH376" s="1541"/>
      <c r="EI376" s="1541"/>
      <c r="EJ376" s="1541"/>
      <c r="EK376" s="1541"/>
      <c r="EL376" s="1541"/>
      <c r="EM376" s="1541"/>
      <c r="EN376" s="1541"/>
      <c r="EO376" s="1541"/>
      <c r="EP376" s="1541"/>
      <c r="EQ376" s="1541"/>
      <c r="ER376" s="1541"/>
      <c r="ES376" s="1541"/>
      <c r="ET376" s="1541"/>
      <c r="EU376" s="1541"/>
      <c r="EV376" s="1541"/>
    </row>
    <row r="377" ht="12.75" x14ac:dyDescent="0.2">
      <c r="A377" s="1541"/>
      <c r="B377" s="1541"/>
      <c r="C377"/>
      <c r="D377" s="1486"/>
      <c r="E377" s="1486"/>
      <c r="F377" s="672" t="inlineStr">
        <is>
          <t>5.3</t>
        </is>
      </c>
      <c r="G377" s="1497"/>
      <c r="H377" s="130">
        <f>BV377</f>
        <v/>
      </c>
      <c r="I377" s="130">
        <f>BW377</f>
        <v/>
      </c>
      <c r="J377" s="1299" t="inlineStr">
        <is>
          <t>LTE</t>
        </is>
      </c>
      <c r="K377" s="1299" t="inlineStr">
        <is>
          <t>FDD1</t>
        </is>
      </c>
      <c r="L377" s="115"/>
      <c r="M377" s="130">
        <v>10</v>
      </c>
      <c r="N377" s="119" t="inlineStr">
        <is>
          <t>QPSK</t>
        </is>
      </c>
      <c r="O377" s="131"/>
      <c r="P377" s="6597"/>
      <c r="Q377" s="131">
        <v>1</v>
      </c>
      <c r="R377" s="131">
        <v>0</v>
      </c>
      <c r="S377" s="130"/>
      <c r="T377" s="130">
        <v>18300</v>
      </c>
      <c r="U377" s="6593">
        <v>1950</v>
      </c>
      <c r="V377" s="119"/>
      <c r="W377" s="1305"/>
      <c r="X377" s="119"/>
      <c r="Y377" s="119"/>
      <c r="Z377" s="119"/>
      <c r="AA377" s="115"/>
      <c r="AB377" s="115"/>
      <c r="AC377" s="1300">
        <f>IF(OR(BX377="Close to Ear",BX377="Close to Head"),"Head",IF(BX377="Extremity","Extremity","Body"))</f>
        <v/>
      </c>
      <c r="AD377" s="1301">
        <f>CA377</f>
        <v/>
      </c>
      <c r="AE377" s="1299">
        <f>CB377</f>
        <v/>
      </c>
      <c r="AF377" s="115"/>
      <c r="AG377" s="1302">
        <f>IF(OR(AZ377="",BA377=""),"N/A",IF(DC377="Pass","P","F"))</f>
        <v/>
      </c>
      <c r="AH377" s="129"/>
      <c r="AI377" s="129"/>
      <c r="AJ377" s="129"/>
      <c r="AK377" s="119"/>
      <c r="AL377" s="115"/>
      <c r="AM377" s="119"/>
      <c r="AN377" s="119"/>
      <c r="AO377" s="692"/>
      <c r="AP377" s="692"/>
      <c r="AQ377" s="692"/>
      <c r="AR377" s="692"/>
      <c r="AS377" s="692"/>
      <c r="AT377" s="1303">
        <f>IF(AC377="Extremity",IF(CG377="","",CG377),"")</f>
        <v/>
      </c>
      <c r="AU377" s="1303">
        <f>IF(AC377="Extremity",IF(CH377="","",CH377),"")</f>
        <v/>
      </c>
      <c r="AV377" s="1304">
        <f>IF(AC377="Extremity","",IF(CE377="","",CE377))</f>
        <v/>
      </c>
      <c r="AW377" s="1304">
        <f>IF(AD377="Extremity","",IF(CF377="","",CF377))</f>
        <v/>
      </c>
      <c r="AX377" s="1305">
        <f>DL377</f>
        <v/>
      </c>
      <c r="AY377" s="1305">
        <f>DQ377</f>
        <v/>
      </c>
      <c r="AZ377" s="3377">
        <f>IF(AC377="Extremity",IF(DA377="","",DA377),"")</f>
        <v/>
      </c>
      <c r="BA377" s="3378">
        <f>IF(AC377="Extremity","",IF(CT377="","",CT377))</f>
        <v/>
      </c>
      <c r="BB377" s="1305">
        <f>IF(AC377="Extremity",IF(DB377="","",DB377),"")</f>
        <v/>
      </c>
      <c r="BC377" s="1304">
        <f>IF(AC377="Extremity","",IF(CZ377="","",CZ377))</f>
        <v/>
      </c>
      <c r="BD377" s="1305">
        <f>DD377</f>
        <v/>
      </c>
      <c r="BE377" s="132">
        <f>DE377</f>
        <v/>
      </c>
      <c r="BF377" s="133">
        <f>DF377*60</f>
        <v/>
      </c>
      <c r="BG377" s="121">
        <f>BE377</f>
        <v/>
      </c>
      <c r="BH377" s="133">
        <f>DG377*60</f>
        <v/>
      </c>
      <c r="BI377" s="133">
        <f>DH377</f>
        <v/>
      </c>
      <c r="BJ377" s="117"/>
      <c r="BK377" s="812">
        <f>Overview!$E$7</f>
        <v/>
      </c>
      <c r="BL377" s="117"/>
      <c r="BM377" s="834">
        <f>DI377</f>
        <v/>
      </c>
      <c r="BN377" s="812">
        <f>Overview!$P$153</f>
        <v/>
      </c>
      <c r="BO377" s="117"/>
      <c r="BP377" s="117"/>
      <c r="BQ377" s="115"/>
      <c r="BR377" s="1478"/>
      <c r="BS377" s="1541"/>
      <c r="BT377" s="1864" t="inlineStr">
        <is>
          <t>LTE</t>
        </is>
      </c>
      <c r="BU377" s="1828" t="inlineStr">
        <is>
          <t>FDD1</t>
        </is>
      </c>
      <c r="BV377" s="906">
        <f>Overview!$H$31</f>
        <v/>
      </c>
      <c r="BW377" s="1865"/>
      <c r="BX377" s="1828" t="inlineStr">
        <is>
          <t>Close to ear</t>
        </is>
      </c>
      <c r="BY377" s="815"/>
      <c r="BZ377" s="1828">
        <f>IF(COUNT('Conducted LTE'!$AH$3:$AH$170)=0,10,INDEX('Conducted LTE'!$M$3:$M$170,MATCH(MAX('Conducted LTE'!$AH$3:$AH$170),'Conducted LTE'!$AH$3:$AH$170,0)))</f>
        <v>10</v>
      </c>
      <c r="CA377" s="874" t="str">
        <f>CA376</f>
        <v>TBD</v>
      </c>
      <c r="CB377" s="201">
        <v>0</v>
      </c>
      <c r="CC377" s="815">
        <f>IF(COUNT('Conducted LTE'!$AH$3:$AH$170)=0,18300,INDEX('Conducted LTE'!$T$3:$T$170,MATCH(MAX('Conducted LTE'!$AH$3:$AH$170),'Conducted LTE'!$AH$3:$AH$170,0)))</f>
        <v>18300</v>
      </c>
      <c r="CD377" s="815">
        <f>IF(COUNT('Conducted LTE'!$AH$3:$AH$170)=0,1950,INDEX('Conducted LTE'!$U$3:$U$170,MATCH(MAX('Conducted LTE'!$AH$3:$AH$170),'Conducted LTE'!$AH$3:$AH$170,0)))</f>
        <v>1950</v>
      </c>
      <c r="CE377" s="7234"/>
      <c r="CF377" s="7234"/>
      <c r="CG377" s="6706"/>
      <c r="CH377" s="6706"/>
      <c r="CI377" s="225">
        <f>BY377</f>
        <v/>
      </c>
      <c r="CJ377" s="237">
        <f>BZ377</f>
        <v/>
      </c>
      <c r="CK377" s="223">
        <f>CA377</f>
        <v/>
      </c>
      <c r="CL377" s="237">
        <f>CC377</f>
        <v/>
      </c>
      <c r="CM377" s="237">
        <f>CD377</f>
        <v/>
      </c>
      <c r="CN377" s="1527"/>
      <c r="CO377" s="1579"/>
      <c r="CP377" s="7214">
        <f>IF(CF377=""," ",IF(ABS(CE377-CF377)&lt;=0.1,"Valid","Not valid"))</f>
        <v/>
      </c>
      <c r="CQ377" s="1674">
        <f> IF(CE377="","",IF(AND(CE377&lt;&gt;"",CF377=""),IF(CE377&gt;=0.8,"Medir+Sig Max","No"),IF(CF377&lt;&gt;"",IF(CF377&gt;=0.8,"Medir+Sig Max","No"),"")))</f>
        <v/>
      </c>
      <c r="CR377" s="6927"/>
      <c r="CS377" s="1674"/>
      <c r="CT377" s="220">
        <f>IF(CO377="",IF(AND(CE377="",CF377=""),"",IF(CF377="",IF(DQ377&gt;1,ROUND(DQ377*CE377,3),CE377),IF(DQ377&gt;1,ROUND(DQ377*CF377,3),CF377))),IF(AND(CE377="",CF377=""),"",IF(CF377="",IF(DQ377&gt;1,ROUND(DQ377*CE377*(1/(CO377)),3),CE377*(1/(CO377))),IF(DQ377&gt;1,ROUND(DQ377*CF377*(1/(CO377)),3),CF377*(1/(CO377))))))</f>
        <v/>
      </c>
      <c r="CU377" s="224">
        <f>BY377</f>
        <v/>
      </c>
      <c r="CV377" s="237">
        <f>BZ377</f>
        <v/>
      </c>
      <c r="CW377" s="237">
        <f>CA377</f>
        <v/>
      </c>
      <c r="CX377" s="224">
        <f>CC377</f>
        <v/>
      </c>
      <c r="CY377" s="237">
        <f>CD377</f>
        <v/>
      </c>
      <c r="CZ377" s="7474">
        <f>IF(COUNTIF(Overview!K12:K14,TRUE)&gt;0,1.6,IF(COUNTIF(Overview!L12:L14,TRUE)&gt;0,8,0))</f>
        <v/>
      </c>
      <c r="DA377" s="1788"/>
      <c r="DB377" s="7483"/>
      <c r="DC377" s="844">
        <f>IF(CT377="","",IF(CT377&gt;CZ377,"Fail","Pass"))</f>
        <v/>
      </c>
      <c r="DD377" s="402"/>
      <c r="DE377" s="1565">
        <f>MyTimestamp(DC377)</f>
        <v/>
      </c>
      <c r="DF377" s="1531">
        <f>IF(COUNT(CE377:CH377)=1,15,IF(COUNT(CE377:CH377)=0,0,30))</f>
        <v/>
      </c>
      <c r="DG377" s="1532">
        <f>IF(DF377=0,0,2)</f>
        <v/>
      </c>
      <c r="DH377" s="1866"/>
      <c r="DI377" s="1866"/>
      <c r="DJ377" s="1863"/>
      <c r="DK377" s="1789"/>
      <c r="DL377" s="1574">
        <f>10^(CN377/20)*100-100</f>
        <v/>
      </c>
      <c r="DM377" s="777"/>
      <c r="DN377" s="815"/>
      <c r="DO377" s="777">
        <f>IF(DM377="","",10^(DM377/10))</f>
        <v/>
      </c>
      <c r="DP377" s="777">
        <f>IF(ISNUMBER(DN377)=FALSE,"",10^(DN377/10))</f>
        <v/>
      </c>
      <c r="DQ377" s="1578">
        <f>IF(AND(ISNUMBER(DO377),ISNUMBER(DP377)),IF(DO377/DP377&gt;1,ROUND((DO377)/DP377,3),1),1)</f>
        <v/>
      </c>
      <c r="DR377" s="1541"/>
      <c r="DS377" s="1541"/>
      <c r="DT377" s="1541"/>
      <c r="DU377" s="1541"/>
      <c r="DV377" s="1541"/>
      <c r="DW377" s="1541"/>
      <c r="DX377" s="1541"/>
      <c r="DY377" s="1541"/>
      <c r="DZ377" s="1541"/>
      <c r="EA377" s="1541"/>
      <c r="EB377" s="1541"/>
      <c r="EC377" s="1541"/>
      <c r="ED377" s="1541"/>
      <c r="EE377" s="1541"/>
      <c r="EF377" s="1541"/>
      <c r="EG377" s="1541"/>
      <c r="EH377" s="1541"/>
      <c r="EI377" s="1541"/>
      <c r="EJ377" s="1541"/>
      <c r="EK377" s="1541"/>
      <c r="EL377" s="1541"/>
      <c r="EM377" s="1541"/>
      <c r="EN377" s="1541"/>
      <c r="EO377" s="1541"/>
      <c r="EP377" s="1541"/>
      <c r="EQ377" s="1541"/>
      <c r="ER377" s="1541"/>
      <c r="ES377" s="1541"/>
      <c r="ET377" s="1541"/>
      <c r="EU377" s="1541"/>
      <c r="EV377" s="1541"/>
    </row>
    <row r="378" ht="12.75" x14ac:dyDescent="0.2">
      <c r="A378" s="1541"/>
      <c r="B378" s="1541"/>
      <c r="C378"/>
      <c r="D378" s="1486"/>
      <c r="E378" s="1486"/>
      <c r="F378" s="672" t="inlineStr">
        <is>
          <t>5.3</t>
        </is>
      </c>
      <c r="G378" s="1497"/>
      <c r="H378" s="130">
        <f>BV378</f>
        <v/>
      </c>
      <c r="I378" s="130">
        <f>BW378</f>
        <v/>
      </c>
      <c r="J378" s="1299" t="inlineStr">
        <is>
          <t>LTE</t>
        </is>
      </c>
      <c r="K378" s="1299" t="inlineStr">
        <is>
          <t>FDD1</t>
        </is>
      </c>
      <c r="L378" s="115"/>
      <c r="M378" s="130">
        <v>10</v>
      </c>
      <c r="N378" s="119" t="inlineStr">
        <is>
          <t>QPSK</t>
        </is>
      </c>
      <c r="O378" s="131"/>
      <c r="P378" s="6597"/>
      <c r="Q378" s="131">
        <v>1</v>
      </c>
      <c r="R378" s="131">
        <v>0</v>
      </c>
      <c r="S378" s="130"/>
      <c r="T378" s="130">
        <v>18300</v>
      </c>
      <c r="U378" s="6593">
        <v>1950</v>
      </c>
      <c r="V378" s="119"/>
      <c r="W378" s="1305"/>
      <c r="X378" s="119"/>
      <c r="Y378" s="119"/>
      <c r="Z378" s="119"/>
      <c r="AA378" s="115"/>
      <c r="AB378" s="115"/>
      <c r="AC378" s="1300">
        <f>IF(OR(BX378="Close to Ear",BX378="Close to Head"),"Head",IF(BX378="Extremity","Extremity","Body"))</f>
        <v/>
      </c>
      <c r="AD378" s="1301">
        <f>CA378</f>
        <v/>
      </c>
      <c r="AE378" s="1299">
        <f>CB378</f>
        <v/>
      </c>
      <c r="AF378" s="115"/>
      <c r="AG378" s="1302">
        <f>IF(OR(AZ378="",BA378=""),"N/A",IF(DC378="Pass","P","F"))</f>
        <v/>
      </c>
      <c r="AH378" s="129"/>
      <c r="AI378" s="129"/>
      <c r="AJ378" s="129"/>
      <c r="AK378" s="119"/>
      <c r="AL378" s="115"/>
      <c r="AM378" s="119"/>
      <c r="AN378" s="119"/>
      <c r="AO378" s="692"/>
      <c r="AP378" s="692"/>
      <c r="AQ378" s="692"/>
      <c r="AR378" s="692"/>
      <c r="AS378" s="692"/>
      <c r="AT378" s="1303">
        <f>IF(AC378="Extremity",IF(CG378="","",CG378),"")</f>
        <v/>
      </c>
      <c r="AU378" s="1303">
        <f>IF(AC378="Extremity",IF(CH378="","",CH378),"")</f>
        <v/>
      </c>
      <c r="AV378" s="1304">
        <f>IF(AC378="Extremity","",IF(CE378="","",CE378))</f>
        <v/>
      </c>
      <c r="AW378" s="1304">
        <f>IF(AD378="Extremity","",IF(CF378="","",CF378))</f>
        <v/>
      </c>
      <c r="AX378" s="1305">
        <f>DL378</f>
        <v/>
      </c>
      <c r="AY378" s="1305">
        <f>DQ378</f>
        <v/>
      </c>
      <c r="AZ378" s="3377">
        <f>IF(AC378="Extremity",IF(DA378="","",DA378),"")</f>
        <v/>
      </c>
      <c r="BA378" s="3378">
        <f>IF(AC378="Extremity","",IF(CT378="","",CT378))</f>
        <v/>
      </c>
      <c r="BB378" s="1305">
        <f>IF(AC378="Extremity",IF(DB378="","",DB378),"")</f>
        <v/>
      </c>
      <c r="BC378" s="1304">
        <f>IF(AC378="Extremity","",IF(CZ378="","",CZ378))</f>
        <v/>
      </c>
      <c r="BD378" s="1305">
        <f>DD378</f>
        <v/>
      </c>
      <c r="BE378" s="132">
        <f>DE378</f>
        <v/>
      </c>
      <c r="BF378" s="133">
        <f>DF378*60</f>
        <v/>
      </c>
      <c r="BG378" s="121">
        <f>BE378</f>
        <v/>
      </c>
      <c r="BH378" s="133">
        <f>DG378*60</f>
        <v/>
      </c>
      <c r="BI378" s="133">
        <f>DH378</f>
        <v/>
      </c>
      <c r="BJ378" s="117"/>
      <c r="BK378" s="812">
        <f>Overview!$E$7</f>
        <v/>
      </c>
      <c r="BL378" s="117"/>
      <c r="BM378" s="834">
        <f>DI378</f>
        <v/>
      </c>
      <c r="BN378" s="812">
        <f>Overview!$P$153</f>
        <v/>
      </c>
      <c r="BO378" s="117"/>
      <c r="BP378" s="117"/>
      <c r="BQ378" s="115"/>
      <c r="BR378" s="1478"/>
      <c r="BS378" s="1541"/>
      <c r="BT378" s="1864" t="inlineStr">
        <is>
          <t>LTE</t>
        </is>
      </c>
      <c r="BU378" s="1828" t="inlineStr">
        <is>
          <t>FDD1</t>
        </is>
      </c>
      <c r="BV378" s="906">
        <f>Overview!$H$31</f>
        <v/>
      </c>
      <c r="BW378" s="1865"/>
      <c r="BX378" s="1828" t="inlineStr">
        <is>
          <t>Close to ear</t>
        </is>
      </c>
      <c r="BY378" s="7306"/>
      <c r="BZ378" s="1828">
        <f>IF(COUNT('Conducted LTE'!$AH$3:$AH$170)=0,10,INDEX('Conducted LTE'!$M$3:$M$170,MATCH(MAX('Conducted LTE'!$AH$3:$AH$170),'Conducted LTE'!$AH$3:$AH$170,0)))</f>
        <v>10</v>
      </c>
      <c r="CA378" s="1032" t="str">
        <f>CA377</f>
        <v>TBD</v>
      </c>
      <c r="CB378" s="202">
        <v>0</v>
      </c>
      <c r="CC378" s="776">
        <f>IF(COUNT('Conducted LTE'!$AH$3:$AH$170)=0,18300,INDEX('Conducted LTE'!$T$3:$T$170,MATCH(MAX('Conducted LTE'!$AH$3:$AH$170),'Conducted LTE'!$AH$3:$AH$170,0)))</f>
        <v>18300</v>
      </c>
      <c r="CD378" s="776">
        <f>IF(COUNT('Conducted LTE'!$AH$3:$AH$170)=0,1950,INDEX('Conducted LTE'!$U$3:$U$170,MATCH(MAX('Conducted LTE'!$AH$3:$AH$170),'Conducted LTE'!$AH$3:$AH$170,0)))</f>
        <v>1950</v>
      </c>
      <c r="CE378" s="7234"/>
      <c r="CF378" s="7234"/>
      <c r="CG378" s="6706"/>
      <c r="CH378" s="6706"/>
      <c r="CI378" s="225">
        <f>BY378</f>
        <v/>
      </c>
      <c r="CJ378" s="237">
        <f>BZ378</f>
        <v/>
      </c>
      <c r="CK378" s="223">
        <f>CA378</f>
        <v/>
      </c>
      <c r="CL378" s="237">
        <f>CC378</f>
        <v/>
      </c>
      <c r="CM378" s="237">
        <f>CD378</f>
        <v/>
      </c>
      <c r="CN378" s="1527"/>
      <c r="CO378" s="1579"/>
      <c r="CP378" s="7214">
        <f>IF(CF378=""," ",IF(ABS(CE378-CF378)&lt;=0.1,"Valid","Not valid"))</f>
        <v/>
      </c>
      <c r="CQ378" s="1674">
        <f> IF(CE378="","",IF(AND(CE378&lt;&gt;"",CF378=""),IF(CE378&gt;=0.8,"Medir+Sig Max","No"),IF(CF378&lt;&gt;"",IF(CF378&gt;=0.8,"Medir+Sig Max","No"),"")))</f>
        <v/>
      </c>
      <c r="CR378" s="6927"/>
      <c r="CS378" s="1674"/>
      <c r="CT378" s="220">
        <f>IF(CO378="",IF(AND(CE378="",CF378=""),"",IF(CF378="",IF(DQ378&gt;1,ROUND(DQ378*CE378,3),CE378),IF(DQ378&gt;1,ROUND(DQ378*CF378,3),CF378))),IF(AND(CE378="",CF378=""),"",IF(CF378="",IF(DQ378&gt;1,ROUND(DQ378*CE378*(1/(CO378)),3),CE378*(1/(CO378))),IF(DQ378&gt;1,ROUND(DQ378*CF378*(1/(CO378)),3),CF378*(1/(CO378))))))</f>
        <v/>
      </c>
      <c r="CU378" s="224">
        <f>BY378</f>
        <v/>
      </c>
      <c r="CV378" s="237">
        <f>BZ378</f>
        <v/>
      </c>
      <c r="CW378" s="237">
        <f>CA378</f>
        <v/>
      </c>
      <c r="CX378" s="224">
        <f>CC378</f>
        <v/>
      </c>
      <c r="CY378" s="237">
        <f>CD378</f>
        <v/>
      </c>
      <c r="CZ378" s="7474">
        <f>IF(COUNTIF(Overview!K12:K14,TRUE)&gt;0,1.6,IF(COUNTIF(Overview!L12:L14,TRUE)&gt;0,8,0))</f>
        <v/>
      </c>
      <c r="DA378" s="1788"/>
      <c r="DB378" s="7483"/>
      <c r="DC378" s="844">
        <f>IF(CT378="","",IF(CT378&gt;CZ378,"Fail","Pass"))</f>
        <v/>
      </c>
      <c r="DD378" s="402"/>
      <c r="DE378" s="1565">
        <f>MyTimestamp(DC378)</f>
        <v/>
      </c>
      <c r="DF378" s="1531">
        <f>IF(COUNT(CE378:CH378)=1,15,IF(COUNT(CE378:CH378)=0,0,30))</f>
        <v/>
      </c>
      <c r="DG378" s="1532">
        <f>IF(DF378=0,0,2)</f>
        <v/>
      </c>
      <c r="DH378" s="1866"/>
      <c r="DI378" s="1866"/>
      <c r="DJ378" s="1863"/>
      <c r="DK378" s="1789"/>
      <c r="DL378" s="1574">
        <f>10^(CN378/20)*100-100</f>
        <v/>
      </c>
      <c r="DM378" s="777"/>
      <c r="DN378" s="776"/>
      <c r="DO378" s="777">
        <f>IF(DM378="","",10^(DM378/10))</f>
        <v/>
      </c>
      <c r="DP378" s="777">
        <f>IF(ISNUMBER(DN378)=FALSE,"",10^(DN378/10))</f>
        <v/>
      </c>
      <c r="DQ378" s="1578">
        <f>IF(AND(ISNUMBER(DO378),ISNUMBER(DP378)),IF(DO378/DP378&gt;1,ROUND((DO378)/DP378,3),1),1)</f>
        <v/>
      </c>
      <c r="DR378" s="1541"/>
      <c r="DS378" s="1541"/>
      <c r="DT378" s="1541"/>
      <c r="DU378" s="1541"/>
      <c r="DV378" s="1541"/>
      <c r="DW378" s="1541"/>
      <c r="DX378" s="1541"/>
      <c r="DY378" s="1541"/>
      <c r="DZ378" s="1541"/>
      <c r="EA378" s="1541"/>
      <c r="EB378" s="1541"/>
      <c r="EC378" s="1541"/>
      <c r="ED378" s="1541"/>
      <c r="EE378" s="1541"/>
      <c r="EF378" s="1541"/>
      <c r="EG378" s="1541"/>
      <c r="EH378" s="1541"/>
      <c r="EI378" s="1541"/>
      <c r="EJ378" s="1541"/>
      <c r="EK378" s="1541"/>
      <c r="EL378" s="1541"/>
      <c r="EM378" s="1541"/>
      <c r="EN378" s="1541"/>
      <c r="EO378" s="1541"/>
      <c r="EP378" s="1541"/>
      <c r="EQ378" s="1541"/>
      <c r="ER378" s="1541"/>
      <c r="ES378" s="1541"/>
      <c r="ET378" s="1541"/>
      <c r="EU378" s="1541"/>
      <c r="EV378" s="1541"/>
    </row>
    <row r="379" ht="12.75" x14ac:dyDescent="0.2">
      <c r="A379" s="1541"/>
      <c r="B379" s="1541"/>
      <c r="C379"/>
      <c r="D379" s="1486"/>
      <c r="E379" s="1486"/>
      <c r="F379" s="672" t="inlineStr">
        <is>
          <t>5.3</t>
        </is>
      </c>
      <c r="G379" s="1497"/>
      <c r="H379" s="130">
        <f>BV379</f>
        <v/>
      </c>
      <c r="I379" s="130">
        <f>BW379</f>
        <v/>
      </c>
      <c r="J379" s="1299" t="inlineStr">
        <is>
          <t>LTE</t>
        </is>
      </c>
      <c r="K379" s="1299" t="inlineStr">
        <is>
          <t>FDD1</t>
        </is>
      </c>
      <c r="L379" s="115"/>
      <c r="M379" s="130">
        <v>10</v>
      </c>
      <c r="N379" s="119" t="inlineStr">
        <is>
          <t>QPSK</t>
        </is>
      </c>
      <c r="O379" s="131"/>
      <c r="P379" s="6597"/>
      <c r="Q379" s="131">
        <v>1</v>
      </c>
      <c r="R379" s="131">
        <v>0</v>
      </c>
      <c r="S379" s="130"/>
      <c r="T379" s="130">
        <v>18300</v>
      </c>
      <c r="U379" s="6593">
        <v>1950</v>
      </c>
      <c r="V379" s="119"/>
      <c r="W379" s="1305"/>
      <c r="X379" s="119"/>
      <c r="Y379" s="119"/>
      <c r="Z379" s="119"/>
      <c r="AA379" s="115"/>
      <c r="AB379" s="115"/>
      <c r="AC379" s="1300">
        <f>IF(OR(BX379="Close to Ear",BX379="Close to Head"),"Head",IF(BX379="Extremity","Extremity","Body"))</f>
        <v/>
      </c>
      <c r="AD379" s="1301">
        <f>CA379</f>
        <v/>
      </c>
      <c r="AE379" s="1299">
        <f>CB379</f>
        <v/>
      </c>
      <c r="AF379" s="115"/>
      <c r="AG379" s="1302">
        <f>IF(OR(AZ379="",BA379=""),"N/A",IF(DC379="Pass","P","F"))</f>
        <v/>
      </c>
      <c r="AH379" s="129"/>
      <c r="AI379" s="129"/>
      <c r="AJ379" s="129"/>
      <c r="AK379" s="119"/>
      <c r="AL379" s="115"/>
      <c r="AM379" s="119"/>
      <c r="AN379" s="119"/>
      <c r="AO379" s="692"/>
      <c r="AP379" s="692"/>
      <c r="AQ379" s="692"/>
      <c r="AR379" s="692"/>
      <c r="AS379" s="692"/>
      <c r="AT379" s="1303">
        <f>IF(AC379="Extremity",IF(CG379="","",CG379),"")</f>
        <v/>
      </c>
      <c r="AU379" s="1303">
        <f>IF(AC379="Extremity",IF(CH379="","",CH379),"")</f>
        <v/>
      </c>
      <c r="AV379" s="1304">
        <f>IF(AC379="Extremity","",IF(CE379="","",CE379))</f>
        <v/>
      </c>
      <c r="AW379" s="1304">
        <f>IF(AD379="Extremity","",IF(CF379="","",CF379))</f>
        <v/>
      </c>
      <c r="AX379" s="1305">
        <f>DL379</f>
        <v/>
      </c>
      <c r="AY379" s="1305">
        <f>DQ379</f>
        <v/>
      </c>
      <c r="AZ379" s="3377">
        <f>IF(AC379="Extremity",IF(DA379="","",DA379),"")</f>
        <v/>
      </c>
      <c r="BA379" s="3378">
        <f>IF(AC379="Extremity","",IF(CT379="","",CT379))</f>
        <v/>
      </c>
      <c r="BB379" s="1305">
        <f>IF(AC379="Extremity",IF(DB379="","",DB379),"")</f>
        <v/>
      </c>
      <c r="BC379" s="1304">
        <f>IF(AC379="Extremity","",IF(CZ379="","",CZ379))</f>
        <v/>
      </c>
      <c r="BD379" s="1305">
        <f>DD379</f>
        <v/>
      </c>
      <c r="BE379" s="132">
        <f>DE379</f>
        <v/>
      </c>
      <c r="BF379" s="133">
        <f>DF379*60</f>
        <v/>
      </c>
      <c r="BG379" s="121">
        <f>BE379</f>
        <v/>
      </c>
      <c r="BH379" s="133">
        <f>DG379*60</f>
        <v/>
      </c>
      <c r="BI379" s="133">
        <f>DH379</f>
        <v/>
      </c>
      <c r="BJ379" s="117"/>
      <c r="BK379" s="812">
        <f>Overview!$E$7</f>
        <v/>
      </c>
      <c r="BL379" s="117"/>
      <c r="BM379" s="834">
        <f>DI379</f>
        <v/>
      </c>
      <c r="BN379" s="812">
        <f>Overview!$P$153</f>
        <v/>
      </c>
      <c r="BO379" s="117"/>
      <c r="BP379" s="117"/>
      <c r="BQ379" s="115"/>
      <c r="BR379" s="1478"/>
      <c r="BS379" s="1541"/>
      <c r="BT379" s="1864" t="inlineStr">
        <is>
          <t>LTE</t>
        </is>
      </c>
      <c r="BU379" s="1828" t="inlineStr">
        <is>
          <t>FDD1</t>
        </is>
      </c>
      <c r="BV379" s="906">
        <f>Overview!$H$31</f>
        <v/>
      </c>
      <c r="BW379" s="1865"/>
      <c r="BX379" s="1828" t="inlineStr">
        <is>
          <t>Close to ear</t>
        </is>
      </c>
      <c r="BY379" s="1869"/>
      <c r="BZ379" s="1828">
        <f>IF(COUNT('Conducted LTE'!$AH$3:$AH$170)=0,10,INDEX('Conducted LTE'!$M$3:$M$170,MATCH(MAX('Conducted LTE'!$AH$3:$AH$170),'Conducted LTE'!$AH$3:$AH$170,0)))</f>
        <v>10</v>
      </c>
      <c r="CA379" s="873" t="str">
        <f>CA378</f>
        <v>TBD</v>
      </c>
      <c r="CB379" s="200">
        <v>0</v>
      </c>
      <c r="CC379" s="777">
        <f>IF(COUNT('Conducted LTE'!$AH$3:$AH$170)=0,18300,INDEX('Conducted LTE'!$T$3:$T$170,MATCH(MAX('Conducted LTE'!$AH$3:$AH$170),'Conducted LTE'!$AH$3:$AH$170,0)))</f>
        <v>18300</v>
      </c>
      <c r="CD379" s="777">
        <f>IF(COUNT('Conducted LTE'!$AH$3:$AH$170)=0,1950,INDEX('Conducted LTE'!$U$3:$U$170,MATCH(MAX('Conducted LTE'!$AH$3:$AH$170),'Conducted LTE'!$AH$3:$AH$170,0)))</f>
        <v>1950</v>
      </c>
      <c r="CE379" s="7234"/>
      <c r="CF379" s="7234"/>
      <c r="CG379" s="6706"/>
      <c r="CH379" s="6706"/>
      <c r="CI379" s="225">
        <f>BY379</f>
        <v/>
      </c>
      <c r="CJ379" s="237">
        <f>BZ379</f>
        <v/>
      </c>
      <c r="CK379" s="223">
        <f>CA379</f>
        <v/>
      </c>
      <c r="CL379" s="237">
        <f>CC379</f>
        <v/>
      </c>
      <c r="CM379" s="237">
        <f>CD379</f>
        <v/>
      </c>
      <c r="CN379" s="1527"/>
      <c r="CO379" s="1579"/>
      <c r="CP379" s="7214">
        <f>IF(CF379=""," ",IF(ABS(CE379-CF379)&lt;=0.1,"Valid","Not valid"))</f>
        <v/>
      </c>
      <c r="CQ379" s="1674">
        <f> IF(CE379="","",IF(AND(CE379&lt;&gt;"",CF379=""),IF(CE379&gt;=0.8,"Medir+Sig Max","No"),IF(CF379&lt;&gt;"",IF(CF379&gt;=0.8,"Medir+Sig Max","No"),"")))</f>
        <v/>
      </c>
      <c r="CR379" s="6927"/>
      <c r="CS379" s="1674"/>
      <c r="CT379" s="220">
        <f>IF(CO379="",IF(AND(CE379="",CF379=""),"",IF(CF379="",IF(DQ379&gt;1,ROUND(DQ379*CE379,3),CE379),IF(DQ379&gt;1,ROUND(DQ379*CF379,3),CF379))),IF(AND(CE379="",CF379=""),"",IF(CF379="",IF(DQ379&gt;1,ROUND(DQ379*CE379*(1/(CO379)),3),CE379*(1/(CO379))),IF(DQ379&gt;1,ROUND(DQ379*CF379*(1/(CO379)),3),CF379*(1/(CO379))))))</f>
        <v/>
      </c>
      <c r="CU379" s="224">
        <f>BY379</f>
        <v/>
      </c>
      <c r="CV379" s="237">
        <f>BZ379</f>
        <v/>
      </c>
      <c r="CW379" s="237">
        <f>CA379</f>
        <v/>
      </c>
      <c r="CX379" s="224">
        <f>CC379</f>
        <v/>
      </c>
      <c r="CY379" s="237">
        <f>CD379</f>
        <v/>
      </c>
      <c r="CZ379" s="7474">
        <f>IF(COUNTIF(Overview!K12:K14,TRUE)&gt;0,1.6,IF(COUNTIF(Overview!L12:L14,TRUE)&gt;0,8,0))</f>
        <v/>
      </c>
      <c r="DA379" s="1788"/>
      <c r="DB379" s="7483"/>
      <c r="DC379" s="844">
        <f>IF(CT379="","",IF(CT379&gt;CZ379,"Fail","Pass"))</f>
        <v/>
      </c>
      <c r="DD379" s="402"/>
      <c r="DE379" s="1565">
        <f>MyTimestamp(DC379)</f>
        <v/>
      </c>
      <c r="DF379" s="1531">
        <f>IF(COUNT(CE379:CH379)=1,15,IF(COUNT(CE379:CH379)=0,0,30))</f>
        <v/>
      </c>
      <c r="DG379" s="1532">
        <f>IF(DF379=0,0,2)</f>
        <v/>
      </c>
      <c r="DH379" s="1866"/>
      <c r="DI379" s="1866"/>
      <c r="DJ379" s="1863"/>
      <c r="DK379" s="1789"/>
      <c r="DL379" s="1574">
        <f>10^(CN379/20)*100-100</f>
        <v/>
      </c>
      <c r="DM379" s="777"/>
      <c r="DN379" s="777"/>
      <c r="DO379" s="777">
        <f>IF(DM379="","",10^(DM379/10))</f>
        <v/>
      </c>
      <c r="DP379" s="777">
        <f>IF(ISNUMBER(DN379)=FALSE,"",10^(DN379/10))</f>
        <v/>
      </c>
      <c r="DQ379" s="1578">
        <f>IF(AND(ISNUMBER(DO379),ISNUMBER(DP379)),IF(DO379/DP379&gt;1,ROUND((DO379)/DP379,3),1),1)</f>
        <v/>
      </c>
      <c r="DR379" s="1541"/>
      <c r="DS379" s="1541"/>
      <c r="DT379" s="1541"/>
      <c r="DU379" s="1541"/>
      <c r="DV379" s="1541"/>
      <c r="DW379" s="1541"/>
      <c r="DX379" s="1541"/>
      <c r="DY379" s="1541"/>
      <c r="DZ379" s="1541"/>
      <c r="EA379" s="1541"/>
      <c r="EB379" s="1541"/>
      <c r="EC379" s="1541"/>
      <c r="ED379" s="1541"/>
      <c r="EE379" s="1541"/>
      <c r="EF379" s="1541"/>
      <c r="EG379" s="1541"/>
      <c r="EH379" s="1541"/>
      <c r="EI379" s="1541"/>
      <c r="EJ379" s="1541"/>
      <c r="EK379" s="1541"/>
      <c r="EL379" s="1541"/>
      <c r="EM379" s="1541"/>
      <c r="EN379" s="1541"/>
      <c r="EO379" s="1541"/>
      <c r="EP379" s="1541"/>
      <c r="EQ379" s="1541"/>
      <c r="ER379" s="1541"/>
      <c r="ES379" s="1541"/>
      <c r="ET379" s="1541"/>
      <c r="EU379" s="1541"/>
      <c r="EV379" s="1541"/>
    </row>
    <row r="380" ht="12.75" x14ac:dyDescent="0.2">
      <c r="A380" s="1541"/>
      <c r="B380" s="1541"/>
      <c r="C380"/>
      <c r="D380" s="1486"/>
      <c r="E380" s="1486"/>
      <c r="F380" s="672" t="inlineStr">
        <is>
          <t>5.3</t>
        </is>
      </c>
      <c r="G380" s="1497"/>
      <c r="H380" s="130">
        <f>BV380</f>
        <v/>
      </c>
      <c r="I380" s="130">
        <f>BW380</f>
        <v/>
      </c>
      <c r="J380" s="1299" t="inlineStr">
        <is>
          <t>LTE</t>
        </is>
      </c>
      <c r="K380" s="1299" t="inlineStr">
        <is>
          <t>FDD1</t>
        </is>
      </c>
      <c r="L380" s="115"/>
      <c r="M380" s="130">
        <v>10</v>
      </c>
      <c r="N380" s="119" t="inlineStr">
        <is>
          <t>QPSK</t>
        </is>
      </c>
      <c r="O380" s="131"/>
      <c r="P380" s="6597"/>
      <c r="Q380" s="131">
        <v>1</v>
      </c>
      <c r="R380" s="131">
        <v>0</v>
      </c>
      <c r="S380" s="130"/>
      <c r="T380" s="130">
        <v>18300</v>
      </c>
      <c r="U380" s="6593">
        <v>1950</v>
      </c>
      <c r="V380" s="119"/>
      <c r="W380" s="1305"/>
      <c r="X380" s="119"/>
      <c r="Y380" s="119"/>
      <c r="Z380" s="119"/>
      <c r="AA380" s="115"/>
      <c r="AB380" s="115"/>
      <c r="AC380" s="1300">
        <f>IF(OR(BX380="Close to Ear",BX380="Close to Head"),"Head",IF(BX380="Extremity","Extremity","Body"))</f>
        <v/>
      </c>
      <c r="AD380" s="1301">
        <f>CA380</f>
        <v/>
      </c>
      <c r="AE380" s="1299">
        <f>CB380</f>
        <v/>
      </c>
      <c r="AF380" s="115"/>
      <c r="AG380" s="1302">
        <f>IF(OR(AZ380="",BA380=""),"N/A",IF(DC380="Pass","P","F"))</f>
        <v/>
      </c>
      <c r="AH380" s="129"/>
      <c r="AI380" s="129"/>
      <c r="AJ380" s="129"/>
      <c r="AK380" s="119"/>
      <c r="AL380" s="115"/>
      <c r="AM380" s="119"/>
      <c r="AN380" s="119"/>
      <c r="AO380" s="692"/>
      <c r="AP380" s="692"/>
      <c r="AQ380" s="692"/>
      <c r="AR380" s="692"/>
      <c r="AS380" s="692"/>
      <c r="AT380" s="1303">
        <f>IF(AC380="Extremity",IF(CG380="","",CG380),"")</f>
        <v/>
      </c>
      <c r="AU380" s="1303">
        <f>IF(AC380="Extremity",IF(CH380="","",CH380),"")</f>
        <v/>
      </c>
      <c r="AV380" s="1304">
        <f>IF(AC380="Extremity","",IF(CE380="","",CE380))</f>
        <v/>
      </c>
      <c r="AW380" s="1304">
        <f>IF(AD380="Extremity","",IF(CF380="","",CF380))</f>
        <v/>
      </c>
      <c r="AX380" s="1305">
        <f>DL380</f>
        <v/>
      </c>
      <c r="AY380" s="1305">
        <f>DQ380</f>
        <v/>
      </c>
      <c r="AZ380" s="3377">
        <f>IF(AC380="Extremity",IF(DA380="","",DA380),"")</f>
        <v/>
      </c>
      <c r="BA380" s="3378">
        <f>IF(AC380="Extremity","",IF(CT380="","",CT380))</f>
        <v/>
      </c>
      <c r="BB380" s="1305">
        <f>IF(AC380="Extremity",IF(DB380="","",DB380),"")</f>
        <v/>
      </c>
      <c r="BC380" s="1304">
        <f>IF(AC380="Extremity","",IF(CZ380="","",CZ380))</f>
        <v/>
      </c>
      <c r="BD380" s="1305">
        <f>DD380</f>
        <v/>
      </c>
      <c r="BE380" s="132">
        <f>DE380</f>
        <v/>
      </c>
      <c r="BF380" s="133">
        <f>DF380*60</f>
        <v/>
      </c>
      <c r="BG380" s="121">
        <f>BE380</f>
        <v/>
      </c>
      <c r="BH380" s="133">
        <f>DG380*60</f>
        <v/>
      </c>
      <c r="BI380" s="133">
        <f>DH380</f>
        <v/>
      </c>
      <c r="BJ380" s="117"/>
      <c r="BK380" s="812">
        <f>Overview!$E$7</f>
        <v/>
      </c>
      <c r="BL380" s="117"/>
      <c r="BM380" s="834">
        <f>DI380</f>
        <v/>
      </c>
      <c r="BN380" s="812">
        <f>Overview!$P$153</f>
        <v/>
      </c>
      <c r="BO380" s="117"/>
      <c r="BP380" s="117"/>
      <c r="BQ380" s="115"/>
      <c r="BR380" s="1478"/>
      <c r="BS380" s="1541"/>
      <c r="BT380" s="1864" t="inlineStr">
        <is>
          <t>LTE</t>
        </is>
      </c>
      <c r="BU380" s="1828" t="inlineStr">
        <is>
          <t>FDD1</t>
        </is>
      </c>
      <c r="BV380" s="906">
        <f>Overview!$H$31</f>
        <v/>
      </c>
      <c r="BW380" s="1865"/>
      <c r="BX380" s="1828" t="inlineStr">
        <is>
          <t>Close to ear</t>
        </is>
      </c>
      <c r="BY380" s="7308"/>
      <c r="BZ380" s="1828">
        <f>IF(COUNT('Conducted LTE'!$AH$3:$AH$170)=0,10,INDEX('Conducted LTE'!$M$3:$M$170,MATCH(MAX('Conducted LTE'!$AH$3:$AH$170),'Conducted LTE'!$AH$3:$AH$170,0)))</f>
        <v>10</v>
      </c>
      <c r="CA380" s="874" t="str">
        <f>CA379</f>
        <v>TBD</v>
      </c>
      <c r="CB380" s="201">
        <v>0</v>
      </c>
      <c r="CC380" s="779">
        <f>IF(COUNT('Conducted LTE'!$AH$3:$AH$170)=0,18300,INDEX('Conducted LTE'!$T$3:$T$170,MATCH(MAX('Conducted LTE'!$AH$3:$AH$170),'Conducted LTE'!$AH$3:$AH$170,0)))</f>
        <v>18300</v>
      </c>
      <c r="CD380" s="779">
        <f>IF(COUNT('Conducted LTE'!$AH$3:$AH$170)=0,1950,INDEX('Conducted LTE'!$U$3:$U$170,MATCH(MAX('Conducted LTE'!$AH$3:$AH$170),'Conducted LTE'!$AH$3:$AH$170,0)))</f>
        <v>1950</v>
      </c>
      <c r="CE380" s="7234"/>
      <c r="CF380" s="7234"/>
      <c r="CG380" s="6706"/>
      <c r="CH380" s="6706"/>
      <c r="CI380" s="225">
        <f>BY380</f>
        <v/>
      </c>
      <c r="CJ380" s="237">
        <f>BZ380</f>
        <v/>
      </c>
      <c r="CK380" s="223">
        <f>CA380</f>
        <v/>
      </c>
      <c r="CL380" s="237">
        <f>CC380</f>
        <v/>
      </c>
      <c r="CM380" s="237">
        <f>CD380</f>
        <v/>
      </c>
      <c r="CN380" s="1527"/>
      <c r="CO380" s="1579"/>
      <c r="CP380" s="7214">
        <f>IF(CF380=""," ",IF(ABS(CE380-CF380)&lt;=0.1,"Valid","Not valid"))</f>
        <v/>
      </c>
      <c r="CQ380" s="1674">
        <f> IF(CE380="","",IF(AND(CE380&lt;&gt;"",CF380=""),IF(CE380&gt;=0.8,"Medir+Sig Max","No"),IF(CF380&lt;&gt;"",IF(CF380&gt;=0.8,"Medir+Sig Max","No"),"")))</f>
        <v/>
      </c>
      <c r="CR380" s="6927"/>
      <c r="CS380" s="1674"/>
      <c r="CT380" s="220">
        <f>IF(CO380="",IF(AND(CE380="",CF380=""),"",IF(CF380="",IF(DQ380&gt;1,ROUND(DQ380*CE380,3),CE380),IF(DQ380&gt;1,ROUND(DQ380*CF380,3),CF380))),IF(AND(CE380="",CF380=""),"",IF(CF380="",IF(DQ380&gt;1,ROUND(DQ380*CE380*(1/(CO380)),3),CE380*(1/(CO380))),IF(DQ380&gt;1,ROUND(DQ380*CF380*(1/(CO380)),3),CF380*(1/(CO380))))))</f>
        <v/>
      </c>
      <c r="CU380" s="224">
        <f>BY380</f>
        <v/>
      </c>
      <c r="CV380" s="237">
        <f>BZ380</f>
        <v/>
      </c>
      <c r="CW380" s="237">
        <f>CA380</f>
        <v/>
      </c>
      <c r="CX380" s="224">
        <f>CC380</f>
        <v/>
      </c>
      <c r="CY380" s="237">
        <f>CD380</f>
        <v/>
      </c>
      <c r="CZ380" s="7474">
        <f>IF(COUNTIF(Overview!K12:K14,TRUE)&gt;0,1.6,IF(COUNTIF(Overview!L12:L14,TRUE)&gt;0,8,0))</f>
        <v/>
      </c>
      <c r="DA380" s="1788"/>
      <c r="DB380" s="7483"/>
      <c r="DC380" s="844">
        <f>IF(CT380="","",IF(CT380&gt;CZ380,"Fail","Pass"))</f>
        <v/>
      </c>
      <c r="DD380" s="402"/>
      <c r="DE380" s="1565">
        <f>MyTimestamp(DC380)</f>
        <v/>
      </c>
      <c r="DF380" s="1531">
        <f>IF(COUNT(CE380:CH380)=1,15,IF(COUNT(CE380:CH380)=0,0,30))</f>
        <v/>
      </c>
      <c r="DG380" s="1532">
        <f>IF(DF380=0,0,2)</f>
        <v/>
      </c>
      <c r="DH380" s="1866"/>
      <c r="DI380" s="1866"/>
      <c r="DJ380" s="1863"/>
      <c r="DK380" s="1789"/>
      <c r="DL380" s="1574">
        <f>10^(CN380/20)*100-100</f>
        <v/>
      </c>
      <c r="DM380" s="777"/>
      <c r="DN380" s="779"/>
      <c r="DO380" s="777">
        <f>IF(DM380="","",10^(DM380/10))</f>
        <v/>
      </c>
      <c r="DP380" s="777">
        <f>IF(ISNUMBER(DN380)=FALSE,"",10^(DN380/10))</f>
        <v/>
      </c>
      <c r="DQ380" s="1578">
        <f>IF(AND(ISNUMBER(DO380),ISNUMBER(DP380)),IF(DO380/DP380&gt;1,ROUND((DO380)/DP380,3),1),1)</f>
        <v/>
      </c>
      <c r="DR380" s="1541"/>
      <c r="DS380" s="1541"/>
      <c r="DT380" s="1541"/>
      <c r="DU380" s="1541"/>
      <c r="DV380" s="1541"/>
      <c r="DW380" s="1541"/>
      <c r="DX380" s="1541"/>
      <c r="DY380" s="1541"/>
      <c r="DZ380" s="1541"/>
      <c r="EA380" s="1541"/>
      <c r="EB380" s="1541"/>
      <c r="EC380" s="1541"/>
      <c r="ED380" s="1541"/>
      <c r="EE380" s="1541"/>
      <c r="EF380" s="1541"/>
      <c r="EG380" s="1541"/>
      <c r="EH380" s="1541"/>
      <c r="EI380" s="1541"/>
      <c r="EJ380" s="1541"/>
      <c r="EK380" s="1541"/>
      <c r="EL380" s="1541"/>
      <c r="EM380" s="1541"/>
      <c r="EN380" s="1541"/>
      <c r="EO380" s="1541"/>
      <c r="EP380" s="1541"/>
      <c r="EQ380" s="1541"/>
      <c r="ER380" s="1541"/>
      <c r="ES380" s="1541"/>
      <c r="ET380" s="1541"/>
      <c r="EU380" s="1541"/>
      <c r="EV380" s="1541"/>
    </row>
    <row r="381" ht="12.75" x14ac:dyDescent="0.2">
      <c r="A381" s="1541"/>
      <c r="B381" s="1541"/>
      <c r="C381"/>
      <c r="D381" s="1486"/>
      <c r="E381" s="1486"/>
      <c r="F381" s="672" t="inlineStr">
        <is>
          <t>5.3</t>
        </is>
      </c>
      <c r="G381" s="1497"/>
      <c r="H381" s="130">
        <f>BV381</f>
        <v/>
      </c>
      <c r="I381" s="130">
        <f>BW381</f>
        <v/>
      </c>
      <c r="J381" s="1299" t="inlineStr">
        <is>
          <t>LTE</t>
        </is>
      </c>
      <c r="K381" s="1299" t="inlineStr">
        <is>
          <t>FDD1</t>
        </is>
      </c>
      <c r="L381" s="115"/>
      <c r="M381" s="130">
        <v>10</v>
      </c>
      <c r="N381" s="119" t="inlineStr">
        <is>
          <t>QPSK</t>
        </is>
      </c>
      <c r="O381" s="131"/>
      <c r="P381" s="6597"/>
      <c r="Q381" s="131">
        <v>1</v>
      </c>
      <c r="R381" s="131">
        <v>0</v>
      </c>
      <c r="S381" s="130"/>
      <c r="T381" s="130">
        <v>18300</v>
      </c>
      <c r="U381" s="6593">
        <v>1950</v>
      </c>
      <c r="V381" s="119"/>
      <c r="W381" s="1305"/>
      <c r="X381" s="119"/>
      <c r="Y381" s="119"/>
      <c r="Z381" s="119"/>
      <c r="AA381" s="115"/>
      <c r="AB381" s="115"/>
      <c r="AC381" s="1300">
        <f>IF(OR(BX381="Close to Ear",BX381="Close to Head"),"Head",IF(BX381="Extremity","Extremity","Body"))</f>
        <v/>
      </c>
      <c r="AD381" s="1301">
        <f>CA381</f>
        <v/>
      </c>
      <c r="AE381" s="1299">
        <f>CB381</f>
        <v/>
      </c>
      <c r="AF381" s="115"/>
      <c r="AG381" s="1302">
        <f>IF(OR(AZ381="",BA381=""),"N/A",IF(DC381="Pass","P","F"))</f>
        <v/>
      </c>
      <c r="AH381" s="129"/>
      <c r="AI381" s="129"/>
      <c r="AJ381" s="129"/>
      <c r="AK381" s="119"/>
      <c r="AL381" s="115"/>
      <c r="AM381" s="119"/>
      <c r="AN381" s="119"/>
      <c r="AO381" s="692"/>
      <c r="AP381" s="692"/>
      <c r="AQ381" s="692"/>
      <c r="AR381" s="692"/>
      <c r="AS381" s="692"/>
      <c r="AT381" s="1303">
        <f>IF(AC381="Extremity",IF(CG381="","",CG381),"")</f>
        <v/>
      </c>
      <c r="AU381" s="1303">
        <f>IF(AC381="Extremity",IF(CH381="","",CH381),"")</f>
        <v/>
      </c>
      <c r="AV381" s="1304">
        <f>IF(AC381="Extremity","",IF(CE381="","",CE381))</f>
        <v/>
      </c>
      <c r="AW381" s="1304">
        <f>IF(AD381="Extremity","",IF(CF381="","",CF381))</f>
        <v/>
      </c>
      <c r="AX381" s="1305">
        <f>DL381</f>
        <v/>
      </c>
      <c r="AY381" s="1305">
        <f>DQ381</f>
        <v/>
      </c>
      <c r="AZ381" s="3377">
        <f>IF(AC381="Extremity",IF(DA381="","",DA381),"")</f>
        <v/>
      </c>
      <c r="BA381" s="3378">
        <f>IF(AC381="Extremity","",IF(CT381="","",CT381))</f>
        <v/>
      </c>
      <c r="BB381" s="1305">
        <f>IF(AC381="Extremity",IF(DB381="","",DB381),"")</f>
        <v/>
      </c>
      <c r="BC381" s="1304">
        <f>IF(AC381="Extremity","",IF(CZ381="","",CZ381))</f>
        <v/>
      </c>
      <c r="BD381" s="1305">
        <f>DD381</f>
        <v/>
      </c>
      <c r="BE381" s="132">
        <f>DE381</f>
        <v/>
      </c>
      <c r="BF381" s="133">
        <f>DF381*60</f>
        <v/>
      </c>
      <c r="BG381" s="121">
        <f>BE381</f>
        <v/>
      </c>
      <c r="BH381" s="133">
        <f>DG381*60</f>
        <v/>
      </c>
      <c r="BI381" s="133">
        <f>DH381</f>
        <v/>
      </c>
      <c r="BJ381" s="117"/>
      <c r="BK381" s="812">
        <f>Overview!$E$7</f>
        <v/>
      </c>
      <c r="BL381" s="117"/>
      <c r="BM381" s="834">
        <f>DI381</f>
        <v/>
      </c>
      <c r="BN381" s="812">
        <f>Overview!$P$153</f>
        <v/>
      </c>
      <c r="BO381" s="117"/>
      <c r="BP381" s="117"/>
      <c r="BQ381" s="115"/>
      <c r="BR381" s="1478"/>
      <c r="BS381" s="1541"/>
      <c r="BT381" s="1864" t="inlineStr">
        <is>
          <t>LTE</t>
        </is>
      </c>
      <c r="BU381" s="1828" t="inlineStr">
        <is>
          <t>FDD1</t>
        </is>
      </c>
      <c r="BV381" s="906">
        <f>Overview!$H$31</f>
        <v/>
      </c>
      <c r="BW381" s="1865"/>
      <c r="BX381" s="1828" t="inlineStr">
        <is>
          <t>Close to ear</t>
        </is>
      </c>
      <c r="BY381" s="7309"/>
      <c r="BZ381" s="1828">
        <f>IF(COUNT('Conducted LTE'!$AH$3:$AH$170)=0,10,INDEX('Conducted LTE'!$M$3:$M$170,MATCH(MAX('Conducted LTE'!$AH$3:$AH$170),'Conducted LTE'!$AH$3:$AH$170,0)))</f>
        <v>10</v>
      </c>
      <c r="CA381" s="881" t="str">
        <f>IF(OR(COUNT(CT369:CT380)=0,COUNTIF(CT369:CT380,"&gt;0,8")=0),
"N/A",
CA379 &amp; " - Variability")</f>
        <v>N/A</v>
      </c>
      <c r="CB381" s="200">
        <v>0</v>
      </c>
      <c r="CC381" s="970">
        <f>IF(COUNT('Conducted LTE'!$AH$3:$AH$170)=0,18300,INDEX('Conducted LTE'!$T$3:$T$170,MATCH(MAX('Conducted LTE'!$AH$3:$AH$170),'Conducted LTE'!$AH$3:$AH$170,0)))</f>
        <v>18300</v>
      </c>
      <c r="CD381" s="970">
        <f>IF(COUNT('Conducted LTE'!$AH$3:$AH$170)=0,1950,INDEX('Conducted LTE'!$U$3:$U$170,MATCH(MAX('Conducted LTE'!$AH$3:$AH$170),'Conducted LTE'!$AH$3:$AH$170,0)))</f>
        <v>1950</v>
      </c>
      <c r="CE381" s="7234"/>
      <c r="CF381" s="7234"/>
      <c r="CG381" s="6706"/>
      <c r="CH381" s="6706"/>
      <c r="CI381" s="225">
        <f>BY381</f>
        <v/>
      </c>
      <c r="CJ381" s="237">
        <f>BZ381</f>
        <v/>
      </c>
      <c r="CK381" s="223">
        <f>CA381</f>
        <v/>
      </c>
      <c r="CL381" s="237">
        <f>CC381</f>
        <v/>
      </c>
      <c r="CM381" s="237">
        <f>CD381</f>
        <v/>
      </c>
      <c r="CN381" s="1527"/>
      <c r="CO381" s="1579"/>
      <c r="CP381" s="7214">
        <f>IF(CF381=""," ",IF(ABS(CE381-CF381)&lt;=0.1,"Valid","Not valid"))</f>
        <v/>
      </c>
      <c r="CQ381" s="1674">
        <f> IF(CE381="","",IF(AND(CE381&lt;&gt;"",CF381=""),IF(CE381&gt;=0.8,"Medir+Sig Max","No"),IF(CF381&lt;&gt;"",IF(CF381&gt;=0.8,"Medir+Sig Max","No"),"")))</f>
        <v/>
      </c>
      <c r="CR381" s="6927"/>
      <c r="CS381" s="1674">
        <f>IF(CF381="","",IF(MAX(CF369:CF380)=0,"",IF(AND(CF381&lt;=1.45,(CF381/MAX(CF369:CF380))&lt;=1.2,(CF381/MAX(CF369:CF380))&gt;=0.8),"Válido","REPETIR VAR")))</f>
        <v/>
      </c>
      <c r="CT381" s="220">
        <f>IF(CO381="",IF(AND(CE381="",CF381=""),"",IF(CF381="",IF(DQ381&gt;1,ROUND(DQ381*CE381,3),CE381),IF(DQ381&gt;1,ROUND(DQ381*CF381,3),CF381))),IF(AND(CE381="",CF381=""),"",IF(CF381="",IF(DQ381&gt;1,ROUND(DQ381*CE381*(1/(CO381)),3),CE381*(1/(CO381))),IF(DQ381&gt;1,ROUND(DQ381*CF381*(1/(CO381)),3),CF381*(1/(CO381))))))</f>
        <v/>
      </c>
      <c r="CU381" s="224">
        <f>BY381</f>
        <v/>
      </c>
      <c r="CV381" s="237">
        <f>BZ381</f>
        <v/>
      </c>
      <c r="CW381" s="237">
        <f>CA381</f>
        <v/>
      </c>
      <c r="CX381" s="224">
        <f>CC381</f>
        <v/>
      </c>
      <c r="CY381" s="237">
        <f>CD381</f>
        <v/>
      </c>
      <c r="CZ381" s="7474">
        <f>IF(COUNTIF(Overview!K12:K14,TRUE)&gt;0,1.6,IF(COUNTIF(Overview!L12:L14,TRUE)&gt;0,8,0))</f>
        <v/>
      </c>
      <c r="DA381" s="1788"/>
      <c r="DB381" s="7483"/>
      <c r="DC381" s="844">
        <f>IF(CT381="","",IF(CT381&gt;CZ381,"Fail","Pass"))</f>
        <v/>
      </c>
      <c r="DD381" s="402"/>
      <c r="DE381" s="1565">
        <f>MyTimestamp(DC381)</f>
        <v/>
      </c>
      <c r="DF381" s="1531">
        <f>IF(COUNT(CE381:CH381)=1,15,IF(COUNT(CE381:CH381)=0,0,30))</f>
        <v/>
      </c>
      <c r="DG381" s="1532">
        <f>IF(DF381=0,0,2)</f>
        <v/>
      </c>
      <c r="DH381" s="1866"/>
      <c r="DI381" s="1866"/>
      <c r="DJ381" s="1863"/>
      <c r="DK381" s="1789"/>
      <c r="DL381" s="1574">
        <f>10^(CN381/20)*100-100</f>
        <v/>
      </c>
      <c r="DM381" s="777"/>
      <c r="DN381" s="970"/>
      <c r="DO381" s="777">
        <f>IF(DM381="","",10^(DM381/10))</f>
        <v/>
      </c>
      <c r="DP381" s="777">
        <f>IF(ISNUMBER(DN381)=FALSE,"",10^(DN381/10))</f>
        <v/>
      </c>
      <c r="DQ381" s="1578">
        <f>IF(AND(ISNUMBER(DO381),ISNUMBER(DP381)),IF(DO381/DP381&gt;1,ROUND((DO381)/DP381,3),1),1)</f>
        <v/>
      </c>
      <c r="DR381" s="1541"/>
      <c r="DS381" s="1541"/>
      <c r="DT381" s="1541"/>
      <c r="DU381" s="1541"/>
      <c r="DV381" s="1541"/>
      <c r="DW381" s="1541"/>
      <c r="DX381" s="1541"/>
      <c r="DY381" s="1541"/>
      <c r="DZ381" s="1541"/>
      <c r="EA381" s="1541"/>
      <c r="EB381" s="1541"/>
      <c r="EC381" s="1541"/>
      <c r="ED381" s="1541"/>
      <c r="EE381" s="1541"/>
      <c r="EF381" s="1541"/>
      <c r="EG381" s="1541"/>
      <c r="EH381" s="1541"/>
      <c r="EI381" s="1541"/>
      <c r="EJ381" s="1541"/>
      <c r="EK381" s="1541"/>
      <c r="EL381" s="1541"/>
      <c r="EM381" s="1541"/>
      <c r="EN381" s="1541"/>
      <c r="EO381" s="1541"/>
      <c r="EP381" s="1541"/>
      <c r="EQ381" s="1541"/>
      <c r="ER381" s="1541"/>
      <c r="ES381" s="1541"/>
      <c r="ET381" s="1541"/>
      <c r="EU381" s="1541"/>
      <c r="EV381" s="1541"/>
    </row>
    <row r="382" ht="12.75" x14ac:dyDescent="0.2">
      <c r="A382" s="1541"/>
      <c r="B382" s="1541"/>
      <c r="C382"/>
      <c r="D382" s="1486"/>
      <c r="E382" s="1486"/>
      <c r="F382" s="672" t="inlineStr">
        <is>
          <t>5.3</t>
        </is>
      </c>
      <c r="G382" s="1497"/>
      <c r="H382" s="130">
        <f>BV382</f>
        <v/>
      </c>
      <c r="I382" s="130">
        <f>BW382</f>
        <v/>
      </c>
      <c r="J382" s="1299" t="inlineStr">
        <is>
          <t>LTE</t>
        </is>
      </c>
      <c r="K382" s="1299" t="inlineStr">
        <is>
          <t>FDD1</t>
        </is>
      </c>
      <c r="L382" s="115"/>
      <c r="M382" s="130">
        <v>10</v>
      </c>
      <c r="N382" s="119" t="inlineStr">
        <is>
          <t>QPSK</t>
        </is>
      </c>
      <c r="O382" s="131"/>
      <c r="P382" s="6597"/>
      <c r="Q382" s="131">
        <v>1</v>
      </c>
      <c r="R382" s="131">
        <v>0</v>
      </c>
      <c r="S382" s="130"/>
      <c r="T382" s="130">
        <v>18300</v>
      </c>
      <c r="U382" s="6593">
        <v>1950</v>
      </c>
      <c r="V382" s="119"/>
      <c r="W382" s="1305"/>
      <c r="X382" s="119"/>
      <c r="Y382" s="119"/>
      <c r="Z382" s="119"/>
      <c r="AA382" s="115"/>
      <c r="AB382" s="115"/>
      <c r="AC382" s="1300">
        <f>IF(OR(BX382="Close to Ear",BX382="Close to Head"),"Head",IF(BX382="Extremity","Extremity","Body"))</f>
        <v/>
      </c>
      <c r="AD382" s="1301">
        <f>CA382</f>
        <v/>
      </c>
      <c r="AE382" s="1299">
        <f>CB382</f>
        <v/>
      </c>
      <c r="AF382" s="115"/>
      <c r="AG382" s="1302">
        <f>IF(OR(AZ382="",BA382=""),"N/A",IF(DC382="Pass","P","F"))</f>
        <v/>
      </c>
      <c r="AH382" s="129"/>
      <c r="AI382" s="129"/>
      <c r="AJ382" s="129"/>
      <c r="AK382" s="119"/>
      <c r="AL382" s="115"/>
      <c r="AM382" s="119"/>
      <c r="AN382" s="119"/>
      <c r="AO382" s="692"/>
      <c r="AP382" s="692"/>
      <c r="AQ382" s="692"/>
      <c r="AR382" s="692"/>
      <c r="AS382" s="692"/>
      <c r="AT382" s="1303">
        <f>IF(AC382="Extremity",IF(CG382="","",CG382),"")</f>
        <v/>
      </c>
      <c r="AU382" s="1303">
        <f>IF(AC382="Extremity",IF(CH382="","",CH382),"")</f>
        <v/>
      </c>
      <c r="AV382" s="1304">
        <f>IF(AC382="Extremity","",IF(CE382="","",CE382))</f>
        <v/>
      </c>
      <c r="AW382" s="1304">
        <f>IF(AD382="Extremity","",IF(CF382="","",CF382))</f>
        <v/>
      </c>
      <c r="AX382" s="1305">
        <f>DL382</f>
        <v/>
      </c>
      <c r="AY382" s="1305">
        <f>DQ382</f>
        <v/>
      </c>
      <c r="AZ382" s="3377">
        <f>IF(AC382="Extremity",IF(DA382="","",DA382),"")</f>
        <v/>
      </c>
      <c r="BA382" s="3378">
        <f>IF(AC382="Extremity","",IF(CT382="","",CT382))</f>
        <v/>
      </c>
      <c r="BB382" s="1305">
        <f>IF(AC382="Extremity",IF(DB382="","",DB382),"")</f>
        <v/>
      </c>
      <c r="BC382" s="1304">
        <f>IF(AC382="Extremity","",IF(CZ382="","",CZ382))</f>
        <v/>
      </c>
      <c r="BD382" s="1305">
        <f>DD382</f>
        <v/>
      </c>
      <c r="BE382" s="132">
        <f>DE382</f>
        <v/>
      </c>
      <c r="BF382" s="133">
        <f>DF382*60</f>
        <v/>
      </c>
      <c r="BG382" s="121">
        <f>BE382</f>
        <v/>
      </c>
      <c r="BH382" s="133">
        <f>DG382*60</f>
        <v/>
      </c>
      <c r="BI382" s="133">
        <f>DH382</f>
        <v/>
      </c>
      <c r="BJ382" s="117"/>
      <c r="BK382" s="812">
        <f>Overview!$E$7</f>
        <v/>
      </c>
      <c r="BL382" s="117"/>
      <c r="BM382" s="834">
        <f>DI382</f>
        <v/>
      </c>
      <c r="BN382" s="812">
        <f>Overview!$P$153</f>
        <v/>
      </c>
      <c r="BO382" s="117"/>
      <c r="BP382" s="117"/>
      <c r="BQ382" s="115"/>
      <c r="BR382" s="1478"/>
      <c r="BS382" s="1541"/>
      <c r="BT382" s="1864" t="inlineStr">
        <is>
          <t>LTE</t>
        </is>
      </c>
      <c r="BU382" s="1828" t="inlineStr">
        <is>
          <t>FDD1</t>
        </is>
      </c>
      <c r="BV382" s="906">
        <f>Overview!$H$31</f>
        <v/>
      </c>
      <c r="BW382" s="1865"/>
      <c r="BX382" s="1828" t="inlineStr">
        <is>
          <t>Close to ear</t>
        </is>
      </c>
      <c r="BY382" s="7309"/>
      <c r="BZ382" s="1828">
        <f>IF(COUNT('Conducted LTE'!$AH$3:$AH$170)=0,10,INDEX('Conducted LTE'!$M$3:$M$170,MATCH(MAX('Conducted LTE'!$AH$3:$AH$170),'Conducted LTE'!$AH$3:$AH$170,0)))</f>
        <v>10</v>
      </c>
      <c r="CA382" s="6689" t="str">
        <f>IF(CS381="REPETIR VAR",CA380 &amp; " - Variability2","N/A")</f>
        <v>N/A</v>
      </c>
      <c r="CB382" s="200">
        <v>0</v>
      </c>
      <c r="CC382" s="7310">
        <f>IF(COUNT('Conducted LTE'!$AH$3:$AH$170)=0,18300,INDEX('Conducted LTE'!$T$3:$T$170,MATCH(MAX('Conducted LTE'!$AH$3:$AH$170),'Conducted LTE'!$AH$3:$AH$170,0)))</f>
        <v>18300</v>
      </c>
      <c r="CD382" s="7310">
        <f>IF(COUNT('Conducted LTE'!$AH$3:$AH$170)=0,1950,INDEX('Conducted LTE'!$U$3:$U$170,MATCH(MAX('Conducted LTE'!$AH$3:$AH$170),'Conducted LTE'!$AH$3:$AH$170,0)))</f>
        <v>1950</v>
      </c>
      <c r="CE382" s="7234"/>
      <c r="CF382" s="7234"/>
      <c r="CG382" s="6706"/>
      <c r="CH382" s="6706"/>
      <c r="CI382" s="225">
        <f>BY382</f>
        <v/>
      </c>
      <c r="CJ382" s="237">
        <f>BZ382</f>
        <v/>
      </c>
      <c r="CK382" s="223">
        <f>CA382</f>
        <v/>
      </c>
      <c r="CL382" s="237">
        <f>CC382</f>
        <v/>
      </c>
      <c r="CM382" s="237">
        <f>CD382</f>
        <v/>
      </c>
      <c r="CN382" s="1527"/>
      <c r="CO382" s="1579"/>
      <c r="CP382" s="7214">
        <f>IF(CF382=""," ",IF(ABS(CE382-CF382)&lt;=0.1,"Valid","Not valid"))</f>
        <v/>
      </c>
      <c r="CQ382" s="1674">
        <f> IF(CE382="","",IF(AND(CE382&lt;&gt;"",CF382=""),IF(CE382&gt;=0.8,"Medir+Sig Max","No"),IF(CF382&lt;&gt;"",IF(CF382&gt;=0.8,"Medir+Sig Max","No"),"")))</f>
        <v/>
      </c>
      <c r="CR382" s="6927"/>
      <c r="CS382" s="1674"/>
      <c r="CT382" s="220">
        <f>IF(CO382="",IF(AND(CE382="",CF382=""),"",IF(CF382="",IF(DQ382&gt;1,ROUND(DQ382*CE382,3),CE382),IF(DQ382&gt;1,ROUND(DQ382*CF382,3),CF382))),IF(AND(CE382="",CF382=""),"",IF(CF382="",IF(DQ382&gt;1,ROUND(DQ382*CE382*(1/(CO382)),3),CE382*(1/(CO382))),IF(DQ382&gt;1,ROUND(DQ382*CF382*(1/(CO382)),3),CF382*(1/(CO382))))))</f>
        <v/>
      </c>
      <c r="CU382" s="224">
        <f>BY382</f>
        <v/>
      </c>
      <c r="CV382" s="237">
        <f>BZ382</f>
        <v/>
      </c>
      <c r="CW382" s="237">
        <f>CA382</f>
        <v/>
      </c>
      <c r="CX382" s="224">
        <f>CC382</f>
        <v/>
      </c>
      <c r="CY382" s="237">
        <f>CD382</f>
        <v/>
      </c>
      <c r="CZ382" s="7474">
        <f>IF(COUNTIF(Overview!K12:K14,TRUE)&gt;0,1.6,IF(COUNTIF(Overview!L12:L14,TRUE)&gt;0,8,0))</f>
        <v/>
      </c>
      <c r="DA382" s="1788"/>
      <c r="DB382" s="7483"/>
      <c r="DC382" s="844">
        <f>IF(CT382="","",IF(CT382&gt;CZ382,"Fail","Pass"))</f>
        <v/>
      </c>
      <c r="DD382" s="402"/>
      <c r="DE382" s="1565">
        <f>MyTimestamp(DC382)</f>
        <v/>
      </c>
      <c r="DF382" s="1531">
        <f>IF(COUNT(CE382:CH382)=1,15,IF(COUNT(CE382:CH382)=0,0,30))</f>
        <v/>
      </c>
      <c r="DG382" s="1532">
        <f>IF(DF382=0,0,2)</f>
        <v/>
      </c>
      <c r="DH382" s="1866"/>
      <c r="DI382" s="1866"/>
      <c r="DJ382" s="1863"/>
      <c r="DK382" s="1789"/>
      <c r="DL382" s="1574">
        <f>10^(CN382/20)*100-100</f>
        <v/>
      </c>
      <c r="DM382" s="777"/>
      <c r="DN382" s="970"/>
      <c r="DO382" s="777">
        <f>IF(DM382="","",10^(DM382/10))</f>
        <v/>
      </c>
      <c r="DP382" s="777">
        <f>IF(ISNUMBER(DN382)=FALSE,"",10^(DN382/10))</f>
        <v/>
      </c>
      <c r="DQ382" s="1578">
        <f>IF(AND(ISNUMBER(DO382),ISNUMBER(DP382)),IF(DO382/DP382&gt;1,ROUND((DO382)/DP382,3),1),1)</f>
        <v/>
      </c>
      <c r="DR382" s="1541"/>
      <c r="DS382" s="1541"/>
      <c r="DT382" s="1541"/>
      <c r="DU382" s="1541"/>
      <c r="DV382" s="1541"/>
      <c r="DW382" s="1541"/>
      <c r="DX382" s="1541"/>
      <c r="DY382" s="1541"/>
      <c r="DZ382" s="1541"/>
      <c r="EA382" s="1541"/>
      <c r="EB382" s="1541"/>
      <c r="EC382" s="1541"/>
      <c r="ED382" s="1541"/>
      <c r="EE382" s="1541"/>
      <c r="EF382" s="1541"/>
      <c r="EG382" s="1541"/>
      <c r="EH382" s="1541"/>
      <c r="EI382" s="1541"/>
      <c r="EJ382" s="1541"/>
      <c r="EK382" s="1541"/>
      <c r="EL382" s="1541"/>
      <c r="EM382" s="1541"/>
      <c r="EN382" s="1541"/>
      <c r="EO382" s="1541"/>
      <c r="EP382" s="1541"/>
      <c r="EQ382" s="1541"/>
      <c r="ER382" s="1541"/>
      <c r="ES382" s="1541"/>
      <c r="ET382" s="1541"/>
      <c r="EU382" s="1541"/>
      <c r="EV382" s="1541"/>
    </row>
    <row r="383" ht="12.75" x14ac:dyDescent="0.2">
      <c r="A383" s="1541"/>
      <c r="B383" s="1541"/>
      <c r="C383"/>
      <c r="D383" s="6590"/>
      <c r="E383" s="6590"/>
      <c r="F383" s="6591" t="inlineStr">
        <is>
          <t>5.3</t>
        </is>
      </c>
      <c r="G383" s="6592"/>
      <c r="H383" s="6593">
        <f>BV383</f>
        <v/>
      </c>
      <c r="I383" s="6593">
        <f>BW383</f>
        <v/>
      </c>
      <c r="J383" s="6594" t="inlineStr">
        <is>
          <t>LTE</t>
        </is>
      </c>
      <c r="K383" s="6594" t="inlineStr">
        <is>
          <t>FDD1</t>
        </is>
      </c>
      <c r="L383" s="6595"/>
      <c r="M383" s="6593">
        <v>10</v>
      </c>
      <c r="N383" s="6596" t="inlineStr">
        <is>
          <t>QPSK</t>
        </is>
      </c>
      <c r="O383" s="6597"/>
      <c r="P383" s="6597"/>
      <c r="Q383" s="6597">
        <v>1</v>
      </c>
      <c r="R383" s="6597">
        <v>0</v>
      </c>
      <c r="S383" s="6593"/>
      <c r="T383" s="130">
        <v>18300</v>
      </c>
      <c r="U383" s="6593">
        <v>1950</v>
      </c>
      <c r="V383" s="6596"/>
      <c r="W383" s="6598"/>
      <c r="X383" s="6596"/>
      <c r="Y383" s="6596"/>
      <c r="Z383" s="6596"/>
      <c r="AA383" s="6595"/>
      <c r="AB383" s="6595"/>
      <c r="AC383" s="6599">
        <f>IF(OR(BX383="Close to Ear",BX383="Close to Head"),"Head",IF(BX383="Extremity","Extremity","Body"))</f>
        <v/>
      </c>
      <c r="AD383" s="6600">
        <f>CA383</f>
        <v/>
      </c>
      <c r="AE383" s="6594">
        <f>CB383</f>
        <v/>
      </c>
      <c r="AF383" s="6595"/>
      <c r="AG383" s="6601">
        <f>IF(OR(AZ383="",BA383=""),"N/A",IF(DC383="Pass","P","F"))</f>
        <v/>
      </c>
      <c r="AH383" s="6602"/>
      <c r="AI383" s="6602"/>
      <c r="AJ383" s="6602"/>
      <c r="AK383" s="6596"/>
      <c r="AL383" s="6595"/>
      <c r="AM383" s="6596"/>
      <c r="AN383" s="6596"/>
      <c r="AO383" s="6603"/>
      <c r="AP383" s="6603"/>
      <c r="AQ383" s="6603"/>
      <c r="AR383" s="6603"/>
      <c r="AS383" s="6603"/>
      <c r="AT383" s="6604">
        <f>IF(AC383="Extremity",IF(CG383="","",CG383),"")</f>
        <v/>
      </c>
      <c r="AU383" s="6604">
        <f>IF(AC383="Extremity",IF(CH383="","",CH383),"")</f>
        <v/>
      </c>
      <c r="AV383" s="6605">
        <f>IF(AC383="Extremity","",IF(CE383="","",CE383))</f>
        <v/>
      </c>
      <c r="AW383" s="6605">
        <f>IF(AD383="Extremity","",IF(CF383="","",CF383))</f>
        <v/>
      </c>
      <c r="AX383" s="6598">
        <f>DL383</f>
        <v/>
      </c>
      <c r="AY383" s="6598">
        <f>DQ383</f>
        <v/>
      </c>
      <c r="AZ383" s="6606">
        <f>IF(AC383="Extremity",IF(DA383="","",DA383),"")</f>
        <v/>
      </c>
      <c r="BA383" s="6607">
        <f>IF(AC383="Extremity","",IF(CT383="","",CT383))</f>
        <v/>
      </c>
      <c r="BB383" s="6598">
        <f>IF(AC383="Extremity",IF(DB383="","",DB383),"")</f>
        <v/>
      </c>
      <c r="BC383" s="6605">
        <f>IF(AC383="Extremity","",IF(CZ383="","",CZ383))</f>
        <v/>
      </c>
      <c r="BD383" s="6598">
        <f>DD383</f>
        <v/>
      </c>
      <c r="BE383" s="6608">
        <f>DE383</f>
        <v/>
      </c>
      <c r="BF383" s="6609">
        <f>DF383*60</f>
        <v/>
      </c>
      <c r="BG383" s="6610">
        <f>BE383</f>
        <v/>
      </c>
      <c r="BH383" s="6609">
        <f>DG383*60</f>
        <v/>
      </c>
      <c r="BI383" s="6609">
        <f>DH383</f>
        <v/>
      </c>
      <c r="BJ383" s="6611"/>
      <c r="BK383" s="6612">
        <f>Overview!$E$7</f>
        <v/>
      </c>
      <c r="BL383" s="6611"/>
      <c r="BM383" s="6609">
        <f>DI383</f>
        <v/>
      </c>
      <c r="BN383" s="6612">
        <f>Overview!$P$153</f>
        <v/>
      </c>
      <c r="BO383" s="6611"/>
      <c r="BP383" s="6611"/>
      <c r="BQ383" s="6595"/>
      <c r="BR383" s="6613"/>
      <c r="BS383" s="1541"/>
      <c r="BT383" s="1864" t="inlineStr">
        <is>
          <t>LTE</t>
        </is>
      </c>
      <c r="BU383" s="1828" t="inlineStr">
        <is>
          <t>FDD1</t>
        </is>
      </c>
      <c r="BV383" s="906">
        <f>Overview!$H$31</f>
        <v/>
      </c>
      <c r="BW383" s="1865"/>
      <c r="BX383" s="1828" t="inlineStr">
        <is>
          <t>Close to ear</t>
        </is>
      </c>
      <c r="BY383" s="7309"/>
      <c r="BZ383" s="1828">
        <f>IF(COUNT('Conducted LTE'!$AH$3:$AH$170)=0,10,INDEX('Conducted LTE'!$M$3:$M$170,MATCH(MAX('Conducted LTE'!$AH$3:$AH$170),'Conducted LTE'!$AH$3:$AH$170,0)))</f>
        <v>10</v>
      </c>
      <c r="CA383" s="6689" t="str">
        <f>CONCATENATE(CA379," - Battery check 1")</f>
        <v>TBD - Battery check 1</v>
      </c>
      <c r="CB383" s="200">
        <v>0</v>
      </c>
      <c r="CC383" s="7310">
        <f>IF(COUNT('Conducted LTE'!$AH$3:$AH$170)=0,18300,INDEX('Conducted LTE'!$T$3:$T$170,MATCH(MAX('Conducted LTE'!$AH$3:$AH$170),'Conducted LTE'!$AH$3:$AH$170,0)))</f>
        <v>18300</v>
      </c>
      <c r="CD383" s="7310">
        <f>IF(COUNT('Conducted LTE'!$AH$3:$AH$170)=0,1950,INDEX('Conducted LTE'!$U$3:$U$170,MATCH(MAX('Conducted LTE'!$AH$3:$AH$170),'Conducted LTE'!$AH$3:$AH$170,0)))</f>
        <v>1950</v>
      </c>
      <c r="CE383" s="7234"/>
      <c r="CF383" s="7234"/>
      <c r="CG383" s="6706"/>
      <c r="CH383" s="6706"/>
      <c r="CI383" s="225">
        <f>BY383</f>
        <v/>
      </c>
      <c r="CJ383" s="237">
        <f>BZ383</f>
        <v/>
      </c>
      <c r="CK383" s="223">
        <f>CA383</f>
        <v/>
      </c>
      <c r="CL383" s="237">
        <f>CC383</f>
        <v/>
      </c>
      <c r="CM383" s="237">
        <f>CD383</f>
        <v/>
      </c>
      <c r="CN383" s="1527"/>
      <c r="CO383" s="1579"/>
      <c r="CP383" s="7214">
        <f>IF(CF383=""," ",IF(ABS(CE383-CF383)&lt;=0.1,"Valid","Not valid"))</f>
        <v/>
      </c>
      <c r="CQ383" s="1674">
        <f> IF(CE383="","",IF(AND(CE383&lt;&gt;"",CF383=""),IF(CE383&gt;=0.8,"Medir+Sig Max","No"),IF(CF383&lt;&gt;"",IF(CF383&gt;=0.8,"Medir+Sig Max","No"),"")))</f>
        <v/>
      </c>
      <c r="CR383" s="6927">
        <f>IF(UPPER($CQ$1)="X",IF(CF383=""," ",IF((ABS(CE383)&lt;5)*AND(ABS(CF383)&lt;5)*AND(ABS(CT383)&lt;5),"Solo si es max","Medir")),IF(CF383=""," ",IF((ABS(CE383)&lt;1)*AND(ABS(CF383)&lt;1)*AND(ABS(CT383)&lt;1),"Solo si es max","Medir")))</f>
        <v/>
      </c>
      <c r="CS383" s="1674"/>
      <c r="CT383" s="220">
        <f>IF(CO383="",IF(AND(CE383="",CF383=""),"",IF(CF383="",IF(DQ383&gt;1,ROUND(DQ383*CE383,3),CE383),IF(DQ383&gt;1,ROUND(DQ383*CF383,3),CF383))),IF(AND(CE383="",CF383=""),"",IF(CF383="",IF(DQ383&gt;1,ROUND(DQ383*CE383*(1/(CO383)),3),CE383*(1/(CO383))),IF(DQ383&gt;1,ROUND(DQ383*CF383*(1/(CO383)),3),CF383*(1/(CO383))))))</f>
        <v/>
      </c>
      <c r="CU383" s="224">
        <f>BY383</f>
        <v/>
      </c>
      <c r="CV383" s="237">
        <f>BZ383</f>
        <v/>
      </c>
      <c r="CW383" s="237">
        <f>CA383</f>
        <v/>
      </c>
      <c r="CX383" s="224">
        <f>CC383</f>
        <v/>
      </c>
      <c r="CY383" s="237">
        <f>CD383</f>
        <v/>
      </c>
      <c r="CZ383" s="7474">
        <f>IF(COUNTIF(Overview!K12:K14,TRUE)&gt;0,1.6,IF(COUNTIF(Overview!L12:L14,TRUE)&gt;0,8,0))</f>
        <v/>
      </c>
      <c r="DA383" s="1788"/>
      <c r="DB383" s="7483"/>
      <c r="DC383" s="844">
        <f>IF(CT383="","",IF(CT383&gt;CZ383,"Fail","Pass"))</f>
        <v/>
      </c>
      <c r="DD383" s="402"/>
      <c r="DE383" s="1565">
        <f>MyTimestamp(DC383)</f>
        <v/>
      </c>
      <c r="DF383" s="1531">
        <f>IF(COUNT(CE383:CH383)=1,15,IF(COUNT(CE383:CH383)=0,0,30))</f>
        <v/>
      </c>
      <c r="DG383" s="1532">
        <f>IF(DF383=0,0,2)</f>
        <v/>
      </c>
      <c r="DH383" s="1866"/>
      <c r="DI383" s="1866"/>
      <c r="DJ383" s="1863"/>
      <c r="DK383" s="1789"/>
      <c r="DL383" s="1574">
        <f>10^(CN383/20)*100-100</f>
        <v/>
      </c>
      <c r="DM383" s="777"/>
      <c r="DN383" s="970"/>
      <c r="DO383" s="777">
        <f>IF(DM383="","",10^(DM383/10))</f>
        <v/>
      </c>
      <c r="DP383" s="777">
        <f>IF(ISNUMBER(DN383)=FALSE,"",10^(DN383/10))</f>
        <v/>
      </c>
      <c r="DQ383" s="1578">
        <f>IF(AND(ISNUMBER(DO383),ISNUMBER(DP383)),IF(DO383/DP383&gt;1,ROUND((DO383)/DP383,3),1),1)</f>
        <v/>
      </c>
      <c r="DR383" s="1541"/>
      <c r="DS383" s="1541"/>
      <c r="DT383" s="1541"/>
      <c r="DU383" s="1541"/>
      <c r="DV383" s="1541"/>
      <c r="DW383" s="1541"/>
      <c r="DX383" s="1541"/>
      <c r="DY383" s="1541"/>
      <c r="DZ383" s="1541"/>
      <c r="EA383" s="1541"/>
      <c r="EB383" s="1541"/>
      <c r="EC383" s="1541"/>
      <c r="ED383" s="1541"/>
      <c r="EE383" s="1541"/>
      <c r="EF383" s="1541"/>
      <c r="EG383" s="1541"/>
      <c r="EH383" s="1541"/>
      <c r="EI383" s="1541"/>
      <c r="EJ383" s="1541"/>
      <c r="EK383" s="1541"/>
      <c r="EL383" s="1541"/>
      <c r="EM383" s="1541"/>
      <c r="EN383" s="1541"/>
      <c r="EO383" s="1541"/>
      <c r="EP383" s="1541"/>
      <c r="EQ383" s="1541"/>
      <c r="ER383" s="1541"/>
      <c r="ES383" s="1541"/>
      <c r="ET383" s="1541"/>
      <c r="EU383" s="1541"/>
      <c r="EV383" s="1541"/>
    </row>
    <row r="384" ht="12.75" x14ac:dyDescent="0.2">
      <c r="A384" s="1541"/>
      <c r="B384" s="1541"/>
      <c r="C384"/>
      <c r="D384" s="6590"/>
      <c r="E384" s="6590"/>
      <c r="F384" s="6591" t="inlineStr">
        <is>
          <t>5.3</t>
        </is>
      </c>
      <c r="G384" s="6592"/>
      <c r="H384" s="6593">
        <f>BV384</f>
        <v/>
      </c>
      <c r="I384" s="6593">
        <f>BW384</f>
        <v/>
      </c>
      <c r="J384" s="6594" t="inlineStr">
        <is>
          <t>LTE</t>
        </is>
      </c>
      <c r="K384" s="6594" t="inlineStr">
        <is>
          <t>FDD1</t>
        </is>
      </c>
      <c r="L384" s="6595"/>
      <c r="M384" s="6593">
        <v>10</v>
      </c>
      <c r="N384" s="6596" t="inlineStr">
        <is>
          <t>QPSK</t>
        </is>
      </c>
      <c r="O384" s="6597"/>
      <c r="P384" s="6597"/>
      <c r="Q384" s="6597">
        <v>1</v>
      </c>
      <c r="R384" s="6597">
        <v>0</v>
      </c>
      <c r="S384" s="6593"/>
      <c r="T384" s="130">
        <v>18300</v>
      </c>
      <c r="U384" s="6593">
        <v>1950</v>
      </c>
      <c r="V384" s="6596"/>
      <c r="W384" s="6598"/>
      <c r="X384" s="6596"/>
      <c r="Y384" s="6596"/>
      <c r="Z384" s="6596"/>
      <c r="AA384" s="6595"/>
      <c r="AB384" s="6595"/>
      <c r="AC384" s="6599">
        <f>IF(OR(BX384="Close to Ear",BX384="Close to Head"),"Head",IF(BX384="Extremity","Extremity","Body"))</f>
        <v/>
      </c>
      <c r="AD384" s="6600">
        <f>CA384</f>
        <v/>
      </c>
      <c r="AE384" s="6594">
        <f>CB384</f>
        <v/>
      </c>
      <c r="AF384" s="6595"/>
      <c r="AG384" s="6601">
        <f>IF(OR(AZ384="",BA384=""),"N/A",IF(DC384="Pass","P","F"))</f>
        <v/>
      </c>
      <c r="AH384" s="6602"/>
      <c r="AI384" s="6602"/>
      <c r="AJ384" s="6602"/>
      <c r="AK384" s="6596"/>
      <c r="AL384" s="6595"/>
      <c r="AM384" s="6596"/>
      <c r="AN384" s="6596"/>
      <c r="AO384" s="6603"/>
      <c r="AP384" s="6603"/>
      <c r="AQ384" s="6603"/>
      <c r="AR384" s="6603"/>
      <c r="AS384" s="6603"/>
      <c r="AT384" s="6604">
        <f>IF(AC384="Extremity",IF(CG384="","",CG384),"")</f>
        <v/>
      </c>
      <c r="AU384" s="6604">
        <f>IF(AC384="Extremity",IF(CH384="","",CH384),"")</f>
        <v/>
      </c>
      <c r="AV384" s="6605">
        <f>IF(AC384="Extremity","",IF(CE384="","",CE384))</f>
        <v/>
      </c>
      <c r="AW384" s="6605">
        <f>IF(AD384="Extremity","",IF(CF384="","",CF384))</f>
        <v/>
      </c>
      <c r="AX384" s="6598">
        <f>DL384</f>
        <v/>
      </c>
      <c r="AY384" s="6598">
        <f>DQ384</f>
        <v/>
      </c>
      <c r="AZ384" s="6606">
        <f>IF(AC384="Extremity",IF(DA384="","",DA384),"")</f>
        <v/>
      </c>
      <c r="BA384" s="6607">
        <f>IF(AC384="Extremity","",IF(CT384="","",CT384))</f>
        <v/>
      </c>
      <c r="BB384" s="6598">
        <f>IF(AC384="Extremity",IF(DB384="","",DB384),"")</f>
        <v/>
      </c>
      <c r="BC384" s="6605">
        <f>IF(AC384="Extremity","",IF(CZ384="","",CZ384))</f>
        <v/>
      </c>
      <c r="BD384" s="6598">
        <f>DD384</f>
        <v/>
      </c>
      <c r="BE384" s="6608">
        <f>DE384</f>
        <v/>
      </c>
      <c r="BF384" s="6609">
        <f>DF384*60</f>
        <v/>
      </c>
      <c r="BG384" s="6610">
        <f>BE384</f>
        <v/>
      </c>
      <c r="BH384" s="6609">
        <f>DG384*60</f>
        <v/>
      </c>
      <c r="BI384" s="6609">
        <f>DH384</f>
        <v/>
      </c>
      <c r="BJ384" s="6611"/>
      <c r="BK384" s="6612">
        <f>Overview!$E$7</f>
        <v/>
      </c>
      <c r="BL384" s="6611"/>
      <c r="BM384" s="6609">
        <f>DI384</f>
        <v/>
      </c>
      <c r="BN384" s="6612">
        <f>Overview!$P$153</f>
        <v/>
      </c>
      <c r="BO384" s="6611"/>
      <c r="BP384" s="6611"/>
      <c r="BQ384" s="6595"/>
      <c r="BR384" s="6613"/>
      <c r="BS384" s="1541"/>
      <c r="BT384" s="1864" t="inlineStr">
        <is>
          <t>LTE</t>
        </is>
      </c>
      <c r="BU384" s="1828" t="inlineStr">
        <is>
          <t>FDD1</t>
        </is>
      </c>
      <c r="BV384" s="906">
        <f>Overview!$H$31</f>
        <v/>
      </c>
      <c r="BW384" s="1865"/>
      <c r="BX384" s="1828" t="inlineStr">
        <is>
          <t>Close to ear</t>
        </is>
      </c>
      <c r="BY384" s="7309"/>
      <c r="BZ384" s="1828">
        <f>IF(COUNT('Conducted LTE'!$AH$3:$AH$170)=0,10,INDEX('Conducted LTE'!$M$3:$M$170,MATCH(MAX('Conducted LTE'!$AH$3:$AH$170),'Conducted LTE'!$AH$3:$AH$170,0)))</f>
        <v>10</v>
      </c>
      <c r="CA384" s="6689" t="str">
        <f>CONCATENATE(CA380," - Battery check 2")</f>
        <v>TBD - Battery check 2</v>
      </c>
      <c r="CB384" s="200">
        <v>0</v>
      </c>
      <c r="CC384" s="7310">
        <f>IF(COUNT('Conducted LTE'!$AH$3:$AH$170)=0,18300,INDEX('Conducted LTE'!$T$3:$T$170,MATCH(MAX('Conducted LTE'!$AH$3:$AH$170),'Conducted LTE'!$AH$3:$AH$170,0)))</f>
        <v>18300</v>
      </c>
      <c r="CD384" s="7310">
        <f>IF(COUNT('Conducted LTE'!$AH$3:$AH$170)=0,1950,INDEX('Conducted LTE'!$U$3:$U$170,MATCH(MAX('Conducted LTE'!$AH$3:$AH$170),'Conducted LTE'!$AH$3:$AH$170,0)))</f>
        <v>1950</v>
      </c>
      <c r="CE384" s="7234"/>
      <c r="CF384" s="7234"/>
      <c r="CG384" s="6706"/>
      <c r="CH384" s="6706"/>
      <c r="CI384" s="225">
        <f>BY384</f>
        <v/>
      </c>
      <c r="CJ384" s="237">
        <f>BZ384</f>
        <v/>
      </c>
      <c r="CK384" s="223">
        <f>CA384</f>
        <v/>
      </c>
      <c r="CL384" s="237">
        <f>CC384</f>
        <v/>
      </c>
      <c r="CM384" s="237">
        <f>CD384</f>
        <v/>
      </c>
      <c r="CN384" s="1527"/>
      <c r="CO384" s="1579"/>
      <c r="CP384" s="7214">
        <f>IF(CF384=""," ",IF(ABS(CE384-CF384)&lt;=0.1,"Valid","Not valid"))</f>
        <v/>
      </c>
      <c r="CQ384" s="1674">
        <f> IF(CE384="","",IF(AND(CE384&lt;&gt;"",CF384=""),IF(CE384&gt;=0.8,"Medir+Sig Max","No"),IF(CF384&lt;&gt;"",IF(CF384&gt;=0.8,"Medir+Sig Max","No"),"")))</f>
        <v/>
      </c>
      <c r="CR384" s="6927">
        <f>IF(UPPER($CQ$1)="X",IF(CF384=""," ",IF((ABS(CE384)&lt;5)*AND(ABS(CF384)&lt;5)*AND(ABS(CT384)&lt;5),"Solo si es max","Medir")),IF(CF384=""," ",IF((ABS(CE384)&lt;1)*AND(ABS(CF384)&lt;1)*AND(ABS(CT384)&lt;1),"Solo si es max","Medir")))</f>
        <v/>
      </c>
      <c r="CS384" s="1674"/>
      <c r="CT384" s="220">
        <f>IF(CO384="",IF(AND(CE384="",CF384=""),"",IF(CF384="",IF(DQ384&gt;1,ROUND(DQ384*CE384,3),CE384),IF(DQ384&gt;1,ROUND(DQ384*CF384,3),CF384))),IF(AND(CE384="",CF384=""),"",IF(CF384="",IF(DQ384&gt;1,ROUND(DQ384*CE384*(1/(CO384)),3),CE384*(1/(CO384))),IF(DQ384&gt;1,ROUND(DQ384*CF384*(1/(CO384)),3),CF384*(1/(CO384))))))</f>
        <v/>
      </c>
      <c r="CU384" s="224">
        <f>BY384</f>
        <v/>
      </c>
      <c r="CV384" s="237">
        <f>BZ384</f>
        <v/>
      </c>
      <c r="CW384" s="237">
        <f>CA384</f>
        <v/>
      </c>
      <c r="CX384" s="224">
        <f>CC384</f>
        <v/>
      </c>
      <c r="CY384" s="237">
        <f>CD384</f>
        <v/>
      </c>
      <c r="CZ384" s="7474">
        <f>IF(COUNTIF(Overview!K12:K14,TRUE)&gt;0,1.6,IF(COUNTIF(Overview!L12:L14,TRUE)&gt;0,8,0))</f>
        <v/>
      </c>
      <c r="DA384" s="1788"/>
      <c r="DB384" s="7483"/>
      <c r="DC384" s="844">
        <f>IF(CT384="","",IF(CT384&gt;CZ384,"Fail","Pass"))</f>
        <v/>
      </c>
      <c r="DD384" s="402"/>
      <c r="DE384" s="1565">
        <f>MyTimestamp(DC384)</f>
        <v/>
      </c>
      <c r="DF384" s="1531">
        <f>IF(COUNT(CE384:CH384)=1,15,IF(COUNT(CE384:CH384)=0,0,30))</f>
        <v/>
      </c>
      <c r="DG384" s="1532">
        <f>IF(DF384=0,0,2)</f>
        <v/>
      </c>
      <c r="DH384" s="1866"/>
      <c r="DI384" s="1866"/>
      <c r="DJ384" s="1863"/>
      <c r="DK384" s="1789"/>
      <c r="DL384" s="1574">
        <f>10^(CN384/20)*100-100</f>
        <v/>
      </c>
      <c r="DM384" s="777"/>
      <c r="DN384" s="970"/>
      <c r="DO384" s="777">
        <f>IF(DM384="","",10^(DM384/10))</f>
        <v/>
      </c>
      <c r="DP384" s="777">
        <f>IF(ISNUMBER(DN384)=FALSE,"",10^(DN384/10))</f>
        <v/>
      </c>
      <c r="DQ384" s="1578">
        <f>IF(AND(ISNUMBER(DO384),ISNUMBER(DP384)),IF(DO384/DP384&gt;1,ROUND((DO384)/DP384,3),1),1)</f>
        <v/>
      </c>
      <c r="DR384" s="1541"/>
      <c r="DS384" s="1541"/>
      <c r="DT384" s="1541"/>
      <c r="DU384" s="1541"/>
      <c r="DV384" s="1541"/>
      <c r="DW384" s="1541"/>
      <c r="DX384" s="1541"/>
      <c r="DY384" s="1541"/>
      <c r="DZ384" s="1541"/>
      <c r="EA384" s="1541"/>
      <c r="EB384" s="1541"/>
      <c r="EC384" s="1541"/>
      <c r="ED384" s="1541"/>
      <c r="EE384" s="1541"/>
      <c r="EF384" s="1541"/>
      <c r="EG384" s="1541"/>
      <c r="EH384" s="1541"/>
      <c r="EI384" s="1541"/>
      <c r="EJ384" s="1541"/>
      <c r="EK384" s="1541"/>
      <c r="EL384" s="1541"/>
      <c r="EM384" s="1541"/>
      <c r="EN384" s="1541"/>
      <c r="EO384" s="1541"/>
      <c r="EP384" s="1541"/>
      <c r="EQ384" s="1541"/>
      <c r="ER384" s="1541"/>
      <c r="ES384" s="1541"/>
      <c r="ET384" s="1541"/>
      <c r="EU384" s="1541"/>
      <c r="EV384" s="1541"/>
    </row>
    <row r="385" ht="12.75" x14ac:dyDescent="0.2">
      <c r="A385" s="1541"/>
      <c r="B385" s="1541"/>
      <c r="C385"/>
      <c r="D385" s="1486"/>
      <c r="E385" s="1486"/>
      <c r="F385" s="672" t="inlineStr">
        <is>
          <t>5.3</t>
        </is>
      </c>
      <c r="G385" s="1497"/>
      <c r="H385" s="130">
        <f>BV385</f>
        <v/>
      </c>
      <c r="I385" s="130">
        <f>BW385</f>
        <v/>
      </c>
      <c r="J385" s="1299" t="inlineStr">
        <is>
          <t>LTE</t>
        </is>
      </c>
      <c r="K385" s="1299" t="inlineStr">
        <is>
          <t>FDD1</t>
        </is>
      </c>
      <c r="L385" s="115"/>
      <c r="M385" s="130">
        <v>10</v>
      </c>
      <c r="N385" s="119" t="inlineStr">
        <is>
          <t>QPSK</t>
        </is>
      </c>
      <c r="O385" s="131"/>
      <c r="P385" s="6597"/>
      <c r="Q385" s="131">
        <v>1</v>
      </c>
      <c r="R385" s="131">
        <v>0</v>
      </c>
      <c r="S385" s="130"/>
      <c r="T385" s="130">
        <v>18300</v>
      </c>
      <c r="U385" s="6593">
        <v>1950</v>
      </c>
      <c r="V385" s="119"/>
      <c r="W385" s="1305"/>
      <c r="X385" s="119"/>
      <c r="Y385" s="119"/>
      <c r="Z385" s="119"/>
      <c r="AA385" s="115"/>
      <c r="AB385" s="115"/>
      <c r="AC385" s="1300">
        <f>IF(OR(BX385="Close to Ear",BX385="Close to Head"),"Head",IF(BX385="Extremity","Extremity","Body"))</f>
        <v/>
      </c>
      <c r="AD385" s="1301">
        <f>CA385</f>
        <v/>
      </c>
      <c r="AE385" s="1299">
        <f>CB385</f>
        <v/>
      </c>
      <c r="AF385" s="115"/>
      <c r="AG385" s="1302">
        <f>IF(OR(AZ385="",BA385=""),"N/A",IF(DC385="Pass","P","F"))</f>
        <v/>
      </c>
      <c r="AH385" s="129"/>
      <c r="AI385" s="129"/>
      <c r="AJ385" s="129"/>
      <c r="AK385" s="119"/>
      <c r="AL385" s="115"/>
      <c r="AM385" s="119"/>
      <c r="AN385" s="119"/>
      <c r="AO385" s="692"/>
      <c r="AP385" s="692"/>
      <c r="AQ385" s="692"/>
      <c r="AR385" s="692"/>
      <c r="AS385" s="692"/>
      <c r="AT385" s="1303">
        <f>IF(AC385="Extremity",IF(CG385="","",CG385),"")</f>
        <v/>
      </c>
      <c r="AU385" s="1303">
        <f>IF(AC385="Extremity",IF(CH385="","",CH385),"")</f>
        <v/>
      </c>
      <c r="AV385" s="1304">
        <f>IF(AC385="Extremity","",IF(CE385="","",CE385))</f>
        <v/>
      </c>
      <c r="AW385" s="1304">
        <f>IF(AD385="Extremity","",IF(CF385="","",CF385))</f>
        <v/>
      </c>
      <c r="AX385" s="1305">
        <f>DL385</f>
        <v/>
      </c>
      <c r="AY385" s="1305">
        <f>DQ385</f>
        <v/>
      </c>
      <c r="AZ385" s="3377">
        <f>IF(AC385="Extremity",IF(DA385="","",DA385),"")</f>
        <v/>
      </c>
      <c r="BA385" s="3378">
        <f>IF(AC385="Extremity","",IF(CT385="","",CT385))</f>
        <v/>
      </c>
      <c r="BB385" s="1305">
        <f>IF(AC385="Extremity",IF(DB385="","",DB385),"")</f>
        <v/>
      </c>
      <c r="BC385" s="1304">
        <f>IF(AC385="Extremity","",IF(CZ385="","",CZ385))</f>
        <v/>
      </c>
      <c r="BD385" s="1305">
        <f>DD385</f>
        <v/>
      </c>
      <c r="BE385" s="132">
        <f>DE385</f>
        <v/>
      </c>
      <c r="BF385" s="133">
        <f>DF385*60</f>
        <v/>
      </c>
      <c r="BG385" s="121">
        <f>BE385</f>
        <v/>
      </c>
      <c r="BH385" s="133">
        <f>DG385*60</f>
        <v/>
      </c>
      <c r="BI385" s="133">
        <f>DH385</f>
        <v/>
      </c>
      <c r="BJ385" s="117"/>
      <c r="BK385" s="812">
        <f>Overview!$E$7</f>
        <v/>
      </c>
      <c r="BL385" s="117"/>
      <c r="BM385" s="834">
        <f>DI385</f>
        <v/>
      </c>
      <c r="BN385" s="812">
        <f>Overview!$P$153</f>
        <v/>
      </c>
      <c r="BO385" s="117"/>
      <c r="BP385" s="117"/>
      <c r="BQ385" s="115"/>
      <c r="BR385" s="1478"/>
      <c r="BS385" s="1541"/>
      <c r="BT385" s="1864" t="inlineStr">
        <is>
          <t>LTE</t>
        </is>
      </c>
      <c r="BU385" s="1828" t="inlineStr">
        <is>
          <t>FDD1</t>
        </is>
      </c>
      <c r="BV385" s="906">
        <f>Overview!$H$31</f>
        <v/>
      </c>
      <c r="BW385" s="1865"/>
      <c r="BX385" s="1833" t="inlineStr">
        <is>
          <t>Body</t>
        </is>
      </c>
      <c r="BY385" s="917"/>
      <c r="BZ385" s="1833">
        <f>IF(COUNT('Conducted LTE'!$AH$3:$AH$170)=0,10,INDEX('Conducted LTE'!$M$3:$M$170,MATCH(MAX('Conducted LTE'!$AH$3:$AH$170),'Conducted LTE'!$AH$3:$AH$170,0)))</f>
        <v>10</v>
      </c>
      <c r="CA385" s="1071" t="inlineStr">
        <is>
          <t>Front Face</t>
        </is>
      </c>
      <c r="CB385" s="202">
        <v>5</v>
      </c>
      <c r="CC385" s="1104">
        <f>IF(COUNT('Conducted LTE'!$AH$3:$AH$170)=0,18300,INDEX('Conducted LTE'!$T$3:$T$170,MATCH(MAX('Conducted LTE'!$AH$3:$AH$170),'Conducted LTE'!$AH$3:$AH$170,0)))</f>
        <v>18300</v>
      </c>
      <c r="CD385" s="1104">
        <f>IF(COUNT('Conducted LTE'!$AH$3:$AH$170)=0,1950,INDEX('Conducted LTE'!$U$3:$U$170,MATCH(MAX('Conducted LTE'!$AH$3:$AH$170),'Conducted LTE'!$AH$3:$AH$170,0)))</f>
        <v>1950</v>
      </c>
      <c r="CE385" s="7233"/>
      <c r="CF385" s="7233"/>
      <c r="CG385" s="6705"/>
      <c r="CH385" s="6705"/>
      <c r="CI385" s="225">
        <f>BY385</f>
        <v/>
      </c>
      <c r="CJ385" s="237">
        <f>BZ385</f>
        <v/>
      </c>
      <c r="CK385" s="223">
        <f>CA385</f>
        <v/>
      </c>
      <c r="CL385" s="236">
        <f>CC385</f>
        <v/>
      </c>
      <c r="CM385" s="236">
        <f>CD385</f>
        <v/>
      </c>
      <c r="CN385" s="1526"/>
      <c r="CO385" s="1581"/>
      <c r="CP385" s="891">
        <f>IF(CF385=""," ",IF(ABS(CE385-CF385)&lt;=0.1,"Valid","Not valid"))</f>
        <v/>
      </c>
      <c r="CQ385" s="892">
        <f> IF(CE385="","",IF(AND(CE385&lt;&gt;"",CF385=""),IF(CE385&gt;=0.8,"Medir+Sig Max","No"),IF(CF385&lt;&gt;"",IF(CF385&gt;=0.8,"Medir+Sig Max","No"),"")))</f>
        <v/>
      </c>
      <c r="CR385" s="7224"/>
      <c r="CS385" s="892"/>
      <c r="CT385" s="219">
        <f>IF(CO385="",IF(AND(CE385="",CF385=""),"",IF(CF385="",IF(DQ385&gt;1,ROUND(DQ385*CE385,3),CE385),IF(DQ385&gt;1,ROUND(DQ385*CF385,3),CF385))),IF(AND(CE385="",CF385=""),"",IF(CF385="",IF(DQ385&gt;1,ROUND(DQ385*CE385*(1/(CO385)),3),CE385*(1/(CO385))),IF(DQ385&gt;1,ROUND(DQ385*CF385*(1/(CO385)),3),CF385*(1/(CO385))))))</f>
        <v/>
      </c>
      <c r="CU385" s="224">
        <f>BY385</f>
        <v/>
      </c>
      <c r="CV385" s="237">
        <f>BZ385</f>
        <v/>
      </c>
      <c r="CW385" s="237">
        <f>CA385</f>
        <v/>
      </c>
      <c r="CX385" s="224">
        <f>CC385</f>
        <v/>
      </c>
      <c r="CY385" s="237">
        <f>CD385</f>
        <v/>
      </c>
      <c r="CZ385" s="7476">
        <f>IF(COUNTIF(Overview!K12:K14,TRUE)&gt;0,1.6,IF(COUNTIF(Overview!L12:L14,TRUE)&gt;0,8,0))</f>
        <v/>
      </c>
      <c r="DA385" s="1799"/>
      <c r="DB385" s="7482"/>
      <c r="DC385" s="844">
        <f>IF(CT385="","",IF(CT385&gt;CZ385,"Fail","Pass"))</f>
        <v/>
      </c>
      <c r="DD385" s="399"/>
      <c r="DE385" s="1565">
        <f>MyTimestamp(DC385)</f>
        <v/>
      </c>
      <c r="DF385" s="1531">
        <f>IF(COUNT(CE385:CH385)=1,15,IF(COUNT(CE385:CH385)=0,0,30))</f>
        <v/>
      </c>
      <c r="DG385" s="1532">
        <f>IF(DF385=0,0,2)</f>
        <v/>
      </c>
      <c r="DH385" s="1862"/>
      <c r="DI385" s="1862"/>
      <c r="DJ385" s="1863"/>
      <c r="DK385" s="1782"/>
      <c r="DL385" s="1574">
        <f>10^(CN385/20)*100-100</f>
        <v/>
      </c>
      <c r="DM385" s="776"/>
      <c r="DN385" s="1104"/>
      <c r="DO385" s="776">
        <f>IF(DM385="","",10^(DM385/10))</f>
        <v/>
      </c>
      <c r="DP385" s="776">
        <f>IF(ISNUMBER(DN385)=FALSE,"",10^(DN385/10))</f>
        <v/>
      </c>
      <c r="DQ385" s="1577">
        <f>IF(AND(ISNUMBER(DO385),ISNUMBER(DP385)),IF(DO385/DP385&gt;1,ROUND((DO385)/DP385,3),1),1)</f>
        <v/>
      </c>
      <c r="DR385" s="1541"/>
      <c r="DS385" s="1541"/>
      <c r="DT385" s="1541"/>
      <c r="DU385" s="1541"/>
      <c r="DV385" s="1541"/>
      <c r="DW385" s="1541"/>
      <c r="DX385" s="1541"/>
      <c r="DY385" s="1541"/>
      <c r="DZ385" s="1541"/>
      <c r="EA385" s="1541"/>
      <c r="EB385" s="1541"/>
      <c r="EC385" s="1541"/>
      <c r="ED385" s="1541"/>
      <c r="EE385" s="1541"/>
      <c r="EF385" s="1541"/>
      <c r="EG385" s="1541"/>
      <c r="EH385" s="1541"/>
      <c r="EI385" s="1541"/>
      <c r="EJ385" s="1541"/>
      <c r="EK385" s="1541"/>
      <c r="EL385" s="1541"/>
      <c r="EM385" s="1541"/>
      <c r="EN385" s="1541"/>
      <c r="EO385" s="1541"/>
      <c r="EP385" s="1541"/>
      <c r="EQ385" s="1541"/>
      <c r="ER385" s="1541"/>
      <c r="ES385" s="1541"/>
      <c r="ET385" s="1541"/>
      <c r="EU385" s="1541"/>
      <c r="EV385" s="1541"/>
    </row>
    <row r="386" ht="12.75" x14ac:dyDescent="0.2">
      <c r="A386" s="1541"/>
      <c r="B386" s="1541"/>
      <c r="C386"/>
      <c r="D386" s="1486"/>
      <c r="E386" s="1486"/>
      <c r="F386" s="672" t="inlineStr">
        <is>
          <t>5.3</t>
        </is>
      </c>
      <c r="G386" s="1497"/>
      <c r="H386" s="130">
        <f>BV386</f>
        <v/>
      </c>
      <c r="I386" s="130">
        <f>BW386</f>
        <v/>
      </c>
      <c r="J386" s="1299" t="inlineStr">
        <is>
          <t>LTE</t>
        </is>
      </c>
      <c r="K386" s="1299" t="inlineStr">
        <is>
          <t>FDD1</t>
        </is>
      </c>
      <c r="L386" s="115"/>
      <c r="M386" s="130">
        <v>10</v>
      </c>
      <c r="N386" s="119" t="inlineStr">
        <is>
          <t>QPSK</t>
        </is>
      </c>
      <c r="O386" s="131"/>
      <c r="P386" s="6597"/>
      <c r="Q386" s="131">
        <v>1</v>
      </c>
      <c r="R386" s="131">
        <v>0</v>
      </c>
      <c r="S386" s="130"/>
      <c r="T386" s="130">
        <v>18300</v>
      </c>
      <c r="U386" s="6593">
        <v>1950</v>
      </c>
      <c r="V386" s="119"/>
      <c r="W386" s="1305"/>
      <c r="X386" s="119"/>
      <c r="Y386" s="119"/>
      <c r="Z386" s="119"/>
      <c r="AA386" s="115"/>
      <c r="AB386" s="115"/>
      <c r="AC386" s="1300">
        <f>IF(OR(BX386="Close to Ear",BX386="Close to Head"),"Head",IF(BX386="Extremity","Extremity","Body"))</f>
        <v/>
      </c>
      <c r="AD386" s="1301">
        <f>CA386</f>
        <v/>
      </c>
      <c r="AE386" s="1299">
        <f>CB386</f>
        <v/>
      </c>
      <c r="AF386" s="115"/>
      <c r="AG386" s="1302">
        <f>IF(OR(AZ386="",BA386=""),"N/A",IF(DC386="Pass","P","F"))</f>
        <v/>
      </c>
      <c r="AH386" s="129"/>
      <c r="AI386" s="129"/>
      <c r="AJ386" s="129"/>
      <c r="AK386" s="119"/>
      <c r="AL386" s="115"/>
      <c r="AM386" s="119"/>
      <c r="AN386" s="119"/>
      <c r="AO386" s="692"/>
      <c r="AP386" s="692"/>
      <c r="AQ386" s="692"/>
      <c r="AR386" s="692"/>
      <c r="AS386" s="692"/>
      <c r="AT386" s="1303">
        <f>IF(AC386="Extremity",IF(CG386="","",CG386),"")</f>
        <v/>
      </c>
      <c r="AU386" s="1303">
        <f>IF(AC386="Extremity",IF(CH386="","",CH386),"")</f>
        <v/>
      </c>
      <c r="AV386" s="1304">
        <f>IF(AC386="Extremity","",IF(CE386="","",CE386))</f>
        <v/>
      </c>
      <c r="AW386" s="1304">
        <f>IF(AD386="Extremity","",IF(CF386="","",CF386))</f>
        <v/>
      </c>
      <c r="AX386" s="1305">
        <f>DL386</f>
        <v/>
      </c>
      <c r="AY386" s="1305">
        <f>DQ386</f>
        <v/>
      </c>
      <c r="AZ386" s="3377">
        <f>IF(AC386="Extremity",IF(DA386="","",DA386),"")</f>
        <v/>
      </c>
      <c r="BA386" s="3378">
        <f>IF(AC386="Extremity","",IF(CT386="","",CT386))</f>
        <v/>
      </c>
      <c r="BB386" s="1305">
        <f>IF(AC386="Extremity",IF(DB386="","",DB386),"")</f>
        <v/>
      </c>
      <c r="BC386" s="1304">
        <f>IF(AC386="Extremity","",IF(CZ386="","",CZ386))</f>
        <v/>
      </c>
      <c r="BD386" s="1305">
        <f>DD386</f>
        <v/>
      </c>
      <c r="BE386" s="132">
        <f>DE386</f>
        <v/>
      </c>
      <c r="BF386" s="133">
        <f>DF386*60</f>
        <v/>
      </c>
      <c r="BG386" s="121">
        <f>BE386</f>
        <v/>
      </c>
      <c r="BH386" s="133">
        <f>DG386*60</f>
        <v/>
      </c>
      <c r="BI386" s="133">
        <f>DH386</f>
        <v/>
      </c>
      <c r="BJ386" s="117"/>
      <c r="BK386" s="812">
        <f>Overview!$E$7</f>
        <v/>
      </c>
      <c r="BL386" s="117"/>
      <c r="BM386" s="834">
        <f>DI386</f>
        <v/>
      </c>
      <c r="BN386" s="812">
        <f>Overview!$P$153</f>
        <v/>
      </c>
      <c r="BO386" s="117"/>
      <c r="BP386" s="117"/>
      <c r="BQ386" s="115"/>
      <c r="BR386" s="1478"/>
      <c r="BS386" s="1541"/>
      <c r="BT386" s="1864" t="inlineStr">
        <is>
          <t>LTE</t>
        </is>
      </c>
      <c r="BU386" s="1828" t="inlineStr">
        <is>
          <t>FDD1</t>
        </is>
      </c>
      <c r="BV386" s="906">
        <f>Overview!$H$31</f>
        <v/>
      </c>
      <c r="BW386" s="1865"/>
      <c r="BX386" s="1828" t="inlineStr">
        <is>
          <t>Body</t>
        </is>
      </c>
      <c r="BY386" s="916"/>
      <c r="BZ386" s="1828">
        <f>IF(COUNT('Conducted LTE'!$AH$3:$AH$170)=0,10,INDEX('Conducted LTE'!$M$3:$M$170,MATCH(MAX('Conducted LTE'!$AH$3:$AH$170),'Conducted LTE'!$AH$3:$AH$170,0)))</f>
        <v>10</v>
      </c>
      <c r="CA386" s="1072" t="inlineStr">
        <is>
          <t>Back Face</t>
        </is>
      </c>
      <c r="CB386" s="200">
        <v>5</v>
      </c>
      <c r="CC386" s="976">
        <f>IF(COUNT('Conducted LTE'!$AH$3:$AH$170)=0,18300,INDEX('Conducted LTE'!$T$3:$T$170,MATCH(MAX('Conducted LTE'!$AH$3:$AH$170),'Conducted LTE'!$AH$3:$AH$170,0)))</f>
        <v>18300</v>
      </c>
      <c r="CD386" s="976">
        <f>IF(COUNT('Conducted LTE'!$AH$3:$AH$170)=0,1950,INDEX('Conducted LTE'!$U$3:$U$170,MATCH(MAX('Conducted LTE'!$AH$3:$AH$170),'Conducted LTE'!$AH$3:$AH$170,0)))</f>
        <v>1950</v>
      </c>
      <c r="CE386" s="7234"/>
      <c r="CF386" s="7234"/>
      <c r="CG386" s="6706"/>
      <c r="CH386" s="6706"/>
      <c r="CI386" s="225">
        <f>BY386</f>
        <v/>
      </c>
      <c r="CJ386" s="237">
        <f>BZ386</f>
        <v/>
      </c>
      <c r="CK386" s="223">
        <f>CA386</f>
        <v/>
      </c>
      <c r="CL386" s="237">
        <f>CC386</f>
        <v/>
      </c>
      <c r="CM386" s="237">
        <f>CD386</f>
        <v/>
      </c>
      <c r="CN386" s="1527"/>
      <c r="CO386" s="1579"/>
      <c r="CP386" s="7214">
        <f>IF(CF386=""," ",IF(ABS(CE386-CF386)&lt;=0.1,"Valid","Not valid"))</f>
        <v/>
      </c>
      <c r="CQ386" s="1674">
        <f> IF(CE386="","",IF(AND(CE386&lt;&gt;"",CF386=""),IF(CE386&gt;=0.8,"Medir+Sig Max","No"),IF(CF386&lt;&gt;"",IF(CF386&gt;=0.8,"Medir+Sig Max","No"),"")))</f>
        <v/>
      </c>
      <c r="CR386" s="6927"/>
      <c r="CS386" s="1674"/>
      <c r="CT386" s="220">
        <f>IF(CO386="",IF(AND(CE386="",CF386=""),"",IF(CF386="",IF(DQ386&gt;1,ROUND(DQ386*CE386,3),CE386),IF(DQ386&gt;1,ROUND(DQ386*CF386,3),CF386))),IF(AND(CE386="",CF386=""),"",IF(CF386="",IF(DQ386&gt;1,ROUND(DQ386*CE386*(1/(CO386)),3),CE386*(1/(CO386))),IF(DQ386&gt;1,ROUND(DQ386*CF386*(1/(CO386)),3),CF386*(1/(CO386))))))</f>
        <v/>
      </c>
      <c r="CU386" s="224">
        <f>BY386</f>
        <v/>
      </c>
      <c r="CV386" s="237">
        <f>BZ386</f>
        <v/>
      </c>
      <c r="CW386" s="237">
        <f>CA386</f>
        <v/>
      </c>
      <c r="CX386" s="224">
        <f>CC386</f>
        <v/>
      </c>
      <c r="CY386" s="237">
        <f>CD386</f>
        <v/>
      </c>
      <c r="CZ386" s="7474">
        <f>IF(COUNTIF(Overview!K12:K14,TRUE)&gt;0,1.6,IF(COUNTIF(Overview!L12:L14,TRUE)&gt;0,8,0))</f>
        <v/>
      </c>
      <c r="DA386" s="1788"/>
      <c r="DB386" s="7483"/>
      <c r="DC386" s="844">
        <f>IF(CT386="","",IF(CT386&gt;CZ386,"Fail","Pass"))</f>
        <v/>
      </c>
      <c r="DD386" s="402"/>
      <c r="DE386" s="1565">
        <f>MyTimestamp(DC386)</f>
        <v/>
      </c>
      <c r="DF386" s="1531">
        <f>IF(COUNT(CE386:CH386)=1,15,IF(COUNT(CE386:CH386)=0,0,30))</f>
        <v/>
      </c>
      <c r="DG386" s="1532">
        <f>IF(DF386=0,0,2)</f>
        <v/>
      </c>
      <c r="DH386" s="1866"/>
      <c r="DI386" s="1866"/>
      <c r="DJ386" s="1863"/>
      <c r="DK386" s="1789"/>
      <c r="DL386" s="1574">
        <f>10^(CN386/20)*100-100</f>
        <v/>
      </c>
      <c r="DM386" s="777"/>
      <c r="DN386" s="976"/>
      <c r="DO386" s="777">
        <f>IF(DM386="","",10^(DM386/10))</f>
        <v/>
      </c>
      <c r="DP386" s="777">
        <f>IF(ISNUMBER(DN386)=FALSE,"",10^(DN386/10))</f>
        <v/>
      </c>
      <c r="DQ386" s="1578">
        <f>IF(AND(ISNUMBER(DO386),ISNUMBER(DP386)),IF(DO386/DP386&gt;1,ROUND((DO386)/DP386,3),1),1)</f>
        <v/>
      </c>
      <c r="DR386" s="1541"/>
      <c r="DS386" s="1541"/>
      <c r="DT386" s="1541"/>
      <c r="DU386" s="1541"/>
      <c r="DV386" s="1541"/>
      <c r="DW386" s="1541"/>
      <c r="DX386" s="1541"/>
      <c r="DY386" s="1541"/>
      <c r="DZ386" s="1541"/>
      <c r="EA386" s="1541"/>
      <c r="EB386" s="1541"/>
      <c r="EC386" s="1541"/>
      <c r="ED386" s="1541"/>
      <c r="EE386" s="1541"/>
      <c r="EF386" s="1541"/>
      <c r="EG386" s="1541"/>
      <c r="EH386" s="1541"/>
      <c r="EI386" s="1541"/>
      <c r="EJ386" s="1541"/>
      <c r="EK386" s="1541"/>
      <c r="EL386" s="1541"/>
      <c r="EM386" s="1541"/>
      <c r="EN386" s="1541"/>
      <c r="EO386" s="1541"/>
      <c r="EP386" s="1541"/>
      <c r="EQ386" s="1541"/>
      <c r="ER386" s="1541"/>
      <c r="ES386" s="1541"/>
      <c r="ET386" s="1541"/>
      <c r="EU386" s="1541"/>
      <c r="EV386" s="1541"/>
    </row>
    <row r="387" ht="12.75" x14ac:dyDescent="0.2">
      <c r="A387" s="1541"/>
      <c r="B387" s="1541"/>
      <c r="C387"/>
      <c r="D387" s="1486"/>
      <c r="E387" s="1486"/>
      <c r="F387" s="672" t="inlineStr">
        <is>
          <t>5.3</t>
        </is>
      </c>
      <c r="G387" s="1497"/>
      <c r="H387" s="130">
        <f>BV387</f>
        <v/>
      </c>
      <c r="I387" s="130">
        <f>BW387</f>
        <v/>
      </c>
      <c r="J387" s="1299" t="inlineStr">
        <is>
          <t>LTE</t>
        </is>
      </c>
      <c r="K387" s="1299" t="inlineStr">
        <is>
          <t>FDD1</t>
        </is>
      </c>
      <c r="L387" s="115"/>
      <c r="M387" s="130">
        <v>10</v>
      </c>
      <c r="N387" s="119" t="inlineStr">
        <is>
          <t>QPSK</t>
        </is>
      </c>
      <c r="O387" s="131"/>
      <c r="P387" s="6597"/>
      <c r="Q387" s="131">
        <v>1</v>
      </c>
      <c r="R387" s="131">
        <v>0</v>
      </c>
      <c r="S387" s="130"/>
      <c r="T387" s="130">
        <v>18300</v>
      </c>
      <c r="U387" s="6593">
        <v>1950</v>
      </c>
      <c r="V387" s="119"/>
      <c r="W387" s="1305"/>
      <c r="X387" s="119"/>
      <c r="Y387" s="119"/>
      <c r="Z387" s="119"/>
      <c r="AA387" s="115"/>
      <c r="AB387" s="115"/>
      <c r="AC387" s="1300">
        <f>IF(OR(BX387="Close to Ear",BX387="Close to Head"),"Head",IF(BX387="Extremity","Extremity","Body"))</f>
        <v/>
      </c>
      <c r="AD387" s="1301">
        <f>CA387</f>
        <v/>
      </c>
      <c r="AE387" s="1299">
        <f>CB387</f>
        <v/>
      </c>
      <c r="AF387" s="115"/>
      <c r="AG387" s="1302">
        <f>IF(OR(AZ387="",BA387=""),"N/A",IF(DC387="Pass","P","F"))</f>
        <v/>
      </c>
      <c r="AH387" s="129"/>
      <c r="AI387" s="129"/>
      <c r="AJ387" s="129"/>
      <c r="AK387" s="119"/>
      <c r="AL387" s="115"/>
      <c r="AM387" s="119"/>
      <c r="AN387" s="119"/>
      <c r="AO387" s="692"/>
      <c r="AP387" s="692"/>
      <c r="AQ387" s="692"/>
      <c r="AR387" s="692"/>
      <c r="AS387" s="692"/>
      <c r="AT387" s="1303">
        <f>IF(AC387="Extremity",IF(CG387="","",CG387),"")</f>
        <v/>
      </c>
      <c r="AU387" s="1303">
        <f>IF(AC387="Extremity",IF(CH387="","",CH387),"")</f>
        <v/>
      </c>
      <c r="AV387" s="1304">
        <f>IF(AC387="Extremity","",IF(CE387="","",CE387))</f>
        <v/>
      </c>
      <c r="AW387" s="1304">
        <f>IF(AD387="Extremity","",IF(CF387="","",CF387))</f>
        <v/>
      </c>
      <c r="AX387" s="1305">
        <f>DL387</f>
        <v/>
      </c>
      <c r="AY387" s="1305">
        <f>DQ387</f>
        <v/>
      </c>
      <c r="AZ387" s="3377">
        <f>IF(AC387="Extremity",IF(DA387="","",DA387),"")</f>
        <v/>
      </c>
      <c r="BA387" s="3378">
        <f>IF(AC387="Extremity","",IF(CT387="","",CT387))</f>
        <v/>
      </c>
      <c r="BB387" s="1305">
        <f>IF(AC387="Extremity",IF(DB387="","",DB387),"")</f>
        <v/>
      </c>
      <c r="BC387" s="1304">
        <f>IF(AC387="Extremity","",IF(CZ387="","",CZ387))</f>
        <v/>
      </c>
      <c r="BD387" s="1305">
        <f>DD387</f>
        <v/>
      </c>
      <c r="BE387" s="132">
        <f>DE387</f>
        <v/>
      </c>
      <c r="BF387" s="133">
        <f>DF387*60</f>
        <v/>
      </c>
      <c r="BG387" s="121">
        <f>BE387</f>
        <v/>
      </c>
      <c r="BH387" s="133">
        <f>DG387*60</f>
        <v/>
      </c>
      <c r="BI387" s="133">
        <f>DH387</f>
        <v/>
      </c>
      <c r="BJ387" s="117"/>
      <c r="BK387" s="812">
        <f>Overview!$E$7</f>
        <v/>
      </c>
      <c r="BL387" s="117"/>
      <c r="BM387" s="834">
        <f>DI387</f>
        <v/>
      </c>
      <c r="BN387" s="812">
        <f>Overview!$P$153</f>
        <v/>
      </c>
      <c r="BO387" s="117"/>
      <c r="BP387" s="117"/>
      <c r="BQ387" s="115"/>
      <c r="BR387" s="1478"/>
      <c r="BS387" s="1541"/>
      <c r="BT387" s="1864" t="inlineStr">
        <is>
          <t>LTE</t>
        </is>
      </c>
      <c r="BU387" s="1828" t="inlineStr">
        <is>
          <t>FDD1</t>
        </is>
      </c>
      <c r="BV387" s="906">
        <f>Overview!$H$31</f>
        <v/>
      </c>
      <c r="BW387" s="1865"/>
      <c r="BX387" s="1828" t="inlineStr">
        <is>
          <t>Body</t>
        </is>
      </c>
      <c r="BY387" s="918"/>
      <c r="BZ387" s="1828">
        <f>IF(COUNT('Conducted LTE'!$AH$3:$AH$170)=0,10,INDEX('Conducted LTE'!$M$3:$M$170,MATCH(MAX('Conducted LTE'!$AH$3:$AH$170),'Conducted LTE'!$AH$3:$AH$170,0)))</f>
        <v>10</v>
      </c>
      <c r="CA387" s="1072" t="inlineStr">
        <is>
          <t>Left Edge</t>
        </is>
      </c>
      <c r="CB387" s="200">
        <v>5</v>
      </c>
      <c r="CC387" s="976">
        <f>IF(COUNT('Conducted LTE'!$AH$3:$AH$170)=0,18300,INDEX('Conducted LTE'!$T$3:$T$170,MATCH(MAX('Conducted LTE'!$AH$3:$AH$170),'Conducted LTE'!$AH$3:$AH$170,0)))</f>
        <v>18300</v>
      </c>
      <c r="CD387" s="976">
        <f>IF(COUNT('Conducted LTE'!$AH$3:$AH$170)=0,1950,INDEX('Conducted LTE'!$U$3:$U$170,MATCH(MAX('Conducted LTE'!$AH$3:$AH$170),'Conducted LTE'!$AH$3:$AH$170,0)))</f>
        <v>1950</v>
      </c>
      <c r="CE387" s="7234"/>
      <c r="CF387" s="7234"/>
      <c r="CG387" s="6706"/>
      <c r="CH387" s="6706"/>
      <c r="CI387" s="225">
        <f>BY387</f>
        <v/>
      </c>
      <c r="CJ387" s="237">
        <f>BZ387</f>
        <v/>
      </c>
      <c r="CK387" s="223">
        <f>CA387</f>
        <v/>
      </c>
      <c r="CL387" s="237">
        <f>CC387</f>
        <v/>
      </c>
      <c r="CM387" s="237">
        <f>CD387</f>
        <v/>
      </c>
      <c r="CN387" s="1527"/>
      <c r="CO387" s="1579"/>
      <c r="CP387" s="7214">
        <f>IF(CF387=""," ",IF(ABS(CE387-CF387)&lt;=0.1,"Valid","Not valid"))</f>
        <v/>
      </c>
      <c r="CQ387" s="1674">
        <f> IF(CE387="","",IF(AND(CE387&lt;&gt;"",CF387=""),IF(CE387&gt;=0.8,"Medir+Sig Max","No"),IF(CF387&lt;&gt;"",IF(CF387&gt;=0.8,"Medir+Sig Max","No"),"")))</f>
        <v/>
      </c>
      <c r="CR387" s="6927"/>
      <c r="CS387" s="1674"/>
      <c r="CT387" s="220">
        <f>IF(CO387="",IF(AND(CE387="",CF387=""),"",IF(CF387="",IF(DQ387&gt;1,ROUND(DQ387*CE387,3),CE387),IF(DQ387&gt;1,ROUND(DQ387*CF387,3),CF387))),IF(AND(CE387="",CF387=""),"",IF(CF387="",IF(DQ387&gt;1,ROUND(DQ387*CE387*(1/(CO387)),3),CE387*(1/(CO387))),IF(DQ387&gt;1,ROUND(DQ387*CF387*(1/(CO387)),3),CF387*(1/(CO387))))))</f>
        <v/>
      </c>
      <c r="CU387" s="224">
        <f>BY387</f>
        <v/>
      </c>
      <c r="CV387" s="237">
        <f>BZ387</f>
        <v/>
      </c>
      <c r="CW387" s="237">
        <f>CA387</f>
        <v/>
      </c>
      <c r="CX387" s="224">
        <f>CC387</f>
        <v/>
      </c>
      <c r="CY387" s="237">
        <f>CD387</f>
        <v/>
      </c>
      <c r="CZ387" s="7474">
        <f>IF(COUNTIF(Overview!K12:K14,TRUE)&gt;0,1.6,IF(COUNTIF(Overview!L12:L14,TRUE)&gt;0,8,0))</f>
        <v/>
      </c>
      <c r="DA387" s="1788"/>
      <c r="DB387" s="7483"/>
      <c r="DC387" s="844">
        <f>IF(CT387="","",IF(CT387&gt;CZ387,"Fail","Pass"))</f>
        <v/>
      </c>
      <c r="DD387" s="402"/>
      <c r="DE387" s="1565">
        <f>MyTimestamp(DC387)</f>
        <v/>
      </c>
      <c r="DF387" s="1531">
        <f>IF(COUNT(CE387:CH387)=1,15,IF(COUNT(CE387:CH387)=0,0,30))</f>
        <v/>
      </c>
      <c r="DG387" s="1532">
        <f>IF(DF387=0,0,2)</f>
        <v/>
      </c>
      <c r="DH387" s="1866"/>
      <c r="DI387" s="1866"/>
      <c r="DJ387" s="1863"/>
      <c r="DK387" s="1789"/>
      <c r="DL387" s="1574">
        <f>10^(CN387/20)*100-100</f>
        <v/>
      </c>
      <c r="DM387" s="777"/>
      <c r="DN387" s="976"/>
      <c r="DO387" s="777">
        <f>IF(DM387="","",10^(DM387/10))</f>
        <v/>
      </c>
      <c r="DP387" s="777">
        <f>IF(ISNUMBER(DN387)=FALSE,"",10^(DN387/10))</f>
        <v/>
      </c>
      <c r="DQ387" s="1578">
        <f>IF(AND(ISNUMBER(DO387),ISNUMBER(DP387)),IF(DO387/DP387&gt;1,ROUND((DO387)/DP387,3),1),1)</f>
        <v/>
      </c>
      <c r="DR387" s="1541"/>
      <c r="DS387" s="1541"/>
      <c r="DT387" s="1541"/>
      <c r="DU387" s="1541"/>
      <c r="DV387" s="1541"/>
      <c r="DW387" s="1541"/>
      <c r="DX387" s="1541"/>
      <c r="DY387" s="1541"/>
      <c r="DZ387" s="1541"/>
      <c r="EA387" s="1541"/>
      <c r="EB387" s="1541"/>
      <c r="EC387" s="1541"/>
      <c r="ED387" s="1541"/>
      <c r="EE387" s="1541"/>
      <c r="EF387" s="1541"/>
      <c r="EG387" s="1541"/>
      <c r="EH387" s="1541"/>
      <c r="EI387" s="1541"/>
      <c r="EJ387" s="1541"/>
      <c r="EK387" s="1541"/>
      <c r="EL387" s="1541"/>
      <c r="EM387" s="1541"/>
      <c r="EN387" s="1541"/>
      <c r="EO387" s="1541"/>
      <c r="EP387" s="1541"/>
      <c r="EQ387" s="1541"/>
      <c r="ER387" s="1541"/>
      <c r="ES387" s="1541"/>
      <c r="ET387" s="1541"/>
      <c r="EU387" s="1541"/>
      <c r="EV387" s="1541"/>
    </row>
    <row r="388" ht="12.75" x14ac:dyDescent="0.2">
      <c r="A388" s="1541"/>
      <c r="B388" s="1541"/>
      <c r="C388"/>
      <c r="D388" s="1486"/>
      <c r="E388" s="1486"/>
      <c r="F388" s="672" t="inlineStr">
        <is>
          <t>5.3</t>
        </is>
      </c>
      <c r="G388" s="1497"/>
      <c r="H388" s="130">
        <f>BV388</f>
        <v/>
      </c>
      <c r="I388" s="130">
        <f>BW388</f>
        <v/>
      </c>
      <c r="J388" s="1299" t="inlineStr">
        <is>
          <t>LTE</t>
        </is>
      </c>
      <c r="K388" s="1299" t="inlineStr">
        <is>
          <t>FDD1</t>
        </is>
      </c>
      <c r="L388" s="115"/>
      <c r="M388" s="130">
        <v>10</v>
      </c>
      <c r="N388" s="119" t="inlineStr">
        <is>
          <t>QPSK</t>
        </is>
      </c>
      <c r="O388" s="131"/>
      <c r="P388" s="6597"/>
      <c r="Q388" s="131">
        <v>1</v>
      </c>
      <c r="R388" s="131">
        <v>0</v>
      </c>
      <c r="S388" s="130"/>
      <c r="T388" s="130">
        <v>18300</v>
      </c>
      <c r="U388" s="6593">
        <v>1950</v>
      </c>
      <c r="V388" s="119"/>
      <c r="W388" s="1305"/>
      <c r="X388" s="119"/>
      <c r="Y388" s="119"/>
      <c r="Z388" s="119"/>
      <c r="AA388" s="115"/>
      <c r="AB388" s="115"/>
      <c r="AC388" s="1300">
        <f>IF(OR(BX388="Close to Ear",BX388="Close to Head"),"Head",IF(BX388="Extremity","Extremity","Body"))</f>
        <v/>
      </c>
      <c r="AD388" s="1301">
        <f>CA388</f>
        <v/>
      </c>
      <c r="AE388" s="1299">
        <f>CB388</f>
        <v/>
      </c>
      <c r="AF388" s="115"/>
      <c r="AG388" s="1302">
        <f>IF(OR(AZ388="",BA388=""),"N/A",IF(DC388="Pass","P","F"))</f>
        <v/>
      </c>
      <c r="AH388" s="129"/>
      <c r="AI388" s="129"/>
      <c r="AJ388" s="129"/>
      <c r="AK388" s="119"/>
      <c r="AL388" s="115"/>
      <c r="AM388" s="119"/>
      <c r="AN388" s="119"/>
      <c r="AO388" s="692"/>
      <c r="AP388" s="692"/>
      <c r="AQ388" s="692"/>
      <c r="AR388" s="692"/>
      <c r="AS388" s="692"/>
      <c r="AT388" s="1303">
        <f>IF(AC388="Extremity",IF(CG388="","",CG388),"")</f>
        <v/>
      </c>
      <c r="AU388" s="1303">
        <f>IF(AC388="Extremity",IF(CH388="","",CH388),"")</f>
        <v/>
      </c>
      <c r="AV388" s="1304">
        <f>IF(AC388="Extremity","",IF(CE388="","",CE388))</f>
        <v/>
      </c>
      <c r="AW388" s="1304">
        <f>IF(AD388="Extremity","",IF(CF388="","",CF388))</f>
        <v/>
      </c>
      <c r="AX388" s="1305">
        <f>DL388</f>
        <v/>
      </c>
      <c r="AY388" s="1305">
        <f>DQ388</f>
        <v/>
      </c>
      <c r="AZ388" s="3377">
        <f>IF(AC388="Extremity",IF(DA388="","",DA388),"")</f>
        <v/>
      </c>
      <c r="BA388" s="3378">
        <f>IF(AC388="Extremity","",IF(CT388="","",CT388))</f>
        <v/>
      </c>
      <c r="BB388" s="1305">
        <f>IF(AC388="Extremity",IF(DB388="","",DB388),"")</f>
        <v/>
      </c>
      <c r="BC388" s="1304">
        <f>IF(AC388="Extremity","",IF(CZ388="","",CZ388))</f>
        <v/>
      </c>
      <c r="BD388" s="1305">
        <f>DD388</f>
        <v/>
      </c>
      <c r="BE388" s="132">
        <f>DE388</f>
        <v/>
      </c>
      <c r="BF388" s="133">
        <f>DF388*60</f>
        <v/>
      </c>
      <c r="BG388" s="121">
        <f>BE388</f>
        <v/>
      </c>
      <c r="BH388" s="133">
        <f>DG388*60</f>
        <v/>
      </c>
      <c r="BI388" s="133">
        <f>DH388</f>
        <v/>
      </c>
      <c r="BJ388" s="117"/>
      <c r="BK388" s="812">
        <f>Overview!$E$7</f>
        <v/>
      </c>
      <c r="BL388" s="117"/>
      <c r="BM388" s="834">
        <f>DI388</f>
        <v/>
      </c>
      <c r="BN388" s="812">
        <f>Overview!$P$153</f>
        <v/>
      </c>
      <c r="BO388" s="117"/>
      <c r="BP388" s="117"/>
      <c r="BQ388" s="115"/>
      <c r="BR388" s="1478"/>
      <c r="BS388" s="1541"/>
      <c r="BT388" s="1864" t="inlineStr">
        <is>
          <t>LTE</t>
        </is>
      </c>
      <c r="BU388" s="1828" t="inlineStr">
        <is>
          <t>FDD1</t>
        </is>
      </c>
      <c r="BV388" s="906">
        <f>Overview!$H$31</f>
        <v/>
      </c>
      <c r="BW388" s="1865"/>
      <c r="BX388" s="1828" t="inlineStr">
        <is>
          <t>Body</t>
        </is>
      </c>
      <c r="BY388" s="916"/>
      <c r="BZ388" s="1828">
        <f>IF(COUNT('Conducted LTE'!$AH$3:$AH$170)=0,10,INDEX('Conducted LTE'!$M$3:$M$170,MATCH(MAX('Conducted LTE'!$AH$3:$AH$170),'Conducted LTE'!$AH$3:$AH$170,0)))</f>
        <v>10</v>
      </c>
      <c r="CA388" s="1072" t="inlineStr">
        <is>
          <t>Right Edge</t>
        </is>
      </c>
      <c r="CB388" s="200">
        <v>5</v>
      </c>
      <c r="CC388" s="976">
        <f>IF(COUNT('Conducted LTE'!$AH$3:$AH$170)=0,18300,INDEX('Conducted LTE'!$T$3:$T$170,MATCH(MAX('Conducted LTE'!$AH$3:$AH$170),'Conducted LTE'!$AH$3:$AH$170,0)))</f>
        <v>18300</v>
      </c>
      <c r="CD388" s="976">
        <f>IF(COUNT('Conducted LTE'!$AH$3:$AH$170)=0,1950,INDEX('Conducted LTE'!$U$3:$U$170,MATCH(MAX('Conducted LTE'!$AH$3:$AH$170),'Conducted LTE'!$AH$3:$AH$170,0)))</f>
        <v>1950</v>
      </c>
      <c r="CE388" s="7234"/>
      <c r="CF388" s="7234"/>
      <c r="CG388" s="6706"/>
      <c r="CH388" s="6706"/>
      <c r="CI388" s="225">
        <f>BY388</f>
        <v/>
      </c>
      <c r="CJ388" s="237">
        <f>BZ388</f>
        <v/>
      </c>
      <c r="CK388" s="223">
        <f>CA388</f>
        <v/>
      </c>
      <c r="CL388" s="237">
        <f>CC388</f>
        <v/>
      </c>
      <c r="CM388" s="237">
        <f>CD388</f>
        <v/>
      </c>
      <c r="CN388" s="1527"/>
      <c r="CO388" s="1579"/>
      <c r="CP388" s="7214">
        <f>IF(CF388=""," ",IF(ABS(CE388-CF388)&lt;=0.1,"Valid","Not valid"))</f>
        <v/>
      </c>
      <c r="CQ388" s="1674">
        <f> IF(CE388="","",IF(AND(CE388&lt;&gt;"",CF388=""),IF(CE388&gt;=0.8,"Medir+Sig Max","No"),IF(CF388&lt;&gt;"",IF(CF388&gt;=0.8,"Medir+Sig Max","No"),"")))</f>
        <v/>
      </c>
      <c r="CR388" s="6927"/>
      <c r="CS388" s="1674"/>
      <c r="CT388" s="220">
        <f>IF(CO388="",IF(AND(CE388="",CF388=""),"",IF(CF388="",IF(DQ388&gt;1,ROUND(DQ388*CE388,3),CE388),IF(DQ388&gt;1,ROUND(DQ388*CF388,3),CF388))),IF(AND(CE388="",CF388=""),"",IF(CF388="",IF(DQ388&gt;1,ROUND(DQ388*CE388*(1/(CO388)),3),CE388*(1/(CO388))),IF(DQ388&gt;1,ROUND(DQ388*CF388*(1/(CO388)),3),CF388*(1/(CO388))))))</f>
        <v/>
      </c>
      <c r="CU388" s="224">
        <f>BY388</f>
        <v/>
      </c>
      <c r="CV388" s="237">
        <f>BZ388</f>
        <v/>
      </c>
      <c r="CW388" s="237">
        <f>CA388</f>
        <v/>
      </c>
      <c r="CX388" s="224">
        <f>CC388</f>
        <v/>
      </c>
      <c r="CY388" s="237">
        <f>CD388</f>
        <v/>
      </c>
      <c r="CZ388" s="7474">
        <f>IF(COUNTIF(Overview!K12:K14,TRUE)&gt;0,1.6,IF(COUNTIF(Overview!L12:L14,TRUE)&gt;0,8,0))</f>
        <v/>
      </c>
      <c r="DA388" s="1788"/>
      <c r="DB388" s="7483"/>
      <c r="DC388" s="844">
        <f>IF(CT388="","",IF(CT388&gt;CZ388,"Fail","Pass"))</f>
        <v/>
      </c>
      <c r="DD388" s="402"/>
      <c r="DE388" s="1565">
        <f>MyTimestamp(DC388)</f>
        <v/>
      </c>
      <c r="DF388" s="1531">
        <f>IF(COUNT(CE388:CH388)=1,15,IF(COUNT(CE388:CH388)=0,0,30))</f>
        <v/>
      </c>
      <c r="DG388" s="1532">
        <f>IF(DF388=0,0,2)</f>
        <v/>
      </c>
      <c r="DH388" s="1866"/>
      <c r="DI388" s="1866"/>
      <c r="DJ388" s="1863"/>
      <c r="DK388" s="1789"/>
      <c r="DL388" s="1574">
        <f>10^(CN388/20)*100-100</f>
        <v/>
      </c>
      <c r="DM388" s="777"/>
      <c r="DN388" s="976"/>
      <c r="DO388" s="777">
        <f>IF(DM388="","",10^(DM388/10))</f>
        <v/>
      </c>
      <c r="DP388" s="777">
        <f>IF(ISNUMBER(DN388)=FALSE,"",10^(DN388/10))</f>
        <v/>
      </c>
      <c r="DQ388" s="1578">
        <f>IF(AND(ISNUMBER(DO388),ISNUMBER(DP388)),IF(DO388/DP388&gt;1,ROUND((DO388)/DP388,3),1),1)</f>
        <v/>
      </c>
      <c r="DR388" s="1541"/>
      <c r="DS388" s="1541"/>
      <c r="DT388" s="1541"/>
      <c r="DU388" s="1541"/>
      <c r="DV388" s="1541"/>
      <c r="DW388" s="1541"/>
      <c r="DX388" s="1541"/>
      <c r="DY388" s="1541"/>
      <c r="DZ388" s="1541"/>
      <c r="EA388" s="1541"/>
      <c r="EB388" s="1541"/>
      <c r="EC388" s="1541"/>
      <c r="ED388" s="1541"/>
      <c r="EE388" s="1541"/>
      <c r="EF388" s="1541"/>
      <c r="EG388" s="1541"/>
      <c r="EH388" s="1541"/>
      <c r="EI388" s="1541"/>
      <c r="EJ388" s="1541"/>
      <c r="EK388" s="1541"/>
      <c r="EL388" s="1541"/>
      <c r="EM388" s="1541"/>
      <c r="EN388" s="1541"/>
      <c r="EO388" s="1541"/>
      <c r="EP388" s="1541"/>
      <c r="EQ388" s="1541"/>
      <c r="ER388" s="1541"/>
      <c r="ES388" s="1541"/>
      <c r="ET388" s="1541"/>
      <c r="EU388" s="1541"/>
      <c r="EV388" s="1541"/>
    </row>
    <row r="389" ht="12.75" x14ac:dyDescent="0.2">
      <c r="A389" s="1541"/>
      <c r="B389" s="1541"/>
      <c r="C389"/>
      <c r="D389" s="1486"/>
      <c r="E389" s="1486"/>
      <c r="F389" s="672" t="inlineStr">
        <is>
          <t>5.3</t>
        </is>
      </c>
      <c r="G389" s="1497"/>
      <c r="H389" s="130">
        <f>BV389</f>
        <v/>
      </c>
      <c r="I389" s="130">
        <f>BW389</f>
        <v/>
      </c>
      <c r="J389" s="1299" t="inlineStr">
        <is>
          <t>LTE</t>
        </is>
      </c>
      <c r="K389" s="1299" t="inlineStr">
        <is>
          <t>FDD1</t>
        </is>
      </c>
      <c r="L389" s="115"/>
      <c r="M389" s="130">
        <v>10</v>
      </c>
      <c r="N389" s="119" t="inlineStr">
        <is>
          <t>QPSK</t>
        </is>
      </c>
      <c r="O389" s="131"/>
      <c r="P389" s="6597"/>
      <c r="Q389" s="131">
        <v>1</v>
      </c>
      <c r="R389" s="131">
        <v>0</v>
      </c>
      <c r="S389" s="130"/>
      <c r="T389" s="130">
        <v>18300</v>
      </c>
      <c r="U389" s="6593">
        <v>1950</v>
      </c>
      <c r="V389" s="119"/>
      <c r="W389" s="1305"/>
      <c r="X389" s="119"/>
      <c r="Y389" s="119"/>
      <c r="Z389" s="119"/>
      <c r="AA389" s="115"/>
      <c r="AB389" s="115"/>
      <c r="AC389" s="1300">
        <f>IF(OR(BX389="Close to Ear",BX389="Close to Head"),"Head",IF(BX389="Extremity","Extremity","Body"))</f>
        <v/>
      </c>
      <c r="AD389" s="1301">
        <f>CA389</f>
        <v/>
      </c>
      <c r="AE389" s="1299">
        <f>CB389</f>
        <v/>
      </c>
      <c r="AF389" s="115"/>
      <c r="AG389" s="1302">
        <f>IF(OR(AZ389="",BA389=""),"N/A",IF(DC389="Pass","P","F"))</f>
        <v/>
      </c>
      <c r="AH389" s="129"/>
      <c r="AI389" s="129"/>
      <c r="AJ389" s="129"/>
      <c r="AK389" s="119"/>
      <c r="AL389" s="115"/>
      <c r="AM389" s="119"/>
      <c r="AN389" s="119"/>
      <c r="AO389" s="692"/>
      <c r="AP389" s="692"/>
      <c r="AQ389" s="692"/>
      <c r="AR389" s="692"/>
      <c r="AS389" s="692"/>
      <c r="AT389" s="1303">
        <f>IF(AC389="Extremity",IF(CG389="","",CG389),"")</f>
        <v/>
      </c>
      <c r="AU389" s="1303">
        <f>IF(AC389="Extremity",IF(CH389="","",CH389),"")</f>
        <v/>
      </c>
      <c r="AV389" s="1304">
        <f>IF(AC389="Extremity","",IF(CE389="","",CE389))</f>
        <v/>
      </c>
      <c r="AW389" s="1304">
        <f>IF(AD389="Extremity","",IF(CF389="","",CF389))</f>
        <v/>
      </c>
      <c r="AX389" s="1305">
        <f>DL389</f>
        <v/>
      </c>
      <c r="AY389" s="1305">
        <f>DQ389</f>
        <v/>
      </c>
      <c r="AZ389" s="3377">
        <f>IF(AC389="Extremity",IF(DA389="","",DA389),"")</f>
        <v/>
      </c>
      <c r="BA389" s="3378">
        <f>IF(AC389="Extremity","",IF(CT389="","",CT389))</f>
        <v/>
      </c>
      <c r="BB389" s="1305">
        <f>IF(AC389="Extremity",IF(DB389="","",DB389),"")</f>
        <v/>
      </c>
      <c r="BC389" s="1304">
        <f>IF(AC389="Extremity","",IF(CZ389="","",CZ389))</f>
        <v/>
      </c>
      <c r="BD389" s="1305">
        <f>DD389</f>
        <v/>
      </c>
      <c r="BE389" s="132">
        <f>DE389</f>
        <v/>
      </c>
      <c r="BF389" s="133">
        <f>DF389*60</f>
        <v/>
      </c>
      <c r="BG389" s="121">
        <f>BE389</f>
        <v/>
      </c>
      <c r="BH389" s="133">
        <f>DG389*60</f>
        <v/>
      </c>
      <c r="BI389" s="133">
        <f>DH389</f>
        <v/>
      </c>
      <c r="BJ389" s="117"/>
      <c r="BK389" s="812">
        <f>Overview!$E$7</f>
        <v/>
      </c>
      <c r="BL389" s="117"/>
      <c r="BM389" s="834">
        <f>DI389</f>
        <v/>
      </c>
      <c r="BN389" s="812">
        <f>Overview!$P$153</f>
        <v/>
      </c>
      <c r="BO389" s="117"/>
      <c r="BP389" s="117"/>
      <c r="BQ389" s="115"/>
      <c r="BR389" s="1478"/>
      <c r="BS389" s="1541"/>
      <c r="BT389" s="1864" t="inlineStr">
        <is>
          <t>LTE</t>
        </is>
      </c>
      <c r="BU389" s="1828" t="inlineStr">
        <is>
          <t>FDD1</t>
        </is>
      </c>
      <c r="BV389" s="906">
        <f>Overview!$H$31</f>
        <v/>
      </c>
      <c r="BW389" s="1865"/>
      <c r="BX389" s="1828" t="inlineStr">
        <is>
          <t>Body</t>
        </is>
      </c>
      <c r="BY389" s="916"/>
      <c r="BZ389" s="1828">
        <f>IF(COUNT('Conducted LTE'!$AH$3:$AH$170)=0,10,INDEX('Conducted LTE'!$M$3:$M$170,MATCH(MAX('Conducted LTE'!$AH$3:$AH$170),'Conducted LTE'!$AH$3:$AH$170,0)))</f>
        <v>10</v>
      </c>
      <c r="CA389" s="1072" t="inlineStr">
        <is>
          <t>Top Edge</t>
        </is>
      </c>
      <c r="CB389" s="200">
        <v>5</v>
      </c>
      <c r="CC389" s="976">
        <f>IF(COUNT('Conducted LTE'!$AH$3:$AH$170)=0,18300,INDEX('Conducted LTE'!$T$3:$T$170,MATCH(MAX('Conducted LTE'!$AH$3:$AH$170),'Conducted LTE'!$AH$3:$AH$170,0)))</f>
        <v>18300</v>
      </c>
      <c r="CD389" s="976">
        <f>IF(COUNT('Conducted LTE'!$AH$3:$AH$170)=0,1950,INDEX('Conducted LTE'!$U$3:$U$170,MATCH(MAX('Conducted LTE'!$AH$3:$AH$170),'Conducted LTE'!$AH$3:$AH$170,0)))</f>
        <v>1950</v>
      </c>
      <c r="CE389" s="7234"/>
      <c r="CF389" s="7234"/>
      <c r="CG389" s="6706"/>
      <c r="CH389" s="6706"/>
      <c r="CI389" s="225">
        <f>BY389</f>
        <v/>
      </c>
      <c r="CJ389" s="237">
        <f>BZ389</f>
        <v/>
      </c>
      <c r="CK389" s="223">
        <f>CA389</f>
        <v/>
      </c>
      <c r="CL389" s="237">
        <f>CC389</f>
        <v/>
      </c>
      <c r="CM389" s="237">
        <f>CD389</f>
        <v/>
      </c>
      <c r="CN389" s="1527"/>
      <c r="CO389" s="1579"/>
      <c r="CP389" s="7214">
        <f>IF(CF389=""," ",IF(ABS(CE389-CF389)&lt;=0.1,"Valid","Not valid"))</f>
        <v/>
      </c>
      <c r="CQ389" s="1674">
        <f> IF(CE389="","",IF(AND(CE389&lt;&gt;"",CF389=""),IF(CE389&gt;=0.8,"Medir+Sig Max","No"),IF(CF389&lt;&gt;"",IF(CF389&gt;=0.8,"Medir+Sig Max","No"),"")))</f>
        <v/>
      </c>
      <c r="CR389" s="6927"/>
      <c r="CS389" s="1674"/>
      <c r="CT389" s="220">
        <f>IF(CO389="",IF(AND(CE389="",CF389=""),"",IF(CF389="",IF(DQ389&gt;1,ROUND(DQ389*CE389,3),CE389),IF(DQ389&gt;1,ROUND(DQ389*CF389,3),CF389))),IF(AND(CE389="",CF389=""),"",IF(CF389="",IF(DQ389&gt;1,ROUND(DQ389*CE389*(1/(CO389)),3),CE389*(1/(CO389))),IF(DQ389&gt;1,ROUND(DQ389*CF389*(1/(CO389)),3),CF389*(1/(CO389))))))</f>
        <v/>
      </c>
      <c r="CU389" s="224">
        <f>BY389</f>
        <v/>
      </c>
      <c r="CV389" s="237">
        <f>BZ389</f>
        <v/>
      </c>
      <c r="CW389" s="237">
        <f>CA389</f>
        <v/>
      </c>
      <c r="CX389" s="224">
        <f>CC389</f>
        <v/>
      </c>
      <c r="CY389" s="237">
        <f>CD389</f>
        <v/>
      </c>
      <c r="CZ389" s="7474">
        <f>IF(COUNTIF(Overview!K12:K14,TRUE)&gt;0,1.6,IF(COUNTIF(Overview!L12:L14,TRUE)&gt;0,8,0))</f>
        <v/>
      </c>
      <c r="DA389" s="1788"/>
      <c r="DB389" s="7483"/>
      <c r="DC389" s="844">
        <f>IF(CT389="","",IF(CT389&gt;CZ389,"Fail","Pass"))</f>
        <v/>
      </c>
      <c r="DD389" s="402"/>
      <c r="DE389" s="1565">
        <f>MyTimestamp(DC389)</f>
        <v/>
      </c>
      <c r="DF389" s="1531">
        <f>IF(COUNT(CE389:CH389)=1,15,IF(COUNT(CE389:CH389)=0,0,30))</f>
        <v/>
      </c>
      <c r="DG389" s="1532">
        <f>IF(DF389=0,0,2)</f>
        <v/>
      </c>
      <c r="DH389" s="1866"/>
      <c r="DI389" s="1866"/>
      <c r="DJ389" s="1863"/>
      <c r="DK389" s="1789"/>
      <c r="DL389" s="1574">
        <f>10^(CN389/20)*100-100</f>
        <v/>
      </c>
      <c r="DM389" s="777"/>
      <c r="DN389" s="976"/>
      <c r="DO389" s="777">
        <f>IF(DM389="","",10^(DM389/10))</f>
        <v/>
      </c>
      <c r="DP389" s="777">
        <f>IF(ISNUMBER(DN389)=FALSE,"",10^(DN389/10))</f>
        <v/>
      </c>
      <c r="DQ389" s="1578">
        <f>IF(AND(ISNUMBER(DO389),ISNUMBER(DP389)),IF(DO389/DP389&gt;1,ROUND((DO389)/DP389,3),1),1)</f>
        <v/>
      </c>
      <c r="DR389" s="1541"/>
      <c r="DS389" s="1541"/>
      <c r="DT389" s="1541"/>
      <c r="DU389" s="1541"/>
      <c r="DV389" s="1541"/>
      <c r="DW389" s="1541"/>
      <c r="DX389" s="1541"/>
      <c r="DY389" s="1541"/>
      <c r="DZ389" s="1541"/>
      <c r="EA389" s="1541"/>
      <c r="EB389" s="1541"/>
      <c r="EC389" s="1541"/>
      <c r="ED389" s="1541"/>
      <c r="EE389" s="1541"/>
      <c r="EF389" s="1541"/>
      <c r="EG389" s="1541"/>
      <c r="EH389" s="1541"/>
      <c r="EI389" s="1541"/>
      <c r="EJ389" s="1541"/>
      <c r="EK389" s="1541"/>
      <c r="EL389" s="1541"/>
      <c r="EM389" s="1541"/>
      <c r="EN389" s="1541"/>
      <c r="EO389" s="1541"/>
      <c r="EP389" s="1541"/>
      <c r="EQ389" s="1541"/>
      <c r="ER389" s="1541"/>
      <c r="ES389" s="1541"/>
      <c r="ET389" s="1541"/>
      <c r="EU389" s="1541"/>
      <c r="EV389" s="1541"/>
    </row>
    <row r="390" ht="12.75" x14ac:dyDescent="0.2">
      <c r="A390" s="1541"/>
      <c r="B390" s="1541"/>
      <c r="C390"/>
      <c r="D390" s="1486"/>
      <c r="E390" s="1486"/>
      <c r="F390" s="672" t="inlineStr">
        <is>
          <t>5.3</t>
        </is>
      </c>
      <c r="G390" s="1497"/>
      <c r="H390" s="130">
        <f>BV390</f>
        <v/>
      </c>
      <c r="I390" s="130">
        <f>BW390</f>
        <v/>
      </c>
      <c r="J390" s="1299" t="inlineStr">
        <is>
          <t>LTE</t>
        </is>
      </c>
      <c r="K390" s="1299" t="inlineStr">
        <is>
          <t>FDD1</t>
        </is>
      </c>
      <c r="L390" s="115"/>
      <c r="M390" s="130">
        <v>10</v>
      </c>
      <c r="N390" s="119" t="inlineStr">
        <is>
          <t>QPSK</t>
        </is>
      </c>
      <c r="O390" s="131"/>
      <c r="P390" s="6597"/>
      <c r="Q390" s="131">
        <v>1</v>
      </c>
      <c r="R390" s="131">
        <v>0</v>
      </c>
      <c r="S390" s="130"/>
      <c r="T390" s="130">
        <v>18300</v>
      </c>
      <c r="U390" s="6593">
        <v>1950</v>
      </c>
      <c r="V390" s="119"/>
      <c r="W390" s="1305"/>
      <c r="X390" s="119"/>
      <c r="Y390" s="119"/>
      <c r="Z390" s="119"/>
      <c r="AA390" s="115"/>
      <c r="AB390" s="115"/>
      <c r="AC390" s="1300">
        <f>IF(OR(BX390="Close to Ear",BX390="Close to Head"),"Head",IF(BX390="Extremity","Extremity","Body"))</f>
        <v/>
      </c>
      <c r="AD390" s="1301">
        <f>CA390</f>
        <v/>
      </c>
      <c r="AE390" s="1299">
        <f>CB390</f>
        <v/>
      </c>
      <c r="AF390" s="115"/>
      <c r="AG390" s="1302">
        <f>IF(OR(AZ390="",BA390=""),"N/A",IF(DC390="Pass","P","F"))</f>
        <v/>
      </c>
      <c r="AH390" s="129"/>
      <c r="AI390" s="129"/>
      <c r="AJ390" s="129"/>
      <c r="AK390" s="119"/>
      <c r="AL390" s="115"/>
      <c r="AM390" s="119"/>
      <c r="AN390" s="119"/>
      <c r="AO390" s="692"/>
      <c r="AP390" s="692"/>
      <c r="AQ390" s="692"/>
      <c r="AR390" s="692"/>
      <c r="AS390" s="692"/>
      <c r="AT390" s="1303">
        <f>IF(AC390="Extremity",IF(CG390="","",CG390),"")</f>
        <v/>
      </c>
      <c r="AU390" s="1303">
        <f>IF(AC390="Extremity",IF(CH390="","",CH390),"")</f>
        <v/>
      </c>
      <c r="AV390" s="1304">
        <f>IF(AC390="Extremity","",IF(CE390="","",CE390))</f>
        <v/>
      </c>
      <c r="AW390" s="1304">
        <f>IF(AD390="Extremity","",IF(CF390="","",CF390))</f>
        <v/>
      </c>
      <c r="AX390" s="1305">
        <f>DL390</f>
        <v/>
      </c>
      <c r="AY390" s="1305">
        <f>DQ390</f>
        <v/>
      </c>
      <c r="AZ390" s="3377">
        <f>IF(AC390="Extremity",IF(DA390="","",DA390),"")</f>
        <v/>
      </c>
      <c r="BA390" s="3378">
        <f>IF(AC390="Extremity","",IF(CT390="","",CT390))</f>
        <v/>
      </c>
      <c r="BB390" s="1305">
        <f>IF(AC390="Extremity",IF(DB390="","",DB390),"")</f>
        <v/>
      </c>
      <c r="BC390" s="1304">
        <f>IF(AC390="Extremity","",IF(CZ390="","",CZ390))</f>
        <v/>
      </c>
      <c r="BD390" s="1305">
        <f>DD390</f>
        <v/>
      </c>
      <c r="BE390" s="132">
        <f>DE390</f>
        <v/>
      </c>
      <c r="BF390" s="133">
        <f>DF390*60</f>
        <v/>
      </c>
      <c r="BG390" s="121">
        <f>BE390</f>
        <v/>
      </c>
      <c r="BH390" s="133">
        <f>DG390*60</f>
        <v/>
      </c>
      <c r="BI390" s="133">
        <f>DH390</f>
        <v/>
      </c>
      <c r="BJ390" s="117"/>
      <c r="BK390" s="812">
        <f>Overview!$E$7</f>
        <v/>
      </c>
      <c r="BL390" s="117"/>
      <c r="BM390" s="834">
        <f>DI390</f>
        <v/>
      </c>
      <c r="BN390" s="812">
        <f>Overview!$P$153</f>
        <v/>
      </c>
      <c r="BO390" s="117"/>
      <c r="BP390" s="117"/>
      <c r="BQ390" s="115"/>
      <c r="BR390" s="1478"/>
      <c r="BS390" s="1541"/>
      <c r="BT390" s="1867" t="inlineStr">
        <is>
          <t>LTE</t>
        </is>
      </c>
      <c r="BU390" s="1830" t="inlineStr">
        <is>
          <t>FDD1</t>
        </is>
      </c>
      <c r="BV390" s="875">
        <f>Overview!$H$31</f>
        <v/>
      </c>
      <c r="BW390" s="1865"/>
      <c r="BX390" s="1830" t="inlineStr">
        <is>
          <t>Body</t>
        </is>
      </c>
      <c r="BY390" s="916"/>
      <c r="BZ390" s="1830">
        <f>IF(COUNT('Conducted LTE'!$AH$3:$AH$170)=0,10,INDEX('Conducted LTE'!$M$3:$M$170,MATCH(MAX('Conducted LTE'!$AH$3:$AH$170),'Conducted LTE'!$AH$3:$AH$170,0)))</f>
        <v>10</v>
      </c>
      <c r="CA390" s="1072" t="inlineStr">
        <is>
          <t>Bottom Edge</t>
        </is>
      </c>
      <c r="CB390" s="200">
        <v>5</v>
      </c>
      <c r="CC390" s="977">
        <f>IF(COUNT('Conducted LTE'!$AH$3:$AH$170)=0,18300,INDEX('Conducted LTE'!$T$3:$T$170,MATCH(MAX('Conducted LTE'!$AH$3:$AH$170),'Conducted LTE'!$AH$3:$AH$170,0)))</f>
        <v>18300</v>
      </c>
      <c r="CD390" s="977">
        <f>IF(COUNT('Conducted LTE'!$AH$3:$AH$170)=0,1950,INDEX('Conducted LTE'!$U$3:$U$170,MATCH(MAX('Conducted LTE'!$AH$3:$AH$170),'Conducted LTE'!$AH$3:$AH$170,0)))</f>
        <v>1950</v>
      </c>
      <c r="CE390" s="7234"/>
      <c r="CF390" s="7234"/>
      <c r="CG390" s="6706"/>
      <c r="CH390" s="6706"/>
      <c r="CI390" s="225">
        <f>BY390</f>
        <v/>
      </c>
      <c r="CJ390" s="237">
        <f>BZ390</f>
        <v/>
      </c>
      <c r="CK390" s="223">
        <f>CA390</f>
        <v/>
      </c>
      <c r="CL390" s="237">
        <f>CC390</f>
        <v/>
      </c>
      <c r="CM390" s="237">
        <f>CD390</f>
        <v/>
      </c>
      <c r="CN390" s="1527"/>
      <c r="CO390" s="1579"/>
      <c r="CP390" s="7214">
        <f>IF(CF390=""," ",IF(ABS(CE390-CF390)&lt;=0.1,"Valid","Not valid"))</f>
        <v/>
      </c>
      <c r="CQ390" s="1674">
        <f> IF(CE390="","",IF(AND(CE390&lt;&gt;"",CF390=""),IF(CE390&gt;=0.8,"Medir+Sig Max","No"),IF(CF390&lt;&gt;"",IF(CF390&gt;=0.8,"Medir+Sig Max","No"),"")))</f>
        <v/>
      </c>
      <c r="CR390" s="6927"/>
      <c r="CS390" s="1674"/>
      <c r="CT390" s="220">
        <f>IF(CO390="",IF(AND(CE390="",CF390=""),"",IF(CF390="",IF(DQ390&gt;1,ROUND(DQ390*CE390,3),CE390),IF(DQ390&gt;1,ROUND(DQ390*CF390,3),CF390))),IF(AND(CE390="",CF390=""),"",IF(CF390="",IF(DQ390&gt;1,ROUND(DQ390*CE390*(1/(CO390)),3),CE390*(1/(CO390))),IF(DQ390&gt;1,ROUND(DQ390*CF390*(1/(CO390)),3),CF390*(1/(CO390))))))</f>
        <v/>
      </c>
      <c r="CU390" s="224">
        <f>BY390</f>
        <v/>
      </c>
      <c r="CV390" s="237">
        <f>BZ390</f>
        <v/>
      </c>
      <c r="CW390" s="237">
        <f>CA390</f>
        <v/>
      </c>
      <c r="CX390" s="224">
        <f>CC390</f>
        <v/>
      </c>
      <c r="CY390" s="237">
        <f>CD390</f>
        <v/>
      </c>
      <c r="CZ390" s="7474">
        <f>IF(COUNTIF(Overview!K12:K14,TRUE)&gt;0,1.6,IF(COUNTIF(Overview!L12:L14,TRUE)&gt;0,8,0))</f>
        <v/>
      </c>
      <c r="DA390" s="1788"/>
      <c r="DB390" s="7483"/>
      <c r="DC390" s="844">
        <f>IF(CT390="","",IF(CT390&gt;CZ390,"Fail","Pass"))</f>
        <v/>
      </c>
      <c r="DD390" s="402"/>
      <c r="DE390" s="1565">
        <f>MyTimestamp(DC390)</f>
        <v/>
      </c>
      <c r="DF390" s="1531">
        <f>IF(COUNT(CE390:CH390)=1,15,IF(COUNT(CE390:CH390)=0,0,30))</f>
        <v/>
      </c>
      <c r="DG390" s="1532">
        <f>IF(DF390=0,0,2)</f>
        <v/>
      </c>
      <c r="DH390" s="1866"/>
      <c r="DI390" s="1866"/>
      <c r="DJ390" s="1863"/>
      <c r="DK390" s="1789"/>
      <c r="DL390" s="1574">
        <f>10^(CN390/20)*100-100</f>
        <v/>
      </c>
      <c r="DM390" s="777"/>
      <c r="DN390" s="977"/>
      <c r="DO390" s="777">
        <f>IF(DM390="","",10^(DM390/10))</f>
        <v/>
      </c>
      <c r="DP390" s="777">
        <f>IF(ISNUMBER(DN390)=FALSE,"",10^(DN390/10))</f>
        <v/>
      </c>
      <c r="DQ390" s="1578">
        <f>IF(AND(ISNUMBER(DO390),ISNUMBER(DP390)),IF(DO390/DP390&gt;1,ROUND((DO390)/DP390,3),1),1)</f>
        <v/>
      </c>
      <c r="DR390" s="1541"/>
      <c r="DS390" s="1541"/>
      <c r="DT390" s="1541"/>
      <c r="DU390" s="1541"/>
      <c r="DV390" s="1541"/>
      <c r="DW390" s="1541"/>
      <c r="DX390" s="1541"/>
      <c r="DY390" s="1541"/>
      <c r="DZ390" s="1541"/>
      <c r="EA390" s="1541"/>
      <c r="EB390" s="1541"/>
      <c r="EC390" s="1541"/>
      <c r="ED390" s="1541"/>
      <c r="EE390" s="1541"/>
      <c r="EF390" s="1541"/>
      <c r="EG390" s="1541"/>
      <c r="EH390" s="1541"/>
      <c r="EI390" s="1541"/>
      <c r="EJ390" s="1541"/>
      <c r="EK390" s="1541"/>
      <c r="EL390" s="1541"/>
      <c r="EM390" s="1541"/>
      <c r="EN390" s="1541"/>
      <c r="EO390" s="1541"/>
      <c r="EP390" s="1541"/>
      <c r="EQ390" s="1541"/>
      <c r="ER390" s="1541"/>
      <c r="ES390" s="1541"/>
      <c r="ET390" s="1541"/>
      <c r="EU390" s="1541"/>
      <c r="EV390" s="1541"/>
    </row>
    <row r="391" ht="12.75" x14ac:dyDescent="0.2">
      <c r="A391" s="1541"/>
      <c r="B391" s="1541"/>
      <c r="C391"/>
      <c r="D391" s="1486"/>
      <c r="E391" s="1486"/>
      <c r="F391" s="672" t="inlineStr">
        <is>
          <t>5.3</t>
        </is>
      </c>
      <c r="G391" s="1497"/>
      <c r="H391" s="130">
        <f>BV391</f>
        <v/>
      </c>
      <c r="I391" s="130">
        <f>BW391</f>
        <v/>
      </c>
      <c r="J391" s="1299" t="inlineStr">
        <is>
          <t>LTE</t>
        </is>
      </c>
      <c r="K391" s="1299" t="inlineStr">
        <is>
          <t>FDD1</t>
        </is>
      </c>
      <c r="L391" s="115"/>
      <c r="M391" s="130">
        <v>10</v>
      </c>
      <c r="N391" s="119" t="inlineStr">
        <is>
          <t>QPSK</t>
        </is>
      </c>
      <c r="O391" s="131"/>
      <c r="P391" s="6597"/>
      <c r="Q391" s="131">
        <v>1</v>
      </c>
      <c r="R391" s="131">
        <v>0</v>
      </c>
      <c r="S391" s="130"/>
      <c r="T391" s="130">
        <v>18300</v>
      </c>
      <c r="U391" s="6593">
        <v>1950</v>
      </c>
      <c r="V391" s="119"/>
      <c r="W391" s="1305"/>
      <c r="X391" s="119"/>
      <c r="Y391" s="119"/>
      <c r="Z391" s="119"/>
      <c r="AA391" s="115"/>
      <c r="AB391" s="115"/>
      <c r="AC391" s="1300">
        <f>IF(OR(BX391="Close to Ear",BX391="Close to Head"),"Head",IF(BX391="Extremity","Extremity","Body"))</f>
        <v/>
      </c>
      <c r="AD391" s="1301">
        <f>CA391</f>
        <v/>
      </c>
      <c r="AE391" s="1299">
        <f>CB391</f>
        <v/>
      </c>
      <c r="AF391" s="115"/>
      <c r="AG391" s="1302">
        <f>IF(OR(AZ391="",BA391=""),"N/A",IF(DC391="Pass","P","F"))</f>
        <v/>
      </c>
      <c r="AH391" s="129"/>
      <c r="AI391" s="129"/>
      <c r="AJ391" s="129"/>
      <c r="AK391" s="119"/>
      <c r="AL391" s="115"/>
      <c r="AM391" s="119"/>
      <c r="AN391" s="119"/>
      <c r="AO391" s="692"/>
      <c r="AP391" s="692"/>
      <c r="AQ391" s="692"/>
      <c r="AR391" s="692"/>
      <c r="AS391" s="692"/>
      <c r="AT391" s="1303">
        <f>IF(AC391="Extremity",IF(CG391="","",CG391),"")</f>
        <v/>
      </c>
      <c r="AU391" s="1303">
        <f>IF(AC391="Extremity",IF(CH391="","",CH391),"")</f>
        <v/>
      </c>
      <c r="AV391" s="1304">
        <f>IF(AC391="Extremity","",IF(CE391="","",CE391))</f>
        <v/>
      </c>
      <c r="AW391" s="1304">
        <f>IF(AD391="Extremity","",IF(CF391="","",CF391))</f>
        <v/>
      </c>
      <c r="AX391" s="1305">
        <f>DL391</f>
        <v/>
      </c>
      <c r="AY391" s="1305">
        <f>DQ391</f>
        <v/>
      </c>
      <c r="AZ391" s="3377">
        <f>IF(AC391="Extremity",IF(DA391="","",DA391),"")</f>
        <v/>
      </c>
      <c r="BA391" s="3378">
        <f>IF(AC391="Extremity","",IF(CT391="","",CT391))</f>
        <v/>
      </c>
      <c r="BB391" s="1305">
        <f>IF(AC391="Extremity",IF(DB391="","",DB391),"")</f>
        <v/>
      </c>
      <c r="BC391" s="1304">
        <f>IF(AC391="Extremity","",IF(CZ391="","",CZ391))</f>
        <v/>
      </c>
      <c r="BD391" s="1305">
        <f>DD391</f>
        <v/>
      </c>
      <c r="BE391" s="132">
        <f>DE391</f>
        <v/>
      </c>
      <c r="BF391" s="133">
        <f>DF391*60</f>
        <v/>
      </c>
      <c r="BG391" s="121">
        <f>BE391</f>
        <v/>
      </c>
      <c r="BH391" s="133">
        <f>DG391*60</f>
        <v/>
      </c>
      <c r="BI391" s="133">
        <f>DH391</f>
        <v/>
      </c>
      <c r="BJ391" s="117"/>
      <c r="BK391" s="812">
        <f>Overview!$E$7</f>
        <v/>
      </c>
      <c r="BL391" s="117"/>
      <c r="BM391" s="834">
        <f>DI391</f>
        <v/>
      </c>
      <c r="BN391" s="812">
        <f>Overview!$P$153</f>
        <v/>
      </c>
      <c r="BO391" s="117"/>
      <c r="BP391" s="117"/>
      <c r="BQ391" s="115"/>
      <c r="BR391" s="1478"/>
      <c r="BS391" s="1541"/>
      <c r="BT391" s="1864" t="inlineStr">
        <is>
          <t>LTE</t>
        </is>
      </c>
      <c r="BU391" s="1828" t="inlineStr">
        <is>
          <t>FDD1</t>
        </is>
      </c>
      <c r="BV391" s="906">
        <f>Overview!$H$31</f>
        <v/>
      </c>
      <c r="BW391" s="1865"/>
      <c r="BX391" s="1828" t="inlineStr">
        <is>
          <t>Body</t>
        </is>
      </c>
      <c r="BY391" s="919"/>
      <c r="BZ391" s="1828">
        <f>IF(COUNT('Conducted LTE'!$AH$3:$AH$170)=0,10,INDEX('Conducted LTE'!$M$3:$M$170,MATCH(MAX('Conducted LTE'!$AH$3:$AH$170),'Conducted LTE'!$AH$3:$AH$170,0)))</f>
        <v>10</v>
      </c>
      <c r="CA391" s="877" t="str">
        <f>IF(COUNT(CF385:CF390)=0,IF(COUNT(CE385:CE390)=0,"TBD",VLOOKUP(MAX(CE385:CE390),CE385:CK390,7,FALSE)),VLOOKUP(MAX(CF385:CF390),CF385:CK390,6,FALSE))</f>
        <v>TBD</v>
      </c>
      <c r="CB391" s="200">
        <v>5</v>
      </c>
      <c r="CC391" s="1104">
        <f>IF(COUNT('Conducted LTE'!$AH$3:$AH$170)=0,18300,INDEX('Conducted LTE'!$T$3:$T$170,MATCH(MAX('Conducted LTE'!$AH$3:$AH$170),'Conducted LTE'!$AH$3:$AH$170,0)))</f>
        <v>18300</v>
      </c>
      <c r="CD391" s="1104">
        <f>IF(COUNT('Conducted LTE'!$AH$3:$AH$170)=0,1950,INDEX('Conducted LTE'!$U$3:$U$170,MATCH(MAX('Conducted LTE'!$AH$3:$AH$170),'Conducted LTE'!$AH$3:$AH$170,0)))</f>
        <v>1950</v>
      </c>
      <c r="CE391" s="7234"/>
      <c r="CF391" s="7234"/>
      <c r="CG391" s="6706"/>
      <c r="CH391" s="6706"/>
      <c r="CI391" s="225">
        <f>BY391</f>
        <v/>
      </c>
      <c r="CJ391" s="237">
        <f>BZ391</f>
        <v/>
      </c>
      <c r="CK391" s="223">
        <f>CA391</f>
        <v/>
      </c>
      <c r="CL391" s="237">
        <f>CC391</f>
        <v/>
      </c>
      <c r="CM391" s="237">
        <f>CD391</f>
        <v/>
      </c>
      <c r="CN391" s="1527"/>
      <c r="CO391" s="1579"/>
      <c r="CP391" s="7214">
        <f>IF(CF391=""," ",IF(ABS(CE391-CF391)&lt;=0.1,"Valid","Not valid"))</f>
        <v/>
      </c>
      <c r="CQ391" s="1674">
        <f> IF(CE391="","",IF(AND(CE391&lt;&gt;"",CF391=""),IF(CE391&gt;=0.8,"Medir+Sig Max","No"),IF(CF391&lt;&gt;"",IF(CF391&gt;=0.8,"Medir+Sig Max","No"),"")))</f>
        <v/>
      </c>
      <c r="CR391" s="6927"/>
      <c r="CS391" s="1674"/>
      <c r="CT391" s="220">
        <f>IF(CO391="",IF(AND(CE391="",CF391=""),"",IF(CF391="",IF(DQ391&gt;1,ROUND(DQ391*CE391,3),CE391),IF(DQ391&gt;1,ROUND(DQ391*CF391,3),CF391))),IF(AND(CE391="",CF391=""),"",IF(CF391="",IF(DQ391&gt;1,ROUND(DQ391*CE391*(1/(CO391)),3),CE391*(1/(CO391))),IF(DQ391&gt;1,ROUND(DQ391*CF391*(1/(CO391)),3),CF391*(1/(CO391))))))</f>
        <v/>
      </c>
      <c r="CU391" s="224">
        <f>BY391</f>
        <v/>
      </c>
      <c r="CV391" s="237">
        <f>BZ391</f>
        <v/>
      </c>
      <c r="CW391" s="237">
        <f>CA391</f>
        <v/>
      </c>
      <c r="CX391" s="224">
        <f>CC391</f>
        <v/>
      </c>
      <c r="CY391" s="237">
        <f>CD391</f>
        <v/>
      </c>
      <c r="CZ391" s="7474">
        <f>IF(COUNTIF(Overview!K12:K14,TRUE)&gt;0,1.6,IF(COUNTIF(Overview!L12:L14,TRUE)&gt;0,8,0))</f>
        <v/>
      </c>
      <c r="DA391" s="1788"/>
      <c r="DB391" s="7483"/>
      <c r="DC391" s="844">
        <f>IF(CT391="","",IF(CT391&gt;CZ391,"Fail","Pass"))</f>
        <v/>
      </c>
      <c r="DD391" s="402"/>
      <c r="DE391" s="1565">
        <f>MyTimestamp(DC391)</f>
        <v/>
      </c>
      <c r="DF391" s="1531">
        <f>IF(COUNT(CE391:CH391)=1,15,IF(COUNT(CE391:CH391)=0,0,30))</f>
        <v/>
      </c>
      <c r="DG391" s="1532">
        <f>IF(DF391=0,0,2)</f>
        <v/>
      </c>
      <c r="DH391" s="1866"/>
      <c r="DI391" s="1866"/>
      <c r="DJ391" s="1863"/>
      <c r="DK391" s="1789"/>
      <c r="DL391" s="1574">
        <f>10^(CN391/20)*100-100</f>
        <v/>
      </c>
      <c r="DM391" s="777"/>
      <c r="DN391" s="1104"/>
      <c r="DO391" s="777">
        <f>IF(DM391="","",10^(DM391/10))</f>
        <v/>
      </c>
      <c r="DP391" s="777">
        <f>IF(ISNUMBER(DN391)=FALSE,"",10^(DN391/10))</f>
        <v/>
      </c>
      <c r="DQ391" s="1578">
        <f>IF(AND(ISNUMBER(DO391),ISNUMBER(DP391)),IF(DO391/DP391&gt;1,ROUND((DO391)/DP391,3),1),1)</f>
        <v/>
      </c>
      <c r="DR391" s="1541"/>
      <c r="DS391" s="1541"/>
      <c r="DT391" s="1541"/>
      <c r="DU391" s="1541"/>
      <c r="DV391" s="1541"/>
      <c r="DW391" s="1541"/>
      <c r="DX391" s="1541"/>
      <c r="DY391" s="1541"/>
      <c r="DZ391" s="1541"/>
      <c r="EA391" s="1541"/>
      <c r="EB391" s="1541"/>
      <c r="EC391" s="1541"/>
      <c r="ED391" s="1541"/>
      <c r="EE391" s="1541"/>
      <c r="EF391" s="1541"/>
      <c r="EG391" s="1541"/>
      <c r="EH391" s="1541"/>
      <c r="EI391" s="1541"/>
      <c r="EJ391" s="1541"/>
      <c r="EK391" s="1541"/>
      <c r="EL391" s="1541"/>
      <c r="EM391" s="1541"/>
      <c r="EN391" s="1541"/>
      <c r="EO391" s="1541"/>
      <c r="EP391" s="1541"/>
      <c r="EQ391" s="1541"/>
      <c r="ER391" s="1541"/>
      <c r="ES391" s="1541"/>
      <c r="ET391" s="1541"/>
      <c r="EU391" s="1541"/>
      <c r="EV391" s="1541"/>
    </row>
    <row r="392" ht="12.75" x14ac:dyDescent="0.2">
      <c r="A392" s="1541"/>
      <c r="B392" s="1541"/>
      <c r="C392"/>
      <c r="D392" s="1486"/>
      <c r="E392" s="1486"/>
      <c r="F392" s="672" t="inlineStr">
        <is>
          <t>5.3</t>
        </is>
      </c>
      <c r="G392" s="1497"/>
      <c r="H392" s="130">
        <f>BV392</f>
        <v/>
      </c>
      <c r="I392" s="130">
        <f>BW392</f>
        <v/>
      </c>
      <c r="J392" s="1299" t="inlineStr">
        <is>
          <t>LTE</t>
        </is>
      </c>
      <c r="K392" s="1299" t="inlineStr">
        <is>
          <t>FDD1</t>
        </is>
      </c>
      <c r="L392" s="115"/>
      <c r="M392" s="130">
        <v>10</v>
      </c>
      <c r="N392" s="119" t="inlineStr">
        <is>
          <t>QPSK</t>
        </is>
      </c>
      <c r="O392" s="131"/>
      <c r="P392" s="6597"/>
      <c r="Q392" s="131">
        <v>1</v>
      </c>
      <c r="R392" s="131">
        <v>0</v>
      </c>
      <c r="S392" s="130"/>
      <c r="T392" s="130">
        <v>18300</v>
      </c>
      <c r="U392" s="6593">
        <v>1950</v>
      </c>
      <c r="V392" s="119"/>
      <c r="W392" s="1305"/>
      <c r="X392" s="119"/>
      <c r="Y392" s="119"/>
      <c r="Z392" s="119"/>
      <c r="AA392" s="115"/>
      <c r="AB392" s="115"/>
      <c r="AC392" s="1300">
        <f>IF(OR(BX392="Close to Ear",BX392="Close to Head"),"Head",IF(BX392="Extremity","Extremity","Body"))</f>
        <v/>
      </c>
      <c r="AD392" s="1301">
        <f>CA392</f>
        <v/>
      </c>
      <c r="AE392" s="1299">
        <f>CB392</f>
        <v/>
      </c>
      <c r="AF392" s="115"/>
      <c r="AG392" s="1302">
        <f>IF(OR(AZ392="",BA392=""),"N/A",IF(DC392="Pass","P","F"))</f>
        <v/>
      </c>
      <c r="AH392" s="129"/>
      <c r="AI392" s="129"/>
      <c r="AJ392" s="129"/>
      <c r="AK392" s="119"/>
      <c r="AL392" s="115"/>
      <c r="AM392" s="119"/>
      <c r="AN392" s="119"/>
      <c r="AO392" s="692"/>
      <c r="AP392" s="692"/>
      <c r="AQ392" s="692"/>
      <c r="AR392" s="692"/>
      <c r="AS392" s="692"/>
      <c r="AT392" s="1303">
        <f>IF(AC392="Extremity",IF(CG392="","",CG392),"")</f>
        <v/>
      </c>
      <c r="AU392" s="1303">
        <f>IF(AC392="Extremity",IF(CH392="","",CH392),"")</f>
        <v/>
      </c>
      <c r="AV392" s="1304">
        <f>IF(AC392="Extremity","",IF(CE392="","",CE392))</f>
        <v/>
      </c>
      <c r="AW392" s="1304">
        <f>IF(AD392="Extremity","",IF(CF392="","",CF392))</f>
        <v/>
      </c>
      <c r="AX392" s="1305">
        <f>DL392</f>
        <v/>
      </c>
      <c r="AY392" s="1305">
        <f>DQ392</f>
        <v/>
      </c>
      <c r="AZ392" s="3377">
        <f>IF(AC392="Extremity",IF(DA392="","",DA392),"")</f>
        <v/>
      </c>
      <c r="BA392" s="3378">
        <f>IF(AC392="Extremity","",IF(CT392="","",CT392))</f>
        <v/>
      </c>
      <c r="BB392" s="1305">
        <f>IF(AC392="Extremity",IF(DB392="","",DB392),"")</f>
        <v/>
      </c>
      <c r="BC392" s="1304">
        <f>IF(AC392="Extremity","",IF(CZ392="","",CZ392))</f>
        <v/>
      </c>
      <c r="BD392" s="1305">
        <f>DD392</f>
        <v/>
      </c>
      <c r="BE392" s="132">
        <f>DE392</f>
        <v/>
      </c>
      <c r="BF392" s="133">
        <f>DF392*60</f>
        <v/>
      </c>
      <c r="BG392" s="121">
        <f>BE392</f>
        <v/>
      </c>
      <c r="BH392" s="133">
        <f>DG392*60</f>
        <v/>
      </c>
      <c r="BI392" s="133">
        <f>DH392</f>
        <v/>
      </c>
      <c r="BJ392" s="117"/>
      <c r="BK392" s="812">
        <f>Overview!$E$7</f>
        <v/>
      </c>
      <c r="BL392" s="117"/>
      <c r="BM392" s="834">
        <f>DI392</f>
        <v/>
      </c>
      <c r="BN392" s="812">
        <f>Overview!$P$153</f>
        <v/>
      </c>
      <c r="BO392" s="117"/>
      <c r="BP392" s="117"/>
      <c r="BQ392" s="115"/>
      <c r="BR392" s="1478"/>
      <c r="BS392" s="1541"/>
      <c r="BT392" s="1864" t="inlineStr">
        <is>
          <t>LTE</t>
        </is>
      </c>
      <c r="BU392" s="1828" t="inlineStr">
        <is>
          <t>FDD1</t>
        </is>
      </c>
      <c r="BV392" s="906">
        <f>Overview!$H$31</f>
        <v/>
      </c>
      <c r="BW392" s="1865"/>
      <c r="BX392" s="1828" t="inlineStr">
        <is>
          <t>Body</t>
        </is>
      </c>
      <c r="BY392" s="920"/>
      <c r="BZ392" s="1828">
        <f>IF(COUNT('Conducted LTE'!$AH$3:$AH$170)=0,10,INDEX('Conducted LTE'!$M$3:$M$170,MATCH(MAX('Conducted LTE'!$AH$3:$AH$170),'Conducted LTE'!$AH$3:$AH$170,0)))</f>
        <v>10</v>
      </c>
      <c r="CA392" s="1156" t="str">
        <f>CA391</f>
        <v>TBD</v>
      </c>
      <c r="CB392" s="201">
        <v>5</v>
      </c>
      <c r="CC392" s="977">
        <f>IF(COUNT('Conducted LTE'!$AH$3:$AH$170)=0,18300,INDEX('Conducted LTE'!$T$3:$T$170,MATCH(MAX('Conducted LTE'!$AH$3:$AH$170),'Conducted LTE'!$AH$3:$AH$170,0)))</f>
        <v>18300</v>
      </c>
      <c r="CD392" s="977">
        <f>IF(COUNT('Conducted LTE'!$AH$3:$AH$170)=0,1950,INDEX('Conducted LTE'!$U$3:$U$170,MATCH(MAX('Conducted LTE'!$AH$3:$AH$170),'Conducted LTE'!$AH$3:$AH$170,0)))</f>
        <v>1950</v>
      </c>
      <c r="CE392" s="7234"/>
      <c r="CF392" s="7234"/>
      <c r="CG392" s="6706"/>
      <c r="CH392" s="6706"/>
      <c r="CI392" s="225">
        <f>BY392</f>
        <v/>
      </c>
      <c r="CJ392" s="237">
        <f>BZ392</f>
        <v/>
      </c>
      <c r="CK392" s="223">
        <f>CA392</f>
        <v/>
      </c>
      <c r="CL392" s="237">
        <f>CC392</f>
        <v/>
      </c>
      <c r="CM392" s="237">
        <f>CD392</f>
        <v/>
      </c>
      <c r="CN392" s="1527"/>
      <c r="CO392" s="1579"/>
      <c r="CP392" s="7214">
        <f>IF(CF392=""," ",IF(ABS(CE392-CF392)&lt;=0.1,"Valid","Not valid"))</f>
        <v/>
      </c>
      <c r="CQ392" s="1674">
        <f> IF(CE392="","",IF(AND(CE392&lt;&gt;"",CF392=""),IF(CE392&gt;=0.8,"Medir+Sig Max","No"),IF(CF392&lt;&gt;"",IF(CF392&gt;=0.8,"Medir+Sig Max","No"),"")))</f>
        <v/>
      </c>
      <c r="CR392" s="6927"/>
      <c r="CS392" s="1674"/>
      <c r="CT392" s="220">
        <f>IF(CO392="",IF(AND(CE392="",CF392=""),"",IF(CF392="",IF(DQ392&gt;1,ROUND(DQ392*CE392,3),CE392),IF(DQ392&gt;1,ROUND(DQ392*CF392,3),CF392))),IF(AND(CE392="",CF392=""),"",IF(CF392="",IF(DQ392&gt;1,ROUND(DQ392*CE392*(1/(CO392)),3),CE392*(1/(CO392))),IF(DQ392&gt;1,ROUND(DQ392*CF392*(1/(CO392)),3),CF392*(1/(CO392))))))</f>
        <v/>
      </c>
      <c r="CU392" s="224">
        <f>BY392</f>
        <v/>
      </c>
      <c r="CV392" s="237">
        <f>BZ392</f>
        <v/>
      </c>
      <c r="CW392" s="237">
        <f>CA392</f>
        <v/>
      </c>
      <c r="CX392" s="224">
        <f>CC392</f>
        <v/>
      </c>
      <c r="CY392" s="237">
        <f>CD392</f>
        <v/>
      </c>
      <c r="CZ392" s="7474">
        <f>IF(COUNTIF(Overview!K12:K14,TRUE)&gt;0,1.6,IF(COUNTIF(Overview!L12:L14,TRUE)&gt;0,8,0))</f>
        <v/>
      </c>
      <c r="DA392" s="1788"/>
      <c r="DB392" s="7483"/>
      <c r="DC392" s="844">
        <f>IF(CT392="","",IF(CT392&gt;CZ392,"Fail","Pass"))</f>
        <v/>
      </c>
      <c r="DD392" s="402"/>
      <c r="DE392" s="1565">
        <f>MyTimestamp(DC392)</f>
        <v/>
      </c>
      <c r="DF392" s="1531">
        <f>IF(COUNT(CE392:CH392)=1,15,IF(COUNT(CE392:CH392)=0,0,30))</f>
        <v/>
      </c>
      <c r="DG392" s="1532">
        <f>IF(DF392=0,0,2)</f>
        <v/>
      </c>
      <c r="DH392" s="1866"/>
      <c r="DI392" s="1866"/>
      <c r="DJ392" s="1863"/>
      <c r="DK392" s="1789"/>
      <c r="DL392" s="1574">
        <f>10^(CN392/20)*100-100</f>
        <v/>
      </c>
      <c r="DM392" s="777"/>
      <c r="DN392" s="977"/>
      <c r="DO392" s="777">
        <f>IF(DM392="","",10^(DM392/10))</f>
        <v/>
      </c>
      <c r="DP392" s="777">
        <f>IF(ISNUMBER(DN392)=FALSE,"",10^(DN392/10))</f>
        <v/>
      </c>
      <c r="DQ392" s="1578">
        <f>IF(AND(ISNUMBER(DO392),ISNUMBER(DP392)),IF(DO392/DP392&gt;1,ROUND((DO392)/DP392,3),1),1)</f>
        <v/>
      </c>
      <c r="DR392" s="1541"/>
      <c r="DS392" s="1541"/>
      <c r="DT392" s="1541"/>
      <c r="DU392" s="1541"/>
      <c r="DV392" s="1541"/>
      <c r="DW392" s="1541"/>
      <c r="DX392" s="1541"/>
      <c r="DY392" s="1541"/>
      <c r="DZ392" s="1541"/>
      <c r="EA392" s="1541"/>
      <c r="EB392" s="1541"/>
      <c r="EC392" s="1541"/>
      <c r="ED392" s="1541"/>
      <c r="EE392" s="1541"/>
      <c r="EF392" s="1541"/>
      <c r="EG392" s="1541"/>
      <c r="EH392" s="1541"/>
      <c r="EI392" s="1541"/>
      <c r="EJ392" s="1541"/>
      <c r="EK392" s="1541"/>
      <c r="EL392" s="1541"/>
      <c r="EM392" s="1541"/>
      <c r="EN392" s="1541"/>
      <c r="EO392" s="1541"/>
      <c r="EP392" s="1541"/>
      <c r="EQ392" s="1541"/>
      <c r="ER392" s="1541"/>
      <c r="ES392" s="1541"/>
      <c r="ET392" s="1541"/>
      <c r="EU392" s="1541"/>
      <c r="EV392" s="1541"/>
    </row>
    <row r="393" ht="12.75" x14ac:dyDescent="0.2">
      <c r="A393" s="1541"/>
      <c r="B393" s="1541"/>
      <c r="C393"/>
      <c r="D393" s="1486"/>
      <c r="E393" s="1486"/>
      <c r="F393" s="672" t="inlineStr">
        <is>
          <t>5.3</t>
        </is>
      </c>
      <c r="G393" s="1497"/>
      <c r="H393" s="130">
        <f>BV393</f>
        <v/>
      </c>
      <c r="I393" s="130">
        <f>BW393</f>
        <v/>
      </c>
      <c r="J393" s="1299" t="inlineStr">
        <is>
          <t>LTE</t>
        </is>
      </c>
      <c r="K393" s="1299" t="inlineStr">
        <is>
          <t>FDD1</t>
        </is>
      </c>
      <c r="L393" s="115"/>
      <c r="M393" s="130">
        <v>10</v>
      </c>
      <c r="N393" s="119" t="inlineStr">
        <is>
          <t>QPSK</t>
        </is>
      </c>
      <c r="O393" s="131"/>
      <c r="P393" s="6597"/>
      <c r="Q393" s="131">
        <v>1</v>
      </c>
      <c r="R393" s="131">
        <v>0</v>
      </c>
      <c r="S393" s="130"/>
      <c r="T393" s="130">
        <v>18300</v>
      </c>
      <c r="U393" s="6593">
        <v>1950</v>
      </c>
      <c r="V393" s="119"/>
      <c r="W393" s="1305"/>
      <c r="X393" s="119"/>
      <c r="Y393" s="119"/>
      <c r="Z393" s="119"/>
      <c r="AA393" s="115"/>
      <c r="AB393" s="115"/>
      <c r="AC393" s="1300">
        <f>IF(OR(BX393="Close to Ear",BX393="Close to Head"),"Head",IF(BX393="Extremity","Extremity","Body"))</f>
        <v/>
      </c>
      <c r="AD393" s="1301">
        <f>CA393</f>
        <v/>
      </c>
      <c r="AE393" s="1299">
        <f>CB393</f>
        <v/>
      </c>
      <c r="AF393" s="115"/>
      <c r="AG393" s="1302">
        <f>IF(OR(AZ393="",BA393=""),"N/A",IF(DC393="Pass","P","F"))</f>
        <v/>
      </c>
      <c r="AH393" s="129"/>
      <c r="AI393" s="129"/>
      <c r="AJ393" s="129"/>
      <c r="AK393" s="119"/>
      <c r="AL393" s="115"/>
      <c r="AM393" s="119"/>
      <c r="AN393" s="119"/>
      <c r="AO393" s="692"/>
      <c r="AP393" s="692"/>
      <c r="AQ393" s="692"/>
      <c r="AR393" s="692"/>
      <c r="AS393" s="692"/>
      <c r="AT393" s="1303">
        <f>IF(AC393="Extremity",IF(CG393="","",CG393),"")</f>
        <v/>
      </c>
      <c r="AU393" s="1303">
        <f>IF(AC393="Extremity",IF(CH393="","",CH393),"")</f>
        <v/>
      </c>
      <c r="AV393" s="1304">
        <f>IF(AC393="Extremity","",IF(CE393="","",CE393))</f>
        <v/>
      </c>
      <c r="AW393" s="1304">
        <f>IF(AD393="Extremity","",IF(CF393="","",CF393))</f>
        <v/>
      </c>
      <c r="AX393" s="1305">
        <f>DL393</f>
        <v/>
      </c>
      <c r="AY393" s="1305">
        <f>DQ393</f>
        <v/>
      </c>
      <c r="AZ393" s="3377">
        <f>IF(AC393="Extremity",IF(DA393="","",DA393),"")</f>
        <v/>
      </c>
      <c r="BA393" s="3378">
        <f>IF(AC393="Extremity","",IF(CT393="","",CT393))</f>
        <v/>
      </c>
      <c r="BB393" s="1305">
        <f>IF(AC393="Extremity",IF(DB393="","",DB393),"")</f>
        <v/>
      </c>
      <c r="BC393" s="1304">
        <f>IF(AC393="Extremity","",IF(CZ393="","",CZ393))</f>
        <v/>
      </c>
      <c r="BD393" s="1305">
        <f>DD393</f>
        <v/>
      </c>
      <c r="BE393" s="132">
        <f>DE393</f>
        <v/>
      </c>
      <c r="BF393" s="133">
        <f>DF393*60</f>
        <v/>
      </c>
      <c r="BG393" s="121">
        <f>BE393</f>
        <v/>
      </c>
      <c r="BH393" s="133">
        <f>DG393*60</f>
        <v/>
      </c>
      <c r="BI393" s="133">
        <f>DH393</f>
        <v/>
      </c>
      <c r="BJ393" s="117"/>
      <c r="BK393" s="812">
        <f>Overview!$E$7</f>
        <v/>
      </c>
      <c r="BL393" s="117"/>
      <c r="BM393" s="834">
        <f>DI393</f>
        <v/>
      </c>
      <c r="BN393" s="812">
        <f>Overview!$P$153</f>
        <v/>
      </c>
      <c r="BO393" s="117"/>
      <c r="BP393" s="117"/>
      <c r="BQ393" s="115"/>
      <c r="BR393" s="1478"/>
      <c r="BS393" s="1541"/>
      <c r="BT393" s="1864" t="inlineStr">
        <is>
          <t>LTE</t>
        </is>
      </c>
      <c r="BU393" s="1828" t="inlineStr">
        <is>
          <t>FDD1</t>
        </is>
      </c>
      <c r="BV393" s="906">
        <f>Overview!$H$31</f>
        <v/>
      </c>
      <c r="BW393" s="1865"/>
      <c r="BX393" s="1828" t="inlineStr">
        <is>
          <t>Body</t>
        </is>
      </c>
      <c r="BY393" s="507"/>
      <c r="BZ393" s="1828">
        <f>IF(COUNT('Conducted LTE'!$AH$3:$AH$170)=0,10,INDEX('Conducted LTE'!$M$3:$M$170,MATCH(MAX('Conducted LTE'!$AH$3:$AH$170),'Conducted LTE'!$AH$3:$AH$170,0)))</f>
        <v>10</v>
      </c>
      <c r="CA393" s="1032" t="str">
        <f>CA392</f>
        <v>TBD</v>
      </c>
      <c r="CB393" s="202">
        <v>5</v>
      </c>
      <c r="CC393" s="814">
        <f>IF(COUNT('Conducted LTE'!$AH$3:$AH$170)=0,18300,INDEX('Conducted LTE'!$T$3:$T$170,MATCH(MAX('Conducted LTE'!$AH$3:$AH$170),'Conducted LTE'!$AH$3:$AH$170,0)))</f>
        <v>18300</v>
      </c>
      <c r="CD393" s="814">
        <f>IF(COUNT('Conducted LTE'!$AH$3:$AH$170)=0,1950,INDEX('Conducted LTE'!$U$3:$U$170,MATCH(MAX('Conducted LTE'!$AH$3:$AH$170),'Conducted LTE'!$AH$3:$AH$170,0)))</f>
        <v>1950</v>
      </c>
      <c r="CE393" s="7234"/>
      <c r="CF393" s="7234"/>
      <c r="CG393" s="6706"/>
      <c r="CH393" s="6706"/>
      <c r="CI393" s="225">
        <f>BY393</f>
        <v/>
      </c>
      <c r="CJ393" s="237">
        <f>BZ393</f>
        <v/>
      </c>
      <c r="CK393" s="223">
        <f>CA393</f>
        <v/>
      </c>
      <c r="CL393" s="237">
        <f>CC393</f>
        <v/>
      </c>
      <c r="CM393" s="237">
        <f>CD393</f>
        <v/>
      </c>
      <c r="CN393" s="1527"/>
      <c r="CO393" s="1579"/>
      <c r="CP393" s="7214">
        <f>IF(CF393=""," ",IF(ABS(CE393-CF393)&lt;=0.1,"Valid","Not valid"))</f>
        <v/>
      </c>
      <c r="CQ393" s="1674">
        <f> IF(CE393="","",IF(AND(CE393&lt;&gt;"",CF393=""),IF(CE393&gt;=0.8,"Medir+Sig Max","No"),IF(CF393&lt;&gt;"",IF(CF393&gt;=0.8,"Medir+Sig Max","No"),"")))</f>
        <v/>
      </c>
      <c r="CR393" s="6927"/>
      <c r="CS393" s="1674"/>
      <c r="CT393" s="220">
        <f>IF(CO393="",IF(AND(CE393="",CF393=""),"",IF(CF393="",IF(DQ393&gt;1,ROUND(DQ393*CE393,3),CE393),IF(DQ393&gt;1,ROUND(DQ393*CF393,3),CF393))),IF(AND(CE393="",CF393=""),"",IF(CF393="",IF(DQ393&gt;1,ROUND(DQ393*CE393*(1/(CO393)),3),CE393*(1/(CO393))),IF(DQ393&gt;1,ROUND(DQ393*CF393*(1/(CO393)),3),CF393*(1/(CO393))))))</f>
        <v/>
      </c>
      <c r="CU393" s="224">
        <f>BY393</f>
        <v/>
      </c>
      <c r="CV393" s="237">
        <f>BZ393</f>
        <v/>
      </c>
      <c r="CW393" s="237">
        <f>CA393</f>
        <v/>
      </c>
      <c r="CX393" s="224">
        <f>CC393</f>
        <v/>
      </c>
      <c r="CY393" s="237">
        <f>CD393</f>
        <v/>
      </c>
      <c r="CZ393" s="7474">
        <f>IF(COUNTIF(Overview!K12:K14,TRUE)&gt;0,1.6,IF(COUNTIF(Overview!L12:L14,TRUE)&gt;0,8,0))</f>
        <v/>
      </c>
      <c r="DA393" s="1788"/>
      <c r="DB393" s="7483"/>
      <c r="DC393" s="844">
        <f>IF(CT393="","",IF(CT393&gt;CZ393,"Fail","Pass"))</f>
        <v/>
      </c>
      <c r="DD393" s="402"/>
      <c r="DE393" s="1565">
        <f>MyTimestamp(DC393)</f>
        <v/>
      </c>
      <c r="DF393" s="1531">
        <f>IF(COUNT(CE393:CH393)=1,15,IF(COUNT(CE393:CH393)=0,0,30))</f>
        <v/>
      </c>
      <c r="DG393" s="1532">
        <f>IF(DF393=0,0,2)</f>
        <v/>
      </c>
      <c r="DH393" s="1866"/>
      <c r="DI393" s="1866"/>
      <c r="DJ393" s="1863"/>
      <c r="DK393" s="1789"/>
      <c r="DL393" s="1574">
        <f>10^(CN393/20)*100-100</f>
        <v/>
      </c>
      <c r="DM393" s="777"/>
      <c r="DN393" s="814"/>
      <c r="DO393" s="777">
        <f>IF(DM393="","",10^(DM393/10))</f>
        <v/>
      </c>
      <c r="DP393" s="777">
        <f>IF(ISNUMBER(DN393)=FALSE,"",10^(DN393/10))</f>
        <v/>
      </c>
      <c r="DQ393" s="1578">
        <f>IF(AND(ISNUMBER(DO393),ISNUMBER(DP393)),IF(DO393/DP393&gt;1,ROUND((DO393)/DP393,3),1),1)</f>
        <v/>
      </c>
      <c r="DR393" s="1541"/>
      <c r="DS393" s="1541"/>
      <c r="DT393" s="1541"/>
      <c r="DU393" s="1541"/>
      <c r="DV393" s="1541"/>
      <c r="DW393" s="1541"/>
      <c r="DX393" s="1541"/>
      <c r="DY393" s="1541"/>
      <c r="DZ393" s="1541"/>
      <c r="EA393" s="1541"/>
      <c r="EB393" s="1541"/>
      <c r="EC393" s="1541"/>
      <c r="ED393" s="1541"/>
      <c r="EE393" s="1541"/>
      <c r="EF393" s="1541"/>
      <c r="EG393" s="1541"/>
      <c r="EH393" s="1541"/>
      <c r="EI393" s="1541"/>
      <c r="EJ393" s="1541"/>
      <c r="EK393" s="1541"/>
      <c r="EL393" s="1541"/>
      <c r="EM393" s="1541"/>
      <c r="EN393" s="1541"/>
      <c r="EO393" s="1541"/>
      <c r="EP393" s="1541"/>
      <c r="EQ393" s="1541"/>
      <c r="ER393" s="1541"/>
      <c r="ES393" s="1541"/>
      <c r="ET393" s="1541"/>
      <c r="EU393" s="1541"/>
      <c r="EV393" s="1541"/>
    </row>
    <row r="394" ht="12.75" x14ac:dyDescent="0.2">
      <c r="A394" s="1541"/>
      <c r="B394" s="1541"/>
      <c r="C394"/>
      <c r="D394" s="1486"/>
      <c r="E394" s="1486"/>
      <c r="F394" s="672" t="inlineStr">
        <is>
          <t>5.3</t>
        </is>
      </c>
      <c r="G394" s="1497"/>
      <c r="H394" s="130">
        <f>BV394</f>
        <v/>
      </c>
      <c r="I394" s="130">
        <f>BW394</f>
        <v/>
      </c>
      <c r="J394" s="1299" t="inlineStr">
        <is>
          <t>LTE</t>
        </is>
      </c>
      <c r="K394" s="1299" t="inlineStr">
        <is>
          <t>FDD1</t>
        </is>
      </c>
      <c r="L394" s="115"/>
      <c r="M394" s="130">
        <v>10</v>
      </c>
      <c r="N394" s="119" t="inlineStr">
        <is>
          <t>QPSK</t>
        </is>
      </c>
      <c r="O394" s="131"/>
      <c r="P394" s="6597"/>
      <c r="Q394" s="131">
        <v>1</v>
      </c>
      <c r="R394" s="131">
        <v>0</v>
      </c>
      <c r="S394" s="130"/>
      <c r="T394" s="130">
        <v>18300</v>
      </c>
      <c r="U394" s="6593">
        <v>1950</v>
      </c>
      <c r="V394" s="119"/>
      <c r="W394" s="1305"/>
      <c r="X394" s="119"/>
      <c r="Y394" s="119"/>
      <c r="Z394" s="119"/>
      <c r="AA394" s="115"/>
      <c r="AB394" s="115"/>
      <c r="AC394" s="1300">
        <f>IF(OR(BX394="Close to Ear",BX394="Close to Head"),"Head",IF(BX394="Extremity","Extremity","Body"))</f>
        <v/>
      </c>
      <c r="AD394" s="1301">
        <f>CA394</f>
        <v/>
      </c>
      <c r="AE394" s="1299">
        <f>CB394</f>
        <v/>
      </c>
      <c r="AF394" s="115"/>
      <c r="AG394" s="1302">
        <f>IF(OR(AZ394="",BA394=""),"N/A",IF(DC394="Pass","P","F"))</f>
        <v/>
      </c>
      <c r="AH394" s="129"/>
      <c r="AI394" s="129"/>
      <c r="AJ394" s="129"/>
      <c r="AK394" s="119"/>
      <c r="AL394" s="115"/>
      <c r="AM394" s="119"/>
      <c r="AN394" s="119"/>
      <c r="AO394" s="692"/>
      <c r="AP394" s="692"/>
      <c r="AQ394" s="692"/>
      <c r="AR394" s="692"/>
      <c r="AS394" s="692"/>
      <c r="AT394" s="1303">
        <f>IF(AC394="Extremity",IF(CG394="","",CG394),"")</f>
        <v/>
      </c>
      <c r="AU394" s="1303">
        <f>IF(AC394="Extremity",IF(CH394="","",CH394),"")</f>
        <v/>
      </c>
      <c r="AV394" s="1304">
        <f>IF(AC394="Extremity","",IF(CE394="","",CE394))</f>
        <v/>
      </c>
      <c r="AW394" s="1304">
        <f>IF(AD394="Extremity","",IF(CF394="","",CF394))</f>
        <v/>
      </c>
      <c r="AX394" s="1305">
        <f>DL394</f>
        <v/>
      </c>
      <c r="AY394" s="1305">
        <f>DQ394</f>
        <v/>
      </c>
      <c r="AZ394" s="3377">
        <f>IF(AC394="Extremity",IF(DA394="","",DA394),"")</f>
        <v/>
      </c>
      <c r="BA394" s="3378">
        <f>IF(AC394="Extremity","",IF(CT394="","",CT394))</f>
        <v/>
      </c>
      <c r="BB394" s="1305">
        <f>IF(AC394="Extremity",IF(DB394="","",DB394),"")</f>
        <v/>
      </c>
      <c r="BC394" s="1304">
        <f>IF(AC394="Extremity","",IF(CZ394="","",CZ394))</f>
        <v/>
      </c>
      <c r="BD394" s="1305">
        <f>DD394</f>
        <v/>
      </c>
      <c r="BE394" s="132">
        <f>DE394</f>
        <v/>
      </c>
      <c r="BF394" s="133">
        <f>DF394*60</f>
        <v/>
      </c>
      <c r="BG394" s="121">
        <f>BE394</f>
        <v/>
      </c>
      <c r="BH394" s="133">
        <f>DG394*60</f>
        <v/>
      </c>
      <c r="BI394" s="133">
        <f>DH394</f>
        <v/>
      </c>
      <c r="BJ394" s="117"/>
      <c r="BK394" s="812">
        <f>Overview!$E$7</f>
        <v/>
      </c>
      <c r="BL394" s="117"/>
      <c r="BM394" s="834">
        <f>DI394</f>
        <v/>
      </c>
      <c r="BN394" s="812">
        <f>Overview!$P$153</f>
        <v/>
      </c>
      <c r="BO394" s="117"/>
      <c r="BP394" s="117"/>
      <c r="BQ394" s="115"/>
      <c r="BR394" s="1478"/>
      <c r="BS394" s="1541"/>
      <c r="BT394" s="1864" t="inlineStr">
        <is>
          <t>LTE</t>
        </is>
      </c>
      <c r="BU394" s="1828" t="inlineStr">
        <is>
          <t>FDD1</t>
        </is>
      </c>
      <c r="BV394" s="906">
        <f>Overview!$H$31</f>
        <v/>
      </c>
      <c r="BW394" s="1865"/>
      <c r="BX394" s="1828" t="inlineStr">
        <is>
          <t>Body</t>
        </is>
      </c>
      <c r="BY394" s="432"/>
      <c r="BZ394" s="1828">
        <f>IF(COUNT('Conducted LTE'!$AH$3:$AH$170)=0,10,INDEX('Conducted LTE'!$M$3:$M$170,MATCH(MAX('Conducted LTE'!$AH$3:$AH$170),'Conducted LTE'!$AH$3:$AH$170,0)))</f>
        <v>10</v>
      </c>
      <c r="CA394" s="873" t="str">
        <f>CA393</f>
        <v>TBD</v>
      </c>
      <c r="CB394" s="200">
        <v>5</v>
      </c>
      <c r="CC394" s="432">
        <f>IF(COUNT('Conducted LTE'!$AH$3:$AH$170)=0,18300,INDEX('Conducted LTE'!$T$3:$T$170,MATCH(MAX('Conducted LTE'!$AH$3:$AH$170),'Conducted LTE'!$AH$3:$AH$170,0)))</f>
        <v>18300</v>
      </c>
      <c r="CD394" s="432">
        <f>IF(COUNT('Conducted LTE'!$AH$3:$AH$170)=0,1950,INDEX('Conducted LTE'!$U$3:$U$170,MATCH(MAX('Conducted LTE'!$AH$3:$AH$170),'Conducted LTE'!$AH$3:$AH$170,0)))</f>
        <v>1950</v>
      </c>
      <c r="CE394" s="7234"/>
      <c r="CF394" s="7234"/>
      <c r="CG394" s="6706"/>
      <c r="CH394" s="6706"/>
      <c r="CI394" s="225">
        <f>BY394</f>
        <v/>
      </c>
      <c r="CJ394" s="237">
        <f>BZ394</f>
        <v/>
      </c>
      <c r="CK394" s="223">
        <f>CA394</f>
        <v/>
      </c>
      <c r="CL394" s="237">
        <f>CC394</f>
        <v/>
      </c>
      <c r="CM394" s="237">
        <f>CD394</f>
        <v/>
      </c>
      <c r="CN394" s="1527"/>
      <c r="CO394" s="1579"/>
      <c r="CP394" s="7214">
        <f>IF(CF394=""," ",IF(ABS(CE394-CF394)&lt;=0.1,"Valid","Not valid"))</f>
        <v/>
      </c>
      <c r="CQ394" s="1674">
        <f> IF(CE394="","",IF(AND(CE394&lt;&gt;"",CF394=""),IF(CE394&gt;=0.8,"Medir+Sig Max","No"),IF(CF394&lt;&gt;"",IF(CF394&gt;=0.8,"Medir+Sig Max","No"),"")))</f>
        <v/>
      </c>
      <c r="CR394" s="6927"/>
      <c r="CS394" s="1674"/>
      <c r="CT394" s="220">
        <f>IF(CO394="",IF(AND(CE394="",CF394=""),"",IF(CF394="",IF(DQ394&gt;1,ROUND(DQ394*CE394,3),CE394),IF(DQ394&gt;1,ROUND(DQ394*CF394,3),CF394))),IF(AND(CE394="",CF394=""),"",IF(CF394="",IF(DQ394&gt;1,ROUND(DQ394*CE394*(1/(CO394)),3),CE394*(1/(CO394))),IF(DQ394&gt;1,ROUND(DQ394*CF394*(1/(CO394)),3),CF394*(1/(CO394))))))</f>
        <v/>
      </c>
      <c r="CU394" s="224">
        <f>BY394</f>
        <v/>
      </c>
      <c r="CV394" s="237">
        <f>BZ394</f>
        <v/>
      </c>
      <c r="CW394" s="237">
        <f>CA394</f>
        <v/>
      </c>
      <c r="CX394" s="224">
        <f>CC394</f>
        <v/>
      </c>
      <c r="CY394" s="237">
        <f>CD394</f>
        <v/>
      </c>
      <c r="CZ394" s="7474">
        <f>IF(COUNTIF(Overview!K12:K14,TRUE)&gt;0,1.6,IF(COUNTIF(Overview!L12:L14,TRUE)&gt;0,8,0))</f>
        <v/>
      </c>
      <c r="DA394" s="1788"/>
      <c r="DB394" s="7483"/>
      <c r="DC394" s="844">
        <f>IF(CT394="","",IF(CT394&gt;CZ394,"Fail","Pass"))</f>
        <v/>
      </c>
      <c r="DD394" s="402"/>
      <c r="DE394" s="1565">
        <f>MyTimestamp(DC394)</f>
        <v/>
      </c>
      <c r="DF394" s="1531">
        <f>IF(COUNT(CE394:CH394)=1,15,IF(COUNT(CE394:CH394)=0,0,30))</f>
        <v/>
      </c>
      <c r="DG394" s="1532">
        <f>IF(DF394=0,0,2)</f>
        <v/>
      </c>
      <c r="DH394" s="1866"/>
      <c r="DI394" s="1866"/>
      <c r="DJ394" s="1863"/>
      <c r="DK394" s="1789"/>
      <c r="DL394" s="1574">
        <f>10^(CN394/20)*100-100</f>
        <v/>
      </c>
      <c r="DM394" s="777"/>
      <c r="DN394" s="730"/>
      <c r="DO394" s="777">
        <f>IF(DM394="","",10^(DM394/10))</f>
        <v/>
      </c>
      <c r="DP394" s="777">
        <f>IF(ISNUMBER(DN394)=FALSE,"",10^(DN394/10))</f>
        <v/>
      </c>
      <c r="DQ394" s="1578">
        <f>IF(AND(ISNUMBER(DO394),ISNUMBER(DP394)),IF(DO394/DP394&gt;1,ROUND((DO394)/DP394,3),1),1)</f>
        <v/>
      </c>
      <c r="DR394" s="1541"/>
      <c r="DS394" s="1541"/>
      <c r="DT394" s="1541"/>
      <c r="DU394" s="1541"/>
      <c r="DV394" s="1541"/>
      <c r="DW394" s="1541"/>
      <c r="DX394" s="1541"/>
      <c r="DY394" s="1541"/>
      <c r="DZ394" s="1541"/>
      <c r="EA394" s="1541"/>
      <c r="EB394" s="1541"/>
      <c r="EC394" s="1541"/>
      <c r="ED394" s="1541"/>
      <c r="EE394" s="1541"/>
      <c r="EF394" s="1541"/>
      <c r="EG394" s="1541"/>
      <c r="EH394" s="1541"/>
      <c r="EI394" s="1541"/>
      <c r="EJ394" s="1541"/>
      <c r="EK394" s="1541"/>
      <c r="EL394" s="1541"/>
      <c r="EM394" s="1541"/>
      <c r="EN394" s="1541"/>
      <c r="EO394" s="1541"/>
      <c r="EP394" s="1541"/>
      <c r="EQ394" s="1541"/>
      <c r="ER394" s="1541"/>
      <c r="ES394" s="1541"/>
      <c r="ET394" s="1541"/>
      <c r="EU394" s="1541"/>
      <c r="EV394" s="1541"/>
    </row>
    <row r="395" ht="12.75" x14ac:dyDescent="0.2">
      <c r="A395" s="1541"/>
      <c r="B395" s="1541"/>
      <c r="C395"/>
      <c r="D395" s="1486"/>
      <c r="E395" s="1486"/>
      <c r="F395" s="672" t="inlineStr">
        <is>
          <t>5.3</t>
        </is>
      </c>
      <c r="G395" s="1497"/>
      <c r="H395" s="130">
        <f>BV395</f>
        <v/>
      </c>
      <c r="I395" s="130">
        <f>BW395</f>
        <v/>
      </c>
      <c r="J395" s="1299" t="inlineStr">
        <is>
          <t>LTE</t>
        </is>
      </c>
      <c r="K395" s="1299" t="inlineStr">
        <is>
          <t>FDD1</t>
        </is>
      </c>
      <c r="L395" s="115"/>
      <c r="M395" s="130">
        <v>10</v>
      </c>
      <c r="N395" s="119" t="inlineStr">
        <is>
          <t>QPSK</t>
        </is>
      </c>
      <c r="O395" s="131"/>
      <c r="P395" s="6597"/>
      <c r="Q395" s="131">
        <v>1</v>
      </c>
      <c r="R395" s="131">
        <v>0</v>
      </c>
      <c r="S395" s="130"/>
      <c r="T395" s="130">
        <v>18300</v>
      </c>
      <c r="U395" s="6593">
        <v>1950</v>
      </c>
      <c r="V395" s="119"/>
      <c r="W395" s="1305"/>
      <c r="X395" s="119"/>
      <c r="Y395" s="119"/>
      <c r="Z395" s="119"/>
      <c r="AA395" s="115"/>
      <c r="AB395" s="115"/>
      <c r="AC395" s="1300">
        <f>IF(OR(BX395="Close to Ear",BX395="Close to Head"),"Head",IF(BX395="Extremity","Extremity","Body"))</f>
        <v/>
      </c>
      <c r="AD395" s="1301">
        <f>CA395</f>
        <v/>
      </c>
      <c r="AE395" s="1299">
        <f>CB395</f>
        <v/>
      </c>
      <c r="AF395" s="115"/>
      <c r="AG395" s="1302">
        <f>IF(OR(AZ395="",BA395=""),"N/A",IF(DC395="Pass","P","F"))</f>
        <v/>
      </c>
      <c r="AH395" s="129"/>
      <c r="AI395" s="129"/>
      <c r="AJ395" s="129"/>
      <c r="AK395" s="119"/>
      <c r="AL395" s="115"/>
      <c r="AM395" s="119"/>
      <c r="AN395" s="119"/>
      <c r="AO395" s="692"/>
      <c r="AP395" s="692"/>
      <c r="AQ395" s="692"/>
      <c r="AR395" s="692"/>
      <c r="AS395" s="692"/>
      <c r="AT395" s="1303">
        <f>IF(AC395="Extremity",IF(CG395="","",CG395),"")</f>
        <v/>
      </c>
      <c r="AU395" s="1303">
        <f>IF(AC395="Extremity",IF(CH395="","",CH395),"")</f>
        <v/>
      </c>
      <c r="AV395" s="1304">
        <f>IF(AC395="Extremity","",IF(CE395="","",CE395))</f>
        <v/>
      </c>
      <c r="AW395" s="1304">
        <f>IF(AD395="Extremity","",IF(CF395="","",CF395))</f>
        <v/>
      </c>
      <c r="AX395" s="1305">
        <f>DL395</f>
        <v/>
      </c>
      <c r="AY395" s="1305">
        <f>DQ395</f>
        <v/>
      </c>
      <c r="AZ395" s="3377">
        <f>IF(AC395="Extremity",IF(DA395="","",DA395),"")</f>
        <v/>
      </c>
      <c r="BA395" s="3378">
        <f>IF(AC395="Extremity","",IF(CT395="","",CT395))</f>
        <v/>
      </c>
      <c r="BB395" s="1305">
        <f>IF(AC395="Extremity",IF(DB395="","",DB395),"")</f>
        <v/>
      </c>
      <c r="BC395" s="1304">
        <f>IF(AC395="Extremity","",IF(CZ395="","",CZ395))</f>
        <v/>
      </c>
      <c r="BD395" s="1305">
        <f>DD395</f>
        <v/>
      </c>
      <c r="BE395" s="132">
        <f>DE395</f>
        <v/>
      </c>
      <c r="BF395" s="133">
        <f>DF395*60</f>
        <v/>
      </c>
      <c r="BG395" s="121">
        <f>BE395</f>
        <v/>
      </c>
      <c r="BH395" s="133">
        <f>DG395*60</f>
        <v/>
      </c>
      <c r="BI395" s="133">
        <f>DH395</f>
        <v/>
      </c>
      <c r="BJ395" s="117"/>
      <c r="BK395" s="812">
        <f>Overview!$E$7</f>
        <v/>
      </c>
      <c r="BL395" s="117"/>
      <c r="BM395" s="834">
        <f>DI395</f>
        <v/>
      </c>
      <c r="BN395" s="812">
        <f>Overview!$P$153</f>
        <v/>
      </c>
      <c r="BO395" s="117"/>
      <c r="BP395" s="117"/>
      <c r="BQ395" s="115"/>
      <c r="BR395" s="1478"/>
      <c r="BS395" s="1541"/>
      <c r="BT395" s="1864" t="inlineStr">
        <is>
          <t>LTE</t>
        </is>
      </c>
      <c r="BU395" s="1828" t="inlineStr">
        <is>
          <t>FDD1</t>
        </is>
      </c>
      <c r="BV395" s="906">
        <f>Overview!$H$31</f>
        <v/>
      </c>
      <c r="BW395" s="1865"/>
      <c r="BX395" s="1828" t="inlineStr">
        <is>
          <t>Body</t>
        </is>
      </c>
      <c r="BY395" s="509"/>
      <c r="BZ395" s="1828">
        <f>IF(COUNT('Conducted LTE'!$AH$3:$AH$170)=0,10,INDEX('Conducted LTE'!$M$3:$M$170,MATCH(MAX('Conducted LTE'!$AH$3:$AH$170),'Conducted LTE'!$AH$3:$AH$170,0)))</f>
        <v>10</v>
      </c>
      <c r="CA395" s="874" t="str">
        <f>CA394</f>
        <v>TBD</v>
      </c>
      <c r="CB395" s="201">
        <v>5</v>
      </c>
      <c r="CC395" s="509">
        <f>IF(COUNT('Conducted LTE'!$AH$3:$AH$170)=0,18300,INDEX('Conducted LTE'!$T$3:$T$170,MATCH(MAX('Conducted LTE'!$AH$3:$AH$170),'Conducted LTE'!$AH$3:$AH$170,0)))</f>
        <v>18300</v>
      </c>
      <c r="CD395" s="509">
        <f>IF(COUNT('Conducted LTE'!$AH$3:$AH$170)=0,1950,INDEX('Conducted LTE'!$U$3:$U$170,MATCH(MAX('Conducted LTE'!$AH$3:$AH$170),'Conducted LTE'!$AH$3:$AH$170,0)))</f>
        <v>1950</v>
      </c>
      <c r="CE395" s="7234"/>
      <c r="CF395" s="7234"/>
      <c r="CG395" s="6706"/>
      <c r="CH395" s="6706"/>
      <c r="CI395" s="225">
        <f>BY395</f>
        <v/>
      </c>
      <c r="CJ395" s="237">
        <f>BZ395</f>
        <v/>
      </c>
      <c r="CK395" s="223">
        <f>CA395</f>
        <v/>
      </c>
      <c r="CL395" s="237">
        <f>CC395</f>
        <v/>
      </c>
      <c r="CM395" s="237">
        <f>CD395</f>
        <v/>
      </c>
      <c r="CN395" s="1527"/>
      <c r="CO395" s="1579"/>
      <c r="CP395" s="7214">
        <f>IF(CF395=""," ",IF(ABS(CE395-CF395)&lt;=0.1,"Valid","Not valid"))</f>
        <v/>
      </c>
      <c r="CQ395" s="1674">
        <f> IF(CE395="","",IF(AND(CE395&lt;&gt;"",CF395=""),IF(CE395&gt;=0.8,"Medir+Sig Max","No"),IF(CF395&lt;&gt;"",IF(CF395&gt;=0.8,"Medir+Sig Max","No"),"")))</f>
        <v/>
      </c>
      <c r="CR395" s="6927"/>
      <c r="CS395" s="1674"/>
      <c r="CT395" s="220">
        <f>IF(CO395="",IF(AND(CE395="",CF395=""),"",IF(CF395="",IF(DQ395&gt;1,ROUND(DQ395*CE395,3),CE395),IF(DQ395&gt;1,ROUND(DQ395*CF395,3),CF395))),IF(AND(CE395="",CF395=""),"",IF(CF395="",IF(DQ395&gt;1,ROUND(DQ395*CE395*(1/(CO395)),3),CE395*(1/(CO395))),IF(DQ395&gt;1,ROUND(DQ395*CF395*(1/(CO395)),3),CF395*(1/(CO395))))))</f>
        <v/>
      </c>
      <c r="CU395" s="224">
        <f>BY395</f>
        <v/>
      </c>
      <c r="CV395" s="237">
        <f>BZ395</f>
        <v/>
      </c>
      <c r="CW395" s="237">
        <f>CA395</f>
        <v/>
      </c>
      <c r="CX395" s="224">
        <f>CC395</f>
        <v/>
      </c>
      <c r="CY395" s="237">
        <f>CD395</f>
        <v/>
      </c>
      <c r="CZ395" s="7474">
        <f>IF(COUNTIF(Overview!K12:K14,TRUE)&gt;0,1.6,IF(COUNTIF(Overview!L12:L14,TRUE)&gt;0,8,0))</f>
        <v/>
      </c>
      <c r="DA395" s="1788"/>
      <c r="DB395" s="7483"/>
      <c r="DC395" s="844">
        <f>IF(CT395="","",IF(CT395&gt;CZ395,"Fail","Pass"))</f>
        <v/>
      </c>
      <c r="DD395" s="402"/>
      <c r="DE395" s="1565">
        <f>MyTimestamp(DC395)</f>
        <v/>
      </c>
      <c r="DF395" s="1531">
        <f>IF(COUNT(CE395:CH395)=1,15,IF(COUNT(CE395:CH395)=0,0,30))</f>
        <v/>
      </c>
      <c r="DG395" s="1532">
        <f>IF(DF395=0,0,2)</f>
        <v/>
      </c>
      <c r="DH395" s="1866"/>
      <c r="DI395" s="1866"/>
      <c r="DJ395" s="1863"/>
      <c r="DK395" s="1789"/>
      <c r="DL395" s="1574">
        <f>10^(CN395/20)*100-100</f>
        <v/>
      </c>
      <c r="DM395" s="777"/>
      <c r="DN395" s="815"/>
      <c r="DO395" s="777">
        <f>IF(DM395="","",10^(DM395/10))</f>
        <v/>
      </c>
      <c r="DP395" s="777">
        <f>IF(ISNUMBER(DN395)=FALSE,"",10^(DN395/10))</f>
        <v/>
      </c>
      <c r="DQ395" s="1578">
        <f>IF(AND(ISNUMBER(DO395),ISNUMBER(DP395)),IF(DO395/DP395&gt;1,ROUND((DO395)/DP395,3),1),1)</f>
        <v/>
      </c>
      <c r="DR395" s="1541"/>
      <c r="DS395" s="1541"/>
      <c r="DT395" s="1541"/>
      <c r="DU395" s="1541"/>
      <c r="DV395" s="1541"/>
      <c r="DW395" s="1541"/>
      <c r="DX395" s="1541"/>
      <c r="DY395" s="1541"/>
      <c r="DZ395" s="1541"/>
      <c r="EA395" s="1541"/>
      <c r="EB395" s="1541"/>
      <c r="EC395" s="1541"/>
      <c r="ED395" s="1541"/>
      <c r="EE395" s="1541"/>
      <c r="EF395" s="1541"/>
      <c r="EG395" s="1541"/>
      <c r="EH395" s="1541"/>
      <c r="EI395" s="1541"/>
      <c r="EJ395" s="1541"/>
      <c r="EK395" s="1541"/>
      <c r="EL395" s="1541"/>
      <c r="EM395" s="1541"/>
      <c r="EN395" s="1541"/>
      <c r="EO395" s="1541"/>
      <c r="EP395" s="1541"/>
      <c r="EQ395" s="1541"/>
      <c r="ER395" s="1541"/>
      <c r="ES395" s="1541"/>
      <c r="ET395" s="1541"/>
      <c r="EU395" s="1541"/>
      <c r="EV395" s="1541"/>
    </row>
    <row r="396" ht="12.75" x14ac:dyDescent="0.2">
      <c r="A396" s="1541"/>
      <c r="B396" s="1541"/>
      <c r="C396"/>
      <c r="D396" s="1486"/>
      <c r="E396" s="1486"/>
      <c r="F396" s="672" t="inlineStr">
        <is>
          <t>5.3</t>
        </is>
      </c>
      <c r="G396" s="1497"/>
      <c r="H396" s="130">
        <f>BV396</f>
        <v/>
      </c>
      <c r="I396" s="130">
        <f>BW396</f>
        <v/>
      </c>
      <c r="J396" s="1299" t="inlineStr">
        <is>
          <t>LTE</t>
        </is>
      </c>
      <c r="K396" s="1299" t="inlineStr">
        <is>
          <t>FDD1</t>
        </is>
      </c>
      <c r="L396" s="115"/>
      <c r="M396" s="130">
        <v>10</v>
      </c>
      <c r="N396" s="119" t="inlineStr">
        <is>
          <t>QPSK</t>
        </is>
      </c>
      <c r="O396" s="131"/>
      <c r="P396" s="6597"/>
      <c r="Q396" s="131">
        <v>1</v>
      </c>
      <c r="R396" s="131">
        <v>0</v>
      </c>
      <c r="S396" s="130"/>
      <c r="T396" s="130">
        <v>18300</v>
      </c>
      <c r="U396" s="6593">
        <v>1950</v>
      </c>
      <c r="V396" s="119"/>
      <c r="W396" s="1305"/>
      <c r="X396" s="119"/>
      <c r="Y396" s="119"/>
      <c r="Z396" s="119"/>
      <c r="AA396" s="115"/>
      <c r="AB396" s="115"/>
      <c r="AC396" s="1300">
        <f>IF(OR(BX396="Close to Ear",BX396="Close to Head"),"Head",IF(BX396="Extremity","Extremity","Body"))</f>
        <v/>
      </c>
      <c r="AD396" s="1301">
        <f>CA396</f>
        <v/>
      </c>
      <c r="AE396" s="1299">
        <f>CB396</f>
        <v/>
      </c>
      <c r="AF396" s="115"/>
      <c r="AG396" s="1302">
        <f>IF(OR(AZ396="",BA396=""),"N/A",IF(DC396="Pass","P","F"))</f>
        <v/>
      </c>
      <c r="AH396" s="129"/>
      <c r="AI396" s="129"/>
      <c r="AJ396" s="129"/>
      <c r="AK396" s="119"/>
      <c r="AL396" s="115"/>
      <c r="AM396" s="119"/>
      <c r="AN396" s="119"/>
      <c r="AO396" s="692"/>
      <c r="AP396" s="692"/>
      <c r="AQ396" s="692"/>
      <c r="AR396" s="692"/>
      <c r="AS396" s="692"/>
      <c r="AT396" s="1303">
        <f>IF(AC396="Extremity",IF(CG396="","",CG396),"")</f>
        <v/>
      </c>
      <c r="AU396" s="1303">
        <f>IF(AC396="Extremity",IF(CH396="","",CH396),"")</f>
        <v/>
      </c>
      <c r="AV396" s="1304">
        <f>IF(AC396="Extremity","",IF(CE396="","",CE396))</f>
        <v/>
      </c>
      <c r="AW396" s="1304">
        <f>IF(AD396="Extremity","",IF(CF396="","",CF396))</f>
        <v/>
      </c>
      <c r="AX396" s="1305">
        <f>DL396</f>
        <v/>
      </c>
      <c r="AY396" s="1305">
        <f>DQ396</f>
        <v/>
      </c>
      <c r="AZ396" s="3377">
        <f>IF(AC396="Extremity",IF(DA396="","",DA396),"")</f>
        <v/>
      </c>
      <c r="BA396" s="3378">
        <f>IF(AC396="Extremity","",IF(CT396="","",CT396))</f>
        <v/>
      </c>
      <c r="BB396" s="1305">
        <f>IF(AC396="Extremity",IF(DB396="","",DB396),"")</f>
        <v/>
      </c>
      <c r="BC396" s="1304">
        <f>IF(AC396="Extremity","",IF(CZ396="","",CZ396))</f>
        <v/>
      </c>
      <c r="BD396" s="1305">
        <f>DD396</f>
        <v/>
      </c>
      <c r="BE396" s="132">
        <f>DE396</f>
        <v/>
      </c>
      <c r="BF396" s="133">
        <f>DF396*60</f>
        <v/>
      </c>
      <c r="BG396" s="121">
        <f>BE396</f>
        <v/>
      </c>
      <c r="BH396" s="133">
        <f>DG396*60</f>
        <v/>
      </c>
      <c r="BI396" s="133">
        <f>DH396</f>
        <v/>
      </c>
      <c r="BJ396" s="117"/>
      <c r="BK396" s="812">
        <f>Overview!$E$7</f>
        <v/>
      </c>
      <c r="BL396" s="117"/>
      <c r="BM396" s="834">
        <f>DI396</f>
        <v/>
      </c>
      <c r="BN396" s="812">
        <f>Overview!$P$153</f>
        <v/>
      </c>
      <c r="BO396" s="117"/>
      <c r="BP396" s="117"/>
      <c r="BQ396" s="115"/>
      <c r="BR396" s="1478"/>
      <c r="BS396" s="1541"/>
      <c r="BT396" s="1864" t="inlineStr">
        <is>
          <t>LTE</t>
        </is>
      </c>
      <c r="BU396" s="1828" t="inlineStr">
        <is>
          <t>FDD1</t>
        </is>
      </c>
      <c r="BV396" s="906">
        <f>Overview!$H$31</f>
        <v/>
      </c>
      <c r="BW396" s="1865"/>
      <c r="BX396" s="1828" t="inlineStr">
        <is>
          <t>Body</t>
        </is>
      </c>
      <c r="BY396" s="1871"/>
      <c r="BZ396" s="1828">
        <f>IF(COUNT('Conducted LTE'!$AH$3:$AH$170)=0,10,INDEX('Conducted LTE'!$M$3:$M$170,MATCH(MAX('Conducted LTE'!$AH$3:$AH$170),'Conducted LTE'!$AH$3:$AH$170,0)))</f>
        <v>10</v>
      </c>
      <c r="CA396" s="1032" t="str">
        <f>CA395</f>
        <v>TBD</v>
      </c>
      <c r="CB396" s="202">
        <v>5</v>
      </c>
      <c r="CC396" s="1032">
        <f>IF(COUNT('Conducted LTE'!$AH$3:$AH$170)=0,18300,INDEX('Conducted LTE'!$T$3:$T$170,MATCH(MAX('Conducted LTE'!$AH$3:$AH$170),'Conducted LTE'!$AH$3:$AH$170,0)))</f>
        <v>18300</v>
      </c>
      <c r="CD396" s="1032">
        <f>IF(COUNT('Conducted LTE'!$AH$3:$AH$170)=0,1950,INDEX('Conducted LTE'!$U$3:$U$170,MATCH(MAX('Conducted LTE'!$AH$3:$AH$170),'Conducted LTE'!$AH$3:$AH$170,0)))</f>
        <v>1950</v>
      </c>
      <c r="CE396" s="7234"/>
      <c r="CF396" s="7234"/>
      <c r="CG396" s="6706"/>
      <c r="CH396" s="6706"/>
      <c r="CI396" s="225">
        <f>BY396</f>
        <v/>
      </c>
      <c r="CJ396" s="237">
        <f>BZ396</f>
        <v/>
      </c>
      <c r="CK396" s="223">
        <f>CA396</f>
        <v/>
      </c>
      <c r="CL396" s="237">
        <f>CC396</f>
        <v/>
      </c>
      <c r="CM396" s="237">
        <f>CD396</f>
        <v/>
      </c>
      <c r="CN396" s="1527"/>
      <c r="CO396" s="1579"/>
      <c r="CP396" s="7214">
        <f>IF(CF396=""," ",IF(ABS(CE396-CF396)&lt;=0.1,"Valid","Not valid"))</f>
        <v/>
      </c>
      <c r="CQ396" s="1674">
        <f> IF(CE396="","",IF(AND(CE396&lt;&gt;"",CF396=""),IF(CE396&gt;=0.8,"Medir+Sig Max","No"),IF(CF396&lt;&gt;"",IF(CF396&gt;=0.8,"Medir+Sig Max","No"),"")))</f>
        <v/>
      </c>
      <c r="CR396" s="6927"/>
      <c r="CS396" s="1674"/>
      <c r="CT396" s="220">
        <f>IF(CO396="",IF(AND(CE396="",CF396=""),"",IF(CF396="",IF(DQ396&gt;1,ROUND(DQ396*CE396,3),CE396),IF(DQ396&gt;1,ROUND(DQ396*CF396,3),CF396))),IF(AND(CE396="",CF396=""),"",IF(CF396="",IF(DQ396&gt;1,ROUND(DQ396*CE396*(1/(CO396)),3),CE396*(1/(CO396))),IF(DQ396&gt;1,ROUND(DQ396*CF396*(1/(CO396)),3),CF396*(1/(CO396))))))</f>
        <v/>
      </c>
      <c r="CU396" s="224">
        <f>BY396</f>
        <v/>
      </c>
      <c r="CV396" s="237">
        <f>BZ396</f>
        <v/>
      </c>
      <c r="CW396" s="237">
        <f>CA396</f>
        <v/>
      </c>
      <c r="CX396" s="224">
        <f>CC396</f>
        <v/>
      </c>
      <c r="CY396" s="237">
        <f>CD396</f>
        <v/>
      </c>
      <c r="CZ396" s="7474">
        <f>IF(COUNTIF(Overview!K12:K14,TRUE)&gt;0,1.6,IF(COUNTIF(Overview!L12:L14,TRUE)&gt;0,8,0))</f>
        <v/>
      </c>
      <c r="DA396" s="1788"/>
      <c r="DB396" s="7483"/>
      <c r="DC396" s="844">
        <f>IF(CT396="","",IF(CT396&gt;CZ396,"Fail","Pass"))</f>
        <v/>
      </c>
      <c r="DD396" s="402"/>
      <c r="DE396" s="1565">
        <f>MyTimestamp(DC396)</f>
        <v/>
      </c>
      <c r="DF396" s="1531">
        <f>IF(COUNT(CE396:CH396)=1,15,IF(COUNT(CE396:CH396)=0,0,30))</f>
        <v/>
      </c>
      <c r="DG396" s="1532">
        <f>IF(DF396=0,0,2)</f>
        <v/>
      </c>
      <c r="DH396" s="1866"/>
      <c r="DI396" s="1866"/>
      <c r="DJ396" s="1863"/>
      <c r="DK396" s="1789"/>
      <c r="DL396" s="1574">
        <f>10^(CN396/20)*100-100</f>
        <v/>
      </c>
      <c r="DM396" s="777"/>
      <c r="DN396" s="776"/>
      <c r="DO396" s="777">
        <f>IF(DM396="","",10^(DM396/10))</f>
        <v/>
      </c>
      <c r="DP396" s="777">
        <f>IF(ISNUMBER(DN396)=FALSE,"",10^(DN396/10))</f>
        <v/>
      </c>
      <c r="DQ396" s="1578">
        <f>IF(AND(ISNUMBER(DO396),ISNUMBER(DP396)),IF(DO396/DP396&gt;1,ROUND((DO396)/DP396,3),1),1)</f>
        <v/>
      </c>
      <c r="DR396" s="1541"/>
      <c r="DS396" s="1541"/>
      <c r="DT396" s="1541"/>
      <c r="DU396" s="1541"/>
      <c r="DV396" s="1541"/>
      <c r="DW396" s="1541"/>
      <c r="DX396" s="1541"/>
      <c r="DY396" s="1541"/>
      <c r="DZ396" s="1541"/>
      <c r="EA396" s="1541"/>
      <c r="EB396" s="1541"/>
      <c r="EC396" s="1541"/>
      <c r="ED396" s="1541"/>
      <c r="EE396" s="1541"/>
      <c r="EF396" s="1541"/>
      <c r="EG396" s="1541"/>
      <c r="EH396" s="1541"/>
      <c r="EI396" s="1541"/>
      <c r="EJ396" s="1541"/>
      <c r="EK396" s="1541"/>
      <c r="EL396" s="1541"/>
      <c r="EM396" s="1541"/>
      <c r="EN396" s="1541"/>
      <c r="EO396" s="1541"/>
      <c r="EP396" s="1541"/>
      <c r="EQ396" s="1541"/>
      <c r="ER396" s="1541"/>
      <c r="ES396" s="1541"/>
      <c r="ET396" s="1541"/>
      <c r="EU396" s="1541"/>
      <c r="EV396" s="1541"/>
    </row>
    <row r="397" ht="12.75" x14ac:dyDescent="0.2">
      <c r="A397" s="1541"/>
      <c r="B397" s="1541"/>
      <c r="C397"/>
      <c r="D397" s="1486"/>
      <c r="E397" s="1486"/>
      <c r="F397" s="672" t="inlineStr">
        <is>
          <t>5.3</t>
        </is>
      </c>
      <c r="G397" s="1497"/>
      <c r="H397" s="130">
        <f>BV397</f>
        <v/>
      </c>
      <c r="I397" s="130">
        <f>BW397</f>
        <v/>
      </c>
      <c r="J397" s="1299" t="inlineStr">
        <is>
          <t>LTE</t>
        </is>
      </c>
      <c r="K397" s="1299" t="inlineStr">
        <is>
          <t>FDD1</t>
        </is>
      </c>
      <c r="L397" s="115"/>
      <c r="M397" s="130">
        <v>10</v>
      </c>
      <c r="N397" s="119" t="inlineStr">
        <is>
          <t>QPSK</t>
        </is>
      </c>
      <c r="O397" s="131"/>
      <c r="P397" s="6597"/>
      <c r="Q397" s="131">
        <v>1</v>
      </c>
      <c r="R397" s="131">
        <v>0</v>
      </c>
      <c r="S397" s="130"/>
      <c r="T397" s="130">
        <v>18300</v>
      </c>
      <c r="U397" s="6593">
        <v>1950</v>
      </c>
      <c r="V397" s="119"/>
      <c r="W397" s="1305"/>
      <c r="X397" s="119"/>
      <c r="Y397" s="119"/>
      <c r="Z397" s="119"/>
      <c r="AA397" s="115"/>
      <c r="AB397" s="115"/>
      <c r="AC397" s="1300">
        <f>IF(OR(BX397="Close to Ear",BX397="Close to Head"),"Head",IF(BX397="Extremity","Extremity","Body"))</f>
        <v/>
      </c>
      <c r="AD397" s="1301">
        <f>CA397</f>
        <v/>
      </c>
      <c r="AE397" s="1299">
        <f>CB397</f>
        <v/>
      </c>
      <c r="AF397" s="115"/>
      <c r="AG397" s="1302">
        <f>IF(OR(AZ397="",BA397=""),"N/A",IF(DC397="Pass","P","F"))</f>
        <v/>
      </c>
      <c r="AH397" s="129"/>
      <c r="AI397" s="129"/>
      <c r="AJ397" s="129"/>
      <c r="AK397" s="119"/>
      <c r="AL397" s="115"/>
      <c r="AM397" s="119"/>
      <c r="AN397" s="119"/>
      <c r="AO397" s="692"/>
      <c r="AP397" s="692"/>
      <c r="AQ397" s="692"/>
      <c r="AR397" s="692"/>
      <c r="AS397" s="692"/>
      <c r="AT397" s="1303">
        <f>IF(AC397="Extremity",IF(CG397="","",CG397),"")</f>
        <v/>
      </c>
      <c r="AU397" s="1303">
        <f>IF(AC397="Extremity",IF(CH397="","",CH397),"")</f>
        <v/>
      </c>
      <c r="AV397" s="1304">
        <f>IF(AC397="Extremity","",IF(CE397="","",CE397))</f>
        <v/>
      </c>
      <c r="AW397" s="1304">
        <f>IF(AD397="Extremity","",IF(CF397="","",CF397))</f>
        <v/>
      </c>
      <c r="AX397" s="1305">
        <f>DL397</f>
        <v/>
      </c>
      <c r="AY397" s="1305">
        <f>DQ397</f>
        <v/>
      </c>
      <c r="AZ397" s="3377">
        <f>IF(AC397="Extremity",IF(DA397="","",DA397),"")</f>
        <v/>
      </c>
      <c r="BA397" s="3378">
        <f>IF(AC397="Extremity","",IF(CT397="","",CT397))</f>
        <v/>
      </c>
      <c r="BB397" s="1305">
        <f>IF(AC397="Extremity",IF(DB397="","",DB397),"")</f>
        <v/>
      </c>
      <c r="BC397" s="1304">
        <f>IF(AC397="Extremity","",IF(CZ397="","",CZ397))</f>
        <v/>
      </c>
      <c r="BD397" s="1305">
        <f>DD397</f>
        <v/>
      </c>
      <c r="BE397" s="132">
        <f>DE397</f>
        <v/>
      </c>
      <c r="BF397" s="133">
        <f>DF397*60</f>
        <v/>
      </c>
      <c r="BG397" s="121">
        <f>BE397</f>
        <v/>
      </c>
      <c r="BH397" s="133">
        <f>DG397*60</f>
        <v/>
      </c>
      <c r="BI397" s="133">
        <f>DH397</f>
        <v/>
      </c>
      <c r="BJ397" s="117"/>
      <c r="BK397" s="812">
        <f>Overview!$E$7</f>
        <v/>
      </c>
      <c r="BL397" s="117"/>
      <c r="BM397" s="834">
        <f>DI397</f>
        <v/>
      </c>
      <c r="BN397" s="812">
        <f>Overview!$P$153</f>
        <v/>
      </c>
      <c r="BO397" s="117"/>
      <c r="BP397" s="117"/>
      <c r="BQ397" s="115"/>
      <c r="BR397" s="1478"/>
      <c r="BS397" s="1541"/>
      <c r="BT397" s="1864" t="inlineStr">
        <is>
          <t>LTE</t>
        </is>
      </c>
      <c r="BU397" s="1828" t="inlineStr">
        <is>
          <t>FDD1</t>
        </is>
      </c>
      <c r="BV397" s="906">
        <f>Overview!$H$31</f>
        <v/>
      </c>
      <c r="BW397" s="1865"/>
      <c r="BX397" s="1828" t="inlineStr">
        <is>
          <t>Body</t>
        </is>
      </c>
      <c r="BY397" s="1868"/>
      <c r="BZ397" s="1828">
        <f>IF(COUNT('Conducted LTE'!$AH$3:$AH$170)=0,10,INDEX('Conducted LTE'!$M$3:$M$170,MATCH(MAX('Conducted LTE'!$AH$3:$AH$170),'Conducted LTE'!$AH$3:$AH$170,0)))</f>
        <v>10</v>
      </c>
      <c r="CA397" s="873" t="str">
        <f>CA396</f>
        <v>TBD</v>
      </c>
      <c r="CB397" s="200">
        <v>5</v>
      </c>
      <c r="CC397" s="873">
        <f>IF(COUNT('Conducted LTE'!$AH$3:$AH$170)=0,18300,INDEX('Conducted LTE'!$T$3:$T$170,MATCH(MAX('Conducted LTE'!$AH$3:$AH$170),'Conducted LTE'!$AH$3:$AH$170,0)))</f>
        <v>18300</v>
      </c>
      <c r="CD397" s="873">
        <f>IF(COUNT('Conducted LTE'!$AH$3:$AH$170)=0,1950,INDEX('Conducted LTE'!$U$3:$U$170,MATCH(MAX('Conducted LTE'!$AH$3:$AH$170),'Conducted LTE'!$AH$3:$AH$170,0)))</f>
        <v>1950</v>
      </c>
      <c r="CE397" s="7234"/>
      <c r="CF397" s="7234"/>
      <c r="CG397" s="6706"/>
      <c r="CH397" s="6706"/>
      <c r="CI397" s="225">
        <f>BY397</f>
        <v/>
      </c>
      <c r="CJ397" s="237">
        <f>BZ397</f>
        <v/>
      </c>
      <c r="CK397" s="223">
        <f>CA397</f>
        <v/>
      </c>
      <c r="CL397" s="237">
        <f>CC397</f>
        <v/>
      </c>
      <c r="CM397" s="237">
        <f>CD397</f>
        <v/>
      </c>
      <c r="CN397" s="1527"/>
      <c r="CO397" s="1579"/>
      <c r="CP397" s="7214">
        <f>IF(CF397=""," ",IF(ABS(CE397-CF397)&lt;=0.1,"Valid","Not valid"))</f>
        <v/>
      </c>
      <c r="CQ397" s="1674">
        <f> IF(CE397="","",IF(AND(CE397&lt;&gt;"",CF397=""),IF(CE397&gt;=0.8,"Medir+Sig Max","No"),IF(CF397&lt;&gt;"",IF(CF397&gt;=0.8,"Medir+Sig Max","No"),"")))</f>
        <v/>
      </c>
      <c r="CR397" s="6927"/>
      <c r="CS397" s="1674"/>
      <c r="CT397" s="220">
        <f>IF(CO397="",IF(AND(CE397="",CF397=""),"",IF(CF397="",IF(DQ397&gt;1,ROUND(DQ397*CE397,3),CE397),IF(DQ397&gt;1,ROUND(DQ397*CF397,3),CF397))),IF(AND(CE397="",CF397=""),"",IF(CF397="",IF(DQ397&gt;1,ROUND(DQ397*CE397*(1/(CO397)),3),CE397*(1/(CO397))),IF(DQ397&gt;1,ROUND(DQ397*CF397*(1/(CO397)),3),CF397*(1/(CO397))))))</f>
        <v/>
      </c>
      <c r="CU397" s="224">
        <f>BY397</f>
        <v/>
      </c>
      <c r="CV397" s="237">
        <f>BZ397</f>
        <v/>
      </c>
      <c r="CW397" s="237">
        <f>CA397</f>
        <v/>
      </c>
      <c r="CX397" s="224">
        <f>CC397</f>
        <v/>
      </c>
      <c r="CY397" s="237">
        <f>CD397</f>
        <v/>
      </c>
      <c r="CZ397" s="7474">
        <f>IF(COUNTIF(Overview!K12:K14,TRUE)&gt;0,1.6,IF(COUNTIF(Overview!L12:L14,TRUE)&gt;0,8,0))</f>
        <v/>
      </c>
      <c r="DA397" s="1788"/>
      <c r="DB397" s="7483"/>
      <c r="DC397" s="844">
        <f>IF(CT397="","",IF(CT397&gt;CZ397,"Fail","Pass"))</f>
        <v/>
      </c>
      <c r="DD397" s="402"/>
      <c r="DE397" s="1565">
        <f>MyTimestamp(DC397)</f>
        <v/>
      </c>
      <c r="DF397" s="1531">
        <f>IF(COUNT(CE397:CH397)=1,15,IF(COUNT(CE397:CH397)=0,0,30))</f>
        <v/>
      </c>
      <c r="DG397" s="1532">
        <f>IF(DF397=0,0,2)</f>
        <v/>
      </c>
      <c r="DH397" s="1866"/>
      <c r="DI397" s="1866"/>
      <c r="DJ397" s="1863"/>
      <c r="DK397" s="1789"/>
      <c r="DL397" s="1574">
        <f>10^(CN397/20)*100-100</f>
        <v/>
      </c>
      <c r="DM397" s="777"/>
      <c r="DN397" s="777"/>
      <c r="DO397" s="777">
        <f>IF(DM397="","",10^(DM397/10))</f>
        <v/>
      </c>
      <c r="DP397" s="777">
        <f>IF(ISNUMBER(DN397)=FALSE,"",10^(DN397/10))</f>
        <v/>
      </c>
      <c r="DQ397" s="1578">
        <f>IF(AND(ISNUMBER(DO397),ISNUMBER(DP397)),IF(DO397/DP397&gt;1,ROUND((DO397)/DP397,3),1),1)</f>
        <v/>
      </c>
      <c r="DR397" s="1541"/>
      <c r="DS397" s="1541"/>
      <c r="DT397" s="1541"/>
      <c r="DU397" s="1541"/>
      <c r="DV397" s="1541"/>
      <c r="DW397" s="1541"/>
      <c r="DX397" s="1541"/>
      <c r="DY397" s="1541"/>
      <c r="DZ397" s="1541"/>
      <c r="EA397" s="1541"/>
      <c r="EB397" s="1541"/>
      <c r="EC397" s="1541"/>
      <c r="ED397" s="1541"/>
      <c r="EE397" s="1541"/>
      <c r="EF397" s="1541"/>
      <c r="EG397" s="1541"/>
      <c r="EH397" s="1541"/>
      <c r="EI397" s="1541"/>
      <c r="EJ397" s="1541"/>
      <c r="EK397" s="1541"/>
      <c r="EL397" s="1541"/>
      <c r="EM397" s="1541"/>
      <c r="EN397" s="1541"/>
      <c r="EO397" s="1541"/>
      <c r="EP397" s="1541"/>
      <c r="EQ397" s="1541"/>
      <c r="ER397" s="1541"/>
      <c r="ES397" s="1541"/>
      <c r="ET397" s="1541"/>
      <c r="EU397" s="1541"/>
      <c r="EV397" s="1541"/>
    </row>
    <row r="398" ht="12.75" x14ac:dyDescent="0.2">
      <c r="A398" s="1541"/>
      <c r="B398" s="1541"/>
      <c r="C398"/>
      <c r="D398" s="1486"/>
      <c r="E398" s="1486"/>
      <c r="F398" s="672" t="inlineStr">
        <is>
          <t>5.3</t>
        </is>
      </c>
      <c r="G398" s="1497"/>
      <c r="H398" s="130">
        <f>BV398</f>
        <v/>
      </c>
      <c r="I398" s="130">
        <f>BW398</f>
        <v/>
      </c>
      <c r="J398" s="1299" t="inlineStr">
        <is>
          <t>LTE</t>
        </is>
      </c>
      <c r="K398" s="1299" t="inlineStr">
        <is>
          <t>FDD1</t>
        </is>
      </c>
      <c r="L398" s="115"/>
      <c r="M398" s="130">
        <v>10</v>
      </c>
      <c r="N398" s="119" t="inlineStr">
        <is>
          <t>QPSK</t>
        </is>
      </c>
      <c r="O398" s="131"/>
      <c r="P398" s="6597"/>
      <c r="Q398" s="131">
        <v>1</v>
      </c>
      <c r="R398" s="131">
        <v>0</v>
      </c>
      <c r="S398" s="130"/>
      <c r="T398" s="130">
        <v>18300</v>
      </c>
      <c r="U398" s="6593">
        <v>1950</v>
      </c>
      <c r="V398" s="119"/>
      <c r="W398" s="1305"/>
      <c r="X398" s="119"/>
      <c r="Y398" s="119"/>
      <c r="Z398" s="119"/>
      <c r="AA398" s="115"/>
      <c r="AB398" s="115"/>
      <c r="AC398" s="1300">
        <f>IF(OR(BX398="Close to Ear",BX398="Close to Head"),"Head",IF(BX398="Extremity","Extremity","Body"))</f>
        <v/>
      </c>
      <c r="AD398" s="1301">
        <f>CA398</f>
        <v/>
      </c>
      <c r="AE398" s="1299">
        <f>CB398</f>
        <v/>
      </c>
      <c r="AF398" s="115"/>
      <c r="AG398" s="1302">
        <f>IF(OR(AZ398="",BA398=""),"N/A",IF(DC398="Pass","P","F"))</f>
        <v/>
      </c>
      <c r="AH398" s="129"/>
      <c r="AI398" s="129"/>
      <c r="AJ398" s="129"/>
      <c r="AK398" s="119"/>
      <c r="AL398" s="115"/>
      <c r="AM398" s="119"/>
      <c r="AN398" s="119"/>
      <c r="AO398" s="692"/>
      <c r="AP398" s="692"/>
      <c r="AQ398" s="692"/>
      <c r="AR398" s="692"/>
      <c r="AS398" s="692"/>
      <c r="AT398" s="1303">
        <f>IF(AC398="Extremity",IF(CG398="","",CG398),"")</f>
        <v/>
      </c>
      <c r="AU398" s="1303">
        <f>IF(AC398="Extremity",IF(CH398="","",CH398),"")</f>
        <v/>
      </c>
      <c r="AV398" s="1304">
        <f>IF(AC398="Extremity","",IF(CE398="","",CE398))</f>
        <v/>
      </c>
      <c r="AW398" s="1304">
        <f>IF(AD398="Extremity","",IF(CF398="","",CF398))</f>
        <v/>
      </c>
      <c r="AX398" s="1305">
        <f>DL398</f>
        <v/>
      </c>
      <c r="AY398" s="1305">
        <f>DQ398</f>
        <v/>
      </c>
      <c r="AZ398" s="3377">
        <f>IF(AC398="Extremity",IF(DA398="","",DA398),"")</f>
        <v/>
      </c>
      <c r="BA398" s="3378">
        <f>IF(AC398="Extremity","",IF(CT398="","",CT398))</f>
        <v/>
      </c>
      <c r="BB398" s="1305">
        <f>IF(AC398="Extremity",IF(DB398="","",DB398),"")</f>
        <v/>
      </c>
      <c r="BC398" s="1304">
        <f>IF(AC398="Extremity","",IF(CZ398="","",CZ398))</f>
        <v/>
      </c>
      <c r="BD398" s="1305">
        <f>DD398</f>
        <v/>
      </c>
      <c r="BE398" s="132">
        <f>DE398</f>
        <v/>
      </c>
      <c r="BF398" s="133">
        <f>DF398*60</f>
        <v/>
      </c>
      <c r="BG398" s="121">
        <f>BE398</f>
        <v/>
      </c>
      <c r="BH398" s="133">
        <f>DG398*60</f>
        <v/>
      </c>
      <c r="BI398" s="133">
        <f>DH398</f>
        <v/>
      </c>
      <c r="BJ398" s="117"/>
      <c r="BK398" s="812">
        <f>Overview!$E$7</f>
        <v/>
      </c>
      <c r="BL398" s="117"/>
      <c r="BM398" s="834">
        <f>DI398</f>
        <v/>
      </c>
      <c r="BN398" s="812">
        <f>Overview!$P$153</f>
        <v/>
      </c>
      <c r="BO398" s="117"/>
      <c r="BP398" s="117"/>
      <c r="BQ398" s="115"/>
      <c r="BR398" s="1478"/>
      <c r="BS398" s="1541"/>
      <c r="BT398" s="1864" t="inlineStr">
        <is>
          <t>LTE</t>
        </is>
      </c>
      <c r="BU398" s="1828" t="inlineStr">
        <is>
          <t>FDD1</t>
        </is>
      </c>
      <c r="BV398" s="906">
        <f>Overview!$H$31</f>
        <v/>
      </c>
      <c r="BW398" s="1865"/>
      <c r="BX398" s="1828" t="inlineStr">
        <is>
          <t>Body</t>
        </is>
      </c>
      <c r="BY398" s="1872"/>
      <c r="BZ398" s="1828">
        <f>IF(COUNT('Conducted LTE'!$AH$3:$AH$170)=0,10,INDEX('Conducted LTE'!$M$3:$M$170,MATCH(MAX('Conducted LTE'!$AH$3:$AH$170),'Conducted LTE'!$AH$3:$AH$170,0)))</f>
        <v>10</v>
      </c>
      <c r="CA398" s="874" t="str">
        <f>CA397</f>
        <v>TBD</v>
      </c>
      <c r="CB398" s="201">
        <v>5</v>
      </c>
      <c r="CC398" s="874">
        <f>IF(COUNT('Conducted LTE'!$AH$3:$AH$170)=0,18300,INDEX('Conducted LTE'!$T$3:$T$170,MATCH(MAX('Conducted LTE'!$AH$3:$AH$170),'Conducted LTE'!$AH$3:$AH$170,0)))</f>
        <v>18300</v>
      </c>
      <c r="CD398" s="874">
        <f>IF(COUNT('Conducted LTE'!$AH$3:$AH$170)=0,1950,INDEX('Conducted LTE'!$U$3:$U$170,MATCH(MAX('Conducted LTE'!$AH$3:$AH$170),'Conducted LTE'!$AH$3:$AH$170,0)))</f>
        <v>1950</v>
      </c>
      <c r="CE398" s="7234"/>
      <c r="CF398" s="7234"/>
      <c r="CG398" s="6706"/>
      <c r="CH398" s="6706"/>
      <c r="CI398" s="225">
        <f>BY398</f>
        <v/>
      </c>
      <c r="CJ398" s="237">
        <f>BZ398</f>
        <v/>
      </c>
      <c r="CK398" s="223">
        <f>CA398</f>
        <v/>
      </c>
      <c r="CL398" s="237">
        <f>CC398</f>
        <v/>
      </c>
      <c r="CM398" s="237">
        <f>CD398</f>
        <v/>
      </c>
      <c r="CN398" s="1527"/>
      <c r="CO398" s="1579"/>
      <c r="CP398" s="7214">
        <f>IF(CF398=""," ",IF(ABS(CE398-CF398)&lt;=0.1,"Valid","Not valid"))</f>
        <v/>
      </c>
      <c r="CQ398" s="1674">
        <f> IF(CE398="","",IF(AND(CE398&lt;&gt;"",CF398=""),IF(CE398&gt;=0.8,"Medir+Sig Max","No"),IF(CF398&lt;&gt;"",IF(CF398&gt;=0.8,"Medir+Sig Max","No"),"")))</f>
        <v/>
      </c>
      <c r="CR398" s="6927"/>
      <c r="CS398" s="1674"/>
      <c r="CT398" s="220">
        <f>IF(CO398="",IF(AND(CE398="",CF398=""),"",IF(CF398="",IF(DQ398&gt;1,ROUND(DQ398*CE398,3),CE398),IF(DQ398&gt;1,ROUND(DQ398*CF398,3),CF398))),IF(AND(CE398="",CF398=""),"",IF(CF398="",IF(DQ398&gt;1,ROUND(DQ398*CE398*(1/(CO398)),3),CE398*(1/(CO398))),IF(DQ398&gt;1,ROUND(DQ398*CF398*(1/(CO398)),3),CF398*(1/(CO398))))))</f>
        <v/>
      </c>
      <c r="CU398" s="224">
        <f>BY398</f>
        <v/>
      </c>
      <c r="CV398" s="237">
        <f>BZ398</f>
        <v/>
      </c>
      <c r="CW398" s="237">
        <f>CA398</f>
        <v/>
      </c>
      <c r="CX398" s="224">
        <f>CC398</f>
        <v/>
      </c>
      <c r="CY398" s="237">
        <f>CD398</f>
        <v/>
      </c>
      <c r="CZ398" s="7474">
        <f>IF(COUNTIF(Overview!K12:K14,TRUE)&gt;0,1.6,IF(COUNTIF(Overview!L12:L14,TRUE)&gt;0,8,0))</f>
        <v/>
      </c>
      <c r="DA398" s="1788"/>
      <c r="DB398" s="7483"/>
      <c r="DC398" s="844">
        <f>IF(CT398="","",IF(CT398&gt;CZ398,"Fail","Pass"))</f>
        <v/>
      </c>
      <c r="DD398" s="402"/>
      <c r="DE398" s="1565">
        <f>MyTimestamp(DC398)</f>
        <v/>
      </c>
      <c r="DF398" s="1531">
        <f>IF(COUNT(CE398:CH398)=1,15,IF(COUNT(CE398:CH398)=0,0,30))</f>
        <v/>
      </c>
      <c r="DG398" s="1532">
        <f>IF(DF398=0,0,2)</f>
        <v/>
      </c>
      <c r="DH398" s="1866"/>
      <c r="DI398" s="1866"/>
      <c r="DJ398" s="1863"/>
      <c r="DK398" s="1789"/>
      <c r="DL398" s="1574">
        <f>10^(CN398/20)*100-100</f>
        <v/>
      </c>
      <c r="DM398" s="777"/>
      <c r="DN398" s="779"/>
      <c r="DO398" s="777">
        <f>IF(DM398="","",10^(DM398/10))</f>
        <v/>
      </c>
      <c r="DP398" s="777">
        <f>IF(ISNUMBER(DN398)=FALSE,"",10^(DN398/10))</f>
        <v/>
      </c>
      <c r="DQ398" s="1578">
        <f>IF(AND(ISNUMBER(DO398),ISNUMBER(DP398)),IF(DO398/DP398&gt;1,ROUND((DO398)/DP398,3),1),1)</f>
        <v/>
      </c>
      <c r="DR398" s="1541"/>
      <c r="DS398" s="1541"/>
      <c r="DT398" s="1541"/>
      <c r="DU398" s="1541"/>
      <c r="DV398" s="1541"/>
      <c r="DW398" s="1541"/>
      <c r="DX398" s="1541"/>
      <c r="DY398" s="1541"/>
      <c r="DZ398" s="1541"/>
      <c r="EA398" s="1541"/>
      <c r="EB398" s="1541"/>
      <c r="EC398" s="1541"/>
      <c r="ED398" s="1541"/>
      <c r="EE398" s="1541"/>
      <c r="EF398" s="1541"/>
      <c r="EG398" s="1541"/>
      <c r="EH398" s="1541"/>
      <c r="EI398" s="1541"/>
      <c r="EJ398" s="1541"/>
      <c r="EK398" s="1541"/>
      <c r="EL398" s="1541"/>
      <c r="EM398" s="1541"/>
      <c r="EN398" s="1541"/>
      <c r="EO398" s="1541"/>
      <c r="EP398" s="1541"/>
      <c r="EQ398" s="1541"/>
      <c r="ER398" s="1541"/>
      <c r="ES398" s="1541"/>
      <c r="ET398" s="1541"/>
      <c r="EU398" s="1541"/>
      <c r="EV398" s="1541"/>
    </row>
    <row r="399" ht="12.75" x14ac:dyDescent="0.2">
      <c r="A399" s="1541"/>
      <c r="B399" s="1541"/>
      <c r="C399"/>
      <c r="D399" s="1486"/>
      <c r="E399" s="1486"/>
      <c r="F399" s="672" t="inlineStr">
        <is>
          <t>5.3</t>
        </is>
      </c>
      <c r="G399" s="1497"/>
      <c r="H399" s="130">
        <f>BV399</f>
        <v/>
      </c>
      <c r="I399" s="130">
        <f>BW399</f>
        <v/>
      </c>
      <c r="J399" s="1299" t="inlineStr">
        <is>
          <t>LTE</t>
        </is>
      </c>
      <c r="K399" s="1299" t="inlineStr">
        <is>
          <t>FDD1</t>
        </is>
      </c>
      <c r="L399" s="115"/>
      <c r="M399" s="130">
        <v>10</v>
      </c>
      <c r="N399" s="119" t="inlineStr">
        <is>
          <t>QPSK</t>
        </is>
      </c>
      <c r="O399" s="131"/>
      <c r="P399" s="6597"/>
      <c r="Q399" s="131">
        <v>1</v>
      </c>
      <c r="R399" s="131">
        <v>0</v>
      </c>
      <c r="S399" s="130"/>
      <c r="T399" s="130">
        <v>18300</v>
      </c>
      <c r="U399" s="6593">
        <v>1950</v>
      </c>
      <c r="V399" s="119"/>
      <c r="W399" s="1305"/>
      <c r="X399" s="119"/>
      <c r="Y399" s="119"/>
      <c r="Z399" s="119"/>
      <c r="AA399" s="115"/>
      <c r="AB399" s="115"/>
      <c r="AC399" s="1300">
        <f>IF(OR(BX399="Close to Ear",BX399="Close to Head"),"Head",IF(BX399="Extremity","Extremity","Body"))</f>
        <v/>
      </c>
      <c r="AD399" s="1301">
        <f>CA399</f>
        <v/>
      </c>
      <c r="AE399" s="1299">
        <f>CB399</f>
        <v/>
      </c>
      <c r="AF399" s="115"/>
      <c r="AG399" s="1302">
        <f>IF(OR(AZ399="",BA399=""),"N/A",IF(DC399="Pass","P","F"))</f>
        <v/>
      </c>
      <c r="AH399" s="129"/>
      <c r="AI399" s="129"/>
      <c r="AJ399" s="129"/>
      <c r="AK399" s="119"/>
      <c r="AL399" s="115"/>
      <c r="AM399" s="119"/>
      <c r="AN399" s="119"/>
      <c r="AO399" s="692"/>
      <c r="AP399" s="692"/>
      <c r="AQ399" s="692"/>
      <c r="AR399" s="692"/>
      <c r="AS399" s="692"/>
      <c r="AT399" s="1303">
        <f>IF(AC399="Extremity",IF(CG399="","",CG399),"")</f>
        <v/>
      </c>
      <c r="AU399" s="1303">
        <f>IF(AC399="Extremity",IF(CH399="","",CH399),"")</f>
        <v/>
      </c>
      <c r="AV399" s="1304">
        <f>IF(AC399="Extremity","",IF(CE399="","",CE399))</f>
        <v/>
      </c>
      <c r="AW399" s="1304">
        <f>IF(AD399="Extremity","",IF(CF399="","",CF399))</f>
        <v/>
      </c>
      <c r="AX399" s="1305">
        <f>DL399</f>
        <v/>
      </c>
      <c r="AY399" s="1305">
        <f>DQ399</f>
        <v/>
      </c>
      <c r="AZ399" s="3377">
        <f>IF(AC399="Extremity",IF(DA399="","",DA399),"")</f>
        <v/>
      </c>
      <c r="BA399" s="3378">
        <f>IF(AC399="Extremity","",IF(CT399="","",CT399))</f>
        <v/>
      </c>
      <c r="BB399" s="1305">
        <f>IF(AC399="Extremity",IF(DB399="","",DB399),"")</f>
        <v/>
      </c>
      <c r="BC399" s="1304">
        <f>IF(AC399="Extremity","",IF(CZ399="","",CZ399))</f>
        <v/>
      </c>
      <c r="BD399" s="1305">
        <f>DD399</f>
        <v/>
      </c>
      <c r="BE399" s="132">
        <f>DE399</f>
        <v/>
      </c>
      <c r="BF399" s="133">
        <f>DF399*60</f>
        <v/>
      </c>
      <c r="BG399" s="121">
        <f>BE399</f>
        <v/>
      </c>
      <c r="BH399" s="133">
        <f>DG399*60</f>
        <v/>
      </c>
      <c r="BI399" s="133">
        <f>DH399</f>
        <v/>
      </c>
      <c r="BJ399" s="117"/>
      <c r="BK399" s="812">
        <f>Overview!$E$7</f>
        <v/>
      </c>
      <c r="BL399" s="117"/>
      <c r="BM399" s="834">
        <f>DI399</f>
        <v/>
      </c>
      <c r="BN399" s="812">
        <f>Overview!$P$153</f>
        <v/>
      </c>
      <c r="BO399" s="117"/>
      <c r="BP399" s="117"/>
      <c r="BQ399" s="115"/>
      <c r="BR399" s="1478"/>
      <c r="BS399" s="1541"/>
      <c r="BT399" s="1864" t="inlineStr">
        <is>
          <t>LTE</t>
        </is>
      </c>
      <c r="BU399" s="1828" t="inlineStr">
        <is>
          <t>FDD1</t>
        </is>
      </c>
      <c r="BV399" s="906">
        <f>Overview!$H$31</f>
        <v/>
      </c>
      <c r="BW399" s="1865"/>
      <c r="BX399" s="1828" t="inlineStr">
        <is>
          <t>Body</t>
        </is>
      </c>
      <c r="BY399" s="882"/>
      <c r="BZ399" s="1828">
        <f>IF(COUNT('Conducted LTE'!$AH$3:$AH$170)=0,10,INDEX('Conducted LTE'!$M$3:$M$170,MATCH(MAX('Conducted LTE'!$AH$3:$AH$170),'Conducted LTE'!$AH$3:$AH$170,0)))</f>
        <v>10</v>
      </c>
      <c r="CA399" s="881" t="str">
        <f>IF(OR(COUNT(CT385:CT398)=0,COUNTIF(CT385:CT398,"&gt;0,8")=0),
"N/A",
CA397 &amp; " - Variability")</f>
        <v>N/A</v>
      </c>
      <c r="CB399" s="200">
        <v>5</v>
      </c>
      <c r="CC399" s="881">
        <f>IF(COUNT('Conducted LTE'!$AH$3:$AH$170)=0,18300,INDEX('Conducted LTE'!$T$3:$T$170,MATCH(MAX('Conducted LTE'!$AH$3:$AH$170),'Conducted LTE'!$AH$3:$AH$170,0)))</f>
        <v>18300</v>
      </c>
      <c r="CD399" s="881">
        <f>IF(COUNT('Conducted LTE'!$AH$3:$AH$170)=0,1950,INDEX('Conducted LTE'!$U$3:$U$170,MATCH(MAX('Conducted LTE'!$AH$3:$AH$170),'Conducted LTE'!$AH$3:$AH$170,0)))</f>
        <v>1950</v>
      </c>
      <c r="CE399" s="7234"/>
      <c r="CF399" s="7234"/>
      <c r="CG399" s="6706"/>
      <c r="CH399" s="6706"/>
      <c r="CI399" s="225">
        <f>BY399</f>
        <v/>
      </c>
      <c r="CJ399" s="237">
        <f>BZ399</f>
        <v/>
      </c>
      <c r="CK399" s="223">
        <f>CA399</f>
        <v/>
      </c>
      <c r="CL399" s="237">
        <f>CC399</f>
        <v/>
      </c>
      <c r="CM399" s="237">
        <f>CD399</f>
        <v/>
      </c>
      <c r="CN399" s="1527"/>
      <c r="CO399" s="1579"/>
      <c r="CP399" s="7214">
        <f>IF(CF399=""," ",IF(ABS(CE399-CF399)&lt;=0.1,"Valid","Not valid"))</f>
        <v/>
      </c>
      <c r="CQ399" s="1674">
        <f> IF(CE399="","",IF(AND(CE399&lt;&gt;"",CF399=""),IF(CE399&gt;=0.8,"Medir+Sig Max","No"),IF(CF399&lt;&gt;"",IF(CF399&gt;=0.8,"Medir+Sig Max","No"),"")))</f>
        <v/>
      </c>
      <c r="CR399" s="6927"/>
      <c r="CS399" s="1674">
        <f>IF(CF399="","",IF(MAX(CF385:CF398)=0,"",IF(AND(CF399&lt;=1.45,(CF399/MAX(CF385:CF398))&lt;=1.2,(CF399/MAX(CF385:CF398))&gt;=0.8),"Válido","REPETIR VAR")))</f>
        <v/>
      </c>
      <c r="CT399" s="220">
        <f>IF(CO399="",IF(AND(CE399="",CF399=""),"",IF(CF399="",IF(DQ399&gt;1,ROUND(DQ399*CE399,3),CE399),IF(DQ399&gt;1,ROUND(DQ399*CF399,3),CF399))),IF(AND(CE399="",CF399=""),"",IF(CF399="",IF(DQ399&gt;1,ROUND(DQ399*CE399*(1/(CO399)),3),CE399*(1/(CO399))),IF(DQ399&gt;1,ROUND(DQ399*CF399*(1/(CO399)),3),CF399*(1/(CO399))))))</f>
        <v/>
      </c>
      <c r="CU399" s="224">
        <f>BY399</f>
        <v/>
      </c>
      <c r="CV399" s="237">
        <f>BZ399</f>
        <v/>
      </c>
      <c r="CW399" s="237">
        <f>CA399</f>
        <v/>
      </c>
      <c r="CX399" s="224">
        <f>CC399</f>
        <v/>
      </c>
      <c r="CY399" s="237">
        <f>CD399</f>
        <v/>
      </c>
      <c r="CZ399" s="7474">
        <f>IF(COUNTIF(Overview!K12:K14,TRUE)&gt;0,1.6,IF(COUNTIF(Overview!L12:L14,TRUE)&gt;0,8,0))</f>
        <v/>
      </c>
      <c r="DA399" s="1788"/>
      <c r="DB399" s="7483"/>
      <c r="DC399" s="844">
        <f>IF(CT399="","",IF(CT399&gt;CZ399,"Fail","Pass"))</f>
        <v/>
      </c>
      <c r="DD399" s="402"/>
      <c r="DE399" s="1565">
        <f>MyTimestamp(DC399)</f>
        <v/>
      </c>
      <c r="DF399" s="1531">
        <f>IF(COUNT(CE399:CH399)=1,15,IF(COUNT(CE399:CH399)=0,0,30))</f>
        <v/>
      </c>
      <c r="DG399" s="1532">
        <f>IF(DF399=0,0,2)</f>
        <v/>
      </c>
      <c r="DH399" s="1866"/>
      <c r="DI399" s="1866"/>
      <c r="DJ399" s="1863"/>
      <c r="DK399" s="1789"/>
      <c r="DL399" s="1574">
        <f>10^(CN399/20)*100-100</f>
        <v/>
      </c>
      <c r="DM399" s="777"/>
      <c r="DN399" s="970"/>
      <c r="DO399" s="777">
        <f>IF(DM399="","",10^(DM399/10))</f>
        <v/>
      </c>
      <c r="DP399" s="777">
        <f>IF(ISNUMBER(DN399)=FALSE,"",10^(DN399/10))</f>
        <v/>
      </c>
      <c r="DQ399" s="1578">
        <f>IF(AND(ISNUMBER(DO399),ISNUMBER(DP399)),IF(DO399/DP399&gt;1,ROUND((DO399)/DP399,3),1),1)</f>
        <v/>
      </c>
      <c r="DR399" s="1541"/>
      <c r="DS399" s="1541"/>
      <c r="DT399" s="1541"/>
      <c r="DU399" s="1541"/>
      <c r="DV399" s="1541"/>
      <c r="DW399" s="1541"/>
      <c r="DX399" s="1541"/>
      <c r="DY399" s="1541"/>
      <c r="DZ399" s="1541"/>
      <c r="EA399" s="1541"/>
      <c r="EB399" s="1541"/>
      <c r="EC399" s="1541"/>
      <c r="ED399" s="1541"/>
      <c r="EE399" s="1541"/>
      <c r="EF399" s="1541"/>
      <c r="EG399" s="1541"/>
      <c r="EH399" s="1541"/>
      <c r="EI399" s="1541"/>
      <c r="EJ399" s="1541"/>
      <c r="EK399" s="1541"/>
      <c r="EL399" s="1541"/>
      <c r="EM399" s="1541"/>
      <c r="EN399" s="1541"/>
      <c r="EO399" s="1541"/>
      <c r="EP399" s="1541"/>
      <c r="EQ399" s="1541"/>
      <c r="ER399" s="1541"/>
      <c r="ES399" s="1541"/>
      <c r="ET399" s="1541"/>
      <c r="EU399" s="1541"/>
      <c r="EV399" s="1541"/>
    </row>
    <row r="400" ht="12.75" x14ac:dyDescent="0.2">
      <c r="A400" s="1541"/>
      <c r="B400" s="1541"/>
      <c r="C400"/>
      <c r="D400" s="1486"/>
      <c r="E400" s="1486"/>
      <c r="F400" s="672" t="inlineStr">
        <is>
          <t>5.3</t>
        </is>
      </c>
      <c r="G400" s="1497"/>
      <c r="H400" s="130">
        <f>BV400</f>
        <v/>
      </c>
      <c r="I400" s="130">
        <f>BW400</f>
        <v/>
      </c>
      <c r="J400" s="1299" t="inlineStr">
        <is>
          <t>LTE</t>
        </is>
      </c>
      <c r="K400" s="1299" t="inlineStr">
        <is>
          <t>FDD1</t>
        </is>
      </c>
      <c r="L400" s="115"/>
      <c r="M400" s="130">
        <v>10</v>
      </c>
      <c r="N400" s="119" t="inlineStr">
        <is>
          <t>QPSK</t>
        </is>
      </c>
      <c r="O400" s="131"/>
      <c r="P400" s="6597"/>
      <c r="Q400" s="131">
        <v>1</v>
      </c>
      <c r="R400" s="131">
        <v>0</v>
      </c>
      <c r="S400" s="130"/>
      <c r="T400" s="130">
        <v>18300</v>
      </c>
      <c r="U400" s="6593">
        <v>1950</v>
      </c>
      <c r="V400" s="119"/>
      <c r="W400" s="1305"/>
      <c r="X400" s="119"/>
      <c r="Y400" s="119"/>
      <c r="Z400" s="119"/>
      <c r="AA400" s="115"/>
      <c r="AB400" s="115"/>
      <c r="AC400" s="1300">
        <f>IF(OR(BX400="Close to Ear",BX400="Close to Head"),"Head",IF(BX400="Extremity","Extremity","Body"))</f>
        <v/>
      </c>
      <c r="AD400" s="1301">
        <f>CA400</f>
        <v/>
      </c>
      <c r="AE400" s="1299">
        <f>CB400</f>
        <v/>
      </c>
      <c r="AF400" s="115"/>
      <c r="AG400" s="1302">
        <f>IF(OR(AZ400="",BA400=""),"N/A",IF(DC400="Pass","P","F"))</f>
        <v/>
      </c>
      <c r="AH400" s="129"/>
      <c r="AI400" s="129"/>
      <c r="AJ400" s="129"/>
      <c r="AK400" s="119"/>
      <c r="AL400" s="115"/>
      <c r="AM400" s="119"/>
      <c r="AN400" s="119"/>
      <c r="AO400" s="692"/>
      <c r="AP400" s="692"/>
      <c r="AQ400" s="692"/>
      <c r="AR400" s="692"/>
      <c r="AS400" s="692"/>
      <c r="AT400" s="1303">
        <f>IF(AC400="Extremity",IF(CG400="","",CG400),"")</f>
        <v/>
      </c>
      <c r="AU400" s="1303">
        <f>IF(AC400="Extremity",IF(CH400="","",CH400),"")</f>
        <v/>
      </c>
      <c r="AV400" s="1304">
        <f>IF(AC400="Extremity","",IF(CE400="","",CE400))</f>
        <v/>
      </c>
      <c r="AW400" s="1304">
        <f>IF(AD400="Extremity","",IF(CF400="","",CF400))</f>
        <v/>
      </c>
      <c r="AX400" s="1305">
        <f>DL400</f>
        <v/>
      </c>
      <c r="AY400" s="1305">
        <f>DQ400</f>
        <v/>
      </c>
      <c r="AZ400" s="3377">
        <f>IF(AC400="Extremity",IF(DA400="","",DA400),"")</f>
        <v/>
      </c>
      <c r="BA400" s="3378">
        <f>IF(AC400="Extremity","",IF(CT400="","",CT400))</f>
        <v/>
      </c>
      <c r="BB400" s="1305">
        <f>IF(AC400="Extremity",IF(DB400="","",DB400),"")</f>
        <v/>
      </c>
      <c r="BC400" s="1304">
        <f>IF(AC400="Extremity","",IF(CZ400="","",CZ400))</f>
        <v/>
      </c>
      <c r="BD400" s="1305">
        <f>DD400</f>
        <v/>
      </c>
      <c r="BE400" s="132">
        <f>DE400</f>
        <v/>
      </c>
      <c r="BF400" s="133">
        <f>DF400*60</f>
        <v/>
      </c>
      <c r="BG400" s="121">
        <f>BE400</f>
        <v/>
      </c>
      <c r="BH400" s="133">
        <f>DG400*60</f>
        <v/>
      </c>
      <c r="BI400" s="133">
        <f>DH400</f>
        <v/>
      </c>
      <c r="BJ400" s="117"/>
      <c r="BK400" s="812">
        <f>Overview!$E$7</f>
        <v/>
      </c>
      <c r="BL400" s="117"/>
      <c r="BM400" s="834">
        <f>DI400</f>
        <v/>
      </c>
      <c r="BN400" s="812">
        <f>Overview!$P$153</f>
        <v/>
      </c>
      <c r="BO400" s="117"/>
      <c r="BP400" s="117"/>
      <c r="BQ400" s="115"/>
      <c r="BR400" s="1478"/>
      <c r="BS400" s="1541"/>
      <c r="BT400" s="1864" t="inlineStr">
        <is>
          <t>LTE</t>
        </is>
      </c>
      <c r="BU400" s="1828" t="inlineStr">
        <is>
          <t>FDD1</t>
        </is>
      </c>
      <c r="BV400" s="906">
        <f>Overview!$H$31</f>
        <v/>
      </c>
      <c r="BW400" s="1865"/>
      <c r="BX400" s="1828" t="inlineStr">
        <is>
          <t>Body</t>
        </is>
      </c>
      <c r="BY400" s="882"/>
      <c r="BZ400" s="1828">
        <f>IF(COUNT('Conducted LTE'!$AH$3:$AH$170)=0,10,INDEX('Conducted LTE'!$M$3:$M$170,MATCH(MAX('Conducted LTE'!$AH$3:$AH$170),'Conducted LTE'!$AH$3:$AH$170,0)))</f>
        <v>10</v>
      </c>
      <c r="CA400" s="6689" t="str">
        <f>IF(CS399="REPETIR VAR",CA398 &amp; " - Variability2","N/A")</f>
        <v>N/A</v>
      </c>
      <c r="CB400" s="200">
        <v>5</v>
      </c>
      <c r="CC400" s="6689">
        <f>IF(COUNT('Conducted LTE'!$AH$3:$AH$170)=0,18300,INDEX('Conducted LTE'!$T$3:$T$170,MATCH(MAX('Conducted LTE'!$AH$3:$AH$170),'Conducted LTE'!$AH$3:$AH$170,0)))</f>
        <v>18300</v>
      </c>
      <c r="CD400" s="6689">
        <f>IF(COUNT('Conducted LTE'!$AH$3:$AH$170)=0,1950,INDEX('Conducted LTE'!$U$3:$U$170,MATCH(MAX('Conducted LTE'!$AH$3:$AH$170),'Conducted LTE'!$AH$3:$AH$170,0)))</f>
        <v>1950</v>
      </c>
      <c r="CE400" s="7234"/>
      <c r="CF400" s="7234"/>
      <c r="CG400" s="6706"/>
      <c r="CH400" s="6706"/>
      <c r="CI400" s="225">
        <f>BY400</f>
        <v/>
      </c>
      <c r="CJ400" s="237">
        <f>BZ400</f>
        <v/>
      </c>
      <c r="CK400" s="223">
        <f>CA400</f>
        <v/>
      </c>
      <c r="CL400" s="237">
        <f>CC400</f>
        <v/>
      </c>
      <c r="CM400" s="237">
        <f>CD400</f>
        <v/>
      </c>
      <c r="CN400" s="1527"/>
      <c r="CO400" s="1579"/>
      <c r="CP400" s="7214">
        <f>IF(CF400=""," ",IF(ABS(CE400-CF400)&lt;=0.1,"Valid","Not valid"))</f>
        <v/>
      </c>
      <c r="CQ400" s="1674">
        <f> IF(CE400="","",IF(AND(CE400&lt;&gt;"",CF400=""),IF(CE400&gt;=0.8,"Medir+Sig Max","No"),IF(CF400&lt;&gt;"",IF(CF400&gt;=0.8,"Medir+Sig Max","No"),"")))</f>
        <v/>
      </c>
      <c r="CR400" s="6927"/>
      <c r="CS400" s="1674"/>
      <c r="CT400" s="220">
        <f>IF(CO400="",IF(AND(CE400="",CF400=""),"",IF(CF400="",IF(DQ400&gt;1,ROUND(DQ400*CE400,3),CE400),IF(DQ400&gt;1,ROUND(DQ400*CF400,3),CF400))),IF(AND(CE400="",CF400=""),"",IF(CF400="",IF(DQ400&gt;1,ROUND(DQ400*CE400*(1/(CO400)),3),CE400*(1/(CO400))),IF(DQ400&gt;1,ROUND(DQ400*CF400*(1/(CO400)),3),CF400*(1/(CO400))))))</f>
        <v/>
      </c>
      <c r="CU400" s="224">
        <f>BY400</f>
        <v/>
      </c>
      <c r="CV400" s="237">
        <f>BZ400</f>
        <v/>
      </c>
      <c r="CW400" s="237">
        <f>CA400</f>
        <v/>
      </c>
      <c r="CX400" s="224">
        <f>CC400</f>
        <v/>
      </c>
      <c r="CY400" s="237">
        <f>CD400</f>
        <v/>
      </c>
      <c r="CZ400" s="7474">
        <f>IF(COUNTIF(Overview!K12:K14,TRUE)&gt;0,1.6,IF(COUNTIF(Overview!L12:L14,TRUE)&gt;0,8,0))</f>
        <v/>
      </c>
      <c r="DA400" s="1788"/>
      <c r="DB400" s="7483"/>
      <c r="DC400" s="844">
        <f>IF(CT400="","",IF(CT400&gt;CZ400,"Fail","Pass"))</f>
        <v/>
      </c>
      <c r="DD400" s="402"/>
      <c r="DE400" s="1565">
        <f>MyTimestamp(DC400)</f>
        <v/>
      </c>
      <c r="DF400" s="1531">
        <f>IF(COUNT(CE400:CH400)=1,15,IF(COUNT(CE400:CH400)=0,0,30))</f>
        <v/>
      </c>
      <c r="DG400" s="1532">
        <f>IF(DF400=0,0,2)</f>
        <v/>
      </c>
      <c r="DH400" s="1866"/>
      <c r="DI400" s="1866"/>
      <c r="DJ400" s="1863"/>
      <c r="DK400" s="1789"/>
      <c r="DL400" s="1574">
        <f>10^(CN400/20)*100-100</f>
        <v/>
      </c>
      <c r="DM400" s="777"/>
      <c r="DN400" s="970"/>
      <c r="DO400" s="777">
        <f>IF(DM400="","",10^(DM400/10))</f>
        <v/>
      </c>
      <c r="DP400" s="777">
        <f>IF(ISNUMBER(DN400)=FALSE,"",10^(DN400/10))</f>
        <v/>
      </c>
      <c r="DQ400" s="1578">
        <f>IF(AND(ISNUMBER(DO400),ISNUMBER(DP400)),IF(DO400/DP400&gt;1,ROUND((DO400)/DP400,3),1),1)</f>
        <v/>
      </c>
      <c r="DR400" s="1541"/>
      <c r="DS400" s="1541"/>
      <c r="DT400" s="1541"/>
      <c r="DU400" s="1541"/>
      <c r="DV400" s="1541"/>
      <c r="DW400" s="1541"/>
      <c r="DX400" s="1541"/>
      <c r="DY400" s="1541"/>
      <c r="DZ400" s="1541"/>
      <c r="EA400" s="1541"/>
      <c r="EB400" s="1541"/>
      <c r="EC400" s="1541"/>
      <c r="ED400" s="1541"/>
      <c r="EE400" s="1541"/>
      <c r="EF400" s="1541"/>
      <c r="EG400" s="1541"/>
      <c r="EH400" s="1541"/>
      <c r="EI400" s="1541"/>
      <c r="EJ400" s="1541"/>
      <c r="EK400" s="1541"/>
      <c r="EL400" s="1541"/>
      <c r="EM400" s="1541"/>
      <c r="EN400" s="1541"/>
      <c r="EO400" s="1541"/>
      <c r="EP400" s="1541"/>
      <c r="EQ400" s="1541"/>
      <c r="ER400" s="1541"/>
      <c r="ES400" s="1541"/>
      <c r="ET400" s="1541"/>
      <c r="EU400" s="1541"/>
      <c r="EV400" s="1541"/>
    </row>
    <row r="401" ht="12.75" x14ac:dyDescent="0.2">
      <c r="A401" s="1541"/>
      <c r="B401" s="1541"/>
      <c r="C401"/>
      <c r="D401" s="6590"/>
      <c r="E401" s="6590"/>
      <c r="F401" s="6591" t="inlineStr">
        <is>
          <t>5.3</t>
        </is>
      </c>
      <c r="G401" s="6592"/>
      <c r="H401" s="6593">
        <f>BV401</f>
        <v/>
      </c>
      <c r="I401" s="6593">
        <f>BW401</f>
        <v/>
      </c>
      <c r="J401" s="6594" t="inlineStr">
        <is>
          <t>LTE</t>
        </is>
      </c>
      <c r="K401" s="6594" t="inlineStr">
        <is>
          <t>FDD1</t>
        </is>
      </c>
      <c r="L401" s="6595"/>
      <c r="M401" s="6593">
        <v>10</v>
      </c>
      <c r="N401" s="6596" t="inlineStr">
        <is>
          <t>QPSK</t>
        </is>
      </c>
      <c r="O401" s="6597"/>
      <c r="P401" s="6597"/>
      <c r="Q401" s="6597">
        <v>1</v>
      </c>
      <c r="R401" s="6597">
        <v>0</v>
      </c>
      <c r="S401" s="6593"/>
      <c r="T401" s="130">
        <v>18300</v>
      </c>
      <c r="U401" s="6593">
        <v>1950</v>
      </c>
      <c r="V401" s="6596"/>
      <c r="W401" s="6598"/>
      <c r="X401" s="6596"/>
      <c r="Y401" s="6596"/>
      <c r="Z401" s="6596"/>
      <c r="AA401" s="6595"/>
      <c r="AB401" s="6595"/>
      <c r="AC401" s="6599">
        <f>IF(OR(BX401="Close to Ear",BX401="Close to Head"),"Head",IF(BX401="Extremity","Extremity","Body"))</f>
        <v/>
      </c>
      <c r="AD401" s="6600">
        <f>CA401</f>
        <v/>
      </c>
      <c r="AE401" s="6594">
        <f>CB401</f>
        <v/>
      </c>
      <c r="AF401" s="6595"/>
      <c r="AG401" s="6601">
        <f>IF(OR(AZ401="",BA401=""),"N/A",IF(DC401="Pass","P","F"))</f>
        <v/>
      </c>
      <c r="AH401" s="6602"/>
      <c r="AI401" s="6602"/>
      <c r="AJ401" s="6602"/>
      <c r="AK401" s="6596"/>
      <c r="AL401" s="6595"/>
      <c r="AM401" s="6596"/>
      <c r="AN401" s="6596"/>
      <c r="AO401" s="6603"/>
      <c r="AP401" s="6603"/>
      <c r="AQ401" s="6603"/>
      <c r="AR401" s="6603"/>
      <c r="AS401" s="6603"/>
      <c r="AT401" s="6604">
        <f>IF(AC401="Extremity",IF(CG401="","",CG401),"")</f>
        <v/>
      </c>
      <c r="AU401" s="6604">
        <f>IF(AC401="Extremity",IF(CH401="","",CH401),"")</f>
        <v/>
      </c>
      <c r="AV401" s="6605">
        <f>IF(AC401="Extremity","",IF(CE401="","",CE401))</f>
        <v/>
      </c>
      <c r="AW401" s="6605">
        <f>IF(AD401="Extremity","",IF(CF401="","",CF401))</f>
        <v/>
      </c>
      <c r="AX401" s="6598">
        <f>DL401</f>
        <v/>
      </c>
      <c r="AY401" s="6598">
        <f>DQ401</f>
        <v/>
      </c>
      <c r="AZ401" s="6606">
        <f>IF(AC401="Extremity",IF(DA401="","",DA401),"")</f>
        <v/>
      </c>
      <c r="BA401" s="6607">
        <f>IF(AC401="Extremity","",IF(CT401="","",CT401))</f>
        <v/>
      </c>
      <c r="BB401" s="6598">
        <f>IF(AC401="Extremity",IF(DB401="","",DB401),"")</f>
        <v/>
      </c>
      <c r="BC401" s="6605">
        <f>IF(AC401="Extremity","",IF(CZ401="","",CZ401))</f>
        <v/>
      </c>
      <c r="BD401" s="6598">
        <f>DD401</f>
        <v/>
      </c>
      <c r="BE401" s="6608">
        <f>DE401</f>
        <v/>
      </c>
      <c r="BF401" s="6609">
        <f>DF401*60</f>
        <v/>
      </c>
      <c r="BG401" s="6610">
        <f>BE401</f>
        <v/>
      </c>
      <c r="BH401" s="6609">
        <f>DG401*60</f>
        <v/>
      </c>
      <c r="BI401" s="6609">
        <f>DH401</f>
        <v/>
      </c>
      <c r="BJ401" s="6611"/>
      <c r="BK401" s="6612">
        <f>Overview!$E$7</f>
        <v/>
      </c>
      <c r="BL401" s="6611"/>
      <c r="BM401" s="6609">
        <f>DI401</f>
        <v/>
      </c>
      <c r="BN401" s="6612">
        <f>Overview!$P$153</f>
        <v/>
      </c>
      <c r="BO401" s="6611"/>
      <c r="BP401" s="6611"/>
      <c r="BQ401" s="6595"/>
      <c r="BR401" s="6613"/>
      <c r="BS401" s="1541"/>
      <c r="BT401" s="1864" t="inlineStr">
        <is>
          <t>LTE</t>
        </is>
      </c>
      <c r="BU401" s="1828" t="inlineStr">
        <is>
          <t>FDD1</t>
        </is>
      </c>
      <c r="BV401" s="906">
        <f>Overview!$H$31</f>
        <v/>
      </c>
      <c r="BW401" s="1865"/>
      <c r="BX401" s="1828" t="inlineStr">
        <is>
          <t>Body</t>
        </is>
      </c>
      <c r="BY401" s="882"/>
      <c r="BZ401" s="1828">
        <f>IF(COUNT('Conducted LTE'!$AH$3:$AH$170)=0,10,INDEX('Conducted LTE'!$M$3:$M$170,MATCH(MAX('Conducted LTE'!$AH$3:$AH$170),'Conducted LTE'!$AH$3:$AH$170,0)))</f>
        <v>10</v>
      </c>
      <c r="CA401" s="6689" t="str">
        <f>CONCATENATE(CA397," - Battery check 1")</f>
        <v>TBD - Battery check 1</v>
      </c>
      <c r="CB401" s="200">
        <v>5</v>
      </c>
      <c r="CC401" s="6689">
        <f>IF(COUNT('Conducted LTE'!$AH$3:$AH$170)=0,18300,INDEX('Conducted LTE'!$T$3:$T$170,MATCH(MAX('Conducted LTE'!$AH$3:$AH$170),'Conducted LTE'!$AH$3:$AH$170,0)))</f>
        <v>18300</v>
      </c>
      <c r="CD401" s="6689">
        <f>IF(COUNT('Conducted LTE'!$AH$3:$AH$170)=0,1950,INDEX('Conducted LTE'!$U$3:$U$170,MATCH(MAX('Conducted LTE'!$AH$3:$AH$170),'Conducted LTE'!$AH$3:$AH$170,0)))</f>
        <v>1950</v>
      </c>
      <c r="CE401" s="7234"/>
      <c r="CF401" s="7234"/>
      <c r="CG401" s="6706"/>
      <c r="CH401" s="6706"/>
      <c r="CI401" s="225">
        <f>BY401</f>
        <v/>
      </c>
      <c r="CJ401" s="237">
        <f>BZ401</f>
        <v/>
      </c>
      <c r="CK401" s="223">
        <f>CA401</f>
        <v/>
      </c>
      <c r="CL401" s="237">
        <f>CC401</f>
        <v/>
      </c>
      <c r="CM401" s="237">
        <f>CD401</f>
        <v/>
      </c>
      <c r="CN401" s="1527"/>
      <c r="CO401" s="1579"/>
      <c r="CP401" s="7214">
        <f>IF(CF401=""," ",IF(ABS(CE401-CF401)&lt;=0.1,"Valid","Not valid"))</f>
        <v/>
      </c>
      <c r="CQ401" s="1674">
        <f> IF(CE401="","",IF(AND(CE401&lt;&gt;"",CF401=""),IF(CE401&gt;=0.8,"Medir+Sig Max","No"),IF(CF401&lt;&gt;"",IF(CF401&gt;=0.8,"Medir+Sig Max","No"),"")))</f>
        <v/>
      </c>
      <c r="CR401" s="6927">
        <f>IF(UPPER($CQ$1)="X",IF(CF401=""," ",IF((ABS(CE401)&lt;5)*AND(ABS(CF401)&lt;5)*AND(ABS(CT401)&lt;5),"Solo si es max","Medir")),IF(CF401=""," ",IF((ABS(CE401)&lt;1)*AND(ABS(CF401)&lt;1)*AND(ABS(CT401)&lt;1),"Solo si es max","Medir")))</f>
        <v/>
      </c>
      <c r="CS401" s="1674"/>
      <c r="CT401" s="220">
        <f>IF(CO401="",IF(AND(CE401="",CF401=""),"",IF(CF401="",IF(DQ401&gt;1,ROUND(DQ401*CE401,3),CE401),IF(DQ401&gt;1,ROUND(DQ401*CF401,3),CF401))),IF(AND(CE401="",CF401=""),"",IF(CF401="",IF(DQ401&gt;1,ROUND(DQ401*CE401*(1/(CO401)),3),CE401*(1/(CO401))),IF(DQ401&gt;1,ROUND(DQ401*CF401*(1/(CO401)),3),CF401*(1/(CO401))))))</f>
        <v/>
      </c>
      <c r="CU401" s="224">
        <f>BY401</f>
        <v/>
      </c>
      <c r="CV401" s="237">
        <f>BZ401</f>
        <v/>
      </c>
      <c r="CW401" s="237">
        <f>CA401</f>
        <v/>
      </c>
      <c r="CX401" s="224">
        <f>CC401</f>
        <v/>
      </c>
      <c r="CY401" s="237">
        <f>CD401</f>
        <v/>
      </c>
      <c r="CZ401" s="7474">
        <f>IF(COUNTIF(Overview!K12:K14,TRUE)&gt;0,1.6,IF(COUNTIF(Overview!L12:L14,TRUE)&gt;0,8,0))</f>
        <v/>
      </c>
      <c r="DA401" s="1788"/>
      <c r="DB401" s="7483"/>
      <c r="DC401" s="844">
        <f>IF(CT401="","",IF(CT401&gt;CZ401,"Fail","Pass"))</f>
        <v/>
      </c>
      <c r="DD401" s="402"/>
      <c r="DE401" s="1565">
        <f>MyTimestamp(DC401)</f>
        <v/>
      </c>
      <c r="DF401" s="1531">
        <f>IF(COUNT(CE401:CH401)=1,15,IF(COUNT(CE401:CH401)=0,0,30))</f>
        <v/>
      </c>
      <c r="DG401" s="1532">
        <f>IF(DF401=0,0,2)</f>
        <v/>
      </c>
      <c r="DH401" s="1866"/>
      <c r="DI401" s="1866"/>
      <c r="DJ401" s="1863"/>
      <c r="DK401" s="1789"/>
      <c r="DL401" s="1574">
        <f>10^(CN401/20)*100-100</f>
        <v/>
      </c>
      <c r="DM401" s="777"/>
      <c r="DN401" s="970"/>
      <c r="DO401" s="777">
        <f>IF(DM401="","",10^(DM401/10))</f>
        <v/>
      </c>
      <c r="DP401" s="777">
        <f>IF(ISNUMBER(DN401)=FALSE,"",10^(DN401/10))</f>
        <v/>
      </c>
      <c r="DQ401" s="1578">
        <f>IF(AND(ISNUMBER(DO401),ISNUMBER(DP401)),IF(DO401/DP401&gt;1,ROUND((DO401)/DP401,3),1),1)</f>
        <v/>
      </c>
      <c r="DR401" s="1541"/>
      <c r="DS401" s="1541"/>
      <c r="DT401" s="1541"/>
      <c r="DU401" s="1541"/>
      <c r="DV401" s="1541"/>
      <c r="DW401" s="1541"/>
      <c r="DX401" s="1541"/>
      <c r="DY401" s="1541"/>
      <c r="DZ401" s="1541"/>
      <c r="EA401" s="1541"/>
      <c r="EB401" s="1541"/>
      <c r="EC401" s="1541"/>
      <c r="ED401" s="1541"/>
      <c r="EE401" s="1541"/>
      <c r="EF401" s="1541"/>
      <c r="EG401" s="1541"/>
      <c r="EH401" s="1541"/>
      <c r="EI401" s="1541"/>
      <c r="EJ401" s="1541"/>
      <c r="EK401" s="1541"/>
      <c r="EL401" s="1541"/>
      <c r="EM401" s="1541"/>
      <c r="EN401" s="1541"/>
      <c r="EO401" s="1541"/>
      <c r="EP401" s="1541"/>
      <c r="EQ401" s="1541"/>
      <c r="ER401" s="1541"/>
      <c r="ES401" s="1541"/>
      <c r="ET401" s="1541"/>
      <c r="EU401" s="1541"/>
      <c r="EV401" s="1541"/>
    </row>
    <row r="402" ht="12.75" x14ac:dyDescent="0.2">
      <c r="A402" s="1541"/>
      <c r="B402" s="1541"/>
      <c r="C402"/>
      <c r="D402" s="6590"/>
      <c r="E402" s="6590"/>
      <c r="F402" s="6591" t="inlineStr">
        <is>
          <t>5.3</t>
        </is>
      </c>
      <c r="G402" s="6592"/>
      <c r="H402" s="6593">
        <f>BV402</f>
        <v/>
      </c>
      <c r="I402" s="6593">
        <f>BW402</f>
        <v/>
      </c>
      <c r="J402" s="6594" t="inlineStr">
        <is>
          <t>LTE</t>
        </is>
      </c>
      <c r="K402" s="6594" t="inlineStr">
        <is>
          <t>FDD1</t>
        </is>
      </c>
      <c r="L402" s="6595"/>
      <c r="M402" s="6593">
        <v>10</v>
      </c>
      <c r="N402" s="6596" t="inlineStr">
        <is>
          <t>QPSK</t>
        </is>
      </c>
      <c r="O402" s="6597"/>
      <c r="P402" s="6597"/>
      <c r="Q402" s="6597">
        <v>1</v>
      </c>
      <c r="R402" s="6597">
        <v>0</v>
      </c>
      <c r="S402" s="6593"/>
      <c r="T402" s="130">
        <v>18300</v>
      </c>
      <c r="U402" s="6593">
        <v>1950</v>
      </c>
      <c r="V402" s="6596"/>
      <c r="W402" s="6598"/>
      <c r="X402" s="6596"/>
      <c r="Y402" s="6596"/>
      <c r="Z402" s="6596"/>
      <c r="AA402" s="6595"/>
      <c r="AB402" s="6595"/>
      <c r="AC402" s="6599">
        <f>IF(OR(BX402="Close to Ear",BX402="Close to Head"),"Head",IF(BX402="Extremity","Extremity","Body"))</f>
        <v/>
      </c>
      <c r="AD402" s="6600">
        <f>CA402</f>
        <v/>
      </c>
      <c r="AE402" s="6594">
        <f>CB402</f>
        <v/>
      </c>
      <c r="AF402" s="6595"/>
      <c r="AG402" s="6601">
        <f>IF(OR(AZ402="",BA402=""),"N/A",IF(DC402="Pass","P","F"))</f>
        <v/>
      </c>
      <c r="AH402" s="6602"/>
      <c r="AI402" s="6602"/>
      <c r="AJ402" s="6602"/>
      <c r="AK402" s="6596"/>
      <c r="AL402" s="6595"/>
      <c r="AM402" s="6596"/>
      <c r="AN402" s="6596"/>
      <c r="AO402" s="6603"/>
      <c r="AP402" s="6603"/>
      <c r="AQ402" s="6603"/>
      <c r="AR402" s="6603"/>
      <c r="AS402" s="6603"/>
      <c r="AT402" s="6604">
        <f>IF(AC402="Extremity",IF(CG402="","",CG402),"")</f>
        <v/>
      </c>
      <c r="AU402" s="6604">
        <f>IF(AC402="Extremity",IF(CH402="","",CH402),"")</f>
        <v/>
      </c>
      <c r="AV402" s="6605">
        <f>IF(AC402="Extremity","",IF(CE402="","",CE402))</f>
        <v/>
      </c>
      <c r="AW402" s="6605">
        <f>IF(AD402="Extremity","",IF(CF402="","",CF402))</f>
        <v/>
      </c>
      <c r="AX402" s="6598">
        <f>DL402</f>
        <v/>
      </c>
      <c r="AY402" s="6598">
        <f>DQ402</f>
        <v/>
      </c>
      <c r="AZ402" s="6606">
        <f>IF(AC402="Extremity",IF(DA402="","",DA402),"")</f>
        <v/>
      </c>
      <c r="BA402" s="6607">
        <f>IF(AC402="Extremity","",IF(CT402="","",CT402))</f>
        <v/>
      </c>
      <c r="BB402" s="6598">
        <f>IF(AC402="Extremity",IF(DB402="","",DB402),"")</f>
        <v/>
      </c>
      <c r="BC402" s="6605">
        <f>IF(AC402="Extremity","",IF(CZ402="","",CZ402))</f>
        <v/>
      </c>
      <c r="BD402" s="6598">
        <f>DD402</f>
        <v/>
      </c>
      <c r="BE402" s="6608">
        <f>DE402</f>
        <v/>
      </c>
      <c r="BF402" s="6609">
        <f>DF402*60</f>
        <v/>
      </c>
      <c r="BG402" s="6610">
        <f>BE402</f>
        <v/>
      </c>
      <c r="BH402" s="6609">
        <f>DG402*60</f>
        <v/>
      </c>
      <c r="BI402" s="6609">
        <f>DH402</f>
        <v/>
      </c>
      <c r="BJ402" s="6611"/>
      <c r="BK402" s="6612">
        <f>Overview!$E$7</f>
        <v/>
      </c>
      <c r="BL402" s="6611"/>
      <c r="BM402" s="6609">
        <f>DI402</f>
        <v/>
      </c>
      <c r="BN402" s="6612">
        <f>Overview!$P$153</f>
        <v/>
      </c>
      <c r="BO402" s="6611"/>
      <c r="BP402" s="6611"/>
      <c r="BQ402" s="6595"/>
      <c r="BR402" s="6613"/>
      <c r="BS402" s="1541"/>
      <c r="BT402" s="1864" t="inlineStr">
        <is>
          <t>LTE</t>
        </is>
      </c>
      <c r="BU402" s="1828" t="inlineStr">
        <is>
          <t>FDD1</t>
        </is>
      </c>
      <c r="BV402" s="906">
        <f>Overview!$H$31</f>
        <v/>
      </c>
      <c r="BW402" s="1865"/>
      <c r="BX402" s="1828" t="inlineStr">
        <is>
          <t>Body</t>
        </is>
      </c>
      <c r="BY402" s="882"/>
      <c r="BZ402" s="1828">
        <f>IF(COUNT('Conducted LTE'!$AH$3:$AH$170)=0,10,INDEX('Conducted LTE'!$M$3:$M$170,MATCH(MAX('Conducted LTE'!$AH$3:$AH$170),'Conducted LTE'!$AH$3:$AH$170,0)))</f>
        <v>10</v>
      </c>
      <c r="CA402" s="6689" t="str">
        <f>CONCATENATE(CA398," - Battery check 2")</f>
        <v>TBD - Battery check 2</v>
      </c>
      <c r="CB402" s="200">
        <v>5</v>
      </c>
      <c r="CC402" s="6689">
        <f>IF(COUNT('Conducted LTE'!$AH$3:$AH$170)=0,18300,INDEX('Conducted LTE'!$T$3:$T$170,MATCH(MAX('Conducted LTE'!$AH$3:$AH$170),'Conducted LTE'!$AH$3:$AH$170,0)))</f>
        <v>18300</v>
      </c>
      <c r="CD402" s="6689">
        <f>IF(COUNT('Conducted LTE'!$AH$3:$AH$170)=0,1950,INDEX('Conducted LTE'!$U$3:$U$170,MATCH(MAX('Conducted LTE'!$AH$3:$AH$170),'Conducted LTE'!$AH$3:$AH$170,0)))</f>
        <v>1950</v>
      </c>
      <c r="CE402" s="7234"/>
      <c r="CF402" s="7234"/>
      <c r="CG402" s="6706"/>
      <c r="CH402" s="6706"/>
      <c r="CI402" s="225">
        <f>BY402</f>
        <v/>
      </c>
      <c r="CJ402" s="237">
        <f>BZ402</f>
        <v/>
      </c>
      <c r="CK402" s="223">
        <f>CA402</f>
        <v/>
      </c>
      <c r="CL402" s="237">
        <f>CC402</f>
        <v/>
      </c>
      <c r="CM402" s="237">
        <f>CD402</f>
        <v/>
      </c>
      <c r="CN402" s="1527"/>
      <c r="CO402" s="1579"/>
      <c r="CP402" s="7214">
        <f>IF(CF402=""," ",IF(ABS(CE402-CF402)&lt;=0.1,"Valid","Not valid"))</f>
        <v/>
      </c>
      <c r="CQ402" s="1674">
        <f> IF(CE402="","",IF(AND(CE402&lt;&gt;"",CF402=""),IF(CE402&gt;=0.8,"Medir+Sig Max","No"),IF(CF402&lt;&gt;"",IF(CF402&gt;=0.8,"Medir+Sig Max","No"),"")))</f>
        <v/>
      </c>
      <c r="CR402" s="6927">
        <f>IF(UPPER($CQ$1)="X",IF(CF402=""," ",IF((ABS(CE402)&lt;5)*AND(ABS(CF402)&lt;5)*AND(ABS(CT402)&lt;5),"Solo si es max","Medir")),IF(CF402=""," ",IF((ABS(CE402)&lt;1)*AND(ABS(CF402)&lt;1)*AND(ABS(CT402)&lt;1),"Solo si es max","Medir")))</f>
        <v/>
      </c>
      <c r="CS402" s="1674"/>
      <c r="CT402" s="220">
        <f>IF(CO402="",IF(AND(CE402="",CF402=""),"",IF(CF402="",IF(DQ402&gt;1,ROUND(DQ402*CE402,3),CE402),IF(DQ402&gt;1,ROUND(DQ402*CF402,3),CF402))),IF(AND(CE402="",CF402=""),"",IF(CF402="",IF(DQ402&gt;1,ROUND(DQ402*CE402*(1/(CO402)),3),CE402*(1/(CO402))),IF(DQ402&gt;1,ROUND(DQ402*CF402*(1/(CO402)),3),CF402*(1/(CO402))))))</f>
        <v/>
      </c>
      <c r="CU402" s="224">
        <f>BY402</f>
        <v/>
      </c>
      <c r="CV402" s="237">
        <f>BZ402</f>
        <v/>
      </c>
      <c r="CW402" s="237">
        <f>CA402</f>
        <v/>
      </c>
      <c r="CX402" s="224">
        <f>CC402</f>
        <v/>
      </c>
      <c r="CY402" s="237">
        <f>CD402</f>
        <v/>
      </c>
      <c r="CZ402" s="7474">
        <f>IF(COUNTIF(Overview!K12:K14,TRUE)&gt;0,1.6,IF(COUNTIF(Overview!L12:L14,TRUE)&gt;0,8,0))</f>
        <v/>
      </c>
      <c r="DA402" s="1788"/>
      <c r="DB402" s="7483"/>
      <c r="DC402" s="844">
        <f>IF(CT402="","",IF(CT402&gt;CZ402,"Fail","Pass"))</f>
        <v/>
      </c>
      <c r="DD402" s="402"/>
      <c r="DE402" s="1565">
        <f>MyTimestamp(DC402)</f>
        <v/>
      </c>
      <c r="DF402" s="1531">
        <f>IF(COUNT(CE402:CH402)=1,15,IF(COUNT(CE402:CH402)=0,0,30))</f>
        <v/>
      </c>
      <c r="DG402" s="1532">
        <f>IF(DF402=0,0,2)</f>
        <v/>
      </c>
      <c r="DH402" s="1866"/>
      <c r="DI402" s="1866"/>
      <c r="DJ402" s="1863"/>
      <c r="DK402" s="1789"/>
      <c r="DL402" s="1574">
        <f>10^(CN402/20)*100-100</f>
        <v/>
      </c>
      <c r="DM402" s="777"/>
      <c r="DN402" s="970"/>
      <c r="DO402" s="777">
        <f>IF(DM402="","",10^(DM402/10))</f>
        <v/>
      </c>
      <c r="DP402" s="777">
        <f>IF(ISNUMBER(DN402)=FALSE,"",10^(DN402/10))</f>
        <v/>
      </c>
      <c r="DQ402" s="1578">
        <f>IF(AND(ISNUMBER(DO402),ISNUMBER(DP402)),IF(DO402/DP402&gt;1,ROUND((DO402)/DP402,3),1),1)</f>
        <v/>
      </c>
      <c r="DR402" s="1541"/>
      <c r="DS402" s="1541"/>
      <c r="DT402" s="1541"/>
      <c r="DU402" s="1541"/>
      <c r="DV402" s="1541"/>
      <c r="DW402" s="1541"/>
      <c r="DX402" s="1541"/>
      <c r="DY402" s="1541"/>
      <c r="DZ402" s="1541"/>
      <c r="EA402" s="1541"/>
      <c r="EB402" s="1541"/>
      <c r="EC402" s="1541"/>
      <c r="ED402" s="1541"/>
      <c r="EE402" s="1541"/>
      <c r="EF402" s="1541"/>
      <c r="EG402" s="1541"/>
      <c r="EH402" s="1541"/>
      <c r="EI402" s="1541"/>
      <c r="EJ402" s="1541"/>
      <c r="EK402" s="1541"/>
      <c r="EL402" s="1541"/>
      <c r="EM402" s="1541"/>
      <c r="EN402" s="1541"/>
      <c r="EO402" s="1541"/>
      <c r="EP402" s="1541"/>
      <c r="EQ402" s="1541"/>
      <c r="ER402" s="1541"/>
      <c r="ES402" s="1541"/>
      <c r="ET402" s="1541"/>
      <c r="EU402" s="1541"/>
      <c r="EV402" s="1541"/>
    </row>
    <row r="403" ht="12.75" x14ac:dyDescent="0.2">
      <c r="A403" s="1541"/>
      <c r="B403" s="1541"/>
      <c r="C403"/>
      <c r="D403" s="6799"/>
      <c r="E403" s="6799"/>
      <c r="F403" s="6800" t="inlineStr">
        <is>
          <t>5.3</t>
        </is>
      </c>
      <c r="G403" s="6801"/>
      <c r="H403" s="6802">
        <f>BV403</f>
        <v/>
      </c>
      <c r="I403" s="6802">
        <f>BW403</f>
        <v/>
      </c>
      <c r="J403" s="6803" t="inlineStr">
        <is>
          <t>LTE</t>
        </is>
      </c>
      <c r="K403" s="6803" t="inlineStr">
        <is>
          <t>FDD1</t>
        </is>
      </c>
      <c r="L403" s="6804"/>
      <c r="M403" s="6802">
        <v>10</v>
      </c>
      <c r="N403" s="6805" t="inlineStr">
        <is>
          <t>QPSK</t>
        </is>
      </c>
      <c r="O403" s="6806"/>
      <c r="P403" s="6597"/>
      <c r="Q403" s="6806">
        <v>1</v>
      </c>
      <c r="R403" s="6806">
        <v>0</v>
      </c>
      <c r="S403" s="6802"/>
      <c r="T403" s="130">
        <v>18300</v>
      </c>
      <c r="U403" s="6593">
        <v>1950</v>
      </c>
      <c r="V403" s="6805"/>
      <c r="W403" s="6807"/>
      <c r="X403" s="6805"/>
      <c r="Y403" s="6805"/>
      <c r="Z403" s="6805"/>
      <c r="AA403" s="6804"/>
      <c r="AB403" s="6804"/>
      <c r="AC403" s="6808">
        <f>IF(OR(BX403="Close to Ear",BX403="Close to Head"),"Head",IF(BX403="Extremity","Extremity","Body"))</f>
        <v/>
      </c>
      <c r="AD403" s="6809">
        <f>CA403</f>
        <v/>
      </c>
      <c r="AE403" s="6803">
        <f>CB403</f>
        <v/>
      </c>
      <c r="AF403" s="6804"/>
      <c r="AG403" s="6810">
        <f>IF(OR(AZ403="",BA403=""),"N/A",IF(DC403="Pass","P","F"))</f>
        <v/>
      </c>
      <c r="AH403" s="6811"/>
      <c r="AI403" s="6811"/>
      <c r="AJ403" s="6811"/>
      <c r="AK403" s="6805"/>
      <c r="AL403" s="6804"/>
      <c r="AM403" s="6805"/>
      <c r="AN403" s="6805"/>
      <c r="AO403" s="6812"/>
      <c r="AP403" s="6812"/>
      <c r="AQ403" s="6812"/>
      <c r="AR403" s="6812"/>
      <c r="AS403" s="6812"/>
      <c r="AT403" s="6813">
        <f>IF(AC403="Extremity",IF(CG403="","",CG403),"")</f>
        <v/>
      </c>
      <c r="AU403" s="6813">
        <f>IF(AC403="Extremity",IF(CH403="","",CH403),"")</f>
        <v/>
      </c>
      <c r="AV403" s="6814">
        <f>IF(AC403="Extremity","",IF(CE403="","",CE403))</f>
        <v/>
      </c>
      <c r="AW403" s="6814">
        <f>IF(AD403="Extremity","",IF(CF403="","",CF403))</f>
        <v/>
      </c>
      <c r="AX403" s="6807">
        <f>DL403</f>
        <v/>
      </c>
      <c r="AY403" s="6807">
        <f>DQ403</f>
        <v/>
      </c>
      <c r="AZ403" s="6815">
        <f>IF(AC403="Extremity",IF(DA403="","",DA403),"")</f>
        <v/>
      </c>
      <c r="BA403" s="6816">
        <f>IF(AC403="Extremity","",IF(CT403="","",CT403))</f>
        <v/>
      </c>
      <c r="BB403" s="6807">
        <f>IF(AC403="Extremity",IF(DB403="","",DB403),"")</f>
        <v/>
      </c>
      <c r="BC403" s="6814">
        <f>IF(AC403="Extremity","",IF(CZ403="","",CZ403))</f>
        <v/>
      </c>
      <c r="BD403" s="6807">
        <f>DD403</f>
        <v/>
      </c>
      <c r="BE403" s="6817">
        <f>DE403</f>
        <v/>
      </c>
      <c r="BF403" s="6818">
        <f>DF403*60</f>
        <v/>
      </c>
      <c r="BG403" s="6819">
        <f>BE403</f>
        <v/>
      </c>
      <c r="BH403" s="6818">
        <f>DG403*60</f>
        <v/>
      </c>
      <c r="BI403" s="6818">
        <f>DH403</f>
        <v/>
      </c>
      <c r="BJ403" s="6820"/>
      <c r="BK403" s="6821">
        <f>Overview!$E$7</f>
        <v/>
      </c>
      <c r="BL403" s="6820"/>
      <c r="BM403" s="6818">
        <f>DI403</f>
        <v/>
      </c>
      <c r="BN403" s="6821">
        <f>Overview!$P$153</f>
        <v/>
      </c>
      <c r="BO403" s="6820"/>
      <c r="BP403" s="6820"/>
      <c r="BQ403" s="6804"/>
      <c r="BR403" s="6822"/>
      <c r="BS403" s="1541"/>
      <c r="BT403" s="1864" t="inlineStr">
        <is>
          <t>LTE</t>
        </is>
      </c>
      <c r="BU403" s="1828" t="inlineStr">
        <is>
          <t>FDD1</t>
        </is>
      </c>
      <c r="BV403" s="906">
        <f>Overview!$H$31</f>
        <v/>
      </c>
      <c r="BW403" s="1865"/>
      <c r="BX403" s="1828" t="inlineStr">
        <is>
          <t>Body</t>
        </is>
      </c>
      <c r="BY403" s="882"/>
      <c r="BZ403" s="1828">
        <f>IF(COUNT('Conducted LTE'!$AH$3:$AH$170)=0,10,INDEX('Conducted LTE'!$M$3:$M$170,MATCH(MAX('Conducted LTE'!$AH$3:$AH$170),'Conducted LTE'!$AH$3:$AH$170,0)))</f>
        <v>10</v>
      </c>
      <c r="CA403" s="882" t="inlineStr">
        <is>
          <t>Front of Face</t>
        </is>
      </c>
      <c r="CB403" s="200">
        <v>25</v>
      </c>
      <c r="CC403" s="882">
        <f>IF(COUNT('Conducted LTE'!$AH$3:$AH$170)=0,18300,INDEX('Conducted LTE'!$T$3:$T$170,MATCH(MAX('Conducted LTE'!$AH$3:$AH$170),'Conducted LTE'!$AH$3:$AH$170,0)))</f>
        <v>18300</v>
      </c>
      <c r="CD403" s="882">
        <f>IF(COUNT('Conducted LTE'!$AH$3:$AH$170)=0,1950,INDEX('Conducted LTE'!$U$3:$U$170,MATCH(MAX('Conducted LTE'!$AH$3:$AH$170),'Conducted LTE'!$AH$3:$AH$170,0)))</f>
        <v>1950</v>
      </c>
      <c r="CE403" s="7238"/>
      <c r="CF403" s="7238"/>
      <c r="CG403" s="6909"/>
      <c r="CH403" s="6909"/>
      <c r="CI403" s="225">
        <f>BY403</f>
        <v/>
      </c>
      <c r="CJ403" s="237">
        <f>BZ403</f>
        <v/>
      </c>
      <c r="CK403" s="223">
        <f>CA403</f>
        <v/>
      </c>
      <c r="CL403" s="6665">
        <f>CC403</f>
        <v/>
      </c>
      <c r="CM403" s="6665">
        <f>CD403</f>
        <v/>
      </c>
      <c r="CN403" s="2052"/>
      <c r="CO403" s="1579"/>
      <c r="CP403" s="7214">
        <f>IF(CF403=""," ",IF(ABS(CE403-CF403)&lt;=0.1,"Valid","Not valid"))</f>
        <v/>
      </c>
      <c r="CQ403" s="1674">
        <f> IF(CE403="","",IF(AND(CE403&lt;&gt;"",CF403=""),IF(CE403&gt;=0.8,"Medir+Sig Max","No"),IF(CF403&lt;&gt;"",IF(CF403&gt;=0.8,"Medir+Sig Max","No"),"")))</f>
        <v/>
      </c>
      <c r="CR403" s="6929"/>
      <c r="CS403" s="7220"/>
      <c r="CT403" s="220">
        <f>IF(CO403="",IF(AND(CE403="",CF403=""),"",IF(CF403="",IF(DQ403&gt;1,ROUND(DQ403*CE403,3),CE403),IF(DQ403&gt;1,ROUND(DQ403*CF403,3),CF403))),IF(AND(CE403="",CF403=""),"",IF(CF403="",IF(DQ403&gt;1,ROUND(DQ403*CE403*(1/(CO403)),3),CE403*(1/(CO403))),IF(DQ403&gt;1,ROUND(DQ403*CF403*(1/(CO403)),3),CF403*(1/(CO403))))))</f>
        <v/>
      </c>
      <c r="CU403" s="224">
        <f>BY403</f>
        <v/>
      </c>
      <c r="CV403" s="237">
        <f>BZ403</f>
        <v/>
      </c>
      <c r="CW403" s="237">
        <f>CA403</f>
        <v/>
      </c>
      <c r="CX403" s="224">
        <f>CC403</f>
        <v/>
      </c>
      <c r="CY403" s="237">
        <f>CD403</f>
        <v/>
      </c>
      <c r="CZ403" s="7474">
        <f>IF(COUNTIF(Overview!K12:K14,TRUE)&gt;0,1.6,IF(COUNTIF(Overview!L12:L14,TRUE)&gt;0,8,0))</f>
        <v/>
      </c>
      <c r="DA403" s="1807"/>
      <c r="DB403" s="7484"/>
      <c r="DC403" s="844">
        <f>IF(CT403="","",IF(CT403&gt;CZ403,"Fail","Pass"))</f>
        <v/>
      </c>
      <c r="DD403" s="6666"/>
      <c r="DE403" s="1565">
        <f>MyTimestamp(DC403)</f>
        <v/>
      </c>
      <c r="DF403" s="1531">
        <f>IF(COUNT(CE403:CH403)=1,15,IF(COUNT(CE403:CH403)=0,0,30))</f>
        <v/>
      </c>
      <c r="DG403" s="1532">
        <f>IF(DF403=0,0,2)</f>
        <v/>
      </c>
      <c r="DH403" s="6825"/>
      <c r="DI403" s="6825"/>
      <c r="DJ403" s="1863"/>
      <c r="DK403" s="6667"/>
      <c r="DL403" s="1574">
        <f>10^(CN403/20)*100-100</f>
        <v/>
      </c>
      <c r="DM403" s="777"/>
      <c r="DN403" s="970"/>
      <c r="DO403" s="777">
        <f>IF(DM403="","",10^(DM403/10))</f>
        <v/>
      </c>
      <c r="DP403" s="777">
        <f>IF(ISNUMBER(DN403)=FALSE,"",10^(DN403/10))</f>
        <v/>
      </c>
      <c r="DQ403" s="1578">
        <f>IF(AND(ISNUMBER(DO403),ISNUMBER(DP403)),IF(DO403/DP403&gt;1,ROUND((DO403)/DP403,3),1),1)</f>
        <v/>
      </c>
      <c r="DR403" s="1541"/>
      <c r="DS403" s="1541"/>
      <c r="DT403" s="1541"/>
      <c r="DU403" s="1541"/>
      <c r="DV403" s="1541"/>
      <c r="DW403" s="1541"/>
      <c r="DX403" s="1541"/>
      <c r="DY403" s="1541"/>
      <c r="DZ403" s="1541"/>
      <c r="EA403" s="1541"/>
      <c r="EB403" s="1541"/>
      <c r="EC403" s="1541"/>
      <c r="ED403" s="1541"/>
      <c r="EE403" s="1541"/>
      <c r="EF403" s="1541"/>
      <c r="EG403" s="1541"/>
      <c r="EH403" s="1541"/>
      <c r="EI403" s="1541"/>
      <c r="EJ403" s="1541"/>
      <c r="EK403" s="1541"/>
      <c r="EL403" s="1541"/>
      <c r="EM403" s="1541"/>
      <c r="EN403" s="1541"/>
      <c r="EO403" s="1541"/>
      <c r="EP403" s="1541"/>
      <c r="EQ403" s="1541"/>
      <c r="ER403" s="1541"/>
      <c r="ES403" s="1541"/>
      <c r="ET403" s="1541"/>
      <c r="EU403" s="1541"/>
      <c r="EV403" s="1541"/>
    </row>
    <row r="404" ht="12.75" x14ac:dyDescent="0.2">
      <c r="A404" s="1541"/>
      <c r="B404" s="1541"/>
      <c r="C404"/>
      <c r="D404" s="6799"/>
      <c r="E404" s="6799"/>
      <c r="F404" s="6800" t="inlineStr">
        <is>
          <t>5.3</t>
        </is>
      </c>
      <c r="G404" s="6801"/>
      <c r="H404" s="6802">
        <f>BV404</f>
        <v/>
      </c>
      <c r="I404" s="6802">
        <f>BW404</f>
        <v/>
      </c>
      <c r="J404" s="6803" t="inlineStr">
        <is>
          <t>LTE</t>
        </is>
      </c>
      <c r="K404" s="6803" t="inlineStr">
        <is>
          <t>FDD1</t>
        </is>
      </c>
      <c r="L404" s="6804"/>
      <c r="M404" s="6802">
        <v>10</v>
      </c>
      <c r="N404" s="6805" t="inlineStr">
        <is>
          <t>QPSK</t>
        </is>
      </c>
      <c r="O404" s="6806"/>
      <c r="P404" s="6597"/>
      <c r="Q404" s="6806">
        <v>1</v>
      </c>
      <c r="R404" s="6806">
        <v>0</v>
      </c>
      <c r="S404" s="6802"/>
      <c r="T404" s="130">
        <v>18300</v>
      </c>
      <c r="U404" s="6593">
        <v>1950</v>
      </c>
      <c r="V404" s="6805"/>
      <c r="W404" s="6807"/>
      <c r="X404" s="6805"/>
      <c r="Y404" s="6805"/>
      <c r="Z404" s="6805"/>
      <c r="AA404" s="6804"/>
      <c r="AB404" s="6804"/>
      <c r="AC404" s="6808">
        <f>IF(OR(BX404="Close to Ear",BX404="Close to Head"),"Head",IF(BX404="Extremity","Extremity","Body"))</f>
        <v/>
      </c>
      <c r="AD404" s="6809">
        <f>CA404</f>
        <v/>
      </c>
      <c r="AE404" s="6803">
        <f>CB404</f>
        <v/>
      </c>
      <c r="AF404" s="6804"/>
      <c r="AG404" s="6810">
        <f>IF(OR(AZ404="",BA404=""),"N/A",IF(DC404="Pass","P","F"))</f>
        <v/>
      </c>
      <c r="AH404" s="6811"/>
      <c r="AI404" s="6811"/>
      <c r="AJ404" s="6811"/>
      <c r="AK404" s="6805"/>
      <c r="AL404" s="6804"/>
      <c r="AM404" s="6805"/>
      <c r="AN404" s="6805"/>
      <c r="AO404" s="6812"/>
      <c r="AP404" s="6812"/>
      <c r="AQ404" s="6812"/>
      <c r="AR404" s="6812"/>
      <c r="AS404" s="6812"/>
      <c r="AT404" s="6813">
        <f>IF(AC404="Extremity",IF(CG404="","",CG404),"")</f>
        <v/>
      </c>
      <c r="AU404" s="6813">
        <f>IF(AC404="Extremity",IF(CH404="","",CH404),"")</f>
        <v/>
      </c>
      <c r="AV404" s="6814">
        <f>IF(AC404="Extremity","",IF(CE404="","",CE404))</f>
        <v/>
      </c>
      <c r="AW404" s="6814">
        <f>IF(AD404="Extremity","",IF(CF404="","",CF404))</f>
        <v/>
      </c>
      <c r="AX404" s="6807">
        <f>DL404</f>
        <v/>
      </c>
      <c r="AY404" s="6807">
        <f>DQ404</f>
        <v/>
      </c>
      <c r="AZ404" s="6815">
        <f>IF(AC404="Extremity",IF(DA404="","",DA404),"")</f>
        <v/>
      </c>
      <c r="BA404" s="6816">
        <f>IF(AC404="Extremity","",IF(CT404="","",CT404))</f>
        <v/>
      </c>
      <c r="BB404" s="6807">
        <f>IF(AC404="Extremity",IF(DB404="","",DB404),"")</f>
        <v/>
      </c>
      <c r="BC404" s="6814">
        <f>IF(AC404="Extremity","",IF(CZ404="","",CZ404))</f>
        <v/>
      </c>
      <c r="BD404" s="6807">
        <f>DD404</f>
        <v/>
      </c>
      <c r="BE404" s="6817">
        <f>DE404</f>
        <v/>
      </c>
      <c r="BF404" s="6818">
        <f>DF404*60</f>
        <v/>
      </c>
      <c r="BG404" s="6819">
        <f>BE404</f>
        <v/>
      </c>
      <c r="BH404" s="6818">
        <f>DG404*60</f>
        <v/>
      </c>
      <c r="BI404" s="6818">
        <f>DH404</f>
        <v/>
      </c>
      <c r="BJ404" s="6820"/>
      <c r="BK404" s="6821">
        <f>Overview!$E$7</f>
        <v/>
      </c>
      <c r="BL404" s="6820"/>
      <c r="BM404" s="6818">
        <f>DI404</f>
        <v/>
      </c>
      <c r="BN404" s="6821">
        <f>Overview!$P$153</f>
        <v/>
      </c>
      <c r="BO404" s="6820"/>
      <c r="BP404" s="6820"/>
      <c r="BQ404" s="6804"/>
      <c r="BR404" s="6822"/>
      <c r="BS404" s="1541"/>
      <c r="BT404" s="1864" t="inlineStr">
        <is>
          <t>LTE</t>
        </is>
      </c>
      <c r="BU404" s="1828" t="inlineStr">
        <is>
          <t>FDD1</t>
        </is>
      </c>
      <c r="BV404" s="906">
        <f>Overview!$H$31</f>
        <v/>
      </c>
      <c r="BW404" s="1865"/>
      <c r="BX404" s="1828" t="inlineStr">
        <is>
          <t>Body</t>
        </is>
      </c>
      <c r="BY404" s="882"/>
      <c r="BZ404" s="1828">
        <f>IF(COUNT('Conducted LTE'!$AH$3:$AH$170)=0,10,INDEX('Conducted LTE'!$M$3:$M$170,MATCH(MAX('Conducted LTE'!$AH$3:$AH$170),'Conducted LTE'!$AH$3:$AH$170,0)))</f>
        <v>10</v>
      </c>
      <c r="CA404" s="882" t="inlineStr">
        <is>
          <t>Accesorio 1: Front Face</t>
        </is>
      </c>
      <c r="CB404" s="200">
        <v>0</v>
      </c>
      <c r="CC404" s="882">
        <f>IF(COUNT('Conducted LTE'!$AH$3:$AH$170)=0,18300,INDEX('Conducted LTE'!$T$3:$T$170,MATCH(MAX('Conducted LTE'!$AH$3:$AH$170),'Conducted LTE'!$AH$3:$AH$170,0)))</f>
        <v>18300</v>
      </c>
      <c r="CD404" s="882">
        <f>IF(COUNT('Conducted LTE'!$AH$3:$AH$170)=0,1950,INDEX('Conducted LTE'!$U$3:$U$170,MATCH(MAX('Conducted LTE'!$AH$3:$AH$170),'Conducted LTE'!$AH$3:$AH$170,0)))</f>
        <v>1950</v>
      </c>
      <c r="CE404" s="7238"/>
      <c r="CF404" s="7238"/>
      <c r="CG404" s="6909"/>
      <c r="CH404" s="6909"/>
      <c r="CI404" s="225">
        <f>BY404</f>
        <v/>
      </c>
      <c r="CJ404" s="237">
        <f>BZ404</f>
        <v/>
      </c>
      <c r="CK404" s="223">
        <f>CA404</f>
        <v/>
      </c>
      <c r="CL404" s="6665">
        <f>CC404</f>
        <v/>
      </c>
      <c r="CM404" s="6665">
        <f>CD404</f>
        <v/>
      </c>
      <c r="CN404" s="2052"/>
      <c r="CO404" s="1579"/>
      <c r="CP404" s="7214">
        <f>IF(CF404=""," ",IF(ABS(CE404-CF404)&lt;=0.1,"Valid","Not valid"))</f>
        <v/>
      </c>
      <c r="CQ404" s="1674">
        <f> IF(CE404="","",IF(AND(CE404&lt;&gt;"",CF404=""),IF(CE404&gt;=0.8,"Medir+Sig Max","No"),IF(CF404&lt;&gt;"",IF(CF404&gt;=0.8,"Medir+Sig Max","No"),"")))</f>
        <v/>
      </c>
      <c r="CR404" s="6929"/>
      <c r="CS404" s="7220"/>
      <c r="CT404" s="220">
        <f>IF(CO404="",IF(AND(CE404="",CF404=""),"",IF(CF404="",IF(DQ404&gt;1,ROUND(DQ404*CE404,3),CE404),IF(DQ404&gt;1,ROUND(DQ404*CF404,3),CF404))),IF(AND(CE404="",CF404=""),"",IF(CF404="",IF(DQ404&gt;1,ROUND(DQ404*CE404*(1/(CO404)),3),CE404*(1/(CO404))),IF(DQ404&gt;1,ROUND(DQ404*CF404*(1/(CO404)),3),CF404*(1/(CO404))))))</f>
        <v/>
      </c>
      <c r="CU404" s="224">
        <f>BY404</f>
        <v/>
      </c>
      <c r="CV404" s="237">
        <f>BZ404</f>
        <v/>
      </c>
      <c r="CW404" s="237">
        <f>CA404</f>
        <v/>
      </c>
      <c r="CX404" s="224">
        <f>CC404</f>
        <v/>
      </c>
      <c r="CY404" s="237">
        <f>CD404</f>
        <v/>
      </c>
      <c r="CZ404" s="7474">
        <f>IF(COUNTIF(Overview!K12:K14,TRUE)&gt;0,1.6,IF(COUNTIF(Overview!L12:L14,TRUE)&gt;0,8,0))</f>
        <v/>
      </c>
      <c r="DA404" s="1807"/>
      <c r="DB404" s="7484"/>
      <c r="DC404" s="844">
        <f>IF(CT404="","",IF(CT404&gt;CZ404,"Fail","Pass"))</f>
        <v/>
      </c>
      <c r="DD404" s="6666"/>
      <c r="DE404" s="1565">
        <f>MyTimestamp(DC404)</f>
        <v/>
      </c>
      <c r="DF404" s="1531">
        <f>IF(COUNT(CE404:CH404)=1,15,IF(COUNT(CE404:CH404)=0,0,30))</f>
        <v/>
      </c>
      <c r="DG404" s="1532">
        <f>IF(DF404=0,0,2)</f>
        <v/>
      </c>
      <c r="DH404" s="6825"/>
      <c r="DI404" s="6825"/>
      <c r="DJ404" s="1863"/>
      <c r="DK404" s="6667"/>
      <c r="DL404" s="1574">
        <f>10^(CN404/20)*100-100</f>
        <v/>
      </c>
      <c r="DM404" s="777"/>
      <c r="DN404" s="970"/>
      <c r="DO404" s="777">
        <f>IF(DM404="","",10^(DM404/10))</f>
        <v/>
      </c>
      <c r="DP404" s="777">
        <f>IF(ISNUMBER(DN404)=FALSE,"",10^(DN404/10))</f>
        <v/>
      </c>
      <c r="DQ404" s="1578">
        <f>IF(AND(ISNUMBER(DO404),ISNUMBER(DP404)),IF(DO404/DP404&gt;1,ROUND((DO404)/DP404,3),1),1)</f>
        <v/>
      </c>
      <c r="DR404" s="1541"/>
      <c r="DS404" s="1541"/>
      <c r="DT404" s="1541"/>
      <c r="DU404" s="1541"/>
      <c r="DV404" s="1541"/>
      <c r="DW404" s="1541"/>
      <c r="DX404" s="1541"/>
      <c r="DY404" s="1541"/>
      <c r="DZ404" s="1541"/>
      <c r="EA404" s="1541"/>
      <c r="EB404" s="1541"/>
      <c r="EC404" s="1541"/>
      <c r="ED404" s="1541"/>
      <c r="EE404" s="1541"/>
      <c r="EF404" s="1541"/>
      <c r="EG404" s="1541"/>
      <c r="EH404" s="1541"/>
      <c r="EI404" s="1541"/>
      <c r="EJ404" s="1541"/>
      <c r="EK404" s="1541"/>
      <c r="EL404" s="1541"/>
      <c r="EM404" s="1541"/>
      <c r="EN404" s="1541"/>
      <c r="EO404" s="1541"/>
      <c r="EP404" s="1541"/>
      <c r="EQ404" s="1541"/>
      <c r="ER404" s="1541"/>
      <c r="ES404" s="1541"/>
      <c r="ET404" s="1541"/>
      <c r="EU404" s="1541"/>
      <c r="EV404" s="1541"/>
    </row>
    <row r="405" ht="12.75" x14ac:dyDescent="0.2">
      <c r="A405" s="1541"/>
      <c r="B405" s="1541"/>
      <c r="C405"/>
      <c r="D405" s="6799"/>
      <c r="E405" s="6799"/>
      <c r="F405" s="6800" t="inlineStr">
        <is>
          <t>5.3</t>
        </is>
      </c>
      <c r="G405" s="6801"/>
      <c r="H405" s="6802">
        <f>BV405</f>
        <v/>
      </c>
      <c r="I405" s="6802">
        <f>BW405</f>
        <v/>
      </c>
      <c r="J405" s="6803" t="inlineStr">
        <is>
          <t>LTE</t>
        </is>
      </c>
      <c r="K405" s="6803" t="inlineStr">
        <is>
          <t>FDD1</t>
        </is>
      </c>
      <c r="L405" s="6804"/>
      <c r="M405" s="6802">
        <v>10</v>
      </c>
      <c r="N405" s="6805" t="inlineStr">
        <is>
          <t>QPSK</t>
        </is>
      </c>
      <c r="O405" s="6806"/>
      <c r="P405" s="6597"/>
      <c r="Q405" s="6806">
        <v>1</v>
      </c>
      <c r="R405" s="6806">
        <v>0</v>
      </c>
      <c r="S405" s="6802"/>
      <c r="T405" s="130">
        <v>18300</v>
      </c>
      <c r="U405" s="6593">
        <v>1950</v>
      </c>
      <c r="V405" s="6805"/>
      <c r="W405" s="6807"/>
      <c r="X405" s="6805"/>
      <c r="Y405" s="6805"/>
      <c r="Z405" s="6805"/>
      <c r="AA405" s="6804"/>
      <c r="AB405" s="6804"/>
      <c r="AC405" s="6808">
        <f>IF(OR(BX405="Close to Ear",BX405="Close to Head"),"Head",IF(BX405="Extremity","Extremity","Body"))</f>
        <v/>
      </c>
      <c r="AD405" s="6809">
        <f>CA405</f>
        <v/>
      </c>
      <c r="AE405" s="6803">
        <f>CB405</f>
        <v/>
      </c>
      <c r="AF405" s="6804"/>
      <c r="AG405" s="6810">
        <f>IF(OR(AZ405="",BA405=""),"N/A",IF(DC405="Pass","P","F"))</f>
        <v/>
      </c>
      <c r="AH405" s="6811"/>
      <c r="AI405" s="6811"/>
      <c r="AJ405" s="6811"/>
      <c r="AK405" s="6805"/>
      <c r="AL405" s="6804"/>
      <c r="AM405" s="6805"/>
      <c r="AN405" s="6805"/>
      <c r="AO405" s="6812"/>
      <c r="AP405" s="6812"/>
      <c r="AQ405" s="6812"/>
      <c r="AR405" s="6812"/>
      <c r="AS405" s="6812"/>
      <c r="AT405" s="6813">
        <f>IF(AC405="Extremity",IF(CG405="","",CG405),"")</f>
        <v/>
      </c>
      <c r="AU405" s="6813">
        <f>IF(AC405="Extremity",IF(CH405="","",CH405),"")</f>
        <v/>
      </c>
      <c r="AV405" s="6814">
        <f>IF(AC405="Extremity","",IF(CE405="","",CE405))</f>
        <v/>
      </c>
      <c r="AW405" s="6814">
        <f>IF(AD405="Extremity","",IF(CF405="","",CF405))</f>
        <v/>
      </c>
      <c r="AX405" s="6807">
        <f>DL405</f>
        <v/>
      </c>
      <c r="AY405" s="6807">
        <f>DQ405</f>
        <v/>
      </c>
      <c r="AZ405" s="6815">
        <f>IF(AC405="Extremity",IF(DA405="","",DA405),"")</f>
        <v/>
      </c>
      <c r="BA405" s="6816">
        <f>IF(AC405="Extremity","",IF(CT405="","",CT405))</f>
        <v/>
      </c>
      <c r="BB405" s="6807">
        <f>IF(AC405="Extremity",IF(DB405="","",DB405),"")</f>
        <v/>
      </c>
      <c r="BC405" s="6814">
        <f>IF(AC405="Extremity","",IF(CZ405="","",CZ405))</f>
        <v/>
      </c>
      <c r="BD405" s="6807">
        <f>DD405</f>
        <v/>
      </c>
      <c r="BE405" s="6817">
        <f>DE405</f>
        <v/>
      </c>
      <c r="BF405" s="6818">
        <f>DF405*60</f>
        <v/>
      </c>
      <c r="BG405" s="6819">
        <f>BE405</f>
        <v/>
      </c>
      <c r="BH405" s="6818">
        <f>DG405*60</f>
        <v/>
      </c>
      <c r="BI405" s="6818">
        <f>DH405</f>
        <v/>
      </c>
      <c r="BJ405" s="6820"/>
      <c r="BK405" s="6821">
        <f>Overview!$E$7</f>
        <v/>
      </c>
      <c r="BL405" s="6820"/>
      <c r="BM405" s="6818">
        <f>DI405</f>
        <v/>
      </c>
      <c r="BN405" s="6821">
        <f>Overview!$P$153</f>
        <v/>
      </c>
      <c r="BO405" s="6820"/>
      <c r="BP405" s="6820"/>
      <c r="BQ405" s="6804"/>
      <c r="BR405" s="6822"/>
      <c r="BS405" s="1541"/>
      <c r="BT405" s="1864" t="inlineStr">
        <is>
          <t>LTE</t>
        </is>
      </c>
      <c r="BU405" s="1828" t="inlineStr">
        <is>
          <t>FDD1</t>
        </is>
      </c>
      <c r="BV405" s="906">
        <f>Overview!$H$31</f>
        <v/>
      </c>
      <c r="BW405" s="1865"/>
      <c r="BX405" s="1828" t="inlineStr">
        <is>
          <t>Body</t>
        </is>
      </c>
      <c r="BY405" s="882"/>
      <c r="BZ405" s="1828">
        <f>IF(COUNT('Conducted LTE'!$AH$3:$AH$170)=0,10,INDEX('Conducted LTE'!$M$3:$M$170,MATCH(MAX('Conducted LTE'!$AH$3:$AH$170),'Conducted LTE'!$AH$3:$AH$170,0)))</f>
        <v>10</v>
      </c>
      <c r="CA405" s="882" t="inlineStr">
        <is>
          <t>Accesorio 2: Bottom Edge</t>
        </is>
      </c>
      <c r="CB405" s="200">
        <v>0</v>
      </c>
      <c r="CC405" s="882">
        <f>IF(COUNT('Conducted LTE'!$AH$3:$AH$170)=0,18300,INDEX('Conducted LTE'!$T$3:$T$170,MATCH(MAX('Conducted LTE'!$AH$3:$AH$170),'Conducted LTE'!$AH$3:$AH$170,0)))</f>
        <v>18300</v>
      </c>
      <c r="CD405" s="882">
        <f>IF(COUNT('Conducted LTE'!$AH$3:$AH$170)=0,1950,INDEX('Conducted LTE'!$U$3:$U$170,MATCH(MAX('Conducted LTE'!$AH$3:$AH$170),'Conducted LTE'!$AH$3:$AH$170,0)))</f>
        <v>1950</v>
      </c>
      <c r="CE405" s="7238"/>
      <c r="CF405" s="7238"/>
      <c r="CG405" s="6909"/>
      <c r="CH405" s="6909"/>
      <c r="CI405" s="225">
        <f>BY405</f>
        <v/>
      </c>
      <c r="CJ405" s="237">
        <f>BZ405</f>
        <v/>
      </c>
      <c r="CK405" s="223">
        <f>CA405</f>
        <v/>
      </c>
      <c r="CL405" s="6665">
        <f>CC405</f>
        <v/>
      </c>
      <c r="CM405" s="6665">
        <f>CD405</f>
        <v/>
      </c>
      <c r="CN405" s="2052"/>
      <c r="CO405" s="1579"/>
      <c r="CP405" s="7214">
        <f>IF(CF405=""," ",IF(ABS(CE405-CF405)&lt;=0.1,"Valid","Not valid"))</f>
        <v/>
      </c>
      <c r="CQ405" s="1674">
        <f> IF(CE405="","",IF(AND(CE405&lt;&gt;"",CF405=""),IF(CE405&gt;=0.8,"Medir+Sig Max","No"),IF(CF405&lt;&gt;"",IF(CF405&gt;=0.8,"Medir+Sig Max","No"),"")))</f>
        <v/>
      </c>
      <c r="CR405" s="6929"/>
      <c r="CS405" s="7220"/>
      <c r="CT405" s="220">
        <f>IF(CO405="",IF(AND(CE405="",CF405=""),"",IF(CF405="",IF(DQ405&gt;1,ROUND(DQ405*CE405,3),CE405),IF(DQ405&gt;1,ROUND(DQ405*CF405,3),CF405))),IF(AND(CE405="",CF405=""),"",IF(CF405="",IF(DQ405&gt;1,ROUND(DQ405*CE405*(1/(CO405)),3),CE405*(1/(CO405))),IF(DQ405&gt;1,ROUND(DQ405*CF405*(1/(CO405)),3),CF405*(1/(CO405))))))</f>
        <v/>
      </c>
      <c r="CU405" s="224">
        <f>BY405</f>
        <v/>
      </c>
      <c r="CV405" s="237">
        <f>BZ405</f>
        <v/>
      </c>
      <c r="CW405" s="237">
        <f>CA405</f>
        <v/>
      </c>
      <c r="CX405" s="224">
        <f>CC405</f>
        <v/>
      </c>
      <c r="CY405" s="237">
        <f>CD405</f>
        <v/>
      </c>
      <c r="CZ405" s="7474">
        <f>IF(COUNTIF(Overview!K12:K14,TRUE)&gt;0,1.6,IF(COUNTIF(Overview!L12:L14,TRUE)&gt;0,8,0))</f>
        <v/>
      </c>
      <c r="DA405" s="1807"/>
      <c r="DB405" s="7484"/>
      <c r="DC405" s="844">
        <f>IF(CT405="","",IF(CT405&gt;CZ405,"Fail","Pass"))</f>
        <v/>
      </c>
      <c r="DD405" s="6666"/>
      <c r="DE405" s="1565">
        <f>MyTimestamp(DC405)</f>
        <v/>
      </c>
      <c r="DF405" s="1531">
        <f>IF(COUNT(CE405:CH405)=1,15,IF(COUNT(CE405:CH405)=0,0,30))</f>
        <v/>
      </c>
      <c r="DG405" s="1532">
        <f>IF(DF405=0,0,2)</f>
        <v/>
      </c>
      <c r="DH405" s="6825"/>
      <c r="DI405" s="6825"/>
      <c r="DJ405" s="1863"/>
      <c r="DK405" s="6667"/>
      <c r="DL405" s="1574">
        <f>10^(CN405/20)*100-100</f>
        <v/>
      </c>
      <c r="DM405" s="777"/>
      <c r="DN405" s="970"/>
      <c r="DO405" s="777">
        <f>IF(DM405="","",10^(DM405/10))</f>
        <v/>
      </c>
      <c r="DP405" s="777">
        <f>IF(ISNUMBER(DN405)=FALSE,"",10^(DN405/10))</f>
        <v/>
      </c>
      <c r="DQ405" s="1578">
        <f>IF(AND(ISNUMBER(DO405),ISNUMBER(DP405)),IF(DO405/DP405&gt;1,ROUND((DO405)/DP405,3),1),1)</f>
        <v/>
      </c>
      <c r="DR405" s="1541"/>
      <c r="DS405" s="1541"/>
      <c r="DT405" s="1541"/>
      <c r="DU405" s="1541"/>
      <c r="DV405" s="1541"/>
      <c r="DW405" s="1541"/>
      <c r="DX405" s="1541"/>
      <c r="DY405" s="1541"/>
      <c r="DZ405" s="1541"/>
      <c r="EA405" s="1541"/>
      <c r="EB405" s="1541"/>
      <c r="EC405" s="1541"/>
      <c r="ED405" s="1541"/>
      <c r="EE405" s="1541"/>
      <c r="EF405" s="1541"/>
      <c r="EG405" s="1541"/>
      <c r="EH405" s="1541"/>
      <c r="EI405" s="1541"/>
      <c r="EJ405" s="1541"/>
      <c r="EK405" s="1541"/>
      <c r="EL405" s="1541"/>
      <c r="EM405" s="1541"/>
      <c r="EN405" s="1541"/>
      <c r="EO405" s="1541"/>
      <c r="EP405" s="1541"/>
      <c r="EQ405" s="1541"/>
      <c r="ER405" s="1541"/>
      <c r="ES405" s="1541"/>
      <c r="ET405" s="1541"/>
      <c r="EU405" s="1541"/>
      <c r="EV405" s="1541"/>
    </row>
    <row r="406" ht="12.75" x14ac:dyDescent="0.2">
      <c r="A406" s="1541"/>
      <c r="B406" s="1541"/>
      <c r="C406"/>
      <c r="D406" s="6799"/>
      <c r="E406" s="6799"/>
      <c r="F406" s="6800" t="inlineStr">
        <is>
          <t>5.3</t>
        </is>
      </c>
      <c r="G406" s="6801"/>
      <c r="H406" s="6802">
        <f>BV406</f>
        <v/>
      </c>
      <c r="I406" s="6802">
        <f>BW406</f>
        <v/>
      </c>
      <c r="J406" s="6803" t="inlineStr">
        <is>
          <t>LTE</t>
        </is>
      </c>
      <c r="K406" s="6803" t="inlineStr">
        <is>
          <t>FDD1</t>
        </is>
      </c>
      <c r="L406" s="6804"/>
      <c r="M406" s="6802">
        <v>10</v>
      </c>
      <c r="N406" s="6805" t="inlineStr">
        <is>
          <t>QPSK</t>
        </is>
      </c>
      <c r="O406" s="6806"/>
      <c r="P406" s="6597"/>
      <c r="Q406" s="6806">
        <v>1</v>
      </c>
      <c r="R406" s="6806">
        <v>0</v>
      </c>
      <c r="S406" s="6802"/>
      <c r="T406" s="130">
        <v>18300</v>
      </c>
      <c r="U406" s="6593">
        <v>1950</v>
      </c>
      <c r="V406" s="6805"/>
      <c r="W406" s="6807"/>
      <c r="X406" s="6805"/>
      <c r="Y406" s="6805"/>
      <c r="Z406" s="6805"/>
      <c r="AA406" s="6804"/>
      <c r="AB406" s="6804"/>
      <c r="AC406" s="6808">
        <f>IF(OR(BX406="Close to Ear",BX406="Close to Head"),"Head",IF(BX406="Extremity","Extremity","Body"))</f>
        <v/>
      </c>
      <c r="AD406" s="6809">
        <f>CA406</f>
        <v/>
      </c>
      <c r="AE406" s="6803">
        <f>CB406</f>
        <v/>
      </c>
      <c r="AF406" s="6804"/>
      <c r="AG406" s="6810">
        <f>IF(OR(AZ406="",BA406=""),"N/A",IF(DC406="Pass","P","F"))</f>
        <v/>
      </c>
      <c r="AH406" s="6811"/>
      <c r="AI406" s="6811"/>
      <c r="AJ406" s="6811"/>
      <c r="AK406" s="6805"/>
      <c r="AL406" s="6804"/>
      <c r="AM406" s="6805"/>
      <c r="AN406" s="6805"/>
      <c r="AO406" s="6812"/>
      <c r="AP406" s="6812"/>
      <c r="AQ406" s="6812"/>
      <c r="AR406" s="6812"/>
      <c r="AS406" s="6812"/>
      <c r="AT406" s="6813">
        <f>IF(AC406="Extremity",IF(CG406="","",CG406),"")</f>
        <v/>
      </c>
      <c r="AU406" s="6813">
        <f>IF(AC406="Extremity",IF(CH406="","",CH406),"")</f>
        <v/>
      </c>
      <c r="AV406" s="6814">
        <f>IF(AC406="Extremity","",IF(CE406="","",CE406))</f>
        <v/>
      </c>
      <c r="AW406" s="6814">
        <f>IF(AD406="Extremity","",IF(CF406="","",CF406))</f>
        <v/>
      </c>
      <c r="AX406" s="6807">
        <f>DL406</f>
        <v/>
      </c>
      <c r="AY406" s="6807">
        <f>DQ406</f>
        <v/>
      </c>
      <c r="AZ406" s="6815">
        <f>IF(AC406="Extremity",IF(DA406="","",DA406),"")</f>
        <v/>
      </c>
      <c r="BA406" s="6816">
        <f>IF(AC406="Extremity","",IF(CT406="","",CT406))</f>
        <v/>
      </c>
      <c r="BB406" s="6807">
        <f>IF(AC406="Extremity",IF(DB406="","",DB406),"")</f>
        <v/>
      </c>
      <c r="BC406" s="6814">
        <f>IF(AC406="Extremity","",IF(CZ406="","",CZ406))</f>
        <v/>
      </c>
      <c r="BD406" s="6807">
        <f>DD406</f>
        <v/>
      </c>
      <c r="BE406" s="6817">
        <f>DE406</f>
        <v/>
      </c>
      <c r="BF406" s="6818">
        <f>DF406*60</f>
        <v/>
      </c>
      <c r="BG406" s="6819">
        <f>BE406</f>
        <v/>
      </c>
      <c r="BH406" s="6818">
        <f>DG406*60</f>
        <v/>
      </c>
      <c r="BI406" s="6818">
        <f>DH406</f>
        <v/>
      </c>
      <c r="BJ406" s="6820"/>
      <c r="BK406" s="6821">
        <f>Overview!$E$7</f>
        <v/>
      </c>
      <c r="BL406" s="6820"/>
      <c r="BM406" s="6818">
        <f>DI406</f>
        <v/>
      </c>
      <c r="BN406" s="6821">
        <f>Overview!$P$153</f>
        <v/>
      </c>
      <c r="BO406" s="6820"/>
      <c r="BP406" s="6820"/>
      <c r="BQ406" s="6804"/>
      <c r="BR406" s="6822"/>
      <c r="BS406" s="1541"/>
      <c r="BT406" s="1864" t="inlineStr">
        <is>
          <t>LTE</t>
        </is>
      </c>
      <c r="BU406" s="1828" t="inlineStr">
        <is>
          <t>FDD1</t>
        </is>
      </c>
      <c r="BV406" s="906">
        <f>Overview!$H$31</f>
        <v/>
      </c>
      <c r="BW406" s="1865"/>
      <c r="BX406" s="1828" t="inlineStr">
        <is>
          <t>Body</t>
        </is>
      </c>
      <c r="BY406" s="882"/>
      <c r="BZ406" s="1828">
        <f>IF(COUNT('Conducted LTE'!$AH$3:$AH$170)=0,10,INDEX('Conducted LTE'!$M$3:$M$170,MATCH(MAX('Conducted LTE'!$AH$3:$AH$170),'Conducted LTE'!$AH$3:$AH$170,0)))</f>
        <v>10</v>
      </c>
      <c r="CA406" s="882" t="inlineStr">
        <is>
          <t>Accesorio 3: Back Face</t>
        </is>
      </c>
      <c r="CB406" s="200">
        <v>0</v>
      </c>
      <c r="CC406" s="882">
        <f>IF(COUNT('Conducted LTE'!$AH$3:$AH$170)=0,18300,INDEX('Conducted LTE'!$T$3:$T$170,MATCH(MAX('Conducted LTE'!$AH$3:$AH$170),'Conducted LTE'!$AH$3:$AH$170,0)))</f>
        <v>18300</v>
      </c>
      <c r="CD406" s="882">
        <f>IF(COUNT('Conducted LTE'!$AH$3:$AH$170)=0,1950,INDEX('Conducted LTE'!$U$3:$U$170,MATCH(MAX('Conducted LTE'!$AH$3:$AH$170),'Conducted LTE'!$AH$3:$AH$170,0)))</f>
        <v>1950</v>
      </c>
      <c r="CE406" s="7238"/>
      <c r="CF406" s="7238"/>
      <c r="CG406" s="6909"/>
      <c r="CH406" s="6909"/>
      <c r="CI406" s="225">
        <f>BY406</f>
        <v/>
      </c>
      <c r="CJ406" s="237">
        <f>BZ406</f>
        <v/>
      </c>
      <c r="CK406" s="223">
        <f>CA406</f>
        <v/>
      </c>
      <c r="CL406" s="6665">
        <f>CC406</f>
        <v/>
      </c>
      <c r="CM406" s="6665">
        <f>CD406</f>
        <v/>
      </c>
      <c r="CN406" s="2052"/>
      <c r="CO406" s="1579"/>
      <c r="CP406" s="7214">
        <f>IF(CF406=""," ",IF(ABS(CE406-CF406)&lt;=0.1,"Valid","Not valid"))</f>
        <v/>
      </c>
      <c r="CQ406" s="1674">
        <f> IF(CE406="","",IF(AND(CE406&lt;&gt;"",CF406=""),IF(CE406&gt;=0.8,"Medir+Sig Max","No"),IF(CF406&lt;&gt;"",IF(CF406&gt;=0.8,"Medir+Sig Max","No"),"")))</f>
        <v/>
      </c>
      <c r="CR406" s="6929"/>
      <c r="CS406" s="7220"/>
      <c r="CT406" s="220">
        <f>IF(CO406="",IF(AND(CE406="",CF406=""),"",IF(CF406="",IF(DQ406&gt;1,ROUND(DQ406*CE406,3),CE406),IF(DQ406&gt;1,ROUND(DQ406*CF406,3),CF406))),IF(AND(CE406="",CF406=""),"",IF(CF406="",IF(DQ406&gt;1,ROUND(DQ406*CE406*(1/(CO406)),3),CE406*(1/(CO406))),IF(DQ406&gt;1,ROUND(DQ406*CF406*(1/(CO406)),3),CF406*(1/(CO406))))))</f>
        <v/>
      </c>
      <c r="CU406" s="224">
        <f>BY406</f>
        <v/>
      </c>
      <c r="CV406" s="237">
        <f>BZ406</f>
        <v/>
      </c>
      <c r="CW406" s="237">
        <f>CA406</f>
        <v/>
      </c>
      <c r="CX406" s="224">
        <f>CC406</f>
        <v/>
      </c>
      <c r="CY406" s="237">
        <f>CD406</f>
        <v/>
      </c>
      <c r="CZ406" s="7474">
        <f>IF(COUNTIF(Overview!K12:K14,TRUE)&gt;0,1.6,IF(COUNTIF(Overview!L12:L14,TRUE)&gt;0,8,0))</f>
        <v/>
      </c>
      <c r="DA406" s="1807"/>
      <c r="DB406" s="7484"/>
      <c r="DC406" s="844">
        <f>IF(CT406="","",IF(CT406&gt;CZ406,"Fail","Pass"))</f>
        <v/>
      </c>
      <c r="DD406" s="6666"/>
      <c r="DE406" s="1565">
        <f>MyTimestamp(DC406)</f>
        <v/>
      </c>
      <c r="DF406" s="1531">
        <f>IF(COUNT(CE406:CH406)=1,15,IF(COUNT(CE406:CH406)=0,0,30))</f>
        <v/>
      </c>
      <c r="DG406" s="1532">
        <f>IF(DF406=0,0,2)</f>
        <v/>
      </c>
      <c r="DH406" s="6825"/>
      <c r="DI406" s="6825"/>
      <c r="DJ406" s="1863"/>
      <c r="DK406" s="6667"/>
      <c r="DL406" s="1574">
        <f>10^(CN406/20)*100-100</f>
        <v/>
      </c>
      <c r="DM406" s="777"/>
      <c r="DN406" s="970"/>
      <c r="DO406" s="777">
        <f>IF(DM406="","",10^(DM406/10))</f>
        <v/>
      </c>
      <c r="DP406" s="777">
        <f>IF(ISNUMBER(DN406)=FALSE,"",10^(DN406/10))</f>
        <v/>
      </c>
      <c r="DQ406" s="1578">
        <f>IF(AND(ISNUMBER(DO406),ISNUMBER(DP406)),IF(DO406/DP406&gt;1,ROUND((DO406)/DP406,3),1),1)</f>
        <v/>
      </c>
      <c r="DR406" s="1541"/>
      <c r="DS406" s="1541"/>
      <c r="DT406" s="1541"/>
      <c r="DU406" s="1541"/>
      <c r="DV406" s="1541"/>
      <c r="DW406" s="1541"/>
      <c r="DX406" s="1541"/>
      <c r="DY406" s="1541"/>
      <c r="DZ406" s="1541"/>
      <c r="EA406" s="1541"/>
      <c r="EB406" s="1541"/>
      <c r="EC406" s="1541"/>
      <c r="ED406" s="1541"/>
      <c r="EE406" s="1541"/>
      <c r="EF406" s="1541"/>
      <c r="EG406" s="1541"/>
      <c r="EH406" s="1541"/>
      <c r="EI406" s="1541"/>
      <c r="EJ406" s="1541"/>
      <c r="EK406" s="1541"/>
      <c r="EL406" s="1541"/>
      <c r="EM406" s="1541"/>
      <c r="EN406" s="1541"/>
      <c r="EO406" s="1541"/>
      <c r="EP406" s="1541"/>
      <c r="EQ406" s="1541"/>
      <c r="ER406" s="1541"/>
      <c r="ES406" s="1541"/>
      <c r="ET406" s="1541"/>
      <c r="EU406" s="1541"/>
      <c r="EV406" s="1541"/>
    </row>
    <row r="407" ht="12.75" x14ac:dyDescent="0.2">
      <c r="A407" s="1541"/>
      <c r="B407" s="1541"/>
      <c r="C407"/>
      <c r="D407" s="6799"/>
      <c r="E407" s="6799"/>
      <c r="F407" s="6800" t="inlineStr">
        <is>
          <t>5.3</t>
        </is>
      </c>
      <c r="G407" s="6801"/>
      <c r="H407" s="6802">
        <f>BV407</f>
        <v/>
      </c>
      <c r="I407" s="6802">
        <f>BW407</f>
        <v/>
      </c>
      <c r="J407" s="6803" t="inlineStr">
        <is>
          <t>LTE</t>
        </is>
      </c>
      <c r="K407" s="6803" t="inlineStr">
        <is>
          <t>FDD1</t>
        </is>
      </c>
      <c r="L407" s="6804"/>
      <c r="M407" s="6802">
        <v>10</v>
      </c>
      <c r="N407" s="6805" t="inlineStr">
        <is>
          <t>QPSK</t>
        </is>
      </c>
      <c r="O407" s="6806"/>
      <c r="P407" s="6597"/>
      <c r="Q407" s="6806">
        <v>1</v>
      </c>
      <c r="R407" s="6806">
        <v>0</v>
      </c>
      <c r="S407" s="6802"/>
      <c r="T407" s="130">
        <v>18300</v>
      </c>
      <c r="U407" s="6593">
        <v>1950</v>
      </c>
      <c r="V407" s="6805"/>
      <c r="W407" s="6807"/>
      <c r="X407" s="6805"/>
      <c r="Y407" s="6805"/>
      <c r="Z407" s="6805"/>
      <c r="AA407" s="6804"/>
      <c r="AB407" s="6804"/>
      <c r="AC407" s="6808">
        <f>IF(OR(BX407="Close to Ear",BX407="Close to Head"),"Head",IF(BX407="Extremity","Extremity","Body"))</f>
        <v/>
      </c>
      <c r="AD407" s="6809">
        <f>CA407</f>
        <v/>
      </c>
      <c r="AE407" s="6803">
        <f>CB407</f>
        <v/>
      </c>
      <c r="AF407" s="6804"/>
      <c r="AG407" s="6810">
        <f>IF(OR(AZ407="",BA407=""),"N/A",IF(DC407="Pass","P","F"))</f>
        <v/>
      </c>
      <c r="AH407" s="6811"/>
      <c r="AI407" s="6811"/>
      <c r="AJ407" s="6811"/>
      <c r="AK407" s="6805"/>
      <c r="AL407" s="6804"/>
      <c r="AM407" s="6805"/>
      <c r="AN407" s="6805"/>
      <c r="AO407" s="6812"/>
      <c r="AP407" s="6812"/>
      <c r="AQ407" s="6812"/>
      <c r="AR407" s="6812"/>
      <c r="AS407" s="6812"/>
      <c r="AT407" s="6813">
        <f>IF(AC407="Extremity",IF(CG407="","",CG407),"")</f>
        <v/>
      </c>
      <c r="AU407" s="6813">
        <f>IF(AC407="Extremity",IF(CH407="","",CH407),"")</f>
        <v/>
      </c>
      <c r="AV407" s="6814">
        <f>IF(AC407="Extremity","",IF(CE407="","",CE407))</f>
        <v/>
      </c>
      <c r="AW407" s="6814">
        <f>IF(AD407="Extremity","",IF(CF407="","",CF407))</f>
        <v/>
      </c>
      <c r="AX407" s="6807">
        <f>DL407</f>
        <v/>
      </c>
      <c r="AY407" s="6807">
        <f>DQ407</f>
        <v/>
      </c>
      <c r="AZ407" s="6815">
        <f>IF(AC407="Extremity",IF(DA407="","",DA407),"")</f>
        <v/>
      </c>
      <c r="BA407" s="6816">
        <f>IF(AC407="Extremity","",IF(CT407="","",CT407))</f>
        <v/>
      </c>
      <c r="BB407" s="6807">
        <f>IF(AC407="Extremity",IF(DB407="","",DB407),"")</f>
        <v/>
      </c>
      <c r="BC407" s="6814">
        <f>IF(AC407="Extremity","",IF(CZ407="","",CZ407))</f>
        <v/>
      </c>
      <c r="BD407" s="6807">
        <f>DD407</f>
        <v/>
      </c>
      <c r="BE407" s="6817">
        <f>DE407</f>
        <v/>
      </c>
      <c r="BF407" s="6818">
        <f>DF407*60</f>
        <v/>
      </c>
      <c r="BG407" s="6819">
        <f>BE407</f>
        <v/>
      </c>
      <c r="BH407" s="6818">
        <f>DG407*60</f>
        <v/>
      </c>
      <c r="BI407" s="6818">
        <f>DH407</f>
        <v/>
      </c>
      <c r="BJ407" s="6820"/>
      <c r="BK407" s="6821">
        <f>Overview!$E$7</f>
        <v/>
      </c>
      <c r="BL407" s="6820"/>
      <c r="BM407" s="6818">
        <f>DI407</f>
        <v/>
      </c>
      <c r="BN407" s="6821">
        <f>Overview!$P$153</f>
        <v/>
      </c>
      <c r="BO407" s="6820"/>
      <c r="BP407" s="6820"/>
      <c r="BQ407" s="6804"/>
      <c r="BR407" s="6822"/>
      <c r="BS407" s="1541"/>
      <c r="BT407" s="1864" t="inlineStr">
        <is>
          <t>LTE</t>
        </is>
      </c>
      <c r="BU407" s="1828" t="inlineStr">
        <is>
          <t>FDD1</t>
        </is>
      </c>
      <c r="BV407" s="906">
        <f>Overview!$H$31</f>
        <v/>
      </c>
      <c r="BW407" s="1865"/>
      <c r="BX407" s="1828" t="inlineStr">
        <is>
          <t>Body</t>
        </is>
      </c>
      <c r="BY407" s="882"/>
      <c r="BZ407" s="1828">
        <f>IF(COUNT('Conducted LTE'!$AH$3:$AH$170)=0,10,INDEX('Conducted LTE'!$M$3:$M$170,MATCH(MAX('Conducted LTE'!$AH$3:$AH$170),'Conducted LTE'!$AH$3:$AH$170,0)))</f>
        <v>10</v>
      </c>
      <c r="CA407" s="882" t="inlineStr">
        <is>
          <t>Accesorio 4: Front Face</t>
        </is>
      </c>
      <c r="CB407" s="200">
        <v>0</v>
      </c>
      <c r="CC407" s="882">
        <f>IF(COUNT('Conducted LTE'!$AH$3:$AH$170)=0,18300,INDEX('Conducted LTE'!$T$3:$T$170,MATCH(MAX('Conducted LTE'!$AH$3:$AH$170),'Conducted LTE'!$AH$3:$AH$170,0)))</f>
        <v>18300</v>
      </c>
      <c r="CD407" s="882">
        <f>IF(COUNT('Conducted LTE'!$AH$3:$AH$170)=0,1950,INDEX('Conducted LTE'!$U$3:$U$170,MATCH(MAX('Conducted LTE'!$AH$3:$AH$170),'Conducted LTE'!$AH$3:$AH$170,0)))</f>
        <v>1950</v>
      </c>
      <c r="CE407" s="7238"/>
      <c r="CF407" s="7238"/>
      <c r="CG407" s="6909"/>
      <c r="CH407" s="6909"/>
      <c r="CI407" s="225">
        <f>BY407</f>
        <v/>
      </c>
      <c r="CJ407" s="237">
        <f>BZ407</f>
        <v/>
      </c>
      <c r="CK407" s="223">
        <f>CA407</f>
        <v/>
      </c>
      <c r="CL407" s="6665">
        <f>CC407</f>
        <v/>
      </c>
      <c r="CM407" s="6665">
        <f>CD407</f>
        <v/>
      </c>
      <c r="CN407" s="2052"/>
      <c r="CO407" s="1579"/>
      <c r="CP407" s="7214">
        <f>IF(CF407=""," ",IF(ABS(CE407-CF407)&lt;=0.1,"Valid","Not valid"))</f>
        <v/>
      </c>
      <c r="CQ407" s="1674">
        <f> IF(CE407="","",IF(AND(CE407&lt;&gt;"",CF407=""),IF(CE407&gt;=0.8,"Medir+Sig Max","No"),IF(CF407&lt;&gt;"",IF(CF407&gt;=0.8,"Medir+Sig Max","No"),"")))</f>
        <v/>
      </c>
      <c r="CR407" s="6929"/>
      <c r="CS407" s="7220"/>
      <c r="CT407" s="220">
        <f>IF(CO407="",IF(AND(CE407="",CF407=""),"",IF(CF407="",IF(DQ407&gt;1,ROUND(DQ407*CE407,3),CE407),IF(DQ407&gt;1,ROUND(DQ407*CF407,3),CF407))),IF(AND(CE407="",CF407=""),"",IF(CF407="",IF(DQ407&gt;1,ROUND(DQ407*CE407*(1/(CO407)),3),CE407*(1/(CO407))),IF(DQ407&gt;1,ROUND(DQ407*CF407*(1/(CO407)),3),CF407*(1/(CO407))))))</f>
        <v/>
      </c>
      <c r="CU407" s="224">
        <f>BY407</f>
        <v/>
      </c>
      <c r="CV407" s="237">
        <f>BZ407</f>
        <v/>
      </c>
      <c r="CW407" s="237">
        <f>CA407</f>
        <v/>
      </c>
      <c r="CX407" s="224">
        <f>CC407</f>
        <v/>
      </c>
      <c r="CY407" s="237">
        <f>CD407</f>
        <v/>
      </c>
      <c r="CZ407" s="7474">
        <f>IF(COUNTIF(Overview!K12:K14,TRUE)&gt;0,1.6,IF(COUNTIF(Overview!L12:L14,TRUE)&gt;0,8,0))</f>
        <v/>
      </c>
      <c r="DA407" s="1807"/>
      <c r="DB407" s="7484"/>
      <c r="DC407" s="844">
        <f>IF(CT407="","",IF(CT407&gt;CZ407,"Fail","Pass"))</f>
        <v/>
      </c>
      <c r="DD407" s="6666"/>
      <c r="DE407" s="1565">
        <f>MyTimestamp(DC407)</f>
        <v/>
      </c>
      <c r="DF407" s="1531">
        <f>IF(COUNT(CE407:CH407)=1,15,IF(COUNT(CE407:CH407)=0,0,30))</f>
        <v/>
      </c>
      <c r="DG407" s="1532">
        <f>IF(DF407=0,0,2)</f>
        <v/>
      </c>
      <c r="DH407" s="6825"/>
      <c r="DI407" s="6825"/>
      <c r="DJ407" s="1863"/>
      <c r="DK407" s="6667"/>
      <c r="DL407" s="1574">
        <f>10^(CN407/20)*100-100</f>
        <v/>
      </c>
      <c r="DM407" s="777"/>
      <c r="DN407" s="970"/>
      <c r="DO407" s="777">
        <f>IF(DM407="","",10^(DM407/10))</f>
        <v/>
      </c>
      <c r="DP407" s="777">
        <f>IF(ISNUMBER(DN407)=FALSE,"",10^(DN407/10))</f>
        <v/>
      </c>
      <c r="DQ407" s="1578">
        <f>IF(AND(ISNUMBER(DO407),ISNUMBER(DP407)),IF(DO407/DP407&gt;1,ROUND((DO407)/DP407,3),1),1)</f>
        <v/>
      </c>
      <c r="DR407" s="1541"/>
      <c r="DS407" s="1541"/>
      <c r="DT407" s="1541"/>
      <c r="DU407" s="1541"/>
      <c r="DV407" s="1541"/>
      <c r="DW407" s="1541"/>
      <c r="DX407" s="1541"/>
      <c r="DY407" s="1541"/>
      <c r="DZ407" s="1541"/>
      <c r="EA407" s="1541"/>
      <c r="EB407" s="1541"/>
      <c r="EC407" s="1541"/>
      <c r="ED407" s="1541"/>
      <c r="EE407" s="1541"/>
      <c r="EF407" s="1541"/>
      <c r="EG407" s="1541"/>
      <c r="EH407" s="1541"/>
      <c r="EI407" s="1541"/>
      <c r="EJ407" s="1541"/>
      <c r="EK407" s="1541"/>
      <c r="EL407" s="1541"/>
      <c r="EM407" s="1541"/>
      <c r="EN407" s="1541"/>
      <c r="EO407" s="1541"/>
      <c r="EP407" s="1541"/>
      <c r="EQ407" s="1541"/>
      <c r="ER407" s="1541"/>
      <c r="ES407" s="1541"/>
      <c r="ET407" s="1541"/>
      <c r="EU407" s="1541"/>
      <c r="EV407" s="1541"/>
    </row>
    <row r="408" ht="12.75" x14ac:dyDescent="0.2">
      <c r="A408" s="1541"/>
      <c r="B408" s="1541"/>
      <c r="C408"/>
      <c r="D408" s="6799"/>
      <c r="E408" s="6799"/>
      <c r="F408" s="6800" t="inlineStr">
        <is>
          <t>5.3</t>
        </is>
      </c>
      <c r="G408" s="6801"/>
      <c r="H408" s="6802">
        <f>BV408</f>
        <v/>
      </c>
      <c r="I408" s="6802">
        <f>BW408</f>
        <v/>
      </c>
      <c r="J408" s="6803" t="inlineStr">
        <is>
          <t>LTE</t>
        </is>
      </c>
      <c r="K408" s="6803" t="inlineStr">
        <is>
          <t>FDD1</t>
        </is>
      </c>
      <c r="L408" s="6804"/>
      <c r="M408" s="6802">
        <v>10</v>
      </c>
      <c r="N408" s="6805" t="inlineStr">
        <is>
          <t>QPSK</t>
        </is>
      </c>
      <c r="O408" s="6806"/>
      <c r="P408" s="6597"/>
      <c r="Q408" s="6806">
        <v>1</v>
      </c>
      <c r="R408" s="6806">
        <v>0</v>
      </c>
      <c r="S408" s="6802"/>
      <c r="T408" s="130">
        <v>18300</v>
      </c>
      <c r="U408" s="6593">
        <v>1950</v>
      </c>
      <c r="V408" s="6805"/>
      <c r="W408" s="6807"/>
      <c r="X408" s="6805"/>
      <c r="Y408" s="6805"/>
      <c r="Z408" s="6805"/>
      <c r="AA408" s="6804"/>
      <c r="AB408" s="6804"/>
      <c r="AC408" s="6808">
        <f>IF(OR(BX408="Close to Ear",BX408="Close to Head"),"Head",IF(BX408="Extremity","Extremity","Body"))</f>
        <v/>
      </c>
      <c r="AD408" s="6809">
        <f>CA408</f>
        <v/>
      </c>
      <c r="AE408" s="6803">
        <f>CB408</f>
        <v/>
      </c>
      <c r="AF408" s="6804"/>
      <c r="AG408" s="6810">
        <f>IF(OR(AZ408="",BA408=""),"N/A",IF(DC408="Pass","P","F"))</f>
        <v/>
      </c>
      <c r="AH408" s="6811"/>
      <c r="AI408" s="6811"/>
      <c r="AJ408" s="6811"/>
      <c r="AK408" s="6805"/>
      <c r="AL408" s="6804"/>
      <c r="AM408" s="6805"/>
      <c r="AN408" s="6805"/>
      <c r="AO408" s="6812"/>
      <c r="AP408" s="6812"/>
      <c r="AQ408" s="6812"/>
      <c r="AR408" s="6812"/>
      <c r="AS408" s="6812"/>
      <c r="AT408" s="6813">
        <f>IF(AC408="Extremity",IF(CG408="","",CG408),"")</f>
        <v/>
      </c>
      <c r="AU408" s="6813">
        <f>IF(AC408="Extremity",IF(CH408="","",CH408),"")</f>
        <v/>
      </c>
      <c r="AV408" s="6814">
        <f>IF(AC408="Extremity","",IF(CE408="","",CE408))</f>
        <v/>
      </c>
      <c r="AW408" s="6814">
        <f>IF(AD408="Extremity","",IF(CF408="","",CF408))</f>
        <v/>
      </c>
      <c r="AX408" s="6807">
        <f>DL408</f>
        <v/>
      </c>
      <c r="AY408" s="6807">
        <f>DQ408</f>
        <v/>
      </c>
      <c r="AZ408" s="6815">
        <f>IF(AC408="Extremity",IF(DA408="","",DA408),"")</f>
        <v/>
      </c>
      <c r="BA408" s="6816">
        <f>IF(AC408="Extremity","",IF(CT408="","",CT408))</f>
        <v/>
      </c>
      <c r="BB408" s="6807">
        <f>IF(AC408="Extremity",IF(DB408="","",DB408),"")</f>
        <v/>
      </c>
      <c r="BC408" s="6814">
        <f>IF(AC408="Extremity","",IF(CZ408="","",CZ408))</f>
        <v/>
      </c>
      <c r="BD408" s="6807">
        <f>DD408</f>
        <v/>
      </c>
      <c r="BE408" s="6817">
        <f>DE408</f>
        <v/>
      </c>
      <c r="BF408" s="6818">
        <f>DF408*60</f>
        <v/>
      </c>
      <c r="BG408" s="6819">
        <f>BE408</f>
        <v/>
      </c>
      <c r="BH408" s="6818">
        <f>DG408*60</f>
        <v/>
      </c>
      <c r="BI408" s="6818">
        <f>DH408</f>
        <v/>
      </c>
      <c r="BJ408" s="6820"/>
      <c r="BK408" s="6821">
        <f>Overview!$E$7</f>
        <v/>
      </c>
      <c r="BL408" s="6820"/>
      <c r="BM408" s="6818">
        <f>DI408</f>
        <v/>
      </c>
      <c r="BN408" s="6821">
        <f>Overview!$P$153</f>
        <v/>
      </c>
      <c r="BO408" s="6820"/>
      <c r="BP408" s="6820"/>
      <c r="BQ408" s="6804"/>
      <c r="BR408" s="6822"/>
      <c r="BS408" s="1541"/>
      <c r="BT408" s="1864" t="inlineStr">
        <is>
          <t>LTE</t>
        </is>
      </c>
      <c r="BU408" s="1828" t="inlineStr">
        <is>
          <t>FDD1</t>
        </is>
      </c>
      <c r="BV408" s="906">
        <f>Overview!$H$31</f>
        <v/>
      </c>
      <c r="BW408" s="1865"/>
      <c r="BX408" s="1828" t="inlineStr">
        <is>
          <t>Body</t>
        </is>
      </c>
      <c r="BY408" s="882"/>
      <c r="BZ408" s="1828">
        <f>IF(COUNT('Conducted LTE'!$AH$3:$AH$170)=0,10,INDEX('Conducted LTE'!$M$3:$M$170,MATCH(MAX('Conducted LTE'!$AH$3:$AH$170),'Conducted LTE'!$AH$3:$AH$170,0)))</f>
        <v>10</v>
      </c>
      <c r="CA408" s="882" t="inlineStr">
        <is>
          <t>Accesorio 5: Back Face</t>
        </is>
      </c>
      <c r="CB408" s="200">
        <v>0</v>
      </c>
      <c r="CC408" s="882">
        <f>IF(COUNT('Conducted LTE'!$AH$3:$AH$170)=0,18300,INDEX('Conducted LTE'!$T$3:$T$170,MATCH(MAX('Conducted LTE'!$AH$3:$AH$170),'Conducted LTE'!$AH$3:$AH$170,0)))</f>
        <v>18300</v>
      </c>
      <c r="CD408" s="882">
        <f>IF(COUNT('Conducted LTE'!$AH$3:$AH$170)=0,1950,INDEX('Conducted LTE'!$U$3:$U$170,MATCH(MAX('Conducted LTE'!$AH$3:$AH$170),'Conducted LTE'!$AH$3:$AH$170,0)))</f>
        <v>1950</v>
      </c>
      <c r="CE408" s="7238"/>
      <c r="CF408" s="7238"/>
      <c r="CG408" s="6909"/>
      <c r="CH408" s="6909"/>
      <c r="CI408" s="225">
        <f>BY408</f>
        <v/>
      </c>
      <c r="CJ408" s="237">
        <f>BZ408</f>
        <v/>
      </c>
      <c r="CK408" s="223">
        <f>CA408</f>
        <v/>
      </c>
      <c r="CL408" s="6665">
        <f>CC408</f>
        <v/>
      </c>
      <c r="CM408" s="6665">
        <f>CD408</f>
        <v/>
      </c>
      <c r="CN408" s="2052"/>
      <c r="CO408" s="1579"/>
      <c r="CP408" s="7214">
        <f>IF(CF408=""," ",IF(ABS(CE408-CF408)&lt;=0.1,"Valid","Not valid"))</f>
        <v/>
      </c>
      <c r="CQ408" s="1674">
        <f> IF(CE408="","",IF(AND(CE408&lt;&gt;"",CF408=""),IF(CE408&gt;=0.8,"Medir+Sig Max","No"),IF(CF408&lt;&gt;"",IF(CF408&gt;=0.8,"Medir+Sig Max","No"),"")))</f>
        <v/>
      </c>
      <c r="CR408" s="6929"/>
      <c r="CS408" s="7220"/>
      <c r="CT408" s="220">
        <f>IF(CO408="",IF(AND(CE408="",CF408=""),"",IF(CF408="",IF(DQ408&gt;1,ROUND(DQ408*CE408,3),CE408),IF(DQ408&gt;1,ROUND(DQ408*CF408,3),CF408))),IF(AND(CE408="",CF408=""),"",IF(CF408="",IF(DQ408&gt;1,ROUND(DQ408*CE408*(1/(CO408)),3),CE408*(1/(CO408))),IF(DQ408&gt;1,ROUND(DQ408*CF408*(1/(CO408)),3),CF408*(1/(CO408))))))</f>
        <v/>
      </c>
      <c r="CU408" s="224">
        <f>BY408</f>
        <v/>
      </c>
      <c r="CV408" s="237">
        <f>BZ408</f>
        <v/>
      </c>
      <c r="CW408" s="237">
        <f>CA408</f>
        <v/>
      </c>
      <c r="CX408" s="224">
        <f>CC408</f>
        <v/>
      </c>
      <c r="CY408" s="237">
        <f>CD408</f>
        <v/>
      </c>
      <c r="CZ408" s="7474">
        <f>IF(COUNTIF(Overview!K12:K14,TRUE)&gt;0,1.6,IF(COUNTIF(Overview!L12:L14,TRUE)&gt;0,8,0))</f>
        <v/>
      </c>
      <c r="DA408" s="1807"/>
      <c r="DB408" s="7484"/>
      <c r="DC408" s="844">
        <f>IF(CT408="","",IF(CT408&gt;CZ408,"Fail","Pass"))</f>
        <v/>
      </c>
      <c r="DD408" s="6666"/>
      <c r="DE408" s="1565">
        <f>MyTimestamp(DC408)</f>
        <v/>
      </c>
      <c r="DF408" s="1531">
        <f>IF(COUNT(CE408:CH408)=1,15,IF(COUNT(CE408:CH408)=0,0,30))</f>
        <v/>
      </c>
      <c r="DG408" s="1532">
        <f>IF(DF408=0,0,2)</f>
        <v/>
      </c>
      <c r="DH408" s="6825"/>
      <c r="DI408" s="6825"/>
      <c r="DJ408" s="1863"/>
      <c r="DK408" s="6667"/>
      <c r="DL408" s="1574">
        <f>10^(CN408/20)*100-100</f>
        <v/>
      </c>
      <c r="DM408" s="777"/>
      <c r="DN408" s="970"/>
      <c r="DO408" s="777">
        <f>IF(DM408="","",10^(DM408/10))</f>
        <v/>
      </c>
      <c r="DP408" s="777">
        <f>IF(ISNUMBER(DN408)=FALSE,"",10^(DN408/10))</f>
        <v/>
      </c>
      <c r="DQ408" s="1578">
        <f>IF(AND(ISNUMBER(DO408),ISNUMBER(DP408)),IF(DO408/DP408&gt;1,ROUND((DO408)/DP408,3),1),1)</f>
        <v/>
      </c>
      <c r="DR408" s="1541"/>
      <c r="DS408" s="1541"/>
      <c r="DT408" s="1541"/>
      <c r="DU408" s="1541"/>
      <c r="DV408" s="1541"/>
      <c r="DW408" s="1541"/>
      <c r="DX408" s="1541"/>
      <c r="DY408" s="1541"/>
      <c r="DZ408" s="1541"/>
      <c r="EA408" s="1541"/>
      <c r="EB408" s="1541"/>
      <c r="EC408" s="1541"/>
      <c r="ED408" s="1541"/>
      <c r="EE408" s="1541"/>
      <c r="EF408" s="1541"/>
      <c r="EG408" s="1541"/>
      <c r="EH408" s="1541"/>
      <c r="EI408" s="1541"/>
      <c r="EJ408" s="1541"/>
      <c r="EK408" s="1541"/>
      <c r="EL408" s="1541"/>
      <c r="EM408" s="1541"/>
      <c r="EN408" s="1541"/>
      <c r="EO408" s="1541"/>
      <c r="EP408" s="1541"/>
      <c r="EQ408" s="1541"/>
      <c r="ER408" s="1541"/>
      <c r="ES408" s="1541"/>
      <c r="ET408" s="1541"/>
      <c r="EU408" s="1541"/>
      <c r="EV408" s="1541"/>
    </row>
    <row r="409" ht="12.75" x14ac:dyDescent="0.2">
      <c r="A409" s="1541"/>
      <c r="B409" s="1541"/>
      <c r="C409"/>
      <c r="D409" s="6799"/>
      <c r="E409" s="6799"/>
      <c r="F409" s="6800" t="inlineStr">
        <is>
          <t>5.3</t>
        </is>
      </c>
      <c r="G409" s="6801"/>
      <c r="H409" s="6802">
        <f>BV409</f>
        <v/>
      </c>
      <c r="I409" s="6802">
        <f>BW409</f>
        <v/>
      </c>
      <c r="J409" s="6803" t="inlineStr">
        <is>
          <t>LTE</t>
        </is>
      </c>
      <c r="K409" s="6803" t="inlineStr">
        <is>
          <t>FDD1</t>
        </is>
      </c>
      <c r="L409" s="6804"/>
      <c r="M409" s="6802">
        <v>10</v>
      </c>
      <c r="N409" s="6805" t="inlineStr">
        <is>
          <t>QPSK</t>
        </is>
      </c>
      <c r="O409" s="6806"/>
      <c r="P409" s="6597"/>
      <c r="Q409" s="6806">
        <v>1</v>
      </c>
      <c r="R409" s="6806">
        <v>0</v>
      </c>
      <c r="S409" s="6802"/>
      <c r="T409" s="130">
        <v>18300</v>
      </c>
      <c r="U409" s="6593">
        <v>1950</v>
      </c>
      <c r="V409" s="6805"/>
      <c r="W409" s="6807"/>
      <c r="X409" s="6805"/>
      <c r="Y409" s="6805"/>
      <c r="Z409" s="6805"/>
      <c r="AA409" s="6804"/>
      <c r="AB409" s="6804"/>
      <c r="AC409" s="6808">
        <f>IF(OR(BX409="Close to Ear",BX409="Close to Head"),"Head",IF(BX409="Extremity","Extremity","Body"))</f>
        <v/>
      </c>
      <c r="AD409" s="6809">
        <f>CA409</f>
        <v/>
      </c>
      <c r="AE409" s="6803">
        <f>CB409</f>
        <v/>
      </c>
      <c r="AF409" s="6804"/>
      <c r="AG409" s="6810">
        <f>IF(OR(AZ409="",BA409=""),"N/A",IF(DC409="Pass","P","F"))</f>
        <v/>
      </c>
      <c r="AH409" s="6811"/>
      <c r="AI409" s="6811"/>
      <c r="AJ409" s="6811"/>
      <c r="AK409" s="6805"/>
      <c r="AL409" s="6804"/>
      <c r="AM409" s="6805"/>
      <c r="AN409" s="6805"/>
      <c r="AO409" s="6812"/>
      <c r="AP409" s="6812"/>
      <c r="AQ409" s="6812"/>
      <c r="AR409" s="6812"/>
      <c r="AS409" s="6812"/>
      <c r="AT409" s="6813">
        <f>IF(AC409="Extremity",IF(CG409="","",CG409),"")</f>
        <v/>
      </c>
      <c r="AU409" s="6813">
        <f>IF(AC409="Extremity",IF(CH409="","",CH409),"")</f>
        <v/>
      </c>
      <c r="AV409" s="6814">
        <f>IF(AC409="Extremity","",IF(CE409="","",CE409))</f>
        <v/>
      </c>
      <c r="AW409" s="6814">
        <f>IF(AD409="Extremity","",IF(CF409="","",CF409))</f>
        <v/>
      </c>
      <c r="AX409" s="6807">
        <f>DL409</f>
        <v/>
      </c>
      <c r="AY409" s="6807">
        <f>DQ409</f>
        <v/>
      </c>
      <c r="AZ409" s="6815">
        <f>IF(AC409="Extremity",IF(DA409="","",DA409),"")</f>
        <v/>
      </c>
      <c r="BA409" s="6816">
        <f>IF(AC409="Extremity","",IF(CT409="","",CT409))</f>
        <v/>
      </c>
      <c r="BB409" s="6807">
        <f>IF(AC409="Extremity",IF(DB409="","",DB409),"")</f>
        <v/>
      </c>
      <c r="BC409" s="6814">
        <f>IF(AC409="Extremity","",IF(CZ409="","",CZ409))</f>
        <v/>
      </c>
      <c r="BD409" s="6807">
        <f>DD409</f>
        <v/>
      </c>
      <c r="BE409" s="6817">
        <f>DE409</f>
        <v/>
      </c>
      <c r="BF409" s="6818">
        <f>DF409*60</f>
        <v/>
      </c>
      <c r="BG409" s="6819">
        <f>BE409</f>
        <v/>
      </c>
      <c r="BH409" s="6818">
        <f>DG409*60</f>
        <v/>
      </c>
      <c r="BI409" s="6818">
        <f>DH409</f>
        <v/>
      </c>
      <c r="BJ409" s="6820"/>
      <c r="BK409" s="6821">
        <f>Overview!$E$7</f>
        <v/>
      </c>
      <c r="BL409" s="6820"/>
      <c r="BM409" s="6818">
        <f>DI409</f>
        <v/>
      </c>
      <c r="BN409" s="6821">
        <f>Overview!$P$153</f>
        <v/>
      </c>
      <c r="BO409" s="6820"/>
      <c r="BP409" s="6820"/>
      <c r="BQ409" s="6804"/>
      <c r="BR409" s="6822"/>
      <c r="BS409" s="1541"/>
      <c r="BT409" s="1864" t="inlineStr">
        <is>
          <t>LTE</t>
        </is>
      </c>
      <c r="BU409" s="1828" t="inlineStr">
        <is>
          <t>FDD1</t>
        </is>
      </c>
      <c r="BV409" s="906">
        <f>Overview!$H$31</f>
        <v/>
      </c>
      <c r="BW409" s="1865"/>
      <c r="BX409" s="1828" t="inlineStr">
        <is>
          <t>Body</t>
        </is>
      </c>
      <c r="BY409" s="882"/>
      <c r="BZ409" s="1828">
        <f>IF(COUNT('Conducted LTE'!$AH$3:$AH$170)=0,10,INDEX('Conducted LTE'!$M$3:$M$170,MATCH(MAX('Conducted LTE'!$AH$3:$AH$170),'Conducted LTE'!$AH$3:$AH$170,0)))</f>
        <v>10</v>
      </c>
      <c r="CA409" s="882" t="inlineStr">
        <is>
          <t>Accesorio 6: Front Face</t>
        </is>
      </c>
      <c r="CB409" s="200">
        <v>0</v>
      </c>
      <c r="CC409" s="882">
        <f>IF(COUNT('Conducted LTE'!$AH$3:$AH$170)=0,18300,INDEX('Conducted LTE'!$T$3:$T$170,MATCH(MAX('Conducted LTE'!$AH$3:$AH$170),'Conducted LTE'!$AH$3:$AH$170,0)))</f>
        <v>18300</v>
      </c>
      <c r="CD409" s="882">
        <f>IF(COUNT('Conducted LTE'!$AH$3:$AH$170)=0,1950,INDEX('Conducted LTE'!$U$3:$U$170,MATCH(MAX('Conducted LTE'!$AH$3:$AH$170),'Conducted LTE'!$AH$3:$AH$170,0)))</f>
        <v>1950</v>
      </c>
      <c r="CE409" s="7238"/>
      <c r="CF409" s="7238"/>
      <c r="CG409" s="6909"/>
      <c r="CH409" s="6909"/>
      <c r="CI409" s="225">
        <f>BY409</f>
        <v/>
      </c>
      <c r="CJ409" s="237">
        <f>BZ409</f>
        <v/>
      </c>
      <c r="CK409" s="223">
        <f>CA409</f>
        <v/>
      </c>
      <c r="CL409" s="6665">
        <f>CC409</f>
        <v/>
      </c>
      <c r="CM409" s="6665">
        <f>CD409</f>
        <v/>
      </c>
      <c r="CN409" s="2052"/>
      <c r="CO409" s="1579"/>
      <c r="CP409" s="7214">
        <f>IF(CF409=""," ",IF(ABS(CE409-CF409)&lt;=0.1,"Valid","Not valid"))</f>
        <v/>
      </c>
      <c r="CQ409" s="1674">
        <f> IF(CE409="","",IF(AND(CE409&lt;&gt;"",CF409=""),IF(CE409&gt;=0.8,"Medir+Sig Max","No"),IF(CF409&lt;&gt;"",IF(CF409&gt;=0.8,"Medir+Sig Max","No"),"")))</f>
        <v/>
      </c>
      <c r="CR409" s="6929"/>
      <c r="CS409" s="7220"/>
      <c r="CT409" s="220">
        <f>IF(CO409="",IF(AND(CE409="",CF409=""),"",IF(CF409="",IF(DQ409&gt;1,ROUND(DQ409*CE409,3),CE409),IF(DQ409&gt;1,ROUND(DQ409*CF409,3),CF409))),IF(AND(CE409="",CF409=""),"",IF(CF409="",IF(DQ409&gt;1,ROUND(DQ409*CE409*(1/(CO409)),3),CE409*(1/(CO409))),IF(DQ409&gt;1,ROUND(DQ409*CF409*(1/(CO409)),3),CF409*(1/(CO409))))))</f>
        <v/>
      </c>
      <c r="CU409" s="224">
        <f>BY409</f>
        <v/>
      </c>
      <c r="CV409" s="237">
        <f>BZ409</f>
        <v/>
      </c>
      <c r="CW409" s="237">
        <f>CA409</f>
        <v/>
      </c>
      <c r="CX409" s="224">
        <f>CC409</f>
        <v/>
      </c>
      <c r="CY409" s="237">
        <f>CD409</f>
        <v/>
      </c>
      <c r="CZ409" s="7474">
        <f>IF(COUNTIF(Overview!K12:K14,TRUE)&gt;0,1.6,IF(COUNTIF(Overview!L12:L14,TRUE)&gt;0,8,0))</f>
        <v/>
      </c>
      <c r="DA409" s="1807"/>
      <c r="DB409" s="7484"/>
      <c r="DC409" s="844">
        <f>IF(CT409="","",IF(CT409&gt;CZ409,"Fail","Pass"))</f>
        <v/>
      </c>
      <c r="DD409" s="6666"/>
      <c r="DE409" s="1565">
        <f>MyTimestamp(DC409)</f>
        <v/>
      </c>
      <c r="DF409" s="1531">
        <f>IF(COUNT(CE409:CH409)=1,15,IF(COUNT(CE409:CH409)=0,0,30))</f>
        <v/>
      </c>
      <c r="DG409" s="1532">
        <f>IF(DF409=0,0,2)</f>
        <v/>
      </c>
      <c r="DH409" s="6825"/>
      <c r="DI409" s="6825"/>
      <c r="DJ409" s="1863"/>
      <c r="DK409" s="6667"/>
      <c r="DL409" s="1574">
        <f>10^(CN409/20)*100-100</f>
        <v/>
      </c>
      <c r="DM409" s="777"/>
      <c r="DN409" s="970"/>
      <c r="DO409" s="777">
        <f>IF(DM409="","",10^(DM409/10))</f>
        <v/>
      </c>
      <c r="DP409" s="777">
        <f>IF(ISNUMBER(DN409)=FALSE,"",10^(DN409/10))</f>
        <v/>
      </c>
      <c r="DQ409" s="1578">
        <f>IF(AND(ISNUMBER(DO409),ISNUMBER(DP409)),IF(DO409/DP409&gt;1,ROUND((DO409)/DP409,3),1),1)</f>
        <v/>
      </c>
      <c r="DR409" s="1541"/>
      <c r="DS409" s="1541"/>
      <c r="DT409" s="1541"/>
      <c r="DU409" s="1541"/>
      <c r="DV409" s="1541"/>
      <c r="DW409" s="1541"/>
      <c r="DX409" s="1541"/>
      <c r="DY409" s="1541"/>
      <c r="DZ409" s="1541"/>
      <c r="EA409" s="1541"/>
      <c r="EB409" s="1541"/>
      <c r="EC409" s="1541"/>
      <c r="ED409" s="1541"/>
      <c r="EE409" s="1541"/>
      <c r="EF409" s="1541"/>
      <c r="EG409" s="1541"/>
      <c r="EH409" s="1541"/>
      <c r="EI409" s="1541"/>
      <c r="EJ409" s="1541"/>
      <c r="EK409" s="1541"/>
      <c r="EL409" s="1541"/>
      <c r="EM409" s="1541"/>
      <c r="EN409" s="1541"/>
      <c r="EO409" s="1541"/>
      <c r="EP409" s="1541"/>
      <c r="EQ409" s="1541"/>
      <c r="ER409" s="1541"/>
      <c r="ES409" s="1541"/>
      <c r="ET409" s="1541"/>
      <c r="EU409" s="1541"/>
      <c r="EV409" s="1541"/>
    </row>
    <row r="410" ht="12.75" x14ac:dyDescent="0.2">
      <c r="A410" s="1541"/>
      <c r="B410" s="1541"/>
      <c r="C410"/>
      <c r="D410" s="6799"/>
      <c r="E410" s="6799"/>
      <c r="F410" s="6800" t="inlineStr">
        <is>
          <t>5.3</t>
        </is>
      </c>
      <c r="G410" s="6801"/>
      <c r="H410" s="6802">
        <f>BV410</f>
        <v/>
      </c>
      <c r="I410" s="6802">
        <f>BW410</f>
        <v/>
      </c>
      <c r="J410" s="6803" t="inlineStr">
        <is>
          <t>LTE</t>
        </is>
      </c>
      <c r="K410" s="6803" t="inlineStr">
        <is>
          <t>FDD1</t>
        </is>
      </c>
      <c r="L410" s="6804"/>
      <c r="M410" s="6802">
        <v>10</v>
      </c>
      <c r="N410" s="6805" t="inlineStr">
        <is>
          <t>QPSK</t>
        </is>
      </c>
      <c r="O410" s="6806"/>
      <c r="P410" s="6597"/>
      <c r="Q410" s="6806">
        <v>1</v>
      </c>
      <c r="R410" s="6806">
        <v>0</v>
      </c>
      <c r="S410" s="6802"/>
      <c r="T410" s="130">
        <v>18300</v>
      </c>
      <c r="U410" s="6593">
        <v>1950</v>
      </c>
      <c r="V410" s="6805"/>
      <c r="W410" s="6807"/>
      <c r="X410" s="6805"/>
      <c r="Y410" s="6805"/>
      <c r="Z410" s="6805"/>
      <c r="AA410" s="6804"/>
      <c r="AB410" s="6804"/>
      <c r="AC410" s="6808">
        <f>IF(OR(BX410="Close to Ear",BX410="Close to Head"),"Head",IF(BX410="Extremity","Extremity","Body"))</f>
        <v/>
      </c>
      <c r="AD410" s="6809">
        <f>CA410</f>
        <v/>
      </c>
      <c r="AE410" s="6803">
        <f>CB410</f>
        <v/>
      </c>
      <c r="AF410" s="6804"/>
      <c r="AG410" s="6810">
        <f>IF(OR(AZ410="",BA410=""),"N/A",IF(DC410="Pass","P","F"))</f>
        <v/>
      </c>
      <c r="AH410" s="6811"/>
      <c r="AI410" s="6811"/>
      <c r="AJ410" s="6811"/>
      <c r="AK410" s="6805"/>
      <c r="AL410" s="6804"/>
      <c r="AM410" s="6805"/>
      <c r="AN410" s="6805"/>
      <c r="AO410" s="6812"/>
      <c r="AP410" s="6812"/>
      <c r="AQ410" s="6812"/>
      <c r="AR410" s="6812"/>
      <c r="AS410" s="6812"/>
      <c r="AT410" s="6813">
        <f>IF(AC410="Extremity",IF(CG410="","",CG410),"")</f>
        <v/>
      </c>
      <c r="AU410" s="6813">
        <f>IF(AC410="Extremity",IF(CH410="","",CH410),"")</f>
        <v/>
      </c>
      <c r="AV410" s="6814">
        <f>IF(AC410="Extremity","",IF(CE410="","",CE410))</f>
        <v/>
      </c>
      <c r="AW410" s="6814">
        <f>IF(AD410="Extremity","",IF(CF410="","",CF410))</f>
        <v/>
      </c>
      <c r="AX410" s="6807">
        <f>DL410</f>
        <v/>
      </c>
      <c r="AY410" s="6807">
        <f>DQ410</f>
        <v/>
      </c>
      <c r="AZ410" s="6815">
        <f>IF(AC410="Extremity",IF(DA410="","",DA410),"")</f>
        <v/>
      </c>
      <c r="BA410" s="6816">
        <f>IF(AC410="Extremity","",IF(CT410="","",CT410))</f>
        <v/>
      </c>
      <c r="BB410" s="6807">
        <f>IF(AC410="Extremity",IF(DB410="","",DB410),"")</f>
        <v/>
      </c>
      <c r="BC410" s="6814">
        <f>IF(AC410="Extremity","",IF(CZ410="","",CZ410))</f>
        <v/>
      </c>
      <c r="BD410" s="6807">
        <f>DD410</f>
        <v/>
      </c>
      <c r="BE410" s="6817">
        <f>DE410</f>
        <v/>
      </c>
      <c r="BF410" s="6818">
        <f>DF410*60</f>
        <v/>
      </c>
      <c r="BG410" s="6819">
        <f>BE410</f>
        <v/>
      </c>
      <c r="BH410" s="6818">
        <f>DG410*60</f>
        <v/>
      </c>
      <c r="BI410" s="6818">
        <f>DH410</f>
        <v/>
      </c>
      <c r="BJ410" s="6820"/>
      <c r="BK410" s="6821">
        <f>Overview!$E$7</f>
        <v/>
      </c>
      <c r="BL410" s="6820"/>
      <c r="BM410" s="6818">
        <f>DI410</f>
        <v/>
      </c>
      <c r="BN410" s="6821">
        <f>Overview!$P$153</f>
        <v/>
      </c>
      <c r="BO410" s="6820"/>
      <c r="BP410" s="6820"/>
      <c r="BQ410" s="6804"/>
      <c r="BR410" s="6822"/>
      <c r="BS410" s="1541"/>
      <c r="BT410" s="1864" t="inlineStr">
        <is>
          <t>LTE</t>
        </is>
      </c>
      <c r="BU410" s="1828" t="inlineStr">
        <is>
          <t>FDD1</t>
        </is>
      </c>
      <c r="BV410" s="906">
        <f>Overview!$H$31</f>
        <v/>
      </c>
      <c r="BW410" s="1865"/>
      <c r="BX410" s="1828" t="inlineStr">
        <is>
          <t>Body</t>
        </is>
      </c>
      <c r="BY410" s="882"/>
      <c r="BZ410" s="1828">
        <f>IF(COUNT('Conducted LTE'!$AH$3:$AH$170)=0,10,INDEX('Conducted LTE'!$M$3:$M$170,MATCH(MAX('Conducted LTE'!$AH$3:$AH$170),'Conducted LTE'!$AH$3:$AH$170,0)))</f>
        <v>10</v>
      </c>
      <c r="CA410" s="882" t="inlineStr">
        <is>
          <t>Accesorio 7: Front Face</t>
        </is>
      </c>
      <c r="CB410" s="200">
        <v>0</v>
      </c>
      <c r="CC410" s="882">
        <f>IF(COUNT('Conducted LTE'!$AH$3:$AH$170)=0,18300,INDEX('Conducted LTE'!$T$3:$T$170,MATCH(MAX('Conducted LTE'!$AH$3:$AH$170),'Conducted LTE'!$AH$3:$AH$170,0)))</f>
        <v>18300</v>
      </c>
      <c r="CD410" s="882">
        <f>IF(COUNT('Conducted LTE'!$AH$3:$AH$170)=0,1950,INDEX('Conducted LTE'!$U$3:$U$170,MATCH(MAX('Conducted LTE'!$AH$3:$AH$170),'Conducted LTE'!$AH$3:$AH$170,0)))</f>
        <v>1950</v>
      </c>
      <c r="CE410" s="7238"/>
      <c r="CF410" s="7238"/>
      <c r="CG410" s="6909"/>
      <c r="CH410" s="6909"/>
      <c r="CI410" s="225">
        <f>BY410</f>
        <v/>
      </c>
      <c r="CJ410" s="237">
        <f>BZ410</f>
        <v/>
      </c>
      <c r="CK410" s="223">
        <f>CA410</f>
        <v/>
      </c>
      <c r="CL410" s="6665">
        <f>CC410</f>
        <v/>
      </c>
      <c r="CM410" s="6665">
        <f>CD410</f>
        <v/>
      </c>
      <c r="CN410" s="2052"/>
      <c r="CO410" s="1579"/>
      <c r="CP410" s="7214">
        <f>IF(CF410=""," ",IF(ABS(CE410-CF410)&lt;=0.1,"Valid","Not valid"))</f>
        <v/>
      </c>
      <c r="CQ410" s="1674">
        <f> IF(CE410="","",IF(AND(CE410&lt;&gt;"",CF410=""),IF(CE410&gt;=0.8,"Medir+Sig Max","No"),IF(CF410&lt;&gt;"",IF(CF410&gt;=0.8,"Medir+Sig Max","No"),"")))</f>
        <v/>
      </c>
      <c r="CR410" s="6929"/>
      <c r="CS410" s="7220"/>
      <c r="CT410" s="220">
        <f>IF(CO410="",IF(AND(CE410="",CF410=""),"",IF(CF410="",IF(DQ410&gt;1,ROUND(DQ410*CE410,3),CE410),IF(DQ410&gt;1,ROUND(DQ410*CF410,3),CF410))),IF(AND(CE410="",CF410=""),"",IF(CF410="",IF(DQ410&gt;1,ROUND(DQ410*CE410*(1/(CO410)),3),CE410*(1/(CO410))),IF(DQ410&gt;1,ROUND(DQ410*CF410*(1/(CO410)),3),CF410*(1/(CO410))))))</f>
        <v/>
      </c>
      <c r="CU410" s="224">
        <f>BY410</f>
        <v/>
      </c>
      <c r="CV410" s="237">
        <f>BZ410</f>
        <v/>
      </c>
      <c r="CW410" s="237">
        <f>CA410</f>
        <v/>
      </c>
      <c r="CX410" s="224">
        <f>CC410</f>
        <v/>
      </c>
      <c r="CY410" s="237">
        <f>CD410</f>
        <v/>
      </c>
      <c r="CZ410" s="7474">
        <f>IF(COUNTIF(Overview!K12:K14,TRUE)&gt;0,1.6,IF(COUNTIF(Overview!L12:L14,TRUE)&gt;0,8,0))</f>
        <v/>
      </c>
      <c r="DA410" s="1807"/>
      <c r="DB410" s="7484"/>
      <c r="DC410" s="844">
        <f>IF(CT410="","",IF(CT410&gt;CZ410,"Fail","Pass"))</f>
        <v/>
      </c>
      <c r="DD410" s="6666"/>
      <c r="DE410" s="1565">
        <f>MyTimestamp(DC410)</f>
        <v/>
      </c>
      <c r="DF410" s="1531">
        <f>IF(COUNT(CE410:CH410)=1,15,IF(COUNT(CE410:CH410)=0,0,30))</f>
        <v/>
      </c>
      <c r="DG410" s="1532">
        <f>IF(DF410=0,0,2)</f>
        <v/>
      </c>
      <c r="DH410" s="6825"/>
      <c r="DI410" s="6825"/>
      <c r="DJ410" s="1863"/>
      <c r="DK410" s="6667"/>
      <c r="DL410" s="1574">
        <f>10^(CN410/20)*100-100</f>
        <v/>
      </c>
      <c r="DM410" s="777"/>
      <c r="DN410" s="970"/>
      <c r="DO410" s="777">
        <f>IF(DM410="","",10^(DM410/10))</f>
        <v/>
      </c>
      <c r="DP410" s="777">
        <f>IF(ISNUMBER(DN410)=FALSE,"",10^(DN410/10))</f>
        <v/>
      </c>
      <c r="DQ410" s="1578">
        <f>IF(AND(ISNUMBER(DO410),ISNUMBER(DP410)),IF(DO410/DP410&gt;1,ROUND((DO410)/DP410,3),1),1)</f>
        <v/>
      </c>
      <c r="DR410" s="1541"/>
      <c r="DS410" s="1541"/>
      <c r="DT410" s="1541"/>
      <c r="DU410" s="1541"/>
      <c r="DV410" s="1541"/>
      <c r="DW410" s="1541"/>
      <c r="DX410" s="1541"/>
      <c r="DY410" s="1541"/>
      <c r="DZ410" s="1541"/>
      <c r="EA410" s="1541"/>
      <c r="EB410" s="1541"/>
      <c r="EC410" s="1541"/>
      <c r="ED410" s="1541"/>
      <c r="EE410" s="1541"/>
      <c r="EF410" s="1541"/>
      <c r="EG410" s="1541"/>
      <c r="EH410" s="1541"/>
      <c r="EI410" s="1541"/>
      <c r="EJ410" s="1541"/>
      <c r="EK410" s="1541"/>
      <c r="EL410" s="1541"/>
      <c r="EM410" s="1541"/>
      <c r="EN410" s="1541"/>
      <c r="EO410" s="1541"/>
      <c r="EP410" s="1541"/>
      <c r="EQ410" s="1541"/>
      <c r="ER410" s="1541"/>
      <c r="ES410" s="1541"/>
      <c r="ET410" s="1541"/>
      <c r="EU410" s="1541"/>
      <c r="EV410" s="1541"/>
    </row>
    <row r="411" ht="12.75" x14ac:dyDescent="0.2">
      <c r="A411" s="1541"/>
      <c r="B411" s="1541"/>
      <c r="C411"/>
      <c r="D411" s="1486"/>
      <c r="E411" s="1486"/>
      <c r="F411" s="672" t="inlineStr">
        <is>
          <t>5.3</t>
        </is>
      </c>
      <c r="G411" s="1497"/>
      <c r="H411" s="130">
        <f>BV411</f>
        <v/>
      </c>
      <c r="I411" s="130">
        <f>BW411</f>
        <v/>
      </c>
      <c r="J411" s="1299" t="inlineStr">
        <is>
          <t>Cat M1</t>
        </is>
      </c>
      <c r="K411" s="1299" t="inlineStr">
        <is>
          <t>FDD1</t>
        </is>
      </c>
      <c r="L411" s="115"/>
      <c r="M411" s="130">
        <v>15</v>
      </c>
      <c r="N411" s="119" t="inlineStr">
        <is>
          <t>16QAM</t>
        </is>
      </c>
      <c r="O411" s="131"/>
      <c r="P411" s="6597">
        <v>0</v>
      </c>
      <c r="Q411" s="131">
        <v>3</v>
      </c>
      <c r="R411" s="131">
        <v>0</v>
      </c>
      <c r="S411" s="6593"/>
      <c r="T411" s="130">
        <v>18300</v>
      </c>
      <c r="U411" s="6593">
        <v>1950</v>
      </c>
      <c r="V411" s="119"/>
      <c r="W411" s="1305"/>
      <c r="X411" s="119"/>
      <c r="Y411" s="119"/>
      <c r="Z411" s="119"/>
      <c r="AA411" s="115"/>
      <c r="AB411" s="115"/>
      <c r="AC411" s="1300">
        <f>IF(OR(BX411="Close to Ear",BX411="Close to Head"),"Head",IF(BX411="Extremity","Extremity","Body"))</f>
        <v/>
      </c>
      <c r="AD411" s="1301">
        <f>CA411</f>
        <v/>
      </c>
      <c r="AE411" s="1299">
        <f>CB411</f>
        <v/>
      </c>
      <c r="AF411" s="115"/>
      <c r="AG411" s="1302">
        <f>IF(OR(AZ411="",BA411=""),"N/A",IF(DC411="Pass","P","F"))</f>
        <v/>
      </c>
      <c r="AH411" s="129"/>
      <c r="AI411" s="129"/>
      <c r="AJ411" s="129"/>
      <c r="AK411" s="119"/>
      <c r="AL411" s="115"/>
      <c r="AM411" s="119"/>
      <c r="AN411" s="119"/>
      <c r="AO411" s="692"/>
      <c r="AP411" s="692"/>
      <c r="AQ411" s="692"/>
      <c r="AR411" s="692"/>
      <c r="AS411" s="692"/>
      <c r="AT411" s="1303">
        <f>IF(AC411="Extremity",IF(CG411="","",CG411),"")</f>
        <v/>
      </c>
      <c r="AU411" s="1303">
        <f>IF(AC411="Extremity",IF(CH411="","",CH411),"")</f>
        <v/>
      </c>
      <c r="AV411" s="1304">
        <f>IF(AC411="Extremity","",IF(CE411="","",CE411))</f>
        <v/>
      </c>
      <c r="AW411" s="1304">
        <f>IF(AD411="Extremity","",IF(CF411="","",CF411))</f>
        <v/>
      </c>
      <c r="AX411" s="1305">
        <f>DL411</f>
        <v/>
      </c>
      <c r="AY411" s="1305">
        <f>DQ411</f>
        <v/>
      </c>
      <c r="AZ411" s="3377">
        <f>IF(AC411="Extremity",IF(DA411="","",DA411),"")</f>
        <v/>
      </c>
      <c r="BA411" s="3378">
        <f>IF(AC411="Extremity","",IF(CT411="","",CT411))</f>
        <v/>
      </c>
      <c r="BB411" s="1305">
        <f>IF(AC411="Extremity",IF(DB411="","",DB411),"")</f>
        <v/>
      </c>
      <c r="BC411" s="1304">
        <f>IF(AC411="Extremity","",IF(CZ411="","",CZ411))</f>
        <v/>
      </c>
      <c r="BD411" s="1305">
        <f>DD411</f>
        <v/>
      </c>
      <c r="BE411" s="132">
        <f>DE411</f>
        <v/>
      </c>
      <c r="BF411" s="133">
        <f>DF411*60</f>
        <v/>
      </c>
      <c r="BG411" s="121">
        <f>BE411</f>
        <v/>
      </c>
      <c r="BH411" s="133">
        <f>DG411*60</f>
        <v/>
      </c>
      <c r="BI411" s="133">
        <f>DH411</f>
        <v/>
      </c>
      <c r="BJ411" s="117"/>
      <c r="BK411" s="812">
        <f>Overview!$E$7</f>
        <v/>
      </c>
      <c r="BL411" s="117"/>
      <c r="BM411" s="834">
        <f>DI411</f>
        <v/>
      </c>
      <c r="BN411" s="812">
        <f>Overview!$P$153</f>
        <v/>
      </c>
      <c r="BO411" s="117" t="inlineStr">
        <is>
          <t>Revisar: la misma frecuencia aparece con varios canales en esta banda (18050 / 18300 / 18525)</t>
        </is>
      </c>
      <c r="BP411" s="117"/>
      <c r="BQ411" s="115"/>
      <c r="BR411" s="1478"/>
      <c r="BS411" s="1541"/>
      <c r="BT411" s="1860" t="inlineStr">
        <is>
          <t>LTE CATM1</t>
        </is>
      </c>
      <c r="BU411" s="1833" t="inlineStr">
        <is>
          <t>FDD1</t>
        </is>
      </c>
      <c r="BV411" s="907">
        <f>Overview!$H$28</f>
        <v/>
      </c>
      <c r="BW411" s="1861"/>
      <c r="BX411" s="1833" t="inlineStr">
        <is>
          <t>Close to ear</t>
        </is>
      </c>
      <c r="BY411" s="7301"/>
      <c r="BZ411" s="1723">
        <f>IF(COUNT('Conducted LTE CATM1'!$AH$3:$AH$265)=0,15,INDEX('Conducted LTE CATM1'!$M$3:$M$265,MATCH(MAX('Conducted LTE CATM1'!$AH$3:$AH$265),'Conducted LTE CATM1'!$AH$3:$AH$265,0)))</f>
        <v>15</v>
      </c>
      <c r="CA411" s="1826" t="inlineStr">
        <is>
          <t>Left Cheek</t>
        </is>
      </c>
      <c r="CB411" s="202">
        <v>0</v>
      </c>
      <c r="CC411" s="1104">
        <f>IF(COUNT('Conducted LTE CATM1'!$AH$3:$AH$265)=0,18300,INDEX('Conducted LTE CATM1'!$T$3:$T$265,MATCH(MAX('Conducted LTE CATM1'!$AH$3:$AH$265),'Conducted LTE CATM1'!$AH$3:$AH$265,0)))</f>
        <v>18300</v>
      </c>
      <c r="CD411" s="1104">
        <f>IF(COUNT('Conducted LTE CATM1'!$AH$3:$AH$265)=0,1950,INDEX('Conducted LTE CATM1'!$U$3:$U$265,MATCH(MAX('Conducted LTE CATM1'!$AH$3:$AH$265),'Conducted LTE CATM1'!$AH$3:$AH$265,0)))</f>
        <v>1950</v>
      </c>
      <c r="CE411" s="7233"/>
      <c r="CF411" s="7233"/>
      <c r="CG411" s="6705"/>
      <c r="CH411" s="6705"/>
      <c r="CI411" s="225">
        <f>BY411</f>
        <v/>
      </c>
      <c r="CJ411" s="237">
        <f>BZ411</f>
        <v/>
      </c>
      <c r="CK411" s="223">
        <f>CA411</f>
        <v/>
      </c>
      <c r="CL411" s="237">
        <f>CC411</f>
        <v/>
      </c>
      <c r="CM411" s="394">
        <f>CD411</f>
        <v/>
      </c>
      <c r="CN411" s="1526"/>
      <c r="CO411" s="1581"/>
      <c r="CP411" s="891">
        <f>IF(CF411=""," ",IF(ABS(CE411-CF411)&lt;=0.1,"Valid","Not valid"))</f>
        <v/>
      </c>
      <c r="CQ411" s="892">
        <f> IF(CE411="","",IF(AND(CE411&lt;&gt;"",CF411=""),IF(CE411&gt;=0.8,"Medir+Sig Max","No"),IF(CF411&lt;&gt;"",IF(CF411&gt;=0.8,"Medir+Sig Max","No"),"")))</f>
        <v/>
      </c>
      <c r="CR411" s="7224"/>
      <c r="CS411" s="892"/>
      <c r="CT411" s="219">
        <f>IF(CO411="",IF(AND(CE411="",CF411=""),"",IF(CF411="",IF(DQ411&gt;1,ROUND(DQ411*CE411,3),CE411),IF(DQ411&gt;1,ROUND(DQ411*CF411,3),CF411))),IF(AND(CE411="",CF411=""),"",IF(CF411="",IF(DQ411&gt;1,ROUND(DQ411*CE411*(1/(CO411)),3),CE411*(1/(CO411))),IF(DQ411&gt;1,ROUND(DQ411*CF411*(1/(CO411)),3),CF411*(1/(CO411))))))</f>
        <v/>
      </c>
      <c r="CU411" s="224">
        <f>BY411</f>
        <v/>
      </c>
      <c r="CV411" s="237">
        <f>BZ411</f>
        <v/>
      </c>
      <c r="CW411" s="237">
        <f>CA411</f>
        <v/>
      </c>
      <c r="CX411" s="224">
        <f>CC411</f>
        <v/>
      </c>
      <c r="CY411" s="237">
        <f>CD411</f>
        <v/>
      </c>
      <c r="CZ411" s="7476">
        <f>IF(COUNTIF(Overview!K12:K14,TRUE)&gt;0,1.6,IF(COUNTIF(Overview!L12:L14,TRUE)&gt;0,8,0))</f>
        <v/>
      </c>
      <c r="DA411" s="1799"/>
      <c r="DB411" s="7482"/>
      <c r="DC411" s="844">
        <f>IF(CT411="","",IF(CT411&gt;CZ411,"Fail","Pass"))</f>
        <v/>
      </c>
      <c r="DD411" s="399"/>
      <c r="DE411" s="1565">
        <f>MyTimestamp(DC411)</f>
        <v/>
      </c>
      <c r="DF411" s="1531">
        <f>IF(COUNT(CE411:CH411)=1,15,IF(COUNT(CE411:CH411)=0,0,30))</f>
        <v/>
      </c>
      <c r="DG411" s="1532">
        <f>IF(DF411=0,0,2)</f>
        <v/>
      </c>
      <c r="DH411" s="1862"/>
      <c r="DI411" s="1862"/>
      <c r="DJ411" s="1863"/>
      <c r="DK411" s="1782"/>
      <c r="DL411" s="1574">
        <f>10^(CN411/20)*100-100</f>
        <v/>
      </c>
      <c r="DM411" s="776"/>
      <c r="DN411" s="1104"/>
      <c r="DO411" s="776">
        <f>IF(DM411="","",10^(DM411/10))</f>
        <v/>
      </c>
      <c r="DP411" s="776">
        <f>IF(ISNUMBER(DN411)=FALSE,"",10^(DN411/10))</f>
        <v/>
      </c>
      <c r="DQ411" s="1577">
        <f>IF(AND(ISNUMBER(DO411),ISNUMBER(DP411)),IF(DO411/DP411&gt;1,ROUND((DO411)/DP411,3),1),1)</f>
        <v/>
      </c>
      <c r="DR411" s="1541"/>
      <c r="DS411" s="1541"/>
      <c r="DT411" s="1541"/>
      <c r="DU411" s="1541"/>
      <c r="DV411" s="1541"/>
      <c r="DW411" s="1541"/>
      <c r="DX411" s="1541"/>
      <c r="DY411" s="1541"/>
      <c r="DZ411" s="1541"/>
      <c r="EA411" s="1541"/>
      <c r="EB411" s="1541"/>
      <c r="EC411" s="1541"/>
      <c r="ED411" s="1541"/>
      <c r="EE411" s="1541"/>
      <c r="EF411" s="1541"/>
      <c r="EG411" s="1541"/>
      <c r="EH411" s="1541"/>
      <c r="EI411" s="1541"/>
      <c r="EJ411" s="1541"/>
      <c r="EK411" s="1541"/>
      <c r="EL411" s="1541"/>
      <c r="EM411" s="1541"/>
      <c r="EN411" s="1541"/>
      <c r="EO411" s="1541"/>
      <c r="EP411" s="1541"/>
      <c r="EQ411" s="1541"/>
      <c r="ER411" s="1541"/>
      <c r="ES411" s="1541"/>
      <c r="ET411" s="1541"/>
      <c r="EU411" s="1541"/>
      <c r="EV411" s="1541"/>
    </row>
    <row r="412" ht="12.75" x14ac:dyDescent="0.2">
      <c r="A412" s="1541"/>
      <c r="B412" s="1541"/>
      <c r="C412"/>
      <c r="D412" s="1486"/>
      <c r="E412" s="1486"/>
      <c r="F412" s="672" t="inlineStr">
        <is>
          <t>5.3</t>
        </is>
      </c>
      <c r="G412" s="1497"/>
      <c r="H412" s="130">
        <f>BV412</f>
        <v/>
      </c>
      <c r="I412" s="130">
        <f>BW412</f>
        <v/>
      </c>
      <c r="J412" s="1299" t="inlineStr">
        <is>
          <t>Cat M1</t>
        </is>
      </c>
      <c r="K412" s="1299" t="inlineStr">
        <is>
          <t>FDD1</t>
        </is>
      </c>
      <c r="L412" s="115"/>
      <c r="M412" s="130">
        <v>15</v>
      </c>
      <c r="N412" s="119" t="inlineStr">
        <is>
          <t>16QAM</t>
        </is>
      </c>
      <c r="O412" s="131"/>
      <c r="P412" s="6597">
        <v>0</v>
      </c>
      <c r="Q412" s="131">
        <v>3</v>
      </c>
      <c r="R412" s="131">
        <v>0</v>
      </c>
      <c r="S412" s="6593"/>
      <c r="T412" s="130">
        <v>18300</v>
      </c>
      <c r="U412" s="6593">
        <v>1950</v>
      </c>
      <c r="V412" s="119"/>
      <c r="W412" s="1305"/>
      <c r="X412" s="119"/>
      <c r="Y412" s="119"/>
      <c r="Z412" s="119"/>
      <c r="AA412" s="115"/>
      <c r="AB412" s="115"/>
      <c r="AC412" s="1300">
        <f>IF(OR(BX412="Close to Ear",BX412="Close to Head"),"Head",IF(BX412="Extremity","Extremity","Body"))</f>
        <v/>
      </c>
      <c r="AD412" s="1301">
        <f>CA412</f>
        <v/>
      </c>
      <c r="AE412" s="1299">
        <f>CB412</f>
        <v/>
      </c>
      <c r="AF412" s="115"/>
      <c r="AG412" s="1302">
        <f>IF(OR(AZ412="",BA412=""),"N/A",IF(DC412="Pass","P","F"))</f>
        <v/>
      </c>
      <c r="AH412" s="129"/>
      <c r="AI412" s="129"/>
      <c r="AJ412" s="129"/>
      <c r="AK412" s="119"/>
      <c r="AL412" s="115"/>
      <c r="AM412" s="119"/>
      <c r="AN412" s="119"/>
      <c r="AO412" s="692"/>
      <c r="AP412" s="692"/>
      <c r="AQ412" s="692"/>
      <c r="AR412" s="692"/>
      <c r="AS412" s="692"/>
      <c r="AT412" s="1303">
        <f>IF(AC412="Extremity",IF(CG412="","",CG412),"")</f>
        <v/>
      </c>
      <c r="AU412" s="1303">
        <f>IF(AC412="Extremity",IF(CH412="","",CH412),"")</f>
        <v/>
      </c>
      <c r="AV412" s="1304">
        <f>IF(AC412="Extremity","",IF(CE412="","",CE412))</f>
        <v/>
      </c>
      <c r="AW412" s="1304">
        <f>IF(AD412="Extremity","",IF(CF412="","",CF412))</f>
        <v/>
      </c>
      <c r="AX412" s="1305">
        <f>DL412</f>
        <v/>
      </c>
      <c r="AY412" s="1305">
        <f>DQ412</f>
        <v/>
      </c>
      <c r="AZ412" s="3377">
        <f>IF(AC412="Extremity",IF(DA412="","",DA412),"")</f>
        <v/>
      </c>
      <c r="BA412" s="3378">
        <f>IF(AC412="Extremity","",IF(CT412="","",CT412))</f>
        <v/>
      </c>
      <c r="BB412" s="1305">
        <f>IF(AC412="Extremity",IF(DB412="","",DB412),"")</f>
        <v/>
      </c>
      <c r="BC412" s="1304">
        <f>IF(AC412="Extremity","",IF(CZ412="","",CZ412))</f>
        <v/>
      </c>
      <c r="BD412" s="1305">
        <f>DD412</f>
        <v/>
      </c>
      <c r="BE412" s="132">
        <f>DE412</f>
        <v/>
      </c>
      <c r="BF412" s="133">
        <f>DF412*60</f>
        <v/>
      </c>
      <c r="BG412" s="121">
        <f>BE412</f>
        <v/>
      </c>
      <c r="BH412" s="133">
        <f>DG412*60</f>
        <v/>
      </c>
      <c r="BI412" s="133">
        <f>DH412</f>
        <v/>
      </c>
      <c r="BJ412" s="117"/>
      <c r="BK412" s="812">
        <f>Overview!$E$7</f>
        <v/>
      </c>
      <c r="BL412" s="117"/>
      <c r="BM412" s="834">
        <f>DI412</f>
        <v/>
      </c>
      <c r="BN412" s="812">
        <f>Overview!$P$153</f>
        <v/>
      </c>
      <c r="BO412" s="117" t="inlineStr">
        <is>
          <t>Revisar: la misma frecuencia aparece con varios canales en esta banda (18050 / 18300 / 18525)</t>
        </is>
      </c>
      <c r="BP412" s="117"/>
      <c r="BQ412" s="115"/>
      <c r="BR412" s="1478"/>
      <c r="BS412" s="1541"/>
      <c r="BT412" s="1864" t="inlineStr">
        <is>
          <t>LTE CATM1</t>
        </is>
      </c>
      <c r="BU412" s="1828" t="inlineStr">
        <is>
          <t>FDD1</t>
        </is>
      </c>
      <c r="BV412" s="906">
        <f>Overview!$H$28</f>
        <v/>
      </c>
      <c r="BW412" s="1865"/>
      <c r="BX412" s="1828" t="inlineStr">
        <is>
          <t>Close to ear</t>
        </is>
      </c>
      <c r="BY412" s="7302"/>
      <c r="BZ412" s="1724">
        <f>IF(COUNT('Conducted LTE CATM1'!$AH$3:$AH$265)=0,15,INDEX('Conducted LTE CATM1'!$M$3:$M$265,MATCH(MAX('Conducted LTE CATM1'!$AH$3:$AH$265),'Conducted LTE CATM1'!$AH$3:$AH$265,0)))</f>
        <v>15</v>
      </c>
      <c r="CA412" s="1829" t="inlineStr">
        <is>
          <t>Left Tilt</t>
        </is>
      </c>
      <c r="CB412" s="200">
        <v>0</v>
      </c>
      <c r="CC412" s="976">
        <f>IF(COUNT('Conducted LTE CATM1'!$AH$3:$AH$265)=0,18300,INDEX('Conducted LTE CATM1'!$T$3:$T$265,MATCH(MAX('Conducted LTE CATM1'!$AH$3:$AH$265),'Conducted LTE CATM1'!$AH$3:$AH$265,0)))</f>
        <v>18300</v>
      </c>
      <c r="CD412" s="976">
        <f>IF(COUNT('Conducted LTE CATM1'!$AH$3:$AH$265)=0,1950,INDEX('Conducted LTE CATM1'!$U$3:$U$265,MATCH(MAX('Conducted LTE CATM1'!$AH$3:$AH$265),'Conducted LTE CATM1'!$AH$3:$AH$265,0)))</f>
        <v>1950</v>
      </c>
      <c r="CE412" s="7234"/>
      <c r="CF412" s="7234"/>
      <c r="CG412" s="6706"/>
      <c r="CH412" s="6706"/>
      <c r="CI412" s="225">
        <f>BY412</f>
        <v/>
      </c>
      <c r="CJ412" s="237">
        <f>BZ412</f>
        <v/>
      </c>
      <c r="CK412" s="223">
        <f>CA412</f>
        <v/>
      </c>
      <c r="CL412" s="237">
        <f>CC412</f>
        <v/>
      </c>
      <c r="CM412" s="394">
        <f>CD412</f>
        <v/>
      </c>
      <c r="CN412" s="1527"/>
      <c r="CO412" s="1579"/>
      <c r="CP412" s="7214">
        <f>IF(CF412=""," ",IF(ABS(CE412-CF412)&lt;=0.1,"Valid","Not valid"))</f>
        <v/>
      </c>
      <c r="CQ412" s="1674">
        <f> IF(CE412="","",IF(AND(CE412&lt;&gt;"",CF412=""),IF(CE412&gt;=0.8,"Medir+Sig Max","No"),IF(CF412&lt;&gt;"",IF(CF412&gt;=0.8,"Medir+Sig Max","No"),"")))</f>
        <v/>
      </c>
      <c r="CR412" s="6927"/>
      <c r="CS412" s="1674"/>
      <c r="CT412" s="220">
        <f>IF(CO412="",IF(AND(CE412="",CF412=""),"",IF(CF412="",IF(DQ412&gt;1,ROUND(DQ412*CE412,3),CE412),IF(DQ412&gt;1,ROUND(DQ412*CF412,3),CF412))),IF(AND(CE412="",CF412=""),"",IF(CF412="",IF(DQ412&gt;1,ROUND(DQ412*CE412*(1/(CO412)),3),CE412*(1/(CO412))),IF(DQ412&gt;1,ROUND(DQ412*CF412*(1/(CO412)),3),CF412*(1/(CO412))))))</f>
        <v/>
      </c>
      <c r="CU412" s="224">
        <f>BY412</f>
        <v/>
      </c>
      <c r="CV412" s="237">
        <f>BZ412</f>
        <v/>
      </c>
      <c r="CW412" s="237">
        <f>CA412</f>
        <v/>
      </c>
      <c r="CX412" s="224">
        <f>CC412</f>
        <v/>
      </c>
      <c r="CY412" s="237">
        <f>CD412</f>
        <v/>
      </c>
      <c r="CZ412" s="7474">
        <f>IF(COUNTIF(Overview!K12:K14,TRUE)&gt;0,1.6,IF(COUNTIF(Overview!L12:L14,TRUE)&gt;0,8,0))</f>
        <v/>
      </c>
      <c r="DA412" s="1788"/>
      <c r="DB412" s="7483"/>
      <c r="DC412" s="844">
        <f>IF(CT412="","",IF(CT412&gt;CZ412,"Fail","Pass"))</f>
        <v/>
      </c>
      <c r="DD412" s="402"/>
      <c r="DE412" s="1565">
        <f>MyTimestamp(DC412)</f>
        <v/>
      </c>
      <c r="DF412" s="1531">
        <f>IF(COUNT(CE412:CH412)=1,15,IF(COUNT(CE412:CH412)=0,0,30))</f>
        <v/>
      </c>
      <c r="DG412" s="1532">
        <f>IF(DF412=0,0,2)</f>
        <v/>
      </c>
      <c r="DH412" s="1866"/>
      <c r="DI412" s="1866"/>
      <c r="DJ412" s="1863"/>
      <c r="DK412" s="1789"/>
      <c r="DL412" s="1574">
        <f>10^(CN412/20)*100-100</f>
        <v/>
      </c>
      <c r="DM412" s="777"/>
      <c r="DN412" s="976"/>
      <c r="DO412" s="777">
        <f>IF(DM412="","",10^(DM412/10))</f>
        <v/>
      </c>
      <c r="DP412" s="777">
        <f>IF(ISNUMBER(DN412)=FALSE,"",10^(DN412/10))</f>
        <v/>
      </c>
      <c r="DQ412" s="1578">
        <f>IF(AND(ISNUMBER(DO412),ISNUMBER(DP412)),IF(DO412/DP412&gt;1,ROUND((DO412)/DP412,3),1),1)</f>
        <v/>
      </c>
      <c r="DR412" s="1541"/>
      <c r="DS412" s="1541"/>
      <c r="DT412" s="1541"/>
      <c r="DU412" s="1541"/>
      <c r="DV412" s="1541"/>
      <c r="DW412" s="1541"/>
      <c r="DX412" s="1541"/>
      <c r="DY412" s="1541"/>
      <c r="DZ412" s="1541"/>
      <c r="EA412" s="1541"/>
      <c r="EB412" s="1541"/>
      <c r="EC412" s="1541"/>
      <c r="ED412" s="1541"/>
      <c r="EE412" s="1541"/>
      <c r="EF412" s="1541"/>
      <c r="EG412" s="1541"/>
      <c r="EH412" s="1541"/>
      <c r="EI412" s="1541"/>
      <c r="EJ412" s="1541"/>
      <c r="EK412" s="1541"/>
      <c r="EL412" s="1541"/>
      <c r="EM412" s="1541"/>
      <c r="EN412" s="1541"/>
      <c r="EO412" s="1541"/>
      <c r="EP412" s="1541"/>
      <c r="EQ412" s="1541"/>
      <c r="ER412" s="1541"/>
      <c r="ES412" s="1541"/>
      <c r="ET412" s="1541"/>
      <c r="EU412" s="1541"/>
      <c r="EV412" s="1541"/>
    </row>
    <row r="413" ht="12.75" x14ac:dyDescent="0.2">
      <c r="A413" s="1541"/>
      <c r="B413" s="1541"/>
      <c r="C413"/>
      <c r="D413" s="1486"/>
      <c r="E413" s="1486"/>
      <c r="F413" s="672" t="inlineStr">
        <is>
          <t>5.3</t>
        </is>
      </c>
      <c r="G413" s="1497"/>
      <c r="H413" s="130">
        <f>BV413</f>
        <v/>
      </c>
      <c r="I413" s="130">
        <f>BW413</f>
        <v/>
      </c>
      <c r="J413" s="1299" t="inlineStr">
        <is>
          <t>Cat M1</t>
        </is>
      </c>
      <c r="K413" s="1299" t="inlineStr">
        <is>
          <t>FDD1</t>
        </is>
      </c>
      <c r="L413" s="115"/>
      <c r="M413" s="130">
        <v>15</v>
      </c>
      <c r="N413" s="119" t="inlineStr">
        <is>
          <t>16QAM</t>
        </is>
      </c>
      <c r="O413" s="131"/>
      <c r="P413" s="6597">
        <v>0</v>
      </c>
      <c r="Q413" s="131">
        <v>3</v>
      </c>
      <c r="R413" s="131">
        <v>0</v>
      </c>
      <c r="S413" s="6593"/>
      <c r="T413" s="130">
        <v>18300</v>
      </c>
      <c r="U413" s="6593">
        <v>1950</v>
      </c>
      <c r="V413" s="119"/>
      <c r="W413" s="1305"/>
      <c r="X413" s="119"/>
      <c r="Y413" s="119"/>
      <c r="Z413" s="119"/>
      <c r="AA413" s="115"/>
      <c r="AB413" s="115"/>
      <c r="AC413" s="1300">
        <f>IF(OR(BX413="Close to Ear",BX413="Close to Head"),"Head",IF(BX413="Extremity","Extremity","Body"))</f>
        <v/>
      </c>
      <c r="AD413" s="1301">
        <f>CA413</f>
        <v/>
      </c>
      <c r="AE413" s="1299">
        <f>CB413</f>
        <v/>
      </c>
      <c r="AF413" s="115"/>
      <c r="AG413" s="1302">
        <f>IF(OR(AZ413="",BA413=""),"N/A",IF(DC413="Pass","P","F"))</f>
        <v/>
      </c>
      <c r="AH413" s="129"/>
      <c r="AI413" s="129"/>
      <c r="AJ413" s="129"/>
      <c r="AK413" s="119"/>
      <c r="AL413" s="115"/>
      <c r="AM413" s="119"/>
      <c r="AN413" s="119"/>
      <c r="AO413" s="692"/>
      <c r="AP413" s="692"/>
      <c r="AQ413" s="692"/>
      <c r="AR413" s="692"/>
      <c r="AS413" s="692"/>
      <c r="AT413" s="1303">
        <f>IF(AC413="Extremity",IF(CG413="","",CG413),"")</f>
        <v/>
      </c>
      <c r="AU413" s="1303">
        <f>IF(AC413="Extremity",IF(CH413="","",CH413),"")</f>
        <v/>
      </c>
      <c r="AV413" s="1304">
        <f>IF(AC413="Extremity","",IF(CE413="","",CE413))</f>
        <v/>
      </c>
      <c r="AW413" s="1304">
        <f>IF(AD413="Extremity","",IF(CF413="","",CF413))</f>
        <v/>
      </c>
      <c r="AX413" s="1305">
        <f>DL413</f>
        <v/>
      </c>
      <c r="AY413" s="1305">
        <f>DQ413</f>
        <v/>
      </c>
      <c r="AZ413" s="3377">
        <f>IF(AC413="Extremity",IF(DA413="","",DA413),"")</f>
        <v/>
      </c>
      <c r="BA413" s="3378">
        <f>IF(AC413="Extremity","",IF(CT413="","",CT413))</f>
        <v/>
      </c>
      <c r="BB413" s="1305">
        <f>IF(AC413="Extremity",IF(DB413="","",DB413),"")</f>
        <v/>
      </c>
      <c r="BC413" s="1304">
        <f>IF(AC413="Extremity","",IF(CZ413="","",CZ413))</f>
        <v/>
      </c>
      <c r="BD413" s="1305">
        <f>DD413</f>
        <v/>
      </c>
      <c r="BE413" s="132">
        <f>DE413</f>
        <v/>
      </c>
      <c r="BF413" s="133">
        <f>DF413*60</f>
        <v/>
      </c>
      <c r="BG413" s="121">
        <f>BE413</f>
        <v/>
      </c>
      <c r="BH413" s="133">
        <f>DG413*60</f>
        <v/>
      </c>
      <c r="BI413" s="133">
        <f>DH413</f>
        <v/>
      </c>
      <c r="BJ413" s="117"/>
      <c r="BK413" s="812">
        <f>Overview!$E$7</f>
        <v/>
      </c>
      <c r="BL413" s="117"/>
      <c r="BM413" s="834">
        <f>DI413</f>
        <v/>
      </c>
      <c r="BN413" s="812">
        <f>Overview!$P$153</f>
        <v/>
      </c>
      <c r="BO413" s="117" t="inlineStr">
        <is>
          <t>Revisar: la misma frecuencia aparece con varios canales en esta banda (18050 / 18300 / 18525)</t>
        </is>
      </c>
      <c r="BP413" s="117"/>
      <c r="BQ413" s="115"/>
      <c r="BR413" s="1478"/>
      <c r="BS413" s="1541"/>
      <c r="BT413" s="1864" t="inlineStr">
        <is>
          <t>LTE CATM1</t>
        </is>
      </c>
      <c r="BU413" s="1828" t="inlineStr">
        <is>
          <t>FDD1</t>
        </is>
      </c>
      <c r="BV413" s="906">
        <f>Overview!$H$28</f>
        <v/>
      </c>
      <c r="BW413" s="1865"/>
      <c r="BX413" s="1828" t="inlineStr">
        <is>
          <t>Close to ear</t>
        </is>
      </c>
      <c r="BY413" s="7303"/>
      <c r="BZ413" s="1724">
        <f>IF(COUNT('Conducted LTE CATM1'!$AH$3:$AH$265)=0,15,INDEX('Conducted LTE CATM1'!$M$3:$M$265,MATCH(MAX('Conducted LTE CATM1'!$AH$3:$AH$265),'Conducted LTE CATM1'!$AH$3:$AH$265,0)))</f>
        <v>15</v>
      </c>
      <c r="CA413" s="1829" t="inlineStr">
        <is>
          <t>Right Cheek</t>
        </is>
      </c>
      <c r="CB413" s="200">
        <v>0</v>
      </c>
      <c r="CC413" s="976">
        <f>IF(COUNT('Conducted LTE CATM1'!$AH$3:$AH$265)=0,18300,INDEX('Conducted LTE CATM1'!$T$3:$T$265,MATCH(MAX('Conducted LTE CATM1'!$AH$3:$AH$265),'Conducted LTE CATM1'!$AH$3:$AH$265,0)))</f>
        <v>18300</v>
      </c>
      <c r="CD413" s="976">
        <f>IF(COUNT('Conducted LTE CATM1'!$AH$3:$AH$265)=0,1950,INDEX('Conducted LTE CATM1'!$U$3:$U$265,MATCH(MAX('Conducted LTE CATM1'!$AH$3:$AH$265),'Conducted LTE CATM1'!$AH$3:$AH$265,0)))</f>
        <v>1950</v>
      </c>
      <c r="CE413" s="7234"/>
      <c r="CF413" s="7234"/>
      <c r="CG413" s="6706"/>
      <c r="CH413" s="6706"/>
      <c r="CI413" s="225">
        <f>BY413</f>
        <v/>
      </c>
      <c r="CJ413" s="237">
        <f>BZ413</f>
        <v/>
      </c>
      <c r="CK413" s="223">
        <f>CA413</f>
        <v/>
      </c>
      <c r="CL413" s="237">
        <f>CC413</f>
        <v/>
      </c>
      <c r="CM413" s="394">
        <f>CD413</f>
        <v/>
      </c>
      <c r="CN413" s="1527"/>
      <c r="CO413" s="1579"/>
      <c r="CP413" s="7214">
        <f>IF(CF413=""," ",IF(ABS(CE413-CF413)&lt;=0.1,"Valid","Not valid"))</f>
        <v/>
      </c>
      <c r="CQ413" s="1674">
        <f> IF(CE413="","",IF(AND(CE413&lt;&gt;"",CF413=""),IF(CE413&gt;=0.8,"Medir+Sig Max","No"),IF(CF413&lt;&gt;"",IF(CF413&gt;=0.8,"Medir+Sig Max","No"),"")))</f>
        <v/>
      </c>
      <c r="CR413" s="6927"/>
      <c r="CS413" s="1674"/>
      <c r="CT413" s="220">
        <f>IF(CO413="",IF(AND(CE413="",CF413=""),"",IF(CF413="",IF(DQ413&gt;1,ROUND(DQ413*CE413,3),CE413),IF(DQ413&gt;1,ROUND(DQ413*CF413,3),CF413))),IF(AND(CE413="",CF413=""),"",IF(CF413="",IF(DQ413&gt;1,ROUND(DQ413*CE413*(1/(CO413)),3),CE413*(1/(CO413))),IF(DQ413&gt;1,ROUND(DQ413*CF413*(1/(CO413)),3),CF413*(1/(CO413))))))</f>
        <v/>
      </c>
      <c r="CU413" s="224">
        <f>BY413</f>
        <v/>
      </c>
      <c r="CV413" s="237">
        <f>BZ413</f>
        <v/>
      </c>
      <c r="CW413" s="237">
        <f>CA413</f>
        <v/>
      </c>
      <c r="CX413" s="224">
        <f>CC413</f>
        <v/>
      </c>
      <c r="CY413" s="237">
        <f>CD413</f>
        <v/>
      </c>
      <c r="CZ413" s="7474">
        <f>IF(COUNTIF(Overview!K12:K14,TRUE)&gt;0,1.6,IF(COUNTIF(Overview!L12:L14,TRUE)&gt;0,8,0))</f>
        <v/>
      </c>
      <c r="DA413" s="1788"/>
      <c r="DB413" s="7483"/>
      <c r="DC413" s="844">
        <f>IF(CT413="","",IF(CT413&gt;CZ413,"Fail","Pass"))</f>
        <v/>
      </c>
      <c r="DD413" s="402"/>
      <c r="DE413" s="1565">
        <f>MyTimestamp(DC413)</f>
        <v/>
      </c>
      <c r="DF413" s="1531">
        <f>IF(COUNT(CE413:CH413)=1,15,IF(COUNT(CE413:CH413)=0,0,30))</f>
        <v/>
      </c>
      <c r="DG413" s="1532">
        <f>IF(DF413=0,0,2)</f>
        <v/>
      </c>
      <c r="DH413" s="1866"/>
      <c r="DI413" s="1866"/>
      <c r="DJ413" s="1863"/>
      <c r="DK413" s="1789"/>
      <c r="DL413" s="1574">
        <f>10^(CN413/20)*100-100</f>
        <v/>
      </c>
      <c r="DM413" s="777"/>
      <c r="DN413" s="976"/>
      <c r="DO413" s="777">
        <f>IF(DM413="","",10^(DM413/10))</f>
        <v/>
      </c>
      <c r="DP413" s="777">
        <f>IF(ISNUMBER(DN413)=FALSE,"",10^(DN413/10))</f>
        <v/>
      </c>
      <c r="DQ413" s="1578">
        <f>IF(AND(ISNUMBER(DO413),ISNUMBER(DP413)),IF(DO413/DP413&gt;1,ROUND((DO413)/DP413,3),1),1)</f>
        <v/>
      </c>
      <c r="DR413" s="1541"/>
      <c r="DS413" s="1541"/>
      <c r="DT413" s="1541"/>
      <c r="DU413" s="1541"/>
      <c r="DV413" s="1541"/>
      <c r="DW413" s="1541"/>
      <c r="DX413" s="1541"/>
      <c r="DY413" s="1541"/>
      <c r="DZ413" s="1541"/>
      <c r="EA413" s="1541"/>
      <c r="EB413" s="1541"/>
      <c r="EC413" s="1541"/>
      <c r="ED413" s="1541"/>
      <c r="EE413" s="1541"/>
      <c r="EF413" s="1541"/>
      <c r="EG413" s="1541"/>
      <c r="EH413" s="1541"/>
      <c r="EI413" s="1541"/>
      <c r="EJ413" s="1541"/>
      <c r="EK413" s="1541"/>
      <c r="EL413" s="1541"/>
      <c r="EM413" s="1541"/>
      <c r="EN413" s="1541"/>
      <c r="EO413" s="1541"/>
      <c r="EP413" s="1541"/>
      <c r="EQ413" s="1541"/>
      <c r="ER413" s="1541"/>
      <c r="ES413" s="1541"/>
      <c r="ET413" s="1541"/>
      <c r="EU413" s="1541"/>
      <c r="EV413" s="1541"/>
    </row>
    <row r="414" ht="12.75" x14ac:dyDescent="0.2">
      <c r="A414" s="1541"/>
      <c r="B414" s="1541"/>
      <c r="C414"/>
      <c r="D414" s="1486"/>
      <c r="E414" s="1486"/>
      <c r="F414" s="672" t="inlineStr">
        <is>
          <t>5.3</t>
        </is>
      </c>
      <c r="G414" s="1497"/>
      <c r="H414" s="130">
        <f>BV414</f>
        <v/>
      </c>
      <c r="I414" s="130">
        <f>BW414</f>
        <v/>
      </c>
      <c r="J414" s="1299" t="inlineStr">
        <is>
          <t>Cat M1</t>
        </is>
      </c>
      <c r="K414" s="1299" t="inlineStr">
        <is>
          <t>FDD1</t>
        </is>
      </c>
      <c r="L414" s="115"/>
      <c r="M414" s="130">
        <v>15</v>
      </c>
      <c r="N414" s="119" t="inlineStr">
        <is>
          <t>16QAM</t>
        </is>
      </c>
      <c r="O414" s="131"/>
      <c r="P414" s="6597">
        <v>0</v>
      </c>
      <c r="Q414" s="131">
        <v>3</v>
      </c>
      <c r="R414" s="131">
        <v>0</v>
      </c>
      <c r="S414" s="6593"/>
      <c r="T414" s="130">
        <v>18300</v>
      </c>
      <c r="U414" s="6593">
        <v>1950</v>
      </c>
      <c r="V414" s="119"/>
      <c r="W414" s="1305"/>
      <c r="X414" s="119"/>
      <c r="Y414" s="119"/>
      <c r="Z414" s="119"/>
      <c r="AA414" s="115"/>
      <c r="AB414" s="115"/>
      <c r="AC414" s="1300">
        <f>IF(OR(BX414="Close to Ear",BX414="Close to Head"),"Head",IF(BX414="Extremity","Extremity","Body"))</f>
        <v/>
      </c>
      <c r="AD414" s="1301">
        <f>CA414</f>
        <v/>
      </c>
      <c r="AE414" s="1299">
        <f>CB414</f>
        <v/>
      </c>
      <c r="AF414" s="115"/>
      <c r="AG414" s="1302">
        <f>IF(OR(AZ414="",BA414=""),"N/A",IF(DC414="Pass","P","F"))</f>
        <v/>
      </c>
      <c r="AH414" s="129"/>
      <c r="AI414" s="129"/>
      <c r="AJ414" s="129"/>
      <c r="AK414" s="119"/>
      <c r="AL414" s="115"/>
      <c r="AM414" s="119"/>
      <c r="AN414" s="119"/>
      <c r="AO414" s="692"/>
      <c r="AP414" s="692"/>
      <c r="AQ414" s="692"/>
      <c r="AR414" s="692"/>
      <c r="AS414" s="692"/>
      <c r="AT414" s="1303">
        <f>IF(AC414="Extremity",IF(CG414="","",CG414),"")</f>
        <v/>
      </c>
      <c r="AU414" s="1303">
        <f>IF(AC414="Extremity",IF(CH414="","",CH414),"")</f>
        <v/>
      </c>
      <c r="AV414" s="1304">
        <f>IF(AC414="Extremity","",IF(CE414="","",CE414))</f>
        <v/>
      </c>
      <c r="AW414" s="1304">
        <f>IF(AD414="Extremity","",IF(CF414="","",CF414))</f>
        <v/>
      </c>
      <c r="AX414" s="1305">
        <f>DL414</f>
        <v/>
      </c>
      <c r="AY414" s="1305">
        <f>DQ414</f>
        <v/>
      </c>
      <c r="AZ414" s="3377">
        <f>IF(AC414="Extremity",IF(DA414="","",DA414),"")</f>
        <v/>
      </c>
      <c r="BA414" s="3378">
        <f>IF(AC414="Extremity","",IF(CT414="","",CT414))</f>
        <v/>
      </c>
      <c r="BB414" s="1305">
        <f>IF(AC414="Extremity",IF(DB414="","",DB414),"")</f>
        <v/>
      </c>
      <c r="BC414" s="1304">
        <f>IF(AC414="Extremity","",IF(CZ414="","",CZ414))</f>
        <v/>
      </c>
      <c r="BD414" s="1305">
        <f>DD414</f>
        <v/>
      </c>
      <c r="BE414" s="132">
        <f>DE414</f>
        <v/>
      </c>
      <c r="BF414" s="133">
        <f>DF414*60</f>
        <v/>
      </c>
      <c r="BG414" s="121">
        <f>BE414</f>
        <v/>
      </c>
      <c r="BH414" s="133">
        <f>DG414*60</f>
        <v/>
      </c>
      <c r="BI414" s="133">
        <f>DH414</f>
        <v/>
      </c>
      <c r="BJ414" s="117"/>
      <c r="BK414" s="812">
        <f>Overview!$E$7</f>
        <v/>
      </c>
      <c r="BL414" s="117"/>
      <c r="BM414" s="834">
        <f>DI414</f>
        <v/>
      </c>
      <c r="BN414" s="812">
        <f>Overview!$P$153</f>
        <v/>
      </c>
      <c r="BO414" s="117" t="inlineStr">
        <is>
          <t>Revisar: la misma frecuencia aparece con varios canales en esta banda (18050 / 18300 / 18525)</t>
        </is>
      </c>
      <c r="BP414" s="117"/>
      <c r="BQ414" s="115"/>
      <c r="BR414" s="1478"/>
      <c r="BS414" s="1541"/>
      <c r="BT414" s="1864" t="inlineStr">
        <is>
          <t>LTE CATM1</t>
        </is>
      </c>
      <c r="BU414" s="1828" t="inlineStr">
        <is>
          <t>FDD1</t>
        </is>
      </c>
      <c r="BV414" s="906">
        <f>Overview!$H$28</f>
        <v/>
      </c>
      <c r="BW414" s="1865"/>
      <c r="BX414" s="1828" t="inlineStr">
        <is>
          <t>Close to ear</t>
        </is>
      </c>
      <c r="BY414" s="7303"/>
      <c r="BZ414" s="1724">
        <f>IF(COUNT('Conducted LTE CATM1'!$AH$3:$AH$265)=0,15,INDEX('Conducted LTE CATM1'!$M$3:$M$265,MATCH(MAX('Conducted LTE CATM1'!$AH$3:$AH$265),'Conducted LTE CATM1'!$AH$3:$AH$265,0)))</f>
        <v>15</v>
      </c>
      <c r="CA414" s="1829" t="inlineStr">
        <is>
          <t>Right Tilt</t>
        </is>
      </c>
      <c r="CB414" s="200">
        <v>0</v>
      </c>
      <c r="CC414" s="976">
        <f>IF(COUNT('Conducted LTE CATM1'!$AH$3:$AH$265)=0,18300,INDEX('Conducted LTE CATM1'!$T$3:$T$265,MATCH(MAX('Conducted LTE CATM1'!$AH$3:$AH$265),'Conducted LTE CATM1'!$AH$3:$AH$265,0)))</f>
        <v>18300</v>
      </c>
      <c r="CD414" s="976">
        <f>IF(COUNT('Conducted LTE CATM1'!$AH$3:$AH$265)=0,1950,INDEX('Conducted LTE CATM1'!$U$3:$U$265,MATCH(MAX('Conducted LTE CATM1'!$AH$3:$AH$265),'Conducted LTE CATM1'!$AH$3:$AH$265,0)))</f>
        <v>1950</v>
      </c>
      <c r="CE414" s="7234"/>
      <c r="CF414" s="7234"/>
      <c r="CG414" s="6706"/>
      <c r="CH414" s="6706"/>
      <c r="CI414" s="225">
        <f>BY414</f>
        <v/>
      </c>
      <c r="CJ414" s="237">
        <f>BZ414</f>
        <v/>
      </c>
      <c r="CK414" s="223">
        <f>CA414</f>
        <v/>
      </c>
      <c r="CL414" s="237">
        <f>CC414</f>
        <v/>
      </c>
      <c r="CM414" s="394">
        <f>CD414</f>
        <v/>
      </c>
      <c r="CN414" s="1527"/>
      <c r="CO414" s="1579"/>
      <c r="CP414" s="7214">
        <f>IF(CF414=""," ",IF(ABS(CE414-CF414)&lt;=0.1,"Valid","Not valid"))</f>
        <v/>
      </c>
      <c r="CQ414" s="1674">
        <f> IF(CE414="","",IF(AND(CE414&lt;&gt;"",CF414=""),IF(CE414&gt;=0.8,"Medir+Sig Max","No"),IF(CF414&lt;&gt;"",IF(CF414&gt;=0.8,"Medir+Sig Max","No"),"")))</f>
        <v/>
      </c>
      <c r="CR414" s="6927"/>
      <c r="CS414" s="1674"/>
      <c r="CT414" s="220">
        <f>IF(CO414="",IF(AND(CE414="",CF414=""),"",IF(CF414="",IF(DQ414&gt;1,ROUND(DQ414*CE414,3),CE414),IF(DQ414&gt;1,ROUND(DQ414*CF414,3),CF414))),IF(AND(CE414="",CF414=""),"",IF(CF414="",IF(DQ414&gt;1,ROUND(DQ414*CE414*(1/(CO414)),3),CE414*(1/(CO414))),IF(DQ414&gt;1,ROUND(DQ414*CF414*(1/(CO414)),3),CF414*(1/(CO414))))))</f>
        <v/>
      </c>
      <c r="CU414" s="224">
        <f>BY414</f>
        <v/>
      </c>
      <c r="CV414" s="237">
        <f>BZ414</f>
        <v/>
      </c>
      <c r="CW414" s="237">
        <f>CA414</f>
        <v/>
      </c>
      <c r="CX414" s="224">
        <f>CC414</f>
        <v/>
      </c>
      <c r="CY414" s="237">
        <f>CD414</f>
        <v/>
      </c>
      <c r="CZ414" s="7474">
        <f>IF(COUNTIF(Overview!K12:K14,TRUE)&gt;0,1.6,IF(COUNTIF(Overview!L12:L14,TRUE)&gt;0,8,0))</f>
        <v/>
      </c>
      <c r="DA414" s="1788"/>
      <c r="DB414" s="7483"/>
      <c r="DC414" s="844">
        <f>IF(CT414="","",IF(CT414&gt;CZ414,"Fail","Pass"))</f>
        <v/>
      </c>
      <c r="DD414" s="402"/>
      <c r="DE414" s="1565">
        <f>MyTimestamp(DC414)</f>
        <v/>
      </c>
      <c r="DF414" s="1531">
        <f>IF(COUNT(CE414:CH414)=1,15,IF(COUNT(CE414:CH414)=0,0,30))</f>
        <v/>
      </c>
      <c r="DG414" s="1532">
        <f>IF(DF414=0,0,2)</f>
        <v/>
      </c>
      <c r="DH414" s="1866"/>
      <c r="DI414" s="1866"/>
      <c r="DJ414" s="1863"/>
      <c r="DK414" s="1789"/>
      <c r="DL414" s="1574">
        <f>10^(CN414/20)*100-100</f>
        <v/>
      </c>
      <c r="DM414" s="777"/>
      <c r="DN414" s="977"/>
      <c r="DO414" s="777">
        <f>IF(DM414="","",10^(DM414/10))</f>
        <v/>
      </c>
      <c r="DP414" s="777">
        <f>IF(ISNUMBER(DN414)=FALSE,"",10^(DN414/10))</f>
        <v/>
      </c>
      <c r="DQ414" s="1578">
        <f>IF(AND(ISNUMBER(DO414),ISNUMBER(DP414)),IF(DO414/DP414&gt;1,ROUND((DO414)/DP414,3),1),1)</f>
        <v/>
      </c>
      <c r="DR414" s="1541"/>
      <c r="DS414" s="1541"/>
      <c r="DT414" s="1541"/>
      <c r="DU414" s="1541"/>
      <c r="DV414" s="1541"/>
      <c r="DW414" s="1541"/>
      <c r="DX414" s="1541"/>
      <c r="DY414" s="1541"/>
      <c r="DZ414" s="1541"/>
      <c r="EA414" s="1541"/>
      <c r="EB414" s="1541"/>
      <c r="EC414" s="1541"/>
      <c r="ED414" s="1541"/>
      <c r="EE414" s="1541"/>
      <c r="EF414" s="1541"/>
      <c r="EG414" s="1541"/>
      <c r="EH414" s="1541"/>
      <c r="EI414" s="1541"/>
      <c r="EJ414" s="1541"/>
      <c r="EK414" s="1541"/>
      <c r="EL414" s="1541"/>
      <c r="EM414" s="1541"/>
      <c r="EN414" s="1541"/>
      <c r="EO414" s="1541"/>
      <c r="EP414" s="1541"/>
      <c r="EQ414" s="1541"/>
      <c r="ER414" s="1541"/>
      <c r="ES414" s="1541"/>
      <c r="ET414" s="1541"/>
      <c r="EU414" s="1541"/>
      <c r="EV414" s="1541"/>
    </row>
    <row r="415" ht="12.75" x14ac:dyDescent="0.2">
      <c r="A415" s="1541"/>
      <c r="B415" s="1541"/>
      <c r="C415"/>
      <c r="D415" s="1486"/>
      <c r="E415" s="1486"/>
      <c r="F415" s="672" t="inlineStr">
        <is>
          <t>5.3</t>
        </is>
      </c>
      <c r="G415" s="1497"/>
      <c r="H415" s="130">
        <f>BV415</f>
        <v/>
      </c>
      <c r="I415" s="130">
        <f>BW415</f>
        <v/>
      </c>
      <c r="J415" s="1299" t="inlineStr">
        <is>
          <t>Cat M1</t>
        </is>
      </c>
      <c r="K415" s="1299" t="inlineStr">
        <is>
          <t>FDD1</t>
        </is>
      </c>
      <c r="L415" s="115"/>
      <c r="M415" s="130">
        <v>15</v>
      </c>
      <c r="N415" s="119" t="inlineStr">
        <is>
          <t>16QAM</t>
        </is>
      </c>
      <c r="O415" s="131"/>
      <c r="P415" s="6597">
        <v>0</v>
      </c>
      <c r="Q415" s="131">
        <v>3</v>
      </c>
      <c r="R415" s="131">
        <v>0</v>
      </c>
      <c r="S415" s="6593"/>
      <c r="T415" s="130">
        <v>18300</v>
      </c>
      <c r="U415" s="6593">
        <v>1950</v>
      </c>
      <c r="V415" s="119"/>
      <c r="W415" s="1305"/>
      <c r="X415" s="119"/>
      <c r="Y415" s="119"/>
      <c r="Z415" s="119"/>
      <c r="AA415" s="115"/>
      <c r="AB415" s="115"/>
      <c r="AC415" s="1300">
        <f>IF(OR(BX415="Close to Ear",BX415="Close to Head"),"Head",IF(BX415="Extremity","Extremity","Body"))</f>
        <v/>
      </c>
      <c r="AD415" s="1301">
        <f>CA415</f>
        <v/>
      </c>
      <c r="AE415" s="1299">
        <f>CB415</f>
        <v/>
      </c>
      <c r="AF415" s="115"/>
      <c r="AG415" s="1302">
        <f>IF(OR(AZ415="",BA415=""),"N/A",IF(DC415="Pass","P","F"))</f>
        <v/>
      </c>
      <c r="AH415" s="129"/>
      <c r="AI415" s="129"/>
      <c r="AJ415" s="129"/>
      <c r="AK415" s="119"/>
      <c r="AL415" s="115"/>
      <c r="AM415" s="119"/>
      <c r="AN415" s="119"/>
      <c r="AO415" s="692"/>
      <c r="AP415" s="692"/>
      <c r="AQ415" s="692"/>
      <c r="AR415" s="692"/>
      <c r="AS415" s="692"/>
      <c r="AT415" s="1303">
        <f>IF(AC415="Extremity",IF(CG415="","",CG415),"")</f>
        <v/>
      </c>
      <c r="AU415" s="1303">
        <f>IF(AC415="Extremity",IF(CH415="","",CH415),"")</f>
        <v/>
      </c>
      <c r="AV415" s="1304">
        <f>IF(AC415="Extremity","",IF(CE415="","",CE415))</f>
        <v/>
      </c>
      <c r="AW415" s="1304">
        <f>IF(AD415="Extremity","",IF(CF415="","",CF415))</f>
        <v/>
      </c>
      <c r="AX415" s="1305">
        <f>DL415</f>
        <v/>
      </c>
      <c r="AY415" s="1305">
        <f>DQ415</f>
        <v/>
      </c>
      <c r="AZ415" s="3377">
        <f>IF(AC415="Extremity",IF(DA415="","",DA415),"")</f>
        <v/>
      </c>
      <c r="BA415" s="3378">
        <f>IF(AC415="Extremity","",IF(CT415="","",CT415))</f>
        <v/>
      </c>
      <c r="BB415" s="1305">
        <f>IF(AC415="Extremity",IF(DB415="","",DB415),"")</f>
        <v/>
      </c>
      <c r="BC415" s="1304">
        <f>IF(AC415="Extremity","",IF(CZ415="","",CZ415))</f>
        <v/>
      </c>
      <c r="BD415" s="1305">
        <f>DD415</f>
        <v/>
      </c>
      <c r="BE415" s="132">
        <f>DE415</f>
        <v/>
      </c>
      <c r="BF415" s="133">
        <f>DF415*60</f>
        <v/>
      </c>
      <c r="BG415" s="121">
        <f>BE415</f>
        <v/>
      </c>
      <c r="BH415" s="133">
        <f>DG415*60</f>
        <v/>
      </c>
      <c r="BI415" s="133">
        <f>DH415</f>
        <v/>
      </c>
      <c r="BJ415" s="117"/>
      <c r="BK415" s="812">
        <f>Overview!$E$7</f>
        <v/>
      </c>
      <c r="BL415" s="117"/>
      <c r="BM415" s="834">
        <f>DI415</f>
        <v/>
      </c>
      <c r="BN415" s="812">
        <f>Overview!$P$153</f>
        <v/>
      </c>
      <c r="BO415" s="117" t="inlineStr">
        <is>
          <t>Revisar: la misma frecuencia aparece con varios canales en esta banda (18050 / 18300 / 18525)</t>
        </is>
      </c>
      <c r="BP415" s="117"/>
      <c r="BQ415" s="115"/>
      <c r="BR415" s="1478"/>
      <c r="BS415" s="1541"/>
      <c r="BT415" s="1864" t="inlineStr">
        <is>
          <t>LTE CATM1</t>
        </is>
      </c>
      <c r="BU415" s="1828" t="inlineStr">
        <is>
          <t>FDD1</t>
        </is>
      </c>
      <c r="BV415" s="906">
        <f>Overview!$H$28</f>
        <v/>
      </c>
      <c r="BW415" s="1865"/>
      <c r="BX415" s="1828" t="inlineStr">
        <is>
          <t>Close to ear</t>
        </is>
      </c>
      <c r="BY415" s="7304"/>
      <c r="BZ415" s="1724">
        <f>IF(COUNT('Conducted LTE CATM1'!$AH$3:$AH$265)=0,15,INDEX('Conducted LTE CATM1'!$M$3:$M$265,MATCH(MAX('Conducted LTE CATM1'!$AH$3:$AH$265),'Conducted LTE CATM1'!$AH$3:$AH$265,0)))</f>
        <v>15</v>
      </c>
      <c r="CA415" s="877" t="str">
        <f>IF(COUNT(CF411:CF414)=0,IF(COUNT(CE411:CE414)=0,"TBD",VLOOKUP(MAX(CE411:CE414),CE411:CK414,7,FALSE)),VLOOKUP(MAX(CF411:CF414),CF411:CK414,6,FALSE))</f>
        <v>TBD</v>
      </c>
      <c r="CB415" s="200">
        <v>0</v>
      </c>
      <c r="CC415" s="1104">
        <f>IF(COUNT('Conducted LTE CATM1'!$AH$3:$AH$265)=0,18300,INDEX('Conducted LTE CATM1'!$T$3:$T$265,MATCH(MAX('Conducted LTE CATM1'!$AH$3:$AH$265),'Conducted LTE CATM1'!$AH$3:$AH$265,0)))</f>
        <v>18300</v>
      </c>
      <c r="CD415" s="1104">
        <f>IF(COUNT('Conducted LTE CATM1'!$AH$3:$AH$265)=0,1950,INDEX('Conducted LTE CATM1'!$U$3:$U$265,MATCH(MAX('Conducted LTE CATM1'!$AH$3:$AH$265),'Conducted LTE CATM1'!$AH$3:$AH$265,0)))</f>
        <v>1950</v>
      </c>
      <c r="CE415" s="7234"/>
      <c r="CF415" s="7234"/>
      <c r="CG415" s="6706"/>
      <c r="CH415" s="6706"/>
      <c r="CI415" s="225">
        <f>BY415</f>
        <v/>
      </c>
      <c r="CJ415" s="237">
        <f>BZ415</f>
        <v/>
      </c>
      <c r="CK415" s="223">
        <f>CA415</f>
        <v/>
      </c>
      <c r="CL415" s="237">
        <f>CC415</f>
        <v/>
      </c>
      <c r="CM415" s="394">
        <f>CD415</f>
        <v/>
      </c>
      <c r="CN415" s="1527"/>
      <c r="CO415" s="1579"/>
      <c r="CP415" s="7214">
        <f>IF(CF415=""," ",IF(ABS(CE415-CF415)&lt;=0.1,"Valid","Not valid"))</f>
        <v/>
      </c>
      <c r="CQ415" s="1674">
        <f> IF(CE415="","",IF(AND(CE415&lt;&gt;"",CF415=""),IF(CE415&gt;=0.8,"Medir+Sig Max","No"),IF(CF415&lt;&gt;"",IF(CF415&gt;=0.8,"Medir+Sig Max","No"),"")))</f>
        <v/>
      </c>
      <c r="CR415" s="6927"/>
      <c r="CS415" s="1674"/>
      <c r="CT415" s="220">
        <f>IF(CO415="",IF(AND(CE415="",CF415=""),"",IF(CF415="",IF(DQ415&gt;1,ROUND(DQ415*CE415,3),CE415),IF(DQ415&gt;1,ROUND(DQ415*CF415,3),CF415))),IF(AND(CE415="",CF415=""),"",IF(CF415="",IF(DQ415&gt;1,ROUND(DQ415*CE415*(1/(CO415)),3),CE415*(1/(CO415))),IF(DQ415&gt;1,ROUND(DQ415*CF415*(1/(CO415)),3),CF415*(1/(CO415))))))</f>
        <v/>
      </c>
      <c r="CU415" s="224">
        <f>BY415</f>
        <v/>
      </c>
      <c r="CV415" s="237">
        <f>BZ415</f>
        <v/>
      </c>
      <c r="CW415" s="237">
        <f>CA415</f>
        <v/>
      </c>
      <c r="CX415" s="224">
        <f>CC415</f>
        <v/>
      </c>
      <c r="CY415" s="237">
        <f>CD415</f>
        <v/>
      </c>
      <c r="CZ415" s="7474">
        <f>IF(COUNTIF(Overview!K12:K14,TRUE)&gt;0,1.6,IF(COUNTIF(Overview!L12:L14,TRUE)&gt;0,8,0))</f>
        <v/>
      </c>
      <c r="DA415" s="1788"/>
      <c r="DB415" s="7483"/>
      <c r="DC415" s="844">
        <f>IF(CT415="","",IF(CT415&gt;CZ415,"Fail","Pass"))</f>
        <v/>
      </c>
      <c r="DD415" s="402"/>
      <c r="DE415" s="1565">
        <f>MyTimestamp(DC415)</f>
        <v/>
      </c>
      <c r="DF415" s="1531">
        <f>IF(COUNT(CE415:CH415)=1,15,IF(COUNT(CE415:CH415)=0,0,30))</f>
        <v/>
      </c>
      <c r="DG415" s="1532">
        <f>IF(DF415=0,0,2)</f>
        <v/>
      </c>
      <c r="DH415" s="1866"/>
      <c r="DI415" s="1866"/>
      <c r="DJ415" s="1863"/>
      <c r="DK415" s="1789"/>
      <c r="DL415" s="1574">
        <f>10^(CN415/20)*100-100</f>
        <v/>
      </c>
      <c r="DM415" s="777"/>
      <c r="DN415" s="1104"/>
      <c r="DO415" s="777">
        <f>IF(DM415="","",10^(DM415/10))</f>
        <v/>
      </c>
      <c r="DP415" s="777">
        <f>IF(ISNUMBER(DN415)=FALSE,"",10^(DN415/10))</f>
        <v/>
      </c>
      <c r="DQ415" s="1578">
        <f>IF(AND(ISNUMBER(DO415),ISNUMBER(DP415)),IF(DO415/DP415&gt;1,ROUND((DO415)/DP415,3),1),1)</f>
        <v/>
      </c>
      <c r="DR415" s="1541"/>
      <c r="DS415" s="1541"/>
      <c r="DT415" s="1541"/>
      <c r="DU415" s="1541"/>
      <c r="DV415" s="1541"/>
      <c r="DW415" s="1541"/>
      <c r="DX415" s="1541"/>
      <c r="DY415" s="1541"/>
      <c r="DZ415" s="1541"/>
      <c r="EA415" s="1541"/>
      <c r="EB415" s="1541"/>
      <c r="EC415" s="1541"/>
      <c r="ED415" s="1541"/>
      <c r="EE415" s="1541"/>
      <c r="EF415" s="1541"/>
      <c r="EG415" s="1541"/>
      <c r="EH415" s="1541"/>
      <c r="EI415" s="1541"/>
      <c r="EJ415" s="1541"/>
      <c r="EK415" s="1541"/>
      <c r="EL415" s="1541"/>
      <c r="EM415" s="1541"/>
      <c r="EN415" s="1541"/>
      <c r="EO415" s="1541"/>
      <c r="EP415" s="1541"/>
      <c r="EQ415" s="1541"/>
      <c r="ER415" s="1541"/>
      <c r="ES415" s="1541"/>
      <c r="ET415" s="1541"/>
      <c r="EU415" s="1541"/>
      <c r="EV415" s="1541"/>
    </row>
    <row r="416" ht="12.75" x14ac:dyDescent="0.2">
      <c r="A416" s="1541"/>
      <c r="B416" s="1541"/>
      <c r="C416"/>
      <c r="D416" s="1486"/>
      <c r="E416" s="1486"/>
      <c r="F416" s="672" t="inlineStr">
        <is>
          <t>5.3</t>
        </is>
      </c>
      <c r="G416" s="1497"/>
      <c r="H416" s="130">
        <f>BV416</f>
        <v/>
      </c>
      <c r="I416" s="130">
        <f>BW416</f>
        <v/>
      </c>
      <c r="J416" s="1299" t="inlineStr">
        <is>
          <t>Cat M1</t>
        </is>
      </c>
      <c r="K416" s="1299" t="inlineStr">
        <is>
          <t>FDD1</t>
        </is>
      </c>
      <c r="L416" s="115"/>
      <c r="M416" s="130">
        <v>15</v>
      </c>
      <c r="N416" s="119" t="inlineStr">
        <is>
          <t>16QAM</t>
        </is>
      </c>
      <c r="O416" s="131"/>
      <c r="P416" s="6597">
        <v>0</v>
      </c>
      <c r="Q416" s="131">
        <v>3</v>
      </c>
      <c r="R416" s="131">
        <v>0</v>
      </c>
      <c r="S416" s="6593"/>
      <c r="T416" s="130">
        <v>18300</v>
      </c>
      <c r="U416" s="6593">
        <v>1950</v>
      </c>
      <c r="V416" s="119"/>
      <c r="W416" s="1305"/>
      <c r="X416" s="119"/>
      <c r="Y416" s="119"/>
      <c r="Z416" s="119"/>
      <c r="AA416" s="115"/>
      <c r="AB416" s="115"/>
      <c r="AC416" s="1300">
        <f>IF(OR(BX416="Close to Ear",BX416="Close to Head"),"Head",IF(BX416="Extremity","Extremity","Body"))</f>
        <v/>
      </c>
      <c r="AD416" s="1301">
        <f>CA416</f>
        <v/>
      </c>
      <c r="AE416" s="1299">
        <f>CB416</f>
        <v/>
      </c>
      <c r="AF416" s="115"/>
      <c r="AG416" s="1302">
        <f>IF(OR(AZ416="",BA416=""),"N/A",IF(DC416="Pass","P","F"))</f>
        <v/>
      </c>
      <c r="AH416" s="129"/>
      <c r="AI416" s="129"/>
      <c r="AJ416" s="129"/>
      <c r="AK416" s="119"/>
      <c r="AL416" s="115"/>
      <c r="AM416" s="119"/>
      <c r="AN416" s="119"/>
      <c r="AO416" s="692"/>
      <c r="AP416" s="692"/>
      <c r="AQ416" s="692"/>
      <c r="AR416" s="692"/>
      <c r="AS416" s="692"/>
      <c r="AT416" s="1303">
        <f>IF(AC416="Extremity",IF(CG416="","",CG416),"")</f>
        <v/>
      </c>
      <c r="AU416" s="1303">
        <f>IF(AC416="Extremity",IF(CH416="","",CH416),"")</f>
        <v/>
      </c>
      <c r="AV416" s="1304">
        <f>IF(AC416="Extremity","",IF(CE416="","",CE416))</f>
        <v/>
      </c>
      <c r="AW416" s="1304">
        <f>IF(AD416="Extremity","",IF(CF416="","",CF416))</f>
        <v/>
      </c>
      <c r="AX416" s="1305">
        <f>DL416</f>
        <v/>
      </c>
      <c r="AY416" s="1305">
        <f>DQ416</f>
        <v/>
      </c>
      <c r="AZ416" s="3377">
        <f>IF(AC416="Extremity",IF(DA416="","",DA416),"")</f>
        <v/>
      </c>
      <c r="BA416" s="3378">
        <f>IF(AC416="Extremity","",IF(CT416="","",CT416))</f>
        <v/>
      </c>
      <c r="BB416" s="1305">
        <f>IF(AC416="Extremity",IF(DB416="","",DB416),"")</f>
        <v/>
      </c>
      <c r="BC416" s="1304">
        <f>IF(AC416="Extremity","",IF(CZ416="","",CZ416))</f>
        <v/>
      </c>
      <c r="BD416" s="1305">
        <f>DD416</f>
        <v/>
      </c>
      <c r="BE416" s="132">
        <f>DE416</f>
        <v/>
      </c>
      <c r="BF416" s="133">
        <f>DF416*60</f>
        <v/>
      </c>
      <c r="BG416" s="121">
        <f>BE416</f>
        <v/>
      </c>
      <c r="BH416" s="133">
        <f>DG416*60</f>
        <v/>
      </c>
      <c r="BI416" s="133">
        <f>DH416</f>
        <v/>
      </c>
      <c r="BJ416" s="117"/>
      <c r="BK416" s="812">
        <f>Overview!$E$7</f>
        <v/>
      </c>
      <c r="BL416" s="117"/>
      <c r="BM416" s="834">
        <f>DI416</f>
        <v/>
      </c>
      <c r="BN416" s="812">
        <f>Overview!$P$153</f>
        <v/>
      </c>
      <c r="BO416" s="117" t="inlineStr">
        <is>
          <t>Revisar: la misma frecuencia aparece con varios canales en esta banda (18050 / 18300 / 18525)</t>
        </is>
      </c>
      <c r="BP416" s="117"/>
      <c r="BQ416" s="115"/>
      <c r="BR416" s="1478"/>
      <c r="BS416" s="1541"/>
      <c r="BT416" s="1867" t="inlineStr">
        <is>
          <t>LTE CATM1</t>
        </is>
      </c>
      <c r="BU416" s="1830" t="inlineStr">
        <is>
          <t>FDD1</t>
        </is>
      </c>
      <c r="BV416" s="875">
        <f>Overview!$H$28</f>
        <v/>
      </c>
      <c r="BW416" s="1865"/>
      <c r="BX416" s="1830" t="inlineStr">
        <is>
          <t>Close to ear</t>
        </is>
      </c>
      <c r="BY416" s="7305"/>
      <c r="BZ416" s="1724">
        <f>IF(COUNT('Conducted LTE CATM1'!$AH$3:$AH$265)=0,15,INDEX('Conducted LTE CATM1'!$M$3:$M$265,MATCH(MAX('Conducted LTE CATM1'!$AH$3:$AH$265),'Conducted LTE CATM1'!$AH$3:$AH$265,0)))</f>
        <v>15</v>
      </c>
      <c r="CA416" s="1156" t="str">
        <f>CA415</f>
        <v>TBD</v>
      </c>
      <c r="CB416" s="201">
        <v>0</v>
      </c>
      <c r="CC416" s="1104">
        <f>IF(COUNT('Conducted LTE CATM1'!$AH$3:$AH$265)=0,18300,INDEX('Conducted LTE CATM1'!$T$3:$T$265,MATCH(MAX('Conducted LTE CATM1'!$AH$3:$AH$265),'Conducted LTE CATM1'!$AH$3:$AH$265,0)))</f>
        <v>18300</v>
      </c>
      <c r="CD416" s="977">
        <f>IF(COUNT('Conducted LTE CATM1'!$AH$3:$AH$265)=0,1950,INDEX('Conducted LTE CATM1'!$U$3:$U$265,MATCH(MAX('Conducted LTE CATM1'!$AH$3:$AH$265),'Conducted LTE CATM1'!$AH$3:$AH$265,0)))</f>
        <v>1950</v>
      </c>
      <c r="CE416" s="7234"/>
      <c r="CF416" s="7234"/>
      <c r="CG416" s="6706"/>
      <c r="CH416" s="6706"/>
      <c r="CI416" s="225">
        <f>BY416</f>
        <v/>
      </c>
      <c r="CJ416" s="237">
        <f>BZ416</f>
        <v/>
      </c>
      <c r="CK416" s="223">
        <f>CA416</f>
        <v/>
      </c>
      <c r="CL416" s="237">
        <f>CC416</f>
        <v/>
      </c>
      <c r="CM416" s="394">
        <f>CD416</f>
        <v/>
      </c>
      <c r="CN416" s="1527"/>
      <c r="CO416" s="1579"/>
      <c r="CP416" s="7214">
        <f>IF(CF416=""," ",IF(ABS(CE416-CF416)&lt;=0.1,"Valid","Not valid"))</f>
        <v/>
      </c>
      <c r="CQ416" s="1674">
        <f> IF(CE416="","",IF(AND(CE416&lt;&gt;"",CF416=""),IF(CE416&gt;=0.8,"Medir+Sig Max","No"),IF(CF416&lt;&gt;"",IF(CF416&gt;=0.8,"Medir+Sig Max","No"),"")))</f>
        <v/>
      </c>
      <c r="CR416" s="6927"/>
      <c r="CS416" s="1674"/>
      <c r="CT416" s="220">
        <f>IF(CO416="",IF(AND(CE416="",CF416=""),"",IF(CF416="",IF(DQ416&gt;1,ROUND(DQ416*CE416,3),CE416),IF(DQ416&gt;1,ROUND(DQ416*CF416,3),CF416))),IF(AND(CE416="",CF416=""),"",IF(CF416="",IF(DQ416&gt;1,ROUND(DQ416*CE416*(1/(CO416)),3),CE416*(1/(CO416))),IF(DQ416&gt;1,ROUND(DQ416*CF416*(1/(CO416)),3),CF416*(1/(CO416))))))</f>
        <v/>
      </c>
      <c r="CU416" s="224">
        <f>BY416</f>
        <v/>
      </c>
      <c r="CV416" s="237">
        <f>BZ416</f>
        <v/>
      </c>
      <c r="CW416" s="237">
        <f>CA416</f>
        <v/>
      </c>
      <c r="CX416" s="224">
        <f>CC416</f>
        <v/>
      </c>
      <c r="CY416" s="237">
        <f>CD416</f>
        <v/>
      </c>
      <c r="CZ416" s="7474">
        <f>IF(COUNTIF(Overview!K12:K14,TRUE)&gt;0,1.6,IF(COUNTIF(Overview!L12:L14,TRUE)&gt;0,8,0))</f>
        <v/>
      </c>
      <c r="DA416" s="1788"/>
      <c r="DB416" s="7483"/>
      <c r="DC416" s="844">
        <f>IF(CT416="","",IF(CT416&gt;CZ416,"Fail","Pass"))</f>
        <v/>
      </c>
      <c r="DD416" s="402"/>
      <c r="DE416" s="1565">
        <f>MyTimestamp(DC416)</f>
        <v/>
      </c>
      <c r="DF416" s="1531">
        <f>IF(COUNT(CE416:CH416)=1,15,IF(COUNT(CE416:CH416)=0,0,30))</f>
        <v/>
      </c>
      <c r="DG416" s="1532">
        <f>IF(DF416=0,0,2)</f>
        <v/>
      </c>
      <c r="DH416" s="1866"/>
      <c r="DI416" s="1866"/>
      <c r="DJ416" s="1863"/>
      <c r="DK416" s="1789"/>
      <c r="DL416" s="1574">
        <f>10^(CN416/20)*100-100</f>
        <v/>
      </c>
      <c r="DM416" s="777"/>
      <c r="DN416" s="977"/>
      <c r="DO416" s="777">
        <f>IF(DM416="","",10^(DM416/10))</f>
        <v/>
      </c>
      <c r="DP416" s="777">
        <f>IF(ISNUMBER(DN416)=FALSE,"",10^(DN416/10))</f>
        <v/>
      </c>
      <c r="DQ416" s="1578">
        <f>IF(AND(ISNUMBER(DO416),ISNUMBER(DP416)),IF(DO416/DP416&gt;1,ROUND((DO416)/DP416,3),1),1)</f>
        <v/>
      </c>
      <c r="DR416" s="1541"/>
      <c r="DS416" s="1541"/>
      <c r="DT416" s="1541"/>
      <c r="DU416" s="1541"/>
      <c r="DV416" s="1541"/>
      <c r="DW416" s="1541"/>
      <c r="DX416" s="1541"/>
      <c r="DY416" s="1541"/>
      <c r="DZ416" s="1541"/>
      <c r="EA416" s="1541"/>
      <c r="EB416" s="1541"/>
      <c r="EC416" s="1541"/>
      <c r="ED416" s="1541"/>
      <c r="EE416" s="1541"/>
      <c r="EF416" s="1541"/>
      <c r="EG416" s="1541"/>
      <c r="EH416" s="1541"/>
      <c r="EI416" s="1541"/>
      <c r="EJ416" s="1541"/>
      <c r="EK416" s="1541"/>
      <c r="EL416" s="1541"/>
      <c r="EM416" s="1541"/>
      <c r="EN416" s="1541"/>
      <c r="EO416" s="1541"/>
      <c r="EP416" s="1541"/>
      <c r="EQ416" s="1541"/>
      <c r="ER416" s="1541"/>
      <c r="ES416" s="1541"/>
      <c r="ET416" s="1541"/>
      <c r="EU416" s="1541"/>
      <c r="EV416" s="1541"/>
    </row>
    <row r="417" ht="12.75" x14ac:dyDescent="0.2">
      <c r="A417" s="1541"/>
      <c r="B417" s="1541"/>
      <c r="C417"/>
      <c r="D417" s="1486"/>
      <c r="E417" s="1486"/>
      <c r="F417" s="672" t="inlineStr">
        <is>
          <t>5.3</t>
        </is>
      </c>
      <c r="G417" s="1497"/>
      <c r="H417" s="130">
        <f>BV417</f>
        <v/>
      </c>
      <c r="I417" s="130">
        <f>BW417</f>
        <v/>
      </c>
      <c r="J417" s="1299" t="inlineStr">
        <is>
          <t>Cat M1</t>
        </is>
      </c>
      <c r="K417" s="1299" t="inlineStr">
        <is>
          <t>FDD1</t>
        </is>
      </c>
      <c r="L417" s="115"/>
      <c r="M417" s="130">
        <v>15</v>
      </c>
      <c r="N417" s="119" t="inlineStr">
        <is>
          <t>16QAM</t>
        </is>
      </c>
      <c r="O417" s="131"/>
      <c r="P417" s="6597">
        <v>0</v>
      </c>
      <c r="Q417" s="131">
        <v>3</v>
      </c>
      <c r="R417" s="131">
        <v>0</v>
      </c>
      <c r="S417" s="6593"/>
      <c r="T417" s="130">
        <v>18300</v>
      </c>
      <c r="U417" s="6593">
        <v>1950</v>
      </c>
      <c r="V417" s="119"/>
      <c r="W417" s="1305"/>
      <c r="X417" s="119"/>
      <c r="Y417" s="119"/>
      <c r="Z417" s="119"/>
      <c r="AA417" s="115"/>
      <c r="AB417" s="115"/>
      <c r="AC417" s="1300">
        <f>IF(OR(BX417="Close to Ear",BX417="Close to Head"),"Head",IF(BX417="Extremity","Extremity","Body"))</f>
        <v/>
      </c>
      <c r="AD417" s="1301">
        <f>CA417</f>
        <v/>
      </c>
      <c r="AE417" s="1299">
        <f>CB417</f>
        <v/>
      </c>
      <c r="AF417" s="115"/>
      <c r="AG417" s="1302">
        <f>IF(OR(AZ417="",BA417=""),"N/A",IF(DC417="Pass","P","F"))</f>
        <v/>
      </c>
      <c r="AH417" s="129"/>
      <c r="AI417" s="129"/>
      <c r="AJ417" s="129"/>
      <c r="AK417" s="119"/>
      <c r="AL417" s="115"/>
      <c r="AM417" s="119"/>
      <c r="AN417" s="119"/>
      <c r="AO417" s="692"/>
      <c r="AP417" s="692"/>
      <c r="AQ417" s="692"/>
      <c r="AR417" s="692"/>
      <c r="AS417" s="692"/>
      <c r="AT417" s="1303">
        <f>IF(AC417="Extremity",IF(CG417="","",CG417),"")</f>
        <v/>
      </c>
      <c r="AU417" s="1303">
        <f>IF(AC417="Extremity",IF(CH417="","",CH417),"")</f>
        <v/>
      </c>
      <c r="AV417" s="1304">
        <f>IF(AC417="Extremity","",IF(CE417="","",CE417))</f>
        <v/>
      </c>
      <c r="AW417" s="1304">
        <f>IF(AD417="Extremity","",IF(CF417="","",CF417))</f>
        <v/>
      </c>
      <c r="AX417" s="1305">
        <f>DL417</f>
        <v/>
      </c>
      <c r="AY417" s="1305">
        <f>DQ417</f>
        <v/>
      </c>
      <c r="AZ417" s="3377">
        <f>IF(AC417="Extremity",IF(DA417="","",DA417),"")</f>
        <v/>
      </c>
      <c r="BA417" s="3378">
        <f>IF(AC417="Extremity","",IF(CT417="","",CT417))</f>
        <v/>
      </c>
      <c r="BB417" s="1305">
        <f>IF(AC417="Extremity",IF(DB417="","",DB417),"")</f>
        <v/>
      </c>
      <c r="BC417" s="1304">
        <f>IF(AC417="Extremity","",IF(CZ417="","",CZ417))</f>
        <v/>
      </c>
      <c r="BD417" s="1305">
        <f>DD417</f>
        <v/>
      </c>
      <c r="BE417" s="132">
        <f>DE417</f>
        <v/>
      </c>
      <c r="BF417" s="133">
        <f>DF417*60</f>
        <v/>
      </c>
      <c r="BG417" s="121">
        <f>BE417</f>
        <v/>
      </c>
      <c r="BH417" s="133">
        <f>DG417*60</f>
        <v/>
      </c>
      <c r="BI417" s="133">
        <f>DH417</f>
        <v/>
      </c>
      <c r="BJ417" s="117"/>
      <c r="BK417" s="812">
        <f>Overview!$E$7</f>
        <v/>
      </c>
      <c r="BL417" s="117"/>
      <c r="BM417" s="834">
        <f>DI417</f>
        <v/>
      </c>
      <c r="BN417" s="812">
        <f>Overview!$P$153</f>
        <v/>
      </c>
      <c r="BO417" s="117" t="inlineStr">
        <is>
          <t>Revisar: la misma frecuencia aparece con varios canales en esta banda (18050 / 18300 / 18525)</t>
        </is>
      </c>
      <c r="BP417" s="117"/>
      <c r="BQ417" s="115"/>
      <c r="BR417" s="1478"/>
      <c r="BS417" s="1541"/>
      <c r="BT417" s="1864" t="inlineStr">
        <is>
          <t>LTE CATM1</t>
        </is>
      </c>
      <c r="BU417" s="1828" t="inlineStr">
        <is>
          <t>FDD1</t>
        </is>
      </c>
      <c r="BV417" s="906">
        <f>Overview!$H$28</f>
        <v/>
      </c>
      <c r="BW417" s="1865"/>
      <c r="BX417" s="1828" t="inlineStr">
        <is>
          <t>Close to ear</t>
        </is>
      </c>
      <c r="BY417" s="814"/>
      <c r="BZ417" s="1725">
        <f>IF(COUNT('Conducted LTE CATM1'!$AH$3:$AH$265)=0,15,INDEX('Conducted LTE CATM1'!$M$3:$M$265,MATCH(MAX('Conducted LTE CATM1'!$AH$3:$AH$265),'Conducted LTE CATM1'!$AH$3:$AH$265,0)))</f>
        <v>15</v>
      </c>
      <c r="CA417" s="1032" t="str">
        <f>CA416</f>
        <v>TBD</v>
      </c>
      <c r="CB417" s="7069">
        <v>0</v>
      </c>
      <c r="CC417" s="7073">
        <f>IF(COUNT('Conducted LTE CATM1'!$AH$3:$AH$265)=0,18300,INDEX('Conducted LTE CATM1'!$T$3:$T$265,MATCH(MAX('Conducted LTE CATM1'!$AH$3:$AH$265),'Conducted LTE CATM1'!$AH$3:$AH$265,0)))</f>
        <v>18300</v>
      </c>
      <c r="CD417" s="7070">
        <f>IF(COUNT('Conducted LTE CATM1'!$AH$3:$AH$265)=0,1950,INDEX('Conducted LTE CATM1'!$U$3:$U$265,MATCH(MAX('Conducted LTE CATM1'!$AH$3:$AH$265),'Conducted LTE CATM1'!$AH$3:$AH$265,0)))</f>
        <v>1950</v>
      </c>
      <c r="CE417" s="7234"/>
      <c r="CF417" s="7234"/>
      <c r="CG417" s="6706"/>
      <c r="CH417" s="6706"/>
      <c r="CI417" s="225">
        <f>BY417</f>
        <v/>
      </c>
      <c r="CJ417" s="237">
        <f>BZ417</f>
        <v/>
      </c>
      <c r="CK417" s="223">
        <f>CA417</f>
        <v/>
      </c>
      <c r="CL417" s="237">
        <f>CC417</f>
        <v/>
      </c>
      <c r="CM417" s="394">
        <f>CD417</f>
        <v/>
      </c>
      <c r="CN417" s="1527"/>
      <c r="CO417" s="1579"/>
      <c r="CP417" s="7214">
        <f>IF(CF417=""," ",IF(ABS(CE417-CF417)&lt;=0.1,"Valid","Not valid"))</f>
        <v/>
      </c>
      <c r="CQ417" s="1674">
        <f> IF(CE417="","",IF(AND(CE417&lt;&gt;"",CF417=""),IF(CE417&gt;=0.8,"Medir+Sig Max","No"),IF(CF417&lt;&gt;"",IF(CF417&gt;=0.8,"Medir+Sig Max","No"),"")))</f>
        <v/>
      </c>
      <c r="CR417" s="6927"/>
      <c r="CS417" s="1674"/>
      <c r="CT417" s="220">
        <f>IF(CO417="",IF(AND(CE417="",CF417=""),"",IF(CF417="",IF(DQ417&gt;1,ROUND(DQ417*CE417,3),CE417),IF(DQ417&gt;1,ROUND(DQ417*CF417,3),CF417))),IF(AND(CE417="",CF417=""),"",IF(CF417="",IF(DQ417&gt;1,ROUND(DQ417*CE417*(1/(CO417)),3),CE417*(1/(CO417))),IF(DQ417&gt;1,ROUND(DQ417*CF417*(1/(CO417)),3),CF417*(1/(CO417))))))</f>
        <v/>
      </c>
      <c r="CU417" s="224">
        <f>BY417</f>
        <v/>
      </c>
      <c r="CV417" s="237">
        <f>BZ417</f>
        <v/>
      </c>
      <c r="CW417" s="237">
        <f>CA417</f>
        <v/>
      </c>
      <c r="CX417" s="224">
        <f>CC417</f>
        <v/>
      </c>
      <c r="CY417" s="237">
        <f>CD417</f>
        <v/>
      </c>
      <c r="CZ417" s="7474">
        <f>IF(COUNTIF(Overview!K12:K14,TRUE)&gt;0,1.6,IF(COUNTIF(Overview!L12:L14,TRUE)&gt;0,8,0))</f>
        <v/>
      </c>
      <c r="DA417" s="1788"/>
      <c r="DB417" s="7483"/>
      <c r="DC417" s="844">
        <f>IF(CT417="","",IF(CT417&gt;CZ417,"Fail","Pass"))</f>
        <v/>
      </c>
      <c r="DD417" s="402"/>
      <c r="DE417" s="1565">
        <f>MyTimestamp(DC417)</f>
        <v/>
      </c>
      <c r="DF417" s="1531">
        <f>IF(COUNT(CE417:CH417)=1,15,IF(COUNT(CE417:CH417)=0,0,30))</f>
        <v/>
      </c>
      <c r="DG417" s="1532">
        <f>IF(DF417=0,0,2)</f>
        <v/>
      </c>
      <c r="DH417" s="1866"/>
      <c r="DI417" s="1866"/>
      <c r="DJ417" s="1863"/>
      <c r="DK417" s="1789"/>
      <c r="DL417" s="1574">
        <f>10^(CN417/20)*100-100</f>
        <v/>
      </c>
      <c r="DM417" s="777"/>
      <c r="DN417" s="814"/>
      <c r="DO417" s="777">
        <f>IF(DM417="","",10^(DM417/10))</f>
        <v/>
      </c>
      <c r="DP417" s="777">
        <f>IF(ISNUMBER(DN417)=FALSE,"",10^(DN417/10))</f>
        <v/>
      </c>
      <c r="DQ417" s="1578">
        <f>IF(AND(ISNUMBER(DO417),ISNUMBER(DP417)),IF(DO417/DP417&gt;1,ROUND((DO417)/DP417,3),1),1)</f>
        <v/>
      </c>
      <c r="DR417" s="1541"/>
      <c r="DS417" s="1541"/>
      <c r="DT417" s="1541"/>
      <c r="DU417" s="1541"/>
      <c r="DV417" s="1541"/>
      <c r="DW417" s="1541"/>
      <c r="DX417" s="1541"/>
      <c r="DY417" s="1541"/>
      <c r="DZ417" s="1541"/>
      <c r="EA417" s="1541"/>
      <c r="EB417" s="1541"/>
      <c r="EC417" s="1541"/>
      <c r="ED417" s="1541"/>
      <c r="EE417" s="1541"/>
      <c r="EF417" s="1541"/>
      <c r="EG417" s="1541"/>
      <c r="EH417" s="1541"/>
      <c r="EI417" s="1541"/>
      <c r="EJ417" s="1541"/>
      <c r="EK417" s="1541"/>
      <c r="EL417" s="1541"/>
      <c r="EM417" s="1541"/>
      <c r="EN417" s="1541"/>
      <c r="EO417" s="1541"/>
      <c r="EP417" s="1541"/>
      <c r="EQ417" s="1541"/>
      <c r="ER417" s="1541"/>
      <c r="ES417" s="1541"/>
      <c r="ET417" s="1541"/>
      <c r="EU417" s="1541"/>
      <c r="EV417" s="1541"/>
    </row>
    <row r="418" ht="12.75" x14ac:dyDescent="0.2">
      <c r="A418" s="1541"/>
      <c r="B418" s="1541"/>
      <c r="C418"/>
      <c r="D418" s="1486"/>
      <c r="E418" s="1486"/>
      <c r="F418" s="672" t="inlineStr">
        <is>
          <t>5.3</t>
        </is>
      </c>
      <c r="G418" s="1497"/>
      <c r="H418" s="130">
        <f>BV418</f>
        <v/>
      </c>
      <c r="I418" s="130">
        <f>BW418</f>
        <v/>
      </c>
      <c r="J418" s="1299" t="inlineStr">
        <is>
          <t>Cat M1</t>
        </is>
      </c>
      <c r="K418" s="1299" t="inlineStr">
        <is>
          <t>FDD1</t>
        </is>
      </c>
      <c r="L418" s="115"/>
      <c r="M418" s="130">
        <v>15</v>
      </c>
      <c r="N418" s="119" t="inlineStr">
        <is>
          <t>16QAM</t>
        </is>
      </c>
      <c r="O418" s="131"/>
      <c r="P418" s="6597">
        <v>0</v>
      </c>
      <c r="Q418" s="131">
        <v>3</v>
      </c>
      <c r="R418" s="131">
        <v>0</v>
      </c>
      <c r="S418" s="6593"/>
      <c r="T418" s="130">
        <v>18300</v>
      </c>
      <c r="U418" s="6593">
        <v>1950</v>
      </c>
      <c r="V418" s="119"/>
      <c r="W418" s="1305"/>
      <c r="X418" s="119"/>
      <c r="Y418" s="119"/>
      <c r="Z418" s="119"/>
      <c r="AA418" s="115"/>
      <c r="AB418" s="115"/>
      <c r="AC418" s="1300">
        <f>IF(OR(BX418="Close to Ear",BX418="Close to Head"),"Head",IF(BX418="Extremity","Extremity","Body"))</f>
        <v/>
      </c>
      <c r="AD418" s="1301">
        <f>CA418</f>
        <v/>
      </c>
      <c r="AE418" s="1299">
        <f>CB418</f>
        <v/>
      </c>
      <c r="AF418" s="115"/>
      <c r="AG418" s="1302">
        <f>IF(OR(AZ418="",BA418=""),"N/A",IF(DC418="Pass","P","F"))</f>
        <v/>
      </c>
      <c r="AH418" s="129"/>
      <c r="AI418" s="129"/>
      <c r="AJ418" s="129"/>
      <c r="AK418" s="119"/>
      <c r="AL418" s="115"/>
      <c r="AM418" s="119"/>
      <c r="AN418" s="119"/>
      <c r="AO418" s="692"/>
      <c r="AP418" s="692"/>
      <c r="AQ418" s="692"/>
      <c r="AR418" s="692"/>
      <c r="AS418" s="692"/>
      <c r="AT418" s="1303">
        <f>IF(AC418="Extremity",IF(CG418="","",CG418),"")</f>
        <v/>
      </c>
      <c r="AU418" s="1303">
        <f>IF(AC418="Extremity",IF(CH418="","",CH418),"")</f>
        <v/>
      </c>
      <c r="AV418" s="1304">
        <f>IF(AC418="Extremity","",IF(CE418="","",CE418))</f>
        <v/>
      </c>
      <c r="AW418" s="1304">
        <f>IF(AD418="Extremity","",IF(CF418="","",CF418))</f>
        <v/>
      </c>
      <c r="AX418" s="1305">
        <f>DL418</f>
        <v/>
      </c>
      <c r="AY418" s="1305">
        <f>DQ418</f>
        <v/>
      </c>
      <c r="AZ418" s="3377">
        <f>IF(AC418="Extremity",IF(DA418="","",DA418),"")</f>
        <v/>
      </c>
      <c r="BA418" s="3378">
        <f>IF(AC418="Extremity","",IF(CT418="","",CT418))</f>
        <v/>
      </c>
      <c r="BB418" s="1305">
        <f>IF(AC418="Extremity",IF(DB418="","",DB418),"")</f>
        <v/>
      </c>
      <c r="BC418" s="1304">
        <f>IF(AC418="Extremity","",IF(CZ418="","",CZ418))</f>
        <v/>
      </c>
      <c r="BD418" s="1305">
        <f>DD418</f>
        <v/>
      </c>
      <c r="BE418" s="132">
        <f>DE418</f>
        <v/>
      </c>
      <c r="BF418" s="133">
        <f>DF418*60</f>
        <v/>
      </c>
      <c r="BG418" s="121">
        <f>BE418</f>
        <v/>
      </c>
      <c r="BH418" s="133">
        <f>DG418*60</f>
        <v/>
      </c>
      <c r="BI418" s="133">
        <f>DH418</f>
        <v/>
      </c>
      <c r="BJ418" s="117"/>
      <c r="BK418" s="812">
        <f>Overview!$E$7</f>
        <v/>
      </c>
      <c r="BL418" s="117"/>
      <c r="BM418" s="834">
        <f>DI418</f>
        <v/>
      </c>
      <c r="BN418" s="812">
        <f>Overview!$P$153</f>
        <v/>
      </c>
      <c r="BO418" s="117" t="inlineStr">
        <is>
          <t>Revisar: la misma frecuencia aparece con varios canales en esta banda (18050 / 18300 / 18525)</t>
        </is>
      </c>
      <c r="BP418" s="117"/>
      <c r="BQ418" s="115"/>
      <c r="BR418" s="1478"/>
      <c r="BS418" s="1541"/>
      <c r="BT418" s="1864" t="inlineStr">
        <is>
          <t>LTE CATM1</t>
        </is>
      </c>
      <c r="BU418" s="1828" t="inlineStr">
        <is>
          <t>FDD1</t>
        </is>
      </c>
      <c r="BV418" s="906">
        <f>Overview!$H$28</f>
        <v/>
      </c>
      <c r="BW418" s="1865"/>
      <c r="BX418" s="1828" t="inlineStr">
        <is>
          <t>Close to ear</t>
        </is>
      </c>
      <c r="BY418" s="730"/>
      <c r="BZ418" s="1725">
        <f>IF(COUNT('Conducted LTE CATM1'!$AH$3:$AH$265)=0,15,INDEX('Conducted LTE CATM1'!$M$3:$M$265,MATCH(MAX('Conducted LTE CATM1'!$AH$3:$AH$265),'Conducted LTE CATM1'!$AH$3:$AH$265,0)))</f>
        <v>15</v>
      </c>
      <c r="CA418" s="873" t="str">
        <f>CA417</f>
        <v>TBD</v>
      </c>
      <c r="CB418" s="7071">
        <v>0</v>
      </c>
      <c r="CC418" s="7074">
        <f>IF(COUNT('Conducted LTE CATM1'!$AH$3:$AH$265)=0,18300,INDEX('Conducted LTE CATM1'!$T$3:$T$265,MATCH(MAX('Conducted LTE CATM1'!$AH$3:$AH$265),'Conducted LTE CATM1'!$AH$3:$AH$265,0)))</f>
        <v>18300</v>
      </c>
      <c r="CD418" s="7074">
        <f>IF(COUNT('Conducted LTE CATM1'!$AH$3:$AH$265)=0,1950,INDEX('Conducted LTE CATM1'!$U$3:$U$265,MATCH(MAX('Conducted LTE CATM1'!$AH$3:$AH$265),'Conducted LTE CATM1'!$AH$3:$AH$265,0)))</f>
        <v>1950</v>
      </c>
      <c r="CE418" s="7234"/>
      <c r="CF418" s="7234"/>
      <c r="CG418" s="6706"/>
      <c r="CH418" s="6706"/>
      <c r="CI418" s="225">
        <f>BY418</f>
        <v/>
      </c>
      <c r="CJ418" s="237">
        <f>BZ418</f>
        <v/>
      </c>
      <c r="CK418" s="223">
        <f>CA418</f>
        <v/>
      </c>
      <c r="CL418" s="237">
        <f>CC418</f>
        <v/>
      </c>
      <c r="CM418" s="394">
        <f>CD418</f>
        <v/>
      </c>
      <c r="CN418" s="1527"/>
      <c r="CO418" s="1579"/>
      <c r="CP418" s="7214">
        <f>IF(CF418=""," ",IF(ABS(CE418-CF418)&lt;=0.1,"Valid","Not valid"))</f>
        <v/>
      </c>
      <c r="CQ418" s="1674">
        <f> IF(CE418="","",IF(AND(CE418&lt;&gt;"",CF418=""),IF(CE418&gt;=0.8,"Medir+Sig Max","No"),IF(CF418&lt;&gt;"",IF(CF418&gt;=0.8,"Medir+Sig Max","No"),"")))</f>
        <v/>
      </c>
      <c r="CR418" s="6927"/>
      <c r="CS418" s="1674"/>
      <c r="CT418" s="220">
        <f>IF(CO418="",IF(AND(CE418="",CF418=""),"",IF(CF418="",IF(DQ418&gt;1,ROUND(DQ418*CE418,3),CE418),IF(DQ418&gt;1,ROUND(DQ418*CF418,3),CF418))),IF(AND(CE418="",CF418=""),"",IF(CF418="",IF(DQ418&gt;1,ROUND(DQ418*CE418*(1/(CO418)),3),CE418*(1/(CO418))),IF(DQ418&gt;1,ROUND(DQ418*CF418*(1/(CO418)),3),CF418*(1/(CO418))))))</f>
        <v/>
      </c>
      <c r="CU418" s="224">
        <f>BY418</f>
        <v/>
      </c>
      <c r="CV418" s="237">
        <f>BZ418</f>
        <v/>
      </c>
      <c r="CW418" s="237">
        <f>CA418</f>
        <v/>
      </c>
      <c r="CX418" s="224">
        <f>CC418</f>
        <v/>
      </c>
      <c r="CY418" s="237">
        <f>CD418</f>
        <v/>
      </c>
      <c r="CZ418" s="7474">
        <f>IF(COUNTIF(Overview!K12:K14,TRUE)&gt;0,1.6,IF(COUNTIF(Overview!L12:L14,TRUE)&gt;0,8,0))</f>
        <v/>
      </c>
      <c r="DA418" s="1788"/>
      <c r="DB418" s="7483"/>
      <c r="DC418" s="844">
        <f>IF(CT418="","",IF(CT418&gt;CZ418,"Fail","Pass"))</f>
        <v/>
      </c>
      <c r="DD418" s="402"/>
      <c r="DE418" s="1565">
        <f>MyTimestamp(DC418)</f>
        <v/>
      </c>
      <c r="DF418" s="1531">
        <f>IF(COUNT(CE418:CH418)=1,15,IF(COUNT(CE418:CH418)=0,0,30))</f>
        <v/>
      </c>
      <c r="DG418" s="1532">
        <f>IF(DF418=0,0,2)</f>
        <v/>
      </c>
      <c r="DH418" s="1866"/>
      <c r="DI418" s="1866"/>
      <c r="DJ418" s="1863"/>
      <c r="DK418" s="1789"/>
      <c r="DL418" s="1574">
        <f>10^(CN418/20)*100-100</f>
        <v/>
      </c>
      <c r="DM418" s="777"/>
      <c r="DN418" s="730"/>
      <c r="DO418" s="777">
        <f>IF(DM418="","",10^(DM418/10))</f>
        <v/>
      </c>
      <c r="DP418" s="777">
        <f>IF(ISNUMBER(DN418)=FALSE,"",10^(DN418/10))</f>
        <v/>
      </c>
      <c r="DQ418" s="1578">
        <f>IF(AND(ISNUMBER(DO418),ISNUMBER(DP418)),IF(DO418/DP418&gt;1,ROUND((DO418)/DP418,3),1),1)</f>
        <v/>
      </c>
      <c r="DR418" s="1541"/>
      <c r="DS418" s="1541"/>
      <c r="DT418" s="1541"/>
      <c r="DU418" s="1541"/>
      <c r="DV418" s="1541"/>
      <c r="DW418" s="1541"/>
      <c r="DX418" s="1541"/>
      <c r="DY418" s="1541"/>
      <c r="DZ418" s="1541"/>
      <c r="EA418" s="1541"/>
      <c r="EB418" s="1541"/>
      <c r="EC418" s="1541"/>
      <c r="ED418" s="1541"/>
      <c r="EE418" s="1541"/>
      <c r="EF418" s="1541"/>
      <c r="EG418" s="1541"/>
      <c r="EH418" s="1541"/>
      <c r="EI418" s="1541"/>
      <c r="EJ418" s="1541"/>
      <c r="EK418" s="1541"/>
      <c r="EL418" s="1541"/>
      <c r="EM418" s="1541"/>
      <c r="EN418" s="1541"/>
      <c r="EO418" s="1541"/>
      <c r="EP418" s="1541"/>
      <c r="EQ418" s="1541"/>
      <c r="ER418" s="1541"/>
      <c r="ES418" s="1541"/>
      <c r="ET418" s="1541"/>
      <c r="EU418" s="1541"/>
      <c r="EV418" s="1541"/>
    </row>
    <row r="419" ht="12.75" x14ac:dyDescent="0.2">
      <c r="A419" s="1541"/>
      <c r="B419" s="1541"/>
      <c r="C419"/>
      <c r="D419" s="1486"/>
      <c r="E419" s="1486"/>
      <c r="F419" s="672" t="inlineStr">
        <is>
          <t>5.3</t>
        </is>
      </c>
      <c r="G419" s="1497"/>
      <c r="H419" s="130">
        <f>BV419</f>
        <v/>
      </c>
      <c r="I419" s="130">
        <f>BW419</f>
        <v/>
      </c>
      <c r="J419" s="1299" t="inlineStr">
        <is>
          <t>Cat M1</t>
        </is>
      </c>
      <c r="K419" s="1299" t="inlineStr">
        <is>
          <t>FDD1</t>
        </is>
      </c>
      <c r="L419" s="115"/>
      <c r="M419" s="130">
        <v>15</v>
      </c>
      <c r="N419" s="119" t="inlineStr">
        <is>
          <t>16QAM</t>
        </is>
      </c>
      <c r="O419" s="131"/>
      <c r="P419" s="6597">
        <v>0</v>
      </c>
      <c r="Q419" s="131">
        <v>3</v>
      </c>
      <c r="R419" s="131">
        <v>0</v>
      </c>
      <c r="S419" s="6593"/>
      <c r="T419" s="130">
        <v>18300</v>
      </c>
      <c r="U419" s="6593">
        <v>1950</v>
      </c>
      <c r="V419" s="119"/>
      <c r="W419" s="1305"/>
      <c r="X419" s="119"/>
      <c r="Y419" s="119"/>
      <c r="Z419" s="119"/>
      <c r="AA419" s="115"/>
      <c r="AB419" s="115"/>
      <c r="AC419" s="1300">
        <f>IF(OR(BX419="Close to Ear",BX419="Close to Head"),"Head",IF(BX419="Extremity","Extremity","Body"))</f>
        <v/>
      </c>
      <c r="AD419" s="1301">
        <f>CA419</f>
        <v/>
      </c>
      <c r="AE419" s="1299">
        <f>CB419</f>
        <v/>
      </c>
      <c r="AF419" s="115"/>
      <c r="AG419" s="1302">
        <f>IF(OR(AZ419="",BA419=""),"N/A",IF(DC419="Pass","P","F"))</f>
        <v/>
      </c>
      <c r="AH419" s="129"/>
      <c r="AI419" s="129"/>
      <c r="AJ419" s="129"/>
      <c r="AK419" s="119"/>
      <c r="AL419" s="115"/>
      <c r="AM419" s="119"/>
      <c r="AN419" s="119"/>
      <c r="AO419" s="692"/>
      <c r="AP419" s="692"/>
      <c r="AQ419" s="692"/>
      <c r="AR419" s="692"/>
      <c r="AS419" s="692"/>
      <c r="AT419" s="1303">
        <f>IF(AC419="Extremity",IF(CG419="","",CG419),"")</f>
        <v/>
      </c>
      <c r="AU419" s="1303">
        <f>IF(AC419="Extremity",IF(CH419="","",CH419),"")</f>
        <v/>
      </c>
      <c r="AV419" s="1304">
        <f>IF(AC419="Extremity","",IF(CE419="","",CE419))</f>
        <v/>
      </c>
      <c r="AW419" s="1304">
        <f>IF(AD419="Extremity","",IF(CF419="","",CF419))</f>
        <v/>
      </c>
      <c r="AX419" s="1305">
        <f>DL419</f>
        <v/>
      </c>
      <c r="AY419" s="1305">
        <f>DQ419</f>
        <v/>
      </c>
      <c r="AZ419" s="3377">
        <f>IF(AC419="Extremity",IF(DA419="","",DA419),"")</f>
        <v/>
      </c>
      <c r="BA419" s="3378">
        <f>IF(AC419="Extremity","",IF(CT419="","",CT419))</f>
        <v/>
      </c>
      <c r="BB419" s="1305">
        <f>IF(AC419="Extremity",IF(DB419="","",DB419),"")</f>
        <v/>
      </c>
      <c r="BC419" s="1304">
        <f>IF(AC419="Extremity","",IF(CZ419="","",CZ419))</f>
        <v/>
      </c>
      <c r="BD419" s="1305">
        <f>DD419</f>
        <v/>
      </c>
      <c r="BE419" s="132">
        <f>DE419</f>
        <v/>
      </c>
      <c r="BF419" s="133">
        <f>DF419*60</f>
        <v/>
      </c>
      <c r="BG419" s="121">
        <f>BE419</f>
        <v/>
      </c>
      <c r="BH419" s="133">
        <f>DG419*60</f>
        <v/>
      </c>
      <c r="BI419" s="133">
        <f>DH419</f>
        <v/>
      </c>
      <c r="BJ419" s="117"/>
      <c r="BK419" s="812">
        <f>Overview!$E$7</f>
        <v/>
      </c>
      <c r="BL419" s="117"/>
      <c r="BM419" s="834">
        <f>DI419</f>
        <v/>
      </c>
      <c r="BN419" s="812">
        <f>Overview!$P$153</f>
        <v/>
      </c>
      <c r="BO419" s="117" t="inlineStr">
        <is>
          <t>Revisar: la misma frecuencia aparece con varios canales en esta banda (18050 / 18300 / 18525)</t>
        </is>
      </c>
      <c r="BP419" s="117"/>
      <c r="BQ419" s="115"/>
      <c r="BR419" s="1478"/>
      <c r="BS419" s="1541"/>
      <c r="BT419" s="1864" t="inlineStr">
        <is>
          <t>LTE CATM1</t>
        </is>
      </c>
      <c r="BU419" s="1828" t="inlineStr">
        <is>
          <t>FDD1</t>
        </is>
      </c>
      <c r="BV419" s="906">
        <f>Overview!$H$28</f>
        <v/>
      </c>
      <c r="BW419" s="1865"/>
      <c r="BX419" s="1828" t="inlineStr">
        <is>
          <t>Close to ear</t>
        </is>
      </c>
      <c r="BY419" s="815"/>
      <c r="BZ419" s="1725">
        <f>IF(COUNT('Conducted LTE CATM1'!$AH$3:$AH$265)=0,15,INDEX('Conducted LTE CATM1'!$M$3:$M$265,MATCH(MAX('Conducted LTE CATM1'!$AH$3:$AH$265),'Conducted LTE CATM1'!$AH$3:$AH$265,0)))</f>
        <v>15</v>
      </c>
      <c r="CA419" s="874" t="str">
        <f>CA418</f>
        <v>TBD</v>
      </c>
      <c r="CB419" s="7072">
        <v>0</v>
      </c>
      <c r="CC419" s="7075">
        <f>IF(COUNT('Conducted LTE CATM1'!$AH$3:$AH$265)=0,18300,INDEX('Conducted LTE CATM1'!$T$3:$T$265,MATCH(MAX('Conducted LTE CATM1'!$AH$3:$AH$265),'Conducted LTE CATM1'!$AH$3:$AH$265,0)))</f>
        <v>18300</v>
      </c>
      <c r="CD419" s="7075">
        <f>IF(COUNT('Conducted LTE CATM1'!$AH$3:$AH$265)=0,1950,INDEX('Conducted LTE CATM1'!$U$3:$U$265,MATCH(MAX('Conducted LTE CATM1'!$AH$3:$AH$265),'Conducted LTE CATM1'!$AH$3:$AH$265,0)))</f>
        <v>1950</v>
      </c>
      <c r="CE419" s="7234"/>
      <c r="CF419" s="7234"/>
      <c r="CG419" s="6706"/>
      <c r="CH419" s="6706"/>
      <c r="CI419" s="225">
        <f>BY419</f>
        <v/>
      </c>
      <c r="CJ419" s="237">
        <f>BZ419</f>
        <v/>
      </c>
      <c r="CK419" s="223">
        <f>CA419</f>
        <v/>
      </c>
      <c r="CL419" s="237">
        <f>CC419</f>
        <v/>
      </c>
      <c r="CM419" s="394">
        <f>CD419</f>
        <v/>
      </c>
      <c r="CN419" s="1527"/>
      <c r="CO419" s="1579"/>
      <c r="CP419" s="7214">
        <f>IF(CF419=""," ",IF(ABS(CE419-CF419)&lt;=0.1,"Valid","Not valid"))</f>
        <v/>
      </c>
      <c r="CQ419" s="1674">
        <f> IF(CE419="","",IF(AND(CE419&lt;&gt;"",CF419=""),IF(CE419&gt;=0.8,"Medir+Sig Max","No"),IF(CF419&lt;&gt;"",IF(CF419&gt;=0.8,"Medir+Sig Max","No"),"")))</f>
        <v/>
      </c>
      <c r="CR419" s="6927"/>
      <c r="CS419" s="1674"/>
      <c r="CT419" s="220">
        <f>IF(CO419="",IF(AND(CE419="",CF419=""),"",IF(CF419="",IF(DQ419&gt;1,ROUND(DQ419*CE419,3),CE419),IF(DQ419&gt;1,ROUND(DQ419*CF419,3),CF419))),IF(AND(CE419="",CF419=""),"",IF(CF419="",IF(DQ419&gt;1,ROUND(DQ419*CE419*(1/(CO419)),3),CE419*(1/(CO419))),IF(DQ419&gt;1,ROUND(DQ419*CF419*(1/(CO419)),3),CF419*(1/(CO419))))))</f>
        <v/>
      </c>
      <c r="CU419" s="224">
        <f>BY419</f>
        <v/>
      </c>
      <c r="CV419" s="237">
        <f>BZ419</f>
        <v/>
      </c>
      <c r="CW419" s="237">
        <f>CA419</f>
        <v/>
      </c>
      <c r="CX419" s="224">
        <f>CC419</f>
        <v/>
      </c>
      <c r="CY419" s="237">
        <f>CD419</f>
        <v/>
      </c>
      <c r="CZ419" s="7474">
        <f>IF(COUNTIF(Overview!K12:K14,TRUE)&gt;0,1.6,IF(COUNTIF(Overview!L12:L14,TRUE)&gt;0,8,0))</f>
        <v/>
      </c>
      <c r="DA419" s="1788"/>
      <c r="DB419" s="7483"/>
      <c r="DC419" s="844">
        <f>IF(CT419="","",IF(CT419&gt;CZ419,"Fail","Pass"))</f>
        <v/>
      </c>
      <c r="DD419" s="402"/>
      <c r="DE419" s="1565">
        <f>MyTimestamp(DC419)</f>
        <v/>
      </c>
      <c r="DF419" s="1531">
        <f>IF(COUNT(CE419:CH419)=1,15,IF(COUNT(CE419:CH419)=0,0,30))</f>
        <v/>
      </c>
      <c r="DG419" s="1532">
        <f>IF(DF419=0,0,2)</f>
        <v/>
      </c>
      <c r="DH419" s="1866"/>
      <c r="DI419" s="1866"/>
      <c r="DJ419" s="1863"/>
      <c r="DK419" s="1789"/>
      <c r="DL419" s="1574">
        <f>10^(CN419/20)*100-100</f>
        <v/>
      </c>
      <c r="DM419" s="777"/>
      <c r="DN419" s="815"/>
      <c r="DO419" s="777">
        <f>IF(DM419="","",10^(DM419/10))</f>
        <v/>
      </c>
      <c r="DP419" s="777">
        <f>IF(ISNUMBER(DN419)=FALSE,"",10^(DN419/10))</f>
        <v/>
      </c>
      <c r="DQ419" s="1578">
        <f>IF(AND(ISNUMBER(DO419),ISNUMBER(DP419)),IF(DO419/DP419&gt;1,ROUND((DO419)/DP419,3),1),1)</f>
        <v/>
      </c>
      <c r="DR419" s="1541"/>
      <c r="DS419" s="1541"/>
      <c r="DT419" s="1541"/>
      <c r="DU419" s="1541"/>
      <c r="DV419" s="1541"/>
      <c r="DW419" s="1541"/>
      <c r="DX419" s="1541"/>
      <c r="DY419" s="1541"/>
      <c r="DZ419" s="1541"/>
      <c r="EA419" s="1541"/>
      <c r="EB419" s="1541"/>
      <c r="EC419" s="1541"/>
      <c r="ED419" s="1541"/>
      <c r="EE419" s="1541"/>
      <c r="EF419" s="1541"/>
      <c r="EG419" s="1541"/>
      <c r="EH419" s="1541"/>
      <c r="EI419" s="1541"/>
      <c r="EJ419" s="1541"/>
      <c r="EK419" s="1541"/>
      <c r="EL419" s="1541"/>
      <c r="EM419" s="1541"/>
      <c r="EN419" s="1541"/>
      <c r="EO419" s="1541"/>
      <c r="EP419" s="1541"/>
      <c r="EQ419" s="1541"/>
      <c r="ER419" s="1541"/>
      <c r="ES419" s="1541"/>
      <c r="ET419" s="1541"/>
      <c r="EU419" s="1541"/>
      <c r="EV419" s="1541"/>
    </row>
    <row r="420" ht="12.75" x14ac:dyDescent="0.2">
      <c r="A420" s="1541"/>
      <c r="B420" s="1541"/>
      <c r="C420"/>
      <c r="D420" s="1486"/>
      <c r="E420" s="1486"/>
      <c r="F420" s="672" t="inlineStr">
        <is>
          <t>5.3</t>
        </is>
      </c>
      <c r="G420" s="1497"/>
      <c r="H420" s="130">
        <f>BV420</f>
        <v/>
      </c>
      <c r="I420" s="130">
        <f>BW420</f>
        <v/>
      </c>
      <c r="J420" s="1299" t="inlineStr">
        <is>
          <t>Cat M1</t>
        </is>
      </c>
      <c r="K420" s="1299" t="inlineStr">
        <is>
          <t>FDD1</t>
        </is>
      </c>
      <c r="L420" s="115"/>
      <c r="M420" s="130">
        <v>15</v>
      </c>
      <c r="N420" s="119" t="inlineStr">
        <is>
          <t>16QAM</t>
        </is>
      </c>
      <c r="O420" s="131"/>
      <c r="P420" s="6597">
        <v>0</v>
      </c>
      <c r="Q420" s="131">
        <v>3</v>
      </c>
      <c r="R420" s="131">
        <v>0</v>
      </c>
      <c r="S420" s="6593"/>
      <c r="T420" s="130">
        <v>18300</v>
      </c>
      <c r="U420" s="6593">
        <v>1950</v>
      </c>
      <c r="V420" s="119"/>
      <c r="W420" s="1305"/>
      <c r="X420" s="119"/>
      <c r="Y420" s="119"/>
      <c r="Z420" s="119"/>
      <c r="AA420" s="115"/>
      <c r="AB420" s="115"/>
      <c r="AC420" s="1300">
        <f>IF(OR(BX420="Close to Ear",BX420="Close to Head"),"Head",IF(BX420="Extremity","Extremity","Body"))</f>
        <v/>
      </c>
      <c r="AD420" s="1301">
        <f>CA420</f>
        <v/>
      </c>
      <c r="AE420" s="1299">
        <f>CB420</f>
        <v/>
      </c>
      <c r="AF420" s="115"/>
      <c r="AG420" s="1302">
        <f>IF(OR(AZ420="",BA420=""),"N/A",IF(DC420="Pass","P","F"))</f>
        <v/>
      </c>
      <c r="AH420" s="129"/>
      <c r="AI420" s="129"/>
      <c r="AJ420" s="129"/>
      <c r="AK420" s="119"/>
      <c r="AL420" s="115"/>
      <c r="AM420" s="119"/>
      <c r="AN420" s="119"/>
      <c r="AO420" s="692"/>
      <c r="AP420" s="692"/>
      <c r="AQ420" s="692"/>
      <c r="AR420" s="692"/>
      <c r="AS420" s="692"/>
      <c r="AT420" s="1303">
        <f>IF(AC420="Extremity",IF(CG420="","",CG420),"")</f>
        <v/>
      </c>
      <c r="AU420" s="1303">
        <f>IF(AC420="Extremity",IF(CH420="","",CH420),"")</f>
        <v/>
      </c>
      <c r="AV420" s="1304">
        <f>IF(AC420="Extremity","",IF(CE420="","",CE420))</f>
        <v/>
      </c>
      <c r="AW420" s="1304">
        <f>IF(AD420="Extremity","",IF(CF420="","",CF420))</f>
        <v/>
      </c>
      <c r="AX420" s="1305">
        <f>DL420</f>
        <v/>
      </c>
      <c r="AY420" s="1305">
        <f>DQ420</f>
        <v/>
      </c>
      <c r="AZ420" s="3377">
        <f>IF(AC420="Extremity",IF(DA420="","",DA420),"")</f>
        <v/>
      </c>
      <c r="BA420" s="3378">
        <f>IF(AC420="Extremity","",IF(CT420="","",CT420))</f>
        <v/>
      </c>
      <c r="BB420" s="1305">
        <f>IF(AC420="Extremity",IF(DB420="","",DB420),"")</f>
        <v/>
      </c>
      <c r="BC420" s="1304">
        <f>IF(AC420="Extremity","",IF(CZ420="","",CZ420))</f>
        <v/>
      </c>
      <c r="BD420" s="1305">
        <f>DD420</f>
        <v/>
      </c>
      <c r="BE420" s="132">
        <f>DE420</f>
        <v/>
      </c>
      <c r="BF420" s="133">
        <f>DF420*60</f>
        <v/>
      </c>
      <c r="BG420" s="121">
        <f>BE420</f>
        <v/>
      </c>
      <c r="BH420" s="133">
        <f>DG420*60</f>
        <v/>
      </c>
      <c r="BI420" s="133">
        <f>DH420</f>
        <v/>
      </c>
      <c r="BJ420" s="117"/>
      <c r="BK420" s="812">
        <f>Overview!$E$7</f>
        <v/>
      </c>
      <c r="BL420" s="117"/>
      <c r="BM420" s="834">
        <f>DI420</f>
        <v/>
      </c>
      <c r="BN420" s="812">
        <f>Overview!$P$153</f>
        <v/>
      </c>
      <c r="BO420" s="117" t="inlineStr">
        <is>
          <t>Revisar: la misma frecuencia aparece con varios canales en esta banda (18050 / 18300 / 18525)</t>
        </is>
      </c>
      <c r="BP420" s="117"/>
      <c r="BQ420" s="115"/>
      <c r="BR420" s="1478"/>
      <c r="BS420" s="1541"/>
      <c r="BT420" s="1864" t="inlineStr">
        <is>
          <t>LTE CATM1</t>
        </is>
      </c>
      <c r="BU420" s="1828" t="inlineStr">
        <is>
          <t>FDD1</t>
        </is>
      </c>
      <c r="BV420" s="906">
        <f>Overview!$H$28</f>
        <v/>
      </c>
      <c r="BW420" s="1865"/>
      <c r="BX420" s="1828" t="inlineStr">
        <is>
          <t>Close to ear</t>
        </is>
      </c>
      <c r="BY420" s="7306"/>
      <c r="BZ420" s="1865">
        <f>IF(COUNT('Conducted LTE CATM1'!$AH$3:$AH$265)=0,15,INDEX('Conducted LTE CATM1'!$M$3:$M$265,MATCH(MAX('Conducted LTE CATM1'!$AH$3:$AH$265),'Conducted LTE CATM1'!$AH$3:$AH$265,0)))</f>
        <v>15</v>
      </c>
      <c r="CA420" s="1032" t="str">
        <f>CA419</f>
        <v>TBD</v>
      </c>
      <c r="CB420" s="202">
        <v>0</v>
      </c>
      <c r="CC420" s="776">
        <f>IF(COUNT('Conducted LTE CATM1'!$AH$3:$AH$265)=0,18300,INDEX('Conducted LTE CATM1'!$T$3:$T$265,MATCH(MAX('Conducted LTE CATM1'!$AH$3:$AH$265),'Conducted LTE CATM1'!$AH$3:$AH$265,0)))</f>
        <v>18300</v>
      </c>
      <c r="CD420" s="776">
        <f>IF(COUNT('Conducted LTE CATM1'!$AH$3:$AH$265)=0,1950,INDEX('Conducted LTE CATM1'!$U$3:$U$265,MATCH(MAX('Conducted LTE CATM1'!$AH$3:$AH$265),'Conducted LTE CATM1'!$AH$3:$AH$265,0)))</f>
        <v>1950</v>
      </c>
      <c r="CE420" s="7234"/>
      <c r="CF420" s="7234"/>
      <c r="CG420" s="6706"/>
      <c r="CH420" s="6706"/>
      <c r="CI420" s="225">
        <f>BY420</f>
        <v/>
      </c>
      <c r="CJ420" s="237">
        <f>BZ420</f>
        <v/>
      </c>
      <c r="CK420" s="223">
        <f>CA420</f>
        <v/>
      </c>
      <c r="CL420" s="237">
        <f>CC420</f>
        <v/>
      </c>
      <c r="CM420" s="394">
        <f>CD420</f>
        <v/>
      </c>
      <c r="CN420" s="1527"/>
      <c r="CO420" s="1579"/>
      <c r="CP420" s="7214">
        <f>IF(CF420=""," ",IF(ABS(CE420-CF420)&lt;=0.1,"Valid","Not valid"))</f>
        <v/>
      </c>
      <c r="CQ420" s="1674">
        <f> IF(CE420="","",IF(AND(CE420&lt;&gt;"",CF420=""),IF(CE420&gt;=0.8,"Medir+Sig Max","No"),IF(CF420&lt;&gt;"",IF(CF420&gt;=0.8,"Medir+Sig Max","No"),"")))</f>
        <v/>
      </c>
      <c r="CR420" s="6927"/>
      <c r="CS420" s="1674"/>
      <c r="CT420" s="220">
        <f>IF(CO420="",IF(AND(CE420="",CF420=""),"",IF(CF420="",IF(DQ420&gt;1,ROUND(DQ420*CE420,3),CE420),IF(DQ420&gt;1,ROUND(DQ420*CF420,3),CF420))),IF(AND(CE420="",CF420=""),"",IF(CF420="",IF(DQ420&gt;1,ROUND(DQ420*CE420*(1/(CO420)),3),CE420*(1/(CO420))),IF(DQ420&gt;1,ROUND(DQ420*CF420*(1/(CO420)),3),CF420*(1/(CO420))))))</f>
        <v/>
      </c>
      <c r="CU420" s="224">
        <f>BY420</f>
        <v/>
      </c>
      <c r="CV420" s="237">
        <f>BZ420</f>
        <v/>
      </c>
      <c r="CW420" s="237">
        <f>CA420</f>
        <v/>
      </c>
      <c r="CX420" s="224">
        <f>CC420</f>
        <v/>
      </c>
      <c r="CY420" s="237">
        <f>CD420</f>
        <v/>
      </c>
      <c r="CZ420" s="7474">
        <f>IF(COUNTIF(Overview!K12:K14,TRUE)&gt;0,1.6,IF(COUNTIF(Overview!L12:L14,TRUE)&gt;0,8,0))</f>
        <v/>
      </c>
      <c r="DA420" s="1788"/>
      <c r="DB420" s="7483"/>
      <c r="DC420" s="844">
        <f>IF(CT420="","",IF(CT420&gt;CZ420,"Fail","Pass"))</f>
        <v/>
      </c>
      <c r="DD420" s="402"/>
      <c r="DE420" s="1565">
        <f>MyTimestamp(DC420)</f>
        <v/>
      </c>
      <c r="DF420" s="1531">
        <f>IF(COUNT(CE420:CH420)=1,15,IF(COUNT(CE420:CH420)=0,0,30))</f>
        <v/>
      </c>
      <c r="DG420" s="1532">
        <f>IF(DF420=0,0,2)</f>
        <v/>
      </c>
      <c r="DH420" s="1866"/>
      <c r="DI420" s="1866"/>
      <c r="DJ420" s="1863"/>
      <c r="DK420" s="1789"/>
      <c r="DL420" s="1574">
        <f>10^(CN420/20)*100-100</f>
        <v/>
      </c>
      <c r="DM420" s="777"/>
      <c r="DN420" s="776"/>
      <c r="DO420" s="777">
        <f>IF(DM420="","",10^(DM420/10))</f>
        <v/>
      </c>
      <c r="DP420" s="777">
        <f>IF(ISNUMBER(DN420)=FALSE,"",10^(DN420/10))</f>
        <v/>
      </c>
      <c r="DQ420" s="1578">
        <f>IF(AND(ISNUMBER(DO420),ISNUMBER(DP420)),IF(DO420/DP420&gt;1,ROUND((DO420)/DP420,3),1),1)</f>
        <v/>
      </c>
      <c r="DR420" s="1541"/>
      <c r="DS420" s="1541"/>
      <c r="DT420" s="1541"/>
      <c r="DU420" s="1541"/>
      <c r="DV420" s="1541"/>
      <c r="DW420" s="1541"/>
      <c r="DX420" s="1541"/>
      <c r="DY420" s="1541"/>
      <c r="DZ420" s="1541"/>
      <c r="EA420" s="1541"/>
      <c r="EB420" s="1541"/>
      <c r="EC420" s="1541"/>
      <c r="ED420" s="1541"/>
      <c r="EE420" s="1541"/>
      <c r="EF420" s="1541"/>
      <c r="EG420" s="1541"/>
      <c r="EH420" s="1541"/>
      <c r="EI420" s="1541"/>
      <c r="EJ420" s="1541"/>
      <c r="EK420" s="1541"/>
      <c r="EL420" s="1541"/>
      <c r="EM420" s="1541"/>
      <c r="EN420" s="1541"/>
      <c r="EO420" s="1541"/>
      <c r="EP420" s="1541"/>
      <c r="EQ420" s="1541"/>
      <c r="ER420" s="1541"/>
      <c r="ES420" s="1541"/>
      <c r="ET420" s="1541"/>
      <c r="EU420" s="1541"/>
      <c r="EV420" s="1541"/>
    </row>
    <row r="421" ht="12.75" x14ac:dyDescent="0.2">
      <c r="A421" s="1541"/>
      <c r="B421" s="1541"/>
      <c r="C421"/>
      <c r="D421" s="1486"/>
      <c r="E421" s="1486"/>
      <c r="F421" s="672" t="inlineStr">
        <is>
          <t>5.3</t>
        </is>
      </c>
      <c r="G421" s="1497"/>
      <c r="H421" s="130">
        <f>BV421</f>
        <v/>
      </c>
      <c r="I421" s="130">
        <f>BW421</f>
        <v/>
      </c>
      <c r="J421" s="1299" t="inlineStr">
        <is>
          <t>Cat M1</t>
        </is>
      </c>
      <c r="K421" s="1299" t="inlineStr">
        <is>
          <t>FDD1</t>
        </is>
      </c>
      <c r="L421" s="115"/>
      <c r="M421" s="130">
        <v>15</v>
      </c>
      <c r="N421" s="119" t="inlineStr">
        <is>
          <t>16QAM</t>
        </is>
      </c>
      <c r="O421" s="131"/>
      <c r="P421" s="6597">
        <v>0</v>
      </c>
      <c r="Q421" s="131">
        <v>3</v>
      </c>
      <c r="R421" s="131">
        <v>0</v>
      </c>
      <c r="S421" s="6593"/>
      <c r="T421" s="130">
        <v>18300</v>
      </c>
      <c r="U421" s="6593">
        <v>1950</v>
      </c>
      <c r="V421" s="119"/>
      <c r="W421" s="1305"/>
      <c r="X421" s="119"/>
      <c r="Y421" s="119"/>
      <c r="Z421" s="119"/>
      <c r="AA421" s="115"/>
      <c r="AB421" s="115"/>
      <c r="AC421" s="1300">
        <f>IF(OR(BX421="Close to Ear",BX421="Close to Head"),"Head",IF(BX421="Extremity","Extremity","Body"))</f>
        <v/>
      </c>
      <c r="AD421" s="1301">
        <f>CA421</f>
        <v/>
      </c>
      <c r="AE421" s="1299">
        <f>CB421</f>
        <v/>
      </c>
      <c r="AF421" s="115"/>
      <c r="AG421" s="1302">
        <f>IF(OR(AZ421="",BA421=""),"N/A",IF(DC421="Pass","P","F"))</f>
        <v/>
      </c>
      <c r="AH421" s="129"/>
      <c r="AI421" s="129"/>
      <c r="AJ421" s="129"/>
      <c r="AK421" s="119"/>
      <c r="AL421" s="115"/>
      <c r="AM421" s="119"/>
      <c r="AN421" s="119"/>
      <c r="AO421" s="692"/>
      <c r="AP421" s="692"/>
      <c r="AQ421" s="692"/>
      <c r="AR421" s="692"/>
      <c r="AS421" s="692"/>
      <c r="AT421" s="1303">
        <f>IF(AC421="Extremity",IF(CG421="","",CG421),"")</f>
        <v/>
      </c>
      <c r="AU421" s="1303">
        <f>IF(AC421="Extremity",IF(CH421="","",CH421),"")</f>
        <v/>
      </c>
      <c r="AV421" s="1304">
        <f>IF(AC421="Extremity","",IF(CE421="","",CE421))</f>
        <v/>
      </c>
      <c r="AW421" s="1304">
        <f>IF(AD421="Extremity","",IF(CF421="","",CF421))</f>
        <v/>
      </c>
      <c r="AX421" s="1305">
        <f>DL421</f>
        <v/>
      </c>
      <c r="AY421" s="1305">
        <f>DQ421</f>
        <v/>
      </c>
      <c r="AZ421" s="3377">
        <f>IF(AC421="Extremity",IF(DA421="","",DA421),"")</f>
        <v/>
      </c>
      <c r="BA421" s="3378">
        <f>IF(AC421="Extremity","",IF(CT421="","",CT421))</f>
        <v/>
      </c>
      <c r="BB421" s="1305">
        <f>IF(AC421="Extremity",IF(DB421="","",DB421),"")</f>
        <v/>
      </c>
      <c r="BC421" s="1304">
        <f>IF(AC421="Extremity","",IF(CZ421="","",CZ421))</f>
        <v/>
      </c>
      <c r="BD421" s="1305">
        <f>DD421</f>
        <v/>
      </c>
      <c r="BE421" s="132">
        <f>DE421</f>
        <v/>
      </c>
      <c r="BF421" s="133">
        <f>DF421*60</f>
        <v/>
      </c>
      <c r="BG421" s="121">
        <f>BE421</f>
        <v/>
      </c>
      <c r="BH421" s="133">
        <f>DG421*60</f>
        <v/>
      </c>
      <c r="BI421" s="133">
        <f>DH421</f>
        <v/>
      </c>
      <c r="BJ421" s="117"/>
      <c r="BK421" s="812">
        <f>Overview!$E$7</f>
        <v/>
      </c>
      <c r="BL421" s="117"/>
      <c r="BM421" s="834">
        <f>DI421</f>
        <v/>
      </c>
      <c r="BN421" s="812">
        <f>Overview!$P$153</f>
        <v/>
      </c>
      <c r="BO421" s="117" t="inlineStr">
        <is>
          <t>Revisar: la misma frecuencia aparece con varios canales en esta banda (18050 / 18300 / 18525)</t>
        </is>
      </c>
      <c r="BP421" s="117"/>
      <c r="BQ421" s="115"/>
      <c r="BR421" s="1478"/>
      <c r="BS421" s="1541"/>
      <c r="BT421" s="1864" t="inlineStr">
        <is>
          <t>LTE CATM1</t>
        </is>
      </c>
      <c r="BU421" s="1828" t="inlineStr">
        <is>
          <t>FDD1</t>
        </is>
      </c>
      <c r="BV421" s="906">
        <f>Overview!$H$28</f>
        <v/>
      </c>
      <c r="BW421" s="1865"/>
      <c r="BX421" s="1828" t="inlineStr">
        <is>
          <t>Close to ear</t>
        </is>
      </c>
      <c r="BY421" s="7307"/>
      <c r="BZ421" s="1865">
        <f>IF(COUNT('Conducted LTE CATM1'!$AH$3:$AH$265)=0,15,INDEX('Conducted LTE CATM1'!$M$3:$M$265,MATCH(MAX('Conducted LTE CATM1'!$AH$3:$AH$265),'Conducted LTE CATM1'!$AH$3:$AH$265,0)))</f>
        <v>15</v>
      </c>
      <c r="CA421" s="873" t="str">
        <f>CA420</f>
        <v>TBD</v>
      </c>
      <c r="CB421" s="200">
        <v>0</v>
      </c>
      <c r="CC421" s="777">
        <f>IF(COUNT('Conducted LTE CATM1'!$AH$3:$AH$265)=0,18300,INDEX('Conducted LTE CATM1'!$T$3:$T$265,MATCH(MAX('Conducted LTE CATM1'!$AH$3:$AH$265),'Conducted LTE CATM1'!$AH$3:$AH$265,0)))</f>
        <v>18300</v>
      </c>
      <c r="CD421" s="777">
        <f>IF(COUNT('Conducted LTE CATM1'!$AH$3:$AH$265)=0,1950,INDEX('Conducted LTE CATM1'!$U$3:$U$265,MATCH(MAX('Conducted LTE CATM1'!$AH$3:$AH$265),'Conducted LTE CATM1'!$AH$3:$AH$265,0)))</f>
        <v>1950</v>
      </c>
      <c r="CE421" s="7234"/>
      <c r="CF421" s="7234"/>
      <c r="CG421" s="6706"/>
      <c r="CH421" s="6706"/>
      <c r="CI421" s="225">
        <f>BY421</f>
        <v/>
      </c>
      <c r="CJ421" s="237">
        <f>BZ421</f>
        <v/>
      </c>
      <c r="CK421" s="223">
        <f>CA421</f>
        <v/>
      </c>
      <c r="CL421" s="237">
        <f>CC421</f>
        <v/>
      </c>
      <c r="CM421" s="394">
        <f>CD421</f>
        <v/>
      </c>
      <c r="CN421" s="1527"/>
      <c r="CO421" s="1579"/>
      <c r="CP421" s="7214">
        <f>IF(CF421=""," ",IF(ABS(CE421-CF421)&lt;=0.1,"Valid","Not valid"))</f>
        <v/>
      </c>
      <c r="CQ421" s="1674">
        <f> IF(CE421="","",IF(AND(CE421&lt;&gt;"",CF421=""),IF(CE421&gt;=0.8,"Medir+Sig Max","No"),IF(CF421&lt;&gt;"",IF(CF421&gt;=0.8,"Medir+Sig Max","No"),"")))</f>
        <v/>
      </c>
      <c r="CR421" s="6927"/>
      <c r="CS421" s="1674"/>
      <c r="CT421" s="220">
        <f>IF(CO421="",IF(AND(CE421="",CF421=""),"",IF(CF421="",IF(DQ421&gt;1,ROUND(DQ421*CE421,3),CE421),IF(DQ421&gt;1,ROUND(DQ421*CF421,3),CF421))),IF(AND(CE421="",CF421=""),"",IF(CF421="",IF(DQ421&gt;1,ROUND(DQ421*CE421*(1/(CO421)),3),CE421*(1/(CO421))),IF(DQ421&gt;1,ROUND(DQ421*CF421*(1/(CO421)),3),CF421*(1/(CO421))))))</f>
        <v/>
      </c>
      <c r="CU421" s="224">
        <f>BY421</f>
        <v/>
      </c>
      <c r="CV421" s="237">
        <f>BZ421</f>
        <v/>
      </c>
      <c r="CW421" s="237">
        <f>CA421</f>
        <v/>
      </c>
      <c r="CX421" s="224">
        <f>CC421</f>
        <v/>
      </c>
      <c r="CY421" s="237">
        <f>CD421</f>
        <v/>
      </c>
      <c r="CZ421" s="7474">
        <f>IF(COUNTIF(Overview!K12:K14,TRUE)&gt;0,1.6,IF(COUNTIF(Overview!L12:L14,TRUE)&gt;0,8,0))</f>
        <v/>
      </c>
      <c r="DA421" s="1788"/>
      <c r="DB421" s="7483"/>
      <c r="DC421" s="844">
        <f>IF(CT421="","",IF(CT421&gt;CZ421,"Fail","Pass"))</f>
        <v/>
      </c>
      <c r="DD421" s="402"/>
      <c r="DE421" s="1565">
        <f>MyTimestamp(DC421)</f>
        <v/>
      </c>
      <c r="DF421" s="1531">
        <f>IF(COUNT(CE421:CH421)=1,15,IF(COUNT(CE421:CH421)=0,0,30))</f>
        <v/>
      </c>
      <c r="DG421" s="1532">
        <f>IF(DF421=0,0,2)</f>
        <v/>
      </c>
      <c r="DH421" s="1866"/>
      <c r="DI421" s="1866"/>
      <c r="DJ421" s="1863"/>
      <c r="DK421" s="1789"/>
      <c r="DL421" s="1574">
        <f>10^(CN421/20)*100-100</f>
        <v/>
      </c>
      <c r="DM421" s="777"/>
      <c r="DN421" s="777"/>
      <c r="DO421" s="777">
        <f>IF(DM421="","",10^(DM421/10))</f>
        <v/>
      </c>
      <c r="DP421" s="777">
        <f>IF(ISNUMBER(DN421)=FALSE,"",10^(DN421/10))</f>
        <v/>
      </c>
      <c r="DQ421" s="1578">
        <f>IF(AND(ISNUMBER(DO421),ISNUMBER(DP421)),IF(DO421/DP421&gt;1,ROUND((DO421)/DP421,3),1),1)</f>
        <v/>
      </c>
      <c r="DR421" s="1541"/>
      <c r="DS421" s="1541"/>
      <c r="DT421" s="1541"/>
      <c r="DU421" s="1541"/>
      <c r="DV421" s="1541"/>
      <c r="DW421" s="1541"/>
      <c r="DX421" s="1541"/>
      <c r="DY421" s="1541"/>
      <c r="DZ421" s="1541"/>
      <c r="EA421" s="1541"/>
      <c r="EB421" s="1541"/>
      <c r="EC421" s="1541"/>
      <c r="ED421" s="1541"/>
      <c r="EE421" s="1541"/>
      <c r="EF421" s="1541"/>
      <c r="EG421" s="1541"/>
      <c r="EH421" s="1541"/>
      <c r="EI421" s="1541"/>
      <c r="EJ421" s="1541"/>
      <c r="EK421" s="1541"/>
      <c r="EL421" s="1541"/>
      <c r="EM421" s="1541"/>
      <c r="EN421" s="1541"/>
      <c r="EO421" s="1541"/>
      <c r="EP421" s="1541"/>
      <c r="EQ421" s="1541"/>
      <c r="ER421" s="1541"/>
      <c r="ES421" s="1541"/>
      <c r="ET421" s="1541"/>
      <c r="EU421" s="1541"/>
      <c r="EV421" s="1541"/>
    </row>
    <row r="422" ht="12.75" x14ac:dyDescent="0.2">
      <c r="A422" s="1541"/>
      <c r="B422" s="1541"/>
      <c r="C422"/>
      <c r="D422" s="1486"/>
      <c r="E422" s="1486"/>
      <c r="F422" s="672" t="inlineStr">
        <is>
          <t>5.3</t>
        </is>
      </c>
      <c r="G422" s="1497"/>
      <c r="H422" s="130">
        <f>BV422</f>
        <v/>
      </c>
      <c r="I422" s="130">
        <f>BW422</f>
        <v/>
      </c>
      <c r="J422" s="1299" t="inlineStr">
        <is>
          <t>Cat M1</t>
        </is>
      </c>
      <c r="K422" s="1299" t="inlineStr">
        <is>
          <t>FDD1</t>
        </is>
      </c>
      <c r="L422" s="115"/>
      <c r="M422" s="130">
        <v>15</v>
      </c>
      <c r="N422" s="119" t="inlineStr">
        <is>
          <t>16QAM</t>
        </is>
      </c>
      <c r="O422" s="131"/>
      <c r="P422" s="6597">
        <v>0</v>
      </c>
      <c r="Q422" s="131">
        <v>3</v>
      </c>
      <c r="R422" s="131">
        <v>0</v>
      </c>
      <c r="S422" s="6593"/>
      <c r="T422" s="130">
        <v>18300</v>
      </c>
      <c r="U422" s="6593">
        <v>1950</v>
      </c>
      <c r="V422" s="119"/>
      <c r="W422" s="1305"/>
      <c r="X422" s="119"/>
      <c r="Y422" s="119"/>
      <c r="Z422" s="119"/>
      <c r="AA422" s="115"/>
      <c r="AB422" s="115"/>
      <c r="AC422" s="1300">
        <f>IF(OR(BX422="Close to Ear",BX422="Close to Head"),"Head",IF(BX422="Extremity","Extremity","Body"))</f>
        <v/>
      </c>
      <c r="AD422" s="1301">
        <f>CA422</f>
        <v/>
      </c>
      <c r="AE422" s="1299">
        <f>CB422</f>
        <v/>
      </c>
      <c r="AF422" s="115"/>
      <c r="AG422" s="1302">
        <f>IF(OR(AZ422="",BA422=""),"N/A",IF(DC422="Pass","P","F"))</f>
        <v/>
      </c>
      <c r="AH422" s="129"/>
      <c r="AI422" s="129"/>
      <c r="AJ422" s="129"/>
      <c r="AK422" s="119"/>
      <c r="AL422" s="115"/>
      <c r="AM422" s="119"/>
      <c r="AN422" s="119"/>
      <c r="AO422" s="692"/>
      <c r="AP422" s="692"/>
      <c r="AQ422" s="692"/>
      <c r="AR422" s="692"/>
      <c r="AS422" s="692"/>
      <c r="AT422" s="1303">
        <f>IF(AC422="Extremity",IF(CG422="","",CG422),"")</f>
        <v/>
      </c>
      <c r="AU422" s="1303">
        <f>IF(AC422="Extremity",IF(CH422="","",CH422),"")</f>
        <v/>
      </c>
      <c r="AV422" s="1304">
        <f>IF(AC422="Extremity","",IF(CE422="","",CE422))</f>
        <v/>
      </c>
      <c r="AW422" s="1304">
        <f>IF(AD422="Extremity","",IF(CF422="","",CF422))</f>
        <v/>
      </c>
      <c r="AX422" s="1305">
        <f>DL422</f>
        <v/>
      </c>
      <c r="AY422" s="1305">
        <f>DQ422</f>
        <v/>
      </c>
      <c r="AZ422" s="3377">
        <f>IF(AC422="Extremity",IF(DA422="","",DA422),"")</f>
        <v/>
      </c>
      <c r="BA422" s="3378">
        <f>IF(AC422="Extremity","",IF(CT422="","",CT422))</f>
        <v/>
      </c>
      <c r="BB422" s="1305">
        <f>IF(AC422="Extremity",IF(DB422="","",DB422),"")</f>
        <v/>
      </c>
      <c r="BC422" s="1304">
        <f>IF(AC422="Extremity","",IF(CZ422="","",CZ422))</f>
        <v/>
      </c>
      <c r="BD422" s="1305">
        <f>DD422</f>
        <v/>
      </c>
      <c r="BE422" s="132">
        <f>DE422</f>
        <v/>
      </c>
      <c r="BF422" s="133">
        <f>DF422*60</f>
        <v/>
      </c>
      <c r="BG422" s="121">
        <f>BE422</f>
        <v/>
      </c>
      <c r="BH422" s="133">
        <f>DG422*60</f>
        <v/>
      </c>
      <c r="BI422" s="133">
        <f>DH422</f>
        <v/>
      </c>
      <c r="BJ422" s="117"/>
      <c r="BK422" s="812">
        <f>Overview!$E$7</f>
        <v/>
      </c>
      <c r="BL422" s="117"/>
      <c r="BM422" s="834">
        <f>DI422</f>
        <v/>
      </c>
      <c r="BN422" s="812">
        <f>Overview!$P$153</f>
        <v/>
      </c>
      <c r="BO422" s="117" t="inlineStr">
        <is>
          <t>Revisar: la misma frecuencia aparece con varios canales en esta banda (18050 / 18300 / 18525)</t>
        </is>
      </c>
      <c r="BP422" s="117"/>
      <c r="BQ422" s="115"/>
      <c r="BR422" s="1478"/>
      <c r="BS422" s="1541"/>
      <c r="BT422" s="1864" t="inlineStr">
        <is>
          <t>LTE CATM1</t>
        </is>
      </c>
      <c r="BU422" s="1828" t="inlineStr">
        <is>
          <t>FDD1</t>
        </is>
      </c>
      <c r="BV422" s="906">
        <f>Overview!$H$28</f>
        <v/>
      </c>
      <c r="BW422" s="1865"/>
      <c r="BX422" s="1828" t="inlineStr">
        <is>
          <t>Close to ear</t>
        </is>
      </c>
      <c r="BY422" s="7308"/>
      <c r="BZ422" s="1865">
        <f>IF(COUNT('Conducted LTE CATM1'!$AH$3:$AH$265)=0,15,INDEX('Conducted LTE CATM1'!$M$3:$M$265,MATCH(MAX('Conducted LTE CATM1'!$AH$3:$AH$265),'Conducted LTE CATM1'!$AH$3:$AH$265,0)))</f>
        <v>15</v>
      </c>
      <c r="CA422" s="874" t="str">
        <f>CA421</f>
        <v>TBD</v>
      </c>
      <c r="CB422" s="201">
        <v>0</v>
      </c>
      <c r="CC422" s="779">
        <f>IF(COUNT('Conducted LTE CATM1'!$AH$3:$AH$265)=0,18300,INDEX('Conducted LTE CATM1'!$T$3:$T$265,MATCH(MAX('Conducted LTE CATM1'!$AH$3:$AH$265),'Conducted LTE CATM1'!$AH$3:$AH$265,0)))</f>
        <v>18300</v>
      </c>
      <c r="CD422" s="779">
        <f>IF(COUNT('Conducted LTE CATM1'!$AH$3:$AH$265)=0,1950,INDEX('Conducted LTE CATM1'!$U$3:$U$265,MATCH(MAX('Conducted LTE CATM1'!$AH$3:$AH$265),'Conducted LTE CATM1'!$AH$3:$AH$265,0)))</f>
        <v>1950</v>
      </c>
      <c r="CE422" s="7234"/>
      <c r="CF422" s="7234"/>
      <c r="CG422" s="6706"/>
      <c r="CH422" s="6706"/>
      <c r="CI422" s="225">
        <f>BY422</f>
        <v/>
      </c>
      <c r="CJ422" s="237">
        <f>BZ422</f>
        <v/>
      </c>
      <c r="CK422" s="223">
        <f>CA422</f>
        <v/>
      </c>
      <c r="CL422" s="237">
        <f>CC422</f>
        <v/>
      </c>
      <c r="CM422" s="394">
        <f>CD422</f>
        <v/>
      </c>
      <c r="CN422" s="1527"/>
      <c r="CO422" s="1579"/>
      <c r="CP422" s="7214">
        <f>IF(CF422=""," ",IF(ABS(CE422-CF422)&lt;=0.1,"Valid","Not valid"))</f>
        <v/>
      </c>
      <c r="CQ422" s="1674">
        <f> IF(CE422="","",IF(AND(CE422&lt;&gt;"",CF422=""),IF(CE422&gt;=0.8,"Medir+Sig Max","No"),IF(CF422&lt;&gt;"",IF(CF422&gt;=0.8,"Medir+Sig Max","No"),"")))</f>
        <v/>
      </c>
      <c r="CR422" s="6927"/>
      <c r="CS422" s="1674"/>
      <c r="CT422" s="220">
        <f>IF(CO422="",IF(AND(CE422="",CF422=""),"",IF(CF422="",IF(DQ422&gt;1,ROUND(DQ422*CE422,3),CE422),IF(DQ422&gt;1,ROUND(DQ422*CF422,3),CF422))),IF(AND(CE422="",CF422=""),"",IF(CF422="",IF(DQ422&gt;1,ROUND(DQ422*CE422*(1/(CO422)),3),CE422*(1/(CO422))),IF(DQ422&gt;1,ROUND(DQ422*CF422*(1/(CO422)),3),CF422*(1/(CO422))))))</f>
        <v/>
      </c>
      <c r="CU422" s="224">
        <f>BY422</f>
        <v/>
      </c>
      <c r="CV422" s="237">
        <f>BZ422</f>
        <v/>
      </c>
      <c r="CW422" s="237">
        <f>CA422</f>
        <v/>
      </c>
      <c r="CX422" s="224">
        <f>CC422</f>
        <v/>
      </c>
      <c r="CY422" s="237">
        <f>CD422</f>
        <v/>
      </c>
      <c r="CZ422" s="7474">
        <f>IF(COUNTIF(Overview!K12:K14,TRUE)&gt;0,1.6,IF(COUNTIF(Overview!L12:L14,TRUE)&gt;0,8,0))</f>
        <v/>
      </c>
      <c r="DA422" s="1788"/>
      <c r="DB422" s="7483"/>
      <c r="DC422" s="844">
        <f>IF(CT422="","",IF(CT422&gt;CZ422,"Fail","Pass"))</f>
        <v/>
      </c>
      <c r="DD422" s="402"/>
      <c r="DE422" s="1565">
        <f>MyTimestamp(DC422)</f>
        <v/>
      </c>
      <c r="DF422" s="1531">
        <f>IF(COUNT(CE422:CH422)=1,15,IF(COUNT(CE422:CH422)=0,0,30))</f>
        <v/>
      </c>
      <c r="DG422" s="1532">
        <f>IF(DF422=0,0,2)</f>
        <v/>
      </c>
      <c r="DH422" s="1866"/>
      <c r="DI422" s="1866"/>
      <c r="DJ422" s="1863"/>
      <c r="DK422" s="1789"/>
      <c r="DL422" s="1574">
        <f>10^(CN422/20)*100-100</f>
        <v/>
      </c>
      <c r="DM422" s="777"/>
      <c r="DN422" s="779"/>
      <c r="DO422" s="777">
        <f>IF(DM422="","",10^(DM422/10))</f>
        <v/>
      </c>
      <c r="DP422" s="777">
        <f>IF(ISNUMBER(DN422)=FALSE,"",10^(DN422/10))</f>
        <v/>
      </c>
      <c r="DQ422" s="1578">
        <f>IF(AND(ISNUMBER(DO422),ISNUMBER(DP422)),IF(DO422/DP422&gt;1,ROUND((DO422)/DP422,3),1),1)</f>
        <v/>
      </c>
      <c r="DR422" s="1541"/>
      <c r="DS422" s="1541"/>
      <c r="DT422" s="1541"/>
      <c r="DU422" s="1541"/>
      <c r="DV422" s="1541"/>
      <c r="DW422" s="1541"/>
      <c r="DX422" s="1541"/>
      <c r="DY422" s="1541"/>
      <c r="DZ422" s="1541"/>
      <c r="EA422" s="1541"/>
      <c r="EB422" s="1541"/>
      <c r="EC422" s="1541"/>
      <c r="ED422" s="1541"/>
      <c r="EE422" s="1541"/>
      <c r="EF422" s="1541"/>
      <c r="EG422" s="1541"/>
      <c r="EH422" s="1541"/>
      <c r="EI422" s="1541"/>
      <c r="EJ422" s="1541"/>
      <c r="EK422" s="1541"/>
      <c r="EL422" s="1541"/>
      <c r="EM422" s="1541"/>
      <c r="EN422" s="1541"/>
      <c r="EO422" s="1541"/>
      <c r="EP422" s="1541"/>
      <c r="EQ422" s="1541"/>
      <c r="ER422" s="1541"/>
      <c r="ES422" s="1541"/>
      <c r="ET422" s="1541"/>
      <c r="EU422" s="1541"/>
      <c r="EV422" s="1541"/>
    </row>
    <row r="423" ht="12.75" x14ac:dyDescent="0.2">
      <c r="A423" s="1541"/>
      <c r="B423" s="1541"/>
      <c r="C423"/>
      <c r="D423" s="1486"/>
      <c r="E423" s="1486"/>
      <c r="F423" s="672" t="inlineStr">
        <is>
          <t>5.3</t>
        </is>
      </c>
      <c r="G423" s="1497"/>
      <c r="H423" s="130">
        <f>BV423</f>
        <v/>
      </c>
      <c r="I423" s="130">
        <f>BW423</f>
        <v/>
      </c>
      <c r="J423" s="1299" t="inlineStr">
        <is>
          <t>Cat M1</t>
        </is>
      </c>
      <c r="K423" s="1299" t="inlineStr">
        <is>
          <t>FDD1</t>
        </is>
      </c>
      <c r="L423" s="115"/>
      <c r="M423" s="130">
        <v>15</v>
      </c>
      <c r="N423" s="119" t="inlineStr">
        <is>
          <t>16QAM</t>
        </is>
      </c>
      <c r="O423" s="131"/>
      <c r="P423" s="6597">
        <v>0</v>
      </c>
      <c r="Q423" s="131">
        <v>3</v>
      </c>
      <c r="R423" s="131">
        <v>0</v>
      </c>
      <c r="S423" s="6593"/>
      <c r="T423" s="130">
        <v>18300</v>
      </c>
      <c r="U423" s="6593">
        <v>1950</v>
      </c>
      <c r="V423" s="119"/>
      <c r="W423" s="1305"/>
      <c r="X423" s="119"/>
      <c r="Y423" s="119"/>
      <c r="Z423" s="119"/>
      <c r="AA423" s="115"/>
      <c r="AB423" s="115"/>
      <c r="AC423" s="1300">
        <f>IF(OR(BX423="Close to Ear",BX423="Close to Head"),"Head",IF(BX423="Extremity","Extremity","Body"))</f>
        <v/>
      </c>
      <c r="AD423" s="1301">
        <f>CA423</f>
        <v/>
      </c>
      <c r="AE423" s="1299">
        <f>CB423</f>
        <v/>
      </c>
      <c r="AF423" s="115"/>
      <c r="AG423" s="1302">
        <f>IF(OR(AZ423="",BA423=""),"N/A",IF(DC423="Pass","P","F"))</f>
        <v/>
      </c>
      <c r="AH423" s="129"/>
      <c r="AI423" s="129"/>
      <c r="AJ423" s="129"/>
      <c r="AK423" s="119"/>
      <c r="AL423" s="115"/>
      <c r="AM423" s="119"/>
      <c r="AN423" s="119"/>
      <c r="AO423" s="692"/>
      <c r="AP423" s="692"/>
      <c r="AQ423" s="692"/>
      <c r="AR423" s="692"/>
      <c r="AS423" s="692"/>
      <c r="AT423" s="1303">
        <f>IF(AC423="Extremity",IF(CG423="","",CG423),"")</f>
        <v/>
      </c>
      <c r="AU423" s="1303">
        <f>IF(AC423="Extremity",IF(CH423="","",CH423),"")</f>
        <v/>
      </c>
      <c r="AV423" s="1304">
        <f>IF(AC423="Extremity","",IF(CE423="","",CE423))</f>
        <v/>
      </c>
      <c r="AW423" s="1304">
        <f>IF(AD423="Extremity","",IF(CF423="","",CF423))</f>
        <v/>
      </c>
      <c r="AX423" s="1305">
        <f>DL423</f>
        <v/>
      </c>
      <c r="AY423" s="1305">
        <f>DQ423</f>
        <v/>
      </c>
      <c r="AZ423" s="3377">
        <f>IF(AC423="Extremity",IF(DA423="","",DA423),"")</f>
        <v/>
      </c>
      <c r="BA423" s="3378">
        <f>IF(AC423="Extremity","",IF(CT423="","",CT423))</f>
        <v/>
      </c>
      <c r="BB423" s="1305">
        <f>IF(AC423="Extremity",IF(DB423="","",DB423),"")</f>
        <v/>
      </c>
      <c r="BC423" s="1304">
        <f>IF(AC423="Extremity","",IF(CZ423="","",CZ423))</f>
        <v/>
      </c>
      <c r="BD423" s="1305">
        <f>DD423</f>
        <v/>
      </c>
      <c r="BE423" s="132">
        <f>DE423</f>
        <v/>
      </c>
      <c r="BF423" s="133">
        <f>DF423*60</f>
        <v/>
      </c>
      <c r="BG423" s="121">
        <f>BE423</f>
        <v/>
      </c>
      <c r="BH423" s="133">
        <f>DG423*60</f>
        <v/>
      </c>
      <c r="BI423" s="133">
        <f>DH423</f>
        <v/>
      </c>
      <c r="BJ423" s="117"/>
      <c r="BK423" s="812">
        <f>Overview!$E$7</f>
        <v/>
      </c>
      <c r="BL423" s="117"/>
      <c r="BM423" s="834">
        <f>DI423</f>
        <v/>
      </c>
      <c r="BN423" s="812">
        <f>Overview!$P$153</f>
        <v/>
      </c>
      <c r="BO423" s="117" t="inlineStr">
        <is>
          <t>Revisar: la misma frecuencia aparece con varios canales en esta banda (18050 / 18300 / 18525)</t>
        </is>
      </c>
      <c r="BP423" s="117"/>
      <c r="BQ423" s="115"/>
      <c r="BR423" s="1478"/>
      <c r="BS423" s="1541"/>
      <c r="BT423" s="1864" t="inlineStr">
        <is>
          <t>LTE CATM1</t>
        </is>
      </c>
      <c r="BU423" s="1828" t="inlineStr">
        <is>
          <t>FDD1</t>
        </is>
      </c>
      <c r="BV423" s="906">
        <f>Overview!$H$28</f>
        <v/>
      </c>
      <c r="BW423" s="1865"/>
      <c r="BX423" s="1828" t="inlineStr">
        <is>
          <t>Close to ear</t>
        </is>
      </c>
      <c r="BY423" s="7309"/>
      <c r="BZ423" s="1865">
        <f>IF(COUNT('Conducted LTE CATM1'!$AH$3:$AH$265)=0,15,INDEX('Conducted LTE CATM1'!$M$3:$M$265,MATCH(MAX('Conducted LTE CATM1'!$AH$3:$AH$265),'Conducted LTE CATM1'!$AH$3:$AH$265,0)))</f>
        <v>15</v>
      </c>
      <c r="CA423" s="881" t="str">
        <f>CONCATENATE(CA421," - Variability")</f>
        <v>TBD - Variability</v>
      </c>
      <c r="CB423" s="200">
        <v>0</v>
      </c>
      <c r="CC423" s="7309">
        <f>IF(COUNT('Conducted LTE CATM1'!$AH$3:$AH$265)=0,18300,INDEX('Conducted LTE CATM1'!$T$3:$T$265,MATCH(MAX('Conducted LTE CATM1'!$AH$3:$AH$265),'Conducted LTE CATM1'!$AH$3:$AH$265,0)))</f>
        <v>18300</v>
      </c>
      <c r="CD423" s="7309">
        <f>IF(COUNT('Conducted LTE CATM1'!$AH$3:$AH$265)=0,1950,INDEX('Conducted LTE CATM1'!$U$3:$U$265,MATCH(MAX('Conducted LTE CATM1'!$AH$3:$AH$265),'Conducted LTE CATM1'!$AH$3:$AH$265,0)))</f>
        <v>1950</v>
      </c>
      <c r="CE423" s="7234"/>
      <c r="CF423" s="7234"/>
      <c r="CG423" s="6706"/>
      <c r="CH423" s="6706"/>
      <c r="CI423" s="225">
        <f>BY423</f>
        <v/>
      </c>
      <c r="CJ423" s="237">
        <f>BZ423</f>
        <v/>
      </c>
      <c r="CK423" s="223">
        <f>CA423</f>
        <v/>
      </c>
      <c r="CL423" s="237">
        <f>CC423</f>
        <v/>
      </c>
      <c r="CM423" s="394">
        <f>CD423</f>
        <v/>
      </c>
      <c r="CN423" s="1527"/>
      <c r="CO423" s="1579"/>
      <c r="CP423" s="7214">
        <f>IF(CF423=""," ",IF(ABS(CE423-CF423)&lt;=0.1,"Valid","Not valid"))</f>
        <v/>
      </c>
      <c r="CQ423" s="1674">
        <f> IF(CE423="","",IF(AND(CE423&lt;&gt;"",CF423=""),IF(CE423&gt;=0.8,"Medir+Sig Max","No"),IF(CF423&lt;&gt;"",IF(CF423&gt;=0.8,"Medir+Sig Max","No"),"")))</f>
        <v/>
      </c>
      <c r="CR423" s="6927"/>
      <c r="CS423" s="1674">
        <f>IF(CF423="","",IF(MAX(CF411:CF422)=0,"",IF(AND(CF423&lt;=1.45,(CF423/MAX(CF411:CF422))&lt;=1.2,(CF423/MAX(CF411:CF422))&gt;=0.8),"Válido","REPETIR VAR")))</f>
        <v/>
      </c>
      <c r="CT423" s="220">
        <f>IF(CO423="",IF(AND(CE423="",CF423=""),"",IF(CF423="",IF(DQ423&gt;1,ROUND(DQ423*CE423,3),CE423),IF(DQ423&gt;1,ROUND(DQ423*CF423,3),CF423))),IF(AND(CE423="",CF423=""),"",IF(CF423="",IF(DQ423&gt;1,ROUND(DQ423*CE423*(1/(CO423)),3),CE423*(1/(CO423))),IF(DQ423&gt;1,ROUND(DQ423*CF423*(1/(CO423)),3),CF423*(1/(CO423))))))</f>
        <v/>
      </c>
      <c r="CU423" s="224">
        <f>BY423</f>
        <v/>
      </c>
      <c r="CV423" s="237">
        <f>BZ423</f>
        <v/>
      </c>
      <c r="CW423" s="237">
        <f>CA423</f>
        <v/>
      </c>
      <c r="CX423" s="224">
        <f>CC423</f>
        <v/>
      </c>
      <c r="CY423" s="237">
        <f>CD423</f>
        <v/>
      </c>
      <c r="CZ423" s="7474">
        <f>IF(COUNTIF(Overview!K12:K14,TRUE)&gt;0,1.6,IF(COUNTIF(Overview!L12:L14,TRUE)&gt;0,8,0))</f>
        <v/>
      </c>
      <c r="DA423" s="1788"/>
      <c r="DB423" s="7483"/>
      <c r="DC423" s="844">
        <f>IF(CT423="","",IF(CT423&gt;CZ423,"Fail","Pass"))</f>
        <v/>
      </c>
      <c r="DD423" s="402"/>
      <c r="DE423" s="1565">
        <f>MyTimestamp(DC423)</f>
        <v/>
      </c>
      <c r="DF423" s="1531">
        <f>IF(COUNT(CE423:CH423)=1,15,IF(COUNT(CE423:CH423)=0,0,30))</f>
        <v/>
      </c>
      <c r="DG423" s="1532">
        <f>IF(DF423=0,0,2)</f>
        <v/>
      </c>
      <c r="DH423" s="1866"/>
      <c r="DI423" s="1866"/>
      <c r="DJ423" s="1863"/>
      <c r="DK423" s="1789"/>
      <c r="DL423" s="1574">
        <f>10^(CN423/20)*100-100</f>
        <v/>
      </c>
      <c r="DM423" s="777"/>
      <c r="DN423" s="970"/>
      <c r="DO423" s="777">
        <f>IF(DM423="","",10^(DM423/10))</f>
        <v/>
      </c>
      <c r="DP423" s="777">
        <f>IF(ISNUMBER(DN423)=FALSE,"",10^(DN423/10))</f>
        <v/>
      </c>
      <c r="DQ423" s="1578">
        <f>IF(AND(ISNUMBER(DO423),ISNUMBER(DP423)),IF(DO423/DP423&gt;1,ROUND((DO423)/DP423,3),1),1)</f>
        <v/>
      </c>
      <c r="DR423" s="1541"/>
      <c r="DS423" s="1541"/>
      <c r="DT423" s="1541"/>
      <c r="DU423" s="1541"/>
      <c r="DV423" s="1541"/>
      <c r="DW423" s="1541"/>
      <c r="DX423" s="1541"/>
      <c r="DY423" s="1541"/>
      <c r="DZ423" s="1541"/>
      <c r="EA423" s="1541"/>
      <c r="EB423" s="1541"/>
      <c r="EC423" s="1541"/>
      <c r="ED423" s="1541"/>
      <c r="EE423" s="1541"/>
      <c r="EF423" s="1541"/>
      <c r="EG423" s="1541"/>
      <c r="EH423" s="1541"/>
      <c r="EI423" s="1541"/>
      <c r="EJ423" s="1541"/>
      <c r="EK423" s="1541"/>
      <c r="EL423" s="1541"/>
      <c r="EM423" s="1541"/>
      <c r="EN423" s="1541"/>
      <c r="EO423" s="1541"/>
      <c r="EP423" s="1541"/>
      <c r="EQ423" s="1541"/>
      <c r="ER423" s="1541"/>
      <c r="ES423" s="1541"/>
      <c r="ET423" s="1541"/>
      <c r="EU423" s="1541"/>
      <c r="EV423" s="1541"/>
    </row>
    <row r="424" ht="12.75" x14ac:dyDescent="0.2">
      <c r="A424" s="1541"/>
      <c r="B424" s="1541"/>
      <c r="C424"/>
      <c r="D424" s="1486"/>
      <c r="E424" s="1486"/>
      <c r="F424" s="672" t="inlineStr">
        <is>
          <t>5.3</t>
        </is>
      </c>
      <c r="G424" s="1497"/>
      <c r="H424" s="130">
        <f>BV424</f>
        <v/>
      </c>
      <c r="I424" s="130">
        <f>BW424</f>
        <v/>
      </c>
      <c r="J424" s="1299" t="inlineStr">
        <is>
          <t>Cat M1</t>
        </is>
      </c>
      <c r="K424" s="1299" t="inlineStr">
        <is>
          <t>FDD1</t>
        </is>
      </c>
      <c r="L424" s="115"/>
      <c r="M424" s="130">
        <v>15</v>
      </c>
      <c r="N424" s="119" t="inlineStr">
        <is>
          <t>16QAM</t>
        </is>
      </c>
      <c r="O424" s="131"/>
      <c r="P424" s="6597">
        <v>0</v>
      </c>
      <c r="Q424" s="131">
        <v>3</v>
      </c>
      <c r="R424" s="131">
        <v>0</v>
      </c>
      <c r="S424" s="6593"/>
      <c r="T424" s="130">
        <v>18300</v>
      </c>
      <c r="U424" s="6593">
        <v>1950</v>
      </c>
      <c r="V424" s="119"/>
      <c r="W424" s="1305"/>
      <c r="X424" s="119"/>
      <c r="Y424" s="119"/>
      <c r="Z424" s="119"/>
      <c r="AA424" s="115"/>
      <c r="AB424" s="115"/>
      <c r="AC424" s="1300">
        <f>IF(OR(BX424="Close to Ear",BX424="Close to Head"),"Head",IF(BX424="Extremity","Extremity","Body"))</f>
        <v/>
      </c>
      <c r="AD424" s="1301">
        <f>CA424</f>
        <v/>
      </c>
      <c r="AE424" s="1299">
        <f>CB424</f>
        <v/>
      </c>
      <c r="AF424" s="115"/>
      <c r="AG424" s="1302">
        <f>IF(OR(AZ424="",BA424=""),"N/A",IF(DC424="Pass","P","F"))</f>
        <v/>
      </c>
      <c r="AH424" s="129"/>
      <c r="AI424" s="129"/>
      <c r="AJ424" s="129"/>
      <c r="AK424" s="119"/>
      <c r="AL424" s="115"/>
      <c r="AM424" s="119"/>
      <c r="AN424" s="119"/>
      <c r="AO424" s="692"/>
      <c r="AP424" s="692"/>
      <c r="AQ424" s="692"/>
      <c r="AR424" s="692"/>
      <c r="AS424" s="692"/>
      <c r="AT424" s="1303">
        <f>IF(AC424="Extremity",IF(CG424="","",CG424),"")</f>
        <v/>
      </c>
      <c r="AU424" s="1303">
        <f>IF(AC424="Extremity",IF(CH424="","",CH424),"")</f>
        <v/>
      </c>
      <c r="AV424" s="1304">
        <f>IF(AC424="Extremity","",IF(CE424="","",CE424))</f>
        <v/>
      </c>
      <c r="AW424" s="1304">
        <f>IF(AD424="Extremity","",IF(CF424="","",CF424))</f>
        <v/>
      </c>
      <c r="AX424" s="1305">
        <f>DL424</f>
        <v/>
      </c>
      <c r="AY424" s="1305">
        <f>DQ424</f>
        <v/>
      </c>
      <c r="AZ424" s="3377">
        <f>IF(AC424="Extremity",IF(DA424="","",DA424),"")</f>
        <v/>
      </c>
      <c r="BA424" s="3378">
        <f>IF(AC424="Extremity","",IF(CT424="","",CT424))</f>
        <v/>
      </c>
      <c r="BB424" s="1305">
        <f>IF(AC424="Extremity",IF(DB424="","",DB424),"")</f>
        <v/>
      </c>
      <c r="BC424" s="1304">
        <f>IF(AC424="Extremity","",IF(CZ424="","",CZ424))</f>
        <v/>
      </c>
      <c r="BD424" s="1305">
        <f>DD424</f>
        <v/>
      </c>
      <c r="BE424" s="132">
        <f>DE424</f>
        <v/>
      </c>
      <c r="BF424" s="133">
        <f>DF424*60</f>
        <v/>
      </c>
      <c r="BG424" s="121">
        <f>BE424</f>
        <v/>
      </c>
      <c r="BH424" s="133">
        <f>DG424*60</f>
        <v/>
      </c>
      <c r="BI424" s="133">
        <f>DH424</f>
        <v/>
      </c>
      <c r="BJ424" s="117"/>
      <c r="BK424" s="812">
        <f>Overview!$E$7</f>
        <v/>
      </c>
      <c r="BL424" s="117"/>
      <c r="BM424" s="834">
        <f>DI424</f>
        <v/>
      </c>
      <c r="BN424" s="812">
        <f>Overview!$P$153</f>
        <v/>
      </c>
      <c r="BO424" s="117" t="inlineStr">
        <is>
          <t>Revisar: la misma frecuencia aparece con varios canales en esta banda (18050 / 18300 / 18525)</t>
        </is>
      </c>
      <c r="BP424" s="117"/>
      <c r="BQ424" s="115"/>
      <c r="BR424" s="1478"/>
      <c r="BS424" s="1541"/>
      <c r="BT424" s="1864" t="inlineStr">
        <is>
          <t>LTE CATM1</t>
        </is>
      </c>
      <c r="BU424" s="1828" t="inlineStr">
        <is>
          <t>FDD1</t>
        </is>
      </c>
      <c r="BV424" s="906">
        <f>Overview!$H$28</f>
        <v/>
      </c>
      <c r="BW424" s="1865"/>
      <c r="BX424" s="1828" t="inlineStr">
        <is>
          <t>Close to ear</t>
        </is>
      </c>
      <c r="BY424" s="7309"/>
      <c r="BZ424" s="1865">
        <f>IF(COUNT('Conducted LTE CATM1'!$AH$3:$AH$265)=0,15,INDEX('Conducted LTE CATM1'!$M$3:$M$265,MATCH(MAX('Conducted LTE CATM1'!$AH$3:$AH$265),'Conducted LTE CATM1'!$AH$3:$AH$265,0)))</f>
        <v>15</v>
      </c>
      <c r="CA424" s="6689" t="str">
        <f>CONCATENATE(CA422," - Variability2")</f>
        <v>TBD - Variability2</v>
      </c>
      <c r="CB424" s="200">
        <v>0</v>
      </c>
      <c r="CC424" s="7309">
        <f>IF(COUNT('Conducted LTE CATM1'!$AH$3:$AH$265)=0,18300,INDEX('Conducted LTE CATM1'!$T$3:$T$265,MATCH(MAX('Conducted LTE CATM1'!$AH$3:$AH$265),'Conducted LTE CATM1'!$AH$3:$AH$265,0)))</f>
        <v>18300</v>
      </c>
      <c r="CD424" s="7309">
        <f>IF(COUNT('Conducted LTE CATM1'!$AH$3:$AH$265)=0,1950,INDEX('Conducted LTE CATM1'!$U$3:$U$265,MATCH(MAX('Conducted LTE CATM1'!$AH$3:$AH$265),'Conducted LTE CATM1'!$AH$3:$AH$265,0)))</f>
        <v>1950</v>
      </c>
      <c r="CE424" s="7234"/>
      <c r="CF424" s="7234"/>
      <c r="CG424" s="6706"/>
      <c r="CH424" s="6706"/>
      <c r="CI424" s="225">
        <f>BY424</f>
        <v/>
      </c>
      <c r="CJ424" s="237">
        <f>BZ424</f>
        <v/>
      </c>
      <c r="CK424" s="223">
        <f>CA424</f>
        <v/>
      </c>
      <c r="CL424" s="237">
        <f>CC424</f>
        <v/>
      </c>
      <c r="CM424" s="394">
        <f>CD424</f>
        <v/>
      </c>
      <c r="CN424" s="1527"/>
      <c r="CO424" s="1579"/>
      <c r="CP424" s="7214">
        <f>IF(CF424=""," ",IF(ABS(CE424-CF424)&lt;=0.1,"Valid","Not valid"))</f>
        <v/>
      </c>
      <c r="CQ424" s="1674">
        <f> IF(CE424="","",IF(AND(CE424&lt;&gt;"",CF424=""),IF(CE424&gt;=0.8,"Medir+Sig Max","No"),IF(CF424&lt;&gt;"",IF(CF424&gt;=0.8,"Medir+Sig Max","No"),"")))</f>
        <v/>
      </c>
      <c r="CR424" s="6927"/>
      <c r="CS424" s="1674"/>
      <c r="CT424" s="220">
        <f>IF(CO424="",IF(AND(CE424="",CF424=""),"",IF(CF424="",IF(DQ424&gt;1,ROUND(DQ424*CE424,3),CE424),IF(DQ424&gt;1,ROUND(DQ424*CF424,3),CF424))),IF(AND(CE424="",CF424=""),"",IF(CF424="",IF(DQ424&gt;1,ROUND(DQ424*CE424*(1/(CO424)),3),CE424*(1/(CO424))),IF(DQ424&gt;1,ROUND(DQ424*CF424*(1/(CO424)),3),CF424*(1/(CO424))))))</f>
        <v/>
      </c>
      <c r="CU424" s="224">
        <f>BY424</f>
        <v/>
      </c>
      <c r="CV424" s="237">
        <f>BZ424</f>
        <v/>
      </c>
      <c r="CW424" s="237">
        <f>CA424</f>
        <v/>
      </c>
      <c r="CX424" s="224">
        <f>CC424</f>
        <v/>
      </c>
      <c r="CY424" s="237">
        <f>CD424</f>
        <v/>
      </c>
      <c r="CZ424" s="7474">
        <f>IF(COUNTIF(Overview!K12:K14,TRUE)&gt;0,1.6,IF(COUNTIF(Overview!L12:L14,TRUE)&gt;0,8,0))</f>
        <v/>
      </c>
      <c r="DA424" s="1788"/>
      <c r="DB424" s="7483"/>
      <c r="DC424" s="844">
        <f>IF(CT424="","",IF(CT424&gt;CZ424,"Fail","Pass"))</f>
        <v/>
      </c>
      <c r="DD424" s="402"/>
      <c r="DE424" s="1565">
        <f>MyTimestamp(DC424)</f>
        <v/>
      </c>
      <c r="DF424" s="1531">
        <f>IF(COUNT(CE424:CH424)=1,15,IF(COUNT(CE424:CH424)=0,0,30))</f>
        <v/>
      </c>
      <c r="DG424" s="1532">
        <f>IF(DF424=0,0,2)</f>
        <v/>
      </c>
      <c r="DH424" s="1866"/>
      <c r="DI424" s="1866"/>
      <c r="DJ424" s="1863"/>
      <c r="DK424" s="1789"/>
      <c r="DL424" s="1574">
        <f>10^(CN424/20)*100-100</f>
        <v/>
      </c>
      <c r="DM424" s="777"/>
      <c r="DN424" s="970"/>
      <c r="DO424" s="777">
        <f>IF(DM424="","",10^(DM424/10))</f>
        <v/>
      </c>
      <c r="DP424" s="777">
        <f>IF(ISNUMBER(DN424)=FALSE,"",10^(DN424/10))</f>
        <v/>
      </c>
      <c r="DQ424" s="1578">
        <f>IF(AND(ISNUMBER(DO424),ISNUMBER(DP424)),IF(DO424/DP424&gt;1,ROUND((DO424)/DP424,3),1),1)</f>
        <v/>
      </c>
      <c r="DR424" s="1541"/>
      <c r="DS424" s="1541"/>
      <c r="DT424" s="1541"/>
      <c r="DU424" s="1541"/>
      <c r="DV424" s="1541"/>
      <c r="DW424" s="1541"/>
      <c r="DX424" s="1541"/>
      <c r="DY424" s="1541"/>
      <c r="DZ424" s="1541"/>
      <c r="EA424" s="1541"/>
      <c r="EB424" s="1541"/>
      <c r="EC424" s="1541"/>
      <c r="ED424" s="1541"/>
      <c r="EE424" s="1541"/>
      <c r="EF424" s="1541"/>
      <c r="EG424" s="1541"/>
      <c r="EH424" s="1541"/>
      <c r="EI424" s="1541"/>
      <c r="EJ424" s="1541"/>
      <c r="EK424" s="1541"/>
      <c r="EL424" s="1541"/>
      <c r="EM424" s="1541"/>
      <c r="EN424" s="1541"/>
      <c r="EO424" s="1541"/>
      <c r="EP424" s="1541"/>
      <c r="EQ424" s="1541"/>
      <c r="ER424" s="1541"/>
      <c r="ES424" s="1541"/>
      <c r="ET424" s="1541"/>
      <c r="EU424" s="1541"/>
      <c r="EV424" s="1541"/>
    </row>
    <row r="425" ht="12.75" x14ac:dyDescent="0.2">
      <c r="A425" s="1541"/>
      <c r="B425" s="1541"/>
      <c r="C425"/>
      <c r="D425" s="6590"/>
      <c r="E425" s="6590"/>
      <c r="F425" s="6591" t="inlineStr">
        <is>
          <t>5.3</t>
        </is>
      </c>
      <c r="G425" s="6592"/>
      <c r="H425" s="6593">
        <f>BV425</f>
        <v/>
      </c>
      <c r="I425" s="6593">
        <f>BW425</f>
        <v/>
      </c>
      <c r="J425" s="6594" t="inlineStr">
        <is>
          <t>Cat M1</t>
        </is>
      </c>
      <c r="K425" s="6594" t="inlineStr">
        <is>
          <t>FDD1</t>
        </is>
      </c>
      <c r="L425" s="6595"/>
      <c r="M425" s="6593">
        <v>15</v>
      </c>
      <c r="N425" s="6596" t="inlineStr">
        <is>
          <t>16QAM</t>
        </is>
      </c>
      <c r="O425" s="6597"/>
      <c r="P425" s="6597">
        <v>0</v>
      </c>
      <c r="Q425" s="6597">
        <v>3</v>
      </c>
      <c r="R425" s="6597">
        <v>0</v>
      </c>
      <c r="S425" s="6593"/>
      <c r="T425" s="130">
        <v>18300</v>
      </c>
      <c r="U425" s="6593">
        <v>1950</v>
      </c>
      <c r="V425" s="6596"/>
      <c r="W425" s="6598"/>
      <c r="X425" s="6596"/>
      <c r="Y425" s="6596"/>
      <c r="Z425" s="6596"/>
      <c r="AA425" s="6595"/>
      <c r="AB425" s="6595"/>
      <c r="AC425" s="6599">
        <f>IF(OR(BX425="Close to Ear",BX425="Close to Head"),"Head",IF(BX425="Extremity","Extremity","Body"))</f>
        <v/>
      </c>
      <c r="AD425" s="6600">
        <f>CA425</f>
        <v/>
      </c>
      <c r="AE425" s="6594">
        <f>CB425</f>
        <v/>
      </c>
      <c r="AF425" s="6595"/>
      <c r="AG425" s="6601">
        <f>IF(OR(AZ425="",BA425=""),"N/A",IF(DC425="Pass","P","F"))</f>
        <v/>
      </c>
      <c r="AH425" s="6602"/>
      <c r="AI425" s="6602"/>
      <c r="AJ425" s="6602"/>
      <c r="AK425" s="6596"/>
      <c r="AL425" s="6595"/>
      <c r="AM425" s="6596"/>
      <c r="AN425" s="6596"/>
      <c r="AO425" s="6603"/>
      <c r="AP425" s="6603"/>
      <c r="AQ425" s="6603"/>
      <c r="AR425" s="6603"/>
      <c r="AS425" s="6603"/>
      <c r="AT425" s="6604">
        <f>IF(AC425="Extremity",IF(CG425="","",CG425),"")</f>
        <v/>
      </c>
      <c r="AU425" s="6604">
        <f>IF(AC425="Extremity",IF(CH425="","",CH425),"")</f>
        <v/>
      </c>
      <c r="AV425" s="6605">
        <f>IF(AC425="Extremity","",IF(CE425="","",CE425))</f>
        <v/>
      </c>
      <c r="AW425" s="6605">
        <f>IF(AD425="Extremity","",IF(CF425="","",CF425))</f>
        <v/>
      </c>
      <c r="AX425" s="6598">
        <f>DL425</f>
        <v/>
      </c>
      <c r="AY425" s="6598">
        <f>DQ425</f>
        <v/>
      </c>
      <c r="AZ425" s="6606">
        <f>IF(AC425="Extremity",IF(DA425="","",DA425),"")</f>
        <v/>
      </c>
      <c r="BA425" s="6607">
        <f>IF(AC425="Extremity","",IF(CT425="","",CT425))</f>
        <v/>
      </c>
      <c r="BB425" s="6598">
        <f>IF(AC425="Extremity",IF(DB425="","",DB425),"")</f>
        <v/>
      </c>
      <c r="BC425" s="6605">
        <f>IF(AC425="Extremity","",IF(CZ425="","",CZ425))</f>
        <v/>
      </c>
      <c r="BD425" s="6598">
        <f>DD425</f>
        <v/>
      </c>
      <c r="BE425" s="6608">
        <f>DE425</f>
        <v/>
      </c>
      <c r="BF425" s="6609">
        <f>DF425*60</f>
        <v/>
      </c>
      <c r="BG425" s="6610">
        <f>BE425</f>
        <v/>
      </c>
      <c r="BH425" s="6609">
        <f>DG425*60</f>
        <v/>
      </c>
      <c r="BI425" s="6609">
        <f>DH425</f>
        <v/>
      </c>
      <c r="BJ425" s="6611"/>
      <c r="BK425" s="6612">
        <f>Overview!$E$7</f>
        <v/>
      </c>
      <c r="BL425" s="6611"/>
      <c r="BM425" s="6609">
        <f>DI425</f>
        <v/>
      </c>
      <c r="BN425" s="6612">
        <f>Overview!$P$153</f>
        <v/>
      </c>
      <c r="BO425" s="6611" t="inlineStr">
        <is>
          <t>Revisar: la misma frecuencia aparece con varios canales en esta banda (18050 / 18300 / 18525)</t>
        </is>
      </c>
      <c r="BP425" s="6611"/>
      <c r="BQ425" s="6595"/>
      <c r="BR425" s="6613"/>
      <c r="BS425" s="1541"/>
      <c r="BT425" s="1864" t="inlineStr">
        <is>
          <t>LTE CATM1</t>
        </is>
      </c>
      <c r="BU425" s="1828" t="inlineStr">
        <is>
          <t>FDD1</t>
        </is>
      </c>
      <c r="BV425" s="906">
        <f>Overview!$H$28</f>
        <v/>
      </c>
      <c r="BW425" s="1865"/>
      <c r="BX425" s="1828" t="inlineStr">
        <is>
          <t>Close to ear</t>
        </is>
      </c>
      <c r="BY425" s="7309"/>
      <c r="BZ425" s="1865">
        <f>IF(COUNT('Conducted LTE CATM1'!$AH$3:$AH$265)=0,15,INDEX('Conducted LTE CATM1'!$M$3:$M$265,MATCH(MAX('Conducted LTE CATM1'!$AH$3:$AH$265),'Conducted LTE CATM1'!$AH$3:$AH$265,0)))</f>
        <v>15</v>
      </c>
      <c r="CA425" s="6689" t="str">
        <f>CONCATENATE(CA421," - Battery check 1")</f>
        <v>TBD - Battery check 1</v>
      </c>
      <c r="CB425" s="200">
        <v>0</v>
      </c>
      <c r="CC425" s="7309">
        <f>IF(COUNT('Conducted LTE CATM1'!$AH$3:$AH$265)=0,18300,INDEX('Conducted LTE CATM1'!$T$3:$T$265,MATCH(MAX('Conducted LTE CATM1'!$AH$3:$AH$265),'Conducted LTE CATM1'!$AH$3:$AH$265,0)))</f>
        <v>18300</v>
      </c>
      <c r="CD425" s="7309">
        <f>IF(COUNT('Conducted LTE CATM1'!$AH$3:$AH$265)=0,1950,INDEX('Conducted LTE CATM1'!$U$3:$U$265,MATCH(MAX('Conducted LTE CATM1'!$AH$3:$AH$265),'Conducted LTE CATM1'!$AH$3:$AH$265,0)))</f>
        <v>1950</v>
      </c>
      <c r="CE425" s="7234"/>
      <c r="CF425" s="7234"/>
      <c r="CG425" s="6706"/>
      <c r="CH425" s="6706"/>
      <c r="CI425" s="225">
        <f>BY425</f>
        <v/>
      </c>
      <c r="CJ425" s="237">
        <f>BZ425</f>
        <v/>
      </c>
      <c r="CK425" s="223">
        <f>CA425</f>
        <v/>
      </c>
      <c r="CL425" s="237">
        <f>CC425</f>
        <v/>
      </c>
      <c r="CM425" s="394">
        <f>CD425</f>
        <v/>
      </c>
      <c r="CN425" s="1527"/>
      <c r="CO425" s="1579"/>
      <c r="CP425" s="7214">
        <f>IF(CF425=""," ",IF(ABS(CE425-CF425)&lt;=0.1,"Valid","Not valid"))</f>
        <v/>
      </c>
      <c r="CQ425" s="1674">
        <f> IF(CE425="","",IF(AND(CE425&lt;&gt;"",CF425=""),IF(CE425&gt;=0.8,"Medir+Sig Max","No"),IF(CF425&lt;&gt;"",IF(CF425&gt;=0.8,"Medir+Sig Max","No"),"")))</f>
        <v/>
      </c>
      <c r="CR425" s="6927">
        <f>IF(UPPER($CQ$1)="X",IF(CF425=""," ",IF((ABS(CE425)&lt;5)*AND(ABS(CF425)&lt;5)*AND(ABS(CT425)&lt;5),"Solo si es max","Medir")),IF(CF425=""," ",IF((ABS(CE425)&lt;1)*AND(ABS(CF425)&lt;1)*AND(ABS(CT425)&lt;1),"Solo si es max","Medir")))</f>
        <v/>
      </c>
      <c r="CS425" s="1674"/>
      <c r="CT425" s="220">
        <f>IF(CO425="",IF(AND(CE425="",CF425=""),"",IF(CF425="",IF(DQ425&gt;1,ROUND(DQ425*CE425,3),CE425),IF(DQ425&gt;1,ROUND(DQ425*CF425,3),CF425))),IF(AND(CE425="",CF425=""),"",IF(CF425="",IF(DQ425&gt;1,ROUND(DQ425*CE425*(1/(CO425)),3),CE425*(1/(CO425))),IF(DQ425&gt;1,ROUND(DQ425*CF425*(1/(CO425)),3),CF425*(1/(CO425))))))</f>
        <v/>
      </c>
      <c r="CU425" s="224">
        <f>BY425</f>
        <v/>
      </c>
      <c r="CV425" s="237">
        <f>BZ425</f>
        <v/>
      </c>
      <c r="CW425" s="237">
        <f>CA425</f>
        <v/>
      </c>
      <c r="CX425" s="224">
        <f>CC425</f>
        <v/>
      </c>
      <c r="CY425" s="237">
        <f>CD425</f>
        <v/>
      </c>
      <c r="CZ425" s="7474">
        <f>IF(COUNTIF(Overview!K12:K14,TRUE)&gt;0,1.6,IF(COUNTIF(Overview!L12:L14,TRUE)&gt;0,8,0))</f>
        <v/>
      </c>
      <c r="DA425" s="1788"/>
      <c r="DB425" s="7483"/>
      <c r="DC425" s="844">
        <f>IF(CT425="","",IF(CT425&gt;CZ425,"Fail","Pass"))</f>
        <v/>
      </c>
      <c r="DD425" s="402"/>
      <c r="DE425" s="1565">
        <f>MyTimestamp(DC425)</f>
        <v/>
      </c>
      <c r="DF425" s="1531">
        <f>IF(COUNT(CE425:CH425)=1,15,IF(COUNT(CE425:CH425)=0,0,30))</f>
        <v/>
      </c>
      <c r="DG425" s="1532">
        <f>IF(DF425=0,0,2)</f>
        <v/>
      </c>
      <c r="DH425" s="1866"/>
      <c r="DI425" s="1866"/>
      <c r="DJ425" s="1863"/>
      <c r="DK425" s="1789"/>
      <c r="DL425" s="1574">
        <f>10^(CN425/20)*100-100</f>
        <v/>
      </c>
      <c r="DM425" s="777"/>
      <c r="DN425" s="970"/>
      <c r="DO425" s="777">
        <f>IF(DM425="","",10^(DM425/10))</f>
        <v/>
      </c>
      <c r="DP425" s="777">
        <f>IF(ISNUMBER(DN425)=FALSE,"",10^(DN425/10))</f>
        <v/>
      </c>
      <c r="DQ425" s="1578">
        <f>IF(AND(ISNUMBER(DO425),ISNUMBER(DP425)),IF(DO425/DP425&gt;1,ROUND((DO425)/DP425,3),1),1)</f>
        <v/>
      </c>
      <c r="DR425" s="1541"/>
      <c r="DS425" s="1541"/>
      <c r="DT425" s="1541"/>
      <c r="DU425" s="1541"/>
      <c r="DV425" s="1541"/>
      <c r="DW425" s="1541"/>
      <c r="DX425" s="1541"/>
      <c r="DY425" s="1541"/>
      <c r="DZ425" s="1541"/>
      <c r="EA425" s="1541"/>
      <c r="EB425" s="1541"/>
      <c r="EC425" s="1541"/>
      <c r="ED425" s="1541"/>
      <c r="EE425" s="1541"/>
      <c r="EF425" s="1541"/>
      <c r="EG425" s="1541"/>
      <c r="EH425" s="1541"/>
      <c r="EI425" s="1541"/>
      <c r="EJ425" s="1541"/>
      <c r="EK425" s="1541"/>
      <c r="EL425" s="1541"/>
      <c r="EM425" s="1541"/>
      <c r="EN425" s="1541"/>
      <c r="EO425" s="1541"/>
      <c r="EP425" s="1541"/>
      <c r="EQ425" s="1541"/>
      <c r="ER425" s="1541"/>
      <c r="ES425" s="1541"/>
      <c r="ET425" s="1541"/>
      <c r="EU425" s="1541"/>
      <c r="EV425" s="1541"/>
    </row>
    <row r="426" ht="12.75" x14ac:dyDescent="0.2">
      <c r="A426" s="1541"/>
      <c r="B426" s="1541"/>
      <c r="C426"/>
      <c r="D426" s="6590"/>
      <c r="E426" s="6590"/>
      <c r="F426" s="6591" t="inlineStr">
        <is>
          <t>5.3</t>
        </is>
      </c>
      <c r="G426" s="6592"/>
      <c r="H426" s="6593">
        <f>BV426</f>
        <v/>
      </c>
      <c r="I426" s="6593">
        <f>BW426</f>
        <v/>
      </c>
      <c r="J426" s="6594" t="inlineStr">
        <is>
          <t>Cat M1</t>
        </is>
      </c>
      <c r="K426" s="6594" t="inlineStr">
        <is>
          <t>FDD1</t>
        </is>
      </c>
      <c r="L426" s="6595"/>
      <c r="M426" s="6593">
        <v>15</v>
      </c>
      <c r="N426" s="6596" t="inlineStr">
        <is>
          <t>16QAM</t>
        </is>
      </c>
      <c r="O426" s="6597"/>
      <c r="P426" s="6597">
        <v>0</v>
      </c>
      <c r="Q426" s="6597">
        <v>3</v>
      </c>
      <c r="R426" s="6597">
        <v>0</v>
      </c>
      <c r="S426" s="6593"/>
      <c r="T426" s="130">
        <v>18300</v>
      </c>
      <c r="U426" s="6593">
        <v>1950</v>
      </c>
      <c r="V426" s="6596"/>
      <c r="W426" s="6598"/>
      <c r="X426" s="6596"/>
      <c r="Y426" s="6596"/>
      <c r="Z426" s="6596"/>
      <c r="AA426" s="6595"/>
      <c r="AB426" s="6595"/>
      <c r="AC426" s="6599">
        <f>IF(OR(BX426="Close to Ear",BX426="Close to Head"),"Head",IF(BX426="Extremity","Extremity","Body"))</f>
        <v/>
      </c>
      <c r="AD426" s="6600">
        <f>CA426</f>
        <v/>
      </c>
      <c r="AE426" s="6594">
        <f>CB426</f>
        <v/>
      </c>
      <c r="AF426" s="6595"/>
      <c r="AG426" s="6601">
        <f>IF(OR(AZ426="",BA426=""),"N/A",IF(DC426="Pass","P","F"))</f>
        <v/>
      </c>
      <c r="AH426" s="6602"/>
      <c r="AI426" s="6602"/>
      <c r="AJ426" s="6602"/>
      <c r="AK426" s="6596"/>
      <c r="AL426" s="6595"/>
      <c r="AM426" s="6596"/>
      <c r="AN426" s="6596"/>
      <c r="AO426" s="6603"/>
      <c r="AP426" s="6603"/>
      <c r="AQ426" s="6603"/>
      <c r="AR426" s="6603"/>
      <c r="AS426" s="6603"/>
      <c r="AT426" s="6604">
        <f>IF(AC426="Extremity",IF(CG426="","",CG426),"")</f>
        <v/>
      </c>
      <c r="AU426" s="6604">
        <f>IF(AC426="Extremity",IF(CH426="","",CH426),"")</f>
        <v/>
      </c>
      <c r="AV426" s="6605">
        <f>IF(AC426="Extremity","",IF(CE426="","",CE426))</f>
        <v/>
      </c>
      <c r="AW426" s="6605">
        <f>IF(AD426="Extremity","",IF(CF426="","",CF426))</f>
        <v/>
      </c>
      <c r="AX426" s="6598">
        <f>DL426</f>
        <v/>
      </c>
      <c r="AY426" s="6598">
        <f>DQ426</f>
        <v/>
      </c>
      <c r="AZ426" s="6606">
        <f>IF(AC426="Extremity",IF(DA426="","",DA426),"")</f>
        <v/>
      </c>
      <c r="BA426" s="6607">
        <f>IF(AC426="Extremity","",IF(CT426="","",CT426))</f>
        <v/>
      </c>
      <c r="BB426" s="6598">
        <f>IF(AC426="Extremity",IF(DB426="","",DB426),"")</f>
        <v/>
      </c>
      <c r="BC426" s="6605">
        <f>IF(AC426="Extremity","",IF(CZ426="","",CZ426))</f>
        <v/>
      </c>
      <c r="BD426" s="6598">
        <f>DD426</f>
        <v/>
      </c>
      <c r="BE426" s="6608">
        <f>DE426</f>
        <v/>
      </c>
      <c r="BF426" s="6609">
        <f>DF426*60</f>
        <v/>
      </c>
      <c r="BG426" s="6610">
        <f>BE426</f>
        <v/>
      </c>
      <c r="BH426" s="6609">
        <f>DG426*60</f>
        <v/>
      </c>
      <c r="BI426" s="6609">
        <f>DH426</f>
        <v/>
      </c>
      <c r="BJ426" s="6611"/>
      <c r="BK426" s="6612">
        <f>Overview!$E$7</f>
        <v/>
      </c>
      <c r="BL426" s="6611"/>
      <c r="BM426" s="6609">
        <f>DI426</f>
        <v/>
      </c>
      <c r="BN426" s="6612">
        <f>Overview!$P$153</f>
        <v/>
      </c>
      <c r="BO426" s="6611" t="inlineStr">
        <is>
          <t>Revisar: la misma frecuencia aparece con varios canales en esta banda (18050 / 18300 / 18525)</t>
        </is>
      </c>
      <c r="BP426" s="6611"/>
      <c r="BQ426" s="6595"/>
      <c r="BR426" s="6613"/>
      <c r="BS426" s="1541"/>
      <c r="BT426" s="1864" t="inlineStr">
        <is>
          <t>LTE CATM1</t>
        </is>
      </c>
      <c r="BU426" s="1828" t="inlineStr">
        <is>
          <t>FDD1</t>
        </is>
      </c>
      <c r="BV426" s="906">
        <f>Overview!$H$28</f>
        <v/>
      </c>
      <c r="BW426" s="1865"/>
      <c r="BX426" s="1828" t="inlineStr">
        <is>
          <t>Close to ear</t>
        </is>
      </c>
      <c r="BY426" s="7309"/>
      <c r="BZ426" s="1865">
        <f>IF(COUNT('Conducted LTE CATM1'!$AH$3:$AH$265)=0,15,INDEX('Conducted LTE CATM1'!$M$3:$M$265,MATCH(MAX('Conducted LTE CATM1'!$AH$3:$AH$265),'Conducted LTE CATM1'!$AH$3:$AH$265,0)))</f>
        <v>15</v>
      </c>
      <c r="CA426" s="6689" t="str">
        <f>CONCATENATE(CA422," - Battery check 2")</f>
        <v>TBD - Battery check 2</v>
      </c>
      <c r="CB426" s="200">
        <v>0</v>
      </c>
      <c r="CC426" s="7309">
        <f>IF(COUNT('Conducted LTE CATM1'!$AH$3:$AH$265)=0,18300,INDEX('Conducted LTE CATM1'!$T$3:$T$265,MATCH(MAX('Conducted LTE CATM1'!$AH$3:$AH$265),'Conducted LTE CATM1'!$AH$3:$AH$265,0)))</f>
        <v>18300</v>
      </c>
      <c r="CD426" s="7309">
        <f>IF(COUNT('Conducted LTE CATM1'!$AH$3:$AH$265)=0,1950,INDEX('Conducted LTE CATM1'!$U$3:$U$265,MATCH(MAX('Conducted LTE CATM1'!$AH$3:$AH$265),'Conducted LTE CATM1'!$AH$3:$AH$265,0)))</f>
        <v>1950</v>
      </c>
      <c r="CE426" s="7234"/>
      <c r="CF426" s="7234"/>
      <c r="CG426" s="6706"/>
      <c r="CH426" s="6706"/>
      <c r="CI426" s="225">
        <f>BY426</f>
        <v/>
      </c>
      <c r="CJ426" s="237">
        <f>BZ426</f>
        <v/>
      </c>
      <c r="CK426" s="223">
        <f>CA426</f>
        <v/>
      </c>
      <c r="CL426" s="237">
        <f>CC426</f>
        <v/>
      </c>
      <c r="CM426" s="394">
        <f>CD426</f>
        <v/>
      </c>
      <c r="CN426" s="1527"/>
      <c r="CO426" s="1579"/>
      <c r="CP426" s="7214">
        <f>IF(CF426=""," ",IF(ABS(CE426-CF426)&lt;=0.1,"Valid","Not valid"))</f>
        <v/>
      </c>
      <c r="CQ426" s="1674">
        <f> IF(CE426="","",IF(AND(CE426&lt;&gt;"",CF426=""),IF(CE426&gt;=0.8,"Medir+Sig Max","No"),IF(CF426&lt;&gt;"",IF(CF426&gt;=0.8,"Medir+Sig Max","No"),"")))</f>
        <v/>
      </c>
      <c r="CR426" s="6927">
        <f>IF(UPPER($CQ$1)="X",IF(CF426=""," ",IF((ABS(CE426)&lt;5)*AND(ABS(CF426)&lt;5)*AND(ABS(CT426)&lt;5),"Solo si es max","Medir")),IF(CF426=""," ",IF((ABS(CE426)&lt;1)*AND(ABS(CF426)&lt;1)*AND(ABS(CT426)&lt;1),"Solo si es max","Medir")))</f>
        <v/>
      </c>
      <c r="CS426" s="1674"/>
      <c r="CT426" s="220">
        <f>IF(CO426="",IF(AND(CE426="",CF426=""),"",IF(CF426="",IF(DQ426&gt;1,ROUND(DQ426*CE426,3),CE426),IF(DQ426&gt;1,ROUND(DQ426*CF426,3),CF426))),IF(AND(CE426="",CF426=""),"",IF(CF426="",IF(DQ426&gt;1,ROUND(DQ426*CE426*(1/(CO426)),3),CE426*(1/(CO426))),IF(DQ426&gt;1,ROUND(DQ426*CF426*(1/(CO426)),3),CF426*(1/(CO426))))))</f>
        <v/>
      </c>
      <c r="CU426" s="224">
        <f>BY426</f>
        <v/>
      </c>
      <c r="CV426" s="237">
        <f>BZ426</f>
        <v/>
      </c>
      <c r="CW426" s="237">
        <f>CA426</f>
        <v/>
      </c>
      <c r="CX426" s="224">
        <f>CC426</f>
        <v/>
      </c>
      <c r="CY426" s="237">
        <f>CD426</f>
        <v/>
      </c>
      <c r="CZ426" s="7474">
        <f>IF(COUNTIF(Overview!K12:K14,TRUE)&gt;0,1.6,IF(COUNTIF(Overview!L12:L14,TRUE)&gt;0,8,0))</f>
        <v/>
      </c>
      <c r="DA426" s="1788"/>
      <c r="DB426" s="7483"/>
      <c r="DC426" s="844">
        <f>IF(CT426="","",IF(CT426&gt;CZ426,"Fail","Pass"))</f>
        <v/>
      </c>
      <c r="DD426" s="402"/>
      <c r="DE426" s="1565">
        <f>MyTimestamp(DC426)</f>
        <v/>
      </c>
      <c r="DF426" s="1531">
        <f>IF(COUNT(CE426:CH426)=1,15,IF(COUNT(CE426:CH426)=0,0,30))</f>
        <v/>
      </c>
      <c r="DG426" s="1532">
        <f>IF(DF426=0,0,2)</f>
        <v/>
      </c>
      <c r="DH426" s="1866"/>
      <c r="DI426" s="1866"/>
      <c r="DJ426" s="1863"/>
      <c r="DK426" s="1789"/>
      <c r="DL426" s="1574">
        <f>10^(CN426/20)*100-100</f>
        <v/>
      </c>
      <c r="DM426" s="777"/>
      <c r="DN426" s="970"/>
      <c r="DO426" s="777">
        <f>IF(DM426="","",10^(DM426/10))</f>
        <v/>
      </c>
      <c r="DP426" s="777">
        <f>IF(ISNUMBER(DN426)=FALSE,"",10^(DN426/10))</f>
        <v/>
      </c>
      <c r="DQ426" s="1578">
        <f>IF(AND(ISNUMBER(DO426),ISNUMBER(DP426)),IF(DO426/DP426&gt;1,ROUND((DO426)/DP426,3),1),1)</f>
        <v/>
      </c>
      <c r="DR426" s="1541"/>
      <c r="DS426" s="1541"/>
      <c r="DT426" s="1541"/>
      <c r="DU426" s="1541"/>
      <c r="DV426" s="1541"/>
      <c r="DW426" s="1541"/>
      <c r="DX426" s="1541"/>
      <c r="DY426" s="1541"/>
      <c r="DZ426" s="1541"/>
      <c r="EA426" s="1541"/>
      <c r="EB426" s="1541"/>
      <c r="EC426" s="1541"/>
      <c r="ED426" s="1541"/>
      <c r="EE426" s="1541"/>
      <c r="EF426" s="1541"/>
      <c r="EG426" s="1541"/>
      <c r="EH426" s="1541"/>
      <c r="EI426" s="1541"/>
      <c r="EJ426" s="1541"/>
      <c r="EK426" s="1541"/>
      <c r="EL426" s="1541"/>
      <c r="EM426" s="1541"/>
      <c r="EN426" s="1541"/>
      <c r="EO426" s="1541"/>
      <c r="EP426" s="1541"/>
      <c r="EQ426" s="1541"/>
      <c r="ER426" s="1541"/>
      <c r="ES426" s="1541"/>
      <c r="ET426" s="1541"/>
      <c r="EU426" s="1541"/>
      <c r="EV426" s="1541"/>
    </row>
    <row r="427" ht="12.75" x14ac:dyDescent="0.2">
      <c r="A427" s="1541"/>
      <c r="B427" s="1541"/>
      <c r="C427"/>
      <c r="D427" s="1486"/>
      <c r="E427" s="1486"/>
      <c r="F427" s="672" t="inlineStr">
        <is>
          <t>5.3</t>
        </is>
      </c>
      <c r="G427" s="1497"/>
      <c r="H427" s="130">
        <f>BV427</f>
        <v/>
      </c>
      <c r="I427" s="130">
        <f>BW427</f>
        <v/>
      </c>
      <c r="J427" s="1299" t="inlineStr">
        <is>
          <t>Cat M1</t>
        </is>
      </c>
      <c r="K427" s="1299" t="inlineStr">
        <is>
          <t>FDD1</t>
        </is>
      </c>
      <c r="L427" s="115"/>
      <c r="M427" s="130">
        <v>15</v>
      </c>
      <c r="N427" s="119" t="inlineStr">
        <is>
          <t>16QAM</t>
        </is>
      </c>
      <c r="O427" s="131"/>
      <c r="P427" s="6597">
        <v>0</v>
      </c>
      <c r="Q427" s="131">
        <v>3</v>
      </c>
      <c r="R427" s="131">
        <v>0</v>
      </c>
      <c r="S427" s="6593"/>
      <c r="T427" s="130">
        <v>18300</v>
      </c>
      <c r="U427" s="6593">
        <v>1950</v>
      </c>
      <c r="V427" s="119"/>
      <c r="W427" s="1305"/>
      <c r="X427" s="119"/>
      <c r="Y427" s="119"/>
      <c r="Z427" s="119"/>
      <c r="AA427" s="115"/>
      <c r="AB427" s="115"/>
      <c r="AC427" s="1300">
        <f>IF(OR(BX427="Close to Ear",BX427="Close to Head"),"Head",IF(BX427="Extremity","Extremity","Body"))</f>
        <v/>
      </c>
      <c r="AD427" s="1301">
        <f>CA427</f>
        <v/>
      </c>
      <c r="AE427" s="1299">
        <f>CB427</f>
        <v/>
      </c>
      <c r="AF427" s="115"/>
      <c r="AG427" s="1302">
        <f>IF(OR(AZ427="",BA427=""),"N/A",IF(DC427="Pass","P","F"))</f>
        <v/>
      </c>
      <c r="AH427" s="129"/>
      <c r="AI427" s="129"/>
      <c r="AJ427" s="129"/>
      <c r="AK427" s="119"/>
      <c r="AL427" s="115"/>
      <c r="AM427" s="119"/>
      <c r="AN427" s="119"/>
      <c r="AO427" s="692"/>
      <c r="AP427" s="692"/>
      <c r="AQ427" s="692"/>
      <c r="AR427" s="692"/>
      <c r="AS427" s="692"/>
      <c r="AT427" s="1303">
        <f>IF(AC427="Extremity",IF(CG427="","",CG427),"")</f>
        <v/>
      </c>
      <c r="AU427" s="1303">
        <f>IF(AC427="Extremity",IF(CH427="","",CH427),"")</f>
        <v/>
      </c>
      <c r="AV427" s="1304">
        <f>IF(AC427="Extremity","",IF(CE427="","",CE427))</f>
        <v/>
      </c>
      <c r="AW427" s="1304">
        <f>IF(AD427="Extremity","",IF(CF427="","",CF427))</f>
        <v/>
      </c>
      <c r="AX427" s="1305">
        <f>DL427</f>
        <v/>
      </c>
      <c r="AY427" s="1305">
        <f>DQ427</f>
        <v/>
      </c>
      <c r="AZ427" s="3377">
        <f>IF(AC427="Extremity",IF(DA427="","",DA427),"")</f>
        <v/>
      </c>
      <c r="BA427" s="3378">
        <f>IF(AC427="Extremity","",IF(CT427="","",CT427))</f>
        <v/>
      </c>
      <c r="BB427" s="1305">
        <f>IF(AC427="Extremity",IF(DB427="","",DB427),"")</f>
        <v/>
      </c>
      <c r="BC427" s="1304">
        <f>IF(AC427="Extremity","",IF(CZ427="","",CZ427))</f>
        <v/>
      </c>
      <c r="BD427" s="1305">
        <f>DD427</f>
        <v/>
      </c>
      <c r="BE427" s="132">
        <f>DE427</f>
        <v/>
      </c>
      <c r="BF427" s="133">
        <f>DF427*60</f>
        <v/>
      </c>
      <c r="BG427" s="121">
        <f>BE427</f>
        <v/>
      </c>
      <c r="BH427" s="133">
        <f>DG427*60</f>
        <v/>
      </c>
      <c r="BI427" s="133">
        <f>DH427</f>
        <v/>
      </c>
      <c r="BJ427" s="117"/>
      <c r="BK427" s="812">
        <f>Overview!$E$7</f>
        <v/>
      </c>
      <c r="BL427" s="117"/>
      <c r="BM427" s="834">
        <f>DI427</f>
        <v/>
      </c>
      <c r="BN427" s="812">
        <f>Overview!$P$153</f>
        <v/>
      </c>
      <c r="BO427" s="117" t="inlineStr">
        <is>
          <t>Revisar: la misma frecuencia aparece con varios canales en esta banda (18050 / 18300 / 18525)</t>
        </is>
      </c>
      <c r="BP427" s="117"/>
      <c r="BQ427" s="115"/>
      <c r="BR427" s="1478"/>
      <c r="BS427" s="1541"/>
      <c r="BT427" s="1864" t="inlineStr">
        <is>
          <t>LTE CATM1</t>
        </is>
      </c>
      <c r="BU427" s="1828" t="inlineStr">
        <is>
          <t>FDD1</t>
        </is>
      </c>
      <c r="BV427" s="906">
        <f>Overview!$H$28</f>
        <v/>
      </c>
      <c r="BW427" s="1865"/>
      <c r="BX427" s="1833" t="inlineStr">
        <is>
          <t>Body</t>
        </is>
      </c>
      <c r="BY427" s="917"/>
      <c r="BZ427" s="1724">
        <f>IF(COUNT('Conducted LTE CATM1'!$AH$3:$AH$265)=0,15,INDEX('Conducted LTE CATM1'!$M$3:$M$265,MATCH(MAX('Conducted LTE CATM1'!$AH$3:$AH$265),'Conducted LTE CATM1'!$AH$3:$AH$265,0)))</f>
        <v>15</v>
      </c>
      <c r="CA427" s="1071" t="inlineStr">
        <is>
          <t>Front Face</t>
        </is>
      </c>
      <c r="CB427" s="202">
        <v>5</v>
      </c>
      <c r="CC427" s="1104">
        <f>IF(COUNT('Conducted LTE CATM1'!$AH$3:$AH$265)=0,18300,INDEX('Conducted LTE CATM1'!$T$3:$T$265,MATCH(MAX('Conducted LTE CATM1'!$AH$3:$AH$265),'Conducted LTE CATM1'!$AH$3:$AH$265,0)))</f>
        <v>18300</v>
      </c>
      <c r="CD427" s="1104">
        <f>IF(COUNT('Conducted LTE CATM1'!$AH$3:$AH$265)=0,1950,INDEX('Conducted LTE CATM1'!$U$3:$U$265,MATCH(MAX('Conducted LTE CATM1'!$AH$3:$AH$265),'Conducted LTE CATM1'!$AH$3:$AH$265,0)))</f>
        <v>1950</v>
      </c>
      <c r="CE427" s="7233"/>
      <c r="CF427" s="7233"/>
      <c r="CG427" s="6705"/>
      <c r="CH427" s="6705"/>
      <c r="CI427" s="225">
        <f>BY427</f>
        <v/>
      </c>
      <c r="CJ427" s="237">
        <f>BZ427</f>
        <v/>
      </c>
      <c r="CK427" s="223">
        <f>CA427</f>
        <v/>
      </c>
      <c r="CL427" s="237">
        <f>CC427</f>
        <v/>
      </c>
      <c r="CM427" s="394">
        <f>CD427</f>
        <v/>
      </c>
      <c r="CN427" s="1526"/>
      <c r="CO427" s="1581"/>
      <c r="CP427" s="891">
        <f>IF(CF427=""," ",IF(ABS(CE427-CF427)&lt;=0.1,"Valid","Not valid"))</f>
        <v/>
      </c>
      <c r="CQ427" s="892">
        <f> IF(CE427="","",IF(AND(CE427&lt;&gt;"",CF427=""),IF(CE427&gt;=0.8,"Medir+Sig Max","No"),IF(CF427&lt;&gt;"",IF(CF427&gt;=0.8,"Medir+Sig Max","No"),"")))</f>
        <v/>
      </c>
      <c r="CR427" s="7224"/>
      <c r="CS427" s="892"/>
      <c r="CT427" s="219">
        <f>IF(CO427="",IF(AND(CE427="",CF427=""),"",IF(CF427="",IF(DQ427&gt;1,ROUND(DQ427*CE427,3),CE427),IF(DQ427&gt;1,ROUND(DQ427*CF427,3),CF427))),IF(AND(CE427="",CF427=""),"",IF(CF427="",IF(DQ427&gt;1,ROUND(DQ427*CE427*(1/(CO427)),3),CE427*(1/(CO427))),IF(DQ427&gt;1,ROUND(DQ427*CF427*(1/(CO427)),3),CF427*(1/(CO427))))))</f>
        <v/>
      </c>
      <c r="CU427" s="224">
        <f>BY427</f>
        <v/>
      </c>
      <c r="CV427" s="237">
        <f>BZ427</f>
        <v/>
      </c>
      <c r="CW427" s="237">
        <f>CA427</f>
        <v/>
      </c>
      <c r="CX427" s="224">
        <f>CC427</f>
        <v/>
      </c>
      <c r="CY427" s="237">
        <f>CD427</f>
        <v/>
      </c>
      <c r="CZ427" s="7476">
        <f>IF(COUNTIF(Overview!K12:K14,TRUE)&gt;0,1.6,IF(COUNTIF(Overview!L12:L14,TRUE)&gt;0,8,0))</f>
        <v/>
      </c>
      <c r="DA427" s="1799"/>
      <c r="DB427" s="7482"/>
      <c r="DC427" s="844">
        <f>IF(CT427="","",IF(CT427&gt;CZ427,"Fail","Pass"))</f>
        <v/>
      </c>
      <c r="DD427" s="399"/>
      <c r="DE427" s="1565">
        <f>MyTimestamp(DC427)</f>
        <v/>
      </c>
      <c r="DF427" s="1531">
        <f>IF(COUNT(CE427:CH427)=1,15,IF(COUNT(CE427:CH427)=0,0,30))</f>
        <v/>
      </c>
      <c r="DG427" s="1532">
        <f>IF(DF427=0,0,2)</f>
        <v/>
      </c>
      <c r="DH427" s="1862"/>
      <c r="DI427" s="1862"/>
      <c r="DJ427" s="1863"/>
      <c r="DK427" s="1782"/>
      <c r="DL427" s="1574">
        <f>10^(CN427/20)*100-100</f>
        <v/>
      </c>
      <c r="DM427" s="776"/>
      <c r="DN427" s="1104"/>
      <c r="DO427" s="776">
        <f>IF(DM427="","",10^(DM427/10))</f>
        <v/>
      </c>
      <c r="DP427" s="776">
        <f>IF(ISNUMBER(DN427)=FALSE,"",10^(DN427/10))</f>
        <v/>
      </c>
      <c r="DQ427" s="1577">
        <f>IF(AND(ISNUMBER(DO427),ISNUMBER(DP427)),IF(DO427/DP427&gt;1,ROUND((DO427)/DP427,3),1),1)</f>
        <v/>
      </c>
      <c r="DR427" s="1541"/>
      <c r="DS427" s="1541"/>
      <c r="DT427" s="1541"/>
      <c r="DU427" s="1541"/>
      <c r="DV427" s="1541"/>
      <c r="DW427" s="1541"/>
      <c r="DX427" s="1541"/>
      <c r="DY427" s="1541"/>
      <c r="DZ427" s="1541"/>
      <c r="EA427" s="1541"/>
      <c r="EB427" s="1541"/>
      <c r="EC427" s="1541"/>
      <c r="ED427" s="1541"/>
      <c r="EE427" s="1541"/>
      <c r="EF427" s="1541"/>
      <c r="EG427" s="1541"/>
      <c r="EH427" s="1541"/>
      <c r="EI427" s="1541"/>
      <c r="EJ427" s="1541"/>
      <c r="EK427" s="1541"/>
      <c r="EL427" s="1541"/>
      <c r="EM427" s="1541"/>
      <c r="EN427" s="1541"/>
      <c r="EO427" s="1541"/>
      <c r="EP427" s="1541"/>
      <c r="EQ427" s="1541"/>
      <c r="ER427" s="1541"/>
      <c r="ES427" s="1541"/>
      <c r="ET427" s="1541"/>
      <c r="EU427" s="1541"/>
      <c r="EV427" s="1541"/>
    </row>
    <row r="428" ht="12.75" x14ac:dyDescent="0.2">
      <c r="A428" s="1541"/>
      <c r="B428" s="1541"/>
      <c r="C428"/>
      <c r="D428" s="1486"/>
      <c r="E428" s="1486"/>
      <c r="F428" s="672" t="inlineStr">
        <is>
          <t>5.3</t>
        </is>
      </c>
      <c r="G428" s="1497"/>
      <c r="H428" s="130">
        <f>BV428</f>
        <v/>
      </c>
      <c r="I428" s="130">
        <f>BW428</f>
        <v/>
      </c>
      <c r="J428" s="1299" t="inlineStr">
        <is>
          <t>Cat M1</t>
        </is>
      </c>
      <c r="K428" s="1299" t="inlineStr">
        <is>
          <t>FDD1</t>
        </is>
      </c>
      <c r="L428" s="115"/>
      <c r="M428" s="130">
        <v>15</v>
      </c>
      <c r="N428" s="119" t="inlineStr">
        <is>
          <t>16QAM</t>
        </is>
      </c>
      <c r="O428" s="131"/>
      <c r="P428" s="6597">
        <v>0</v>
      </c>
      <c r="Q428" s="131">
        <v>3</v>
      </c>
      <c r="R428" s="131">
        <v>0</v>
      </c>
      <c r="S428" s="6593"/>
      <c r="T428" s="130">
        <v>18300</v>
      </c>
      <c r="U428" s="6593">
        <v>1950</v>
      </c>
      <c r="V428" s="119"/>
      <c r="W428" s="1305"/>
      <c r="X428" s="119"/>
      <c r="Y428" s="119"/>
      <c r="Z428" s="119"/>
      <c r="AA428" s="115"/>
      <c r="AB428" s="115"/>
      <c r="AC428" s="1300">
        <f>IF(OR(BX428="Close to Ear",BX428="Close to Head"),"Head",IF(BX428="Extremity","Extremity","Body"))</f>
        <v/>
      </c>
      <c r="AD428" s="1301">
        <f>CA428</f>
        <v/>
      </c>
      <c r="AE428" s="1299">
        <f>CB428</f>
        <v/>
      </c>
      <c r="AF428" s="115"/>
      <c r="AG428" s="1302">
        <f>IF(OR(AZ428="",BA428=""),"N/A",IF(DC428="Pass","P","F"))</f>
        <v/>
      </c>
      <c r="AH428" s="129"/>
      <c r="AI428" s="129"/>
      <c r="AJ428" s="129"/>
      <c r="AK428" s="119"/>
      <c r="AL428" s="115"/>
      <c r="AM428" s="119"/>
      <c r="AN428" s="119"/>
      <c r="AO428" s="692"/>
      <c r="AP428" s="692"/>
      <c r="AQ428" s="692"/>
      <c r="AR428" s="692"/>
      <c r="AS428" s="692"/>
      <c r="AT428" s="1303">
        <f>IF(AC428="Extremity",IF(CG428="","",CG428),"")</f>
        <v/>
      </c>
      <c r="AU428" s="1303">
        <f>IF(AC428="Extremity",IF(CH428="","",CH428),"")</f>
        <v/>
      </c>
      <c r="AV428" s="1304">
        <f>IF(AC428="Extremity","",IF(CE428="","",CE428))</f>
        <v/>
      </c>
      <c r="AW428" s="1304">
        <f>IF(AD428="Extremity","",IF(CF428="","",CF428))</f>
        <v/>
      </c>
      <c r="AX428" s="1305">
        <f>DL428</f>
        <v/>
      </c>
      <c r="AY428" s="1305">
        <f>DQ428</f>
        <v/>
      </c>
      <c r="AZ428" s="3377">
        <f>IF(AC428="Extremity",IF(DA428="","",DA428),"")</f>
        <v/>
      </c>
      <c r="BA428" s="3378">
        <f>IF(AC428="Extremity","",IF(CT428="","",CT428))</f>
        <v/>
      </c>
      <c r="BB428" s="1305">
        <f>IF(AC428="Extremity",IF(DB428="","",DB428),"")</f>
        <v/>
      </c>
      <c r="BC428" s="1304">
        <f>IF(AC428="Extremity","",IF(CZ428="","",CZ428))</f>
        <v/>
      </c>
      <c r="BD428" s="1305">
        <f>DD428</f>
        <v/>
      </c>
      <c r="BE428" s="132">
        <f>DE428</f>
        <v/>
      </c>
      <c r="BF428" s="133">
        <f>DF428*60</f>
        <v/>
      </c>
      <c r="BG428" s="121">
        <f>BE428</f>
        <v/>
      </c>
      <c r="BH428" s="133">
        <f>DG428*60</f>
        <v/>
      </c>
      <c r="BI428" s="133">
        <f>DH428</f>
        <v/>
      </c>
      <c r="BJ428" s="117"/>
      <c r="BK428" s="812">
        <f>Overview!$E$7</f>
        <v/>
      </c>
      <c r="BL428" s="117"/>
      <c r="BM428" s="834">
        <f>DI428</f>
        <v/>
      </c>
      <c r="BN428" s="812">
        <f>Overview!$P$153</f>
        <v/>
      </c>
      <c r="BO428" s="117" t="inlineStr">
        <is>
          <t>Revisar: la misma frecuencia aparece con varios canales en esta banda (18050 / 18300 / 18525)</t>
        </is>
      </c>
      <c r="BP428" s="117"/>
      <c r="BQ428" s="115"/>
      <c r="BR428" s="1478"/>
      <c r="BS428" s="1541"/>
      <c r="BT428" s="1864" t="inlineStr">
        <is>
          <t>LTE CATM1</t>
        </is>
      </c>
      <c r="BU428" s="1828" t="inlineStr">
        <is>
          <t>FDD1</t>
        </is>
      </c>
      <c r="BV428" s="906">
        <f>Overview!$H$28</f>
        <v/>
      </c>
      <c r="BW428" s="1865"/>
      <c r="BX428" s="1828" t="inlineStr">
        <is>
          <t>Body</t>
        </is>
      </c>
      <c r="BY428" s="916"/>
      <c r="BZ428" s="1724">
        <f>IF(COUNT('Conducted LTE CATM1'!$AH$3:$AH$265)=0,15,INDEX('Conducted LTE CATM1'!$M$3:$M$265,MATCH(MAX('Conducted LTE CATM1'!$AH$3:$AH$265),'Conducted LTE CATM1'!$AH$3:$AH$265,0)))</f>
        <v>15</v>
      </c>
      <c r="CA428" s="1072" t="inlineStr">
        <is>
          <t>Back Face</t>
        </is>
      </c>
      <c r="CB428" s="200">
        <v>5</v>
      </c>
      <c r="CC428" s="1104">
        <f>IF(COUNT('Conducted LTE CATM1'!$AH$3:$AH$265)=0,18300,INDEX('Conducted LTE CATM1'!$T$3:$T$265,MATCH(MAX('Conducted LTE CATM1'!$AH$3:$AH$265),'Conducted LTE CATM1'!$AH$3:$AH$265,0)))</f>
        <v>18300</v>
      </c>
      <c r="CD428" s="1104">
        <f>IF(COUNT('Conducted LTE CATM1'!$AH$3:$AH$265)=0,1950,INDEX('Conducted LTE CATM1'!$U$3:$U$265,MATCH(MAX('Conducted LTE CATM1'!$AH$3:$AH$265),'Conducted LTE CATM1'!$AH$3:$AH$265,0)))</f>
        <v>1950</v>
      </c>
      <c r="CE428" s="7234"/>
      <c r="CF428" s="7234"/>
      <c r="CG428" s="6706"/>
      <c r="CH428" s="6706"/>
      <c r="CI428" s="225">
        <f>BY428</f>
        <v/>
      </c>
      <c r="CJ428" s="237">
        <f>BZ428</f>
        <v/>
      </c>
      <c r="CK428" s="223">
        <f>CA428</f>
        <v/>
      </c>
      <c r="CL428" s="237">
        <f>CC428</f>
        <v/>
      </c>
      <c r="CM428" s="394">
        <f>CD428</f>
        <v/>
      </c>
      <c r="CN428" s="1527"/>
      <c r="CO428" s="1579"/>
      <c r="CP428" s="7214">
        <f>IF(CF428=""," ",IF(ABS(CE428-CF428)&lt;=0.1,"Valid","Not valid"))</f>
        <v/>
      </c>
      <c r="CQ428" s="1674">
        <f> IF(CE428="","",IF(AND(CE428&lt;&gt;"",CF428=""),IF(CE428&gt;=0.8,"Medir+Sig Max","No"),IF(CF428&lt;&gt;"",IF(CF428&gt;=0.8,"Medir+Sig Max","No"),"")))</f>
        <v/>
      </c>
      <c r="CR428" s="6927"/>
      <c r="CS428" s="1674"/>
      <c r="CT428" s="220">
        <f>IF(CO428="",IF(AND(CE428="",CF428=""),"",IF(CF428="",IF(DQ428&gt;1,ROUND(DQ428*CE428,3),CE428),IF(DQ428&gt;1,ROUND(DQ428*CF428,3),CF428))),IF(AND(CE428="",CF428=""),"",IF(CF428="",IF(DQ428&gt;1,ROUND(DQ428*CE428*(1/(CO428)),3),CE428*(1/(CO428))),IF(DQ428&gt;1,ROUND(DQ428*CF428*(1/(CO428)),3),CF428*(1/(CO428))))))</f>
        <v/>
      </c>
      <c r="CU428" s="224">
        <f>BY428</f>
        <v/>
      </c>
      <c r="CV428" s="237">
        <f>BZ428</f>
        <v/>
      </c>
      <c r="CW428" s="237">
        <f>CA428</f>
        <v/>
      </c>
      <c r="CX428" s="224">
        <f>CC428</f>
        <v/>
      </c>
      <c r="CY428" s="237">
        <f>CD428</f>
        <v/>
      </c>
      <c r="CZ428" s="7474">
        <f>IF(COUNTIF(Overview!K12:K14,TRUE)&gt;0,1.6,IF(COUNTIF(Overview!L12:L14,TRUE)&gt;0,8,0))</f>
        <v/>
      </c>
      <c r="DA428" s="1788"/>
      <c r="DB428" s="7483"/>
      <c r="DC428" s="844">
        <f>IF(CT428="","",IF(CT428&gt;CZ428,"Fail","Pass"))</f>
        <v/>
      </c>
      <c r="DD428" s="402"/>
      <c r="DE428" s="1565">
        <f>MyTimestamp(DC428)</f>
        <v/>
      </c>
      <c r="DF428" s="1531">
        <f>IF(COUNT(CE428:CH428)=1,15,IF(COUNT(CE428:CH428)=0,0,30))</f>
        <v/>
      </c>
      <c r="DG428" s="1532">
        <f>IF(DF428=0,0,2)</f>
        <v/>
      </c>
      <c r="DH428" s="1866"/>
      <c r="DI428" s="1866"/>
      <c r="DJ428" s="1863"/>
      <c r="DK428" s="1789"/>
      <c r="DL428" s="1574">
        <f>10^(CN428/20)*100-100</f>
        <v/>
      </c>
      <c r="DM428" s="777"/>
      <c r="DN428" s="976"/>
      <c r="DO428" s="777">
        <f>IF(DM428="","",10^(DM428/10))</f>
        <v/>
      </c>
      <c r="DP428" s="777">
        <f>IF(ISNUMBER(DN428)=FALSE,"",10^(DN428/10))</f>
        <v/>
      </c>
      <c r="DQ428" s="1578">
        <f>IF(AND(ISNUMBER(DO428),ISNUMBER(DP428)),IF(DO428/DP428&gt;1,ROUND((DO428)/DP428,3),1),1)</f>
        <v/>
      </c>
      <c r="DR428" s="1541"/>
      <c r="DS428" s="1541"/>
      <c r="DT428" s="1541"/>
      <c r="DU428" s="1541"/>
      <c r="DV428" s="1541"/>
      <c r="DW428" s="1541"/>
      <c r="DX428" s="1541"/>
      <c r="DY428" s="1541"/>
      <c r="DZ428" s="1541"/>
      <c r="EA428" s="1541"/>
      <c r="EB428" s="1541"/>
      <c r="EC428" s="1541"/>
      <c r="ED428" s="1541"/>
      <c r="EE428" s="1541"/>
      <c r="EF428" s="1541"/>
      <c r="EG428" s="1541"/>
      <c r="EH428" s="1541"/>
      <c r="EI428" s="1541"/>
      <c r="EJ428" s="1541"/>
      <c r="EK428" s="1541"/>
      <c r="EL428" s="1541"/>
      <c r="EM428" s="1541"/>
      <c r="EN428" s="1541"/>
      <c r="EO428" s="1541"/>
      <c r="EP428" s="1541"/>
      <c r="EQ428" s="1541"/>
      <c r="ER428" s="1541"/>
      <c r="ES428" s="1541"/>
      <c r="ET428" s="1541"/>
      <c r="EU428" s="1541"/>
      <c r="EV428" s="1541"/>
    </row>
    <row r="429" ht="12.75" x14ac:dyDescent="0.2">
      <c r="A429" s="1541"/>
      <c r="B429" s="1541"/>
      <c r="C429"/>
      <c r="D429" s="1486"/>
      <c r="E429" s="1486"/>
      <c r="F429" s="672" t="inlineStr">
        <is>
          <t>5.3</t>
        </is>
      </c>
      <c r="G429" s="1497"/>
      <c r="H429" s="130">
        <f>BV429</f>
        <v/>
      </c>
      <c r="I429" s="130">
        <f>BW429</f>
        <v/>
      </c>
      <c r="J429" s="1299" t="inlineStr">
        <is>
          <t>Cat M1</t>
        </is>
      </c>
      <c r="K429" s="1299" t="inlineStr">
        <is>
          <t>FDD1</t>
        </is>
      </c>
      <c r="L429" s="115"/>
      <c r="M429" s="130">
        <v>15</v>
      </c>
      <c r="N429" s="119" t="inlineStr">
        <is>
          <t>16QAM</t>
        </is>
      </c>
      <c r="O429" s="131"/>
      <c r="P429" s="6597">
        <v>0</v>
      </c>
      <c r="Q429" s="131">
        <v>3</v>
      </c>
      <c r="R429" s="131">
        <v>0</v>
      </c>
      <c r="S429" s="6593"/>
      <c r="T429" s="130">
        <v>18300</v>
      </c>
      <c r="U429" s="6593">
        <v>1950</v>
      </c>
      <c r="V429" s="119"/>
      <c r="W429" s="1305"/>
      <c r="X429" s="119"/>
      <c r="Y429" s="119"/>
      <c r="Z429" s="119"/>
      <c r="AA429" s="115"/>
      <c r="AB429" s="115"/>
      <c r="AC429" s="1300">
        <f>IF(OR(BX429="Close to Ear",BX429="Close to Head"),"Head",IF(BX429="Extremity","Extremity","Body"))</f>
        <v/>
      </c>
      <c r="AD429" s="1301">
        <f>CA429</f>
        <v/>
      </c>
      <c r="AE429" s="1299">
        <f>CB429</f>
        <v/>
      </c>
      <c r="AF429" s="115"/>
      <c r="AG429" s="1302">
        <f>IF(OR(AZ429="",BA429=""),"N/A",IF(DC429="Pass","P","F"))</f>
        <v/>
      </c>
      <c r="AH429" s="129"/>
      <c r="AI429" s="129"/>
      <c r="AJ429" s="129"/>
      <c r="AK429" s="119"/>
      <c r="AL429" s="115"/>
      <c r="AM429" s="119"/>
      <c r="AN429" s="119"/>
      <c r="AO429" s="692"/>
      <c r="AP429" s="692"/>
      <c r="AQ429" s="692"/>
      <c r="AR429" s="692"/>
      <c r="AS429" s="692"/>
      <c r="AT429" s="1303">
        <f>IF(AC429="Extremity",IF(CG429="","",CG429),"")</f>
        <v/>
      </c>
      <c r="AU429" s="1303">
        <f>IF(AC429="Extremity",IF(CH429="","",CH429),"")</f>
        <v/>
      </c>
      <c r="AV429" s="1304">
        <f>IF(AC429="Extremity","",IF(CE429="","",CE429))</f>
        <v/>
      </c>
      <c r="AW429" s="1304">
        <f>IF(AD429="Extremity","",IF(CF429="","",CF429))</f>
        <v/>
      </c>
      <c r="AX429" s="1305">
        <f>DL429</f>
        <v/>
      </c>
      <c r="AY429" s="1305">
        <f>DQ429</f>
        <v/>
      </c>
      <c r="AZ429" s="3377">
        <f>IF(AC429="Extremity",IF(DA429="","",DA429),"")</f>
        <v/>
      </c>
      <c r="BA429" s="3378">
        <f>IF(AC429="Extremity","",IF(CT429="","",CT429))</f>
        <v/>
      </c>
      <c r="BB429" s="1305">
        <f>IF(AC429="Extremity",IF(DB429="","",DB429),"")</f>
        <v/>
      </c>
      <c r="BC429" s="1304">
        <f>IF(AC429="Extremity","",IF(CZ429="","",CZ429))</f>
        <v/>
      </c>
      <c r="BD429" s="1305">
        <f>DD429</f>
        <v/>
      </c>
      <c r="BE429" s="132">
        <f>DE429</f>
        <v/>
      </c>
      <c r="BF429" s="133">
        <f>DF429*60</f>
        <v/>
      </c>
      <c r="BG429" s="121">
        <f>BE429</f>
        <v/>
      </c>
      <c r="BH429" s="133">
        <f>DG429*60</f>
        <v/>
      </c>
      <c r="BI429" s="133">
        <f>DH429</f>
        <v/>
      </c>
      <c r="BJ429" s="117"/>
      <c r="BK429" s="812">
        <f>Overview!$E$7</f>
        <v/>
      </c>
      <c r="BL429" s="117"/>
      <c r="BM429" s="834">
        <f>DI429</f>
        <v/>
      </c>
      <c r="BN429" s="812">
        <f>Overview!$P$153</f>
        <v/>
      </c>
      <c r="BO429" s="117" t="inlineStr">
        <is>
          <t>Revisar: la misma frecuencia aparece con varios canales en esta banda (18050 / 18300 / 18525)</t>
        </is>
      </c>
      <c r="BP429" s="117"/>
      <c r="BQ429" s="115"/>
      <c r="BR429" s="1478"/>
      <c r="BS429" s="1541"/>
      <c r="BT429" s="1864" t="inlineStr">
        <is>
          <t>LTE CATM1</t>
        </is>
      </c>
      <c r="BU429" s="1828" t="inlineStr">
        <is>
          <t>FDD1</t>
        </is>
      </c>
      <c r="BV429" s="906">
        <f>Overview!$H$28</f>
        <v/>
      </c>
      <c r="BW429" s="1865"/>
      <c r="BX429" s="1828" t="inlineStr">
        <is>
          <t>Body</t>
        </is>
      </c>
      <c r="BY429" s="918"/>
      <c r="BZ429" s="1724">
        <f>IF(COUNT('Conducted LTE CATM1'!$AH$3:$AH$265)=0,15,INDEX('Conducted LTE CATM1'!$M$3:$M$265,MATCH(MAX('Conducted LTE CATM1'!$AH$3:$AH$265),'Conducted LTE CATM1'!$AH$3:$AH$265,0)))</f>
        <v>15</v>
      </c>
      <c r="CA429" s="1072" t="inlineStr">
        <is>
          <t>Left Edge</t>
        </is>
      </c>
      <c r="CB429" s="200">
        <v>5</v>
      </c>
      <c r="CC429" s="1104">
        <f>IF(COUNT('Conducted LTE CATM1'!$AH$3:$AH$265)=0,18300,INDEX('Conducted LTE CATM1'!$T$3:$T$265,MATCH(MAX('Conducted LTE CATM1'!$AH$3:$AH$265),'Conducted LTE CATM1'!$AH$3:$AH$265,0)))</f>
        <v>18300</v>
      </c>
      <c r="CD429" s="1104">
        <f>IF(COUNT('Conducted LTE CATM1'!$AH$3:$AH$265)=0,1950,INDEX('Conducted LTE CATM1'!$U$3:$U$265,MATCH(MAX('Conducted LTE CATM1'!$AH$3:$AH$265),'Conducted LTE CATM1'!$AH$3:$AH$265,0)))</f>
        <v>1950</v>
      </c>
      <c r="CE429" s="7234"/>
      <c r="CF429" s="7234"/>
      <c r="CG429" s="6706"/>
      <c r="CH429" s="6706"/>
      <c r="CI429" s="225">
        <f>BY429</f>
        <v/>
      </c>
      <c r="CJ429" s="237">
        <f>BZ429</f>
        <v/>
      </c>
      <c r="CK429" s="223">
        <f>CA429</f>
        <v/>
      </c>
      <c r="CL429" s="237">
        <f>CC429</f>
        <v/>
      </c>
      <c r="CM429" s="394">
        <f>CD429</f>
        <v/>
      </c>
      <c r="CN429" s="1527"/>
      <c r="CO429" s="1579"/>
      <c r="CP429" s="7214">
        <f>IF(CF429=""," ",IF(ABS(CE429-CF429)&lt;=0.1,"Valid","Not valid"))</f>
        <v/>
      </c>
      <c r="CQ429" s="1674">
        <f> IF(CE429="","",IF(AND(CE429&lt;&gt;"",CF429=""),IF(CE429&gt;=0.8,"Medir+Sig Max","No"),IF(CF429&lt;&gt;"",IF(CF429&gt;=0.8,"Medir+Sig Max","No"),"")))</f>
        <v/>
      </c>
      <c r="CR429" s="6927"/>
      <c r="CS429" s="1674"/>
      <c r="CT429" s="220">
        <f>IF(CO429="",IF(AND(CE429="",CF429=""),"",IF(CF429="",IF(DQ429&gt;1,ROUND(DQ429*CE429,3),CE429),IF(DQ429&gt;1,ROUND(DQ429*CF429,3),CF429))),IF(AND(CE429="",CF429=""),"",IF(CF429="",IF(DQ429&gt;1,ROUND(DQ429*CE429*(1/(CO429)),3),CE429*(1/(CO429))),IF(DQ429&gt;1,ROUND(DQ429*CF429*(1/(CO429)),3),CF429*(1/(CO429))))))</f>
        <v/>
      </c>
      <c r="CU429" s="224">
        <f>BY429</f>
        <v/>
      </c>
      <c r="CV429" s="237">
        <f>BZ429</f>
        <v/>
      </c>
      <c r="CW429" s="237">
        <f>CA429</f>
        <v/>
      </c>
      <c r="CX429" s="224">
        <f>CC429</f>
        <v/>
      </c>
      <c r="CY429" s="237">
        <f>CD429</f>
        <v/>
      </c>
      <c r="CZ429" s="7474">
        <f>IF(COUNTIF(Overview!K12:K14,TRUE)&gt;0,1.6,IF(COUNTIF(Overview!L12:L14,TRUE)&gt;0,8,0))</f>
        <v/>
      </c>
      <c r="DA429" s="1788"/>
      <c r="DB429" s="7483"/>
      <c r="DC429" s="844">
        <f>IF(CT429="","",IF(CT429&gt;CZ429,"Fail","Pass"))</f>
        <v/>
      </c>
      <c r="DD429" s="402"/>
      <c r="DE429" s="1565">
        <f>MyTimestamp(DC429)</f>
        <v/>
      </c>
      <c r="DF429" s="1531">
        <f>IF(COUNT(CE429:CH429)=1,15,IF(COUNT(CE429:CH429)=0,0,30))</f>
        <v/>
      </c>
      <c r="DG429" s="1532">
        <f>IF(DF429=0,0,2)</f>
        <v/>
      </c>
      <c r="DH429" s="1866"/>
      <c r="DI429" s="1866"/>
      <c r="DJ429" s="1863"/>
      <c r="DK429" s="1789"/>
      <c r="DL429" s="1574">
        <f>10^(CN429/20)*100-100</f>
        <v/>
      </c>
      <c r="DM429" s="777"/>
      <c r="DN429" s="976"/>
      <c r="DO429" s="777">
        <f>IF(DM429="","",10^(DM429/10))</f>
        <v/>
      </c>
      <c r="DP429" s="777">
        <f>IF(ISNUMBER(DN429)=FALSE,"",10^(DN429/10))</f>
        <v/>
      </c>
      <c r="DQ429" s="1578">
        <f>IF(AND(ISNUMBER(DO429),ISNUMBER(DP429)),IF(DO429/DP429&gt;1,ROUND((DO429)/DP429,3),1),1)</f>
        <v/>
      </c>
      <c r="DR429" s="1541"/>
      <c r="DS429" s="1541"/>
      <c r="DT429" s="1541"/>
      <c r="DU429" s="1541"/>
      <c r="DV429" s="1541"/>
      <c r="DW429" s="1541"/>
      <c r="DX429" s="1541"/>
      <c r="DY429" s="1541"/>
      <c r="DZ429" s="1541"/>
      <c r="EA429" s="1541"/>
      <c r="EB429" s="1541"/>
      <c r="EC429" s="1541"/>
      <c r="ED429" s="1541"/>
      <c r="EE429" s="1541"/>
      <c r="EF429" s="1541"/>
      <c r="EG429" s="1541"/>
      <c r="EH429" s="1541"/>
      <c r="EI429" s="1541"/>
      <c r="EJ429" s="1541"/>
      <c r="EK429" s="1541"/>
      <c r="EL429" s="1541"/>
      <c r="EM429" s="1541"/>
      <c r="EN429" s="1541"/>
      <c r="EO429" s="1541"/>
      <c r="EP429" s="1541"/>
      <c r="EQ429" s="1541"/>
      <c r="ER429" s="1541"/>
      <c r="ES429" s="1541"/>
      <c r="ET429" s="1541"/>
      <c r="EU429" s="1541"/>
      <c r="EV429" s="1541"/>
    </row>
    <row r="430" ht="12.75" x14ac:dyDescent="0.2">
      <c r="A430" s="1541"/>
      <c r="B430" s="1541"/>
      <c r="C430"/>
      <c r="D430" s="1486"/>
      <c r="E430" s="1486"/>
      <c r="F430" s="672" t="inlineStr">
        <is>
          <t>5.3</t>
        </is>
      </c>
      <c r="G430" s="1497"/>
      <c r="H430" s="130">
        <f>BV430</f>
        <v/>
      </c>
      <c r="I430" s="130">
        <f>BW430</f>
        <v/>
      </c>
      <c r="J430" s="1299" t="inlineStr">
        <is>
          <t>Cat M1</t>
        </is>
      </c>
      <c r="K430" s="1299" t="inlineStr">
        <is>
          <t>FDD1</t>
        </is>
      </c>
      <c r="L430" s="115"/>
      <c r="M430" s="130">
        <v>15</v>
      </c>
      <c r="N430" s="119" t="inlineStr">
        <is>
          <t>16QAM</t>
        </is>
      </c>
      <c r="O430" s="131"/>
      <c r="P430" s="6597">
        <v>0</v>
      </c>
      <c r="Q430" s="131">
        <v>3</v>
      </c>
      <c r="R430" s="131">
        <v>0</v>
      </c>
      <c r="S430" s="6593"/>
      <c r="T430" s="130">
        <v>18300</v>
      </c>
      <c r="U430" s="6593">
        <v>1950</v>
      </c>
      <c r="V430" s="119"/>
      <c r="W430" s="1305"/>
      <c r="X430" s="119"/>
      <c r="Y430" s="119"/>
      <c r="Z430" s="119"/>
      <c r="AA430" s="115"/>
      <c r="AB430" s="115"/>
      <c r="AC430" s="1300">
        <f>IF(OR(BX430="Close to Ear",BX430="Close to Head"),"Head",IF(BX430="Extremity","Extremity","Body"))</f>
        <v/>
      </c>
      <c r="AD430" s="1301">
        <f>CA430</f>
        <v/>
      </c>
      <c r="AE430" s="1299">
        <f>CB430</f>
        <v/>
      </c>
      <c r="AF430" s="115"/>
      <c r="AG430" s="1302">
        <f>IF(OR(AZ430="",BA430=""),"N/A",IF(DC430="Pass","P","F"))</f>
        <v/>
      </c>
      <c r="AH430" s="129"/>
      <c r="AI430" s="129"/>
      <c r="AJ430" s="129"/>
      <c r="AK430" s="119"/>
      <c r="AL430" s="115"/>
      <c r="AM430" s="119"/>
      <c r="AN430" s="119"/>
      <c r="AO430" s="692"/>
      <c r="AP430" s="692"/>
      <c r="AQ430" s="692"/>
      <c r="AR430" s="692"/>
      <c r="AS430" s="692"/>
      <c r="AT430" s="1303">
        <f>IF(AC430="Extremity",IF(CG430="","",CG430),"")</f>
        <v/>
      </c>
      <c r="AU430" s="1303">
        <f>IF(AC430="Extremity",IF(CH430="","",CH430),"")</f>
        <v/>
      </c>
      <c r="AV430" s="1304">
        <f>IF(AC430="Extremity","",IF(CE430="","",CE430))</f>
        <v/>
      </c>
      <c r="AW430" s="1304">
        <f>IF(AD430="Extremity","",IF(CF430="","",CF430))</f>
        <v/>
      </c>
      <c r="AX430" s="1305">
        <f>DL430</f>
        <v/>
      </c>
      <c r="AY430" s="1305">
        <f>DQ430</f>
        <v/>
      </c>
      <c r="AZ430" s="3377">
        <f>IF(AC430="Extremity",IF(DA430="","",DA430),"")</f>
        <v/>
      </c>
      <c r="BA430" s="3378">
        <f>IF(AC430="Extremity","",IF(CT430="","",CT430))</f>
        <v/>
      </c>
      <c r="BB430" s="1305">
        <f>IF(AC430="Extremity",IF(DB430="","",DB430),"")</f>
        <v/>
      </c>
      <c r="BC430" s="1304">
        <f>IF(AC430="Extremity","",IF(CZ430="","",CZ430))</f>
        <v/>
      </c>
      <c r="BD430" s="1305">
        <f>DD430</f>
        <v/>
      </c>
      <c r="BE430" s="132">
        <f>DE430</f>
        <v/>
      </c>
      <c r="BF430" s="133">
        <f>DF430*60</f>
        <v/>
      </c>
      <c r="BG430" s="121">
        <f>BE430</f>
        <v/>
      </c>
      <c r="BH430" s="133">
        <f>DG430*60</f>
        <v/>
      </c>
      <c r="BI430" s="133">
        <f>DH430</f>
        <v/>
      </c>
      <c r="BJ430" s="117"/>
      <c r="BK430" s="812">
        <f>Overview!$E$7</f>
        <v/>
      </c>
      <c r="BL430" s="117"/>
      <c r="BM430" s="834">
        <f>DI430</f>
        <v/>
      </c>
      <c r="BN430" s="812">
        <f>Overview!$P$153</f>
        <v/>
      </c>
      <c r="BO430" s="117" t="inlineStr">
        <is>
          <t>Revisar: la misma frecuencia aparece con varios canales en esta banda (18050 / 18300 / 18525)</t>
        </is>
      </c>
      <c r="BP430" s="117"/>
      <c r="BQ430" s="115"/>
      <c r="BR430" s="1478"/>
      <c r="BS430" s="1541"/>
      <c r="BT430" s="1864" t="inlineStr">
        <is>
          <t>LTE CATM1</t>
        </is>
      </c>
      <c r="BU430" s="1828" t="inlineStr">
        <is>
          <t>FDD1</t>
        </is>
      </c>
      <c r="BV430" s="906">
        <f>Overview!$H$28</f>
        <v/>
      </c>
      <c r="BW430" s="1865"/>
      <c r="BX430" s="1828" t="inlineStr">
        <is>
          <t>Body</t>
        </is>
      </c>
      <c r="BY430" s="916"/>
      <c r="BZ430" s="1724">
        <f>IF(COUNT('Conducted LTE CATM1'!$AH$3:$AH$265)=0,15,INDEX('Conducted LTE CATM1'!$M$3:$M$265,MATCH(MAX('Conducted LTE CATM1'!$AH$3:$AH$265),'Conducted LTE CATM1'!$AH$3:$AH$265,0)))</f>
        <v>15</v>
      </c>
      <c r="CA430" s="1072" t="inlineStr">
        <is>
          <t>Right Edge</t>
        </is>
      </c>
      <c r="CB430" s="200">
        <v>5</v>
      </c>
      <c r="CC430" s="1104">
        <f>IF(COUNT('Conducted LTE CATM1'!$AH$3:$AH$265)=0,18300,INDEX('Conducted LTE CATM1'!$T$3:$T$265,MATCH(MAX('Conducted LTE CATM1'!$AH$3:$AH$265),'Conducted LTE CATM1'!$AH$3:$AH$265,0)))</f>
        <v>18300</v>
      </c>
      <c r="CD430" s="1104">
        <f>IF(COUNT('Conducted LTE CATM1'!$AH$3:$AH$265)=0,1950,INDEX('Conducted LTE CATM1'!$U$3:$U$265,MATCH(MAX('Conducted LTE CATM1'!$AH$3:$AH$265),'Conducted LTE CATM1'!$AH$3:$AH$265,0)))</f>
        <v>1950</v>
      </c>
      <c r="CE430" s="7234"/>
      <c r="CF430" s="7234"/>
      <c r="CG430" s="6706"/>
      <c r="CH430" s="6706"/>
      <c r="CI430" s="225">
        <f>BY430</f>
        <v/>
      </c>
      <c r="CJ430" s="237">
        <f>BZ430</f>
        <v/>
      </c>
      <c r="CK430" s="223">
        <f>CA430</f>
        <v/>
      </c>
      <c r="CL430" s="237">
        <f>CC430</f>
        <v/>
      </c>
      <c r="CM430" s="394">
        <f>CD430</f>
        <v/>
      </c>
      <c r="CN430" s="1527"/>
      <c r="CO430" s="1579"/>
      <c r="CP430" s="7214">
        <f>IF(CF430=""," ",IF(ABS(CE430-CF430)&lt;=0.1,"Valid","Not valid"))</f>
        <v/>
      </c>
      <c r="CQ430" s="1674">
        <f> IF(CE430="","",IF(AND(CE430&lt;&gt;"",CF430=""),IF(CE430&gt;=0.8,"Medir+Sig Max","No"),IF(CF430&lt;&gt;"",IF(CF430&gt;=0.8,"Medir+Sig Max","No"),"")))</f>
        <v/>
      </c>
      <c r="CR430" s="6927"/>
      <c r="CS430" s="1674"/>
      <c r="CT430" s="220">
        <f>IF(CO430="",IF(AND(CE430="",CF430=""),"",IF(CF430="",IF(DQ430&gt;1,ROUND(DQ430*CE430,3),CE430),IF(DQ430&gt;1,ROUND(DQ430*CF430,3),CF430))),IF(AND(CE430="",CF430=""),"",IF(CF430="",IF(DQ430&gt;1,ROUND(DQ430*CE430*(1/(CO430)),3),CE430*(1/(CO430))),IF(DQ430&gt;1,ROUND(DQ430*CF430*(1/(CO430)),3),CF430*(1/(CO430))))))</f>
        <v/>
      </c>
      <c r="CU430" s="224">
        <f>BY430</f>
        <v/>
      </c>
      <c r="CV430" s="237">
        <f>BZ430</f>
        <v/>
      </c>
      <c r="CW430" s="237">
        <f>CA430</f>
        <v/>
      </c>
      <c r="CX430" s="224">
        <f>CC430</f>
        <v/>
      </c>
      <c r="CY430" s="237">
        <f>CD430</f>
        <v/>
      </c>
      <c r="CZ430" s="7474">
        <f>IF(COUNTIF(Overview!K12:K14,TRUE)&gt;0,1.6,IF(COUNTIF(Overview!L12:L14,TRUE)&gt;0,8,0))</f>
        <v/>
      </c>
      <c r="DA430" s="1788"/>
      <c r="DB430" s="7483"/>
      <c r="DC430" s="844">
        <f>IF(CT430="","",IF(CT430&gt;CZ430,"Fail","Pass"))</f>
        <v/>
      </c>
      <c r="DD430" s="402"/>
      <c r="DE430" s="1565">
        <f>MyTimestamp(DC430)</f>
        <v/>
      </c>
      <c r="DF430" s="1531">
        <f>IF(COUNT(CE430:CH430)=1,15,IF(COUNT(CE430:CH430)=0,0,30))</f>
        <v/>
      </c>
      <c r="DG430" s="1532">
        <f>IF(DF430=0,0,2)</f>
        <v/>
      </c>
      <c r="DH430" s="1866"/>
      <c r="DI430" s="1866"/>
      <c r="DJ430" s="1863"/>
      <c r="DK430" s="1789"/>
      <c r="DL430" s="1574">
        <f>10^(CN430/20)*100-100</f>
        <v/>
      </c>
      <c r="DM430" s="777"/>
      <c r="DN430" s="976"/>
      <c r="DO430" s="777">
        <f>IF(DM430="","",10^(DM430/10))</f>
        <v/>
      </c>
      <c r="DP430" s="777">
        <f>IF(ISNUMBER(DN430)=FALSE,"",10^(DN430/10))</f>
        <v/>
      </c>
      <c r="DQ430" s="1578">
        <f>IF(AND(ISNUMBER(DO430),ISNUMBER(DP430)),IF(DO430/DP430&gt;1,ROUND((DO430)/DP430,3),1),1)</f>
        <v/>
      </c>
      <c r="DR430" s="1541"/>
      <c r="DS430" s="1541"/>
      <c r="DT430" s="1541"/>
      <c r="DU430" s="1541"/>
      <c r="DV430" s="1541"/>
      <c r="DW430" s="1541"/>
      <c r="DX430" s="1541"/>
      <c r="DY430" s="1541"/>
      <c r="DZ430" s="1541"/>
      <c r="EA430" s="1541"/>
      <c r="EB430" s="1541"/>
      <c r="EC430" s="1541"/>
      <c r="ED430" s="1541"/>
      <c r="EE430" s="1541"/>
      <c r="EF430" s="1541"/>
      <c r="EG430" s="1541"/>
      <c r="EH430" s="1541"/>
      <c r="EI430" s="1541"/>
      <c r="EJ430" s="1541"/>
      <c r="EK430" s="1541"/>
      <c r="EL430" s="1541"/>
      <c r="EM430" s="1541"/>
      <c r="EN430" s="1541"/>
      <c r="EO430" s="1541"/>
      <c r="EP430" s="1541"/>
      <c r="EQ430" s="1541"/>
      <c r="ER430" s="1541"/>
      <c r="ES430" s="1541"/>
      <c r="ET430" s="1541"/>
      <c r="EU430" s="1541"/>
      <c r="EV430" s="1541"/>
    </row>
    <row r="431" ht="12.75" x14ac:dyDescent="0.2">
      <c r="A431" s="1541"/>
      <c r="B431" s="1541"/>
      <c r="C431"/>
      <c r="D431" s="1486"/>
      <c r="E431" s="1486"/>
      <c r="F431" s="672" t="inlineStr">
        <is>
          <t>5.3</t>
        </is>
      </c>
      <c r="G431" s="1497"/>
      <c r="H431" s="130">
        <f>BV431</f>
        <v/>
      </c>
      <c r="I431" s="130">
        <f>BW431</f>
        <v/>
      </c>
      <c r="J431" s="1299" t="inlineStr">
        <is>
          <t>Cat M1</t>
        </is>
      </c>
      <c r="K431" s="1299" t="inlineStr">
        <is>
          <t>FDD1</t>
        </is>
      </c>
      <c r="L431" s="115"/>
      <c r="M431" s="130">
        <v>15</v>
      </c>
      <c r="N431" s="119" t="inlineStr">
        <is>
          <t>16QAM</t>
        </is>
      </c>
      <c r="O431" s="131"/>
      <c r="P431" s="6597">
        <v>0</v>
      </c>
      <c r="Q431" s="131">
        <v>3</v>
      </c>
      <c r="R431" s="131">
        <v>0</v>
      </c>
      <c r="S431" s="6593"/>
      <c r="T431" s="130">
        <v>18300</v>
      </c>
      <c r="U431" s="6593">
        <v>1950</v>
      </c>
      <c r="V431" s="119"/>
      <c r="W431" s="1305"/>
      <c r="X431" s="119"/>
      <c r="Y431" s="119"/>
      <c r="Z431" s="119"/>
      <c r="AA431" s="115"/>
      <c r="AB431" s="115"/>
      <c r="AC431" s="1300">
        <f>IF(OR(BX431="Close to Ear",BX431="Close to Head"),"Head",IF(BX431="Extremity","Extremity","Body"))</f>
        <v/>
      </c>
      <c r="AD431" s="1301">
        <f>CA431</f>
        <v/>
      </c>
      <c r="AE431" s="1299">
        <f>CB431</f>
        <v/>
      </c>
      <c r="AF431" s="115"/>
      <c r="AG431" s="1302">
        <f>IF(OR(AZ431="",BA431=""),"N/A",IF(DC431="Pass","P","F"))</f>
        <v/>
      </c>
      <c r="AH431" s="129"/>
      <c r="AI431" s="129"/>
      <c r="AJ431" s="129"/>
      <c r="AK431" s="119"/>
      <c r="AL431" s="115"/>
      <c r="AM431" s="119"/>
      <c r="AN431" s="119"/>
      <c r="AO431" s="692"/>
      <c r="AP431" s="692"/>
      <c r="AQ431" s="692"/>
      <c r="AR431" s="692"/>
      <c r="AS431" s="692"/>
      <c r="AT431" s="1303">
        <f>IF(AC431="Extremity",IF(CG431="","",CG431),"")</f>
        <v/>
      </c>
      <c r="AU431" s="1303">
        <f>IF(AC431="Extremity",IF(CH431="","",CH431),"")</f>
        <v/>
      </c>
      <c r="AV431" s="1304">
        <f>IF(AC431="Extremity","",IF(CE431="","",CE431))</f>
        <v/>
      </c>
      <c r="AW431" s="1304">
        <f>IF(AD431="Extremity","",IF(CF431="","",CF431))</f>
        <v/>
      </c>
      <c r="AX431" s="1305">
        <f>DL431</f>
        <v/>
      </c>
      <c r="AY431" s="1305">
        <f>DQ431</f>
        <v/>
      </c>
      <c r="AZ431" s="3377">
        <f>IF(AC431="Extremity",IF(DA431="","",DA431),"")</f>
        <v/>
      </c>
      <c r="BA431" s="3378">
        <f>IF(AC431="Extremity","",IF(CT431="","",CT431))</f>
        <v/>
      </c>
      <c r="BB431" s="1305">
        <f>IF(AC431="Extremity",IF(DB431="","",DB431),"")</f>
        <v/>
      </c>
      <c r="BC431" s="1304">
        <f>IF(AC431="Extremity","",IF(CZ431="","",CZ431))</f>
        <v/>
      </c>
      <c r="BD431" s="1305">
        <f>DD431</f>
        <v/>
      </c>
      <c r="BE431" s="132">
        <f>DE431</f>
        <v/>
      </c>
      <c r="BF431" s="133">
        <f>DF431*60</f>
        <v/>
      </c>
      <c r="BG431" s="121">
        <f>BE431</f>
        <v/>
      </c>
      <c r="BH431" s="133">
        <f>DG431*60</f>
        <v/>
      </c>
      <c r="BI431" s="133">
        <f>DH431</f>
        <v/>
      </c>
      <c r="BJ431" s="117"/>
      <c r="BK431" s="812">
        <f>Overview!$E$7</f>
        <v/>
      </c>
      <c r="BL431" s="117"/>
      <c r="BM431" s="834">
        <f>DI431</f>
        <v/>
      </c>
      <c r="BN431" s="812">
        <f>Overview!$P$153</f>
        <v/>
      </c>
      <c r="BO431" s="117" t="inlineStr">
        <is>
          <t>Revisar: la misma frecuencia aparece con varios canales en esta banda (18050 / 18300 / 18525)</t>
        </is>
      </c>
      <c r="BP431" s="117"/>
      <c r="BQ431" s="115"/>
      <c r="BR431" s="1478"/>
      <c r="BS431" s="1541"/>
      <c r="BT431" s="1864" t="inlineStr">
        <is>
          <t>LTE CATM1</t>
        </is>
      </c>
      <c r="BU431" s="1828" t="inlineStr">
        <is>
          <t>FDD1</t>
        </is>
      </c>
      <c r="BV431" s="906">
        <f>Overview!$H$28</f>
        <v/>
      </c>
      <c r="BW431" s="1865"/>
      <c r="BX431" s="1828" t="inlineStr">
        <is>
          <t>Body</t>
        </is>
      </c>
      <c r="BY431" s="916"/>
      <c r="BZ431" s="1724">
        <f>IF(COUNT('Conducted LTE CATM1'!$AH$3:$AH$265)=0,15,INDEX('Conducted LTE CATM1'!$M$3:$M$265,MATCH(MAX('Conducted LTE CATM1'!$AH$3:$AH$265),'Conducted LTE CATM1'!$AH$3:$AH$265,0)))</f>
        <v>15</v>
      </c>
      <c r="CA431" s="1072" t="inlineStr">
        <is>
          <t>Top Edge</t>
        </is>
      </c>
      <c r="CB431" s="200">
        <v>5</v>
      </c>
      <c r="CC431" s="1104">
        <f>IF(COUNT('Conducted LTE CATM1'!$AH$3:$AH$265)=0,18300,INDEX('Conducted LTE CATM1'!$T$3:$T$265,MATCH(MAX('Conducted LTE CATM1'!$AH$3:$AH$265),'Conducted LTE CATM1'!$AH$3:$AH$265,0)))</f>
        <v>18300</v>
      </c>
      <c r="CD431" s="1104">
        <f>IF(COUNT('Conducted LTE CATM1'!$AH$3:$AH$265)=0,1950,INDEX('Conducted LTE CATM1'!$U$3:$U$265,MATCH(MAX('Conducted LTE CATM1'!$AH$3:$AH$265),'Conducted LTE CATM1'!$AH$3:$AH$265,0)))</f>
        <v>1950</v>
      </c>
      <c r="CE431" s="7234"/>
      <c r="CF431" s="7234"/>
      <c r="CG431" s="6706"/>
      <c r="CH431" s="6706"/>
      <c r="CI431" s="225">
        <f>BY431</f>
        <v/>
      </c>
      <c r="CJ431" s="237">
        <f>BZ431</f>
        <v/>
      </c>
      <c r="CK431" s="223">
        <f>CA431</f>
        <v/>
      </c>
      <c r="CL431" s="237">
        <f>CC431</f>
        <v/>
      </c>
      <c r="CM431" s="394">
        <f>CD431</f>
        <v/>
      </c>
      <c r="CN431" s="1527"/>
      <c r="CO431" s="1579"/>
      <c r="CP431" s="7214">
        <f>IF(CF431=""," ",IF(ABS(CE431-CF431)&lt;=0.1,"Valid","Not valid"))</f>
        <v/>
      </c>
      <c r="CQ431" s="1674">
        <f> IF(CE431="","",IF(AND(CE431&lt;&gt;"",CF431=""),IF(CE431&gt;=0.8,"Medir+Sig Max","No"),IF(CF431&lt;&gt;"",IF(CF431&gt;=0.8,"Medir+Sig Max","No"),"")))</f>
        <v/>
      </c>
      <c r="CR431" s="6927"/>
      <c r="CS431" s="1674"/>
      <c r="CT431" s="220">
        <f>IF(CO431="",IF(AND(CE431="",CF431=""),"",IF(CF431="",IF(DQ431&gt;1,ROUND(DQ431*CE431,3),CE431),IF(DQ431&gt;1,ROUND(DQ431*CF431,3),CF431))),IF(AND(CE431="",CF431=""),"",IF(CF431="",IF(DQ431&gt;1,ROUND(DQ431*CE431*(1/(CO431)),3),CE431*(1/(CO431))),IF(DQ431&gt;1,ROUND(DQ431*CF431*(1/(CO431)),3),CF431*(1/(CO431))))))</f>
        <v/>
      </c>
      <c r="CU431" s="224">
        <f>BY431</f>
        <v/>
      </c>
      <c r="CV431" s="237">
        <f>BZ431</f>
        <v/>
      </c>
      <c r="CW431" s="237">
        <f>CA431</f>
        <v/>
      </c>
      <c r="CX431" s="224">
        <f>CC431</f>
        <v/>
      </c>
      <c r="CY431" s="237">
        <f>CD431</f>
        <v/>
      </c>
      <c r="CZ431" s="7474">
        <f>IF(COUNTIF(Overview!K12:K14,TRUE)&gt;0,1.6,IF(COUNTIF(Overview!L12:L14,TRUE)&gt;0,8,0))</f>
        <v/>
      </c>
      <c r="DA431" s="1788"/>
      <c r="DB431" s="7483"/>
      <c r="DC431" s="844">
        <f>IF(CT431="","",IF(CT431&gt;CZ431,"Fail","Pass"))</f>
        <v/>
      </c>
      <c r="DD431" s="402"/>
      <c r="DE431" s="1565">
        <f>MyTimestamp(DC431)</f>
        <v/>
      </c>
      <c r="DF431" s="1531">
        <f>IF(COUNT(CE431:CH431)=1,15,IF(COUNT(CE431:CH431)=0,0,30))</f>
        <v/>
      </c>
      <c r="DG431" s="1532">
        <f>IF(DF431=0,0,2)</f>
        <v/>
      </c>
      <c r="DH431" s="1866"/>
      <c r="DI431" s="1866"/>
      <c r="DJ431" s="1863"/>
      <c r="DK431" s="1789"/>
      <c r="DL431" s="1574">
        <f>10^(CN431/20)*100-100</f>
        <v/>
      </c>
      <c r="DM431" s="777"/>
      <c r="DN431" s="976"/>
      <c r="DO431" s="777">
        <f>IF(DM431="","",10^(DM431/10))</f>
        <v/>
      </c>
      <c r="DP431" s="777">
        <f>IF(ISNUMBER(DN431)=FALSE,"",10^(DN431/10))</f>
        <v/>
      </c>
      <c r="DQ431" s="1578">
        <f>IF(AND(ISNUMBER(DO431),ISNUMBER(DP431)),IF(DO431/DP431&gt;1,ROUND((DO431)/DP431,3),1),1)</f>
        <v/>
      </c>
      <c r="DR431" s="1541"/>
      <c r="DS431" s="1541"/>
      <c r="DT431" s="1541"/>
      <c r="DU431" s="1541"/>
      <c r="DV431" s="1541"/>
      <c r="DW431" s="1541"/>
      <c r="DX431" s="1541"/>
      <c r="DY431" s="1541"/>
      <c r="DZ431" s="1541"/>
      <c r="EA431" s="1541"/>
      <c r="EB431" s="1541"/>
      <c r="EC431" s="1541"/>
      <c r="ED431" s="1541"/>
      <c r="EE431" s="1541"/>
      <c r="EF431" s="1541"/>
      <c r="EG431" s="1541"/>
      <c r="EH431" s="1541"/>
      <c r="EI431" s="1541"/>
      <c r="EJ431" s="1541"/>
      <c r="EK431" s="1541"/>
      <c r="EL431" s="1541"/>
      <c r="EM431" s="1541"/>
      <c r="EN431" s="1541"/>
      <c r="EO431" s="1541"/>
      <c r="EP431" s="1541"/>
      <c r="EQ431" s="1541"/>
      <c r="ER431" s="1541"/>
      <c r="ES431" s="1541"/>
      <c r="ET431" s="1541"/>
      <c r="EU431" s="1541"/>
      <c r="EV431" s="1541"/>
    </row>
    <row r="432" ht="12.75" x14ac:dyDescent="0.2">
      <c r="A432" s="1541"/>
      <c r="B432" s="1541"/>
      <c r="C432"/>
      <c r="D432" s="1486"/>
      <c r="E432" s="1486"/>
      <c r="F432" s="672" t="inlineStr">
        <is>
          <t>5.3</t>
        </is>
      </c>
      <c r="G432" s="1497"/>
      <c r="H432" s="130">
        <f>BV432</f>
        <v/>
      </c>
      <c r="I432" s="130">
        <f>BW432</f>
        <v/>
      </c>
      <c r="J432" s="1299" t="inlineStr">
        <is>
          <t>Cat M1</t>
        </is>
      </c>
      <c r="K432" s="1299" t="inlineStr">
        <is>
          <t>FDD1</t>
        </is>
      </c>
      <c r="L432" s="115"/>
      <c r="M432" s="130">
        <v>15</v>
      </c>
      <c r="N432" s="119" t="inlineStr">
        <is>
          <t>16QAM</t>
        </is>
      </c>
      <c r="O432" s="131"/>
      <c r="P432" s="6597">
        <v>0</v>
      </c>
      <c r="Q432" s="131">
        <v>3</v>
      </c>
      <c r="R432" s="131">
        <v>0</v>
      </c>
      <c r="S432" s="6593"/>
      <c r="T432" s="130">
        <v>18300</v>
      </c>
      <c r="U432" s="6593">
        <v>1950</v>
      </c>
      <c r="V432" s="119"/>
      <c r="W432" s="1305"/>
      <c r="X432" s="119"/>
      <c r="Y432" s="119"/>
      <c r="Z432" s="119"/>
      <c r="AA432" s="115"/>
      <c r="AB432" s="115"/>
      <c r="AC432" s="1300">
        <f>IF(OR(BX432="Close to Ear",BX432="Close to Head"),"Head",IF(BX432="Extremity","Extremity","Body"))</f>
        <v/>
      </c>
      <c r="AD432" s="1301">
        <f>CA432</f>
        <v/>
      </c>
      <c r="AE432" s="1299">
        <f>CB432</f>
        <v/>
      </c>
      <c r="AF432" s="115"/>
      <c r="AG432" s="1302">
        <f>IF(OR(AZ432="",BA432=""),"N/A",IF(DC432="Pass","P","F"))</f>
        <v/>
      </c>
      <c r="AH432" s="129"/>
      <c r="AI432" s="129"/>
      <c r="AJ432" s="129"/>
      <c r="AK432" s="119"/>
      <c r="AL432" s="115"/>
      <c r="AM432" s="119"/>
      <c r="AN432" s="119"/>
      <c r="AO432" s="692"/>
      <c r="AP432" s="692"/>
      <c r="AQ432" s="692"/>
      <c r="AR432" s="692"/>
      <c r="AS432" s="692"/>
      <c r="AT432" s="1303">
        <f>IF(AC432="Extremity",IF(CG432="","",CG432),"")</f>
        <v/>
      </c>
      <c r="AU432" s="1303">
        <f>IF(AC432="Extremity",IF(CH432="","",CH432),"")</f>
        <v/>
      </c>
      <c r="AV432" s="1304">
        <f>IF(AC432="Extremity","",IF(CE432="","",CE432))</f>
        <v/>
      </c>
      <c r="AW432" s="1304">
        <f>IF(AD432="Extremity","",IF(CF432="","",CF432))</f>
        <v/>
      </c>
      <c r="AX432" s="1305">
        <f>DL432</f>
        <v/>
      </c>
      <c r="AY432" s="1305">
        <f>DQ432</f>
        <v/>
      </c>
      <c r="AZ432" s="3377">
        <f>IF(AC432="Extremity",IF(DA432="","",DA432),"")</f>
        <v/>
      </c>
      <c r="BA432" s="3378">
        <f>IF(AC432="Extremity","",IF(CT432="","",CT432))</f>
        <v/>
      </c>
      <c r="BB432" s="1305">
        <f>IF(AC432="Extremity",IF(DB432="","",DB432),"")</f>
        <v/>
      </c>
      <c r="BC432" s="1304">
        <f>IF(AC432="Extremity","",IF(CZ432="","",CZ432))</f>
        <v/>
      </c>
      <c r="BD432" s="1305">
        <f>DD432</f>
        <v/>
      </c>
      <c r="BE432" s="132">
        <f>DE432</f>
        <v/>
      </c>
      <c r="BF432" s="133">
        <f>DF432*60</f>
        <v/>
      </c>
      <c r="BG432" s="121">
        <f>BE432</f>
        <v/>
      </c>
      <c r="BH432" s="133">
        <f>DG432*60</f>
        <v/>
      </c>
      <c r="BI432" s="133">
        <f>DH432</f>
        <v/>
      </c>
      <c r="BJ432" s="117"/>
      <c r="BK432" s="812">
        <f>Overview!$E$7</f>
        <v/>
      </c>
      <c r="BL432" s="117"/>
      <c r="BM432" s="834">
        <f>DI432</f>
        <v/>
      </c>
      <c r="BN432" s="812">
        <f>Overview!$P$153</f>
        <v/>
      </c>
      <c r="BO432" s="117" t="inlineStr">
        <is>
          <t>Revisar: la misma frecuencia aparece con varios canales en esta banda (18050 / 18300 / 18525)</t>
        </is>
      </c>
      <c r="BP432" s="117"/>
      <c r="BQ432" s="115"/>
      <c r="BR432" s="1478"/>
      <c r="BS432" s="1541"/>
      <c r="BT432" s="1867" t="inlineStr">
        <is>
          <t>LTE CATM1</t>
        </is>
      </c>
      <c r="BU432" s="1830" t="inlineStr">
        <is>
          <t>FDD1</t>
        </is>
      </c>
      <c r="BV432" s="875">
        <f>Overview!$H$28</f>
        <v/>
      </c>
      <c r="BW432" s="1865"/>
      <c r="BX432" s="1830" t="inlineStr">
        <is>
          <t>Body</t>
        </is>
      </c>
      <c r="BY432" s="916"/>
      <c r="BZ432" s="1724">
        <f>IF(COUNT('Conducted LTE CATM1'!$AH$3:$AH$265)=0,15,INDEX('Conducted LTE CATM1'!$M$3:$M$265,MATCH(MAX('Conducted LTE CATM1'!$AH$3:$AH$265),'Conducted LTE CATM1'!$AH$3:$AH$265,0)))</f>
        <v>15</v>
      </c>
      <c r="CA432" s="1072" t="inlineStr">
        <is>
          <t>Bottom Edge</t>
        </is>
      </c>
      <c r="CB432" s="200">
        <v>5</v>
      </c>
      <c r="CC432" s="1104">
        <f>IF(COUNT('Conducted LTE CATM1'!$AH$3:$AH$265)=0,18300,INDEX('Conducted LTE CATM1'!$T$3:$T$265,MATCH(MAX('Conducted LTE CATM1'!$AH$3:$AH$265),'Conducted LTE CATM1'!$AH$3:$AH$265,0)))</f>
        <v>18300</v>
      </c>
      <c r="CD432" s="1104">
        <f>IF(COUNT('Conducted LTE CATM1'!$AH$3:$AH$265)=0,1950,INDEX('Conducted LTE CATM1'!$U$3:$U$265,MATCH(MAX('Conducted LTE CATM1'!$AH$3:$AH$265),'Conducted LTE CATM1'!$AH$3:$AH$265,0)))</f>
        <v>1950</v>
      </c>
      <c r="CE432" s="7234"/>
      <c r="CF432" s="7234"/>
      <c r="CG432" s="6706"/>
      <c r="CH432" s="6706"/>
      <c r="CI432" s="225">
        <f>BY432</f>
        <v/>
      </c>
      <c r="CJ432" s="237">
        <f>BZ432</f>
        <v/>
      </c>
      <c r="CK432" s="223">
        <f>CA432</f>
        <v/>
      </c>
      <c r="CL432" s="237">
        <f>CC432</f>
        <v/>
      </c>
      <c r="CM432" s="394">
        <f>CD432</f>
        <v/>
      </c>
      <c r="CN432" s="1527"/>
      <c r="CO432" s="1579"/>
      <c r="CP432" s="7214">
        <f>IF(CF432=""," ",IF(ABS(CE432-CF432)&lt;=0.1,"Valid","Not valid"))</f>
        <v/>
      </c>
      <c r="CQ432" s="1674">
        <f> IF(CE432="","",IF(AND(CE432&lt;&gt;"",CF432=""),IF(CE432&gt;=0.8,"Medir+Sig Max","No"),IF(CF432&lt;&gt;"",IF(CF432&gt;=0.8,"Medir+Sig Max","No"),"")))</f>
        <v/>
      </c>
      <c r="CR432" s="6927"/>
      <c r="CS432" s="1674"/>
      <c r="CT432" s="220">
        <f>IF(CO432="",IF(AND(CE432="",CF432=""),"",IF(CF432="",IF(DQ432&gt;1,ROUND(DQ432*CE432,3),CE432),IF(DQ432&gt;1,ROUND(DQ432*CF432,3),CF432))),IF(AND(CE432="",CF432=""),"",IF(CF432="",IF(DQ432&gt;1,ROUND(DQ432*CE432*(1/(CO432)),3),CE432*(1/(CO432))),IF(DQ432&gt;1,ROUND(DQ432*CF432*(1/(CO432)),3),CF432*(1/(CO432))))))</f>
        <v/>
      </c>
      <c r="CU432" s="224">
        <f>BY432</f>
        <v/>
      </c>
      <c r="CV432" s="237">
        <f>BZ432</f>
        <v/>
      </c>
      <c r="CW432" s="237">
        <f>CA432</f>
        <v/>
      </c>
      <c r="CX432" s="224">
        <f>CC432</f>
        <v/>
      </c>
      <c r="CY432" s="237">
        <f>CD432</f>
        <v/>
      </c>
      <c r="CZ432" s="7474">
        <f>IF(COUNTIF(Overview!K12:K14,TRUE)&gt;0,1.6,IF(COUNTIF(Overview!L12:L14,TRUE)&gt;0,8,0))</f>
        <v/>
      </c>
      <c r="DA432" s="1788"/>
      <c r="DB432" s="7483"/>
      <c r="DC432" s="844">
        <f>IF(CT432="","",IF(CT432&gt;CZ432,"Fail","Pass"))</f>
        <v/>
      </c>
      <c r="DD432" s="402"/>
      <c r="DE432" s="1565">
        <f>MyTimestamp(DC432)</f>
        <v/>
      </c>
      <c r="DF432" s="1531">
        <f>IF(COUNT(CE432:CH432)=1,15,IF(COUNT(CE432:CH432)=0,0,30))</f>
        <v/>
      </c>
      <c r="DG432" s="1532">
        <f>IF(DF432=0,0,2)</f>
        <v/>
      </c>
      <c r="DH432" s="1866"/>
      <c r="DI432" s="1866"/>
      <c r="DJ432" s="1863"/>
      <c r="DK432" s="1789"/>
      <c r="DL432" s="1574">
        <f>10^(CN432/20)*100-100</f>
        <v/>
      </c>
      <c r="DM432" s="777"/>
      <c r="DN432" s="977"/>
      <c r="DO432" s="777">
        <f>IF(DM432="","",10^(DM432/10))</f>
        <v/>
      </c>
      <c r="DP432" s="777">
        <f>IF(ISNUMBER(DN432)=FALSE,"",10^(DN432/10))</f>
        <v/>
      </c>
      <c r="DQ432" s="1578">
        <f>IF(AND(ISNUMBER(DO432),ISNUMBER(DP432)),IF(DO432/DP432&gt;1,ROUND((DO432)/DP432,3),1),1)</f>
        <v/>
      </c>
      <c r="DR432" s="1541"/>
      <c r="DS432" s="1541"/>
      <c r="DT432" s="1541"/>
      <c r="DU432" s="1541"/>
      <c r="DV432" s="1541"/>
      <c r="DW432" s="1541"/>
      <c r="DX432" s="1541"/>
      <c r="DY432" s="1541"/>
      <c r="DZ432" s="1541"/>
      <c r="EA432" s="1541"/>
      <c r="EB432" s="1541"/>
      <c r="EC432" s="1541"/>
      <c r="ED432" s="1541"/>
      <c r="EE432" s="1541"/>
      <c r="EF432" s="1541"/>
      <c r="EG432" s="1541"/>
      <c r="EH432" s="1541"/>
      <c r="EI432" s="1541"/>
      <c r="EJ432" s="1541"/>
      <c r="EK432" s="1541"/>
      <c r="EL432" s="1541"/>
      <c r="EM432" s="1541"/>
      <c r="EN432" s="1541"/>
      <c r="EO432" s="1541"/>
      <c r="EP432" s="1541"/>
      <c r="EQ432" s="1541"/>
      <c r="ER432" s="1541"/>
      <c r="ES432" s="1541"/>
      <c r="ET432" s="1541"/>
      <c r="EU432" s="1541"/>
      <c r="EV432" s="1541"/>
    </row>
    <row r="433" ht="12.75" x14ac:dyDescent="0.2">
      <c r="A433" s="1541"/>
      <c r="B433" s="1541"/>
      <c r="C433"/>
      <c r="D433" s="1486"/>
      <c r="E433" s="1486"/>
      <c r="F433" s="672" t="inlineStr">
        <is>
          <t>5.3</t>
        </is>
      </c>
      <c r="G433" s="1497"/>
      <c r="H433" s="130">
        <f>BV433</f>
        <v/>
      </c>
      <c r="I433" s="130">
        <f>BW433</f>
        <v/>
      </c>
      <c r="J433" s="1299" t="inlineStr">
        <is>
          <t>Cat M1</t>
        </is>
      </c>
      <c r="K433" s="1299" t="inlineStr">
        <is>
          <t>FDD1</t>
        </is>
      </c>
      <c r="L433" s="115"/>
      <c r="M433" s="130">
        <v>15</v>
      </c>
      <c r="N433" s="119" t="inlineStr">
        <is>
          <t>16QAM</t>
        </is>
      </c>
      <c r="O433" s="131"/>
      <c r="P433" s="6597">
        <v>0</v>
      </c>
      <c r="Q433" s="131">
        <v>3</v>
      </c>
      <c r="R433" s="131">
        <v>0</v>
      </c>
      <c r="S433" s="6593"/>
      <c r="T433" s="130">
        <v>18300</v>
      </c>
      <c r="U433" s="6593">
        <v>1950</v>
      </c>
      <c r="V433" s="119"/>
      <c r="W433" s="1305"/>
      <c r="X433" s="119"/>
      <c r="Y433" s="119"/>
      <c r="Z433" s="119"/>
      <c r="AA433" s="115"/>
      <c r="AB433" s="115"/>
      <c r="AC433" s="1300">
        <f>IF(OR(BX433="Close to Ear",BX433="Close to Head"),"Head",IF(BX433="Extremity","Extremity","Body"))</f>
        <v/>
      </c>
      <c r="AD433" s="1301">
        <f>CA433</f>
        <v/>
      </c>
      <c r="AE433" s="1299">
        <f>CB433</f>
        <v/>
      </c>
      <c r="AF433" s="115"/>
      <c r="AG433" s="1302">
        <f>IF(OR(AZ433="",BA433=""),"N/A",IF(DC433="Pass","P","F"))</f>
        <v/>
      </c>
      <c r="AH433" s="129"/>
      <c r="AI433" s="129"/>
      <c r="AJ433" s="129"/>
      <c r="AK433" s="119"/>
      <c r="AL433" s="115"/>
      <c r="AM433" s="119"/>
      <c r="AN433" s="119"/>
      <c r="AO433" s="692"/>
      <c r="AP433" s="692"/>
      <c r="AQ433" s="692"/>
      <c r="AR433" s="692"/>
      <c r="AS433" s="692"/>
      <c r="AT433" s="1303">
        <f>IF(AC433="Extremity",IF(CG433="","",CG433),"")</f>
        <v/>
      </c>
      <c r="AU433" s="1303">
        <f>IF(AC433="Extremity",IF(CH433="","",CH433),"")</f>
        <v/>
      </c>
      <c r="AV433" s="1304">
        <f>IF(AC433="Extremity","",IF(CE433="","",CE433))</f>
        <v/>
      </c>
      <c r="AW433" s="1304">
        <f>IF(AD433="Extremity","",IF(CF433="","",CF433))</f>
        <v/>
      </c>
      <c r="AX433" s="1305">
        <f>DL433</f>
        <v/>
      </c>
      <c r="AY433" s="1305">
        <f>DQ433</f>
        <v/>
      </c>
      <c r="AZ433" s="3377">
        <f>IF(AC433="Extremity",IF(DA433="","",DA433),"")</f>
        <v/>
      </c>
      <c r="BA433" s="3378">
        <f>IF(AC433="Extremity","",IF(CT433="","",CT433))</f>
        <v/>
      </c>
      <c r="BB433" s="1305">
        <f>IF(AC433="Extremity",IF(DB433="","",DB433),"")</f>
        <v/>
      </c>
      <c r="BC433" s="1304">
        <f>IF(AC433="Extremity","",IF(CZ433="","",CZ433))</f>
        <v/>
      </c>
      <c r="BD433" s="1305">
        <f>DD433</f>
        <v/>
      </c>
      <c r="BE433" s="132">
        <f>DE433</f>
        <v/>
      </c>
      <c r="BF433" s="133">
        <f>DF433*60</f>
        <v/>
      </c>
      <c r="BG433" s="121">
        <f>BE433</f>
        <v/>
      </c>
      <c r="BH433" s="133">
        <f>DG433*60</f>
        <v/>
      </c>
      <c r="BI433" s="133">
        <f>DH433</f>
        <v/>
      </c>
      <c r="BJ433" s="117"/>
      <c r="BK433" s="812">
        <f>Overview!$E$7</f>
        <v/>
      </c>
      <c r="BL433" s="117"/>
      <c r="BM433" s="834">
        <f>DI433</f>
        <v/>
      </c>
      <c r="BN433" s="812">
        <f>Overview!$P$153</f>
        <v/>
      </c>
      <c r="BO433" s="117" t="inlineStr">
        <is>
          <t>Revisar: la misma frecuencia aparece con varios canales en esta banda (18050 / 18300 / 18525)</t>
        </is>
      </c>
      <c r="BP433" s="117"/>
      <c r="BQ433" s="115"/>
      <c r="BR433" s="1478"/>
      <c r="BS433" s="1541"/>
      <c r="BT433" s="1864" t="inlineStr">
        <is>
          <t>LTE CATM1</t>
        </is>
      </c>
      <c r="BU433" s="1828" t="inlineStr">
        <is>
          <t>FDD1</t>
        </is>
      </c>
      <c r="BV433" s="906">
        <f>Overview!$H$28</f>
        <v/>
      </c>
      <c r="BW433" s="1865"/>
      <c r="BX433" s="1828" t="inlineStr">
        <is>
          <t>Body</t>
        </is>
      </c>
      <c r="BY433" s="919"/>
      <c r="BZ433" s="1724">
        <f>IF(COUNT('Conducted LTE CATM1'!$AH$3:$AH$265)=0,15,INDEX('Conducted LTE CATM1'!$M$3:$M$265,MATCH(MAX('Conducted LTE CATM1'!$AH$3:$AH$265),'Conducted LTE CATM1'!$AH$3:$AH$265,0)))</f>
        <v>15</v>
      </c>
      <c r="CA433" s="877" t="str">
        <f>IF(COUNT(CF427:CF432)=0,IF(COUNT(CE427:CE432)=0,"TBD",VLOOKUP(MAX(CE427:CE432),CE427:CK432,7,FALSE)),VLOOKUP(MAX(CF427:CF432),CF427:CK432,6,FALSE))</f>
        <v>TBD</v>
      </c>
      <c r="CB433" s="200">
        <v>5</v>
      </c>
      <c r="CC433" s="1104">
        <f>IF(COUNT('Conducted LTE CATM1'!$AH$3:$AH$265)=0,18300,INDEX('Conducted LTE CATM1'!$T$3:$T$265,MATCH(MAX('Conducted LTE CATM1'!$AH$3:$AH$265),'Conducted LTE CATM1'!$AH$3:$AH$265,0)))</f>
        <v>18300</v>
      </c>
      <c r="CD433" s="1104">
        <f>IF(COUNT('Conducted LTE CATM1'!$AH$3:$AH$265)=0,1950,INDEX('Conducted LTE CATM1'!$U$3:$U$265,MATCH(MAX('Conducted LTE CATM1'!$AH$3:$AH$265),'Conducted LTE CATM1'!$AH$3:$AH$265,0)))</f>
        <v>1950</v>
      </c>
      <c r="CE433" s="7234"/>
      <c r="CF433" s="7234"/>
      <c r="CG433" s="6706"/>
      <c r="CH433" s="6706"/>
      <c r="CI433" s="225">
        <f>BY433</f>
        <v/>
      </c>
      <c r="CJ433" s="237">
        <f>BZ433</f>
        <v/>
      </c>
      <c r="CK433" s="223">
        <f>CA433</f>
        <v/>
      </c>
      <c r="CL433" s="237">
        <f>CC433</f>
        <v/>
      </c>
      <c r="CM433" s="394">
        <f>CD433</f>
        <v/>
      </c>
      <c r="CN433" s="1527"/>
      <c r="CO433" s="1579"/>
      <c r="CP433" s="7214">
        <f>IF(CF433=""," ",IF(ABS(CE433-CF433)&lt;=0.1,"Valid","Not valid"))</f>
        <v/>
      </c>
      <c r="CQ433" s="1674">
        <f> IF(CE433="","",IF(AND(CE433&lt;&gt;"",CF433=""),IF(CE433&gt;=0.8,"Medir+Sig Max","No"),IF(CF433&lt;&gt;"",IF(CF433&gt;=0.8,"Medir+Sig Max","No"),"")))</f>
        <v/>
      </c>
      <c r="CR433" s="6927"/>
      <c r="CS433" s="1674"/>
      <c r="CT433" s="220">
        <f>IF(CO433="",IF(AND(CE433="",CF433=""),"",IF(CF433="",IF(DQ433&gt;1,ROUND(DQ433*CE433,3),CE433),IF(DQ433&gt;1,ROUND(DQ433*CF433,3),CF433))),IF(AND(CE433="",CF433=""),"",IF(CF433="",IF(DQ433&gt;1,ROUND(DQ433*CE433*(1/(CO433)),3),CE433*(1/(CO433))),IF(DQ433&gt;1,ROUND(DQ433*CF433*(1/(CO433)),3),CF433*(1/(CO433))))))</f>
        <v/>
      </c>
      <c r="CU433" s="224">
        <f>BY433</f>
        <v/>
      </c>
      <c r="CV433" s="237">
        <f>BZ433</f>
        <v/>
      </c>
      <c r="CW433" s="237">
        <f>CA433</f>
        <v/>
      </c>
      <c r="CX433" s="224">
        <f>CC433</f>
        <v/>
      </c>
      <c r="CY433" s="237">
        <f>CD433</f>
        <v/>
      </c>
      <c r="CZ433" s="7474">
        <f>IF(COUNTIF(Overview!K12:K14,TRUE)&gt;0,1.6,IF(COUNTIF(Overview!L12:L14,TRUE)&gt;0,8,0))</f>
        <v/>
      </c>
      <c r="DA433" s="1788"/>
      <c r="DB433" s="7483"/>
      <c r="DC433" s="844">
        <f>IF(CT433="","",IF(CT433&gt;CZ433,"Fail","Pass"))</f>
        <v/>
      </c>
      <c r="DD433" s="402"/>
      <c r="DE433" s="1565">
        <f>MyTimestamp(DC433)</f>
        <v/>
      </c>
      <c r="DF433" s="1531">
        <f>IF(COUNT(CE433:CH433)=1,15,IF(COUNT(CE433:CH433)=0,0,30))</f>
        <v/>
      </c>
      <c r="DG433" s="1532">
        <f>IF(DF433=0,0,2)</f>
        <v/>
      </c>
      <c r="DH433" s="1866"/>
      <c r="DI433" s="1866"/>
      <c r="DJ433" s="1863"/>
      <c r="DK433" s="1789"/>
      <c r="DL433" s="1574">
        <f>10^(CN433/20)*100-100</f>
        <v/>
      </c>
      <c r="DM433" s="777"/>
      <c r="DN433" s="1104"/>
      <c r="DO433" s="777">
        <f>IF(DM433="","",10^(DM433/10))</f>
        <v/>
      </c>
      <c r="DP433" s="777">
        <f>IF(ISNUMBER(DN433)=FALSE,"",10^(DN433/10))</f>
        <v/>
      </c>
      <c r="DQ433" s="1578">
        <f>IF(AND(ISNUMBER(DO433),ISNUMBER(DP433)),IF(DO433/DP433&gt;1,ROUND((DO433)/DP433,3),1),1)</f>
        <v/>
      </c>
      <c r="DR433" s="1541"/>
      <c r="DS433" s="1541"/>
      <c r="DT433" s="1541"/>
      <c r="DU433" s="1541"/>
      <c r="DV433" s="1541"/>
      <c r="DW433" s="1541"/>
      <c r="DX433" s="1541"/>
      <c r="DY433" s="1541"/>
      <c r="DZ433" s="1541"/>
      <c r="EA433" s="1541"/>
      <c r="EB433" s="1541"/>
      <c r="EC433" s="1541"/>
      <c r="ED433" s="1541"/>
      <c r="EE433" s="1541"/>
      <c r="EF433" s="1541"/>
      <c r="EG433" s="1541"/>
      <c r="EH433" s="1541"/>
      <c r="EI433" s="1541"/>
      <c r="EJ433" s="1541"/>
      <c r="EK433" s="1541"/>
      <c r="EL433" s="1541"/>
      <c r="EM433" s="1541"/>
      <c r="EN433" s="1541"/>
      <c r="EO433" s="1541"/>
      <c r="EP433" s="1541"/>
      <c r="EQ433" s="1541"/>
      <c r="ER433" s="1541"/>
      <c r="ES433" s="1541"/>
      <c r="ET433" s="1541"/>
      <c r="EU433" s="1541"/>
      <c r="EV433" s="1541"/>
    </row>
    <row r="434" ht="12.75" x14ac:dyDescent="0.2">
      <c r="A434" s="1541"/>
      <c r="B434" s="1541"/>
      <c r="C434"/>
      <c r="D434" s="1486"/>
      <c r="E434" s="1486"/>
      <c r="F434" s="672" t="inlineStr">
        <is>
          <t>5.3</t>
        </is>
      </c>
      <c r="G434" s="1497"/>
      <c r="H434" s="130">
        <f>BV434</f>
        <v/>
      </c>
      <c r="I434" s="130">
        <f>BW434</f>
        <v/>
      </c>
      <c r="J434" s="1299" t="inlineStr">
        <is>
          <t>Cat M1</t>
        </is>
      </c>
      <c r="K434" s="1299" t="inlineStr">
        <is>
          <t>FDD1</t>
        </is>
      </c>
      <c r="L434" s="115"/>
      <c r="M434" s="130">
        <v>15</v>
      </c>
      <c r="N434" s="119" t="inlineStr">
        <is>
          <t>16QAM</t>
        </is>
      </c>
      <c r="O434" s="131"/>
      <c r="P434" s="6597">
        <v>0</v>
      </c>
      <c r="Q434" s="131">
        <v>3</v>
      </c>
      <c r="R434" s="131">
        <v>0</v>
      </c>
      <c r="S434" s="6593"/>
      <c r="T434" s="130">
        <v>18300</v>
      </c>
      <c r="U434" s="6593">
        <v>1950</v>
      </c>
      <c r="V434" s="119"/>
      <c r="W434" s="1305"/>
      <c r="X434" s="119"/>
      <c r="Y434" s="119"/>
      <c r="Z434" s="119"/>
      <c r="AA434" s="115"/>
      <c r="AB434" s="115"/>
      <c r="AC434" s="1300">
        <f>IF(OR(BX434="Close to Ear",BX434="Close to Head"),"Head",IF(BX434="Extremity","Extremity","Body"))</f>
        <v/>
      </c>
      <c r="AD434" s="1301">
        <f>CA434</f>
        <v/>
      </c>
      <c r="AE434" s="1299">
        <f>CB434</f>
        <v/>
      </c>
      <c r="AF434" s="115"/>
      <c r="AG434" s="1302">
        <f>IF(OR(AZ434="",BA434=""),"N/A",IF(DC434="Pass","P","F"))</f>
        <v/>
      </c>
      <c r="AH434" s="129"/>
      <c r="AI434" s="129"/>
      <c r="AJ434" s="129"/>
      <c r="AK434" s="119"/>
      <c r="AL434" s="115"/>
      <c r="AM434" s="119"/>
      <c r="AN434" s="119"/>
      <c r="AO434" s="692"/>
      <c r="AP434" s="692"/>
      <c r="AQ434" s="692"/>
      <c r="AR434" s="692"/>
      <c r="AS434" s="692"/>
      <c r="AT434" s="1303">
        <f>IF(AC434="Extremity",IF(CG434="","",CG434),"")</f>
        <v/>
      </c>
      <c r="AU434" s="1303">
        <f>IF(AC434="Extremity",IF(CH434="","",CH434),"")</f>
        <v/>
      </c>
      <c r="AV434" s="1304">
        <f>IF(AC434="Extremity","",IF(CE434="","",CE434))</f>
        <v/>
      </c>
      <c r="AW434" s="1304">
        <f>IF(AD434="Extremity","",IF(CF434="","",CF434))</f>
        <v/>
      </c>
      <c r="AX434" s="1305">
        <f>DL434</f>
        <v/>
      </c>
      <c r="AY434" s="1305">
        <f>DQ434</f>
        <v/>
      </c>
      <c r="AZ434" s="3377">
        <f>IF(AC434="Extremity",IF(DA434="","",DA434),"")</f>
        <v/>
      </c>
      <c r="BA434" s="3378">
        <f>IF(AC434="Extremity","",IF(CT434="","",CT434))</f>
        <v/>
      </c>
      <c r="BB434" s="1305">
        <f>IF(AC434="Extremity",IF(DB434="","",DB434),"")</f>
        <v/>
      </c>
      <c r="BC434" s="1304">
        <f>IF(AC434="Extremity","",IF(CZ434="","",CZ434))</f>
        <v/>
      </c>
      <c r="BD434" s="1305">
        <f>DD434</f>
        <v/>
      </c>
      <c r="BE434" s="132">
        <f>DE434</f>
        <v/>
      </c>
      <c r="BF434" s="133">
        <f>DF434*60</f>
        <v/>
      </c>
      <c r="BG434" s="121">
        <f>BE434</f>
        <v/>
      </c>
      <c r="BH434" s="133">
        <f>DG434*60</f>
        <v/>
      </c>
      <c r="BI434" s="133">
        <f>DH434</f>
        <v/>
      </c>
      <c r="BJ434" s="117"/>
      <c r="BK434" s="812">
        <f>Overview!$E$7</f>
        <v/>
      </c>
      <c r="BL434" s="117"/>
      <c r="BM434" s="834">
        <f>DI434</f>
        <v/>
      </c>
      <c r="BN434" s="812">
        <f>Overview!$P$153</f>
        <v/>
      </c>
      <c r="BO434" s="117" t="inlineStr">
        <is>
          <t>Revisar: la misma frecuencia aparece con varios canales en esta banda (18050 / 18300 / 18525)</t>
        </is>
      </c>
      <c r="BP434" s="117"/>
      <c r="BQ434" s="115"/>
      <c r="BR434" s="1478"/>
      <c r="BS434" s="1541"/>
      <c r="BT434" s="1864" t="inlineStr">
        <is>
          <t>LTE CATM1</t>
        </is>
      </c>
      <c r="BU434" s="1828" t="inlineStr">
        <is>
          <t>FDD1</t>
        </is>
      </c>
      <c r="BV434" s="906">
        <f>Overview!$H$28</f>
        <v/>
      </c>
      <c r="BW434" s="1865"/>
      <c r="BX434" s="1828" t="inlineStr">
        <is>
          <t>Body</t>
        </is>
      </c>
      <c r="BY434" s="920"/>
      <c r="BZ434" s="1724">
        <f>IF(COUNT('Conducted LTE CATM1'!$AH$3:$AH$265)=0,15,INDEX('Conducted LTE CATM1'!$M$3:$M$265,MATCH(MAX('Conducted LTE CATM1'!$AH$3:$AH$265),'Conducted LTE CATM1'!$AH$3:$AH$265,0)))</f>
        <v>15</v>
      </c>
      <c r="CA434" s="1156" t="str">
        <f>CA433</f>
        <v>TBD</v>
      </c>
      <c r="CB434" s="201">
        <v>5</v>
      </c>
      <c r="CC434" s="1104">
        <f>IF(COUNT('Conducted LTE CATM1'!$AH$3:$AH$265)=0,18300,INDEX('Conducted LTE CATM1'!$T$3:$T$265,MATCH(MAX('Conducted LTE CATM1'!$AH$3:$AH$265),'Conducted LTE CATM1'!$AH$3:$AH$265,0)))</f>
        <v>18300</v>
      </c>
      <c r="CD434" s="977">
        <f>IF(COUNT('Conducted LTE CATM1'!$AH$3:$AH$265)=0,1950,INDEX('Conducted LTE CATM1'!$U$3:$U$265,MATCH(MAX('Conducted LTE CATM1'!$AH$3:$AH$265),'Conducted LTE CATM1'!$AH$3:$AH$265,0)))</f>
        <v>1950</v>
      </c>
      <c r="CE434" s="7234"/>
      <c r="CF434" s="7234"/>
      <c r="CG434" s="6706"/>
      <c r="CH434" s="6706"/>
      <c r="CI434" s="225">
        <f>BY434</f>
        <v/>
      </c>
      <c r="CJ434" s="237">
        <f>BZ434</f>
        <v/>
      </c>
      <c r="CK434" s="223">
        <f>CA434</f>
        <v/>
      </c>
      <c r="CL434" s="237">
        <f>CC434</f>
        <v/>
      </c>
      <c r="CM434" s="394">
        <f>CD434</f>
        <v/>
      </c>
      <c r="CN434" s="1527"/>
      <c r="CO434" s="1579"/>
      <c r="CP434" s="7214">
        <f>IF(CF434=""," ",IF(ABS(CE434-CF434)&lt;=0.1,"Valid","Not valid"))</f>
        <v/>
      </c>
      <c r="CQ434" s="1674">
        <f> IF(CE434="","",IF(AND(CE434&lt;&gt;"",CF434=""),IF(CE434&gt;=0.8,"Medir+Sig Max","No"),IF(CF434&lt;&gt;"",IF(CF434&gt;=0.8,"Medir+Sig Max","No"),"")))</f>
        <v/>
      </c>
      <c r="CR434" s="6927"/>
      <c r="CS434" s="1674"/>
      <c r="CT434" s="220">
        <f>IF(CO434="",IF(AND(CE434="",CF434=""),"",IF(CF434="",IF(DQ434&gt;1,ROUND(DQ434*CE434,3),CE434),IF(DQ434&gt;1,ROUND(DQ434*CF434,3),CF434))),IF(AND(CE434="",CF434=""),"",IF(CF434="",IF(DQ434&gt;1,ROUND(DQ434*CE434*(1/(CO434)),3),CE434*(1/(CO434))),IF(DQ434&gt;1,ROUND(DQ434*CF434*(1/(CO434)),3),CF434*(1/(CO434))))))</f>
        <v/>
      </c>
      <c r="CU434" s="224">
        <f>BY434</f>
        <v/>
      </c>
      <c r="CV434" s="237">
        <f>BZ434</f>
        <v/>
      </c>
      <c r="CW434" s="237">
        <f>CA434</f>
        <v/>
      </c>
      <c r="CX434" s="224">
        <f>CC434</f>
        <v/>
      </c>
      <c r="CY434" s="237">
        <f>CD434</f>
        <v/>
      </c>
      <c r="CZ434" s="7474">
        <f>IF(COUNTIF(Overview!K12:K14,TRUE)&gt;0,1.6,IF(COUNTIF(Overview!L12:L14,TRUE)&gt;0,8,0))</f>
        <v/>
      </c>
      <c r="DA434" s="1788"/>
      <c r="DB434" s="7483"/>
      <c r="DC434" s="844">
        <f>IF(CT434="","",IF(CT434&gt;CZ434,"Fail","Pass"))</f>
        <v/>
      </c>
      <c r="DD434" s="402"/>
      <c r="DE434" s="1565">
        <f>MyTimestamp(DC434)</f>
        <v/>
      </c>
      <c r="DF434" s="1531">
        <f>IF(COUNT(CE434:CH434)=1,15,IF(COUNT(CE434:CH434)=0,0,30))</f>
        <v/>
      </c>
      <c r="DG434" s="1532">
        <f>IF(DF434=0,0,2)</f>
        <v/>
      </c>
      <c r="DH434" s="1866"/>
      <c r="DI434" s="1866"/>
      <c r="DJ434" s="1863"/>
      <c r="DK434" s="1789"/>
      <c r="DL434" s="1574">
        <f>10^(CN434/20)*100-100</f>
        <v/>
      </c>
      <c r="DM434" s="777"/>
      <c r="DN434" s="977"/>
      <c r="DO434" s="777">
        <f>IF(DM434="","",10^(DM434/10))</f>
        <v/>
      </c>
      <c r="DP434" s="777">
        <f>IF(ISNUMBER(DN434)=FALSE,"",10^(DN434/10))</f>
        <v/>
      </c>
      <c r="DQ434" s="1578">
        <f>IF(AND(ISNUMBER(DO434),ISNUMBER(DP434)),IF(DO434/DP434&gt;1,ROUND((DO434)/DP434,3),1),1)</f>
        <v/>
      </c>
      <c r="DR434" s="1541"/>
      <c r="DS434" s="1541"/>
      <c r="DT434" s="1541"/>
      <c r="DU434" s="1541"/>
      <c r="DV434" s="1541"/>
      <c r="DW434" s="1541"/>
      <c r="DX434" s="1541"/>
      <c r="DY434" s="1541"/>
      <c r="DZ434" s="1541"/>
      <c r="EA434" s="1541"/>
      <c r="EB434" s="1541"/>
      <c r="EC434" s="1541"/>
      <c r="ED434" s="1541"/>
      <c r="EE434" s="1541"/>
      <c r="EF434" s="1541"/>
      <c r="EG434" s="1541"/>
      <c r="EH434" s="1541"/>
      <c r="EI434" s="1541"/>
      <c r="EJ434" s="1541"/>
      <c r="EK434" s="1541"/>
      <c r="EL434" s="1541"/>
      <c r="EM434" s="1541"/>
      <c r="EN434" s="1541"/>
      <c r="EO434" s="1541"/>
      <c r="EP434" s="1541"/>
      <c r="EQ434" s="1541"/>
      <c r="ER434" s="1541"/>
      <c r="ES434" s="1541"/>
      <c r="ET434" s="1541"/>
      <c r="EU434" s="1541"/>
      <c r="EV434" s="1541"/>
    </row>
    <row r="435" ht="12.75" x14ac:dyDescent="0.2">
      <c r="A435" s="1541"/>
      <c r="B435" s="1541"/>
      <c r="C435"/>
      <c r="D435" s="1486"/>
      <c r="E435" s="1486"/>
      <c r="F435" s="672" t="inlineStr">
        <is>
          <t>5.3</t>
        </is>
      </c>
      <c r="G435" s="1497"/>
      <c r="H435" s="130">
        <f>BV435</f>
        <v/>
      </c>
      <c r="I435" s="130">
        <f>BW435</f>
        <v/>
      </c>
      <c r="J435" s="1299" t="inlineStr">
        <is>
          <t>Cat M1</t>
        </is>
      </c>
      <c r="K435" s="1299" t="inlineStr">
        <is>
          <t>FDD1</t>
        </is>
      </c>
      <c r="L435" s="115"/>
      <c r="M435" s="130">
        <v>15</v>
      </c>
      <c r="N435" s="119" t="inlineStr">
        <is>
          <t>16QAM</t>
        </is>
      </c>
      <c r="O435" s="131"/>
      <c r="P435" s="6597">
        <v>0</v>
      </c>
      <c r="Q435" s="131">
        <v>3</v>
      </c>
      <c r="R435" s="131">
        <v>0</v>
      </c>
      <c r="S435" s="6593"/>
      <c r="T435" s="130">
        <v>18300</v>
      </c>
      <c r="U435" s="6593">
        <v>1950</v>
      </c>
      <c r="V435" s="119"/>
      <c r="W435" s="1305"/>
      <c r="X435" s="119"/>
      <c r="Y435" s="119"/>
      <c r="Z435" s="119"/>
      <c r="AA435" s="115"/>
      <c r="AB435" s="115"/>
      <c r="AC435" s="1300">
        <f>IF(OR(BX435="Close to Ear",BX435="Close to Head"),"Head",IF(BX435="Extremity","Extremity","Body"))</f>
        <v/>
      </c>
      <c r="AD435" s="1301">
        <f>CA435</f>
        <v/>
      </c>
      <c r="AE435" s="1299">
        <f>CB435</f>
        <v/>
      </c>
      <c r="AF435" s="115"/>
      <c r="AG435" s="1302">
        <f>IF(OR(AZ435="",BA435=""),"N/A",IF(DC435="Pass","P","F"))</f>
        <v/>
      </c>
      <c r="AH435" s="129"/>
      <c r="AI435" s="129"/>
      <c r="AJ435" s="129"/>
      <c r="AK435" s="119"/>
      <c r="AL435" s="115"/>
      <c r="AM435" s="119"/>
      <c r="AN435" s="119"/>
      <c r="AO435" s="692"/>
      <c r="AP435" s="692"/>
      <c r="AQ435" s="692"/>
      <c r="AR435" s="692"/>
      <c r="AS435" s="692"/>
      <c r="AT435" s="1303">
        <f>IF(AC435="Extremity",IF(CG435="","",CG435),"")</f>
        <v/>
      </c>
      <c r="AU435" s="1303">
        <f>IF(AC435="Extremity",IF(CH435="","",CH435),"")</f>
        <v/>
      </c>
      <c r="AV435" s="1304">
        <f>IF(AC435="Extremity","",IF(CE435="","",CE435))</f>
        <v/>
      </c>
      <c r="AW435" s="1304">
        <f>IF(AD435="Extremity","",IF(CF435="","",CF435))</f>
        <v/>
      </c>
      <c r="AX435" s="1305">
        <f>DL435</f>
        <v/>
      </c>
      <c r="AY435" s="1305">
        <f>DQ435</f>
        <v/>
      </c>
      <c r="AZ435" s="3377">
        <f>IF(AC435="Extremity",IF(DA435="","",DA435),"")</f>
        <v/>
      </c>
      <c r="BA435" s="3378">
        <f>IF(AC435="Extremity","",IF(CT435="","",CT435))</f>
        <v/>
      </c>
      <c r="BB435" s="1305">
        <f>IF(AC435="Extremity",IF(DB435="","",DB435),"")</f>
        <v/>
      </c>
      <c r="BC435" s="1304">
        <f>IF(AC435="Extremity","",IF(CZ435="","",CZ435))</f>
        <v/>
      </c>
      <c r="BD435" s="1305">
        <f>DD435</f>
        <v/>
      </c>
      <c r="BE435" s="132">
        <f>DE435</f>
        <v/>
      </c>
      <c r="BF435" s="133">
        <f>DF435*60</f>
        <v/>
      </c>
      <c r="BG435" s="121">
        <f>BE435</f>
        <v/>
      </c>
      <c r="BH435" s="133">
        <f>DG435*60</f>
        <v/>
      </c>
      <c r="BI435" s="133">
        <f>DH435</f>
        <v/>
      </c>
      <c r="BJ435" s="117"/>
      <c r="BK435" s="812">
        <f>Overview!$E$7</f>
        <v/>
      </c>
      <c r="BL435" s="117"/>
      <c r="BM435" s="834">
        <f>DI435</f>
        <v/>
      </c>
      <c r="BN435" s="812">
        <f>Overview!$P$153</f>
        <v/>
      </c>
      <c r="BO435" s="117" t="inlineStr">
        <is>
          <t>Revisar: la misma frecuencia aparece con varios canales en esta banda (18050 / 18300 / 18525)</t>
        </is>
      </c>
      <c r="BP435" s="117"/>
      <c r="BQ435" s="115"/>
      <c r="BR435" s="1478"/>
      <c r="BS435" s="1541"/>
      <c r="BT435" s="1864" t="inlineStr">
        <is>
          <t>LTE CATM1</t>
        </is>
      </c>
      <c r="BU435" s="1828" t="inlineStr">
        <is>
          <t>FDD1</t>
        </is>
      </c>
      <c r="BV435" s="906">
        <f>Overview!$H$28</f>
        <v/>
      </c>
      <c r="BW435" s="1865"/>
      <c r="BX435" s="1828" t="inlineStr">
        <is>
          <t>Body</t>
        </is>
      </c>
      <c r="BY435" s="507"/>
      <c r="BZ435" s="1724">
        <f>IF(COUNT('Conducted LTE CATM1'!$AH$3:$AH$265)=0,15,INDEX('Conducted LTE CATM1'!$M$3:$M$265,MATCH(MAX('Conducted LTE CATM1'!$AH$3:$AH$265),'Conducted LTE CATM1'!$AH$3:$AH$265,0)))</f>
        <v>15</v>
      </c>
      <c r="CA435" s="1032" t="str">
        <f>CA434</f>
        <v>TBD</v>
      </c>
      <c r="CB435" s="202">
        <v>5</v>
      </c>
      <c r="CC435" s="7073">
        <f>IF(COUNT('Conducted LTE CATM1'!$AH$3:$AH$265)=0,18300,INDEX('Conducted LTE CATM1'!$T$3:$T$265,MATCH(MAX('Conducted LTE CATM1'!$AH$3:$AH$265),'Conducted LTE CATM1'!$AH$3:$AH$265,0)))</f>
        <v>18300</v>
      </c>
      <c r="CD435" s="7070">
        <f>IF(COUNT('Conducted LTE CATM1'!$AH$3:$AH$265)=0,1950,INDEX('Conducted LTE CATM1'!$U$3:$U$265,MATCH(MAX('Conducted LTE CATM1'!$AH$3:$AH$265),'Conducted LTE CATM1'!$AH$3:$AH$265,0)))</f>
        <v>1950</v>
      </c>
      <c r="CE435" s="7234"/>
      <c r="CF435" s="7234"/>
      <c r="CG435" s="6706"/>
      <c r="CH435" s="6706"/>
      <c r="CI435" s="225">
        <f>BY435</f>
        <v/>
      </c>
      <c r="CJ435" s="237">
        <f>BZ435</f>
        <v/>
      </c>
      <c r="CK435" s="223">
        <f>CA435</f>
        <v/>
      </c>
      <c r="CL435" s="237">
        <f>CC435</f>
        <v/>
      </c>
      <c r="CM435" s="394">
        <f>CD435</f>
        <v/>
      </c>
      <c r="CN435" s="1527"/>
      <c r="CO435" s="1579"/>
      <c r="CP435" s="7214">
        <f>IF(CF435=""," ",IF(ABS(CE435-CF435)&lt;=0.1,"Valid","Not valid"))</f>
        <v/>
      </c>
      <c r="CQ435" s="1674">
        <f> IF(CE435="","",IF(AND(CE435&lt;&gt;"",CF435=""),IF(CE435&gt;=0.8,"Medir+Sig Max","No"),IF(CF435&lt;&gt;"",IF(CF435&gt;=0.8,"Medir+Sig Max","No"),"")))</f>
        <v/>
      </c>
      <c r="CR435" s="6927"/>
      <c r="CS435" s="1674"/>
      <c r="CT435" s="220">
        <f>IF(CO435="",IF(AND(CE435="",CF435=""),"",IF(CF435="",IF(DQ435&gt;1,ROUND(DQ435*CE435,3),CE435),IF(DQ435&gt;1,ROUND(DQ435*CF435,3),CF435))),IF(AND(CE435="",CF435=""),"",IF(CF435="",IF(DQ435&gt;1,ROUND(DQ435*CE435*(1/(CO435)),3),CE435*(1/(CO435))),IF(DQ435&gt;1,ROUND(DQ435*CF435*(1/(CO435)),3),CF435*(1/(CO435))))))</f>
        <v/>
      </c>
      <c r="CU435" s="224">
        <f>BY435</f>
        <v/>
      </c>
      <c r="CV435" s="237">
        <f>BZ435</f>
        <v/>
      </c>
      <c r="CW435" s="237">
        <f>CA435</f>
        <v/>
      </c>
      <c r="CX435" s="224">
        <f>CC435</f>
        <v/>
      </c>
      <c r="CY435" s="237">
        <f>CD435</f>
        <v/>
      </c>
      <c r="CZ435" s="7474">
        <f>IF(COUNTIF(Overview!K12:K14,TRUE)&gt;0,1.6,IF(COUNTIF(Overview!L12:L14,TRUE)&gt;0,8,0))</f>
        <v/>
      </c>
      <c r="DA435" s="1788"/>
      <c r="DB435" s="7483"/>
      <c r="DC435" s="844">
        <f>IF(CT435="","",IF(CT435&gt;CZ435,"Fail","Pass"))</f>
        <v/>
      </c>
      <c r="DD435" s="402"/>
      <c r="DE435" s="1565">
        <f>MyTimestamp(DC435)</f>
        <v/>
      </c>
      <c r="DF435" s="1531">
        <f>IF(COUNT(CE435:CH435)=1,15,IF(COUNT(CE435:CH435)=0,0,30))</f>
        <v/>
      </c>
      <c r="DG435" s="1532">
        <f>IF(DF435=0,0,2)</f>
        <v/>
      </c>
      <c r="DH435" s="1866"/>
      <c r="DI435" s="1866"/>
      <c r="DJ435" s="1863"/>
      <c r="DK435" s="1789"/>
      <c r="DL435" s="1574">
        <f>10^(CN435/20)*100-100</f>
        <v/>
      </c>
      <c r="DM435" s="777"/>
      <c r="DN435" s="814"/>
      <c r="DO435" s="777">
        <f>IF(DM435="","",10^(DM435/10))</f>
        <v/>
      </c>
      <c r="DP435" s="777">
        <f>IF(ISNUMBER(DN435)=FALSE,"",10^(DN435/10))</f>
        <v/>
      </c>
      <c r="DQ435" s="1578">
        <f>IF(AND(ISNUMBER(DO435),ISNUMBER(DP435)),IF(DO435/DP435&gt;1,ROUND((DO435)/DP435,3),1),1)</f>
        <v/>
      </c>
      <c r="DR435" s="1541"/>
      <c r="DS435" s="1541"/>
      <c r="DT435" s="1541"/>
      <c r="DU435" s="1541"/>
      <c r="DV435" s="1541"/>
      <c r="DW435" s="1541"/>
      <c r="DX435" s="1541"/>
      <c r="DY435" s="1541"/>
      <c r="DZ435" s="1541"/>
      <c r="EA435" s="1541"/>
      <c r="EB435" s="1541"/>
      <c r="EC435" s="1541"/>
      <c r="ED435" s="1541"/>
      <c r="EE435" s="1541"/>
      <c r="EF435" s="1541"/>
      <c r="EG435" s="1541"/>
      <c r="EH435" s="1541"/>
      <c r="EI435" s="1541"/>
      <c r="EJ435" s="1541"/>
      <c r="EK435" s="1541"/>
      <c r="EL435" s="1541"/>
      <c r="EM435" s="1541"/>
      <c r="EN435" s="1541"/>
      <c r="EO435" s="1541"/>
      <c r="EP435" s="1541"/>
      <c r="EQ435" s="1541"/>
      <c r="ER435" s="1541"/>
      <c r="ES435" s="1541"/>
      <c r="ET435" s="1541"/>
      <c r="EU435" s="1541"/>
      <c r="EV435" s="1541"/>
    </row>
    <row r="436" ht="12.75" x14ac:dyDescent="0.2">
      <c r="A436" s="1541"/>
      <c r="B436" s="1541"/>
      <c r="C436"/>
      <c r="D436" s="1486"/>
      <c r="E436" s="1486"/>
      <c r="F436" s="672" t="inlineStr">
        <is>
          <t>5.3</t>
        </is>
      </c>
      <c r="G436" s="1497"/>
      <c r="H436" s="130">
        <f>BV436</f>
        <v/>
      </c>
      <c r="I436" s="130">
        <f>BW436</f>
        <v/>
      </c>
      <c r="J436" s="1299" t="inlineStr">
        <is>
          <t>Cat M1</t>
        </is>
      </c>
      <c r="K436" s="1299" t="inlineStr">
        <is>
          <t>FDD1</t>
        </is>
      </c>
      <c r="L436" s="115"/>
      <c r="M436" s="130">
        <v>15</v>
      </c>
      <c r="N436" s="119" t="inlineStr">
        <is>
          <t>16QAM</t>
        </is>
      </c>
      <c r="O436" s="131"/>
      <c r="P436" s="6597">
        <v>0</v>
      </c>
      <c r="Q436" s="131">
        <v>3</v>
      </c>
      <c r="R436" s="131">
        <v>0</v>
      </c>
      <c r="S436" s="6593"/>
      <c r="T436" s="130">
        <v>18300</v>
      </c>
      <c r="U436" s="6593">
        <v>1950</v>
      </c>
      <c r="V436" s="119"/>
      <c r="W436" s="1305"/>
      <c r="X436" s="119"/>
      <c r="Y436" s="119"/>
      <c r="Z436" s="119"/>
      <c r="AA436" s="115"/>
      <c r="AB436" s="115"/>
      <c r="AC436" s="1300">
        <f>IF(OR(BX436="Close to Ear",BX436="Close to Head"),"Head",IF(BX436="Extremity","Extremity","Body"))</f>
        <v/>
      </c>
      <c r="AD436" s="1301">
        <f>CA436</f>
        <v/>
      </c>
      <c r="AE436" s="1299">
        <f>CB436</f>
        <v/>
      </c>
      <c r="AF436" s="115"/>
      <c r="AG436" s="1302">
        <f>IF(OR(AZ436="",BA436=""),"N/A",IF(DC436="Pass","P","F"))</f>
        <v/>
      </c>
      <c r="AH436" s="129"/>
      <c r="AI436" s="129"/>
      <c r="AJ436" s="129"/>
      <c r="AK436" s="119"/>
      <c r="AL436" s="115"/>
      <c r="AM436" s="119"/>
      <c r="AN436" s="119"/>
      <c r="AO436" s="692"/>
      <c r="AP436" s="692"/>
      <c r="AQ436" s="692"/>
      <c r="AR436" s="692"/>
      <c r="AS436" s="692"/>
      <c r="AT436" s="1303">
        <f>IF(AC436="Extremity",IF(CG436="","",CG436),"")</f>
        <v/>
      </c>
      <c r="AU436" s="1303">
        <f>IF(AC436="Extremity",IF(CH436="","",CH436),"")</f>
        <v/>
      </c>
      <c r="AV436" s="1304">
        <f>IF(AC436="Extremity","",IF(CE436="","",CE436))</f>
        <v/>
      </c>
      <c r="AW436" s="1304">
        <f>IF(AD436="Extremity","",IF(CF436="","",CF436))</f>
        <v/>
      </c>
      <c r="AX436" s="1305">
        <f>DL436</f>
        <v/>
      </c>
      <c r="AY436" s="1305">
        <f>DQ436</f>
        <v/>
      </c>
      <c r="AZ436" s="3377">
        <f>IF(AC436="Extremity",IF(DA436="","",DA436),"")</f>
        <v/>
      </c>
      <c r="BA436" s="3378">
        <f>IF(AC436="Extremity","",IF(CT436="","",CT436))</f>
        <v/>
      </c>
      <c r="BB436" s="1305">
        <f>IF(AC436="Extremity",IF(DB436="","",DB436),"")</f>
        <v/>
      </c>
      <c r="BC436" s="1304">
        <f>IF(AC436="Extremity","",IF(CZ436="","",CZ436))</f>
        <v/>
      </c>
      <c r="BD436" s="1305">
        <f>DD436</f>
        <v/>
      </c>
      <c r="BE436" s="132">
        <f>DE436</f>
        <v/>
      </c>
      <c r="BF436" s="133">
        <f>DF436*60</f>
        <v/>
      </c>
      <c r="BG436" s="121">
        <f>BE436</f>
        <v/>
      </c>
      <c r="BH436" s="133">
        <f>DG436*60</f>
        <v/>
      </c>
      <c r="BI436" s="133">
        <f>DH436</f>
        <v/>
      </c>
      <c r="BJ436" s="117"/>
      <c r="BK436" s="812">
        <f>Overview!$E$7</f>
        <v/>
      </c>
      <c r="BL436" s="117"/>
      <c r="BM436" s="834">
        <f>DI436</f>
        <v/>
      </c>
      <c r="BN436" s="812">
        <f>Overview!$P$153</f>
        <v/>
      </c>
      <c r="BO436" s="117" t="inlineStr">
        <is>
          <t>Revisar: la misma frecuencia aparece con varios canales en esta banda (18050 / 18300 / 18525)</t>
        </is>
      </c>
      <c r="BP436" s="117"/>
      <c r="BQ436" s="115"/>
      <c r="BR436" s="1478"/>
      <c r="BS436" s="1541"/>
      <c r="BT436" s="1864" t="inlineStr">
        <is>
          <t>LTE CATM1</t>
        </is>
      </c>
      <c r="BU436" s="1828" t="inlineStr">
        <is>
          <t>FDD1</t>
        </is>
      </c>
      <c r="BV436" s="906">
        <f>Overview!$H$28</f>
        <v/>
      </c>
      <c r="BW436" s="1865"/>
      <c r="BX436" s="1828" t="inlineStr">
        <is>
          <t>Body</t>
        </is>
      </c>
      <c r="BY436" s="432"/>
      <c r="BZ436" s="1724">
        <f>IF(COUNT('Conducted LTE CATM1'!$AH$3:$AH$265)=0,15,INDEX('Conducted LTE CATM1'!$M$3:$M$265,MATCH(MAX('Conducted LTE CATM1'!$AH$3:$AH$265),'Conducted LTE CATM1'!$AH$3:$AH$265,0)))</f>
        <v>15</v>
      </c>
      <c r="CA436" s="873" t="str">
        <f>CA435</f>
        <v>TBD</v>
      </c>
      <c r="CB436" s="200">
        <v>5</v>
      </c>
      <c r="CC436" s="7074">
        <f>IF(COUNT('Conducted LTE CATM1'!$AH$3:$AH$265)=0,18300,INDEX('Conducted LTE CATM1'!$T$3:$T$265,MATCH(MAX('Conducted LTE CATM1'!$AH$3:$AH$265),'Conducted LTE CATM1'!$AH$3:$AH$265,0)))</f>
        <v>18300</v>
      </c>
      <c r="CD436" s="7074">
        <f>IF(COUNT('Conducted LTE CATM1'!$AH$3:$AH$265)=0,1950,INDEX('Conducted LTE CATM1'!$U$3:$U$265,MATCH(MAX('Conducted LTE CATM1'!$AH$3:$AH$265),'Conducted LTE CATM1'!$AH$3:$AH$265,0)))</f>
        <v>1950</v>
      </c>
      <c r="CE436" s="7234"/>
      <c r="CF436" s="7234"/>
      <c r="CG436" s="6706"/>
      <c r="CH436" s="6706"/>
      <c r="CI436" s="225">
        <f>BY436</f>
        <v/>
      </c>
      <c r="CJ436" s="237">
        <f>BZ436</f>
        <v/>
      </c>
      <c r="CK436" s="223">
        <f>CA436</f>
        <v/>
      </c>
      <c r="CL436" s="237">
        <f>CC436</f>
        <v/>
      </c>
      <c r="CM436" s="394">
        <f>CD436</f>
        <v/>
      </c>
      <c r="CN436" s="1527"/>
      <c r="CO436" s="1579"/>
      <c r="CP436" s="7214">
        <f>IF(CF436=""," ",IF(ABS(CE436-CF436)&lt;=0.1,"Valid","Not valid"))</f>
        <v/>
      </c>
      <c r="CQ436" s="1674">
        <f> IF(CE436="","",IF(AND(CE436&lt;&gt;"",CF436=""),IF(CE436&gt;=0.8,"Medir+Sig Max","No"),IF(CF436&lt;&gt;"",IF(CF436&gt;=0.8,"Medir+Sig Max","No"),"")))</f>
        <v/>
      </c>
      <c r="CR436" s="6927"/>
      <c r="CS436" s="1674"/>
      <c r="CT436" s="220">
        <f>IF(CO436="",IF(AND(CE436="",CF436=""),"",IF(CF436="",IF(DQ436&gt;1,ROUND(DQ436*CE436,3),CE436),IF(DQ436&gt;1,ROUND(DQ436*CF436,3),CF436))),IF(AND(CE436="",CF436=""),"",IF(CF436="",IF(DQ436&gt;1,ROUND(DQ436*CE436*(1/(CO436)),3),CE436*(1/(CO436))),IF(DQ436&gt;1,ROUND(DQ436*CF436*(1/(CO436)),3),CF436*(1/(CO436))))))</f>
        <v/>
      </c>
      <c r="CU436" s="224">
        <f>BY436</f>
        <v/>
      </c>
      <c r="CV436" s="237">
        <f>BZ436</f>
        <v/>
      </c>
      <c r="CW436" s="237">
        <f>CA436</f>
        <v/>
      </c>
      <c r="CX436" s="224">
        <f>CC436</f>
        <v/>
      </c>
      <c r="CY436" s="237">
        <f>CD436</f>
        <v/>
      </c>
      <c r="CZ436" s="7474">
        <f>IF(COUNTIF(Overview!K12:K14,TRUE)&gt;0,1.6,IF(COUNTIF(Overview!L12:L14,TRUE)&gt;0,8,0))</f>
        <v/>
      </c>
      <c r="DA436" s="1788"/>
      <c r="DB436" s="7483"/>
      <c r="DC436" s="844">
        <f>IF(CT436="","",IF(CT436&gt;CZ436,"Fail","Pass"))</f>
        <v/>
      </c>
      <c r="DD436" s="402"/>
      <c r="DE436" s="1565">
        <f>MyTimestamp(DC436)</f>
        <v/>
      </c>
      <c r="DF436" s="1531">
        <f>IF(COUNT(CE436:CH436)=1,15,IF(COUNT(CE436:CH436)=0,0,30))</f>
        <v/>
      </c>
      <c r="DG436" s="1532">
        <f>IF(DF436=0,0,2)</f>
        <v/>
      </c>
      <c r="DH436" s="1866"/>
      <c r="DI436" s="1866"/>
      <c r="DJ436" s="1863"/>
      <c r="DK436" s="1789"/>
      <c r="DL436" s="1574">
        <f>10^(CN436/20)*100-100</f>
        <v/>
      </c>
      <c r="DM436" s="777"/>
      <c r="DN436" s="730"/>
      <c r="DO436" s="777">
        <f>IF(DM436="","",10^(DM436/10))</f>
        <v/>
      </c>
      <c r="DP436" s="777">
        <f>IF(ISNUMBER(DN436)=FALSE,"",10^(DN436/10))</f>
        <v/>
      </c>
      <c r="DQ436" s="1578">
        <f>IF(AND(ISNUMBER(DO436),ISNUMBER(DP436)),IF(DO436/DP436&gt;1,ROUND((DO436)/DP436,3),1),1)</f>
        <v/>
      </c>
      <c r="DR436" s="1541"/>
      <c r="DS436" s="1541"/>
      <c r="DT436" s="1541"/>
      <c r="DU436" s="1541"/>
      <c r="DV436" s="1541"/>
      <c r="DW436" s="1541"/>
      <c r="DX436" s="1541"/>
      <c r="DY436" s="1541"/>
      <c r="DZ436" s="1541"/>
      <c r="EA436" s="1541"/>
      <c r="EB436" s="1541"/>
      <c r="EC436" s="1541"/>
      <c r="ED436" s="1541"/>
      <c r="EE436" s="1541"/>
      <c r="EF436" s="1541"/>
      <c r="EG436" s="1541"/>
      <c r="EH436" s="1541"/>
      <c r="EI436" s="1541"/>
      <c r="EJ436" s="1541"/>
      <c r="EK436" s="1541"/>
      <c r="EL436" s="1541"/>
      <c r="EM436" s="1541"/>
      <c r="EN436" s="1541"/>
      <c r="EO436" s="1541"/>
      <c r="EP436" s="1541"/>
      <c r="EQ436" s="1541"/>
      <c r="ER436" s="1541"/>
      <c r="ES436" s="1541"/>
      <c r="ET436" s="1541"/>
      <c r="EU436" s="1541"/>
      <c r="EV436" s="1541"/>
    </row>
    <row r="437" ht="12.75" x14ac:dyDescent="0.2">
      <c r="A437" s="1541"/>
      <c r="B437" s="1541"/>
      <c r="C437"/>
      <c r="D437" s="1486"/>
      <c r="E437" s="1486"/>
      <c r="F437" s="672" t="inlineStr">
        <is>
          <t>5.3</t>
        </is>
      </c>
      <c r="G437" s="1497"/>
      <c r="H437" s="130">
        <f>BV437</f>
        <v/>
      </c>
      <c r="I437" s="130">
        <f>BW437</f>
        <v/>
      </c>
      <c r="J437" s="1299" t="inlineStr">
        <is>
          <t>Cat M1</t>
        </is>
      </c>
      <c r="K437" s="1299" t="inlineStr">
        <is>
          <t>FDD1</t>
        </is>
      </c>
      <c r="L437" s="115"/>
      <c r="M437" s="130">
        <v>15</v>
      </c>
      <c r="N437" s="119" t="inlineStr">
        <is>
          <t>16QAM</t>
        </is>
      </c>
      <c r="O437" s="131"/>
      <c r="P437" s="6597">
        <v>0</v>
      </c>
      <c r="Q437" s="131">
        <v>3</v>
      </c>
      <c r="R437" s="131">
        <v>0</v>
      </c>
      <c r="S437" s="6593"/>
      <c r="T437" s="130">
        <v>18300</v>
      </c>
      <c r="U437" s="6593">
        <v>1950</v>
      </c>
      <c r="V437" s="119"/>
      <c r="W437" s="1305"/>
      <c r="X437" s="119"/>
      <c r="Y437" s="119"/>
      <c r="Z437" s="119"/>
      <c r="AA437" s="115"/>
      <c r="AB437" s="115"/>
      <c r="AC437" s="1300">
        <f>IF(OR(BX437="Close to Ear",BX437="Close to Head"),"Head",IF(BX437="Extremity","Extremity","Body"))</f>
        <v/>
      </c>
      <c r="AD437" s="1301">
        <f>CA437</f>
        <v/>
      </c>
      <c r="AE437" s="1299">
        <f>CB437</f>
        <v/>
      </c>
      <c r="AF437" s="115"/>
      <c r="AG437" s="1302">
        <f>IF(OR(AZ437="",BA437=""),"N/A",IF(DC437="Pass","P","F"))</f>
        <v/>
      </c>
      <c r="AH437" s="129"/>
      <c r="AI437" s="129"/>
      <c r="AJ437" s="129"/>
      <c r="AK437" s="119"/>
      <c r="AL437" s="115"/>
      <c r="AM437" s="119"/>
      <c r="AN437" s="119"/>
      <c r="AO437" s="692"/>
      <c r="AP437" s="692"/>
      <c r="AQ437" s="692"/>
      <c r="AR437" s="692"/>
      <c r="AS437" s="692"/>
      <c r="AT437" s="1303">
        <f>IF(AC437="Extremity",IF(CG437="","",CG437),"")</f>
        <v/>
      </c>
      <c r="AU437" s="1303">
        <f>IF(AC437="Extremity",IF(CH437="","",CH437),"")</f>
        <v/>
      </c>
      <c r="AV437" s="1304">
        <f>IF(AC437="Extremity","",IF(CE437="","",CE437))</f>
        <v/>
      </c>
      <c r="AW437" s="1304">
        <f>IF(AD437="Extremity","",IF(CF437="","",CF437))</f>
        <v/>
      </c>
      <c r="AX437" s="1305">
        <f>DL437</f>
        <v/>
      </c>
      <c r="AY437" s="1305">
        <f>DQ437</f>
        <v/>
      </c>
      <c r="AZ437" s="3377">
        <f>IF(AC437="Extremity",IF(DA437="","",DA437),"")</f>
        <v/>
      </c>
      <c r="BA437" s="3378">
        <f>IF(AC437="Extremity","",IF(CT437="","",CT437))</f>
        <v/>
      </c>
      <c r="BB437" s="1305">
        <f>IF(AC437="Extremity",IF(DB437="","",DB437),"")</f>
        <v/>
      </c>
      <c r="BC437" s="1304">
        <f>IF(AC437="Extremity","",IF(CZ437="","",CZ437))</f>
        <v/>
      </c>
      <c r="BD437" s="1305">
        <f>DD437</f>
        <v/>
      </c>
      <c r="BE437" s="132">
        <f>DE437</f>
        <v/>
      </c>
      <c r="BF437" s="133">
        <f>DF437*60</f>
        <v/>
      </c>
      <c r="BG437" s="121">
        <f>BE437</f>
        <v/>
      </c>
      <c r="BH437" s="133">
        <f>DG437*60</f>
        <v/>
      </c>
      <c r="BI437" s="133">
        <f>DH437</f>
        <v/>
      </c>
      <c r="BJ437" s="117"/>
      <c r="BK437" s="812">
        <f>Overview!$E$7</f>
        <v/>
      </c>
      <c r="BL437" s="117"/>
      <c r="BM437" s="834">
        <f>DI437</f>
        <v/>
      </c>
      <c r="BN437" s="812">
        <f>Overview!$P$153</f>
        <v/>
      </c>
      <c r="BO437" s="117" t="inlineStr">
        <is>
          <t>Revisar: la misma frecuencia aparece con varios canales en esta banda (18050 / 18300 / 18525)</t>
        </is>
      </c>
      <c r="BP437" s="117"/>
      <c r="BQ437" s="115"/>
      <c r="BR437" s="1478"/>
      <c r="BS437" s="1541"/>
      <c r="BT437" s="1864" t="inlineStr">
        <is>
          <t>LTE CATM1</t>
        </is>
      </c>
      <c r="BU437" s="1828" t="inlineStr">
        <is>
          <t>FDD1</t>
        </is>
      </c>
      <c r="BV437" s="906">
        <f>Overview!$H$28</f>
        <v/>
      </c>
      <c r="BW437" s="1865"/>
      <c r="BX437" s="1828" t="inlineStr">
        <is>
          <t>Body</t>
        </is>
      </c>
      <c r="BY437" s="509"/>
      <c r="BZ437" s="1724">
        <f>IF(COUNT('Conducted LTE CATM1'!$AH$3:$AH$265)=0,15,INDEX('Conducted LTE CATM1'!$M$3:$M$265,MATCH(MAX('Conducted LTE CATM1'!$AH$3:$AH$265),'Conducted LTE CATM1'!$AH$3:$AH$265,0)))</f>
        <v>15</v>
      </c>
      <c r="CA437" s="874" t="str">
        <f>CA436</f>
        <v>TBD</v>
      </c>
      <c r="CB437" s="201">
        <v>5</v>
      </c>
      <c r="CC437" s="7075">
        <f>IF(COUNT('Conducted LTE CATM1'!$AH$3:$AH$265)=0,18300,INDEX('Conducted LTE CATM1'!$T$3:$T$265,MATCH(MAX('Conducted LTE CATM1'!$AH$3:$AH$265),'Conducted LTE CATM1'!$AH$3:$AH$265,0)))</f>
        <v>18300</v>
      </c>
      <c r="CD437" s="7075">
        <f>IF(COUNT('Conducted LTE CATM1'!$AH$3:$AH$265)=0,1950,INDEX('Conducted LTE CATM1'!$U$3:$U$265,MATCH(MAX('Conducted LTE CATM1'!$AH$3:$AH$265),'Conducted LTE CATM1'!$AH$3:$AH$265,0)))</f>
        <v>1950</v>
      </c>
      <c r="CE437" s="7234"/>
      <c r="CF437" s="7234"/>
      <c r="CG437" s="6706"/>
      <c r="CH437" s="6706"/>
      <c r="CI437" s="225">
        <f>BY437</f>
        <v/>
      </c>
      <c r="CJ437" s="237">
        <f>BZ437</f>
        <v/>
      </c>
      <c r="CK437" s="223">
        <f>CA437</f>
        <v/>
      </c>
      <c r="CL437" s="237">
        <f>CC437</f>
        <v/>
      </c>
      <c r="CM437" s="394">
        <f>CD437</f>
        <v/>
      </c>
      <c r="CN437" s="1527"/>
      <c r="CO437" s="1579"/>
      <c r="CP437" s="7214">
        <f>IF(CF437=""," ",IF(ABS(CE437-CF437)&lt;=0.1,"Valid","Not valid"))</f>
        <v/>
      </c>
      <c r="CQ437" s="1674">
        <f> IF(CE437="","",IF(AND(CE437&lt;&gt;"",CF437=""),IF(CE437&gt;=0.8,"Medir+Sig Max","No"),IF(CF437&lt;&gt;"",IF(CF437&gt;=0.8,"Medir+Sig Max","No"),"")))</f>
        <v/>
      </c>
      <c r="CR437" s="6927"/>
      <c r="CS437" s="1674"/>
      <c r="CT437" s="220">
        <f>IF(CO437="",IF(AND(CE437="",CF437=""),"",IF(CF437="",IF(DQ437&gt;1,ROUND(DQ437*CE437,3),CE437),IF(DQ437&gt;1,ROUND(DQ437*CF437,3),CF437))),IF(AND(CE437="",CF437=""),"",IF(CF437="",IF(DQ437&gt;1,ROUND(DQ437*CE437*(1/(CO437)),3),CE437*(1/(CO437))),IF(DQ437&gt;1,ROUND(DQ437*CF437*(1/(CO437)),3),CF437*(1/(CO437))))))</f>
        <v/>
      </c>
      <c r="CU437" s="224">
        <f>BY437</f>
        <v/>
      </c>
      <c r="CV437" s="237">
        <f>BZ437</f>
        <v/>
      </c>
      <c r="CW437" s="237">
        <f>CA437</f>
        <v/>
      </c>
      <c r="CX437" s="224">
        <f>CC437</f>
        <v/>
      </c>
      <c r="CY437" s="237">
        <f>CD437</f>
        <v/>
      </c>
      <c r="CZ437" s="7474">
        <f>IF(COUNTIF(Overview!K12:K14,TRUE)&gt;0,1.6,IF(COUNTIF(Overview!L12:L14,TRUE)&gt;0,8,0))</f>
        <v/>
      </c>
      <c r="DA437" s="1788"/>
      <c r="DB437" s="7483"/>
      <c r="DC437" s="844">
        <f>IF(CT437="","",IF(CT437&gt;CZ437,"Fail","Pass"))</f>
        <v/>
      </c>
      <c r="DD437" s="402"/>
      <c r="DE437" s="1565">
        <f>MyTimestamp(DC437)</f>
        <v/>
      </c>
      <c r="DF437" s="1531">
        <f>IF(COUNT(CE437:CH437)=1,15,IF(COUNT(CE437:CH437)=0,0,30))</f>
        <v/>
      </c>
      <c r="DG437" s="1532">
        <f>IF(DF437=0,0,2)</f>
        <v/>
      </c>
      <c r="DH437" s="1866"/>
      <c r="DI437" s="1866"/>
      <c r="DJ437" s="1863"/>
      <c r="DK437" s="1789"/>
      <c r="DL437" s="1574">
        <f>10^(CN437/20)*100-100</f>
        <v/>
      </c>
      <c r="DM437" s="777"/>
      <c r="DN437" s="815"/>
      <c r="DO437" s="777">
        <f>IF(DM437="","",10^(DM437/10))</f>
        <v/>
      </c>
      <c r="DP437" s="777">
        <f>IF(ISNUMBER(DN437)=FALSE,"",10^(DN437/10))</f>
        <v/>
      </c>
      <c r="DQ437" s="1578">
        <f>IF(AND(ISNUMBER(DO437),ISNUMBER(DP437)),IF(DO437/DP437&gt;1,ROUND((DO437)/DP437,3),1),1)</f>
        <v/>
      </c>
      <c r="DR437" s="1541"/>
      <c r="DS437" s="1541"/>
      <c r="DT437" s="1541"/>
      <c r="DU437" s="1541"/>
      <c r="DV437" s="1541"/>
      <c r="DW437" s="1541"/>
      <c r="DX437" s="1541"/>
      <c r="DY437" s="1541"/>
      <c r="DZ437" s="1541"/>
      <c r="EA437" s="1541"/>
      <c r="EB437" s="1541"/>
      <c r="EC437" s="1541"/>
      <c r="ED437" s="1541"/>
      <c r="EE437" s="1541"/>
      <c r="EF437" s="1541"/>
      <c r="EG437" s="1541"/>
      <c r="EH437" s="1541"/>
      <c r="EI437" s="1541"/>
      <c r="EJ437" s="1541"/>
      <c r="EK437" s="1541"/>
      <c r="EL437" s="1541"/>
      <c r="EM437" s="1541"/>
      <c r="EN437" s="1541"/>
      <c r="EO437" s="1541"/>
      <c r="EP437" s="1541"/>
      <c r="EQ437" s="1541"/>
      <c r="ER437" s="1541"/>
      <c r="ES437" s="1541"/>
      <c r="ET437" s="1541"/>
      <c r="EU437" s="1541"/>
      <c r="EV437" s="1541"/>
    </row>
    <row r="438" ht="12.75" x14ac:dyDescent="0.2">
      <c r="A438" s="1541"/>
      <c r="B438" s="1541"/>
      <c r="C438"/>
      <c r="D438" s="1486"/>
      <c r="E438" s="1486"/>
      <c r="F438" s="672" t="inlineStr">
        <is>
          <t>5.3</t>
        </is>
      </c>
      <c r="G438" s="1497"/>
      <c r="H438" s="130">
        <f>BV438</f>
        <v/>
      </c>
      <c r="I438" s="130">
        <f>BW438</f>
        <v/>
      </c>
      <c r="J438" s="1299" t="inlineStr">
        <is>
          <t>Cat M1</t>
        </is>
      </c>
      <c r="K438" s="1299" t="inlineStr">
        <is>
          <t>FDD1</t>
        </is>
      </c>
      <c r="L438" s="115"/>
      <c r="M438" s="130">
        <v>15</v>
      </c>
      <c r="N438" s="119" t="inlineStr">
        <is>
          <t>16QAM</t>
        </is>
      </c>
      <c r="O438" s="131"/>
      <c r="P438" s="6597">
        <v>0</v>
      </c>
      <c r="Q438" s="131">
        <v>3</v>
      </c>
      <c r="R438" s="131">
        <v>0</v>
      </c>
      <c r="S438" s="6593"/>
      <c r="T438" s="130">
        <v>18300</v>
      </c>
      <c r="U438" s="6593">
        <v>1950</v>
      </c>
      <c r="V438" s="119"/>
      <c r="W438" s="1305"/>
      <c r="X438" s="119"/>
      <c r="Y438" s="119"/>
      <c r="Z438" s="119"/>
      <c r="AA438" s="115"/>
      <c r="AB438" s="115"/>
      <c r="AC438" s="1300">
        <f>IF(OR(BX438="Close to Ear",BX438="Close to Head"),"Head",IF(BX438="Extremity","Extremity","Body"))</f>
        <v/>
      </c>
      <c r="AD438" s="1301">
        <f>CA438</f>
        <v/>
      </c>
      <c r="AE438" s="1299">
        <f>CB438</f>
        <v/>
      </c>
      <c r="AF438" s="115"/>
      <c r="AG438" s="1302">
        <f>IF(OR(AZ438="",BA438=""),"N/A",IF(DC438="Pass","P","F"))</f>
        <v/>
      </c>
      <c r="AH438" s="129"/>
      <c r="AI438" s="129"/>
      <c r="AJ438" s="129"/>
      <c r="AK438" s="119"/>
      <c r="AL438" s="115"/>
      <c r="AM438" s="119"/>
      <c r="AN438" s="119"/>
      <c r="AO438" s="692"/>
      <c r="AP438" s="692"/>
      <c r="AQ438" s="692"/>
      <c r="AR438" s="692"/>
      <c r="AS438" s="692"/>
      <c r="AT438" s="1303">
        <f>IF(AC438="Extremity",IF(CG438="","",CG438),"")</f>
        <v/>
      </c>
      <c r="AU438" s="1303">
        <f>IF(AC438="Extremity",IF(CH438="","",CH438),"")</f>
        <v/>
      </c>
      <c r="AV438" s="1304">
        <f>IF(AC438="Extremity","",IF(CE438="","",CE438))</f>
        <v/>
      </c>
      <c r="AW438" s="1304">
        <f>IF(AD438="Extremity","",IF(CF438="","",CF438))</f>
        <v/>
      </c>
      <c r="AX438" s="1305">
        <f>DL438</f>
        <v/>
      </c>
      <c r="AY438" s="1305">
        <f>DQ438</f>
        <v/>
      </c>
      <c r="AZ438" s="3377">
        <f>IF(AC438="Extremity",IF(DA438="","",DA438),"")</f>
        <v/>
      </c>
      <c r="BA438" s="3378">
        <f>IF(AC438="Extremity","",IF(CT438="","",CT438))</f>
        <v/>
      </c>
      <c r="BB438" s="1305">
        <f>IF(AC438="Extremity",IF(DB438="","",DB438),"")</f>
        <v/>
      </c>
      <c r="BC438" s="1304">
        <f>IF(AC438="Extremity","",IF(CZ438="","",CZ438))</f>
        <v/>
      </c>
      <c r="BD438" s="1305">
        <f>DD438</f>
        <v/>
      </c>
      <c r="BE438" s="132">
        <f>DE438</f>
        <v/>
      </c>
      <c r="BF438" s="133">
        <f>DF438*60</f>
        <v/>
      </c>
      <c r="BG438" s="121">
        <f>BE438</f>
        <v/>
      </c>
      <c r="BH438" s="133">
        <f>DG438*60</f>
        <v/>
      </c>
      <c r="BI438" s="133">
        <f>DH438</f>
        <v/>
      </c>
      <c r="BJ438" s="117"/>
      <c r="BK438" s="812">
        <f>Overview!$E$7</f>
        <v/>
      </c>
      <c r="BL438" s="117"/>
      <c r="BM438" s="834">
        <f>DI438</f>
        <v/>
      </c>
      <c r="BN438" s="812">
        <f>Overview!$P$153</f>
        <v/>
      </c>
      <c r="BO438" s="117" t="inlineStr">
        <is>
          <t>Revisar: la misma frecuencia aparece con varios canales en esta banda (18050 / 18300 / 18525)</t>
        </is>
      </c>
      <c r="BP438" s="117"/>
      <c r="BQ438" s="115"/>
      <c r="BR438" s="1478"/>
      <c r="BS438" s="1541"/>
      <c r="BT438" s="1864" t="inlineStr">
        <is>
          <t>LTE CATM1</t>
        </is>
      </c>
      <c r="BU438" s="1828" t="inlineStr">
        <is>
          <t>FDD1</t>
        </is>
      </c>
      <c r="BV438" s="906">
        <f>Overview!$H$28</f>
        <v/>
      </c>
      <c r="BW438" s="1865"/>
      <c r="BX438" s="1828" t="inlineStr">
        <is>
          <t>Body</t>
        </is>
      </c>
      <c r="BY438" s="1871"/>
      <c r="BZ438" s="1865">
        <f>IF(COUNT('Conducted LTE CATM1'!$AH$3:$AH$265)=0,15,INDEX('Conducted LTE CATM1'!$M$3:$M$265,MATCH(MAX('Conducted LTE CATM1'!$AH$3:$AH$265),'Conducted LTE CATM1'!$AH$3:$AH$265,0)))</f>
        <v>15</v>
      </c>
      <c r="CA438" s="1032" t="str">
        <f>CA437</f>
        <v>TBD</v>
      </c>
      <c r="CB438" s="202">
        <v>5</v>
      </c>
      <c r="CC438" s="776">
        <f>IF(COUNT('Conducted LTE CATM1'!$AH$3:$AH$265)=0,18300,INDEX('Conducted LTE CATM1'!$T$3:$T$265,MATCH(MAX('Conducted LTE CATM1'!$AH$3:$AH$265),'Conducted LTE CATM1'!$AH$3:$AH$265,0)))</f>
        <v>18300</v>
      </c>
      <c r="CD438" s="776">
        <f>IF(COUNT('Conducted LTE CATM1'!$AH$3:$AH$265)=0,1950,INDEX('Conducted LTE CATM1'!$U$3:$U$265,MATCH(MAX('Conducted LTE CATM1'!$AH$3:$AH$265),'Conducted LTE CATM1'!$AH$3:$AH$265,0)))</f>
        <v>1950</v>
      </c>
      <c r="CE438" s="7234"/>
      <c r="CF438" s="7234"/>
      <c r="CG438" s="6706"/>
      <c r="CH438" s="6706"/>
      <c r="CI438" s="225">
        <f>BY438</f>
        <v/>
      </c>
      <c r="CJ438" s="237">
        <f>BZ438</f>
        <v/>
      </c>
      <c r="CK438" s="223">
        <f>CA438</f>
        <v/>
      </c>
      <c r="CL438" s="237">
        <f>CC438</f>
        <v/>
      </c>
      <c r="CM438" s="394">
        <f>CD438</f>
        <v/>
      </c>
      <c r="CN438" s="1527"/>
      <c r="CO438" s="1579"/>
      <c r="CP438" s="7214">
        <f>IF(CF438=""," ",IF(ABS(CE438-CF438)&lt;=0.1,"Valid","Not valid"))</f>
        <v/>
      </c>
      <c r="CQ438" s="1674">
        <f> IF(CE438="","",IF(AND(CE438&lt;&gt;"",CF438=""),IF(CE438&gt;=0.8,"Medir+Sig Max","No"),IF(CF438&lt;&gt;"",IF(CF438&gt;=0.8,"Medir+Sig Max","No"),"")))</f>
        <v/>
      </c>
      <c r="CR438" s="6927"/>
      <c r="CS438" s="1674"/>
      <c r="CT438" s="220">
        <f>IF(CO438="",IF(AND(CE438="",CF438=""),"",IF(CF438="",IF(DQ438&gt;1,ROUND(DQ438*CE438,3),CE438),IF(DQ438&gt;1,ROUND(DQ438*CF438,3),CF438))),IF(AND(CE438="",CF438=""),"",IF(CF438="",IF(DQ438&gt;1,ROUND(DQ438*CE438*(1/(CO438)),3),CE438*(1/(CO438))),IF(DQ438&gt;1,ROUND(DQ438*CF438*(1/(CO438)),3),CF438*(1/(CO438))))))</f>
        <v/>
      </c>
      <c r="CU438" s="224">
        <f>BY438</f>
        <v/>
      </c>
      <c r="CV438" s="237">
        <f>BZ438</f>
        <v/>
      </c>
      <c r="CW438" s="237">
        <f>CA438</f>
        <v/>
      </c>
      <c r="CX438" s="224">
        <f>CC438</f>
        <v/>
      </c>
      <c r="CY438" s="237">
        <f>CD438</f>
        <v/>
      </c>
      <c r="CZ438" s="7474">
        <f>IF(COUNTIF(Overview!K12:K14,TRUE)&gt;0,1.6,IF(COUNTIF(Overview!L12:L14,TRUE)&gt;0,8,0))</f>
        <v/>
      </c>
      <c r="DA438" s="1788"/>
      <c r="DB438" s="7483"/>
      <c r="DC438" s="844">
        <f>IF(CT438="","",IF(CT438&gt;CZ438,"Fail","Pass"))</f>
        <v/>
      </c>
      <c r="DD438" s="402"/>
      <c r="DE438" s="1565">
        <f>MyTimestamp(DC438)</f>
        <v/>
      </c>
      <c r="DF438" s="1531">
        <f>IF(COUNT(CE438:CH438)=1,15,IF(COUNT(CE438:CH438)=0,0,30))</f>
        <v/>
      </c>
      <c r="DG438" s="1532">
        <f>IF(DF438=0,0,2)</f>
        <v/>
      </c>
      <c r="DH438" s="1866"/>
      <c r="DI438" s="1866"/>
      <c r="DJ438" s="1863"/>
      <c r="DK438" s="1789"/>
      <c r="DL438" s="1574">
        <f>10^(CN438/20)*100-100</f>
        <v/>
      </c>
      <c r="DM438" s="777"/>
      <c r="DN438" s="776"/>
      <c r="DO438" s="777">
        <f>IF(DM438="","",10^(DM438/10))</f>
        <v/>
      </c>
      <c r="DP438" s="777">
        <f>IF(ISNUMBER(DN438)=FALSE,"",10^(DN438/10))</f>
        <v/>
      </c>
      <c r="DQ438" s="1578">
        <f>IF(AND(ISNUMBER(DO438),ISNUMBER(DP438)),IF(DO438/DP438&gt;1,ROUND((DO438)/DP438,3),1),1)</f>
        <v/>
      </c>
      <c r="DR438" s="1541"/>
      <c r="DS438" s="1541"/>
      <c r="DT438" s="1541"/>
      <c r="DU438" s="1541"/>
      <c r="DV438" s="1541"/>
      <c r="DW438" s="1541"/>
      <c r="DX438" s="1541"/>
      <c r="DY438" s="1541"/>
      <c r="DZ438" s="1541"/>
      <c r="EA438" s="1541"/>
      <c r="EB438" s="1541"/>
      <c r="EC438" s="1541"/>
      <c r="ED438" s="1541"/>
      <c r="EE438" s="1541"/>
      <c r="EF438" s="1541"/>
      <c r="EG438" s="1541"/>
      <c r="EH438" s="1541"/>
      <c r="EI438" s="1541"/>
      <c r="EJ438" s="1541"/>
      <c r="EK438" s="1541"/>
      <c r="EL438" s="1541"/>
      <c r="EM438" s="1541"/>
      <c r="EN438" s="1541"/>
      <c r="EO438" s="1541"/>
      <c r="EP438" s="1541"/>
      <c r="EQ438" s="1541"/>
      <c r="ER438" s="1541"/>
      <c r="ES438" s="1541"/>
      <c r="ET438" s="1541"/>
      <c r="EU438" s="1541"/>
      <c r="EV438" s="1541"/>
    </row>
    <row r="439" ht="12.75" x14ac:dyDescent="0.2">
      <c r="A439" s="1541"/>
      <c r="B439" s="1541"/>
      <c r="C439"/>
      <c r="D439" s="1486"/>
      <c r="E439" s="1486"/>
      <c r="F439" s="672" t="inlineStr">
        <is>
          <t>5.3</t>
        </is>
      </c>
      <c r="G439" s="1497"/>
      <c r="H439" s="130">
        <f>BV439</f>
        <v/>
      </c>
      <c r="I439" s="130">
        <f>BW439</f>
        <v/>
      </c>
      <c r="J439" s="1299" t="inlineStr">
        <is>
          <t>Cat M1</t>
        </is>
      </c>
      <c r="K439" s="1299" t="inlineStr">
        <is>
          <t>FDD1</t>
        </is>
      </c>
      <c r="L439" s="115"/>
      <c r="M439" s="130">
        <v>15</v>
      </c>
      <c r="N439" s="119" t="inlineStr">
        <is>
          <t>16QAM</t>
        </is>
      </c>
      <c r="O439" s="131"/>
      <c r="P439" s="6597">
        <v>0</v>
      </c>
      <c r="Q439" s="131">
        <v>3</v>
      </c>
      <c r="R439" s="131">
        <v>0</v>
      </c>
      <c r="S439" s="6593"/>
      <c r="T439" s="130">
        <v>18300</v>
      </c>
      <c r="U439" s="6593">
        <v>1950</v>
      </c>
      <c r="V439" s="119"/>
      <c r="W439" s="1305"/>
      <c r="X439" s="119"/>
      <c r="Y439" s="119"/>
      <c r="Z439" s="119"/>
      <c r="AA439" s="115"/>
      <c r="AB439" s="115"/>
      <c r="AC439" s="1300">
        <f>IF(OR(BX439="Close to Ear",BX439="Close to Head"),"Head",IF(BX439="Extremity","Extremity","Body"))</f>
        <v/>
      </c>
      <c r="AD439" s="1301">
        <f>CA439</f>
        <v/>
      </c>
      <c r="AE439" s="1299">
        <f>CB439</f>
        <v/>
      </c>
      <c r="AF439" s="115"/>
      <c r="AG439" s="1302">
        <f>IF(OR(AZ439="",BA439=""),"N/A",IF(DC439="Pass","P","F"))</f>
        <v/>
      </c>
      <c r="AH439" s="129"/>
      <c r="AI439" s="129"/>
      <c r="AJ439" s="129"/>
      <c r="AK439" s="119"/>
      <c r="AL439" s="115"/>
      <c r="AM439" s="119"/>
      <c r="AN439" s="119"/>
      <c r="AO439" s="692"/>
      <c r="AP439" s="692"/>
      <c r="AQ439" s="692"/>
      <c r="AR439" s="692"/>
      <c r="AS439" s="692"/>
      <c r="AT439" s="1303">
        <f>IF(AC439="Extremity",IF(CG439="","",CG439),"")</f>
        <v/>
      </c>
      <c r="AU439" s="1303">
        <f>IF(AC439="Extremity",IF(CH439="","",CH439),"")</f>
        <v/>
      </c>
      <c r="AV439" s="1304">
        <f>IF(AC439="Extremity","",IF(CE439="","",CE439))</f>
        <v/>
      </c>
      <c r="AW439" s="1304">
        <f>IF(AD439="Extremity","",IF(CF439="","",CF439))</f>
        <v/>
      </c>
      <c r="AX439" s="1305">
        <f>DL439</f>
        <v/>
      </c>
      <c r="AY439" s="1305">
        <f>DQ439</f>
        <v/>
      </c>
      <c r="AZ439" s="3377">
        <f>IF(AC439="Extremity",IF(DA439="","",DA439),"")</f>
        <v/>
      </c>
      <c r="BA439" s="3378">
        <f>IF(AC439="Extremity","",IF(CT439="","",CT439))</f>
        <v/>
      </c>
      <c r="BB439" s="1305">
        <f>IF(AC439="Extremity",IF(DB439="","",DB439),"")</f>
        <v/>
      </c>
      <c r="BC439" s="1304">
        <f>IF(AC439="Extremity","",IF(CZ439="","",CZ439))</f>
        <v/>
      </c>
      <c r="BD439" s="1305">
        <f>DD439</f>
        <v/>
      </c>
      <c r="BE439" s="132">
        <f>DE439</f>
        <v/>
      </c>
      <c r="BF439" s="133">
        <f>DF439*60</f>
        <v/>
      </c>
      <c r="BG439" s="121">
        <f>BE439</f>
        <v/>
      </c>
      <c r="BH439" s="133">
        <f>DG439*60</f>
        <v/>
      </c>
      <c r="BI439" s="133">
        <f>DH439</f>
        <v/>
      </c>
      <c r="BJ439" s="117"/>
      <c r="BK439" s="812">
        <f>Overview!$E$7</f>
        <v/>
      </c>
      <c r="BL439" s="117"/>
      <c r="BM439" s="834">
        <f>DI439</f>
        <v/>
      </c>
      <c r="BN439" s="812">
        <f>Overview!$P$153</f>
        <v/>
      </c>
      <c r="BO439" s="117" t="inlineStr">
        <is>
          <t>Revisar: la misma frecuencia aparece con varios canales en esta banda (18050 / 18300 / 18525)</t>
        </is>
      </c>
      <c r="BP439" s="117"/>
      <c r="BQ439" s="115"/>
      <c r="BR439" s="1478"/>
      <c r="BS439" s="1541"/>
      <c r="BT439" s="1864" t="inlineStr">
        <is>
          <t>LTE CATM1</t>
        </is>
      </c>
      <c r="BU439" s="1828" t="inlineStr">
        <is>
          <t>FDD1</t>
        </is>
      </c>
      <c r="BV439" s="906">
        <f>Overview!$H$28</f>
        <v/>
      </c>
      <c r="BW439" s="1865"/>
      <c r="BX439" s="1828" t="inlineStr">
        <is>
          <t>Body</t>
        </is>
      </c>
      <c r="BY439" s="1868"/>
      <c r="BZ439" s="1865">
        <f>IF(COUNT('Conducted LTE CATM1'!$AH$3:$AH$265)=0,15,INDEX('Conducted LTE CATM1'!$M$3:$M$265,MATCH(MAX('Conducted LTE CATM1'!$AH$3:$AH$265),'Conducted LTE CATM1'!$AH$3:$AH$265,0)))</f>
        <v>15</v>
      </c>
      <c r="CA439" s="873" t="str">
        <f>CA438</f>
        <v>TBD</v>
      </c>
      <c r="CB439" s="200">
        <v>5</v>
      </c>
      <c r="CC439" s="777">
        <f>IF(COUNT('Conducted LTE CATM1'!$AH$3:$AH$265)=0,18300,INDEX('Conducted LTE CATM1'!$T$3:$T$265,MATCH(MAX('Conducted LTE CATM1'!$AH$3:$AH$265),'Conducted LTE CATM1'!$AH$3:$AH$265,0)))</f>
        <v>18300</v>
      </c>
      <c r="CD439" s="777">
        <f>IF(COUNT('Conducted LTE CATM1'!$AH$3:$AH$265)=0,1950,INDEX('Conducted LTE CATM1'!$U$3:$U$265,MATCH(MAX('Conducted LTE CATM1'!$AH$3:$AH$265),'Conducted LTE CATM1'!$AH$3:$AH$265,0)))</f>
        <v>1950</v>
      </c>
      <c r="CE439" s="7234"/>
      <c r="CF439" s="7234"/>
      <c r="CG439" s="6706"/>
      <c r="CH439" s="6706"/>
      <c r="CI439" s="225">
        <f>BY439</f>
        <v/>
      </c>
      <c r="CJ439" s="237">
        <f>BZ439</f>
        <v/>
      </c>
      <c r="CK439" s="223">
        <f>CA439</f>
        <v/>
      </c>
      <c r="CL439" s="237">
        <f>CC439</f>
        <v/>
      </c>
      <c r="CM439" s="394">
        <f>CD439</f>
        <v/>
      </c>
      <c r="CN439" s="1527"/>
      <c r="CO439" s="1579"/>
      <c r="CP439" s="7214">
        <f>IF(CF439=""," ",IF(ABS(CE439-CF439)&lt;=0.1,"Valid","Not valid"))</f>
        <v/>
      </c>
      <c r="CQ439" s="1674">
        <f> IF(CE439="","",IF(AND(CE439&lt;&gt;"",CF439=""),IF(CE439&gt;=0.8,"Medir+Sig Max","No"),IF(CF439&lt;&gt;"",IF(CF439&gt;=0.8,"Medir+Sig Max","No"),"")))</f>
        <v/>
      </c>
      <c r="CR439" s="6927"/>
      <c r="CS439" s="1674"/>
      <c r="CT439" s="220">
        <f>IF(CO439="",IF(AND(CE439="",CF439=""),"",IF(CF439="",IF(DQ439&gt;1,ROUND(DQ439*CE439,3),CE439),IF(DQ439&gt;1,ROUND(DQ439*CF439,3),CF439))),IF(AND(CE439="",CF439=""),"",IF(CF439="",IF(DQ439&gt;1,ROUND(DQ439*CE439*(1/(CO439)),3),CE439*(1/(CO439))),IF(DQ439&gt;1,ROUND(DQ439*CF439*(1/(CO439)),3),CF439*(1/(CO439))))))</f>
        <v/>
      </c>
      <c r="CU439" s="224">
        <f>BY439</f>
        <v/>
      </c>
      <c r="CV439" s="237">
        <f>BZ439</f>
        <v/>
      </c>
      <c r="CW439" s="237">
        <f>CA439</f>
        <v/>
      </c>
      <c r="CX439" s="224">
        <f>CC439</f>
        <v/>
      </c>
      <c r="CY439" s="237">
        <f>CD439</f>
        <v/>
      </c>
      <c r="CZ439" s="7474">
        <f>IF(COUNTIF(Overview!K12:K14,TRUE)&gt;0,1.6,IF(COUNTIF(Overview!L12:L14,TRUE)&gt;0,8,0))</f>
        <v/>
      </c>
      <c r="DA439" s="1788"/>
      <c r="DB439" s="7483"/>
      <c r="DC439" s="844">
        <f>IF(CT439="","",IF(CT439&gt;CZ439,"Fail","Pass"))</f>
        <v/>
      </c>
      <c r="DD439" s="402"/>
      <c r="DE439" s="1565">
        <f>MyTimestamp(DC439)</f>
        <v/>
      </c>
      <c r="DF439" s="1531">
        <f>IF(COUNT(CE439:CH439)=1,15,IF(COUNT(CE439:CH439)=0,0,30))</f>
        <v/>
      </c>
      <c r="DG439" s="1532">
        <f>IF(DF439=0,0,2)</f>
        <v/>
      </c>
      <c r="DH439" s="1866"/>
      <c r="DI439" s="1866"/>
      <c r="DJ439" s="1863"/>
      <c r="DK439" s="1789"/>
      <c r="DL439" s="1574">
        <f>10^(CN439/20)*100-100</f>
        <v/>
      </c>
      <c r="DM439" s="777"/>
      <c r="DN439" s="777"/>
      <c r="DO439" s="777">
        <f>IF(DM439="","",10^(DM439/10))</f>
        <v/>
      </c>
      <c r="DP439" s="777">
        <f>IF(ISNUMBER(DN439)=FALSE,"",10^(DN439/10))</f>
        <v/>
      </c>
      <c r="DQ439" s="1578">
        <f>IF(AND(ISNUMBER(DO439),ISNUMBER(DP439)),IF(DO439/DP439&gt;1,ROUND((DO439)/DP439,3),1),1)</f>
        <v/>
      </c>
      <c r="DR439" s="1541"/>
      <c r="DS439" s="1541"/>
      <c r="DT439" s="1541"/>
      <c r="DU439" s="1541"/>
      <c r="DV439" s="1541"/>
      <c r="DW439" s="1541"/>
      <c r="DX439" s="1541"/>
      <c r="DY439" s="1541"/>
      <c r="DZ439" s="1541"/>
      <c r="EA439" s="1541"/>
      <c r="EB439" s="1541"/>
      <c r="EC439" s="1541"/>
      <c r="ED439" s="1541"/>
      <c r="EE439" s="1541"/>
      <c r="EF439" s="1541"/>
      <c r="EG439" s="1541"/>
      <c r="EH439" s="1541"/>
      <c r="EI439" s="1541"/>
      <c r="EJ439" s="1541"/>
      <c r="EK439" s="1541"/>
      <c r="EL439" s="1541"/>
      <c r="EM439" s="1541"/>
      <c r="EN439" s="1541"/>
      <c r="EO439" s="1541"/>
      <c r="EP439" s="1541"/>
      <c r="EQ439" s="1541"/>
      <c r="ER439" s="1541"/>
      <c r="ES439" s="1541"/>
      <c r="ET439" s="1541"/>
      <c r="EU439" s="1541"/>
      <c r="EV439" s="1541"/>
    </row>
    <row r="440" ht="12.75" x14ac:dyDescent="0.2">
      <c r="A440" s="1541"/>
      <c r="B440" s="1541"/>
      <c r="C440"/>
      <c r="D440" s="1486"/>
      <c r="E440" s="1486"/>
      <c r="F440" s="672" t="inlineStr">
        <is>
          <t>5.3</t>
        </is>
      </c>
      <c r="G440" s="1497"/>
      <c r="H440" s="130">
        <f>BV440</f>
        <v/>
      </c>
      <c r="I440" s="130">
        <f>BW440</f>
        <v/>
      </c>
      <c r="J440" s="1299" t="inlineStr">
        <is>
          <t>Cat M1</t>
        </is>
      </c>
      <c r="K440" s="1299" t="inlineStr">
        <is>
          <t>FDD1</t>
        </is>
      </c>
      <c r="L440" s="115"/>
      <c r="M440" s="130">
        <v>15</v>
      </c>
      <c r="N440" s="119" t="inlineStr">
        <is>
          <t>16QAM</t>
        </is>
      </c>
      <c r="O440" s="131"/>
      <c r="P440" s="6597">
        <v>0</v>
      </c>
      <c r="Q440" s="131">
        <v>3</v>
      </c>
      <c r="R440" s="131">
        <v>0</v>
      </c>
      <c r="S440" s="6593"/>
      <c r="T440" s="130">
        <v>18300</v>
      </c>
      <c r="U440" s="6593">
        <v>1950</v>
      </c>
      <c r="V440" s="119"/>
      <c r="W440" s="1305"/>
      <c r="X440" s="119"/>
      <c r="Y440" s="119"/>
      <c r="Z440" s="119"/>
      <c r="AA440" s="115"/>
      <c r="AB440" s="115"/>
      <c r="AC440" s="1300">
        <f>IF(OR(BX440="Close to Ear",BX440="Close to Head"),"Head",IF(BX440="Extremity","Extremity","Body"))</f>
        <v/>
      </c>
      <c r="AD440" s="1301">
        <f>CA440</f>
        <v/>
      </c>
      <c r="AE440" s="1299">
        <f>CB440</f>
        <v/>
      </c>
      <c r="AF440" s="115"/>
      <c r="AG440" s="1302">
        <f>IF(OR(AZ440="",BA440=""),"N/A",IF(DC440="Pass","P","F"))</f>
        <v/>
      </c>
      <c r="AH440" s="129"/>
      <c r="AI440" s="129"/>
      <c r="AJ440" s="129"/>
      <c r="AK440" s="119"/>
      <c r="AL440" s="115"/>
      <c r="AM440" s="119"/>
      <c r="AN440" s="119"/>
      <c r="AO440" s="692"/>
      <c r="AP440" s="692"/>
      <c r="AQ440" s="692"/>
      <c r="AR440" s="692"/>
      <c r="AS440" s="692"/>
      <c r="AT440" s="1303">
        <f>IF(AC440="Extremity",IF(CG440="","",CG440),"")</f>
        <v/>
      </c>
      <c r="AU440" s="1303">
        <f>IF(AC440="Extremity",IF(CH440="","",CH440),"")</f>
        <v/>
      </c>
      <c r="AV440" s="1304">
        <f>IF(AC440="Extremity","",IF(CE440="","",CE440))</f>
        <v/>
      </c>
      <c r="AW440" s="1304">
        <f>IF(AD440="Extremity","",IF(CF440="","",CF440))</f>
        <v/>
      </c>
      <c r="AX440" s="1305">
        <f>DL440</f>
        <v/>
      </c>
      <c r="AY440" s="1305">
        <f>DQ440</f>
        <v/>
      </c>
      <c r="AZ440" s="3377">
        <f>IF(AC440="Extremity",IF(DA440="","",DA440),"")</f>
        <v/>
      </c>
      <c r="BA440" s="3378">
        <f>IF(AC440="Extremity","",IF(CT440="","",CT440))</f>
        <v/>
      </c>
      <c r="BB440" s="1305">
        <f>IF(AC440="Extremity",IF(DB440="","",DB440),"")</f>
        <v/>
      </c>
      <c r="BC440" s="1304">
        <f>IF(AC440="Extremity","",IF(CZ440="","",CZ440))</f>
        <v/>
      </c>
      <c r="BD440" s="1305">
        <f>DD440</f>
        <v/>
      </c>
      <c r="BE440" s="132">
        <f>DE440</f>
        <v/>
      </c>
      <c r="BF440" s="133">
        <f>DF440*60</f>
        <v/>
      </c>
      <c r="BG440" s="121">
        <f>BE440</f>
        <v/>
      </c>
      <c r="BH440" s="133">
        <f>DG440*60</f>
        <v/>
      </c>
      <c r="BI440" s="133">
        <f>DH440</f>
        <v/>
      </c>
      <c r="BJ440" s="117"/>
      <c r="BK440" s="812">
        <f>Overview!$E$7</f>
        <v/>
      </c>
      <c r="BL440" s="117"/>
      <c r="BM440" s="834">
        <f>DI440</f>
        <v/>
      </c>
      <c r="BN440" s="812">
        <f>Overview!$P$153</f>
        <v/>
      </c>
      <c r="BO440" s="117" t="inlineStr">
        <is>
          <t>Revisar: la misma frecuencia aparece con varios canales en esta banda (18050 / 18300 / 18525)</t>
        </is>
      </c>
      <c r="BP440" s="117"/>
      <c r="BQ440" s="115"/>
      <c r="BR440" s="1478"/>
      <c r="BS440" s="1541"/>
      <c r="BT440" s="1864" t="inlineStr">
        <is>
          <t>LTE CATM1</t>
        </is>
      </c>
      <c r="BU440" s="1828" t="inlineStr">
        <is>
          <t>FDD1</t>
        </is>
      </c>
      <c r="BV440" s="906">
        <f>Overview!$H$28</f>
        <v/>
      </c>
      <c r="BW440" s="1865"/>
      <c r="BX440" s="1828" t="inlineStr">
        <is>
          <t>Body</t>
        </is>
      </c>
      <c r="BY440" s="1872"/>
      <c r="BZ440" s="1865">
        <f>IF(COUNT('Conducted LTE CATM1'!$AH$3:$AH$265)=0,15,INDEX('Conducted LTE CATM1'!$M$3:$M$265,MATCH(MAX('Conducted LTE CATM1'!$AH$3:$AH$265),'Conducted LTE CATM1'!$AH$3:$AH$265,0)))</f>
        <v>15</v>
      </c>
      <c r="CA440" s="874" t="str">
        <f>CA439</f>
        <v>TBD</v>
      </c>
      <c r="CB440" s="201">
        <v>5</v>
      </c>
      <c r="CC440" s="779">
        <f>IF(COUNT('Conducted LTE CATM1'!$AH$3:$AH$265)=0,18300,INDEX('Conducted LTE CATM1'!$T$3:$T$265,MATCH(MAX('Conducted LTE CATM1'!$AH$3:$AH$265),'Conducted LTE CATM1'!$AH$3:$AH$265,0)))</f>
        <v>18300</v>
      </c>
      <c r="CD440" s="779">
        <f>IF(COUNT('Conducted LTE CATM1'!$AH$3:$AH$265)=0,1950,INDEX('Conducted LTE CATM1'!$U$3:$U$265,MATCH(MAX('Conducted LTE CATM1'!$AH$3:$AH$265),'Conducted LTE CATM1'!$AH$3:$AH$265,0)))</f>
        <v>1950</v>
      </c>
      <c r="CE440" s="7234"/>
      <c r="CF440" s="7234"/>
      <c r="CG440" s="6706"/>
      <c r="CH440" s="6706"/>
      <c r="CI440" s="225">
        <f>BY440</f>
        <v/>
      </c>
      <c r="CJ440" s="237">
        <f>BZ440</f>
        <v/>
      </c>
      <c r="CK440" s="223">
        <f>CA440</f>
        <v/>
      </c>
      <c r="CL440" s="237">
        <f>CC440</f>
        <v/>
      </c>
      <c r="CM440" s="394">
        <f>CD440</f>
        <v/>
      </c>
      <c r="CN440" s="1527"/>
      <c r="CO440" s="1579"/>
      <c r="CP440" s="7214">
        <f>IF(CF440=""," ",IF(ABS(CE440-CF440)&lt;=0.1,"Valid","Not valid"))</f>
        <v/>
      </c>
      <c r="CQ440" s="1674">
        <f> IF(CE440="","",IF(AND(CE440&lt;&gt;"",CF440=""),IF(CE440&gt;=0.8,"Medir+Sig Max","No"),IF(CF440&lt;&gt;"",IF(CF440&gt;=0.8,"Medir+Sig Max","No"),"")))</f>
        <v/>
      </c>
      <c r="CR440" s="6927"/>
      <c r="CS440" s="1674"/>
      <c r="CT440" s="220">
        <f>IF(CO440="",IF(AND(CE440="",CF440=""),"",IF(CF440="",IF(DQ440&gt;1,ROUND(DQ440*CE440,3),CE440),IF(DQ440&gt;1,ROUND(DQ440*CF440,3),CF440))),IF(AND(CE440="",CF440=""),"",IF(CF440="",IF(DQ440&gt;1,ROUND(DQ440*CE440*(1/(CO440)),3),CE440*(1/(CO440))),IF(DQ440&gt;1,ROUND(DQ440*CF440*(1/(CO440)),3),CF440*(1/(CO440))))))</f>
        <v/>
      </c>
      <c r="CU440" s="224">
        <f>BY440</f>
        <v/>
      </c>
      <c r="CV440" s="237">
        <f>BZ440</f>
        <v/>
      </c>
      <c r="CW440" s="237">
        <f>CA440</f>
        <v/>
      </c>
      <c r="CX440" s="224">
        <f>CC440</f>
        <v/>
      </c>
      <c r="CY440" s="237">
        <f>CD440</f>
        <v/>
      </c>
      <c r="CZ440" s="7474">
        <f>IF(COUNTIF(Overview!K12:K14,TRUE)&gt;0,1.6,IF(COUNTIF(Overview!L12:L14,TRUE)&gt;0,8,0))</f>
        <v/>
      </c>
      <c r="DA440" s="1788"/>
      <c r="DB440" s="7483"/>
      <c r="DC440" s="844">
        <f>IF(CT440="","",IF(CT440&gt;CZ440,"Fail","Pass"))</f>
        <v/>
      </c>
      <c r="DD440" s="402"/>
      <c r="DE440" s="1565">
        <f>MyTimestamp(DC440)</f>
        <v/>
      </c>
      <c r="DF440" s="1531">
        <f>IF(COUNT(CE440:CH440)=1,15,IF(COUNT(CE440:CH440)=0,0,30))</f>
        <v/>
      </c>
      <c r="DG440" s="1532">
        <f>IF(DF440=0,0,2)</f>
        <v/>
      </c>
      <c r="DH440" s="1866"/>
      <c r="DI440" s="1866"/>
      <c r="DJ440" s="1863"/>
      <c r="DK440" s="1789"/>
      <c r="DL440" s="1574">
        <f>10^(CN440/20)*100-100</f>
        <v/>
      </c>
      <c r="DM440" s="777"/>
      <c r="DN440" s="779"/>
      <c r="DO440" s="777">
        <f>IF(DM440="","",10^(DM440/10))</f>
        <v/>
      </c>
      <c r="DP440" s="777">
        <f>IF(ISNUMBER(DN440)=FALSE,"",10^(DN440/10))</f>
        <v/>
      </c>
      <c r="DQ440" s="1578">
        <f>IF(AND(ISNUMBER(DO440),ISNUMBER(DP440)),IF(DO440/DP440&gt;1,ROUND((DO440)/DP440,3),1),1)</f>
        <v/>
      </c>
      <c r="DR440" s="1541"/>
      <c r="DS440" s="1541"/>
      <c r="DT440" s="1541"/>
      <c r="DU440" s="1541"/>
      <c r="DV440" s="1541"/>
      <c r="DW440" s="1541"/>
      <c r="DX440" s="1541"/>
      <c r="DY440" s="1541"/>
      <c r="DZ440" s="1541"/>
      <c r="EA440" s="1541"/>
      <c r="EB440" s="1541"/>
      <c r="EC440" s="1541"/>
      <c r="ED440" s="1541"/>
      <c r="EE440" s="1541"/>
      <c r="EF440" s="1541"/>
      <c r="EG440" s="1541"/>
      <c r="EH440" s="1541"/>
      <c r="EI440" s="1541"/>
      <c r="EJ440" s="1541"/>
      <c r="EK440" s="1541"/>
      <c r="EL440" s="1541"/>
      <c r="EM440" s="1541"/>
      <c r="EN440" s="1541"/>
      <c r="EO440" s="1541"/>
      <c r="EP440" s="1541"/>
      <c r="EQ440" s="1541"/>
      <c r="ER440" s="1541"/>
      <c r="ES440" s="1541"/>
      <c r="ET440" s="1541"/>
      <c r="EU440" s="1541"/>
      <c r="EV440" s="1541"/>
    </row>
    <row r="441" ht="12.75" x14ac:dyDescent="0.2">
      <c r="A441" s="1541"/>
      <c r="B441" s="1541"/>
      <c r="C441"/>
      <c r="D441" s="1486"/>
      <c r="E441" s="1486"/>
      <c r="F441" s="672" t="inlineStr">
        <is>
          <t>5.3</t>
        </is>
      </c>
      <c r="G441" s="1497"/>
      <c r="H441" s="130">
        <f>BV441</f>
        <v/>
      </c>
      <c r="I441" s="130">
        <f>BW441</f>
        <v/>
      </c>
      <c r="J441" s="1299" t="inlineStr">
        <is>
          <t>Cat M1</t>
        </is>
      </c>
      <c r="K441" s="1299" t="inlineStr">
        <is>
          <t>FDD1</t>
        </is>
      </c>
      <c r="L441" s="115"/>
      <c r="M441" s="130">
        <v>15</v>
      </c>
      <c r="N441" s="119" t="inlineStr">
        <is>
          <t>16QAM</t>
        </is>
      </c>
      <c r="O441" s="131"/>
      <c r="P441" s="6597">
        <v>0</v>
      </c>
      <c r="Q441" s="131">
        <v>3</v>
      </c>
      <c r="R441" s="131">
        <v>0</v>
      </c>
      <c r="S441" s="6593"/>
      <c r="T441" s="130">
        <v>18300</v>
      </c>
      <c r="U441" s="6593">
        <v>1950</v>
      </c>
      <c r="V441" s="119"/>
      <c r="W441" s="1305"/>
      <c r="X441" s="119"/>
      <c r="Y441" s="119"/>
      <c r="Z441" s="119"/>
      <c r="AA441" s="115"/>
      <c r="AB441" s="115"/>
      <c r="AC441" s="1300">
        <f>IF(OR(BX441="Close to Ear",BX441="Close to Head"),"Head",IF(BX441="Extremity","Extremity","Body"))</f>
        <v/>
      </c>
      <c r="AD441" s="1301">
        <f>CA441</f>
        <v/>
      </c>
      <c r="AE441" s="1299">
        <f>CB441</f>
        <v/>
      </c>
      <c r="AF441" s="115"/>
      <c r="AG441" s="1302">
        <f>IF(OR(AZ441="",BA441=""),"N/A",IF(DC441="Pass","P","F"))</f>
        <v/>
      </c>
      <c r="AH441" s="129"/>
      <c r="AI441" s="129"/>
      <c r="AJ441" s="129"/>
      <c r="AK441" s="119"/>
      <c r="AL441" s="115"/>
      <c r="AM441" s="119"/>
      <c r="AN441" s="119"/>
      <c r="AO441" s="692"/>
      <c r="AP441" s="692"/>
      <c r="AQ441" s="692"/>
      <c r="AR441" s="692"/>
      <c r="AS441" s="692"/>
      <c r="AT441" s="1303">
        <f>IF(AC441="Extremity",IF(CG441="","",CG441),"")</f>
        <v/>
      </c>
      <c r="AU441" s="1303">
        <f>IF(AC441="Extremity",IF(CH441="","",CH441),"")</f>
        <v/>
      </c>
      <c r="AV441" s="1304">
        <f>IF(AC441="Extremity","",IF(CE441="","",CE441))</f>
        <v/>
      </c>
      <c r="AW441" s="1304">
        <f>IF(AD441="Extremity","",IF(CF441="","",CF441))</f>
        <v/>
      </c>
      <c r="AX441" s="1305">
        <f>DL441</f>
        <v/>
      </c>
      <c r="AY441" s="1305">
        <f>DQ441</f>
        <v/>
      </c>
      <c r="AZ441" s="3377">
        <f>IF(AC441="Extremity",IF(DA441="","",DA441),"")</f>
        <v/>
      </c>
      <c r="BA441" s="3378">
        <f>IF(AC441="Extremity","",IF(CT441="","",CT441))</f>
        <v/>
      </c>
      <c r="BB441" s="1305">
        <f>IF(AC441="Extremity",IF(DB441="","",DB441),"")</f>
        <v/>
      </c>
      <c r="BC441" s="1304">
        <f>IF(AC441="Extremity","",IF(CZ441="","",CZ441))</f>
        <v/>
      </c>
      <c r="BD441" s="1305">
        <f>DD441</f>
        <v/>
      </c>
      <c r="BE441" s="132">
        <f>DE441</f>
        <v/>
      </c>
      <c r="BF441" s="133">
        <f>DF441*60</f>
        <v/>
      </c>
      <c r="BG441" s="121">
        <f>BE441</f>
        <v/>
      </c>
      <c r="BH441" s="133">
        <f>DG441*60</f>
        <v/>
      </c>
      <c r="BI441" s="133">
        <f>DH441</f>
        <v/>
      </c>
      <c r="BJ441" s="117"/>
      <c r="BK441" s="812">
        <f>Overview!$E$7</f>
        <v/>
      </c>
      <c r="BL441" s="117"/>
      <c r="BM441" s="834">
        <f>DI441</f>
        <v/>
      </c>
      <c r="BN441" s="812">
        <f>Overview!$P$153</f>
        <v/>
      </c>
      <c r="BO441" s="117" t="inlineStr">
        <is>
          <t>Revisar: la misma frecuencia aparece con varios canales en esta banda (18050 / 18300 / 18525)</t>
        </is>
      </c>
      <c r="BP441" s="117"/>
      <c r="BQ441" s="115"/>
      <c r="BR441" s="1478"/>
      <c r="BS441" s="1541"/>
      <c r="BT441" s="1864" t="inlineStr">
        <is>
          <t>LTE CATM1</t>
        </is>
      </c>
      <c r="BU441" s="1828" t="inlineStr">
        <is>
          <t>FDD1</t>
        </is>
      </c>
      <c r="BV441" s="906">
        <f>Overview!$H$28</f>
        <v/>
      </c>
      <c r="BW441" s="1865"/>
      <c r="BX441" s="1828" t="inlineStr">
        <is>
          <t>Body</t>
        </is>
      </c>
      <c r="BY441" s="881"/>
      <c r="BZ441" s="1865">
        <f>IF(COUNT('Conducted LTE CATM1'!$AH$3:$AH$265)=0,15,INDEX('Conducted LTE CATM1'!$M$3:$M$265,MATCH(MAX('Conducted LTE CATM1'!$AH$3:$AH$265),'Conducted LTE CATM1'!$AH$3:$AH$265,0)))</f>
        <v>15</v>
      </c>
      <c r="CA441" s="881" t="str">
        <f>CONCATENATE(CA439," - Variability")</f>
        <v>TBD - Variability</v>
      </c>
      <c r="CB441" s="200">
        <v>5</v>
      </c>
      <c r="CC441" s="881">
        <f>IF(COUNT('Conducted LTE CATM1'!$AH$3:$AH$265)=0,18300,INDEX('Conducted LTE CATM1'!$T$3:$T$265,MATCH(MAX('Conducted LTE CATM1'!$AH$3:$AH$265),'Conducted LTE CATM1'!$AH$3:$AH$265,0)))</f>
        <v>18300</v>
      </c>
      <c r="CD441" s="881">
        <f>IF(COUNT('Conducted LTE CATM1'!$AH$3:$AH$265)=0,1950,INDEX('Conducted LTE CATM1'!$U$3:$U$265,MATCH(MAX('Conducted LTE CATM1'!$AH$3:$AH$265),'Conducted LTE CATM1'!$AH$3:$AH$265,0)))</f>
        <v>1950</v>
      </c>
      <c r="CE441" s="7234"/>
      <c r="CF441" s="7234"/>
      <c r="CG441" s="6706"/>
      <c r="CH441" s="6706"/>
      <c r="CI441" s="225">
        <f>BY441</f>
        <v/>
      </c>
      <c r="CJ441" s="237">
        <f>BZ441</f>
        <v/>
      </c>
      <c r="CK441" s="223">
        <f>CA441</f>
        <v/>
      </c>
      <c r="CL441" s="237">
        <f>CC441</f>
        <v/>
      </c>
      <c r="CM441" s="394">
        <f>CD441</f>
        <v/>
      </c>
      <c r="CN441" s="1527"/>
      <c r="CO441" s="1579"/>
      <c r="CP441" s="7214">
        <f>IF(CF441=""," ",IF(ABS(CE441-CF441)&lt;=0.1,"Valid","Not valid"))</f>
        <v/>
      </c>
      <c r="CQ441" s="1674">
        <f> IF(CE441="","",IF(AND(CE441&lt;&gt;"",CF441=""),IF(CE441&gt;=0.8,"Medir+Sig Max","No"),IF(CF441&lt;&gt;"",IF(CF441&gt;=0.8,"Medir+Sig Max","No"),"")))</f>
        <v/>
      </c>
      <c r="CR441" s="6927"/>
      <c r="CS441" s="1674">
        <f>IF(CF441="","",IF(MAX(CF427:CF440)=0,"",IF(AND(CF441&lt;=1.45,(CF441/MAX(CF427:CF440))&lt;=1.2,(CF441/MAX(CF427:CF440))&gt;=0.8),"Válido","REPETIR VAR")))</f>
        <v/>
      </c>
      <c r="CT441" s="220">
        <f>IF(CO441="",IF(AND(CE441="",CF441=""),"",IF(CF441="",IF(DQ441&gt;1,ROUND(DQ441*CE441,3),CE441),IF(DQ441&gt;1,ROUND(DQ441*CF441,3),CF441))),IF(AND(CE441="",CF441=""),"",IF(CF441="",IF(DQ441&gt;1,ROUND(DQ441*CE441*(1/(CO441)),3),CE441*(1/(CO441))),IF(DQ441&gt;1,ROUND(DQ441*CF441*(1/(CO441)),3),CF441*(1/(CO441))))))</f>
        <v/>
      </c>
      <c r="CU441" s="224">
        <f>BY441</f>
        <v/>
      </c>
      <c r="CV441" s="237">
        <f>BZ441</f>
        <v/>
      </c>
      <c r="CW441" s="237">
        <f>CA441</f>
        <v/>
      </c>
      <c r="CX441" s="224">
        <f>CC441</f>
        <v/>
      </c>
      <c r="CY441" s="237">
        <f>CD441</f>
        <v/>
      </c>
      <c r="CZ441" s="7474">
        <f>IF(COUNTIF(Overview!K12:K14,TRUE)&gt;0,1.6,IF(COUNTIF(Overview!L12:L14,TRUE)&gt;0,8,0))</f>
        <v/>
      </c>
      <c r="DA441" s="1788"/>
      <c r="DB441" s="7483"/>
      <c r="DC441" s="844">
        <f>IF(CT441="","",IF(CT441&gt;CZ441,"Fail","Pass"))</f>
        <v/>
      </c>
      <c r="DD441" s="402"/>
      <c r="DE441" s="1565">
        <f>MyTimestamp(DC441)</f>
        <v/>
      </c>
      <c r="DF441" s="1531">
        <f>IF(COUNT(CE441:CH441)=1,15,IF(COUNT(CE441:CH441)=0,0,30))</f>
        <v/>
      </c>
      <c r="DG441" s="1532">
        <f>IF(DF441=0,0,2)</f>
        <v/>
      </c>
      <c r="DH441" s="1866"/>
      <c r="DI441" s="1866"/>
      <c r="DJ441" s="1863"/>
      <c r="DK441" s="1789"/>
      <c r="DL441" s="1574">
        <f>10^(CN441/20)*100-100</f>
        <v/>
      </c>
      <c r="DM441" s="777"/>
      <c r="DN441" s="970"/>
      <c r="DO441" s="777">
        <f>IF(DM441="","",10^(DM441/10))</f>
        <v/>
      </c>
      <c r="DP441" s="777">
        <f>IF(ISNUMBER(DN441)=FALSE,"",10^(DN441/10))</f>
        <v/>
      </c>
      <c r="DQ441" s="1578">
        <f>IF(AND(ISNUMBER(DO441),ISNUMBER(DP441)),IF(DO441/DP441&gt;1,ROUND((DO441)/DP441,3),1),1)</f>
        <v/>
      </c>
      <c r="DR441" s="1541"/>
      <c r="DS441" s="1541"/>
      <c r="DT441" s="1541"/>
      <c r="DU441" s="1541"/>
      <c r="DV441" s="1541"/>
      <c r="DW441" s="1541"/>
      <c r="DX441" s="1541"/>
      <c r="DY441" s="1541"/>
      <c r="DZ441" s="1541"/>
      <c r="EA441" s="1541"/>
      <c r="EB441" s="1541"/>
      <c r="EC441" s="1541"/>
      <c r="ED441" s="1541"/>
      <c r="EE441" s="1541"/>
      <c r="EF441" s="1541"/>
      <c r="EG441" s="1541"/>
      <c r="EH441" s="1541"/>
      <c r="EI441" s="1541"/>
      <c r="EJ441" s="1541"/>
      <c r="EK441" s="1541"/>
      <c r="EL441" s="1541"/>
      <c r="EM441" s="1541"/>
      <c r="EN441" s="1541"/>
      <c r="EO441" s="1541"/>
      <c r="EP441" s="1541"/>
      <c r="EQ441" s="1541"/>
      <c r="ER441" s="1541"/>
      <c r="ES441" s="1541"/>
      <c r="ET441" s="1541"/>
      <c r="EU441" s="1541"/>
      <c r="EV441" s="1541"/>
    </row>
    <row r="442" ht="12.75" x14ac:dyDescent="0.2">
      <c r="A442" s="1541"/>
      <c r="B442" s="1541"/>
      <c r="C442"/>
      <c r="D442" s="1486"/>
      <c r="E442" s="1486"/>
      <c r="F442" s="672" t="inlineStr">
        <is>
          <t>5.3</t>
        </is>
      </c>
      <c r="G442" s="1497"/>
      <c r="H442" s="130">
        <f>BV442</f>
        <v/>
      </c>
      <c r="I442" s="130">
        <f>BW442</f>
        <v/>
      </c>
      <c r="J442" s="1299" t="inlineStr">
        <is>
          <t>Cat M1</t>
        </is>
      </c>
      <c r="K442" s="1299" t="inlineStr">
        <is>
          <t>FDD1</t>
        </is>
      </c>
      <c r="L442" s="115"/>
      <c r="M442" s="130">
        <v>15</v>
      </c>
      <c r="N442" s="119" t="inlineStr">
        <is>
          <t>16QAM</t>
        </is>
      </c>
      <c r="O442" s="131"/>
      <c r="P442" s="6597">
        <v>0</v>
      </c>
      <c r="Q442" s="131">
        <v>3</v>
      </c>
      <c r="R442" s="131">
        <v>0</v>
      </c>
      <c r="S442" s="6593"/>
      <c r="T442" s="130">
        <v>18300</v>
      </c>
      <c r="U442" s="6593">
        <v>1950</v>
      </c>
      <c r="V442" s="119"/>
      <c r="W442" s="1305"/>
      <c r="X442" s="119"/>
      <c r="Y442" s="119"/>
      <c r="Z442" s="119"/>
      <c r="AA442" s="115"/>
      <c r="AB442" s="115"/>
      <c r="AC442" s="1300">
        <f>IF(OR(BX442="Close to Ear",BX442="Close to Head"),"Head",IF(BX442="Extremity","Extremity","Body"))</f>
        <v/>
      </c>
      <c r="AD442" s="1301">
        <f>CA442</f>
        <v/>
      </c>
      <c r="AE442" s="1299">
        <f>CB442</f>
        <v/>
      </c>
      <c r="AF442" s="115"/>
      <c r="AG442" s="1302">
        <f>IF(OR(AZ442="",BA442=""),"N/A",IF(DC442="Pass","P","F"))</f>
        <v/>
      </c>
      <c r="AH442" s="129"/>
      <c r="AI442" s="129"/>
      <c r="AJ442" s="129"/>
      <c r="AK442" s="119"/>
      <c r="AL442" s="115"/>
      <c r="AM442" s="119"/>
      <c r="AN442" s="119"/>
      <c r="AO442" s="692"/>
      <c r="AP442" s="692"/>
      <c r="AQ442" s="692"/>
      <c r="AR442" s="692"/>
      <c r="AS442" s="692"/>
      <c r="AT442" s="1303">
        <f>IF(AC442="Extremity",IF(CG442="","",CG442),"")</f>
        <v/>
      </c>
      <c r="AU442" s="1303">
        <f>IF(AC442="Extremity",IF(CH442="","",CH442),"")</f>
        <v/>
      </c>
      <c r="AV442" s="1304">
        <f>IF(AC442="Extremity","",IF(CE442="","",CE442))</f>
        <v/>
      </c>
      <c r="AW442" s="1304">
        <f>IF(AD442="Extremity","",IF(CF442="","",CF442))</f>
        <v/>
      </c>
      <c r="AX442" s="1305">
        <f>DL442</f>
        <v/>
      </c>
      <c r="AY442" s="1305">
        <f>DQ442</f>
        <v/>
      </c>
      <c r="AZ442" s="3377">
        <f>IF(AC442="Extremity",IF(DA442="","",DA442),"")</f>
        <v/>
      </c>
      <c r="BA442" s="3378">
        <f>IF(AC442="Extremity","",IF(CT442="","",CT442))</f>
        <v/>
      </c>
      <c r="BB442" s="1305">
        <f>IF(AC442="Extremity",IF(DB442="","",DB442),"")</f>
        <v/>
      </c>
      <c r="BC442" s="1304">
        <f>IF(AC442="Extremity","",IF(CZ442="","",CZ442))</f>
        <v/>
      </c>
      <c r="BD442" s="1305">
        <f>DD442</f>
        <v/>
      </c>
      <c r="BE442" s="132">
        <f>DE442</f>
        <v/>
      </c>
      <c r="BF442" s="133">
        <f>DF442*60</f>
        <v/>
      </c>
      <c r="BG442" s="121">
        <f>BE442</f>
        <v/>
      </c>
      <c r="BH442" s="133">
        <f>DG442*60</f>
        <v/>
      </c>
      <c r="BI442" s="133">
        <f>DH442</f>
        <v/>
      </c>
      <c r="BJ442" s="117"/>
      <c r="BK442" s="812">
        <f>Overview!$E$7</f>
        <v/>
      </c>
      <c r="BL442" s="117"/>
      <c r="BM442" s="834">
        <f>DI442</f>
        <v/>
      </c>
      <c r="BN442" s="812">
        <f>Overview!$P$153</f>
        <v/>
      </c>
      <c r="BO442" s="117" t="inlineStr">
        <is>
          <t>Revisar: la misma frecuencia aparece con varios canales en esta banda (18050 / 18300 / 18525)</t>
        </is>
      </c>
      <c r="BP442" s="117"/>
      <c r="BQ442" s="115"/>
      <c r="BR442" s="1478"/>
      <c r="BS442" s="1541"/>
      <c r="BT442" s="1864" t="inlineStr">
        <is>
          <t>LTE CATM1</t>
        </is>
      </c>
      <c r="BU442" s="1828" t="inlineStr">
        <is>
          <t>FDD1</t>
        </is>
      </c>
      <c r="BV442" s="906">
        <f>Overview!$H$28</f>
        <v/>
      </c>
      <c r="BW442" s="1865"/>
      <c r="BX442" s="1828" t="inlineStr">
        <is>
          <t>Body</t>
        </is>
      </c>
      <c r="BY442" s="6689"/>
      <c r="BZ442" s="1865">
        <f>IF(COUNT('Conducted LTE CATM1'!$AH$3:$AH$265)=0,15,INDEX('Conducted LTE CATM1'!$M$3:$M$265,MATCH(MAX('Conducted LTE CATM1'!$AH$3:$AH$265),'Conducted LTE CATM1'!$AH$3:$AH$265,0)))</f>
        <v>15</v>
      </c>
      <c r="CA442" s="6689" t="str">
        <f>CONCATENATE(CA440," - Variability2")</f>
        <v>TBD - Variability2</v>
      </c>
      <c r="CB442" s="200">
        <v>5</v>
      </c>
      <c r="CC442" s="6689">
        <f>IF(COUNT('Conducted LTE CATM1'!$AH$3:$AH$265)=0,18300,INDEX('Conducted LTE CATM1'!$T$3:$T$265,MATCH(MAX('Conducted LTE CATM1'!$AH$3:$AH$265),'Conducted LTE CATM1'!$AH$3:$AH$265,0)))</f>
        <v>18300</v>
      </c>
      <c r="CD442" s="6689">
        <f>IF(COUNT('Conducted LTE CATM1'!$AH$3:$AH$265)=0,1950,INDEX('Conducted LTE CATM1'!$U$3:$U$265,MATCH(MAX('Conducted LTE CATM1'!$AH$3:$AH$265),'Conducted LTE CATM1'!$AH$3:$AH$265,0)))</f>
        <v>1950</v>
      </c>
      <c r="CE442" s="7234"/>
      <c r="CF442" s="7234"/>
      <c r="CG442" s="6706"/>
      <c r="CH442" s="6706"/>
      <c r="CI442" s="225">
        <f>BY442</f>
        <v/>
      </c>
      <c r="CJ442" s="237">
        <f>BZ442</f>
        <v/>
      </c>
      <c r="CK442" s="223">
        <f>CA442</f>
        <v/>
      </c>
      <c r="CL442" s="237">
        <f>CC442</f>
        <v/>
      </c>
      <c r="CM442" s="394">
        <f>CD442</f>
        <v/>
      </c>
      <c r="CN442" s="1527"/>
      <c r="CO442" s="1579"/>
      <c r="CP442" s="7214">
        <f>IF(CF442=""," ",IF(ABS(CE442-CF442)&lt;=0.1,"Valid","Not valid"))</f>
        <v/>
      </c>
      <c r="CQ442" s="1674">
        <f> IF(CE442="","",IF(AND(CE442&lt;&gt;"",CF442=""),IF(CE442&gt;=0.8,"Medir+Sig Max","No"),IF(CF442&lt;&gt;"",IF(CF442&gt;=0.8,"Medir+Sig Max","No"),"")))</f>
        <v/>
      </c>
      <c r="CR442" s="6927"/>
      <c r="CS442" s="1674"/>
      <c r="CT442" s="220">
        <f>IF(CO442="",IF(AND(CE442="",CF442=""),"",IF(CF442="",IF(DQ442&gt;1,ROUND(DQ442*CE442,3),CE442),IF(DQ442&gt;1,ROUND(DQ442*CF442,3),CF442))),IF(AND(CE442="",CF442=""),"",IF(CF442="",IF(DQ442&gt;1,ROUND(DQ442*CE442*(1/(CO442)),3),CE442*(1/(CO442))),IF(DQ442&gt;1,ROUND(DQ442*CF442*(1/(CO442)),3),CF442*(1/(CO442))))))</f>
        <v/>
      </c>
      <c r="CU442" s="224">
        <f>BY442</f>
        <v/>
      </c>
      <c r="CV442" s="237">
        <f>BZ442</f>
        <v/>
      </c>
      <c r="CW442" s="237">
        <f>CA442</f>
        <v/>
      </c>
      <c r="CX442" s="224">
        <f>CC442</f>
        <v/>
      </c>
      <c r="CY442" s="237">
        <f>CD442</f>
        <v/>
      </c>
      <c r="CZ442" s="7474">
        <f>IF(COUNTIF(Overview!K12:K14,TRUE)&gt;0,1.6,IF(COUNTIF(Overview!L12:L14,TRUE)&gt;0,8,0))</f>
        <v/>
      </c>
      <c r="DA442" s="1788"/>
      <c r="DB442" s="7483"/>
      <c r="DC442" s="844">
        <f>IF(CT442="","",IF(CT442&gt;CZ442,"Fail","Pass"))</f>
        <v/>
      </c>
      <c r="DD442" s="402"/>
      <c r="DE442" s="1565">
        <f>MyTimestamp(DC442)</f>
        <v/>
      </c>
      <c r="DF442" s="1531">
        <f>IF(COUNT(CE442:CH442)=1,15,IF(COUNT(CE442:CH442)=0,0,30))</f>
        <v/>
      </c>
      <c r="DG442" s="1532">
        <f>IF(DF442=0,0,2)</f>
        <v/>
      </c>
      <c r="DH442" s="1866"/>
      <c r="DI442" s="1866"/>
      <c r="DJ442" s="1863"/>
      <c r="DK442" s="1789"/>
      <c r="DL442" s="1574">
        <f>10^(CN442/20)*100-100</f>
        <v/>
      </c>
      <c r="DM442" s="777"/>
      <c r="DN442" s="970"/>
      <c r="DO442" s="777">
        <f>IF(DM442="","",10^(DM442/10))</f>
        <v/>
      </c>
      <c r="DP442" s="777">
        <f>IF(ISNUMBER(DN442)=FALSE,"",10^(DN442/10))</f>
        <v/>
      </c>
      <c r="DQ442" s="1578">
        <f>IF(AND(ISNUMBER(DO442),ISNUMBER(DP442)),IF(DO442/DP442&gt;1,ROUND((DO442)/DP442,3),1),1)</f>
        <v/>
      </c>
      <c r="DR442" s="1541"/>
      <c r="DS442" s="1541"/>
      <c r="DT442" s="1541"/>
      <c r="DU442" s="1541"/>
      <c r="DV442" s="1541"/>
      <c r="DW442" s="1541"/>
      <c r="DX442" s="1541"/>
      <c r="DY442" s="1541"/>
      <c r="DZ442" s="1541"/>
      <c r="EA442" s="1541"/>
      <c r="EB442" s="1541"/>
      <c r="EC442" s="1541"/>
      <c r="ED442" s="1541"/>
      <c r="EE442" s="1541"/>
      <c r="EF442" s="1541"/>
      <c r="EG442" s="1541"/>
      <c r="EH442" s="1541"/>
      <c r="EI442" s="1541"/>
      <c r="EJ442" s="1541"/>
      <c r="EK442" s="1541"/>
      <c r="EL442" s="1541"/>
      <c r="EM442" s="1541"/>
      <c r="EN442" s="1541"/>
      <c r="EO442" s="1541"/>
      <c r="EP442" s="1541"/>
      <c r="EQ442" s="1541"/>
      <c r="ER442" s="1541"/>
      <c r="ES442" s="1541"/>
      <c r="ET442" s="1541"/>
      <c r="EU442" s="1541"/>
      <c r="EV442" s="1541"/>
    </row>
    <row r="443" ht="12.75" x14ac:dyDescent="0.2">
      <c r="A443" s="1541"/>
      <c r="B443" s="1541"/>
      <c r="C443"/>
      <c r="D443" s="6590"/>
      <c r="E443" s="6590"/>
      <c r="F443" s="6591" t="inlineStr">
        <is>
          <t>5.3</t>
        </is>
      </c>
      <c r="G443" s="6592"/>
      <c r="H443" s="6593">
        <f>BV443</f>
        <v/>
      </c>
      <c r="I443" s="6593">
        <f>BW443</f>
        <v/>
      </c>
      <c r="J443" s="6594" t="inlineStr">
        <is>
          <t>Cat M1</t>
        </is>
      </c>
      <c r="K443" s="6594" t="inlineStr">
        <is>
          <t>FDD1</t>
        </is>
      </c>
      <c r="L443" s="6595"/>
      <c r="M443" s="6593">
        <v>15</v>
      </c>
      <c r="N443" s="6596" t="inlineStr">
        <is>
          <t>16QAM</t>
        </is>
      </c>
      <c r="O443" s="6597"/>
      <c r="P443" s="6597">
        <v>0</v>
      </c>
      <c r="Q443" s="6597">
        <v>3</v>
      </c>
      <c r="R443" s="6597">
        <v>0</v>
      </c>
      <c r="S443" s="6593"/>
      <c r="T443" s="130">
        <v>18300</v>
      </c>
      <c r="U443" s="6593">
        <v>1950</v>
      </c>
      <c r="V443" s="6596"/>
      <c r="W443" s="6598"/>
      <c r="X443" s="6596"/>
      <c r="Y443" s="6596"/>
      <c r="Z443" s="6596"/>
      <c r="AA443" s="6595"/>
      <c r="AB443" s="6595"/>
      <c r="AC443" s="6599">
        <f>IF(OR(BX443="Close to Ear",BX443="Close to Head"),"Head",IF(BX443="Extremity","Extremity","Body"))</f>
        <v/>
      </c>
      <c r="AD443" s="6600">
        <f>CA443</f>
        <v/>
      </c>
      <c r="AE443" s="6594">
        <f>CB443</f>
        <v/>
      </c>
      <c r="AF443" s="6595"/>
      <c r="AG443" s="6601">
        <f>IF(OR(AZ443="",BA443=""),"N/A",IF(DC443="Pass","P","F"))</f>
        <v/>
      </c>
      <c r="AH443" s="6602"/>
      <c r="AI443" s="6602"/>
      <c r="AJ443" s="6602"/>
      <c r="AK443" s="6596"/>
      <c r="AL443" s="6595"/>
      <c r="AM443" s="6596"/>
      <c r="AN443" s="6596"/>
      <c r="AO443" s="6603"/>
      <c r="AP443" s="6603"/>
      <c r="AQ443" s="6603"/>
      <c r="AR443" s="6603"/>
      <c r="AS443" s="6603"/>
      <c r="AT443" s="6604">
        <f>IF(AC443="Extremity",IF(CG443="","",CG443),"")</f>
        <v/>
      </c>
      <c r="AU443" s="6604">
        <f>IF(AC443="Extremity",IF(CH443="","",CH443),"")</f>
        <v/>
      </c>
      <c r="AV443" s="6605">
        <f>IF(AC443="Extremity","",IF(CE443="","",CE443))</f>
        <v/>
      </c>
      <c r="AW443" s="6605">
        <f>IF(AD443="Extremity","",IF(CF443="","",CF443))</f>
        <v/>
      </c>
      <c r="AX443" s="6598">
        <f>DL443</f>
        <v/>
      </c>
      <c r="AY443" s="6598">
        <f>DQ443</f>
        <v/>
      </c>
      <c r="AZ443" s="6606">
        <f>IF(AC443="Extremity",IF(DA443="","",DA443),"")</f>
        <v/>
      </c>
      <c r="BA443" s="6607">
        <f>IF(AC443="Extremity","",IF(CT443="","",CT443))</f>
        <v/>
      </c>
      <c r="BB443" s="6598">
        <f>IF(AC443="Extremity",IF(DB443="","",DB443),"")</f>
        <v/>
      </c>
      <c r="BC443" s="6605">
        <f>IF(AC443="Extremity","",IF(CZ443="","",CZ443))</f>
        <v/>
      </c>
      <c r="BD443" s="6598">
        <f>DD443</f>
        <v/>
      </c>
      <c r="BE443" s="6608">
        <f>DE443</f>
        <v/>
      </c>
      <c r="BF443" s="6609">
        <f>DF443*60</f>
        <v/>
      </c>
      <c r="BG443" s="6610">
        <f>BE443</f>
        <v/>
      </c>
      <c r="BH443" s="6609">
        <f>DG443*60</f>
        <v/>
      </c>
      <c r="BI443" s="6609">
        <f>DH443</f>
        <v/>
      </c>
      <c r="BJ443" s="6611"/>
      <c r="BK443" s="6612">
        <f>Overview!$E$7</f>
        <v/>
      </c>
      <c r="BL443" s="6611"/>
      <c r="BM443" s="6609">
        <f>DI443</f>
        <v/>
      </c>
      <c r="BN443" s="6612">
        <f>Overview!$P$153</f>
        <v/>
      </c>
      <c r="BO443" s="6611" t="inlineStr">
        <is>
          <t>Revisar: la misma frecuencia aparece con varios canales en esta banda (18050 / 18300 / 18525)</t>
        </is>
      </c>
      <c r="BP443" s="6611"/>
      <c r="BQ443" s="6595"/>
      <c r="BR443" s="6613"/>
      <c r="BS443" s="1541"/>
      <c r="BT443" s="1864" t="inlineStr">
        <is>
          <t>LTE CATM1</t>
        </is>
      </c>
      <c r="BU443" s="1828" t="inlineStr">
        <is>
          <t>FDD1</t>
        </is>
      </c>
      <c r="BV443" s="906">
        <f>Overview!$H$28</f>
        <v/>
      </c>
      <c r="BW443" s="1865"/>
      <c r="BX443" s="1828" t="inlineStr">
        <is>
          <t>Body</t>
        </is>
      </c>
      <c r="BY443" s="6689"/>
      <c r="BZ443" s="1865">
        <f>IF(COUNT('Conducted LTE CATM1'!$AH$3:$AH$265)=0,15,INDEX('Conducted LTE CATM1'!$M$3:$M$265,MATCH(MAX('Conducted LTE CATM1'!$AH$3:$AH$265),'Conducted LTE CATM1'!$AH$3:$AH$265,0)))</f>
        <v>15</v>
      </c>
      <c r="CA443" s="6689" t="str">
        <f>CONCATENATE(CA439," - Battery check 1")</f>
        <v>TBD - Battery check 1</v>
      </c>
      <c r="CB443" s="200">
        <v>5</v>
      </c>
      <c r="CC443" s="6689">
        <f>IF(COUNT('Conducted LTE CATM1'!$AH$3:$AH$265)=0,18300,INDEX('Conducted LTE CATM1'!$T$3:$T$265,MATCH(MAX('Conducted LTE CATM1'!$AH$3:$AH$265),'Conducted LTE CATM1'!$AH$3:$AH$265,0)))</f>
        <v>18300</v>
      </c>
      <c r="CD443" s="6689">
        <f>IF(COUNT('Conducted LTE CATM1'!$AH$3:$AH$265)=0,1950,INDEX('Conducted LTE CATM1'!$U$3:$U$265,MATCH(MAX('Conducted LTE CATM1'!$AH$3:$AH$265),'Conducted LTE CATM1'!$AH$3:$AH$265,0)))</f>
        <v>1950</v>
      </c>
      <c r="CE443" s="7234"/>
      <c r="CF443" s="7234"/>
      <c r="CG443" s="6706"/>
      <c r="CH443" s="6706"/>
      <c r="CI443" s="225">
        <f>BY443</f>
        <v/>
      </c>
      <c r="CJ443" s="237">
        <f>BZ443</f>
        <v/>
      </c>
      <c r="CK443" s="223">
        <f>CA443</f>
        <v/>
      </c>
      <c r="CL443" s="237">
        <f>CC443</f>
        <v/>
      </c>
      <c r="CM443" s="394">
        <f>CD443</f>
        <v/>
      </c>
      <c r="CN443" s="1527"/>
      <c r="CO443" s="1579"/>
      <c r="CP443" s="7214">
        <f>IF(CF443=""," ",IF(ABS(CE443-CF443)&lt;=0.1,"Valid","Not valid"))</f>
        <v/>
      </c>
      <c r="CQ443" s="1674">
        <f> IF(CE443="","",IF(AND(CE443&lt;&gt;"",CF443=""),IF(CE443&gt;=0.8,"Medir+Sig Max","No"),IF(CF443&lt;&gt;"",IF(CF443&gt;=0.8,"Medir+Sig Max","No"),"")))</f>
        <v/>
      </c>
      <c r="CR443" s="6927">
        <f>IF(UPPER($CQ$1)="X",IF(CF443=""," ",IF((ABS(CE443)&lt;5)*AND(ABS(CF443)&lt;5)*AND(ABS(CT443)&lt;5),"Solo si es max","Medir")),IF(CF443=""," ",IF((ABS(CE443)&lt;1)*AND(ABS(CF443)&lt;1)*AND(ABS(CT443)&lt;1),"Solo si es max","Medir")))</f>
        <v/>
      </c>
      <c r="CS443" s="1674"/>
      <c r="CT443" s="220">
        <f>IF(CO443="",IF(AND(CE443="",CF443=""),"",IF(CF443="",IF(DQ443&gt;1,ROUND(DQ443*CE443,3),CE443),IF(DQ443&gt;1,ROUND(DQ443*CF443,3),CF443))),IF(AND(CE443="",CF443=""),"",IF(CF443="",IF(DQ443&gt;1,ROUND(DQ443*CE443*(1/(CO443)),3),CE443*(1/(CO443))),IF(DQ443&gt;1,ROUND(DQ443*CF443*(1/(CO443)),3),CF443*(1/(CO443))))))</f>
        <v/>
      </c>
      <c r="CU443" s="224">
        <f>BY443</f>
        <v/>
      </c>
      <c r="CV443" s="237">
        <f>BZ443</f>
        <v/>
      </c>
      <c r="CW443" s="237">
        <f>CA443</f>
        <v/>
      </c>
      <c r="CX443" s="224">
        <f>CC443</f>
        <v/>
      </c>
      <c r="CY443" s="237">
        <f>CD443</f>
        <v/>
      </c>
      <c r="CZ443" s="7474">
        <f>IF(COUNTIF(Overview!K12:K14,TRUE)&gt;0,1.6,IF(COUNTIF(Overview!L12:L14,TRUE)&gt;0,8,0))</f>
        <v/>
      </c>
      <c r="DA443" s="1788"/>
      <c r="DB443" s="7483"/>
      <c r="DC443" s="844">
        <f>IF(CT443="","",IF(CT443&gt;CZ443,"Fail","Pass"))</f>
        <v/>
      </c>
      <c r="DD443" s="402"/>
      <c r="DE443" s="1565">
        <f>MyTimestamp(DC443)</f>
        <v/>
      </c>
      <c r="DF443" s="1531">
        <f>IF(COUNT(CE443:CH443)=1,15,IF(COUNT(CE443:CH443)=0,0,30))</f>
        <v/>
      </c>
      <c r="DG443" s="1532">
        <f>IF(DF443=0,0,2)</f>
        <v/>
      </c>
      <c r="DH443" s="1866"/>
      <c r="DI443" s="1866"/>
      <c r="DJ443" s="1863"/>
      <c r="DK443" s="1789"/>
      <c r="DL443" s="1574">
        <f>10^(CN443/20)*100-100</f>
        <v/>
      </c>
      <c r="DM443" s="777"/>
      <c r="DN443" s="970"/>
      <c r="DO443" s="777">
        <f>IF(DM443="","",10^(DM443/10))</f>
        <v/>
      </c>
      <c r="DP443" s="777">
        <f>IF(ISNUMBER(DN443)=FALSE,"",10^(DN443/10))</f>
        <v/>
      </c>
      <c r="DQ443" s="1578">
        <f>IF(AND(ISNUMBER(DO443),ISNUMBER(DP443)),IF(DO443/DP443&gt;1,ROUND((DO443)/DP443,3),1),1)</f>
        <v/>
      </c>
      <c r="DR443" s="1541"/>
      <c r="DS443" s="1541"/>
      <c r="DT443" s="1541"/>
      <c r="DU443" s="1541"/>
      <c r="DV443" s="1541"/>
      <c r="DW443" s="1541"/>
      <c r="DX443" s="1541"/>
      <c r="DY443" s="1541"/>
      <c r="DZ443" s="1541"/>
      <c r="EA443" s="1541"/>
      <c r="EB443" s="1541"/>
      <c r="EC443" s="1541"/>
      <c r="ED443" s="1541"/>
      <c r="EE443" s="1541"/>
      <c r="EF443" s="1541"/>
      <c r="EG443" s="1541"/>
      <c r="EH443" s="1541"/>
      <c r="EI443" s="1541"/>
      <c r="EJ443" s="1541"/>
      <c r="EK443" s="1541"/>
      <c r="EL443" s="1541"/>
      <c r="EM443" s="1541"/>
      <c r="EN443" s="1541"/>
      <c r="EO443" s="1541"/>
      <c r="EP443" s="1541"/>
      <c r="EQ443" s="1541"/>
      <c r="ER443" s="1541"/>
      <c r="ES443" s="1541"/>
      <c r="ET443" s="1541"/>
      <c r="EU443" s="1541"/>
      <c r="EV443" s="1541"/>
    </row>
    <row r="444" ht="12.75" x14ac:dyDescent="0.2">
      <c r="A444" s="1541"/>
      <c r="B444" s="1541"/>
      <c r="C444"/>
      <c r="D444" s="6590"/>
      <c r="E444" s="6590"/>
      <c r="F444" s="6591" t="inlineStr">
        <is>
          <t>5.3</t>
        </is>
      </c>
      <c r="G444" s="6592"/>
      <c r="H444" s="6593">
        <f>BV444</f>
        <v/>
      </c>
      <c r="I444" s="6593">
        <f>BW444</f>
        <v/>
      </c>
      <c r="J444" s="6594" t="inlineStr">
        <is>
          <t>Cat M1</t>
        </is>
      </c>
      <c r="K444" s="6594" t="inlineStr">
        <is>
          <t>FDD1</t>
        </is>
      </c>
      <c r="L444" s="6595"/>
      <c r="M444" s="6593">
        <v>15</v>
      </c>
      <c r="N444" s="6596" t="inlineStr">
        <is>
          <t>16QAM</t>
        </is>
      </c>
      <c r="O444" s="6597"/>
      <c r="P444" s="6597">
        <v>0</v>
      </c>
      <c r="Q444" s="6597">
        <v>3</v>
      </c>
      <c r="R444" s="6597">
        <v>0</v>
      </c>
      <c r="S444" s="6593"/>
      <c r="T444" s="130">
        <v>18300</v>
      </c>
      <c r="U444" s="6593">
        <v>1950</v>
      </c>
      <c r="V444" s="6596"/>
      <c r="W444" s="6598"/>
      <c r="X444" s="6596"/>
      <c r="Y444" s="6596"/>
      <c r="Z444" s="6596"/>
      <c r="AA444" s="6595"/>
      <c r="AB444" s="6595"/>
      <c r="AC444" s="6599">
        <f>IF(OR(BX444="Close to Ear",BX444="Close to Head"),"Head",IF(BX444="Extremity","Extremity","Body"))</f>
        <v/>
      </c>
      <c r="AD444" s="6600">
        <f>CA444</f>
        <v/>
      </c>
      <c r="AE444" s="6594">
        <f>CB444</f>
        <v/>
      </c>
      <c r="AF444" s="6595"/>
      <c r="AG444" s="6601">
        <f>IF(OR(AZ444="",BA444=""),"N/A",IF(DC444="Pass","P","F"))</f>
        <v/>
      </c>
      <c r="AH444" s="6602"/>
      <c r="AI444" s="6602"/>
      <c r="AJ444" s="6602"/>
      <c r="AK444" s="6596"/>
      <c r="AL444" s="6595"/>
      <c r="AM444" s="6596"/>
      <c r="AN444" s="6596"/>
      <c r="AO444" s="6603"/>
      <c r="AP444" s="6603"/>
      <c r="AQ444" s="6603"/>
      <c r="AR444" s="6603"/>
      <c r="AS444" s="6603"/>
      <c r="AT444" s="6604">
        <f>IF(AC444="Extremity",IF(CG444="","",CG444),"")</f>
        <v/>
      </c>
      <c r="AU444" s="6604">
        <f>IF(AC444="Extremity",IF(CH444="","",CH444),"")</f>
        <v/>
      </c>
      <c r="AV444" s="6605">
        <f>IF(AC444="Extremity","",IF(CE444="","",CE444))</f>
        <v/>
      </c>
      <c r="AW444" s="6605">
        <f>IF(AD444="Extremity","",IF(CF444="","",CF444))</f>
        <v/>
      </c>
      <c r="AX444" s="6598">
        <f>DL444</f>
        <v/>
      </c>
      <c r="AY444" s="6598">
        <f>DQ444</f>
        <v/>
      </c>
      <c r="AZ444" s="6606">
        <f>IF(AC444="Extremity",IF(DA444="","",DA444),"")</f>
        <v/>
      </c>
      <c r="BA444" s="6607">
        <f>IF(AC444="Extremity","",IF(CT444="","",CT444))</f>
        <v/>
      </c>
      <c r="BB444" s="6598">
        <f>IF(AC444="Extremity",IF(DB444="","",DB444),"")</f>
        <v/>
      </c>
      <c r="BC444" s="6605">
        <f>IF(AC444="Extremity","",IF(CZ444="","",CZ444))</f>
        <v/>
      </c>
      <c r="BD444" s="6598">
        <f>DD444</f>
        <v/>
      </c>
      <c r="BE444" s="6608">
        <f>DE444</f>
        <v/>
      </c>
      <c r="BF444" s="6609">
        <f>DF444*60</f>
        <v/>
      </c>
      <c r="BG444" s="6610">
        <f>BE444</f>
        <v/>
      </c>
      <c r="BH444" s="6609">
        <f>DG444*60</f>
        <v/>
      </c>
      <c r="BI444" s="6609">
        <f>DH444</f>
        <v/>
      </c>
      <c r="BJ444" s="6611"/>
      <c r="BK444" s="6612">
        <f>Overview!$E$7</f>
        <v/>
      </c>
      <c r="BL444" s="6611"/>
      <c r="BM444" s="6609">
        <f>DI444</f>
        <v/>
      </c>
      <c r="BN444" s="6612">
        <f>Overview!$P$153</f>
        <v/>
      </c>
      <c r="BO444" s="6611" t="inlineStr">
        <is>
          <t>Revisar: la misma frecuencia aparece con varios canales en esta banda (18050 / 18300 / 18525)</t>
        </is>
      </c>
      <c r="BP444" s="6611"/>
      <c r="BQ444" s="6595"/>
      <c r="BR444" s="6613"/>
      <c r="BS444" s="1541"/>
      <c r="BT444" s="1864" t="inlineStr">
        <is>
          <t>LTE CATM1</t>
        </is>
      </c>
      <c r="BU444" s="1828" t="inlineStr">
        <is>
          <t>FDD1</t>
        </is>
      </c>
      <c r="BV444" s="906">
        <f>Overview!$H$28</f>
        <v/>
      </c>
      <c r="BW444" s="1865"/>
      <c r="BX444" s="1828" t="inlineStr">
        <is>
          <t>Body</t>
        </is>
      </c>
      <c r="BY444" s="6689"/>
      <c r="BZ444" s="1865">
        <f>IF(COUNT('Conducted LTE CATM1'!$AH$3:$AH$265)=0,15,INDEX('Conducted LTE CATM1'!$M$3:$M$265,MATCH(MAX('Conducted LTE CATM1'!$AH$3:$AH$265),'Conducted LTE CATM1'!$AH$3:$AH$265,0)))</f>
        <v>15</v>
      </c>
      <c r="CA444" s="6689" t="str">
        <f>CONCATENATE(CA440," - Battery check 2")</f>
        <v>TBD - Battery check 2</v>
      </c>
      <c r="CB444" s="200">
        <v>5</v>
      </c>
      <c r="CC444" s="6689">
        <f>IF(COUNT('Conducted LTE CATM1'!$AH$3:$AH$265)=0,18300,INDEX('Conducted LTE CATM1'!$T$3:$T$265,MATCH(MAX('Conducted LTE CATM1'!$AH$3:$AH$265),'Conducted LTE CATM1'!$AH$3:$AH$265,0)))</f>
        <v>18300</v>
      </c>
      <c r="CD444" s="6689">
        <f>IF(COUNT('Conducted LTE CATM1'!$AH$3:$AH$265)=0,1950,INDEX('Conducted LTE CATM1'!$U$3:$U$265,MATCH(MAX('Conducted LTE CATM1'!$AH$3:$AH$265),'Conducted LTE CATM1'!$AH$3:$AH$265,0)))</f>
        <v>1950</v>
      </c>
      <c r="CE444" s="7234"/>
      <c r="CF444" s="7234"/>
      <c r="CG444" s="6706"/>
      <c r="CH444" s="6706"/>
      <c r="CI444" s="225">
        <f>BY444</f>
        <v/>
      </c>
      <c r="CJ444" s="237">
        <f>BZ444</f>
        <v/>
      </c>
      <c r="CK444" s="223">
        <f>CA444</f>
        <v/>
      </c>
      <c r="CL444" s="237">
        <f>CC444</f>
        <v/>
      </c>
      <c r="CM444" s="394">
        <f>CD444</f>
        <v/>
      </c>
      <c r="CN444" s="1527"/>
      <c r="CO444" s="1579"/>
      <c r="CP444" s="7214">
        <f>IF(CF444=""," ",IF(ABS(CE444-CF444)&lt;=0.1,"Valid","Not valid"))</f>
        <v/>
      </c>
      <c r="CQ444" s="1674">
        <f> IF(CE444="","",IF(AND(CE444&lt;&gt;"",CF444=""),IF(CE444&gt;=0.8,"Medir+Sig Max","No"),IF(CF444&lt;&gt;"",IF(CF444&gt;=0.8,"Medir+Sig Max","No"),"")))</f>
        <v/>
      </c>
      <c r="CR444" s="6927">
        <f>IF(UPPER($CQ$1)="X",IF(CF444=""," ",IF((ABS(CE444)&lt;5)*AND(ABS(CF444)&lt;5)*AND(ABS(CT444)&lt;5),"Solo si es max","Medir")),IF(CF444=""," ",IF((ABS(CE444)&lt;1)*AND(ABS(CF444)&lt;1)*AND(ABS(CT444)&lt;1),"Solo si es max","Medir")))</f>
        <v/>
      </c>
      <c r="CS444" s="1674"/>
      <c r="CT444" s="220">
        <f>IF(CO444="",IF(AND(CE444="",CF444=""),"",IF(CF444="",IF(DQ444&gt;1,ROUND(DQ444*CE444,3),CE444),IF(DQ444&gt;1,ROUND(DQ444*CF444,3),CF444))),IF(AND(CE444="",CF444=""),"",IF(CF444="",IF(DQ444&gt;1,ROUND(DQ444*CE444*(1/(CO444)),3),CE444*(1/(CO444))),IF(DQ444&gt;1,ROUND(DQ444*CF444*(1/(CO444)),3),CF444*(1/(CO444))))))</f>
        <v/>
      </c>
      <c r="CU444" s="224">
        <f>BY444</f>
        <v/>
      </c>
      <c r="CV444" s="237">
        <f>BZ444</f>
        <v/>
      </c>
      <c r="CW444" s="237">
        <f>CA444</f>
        <v/>
      </c>
      <c r="CX444" s="224">
        <f>CC444</f>
        <v/>
      </c>
      <c r="CY444" s="237">
        <f>CD444</f>
        <v/>
      </c>
      <c r="CZ444" s="7474">
        <f>IF(COUNTIF(Overview!K12:K14,TRUE)&gt;0,1.6,IF(COUNTIF(Overview!L12:L14,TRUE)&gt;0,8,0))</f>
        <v/>
      </c>
      <c r="DA444" s="1788"/>
      <c r="DB444" s="7483"/>
      <c r="DC444" s="844">
        <f>IF(CT444="","",IF(CT444&gt;CZ444,"Fail","Pass"))</f>
        <v/>
      </c>
      <c r="DD444" s="402"/>
      <c r="DE444" s="1565">
        <f>MyTimestamp(DC444)</f>
        <v/>
      </c>
      <c r="DF444" s="1531">
        <f>IF(COUNT(CE444:CH444)=1,15,IF(COUNT(CE444:CH444)=0,0,30))</f>
        <v/>
      </c>
      <c r="DG444" s="1532">
        <f>IF(DF444=0,0,2)</f>
        <v/>
      </c>
      <c r="DH444" s="1866"/>
      <c r="DI444" s="1866"/>
      <c r="DJ444" s="1863"/>
      <c r="DK444" s="1789"/>
      <c r="DL444" s="1574">
        <f>10^(CN444/20)*100-100</f>
        <v/>
      </c>
      <c r="DM444" s="777"/>
      <c r="DN444" s="970"/>
      <c r="DO444" s="777">
        <f>IF(DM444="","",10^(DM444/10))</f>
        <v/>
      </c>
      <c r="DP444" s="777">
        <f>IF(ISNUMBER(DN444)=FALSE,"",10^(DN444/10))</f>
        <v/>
      </c>
      <c r="DQ444" s="1578">
        <f>IF(AND(ISNUMBER(DO444),ISNUMBER(DP444)),IF(DO444/DP444&gt;1,ROUND((DO444)/DP444,3),1),1)</f>
        <v/>
      </c>
      <c r="DR444" s="1541"/>
      <c r="DS444" s="1541"/>
      <c r="DT444" s="1541"/>
      <c r="DU444" s="1541"/>
      <c r="DV444" s="1541"/>
      <c r="DW444" s="1541"/>
      <c r="DX444" s="1541"/>
      <c r="DY444" s="1541"/>
      <c r="DZ444" s="1541"/>
      <c r="EA444" s="1541"/>
      <c r="EB444" s="1541"/>
      <c r="EC444" s="1541"/>
      <c r="ED444" s="1541"/>
      <c r="EE444" s="1541"/>
      <c r="EF444" s="1541"/>
      <c r="EG444" s="1541"/>
      <c r="EH444" s="1541"/>
      <c r="EI444" s="1541"/>
      <c r="EJ444" s="1541"/>
      <c r="EK444" s="1541"/>
      <c r="EL444" s="1541"/>
      <c r="EM444" s="1541"/>
      <c r="EN444" s="1541"/>
      <c r="EO444" s="1541"/>
      <c r="EP444" s="1541"/>
      <c r="EQ444" s="1541"/>
      <c r="ER444" s="1541"/>
      <c r="ES444" s="1541"/>
      <c r="ET444" s="1541"/>
      <c r="EU444" s="1541"/>
      <c r="EV444" s="1541"/>
    </row>
    <row r="445" ht="12.75" x14ac:dyDescent="0.2">
      <c r="A445" s="1541"/>
      <c r="B445" s="1541"/>
      <c r="C445"/>
      <c r="D445" s="6799"/>
      <c r="E445" s="6799"/>
      <c r="F445" s="6800" t="inlineStr">
        <is>
          <t>5.3</t>
        </is>
      </c>
      <c r="G445" s="6801"/>
      <c r="H445" s="6802">
        <f>BV445</f>
        <v/>
      </c>
      <c r="I445" s="6802">
        <f>BW445</f>
        <v/>
      </c>
      <c r="J445" s="6803" t="inlineStr">
        <is>
          <t>Cat M1</t>
        </is>
      </c>
      <c r="K445" s="6803" t="inlineStr">
        <is>
          <t>FDD1</t>
        </is>
      </c>
      <c r="L445" s="6804"/>
      <c r="M445" s="6802">
        <v>15</v>
      </c>
      <c r="N445" s="6805" t="inlineStr">
        <is>
          <t>16QAM</t>
        </is>
      </c>
      <c r="O445" s="6806"/>
      <c r="P445" s="6597">
        <v>0</v>
      </c>
      <c r="Q445" s="6806">
        <v>3</v>
      </c>
      <c r="R445" s="6806">
        <v>0</v>
      </c>
      <c r="S445" s="6593"/>
      <c r="T445" s="130">
        <v>18300</v>
      </c>
      <c r="U445" s="6593">
        <v>1950</v>
      </c>
      <c r="V445" s="6805"/>
      <c r="W445" s="6807"/>
      <c r="X445" s="6805"/>
      <c r="Y445" s="6805"/>
      <c r="Z445" s="6805"/>
      <c r="AA445" s="6804"/>
      <c r="AB445" s="6804"/>
      <c r="AC445" s="6808">
        <f>IF(OR(BX445="Close to Ear",BX445="Close to Head"),"Head",IF(BX445="Extremity","Extremity","Body"))</f>
        <v/>
      </c>
      <c r="AD445" s="6809">
        <f>CA445</f>
        <v/>
      </c>
      <c r="AE445" s="6803">
        <f>CB445</f>
        <v/>
      </c>
      <c r="AF445" s="6804"/>
      <c r="AG445" s="6810">
        <f>IF(OR(AZ445="",BA445=""),"N/A",IF(DC445="Pass","P","F"))</f>
        <v/>
      </c>
      <c r="AH445" s="6811"/>
      <c r="AI445" s="6811"/>
      <c r="AJ445" s="6811"/>
      <c r="AK445" s="6805"/>
      <c r="AL445" s="6804"/>
      <c r="AM445" s="6805"/>
      <c r="AN445" s="6805"/>
      <c r="AO445" s="6812"/>
      <c r="AP445" s="6812"/>
      <c r="AQ445" s="6812"/>
      <c r="AR445" s="6812"/>
      <c r="AS445" s="6812"/>
      <c r="AT445" s="6813">
        <f>IF(AC445="Extremity",IF(CG445="","",CG445),"")</f>
        <v/>
      </c>
      <c r="AU445" s="6813">
        <f>IF(AC445="Extremity",IF(CH445="","",CH445),"")</f>
        <v/>
      </c>
      <c r="AV445" s="6814">
        <f>IF(AC445="Extremity","",IF(CE445="","",CE445))</f>
        <v/>
      </c>
      <c r="AW445" s="6814">
        <f>IF(AD445="Extremity","",IF(CF445="","",CF445))</f>
        <v/>
      </c>
      <c r="AX445" s="6807">
        <f>DL445</f>
        <v/>
      </c>
      <c r="AY445" s="6807">
        <f>DQ445</f>
        <v/>
      </c>
      <c r="AZ445" s="6815">
        <f>IF(AC445="Extremity",IF(DA445="","",DA445),"")</f>
        <v/>
      </c>
      <c r="BA445" s="6816">
        <f>IF(AC445="Extremity","",IF(CT445="","",CT445))</f>
        <v/>
      </c>
      <c r="BB445" s="6807">
        <f>IF(AC445="Extremity",IF(DB445="","",DB445),"")</f>
        <v/>
      </c>
      <c r="BC445" s="6814">
        <f>IF(AC445="Extremity","",IF(CZ445="","",CZ445))</f>
        <v/>
      </c>
      <c r="BD445" s="6807">
        <f>DD445</f>
        <v/>
      </c>
      <c r="BE445" s="6817">
        <f>DE445</f>
        <v/>
      </c>
      <c r="BF445" s="6818">
        <f>DF445*60</f>
        <v/>
      </c>
      <c r="BG445" s="6819">
        <f>BE445</f>
        <v/>
      </c>
      <c r="BH445" s="6818">
        <f>DG445*60</f>
        <v/>
      </c>
      <c r="BI445" s="6818">
        <f>DH445</f>
        <v/>
      </c>
      <c r="BJ445" s="6820"/>
      <c r="BK445" s="6821">
        <f>Overview!$E$7</f>
        <v/>
      </c>
      <c r="BL445" s="6820"/>
      <c r="BM445" s="6818">
        <f>DI445</f>
        <v/>
      </c>
      <c r="BN445" s="6821">
        <f>Overview!$P$153</f>
        <v/>
      </c>
      <c r="BO445" s="6820" t="inlineStr">
        <is>
          <t>Revisar: la misma frecuencia aparece con varios canales en esta banda (18050 / 18300 / 18525)</t>
        </is>
      </c>
      <c r="BP445" s="6820"/>
      <c r="BQ445" s="6804"/>
      <c r="BR445" s="6822"/>
      <c r="BS445" s="1541"/>
      <c r="BT445" s="1864" t="inlineStr">
        <is>
          <t>LTE CATM1</t>
        </is>
      </c>
      <c r="BU445" s="1828" t="inlineStr">
        <is>
          <t>FDD1</t>
        </is>
      </c>
      <c r="BV445" s="906">
        <f>Overview!$H$28</f>
        <v/>
      </c>
      <c r="BW445" s="1865"/>
      <c r="BX445" s="1828" t="inlineStr">
        <is>
          <t>Body</t>
        </is>
      </c>
      <c r="BY445" s="882"/>
      <c r="BZ445" s="1865">
        <f>IF(COUNT('Conducted LTE CATM1'!$AH$3:$AH$265)=0,15,INDEX('Conducted LTE CATM1'!$M$3:$M$265,MATCH(MAX('Conducted LTE CATM1'!$AH$3:$AH$265),'Conducted LTE CATM1'!$AH$3:$AH$265,0)))</f>
        <v>15</v>
      </c>
      <c r="CA445" s="882" t="inlineStr">
        <is>
          <t>Front of Face</t>
        </is>
      </c>
      <c r="CB445" s="200">
        <v>25</v>
      </c>
      <c r="CC445" s="882">
        <f>IF(COUNT('Conducted LTE CATM1'!$AH$3:$AH$265)=0,18300,INDEX('Conducted LTE CATM1'!$T$3:$T$265,MATCH(MAX('Conducted LTE CATM1'!$AH$3:$AH$265),'Conducted LTE CATM1'!$AH$3:$AH$265,0)))</f>
        <v>18300</v>
      </c>
      <c r="CD445" s="882">
        <f>IF(COUNT('Conducted LTE CATM1'!$AH$3:$AH$265)=0,1950,INDEX('Conducted LTE CATM1'!$U$3:$U$265,MATCH(MAX('Conducted LTE CATM1'!$AH$3:$AH$265),'Conducted LTE CATM1'!$AH$3:$AH$265,0)))</f>
        <v>1950</v>
      </c>
      <c r="CE445" s="7238"/>
      <c r="CF445" s="7238"/>
      <c r="CG445" s="6909"/>
      <c r="CH445" s="6909"/>
      <c r="CI445" s="225">
        <f>BY445</f>
        <v/>
      </c>
      <c r="CJ445" s="237">
        <f>BZ445</f>
        <v/>
      </c>
      <c r="CK445" s="223">
        <f>CA445</f>
        <v/>
      </c>
      <c r="CL445" s="237">
        <f>CC445</f>
        <v/>
      </c>
      <c r="CM445" s="394">
        <f>CD445</f>
        <v/>
      </c>
      <c r="CN445" s="2052"/>
      <c r="CO445" s="1579"/>
      <c r="CP445" s="7217"/>
      <c r="CQ445" s="7220"/>
      <c r="CR445" s="6929"/>
      <c r="CS445" s="7220"/>
      <c r="CT445" s="222"/>
      <c r="CU445" s="224">
        <f>BY445</f>
        <v/>
      </c>
      <c r="CV445" s="237">
        <f>BZ445</f>
        <v/>
      </c>
      <c r="CW445" s="237">
        <f>CA445</f>
        <v/>
      </c>
      <c r="CX445" s="224">
        <f>CC445</f>
        <v/>
      </c>
      <c r="CY445" s="237">
        <f>CD445</f>
        <v/>
      </c>
      <c r="CZ445" s="7474">
        <f>IF(COUNTIF(Overview!K12:K14,TRUE)&gt;0,1.6,IF(COUNTIF(Overview!L12:L14,TRUE)&gt;0,8,0))</f>
        <v/>
      </c>
      <c r="DA445" s="1807"/>
      <c r="DB445" s="7484"/>
      <c r="DC445" s="844">
        <f>IF(CT445="","",IF(CT445&gt;CZ445,"Fail","Pass"))</f>
        <v/>
      </c>
      <c r="DD445" s="6666"/>
      <c r="DE445" s="1565">
        <f>MyTimestamp(DC445)</f>
        <v/>
      </c>
      <c r="DF445" s="1531">
        <f>IF(COUNT(CE445:CH445)=1,15,IF(COUNT(CE445:CH445)=0,0,30))</f>
        <v/>
      </c>
      <c r="DG445" s="1532">
        <f>IF(DF445=0,0,2)</f>
        <v/>
      </c>
      <c r="DH445" s="6825"/>
      <c r="DI445" s="6825"/>
      <c r="DJ445" s="1863"/>
      <c r="DK445" s="6667"/>
      <c r="DL445" s="1574">
        <f>10^(CN445/20)*100-100</f>
        <v/>
      </c>
      <c r="DM445" s="777"/>
      <c r="DN445" s="970"/>
      <c r="DO445" s="777">
        <f>IF(DM445="","",10^(DM445/10))</f>
        <v/>
      </c>
      <c r="DP445" s="777">
        <f>IF(ISNUMBER(DN445)=FALSE,"",10^(DN445/10))</f>
        <v/>
      </c>
      <c r="DQ445" s="1578">
        <f>IF(AND(ISNUMBER(DO445),ISNUMBER(DP445)),IF(DO445/DP445&gt;1,ROUND((DO445)/DP445,3),1),1)</f>
        <v/>
      </c>
      <c r="DR445" s="1541"/>
      <c r="DS445" s="1541"/>
      <c r="DT445" s="1541"/>
      <c r="DU445" s="1541"/>
      <c r="DV445" s="1541"/>
      <c r="DW445" s="1541"/>
      <c r="DX445" s="1541"/>
      <c r="DY445" s="1541"/>
      <c r="DZ445" s="1541"/>
      <c r="EA445" s="1541"/>
      <c r="EB445" s="1541"/>
      <c r="EC445" s="1541"/>
      <c r="ED445" s="1541"/>
      <c r="EE445" s="1541"/>
      <c r="EF445" s="1541"/>
      <c r="EG445" s="1541"/>
      <c r="EH445" s="1541"/>
      <c r="EI445" s="1541"/>
      <c r="EJ445" s="1541"/>
      <c r="EK445" s="1541"/>
      <c r="EL445" s="1541"/>
      <c r="EM445" s="1541"/>
      <c r="EN445" s="1541"/>
      <c r="EO445" s="1541"/>
      <c r="EP445" s="1541"/>
      <c r="EQ445" s="1541"/>
      <c r="ER445" s="1541"/>
      <c r="ES445" s="1541"/>
      <c r="ET445" s="1541"/>
      <c r="EU445" s="1541"/>
      <c r="EV445" s="1541"/>
    </row>
    <row r="446" ht="12.75" x14ac:dyDescent="0.2">
      <c r="A446" s="1541"/>
      <c r="B446" s="1541"/>
      <c r="C446"/>
      <c r="D446" s="6799"/>
      <c r="E446" s="6799"/>
      <c r="F446" s="6800" t="inlineStr">
        <is>
          <t>5.3</t>
        </is>
      </c>
      <c r="G446" s="6801"/>
      <c r="H446" s="6802">
        <f>BV446</f>
        <v/>
      </c>
      <c r="I446" s="6802">
        <f>BW446</f>
        <v/>
      </c>
      <c r="J446" s="6803" t="inlineStr">
        <is>
          <t>Cat M1</t>
        </is>
      </c>
      <c r="K446" s="6803" t="inlineStr">
        <is>
          <t>FDD1</t>
        </is>
      </c>
      <c r="L446" s="6804"/>
      <c r="M446" s="6802">
        <v>15</v>
      </c>
      <c r="N446" s="6805" t="inlineStr">
        <is>
          <t>16QAM</t>
        </is>
      </c>
      <c r="O446" s="6806"/>
      <c r="P446" s="6597">
        <v>0</v>
      </c>
      <c r="Q446" s="6806">
        <v>3</v>
      </c>
      <c r="R446" s="6806">
        <v>0</v>
      </c>
      <c r="S446" s="6593"/>
      <c r="T446" s="130">
        <v>18300</v>
      </c>
      <c r="U446" s="6593">
        <v>1950</v>
      </c>
      <c r="V446" s="6805"/>
      <c r="W446" s="6807"/>
      <c r="X446" s="6805"/>
      <c r="Y446" s="6805"/>
      <c r="Z446" s="6805"/>
      <c r="AA446" s="6804"/>
      <c r="AB446" s="6804"/>
      <c r="AC446" s="6808">
        <f>IF(OR(BX446="Close to Ear",BX446="Close to Head"),"Head",IF(BX446="Extremity","Extremity","Body"))</f>
        <v/>
      </c>
      <c r="AD446" s="6809">
        <f>CA446</f>
        <v/>
      </c>
      <c r="AE446" s="6803">
        <f>CB446</f>
        <v/>
      </c>
      <c r="AF446" s="6804"/>
      <c r="AG446" s="6810">
        <f>IF(OR(AZ446="",BA446=""),"N/A",IF(DC446="Pass","P","F"))</f>
        <v/>
      </c>
      <c r="AH446" s="6811"/>
      <c r="AI446" s="6811"/>
      <c r="AJ446" s="6811"/>
      <c r="AK446" s="6805"/>
      <c r="AL446" s="6804"/>
      <c r="AM446" s="6805"/>
      <c r="AN446" s="6805"/>
      <c r="AO446" s="6812"/>
      <c r="AP446" s="6812"/>
      <c r="AQ446" s="6812"/>
      <c r="AR446" s="6812"/>
      <c r="AS446" s="6812"/>
      <c r="AT446" s="6813">
        <f>IF(AC446="Extremity",IF(CG446="","",CG446),"")</f>
        <v/>
      </c>
      <c r="AU446" s="6813">
        <f>IF(AC446="Extremity",IF(CH446="","",CH446),"")</f>
        <v/>
      </c>
      <c r="AV446" s="6814">
        <f>IF(AC446="Extremity","",IF(CE446="","",CE446))</f>
        <v/>
      </c>
      <c r="AW446" s="6814">
        <f>IF(AD446="Extremity","",IF(CF446="","",CF446))</f>
        <v/>
      </c>
      <c r="AX446" s="6807">
        <f>DL446</f>
        <v/>
      </c>
      <c r="AY446" s="6807">
        <f>DQ446</f>
        <v/>
      </c>
      <c r="AZ446" s="6815">
        <f>IF(AC446="Extremity",IF(DA446="","",DA446),"")</f>
        <v/>
      </c>
      <c r="BA446" s="6816">
        <f>IF(AC446="Extremity","",IF(CT446="","",CT446))</f>
        <v/>
      </c>
      <c r="BB446" s="6807">
        <f>IF(AC446="Extremity",IF(DB446="","",DB446),"")</f>
        <v/>
      </c>
      <c r="BC446" s="6814">
        <f>IF(AC446="Extremity","",IF(CZ446="","",CZ446))</f>
        <v/>
      </c>
      <c r="BD446" s="6807">
        <f>DD446</f>
        <v/>
      </c>
      <c r="BE446" s="6817">
        <f>DE446</f>
        <v/>
      </c>
      <c r="BF446" s="6818">
        <f>DF446*60</f>
        <v/>
      </c>
      <c r="BG446" s="6819">
        <f>BE446</f>
        <v/>
      </c>
      <c r="BH446" s="6818">
        <f>DG446*60</f>
        <v/>
      </c>
      <c r="BI446" s="6818">
        <f>DH446</f>
        <v/>
      </c>
      <c r="BJ446" s="6820"/>
      <c r="BK446" s="6821">
        <f>Overview!$E$7</f>
        <v/>
      </c>
      <c r="BL446" s="6820"/>
      <c r="BM446" s="6818">
        <f>DI446</f>
        <v/>
      </c>
      <c r="BN446" s="6821">
        <f>Overview!$P$153</f>
        <v/>
      </c>
      <c r="BO446" s="6820" t="inlineStr">
        <is>
          <t>Revisar: la misma frecuencia aparece con varios canales en esta banda (18050 / 18300 / 18525)</t>
        </is>
      </c>
      <c r="BP446" s="6820"/>
      <c r="BQ446" s="6804"/>
      <c r="BR446" s="6822"/>
      <c r="BS446" s="1541"/>
      <c r="BT446" s="1864" t="inlineStr">
        <is>
          <t>LTE CATM1</t>
        </is>
      </c>
      <c r="BU446" s="1828" t="inlineStr">
        <is>
          <t>FDD1</t>
        </is>
      </c>
      <c r="BV446" s="906">
        <f>Overview!$H$28</f>
        <v/>
      </c>
      <c r="BW446" s="1865"/>
      <c r="BX446" s="1828" t="inlineStr">
        <is>
          <t>Body</t>
        </is>
      </c>
      <c r="BY446" s="882"/>
      <c r="BZ446" s="1865">
        <f>IF(COUNT('Conducted LTE CATM1'!$AH$3:$AH$265)=0,15,INDEX('Conducted LTE CATM1'!$M$3:$M$265,MATCH(MAX('Conducted LTE CATM1'!$AH$3:$AH$265),'Conducted LTE CATM1'!$AH$3:$AH$265,0)))</f>
        <v>15</v>
      </c>
      <c r="CA446" s="882" t="inlineStr">
        <is>
          <t>Accesorio 1: Front Face</t>
        </is>
      </c>
      <c r="CB446" s="200">
        <v>0</v>
      </c>
      <c r="CC446" s="882">
        <f>IF(COUNT('Conducted LTE CATM1'!$AH$3:$AH$265)=0,18300,INDEX('Conducted LTE CATM1'!$T$3:$T$265,MATCH(MAX('Conducted LTE CATM1'!$AH$3:$AH$265),'Conducted LTE CATM1'!$AH$3:$AH$265,0)))</f>
        <v>18300</v>
      </c>
      <c r="CD446" s="882">
        <f>IF(COUNT('Conducted LTE CATM1'!$AH$3:$AH$265)=0,1950,INDEX('Conducted LTE CATM1'!$U$3:$U$265,MATCH(MAX('Conducted LTE CATM1'!$AH$3:$AH$265),'Conducted LTE CATM1'!$AH$3:$AH$265,0)))</f>
        <v>1950</v>
      </c>
      <c r="CE446" s="7238"/>
      <c r="CF446" s="7238"/>
      <c r="CG446" s="6909"/>
      <c r="CH446" s="6909"/>
      <c r="CI446" s="225">
        <f>BY446</f>
        <v/>
      </c>
      <c r="CJ446" s="237">
        <f>BZ446</f>
        <v/>
      </c>
      <c r="CK446" s="223">
        <f>CA446</f>
        <v/>
      </c>
      <c r="CL446" s="237">
        <f>CC446</f>
        <v/>
      </c>
      <c r="CM446" s="394">
        <f>CD446</f>
        <v/>
      </c>
      <c r="CN446" s="2052"/>
      <c r="CO446" s="1579"/>
      <c r="CP446" s="7217"/>
      <c r="CQ446" s="7220"/>
      <c r="CR446" s="6929"/>
      <c r="CS446" s="7220"/>
      <c r="CT446" s="222"/>
      <c r="CU446" s="224">
        <f>BY446</f>
        <v/>
      </c>
      <c r="CV446" s="237">
        <f>BZ446</f>
        <v/>
      </c>
      <c r="CW446" s="237">
        <f>CA446</f>
        <v/>
      </c>
      <c r="CX446" s="224">
        <f>CC446</f>
        <v/>
      </c>
      <c r="CY446" s="237">
        <f>CD446</f>
        <v/>
      </c>
      <c r="CZ446" s="7474">
        <f>IF(COUNTIF(Overview!K12:K14,TRUE)&gt;0,1.6,IF(COUNTIF(Overview!L12:L14,TRUE)&gt;0,8,0))</f>
        <v/>
      </c>
      <c r="DA446" s="1807"/>
      <c r="DB446" s="7484"/>
      <c r="DC446" s="844">
        <f>IF(CT446="","",IF(CT446&gt;CZ446,"Fail","Pass"))</f>
        <v/>
      </c>
      <c r="DD446" s="6666"/>
      <c r="DE446" s="1565">
        <f>MyTimestamp(DC446)</f>
        <v/>
      </c>
      <c r="DF446" s="1531">
        <f>IF(COUNT(CE446:CH446)=1,15,IF(COUNT(CE446:CH446)=0,0,30))</f>
        <v/>
      </c>
      <c r="DG446" s="1532">
        <f>IF(DF446=0,0,2)</f>
        <v/>
      </c>
      <c r="DH446" s="6825"/>
      <c r="DI446" s="6825"/>
      <c r="DJ446" s="1863"/>
      <c r="DK446" s="6667"/>
      <c r="DL446" s="1574">
        <f>10^(CN446/20)*100-100</f>
        <v/>
      </c>
      <c r="DM446" s="777"/>
      <c r="DN446" s="970"/>
      <c r="DO446" s="777">
        <f>IF(DM446="","",10^(DM446/10))</f>
        <v/>
      </c>
      <c r="DP446" s="777">
        <f>IF(ISNUMBER(DN446)=FALSE,"",10^(DN446/10))</f>
        <v/>
      </c>
      <c r="DQ446" s="1578">
        <f>IF(AND(ISNUMBER(DO446),ISNUMBER(DP446)),IF(DO446/DP446&gt;1,ROUND((DO446)/DP446,3),1),1)</f>
        <v/>
      </c>
      <c r="DR446" s="1541"/>
      <c r="DS446" s="1541"/>
      <c r="DT446" s="1541"/>
      <c r="DU446" s="1541"/>
      <c r="DV446" s="1541"/>
      <c r="DW446" s="1541"/>
      <c r="DX446" s="1541"/>
      <c r="DY446" s="1541"/>
      <c r="DZ446" s="1541"/>
      <c r="EA446" s="1541"/>
      <c r="EB446" s="1541"/>
      <c r="EC446" s="1541"/>
      <c r="ED446" s="1541"/>
      <c r="EE446" s="1541"/>
      <c r="EF446" s="1541"/>
      <c r="EG446" s="1541"/>
      <c r="EH446" s="1541"/>
      <c r="EI446" s="1541"/>
      <c r="EJ446" s="1541"/>
      <c r="EK446" s="1541"/>
      <c r="EL446" s="1541"/>
      <c r="EM446" s="1541"/>
      <c r="EN446" s="1541"/>
      <c r="EO446" s="1541"/>
      <c r="EP446" s="1541"/>
      <c r="EQ446" s="1541"/>
      <c r="ER446" s="1541"/>
      <c r="ES446" s="1541"/>
      <c r="ET446" s="1541"/>
      <c r="EU446" s="1541"/>
      <c r="EV446" s="1541"/>
    </row>
    <row r="447" ht="12.75" x14ac:dyDescent="0.2">
      <c r="A447" s="1541"/>
      <c r="B447" s="1541"/>
      <c r="C447"/>
      <c r="D447" s="6799"/>
      <c r="E447" s="6799"/>
      <c r="F447" s="6800" t="inlineStr">
        <is>
          <t>5.3</t>
        </is>
      </c>
      <c r="G447" s="6801"/>
      <c r="H447" s="6802">
        <f>BV447</f>
        <v/>
      </c>
      <c r="I447" s="6802">
        <f>BW447</f>
        <v/>
      </c>
      <c r="J447" s="6803" t="inlineStr">
        <is>
          <t>Cat M1</t>
        </is>
      </c>
      <c r="K447" s="6803" t="inlineStr">
        <is>
          <t>FDD1</t>
        </is>
      </c>
      <c r="L447" s="6804"/>
      <c r="M447" s="6802">
        <v>15</v>
      </c>
      <c r="N447" s="6805" t="inlineStr">
        <is>
          <t>16QAM</t>
        </is>
      </c>
      <c r="O447" s="6806"/>
      <c r="P447" s="6597">
        <v>0</v>
      </c>
      <c r="Q447" s="6806">
        <v>3</v>
      </c>
      <c r="R447" s="6806">
        <v>0</v>
      </c>
      <c r="S447" s="6593"/>
      <c r="T447" s="130">
        <v>18300</v>
      </c>
      <c r="U447" s="6593">
        <v>1950</v>
      </c>
      <c r="V447" s="6805"/>
      <c r="W447" s="6807"/>
      <c r="X447" s="6805"/>
      <c r="Y447" s="6805"/>
      <c r="Z447" s="6805"/>
      <c r="AA447" s="6804"/>
      <c r="AB447" s="6804"/>
      <c r="AC447" s="6808">
        <f>IF(OR(BX447="Close to Ear",BX447="Close to Head"),"Head",IF(BX447="Extremity","Extremity","Body"))</f>
        <v/>
      </c>
      <c r="AD447" s="6809">
        <f>CA447</f>
        <v/>
      </c>
      <c r="AE447" s="6803">
        <f>CB447</f>
        <v/>
      </c>
      <c r="AF447" s="6804"/>
      <c r="AG447" s="6810">
        <f>IF(OR(AZ447="",BA447=""),"N/A",IF(DC447="Pass","P","F"))</f>
        <v/>
      </c>
      <c r="AH447" s="6811"/>
      <c r="AI447" s="6811"/>
      <c r="AJ447" s="6811"/>
      <c r="AK447" s="6805"/>
      <c r="AL447" s="6804"/>
      <c r="AM447" s="6805"/>
      <c r="AN447" s="6805"/>
      <c r="AO447" s="6812"/>
      <c r="AP447" s="6812"/>
      <c r="AQ447" s="6812"/>
      <c r="AR447" s="6812"/>
      <c r="AS447" s="6812"/>
      <c r="AT447" s="6813">
        <f>IF(AC447="Extremity",IF(CG447="","",CG447),"")</f>
        <v/>
      </c>
      <c r="AU447" s="6813">
        <f>IF(AC447="Extremity",IF(CH447="","",CH447),"")</f>
        <v/>
      </c>
      <c r="AV447" s="6814">
        <f>IF(AC447="Extremity","",IF(CE447="","",CE447))</f>
        <v/>
      </c>
      <c r="AW447" s="6814">
        <f>IF(AD447="Extremity","",IF(CF447="","",CF447))</f>
        <v/>
      </c>
      <c r="AX447" s="6807">
        <f>DL447</f>
        <v/>
      </c>
      <c r="AY447" s="6807">
        <f>DQ447</f>
        <v/>
      </c>
      <c r="AZ447" s="6815">
        <f>IF(AC447="Extremity",IF(DA447="","",DA447),"")</f>
        <v/>
      </c>
      <c r="BA447" s="6816">
        <f>IF(AC447="Extremity","",IF(CT447="","",CT447))</f>
        <v/>
      </c>
      <c r="BB447" s="6807">
        <f>IF(AC447="Extremity",IF(DB447="","",DB447),"")</f>
        <v/>
      </c>
      <c r="BC447" s="6814">
        <f>IF(AC447="Extremity","",IF(CZ447="","",CZ447))</f>
        <v/>
      </c>
      <c r="BD447" s="6807">
        <f>DD447</f>
        <v/>
      </c>
      <c r="BE447" s="6817">
        <f>DE447</f>
        <v/>
      </c>
      <c r="BF447" s="6818">
        <f>DF447*60</f>
        <v/>
      </c>
      <c r="BG447" s="6819">
        <f>BE447</f>
        <v/>
      </c>
      <c r="BH447" s="6818">
        <f>DG447*60</f>
        <v/>
      </c>
      <c r="BI447" s="6818">
        <f>DH447</f>
        <v/>
      </c>
      <c r="BJ447" s="6820"/>
      <c r="BK447" s="6821">
        <f>Overview!$E$7</f>
        <v/>
      </c>
      <c r="BL447" s="6820"/>
      <c r="BM447" s="6818">
        <f>DI447</f>
        <v/>
      </c>
      <c r="BN447" s="6821">
        <f>Overview!$P$153</f>
        <v/>
      </c>
      <c r="BO447" s="6820" t="inlineStr">
        <is>
          <t>Revisar: la misma frecuencia aparece con varios canales en esta banda (18050 / 18300 / 18525)</t>
        </is>
      </c>
      <c r="BP447" s="6820"/>
      <c r="BQ447" s="6804"/>
      <c r="BR447" s="6822"/>
      <c r="BS447" s="1541"/>
      <c r="BT447" s="1864" t="inlineStr">
        <is>
          <t>LTE CATM1</t>
        </is>
      </c>
      <c r="BU447" s="1828" t="inlineStr">
        <is>
          <t>FDD1</t>
        </is>
      </c>
      <c r="BV447" s="906">
        <f>Overview!$H$28</f>
        <v/>
      </c>
      <c r="BW447" s="1865"/>
      <c r="BX447" s="1828" t="inlineStr">
        <is>
          <t>Body</t>
        </is>
      </c>
      <c r="BY447" s="882"/>
      <c r="BZ447" s="1865">
        <f>IF(COUNT('Conducted LTE CATM1'!$AH$3:$AH$265)=0,15,INDEX('Conducted LTE CATM1'!$M$3:$M$265,MATCH(MAX('Conducted LTE CATM1'!$AH$3:$AH$265),'Conducted LTE CATM1'!$AH$3:$AH$265,0)))</f>
        <v>15</v>
      </c>
      <c r="CA447" s="882" t="inlineStr">
        <is>
          <t>Accesorio 2: Bottom Edge</t>
        </is>
      </c>
      <c r="CB447" s="200">
        <v>0</v>
      </c>
      <c r="CC447" s="882">
        <f>IF(COUNT('Conducted LTE CATM1'!$AH$3:$AH$265)=0,18300,INDEX('Conducted LTE CATM1'!$T$3:$T$265,MATCH(MAX('Conducted LTE CATM1'!$AH$3:$AH$265),'Conducted LTE CATM1'!$AH$3:$AH$265,0)))</f>
        <v>18300</v>
      </c>
      <c r="CD447" s="882">
        <f>IF(COUNT('Conducted LTE CATM1'!$AH$3:$AH$265)=0,1950,INDEX('Conducted LTE CATM1'!$U$3:$U$265,MATCH(MAX('Conducted LTE CATM1'!$AH$3:$AH$265),'Conducted LTE CATM1'!$AH$3:$AH$265,0)))</f>
        <v>1950</v>
      </c>
      <c r="CE447" s="7238"/>
      <c r="CF447" s="7238"/>
      <c r="CG447" s="6909"/>
      <c r="CH447" s="6909"/>
      <c r="CI447" s="225">
        <f>BY447</f>
        <v/>
      </c>
      <c r="CJ447" s="237">
        <f>BZ447</f>
        <v/>
      </c>
      <c r="CK447" s="223">
        <f>CA447</f>
        <v/>
      </c>
      <c r="CL447" s="237">
        <f>CC447</f>
        <v/>
      </c>
      <c r="CM447" s="394">
        <f>CD447</f>
        <v/>
      </c>
      <c r="CN447" s="2052"/>
      <c r="CO447" s="1579"/>
      <c r="CP447" s="7217"/>
      <c r="CQ447" s="7220"/>
      <c r="CR447" s="6929"/>
      <c r="CS447" s="7220"/>
      <c r="CT447" s="222"/>
      <c r="CU447" s="224">
        <f>BY447</f>
        <v/>
      </c>
      <c r="CV447" s="237">
        <f>BZ447</f>
        <v/>
      </c>
      <c r="CW447" s="237">
        <f>CA447</f>
        <v/>
      </c>
      <c r="CX447" s="224">
        <f>CC447</f>
        <v/>
      </c>
      <c r="CY447" s="237">
        <f>CD447</f>
        <v/>
      </c>
      <c r="CZ447" s="7474">
        <f>IF(COUNTIF(Overview!K12:K14,TRUE)&gt;0,1.6,IF(COUNTIF(Overview!L12:L14,TRUE)&gt;0,8,0))</f>
        <v/>
      </c>
      <c r="DA447" s="1807"/>
      <c r="DB447" s="7484"/>
      <c r="DC447" s="844">
        <f>IF(CT447="","",IF(CT447&gt;CZ447,"Fail","Pass"))</f>
        <v/>
      </c>
      <c r="DD447" s="6666"/>
      <c r="DE447" s="1565">
        <f>MyTimestamp(DC447)</f>
        <v/>
      </c>
      <c r="DF447" s="1531">
        <f>IF(COUNT(CE447:CH447)=1,15,IF(COUNT(CE447:CH447)=0,0,30))</f>
        <v/>
      </c>
      <c r="DG447" s="1532">
        <f>IF(DF447=0,0,2)</f>
        <v/>
      </c>
      <c r="DH447" s="6825"/>
      <c r="DI447" s="6825"/>
      <c r="DJ447" s="1863"/>
      <c r="DK447" s="6667"/>
      <c r="DL447" s="1574">
        <f>10^(CN447/20)*100-100</f>
        <v/>
      </c>
      <c r="DM447" s="777"/>
      <c r="DN447" s="970"/>
      <c r="DO447" s="777">
        <f>IF(DM447="","",10^(DM447/10))</f>
        <v/>
      </c>
      <c r="DP447" s="777">
        <f>IF(ISNUMBER(DN447)=FALSE,"",10^(DN447/10))</f>
        <v/>
      </c>
      <c r="DQ447" s="1578">
        <f>IF(AND(ISNUMBER(DO447),ISNUMBER(DP447)),IF(DO447/DP447&gt;1,ROUND((DO447)/DP447,3),1),1)</f>
        <v/>
      </c>
      <c r="DR447" s="1541"/>
      <c r="DS447" s="1541"/>
      <c r="DT447" s="1541"/>
      <c r="DU447" s="1541"/>
      <c r="DV447" s="1541"/>
      <c r="DW447" s="1541"/>
      <c r="DX447" s="1541"/>
      <c r="DY447" s="1541"/>
      <c r="DZ447" s="1541"/>
      <c r="EA447" s="1541"/>
      <c r="EB447" s="1541"/>
      <c r="EC447" s="1541"/>
      <c r="ED447" s="1541"/>
      <c r="EE447" s="1541"/>
      <c r="EF447" s="1541"/>
      <c r="EG447" s="1541"/>
      <c r="EH447" s="1541"/>
      <c r="EI447" s="1541"/>
      <c r="EJ447" s="1541"/>
      <c r="EK447" s="1541"/>
      <c r="EL447" s="1541"/>
      <c r="EM447" s="1541"/>
      <c r="EN447" s="1541"/>
      <c r="EO447" s="1541"/>
      <c r="EP447" s="1541"/>
      <c r="EQ447" s="1541"/>
      <c r="ER447" s="1541"/>
      <c r="ES447" s="1541"/>
      <c r="ET447" s="1541"/>
      <c r="EU447" s="1541"/>
      <c r="EV447" s="1541"/>
    </row>
    <row r="448" ht="12.75" x14ac:dyDescent="0.2">
      <c r="A448" s="1541"/>
      <c r="B448" s="1541"/>
      <c r="C448"/>
      <c r="D448" s="6799"/>
      <c r="E448" s="6799"/>
      <c r="F448" s="6800" t="inlineStr">
        <is>
          <t>5.3</t>
        </is>
      </c>
      <c r="G448" s="6801"/>
      <c r="H448" s="6802">
        <f>BV448</f>
        <v/>
      </c>
      <c r="I448" s="6802">
        <f>BW448</f>
        <v/>
      </c>
      <c r="J448" s="6803" t="inlineStr">
        <is>
          <t>Cat M1</t>
        </is>
      </c>
      <c r="K448" s="6803" t="inlineStr">
        <is>
          <t>FDD1</t>
        </is>
      </c>
      <c r="L448" s="6804"/>
      <c r="M448" s="6802">
        <v>15</v>
      </c>
      <c r="N448" s="6805" t="inlineStr">
        <is>
          <t>16QAM</t>
        </is>
      </c>
      <c r="O448" s="6806"/>
      <c r="P448" s="6597">
        <v>0</v>
      </c>
      <c r="Q448" s="6806">
        <v>3</v>
      </c>
      <c r="R448" s="6806">
        <v>0</v>
      </c>
      <c r="S448" s="6593"/>
      <c r="T448" s="130">
        <v>18300</v>
      </c>
      <c r="U448" s="6593">
        <v>1950</v>
      </c>
      <c r="V448" s="6805"/>
      <c r="W448" s="6807"/>
      <c r="X448" s="6805"/>
      <c r="Y448" s="6805"/>
      <c r="Z448" s="6805"/>
      <c r="AA448" s="6804"/>
      <c r="AB448" s="6804"/>
      <c r="AC448" s="6808">
        <f>IF(OR(BX448="Close to Ear",BX448="Close to Head"),"Head",IF(BX448="Extremity","Extremity","Body"))</f>
        <v/>
      </c>
      <c r="AD448" s="6809">
        <f>CA448</f>
        <v/>
      </c>
      <c r="AE448" s="6803">
        <f>CB448</f>
        <v/>
      </c>
      <c r="AF448" s="6804"/>
      <c r="AG448" s="6810">
        <f>IF(OR(AZ448="",BA448=""),"N/A",IF(DC448="Pass","P","F"))</f>
        <v/>
      </c>
      <c r="AH448" s="6811"/>
      <c r="AI448" s="6811"/>
      <c r="AJ448" s="6811"/>
      <c r="AK448" s="6805"/>
      <c r="AL448" s="6804"/>
      <c r="AM448" s="6805"/>
      <c r="AN448" s="6805"/>
      <c r="AO448" s="6812"/>
      <c r="AP448" s="6812"/>
      <c r="AQ448" s="6812"/>
      <c r="AR448" s="6812"/>
      <c r="AS448" s="6812"/>
      <c r="AT448" s="6813">
        <f>IF(AC448="Extremity",IF(CG448="","",CG448),"")</f>
        <v/>
      </c>
      <c r="AU448" s="6813">
        <f>IF(AC448="Extremity",IF(CH448="","",CH448),"")</f>
        <v/>
      </c>
      <c r="AV448" s="6814">
        <f>IF(AC448="Extremity","",IF(CE448="","",CE448))</f>
        <v/>
      </c>
      <c r="AW448" s="6814">
        <f>IF(AD448="Extremity","",IF(CF448="","",CF448))</f>
        <v/>
      </c>
      <c r="AX448" s="6807">
        <f>DL448</f>
        <v/>
      </c>
      <c r="AY448" s="6807">
        <f>DQ448</f>
        <v/>
      </c>
      <c r="AZ448" s="6815">
        <f>IF(AC448="Extremity",IF(DA448="","",DA448),"")</f>
        <v/>
      </c>
      <c r="BA448" s="6816">
        <f>IF(AC448="Extremity","",IF(CT448="","",CT448))</f>
        <v/>
      </c>
      <c r="BB448" s="6807">
        <f>IF(AC448="Extremity",IF(DB448="","",DB448),"")</f>
        <v/>
      </c>
      <c r="BC448" s="6814">
        <f>IF(AC448="Extremity","",IF(CZ448="","",CZ448))</f>
        <v/>
      </c>
      <c r="BD448" s="6807">
        <f>DD448</f>
        <v/>
      </c>
      <c r="BE448" s="6817">
        <f>DE448</f>
        <v/>
      </c>
      <c r="BF448" s="6818">
        <f>DF448*60</f>
        <v/>
      </c>
      <c r="BG448" s="6819">
        <f>BE448</f>
        <v/>
      </c>
      <c r="BH448" s="6818">
        <f>DG448*60</f>
        <v/>
      </c>
      <c r="BI448" s="6818">
        <f>DH448</f>
        <v/>
      </c>
      <c r="BJ448" s="6820"/>
      <c r="BK448" s="6821">
        <f>Overview!$E$7</f>
        <v/>
      </c>
      <c r="BL448" s="6820"/>
      <c r="BM448" s="6818">
        <f>DI448</f>
        <v/>
      </c>
      <c r="BN448" s="6821">
        <f>Overview!$P$153</f>
        <v/>
      </c>
      <c r="BO448" s="6820" t="inlineStr">
        <is>
          <t>Revisar: la misma frecuencia aparece con varios canales en esta banda (18050 / 18300 / 18525)</t>
        </is>
      </c>
      <c r="BP448" s="6820"/>
      <c r="BQ448" s="6804"/>
      <c r="BR448" s="6822"/>
      <c r="BS448" s="1541"/>
      <c r="BT448" s="1864" t="inlineStr">
        <is>
          <t>LTE CATM1</t>
        </is>
      </c>
      <c r="BU448" s="1828" t="inlineStr">
        <is>
          <t>FDD1</t>
        </is>
      </c>
      <c r="BV448" s="906">
        <f>Overview!$H$28</f>
        <v/>
      </c>
      <c r="BW448" s="1865"/>
      <c r="BX448" s="1828" t="inlineStr">
        <is>
          <t>Body</t>
        </is>
      </c>
      <c r="BY448" s="882"/>
      <c r="BZ448" s="1865">
        <f>IF(COUNT('Conducted LTE CATM1'!$AH$3:$AH$265)=0,15,INDEX('Conducted LTE CATM1'!$M$3:$M$265,MATCH(MAX('Conducted LTE CATM1'!$AH$3:$AH$265),'Conducted LTE CATM1'!$AH$3:$AH$265,0)))</f>
        <v>15</v>
      </c>
      <c r="CA448" s="882" t="inlineStr">
        <is>
          <t>Accesorio 3: Back Face</t>
        </is>
      </c>
      <c r="CB448" s="200">
        <v>0</v>
      </c>
      <c r="CC448" s="882">
        <f>IF(COUNT('Conducted LTE CATM1'!$AH$3:$AH$265)=0,18300,INDEX('Conducted LTE CATM1'!$T$3:$T$265,MATCH(MAX('Conducted LTE CATM1'!$AH$3:$AH$265),'Conducted LTE CATM1'!$AH$3:$AH$265,0)))</f>
        <v>18300</v>
      </c>
      <c r="CD448" s="882">
        <f>IF(COUNT('Conducted LTE CATM1'!$AH$3:$AH$265)=0,1950,INDEX('Conducted LTE CATM1'!$U$3:$U$265,MATCH(MAX('Conducted LTE CATM1'!$AH$3:$AH$265),'Conducted LTE CATM1'!$AH$3:$AH$265,0)))</f>
        <v>1950</v>
      </c>
      <c r="CE448" s="7238"/>
      <c r="CF448" s="7238"/>
      <c r="CG448" s="6909"/>
      <c r="CH448" s="6909"/>
      <c r="CI448" s="225">
        <f>BY448</f>
        <v/>
      </c>
      <c r="CJ448" s="237">
        <f>BZ448</f>
        <v/>
      </c>
      <c r="CK448" s="223">
        <f>CA448</f>
        <v/>
      </c>
      <c r="CL448" s="237">
        <f>CC448</f>
        <v/>
      </c>
      <c r="CM448" s="394">
        <f>CD448</f>
        <v/>
      </c>
      <c r="CN448" s="2052"/>
      <c r="CO448" s="1579"/>
      <c r="CP448" s="7217"/>
      <c r="CQ448" s="7220"/>
      <c r="CR448" s="6929"/>
      <c r="CS448" s="7220"/>
      <c r="CT448" s="222"/>
      <c r="CU448" s="224">
        <f>BY448</f>
        <v/>
      </c>
      <c r="CV448" s="237">
        <f>BZ448</f>
        <v/>
      </c>
      <c r="CW448" s="237">
        <f>CA448</f>
        <v/>
      </c>
      <c r="CX448" s="224">
        <f>CC448</f>
        <v/>
      </c>
      <c r="CY448" s="237">
        <f>CD448</f>
        <v/>
      </c>
      <c r="CZ448" s="7474">
        <f>IF(COUNTIF(Overview!K12:K14,TRUE)&gt;0,1.6,IF(COUNTIF(Overview!L12:L14,TRUE)&gt;0,8,0))</f>
        <v/>
      </c>
      <c r="DA448" s="1807"/>
      <c r="DB448" s="7484"/>
      <c r="DC448" s="844">
        <f>IF(CT448="","",IF(CT448&gt;CZ448,"Fail","Pass"))</f>
        <v/>
      </c>
      <c r="DD448" s="6666"/>
      <c r="DE448" s="1565">
        <f>MyTimestamp(DC448)</f>
        <v/>
      </c>
      <c r="DF448" s="1531">
        <f>IF(COUNT(CE448:CH448)=1,15,IF(COUNT(CE448:CH448)=0,0,30))</f>
        <v/>
      </c>
      <c r="DG448" s="1532">
        <f>IF(DF448=0,0,2)</f>
        <v/>
      </c>
      <c r="DH448" s="6825"/>
      <c r="DI448" s="6825"/>
      <c r="DJ448" s="1863"/>
      <c r="DK448" s="6667"/>
      <c r="DL448" s="1574">
        <f>10^(CN448/20)*100-100</f>
        <v/>
      </c>
      <c r="DM448" s="777"/>
      <c r="DN448" s="970"/>
      <c r="DO448" s="777">
        <f>IF(DM448="","",10^(DM448/10))</f>
        <v/>
      </c>
      <c r="DP448" s="777">
        <f>IF(ISNUMBER(DN448)=FALSE,"",10^(DN448/10))</f>
        <v/>
      </c>
      <c r="DQ448" s="1578">
        <f>IF(AND(ISNUMBER(DO448),ISNUMBER(DP448)),IF(DO448/DP448&gt;1,ROUND((DO448)/DP448,3),1),1)</f>
        <v/>
      </c>
      <c r="DR448" s="1541"/>
      <c r="DS448" s="1541"/>
      <c r="DT448" s="1541"/>
      <c r="DU448" s="1541"/>
      <c r="DV448" s="1541"/>
      <c r="DW448" s="1541"/>
      <c r="DX448" s="1541"/>
      <c r="DY448" s="1541"/>
      <c r="DZ448" s="1541"/>
      <c r="EA448" s="1541"/>
      <c r="EB448" s="1541"/>
      <c r="EC448" s="1541"/>
      <c r="ED448" s="1541"/>
      <c r="EE448" s="1541"/>
      <c r="EF448" s="1541"/>
      <c r="EG448" s="1541"/>
      <c r="EH448" s="1541"/>
      <c r="EI448" s="1541"/>
      <c r="EJ448" s="1541"/>
      <c r="EK448" s="1541"/>
      <c r="EL448" s="1541"/>
      <c r="EM448" s="1541"/>
      <c r="EN448" s="1541"/>
      <c r="EO448" s="1541"/>
      <c r="EP448" s="1541"/>
      <c r="EQ448" s="1541"/>
      <c r="ER448" s="1541"/>
      <c r="ES448" s="1541"/>
      <c r="ET448" s="1541"/>
      <c r="EU448" s="1541"/>
      <c r="EV448" s="1541"/>
    </row>
    <row r="449" ht="12.75" x14ac:dyDescent="0.2">
      <c r="A449" s="1541"/>
      <c r="B449" s="1541"/>
      <c r="C449"/>
      <c r="D449" s="6799"/>
      <c r="E449" s="6799"/>
      <c r="F449" s="6800" t="inlineStr">
        <is>
          <t>5.3</t>
        </is>
      </c>
      <c r="G449" s="6801"/>
      <c r="H449" s="6802">
        <f>BV449</f>
        <v/>
      </c>
      <c r="I449" s="6802">
        <f>BW449</f>
        <v/>
      </c>
      <c r="J449" s="6803" t="inlineStr">
        <is>
          <t>Cat M1</t>
        </is>
      </c>
      <c r="K449" s="6803" t="inlineStr">
        <is>
          <t>FDD1</t>
        </is>
      </c>
      <c r="L449" s="6804"/>
      <c r="M449" s="6802">
        <v>15</v>
      </c>
      <c r="N449" s="6805" t="inlineStr">
        <is>
          <t>16QAM</t>
        </is>
      </c>
      <c r="O449" s="6806"/>
      <c r="P449" s="6597">
        <v>0</v>
      </c>
      <c r="Q449" s="6806">
        <v>3</v>
      </c>
      <c r="R449" s="6806">
        <v>0</v>
      </c>
      <c r="S449" s="6593"/>
      <c r="T449" s="130">
        <v>18300</v>
      </c>
      <c r="U449" s="6593">
        <v>1950</v>
      </c>
      <c r="V449" s="6805"/>
      <c r="W449" s="6807"/>
      <c r="X449" s="6805"/>
      <c r="Y449" s="6805"/>
      <c r="Z449" s="6805"/>
      <c r="AA449" s="6804"/>
      <c r="AB449" s="6804"/>
      <c r="AC449" s="6808">
        <f>IF(OR(BX449="Close to Ear",BX449="Close to Head"),"Head",IF(BX449="Extremity","Extremity","Body"))</f>
        <v/>
      </c>
      <c r="AD449" s="6809">
        <f>CA449</f>
        <v/>
      </c>
      <c r="AE449" s="6803">
        <f>CB449</f>
        <v/>
      </c>
      <c r="AF449" s="6804"/>
      <c r="AG449" s="6810">
        <f>IF(OR(AZ449="",BA449=""),"N/A",IF(DC449="Pass","P","F"))</f>
        <v/>
      </c>
      <c r="AH449" s="6811"/>
      <c r="AI449" s="6811"/>
      <c r="AJ449" s="6811"/>
      <c r="AK449" s="6805"/>
      <c r="AL449" s="6804"/>
      <c r="AM449" s="6805"/>
      <c r="AN449" s="6805"/>
      <c r="AO449" s="6812"/>
      <c r="AP449" s="6812"/>
      <c r="AQ449" s="6812"/>
      <c r="AR449" s="6812"/>
      <c r="AS449" s="6812"/>
      <c r="AT449" s="6813">
        <f>IF(AC449="Extremity",IF(CG449="","",CG449),"")</f>
        <v/>
      </c>
      <c r="AU449" s="6813">
        <f>IF(AC449="Extremity",IF(CH449="","",CH449),"")</f>
        <v/>
      </c>
      <c r="AV449" s="6814">
        <f>IF(AC449="Extremity","",IF(CE449="","",CE449))</f>
        <v/>
      </c>
      <c r="AW449" s="6814">
        <f>IF(AD449="Extremity","",IF(CF449="","",CF449))</f>
        <v/>
      </c>
      <c r="AX449" s="6807">
        <f>DL449</f>
        <v/>
      </c>
      <c r="AY449" s="6807">
        <f>DQ449</f>
        <v/>
      </c>
      <c r="AZ449" s="6815">
        <f>IF(AC449="Extremity",IF(DA449="","",DA449),"")</f>
        <v/>
      </c>
      <c r="BA449" s="6816">
        <f>IF(AC449="Extremity","",IF(CT449="","",CT449))</f>
        <v/>
      </c>
      <c r="BB449" s="6807">
        <f>IF(AC449="Extremity",IF(DB449="","",DB449),"")</f>
        <v/>
      </c>
      <c r="BC449" s="6814">
        <f>IF(AC449="Extremity","",IF(CZ449="","",CZ449))</f>
        <v/>
      </c>
      <c r="BD449" s="6807">
        <f>DD449</f>
        <v/>
      </c>
      <c r="BE449" s="6817">
        <f>DE449</f>
        <v/>
      </c>
      <c r="BF449" s="6818">
        <f>DF449*60</f>
        <v/>
      </c>
      <c r="BG449" s="6819">
        <f>BE449</f>
        <v/>
      </c>
      <c r="BH449" s="6818">
        <f>DG449*60</f>
        <v/>
      </c>
      <c r="BI449" s="6818">
        <f>DH449</f>
        <v/>
      </c>
      <c r="BJ449" s="6820"/>
      <c r="BK449" s="6821">
        <f>Overview!$E$7</f>
        <v/>
      </c>
      <c r="BL449" s="6820"/>
      <c r="BM449" s="6818">
        <f>DI449</f>
        <v/>
      </c>
      <c r="BN449" s="6821">
        <f>Overview!$P$153</f>
        <v/>
      </c>
      <c r="BO449" s="6820" t="inlineStr">
        <is>
          <t>Revisar: la misma frecuencia aparece con varios canales en esta banda (18050 / 18300 / 18525)</t>
        </is>
      </c>
      <c r="BP449" s="6820"/>
      <c r="BQ449" s="6804"/>
      <c r="BR449" s="6822"/>
      <c r="BS449" s="1541"/>
      <c r="BT449" s="1864" t="inlineStr">
        <is>
          <t>LTE CATM1</t>
        </is>
      </c>
      <c r="BU449" s="1828" t="inlineStr">
        <is>
          <t>FDD1</t>
        </is>
      </c>
      <c r="BV449" s="906">
        <f>Overview!$H$28</f>
        <v/>
      </c>
      <c r="BW449" s="1865"/>
      <c r="BX449" s="1828" t="inlineStr">
        <is>
          <t>Body</t>
        </is>
      </c>
      <c r="BY449" s="882"/>
      <c r="BZ449" s="1865">
        <f>IF(COUNT('Conducted LTE CATM1'!$AH$3:$AH$265)=0,15,INDEX('Conducted LTE CATM1'!$M$3:$M$265,MATCH(MAX('Conducted LTE CATM1'!$AH$3:$AH$265),'Conducted LTE CATM1'!$AH$3:$AH$265,0)))</f>
        <v>15</v>
      </c>
      <c r="CA449" s="882" t="inlineStr">
        <is>
          <t>Accesorio 4: Front Face</t>
        </is>
      </c>
      <c r="CB449" s="200">
        <v>0</v>
      </c>
      <c r="CC449" s="882">
        <f>IF(COUNT('Conducted LTE CATM1'!$AH$3:$AH$265)=0,18300,INDEX('Conducted LTE CATM1'!$T$3:$T$265,MATCH(MAX('Conducted LTE CATM1'!$AH$3:$AH$265),'Conducted LTE CATM1'!$AH$3:$AH$265,0)))</f>
        <v>18300</v>
      </c>
      <c r="CD449" s="882">
        <f>IF(COUNT('Conducted LTE CATM1'!$AH$3:$AH$265)=0,1950,INDEX('Conducted LTE CATM1'!$U$3:$U$265,MATCH(MAX('Conducted LTE CATM1'!$AH$3:$AH$265),'Conducted LTE CATM1'!$AH$3:$AH$265,0)))</f>
        <v>1950</v>
      </c>
      <c r="CE449" s="7238"/>
      <c r="CF449" s="7238"/>
      <c r="CG449" s="6909"/>
      <c r="CH449" s="6909"/>
      <c r="CI449" s="225">
        <f>BY449</f>
        <v/>
      </c>
      <c r="CJ449" s="237">
        <f>BZ449</f>
        <v/>
      </c>
      <c r="CK449" s="223">
        <f>CA449</f>
        <v/>
      </c>
      <c r="CL449" s="237">
        <f>CC449</f>
        <v/>
      </c>
      <c r="CM449" s="394">
        <f>CD449</f>
        <v/>
      </c>
      <c r="CN449" s="2052"/>
      <c r="CO449" s="1579"/>
      <c r="CP449" s="7217"/>
      <c r="CQ449" s="7220"/>
      <c r="CR449" s="6929"/>
      <c r="CS449" s="7220"/>
      <c r="CT449" s="222"/>
      <c r="CU449" s="224">
        <f>BY449</f>
        <v/>
      </c>
      <c r="CV449" s="237">
        <f>BZ449</f>
        <v/>
      </c>
      <c r="CW449" s="237">
        <f>CA449</f>
        <v/>
      </c>
      <c r="CX449" s="224">
        <f>CC449</f>
        <v/>
      </c>
      <c r="CY449" s="237">
        <f>CD449</f>
        <v/>
      </c>
      <c r="CZ449" s="7474">
        <f>IF(COUNTIF(Overview!K12:K14,TRUE)&gt;0,1.6,IF(COUNTIF(Overview!L12:L14,TRUE)&gt;0,8,0))</f>
        <v/>
      </c>
      <c r="DA449" s="1807"/>
      <c r="DB449" s="7484"/>
      <c r="DC449" s="844">
        <f>IF(CT449="","",IF(CT449&gt;CZ449,"Fail","Pass"))</f>
        <v/>
      </c>
      <c r="DD449" s="6666"/>
      <c r="DE449" s="1565">
        <f>MyTimestamp(DC449)</f>
        <v/>
      </c>
      <c r="DF449" s="1531">
        <f>IF(COUNT(CE449:CH449)=1,15,IF(COUNT(CE449:CH449)=0,0,30))</f>
        <v/>
      </c>
      <c r="DG449" s="1532">
        <f>IF(DF449=0,0,2)</f>
        <v/>
      </c>
      <c r="DH449" s="6825"/>
      <c r="DI449" s="6825"/>
      <c r="DJ449" s="1863"/>
      <c r="DK449" s="6667"/>
      <c r="DL449" s="1574">
        <f>10^(CN449/20)*100-100</f>
        <v/>
      </c>
      <c r="DM449" s="777"/>
      <c r="DN449" s="970"/>
      <c r="DO449" s="777">
        <f>IF(DM449="","",10^(DM449/10))</f>
        <v/>
      </c>
      <c r="DP449" s="777">
        <f>IF(ISNUMBER(DN449)=FALSE,"",10^(DN449/10))</f>
        <v/>
      </c>
      <c r="DQ449" s="1578">
        <f>IF(AND(ISNUMBER(DO449),ISNUMBER(DP449)),IF(DO449/DP449&gt;1,ROUND((DO449)/DP449,3),1),1)</f>
        <v/>
      </c>
      <c r="DR449" s="1541"/>
      <c r="DS449" s="1541"/>
      <c r="DT449" s="1541"/>
      <c r="DU449" s="1541"/>
      <c r="DV449" s="1541"/>
      <c r="DW449" s="1541"/>
      <c r="DX449" s="1541"/>
      <c r="DY449" s="1541"/>
      <c r="DZ449" s="1541"/>
      <c r="EA449" s="1541"/>
      <c r="EB449" s="1541"/>
      <c r="EC449" s="1541"/>
      <c r="ED449" s="1541"/>
      <c r="EE449" s="1541"/>
      <c r="EF449" s="1541"/>
      <c r="EG449" s="1541"/>
      <c r="EH449" s="1541"/>
      <c r="EI449" s="1541"/>
      <c r="EJ449" s="1541"/>
      <c r="EK449" s="1541"/>
      <c r="EL449" s="1541"/>
      <c r="EM449" s="1541"/>
      <c r="EN449" s="1541"/>
      <c r="EO449" s="1541"/>
      <c r="EP449" s="1541"/>
      <c r="EQ449" s="1541"/>
      <c r="ER449" s="1541"/>
      <c r="ES449" s="1541"/>
      <c r="ET449" s="1541"/>
      <c r="EU449" s="1541"/>
      <c r="EV449" s="1541"/>
    </row>
    <row r="450" ht="12.75" x14ac:dyDescent="0.2">
      <c r="A450" s="1541"/>
      <c r="B450" s="1541"/>
      <c r="C450"/>
      <c r="D450" s="6799"/>
      <c r="E450" s="6799"/>
      <c r="F450" s="6800" t="inlineStr">
        <is>
          <t>5.3</t>
        </is>
      </c>
      <c r="G450" s="6801"/>
      <c r="H450" s="6802">
        <f>BV450</f>
        <v/>
      </c>
      <c r="I450" s="6802">
        <f>BW450</f>
        <v/>
      </c>
      <c r="J450" s="6803" t="inlineStr">
        <is>
          <t>Cat M1</t>
        </is>
      </c>
      <c r="K450" s="6803" t="inlineStr">
        <is>
          <t>FDD1</t>
        </is>
      </c>
      <c r="L450" s="6804"/>
      <c r="M450" s="6802">
        <v>15</v>
      </c>
      <c r="N450" s="6805" t="inlineStr">
        <is>
          <t>16QAM</t>
        </is>
      </c>
      <c r="O450" s="6806"/>
      <c r="P450" s="6597">
        <v>0</v>
      </c>
      <c r="Q450" s="6806">
        <v>3</v>
      </c>
      <c r="R450" s="6806">
        <v>0</v>
      </c>
      <c r="S450" s="6593"/>
      <c r="T450" s="130">
        <v>18300</v>
      </c>
      <c r="U450" s="6593">
        <v>1950</v>
      </c>
      <c r="V450" s="6805"/>
      <c r="W450" s="6807"/>
      <c r="X450" s="6805"/>
      <c r="Y450" s="6805"/>
      <c r="Z450" s="6805"/>
      <c r="AA450" s="6804"/>
      <c r="AB450" s="6804"/>
      <c r="AC450" s="6808">
        <f>IF(OR(BX450="Close to Ear",BX450="Close to Head"),"Head",IF(BX450="Extremity","Extremity","Body"))</f>
        <v/>
      </c>
      <c r="AD450" s="6809">
        <f>CA450</f>
        <v/>
      </c>
      <c r="AE450" s="6803">
        <f>CB450</f>
        <v/>
      </c>
      <c r="AF450" s="6804"/>
      <c r="AG450" s="6810">
        <f>IF(OR(AZ450="",BA450=""),"N/A",IF(DC450="Pass","P","F"))</f>
        <v/>
      </c>
      <c r="AH450" s="6811"/>
      <c r="AI450" s="6811"/>
      <c r="AJ450" s="6811"/>
      <c r="AK450" s="6805"/>
      <c r="AL450" s="6804"/>
      <c r="AM450" s="6805"/>
      <c r="AN450" s="6805"/>
      <c r="AO450" s="6812"/>
      <c r="AP450" s="6812"/>
      <c r="AQ450" s="6812"/>
      <c r="AR450" s="6812"/>
      <c r="AS450" s="6812"/>
      <c r="AT450" s="6813">
        <f>IF(AC450="Extremity",IF(CG450="","",CG450),"")</f>
        <v/>
      </c>
      <c r="AU450" s="6813">
        <f>IF(AC450="Extremity",IF(CH450="","",CH450),"")</f>
        <v/>
      </c>
      <c r="AV450" s="6814">
        <f>IF(AC450="Extremity","",IF(CE450="","",CE450))</f>
        <v/>
      </c>
      <c r="AW450" s="6814">
        <f>IF(AD450="Extremity","",IF(CF450="","",CF450))</f>
        <v/>
      </c>
      <c r="AX450" s="6807">
        <f>DL450</f>
        <v/>
      </c>
      <c r="AY450" s="6807">
        <f>DQ450</f>
        <v/>
      </c>
      <c r="AZ450" s="6815">
        <f>IF(AC450="Extremity",IF(DA450="","",DA450),"")</f>
        <v/>
      </c>
      <c r="BA450" s="6816">
        <f>IF(AC450="Extremity","",IF(CT450="","",CT450))</f>
        <v/>
      </c>
      <c r="BB450" s="6807">
        <f>IF(AC450="Extremity",IF(DB450="","",DB450),"")</f>
        <v/>
      </c>
      <c r="BC450" s="6814">
        <f>IF(AC450="Extremity","",IF(CZ450="","",CZ450))</f>
        <v/>
      </c>
      <c r="BD450" s="6807">
        <f>DD450</f>
        <v/>
      </c>
      <c r="BE450" s="6817">
        <f>DE450</f>
        <v/>
      </c>
      <c r="BF450" s="6818">
        <f>DF450*60</f>
        <v/>
      </c>
      <c r="BG450" s="6819">
        <f>BE450</f>
        <v/>
      </c>
      <c r="BH450" s="6818">
        <f>DG450*60</f>
        <v/>
      </c>
      <c r="BI450" s="6818">
        <f>DH450</f>
        <v/>
      </c>
      <c r="BJ450" s="6820"/>
      <c r="BK450" s="6821">
        <f>Overview!$E$7</f>
        <v/>
      </c>
      <c r="BL450" s="6820"/>
      <c r="BM450" s="6818">
        <f>DI450</f>
        <v/>
      </c>
      <c r="BN450" s="6821">
        <f>Overview!$P$153</f>
        <v/>
      </c>
      <c r="BO450" s="6820" t="inlineStr">
        <is>
          <t>Revisar: la misma frecuencia aparece con varios canales en esta banda (18050 / 18300 / 18525)</t>
        </is>
      </c>
      <c r="BP450" s="6820"/>
      <c r="BQ450" s="6804"/>
      <c r="BR450" s="6822"/>
      <c r="BS450" s="1541"/>
      <c r="BT450" s="1864" t="inlineStr">
        <is>
          <t>LTE CATM1</t>
        </is>
      </c>
      <c r="BU450" s="1828" t="inlineStr">
        <is>
          <t>FDD1</t>
        </is>
      </c>
      <c r="BV450" s="906">
        <f>Overview!$H$28</f>
        <v/>
      </c>
      <c r="BW450" s="1865"/>
      <c r="BX450" s="1828" t="inlineStr">
        <is>
          <t>Body</t>
        </is>
      </c>
      <c r="BY450" s="882"/>
      <c r="BZ450" s="1865">
        <f>IF(COUNT('Conducted LTE CATM1'!$AH$3:$AH$265)=0,15,INDEX('Conducted LTE CATM1'!$M$3:$M$265,MATCH(MAX('Conducted LTE CATM1'!$AH$3:$AH$265),'Conducted LTE CATM1'!$AH$3:$AH$265,0)))</f>
        <v>15</v>
      </c>
      <c r="CA450" s="882" t="inlineStr">
        <is>
          <t>Accesorio 5: Back Face</t>
        </is>
      </c>
      <c r="CB450" s="200">
        <v>0</v>
      </c>
      <c r="CC450" s="882">
        <f>IF(COUNT('Conducted LTE CATM1'!$AH$3:$AH$265)=0,18300,INDEX('Conducted LTE CATM1'!$T$3:$T$265,MATCH(MAX('Conducted LTE CATM1'!$AH$3:$AH$265),'Conducted LTE CATM1'!$AH$3:$AH$265,0)))</f>
        <v>18300</v>
      </c>
      <c r="CD450" s="882">
        <f>IF(COUNT('Conducted LTE CATM1'!$AH$3:$AH$265)=0,1950,INDEX('Conducted LTE CATM1'!$U$3:$U$265,MATCH(MAX('Conducted LTE CATM1'!$AH$3:$AH$265),'Conducted LTE CATM1'!$AH$3:$AH$265,0)))</f>
        <v>1950</v>
      </c>
      <c r="CE450" s="7238"/>
      <c r="CF450" s="7238"/>
      <c r="CG450" s="6909"/>
      <c r="CH450" s="6909"/>
      <c r="CI450" s="225">
        <f>BY450</f>
        <v/>
      </c>
      <c r="CJ450" s="237">
        <f>BZ450</f>
        <v/>
      </c>
      <c r="CK450" s="223">
        <f>CA450</f>
        <v/>
      </c>
      <c r="CL450" s="237">
        <f>CC450</f>
        <v/>
      </c>
      <c r="CM450" s="394">
        <f>CD450</f>
        <v/>
      </c>
      <c r="CN450" s="2052"/>
      <c r="CO450" s="1579"/>
      <c r="CP450" s="7217"/>
      <c r="CQ450" s="7220"/>
      <c r="CR450" s="6929"/>
      <c r="CS450" s="7220"/>
      <c r="CT450" s="222"/>
      <c r="CU450" s="224">
        <f>BY450</f>
        <v/>
      </c>
      <c r="CV450" s="237">
        <f>BZ450</f>
        <v/>
      </c>
      <c r="CW450" s="237">
        <f>CA450</f>
        <v/>
      </c>
      <c r="CX450" s="224">
        <f>CC450</f>
        <v/>
      </c>
      <c r="CY450" s="237">
        <f>CD450</f>
        <v/>
      </c>
      <c r="CZ450" s="7474">
        <f>IF(COUNTIF(Overview!K12:K14,TRUE)&gt;0,1.6,IF(COUNTIF(Overview!L12:L14,TRUE)&gt;0,8,0))</f>
        <v/>
      </c>
      <c r="DA450" s="1807"/>
      <c r="DB450" s="7484"/>
      <c r="DC450" s="844">
        <f>IF(CT450="","",IF(CT450&gt;CZ450,"Fail","Pass"))</f>
        <v/>
      </c>
      <c r="DD450" s="6666"/>
      <c r="DE450" s="1565">
        <f>MyTimestamp(DC450)</f>
        <v/>
      </c>
      <c r="DF450" s="1531">
        <f>IF(COUNT(CE450:CH450)=1,15,IF(COUNT(CE450:CH450)=0,0,30))</f>
        <v/>
      </c>
      <c r="DG450" s="1532">
        <f>IF(DF450=0,0,2)</f>
        <v/>
      </c>
      <c r="DH450" s="6825"/>
      <c r="DI450" s="6825"/>
      <c r="DJ450" s="1863"/>
      <c r="DK450" s="6667"/>
      <c r="DL450" s="1574">
        <f>10^(CN450/20)*100-100</f>
        <v/>
      </c>
      <c r="DM450" s="777"/>
      <c r="DN450" s="970"/>
      <c r="DO450" s="777">
        <f>IF(DM450="","",10^(DM450/10))</f>
        <v/>
      </c>
      <c r="DP450" s="777">
        <f>IF(ISNUMBER(DN450)=FALSE,"",10^(DN450/10))</f>
        <v/>
      </c>
      <c r="DQ450" s="1578">
        <f>IF(AND(ISNUMBER(DO450),ISNUMBER(DP450)),IF(DO450/DP450&gt;1,ROUND((DO450)/DP450,3),1),1)</f>
        <v/>
      </c>
      <c r="DR450" s="1541"/>
      <c r="DS450" s="1541"/>
      <c r="DT450" s="1541"/>
      <c r="DU450" s="1541"/>
      <c r="DV450" s="1541"/>
      <c r="DW450" s="1541"/>
      <c r="DX450" s="1541"/>
      <c r="DY450" s="1541"/>
      <c r="DZ450" s="1541"/>
      <c r="EA450" s="1541"/>
      <c r="EB450" s="1541"/>
      <c r="EC450" s="1541"/>
      <c r="ED450" s="1541"/>
      <c r="EE450" s="1541"/>
      <c r="EF450" s="1541"/>
      <c r="EG450" s="1541"/>
      <c r="EH450" s="1541"/>
      <c r="EI450" s="1541"/>
      <c r="EJ450" s="1541"/>
      <c r="EK450" s="1541"/>
      <c r="EL450" s="1541"/>
      <c r="EM450" s="1541"/>
      <c r="EN450" s="1541"/>
      <c r="EO450" s="1541"/>
      <c r="EP450" s="1541"/>
      <c r="EQ450" s="1541"/>
      <c r="ER450" s="1541"/>
      <c r="ES450" s="1541"/>
      <c r="ET450" s="1541"/>
      <c r="EU450" s="1541"/>
      <c r="EV450" s="1541"/>
    </row>
    <row r="451" ht="12.75" x14ac:dyDescent="0.2">
      <c r="A451" s="1541"/>
      <c r="B451" s="1541"/>
      <c r="C451"/>
      <c r="D451" s="6799"/>
      <c r="E451" s="6799"/>
      <c r="F451" s="6800" t="inlineStr">
        <is>
          <t>5.3</t>
        </is>
      </c>
      <c r="G451" s="6801"/>
      <c r="H451" s="6802">
        <f>BV451</f>
        <v/>
      </c>
      <c r="I451" s="6802">
        <f>BW451</f>
        <v/>
      </c>
      <c r="J451" s="6803" t="inlineStr">
        <is>
          <t>Cat M1</t>
        </is>
      </c>
      <c r="K451" s="6803" t="inlineStr">
        <is>
          <t>FDD1</t>
        </is>
      </c>
      <c r="L451" s="6804"/>
      <c r="M451" s="6802">
        <v>15</v>
      </c>
      <c r="N451" s="6805" t="inlineStr">
        <is>
          <t>16QAM</t>
        </is>
      </c>
      <c r="O451" s="6806"/>
      <c r="P451" s="6597">
        <v>0</v>
      </c>
      <c r="Q451" s="6806">
        <v>3</v>
      </c>
      <c r="R451" s="6806">
        <v>0</v>
      </c>
      <c r="S451" s="6593"/>
      <c r="T451" s="130">
        <v>18300</v>
      </c>
      <c r="U451" s="6593">
        <v>1950</v>
      </c>
      <c r="V451" s="6805"/>
      <c r="W451" s="6807"/>
      <c r="X451" s="6805"/>
      <c r="Y451" s="6805"/>
      <c r="Z451" s="6805"/>
      <c r="AA451" s="6804"/>
      <c r="AB451" s="6804"/>
      <c r="AC451" s="6808">
        <f>IF(OR(BX451="Close to Ear",BX451="Close to Head"),"Head",IF(BX451="Extremity","Extremity","Body"))</f>
        <v/>
      </c>
      <c r="AD451" s="6809">
        <f>CA451</f>
        <v/>
      </c>
      <c r="AE451" s="6803">
        <f>CB451</f>
        <v/>
      </c>
      <c r="AF451" s="6804"/>
      <c r="AG451" s="6810">
        <f>IF(OR(AZ451="",BA451=""),"N/A",IF(DC451="Pass","P","F"))</f>
        <v/>
      </c>
      <c r="AH451" s="6811"/>
      <c r="AI451" s="6811"/>
      <c r="AJ451" s="6811"/>
      <c r="AK451" s="6805"/>
      <c r="AL451" s="6804"/>
      <c r="AM451" s="6805"/>
      <c r="AN451" s="6805"/>
      <c r="AO451" s="6812"/>
      <c r="AP451" s="6812"/>
      <c r="AQ451" s="6812"/>
      <c r="AR451" s="6812"/>
      <c r="AS451" s="6812"/>
      <c r="AT451" s="6813">
        <f>IF(AC451="Extremity",IF(CG451="","",CG451),"")</f>
        <v/>
      </c>
      <c r="AU451" s="6813">
        <f>IF(AC451="Extremity",IF(CH451="","",CH451),"")</f>
        <v/>
      </c>
      <c r="AV451" s="6814">
        <f>IF(AC451="Extremity","",IF(CE451="","",CE451))</f>
        <v/>
      </c>
      <c r="AW451" s="6814">
        <f>IF(AD451="Extremity","",IF(CF451="","",CF451))</f>
        <v/>
      </c>
      <c r="AX451" s="6807">
        <f>DL451</f>
        <v/>
      </c>
      <c r="AY451" s="6807">
        <f>DQ451</f>
        <v/>
      </c>
      <c r="AZ451" s="6815">
        <f>IF(AC451="Extremity",IF(DA451="","",DA451),"")</f>
        <v/>
      </c>
      <c r="BA451" s="6816">
        <f>IF(AC451="Extremity","",IF(CT451="","",CT451))</f>
        <v/>
      </c>
      <c r="BB451" s="6807">
        <f>IF(AC451="Extremity",IF(DB451="","",DB451),"")</f>
        <v/>
      </c>
      <c r="BC451" s="6814">
        <f>IF(AC451="Extremity","",IF(CZ451="","",CZ451))</f>
        <v/>
      </c>
      <c r="BD451" s="6807">
        <f>DD451</f>
        <v/>
      </c>
      <c r="BE451" s="6817">
        <f>DE451</f>
        <v/>
      </c>
      <c r="BF451" s="6818">
        <f>DF451*60</f>
        <v/>
      </c>
      <c r="BG451" s="6819">
        <f>BE451</f>
        <v/>
      </c>
      <c r="BH451" s="6818">
        <f>DG451*60</f>
        <v/>
      </c>
      <c r="BI451" s="6818">
        <f>DH451</f>
        <v/>
      </c>
      <c r="BJ451" s="6820"/>
      <c r="BK451" s="6821">
        <f>Overview!$E$7</f>
        <v/>
      </c>
      <c r="BL451" s="6820"/>
      <c r="BM451" s="6818">
        <f>DI451</f>
        <v/>
      </c>
      <c r="BN451" s="6821">
        <f>Overview!$P$153</f>
        <v/>
      </c>
      <c r="BO451" s="6820" t="inlineStr">
        <is>
          <t>Revisar: la misma frecuencia aparece con varios canales en esta banda (18050 / 18300 / 18525)</t>
        </is>
      </c>
      <c r="BP451" s="6820"/>
      <c r="BQ451" s="6804"/>
      <c r="BR451" s="6822"/>
      <c r="BS451" s="1541"/>
      <c r="BT451" s="1864" t="inlineStr">
        <is>
          <t>LTE CATM1</t>
        </is>
      </c>
      <c r="BU451" s="1828" t="inlineStr">
        <is>
          <t>FDD1</t>
        </is>
      </c>
      <c r="BV451" s="906">
        <f>Overview!$H$28</f>
        <v/>
      </c>
      <c r="BW451" s="1865"/>
      <c r="BX451" s="1828" t="inlineStr">
        <is>
          <t>Body</t>
        </is>
      </c>
      <c r="BY451" s="882"/>
      <c r="BZ451" s="1865">
        <f>IF(COUNT('Conducted LTE CATM1'!$AH$3:$AH$265)=0,15,INDEX('Conducted LTE CATM1'!$M$3:$M$265,MATCH(MAX('Conducted LTE CATM1'!$AH$3:$AH$265),'Conducted LTE CATM1'!$AH$3:$AH$265,0)))</f>
        <v>15</v>
      </c>
      <c r="CA451" s="882" t="inlineStr">
        <is>
          <t>Accesorio 6: Front Face</t>
        </is>
      </c>
      <c r="CB451" s="200">
        <v>0</v>
      </c>
      <c r="CC451" s="882">
        <f>IF(COUNT('Conducted LTE CATM1'!$AH$3:$AH$265)=0,18300,INDEX('Conducted LTE CATM1'!$T$3:$T$265,MATCH(MAX('Conducted LTE CATM1'!$AH$3:$AH$265),'Conducted LTE CATM1'!$AH$3:$AH$265,0)))</f>
        <v>18300</v>
      </c>
      <c r="CD451" s="882">
        <f>IF(COUNT('Conducted LTE CATM1'!$AH$3:$AH$265)=0,1950,INDEX('Conducted LTE CATM1'!$U$3:$U$265,MATCH(MAX('Conducted LTE CATM1'!$AH$3:$AH$265),'Conducted LTE CATM1'!$AH$3:$AH$265,0)))</f>
        <v>1950</v>
      </c>
      <c r="CE451" s="7238"/>
      <c r="CF451" s="7238"/>
      <c r="CG451" s="6909"/>
      <c r="CH451" s="6909"/>
      <c r="CI451" s="225">
        <f>BY451</f>
        <v/>
      </c>
      <c r="CJ451" s="237">
        <f>BZ451</f>
        <v/>
      </c>
      <c r="CK451" s="223">
        <f>CA451</f>
        <v/>
      </c>
      <c r="CL451" s="237">
        <f>CC451</f>
        <v/>
      </c>
      <c r="CM451" s="394">
        <f>CD451</f>
        <v/>
      </c>
      <c r="CN451" s="2052"/>
      <c r="CO451" s="1579"/>
      <c r="CP451" s="7217"/>
      <c r="CQ451" s="7220"/>
      <c r="CR451" s="6929"/>
      <c r="CS451" s="7220"/>
      <c r="CT451" s="222"/>
      <c r="CU451" s="224">
        <f>BY451</f>
        <v/>
      </c>
      <c r="CV451" s="237">
        <f>BZ451</f>
        <v/>
      </c>
      <c r="CW451" s="237">
        <f>CA451</f>
        <v/>
      </c>
      <c r="CX451" s="224">
        <f>CC451</f>
        <v/>
      </c>
      <c r="CY451" s="237">
        <f>CD451</f>
        <v/>
      </c>
      <c r="CZ451" s="7474">
        <f>IF(COUNTIF(Overview!K12:K14,TRUE)&gt;0,1.6,IF(COUNTIF(Overview!L12:L14,TRUE)&gt;0,8,0))</f>
        <v/>
      </c>
      <c r="DA451" s="1807"/>
      <c r="DB451" s="7484"/>
      <c r="DC451" s="844">
        <f>IF(CT451="","",IF(CT451&gt;CZ451,"Fail","Pass"))</f>
        <v/>
      </c>
      <c r="DD451" s="6666"/>
      <c r="DE451" s="1565">
        <f>MyTimestamp(DC451)</f>
        <v/>
      </c>
      <c r="DF451" s="1531">
        <f>IF(COUNT(CE451:CH451)=1,15,IF(COUNT(CE451:CH451)=0,0,30))</f>
        <v/>
      </c>
      <c r="DG451" s="1532">
        <f>IF(DF451=0,0,2)</f>
        <v/>
      </c>
      <c r="DH451" s="6825"/>
      <c r="DI451" s="6825"/>
      <c r="DJ451" s="1863"/>
      <c r="DK451" s="6667"/>
      <c r="DL451" s="1574">
        <f>10^(CN451/20)*100-100</f>
        <v/>
      </c>
      <c r="DM451" s="777"/>
      <c r="DN451" s="970"/>
      <c r="DO451" s="777">
        <f>IF(DM451="","",10^(DM451/10))</f>
        <v/>
      </c>
      <c r="DP451" s="777">
        <f>IF(ISNUMBER(DN451)=FALSE,"",10^(DN451/10))</f>
        <v/>
      </c>
      <c r="DQ451" s="1578">
        <f>IF(AND(ISNUMBER(DO451),ISNUMBER(DP451)),IF(DO451/DP451&gt;1,ROUND((DO451)/DP451,3),1),1)</f>
        <v/>
      </c>
      <c r="DR451" s="1541"/>
      <c r="DS451" s="1541"/>
      <c r="DT451" s="1541"/>
      <c r="DU451" s="1541"/>
      <c r="DV451" s="1541"/>
      <c r="DW451" s="1541"/>
      <c r="DX451" s="1541"/>
      <c r="DY451" s="1541"/>
      <c r="DZ451" s="1541"/>
      <c r="EA451" s="1541"/>
      <c r="EB451" s="1541"/>
      <c r="EC451" s="1541"/>
      <c r="ED451" s="1541"/>
      <c r="EE451" s="1541"/>
      <c r="EF451" s="1541"/>
      <c r="EG451" s="1541"/>
      <c r="EH451" s="1541"/>
      <c r="EI451" s="1541"/>
      <c r="EJ451" s="1541"/>
      <c r="EK451" s="1541"/>
      <c r="EL451" s="1541"/>
      <c r="EM451" s="1541"/>
      <c r="EN451" s="1541"/>
      <c r="EO451" s="1541"/>
      <c r="EP451" s="1541"/>
      <c r="EQ451" s="1541"/>
      <c r="ER451" s="1541"/>
      <c r="ES451" s="1541"/>
      <c r="ET451" s="1541"/>
      <c r="EU451" s="1541"/>
      <c r="EV451" s="1541"/>
    </row>
    <row r="452" ht="12.75" x14ac:dyDescent="0.2">
      <c r="A452" s="1541"/>
      <c r="B452" s="1541"/>
      <c r="C452"/>
      <c r="D452" s="6799"/>
      <c r="E452" s="6799"/>
      <c r="F452" s="6800" t="inlineStr">
        <is>
          <t>5.3</t>
        </is>
      </c>
      <c r="G452" s="6801"/>
      <c r="H452" s="6802">
        <f>BV452</f>
        <v/>
      </c>
      <c r="I452" s="6802">
        <f>BW452</f>
        <v/>
      </c>
      <c r="J452" s="6803" t="inlineStr">
        <is>
          <t>Cat M1</t>
        </is>
      </c>
      <c r="K452" s="6803" t="inlineStr">
        <is>
          <t>FDD1</t>
        </is>
      </c>
      <c r="L452" s="6804"/>
      <c r="M452" s="6802">
        <v>15</v>
      </c>
      <c r="N452" s="6805" t="inlineStr">
        <is>
          <t>16QAM</t>
        </is>
      </c>
      <c r="O452" s="6806"/>
      <c r="P452" s="6597">
        <v>0</v>
      </c>
      <c r="Q452" s="6806">
        <v>3</v>
      </c>
      <c r="R452" s="6806">
        <v>0</v>
      </c>
      <c r="S452" s="6593"/>
      <c r="T452" s="130">
        <v>18300</v>
      </c>
      <c r="U452" s="6593">
        <v>1950</v>
      </c>
      <c r="V452" s="6805"/>
      <c r="W452" s="6807"/>
      <c r="X452" s="6805"/>
      <c r="Y452" s="6805"/>
      <c r="Z452" s="6805"/>
      <c r="AA452" s="6804"/>
      <c r="AB452" s="6804"/>
      <c r="AC452" s="6808">
        <f>IF(OR(BX452="Close to Ear",BX452="Close to Head"),"Head",IF(BX452="Extremity","Extremity","Body"))</f>
        <v/>
      </c>
      <c r="AD452" s="6809">
        <f>CA452</f>
        <v/>
      </c>
      <c r="AE452" s="6803">
        <f>CB452</f>
        <v/>
      </c>
      <c r="AF452" s="6804"/>
      <c r="AG452" s="6810">
        <f>IF(OR(AZ452="",BA452=""),"N/A",IF(DC452="Pass","P","F"))</f>
        <v/>
      </c>
      <c r="AH452" s="6811"/>
      <c r="AI452" s="6811"/>
      <c r="AJ452" s="6811"/>
      <c r="AK452" s="6805"/>
      <c r="AL452" s="6804"/>
      <c r="AM452" s="6805"/>
      <c r="AN452" s="6805"/>
      <c r="AO452" s="6812"/>
      <c r="AP452" s="6812"/>
      <c r="AQ452" s="6812"/>
      <c r="AR452" s="6812"/>
      <c r="AS452" s="6812"/>
      <c r="AT452" s="6813">
        <f>IF(AC452="Extremity",IF(CG452="","",CG452),"")</f>
        <v/>
      </c>
      <c r="AU452" s="6813">
        <f>IF(AC452="Extremity",IF(CH452="","",CH452),"")</f>
        <v/>
      </c>
      <c r="AV452" s="6814">
        <f>IF(AC452="Extremity","",IF(CE452="","",CE452))</f>
        <v/>
      </c>
      <c r="AW452" s="6814">
        <f>IF(AD452="Extremity","",IF(CF452="","",CF452))</f>
        <v/>
      </c>
      <c r="AX452" s="6807">
        <f>DL452</f>
        <v/>
      </c>
      <c r="AY452" s="6807">
        <f>DQ452</f>
        <v/>
      </c>
      <c r="AZ452" s="6815">
        <f>IF(AC452="Extremity",IF(DA452="","",DA452),"")</f>
        <v/>
      </c>
      <c r="BA452" s="6816">
        <f>IF(AC452="Extremity","",IF(CT452="","",CT452))</f>
        <v/>
      </c>
      <c r="BB452" s="6807">
        <f>IF(AC452="Extremity",IF(DB452="","",DB452),"")</f>
        <v/>
      </c>
      <c r="BC452" s="6814">
        <f>IF(AC452="Extremity","",IF(CZ452="","",CZ452))</f>
        <v/>
      </c>
      <c r="BD452" s="6807">
        <f>DD452</f>
        <v/>
      </c>
      <c r="BE452" s="6817">
        <f>DE452</f>
        <v/>
      </c>
      <c r="BF452" s="6818">
        <f>DF452*60</f>
        <v/>
      </c>
      <c r="BG452" s="6819">
        <f>BE452</f>
        <v/>
      </c>
      <c r="BH452" s="6818">
        <f>DG452*60</f>
        <v/>
      </c>
      <c r="BI452" s="6818">
        <f>DH452</f>
        <v/>
      </c>
      <c r="BJ452" s="6820"/>
      <c r="BK452" s="6821">
        <f>Overview!$E$7</f>
        <v/>
      </c>
      <c r="BL452" s="6820"/>
      <c r="BM452" s="6818">
        <f>DI452</f>
        <v/>
      </c>
      <c r="BN452" s="6821">
        <f>Overview!$P$153</f>
        <v/>
      </c>
      <c r="BO452" s="6820" t="inlineStr">
        <is>
          <t>Revisar: la misma frecuencia aparece con varios canales en esta banda (18050 / 18300 / 18525)</t>
        </is>
      </c>
      <c r="BP452" s="6820"/>
      <c r="BQ452" s="6804"/>
      <c r="BR452" s="6822"/>
      <c r="BS452" s="1541"/>
      <c r="BT452" s="1864" t="inlineStr">
        <is>
          <t>LTE CATM1</t>
        </is>
      </c>
      <c r="BU452" s="1828" t="inlineStr">
        <is>
          <t>FDD1</t>
        </is>
      </c>
      <c r="BV452" s="906">
        <f>Overview!$H$28</f>
        <v/>
      </c>
      <c r="BW452" s="1865"/>
      <c r="BX452" s="1828" t="inlineStr">
        <is>
          <t>Body</t>
        </is>
      </c>
      <c r="BY452" s="882"/>
      <c r="BZ452" s="1865">
        <f>IF(COUNT('Conducted LTE CATM1'!$AH$3:$AH$265)=0,15,INDEX('Conducted LTE CATM1'!$M$3:$M$265,MATCH(MAX('Conducted LTE CATM1'!$AH$3:$AH$265),'Conducted LTE CATM1'!$AH$3:$AH$265,0)))</f>
        <v>15</v>
      </c>
      <c r="CA452" s="882" t="inlineStr">
        <is>
          <t>Accesorio 7: Front Face</t>
        </is>
      </c>
      <c r="CB452" s="200">
        <v>0</v>
      </c>
      <c r="CC452" s="882">
        <f>IF(COUNT('Conducted LTE CATM1'!$AH$3:$AH$265)=0,18300,INDEX('Conducted LTE CATM1'!$T$3:$T$265,MATCH(MAX('Conducted LTE CATM1'!$AH$3:$AH$265),'Conducted LTE CATM1'!$AH$3:$AH$265,0)))</f>
        <v>18300</v>
      </c>
      <c r="CD452" s="882">
        <f>IF(COUNT('Conducted LTE CATM1'!$AH$3:$AH$265)=0,1950,INDEX('Conducted LTE CATM1'!$U$3:$U$265,MATCH(MAX('Conducted LTE CATM1'!$AH$3:$AH$265),'Conducted LTE CATM1'!$AH$3:$AH$265,0)))</f>
        <v>1950</v>
      </c>
      <c r="CE452" s="7238"/>
      <c r="CF452" s="7238"/>
      <c r="CG452" s="6909"/>
      <c r="CH452" s="6909"/>
      <c r="CI452" s="225">
        <f>BY452</f>
        <v/>
      </c>
      <c r="CJ452" s="237">
        <f>BZ452</f>
        <v/>
      </c>
      <c r="CK452" s="223">
        <f>CA452</f>
        <v/>
      </c>
      <c r="CL452" s="237">
        <f>CC452</f>
        <v/>
      </c>
      <c r="CM452" s="394">
        <f>CD452</f>
        <v/>
      </c>
      <c r="CN452" s="2052"/>
      <c r="CO452" s="1579"/>
      <c r="CP452" s="7217"/>
      <c r="CQ452" s="7220"/>
      <c r="CR452" s="6929"/>
      <c r="CS452" s="7220"/>
      <c r="CT452" s="222"/>
      <c r="CU452" s="224">
        <f>BY452</f>
        <v/>
      </c>
      <c r="CV452" s="237">
        <f>BZ452</f>
        <v/>
      </c>
      <c r="CW452" s="237">
        <f>CA452</f>
        <v/>
      </c>
      <c r="CX452" s="224">
        <f>CC452</f>
        <v/>
      </c>
      <c r="CY452" s="237">
        <f>CD452</f>
        <v/>
      </c>
      <c r="CZ452" s="7474">
        <f>IF(COUNTIF(Overview!K12:K14,TRUE)&gt;0,1.6,IF(COUNTIF(Overview!L12:L14,TRUE)&gt;0,8,0))</f>
        <v/>
      </c>
      <c r="DA452" s="1807"/>
      <c r="DB452" s="7484"/>
      <c r="DC452" s="844">
        <f>IF(CT452="","",IF(CT452&gt;CZ452,"Fail","Pass"))</f>
        <v/>
      </c>
      <c r="DD452" s="6666"/>
      <c r="DE452" s="1565">
        <f>MyTimestamp(DC452)</f>
        <v/>
      </c>
      <c r="DF452" s="1531">
        <f>IF(COUNT(CE452:CH452)=1,15,IF(COUNT(CE452:CH452)=0,0,30))</f>
        <v/>
      </c>
      <c r="DG452" s="1532">
        <f>IF(DF452=0,0,2)</f>
        <v/>
      </c>
      <c r="DH452" s="6825"/>
      <c r="DI452" s="6825"/>
      <c r="DJ452" s="1863"/>
      <c r="DK452" s="6667"/>
      <c r="DL452" s="1574">
        <f>10^(CN452/20)*100-100</f>
        <v/>
      </c>
      <c r="DM452" s="777"/>
      <c r="DN452" s="970"/>
      <c r="DO452" s="777">
        <f>IF(DM452="","",10^(DM452/10))</f>
        <v/>
      </c>
      <c r="DP452" s="777">
        <f>IF(ISNUMBER(DN452)=FALSE,"",10^(DN452/10))</f>
        <v/>
      </c>
      <c r="DQ452" s="1578">
        <f>IF(AND(ISNUMBER(DO452),ISNUMBER(DP452)),IF(DO452/DP452&gt;1,ROUND((DO452)/DP452,3),1),1)</f>
        <v/>
      </c>
      <c r="DR452" s="1541"/>
      <c r="DS452" s="1541"/>
      <c r="DT452" s="1541"/>
      <c r="DU452" s="1541"/>
      <c r="DV452" s="1541"/>
      <c r="DW452" s="1541"/>
      <c r="DX452" s="1541"/>
      <c r="DY452" s="1541"/>
      <c r="DZ452" s="1541"/>
      <c r="EA452" s="1541"/>
      <c r="EB452" s="1541"/>
      <c r="EC452" s="1541"/>
      <c r="ED452" s="1541"/>
      <c r="EE452" s="1541"/>
      <c r="EF452" s="1541"/>
      <c r="EG452" s="1541"/>
      <c r="EH452" s="1541"/>
      <c r="EI452" s="1541"/>
      <c r="EJ452" s="1541"/>
      <c r="EK452" s="1541"/>
      <c r="EL452" s="1541"/>
      <c r="EM452" s="1541"/>
      <c r="EN452" s="1541"/>
      <c r="EO452" s="1541"/>
      <c r="EP452" s="1541"/>
      <c r="EQ452" s="1541"/>
      <c r="ER452" s="1541"/>
      <c r="ES452" s="1541"/>
      <c r="ET452" s="1541"/>
      <c r="EU452" s="1541"/>
      <c r="EV452" s="1541"/>
    </row>
    <row r="453" ht="12.75" x14ac:dyDescent="0.2">
      <c r="A453" s="1541"/>
      <c r="B453" s="1541"/>
      <c r="C453"/>
      <c r="D453" s="1486"/>
      <c r="E453" s="1486"/>
      <c r="F453" s="672" t="inlineStr">
        <is>
          <t>5.3</t>
        </is>
      </c>
      <c r="G453" s="1497"/>
      <c r="H453" s="130">
        <f>BV453</f>
        <v/>
      </c>
      <c r="I453" s="130">
        <f>BW453</f>
        <v/>
      </c>
      <c r="J453" s="1299" t="inlineStr">
        <is>
          <t>Cat M1</t>
        </is>
      </c>
      <c r="K453" s="1299" t="inlineStr">
        <is>
          <t>FDD1</t>
        </is>
      </c>
      <c r="L453" s="115"/>
      <c r="M453" s="130">
        <v>15</v>
      </c>
      <c r="N453" s="119" t="inlineStr">
        <is>
          <t>16QAM</t>
        </is>
      </c>
      <c r="O453" s="131"/>
      <c r="P453" s="6597">
        <v>0</v>
      </c>
      <c r="Q453" s="131">
        <v>3</v>
      </c>
      <c r="R453" s="131">
        <v>0</v>
      </c>
      <c r="S453" s="6593"/>
      <c r="T453" s="130">
        <v>18300</v>
      </c>
      <c r="U453" s="6593">
        <v>1950</v>
      </c>
      <c r="V453" s="119"/>
      <c r="W453" s="1305"/>
      <c r="X453" s="119"/>
      <c r="Y453" s="119"/>
      <c r="Z453" s="119"/>
      <c r="AA453" s="115"/>
      <c r="AB453" s="115"/>
      <c r="AC453" s="1300">
        <f>IF(OR(BX453="Close to Ear",BX453="Close to Head"),"Head",IF(BX453="Extremity","Extremity","Body"))</f>
        <v/>
      </c>
      <c r="AD453" s="1301">
        <f>CA453</f>
        <v/>
      </c>
      <c r="AE453" s="1299">
        <f>CB453</f>
        <v/>
      </c>
      <c r="AF453" s="115"/>
      <c r="AG453" s="1302">
        <f>IF(OR(AZ453="",BA453=""),"N/A",IF(DC453="Pass","P","F"))</f>
        <v/>
      </c>
      <c r="AH453" s="129"/>
      <c r="AI453" s="129"/>
      <c r="AJ453" s="129"/>
      <c r="AK453" s="119"/>
      <c r="AL453" s="115"/>
      <c r="AM453" s="119"/>
      <c r="AN453" s="119"/>
      <c r="AO453" s="692"/>
      <c r="AP453" s="692"/>
      <c r="AQ453" s="692"/>
      <c r="AR453" s="692"/>
      <c r="AS453" s="692"/>
      <c r="AT453" s="1303">
        <f>IF(AC453="Extremity",IF(CG453="","",CG453),"")</f>
        <v/>
      </c>
      <c r="AU453" s="1303">
        <f>IF(AC453="Extremity",IF(CH453="","",CH453),"")</f>
        <v/>
      </c>
      <c r="AV453" s="1304">
        <f>IF(AC453="Extremity","",IF(CE453="","",CE453))</f>
        <v/>
      </c>
      <c r="AW453" s="1304">
        <f>IF(AD453="Extremity","",IF(CF453="","",CF453))</f>
        <v/>
      </c>
      <c r="AX453" s="1305">
        <f>DL453</f>
        <v/>
      </c>
      <c r="AY453" s="1305">
        <f>DQ453</f>
        <v/>
      </c>
      <c r="AZ453" s="3377">
        <f>IF(AC453="Extremity",IF(DA453="","",DA453),"")</f>
        <v/>
      </c>
      <c r="BA453" s="3378">
        <f>IF(AC453="Extremity","",IF(CT453="","",CT453))</f>
        <v/>
      </c>
      <c r="BB453" s="1305">
        <f>IF(AC453="Extremity",IF(DB453="","",DB453),"")</f>
        <v/>
      </c>
      <c r="BC453" s="1304">
        <f>IF(AC453="Extremity","",IF(CZ453="","",CZ453))</f>
        <v/>
      </c>
      <c r="BD453" s="1305">
        <f>DD453</f>
        <v/>
      </c>
      <c r="BE453" s="132">
        <f>DE453</f>
        <v/>
      </c>
      <c r="BF453" s="133">
        <f>DF453*60</f>
        <v/>
      </c>
      <c r="BG453" s="121">
        <f>BE453</f>
        <v/>
      </c>
      <c r="BH453" s="133">
        <f>DG453*60</f>
        <v/>
      </c>
      <c r="BI453" s="133">
        <f>DH453</f>
        <v/>
      </c>
      <c r="BJ453" s="117"/>
      <c r="BK453" s="812">
        <f>Overview!$E$7</f>
        <v/>
      </c>
      <c r="BL453" s="117"/>
      <c r="BM453" s="834">
        <f>DI453</f>
        <v/>
      </c>
      <c r="BN453" s="812">
        <f>Overview!$P$153</f>
        <v/>
      </c>
      <c r="BO453" s="117" t="inlineStr">
        <is>
          <t>Revisar: la misma frecuencia aparece con varios canales en esta banda (18050 / 18300 / 18525)</t>
        </is>
      </c>
      <c r="BP453" s="117"/>
      <c r="BQ453" s="115"/>
      <c r="BR453" s="1478"/>
      <c r="BS453" s="1541"/>
      <c r="BT453" s="1860" t="inlineStr">
        <is>
          <t>LTE CATM1</t>
        </is>
      </c>
      <c r="BU453" s="1833" t="inlineStr">
        <is>
          <t>FDD1</t>
        </is>
      </c>
      <c r="BV453" s="907">
        <f>Overview!$H$29</f>
        <v/>
      </c>
      <c r="BW453" s="1861"/>
      <c r="BX453" s="1833" t="inlineStr">
        <is>
          <t>Close to ear</t>
        </is>
      </c>
      <c r="BY453" s="7301"/>
      <c r="BZ453" s="1723">
        <f>IF(COUNT('Conducted LTE CATM1'!$AH$3:$AH$265)=0,15,INDEX('Conducted LTE CATM1'!$M$3:$M$265,MATCH(MAX('Conducted LTE CATM1'!$AH$3:$AH$265),'Conducted LTE CATM1'!$AH$3:$AH$265,0)))</f>
        <v>15</v>
      </c>
      <c r="CA453" s="1826" t="inlineStr">
        <is>
          <t>Left Cheek</t>
        </is>
      </c>
      <c r="CB453" s="202">
        <v>0</v>
      </c>
      <c r="CC453" s="1104">
        <f>IF(COUNT('Conducted LTE CATM1'!$AH$3:$AH$265)=0,18300,INDEX('Conducted LTE CATM1'!$T$3:$T$265,MATCH(MAX('Conducted LTE CATM1'!$AH$3:$AH$265),'Conducted LTE CATM1'!$AH$3:$AH$265,0)))</f>
        <v>18300</v>
      </c>
      <c r="CD453" s="1104">
        <f>IF(COUNT('Conducted LTE CATM1'!$AH$3:$AH$265)=0,1950,INDEX('Conducted LTE CATM1'!$U$3:$U$265,MATCH(MAX('Conducted LTE CATM1'!$AH$3:$AH$265),'Conducted LTE CATM1'!$AH$3:$AH$265,0)))</f>
        <v>1950</v>
      </c>
      <c r="CE453" s="7233"/>
      <c r="CF453" s="7233"/>
      <c r="CG453" s="6705"/>
      <c r="CH453" s="6705"/>
      <c r="CI453" s="225">
        <f>BY453</f>
        <v/>
      </c>
      <c r="CJ453" s="237">
        <f>BZ453</f>
        <v/>
      </c>
      <c r="CK453" s="223">
        <f>CA453</f>
        <v/>
      </c>
      <c r="CL453" s="237">
        <f>CC453</f>
        <v/>
      </c>
      <c r="CM453" s="394">
        <f>CD453</f>
        <v/>
      </c>
      <c r="CN453" s="1526"/>
      <c r="CO453" s="1581"/>
      <c r="CP453" s="891">
        <f>IF(CF453=""," ",IF(ABS(CE453-CF453)&lt;=0.1,"Valid","Not valid"))</f>
        <v/>
      </c>
      <c r="CQ453" s="892">
        <f> IF(CE453="","",IF(AND(CE453&lt;&gt;"",CF453=""),IF(CE453&gt;=0.8,"Medir+Sig Max","No"),IF(CF453&lt;&gt;"",IF(CF453&gt;=0.8,"Medir+Sig Max","No"),"")))</f>
        <v/>
      </c>
      <c r="CR453" s="7224"/>
      <c r="CS453" s="892"/>
      <c r="CT453" s="219">
        <f>IF(CO453="",IF(AND(CE453="",CF453=""),"",IF(CF453="",IF(DQ453&gt;1,ROUND(DQ453*CE453,3),CE453),IF(DQ453&gt;1,ROUND(DQ453*CF453,3),CF453))),IF(AND(CE453="",CF453=""),"",IF(CF453="",IF(DQ453&gt;1,ROUND(DQ453*CE453*(1/(CO453)),3),CE453*(1/(CO453))),IF(DQ453&gt;1,ROUND(DQ453*CF453*(1/(CO453)),3),CF453*(1/(CO453))))))</f>
        <v/>
      </c>
      <c r="CU453" s="224">
        <f>BY453</f>
        <v/>
      </c>
      <c r="CV453" s="237">
        <f>BZ453</f>
        <v/>
      </c>
      <c r="CW453" s="237">
        <f>CA453</f>
        <v/>
      </c>
      <c r="CX453" s="224">
        <f>CC453</f>
        <v/>
      </c>
      <c r="CY453" s="237">
        <f>CD453</f>
        <v/>
      </c>
      <c r="CZ453" s="7476">
        <f>IF(COUNTIF(Overview!K12:K14,TRUE)&gt;0,1.6,IF(COUNTIF(Overview!L12:L14,TRUE)&gt;0,8,0))</f>
        <v/>
      </c>
      <c r="DA453" s="1799"/>
      <c r="DB453" s="7482"/>
      <c r="DC453" s="844">
        <f>IF(CT453="","",IF(CT453&gt;CZ453,"Fail","Pass"))</f>
        <v/>
      </c>
      <c r="DD453" s="399"/>
      <c r="DE453" s="1565">
        <f>MyTimestamp(DC453)</f>
        <v/>
      </c>
      <c r="DF453" s="1531">
        <f>IF(COUNT(CE453:CH453)=1,15,IF(COUNT(CE453:CH453)=0,0,30))</f>
        <v/>
      </c>
      <c r="DG453" s="1532">
        <f>IF(DF453=0,0,2)</f>
        <v/>
      </c>
      <c r="DH453" s="1862"/>
      <c r="DI453" s="1862"/>
      <c r="DJ453" s="1863"/>
      <c r="DK453" s="1782"/>
      <c r="DL453" s="1574">
        <f>10^(CN453/20)*100-100</f>
        <v/>
      </c>
      <c r="DM453" s="776"/>
      <c r="DN453" s="1104"/>
      <c r="DO453" s="776">
        <f>IF(DM453="","",10^(DM453/10))</f>
        <v/>
      </c>
      <c r="DP453" s="776">
        <f>IF(ISNUMBER(DN453)=FALSE,"",10^(DN453/10))</f>
        <v/>
      </c>
      <c r="DQ453" s="1577">
        <f>IF(AND(ISNUMBER(DO453),ISNUMBER(DP453)),IF(DO453/DP453&gt;1,ROUND((DO453)/DP453,3),1),1)</f>
        <v/>
      </c>
      <c r="DR453" s="1541"/>
      <c r="DS453" s="1541"/>
      <c r="DT453" s="1541"/>
      <c r="DU453" s="1541"/>
      <c r="DV453" s="1541"/>
      <c r="DW453" s="1541"/>
      <c r="DX453" s="1541"/>
      <c r="DY453" s="1541"/>
      <c r="DZ453" s="1541"/>
      <c r="EA453" s="1541"/>
      <c r="EB453" s="1541"/>
      <c r="EC453" s="1541"/>
      <c r="ED453" s="1541"/>
      <c r="EE453" s="1541"/>
      <c r="EF453" s="1541"/>
      <c r="EG453" s="1541"/>
      <c r="EH453" s="1541"/>
      <c r="EI453" s="1541"/>
      <c r="EJ453" s="1541"/>
      <c r="EK453" s="1541"/>
      <c r="EL453" s="1541"/>
      <c r="EM453" s="1541"/>
      <c r="EN453" s="1541"/>
      <c r="EO453" s="1541"/>
      <c r="EP453" s="1541"/>
      <c r="EQ453" s="1541"/>
      <c r="ER453" s="1541"/>
      <c r="ES453" s="1541"/>
      <c r="ET453" s="1541"/>
      <c r="EU453" s="1541"/>
      <c r="EV453" s="1541"/>
    </row>
    <row r="454" ht="12.75" x14ac:dyDescent="0.2">
      <c r="A454" s="1541"/>
      <c r="B454" s="1541"/>
      <c r="C454"/>
      <c r="D454" s="1486"/>
      <c r="E454" s="1486"/>
      <c r="F454" s="672" t="inlineStr">
        <is>
          <t>5.3</t>
        </is>
      </c>
      <c r="G454" s="1497"/>
      <c r="H454" s="130">
        <f>BV454</f>
        <v/>
      </c>
      <c r="I454" s="130">
        <f>BW454</f>
        <v/>
      </c>
      <c r="J454" s="1299" t="inlineStr">
        <is>
          <t>Cat M1</t>
        </is>
      </c>
      <c r="K454" s="1299" t="inlineStr">
        <is>
          <t>FDD1</t>
        </is>
      </c>
      <c r="L454" s="115"/>
      <c r="M454" s="130">
        <v>15</v>
      </c>
      <c r="N454" s="119" t="inlineStr">
        <is>
          <t>16QAM</t>
        </is>
      </c>
      <c r="O454" s="131"/>
      <c r="P454" s="6597">
        <v>0</v>
      </c>
      <c r="Q454" s="131">
        <v>3</v>
      </c>
      <c r="R454" s="131">
        <v>0</v>
      </c>
      <c r="S454" s="6593"/>
      <c r="T454" s="130">
        <v>18300</v>
      </c>
      <c r="U454" s="6593">
        <v>1950</v>
      </c>
      <c r="V454" s="119"/>
      <c r="W454" s="1305"/>
      <c r="X454" s="119"/>
      <c r="Y454" s="119"/>
      <c r="Z454" s="119"/>
      <c r="AA454" s="115"/>
      <c r="AB454" s="115"/>
      <c r="AC454" s="1300">
        <f>IF(OR(BX454="Close to Ear",BX454="Close to Head"),"Head",IF(BX454="Extremity","Extremity","Body"))</f>
        <v/>
      </c>
      <c r="AD454" s="1301">
        <f>CA454</f>
        <v/>
      </c>
      <c r="AE454" s="1299">
        <f>CB454</f>
        <v/>
      </c>
      <c r="AF454" s="115"/>
      <c r="AG454" s="1302">
        <f>IF(OR(AZ454="",BA454=""),"N/A",IF(DC454="Pass","P","F"))</f>
        <v/>
      </c>
      <c r="AH454" s="129"/>
      <c r="AI454" s="129"/>
      <c r="AJ454" s="129"/>
      <c r="AK454" s="119"/>
      <c r="AL454" s="115"/>
      <c r="AM454" s="119"/>
      <c r="AN454" s="119"/>
      <c r="AO454" s="692"/>
      <c r="AP454" s="692"/>
      <c r="AQ454" s="692"/>
      <c r="AR454" s="692"/>
      <c r="AS454" s="692"/>
      <c r="AT454" s="1303">
        <f>IF(AC454="Extremity",IF(CG454="","",CG454),"")</f>
        <v/>
      </c>
      <c r="AU454" s="1303">
        <f>IF(AC454="Extremity",IF(CH454="","",CH454),"")</f>
        <v/>
      </c>
      <c r="AV454" s="1304">
        <f>IF(AC454="Extremity","",IF(CE454="","",CE454))</f>
        <v/>
      </c>
      <c r="AW454" s="1304">
        <f>IF(AD454="Extremity","",IF(CF454="","",CF454))</f>
        <v/>
      </c>
      <c r="AX454" s="1305">
        <f>DL454</f>
        <v/>
      </c>
      <c r="AY454" s="1305">
        <f>DQ454</f>
        <v/>
      </c>
      <c r="AZ454" s="3377">
        <f>IF(AC454="Extremity",IF(DA454="","",DA454),"")</f>
        <v/>
      </c>
      <c r="BA454" s="3378">
        <f>IF(AC454="Extremity","",IF(CT454="","",CT454))</f>
        <v/>
      </c>
      <c r="BB454" s="1305">
        <f>IF(AC454="Extremity",IF(DB454="","",DB454),"")</f>
        <v/>
      </c>
      <c r="BC454" s="1304">
        <f>IF(AC454="Extremity","",IF(CZ454="","",CZ454))</f>
        <v/>
      </c>
      <c r="BD454" s="1305">
        <f>DD454</f>
        <v/>
      </c>
      <c r="BE454" s="132">
        <f>DE454</f>
        <v/>
      </c>
      <c r="BF454" s="133">
        <f>DF454*60</f>
        <v/>
      </c>
      <c r="BG454" s="121">
        <f>BE454</f>
        <v/>
      </c>
      <c r="BH454" s="133">
        <f>DG454*60</f>
        <v/>
      </c>
      <c r="BI454" s="133">
        <f>DH454</f>
        <v/>
      </c>
      <c r="BJ454" s="117"/>
      <c r="BK454" s="812">
        <f>Overview!$E$7</f>
        <v/>
      </c>
      <c r="BL454" s="117"/>
      <c r="BM454" s="834">
        <f>DI454</f>
        <v/>
      </c>
      <c r="BN454" s="812">
        <f>Overview!$P$153</f>
        <v/>
      </c>
      <c r="BO454" s="117" t="inlineStr">
        <is>
          <t>Revisar: la misma frecuencia aparece con varios canales en esta banda (18050 / 18300 / 18525)</t>
        </is>
      </c>
      <c r="BP454" s="117"/>
      <c r="BQ454" s="115"/>
      <c r="BR454" s="1478"/>
      <c r="BS454" s="1541"/>
      <c r="BT454" s="1864" t="inlineStr">
        <is>
          <t>LTE CATM1</t>
        </is>
      </c>
      <c r="BU454" s="1828" t="inlineStr">
        <is>
          <t>FDD1</t>
        </is>
      </c>
      <c r="BV454" s="906">
        <f>Overview!$H$29</f>
        <v/>
      </c>
      <c r="BW454" s="1865"/>
      <c r="BX454" s="1828" t="inlineStr">
        <is>
          <t>Close to ear</t>
        </is>
      </c>
      <c r="BY454" s="7302"/>
      <c r="BZ454" s="1724">
        <f>IF(COUNT('Conducted LTE CATM1'!$AH$3:$AH$265)=0,15,INDEX('Conducted LTE CATM1'!$M$3:$M$265,MATCH(MAX('Conducted LTE CATM1'!$AH$3:$AH$265),'Conducted LTE CATM1'!$AH$3:$AH$265,0)))</f>
        <v>15</v>
      </c>
      <c r="CA454" s="1829" t="inlineStr">
        <is>
          <t>Left Tilt</t>
        </is>
      </c>
      <c r="CB454" s="200">
        <v>0</v>
      </c>
      <c r="CC454" s="1104">
        <f>IF(COUNT('Conducted LTE CATM1'!$AH$3:$AH$265)=0,18300,INDEX('Conducted LTE CATM1'!$T$3:$T$265,MATCH(MAX('Conducted LTE CATM1'!$AH$3:$AH$265),'Conducted LTE CATM1'!$AH$3:$AH$265,0)))</f>
        <v>18300</v>
      </c>
      <c r="CD454" s="1104">
        <f>IF(COUNT('Conducted LTE CATM1'!$AH$3:$AH$265)=0,1950,INDEX('Conducted LTE CATM1'!$U$3:$U$265,MATCH(MAX('Conducted LTE CATM1'!$AH$3:$AH$265),'Conducted LTE CATM1'!$AH$3:$AH$265,0)))</f>
        <v>1950</v>
      </c>
      <c r="CE454" s="7234"/>
      <c r="CF454" s="7234"/>
      <c r="CG454" s="6706"/>
      <c r="CH454" s="6706"/>
      <c r="CI454" s="225">
        <f>BY454</f>
        <v/>
      </c>
      <c r="CJ454" s="237">
        <f>BZ454</f>
        <v/>
      </c>
      <c r="CK454" s="223">
        <f>CA454</f>
        <v/>
      </c>
      <c r="CL454" s="237">
        <f>CC454</f>
        <v/>
      </c>
      <c r="CM454" s="394">
        <f>CD454</f>
        <v/>
      </c>
      <c r="CN454" s="1527"/>
      <c r="CO454" s="1579"/>
      <c r="CP454" s="7214">
        <f>IF(CF454=""," ",IF(ABS(CE454-CF454)&lt;=0.1,"Valid","Not valid"))</f>
        <v/>
      </c>
      <c r="CQ454" s="1674">
        <f> IF(CE454="","",IF(AND(CE454&lt;&gt;"",CF454=""),IF(CE454&gt;=0.8,"Medir+Sig Max","No"),IF(CF454&lt;&gt;"",IF(CF454&gt;=0.8,"Medir+Sig Max","No"),"")))</f>
        <v/>
      </c>
      <c r="CR454" s="6927"/>
      <c r="CS454" s="1674"/>
      <c r="CT454" s="220">
        <f>IF(CO454="",IF(AND(CE454="",CF454=""),"",IF(CF454="",IF(DQ454&gt;1,ROUND(DQ454*CE454,3),CE454),IF(DQ454&gt;1,ROUND(DQ454*CF454,3),CF454))),IF(AND(CE454="",CF454=""),"",IF(CF454="",IF(DQ454&gt;1,ROUND(DQ454*CE454*(1/(CO454)),3),CE454*(1/(CO454))),IF(DQ454&gt;1,ROUND(DQ454*CF454*(1/(CO454)),3),CF454*(1/(CO454))))))</f>
        <v/>
      </c>
      <c r="CU454" s="224">
        <f>BY454</f>
        <v/>
      </c>
      <c r="CV454" s="237">
        <f>BZ454</f>
        <v/>
      </c>
      <c r="CW454" s="237">
        <f>CA454</f>
        <v/>
      </c>
      <c r="CX454" s="224">
        <f>CC454</f>
        <v/>
      </c>
      <c r="CY454" s="237">
        <f>CD454</f>
        <v/>
      </c>
      <c r="CZ454" s="7474">
        <f>IF(COUNTIF(Overview!K12:K14,TRUE)&gt;0,1.6,IF(COUNTIF(Overview!L12:L14,TRUE)&gt;0,8,0))</f>
        <v/>
      </c>
      <c r="DA454" s="1788"/>
      <c r="DB454" s="7483"/>
      <c r="DC454" s="844">
        <f>IF(CT454="","",IF(CT454&gt;CZ454,"Fail","Pass"))</f>
        <v/>
      </c>
      <c r="DD454" s="402"/>
      <c r="DE454" s="1565">
        <f>MyTimestamp(DC454)</f>
        <v/>
      </c>
      <c r="DF454" s="1531">
        <f>IF(COUNT(CE454:CH454)=1,15,IF(COUNT(CE454:CH454)=0,0,30))</f>
        <v/>
      </c>
      <c r="DG454" s="1532">
        <f>IF(DF454=0,0,2)</f>
        <v/>
      </c>
      <c r="DH454" s="1866"/>
      <c r="DI454" s="1866"/>
      <c r="DJ454" s="1863"/>
      <c r="DK454" s="1789"/>
      <c r="DL454" s="1574">
        <f>10^(CN454/20)*100-100</f>
        <v/>
      </c>
      <c r="DM454" s="777"/>
      <c r="DN454" s="976"/>
      <c r="DO454" s="777">
        <f>IF(DM454="","",10^(DM454/10))</f>
        <v/>
      </c>
      <c r="DP454" s="777">
        <f>IF(ISNUMBER(DN454)=FALSE,"",10^(DN454/10))</f>
        <v/>
      </c>
      <c r="DQ454" s="1578">
        <f>IF(AND(ISNUMBER(DO454),ISNUMBER(DP454)),IF(DO454/DP454&gt;1,ROUND((DO454)/DP454,3),1),1)</f>
        <v/>
      </c>
      <c r="DR454" s="1541"/>
      <c r="DS454" s="1541"/>
      <c r="DT454" s="1541"/>
      <c r="DU454" s="1541"/>
      <c r="DV454" s="1541"/>
      <c r="DW454" s="1541"/>
      <c r="DX454" s="1541"/>
      <c r="DY454" s="1541"/>
      <c r="DZ454" s="1541"/>
      <c r="EA454" s="1541"/>
      <c r="EB454" s="1541"/>
      <c r="EC454" s="1541"/>
      <c r="ED454" s="1541"/>
      <c r="EE454" s="1541"/>
      <c r="EF454" s="1541"/>
      <c r="EG454" s="1541"/>
      <c r="EH454" s="1541"/>
      <c r="EI454" s="1541"/>
      <c r="EJ454" s="1541"/>
      <c r="EK454" s="1541"/>
      <c r="EL454" s="1541"/>
      <c r="EM454" s="1541"/>
      <c r="EN454" s="1541"/>
      <c r="EO454" s="1541"/>
      <c r="EP454" s="1541"/>
      <c r="EQ454" s="1541"/>
      <c r="ER454" s="1541"/>
      <c r="ES454" s="1541"/>
      <c r="ET454" s="1541"/>
      <c r="EU454" s="1541"/>
      <c r="EV454" s="1541"/>
    </row>
    <row r="455" ht="12.75" x14ac:dyDescent="0.2">
      <c r="A455" s="1541"/>
      <c r="B455" s="1541"/>
      <c r="C455"/>
      <c r="D455" s="1486"/>
      <c r="E455" s="1486"/>
      <c r="F455" s="672" t="inlineStr">
        <is>
          <t>5.3</t>
        </is>
      </c>
      <c r="G455" s="1497"/>
      <c r="H455" s="130">
        <f>BV455</f>
        <v/>
      </c>
      <c r="I455" s="130">
        <f>BW455</f>
        <v/>
      </c>
      <c r="J455" s="1299" t="inlineStr">
        <is>
          <t>Cat M1</t>
        </is>
      </c>
      <c r="K455" s="1299" t="inlineStr">
        <is>
          <t>FDD1</t>
        </is>
      </c>
      <c r="L455" s="115"/>
      <c r="M455" s="130">
        <v>15</v>
      </c>
      <c r="N455" s="119" t="inlineStr">
        <is>
          <t>16QAM</t>
        </is>
      </c>
      <c r="O455" s="131"/>
      <c r="P455" s="6597">
        <v>0</v>
      </c>
      <c r="Q455" s="131">
        <v>3</v>
      </c>
      <c r="R455" s="131">
        <v>0</v>
      </c>
      <c r="S455" s="6593"/>
      <c r="T455" s="130">
        <v>18300</v>
      </c>
      <c r="U455" s="6593">
        <v>1950</v>
      </c>
      <c r="V455" s="119"/>
      <c r="W455" s="1305"/>
      <c r="X455" s="119"/>
      <c r="Y455" s="119"/>
      <c r="Z455" s="119"/>
      <c r="AA455" s="115"/>
      <c r="AB455" s="115"/>
      <c r="AC455" s="1300">
        <f>IF(OR(BX455="Close to Ear",BX455="Close to Head"),"Head",IF(BX455="Extremity","Extremity","Body"))</f>
        <v/>
      </c>
      <c r="AD455" s="1301">
        <f>CA455</f>
        <v/>
      </c>
      <c r="AE455" s="1299">
        <f>CB455</f>
        <v/>
      </c>
      <c r="AF455" s="115"/>
      <c r="AG455" s="1302">
        <f>IF(OR(AZ455="",BA455=""),"N/A",IF(DC455="Pass","P","F"))</f>
        <v/>
      </c>
      <c r="AH455" s="129"/>
      <c r="AI455" s="129"/>
      <c r="AJ455" s="129"/>
      <c r="AK455" s="119"/>
      <c r="AL455" s="115"/>
      <c r="AM455" s="119"/>
      <c r="AN455" s="119"/>
      <c r="AO455" s="692"/>
      <c r="AP455" s="692"/>
      <c r="AQ455" s="692"/>
      <c r="AR455" s="692"/>
      <c r="AS455" s="692"/>
      <c r="AT455" s="1303">
        <f>IF(AC455="Extremity",IF(CG455="","",CG455),"")</f>
        <v/>
      </c>
      <c r="AU455" s="1303">
        <f>IF(AC455="Extremity",IF(CH455="","",CH455),"")</f>
        <v/>
      </c>
      <c r="AV455" s="1304">
        <f>IF(AC455="Extremity","",IF(CE455="","",CE455))</f>
        <v/>
      </c>
      <c r="AW455" s="1304">
        <f>IF(AD455="Extremity","",IF(CF455="","",CF455))</f>
        <v/>
      </c>
      <c r="AX455" s="1305">
        <f>DL455</f>
        <v/>
      </c>
      <c r="AY455" s="1305">
        <f>DQ455</f>
        <v/>
      </c>
      <c r="AZ455" s="3377">
        <f>IF(AC455="Extremity",IF(DA455="","",DA455),"")</f>
        <v/>
      </c>
      <c r="BA455" s="3378">
        <f>IF(AC455="Extremity","",IF(CT455="","",CT455))</f>
        <v/>
      </c>
      <c r="BB455" s="1305">
        <f>IF(AC455="Extremity",IF(DB455="","",DB455),"")</f>
        <v/>
      </c>
      <c r="BC455" s="1304">
        <f>IF(AC455="Extremity","",IF(CZ455="","",CZ455))</f>
        <v/>
      </c>
      <c r="BD455" s="1305">
        <f>DD455</f>
        <v/>
      </c>
      <c r="BE455" s="132">
        <f>DE455</f>
        <v/>
      </c>
      <c r="BF455" s="133">
        <f>DF455*60</f>
        <v/>
      </c>
      <c r="BG455" s="121">
        <f>BE455</f>
        <v/>
      </c>
      <c r="BH455" s="133">
        <f>DG455*60</f>
        <v/>
      </c>
      <c r="BI455" s="133">
        <f>DH455</f>
        <v/>
      </c>
      <c r="BJ455" s="117"/>
      <c r="BK455" s="812">
        <f>Overview!$E$7</f>
        <v/>
      </c>
      <c r="BL455" s="117"/>
      <c r="BM455" s="834">
        <f>DI455</f>
        <v/>
      </c>
      <c r="BN455" s="812">
        <f>Overview!$P$153</f>
        <v/>
      </c>
      <c r="BO455" s="117" t="inlineStr">
        <is>
          <t>Revisar: la misma frecuencia aparece con varios canales en esta banda (18050 / 18300 / 18525)</t>
        </is>
      </c>
      <c r="BP455" s="117"/>
      <c r="BQ455" s="115"/>
      <c r="BR455" s="1478"/>
      <c r="BS455" s="1541"/>
      <c r="BT455" s="1864" t="inlineStr">
        <is>
          <t>LTE CATM1</t>
        </is>
      </c>
      <c r="BU455" s="1828" t="inlineStr">
        <is>
          <t>FDD1</t>
        </is>
      </c>
      <c r="BV455" s="906">
        <f>Overview!$H$29</f>
        <v/>
      </c>
      <c r="BW455" s="1865"/>
      <c r="BX455" s="1828" t="inlineStr">
        <is>
          <t>Close to ear</t>
        </is>
      </c>
      <c r="BY455" s="7303"/>
      <c r="BZ455" s="1724">
        <f>IF(COUNT('Conducted LTE CATM1'!$AH$3:$AH$265)=0,15,INDEX('Conducted LTE CATM1'!$M$3:$M$265,MATCH(MAX('Conducted LTE CATM1'!$AH$3:$AH$265),'Conducted LTE CATM1'!$AH$3:$AH$265,0)))</f>
        <v>15</v>
      </c>
      <c r="CA455" s="1829" t="inlineStr">
        <is>
          <t>Right Cheek</t>
        </is>
      </c>
      <c r="CB455" s="200">
        <v>0</v>
      </c>
      <c r="CC455" s="1104">
        <f>IF(COUNT('Conducted LTE CATM1'!$AH$3:$AH$265)=0,18300,INDEX('Conducted LTE CATM1'!$T$3:$T$265,MATCH(MAX('Conducted LTE CATM1'!$AH$3:$AH$265),'Conducted LTE CATM1'!$AH$3:$AH$265,0)))</f>
        <v>18300</v>
      </c>
      <c r="CD455" s="1104">
        <f>IF(COUNT('Conducted LTE CATM1'!$AH$3:$AH$265)=0,1950,INDEX('Conducted LTE CATM1'!$U$3:$U$265,MATCH(MAX('Conducted LTE CATM1'!$AH$3:$AH$265),'Conducted LTE CATM1'!$AH$3:$AH$265,0)))</f>
        <v>1950</v>
      </c>
      <c r="CE455" s="7234"/>
      <c r="CF455" s="7234"/>
      <c r="CG455" s="6706"/>
      <c r="CH455" s="6706"/>
      <c r="CI455" s="225">
        <f>BY455</f>
        <v/>
      </c>
      <c r="CJ455" s="237">
        <f>BZ455</f>
        <v/>
      </c>
      <c r="CK455" s="223">
        <f>CA455</f>
        <v/>
      </c>
      <c r="CL455" s="237">
        <f>CC455</f>
        <v/>
      </c>
      <c r="CM455" s="394">
        <f>CD455</f>
        <v/>
      </c>
      <c r="CN455" s="1527"/>
      <c r="CO455" s="1579"/>
      <c r="CP455" s="7214">
        <f>IF(CF455=""," ",IF(ABS(CE455-CF455)&lt;=0.1,"Valid","Not valid"))</f>
        <v/>
      </c>
      <c r="CQ455" s="1674">
        <f> IF(CE455="","",IF(AND(CE455&lt;&gt;"",CF455=""),IF(CE455&gt;=0.8,"Medir+Sig Max","No"),IF(CF455&lt;&gt;"",IF(CF455&gt;=0.8,"Medir+Sig Max","No"),"")))</f>
        <v/>
      </c>
      <c r="CR455" s="6927"/>
      <c r="CS455" s="1674"/>
      <c r="CT455" s="220">
        <f>IF(CO455="",IF(AND(CE455="",CF455=""),"",IF(CF455="",IF(DQ455&gt;1,ROUND(DQ455*CE455,3),CE455),IF(DQ455&gt;1,ROUND(DQ455*CF455,3),CF455))),IF(AND(CE455="",CF455=""),"",IF(CF455="",IF(DQ455&gt;1,ROUND(DQ455*CE455*(1/(CO455)),3),CE455*(1/(CO455))),IF(DQ455&gt;1,ROUND(DQ455*CF455*(1/(CO455)),3),CF455*(1/(CO455))))))</f>
        <v/>
      </c>
      <c r="CU455" s="224">
        <f>BY455</f>
        <v/>
      </c>
      <c r="CV455" s="237">
        <f>BZ455</f>
        <v/>
      </c>
      <c r="CW455" s="237">
        <f>CA455</f>
        <v/>
      </c>
      <c r="CX455" s="224">
        <f>CC455</f>
        <v/>
      </c>
      <c r="CY455" s="237">
        <f>CD455</f>
        <v/>
      </c>
      <c r="CZ455" s="7474">
        <f>IF(COUNTIF(Overview!K12:K14,TRUE)&gt;0,1.6,IF(COUNTIF(Overview!L12:L14,TRUE)&gt;0,8,0))</f>
        <v/>
      </c>
      <c r="DA455" s="1788"/>
      <c r="DB455" s="7483"/>
      <c r="DC455" s="844">
        <f>IF(CT455="","",IF(CT455&gt;CZ455,"Fail","Pass"))</f>
        <v/>
      </c>
      <c r="DD455" s="402"/>
      <c r="DE455" s="1565">
        <f>MyTimestamp(DC455)</f>
        <v/>
      </c>
      <c r="DF455" s="1531">
        <f>IF(COUNT(CE455:CH455)=1,15,IF(COUNT(CE455:CH455)=0,0,30))</f>
        <v/>
      </c>
      <c r="DG455" s="1532">
        <f>IF(DF455=0,0,2)</f>
        <v/>
      </c>
      <c r="DH455" s="1866"/>
      <c r="DI455" s="1866"/>
      <c r="DJ455" s="1863"/>
      <c r="DK455" s="1789"/>
      <c r="DL455" s="1574">
        <f>10^(CN455/20)*100-100</f>
        <v/>
      </c>
      <c r="DM455" s="777"/>
      <c r="DN455" s="976"/>
      <c r="DO455" s="777">
        <f>IF(DM455="","",10^(DM455/10))</f>
        <v/>
      </c>
      <c r="DP455" s="777">
        <f>IF(ISNUMBER(DN455)=FALSE,"",10^(DN455/10))</f>
        <v/>
      </c>
      <c r="DQ455" s="1578">
        <f>IF(AND(ISNUMBER(DO455),ISNUMBER(DP455)),IF(DO455/DP455&gt;1,ROUND((DO455)/DP455,3),1),1)</f>
        <v/>
      </c>
      <c r="DR455" s="1541"/>
      <c r="DS455" s="1541"/>
      <c r="DT455" s="1541"/>
      <c r="DU455" s="1541"/>
      <c r="DV455" s="1541"/>
      <c r="DW455" s="1541"/>
      <c r="DX455" s="1541"/>
      <c r="DY455" s="1541"/>
      <c r="DZ455" s="1541"/>
      <c r="EA455" s="1541"/>
      <c r="EB455" s="1541"/>
      <c r="EC455" s="1541"/>
      <c r="ED455" s="1541"/>
      <c r="EE455" s="1541"/>
      <c r="EF455" s="1541"/>
      <c r="EG455" s="1541"/>
      <c r="EH455" s="1541"/>
      <c r="EI455" s="1541"/>
      <c r="EJ455" s="1541"/>
      <c r="EK455" s="1541"/>
      <c r="EL455" s="1541"/>
      <c r="EM455" s="1541"/>
      <c r="EN455" s="1541"/>
      <c r="EO455" s="1541"/>
      <c r="EP455" s="1541"/>
      <c r="EQ455" s="1541"/>
      <c r="ER455" s="1541"/>
      <c r="ES455" s="1541"/>
      <c r="ET455" s="1541"/>
      <c r="EU455" s="1541"/>
      <c r="EV455" s="1541"/>
    </row>
    <row r="456" ht="12.75" x14ac:dyDescent="0.2">
      <c r="A456" s="1541"/>
      <c r="B456" s="1541"/>
      <c r="C456"/>
      <c r="D456" s="1486"/>
      <c r="E456" s="1486"/>
      <c r="F456" s="672" t="inlineStr">
        <is>
          <t>5.3</t>
        </is>
      </c>
      <c r="G456" s="1497"/>
      <c r="H456" s="130">
        <f>BV456</f>
        <v/>
      </c>
      <c r="I456" s="130">
        <f>BW456</f>
        <v/>
      </c>
      <c r="J456" s="1299" t="inlineStr">
        <is>
          <t>Cat M1</t>
        </is>
      </c>
      <c r="K456" s="1299" t="inlineStr">
        <is>
          <t>FDD1</t>
        </is>
      </c>
      <c r="L456" s="115"/>
      <c r="M456" s="130">
        <v>15</v>
      </c>
      <c r="N456" s="119" t="inlineStr">
        <is>
          <t>16QAM</t>
        </is>
      </c>
      <c r="O456" s="131"/>
      <c r="P456" s="6597">
        <v>0</v>
      </c>
      <c r="Q456" s="131">
        <v>3</v>
      </c>
      <c r="R456" s="131">
        <v>0</v>
      </c>
      <c r="S456" s="6593"/>
      <c r="T456" s="130">
        <v>18300</v>
      </c>
      <c r="U456" s="6593">
        <v>1950</v>
      </c>
      <c r="V456" s="119"/>
      <c r="W456" s="1305"/>
      <c r="X456" s="119"/>
      <c r="Y456" s="119"/>
      <c r="Z456" s="119"/>
      <c r="AA456" s="115"/>
      <c r="AB456" s="115"/>
      <c r="AC456" s="1300">
        <f>IF(OR(BX456="Close to Ear",BX456="Close to Head"),"Head",IF(BX456="Extremity","Extremity","Body"))</f>
        <v/>
      </c>
      <c r="AD456" s="1301">
        <f>CA456</f>
        <v/>
      </c>
      <c r="AE456" s="1299">
        <f>CB456</f>
        <v/>
      </c>
      <c r="AF456" s="115"/>
      <c r="AG456" s="1302">
        <f>IF(OR(AZ456="",BA456=""),"N/A",IF(DC456="Pass","P","F"))</f>
        <v/>
      </c>
      <c r="AH456" s="129"/>
      <c r="AI456" s="129"/>
      <c r="AJ456" s="129"/>
      <c r="AK456" s="119"/>
      <c r="AL456" s="115"/>
      <c r="AM456" s="119"/>
      <c r="AN456" s="119"/>
      <c r="AO456" s="692"/>
      <c r="AP456" s="692"/>
      <c r="AQ456" s="692"/>
      <c r="AR456" s="692"/>
      <c r="AS456" s="692"/>
      <c r="AT456" s="1303">
        <f>IF(AC456="Extremity",IF(CG456="","",CG456),"")</f>
        <v/>
      </c>
      <c r="AU456" s="1303">
        <f>IF(AC456="Extremity",IF(CH456="","",CH456),"")</f>
        <v/>
      </c>
      <c r="AV456" s="1304">
        <f>IF(AC456="Extremity","",IF(CE456="","",CE456))</f>
        <v/>
      </c>
      <c r="AW456" s="1304">
        <f>IF(AD456="Extremity","",IF(CF456="","",CF456))</f>
        <v/>
      </c>
      <c r="AX456" s="1305">
        <f>DL456</f>
        <v/>
      </c>
      <c r="AY456" s="1305">
        <f>DQ456</f>
        <v/>
      </c>
      <c r="AZ456" s="3377">
        <f>IF(AC456="Extremity",IF(DA456="","",DA456),"")</f>
        <v/>
      </c>
      <c r="BA456" s="3378">
        <f>IF(AC456="Extremity","",IF(CT456="","",CT456))</f>
        <v/>
      </c>
      <c r="BB456" s="1305">
        <f>IF(AC456="Extremity",IF(DB456="","",DB456),"")</f>
        <v/>
      </c>
      <c r="BC456" s="1304">
        <f>IF(AC456="Extremity","",IF(CZ456="","",CZ456))</f>
        <v/>
      </c>
      <c r="BD456" s="1305">
        <f>DD456</f>
        <v/>
      </c>
      <c r="BE456" s="132">
        <f>DE456</f>
        <v/>
      </c>
      <c r="BF456" s="133">
        <f>DF456*60</f>
        <v/>
      </c>
      <c r="BG456" s="121">
        <f>BE456</f>
        <v/>
      </c>
      <c r="BH456" s="133">
        <f>DG456*60</f>
        <v/>
      </c>
      <c r="BI456" s="133">
        <f>DH456</f>
        <v/>
      </c>
      <c r="BJ456" s="117"/>
      <c r="BK456" s="812">
        <f>Overview!$E$7</f>
        <v/>
      </c>
      <c r="BL456" s="117"/>
      <c r="BM456" s="834">
        <f>DI456</f>
        <v/>
      </c>
      <c r="BN456" s="812">
        <f>Overview!$P$153</f>
        <v/>
      </c>
      <c r="BO456" s="117" t="inlineStr">
        <is>
          <t>Revisar: la misma frecuencia aparece con varios canales en esta banda (18050 / 18300 / 18525)</t>
        </is>
      </c>
      <c r="BP456" s="117"/>
      <c r="BQ456" s="115"/>
      <c r="BR456" s="1478"/>
      <c r="BS456" s="1541"/>
      <c r="BT456" s="1864" t="inlineStr">
        <is>
          <t>LTE CATM1</t>
        </is>
      </c>
      <c r="BU456" s="1828" t="inlineStr">
        <is>
          <t>FDD1</t>
        </is>
      </c>
      <c r="BV456" s="906">
        <f>Overview!$H$29</f>
        <v/>
      </c>
      <c r="BW456" s="1865"/>
      <c r="BX456" s="1828" t="inlineStr">
        <is>
          <t>Close to ear</t>
        </is>
      </c>
      <c r="BY456" s="7303"/>
      <c r="BZ456" s="1724">
        <f>IF(COUNT('Conducted LTE CATM1'!$AH$3:$AH$265)=0,15,INDEX('Conducted LTE CATM1'!$M$3:$M$265,MATCH(MAX('Conducted LTE CATM1'!$AH$3:$AH$265),'Conducted LTE CATM1'!$AH$3:$AH$265,0)))</f>
        <v>15</v>
      </c>
      <c r="CA456" s="1829" t="inlineStr">
        <is>
          <t>Right Tilt</t>
        </is>
      </c>
      <c r="CB456" s="200">
        <v>0</v>
      </c>
      <c r="CC456" s="1104">
        <f>IF(COUNT('Conducted LTE CATM1'!$AH$3:$AH$265)=0,18300,INDEX('Conducted LTE CATM1'!$T$3:$T$265,MATCH(MAX('Conducted LTE CATM1'!$AH$3:$AH$265),'Conducted LTE CATM1'!$AH$3:$AH$265,0)))</f>
        <v>18300</v>
      </c>
      <c r="CD456" s="1104">
        <f>IF(COUNT('Conducted LTE CATM1'!$AH$3:$AH$265)=0,1950,INDEX('Conducted LTE CATM1'!$U$3:$U$265,MATCH(MAX('Conducted LTE CATM1'!$AH$3:$AH$265),'Conducted LTE CATM1'!$AH$3:$AH$265,0)))</f>
        <v>1950</v>
      </c>
      <c r="CE456" s="7234"/>
      <c r="CF456" s="7234"/>
      <c r="CG456" s="6706"/>
      <c r="CH456" s="6706"/>
      <c r="CI456" s="225">
        <f>BY456</f>
        <v/>
      </c>
      <c r="CJ456" s="237">
        <f>BZ456</f>
        <v/>
      </c>
      <c r="CK456" s="223">
        <f>CA456</f>
        <v/>
      </c>
      <c r="CL456" s="237">
        <f>CC456</f>
        <v/>
      </c>
      <c r="CM456" s="394">
        <f>CD456</f>
        <v/>
      </c>
      <c r="CN456" s="1527"/>
      <c r="CO456" s="1579"/>
      <c r="CP456" s="7214">
        <f>IF(CF456=""," ",IF(ABS(CE456-CF456)&lt;=0.1,"Valid","Not valid"))</f>
        <v/>
      </c>
      <c r="CQ456" s="1674">
        <f> IF(CE456="","",IF(AND(CE456&lt;&gt;"",CF456=""),IF(CE456&gt;=0.8,"Medir+Sig Max","No"),IF(CF456&lt;&gt;"",IF(CF456&gt;=0.8,"Medir+Sig Max","No"),"")))</f>
        <v/>
      </c>
      <c r="CR456" s="6927"/>
      <c r="CS456" s="1674"/>
      <c r="CT456" s="220">
        <f>IF(CO456="",IF(AND(CE456="",CF456=""),"",IF(CF456="",IF(DQ456&gt;1,ROUND(DQ456*CE456,3),CE456),IF(DQ456&gt;1,ROUND(DQ456*CF456,3),CF456))),IF(AND(CE456="",CF456=""),"",IF(CF456="",IF(DQ456&gt;1,ROUND(DQ456*CE456*(1/(CO456)),3),CE456*(1/(CO456))),IF(DQ456&gt;1,ROUND(DQ456*CF456*(1/(CO456)),3),CF456*(1/(CO456))))))</f>
        <v/>
      </c>
      <c r="CU456" s="224">
        <f>BY456</f>
        <v/>
      </c>
      <c r="CV456" s="237">
        <f>BZ456</f>
        <v/>
      </c>
      <c r="CW456" s="237">
        <f>CA456</f>
        <v/>
      </c>
      <c r="CX456" s="224">
        <f>CC456</f>
        <v/>
      </c>
      <c r="CY456" s="237">
        <f>CD456</f>
        <v/>
      </c>
      <c r="CZ456" s="7474">
        <f>IF(COUNTIF(Overview!K12:K14,TRUE)&gt;0,1.6,IF(COUNTIF(Overview!L12:L14,TRUE)&gt;0,8,0))</f>
        <v/>
      </c>
      <c r="DA456" s="1788"/>
      <c r="DB456" s="7483"/>
      <c r="DC456" s="844">
        <f>IF(CT456="","",IF(CT456&gt;CZ456,"Fail","Pass"))</f>
        <v/>
      </c>
      <c r="DD456" s="402"/>
      <c r="DE456" s="1565">
        <f>MyTimestamp(DC456)</f>
        <v/>
      </c>
      <c r="DF456" s="1531">
        <f>IF(COUNT(CE456:CH456)=1,15,IF(COUNT(CE456:CH456)=0,0,30))</f>
        <v/>
      </c>
      <c r="DG456" s="1532">
        <f>IF(DF456=0,0,2)</f>
        <v/>
      </c>
      <c r="DH456" s="1866"/>
      <c r="DI456" s="1866"/>
      <c r="DJ456" s="1863"/>
      <c r="DK456" s="1789"/>
      <c r="DL456" s="1574">
        <f>10^(CN456/20)*100-100</f>
        <v/>
      </c>
      <c r="DM456" s="777"/>
      <c r="DN456" s="977"/>
      <c r="DO456" s="777">
        <f>IF(DM456="","",10^(DM456/10))</f>
        <v/>
      </c>
      <c r="DP456" s="777">
        <f>IF(ISNUMBER(DN456)=FALSE,"",10^(DN456/10))</f>
        <v/>
      </c>
      <c r="DQ456" s="1578">
        <f>IF(AND(ISNUMBER(DO456),ISNUMBER(DP456)),IF(DO456/DP456&gt;1,ROUND((DO456)/DP456,3),1),1)</f>
        <v/>
      </c>
      <c r="DR456" s="1541"/>
      <c r="DS456" s="1541"/>
      <c r="DT456" s="1541"/>
      <c r="DU456" s="1541"/>
      <c r="DV456" s="1541"/>
      <c r="DW456" s="1541"/>
      <c r="DX456" s="1541"/>
      <c r="DY456" s="1541"/>
      <c r="DZ456" s="1541"/>
      <c r="EA456" s="1541"/>
      <c r="EB456" s="1541"/>
      <c r="EC456" s="1541"/>
      <c r="ED456" s="1541"/>
      <c r="EE456" s="1541"/>
      <c r="EF456" s="1541"/>
      <c r="EG456" s="1541"/>
      <c r="EH456" s="1541"/>
      <c r="EI456" s="1541"/>
      <c r="EJ456" s="1541"/>
      <c r="EK456" s="1541"/>
      <c r="EL456" s="1541"/>
      <c r="EM456" s="1541"/>
      <c r="EN456" s="1541"/>
      <c r="EO456" s="1541"/>
      <c r="EP456" s="1541"/>
      <c r="EQ456" s="1541"/>
      <c r="ER456" s="1541"/>
      <c r="ES456" s="1541"/>
      <c r="ET456" s="1541"/>
      <c r="EU456" s="1541"/>
      <c r="EV456" s="1541"/>
    </row>
    <row r="457" ht="12.75" x14ac:dyDescent="0.2">
      <c r="A457" s="1541"/>
      <c r="B457" s="1541"/>
      <c r="C457"/>
      <c r="D457" s="1486"/>
      <c r="E457" s="1486"/>
      <c r="F457" s="672" t="inlineStr">
        <is>
          <t>5.3</t>
        </is>
      </c>
      <c r="G457" s="1497"/>
      <c r="H457" s="130">
        <f>BV457</f>
        <v/>
      </c>
      <c r="I457" s="130">
        <f>BW457</f>
        <v/>
      </c>
      <c r="J457" s="1299" t="inlineStr">
        <is>
          <t>Cat M1</t>
        </is>
      </c>
      <c r="K457" s="1299" t="inlineStr">
        <is>
          <t>FDD1</t>
        </is>
      </c>
      <c r="L457" s="115"/>
      <c r="M457" s="130">
        <v>15</v>
      </c>
      <c r="N457" s="119" t="inlineStr">
        <is>
          <t>16QAM</t>
        </is>
      </c>
      <c r="O457" s="131"/>
      <c r="P457" s="6597">
        <v>0</v>
      </c>
      <c r="Q457" s="131">
        <v>3</v>
      </c>
      <c r="R457" s="131">
        <v>0</v>
      </c>
      <c r="S457" s="6593"/>
      <c r="T457" s="130">
        <v>18300</v>
      </c>
      <c r="U457" s="6593">
        <v>1950</v>
      </c>
      <c r="V457" s="119"/>
      <c r="W457" s="1305"/>
      <c r="X457" s="119"/>
      <c r="Y457" s="119"/>
      <c r="Z457" s="119"/>
      <c r="AA457" s="115"/>
      <c r="AB457" s="115"/>
      <c r="AC457" s="1300">
        <f>IF(OR(BX457="Close to Ear",BX457="Close to Head"),"Head",IF(BX457="Extremity","Extremity","Body"))</f>
        <v/>
      </c>
      <c r="AD457" s="1301">
        <f>CA457</f>
        <v/>
      </c>
      <c r="AE457" s="1299">
        <f>CB457</f>
        <v/>
      </c>
      <c r="AF457" s="115"/>
      <c r="AG457" s="1302">
        <f>IF(OR(AZ457="",BA457=""),"N/A",IF(DC457="Pass","P","F"))</f>
        <v/>
      </c>
      <c r="AH457" s="129"/>
      <c r="AI457" s="129"/>
      <c r="AJ457" s="129"/>
      <c r="AK457" s="119"/>
      <c r="AL457" s="115"/>
      <c r="AM457" s="119"/>
      <c r="AN457" s="119"/>
      <c r="AO457" s="692"/>
      <c r="AP457" s="692"/>
      <c r="AQ457" s="692"/>
      <c r="AR457" s="692"/>
      <c r="AS457" s="692"/>
      <c r="AT457" s="1303">
        <f>IF(AC457="Extremity",IF(CG457="","",CG457),"")</f>
        <v/>
      </c>
      <c r="AU457" s="1303">
        <f>IF(AC457="Extremity",IF(CH457="","",CH457),"")</f>
        <v/>
      </c>
      <c r="AV457" s="1304">
        <f>IF(AC457="Extremity","",IF(CE457="","",CE457))</f>
        <v/>
      </c>
      <c r="AW457" s="1304">
        <f>IF(AD457="Extremity","",IF(CF457="","",CF457))</f>
        <v/>
      </c>
      <c r="AX457" s="1305">
        <f>DL457</f>
        <v/>
      </c>
      <c r="AY457" s="1305">
        <f>DQ457</f>
        <v/>
      </c>
      <c r="AZ457" s="3377">
        <f>IF(AC457="Extremity",IF(DA457="","",DA457),"")</f>
        <v/>
      </c>
      <c r="BA457" s="3378">
        <f>IF(AC457="Extremity","",IF(CT457="","",CT457))</f>
        <v/>
      </c>
      <c r="BB457" s="1305">
        <f>IF(AC457="Extremity",IF(DB457="","",DB457),"")</f>
        <v/>
      </c>
      <c r="BC457" s="1304">
        <f>IF(AC457="Extremity","",IF(CZ457="","",CZ457))</f>
        <v/>
      </c>
      <c r="BD457" s="1305">
        <f>DD457</f>
        <v/>
      </c>
      <c r="BE457" s="132">
        <f>DE457</f>
        <v/>
      </c>
      <c r="BF457" s="133">
        <f>DF457*60</f>
        <v/>
      </c>
      <c r="BG457" s="121">
        <f>BE457</f>
        <v/>
      </c>
      <c r="BH457" s="133">
        <f>DG457*60</f>
        <v/>
      </c>
      <c r="BI457" s="133">
        <f>DH457</f>
        <v/>
      </c>
      <c r="BJ457" s="117"/>
      <c r="BK457" s="812">
        <f>Overview!$E$7</f>
        <v/>
      </c>
      <c r="BL457" s="117"/>
      <c r="BM457" s="834">
        <f>DI457</f>
        <v/>
      </c>
      <c r="BN457" s="812">
        <f>Overview!$P$153</f>
        <v/>
      </c>
      <c r="BO457" s="117" t="inlineStr">
        <is>
          <t>Revisar: la misma frecuencia aparece con varios canales en esta banda (18050 / 18300 / 18525)</t>
        </is>
      </c>
      <c r="BP457" s="117"/>
      <c r="BQ457" s="115"/>
      <c r="BR457" s="1478"/>
      <c r="BS457" s="1541"/>
      <c r="BT457" s="1864" t="inlineStr">
        <is>
          <t>LTE CATM1</t>
        </is>
      </c>
      <c r="BU457" s="1828" t="inlineStr">
        <is>
          <t>FDD1</t>
        </is>
      </c>
      <c r="BV457" s="906">
        <f>Overview!$H$29</f>
        <v/>
      </c>
      <c r="BW457" s="1865"/>
      <c r="BX457" s="1828" t="inlineStr">
        <is>
          <t>Close to ear</t>
        </is>
      </c>
      <c r="BY457" s="7304"/>
      <c r="BZ457" s="1724">
        <f>IF(COUNT('Conducted LTE CATM1'!$AH$3:$AH$265)=0,15,INDEX('Conducted LTE CATM1'!$M$3:$M$265,MATCH(MAX('Conducted LTE CATM1'!$AH$3:$AH$265),'Conducted LTE CATM1'!$AH$3:$AH$265,0)))</f>
        <v>15</v>
      </c>
      <c r="CA457" s="877" t="str">
        <f>IF(COUNT(CF453:CF456)=0,IF(COUNT(CE453:CE456)=0,"TBD",VLOOKUP(MAX(CE453:CE456),CE453:CK456,7,FALSE)),VLOOKUP(MAX(CF453:CF456),CF453:CK456,6,FALSE))</f>
        <v>TBD</v>
      </c>
      <c r="CB457" s="200">
        <v>0</v>
      </c>
      <c r="CC457" s="1104">
        <f>IF(COUNT('Conducted LTE CATM1'!$AH$3:$AH$265)=0,18300,INDEX('Conducted LTE CATM1'!$T$3:$T$265,MATCH(MAX('Conducted LTE CATM1'!$AH$3:$AH$265),'Conducted LTE CATM1'!$AH$3:$AH$265,0)))</f>
        <v>18300</v>
      </c>
      <c r="CD457" s="1104">
        <f>IF(COUNT('Conducted LTE CATM1'!$AH$3:$AH$265)=0,1950,INDEX('Conducted LTE CATM1'!$U$3:$U$265,MATCH(MAX('Conducted LTE CATM1'!$AH$3:$AH$265),'Conducted LTE CATM1'!$AH$3:$AH$265,0)))</f>
        <v>1950</v>
      </c>
      <c r="CE457" s="7234"/>
      <c r="CF457" s="7234"/>
      <c r="CG457" s="6706"/>
      <c r="CH457" s="6706"/>
      <c r="CI457" s="225">
        <f>BY457</f>
        <v/>
      </c>
      <c r="CJ457" s="237">
        <f>BZ457</f>
        <v/>
      </c>
      <c r="CK457" s="223">
        <f>CA457</f>
        <v/>
      </c>
      <c r="CL457" s="237">
        <f>CC457</f>
        <v/>
      </c>
      <c r="CM457" s="394">
        <f>CD457</f>
        <v/>
      </c>
      <c r="CN457" s="1527"/>
      <c r="CO457" s="1579"/>
      <c r="CP457" s="7214">
        <f>IF(CF457=""," ",IF(ABS(CE457-CF457)&lt;=0.1,"Valid","Not valid"))</f>
        <v/>
      </c>
      <c r="CQ457" s="1674">
        <f> IF(CE457="","",IF(AND(CE457&lt;&gt;"",CF457=""),IF(CE457&gt;=0.8,"Medir+Sig Max","No"),IF(CF457&lt;&gt;"",IF(CF457&gt;=0.8,"Medir+Sig Max","No"),"")))</f>
        <v/>
      </c>
      <c r="CR457" s="6927"/>
      <c r="CS457" s="1674"/>
      <c r="CT457" s="220">
        <f>IF(CO457="",IF(AND(CE457="",CF457=""),"",IF(CF457="",IF(DQ457&gt;1,ROUND(DQ457*CE457,3),CE457),IF(DQ457&gt;1,ROUND(DQ457*CF457,3),CF457))),IF(AND(CE457="",CF457=""),"",IF(CF457="",IF(DQ457&gt;1,ROUND(DQ457*CE457*(1/(CO457)),3),CE457*(1/(CO457))),IF(DQ457&gt;1,ROUND(DQ457*CF457*(1/(CO457)),3),CF457*(1/(CO457))))))</f>
        <v/>
      </c>
      <c r="CU457" s="224">
        <f>BY457</f>
        <v/>
      </c>
      <c r="CV457" s="237">
        <f>BZ457</f>
        <v/>
      </c>
      <c r="CW457" s="237">
        <f>CA457</f>
        <v/>
      </c>
      <c r="CX457" s="224">
        <f>CC457</f>
        <v/>
      </c>
      <c r="CY457" s="237">
        <f>CD457</f>
        <v/>
      </c>
      <c r="CZ457" s="7474">
        <f>IF(COUNTIF(Overview!K12:K14,TRUE)&gt;0,1.6,IF(COUNTIF(Overview!L12:L14,TRUE)&gt;0,8,0))</f>
        <v/>
      </c>
      <c r="DA457" s="1788"/>
      <c r="DB457" s="7483"/>
      <c r="DC457" s="844">
        <f>IF(CT457="","",IF(CT457&gt;CZ457,"Fail","Pass"))</f>
        <v/>
      </c>
      <c r="DD457" s="402"/>
      <c r="DE457" s="1565">
        <f>MyTimestamp(DC457)</f>
        <v/>
      </c>
      <c r="DF457" s="1531">
        <f>IF(COUNT(CE457:CH457)=1,15,IF(COUNT(CE457:CH457)=0,0,30))</f>
        <v/>
      </c>
      <c r="DG457" s="1532">
        <f>IF(DF457=0,0,2)</f>
        <v/>
      </c>
      <c r="DH457" s="1866"/>
      <c r="DI457" s="1866"/>
      <c r="DJ457" s="1863"/>
      <c r="DK457" s="1789"/>
      <c r="DL457" s="1574">
        <f>10^(CN457/20)*100-100</f>
        <v/>
      </c>
      <c r="DM457" s="777"/>
      <c r="DN457" s="1104"/>
      <c r="DO457" s="777">
        <f>IF(DM457="","",10^(DM457/10))</f>
        <v/>
      </c>
      <c r="DP457" s="777">
        <f>IF(ISNUMBER(DN457)=FALSE,"",10^(DN457/10))</f>
        <v/>
      </c>
      <c r="DQ457" s="1578">
        <f>IF(AND(ISNUMBER(DO457),ISNUMBER(DP457)),IF(DO457/DP457&gt;1,ROUND((DO457)/DP457,3),1),1)</f>
        <v/>
      </c>
      <c r="DR457" s="1541"/>
      <c r="DS457" s="1541"/>
      <c r="DT457" s="1541"/>
      <c r="DU457" s="1541"/>
      <c r="DV457" s="1541"/>
      <c r="DW457" s="1541"/>
      <c r="DX457" s="1541"/>
      <c r="DY457" s="1541"/>
      <c r="DZ457" s="1541"/>
      <c r="EA457" s="1541"/>
      <c r="EB457" s="1541"/>
      <c r="EC457" s="1541"/>
      <c r="ED457" s="1541"/>
      <c r="EE457" s="1541"/>
      <c r="EF457" s="1541"/>
      <c r="EG457" s="1541"/>
      <c r="EH457" s="1541"/>
      <c r="EI457" s="1541"/>
      <c r="EJ457" s="1541"/>
      <c r="EK457" s="1541"/>
      <c r="EL457" s="1541"/>
      <c r="EM457" s="1541"/>
      <c r="EN457" s="1541"/>
      <c r="EO457" s="1541"/>
      <c r="EP457" s="1541"/>
      <c r="EQ457" s="1541"/>
      <c r="ER457" s="1541"/>
      <c r="ES457" s="1541"/>
      <c r="ET457" s="1541"/>
      <c r="EU457" s="1541"/>
      <c r="EV457" s="1541"/>
    </row>
    <row r="458" ht="12.75" x14ac:dyDescent="0.2">
      <c r="A458" s="1541"/>
      <c r="B458" s="1541"/>
      <c r="C458"/>
      <c r="D458" s="1486"/>
      <c r="E458" s="1486"/>
      <c r="F458" s="672" t="inlineStr">
        <is>
          <t>5.3</t>
        </is>
      </c>
      <c r="G458" s="1497"/>
      <c r="H458" s="130">
        <f>BV458</f>
        <v/>
      </c>
      <c r="I458" s="130">
        <f>BW458</f>
        <v/>
      </c>
      <c r="J458" s="1299" t="inlineStr">
        <is>
          <t>Cat M1</t>
        </is>
      </c>
      <c r="K458" s="1299" t="inlineStr">
        <is>
          <t>FDD1</t>
        </is>
      </c>
      <c r="L458" s="115"/>
      <c r="M458" s="130">
        <v>15</v>
      </c>
      <c r="N458" s="119" t="inlineStr">
        <is>
          <t>16QAM</t>
        </is>
      </c>
      <c r="O458" s="131"/>
      <c r="P458" s="6597">
        <v>0</v>
      </c>
      <c r="Q458" s="131">
        <v>3</v>
      </c>
      <c r="R458" s="131">
        <v>0</v>
      </c>
      <c r="S458" s="6593"/>
      <c r="T458" s="130">
        <v>18300</v>
      </c>
      <c r="U458" s="6593">
        <v>1950</v>
      </c>
      <c r="V458" s="119"/>
      <c r="W458" s="1305"/>
      <c r="X458" s="119"/>
      <c r="Y458" s="119"/>
      <c r="Z458" s="119"/>
      <c r="AA458" s="115"/>
      <c r="AB458" s="115"/>
      <c r="AC458" s="1300">
        <f>IF(OR(BX458="Close to Ear",BX458="Close to Head"),"Head",IF(BX458="Extremity","Extremity","Body"))</f>
        <v/>
      </c>
      <c r="AD458" s="1301">
        <f>CA458</f>
        <v/>
      </c>
      <c r="AE458" s="1299">
        <f>CB458</f>
        <v/>
      </c>
      <c r="AF458" s="115"/>
      <c r="AG458" s="1302">
        <f>IF(OR(AZ458="",BA458=""),"N/A",IF(DC458="Pass","P","F"))</f>
        <v/>
      </c>
      <c r="AH458" s="129"/>
      <c r="AI458" s="129"/>
      <c r="AJ458" s="129"/>
      <c r="AK458" s="119"/>
      <c r="AL458" s="115"/>
      <c r="AM458" s="119"/>
      <c r="AN458" s="119"/>
      <c r="AO458" s="692"/>
      <c r="AP458" s="692"/>
      <c r="AQ458" s="692"/>
      <c r="AR458" s="692"/>
      <c r="AS458" s="692"/>
      <c r="AT458" s="1303">
        <f>IF(AC458="Extremity",IF(CG458="","",CG458),"")</f>
        <v/>
      </c>
      <c r="AU458" s="1303">
        <f>IF(AC458="Extremity",IF(CH458="","",CH458),"")</f>
        <v/>
      </c>
      <c r="AV458" s="1304">
        <f>IF(AC458="Extremity","",IF(CE458="","",CE458))</f>
        <v/>
      </c>
      <c r="AW458" s="1304">
        <f>IF(AD458="Extremity","",IF(CF458="","",CF458))</f>
        <v/>
      </c>
      <c r="AX458" s="1305">
        <f>DL458</f>
        <v/>
      </c>
      <c r="AY458" s="1305">
        <f>DQ458</f>
        <v/>
      </c>
      <c r="AZ458" s="3377">
        <f>IF(AC458="Extremity",IF(DA458="","",DA458),"")</f>
        <v/>
      </c>
      <c r="BA458" s="3378">
        <f>IF(AC458="Extremity","",IF(CT458="","",CT458))</f>
        <v/>
      </c>
      <c r="BB458" s="1305">
        <f>IF(AC458="Extremity",IF(DB458="","",DB458),"")</f>
        <v/>
      </c>
      <c r="BC458" s="1304">
        <f>IF(AC458="Extremity","",IF(CZ458="","",CZ458))</f>
        <v/>
      </c>
      <c r="BD458" s="1305">
        <f>DD458</f>
        <v/>
      </c>
      <c r="BE458" s="132">
        <f>DE458</f>
        <v/>
      </c>
      <c r="BF458" s="133">
        <f>DF458*60</f>
        <v/>
      </c>
      <c r="BG458" s="121">
        <f>BE458</f>
        <v/>
      </c>
      <c r="BH458" s="133">
        <f>DG458*60</f>
        <v/>
      </c>
      <c r="BI458" s="133">
        <f>DH458</f>
        <v/>
      </c>
      <c r="BJ458" s="117"/>
      <c r="BK458" s="812">
        <f>Overview!$E$7</f>
        <v/>
      </c>
      <c r="BL458" s="117"/>
      <c r="BM458" s="834">
        <f>DI458</f>
        <v/>
      </c>
      <c r="BN458" s="812">
        <f>Overview!$P$153</f>
        <v/>
      </c>
      <c r="BO458" s="117" t="inlineStr">
        <is>
          <t>Revisar: la misma frecuencia aparece con varios canales en esta banda (18050 / 18300 / 18525)</t>
        </is>
      </c>
      <c r="BP458" s="117"/>
      <c r="BQ458" s="115"/>
      <c r="BR458" s="1478"/>
      <c r="BS458" s="1541"/>
      <c r="BT458" s="1867" t="inlineStr">
        <is>
          <t>LTE CATM1</t>
        </is>
      </c>
      <c r="BU458" s="1830" t="inlineStr">
        <is>
          <t>FDD1</t>
        </is>
      </c>
      <c r="BV458" s="875">
        <f>Overview!$H$29</f>
        <v/>
      </c>
      <c r="BW458" s="1865"/>
      <c r="BX458" s="1830" t="inlineStr">
        <is>
          <t>Close to ear</t>
        </is>
      </c>
      <c r="BY458" s="7305"/>
      <c r="BZ458" s="1724">
        <f>IF(COUNT('Conducted LTE CATM1'!$AH$3:$AH$265)=0,15,INDEX('Conducted LTE CATM1'!$M$3:$M$265,MATCH(MAX('Conducted LTE CATM1'!$AH$3:$AH$265),'Conducted LTE CATM1'!$AH$3:$AH$265,0)))</f>
        <v>15</v>
      </c>
      <c r="CA458" s="1156" t="str">
        <f>CA457</f>
        <v>TBD</v>
      </c>
      <c r="CB458" s="201">
        <v>0</v>
      </c>
      <c r="CC458" s="1104">
        <f>IF(COUNT('Conducted LTE CATM1'!$AH$3:$AH$265)=0,18300,INDEX('Conducted LTE CATM1'!$T$3:$T$265,MATCH(MAX('Conducted LTE CATM1'!$AH$3:$AH$265),'Conducted LTE CATM1'!$AH$3:$AH$265,0)))</f>
        <v>18300</v>
      </c>
      <c r="CD458" s="1104">
        <f>IF(COUNT('Conducted LTE CATM1'!$AH$3:$AH$265)=0,1950,INDEX('Conducted LTE CATM1'!$U$3:$U$265,MATCH(MAX('Conducted LTE CATM1'!$AH$3:$AH$265),'Conducted LTE CATM1'!$AH$3:$AH$265,0)))</f>
        <v>1950</v>
      </c>
      <c r="CE458" s="7234"/>
      <c r="CF458" s="7234"/>
      <c r="CG458" s="6706"/>
      <c r="CH458" s="6706"/>
      <c r="CI458" s="225">
        <f>BY458</f>
        <v/>
      </c>
      <c r="CJ458" s="237">
        <f>BZ458</f>
        <v/>
      </c>
      <c r="CK458" s="223">
        <f>CA458</f>
        <v/>
      </c>
      <c r="CL458" s="237">
        <f>CC458</f>
        <v/>
      </c>
      <c r="CM458" s="394">
        <f>CD458</f>
        <v/>
      </c>
      <c r="CN458" s="1527"/>
      <c r="CO458" s="1579"/>
      <c r="CP458" s="7214">
        <f>IF(CF458=""," ",IF(ABS(CE458-CF458)&lt;=0.1,"Valid","Not valid"))</f>
        <v/>
      </c>
      <c r="CQ458" s="1674">
        <f> IF(CE458="","",IF(AND(CE458&lt;&gt;"",CF458=""),IF(CE458&gt;=0.8,"Medir+Sig Max","No"),IF(CF458&lt;&gt;"",IF(CF458&gt;=0.8,"Medir+Sig Max","No"),"")))</f>
        <v/>
      </c>
      <c r="CR458" s="6927"/>
      <c r="CS458" s="1674"/>
      <c r="CT458" s="220">
        <f>IF(CO458="",IF(AND(CE458="",CF458=""),"",IF(CF458="",IF(DQ458&gt;1,ROUND(DQ458*CE458,3),CE458),IF(DQ458&gt;1,ROUND(DQ458*CF458,3),CF458))),IF(AND(CE458="",CF458=""),"",IF(CF458="",IF(DQ458&gt;1,ROUND(DQ458*CE458*(1/(CO458)),3),CE458*(1/(CO458))),IF(DQ458&gt;1,ROUND(DQ458*CF458*(1/(CO458)),3),CF458*(1/(CO458))))))</f>
        <v/>
      </c>
      <c r="CU458" s="224">
        <f>BY458</f>
        <v/>
      </c>
      <c r="CV458" s="237">
        <f>BZ458</f>
        <v/>
      </c>
      <c r="CW458" s="237">
        <f>CA458</f>
        <v/>
      </c>
      <c r="CX458" s="224">
        <f>CC458</f>
        <v/>
      </c>
      <c r="CY458" s="237">
        <f>CD458</f>
        <v/>
      </c>
      <c r="CZ458" s="7474">
        <f>IF(COUNTIF(Overview!K12:K14,TRUE)&gt;0,1.6,IF(COUNTIF(Overview!L12:L14,TRUE)&gt;0,8,0))</f>
        <v/>
      </c>
      <c r="DA458" s="1788"/>
      <c r="DB458" s="7483"/>
      <c r="DC458" s="844">
        <f>IF(CT458="","",IF(CT458&gt;CZ458,"Fail","Pass"))</f>
        <v/>
      </c>
      <c r="DD458" s="402"/>
      <c r="DE458" s="1565">
        <f>MyTimestamp(DC458)</f>
        <v/>
      </c>
      <c r="DF458" s="1531">
        <f>IF(COUNT(CE458:CH458)=1,15,IF(COUNT(CE458:CH458)=0,0,30))</f>
        <v/>
      </c>
      <c r="DG458" s="1532">
        <f>IF(DF458=0,0,2)</f>
        <v/>
      </c>
      <c r="DH458" s="1866"/>
      <c r="DI458" s="1866"/>
      <c r="DJ458" s="1863"/>
      <c r="DK458" s="1789"/>
      <c r="DL458" s="1574">
        <f>10^(CN458/20)*100-100</f>
        <v/>
      </c>
      <c r="DM458" s="777"/>
      <c r="DN458" s="977"/>
      <c r="DO458" s="777">
        <f>IF(DM458="","",10^(DM458/10))</f>
        <v/>
      </c>
      <c r="DP458" s="777">
        <f>IF(ISNUMBER(DN458)=FALSE,"",10^(DN458/10))</f>
        <v/>
      </c>
      <c r="DQ458" s="1578">
        <f>IF(AND(ISNUMBER(DO458),ISNUMBER(DP458)),IF(DO458/DP458&gt;1,ROUND((DO458)/DP458,3),1),1)</f>
        <v/>
      </c>
      <c r="DR458" s="1541"/>
      <c r="DS458" s="1541"/>
      <c r="DT458" s="1541"/>
      <c r="DU458" s="1541"/>
      <c r="DV458" s="1541"/>
      <c r="DW458" s="1541"/>
      <c r="DX458" s="1541"/>
      <c r="DY458" s="1541"/>
      <c r="DZ458" s="1541"/>
      <c r="EA458" s="1541"/>
      <c r="EB458" s="1541"/>
      <c r="EC458" s="1541"/>
      <c r="ED458" s="1541"/>
      <c r="EE458" s="1541"/>
      <c r="EF458" s="1541"/>
      <c r="EG458" s="1541"/>
      <c r="EH458" s="1541"/>
      <c r="EI458" s="1541"/>
      <c r="EJ458" s="1541"/>
      <c r="EK458" s="1541"/>
      <c r="EL458" s="1541"/>
      <c r="EM458" s="1541"/>
      <c r="EN458" s="1541"/>
      <c r="EO458" s="1541"/>
      <c r="EP458" s="1541"/>
      <c r="EQ458" s="1541"/>
      <c r="ER458" s="1541"/>
      <c r="ES458" s="1541"/>
      <c r="ET458" s="1541"/>
      <c r="EU458" s="1541"/>
      <c r="EV458" s="1541"/>
    </row>
    <row r="459" ht="12.75" x14ac:dyDescent="0.2">
      <c r="A459" s="1541"/>
      <c r="B459" s="1541"/>
      <c r="C459"/>
      <c r="D459" s="1486"/>
      <c r="E459" s="1486"/>
      <c r="F459" s="672" t="inlineStr">
        <is>
          <t>5.3</t>
        </is>
      </c>
      <c r="G459" s="1497"/>
      <c r="H459" s="130">
        <f>BV459</f>
        <v/>
      </c>
      <c r="I459" s="130">
        <f>BW459</f>
        <v/>
      </c>
      <c r="J459" s="1299" t="inlineStr">
        <is>
          <t>Cat M1</t>
        </is>
      </c>
      <c r="K459" s="1299" t="inlineStr">
        <is>
          <t>FDD1</t>
        </is>
      </c>
      <c r="L459" s="115"/>
      <c r="M459" s="130">
        <v>15</v>
      </c>
      <c r="N459" s="119" t="inlineStr">
        <is>
          <t>16QAM</t>
        </is>
      </c>
      <c r="O459" s="131"/>
      <c r="P459" s="6597">
        <v>0</v>
      </c>
      <c r="Q459" s="131">
        <v>3</v>
      </c>
      <c r="R459" s="131">
        <v>0</v>
      </c>
      <c r="S459" s="6593"/>
      <c r="T459" s="130">
        <v>18300</v>
      </c>
      <c r="U459" s="6593">
        <v>1950</v>
      </c>
      <c r="V459" s="119"/>
      <c r="W459" s="1305"/>
      <c r="X459" s="119"/>
      <c r="Y459" s="119"/>
      <c r="Z459" s="119"/>
      <c r="AA459" s="115"/>
      <c r="AB459" s="115"/>
      <c r="AC459" s="1300">
        <f>IF(OR(BX459="Close to Ear",BX459="Close to Head"),"Head",IF(BX459="Extremity","Extremity","Body"))</f>
        <v/>
      </c>
      <c r="AD459" s="1301">
        <f>CA459</f>
        <v/>
      </c>
      <c r="AE459" s="1299">
        <f>CB459</f>
        <v/>
      </c>
      <c r="AF459" s="115"/>
      <c r="AG459" s="1302">
        <f>IF(OR(AZ459="",BA459=""),"N/A",IF(DC459="Pass","P","F"))</f>
        <v/>
      </c>
      <c r="AH459" s="129"/>
      <c r="AI459" s="129"/>
      <c r="AJ459" s="129"/>
      <c r="AK459" s="119"/>
      <c r="AL459" s="115"/>
      <c r="AM459" s="119"/>
      <c r="AN459" s="119"/>
      <c r="AO459" s="692"/>
      <c r="AP459" s="692"/>
      <c r="AQ459" s="692"/>
      <c r="AR459" s="692"/>
      <c r="AS459" s="692"/>
      <c r="AT459" s="1303">
        <f>IF(AC459="Extremity",IF(CG459="","",CG459),"")</f>
        <v/>
      </c>
      <c r="AU459" s="1303">
        <f>IF(AC459="Extremity",IF(CH459="","",CH459),"")</f>
        <v/>
      </c>
      <c r="AV459" s="1304">
        <f>IF(AC459="Extremity","",IF(CE459="","",CE459))</f>
        <v/>
      </c>
      <c r="AW459" s="1304">
        <f>IF(AD459="Extremity","",IF(CF459="","",CF459))</f>
        <v/>
      </c>
      <c r="AX459" s="1305">
        <f>DL459</f>
        <v/>
      </c>
      <c r="AY459" s="1305">
        <f>DQ459</f>
        <v/>
      </c>
      <c r="AZ459" s="3377">
        <f>IF(AC459="Extremity",IF(DA459="","",DA459),"")</f>
        <v/>
      </c>
      <c r="BA459" s="3378">
        <f>IF(AC459="Extremity","",IF(CT459="","",CT459))</f>
        <v/>
      </c>
      <c r="BB459" s="1305">
        <f>IF(AC459="Extremity",IF(DB459="","",DB459),"")</f>
        <v/>
      </c>
      <c r="BC459" s="1304">
        <f>IF(AC459="Extremity","",IF(CZ459="","",CZ459))</f>
        <v/>
      </c>
      <c r="BD459" s="1305">
        <f>DD459</f>
        <v/>
      </c>
      <c r="BE459" s="132">
        <f>DE459</f>
        <v/>
      </c>
      <c r="BF459" s="133">
        <f>DF459*60</f>
        <v/>
      </c>
      <c r="BG459" s="121">
        <f>BE459</f>
        <v/>
      </c>
      <c r="BH459" s="133">
        <f>DG459*60</f>
        <v/>
      </c>
      <c r="BI459" s="133">
        <f>DH459</f>
        <v/>
      </c>
      <c r="BJ459" s="117"/>
      <c r="BK459" s="812">
        <f>Overview!$E$7</f>
        <v/>
      </c>
      <c r="BL459" s="117"/>
      <c r="BM459" s="834">
        <f>DI459</f>
        <v/>
      </c>
      <c r="BN459" s="812">
        <f>Overview!$P$153</f>
        <v/>
      </c>
      <c r="BO459" s="117" t="inlineStr">
        <is>
          <t>Revisar: la misma frecuencia aparece con varios canales en esta banda (18050 / 18300 / 18525)</t>
        </is>
      </c>
      <c r="BP459" s="117"/>
      <c r="BQ459" s="115"/>
      <c r="BR459" s="1478"/>
      <c r="BS459" s="1541"/>
      <c r="BT459" s="1864" t="inlineStr">
        <is>
          <t>LTE CATM1</t>
        </is>
      </c>
      <c r="BU459" s="1828" t="inlineStr">
        <is>
          <t>FDD1</t>
        </is>
      </c>
      <c r="BV459" s="906">
        <f>Overview!$H$29</f>
        <v/>
      </c>
      <c r="BW459" s="1865"/>
      <c r="BX459" s="1828" t="inlineStr">
        <is>
          <t>Close to ear</t>
        </is>
      </c>
      <c r="BY459" s="814"/>
      <c r="BZ459" s="1725">
        <f>IF(COUNT('Conducted LTE CATM1'!$AH$3:$AH$265)=0,15,INDEX('Conducted LTE CATM1'!$M$3:$M$265,MATCH(MAX('Conducted LTE CATM1'!$AH$3:$AH$265),'Conducted LTE CATM1'!$AH$3:$AH$265,0)))</f>
        <v>15</v>
      </c>
      <c r="CA459" s="1032" t="str">
        <f>CA458</f>
        <v>TBD</v>
      </c>
      <c r="CB459" s="202">
        <v>0</v>
      </c>
      <c r="CC459" s="814">
        <f>IF(COUNT('Conducted LTE CATM1'!$AH$3:$AH$265)=0,18300,INDEX('Conducted LTE CATM1'!$T$3:$T$265,MATCH(MAX('Conducted LTE CATM1'!$AH$3:$AH$265),'Conducted LTE CATM1'!$AH$3:$AH$265,0)))</f>
        <v>18300</v>
      </c>
      <c r="CD459" s="814">
        <f>IF(COUNT('Conducted LTE CATM1'!$AH$3:$AH$265)=0,1950,INDEX('Conducted LTE CATM1'!$U$3:$U$265,MATCH(MAX('Conducted LTE CATM1'!$AH$3:$AH$265),'Conducted LTE CATM1'!$AH$3:$AH$265,0)))</f>
        <v>1950</v>
      </c>
      <c r="CE459" s="7234"/>
      <c r="CF459" s="7234"/>
      <c r="CG459" s="6706"/>
      <c r="CH459" s="6706"/>
      <c r="CI459" s="225">
        <f>BY459</f>
        <v/>
      </c>
      <c r="CJ459" s="237">
        <f>BZ459</f>
        <v/>
      </c>
      <c r="CK459" s="223">
        <f>CA459</f>
        <v/>
      </c>
      <c r="CL459" s="237">
        <f>CC459</f>
        <v/>
      </c>
      <c r="CM459" s="394">
        <f>CD459</f>
        <v/>
      </c>
      <c r="CN459" s="1527"/>
      <c r="CO459" s="1579"/>
      <c r="CP459" s="7214">
        <f>IF(CF459=""," ",IF(ABS(CE459-CF459)&lt;=0.1,"Valid","Not valid"))</f>
        <v/>
      </c>
      <c r="CQ459" s="1674">
        <f> IF(CE459="","",IF(AND(CE459&lt;&gt;"",CF459=""),IF(CE459&gt;=0.8,"Medir+Sig Max","No"),IF(CF459&lt;&gt;"",IF(CF459&gt;=0.8,"Medir+Sig Max","No"),"")))</f>
        <v/>
      </c>
      <c r="CR459" s="6927"/>
      <c r="CS459" s="1674"/>
      <c r="CT459" s="220">
        <f>IF(CO459="",IF(AND(CE459="",CF459=""),"",IF(CF459="",IF(DQ459&gt;1,ROUND(DQ459*CE459,3),CE459),IF(DQ459&gt;1,ROUND(DQ459*CF459,3),CF459))),IF(AND(CE459="",CF459=""),"",IF(CF459="",IF(DQ459&gt;1,ROUND(DQ459*CE459*(1/(CO459)),3),CE459*(1/(CO459))),IF(DQ459&gt;1,ROUND(DQ459*CF459*(1/(CO459)),3),CF459*(1/(CO459))))))</f>
        <v/>
      </c>
      <c r="CU459" s="224">
        <f>BY459</f>
        <v/>
      </c>
      <c r="CV459" s="237">
        <f>BZ459</f>
        <v/>
      </c>
      <c r="CW459" s="237">
        <f>CA459</f>
        <v/>
      </c>
      <c r="CX459" s="224">
        <f>CC459</f>
        <v/>
      </c>
      <c r="CY459" s="237">
        <f>CD459</f>
        <v/>
      </c>
      <c r="CZ459" s="7474">
        <f>IF(COUNTIF(Overview!K12:K14,TRUE)&gt;0,1.6,IF(COUNTIF(Overview!L12:L14,TRUE)&gt;0,8,0))</f>
        <v/>
      </c>
      <c r="DA459" s="1788"/>
      <c r="DB459" s="7483"/>
      <c r="DC459" s="844">
        <f>IF(CT459="","",IF(CT459&gt;CZ459,"Fail","Pass"))</f>
        <v/>
      </c>
      <c r="DD459" s="402"/>
      <c r="DE459" s="1565">
        <f>MyTimestamp(DC459)</f>
        <v/>
      </c>
      <c r="DF459" s="1531">
        <f>IF(COUNT(CE459:CH459)=1,15,IF(COUNT(CE459:CH459)=0,0,30))</f>
        <v/>
      </c>
      <c r="DG459" s="1532">
        <f>IF(DF459=0,0,2)</f>
        <v/>
      </c>
      <c r="DH459" s="1866"/>
      <c r="DI459" s="1866"/>
      <c r="DJ459" s="1863"/>
      <c r="DK459" s="1789"/>
      <c r="DL459" s="1574">
        <f>10^(CN459/20)*100-100</f>
        <v/>
      </c>
      <c r="DM459" s="777"/>
      <c r="DN459" s="814"/>
      <c r="DO459" s="777">
        <f>IF(DM459="","",10^(DM459/10))</f>
        <v/>
      </c>
      <c r="DP459" s="777">
        <f>IF(ISNUMBER(DN459)=FALSE,"",10^(DN459/10))</f>
        <v/>
      </c>
      <c r="DQ459" s="1578">
        <f>IF(AND(ISNUMBER(DO459),ISNUMBER(DP459)),IF(DO459/DP459&gt;1,ROUND((DO459)/DP459,3),1),1)</f>
        <v/>
      </c>
      <c r="DR459" s="1541"/>
      <c r="DS459" s="1541"/>
      <c r="DT459" s="1541"/>
      <c r="DU459" s="1541"/>
      <c r="DV459" s="1541"/>
      <c r="DW459" s="1541"/>
      <c r="DX459" s="1541"/>
      <c r="DY459" s="1541"/>
      <c r="DZ459" s="1541"/>
      <c r="EA459" s="1541"/>
      <c r="EB459" s="1541"/>
      <c r="EC459" s="1541"/>
      <c r="ED459" s="1541"/>
      <c r="EE459" s="1541"/>
      <c r="EF459" s="1541"/>
      <c r="EG459" s="1541"/>
      <c r="EH459" s="1541"/>
      <c r="EI459" s="1541"/>
      <c r="EJ459" s="1541"/>
      <c r="EK459" s="1541"/>
      <c r="EL459" s="1541"/>
      <c r="EM459" s="1541"/>
      <c r="EN459" s="1541"/>
      <c r="EO459" s="1541"/>
      <c r="EP459" s="1541"/>
      <c r="EQ459" s="1541"/>
      <c r="ER459" s="1541"/>
      <c r="ES459" s="1541"/>
      <c r="ET459" s="1541"/>
      <c r="EU459" s="1541"/>
      <c r="EV459" s="1541"/>
    </row>
    <row r="460" ht="12.75" x14ac:dyDescent="0.2">
      <c r="A460" s="1541"/>
      <c r="B460" s="1541"/>
      <c r="C460"/>
      <c r="D460" s="1486"/>
      <c r="E460" s="1486"/>
      <c r="F460" s="672" t="inlineStr">
        <is>
          <t>5.3</t>
        </is>
      </c>
      <c r="G460" s="1497"/>
      <c r="H460" s="130">
        <f>BV460</f>
        <v/>
      </c>
      <c r="I460" s="130">
        <f>BW460</f>
        <v/>
      </c>
      <c r="J460" s="1299" t="inlineStr">
        <is>
          <t>Cat M1</t>
        </is>
      </c>
      <c r="K460" s="1299" t="inlineStr">
        <is>
          <t>FDD1</t>
        </is>
      </c>
      <c r="L460" s="115"/>
      <c r="M460" s="130">
        <v>15</v>
      </c>
      <c r="N460" s="119" t="inlineStr">
        <is>
          <t>16QAM</t>
        </is>
      </c>
      <c r="O460" s="131"/>
      <c r="P460" s="6597">
        <v>0</v>
      </c>
      <c r="Q460" s="131">
        <v>3</v>
      </c>
      <c r="R460" s="131">
        <v>0</v>
      </c>
      <c r="S460" s="6593"/>
      <c r="T460" s="130">
        <v>18300</v>
      </c>
      <c r="U460" s="6593">
        <v>1950</v>
      </c>
      <c r="V460" s="119"/>
      <c r="W460" s="1305"/>
      <c r="X460" s="119"/>
      <c r="Y460" s="119"/>
      <c r="Z460" s="119"/>
      <c r="AA460" s="115"/>
      <c r="AB460" s="115"/>
      <c r="AC460" s="1300">
        <f>IF(OR(BX460="Close to Ear",BX460="Close to Head"),"Head",IF(BX460="Extremity","Extremity","Body"))</f>
        <v/>
      </c>
      <c r="AD460" s="1301">
        <f>CA460</f>
        <v/>
      </c>
      <c r="AE460" s="1299">
        <f>CB460</f>
        <v/>
      </c>
      <c r="AF460" s="115"/>
      <c r="AG460" s="1302">
        <f>IF(OR(AZ460="",BA460=""),"N/A",IF(DC460="Pass","P","F"))</f>
        <v/>
      </c>
      <c r="AH460" s="129"/>
      <c r="AI460" s="129"/>
      <c r="AJ460" s="129"/>
      <c r="AK460" s="119"/>
      <c r="AL460" s="115"/>
      <c r="AM460" s="119"/>
      <c r="AN460" s="119"/>
      <c r="AO460" s="692"/>
      <c r="AP460" s="692"/>
      <c r="AQ460" s="692"/>
      <c r="AR460" s="692"/>
      <c r="AS460" s="692"/>
      <c r="AT460" s="1303">
        <f>IF(AC460="Extremity",IF(CG460="","",CG460),"")</f>
        <v/>
      </c>
      <c r="AU460" s="1303">
        <f>IF(AC460="Extremity",IF(CH460="","",CH460),"")</f>
        <v/>
      </c>
      <c r="AV460" s="1304">
        <f>IF(AC460="Extremity","",IF(CE460="","",CE460))</f>
        <v/>
      </c>
      <c r="AW460" s="1304">
        <f>IF(AD460="Extremity","",IF(CF460="","",CF460))</f>
        <v/>
      </c>
      <c r="AX460" s="1305">
        <f>DL460</f>
        <v/>
      </c>
      <c r="AY460" s="1305">
        <f>DQ460</f>
        <v/>
      </c>
      <c r="AZ460" s="3377">
        <f>IF(AC460="Extremity",IF(DA460="","",DA460),"")</f>
        <v/>
      </c>
      <c r="BA460" s="3378">
        <f>IF(AC460="Extremity","",IF(CT460="","",CT460))</f>
        <v/>
      </c>
      <c r="BB460" s="1305">
        <f>IF(AC460="Extremity",IF(DB460="","",DB460),"")</f>
        <v/>
      </c>
      <c r="BC460" s="1304">
        <f>IF(AC460="Extremity","",IF(CZ460="","",CZ460))</f>
        <v/>
      </c>
      <c r="BD460" s="1305">
        <f>DD460</f>
        <v/>
      </c>
      <c r="BE460" s="132">
        <f>DE460</f>
        <v/>
      </c>
      <c r="BF460" s="133">
        <f>DF460*60</f>
        <v/>
      </c>
      <c r="BG460" s="121">
        <f>BE460</f>
        <v/>
      </c>
      <c r="BH460" s="133">
        <f>DG460*60</f>
        <v/>
      </c>
      <c r="BI460" s="133">
        <f>DH460</f>
        <v/>
      </c>
      <c r="BJ460" s="117"/>
      <c r="BK460" s="812">
        <f>Overview!$E$7</f>
        <v/>
      </c>
      <c r="BL460" s="117"/>
      <c r="BM460" s="834">
        <f>DI460</f>
        <v/>
      </c>
      <c r="BN460" s="812">
        <f>Overview!$P$153</f>
        <v/>
      </c>
      <c r="BO460" s="117" t="inlineStr">
        <is>
          <t>Revisar: la misma frecuencia aparece con varios canales en esta banda (18050 / 18300 / 18525)</t>
        </is>
      </c>
      <c r="BP460" s="117"/>
      <c r="BQ460" s="115"/>
      <c r="BR460" s="1478"/>
      <c r="BS460" s="1541"/>
      <c r="BT460" s="1864" t="inlineStr">
        <is>
          <t>LTE CATM1</t>
        </is>
      </c>
      <c r="BU460" s="1828" t="inlineStr">
        <is>
          <t>FDD1</t>
        </is>
      </c>
      <c r="BV460" s="906">
        <f>Overview!$H$29</f>
        <v/>
      </c>
      <c r="BW460" s="1865"/>
      <c r="BX460" s="1828" t="inlineStr">
        <is>
          <t>Close to ear</t>
        </is>
      </c>
      <c r="BY460" s="730"/>
      <c r="BZ460" s="1725">
        <f>IF(COUNT('Conducted LTE CATM1'!$AH$3:$AH$265)=0,15,INDEX('Conducted LTE CATM1'!$M$3:$M$265,MATCH(MAX('Conducted LTE CATM1'!$AH$3:$AH$265),'Conducted LTE CATM1'!$AH$3:$AH$265,0)))</f>
        <v>15</v>
      </c>
      <c r="CA460" s="873" t="str">
        <f>CA459</f>
        <v>TBD</v>
      </c>
      <c r="CB460" s="200">
        <v>0</v>
      </c>
      <c r="CC460" s="814">
        <f>IF(COUNT('Conducted LTE CATM1'!$AH$3:$AH$265)=0,18300,INDEX('Conducted LTE CATM1'!$T$3:$T$265,MATCH(MAX('Conducted LTE CATM1'!$AH$3:$AH$265),'Conducted LTE CATM1'!$AH$3:$AH$265,0)))</f>
        <v>18300</v>
      </c>
      <c r="CD460" s="814">
        <f>IF(COUNT('Conducted LTE CATM1'!$AH$3:$AH$265)=0,1950,INDEX('Conducted LTE CATM1'!$U$3:$U$265,MATCH(MAX('Conducted LTE CATM1'!$AH$3:$AH$265),'Conducted LTE CATM1'!$AH$3:$AH$265,0)))</f>
        <v>1950</v>
      </c>
      <c r="CE460" s="7234"/>
      <c r="CF460" s="7234"/>
      <c r="CG460" s="6706"/>
      <c r="CH460" s="6706"/>
      <c r="CI460" s="225">
        <f>BY460</f>
        <v/>
      </c>
      <c r="CJ460" s="237">
        <f>BZ460</f>
        <v/>
      </c>
      <c r="CK460" s="223">
        <f>CA460</f>
        <v/>
      </c>
      <c r="CL460" s="237">
        <f>CC460</f>
        <v/>
      </c>
      <c r="CM460" s="394">
        <f>CD460</f>
        <v/>
      </c>
      <c r="CN460" s="1527"/>
      <c r="CO460" s="1579"/>
      <c r="CP460" s="7214">
        <f>IF(CF460=""," ",IF(ABS(CE460-CF460)&lt;=0.1,"Valid","Not valid"))</f>
        <v/>
      </c>
      <c r="CQ460" s="1674">
        <f> IF(CE460="","",IF(AND(CE460&lt;&gt;"",CF460=""),IF(CE460&gt;=0.8,"Medir+Sig Max","No"),IF(CF460&lt;&gt;"",IF(CF460&gt;=0.8,"Medir+Sig Max","No"),"")))</f>
        <v/>
      </c>
      <c r="CR460" s="6927"/>
      <c r="CS460" s="1674"/>
      <c r="CT460" s="220">
        <f>IF(CO460="",IF(AND(CE460="",CF460=""),"",IF(CF460="",IF(DQ460&gt;1,ROUND(DQ460*CE460,3),CE460),IF(DQ460&gt;1,ROUND(DQ460*CF460,3),CF460))),IF(AND(CE460="",CF460=""),"",IF(CF460="",IF(DQ460&gt;1,ROUND(DQ460*CE460*(1/(CO460)),3),CE460*(1/(CO460))),IF(DQ460&gt;1,ROUND(DQ460*CF460*(1/(CO460)),3),CF460*(1/(CO460))))))</f>
        <v/>
      </c>
      <c r="CU460" s="224">
        <f>BY460</f>
        <v/>
      </c>
      <c r="CV460" s="237">
        <f>BZ460</f>
        <v/>
      </c>
      <c r="CW460" s="237">
        <f>CA460</f>
        <v/>
      </c>
      <c r="CX460" s="224">
        <f>CC460</f>
        <v/>
      </c>
      <c r="CY460" s="237">
        <f>CD460</f>
        <v/>
      </c>
      <c r="CZ460" s="7474">
        <f>IF(COUNTIF(Overview!K12:K14,TRUE)&gt;0,1.6,IF(COUNTIF(Overview!L12:L14,TRUE)&gt;0,8,0))</f>
        <v/>
      </c>
      <c r="DA460" s="1788"/>
      <c r="DB460" s="7483"/>
      <c r="DC460" s="844">
        <f>IF(CT460="","",IF(CT460&gt;CZ460,"Fail","Pass"))</f>
        <v/>
      </c>
      <c r="DD460" s="402"/>
      <c r="DE460" s="1565">
        <f>MyTimestamp(DC460)</f>
        <v/>
      </c>
      <c r="DF460" s="1531">
        <f>IF(COUNT(CE460:CH460)=1,15,IF(COUNT(CE460:CH460)=0,0,30))</f>
        <v/>
      </c>
      <c r="DG460" s="1532">
        <f>IF(DF460=0,0,2)</f>
        <v/>
      </c>
      <c r="DH460" s="1866"/>
      <c r="DI460" s="1866"/>
      <c r="DJ460" s="1863"/>
      <c r="DK460" s="1789"/>
      <c r="DL460" s="1574">
        <f>10^(CN460/20)*100-100</f>
        <v/>
      </c>
      <c r="DM460" s="777"/>
      <c r="DN460" s="730"/>
      <c r="DO460" s="777">
        <f>IF(DM460="","",10^(DM460/10))</f>
        <v/>
      </c>
      <c r="DP460" s="777">
        <f>IF(ISNUMBER(DN460)=FALSE,"",10^(DN460/10))</f>
        <v/>
      </c>
      <c r="DQ460" s="1578">
        <f>IF(AND(ISNUMBER(DO460),ISNUMBER(DP460)),IF(DO460/DP460&gt;1,ROUND((DO460)/DP460,3),1),1)</f>
        <v/>
      </c>
      <c r="DR460" s="1541"/>
      <c r="DS460" s="1541"/>
      <c r="DT460" s="1541"/>
      <c r="DU460" s="1541"/>
      <c r="DV460" s="1541"/>
      <c r="DW460" s="1541"/>
      <c r="DX460" s="1541"/>
      <c r="DY460" s="1541"/>
      <c r="DZ460" s="1541"/>
      <c r="EA460" s="1541"/>
      <c r="EB460" s="1541"/>
      <c r="EC460" s="1541"/>
      <c r="ED460" s="1541"/>
      <c r="EE460" s="1541"/>
      <c r="EF460" s="1541"/>
      <c r="EG460" s="1541"/>
      <c r="EH460" s="1541"/>
      <c r="EI460" s="1541"/>
      <c r="EJ460" s="1541"/>
      <c r="EK460" s="1541"/>
      <c r="EL460" s="1541"/>
      <c r="EM460" s="1541"/>
      <c r="EN460" s="1541"/>
      <c r="EO460" s="1541"/>
      <c r="EP460" s="1541"/>
      <c r="EQ460" s="1541"/>
      <c r="ER460" s="1541"/>
      <c r="ES460" s="1541"/>
      <c r="ET460" s="1541"/>
      <c r="EU460" s="1541"/>
      <c r="EV460" s="1541"/>
    </row>
    <row r="461" ht="12.75" x14ac:dyDescent="0.2">
      <c r="A461" s="1541"/>
      <c r="B461" s="1541"/>
      <c r="C461"/>
      <c r="D461" s="1486"/>
      <c r="E461" s="1486"/>
      <c r="F461" s="672" t="inlineStr">
        <is>
          <t>5.3</t>
        </is>
      </c>
      <c r="G461" s="1497"/>
      <c r="H461" s="130">
        <f>BV461</f>
        <v/>
      </c>
      <c r="I461" s="130">
        <f>BW461</f>
        <v/>
      </c>
      <c r="J461" s="1299" t="inlineStr">
        <is>
          <t>Cat M1</t>
        </is>
      </c>
      <c r="K461" s="1299" t="inlineStr">
        <is>
          <t>FDD1</t>
        </is>
      </c>
      <c r="L461" s="115"/>
      <c r="M461" s="130">
        <v>15</v>
      </c>
      <c r="N461" s="119" t="inlineStr">
        <is>
          <t>16QAM</t>
        </is>
      </c>
      <c r="O461" s="131"/>
      <c r="P461" s="6597">
        <v>0</v>
      </c>
      <c r="Q461" s="131">
        <v>3</v>
      </c>
      <c r="R461" s="131">
        <v>0</v>
      </c>
      <c r="S461" s="6593"/>
      <c r="T461" s="130">
        <v>18300</v>
      </c>
      <c r="U461" s="6593">
        <v>1950</v>
      </c>
      <c r="V461" s="119"/>
      <c r="W461" s="1305"/>
      <c r="X461" s="119"/>
      <c r="Y461" s="119"/>
      <c r="Z461" s="119"/>
      <c r="AA461" s="115"/>
      <c r="AB461" s="115"/>
      <c r="AC461" s="1300">
        <f>IF(OR(BX461="Close to Ear",BX461="Close to Head"),"Head",IF(BX461="Extremity","Extremity","Body"))</f>
        <v/>
      </c>
      <c r="AD461" s="1301">
        <f>CA461</f>
        <v/>
      </c>
      <c r="AE461" s="1299">
        <f>CB461</f>
        <v/>
      </c>
      <c r="AF461" s="115"/>
      <c r="AG461" s="1302">
        <f>IF(OR(AZ461="",BA461=""),"N/A",IF(DC461="Pass","P","F"))</f>
        <v/>
      </c>
      <c r="AH461" s="129"/>
      <c r="AI461" s="129"/>
      <c r="AJ461" s="129"/>
      <c r="AK461" s="119"/>
      <c r="AL461" s="115"/>
      <c r="AM461" s="119"/>
      <c r="AN461" s="119"/>
      <c r="AO461" s="692"/>
      <c r="AP461" s="692"/>
      <c r="AQ461" s="692"/>
      <c r="AR461" s="692"/>
      <c r="AS461" s="692"/>
      <c r="AT461" s="1303">
        <f>IF(AC461="Extremity",IF(CG461="","",CG461),"")</f>
        <v/>
      </c>
      <c r="AU461" s="1303">
        <f>IF(AC461="Extremity",IF(CH461="","",CH461),"")</f>
        <v/>
      </c>
      <c r="AV461" s="1304">
        <f>IF(AC461="Extremity","",IF(CE461="","",CE461))</f>
        <v/>
      </c>
      <c r="AW461" s="1304">
        <f>IF(AD461="Extremity","",IF(CF461="","",CF461))</f>
        <v/>
      </c>
      <c r="AX461" s="1305">
        <f>DL461</f>
        <v/>
      </c>
      <c r="AY461" s="1305">
        <f>DQ461</f>
        <v/>
      </c>
      <c r="AZ461" s="3377">
        <f>IF(AC461="Extremity",IF(DA461="","",DA461),"")</f>
        <v/>
      </c>
      <c r="BA461" s="3378">
        <f>IF(AC461="Extremity","",IF(CT461="","",CT461))</f>
        <v/>
      </c>
      <c r="BB461" s="1305">
        <f>IF(AC461="Extremity",IF(DB461="","",DB461),"")</f>
        <v/>
      </c>
      <c r="BC461" s="1304">
        <f>IF(AC461="Extremity","",IF(CZ461="","",CZ461))</f>
        <v/>
      </c>
      <c r="BD461" s="1305">
        <f>DD461</f>
        <v/>
      </c>
      <c r="BE461" s="132">
        <f>DE461</f>
        <v/>
      </c>
      <c r="BF461" s="133">
        <f>DF461*60</f>
        <v/>
      </c>
      <c r="BG461" s="121">
        <f>BE461</f>
        <v/>
      </c>
      <c r="BH461" s="133">
        <f>DG461*60</f>
        <v/>
      </c>
      <c r="BI461" s="133">
        <f>DH461</f>
        <v/>
      </c>
      <c r="BJ461" s="117"/>
      <c r="BK461" s="812">
        <f>Overview!$E$7</f>
        <v/>
      </c>
      <c r="BL461" s="117"/>
      <c r="BM461" s="834">
        <f>DI461</f>
        <v/>
      </c>
      <c r="BN461" s="812">
        <f>Overview!$P$153</f>
        <v/>
      </c>
      <c r="BO461" s="117" t="inlineStr">
        <is>
          <t>Revisar: la misma frecuencia aparece con varios canales en esta banda (18050 / 18300 / 18525)</t>
        </is>
      </c>
      <c r="BP461" s="117"/>
      <c r="BQ461" s="115"/>
      <c r="BR461" s="1478"/>
      <c r="BS461" s="1541"/>
      <c r="BT461" s="1864" t="inlineStr">
        <is>
          <t>LTE CATM1</t>
        </is>
      </c>
      <c r="BU461" s="1828" t="inlineStr">
        <is>
          <t>FDD1</t>
        </is>
      </c>
      <c r="BV461" s="906">
        <f>Overview!$H$29</f>
        <v/>
      </c>
      <c r="BW461" s="1865"/>
      <c r="BX461" s="1828" t="inlineStr">
        <is>
          <t>Close to ear</t>
        </is>
      </c>
      <c r="BY461" s="815"/>
      <c r="BZ461" s="1725">
        <f>IF(COUNT('Conducted LTE CATM1'!$AH$3:$AH$265)=0,15,INDEX('Conducted LTE CATM1'!$M$3:$M$265,MATCH(MAX('Conducted LTE CATM1'!$AH$3:$AH$265),'Conducted LTE CATM1'!$AH$3:$AH$265,0)))</f>
        <v>15</v>
      </c>
      <c r="CA461" s="874" t="str">
        <f>CA460</f>
        <v>TBD</v>
      </c>
      <c r="CB461" s="201">
        <v>0</v>
      </c>
      <c r="CC461" s="814">
        <f>IF(COUNT('Conducted LTE CATM1'!$AH$3:$AH$265)=0,18300,INDEX('Conducted LTE CATM1'!$T$3:$T$265,MATCH(MAX('Conducted LTE CATM1'!$AH$3:$AH$265),'Conducted LTE CATM1'!$AH$3:$AH$265,0)))</f>
        <v>18300</v>
      </c>
      <c r="CD461" s="814">
        <f>IF(COUNT('Conducted LTE CATM1'!$AH$3:$AH$265)=0,1950,INDEX('Conducted LTE CATM1'!$U$3:$U$265,MATCH(MAX('Conducted LTE CATM1'!$AH$3:$AH$265),'Conducted LTE CATM1'!$AH$3:$AH$265,0)))</f>
        <v>1950</v>
      </c>
      <c r="CE461" s="7234"/>
      <c r="CF461" s="7234"/>
      <c r="CG461" s="6706"/>
      <c r="CH461" s="6706"/>
      <c r="CI461" s="225">
        <f>BY461</f>
        <v/>
      </c>
      <c r="CJ461" s="237">
        <f>BZ461</f>
        <v/>
      </c>
      <c r="CK461" s="223">
        <f>CA461</f>
        <v/>
      </c>
      <c r="CL461" s="237">
        <f>CC461</f>
        <v/>
      </c>
      <c r="CM461" s="394">
        <f>CD461</f>
        <v/>
      </c>
      <c r="CN461" s="1527"/>
      <c r="CO461" s="1579"/>
      <c r="CP461" s="7214">
        <f>IF(CF461=""," ",IF(ABS(CE461-CF461)&lt;=0.1,"Valid","Not valid"))</f>
        <v/>
      </c>
      <c r="CQ461" s="1674">
        <f> IF(CE461="","",IF(AND(CE461&lt;&gt;"",CF461=""),IF(CE461&gt;=0.8,"Medir+Sig Max","No"),IF(CF461&lt;&gt;"",IF(CF461&gt;=0.8,"Medir+Sig Max","No"),"")))</f>
        <v/>
      </c>
      <c r="CR461" s="6927"/>
      <c r="CS461" s="1674"/>
      <c r="CT461" s="220">
        <f>IF(CO461="",IF(AND(CE461="",CF461=""),"",IF(CF461="",IF(DQ461&gt;1,ROUND(DQ461*CE461,3),CE461),IF(DQ461&gt;1,ROUND(DQ461*CF461,3),CF461))),IF(AND(CE461="",CF461=""),"",IF(CF461="",IF(DQ461&gt;1,ROUND(DQ461*CE461*(1/(CO461)),3),CE461*(1/(CO461))),IF(DQ461&gt;1,ROUND(DQ461*CF461*(1/(CO461)),3),CF461*(1/(CO461))))))</f>
        <v/>
      </c>
      <c r="CU461" s="224">
        <f>BY461</f>
        <v/>
      </c>
      <c r="CV461" s="237">
        <f>BZ461</f>
        <v/>
      </c>
      <c r="CW461" s="237">
        <f>CA461</f>
        <v/>
      </c>
      <c r="CX461" s="224">
        <f>CC461</f>
        <v/>
      </c>
      <c r="CY461" s="237">
        <f>CD461</f>
        <v/>
      </c>
      <c r="CZ461" s="7474">
        <f>IF(COUNTIF(Overview!K12:K14,TRUE)&gt;0,1.6,IF(COUNTIF(Overview!L12:L14,TRUE)&gt;0,8,0))</f>
        <v/>
      </c>
      <c r="DA461" s="1788"/>
      <c r="DB461" s="7483"/>
      <c r="DC461" s="844">
        <f>IF(CT461="","",IF(CT461&gt;CZ461,"Fail","Pass"))</f>
        <v/>
      </c>
      <c r="DD461" s="402"/>
      <c r="DE461" s="1565">
        <f>MyTimestamp(DC461)</f>
        <v/>
      </c>
      <c r="DF461" s="1531">
        <f>IF(COUNT(CE461:CH461)=1,15,IF(COUNT(CE461:CH461)=0,0,30))</f>
        <v/>
      </c>
      <c r="DG461" s="1532">
        <f>IF(DF461=0,0,2)</f>
        <v/>
      </c>
      <c r="DH461" s="1866"/>
      <c r="DI461" s="1866"/>
      <c r="DJ461" s="1863"/>
      <c r="DK461" s="1789"/>
      <c r="DL461" s="1574">
        <f>10^(CN461/20)*100-100</f>
        <v/>
      </c>
      <c r="DM461" s="777"/>
      <c r="DN461" s="815"/>
      <c r="DO461" s="777">
        <f>IF(DM461="","",10^(DM461/10))</f>
        <v/>
      </c>
      <c r="DP461" s="777">
        <f>IF(ISNUMBER(DN461)=FALSE,"",10^(DN461/10))</f>
        <v/>
      </c>
      <c r="DQ461" s="1578">
        <f>IF(AND(ISNUMBER(DO461),ISNUMBER(DP461)),IF(DO461/DP461&gt;1,ROUND((DO461)/DP461,3),1),1)</f>
        <v/>
      </c>
      <c r="DR461" s="1541"/>
      <c r="DS461" s="1541"/>
      <c r="DT461" s="1541"/>
      <c r="DU461" s="1541"/>
      <c r="DV461" s="1541"/>
      <c r="DW461" s="1541"/>
      <c r="DX461" s="1541"/>
      <c r="DY461" s="1541"/>
      <c r="DZ461" s="1541"/>
      <c r="EA461" s="1541"/>
      <c r="EB461" s="1541"/>
      <c r="EC461" s="1541"/>
      <c r="ED461" s="1541"/>
      <c r="EE461" s="1541"/>
      <c r="EF461" s="1541"/>
      <c r="EG461" s="1541"/>
      <c r="EH461" s="1541"/>
      <c r="EI461" s="1541"/>
      <c r="EJ461" s="1541"/>
      <c r="EK461" s="1541"/>
      <c r="EL461" s="1541"/>
      <c r="EM461" s="1541"/>
      <c r="EN461" s="1541"/>
      <c r="EO461" s="1541"/>
      <c r="EP461" s="1541"/>
      <c r="EQ461" s="1541"/>
      <c r="ER461" s="1541"/>
      <c r="ES461" s="1541"/>
      <c r="ET461" s="1541"/>
      <c r="EU461" s="1541"/>
      <c r="EV461" s="1541"/>
    </row>
    <row r="462" ht="12.75" x14ac:dyDescent="0.2">
      <c r="A462" s="1541"/>
      <c r="B462" s="1541"/>
      <c r="C462"/>
      <c r="D462" s="1486"/>
      <c r="E462" s="1486"/>
      <c r="F462" s="672" t="inlineStr">
        <is>
          <t>5.3</t>
        </is>
      </c>
      <c r="G462" s="1497"/>
      <c r="H462" s="130">
        <f>BV462</f>
        <v/>
      </c>
      <c r="I462" s="130">
        <f>BW462</f>
        <v/>
      </c>
      <c r="J462" s="1299" t="inlineStr">
        <is>
          <t>Cat M1</t>
        </is>
      </c>
      <c r="K462" s="1299" t="inlineStr">
        <is>
          <t>FDD1</t>
        </is>
      </c>
      <c r="L462" s="115"/>
      <c r="M462" s="130">
        <v>15</v>
      </c>
      <c r="N462" s="119" t="inlineStr">
        <is>
          <t>16QAM</t>
        </is>
      </c>
      <c r="O462" s="131"/>
      <c r="P462" s="6597">
        <v>0</v>
      </c>
      <c r="Q462" s="131">
        <v>3</v>
      </c>
      <c r="R462" s="131">
        <v>0</v>
      </c>
      <c r="S462" s="6593"/>
      <c r="T462" s="130">
        <v>18300</v>
      </c>
      <c r="U462" s="6593">
        <v>1950</v>
      </c>
      <c r="V462" s="119"/>
      <c r="W462" s="1305"/>
      <c r="X462" s="119"/>
      <c r="Y462" s="119"/>
      <c r="Z462" s="119"/>
      <c r="AA462" s="115"/>
      <c r="AB462" s="115"/>
      <c r="AC462" s="1300">
        <f>IF(OR(BX462="Close to Ear",BX462="Close to Head"),"Head",IF(BX462="Extremity","Extremity","Body"))</f>
        <v/>
      </c>
      <c r="AD462" s="1301">
        <f>CA462</f>
        <v/>
      </c>
      <c r="AE462" s="1299">
        <f>CB462</f>
        <v/>
      </c>
      <c r="AF462" s="115"/>
      <c r="AG462" s="1302">
        <f>IF(OR(AZ462="",BA462=""),"N/A",IF(DC462="Pass","P","F"))</f>
        <v/>
      </c>
      <c r="AH462" s="129"/>
      <c r="AI462" s="129"/>
      <c r="AJ462" s="129"/>
      <c r="AK462" s="119"/>
      <c r="AL462" s="115"/>
      <c r="AM462" s="119"/>
      <c r="AN462" s="119"/>
      <c r="AO462" s="692"/>
      <c r="AP462" s="692"/>
      <c r="AQ462" s="692"/>
      <c r="AR462" s="692"/>
      <c r="AS462" s="692"/>
      <c r="AT462" s="1303">
        <f>IF(AC462="Extremity",IF(CG462="","",CG462),"")</f>
        <v/>
      </c>
      <c r="AU462" s="1303">
        <f>IF(AC462="Extremity",IF(CH462="","",CH462),"")</f>
        <v/>
      </c>
      <c r="AV462" s="1304">
        <f>IF(AC462="Extremity","",IF(CE462="","",CE462))</f>
        <v/>
      </c>
      <c r="AW462" s="1304">
        <f>IF(AD462="Extremity","",IF(CF462="","",CF462))</f>
        <v/>
      </c>
      <c r="AX462" s="1305">
        <f>DL462</f>
        <v/>
      </c>
      <c r="AY462" s="1305">
        <f>DQ462</f>
        <v/>
      </c>
      <c r="AZ462" s="3377">
        <f>IF(AC462="Extremity",IF(DA462="","",DA462),"")</f>
        <v/>
      </c>
      <c r="BA462" s="3378">
        <f>IF(AC462="Extremity","",IF(CT462="","",CT462))</f>
        <v/>
      </c>
      <c r="BB462" s="1305">
        <f>IF(AC462="Extremity",IF(DB462="","",DB462),"")</f>
        <v/>
      </c>
      <c r="BC462" s="1304">
        <f>IF(AC462="Extremity","",IF(CZ462="","",CZ462))</f>
        <v/>
      </c>
      <c r="BD462" s="1305">
        <f>DD462</f>
        <v/>
      </c>
      <c r="BE462" s="132">
        <f>DE462</f>
        <v/>
      </c>
      <c r="BF462" s="133">
        <f>DF462*60</f>
        <v/>
      </c>
      <c r="BG462" s="121">
        <f>BE462</f>
        <v/>
      </c>
      <c r="BH462" s="133">
        <f>DG462*60</f>
        <v/>
      </c>
      <c r="BI462" s="133">
        <f>DH462</f>
        <v/>
      </c>
      <c r="BJ462" s="117"/>
      <c r="BK462" s="812">
        <f>Overview!$E$7</f>
        <v/>
      </c>
      <c r="BL462" s="117"/>
      <c r="BM462" s="834">
        <f>DI462</f>
        <v/>
      </c>
      <c r="BN462" s="812">
        <f>Overview!$P$153</f>
        <v/>
      </c>
      <c r="BO462" s="117" t="inlineStr">
        <is>
          <t>Revisar: la misma frecuencia aparece con varios canales en esta banda (18050 / 18300 / 18525)</t>
        </is>
      </c>
      <c r="BP462" s="117"/>
      <c r="BQ462" s="115"/>
      <c r="BR462" s="1478"/>
      <c r="BS462" s="1541"/>
      <c r="BT462" s="1864" t="inlineStr">
        <is>
          <t>LTE CATM1</t>
        </is>
      </c>
      <c r="BU462" s="1828" t="inlineStr">
        <is>
          <t>FDD1</t>
        </is>
      </c>
      <c r="BV462" s="906">
        <f>Overview!$H$29</f>
        <v/>
      </c>
      <c r="BW462" s="1865"/>
      <c r="BX462" s="1828" t="inlineStr">
        <is>
          <t>Close to ear</t>
        </is>
      </c>
      <c r="BY462" s="7306"/>
      <c r="BZ462" s="1865">
        <f>IF(COUNT('Conducted LTE CATM1'!$AH$3:$AH$265)=0,15,INDEX('Conducted LTE CATM1'!$M$3:$M$265,MATCH(MAX('Conducted LTE CATM1'!$AH$3:$AH$265),'Conducted LTE CATM1'!$AH$3:$AH$265,0)))</f>
        <v>15</v>
      </c>
      <c r="CA462" s="1032" t="str">
        <f>CA461</f>
        <v>TBD</v>
      </c>
      <c r="CB462" s="202">
        <v>0</v>
      </c>
      <c r="CC462" s="776">
        <f>IF(COUNT('Conducted LTE CATM1'!$AH$3:$AH$265)=0,18300,INDEX('Conducted LTE CATM1'!$T$3:$T$265,MATCH(MAX('Conducted LTE CATM1'!$AH$3:$AH$265),'Conducted LTE CATM1'!$AH$3:$AH$265,0)))</f>
        <v>18300</v>
      </c>
      <c r="CD462" s="776">
        <f>IF(COUNT('Conducted LTE CATM1'!$AH$3:$AH$265)=0,1950,INDEX('Conducted LTE CATM1'!$U$3:$U$265,MATCH(MAX('Conducted LTE CATM1'!$AH$3:$AH$265),'Conducted LTE CATM1'!$AH$3:$AH$265,0)))</f>
        <v>1950</v>
      </c>
      <c r="CE462" s="7234"/>
      <c r="CF462" s="7234"/>
      <c r="CG462" s="6706"/>
      <c r="CH462" s="6706"/>
      <c r="CI462" s="225">
        <f>BY462</f>
        <v/>
      </c>
      <c r="CJ462" s="237">
        <f>BZ462</f>
        <v/>
      </c>
      <c r="CK462" s="223">
        <f>CA462</f>
        <v/>
      </c>
      <c r="CL462" s="237">
        <f>CC462</f>
        <v/>
      </c>
      <c r="CM462" s="394">
        <f>CD462</f>
        <v/>
      </c>
      <c r="CN462" s="1527"/>
      <c r="CO462" s="1579"/>
      <c r="CP462" s="7214">
        <f>IF(CF462=""," ",IF(ABS(CE462-CF462)&lt;=0.1,"Valid","Not valid"))</f>
        <v/>
      </c>
      <c r="CQ462" s="1674">
        <f> IF(CE462="","",IF(AND(CE462&lt;&gt;"",CF462=""),IF(CE462&gt;=0.8,"Medir+Sig Max","No"),IF(CF462&lt;&gt;"",IF(CF462&gt;=0.8,"Medir+Sig Max","No"),"")))</f>
        <v/>
      </c>
      <c r="CR462" s="6927"/>
      <c r="CS462" s="1674"/>
      <c r="CT462" s="220">
        <f>IF(CO462="",IF(AND(CE462="",CF462=""),"",IF(CF462="",IF(DQ462&gt;1,ROUND(DQ462*CE462,3),CE462),IF(DQ462&gt;1,ROUND(DQ462*CF462,3),CF462))),IF(AND(CE462="",CF462=""),"",IF(CF462="",IF(DQ462&gt;1,ROUND(DQ462*CE462*(1/(CO462)),3),CE462*(1/(CO462))),IF(DQ462&gt;1,ROUND(DQ462*CF462*(1/(CO462)),3),CF462*(1/(CO462))))))</f>
        <v/>
      </c>
      <c r="CU462" s="224">
        <f>BY462</f>
        <v/>
      </c>
      <c r="CV462" s="237">
        <f>BZ462</f>
        <v/>
      </c>
      <c r="CW462" s="237">
        <f>CA462</f>
        <v/>
      </c>
      <c r="CX462" s="224">
        <f>CC462</f>
        <v/>
      </c>
      <c r="CY462" s="237">
        <f>CD462</f>
        <v/>
      </c>
      <c r="CZ462" s="7474">
        <f>IF(COUNTIF(Overview!K12:K14,TRUE)&gt;0,1.6,IF(COUNTIF(Overview!L12:L14,TRUE)&gt;0,8,0))</f>
        <v/>
      </c>
      <c r="DA462" s="1788"/>
      <c r="DB462" s="7483"/>
      <c r="DC462" s="844">
        <f>IF(CT462="","",IF(CT462&gt;CZ462,"Fail","Pass"))</f>
        <v/>
      </c>
      <c r="DD462" s="402"/>
      <c r="DE462" s="1565">
        <f>MyTimestamp(DC462)</f>
        <v/>
      </c>
      <c r="DF462" s="1531">
        <f>IF(COUNT(CE462:CH462)=1,15,IF(COUNT(CE462:CH462)=0,0,30))</f>
        <v/>
      </c>
      <c r="DG462" s="1532">
        <f>IF(DF462=0,0,2)</f>
        <v/>
      </c>
      <c r="DH462" s="1866"/>
      <c r="DI462" s="1866"/>
      <c r="DJ462" s="1863"/>
      <c r="DK462" s="1789"/>
      <c r="DL462" s="1574">
        <f>10^(CN462/20)*100-100</f>
        <v/>
      </c>
      <c r="DM462" s="777"/>
      <c r="DN462" s="776"/>
      <c r="DO462" s="777">
        <f>IF(DM462="","",10^(DM462/10))</f>
        <v/>
      </c>
      <c r="DP462" s="777">
        <f>IF(ISNUMBER(DN462)=FALSE,"",10^(DN462/10))</f>
        <v/>
      </c>
      <c r="DQ462" s="1578">
        <f>IF(AND(ISNUMBER(DO462),ISNUMBER(DP462)),IF(DO462/DP462&gt;1,ROUND((DO462)/DP462,3),1),1)</f>
        <v/>
      </c>
      <c r="DR462" s="1541"/>
      <c r="DS462" s="1541"/>
      <c r="DT462" s="1541"/>
      <c r="DU462" s="1541"/>
      <c r="DV462" s="1541"/>
      <c r="DW462" s="1541"/>
      <c r="DX462" s="1541"/>
      <c r="DY462" s="1541"/>
      <c r="DZ462" s="1541"/>
      <c r="EA462" s="1541"/>
      <c r="EB462" s="1541"/>
      <c r="EC462" s="1541"/>
      <c r="ED462" s="1541"/>
      <c r="EE462" s="1541"/>
      <c r="EF462" s="1541"/>
      <c r="EG462" s="1541"/>
      <c r="EH462" s="1541"/>
      <c r="EI462" s="1541"/>
      <c r="EJ462" s="1541"/>
      <c r="EK462" s="1541"/>
      <c r="EL462" s="1541"/>
      <c r="EM462" s="1541"/>
      <c r="EN462" s="1541"/>
      <c r="EO462" s="1541"/>
      <c r="EP462" s="1541"/>
      <c r="EQ462" s="1541"/>
      <c r="ER462" s="1541"/>
      <c r="ES462" s="1541"/>
      <c r="ET462" s="1541"/>
      <c r="EU462" s="1541"/>
      <c r="EV462" s="1541"/>
    </row>
    <row r="463" ht="12.75" x14ac:dyDescent="0.2">
      <c r="A463" s="1541"/>
      <c r="B463" s="1541"/>
      <c r="C463"/>
      <c r="D463" s="1486"/>
      <c r="E463" s="1486"/>
      <c r="F463" s="672" t="inlineStr">
        <is>
          <t>5.3</t>
        </is>
      </c>
      <c r="G463" s="1497"/>
      <c r="H463" s="130">
        <f>BV463</f>
        <v/>
      </c>
      <c r="I463" s="130">
        <f>BW463</f>
        <v/>
      </c>
      <c r="J463" s="1299" t="inlineStr">
        <is>
          <t>Cat M1</t>
        </is>
      </c>
      <c r="K463" s="1299" t="inlineStr">
        <is>
          <t>FDD1</t>
        </is>
      </c>
      <c r="L463" s="115"/>
      <c r="M463" s="130">
        <v>15</v>
      </c>
      <c r="N463" s="119" t="inlineStr">
        <is>
          <t>16QAM</t>
        </is>
      </c>
      <c r="O463" s="131"/>
      <c r="P463" s="6597">
        <v>0</v>
      </c>
      <c r="Q463" s="131">
        <v>3</v>
      </c>
      <c r="R463" s="131">
        <v>0</v>
      </c>
      <c r="S463" s="6593"/>
      <c r="T463" s="130">
        <v>18300</v>
      </c>
      <c r="U463" s="6593">
        <v>1950</v>
      </c>
      <c r="V463" s="119"/>
      <c r="W463" s="1305"/>
      <c r="X463" s="119"/>
      <c r="Y463" s="119"/>
      <c r="Z463" s="119"/>
      <c r="AA463" s="115"/>
      <c r="AB463" s="115"/>
      <c r="AC463" s="1300">
        <f>IF(OR(BX463="Close to Ear",BX463="Close to Head"),"Head",IF(BX463="Extremity","Extremity","Body"))</f>
        <v/>
      </c>
      <c r="AD463" s="1301">
        <f>CA463</f>
        <v/>
      </c>
      <c r="AE463" s="1299">
        <f>CB463</f>
        <v/>
      </c>
      <c r="AF463" s="115"/>
      <c r="AG463" s="1302">
        <f>IF(OR(AZ463="",BA463=""),"N/A",IF(DC463="Pass","P","F"))</f>
        <v/>
      </c>
      <c r="AH463" s="129"/>
      <c r="AI463" s="129"/>
      <c r="AJ463" s="129"/>
      <c r="AK463" s="119"/>
      <c r="AL463" s="115"/>
      <c r="AM463" s="119"/>
      <c r="AN463" s="119"/>
      <c r="AO463" s="692"/>
      <c r="AP463" s="692"/>
      <c r="AQ463" s="692"/>
      <c r="AR463" s="692"/>
      <c r="AS463" s="692"/>
      <c r="AT463" s="1303">
        <f>IF(AC463="Extremity",IF(CG463="","",CG463),"")</f>
        <v/>
      </c>
      <c r="AU463" s="1303">
        <f>IF(AC463="Extremity",IF(CH463="","",CH463),"")</f>
        <v/>
      </c>
      <c r="AV463" s="1304">
        <f>IF(AC463="Extremity","",IF(CE463="","",CE463))</f>
        <v/>
      </c>
      <c r="AW463" s="1304">
        <f>IF(AD463="Extremity","",IF(CF463="","",CF463))</f>
        <v/>
      </c>
      <c r="AX463" s="1305">
        <f>DL463</f>
        <v/>
      </c>
      <c r="AY463" s="1305">
        <f>DQ463</f>
        <v/>
      </c>
      <c r="AZ463" s="3377">
        <f>IF(AC463="Extremity",IF(DA463="","",DA463),"")</f>
        <v/>
      </c>
      <c r="BA463" s="3378">
        <f>IF(AC463="Extremity","",IF(CT463="","",CT463))</f>
        <v/>
      </c>
      <c r="BB463" s="1305">
        <f>IF(AC463="Extremity",IF(DB463="","",DB463),"")</f>
        <v/>
      </c>
      <c r="BC463" s="1304">
        <f>IF(AC463="Extremity","",IF(CZ463="","",CZ463))</f>
        <v/>
      </c>
      <c r="BD463" s="1305">
        <f>DD463</f>
        <v/>
      </c>
      <c r="BE463" s="132">
        <f>DE463</f>
        <v/>
      </c>
      <c r="BF463" s="133">
        <f>DF463*60</f>
        <v/>
      </c>
      <c r="BG463" s="121">
        <f>BE463</f>
        <v/>
      </c>
      <c r="BH463" s="133">
        <f>DG463*60</f>
        <v/>
      </c>
      <c r="BI463" s="133">
        <f>DH463</f>
        <v/>
      </c>
      <c r="BJ463" s="117"/>
      <c r="BK463" s="812">
        <f>Overview!$E$7</f>
        <v/>
      </c>
      <c r="BL463" s="117"/>
      <c r="BM463" s="834">
        <f>DI463</f>
        <v/>
      </c>
      <c r="BN463" s="812">
        <f>Overview!$P$153</f>
        <v/>
      </c>
      <c r="BO463" s="117" t="inlineStr">
        <is>
          <t>Revisar: la misma frecuencia aparece con varios canales en esta banda (18050 / 18300 / 18525)</t>
        </is>
      </c>
      <c r="BP463" s="117"/>
      <c r="BQ463" s="115"/>
      <c r="BR463" s="1478"/>
      <c r="BS463" s="1541"/>
      <c r="BT463" s="1864" t="inlineStr">
        <is>
          <t>LTE CATM1</t>
        </is>
      </c>
      <c r="BU463" s="1828" t="inlineStr">
        <is>
          <t>FDD1</t>
        </is>
      </c>
      <c r="BV463" s="906">
        <f>Overview!$H$29</f>
        <v/>
      </c>
      <c r="BW463" s="1865"/>
      <c r="BX463" s="1828" t="inlineStr">
        <is>
          <t>Close to ear</t>
        </is>
      </c>
      <c r="BY463" s="1869"/>
      <c r="BZ463" s="1865">
        <f>IF(COUNT('Conducted LTE CATM1'!$AH$3:$AH$265)=0,15,INDEX('Conducted LTE CATM1'!$M$3:$M$265,MATCH(MAX('Conducted LTE CATM1'!$AH$3:$AH$265),'Conducted LTE CATM1'!$AH$3:$AH$265,0)))</f>
        <v>15</v>
      </c>
      <c r="CA463" s="873" t="str">
        <f>CA462</f>
        <v>TBD</v>
      </c>
      <c r="CB463" s="200">
        <v>0</v>
      </c>
      <c r="CC463" s="776">
        <f>IF(COUNT('Conducted LTE CATM1'!$AH$3:$AH$265)=0,18300,INDEX('Conducted LTE CATM1'!$T$3:$T$265,MATCH(MAX('Conducted LTE CATM1'!$AH$3:$AH$265),'Conducted LTE CATM1'!$AH$3:$AH$265,0)))</f>
        <v>18300</v>
      </c>
      <c r="CD463" s="776">
        <f>IF(COUNT('Conducted LTE CATM1'!$AH$3:$AH$265)=0,1950,INDEX('Conducted LTE CATM1'!$U$3:$U$265,MATCH(MAX('Conducted LTE CATM1'!$AH$3:$AH$265),'Conducted LTE CATM1'!$AH$3:$AH$265,0)))</f>
        <v>1950</v>
      </c>
      <c r="CE463" s="7234"/>
      <c r="CF463" s="7234"/>
      <c r="CG463" s="6706"/>
      <c r="CH463" s="6706"/>
      <c r="CI463" s="225">
        <f>BY463</f>
        <v/>
      </c>
      <c r="CJ463" s="237">
        <f>BZ463</f>
        <v/>
      </c>
      <c r="CK463" s="223">
        <f>CA463</f>
        <v/>
      </c>
      <c r="CL463" s="237">
        <f>CC463</f>
        <v/>
      </c>
      <c r="CM463" s="394">
        <f>CD463</f>
        <v/>
      </c>
      <c r="CN463" s="1527"/>
      <c r="CO463" s="1579"/>
      <c r="CP463" s="7214">
        <f>IF(CF463=""," ",IF(ABS(CE463-CF463)&lt;=0.1,"Valid","Not valid"))</f>
        <v/>
      </c>
      <c r="CQ463" s="1674">
        <f> IF(CE463="","",IF(AND(CE463&lt;&gt;"",CF463=""),IF(CE463&gt;=0.8,"Medir+Sig Max","No"),IF(CF463&lt;&gt;"",IF(CF463&gt;=0.8,"Medir+Sig Max","No"),"")))</f>
        <v/>
      </c>
      <c r="CR463" s="6927"/>
      <c r="CS463" s="1674"/>
      <c r="CT463" s="220">
        <f>IF(CO463="",IF(AND(CE463="",CF463=""),"",IF(CF463="",IF(DQ463&gt;1,ROUND(DQ463*CE463,3),CE463),IF(DQ463&gt;1,ROUND(DQ463*CF463,3),CF463))),IF(AND(CE463="",CF463=""),"",IF(CF463="",IF(DQ463&gt;1,ROUND(DQ463*CE463*(1/(CO463)),3),CE463*(1/(CO463))),IF(DQ463&gt;1,ROUND(DQ463*CF463*(1/(CO463)),3),CF463*(1/(CO463))))))</f>
        <v/>
      </c>
      <c r="CU463" s="224">
        <f>BY463</f>
        <v/>
      </c>
      <c r="CV463" s="237">
        <f>BZ463</f>
        <v/>
      </c>
      <c r="CW463" s="237">
        <f>CA463</f>
        <v/>
      </c>
      <c r="CX463" s="224">
        <f>CC463</f>
        <v/>
      </c>
      <c r="CY463" s="237">
        <f>CD463</f>
        <v/>
      </c>
      <c r="CZ463" s="7474">
        <f>IF(COUNTIF(Overview!K12:K14,TRUE)&gt;0,1.6,IF(COUNTIF(Overview!L12:L14,TRUE)&gt;0,8,0))</f>
        <v/>
      </c>
      <c r="DA463" s="1788"/>
      <c r="DB463" s="7483"/>
      <c r="DC463" s="844">
        <f>IF(CT463="","",IF(CT463&gt;CZ463,"Fail","Pass"))</f>
        <v/>
      </c>
      <c r="DD463" s="402"/>
      <c r="DE463" s="1565">
        <f>MyTimestamp(DC463)</f>
        <v/>
      </c>
      <c r="DF463" s="1531">
        <f>IF(COUNT(CE463:CH463)=1,15,IF(COUNT(CE463:CH463)=0,0,30))</f>
        <v/>
      </c>
      <c r="DG463" s="1532">
        <f>IF(DF463=0,0,2)</f>
        <v/>
      </c>
      <c r="DH463" s="1866"/>
      <c r="DI463" s="1866"/>
      <c r="DJ463" s="1863"/>
      <c r="DK463" s="1789"/>
      <c r="DL463" s="1574">
        <f>10^(CN463/20)*100-100</f>
        <v/>
      </c>
      <c r="DM463" s="777"/>
      <c r="DN463" s="777"/>
      <c r="DO463" s="777">
        <f>IF(DM463="","",10^(DM463/10))</f>
        <v/>
      </c>
      <c r="DP463" s="777">
        <f>IF(ISNUMBER(DN463)=FALSE,"",10^(DN463/10))</f>
        <v/>
      </c>
      <c r="DQ463" s="1578">
        <f>IF(AND(ISNUMBER(DO463),ISNUMBER(DP463)),IF(DO463/DP463&gt;1,ROUND((DO463)/DP463,3),1),1)</f>
        <v/>
      </c>
      <c r="DR463" s="1541"/>
      <c r="DS463" s="1541"/>
      <c r="DT463" s="1541"/>
      <c r="DU463" s="1541"/>
      <c r="DV463" s="1541"/>
      <c r="DW463" s="1541"/>
      <c r="DX463" s="1541"/>
      <c r="DY463" s="1541"/>
      <c r="DZ463" s="1541"/>
      <c r="EA463" s="1541"/>
      <c r="EB463" s="1541"/>
      <c r="EC463" s="1541"/>
      <c r="ED463" s="1541"/>
      <c r="EE463" s="1541"/>
      <c r="EF463" s="1541"/>
      <c r="EG463" s="1541"/>
      <c r="EH463" s="1541"/>
      <c r="EI463" s="1541"/>
      <c r="EJ463" s="1541"/>
      <c r="EK463" s="1541"/>
      <c r="EL463" s="1541"/>
      <c r="EM463" s="1541"/>
      <c r="EN463" s="1541"/>
      <c r="EO463" s="1541"/>
      <c r="EP463" s="1541"/>
      <c r="EQ463" s="1541"/>
      <c r="ER463" s="1541"/>
      <c r="ES463" s="1541"/>
      <c r="ET463" s="1541"/>
      <c r="EU463" s="1541"/>
      <c r="EV463" s="1541"/>
    </row>
    <row r="464" ht="12.75" x14ac:dyDescent="0.2">
      <c r="A464" s="1541"/>
      <c r="B464" s="1541"/>
      <c r="C464"/>
      <c r="D464" s="1486"/>
      <c r="E464" s="1486"/>
      <c r="F464" s="672" t="inlineStr">
        <is>
          <t>5.3</t>
        </is>
      </c>
      <c r="G464" s="1497"/>
      <c r="H464" s="130">
        <f>BV464</f>
        <v/>
      </c>
      <c r="I464" s="130">
        <f>BW464</f>
        <v/>
      </c>
      <c r="J464" s="1299" t="inlineStr">
        <is>
          <t>Cat M1</t>
        </is>
      </c>
      <c r="K464" s="1299" t="inlineStr">
        <is>
          <t>FDD1</t>
        </is>
      </c>
      <c r="L464" s="115"/>
      <c r="M464" s="130">
        <v>15</v>
      </c>
      <c r="N464" s="119" t="inlineStr">
        <is>
          <t>16QAM</t>
        </is>
      </c>
      <c r="O464" s="131"/>
      <c r="P464" s="6597">
        <v>0</v>
      </c>
      <c r="Q464" s="131">
        <v>3</v>
      </c>
      <c r="R464" s="131">
        <v>0</v>
      </c>
      <c r="S464" s="6593"/>
      <c r="T464" s="130">
        <v>18300</v>
      </c>
      <c r="U464" s="6593">
        <v>1950</v>
      </c>
      <c r="V464" s="119"/>
      <c r="W464" s="1305"/>
      <c r="X464" s="119"/>
      <c r="Y464" s="119"/>
      <c r="Z464" s="119"/>
      <c r="AA464" s="115"/>
      <c r="AB464" s="115"/>
      <c r="AC464" s="1300">
        <f>IF(OR(BX464="Close to Ear",BX464="Close to Head"),"Head",IF(BX464="Extremity","Extremity","Body"))</f>
        <v/>
      </c>
      <c r="AD464" s="1301">
        <f>CA464</f>
        <v/>
      </c>
      <c r="AE464" s="1299">
        <f>CB464</f>
        <v/>
      </c>
      <c r="AF464" s="115"/>
      <c r="AG464" s="1302">
        <f>IF(OR(AZ464="",BA464=""),"N/A",IF(DC464="Pass","P","F"))</f>
        <v/>
      </c>
      <c r="AH464" s="129"/>
      <c r="AI464" s="129"/>
      <c r="AJ464" s="129"/>
      <c r="AK464" s="119"/>
      <c r="AL464" s="115"/>
      <c r="AM464" s="119"/>
      <c r="AN464" s="119"/>
      <c r="AO464" s="692"/>
      <c r="AP464" s="692"/>
      <c r="AQ464" s="692"/>
      <c r="AR464" s="692"/>
      <c r="AS464" s="692"/>
      <c r="AT464" s="1303">
        <f>IF(AC464="Extremity",IF(CG464="","",CG464),"")</f>
        <v/>
      </c>
      <c r="AU464" s="1303">
        <f>IF(AC464="Extremity",IF(CH464="","",CH464),"")</f>
        <v/>
      </c>
      <c r="AV464" s="1304">
        <f>IF(AC464="Extremity","",IF(CE464="","",CE464))</f>
        <v/>
      </c>
      <c r="AW464" s="1304">
        <f>IF(AD464="Extremity","",IF(CF464="","",CF464))</f>
        <v/>
      </c>
      <c r="AX464" s="1305">
        <f>DL464</f>
        <v/>
      </c>
      <c r="AY464" s="1305">
        <f>DQ464</f>
        <v/>
      </c>
      <c r="AZ464" s="3377">
        <f>IF(AC464="Extremity",IF(DA464="","",DA464),"")</f>
        <v/>
      </c>
      <c r="BA464" s="3378">
        <f>IF(AC464="Extremity","",IF(CT464="","",CT464))</f>
        <v/>
      </c>
      <c r="BB464" s="1305">
        <f>IF(AC464="Extremity",IF(DB464="","",DB464),"")</f>
        <v/>
      </c>
      <c r="BC464" s="1304">
        <f>IF(AC464="Extremity","",IF(CZ464="","",CZ464))</f>
        <v/>
      </c>
      <c r="BD464" s="1305">
        <f>DD464</f>
        <v/>
      </c>
      <c r="BE464" s="132">
        <f>DE464</f>
        <v/>
      </c>
      <c r="BF464" s="133">
        <f>DF464*60</f>
        <v/>
      </c>
      <c r="BG464" s="121">
        <f>BE464</f>
        <v/>
      </c>
      <c r="BH464" s="133">
        <f>DG464*60</f>
        <v/>
      </c>
      <c r="BI464" s="133">
        <f>DH464</f>
        <v/>
      </c>
      <c r="BJ464" s="117"/>
      <c r="BK464" s="812">
        <f>Overview!$E$7</f>
        <v/>
      </c>
      <c r="BL464" s="117"/>
      <c r="BM464" s="834">
        <f>DI464</f>
        <v/>
      </c>
      <c r="BN464" s="812">
        <f>Overview!$P$153</f>
        <v/>
      </c>
      <c r="BO464" s="117" t="inlineStr">
        <is>
          <t>Revisar: la misma frecuencia aparece con varios canales en esta banda (18050 / 18300 / 18525)</t>
        </is>
      </c>
      <c r="BP464" s="117"/>
      <c r="BQ464" s="115"/>
      <c r="BR464" s="1478"/>
      <c r="BS464" s="1541"/>
      <c r="BT464" s="1864" t="inlineStr">
        <is>
          <t>LTE CATM1</t>
        </is>
      </c>
      <c r="BU464" s="1828" t="inlineStr">
        <is>
          <t>FDD1</t>
        </is>
      </c>
      <c r="BV464" s="906">
        <f>Overview!$H$29</f>
        <v/>
      </c>
      <c r="BW464" s="1865"/>
      <c r="BX464" s="1828" t="inlineStr">
        <is>
          <t>Close to ear</t>
        </is>
      </c>
      <c r="BY464" s="7308"/>
      <c r="BZ464" s="1865">
        <f>IF(COUNT('Conducted LTE CATM1'!$AH$3:$AH$265)=0,15,INDEX('Conducted LTE CATM1'!$M$3:$M$265,MATCH(MAX('Conducted LTE CATM1'!$AH$3:$AH$265),'Conducted LTE CATM1'!$AH$3:$AH$265,0)))</f>
        <v>15</v>
      </c>
      <c r="CA464" s="874" t="str">
        <f>CA463</f>
        <v>TBD</v>
      </c>
      <c r="CB464" s="201">
        <v>0</v>
      </c>
      <c r="CC464" s="776">
        <f>IF(COUNT('Conducted LTE CATM1'!$AH$3:$AH$265)=0,18300,INDEX('Conducted LTE CATM1'!$T$3:$T$265,MATCH(MAX('Conducted LTE CATM1'!$AH$3:$AH$265),'Conducted LTE CATM1'!$AH$3:$AH$265,0)))</f>
        <v>18300</v>
      </c>
      <c r="CD464" s="776">
        <f>IF(COUNT('Conducted LTE CATM1'!$AH$3:$AH$265)=0,1950,INDEX('Conducted LTE CATM1'!$U$3:$U$265,MATCH(MAX('Conducted LTE CATM1'!$AH$3:$AH$265),'Conducted LTE CATM1'!$AH$3:$AH$265,0)))</f>
        <v>1950</v>
      </c>
      <c r="CE464" s="7234"/>
      <c r="CF464" s="7234"/>
      <c r="CG464" s="6706"/>
      <c r="CH464" s="6706"/>
      <c r="CI464" s="225">
        <f>BY464</f>
        <v/>
      </c>
      <c r="CJ464" s="237">
        <f>BZ464</f>
        <v/>
      </c>
      <c r="CK464" s="223">
        <f>CA464</f>
        <v/>
      </c>
      <c r="CL464" s="237">
        <f>CC464</f>
        <v/>
      </c>
      <c r="CM464" s="394">
        <f>CD464</f>
        <v/>
      </c>
      <c r="CN464" s="1527"/>
      <c r="CO464" s="1579"/>
      <c r="CP464" s="7214">
        <f>IF(CF464=""," ",IF(ABS(CE464-CF464)&lt;=0.1,"Valid","Not valid"))</f>
        <v/>
      </c>
      <c r="CQ464" s="1674">
        <f> IF(CE464="","",IF(AND(CE464&lt;&gt;"",CF464=""),IF(CE464&gt;=0.8,"Medir+Sig Max","No"),IF(CF464&lt;&gt;"",IF(CF464&gt;=0.8,"Medir+Sig Max","No"),"")))</f>
        <v/>
      </c>
      <c r="CR464" s="6927"/>
      <c r="CS464" s="1674"/>
      <c r="CT464" s="220">
        <f>IF(CO464="",IF(AND(CE464="",CF464=""),"",IF(CF464="",IF(DQ464&gt;1,ROUND(DQ464*CE464,3),CE464),IF(DQ464&gt;1,ROUND(DQ464*CF464,3),CF464))),IF(AND(CE464="",CF464=""),"",IF(CF464="",IF(DQ464&gt;1,ROUND(DQ464*CE464*(1/(CO464)),3),CE464*(1/(CO464))),IF(DQ464&gt;1,ROUND(DQ464*CF464*(1/(CO464)),3),CF464*(1/(CO464))))))</f>
        <v/>
      </c>
      <c r="CU464" s="224">
        <f>BY464</f>
        <v/>
      </c>
      <c r="CV464" s="237">
        <f>BZ464</f>
        <v/>
      </c>
      <c r="CW464" s="237">
        <f>CA464</f>
        <v/>
      </c>
      <c r="CX464" s="224">
        <f>CC464</f>
        <v/>
      </c>
      <c r="CY464" s="237">
        <f>CD464</f>
        <v/>
      </c>
      <c r="CZ464" s="7474">
        <f>IF(COUNTIF(Overview!K12:K14,TRUE)&gt;0,1.6,IF(COUNTIF(Overview!L12:L14,TRUE)&gt;0,8,0))</f>
        <v/>
      </c>
      <c r="DA464" s="1788"/>
      <c r="DB464" s="7483"/>
      <c r="DC464" s="844">
        <f>IF(CT464="","",IF(CT464&gt;CZ464,"Fail","Pass"))</f>
        <v/>
      </c>
      <c r="DD464" s="402"/>
      <c r="DE464" s="1565">
        <f>MyTimestamp(DC464)</f>
        <v/>
      </c>
      <c r="DF464" s="1531">
        <f>IF(COUNT(CE464:CH464)=1,15,IF(COUNT(CE464:CH464)=0,0,30))</f>
        <v/>
      </c>
      <c r="DG464" s="1532">
        <f>IF(DF464=0,0,2)</f>
        <v/>
      </c>
      <c r="DH464" s="1866"/>
      <c r="DI464" s="1866"/>
      <c r="DJ464" s="1863"/>
      <c r="DK464" s="1789"/>
      <c r="DL464" s="1574">
        <f>10^(CN464/20)*100-100</f>
        <v/>
      </c>
      <c r="DM464" s="777"/>
      <c r="DN464" s="779"/>
      <c r="DO464" s="777">
        <f>IF(DM464="","",10^(DM464/10))</f>
        <v/>
      </c>
      <c r="DP464" s="777">
        <f>IF(ISNUMBER(DN464)=FALSE,"",10^(DN464/10))</f>
        <v/>
      </c>
      <c r="DQ464" s="1578">
        <f>IF(AND(ISNUMBER(DO464),ISNUMBER(DP464)),IF(DO464/DP464&gt;1,ROUND((DO464)/DP464,3),1),1)</f>
        <v/>
      </c>
      <c r="DR464" s="1541"/>
      <c r="DS464" s="1541"/>
      <c r="DT464" s="1541"/>
      <c r="DU464" s="1541"/>
      <c r="DV464" s="1541"/>
      <c r="DW464" s="1541"/>
      <c r="DX464" s="1541"/>
      <c r="DY464" s="1541"/>
      <c r="DZ464" s="1541"/>
      <c r="EA464" s="1541"/>
      <c r="EB464" s="1541"/>
      <c r="EC464" s="1541"/>
      <c r="ED464" s="1541"/>
      <c r="EE464" s="1541"/>
      <c r="EF464" s="1541"/>
      <c r="EG464" s="1541"/>
      <c r="EH464" s="1541"/>
      <c r="EI464" s="1541"/>
      <c r="EJ464" s="1541"/>
      <c r="EK464" s="1541"/>
      <c r="EL464" s="1541"/>
      <c r="EM464" s="1541"/>
      <c r="EN464" s="1541"/>
      <c r="EO464" s="1541"/>
      <c r="EP464" s="1541"/>
      <c r="EQ464" s="1541"/>
      <c r="ER464" s="1541"/>
      <c r="ES464" s="1541"/>
      <c r="ET464" s="1541"/>
      <c r="EU464" s="1541"/>
      <c r="EV464" s="1541"/>
    </row>
    <row r="465" ht="12.75" x14ac:dyDescent="0.2">
      <c r="A465" s="1541"/>
      <c r="B465" s="1541"/>
      <c r="C465"/>
      <c r="D465" s="1486"/>
      <c r="E465" s="1486"/>
      <c r="F465" s="672" t="inlineStr">
        <is>
          <t>5.3</t>
        </is>
      </c>
      <c r="G465" s="1497"/>
      <c r="H465" s="130">
        <f>BV465</f>
        <v/>
      </c>
      <c r="I465" s="130">
        <f>BW465</f>
        <v/>
      </c>
      <c r="J465" s="1299" t="inlineStr">
        <is>
          <t>Cat M1</t>
        </is>
      </c>
      <c r="K465" s="1299" t="inlineStr">
        <is>
          <t>FDD1</t>
        </is>
      </c>
      <c r="L465" s="115"/>
      <c r="M465" s="130">
        <v>15</v>
      </c>
      <c r="N465" s="119" t="inlineStr">
        <is>
          <t>16QAM</t>
        </is>
      </c>
      <c r="O465" s="131"/>
      <c r="P465" s="6597">
        <v>0</v>
      </c>
      <c r="Q465" s="131">
        <v>3</v>
      </c>
      <c r="R465" s="131">
        <v>0</v>
      </c>
      <c r="S465" s="6593"/>
      <c r="T465" s="130">
        <v>18300</v>
      </c>
      <c r="U465" s="6593">
        <v>1950</v>
      </c>
      <c r="V465" s="119"/>
      <c r="W465" s="1305"/>
      <c r="X465" s="119"/>
      <c r="Y465" s="119"/>
      <c r="Z465" s="119"/>
      <c r="AA465" s="115"/>
      <c r="AB465" s="115"/>
      <c r="AC465" s="1300">
        <f>IF(OR(BX465="Close to Ear",BX465="Close to Head"),"Head",IF(BX465="Extremity","Extremity","Body"))</f>
        <v/>
      </c>
      <c r="AD465" s="1301">
        <f>CA465</f>
        <v/>
      </c>
      <c r="AE465" s="1299">
        <f>CB465</f>
        <v/>
      </c>
      <c r="AF465" s="115"/>
      <c r="AG465" s="1302">
        <f>IF(OR(AZ465="",BA465=""),"N/A",IF(DC465="Pass","P","F"))</f>
        <v/>
      </c>
      <c r="AH465" s="129"/>
      <c r="AI465" s="129"/>
      <c r="AJ465" s="129"/>
      <c r="AK465" s="119"/>
      <c r="AL465" s="115"/>
      <c r="AM465" s="119"/>
      <c r="AN465" s="119"/>
      <c r="AO465" s="692"/>
      <c r="AP465" s="692"/>
      <c r="AQ465" s="692"/>
      <c r="AR465" s="692"/>
      <c r="AS465" s="692"/>
      <c r="AT465" s="1303">
        <f>IF(AC465="Extremity",IF(CG465="","",CG465),"")</f>
        <v/>
      </c>
      <c r="AU465" s="1303">
        <f>IF(AC465="Extremity",IF(CH465="","",CH465),"")</f>
        <v/>
      </c>
      <c r="AV465" s="1304">
        <f>IF(AC465="Extremity","",IF(CE465="","",CE465))</f>
        <v/>
      </c>
      <c r="AW465" s="1304">
        <f>IF(AD465="Extremity","",IF(CF465="","",CF465))</f>
        <v/>
      </c>
      <c r="AX465" s="1305">
        <f>DL465</f>
        <v/>
      </c>
      <c r="AY465" s="1305">
        <f>DQ465</f>
        <v/>
      </c>
      <c r="AZ465" s="3377">
        <f>IF(AC465="Extremity",IF(DA465="","",DA465),"")</f>
        <v/>
      </c>
      <c r="BA465" s="3378">
        <f>IF(AC465="Extremity","",IF(CT465="","",CT465))</f>
        <v/>
      </c>
      <c r="BB465" s="1305">
        <f>IF(AC465="Extremity",IF(DB465="","",DB465),"")</f>
        <v/>
      </c>
      <c r="BC465" s="1304">
        <f>IF(AC465="Extremity","",IF(CZ465="","",CZ465))</f>
        <v/>
      </c>
      <c r="BD465" s="1305">
        <f>DD465</f>
        <v/>
      </c>
      <c r="BE465" s="132">
        <f>DE465</f>
        <v/>
      </c>
      <c r="BF465" s="133">
        <f>DF465*60</f>
        <v/>
      </c>
      <c r="BG465" s="121">
        <f>BE465</f>
        <v/>
      </c>
      <c r="BH465" s="133">
        <f>DG465*60</f>
        <v/>
      </c>
      <c r="BI465" s="133">
        <f>DH465</f>
        <v/>
      </c>
      <c r="BJ465" s="117"/>
      <c r="BK465" s="812">
        <f>Overview!$E$7</f>
        <v/>
      </c>
      <c r="BL465" s="117"/>
      <c r="BM465" s="834">
        <f>DI465</f>
        <v/>
      </c>
      <c r="BN465" s="812">
        <f>Overview!$P$153</f>
        <v/>
      </c>
      <c r="BO465" s="117" t="inlineStr">
        <is>
          <t>Revisar: la misma frecuencia aparece con varios canales en esta banda (18050 / 18300 / 18525)</t>
        </is>
      </c>
      <c r="BP465" s="117"/>
      <c r="BQ465" s="115"/>
      <c r="BR465" s="1478"/>
      <c r="BS465" s="1541"/>
      <c r="BT465" s="1864" t="inlineStr">
        <is>
          <t>LTE CATM1</t>
        </is>
      </c>
      <c r="BU465" s="1828" t="inlineStr">
        <is>
          <t>FDD1</t>
        </is>
      </c>
      <c r="BV465" s="906">
        <f>Overview!$H$29</f>
        <v/>
      </c>
      <c r="BW465" s="1865"/>
      <c r="BX465" s="1828" t="inlineStr">
        <is>
          <t>Close to ear</t>
        </is>
      </c>
      <c r="BY465" s="970"/>
      <c r="BZ465" s="1865">
        <f>IF(COUNT('Conducted LTE CATM1'!$AH$3:$AH$265)=0,15,INDEX('Conducted LTE CATM1'!$M$3:$M$265,MATCH(MAX('Conducted LTE CATM1'!$AH$3:$AH$265),'Conducted LTE CATM1'!$AH$3:$AH$265,0)))</f>
        <v>15</v>
      </c>
      <c r="CA465" s="881" t="str">
        <f>CONCATENATE(CA463," - Variability")</f>
        <v>TBD - Variability</v>
      </c>
      <c r="CB465" s="200">
        <v>0</v>
      </c>
      <c r="CC465" s="970">
        <f>IF(COUNT('Conducted LTE CATM1'!$AH$3:$AH$265)=0,18300,INDEX('Conducted LTE CATM1'!$T$3:$T$265,MATCH(MAX('Conducted LTE CATM1'!$AH$3:$AH$265),'Conducted LTE CATM1'!$AH$3:$AH$265,0)))</f>
        <v>18300</v>
      </c>
      <c r="CD465" s="970">
        <f>IF(COUNT('Conducted LTE CATM1'!$AH$3:$AH$265)=0,1950,INDEX('Conducted LTE CATM1'!$U$3:$U$265,MATCH(MAX('Conducted LTE CATM1'!$AH$3:$AH$265),'Conducted LTE CATM1'!$AH$3:$AH$265,0)))</f>
        <v>1950</v>
      </c>
      <c r="CE465" s="7234"/>
      <c r="CF465" s="7234"/>
      <c r="CG465" s="6706"/>
      <c r="CH465" s="6706"/>
      <c r="CI465" s="225">
        <f>BY465</f>
        <v/>
      </c>
      <c r="CJ465" s="237">
        <f>BZ465</f>
        <v/>
      </c>
      <c r="CK465" s="223">
        <f>CA465</f>
        <v/>
      </c>
      <c r="CL465" s="237">
        <f>CC465</f>
        <v/>
      </c>
      <c r="CM465" s="394">
        <f>CD465</f>
        <v/>
      </c>
      <c r="CN465" s="1527"/>
      <c r="CO465" s="1579"/>
      <c r="CP465" s="7214">
        <f>IF(CF465=""," ",IF(ABS(CE465-CF465)&lt;=0.1,"Valid","Not valid"))</f>
        <v/>
      </c>
      <c r="CQ465" s="1674">
        <f> IF(CE465="","",IF(AND(CE465&lt;&gt;"",CF465=""),IF(CE465&gt;=0.8,"Medir+Sig Max","No"),IF(CF465&lt;&gt;"",IF(CF465&gt;=0.8,"Medir+Sig Max","No"),"")))</f>
        <v/>
      </c>
      <c r="CR465" s="6927"/>
      <c r="CS465" s="1674">
        <f>IF(CF465="","",IF(MAX(CF453:CF464)=0,"",IF(AND(CF465&lt;=1.45,(CF465/MAX(CF453:CF464))&lt;=1.2,(CF465/MAX(CF453:CF464))&gt;=0.8),"Válido","REPETIR VAR")))</f>
        <v/>
      </c>
      <c r="CT465" s="220">
        <f>IF(CO465="",IF(AND(CE465="",CF465=""),"",IF(CF465="",IF(DQ465&gt;1,ROUND(DQ465*CE465,3),CE465),IF(DQ465&gt;1,ROUND(DQ465*CF465,3),CF465))),IF(AND(CE465="",CF465=""),"",IF(CF465="",IF(DQ465&gt;1,ROUND(DQ465*CE465*(1/(CO465)),3),CE465*(1/(CO465))),IF(DQ465&gt;1,ROUND(DQ465*CF465*(1/(CO465)),3),CF465*(1/(CO465))))))</f>
        <v/>
      </c>
      <c r="CU465" s="224">
        <f>BY465</f>
        <v/>
      </c>
      <c r="CV465" s="237">
        <f>BZ465</f>
        <v/>
      </c>
      <c r="CW465" s="237">
        <f>CA465</f>
        <v/>
      </c>
      <c r="CX465" s="224">
        <f>CC465</f>
        <v/>
      </c>
      <c r="CY465" s="237">
        <f>CD465</f>
        <v/>
      </c>
      <c r="CZ465" s="7474">
        <f>IF(COUNTIF(Overview!K12:K14,TRUE)&gt;0,1.6,IF(COUNTIF(Overview!L12:L14,TRUE)&gt;0,8,0))</f>
        <v/>
      </c>
      <c r="DA465" s="1788"/>
      <c r="DB465" s="7483"/>
      <c r="DC465" s="844">
        <f>IF(CT465="","",IF(CT465&gt;CZ465,"Fail","Pass"))</f>
        <v/>
      </c>
      <c r="DD465" s="402"/>
      <c r="DE465" s="1565">
        <f>MyTimestamp(DC465)</f>
        <v/>
      </c>
      <c r="DF465" s="1531">
        <f>IF(COUNT(CE465:CH465)=1,15,IF(COUNT(CE465:CH465)=0,0,30))</f>
        <v/>
      </c>
      <c r="DG465" s="1532">
        <f>IF(DF465=0,0,2)</f>
        <v/>
      </c>
      <c r="DH465" s="1866"/>
      <c r="DI465" s="1866"/>
      <c r="DJ465" s="1863"/>
      <c r="DK465" s="1789"/>
      <c r="DL465" s="1574">
        <f>10^(CN465/20)*100-100</f>
        <v/>
      </c>
      <c r="DM465" s="777"/>
      <c r="DN465" s="970"/>
      <c r="DO465" s="777">
        <f>IF(DM465="","",10^(DM465/10))</f>
        <v/>
      </c>
      <c r="DP465" s="777">
        <f>IF(ISNUMBER(DN465)=FALSE,"",10^(DN465/10))</f>
        <v/>
      </c>
      <c r="DQ465" s="1578">
        <f>IF(AND(ISNUMBER(DO465),ISNUMBER(DP465)),IF(DO465/DP465&gt;1,ROUND((DO465)/DP465,3),1),1)</f>
        <v/>
      </c>
      <c r="DR465" s="1541"/>
      <c r="DS465" s="1541"/>
      <c r="DT465" s="1541"/>
      <c r="DU465" s="1541"/>
      <c r="DV465" s="1541"/>
      <c r="DW465" s="1541"/>
      <c r="DX465" s="1541"/>
      <c r="DY465" s="1541"/>
      <c r="DZ465" s="1541"/>
      <c r="EA465" s="1541"/>
      <c r="EB465" s="1541"/>
      <c r="EC465" s="1541"/>
      <c r="ED465" s="1541"/>
      <c r="EE465" s="1541"/>
      <c r="EF465" s="1541"/>
      <c r="EG465" s="1541"/>
      <c r="EH465" s="1541"/>
      <c r="EI465" s="1541"/>
      <c r="EJ465" s="1541"/>
      <c r="EK465" s="1541"/>
      <c r="EL465" s="1541"/>
      <c r="EM465" s="1541"/>
      <c r="EN465" s="1541"/>
      <c r="EO465" s="1541"/>
      <c r="EP465" s="1541"/>
      <c r="EQ465" s="1541"/>
      <c r="ER465" s="1541"/>
      <c r="ES465" s="1541"/>
      <c r="ET465" s="1541"/>
      <c r="EU465" s="1541"/>
      <c r="EV465" s="1541"/>
    </row>
    <row r="466" ht="12.75" x14ac:dyDescent="0.2">
      <c r="A466" s="1541"/>
      <c r="B466" s="1541"/>
      <c r="C466"/>
      <c r="D466" s="1486"/>
      <c r="E466" s="1486"/>
      <c r="F466" s="672" t="inlineStr">
        <is>
          <t>5.3</t>
        </is>
      </c>
      <c r="G466" s="1497"/>
      <c r="H466" s="130">
        <f>BV466</f>
        <v/>
      </c>
      <c r="I466" s="130">
        <f>BW466</f>
        <v/>
      </c>
      <c r="J466" s="1299" t="inlineStr">
        <is>
          <t>Cat M1</t>
        </is>
      </c>
      <c r="K466" s="1299" t="inlineStr">
        <is>
          <t>FDD1</t>
        </is>
      </c>
      <c r="L466" s="115"/>
      <c r="M466" s="130">
        <v>15</v>
      </c>
      <c r="N466" s="119" t="inlineStr">
        <is>
          <t>16QAM</t>
        </is>
      </c>
      <c r="O466" s="131"/>
      <c r="P466" s="6597">
        <v>0</v>
      </c>
      <c r="Q466" s="131">
        <v>3</v>
      </c>
      <c r="R466" s="131">
        <v>0</v>
      </c>
      <c r="S466" s="6593"/>
      <c r="T466" s="130">
        <v>18300</v>
      </c>
      <c r="U466" s="6593">
        <v>1950</v>
      </c>
      <c r="V466" s="119"/>
      <c r="W466" s="1305"/>
      <c r="X466" s="119"/>
      <c r="Y466" s="119"/>
      <c r="Z466" s="119"/>
      <c r="AA466" s="115"/>
      <c r="AB466" s="115"/>
      <c r="AC466" s="1300">
        <f>IF(OR(BX466="Close to Ear",BX466="Close to Head"),"Head",IF(BX466="Extremity","Extremity","Body"))</f>
        <v/>
      </c>
      <c r="AD466" s="1301">
        <f>CA466</f>
        <v/>
      </c>
      <c r="AE466" s="1299">
        <f>CB466</f>
        <v/>
      </c>
      <c r="AF466" s="115"/>
      <c r="AG466" s="1302">
        <f>IF(OR(AZ466="",BA466=""),"N/A",IF(DC466="Pass","P","F"))</f>
        <v/>
      </c>
      <c r="AH466" s="129"/>
      <c r="AI466" s="129"/>
      <c r="AJ466" s="129"/>
      <c r="AK466" s="119"/>
      <c r="AL466" s="115"/>
      <c r="AM466" s="119"/>
      <c r="AN466" s="119"/>
      <c r="AO466" s="692"/>
      <c r="AP466" s="692"/>
      <c r="AQ466" s="692"/>
      <c r="AR466" s="692"/>
      <c r="AS466" s="692"/>
      <c r="AT466" s="1303">
        <f>IF(AC466="Extremity",IF(CG466="","",CG466),"")</f>
        <v/>
      </c>
      <c r="AU466" s="1303">
        <f>IF(AC466="Extremity",IF(CH466="","",CH466),"")</f>
        <v/>
      </c>
      <c r="AV466" s="1304">
        <f>IF(AC466="Extremity","",IF(CE466="","",CE466))</f>
        <v/>
      </c>
      <c r="AW466" s="1304">
        <f>IF(AD466="Extremity","",IF(CF466="","",CF466))</f>
        <v/>
      </c>
      <c r="AX466" s="1305">
        <f>DL466</f>
        <v/>
      </c>
      <c r="AY466" s="1305">
        <f>DQ466</f>
        <v/>
      </c>
      <c r="AZ466" s="3377">
        <f>IF(AC466="Extremity",IF(DA466="","",DA466),"")</f>
        <v/>
      </c>
      <c r="BA466" s="3378">
        <f>IF(AC466="Extremity","",IF(CT466="","",CT466))</f>
        <v/>
      </c>
      <c r="BB466" s="1305">
        <f>IF(AC466="Extremity",IF(DB466="","",DB466),"")</f>
        <v/>
      </c>
      <c r="BC466" s="1304">
        <f>IF(AC466="Extremity","",IF(CZ466="","",CZ466))</f>
        <v/>
      </c>
      <c r="BD466" s="1305">
        <f>DD466</f>
        <v/>
      </c>
      <c r="BE466" s="132">
        <f>DE466</f>
        <v/>
      </c>
      <c r="BF466" s="133">
        <f>DF466*60</f>
        <v/>
      </c>
      <c r="BG466" s="121">
        <f>BE466</f>
        <v/>
      </c>
      <c r="BH466" s="133">
        <f>DG466*60</f>
        <v/>
      </c>
      <c r="BI466" s="133">
        <f>DH466</f>
        <v/>
      </c>
      <c r="BJ466" s="117"/>
      <c r="BK466" s="812">
        <f>Overview!$E$7</f>
        <v/>
      </c>
      <c r="BL466" s="117"/>
      <c r="BM466" s="834">
        <f>DI466</f>
        <v/>
      </c>
      <c r="BN466" s="812">
        <f>Overview!$P$153</f>
        <v/>
      </c>
      <c r="BO466" s="117" t="inlineStr">
        <is>
          <t>Revisar: la misma frecuencia aparece con varios canales en esta banda (18050 / 18300 / 18525)</t>
        </is>
      </c>
      <c r="BP466" s="117"/>
      <c r="BQ466" s="115"/>
      <c r="BR466" s="1478"/>
      <c r="BS466" s="1541"/>
      <c r="BT466" s="1864" t="inlineStr">
        <is>
          <t>LTE CATM1</t>
        </is>
      </c>
      <c r="BU466" s="1828" t="inlineStr">
        <is>
          <t>FDD1</t>
        </is>
      </c>
      <c r="BV466" s="906">
        <f>Overview!$H$29</f>
        <v/>
      </c>
      <c r="BW466" s="1865"/>
      <c r="BX466" s="1828" t="inlineStr">
        <is>
          <t>Close to ear</t>
        </is>
      </c>
      <c r="BY466" s="7310"/>
      <c r="BZ466" s="1865">
        <f>IF(COUNT('Conducted LTE CATM1'!$AH$3:$AH$265)=0,15,INDEX('Conducted LTE CATM1'!$M$3:$M$265,MATCH(MAX('Conducted LTE CATM1'!$AH$3:$AH$265),'Conducted LTE CATM1'!$AH$3:$AH$265,0)))</f>
        <v>15</v>
      </c>
      <c r="CA466" s="6689" t="str">
        <f>CONCATENATE(CA464," - Variability2")</f>
        <v>TBD - Variability2</v>
      </c>
      <c r="CB466" s="200">
        <v>0</v>
      </c>
      <c r="CC466" s="7310">
        <f>IF(COUNT('Conducted LTE CATM1'!$AH$3:$AH$265)=0,18300,INDEX('Conducted LTE CATM1'!$T$3:$T$265,MATCH(MAX('Conducted LTE CATM1'!$AH$3:$AH$265),'Conducted LTE CATM1'!$AH$3:$AH$265,0)))</f>
        <v>18300</v>
      </c>
      <c r="CD466" s="7310">
        <f>IF(COUNT('Conducted LTE CATM1'!$AH$3:$AH$265)=0,1950,INDEX('Conducted LTE CATM1'!$U$3:$U$265,MATCH(MAX('Conducted LTE CATM1'!$AH$3:$AH$265),'Conducted LTE CATM1'!$AH$3:$AH$265,0)))</f>
        <v>1950</v>
      </c>
      <c r="CE466" s="7234"/>
      <c r="CF466" s="7234"/>
      <c r="CG466" s="6706"/>
      <c r="CH466" s="6706"/>
      <c r="CI466" s="225">
        <f>BY466</f>
        <v/>
      </c>
      <c r="CJ466" s="237">
        <f>BZ466</f>
        <v/>
      </c>
      <c r="CK466" s="223">
        <f>CA466</f>
        <v/>
      </c>
      <c r="CL466" s="237">
        <f>CC466</f>
        <v/>
      </c>
      <c r="CM466" s="394">
        <f>CD466</f>
        <v/>
      </c>
      <c r="CN466" s="1527"/>
      <c r="CO466" s="1579"/>
      <c r="CP466" s="7214">
        <f>IF(CF466=""," ",IF(ABS(CE466-CF466)&lt;=0.1,"Valid","Not valid"))</f>
        <v/>
      </c>
      <c r="CQ466" s="1674">
        <f> IF(CE466="","",IF(AND(CE466&lt;&gt;"",CF466=""),IF(CE466&gt;=0.8,"Medir+Sig Max","No"),IF(CF466&lt;&gt;"",IF(CF466&gt;=0.8,"Medir+Sig Max","No"),"")))</f>
        <v/>
      </c>
      <c r="CR466" s="6927"/>
      <c r="CS466" s="1674"/>
      <c r="CT466" s="220">
        <f>IF(CO466="",IF(AND(CE466="",CF466=""),"",IF(CF466="",IF(DQ466&gt;1,ROUND(DQ466*CE466,3),CE466),IF(DQ466&gt;1,ROUND(DQ466*CF466,3),CF466))),IF(AND(CE466="",CF466=""),"",IF(CF466="",IF(DQ466&gt;1,ROUND(DQ466*CE466*(1/(CO466)),3),CE466*(1/(CO466))),IF(DQ466&gt;1,ROUND(DQ466*CF466*(1/(CO466)),3),CF466*(1/(CO466))))))</f>
        <v/>
      </c>
      <c r="CU466" s="224">
        <f>BY466</f>
        <v/>
      </c>
      <c r="CV466" s="237">
        <f>BZ466</f>
        <v/>
      </c>
      <c r="CW466" s="237">
        <f>CA466</f>
        <v/>
      </c>
      <c r="CX466" s="224">
        <f>CC466</f>
        <v/>
      </c>
      <c r="CY466" s="237">
        <f>CD466</f>
        <v/>
      </c>
      <c r="CZ466" s="7474">
        <f>IF(COUNTIF(Overview!K12:K14,TRUE)&gt;0,1.6,IF(COUNTIF(Overview!L12:L14,TRUE)&gt;0,8,0))</f>
        <v/>
      </c>
      <c r="DA466" s="1788"/>
      <c r="DB466" s="7483"/>
      <c r="DC466" s="844">
        <f>IF(CT466="","",IF(CT466&gt;CZ466,"Fail","Pass"))</f>
        <v/>
      </c>
      <c r="DD466" s="402"/>
      <c r="DE466" s="1565">
        <f>MyTimestamp(DC466)</f>
        <v/>
      </c>
      <c r="DF466" s="1531">
        <f>IF(COUNT(CE466:CH466)=1,15,IF(COUNT(CE466:CH466)=0,0,30))</f>
        <v/>
      </c>
      <c r="DG466" s="1532">
        <f>IF(DF466=0,0,2)</f>
        <v/>
      </c>
      <c r="DH466" s="1866"/>
      <c r="DI466" s="1866"/>
      <c r="DJ466" s="1863"/>
      <c r="DK466" s="1789"/>
      <c r="DL466" s="1574">
        <f>10^(CN466/20)*100-100</f>
        <v/>
      </c>
      <c r="DM466" s="777"/>
      <c r="DN466" s="970"/>
      <c r="DO466" s="777">
        <f>IF(DM466="","",10^(DM466/10))</f>
        <v/>
      </c>
      <c r="DP466" s="777">
        <f>IF(ISNUMBER(DN466)=FALSE,"",10^(DN466/10))</f>
        <v/>
      </c>
      <c r="DQ466" s="1578">
        <f>IF(AND(ISNUMBER(DO466),ISNUMBER(DP466)),IF(DO466/DP466&gt;1,ROUND((DO466)/DP466,3),1),1)</f>
        <v/>
      </c>
      <c r="DR466" s="1541"/>
      <c r="DS466" s="1541"/>
      <c r="DT466" s="1541"/>
      <c r="DU466" s="1541"/>
      <c r="DV466" s="1541"/>
      <c r="DW466" s="1541"/>
      <c r="DX466" s="1541"/>
      <c r="DY466" s="1541"/>
      <c r="DZ466" s="1541"/>
      <c r="EA466" s="1541"/>
      <c r="EB466" s="1541"/>
      <c r="EC466" s="1541"/>
      <c r="ED466" s="1541"/>
      <c r="EE466" s="1541"/>
      <c r="EF466" s="1541"/>
      <c r="EG466" s="1541"/>
      <c r="EH466" s="1541"/>
      <c r="EI466" s="1541"/>
      <c r="EJ466" s="1541"/>
      <c r="EK466" s="1541"/>
      <c r="EL466" s="1541"/>
      <c r="EM466" s="1541"/>
      <c r="EN466" s="1541"/>
      <c r="EO466" s="1541"/>
      <c r="EP466" s="1541"/>
      <c r="EQ466" s="1541"/>
      <c r="ER466" s="1541"/>
      <c r="ES466" s="1541"/>
      <c r="ET466" s="1541"/>
      <c r="EU466" s="1541"/>
      <c r="EV466" s="1541"/>
    </row>
    <row r="467" ht="12.75" x14ac:dyDescent="0.2">
      <c r="A467" s="1541"/>
      <c r="B467" s="1541"/>
      <c r="C467"/>
      <c r="D467" s="6590"/>
      <c r="E467" s="6590"/>
      <c r="F467" s="6591" t="inlineStr">
        <is>
          <t>5.3</t>
        </is>
      </c>
      <c r="G467" s="6592"/>
      <c r="H467" s="6593">
        <f>BV467</f>
        <v/>
      </c>
      <c r="I467" s="6593">
        <f>BW467</f>
        <v/>
      </c>
      <c r="J467" s="6594" t="inlineStr">
        <is>
          <t>Cat M1</t>
        </is>
      </c>
      <c r="K467" s="6594" t="inlineStr">
        <is>
          <t>FDD1</t>
        </is>
      </c>
      <c r="L467" s="6595"/>
      <c r="M467" s="6593">
        <v>15</v>
      </c>
      <c r="N467" s="6596" t="inlineStr">
        <is>
          <t>16QAM</t>
        </is>
      </c>
      <c r="O467" s="6597"/>
      <c r="P467" s="6597">
        <v>0</v>
      </c>
      <c r="Q467" s="6597">
        <v>3</v>
      </c>
      <c r="R467" s="6597">
        <v>0</v>
      </c>
      <c r="S467" s="6593"/>
      <c r="T467" s="130">
        <v>18300</v>
      </c>
      <c r="U467" s="6593">
        <v>1950</v>
      </c>
      <c r="V467" s="6596"/>
      <c r="W467" s="6598"/>
      <c r="X467" s="6596"/>
      <c r="Y467" s="6596"/>
      <c r="Z467" s="6596"/>
      <c r="AA467" s="6595"/>
      <c r="AB467" s="6595"/>
      <c r="AC467" s="6599">
        <f>IF(OR(BX467="Close to Ear",BX467="Close to Head"),"Head",IF(BX467="Extremity","Extremity","Body"))</f>
        <v/>
      </c>
      <c r="AD467" s="6600">
        <f>CA467</f>
        <v/>
      </c>
      <c r="AE467" s="6594">
        <f>CB467</f>
        <v/>
      </c>
      <c r="AF467" s="6595"/>
      <c r="AG467" s="6601">
        <f>IF(OR(AZ467="",BA467=""),"N/A",IF(DC467="Pass","P","F"))</f>
        <v/>
      </c>
      <c r="AH467" s="6602"/>
      <c r="AI467" s="6602"/>
      <c r="AJ467" s="6602"/>
      <c r="AK467" s="6596"/>
      <c r="AL467" s="6595"/>
      <c r="AM467" s="6596"/>
      <c r="AN467" s="6596"/>
      <c r="AO467" s="6603"/>
      <c r="AP467" s="6603"/>
      <c r="AQ467" s="6603"/>
      <c r="AR467" s="6603"/>
      <c r="AS467" s="6603"/>
      <c r="AT467" s="6604">
        <f>IF(AC467="Extremity",IF(CG467="","",CG467),"")</f>
        <v/>
      </c>
      <c r="AU467" s="6604">
        <f>IF(AC467="Extremity",IF(CH467="","",CH467),"")</f>
        <v/>
      </c>
      <c r="AV467" s="6605">
        <f>IF(AC467="Extremity","",IF(CE467="","",CE467))</f>
        <v/>
      </c>
      <c r="AW467" s="6605">
        <f>IF(AD467="Extremity","",IF(CF467="","",CF467))</f>
        <v/>
      </c>
      <c r="AX467" s="6598">
        <f>DL467</f>
        <v/>
      </c>
      <c r="AY467" s="6598">
        <f>DQ467</f>
        <v/>
      </c>
      <c r="AZ467" s="6606">
        <f>IF(AC467="Extremity",IF(DA467="","",DA467),"")</f>
        <v/>
      </c>
      <c r="BA467" s="6607">
        <f>IF(AC467="Extremity","",IF(CT467="","",CT467))</f>
        <v/>
      </c>
      <c r="BB467" s="6598">
        <f>IF(AC467="Extremity",IF(DB467="","",DB467),"")</f>
        <v/>
      </c>
      <c r="BC467" s="6605">
        <f>IF(AC467="Extremity","",IF(CZ467="","",CZ467))</f>
        <v/>
      </c>
      <c r="BD467" s="6598">
        <f>DD467</f>
        <v/>
      </c>
      <c r="BE467" s="6608">
        <f>DE467</f>
        <v/>
      </c>
      <c r="BF467" s="6609">
        <f>DF467*60</f>
        <v/>
      </c>
      <c r="BG467" s="6610">
        <f>BE467</f>
        <v/>
      </c>
      <c r="BH467" s="6609">
        <f>DG467*60</f>
        <v/>
      </c>
      <c r="BI467" s="6609">
        <f>DH467</f>
        <v/>
      </c>
      <c r="BJ467" s="6611"/>
      <c r="BK467" s="6612">
        <f>Overview!$E$7</f>
        <v/>
      </c>
      <c r="BL467" s="6611"/>
      <c r="BM467" s="6609">
        <f>DI467</f>
        <v/>
      </c>
      <c r="BN467" s="6612">
        <f>Overview!$P$153</f>
        <v/>
      </c>
      <c r="BO467" s="6611" t="inlineStr">
        <is>
          <t>Revisar: la misma frecuencia aparece con varios canales en esta banda (18050 / 18300 / 18525)</t>
        </is>
      </c>
      <c r="BP467" s="6611"/>
      <c r="BQ467" s="6595"/>
      <c r="BR467" s="6613"/>
      <c r="BS467" s="1541"/>
      <c r="BT467" s="1864" t="inlineStr">
        <is>
          <t>LTE CATM1</t>
        </is>
      </c>
      <c r="BU467" s="1828" t="inlineStr">
        <is>
          <t>FDD1</t>
        </is>
      </c>
      <c r="BV467" s="906">
        <f>Overview!$H$29</f>
        <v/>
      </c>
      <c r="BW467" s="1865"/>
      <c r="BX467" s="1828" t="inlineStr">
        <is>
          <t>Close to ear</t>
        </is>
      </c>
      <c r="BY467" s="7310"/>
      <c r="BZ467" s="1865">
        <f>IF(COUNT('Conducted LTE CATM1'!$AH$3:$AH$265)=0,15,INDEX('Conducted LTE CATM1'!$M$3:$M$265,MATCH(MAX('Conducted LTE CATM1'!$AH$3:$AH$265),'Conducted LTE CATM1'!$AH$3:$AH$265,0)))</f>
        <v>15</v>
      </c>
      <c r="CA467" s="6689" t="str">
        <f>CONCATENATE(CA463," - Battery check 1")</f>
        <v>TBD - Battery check 1</v>
      </c>
      <c r="CB467" s="200">
        <v>0</v>
      </c>
      <c r="CC467" s="7310">
        <f>IF(COUNT('Conducted LTE CATM1'!$AH$3:$AH$265)=0,18300,INDEX('Conducted LTE CATM1'!$T$3:$T$265,MATCH(MAX('Conducted LTE CATM1'!$AH$3:$AH$265),'Conducted LTE CATM1'!$AH$3:$AH$265,0)))</f>
        <v>18300</v>
      </c>
      <c r="CD467" s="7310">
        <f>IF(COUNT('Conducted LTE CATM1'!$AH$3:$AH$265)=0,1950,INDEX('Conducted LTE CATM1'!$U$3:$U$265,MATCH(MAX('Conducted LTE CATM1'!$AH$3:$AH$265),'Conducted LTE CATM1'!$AH$3:$AH$265,0)))</f>
        <v>1950</v>
      </c>
      <c r="CE467" s="7234"/>
      <c r="CF467" s="7234"/>
      <c r="CG467" s="6706"/>
      <c r="CH467" s="6706"/>
      <c r="CI467" s="225">
        <f>BY467</f>
        <v/>
      </c>
      <c r="CJ467" s="237">
        <f>BZ467</f>
        <v/>
      </c>
      <c r="CK467" s="223">
        <f>CA467</f>
        <v/>
      </c>
      <c r="CL467" s="237">
        <f>CC467</f>
        <v/>
      </c>
      <c r="CM467" s="394">
        <f>CD467</f>
        <v/>
      </c>
      <c r="CN467" s="1527"/>
      <c r="CO467" s="1579"/>
      <c r="CP467" s="7214">
        <f>IF(CF467=""," ",IF(ABS(CE467-CF467)&lt;=0.1,"Valid","Not valid"))</f>
        <v/>
      </c>
      <c r="CQ467" s="1674">
        <f> IF(CE467="","",IF(AND(CE467&lt;&gt;"",CF467=""),IF(CE467&gt;=0.8,"Medir+Sig Max","No"),IF(CF467&lt;&gt;"",IF(CF467&gt;=0.8,"Medir+Sig Max","No"),"")))</f>
        <v/>
      </c>
      <c r="CR467" s="6927">
        <f>IF(UPPER($CQ$1)="X",IF(CF467=""," ",IF((ABS(CE467)&lt;5)*AND(ABS(CF467)&lt;5)*AND(ABS(CT467)&lt;5),"Solo si es max","Medir")),IF(CF467=""," ",IF((ABS(CE467)&lt;1)*AND(ABS(CF467)&lt;1)*AND(ABS(CT467)&lt;1),"Solo si es max","Medir")))</f>
        <v/>
      </c>
      <c r="CS467" s="1674"/>
      <c r="CT467" s="220">
        <f>IF(CO467="",IF(AND(CE467="",CF467=""),"",IF(CF467="",IF(DQ467&gt;1,ROUND(DQ467*CE467,3),CE467),IF(DQ467&gt;1,ROUND(DQ467*CF467,3),CF467))),IF(AND(CE467="",CF467=""),"",IF(CF467="",IF(DQ467&gt;1,ROUND(DQ467*CE467*(1/(CO467)),3),CE467*(1/(CO467))),IF(DQ467&gt;1,ROUND(DQ467*CF467*(1/(CO467)),3),CF467*(1/(CO467))))))</f>
        <v/>
      </c>
      <c r="CU467" s="224">
        <f>BY467</f>
        <v/>
      </c>
      <c r="CV467" s="237">
        <f>BZ467</f>
        <v/>
      </c>
      <c r="CW467" s="237">
        <f>CA467</f>
        <v/>
      </c>
      <c r="CX467" s="224">
        <f>CC467</f>
        <v/>
      </c>
      <c r="CY467" s="237">
        <f>CD467</f>
        <v/>
      </c>
      <c r="CZ467" s="7474">
        <f>IF(COUNTIF(Overview!K12:K14,TRUE)&gt;0,1.6,IF(COUNTIF(Overview!L12:L14,TRUE)&gt;0,8,0))</f>
        <v/>
      </c>
      <c r="DA467" s="1788"/>
      <c r="DB467" s="7483"/>
      <c r="DC467" s="844">
        <f>IF(CT467="","",IF(CT467&gt;CZ467,"Fail","Pass"))</f>
        <v/>
      </c>
      <c r="DD467" s="402"/>
      <c r="DE467" s="1565">
        <f>MyTimestamp(DC467)</f>
        <v/>
      </c>
      <c r="DF467" s="1531">
        <f>IF(COUNT(CE467:CH467)=1,15,IF(COUNT(CE467:CH467)=0,0,30))</f>
        <v/>
      </c>
      <c r="DG467" s="1532">
        <f>IF(DF467=0,0,2)</f>
        <v/>
      </c>
      <c r="DH467" s="1866"/>
      <c r="DI467" s="1866"/>
      <c r="DJ467" s="1863"/>
      <c r="DK467" s="1789"/>
      <c r="DL467" s="1574">
        <f>10^(CN467/20)*100-100</f>
        <v/>
      </c>
      <c r="DM467" s="777"/>
      <c r="DN467" s="970"/>
      <c r="DO467" s="777">
        <f>IF(DM467="","",10^(DM467/10))</f>
        <v/>
      </c>
      <c r="DP467" s="777">
        <f>IF(ISNUMBER(DN467)=FALSE,"",10^(DN467/10))</f>
        <v/>
      </c>
      <c r="DQ467" s="1578">
        <f>IF(AND(ISNUMBER(DO467),ISNUMBER(DP467)),IF(DO467/DP467&gt;1,ROUND((DO467)/DP467,3),1),1)</f>
        <v/>
      </c>
      <c r="DR467" s="1541"/>
      <c r="DS467" s="1541"/>
      <c r="DT467" s="1541"/>
      <c r="DU467" s="1541"/>
      <c r="DV467" s="1541"/>
      <c r="DW467" s="1541"/>
      <c r="DX467" s="1541"/>
      <c r="DY467" s="1541"/>
      <c r="DZ467" s="1541"/>
      <c r="EA467" s="1541"/>
      <c r="EB467" s="1541"/>
      <c r="EC467" s="1541"/>
      <c r="ED467" s="1541"/>
      <c r="EE467" s="1541"/>
      <c r="EF467" s="1541"/>
      <c r="EG467" s="1541"/>
      <c r="EH467" s="1541"/>
      <c r="EI467" s="1541"/>
      <c r="EJ467" s="1541"/>
      <c r="EK467" s="1541"/>
      <c r="EL467" s="1541"/>
      <c r="EM467" s="1541"/>
      <c r="EN467" s="1541"/>
      <c r="EO467" s="1541"/>
      <c r="EP467" s="1541"/>
      <c r="EQ467" s="1541"/>
      <c r="ER467" s="1541"/>
      <c r="ES467" s="1541"/>
      <c r="ET467" s="1541"/>
      <c r="EU467" s="1541"/>
      <c r="EV467" s="1541"/>
    </row>
    <row r="468" ht="12.75" x14ac:dyDescent="0.2">
      <c r="A468" s="1541"/>
      <c r="B468" s="1541"/>
      <c r="C468"/>
      <c r="D468" s="6590"/>
      <c r="E468" s="6590"/>
      <c r="F468" s="6591" t="inlineStr">
        <is>
          <t>5.3</t>
        </is>
      </c>
      <c r="G468" s="6592"/>
      <c r="H468" s="6593">
        <f>BV468</f>
        <v/>
      </c>
      <c r="I468" s="6593">
        <f>BW468</f>
        <v/>
      </c>
      <c r="J468" s="6594" t="inlineStr">
        <is>
          <t>Cat M1</t>
        </is>
      </c>
      <c r="K468" s="6594" t="inlineStr">
        <is>
          <t>FDD1</t>
        </is>
      </c>
      <c r="L468" s="6595"/>
      <c r="M468" s="6593">
        <v>15</v>
      </c>
      <c r="N468" s="6596" t="inlineStr">
        <is>
          <t>16QAM</t>
        </is>
      </c>
      <c r="O468" s="6597"/>
      <c r="P468" s="6597">
        <v>0</v>
      </c>
      <c r="Q468" s="6597">
        <v>3</v>
      </c>
      <c r="R468" s="6597">
        <v>0</v>
      </c>
      <c r="S468" s="6593"/>
      <c r="T468" s="130">
        <v>18300</v>
      </c>
      <c r="U468" s="6593">
        <v>1950</v>
      </c>
      <c r="V468" s="6596"/>
      <c r="W468" s="6598"/>
      <c r="X468" s="6596"/>
      <c r="Y468" s="6596"/>
      <c r="Z468" s="6596"/>
      <c r="AA468" s="6595"/>
      <c r="AB468" s="6595"/>
      <c r="AC468" s="6599">
        <f>IF(OR(BX468="Close to Ear",BX468="Close to Head"),"Head",IF(BX468="Extremity","Extremity","Body"))</f>
        <v/>
      </c>
      <c r="AD468" s="6600">
        <f>CA468</f>
        <v/>
      </c>
      <c r="AE468" s="6594">
        <f>CB468</f>
        <v/>
      </c>
      <c r="AF468" s="6595"/>
      <c r="AG468" s="6601">
        <f>IF(OR(AZ468="",BA468=""),"N/A",IF(DC468="Pass","P","F"))</f>
        <v/>
      </c>
      <c r="AH468" s="6602"/>
      <c r="AI468" s="6602"/>
      <c r="AJ468" s="6602"/>
      <c r="AK468" s="6596"/>
      <c r="AL468" s="6595"/>
      <c r="AM468" s="6596"/>
      <c r="AN468" s="6596"/>
      <c r="AO468" s="6603"/>
      <c r="AP468" s="6603"/>
      <c r="AQ468" s="6603"/>
      <c r="AR468" s="6603"/>
      <c r="AS468" s="6603"/>
      <c r="AT468" s="6604">
        <f>IF(AC468="Extremity",IF(CG468="","",CG468),"")</f>
        <v/>
      </c>
      <c r="AU468" s="6604">
        <f>IF(AC468="Extremity",IF(CH468="","",CH468),"")</f>
        <v/>
      </c>
      <c r="AV468" s="6605">
        <f>IF(AC468="Extremity","",IF(CE468="","",CE468))</f>
        <v/>
      </c>
      <c r="AW468" s="6605">
        <f>IF(AD468="Extremity","",IF(CF468="","",CF468))</f>
        <v/>
      </c>
      <c r="AX468" s="6598">
        <f>DL468</f>
        <v/>
      </c>
      <c r="AY468" s="6598">
        <f>DQ468</f>
        <v/>
      </c>
      <c r="AZ468" s="6606">
        <f>IF(AC468="Extremity",IF(DA468="","",DA468),"")</f>
        <v/>
      </c>
      <c r="BA468" s="6607">
        <f>IF(AC468="Extremity","",IF(CT468="","",CT468))</f>
        <v/>
      </c>
      <c r="BB468" s="6598">
        <f>IF(AC468="Extremity",IF(DB468="","",DB468),"")</f>
        <v/>
      </c>
      <c r="BC468" s="6605">
        <f>IF(AC468="Extremity","",IF(CZ468="","",CZ468))</f>
        <v/>
      </c>
      <c r="BD468" s="6598">
        <f>DD468</f>
        <v/>
      </c>
      <c r="BE468" s="6608">
        <f>DE468</f>
        <v/>
      </c>
      <c r="BF468" s="6609">
        <f>DF468*60</f>
        <v/>
      </c>
      <c r="BG468" s="6610">
        <f>BE468</f>
        <v/>
      </c>
      <c r="BH468" s="6609">
        <f>DG468*60</f>
        <v/>
      </c>
      <c r="BI468" s="6609">
        <f>DH468</f>
        <v/>
      </c>
      <c r="BJ468" s="6611"/>
      <c r="BK468" s="6612">
        <f>Overview!$E$7</f>
        <v/>
      </c>
      <c r="BL468" s="6611"/>
      <c r="BM468" s="6609">
        <f>DI468</f>
        <v/>
      </c>
      <c r="BN468" s="6612">
        <f>Overview!$P$153</f>
        <v/>
      </c>
      <c r="BO468" s="6611" t="inlineStr">
        <is>
          <t>Revisar: la misma frecuencia aparece con varios canales en esta banda (18050 / 18300 / 18525)</t>
        </is>
      </c>
      <c r="BP468" s="6611"/>
      <c r="BQ468" s="6595"/>
      <c r="BR468" s="6613"/>
      <c r="BS468" s="1541"/>
      <c r="BT468" s="1864" t="inlineStr">
        <is>
          <t>LTE CATM1</t>
        </is>
      </c>
      <c r="BU468" s="1828" t="inlineStr">
        <is>
          <t>FDD1</t>
        </is>
      </c>
      <c r="BV468" s="906">
        <f>Overview!$H$29</f>
        <v/>
      </c>
      <c r="BW468" s="1865"/>
      <c r="BX468" s="1828" t="inlineStr">
        <is>
          <t>Close to ear</t>
        </is>
      </c>
      <c r="BY468" s="7310"/>
      <c r="BZ468" s="1865">
        <f>IF(COUNT('Conducted LTE CATM1'!$AH$3:$AH$265)=0,15,INDEX('Conducted LTE CATM1'!$M$3:$M$265,MATCH(MAX('Conducted LTE CATM1'!$AH$3:$AH$265),'Conducted LTE CATM1'!$AH$3:$AH$265,0)))</f>
        <v>15</v>
      </c>
      <c r="CA468" s="6689" t="str">
        <f>CONCATENATE(CA464," - Battery check 2")</f>
        <v>TBD - Battery check 2</v>
      </c>
      <c r="CB468" s="200">
        <v>0</v>
      </c>
      <c r="CC468" s="7310">
        <f>IF(COUNT('Conducted LTE CATM1'!$AH$3:$AH$265)=0,18300,INDEX('Conducted LTE CATM1'!$T$3:$T$265,MATCH(MAX('Conducted LTE CATM1'!$AH$3:$AH$265),'Conducted LTE CATM1'!$AH$3:$AH$265,0)))</f>
        <v>18300</v>
      </c>
      <c r="CD468" s="7310">
        <f>IF(COUNT('Conducted LTE CATM1'!$AH$3:$AH$265)=0,1950,INDEX('Conducted LTE CATM1'!$U$3:$U$265,MATCH(MAX('Conducted LTE CATM1'!$AH$3:$AH$265),'Conducted LTE CATM1'!$AH$3:$AH$265,0)))</f>
        <v>1950</v>
      </c>
      <c r="CE468" s="7234"/>
      <c r="CF468" s="7234"/>
      <c r="CG468" s="6706"/>
      <c r="CH468" s="6706"/>
      <c r="CI468" s="225">
        <f>BY468</f>
        <v/>
      </c>
      <c r="CJ468" s="237">
        <f>BZ468</f>
        <v/>
      </c>
      <c r="CK468" s="223">
        <f>CA468</f>
        <v/>
      </c>
      <c r="CL468" s="237">
        <f>CC468</f>
        <v/>
      </c>
      <c r="CM468" s="394">
        <f>CD468</f>
        <v/>
      </c>
      <c r="CN468" s="1527"/>
      <c r="CO468" s="1579"/>
      <c r="CP468" s="7214">
        <f>IF(CF468=""," ",IF(ABS(CE468-CF468)&lt;=0.1,"Valid","Not valid"))</f>
        <v/>
      </c>
      <c r="CQ468" s="1674">
        <f> IF(CE468="","",IF(AND(CE468&lt;&gt;"",CF468=""),IF(CE468&gt;=0.8,"Medir+Sig Max","No"),IF(CF468&lt;&gt;"",IF(CF468&gt;=0.8,"Medir+Sig Max","No"),"")))</f>
        <v/>
      </c>
      <c r="CR468" s="6927">
        <f>IF(UPPER($CQ$1)="X",IF(CF468=""," ",IF((ABS(CE468)&lt;5)*AND(ABS(CF468)&lt;5)*AND(ABS(CT468)&lt;5),"Solo si es max","Medir")),IF(CF468=""," ",IF((ABS(CE468)&lt;1)*AND(ABS(CF468)&lt;1)*AND(ABS(CT468)&lt;1),"Solo si es max","Medir")))</f>
        <v/>
      </c>
      <c r="CS468" s="1674"/>
      <c r="CT468" s="220">
        <f>IF(CO468="",IF(AND(CE468="",CF468=""),"",IF(CF468="",IF(DQ468&gt;1,ROUND(DQ468*CE468,3),CE468),IF(DQ468&gt;1,ROUND(DQ468*CF468,3),CF468))),IF(AND(CE468="",CF468=""),"",IF(CF468="",IF(DQ468&gt;1,ROUND(DQ468*CE468*(1/(CO468)),3),CE468*(1/(CO468))),IF(DQ468&gt;1,ROUND(DQ468*CF468*(1/(CO468)),3),CF468*(1/(CO468))))))</f>
        <v/>
      </c>
      <c r="CU468" s="224">
        <f>BY468</f>
        <v/>
      </c>
      <c r="CV468" s="237">
        <f>BZ468</f>
        <v/>
      </c>
      <c r="CW468" s="237">
        <f>CA468</f>
        <v/>
      </c>
      <c r="CX468" s="224">
        <f>CC468</f>
        <v/>
      </c>
      <c r="CY468" s="237">
        <f>CD468</f>
        <v/>
      </c>
      <c r="CZ468" s="7474">
        <f>IF(COUNTIF(Overview!K12:K14,TRUE)&gt;0,1.6,IF(COUNTIF(Overview!L12:L14,TRUE)&gt;0,8,0))</f>
        <v/>
      </c>
      <c r="DA468" s="1788"/>
      <c r="DB468" s="7483"/>
      <c r="DC468" s="844">
        <f>IF(CT468="","",IF(CT468&gt;CZ468,"Fail","Pass"))</f>
        <v/>
      </c>
      <c r="DD468" s="402"/>
      <c r="DE468" s="1565">
        <f>MyTimestamp(DC468)</f>
        <v/>
      </c>
      <c r="DF468" s="1531">
        <f>IF(COUNT(CE468:CH468)=1,15,IF(COUNT(CE468:CH468)=0,0,30))</f>
        <v/>
      </c>
      <c r="DG468" s="1532">
        <f>IF(DF468=0,0,2)</f>
        <v/>
      </c>
      <c r="DH468" s="1866"/>
      <c r="DI468" s="1866"/>
      <c r="DJ468" s="1863"/>
      <c r="DK468" s="1789"/>
      <c r="DL468" s="1574">
        <f>10^(CN468/20)*100-100</f>
        <v/>
      </c>
      <c r="DM468" s="777"/>
      <c r="DN468" s="970"/>
      <c r="DO468" s="777">
        <f>IF(DM468="","",10^(DM468/10))</f>
        <v/>
      </c>
      <c r="DP468" s="777">
        <f>IF(ISNUMBER(DN468)=FALSE,"",10^(DN468/10))</f>
        <v/>
      </c>
      <c r="DQ468" s="1578">
        <f>IF(AND(ISNUMBER(DO468),ISNUMBER(DP468)),IF(DO468/DP468&gt;1,ROUND((DO468)/DP468,3),1),1)</f>
        <v/>
      </c>
      <c r="DR468" s="1541"/>
      <c r="DS468" s="1541"/>
      <c r="DT468" s="1541"/>
      <c r="DU468" s="1541"/>
      <c r="DV468" s="1541"/>
      <c r="DW468" s="1541"/>
      <c r="DX468" s="1541"/>
      <c r="DY468" s="1541"/>
      <c r="DZ468" s="1541"/>
      <c r="EA468" s="1541"/>
      <c r="EB468" s="1541"/>
      <c r="EC468" s="1541"/>
      <c r="ED468" s="1541"/>
      <c r="EE468" s="1541"/>
      <c r="EF468" s="1541"/>
      <c r="EG468" s="1541"/>
      <c r="EH468" s="1541"/>
      <c r="EI468" s="1541"/>
      <c r="EJ468" s="1541"/>
      <c r="EK468" s="1541"/>
      <c r="EL468" s="1541"/>
      <c r="EM468" s="1541"/>
      <c r="EN468" s="1541"/>
      <c r="EO468" s="1541"/>
      <c r="EP468" s="1541"/>
      <c r="EQ468" s="1541"/>
      <c r="ER468" s="1541"/>
      <c r="ES468" s="1541"/>
      <c r="ET468" s="1541"/>
      <c r="EU468" s="1541"/>
      <c r="EV468" s="1541"/>
    </row>
    <row r="469" ht="12.75" x14ac:dyDescent="0.2">
      <c r="A469" s="1541"/>
      <c r="B469" s="1541"/>
      <c r="C469"/>
      <c r="D469" s="1486"/>
      <c r="E469" s="1486"/>
      <c r="F469" s="672" t="inlineStr">
        <is>
          <t>5.3</t>
        </is>
      </c>
      <c r="G469" s="1497"/>
      <c r="H469" s="130">
        <f>BV469</f>
        <v/>
      </c>
      <c r="I469" s="130">
        <f>BW469</f>
        <v/>
      </c>
      <c r="J469" s="1299" t="inlineStr">
        <is>
          <t>Cat M1</t>
        </is>
      </c>
      <c r="K469" s="1299" t="inlineStr">
        <is>
          <t>FDD1</t>
        </is>
      </c>
      <c r="L469" s="115"/>
      <c r="M469" s="130">
        <v>15</v>
      </c>
      <c r="N469" s="119" t="inlineStr">
        <is>
          <t>16QAM</t>
        </is>
      </c>
      <c r="O469" s="131"/>
      <c r="P469" s="6597">
        <v>0</v>
      </c>
      <c r="Q469" s="131">
        <v>3</v>
      </c>
      <c r="R469" s="131">
        <v>0</v>
      </c>
      <c r="S469" s="6593"/>
      <c r="T469" s="130">
        <v>18300</v>
      </c>
      <c r="U469" s="6593">
        <v>1950</v>
      </c>
      <c r="V469" s="119"/>
      <c r="W469" s="1305"/>
      <c r="X469" s="119"/>
      <c r="Y469" s="119"/>
      <c r="Z469" s="119"/>
      <c r="AA469" s="115"/>
      <c r="AB469" s="115"/>
      <c r="AC469" s="1300">
        <f>IF(OR(BX469="Close to Ear",BX469="Close to Head"),"Head",IF(BX469="Extremity","Extremity","Body"))</f>
        <v/>
      </c>
      <c r="AD469" s="1301">
        <f>CA469</f>
        <v/>
      </c>
      <c r="AE469" s="1299">
        <f>CB469</f>
        <v/>
      </c>
      <c r="AF469" s="115"/>
      <c r="AG469" s="1302">
        <f>IF(OR(AZ469="",BA469=""),"N/A",IF(DC469="Pass","P","F"))</f>
        <v/>
      </c>
      <c r="AH469" s="129"/>
      <c r="AI469" s="129"/>
      <c r="AJ469" s="129"/>
      <c r="AK469" s="119"/>
      <c r="AL469" s="115"/>
      <c r="AM469" s="119"/>
      <c r="AN469" s="119"/>
      <c r="AO469" s="692"/>
      <c r="AP469" s="692"/>
      <c r="AQ469" s="692"/>
      <c r="AR469" s="692"/>
      <c r="AS469" s="692"/>
      <c r="AT469" s="1303">
        <f>IF(AC469="Extremity",IF(CG469="","",CG469),"")</f>
        <v/>
      </c>
      <c r="AU469" s="1303">
        <f>IF(AC469="Extremity",IF(CH469="","",CH469),"")</f>
        <v/>
      </c>
      <c r="AV469" s="1304">
        <f>IF(AC469="Extremity","",IF(CE469="","",CE469))</f>
        <v/>
      </c>
      <c r="AW469" s="1304">
        <f>IF(AD469="Extremity","",IF(CF469="","",CF469))</f>
        <v/>
      </c>
      <c r="AX469" s="1305">
        <f>DL469</f>
        <v/>
      </c>
      <c r="AY469" s="1305">
        <f>DQ469</f>
        <v/>
      </c>
      <c r="AZ469" s="3377">
        <f>IF(AC469="Extremity",IF(DA469="","",DA469),"")</f>
        <v/>
      </c>
      <c r="BA469" s="3378">
        <f>IF(AC469="Extremity","",IF(CT469="","",CT469))</f>
        <v/>
      </c>
      <c r="BB469" s="1305">
        <f>IF(AC469="Extremity",IF(DB469="","",DB469),"")</f>
        <v/>
      </c>
      <c r="BC469" s="1304">
        <f>IF(AC469="Extremity","",IF(CZ469="","",CZ469))</f>
        <v/>
      </c>
      <c r="BD469" s="1305">
        <f>DD469</f>
        <v/>
      </c>
      <c r="BE469" s="132">
        <f>DE469</f>
        <v/>
      </c>
      <c r="BF469" s="133">
        <f>DF469*60</f>
        <v/>
      </c>
      <c r="BG469" s="121">
        <f>BE469</f>
        <v/>
      </c>
      <c r="BH469" s="133">
        <f>DG469*60</f>
        <v/>
      </c>
      <c r="BI469" s="133">
        <f>DH469</f>
        <v/>
      </c>
      <c r="BJ469" s="117"/>
      <c r="BK469" s="812">
        <f>Overview!$E$7</f>
        <v/>
      </c>
      <c r="BL469" s="117"/>
      <c r="BM469" s="834">
        <f>DI469</f>
        <v/>
      </c>
      <c r="BN469" s="812">
        <f>Overview!$P$153</f>
        <v/>
      </c>
      <c r="BO469" s="117" t="inlineStr">
        <is>
          <t>Revisar: la misma frecuencia aparece con varios canales en esta banda (18050 / 18300 / 18525)</t>
        </is>
      </c>
      <c r="BP469" s="117"/>
      <c r="BQ469" s="115"/>
      <c r="BR469" s="1478"/>
      <c r="BS469" s="1541"/>
      <c r="BT469" s="1864" t="inlineStr">
        <is>
          <t>LTE CATM1</t>
        </is>
      </c>
      <c r="BU469" s="1828" t="inlineStr">
        <is>
          <t>FDD1</t>
        </is>
      </c>
      <c r="BV469" s="906">
        <f>Overview!$H$29</f>
        <v/>
      </c>
      <c r="BW469" s="1865"/>
      <c r="BX469" s="1833" t="inlineStr">
        <is>
          <t>Body</t>
        </is>
      </c>
      <c r="BY469" s="917"/>
      <c r="BZ469" s="1724">
        <f>IF(COUNT('Conducted LTE CATM1'!$AH$3:$AH$265)=0,15,INDEX('Conducted LTE CATM1'!$M$3:$M$265,MATCH(MAX('Conducted LTE CATM1'!$AH$3:$AH$265),'Conducted LTE CATM1'!$AH$3:$AH$265,0)))</f>
        <v>15</v>
      </c>
      <c r="CA469" s="1071" t="inlineStr">
        <is>
          <t>Front Face</t>
        </is>
      </c>
      <c r="CB469" s="202">
        <v>5</v>
      </c>
      <c r="CC469" s="1104">
        <f>IF(COUNT('Conducted LTE CATM1'!$AH$3:$AH$265)=0,18300,INDEX('Conducted LTE CATM1'!$T$3:$T$265,MATCH(MAX('Conducted LTE CATM1'!$AH$3:$AH$265),'Conducted LTE CATM1'!$AH$3:$AH$265,0)))</f>
        <v>18300</v>
      </c>
      <c r="CD469" s="1104">
        <f>IF(COUNT('Conducted LTE CATM1'!$AH$3:$AH$265)=0,1950,INDEX('Conducted LTE CATM1'!$U$3:$U$265,MATCH(MAX('Conducted LTE CATM1'!$AH$3:$AH$265),'Conducted LTE CATM1'!$AH$3:$AH$265,0)))</f>
        <v>1950</v>
      </c>
      <c r="CE469" s="7233"/>
      <c r="CF469" s="7233"/>
      <c r="CG469" s="6705"/>
      <c r="CH469" s="6705"/>
      <c r="CI469" s="225">
        <f>BY469</f>
        <v/>
      </c>
      <c r="CJ469" s="237">
        <f>BZ469</f>
        <v/>
      </c>
      <c r="CK469" s="223">
        <f>CA469</f>
        <v/>
      </c>
      <c r="CL469" s="237">
        <f>CC469</f>
        <v/>
      </c>
      <c r="CM469" s="394">
        <f>CD469</f>
        <v/>
      </c>
      <c r="CN469" s="1526"/>
      <c r="CO469" s="1581"/>
      <c r="CP469" s="891">
        <f>IF(CF469=""," ",IF(ABS(CE469-CF469)&lt;=0.1,"Valid","Not valid"))</f>
        <v/>
      </c>
      <c r="CQ469" s="892">
        <f> IF(CE469="","",IF(AND(CE469&lt;&gt;"",CF469=""),IF(CE469&gt;=0.8,"Medir+Sig Max","No"),IF(CF469&lt;&gt;"",IF(CF469&gt;=0.8,"Medir+Sig Max","No"),"")))</f>
        <v/>
      </c>
      <c r="CR469" s="7224"/>
      <c r="CS469" s="892"/>
      <c r="CT469" s="219">
        <f>IF(CO469="",IF(AND(CE469="",CF469=""),"",IF(CF469="",IF(DQ469&gt;1,ROUND(DQ469*CE469,3),CE469),IF(DQ469&gt;1,ROUND(DQ469*CF469,3),CF469))),IF(AND(CE469="",CF469=""),"",IF(CF469="",IF(DQ469&gt;1,ROUND(DQ469*CE469*(1/(CO469)),3),CE469*(1/(CO469))),IF(DQ469&gt;1,ROUND(DQ469*CF469*(1/(CO469)),3),CF469*(1/(CO469))))))</f>
        <v/>
      </c>
      <c r="CU469" s="224">
        <f>BY469</f>
        <v/>
      </c>
      <c r="CV469" s="237">
        <f>BZ469</f>
        <v/>
      </c>
      <c r="CW469" s="237">
        <f>CA469</f>
        <v/>
      </c>
      <c r="CX469" s="224">
        <f>CC469</f>
        <v/>
      </c>
      <c r="CY469" s="237">
        <f>CD469</f>
        <v/>
      </c>
      <c r="CZ469" s="7476">
        <f>IF(COUNTIF(Overview!K12:K14,TRUE)&gt;0,1.6,IF(COUNTIF(Overview!L12:L14,TRUE)&gt;0,8,0))</f>
        <v/>
      </c>
      <c r="DA469" s="1799"/>
      <c r="DB469" s="7482"/>
      <c r="DC469" s="844">
        <f>IF(CT469="","",IF(CT469&gt;CZ469,"Fail","Pass"))</f>
        <v/>
      </c>
      <c r="DD469" s="399"/>
      <c r="DE469" s="1565">
        <f>MyTimestamp(DC469)</f>
        <v/>
      </c>
      <c r="DF469" s="1531">
        <f>IF(COUNT(CE469:CH469)=1,15,IF(COUNT(CE469:CH469)=0,0,30))</f>
        <v/>
      </c>
      <c r="DG469" s="1532">
        <f>IF(DF469=0,0,2)</f>
        <v/>
      </c>
      <c r="DH469" s="1862"/>
      <c r="DI469" s="1862"/>
      <c r="DJ469" s="1863"/>
      <c r="DK469" s="1782"/>
      <c r="DL469" s="1574">
        <f>10^(CN469/20)*100-100</f>
        <v/>
      </c>
      <c r="DM469" s="776"/>
      <c r="DN469" s="1104"/>
      <c r="DO469" s="776">
        <f>IF(DM469="","",10^(DM469/10))</f>
        <v/>
      </c>
      <c r="DP469" s="776">
        <f>IF(ISNUMBER(DN469)=FALSE,"",10^(DN469/10))</f>
        <v/>
      </c>
      <c r="DQ469" s="1577">
        <f>IF(AND(ISNUMBER(DO469),ISNUMBER(DP469)),IF(DO469/DP469&gt;1,ROUND((DO469)/DP469,3),1),1)</f>
        <v/>
      </c>
      <c r="DR469" s="1541"/>
      <c r="DS469" s="1541"/>
      <c r="DT469" s="1541"/>
      <c r="DU469" s="1541"/>
      <c r="DV469" s="1541"/>
      <c r="DW469" s="1541"/>
      <c r="DX469" s="1541"/>
      <c r="DY469" s="1541"/>
      <c r="DZ469" s="1541"/>
      <c r="EA469" s="1541"/>
      <c r="EB469" s="1541"/>
      <c r="EC469" s="1541"/>
      <c r="ED469" s="1541"/>
      <c r="EE469" s="1541"/>
      <c r="EF469" s="1541"/>
      <c r="EG469" s="1541"/>
      <c r="EH469" s="1541"/>
      <c r="EI469" s="1541"/>
      <c r="EJ469" s="1541"/>
      <c r="EK469" s="1541"/>
      <c r="EL469" s="1541"/>
      <c r="EM469" s="1541"/>
      <c r="EN469" s="1541"/>
      <c r="EO469" s="1541"/>
      <c r="EP469" s="1541"/>
      <c r="EQ469" s="1541"/>
      <c r="ER469" s="1541"/>
      <c r="ES469" s="1541"/>
      <c r="ET469" s="1541"/>
      <c r="EU469" s="1541"/>
      <c r="EV469" s="1541"/>
    </row>
    <row r="470" ht="12.75" x14ac:dyDescent="0.2">
      <c r="A470" s="1541"/>
      <c r="B470" s="1541"/>
      <c r="C470"/>
      <c r="D470" s="1486"/>
      <c r="E470" s="1486"/>
      <c r="F470" s="672" t="inlineStr">
        <is>
          <t>5.3</t>
        </is>
      </c>
      <c r="G470" s="1497"/>
      <c r="H470" s="130">
        <f>BV470</f>
        <v/>
      </c>
      <c r="I470" s="130">
        <f>BW470</f>
        <v/>
      </c>
      <c r="J470" s="1299" t="inlineStr">
        <is>
          <t>Cat M1</t>
        </is>
      </c>
      <c r="K470" s="1299" t="inlineStr">
        <is>
          <t>FDD1</t>
        </is>
      </c>
      <c r="L470" s="115"/>
      <c r="M470" s="130">
        <v>15</v>
      </c>
      <c r="N470" s="119" t="inlineStr">
        <is>
          <t>16QAM</t>
        </is>
      </c>
      <c r="O470" s="131"/>
      <c r="P470" s="6597">
        <v>0</v>
      </c>
      <c r="Q470" s="131">
        <v>3</v>
      </c>
      <c r="R470" s="131">
        <v>0</v>
      </c>
      <c r="S470" s="6593"/>
      <c r="T470" s="130">
        <v>18300</v>
      </c>
      <c r="U470" s="6593">
        <v>1950</v>
      </c>
      <c r="V470" s="119"/>
      <c r="W470" s="1305"/>
      <c r="X470" s="119"/>
      <c r="Y470" s="119"/>
      <c r="Z470" s="119"/>
      <c r="AA470" s="115"/>
      <c r="AB470" s="115"/>
      <c r="AC470" s="1300">
        <f>IF(OR(BX470="Close to Ear",BX470="Close to Head"),"Head",IF(BX470="Extremity","Extremity","Body"))</f>
        <v/>
      </c>
      <c r="AD470" s="1301">
        <f>CA470</f>
        <v/>
      </c>
      <c r="AE470" s="1299">
        <f>CB470</f>
        <v/>
      </c>
      <c r="AF470" s="115"/>
      <c r="AG470" s="1302">
        <f>IF(OR(AZ470="",BA470=""),"N/A",IF(DC470="Pass","P","F"))</f>
        <v/>
      </c>
      <c r="AH470" s="129"/>
      <c r="AI470" s="129"/>
      <c r="AJ470" s="129"/>
      <c r="AK470" s="119"/>
      <c r="AL470" s="115"/>
      <c r="AM470" s="119"/>
      <c r="AN470" s="119"/>
      <c r="AO470" s="692"/>
      <c r="AP470" s="692"/>
      <c r="AQ470" s="692"/>
      <c r="AR470" s="692"/>
      <c r="AS470" s="692"/>
      <c r="AT470" s="1303">
        <f>IF(AC470="Extremity",IF(CG470="","",CG470),"")</f>
        <v/>
      </c>
      <c r="AU470" s="1303">
        <f>IF(AC470="Extremity",IF(CH470="","",CH470),"")</f>
        <v/>
      </c>
      <c r="AV470" s="1304">
        <f>IF(AC470="Extremity","",IF(CE470="","",CE470))</f>
        <v/>
      </c>
      <c r="AW470" s="1304">
        <f>IF(AD470="Extremity","",IF(CF470="","",CF470))</f>
        <v/>
      </c>
      <c r="AX470" s="1305">
        <f>DL470</f>
        <v/>
      </c>
      <c r="AY470" s="1305">
        <f>DQ470</f>
        <v/>
      </c>
      <c r="AZ470" s="3377">
        <f>IF(AC470="Extremity",IF(DA470="","",DA470),"")</f>
        <v/>
      </c>
      <c r="BA470" s="3378">
        <f>IF(AC470="Extremity","",IF(CT470="","",CT470))</f>
        <v/>
      </c>
      <c r="BB470" s="1305">
        <f>IF(AC470="Extremity",IF(DB470="","",DB470),"")</f>
        <v/>
      </c>
      <c r="BC470" s="1304">
        <f>IF(AC470="Extremity","",IF(CZ470="","",CZ470))</f>
        <v/>
      </c>
      <c r="BD470" s="1305">
        <f>DD470</f>
        <v/>
      </c>
      <c r="BE470" s="132">
        <f>DE470</f>
        <v/>
      </c>
      <c r="BF470" s="133">
        <f>DF470*60</f>
        <v/>
      </c>
      <c r="BG470" s="121">
        <f>BE470</f>
        <v/>
      </c>
      <c r="BH470" s="133">
        <f>DG470*60</f>
        <v/>
      </c>
      <c r="BI470" s="133">
        <f>DH470</f>
        <v/>
      </c>
      <c r="BJ470" s="117"/>
      <c r="BK470" s="812">
        <f>Overview!$E$7</f>
        <v/>
      </c>
      <c r="BL470" s="117"/>
      <c r="BM470" s="834">
        <f>DI470</f>
        <v/>
      </c>
      <c r="BN470" s="812">
        <f>Overview!$P$153</f>
        <v/>
      </c>
      <c r="BO470" s="117" t="inlineStr">
        <is>
          <t>Revisar: la misma frecuencia aparece con varios canales en esta banda (18050 / 18300 / 18525)</t>
        </is>
      </c>
      <c r="BP470" s="117"/>
      <c r="BQ470" s="115"/>
      <c r="BR470" s="1478"/>
      <c r="BS470" s="1541"/>
      <c r="BT470" s="1864" t="inlineStr">
        <is>
          <t>LTE CATM1</t>
        </is>
      </c>
      <c r="BU470" s="1828" t="inlineStr">
        <is>
          <t>FDD1</t>
        </is>
      </c>
      <c r="BV470" s="906">
        <f>Overview!$H$29</f>
        <v/>
      </c>
      <c r="BW470" s="1865"/>
      <c r="BX470" s="1828" t="inlineStr">
        <is>
          <t>Body</t>
        </is>
      </c>
      <c r="BY470" s="916"/>
      <c r="BZ470" s="1724">
        <f>IF(COUNT('Conducted LTE CATM1'!$AH$3:$AH$265)=0,15,INDEX('Conducted LTE CATM1'!$M$3:$M$265,MATCH(MAX('Conducted LTE CATM1'!$AH$3:$AH$265),'Conducted LTE CATM1'!$AH$3:$AH$265,0)))</f>
        <v>15</v>
      </c>
      <c r="CA470" s="1072" t="inlineStr">
        <is>
          <t>Back Face</t>
        </is>
      </c>
      <c r="CB470" s="200">
        <v>5</v>
      </c>
      <c r="CC470" s="1104">
        <f>IF(COUNT('Conducted LTE CATM1'!$AH$3:$AH$265)=0,18300,INDEX('Conducted LTE CATM1'!$T$3:$T$265,MATCH(MAX('Conducted LTE CATM1'!$AH$3:$AH$265),'Conducted LTE CATM1'!$AH$3:$AH$265,0)))</f>
        <v>18300</v>
      </c>
      <c r="CD470" s="1104">
        <f>IF(COUNT('Conducted LTE CATM1'!$AH$3:$AH$265)=0,1950,INDEX('Conducted LTE CATM1'!$U$3:$U$265,MATCH(MAX('Conducted LTE CATM1'!$AH$3:$AH$265),'Conducted LTE CATM1'!$AH$3:$AH$265,0)))</f>
        <v>1950</v>
      </c>
      <c r="CE470" s="7234"/>
      <c r="CF470" s="7234"/>
      <c r="CG470" s="6706"/>
      <c r="CH470" s="6706"/>
      <c r="CI470" s="225">
        <f>BY470</f>
        <v/>
      </c>
      <c r="CJ470" s="237">
        <f>BZ470</f>
        <v/>
      </c>
      <c r="CK470" s="223">
        <f>CA470</f>
        <v/>
      </c>
      <c r="CL470" s="237">
        <f>CC470</f>
        <v/>
      </c>
      <c r="CM470" s="394">
        <f>CD470</f>
        <v/>
      </c>
      <c r="CN470" s="1527"/>
      <c r="CO470" s="1579"/>
      <c r="CP470" s="7214">
        <f>IF(CF470=""," ",IF(ABS(CE470-CF470)&lt;=0.1,"Valid","Not valid"))</f>
        <v/>
      </c>
      <c r="CQ470" s="1674">
        <f> IF(CE470="","",IF(AND(CE470&lt;&gt;"",CF470=""),IF(CE470&gt;=0.8,"Medir+Sig Max","No"),IF(CF470&lt;&gt;"",IF(CF470&gt;=0.8,"Medir+Sig Max","No"),"")))</f>
        <v/>
      </c>
      <c r="CR470" s="6927"/>
      <c r="CS470" s="1674"/>
      <c r="CT470" s="220">
        <f>IF(CO470="",IF(AND(CE470="",CF470=""),"",IF(CF470="",IF(DQ470&gt;1,ROUND(DQ470*CE470,3),CE470),IF(DQ470&gt;1,ROUND(DQ470*CF470,3),CF470))),IF(AND(CE470="",CF470=""),"",IF(CF470="",IF(DQ470&gt;1,ROUND(DQ470*CE470*(1/(CO470)),3),CE470*(1/(CO470))),IF(DQ470&gt;1,ROUND(DQ470*CF470*(1/(CO470)),3),CF470*(1/(CO470))))))</f>
        <v/>
      </c>
      <c r="CU470" s="224">
        <f>BY470</f>
        <v/>
      </c>
      <c r="CV470" s="237">
        <f>BZ470</f>
        <v/>
      </c>
      <c r="CW470" s="237">
        <f>CA470</f>
        <v/>
      </c>
      <c r="CX470" s="224">
        <f>CC470</f>
        <v/>
      </c>
      <c r="CY470" s="237">
        <f>CD470</f>
        <v/>
      </c>
      <c r="CZ470" s="7474">
        <f>IF(COUNTIF(Overview!K12:K14,TRUE)&gt;0,1.6,IF(COUNTIF(Overview!L12:L14,TRUE)&gt;0,8,0))</f>
        <v/>
      </c>
      <c r="DA470" s="1788"/>
      <c r="DB470" s="7483"/>
      <c r="DC470" s="844">
        <f>IF(CT470="","",IF(CT470&gt;CZ470,"Fail","Pass"))</f>
        <v/>
      </c>
      <c r="DD470" s="402"/>
      <c r="DE470" s="1565">
        <f>MyTimestamp(DC470)</f>
        <v/>
      </c>
      <c r="DF470" s="1531">
        <f>IF(COUNT(CE470:CH470)=1,15,IF(COUNT(CE470:CH470)=0,0,30))</f>
        <v/>
      </c>
      <c r="DG470" s="1532">
        <f>IF(DF470=0,0,2)</f>
        <v/>
      </c>
      <c r="DH470" s="1866"/>
      <c r="DI470" s="1866"/>
      <c r="DJ470" s="1863"/>
      <c r="DK470" s="1789"/>
      <c r="DL470" s="1574">
        <f>10^(CN470/20)*100-100</f>
        <v/>
      </c>
      <c r="DM470" s="777"/>
      <c r="DN470" s="976"/>
      <c r="DO470" s="777">
        <f>IF(DM470="","",10^(DM470/10))</f>
        <v/>
      </c>
      <c r="DP470" s="777">
        <f>IF(ISNUMBER(DN470)=FALSE,"",10^(DN470/10))</f>
        <v/>
      </c>
      <c r="DQ470" s="1578">
        <f>IF(AND(ISNUMBER(DO470),ISNUMBER(DP470)),IF(DO470/DP470&gt;1,ROUND((DO470)/DP470,3),1),1)</f>
        <v/>
      </c>
      <c r="DR470" s="1541"/>
      <c r="DS470" s="1541"/>
      <c r="DT470" s="1541"/>
      <c r="DU470" s="1541"/>
      <c r="DV470" s="1541"/>
      <c r="DW470" s="1541"/>
      <c r="DX470" s="1541"/>
      <c r="DY470" s="1541"/>
      <c r="DZ470" s="1541"/>
      <c r="EA470" s="1541"/>
      <c r="EB470" s="1541"/>
      <c r="EC470" s="1541"/>
      <c r="ED470" s="1541"/>
      <c r="EE470" s="1541"/>
      <c r="EF470" s="1541"/>
      <c r="EG470" s="1541"/>
      <c r="EH470" s="1541"/>
      <c r="EI470" s="1541"/>
      <c r="EJ470" s="1541"/>
      <c r="EK470" s="1541"/>
      <c r="EL470" s="1541"/>
      <c r="EM470" s="1541"/>
      <c r="EN470" s="1541"/>
      <c r="EO470" s="1541"/>
      <c r="EP470" s="1541"/>
      <c r="EQ470" s="1541"/>
      <c r="ER470" s="1541"/>
      <c r="ES470" s="1541"/>
      <c r="ET470" s="1541"/>
      <c r="EU470" s="1541"/>
      <c r="EV470" s="1541"/>
    </row>
    <row r="471" ht="12.75" x14ac:dyDescent="0.2">
      <c r="A471" s="1541"/>
      <c r="B471" s="1541"/>
      <c r="C471"/>
      <c r="D471" s="1486"/>
      <c r="E471" s="1486"/>
      <c r="F471" s="672" t="inlineStr">
        <is>
          <t>5.3</t>
        </is>
      </c>
      <c r="G471" s="1497"/>
      <c r="H471" s="130">
        <f>BV471</f>
        <v/>
      </c>
      <c r="I471" s="130">
        <f>BW471</f>
        <v/>
      </c>
      <c r="J471" s="1299" t="inlineStr">
        <is>
          <t>Cat M1</t>
        </is>
      </c>
      <c r="K471" s="1299" t="inlineStr">
        <is>
          <t>FDD1</t>
        </is>
      </c>
      <c r="L471" s="115"/>
      <c r="M471" s="130">
        <v>15</v>
      </c>
      <c r="N471" s="119" t="inlineStr">
        <is>
          <t>16QAM</t>
        </is>
      </c>
      <c r="O471" s="131"/>
      <c r="P471" s="6597">
        <v>0</v>
      </c>
      <c r="Q471" s="131">
        <v>3</v>
      </c>
      <c r="R471" s="131">
        <v>0</v>
      </c>
      <c r="S471" s="6593"/>
      <c r="T471" s="130">
        <v>18300</v>
      </c>
      <c r="U471" s="6593">
        <v>1950</v>
      </c>
      <c r="V471" s="119"/>
      <c r="W471" s="1305"/>
      <c r="X471" s="119"/>
      <c r="Y471" s="119"/>
      <c r="Z471" s="119"/>
      <c r="AA471" s="115"/>
      <c r="AB471" s="115"/>
      <c r="AC471" s="1300">
        <f>IF(OR(BX471="Close to Ear",BX471="Close to Head"),"Head",IF(BX471="Extremity","Extremity","Body"))</f>
        <v/>
      </c>
      <c r="AD471" s="1301">
        <f>CA471</f>
        <v/>
      </c>
      <c r="AE471" s="1299">
        <f>CB471</f>
        <v/>
      </c>
      <c r="AF471" s="115"/>
      <c r="AG471" s="1302">
        <f>IF(OR(AZ471="",BA471=""),"N/A",IF(DC471="Pass","P","F"))</f>
        <v/>
      </c>
      <c r="AH471" s="129"/>
      <c r="AI471" s="129"/>
      <c r="AJ471" s="129"/>
      <c r="AK471" s="119"/>
      <c r="AL471" s="115"/>
      <c r="AM471" s="119"/>
      <c r="AN471" s="119"/>
      <c r="AO471" s="692"/>
      <c r="AP471" s="692"/>
      <c r="AQ471" s="692"/>
      <c r="AR471" s="692"/>
      <c r="AS471" s="692"/>
      <c r="AT471" s="1303">
        <f>IF(AC471="Extremity",IF(CG471="","",CG471),"")</f>
        <v/>
      </c>
      <c r="AU471" s="1303">
        <f>IF(AC471="Extremity",IF(CH471="","",CH471),"")</f>
        <v/>
      </c>
      <c r="AV471" s="1304">
        <f>IF(AC471="Extremity","",IF(CE471="","",CE471))</f>
        <v/>
      </c>
      <c r="AW471" s="1304">
        <f>IF(AD471="Extremity","",IF(CF471="","",CF471))</f>
        <v/>
      </c>
      <c r="AX471" s="1305">
        <f>DL471</f>
        <v/>
      </c>
      <c r="AY471" s="1305">
        <f>DQ471</f>
        <v/>
      </c>
      <c r="AZ471" s="3377">
        <f>IF(AC471="Extremity",IF(DA471="","",DA471),"")</f>
        <v/>
      </c>
      <c r="BA471" s="3378">
        <f>IF(AC471="Extremity","",IF(CT471="","",CT471))</f>
        <v/>
      </c>
      <c r="BB471" s="1305">
        <f>IF(AC471="Extremity",IF(DB471="","",DB471),"")</f>
        <v/>
      </c>
      <c r="BC471" s="1304">
        <f>IF(AC471="Extremity","",IF(CZ471="","",CZ471))</f>
        <v/>
      </c>
      <c r="BD471" s="1305">
        <f>DD471</f>
        <v/>
      </c>
      <c r="BE471" s="132">
        <f>DE471</f>
        <v/>
      </c>
      <c r="BF471" s="133">
        <f>DF471*60</f>
        <v/>
      </c>
      <c r="BG471" s="121">
        <f>BE471</f>
        <v/>
      </c>
      <c r="BH471" s="133">
        <f>DG471*60</f>
        <v/>
      </c>
      <c r="BI471" s="133">
        <f>DH471</f>
        <v/>
      </c>
      <c r="BJ471" s="117"/>
      <c r="BK471" s="812">
        <f>Overview!$E$7</f>
        <v/>
      </c>
      <c r="BL471" s="117"/>
      <c r="BM471" s="834">
        <f>DI471</f>
        <v/>
      </c>
      <c r="BN471" s="812">
        <f>Overview!$P$153</f>
        <v/>
      </c>
      <c r="BO471" s="117" t="inlineStr">
        <is>
          <t>Revisar: la misma frecuencia aparece con varios canales en esta banda (18050 / 18300 / 18525)</t>
        </is>
      </c>
      <c r="BP471" s="117"/>
      <c r="BQ471" s="115"/>
      <c r="BR471" s="1478"/>
      <c r="BS471" s="1541"/>
      <c r="BT471" s="1864" t="inlineStr">
        <is>
          <t>LTE CATM1</t>
        </is>
      </c>
      <c r="BU471" s="1828" t="inlineStr">
        <is>
          <t>FDD1</t>
        </is>
      </c>
      <c r="BV471" s="906">
        <f>Overview!$H$29</f>
        <v/>
      </c>
      <c r="BW471" s="1865"/>
      <c r="BX471" s="1828" t="inlineStr">
        <is>
          <t>Body</t>
        </is>
      </c>
      <c r="BY471" s="918"/>
      <c r="BZ471" s="1724">
        <f>IF(COUNT('Conducted LTE CATM1'!$AH$3:$AH$265)=0,15,INDEX('Conducted LTE CATM1'!$M$3:$M$265,MATCH(MAX('Conducted LTE CATM1'!$AH$3:$AH$265),'Conducted LTE CATM1'!$AH$3:$AH$265,0)))</f>
        <v>15</v>
      </c>
      <c r="CA471" s="1072" t="inlineStr">
        <is>
          <t>Left Edge</t>
        </is>
      </c>
      <c r="CB471" s="200">
        <v>5</v>
      </c>
      <c r="CC471" s="1104">
        <f>IF(COUNT('Conducted LTE CATM1'!$AH$3:$AH$265)=0,18300,INDEX('Conducted LTE CATM1'!$T$3:$T$265,MATCH(MAX('Conducted LTE CATM1'!$AH$3:$AH$265),'Conducted LTE CATM1'!$AH$3:$AH$265,0)))</f>
        <v>18300</v>
      </c>
      <c r="CD471" s="1104">
        <f>IF(COUNT('Conducted LTE CATM1'!$AH$3:$AH$265)=0,1950,INDEX('Conducted LTE CATM1'!$U$3:$U$265,MATCH(MAX('Conducted LTE CATM1'!$AH$3:$AH$265),'Conducted LTE CATM1'!$AH$3:$AH$265,0)))</f>
        <v>1950</v>
      </c>
      <c r="CE471" s="7234"/>
      <c r="CF471" s="7234"/>
      <c r="CG471" s="6706"/>
      <c r="CH471" s="6706"/>
      <c r="CI471" s="225">
        <f>BY471</f>
        <v/>
      </c>
      <c r="CJ471" s="237">
        <f>BZ471</f>
        <v/>
      </c>
      <c r="CK471" s="223">
        <f>CA471</f>
        <v/>
      </c>
      <c r="CL471" s="237">
        <f>CC471</f>
        <v/>
      </c>
      <c r="CM471" s="394">
        <f>CD471</f>
        <v/>
      </c>
      <c r="CN471" s="1527"/>
      <c r="CO471" s="1579"/>
      <c r="CP471" s="7214">
        <f>IF(CF471=""," ",IF(ABS(CE471-CF471)&lt;=0.1,"Valid","Not valid"))</f>
        <v/>
      </c>
      <c r="CQ471" s="1674">
        <f> IF(CE471="","",IF(AND(CE471&lt;&gt;"",CF471=""),IF(CE471&gt;=0.8,"Medir+Sig Max","No"),IF(CF471&lt;&gt;"",IF(CF471&gt;=0.8,"Medir+Sig Max","No"),"")))</f>
        <v/>
      </c>
      <c r="CR471" s="6927"/>
      <c r="CS471" s="1674"/>
      <c r="CT471" s="220">
        <f>IF(CO471="",IF(AND(CE471="",CF471=""),"",IF(CF471="",IF(DQ471&gt;1,ROUND(DQ471*CE471,3),CE471),IF(DQ471&gt;1,ROUND(DQ471*CF471,3),CF471))),IF(AND(CE471="",CF471=""),"",IF(CF471="",IF(DQ471&gt;1,ROUND(DQ471*CE471*(1/(CO471)),3),CE471*(1/(CO471))),IF(DQ471&gt;1,ROUND(DQ471*CF471*(1/(CO471)),3),CF471*(1/(CO471))))))</f>
        <v/>
      </c>
      <c r="CU471" s="224">
        <f>BY471</f>
        <v/>
      </c>
      <c r="CV471" s="237">
        <f>BZ471</f>
        <v/>
      </c>
      <c r="CW471" s="237">
        <f>CA471</f>
        <v/>
      </c>
      <c r="CX471" s="224">
        <f>CC471</f>
        <v/>
      </c>
      <c r="CY471" s="237">
        <f>CD471</f>
        <v/>
      </c>
      <c r="CZ471" s="7474">
        <f>IF(COUNTIF(Overview!K12:K14,TRUE)&gt;0,1.6,IF(COUNTIF(Overview!L12:L14,TRUE)&gt;0,8,0))</f>
        <v/>
      </c>
      <c r="DA471" s="1788"/>
      <c r="DB471" s="7483"/>
      <c r="DC471" s="844">
        <f>IF(CT471="","",IF(CT471&gt;CZ471,"Fail","Pass"))</f>
        <v/>
      </c>
      <c r="DD471" s="402"/>
      <c r="DE471" s="1565">
        <f>MyTimestamp(DC471)</f>
        <v/>
      </c>
      <c r="DF471" s="1531">
        <f>IF(COUNT(CE471:CH471)=1,15,IF(COUNT(CE471:CH471)=0,0,30))</f>
        <v/>
      </c>
      <c r="DG471" s="1532">
        <f>IF(DF471=0,0,2)</f>
        <v/>
      </c>
      <c r="DH471" s="1866"/>
      <c r="DI471" s="1866"/>
      <c r="DJ471" s="1863"/>
      <c r="DK471" s="1789"/>
      <c r="DL471" s="1574">
        <f>10^(CN471/20)*100-100</f>
        <v/>
      </c>
      <c r="DM471" s="777"/>
      <c r="DN471" s="976"/>
      <c r="DO471" s="777">
        <f>IF(DM471="","",10^(DM471/10))</f>
        <v/>
      </c>
      <c r="DP471" s="777">
        <f>IF(ISNUMBER(DN471)=FALSE,"",10^(DN471/10))</f>
        <v/>
      </c>
      <c r="DQ471" s="1578">
        <f>IF(AND(ISNUMBER(DO471),ISNUMBER(DP471)),IF(DO471/DP471&gt;1,ROUND((DO471)/DP471,3),1),1)</f>
        <v/>
      </c>
      <c r="DR471" s="1541"/>
      <c r="DS471" s="1541"/>
      <c r="DT471" s="1541"/>
      <c r="DU471" s="1541"/>
      <c r="DV471" s="1541"/>
      <c r="DW471" s="1541"/>
      <c r="DX471" s="1541"/>
      <c r="DY471" s="1541"/>
      <c r="DZ471" s="1541"/>
      <c r="EA471" s="1541"/>
      <c r="EB471" s="1541"/>
      <c r="EC471" s="1541"/>
      <c r="ED471" s="1541"/>
      <c r="EE471" s="1541"/>
      <c r="EF471" s="1541"/>
      <c r="EG471" s="1541"/>
      <c r="EH471" s="1541"/>
      <c r="EI471" s="1541"/>
      <c r="EJ471" s="1541"/>
      <c r="EK471" s="1541"/>
      <c r="EL471" s="1541"/>
      <c r="EM471" s="1541"/>
      <c r="EN471" s="1541"/>
      <c r="EO471" s="1541"/>
      <c r="EP471" s="1541"/>
      <c r="EQ471" s="1541"/>
      <c r="ER471" s="1541"/>
      <c r="ES471" s="1541"/>
      <c r="ET471" s="1541"/>
      <c r="EU471" s="1541"/>
      <c r="EV471" s="1541"/>
    </row>
    <row r="472" ht="12.75" x14ac:dyDescent="0.2">
      <c r="A472" s="1541"/>
      <c r="B472" s="1541"/>
      <c r="C472"/>
      <c r="D472" s="1486"/>
      <c r="E472" s="1486"/>
      <c r="F472" s="672" t="inlineStr">
        <is>
          <t>5.3</t>
        </is>
      </c>
      <c r="G472" s="1497"/>
      <c r="H472" s="130">
        <f>BV472</f>
        <v/>
      </c>
      <c r="I472" s="130">
        <f>BW472</f>
        <v/>
      </c>
      <c r="J472" s="1299" t="inlineStr">
        <is>
          <t>Cat M1</t>
        </is>
      </c>
      <c r="K472" s="1299" t="inlineStr">
        <is>
          <t>FDD1</t>
        </is>
      </c>
      <c r="L472" s="115"/>
      <c r="M472" s="130">
        <v>15</v>
      </c>
      <c r="N472" s="119" t="inlineStr">
        <is>
          <t>16QAM</t>
        </is>
      </c>
      <c r="O472" s="131"/>
      <c r="P472" s="6597">
        <v>0</v>
      </c>
      <c r="Q472" s="131">
        <v>3</v>
      </c>
      <c r="R472" s="131">
        <v>0</v>
      </c>
      <c r="S472" s="6593"/>
      <c r="T472" s="130">
        <v>18300</v>
      </c>
      <c r="U472" s="6593">
        <v>1950</v>
      </c>
      <c r="V472" s="119"/>
      <c r="W472" s="1305"/>
      <c r="X472" s="119"/>
      <c r="Y472" s="119"/>
      <c r="Z472" s="119"/>
      <c r="AA472" s="115"/>
      <c r="AB472" s="115"/>
      <c r="AC472" s="1300">
        <f>IF(OR(BX472="Close to Ear",BX472="Close to Head"),"Head",IF(BX472="Extremity","Extremity","Body"))</f>
        <v/>
      </c>
      <c r="AD472" s="1301">
        <f>CA472</f>
        <v/>
      </c>
      <c r="AE472" s="1299">
        <f>CB472</f>
        <v/>
      </c>
      <c r="AF472" s="115"/>
      <c r="AG472" s="1302">
        <f>IF(OR(AZ472="",BA472=""),"N/A",IF(DC472="Pass","P","F"))</f>
        <v/>
      </c>
      <c r="AH472" s="129"/>
      <c r="AI472" s="129"/>
      <c r="AJ472" s="129"/>
      <c r="AK472" s="119"/>
      <c r="AL472" s="115"/>
      <c r="AM472" s="119"/>
      <c r="AN472" s="119"/>
      <c r="AO472" s="692"/>
      <c r="AP472" s="692"/>
      <c r="AQ472" s="692"/>
      <c r="AR472" s="692"/>
      <c r="AS472" s="692"/>
      <c r="AT472" s="1303">
        <f>IF(AC472="Extremity",IF(CG472="","",CG472),"")</f>
        <v/>
      </c>
      <c r="AU472" s="1303">
        <f>IF(AC472="Extremity",IF(CH472="","",CH472),"")</f>
        <v/>
      </c>
      <c r="AV472" s="1304">
        <f>IF(AC472="Extremity","",IF(CE472="","",CE472))</f>
        <v/>
      </c>
      <c r="AW472" s="1304">
        <f>IF(AD472="Extremity","",IF(CF472="","",CF472))</f>
        <v/>
      </c>
      <c r="AX472" s="1305">
        <f>DL472</f>
        <v/>
      </c>
      <c r="AY472" s="1305">
        <f>DQ472</f>
        <v/>
      </c>
      <c r="AZ472" s="3377">
        <f>IF(AC472="Extremity",IF(DA472="","",DA472),"")</f>
        <v/>
      </c>
      <c r="BA472" s="3378">
        <f>IF(AC472="Extremity","",IF(CT472="","",CT472))</f>
        <v/>
      </c>
      <c r="BB472" s="1305">
        <f>IF(AC472="Extremity",IF(DB472="","",DB472),"")</f>
        <v/>
      </c>
      <c r="BC472" s="1304">
        <f>IF(AC472="Extremity","",IF(CZ472="","",CZ472))</f>
        <v/>
      </c>
      <c r="BD472" s="1305">
        <f>DD472</f>
        <v/>
      </c>
      <c r="BE472" s="132">
        <f>DE472</f>
        <v/>
      </c>
      <c r="BF472" s="133">
        <f>DF472*60</f>
        <v/>
      </c>
      <c r="BG472" s="121">
        <f>BE472</f>
        <v/>
      </c>
      <c r="BH472" s="133">
        <f>DG472*60</f>
        <v/>
      </c>
      <c r="BI472" s="133">
        <f>DH472</f>
        <v/>
      </c>
      <c r="BJ472" s="117"/>
      <c r="BK472" s="812">
        <f>Overview!$E$7</f>
        <v/>
      </c>
      <c r="BL472" s="117"/>
      <c r="BM472" s="834">
        <f>DI472</f>
        <v/>
      </c>
      <c r="BN472" s="812">
        <f>Overview!$P$153</f>
        <v/>
      </c>
      <c r="BO472" s="117" t="inlineStr">
        <is>
          <t>Revisar: la misma frecuencia aparece con varios canales en esta banda (18050 / 18300 / 18525)</t>
        </is>
      </c>
      <c r="BP472" s="117"/>
      <c r="BQ472" s="115"/>
      <c r="BR472" s="1478"/>
      <c r="BS472" s="1541"/>
      <c r="BT472" s="1864" t="inlineStr">
        <is>
          <t>LTE CATM1</t>
        </is>
      </c>
      <c r="BU472" s="1828" t="inlineStr">
        <is>
          <t>FDD1</t>
        </is>
      </c>
      <c r="BV472" s="906">
        <f>Overview!$H$29</f>
        <v/>
      </c>
      <c r="BW472" s="1865"/>
      <c r="BX472" s="1828" t="inlineStr">
        <is>
          <t>Body</t>
        </is>
      </c>
      <c r="BY472" s="916"/>
      <c r="BZ472" s="1724">
        <f>IF(COUNT('Conducted LTE CATM1'!$AH$3:$AH$265)=0,15,INDEX('Conducted LTE CATM1'!$M$3:$M$265,MATCH(MAX('Conducted LTE CATM1'!$AH$3:$AH$265),'Conducted LTE CATM1'!$AH$3:$AH$265,0)))</f>
        <v>15</v>
      </c>
      <c r="CA472" s="1072" t="inlineStr">
        <is>
          <t>Right Edge</t>
        </is>
      </c>
      <c r="CB472" s="200">
        <v>5</v>
      </c>
      <c r="CC472" s="1104">
        <f>IF(COUNT('Conducted LTE CATM1'!$AH$3:$AH$265)=0,18300,INDEX('Conducted LTE CATM1'!$T$3:$T$265,MATCH(MAX('Conducted LTE CATM1'!$AH$3:$AH$265),'Conducted LTE CATM1'!$AH$3:$AH$265,0)))</f>
        <v>18300</v>
      </c>
      <c r="CD472" s="1104">
        <f>IF(COUNT('Conducted LTE CATM1'!$AH$3:$AH$265)=0,1950,INDEX('Conducted LTE CATM1'!$U$3:$U$265,MATCH(MAX('Conducted LTE CATM1'!$AH$3:$AH$265),'Conducted LTE CATM1'!$AH$3:$AH$265,0)))</f>
        <v>1950</v>
      </c>
      <c r="CE472" s="7234"/>
      <c r="CF472" s="7234"/>
      <c r="CG472" s="6706"/>
      <c r="CH472" s="6706"/>
      <c r="CI472" s="225">
        <f>BY472</f>
        <v/>
      </c>
      <c r="CJ472" s="237">
        <f>BZ472</f>
        <v/>
      </c>
      <c r="CK472" s="223">
        <f>CA472</f>
        <v/>
      </c>
      <c r="CL472" s="237">
        <f>CC472</f>
        <v/>
      </c>
      <c r="CM472" s="394">
        <f>CD472</f>
        <v/>
      </c>
      <c r="CN472" s="1527"/>
      <c r="CO472" s="1579"/>
      <c r="CP472" s="7214">
        <f>IF(CF472=""," ",IF(ABS(CE472-CF472)&lt;=0.1,"Valid","Not valid"))</f>
        <v/>
      </c>
      <c r="CQ472" s="1674">
        <f> IF(CE472="","",IF(AND(CE472&lt;&gt;"",CF472=""),IF(CE472&gt;=0.8,"Medir+Sig Max","No"),IF(CF472&lt;&gt;"",IF(CF472&gt;=0.8,"Medir+Sig Max","No"),"")))</f>
        <v/>
      </c>
      <c r="CR472" s="6927"/>
      <c r="CS472" s="1674"/>
      <c r="CT472" s="220">
        <f>IF(CO472="",IF(AND(CE472="",CF472=""),"",IF(CF472="",IF(DQ472&gt;1,ROUND(DQ472*CE472,3),CE472),IF(DQ472&gt;1,ROUND(DQ472*CF472,3),CF472))),IF(AND(CE472="",CF472=""),"",IF(CF472="",IF(DQ472&gt;1,ROUND(DQ472*CE472*(1/(CO472)),3),CE472*(1/(CO472))),IF(DQ472&gt;1,ROUND(DQ472*CF472*(1/(CO472)),3),CF472*(1/(CO472))))))</f>
        <v/>
      </c>
      <c r="CU472" s="224">
        <f>BY472</f>
        <v/>
      </c>
      <c r="CV472" s="237">
        <f>BZ472</f>
        <v/>
      </c>
      <c r="CW472" s="237">
        <f>CA472</f>
        <v/>
      </c>
      <c r="CX472" s="224">
        <f>CC472</f>
        <v/>
      </c>
      <c r="CY472" s="237">
        <f>CD472</f>
        <v/>
      </c>
      <c r="CZ472" s="7474">
        <f>IF(COUNTIF(Overview!K12:K14,TRUE)&gt;0,1.6,IF(COUNTIF(Overview!L12:L14,TRUE)&gt;0,8,0))</f>
        <v/>
      </c>
      <c r="DA472" s="1788"/>
      <c r="DB472" s="7483"/>
      <c r="DC472" s="844">
        <f>IF(CT472="","",IF(CT472&gt;CZ472,"Fail","Pass"))</f>
        <v/>
      </c>
      <c r="DD472" s="402"/>
      <c r="DE472" s="1565">
        <f>MyTimestamp(DC472)</f>
        <v/>
      </c>
      <c r="DF472" s="1531">
        <f>IF(COUNT(CE472:CH472)=1,15,IF(COUNT(CE472:CH472)=0,0,30))</f>
        <v/>
      </c>
      <c r="DG472" s="1532">
        <f>IF(DF472=0,0,2)</f>
        <v/>
      </c>
      <c r="DH472" s="1866"/>
      <c r="DI472" s="1866"/>
      <c r="DJ472" s="1863"/>
      <c r="DK472" s="1789"/>
      <c r="DL472" s="1574">
        <f>10^(CN472/20)*100-100</f>
        <v/>
      </c>
      <c r="DM472" s="777"/>
      <c r="DN472" s="976"/>
      <c r="DO472" s="777">
        <f>IF(DM472="","",10^(DM472/10))</f>
        <v/>
      </c>
      <c r="DP472" s="777">
        <f>IF(ISNUMBER(DN472)=FALSE,"",10^(DN472/10))</f>
        <v/>
      </c>
      <c r="DQ472" s="1578">
        <f>IF(AND(ISNUMBER(DO472),ISNUMBER(DP472)),IF(DO472/DP472&gt;1,ROUND((DO472)/DP472,3),1),1)</f>
        <v/>
      </c>
      <c r="DR472" s="1541"/>
      <c r="DS472" s="1541"/>
      <c r="DT472" s="1541"/>
      <c r="DU472" s="1541"/>
      <c r="DV472" s="1541"/>
      <c r="DW472" s="1541"/>
      <c r="DX472" s="1541"/>
      <c r="DY472" s="1541"/>
      <c r="DZ472" s="1541"/>
      <c r="EA472" s="1541"/>
      <c r="EB472" s="1541"/>
      <c r="EC472" s="1541"/>
      <c r="ED472" s="1541"/>
      <c r="EE472" s="1541"/>
      <c r="EF472" s="1541"/>
      <c r="EG472" s="1541"/>
      <c r="EH472" s="1541"/>
      <c r="EI472" s="1541"/>
      <c r="EJ472" s="1541"/>
      <c r="EK472" s="1541"/>
      <c r="EL472" s="1541"/>
      <c r="EM472" s="1541"/>
      <c r="EN472" s="1541"/>
      <c r="EO472" s="1541"/>
      <c r="EP472" s="1541"/>
      <c r="EQ472" s="1541"/>
      <c r="ER472" s="1541"/>
      <c r="ES472" s="1541"/>
      <c r="ET472" s="1541"/>
      <c r="EU472" s="1541"/>
      <c r="EV472" s="1541"/>
    </row>
    <row r="473" ht="12.75" x14ac:dyDescent="0.2">
      <c r="A473" s="1541"/>
      <c r="B473" s="1541"/>
      <c r="C473"/>
      <c r="D473" s="1486"/>
      <c r="E473" s="1486"/>
      <c r="F473" s="672" t="inlineStr">
        <is>
          <t>5.3</t>
        </is>
      </c>
      <c r="G473" s="1497"/>
      <c r="H473" s="130">
        <f>BV473</f>
        <v/>
      </c>
      <c r="I473" s="130">
        <f>BW473</f>
        <v/>
      </c>
      <c r="J473" s="1299" t="inlineStr">
        <is>
          <t>Cat M1</t>
        </is>
      </c>
      <c r="K473" s="1299" t="inlineStr">
        <is>
          <t>FDD1</t>
        </is>
      </c>
      <c r="L473" s="115"/>
      <c r="M473" s="130">
        <v>15</v>
      </c>
      <c r="N473" s="119" t="inlineStr">
        <is>
          <t>16QAM</t>
        </is>
      </c>
      <c r="O473" s="131"/>
      <c r="P473" s="6597">
        <v>0</v>
      </c>
      <c r="Q473" s="131">
        <v>3</v>
      </c>
      <c r="R473" s="131">
        <v>0</v>
      </c>
      <c r="S473" s="6593"/>
      <c r="T473" s="130">
        <v>18300</v>
      </c>
      <c r="U473" s="6593">
        <v>1950</v>
      </c>
      <c r="V473" s="119"/>
      <c r="W473" s="1305"/>
      <c r="X473" s="119"/>
      <c r="Y473" s="119"/>
      <c r="Z473" s="119"/>
      <c r="AA473" s="115"/>
      <c r="AB473" s="115"/>
      <c r="AC473" s="1300">
        <f>IF(OR(BX473="Close to Ear",BX473="Close to Head"),"Head",IF(BX473="Extremity","Extremity","Body"))</f>
        <v/>
      </c>
      <c r="AD473" s="1301">
        <f>CA473</f>
        <v/>
      </c>
      <c r="AE473" s="1299">
        <f>CB473</f>
        <v/>
      </c>
      <c r="AF473" s="115"/>
      <c r="AG473" s="1302">
        <f>IF(OR(AZ473="",BA473=""),"N/A",IF(DC473="Pass","P","F"))</f>
        <v/>
      </c>
      <c r="AH473" s="129"/>
      <c r="AI473" s="129"/>
      <c r="AJ473" s="129"/>
      <c r="AK473" s="119"/>
      <c r="AL473" s="115"/>
      <c r="AM473" s="119"/>
      <c r="AN473" s="119"/>
      <c r="AO473" s="692"/>
      <c r="AP473" s="692"/>
      <c r="AQ473" s="692"/>
      <c r="AR473" s="692"/>
      <c r="AS473" s="692"/>
      <c r="AT473" s="1303">
        <f>IF(AC473="Extremity",IF(CG473="","",CG473),"")</f>
        <v/>
      </c>
      <c r="AU473" s="1303">
        <f>IF(AC473="Extremity",IF(CH473="","",CH473),"")</f>
        <v/>
      </c>
      <c r="AV473" s="1304">
        <f>IF(AC473="Extremity","",IF(CE473="","",CE473))</f>
        <v/>
      </c>
      <c r="AW473" s="1304">
        <f>IF(AD473="Extremity","",IF(CF473="","",CF473))</f>
        <v/>
      </c>
      <c r="AX473" s="1305">
        <f>DL473</f>
        <v/>
      </c>
      <c r="AY473" s="1305">
        <f>DQ473</f>
        <v/>
      </c>
      <c r="AZ473" s="3377">
        <f>IF(AC473="Extremity",IF(DA473="","",DA473),"")</f>
        <v/>
      </c>
      <c r="BA473" s="3378">
        <f>IF(AC473="Extremity","",IF(CT473="","",CT473))</f>
        <v/>
      </c>
      <c r="BB473" s="1305">
        <f>IF(AC473="Extremity",IF(DB473="","",DB473),"")</f>
        <v/>
      </c>
      <c r="BC473" s="1304">
        <f>IF(AC473="Extremity","",IF(CZ473="","",CZ473))</f>
        <v/>
      </c>
      <c r="BD473" s="1305">
        <f>DD473</f>
        <v/>
      </c>
      <c r="BE473" s="132">
        <f>DE473</f>
        <v/>
      </c>
      <c r="BF473" s="133">
        <f>DF473*60</f>
        <v/>
      </c>
      <c r="BG473" s="121">
        <f>BE473</f>
        <v/>
      </c>
      <c r="BH473" s="133">
        <f>DG473*60</f>
        <v/>
      </c>
      <c r="BI473" s="133">
        <f>DH473</f>
        <v/>
      </c>
      <c r="BJ473" s="117"/>
      <c r="BK473" s="812">
        <f>Overview!$E$7</f>
        <v/>
      </c>
      <c r="BL473" s="117"/>
      <c r="BM473" s="834">
        <f>DI473</f>
        <v/>
      </c>
      <c r="BN473" s="812">
        <f>Overview!$P$153</f>
        <v/>
      </c>
      <c r="BO473" s="117" t="inlineStr">
        <is>
          <t>Revisar: la misma frecuencia aparece con varios canales en esta banda (18050 / 18300 / 18525)</t>
        </is>
      </c>
      <c r="BP473" s="117"/>
      <c r="BQ473" s="115"/>
      <c r="BR473" s="1478"/>
      <c r="BS473" s="1541"/>
      <c r="BT473" s="1864" t="inlineStr">
        <is>
          <t>LTE CATM1</t>
        </is>
      </c>
      <c r="BU473" s="1828" t="inlineStr">
        <is>
          <t>FDD1</t>
        </is>
      </c>
      <c r="BV473" s="906">
        <f>Overview!$H$29</f>
        <v/>
      </c>
      <c r="BW473" s="1865"/>
      <c r="BX473" s="1828" t="inlineStr">
        <is>
          <t>Body</t>
        </is>
      </c>
      <c r="BY473" s="916"/>
      <c r="BZ473" s="1724">
        <f>IF(COUNT('Conducted LTE CATM1'!$AH$3:$AH$265)=0,15,INDEX('Conducted LTE CATM1'!$M$3:$M$265,MATCH(MAX('Conducted LTE CATM1'!$AH$3:$AH$265),'Conducted LTE CATM1'!$AH$3:$AH$265,0)))</f>
        <v>15</v>
      </c>
      <c r="CA473" s="1072" t="inlineStr">
        <is>
          <t>Top Edge</t>
        </is>
      </c>
      <c r="CB473" s="200">
        <v>5</v>
      </c>
      <c r="CC473" s="1104">
        <f>IF(COUNT('Conducted LTE CATM1'!$AH$3:$AH$265)=0,18300,INDEX('Conducted LTE CATM1'!$T$3:$T$265,MATCH(MAX('Conducted LTE CATM1'!$AH$3:$AH$265),'Conducted LTE CATM1'!$AH$3:$AH$265,0)))</f>
        <v>18300</v>
      </c>
      <c r="CD473" s="1104">
        <f>IF(COUNT('Conducted LTE CATM1'!$AH$3:$AH$265)=0,1950,INDEX('Conducted LTE CATM1'!$U$3:$U$265,MATCH(MAX('Conducted LTE CATM1'!$AH$3:$AH$265),'Conducted LTE CATM1'!$AH$3:$AH$265,0)))</f>
        <v>1950</v>
      </c>
      <c r="CE473" s="7234"/>
      <c r="CF473" s="7234"/>
      <c r="CG473" s="6706"/>
      <c r="CH473" s="6706"/>
      <c r="CI473" s="225">
        <f>BY473</f>
        <v/>
      </c>
      <c r="CJ473" s="237">
        <f>BZ473</f>
        <v/>
      </c>
      <c r="CK473" s="223">
        <f>CA473</f>
        <v/>
      </c>
      <c r="CL473" s="237">
        <f>CC473</f>
        <v/>
      </c>
      <c r="CM473" s="394">
        <f>CD473</f>
        <v/>
      </c>
      <c r="CN473" s="1527"/>
      <c r="CO473" s="1579"/>
      <c r="CP473" s="7214">
        <f>IF(CF473=""," ",IF(ABS(CE473-CF473)&lt;=0.1,"Valid","Not valid"))</f>
        <v/>
      </c>
      <c r="CQ473" s="1674">
        <f> IF(CE473="","",IF(AND(CE473&lt;&gt;"",CF473=""),IF(CE473&gt;=0.8,"Medir+Sig Max","No"),IF(CF473&lt;&gt;"",IF(CF473&gt;=0.8,"Medir+Sig Max","No"),"")))</f>
        <v/>
      </c>
      <c r="CR473" s="6927"/>
      <c r="CS473" s="1674"/>
      <c r="CT473" s="220">
        <f>IF(CO473="",IF(AND(CE473="",CF473=""),"",IF(CF473="",IF(DQ473&gt;1,ROUND(DQ473*CE473,3),CE473),IF(DQ473&gt;1,ROUND(DQ473*CF473,3),CF473))),IF(AND(CE473="",CF473=""),"",IF(CF473="",IF(DQ473&gt;1,ROUND(DQ473*CE473*(1/(CO473)),3),CE473*(1/(CO473))),IF(DQ473&gt;1,ROUND(DQ473*CF473*(1/(CO473)),3),CF473*(1/(CO473))))))</f>
        <v/>
      </c>
      <c r="CU473" s="224">
        <f>BY473</f>
        <v/>
      </c>
      <c r="CV473" s="237">
        <f>BZ473</f>
        <v/>
      </c>
      <c r="CW473" s="237">
        <f>CA473</f>
        <v/>
      </c>
      <c r="CX473" s="224">
        <f>CC473</f>
        <v/>
      </c>
      <c r="CY473" s="237">
        <f>CD473</f>
        <v/>
      </c>
      <c r="CZ473" s="7474">
        <f>IF(COUNTIF(Overview!K12:K14,TRUE)&gt;0,1.6,IF(COUNTIF(Overview!L12:L14,TRUE)&gt;0,8,0))</f>
        <v/>
      </c>
      <c r="DA473" s="1788"/>
      <c r="DB473" s="7483"/>
      <c r="DC473" s="844">
        <f>IF(CT473="","",IF(CT473&gt;CZ473,"Fail","Pass"))</f>
        <v/>
      </c>
      <c r="DD473" s="402"/>
      <c r="DE473" s="1565">
        <f>MyTimestamp(DC473)</f>
        <v/>
      </c>
      <c r="DF473" s="1531">
        <f>IF(COUNT(CE473:CH473)=1,15,IF(COUNT(CE473:CH473)=0,0,30))</f>
        <v/>
      </c>
      <c r="DG473" s="1532">
        <f>IF(DF473=0,0,2)</f>
        <v/>
      </c>
      <c r="DH473" s="1866"/>
      <c r="DI473" s="1866"/>
      <c r="DJ473" s="1863"/>
      <c r="DK473" s="1789"/>
      <c r="DL473" s="1574">
        <f>10^(CN473/20)*100-100</f>
        <v/>
      </c>
      <c r="DM473" s="777"/>
      <c r="DN473" s="976"/>
      <c r="DO473" s="777">
        <f>IF(DM473="","",10^(DM473/10))</f>
        <v/>
      </c>
      <c r="DP473" s="777">
        <f>IF(ISNUMBER(DN473)=FALSE,"",10^(DN473/10))</f>
        <v/>
      </c>
      <c r="DQ473" s="1578">
        <f>IF(AND(ISNUMBER(DO473),ISNUMBER(DP473)),IF(DO473/DP473&gt;1,ROUND((DO473)/DP473,3),1),1)</f>
        <v/>
      </c>
      <c r="DR473" s="1541"/>
      <c r="DS473" s="1541"/>
      <c r="DT473" s="1541"/>
      <c r="DU473" s="1541"/>
      <c r="DV473" s="1541"/>
      <c r="DW473" s="1541"/>
      <c r="DX473" s="1541"/>
      <c r="DY473" s="1541"/>
      <c r="DZ473" s="1541"/>
      <c r="EA473" s="1541"/>
      <c r="EB473" s="1541"/>
      <c r="EC473" s="1541"/>
      <c r="ED473" s="1541"/>
      <c r="EE473" s="1541"/>
      <c r="EF473" s="1541"/>
      <c r="EG473" s="1541"/>
      <c r="EH473" s="1541"/>
      <c r="EI473" s="1541"/>
      <c r="EJ473" s="1541"/>
      <c r="EK473" s="1541"/>
      <c r="EL473" s="1541"/>
      <c r="EM473" s="1541"/>
      <c r="EN473" s="1541"/>
      <c r="EO473" s="1541"/>
      <c r="EP473" s="1541"/>
      <c r="EQ473" s="1541"/>
      <c r="ER473" s="1541"/>
      <c r="ES473" s="1541"/>
      <c r="ET473" s="1541"/>
      <c r="EU473" s="1541"/>
      <c r="EV473" s="1541"/>
    </row>
    <row r="474" ht="12.75" x14ac:dyDescent="0.2">
      <c r="A474" s="1541"/>
      <c r="B474" s="1541"/>
      <c r="C474"/>
      <c r="D474" s="1486"/>
      <c r="E474" s="1486"/>
      <c r="F474" s="672" t="inlineStr">
        <is>
          <t>5.3</t>
        </is>
      </c>
      <c r="G474" s="1497"/>
      <c r="H474" s="130">
        <f>BV474</f>
        <v/>
      </c>
      <c r="I474" s="130">
        <f>BW474</f>
        <v/>
      </c>
      <c r="J474" s="1299" t="inlineStr">
        <is>
          <t>Cat M1</t>
        </is>
      </c>
      <c r="K474" s="1299" t="inlineStr">
        <is>
          <t>FDD1</t>
        </is>
      </c>
      <c r="L474" s="115"/>
      <c r="M474" s="130">
        <v>15</v>
      </c>
      <c r="N474" s="119" t="inlineStr">
        <is>
          <t>16QAM</t>
        </is>
      </c>
      <c r="O474" s="131"/>
      <c r="P474" s="6597">
        <v>0</v>
      </c>
      <c r="Q474" s="131">
        <v>3</v>
      </c>
      <c r="R474" s="131">
        <v>0</v>
      </c>
      <c r="S474" s="6593"/>
      <c r="T474" s="130">
        <v>18300</v>
      </c>
      <c r="U474" s="6593">
        <v>1950</v>
      </c>
      <c r="V474" s="119"/>
      <c r="W474" s="1305"/>
      <c r="X474" s="119"/>
      <c r="Y474" s="119"/>
      <c r="Z474" s="119"/>
      <c r="AA474" s="115"/>
      <c r="AB474" s="115"/>
      <c r="AC474" s="1300">
        <f>IF(OR(BX474="Close to Ear",BX474="Close to Head"),"Head",IF(BX474="Extremity","Extremity","Body"))</f>
        <v/>
      </c>
      <c r="AD474" s="1301">
        <f>CA474</f>
        <v/>
      </c>
      <c r="AE474" s="1299">
        <f>CB474</f>
        <v/>
      </c>
      <c r="AF474" s="115"/>
      <c r="AG474" s="1302">
        <f>IF(OR(AZ474="",BA474=""),"N/A",IF(DC474="Pass","P","F"))</f>
        <v/>
      </c>
      <c r="AH474" s="129"/>
      <c r="AI474" s="129"/>
      <c r="AJ474" s="129"/>
      <c r="AK474" s="119"/>
      <c r="AL474" s="115"/>
      <c r="AM474" s="119"/>
      <c r="AN474" s="119"/>
      <c r="AO474" s="692"/>
      <c r="AP474" s="692"/>
      <c r="AQ474" s="692"/>
      <c r="AR474" s="692"/>
      <c r="AS474" s="692"/>
      <c r="AT474" s="1303">
        <f>IF(AC474="Extremity",IF(CG474="","",CG474),"")</f>
        <v/>
      </c>
      <c r="AU474" s="1303">
        <f>IF(AC474="Extremity",IF(CH474="","",CH474),"")</f>
        <v/>
      </c>
      <c r="AV474" s="1304">
        <f>IF(AC474="Extremity","",IF(CE474="","",CE474))</f>
        <v/>
      </c>
      <c r="AW474" s="1304">
        <f>IF(AD474="Extremity","",IF(CF474="","",CF474))</f>
        <v/>
      </c>
      <c r="AX474" s="1305">
        <f>DL474</f>
        <v/>
      </c>
      <c r="AY474" s="1305">
        <f>DQ474</f>
        <v/>
      </c>
      <c r="AZ474" s="3377">
        <f>IF(AC474="Extremity",IF(DA474="","",DA474),"")</f>
        <v/>
      </c>
      <c r="BA474" s="3378">
        <f>IF(AC474="Extremity","",IF(CT474="","",CT474))</f>
        <v/>
      </c>
      <c r="BB474" s="1305">
        <f>IF(AC474="Extremity",IF(DB474="","",DB474),"")</f>
        <v/>
      </c>
      <c r="BC474" s="1304">
        <f>IF(AC474="Extremity","",IF(CZ474="","",CZ474))</f>
        <v/>
      </c>
      <c r="BD474" s="1305">
        <f>DD474</f>
        <v/>
      </c>
      <c r="BE474" s="132">
        <f>DE474</f>
        <v/>
      </c>
      <c r="BF474" s="133">
        <f>DF474*60</f>
        <v/>
      </c>
      <c r="BG474" s="121">
        <f>BE474</f>
        <v/>
      </c>
      <c r="BH474" s="133">
        <f>DG474*60</f>
        <v/>
      </c>
      <c r="BI474" s="133">
        <f>DH474</f>
        <v/>
      </c>
      <c r="BJ474" s="117"/>
      <c r="BK474" s="812">
        <f>Overview!$E$7</f>
        <v/>
      </c>
      <c r="BL474" s="117"/>
      <c r="BM474" s="834">
        <f>DI474</f>
        <v/>
      </c>
      <c r="BN474" s="812">
        <f>Overview!$P$153</f>
        <v/>
      </c>
      <c r="BO474" s="117" t="inlineStr">
        <is>
          <t>Revisar: la misma frecuencia aparece con varios canales en esta banda (18050 / 18300 / 18525)</t>
        </is>
      </c>
      <c r="BP474" s="117"/>
      <c r="BQ474" s="115"/>
      <c r="BR474" s="1478"/>
      <c r="BS474" s="1541"/>
      <c r="BT474" s="1867" t="inlineStr">
        <is>
          <t>LTE CATM1</t>
        </is>
      </c>
      <c r="BU474" s="1830" t="inlineStr">
        <is>
          <t>FDD1</t>
        </is>
      </c>
      <c r="BV474" s="875">
        <f>Overview!$H$29</f>
        <v/>
      </c>
      <c r="BW474" s="1865"/>
      <c r="BX474" s="1830" t="inlineStr">
        <is>
          <t>Body</t>
        </is>
      </c>
      <c r="BY474" s="916"/>
      <c r="BZ474" s="1724">
        <f>IF(COUNT('Conducted LTE CATM1'!$AH$3:$AH$265)=0,15,INDEX('Conducted LTE CATM1'!$M$3:$M$265,MATCH(MAX('Conducted LTE CATM1'!$AH$3:$AH$265),'Conducted LTE CATM1'!$AH$3:$AH$265,0)))</f>
        <v>15</v>
      </c>
      <c r="CA474" s="1072" t="inlineStr">
        <is>
          <t>Bottom Edge</t>
        </is>
      </c>
      <c r="CB474" s="200">
        <v>5</v>
      </c>
      <c r="CC474" s="1104">
        <f>IF(COUNT('Conducted LTE CATM1'!$AH$3:$AH$265)=0,18300,INDEX('Conducted LTE CATM1'!$T$3:$T$265,MATCH(MAX('Conducted LTE CATM1'!$AH$3:$AH$265),'Conducted LTE CATM1'!$AH$3:$AH$265,0)))</f>
        <v>18300</v>
      </c>
      <c r="CD474" s="1104">
        <f>IF(COUNT('Conducted LTE CATM1'!$AH$3:$AH$265)=0,1950,INDEX('Conducted LTE CATM1'!$U$3:$U$265,MATCH(MAX('Conducted LTE CATM1'!$AH$3:$AH$265),'Conducted LTE CATM1'!$AH$3:$AH$265,0)))</f>
        <v>1950</v>
      </c>
      <c r="CE474" s="7234"/>
      <c r="CF474" s="7234"/>
      <c r="CG474" s="6706"/>
      <c r="CH474" s="6706"/>
      <c r="CI474" s="225">
        <f>BY474</f>
        <v/>
      </c>
      <c r="CJ474" s="237">
        <f>BZ474</f>
        <v/>
      </c>
      <c r="CK474" s="223">
        <f>CA474</f>
        <v/>
      </c>
      <c r="CL474" s="237">
        <f>CC474</f>
        <v/>
      </c>
      <c r="CM474" s="394">
        <f>CD474</f>
        <v/>
      </c>
      <c r="CN474" s="1527"/>
      <c r="CO474" s="1579"/>
      <c r="CP474" s="7214">
        <f>IF(CF474=""," ",IF(ABS(CE474-CF474)&lt;=0.1,"Valid","Not valid"))</f>
        <v/>
      </c>
      <c r="CQ474" s="1674">
        <f> IF(CE474="","",IF(AND(CE474&lt;&gt;"",CF474=""),IF(CE474&gt;=0.8,"Medir+Sig Max","No"),IF(CF474&lt;&gt;"",IF(CF474&gt;=0.8,"Medir+Sig Max","No"),"")))</f>
        <v/>
      </c>
      <c r="CR474" s="6927"/>
      <c r="CS474" s="1674"/>
      <c r="CT474" s="220">
        <f>IF(CO474="",IF(AND(CE474="",CF474=""),"",IF(CF474="",IF(DQ474&gt;1,ROUND(DQ474*CE474,3),CE474),IF(DQ474&gt;1,ROUND(DQ474*CF474,3),CF474))),IF(AND(CE474="",CF474=""),"",IF(CF474="",IF(DQ474&gt;1,ROUND(DQ474*CE474*(1/(CO474)),3),CE474*(1/(CO474))),IF(DQ474&gt;1,ROUND(DQ474*CF474*(1/(CO474)),3),CF474*(1/(CO474))))))</f>
        <v/>
      </c>
      <c r="CU474" s="224">
        <f>BY474</f>
        <v/>
      </c>
      <c r="CV474" s="237">
        <f>BZ474</f>
        <v/>
      </c>
      <c r="CW474" s="237">
        <f>CA474</f>
        <v/>
      </c>
      <c r="CX474" s="224">
        <f>CC474</f>
        <v/>
      </c>
      <c r="CY474" s="237">
        <f>CD474</f>
        <v/>
      </c>
      <c r="CZ474" s="7474">
        <f>IF(COUNTIF(Overview!K12:K14,TRUE)&gt;0,1.6,IF(COUNTIF(Overview!L12:L14,TRUE)&gt;0,8,0))</f>
        <v/>
      </c>
      <c r="DA474" s="1788"/>
      <c r="DB474" s="7483"/>
      <c r="DC474" s="844">
        <f>IF(CT474="","",IF(CT474&gt;CZ474,"Fail","Pass"))</f>
        <v/>
      </c>
      <c r="DD474" s="402"/>
      <c r="DE474" s="1565">
        <f>MyTimestamp(DC474)</f>
        <v/>
      </c>
      <c r="DF474" s="1531">
        <f>IF(COUNT(CE474:CH474)=1,15,IF(COUNT(CE474:CH474)=0,0,30))</f>
        <v/>
      </c>
      <c r="DG474" s="1532">
        <f>IF(DF474=0,0,2)</f>
        <v/>
      </c>
      <c r="DH474" s="1866"/>
      <c r="DI474" s="1866"/>
      <c r="DJ474" s="1863"/>
      <c r="DK474" s="1789"/>
      <c r="DL474" s="1574">
        <f>10^(CN474/20)*100-100</f>
        <v/>
      </c>
      <c r="DM474" s="777"/>
      <c r="DN474" s="977"/>
      <c r="DO474" s="777">
        <f>IF(DM474="","",10^(DM474/10))</f>
        <v/>
      </c>
      <c r="DP474" s="777">
        <f>IF(ISNUMBER(DN474)=FALSE,"",10^(DN474/10))</f>
        <v/>
      </c>
      <c r="DQ474" s="1578">
        <f>IF(AND(ISNUMBER(DO474),ISNUMBER(DP474)),IF(DO474/DP474&gt;1,ROUND((DO474)/DP474,3),1),1)</f>
        <v/>
      </c>
      <c r="DR474" s="1541"/>
      <c r="DS474" s="1541"/>
      <c r="DT474" s="1541"/>
      <c r="DU474" s="1541"/>
      <c r="DV474" s="1541"/>
      <c r="DW474" s="1541"/>
      <c r="DX474" s="1541"/>
      <c r="DY474" s="1541"/>
      <c r="DZ474" s="1541"/>
      <c r="EA474" s="1541"/>
      <c r="EB474" s="1541"/>
      <c r="EC474" s="1541"/>
      <c r="ED474" s="1541"/>
      <c r="EE474" s="1541"/>
      <c r="EF474" s="1541"/>
      <c r="EG474" s="1541"/>
      <c r="EH474" s="1541"/>
      <c r="EI474" s="1541"/>
      <c r="EJ474" s="1541"/>
      <c r="EK474" s="1541"/>
      <c r="EL474" s="1541"/>
      <c r="EM474" s="1541"/>
      <c r="EN474" s="1541"/>
      <c r="EO474" s="1541"/>
      <c r="EP474" s="1541"/>
      <c r="EQ474" s="1541"/>
      <c r="ER474" s="1541"/>
      <c r="ES474" s="1541"/>
      <c r="ET474" s="1541"/>
      <c r="EU474" s="1541"/>
      <c r="EV474" s="1541"/>
    </row>
    <row r="475" ht="12.75" x14ac:dyDescent="0.2">
      <c r="A475" s="1541"/>
      <c r="B475" s="1541"/>
      <c r="C475"/>
      <c r="D475" s="1486"/>
      <c r="E475" s="1486"/>
      <c r="F475" s="672" t="inlineStr">
        <is>
          <t>5.3</t>
        </is>
      </c>
      <c r="G475" s="1497"/>
      <c r="H475" s="130">
        <f>BV475</f>
        <v/>
      </c>
      <c r="I475" s="130">
        <f>BW475</f>
        <v/>
      </c>
      <c r="J475" s="1299" t="inlineStr">
        <is>
          <t>Cat M1</t>
        </is>
      </c>
      <c r="K475" s="1299" t="inlineStr">
        <is>
          <t>FDD1</t>
        </is>
      </c>
      <c r="L475" s="115"/>
      <c r="M475" s="130">
        <v>15</v>
      </c>
      <c r="N475" s="119" t="inlineStr">
        <is>
          <t>16QAM</t>
        </is>
      </c>
      <c r="O475" s="131"/>
      <c r="P475" s="6597">
        <v>0</v>
      </c>
      <c r="Q475" s="131">
        <v>3</v>
      </c>
      <c r="R475" s="131">
        <v>0</v>
      </c>
      <c r="S475" s="6593"/>
      <c r="T475" s="130">
        <v>18300</v>
      </c>
      <c r="U475" s="6593">
        <v>1950</v>
      </c>
      <c r="V475" s="119"/>
      <c r="W475" s="1305"/>
      <c r="X475" s="119"/>
      <c r="Y475" s="119"/>
      <c r="Z475" s="119"/>
      <c r="AA475" s="115"/>
      <c r="AB475" s="115"/>
      <c r="AC475" s="1300">
        <f>IF(OR(BX475="Close to Ear",BX475="Close to Head"),"Head",IF(BX475="Extremity","Extremity","Body"))</f>
        <v/>
      </c>
      <c r="AD475" s="1301">
        <f>CA475</f>
        <v/>
      </c>
      <c r="AE475" s="1299">
        <f>CB475</f>
        <v/>
      </c>
      <c r="AF475" s="115"/>
      <c r="AG475" s="1302">
        <f>IF(OR(AZ475="",BA475=""),"N/A",IF(DC475="Pass","P","F"))</f>
        <v/>
      </c>
      <c r="AH475" s="129"/>
      <c r="AI475" s="129"/>
      <c r="AJ475" s="129"/>
      <c r="AK475" s="119"/>
      <c r="AL475" s="115"/>
      <c r="AM475" s="119"/>
      <c r="AN475" s="119"/>
      <c r="AO475" s="692"/>
      <c r="AP475" s="692"/>
      <c r="AQ475" s="692"/>
      <c r="AR475" s="692"/>
      <c r="AS475" s="692"/>
      <c r="AT475" s="1303">
        <f>IF(AC475="Extremity",IF(CG475="","",CG475),"")</f>
        <v/>
      </c>
      <c r="AU475" s="1303">
        <f>IF(AC475="Extremity",IF(CH475="","",CH475),"")</f>
        <v/>
      </c>
      <c r="AV475" s="1304">
        <f>IF(AC475="Extremity","",IF(CE475="","",CE475))</f>
        <v/>
      </c>
      <c r="AW475" s="1304">
        <f>IF(AD475="Extremity","",IF(CF475="","",CF475))</f>
        <v/>
      </c>
      <c r="AX475" s="1305">
        <f>DL475</f>
        <v/>
      </c>
      <c r="AY475" s="1305">
        <f>DQ475</f>
        <v/>
      </c>
      <c r="AZ475" s="3377">
        <f>IF(AC475="Extremity",IF(DA475="","",DA475),"")</f>
        <v/>
      </c>
      <c r="BA475" s="3378">
        <f>IF(AC475="Extremity","",IF(CT475="","",CT475))</f>
        <v/>
      </c>
      <c r="BB475" s="1305">
        <f>IF(AC475="Extremity",IF(DB475="","",DB475),"")</f>
        <v/>
      </c>
      <c r="BC475" s="1304">
        <f>IF(AC475="Extremity","",IF(CZ475="","",CZ475))</f>
        <v/>
      </c>
      <c r="BD475" s="1305">
        <f>DD475</f>
        <v/>
      </c>
      <c r="BE475" s="132">
        <f>DE475</f>
        <v/>
      </c>
      <c r="BF475" s="133">
        <f>DF475*60</f>
        <v/>
      </c>
      <c r="BG475" s="121">
        <f>BE475</f>
        <v/>
      </c>
      <c r="BH475" s="133">
        <f>DG475*60</f>
        <v/>
      </c>
      <c r="BI475" s="133">
        <f>DH475</f>
        <v/>
      </c>
      <c r="BJ475" s="117"/>
      <c r="BK475" s="812">
        <f>Overview!$E$7</f>
        <v/>
      </c>
      <c r="BL475" s="117"/>
      <c r="BM475" s="834">
        <f>DI475</f>
        <v/>
      </c>
      <c r="BN475" s="812">
        <f>Overview!$P$153</f>
        <v/>
      </c>
      <c r="BO475" s="117" t="inlineStr">
        <is>
          <t>Revisar: la misma frecuencia aparece con varios canales en esta banda (18050 / 18300 / 18525)</t>
        </is>
      </c>
      <c r="BP475" s="117"/>
      <c r="BQ475" s="115"/>
      <c r="BR475" s="1478"/>
      <c r="BS475" s="1541"/>
      <c r="BT475" s="1864" t="inlineStr">
        <is>
          <t>LTE CATM1</t>
        </is>
      </c>
      <c r="BU475" s="1828" t="inlineStr">
        <is>
          <t>FDD1</t>
        </is>
      </c>
      <c r="BV475" s="906">
        <f>Overview!$H$29</f>
        <v/>
      </c>
      <c r="BW475" s="1865"/>
      <c r="BX475" s="1828" t="inlineStr">
        <is>
          <t>Body</t>
        </is>
      </c>
      <c r="BY475" s="919"/>
      <c r="BZ475" s="1724">
        <f>IF(COUNT('Conducted LTE CATM1'!$AH$3:$AH$265)=0,15,INDEX('Conducted LTE CATM1'!$M$3:$M$265,MATCH(MAX('Conducted LTE CATM1'!$AH$3:$AH$265),'Conducted LTE CATM1'!$AH$3:$AH$265,0)))</f>
        <v>15</v>
      </c>
      <c r="CA475" s="877" t="str">
        <f>IF(COUNT(CF469:CF474)=0,IF(COUNT(CE469:CE474)=0,"TBD",VLOOKUP(MAX(CE469:CE474),CE469:CK474,7,FALSE)),VLOOKUP(MAX(CF469:CF474),CF469:CK474,6,FALSE))</f>
        <v>TBD</v>
      </c>
      <c r="CB475" s="200">
        <v>5</v>
      </c>
      <c r="CC475" s="1104">
        <f>IF(COUNT('Conducted LTE CATM1'!$AH$3:$AH$265)=0,18300,INDEX('Conducted LTE CATM1'!$T$3:$T$265,MATCH(MAX('Conducted LTE CATM1'!$AH$3:$AH$265),'Conducted LTE CATM1'!$AH$3:$AH$265,0)))</f>
        <v>18300</v>
      </c>
      <c r="CD475" s="1104">
        <f>IF(COUNT('Conducted LTE CATM1'!$AH$3:$AH$265)=0,1950,INDEX('Conducted LTE CATM1'!$U$3:$U$265,MATCH(MAX('Conducted LTE CATM1'!$AH$3:$AH$265),'Conducted LTE CATM1'!$AH$3:$AH$265,0)))</f>
        <v>1950</v>
      </c>
      <c r="CE475" s="7234"/>
      <c r="CF475" s="7234"/>
      <c r="CG475" s="6706"/>
      <c r="CH475" s="6706"/>
      <c r="CI475" s="225">
        <f>BY475</f>
        <v/>
      </c>
      <c r="CJ475" s="237">
        <f>BZ475</f>
        <v/>
      </c>
      <c r="CK475" s="223">
        <f>CA475</f>
        <v/>
      </c>
      <c r="CL475" s="237">
        <f>CC475</f>
        <v/>
      </c>
      <c r="CM475" s="394">
        <f>CD475</f>
        <v/>
      </c>
      <c r="CN475" s="1527"/>
      <c r="CO475" s="1579"/>
      <c r="CP475" s="7214">
        <f>IF(CF475=""," ",IF(ABS(CE475-CF475)&lt;=0.1,"Valid","Not valid"))</f>
        <v/>
      </c>
      <c r="CQ475" s="1674">
        <f> IF(CE475="","",IF(AND(CE475&lt;&gt;"",CF475=""),IF(CE475&gt;=0.8,"Medir+Sig Max","No"),IF(CF475&lt;&gt;"",IF(CF475&gt;=0.8,"Medir+Sig Max","No"),"")))</f>
        <v/>
      </c>
      <c r="CR475" s="6927"/>
      <c r="CS475" s="1674"/>
      <c r="CT475" s="220">
        <f>IF(CO475="",IF(AND(CE475="",CF475=""),"",IF(CF475="",IF(DQ475&gt;1,ROUND(DQ475*CE475,3),CE475),IF(DQ475&gt;1,ROUND(DQ475*CF475,3),CF475))),IF(AND(CE475="",CF475=""),"",IF(CF475="",IF(DQ475&gt;1,ROUND(DQ475*CE475*(1/(CO475)),3),CE475*(1/(CO475))),IF(DQ475&gt;1,ROUND(DQ475*CF475*(1/(CO475)),3),CF475*(1/(CO475))))))</f>
        <v/>
      </c>
      <c r="CU475" s="224">
        <f>BY475</f>
        <v/>
      </c>
      <c r="CV475" s="237">
        <f>BZ475</f>
        <v/>
      </c>
      <c r="CW475" s="237">
        <f>CA475</f>
        <v/>
      </c>
      <c r="CX475" s="224">
        <f>CC475</f>
        <v/>
      </c>
      <c r="CY475" s="237">
        <f>CD475</f>
        <v/>
      </c>
      <c r="CZ475" s="7474">
        <f>IF(COUNTIF(Overview!K12:K14,TRUE)&gt;0,1.6,IF(COUNTIF(Overview!L12:L14,TRUE)&gt;0,8,0))</f>
        <v/>
      </c>
      <c r="DA475" s="1788"/>
      <c r="DB475" s="7483"/>
      <c r="DC475" s="844">
        <f>IF(CT475="","",IF(CT475&gt;CZ475,"Fail","Pass"))</f>
        <v/>
      </c>
      <c r="DD475" s="402"/>
      <c r="DE475" s="1565">
        <f>MyTimestamp(DC475)</f>
        <v/>
      </c>
      <c r="DF475" s="1531">
        <f>IF(COUNT(CE475:CH475)=1,15,IF(COUNT(CE475:CH475)=0,0,30))</f>
        <v/>
      </c>
      <c r="DG475" s="1532">
        <f>IF(DF475=0,0,2)</f>
        <v/>
      </c>
      <c r="DH475" s="1866"/>
      <c r="DI475" s="1866"/>
      <c r="DJ475" s="1863"/>
      <c r="DK475" s="1789"/>
      <c r="DL475" s="1574">
        <f>10^(CN475/20)*100-100</f>
        <v/>
      </c>
      <c r="DM475" s="777"/>
      <c r="DN475" s="1104"/>
      <c r="DO475" s="777">
        <f>IF(DM475="","",10^(DM475/10))</f>
        <v/>
      </c>
      <c r="DP475" s="777">
        <f>IF(ISNUMBER(DN475)=FALSE,"",10^(DN475/10))</f>
        <v/>
      </c>
      <c r="DQ475" s="1578">
        <f>IF(AND(ISNUMBER(DO475),ISNUMBER(DP475)),IF(DO475/DP475&gt;1,ROUND((DO475)/DP475,3),1),1)</f>
        <v/>
      </c>
      <c r="DR475" s="1541"/>
      <c r="DS475" s="1541"/>
      <c r="DT475" s="1541"/>
      <c r="DU475" s="1541"/>
      <c r="DV475" s="1541"/>
      <c r="DW475" s="1541"/>
      <c r="DX475" s="1541"/>
      <c r="DY475" s="1541"/>
      <c r="DZ475" s="1541"/>
      <c r="EA475" s="1541"/>
      <c r="EB475" s="1541"/>
      <c r="EC475" s="1541"/>
      <c r="ED475" s="1541"/>
      <c r="EE475" s="1541"/>
      <c r="EF475" s="1541"/>
      <c r="EG475" s="1541"/>
      <c r="EH475" s="1541"/>
      <c r="EI475" s="1541"/>
      <c r="EJ475" s="1541"/>
      <c r="EK475" s="1541"/>
      <c r="EL475" s="1541"/>
      <c r="EM475" s="1541"/>
      <c r="EN475" s="1541"/>
      <c r="EO475" s="1541"/>
      <c r="EP475" s="1541"/>
      <c r="EQ475" s="1541"/>
      <c r="ER475" s="1541"/>
      <c r="ES475" s="1541"/>
      <c r="ET475" s="1541"/>
      <c r="EU475" s="1541"/>
      <c r="EV475" s="1541"/>
    </row>
    <row r="476" ht="12.75" x14ac:dyDescent="0.2">
      <c r="A476" s="1541"/>
      <c r="B476" s="1541"/>
      <c r="C476"/>
      <c r="D476" s="1486"/>
      <c r="E476" s="1486"/>
      <c r="F476" s="672" t="inlineStr">
        <is>
          <t>5.3</t>
        </is>
      </c>
      <c r="G476" s="1497"/>
      <c r="H476" s="130">
        <f>BV476</f>
        <v/>
      </c>
      <c r="I476" s="130">
        <f>BW476</f>
        <v/>
      </c>
      <c r="J476" s="1299" t="inlineStr">
        <is>
          <t>Cat M1</t>
        </is>
      </c>
      <c r="K476" s="1299" t="inlineStr">
        <is>
          <t>FDD1</t>
        </is>
      </c>
      <c r="L476" s="115"/>
      <c r="M476" s="130">
        <v>15</v>
      </c>
      <c r="N476" s="119" t="inlineStr">
        <is>
          <t>16QAM</t>
        </is>
      </c>
      <c r="O476" s="131"/>
      <c r="P476" s="6597">
        <v>0</v>
      </c>
      <c r="Q476" s="131">
        <v>3</v>
      </c>
      <c r="R476" s="131">
        <v>0</v>
      </c>
      <c r="S476" s="6593"/>
      <c r="T476" s="130">
        <v>18300</v>
      </c>
      <c r="U476" s="6593">
        <v>1950</v>
      </c>
      <c r="V476" s="119"/>
      <c r="W476" s="1305"/>
      <c r="X476" s="119"/>
      <c r="Y476" s="119"/>
      <c r="Z476" s="119"/>
      <c r="AA476" s="115"/>
      <c r="AB476" s="115"/>
      <c r="AC476" s="1300">
        <f>IF(OR(BX476="Close to Ear",BX476="Close to Head"),"Head",IF(BX476="Extremity","Extremity","Body"))</f>
        <v/>
      </c>
      <c r="AD476" s="1301">
        <f>CA476</f>
        <v/>
      </c>
      <c r="AE476" s="1299">
        <f>CB476</f>
        <v/>
      </c>
      <c r="AF476" s="115"/>
      <c r="AG476" s="1302">
        <f>IF(OR(AZ476="",BA476=""),"N/A",IF(DC476="Pass","P","F"))</f>
        <v/>
      </c>
      <c r="AH476" s="129"/>
      <c r="AI476" s="129"/>
      <c r="AJ476" s="129"/>
      <c r="AK476" s="119"/>
      <c r="AL476" s="115"/>
      <c r="AM476" s="119"/>
      <c r="AN476" s="119"/>
      <c r="AO476" s="692"/>
      <c r="AP476" s="692"/>
      <c r="AQ476" s="692"/>
      <c r="AR476" s="692"/>
      <c r="AS476" s="692"/>
      <c r="AT476" s="1303">
        <f>IF(AC476="Extremity",IF(CG476="","",CG476),"")</f>
        <v/>
      </c>
      <c r="AU476" s="1303">
        <f>IF(AC476="Extremity",IF(CH476="","",CH476),"")</f>
        <v/>
      </c>
      <c r="AV476" s="1304">
        <f>IF(AC476="Extremity","",IF(CE476="","",CE476))</f>
        <v/>
      </c>
      <c r="AW476" s="1304">
        <f>IF(AD476="Extremity","",IF(CF476="","",CF476))</f>
        <v/>
      </c>
      <c r="AX476" s="1305">
        <f>DL476</f>
        <v/>
      </c>
      <c r="AY476" s="1305">
        <f>DQ476</f>
        <v/>
      </c>
      <c r="AZ476" s="3377">
        <f>IF(AC476="Extremity",IF(DA476="","",DA476),"")</f>
        <v/>
      </c>
      <c r="BA476" s="3378">
        <f>IF(AC476="Extremity","",IF(CT476="","",CT476))</f>
        <v/>
      </c>
      <c r="BB476" s="1305">
        <f>IF(AC476="Extremity",IF(DB476="","",DB476),"")</f>
        <v/>
      </c>
      <c r="BC476" s="1304">
        <f>IF(AC476="Extremity","",IF(CZ476="","",CZ476))</f>
        <v/>
      </c>
      <c r="BD476" s="1305">
        <f>DD476</f>
        <v/>
      </c>
      <c r="BE476" s="132">
        <f>DE476</f>
        <v/>
      </c>
      <c r="BF476" s="133">
        <f>DF476*60</f>
        <v/>
      </c>
      <c r="BG476" s="121">
        <f>BE476</f>
        <v/>
      </c>
      <c r="BH476" s="133">
        <f>DG476*60</f>
        <v/>
      </c>
      <c r="BI476" s="133">
        <f>DH476</f>
        <v/>
      </c>
      <c r="BJ476" s="117"/>
      <c r="BK476" s="812">
        <f>Overview!$E$7</f>
        <v/>
      </c>
      <c r="BL476" s="117"/>
      <c r="BM476" s="834">
        <f>DI476</f>
        <v/>
      </c>
      <c r="BN476" s="812">
        <f>Overview!$P$153</f>
        <v/>
      </c>
      <c r="BO476" s="117" t="inlineStr">
        <is>
          <t>Revisar: la misma frecuencia aparece con varios canales en esta banda (18050 / 18300 / 18525)</t>
        </is>
      </c>
      <c r="BP476" s="117"/>
      <c r="BQ476" s="115"/>
      <c r="BR476" s="1478"/>
      <c r="BS476" s="1541"/>
      <c r="BT476" s="1864" t="inlineStr">
        <is>
          <t>LTE CATM1</t>
        </is>
      </c>
      <c r="BU476" s="1828" t="inlineStr">
        <is>
          <t>FDD1</t>
        </is>
      </c>
      <c r="BV476" s="906">
        <f>Overview!$H$29</f>
        <v/>
      </c>
      <c r="BW476" s="1865"/>
      <c r="BX476" s="1828" t="inlineStr">
        <is>
          <t>Body</t>
        </is>
      </c>
      <c r="BY476" s="920"/>
      <c r="BZ476" s="1724">
        <f>IF(COUNT('Conducted LTE CATM1'!$AH$3:$AH$265)=0,15,INDEX('Conducted LTE CATM1'!$M$3:$M$265,MATCH(MAX('Conducted LTE CATM1'!$AH$3:$AH$265),'Conducted LTE CATM1'!$AH$3:$AH$265,0)))</f>
        <v>15</v>
      </c>
      <c r="CA476" s="1156" t="str">
        <f>CA475</f>
        <v>TBD</v>
      </c>
      <c r="CB476" s="201">
        <v>5</v>
      </c>
      <c r="CC476" s="1104">
        <f>IF(COUNT('Conducted LTE CATM1'!$AH$3:$AH$265)=0,18300,INDEX('Conducted LTE CATM1'!$T$3:$T$265,MATCH(MAX('Conducted LTE CATM1'!$AH$3:$AH$265),'Conducted LTE CATM1'!$AH$3:$AH$265,0)))</f>
        <v>18300</v>
      </c>
      <c r="CD476" s="1104">
        <f>IF(COUNT('Conducted LTE CATM1'!$AH$3:$AH$265)=0,1950,INDEX('Conducted LTE CATM1'!$U$3:$U$265,MATCH(MAX('Conducted LTE CATM1'!$AH$3:$AH$265),'Conducted LTE CATM1'!$AH$3:$AH$265,0)))</f>
        <v>1950</v>
      </c>
      <c r="CE476" s="7234"/>
      <c r="CF476" s="7234"/>
      <c r="CG476" s="6706"/>
      <c r="CH476" s="6706"/>
      <c r="CI476" s="225">
        <f>BY476</f>
        <v/>
      </c>
      <c r="CJ476" s="237">
        <f>BZ476</f>
        <v/>
      </c>
      <c r="CK476" s="223">
        <f>CA476</f>
        <v/>
      </c>
      <c r="CL476" s="237">
        <f>CC476</f>
        <v/>
      </c>
      <c r="CM476" s="394">
        <f>CD476</f>
        <v/>
      </c>
      <c r="CN476" s="1527"/>
      <c r="CO476" s="1579"/>
      <c r="CP476" s="7214">
        <f>IF(CF476=""," ",IF(ABS(CE476-CF476)&lt;=0.1,"Valid","Not valid"))</f>
        <v/>
      </c>
      <c r="CQ476" s="1674">
        <f> IF(CE476="","",IF(AND(CE476&lt;&gt;"",CF476=""),IF(CE476&gt;=0.8,"Medir+Sig Max","No"),IF(CF476&lt;&gt;"",IF(CF476&gt;=0.8,"Medir+Sig Max","No"),"")))</f>
        <v/>
      </c>
      <c r="CR476" s="6927"/>
      <c r="CS476" s="1674"/>
      <c r="CT476" s="220">
        <f>IF(CO476="",IF(AND(CE476="",CF476=""),"",IF(CF476="",IF(DQ476&gt;1,ROUND(DQ476*CE476,3),CE476),IF(DQ476&gt;1,ROUND(DQ476*CF476,3),CF476))),IF(AND(CE476="",CF476=""),"",IF(CF476="",IF(DQ476&gt;1,ROUND(DQ476*CE476*(1/(CO476)),3),CE476*(1/(CO476))),IF(DQ476&gt;1,ROUND(DQ476*CF476*(1/(CO476)),3),CF476*(1/(CO476))))))</f>
        <v/>
      </c>
      <c r="CU476" s="224">
        <f>BY476</f>
        <v/>
      </c>
      <c r="CV476" s="237">
        <f>BZ476</f>
        <v/>
      </c>
      <c r="CW476" s="237">
        <f>CA476</f>
        <v/>
      </c>
      <c r="CX476" s="224">
        <f>CC476</f>
        <v/>
      </c>
      <c r="CY476" s="237">
        <f>CD476</f>
        <v/>
      </c>
      <c r="CZ476" s="7474">
        <f>IF(COUNTIF(Overview!K12:K14,TRUE)&gt;0,1.6,IF(COUNTIF(Overview!L12:L14,TRUE)&gt;0,8,0))</f>
        <v/>
      </c>
      <c r="DA476" s="1788"/>
      <c r="DB476" s="7483"/>
      <c r="DC476" s="844">
        <f>IF(CT476="","",IF(CT476&gt;CZ476,"Fail","Pass"))</f>
        <v/>
      </c>
      <c r="DD476" s="402"/>
      <c r="DE476" s="1565">
        <f>MyTimestamp(DC476)</f>
        <v/>
      </c>
      <c r="DF476" s="1531">
        <f>IF(COUNT(CE476:CH476)=1,15,IF(COUNT(CE476:CH476)=0,0,30))</f>
        <v/>
      </c>
      <c r="DG476" s="1532">
        <f>IF(DF476=0,0,2)</f>
        <v/>
      </c>
      <c r="DH476" s="1866"/>
      <c r="DI476" s="1866"/>
      <c r="DJ476" s="1863"/>
      <c r="DK476" s="1789"/>
      <c r="DL476" s="1574">
        <f>10^(CN476/20)*100-100</f>
        <v/>
      </c>
      <c r="DM476" s="777"/>
      <c r="DN476" s="977"/>
      <c r="DO476" s="777">
        <f>IF(DM476="","",10^(DM476/10))</f>
        <v/>
      </c>
      <c r="DP476" s="777">
        <f>IF(ISNUMBER(DN476)=FALSE,"",10^(DN476/10))</f>
        <v/>
      </c>
      <c r="DQ476" s="1578">
        <f>IF(AND(ISNUMBER(DO476),ISNUMBER(DP476)),IF(DO476/DP476&gt;1,ROUND((DO476)/DP476,3),1),1)</f>
        <v/>
      </c>
      <c r="DR476" s="1541"/>
      <c r="DS476" s="1541"/>
      <c r="DT476" s="1541"/>
      <c r="DU476" s="1541"/>
      <c r="DV476" s="1541"/>
      <c r="DW476" s="1541"/>
      <c r="DX476" s="1541"/>
      <c r="DY476" s="1541"/>
      <c r="DZ476" s="1541"/>
      <c r="EA476" s="1541"/>
      <c r="EB476" s="1541"/>
      <c r="EC476" s="1541"/>
      <c r="ED476" s="1541"/>
      <c r="EE476" s="1541"/>
      <c r="EF476" s="1541"/>
      <c r="EG476" s="1541"/>
      <c r="EH476" s="1541"/>
      <c r="EI476" s="1541"/>
      <c r="EJ476" s="1541"/>
      <c r="EK476" s="1541"/>
      <c r="EL476" s="1541"/>
      <c r="EM476" s="1541"/>
      <c r="EN476" s="1541"/>
      <c r="EO476" s="1541"/>
      <c r="EP476" s="1541"/>
      <c r="EQ476" s="1541"/>
      <c r="ER476" s="1541"/>
      <c r="ES476" s="1541"/>
      <c r="ET476" s="1541"/>
      <c r="EU476" s="1541"/>
      <c r="EV476" s="1541"/>
    </row>
    <row r="477" ht="12.75" x14ac:dyDescent="0.2">
      <c r="A477" s="1541"/>
      <c r="B477" s="1541"/>
      <c r="C477"/>
      <c r="D477" s="1486"/>
      <c r="E477" s="1486"/>
      <c r="F477" s="672" t="inlineStr">
        <is>
          <t>5.3</t>
        </is>
      </c>
      <c r="G477" s="1497"/>
      <c r="H477" s="130">
        <f>BV477</f>
        <v/>
      </c>
      <c r="I477" s="130">
        <f>BW477</f>
        <v/>
      </c>
      <c r="J477" s="1299" t="inlineStr">
        <is>
          <t>Cat M1</t>
        </is>
      </c>
      <c r="K477" s="1299" t="inlineStr">
        <is>
          <t>FDD1</t>
        </is>
      </c>
      <c r="L477" s="115"/>
      <c r="M477" s="130">
        <v>15</v>
      </c>
      <c r="N477" s="119" t="inlineStr">
        <is>
          <t>16QAM</t>
        </is>
      </c>
      <c r="O477" s="131"/>
      <c r="P477" s="6597">
        <v>0</v>
      </c>
      <c r="Q477" s="131">
        <v>3</v>
      </c>
      <c r="R477" s="131">
        <v>0</v>
      </c>
      <c r="S477" s="6593"/>
      <c r="T477" s="130">
        <v>18300</v>
      </c>
      <c r="U477" s="6593">
        <v>1950</v>
      </c>
      <c r="V477" s="119"/>
      <c r="W477" s="1305"/>
      <c r="X477" s="119"/>
      <c r="Y477" s="119"/>
      <c r="Z477" s="119"/>
      <c r="AA477" s="115"/>
      <c r="AB477" s="115"/>
      <c r="AC477" s="1300">
        <f>IF(OR(BX477="Close to Ear",BX477="Close to Head"),"Head",IF(BX477="Extremity","Extremity","Body"))</f>
        <v/>
      </c>
      <c r="AD477" s="1301">
        <f>CA477</f>
        <v/>
      </c>
      <c r="AE477" s="1299">
        <f>CB477</f>
        <v/>
      </c>
      <c r="AF477" s="115"/>
      <c r="AG477" s="1302">
        <f>IF(OR(AZ477="",BA477=""),"N/A",IF(DC477="Pass","P","F"))</f>
        <v/>
      </c>
      <c r="AH477" s="129"/>
      <c r="AI477" s="129"/>
      <c r="AJ477" s="129"/>
      <c r="AK477" s="119"/>
      <c r="AL477" s="115"/>
      <c r="AM477" s="119"/>
      <c r="AN477" s="119"/>
      <c r="AO477" s="692"/>
      <c r="AP477" s="692"/>
      <c r="AQ477" s="692"/>
      <c r="AR477" s="692"/>
      <c r="AS477" s="692"/>
      <c r="AT477" s="1303">
        <f>IF(AC477="Extremity",IF(CG477="","",CG477),"")</f>
        <v/>
      </c>
      <c r="AU477" s="1303">
        <f>IF(AC477="Extremity",IF(CH477="","",CH477),"")</f>
        <v/>
      </c>
      <c r="AV477" s="1304">
        <f>IF(AC477="Extremity","",IF(CE477="","",CE477))</f>
        <v/>
      </c>
      <c r="AW477" s="1304">
        <f>IF(AD477="Extremity","",IF(CF477="","",CF477))</f>
        <v/>
      </c>
      <c r="AX477" s="1305">
        <f>DL477</f>
        <v/>
      </c>
      <c r="AY477" s="1305">
        <f>DQ477</f>
        <v/>
      </c>
      <c r="AZ477" s="3377">
        <f>IF(AC477="Extremity",IF(DA477="","",DA477),"")</f>
        <v/>
      </c>
      <c r="BA477" s="3378">
        <f>IF(AC477="Extremity","",IF(CT477="","",CT477))</f>
        <v/>
      </c>
      <c r="BB477" s="1305">
        <f>IF(AC477="Extremity",IF(DB477="","",DB477),"")</f>
        <v/>
      </c>
      <c r="BC477" s="1304">
        <f>IF(AC477="Extremity","",IF(CZ477="","",CZ477))</f>
        <v/>
      </c>
      <c r="BD477" s="1305">
        <f>DD477</f>
        <v/>
      </c>
      <c r="BE477" s="132">
        <f>DE477</f>
        <v/>
      </c>
      <c r="BF477" s="133">
        <f>DF477*60</f>
        <v/>
      </c>
      <c r="BG477" s="121">
        <f>BE477</f>
        <v/>
      </c>
      <c r="BH477" s="133">
        <f>DG477*60</f>
        <v/>
      </c>
      <c r="BI477" s="133">
        <f>DH477</f>
        <v/>
      </c>
      <c r="BJ477" s="117"/>
      <c r="BK477" s="812">
        <f>Overview!$E$7</f>
        <v/>
      </c>
      <c r="BL477" s="117"/>
      <c r="BM477" s="834">
        <f>DI477</f>
        <v/>
      </c>
      <c r="BN477" s="812">
        <f>Overview!$P$153</f>
        <v/>
      </c>
      <c r="BO477" s="117" t="inlineStr">
        <is>
          <t>Revisar: la misma frecuencia aparece con varios canales en esta banda (18050 / 18300 / 18525)</t>
        </is>
      </c>
      <c r="BP477" s="117"/>
      <c r="BQ477" s="115"/>
      <c r="BR477" s="1478"/>
      <c r="BS477" s="1541"/>
      <c r="BT477" s="1864" t="inlineStr">
        <is>
          <t>LTE CATM1</t>
        </is>
      </c>
      <c r="BU477" s="1828" t="inlineStr">
        <is>
          <t>FDD1</t>
        </is>
      </c>
      <c r="BV477" s="906">
        <f>Overview!$H$29</f>
        <v/>
      </c>
      <c r="BW477" s="1865"/>
      <c r="BX477" s="1828" t="inlineStr">
        <is>
          <t>Body</t>
        </is>
      </c>
      <c r="BY477" s="507"/>
      <c r="BZ477" s="1724">
        <f>IF(COUNT('Conducted LTE CATM1'!$AH$3:$AH$265)=0,15,INDEX('Conducted LTE CATM1'!$M$3:$M$265,MATCH(MAX('Conducted LTE CATM1'!$AH$3:$AH$265),'Conducted LTE CATM1'!$AH$3:$AH$265,0)))</f>
        <v>15</v>
      </c>
      <c r="CA477" s="1032" t="str">
        <f>CA476</f>
        <v>TBD</v>
      </c>
      <c r="CB477" s="202">
        <v>5</v>
      </c>
      <c r="CC477" s="814">
        <f>IF(COUNT('Conducted LTE CATM1'!$AH$3:$AH$265)=0,18300,INDEX('Conducted LTE CATM1'!$T$3:$T$265,MATCH(MAX('Conducted LTE CATM1'!$AH$3:$AH$265),'Conducted LTE CATM1'!$AH$3:$AH$265,0)))</f>
        <v>18300</v>
      </c>
      <c r="CD477" s="814">
        <f>IF(COUNT('Conducted LTE CATM1'!$AH$3:$AH$265)=0,1950,INDEX('Conducted LTE CATM1'!$U$3:$U$265,MATCH(MAX('Conducted LTE CATM1'!$AH$3:$AH$265),'Conducted LTE CATM1'!$AH$3:$AH$265,0)))</f>
        <v>1950</v>
      </c>
      <c r="CE477" s="7234"/>
      <c r="CF477" s="7234"/>
      <c r="CG477" s="6706"/>
      <c r="CH477" s="6706"/>
      <c r="CI477" s="225">
        <f>BY477</f>
        <v/>
      </c>
      <c r="CJ477" s="237">
        <f>BZ477</f>
        <v/>
      </c>
      <c r="CK477" s="223">
        <f>CA477</f>
        <v/>
      </c>
      <c r="CL477" s="237">
        <f>CC477</f>
        <v/>
      </c>
      <c r="CM477" s="394">
        <f>CD477</f>
        <v/>
      </c>
      <c r="CN477" s="1527"/>
      <c r="CO477" s="1579"/>
      <c r="CP477" s="7214">
        <f>IF(CF477=""," ",IF(ABS(CE477-CF477)&lt;=0.1,"Valid","Not valid"))</f>
        <v/>
      </c>
      <c r="CQ477" s="1674">
        <f> IF(CE477="","",IF(AND(CE477&lt;&gt;"",CF477=""),IF(CE477&gt;=0.8,"Medir+Sig Max","No"),IF(CF477&lt;&gt;"",IF(CF477&gt;=0.8,"Medir+Sig Max","No"),"")))</f>
        <v/>
      </c>
      <c r="CR477" s="6927"/>
      <c r="CS477" s="1674"/>
      <c r="CT477" s="220">
        <f>IF(CO477="",IF(AND(CE477="",CF477=""),"",IF(CF477="",IF(DQ477&gt;1,ROUND(DQ477*CE477,3),CE477),IF(DQ477&gt;1,ROUND(DQ477*CF477,3),CF477))),IF(AND(CE477="",CF477=""),"",IF(CF477="",IF(DQ477&gt;1,ROUND(DQ477*CE477*(1/(CO477)),3),CE477*(1/(CO477))),IF(DQ477&gt;1,ROUND(DQ477*CF477*(1/(CO477)),3),CF477*(1/(CO477))))))</f>
        <v/>
      </c>
      <c r="CU477" s="224">
        <f>BY477</f>
        <v/>
      </c>
      <c r="CV477" s="237">
        <f>BZ477</f>
        <v/>
      </c>
      <c r="CW477" s="237">
        <f>CA477</f>
        <v/>
      </c>
      <c r="CX477" s="224">
        <f>CC477</f>
        <v/>
      </c>
      <c r="CY477" s="237">
        <f>CD477</f>
        <v/>
      </c>
      <c r="CZ477" s="7474">
        <f>IF(COUNTIF(Overview!K12:K14,TRUE)&gt;0,1.6,IF(COUNTIF(Overview!L12:L14,TRUE)&gt;0,8,0))</f>
        <v/>
      </c>
      <c r="DA477" s="1788"/>
      <c r="DB477" s="7483"/>
      <c r="DC477" s="844">
        <f>IF(CT477="","",IF(CT477&gt;CZ477,"Fail","Pass"))</f>
        <v/>
      </c>
      <c r="DD477" s="402"/>
      <c r="DE477" s="1565">
        <f>MyTimestamp(DC477)</f>
        <v/>
      </c>
      <c r="DF477" s="1531">
        <f>IF(COUNT(CE477:CH477)=1,15,IF(COUNT(CE477:CH477)=0,0,30))</f>
        <v/>
      </c>
      <c r="DG477" s="1532">
        <f>IF(DF477=0,0,2)</f>
        <v/>
      </c>
      <c r="DH477" s="1866"/>
      <c r="DI477" s="1866"/>
      <c r="DJ477" s="1863"/>
      <c r="DK477" s="1789"/>
      <c r="DL477" s="1574">
        <f>10^(CN477/20)*100-100</f>
        <v/>
      </c>
      <c r="DM477" s="777"/>
      <c r="DN477" s="814"/>
      <c r="DO477" s="777">
        <f>IF(DM477="","",10^(DM477/10))</f>
        <v/>
      </c>
      <c r="DP477" s="777">
        <f>IF(ISNUMBER(DN477)=FALSE,"",10^(DN477/10))</f>
        <v/>
      </c>
      <c r="DQ477" s="1578">
        <f>IF(AND(ISNUMBER(DO477),ISNUMBER(DP477)),IF(DO477/DP477&gt;1,ROUND((DO477)/DP477,3),1),1)</f>
        <v/>
      </c>
      <c r="DR477" s="1541"/>
      <c r="DS477" s="1541"/>
      <c r="DT477" s="1541"/>
      <c r="DU477" s="1541"/>
      <c r="DV477" s="1541"/>
      <c r="DW477" s="1541"/>
      <c r="DX477" s="1541"/>
      <c r="DY477" s="1541"/>
      <c r="DZ477" s="1541"/>
      <c r="EA477" s="1541"/>
      <c r="EB477" s="1541"/>
      <c r="EC477" s="1541"/>
      <c r="ED477" s="1541"/>
      <c r="EE477" s="1541"/>
      <c r="EF477" s="1541"/>
      <c r="EG477" s="1541"/>
      <c r="EH477" s="1541"/>
      <c r="EI477" s="1541"/>
      <c r="EJ477" s="1541"/>
      <c r="EK477" s="1541"/>
      <c r="EL477" s="1541"/>
      <c r="EM477" s="1541"/>
      <c r="EN477" s="1541"/>
      <c r="EO477" s="1541"/>
      <c r="EP477" s="1541"/>
      <c r="EQ477" s="1541"/>
      <c r="ER477" s="1541"/>
      <c r="ES477" s="1541"/>
      <c r="ET477" s="1541"/>
      <c r="EU477" s="1541"/>
      <c r="EV477" s="1541"/>
    </row>
    <row r="478" ht="12.75" x14ac:dyDescent="0.2">
      <c r="A478" s="1541"/>
      <c r="B478" s="1541"/>
      <c r="C478"/>
      <c r="D478" s="1486"/>
      <c r="E478" s="1486"/>
      <c r="F478" s="672" t="inlineStr">
        <is>
          <t>5.3</t>
        </is>
      </c>
      <c r="G478" s="1497"/>
      <c r="H478" s="130">
        <f>BV478</f>
        <v/>
      </c>
      <c r="I478" s="130">
        <f>BW478</f>
        <v/>
      </c>
      <c r="J478" s="1299" t="inlineStr">
        <is>
          <t>Cat M1</t>
        </is>
      </c>
      <c r="K478" s="1299" t="inlineStr">
        <is>
          <t>FDD1</t>
        </is>
      </c>
      <c r="L478" s="115"/>
      <c r="M478" s="130">
        <v>15</v>
      </c>
      <c r="N478" s="119" t="inlineStr">
        <is>
          <t>16QAM</t>
        </is>
      </c>
      <c r="O478" s="131"/>
      <c r="P478" s="6597">
        <v>0</v>
      </c>
      <c r="Q478" s="131">
        <v>3</v>
      </c>
      <c r="R478" s="131">
        <v>0</v>
      </c>
      <c r="S478" s="6593"/>
      <c r="T478" s="130">
        <v>18300</v>
      </c>
      <c r="U478" s="6593">
        <v>1950</v>
      </c>
      <c r="V478" s="119"/>
      <c r="W478" s="1305"/>
      <c r="X478" s="119"/>
      <c r="Y478" s="119"/>
      <c r="Z478" s="119"/>
      <c r="AA478" s="115"/>
      <c r="AB478" s="115"/>
      <c r="AC478" s="1300">
        <f>IF(OR(BX478="Close to Ear",BX478="Close to Head"),"Head",IF(BX478="Extremity","Extremity","Body"))</f>
        <v/>
      </c>
      <c r="AD478" s="1301">
        <f>CA478</f>
        <v/>
      </c>
      <c r="AE478" s="1299">
        <f>CB478</f>
        <v/>
      </c>
      <c r="AF478" s="115"/>
      <c r="AG478" s="1302">
        <f>IF(OR(AZ478="",BA478=""),"N/A",IF(DC478="Pass","P","F"))</f>
        <v/>
      </c>
      <c r="AH478" s="129"/>
      <c r="AI478" s="129"/>
      <c r="AJ478" s="129"/>
      <c r="AK478" s="119"/>
      <c r="AL478" s="115"/>
      <c r="AM478" s="119"/>
      <c r="AN478" s="119"/>
      <c r="AO478" s="692"/>
      <c r="AP478" s="692"/>
      <c r="AQ478" s="692"/>
      <c r="AR478" s="692"/>
      <c r="AS478" s="692"/>
      <c r="AT478" s="1303">
        <f>IF(AC478="Extremity",IF(CG478="","",CG478),"")</f>
        <v/>
      </c>
      <c r="AU478" s="1303">
        <f>IF(AC478="Extremity",IF(CH478="","",CH478),"")</f>
        <v/>
      </c>
      <c r="AV478" s="1304">
        <f>IF(AC478="Extremity","",IF(CE478="","",CE478))</f>
        <v/>
      </c>
      <c r="AW478" s="1304">
        <f>IF(AD478="Extremity","",IF(CF478="","",CF478))</f>
        <v/>
      </c>
      <c r="AX478" s="1305">
        <f>DL478</f>
        <v/>
      </c>
      <c r="AY478" s="1305">
        <f>DQ478</f>
        <v/>
      </c>
      <c r="AZ478" s="3377">
        <f>IF(AC478="Extremity",IF(DA478="","",DA478),"")</f>
        <v/>
      </c>
      <c r="BA478" s="3378">
        <f>IF(AC478="Extremity","",IF(CT478="","",CT478))</f>
        <v/>
      </c>
      <c r="BB478" s="1305">
        <f>IF(AC478="Extremity",IF(DB478="","",DB478),"")</f>
        <v/>
      </c>
      <c r="BC478" s="1304">
        <f>IF(AC478="Extremity","",IF(CZ478="","",CZ478))</f>
        <v/>
      </c>
      <c r="BD478" s="1305">
        <f>DD478</f>
        <v/>
      </c>
      <c r="BE478" s="132">
        <f>DE478</f>
        <v/>
      </c>
      <c r="BF478" s="133">
        <f>DF478*60</f>
        <v/>
      </c>
      <c r="BG478" s="121">
        <f>BE478</f>
        <v/>
      </c>
      <c r="BH478" s="133">
        <f>DG478*60</f>
        <v/>
      </c>
      <c r="BI478" s="133">
        <f>DH478</f>
        <v/>
      </c>
      <c r="BJ478" s="117"/>
      <c r="BK478" s="812">
        <f>Overview!$E$7</f>
        <v/>
      </c>
      <c r="BL478" s="117"/>
      <c r="BM478" s="834">
        <f>DI478</f>
        <v/>
      </c>
      <c r="BN478" s="812">
        <f>Overview!$P$153</f>
        <v/>
      </c>
      <c r="BO478" s="117" t="inlineStr">
        <is>
          <t>Revisar: la misma frecuencia aparece con varios canales en esta banda (18050 / 18300 / 18525)</t>
        </is>
      </c>
      <c r="BP478" s="117"/>
      <c r="BQ478" s="115"/>
      <c r="BR478" s="1478"/>
      <c r="BS478" s="1541"/>
      <c r="BT478" s="1864" t="inlineStr">
        <is>
          <t>LTE CATM1</t>
        </is>
      </c>
      <c r="BU478" s="1828" t="inlineStr">
        <is>
          <t>FDD1</t>
        </is>
      </c>
      <c r="BV478" s="906">
        <f>Overview!$H$29</f>
        <v/>
      </c>
      <c r="BW478" s="1865"/>
      <c r="BX478" s="1828" t="inlineStr">
        <is>
          <t>Body</t>
        </is>
      </c>
      <c r="BY478" s="432"/>
      <c r="BZ478" s="1724">
        <f>IF(COUNT('Conducted LTE CATM1'!$AH$3:$AH$265)=0,15,INDEX('Conducted LTE CATM1'!$M$3:$M$265,MATCH(MAX('Conducted LTE CATM1'!$AH$3:$AH$265),'Conducted LTE CATM1'!$AH$3:$AH$265,0)))</f>
        <v>15</v>
      </c>
      <c r="CA478" s="873" t="str">
        <f>CA477</f>
        <v>TBD</v>
      </c>
      <c r="CB478" s="200">
        <v>5</v>
      </c>
      <c r="CC478" s="814">
        <f>IF(COUNT('Conducted LTE CATM1'!$AH$3:$AH$265)=0,18300,INDEX('Conducted LTE CATM1'!$T$3:$T$265,MATCH(MAX('Conducted LTE CATM1'!$AH$3:$AH$265),'Conducted LTE CATM1'!$AH$3:$AH$265,0)))</f>
        <v>18300</v>
      </c>
      <c r="CD478" s="814">
        <f>IF(COUNT('Conducted LTE CATM1'!$AH$3:$AH$265)=0,1950,INDEX('Conducted LTE CATM1'!$U$3:$U$265,MATCH(MAX('Conducted LTE CATM1'!$AH$3:$AH$265),'Conducted LTE CATM1'!$AH$3:$AH$265,0)))</f>
        <v>1950</v>
      </c>
      <c r="CE478" s="7234"/>
      <c r="CF478" s="7234"/>
      <c r="CG478" s="6706"/>
      <c r="CH478" s="6706"/>
      <c r="CI478" s="225">
        <f>BY478</f>
        <v/>
      </c>
      <c r="CJ478" s="237">
        <f>BZ478</f>
        <v/>
      </c>
      <c r="CK478" s="223">
        <f>CA478</f>
        <v/>
      </c>
      <c r="CL478" s="237">
        <f>CC478</f>
        <v/>
      </c>
      <c r="CM478" s="394">
        <f>CD478</f>
        <v/>
      </c>
      <c r="CN478" s="1527"/>
      <c r="CO478" s="1579"/>
      <c r="CP478" s="7214">
        <f>IF(CF478=""," ",IF(ABS(CE478-CF478)&lt;=0.1,"Valid","Not valid"))</f>
        <v/>
      </c>
      <c r="CQ478" s="1674">
        <f> IF(CE478="","",IF(AND(CE478&lt;&gt;"",CF478=""),IF(CE478&gt;=0.8,"Medir+Sig Max","No"),IF(CF478&lt;&gt;"",IF(CF478&gt;=0.8,"Medir+Sig Max","No"),"")))</f>
        <v/>
      </c>
      <c r="CR478" s="6927"/>
      <c r="CS478" s="1674"/>
      <c r="CT478" s="220">
        <f>IF(CO478="",IF(AND(CE478="",CF478=""),"",IF(CF478="",IF(DQ478&gt;1,ROUND(DQ478*CE478,3),CE478),IF(DQ478&gt;1,ROUND(DQ478*CF478,3),CF478))),IF(AND(CE478="",CF478=""),"",IF(CF478="",IF(DQ478&gt;1,ROUND(DQ478*CE478*(1/(CO478)),3),CE478*(1/(CO478))),IF(DQ478&gt;1,ROUND(DQ478*CF478*(1/(CO478)),3),CF478*(1/(CO478))))))</f>
        <v/>
      </c>
      <c r="CU478" s="224">
        <f>BY478</f>
        <v/>
      </c>
      <c r="CV478" s="237">
        <f>BZ478</f>
        <v/>
      </c>
      <c r="CW478" s="237">
        <f>CA478</f>
        <v/>
      </c>
      <c r="CX478" s="224">
        <f>CC478</f>
        <v/>
      </c>
      <c r="CY478" s="237">
        <f>CD478</f>
        <v/>
      </c>
      <c r="CZ478" s="7474">
        <f>IF(COUNTIF(Overview!K12:K14,TRUE)&gt;0,1.6,IF(COUNTIF(Overview!L12:L14,TRUE)&gt;0,8,0))</f>
        <v/>
      </c>
      <c r="DA478" s="1788"/>
      <c r="DB478" s="7483"/>
      <c r="DC478" s="844">
        <f>IF(CT478="","",IF(CT478&gt;CZ478,"Fail","Pass"))</f>
        <v/>
      </c>
      <c r="DD478" s="402"/>
      <c r="DE478" s="1565">
        <f>MyTimestamp(DC478)</f>
        <v/>
      </c>
      <c r="DF478" s="1531">
        <f>IF(COUNT(CE478:CH478)=1,15,IF(COUNT(CE478:CH478)=0,0,30))</f>
        <v/>
      </c>
      <c r="DG478" s="1532">
        <f>IF(DF478=0,0,2)</f>
        <v/>
      </c>
      <c r="DH478" s="1866"/>
      <c r="DI478" s="1866"/>
      <c r="DJ478" s="1863"/>
      <c r="DK478" s="1789"/>
      <c r="DL478" s="1574">
        <f>10^(CN478/20)*100-100</f>
        <v/>
      </c>
      <c r="DM478" s="777"/>
      <c r="DN478" s="730"/>
      <c r="DO478" s="777">
        <f>IF(DM478="","",10^(DM478/10))</f>
        <v/>
      </c>
      <c r="DP478" s="777">
        <f>IF(ISNUMBER(DN478)=FALSE,"",10^(DN478/10))</f>
        <v/>
      </c>
      <c r="DQ478" s="1578">
        <f>IF(AND(ISNUMBER(DO478),ISNUMBER(DP478)),IF(DO478/DP478&gt;1,ROUND((DO478)/DP478,3),1),1)</f>
        <v/>
      </c>
      <c r="DR478" s="1541"/>
      <c r="DS478" s="1541"/>
      <c r="DT478" s="1541"/>
      <c r="DU478" s="1541"/>
      <c r="DV478" s="1541"/>
      <c r="DW478" s="1541"/>
      <c r="DX478" s="1541"/>
      <c r="DY478" s="1541"/>
      <c r="DZ478" s="1541"/>
      <c r="EA478" s="1541"/>
      <c r="EB478" s="1541"/>
      <c r="EC478" s="1541"/>
      <c r="ED478" s="1541"/>
      <c r="EE478" s="1541"/>
      <c r="EF478" s="1541"/>
      <c r="EG478" s="1541"/>
      <c r="EH478" s="1541"/>
      <c r="EI478" s="1541"/>
      <c r="EJ478" s="1541"/>
      <c r="EK478" s="1541"/>
      <c r="EL478" s="1541"/>
      <c r="EM478" s="1541"/>
      <c r="EN478" s="1541"/>
      <c r="EO478" s="1541"/>
      <c r="EP478" s="1541"/>
      <c r="EQ478" s="1541"/>
      <c r="ER478" s="1541"/>
      <c r="ES478" s="1541"/>
      <c r="ET478" s="1541"/>
      <c r="EU478" s="1541"/>
      <c r="EV478" s="1541"/>
    </row>
    <row r="479" ht="12.75" x14ac:dyDescent="0.2">
      <c r="A479" s="1541"/>
      <c r="B479" s="1541"/>
      <c r="C479"/>
      <c r="D479" s="1486"/>
      <c r="E479" s="1486"/>
      <c r="F479" s="672" t="inlineStr">
        <is>
          <t>5.3</t>
        </is>
      </c>
      <c r="G479" s="1497"/>
      <c r="H479" s="130">
        <f>BV479</f>
        <v/>
      </c>
      <c r="I479" s="130">
        <f>BW479</f>
        <v/>
      </c>
      <c r="J479" s="1299" t="inlineStr">
        <is>
          <t>Cat M1</t>
        </is>
      </c>
      <c r="K479" s="1299" t="inlineStr">
        <is>
          <t>FDD1</t>
        </is>
      </c>
      <c r="L479" s="115"/>
      <c r="M479" s="130">
        <v>15</v>
      </c>
      <c r="N479" s="119" t="inlineStr">
        <is>
          <t>16QAM</t>
        </is>
      </c>
      <c r="O479" s="131"/>
      <c r="P479" s="6597">
        <v>0</v>
      </c>
      <c r="Q479" s="131">
        <v>3</v>
      </c>
      <c r="R479" s="131">
        <v>0</v>
      </c>
      <c r="S479" s="6593"/>
      <c r="T479" s="130">
        <v>18300</v>
      </c>
      <c r="U479" s="6593">
        <v>1950</v>
      </c>
      <c r="V479" s="119"/>
      <c r="W479" s="1305"/>
      <c r="X479" s="119"/>
      <c r="Y479" s="119"/>
      <c r="Z479" s="119"/>
      <c r="AA479" s="115"/>
      <c r="AB479" s="115"/>
      <c r="AC479" s="1300">
        <f>IF(OR(BX479="Close to Ear",BX479="Close to Head"),"Head",IF(BX479="Extremity","Extremity","Body"))</f>
        <v/>
      </c>
      <c r="AD479" s="1301">
        <f>CA479</f>
        <v/>
      </c>
      <c r="AE479" s="1299">
        <f>CB479</f>
        <v/>
      </c>
      <c r="AF479" s="115"/>
      <c r="AG479" s="1302">
        <f>IF(OR(AZ479="",BA479=""),"N/A",IF(DC479="Pass","P","F"))</f>
        <v/>
      </c>
      <c r="AH479" s="129"/>
      <c r="AI479" s="129"/>
      <c r="AJ479" s="129"/>
      <c r="AK479" s="119"/>
      <c r="AL479" s="115"/>
      <c r="AM479" s="119"/>
      <c r="AN479" s="119"/>
      <c r="AO479" s="692"/>
      <c r="AP479" s="692"/>
      <c r="AQ479" s="692"/>
      <c r="AR479" s="692"/>
      <c r="AS479" s="692"/>
      <c r="AT479" s="1303">
        <f>IF(AC479="Extremity",IF(CG479="","",CG479),"")</f>
        <v/>
      </c>
      <c r="AU479" s="1303">
        <f>IF(AC479="Extremity",IF(CH479="","",CH479),"")</f>
        <v/>
      </c>
      <c r="AV479" s="1304">
        <f>IF(AC479="Extremity","",IF(CE479="","",CE479))</f>
        <v/>
      </c>
      <c r="AW479" s="1304">
        <f>IF(AD479="Extremity","",IF(CF479="","",CF479))</f>
        <v/>
      </c>
      <c r="AX479" s="1305">
        <f>DL479</f>
        <v/>
      </c>
      <c r="AY479" s="1305">
        <f>DQ479</f>
        <v/>
      </c>
      <c r="AZ479" s="3377">
        <f>IF(AC479="Extremity",IF(DA479="","",DA479),"")</f>
        <v/>
      </c>
      <c r="BA479" s="3378">
        <f>IF(AC479="Extremity","",IF(CT479="","",CT479))</f>
        <v/>
      </c>
      <c r="BB479" s="1305">
        <f>IF(AC479="Extremity",IF(DB479="","",DB479),"")</f>
        <v/>
      </c>
      <c r="BC479" s="1304">
        <f>IF(AC479="Extremity","",IF(CZ479="","",CZ479))</f>
        <v/>
      </c>
      <c r="BD479" s="1305">
        <f>DD479</f>
        <v/>
      </c>
      <c r="BE479" s="132">
        <f>DE479</f>
        <v/>
      </c>
      <c r="BF479" s="133">
        <f>DF479*60</f>
        <v/>
      </c>
      <c r="BG479" s="121">
        <f>BE479</f>
        <v/>
      </c>
      <c r="BH479" s="133">
        <f>DG479*60</f>
        <v/>
      </c>
      <c r="BI479" s="133">
        <f>DH479</f>
        <v/>
      </c>
      <c r="BJ479" s="117"/>
      <c r="BK479" s="812">
        <f>Overview!$E$7</f>
        <v/>
      </c>
      <c r="BL479" s="117"/>
      <c r="BM479" s="834">
        <f>DI479</f>
        <v/>
      </c>
      <c r="BN479" s="812">
        <f>Overview!$P$153</f>
        <v/>
      </c>
      <c r="BO479" s="117" t="inlineStr">
        <is>
          <t>Revisar: la misma frecuencia aparece con varios canales en esta banda (18050 / 18300 / 18525)</t>
        </is>
      </c>
      <c r="BP479" s="117"/>
      <c r="BQ479" s="115"/>
      <c r="BR479" s="1478"/>
      <c r="BS479" s="1541"/>
      <c r="BT479" s="1864" t="inlineStr">
        <is>
          <t>LTE CATM1</t>
        </is>
      </c>
      <c r="BU479" s="1828" t="inlineStr">
        <is>
          <t>FDD1</t>
        </is>
      </c>
      <c r="BV479" s="906">
        <f>Overview!$H$29</f>
        <v/>
      </c>
      <c r="BW479" s="1865"/>
      <c r="BX479" s="1828" t="inlineStr">
        <is>
          <t>Body</t>
        </is>
      </c>
      <c r="BY479" s="509"/>
      <c r="BZ479" s="1724">
        <f>IF(COUNT('Conducted LTE CATM1'!$AH$3:$AH$265)=0,15,INDEX('Conducted LTE CATM1'!$M$3:$M$265,MATCH(MAX('Conducted LTE CATM1'!$AH$3:$AH$265),'Conducted LTE CATM1'!$AH$3:$AH$265,0)))</f>
        <v>15</v>
      </c>
      <c r="CA479" s="874" t="str">
        <f>CA478</f>
        <v>TBD</v>
      </c>
      <c r="CB479" s="201">
        <v>5</v>
      </c>
      <c r="CC479" s="814">
        <f>IF(COUNT('Conducted LTE CATM1'!$AH$3:$AH$265)=0,18300,INDEX('Conducted LTE CATM1'!$T$3:$T$265,MATCH(MAX('Conducted LTE CATM1'!$AH$3:$AH$265),'Conducted LTE CATM1'!$AH$3:$AH$265,0)))</f>
        <v>18300</v>
      </c>
      <c r="CD479" s="814">
        <f>IF(COUNT('Conducted LTE CATM1'!$AH$3:$AH$265)=0,1950,INDEX('Conducted LTE CATM1'!$U$3:$U$265,MATCH(MAX('Conducted LTE CATM1'!$AH$3:$AH$265),'Conducted LTE CATM1'!$AH$3:$AH$265,0)))</f>
        <v>1950</v>
      </c>
      <c r="CE479" s="7234"/>
      <c r="CF479" s="7234"/>
      <c r="CG479" s="6706"/>
      <c r="CH479" s="6706"/>
      <c r="CI479" s="225">
        <f>BY479</f>
        <v/>
      </c>
      <c r="CJ479" s="237">
        <f>BZ479</f>
        <v/>
      </c>
      <c r="CK479" s="223">
        <f>CA479</f>
        <v/>
      </c>
      <c r="CL479" s="237">
        <f>CC479</f>
        <v/>
      </c>
      <c r="CM479" s="394">
        <f>CD479</f>
        <v/>
      </c>
      <c r="CN479" s="1527"/>
      <c r="CO479" s="1579"/>
      <c r="CP479" s="7214">
        <f>IF(CF479=""," ",IF(ABS(CE479-CF479)&lt;=0.1,"Valid","Not valid"))</f>
        <v/>
      </c>
      <c r="CQ479" s="1674">
        <f> IF(CE479="","",IF(AND(CE479&lt;&gt;"",CF479=""),IF(CE479&gt;=0.8,"Medir+Sig Max","No"),IF(CF479&lt;&gt;"",IF(CF479&gt;=0.8,"Medir+Sig Max","No"),"")))</f>
        <v/>
      </c>
      <c r="CR479" s="6927"/>
      <c r="CS479" s="1674"/>
      <c r="CT479" s="220">
        <f>IF(CO479="",IF(AND(CE479="",CF479=""),"",IF(CF479="",IF(DQ479&gt;1,ROUND(DQ479*CE479,3),CE479),IF(DQ479&gt;1,ROUND(DQ479*CF479,3),CF479))),IF(AND(CE479="",CF479=""),"",IF(CF479="",IF(DQ479&gt;1,ROUND(DQ479*CE479*(1/(CO479)),3),CE479*(1/(CO479))),IF(DQ479&gt;1,ROUND(DQ479*CF479*(1/(CO479)),3),CF479*(1/(CO479))))))</f>
        <v/>
      </c>
      <c r="CU479" s="224">
        <f>BY479</f>
        <v/>
      </c>
      <c r="CV479" s="237">
        <f>BZ479</f>
        <v/>
      </c>
      <c r="CW479" s="237">
        <f>CA479</f>
        <v/>
      </c>
      <c r="CX479" s="224">
        <f>CC479</f>
        <v/>
      </c>
      <c r="CY479" s="237">
        <f>CD479</f>
        <v/>
      </c>
      <c r="CZ479" s="7474">
        <f>IF(COUNTIF(Overview!K12:K14,TRUE)&gt;0,1.6,IF(COUNTIF(Overview!L12:L14,TRUE)&gt;0,8,0))</f>
        <v/>
      </c>
      <c r="DA479" s="1788"/>
      <c r="DB479" s="7483"/>
      <c r="DC479" s="844">
        <f>IF(CT479="","",IF(CT479&gt;CZ479,"Fail","Pass"))</f>
        <v/>
      </c>
      <c r="DD479" s="402"/>
      <c r="DE479" s="1565">
        <f>MyTimestamp(DC479)</f>
        <v/>
      </c>
      <c r="DF479" s="1531">
        <f>IF(COUNT(CE479:CH479)=1,15,IF(COUNT(CE479:CH479)=0,0,30))</f>
        <v/>
      </c>
      <c r="DG479" s="1532">
        <f>IF(DF479=0,0,2)</f>
        <v/>
      </c>
      <c r="DH479" s="1866"/>
      <c r="DI479" s="1866"/>
      <c r="DJ479" s="1863"/>
      <c r="DK479" s="1789"/>
      <c r="DL479" s="1574">
        <f>10^(CN479/20)*100-100</f>
        <v/>
      </c>
      <c r="DM479" s="777"/>
      <c r="DN479" s="815"/>
      <c r="DO479" s="777">
        <f>IF(DM479="","",10^(DM479/10))</f>
        <v/>
      </c>
      <c r="DP479" s="777">
        <f>IF(ISNUMBER(DN479)=FALSE,"",10^(DN479/10))</f>
        <v/>
      </c>
      <c r="DQ479" s="1578">
        <f>IF(AND(ISNUMBER(DO479),ISNUMBER(DP479)),IF(DO479/DP479&gt;1,ROUND((DO479)/DP479,3),1),1)</f>
        <v/>
      </c>
      <c r="DR479" s="1541"/>
      <c r="DS479" s="1541"/>
      <c r="DT479" s="1541"/>
      <c r="DU479" s="1541"/>
      <c r="DV479" s="1541"/>
      <c r="DW479" s="1541"/>
      <c r="DX479" s="1541"/>
      <c r="DY479" s="1541"/>
      <c r="DZ479" s="1541"/>
      <c r="EA479" s="1541"/>
      <c r="EB479" s="1541"/>
      <c r="EC479" s="1541"/>
      <c r="ED479" s="1541"/>
      <c r="EE479" s="1541"/>
      <c r="EF479" s="1541"/>
      <c r="EG479" s="1541"/>
      <c r="EH479" s="1541"/>
      <c r="EI479" s="1541"/>
      <c r="EJ479" s="1541"/>
      <c r="EK479" s="1541"/>
      <c r="EL479" s="1541"/>
      <c r="EM479" s="1541"/>
      <c r="EN479" s="1541"/>
      <c r="EO479" s="1541"/>
      <c r="EP479" s="1541"/>
      <c r="EQ479" s="1541"/>
      <c r="ER479" s="1541"/>
      <c r="ES479" s="1541"/>
      <c r="ET479" s="1541"/>
      <c r="EU479" s="1541"/>
      <c r="EV479" s="1541"/>
    </row>
    <row r="480" ht="12.75" x14ac:dyDescent="0.2">
      <c r="A480" s="1541"/>
      <c r="B480" s="1541"/>
      <c r="C480"/>
      <c r="D480" s="1486"/>
      <c r="E480" s="1486"/>
      <c r="F480" s="672" t="inlineStr">
        <is>
          <t>5.3</t>
        </is>
      </c>
      <c r="G480" s="1497"/>
      <c r="H480" s="130">
        <f>BV480</f>
        <v/>
      </c>
      <c r="I480" s="130">
        <f>BW480</f>
        <v/>
      </c>
      <c r="J480" s="1299" t="inlineStr">
        <is>
          <t>Cat M1</t>
        </is>
      </c>
      <c r="K480" s="1299" t="inlineStr">
        <is>
          <t>FDD1</t>
        </is>
      </c>
      <c r="L480" s="115"/>
      <c r="M480" s="130">
        <v>15</v>
      </c>
      <c r="N480" s="119" t="inlineStr">
        <is>
          <t>16QAM</t>
        </is>
      </c>
      <c r="O480" s="131"/>
      <c r="P480" s="6597">
        <v>0</v>
      </c>
      <c r="Q480" s="131">
        <v>3</v>
      </c>
      <c r="R480" s="131">
        <v>0</v>
      </c>
      <c r="S480" s="6593"/>
      <c r="T480" s="130">
        <v>18300</v>
      </c>
      <c r="U480" s="6593">
        <v>1950</v>
      </c>
      <c r="V480" s="119"/>
      <c r="W480" s="1305"/>
      <c r="X480" s="119"/>
      <c r="Y480" s="119"/>
      <c r="Z480" s="119"/>
      <c r="AA480" s="115"/>
      <c r="AB480" s="115"/>
      <c r="AC480" s="1300">
        <f>IF(OR(BX480="Close to Ear",BX480="Close to Head"),"Head",IF(BX480="Extremity","Extremity","Body"))</f>
        <v/>
      </c>
      <c r="AD480" s="1301">
        <f>CA480</f>
        <v/>
      </c>
      <c r="AE480" s="1299">
        <f>CB480</f>
        <v/>
      </c>
      <c r="AF480" s="115"/>
      <c r="AG480" s="1302">
        <f>IF(OR(AZ480="",BA480=""),"N/A",IF(DC480="Pass","P","F"))</f>
        <v/>
      </c>
      <c r="AH480" s="129"/>
      <c r="AI480" s="129"/>
      <c r="AJ480" s="129"/>
      <c r="AK480" s="119"/>
      <c r="AL480" s="115"/>
      <c r="AM480" s="119"/>
      <c r="AN480" s="119"/>
      <c r="AO480" s="692"/>
      <c r="AP480" s="692"/>
      <c r="AQ480" s="692"/>
      <c r="AR480" s="692"/>
      <c r="AS480" s="692"/>
      <c r="AT480" s="1303">
        <f>IF(AC480="Extremity",IF(CG480="","",CG480),"")</f>
        <v/>
      </c>
      <c r="AU480" s="1303">
        <f>IF(AC480="Extremity",IF(CH480="","",CH480),"")</f>
        <v/>
      </c>
      <c r="AV480" s="1304">
        <f>IF(AC480="Extremity","",IF(CE480="","",CE480))</f>
        <v/>
      </c>
      <c r="AW480" s="1304">
        <f>IF(AD480="Extremity","",IF(CF480="","",CF480))</f>
        <v/>
      </c>
      <c r="AX480" s="1305">
        <f>DL480</f>
        <v/>
      </c>
      <c r="AY480" s="1305">
        <f>DQ480</f>
        <v/>
      </c>
      <c r="AZ480" s="3377">
        <f>IF(AC480="Extremity",IF(DA480="","",DA480),"")</f>
        <v/>
      </c>
      <c r="BA480" s="3378">
        <f>IF(AC480="Extremity","",IF(CT480="","",CT480))</f>
        <v/>
      </c>
      <c r="BB480" s="1305">
        <f>IF(AC480="Extremity",IF(DB480="","",DB480),"")</f>
        <v/>
      </c>
      <c r="BC480" s="1304">
        <f>IF(AC480="Extremity","",IF(CZ480="","",CZ480))</f>
        <v/>
      </c>
      <c r="BD480" s="1305">
        <f>DD480</f>
        <v/>
      </c>
      <c r="BE480" s="132">
        <f>DE480</f>
        <v/>
      </c>
      <c r="BF480" s="133">
        <f>DF480*60</f>
        <v/>
      </c>
      <c r="BG480" s="121">
        <f>BE480</f>
        <v/>
      </c>
      <c r="BH480" s="133">
        <f>DG480*60</f>
        <v/>
      </c>
      <c r="BI480" s="133">
        <f>DH480</f>
        <v/>
      </c>
      <c r="BJ480" s="117"/>
      <c r="BK480" s="812">
        <f>Overview!$E$7</f>
        <v/>
      </c>
      <c r="BL480" s="117"/>
      <c r="BM480" s="834">
        <f>DI480</f>
        <v/>
      </c>
      <c r="BN480" s="812">
        <f>Overview!$P$153</f>
        <v/>
      </c>
      <c r="BO480" s="117" t="inlineStr">
        <is>
          <t>Revisar: la misma frecuencia aparece con varios canales en esta banda (18050 / 18300 / 18525)</t>
        </is>
      </c>
      <c r="BP480" s="117"/>
      <c r="BQ480" s="115"/>
      <c r="BR480" s="1478"/>
      <c r="BS480" s="1541"/>
      <c r="BT480" s="1864" t="inlineStr">
        <is>
          <t>LTE CATM1</t>
        </is>
      </c>
      <c r="BU480" s="1828" t="inlineStr">
        <is>
          <t>FDD1</t>
        </is>
      </c>
      <c r="BV480" s="906">
        <f>Overview!$H$29</f>
        <v/>
      </c>
      <c r="BW480" s="1865"/>
      <c r="BX480" s="1828" t="inlineStr">
        <is>
          <t>Body</t>
        </is>
      </c>
      <c r="BY480" s="1871"/>
      <c r="BZ480" s="1865">
        <f>IF(COUNT('Conducted LTE CATM1'!$AH$3:$AH$265)=0,15,INDEX('Conducted LTE CATM1'!$M$3:$M$265,MATCH(MAX('Conducted LTE CATM1'!$AH$3:$AH$265),'Conducted LTE CATM1'!$AH$3:$AH$265,0)))</f>
        <v>15</v>
      </c>
      <c r="CA480" s="1032" t="str">
        <f>CA479</f>
        <v>TBD</v>
      </c>
      <c r="CB480" s="202">
        <v>5</v>
      </c>
      <c r="CC480" s="776">
        <f>IF(COUNT('Conducted LTE CATM1'!$AH$3:$AH$265)=0,18300,INDEX('Conducted LTE CATM1'!$T$3:$T$265,MATCH(MAX('Conducted LTE CATM1'!$AH$3:$AH$265),'Conducted LTE CATM1'!$AH$3:$AH$265,0)))</f>
        <v>18300</v>
      </c>
      <c r="CD480" s="776">
        <f>IF(COUNT('Conducted LTE CATM1'!$AH$3:$AH$265)=0,1950,INDEX('Conducted LTE CATM1'!$U$3:$U$265,MATCH(MAX('Conducted LTE CATM1'!$AH$3:$AH$265),'Conducted LTE CATM1'!$AH$3:$AH$265,0)))</f>
        <v>1950</v>
      </c>
      <c r="CE480" s="7234"/>
      <c r="CF480" s="7234"/>
      <c r="CG480" s="6706"/>
      <c r="CH480" s="6706"/>
      <c r="CI480" s="225">
        <f>BY480</f>
        <v/>
      </c>
      <c r="CJ480" s="237">
        <f>BZ480</f>
        <v/>
      </c>
      <c r="CK480" s="223">
        <f>CA480</f>
        <v/>
      </c>
      <c r="CL480" s="237">
        <f>CC480</f>
        <v/>
      </c>
      <c r="CM480" s="394">
        <f>CD480</f>
        <v/>
      </c>
      <c r="CN480" s="1527"/>
      <c r="CO480" s="1579"/>
      <c r="CP480" s="7214">
        <f>IF(CF480=""," ",IF(ABS(CE480-CF480)&lt;=0.1,"Valid","Not valid"))</f>
        <v/>
      </c>
      <c r="CQ480" s="1674">
        <f> IF(CE480="","",IF(AND(CE480&lt;&gt;"",CF480=""),IF(CE480&gt;=0.8,"Medir+Sig Max","No"),IF(CF480&lt;&gt;"",IF(CF480&gt;=0.8,"Medir+Sig Max","No"),"")))</f>
        <v/>
      </c>
      <c r="CR480" s="6927"/>
      <c r="CS480" s="1674"/>
      <c r="CT480" s="220">
        <f>IF(CO480="",IF(AND(CE480="",CF480=""),"",IF(CF480="",IF(DQ480&gt;1,ROUND(DQ480*CE480,3),CE480),IF(DQ480&gt;1,ROUND(DQ480*CF480,3),CF480))),IF(AND(CE480="",CF480=""),"",IF(CF480="",IF(DQ480&gt;1,ROUND(DQ480*CE480*(1/(CO480)),3),CE480*(1/(CO480))),IF(DQ480&gt;1,ROUND(DQ480*CF480*(1/(CO480)),3),CF480*(1/(CO480))))))</f>
        <v/>
      </c>
      <c r="CU480" s="224">
        <f>BY480</f>
        <v/>
      </c>
      <c r="CV480" s="237">
        <f>BZ480</f>
        <v/>
      </c>
      <c r="CW480" s="237">
        <f>CA480</f>
        <v/>
      </c>
      <c r="CX480" s="224">
        <f>CC480</f>
        <v/>
      </c>
      <c r="CY480" s="237">
        <f>CD480</f>
        <v/>
      </c>
      <c r="CZ480" s="7474">
        <f>IF(COUNTIF(Overview!K12:K14,TRUE)&gt;0,1.6,IF(COUNTIF(Overview!L12:L14,TRUE)&gt;0,8,0))</f>
        <v/>
      </c>
      <c r="DA480" s="1788"/>
      <c r="DB480" s="7483"/>
      <c r="DC480" s="844">
        <f>IF(CT480="","",IF(CT480&gt;CZ480,"Fail","Pass"))</f>
        <v/>
      </c>
      <c r="DD480" s="402"/>
      <c r="DE480" s="1565">
        <f>MyTimestamp(DC480)</f>
        <v/>
      </c>
      <c r="DF480" s="1531">
        <f>IF(COUNT(CE480:CH480)=1,15,IF(COUNT(CE480:CH480)=0,0,30))</f>
        <v/>
      </c>
      <c r="DG480" s="1532">
        <f>IF(DF480=0,0,2)</f>
        <v/>
      </c>
      <c r="DH480" s="1866"/>
      <c r="DI480" s="1866"/>
      <c r="DJ480" s="1863"/>
      <c r="DK480" s="1789"/>
      <c r="DL480" s="1574">
        <f>10^(CN480/20)*100-100</f>
        <v/>
      </c>
      <c r="DM480" s="777"/>
      <c r="DN480" s="776"/>
      <c r="DO480" s="777">
        <f>IF(DM480="","",10^(DM480/10))</f>
        <v/>
      </c>
      <c r="DP480" s="777">
        <f>IF(ISNUMBER(DN480)=FALSE,"",10^(DN480/10))</f>
        <v/>
      </c>
      <c r="DQ480" s="1578">
        <f>IF(AND(ISNUMBER(DO480),ISNUMBER(DP480)),IF(DO480/DP480&gt;1,ROUND((DO480)/DP480,3),1),1)</f>
        <v/>
      </c>
      <c r="DR480" s="1541"/>
      <c r="DS480" s="1541"/>
      <c r="DT480" s="1541"/>
      <c r="DU480" s="1541"/>
      <c r="DV480" s="1541"/>
      <c r="DW480" s="1541"/>
      <c r="DX480" s="1541"/>
      <c r="DY480" s="1541"/>
      <c r="DZ480" s="1541"/>
      <c r="EA480" s="1541"/>
      <c r="EB480" s="1541"/>
      <c r="EC480" s="1541"/>
      <c r="ED480" s="1541"/>
      <c r="EE480" s="1541"/>
      <c r="EF480" s="1541"/>
      <c r="EG480" s="1541"/>
      <c r="EH480" s="1541"/>
      <c r="EI480" s="1541"/>
      <c r="EJ480" s="1541"/>
      <c r="EK480" s="1541"/>
      <c r="EL480" s="1541"/>
      <c r="EM480" s="1541"/>
      <c r="EN480" s="1541"/>
      <c r="EO480" s="1541"/>
      <c r="EP480" s="1541"/>
      <c r="EQ480" s="1541"/>
      <c r="ER480" s="1541"/>
      <c r="ES480" s="1541"/>
      <c r="ET480" s="1541"/>
      <c r="EU480" s="1541"/>
      <c r="EV480" s="1541"/>
    </row>
    <row r="481" ht="12.75" x14ac:dyDescent="0.2">
      <c r="A481" s="1541"/>
      <c r="B481" s="1541"/>
      <c r="C481"/>
      <c r="D481" s="1486"/>
      <c r="E481" s="1486"/>
      <c r="F481" s="672" t="inlineStr">
        <is>
          <t>5.3</t>
        </is>
      </c>
      <c r="G481" s="1497"/>
      <c r="H481" s="130">
        <f>BV481</f>
        <v/>
      </c>
      <c r="I481" s="130">
        <f>BW481</f>
        <v/>
      </c>
      <c r="J481" s="1299" t="inlineStr">
        <is>
          <t>Cat M1</t>
        </is>
      </c>
      <c r="K481" s="1299" t="inlineStr">
        <is>
          <t>FDD1</t>
        </is>
      </c>
      <c r="L481" s="115"/>
      <c r="M481" s="130">
        <v>15</v>
      </c>
      <c r="N481" s="119" t="inlineStr">
        <is>
          <t>16QAM</t>
        </is>
      </c>
      <c r="O481" s="131"/>
      <c r="P481" s="6597">
        <v>0</v>
      </c>
      <c r="Q481" s="131">
        <v>3</v>
      </c>
      <c r="R481" s="131">
        <v>0</v>
      </c>
      <c r="S481" s="6593"/>
      <c r="T481" s="130">
        <v>18300</v>
      </c>
      <c r="U481" s="6593">
        <v>1950</v>
      </c>
      <c r="V481" s="119"/>
      <c r="W481" s="1305"/>
      <c r="X481" s="119"/>
      <c r="Y481" s="119"/>
      <c r="Z481" s="119"/>
      <c r="AA481" s="115"/>
      <c r="AB481" s="115"/>
      <c r="AC481" s="1300">
        <f>IF(OR(BX481="Close to Ear",BX481="Close to Head"),"Head",IF(BX481="Extremity","Extremity","Body"))</f>
        <v/>
      </c>
      <c r="AD481" s="1301">
        <f>CA481</f>
        <v/>
      </c>
      <c r="AE481" s="1299">
        <f>CB481</f>
        <v/>
      </c>
      <c r="AF481" s="115"/>
      <c r="AG481" s="1302">
        <f>IF(OR(AZ481="",BA481=""),"N/A",IF(DC481="Pass","P","F"))</f>
        <v/>
      </c>
      <c r="AH481" s="129"/>
      <c r="AI481" s="129"/>
      <c r="AJ481" s="129"/>
      <c r="AK481" s="119"/>
      <c r="AL481" s="115"/>
      <c r="AM481" s="119"/>
      <c r="AN481" s="119"/>
      <c r="AO481" s="692"/>
      <c r="AP481" s="692"/>
      <c r="AQ481" s="692"/>
      <c r="AR481" s="692"/>
      <c r="AS481" s="692"/>
      <c r="AT481" s="1303">
        <f>IF(AC481="Extremity",IF(CG481="","",CG481),"")</f>
        <v/>
      </c>
      <c r="AU481" s="1303">
        <f>IF(AC481="Extremity",IF(CH481="","",CH481),"")</f>
        <v/>
      </c>
      <c r="AV481" s="1304">
        <f>IF(AC481="Extremity","",IF(CE481="","",CE481))</f>
        <v/>
      </c>
      <c r="AW481" s="1304">
        <f>IF(AD481="Extremity","",IF(CF481="","",CF481))</f>
        <v/>
      </c>
      <c r="AX481" s="1305">
        <f>DL481</f>
        <v/>
      </c>
      <c r="AY481" s="1305">
        <f>DQ481</f>
        <v/>
      </c>
      <c r="AZ481" s="3377">
        <f>IF(AC481="Extremity",IF(DA481="","",DA481),"")</f>
        <v/>
      </c>
      <c r="BA481" s="3378">
        <f>IF(AC481="Extremity","",IF(CT481="","",CT481))</f>
        <v/>
      </c>
      <c r="BB481" s="1305">
        <f>IF(AC481="Extremity",IF(DB481="","",DB481),"")</f>
        <v/>
      </c>
      <c r="BC481" s="1304">
        <f>IF(AC481="Extremity","",IF(CZ481="","",CZ481))</f>
        <v/>
      </c>
      <c r="BD481" s="1305">
        <f>DD481</f>
        <v/>
      </c>
      <c r="BE481" s="132">
        <f>DE481</f>
        <v/>
      </c>
      <c r="BF481" s="133">
        <f>DF481*60</f>
        <v/>
      </c>
      <c r="BG481" s="121">
        <f>BE481</f>
        <v/>
      </c>
      <c r="BH481" s="133">
        <f>DG481*60</f>
        <v/>
      </c>
      <c r="BI481" s="133">
        <f>DH481</f>
        <v/>
      </c>
      <c r="BJ481" s="117"/>
      <c r="BK481" s="812">
        <f>Overview!$E$7</f>
        <v/>
      </c>
      <c r="BL481" s="117"/>
      <c r="BM481" s="834">
        <f>DI481</f>
        <v/>
      </c>
      <c r="BN481" s="812">
        <f>Overview!$P$153</f>
        <v/>
      </c>
      <c r="BO481" s="117" t="inlineStr">
        <is>
          <t>Revisar: la misma frecuencia aparece con varios canales en esta banda (18050 / 18300 / 18525)</t>
        </is>
      </c>
      <c r="BP481" s="117"/>
      <c r="BQ481" s="115"/>
      <c r="BR481" s="1478"/>
      <c r="BS481" s="1541"/>
      <c r="BT481" s="1864" t="inlineStr">
        <is>
          <t>LTE CATM1</t>
        </is>
      </c>
      <c r="BU481" s="1828" t="inlineStr">
        <is>
          <t>FDD1</t>
        </is>
      </c>
      <c r="BV481" s="906">
        <f>Overview!$H$29</f>
        <v/>
      </c>
      <c r="BW481" s="1865"/>
      <c r="BX481" s="1828" t="inlineStr">
        <is>
          <t>Body</t>
        </is>
      </c>
      <c r="BY481" s="1868"/>
      <c r="BZ481" s="1865">
        <f>IF(COUNT('Conducted LTE CATM1'!$AH$3:$AH$265)=0,15,INDEX('Conducted LTE CATM1'!$M$3:$M$265,MATCH(MAX('Conducted LTE CATM1'!$AH$3:$AH$265),'Conducted LTE CATM1'!$AH$3:$AH$265,0)))</f>
        <v>15</v>
      </c>
      <c r="CA481" s="873" t="str">
        <f>CA480</f>
        <v>TBD</v>
      </c>
      <c r="CB481" s="200">
        <v>5</v>
      </c>
      <c r="CC481" s="776">
        <f>IF(COUNT('Conducted LTE CATM1'!$AH$3:$AH$265)=0,18300,INDEX('Conducted LTE CATM1'!$T$3:$T$265,MATCH(MAX('Conducted LTE CATM1'!$AH$3:$AH$265),'Conducted LTE CATM1'!$AH$3:$AH$265,0)))</f>
        <v>18300</v>
      </c>
      <c r="CD481" s="776">
        <f>IF(COUNT('Conducted LTE CATM1'!$AH$3:$AH$265)=0,1950,INDEX('Conducted LTE CATM1'!$U$3:$U$265,MATCH(MAX('Conducted LTE CATM1'!$AH$3:$AH$265),'Conducted LTE CATM1'!$AH$3:$AH$265,0)))</f>
        <v>1950</v>
      </c>
      <c r="CE481" s="7234"/>
      <c r="CF481" s="7234"/>
      <c r="CG481" s="6706"/>
      <c r="CH481" s="6706"/>
      <c r="CI481" s="225">
        <f>BY481</f>
        <v/>
      </c>
      <c r="CJ481" s="237">
        <f>BZ481</f>
        <v/>
      </c>
      <c r="CK481" s="223">
        <f>CA481</f>
        <v/>
      </c>
      <c r="CL481" s="237">
        <f>CC481</f>
        <v/>
      </c>
      <c r="CM481" s="394">
        <f>CD481</f>
        <v/>
      </c>
      <c r="CN481" s="1527"/>
      <c r="CO481" s="1579"/>
      <c r="CP481" s="7214">
        <f>IF(CF481=""," ",IF(ABS(CE481-CF481)&lt;=0.1,"Valid","Not valid"))</f>
        <v/>
      </c>
      <c r="CQ481" s="1674">
        <f> IF(CE481="","",IF(AND(CE481&lt;&gt;"",CF481=""),IF(CE481&gt;=0.8,"Medir+Sig Max","No"),IF(CF481&lt;&gt;"",IF(CF481&gt;=0.8,"Medir+Sig Max","No"),"")))</f>
        <v/>
      </c>
      <c r="CR481" s="6927"/>
      <c r="CS481" s="1674"/>
      <c r="CT481" s="220">
        <f>IF(CO481="",IF(AND(CE481="",CF481=""),"",IF(CF481="",IF(DQ481&gt;1,ROUND(DQ481*CE481,3),CE481),IF(DQ481&gt;1,ROUND(DQ481*CF481,3),CF481))),IF(AND(CE481="",CF481=""),"",IF(CF481="",IF(DQ481&gt;1,ROUND(DQ481*CE481*(1/(CO481)),3),CE481*(1/(CO481))),IF(DQ481&gt;1,ROUND(DQ481*CF481*(1/(CO481)),3),CF481*(1/(CO481))))))</f>
        <v/>
      </c>
      <c r="CU481" s="224">
        <f>BY481</f>
        <v/>
      </c>
      <c r="CV481" s="237">
        <f>BZ481</f>
        <v/>
      </c>
      <c r="CW481" s="237">
        <f>CA481</f>
        <v/>
      </c>
      <c r="CX481" s="224">
        <f>CC481</f>
        <v/>
      </c>
      <c r="CY481" s="237">
        <f>CD481</f>
        <v/>
      </c>
      <c r="CZ481" s="7474">
        <f>IF(COUNTIF(Overview!K12:K14,TRUE)&gt;0,1.6,IF(COUNTIF(Overview!L12:L14,TRUE)&gt;0,8,0))</f>
        <v/>
      </c>
      <c r="DA481" s="1788"/>
      <c r="DB481" s="7483"/>
      <c r="DC481" s="844">
        <f>IF(CT481="","",IF(CT481&gt;CZ481,"Fail","Pass"))</f>
        <v/>
      </c>
      <c r="DD481" s="402"/>
      <c r="DE481" s="1565">
        <f>MyTimestamp(DC481)</f>
        <v/>
      </c>
      <c r="DF481" s="1531">
        <f>IF(COUNT(CE481:CH481)=1,15,IF(COUNT(CE481:CH481)=0,0,30))</f>
        <v/>
      </c>
      <c r="DG481" s="1532">
        <f>IF(DF481=0,0,2)</f>
        <v/>
      </c>
      <c r="DH481" s="1866"/>
      <c r="DI481" s="1866"/>
      <c r="DJ481" s="1863"/>
      <c r="DK481" s="1789"/>
      <c r="DL481" s="1574">
        <f>10^(CN481/20)*100-100</f>
        <v/>
      </c>
      <c r="DM481" s="777"/>
      <c r="DN481" s="777"/>
      <c r="DO481" s="777">
        <f>IF(DM481="","",10^(DM481/10))</f>
        <v/>
      </c>
      <c r="DP481" s="777">
        <f>IF(ISNUMBER(DN481)=FALSE,"",10^(DN481/10))</f>
        <v/>
      </c>
      <c r="DQ481" s="1578">
        <f>IF(AND(ISNUMBER(DO481),ISNUMBER(DP481)),IF(DO481/DP481&gt;1,ROUND((DO481)/DP481,3),1),1)</f>
        <v/>
      </c>
      <c r="DR481" s="1541"/>
      <c r="DS481" s="1541"/>
      <c r="DT481" s="1541"/>
      <c r="DU481" s="1541"/>
      <c r="DV481" s="1541"/>
      <c r="DW481" s="1541"/>
      <c r="DX481" s="1541"/>
      <c r="DY481" s="1541"/>
      <c r="DZ481" s="1541"/>
      <c r="EA481" s="1541"/>
      <c r="EB481" s="1541"/>
      <c r="EC481" s="1541"/>
      <c r="ED481" s="1541"/>
      <c r="EE481" s="1541"/>
      <c r="EF481" s="1541"/>
      <c r="EG481" s="1541"/>
      <c r="EH481" s="1541"/>
      <c r="EI481" s="1541"/>
      <c r="EJ481" s="1541"/>
      <c r="EK481" s="1541"/>
      <c r="EL481" s="1541"/>
      <c r="EM481" s="1541"/>
      <c r="EN481" s="1541"/>
      <c r="EO481" s="1541"/>
      <c r="EP481" s="1541"/>
      <c r="EQ481" s="1541"/>
      <c r="ER481" s="1541"/>
      <c r="ES481" s="1541"/>
      <c r="ET481" s="1541"/>
      <c r="EU481" s="1541"/>
      <c r="EV481" s="1541"/>
    </row>
    <row r="482" ht="12.75" x14ac:dyDescent="0.2">
      <c r="A482" s="1541"/>
      <c r="B482" s="1541"/>
      <c r="C482"/>
      <c r="D482" s="1486"/>
      <c r="E482" s="1486"/>
      <c r="F482" s="672" t="inlineStr">
        <is>
          <t>5.3</t>
        </is>
      </c>
      <c r="G482" s="1497"/>
      <c r="H482" s="130">
        <f>BV482</f>
        <v/>
      </c>
      <c r="I482" s="130">
        <f>BW482</f>
        <v/>
      </c>
      <c r="J482" s="1299" t="inlineStr">
        <is>
          <t>Cat M1</t>
        </is>
      </c>
      <c r="K482" s="1299" t="inlineStr">
        <is>
          <t>FDD1</t>
        </is>
      </c>
      <c r="L482" s="115"/>
      <c r="M482" s="130">
        <v>15</v>
      </c>
      <c r="N482" s="119" t="inlineStr">
        <is>
          <t>16QAM</t>
        </is>
      </c>
      <c r="O482" s="131"/>
      <c r="P482" s="6597">
        <v>0</v>
      </c>
      <c r="Q482" s="131">
        <v>3</v>
      </c>
      <c r="R482" s="131">
        <v>0</v>
      </c>
      <c r="S482" s="6593"/>
      <c r="T482" s="130">
        <v>18300</v>
      </c>
      <c r="U482" s="6593">
        <v>1950</v>
      </c>
      <c r="V482" s="119"/>
      <c r="W482" s="1305"/>
      <c r="X482" s="119"/>
      <c r="Y482" s="119"/>
      <c r="Z482" s="119"/>
      <c r="AA482" s="115"/>
      <c r="AB482" s="115"/>
      <c r="AC482" s="1300">
        <f>IF(OR(BX482="Close to Ear",BX482="Close to Head"),"Head",IF(BX482="Extremity","Extremity","Body"))</f>
        <v/>
      </c>
      <c r="AD482" s="1301">
        <f>CA482</f>
        <v/>
      </c>
      <c r="AE482" s="1299">
        <f>CB482</f>
        <v/>
      </c>
      <c r="AF482" s="115"/>
      <c r="AG482" s="1302">
        <f>IF(OR(AZ482="",BA482=""),"N/A",IF(DC482="Pass","P","F"))</f>
        <v/>
      </c>
      <c r="AH482" s="129"/>
      <c r="AI482" s="129"/>
      <c r="AJ482" s="129"/>
      <c r="AK482" s="119"/>
      <c r="AL482" s="115"/>
      <c r="AM482" s="119"/>
      <c r="AN482" s="119"/>
      <c r="AO482" s="692"/>
      <c r="AP482" s="692"/>
      <c r="AQ482" s="692"/>
      <c r="AR482" s="692"/>
      <c r="AS482" s="692"/>
      <c r="AT482" s="1303">
        <f>IF(AC482="Extremity",IF(CG482="","",CG482),"")</f>
        <v/>
      </c>
      <c r="AU482" s="1303">
        <f>IF(AC482="Extremity",IF(CH482="","",CH482),"")</f>
        <v/>
      </c>
      <c r="AV482" s="1304">
        <f>IF(AC482="Extremity","",IF(CE482="","",CE482))</f>
        <v/>
      </c>
      <c r="AW482" s="1304">
        <f>IF(AD482="Extremity","",IF(CF482="","",CF482))</f>
        <v/>
      </c>
      <c r="AX482" s="1305">
        <f>DL482</f>
        <v/>
      </c>
      <c r="AY482" s="1305">
        <f>DQ482</f>
        <v/>
      </c>
      <c r="AZ482" s="3377">
        <f>IF(AC482="Extremity",IF(DA482="","",DA482),"")</f>
        <v/>
      </c>
      <c r="BA482" s="3378">
        <f>IF(AC482="Extremity","",IF(CT482="","",CT482))</f>
        <v/>
      </c>
      <c r="BB482" s="1305">
        <f>IF(AC482="Extremity",IF(DB482="","",DB482),"")</f>
        <v/>
      </c>
      <c r="BC482" s="1304">
        <f>IF(AC482="Extremity","",IF(CZ482="","",CZ482))</f>
        <v/>
      </c>
      <c r="BD482" s="1305">
        <f>DD482</f>
        <v/>
      </c>
      <c r="BE482" s="132">
        <f>DE482</f>
        <v/>
      </c>
      <c r="BF482" s="133">
        <f>DF482*60</f>
        <v/>
      </c>
      <c r="BG482" s="121">
        <f>BE482</f>
        <v/>
      </c>
      <c r="BH482" s="133">
        <f>DG482*60</f>
        <v/>
      </c>
      <c r="BI482" s="133">
        <f>DH482</f>
        <v/>
      </c>
      <c r="BJ482" s="117"/>
      <c r="BK482" s="812">
        <f>Overview!$E$7</f>
        <v/>
      </c>
      <c r="BL482" s="117"/>
      <c r="BM482" s="834">
        <f>DI482</f>
        <v/>
      </c>
      <c r="BN482" s="812">
        <f>Overview!$P$153</f>
        <v/>
      </c>
      <c r="BO482" s="117" t="inlineStr">
        <is>
          <t>Revisar: la misma frecuencia aparece con varios canales en esta banda (18050 / 18300 / 18525)</t>
        </is>
      </c>
      <c r="BP482" s="117"/>
      <c r="BQ482" s="115"/>
      <c r="BR482" s="1478"/>
      <c r="BS482" s="1541"/>
      <c r="BT482" s="1864" t="inlineStr">
        <is>
          <t>LTE CATM1</t>
        </is>
      </c>
      <c r="BU482" s="1828" t="inlineStr">
        <is>
          <t>FDD1</t>
        </is>
      </c>
      <c r="BV482" s="906">
        <f>Overview!$H$29</f>
        <v/>
      </c>
      <c r="BW482" s="1865"/>
      <c r="BX482" s="1828" t="inlineStr">
        <is>
          <t>Body</t>
        </is>
      </c>
      <c r="BY482" s="1872"/>
      <c r="BZ482" s="1865">
        <f>IF(COUNT('Conducted LTE CATM1'!$AH$3:$AH$265)=0,15,INDEX('Conducted LTE CATM1'!$M$3:$M$265,MATCH(MAX('Conducted LTE CATM1'!$AH$3:$AH$265),'Conducted LTE CATM1'!$AH$3:$AH$265,0)))</f>
        <v>15</v>
      </c>
      <c r="CA482" s="874" t="str">
        <f>CA481</f>
        <v>TBD</v>
      </c>
      <c r="CB482" s="201">
        <v>5</v>
      </c>
      <c r="CC482" s="776">
        <f>IF(COUNT('Conducted LTE CATM1'!$AH$3:$AH$265)=0,18300,INDEX('Conducted LTE CATM1'!$T$3:$T$265,MATCH(MAX('Conducted LTE CATM1'!$AH$3:$AH$265),'Conducted LTE CATM1'!$AH$3:$AH$265,0)))</f>
        <v>18300</v>
      </c>
      <c r="CD482" s="776">
        <f>IF(COUNT('Conducted LTE CATM1'!$AH$3:$AH$265)=0,1950,INDEX('Conducted LTE CATM1'!$U$3:$U$265,MATCH(MAX('Conducted LTE CATM1'!$AH$3:$AH$265),'Conducted LTE CATM1'!$AH$3:$AH$265,0)))</f>
        <v>1950</v>
      </c>
      <c r="CE482" s="7234"/>
      <c r="CF482" s="7234"/>
      <c r="CG482" s="6706"/>
      <c r="CH482" s="6706"/>
      <c r="CI482" s="225">
        <f>BY482</f>
        <v/>
      </c>
      <c r="CJ482" s="237">
        <f>BZ482</f>
        <v/>
      </c>
      <c r="CK482" s="223">
        <f>CA482</f>
        <v/>
      </c>
      <c r="CL482" s="237">
        <f>CC482</f>
        <v/>
      </c>
      <c r="CM482" s="394">
        <f>CD482</f>
        <v/>
      </c>
      <c r="CN482" s="1527"/>
      <c r="CO482" s="1579"/>
      <c r="CP482" s="7214">
        <f>IF(CF482=""," ",IF(ABS(CE482-CF482)&lt;=0.1,"Valid","Not valid"))</f>
        <v/>
      </c>
      <c r="CQ482" s="1674">
        <f> IF(CE482="","",IF(AND(CE482&lt;&gt;"",CF482=""),IF(CE482&gt;=0.8,"Medir+Sig Max","No"),IF(CF482&lt;&gt;"",IF(CF482&gt;=0.8,"Medir+Sig Max","No"),"")))</f>
        <v/>
      </c>
      <c r="CR482" s="6927"/>
      <c r="CS482" s="1674"/>
      <c r="CT482" s="220">
        <f>IF(CO482="",IF(AND(CE482="",CF482=""),"",IF(CF482="",IF(DQ482&gt;1,ROUND(DQ482*CE482,3),CE482),IF(DQ482&gt;1,ROUND(DQ482*CF482,3),CF482))),IF(AND(CE482="",CF482=""),"",IF(CF482="",IF(DQ482&gt;1,ROUND(DQ482*CE482*(1/(CO482)),3),CE482*(1/(CO482))),IF(DQ482&gt;1,ROUND(DQ482*CF482*(1/(CO482)),3),CF482*(1/(CO482))))))</f>
        <v/>
      </c>
      <c r="CU482" s="224">
        <f>BY482</f>
        <v/>
      </c>
      <c r="CV482" s="237">
        <f>BZ482</f>
        <v/>
      </c>
      <c r="CW482" s="237">
        <f>CA482</f>
        <v/>
      </c>
      <c r="CX482" s="224">
        <f>CC482</f>
        <v/>
      </c>
      <c r="CY482" s="237">
        <f>CD482</f>
        <v/>
      </c>
      <c r="CZ482" s="7474">
        <f>IF(COUNTIF(Overview!K12:K14,TRUE)&gt;0,1.6,IF(COUNTIF(Overview!L12:L14,TRUE)&gt;0,8,0))</f>
        <v/>
      </c>
      <c r="DA482" s="1788"/>
      <c r="DB482" s="7483"/>
      <c r="DC482" s="844">
        <f>IF(CT482="","",IF(CT482&gt;CZ482,"Fail","Pass"))</f>
        <v/>
      </c>
      <c r="DD482" s="402"/>
      <c r="DE482" s="1565">
        <f>MyTimestamp(DC482)</f>
        <v/>
      </c>
      <c r="DF482" s="1531">
        <f>IF(COUNT(CE482:CH482)=1,15,IF(COUNT(CE482:CH482)=0,0,30))</f>
        <v/>
      </c>
      <c r="DG482" s="1532">
        <f>IF(DF482=0,0,2)</f>
        <v/>
      </c>
      <c r="DH482" s="1866"/>
      <c r="DI482" s="1866"/>
      <c r="DJ482" s="1863"/>
      <c r="DK482" s="1789"/>
      <c r="DL482" s="1574">
        <f>10^(CN482/20)*100-100</f>
        <v/>
      </c>
      <c r="DM482" s="777"/>
      <c r="DN482" s="779"/>
      <c r="DO482" s="777">
        <f>IF(DM482="","",10^(DM482/10))</f>
        <v/>
      </c>
      <c r="DP482" s="777">
        <f>IF(ISNUMBER(DN482)=FALSE,"",10^(DN482/10))</f>
        <v/>
      </c>
      <c r="DQ482" s="1578">
        <f>IF(AND(ISNUMBER(DO482),ISNUMBER(DP482)),IF(DO482/DP482&gt;1,ROUND((DO482)/DP482,3),1),1)</f>
        <v/>
      </c>
      <c r="DR482" s="1541"/>
      <c r="DS482" s="1541"/>
      <c r="DT482" s="1541"/>
      <c r="DU482" s="1541"/>
      <c r="DV482" s="1541"/>
      <c r="DW482" s="1541"/>
      <c r="DX482" s="1541"/>
      <c r="DY482" s="1541"/>
      <c r="DZ482" s="1541"/>
      <c r="EA482" s="1541"/>
      <c r="EB482" s="1541"/>
      <c r="EC482" s="1541"/>
      <c r="ED482" s="1541"/>
      <c r="EE482" s="1541"/>
      <c r="EF482" s="1541"/>
      <c r="EG482" s="1541"/>
      <c r="EH482" s="1541"/>
      <c r="EI482" s="1541"/>
      <c r="EJ482" s="1541"/>
      <c r="EK482" s="1541"/>
      <c r="EL482" s="1541"/>
      <c r="EM482" s="1541"/>
      <c r="EN482" s="1541"/>
      <c r="EO482" s="1541"/>
      <c r="EP482" s="1541"/>
      <c r="EQ482" s="1541"/>
      <c r="ER482" s="1541"/>
      <c r="ES482" s="1541"/>
      <c r="ET482" s="1541"/>
      <c r="EU482" s="1541"/>
      <c r="EV482" s="1541"/>
    </row>
    <row r="483" ht="12.75" x14ac:dyDescent="0.2">
      <c r="A483" s="1541"/>
      <c r="B483" s="1541"/>
      <c r="C483"/>
      <c r="D483" s="1486"/>
      <c r="E483" s="1486"/>
      <c r="F483" s="672" t="inlineStr">
        <is>
          <t>5.3</t>
        </is>
      </c>
      <c r="G483" s="1497"/>
      <c r="H483" s="130">
        <f>BV483</f>
        <v/>
      </c>
      <c r="I483" s="130">
        <f>BW483</f>
        <v/>
      </c>
      <c r="J483" s="1299" t="inlineStr">
        <is>
          <t>Cat M1</t>
        </is>
      </c>
      <c r="K483" s="1299" t="inlineStr">
        <is>
          <t>FDD1</t>
        </is>
      </c>
      <c r="L483" s="115"/>
      <c r="M483" s="130">
        <v>15</v>
      </c>
      <c r="N483" s="119" t="inlineStr">
        <is>
          <t>16QAM</t>
        </is>
      </c>
      <c r="O483" s="131"/>
      <c r="P483" s="6597">
        <v>0</v>
      </c>
      <c r="Q483" s="131">
        <v>3</v>
      </c>
      <c r="R483" s="131">
        <v>0</v>
      </c>
      <c r="S483" s="6593"/>
      <c r="T483" s="130">
        <v>18300</v>
      </c>
      <c r="U483" s="6593">
        <v>1950</v>
      </c>
      <c r="V483" s="119"/>
      <c r="W483" s="1305"/>
      <c r="X483" s="119"/>
      <c r="Y483" s="119"/>
      <c r="Z483" s="119"/>
      <c r="AA483" s="115"/>
      <c r="AB483" s="115"/>
      <c r="AC483" s="1300">
        <f>IF(OR(BX483="Close to Ear",BX483="Close to Head"),"Head",IF(BX483="Extremity","Extremity","Body"))</f>
        <v/>
      </c>
      <c r="AD483" s="1301">
        <f>CA483</f>
        <v/>
      </c>
      <c r="AE483" s="1299">
        <f>CB483</f>
        <v/>
      </c>
      <c r="AF483" s="115"/>
      <c r="AG483" s="1302">
        <f>IF(OR(AZ483="",BA483=""),"N/A",IF(DC483="Pass","P","F"))</f>
        <v/>
      </c>
      <c r="AH483" s="129"/>
      <c r="AI483" s="129"/>
      <c r="AJ483" s="129"/>
      <c r="AK483" s="119"/>
      <c r="AL483" s="115"/>
      <c r="AM483" s="119"/>
      <c r="AN483" s="119"/>
      <c r="AO483" s="692"/>
      <c r="AP483" s="692"/>
      <c r="AQ483" s="692"/>
      <c r="AR483" s="692"/>
      <c r="AS483" s="692"/>
      <c r="AT483" s="1303">
        <f>IF(AC483="Extremity",IF(CG483="","",CG483),"")</f>
        <v/>
      </c>
      <c r="AU483" s="1303">
        <f>IF(AC483="Extremity",IF(CH483="","",CH483),"")</f>
        <v/>
      </c>
      <c r="AV483" s="1304">
        <f>IF(AC483="Extremity","",IF(CE483="","",CE483))</f>
        <v/>
      </c>
      <c r="AW483" s="1304">
        <f>IF(AD483="Extremity","",IF(CF483="","",CF483))</f>
        <v/>
      </c>
      <c r="AX483" s="1305">
        <f>DL483</f>
        <v/>
      </c>
      <c r="AY483" s="1305">
        <f>DQ483</f>
        <v/>
      </c>
      <c r="AZ483" s="3377">
        <f>IF(AC483="Extremity",IF(DA483="","",DA483),"")</f>
        <v/>
      </c>
      <c r="BA483" s="3378">
        <f>IF(AC483="Extremity","",IF(CT483="","",CT483))</f>
        <v/>
      </c>
      <c r="BB483" s="1305">
        <f>IF(AC483="Extremity",IF(DB483="","",DB483),"")</f>
        <v/>
      </c>
      <c r="BC483" s="1304">
        <f>IF(AC483="Extremity","",IF(CZ483="","",CZ483))</f>
        <v/>
      </c>
      <c r="BD483" s="1305">
        <f>DD483</f>
        <v/>
      </c>
      <c r="BE483" s="132">
        <f>DE483</f>
        <v/>
      </c>
      <c r="BF483" s="133">
        <f>DF483*60</f>
        <v/>
      </c>
      <c r="BG483" s="121">
        <f>BE483</f>
        <v/>
      </c>
      <c r="BH483" s="133">
        <f>DG483*60</f>
        <v/>
      </c>
      <c r="BI483" s="133">
        <f>DH483</f>
        <v/>
      </c>
      <c r="BJ483" s="117"/>
      <c r="BK483" s="812">
        <f>Overview!$E$7</f>
        <v/>
      </c>
      <c r="BL483" s="117"/>
      <c r="BM483" s="834">
        <f>DI483</f>
        <v/>
      </c>
      <c r="BN483" s="812">
        <f>Overview!$P$153</f>
        <v/>
      </c>
      <c r="BO483" s="117" t="inlineStr">
        <is>
          <t>Revisar: la misma frecuencia aparece con varios canales en esta banda (18050 / 18300 / 18525)</t>
        </is>
      </c>
      <c r="BP483" s="117"/>
      <c r="BQ483" s="115"/>
      <c r="BR483" s="1478"/>
      <c r="BS483" s="1541"/>
      <c r="BT483" s="1864" t="inlineStr">
        <is>
          <t>LTE CATM1</t>
        </is>
      </c>
      <c r="BU483" s="1828" t="inlineStr">
        <is>
          <t>FDD1</t>
        </is>
      </c>
      <c r="BV483" s="906">
        <f>Overview!$H$29</f>
        <v/>
      </c>
      <c r="BW483" s="1865"/>
      <c r="BX483" s="1828" t="inlineStr">
        <is>
          <t>Body</t>
        </is>
      </c>
      <c r="BY483" s="881"/>
      <c r="BZ483" s="1865">
        <f>IF(COUNT('Conducted LTE CATM1'!$AH$3:$AH$265)=0,15,INDEX('Conducted LTE CATM1'!$M$3:$M$265,MATCH(MAX('Conducted LTE CATM1'!$AH$3:$AH$265),'Conducted LTE CATM1'!$AH$3:$AH$265,0)))</f>
        <v>15</v>
      </c>
      <c r="CA483" s="881" t="str">
        <f>CONCATENATE(CA481," - Variability")</f>
        <v>TBD - Variability</v>
      </c>
      <c r="CB483" s="200">
        <v>5</v>
      </c>
      <c r="CC483" s="881">
        <f>IF(COUNT('Conducted LTE CATM1'!$AH$3:$AH$265)=0,18300,INDEX('Conducted LTE CATM1'!$T$3:$T$265,MATCH(MAX('Conducted LTE CATM1'!$AH$3:$AH$265),'Conducted LTE CATM1'!$AH$3:$AH$265,0)))</f>
        <v>18300</v>
      </c>
      <c r="CD483" s="881">
        <f>IF(COUNT('Conducted LTE CATM1'!$AH$3:$AH$265)=0,1950,INDEX('Conducted LTE CATM1'!$U$3:$U$265,MATCH(MAX('Conducted LTE CATM1'!$AH$3:$AH$265),'Conducted LTE CATM1'!$AH$3:$AH$265,0)))</f>
        <v>1950</v>
      </c>
      <c r="CE483" s="7234"/>
      <c r="CF483" s="7234"/>
      <c r="CG483" s="6706"/>
      <c r="CH483" s="6706"/>
      <c r="CI483" s="225">
        <f>BY483</f>
        <v/>
      </c>
      <c r="CJ483" s="237">
        <f>BZ483</f>
        <v/>
      </c>
      <c r="CK483" s="223">
        <f>CA483</f>
        <v/>
      </c>
      <c r="CL483" s="237">
        <f>CC483</f>
        <v/>
      </c>
      <c r="CM483" s="394">
        <f>CD483</f>
        <v/>
      </c>
      <c r="CN483" s="1527"/>
      <c r="CO483" s="1579"/>
      <c r="CP483" s="7214">
        <f>IF(CF483=""," ",IF(ABS(CE483-CF483)&lt;=0.1,"Valid","Not valid"))</f>
        <v/>
      </c>
      <c r="CQ483" s="1674">
        <f> IF(CE483="","",IF(AND(CE483&lt;&gt;"",CF483=""),IF(CE483&gt;=0.8,"Medir+Sig Max","No"),IF(CF483&lt;&gt;"",IF(CF483&gt;=0.8,"Medir+Sig Max","No"),"")))</f>
        <v/>
      </c>
      <c r="CR483" s="6927"/>
      <c r="CS483" s="1674">
        <f>IF(CF483="","",IF(MAX(CF469:CF482)=0,"",IF(AND(CF483&lt;=1.45,(CF483/MAX(CF469:CF482))&lt;=1.2,(CF483/MAX(CF469:CF482))&gt;=0.8),"Válido","REPETIR VAR")))</f>
        <v/>
      </c>
      <c r="CT483" s="220">
        <f>IF(CO483="",IF(AND(CE483="",CF483=""),"",IF(CF483="",IF(DQ483&gt;1,ROUND(DQ483*CE483,3),CE483),IF(DQ483&gt;1,ROUND(DQ483*CF483,3),CF483))),IF(AND(CE483="",CF483=""),"",IF(CF483="",IF(DQ483&gt;1,ROUND(DQ483*CE483*(1/(CO483)),3),CE483*(1/(CO483))),IF(DQ483&gt;1,ROUND(DQ483*CF483*(1/(CO483)),3),CF483*(1/(CO483))))))</f>
        <v/>
      </c>
      <c r="CU483" s="224">
        <f>BY483</f>
        <v/>
      </c>
      <c r="CV483" s="237">
        <f>BZ483</f>
        <v/>
      </c>
      <c r="CW483" s="237">
        <f>CA483</f>
        <v/>
      </c>
      <c r="CX483" s="224">
        <f>CC483</f>
        <v/>
      </c>
      <c r="CY483" s="237">
        <f>CD483</f>
        <v/>
      </c>
      <c r="CZ483" s="7474">
        <f>IF(COUNTIF(Overview!K12:K14,TRUE)&gt;0,1.6,IF(COUNTIF(Overview!L12:L14,TRUE)&gt;0,8,0))</f>
        <v/>
      </c>
      <c r="DA483" s="1788"/>
      <c r="DB483" s="7483"/>
      <c r="DC483" s="844">
        <f>IF(CT483="","",IF(CT483&gt;CZ483,"Fail","Pass"))</f>
        <v/>
      </c>
      <c r="DD483" s="402"/>
      <c r="DE483" s="1565">
        <f>MyTimestamp(DC483)</f>
        <v/>
      </c>
      <c r="DF483" s="1531">
        <f>IF(COUNT(CE483:CH483)=1,15,IF(COUNT(CE483:CH483)=0,0,30))</f>
        <v/>
      </c>
      <c r="DG483" s="1532">
        <f>IF(DF483=0,0,2)</f>
        <v/>
      </c>
      <c r="DH483" s="1866"/>
      <c r="DI483" s="1866"/>
      <c r="DJ483" s="1863"/>
      <c r="DK483" s="1789"/>
      <c r="DL483" s="1574">
        <f>10^(CN483/20)*100-100</f>
        <v/>
      </c>
      <c r="DM483" s="777"/>
      <c r="DN483" s="970"/>
      <c r="DO483" s="777">
        <f>IF(DM483="","",10^(DM483/10))</f>
        <v/>
      </c>
      <c r="DP483" s="777">
        <f>IF(ISNUMBER(DN483)=FALSE,"",10^(DN483/10))</f>
        <v/>
      </c>
      <c r="DQ483" s="1578">
        <f>IF(AND(ISNUMBER(DO483),ISNUMBER(DP483)),IF(DO483/DP483&gt;1,ROUND((DO483)/DP483,3),1),1)</f>
        <v/>
      </c>
      <c r="DR483" s="1541"/>
      <c r="DS483" s="1541"/>
      <c r="DT483" s="1541"/>
      <c r="DU483" s="1541"/>
      <c r="DV483" s="1541"/>
      <c r="DW483" s="1541"/>
      <c r="DX483" s="1541"/>
      <c r="DY483" s="1541"/>
      <c r="DZ483" s="1541"/>
      <c r="EA483" s="1541"/>
      <c r="EB483" s="1541"/>
      <c r="EC483" s="1541"/>
      <c r="ED483" s="1541"/>
      <c r="EE483" s="1541"/>
      <c r="EF483" s="1541"/>
      <c r="EG483" s="1541"/>
      <c r="EH483" s="1541"/>
      <c r="EI483" s="1541"/>
      <c r="EJ483" s="1541"/>
      <c r="EK483" s="1541"/>
      <c r="EL483" s="1541"/>
      <c r="EM483" s="1541"/>
      <c r="EN483" s="1541"/>
      <c r="EO483" s="1541"/>
      <c r="EP483" s="1541"/>
      <c r="EQ483" s="1541"/>
      <c r="ER483" s="1541"/>
      <c r="ES483" s="1541"/>
      <c r="ET483" s="1541"/>
      <c r="EU483" s="1541"/>
      <c r="EV483" s="1541"/>
    </row>
    <row r="484" ht="12.75" x14ac:dyDescent="0.2">
      <c r="A484" s="1541"/>
      <c r="B484" s="1541"/>
      <c r="C484"/>
      <c r="D484" s="1486"/>
      <c r="E484" s="1486"/>
      <c r="F484" s="672" t="inlineStr">
        <is>
          <t>5.3</t>
        </is>
      </c>
      <c r="G484" s="1497"/>
      <c r="H484" s="130">
        <f>BV484</f>
        <v/>
      </c>
      <c r="I484" s="130">
        <f>BW484</f>
        <v/>
      </c>
      <c r="J484" s="1299" t="inlineStr">
        <is>
          <t>Cat M1</t>
        </is>
      </c>
      <c r="K484" s="1299" t="inlineStr">
        <is>
          <t>FDD1</t>
        </is>
      </c>
      <c r="L484" s="115"/>
      <c r="M484" s="130">
        <v>15</v>
      </c>
      <c r="N484" s="119" t="inlineStr">
        <is>
          <t>16QAM</t>
        </is>
      </c>
      <c r="O484" s="131"/>
      <c r="P484" s="6597">
        <v>0</v>
      </c>
      <c r="Q484" s="131">
        <v>3</v>
      </c>
      <c r="R484" s="131">
        <v>0</v>
      </c>
      <c r="S484" s="6593"/>
      <c r="T484" s="130">
        <v>18300</v>
      </c>
      <c r="U484" s="6593">
        <v>1950</v>
      </c>
      <c r="V484" s="119"/>
      <c r="W484" s="1305"/>
      <c r="X484" s="119"/>
      <c r="Y484" s="119"/>
      <c r="Z484" s="119"/>
      <c r="AA484" s="115"/>
      <c r="AB484" s="115"/>
      <c r="AC484" s="1300">
        <f>IF(OR(BX484="Close to Ear",BX484="Close to Head"),"Head",IF(BX484="Extremity","Extremity","Body"))</f>
        <v/>
      </c>
      <c r="AD484" s="1301">
        <f>CA484</f>
        <v/>
      </c>
      <c r="AE484" s="1299">
        <f>CB484</f>
        <v/>
      </c>
      <c r="AF484" s="115"/>
      <c r="AG484" s="1302">
        <f>IF(OR(AZ484="",BA484=""),"N/A",IF(DC484="Pass","P","F"))</f>
        <v/>
      </c>
      <c r="AH484" s="129"/>
      <c r="AI484" s="129"/>
      <c r="AJ484" s="129"/>
      <c r="AK484" s="119"/>
      <c r="AL484" s="115"/>
      <c r="AM484" s="119"/>
      <c r="AN484" s="119"/>
      <c r="AO484" s="692"/>
      <c r="AP484" s="692"/>
      <c r="AQ484" s="692"/>
      <c r="AR484" s="692"/>
      <c r="AS484" s="692"/>
      <c r="AT484" s="1303">
        <f>IF(AC484="Extremity",IF(CG484="","",CG484),"")</f>
        <v/>
      </c>
      <c r="AU484" s="1303">
        <f>IF(AC484="Extremity",IF(CH484="","",CH484),"")</f>
        <v/>
      </c>
      <c r="AV484" s="1304">
        <f>IF(AC484="Extremity","",IF(CE484="","",CE484))</f>
        <v/>
      </c>
      <c r="AW484" s="1304">
        <f>IF(AD484="Extremity","",IF(CF484="","",CF484))</f>
        <v/>
      </c>
      <c r="AX484" s="1305">
        <f>DL484</f>
        <v/>
      </c>
      <c r="AY484" s="1305">
        <f>DQ484</f>
        <v/>
      </c>
      <c r="AZ484" s="3377">
        <f>IF(AC484="Extremity",IF(DA484="","",DA484),"")</f>
        <v/>
      </c>
      <c r="BA484" s="3378">
        <f>IF(AC484="Extremity","",IF(CT484="","",CT484))</f>
        <v/>
      </c>
      <c r="BB484" s="1305">
        <f>IF(AC484="Extremity",IF(DB484="","",DB484),"")</f>
        <v/>
      </c>
      <c r="BC484" s="1304">
        <f>IF(AC484="Extremity","",IF(CZ484="","",CZ484))</f>
        <v/>
      </c>
      <c r="BD484" s="1305">
        <f>DD484</f>
        <v/>
      </c>
      <c r="BE484" s="132">
        <f>DE484</f>
        <v/>
      </c>
      <c r="BF484" s="133">
        <f>DF484*60</f>
        <v/>
      </c>
      <c r="BG484" s="121">
        <f>BE484</f>
        <v/>
      </c>
      <c r="BH484" s="133">
        <f>DG484*60</f>
        <v/>
      </c>
      <c r="BI484" s="133">
        <f>DH484</f>
        <v/>
      </c>
      <c r="BJ484" s="117"/>
      <c r="BK484" s="812">
        <f>Overview!$E$7</f>
        <v/>
      </c>
      <c r="BL484" s="117"/>
      <c r="BM484" s="834">
        <f>DI484</f>
        <v/>
      </c>
      <c r="BN484" s="812">
        <f>Overview!$P$153</f>
        <v/>
      </c>
      <c r="BO484" s="117" t="inlineStr">
        <is>
          <t>Revisar: la misma frecuencia aparece con varios canales en esta banda (18050 / 18300 / 18525)</t>
        </is>
      </c>
      <c r="BP484" s="117"/>
      <c r="BQ484" s="115"/>
      <c r="BR484" s="1478"/>
      <c r="BS484" s="1541"/>
      <c r="BT484" s="1864" t="inlineStr">
        <is>
          <t>LTE CATM1</t>
        </is>
      </c>
      <c r="BU484" s="1828" t="inlineStr">
        <is>
          <t>FDD1</t>
        </is>
      </c>
      <c r="BV484" s="906">
        <f>Overview!$H$29</f>
        <v/>
      </c>
      <c r="BW484" s="1865"/>
      <c r="BX484" s="1828" t="inlineStr">
        <is>
          <t>Body</t>
        </is>
      </c>
      <c r="BY484" s="6689"/>
      <c r="BZ484" s="1865">
        <f>IF(COUNT('Conducted LTE CATM1'!$AH$3:$AH$265)=0,15,INDEX('Conducted LTE CATM1'!$M$3:$M$265,MATCH(MAX('Conducted LTE CATM1'!$AH$3:$AH$265),'Conducted LTE CATM1'!$AH$3:$AH$265,0)))</f>
        <v>15</v>
      </c>
      <c r="CA484" s="6689" t="str">
        <f>CONCATENATE(CA482," - Variability2")</f>
        <v>TBD - Variability2</v>
      </c>
      <c r="CB484" s="200">
        <v>5</v>
      </c>
      <c r="CC484" s="6689">
        <f>IF(COUNT('Conducted LTE CATM1'!$AH$3:$AH$265)=0,18300,INDEX('Conducted LTE CATM1'!$T$3:$T$265,MATCH(MAX('Conducted LTE CATM1'!$AH$3:$AH$265),'Conducted LTE CATM1'!$AH$3:$AH$265,0)))</f>
        <v>18300</v>
      </c>
      <c r="CD484" s="6689">
        <f>IF(COUNT('Conducted LTE CATM1'!$AH$3:$AH$265)=0,1950,INDEX('Conducted LTE CATM1'!$U$3:$U$265,MATCH(MAX('Conducted LTE CATM1'!$AH$3:$AH$265),'Conducted LTE CATM1'!$AH$3:$AH$265,0)))</f>
        <v>1950</v>
      </c>
      <c r="CE484" s="7234"/>
      <c r="CF484" s="7234"/>
      <c r="CG484" s="6706"/>
      <c r="CH484" s="6706"/>
      <c r="CI484" s="225">
        <f>BY484</f>
        <v/>
      </c>
      <c r="CJ484" s="237">
        <f>BZ484</f>
        <v/>
      </c>
      <c r="CK484" s="223">
        <f>CA484</f>
        <v/>
      </c>
      <c r="CL484" s="237">
        <f>CC484</f>
        <v/>
      </c>
      <c r="CM484" s="394">
        <f>CD484</f>
        <v/>
      </c>
      <c r="CN484" s="1527"/>
      <c r="CO484" s="1579"/>
      <c r="CP484" s="7214">
        <f>IF(CF484=""," ",IF(ABS(CE484-CF484)&lt;=0.1,"Valid","Not valid"))</f>
        <v/>
      </c>
      <c r="CQ484" s="1674">
        <f> IF(CE484="","",IF(AND(CE484&lt;&gt;"",CF484=""),IF(CE484&gt;=0.8,"Medir+Sig Max","No"),IF(CF484&lt;&gt;"",IF(CF484&gt;=0.8,"Medir+Sig Max","No"),"")))</f>
        <v/>
      </c>
      <c r="CR484" s="6927"/>
      <c r="CS484" s="1674"/>
      <c r="CT484" s="220">
        <f>IF(CO484="",IF(AND(CE484="",CF484=""),"",IF(CF484="",IF(DQ484&gt;1,ROUND(DQ484*CE484,3),CE484),IF(DQ484&gt;1,ROUND(DQ484*CF484,3),CF484))),IF(AND(CE484="",CF484=""),"",IF(CF484="",IF(DQ484&gt;1,ROUND(DQ484*CE484*(1/(CO484)),3),CE484*(1/(CO484))),IF(DQ484&gt;1,ROUND(DQ484*CF484*(1/(CO484)),3),CF484*(1/(CO484))))))</f>
        <v/>
      </c>
      <c r="CU484" s="224">
        <f>BY484</f>
        <v/>
      </c>
      <c r="CV484" s="237">
        <f>BZ484</f>
        <v/>
      </c>
      <c r="CW484" s="237">
        <f>CA484</f>
        <v/>
      </c>
      <c r="CX484" s="224">
        <f>CC484</f>
        <v/>
      </c>
      <c r="CY484" s="237">
        <f>CD484</f>
        <v/>
      </c>
      <c r="CZ484" s="7474">
        <f>IF(COUNTIF(Overview!K12:K14,TRUE)&gt;0,1.6,IF(COUNTIF(Overview!L12:L14,TRUE)&gt;0,8,0))</f>
        <v/>
      </c>
      <c r="DA484" s="1788"/>
      <c r="DB484" s="7483"/>
      <c r="DC484" s="844">
        <f>IF(CT484="","",IF(CT484&gt;CZ484,"Fail","Pass"))</f>
        <v/>
      </c>
      <c r="DD484" s="402"/>
      <c r="DE484" s="1565">
        <f>MyTimestamp(DC484)</f>
        <v/>
      </c>
      <c r="DF484" s="1531">
        <f>IF(COUNT(CE484:CH484)=1,15,IF(COUNT(CE484:CH484)=0,0,30))</f>
        <v/>
      </c>
      <c r="DG484" s="1532">
        <f>IF(DF484=0,0,2)</f>
        <v/>
      </c>
      <c r="DH484" s="1866"/>
      <c r="DI484" s="1866"/>
      <c r="DJ484" s="1863"/>
      <c r="DK484" s="1789"/>
      <c r="DL484" s="1574">
        <f>10^(CN484/20)*100-100</f>
        <v/>
      </c>
      <c r="DM484" s="777"/>
      <c r="DN484" s="970"/>
      <c r="DO484" s="777">
        <f>IF(DM484="","",10^(DM484/10))</f>
        <v/>
      </c>
      <c r="DP484" s="777">
        <f>IF(ISNUMBER(DN484)=FALSE,"",10^(DN484/10))</f>
        <v/>
      </c>
      <c r="DQ484" s="1578">
        <f>IF(AND(ISNUMBER(DO484),ISNUMBER(DP484)),IF(DO484/DP484&gt;1,ROUND((DO484)/DP484,3),1),1)</f>
        <v/>
      </c>
      <c r="DR484" s="1541"/>
      <c r="DS484" s="1541"/>
      <c r="DT484" s="1541"/>
      <c r="DU484" s="1541"/>
      <c r="DV484" s="1541"/>
      <c r="DW484" s="1541"/>
      <c r="DX484" s="1541"/>
      <c r="DY484" s="1541"/>
      <c r="DZ484" s="1541"/>
      <c r="EA484" s="1541"/>
      <c r="EB484" s="1541"/>
      <c r="EC484" s="1541"/>
      <c r="ED484" s="1541"/>
      <c r="EE484" s="1541"/>
      <c r="EF484" s="1541"/>
      <c r="EG484" s="1541"/>
      <c r="EH484" s="1541"/>
      <c r="EI484" s="1541"/>
      <c r="EJ484" s="1541"/>
      <c r="EK484" s="1541"/>
      <c r="EL484" s="1541"/>
      <c r="EM484" s="1541"/>
      <c r="EN484" s="1541"/>
      <c r="EO484" s="1541"/>
      <c r="EP484" s="1541"/>
      <c r="EQ484" s="1541"/>
      <c r="ER484" s="1541"/>
      <c r="ES484" s="1541"/>
      <c r="ET484" s="1541"/>
      <c r="EU484" s="1541"/>
      <c r="EV484" s="1541"/>
    </row>
    <row r="485" ht="12.75" x14ac:dyDescent="0.2">
      <c r="A485" s="1541"/>
      <c r="B485" s="1541"/>
      <c r="C485"/>
      <c r="D485" s="6590"/>
      <c r="E485" s="6590"/>
      <c r="F485" s="6591" t="inlineStr">
        <is>
          <t>5.3</t>
        </is>
      </c>
      <c r="G485" s="6592"/>
      <c r="H485" s="6593">
        <f>BV485</f>
        <v/>
      </c>
      <c r="I485" s="6593">
        <f>BW485</f>
        <v/>
      </c>
      <c r="J485" s="6594" t="inlineStr">
        <is>
          <t>Cat M1</t>
        </is>
      </c>
      <c r="K485" s="6594" t="inlineStr">
        <is>
          <t>FDD1</t>
        </is>
      </c>
      <c r="L485" s="6595"/>
      <c r="M485" s="6593">
        <v>15</v>
      </c>
      <c r="N485" s="6596" t="inlineStr">
        <is>
          <t>16QAM</t>
        </is>
      </c>
      <c r="O485" s="6597"/>
      <c r="P485" s="6597">
        <v>0</v>
      </c>
      <c r="Q485" s="6597">
        <v>3</v>
      </c>
      <c r="R485" s="6597">
        <v>0</v>
      </c>
      <c r="S485" s="6593"/>
      <c r="T485" s="130">
        <v>18300</v>
      </c>
      <c r="U485" s="6593">
        <v>1950</v>
      </c>
      <c r="V485" s="6596"/>
      <c r="W485" s="6598"/>
      <c r="X485" s="6596"/>
      <c r="Y485" s="6596"/>
      <c r="Z485" s="6596"/>
      <c r="AA485" s="6595"/>
      <c r="AB485" s="6595"/>
      <c r="AC485" s="6599">
        <f>IF(OR(BX485="Close to Ear",BX485="Close to Head"),"Head",IF(BX485="Extremity","Extremity","Body"))</f>
        <v/>
      </c>
      <c r="AD485" s="6600">
        <f>CA485</f>
        <v/>
      </c>
      <c r="AE485" s="6594">
        <f>CB485</f>
        <v/>
      </c>
      <c r="AF485" s="6595"/>
      <c r="AG485" s="6601">
        <f>IF(OR(AZ485="",BA485=""),"N/A",IF(DC485="Pass","P","F"))</f>
        <v/>
      </c>
      <c r="AH485" s="6602"/>
      <c r="AI485" s="6602"/>
      <c r="AJ485" s="6602"/>
      <c r="AK485" s="6596"/>
      <c r="AL485" s="6595"/>
      <c r="AM485" s="6596"/>
      <c r="AN485" s="6596"/>
      <c r="AO485" s="6603"/>
      <c r="AP485" s="6603"/>
      <c r="AQ485" s="6603"/>
      <c r="AR485" s="6603"/>
      <c r="AS485" s="6603"/>
      <c r="AT485" s="6604">
        <f>IF(AC485="Extremity",IF(CG485="","",CG485),"")</f>
        <v/>
      </c>
      <c r="AU485" s="6604">
        <f>IF(AC485="Extremity",IF(CH485="","",CH485),"")</f>
        <v/>
      </c>
      <c r="AV485" s="6605">
        <f>IF(AC485="Extremity","",IF(CE485="","",CE485))</f>
        <v/>
      </c>
      <c r="AW485" s="6605">
        <f>IF(AD485="Extremity","",IF(CF485="","",CF485))</f>
        <v/>
      </c>
      <c r="AX485" s="6598">
        <f>DL485</f>
        <v/>
      </c>
      <c r="AY485" s="6598">
        <f>DQ485</f>
        <v/>
      </c>
      <c r="AZ485" s="6606">
        <f>IF(AC485="Extremity",IF(DA485="","",DA485),"")</f>
        <v/>
      </c>
      <c r="BA485" s="6607">
        <f>IF(AC485="Extremity","",IF(CT485="","",CT485))</f>
        <v/>
      </c>
      <c r="BB485" s="6598">
        <f>IF(AC485="Extremity",IF(DB485="","",DB485),"")</f>
        <v/>
      </c>
      <c r="BC485" s="6605">
        <f>IF(AC485="Extremity","",IF(CZ485="","",CZ485))</f>
        <v/>
      </c>
      <c r="BD485" s="6598">
        <f>DD485</f>
        <v/>
      </c>
      <c r="BE485" s="6608">
        <f>DE485</f>
        <v/>
      </c>
      <c r="BF485" s="6609">
        <f>DF485*60</f>
        <v/>
      </c>
      <c r="BG485" s="6610">
        <f>BE485</f>
        <v/>
      </c>
      <c r="BH485" s="6609">
        <f>DG485*60</f>
        <v/>
      </c>
      <c r="BI485" s="6609">
        <f>DH485</f>
        <v/>
      </c>
      <c r="BJ485" s="6611"/>
      <c r="BK485" s="6612">
        <f>Overview!$E$7</f>
        <v/>
      </c>
      <c r="BL485" s="6611"/>
      <c r="BM485" s="6609">
        <f>DI485</f>
        <v/>
      </c>
      <c r="BN485" s="6612">
        <f>Overview!$P$153</f>
        <v/>
      </c>
      <c r="BO485" s="6611" t="inlineStr">
        <is>
          <t>Revisar: la misma frecuencia aparece con varios canales en esta banda (18050 / 18300 / 18525)</t>
        </is>
      </c>
      <c r="BP485" s="6611"/>
      <c r="BQ485" s="6595"/>
      <c r="BR485" s="6613"/>
      <c r="BS485" s="1541"/>
      <c r="BT485" s="1864" t="inlineStr">
        <is>
          <t>LTE CATM1</t>
        </is>
      </c>
      <c r="BU485" s="1828" t="inlineStr">
        <is>
          <t>FDD1</t>
        </is>
      </c>
      <c r="BV485" s="906">
        <f>Overview!$H$29</f>
        <v/>
      </c>
      <c r="BW485" s="1865"/>
      <c r="BX485" s="1828" t="inlineStr">
        <is>
          <t>Body</t>
        </is>
      </c>
      <c r="BY485" s="6689"/>
      <c r="BZ485" s="1865">
        <f>IF(COUNT('Conducted LTE CATM1'!$AH$3:$AH$265)=0,15,INDEX('Conducted LTE CATM1'!$M$3:$M$265,MATCH(MAX('Conducted LTE CATM1'!$AH$3:$AH$265),'Conducted LTE CATM1'!$AH$3:$AH$265,0)))</f>
        <v>15</v>
      </c>
      <c r="CA485" s="6689" t="str">
        <f>CONCATENATE(CA481," - Battery check 1")</f>
        <v>TBD - Battery check 1</v>
      </c>
      <c r="CB485" s="200">
        <v>5</v>
      </c>
      <c r="CC485" s="6689">
        <f>IF(COUNT('Conducted LTE CATM1'!$AH$3:$AH$265)=0,18300,INDEX('Conducted LTE CATM1'!$T$3:$T$265,MATCH(MAX('Conducted LTE CATM1'!$AH$3:$AH$265),'Conducted LTE CATM1'!$AH$3:$AH$265,0)))</f>
        <v>18300</v>
      </c>
      <c r="CD485" s="6689">
        <f>IF(COUNT('Conducted LTE CATM1'!$AH$3:$AH$265)=0,1950,INDEX('Conducted LTE CATM1'!$U$3:$U$265,MATCH(MAX('Conducted LTE CATM1'!$AH$3:$AH$265),'Conducted LTE CATM1'!$AH$3:$AH$265,0)))</f>
        <v>1950</v>
      </c>
      <c r="CE485" s="7234"/>
      <c r="CF485" s="7234"/>
      <c r="CG485" s="6706"/>
      <c r="CH485" s="6706"/>
      <c r="CI485" s="225">
        <f>BY485</f>
        <v/>
      </c>
      <c r="CJ485" s="237">
        <f>BZ485</f>
        <v/>
      </c>
      <c r="CK485" s="223">
        <f>CA485</f>
        <v/>
      </c>
      <c r="CL485" s="237">
        <f>CC485</f>
        <v/>
      </c>
      <c r="CM485" s="394">
        <f>CD485</f>
        <v/>
      </c>
      <c r="CN485" s="1527"/>
      <c r="CO485" s="1579"/>
      <c r="CP485" s="7214">
        <f>IF(CF485=""," ",IF(ABS(CE485-CF485)&lt;=0.1,"Valid","Not valid"))</f>
        <v/>
      </c>
      <c r="CQ485" s="1674">
        <f> IF(CE485="","",IF(AND(CE485&lt;&gt;"",CF485=""),IF(CE485&gt;=0.8,"Medir+Sig Max","No"),IF(CF485&lt;&gt;"",IF(CF485&gt;=0.8,"Medir+Sig Max","No"),"")))</f>
        <v/>
      </c>
      <c r="CR485" s="6927">
        <f>IF(UPPER($CQ$1)="X",IF(CF485=""," ",IF((ABS(CE485)&lt;5)*AND(ABS(CF485)&lt;5)*AND(ABS(CT485)&lt;5),"Solo si es max","Medir")),IF(CF485=""," ",IF((ABS(CE485)&lt;1)*AND(ABS(CF485)&lt;1)*AND(ABS(CT485)&lt;1),"Solo si es max","Medir")))</f>
        <v/>
      </c>
      <c r="CS485" s="1674"/>
      <c r="CT485" s="220">
        <f>IF(CO485="",IF(AND(CE485="",CF485=""),"",IF(CF485="",IF(DQ485&gt;1,ROUND(DQ485*CE485,3),CE485),IF(DQ485&gt;1,ROUND(DQ485*CF485,3),CF485))),IF(AND(CE485="",CF485=""),"",IF(CF485="",IF(DQ485&gt;1,ROUND(DQ485*CE485*(1/(CO485)),3),CE485*(1/(CO485))),IF(DQ485&gt;1,ROUND(DQ485*CF485*(1/(CO485)),3),CF485*(1/(CO485))))))</f>
        <v/>
      </c>
      <c r="CU485" s="224">
        <f>BY485</f>
        <v/>
      </c>
      <c r="CV485" s="237">
        <f>BZ485</f>
        <v/>
      </c>
      <c r="CW485" s="237">
        <f>CA485</f>
        <v/>
      </c>
      <c r="CX485" s="224">
        <f>CC485</f>
        <v/>
      </c>
      <c r="CY485" s="237">
        <f>CD485</f>
        <v/>
      </c>
      <c r="CZ485" s="7474">
        <f>IF(COUNTIF(Overview!K12:K14,TRUE)&gt;0,1.6,IF(COUNTIF(Overview!L12:L14,TRUE)&gt;0,8,0))</f>
        <v/>
      </c>
      <c r="DA485" s="1788"/>
      <c r="DB485" s="7483"/>
      <c r="DC485" s="844">
        <f>IF(CT485="","",IF(CT485&gt;CZ485,"Fail","Pass"))</f>
        <v/>
      </c>
      <c r="DD485" s="402"/>
      <c r="DE485" s="1565">
        <f>MyTimestamp(DC485)</f>
        <v/>
      </c>
      <c r="DF485" s="1531">
        <f>IF(COUNT(CE485:CH485)=1,15,IF(COUNT(CE485:CH485)=0,0,30))</f>
        <v/>
      </c>
      <c r="DG485" s="1532">
        <f>IF(DF485=0,0,2)</f>
        <v/>
      </c>
      <c r="DH485" s="1866"/>
      <c r="DI485" s="1866"/>
      <c r="DJ485" s="1863"/>
      <c r="DK485" s="1789"/>
      <c r="DL485" s="1574">
        <f>10^(CN485/20)*100-100</f>
        <v/>
      </c>
      <c r="DM485" s="777"/>
      <c r="DN485" s="970"/>
      <c r="DO485" s="777">
        <f>IF(DM485="","",10^(DM485/10))</f>
        <v/>
      </c>
      <c r="DP485" s="777">
        <f>IF(ISNUMBER(DN485)=FALSE,"",10^(DN485/10))</f>
        <v/>
      </c>
      <c r="DQ485" s="1578">
        <f>IF(AND(ISNUMBER(DO485),ISNUMBER(DP485)),IF(DO485/DP485&gt;1,ROUND((DO485)/DP485,3),1),1)</f>
        <v/>
      </c>
      <c r="DR485" s="1541"/>
      <c r="DS485" s="1541"/>
      <c r="DT485" s="1541"/>
      <c r="DU485" s="1541"/>
      <c r="DV485" s="1541"/>
      <c r="DW485" s="1541"/>
      <c r="DX485" s="1541"/>
      <c r="DY485" s="1541"/>
      <c r="DZ485" s="1541"/>
      <c r="EA485" s="1541"/>
      <c r="EB485" s="1541"/>
      <c r="EC485" s="1541"/>
      <c r="ED485" s="1541"/>
      <c r="EE485" s="1541"/>
      <c r="EF485" s="1541"/>
      <c r="EG485" s="1541"/>
      <c r="EH485" s="1541"/>
      <c r="EI485" s="1541"/>
      <c r="EJ485" s="1541"/>
      <c r="EK485" s="1541"/>
      <c r="EL485" s="1541"/>
      <c r="EM485" s="1541"/>
      <c r="EN485" s="1541"/>
      <c r="EO485" s="1541"/>
      <c r="EP485" s="1541"/>
      <c r="EQ485" s="1541"/>
      <c r="ER485" s="1541"/>
      <c r="ES485" s="1541"/>
      <c r="ET485" s="1541"/>
      <c r="EU485" s="1541"/>
      <c r="EV485" s="1541"/>
    </row>
    <row r="486" ht="12.75" x14ac:dyDescent="0.2">
      <c r="A486" s="1541"/>
      <c r="B486" s="1541"/>
      <c r="C486"/>
      <c r="D486" s="6590"/>
      <c r="E486" s="6590"/>
      <c r="F486" s="6591" t="inlineStr">
        <is>
          <t>5.3</t>
        </is>
      </c>
      <c r="G486" s="6592"/>
      <c r="H486" s="6593">
        <f>BV486</f>
        <v/>
      </c>
      <c r="I486" s="6593">
        <f>BW486</f>
        <v/>
      </c>
      <c r="J486" s="6594" t="inlineStr">
        <is>
          <t>Cat M1</t>
        </is>
      </c>
      <c r="K486" s="6594" t="inlineStr">
        <is>
          <t>FDD1</t>
        </is>
      </c>
      <c r="L486" s="6595"/>
      <c r="M486" s="6593">
        <v>15</v>
      </c>
      <c r="N486" s="6596" t="inlineStr">
        <is>
          <t>16QAM</t>
        </is>
      </c>
      <c r="O486" s="6597"/>
      <c r="P486" s="6597">
        <v>0</v>
      </c>
      <c r="Q486" s="6597">
        <v>3</v>
      </c>
      <c r="R486" s="6597">
        <v>0</v>
      </c>
      <c r="S486" s="6593"/>
      <c r="T486" s="130">
        <v>18300</v>
      </c>
      <c r="U486" s="6593">
        <v>1950</v>
      </c>
      <c r="V486" s="6596"/>
      <c r="W486" s="6598"/>
      <c r="X486" s="6596"/>
      <c r="Y486" s="6596"/>
      <c r="Z486" s="6596"/>
      <c r="AA486" s="6595"/>
      <c r="AB486" s="6595"/>
      <c r="AC486" s="6599">
        <f>IF(OR(BX486="Close to Ear",BX486="Close to Head"),"Head",IF(BX486="Extremity","Extremity","Body"))</f>
        <v/>
      </c>
      <c r="AD486" s="6600">
        <f>CA486</f>
        <v/>
      </c>
      <c r="AE486" s="6594">
        <f>CB486</f>
        <v/>
      </c>
      <c r="AF486" s="6595"/>
      <c r="AG486" s="6601">
        <f>IF(OR(AZ486="",BA486=""),"N/A",IF(DC486="Pass","P","F"))</f>
        <v/>
      </c>
      <c r="AH486" s="6602"/>
      <c r="AI486" s="6602"/>
      <c r="AJ486" s="6602"/>
      <c r="AK486" s="6596"/>
      <c r="AL486" s="6595"/>
      <c r="AM486" s="6596"/>
      <c r="AN486" s="6596"/>
      <c r="AO486" s="6603"/>
      <c r="AP486" s="6603"/>
      <c r="AQ486" s="6603"/>
      <c r="AR486" s="6603"/>
      <c r="AS486" s="6603"/>
      <c r="AT486" s="6604">
        <f>IF(AC486="Extremity",IF(CG486="","",CG486),"")</f>
        <v/>
      </c>
      <c r="AU486" s="6604">
        <f>IF(AC486="Extremity",IF(CH486="","",CH486),"")</f>
        <v/>
      </c>
      <c r="AV486" s="6605">
        <f>IF(AC486="Extremity","",IF(CE486="","",CE486))</f>
        <v/>
      </c>
      <c r="AW486" s="6605">
        <f>IF(AD486="Extremity","",IF(CF486="","",CF486))</f>
        <v/>
      </c>
      <c r="AX486" s="6598">
        <f>DL486</f>
        <v/>
      </c>
      <c r="AY486" s="6598">
        <f>DQ486</f>
        <v/>
      </c>
      <c r="AZ486" s="6606">
        <f>IF(AC486="Extremity",IF(DA486="","",DA486),"")</f>
        <v/>
      </c>
      <c r="BA486" s="6607">
        <f>IF(AC486="Extremity","",IF(CT486="","",CT486))</f>
        <v/>
      </c>
      <c r="BB486" s="6598">
        <f>IF(AC486="Extremity",IF(DB486="","",DB486),"")</f>
        <v/>
      </c>
      <c r="BC486" s="6605">
        <f>IF(AC486="Extremity","",IF(CZ486="","",CZ486))</f>
        <v/>
      </c>
      <c r="BD486" s="6598">
        <f>DD486</f>
        <v/>
      </c>
      <c r="BE486" s="6608">
        <f>DE486</f>
        <v/>
      </c>
      <c r="BF486" s="6609">
        <f>DF486*60</f>
        <v/>
      </c>
      <c r="BG486" s="6610">
        <f>BE486</f>
        <v/>
      </c>
      <c r="BH486" s="6609">
        <f>DG486*60</f>
        <v/>
      </c>
      <c r="BI486" s="6609">
        <f>DH486</f>
        <v/>
      </c>
      <c r="BJ486" s="6611"/>
      <c r="BK486" s="6612">
        <f>Overview!$E$7</f>
        <v/>
      </c>
      <c r="BL486" s="6611"/>
      <c r="BM486" s="6609">
        <f>DI486</f>
        <v/>
      </c>
      <c r="BN486" s="6612">
        <f>Overview!$P$153</f>
        <v/>
      </c>
      <c r="BO486" s="6611" t="inlineStr">
        <is>
          <t>Revisar: la misma frecuencia aparece con varios canales en esta banda (18050 / 18300 / 18525)</t>
        </is>
      </c>
      <c r="BP486" s="6611"/>
      <c r="BQ486" s="6595"/>
      <c r="BR486" s="6613"/>
      <c r="BS486" s="1541"/>
      <c r="BT486" s="1864" t="inlineStr">
        <is>
          <t>LTE CATM1</t>
        </is>
      </c>
      <c r="BU486" s="1828" t="inlineStr">
        <is>
          <t>FDD1</t>
        </is>
      </c>
      <c r="BV486" s="906">
        <f>Overview!$H$29</f>
        <v/>
      </c>
      <c r="BW486" s="1865"/>
      <c r="BX486" s="1828" t="inlineStr">
        <is>
          <t>Body</t>
        </is>
      </c>
      <c r="BY486" s="6689"/>
      <c r="BZ486" s="1865">
        <f>IF(COUNT('Conducted LTE CATM1'!$AH$3:$AH$265)=0,15,INDEX('Conducted LTE CATM1'!$M$3:$M$265,MATCH(MAX('Conducted LTE CATM1'!$AH$3:$AH$265),'Conducted LTE CATM1'!$AH$3:$AH$265,0)))</f>
        <v>15</v>
      </c>
      <c r="CA486" s="6689" t="str">
        <f>CONCATENATE(CA482," - Battery check 2")</f>
        <v>TBD - Battery check 2</v>
      </c>
      <c r="CB486" s="200">
        <v>5</v>
      </c>
      <c r="CC486" s="6689">
        <f>IF(COUNT('Conducted LTE CATM1'!$AH$3:$AH$265)=0,18300,INDEX('Conducted LTE CATM1'!$T$3:$T$265,MATCH(MAX('Conducted LTE CATM1'!$AH$3:$AH$265),'Conducted LTE CATM1'!$AH$3:$AH$265,0)))</f>
        <v>18300</v>
      </c>
      <c r="CD486" s="6689">
        <f>IF(COUNT('Conducted LTE CATM1'!$AH$3:$AH$265)=0,1950,INDEX('Conducted LTE CATM1'!$U$3:$U$265,MATCH(MAX('Conducted LTE CATM1'!$AH$3:$AH$265),'Conducted LTE CATM1'!$AH$3:$AH$265,0)))</f>
        <v>1950</v>
      </c>
      <c r="CE486" s="7234"/>
      <c r="CF486" s="7234"/>
      <c r="CG486" s="6706"/>
      <c r="CH486" s="6706"/>
      <c r="CI486" s="225">
        <f>BY486</f>
        <v/>
      </c>
      <c r="CJ486" s="237">
        <f>BZ486</f>
        <v/>
      </c>
      <c r="CK486" s="223">
        <f>CA486</f>
        <v/>
      </c>
      <c r="CL486" s="237">
        <f>CC486</f>
        <v/>
      </c>
      <c r="CM486" s="394">
        <f>CD486</f>
        <v/>
      </c>
      <c r="CN486" s="1527"/>
      <c r="CO486" s="1579"/>
      <c r="CP486" s="7214">
        <f>IF(CF486=""," ",IF(ABS(CE486-CF486)&lt;=0.1,"Valid","Not valid"))</f>
        <v/>
      </c>
      <c r="CQ486" s="1674">
        <f> IF(CE486="","",IF(AND(CE486&lt;&gt;"",CF486=""),IF(CE486&gt;=0.8,"Medir+Sig Max","No"),IF(CF486&lt;&gt;"",IF(CF486&gt;=0.8,"Medir+Sig Max","No"),"")))</f>
        <v/>
      </c>
      <c r="CR486" s="6927">
        <f>IF(UPPER($CQ$1)="X",IF(CF486=""," ",IF((ABS(CE486)&lt;5)*AND(ABS(CF486)&lt;5)*AND(ABS(CT486)&lt;5),"Solo si es max","Medir")),IF(CF486=""," ",IF((ABS(CE486)&lt;1)*AND(ABS(CF486)&lt;1)*AND(ABS(CT486)&lt;1),"Solo si es max","Medir")))</f>
        <v/>
      </c>
      <c r="CS486" s="1674"/>
      <c r="CT486" s="220">
        <f>IF(CO486="",IF(AND(CE486="",CF486=""),"",IF(CF486="",IF(DQ486&gt;1,ROUND(DQ486*CE486,3),CE486),IF(DQ486&gt;1,ROUND(DQ486*CF486,3),CF486))),IF(AND(CE486="",CF486=""),"",IF(CF486="",IF(DQ486&gt;1,ROUND(DQ486*CE486*(1/(CO486)),3),CE486*(1/(CO486))),IF(DQ486&gt;1,ROUND(DQ486*CF486*(1/(CO486)),3),CF486*(1/(CO486))))))</f>
        <v/>
      </c>
      <c r="CU486" s="224">
        <f>BY486</f>
        <v/>
      </c>
      <c r="CV486" s="237">
        <f>BZ486</f>
        <v/>
      </c>
      <c r="CW486" s="237">
        <f>CA486</f>
        <v/>
      </c>
      <c r="CX486" s="224">
        <f>CC486</f>
        <v/>
      </c>
      <c r="CY486" s="237">
        <f>CD486</f>
        <v/>
      </c>
      <c r="CZ486" s="7474">
        <f>IF(COUNTIF(Overview!K12:K14,TRUE)&gt;0,1.6,IF(COUNTIF(Overview!L12:L14,TRUE)&gt;0,8,0))</f>
        <v/>
      </c>
      <c r="DA486" s="1788"/>
      <c r="DB486" s="7483"/>
      <c r="DC486" s="844">
        <f>IF(CT486="","",IF(CT486&gt;CZ486,"Fail","Pass"))</f>
        <v/>
      </c>
      <c r="DD486" s="402"/>
      <c r="DE486" s="1565">
        <f>MyTimestamp(DC486)</f>
        <v/>
      </c>
      <c r="DF486" s="1531">
        <f>IF(COUNT(CE486:CH486)=1,15,IF(COUNT(CE486:CH486)=0,0,30))</f>
        <v/>
      </c>
      <c r="DG486" s="1532">
        <f>IF(DF486=0,0,2)</f>
        <v/>
      </c>
      <c r="DH486" s="1866"/>
      <c r="DI486" s="1866"/>
      <c r="DJ486" s="1863"/>
      <c r="DK486" s="1789"/>
      <c r="DL486" s="1574">
        <f>10^(CN486/20)*100-100</f>
        <v/>
      </c>
      <c r="DM486" s="777"/>
      <c r="DN486" s="970"/>
      <c r="DO486" s="777">
        <f>IF(DM486="","",10^(DM486/10))</f>
        <v/>
      </c>
      <c r="DP486" s="777">
        <f>IF(ISNUMBER(DN486)=FALSE,"",10^(DN486/10))</f>
        <v/>
      </c>
      <c r="DQ486" s="1578">
        <f>IF(AND(ISNUMBER(DO486),ISNUMBER(DP486)),IF(DO486/DP486&gt;1,ROUND((DO486)/DP486,3),1),1)</f>
        <v/>
      </c>
      <c r="DR486" s="1541"/>
      <c r="DS486" s="1541"/>
      <c r="DT486" s="1541"/>
      <c r="DU486" s="1541"/>
      <c r="DV486" s="1541"/>
      <c r="DW486" s="1541"/>
      <c r="DX486" s="1541"/>
      <c r="DY486" s="1541"/>
      <c r="DZ486" s="1541"/>
      <c r="EA486" s="1541"/>
      <c r="EB486" s="1541"/>
      <c r="EC486" s="1541"/>
      <c r="ED486" s="1541"/>
      <c r="EE486" s="1541"/>
      <c r="EF486" s="1541"/>
      <c r="EG486" s="1541"/>
      <c r="EH486" s="1541"/>
      <c r="EI486" s="1541"/>
      <c r="EJ486" s="1541"/>
      <c r="EK486" s="1541"/>
      <c r="EL486" s="1541"/>
      <c r="EM486" s="1541"/>
      <c r="EN486" s="1541"/>
      <c r="EO486" s="1541"/>
      <c r="EP486" s="1541"/>
      <c r="EQ486" s="1541"/>
      <c r="ER486" s="1541"/>
      <c r="ES486" s="1541"/>
      <c r="ET486" s="1541"/>
      <c r="EU486" s="1541"/>
      <c r="EV486" s="1541"/>
    </row>
    <row r="487" ht="12.75" x14ac:dyDescent="0.2">
      <c r="A487" s="1541"/>
      <c r="B487" s="1541"/>
      <c r="C487"/>
      <c r="D487" s="6799"/>
      <c r="E487" s="6799"/>
      <c r="F487" s="6800" t="inlineStr">
        <is>
          <t>5.3</t>
        </is>
      </c>
      <c r="G487" s="6801"/>
      <c r="H487" s="6802">
        <f>BV487</f>
        <v/>
      </c>
      <c r="I487" s="6802">
        <f>BW487</f>
        <v/>
      </c>
      <c r="J487" s="6803" t="inlineStr">
        <is>
          <t>Cat M1</t>
        </is>
      </c>
      <c r="K487" s="6803" t="inlineStr">
        <is>
          <t>FDD1</t>
        </is>
      </c>
      <c r="L487" s="6804"/>
      <c r="M487" s="6802">
        <v>15</v>
      </c>
      <c r="N487" s="6805" t="inlineStr">
        <is>
          <t>16QAM</t>
        </is>
      </c>
      <c r="O487" s="6806"/>
      <c r="P487" s="6597">
        <v>0</v>
      </c>
      <c r="Q487" s="6806">
        <v>3</v>
      </c>
      <c r="R487" s="6806">
        <v>0</v>
      </c>
      <c r="S487" s="6593"/>
      <c r="T487" s="130">
        <v>18300</v>
      </c>
      <c r="U487" s="6593">
        <v>1950</v>
      </c>
      <c r="V487" s="6805"/>
      <c r="W487" s="6807"/>
      <c r="X487" s="6805"/>
      <c r="Y487" s="6805"/>
      <c r="Z487" s="6805"/>
      <c r="AA487" s="6804"/>
      <c r="AB487" s="6804"/>
      <c r="AC487" s="6808">
        <f>IF(OR(BX487="Close to Ear",BX487="Close to Head"),"Head",IF(BX487="Extremity","Extremity","Body"))</f>
        <v/>
      </c>
      <c r="AD487" s="6809">
        <f>CA487</f>
        <v/>
      </c>
      <c r="AE487" s="6803">
        <f>CB487</f>
        <v/>
      </c>
      <c r="AF487" s="6804"/>
      <c r="AG487" s="6810">
        <f>IF(OR(AZ487="",BA487=""),"N/A",IF(DC487="Pass","P","F"))</f>
        <v/>
      </c>
      <c r="AH487" s="6811"/>
      <c r="AI487" s="6811"/>
      <c r="AJ487" s="6811"/>
      <c r="AK487" s="6805"/>
      <c r="AL487" s="6804"/>
      <c r="AM487" s="6805"/>
      <c r="AN487" s="6805"/>
      <c r="AO487" s="6812"/>
      <c r="AP487" s="6812"/>
      <c r="AQ487" s="6812"/>
      <c r="AR487" s="6812"/>
      <c r="AS487" s="6812"/>
      <c r="AT487" s="6813">
        <f>IF(AC487="Extremity",IF(CG487="","",CG487),"")</f>
        <v/>
      </c>
      <c r="AU487" s="6813">
        <f>IF(AC487="Extremity",IF(CH487="","",CH487),"")</f>
        <v/>
      </c>
      <c r="AV487" s="6814">
        <f>IF(AC487="Extremity","",IF(CE487="","",CE487))</f>
        <v/>
      </c>
      <c r="AW487" s="6814">
        <f>IF(AD487="Extremity","",IF(CF487="","",CF487))</f>
        <v/>
      </c>
      <c r="AX487" s="6807">
        <f>DL487</f>
        <v/>
      </c>
      <c r="AY487" s="6807">
        <f>DQ487</f>
        <v/>
      </c>
      <c r="AZ487" s="6815">
        <f>IF(AC487="Extremity",IF(DA487="","",DA487),"")</f>
        <v/>
      </c>
      <c r="BA487" s="6816">
        <f>IF(AC487="Extremity","",IF(CT487="","",CT487))</f>
        <v/>
      </c>
      <c r="BB487" s="6807">
        <f>IF(AC487="Extremity",IF(DB487="","",DB487),"")</f>
        <v/>
      </c>
      <c r="BC487" s="6814">
        <f>IF(AC487="Extremity","",IF(CZ487="","",CZ487))</f>
        <v/>
      </c>
      <c r="BD487" s="6807">
        <f>DD487</f>
        <v/>
      </c>
      <c r="BE487" s="6817">
        <f>DE487</f>
        <v/>
      </c>
      <c r="BF487" s="6818">
        <f>DF487*60</f>
        <v/>
      </c>
      <c r="BG487" s="6819">
        <f>BE487</f>
        <v/>
      </c>
      <c r="BH487" s="6818">
        <f>DG487*60</f>
        <v/>
      </c>
      <c r="BI487" s="6818">
        <f>DH487</f>
        <v/>
      </c>
      <c r="BJ487" s="6820"/>
      <c r="BK487" s="6821">
        <f>Overview!$E$7</f>
        <v/>
      </c>
      <c r="BL487" s="6820"/>
      <c r="BM487" s="6818">
        <f>DI487</f>
        <v/>
      </c>
      <c r="BN487" s="6821">
        <f>Overview!$P$153</f>
        <v/>
      </c>
      <c r="BO487" s="6820" t="inlineStr">
        <is>
          <t>Revisar: la misma frecuencia aparece con varios canales en esta banda (18050 / 18300 / 18525)</t>
        </is>
      </c>
      <c r="BP487" s="6820"/>
      <c r="BQ487" s="6804"/>
      <c r="BR487" s="6822"/>
      <c r="BS487" s="1541"/>
      <c r="BT487" s="1864" t="inlineStr">
        <is>
          <t>LTE CATM1</t>
        </is>
      </c>
      <c r="BU487" s="1828" t="inlineStr">
        <is>
          <t>FDD1</t>
        </is>
      </c>
      <c r="BV487" s="906">
        <f>Overview!$H$29</f>
        <v/>
      </c>
      <c r="BW487" s="1865"/>
      <c r="BX487" s="1828" t="inlineStr">
        <is>
          <t>Body</t>
        </is>
      </c>
      <c r="BY487" s="882"/>
      <c r="BZ487" s="1865">
        <f>IF(COUNT('Conducted LTE CATM1'!$AH$3:$AH$265)=0,15,INDEX('Conducted LTE CATM1'!$M$3:$M$265,MATCH(MAX('Conducted LTE CATM1'!$AH$3:$AH$265),'Conducted LTE CATM1'!$AH$3:$AH$265,0)))</f>
        <v>15</v>
      </c>
      <c r="CA487" s="882" t="inlineStr">
        <is>
          <t>Front of Face</t>
        </is>
      </c>
      <c r="CB487" s="200">
        <v>25</v>
      </c>
      <c r="CC487" s="882">
        <f>IF(COUNT('Conducted LTE CATM1'!$AH$3:$AH$265)=0,18300,INDEX('Conducted LTE CATM1'!$T$3:$T$265,MATCH(MAX('Conducted LTE CATM1'!$AH$3:$AH$265),'Conducted LTE CATM1'!$AH$3:$AH$265,0)))</f>
        <v>18300</v>
      </c>
      <c r="CD487" s="882">
        <f>IF(COUNT('Conducted LTE CATM1'!$AH$3:$AH$265)=0,1950,INDEX('Conducted LTE CATM1'!$U$3:$U$265,MATCH(MAX('Conducted LTE CATM1'!$AH$3:$AH$265),'Conducted LTE CATM1'!$AH$3:$AH$265,0)))</f>
        <v>1950</v>
      </c>
      <c r="CE487" s="7238"/>
      <c r="CF487" s="7238"/>
      <c r="CG487" s="6909"/>
      <c r="CH487" s="6909"/>
      <c r="CI487" s="225">
        <f>BY487</f>
        <v/>
      </c>
      <c r="CJ487" s="237">
        <f>BZ487</f>
        <v/>
      </c>
      <c r="CK487" s="223">
        <f>CA487</f>
        <v/>
      </c>
      <c r="CL487" s="237">
        <f>CC487</f>
        <v/>
      </c>
      <c r="CM487" s="394">
        <f>CD487</f>
        <v/>
      </c>
      <c r="CN487" s="2052"/>
      <c r="CO487" s="1579"/>
      <c r="CP487" s="7217"/>
      <c r="CQ487" s="7220"/>
      <c r="CR487" s="6929"/>
      <c r="CS487" s="7220"/>
      <c r="CT487" s="222"/>
      <c r="CU487" s="224">
        <f>BY487</f>
        <v/>
      </c>
      <c r="CV487" s="237">
        <f>BZ487</f>
        <v/>
      </c>
      <c r="CW487" s="237">
        <f>CA487</f>
        <v/>
      </c>
      <c r="CX487" s="224">
        <f>CC487</f>
        <v/>
      </c>
      <c r="CY487" s="237">
        <f>CD487</f>
        <v/>
      </c>
      <c r="CZ487" s="7474">
        <f>IF(COUNTIF(Overview!K12:K14,TRUE)&gt;0,1.6,IF(COUNTIF(Overview!L12:L14,TRUE)&gt;0,8,0))</f>
        <v/>
      </c>
      <c r="DA487" s="1807"/>
      <c r="DB487" s="7484"/>
      <c r="DC487" s="844">
        <f>IF(CT487="","",IF(CT487&gt;CZ487,"Fail","Pass"))</f>
        <v/>
      </c>
      <c r="DD487" s="6666"/>
      <c r="DE487" s="1565">
        <f>MyTimestamp(DC487)</f>
        <v/>
      </c>
      <c r="DF487" s="1531">
        <f>IF(COUNT(CE487:CH487)=1,15,IF(COUNT(CE487:CH487)=0,0,30))</f>
        <v/>
      </c>
      <c r="DG487" s="1532">
        <f>IF(DF487=0,0,2)</f>
        <v/>
      </c>
      <c r="DH487" s="6825"/>
      <c r="DI487" s="6825"/>
      <c r="DJ487" s="1863"/>
      <c r="DK487" s="6667"/>
      <c r="DL487" s="1574">
        <f>10^(CN487/20)*100-100</f>
        <v/>
      </c>
      <c r="DM487" s="777"/>
      <c r="DN487" s="970"/>
      <c r="DO487" s="777">
        <f>IF(DM487="","",10^(DM487/10))</f>
        <v/>
      </c>
      <c r="DP487" s="777">
        <f>IF(ISNUMBER(DN487)=FALSE,"",10^(DN487/10))</f>
        <v/>
      </c>
      <c r="DQ487" s="1578">
        <f>IF(AND(ISNUMBER(DO487),ISNUMBER(DP487)),IF(DO487/DP487&gt;1,ROUND((DO487)/DP487,3),1),1)</f>
        <v/>
      </c>
      <c r="DR487" s="1541"/>
      <c r="DS487" s="1541"/>
      <c r="DT487" s="1541"/>
      <c r="DU487" s="1541"/>
      <c r="DV487" s="1541"/>
      <c r="DW487" s="1541"/>
      <c r="DX487" s="1541"/>
      <c r="DY487" s="1541"/>
      <c r="DZ487" s="1541"/>
      <c r="EA487" s="1541"/>
      <c r="EB487" s="1541"/>
      <c r="EC487" s="1541"/>
      <c r="ED487" s="1541"/>
      <c r="EE487" s="1541"/>
      <c r="EF487" s="1541"/>
      <c r="EG487" s="1541"/>
      <c r="EH487" s="1541"/>
      <c r="EI487" s="1541"/>
      <c r="EJ487" s="1541"/>
      <c r="EK487" s="1541"/>
      <c r="EL487" s="1541"/>
      <c r="EM487" s="1541"/>
      <c r="EN487" s="1541"/>
      <c r="EO487" s="1541"/>
      <c r="EP487" s="1541"/>
      <c r="EQ487" s="1541"/>
      <c r="ER487" s="1541"/>
      <c r="ES487" s="1541"/>
      <c r="ET487" s="1541"/>
      <c r="EU487" s="1541"/>
      <c r="EV487" s="1541"/>
    </row>
    <row r="488" ht="12.75" x14ac:dyDescent="0.2">
      <c r="A488" s="1541"/>
      <c r="B488" s="1541"/>
      <c r="C488"/>
      <c r="D488" s="6799"/>
      <c r="E488" s="6799"/>
      <c r="F488" s="6800" t="inlineStr">
        <is>
          <t>5.3</t>
        </is>
      </c>
      <c r="G488" s="6801"/>
      <c r="H488" s="6802">
        <f>BV488</f>
        <v/>
      </c>
      <c r="I488" s="6802">
        <f>BW488</f>
        <v/>
      </c>
      <c r="J488" s="6803" t="inlineStr">
        <is>
          <t>Cat M1</t>
        </is>
      </c>
      <c r="K488" s="6803" t="inlineStr">
        <is>
          <t>FDD1</t>
        </is>
      </c>
      <c r="L488" s="6804"/>
      <c r="M488" s="6802">
        <v>15</v>
      </c>
      <c r="N488" s="6805" t="inlineStr">
        <is>
          <t>16QAM</t>
        </is>
      </c>
      <c r="O488" s="6806"/>
      <c r="P488" s="6597">
        <v>0</v>
      </c>
      <c r="Q488" s="6806">
        <v>3</v>
      </c>
      <c r="R488" s="6806">
        <v>0</v>
      </c>
      <c r="S488" s="6593"/>
      <c r="T488" s="130">
        <v>18300</v>
      </c>
      <c r="U488" s="6593">
        <v>1950</v>
      </c>
      <c r="V488" s="6805"/>
      <c r="W488" s="6807"/>
      <c r="X488" s="6805"/>
      <c r="Y488" s="6805"/>
      <c r="Z488" s="6805"/>
      <c r="AA488" s="6804"/>
      <c r="AB488" s="6804"/>
      <c r="AC488" s="6808">
        <f>IF(OR(BX488="Close to Ear",BX488="Close to Head"),"Head",IF(BX488="Extremity","Extremity","Body"))</f>
        <v/>
      </c>
      <c r="AD488" s="6809">
        <f>CA488</f>
        <v/>
      </c>
      <c r="AE488" s="6803">
        <f>CB488</f>
        <v/>
      </c>
      <c r="AF488" s="6804"/>
      <c r="AG488" s="6810">
        <f>IF(OR(AZ488="",BA488=""),"N/A",IF(DC488="Pass","P","F"))</f>
        <v/>
      </c>
      <c r="AH488" s="6811"/>
      <c r="AI488" s="6811"/>
      <c r="AJ488" s="6811"/>
      <c r="AK488" s="6805"/>
      <c r="AL488" s="6804"/>
      <c r="AM488" s="6805"/>
      <c r="AN488" s="6805"/>
      <c r="AO488" s="6812"/>
      <c r="AP488" s="6812"/>
      <c r="AQ488" s="6812"/>
      <c r="AR488" s="6812"/>
      <c r="AS488" s="6812"/>
      <c r="AT488" s="6813">
        <f>IF(AC488="Extremity",IF(CG488="","",CG488),"")</f>
        <v/>
      </c>
      <c r="AU488" s="6813">
        <f>IF(AC488="Extremity",IF(CH488="","",CH488),"")</f>
        <v/>
      </c>
      <c r="AV488" s="6814">
        <f>IF(AC488="Extremity","",IF(CE488="","",CE488))</f>
        <v/>
      </c>
      <c r="AW488" s="6814">
        <f>IF(AD488="Extremity","",IF(CF488="","",CF488))</f>
        <v/>
      </c>
      <c r="AX488" s="6807">
        <f>DL488</f>
        <v/>
      </c>
      <c r="AY488" s="6807">
        <f>DQ488</f>
        <v/>
      </c>
      <c r="AZ488" s="6815">
        <f>IF(AC488="Extremity",IF(DA488="","",DA488),"")</f>
        <v/>
      </c>
      <c r="BA488" s="6816">
        <f>IF(AC488="Extremity","",IF(CT488="","",CT488))</f>
        <v/>
      </c>
      <c r="BB488" s="6807">
        <f>IF(AC488="Extremity",IF(DB488="","",DB488),"")</f>
        <v/>
      </c>
      <c r="BC488" s="6814">
        <f>IF(AC488="Extremity","",IF(CZ488="","",CZ488))</f>
        <v/>
      </c>
      <c r="BD488" s="6807">
        <f>DD488</f>
        <v/>
      </c>
      <c r="BE488" s="6817">
        <f>DE488</f>
        <v/>
      </c>
      <c r="BF488" s="6818">
        <f>DF488*60</f>
        <v/>
      </c>
      <c r="BG488" s="6819">
        <f>BE488</f>
        <v/>
      </c>
      <c r="BH488" s="6818">
        <f>DG488*60</f>
        <v/>
      </c>
      <c r="BI488" s="6818">
        <f>DH488</f>
        <v/>
      </c>
      <c r="BJ488" s="6820"/>
      <c r="BK488" s="6821">
        <f>Overview!$E$7</f>
        <v/>
      </c>
      <c r="BL488" s="6820"/>
      <c r="BM488" s="6818">
        <f>DI488</f>
        <v/>
      </c>
      <c r="BN488" s="6821">
        <f>Overview!$P$153</f>
        <v/>
      </c>
      <c r="BO488" s="6820" t="inlineStr">
        <is>
          <t>Revisar: la misma frecuencia aparece con varios canales en esta banda (18050 / 18300 / 18525)</t>
        </is>
      </c>
      <c r="BP488" s="6820"/>
      <c r="BQ488" s="6804"/>
      <c r="BR488" s="6822"/>
      <c r="BS488" s="1541"/>
      <c r="BT488" s="1864" t="inlineStr">
        <is>
          <t>LTE CATM1</t>
        </is>
      </c>
      <c r="BU488" s="1828" t="inlineStr">
        <is>
          <t>FDD1</t>
        </is>
      </c>
      <c r="BV488" s="906">
        <f>Overview!$H$29</f>
        <v/>
      </c>
      <c r="BW488" s="1865"/>
      <c r="BX488" s="1828" t="inlineStr">
        <is>
          <t>Body</t>
        </is>
      </c>
      <c r="BY488" s="882"/>
      <c r="BZ488" s="1865">
        <f>IF(COUNT('Conducted LTE CATM1'!$AH$3:$AH$265)=0,15,INDEX('Conducted LTE CATM1'!$M$3:$M$265,MATCH(MAX('Conducted LTE CATM1'!$AH$3:$AH$265),'Conducted LTE CATM1'!$AH$3:$AH$265,0)))</f>
        <v>15</v>
      </c>
      <c r="CA488" s="882" t="inlineStr">
        <is>
          <t>Accesorio 1: Front Face</t>
        </is>
      </c>
      <c r="CB488" s="200">
        <v>0</v>
      </c>
      <c r="CC488" s="882">
        <f>IF(COUNT('Conducted LTE CATM1'!$AH$3:$AH$265)=0,18300,INDEX('Conducted LTE CATM1'!$T$3:$T$265,MATCH(MAX('Conducted LTE CATM1'!$AH$3:$AH$265),'Conducted LTE CATM1'!$AH$3:$AH$265,0)))</f>
        <v>18300</v>
      </c>
      <c r="CD488" s="882">
        <f>IF(COUNT('Conducted LTE CATM1'!$AH$3:$AH$265)=0,1950,INDEX('Conducted LTE CATM1'!$U$3:$U$265,MATCH(MAX('Conducted LTE CATM1'!$AH$3:$AH$265),'Conducted LTE CATM1'!$AH$3:$AH$265,0)))</f>
        <v>1950</v>
      </c>
      <c r="CE488" s="7238"/>
      <c r="CF488" s="7238"/>
      <c r="CG488" s="6909"/>
      <c r="CH488" s="6909"/>
      <c r="CI488" s="225">
        <f>BY488</f>
        <v/>
      </c>
      <c r="CJ488" s="237">
        <f>BZ488</f>
        <v/>
      </c>
      <c r="CK488" s="223">
        <f>CA488</f>
        <v/>
      </c>
      <c r="CL488" s="237">
        <f>CC488</f>
        <v/>
      </c>
      <c r="CM488" s="394">
        <f>CD488</f>
        <v/>
      </c>
      <c r="CN488" s="2052"/>
      <c r="CO488" s="1579"/>
      <c r="CP488" s="7217"/>
      <c r="CQ488" s="7220"/>
      <c r="CR488" s="6929"/>
      <c r="CS488" s="7220"/>
      <c r="CT488" s="222"/>
      <c r="CU488" s="224">
        <f>BY488</f>
        <v/>
      </c>
      <c r="CV488" s="237">
        <f>BZ488</f>
        <v/>
      </c>
      <c r="CW488" s="237">
        <f>CA488</f>
        <v/>
      </c>
      <c r="CX488" s="224">
        <f>CC488</f>
        <v/>
      </c>
      <c r="CY488" s="237">
        <f>CD488</f>
        <v/>
      </c>
      <c r="CZ488" s="7474">
        <f>IF(COUNTIF(Overview!K12:K14,TRUE)&gt;0,1.6,IF(COUNTIF(Overview!L12:L14,TRUE)&gt;0,8,0))</f>
        <v/>
      </c>
      <c r="DA488" s="1807"/>
      <c r="DB488" s="7484"/>
      <c r="DC488" s="844">
        <f>IF(CT488="","",IF(CT488&gt;CZ488,"Fail","Pass"))</f>
        <v/>
      </c>
      <c r="DD488" s="6666"/>
      <c r="DE488" s="1565">
        <f>MyTimestamp(DC488)</f>
        <v/>
      </c>
      <c r="DF488" s="1531">
        <f>IF(COUNT(CE488:CH488)=1,15,IF(COUNT(CE488:CH488)=0,0,30))</f>
        <v/>
      </c>
      <c r="DG488" s="1532">
        <f>IF(DF488=0,0,2)</f>
        <v/>
      </c>
      <c r="DH488" s="6825"/>
      <c r="DI488" s="6825"/>
      <c r="DJ488" s="1863"/>
      <c r="DK488" s="6667"/>
      <c r="DL488" s="1574">
        <f>10^(CN488/20)*100-100</f>
        <v/>
      </c>
      <c r="DM488" s="777"/>
      <c r="DN488" s="970"/>
      <c r="DO488" s="777">
        <f>IF(DM488="","",10^(DM488/10))</f>
        <v/>
      </c>
      <c r="DP488" s="777">
        <f>IF(ISNUMBER(DN488)=FALSE,"",10^(DN488/10))</f>
        <v/>
      </c>
      <c r="DQ488" s="1578">
        <f>IF(AND(ISNUMBER(DO488),ISNUMBER(DP488)),IF(DO488/DP488&gt;1,ROUND((DO488)/DP488,3),1),1)</f>
        <v/>
      </c>
      <c r="DR488" s="1541"/>
      <c r="DS488" s="1541"/>
      <c r="DT488" s="1541"/>
      <c r="DU488" s="1541"/>
      <c r="DV488" s="1541"/>
      <c r="DW488" s="1541"/>
      <c r="DX488" s="1541"/>
      <c r="DY488" s="1541"/>
      <c r="DZ488" s="1541"/>
      <c r="EA488" s="1541"/>
      <c r="EB488" s="1541"/>
      <c r="EC488" s="1541"/>
      <c r="ED488" s="1541"/>
      <c r="EE488" s="1541"/>
      <c r="EF488" s="1541"/>
      <c r="EG488" s="1541"/>
      <c r="EH488" s="1541"/>
      <c r="EI488" s="1541"/>
      <c r="EJ488" s="1541"/>
      <c r="EK488" s="1541"/>
      <c r="EL488" s="1541"/>
      <c r="EM488" s="1541"/>
      <c r="EN488" s="1541"/>
      <c r="EO488" s="1541"/>
      <c r="EP488" s="1541"/>
      <c r="EQ488" s="1541"/>
      <c r="ER488" s="1541"/>
      <c r="ES488" s="1541"/>
      <c r="ET488" s="1541"/>
      <c r="EU488" s="1541"/>
      <c r="EV488" s="1541"/>
    </row>
    <row r="489" ht="12.75" x14ac:dyDescent="0.2">
      <c r="A489" s="1541"/>
      <c r="B489" s="1541"/>
      <c r="C489"/>
      <c r="D489" s="6799"/>
      <c r="E489" s="6799"/>
      <c r="F489" s="6800" t="inlineStr">
        <is>
          <t>5.3</t>
        </is>
      </c>
      <c r="G489" s="6801"/>
      <c r="H489" s="6802">
        <f>BV489</f>
        <v/>
      </c>
      <c r="I489" s="6802">
        <f>BW489</f>
        <v/>
      </c>
      <c r="J489" s="6803" t="inlineStr">
        <is>
          <t>Cat M1</t>
        </is>
      </c>
      <c r="K489" s="6803" t="inlineStr">
        <is>
          <t>FDD1</t>
        </is>
      </c>
      <c r="L489" s="6804"/>
      <c r="M489" s="6802">
        <v>15</v>
      </c>
      <c r="N489" s="6805" t="inlineStr">
        <is>
          <t>16QAM</t>
        </is>
      </c>
      <c r="O489" s="6806"/>
      <c r="P489" s="6597">
        <v>0</v>
      </c>
      <c r="Q489" s="6806">
        <v>3</v>
      </c>
      <c r="R489" s="6806">
        <v>0</v>
      </c>
      <c r="S489" s="6593"/>
      <c r="T489" s="130">
        <v>18300</v>
      </c>
      <c r="U489" s="6593">
        <v>1950</v>
      </c>
      <c r="V489" s="6805"/>
      <c r="W489" s="6807"/>
      <c r="X489" s="6805"/>
      <c r="Y489" s="6805"/>
      <c r="Z489" s="6805"/>
      <c r="AA489" s="6804"/>
      <c r="AB489" s="6804"/>
      <c r="AC489" s="6808">
        <f>IF(OR(BX489="Close to Ear",BX489="Close to Head"),"Head",IF(BX489="Extremity","Extremity","Body"))</f>
        <v/>
      </c>
      <c r="AD489" s="6809">
        <f>CA489</f>
        <v/>
      </c>
      <c r="AE489" s="6803">
        <f>CB489</f>
        <v/>
      </c>
      <c r="AF489" s="6804"/>
      <c r="AG489" s="6810">
        <f>IF(OR(AZ489="",BA489=""),"N/A",IF(DC489="Pass","P","F"))</f>
        <v/>
      </c>
      <c r="AH489" s="6811"/>
      <c r="AI489" s="6811"/>
      <c r="AJ489" s="6811"/>
      <c r="AK489" s="6805"/>
      <c r="AL489" s="6804"/>
      <c r="AM489" s="6805"/>
      <c r="AN489" s="6805"/>
      <c r="AO489" s="6812"/>
      <c r="AP489" s="6812"/>
      <c r="AQ489" s="6812"/>
      <c r="AR489" s="6812"/>
      <c r="AS489" s="6812"/>
      <c r="AT489" s="6813">
        <f>IF(AC489="Extremity",IF(CG489="","",CG489),"")</f>
        <v/>
      </c>
      <c r="AU489" s="6813">
        <f>IF(AC489="Extremity",IF(CH489="","",CH489),"")</f>
        <v/>
      </c>
      <c r="AV489" s="6814">
        <f>IF(AC489="Extremity","",IF(CE489="","",CE489))</f>
        <v/>
      </c>
      <c r="AW489" s="6814">
        <f>IF(AD489="Extremity","",IF(CF489="","",CF489))</f>
        <v/>
      </c>
      <c r="AX489" s="6807">
        <f>DL489</f>
        <v/>
      </c>
      <c r="AY489" s="6807">
        <f>DQ489</f>
        <v/>
      </c>
      <c r="AZ489" s="6815">
        <f>IF(AC489="Extremity",IF(DA489="","",DA489),"")</f>
        <v/>
      </c>
      <c r="BA489" s="6816">
        <f>IF(AC489="Extremity","",IF(CT489="","",CT489))</f>
        <v/>
      </c>
      <c r="BB489" s="6807">
        <f>IF(AC489="Extremity",IF(DB489="","",DB489),"")</f>
        <v/>
      </c>
      <c r="BC489" s="6814">
        <f>IF(AC489="Extremity","",IF(CZ489="","",CZ489))</f>
        <v/>
      </c>
      <c r="BD489" s="6807">
        <f>DD489</f>
        <v/>
      </c>
      <c r="BE489" s="6817">
        <f>DE489</f>
        <v/>
      </c>
      <c r="BF489" s="6818">
        <f>DF489*60</f>
        <v/>
      </c>
      <c r="BG489" s="6819">
        <f>BE489</f>
        <v/>
      </c>
      <c r="BH489" s="6818">
        <f>DG489*60</f>
        <v/>
      </c>
      <c r="BI489" s="6818">
        <f>DH489</f>
        <v/>
      </c>
      <c r="BJ489" s="6820"/>
      <c r="BK489" s="6821">
        <f>Overview!$E$7</f>
        <v/>
      </c>
      <c r="BL489" s="6820"/>
      <c r="BM489" s="6818">
        <f>DI489</f>
        <v/>
      </c>
      <c r="BN489" s="6821">
        <f>Overview!$P$153</f>
        <v/>
      </c>
      <c r="BO489" s="6820" t="inlineStr">
        <is>
          <t>Revisar: la misma frecuencia aparece con varios canales en esta banda (18050 / 18300 / 18525)</t>
        </is>
      </c>
      <c r="BP489" s="6820"/>
      <c r="BQ489" s="6804"/>
      <c r="BR489" s="6822"/>
      <c r="BS489" s="1541"/>
      <c r="BT489" s="1864" t="inlineStr">
        <is>
          <t>LTE CATM1</t>
        </is>
      </c>
      <c r="BU489" s="1828" t="inlineStr">
        <is>
          <t>FDD1</t>
        </is>
      </c>
      <c r="BV489" s="906">
        <f>Overview!$H$29</f>
        <v/>
      </c>
      <c r="BW489" s="1865"/>
      <c r="BX489" s="1828" t="inlineStr">
        <is>
          <t>Body</t>
        </is>
      </c>
      <c r="BY489" s="882"/>
      <c r="BZ489" s="1865">
        <f>IF(COUNT('Conducted LTE CATM1'!$AH$3:$AH$265)=0,15,INDEX('Conducted LTE CATM1'!$M$3:$M$265,MATCH(MAX('Conducted LTE CATM1'!$AH$3:$AH$265),'Conducted LTE CATM1'!$AH$3:$AH$265,0)))</f>
        <v>15</v>
      </c>
      <c r="CA489" s="882" t="inlineStr">
        <is>
          <t>Accesorio 2: Bottom Edge</t>
        </is>
      </c>
      <c r="CB489" s="200">
        <v>0</v>
      </c>
      <c r="CC489" s="882">
        <f>IF(COUNT('Conducted LTE CATM1'!$AH$3:$AH$265)=0,18300,INDEX('Conducted LTE CATM1'!$T$3:$T$265,MATCH(MAX('Conducted LTE CATM1'!$AH$3:$AH$265),'Conducted LTE CATM1'!$AH$3:$AH$265,0)))</f>
        <v>18300</v>
      </c>
      <c r="CD489" s="882">
        <f>IF(COUNT('Conducted LTE CATM1'!$AH$3:$AH$265)=0,1950,INDEX('Conducted LTE CATM1'!$U$3:$U$265,MATCH(MAX('Conducted LTE CATM1'!$AH$3:$AH$265),'Conducted LTE CATM1'!$AH$3:$AH$265,0)))</f>
        <v>1950</v>
      </c>
      <c r="CE489" s="7238"/>
      <c r="CF489" s="7238"/>
      <c r="CG489" s="6909"/>
      <c r="CH489" s="6909"/>
      <c r="CI489" s="225">
        <f>BY489</f>
        <v/>
      </c>
      <c r="CJ489" s="237">
        <f>BZ489</f>
        <v/>
      </c>
      <c r="CK489" s="223">
        <f>CA489</f>
        <v/>
      </c>
      <c r="CL489" s="237">
        <f>CC489</f>
        <v/>
      </c>
      <c r="CM489" s="394">
        <f>CD489</f>
        <v/>
      </c>
      <c r="CN489" s="2052"/>
      <c r="CO489" s="1579"/>
      <c r="CP489" s="7217"/>
      <c r="CQ489" s="7220"/>
      <c r="CR489" s="6929"/>
      <c r="CS489" s="7220"/>
      <c r="CT489" s="222"/>
      <c r="CU489" s="224">
        <f>BY489</f>
        <v/>
      </c>
      <c r="CV489" s="237">
        <f>BZ489</f>
        <v/>
      </c>
      <c r="CW489" s="237">
        <f>CA489</f>
        <v/>
      </c>
      <c r="CX489" s="224">
        <f>CC489</f>
        <v/>
      </c>
      <c r="CY489" s="237">
        <f>CD489</f>
        <v/>
      </c>
      <c r="CZ489" s="7474">
        <f>IF(COUNTIF(Overview!K12:K14,TRUE)&gt;0,1.6,IF(COUNTIF(Overview!L12:L14,TRUE)&gt;0,8,0))</f>
        <v/>
      </c>
      <c r="DA489" s="1807"/>
      <c r="DB489" s="7484"/>
      <c r="DC489" s="844">
        <f>IF(CT489="","",IF(CT489&gt;CZ489,"Fail","Pass"))</f>
        <v/>
      </c>
      <c r="DD489" s="6666"/>
      <c r="DE489" s="1565">
        <f>MyTimestamp(DC489)</f>
        <v/>
      </c>
      <c r="DF489" s="1531">
        <f>IF(COUNT(CE489:CH489)=1,15,IF(COUNT(CE489:CH489)=0,0,30))</f>
        <v/>
      </c>
      <c r="DG489" s="1532">
        <f>IF(DF489=0,0,2)</f>
        <v/>
      </c>
      <c r="DH489" s="6825"/>
      <c r="DI489" s="6825"/>
      <c r="DJ489" s="1863"/>
      <c r="DK489" s="6667"/>
      <c r="DL489" s="1574">
        <f>10^(CN489/20)*100-100</f>
        <v/>
      </c>
      <c r="DM489" s="777"/>
      <c r="DN489" s="970"/>
      <c r="DO489" s="777">
        <f>IF(DM489="","",10^(DM489/10))</f>
        <v/>
      </c>
      <c r="DP489" s="777">
        <f>IF(ISNUMBER(DN489)=FALSE,"",10^(DN489/10))</f>
        <v/>
      </c>
      <c r="DQ489" s="1578">
        <f>IF(AND(ISNUMBER(DO489),ISNUMBER(DP489)),IF(DO489/DP489&gt;1,ROUND((DO489)/DP489,3),1),1)</f>
        <v/>
      </c>
      <c r="DR489" s="1541"/>
      <c r="DS489" s="1541"/>
      <c r="DT489" s="1541"/>
      <c r="DU489" s="1541"/>
      <c r="DV489" s="1541"/>
      <c r="DW489" s="1541"/>
      <c r="DX489" s="1541"/>
      <c r="DY489" s="1541"/>
      <c r="DZ489" s="1541"/>
      <c r="EA489" s="1541"/>
      <c r="EB489" s="1541"/>
      <c r="EC489" s="1541"/>
      <c r="ED489" s="1541"/>
      <c r="EE489" s="1541"/>
      <c r="EF489" s="1541"/>
      <c r="EG489" s="1541"/>
      <c r="EH489" s="1541"/>
      <c r="EI489" s="1541"/>
      <c r="EJ489" s="1541"/>
      <c r="EK489" s="1541"/>
      <c r="EL489" s="1541"/>
      <c r="EM489" s="1541"/>
      <c r="EN489" s="1541"/>
      <c r="EO489" s="1541"/>
      <c r="EP489" s="1541"/>
      <c r="EQ489" s="1541"/>
      <c r="ER489" s="1541"/>
      <c r="ES489" s="1541"/>
      <c r="ET489" s="1541"/>
      <c r="EU489" s="1541"/>
      <c r="EV489" s="1541"/>
    </row>
    <row r="490" ht="12.75" x14ac:dyDescent="0.2">
      <c r="A490" s="1541"/>
      <c r="B490" s="1541"/>
      <c r="C490"/>
      <c r="D490" s="6799"/>
      <c r="E490" s="6799"/>
      <c r="F490" s="6800" t="inlineStr">
        <is>
          <t>5.3</t>
        </is>
      </c>
      <c r="G490" s="6801"/>
      <c r="H490" s="6802">
        <f>BV490</f>
        <v/>
      </c>
      <c r="I490" s="6802">
        <f>BW490</f>
        <v/>
      </c>
      <c r="J490" s="6803" t="inlineStr">
        <is>
          <t>Cat M1</t>
        </is>
      </c>
      <c r="K490" s="6803" t="inlineStr">
        <is>
          <t>FDD1</t>
        </is>
      </c>
      <c r="L490" s="6804"/>
      <c r="M490" s="6802">
        <v>15</v>
      </c>
      <c r="N490" s="6805" t="inlineStr">
        <is>
          <t>16QAM</t>
        </is>
      </c>
      <c r="O490" s="6806"/>
      <c r="P490" s="6597">
        <v>0</v>
      </c>
      <c r="Q490" s="6806">
        <v>3</v>
      </c>
      <c r="R490" s="6806">
        <v>0</v>
      </c>
      <c r="S490" s="6593"/>
      <c r="T490" s="130">
        <v>18300</v>
      </c>
      <c r="U490" s="6593">
        <v>1950</v>
      </c>
      <c r="V490" s="6805"/>
      <c r="W490" s="6807"/>
      <c r="X490" s="6805"/>
      <c r="Y490" s="6805"/>
      <c r="Z490" s="6805"/>
      <c r="AA490" s="6804"/>
      <c r="AB490" s="6804"/>
      <c r="AC490" s="6808">
        <f>IF(OR(BX490="Close to Ear",BX490="Close to Head"),"Head",IF(BX490="Extremity","Extremity","Body"))</f>
        <v/>
      </c>
      <c r="AD490" s="6809">
        <f>CA490</f>
        <v/>
      </c>
      <c r="AE490" s="6803">
        <f>CB490</f>
        <v/>
      </c>
      <c r="AF490" s="6804"/>
      <c r="AG490" s="6810">
        <f>IF(OR(AZ490="",BA490=""),"N/A",IF(DC490="Pass","P","F"))</f>
        <v/>
      </c>
      <c r="AH490" s="6811"/>
      <c r="AI490" s="6811"/>
      <c r="AJ490" s="6811"/>
      <c r="AK490" s="6805"/>
      <c r="AL490" s="6804"/>
      <c r="AM490" s="6805"/>
      <c r="AN490" s="6805"/>
      <c r="AO490" s="6812"/>
      <c r="AP490" s="6812"/>
      <c r="AQ490" s="6812"/>
      <c r="AR490" s="6812"/>
      <c r="AS490" s="6812"/>
      <c r="AT490" s="6813">
        <f>IF(AC490="Extremity",IF(CG490="","",CG490),"")</f>
        <v/>
      </c>
      <c r="AU490" s="6813">
        <f>IF(AC490="Extremity",IF(CH490="","",CH490),"")</f>
        <v/>
      </c>
      <c r="AV490" s="6814">
        <f>IF(AC490="Extremity","",IF(CE490="","",CE490))</f>
        <v/>
      </c>
      <c r="AW490" s="6814">
        <f>IF(AD490="Extremity","",IF(CF490="","",CF490))</f>
        <v/>
      </c>
      <c r="AX490" s="6807">
        <f>DL490</f>
        <v/>
      </c>
      <c r="AY490" s="6807">
        <f>DQ490</f>
        <v/>
      </c>
      <c r="AZ490" s="6815">
        <f>IF(AC490="Extremity",IF(DA490="","",DA490),"")</f>
        <v/>
      </c>
      <c r="BA490" s="6816">
        <f>IF(AC490="Extremity","",IF(CT490="","",CT490))</f>
        <v/>
      </c>
      <c r="BB490" s="6807">
        <f>IF(AC490="Extremity",IF(DB490="","",DB490),"")</f>
        <v/>
      </c>
      <c r="BC490" s="6814">
        <f>IF(AC490="Extremity","",IF(CZ490="","",CZ490))</f>
        <v/>
      </c>
      <c r="BD490" s="6807">
        <f>DD490</f>
        <v/>
      </c>
      <c r="BE490" s="6817">
        <f>DE490</f>
        <v/>
      </c>
      <c r="BF490" s="6818">
        <f>DF490*60</f>
        <v/>
      </c>
      <c r="BG490" s="6819">
        <f>BE490</f>
        <v/>
      </c>
      <c r="BH490" s="6818">
        <f>DG490*60</f>
        <v/>
      </c>
      <c r="BI490" s="6818">
        <f>DH490</f>
        <v/>
      </c>
      <c r="BJ490" s="6820"/>
      <c r="BK490" s="6821">
        <f>Overview!$E$7</f>
        <v/>
      </c>
      <c r="BL490" s="6820"/>
      <c r="BM490" s="6818">
        <f>DI490</f>
        <v/>
      </c>
      <c r="BN490" s="6821">
        <f>Overview!$P$153</f>
        <v/>
      </c>
      <c r="BO490" s="6820" t="inlineStr">
        <is>
          <t>Revisar: la misma frecuencia aparece con varios canales en esta banda (18050 / 18300 / 18525)</t>
        </is>
      </c>
      <c r="BP490" s="6820"/>
      <c r="BQ490" s="6804"/>
      <c r="BR490" s="6822"/>
      <c r="BS490" s="1541"/>
      <c r="BT490" s="1864" t="inlineStr">
        <is>
          <t>LTE CATM1</t>
        </is>
      </c>
      <c r="BU490" s="1828" t="inlineStr">
        <is>
          <t>FDD1</t>
        </is>
      </c>
      <c r="BV490" s="906">
        <f>Overview!$H$29</f>
        <v/>
      </c>
      <c r="BW490" s="1865"/>
      <c r="BX490" s="1828" t="inlineStr">
        <is>
          <t>Body</t>
        </is>
      </c>
      <c r="BY490" s="882"/>
      <c r="BZ490" s="1865">
        <f>IF(COUNT('Conducted LTE CATM1'!$AH$3:$AH$265)=0,15,INDEX('Conducted LTE CATM1'!$M$3:$M$265,MATCH(MAX('Conducted LTE CATM1'!$AH$3:$AH$265),'Conducted LTE CATM1'!$AH$3:$AH$265,0)))</f>
        <v>15</v>
      </c>
      <c r="CA490" s="882" t="inlineStr">
        <is>
          <t>Accesorio 3: Back Face</t>
        </is>
      </c>
      <c r="CB490" s="200">
        <v>0</v>
      </c>
      <c r="CC490" s="882">
        <f>IF(COUNT('Conducted LTE CATM1'!$AH$3:$AH$265)=0,18300,INDEX('Conducted LTE CATM1'!$T$3:$T$265,MATCH(MAX('Conducted LTE CATM1'!$AH$3:$AH$265),'Conducted LTE CATM1'!$AH$3:$AH$265,0)))</f>
        <v>18300</v>
      </c>
      <c r="CD490" s="882">
        <f>IF(COUNT('Conducted LTE CATM1'!$AH$3:$AH$265)=0,1950,INDEX('Conducted LTE CATM1'!$U$3:$U$265,MATCH(MAX('Conducted LTE CATM1'!$AH$3:$AH$265),'Conducted LTE CATM1'!$AH$3:$AH$265,0)))</f>
        <v>1950</v>
      </c>
      <c r="CE490" s="7238"/>
      <c r="CF490" s="7238"/>
      <c r="CG490" s="6909"/>
      <c r="CH490" s="6909"/>
      <c r="CI490" s="225">
        <f>BY490</f>
        <v/>
      </c>
      <c r="CJ490" s="237">
        <f>BZ490</f>
        <v/>
      </c>
      <c r="CK490" s="223">
        <f>CA490</f>
        <v/>
      </c>
      <c r="CL490" s="237">
        <f>CC490</f>
        <v/>
      </c>
      <c r="CM490" s="394">
        <f>CD490</f>
        <v/>
      </c>
      <c r="CN490" s="2052"/>
      <c r="CO490" s="1579"/>
      <c r="CP490" s="7217"/>
      <c r="CQ490" s="7220"/>
      <c r="CR490" s="6929"/>
      <c r="CS490" s="7220"/>
      <c r="CT490" s="222"/>
      <c r="CU490" s="224">
        <f>BY490</f>
        <v/>
      </c>
      <c r="CV490" s="237">
        <f>BZ490</f>
        <v/>
      </c>
      <c r="CW490" s="237">
        <f>CA490</f>
        <v/>
      </c>
      <c r="CX490" s="224">
        <f>CC490</f>
        <v/>
      </c>
      <c r="CY490" s="237">
        <f>CD490</f>
        <v/>
      </c>
      <c r="CZ490" s="7474">
        <f>IF(COUNTIF(Overview!K12:K14,TRUE)&gt;0,1.6,IF(COUNTIF(Overview!L12:L14,TRUE)&gt;0,8,0))</f>
        <v/>
      </c>
      <c r="DA490" s="1807"/>
      <c r="DB490" s="7484"/>
      <c r="DC490" s="844">
        <f>IF(CT490="","",IF(CT490&gt;CZ490,"Fail","Pass"))</f>
        <v/>
      </c>
      <c r="DD490" s="6666"/>
      <c r="DE490" s="1565">
        <f>MyTimestamp(DC490)</f>
        <v/>
      </c>
      <c r="DF490" s="1531">
        <f>IF(COUNT(CE490:CH490)=1,15,IF(COUNT(CE490:CH490)=0,0,30))</f>
        <v/>
      </c>
      <c r="DG490" s="1532">
        <f>IF(DF490=0,0,2)</f>
        <v/>
      </c>
      <c r="DH490" s="6825"/>
      <c r="DI490" s="6825"/>
      <c r="DJ490" s="1863"/>
      <c r="DK490" s="6667"/>
      <c r="DL490" s="1574">
        <f>10^(CN490/20)*100-100</f>
        <v/>
      </c>
      <c r="DM490" s="777"/>
      <c r="DN490" s="970"/>
      <c r="DO490" s="777">
        <f>IF(DM490="","",10^(DM490/10))</f>
        <v/>
      </c>
      <c r="DP490" s="777">
        <f>IF(ISNUMBER(DN490)=FALSE,"",10^(DN490/10))</f>
        <v/>
      </c>
      <c r="DQ490" s="1578">
        <f>IF(AND(ISNUMBER(DO490),ISNUMBER(DP490)),IF(DO490/DP490&gt;1,ROUND((DO490)/DP490,3),1),1)</f>
        <v/>
      </c>
      <c r="DR490" s="1541"/>
      <c r="DS490" s="1541"/>
      <c r="DT490" s="1541"/>
      <c r="DU490" s="1541"/>
      <c r="DV490" s="1541"/>
      <c r="DW490" s="1541"/>
      <c r="DX490" s="1541"/>
      <c r="DY490" s="1541"/>
      <c r="DZ490" s="1541"/>
      <c r="EA490" s="1541"/>
      <c r="EB490" s="1541"/>
      <c r="EC490" s="1541"/>
      <c r="ED490" s="1541"/>
      <c r="EE490" s="1541"/>
      <c r="EF490" s="1541"/>
      <c r="EG490" s="1541"/>
      <c r="EH490" s="1541"/>
      <c r="EI490" s="1541"/>
      <c r="EJ490" s="1541"/>
      <c r="EK490" s="1541"/>
      <c r="EL490" s="1541"/>
      <c r="EM490" s="1541"/>
      <c r="EN490" s="1541"/>
      <c r="EO490" s="1541"/>
      <c r="EP490" s="1541"/>
      <c r="EQ490" s="1541"/>
      <c r="ER490" s="1541"/>
      <c r="ES490" s="1541"/>
      <c r="ET490" s="1541"/>
      <c r="EU490" s="1541"/>
      <c r="EV490" s="1541"/>
    </row>
    <row r="491" ht="12.75" x14ac:dyDescent="0.2">
      <c r="A491" s="1541"/>
      <c r="B491" s="1541"/>
      <c r="C491"/>
      <c r="D491" s="6799"/>
      <c r="E491" s="6799"/>
      <c r="F491" s="6800" t="inlineStr">
        <is>
          <t>5.3</t>
        </is>
      </c>
      <c r="G491" s="6801"/>
      <c r="H491" s="6802">
        <f>BV491</f>
        <v/>
      </c>
      <c r="I491" s="6802">
        <f>BW491</f>
        <v/>
      </c>
      <c r="J491" s="6803" t="inlineStr">
        <is>
          <t>Cat M1</t>
        </is>
      </c>
      <c r="K491" s="6803" t="inlineStr">
        <is>
          <t>FDD1</t>
        </is>
      </c>
      <c r="L491" s="6804"/>
      <c r="M491" s="6802">
        <v>15</v>
      </c>
      <c r="N491" s="6805" t="inlineStr">
        <is>
          <t>16QAM</t>
        </is>
      </c>
      <c r="O491" s="6806"/>
      <c r="P491" s="6597">
        <v>0</v>
      </c>
      <c r="Q491" s="6806">
        <v>3</v>
      </c>
      <c r="R491" s="6806">
        <v>0</v>
      </c>
      <c r="S491" s="6593"/>
      <c r="T491" s="130">
        <v>18300</v>
      </c>
      <c r="U491" s="6593">
        <v>1950</v>
      </c>
      <c r="V491" s="6805"/>
      <c r="W491" s="6807"/>
      <c r="X491" s="6805"/>
      <c r="Y491" s="6805"/>
      <c r="Z491" s="6805"/>
      <c r="AA491" s="6804"/>
      <c r="AB491" s="6804"/>
      <c r="AC491" s="6808">
        <f>IF(OR(BX491="Close to Ear",BX491="Close to Head"),"Head",IF(BX491="Extremity","Extremity","Body"))</f>
        <v/>
      </c>
      <c r="AD491" s="6809">
        <f>CA491</f>
        <v/>
      </c>
      <c r="AE491" s="6803">
        <f>CB491</f>
        <v/>
      </c>
      <c r="AF491" s="6804"/>
      <c r="AG491" s="6810">
        <f>IF(OR(AZ491="",BA491=""),"N/A",IF(DC491="Pass","P","F"))</f>
        <v/>
      </c>
      <c r="AH491" s="6811"/>
      <c r="AI491" s="6811"/>
      <c r="AJ491" s="6811"/>
      <c r="AK491" s="6805"/>
      <c r="AL491" s="6804"/>
      <c r="AM491" s="6805"/>
      <c r="AN491" s="6805"/>
      <c r="AO491" s="6812"/>
      <c r="AP491" s="6812"/>
      <c r="AQ491" s="6812"/>
      <c r="AR491" s="6812"/>
      <c r="AS491" s="6812"/>
      <c r="AT491" s="6813">
        <f>IF(AC491="Extremity",IF(CG491="","",CG491),"")</f>
        <v/>
      </c>
      <c r="AU491" s="6813">
        <f>IF(AC491="Extremity",IF(CH491="","",CH491),"")</f>
        <v/>
      </c>
      <c r="AV491" s="6814">
        <f>IF(AC491="Extremity","",IF(CE491="","",CE491))</f>
        <v/>
      </c>
      <c r="AW491" s="6814">
        <f>IF(AD491="Extremity","",IF(CF491="","",CF491))</f>
        <v/>
      </c>
      <c r="AX491" s="6807">
        <f>DL491</f>
        <v/>
      </c>
      <c r="AY491" s="6807">
        <f>DQ491</f>
        <v/>
      </c>
      <c r="AZ491" s="6815">
        <f>IF(AC491="Extremity",IF(DA491="","",DA491),"")</f>
        <v/>
      </c>
      <c r="BA491" s="6816">
        <f>IF(AC491="Extremity","",IF(CT491="","",CT491))</f>
        <v/>
      </c>
      <c r="BB491" s="6807">
        <f>IF(AC491="Extremity",IF(DB491="","",DB491),"")</f>
        <v/>
      </c>
      <c r="BC491" s="6814">
        <f>IF(AC491="Extremity","",IF(CZ491="","",CZ491))</f>
        <v/>
      </c>
      <c r="BD491" s="6807">
        <f>DD491</f>
        <v/>
      </c>
      <c r="BE491" s="6817">
        <f>DE491</f>
        <v/>
      </c>
      <c r="BF491" s="6818">
        <f>DF491*60</f>
        <v/>
      </c>
      <c r="BG491" s="6819">
        <f>BE491</f>
        <v/>
      </c>
      <c r="BH491" s="6818">
        <f>DG491*60</f>
        <v/>
      </c>
      <c r="BI491" s="6818">
        <f>DH491</f>
        <v/>
      </c>
      <c r="BJ491" s="6820"/>
      <c r="BK491" s="6821">
        <f>Overview!$E$7</f>
        <v/>
      </c>
      <c r="BL491" s="6820"/>
      <c r="BM491" s="6818">
        <f>DI491</f>
        <v/>
      </c>
      <c r="BN491" s="6821">
        <f>Overview!$P$153</f>
        <v/>
      </c>
      <c r="BO491" s="6820" t="inlineStr">
        <is>
          <t>Revisar: la misma frecuencia aparece con varios canales en esta banda (18050 / 18300 / 18525)</t>
        </is>
      </c>
      <c r="BP491" s="6820"/>
      <c r="BQ491" s="6804"/>
      <c r="BR491" s="6822"/>
      <c r="BS491" s="1541"/>
      <c r="BT491" s="1864" t="inlineStr">
        <is>
          <t>LTE CATM1</t>
        </is>
      </c>
      <c r="BU491" s="1828" t="inlineStr">
        <is>
          <t>FDD1</t>
        </is>
      </c>
      <c r="BV491" s="906">
        <f>Overview!$H$29</f>
        <v/>
      </c>
      <c r="BW491" s="1865"/>
      <c r="BX491" s="1828" t="inlineStr">
        <is>
          <t>Body</t>
        </is>
      </c>
      <c r="BY491" s="882"/>
      <c r="BZ491" s="1865">
        <f>IF(COUNT('Conducted LTE CATM1'!$AH$3:$AH$265)=0,15,INDEX('Conducted LTE CATM1'!$M$3:$M$265,MATCH(MAX('Conducted LTE CATM1'!$AH$3:$AH$265),'Conducted LTE CATM1'!$AH$3:$AH$265,0)))</f>
        <v>15</v>
      </c>
      <c r="CA491" s="882" t="inlineStr">
        <is>
          <t>Accesorio 4: Front Face</t>
        </is>
      </c>
      <c r="CB491" s="200">
        <v>0</v>
      </c>
      <c r="CC491" s="882">
        <f>IF(COUNT('Conducted LTE CATM1'!$AH$3:$AH$265)=0,18300,INDEX('Conducted LTE CATM1'!$T$3:$T$265,MATCH(MAX('Conducted LTE CATM1'!$AH$3:$AH$265),'Conducted LTE CATM1'!$AH$3:$AH$265,0)))</f>
        <v>18300</v>
      </c>
      <c r="CD491" s="882">
        <f>IF(COUNT('Conducted LTE CATM1'!$AH$3:$AH$265)=0,1950,INDEX('Conducted LTE CATM1'!$U$3:$U$265,MATCH(MAX('Conducted LTE CATM1'!$AH$3:$AH$265),'Conducted LTE CATM1'!$AH$3:$AH$265,0)))</f>
        <v>1950</v>
      </c>
      <c r="CE491" s="7238"/>
      <c r="CF491" s="7238"/>
      <c r="CG491" s="6909"/>
      <c r="CH491" s="6909"/>
      <c r="CI491" s="225">
        <f>BY491</f>
        <v/>
      </c>
      <c r="CJ491" s="237">
        <f>BZ491</f>
        <v/>
      </c>
      <c r="CK491" s="223">
        <f>CA491</f>
        <v/>
      </c>
      <c r="CL491" s="237">
        <f>CC491</f>
        <v/>
      </c>
      <c r="CM491" s="394">
        <f>CD491</f>
        <v/>
      </c>
      <c r="CN491" s="2052"/>
      <c r="CO491" s="1579"/>
      <c r="CP491" s="7217"/>
      <c r="CQ491" s="7220"/>
      <c r="CR491" s="6929"/>
      <c r="CS491" s="7220"/>
      <c r="CT491" s="222"/>
      <c r="CU491" s="224">
        <f>BY491</f>
        <v/>
      </c>
      <c r="CV491" s="237">
        <f>BZ491</f>
        <v/>
      </c>
      <c r="CW491" s="237">
        <f>CA491</f>
        <v/>
      </c>
      <c r="CX491" s="224">
        <f>CC491</f>
        <v/>
      </c>
      <c r="CY491" s="237">
        <f>CD491</f>
        <v/>
      </c>
      <c r="CZ491" s="7474">
        <f>IF(COUNTIF(Overview!K12:K14,TRUE)&gt;0,1.6,IF(COUNTIF(Overview!L12:L14,TRUE)&gt;0,8,0))</f>
        <v/>
      </c>
      <c r="DA491" s="1807"/>
      <c r="DB491" s="7484"/>
      <c r="DC491" s="844">
        <f>IF(CT491="","",IF(CT491&gt;CZ491,"Fail","Pass"))</f>
        <v/>
      </c>
      <c r="DD491" s="6666"/>
      <c r="DE491" s="1565">
        <f>MyTimestamp(DC491)</f>
        <v/>
      </c>
      <c r="DF491" s="1531">
        <f>IF(COUNT(CE491:CH491)=1,15,IF(COUNT(CE491:CH491)=0,0,30))</f>
        <v/>
      </c>
      <c r="DG491" s="1532">
        <f>IF(DF491=0,0,2)</f>
        <v/>
      </c>
      <c r="DH491" s="6825"/>
      <c r="DI491" s="6825"/>
      <c r="DJ491" s="1863"/>
      <c r="DK491" s="6667"/>
      <c r="DL491" s="1574">
        <f>10^(CN491/20)*100-100</f>
        <v/>
      </c>
      <c r="DM491" s="777"/>
      <c r="DN491" s="970"/>
      <c r="DO491" s="777">
        <f>IF(DM491="","",10^(DM491/10))</f>
        <v/>
      </c>
      <c r="DP491" s="777">
        <f>IF(ISNUMBER(DN491)=FALSE,"",10^(DN491/10))</f>
        <v/>
      </c>
      <c r="DQ491" s="1578">
        <f>IF(AND(ISNUMBER(DO491),ISNUMBER(DP491)),IF(DO491/DP491&gt;1,ROUND((DO491)/DP491,3),1),1)</f>
        <v/>
      </c>
      <c r="DR491" s="1541"/>
      <c r="DS491" s="1541"/>
      <c r="DT491" s="1541"/>
      <c r="DU491" s="1541"/>
      <c r="DV491" s="1541"/>
      <c r="DW491" s="1541"/>
      <c r="DX491" s="1541"/>
      <c r="DY491" s="1541"/>
      <c r="DZ491" s="1541"/>
      <c r="EA491" s="1541"/>
      <c r="EB491" s="1541"/>
      <c r="EC491" s="1541"/>
      <c r="ED491" s="1541"/>
      <c r="EE491" s="1541"/>
      <c r="EF491" s="1541"/>
      <c r="EG491" s="1541"/>
      <c r="EH491" s="1541"/>
      <c r="EI491" s="1541"/>
      <c r="EJ491" s="1541"/>
      <c r="EK491" s="1541"/>
      <c r="EL491" s="1541"/>
      <c r="EM491" s="1541"/>
      <c r="EN491" s="1541"/>
      <c r="EO491" s="1541"/>
      <c r="EP491" s="1541"/>
      <c r="EQ491" s="1541"/>
      <c r="ER491" s="1541"/>
      <c r="ES491" s="1541"/>
      <c r="ET491" s="1541"/>
      <c r="EU491" s="1541"/>
      <c r="EV491" s="1541"/>
    </row>
    <row r="492" ht="12.75" x14ac:dyDescent="0.2">
      <c r="A492" s="1541"/>
      <c r="B492" s="1541"/>
      <c r="C492"/>
      <c r="D492" s="6799"/>
      <c r="E492" s="6799"/>
      <c r="F492" s="6800" t="inlineStr">
        <is>
          <t>5.3</t>
        </is>
      </c>
      <c r="G492" s="6801"/>
      <c r="H492" s="6802">
        <f>BV492</f>
        <v/>
      </c>
      <c r="I492" s="6802">
        <f>BW492</f>
        <v/>
      </c>
      <c r="J492" s="6803" t="inlineStr">
        <is>
          <t>Cat M1</t>
        </is>
      </c>
      <c r="K492" s="6803" t="inlineStr">
        <is>
          <t>FDD1</t>
        </is>
      </c>
      <c r="L492" s="6804"/>
      <c r="M492" s="6802">
        <v>15</v>
      </c>
      <c r="N492" s="6805" t="inlineStr">
        <is>
          <t>16QAM</t>
        </is>
      </c>
      <c r="O492" s="6806"/>
      <c r="P492" s="6597">
        <v>0</v>
      </c>
      <c r="Q492" s="6806">
        <v>3</v>
      </c>
      <c r="R492" s="6806">
        <v>0</v>
      </c>
      <c r="S492" s="6593"/>
      <c r="T492" s="130">
        <v>18300</v>
      </c>
      <c r="U492" s="6593">
        <v>1950</v>
      </c>
      <c r="V492" s="6805"/>
      <c r="W492" s="6807"/>
      <c r="X492" s="6805"/>
      <c r="Y492" s="6805"/>
      <c r="Z492" s="6805"/>
      <c r="AA492" s="6804"/>
      <c r="AB492" s="6804"/>
      <c r="AC492" s="6808">
        <f>IF(OR(BX492="Close to Ear",BX492="Close to Head"),"Head",IF(BX492="Extremity","Extremity","Body"))</f>
        <v/>
      </c>
      <c r="AD492" s="6809">
        <f>CA492</f>
        <v/>
      </c>
      <c r="AE492" s="6803">
        <f>CB492</f>
        <v/>
      </c>
      <c r="AF492" s="6804"/>
      <c r="AG492" s="6810">
        <f>IF(OR(AZ492="",BA492=""),"N/A",IF(DC492="Pass","P","F"))</f>
        <v/>
      </c>
      <c r="AH492" s="6811"/>
      <c r="AI492" s="6811"/>
      <c r="AJ492" s="6811"/>
      <c r="AK492" s="6805"/>
      <c r="AL492" s="6804"/>
      <c r="AM492" s="6805"/>
      <c r="AN492" s="6805"/>
      <c r="AO492" s="6812"/>
      <c r="AP492" s="6812"/>
      <c r="AQ492" s="6812"/>
      <c r="AR492" s="6812"/>
      <c r="AS492" s="6812"/>
      <c r="AT492" s="6813">
        <f>IF(AC492="Extremity",IF(CG492="","",CG492),"")</f>
        <v/>
      </c>
      <c r="AU492" s="6813">
        <f>IF(AC492="Extremity",IF(CH492="","",CH492),"")</f>
        <v/>
      </c>
      <c r="AV492" s="6814">
        <f>IF(AC492="Extremity","",IF(CE492="","",CE492))</f>
        <v/>
      </c>
      <c r="AW492" s="6814">
        <f>IF(AD492="Extremity","",IF(CF492="","",CF492))</f>
        <v/>
      </c>
      <c r="AX492" s="6807">
        <f>DL492</f>
        <v/>
      </c>
      <c r="AY492" s="6807">
        <f>DQ492</f>
        <v/>
      </c>
      <c r="AZ492" s="6815">
        <f>IF(AC492="Extremity",IF(DA492="","",DA492),"")</f>
        <v/>
      </c>
      <c r="BA492" s="6816">
        <f>IF(AC492="Extremity","",IF(CT492="","",CT492))</f>
        <v/>
      </c>
      <c r="BB492" s="6807">
        <f>IF(AC492="Extremity",IF(DB492="","",DB492),"")</f>
        <v/>
      </c>
      <c r="BC492" s="6814">
        <f>IF(AC492="Extremity","",IF(CZ492="","",CZ492))</f>
        <v/>
      </c>
      <c r="BD492" s="6807">
        <f>DD492</f>
        <v/>
      </c>
      <c r="BE492" s="6817">
        <f>DE492</f>
        <v/>
      </c>
      <c r="BF492" s="6818">
        <f>DF492*60</f>
        <v/>
      </c>
      <c r="BG492" s="6819">
        <f>BE492</f>
        <v/>
      </c>
      <c r="BH492" s="6818">
        <f>DG492*60</f>
        <v/>
      </c>
      <c r="BI492" s="6818">
        <f>DH492</f>
        <v/>
      </c>
      <c r="BJ492" s="6820"/>
      <c r="BK492" s="6821">
        <f>Overview!$E$7</f>
        <v/>
      </c>
      <c r="BL492" s="6820"/>
      <c r="BM492" s="6818">
        <f>DI492</f>
        <v/>
      </c>
      <c r="BN492" s="6821">
        <f>Overview!$P$153</f>
        <v/>
      </c>
      <c r="BO492" s="6820" t="inlineStr">
        <is>
          <t>Revisar: la misma frecuencia aparece con varios canales en esta banda (18050 / 18300 / 18525)</t>
        </is>
      </c>
      <c r="BP492" s="6820"/>
      <c r="BQ492" s="6804"/>
      <c r="BR492" s="6822"/>
      <c r="BS492" s="1541"/>
      <c r="BT492" s="1864" t="inlineStr">
        <is>
          <t>LTE CATM1</t>
        </is>
      </c>
      <c r="BU492" s="1828" t="inlineStr">
        <is>
          <t>FDD1</t>
        </is>
      </c>
      <c r="BV492" s="906">
        <f>Overview!$H$29</f>
        <v/>
      </c>
      <c r="BW492" s="1865"/>
      <c r="BX492" s="1828" t="inlineStr">
        <is>
          <t>Body</t>
        </is>
      </c>
      <c r="BY492" s="882"/>
      <c r="BZ492" s="1865">
        <f>IF(COUNT('Conducted LTE CATM1'!$AH$3:$AH$265)=0,15,INDEX('Conducted LTE CATM1'!$M$3:$M$265,MATCH(MAX('Conducted LTE CATM1'!$AH$3:$AH$265),'Conducted LTE CATM1'!$AH$3:$AH$265,0)))</f>
        <v>15</v>
      </c>
      <c r="CA492" s="882" t="inlineStr">
        <is>
          <t>Accesorio 5: Back Face</t>
        </is>
      </c>
      <c r="CB492" s="200">
        <v>0</v>
      </c>
      <c r="CC492" s="882">
        <f>IF(COUNT('Conducted LTE CATM1'!$AH$3:$AH$265)=0,18300,INDEX('Conducted LTE CATM1'!$T$3:$T$265,MATCH(MAX('Conducted LTE CATM1'!$AH$3:$AH$265),'Conducted LTE CATM1'!$AH$3:$AH$265,0)))</f>
        <v>18300</v>
      </c>
      <c r="CD492" s="882">
        <f>IF(COUNT('Conducted LTE CATM1'!$AH$3:$AH$265)=0,1950,INDEX('Conducted LTE CATM1'!$U$3:$U$265,MATCH(MAX('Conducted LTE CATM1'!$AH$3:$AH$265),'Conducted LTE CATM1'!$AH$3:$AH$265,0)))</f>
        <v>1950</v>
      </c>
      <c r="CE492" s="7238"/>
      <c r="CF492" s="7238"/>
      <c r="CG492" s="6909"/>
      <c r="CH492" s="6909"/>
      <c r="CI492" s="225">
        <f>BY492</f>
        <v/>
      </c>
      <c r="CJ492" s="237">
        <f>BZ492</f>
        <v/>
      </c>
      <c r="CK492" s="223">
        <f>CA492</f>
        <v/>
      </c>
      <c r="CL492" s="237">
        <f>CC492</f>
        <v/>
      </c>
      <c r="CM492" s="394">
        <f>CD492</f>
        <v/>
      </c>
      <c r="CN492" s="2052"/>
      <c r="CO492" s="1579"/>
      <c r="CP492" s="7217"/>
      <c r="CQ492" s="7220"/>
      <c r="CR492" s="6929"/>
      <c r="CS492" s="7220"/>
      <c r="CT492" s="222"/>
      <c r="CU492" s="224">
        <f>BY492</f>
        <v/>
      </c>
      <c r="CV492" s="237">
        <f>BZ492</f>
        <v/>
      </c>
      <c r="CW492" s="237">
        <f>CA492</f>
        <v/>
      </c>
      <c r="CX492" s="224">
        <f>CC492</f>
        <v/>
      </c>
      <c r="CY492" s="237">
        <f>CD492</f>
        <v/>
      </c>
      <c r="CZ492" s="7474">
        <f>IF(COUNTIF(Overview!K12:K14,TRUE)&gt;0,1.6,IF(COUNTIF(Overview!L12:L14,TRUE)&gt;0,8,0))</f>
        <v/>
      </c>
      <c r="DA492" s="1807"/>
      <c r="DB492" s="7484"/>
      <c r="DC492" s="844">
        <f>IF(CT492="","",IF(CT492&gt;CZ492,"Fail","Pass"))</f>
        <v/>
      </c>
      <c r="DD492" s="6666"/>
      <c r="DE492" s="1565">
        <f>MyTimestamp(DC492)</f>
        <v/>
      </c>
      <c r="DF492" s="1531">
        <f>IF(COUNT(CE492:CH492)=1,15,IF(COUNT(CE492:CH492)=0,0,30))</f>
        <v/>
      </c>
      <c r="DG492" s="1532">
        <f>IF(DF492=0,0,2)</f>
        <v/>
      </c>
      <c r="DH492" s="6825"/>
      <c r="DI492" s="6825"/>
      <c r="DJ492" s="1863"/>
      <c r="DK492" s="6667"/>
      <c r="DL492" s="1574">
        <f>10^(CN492/20)*100-100</f>
        <v/>
      </c>
      <c r="DM492" s="777"/>
      <c r="DN492" s="970"/>
      <c r="DO492" s="777">
        <f>IF(DM492="","",10^(DM492/10))</f>
        <v/>
      </c>
      <c r="DP492" s="777">
        <f>IF(ISNUMBER(DN492)=FALSE,"",10^(DN492/10))</f>
        <v/>
      </c>
      <c r="DQ492" s="1578">
        <f>IF(AND(ISNUMBER(DO492),ISNUMBER(DP492)),IF(DO492/DP492&gt;1,ROUND((DO492)/DP492,3),1),1)</f>
        <v/>
      </c>
      <c r="DR492" s="1541"/>
      <c r="DS492" s="1541"/>
      <c r="DT492" s="1541"/>
      <c r="DU492" s="1541"/>
      <c r="DV492" s="1541"/>
      <c r="DW492" s="1541"/>
      <c r="DX492" s="1541"/>
      <c r="DY492" s="1541"/>
      <c r="DZ492" s="1541"/>
      <c r="EA492" s="1541"/>
      <c r="EB492" s="1541"/>
      <c r="EC492" s="1541"/>
      <c r="ED492" s="1541"/>
      <c r="EE492" s="1541"/>
      <c r="EF492" s="1541"/>
      <c r="EG492" s="1541"/>
      <c r="EH492" s="1541"/>
      <c r="EI492" s="1541"/>
      <c r="EJ492" s="1541"/>
      <c r="EK492" s="1541"/>
      <c r="EL492" s="1541"/>
      <c r="EM492" s="1541"/>
      <c r="EN492" s="1541"/>
      <c r="EO492" s="1541"/>
      <c r="EP492" s="1541"/>
      <c r="EQ492" s="1541"/>
      <c r="ER492" s="1541"/>
      <c r="ES492" s="1541"/>
      <c r="ET492" s="1541"/>
      <c r="EU492" s="1541"/>
      <c r="EV492" s="1541"/>
    </row>
    <row r="493" ht="12.75" x14ac:dyDescent="0.2">
      <c r="A493" s="1541"/>
      <c r="B493" s="1541"/>
      <c r="C493"/>
      <c r="D493" s="6799"/>
      <c r="E493" s="6799"/>
      <c r="F493" s="6800" t="inlineStr">
        <is>
          <t>5.3</t>
        </is>
      </c>
      <c r="G493" s="6801"/>
      <c r="H493" s="6802">
        <f>BV493</f>
        <v/>
      </c>
      <c r="I493" s="6802">
        <f>BW493</f>
        <v/>
      </c>
      <c r="J493" s="6803" t="inlineStr">
        <is>
          <t>Cat M1</t>
        </is>
      </c>
      <c r="K493" s="6803" t="inlineStr">
        <is>
          <t>FDD1</t>
        </is>
      </c>
      <c r="L493" s="6804"/>
      <c r="M493" s="6802">
        <v>15</v>
      </c>
      <c r="N493" s="6805" t="inlineStr">
        <is>
          <t>16QAM</t>
        </is>
      </c>
      <c r="O493" s="6806"/>
      <c r="P493" s="6597">
        <v>0</v>
      </c>
      <c r="Q493" s="6806">
        <v>3</v>
      </c>
      <c r="R493" s="6806">
        <v>0</v>
      </c>
      <c r="S493" s="6593"/>
      <c r="T493" s="130">
        <v>18300</v>
      </c>
      <c r="U493" s="6593">
        <v>1950</v>
      </c>
      <c r="V493" s="6805"/>
      <c r="W493" s="6807"/>
      <c r="X493" s="6805"/>
      <c r="Y493" s="6805"/>
      <c r="Z493" s="6805"/>
      <c r="AA493" s="6804"/>
      <c r="AB493" s="6804"/>
      <c r="AC493" s="6808">
        <f>IF(OR(BX493="Close to Ear",BX493="Close to Head"),"Head",IF(BX493="Extremity","Extremity","Body"))</f>
        <v/>
      </c>
      <c r="AD493" s="6809">
        <f>CA493</f>
        <v/>
      </c>
      <c r="AE493" s="6803">
        <f>CB493</f>
        <v/>
      </c>
      <c r="AF493" s="6804"/>
      <c r="AG493" s="6810">
        <f>IF(OR(AZ493="",BA493=""),"N/A",IF(DC493="Pass","P","F"))</f>
        <v/>
      </c>
      <c r="AH493" s="6811"/>
      <c r="AI493" s="6811"/>
      <c r="AJ493" s="6811"/>
      <c r="AK493" s="6805"/>
      <c r="AL493" s="6804"/>
      <c r="AM493" s="6805"/>
      <c r="AN493" s="6805"/>
      <c r="AO493" s="6812"/>
      <c r="AP493" s="6812"/>
      <c r="AQ493" s="6812"/>
      <c r="AR493" s="6812"/>
      <c r="AS493" s="6812"/>
      <c r="AT493" s="6813">
        <f>IF(AC493="Extremity",IF(CG493="","",CG493),"")</f>
        <v/>
      </c>
      <c r="AU493" s="6813">
        <f>IF(AC493="Extremity",IF(CH493="","",CH493),"")</f>
        <v/>
      </c>
      <c r="AV493" s="6814">
        <f>IF(AC493="Extremity","",IF(CE493="","",CE493))</f>
        <v/>
      </c>
      <c r="AW493" s="6814">
        <f>IF(AD493="Extremity","",IF(CF493="","",CF493))</f>
        <v/>
      </c>
      <c r="AX493" s="6807">
        <f>DL493</f>
        <v/>
      </c>
      <c r="AY493" s="6807">
        <f>DQ493</f>
        <v/>
      </c>
      <c r="AZ493" s="6815">
        <f>IF(AC493="Extremity",IF(DA493="","",DA493),"")</f>
        <v/>
      </c>
      <c r="BA493" s="6816">
        <f>IF(AC493="Extremity","",IF(CT493="","",CT493))</f>
        <v/>
      </c>
      <c r="BB493" s="6807">
        <f>IF(AC493="Extremity",IF(DB493="","",DB493),"")</f>
        <v/>
      </c>
      <c r="BC493" s="6814">
        <f>IF(AC493="Extremity","",IF(CZ493="","",CZ493))</f>
        <v/>
      </c>
      <c r="BD493" s="6807">
        <f>DD493</f>
        <v/>
      </c>
      <c r="BE493" s="6817">
        <f>DE493</f>
        <v/>
      </c>
      <c r="BF493" s="6818">
        <f>DF493*60</f>
        <v/>
      </c>
      <c r="BG493" s="6819">
        <f>BE493</f>
        <v/>
      </c>
      <c r="BH493" s="6818">
        <f>DG493*60</f>
        <v/>
      </c>
      <c r="BI493" s="6818">
        <f>DH493</f>
        <v/>
      </c>
      <c r="BJ493" s="6820"/>
      <c r="BK493" s="6821">
        <f>Overview!$E$7</f>
        <v/>
      </c>
      <c r="BL493" s="6820"/>
      <c r="BM493" s="6818">
        <f>DI493</f>
        <v/>
      </c>
      <c r="BN493" s="6821">
        <f>Overview!$P$153</f>
        <v/>
      </c>
      <c r="BO493" s="6820" t="inlineStr">
        <is>
          <t>Revisar: la misma frecuencia aparece con varios canales en esta banda (18050 / 18300 / 18525)</t>
        </is>
      </c>
      <c r="BP493" s="6820"/>
      <c r="BQ493" s="6804"/>
      <c r="BR493" s="6822"/>
      <c r="BS493" s="1541"/>
      <c r="BT493" s="1864" t="inlineStr">
        <is>
          <t>LTE CATM1</t>
        </is>
      </c>
      <c r="BU493" s="1828" t="inlineStr">
        <is>
          <t>FDD1</t>
        </is>
      </c>
      <c r="BV493" s="906">
        <f>Overview!$H$29</f>
        <v/>
      </c>
      <c r="BW493" s="1865"/>
      <c r="BX493" s="1828" t="inlineStr">
        <is>
          <t>Body</t>
        </is>
      </c>
      <c r="BY493" s="882"/>
      <c r="BZ493" s="1865">
        <f>IF(COUNT('Conducted LTE CATM1'!$AH$3:$AH$265)=0,15,INDEX('Conducted LTE CATM1'!$M$3:$M$265,MATCH(MAX('Conducted LTE CATM1'!$AH$3:$AH$265),'Conducted LTE CATM1'!$AH$3:$AH$265,0)))</f>
        <v>15</v>
      </c>
      <c r="CA493" s="882" t="inlineStr">
        <is>
          <t>Accesorio 6: Front Face</t>
        </is>
      </c>
      <c r="CB493" s="200">
        <v>0</v>
      </c>
      <c r="CC493" s="882">
        <f>IF(COUNT('Conducted LTE CATM1'!$AH$3:$AH$265)=0,18300,INDEX('Conducted LTE CATM1'!$T$3:$T$265,MATCH(MAX('Conducted LTE CATM1'!$AH$3:$AH$265),'Conducted LTE CATM1'!$AH$3:$AH$265,0)))</f>
        <v>18300</v>
      </c>
      <c r="CD493" s="882">
        <f>IF(COUNT('Conducted LTE CATM1'!$AH$3:$AH$265)=0,1950,INDEX('Conducted LTE CATM1'!$U$3:$U$265,MATCH(MAX('Conducted LTE CATM1'!$AH$3:$AH$265),'Conducted LTE CATM1'!$AH$3:$AH$265,0)))</f>
        <v>1950</v>
      </c>
      <c r="CE493" s="7238"/>
      <c r="CF493" s="7238"/>
      <c r="CG493" s="6909"/>
      <c r="CH493" s="6909"/>
      <c r="CI493" s="225">
        <f>BY493</f>
        <v/>
      </c>
      <c r="CJ493" s="237">
        <f>BZ493</f>
        <v/>
      </c>
      <c r="CK493" s="223">
        <f>CA493</f>
        <v/>
      </c>
      <c r="CL493" s="237">
        <f>CC493</f>
        <v/>
      </c>
      <c r="CM493" s="394">
        <f>CD493</f>
        <v/>
      </c>
      <c r="CN493" s="2052"/>
      <c r="CO493" s="1579"/>
      <c r="CP493" s="7217"/>
      <c r="CQ493" s="7220"/>
      <c r="CR493" s="6929"/>
      <c r="CS493" s="7220"/>
      <c r="CT493" s="222"/>
      <c r="CU493" s="224">
        <f>BY493</f>
        <v/>
      </c>
      <c r="CV493" s="237">
        <f>BZ493</f>
        <v/>
      </c>
      <c r="CW493" s="237">
        <f>CA493</f>
        <v/>
      </c>
      <c r="CX493" s="224">
        <f>CC493</f>
        <v/>
      </c>
      <c r="CY493" s="237">
        <f>CD493</f>
        <v/>
      </c>
      <c r="CZ493" s="7474">
        <f>IF(COUNTIF(Overview!K12:K14,TRUE)&gt;0,1.6,IF(COUNTIF(Overview!L12:L14,TRUE)&gt;0,8,0))</f>
        <v/>
      </c>
      <c r="DA493" s="1807"/>
      <c r="DB493" s="7484"/>
      <c r="DC493" s="844">
        <f>IF(CT493="","",IF(CT493&gt;CZ493,"Fail","Pass"))</f>
        <v/>
      </c>
      <c r="DD493" s="6666"/>
      <c r="DE493" s="1565">
        <f>MyTimestamp(DC493)</f>
        <v/>
      </c>
      <c r="DF493" s="1531">
        <f>IF(COUNT(CE493:CH493)=1,15,IF(COUNT(CE493:CH493)=0,0,30))</f>
        <v/>
      </c>
      <c r="DG493" s="1532">
        <f>IF(DF493=0,0,2)</f>
        <v/>
      </c>
      <c r="DH493" s="6825"/>
      <c r="DI493" s="6825"/>
      <c r="DJ493" s="1863"/>
      <c r="DK493" s="6667"/>
      <c r="DL493" s="1574">
        <f>10^(CN493/20)*100-100</f>
        <v/>
      </c>
      <c r="DM493" s="777"/>
      <c r="DN493" s="970"/>
      <c r="DO493" s="777">
        <f>IF(DM493="","",10^(DM493/10))</f>
        <v/>
      </c>
      <c r="DP493" s="777">
        <f>IF(ISNUMBER(DN493)=FALSE,"",10^(DN493/10))</f>
        <v/>
      </c>
      <c r="DQ493" s="1578">
        <f>IF(AND(ISNUMBER(DO493),ISNUMBER(DP493)),IF(DO493/DP493&gt;1,ROUND((DO493)/DP493,3),1),1)</f>
        <v/>
      </c>
      <c r="DR493" s="1541"/>
      <c r="DS493" s="1541"/>
      <c r="DT493" s="1541"/>
      <c r="DU493" s="1541"/>
      <c r="DV493" s="1541"/>
      <c r="DW493" s="1541"/>
      <c r="DX493" s="1541"/>
      <c r="DY493" s="1541"/>
      <c r="DZ493" s="1541"/>
      <c r="EA493" s="1541"/>
      <c r="EB493" s="1541"/>
      <c r="EC493" s="1541"/>
      <c r="ED493" s="1541"/>
      <c r="EE493" s="1541"/>
      <c r="EF493" s="1541"/>
      <c r="EG493" s="1541"/>
      <c r="EH493" s="1541"/>
      <c r="EI493" s="1541"/>
      <c r="EJ493" s="1541"/>
      <c r="EK493" s="1541"/>
      <c r="EL493" s="1541"/>
      <c r="EM493" s="1541"/>
      <c r="EN493" s="1541"/>
      <c r="EO493" s="1541"/>
      <c r="EP493" s="1541"/>
      <c r="EQ493" s="1541"/>
      <c r="ER493" s="1541"/>
      <c r="ES493" s="1541"/>
      <c r="ET493" s="1541"/>
      <c r="EU493" s="1541"/>
      <c r="EV493" s="1541"/>
    </row>
    <row r="494" ht="12.75" x14ac:dyDescent="0.2">
      <c r="A494" s="1541"/>
      <c r="B494" s="1541"/>
      <c r="C494"/>
      <c r="D494" s="6799"/>
      <c r="E494" s="6799"/>
      <c r="F494" s="6800" t="inlineStr">
        <is>
          <t>5.3</t>
        </is>
      </c>
      <c r="G494" s="6801"/>
      <c r="H494" s="6802">
        <f>BV494</f>
        <v/>
      </c>
      <c r="I494" s="6802">
        <f>BW494</f>
        <v/>
      </c>
      <c r="J494" s="6803" t="inlineStr">
        <is>
          <t>Cat M1</t>
        </is>
      </c>
      <c r="K494" s="6803" t="inlineStr">
        <is>
          <t>FDD1</t>
        </is>
      </c>
      <c r="L494" s="6804"/>
      <c r="M494" s="6802">
        <v>15</v>
      </c>
      <c r="N494" s="6805" t="inlineStr">
        <is>
          <t>16QAM</t>
        </is>
      </c>
      <c r="O494" s="6806"/>
      <c r="P494" s="6597">
        <v>0</v>
      </c>
      <c r="Q494" s="6806">
        <v>3</v>
      </c>
      <c r="R494" s="6806">
        <v>0</v>
      </c>
      <c r="S494" s="6593"/>
      <c r="T494" s="130">
        <v>18300</v>
      </c>
      <c r="U494" s="6593">
        <v>1950</v>
      </c>
      <c r="V494" s="6805"/>
      <c r="W494" s="6807"/>
      <c r="X494" s="6805"/>
      <c r="Y494" s="6805"/>
      <c r="Z494" s="6805"/>
      <c r="AA494" s="6804"/>
      <c r="AB494" s="6804"/>
      <c r="AC494" s="6808">
        <f>IF(OR(BX494="Close to Ear",BX494="Close to Head"),"Head",IF(BX494="Extremity","Extremity","Body"))</f>
        <v/>
      </c>
      <c r="AD494" s="6809">
        <f>CA494</f>
        <v/>
      </c>
      <c r="AE494" s="6803">
        <f>CB494</f>
        <v/>
      </c>
      <c r="AF494" s="6804"/>
      <c r="AG494" s="6810">
        <f>IF(OR(AZ494="",BA494=""),"N/A",IF(DC494="Pass","P","F"))</f>
        <v/>
      </c>
      <c r="AH494" s="6811"/>
      <c r="AI494" s="6811"/>
      <c r="AJ494" s="6811"/>
      <c r="AK494" s="6805"/>
      <c r="AL494" s="6804"/>
      <c r="AM494" s="6805"/>
      <c r="AN494" s="6805"/>
      <c r="AO494" s="6812"/>
      <c r="AP494" s="6812"/>
      <c r="AQ494" s="6812"/>
      <c r="AR494" s="6812"/>
      <c r="AS494" s="6812"/>
      <c r="AT494" s="6813">
        <f>IF(AC494="Extremity",IF(CG494="","",CG494),"")</f>
        <v/>
      </c>
      <c r="AU494" s="6813">
        <f>IF(AC494="Extremity",IF(CH494="","",CH494),"")</f>
        <v/>
      </c>
      <c r="AV494" s="6814">
        <f>IF(AC494="Extremity","",IF(CE494="","",CE494))</f>
        <v/>
      </c>
      <c r="AW494" s="6814">
        <f>IF(AD494="Extremity","",IF(CF494="","",CF494))</f>
        <v/>
      </c>
      <c r="AX494" s="6807">
        <f>DL494</f>
        <v/>
      </c>
      <c r="AY494" s="6807">
        <f>DQ494</f>
        <v/>
      </c>
      <c r="AZ494" s="6815">
        <f>IF(AC494="Extremity",IF(DA494="","",DA494),"")</f>
        <v/>
      </c>
      <c r="BA494" s="6816">
        <f>IF(AC494="Extremity","",IF(CT494="","",CT494))</f>
        <v/>
      </c>
      <c r="BB494" s="6807">
        <f>IF(AC494="Extremity",IF(DB494="","",DB494),"")</f>
        <v/>
      </c>
      <c r="BC494" s="6814">
        <f>IF(AC494="Extremity","",IF(CZ494="","",CZ494))</f>
        <v/>
      </c>
      <c r="BD494" s="6807">
        <f>DD494</f>
        <v/>
      </c>
      <c r="BE494" s="6817">
        <f>DE494</f>
        <v/>
      </c>
      <c r="BF494" s="6818">
        <f>DF494*60</f>
        <v/>
      </c>
      <c r="BG494" s="6819">
        <f>BE494</f>
        <v/>
      </c>
      <c r="BH494" s="6818">
        <f>DG494*60</f>
        <v/>
      </c>
      <c r="BI494" s="6818">
        <f>DH494</f>
        <v/>
      </c>
      <c r="BJ494" s="6820"/>
      <c r="BK494" s="6821">
        <f>Overview!$E$7</f>
        <v/>
      </c>
      <c r="BL494" s="6820"/>
      <c r="BM494" s="6818">
        <f>DI494</f>
        <v/>
      </c>
      <c r="BN494" s="6821">
        <f>Overview!$P$153</f>
        <v/>
      </c>
      <c r="BO494" s="6820" t="inlineStr">
        <is>
          <t>Revisar: la misma frecuencia aparece con varios canales en esta banda (18050 / 18300 / 18525)</t>
        </is>
      </c>
      <c r="BP494" s="6820"/>
      <c r="BQ494" s="6804"/>
      <c r="BR494" s="6822"/>
      <c r="BS494" s="1541"/>
      <c r="BT494" s="1864" t="inlineStr">
        <is>
          <t>LTE CATM1</t>
        </is>
      </c>
      <c r="BU494" s="1828" t="inlineStr">
        <is>
          <t>FDD1</t>
        </is>
      </c>
      <c r="BV494" s="906">
        <f>Overview!$H$29</f>
        <v/>
      </c>
      <c r="BW494" s="1865"/>
      <c r="BX494" s="1828" t="inlineStr">
        <is>
          <t>Body</t>
        </is>
      </c>
      <c r="BY494" s="882"/>
      <c r="BZ494" s="1865">
        <f>IF(COUNT('Conducted LTE CATM1'!$AH$3:$AH$265)=0,15,INDEX('Conducted LTE CATM1'!$M$3:$M$265,MATCH(MAX('Conducted LTE CATM1'!$AH$3:$AH$265),'Conducted LTE CATM1'!$AH$3:$AH$265,0)))</f>
        <v>15</v>
      </c>
      <c r="CA494" s="882" t="inlineStr">
        <is>
          <t>Accesorio 7: Front Face</t>
        </is>
      </c>
      <c r="CB494" s="200">
        <v>0</v>
      </c>
      <c r="CC494" s="882">
        <f>IF(COUNT('Conducted LTE CATM1'!$AH$3:$AH$265)=0,18300,INDEX('Conducted LTE CATM1'!$T$3:$T$265,MATCH(MAX('Conducted LTE CATM1'!$AH$3:$AH$265),'Conducted LTE CATM1'!$AH$3:$AH$265,0)))</f>
        <v>18300</v>
      </c>
      <c r="CD494" s="882">
        <f>IF(COUNT('Conducted LTE CATM1'!$AH$3:$AH$265)=0,1950,INDEX('Conducted LTE CATM1'!$U$3:$U$265,MATCH(MAX('Conducted LTE CATM1'!$AH$3:$AH$265),'Conducted LTE CATM1'!$AH$3:$AH$265,0)))</f>
        <v>1950</v>
      </c>
      <c r="CE494" s="7238"/>
      <c r="CF494" s="7238"/>
      <c r="CG494" s="6909"/>
      <c r="CH494" s="6909"/>
      <c r="CI494" s="225">
        <f>BY494</f>
        <v/>
      </c>
      <c r="CJ494" s="237">
        <f>BZ494</f>
        <v/>
      </c>
      <c r="CK494" s="223">
        <f>CA494</f>
        <v/>
      </c>
      <c r="CL494" s="237">
        <f>CC494</f>
        <v/>
      </c>
      <c r="CM494" s="394">
        <f>CD494</f>
        <v/>
      </c>
      <c r="CN494" s="2052"/>
      <c r="CO494" s="1579"/>
      <c r="CP494" s="7217"/>
      <c r="CQ494" s="7220"/>
      <c r="CR494" s="6929"/>
      <c r="CS494" s="7220"/>
      <c r="CT494" s="222"/>
      <c r="CU494" s="224">
        <f>BY494</f>
        <v/>
      </c>
      <c r="CV494" s="237">
        <f>BZ494</f>
        <v/>
      </c>
      <c r="CW494" s="237">
        <f>CA494</f>
        <v/>
      </c>
      <c r="CX494" s="224">
        <f>CC494</f>
        <v/>
      </c>
      <c r="CY494" s="237">
        <f>CD494</f>
        <v/>
      </c>
      <c r="CZ494" s="7474">
        <f>IF(COUNTIF(Overview!K12:K14,TRUE)&gt;0,1.6,IF(COUNTIF(Overview!L12:L14,TRUE)&gt;0,8,0))</f>
        <v/>
      </c>
      <c r="DA494" s="1807"/>
      <c r="DB494" s="7484"/>
      <c r="DC494" s="844">
        <f>IF(CT494="","",IF(CT494&gt;CZ494,"Fail","Pass"))</f>
        <v/>
      </c>
      <c r="DD494" s="6666"/>
      <c r="DE494" s="1565">
        <f>MyTimestamp(DC494)</f>
        <v/>
      </c>
      <c r="DF494" s="1531">
        <f>IF(COUNT(CE494:CH494)=1,15,IF(COUNT(CE494:CH494)=0,0,30))</f>
        <v/>
      </c>
      <c r="DG494" s="1532">
        <f>IF(DF494=0,0,2)</f>
        <v/>
      </c>
      <c r="DH494" s="6825"/>
      <c r="DI494" s="6825"/>
      <c r="DJ494" s="1863"/>
      <c r="DK494" s="6667"/>
      <c r="DL494" s="1574">
        <f>10^(CN494/20)*100-100</f>
        <v/>
      </c>
      <c r="DM494" s="777"/>
      <c r="DN494" s="970"/>
      <c r="DO494" s="777">
        <f>IF(DM494="","",10^(DM494/10))</f>
        <v/>
      </c>
      <c r="DP494" s="777">
        <f>IF(ISNUMBER(DN494)=FALSE,"",10^(DN494/10))</f>
        <v/>
      </c>
      <c r="DQ494" s="1578">
        <f>IF(AND(ISNUMBER(DO494),ISNUMBER(DP494)),IF(DO494/DP494&gt;1,ROUND((DO494)/DP494,3),1),1)</f>
        <v/>
      </c>
      <c r="DR494" s="1541"/>
      <c r="DS494" s="1541"/>
      <c r="DT494" s="1541"/>
      <c r="DU494" s="1541"/>
      <c r="DV494" s="1541"/>
      <c r="DW494" s="1541"/>
      <c r="DX494" s="1541"/>
      <c r="DY494" s="1541"/>
      <c r="DZ494" s="1541"/>
      <c r="EA494" s="1541"/>
      <c r="EB494" s="1541"/>
      <c r="EC494" s="1541"/>
      <c r="ED494" s="1541"/>
      <c r="EE494" s="1541"/>
      <c r="EF494" s="1541"/>
      <c r="EG494" s="1541"/>
      <c r="EH494" s="1541"/>
      <c r="EI494" s="1541"/>
      <c r="EJ494" s="1541"/>
      <c r="EK494" s="1541"/>
      <c r="EL494" s="1541"/>
      <c r="EM494" s="1541"/>
      <c r="EN494" s="1541"/>
      <c r="EO494" s="1541"/>
      <c r="EP494" s="1541"/>
      <c r="EQ494" s="1541"/>
      <c r="ER494" s="1541"/>
      <c r="ES494" s="1541"/>
      <c r="ET494" s="1541"/>
      <c r="EU494" s="1541"/>
      <c r="EV494" s="1541"/>
    </row>
    <row r="495" ht="12.75" x14ac:dyDescent="0.2">
      <c r="A495" s="1541"/>
      <c r="B495" s="1541"/>
      <c r="C495"/>
      <c r="D495" s="1486"/>
      <c r="E495" s="1486"/>
      <c r="F495" s="672" t="inlineStr">
        <is>
          <t>5.3</t>
        </is>
      </c>
      <c r="G495" s="1497"/>
      <c r="H495" s="130">
        <f>BV495</f>
        <v/>
      </c>
      <c r="I495" s="130">
        <f>BW495</f>
        <v/>
      </c>
      <c r="J495" s="1299" t="inlineStr">
        <is>
          <t>Cat M1</t>
        </is>
      </c>
      <c r="K495" s="1299" t="inlineStr">
        <is>
          <t>FDD1</t>
        </is>
      </c>
      <c r="L495" s="115"/>
      <c r="M495" s="130">
        <v>15</v>
      </c>
      <c r="N495" s="119" t="inlineStr">
        <is>
          <t>16QAM</t>
        </is>
      </c>
      <c r="O495" s="131"/>
      <c r="P495" s="6597">
        <v>0</v>
      </c>
      <c r="Q495" s="131">
        <v>3</v>
      </c>
      <c r="R495" s="131">
        <v>0</v>
      </c>
      <c r="S495" s="6593"/>
      <c r="T495" s="130">
        <v>18300</v>
      </c>
      <c r="U495" s="6593">
        <v>1950</v>
      </c>
      <c r="V495" s="119"/>
      <c r="W495" s="1305"/>
      <c r="X495" s="119"/>
      <c r="Y495" s="119"/>
      <c r="Z495" s="119"/>
      <c r="AA495" s="115"/>
      <c r="AB495" s="115"/>
      <c r="AC495" s="1300">
        <f>IF(OR(BX495="Close to Ear",BX495="Close to Head"),"Head",IF(BX495="Extremity","Extremity","Body"))</f>
        <v/>
      </c>
      <c r="AD495" s="1301">
        <f>CA495</f>
        <v/>
      </c>
      <c r="AE495" s="1299">
        <f>CB495</f>
        <v/>
      </c>
      <c r="AF495" s="115"/>
      <c r="AG495" s="1302">
        <f>IF(OR(AZ495="",BA495=""),"N/A",IF(DC495="Pass","P","F"))</f>
        <v/>
      </c>
      <c r="AH495" s="129"/>
      <c r="AI495" s="129"/>
      <c r="AJ495" s="129"/>
      <c r="AK495" s="119"/>
      <c r="AL495" s="115"/>
      <c r="AM495" s="119"/>
      <c r="AN495" s="119"/>
      <c r="AO495" s="692"/>
      <c r="AP495" s="692"/>
      <c r="AQ495" s="692"/>
      <c r="AR495" s="692"/>
      <c r="AS495" s="692"/>
      <c r="AT495" s="1303">
        <f>IF(AC495="Extremity",IF(CG495="","",CG495),"")</f>
        <v/>
      </c>
      <c r="AU495" s="1303">
        <f>IF(AC495="Extremity",IF(CH495="","",CH495),"")</f>
        <v/>
      </c>
      <c r="AV495" s="1304">
        <f>IF(AC495="Extremity","",IF(CE495="","",CE495))</f>
        <v/>
      </c>
      <c r="AW495" s="1304">
        <f>IF(AD495="Extremity","",IF(CF495="","",CF495))</f>
        <v/>
      </c>
      <c r="AX495" s="1305">
        <f>DL495</f>
        <v/>
      </c>
      <c r="AY495" s="1305">
        <f>DQ495</f>
        <v/>
      </c>
      <c r="AZ495" s="3377">
        <f>IF(AC495="Extremity",IF(DA495="","",DA495),"")</f>
        <v/>
      </c>
      <c r="BA495" s="3378">
        <f>IF(AC495="Extremity","",IF(CT495="","",CT495))</f>
        <v/>
      </c>
      <c r="BB495" s="1305">
        <f>IF(AC495="Extremity",IF(DB495="","",DB495),"")</f>
        <v/>
      </c>
      <c r="BC495" s="1304">
        <f>IF(AC495="Extremity","",IF(CZ495="","",CZ495))</f>
        <v/>
      </c>
      <c r="BD495" s="1305">
        <f>DD495</f>
        <v/>
      </c>
      <c r="BE495" s="132">
        <f>DE495</f>
        <v/>
      </c>
      <c r="BF495" s="133">
        <f>DF495*60</f>
        <v/>
      </c>
      <c r="BG495" s="121">
        <f>BE495</f>
        <v/>
      </c>
      <c r="BH495" s="133">
        <f>DG495*60</f>
        <v/>
      </c>
      <c r="BI495" s="133">
        <f>DH495</f>
        <v/>
      </c>
      <c r="BJ495" s="117"/>
      <c r="BK495" s="812">
        <f>Overview!$E$7</f>
        <v/>
      </c>
      <c r="BL495" s="117"/>
      <c r="BM495" s="834">
        <f>DI495</f>
        <v/>
      </c>
      <c r="BN495" s="812">
        <f>Overview!$P$153</f>
        <v/>
      </c>
      <c r="BO495" s="117" t="inlineStr">
        <is>
          <t>Revisar: la misma frecuencia aparece con varios canales en esta banda (18050 / 18300 / 18525)</t>
        </is>
      </c>
      <c r="BP495" s="117"/>
      <c r="BQ495" s="115"/>
      <c r="BR495" s="1478"/>
      <c r="BS495" s="1541"/>
      <c r="BT495" s="1860" t="inlineStr">
        <is>
          <t>LTE CATM1</t>
        </is>
      </c>
      <c r="BU495" s="1833" t="inlineStr">
        <is>
          <t>FDD1</t>
        </is>
      </c>
      <c r="BV495" s="907">
        <f>Overview!$H$30</f>
        <v/>
      </c>
      <c r="BW495" s="1861"/>
      <c r="BX495" s="1833" t="inlineStr">
        <is>
          <t>Close to ear</t>
        </is>
      </c>
      <c r="BY495" s="7301"/>
      <c r="BZ495" s="1723">
        <f>IF(COUNT('Conducted LTE CATM1'!$AH$3:$AH$265)=0,15,INDEX('Conducted LTE CATM1'!$M$3:$M$265,MATCH(MAX('Conducted LTE CATM1'!$AH$3:$AH$265),'Conducted LTE CATM1'!$AH$3:$AH$265,0)))</f>
        <v>15</v>
      </c>
      <c r="CA495" s="1826" t="inlineStr">
        <is>
          <t>Left Cheek</t>
        </is>
      </c>
      <c r="CB495" s="202">
        <v>0</v>
      </c>
      <c r="CC495" s="1104">
        <f>IF(COUNT('Conducted LTE CATM1'!$AH$3:$AH$265)=0,18300,INDEX('Conducted LTE CATM1'!$T$3:$T$265,MATCH(MAX('Conducted LTE CATM1'!$AH$3:$AH$265),'Conducted LTE CATM1'!$AH$3:$AH$265,0)))</f>
        <v>18300</v>
      </c>
      <c r="CD495" s="1104">
        <f>IF(COUNT('Conducted LTE CATM1'!$AH$3:$AH$265)=0,1950,INDEX('Conducted LTE CATM1'!$U$3:$U$265,MATCH(MAX('Conducted LTE CATM1'!$AH$3:$AH$265),'Conducted LTE CATM1'!$AH$3:$AH$265,0)))</f>
        <v>1950</v>
      </c>
      <c r="CE495" s="7233"/>
      <c r="CF495" s="7233"/>
      <c r="CG495" s="6705"/>
      <c r="CH495" s="6705"/>
      <c r="CI495" s="225">
        <f>BY495</f>
        <v/>
      </c>
      <c r="CJ495" s="237">
        <f>BZ495</f>
        <v/>
      </c>
      <c r="CK495" s="223">
        <f>CA495</f>
        <v/>
      </c>
      <c r="CL495" s="237">
        <f>CC495</f>
        <v/>
      </c>
      <c r="CM495" s="394">
        <f>CD495</f>
        <v/>
      </c>
      <c r="CN495" s="1526"/>
      <c r="CO495" s="1581"/>
      <c r="CP495" s="891">
        <f>IF(CF495=""," ",IF(ABS(CE495-CF495)&lt;=0.1,"Valid","Not valid"))</f>
        <v/>
      </c>
      <c r="CQ495" s="892">
        <f> IF(CE495="","",IF(AND(CE495&lt;&gt;"",CF495=""),IF(CE495&gt;=0.8,"Medir+Sig Max","No"),IF(CF495&lt;&gt;"",IF(CF495&gt;=0.8,"Medir+Sig Max","No"),"")))</f>
        <v/>
      </c>
      <c r="CR495" s="7224"/>
      <c r="CS495" s="892"/>
      <c r="CT495" s="219">
        <f>IF(CO495="",IF(AND(CE495="",CF495=""),"",IF(CF495="",IF(DQ495&gt;1,ROUND(DQ495*CE495,3),CE495),IF(DQ495&gt;1,ROUND(DQ495*CF495,3),CF495))),IF(AND(CE495="",CF495=""),"",IF(CF495="",IF(DQ495&gt;1,ROUND(DQ495*CE495*(1/(CO495)),3),CE495*(1/(CO495))),IF(DQ495&gt;1,ROUND(DQ495*CF495*(1/(CO495)),3),CF495*(1/(CO495))))))</f>
        <v/>
      </c>
      <c r="CU495" s="224">
        <f>BY495</f>
        <v/>
      </c>
      <c r="CV495" s="237">
        <f>BZ495</f>
        <v/>
      </c>
      <c r="CW495" s="237">
        <f>CA495</f>
        <v/>
      </c>
      <c r="CX495" s="224">
        <f>CC495</f>
        <v/>
      </c>
      <c r="CY495" s="237">
        <f>CD495</f>
        <v/>
      </c>
      <c r="CZ495" s="7476">
        <f>IF(COUNTIF(Overview!K12:K14,TRUE)&gt;0,1.6,IF(COUNTIF(Overview!L12:L14,TRUE)&gt;0,8,0))</f>
        <v/>
      </c>
      <c r="DA495" s="1799"/>
      <c r="DB495" s="7482"/>
      <c r="DC495" s="844">
        <f>IF(CT495="","",IF(CT495&gt;CZ495,"Fail","Pass"))</f>
        <v/>
      </c>
      <c r="DD495" s="399"/>
      <c r="DE495" s="1565">
        <f>MyTimestamp(DC495)</f>
        <v/>
      </c>
      <c r="DF495" s="1531">
        <f>IF(COUNT(CE495:CH495)=1,15,IF(COUNT(CE495:CH495)=0,0,30))</f>
        <v/>
      </c>
      <c r="DG495" s="1532">
        <f>IF(DF495=0,0,2)</f>
        <v/>
      </c>
      <c r="DH495" s="1862"/>
      <c r="DI495" s="1862"/>
      <c r="DJ495" s="1863"/>
      <c r="DK495" s="1782"/>
      <c r="DL495" s="1574">
        <f>10^(CN495/20)*100-100</f>
        <v/>
      </c>
      <c r="DM495" s="776"/>
      <c r="DN495" s="1104"/>
      <c r="DO495" s="776">
        <f>IF(DM495="","",10^(DM495/10))</f>
        <v/>
      </c>
      <c r="DP495" s="776">
        <f>IF(ISNUMBER(DN495)=FALSE,"",10^(DN495/10))</f>
        <v/>
      </c>
      <c r="DQ495" s="1577">
        <f>IF(AND(ISNUMBER(DO495),ISNUMBER(DP495)),IF(DO495/DP495&gt;1,ROUND((DO495)/DP495,3),1),1)</f>
        <v/>
      </c>
      <c r="DR495" s="1541"/>
      <c r="DS495" s="1541"/>
      <c r="DT495" s="1541"/>
      <c r="DU495" s="1541"/>
      <c r="DV495" s="1541"/>
      <c r="DW495" s="1541"/>
      <c r="DX495" s="1541"/>
      <c r="DY495" s="1541"/>
      <c r="DZ495" s="1541"/>
      <c r="EA495" s="1541"/>
      <c r="EB495" s="1541"/>
      <c r="EC495" s="1541"/>
      <c r="ED495" s="1541"/>
      <c r="EE495" s="1541"/>
      <c r="EF495" s="1541"/>
      <c r="EG495" s="1541"/>
      <c r="EH495" s="1541"/>
      <c r="EI495" s="1541"/>
      <c r="EJ495" s="1541"/>
      <c r="EK495" s="1541"/>
      <c r="EL495" s="1541"/>
      <c r="EM495" s="1541"/>
      <c r="EN495" s="1541"/>
      <c r="EO495" s="1541"/>
      <c r="EP495" s="1541"/>
      <c r="EQ495" s="1541"/>
      <c r="ER495" s="1541"/>
      <c r="ES495" s="1541"/>
      <c r="ET495" s="1541"/>
      <c r="EU495" s="1541"/>
      <c r="EV495" s="1541"/>
    </row>
    <row r="496" ht="12.75" x14ac:dyDescent="0.2">
      <c r="A496" s="1541"/>
      <c r="B496" s="1541"/>
      <c r="C496"/>
      <c r="D496" s="1486"/>
      <c r="E496" s="1486"/>
      <c r="F496" s="672" t="inlineStr">
        <is>
          <t>5.3</t>
        </is>
      </c>
      <c r="G496" s="1497"/>
      <c r="H496" s="130">
        <f>BV496</f>
        <v/>
      </c>
      <c r="I496" s="130">
        <f>BW496</f>
        <v/>
      </c>
      <c r="J496" s="1299" t="inlineStr">
        <is>
          <t>Cat M1</t>
        </is>
      </c>
      <c r="K496" s="1299" t="inlineStr">
        <is>
          <t>FDD1</t>
        </is>
      </c>
      <c r="L496" s="115"/>
      <c r="M496" s="130">
        <v>15</v>
      </c>
      <c r="N496" s="119" t="inlineStr">
        <is>
          <t>16QAM</t>
        </is>
      </c>
      <c r="O496" s="131"/>
      <c r="P496" s="6597">
        <v>0</v>
      </c>
      <c r="Q496" s="131">
        <v>3</v>
      </c>
      <c r="R496" s="131">
        <v>0</v>
      </c>
      <c r="S496" s="6593"/>
      <c r="T496" s="130">
        <v>18300</v>
      </c>
      <c r="U496" s="6593">
        <v>1950</v>
      </c>
      <c r="V496" s="119"/>
      <c r="W496" s="1305"/>
      <c r="X496" s="119"/>
      <c r="Y496" s="119"/>
      <c r="Z496" s="119"/>
      <c r="AA496" s="115"/>
      <c r="AB496" s="115"/>
      <c r="AC496" s="1300">
        <f>IF(OR(BX496="Close to Ear",BX496="Close to Head"),"Head",IF(BX496="Extremity","Extremity","Body"))</f>
        <v/>
      </c>
      <c r="AD496" s="1301">
        <f>CA496</f>
        <v/>
      </c>
      <c r="AE496" s="1299">
        <f>CB496</f>
        <v/>
      </c>
      <c r="AF496" s="115"/>
      <c r="AG496" s="1302">
        <f>IF(OR(AZ496="",BA496=""),"N/A",IF(DC496="Pass","P","F"))</f>
        <v/>
      </c>
      <c r="AH496" s="129"/>
      <c r="AI496" s="129"/>
      <c r="AJ496" s="129"/>
      <c r="AK496" s="119"/>
      <c r="AL496" s="115"/>
      <c r="AM496" s="119"/>
      <c r="AN496" s="119"/>
      <c r="AO496" s="692"/>
      <c r="AP496" s="692"/>
      <c r="AQ496" s="692"/>
      <c r="AR496" s="692"/>
      <c r="AS496" s="692"/>
      <c r="AT496" s="1303">
        <f>IF(AC496="Extremity",IF(CG496="","",CG496),"")</f>
        <v/>
      </c>
      <c r="AU496" s="1303">
        <f>IF(AC496="Extremity",IF(CH496="","",CH496),"")</f>
        <v/>
      </c>
      <c r="AV496" s="1304">
        <f>IF(AC496="Extremity","",IF(CE496="","",CE496))</f>
        <v/>
      </c>
      <c r="AW496" s="1304">
        <f>IF(AD496="Extremity","",IF(CF496="","",CF496))</f>
        <v/>
      </c>
      <c r="AX496" s="1305">
        <f>DL496</f>
        <v/>
      </c>
      <c r="AY496" s="1305">
        <f>DQ496</f>
        <v/>
      </c>
      <c r="AZ496" s="3377">
        <f>IF(AC496="Extremity",IF(DA496="","",DA496),"")</f>
        <v/>
      </c>
      <c r="BA496" s="3378">
        <f>IF(AC496="Extremity","",IF(CT496="","",CT496))</f>
        <v/>
      </c>
      <c r="BB496" s="1305">
        <f>IF(AC496="Extremity",IF(DB496="","",DB496),"")</f>
        <v/>
      </c>
      <c r="BC496" s="1304">
        <f>IF(AC496="Extremity","",IF(CZ496="","",CZ496))</f>
        <v/>
      </c>
      <c r="BD496" s="1305">
        <f>DD496</f>
        <v/>
      </c>
      <c r="BE496" s="132">
        <f>DE496</f>
        <v/>
      </c>
      <c r="BF496" s="133">
        <f>DF496*60</f>
        <v/>
      </c>
      <c r="BG496" s="121">
        <f>BE496</f>
        <v/>
      </c>
      <c r="BH496" s="133">
        <f>DG496*60</f>
        <v/>
      </c>
      <c r="BI496" s="133">
        <f>DH496</f>
        <v/>
      </c>
      <c r="BJ496" s="117"/>
      <c r="BK496" s="812">
        <f>Overview!$E$7</f>
        <v/>
      </c>
      <c r="BL496" s="117"/>
      <c r="BM496" s="834">
        <f>DI496</f>
        <v/>
      </c>
      <c r="BN496" s="812">
        <f>Overview!$P$153</f>
        <v/>
      </c>
      <c r="BO496" s="117" t="inlineStr">
        <is>
          <t>Revisar: la misma frecuencia aparece con varios canales en esta banda (18050 / 18300 / 18525)</t>
        </is>
      </c>
      <c r="BP496" s="117"/>
      <c r="BQ496" s="115"/>
      <c r="BR496" s="1478"/>
      <c r="BS496" s="1541"/>
      <c r="BT496" s="1864" t="inlineStr">
        <is>
          <t>LTE CATM1</t>
        </is>
      </c>
      <c r="BU496" s="1828" t="inlineStr">
        <is>
          <t>FDD1</t>
        </is>
      </c>
      <c r="BV496" s="906">
        <f>Overview!$H$30</f>
        <v/>
      </c>
      <c r="BW496" s="1865"/>
      <c r="BX496" s="1828" t="inlineStr">
        <is>
          <t>Close to ear</t>
        </is>
      </c>
      <c r="BY496" s="7302"/>
      <c r="BZ496" s="1724">
        <f>IF(COUNT('Conducted LTE CATM1'!$AH$3:$AH$265)=0,15,INDEX('Conducted LTE CATM1'!$M$3:$M$265,MATCH(MAX('Conducted LTE CATM1'!$AH$3:$AH$265),'Conducted LTE CATM1'!$AH$3:$AH$265,0)))</f>
        <v>15</v>
      </c>
      <c r="CA496" s="1829" t="inlineStr">
        <is>
          <t>Left Tilt</t>
        </is>
      </c>
      <c r="CB496" s="200">
        <v>0</v>
      </c>
      <c r="CC496" s="976">
        <f>IF(COUNT('Conducted LTE CATM1'!$AH$3:$AH$265)=0,18300,INDEX('Conducted LTE CATM1'!$T$3:$T$265,MATCH(MAX('Conducted LTE CATM1'!$AH$3:$AH$265),'Conducted LTE CATM1'!$AH$3:$AH$265,0)))</f>
        <v>18300</v>
      </c>
      <c r="CD496" s="976">
        <f>IF(COUNT('Conducted LTE CATM1'!$AH$3:$AH$265)=0,1950,INDEX('Conducted LTE CATM1'!$U$3:$U$265,MATCH(MAX('Conducted LTE CATM1'!$AH$3:$AH$265),'Conducted LTE CATM1'!$AH$3:$AH$265,0)))</f>
        <v>1950</v>
      </c>
      <c r="CE496" s="7234"/>
      <c r="CF496" s="7234"/>
      <c r="CG496" s="6706"/>
      <c r="CH496" s="6706"/>
      <c r="CI496" s="225">
        <f>BY496</f>
        <v/>
      </c>
      <c r="CJ496" s="237">
        <f>BZ496</f>
        <v/>
      </c>
      <c r="CK496" s="223">
        <f>CA496</f>
        <v/>
      </c>
      <c r="CL496" s="237">
        <f>CC496</f>
        <v/>
      </c>
      <c r="CM496" s="394">
        <f>CD496</f>
        <v/>
      </c>
      <c r="CN496" s="1527"/>
      <c r="CO496" s="1579"/>
      <c r="CP496" s="7214">
        <f>IF(CF496=""," ",IF(ABS(CE496-CF496)&lt;=0.1,"Valid","Not valid"))</f>
        <v/>
      </c>
      <c r="CQ496" s="1674">
        <f> IF(CE496="","",IF(AND(CE496&lt;&gt;"",CF496=""),IF(CE496&gt;=0.8,"Medir+Sig Max","No"),IF(CF496&lt;&gt;"",IF(CF496&gt;=0.8,"Medir+Sig Max","No"),"")))</f>
        <v/>
      </c>
      <c r="CR496" s="6927"/>
      <c r="CS496" s="1674"/>
      <c r="CT496" s="220">
        <f>IF(CO496="",IF(AND(CE496="",CF496=""),"",IF(CF496="",IF(DQ496&gt;1,ROUND(DQ496*CE496,3),CE496),IF(DQ496&gt;1,ROUND(DQ496*CF496,3),CF496))),IF(AND(CE496="",CF496=""),"",IF(CF496="",IF(DQ496&gt;1,ROUND(DQ496*CE496*(1/(CO496)),3),CE496*(1/(CO496))),IF(DQ496&gt;1,ROUND(DQ496*CF496*(1/(CO496)),3),CF496*(1/(CO496))))))</f>
        <v/>
      </c>
      <c r="CU496" s="224">
        <f>BY496</f>
        <v/>
      </c>
      <c r="CV496" s="237">
        <f>BZ496</f>
        <v/>
      </c>
      <c r="CW496" s="237">
        <f>CA496</f>
        <v/>
      </c>
      <c r="CX496" s="224">
        <f>CC496</f>
        <v/>
      </c>
      <c r="CY496" s="237">
        <f>CD496</f>
        <v/>
      </c>
      <c r="CZ496" s="7474">
        <f>IF(COUNTIF(Overview!K12:K14,TRUE)&gt;0,1.6,IF(COUNTIF(Overview!L12:L14,TRUE)&gt;0,8,0))</f>
        <v/>
      </c>
      <c r="DA496" s="1788"/>
      <c r="DB496" s="7483"/>
      <c r="DC496" s="844">
        <f>IF(CT496="","",IF(CT496&gt;CZ496,"Fail","Pass"))</f>
        <v/>
      </c>
      <c r="DD496" s="402"/>
      <c r="DE496" s="1565">
        <f>MyTimestamp(DC496)</f>
        <v/>
      </c>
      <c r="DF496" s="1531">
        <f>IF(COUNT(CE496:CH496)=1,15,IF(COUNT(CE496:CH496)=0,0,30))</f>
        <v/>
      </c>
      <c r="DG496" s="1532">
        <f>IF(DF496=0,0,2)</f>
        <v/>
      </c>
      <c r="DH496" s="1866"/>
      <c r="DI496" s="1866"/>
      <c r="DJ496" s="1863"/>
      <c r="DK496" s="1789"/>
      <c r="DL496" s="1574">
        <f>10^(CN496/20)*100-100</f>
        <v/>
      </c>
      <c r="DM496" s="777"/>
      <c r="DN496" s="976"/>
      <c r="DO496" s="777">
        <f>IF(DM496="","",10^(DM496/10))</f>
        <v/>
      </c>
      <c r="DP496" s="777">
        <f>IF(ISNUMBER(DN496)=FALSE,"",10^(DN496/10))</f>
        <v/>
      </c>
      <c r="DQ496" s="1578">
        <f>IF(AND(ISNUMBER(DO496),ISNUMBER(DP496)),IF(DO496/DP496&gt;1,ROUND((DO496)/DP496,3),1),1)</f>
        <v/>
      </c>
      <c r="DR496" s="1541"/>
      <c r="DS496" s="1541"/>
      <c r="DT496" s="1541"/>
      <c r="DU496" s="1541"/>
      <c r="DV496" s="1541"/>
      <c r="DW496" s="1541"/>
      <c r="DX496" s="1541"/>
      <c r="DY496" s="1541"/>
      <c r="DZ496" s="1541"/>
      <c r="EA496" s="1541"/>
      <c r="EB496" s="1541"/>
      <c r="EC496" s="1541"/>
      <c r="ED496" s="1541"/>
      <c r="EE496" s="1541"/>
      <c r="EF496" s="1541"/>
      <c r="EG496" s="1541"/>
      <c r="EH496" s="1541"/>
      <c r="EI496" s="1541"/>
      <c r="EJ496" s="1541"/>
      <c r="EK496" s="1541"/>
      <c r="EL496" s="1541"/>
      <c r="EM496" s="1541"/>
      <c r="EN496" s="1541"/>
      <c r="EO496" s="1541"/>
      <c r="EP496" s="1541"/>
      <c r="EQ496" s="1541"/>
      <c r="ER496" s="1541"/>
      <c r="ES496" s="1541"/>
      <c r="ET496" s="1541"/>
      <c r="EU496" s="1541"/>
      <c r="EV496" s="1541"/>
    </row>
    <row r="497" ht="12.75" x14ac:dyDescent="0.2">
      <c r="A497" s="1541"/>
      <c r="B497" s="1541"/>
      <c r="C497"/>
      <c r="D497" s="1486"/>
      <c r="E497" s="1486"/>
      <c r="F497" s="672" t="inlineStr">
        <is>
          <t>5.3</t>
        </is>
      </c>
      <c r="G497" s="1497"/>
      <c r="H497" s="130">
        <f>BV497</f>
        <v/>
      </c>
      <c r="I497" s="130">
        <f>BW497</f>
        <v/>
      </c>
      <c r="J497" s="1299" t="inlineStr">
        <is>
          <t>Cat M1</t>
        </is>
      </c>
      <c r="K497" s="1299" t="inlineStr">
        <is>
          <t>FDD1</t>
        </is>
      </c>
      <c r="L497" s="115"/>
      <c r="M497" s="130">
        <v>15</v>
      </c>
      <c r="N497" s="119" t="inlineStr">
        <is>
          <t>16QAM</t>
        </is>
      </c>
      <c r="O497" s="131"/>
      <c r="P497" s="6597">
        <v>0</v>
      </c>
      <c r="Q497" s="131">
        <v>3</v>
      </c>
      <c r="R497" s="131">
        <v>0</v>
      </c>
      <c r="S497" s="6593"/>
      <c r="T497" s="130">
        <v>18300</v>
      </c>
      <c r="U497" s="6593">
        <v>1950</v>
      </c>
      <c r="V497" s="119"/>
      <c r="W497" s="1305"/>
      <c r="X497" s="119"/>
      <c r="Y497" s="119"/>
      <c r="Z497" s="119"/>
      <c r="AA497" s="115"/>
      <c r="AB497" s="115"/>
      <c r="AC497" s="1300">
        <f>IF(OR(BX497="Close to Ear",BX497="Close to Head"),"Head",IF(BX497="Extremity","Extremity","Body"))</f>
        <v/>
      </c>
      <c r="AD497" s="1301">
        <f>CA497</f>
        <v/>
      </c>
      <c r="AE497" s="1299">
        <f>CB497</f>
        <v/>
      </c>
      <c r="AF497" s="115"/>
      <c r="AG497" s="1302">
        <f>IF(OR(AZ497="",BA497=""),"N/A",IF(DC497="Pass","P","F"))</f>
        <v/>
      </c>
      <c r="AH497" s="129"/>
      <c r="AI497" s="129"/>
      <c r="AJ497" s="129"/>
      <c r="AK497" s="119"/>
      <c r="AL497" s="115"/>
      <c r="AM497" s="119"/>
      <c r="AN497" s="119"/>
      <c r="AO497" s="692"/>
      <c r="AP497" s="692"/>
      <c r="AQ497" s="692"/>
      <c r="AR497" s="692"/>
      <c r="AS497" s="692"/>
      <c r="AT497" s="1303">
        <f>IF(AC497="Extremity",IF(CG497="","",CG497),"")</f>
        <v/>
      </c>
      <c r="AU497" s="1303">
        <f>IF(AC497="Extremity",IF(CH497="","",CH497),"")</f>
        <v/>
      </c>
      <c r="AV497" s="1304">
        <f>IF(AC497="Extremity","",IF(CE497="","",CE497))</f>
        <v/>
      </c>
      <c r="AW497" s="1304">
        <f>IF(AD497="Extremity","",IF(CF497="","",CF497))</f>
        <v/>
      </c>
      <c r="AX497" s="1305">
        <f>DL497</f>
        <v/>
      </c>
      <c r="AY497" s="1305">
        <f>DQ497</f>
        <v/>
      </c>
      <c r="AZ497" s="3377">
        <f>IF(AC497="Extremity",IF(DA497="","",DA497),"")</f>
        <v/>
      </c>
      <c r="BA497" s="3378">
        <f>IF(AC497="Extremity","",IF(CT497="","",CT497))</f>
        <v/>
      </c>
      <c r="BB497" s="1305">
        <f>IF(AC497="Extremity",IF(DB497="","",DB497),"")</f>
        <v/>
      </c>
      <c r="BC497" s="1304">
        <f>IF(AC497="Extremity","",IF(CZ497="","",CZ497))</f>
        <v/>
      </c>
      <c r="BD497" s="1305">
        <f>DD497</f>
        <v/>
      </c>
      <c r="BE497" s="132">
        <f>DE497</f>
        <v/>
      </c>
      <c r="BF497" s="133">
        <f>DF497*60</f>
        <v/>
      </c>
      <c r="BG497" s="121">
        <f>BE497</f>
        <v/>
      </c>
      <c r="BH497" s="133">
        <f>DG497*60</f>
        <v/>
      </c>
      <c r="BI497" s="133">
        <f>DH497</f>
        <v/>
      </c>
      <c r="BJ497" s="117"/>
      <c r="BK497" s="812">
        <f>Overview!$E$7</f>
        <v/>
      </c>
      <c r="BL497" s="117"/>
      <c r="BM497" s="834">
        <f>DI497</f>
        <v/>
      </c>
      <c r="BN497" s="812">
        <f>Overview!$P$153</f>
        <v/>
      </c>
      <c r="BO497" s="117" t="inlineStr">
        <is>
          <t>Revisar: la misma frecuencia aparece con varios canales en esta banda (18050 / 18300 / 18525)</t>
        </is>
      </c>
      <c r="BP497" s="117"/>
      <c r="BQ497" s="115"/>
      <c r="BR497" s="1478"/>
      <c r="BS497" s="1541"/>
      <c r="BT497" s="1864" t="inlineStr">
        <is>
          <t>LTE CATM1</t>
        </is>
      </c>
      <c r="BU497" s="1828" t="inlineStr">
        <is>
          <t>FDD1</t>
        </is>
      </c>
      <c r="BV497" s="906">
        <f>Overview!$H$30</f>
        <v/>
      </c>
      <c r="BW497" s="1865"/>
      <c r="BX497" s="1828" t="inlineStr">
        <is>
          <t>Close to ear</t>
        </is>
      </c>
      <c r="BY497" s="7303"/>
      <c r="BZ497" s="1724">
        <f>IF(COUNT('Conducted LTE CATM1'!$AH$3:$AH$265)=0,15,INDEX('Conducted LTE CATM1'!$M$3:$M$265,MATCH(MAX('Conducted LTE CATM1'!$AH$3:$AH$265),'Conducted LTE CATM1'!$AH$3:$AH$265,0)))</f>
        <v>15</v>
      </c>
      <c r="CA497" s="1829" t="inlineStr">
        <is>
          <t>Right Cheek</t>
        </is>
      </c>
      <c r="CB497" s="200">
        <v>0</v>
      </c>
      <c r="CC497" s="976">
        <f>IF(COUNT('Conducted LTE CATM1'!$AH$3:$AH$265)=0,18300,INDEX('Conducted LTE CATM1'!$T$3:$T$265,MATCH(MAX('Conducted LTE CATM1'!$AH$3:$AH$265),'Conducted LTE CATM1'!$AH$3:$AH$265,0)))</f>
        <v>18300</v>
      </c>
      <c r="CD497" s="976">
        <f>IF(COUNT('Conducted LTE CATM1'!$AH$3:$AH$265)=0,1950,INDEX('Conducted LTE CATM1'!$U$3:$U$265,MATCH(MAX('Conducted LTE CATM1'!$AH$3:$AH$265),'Conducted LTE CATM1'!$AH$3:$AH$265,0)))</f>
        <v>1950</v>
      </c>
      <c r="CE497" s="7234"/>
      <c r="CF497" s="7234"/>
      <c r="CG497" s="6706"/>
      <c r="CH497" s="6706"/>
      <c r="CI497" s="225">
        <f>BY497</f>
        <v/>
      </c>
      <c r="CJ497" s="237">
        <f>BZ497</f>
        <v/>
      </c>
      <c r="CK497" s="223">
        <f>CA497</f>
        <v/>
      </c>
      <c r="CL497" s="237">
        <f>CC497</f>
        <v/>
      </c>
      <c r="CM497" s="394">
        <f>CD497</f>
        <v/>
      </c>
      <c r="CN497" s="1527"/>
      <c r="CO497" s="1579"/>
      <c r="CP497" s="7214">
        <f>IF(CF497=""," ",IF(ABS(CE497-CF497)&lt;=0.1,"Valid","Not valid"))</f>
        <v/>
      </c>
      <c r="CQ497" s="1674">
        <f> IF(CE497="","",IF(AND(CE497&lt;&gt;"",CF497=""),IF(CE497&gt;=0.8,"Medir+Sig Max","No"),IF(CF497&lt;&gt;"",IF(CF497&gt;=0.8,"Medir+Sig Max","No"),"")))</f>
        <v/>
      </c>
      <c r="CR497" s="6927"/>
      <c r="CS497" s="1674"/>
      <c r="CT497" s="220">
        <f>IF(CO497="",IF(AND(CE497="",CF497=""),"",IF(CF497="",IF(DQ497&gt;1,ROUND(DQ497*CE497,3),CE497),IF(DQ497&gt;1,ROUND(DQ497*CF497,3),CF497))),IF(AND(CE497="",CF497=""),"",IF(CF497="",IF(DQ497&gt;1,ROUND(DQ497*CE497*(1/(CO497)),3),CE497*(1/(CO497))),IF(DQ497&gt;1,ROUND(DQ497*CF497*(1/(CO497)),3),CF497*(1/(CO497))))))</f>
        <v/>
      </c>
      <c r="CU497" s="224">
        <f>BY497</f>
        <v/>
      </c>
      <c r="CV497" s="237">
        <f>BZ497</f>
        <v/>
      </c>
      <c r="CW497" s="237">
        <f>CA497</f>
        <v/>
      </c>
      <c r="CX497" s="224">
        <f>CC497</f>
        <v/>
      </c>
      <c r="CY497" s="237">
        <f>CD497</f>
        <v/>
      </c>
      <c r="CZ497" s="7474">
        <f>IF(COUNTIF(Overview!K12:K14,TRUE)&gt;0,1.6,IF(COUNTIF(Overview!L12:L14,TRUE)&gt;0,8,0))</f>
        <v/>
      </c>
      <c r="DA497" s="1788"/>
      <c r="DB497" s="7483"/>
      <c r="DC497" s="844">
        <f>IF(CT497="","",IF(CT497&gt;CZ497,"Fail","Pass"))</f>
        <v/>
      </c>
      <c r="DD497" s="402"/>
      <c r="DE497" s="1565">
        <f>MyTimestamp(DC497)</f>
        <v/>
      </c>
      <c r="DF497" s="1531">
        <f>IF(COUNT(CE497:CH497)=1,15,IF(COUNT(CE497:CH497)=0,0,30))</f>
        <v/>
      </c>
      <c r="DG497" s="1532">
        <f>IF(DF497=0,0,2)</f>
        <v/>
      </c>
      <c r="DH497" s="1866"/>
      <c r="DI497" s="1866"/>
      <c r="DJ497" s="1863"/>
      <c r="DK497" s="1789"/>
      <c r="DL497" s="1574">
        <f>10^(CN497/20)*100-100</f>
        <v/>
      </c>
      <c r="DM497" s="777"/>
      <c r="DN497" s="976"/>
      <c r="DO497" s="777">
        <f>IF(DM497="","",10^(DM497/10))</f>
        <v/>
      </c>
      <c r="DP497" s="777">
        <f>IF(ISNUMBER(DN497)=FALSE,"",10^(DN497/10))</f>
        <v/>
      </c>
      <c r="DQ497" s="1578">
        <f>IF(AND(ISNUMBER(DO497),ISNUMBER(DP497)),IF(DO497/DP497&gt;1,ROUND((DO497)/DP497,3),1),1)</f>
        <v/>
      </c>
      <c r="DR497" s="1541"/>
      <c r="DS497" s="1541"/>
      <c r="DT497" s="1541"/>
      <c r="DU497" s="1541"/>
      <c r="DV497" s="1541"/>
      <c r="DW497" s="1541"/>
      <c r="DX497" s="1541"/>
      <c r="DY497" s="1541"/>
      <c r="DZ497" s="1541"/>
      <c r="EA497" s="1541"/>
      <c r="EB497" s="1541"/>
      <c r="EC497" s="1541"/>
      <c r="ED497" s="1541"/>
      <c r="EE497" s="1541"/>
      <c r="EF497" s="1541"/>
      <c r="EG497" s="1541"/>
      <c r="EH497" s="1541"/>
      <c r="EI497" s="1541"/>
      <c r="EJ497" s="1541"/>
      <c r="EK497" s="1541"/>
      <c r="EL497" s="1541"/>
      <c r="EM497" s="1541"/>
      <c r="EN497" s="1541"/>
      <c r="EO497" s="1541"/>
      <c r="EP497" s="1541"/>
      <c r="EQ497" s="1541"/>
      <c r="ER497" s="1541"/>
      <c r="ES497" s="1541"/>
      <c r="ET497" s="1541"/>
      <c r="EU497" s="1541"/>
      <c r="EV497" s="1541"/>
    </row>
    <row r="498" ht="12.75" x14ac:dyDescent="0.2">
      <c r="A498" s="1541"/>
      <c r="B498" s="1541"/>
      <c r="C498"/>
      <c r="D498" s="1486"/>
      <c r="E498" s="1486"/>
      <c r="F498" s="672" t="inlineStr">
        <is>
          <t>5.3</t>
        </is>
      </c>
      <c r="G498" s="1497"/>
      <c r="H498" s="130">
        <f>BV498</f>
        <v/>
      </c>
      <c r="I498" s="130">
        <f>BW498</f>
        <v/>
      </c>
      <c r="J498" s="1299" t="inlineStr">
        <is>
          <t>Cat M1</t>
        </is>
      </c>
      <c r="K498" s="1299" t="inlineStr">
        <is>
          <t>FDD1</t>
        </is>
      </c>
      <c r="L498" s="115"/>
      <c r="M498" s="130">
        <v>15</v>
      </c>
      <c r="N498" s="119" t="inlineStr">
        <is>
          <t>16QAM</t>
        </is>
      </c>
      <c r="O498" s="131"/>
      <c r="P498" s="6597">
        <v>0</v>
      </c>
      <c r="Q498" s="131">
        <v>3</v>
      </c>
      <c r="R498" s="131">
        <v>0</v>
      </c>
      <c r="S498" s="6593"/>
      <c r="T498" s="130">
        <v>18300</v>
      </c>
      <c r="U498" s="6593">
        <v>1950</v>
      </c>
      <c r="V498" s="119"/>
      <c r="W498" s="1305"/>
      <c r="X498" s="119"/>
      <c r="Y498" s="119"/>
      <c r="Z498" s="119"/>
      <c r="AA498" s="115"/>
      <c r="AB498" s="115"/>
      <c r="AC498" s="1300">
        <f>IF(OR(BX498="Close to Ear",BX498="Close to Head"),"Head",IF(BX498="Extremity","Extremity","Body"))</f>
        <v/>
      </c>
      <c r="AD498" s="1301">
        <f>CA498</f>
        <v/>
      </c>
      <c r="AE498" s="1299">
        <f>CB498</f>
        <v/>
      </c>
      <c r="AF498" s="115"/>
      <c r="AG498" s="1302">
        <f>IF(OR(AZ498="",BA498=""),"N/A",IF(DC498="Pass","P","F"))</f>
        <v/>
      </c>
      <c r="AH498" s="129"/>
      <c r="AI498" s="129"/>
      <c r="AJ498" s="129"/>
      <c r="AK498" s="119"/>
      <c r="AL498" s="115"/>
      <c r="AM498" s="119"/>
      <c r="AN498" s="119"/>
      <c r="AO498" s="692"/>
      <c r="AP498" s="692"/>
      <c r="AQ498" s="692"/>
      <c r="AR498" s="692"/>
      <c r="AS498" s="692"/>
      <c r="AT498" s="1303">
        <f>IF(AC498="Extremity",IF(CG498="","",CG498),"")</f>
        <v/>
      </c>
      <c r="AU498" s="1303">
        <f>IF(AC498="Extremity",IF(CH498="","",CH498),"")</f>
        <v/>
      </c>
      <c r="AV498" s="1304">
        <f>IF(AC498="Extremity","",IF(CE498="","",CE498))</f>
        <v/>
      </c>
      <c r="AW498" s="1304">
        <f>IF(AD498="Extremity","",IF(CF498="","",CF498))</f>
        <v/>
      </c>
      <c r="AX498" s="1305">
        <f>DL498</f>
        <v/>
      </c>
      <c r="AY498" s="1305">
        <f>DQ498</f>
        <v/>
      </c>
      <c r="AZ498" s="3377">
        <f>IF(AC498="Extremity",IF(DA498="","",DA498),"")</f>
        <v/>
      </c>
      <c r="BA498" s="3378">
        <f>IF(AC498="Extremity","",IF(CT498="","",CT498))</f>
        <v/>
      </c>
      <c r="BB498" s="1305">
        <f>IF(AC498="Extremity",IF(DB498="","",DB498),"")</f>
        <v/>
      </c>
      <c r="BC498" s="1304">
        <f>IF(AC498="Extremity","",IF(CZ498="","",CZ498))</f>
        <v/>
      </c>
      <c r="BD498" s="1305">
        <f>DD498</f>
        <v/>
      </c>
      <c r="BE498" s="132">
        <f>DE498</f>
        <v/>
      </c>
      <c r="BF498" s="133">
        <f>DF498*60</f>
        <v/>
      </c>
      <c r="BG498" s="121">
        <f>BE498</f>
        <v/>
      </c>
      <c r="BH498" s="133">
        <f>DG498*60</f>
        <v/>
      </c>
      <c r="BI498" s="133">
        <f>DH498</f>
        <v/>
      </c>
      <c r="BJ498" s="117"/>
      <c r="BK498" s="812">
        <f>Overview!$E$7</f>
        <v/>
      </c>
      <c r="BL498" s="117"/>
      <c r="BM498" s="834">
        <f>DI498</f>
        <v/>
      </c>
      <c r="BN498" s="812">
        <f>Overview!$P$153</f>
        <v/>
      </c>
      <c r="BO498" s="117" t="inlineStr">
        <is>
          <t>Revisar: la misma frecuencia aparece con varios canales en esta banda (18050 / 18300 / 18525)</t>
        </is>
      </c>
      <c r="BP498" s="117"/>
      <c r="BQ498" s="115"/>
      <c r="BR498" s="1478"/>
      <c r="BS498" s="1541"/>
      <c r="BT498" s="1864" t="inlineStr">
        <is>
          <t>LTE CATM1</t>
        </is>
      </c>
      <c r="BU498" s="1828" t="inlineStr">
        <is>
          <t>FDD1</t>
        </is>
      </c>
      <c r="BV498" s="906">
        <f>Overview!$H$30</f>
        <v/>
      </c>
      <c r="BW498" s="1865"/>
      <c r="BX498" s="1828" t="inlineStr">
        <is>
          <t>Close to ear</t>
        </is>
      </c>
      <c r="BY498" s="7303"/>
      <c r="BZ498" s="1724">
        <f>IF(COUNT('Conducted LTE CATM1'!$AH$3:$AH$265)=0,15,INDEX('Conducted LTE CATM1'!$M$3:$M$265,MATCH(MAX('Conducted LTE CATM1'!$AH$3:$AH$265),'Conducted LTE CATM1'!$AH$3:$AH$265,0)))</f>
        <v>15</v>
      </c>
      <c r="CA498" s="1829" t="inlineStr">
        <is>
          <t>Right Tilt</t>
        </is>
      </c>
      <c r="CB498" s="200">
        <v>0</v>
      </c>
      <c r="CC498" s="977">
        <f>IF(COUNT('Conducted LTE CATM1'!$AH$3:$AH$265)=0,18300,INDEX('Conducted LTE CATM1'!$T$3:$T$265,MATCH(MAX('Conducted LTE CATM1'!$AH$3:$AH$265),'Conducted LTE CATM1'!$AH$3:$AH$265,0)))</f>
        <v>18300</v>
      </c>
      <c r="CD498" s="977">
        <f>IF(COUNT('Conducted LTE CATM1'!$AH$3:$AH$265)=0,1950,INDEX('Conducted LTE CATM1'!$U$3:$U$265,MATCH(MAX('Conducted LTE CATM1'!$AH$3:$AH$265),'Conducted LTE CATM1'!$AH$3:$AH$265,0)))</f>
        <v>1950</v>
      </c>
      <c r="CE498" s="7234"/>
      <c r="CF498" s="7234"/>
      <c r="CG498" s="6706"/>
      <c r="CH498" s="6706"/>
      <c r="CI498" s="225">
        <f>BY498</f>
        <v/>
      </c>
      <c r="CJ498" s="237">
        <f>BZ498</f>
        <v/>
      </c>
      <c r="CK498" s="223">
        <f>CA498</f>
        <v/>
      </c>
      <c r="CL498" s="237">
        <f>CC498</f>
        <v/>
      </c>
      <c r="CM498" s="394">
        <f>CD498</f>
        <v/>
      </c>
      <c r="CN498" s="1527"/>
      <c r="CO498" s="1579"/>
      <c r="CP498" s="7214">
        <f>IF(CF498=""," ",IF(ABS(CE498-CF498)&lt;=0.1,"Valid","Not valid"))</f>
        <v/>
      </c>
      <c r="CQ498" s="1674">
        <f> IF(CE498="","",IF(AND(CE498&lt;&gt;"",CF498=""),IF(CE498&gt;=0.8,"Medir+Sig Max","No"),IF(CF498&lt;&gt;"",IF(CF498&gt;=0.8,"Medir+Sig Max","No"),"")))</f>
        <v/>
      </c>
      <c r="CR498" s="6927"/>
      <c r="CS498" s="1674"/>
      <c r="CT498" s="220">
        <f>IF(CO498="",IF(AND(CE498="",CF498=""),"",IF(CF498="",IF(DQ498&gt;1,ROUND(DQ498*CE498,3),CE498),IF(DQ498&gt;1,ROUND(DQ498*CF498,3),CF498))),IF(AND(CE498="",CF498=""),"",IF(CF498="",IF(DQ498&gt;1,ROUND(DQ498*CE498*(1/(CO498)),3),CE498*(1/(CO498))),IF(DQ498&gt;1,ROUND(DQ498*CF498*(1/(CO498)),3),CF498*(1/(CO498))))))</f>
        <v/>
      </c>
      <c r="CU498" s="224">
        <f>BY498</f>
        <v/>
      </c>
      <c r="CV498" s="237">
        <f>BZ498</f>
        <v/>
      </c>
      <c r="CW498" s="237">
        <f>CA498</f>
        <v/>
      </c>
      <c r="CX498" s="224">
        <f>CC498</f>
        <v/>
      </c>
      <c r="CY498" s="237">
        <f>CD498</f>
        <v/>
      </c>
      <c r="CZ498" s="7474">
        <f>IF(COUNTIF(Overview!K12:K14,TRUE)&gt;0,1.6,IF(COUNTIF(Overview!L12:L14,TRUE)&gt;0,8,0))</f>
        <v/>
      </c>
      <c r="DA498" s="1788"/>
      <c r="DB498" s="7483"/>
      <c r="DC498" s="844">
        <f>IF(CT498="","",IF(CT498&gt;CZ498,"Fail","Pass"))</f>
        <v/>
      </c>
      <c r="DD498" s="402"/>
      <c r="DE498" s="1565">
        <f>MyTimestamp(DC498)</f>
        <v/>
      </c>
      <c r="DF498" s="1531">
        <f>IF(COUNT(CE498:CH498)=1,15,IF(COUNT(CE498:CH498)=0,0,30))</f>
        <v/>
      </c>
      <c r="DG498" s="1532">
        <f>IF(DF498=0,0,2)</f>
        <v/>
      </c>
      <c r="DH498" s="1866"/>
      <c r="DI498" s="1866"/>
      <c r="DJ498" s="1863"/>
      <c r="DK498" s="1789"/>
      <c r="DL498" s="1574">
        <f>10^(CN498/20)*100-100</f>
        <v/>
      </c>
      <c r="DM498" s="777"/>
      <c r="DN498" s="977"/>
      <c r="DO498" s="777">
        <f>IF(DM498="","",10^(DM498/10))</f>
        <v/>
      </c>
      <c r="DP498" s="777">
        <f>IF(ISNUMBER(DN498)=FALSE,"",10^(DN498/10))</f>
        <v/>
      </c>
      <c r="DQ498" s="1578">
        <f>IF(AND(ISNUMBER(DO498),ISNUMBER(DP498)),IF(DO498/DP498&gt;1,ROUND((DO498)/DP498,3),1),1)</f>
        <v/>
      </c>
      <c r="DR498" s="1541"/>
      <c r="DS498" s="1541"/>
      <c r="DT498" s="1541"/>
      <c r="DU498" s="1541"/>
      <c r="DV498" s="1541"/>
      <c r="DW498" s="1541"/>
      <c r="DX498" s="1541"/>
      <c r="DY498" s="1541"/>
      <c r="DZ498" s="1541"/>
      <c r="EA498" s="1541"/>
      <c r="EB498" s="1541"/>
      <c r="EC498" s="1541"/>
      <c r="ED498" s="1541"/>
      <c r="EE498" s="1541"/>
      <c r="EF498" s="1541"/>
      <c r="EG498" s="1541"/>
      <c r="EH498" s="1541"/>
      <c r="EI498" s="1541"/>
      <c r="EJ498" s="1541"/>
      <c r="EK498" s="1541"/>
      <c r="EL498" s="1541"/>
      <c r="EM498" s="1541"/>
      <c r="EN498" s="1541"/>
      <c r="EO498" s="1541"/>
      <c r="EP498" s="1541"/>
      <c r="EQ498" s="1541"/>
      <c r="ER498" s="1541"/>
      <c r="ES498" s="1541"/>
      <c r="ET498" s="1541"/>
      <c r="EU498" s="1541"/>
      <c r="EV498" s="1541"/>
    </row>
    <row r="499" ht="12.75" x14ac:dyDescent="0.2">
      <c r="A499" s="1541"/>
      <c r="B499" s="1541"/>
      <c r="C499"/>
      <c r="D499" s="1486"/>
      <c r="E499" s="1486"/>
      <c r="F499" s="672" t="inlineStr">
        <is>
          <t>5.3</t>
        </is>
      </c>
      <c r="G499" s="1497"/>
      <c r="H499" s="130">
        <f>BV499</f>
        <v/>
      </c>
      <c r="I499" s="130">
        <f>BW499</f>
        <v/>
      </c>
      <c r="J499" s="1299" t="inlineStr">
        <is>
          <t>Cat M1</t>
        </is>
      </c>
      <c r="K499" s="1299" t="inlineStr">
        <is>
          <t>FDD1</t>
        </is>
      </c>
      <c r="L499" s="115"/>
      <c r="M499" s="130">
        <v>15</v>
      </c>
      <c r="N499" s="119" t="inlineStr">
        <is>
          <t>16QAM</t>
        </is>
      </c>
      <c r="O499" s="131"/>
      <c r="P499" s="6597">
        <v>0</v>
      </c>
      <c r="Q499" s="131">
        <v>3</v>
      </c>
      <c r="R499" s="131">
        <v>0</v>
      </c>
      <c r="S499" s="6593"/>
      <c r="T499" s="130">
        <v>18300</v>
      </c>
      <c r="U499" s="6593">
        <v>1950</v>
      </c>
      <c r="V499" s="119"/>
      <c r="W499" s="1305"/>
      <c r="X499" s="119"/>
      <c r="Y499" s="119"/>
      <c r="Z499" s="119"/>
      <c r="AA499" s="115"/>
      <c r="AB499" s="115"/>
      <c r="AC499" s="1300">
        <f>IF(OR(BX499="Close to Ear",BX499="Close to Head"),"Head",IF(BX499="Extremity","Extremity","Body"))</f>
        <v/>
      </c>
      <c r="AD499" s="1301">
        <f>CA499</f>
        <v/>
      </c>
      <c r="AE499" s="1299">
        <f>CB499</f>
        <v/>
      </c>
      <c r="AF499" s="115"/>
      <c r="AG499" s="1302">
        <f>IF(OR(AZ499="",BA499=""),"N/A",IF(DC499="Pass","P","F"))</f>
        <v/>
      </c>
      <c r="AH499" s="129"/>
      <c r="AI499" s="129"/>
      <c r="AJ499" s="129"/>
      <c r="AK499" s="119"/>
      <c r="AL499" s="115"/>
      <c r="AM499" s="119"/>
      <c r="AN499" s="119"/>
      <c r="AO499" s="692"/>
      <c r="AP499" s="692"/>
      <c r="AQ499" s="692"/>
      <c r="AR499" s="692"/>
      <c r="AS499" s="692"/>
      <c r="AT499" s="1303">
        <f>IF(AC499="Extremity",IF(CG499="","",CG499),"")</f>
        <v/>
      </c>
      <c r="AU499" s="1303">
        <f>IF(AC499="Extremity",IF(CH499="","",CH499),"")</f>
        <v/>
      </c>
      <c r="AV499" s="1304">
        <f>IF(AC499="Extremity","",IF(CE499="","",CE499))</f>
        <v/>
      </c>
      <c r="AW499" s="1304">
        <f>IF(AD499="Extremity","",IF(CF499="","",CF499))</f>
        <v/>
      </c>
      <c r="AX499" s="1305">
        <f>DL499</f>
        <v/>
      </c>
      <c r="AY499" s="1305">
        <f>DQ499</f>
        <v/>
      </c>
      <c r="AZ499" s="3377">
        <f>IF(AC499="Extremity",IF(DA499="","",DA499),"")</f>
        <v/>
      </c>
      <c r="BA499" s="3378">
        <f>IF(AC499="Extremity","",IF(CT499="","",CT499))</f>
        <v/>
      </c>
      <c r="BB499" s="1305">
        <f>IF(AC499="Extremity",IF(DB499="","",DB499),"")</f>
        <v/>
      </c>
      <c r="BC499" s="1304">
        <f>IF(AC499="Extremity","",IF(CZ499="","",CZ499))</f>
        <v/>
      </c>
      <c r="BD499" s="1305">
        <f>DD499</f>
        <v/>
      </c>
      <c r="BE499" s="132">
        <f>DE499</f>
        <v/>
      </c>
      <c r="BF499" s="133">
        <f>DF499*60</f>
        <v/>
      </c>
      <c r="BG499" s="121">
        <f>BE499</f>
        <v/>
      </c>
      <c r="BH499" s="133">
        <f>DG499*60</f>
        <v/>
      </c>
      <c r="BI499" s="133">
        <f>DH499</f>
        <v/>
      </c>
      <c r="BJ499" s="117"/>
      <c r="BK499" s="812">
        <f>Overview!$E$7</f>
        <v/>
      </c>
      <c r="BL499" s="117"/>
      <c r="BM499" s="834">
        <f>DI499</f>
        <v/>
      </c>
      <c r="BN499" s="812">
        <f>Overview!$P$153</f>
        <v/>
      </c>
      <c r="BO499" s="117" t="inlineStr">
        <is>
          <t>Revisar: la misma frecuencia aparece con varios canales en esta banda (18050 / 18300 / 18525)</t>
        </is>
      </c>
      <c r="BP499" s="117"/>
      <c r="BQ499" s="115"/>
      <c r="BR499" s="1478"/>
      <c r="BS499" s="1541"/>
      <c r="BT499" s="1864" t="inlineStr">
        <is>
          <t>LTE CATM1</t>
        </is>
      </c>
      <c r="BU499" s="1828" t="inlineStr">
        <is>
          <t>FDD1</t>
        </is>
      </c>
      <c r="BV499" s="906">
        <f>Overview!$H$30</f>
        <v/>
      </c>
      <c r="BW499" s="1865"/>
      <c r="BX499" s="1828" t="inlineStr">
        <is>
          <t>Close to ear</t>
        </is>
      </c>
      <c r="BY499" s="7304"/>
      <c r="BZ499" s="1724">
        <f>IF(COUNT('Conducted LTE CATM1'!$AH$3:$AH$265)=0,15,INDEX('Conducted LTE CATM1'!$M$3:$M$265,MATCH(MAX('Conducted LTE CATM1'!$AH$3:$AH$265),'Conducted LTE CATM1'!$AH$3:$AH$265,0)))</f>
        <v>15</v>
      </c>
      <c r="CA499" s="877" t="str">
        <f>IF(COUNT(CF495:CF498)=0,IF(COUNT(CE495:CE498)=0,"TBD",VLOOKUP(MAX(CE495:CE498),CE495:CK498,7,FALSE)),VLOOKUP(MAX(CF495:CF498),CF495:CK498,6,FALSE))</f>
        <v>TBD</v>
      </c>
      <c r="CB499" s="200">
        <v>0</v>
      </c>
      <c r="CC499" s="1104">
        <f>IF(COUNT('Conducted LTE CATM1'!$AH$3:$AH$265)=0,18300,INDEX('Conducted LTE CATM1'!$T$3:$T$265,MATCH(MAX('Conducted LTE CATM1'!$AH$3:$AH$265),'Conducted LTE CATM1'!$AH$3:$AH$265,0)))</f>
        <v>18300</v>
      </c>
      <c r="CD499" s="1104">
        <f>IF(COUNT('Conducted LTE CATM1'!$AH$3:$AH$265)=0,1950,INDEX('Conducted LTE CATM1'!$U$3:$U$265,MATCH(MAX('Conducted LTE CATM1'!$AH$3:$AH$265),'Conducted LTE CATM1'!$AH$3:$AH$265,0)))</f>
        <v>1950</v>
      </c>
      <c r="CE499" s="7234"/>
      <c r="CF499" s="7234"/>
      <c r="CG499" s="6706"/>
      <c r="CH499" s="6706"/>
      <c r="CI499" s="225">
        <f>BY499</f>
        <v/>
      </c>
      <c r="CJ499" s="237">
        <f>BZ499</f>
        <v/>
      </c>
      <c r="CK499" s="223">
        <f>CA499</f>
        <v/>
      </c>
      <c r="CL499" s="237">
        <f>CC499</f>
        <v/>
      </c>
      <c r="CM499" s="394">
        <f>CD499</f>
        <v/>
      </c>
      <c r="CN499" s="1527"/>
      <c r="CO499" s="1579"/>
      <c r="CP499" s="7214">
        <f>IF(CF499=""," ",IF(ABS(CE499-CF499)&lt;=0.1,"Valid","Not valid"))</f>
        <v/>
      </c>
      <c r="CQ499" s="1674">
        <f> IF(CE499="","",IF(AND(CE499&lt;&gt;"",CF499=""),IF(CE499&gt;=0.8,"Medir+Sig Max","No"),IF(CF499&lt;&gt;"",IF(CF499&gt;=0.8,"Medir+Sig Max","No"),"")))</f>
        <v/>
      </c>
      <c r="CR499" s="6927"/>
      <c r="CS499" s="1674"/>
      <c r="CT499" s="220">
        <f>IF(CO499="",IF(AND(CE499="",CF499=""),"",IF(CF499="",IF(DQ499&gt;1,ROUND(DQ499*CE499,3),CE499),IF(DQ499&gt;1,ROUND(DQ499*CF499,3),CF499))),IF(AND(CE499="",CF499=""),"",IF(CF499="",IF(DQ499&gt;1,ROUND(DQ499*CE499*(1/(CO499)),3),CE499*(1/(CO499))),IF(DQ499&gt;1,ROUND(DQ499*CF499*(1/(CO499)),3),CF499*(1/(CO499))))))</f>
        <v/>
      </c>
      <c r="CU499" s="224">
        <f>BY499</f>
        <v/>
      </c>
      <c r="CV499" s="237">
        <f>BZ499</f>
        <v/>
      </c>
      <c r="CW499" s="237">
        <f>CA499</f>
        <v/>
      </c>
      <c r="CX499" s="224">
        <f>CC499</f>
        <v/>
      </c>
      <c r="CY499" s="237">
        <f>CD499</f>
        <v/>
      </c>
      <c r="CZ499" s="7474">
        <f>IF(COUNTIF(Overview!K12:K14,TRUE)&gt;0,1.6,IF(COUNTIF(Overview!L12:L14,TRUE)&gt;0,8,0))</f>
        <v/>
      </c>
      <c r="DA499" s="1788"/>
      <c r="DB499" s="7483"/>
      <c r="DC499" s="844">
        <f>IF(CT499="","",IF(CT499&gt;CZ499,"Fail","Pass"))</f>
        <v/>
      </c>
      <c r="DD499" s="402"/>
      <c r="DE499" s="1565">
        <f>MyTimestamp(DC499)</f>
        <v/>
      </c>
      <c r="DF499" s="1531">
        <f>IF(COUNT(CE499:CH499)=1,15,IF(COUNT(CE499:CH499)=0,0,30))</f>
        <v/>
      </c>
      <c r="DG499" s="1532">
        <f>IF(DF499=0,0,2)</f>
        <v/>
      </c>
      <c r="DH499" s="1866"/>
      <c r="DI499" s="1866"/>
      <c r="DJ499" s="1863"/>
      <c r="DK499" s="1789"/>
      <c r="DL499" s="1574">
        <f>10^(CN499/20)*100-100</f>
        <v/>
      </c>
      <c r="DM499" s="777"/>
      <c r="DN499" s="1104"/>
      <c r="DO499" s="777">
        <f>IF(DM499="","",10^(DM499/10))</f>
        <v/>
      </c>
      <c r="DP499" s="777">
        <f>IF(ISNUMBER(DN499)=FALSE,"",10^(DN499/10))</f>
        <v/>
      </c>
      <c r="DQ499" s="1578">
        <f>IF(AND(ISNUMBER(DO499),ISNUMBER(DP499)),IF(DO499/DP499&gt;1,ROUND((DO499)/DP499,3),1),1)</f>
        <v/>
      </c>
      <c r="DR499" s="1541"/>
      <c r="DS499" s="1541"/>
      <c r="DT499" s="1541"/>
      <c r="DU499" s="1541"/>
      <c r="DV499" s="1541"/>
      <c r="DW499" s="1541"/>
      <c r="DX499" s="1541"/>
      <c r="DY499" s="1541"/>
      <c r="DZ499" s="1541"/>
      <c r="EA499" s="1541"/>
      <c r="EB499" s="1541"/>
      <c r="EC499" s="1541"/>
      <c r="ED499" s="1541"/>
      <c r="EE499" s="1541"/>
      <c r="EF499" s="1541"/>
      <c r="EG499" s="1541"/>
      <c r="EH499" s="1541"/>
      <c r="EI499" s="1541"/>
      <c r="EJ499" s="1541"/>
      <c r="EK499" s="1541"/>
      <c r="EL499" s="1541"/>
      <c r="EM499" s="1541"/>
      <c r="EN499" s="1541"/>
      <c r="EO499" s="1541"/>
      <c r="EP499" s="1541"/>
      <c r="EQ499" s="1541"/>
      <c r="ER499" s="1541"/>
      <c r="ES499" s="1541"/>
      <c r="ET499" s="1541"/>
      <c r="EU499" s="1541"/>
      <c r="EV499" s="1541"/>
    </row>
    <row r="500" ht="12.75" x14ac:dyDescent="0.2">
      <c r="A500" s="1541"/>
      <c r="B500" s="1541"/>
      <c r="C500"/>
      <c r="D500" s="1486"/>
      <c r="E500" s="1486"/>
      <c r="F500" s="672" t="inlineStr">
        <is>
          <t>5.3</t>
        </is>
      </c>
      <c r="G500" s="1497"/>
      <c r="H500" s="130">
        <f>BV500</f>
        <v/>
      </c>
      <c r="I500" s="130">
        <f>BW500</f>
        <v/>
      </c>
      <c r="J500" s="1299" t="inlineStr">
        <is>
          <t>Cat M1</t>
        </is>
      </c>
      <c r="K500" s="1299" t="inlineStr">
        <is>
          <t>FDD1</t>
        </is>
      </c>
      <c r="L500" s="115"/>
      <c r="M500" s="130">
        <v>15</v>
      </c>
      <c r="N500" s="119" t="inlineStr">
        <is>
          <t>16QAM</t>
        </is>
      </c>
      <c r="O500" s="131"/>
      <c r="P500" s="6597">
        <v>0</v>
      </c>
      <c r="Q500" s="131">
        <v>3</v>
      </c>
      <c r="R500" s="131">
        <v>0</v>
      </c>
      <c r="S500" s="6593"/>
      <c r="T500" s="130">
        <v>18300</v>
      </c>
      <c r="U500" s="6593">
        <v>1950</v>
      </c>
      <c r="V500" s="119"/>
      <c r="W500" s="1305"/>
      <c r="X500" s="119"/>
      <c r="Y500" s="119"/>
      <c r="Z500" s="119"/>
      <c r="AA500" s="115"/>
      <c r="AB500" s="115"/>
      <c r="AC500" s="1300">
        <f>IF(OR(BX500="Close to Ear",BX500="Close to Head"),"Head",IF(BX500="Extremity","Extremity","Body"))</f>
        <v/>
      </c>
      <c r="AD500" s="1301">
        <f>CA500</f>
        <v/>
      </c>
      <c r="AE500" s="1299">
        <f>CB500</f>
        <v/>
      </c>
      <c r="AF500" s="115"/>
      <c r="AG500" s="1302">
        <f>IF(OR(AZ500="",BA500=""),"N/A",IF(DC500="Pass","P","F"))</f>
        <v/>
      </c>
      <c r="AH500" s="129"/>
      <c r="AI500" s="129"/>
      <c r="AJ500" s="129"/>
      <c r="AK500" s="119"/>
      <c r="AL500" s="115"/>
      <c r="AM500" s="119"/>
      <c r="AN500" s="119"/>
      <c r="AO500" s="692"/>
      <c r="AP500" s="692"/>
      <c r="AQ500" s="692"/>
      <c r="AR500" s="692"/>
      <c r="AS500" s="692"/>
      <c r="AT500" s="1303">
        <f>IF(AC500="Extremity",IF(CG500="","",CG500),"")</f>
        <v/>
      </c>
      <c r="AU500" s="1303">
        <f>IF(AC500="Extremity",IF(CH500="","",CH500),"")</f>
        <v/>
      </c>
      <c r="AV500" s="1304">
        <f>IF(AC500="Extremity","",IF(CE500="","",CE500))</f>
        <v/>
      </c>
      <c r="AW500" s="1304">
        <f>IF(AD500="Extremity","",IF(CF500="","",CF500))</f>
        <v/>
      </c>
      <c r="AX500" s="1305">
        <f>DL500</f>
        <v/>
      </c>
      <c r="AY500" s="1305">
        <f>DQ500</f>
        <v/>
      </c>
      <c r="AZ500" s="3377">
        <f>IF(AC500="Extremity",IF(DA500="","",DA500),"")</f>
        <v/>
      </c>
      <c r="BA500" s="3378">
        <f>IF(AC500="Extremity","",IF(CT500="","",CT500))</f>
        <v/>
      </c>
      <c r="BB500" s="1305">
        <f>IF(AC500="Extremity",IF(DB500="","",DB500),"")</f>
        <v/>
      </c>
      <c r="BC500" s="1304">
        <f>IF(AC500="Extremity","",IF(CZ500="","",CZ500))</f>
        <v/>
      </c>
      <c r="BD500" s="1305">
        <f>DD500</f>
        <v/>
      </c>
      <c r="BE500" s="132">
        <f>DE500</f>
        <v/>
      </c>
      <c r="BF500" s="133">
        <f>DF500*60</f>
        <v/>
      </c>
      <c r="BG500" s="121">
        <f>BE500</f>
        <v/>
      </c>
      <c r="BH500" s="133">
        <f>DG500*60</f>
        <v/>
      </c>
      <c r="BI500" s="133">
        <f>DH500</f>
        <v/>
      </c>
      <c r="BJ500" s="117"/>
      <c r="BK500" s="812">
        <f>Overview!$E$7</f>
        <v/>
      </c>
      <c r="BL500" s="117"/>
      <c r="BM500" s="834">
        <f>DI500</f>
        <v/>
      </c>
      <c r="BN500" s="812">
        <f>Overview!$P$153</f>
        <v/>
      </c>
      <c r="BO500" s="117" t="inlineStr">
        <is>
          <t>Revisar: la misma frecuencia aparece con varios canales en esta banda (18050 / 18300 / 18525)</t>
        </is>
      </c>
      <c r="BP500" s="117"/>
      <c r="BQ500" s="115"/>
      <c r="BR500" s="1478"/>
      <c r="BS500" s="1541"/>
      <c r="BT500" s="1867" t="inlineStr">
        <is>
          <t>LTE CATM1</t>
        </is>
      </c>
      <c r="BU500" s="1830" t="inlineStr">
        <is>
          <t>FDD1</t>
        </is>
      </c>
      <c r="BV500" s="875">
        <f>Overview!$H$30</f>
        <v/>
      </c>
      <c r="BW500" s="1865"/>
      <c r="BX500" s="1830" t="inlineStr">
        <is>
          <t>Close to ear</t>
        </is>
      </c>
      <c r="BY500" s="7305"/>
      <c r="BZ500" s="1724">
        <f>IF(COUNT('Conducted LTE CATM1'!$AH$3:$AH$265)=0,15,INDEX('Conducted LTE CATM1'!$M$3:$M$265,MATCH(MAX('Conducted LTE CATM1'!$AH$3:$AH$265),'Conducted LTE CATM1'!$AH$3:$AH$265,0)))</f>
        <v>15</v>
      </c>
      <c r="CA500" s="1156" t="str">
        <f>CA499</f>
        <v>TBD</v>
      </c>
      <c r="CB500" s="201">
        <v>0</v>
      </c>
      <c r="CC500" s="977">
        <f>IF(COUNT('Conducted LTE CATM1'!$AH$3:$AH$265)=0,18300,INDEX('Conducted LTE CATM1'!$T$3:$T$265,MATCH(MAX('Conducted LTE CATM1'!$AH$3:$AH$265),'Conducted LTE CATM1'!$AH$3:$AH$265,0)))</f>
        <v>18300</v>
      </c>
      <c r="CD500" s="977">
        <f>IF(COUNT('Conducted LTE CATM1'!$AH$3:$AH$265)=0,1950,INDEX('Conducted LTE CATM1'!$U$3:$U$265,MATCH(MAX('Conducted LTE CATM1'!$AH$3:$AH$265),'Conducted LTE CATM1'!$AH$3:$AH$265,0)))</f>
        <v>1950</v>
      </c>
      <c r="CE500" s="7234"/>
      <c r="CF500" s="7234"/>
      <c r="CG500" s="6706"/>
      <c r="CH500" s="6706"/>
      <c r="CI500" s="225">
        <f>BY500</f>
        <v/>
      </c>
      <c r="CJ500" s="237">
        <f>BZ500</f>
        <v/>
      </c>
      <c r="CK500" s="223">
        <f>CA500</f>
        <v/>
      </c>
      <c r="CL500" s="237">
        <f>CC500</f>
        <v/>
      </c>
      <c r="CM500" s="394">
        <f>CD500</f>
        <v/>
      </c>
      <c r="CN500" s="1527"/>
      <c r="CO500" s="1579"/>
      <c r="CP500" s="7214">
        <f>IF(CF500=""," ",IF(ABS(CE500-CF500)&lt;=0.1,"Valid","Not valid"))</f>
        <v/>
      </c>
      <c r="CQ500" s="1674">
        <f> IF(CE500="","",IF(AND(CE500&lt;&gt;"",CF500=""),IF(CE500&gt;=0.8,"Medir+Sig Max","No"),IF(CF500&lt;&gt;"",IF(CF500&gt;=0.8,"Medir+Sig Max","No"),"")))</f>
        <v/>
      </c>
      <c r="CR500" s="6927"/>
      <c r="CS500" s="1674"/>
      <c r="CT500" s="220">
        <f>IF(CO500="",IF(AND(CE500="",CF500=""),"",IF(CF500="",IF(DQ500&gt;1,ROUND(DQ500*CE500,3),CE500),IF(DQ500&gt;1,ROUND(DQ500*CF500,3),CF500))),IF(AND(CE500="",CF500=""),"",IF(CF500="",IF(DQ500&gt;1,ROUND(DQ500*CE500*(1/(CO500)),3),CE500*(1/(CO500))),IF(DQ500&gt;1,ROUND(DQ500*CF500*(1/(CO500)),3),CF500*(1/(CO500))))))</f>
        <v/>
      </c>
      <c r="CU500" s="224">
        <f>BY500</f>
        <v/>
      </c>
      <c r="CV500" s="237">
        <f>BZ500</f>
        <v/>
      </c>
      <c r="CW500" s="237">
        <f>CA500</f>
        <v/>
      </c>
      <c r="CX500" s="224">
        <f>CC500</f>
        <v/>
      </c>
      <c r="CY500" s="237">
        <f>CD500</f>
        <v/>
      </c>
      <c r="CZ500" s="7474">
        <f>IF(COUNTIF(Overview!K12:K14,TRUE)&gt;0,1.6,IF(COUNTIF(Overview!L12:L14,TRUE)&gt;0,8,0))</f>
        <v/>
      </c>
      <c r="DA500" s="1788"/>
      <c r="DB500" s="7483"/>
      <c r="DC500" s="844">
        <f>IF(CT500="","",IF(CT500&gt;CZ500,"Fail","Pass"))</f>
        <v/>
      </c>
      <c r="DD500" s="402"/>
      <c r="DE500" s="1565">
        <f>MyTimestamp(DC500)</f>
        <v/>
      </c>
      <c r="DF500" s="1531">
        <f>IF(COUNT(CE500:CH500)=1,15,IF(COUNT(CE500:CH500)=0,0,30))</f>
        <v/>
      </c>
      <c r="DG500" s="1532">
        <f>IF(DF500=0,0,2)</f>
        <v/>
      </c>
      <c r="DH500" s="1866"/>
      <c r="DI500" s="1866"/>
      <c r="DJ500" s="1863"/>
      <c r="DK500" s="1789"/>
      <c r="DL500" s="1574">
        <f>10^(CN500/20)*100-100</f>
        <v/>
      </c>
      <c r="DM500" s="777"/>
      <c r="DN500" s="977"/>
      <c r="DO500" s="777">
        <f>IF(DM500="","",10^(DM500/10))</f>
        <v/>
      </c>
      <c r="DP500" s="777">
        <f>IF(ISNUMBER(DN500)=FALSE,"",10^(DN500/10))</f>
        <v/>
      </c>
      <c r="DQ500" s="1578">
        <f>IF(AND(ISNUMBER(DO500),ISNUMBER(DP500)),IF(DO500/DP500&gt;1,ROUND((DO500)/DP500,3),1),1)</f>
        <v/>
      </c>
      <c r="DR500" s="1541"/>
      <c r="DS500" s="1541"/>
      <c r="DT500" s="1541"/>
      <c r="DU500" s="1541"/>
      <c r="DV500" s="1541"/>
      <c r="DW500" s="1541"/>
      <c r="DX500" s="1541"/>
      <c r="DY500" s="1541"/>
      <c r="DZ500" s="1541"/>
      <c r="EA500" s="1541"/>
      <c r="EB500" s="1541"/>
      <c r="EC500" s="1541"/>
      <c r="ED500" s="1541"/>
      <c r="EE500" s="1541"/>
      <c r="EF500" s="1541"/>
      <c r="EG500" s="1541"/>
      <c r="EH500" s="1541"/>
      <c r="EI500" s="1541"/>
      <c r="EJ500" s="1541"/>
      <c r="EK500" s="1541"/>
      <c r="EL500" s="1541"/>
      <c r="EM500" s="1541"/>
      <c r="EN500" s="1541"/>
      <c r="EO500" s="1541"/>
      <c r="EP500" s="1541"/>
      <c r="EQ500" s="1541"/>
      <c r="ER500" s="1541"/>
      <c r="ES500" s="1541"/>
      <c r="ET500" s="1541"/>
      <c r="EU500" s="1541"/>
      <c r="EV500" s="1541"/>
    </row>
    <row r="501" ht="12.75" x14ac:dyDescent="0.2">
      <c r="A501" s="1541"/>
      <c r="B501" s="1541"/>
      <c r="C501"/>
      <c r="D501" s="1486"/>
      <c r="E501" s="1486"/>
      <c r="F501" s="672" t="inlineStr">
        <is>
          <t>5.3</t>
        </is>
      </c>
      <c r="G501" s="1497"/>
      <c r="H501" s="130">
        <f>BV501</f>
        <v/>
      </c>
      <c r="I501" s="130">
        <f>BW501</f>
        <v/>
      </c>
      <c r="J501" s="1299" t="inlineStr">
        <is>
          <t>Cat M1</t>
        </is>
      </c>
      <c r="K501" s="1299" t="inlineStr">
        <is>
          <t>FDD1</t>
        </is>
      </c>
      <c r="L501" s="115"/>
      <c r="M501" s="130">
        <v>15</v>
      </c>
      <c r="N501" s="119" t="inlineStr">
        <is>
          <t>16QAM</t>
        </is>
      </c>
      <c r="O501" s="131"/>
      <c r="P501" s="6597">
        <v>0</v>
      </c>
      <c r="Q501" s="131">
        <v>3</v>
      </c>
      <c r="R501" s="131">
        <v>0</v>
      </c>
      <c r="S501" s="6593"/>
      <c r="T501" s="130">
        <v>18300</v>
      </c>
      <c r="U501" s="6593">
        <v>1950</v>
      </c>
      <c r="V501" s="119"/>
      <c r="W501" s="1305"/>
      <c r="X501" s="119"/>
      <c r="Y501" s="119"/>
      <c r="Z501" s="119"/>
      <c r="AA501" s="115"/>
      <c r="AB501" s="115"/>
      <c r="AC501" s="1300">
        <f>IF(OR(BX501="Close to Ear",BX501="Close to Head"),"Head",IF(BX501="Extremity","Extremity","Body"))</f>
        <v/>
      </c>
      <c r="AD501" s="1301">
        <f>CA501</f>
        <v/>
      </c>
      <c r="AE501" s="1299">
        <f>CB501</f>
        <v/>
      </c>
      <c r="AF501" s="115"/>
      <c r="AG501" s="1302">
        <f>IF(OR(AZ501="",BA501=""),"N/A",IF(DC501="Pass","P","F"))</f>
        <v/>
      </c>
      <c r="AH501" s="129"/>
      <c r="AI501" s="129"/>
      <c r="AJ501" s="129"/>
      <c r="AK501" s="119"/>
      <c r="AL501" s="115"/>
      <c r="AM501" s="119"/>
      <c r="AN501" s="119"/>
      <c r="AO501" s="692"/>
      <c r="AP501" s="692"/>
      <c r="AQ501" s="692"/>
      <c r="AR501" s="692"/>
      <c r="AS501" s="692"/>
      <c r="AT501" s="1303">
        <f>IF(AC501="Extremity",IF(CG501="","",CG501),"")</f>
        <v/>
      </c>
      <c r="AU501" s="1303">
        <f>IF(AC501="Extremity",IF(CH501="","",CH501),"")</f>
        <v/>
      </c>
      <c r="AV501" s="1304">
        <f>IF(AC501="Extremity","",IF(CE501="","",CE501))</f>
        <v/>
      </c>
      <c r="AW501" s="1304">
        <f>IF(AD501="Extremity","",IF(CF501="","",CF501))</f>
        <v/>
      </c>
      <c r="AX501" s="1305">
        <f>DL501</f>
        <v/>
      </c>
      <c r="AY501" s="1305">
        <f>DQ501</f>
        <v/>
      </c>
      <c r="AZ501" s="3377">
        <f>IF(AC501="Extremity",IF(DA501="","",DA501),"")</f>
        <v/>
      </c>
      <c r="BA501" s="3378">
        <f>IF(AC501="Extremity","",IF(CT501="","",CT501))</f>
        <v/>
      </c>
      <c r="BB501" s="1305">
        <f>IF(AC501="Extremity",IF(DB501="","",DB501),"")</f>
        <v/>
      </c>
      <c r="BC501" s="1304">
        <f>IF(AC501="Extremity","",IF(CZ501="","",CZ501))</f>
        <v/>
      </c>
      <c r="BD501" s="1305">
        <f>DD501</f>
        <v/>
      </c>
      <c r="BE501" s="132">
        <f>DE501</f>
        <v/>
      </c>
      <c r="BF501" s="133">
        <f>DF501*60</f>
        <v/>
      </c>
      <c r="BG501" s="121">
        <f>BE501</f>
        <v/>
      </c>
      <c r="BH501" s="133">
        <f>DG501*60</f>
        <v/>
      </c>
      <c r="BI501" s="133">
        <f>DH501</f>
        <v/>
      </c>
      <c r="BJ501" s="117"/>
      <c r="BK501" s="812">
        <f>Overview!$E$7</f>
        <v/>
      </c>
      <c r="BL501" s="117"/>
      <c r="BM501" s="834">
        <f>DI501</f>
        <v/>
      </c>
      <c r="BN501" s="812">
        <f>Overview!$P$153</f>
        <v/>
      </c>
      <c r="BO501" s="117" t="inlineStr">
        <is>
          <t>Revisar: la misma frecuencia aparece con varios canales en esta banda (18050 / 18300 / 18525)</t>
        </is>
      </c>
      <c r="BP501" s="117"/>
      <c r="BQ501" s="115"/>
      <c r="BR501" s="1478"/>
      <c r="BS501" s="1541"/>
      <c r="BT501" s="1864" t="inlineStr">
        <is>
          <t>LTE CATM1</t>
        </is>
      </c>
      <c r="BU501" s="1828" t="inlineStr">
        <is>
          <t>FDD1</t>
        </is>
      </c>
      <c r="BV501" s="906">
        <f>Overview!$H$30</f>
        <v/>
      </c>
      <c r="BW501" s="1865"/>
      <c r="BX501" s="1828" t="inlineStr">
        <is>
          <t>Close to ear</t>
        </is>
      </c>
      <c r="BY501" s="814"/>
      <c r="BZ501" s="1725">
        <f>IF(COUNT('Conducted LTE CATM1'!$AH$3:$AH$265)=0,15,INDEX('Conducted LTE CATM1'!$M$3:$M$265,MATCH(MAX('Conducted LTE CATM1'!$AH$3:$AH$265),'Conducted LTE CATM1'!$AH$3:$AH$265,0)))</f>
        <v>15</v>
      </c>
      <c r="CA501" s="1032" t="str">
        <f>CA500</f>
        <v>TBD</v>
      </c>
      <c r="CB501" s="202">
        <v>0</v>
      </c>
      <c r="CC501" s="814">
        <f>IF(COUNT('Conducted LTE CATM1'!$AH$3:$AH$265)=0,18300,INDEX('Conducted LTE CATM1'!$T$3:$T$265,MATCH(MAX('Conducted LTE CATM1'!$AH$3:$AH$265),'Conducted LTE CATM1'!$AH$3:$AH$265,0)))</f>
        <v>18300</v>
      </c>
      <c r="CD501" s="814">
        <f>IF(COUNT('Conducted LTE CATM1'!$AH$3:$AH$265)=0,1950,INDEX('Conducted LTE CATM1'!$U$3:$U$265,MATCH(MAX('Conducted LTE CATM1'!$AH$3:$AH$265),'Conducted LTE CATM1'!$AH$3:$AH$265,0)))</f>
        <v>1950</v>
      </c>
      <c r="CE501" s="7234"/>
      <c r="CF501" s="7234"/>
      <c r="CG501" s="6706"/>
      <c r="CH501" s="6706"/>
      <c r="CI501" s="225">
        <f>BY501</f>
        <v/>
      </c>
      <c r="CJ501" s="237">
        <f>BZ501</f>
        <v/>
      </c>
      <c r="CK501" s="223">
        <f>CA501</f>
        <v/>
      </c>
      <c r="CL501" s="237">
        <f>CC501</f>
        <v/>
      </c>
      <c r="CM501" s="394">
        <f>CD501</f>
        <v/>
      </c>
      <c r="CN501" s="1527"/>
      <c r="CO501" s="1579"/>
      <c r="CP501" s="7214">
        <f>IF(CF501=""," ",IF(ABS(CE501-CF501)&lt;=0.1,"Valid","Not valid"))</f>
        <v/>
      </c>
      <c r="CQ501" s="1674">
        <f> IF(CE501="","",IF(AND(CE501&lt;&gt;"",CF501=""),IF(CE501&gt;=0.8,"Medir+Sig Max","No"),IF(CF501&lt;&gt;"",IF(CF501&gt;=0.8,"Medir+Sig Max","No"),"")))</f>
        <v/>
      </c>
      <c r="CR501" s="6927"/>
      <c r="CS501" s="1674"/>
      <c r="CT501" s="220">
        <f>IF(CO501="",IF(AND(CE501="",CF501=""),"",IF(CF501="",IF(DQ501&gt;1,ROUND(DQ501*CE501,3),CE501),IF(DQ501&gt;1,ROUND(DQ501*CF501,3),CF501))),IF(AND(CE501="",CF501=""),"",IF(CF501="",IF(DQ501&gt;1,ROUND(DQ501*CE501*(1/(CO501)),3),CE501*(1/(CO501))),IF(DQ501&gt;1,ROUND(DQ501*CF501*(1/(CO501)),3),CF501*(1/(CO501))))))</f>
        <v/>
      </c>
      <c r="CU501" s="224">
        <f>BY501</f>
        <v/>
      </c>
      <c r="CV501" s="237">
        <f>BZ501</f>
        <v/>
      </c>
      <c r="CW501" s="237">
        <f>CA501</f>
        <v/>
      </c>
      <c r="CX501" s="224">
        <f>CC501</f>
        <v/>
      </c>
      <c r="CY501" s="237">
        <f>CD501</f>
        <v/>
      </c>
      <c r="CZ501" s="7474">
        <f>IF(COUNTIF(Overview!K12:K14,TRUE)&gt;0,1.6,IF(COUNTIF(Overview!L12:L14,TRUE)&gt;0,8,0))</f>
        <v/>
      </c>
      <c r="DA501" s="1788"/>
      <c r="DB501" s="7483"/>
      <c r="DC501" s="844">
        <f>IF(CT501="","",IF(CT501&gt;CZ501,"Fail","Pass"))</f>
        <v/>
      </c>
      <c r="DD501" s="402"/>
      <c r="DE501" s="1565">
        <f>MyTimestamp(DC501)</f>
        <v/>
      </c>
      <c r="DF501" s="1531">
        <f>IF(COUNT(CE501:CH501)=1,15,IF(COUNT(CE501:CH501)=0,0,30))</f>
        <v/>
      </c>
      <c r="DG501" s="1532">
        <f>IF(DF501=0,0,2)</f>
        <v/>
      </c>
      <c r="DH501" s="1866"/>
      <c r="DI501" s="1866"/>
      <c r="DJ501" s="1863"/>
      <c r="DK501" s="1789"/>
      <c r="DL501" s="1574">
        <f>10^(CN501/20)*100-100</f>
        <v/>
      </c>
      <c r="DM501" s="777"/>
      <c r="DN501" s="814"/>
      <c r="DO501" s="777">
        <f>IF(DM501="","",10^(DM501/10))</f>
        <v/>
      </c>
      <c r="DP501" s="777">
        <f>IF(ISNUMBER(DN501)=FALSE,"",10^(DN501/10))</f>
        <v/>
      </c>
      <c r="DQ501" s="1578">
        <f>IF(AND(ISNUMBER(DO501),ISNUMBER(DP501)),IF(DO501/DP501&gt;1,ROUND((DO501)/DP501,3),1),1)</f>
        <v/>
      </c>
      <c r="DR501" s="1541"/>
      <c r="DS501" s="1541"/>
      <c r="DT501" s="1541"/>
      <c r="DU501" s="1541"/>
      <c r="DV501" s="1541"/>
      <c r="DW501" s="1541"/>
      <c r="DX501" s="1541"/>
      <c r="DY501" s="1541"/>
      <c r="DZ501" s="1541"/>
      <c r="EA501" s="1541"/>
      <c r="EB501" s="1541"/>
      <c r="EC501" s="1541"/>
      <c r="ED501" s="1541"/>
      <c r="EE501" s="1541"/>
      <c r="EF501" s="1541"/>
      <c r="EG501" s="1541"/>
      <c r="EH501" s="1541"/>
      <c r="EI501" s="1541"/>
      <c r="EJ501" s="1541"/>
      <c r="EK501" s="1541"/>
      <c r="EL501" s="1541"/>
      <c r="EM501" s="1541"/>
      <c r="EN501" s="1541"/>
      <c r="EO501" s="1541"/>
      <c r="EP501" s="1541"/>
      <c r="EQ501" s="1541"/>
      <c r="ER501" s="1541"/>
      <c r="ES501" s="1541"/>
      <c r="ET501" s="1541"/>
      <c r="EU501" s="1541"/>
      <c r="EV501" s="1541"/>
    </row>
    <row r="502" ht="12.75" x14ac:dyDescent="0.2">
      <c r="A502" s="1541"/>
      <c r="B502" s="1541"/>
      <c r="C502"/>
      <c r="D502" s="1486"/>
      <c r="E502" s="1486"/>
      <c r="F502" s="672" t="inlineStr">
        <is>
          <t>5.3</t>
        </is>
      </c>
      <c r="G502" s="1497"/>
      <c r="H502" s="130">
        <f>BV502</f>
        <v/>
      </c>
      <c r="I502" s="130">
        <f>BW502</f>
        <v/>
      </c>
      <c r="J502" s="1299" t="inlineStr">
        <is>
          <t>Cat M1</t>
        </is>
      </c>
      <c r="K502" s="1299" t="inlineStr">
        <is>
          <t>FDD1</t>
        </is>
      </c>
      <c r="L502" s="115"/>
      <c r="M502" s="130">
        <v>15</v>
      </c>
      <c r="N502" s="119" t="inlineStr">
        <is>
          <t>16QAM</t>
        </is>
      </c>
      <c r="O502" s="131"/>
      <c r="P502" s="6597">
        <v>0</v>
      </c>
      <c r="Q502" s="131">
        <v>3</v>
      </c>
      <c r="R502" s="131">
        <v>0</v>
      </c>
      <c r="S502" s="6593"/>
      <c r="T502" s="130">
        <v>18300</v>
      </c>
      <c r="U502" s="6593">
        <v>1950</v>
      </c>
      <c r="V502" s="119"/>
      <c r="W502" s="1305"/>
      <c r="X502" s="119"/>
      <c r="Y502" s="119"/>
      <c r="Z502" s="119"/>
      <c r="AA502" s="115"/>
      <c r="AB502" s="115"/>
      <c r="AC502" s="1300">
        <f>IF(OR(BX502="Close to Ear",BX502="Close to Head"),"Head",IF(BX502="Extremity","Extremity","Body"))</f>
        <v/>
      </c>
      <c r="AD502" s="1301">
        <f>CA502</f>
        <v/>
      </c>
      <c r="AE502" s="1299">
        <f>CB502</f>
        <v/>
      </c>
      <c r="AF502" s="115"/>
      <c r="AG502" s="1302">
        <f>IF(OR(AZ502="",BA502=""),"N/A",IF(DC502="Pass","P","F"))</f>
        <v/>
      </c>
      <c r="AH502" s="129"/>
      <c r="AI502" s="129"/>
      <c r="AJ502" s="129"/>
      <c r="AK502" s="119"/>
      <c r="AL502" s="115"/>
      <c r="AM502" s="119"/>
      <c r="AN502" s="119"/>
      <c r="AO502" s="692"/>
      <c r="AP502" s="692"/>
      <c r="AQ502" s="692"/>
      <c r="AR502" s="692"/>
      <c r="AS502" s="692"/>
      <c r="AT502" s="1303">
        <f>IF(AC502="Extremity",IF(CG502="","",CG502),"")</f>
        <v/>
      </c>
      <c r="AU502" s="1303">
        <f>IF(AC502="Extremity",IF(CH502="","",CH502),"")</f>
        <v/>
      </c>
      <c r="AV502" s="1304">
        <f>IF(AC502="Extremity","",IF(CE502="","",CE502))</f>
        <v/>
      </c>
      <c r="AW502" s="1304">
        <f>IF(AD502="Extremity","",IF(CF502="","",CF502))</f>
        <v/>
      </c>
      <c r="AX502" s="1305">
        <f>DL502</f>
        <v/>
      </c>
      <c r="AY502" s="1305">
        <f>DQ502</f>
        <v/>
      </c>
      <c r="AZ502" s="3377">
        <f>IF(AC502="Extremity",IF(DA502="","",DA502),"")</f>
        <v/>
      </c>
      <c r="BA502" s="3378">
        <f>IF(AC502="Extremity","",IF(CT502="","",CT502))</f>
        <v/>
      </c>
      <c r="BB502" s="1305">
        <f>IF(AC502="Extremity",IF(DB502="","",DB502),"")</f>
        <v/>
      </c>
      <c r="BC502" s="1304">
        <f>IF(AC502="Extremity","",IF(CZ502="","",CZ502))</f>
        <v/>
      </c>
      <c r="BD502" s="1305">
        <f>DD502</f>
        <v/>
      </c>
      <c r="BE502" s="132">
        <f>DE502</f>
        <v/>
      </c>
      <c r="BF502" s="133">
        <f>DF502*60</f>
        <v/>
      </c>
      <c r="BG502" s="121">
        <f>BE502</f>
        <v/>
      </c>
      <c r="BH502" s="133">
        <f>DG502*60</f>
        <v/>
      </c>
      <c r="BI502" s="133">
        <f>DH502</f>
        <v/>
      </c>
      <c r="BJ502" s="117"/>
      <c r="BK502" s="812">
        <f>Overview!$E$7</f>
        <v/>
      </c>
      <c r="BL502" s="117"/>
      <c r="BM502" s="834">
        <f>DI502</f>
        <v/>
      </c>
      <c r="BN502" s="812">
        <f>Overview!$P$153</f>
        <v/>
      </c>
      <c r="BO502" s="117" t="inlineStr">
        <is>
          <t>Revisar: la misma frecuencia aparece con varios canales en esta banda (18050 / 18300 / 18525)</t>
        </is>
      </c>
      <c r="BP502" s="117"/>
      <c r="BQ502" s="115"/>
      <c r="BR502" s="1478"/>
      <c r="BS502" s="1541"/>
      <c r="BT502" s="1864" t="inlineStr">
        <is>
          <t>LTE CATM1</t>
        </is>
      </c>
      <c r="BU502" s="1828" t="inlineStr">
        <is>
          <t>FDD1</t>
        </is>
      </c>
      <c r="BV502" s="906">
        <f>Overview!$H$30</f>
        <v/>
      </c>
      <c r="BW502" s="1865"/>
      <c r="BX502" s="1828" t="inlineStr">
        <is>
          <t>Close to ear</t>
        </is>
      </c>
      <c r="BY502" s="730"/>
      <c r="BZ502" s="1725">
        <f>IF(COUNT('Conducted LTE CATM1'!$AH$3:$AH$265)=0,15,INDEX('Conducted LTE CATM1'!$M$3:$M$265,MATCH(MAX('Conducted LTE CATM1'!$AH$3:$AH$265),'Conducted LTE CATM1'!$AH$3:$AH$265,0)))</f>
        <v>15</v>
      </c>
      <c r="CA502" s="873" t="str">
        <f>CA501</f>
        <v>TBD</v>
      </c>
      <c r="CB502" s="200">
        <v>0</v>
      </c>
      <c r="CC502" s="730">
        <f>IF(COUNT('Conducted LTE CATM1'!$AH$3:$AH$265)=0,18300,INDEX('Conducted LTE CATM1'!$T$3:$T$265,MATCH(MAX('Conducted LTE CATM1'!$AH$3:$AH$265),'Conducted LTE CATM1'!$AH$3:$AH$265,0)))</f>
        <v>18300</v>
      </c>
      <c r="CD502" s="730">
        <f>IF(COUNT('Conducted LTE CATM1'!$AH$3:$AH$265)=0,1950,INDEX('Conducted LTE CATM1'!$U$3:$U$265,MATCH(MAX('Conducted LTE CATM1'!$AH$3:$AH$265),'Conducted LTE CATM1'!$AH$3:$AH$265,0)))</f>
        <v>1950</v>
      </c>
      <c r="CE502" s="7234"/>
      <c r="CF502" s="7234"/>
      <c r="CG502" s="6706"/>
      <c r="CH502" s="6706"/>
      <c r="CI502" s="225">
        <f>BY502</f>
        <v/>
      </c>
      <c r="CJ502" s="237">
        <f>BZ502</f>
        <v/>
      </c>
      <c r="CK502" s="223">
        <f>CA502</f>
        <v/>
      </c>
      <c r="CL502" s="237">
        <f>CC502</f>
        <v/>
      </c>
      <c r="CM502" s="394">
        <f>CD502</f>
        <v/>
      </c>
      <c r="CN502" s="1527"/>
      <c r="CO502" s="1579"/>
      <c r="CP502" s="7214">
        <f>IF(CF502=""," ",IF(ABS(CE502-CF502)&lt;=0.1,"Valid","Not valid"))</f>
        <v/>
      </c>
      <c r="CQ502" s="1674">
        <f> IF(CE502="","",IF(AND(CE502&lt;&gt;"",CF502=""),IF(CE502&gt;=0.8,"Medir+Sig Max","No"),IF(CF502&lt;&gt;"",IF(CF502&gt;=0.8,"Medir+Sig Max","No"),"")))</f>
        <v/>
      </c>
      <c r="CR502" s="6927"/>
      <c r="CS502" s="1674"/>
      <c r="CT502" s="220">
        <f>IF(CO502="",IF(AND(CE502="",CF502=""),"",IF(CF502="",IF(DQ502&gt;1,ROUND(DQ502*CE502,3),CE502),IF(DQ502&gt;1,ROUND(DQ502*CF502,3),CF502))),IF(AND(CE502="",CF502=""),"",IF(CF502="",IF(DQ502&gt;1,ROUND(DQ502*CE502*(1/(CO502)),3),CE502*(1/(CO502))),IF(DQ502&gt;1,ROUND(DQ502*CF502*(1/(CO502)),3),CF502*(1/(CO502))))))</f>
        <v/>
      </c>
      <c r="CU502" s="224">
        <f>BY502</f>
        <v/>
      </c>
      <c r="CV502" s="237">
        <f>BZ502</f>
        <v/>
      </c>
      <c r="CW502" s="237">
        <f>CA502</f>
        <v/>
      </c>
      <c r="CX502" s="224">
        <f>CC502</f>
        <v/>
      </c>
      <c r="CY502" s="237">
        <f>CD502</f>
        <v/>
      </c>
      <c r="CZ502" s="7474">
        <f>IF(COUNTIF(Overview!K12:K14,TRUE)&gt;0,1.6,IF(COUNTIF(Overview!L12:L14,TRUE)&gt;0,8,0))</f>
        <v/>
      </c>
      <c r="DA502" s="1788"/>
      <c r="DB502" s="7483"/>
      <c r="DC502" s="844">
        <f>IF(CT502="","",IF(CT502&gt;CZ502,"Fail","Pass"))</f>
        <v/>
      </c>
      <c r="DD502" s="402"/>
      <c r="DE502" s="1565">
        <f>MyTimestamp(DC502)</f>
        <v/>
      </c>
      <c r="DF502" s="1531">
        <f>IF(COUNT(CE502:CH502)=1,15,IF(COUNT(CE502:CH502)=0,0,30))</f>
        <v/>
      </c>
      <c r="DG502" s="1532">
        <f>IF(DF502=0,0,2)</f>
        <v/>
      </c>
      <c r="DH502" s="1866"/>
      <c r="DI502" s="1866"/>
      <c r="DJ502" s="1863"/>
      <c r="DK502" s="1789"/>
      <c r="DL502" s="1574">
        <f>10^(CN502/20)*100-100</f>
        <v/>
      </c>
      <c r="DM502" s="777"/>
      <c r="DN502" s="730"/>
      <c r="DO502" s="777">
        <f>IF(DM502="","",10^(DM502/10))</f>
        <v/>
      </c>
      <c r="DP502" s="777">
        <f>IF(ISNUMBER(DN502)=FALSE,"",10^(DN502/10))</f>
        <v/>
      </c>
      <c r="DQ502" s="1578">
        <f>IF(AND(ISNUMBER(DO502),ISNUMBER(DP502)),IF(DO502/DP502&gt;1,ROUND((DO502)/DP502,3),1),1)</f>
        <v/>
      </c>
      <c r="DR502" s="1541"/>
      <c r="DS502" s="1541"/>
      <c r="DT502" s="1541"/>
      <c r="DU502" s="1541"/>
      <c r="DV502" s="1541"/>
      <c r="DW502" s="1541"/>
      <c r="DX502" s="1541"/>
      <c r="DY502" s="1541"/>
      <c r="DZ502" s="1541"/>
      <c r="EA502" s="1541"/>
      <c r="EB502" s="1541"/>
      <c r="EC502" s="1541"/>
      <c r="ED502" s="1541"/>
      <c r="EE502" s="1541"/>
      <c r="EF502" s="1541"/>
      <c r="EG502" s="1541"/>
      <c r="EH502" s="1541"/>
      <c r="EI502" s="1541"/>
      <c r="EJ502" s="1541"/>
      <c r="EK502" s="1541"/>
      <c r="EL502" s="1541"/>
      <c r="EM502" s="1541"/>
      <c r="EN502" s="1541"/>
      <c r="EO502" s="1541"/>
      <c r="EP502" s="1541"/>
      <c r="EQ502" s="1541"/>
      <c r="ER502" s="1541"/>
      <c r="ES502" s="1541"/>
      <c r="ET502" s="1541"/>
      <c r="EU502" s="1541"/>
      <c r="EV502" s="1541"/>
    </row>
    <row r="503" ht="12.75" x14ac:dyDescent="0.2">
      <c r="A503" s="1541"/>
      <c r="B503" s="1541"/>
      <c r="C503"/>
      <c r="D503" s="1486"/>
      <c r="E503" s="1486"/>
      <c r="F503" s="672" t="inlineStr">
        <is>
          <t>5.3</t>
        </is>
      </c>
      <c r="G503" s="1497"/>
      <c r="H503" s="130">
        <f>BV503</f>
        <v/>
      </c>
      <c r="I503" s="130">
        <f>BW503</f>
        <v/>
      </c>
      <c r="J503" s="1299" t="inlineStr">
        <is>
          <t>Cat M1</t>
        </is>
      </c>
      <c r="K503" s="1299" t="inlineStr">
        <is>
          <t>FDD1</t>
        </is>
      </c>
      <c r="L503" s="115"/>
      <c r="M503" s="130">
        <v>15</v>
      </c>
      <c r="N503" s="119" t="inlineStr">
        <is>
          <t>16QAM</t>
        </is>
      </c>
      <c r="O503" s="131"/>
      <c r="P503" s="6597">
        <v>0</v>
      </c>
      <c r="Q503" s="131">
        <v>3</v>
      </c>
      <c r="R503" s="131">
        <v>0</v>
      </c>
      <c r="S503" s="6593"/>
      <c r="T503" s="130">
        <v>18300</v>
      </c>
      <c r="U503" s="6593">
        <v>1950</v>
      </c>
      <c r="V503" s="119"/>
      <c r="W503" s="1305"/>
      <c r="X503" s="119"/>
      <c r="Y503" s="119"/>
      <c r="Z503" s="119"/>
      <c r="AA503" s="115"/>
      <c r="AB503" s="115"/>
      <c r="AC503" s="1300">
        <f>IF(OR(BX503="Close to Ear",BX503="Close to Head"),"Head",IF(BX503="Extremity","Extremity","Body"))</f>
        <v/>
      </c>
      <c r="AD503" s="1301">
        <f>CA503</f>
        <v/>
      </c>
      <c r="AE503" s="1299">
        <f>CB503</f>
        <v/>
      </c>
      <c r="AF503" s="115"/>
      <c r="AG503" s="1302">
        <f>IF(OR(AZ503="",BA503=""),"N/A",IF(DC503="Pass","P","F"))</f>
        <v/>
      </c>
      <c r="AH503" s="129"/>
      <c r="AI503" s="129"/>
      <c r="AJ503" s="129"/>
      <c r="AK503" s="119"/>
      <c r="AL503" s="115"/>
      <c r="AM503" s="119"/>
      <c r="AN503" s="119"/>
      <c r="AO503" s="692"/>
      <c r="AP503" s="692"/>
      <c r="AQ503" s="692"/>
      <c r="AR503" s="692"/>
      <c r="AS503" s="692"/>
      <c r="AT503" s="1303">
        <f>IF(AC503="Extremity",IF(CG503="","",CG503),"")</f>
        <v/>
      </c>
      <c r="AU503" s="1303">
        <f>IF(AC503="Extremity",IF(CH503="","",CH503),"")</f>
        <v/>
      </c>
      <c r="AV503" s="1304">
        <f>IF(AC503="Extremity","",IF(CE503="","",CE503))</f>
        <v/>
      </c>
      <c r="AW503" s="1304">
        <f>IF(AD503="Extremity","",IF(CF503="","",CF503))</f>
        <v/>
      </c>
      <c r="AX503" s="1305">
        <f>DL503</f>
        <v/>
      </c>
      <c r="AY503" s="1305">
        <f>DQ503</f>
        <v/>
      </c>
      <c r="AZ503" s="3377">
        <f>IF(AC503="Extremity",IF(DA503="","",DA503),"")</f>
        <v/>
      </c>
      <c r="BA503" s="3378">
        <f>IF(AC503="Extremity","",IF(CT503="","",CT503))</f>
        <v/>
      </c>
      <c r="BB503" s="1305">
        <f>IF(AC503="Extremity",IF(DB503="","",DB503),"")</f>
        <v/>
      </c>
      <c r="BC503" s="1304">
        <f>IF(AC503="Extremity","",IF(CZ503="","",CZ503))</f>
        <v/>
      </c>
      <c r="BD503" s="1305">
        <f>DD503</f>
        <v/>
      </c>
      <c r="BE503" s="132">
        <f>DE503</f>
        <v/>
      </c>
      <c r="BF503" s="133">
        <f>DF503*60</f>
        <v/>
      </c>
      <c r="BG503" s="121">
        <f>BE503</f>
        <v/>
      </c>
      <c r="BH503" s="133">
        <f>DG503*60</f>
        <v/>
      </c>
      <c r="BI503" s="133">
        <f>DH503</f>
        <v/>
      </c>
      <c r="BJ503" s="117"/>
      <c r="BK503" s="812">
        <f>Overview!$E$7</f>
        <v/>
      </c>
      <c r="BL503" s="117"/>
      <c r="BM503" s="834">
        <f>DI503</f>
        <v/>
      </c>
      <c r="BN503" s="812">
        <f>Overview!$P$153</f>
        <v/>
      </c>
      <c r="BO503" s="117" t="inlineStr">
        <is>
          <t>Revisar: la misma frecuencia aparece con varios canales en esta banda (18050 / 18300 / 18525)</t>
        </is>
      </c>
      <c r="BP503" s="117"/>
      <c r="BQ503" s="115"/>
      <c r="BR503" s="1478"/>
      <c r="BS503" s="1541"/>
      <c r="BT503" s="1864" t="inlineStr">
        <is>
          <t>LTE CATM1</t>
        </is>
      </c>
      <c r="BU503" s="1828" t="inlineStr">
        <is>
          <t>FDD1</t>
        </is>
      </c>
      <c r="BV503" s="906">
        <f>Overview!$H$30</f>
        <v/>
      </c>
      <c r="BW503" s="1865"/>
      <c r="BX503" s="1828" t="inlineStr">
        <is>
          <t>Close to ear</t>
        </is>
      </c>
      <c r="BY503" s="815"/>
      <c r="BZ503" s="1725">
        <f>IF(COUNT('Conducted LTE CATM1'!$AH$3:$AH$265)=0,15,INDEX('Conducted LTE CATM1'!$M$3:$M$265,MATCH(MAX('Conducted LTE CATM1'!$AH$3:$AH$265),'Conducted LTE CATM1'!$AH$3:$AH$265,0)))</f>
        <v>15</v>
      </c>
      <c r="CA503" s="874" t="str">
        <f>CA502</f>
        <v>TBD</v>
      </c>
      <c r="CB503" s="201">
        <v>0</v>
      </c>
      <c r="CC503" s="815">
        <f>IF(COUNT('Conducted LTE CATM1'!$AH$3:$AH$265)=0,18300,INDEX('Conducted LTE CATM1'!$T$3:$T$265,MATCH(MAX('Conducted LTE CATM1'!$AH$3:$AH$265),'Conducted LTE CATM1'!$AH$3:$AH$265,0)))</f>
        <v>18300</v>
      </c>
      <c r="CD503" s="815">
        <f>IF(COUNT('Conducted LTE CATM1'!$AH$3:$AH$265)=0,1950,INDEX('Conducted LTE CATM1'!$U$3:$U$265,MATCH(MAX('Conducted LTE CATM1'!$AH$3:$AH$265),'Conducted LTE CATM1'!$AH$3:$AH$265,0)))</f>
        <v>1950</v>
      </c>
      <c r="CE503" s="7234"/>
      <c r="CF503" s="7234"/>
      <c r="CG503" s="6706"/>
      <c r="CH503" s="6706"/>
      <c r="CI503" s="225">
        <f>BY503</f>
        <v/>
      </c>
      <c r="CJ503" s="237">
        <f>BZ503</f>
        <v/>
      </c>
      <c r="CK503" s="223">
        <f>CA503</f>
        <v/>
      </c>
      <c r="CL503" s="237">
        <f>CC503</f>
        <v/>
      </c>
      <c r="CM503" s="394">
        <f>CD503</f>
        <v/>
      </c>
      <c r="CN503" s="1527"/>
      <c r="CO503" s="1579"/>
      <c r="CP503" s="7214">
        <f>IF(CF503=""," ",IF(ABS(CE503-CF503)&lt;=0.1,"Valid","Not valid"))</f>
        <v/>
      </c>
      <c r="CQ503" s="1674">
        <f> IF(CE503="","",IF(AND(CE503&lt;&gt;"",CF503=""),IF(CE503&gt;=0.8,"Medir+Sig Max","No"),IF(CF503&lt;&gt;"",IF(CF503&gt;=0.8,"Medir+Sig Max","No"),"")))</f>
        <v/>
      </c>
      <c r="CR503" s="6927"/>
      <c r="CS503" s="1674"/>
      <c r="CT503" s="220">
        <f>IF(CO503="",IF(AND(CE503="",CF503=""),"",IF(CF503="",IF(DQ503&gt;1,ROUND(DQ503*CE503,3),CE503),IF(DQ503&gt;1,ROUND(DQ503*CF503,3),CF503))),IF(AND(CE503="",CF503=""),"",IF(CF503="",IF(DQ503&gt;1,ROUND(DQ503*CE503*(1/(CO503)),3),CE503*(1/(CO503))),IF(DQ503&gt;1,ROUND(DQ503*CF503*(1/(CO503)),3),CF503*(1/(CO503))))))</f>
        <v/>
      </c>
      <c r="CU503" s="224">
        <f>BY503</f>
        <v/>
      </c>
      <c r="CV503" s="237">
        <f>BZ503</f>
        <v/>
      </c>
      <c r="CW503" s="237">
        <f>CA503</f>
        <v/>
      </c>
      <c r="CX503" s="224">
        <f>CC503</f>
        <v/>
      </c>
      <c r="CY503" s="237">
        <f>CD503</f>
        <v/>
      </c>
      <c r="CZ503" s="7474">
        <f>IF(COUNTIF(Overview!K12:K14,TRUE)&gt;0,1.6,IF(COUNTIF(Overview!L12:L14,TRUE)&gt;0,8,0))</f>
        <v/>
      </c>
      <c r="DA503" s="1788"/>
      <c r="DB503" s="7483"/>
      <c r="DC503" s="844">
        <f>IF(CT503="","",IF(CT503&gt;CZ503,"Fail","Pass"))</f>
        <v/>
      </c>
      <c r="DD503" s="402"/>
      <c r="DE503" s="1565">
        <f>MyTimestamp(DC503)</f>
        <v/>
      </c>
      <c r="DF503" s="1531">
        <f>IF(COUNT(CE503:CH503)=1,15,IF(COUNT(CE503:CH503)=0,0,30))</f>
        <v/>
      </c>
      <c r="DG503" s="1532">
        <f>IF(DF503=0,0,2)</f>
        <v/>
      </c>
      <c r="DH503" s="1866"/>
      <c r="DI503" s="1866"/>
      <c r="DJ503" s="1863"/>
      <c r="DK503" s="1789"/>
      <c r="DL503" s="1574">
        <f>10^(CN503/20)*100-100</f>
        <v/>
      </c>
      <c r="DM503" s="777"/>
      <c r="DN503" s="815"/>
      <c r="DO503" s="777">
        <f>IF(DM503="","",10^(DM503/10))</f>
        <v/>
      </c>
      <c r="DP503" s="777">
        <f>IF(ISNUMBER(DN503)=FALSE,"",10^(DN503/10))</f>
        <v/>
      </c>
      <c r="DQ503" s="1578">
        <f>IF(AND(ISNUMBER(DO503),ISNUMBER(DP503)),IF(DO503/DP503&gt;1,ROUND((DO503)/DP503,3),1),1)</f>
        <v/>
      </c>
      <c r="DR503" s="1541"/>
      <c r="DS503" s="1541"/>
      <c r="DT503" s="1541"/>
      <c r="DU503" s="1541"/>
      <c r="DV503" s="1541"/>
      <c r="DW503" s="1541"/>
      <c r="DX503" s="1541"/>
      <c r="DY503" s="1541"/>
      <c r="DZ503" s="1541"/>
      <c r="EA503" s="1541"/>
      <c r="EB503" s="1541"/>
      <c r="EC503" s="1541"/>
      <c r="ED503" s="1541"/>
      <c r="EE503" s="1541"/>
      <c r="EF503" s="1541"/>
      <c r="EG503" s="1541"/>
      <c r="EH503" s="1541"/>
      <c r="EI503" s="1541"/>
      <c r="EJ503" s="1541"/>
      <c r="EK503" s="1541"/>
      <c r="EL503" s="1541"/>
      <c r="EM503" s="1541"/>
      <c r="EN503" s="1541"/>
      <c r="EO503" s="1541"/>
      <c r="EP503" s="1541"/>
      <c r="EQ503" s="1541"/>
      <c r="ER503" s="1541"/>
      <c r="ES503" s="1541"/>
      <c r="ET503" s="1541"/>
      <c r="EU503" s="1541"/>
      <c r="EV503" s="1541"/>
    </row>
    <row r="504" ht="12.75" x14ac:dyDescent="0.2">
      <c r="A504" s="1541"/>
      <c r="B504" s="1541"/>
      <c r="C504"/>
      <c r="D504" s="1486"/>
      <c r="E504" s="1486"/>
      <c r="F504" s="672" t="inlineStr">
        <is>
          <t>5.3</t>
        </is>
      </c>
      <c r="G504" s="1497"/>
      <c r="H504" s="130">
        <f>BV504</f>
        <v/>
      </c>
      <c r="I504" s="130">
        <f>BW504</f>
        <v/>
      </c>
      <c r="J504" s="1299" t="inlineStr">
        <is>
          <t>Cat M1</t>
        </is>
      </c>
      <c r="K504" s="1299" t="inlineStr">
        <is>
          <t>FDD1</t>
        </is>
      </c>
      <c r="L504" s="115"/>
      <c r="M504" s="130">
        <v>15</v>
      </c>
      <c r="N504" s="119" t="inlineStr">
        <is>
          <t>16QAM</t>
        </is>
      </c>
      <c r="O504" s="131"/>
      <c r="P504" s="6597">
        <v>0</v>
      </c>
      <c r="Q504" s="131">
        <v>3</v>
      </c>
      <c r="R504" s="131">
        <v>0</v>
      </c>
      <c r="S504" s="6593"/>
      <c r="T504" s="130">
        <v>18300</v>
      </c>
      <c r="U504" s="6593">
        <v>1950</v>
      </c>
      <c r="V504" s="119"/>
      <c r="W504" s="1305"/>
      <c r="X504" s="119"/>
      <c r="Y504" s="119"/>
      <c r="Z504" s="119"/>
      <c r="AA504" s="115"/>
      <c r="AB504" s="115"/>
      <c r="AC504" s="1300">
        <f>IF(OR(BX504="Close to Ear",BX504="Close to Head"),"Head",IF(BX504="Extremity","Extremity","Body"))</f>
        <v/>
      </c>
      <c r="AD504" s="1301">
        <f>CA504</f>
        <v/>
      </c>
      <c r="AE504" s="1299">
        <f>CB504</f>
        <v/>
      </c>
      <c r="AF504" s="115"/>
      <c r="AG504" s="1302">
        <f>IF(OR(AZ504="",BA504=""),"N/A",IF(DC504="Pass","P","F"))</f>
        <v/>
      </c>
      <c r="AH504" s="129"/>
      <c r="AI504" s="129"/>
      <c r="AJ504" s="129"/>
      <c r="AK504" s="119"/>
      <c r="AL504" s="115"/>
      <c r="AM504" s="119"/>
      <c r="AN504" s="119"/>
      <c r="AO504" s="692"/>
      <c r="AP504" s="692"/>
      <c r="AQ504" s="692"/>
      <c r="AR504" s="692"/>
      <c r="AS504" s="692"/>
      <c r="AT504" s="1303">
        <f>IF(AC504="Extremity",IF(CG504="","",CG504),"")</f>
        <v/>
      </c>
      <c r="AU504" s="1303">
        <f>IF(AC504="Extremity",IF(CH504="","",CH504),"")</f>
        <v/>
      </c>
      <c r="AV504" s="1304">
        <f>IF(AC504="Extremity","",IF(CE504="","",CE504))</f>
        <v/>
      </c>
      <c r="AW504" s="1304">
        <f>IF(AD504="Extremity","",IF(CF504="","",CF504))</f>
        <v/>
      </c>
      <c r="AX504" s="1305">
        <f>DL504</f>
        <v/>
      </c>
      <c r="AY504" s="1305">
        <f>DQ504</f>
        <v/>
      </c>
      <c r="AZ504" s="3377">
        <f>IF(AC504="Extremity",IF(DA504="","",DA504),"")</f>
        <v/>
      </c>
      <c r="BA504" s="3378">
        <f>IF(AC504="Extremity","",IF(CT504="","",CT504))</f>
        <v/>
      </c>
      <c r="BB504" s="1305">
        <f>IF(AC504="Extremity",IF(DB504="","",DB504),"")</f>
        <v/>
      </c>
      <c r="BC504" s="1304">
        <f>IF(AC504="Extremity","",IF(CZ504="","",CZ504))</f>
        <v/>
      </c>
      <c r="BD504" s="1305">
        <f>DD504</f>
        <v/>
      </c>
      <c r="BE504" s="132">
        <f>DE504</f>
        <v/>
      </c>
      <c r="BF504" s="133">
        <f>DF504*60</f>
        <v/>
      </c>
      <c r="BG504" s="121">
        <f>BE504</f>
        <v/>
      </c>
      <c r="BH504" s="133">
        <f>DG504*60</f>
        <v/>
      </c>
      <c r="BI504" s="133">
        <f>DH504</f>
        <v/>
      </c>
      <c r="BJ504" s="117"/>
      <c r="BK504" s="812">
        <f>Overview!$E$7</f>
        <v/>
      </c>
      <c r="BL504" s="117"/>
      <c r="BM504" s="834">
        <f>DI504</f>
        <v/>
      </c>
      <c r="BN504" s="812">
        <f>Overview!$P$153</f>
        <v/>
      </c>
      <c r="BO504" s="117" t="inlineStr">
        <is>
          <t>Revisar: la misma frecuencia aparece con varios canales en esta banda (18050 / 18300 / 18525)</t>
        </is>
      </c>
      <c r="BP504" s="117"/>
      <c r="BQ504" s="115"/>
      <c r="BR504" s="1478"/>
      <c r="BS504" s="1541"/>
      <c r="BT504" s="1864" t="inlineStr">
        <is>
          <t>LTE CATM1</t>
        </is>
      </c>
      <c r="BU504" s="1828" t="inlineStr">
        <is>
          <t>FDD1</t>
        </is>
      </c>
      <c r="BV504" s="906">
        <f>Overview!$H$30</f>
        <v/>
      </c>
      <c r="BW504" s="1865"/>
      <c r="BX504" s="1828" t="inlineStr">
        <is>
          <t>Close to ear</t>
        </is>
      </c>
      <c r="BY504" s="7306"/>
      <c r="BZ504" s="1865">
        <f>IF(COUNT('Conducted LTE CATM1'!$AH$3:$AH$265)=0,15,INDEX('Conducted LTE CATM1'!$M$3:$M$265,MATCH(MAX('Conducted LTE CATM1'!$AH$3:$AH$265),'Conducted LTE CATM1'!$AH$3:$AH$265,0)))</f>
        <v>15</v>
      </c>
      <c r="CA504" s="1032" t="str">
        <f>CA503</f>
        <v>TBD</v>
      </c>
      <c r="CB504" s="202">
        <v>0</v>
      </c>
      <c r="CC504" s="776">
        <f>IF(COUNT('Conducted LTE CATM1'!$AH$3:$AH$265)=0,18300,INDEX('Conducted LTE CATM1'!$T$3:$T$265,MATCH(MAX('Conducted LTE CATM1'!$AH$3:$AH$265),'Conducted LTE CATM1'!$AH$3:$AH$265,0)))</f>
        <v>18300</v>
      </c>
      <c r="CD504" s="776">
        <f>IF(COUNT('Conducted LTE CATM1'!$AH$3:$AH$265)=0,1950,INDEX('Conducted LTE CATM1'!$U$3:$U$265,MATCH(MAX('Conducted LTE CATM1'!$AH$3:$AH$265),'Conducted LTE CATM1'!$AH$3:$AH$265,0)))</f>
        <v>1950</v>
      </c>
      <c r="CE504" s="7234"/>
      <c r="CF504" s="7234"/>
      <c r="CG504" s="6706"/>
      <c r="CH504" s="6706"/>
      <c r="CI504" s="225">
        <f>BY504</f>
        <v/>
      </c>
      <c r="CJ504" s="237">
        <f>BZ504</f>
        <v/>
      </c>
      <c r="CK504" s="223">
        <f>CA504</f>
        <v/>
      </c>
      <c r="CL504" s="237">
        <f>CC504</f>
        <v/>
      </c>
      <c r="CM504" s="394">
        <f>CD504</f>
        <v/>
      </c>
      <c r="CN504" s="1527"/>
      <c r="CO504" s="1579"/>
      <c r="CP504" s="7214">
        <f>IF(CF504=""," ",IF(ABS(CE504-CF504)&lt;=0.1,"Valid","Not valid"))</f>
        <v/>
      </c>
      <c r="CQ504" s="1674">
        <f> IF(CE504="","",IF(AND(CE504&lt;&gt;"",CF504=""),IF(CE504&gt;=0.8,"Medir+Sig Max","No"),IF(CF504&lt;&gt;"",IF(CF504&gt;=0.8,"Medir+Sig Max","No"),"")))</f>
        <v/>
      </c>
      <c r="CR504" s="6927"/>
      <c r="CS504" s="1674"/>
      <c r="CT504" s="220">
        <f>IF(CO504="",IF(AND(CE504="",CF504=""),"",IF(CF504="",IF(DQ504&gt;1,ROUND(DQ504*CE504,3),CE504),IF(DQ504&gt;1,ROUND(DQ504*CF504,3),CF504))),IF(AND(CE504="",CF504=""),"",IF(CF504="",IF(DQ504&gt;1,ROUND(DQ504*CE504*(1/(CO504)),3),CE504*(1/(CO504))),IF(DQ504&gt;1,ROUND(DQ504*CF504*(1/(CO504)),3),CF504*(1/(CO504))))))</f>
        <v/>
      </c>
      <c r="CU504" s="224">
        <f>BY504</f>
        <v/>
      </c>
      <c r="CV504" s="237">
        <f>BZ504</f>
        <v/>
      </c>
      <c r="CW504" s="237">
        <f>CA504</f>
        <v/>
      </c>
      <c r="CX504" s="224">
        <f>CC504</f>
        <v/>
      </c>
      <c r="CY504" s="237">
        <f>CD504</f>
        <v/>
      </c>
      <c r="CZ504" s="7474">
        <f>IF(COUNTIF(Overview!K12:K14,TRUE)&gt;0,1.6,IF(COUNTIF(Overview!L12:L14,TRUE)&gt;0,8,0))</f>
        <v/>
      </c>
      <c r="DA504" s="1788"/>
      <c r="DB504" s="7483"/>
      <c r="DC504" s="844">
        <f>IF(CT504="","",IF(CT504&gt;CZ504,"Fail","Pass"))</f>
        <v/>
      </c>
      <c r="DD504" s="402"/>
      <c r="DE504" s="1565">
        <f>MyTimestamp(DC504)</f>
        <v/>
      </c>
      <c r="DF504" s="1531">
        <f>IF(COUNT(CE504:CH504)=1,15,IF(COUNT(CE504:CH504)=0,0,30))</f>
        <v/>
      </c>
      <c r="DG504" s="1532">
        <f>IF(DF504=0,0,2)</f>
        <v/>
      </c>
      <c r="DH504" s="1866"/>
      <c r="DI504" s="1866"/>
      <c r="DJ504" s="1863"/>
      <c r="DK504" s="1789"/>
      <c r="DL504" s="1574">
        <f>10^(CN504/20)*100-100</f>
        <v/>
      </c>
      <c r="DM504" s="777"/>
      <c r="DN504" s="776"/>
      <c r="DO504" s="777">
        <f>IF(DM504="","",10^(DM504/10))</f>
        <v/>
      </c>
      <c r="DP504" s="777">
        <f>IF(ISNUMBER(DN504)=FALSE,"",10^(DN504/10))</f>
        <v/>
      </c>
      <c r="DQ504" s="1578">
        <f>IF(AND(ISNUMBER(DO504),ISNUMBER(DP504)),IF(DO504/DP504&gt;1,ROUND((DO504)/DP504,3),1),1)</f>
        <v/>
      </c>
      <c r="DR504" s="1541"/>
      <c r="DS504" s="1541"/>
      <c r="DT504" s="1541"/>
      <c r="DU504" s="1541"/>
      <c r="DV504" s="1541"/>
      <c r="DW504" s="1541"/>
      <c r="DX504" s="1541"/>
      <c r="DY504" s="1541"/>
      <c r="DZ504" s="1541"/>
      <c r="EA504" s="1541"/>
      <c r="EB504" s="1541"/>
      <c r="EC504" s="1541"/>
      <c r="ED504" s="1541"/>
      <c r="EE504" s="1541"/>
      <c r="EF504" s="1541"/>
      <c r="EG504" s="1541"/>
      <c r="EH504" s="1541"/>
      <c r="EI504" s="1541"/>
      <c r="EJ504" s="1541"/>
      <c r="EK504" s="1541"/>
      <c r="EL504" s="1541"/>
      <c r="EM504" s="1541"/>
      <c r="EN504" s="1541"/>
      <c r="EO504" s="1541"/>
      <c r="EP504" s="1541"/>
      <c r="EQ504" s="1541"/>
      <c r="ER504" s="1541"/>
      <c r="ES504" s="1541"/>
      <c r="ET504" s="1541"/>
      <c r="EU504" s="1541"/>
      <c r="EV504" s="1541"/>
    </row>
    <row r="505" ht="12.75" x14ac:dyDescent="0.2">
      <c r="A505" s="1541"/>
      <c r="B505" s="1541"/>
      <c r="C505"/>
      <c r="D505" s="1486"/>
      <c r="E505" s="1486"/>
      <c r="F505" s="672" t="inlineStr">
        <is>
          <t>5.3</t>
        </is>
      </c>
      <c r="G505" s="1497"/>
      <c r="H505" s="130">
        <f>BV505</f>
        <v/>
      </c>
      <c r="I505" s="130">
        <f>BW505</f>
        <v/>
      </c>
      <c r="J505" s="1299" t="inlineStr">
        <is>
          <t>Cat M1</t>
        </is>
      </c>
      <c r="K505" s="1299" t="inlineStr">
        <is>
          <t>FDD1</t>
        </is>
      </c>
      <c r="L505" s="115"/>
      <c r="M505" s="130">
        <v>15</v>
      </c>
      <c r="N505" s="119" t="inlineStr">
        <is>
          <t>16QAM</t>
        </is>
      </c>
      <c r="O505" s="131"/>
      <c r="P505" s="6597">
        <v>0</v>
      </c>
      <c r="Q505" s="131">
        <v>3</v>
      </c>
      <c r="R505" s="131">
        <v>0</v>
      </c>
      <c r="S505" s="6593"/>
      <c r="T505" s="130">
        <v>18300</v>
      </c>
      <c r="U505" s="6593">
        <v>1950</v>
      </c>
      <c r="V505" s="119"/>
      <c r="W505" s="1305"/>
      <c r="X505" s="119"/>
      <c r="Y505" s="119"/>
      <c r="Z505" s="119"/>
      <c r="AA505" s="115"/>
      <c r="AB505" s="115"/>
      <c r="AC505" s="1300">
        <f>IF(OR(BX505="Close to Ear",BX505="Close to Head"),"Head",IF(BX505="Extremity","Extremity","Body"))</f>
        <v/>
      </c>
      <c r="AD505" s="1301">
        <f>CA505</f>
        <v/>
      </c>
      <c r="AE505" s="1299">
        <f>CB505</f>
        <v/>
      </c>
      <c r="AF505" s="115"/>
      <c r="AG505" s="1302">
        <f>IF(OR(AZ505="",BA505=""),"N/A",IF(DC505="Pass","P","F"))</f>
        <v/>
      </c>
      <c r="AH505" s="129"/>
      <c r="AI505" s="129"/>
      <c r="AJ505" s="129"/>
      <c r="AK505" s="119"/>
      <c r="AL505" s="115"/>
      <c r="AM505" s="119"/>
      <c r="AN505" s="119"/>
      <c r="AO505" s="692"/>
      <c r="AP505" s="692"/>
      <c r="AQ505" s="692"/>
      <c r="AR505" s="692"/>
      <c r="AS505" s="692"/>
      <c r="AT505" s="1303">
        <f>IF(AC505="Extremity",IF(CG505="","",CG505),"")</f>
        <v/>
      </c>
      <c r="AU505" s="1303">
        <f>IF(AC505="Extremity",IF(CH505="","",CH505),"")</f>
        <v/>
      </c>
      <c r="AV505" s="1304">
        <f>IF(AC505="Extremity","",IF(CE505="","",CE505))</f>
        <v/>
      </c>
      <c r="AW505" s="1304">
        <f>IF(AD505="Extremity","",IF(CF505="","",CF505))</f>
        <v/>
      </c>
      <c r="AX505" s="1305">
        <f>DL505</f>
        <v/>
      </c>
      <c r="AY505" s="1305">
        <f>DQ505</f>
        <v/>
      </c>
      <c r="AZ505" s="3377">
        <f>IF(AC505="Extremity",IF(DA505="","",DA505),"")</f>
        <v/>
      </c>
      <c r="BA505" s="3378">
        <f>IF(AC505="Extremity","",IF(CT505="","",CT505))</f>
        <v/>
      </c>
      <c r="BB505" s="1305">
        <f>IF(AC505="Extremity",IF(DB505="","",DB505),"")</f>
        <v/>
      </c>
      <c r="BC505" s="1304">
        <f>IF(AC505="Extremity","",IF(CZ505="","",CZ505))</f>
        <v/>
      </c>
      <c r="BD505" s="1305">
        <f>DD505</f>
        <v/>
      </c>
      <c r="BE505" s="132">
        <f>DE505</f>
        <v/>
      </c>
      <c r="BF505" s="133">
        <f>DF505*60</f>
        <v/>
      </c>
      <c r="BG505" s="121">
        <f>BE505</f>
        <v/>
      </c>
      <c r="BH505" s="133">
        <f>DG505*60</f>
        <v/>
      </c>
      <c r="BI505" s="133">
        <f>DH505</f>
        <v/>
      </c>
      <c r="BJ505" s="117"/>
      <c r="BK505" s="812">
        <f>Overview!$E$7</f>
        <v/>
      </c>
      <c r="BL505" s="117"/>
      <c r="BM505" s="834">
        <f>DI505</f>
        <v/>
      </c>
      <c r="BN505" s="812">
        <f>Overview!$P$153</f>
        <v/>
      </c>
      <c r="BO505" s="117" t="inlineStr">
        <is>
          <t>Revisar: la misma frecuencia aparece con varios canales en esta banda (18050 / 18300 / 18525)</t>
        </is>
      </c>
      <c r="BP505" s="117"/>
      <c r="BQ505" s="115"/>
      <c r="BR505" s="1478"/>
      <c r="BS505" s="1541"/>
      <c r="BT505" s="1864" t="inlineStr">
        <is>
          <t>LTE CATM1</t>
        </is>
      </c>
      <c r="BU505" s="1828" t="inlineStr">
        <is>
          <t>FDD1</t>
        </is>
      </c>
      <c r="BV505" s="906">
        <f>Overview!$H$30</f>
        <v/>
      </c>
      <c r="BW505" s="1865"/>
      <c r="BX505" s="1828" t="inlineStr">
        <is>
          <t>Close to ear</t>
        </is>
      </c>
      <c r="BY505" s="1869"/>
      <c r="BZ505" s="1865">
        <f>IF(COUNT('Conducted LTE CATM1'!$AH$3:$AH$265)=0,15,INDEX('Conducted LTE CATM1'!$M$3:$M$265,MATCH(MAX('Conducted LTE CATM1'!$AH$3:$AH$265),'Conducted LTE CATM1'!$AH$3:$AH$265,0)))</f>
        <v>15</v>
      </c>
      <c r="CA505" s="873" t="str">
        <f>CA504</f>
        <v>TBD</v>
      </c>
      <c r="CB505" s="200">
        <v>0</v>
      </c>
      <c r="CC505" s="777">
        <f>IF(COUNT('Conducted LTE CATM1'!$AH$3:$AH$265)=0,18300,INDEX('Conducted LTE CATM1'!$T$3:$T$265,MATCH(MAX('Conducted LTE CATM1'!$AH$3:$AH$265),'Conducted LTE CATM1'!$AH$3:$AH$265,0)))</f>
        <v>18300</v>
      </c>
      <c r="CD505" s="777">
        <f>IF(COUNT('Conducted LTE CATM1'!$AH$3:$AH$265)=0,1950,INDEX('Conducted LTE CATM1'!$U$3:$U$265,MATCH(MAX('Conducted LTE CATM1'!$AH$3:$AH$265),'Conducted LTE CATM1'!$AH$3:$AH$265,0)))</f>
        <v>1950</v>
      </c>
      <c r="CE505" s="7234"/>
      <c r="CF505" s="7234"/>
      <c r="CG505" s="6706"/>
      <c r="CH505" s="6706"/>
      <c r="CI505" s="225">
        <f>BY505</f>
        <v/>
      </c>
      <c r="CJ505" s="237">
        <f>BZ505</f>
        <v/>
      </c>
      <c r="CK505" s="223">
        <f>CA505</f>
        <v/>
      </c>
      <c r="CL505" s="237">
        <f>CC505</f>
        <v/>
      </c>
      <c r="CM505" s="394">
        <f>CD505</f>
        <v/>
      </c>
      <c r="CN505" s="1527"/>
      <c r="CO505" s="1579"/>
      <c r="CP505" s="7214">
        <f>IF(CF505=""," ",IF(ABS(CE505-CF505)&lt;=0.1,"Valid","Not valid"))</f>
        <v/>
      </c>
      <c r="CQ505" s="1674">
        <f> IF(CE505="","",IF(AND(CE505&lt;&gt;"",CF505=""),IF(CE505&gt;=0.8,"Medir+Sig Max","No"),IF(CF505&lt;&gt;"",IF(CF505&gt;=0.8,"Medir+Sig Max","No"),"")))</f>
        <v/>
      </c>
      <c r="CR505" s="6927"/>
      <c r="CS505" s="1674"/>
      <c r="CT505" s="220">
        <f>IF(CO505="",IF(AND(CE505="",CF505=""),"",IF(CF505="",IF(DQ505&gt;1,ROUND(DQ505*CE505,3),CE505),IF(DQ505&gt;1,ROUND(DQ505*CF505,3),CF505))),IF(AND(CE505="",CF505=""),"",IF(CF505="",IF(DQ505&gt;1,ROUND(DQ505*CE505*(1/(CO505)),3),CE505*(1/(CO505))),IF(DQ505&gt;1,ROUND(DQ505*CF505*(1/(CO505)),3),CF505*(1/(CO505))))))</f>
        <v/>
      </c>
      <c r="CU505" s="224">
        <f>BY505</f>
        <v/>
      </c>
      <c r="CV505" s="237">
        <f>BZ505</f>
        <v/>
      </c>
      <c r="CW505" s="237">
        <f>CA505</f>
        <v/>
      </c>
      <c r="CX505" s="224">
        <f>CC505</f>
        <v/>
      </c>
      <c r="CY505" s="237">
        <f>CD505</f>
        <v/>
      </c>
      <c r="CZ505" s="7474">
        <f>IF(COUNTIF(Overview!K12:K14,TRUE)&gt;0,1.6,IF(COUNTIF(Overview!L12:L14,TRUE)&gt;0,8,0))</f>
        <v/>
      </c>
      <c r="DA505" s="1788"/>
      <c r="DB505" s="7483"/>
      <c r="DC505" s="844">
        <f>IF(CT505="","",IF(CT505&gt;CZ505,"Fail","Pass"))</f>
        <v/>
      </c>
      <c r="DD505" s="402"/>
      <c r="DE505" s="1565">
        <f>MyTimestamp(DC505)</f>
        <v/>
      </c>
      <c r="DF505" s="1531">
        <f>IF(COUNT(CE505:CH505)=1,15,IF(COUNT(CE505:CH505)=0,0,30))</f>
        <v/>
      </c>
      <c r="DG505" s="1532">
        <f>IF(DF505=0,0,2)</f>
        <v/>
      </c>
      <c r="DH505" s="1866"/>
      <c r="DI505" s="1866"/>
      <c r="DJ505" s="1863"/>
      <c r="DK505" s="1789"/>
      <c r="DL505" s="1574">
        <f>10^(CN505/20)*100-100</f>
        <v/>
      </c>
      <c r="DM505" s="777"/>
      <c r="DN505" s="777"/>
      <c r="DO505" s="777">
        <f>IF(DM505="","",10^(DM505/10))</f>
        <v/>
      </c>
      <c r="DP505" s="777">
        <f>IF(ISNUMBER(DN505)=FALSE,"",10^(DN505/10))</f>
        <v/>
      </c>
      <c r="DQ505" s="1578">
        <f>IF(AND(ISNUMBER(DO505),ISNUMBER(DP505)),IF(DO505/DP505&gt;1,ROUND((DO505)/DP505,3),1),1)</f>
        <v/>
      </c>
      <c r="DR505" s="1541"/>
      <c r="DS505" s="1541"/>
      <c r="DT505" s="1541"/>
      <c r="DU505" s="1541"/>
      <c r="DV505" s="1541"/>
      <c r="DW505" s="1541"/>
      <c r="DX505" s="1541"/>
      <c r="DY505" s="1541"/>
      <c r="DZ505" s="1541"/>
      <c r="EA505" s="1541"/>
      <c r="EB505" s="1541"/>
      <c r="EC505" s="1541"/>
      <c r="ED505" s="1541"/>
      <c r="EE505" s="1541"/>
      <c r="EF505" s="1541"/>
      <c r="EG505" s="1541"/>
      <c r="EH505" s="1541"/>
      <c r="EI505" s="1541"/>
      <c r="EJ505" s="1541"/>
      <c r="EK505" s="1541"/>
      <c r="EL505" s="1541"/>
      <c r="EM505" s="1541"/>
      <c r="EN505" s="1541"/>
      <c r="EO505" s="1541"/>
      <c r="EP505" s="1541"/>
      <c r="EQ505" s="1541"/>
      <c r="ER505" s="1541"/>
      <c r="ES505" s="1541"/>
      <c r="ET505" s="1541"/>
      <c r="EU505" s="1541"/>
      <c r="EV505" s="1541"/>
    </row>
    <row r="506" ht="12.75" x14ac:dyDescent="0.2">
      <c r="A506" s="1541"/>
      <c r="B506" s="1541"/>
      <c r="C506"/>
      <c r="D506" s="1486"/>
      <c r="E506" s="1486"/>
      <c r="F506" s="672" t="inlineStr">
        <is>
          <t>5.3</t>
        </is>
      </c>
      <c r="G506" s="1497"/>
      <c r="H506" s="130">
        <f>BV506</f>
        <v/>
      </c>
      <c r="I506" s="130">
        <f>BW506</f>
        <v/>
      </c>
      <c r="J506" s="1299" t="inlineStr">
        <is>
          <t>Cat M1</t>
        </is>
      </c>
      <c r="K506" s="1299" t="inlineStr">
        <is>
          <t>FDD1</t>
        </is>
      </c>
      <c r="L506" s="115"/>
      <c r="M506" s="130">
        <v>15</v>
      </c>
      <c r="N506" s="119" t="inlineStr">
        <is>
          <t>16QAM</t>
        </is>
      </c>
      <c r="O506" s="131"/>
      <c r="P506" s="6597">
        <v>0</v>
      </c>
      <c r="Q506" s="131">
        <v>3</v>
      </c>
      <c r="R506" s="131">
        <v>0</v>
      </c>
      <c r="S506" s="6593"/>
      <c r="T506" s="130">
        <v>18300</v>
      </c>
      <c r="U506" s="6593">
        <v>1950</v>
      </c>
      <c r="V506" s="119"/>
      <c r="W506" s="1305"/>
      <c r="X506" s="119"/>
      <c r="Y506" s="119"/>
      <c r="Z506" s="119"/>
      <c r="AA506" s="115"/>
      <c r="AB506" s="115"/>
      <c r="AC506" s="1300">
        <f>IF(OR(BX506="Close to Ear",BX506="Close to Head"),"Head",IF(BX506="Extremity","Extremity","Body"))</f>
        <v/>
      </c>
      <c r="AD506" s="1301">
        <f>CA506</f>
        <v/>
      </c>
      <c r="AE506" s="1299">
        <f>CB506</f>
        <v/>
      </c>
      <c r="AF506" s="115"/>
      <c r="AG506" s="1302">
        <f>IF(OR(AZ506="",BA506=""),"N/A",IF(DC506="Pass","P","F"))</f>
        <v/>
      </c>
      <c r="AH506" s="129"/>
      <c r="AI506" s="129"/>
      <c r="AJ506" s="129"/>
      <c r="AK506" s="119"/>
      <c r="AL506" s="115"/>
      <c r="AM506" s="119"/>
      <c r="AN506" s="119"/>
      <c r="AO506" s="692"/>
      <c r="AP506" s="692"/>
      <c r="AQ506" s="692"/>
      <c r="AR506" s="692"/>
      <c r="AS506" s="692"/>
      <c r="AT506" s="1303">
        <f>IF(AC506="Extremity",IF(CG506="","",CG506),"")</f>
        <v/>
      </c>
      <c r="AU506" s="1303">
        <f>IF(AC506="Extremity",IF(CH506="","",CH506),"")</f>
        <v/>
      </c>
      <c r="AV506" s="1304">
        <f>IF(AC506="Extremity","",IF(CE506="","",CE506))</f>
        <v/>
      </c>
      <c r="AW506" s="1304">
        <f>IF(AD506="Extremity","",IF(CF506="","",CF506))</f>
        <v/>
      </c>
      <c r="AX506" s="1305">
        <f>DL506</f>
        <v/>
      </c>
      <c r="AY506" s="1305">
        <f>DQ506</f>
        <v/>
      </c>
      <c r="AZ506" s="3377">
        <f>IF(AC506="Extremity",IF(DA506="","",DA506),"")</f>
        <v/>
      </c>
      <c r="BA506" s="3378">
        <f>IF(AC506="Extremity","",IF(CT506="","",CT506))</f>
        <v/>
      </c>
      <c r="BB506" s="1305">
        <f>IF(AC506="Extremity",IF(DB506="","",DB506),"")</f>
        <v/>
      </c>
      <c r="BC506" s="1304">
        <f>IF(AC506="Extremity","",IF(CZ506="","",CZ506))</f>
        <v/>
      </c>
      <c r="BD506" s="1305">
        <f>DD506</f>
        <v/>
      </c>
      <c r="BE506" s="132">
        <f>DE506</f>
        <v/>
      </c>
      <c r="BF506" s="133">
        <f>DF506*60</f>
        <v/>
      </c>
      <c r="BG506" s="121">
        <f>BE506</f>
        <v/>
      </c>
      <c r="BH506" s="133">
        <f>DG506*60</f>
        <v/>
      </c>
      <c r="BI506" s="133">
        <f>DH506</f>
        <v/>
      </c>
      <c r="BJ506" s="117"/>
      <c r="BK506" s="812">
        <f>Overview!$E$7</f>
        <v/>
      </c>
      <c r="BL506" s="117"/>
      <c r="BM506" s="834">
        <f>DI506</f>
        <v/>
      </c>
      <c r="BN506" s="812">
        <f>Overview!$P$153</f>
        <v/>
      </c>
      <c r="BO506" s="117" t="inlineStr">
        <is>
          <t>Revisar: la misma frecuencia aparece con varios canales en esta banda (18050 / 18300 / 18525)</t>
        </is>
      </c>
      <c r="BP506" s="117"/>
      <c r="BQ506" s="115"/>
      <c r="BR506" s="1478"/>
      <c r="BS506" s="1541"/>
      <c r="BT506" s="1864" t="inlineStr">
        <is>
          <t>LTE CATM1</t>
        </is>
      </c>
      <c r="BU506" s="1828" t="inlineStr">
        <is>
          <t>FDD1</t>
        </is>
      </c>
      <c r="BV506" s="906">
        <f>Overview!$H$30</f>
        <v/>
      </c>
      <c r="BW506" s="1865"/>
      <c r="BX506" s="1828" t="inlineStr">
        <is>
          <t>Close to ear</t>
        </is>
      </c>
      <c r="BY506" s="7308"/>
      <c r="BZ506" s="1865">
        <f>IF(COUNT('Conducted LTE CATM1'!$AH$3:$AH$265)=0,15,INDEX('Conducted LTE CATM1'!$M$3:$M$265,MATCH(MAX('Conducted LTE CATM1'!$AH$3:$AH$265),'Conducted LTE CATM1'!$AH$3:$AH$265,0)))</f>
        <v>15</v>
      </c>
      <c r="CA506" s="874" t="str">
        <f>CA505</f>
        <v>TBD</v>
      </c>
      <c r="CB506" s="201">
        <v>0</v>
      </c>
      <c r="CC506" s="779">
        <f>IF(COUNT('Conducted LTE CATM1'!$AH$3:$AH$265)=0,18300,INDEX('Conducted LTE CATM1'!$T$3:$T$265,MATCH(MAX('Conducted LTE CATM1'!$AH$3:$AH$265),'Conducted LTE CATM1'!$AH$3:$AH$265,0)))</f>
        <v>18300</v>
      </c>
      <c r="CD506" s="779">
        <f>IF(COUNT('Conducted LTE CATM1'!$AH$3:$AH$265)=0,1950,INDEX('Conducted LTE CATM1'!$U$3:$U$265,MATCH(MAX('Conducted LTE CATM1'!$AH$3:$AH$265),'Conducted LTE CATM1'!$AH$3:$AH$265,0)))</f>
        <v>1950</v>
      </c>
      <c r="CE506" s="7234"/>
      <c r="CF506" s="7234"/>
      <c r="CG506" s="6706"/>
      <c r="CH506" s="6706"/>
      <c r="CI506" s="225">
        <f>BY506</f>
        <v/>
      </c>
      <c r="CJ506" s="237">
        <f>BZ506</f>
        <v/>
      </c>
      <c r="CK506" s="223">
        <f>CA506</f>
        <v/>
      </c>
      <c r="CL506" s="237">
        <f>CC506</f>
        <v/>
      </c>
      <c r="CM506" s="394">
        <f>CD506</f>
        <v/>
      </c>
      <c r="CN506" s="1527"/>
      <c r="CO506" s="1579"/>
      <c r="CP506" s="7214">
        <f>IF(CF506=""," ",IF(ABS(CE506-CF506)&lt;=0.1,"Valid","Not valid"))</f>
        <v/>
      </c>
      <c r="CQ506" s="1674">
        <f> IF(CE506="","",IF(AND(CE506&lt;&gt;"",CF506=""),IF(CE506&gt;=0.8,"Medir+Sig Max","No"),IF(CF506&lt;&gt;"",IF(CF506&gt;=0.8,"Medir+Sig Max","No"),"")))</f>
        <v/>
      </c>
      <c r="CR506" s="6927"/>
      <c r="CS506" s="1674"/>
      <c r="CT506" s="220">
        <f>IF(CO506="",IF(AND(CE506="",CF506=""),"",IF(CF506="",IF(DQ506&gt;1,ROUND(DQ506*CE506,3),CE506),IF(DQ506&gt;1,ROUND(DQ506*CF506,3),CF506))),IF(AND(CE506="",CF506=""),"",IF(CF506="",IF(DQ506&gt;1,ROUND(DQ506*CE506*(1/(CO506)),3),CE506*(1/(CO506))),IF(DQ506&gt;1,ROUND(DQ506*CF506*(1/(CO506)),3),CF506*(1/(CO506))))))</f>
        <v/>
      </c>
      <c r="CU506" s="224">
        <f>BY506</f>
        <v/>
      </c>
      <c r="CV506" s="237">
        <f>BZ506</f>
        <v/>
      </c>
      <c r="CW506" s="237">
        <f>CA506</f>
        <v/>
      </c>
      <c r="CX506" s="224">
        <f>CC506</f>
        <v/>
      </c>
      <c r="CY506" s="237">
        <f>CD506</f>
        <v/>
      </c>
      <c r="CZ506" s="7474">
        <f>IF(COUNTIF(Overview!K12:K14,TRUE)&gt;0,1.6,IF(COUNTIF(Overview!L12:L14,TRUE)&gt;0,8,0))</f>
        <v/>
      </c>
      <c r="DA506" s="1788"/>
      <c r="DB506" s="7483"/>
      <c r="DC506" s="844">
        <f>IF(CT506="","",IF(CT506&gt;CZ506,"Fail","Pass"))</f>
        <v/>
      </c>
      <c r="DD506" s="402"/>
      <c r="DE506" s="1565">
        <f>MyTimestamp(DC506)</f>
        <v/>
      </c>
      <c r="DF506" s="1531">
        <f>IF(COUNT(CE506:CH506)=1,15,IF(COUNT(CE506:CH506)=0,0,30))</f>
        <v/>
      </c>
      <c r="DG506" s="1532">
        <f>IF(DF506=0,0,2)</f>
        <v/>
      </c>
      <c r="DH506" s="1866"/>
      <c r="DI506" s="1866"/>
      <c r="DJ506" s="1863"/>
      <c r="DK506" s="1789"/>
      <c r="DL506" s="1574">
        <f>10^(CN506/20)*100-100</f>
        <v/>
      </c>
      <c r="DM506" s="777"/>
      <c r="DN506" s="779"/>
      <c r="DO506" s="777">
        <f>IF(DM506="","",10^(DM506/10))</f>
        <v/>
      </c>
      <c r="DP506" s="777">
        <f>IF(ISNUMBER(DN506)=FALSE,"",10^(DN506/10))</f>
        <v/>
      </c>
      <c r="DQ506" s="1578">
        <f>IF(AND(ISNUMBER(DO506),ISNUMBER(DP506)),IF(DO506/DP506&gt;1,ROUND((DO506)/DP506,3),1),1)</f>
        <v/>
      </c>
      <c r="DR506" s="1541"/>
      <c r="DS506" s="1541"/>
      <c r="DT506" s="1541"/>
      <c r="DU506" s="1541"/>
      <c r="DV506" s="1541"/>
      <c r="DW506" s="1541"/>
      <c r="DX506" s="1541"/>
      <c r="DY506" s="1541"/>
      <c r="DZ506" s="1541"/>
      <c r="EA506" s="1541"/>
      <c r="EB506" s="1541"/>
      <c r="EC506" s="1541"/>
      <c r="ED506" s="1541"/>
      <c r="EE506" s="1541"/>
      <c r="EF506" s="1541"/>
      <c r="EG506" s="1541"/>
      <c r="EH506" s="1541"/>
      <c r="EI506" s="1541"/>
      <c r="EJ506" s="1541"/>
      <c r="EK506" s="1541"/>
      <c r="EL506" s="1541"/>
      <c r="EM506" s="1541"/>
      <c r="EN506" s="1541"/>
      <c r="EO506" s="1541"/>
      <c r="EP506" s="1541"/>
      <c r="EQ506" s="1541"/>
      <c r="ER506" s="1541"/>
      <c r="ES506" s="1541"/>
      <c r="ET506" s="1541"/>
      <c r="EU506" s="1541"/>
      <c r="EV506" s="1541"/>
    </row>
    <row r="507" ht="12.75" x14ac:dyDescent="0.2">
      <c r="A507" s="1541"/>
      <c r="B507" s="1541"/>
      <c r="C507"/>
      <c r="D507" s="1486"/>
      <c r="E507" s="1486"/>
      <c r="F507" s="672" t="inlineStr">
        <is>
          <t>5.3</t>
        </is>
      </c>
      <c r="G507" s="1497"/>
      <c r="H507" s="130">
        <f>BV507</f>
        <v/>
      </c>
      <c r="I507" s="130">
        <f>BW507</f>
        <v/>
      </c>
      <c r="J507" s="1299" t="inlineStr">
        <is>
          <t>Cat M1</t>
        </is>
      </c>
      <c r="K507" s="1299" t="inlineStr">
        <is>
          <t>FDD1</t>
        </is>
      </c>
      <c r="L507" s="115"/>
      <c r="M507" s="130">
        <v>15</v>
      </c>
      <c r="N507" s="119" t="inlineStr">
        <is>
          <t>16QAM</t>
        </is>
      </c>
      <c r="O507" s="131"/>
      <c r="P507" s="6597">
        <v>0</v>
      </c>
      <c r="Q507" s="131">
        <v>3</v>
      </c>
      <c r="R507" s="131">
        <v>0</v>
      </c>
      <c r="S507" s="6593"/>
      <c r="T507" s="130">
        <v>18300</v>
      </c>
      <c r="U507" s="6593">
        <v>1950</v>
      </c>
      <c r="V507" s="119"/>
      <c r="W507" s="1305"/>
      <c r="X507" s="119"/>
      <c r="Y507" s="119"/>
      <c r="Z507" s="119"/>
      <c r="AA507" s="115"/>
      <c r="AB507" s="115"/>
      <c r="AC507" s="1300">
        <f>IF(OR(BX507="Close to Ear",BX507="Close to Head"),"Head",IF(BX507="Extremity","Extremity","Body"))</f>
        <v/>
      </c>
      <c r="AD507" s="1301">
        <f>CA507</f>
        <v/>
      </c>
      <c r="AE507" s="1299">
        <f>CB507</f>
        <v/>
      </c>
      <c r="AF507" s="115"/>
      <c r="AG507" s="1302">
        <f>IF(OR(AZ507="",BA507=""),"N/A",IF(DC507="Pass","P","F"))</f>
        <v/>
      </c>
      <c r="AH507" s="129"/>
      <c r="AI507" s="129"/>
      <c r="AJ507" s="129"/>
      <c r="AK507" s="119"/>
      <c r="AL507" s="115"/>
      <c r="AM507" s="119"/>
      <c r="AN507" s="119"/>
      <c r="AO507" s="692"/>
      <c r="AP507" s="692"/>
      <c r="AQ507" s="692"/>
      <c r="AR507" s="692"/>
      <c r="AS507" s="692"/>
      <c r="AT507" s="1303">
        <f>IF(AC507="Extremity",IF(CG507="","",CG507),"")</f>
        <v/>
      </c>
      <c r="AU507" s="1303">
        <f>IF(AC507="Extremity",IF(CH507="","",CH507),"")</f>
        <v/>
      </c>
      <c r="AV507" s="1304">
        <f>IF(AC507="Extremity","",IF(CE507="","",CE507))</f>
        <v/>
      </c>
      <c r="AW507" s="1304">
        <f>IF(AD507="Extremity","",IF(CF507="","",CF507))</f>
        <v/>
      </c>
      <c r="AX507" s="1305">
        <f>DL507</f>
        <v/>
      </c>
      <c r="AY507" s="1305">
        <f>DQ507</f>
        <v/>
      </c>
      <c r="AZ507" s="3377">
        <f>IF(AC507="Extremity",IF(DA507="","",DA507),"")</f>
        <v/>
      </c>
      <c r="BA507" s="3378">
        <f>IF(AC507="Extremity","",IF(CT507="","",CT507))</f>
        <v/>
      </c>
      <c r="BB507" s="1305">
        <f>IF(AC507="Extremity",IF(DB507="","",DB507),"")</f>
        <v/>
      </c>
      <c r="BC507" s="1304">
        <f>IF(AC507="Extremity","",IF(CZ507="","",CZ507))</f>
        <v/>
      </c>
      <c r="BD507" s="1305">
        <f>DD507</f>
        <v/>
      </c>
      <c r="BE507" s="132">
        <f>DE507</f>
        <v/>
      </c>
      <c r="BF507" s="133">
        <f>DF507*60</f>
        <v/>
      </c>
      <c r="BG507" s="121">
        <f>BE507</f>
        <v/>
      </c>
      <c r="BH507" s="133">
        <f>DG507*60</f>
        <v/>
      </c>
      <c r="BI507" s="133">
        <f>DH507</f>
        <v/>
      </c>
      <c r="BJ507" s="117"/>
      <c r="BK507" s="812">
        <f>Overview!$E$7</f>
        <v/>
      </c>
      <c r="BL507" s="117"/>
      <c r="BM507" s="834">
        <f>DI507</f>
        <v/>
      </c>
      <c r="BN507" s="812">
        <f>Overview!$P$153</f>
        <v/>
      </c>
      <c r="BO507" s="117" t="inlineStr">
        <is>
          <t>Revisar: la misma frecuencia aparece con varios canales en esta banda (18050 / 18300 / 18525)</t>
        </is>
      </c>
      <c r="BP507" s="117"/>
      <c r="BQ507" s="115"/>
      <c r="BR507" s="1478"/>
      <c r="BS507" s="1541"/>
      <c r="BT507" s="1864" t="inlineStr">
        <is>
          <t>LTE CATM1</t>
        </is>
      </c>
      <c r="BU507" s="1828" t="inlineStr">
        <is>
          <t>FDD1</t>
        </is>
      </c>
      <c r="BV507" s="906">
        <f>Overview!$H$30</f>
        <v/>
      </c>
      <c r="BW507" s="1865"/>
      <c r="BX507" s="1828" t="inlineStr">
        <is>
          <t>Close to ear</t>
        </is>
      </c>
      <c r="BY507" s="970"/>
      <c r="BZ507" s="1865">
        <f>IF(COUNT('Conducted LTE CATM1'!$AH$3:$AH$265)=0,15,INDEX('Conducted LTE CATM1'!$M$3:$M$265,MATCH(MAX('Conducted LTE CATM1'!$AH$3:$AH$265),'Conducted LTE CATM1'!$AH$3:$AH$265,0)))</f>
        <v>15</v>
      </c>
      <c r="CA507" s="881" t="str">
        <f>CONCATENATE(CA505," - Variability")</f>
        <v>TBD - Variability</v>
      </c>
      <c r="CB507" s="200">
        <v>0</v>
      </c>
      <c r="CC507" s="970">
        <f>IF(COUNT('Conducted LTE CATM1'!$AH$3:$AH$265)=0,18300,INDEX('Conducted LTE CATM1'!$T$3:$T$265,MATCH(MAX('Conducted LTE CATM1'!$AH$3:$AH$265),'Conducted LTE CATM1'!$AH$3:$AH$265,0)))</f>
        <v>18300</v>
      </c>
      <c r="CD507" s="970">
        <f>IF(COUNT('Conducted LTE CATM1'!$AH$3:$AH$265)=0,1950,INDEX('Conducted LTE CATM1'!$U$3:$U$265,MATCH(MAX('Conducted LTE CATM1'!$AH$3:$AH$265),'Conducted LTE CATM1'!$AH$3:$AH$265,0)))</f>
        <v>1950</v>
      </c>
      <c r="CE507" s="7234"/>
      <c r="CF507" s="7234"/>
      <c r="CG507" s="6706"/>
      <c r="CH507" s="6706"/>
      <c r="CI507" s="225">
        <f>BY507</f>
        <v/>
      </c>
      <c r="CJ507" s="237">
        <f>BZ507</f>
        <v/>
      </c>
      <c r="CK507" s="223">
        <f>CA507</f>
        <v/>
      </c>
      <c r="CL507" s="237">
        <f>CC507</f>
        <v/>
      </c>
      <c r="CM507" s="394">
        <f>CD507</f>
        <v/>
      </c>
      <c r="CN507" s="1527"/>
      <c r="CO507" s="1579"/>
      <c r="CP507" s="7214">
        <f>IF(CF507=""," ",IF(ABS(CE507-CF507)&lt;=0.1,"Valid","Not valid"))</f>
        <v/>
      </c>
      <c r="CQ507" s="1674">
        <f> IF(CE507="","",IF(AND(CE507&lt;&gt;"",CF507=""),IF(CE507&gt;=0.8,"Medir+Sig Max","No"),IF(CF507&lt;&gt;"",IF(CF507&gt;=0.8,"Medir+Sig Max","No"),"")))</f>
        <v/>
      </c>
      <c r="CR507" s="6927"/>
      <c r="CS507" s="1674">
        <f>IF(CF507="","",IF(MAX(CF495:CF506)=0,"",IF(AND(CF507&lt;=1.45,(CF507/MAX(CF495:CF506))&lt;=1.2,(CF507/MAX(CF495:CF506))&gt;=0.8),"Válido","REPETIR VAR")))</f>
        <v/>
      </c>
      <c r="CT507" s="220">
        <f>IF(CO507="",IF(AND(CE507="",CF507=""),"",IF(CF507="",IF(DQ507&gt;1,ROUND(DQ507*CE507,3),CE507),IF(DQ507&gt;1,ROUND(DQ507*CF507,3),CF507))),IF(AND(CE507="",CF507=""),"",IF(CF507="",IF(DQ507&gt;1,ROUND(DQ507*CE507*(1/(CO507)),3),CE507*(1/(CO507))),IF(DQ507&gt;1,ROUND(DQ507*CF507*(1/(CO507)),3),CF507*(1/(CO507))))))</f>
        <v/>
      </c>
      <c r="CU507" s="224">
        <f>BY507</f>
        <v/>
      </c>
      <c r="CV507" s="237">
        <f>BZ507</f>
        <v/>
      </c>
      <c r="CW507" s="237">
        <f>CA507</f>
        <v/>
      </c>
      <c r="CX507" s="224">
        <f>CC507</f>
        <v/>
      </c>
      <c r="CY507" s="237">
        <f>CD507</f>
        <v/>
      </c>
      <c r="CZ507" s="7474">
        <f>IF(COUNTIF(Overview!K12:K14,TRUE)&gt;0,1.6,IF(COUNTIF(Overview!L12:L14,TRUE)&gt;0,8,0))</f>
        <v/>
      </c>
      <c r="DA507" s="1788"/>
      <c r="DB507" s="7483"/>
      <c r="DC507" s="844">
        <f>IF(CT507="","",IF(CT507&gt;CZ507,"Fail","Pass"))</f>
        <v/>
      </c>
      <c r="DD507" s="402"/>
      <c r="DE507" s="1565">
        <f>MyTimestamp(DC507)</f>
        <v/>
      </c>
      <c r="DF507" s="1531">
        <f>IF(COUNT(CE507:CH507)=1,15,IF(COUNT(CE507:CH507)=0,0,30))</f>
        <v/>
      </c>
      <c r="DG507" s="1532">
        <f>IF(DF507=0,0,2)</f>
        <v/>
      </c>
      <c r="DH507" s="1866"/>
      <c r="DI507" s="1866"/>
      <c r="DJ507" s="1863"/>
      <c r="DK507" s="1789"/>
      <c r="DL507" s="1574">
        <f>10^(CN507/20)*100-100</f>
        <v/>
      </c>
      <c r="DM507" s="777"/>
      <c r="DN507" s="970"/>
      <c r="DO507" s="777">
        <f>IF(DM507="","",10^(DM507/10))</f>
        <v/>
      </c>
      <c r="DP507" s="777">
        <f>IF(ISNUMBER(DN507)=FALSE,"",10^(DN507/10))</f>
        <v/>
      </c>
      <c r="DQ507" s="1578">
        <f>IF(AND(ISNUMBER(DO507),ISNUMBER(DP507)),IF(DO507/DP507&gt;1,ROUND((DO507)/DP507,3),1),1)</f>
        <v/>
      </c>
      <c r="DR507" s="1541"/>
      <c r="DS507" s="1541"/>
      <c r="DT507" s="1541"/>
      <c r="DU507" s="1541"/>
      <c r="DV507" s="1541"/>
      <c r="DW507" s="1541"/>
      <c r="DX507" s="1541"/>
      <c r="DY507" s="1541"/>
      <c r="DZ507" s="1541"/>
      <c r="EA507" s="1541"/>
      <c r="EB507" s="1541"/>
      <c r="EC507" s="1541"/>
      <c r="ED507" s="1541"/>
      <c r="EE507" s="1541"/>
      <c r="EF507" s="1541"/>
      <c r="EG507" s="1541"/>
      <c r="EH507" s="1541"/>
      <c r="EI507" s="1541"/>
      <c r="EJ507" s="1541"/>
      <c r="EK507" s="1541"/>
      <c r="EL507" s="1541"/>
      <c r="EM507" s="1541"/>
      <c r="EN507" s="1541"/>
      <c r="EO507" s="1541"/>
      <c r="EP507" s="1541"/>
      <c r="EQ507" s="1541"/>
      <c r="ER507" s="1541"/>
      <c r="ES507" s="1541"/>
      <c r="ET507" s="1541"/>
      <c r="EU507" s="1541"/>
      <c r="EV507" s="1541"/>
    </row>
    <row r="508" ht="12.75" x14ac:dyDescent="0.2">
      <c r="A508" s="1541"/>
      <c r="B508" s="1541"/>
      <c r="C508"/>
      <c r="D508" s="1486"/>
      <c r="E508" s="1486"/>
      <c r="F508" s="672" t="inlineStr">
        <is>
          <t>5.3</t>
        </is>
      </c>
      <c r="G508" s="1497"/>
      <c r="H508" s="130">
        <f>BV508</f>
        <v/>
      </c>
      <c r="I508" s="130">
        <f>BW508</f>
        <v/>
      </c>
      <c r="J508" s="1299" t="inlineStr">
        <is>
          <t>Cat M1</t>
        </is>
      </c>
      <c r="K508" s="1299" t="inlineStr">
        <is>
          <t>FDD1</t>
        </is>
      </c>
      <c r="L508" s="115"/>
      <c r="M508" s="130">
        <v>15</v>
      </c>
      <c r="N508" s="119" t="inlineStr">
        <is>
          <t>16QAM</t>
        </is>
      </c>
      <c r="O508" s="131"/>
      <c r="P508" s="6597">
        <v>0</v>
      </c>
      <c r="Q508" s="131">
        <v>3</v>
      </c>
      <c r="R508" s="131">
        <v>0</v>
      </c>
      <c r="S508" s="6593"/>
      <c r="T508" s="130">
        <v>18300</v>
      </c>
      <c r="U508" s="6593">
        <v>1950</v>
      </c>
      <c r="V508" s="119"/>
      <c r="W508" s="1305"/>
      <c r="X508" s="119"/>
      <c r="Y508" s="119"/>
      <c r="Z508" s="119"/>
      <c r="AA508" s="115"/>
      <c r="AB508" s="115"/>
      <c r="AC508" s="1300">
        <f>IF(OR(BX508="Close to Ear",BX508="Close to Head"),"Head",IF(BX508="Extremity","Extremity","Body"))</f>
        <v/>
      </c>
      <c r="AD508" s="1301">
        <f>CA508</f>
        <v/>
      </c>
      <c r="AE508" s="1299">
        <f>CB508</f>
        <v/>
      </c>
      <c r="AF508" s="115"/>
      <c r="AG508" s="1302">
        <f>IF(OR(AZ508="",BA508=""),"N/A",IF(DC508="Pass","P","F"))</f>
        <v/>
      </c>
      <c r="AH508" s="129"/>
      <c r="AI508" s="129"/>
      <c r="AJ508" s="129"/>
      <c r="AK508" s="119"/>
      <c r="AL508" s="115"/>
      <c r="AM508" s="119"/>
      <c r="AN508" s="119"/>
      <c r="AO508" s="692"/>
      <c r="AP508" s="692"/>
      <c r="AQ508" s="692"/>
      <c r="AR508" s="692"/>
      <c r="AS508" s="692"/>
      <c r="AT508" s="1303">
        <f>IF(AC508="Extremity",IF(CG508="","",CG508),"")</f>
        <v/>
      </c>
      <c r="AU508" s="1303">
        <f>IF(AC508="Extremity",IF(CH508="","",CH508),"")</f>
        <v/>
      </c>
      <c r="AV508" s="1304">
        <f>IF(AC508="Extremity","",IF(CE508="","",CE508))</f>
        <v/>
      </c>
      <c r="AW508" s="1304">
        <f>IF(AD508="Extremity","",IF(CF508="","",CF508))</f>
        <v/>
      </c>
      <c r="AX508" s="1305">
        <f>DL508</f>
        <v/>
      </c>
      <c r="AY508" s="1305">
        <f>DQ508</f>
        <v/>
      </c>
      <c r="AZ508" s="3377">
        <f>IF(AC508="Extremity",IF(DA508="","",DA508),"")</f>
        <v/>
      </c>
      <c r="BA508" s="3378">
        <f>IF(AC508="Extremity","",IF(CT508="","",CT508))</f>
        <v/>
      </c>
      <c r="BB508" s="1305">
        <f>IF(AC508="Extremity",IF(DB508="","",DB508),"")</f>
        <v/>
      </c>
      <c r="BC508" s="1304">
        <f>IF(AC508="Extremity","",IF(CZ508="","",CZ508))</f>
        <v/>
      </c>
      <c r="BD508" s="1305">
        <f>DD508</f>
        <v/>
      </c>
      <c r="BE508" s="132">
        <f>DE508</f>
        <v/>
      </c>
      <c r="BF508" s="133">
        <f>DF508*60</f>
        <v/>
      </c>
      <c r="BG508" s="121">
        <f>BE508</f>
        <v/>
      </c>
      <c r="BH508" s="133">
        <f>DG508*60</f>
        <v/>
      </c>
      <c r="BI508" s="133">
        <f>DH508</f>
        <v/>
      </c>
      <c r="BJ508" s="117"/>
      <c r="BK508" s="812">
        <f>Overview!$E$7</f>
        <v/>
      </c>
      <c r="BL508" s="117"/>
      <c r="BM508" s="834">
        <f>DI508</f>
        <v/>
      </c>
      <c r="BN508" s="812">
        <f>Overview!$P$153</f>
        <v/>
      </c>
      <c r="BO508" s="117" t="inlineStr">
        <is>
          <t>Revisar: la misma frecuencia aparece con varios canales en esta banda (18050 / 18300 / 18525)</t>
        </is>
      </c>
      <c r="BP508" s="117"/>
      <c r="BQ508" s="115"/>
      <c r="BR508" s="1478"/>
      <c r="BS508" s="1541"/>
      <c r="BT508" s="1864" t="inlineStr">
        <is>
          <t>LTE CATM1</t>
        </is>
      </c>
      <c r="BU508" s="1828" t="inlineStr">
        <is>
          <t>FDD1</t>
        </is>
      </c>
      <c r="BV508" s="906">
        <f>Overview!$H$30</f>
        <v/>
      </c>
      <c r="BW508" s="1865"/>
      <c r="BX508" s="1828" t="inlineStr">
        <is>
          <t>Close to ear</t>
        </is>
      </c>
      <c r="BY508" s="7310"/>
      <c r="BZ508" s="1865">
        <f>IF(COUNT('Conducted LTE CATM1'!$AH$3:$AH$265)=0,15,INDEX('Conducted LTE CATM1'!$M$3:$M$265,MATCH(MAX('Conducted LTE CATM1'!$AH$3:$AH$265),'Conducted LTE CATM1'!$AH$3:$AH$265,0)))</f>
        <v>15</v>
      </c>
      <c r="CA508" s="6689" t="str">
        <f>CONCATENATE(CA506," - Variability2")</f>
        <v>TBD - Variability2</v>
      </c>
      <c r="CB508" s="200">
        <v>0</v>
      </c>
      <c r="CC508" s="7310">
        <f>IF(COUNT('Conducted LTE CATM1'!$AH$3:$AH$265)=0,18300,INDEX('Conducted LTE CATM1'!$T$3:$T$265,MATCH(MAX('Conducted LTE CATM1'!$AH$3:$AH$265),'Conducted LTE CATM1'!$AH$3:$AH$265,0)))</f>
        <v>18300</v>
      </c>
      <c r="CD508" s="7310">
        <f>IF(COUNT('Conducted LTE CATM1'!$AH$3:$AH$265)=0,1950,INDEX('Conducted LTE CATM1'!$U$3:$U$265,MATCH(MAX('Conducted LTE CATM1'!$AH$3:$AH$265),'Conducted LTE CATM1'!$AH$3:$AH$265,0)))</f>
        <v>1950</v>
      </c>
      <c r="CE508" s="7234"/>
      <c r="CF508" s="7234"/>
      <c r="CG508" s="6706"/>
      <c r="CH508" s="6706"/>
      <c r="CI508" s="225">
        <f>BY508</f>
        <v/>
      </c>
      <c r="CJ508" s="237">
        <f>BZ508</f>
        <v/>
      </c>
      <c r="CK508" s="223">
        <f>CA508</f>
        <v/>
      </c>
      <c r="CL508" s="237">
        <f>CC508</f>
        <v/>
      </c>
      <c r="CM508" s="394">
        <f>CD508</f>
        <v/>
      </c>
      <c r="CN508" s="1527"/>
      <c r="CO508" s="1579"/>
      <c r="CP508" s="7214">
        <f>IF(CF508=""," ",IF(ABS(CE508-CF508)&lt;=0.1,"Valid","Not valid"))</f>
        <v/>
      </c>
      <c r="CQ508" s="1674">
        <f> IF(CE508="","",IF(AND(CE508&lt;&gt;"",CF508=""),IF(CE508&gt;=0.8,"Medir+Sig Max","No"),IF(CF508&lt;&gt;"",IF(CF508&gt;=0.8,"Medir+Sig Max","No"),"")))</f>
        <v/>
      </c>
      <c r="CR508" s="6927"/>
      <c r="CS508" s="1674"/>
      <c r="CT508" s="220">
        <f>IF(CO508="",IF(AND(CE508="",CF508=""),"",IF(CF508="",IF(DQ508&gt;1,ROUND(DQ508*CE508,3),CE508),IF(DQ508&gt;1,ROUND(DQ508*CF508,3),CF508))),IF(AND(CE508="",CF508=""),"",IF(CF508="",IF(DQ508&gt;1,ROUND(DQ508*CE508*(1/(CO508)),3),CE508*(1/(CO508))),IF(DQ508&gt;1,ROUND(DQ508*CF508*(1/(CO508)),3),CF508*(1/(CO508))))))</f>
        <v/>
      </c>
      <c r="CU508" s="224">
        <f>BY508</f>
        <v/>
      </c>
      <c r="CV508" s="237">
        <f>BZ508</f>
        <v/>
      </c>
      <c r="CW508" s="237">
        <f>CA508</f>
        <v/>
      </c>
      <c r="CX508" s="224">
        <f>CC508</f>
        <v/>
      </c>
      <c r="CY508" s="237">
        <f>CD508</f>
        <v/>
      </c>
      <c r="CZ508" s="7474">
        <f>IF(COUNTIF(Overview!K12:K14,TRUE)&gt;0,1.6,IF(COUNTIF(Overview!L12:L14,TRUE)&gt;0,8,0))</f>
        <v/>
      </c>
      <c r="DA508" s="1788"/>
      <c r="DB508" s="7483"/>
      <c r="DC508" s="844">
        <f>IF(CT508="","",IF(CT508&gt;CZ508,"Fail","Pass"))</f>
        <v/>
      </c>
      <c r="DD508" s="402"/>
      <c r="DE508" s="1565">
        <f>MyTimestamp(DC508)</f>
        <v/>
      </c>
      <c r="DF508" s="1531">
        <f>IF(COUNT(CE508:CH508)=1,15,IF(COUNT(CE508:CH508)=0,0,30))</f>
        <v/>
      </c>
      <c r="DG508" s="1532">
        <f>IF(DF508=0,0,2)</f>
        <v/>
      </c>
      <c r="DH508" s="1866"/>
      <c r="DI508" s="1866"/>
      <c r="DJ508" s="1863"/>
      <c r="DK508" s="1789"/>
      <c r="DL508" s="1574">
        <f>10^(CN508/20)*100-100</f>
        <v/>
      </c>
      <c r="DM508" s="777"/>
      <c r="DN508" s="970"/>
      <c r="DO508" s="777">
        <f>IF(DM508="","",10^(DM508/10))</f>
        <v/>
      </c>
      <c r="DP508" s="777">
        <f>IF(ISNUMBER(DN508)=FALSE,"",10^(DN508/10))</f>
        <v/>
      </c>
      <c r="DQ508" s="1578">
        <f>IF(AND(ISNUMBER(DO508),ISNUMBER(DP508)),IF(DO508/DP508&gt;1,ROUND((DO508)/DP508,3),1),1)</f>
        <v/>
      </c>
      <c r="DR508" s="1541"/>
      <c r="DS508" s="1541"/>
      <c r="DT508" s="1541"/>
      <c r="DU508" s="1541"/>
      <c r="DV508" s="1541"/>
      <c r="DW508" s="1541"/>
      <c r="DX508" s="1541"/>
      <c r="DY508" s="1541"/>
      <c r="DZ508" s="1541"/>
      <c r="EA508" s="1541"/>
      <c r="EB508" s="1541"/>
      <c r="EC508" s="1541"/>
      <c r="ED508" s="1541"/>
      <c r="EE508" s="1541"/>
      <c r="EF508" s="1541"/>
      <c r="EG508" s="1541"/>
      <c r="EH508" s="1541"/>
      <c r="EI508" s="1541"/>
      <c r="EJ508" s="1541"/>
      <c r="EK508" s="1541"/>
      <c r="EL508" s="1541"/>
      <c r="EM508" s="1541"/>
      <c r="EN508" s="1541"/>
      <c r="EO508" s="1541"/>
      <c r="EP508" s="1541"/>
      <c r="EQ508" s="1541"/>
      <c r="ER508" s="1541"/>
      <c r="ES508" s="1541"/>
      <c r="ET508" s="1541"/>
      <c r="EU508" s="1541"/>
      <c r="EV508" s="1541"/>
    </row>
    <row r="509" ht="12.75" x14ac:dyDescent="0.2">
      <c r="A509" s="1541"/>
      <c r="B509" s="1541"/>
      <c r="C509"/>
      <c r="D509" s="6590"/>
      <c r="E509" s="6590"/>
      <c r="F509" s="6591" t="inlineStr">
        <is>
          <t>5.3</t>
        </is>
      </c>
      <c r="G509" s="6592"/>
      <c r="H509" s="6593">
        <f>BV509</f>
        <v/>
      </c>
      <c r="I509" s="6593">
        <f>BW509</f>
        <v/>
      </c>
      <c r="J509" s="6594" t="inlineStr">
        <is>
          <t>Cat M1</t>
        </is>
      </c>
      <c r="K509" s="6594" t="inlineStr">
        <is>
          <t>FDD1</t>
        </is>
      </c>
      <c r="L509" s="6595"/>
      <c r="M509" s="6593">
        <v>15</v>
      </c>
      <c r="N509" s="6596" t="inlineStr">
        <is>
          <t>16QAM</t>
        </is>
      </c>
      <c r="O509" s="6597"/>
      <c r="P509" s="6597">
        <v>0</v>
      </c>
      <c r="Q509" s="6597">
        <v>3</v>
      </c>
      <c r="R509" s="6597">
        <v>0</v>
      </c>
      <c r="S509" s="6593"/>
      <c r="T509" s="130">
        <v>18300</v>
      </c>
      <c r="U509" s="6593">
        <v>1950</v>
      </c>
      <c r="V509" s="6596"/>
      <c r="W509" s="6598"/>
      <c r="X509" s="6596"/>
      <c r="Y509" s="6596"/>
      <c r="Z509" s="6596"/>
      <c r="AA509" s="6595"/>
      <c r="AB509" s="6595"/>
      <c r="AC509" s="6599">
        <f>IF(OR(BX509="Close to Ear",BX509="Close to Head"),"Head",IF(BX509="Extremity","Extremity","Body"))</f>
        <v/>
      </c>
      <c r="AD509" s="6600">
        <f>CA509</f>
        <v/>
      </c>
      <c r="AE509" s="6594">
        <f>CB509</f>
        <v/>
      </c>
      <c r="AF509" s="6595"/>
      <c r="AG509" s="6601">
        <f>IF(OR(AZ509="",BA509=""),"N/A",IF(DC509="Pass","P","F"))</f>
        <v/>
      </c>
      <c r="AH509" s="6602"/>
      <c r="AI509" s="6602"/>
      <c r="AJ509" s="6602"/>
      <c r="AK509" s="6596"/>
      <c r="AL509" s="6595"/>
      <c r="AM509" s="6596"/>
      <c r="AN509" s="6596"/>
      <c r="AO509" s="6603"/>
      <c r="AP509" s="6603"/>
      <c r="AQ509" s="6603"/>
      <c r="AR509" s="6603"/>
      <c r="AS509" s="6603"/>
      <c r="AT509" s="6604">
        <f>IF(AC509="Extremity",IF(CG509="","",CG509),"")</f>
        <v/>
      </c>
      <c r="AU509" s="6604">
        <f>IF(AC509="Extremity",IF(CH509="","",CH509),"")</f>
        <v/>
      </c>
      <c r="AV509" s="6605">
        <f>IF(AC509="Extremity","",IF(CE509="","",CE509))</f>
        <v/>
      </c>
      <c r="AW509" s="6605">
        <f>IF(AD509="Extremity","",IF(CF509="","",CF509))</f>
        <v/>
      </c>
      <c r="AX509" s="6598">
        <f>DL509</f>
        <v/>
      </c>
      <c r="AY509" s="6598">
        <f>DQ509</f>
        <v/>
      </c>
      <c r="AZ509" s="6606">
        <f>IF(AC509="Extremity",IF(DA509="","",DA509),"")</f>
        <v/>
      </c>
      <c r="BA509" s="6607">
        <f>IF(AC509="Extremity","",IF(CT509="","",CT509))</f>
        <v/>
      </c>
      <c r="BB509" s="6598">
        <f>IF(AC509="Extremity",IF(DB509="","",DB509),"")</f>
        <v/>
      </c>
      <c r="BC509" s="6605">
        <f>IF(AC509="Extremity","",IF(CZ509="","",CZ509))</f>
        <v/>
      </c>
      <c r="BD509" s="6598">
        <f>DD509</f>
        <v/>
      </c>
      <c r="BE509" s="6608">
        <f>DE509</f>
        <v/>
      </c>
      <c r="BF509" s="6609">
        <f>DF509*60</f>
        <v/>
      </c>
      <c r="BG509" s="6610">
        <f>BE509</f>
        <v/>
      </c>
      <c r="BH509" s="6609">
        <f>DG509*60</f>
        <v/>
      </c>
      <c r="BI509" s="6609">
        <f>DH509</f>
        <v/>
      </c>
      <c r="BJ509" s="6611"/>
      <c r="BK509" s="6612">
        <f>Overview!$E$7</f>
        <v/>
      </c>
      <c r="BL509" s="6611"/>
      <c r="BM509" s="6609">
        <f>DI509</f>
        <v/>
      </c>
      <c r="BN509" s="6612">
        <f>Overview!$P$153</f>
        <v/>
      </c>
      <c r="BO509" s="6611" t="inlineStr">
        <is>
          <t>Revisar: la misma frecuencia aparece con varios canales en esta banda (18050 / 18300 / 18525)</t>
        </is>
      </c>
      <c r="BP509" s="6611"/>
      <c r="BQ509" s="6595"/>
      <c r="BR509" s="6613"/>
      <c r="BS509" s="1541"/>
      <c r="BT509" s="1864" t="inlineStr">
        <is>
          <t>LTE CATM1</t>
        </is>
      </c>
      <c r="BU509" s="1828" t="inlineStr">
        <is>
          <t>FDD1</t>
        </is>
      </c>
      <c r="BV509" s="906">
        <f>Overview!$H$30</f>
        <v/>
      </c>
      <c r="BW509" s="1865"/>
      <c r="BX509" s="1828" t="inlineStr">
        <is>
          <t>Close to ear</t>
        </is>
      </c>
      <c r="BY509" s="7310"/>
      <c r="BZ509" s="1865">
        <f>IF(COUNT('Conducted LTE CATM1'!$AH$3:$AH$265)=0,15,INDEX('Conducted LTE CATM1'!$M$3:$M$265,MATCH(MAX('Conducted LTE CATM1'!$AH$3:$AH$265),'Conducted LTE CATM1'!$AH$3:$AH$265,0)))</f>
        <v>15</v>
      </c>
      <c r="CA509" s="6689" t="str">
        <f>CONCATENATE(CA505," - Battery check 1")</f>
        <v>TBD - Battery check 1</v>
      </c>
      <c r="CB509" s="200">
        <v>0</v>
      </c>
      <c r="CC509" s="7310">
        <f>IF(COUNT('Conducted LTE CATM1'!$AH$3:$AH$265)=0,18300,INDEX('Conducted LTE CATM1'!$T$3:$T$265,MATCH(MAX('Conducted LTE CATM1'!$AH$3:$AH$265),'Conducted LTE CATM1'!$AH$3:$AH$265,0)))</f>
        <v>18300</v>
      </c>
      <c r="CD509" s="7310">
        <f>IF(COUNT('Conducted LTE CATM1'!$AH$3:$AH$265)=0,1950,INDEX('Conducted LTE CATM1'!$U$3:$U$265,MATCH(MAX('Conducted LTE CATM1'!$AH$3:$AH$265),'Conducted LTE CATM1'!$AH$3:$AH$265,0)))</f>
        <v>1950</v>
      </c>
      <c r="CE509" s="7234"/>
      <c r="CF509" s="7234"/>
      <c r="CG509" s="6706"/>
      <c r="CH509" s="6706"/>
      <c r="CI509" s="225">
        <f>BY509</f>
        <v/>
      </c>
      <c r="CJ509" s="237">
        <f>BZ509</f>
        <v/>
      </c>
      <c r="CK509" s="223">
        <f>CA509</f>
        <v/>
      </c>
      <c r="CL509" s="237">
        <f>CC509</f>
        <v/>
      </c>
      <c r="CM509" s="394">
        <f>CD509</f>
        <v/>
      </c>
      <c r="CN509" s="1527"/>
      <c r="CO509" s="1579"/>
      <c r="CP509" s="7214">
        <f>IF(CF509=""," ",IF(ABS(CE509-CF509)&lt;=0.1,"Valid","Not valid"))</f>
        <v/>
      </c>
      <c r="CQ509" s="1674">
        <f> IF(CE509="","",IF(AND(CE509&lt;&gt;"",CF509=""),IF(CE509&gt;=0.8,"Medir+Sig Max","No"),IF(CF509&lt;&gt;"",IF(CF509&gt;=0.8,"Medir+Sig Max","No"),"")))</f>
        <v/>
      </c>
      <c r="CR509" s="6927">
        <f>IF(UPPER($CQ$1)="X",IF(CF509=""," ",IF((ABS(CE509)&lt;5)*AND(ABS(CF509)&lt;5)*AND(ABS(CT509)&lt;5),"Solo si es max","Medir")),IF(CF509=""," ",IF((ABS(CE509)&lt;1)*AND(ABS(CF509)&lt;1)*AND(ABS(CT509)&lt;1),"Solo si es max","Medir")))</f>
        <v/>
      </c>
      <c r="CS509" s="1674"/>
      <c r="CT509" s="220">
        <f>IF(CO509="",IF(AND(CE509="",CF509=""),"",IF(CF509="",IF(DQ509&gt;1,ROUND(DQ509*CE509,3),CE509),IF(DQ509&gt;1,ROUND(DQ509*CF509,3),CF509))),IF(AND(CE509="",CF509=""),"",IF(CF509="",IF(DQ509&gt;1,ROUND(DQ509*CE509*(1/(CO509)),3),CE509*(1/(CO509))),IF(DQ509&gt;1,ROUND(DQ509*CF509*(1/(CO509)),3),CF509*(1/(CO509))))))</f>
        <v/>
      </c>
      <c r="CU509" s="224">
        <f>BY509</f>
        <v/>
      </c>
      <c r="CV509" s="237">
        <f>BZ509</f>
        <v/>
      </c>
      <c r="CW509" s="237">
        <f>CA509</f>
        <v/>
      </c>
      <c r="CX509" s="224">
        <f>CC509</f>
        <v/>
      </c>
      <c r="CY509" s="237">
        <f>CD509</f>
        <v/>
      </c>
      <c r="CZ509" s="7474">
        <f>IF(COUNTIF(Overview!K12:K14,TRUE)&gt;0,1.6,IF(COUNTIF(Overview!L12:L14,TRUE)&gt;0,8,0))</f>
        <v/>
      </c>
      <c r="DA509" s="1788"/>
      <c r="DB509" s="7483"/>
      <c r="DC509" s="844">
        <f>IF(CT509="","",IF(CT509&gt;CZ509,"Fail","Pass"))</f>
        <v/>
      </c>
      <c r="DD509" s="402"/>
      <c r="DE509" s="1565">
        <f>MyTimestamp(DC509)</f>
        <v/>
      </c>
      <c r="DF509" s="1531">
        <f>IF(COUNT(CE509:CH509)=1,15,IF(COUNT(CE509:CH509)=0,0,30))</f>
        <v/>
      </c>
      <c r="DG509" s="1532">
        <f>IF(DF509=0,0,2)</f>
        <v/>
      </c>
      <c r="DH509" s="1866"/>
      <c r="DI509" s="1866"/>
      <c r="DJ509" s="1863"/>
      <c r="DK509" s="1789"/>
      <c r="DL509" s="1574">
        <f>10^(CN509/20)*100-100</f>
        <v/>
      </c>
      <c r="DM509" s="777"/>
      <c r="DN509" s="970"/>
      <c r="DO509" s="777">
        <f>IF(DM509="","",10^(DM509/10))</f>
        <v/>
      </c>
      <c r="DP509" s="777">
        <f>IF(ISNUMBER(DN509)=FALSE,"",10^(DN509/10))</f>
        <v/>
      </c>
      <c r="DQ509" s="1578">
        <f>IF(AND(ISNUMBER(DO509),ISNUMBER(DP509)),IF(DO509/DP509&gt;1,ROUND((DO509)/DP509,3),1),1)</f>
        <v/>
      </c>
      <c r="DR509" s="1541"/>
      <c r="DS509" s="1541"/>
      <c r="DT509" s="1541"/>
      <c r="DU509" s="1541"/>
      <c r="DV509" s="1541"/>
      <c r="DW509" s="1541"/>
      <c r="DX509" s="1541"/>
      <c r="DY509" s="1541"/>
      <c r="DZ509" s="1541"/>
      <c r="EA509" s="1541"/>
      <c r="EB509" s="1541"/>
      <c r="EC509" s="1541"/>
      <c r="ED509" s="1541"/>
      <c r="EE509" s="1541"/>
      <c r="EF509" s="1541"/>
      <c r="EG509" s="1541"/>
      <c r="EH509" s="1541"/>
      <c r="EI509" s="1541"/>
      <c r="EJ509" s="1541"/>
      <c r="EK509" s="1541"/>
      <c r="EL509" s="1541"/>
      <c r="EM509" s="1541"/>
      <c r="EN509" s="1541"/>
      <c r="EO509" s="1541"/>
      <c r="EP509" s="1541"/>
      <c r="EQ509" s="1541"/>
      <c r="ER509" s="1541"/>
      <c r="ES509" s="1541"/>
      <c r="ET509" s="1541"/>
      <c r="EU509" s="1541"/>
      <c r="EV509" s="1541"/>
    </row>
    <row r="510" ht="12.75" x14ac:dyDescent="0.2">
      <c r="A510" s="1541"/>
      <c r="B510" s="1541"/>
      <c r="C510"/>
      <c r="D510" s="6590"/>
      <c r="E510" s="6590"/>
      <c r="F510" s="6591" t="inlineStr">
        <is>
          <t>5.3</t>
        </is>
      </c>
      <c r="G510" s="6592"/>
      <c r="H510" s="6593">
        <f>BV510</f>
        <v/>
      </c>
      <c r="I510" s="6593">
        <f>BW510</f>
        <v/>
      </c>
      <c r="J510" s="6594" t="inlineStr">
        <is>
          <t>Cat M1</t>
        </is>
      </c>
      <c r="K510" s="6594" t="inlineStr">
        <is>
          <t>FDD1</t>
        </is>
      </c>
      <c r="L510" s="6595"/>
      <c r="M510" s="6593">
        <v>15</v>
      </c>
      <c r="N510" s="6596" t="inlineStr">
        <is>
          <t>16QAM</t>
        </is>
      </c>
      <c r="O510" s="6597"/>
      <c r="P510" s="6597">
        <v>0</v>
      </c>
      <c r="Q510" s="6597">
        <v>3</v>
      </c>
      <c r="R510" s="6597">
        <v>0</v>
      </c>
      <c r="S510" s="6593"/>
      <c r="T510" s="130">
        <v>18300</v>
      </c>
      <c r="U510" s="6593">
        <v>1950</v>
      </c>
      <c r="V510" s="6596"/>
      <c r="W510" s="6598"/>
      <c r="X510" s="6596"/>
      <c r="Y510" s="6596"/>
      <c r="Z510" s="6596"/>
      <c r="AA510" s="6595"/>
      <c r="AB510" s="6595"/>
      <c r="AC510" s="6599">
        <f>IF(OR(BX510="Close to Ear",BX510="Close to Head"),"Head",IF(BX510="Extremity","Extremity","Body"))</f>
        <v/>
      </c>
      <c r="AD510" s="6600">
        <f>CA510</f>
        <v/>
      </c>
      <c r="AE510" s="6594">
        <f>CB510</f>
        <v/>
      </c>
      <c r="AF510" s="6595"/>
      <c r="AG510" s="6601">
        <f>IF(OR(AZ510="",BA510=""),"N/A",IF(DC510="Pass","P","F"))</f>
        <v/>
      </c>
      <c r="AH510" s="6602"/>
      <c r="AI510" s="6602"/>
      <c r="AJ510" s="6602"/>
      <c r="AK510" s="6596"/>
      <c r="AL510" s="6595"/>
      <c r="AM510" s="6596"/>
      <c r="AN510" s="6596"/>
      <c r="AO510" s="6603"/>
      <c r="AP510" s="6603"/>
      <c r="AQ510" s="6603"/>
      <c r="AR510" s="6603"/>
      <c r="AS510" s="6603"/>
      <c r="AT510" s="6604">
        <f>IF(AC510="Extremity",IF(CG510="","",CG510),"")</f>
        <v/>
      </c>
      <c r="AU510" s="6604">
        <f>IF(AC510="Extremity",IF(CH510="","",CH510),"")</f>
        <v/>
      </c>
      <c r="AV510" s="6605">
        <f>IF(AC510="Extremity","",IF(CE510="","",CE510))</f>
        <v/>
      </c>
      <c r="AW510" s="6605">
        <f>IF(AD510="Extremity","",IF(CF510="","",CF510))</f>
        <v/>
      </c>
      <c r="AX510" s="6598">
        <f>DL510</f>
        <v/>
      </c>
      <c r="AY510" s="6598">
        <f>DQ510</f>
        <v/>
      </c>
      <c r="AZ510" s="6606">
        <f>IF(AC510="Extremity",IF(DA510="","",DA510),"")</f>
        <v/>
      </c>
      <c r="BA510" s="6607">
        <f>IF(AC510="Extremity","",IF(CT510="","",CT510))</f>
        <v/>
      </c>
      <c r="BB510" s="6598">
        <f>IF(AC510="Extremity",IF(DB510="","",DB510),"")</f>
        <v/>
      </c>
      <c r="BC510" s="6605">
        <f>IF(AC510="Extremity","",IF(CZ510="","",CZ510))</f>
        <v/>
      </c>
      <c r="BD510" s="6598">
        <f>DD510</f>
        <v/>
      </c>
      <c r="BE510" s="6608">
        <f>DE510</f>
        <v/>
      </c>
      <c r="BF510" s="6609">
        <f>DF510*60</f>
        <v/>
      </c>
      <c r="BG510" s="6610">
        <f>BE510</f>
        <v/>
      </c>
      <c r="BH510" s="6609">
        <f>DG510*60</f>
        <v/>
      </c>
      <c r="BI510" s="6609">
        <f>DH510</f>
        <v/>
      </c>
      <c r="BJ510" s="6611"/>
      <c r="BK510" s="6612">
        <f>Overview!$E$7</f>
        <v/>
      </c>
      <c r="BL510" s="6611"/>
      <c r="BM510" s="6609">
        <f>DI510</f>
        <v/>
      </c>
      <c r="BN510" s="6612">
        <f>Overview!$P$153</f>
        <v/>
      </c>
      <c r="BO510" s="6611" t="inlineStr">
        <is>
          <t>Revisar: la misma frecuencia aparece con varios canales en esta banda (18050 / 18300 / 18525)</t>
        </is>
      </c>
      <c r="BP510" s="6611"/>
      <c r="BQ510" s="6595"/>
      <c r="BR510" s="6613"/>
      <c r="BS510" s="1541"/>
      <c r="BT510" s="1864" t="inlineStr">
        <is>
          <t>LTE CATM1</t>
        </is>
      </c>
      <c r="BU510" s="1828" t="inlineStr">
        <is>
          <t>FDD1</t>
        </is>
      </c>
      <c r="BV510" s="906">
        <f>Overview!$H$30</f>
        <v/>
      </c>
      <c r="BW510" s="1865"/>
      <c r="BX510" s="1828" t="inlineStr">
        <is>
          <t>Close to ear</t>
        </is>
      </c>
      <c r="BY510" s="7310"/>
      <c r="BZ510" s="1865">
        <f>IF(COUNT('Conducted LTE CATM1'!$AH$3:$AH$265)=0,15,INDEX('Conducted LTE CATM1'!$M$3:$M$265,MATCH(MAX('Conducted LTE CATM1'!$AH$3:$AH$265),'Conducted LTE CATM1'!$AH$3:$AH$265,0)))</f>
        <v>15</v>
      </c>
      <c r="CA510" s="6689" t="str">
        <f>CONCATENATE(CA506," - Battery check 2")</f>
        <v>TBD - Battery check 2</v>
      </c>
      <c r="CB510" s="200">
        <v>0</v>
      </c>
      <c r="CC510" s="7310">
        <f>IF(COUNT('Conducted LTE CATM1'!$AH$3:$AH$265)=0,18300,INDEX('Conducted LTE CATM1'!$T$3:$T$265,MATCH(MAX('Conducted LTE CATM1'!$AH$3:$AH$265),'Conducted LTE CATM1'!$AH$3:$AH$265,0)))</f>
        <v>18300</v>
      </c>
      <c r="CD510" s="7310">
        <f>IF(COUNT('Conducted LTE CATM1'!$AH$3:$AH$265)=0,1950,INDEX('Conducted LTE CATM1'!$U$3:$U$265,MATCH(MAX('Conducted LTE CATM1'!$AH$3:$AH$265),'Conducted LTE CATM1'!$AH$3:$AH$265,0)))</f>
        <v>1950</v>
      </c>
      <c r="CE510" s="7234"/>
      <c r="CF510" s="7234"/>
      <c r="CG510" s="6706"/>
      <c r="CH510" s="6706"/>
      <c r="CI510" s="225">
        <f>BY510</f>
        <v/>
      </c>
      <c r="CJ510" s="237">
        <f>BZ510</f>
        <v/>
      </c>
      <c r="CK510" s="223">
        <f>CA510</f>
        <v/>
      </c>
      <c r="CL510" s="237">
        <f>CC510</f>
        <v/>
      </c>
      <c r="CM510" s="394">
        <f>CD510</f>
        <v/>
      </c>
      <c r="CN510" s="1527"/>
      <c r="CO510" s="1579"/>
      <c r="CP510" s="7214">
        <f>IF(CF510=""," ",IF(ABS(CE510-CF510)&lt;=0.1,"Valid","Not valid"))</f>
        <v/>
      </c>
      <c r="CQ510" s="1674">
        <f> IF(CE510="","",IF(AND(CE510&lt;&gt;"",CF510=""),IF(CE510&gt;=0.8,"Medir+Sig Max","No"),IF(CF510&lt;&gt;"",IF(CF510&gt;=0.8,"Medir+Sig Max","No"),"")))</f>
        <v/>
      </c>
      <c r="CR510" s="6927">
        <f>IF(UPPER($CQ$1)="X",IF(CF510=""," ",IF((ABS(CE510)&lt;5)*AND(ABS(CF510)&lt;5)*AND(ABS(CT510)&lt;5),"Solo si es max","Medir")),IF(CF510=""," ",IF((ABS(CE510)&lt;1)*AND(ABS(CF510)&lt;1)*AND(ABS(CT510)&lt;1),"Solo si es max","Medir")))</f>
        <v/>
      </c>
      <c r="CS510" s="1674"/>
      <c r="CT510" s="220">
        <f>IF(CO510="",IF(AND(CE510="",CF510=""),"",IF(CF510="",IF(DQ510&gt;1,ROUND(DQ510*CE510,3),CE510),IF(DQ510&gt;1,ROUND(DQ510*CF510,3),CF510))),IF(AND(CE510="",CF510=""),"",IF(CF510="",IF(DQ510&gt;1,ROUND(DQ510*CE510*(1/(CO510)),3),CE510*(1/(CO510))),IF(DQ510&gt;1,ROUND(DQ510*CF510*(1/(CO510)),3),CF510*(1/(CO510))))))</f>
        <v/>
      </c>
      <c r="CU510" s="224">
        <f>BY510</f>
        <v/>
      </c>
      <c r="CV510" s="237">
        <f>BZ510</f>
        <v/>
      </c>
      <c r="CW510" s="237">
        <f>CA510</f>
        <v/>
      </c>
      <c r="CX510" s="224">
        <f>CC510</f>
        <v/>
      </c>
      <c r="CY510" s="237">
        <f>CD510</f>
        <v/>
      </c>
      <c r="CZ510" s="7474">
        <f>IF(COUNTIF(Overview!K12:K14,TRUE)&gt;0,1.6,IF(COUNTIF(Overview!L12:L14,TRUE)&gt;0,8,0))</f>
        <v/>
      </c>
      <c r="DA510" s="1788"/>
      <c r="DB510" s="7483"/>
      <c r="DC510" s="844">
        <f>IF(CT510="","",IF(CT510&gt;CZ510,"Fail","Pass"))</f>
        <v/>
      </c>
      <c r="DD510" s="402"/>
      <c r="DE510" s="1565">
        <f>MyTimestamp(DC510)</f>
        <v/>
      </c>
      <c r="DF510" s="1531">
        <f>IF(COUNT(CE510:CH510)=1,15,IF(COUNT(CE510:CH510)=0,0,30))</f>
        <v/>
      </c>
      <c r="DG510" s="1532">
        <f>IF(DF510=0,0,2)</f>
        <v/>
      </c>
      <c r="DH510" s="1866"/>
      <c r="DI510" s="1866"/>
      <c r="DJ510" s="1863"/>
      <c r="DK510" s="1789"/>
      <c r="DL510" s="1574">
        <f>10^(CN510/20)*100-100</f>
        <v/>
      </c>
      <c r="DM510" s="777"/>
      <c r="DN510" s="970"/>
      <c r="DO510" s="777">
        <f>IF(DM510="","",10^(DM510/10))</f>
        <v/>
      </c>
      <c r="DP510" s="777">
        <f>IF(ISNUMBER(DN510)=FALSE,"",10^(DN510/10))</f>
        <v/>
      </c>
      <c r="DQ510" s="1578">
        <f>IF(AND(ISNUMBER(DO510),ISNUMBER(DP510)),IF(DO510/DP510&gt;1,ROUND((DO510)/DP510,3),1),1)</f>
        <v/>
      </c>
      <c r="DR510" s="1541"/>
      <c r="DS510" s="1541"/>
      <c r="DT510" s="1541"/>
      <c r="DU510" s="1541"/>
      <c r="DV510" s="1541"/>
      <c r="DW510" s="1541"/>
      <c r="DX510" s="1541"/>
      <c r="DY510" s="1541"/>
      <c r="DZ510" s="1541"/>
      <c r="EA510" s="1541"/>
      <c r="EB510" s="1541"/>
      <c r="EC510" s="1541"/>
      <c r="ED510" s="1541"/>
      <c r="EE510" s="1541"/>
      <c r="EF510" s="1541"/>
      <c r="EG510" s="1541"/>
      <c r="EH510" s="1541"/>
      <c r="EI510" s="1541"/>
      <c r="EJ510" s="1541"/>
      <c r="EK510" s="1541"/>
      <c r="EL510" s="1541"/>
      <c r="EM510" s="1541"/>
      <c r="EN510" s="1541"/>
      <c r="EO510" s="1541"/>
      <c r="EP510" s="1541"/>
      <c r="EQ510" s="1541"/>
      <c r="ER510" s="1541"/>
      <c r="ES510" s="1541"/>
      <c r="ET510" s="1541"/>
      <c r="EU510" s="1541"/>
      <c r="EV510" s="1541"/>
    </row>
    <row r="511" ht="12.75" x14ac:dyDescent="0.2">
      <c r="A511" s="1541"/>
      <c r="B511" s="1541"/>
      <c r="C511"/>
      <c r="D511" s="1486"/>
      <c r="E511" s="1486"/>
      <c r="F511" s="672" t="inlineStr">
        <is>
          <t>5.3</t>
        </is>
      </c>
      <c r="G511" s="1497"/>
      <c r="H511" s="130">
        <f>BV511</f>
        <v/>
      </c>
      <c r="I511" s="130">
        <f>BW511</f>
        <v/>
      </c>
      <c r="J511" s="1299" t="inlineStr">
        <is>
          <t>Cat M1</t>
        </is>
      </c>
      <c r="K511" s="1299" t="inlineStr">
        <is>
          <t>FDD1</t>
        </is>
      </c>
      <c r="L511" s="115"/>
      <c r="M511" s="130">
        <v>15</v>
      </c>
      <c r="N511" s="119" t="inlineStr">
        <is>
          <t>16QAM</t>
        </is>
      </c>
      <c r="O511" s="131"/>
      <c r="P511" s="6597">
        <v>0</v>
      </c>
      <c r="Q511" s="131">
        <v>3</v>
      </c>
      <c r="R511" s="131">
        <v>0</v>
      </c>
      <c r="S511" s="6593"/>
      <c r="T511" s="130">
        <v>18300</v>
      </c>
      <c r="U511" s="6593">
        <v>1950</v>
      </c>
      <c r="V511" s="119"/>
      <c r="W511" s="1305"/>
      <c r="X511" s="119"/>
      <c r="Y511" s="119"/>
      <c r="Z511" s="119"/>
      <c r="AA511" s="115"/>
      <c r="AB511" s="115"/>
      <c r="AC511" s="1300">
        <f>IF(OR(BX511="Close to Ear",BX511="Close to Head"),"Head",IF(BX511="Extremity","Extremity","Body"))</f>
        <v/>
      </c>
      <c r="AD511" s="1301">
        <f>CA511</f>
        <v/>
      </c>
      <c r="AE511" s="1299">
        <f>CB511</f>
        <v/>
      </c>
      <c r="AF511" s="115"/>
      <c r="AG511" s="1302">
        <f>IF(OR(AZ511="",BA511=""),"N/A",IF(DC511="Pass","P","F"))</f>
        <v/>
      </c>
      <c r="AH511" s="129"/>
      <c r="AI511" s="129"/>
      <c r="AJ511" s="129"/>
      <c r="AK511" s="119"/>
      <c r="AL511" s="115"/>
      <c r="AM511" s="119"/>
      <c r="AN511" s="119"/>
      <c r="AO511" s="692"/>
      <c r="AP511" s="692"/>
      <c r="AQ511" s="692"/>
      <c r="AR511" s="692"/>
      <c r="AS511" s="692"/>
      <c r="AT511" s="1303">
        <f>IF(AC511="Extremity",IF(CG511="","",CG511),"")</f>
        <v/>
      </c>
      <c r="AU511" s="1303">
        <f>IF(AC511="Extremity",IF(CH511="","",CH511),"")</f>
        <v/>
      </c>
      <c r="AV511" s="1304">
        <f>IF(AC511="Extremity","",IF(CE511="","",CE511))</f>
        <v/>
      </c>
      <c r="AW511" s="1304">
        <f>IF(AD511="Extremity","",IF(CF511="","",CF511))</f>
        <v/>
      </c>
      <c r="AX511" s="1305">
        <f>DL511</f>
        <v/>
      </c>
      <c r="AY511" s="1305">
        <f>DQ511</f>
        <v/>
      </c>
      <c r="AZ511" s="3377">
        <f>IF(AC511="Extremity",IF(DA511="","",DA511),"")</f>
        <v/>
      </c>
      <c r="BA511" s="3378">
        <f>IF(AC511="Extremity","",IF(CT511="","",CT511))</f>
        <v/>
      </c>
      <c r="BB511" s="1305">
        <f>IF(AC511="Extremity",IF(DB511="","",DB511),"")</f>
        <v/>
      </c>
      <c r="BC511" s="1304">
        <f>IF(AC511="Extremity","",IF(CZ511="","",CZ511))</f>
        <v/>
      </c>
      <c r="BD511" s="1305">
        <f>DD511</f>
        <v/>
      </c>
      <c r="BE511" s="132">
        <f>DE511</f>
        <v/>
      </c>
      <c r="BF511" s="133">
        <f>DF511*60</f>
        <v/>
      </c>
      <c r="BG511" s="121">
        <f>BE511</f>
        <v/>
      </c>
      <c r="BH511" s="133">
        <f>DG511*60</f>
        <v/>
      </c>
      <c r="BI511" s="133">
        <f>DH511</f>
        <v/>
      </c>
      <c r="BJ511" s="117"/>
      <c r="BK511" s="812">
        <f>Overview!$E$7</f>
        <v/>
      </c>
      <c r="BL511" s="117"/>
      <c r="BM511" s="834">
        <f>DI511</f>
        <v/>
      </c>
      <c r="BN511" s="812">
        <f>Overview!$P$153</f>
        <v/>
      </c>
      <c r="BO511" s="117" t="inlineStr">
        <is>
          <t>Revisar: la misma frecuencia aparece con varios canales en esta banda (18050 / 18300 / 18525)</t>
        </is>
      </c>
      <c r="BP511" s="117"/>
      <c r="BQ511" s="115"/>
      <c r="BR511" s="1478"/>
      <c r="BS511" s="1541"/>
      <c r="BT511" s="1864" t="inlineStr">
        <is>
          <t>LTE CATM1</t>
        </is>
      </c>
      <c r="BU511" s="1828" t="inlineStr">
        <is>
          <t>FDD1</t>
        </is>
      </c>
      <c r="BV511" s="906">
        <f>Overview!$H$30</f>
        <v/>
      </c>
      <c r="BW511" s="1865"/>
      <c r="BX511" s="1833" t="inlineStr">
        <is>
          <t>Body</t>
        </is>
      </c>
      <c r="BY511" s="917"/>
      <c r="BZ511" s="1724">
        <f>IF(COUNT('Conducted LTE CATM1'!$AH$3:$AH$265)=0,15,INDEX('Conducted LTE CATM1'!$M$3:$M$265,MATCH(MAX('Conducted LTE CATM1'!$AH$3:$AH$265),'Conducted LTE CATM1'!$AH$3:$AH$265,0)))</f>
        <v>15</v>
      </c>
      <c r="CA511" s="1071" t="inlineStr">
        <is>
          <t>Front Face</t>
        </is>
      </c>
      <c r="CB511" s="202">
        <v>5</v>
      </c>
      <c r="CC511" s="1104">
        <f>IF(COUNT('Conducted LTE CATM1'!$AH$3:$AH$265)=0,18300,INDEX('Conducted LTE CATM1'!$T$3:$T$265,MATCH(MAX('Conducted LTE CATM1'!$AH$3:$AH$265),'Conducted LTE CATM1'!$AH$3:$AH$265,0)))</f>
        <v>18300</v>
      </c>
      <c r="CD511" s="1104">
        <f>IF(COUNT('Conducted LTE CATM1'!$AH$3:$AH$265)=0,1950,INDEX('Conducted LTE CATM1'!$U$3:$U$265,MATCH(MAX('Conducted LTE CATM1'!$AH$3:$AH$265),'Conducted LTE CATM1'!$AH$3:$AH$265,0)))</f>
        <v>1950</v>
      </c>
      <c r="CE511" s="7233"/>
      <c r="CF511" s="7233"/>
      <c r="CG511" s="6705"/>
      <c r="CH511" s="6705"/>
      <c r="CI511" s="225">
        <f>BY511</f>
        <v/>
      </c>
      <c r="CJ511" s="237">
        <f>BZ511</f>
        <v/>
      </c>
      <c r="CK511" s="223">
        <f>CA511</f>
        <v/>
      </c>
      <c r="CL511" s="237">
        <f>CC511</f>
        <v/>
      </c>
      <c r="CM511" s="394">
        <f>CD511</f>
        <v/>
      </c>
      <c r="CN511" s="1526"/>
      <c r="CO511" s="1581"/>
      <c r="CP511" s="891">
        <f>IF(CF511=""," ",IF(ABS(CE511-CF511)&lt;=0.1,"Valid","Not valid"))</f>
        <v/>
      </c>
      <c r="CQ511" s="892">
        <f> IF(CE511="","",IF(AND(CE511&lt;&gt;"",CF511=""),IF(CE511&gt;=0.8,"Medir+Sig Max","No"),IF(CF511&lt;&gt;"",IF(CF511&gt;=0.8,"Medir+Sig Max","No"),"")))</f>
        <v/>
      </c>
      <c r="CR511" s="7224"/>
      <c r="CS511" s="892"/>
      <c r="CT511" s="219">
        <f>IF(CO511="",IF(AND(CE511="",CF511=""),"",IF(CF511="",IF(DQ511&gt;1,ROUND(DQ511*CE511,3),CE511),IF(DQ511&gt;1,ROUND(DQ511*CF511,3),CF511))),IF(AND(CE511="",CF511=""),"",IF(CF511="",IF(DQ511&gt;1,ROUND(DQ511*CE511*(1/(CO511)),3),CE511*(1/(CO511))),IF(DQ511&gt;1,ROUND(DQ511*CF511*(1/(CO511)),3),CF511*(1/(CO511))))))</f>
        <v/>
      </c>
      <c r="CU511" s="224">
        <f>BY511</f>
        <v/>
      </c>
      <c r="CV511" s="237">
        <f>BZ511</f>
        <v/>
      </c>
      <c r="CW511" s="237">
        <f>CA511</f>
        <v/>
      </c>
      <c r="CX511" s="224">
        <f>CC511</f>
        <v/>
      </c>
      <c r="CY511" s="237">
        <f>CD511</f>
        <v/>
      </c>
      <c r="CZ511" s="7476">
        <f>IF(COUNTIF(Overview!K12:K14,TRUE)&gt;0,1.6,IF(COUNTIF(Overview!L12:L14,TRUE)&gt;0,8,0))</f>
        <v/>
      </c>
      <c r="DA511" s="1799"/>
      <c r="DB511" s="7482"/>
      <c r="DC511" s="844">
        <f>IF(CT511="","",IF(CT511&gt;CZ511,"Fail","Pass"))</f>
        <v/>
      </c>
      <c r="DD511" s="399"/>
      <c r="DE511" s="1565">
        <f>MyTimestamp(DC511)</f>
        <v/>
      </c>
      <c r="DF511" s="1531">
        <f>IF(COUNT(CE511:CH511)=1,15,IF(COUNT(CE511:CH511)=0,0,30))</f>
        <v/>
      </c>
      <c r="DG511" s="1532">
        <f>IF(DF511=0,0,2)</f>
        <v/>
      </c>
      <c r="DH511" s="1862"/>
      <c r="DI511" s="1862"/>
      <c r="DJ511" s="1863"/>
      <c r="DK511" s="1782"/>
      <c r="DL511" s="1574">
        <f>10^(CN511/20)*100-100</f>
        <v/>
      </c>
      <c r="DM511" s="776"/>
      <c r="DN511" s="1104"/>
      <c r="DO511" s="776">
        <f>IF(DM511="","",10^(DM511/10))</f>
        <v/>
      </c>
      <c r="DP511" s="776">
        <f>IF(ISNUMBER(DN511)=FALSE,"",10^(DN511/10))</f>
        <v/>
      </c>
      <c r="DQ511" s="1577">
        <f>IF(AND(ISNUMBER(DO511),ISNUMBER(DP511)),IF(DO511/DP511&gt;1,ROUND((DO511)/DP511,3),1),1)</f>
        <v/>
      </c>
      <c r="DR511" s="1541"/>
      <c r="DS511" s="1541"/>
      <c r="DT511" s="1541"/>
      <c r="DU511" s="1541"/>
      <c r="DV511" s="1541"/>
      <c r="DW511" s="1541"/>
      <c r="DX511" s="1541"/>
      <c r="DY511" s="1541"/>
      <c r="DZ511" s="1541"/>
      <c r="EA511" s="1541"/>
      <c r="EB511" s="1541"/>
      <c r="EC511" s="1541"/>
      <c r="ED511" s="1541"/>
      <c r="EE511" s="1541"/>
      <c r="EF511" s="1541"/>
      <c r="EG511" s="1541"/>
      <c r="EH511" s="1541"/>
      <c r="EI511" s="1541"/>
      <c r="EJ511" s="1541"/>
      <c r="EK511" s="1541"/>
      <c r="EL511" s="1541"/>
      <c r="EM511" s="1541"/>
      <c r="EN511" s="1541"/>
      <c r="EO511" s="1541"/>
      <c r="EP511" s="1541"/>
      <c r="EQ511" s="1541"/>
      <c r="ER511" s="1541"/>
      <c r="ES511" s="1541"/>
      <c r="ET511" s="1541"/>
      <c r="EU511" s="1541"/>
      <c r="EV511" s="1541"/>
    </row>
    <row r="512" ht="12.75" x14ac:dyDescent="0.2">
      <c r="A512" s="1541"/>
      <c r="B512" s="1541"/>
      <c r="C512"/>
      <c r="D512" s="1486"/>
      <c r="E512" s="1486"/>
      <c r="F512" s="672" t="inlineStr">
        <is>
          <t>5.3</t>
        </is>
      </c>
      <c r="G512" s="1497"/>
      <c r="H512" s="130">
        <f>BV512</f>
        <v/>
      </c>
      <c r="I512" s="130">
        <f>BW512</f>
        <v/>
      </c>
      <c r="J512" s="1299" t="inlineStr">
        <is>
          <t>Cat M1</t>
        </is>
      </c>
      <c r="K512" s="1299" t="inlineStr">
        <is>
          <t>FDD1</t>
        </is>
      </c>
      <c r="L512" s="115"/>
      <c r="M512" s="130">
        <v>15</v>
      </c>
      <c r="N512" s="119" t="inlineStr">
        <is>
          <t>16QAM</t>
        </is>
      </c>
      <c r="O512" s="131"/>
      <c r="P512" s="6597">
        <v>0</v>
      </c>
      <c r="Q512" s="131">
        <v>3</v>
      </c>
      <c r="R512" s="131">
        <v>0</v>
      </c>
      <c r="S512" s="6593"/>
      <c r="T512" s="130">
        <v>18300</v>
      </c>
      <c r="U512" s="6593">
        <v>1950</v>
      </c>
      <c r="V512" s="119"/>
      <c r="W512" s="1305"/>
      <c r="X512" s="119"/>
      <c r="Y512" s="119"/>
      <c r="Z512" s="119"/>
      <c r="AA512" s="115"/>
      <c r="AB512" s="115"/>
      <c r="AC512" s="1300">
        <f>IF(OR(BX512="Close to Ear",BX512="Close to Head"),"Head",IF(BX512="Extremity","Extremity","Body"))</f>
        <v/>
      </c>
      <c r="AD512" s="1301">
        <f>CA512</f>
        <v/>
      </c>
      <c r="AE512" s="1299">
        <f>CB512</f>
        <v/>
      </c>
      <c r="AF512" s="115"/>
      <c r="AG512" s="1302">
        <f>IF(OR(AZ512="",BA512=""),"N/A",IF(DC512="Pass","P","F"))</f>
        <v/>
      </c>
      <c r="AH512" s="129"/>
      <c r="AI512" s="129"/>
      <c r="AJ512" s="129"/>
      <c r="AK512" s="119"/>
      <c r="AL512" s="115"/>
      <c r="AM512" s="119"/>
      <c r="AN512" s="119"/>
      <c r="AO512" s="692"/>
      <c r="AP512" s="692"/>
      <c r="AQ512" s="692"/>
      <c r="AR512" s="692"/>
      <c r="AS512" s="692"/>
      <c r="AT512" s="1303">
        <f>IF(AC512="Extremity",IF(CG512="","",CG512),"")</f>
        <v/>
      </c>
      <c r="AU512" s="1303">
        <f>IF(AC512="Extremity",IF(CH512="","",CH512),"")</f>
        <v/>
      </c>
      <c r="AV512" s="1304">
        <f>IF(AC512="Extremity","",IF(CE512="","",CE512))</f>
        <v/>
      </c>
      <c r="AW512" s="1304">
        <f>IF(AD512="Extremity","",IF(CF512="","",CF512))</f>
        <v/>
      </c>
      <c r="AX512" s="1305">
        <f>DL512</f>
        <v/>
      </c>
      <c r="AY512" s="1305">
        <f>DQ512</f>
        <v/>
      </c>
      <c r="AZ512" s="3377">
        <f>IF(AC512="Extremity",IF(DA512="","",DA512),"")</f>
        <v/>
      </c>
      <c r="BA512" s="3378">
        <f>IF(AC512="Extremity","",IF(CT512="","",CT512))</f>
        <v/>
      </c>
      <c r="BB512" s="1305">
        <f>IF(AC512="Extremity",IF(DB512="","",DB512),"")</f>
        <v/>
      </c>
      <c r="BC512" s="1304">
        <f>IF(AC512="Extremity","",IF(CZ512="","",CZ512))</f>
        <v/>
      </c>
      <c r="BD512" s="1305">
        <f>DD512</f>
        <v/>
      </c>
      <c r="BE512" s="132">
        <f>DE512</f>
        <v/>
      </c>
      <c r="BF512" s="133">
        <f>DF512*60</f>
        <v/>
      </c>
      <c r="BG512" s="121">
        <f>BE512</f>
        <v/>
      </c>
      <c r="BH512" s="133">
        <f>DG512*60</f>
        <v/>
      </c>
      <c r="BI512" s="133">
        <f>DH512</f>
        <v/>
      </c>
      <c r="BJ512" s="117"/>
      <c r="BK512" s="812">
        <f>Overview!$E$7</f>
        <v/>
      </c>
      <c r="BL512" s="117"/>
      <c r="BM512" s="834">
        <f>DI512</f>
        <v/>
      </c>
      <c r="BN512" s="812">
        <f>Overview!$P$153</f>
        <v/>
      </c>
      <c r="BO512" s="117" t="inlineStr">
        <is>
          <t>Revisar: la misma frecuencia aparece con varios canales en esta banda (18050 / 18300 / 18525)</t>
        </is>
      </c>
      <c r="BP512" s="117"/>
      <c r="BQ512" s="115"/>
      <c r="BR512" s="1478"/>
      <c r="BS512" s="1541"/>
      <c r="BT512" s="1864" t="inlineStr">
        <is>
          <t>LTE CATM1</t>
        </is>
      </c>
      <c r="BU512" s="1828" t="inlineStr">
        <is>
          <t>FDD1</t>
        </is>
      </c>
      <c r="BV512" s="906">
        <f>Overview!$H$30</f>
        <v/>
      </c>
      <c r="BW512" s="1865"/>
      <c r="BX512" s="1828" t="inlineStr">
        <is>
          <t>Body</t>
        </is>
      </c>
      <c r="BY512" s="916"/>
      <c r="BZ512" s="1724">
        <f>IF(COUNT('Conducted LTE CATM1'!$AH$3:$AH$265)=0,15,INDEX('Conducted LTE CATM1'!$M$3:$M$265,MATCH(MAX('Conducted LTE CATM1'!$AH$3:$AH$265),'Conducted LTE CATM1'!$AH$3:$AH$265,0)))</f>
        <v>15</v>
      </c>
      <c r="CA512" s="1072" t="inlineStr">
        <is>
          <t>Back Face</t>
        </is>
      </c>
      <c r="CB512" s="200">
        <v>5</v>
      </c>
      <c r="CC512" s="976">
        <f>IF(COUNT('Conducted LTE CATM1'!$AH$3:$AH$265)=0,18300,INDEX('Conducted LTE CATM1'!$T$3:$T$265,MATCH(MAX('Conducted LTE CATM1'!$AH$3:$AH$265),'Conducted LTE CATM1'!$AH$3:$AH$265,0)))</f>
        <v>18300</v>
      </c>
      <c r="CD512" s="976">
        <f>IF(COUNT('Conducted LTE CATM1'!$AH$3:$AH$265)=0,1950,INDEX('Conducted LTE CATM1'!$U$3:$U$265,MATCH(MAX('Conducted LTE CATM1'!$AH$3:$AH$265),'Conducted LTE CATM1'!$AH$3:$AH$265,0)))</f>
        <v>1950</v>
      </c>
      <c r="CE512" s="7234"/>
      <c r="CF512" s="7234"/>
      <c r="CG512" s="6706"/>
      <c r="CH512" s="6706"/>
      <c r="CI512" s="225">
        <f>BY512</f>
        <v/>
      </c>
      <c r="CJ512" s="237">
        <f>BZ512</f>
        <v/>
      </c>
      <c r="CK512" s="223">
        <f>CA512</f>
        <v/>
      </c>
      <c r="CL512" s="237">
        <f>CC512</f>
        <v/>
      </c>
      <c r="CM512" s="394">
        <f>CD512</f>
        <v/>
      </c>
      <c r="CN512" s="1527"/>
      <c r="CO512" s="1579"/>
      <c r="CP512" s="7214">
        <f>IF(CF512=""," ",IF(ABS(CE512-CF512)&lt;=0.1,"Valid","Not valid"))</f>
        <v/>
      </c>
      <c r="CQ512" s="1674">
        <f> IF(CE512="","",IF(AND(CE512&lt;&gt;"",CF512=""),IF(CE512&gt;=0.8,"Medir+Sig Max","No"),IF(CF512&lt;&gt;"",IF(CF512&gt;=0.8,"Medir+Sig Max","No"),"")))</f>
        <v/>
      </c>
      <c r="CR512" s="6927"/>
      <c r="CS512" s="1674"/>
      <c r="CT512" s="220">
        <f>IF(CO512="",IF(AND(CE512="",CF512=""),"",IF(CF512="",IF(DQ512&gt;1,ROUND(DQ512*CE512,3),CE512),IF(DQ512&gt;1,ROUND(DQ512*CF512,3),CF512))),IF(AND(CE512="",CF512=""),"",IF(CF512="",IF(DQ512&gt;1,ROUND(DQ512*CE512*(1/(CO512)),3),CE512*(1/(CO512))),IF(DQ512&gt;1,ROUND(DQ512*CF512*(1/(CO512)),3),CF512*(1/(CO512))))))</f>
        <v/>
      </c>
      <c r="CU512" s="224">
        <f>BY512</f>
        <v/>
      </c>
      <c r="CV512" s="237">
        <f>BZ512</f>
        <v/>
      </c>
      <c r="CW512" s="237">
        <f>CA512</f>
        <v/>
      </c>
      <c r="CX512" s="224">
        <f>CC512</f>
        <v/>
      </c>
      <c r="CY512" s="237">
        <f>CD512</f>
        <v/>
      </c>
      <c r="CZ512" s="7474">
        <f>IF(COUNTIF(Overview!K12:K14,TRUE)&gt;0,1.6,IF(COUNTIF(Overview!L12:L14,TRUE)&gt;0,8,0))</f>
        <v/>
      </c>
      <c r="DA512" s="1788"/>
      <c r="DB512" s="7483"/>
      <c r="DC512" s="844">
        <f>IF(CT512="","",IF(CT512&gt;CZ512,"Fail","Pass"))</f>
        <v/>
      </c>
      <c r="DD512" s="402"/>
      <c r="DE512" s="1565">
        <f>MyTimestamp(DC512)</f>
        <v/>
      </c>
      <c r="DF512" s="1531">
        <f>IF(COUNT(CE512:CH512)=1,15,IF(COUNT(CE512:CH512)=0,0,30))</f>
        <v/>
      </c>
      <c r="DG512" s="1532">
        <f>IF(DF512=0,0,2)</f>
        <v/>
      </c>
      <c r="DH512" s="1866"/>
      <c r="DI512" s="1866"/>
      <c r="DJ512" s="1863"/>
      <c r="DK512" s="1789"/>
      <c r="DL512" s="1574">
        <f>10^(CN512/20)*100-100</f>
        <v/>
      </c>
      <c r="DM512" s="777"/>
      <c r="DN512" s="976"/>
      <c r="DO512" s="777">
        <f>IF(DM512="","",10^(DM512/10))</f>
        <v/>
      </c>
      <c r="DP512" s="777">
        <f>IF(ISNUMBER(DN512)=FALSE,"",10^(DN512/10))</f>
        <v/>
      </c>
      <c r="DQ512" s="1578">
        <f>IF(AND(ISNUMBER(DO512),ISNUMBER(DP512)),IF(DO512/DP512&gt;1,ROUND((DO512)/DP512,3),1),1)</f>
        <v/>
      </c>
      <c r="DR512" s="1541"/>
      <c r="DS512" s="1541"/>
      <c r="DT512" s="1541"/>
      <c r="DU512" s="1541"/>
      <c r="DV512" s="1541"/>
      <c r="DW512" s="1541"/>
      <c r="DX512" s="1541"/>
      <c r="DY512" s="1541"/>
      <c r="DZ512" s="1541"/>
      <c r="EA512" s="1541"/>
      <c r="EB512" s="1541"/>
      <c r="EC512" s="1541"/>
      <c r="ED512" s="1541"/>
      <c r="EE512" s="1541"/>
      <c r="EF512" s="1541"/>
      <c r="EG512" s="1541"/>
      <c r="EH512" s="1541"/>
      <c r="EI512" s="1541"/>
      <c r="EJ512" s="1541"/>
      <c r="EK512" s="1541"/>
      <c r="EL512" s="1541"/>
      <c r="EM512" s="1541"/>
      <c r="EN512" s="1541"/>
      <c r="EO512" s="1541"/>
      <c r="EP512" s="1541"/>
      <c r="EQ512" s="1541"/>
      <c r="ER512" s="1541"/>
      <c r="ES512" s="1541"/>
      <c r="ET512" s="1541"/>
      <c r="EU512" s="1541"/>
      <c r="EV512" s="1541"/>
    </row>
    <row r="513" ht="12.75" x14ac:dyDescent="0.2">
      <c r="A513" s="1541"/>
      <c r="B513" s="1541"/>
      <c r="C513"/>
      <c r="D513" s="1486"/>
      <c r="E513" s="1486"/>
      <c r="F513" s="672" t="inlineStr">
        <is>
          <t>5.3</t>
        </is>
      </c>
      <c r="G513" s="1497"/>
      <c r="H513" s="130">
        <f>BV513</f>
        <v/>
      </c>
      <c r="I513" s="130">
        <f>BW513</f>
        <v/>
      </c>
      <c r="J513" s="1299" t="inlineStr">
        <is>
          <t>Cat M1</t>
        </is>
      </c>
      <c r="K513" s="1299" t="inlineStr">
        <is>
          <t>FDD1</t>
        </is>
      </c>
      <c r="L513" s="115"/>
      <c r="M513" s="130">
        <v>15</v>
      </c>
      <c r="N513" s="119" t="inlineStr">
        <is>
          <t>16QAM</t>
        </is>
      </c>
      <c r="O513" s="131"/>
      <c r="P513" s="6597">
        <v>0</v>
      </c>
      <c r="Q513" s="131">
        <v>3</v>
      </c>
      <c r="R513" s="131">
        <v>0</v>
      </c>
      <c r="S513" s="6593"/>
      <c r="T513" s="130">
        <v>18300</v>
      </c>
      <c r="U513" s="6593">
        <v>1950</v>
      </c>
      <c r="V513" s="119"/>
      <c r="W513" s="1305"/>
      <c r="X513" s="119"/>
      <c r="Y513" s="119"/>
      <c r="Z513" s="119"/>
      <c r="AA513" s="115"/>
      <c r="AB513" s="115"/>
      <c r="AC513" s="1300">
        <f>IF(OR(BX513="Close to Ear",BX513="Close to Head"),"Head",IF(BX513="Extremity","Extremity","Body"))</f>
        <v/>
      </c>
      <c r="AD513" s="1301">
        <f>CA513</f>
        <v/>
      </c>
      <c r="AE513" s="1299">
        <f>CB513</f>
        <v/>
      </c>
      <c r="AF513" s="115"/>
      <c r="AG513" s="1302">
        <f>IF(OR(AZ513="",BA513=""),"N/A",IF(DC513="Pass","P","F"))</f>
        <v/>
      </c>
      <c r="AH513" s="129"/>
      <c r="AI513" s="129"/>
      <c r="AJ513" s="129"/>
      <c r="AK513" s="119"/>
      <c r="AL513" s="115"/>
      <c r="AM513" s="119"/>
      <c r="AN513" s="119"/>
      <c r="AO513" s="692"/>
      <c r="AP513" s="692"/>
      <c r="AQ513" s="692"/>
      <c r="AR513" s="692"/>
      <c r="AS513" s="692"/>
      <c r="AT513" s="1303">
        <f>IF(AC513="Extremity",IF(CG513="","",CG513),"")</f>
        <v/>
      </c>
      <c r="AU513" s="1303">
        <f>IF(AC513="Extremity",IF(CH513="","",CH513),"")</f>
        <v/>
      </c>
      <c r="AV513" s="1304">
        <f>IF(AC513="Extremity","",IF(CE513="","",CE513))</f>
        <v/>
      </c>
      <c r="AW513" s="1304">
        <f>IF(AD513="Extremity","",IF(CF513="","",CF513))</f>
        <v/>
      </c>
      <c r="AX513" s="1305">
        <f>DL513</f>
        <v/>
      </c>
      <c r="AY513" s="1305">
        <f>DQ513</f>
        <v/>
      </c>
      <c r="AZ513" s="3377">
        <f>IF(AC513="Extremity",IF(DA513="","",DA513),"")</f>
        <v/>
      </c>
      <c r="BA513" s="3378">
        <f>IF(AC513="Extremity","",IF(CT513="","",CT513))</f>
        <v/>
      </c>
      <c r="BB513" s="1305">
        <f>IF(AC513="Extremity",IF(DB513="","",DB513),"")</f>
        <v/>
      </c>
      <c r="BC513" s="1304">
        <f>IF(AC513="Extremity","",IF(CZ513="","",CZ513))</f>
        <v/>
      </c>
      <c r="BD513" s="1305">
        <f>DD513</f>
        <v/>
      </c>
      <c r="BE513" s="132">
        <f>DE513</f>
        <v/>
      </c>
      <c r="BF513" s="133">
        <f>DF513*60</f>
        <v/>
      </c>
      <c r="BG513" s="121">
        <f>BE513</f>
        <v/>
      </c>
      <c r="BH513" s="133">
        <f>DG513*60</f>
        <v/>
      </c>
      <c r="BI513" s="133">
        <f>DH513</f>
        <v/>
      </c>
      <c r="BJ513" s="117"/>
      <c r="BK513" s="812">
        <f>Overview!$E$7</f>
        <v/>
      </c>
      <c r="BL513" s="117"/>
      <c r="BM513" s="834">
        <f>DI513</f>
        <v/>
      </c>
      <c r="BN513" s="812">
        <f>Overview!$P$153</f>
        <v/>
      </c>
      <c r="BO513" s="117" t="inlineStr">
        <is>
          <t>Revisar: la misma frecuencia aparece con varios canales en esta banda (18050 / 18300 / 18525)</t>
        </is>
      </c>
      <c r="BP513" s="117"/>
      <c r="BQ513" s="115"/>
      <c r="BR513" s="1478"/>
      <c r="BS513" s="1541"/>
      <c r="BT513" s="1864" t="inlineStr">
        <is>
          <t>LTE CATM1</t>
        </is>
      </c>
      <c r="BU513" s="1828" t="inlineStr">
        <is>
          <t>FDD1</t>
        </is>
      </c>
      <c r="BV513" s="906">
        <f>Overview!$H$30</f>
        <v/>
      </c>
      <c r="BW513" s="1865"/>
      <c r="BX513" s="1828" t="inlineStr">
        <is>
          <t>Body</t>
        </is>
      </c>
      <c r="BY513" s="918"/>
      <c r="BZ513" s="1724">
        <f>IF(COUNT('Conducted LTE CATM1'!$AH$3:$AH$265)=0,15,INDEX('Conducted LTE CATM1'!$M$3:$M$265,MATCH(MAX('Conducted LTE CATM1'!$AH$3:$AH$265),'Conducted LTE CATM1'!$AH$3:$AH$265,0)))</f>
        <v>15</v>
      </c>
      <c r="CA513" s="1072" t="inlineStr">
        <is>
          <t>Left Edge</t>
        </is>
      </c>
      <c r="CB513" s="200">
        <v>5</v>
      </c>
      <c r="CC513" s="976">
        <f>IF(COUNT('Conducted LTE CATM1'!$AH$3:$AH$265)=0,18300,INDEX('Conducted LTE CATM1'!$T$3:$T$265,MATCH(MAX('Conducted LTE CATM1'!$AH$3:$AH$265),'Conducted LTE CATM1'!$AH$3:$AH$265,0)))</f>
        <v>18300</v>
      </c>
      <c r="CD513" s="976">
        <f>IF(COUNT('Conducted LTE CATM1'!$AH$3:$AH$265)=0,1950,INDEX('Conducted LTE CATM1'!$U$3:$U$265,MATCH(MAX('Conducted LTE CATM1'!$AH$3:$AH$265),'Conducted LTE CATM1'!$AH$3:$AH$265,0)))</f>
        <v>1950</v>
      </c>
      <c r="CE513" s="7234"/>
      <c r="CF513" s="7234"/>
      <c r="CG513" s="6706"/>
      <c r="CH513" s="6706"/>
      <c r="CI513" s="225">
        <f>BY513</f>
        <v/>
      </c>
      <c r="CJ513" s="237">
        <f>BZ513</f>
        <v/>
      </c>
      <c r="CK513" s="223">
        <f>CA513</f>
        <v/>
      </c>
      <c r="CL513" s="237">
        <f>CC513</f>
        <v/>
      </c>
      <c r="CM513" s="394">
        <f>CD513</f>
        <v/>
      </c>
      <c r="CN513" s="1527"/>
      <c r="CO513" s="1579"/>
      <c r="CP513" s="7214">
        <f>IF(CF513=""," ",IF(ABS(CE513-CF513)&lt;=0.1,"Valid","Not valid"))</f>
        <v/>
      </c>
      <c r="CQ513" s="1674">
        <f> IF(CE513="","",IF(AND(CE513&lt;&gt;"",CF513=""),IF(CE513&gt;=0.8,"Medir+Sig Max","No"),IF(CF513&lt;&gt;"",IF(CF513&gt;=0.8,"Medir+Sig Max","No"),"")))</f>
        <v/>
      </c>
      <c r="CR513" s="6927"/>
      <c r="CS513" s="1674"/>
      <c r="CT513" s="220">
        <f>IF(CO513="",IF(AND(CE513="",CF513=""),"",IF(CF513="",IF(DQ513&gt;1,ROUND(DQ513*CE513,3),CE513),IF(DQ513&gt;1,ROUND(DQ513*CF513,3),CF513))),IF(AND(CE513="",CF513=""),"",IF(CF513="",IF(DQ513&gt;1,ROUND(DQ513*CE513*(1/(CO513)),3),CE513*(1/(CO513))),IF(DQ513&gt;1,ROUND(DQ513*CF513*(1/(CO513)),3),CF513*(1/(CO513))))))</f>
        <v/>
      </c>
      <c r="CU513" s="224">
        <f>BY513</f>
        <v/>
      </c>
      <c r="CV513" s="237">
        <f>BZ513</f>
        <v/>
      </c>
      <c r="CW513" s="237">
        <f>CA513</f>
        <v/>
      </c>
      <c r="CX513" s="224">
        <f>CC513</f>
        <v/>
      </c>
      <c r="CY513" s="237">
        <f>CD513</f>
        <v/>
      </c>
      <c r="CZ513" s="7474">
        <f>IF(COUNTIF(Overview!K12:K14,TRUE)&gt;0,1.6,IF(COUNTIF(Overview!L12:L14,TRUE)&gt;0,8,0))</f>
        <v/>
      </c>
      <c r="DA513" s="1788"/>
      <c r="DB513" s="7483"/>
      <c r="DC513" s="844">
        <f>IF(CT513="","",IF(CT513&gt;CZ513,"Fail","Pass"))</f>
        <v/>
      </c>
      <c r="DD513" s="402"/>
      <c r="DE513" s="1565">
        <f>MyTimestamp(DC513)</f>
        <v/>
      </c>
      <c r="DF513" s="1531">
        <f>IF(COUNT(CE513:CH513)=1,15,IF(COUNT(CE513:CH513)=0,0,30))</f>
        <v/>
      </c>
      <c r="DG513" s="1532">
        <f>IF(DF513=0,0,2)</f>
        <v/>
      </c>
      <c r="DH513" s="1866"/>
      <c r="DI513" s="1866"/>
      <c r="DJ513" s="1863"/>
      <c r="DK513" s="1789"/>
      <c r="DL513" s="1574">
        <f>10^(CN513/20)*100-100</f>
        <v/>
      </c>
      <c r="DM513" s="777"/>
      <c r="DN513" s="976"/>
      <c r="DO513" s="777">
        <f>IF(DM513="","",10^(DM513/10))</f>
        <v/>
      </c>
      <c r="DP513" s="777">
        <f>IF(ISNUMBER(DN513)=FALSE,"",10^(DN513/10))</f>
        <v/>
      </c>
      <c r="DQ513" s="1578">
        <f>IF(AND(ISNUMBER(DO513),ISNUMBER(DP513)),IF(DO513/DP513&gt;1,ROUND((DO513)/DP513,3),1),1)</f>
        <v/>
      </c>
      <c r="DR513" s="1541"/>
      <c r="DS513" s="1541"/>
      <c r="DT513" s="1541"/>
      <c r="DU513" s="1541"/>
      <c r="DV513" s="1541"/>
      <c r="DW513" s="1541"/>
      <c r="DX513" s="1541"/>
      <c r="DY513" s="1541"/>
      <c r="DZ513" s="1541"/>
      <c r="EA513" s="1541"/>
      <c r="EB513" s="1541"/>
      <c r="EC513" s="1541"/>
      <c r="ED513" s="1541"/>
      <c r="EE513" s="1541"/>
      <c r="EF513" s="1541"/>
      <c r="EG513" s="1541"/>
      <c r="EH513" s="1541"/>
      <c r="EI513" s="1541"/>
      <c r="EJ513" s="1541"/>
      <c r="EK513" s="1541"/>
      <c r="EL513" s="1541"/>
      <c r="EM513" s="1541"/>
      <c r="EN513" s="1541"/>
      <c r="EO513" s="1541"/>
      <c r="EP513" s="1541"/>
      <c r="EQ513" s="1541"/>
      <c r="ER513" s="1541"/>
      <c r="ES513" s="1541"/>
      <c r="ET513" s="1541"/>
      <c r="EU513" s="1541"/>
      <c r="EV513" s="1541"/>
    </row>
    <row r="514" ht="12.75" x14ac:dyDescent="0.2">
      <c r="A514" s="1541"/>
      <c r="B514" s="1541"/>
      <c r="C514"/>
      <c r="D514" s="1486"/>
      <c r="E514" s="1486"/>
      <c r="F514" s="672" t="inlineStr">
        <is>
          <t>5.3</t>
        </is>
      </c>
      <c r="G514" s="1497"/>
      <c r="H514" s="130">
        <f>BV514</f>
        <v/>
      </c>
      <c r="I514" s="130">
        <f>BW514</f>
        <v/>
      </c>
      <c r="J514" s="1299" t="inlineStr">
        <is>
          <t>Cat M1</t>
        </is>
      </c>
      <c r="K514" s="1299" t="inlineStr">
        <is>
          <t>FDD1</t>
        </is>
      </c>
      <c r="L514" s="115"/>
      <c r="M514" s="130">
        <v>15</v>
      </c>
      <c r="N514" s="119" t="inlineStr">
        <is>
          <t>16QAM</t>
        </is>
      </c>
      <c r="O514" s="131"/>
      <c r="P514" s="6597">
        <v>0</v>
      </c>
      <c r="Q514" s="131">
        <v>3</v>
      </c>
      <c r="R514" s="131">
        <v>0</v>
      </c>
      <c r="S514" s="6593"/>
      <c r="T514" s="130">
        <v>18300</v>
      </c>
      <c r="U514" s="6593">
        <v>1950</v>
      </c>
      <c r="V514" s="119"/>
      <c r="W514" s="1305"/>
      <c r="X514" s="119"/>
      <c r="Y514" s="119"/>
      <c r="Z514" s="119"/>
      <c r="AA514" s="115"/>
      <c r="AB514" s="115"/>
      <c r="AC514" s="1300">
        <f>IF(OR(BX514="Close to Ear",BX514="Close to Head"),"Head",IF(BX514="Extremity","Extremity","Body"))</f>
        <v/>
      </c>
      <c r="AD514" s="1301">
        <f>CA514</f>
        <v/>
      </c>
      <c r="AE514" s="1299">
        <f>CB514</f>
        <v/>
      </c>
      <c r="AF514" s="115"/>
      <c r="AG514" s="1302">
        <f>IF(OR(AZ514="",BA514=""),"N/A",IF(DC514="Pass","P","F"))</f>
        <v/>
      </c>
      <c r="AH514" s="129"/>
      <c r="AI514" s="129"/>
      <c r="AJ514" s="129"/>
      <c r="AK514" s="119"/>
      <c r="AL514" s="115"/>
      <c r="AM514" s="119"/>
      <c r="AN514" s="119"/>
      <c r="AO514" s="692"/>
      <c r="AP514" s="692"/>
      <c r="AQ514" s="692"/>
      <c r="AR514" s="692"/>
      <c r="AS514" s="692"/>
      <c r="AT514" s="1303">
        <f>IF(AC514="Extremity",IF(CG514="","",CG514),"")</f>
        <v/>
      </c>
      <c r="AU514" s="1303">
        <f>IF(AC514="Extremity",IF(CH514="","",CH514),"")</f>
        <v/>
      </c>
      <c r="AV514" s="1304">
        <f>IF(AC514="Extremity","",IF(CE514="","",CE514))</f>
        <v/>
      </c>
      <c r="AW514" s="1304">
        <f>IF(AD514="Extremity","",IF(CF514="","",CF514))</f>
        <v/>
      </c>
      <c r="AX514" s="1305">
        <f>DL514</f>
        <v/>
      </c>
      <c r="AY514" s="1305">
        <f>DQ514</f>
        <v/>
      </c>
      <c r="AZ514" s="3377">
        <f>IF(AC514="Extremity",IF(DA514="","",DA514),"")</f>
        <v/>
      </c>
      <c r="BA514" s="3378">
        <f>IF(AC514="Extremity","",IF(CT514="","",CT514))</f>
        <v/>
      </c>
      <c r="BB514" s="1305">
        <f>IF(AC514="Extremity",IF(DB514="","",DB514),"")</f>
        <v/>
      </c>
      <c r="BC514" s="1304">
        <f>IF(AC514="Extremity","",IF(CZ514="","",CZ514))</f>
        <v/>
      </c>
      <c r="BD514" s="1305">
        <f>DD514</f>
        <v/>
      </c>
      <c r="BE514" s="132">
        <f>DE514</f>
        <v/>
      </c>
      <c r="BF514" s="133">
        <f>DF514*60</f>
        <v/>
      </c>
      <c r="BG514" s="121">
        <f>BE514</f>
        <v/>
      </c>
      <c r="BH514" s="133">
        <f>DG514*60</f>
        <v/>
      </c>
      <c r="BI514" s="133">
        <f>DH514</f>
        <v/>
      </c>
      <c r="BJ514" s="117"/>
      <c r="BK514" s="812">
        <f>Overview!$E$7</f>
        <v/>
      </c>
      <c r="BL514" s="117"/>
      <c r="BM514" s="834">
        <f>DI514</f>
        <v/>
      </c>
      <c r="BN514" s="812">
        <f>Overview!$P$153</f>
        <v/>
      </c>
      <c r="BO514" s="117" t="inlineStr">
        <is>
          <t>Revisar: la misma frecuencia aparece con varios canales en esta banda (18050 / 18300 / 18525)</t>
        </is>
      </c>
      <c r="BP514" s="117"/>
      <c r="BQ514" s="115"/>
      <c r="BR514" s="1478"/>
      <c r="BS514" s="1541"/>
      <c r="BT514" s="1864" t="inlineStr">
        <is>
          <t>LTE CATM1</t>
        </is>
      </c>
      <c r="BU514" s="1828" t="inlineStr">
        <is>
          <t>FDD1</t>
        </is>
      </c>
      <c r="BV514" s="906">
        <f>Overview!$H$30</f>
        <v/>
      </c>
      <c r="BW514" s="1865"/>
      <c r="BX514" s="1828" t="inlineStr">
        <is>
          <t>Body</t>
        </is>
      </c>
      <c r="BY514" s="916"/>
      <c r="BZ514" s="1724">
        <f>IF(COUNT('Conducted LTE CATM1'!$AH$3:$AH$265)=0,15,INDEX('Conducted LTE CATM1'!$M$3:$M$265,MATCH(MAX('Conducted LTE CATM1'!$AH$3:$AH$265),'Conducted LTE CATM1'!$AH$3:$AH$265,0)))</f>
        <v>15</v>
      </c>
      <c r="CA514" s="1072" t="inlineStr">
        <is>
          <t>Right Edge</t>
        </is>
      </c>
      <c r="CB514" s="200">
        <v>5</v>
      </c>
      <c r="CC514" s="976">
        <f>IF(COUNT('Conducted LTE CATM1'!$AH$3:$AH$265)=0,18300,INDEX('Conducted LTE CATM1'!$T$3:$T$265,MATCH(MAX('Conducted LTE CATM1'!$AH$3:$AH$265),'Conducted LTE CATM1'!$AH$3:$AH$265,0)))</f>
        <v>18300</v>
      </c>
      <c r="CD514" s="976">
        <f>IF(COUNT('Conducted LTE CATM1'!$AH$3:$AH$265)=0,1950,INDEX('Conducted LTE CATM1'!$U$3:$U$265,MATCH(MAX('Conducted LTE CATM1'!$AH$3:$AH$265),'Conducted LTE CATM1'!$AH$3:$AH$265,0)))</f>
        <v>1950</v>
      </c>
      <c r="CE514" s="7234"/>
      <c r="CF514" s="7234"/>
      <c r="CG514" s="6706"/>
      <c r="CH514" s="6706"/>
      <c r="CI514" s="225">
        <f>BY514</f>
        <v/>
      </c>
      <c r="CJ514" s="237">
        <f>BZ514</f>
        <v/>
      </c>
      <c r="CK514" s="223">
        <f>CA514</f>
        <v/>
      </c>
      <c r="CL514" s="237">
        <f>CC514</f>
        <v/>
      </c>
      <c r="CM514" s="394">
        <f>CD514</f>
        <v/>
      </c>
      <c r="CN514" s="1527"/>
      <c r="CO514" s="1579"/>
      <c r="CP514" s="7214">
        <f>IF(CF514=""," ",IF(ABS(CE514-CF514)&lt;=0.1,"Valid","Not valid"))</f>
        <v/>
      </c>
      <c r="CQ514" s="1674">
        <f> IF(CE514="","",IF(AND(CE514&lt;&gt;"",CF514=""),IF(CE514&gt;=0.8,"Medir+Sig Max","No"),IF(CF514&lt;&gt;"",IF(CF514&gt;=0.8,"Medir+Sig Max","No"),"")))</f>
        <v/>
      </c>
      <c r="CR514" s="6927"/>
      <c r="CS514" s="1674"/>
      <c r="CT514" s="220">
        <f>IF(CO514="",IF(AND(CE514="",CF514=""),"",IF(CF514="",IF(DQ514&gt;1,ROUND(DQ514*CE514,3),CE514),IF(DQ514&gt;1,ROUND(DQ514*CF514,3),CF514))),IF(AND(CE514="",CF514=""),"",IF(CF514="",IF(DQ514&gt;1,ROUND(DQ514*CE514*(1/(CO514)),3),CE514*(1/(CO514))),IF(DQ514&gt;1,ROUND(DQ514*CF514*(1/(CO514)),3),CF514*(1/(CO514))))))</f>
        <v/>
      </c>
      <c r="CU514" s="224">
        <f>BY514</f>
        <v/>
      </c>
      <c r="CV514" s="237">
        <f>BZ514</f>
        <v/>
      </c>
      <c r="CW514" s="237">
        <f>CA514</f>
        <v/>
      </c>
      <c r="CX514" s="224">
        <f>CC514</f>
        <v/>
      </c>
      <c r="CY514" s="237">
        <f>CD514</f>
        <v/>
      </c>
      <c r="CZ514" s="7474">
        <f>IF(COUNTIF(Overview!K12:K14,TRUE)&gt;0,1.6,IF(COUNTIF(Overview!L12:L14,TRUE)&gt;0,8,0))</f>
        <v/>
      </c>
      <c r="DA514" s="1788"/>
      <c r="DB514" s="7483"/>
      <c r="DC514" s="844">
        <f>IF(CT514="","",IF(CT514&gt;CZ514,"Fail","Pass"))</f>
        <v/>
      </c>
      <c r="DD514" s="402"/>
      <c r="DE514" s="1565">
        <f>MyTimestamp(DC514)</f>
        <v/>
      </c>
      <c r="DF514" s="1531">
        <f>IF(COUNT(CE514:CH514)=1,15,IF(COUNT(CE514:CH514)=0,0,30))</f>
        <v/>
      </c>
      <c r="DG514" s="1532">
        <f>IF(DF514=0,0,2)</f>
        <v/>
      </c>
      <c r="DH514" s="1866"/>
      <c r="DI514" s="1866"/>
      <c r="DJ514" s="1863"/>
      <c r="DK514" s="1789"/>
      <c r="DL514" s="1574">
        <f>10^(CN514/20)*100-100</f>
        <v/>
      </c>
      <c r="DM514" s="777"/>
      <c r="DN514" s="976"/>
      <c r="DO514" s="777">
        <f>IF(DM514="","",10^(DM514/10))</f>
        <v/>
      </c>
      <c r="DP514" s="777">
        <f>IF(ISNUMBER(DN514)=FALSE,"",10^(DN514/10))</f>
        <v/>
      </c>
      <c r="DQ514" s="1578">
        <f>IF(AND(ISNUMBER(DO514),ISNUMBER(DP514)),IF(DO514/DP514&gt;1,ROUND((DO514)/DP514,3),1),1)</f>
        <v/>
      </c>
      <c r="DR514" s="1541"/>
      <c r="DS514" s="1541"/>
      <c r="DT514" s="1541"/>
      <c r="DU514" s="1541"/>
      <c r="DV514" s="1541"/>
      <c r="DW514" s="1541"/>
      <c r="DX514" s="1541"/>
      <c r="DY514" s="1541"/>
      <c r="DZ514" s="1541"/>
      <c r="EA514" s="1541"/>
      <c r="EB514" s="1541"/>
      <c r="EC514" s="1541"/>
      <c r="ED514" s="1541"/>
      <c r="EE514" s="1541"/>
      <c r="EF514" s="1541"/>
      <c r="EG514" s="1541"/>
      <c r="EH514" s="1541"/>
      <c r="EI514" s="1541"/>
      <c r="EJ514" s="1541"/>
      <c r="EK514" s="1541"/>
      <c r="EL514" s="1541"/>
      <c r="EM514" s="1541"/>
      <c r="EN514" s="1541"/>
      <c r="EO514" s="1541"/>
      <c r="EP514" s="1541"/>
      <c r="EQ514" s="1541"/>
      <c r="ER514" s="1541"/>
      <c r="ES514" s="1541"/>
      <c r="ET514" s="1541"/>
      <c r="EU514" s="1541"/>
      <c r="EV514" s="1541"/>
    </row>
    <row r="515" ht="12.75" x14ac:dyDescent="0.2">
      <c r="A515" s="1541"/>
      <c r="B515" s="1541"/>
      <c r="C515"/>
      <c r="D515" s="1486"/>
      <c r="E515" s="1486"/>
      <c r="F515" s="672" t="inlineStr">
        <is>
          <t>5.3</t>
        </is>
      </c>
      <c r="G515" s="1497"/>
      <c r="H515" s="130">
        <f>BV515</f>
        <v/>
      </c>
      <c r="I515" s="130">
        <f>BW515</f>
        <v/>
      </c>
      <c r="J515" s="1299" t="inlineStr">
        <is>
          <t>Cat M1</t>
        </is>
      </c>
      <c r="K515" s="1299" t="inlineStr">
        <is>
          <t>FDD1</t>
        </is>
      </c>
      <c r="L515" s="115"/>
      <c r="M515" s="130">
        <v>15</v>
      </c>
      <c r="N515" s="119" t="inlineStr">
        <is>
          <t>16QAM</t>
        </is>
      </c>
      <c r="O515" s="131"/>
      <c r="P515" s="6597">
        <v>0</v>
      </c>
      <c r="Q515" s="131">
        <v>3</v>
      </c>
      <c r="R515" s="131">
        <v>0</v>
      </c>
      <c r="S515" s="6593"/>
      <c r="T515" s="130">
        <v>18300</v>
      </c>
      <c r="U515" s="6593">
        <v>1950</v>
      </c>
      <c r="V515" s="119"/>
      <c r="W515" s="1305"/>
      <c r="X515" s="119"/>
      <c r="Y515" s="119"/>
      <c r="Z515" s="119"/>
      <c r="AA515" s="115"/>
      <c r="AB515" s="115"/>
      <c r="AC515" s="1300">
        <f>IF(OR(BX515="Close to Ear",BX515="Close to Head"),"Head",IF(BX515="Extremity","Extremity","Body"))</f>
        <v/>
      </c>
      <c r="AD515" s="1301">
        <f>CA515</f>
        <v/>
      </c>
      <c r="AE515" s="1299">
        <f>CB515</f>
        <v/>
      </c>
      <c r="AF515" s="115"/>
      <c r="AG515" s="1302">
        <f>IF(OR(AZ515="",BA515=""),"N/A",IF(DC515="Pass","P","F"))</f>
        <v/>
      </c>
      <c r="AH515" s="129"/>
      <c r="AI515" s="129"/>
      <c r="AJ515" s="129"/>
      <c r="AK515" s="119"/>
      <c r="AL515" s="115"/>
      <c r="AM515" s="119"/>
      <c r="AN515" s="119"/>
      <c r="AO515" s="692"/>
      <c r="AP515" s="692"/>
      <c r="AQ515" s="692"/>
      <c r="AR515" s="692"/>
      <c r="AS515" s="692"/>
      <c r="AT515" s="1303">
        <f>IF(AC515="Extremity",IF(CG515="","",CG515),"")</f>
        <v/>
      </c>
      <c r="AU515" s="1303">
        <f>IF(AC515="Extremity",IF(CH515="","",CH515),"")</f>
        <v/>
      </c>
      <c r="AV515" s="1304">
        <f>IF(AC515="Extremity","",IF(CE515="","",CE515))</f>
        <v/>
      </c>
      <c r="AW515" s="1304">
        <f>IF(AD515="Extremity","",IF(CF515="","",CF515))</f>
        <v/>
      </c>
      <c r="AX515" s="1305">
        <f>DL515</f>
        <v/>
      </c>
      <c r="AY515" s="1305">
        <f>DQ515</f>
        <v/>
      </c>
      <c r="AZ515" s="3377">
        <f>IF(AC515="Extremity",IF(DA515="","",DA515),"")</f>
        <v/>
      </c>
      <c r="BA515" s="3378">
        <f>IF(AC515="Extremity","",IF(CT515="","",CT515))</f>
        <v/>
      </c>
      <c r="BB515" s="1305">
        <f>IF(AC515="Extremity",IF(DB515="","",DB515),"")</f>
        <v/>
      </c>
      <c r="BC515" s="1304">
        <f>IF(AC515="Extremity","",IF(CZ515="","",CZ515))</f>
        <v/>
      </c>
      <c r="BD515" s="1305">
        <f>DD515</f>
        <v/>
      </c>
      <c r="BE515" s="132">
        <f>DE515</f>
        <v/>
      </c>
      <c r="BF515" s="133">
        <f>DF515*60</f>
        <v/>
      </c>
      <c r="BG515" s="121">
        <f>BE515</f>
        <v/>
      </c>
      <c r="BH515" s="133">
        <f>DG515*60</f>
        <v/>
      </c>
      <c r="BI515" s="133">
        <f>DH515</f>
        <v/>
      </c>
      <c r="BJ515" s="117"/>
      <c r="BK515" s="812">
        <f>Overview!$E$7</f>
        <v/>
      </c>
      <c r="BL515" s="117"/>
      <c r="BM515" s="834">
        <f>DI515</f>
        <v/>
      </c>
      <c r="BN515" s="812">
        <f>Overview!$P$153</f>
        <v/>
      </c>
      <c r="BO515" s="117" t="inlineStr">
        <is>
          <t>Revisar: la misma frecuencia aparece con varios canales en esta banda (18050 / 18300 / 18525)</t>
        </is>
      </c>
      <c r="BP515" s="117"/>
      <c r="BQ515" s="115"/>
      <c r="BR515" s="1478"/>
      <c r="BS515" s="1541"/>
      <c r="BT515" s="1864" t="inlineStr">
        <is>
          <t>LTE CATM1</t>
        </is>
      </c>
      <c r="BU515" s="1828" t="inlineStr">
        <is>
          <t>FDD1</t>
        </is>
      </c>
      <c r="BV515" s="906">
        <f>Overview!$H$30</f>
        <v/>
      </c>
      <c r="BW515" s="1865"/>
      <c r="BX515" s="1828" t="inlineStr">
        <is>
          <t>Body</t>
        </is>
      </c>
      <c r="BY515" s="916"/>
      <c r="BZ515" s="1724">
        <f>IF(COUNT('Conducted LTE CATM1'!$AH$3:$AH$265)=0,15,INDEX('Conducted LTE CATM1'!$M$3:$M$265,MATCH(MAX('Conducted LTE CATM1'!$AH$3:$AH$265),'Conducted LTE CATM1'!$AH$3:$AH$265,0)))</f>
        <v>15</v>
      </c>
      <c r="CA515" s="1072" t="inlineStr">
        <is>
          <t>Top Edge</t>
        </is>
      </c>
      <c r="CB515" s="200">
        <v>5</v>
      </c>
      <c r="CC515" s="976">
        <f>IF(COUNT('Conducted LTE CATM1'!$AH$3:$AH$265)=0,18300,INDEX('Conducted LTE CATM1'!$T$3:$T$265,MATCH(MAX('Conducted LTE CATM1'!$AH$3:$AH$265),'Conducted LTE CATM1'!$AH$3:$AH$265,0)))</f>
        <v>18300</v>
      </c>
      <c r="CD515" s="976">
        <f>IF(COUNT('Conducted LTE CATM1'!$AH$3:$AH$265)=0,1950,INDEX('Conducted LTE CATM1'!$U$3:$U$265,MATCH(MAX('Conducted LTE CATM1'!$AH$3:$AH$265),'Conducted LTE CATM1'!$AH$3:$AH$265,0)))</f>
        <v>1950</v>
      </c>
      <c r="CE515" s="7234"/>
      <c r="CF515" s="7234"/>
      <c r="CG515" s="6706"/>
      <c r="CH515" s="6706"/>
      <c r="CI515" s="225">
        <f>BY515</f>
        <v/>
      </c>
      <c r="CJ515" s="237">
        <f>BZ515</f>
        <v/>
      </c>
      <c r="CK515" s="223">
        <f>CA515</f>
        <v/>
      </c>
      <c r="CL515" s="237">
        <f>CC515</f>
        <v/>
      </c>
      <c r="CM515" s="394">
        <f>CD515</f>
        <v/>
      </c>
      <c r="CN515" s="1527"/>
      <c r="CO515" s="1579"/>
      <c r="CP515" s="7214">
        <f>IF(CF515=""," ",IF(ABS(CE515-CF515)&lt;=0.1,"Valid","Not valid"))</f>
        <v/>
      </c>
      <c r="CQ515" s="1674">
        <f> IF(CE515="","",IF(AND(CE515&lt;&gt;"",CF515=""),IF(CE515&gt;=0.8,"Medir+Sig Max","No"),IF(CF515&lt;&gt;"",IF(CF515&gt;=0.8,"Medir+Sig Max","No"),"")))</f>
        <v/>
      </c>
      <c r="CR515" s="6927"/>
      <c r="CS515" s="1674"/>
      <c r="CT515" s="220">
        <f>IF(CO515="",IF(AND(CE515="",CF515=""),"",IF(CF515="",IF(DQ515&gt;1,ROUND(DQ515*CE515,3),CE515),IF(DQ515&gt;1,ROUND(DQ515*CF515,3),CF515))),IF(AND(CE515="",CF515=""),"",IF(CF515="",IF(DQ515&gt;1,ROUND(DQ515*CE515*(1/(CO515)),3),CE515*(1/(CO515))),IF(DQ515&gt;1,ROUND(DQ515*CF515*(1/(CO515)),3),CF515*(1/(CO515))))))</f>
        <v/>
      </c>
      <c r="CU515" s="224">
        <f>BY515</f>
        <v/>
      </c>
      <c r="CV515" s="237">
        <f>BZ515</f>
        <v/>
      </c>
      <c r="CW515" s="237">
        <f>CA515</f>
        <v/>
      </c>
      <c r="CX515" s="224">
        <f>CC515</f>
        <v/>
      </c>
      <c r="CY515" s="237">
        <f>CD515</f>
        <v/>
      </c>
      <c r="CZ515" s="7474">
        <f>IF(COUNTIF(Overview!K12:K14,TRUE)&gt;0,1.6,IF(COUNTIF(Overview!L12:L14,TRUE)&gt;0,8,0))</f>
        <v/>
      </c>
      <c r="DA515" s="1788"/>
      <c r="DB515" s="7483"/>
      <c r="DC515" s="844">
        <f>IF(CT515="","",IF(CT515&gt;CZ515,"Fail","Pass"))</f>
        <v/>
      </c>
      <c r="DD515" s="402"/>
      <c r="DE515" s="1565">
        <f>MyTimestamp(DC515)</f>
        <v/>
      </c>
      <c r="DF515" s="1531">
        <f>IF(COUNT(CE515:CH515)=1,15,IF(COUNT(CE515:CH515)=0,0,30))</f>
        <v/>
      </c>
      <c r="DG515" s="1532">
        <f>IF(DF515=0,0,2)</f>
        <v/>
      </c>
      <c r="DH515" s="1866"/>
      <c r="DI515" s="1866"/>
      <c r="DJ515" s="1863"/>
      <c r="DK515" s="1789"/>
      <c r="DL515" s="1574">
        <f>10^(CN515/20)*100-100</f>
        <v/>
      </c>
      <c r="DM515" s="777"/>
      <c r="DN515" s="976"/>
      <c r="DO515" s="777">
        <f>IF(DM515="","",10^(DM515/10))</f>
        <v/>
      </c>
      <c r="DP515" s="777">
        <f>IF(ISNUMBER(DN515)=FALSE,"",10^(DN515/10))</f>
        <v/>
      </c>
      <c r="DQ515" s="1578">
        <f>IF(AND(ISNUMBER(DO515),ISNUMBER(DP515)),IF(DO515/DP515&gt;1,ROUND((DO515)/DP515,3),1),1)</f>
        <v/>
      </c>
      <c r="DR515" s="1541"/>
      <c r="DS515" s="1541"/>
      <c r="DT515" s="1541"/>
      <c r="DU515" s="1541"/>
      <c r="DV515" s="1541"/>
      <c r="DW515" s="1541"/>
      <c r="DX515" s="1541"/>
      <c r="DY515" s="1541"/>
      <c r="DZ515" s="1541"/>
      <c r="EA515" s="1541"/>
      <c r="EB515" s="1541"/>
      <c r="EC515" s="1541"/>
      <c r="ED515" s="1541"/>
      <c r="EE515" s="1541"/>
      <c r="EF515" s="1541"/>
      <c r="EG515" s="1541"/>
      <c r="EH515" s="1541"/>
      <c r="EI515" s="1541"/>
      <c r="EJ515" s="1541"/>
      <c r="EK515" s="1541"/>
      <c r="EL515" s="1541"/>
      <c r="EM515" s="1541"/>
      <c r="EN515" s="1541"/>
      <c r="EO515" s="1541"/>
      <c r="EP515" s="1541"/>
      <c r="EQ515" s="1541"/>
      <c r="ER515" s="1541"/>
      <c r="ES515" s="1541"/>
      <c r="ET515" s="1541"/>
      <c r="EU515" s="1541"/>
      <c r="EV515" s="1541"/>
    </row>
    <row r="516" ht="12.75" x14ac:dyDescent="0.2">
      <c r="A516" s="1541"/>
      <c r="B516" s="1541"/>
      <c r="C516"/>
      <c r="D516" s="1486"/>
      <c r="E516" s="1486"/>
      <c r="F516" s="672" t="inlineStr">
        <is>
          <t>5.3</t>
        </is>
      </c>
      <c r="G516" s="1497"/>
      <c r="H516" s="130">
        <f>BV516</f>
        <v/>
      </c>
      <c r="I516" s="130">
        <f>BW516</f>
        <v/>
      </c>
      <c r="J516" s="1299" t="inlineStr">
        <is>
          <t>Cat M1</t>
        </is>
      </c>
      <c r="K516" s="1299" t="inlineStr">
        <is>
          <t>FDD1</t>
        </is>
      </c>
      <c r="L516" s="115"/>
      <c r="M516" s="130">
        <v>15</v>
      </c>
      <c r="N516" s="119" t="inlineStr">
        <is>
          <t>16QAM</t>
        </is>
      </c>
      <c r="O516" s="131"/>
      <c r="P516" s="6597">
        <v>0</v>
      </c>
      <c r="Q516" s="131">
        <v>3</v>
      </c>
      <c r="R516" s="131">
        <v>0</v>
      </c>
      <c r="S516" s="6593"/>
      <c r="T516" s="130">
        <v>18300</v>
      </c>
      <c r="U516" s="6593">
        <v>1950</v>
      </c>
      <c r="V516" s="119"/>
      <c r="W516" s="1305"/>
      <c r="X516" s="119"/>
      <c r="Y516" s="119"/>
      <c r="Z516" s="119"/>
      <c r="AA516" s="115"/>
      <c r="AB516" s="115"/>
      <c r="AC516" s="1300">
        <f>IF(OR(BX516="Close to Ear",BX516="Close to Head"),"Head",IF(BX516="Extremity","Extremity","Body"))</f>
        <v/>
      </c>
      <c r="AD516" s="1301">
        <f>CA516</f>
        <v/>
      </c>
      <c r="AE516" s="1299">
        <f>CB516</f>
        <v/>
      </c>
      <c r="AF516" s="115"/>
      <c r="AG516" s="1302">
        <f>IF(OR(AZ516="",BA516=""),"N/A",IF(DC516="Pass","P","F"))</f>
        <v/>
      </c>
      <c r="AH516" s="129"/>
      <c r="AI516" s="129"/>
      <c r="AJ516" s="129"/>
      <c r="AK516" s="119"/>
      <c r="AL516" s="115"/>
      <c r="AM516" s="119"/>
      <c r="AN516" s="119"/>
      <c r="AO516" s="692"/>
      <c r="AP516" s="692"/>
      <c r="AQ516" s="692"/>
      <c r="AR516" s="692"/>
      <c r="AS516" s="692"/>
      <c r="AT516" s="1303">
        <f>IF(AC516="Extremity",IF(CG516="","",CG516),"")</f>
        <v/>
      </c>
      <c r="AU516" s="1303">
        <f>IF(AC516="Extremity",IF(CH516="","",CH516),"")</f>
        <v/>
      </c>
      <c r="AV516" s="1304">
        <f>IF(AC516="Extremity","",IF(CE516="","",CE516))</f>
        <v/>
      </c>
      <c r="AW516" s="1304">
        <f>IF(AD516="Extremity","",IF(CF516="","",CF516))</f>
        <v/>
      </c>
      <c r="AX516" s="1305">
        <f>DL516</f>
        <v/>
      </c>
      <c r="AY516" s="1305">
        <f>DQ516</f>
        <v/>
      </c>
      <c r="AZ516" s="3377">
        <f>IF(AC516="Extremity",IF(DA516="","",DA516),"")</f>
        <v/>
      </c>
      <c r="BA516" s="3378">
        <f>IF(AC516="Extremity","",IF(CT516="","",CT516))</f>
        <v/>
      </c>
      <c r="BB516" s="1305">
        <f>IF(AC516="Extremity",IF(DB516="","",DB516),"")</f>
        <v/>
      </c>
      <c r="BC516" s="1304">
        <f>IF(AC516="Extremity","",IF(CZ516="","",CZ516))</f>
        <v/>
      </c>
      <c r="BD516" s="1305">
        <f>DD516</f>
        <v/>
      </c>
      <c r="BE516" s="132">
        <f>DE516</f>
        <v/>
      </c>
      <c r="BF516" s="133">
        <f>DF516*60</f>
        <v/>
      </c>
      <c r="BG516" s="121">
        <f>BE516</f>
        <v/>
      </c>
      <c r="BH516" s="133">
        <f>DG516*60</f>
        <v/>
      </c>
      <c r="BI516" s="133">
        <f>DH516</f>
        <v/>
      </c>
      <c r="BJ516" s="117"/>
      <c r="BK516" s="812">
        <f>Overview!$E$7</f>
        <v/>
      </c>
      <c r="BL516" s="117"/>
      <c r="BM516" s="834">
        <f>DI516</f>
        <v/>
      </c>
      <c r="BN516" s="812">
        <f>Overview!$P$153</f>
        <v/>
      </c>
      <c r="BO516" s="117" t="inlineStr">
        <is>
          <t>Revisar: la misma frecuencia aparece con varios canales en esta banda (18050 / 18300 / 18525)</t>
        </is>
      </c>
      <c r="BP516" s="117"/>
      <c r="BQ516" s="115"/>
      <c r="BR516" s="1478"/>
      <c r="BS516" s="1541"/>
      <c r="BT516" s="1867" t="inlineStr">
        <is>
          <t>LTE CATM1</t>
        </is>
      </c>
      <c r="BU516" s="1830" t="inlineStr">
        <is>
          <t>FDD1</t>
        </is>
      </c>
      <c r="BV516" s="875">
        <f>Overview!$H$30</f>
        <v/>
      </c>
      <c r="BW516" s="1865"/>
      <c r="BX516" s="1830" t="inlineStr">
        <is>
          <t>Body</t>
        </is>
      </c>
      <c r="BY516" s="916"/>
      <c r="BZ516" s="1724">
        <f>IF(COUNT('Conducted LTE CATM1'!$AH$3:$AH$265)=0,15,INDEX('Conducted LTE CATM1'!$M$3:$M$265,MATCH(MAX('Conducted LTE CATM1'!$AH$3:$AH$265),'Conducted LTE CATM1'!$AH$3:$AH$265,0)))</f>
        <v>15</v>
      </c>
      <c r="CA516" s="1072" t="inlineStr">
        <is>
          <t>Bottom Edge</t>
        </is>
      </c>
      <c r="CB516" s="200">
        <v>5</v>
      </c>
      <c r="CC516" s="977">
        <f>IF(COUNT('Conducted LTE CATM1'!$AH$3:$AH$265)=0,18300,INDEX('Conducted LTE CATM1'!$T$3:$T$265,MATCH(MAX('Conducted LTE CATM1'!$AH$3:$AH$265),'Conducted LTE CATM1'!$AH$3:$AH$265,0)))</f>
        <v>18300</v>
      </c>
      <c r="CD516" s="977">
        <f>IF(COUNT('Conducted LTE CATM1'!$AH$3:$AH$265)=0,1950,INDEX('Conducted LTE CATM1'!$U$3:$U$265,MATCH(MAX('Conducted LTE CATM1'!$AH$3:$AH$265),'Conducted LTE CATM1'!$AH$3:$AH$265,0)))</f>
        <v>1950</v>
      </c>
      <c r="CE516" s="7234"/>
      <c r="CF516" s="7234"/>
      <c r="CG516" s="6706"/>
      <c r="CH516" s="6706"/>
      <c r="CI516" s="225">
        <f>BY516</f>
        <v/>
      </c>
      <c r="CJ516" s="237">
        <f>BZ516</f>
        <v/>
      </c>
      <c r="CK516" s="223">
        <f>CA516</f>
        <v/>
      </c>
      <c r="CL516" s="237">
        <f>CC516</f>
        <v/>
      </c>
      <c r="CM516" s="394">
        <f>CD516</f>
        <v/>
      </c>
      <c r="CN516" s="1527"/>
      <c r="CO516" s="1579"/>
      <c r="CP516" s="7214">
        <f>IF(CF516=""," ",IF(ABS(CE516-CF516)&lt;=0.1,"Valid","Not valid"))</f>
        <v/>
      </c>
      <c r="CQ516" s="1674">
        <f> IF(CE516="","",IF(AND(CE516&lt;&gt;"",CF516=""),IF(CE516&gt;=0.8,"Medir+Sig Max","No"),IF(CF516&lt;&gt;"",IF(CF516&gt;=0.8,"Medir+Sig Max","No"),"")))</f>
        <v/>
      </c>
      <c r="CR516" s="6927"/>
      <c r="CS516" s="1674"/>
      <c r="CT516" s="220">
        <f>IF(CO516="",IF(AND(CE516="",CF516=""),"",IF(CF516="",IF(DQ516&gt;1,ROUND(DQ516*CE516,3),CE516),IF(DQ516&gt;1,ROUND(DQ516*CF516,3),CF516))),IF(AND(CE516="",CF516=""),"",IF(CF516="",IF(DQ516&gt;1,ROUND(DQ516*CE516*(1/(CO516)),3),CE516*(1/(CO516))),IF(DQ516&gt;1,ROUND(DQ516*CF516*(1/(CO516)),3),CF516*(1/(CO516))))))</f>
        <v/>
      </c>
      <c r="CU516" s="224">
        <f>BY516</f>
        <v/>
      </c>
      <c r="CV516" s="237">
        <f>BZ516</f>
        <v/>
      </c>
      <c r="CW516" s="237">
        <f>CA516</f>
        <v/>
      </c>
      <c r="CX516" s="224">
        <f>CC516</f>
        <v/>
      </c>
      <c r="CY516" s="237">
        <f>CD516</f>
        <v/>
      </c>
      <c r="CZ516" s="7474">
        <f>IF(COUNTIF(Overview!K12:K14,TRUE)&gt;0,1.6,IF(COUNTIF(Overview!L12:L14,TRUE)&gt;0,8,0))</f>
        <v/>
      </c>
      <c r="DA516" s="1788"/>
      <c r="DB516" s="7483"/>
      <c r="DC516" s="844">
        <f>IF(CT516="","",IF(CT516&gt;CZ516,"Fail","Pass"))</f>
        <v/>
      </c>
      <c r="DD516" s="402"/>
      <c r="DE516" s="1565">
        <f>MyTimestamp(DC516)</f>
        <v/>
      </c>
      <c r="DF516" s="1531">
        <f>IF(COUNT(CE516:CH516)=1,15,IF(COUNT(CE516:CH516)=0,0,30))</f>
        <v/>
      </c>
      <c r="DG516" s="1532">
        <f>IF(DF516=0,0,2)</f>
        <v/>
      </c>
      <c r="DH516" s="1866"/>
      <c r="DI516" s="1866"/>
      <c r="DJ516" s="1863"/>
      <c r="DK516" s="1789"/>
      <c r="DL516" s="1574">
        <f>10^(CN516/20)*100-100</f>
        <v/>
      </c>
      <c r="DM516" s="777"/>
      <c r="DN516" s="977"/>
      <c r="DO516" s="777">
        <f>IF(DM516="","",10^(DM516/10))</f>
        <v/>
      </c>
      <c r="DP516" s="777">
        <f>IF(ISNUMBER(DN516)=FALSE,"",10^(DN516/10))</f>
        <v/>
      </c>
      <c r="DQ516" s="1578">
        <f>IF(AND(ISNUMBER(DO516),ISNUMBER(DP516)),IF(DO516/DP516&gt;1,ROUND((DO516)/DP516,3),1),1)</f>
        <v/>
      </c>
      <c r="DR516" s="1541"/>
      <c r="DS516" s="1541"/>
      <c r="DT516" s="1541"/>
      <c r="DU516" s="1541"/>
      <c r="DV516" s="1541"/>
      <c r="DW516" s="1541"/>
      <c r="DX516" s="1541"/>
      <c r="DY516" s="1541"/>
      <c r="DZ516" s="1541"/>
      <c r="EA516" s="1541"/>
      <c r="EB516" s="1541"/>
      <c r="EC516" s="1541"/>
      <c r="ED516" s="1541"/>
      <c r="EE516" s="1541"/>
      <c r="EF516" s="1541"/>
      <c r="EG516" s="1541"/>
      <c r="EH516" s="1541"/>
      <c r="EI516" s="1541"/>
      <c r="EJ516" s="1541"/>
      <c r="EK516" s="1541"/>
      <c r="EL516" s="1541"/>
      <c r="EM516" s="1541"/>
      <c r="EN516" s="1541"/>
      <c r="EO516" s="1541"/>
      <c r="EP516" s="1541"/>
      <c r="EQ516" s="1541"/>
      <c r="ER516" s="1541"/>
      <c r="ES516" s="1541"/>
      <c r="ET516" s="1541"/>
      <c r="EU516" s="1541"/>
      <c r="EV516" s="1541"/>
    </row>
    <row r="517" ht="12.75" x14ac:dyDescent="0.2">
      <c r="A517" s="1541"/>
      <c r="B517" s="1541"/>
      <c r="C517"/>
      <c r="D517" s="1486"/>
      <c r="E517" s="1486"/>
      <c r="F517" s="672" t="inlineStr">
        <is>
          <t>5.3</t>
        </is>
      </c>
      <c r="G517" s="1497"/>
      <c r="H517" s="130">
        <f>BV517</f>
        <v/>
      </c>
      <c r="I517" s="130">
        <f>BW517</f>
        <v/>
      </c>
      <c r="J517" s="1299" t="inlineStr">
        <is>
          <t>Cat M1</t>
        </is>
      </c>
      <c r="K517" s="1299" t="inlineStr">
        <is>
          <t>FDD1</t>
        </is>
      </c>
      <c r="L517" s="115"/>
      <c r="M517" s="130">
        <v>15</v>
      </c>
      <c r="N517" s="119" t="inlineStr">
        <is>
          <t>16QAM</t>
        </is>
      </c>
      <c r="O517" s="131"/>
      <c r="P517" s="6597">
        <v>0</v>
      </c>
      <c r="Q517" s="131">
        <v>3</v>
      </c>
      <c r="R517" s="131">
        <v>0</v>
      </c>
      <c r="S517" s="6593"/>
      <c r="T517" s="130">
        <v>18300</v>
      </c>
      <c r="U517" s="6593">
        <v>1950</v>
      </c>
      <c r="V517" s="119"/>
      <c r="W517" s="1305"/>
      <c r="X517" s="119"/>
      <c r="Y517" s="119"/>
      <c r="Z517" s="119"/>
      <c r="AA517" s="115"/>
      <c r="AB517" s="115"/>
      <c r="AC517" s="1300">
        <f>IF(OR(BX517="Close to Ear",BX517="Close to Head"),"Head",IF(BX517="Extremity","Extremity","Body"))</f>
        <v/>
      </c>
      <c r="AD517" s="1301">
        <f>CA517</f>
        <v/>
      </c>
      <c r="AE517" s="1299">
        <f>CB517</f>
        <v/>
      </c>
      <c r="AF517" s="115"/>
      <c r="AG517" s="1302">
        <f>IF(OR(AZ517="",BA517=""),"N/A",IF(DC517="Pass","P","F"))</f>
        <v/>
      </c>
      <c r="AH517" s="129"/>
      <c r="AI517" s="129"/>
      <c r="AJ517" s="129"/>
      <c r="AK517" s="119"/>
      <c r="AL517" s="115"/>
      <c r="AM517" s="119"/>
      <c r="AN517" s="119"/>
      <c r="AO517" s="692"/>
      <c r="AP517" s="692"/>
      <c r="AQ517" s="692"/>
      <c r="AR517" s="692"/>
      <c r="AS517" s="692"/>
      <c r="AT517" s="1303">
        <f>IF(AC517="Extremity",IF(CG517="","",CG517),"")</f>
        <v/>
      </c>
      <c r="AU517" s="1303">
        <f>IF(AC517="Extremity",IF(CH517="","",CH517),"")</f>
        <v/>
      </c>
      <c r="AV517" s="1304">
        <f>IF(AC517="Extremity","",IF(CE517="","",CE517))</f>
        <v/>
      </c>
      <c r="AW517" s="1304">
        <f>IF(AD517="Extremity","",IF(CF517="","",CF517))</f>
        <v/>
      </c>
      <c r="AX517" s="1305">
        <f>DL517</f>
        <v/>
      </c>
      <c r="AY517" s="1305">
        <f>DQ517</f>
        <v/>
      </c>
      <c r="AZ517" s="3377">
        <f>IF(AC517="Extremity",IF(DA517="","",DA517),"")</f>
        <v/>
      </c>
      <c r="BA517" s="3378">
        <f>IF(AC517="Extremity","",IF(CT517="","",CT517))</f>
        <v/>
      </c>
      <c r="BB517" s="1305">
        <f>IF(AC517="Extremity",IF(DB517="","",DB517),"")</f>
        <v/>
      </c>
      <c r="BC517" s="1304">
        <f>IF(AC517="Extremity","",IF(CZ517="","",CZ517))</f>
        <v/>
      </c>
      <c r="BD517" s="1305">
        <f>DD517</f>
        <v/>
      </c>
      <c r="BE517" s="132">
        <f>DE517</f>
        <v/>
      </c>
      <c r="BF517" s="133">
        <f>DF517*60</f>
        <v/>
      </c>
      <c r="BG517" s="121">
        <f>BE517</f>
        <v/>
      </c>
      <c r="BH517" s="133">
        <f>DG517*60</f>
        <v/>
      </c>
      <c r="BI517" s="133">
        <f>DH517</f>
        <v/>
      </c>
      <c r="BJ517" s="117"/>
      <c r="BK517" s="812">
        <f>Overview!$E$7</f>
        <v/>
      </c>
      <c r="BL517" s="117"/>
      <c r="BM517" s="834">
        <f>DI517</f>
        <v/>
      </c>
      <c r="BN517" s="812">
        <f>Overview!$P$153</f>
        <v/>
      </c>
      <c r="BO517" s="117" t="inlineStr">
        <is>
          <t>Revisar: la misma frecuencia aparece con varios canales en esta banda (18050 / 18300 / 18525)</t>
        </is>
      </c>
      <c r="BP517" s="117"/>
      <c r="BQ517" s="115"/>
      <c r="BR517" s="1478"/>
      <c r="BS517" s="1541"/>
      <c r="BT517" s="1864" t="inlineStr">
        <is>
          <t>LTE CATM1</t>
        </is>
      </c>
      <c r="BU517" s="1828" t="inlineStr">
        <is>
          <t>FDD1</t>
        </is>
      </c>
      <c r="BV517" s="906">
        <f>Overview!$H$30</f>
        <v/>
      </c>
      <c r="BW517" s="1865"/>
      <c r="BX517" s="1828" t="inlineStr">
        <is>
          <t>Body</t>
        </is>
      </c>
      <c r="BY517" s="919"/>
      <c r="BZ517" s="1724">
        <f>IF(COUNT('Conducted LTE CATM1'!$AH$3:$AH$265)=0,15,INDEX('Conducted LTE CATM1'!$M$3:$M$265,MATCH(MAX('Conducted LTE CATM1'!$AH$3:$AH$265),'Conducted LTE CATM1'!$AH$3:$AH$265,0)))</f>
        <v>15</v>
      </c>
      <c r="CA517" s="877" t="str">
        <f>IF(COUNT(CF511:CF516)=0,IF(COUNT(CE511:CE516)=0,"TBD",VLOOKUP(MAX(CE511:CE516),CE511:CK516,7,FALSE)),VLOOKUP(MAX(CF511:CF516),CF511:CK516,6,FALSE))</f>
        <v>TBD</v>
      </c>
      <c r="CB517" s="200">
        <v>5</v>
      </c>
      <c r="CC517" s="1104">
        <f>IF(COUNT('Conducted LTE CATM1'!$AH$3:$AH$265)=0,18300,INDEX('Conducted LTE CATM1'!$T$3:$T$265,MATCH(MAX('Conducted LTE CATM1'!$AH$3:$AH$265),'Conducted LTE CATM1'!$AH$3:$AH$265,0)))</f>
        <v>18300</v>
      </c>
      <c r="CD517" s="1104">
        <f>IF(COUNT('Conducted LTE CATM1'!$AH$3:$AH$265)=0,1950,INDEX('Conducted LTE CATM1'!$U$3:$U$265,MATCH(MAX('Conducted LTE CATM1'!$AH$3:$AH$265),'Conducted LTE CATM1'!$AH$3:$AH$265,0)))</f>
        <v>1950</v>
      </c>
      <c r="CE517" s="7234"/>
      <c r="CF517" s="7234"/>
      <c r="CG517" s="6706"/>
      <c r="CH517" s="6706"/>
      <c r="CI517" s="225">
        <f>BY517</f>
        <v/>
      </c>
      <c r="CJ517" s="237">
        <f>BZ517</f>
        <v/>
      </c>
      <c r="CK517" s="223">
        <f>CA517</f>
        <v/>
      </c>
      <c r="CL517" s="237">
        <f>CC517</f>
        <v/>
      </c>
      <c r="CM517" s="394">
        <f>CD517</f>
        <v/>
      </c>
      <c r="CN517" s="1527"/>
      <c r="CO517" s="1579"/>
      <c r="CP517" s="7214">
        <f>IF(CF517=""," ",IF(ABS(CE517-CF517)&lt;=0.1,"Valid","Not valid"))</f>
        <v/>
      </c>
      <c r="CQ517" s="1674">
        <f> IF(CE517="","",IF(AND(CE517&lt;&gt;"",CF517=""),IF(CE517&gt;=0.8,"Medir+Sig Max","No"),IF(CF517&lt;&gt;"",IF(CF517&gt;=0.8,"Medir+Sig Max","No"),"")))</f>
        <v/>
      </c>
      <c r="CR517" s="6927"/>
      <c r="CS517" s="1674"/>
      <c r="CT517" s="220">
        <f>IF(CO517="",IF(AND(CE517="",CF517=""),"",IF(CF517="",IF(DQ517&gt;1,ROUND(DQ517*CE517,3),CE517),IF(DQ517&gt;1,ROUND(DQ517*CF517,3),CF517))),IF(AND(CE517="",CF517=""),"",IF(CF517="",IF(DQ517&gt;1,ROUND(DQ517*CE517*(1/(CO517)),3),CE517*(1/(CO517))),IF(DQ517&gt;1,ROUND(DQ517*CF517*(1/(CO517)),3),CF517*(1/(CO517))))))</f>
        <v/>
      </c>
      <c r="CU517" s="224">
        <f>BY517</f>
        <v/>
      </c>
      <c r="CV517" s="237">
        <f>BZ517</f>
        <v/>
      </c>
      <c r="CW517" s="237">
        <f>CA517</f>
        <v/>
      </c>
      <c r="CX517" s="224">
        <f>CC517</f>
        <v/>
      </c>
      <c r="CY517" s="237">
        <f>CD517</f>
        <v/>
      </c>
      <c r="CZ517" s="7474">
        <f>IF(COUNTIF(Overview!K12:K14,TRUE)&gt;0,1.6,IF(COUNTIF(Overview!L12:L14,TRUE)&gt;0,8,0))</f>
        <v/>
      </c>
      <c r="DA517" s="1788"/>
      <c r="DB517" s="7483"/>
      <c r="DC517" s="844">
        <f>IF(CT517="","",IF(CT517&gt;CZ517,"Fail","Pass"))</f>
        <v/>
      </c>
      <c r="DD517" s="402"/>
      <c r="DE517" s="1565">
        <f>MyTimestamp(DC517)</f>
        <v/>
      </c>
      <c r="DF517" s="1531">
        <f>IF(COUNT(CE517:CH517)=1,15,IF(COUNT(CE517:CH517)=0,0,30))</f>
        <v/>
      </c>
      <c r="DG517" s="1532">
        <f>IF(DF517=0,0,2)</f>
        <v/>
      </c>
      <c r="DH517" s="1866"/>
      <c r="DI517" s="1866"/>
      <c r="DJ517" s="1863"/>
      <c r="DK517" s="1789"/>
      <c r="DL517" s="1574">
        <f>10^(CN517/20)*100-100</f>
        <v/>
      </c>
      <c r="DM517" s="777"/>
      <c r="DN517" s="1104"/>
      <c r="DO517" s="777">
        <f>IF(DM517="","",10^(DM517/10))</f>
        <v/>
      </c>
      <c r="DP517" s="777">
        <f>IF(ISNUMBER(DN517)=FALSE,"",10^(DN517/10))</f>
        <v/>
      </c>
      <c r="DQ517" s="1578">
        <f>IF(AND(ISNUMBER(DO517),ISNUMBER(DP517)),IF(DO517/DP517&gt;1,ROUND((DO517)/DP517,3),1),1)</f>
        <v/>
      </c>
      <c r="DR517" s="1541"/>
      <c r="DS517" s="1541"/>
      <c r="DT517" s="1541"/>
      <c r="DU517" s="1541"/>
      <c r="DV517" s="1541"/>
      <c r="DW517" s="1541"/>
      <c r="DX517" s="1541"/>
      <c r="DY517" s="1541"/>
      <c r="DZ517" s="1541"/>
      <c r="EA517" s="1541"/>
      <c r="EB517" s="1541"/>
      <c r="EC517" s="1541"/>
      <c r="ED517" s="1541"/>
      <c r="EE517" s="1541"/>
      <c r="EF517" s="1541"/>
      <c r="EG517" s="1541"/>
      <c r="EH517" s="1541"/>
      <c r="EI517" s="1541"/>
      <c r="EJ517" s="1541"/>
      <c r="EK517" s="1541"/>
      <c r="EL517" s="1541"/>
      <c r="EM517" s="1541"/>
      <c r="EN517" s="1541"/>
      <c r="EO517" s="1541"/>
      <c r="EP517" s="1541"/>
      <c r="EQ517" s="1541"/>
      <c r="ER517" s="1541"/>
      <c r="ES517" s="1541"/>
      <c r="ET517" s="1541"/>
      <c r="EU517" s="1541"/>
      <c r="EV517" s="1541"/>
    </row>
    <row r="518" ht="12.75" x14ac:dyDescent="0.2">
      <c r="A518" s="1541"/>
      <c r="B518" s="1541"/>
      <c r="C518"/>
      <c r="D518" s="1486"/>
      <c r="E518" s="1486"/>
      <c r="F518" s="672" t="inlineStr">
        <is>
          <t>5.3</t>
        </is>
      </c>
      <c r="G518" s="1497"/>
      <c r="H518" s="130">
        <f>BV518</f>
        <v/>
      </c>
      <c r="I518" s="130">
        <f>BW518</f>
        <v/>
      </c>
      <c r="J518" s="1299" t="inlineStr">
        <is>
          <t>Cat M1</t>
        </is>
      </c>
      <c r="K518" s="1299" t="inlineStr">
        <is>
          <t>FDD1</t>
        </is>
      </c>
      <c r="L518" s="115"/>
      <c r="M518" s="130">
        <v>15</v>
      </c>
      <c r="N518" s="119" t="inlineStr">
        <is>
          <t>16QAM</t>
        </is>
      </c>
      <c r="O518" s="131"/>
      <c r="P518" s="6597">
        <v>0</v>
      </c>
      <c r="Q518" s="131">
        <v>3</v>
      </c>
      <c r="R518" s="131">
        <v>0</v>
      </c>
      <c r="S518" s="6593"/>
      <c r="T518" s="130">
        <v>18300</v>
      </c>
      <c r="U518" s="6593">
        <v>1950</v>
      </c>
      <c r="V518" s="119"/>
      <c r="W518" s="1305"/>
      <c r="X518" s="119"/>
      <c r="Y518" s="119"/>
      <c r="Z518" s="119"/>
      <c r="AA518" s="115"/>
      <c r="AB518" s="115"/>
      <c r="AC518" s="1300">
        <f>IF(OR(BX518="Close to Ear",BX518="Close to Head"),"Head",IF(BX518="Extremity","Extremity","Body"))</f>
        <v/>
      </c>
      <c r="AD518" s="1301">
        <f>CA518</f>
        <v/>
      </c>
      <c r="AE518" s="1299">
        <f>CB518</f>
        <v/>
      </c>
      <c r="AF518" s="115"/>
      <c r="AG518" s="1302">
        <f>IF(OR(AZ518="",BA518=""),"N/A",IF(DC518="Pass","P","F"))</f>
        <v/>
      </c>
      <c r="AH518" s="129"/>
      <c r="AI518" s="129"/>
      <c r="AJ518" s="129"/>
      <c r="AK518" s="119"/>
      <c r="AL518" s="115"/>
      <c r="AM518" s="119"/>
      <c r="AN518" s="119"/>
      <c r="AO518" s="692"/>
      <c r="AP518" s="692"/>
      <c r="AQ518" s="692"/>
      <c r="AR518" s="692"/>
      <c r="AS518" s="692"/>
      <c r="AT518" s="1303">
        <f>IF(AC518="Extremity",IF(CG518="","",CG518),"")</f>
        <v/>
      </c>
      <c r="AU518" s="1303">
        <f>IF(AC518="Extremity",IF(CH518="","",CH518),"")</f>
        <v/>
      </c>
      <c r="AV518" s="1304">
        <f>IF(AC518="Extremity","",IF(CE518="","",CE518))</f>
        <v/>
      </c>
      <c r="AW518" s="1304">
        <f>IF(AD518="Extremity","",IF(CF518="","",CF518))</f>
        <v/>
      </c>
      <c r="AX518" s="1305">
        <f>DL518</f>
        <v/>
      </c>
      <c r="AY518" s="1305">
        <f>DQ518</f>
        <v/>
      </c>
      <c r="AZ518" s="3377">
        <f>IF(AC518="Extremity",IF(DA518="","",DA518),"")</f>
        <v/>
      </c>
      <c r="BA518" s="3378">
        <f>IF(AC518="Extremity","",IF(CT518="","",CT518))</f>
        <v/>
      </c>
      <c r="BB518" s="1305">
        <f>IF(AC518="Extremity",IF(DB518="","",DB518),"")</f>
        <v/>
      </c>
      <c r="BC518" s="1304">
        <f>IF(AC518="Extremity","",IF(CZ518="","",CZ518))</f>
        <v/>
      </c>
      <c r="BD518" s="1305">
        <f>DD518</f>
        <v/>
      </c>
      <c r="BE518" s="132">
        <f>DE518</f>
        <v/>
      </c>
      <c r="BF518" s="133">
        <f>DF518*60</f>
        <v/>
      </c>
      <c r="BG518" s="121">
        <f>BE518</f>
        <v/>
      </c>
      <c r="BH518" s="133">
        <f>DG518*60</f>
        <v/>
      </c>
      <c r="BI518" s="133">
        <f>DH518</f>
        <v/>
      </c>
      <c r="BJ518" s="117"/>
      <c r="BK518" s="812">
        <f>Overview!$E$7</f>
        <v/>
      </c>
      <c r="BL518" s="117"/>
      <c r="BM518" s="834">
        <f>DI518</f>
        <v/>
      </c>
      <c r="BN518" s="812">
        <f>Overview!$P$153</f>
        <v/>
      </c>
      <c r="BO518" s="117" t="inlineStr">
        <is>
          <t>Revisar: la misma frecuencia aparece con varios canales en esta banda (18050 / 18300 / 18525)</t>
        </is>
      </c>
      <c r="BP518" s="117"/>
      <c r="BQ518" s="115"/>
      <c r="BR518" s="1478"/>
      <c r="BS518" s="1541"/>
      <c r="BT518" s="1864" t="inlineStr">
        <is>
          <t>LTE CATM1</t>
        </is>
      </c>
      <c r="BU518" s="1828" t="inlineStr">
        <is>
          <t>FDD1</t>
        </is>
      </c>
      <c r="BV518" s="906">
        <f>Overview!$H$30</f>
        <v/>
      </c>
      <c r="BW518" s="1865"/>
      <c r="BX518" s="1828" t="inlineStr">
        <is>
          <t>Body</t>
        </is>
      </c>
      <c r="BY518" s="920"/>
      <c r="BZ518" s="1724">
        <f>IF(COUNT('Conducted LTE CATM1'!$AH$3:$AH$265)=0,15,INDEX('Conducted LTE CATM1'!$M$3:$M$265,MATCH(MAX('Conducted LTE CATM1'!$AH$3:$AH$265),'Conducted LTE CATM1'!$AH$3:$AH$265,0)))</f>
        <v>15</v>
      </c>
      <c r="CA518" s="1156" t="str">
        <f>CA517</f>
        <v>TBD</v>
      </c>
      <c r="CB518" s="201">
        <v>5</v>
      </c>
      <c r="CC518" s="977">
        <f>IF(COUNT('Conducted LTE CATM1'!$AH$3:$AH$265)=0,18300,INDEX('Conducted LTE CATM1'!$T$3:$T$265,MATCH(MAX('Conducted LTE CATM1'!$AH$3:$AH$265),'Conducted LTE CATM1'!$AH$3:$AH$265,0)))</f>
        <v>18300</v>
      </c>
      <c r="CD518" s="977">
        <f>IF(COUNT('Conducted LTE CATM1'!$AH$3:$AH$265)=0,1950,INDEX('Conducted LTE CATM1'!$U$3:$U$265,MATCH(MAX('Conducted LTE CATM1'!$AH$3:$AH$265),'Conducted LTE CATM1'!$AH$3:$AH$265,0)))</f>
        <v>1950</v>
      </c>
      <c r="CE518" s="7234"/>
      <c r="CF518" s="7234"/>
      <c r="CG518" s="6706"/>
      <c r="CH518" s="6706"/>
      <c r="CI518" s="225">
        <f>BY518</f>
        <v/>
      </c>
      <c r="CJ518" s="237">
        <f>BZ518</f>
        <v/>
      </c>
      <c r="CK518" s="223">
        <f>CA518</f>
        <v/>
      </c>
      <c r="CL518" s="237">
        <f>CC518</f>
        <v/>
      </c>
      <c r="CM518" s="394">
        <f>CD518</f>
        <v/>
      </c>
      <c r="CN518" s="1527"/>
      <c r="CO518" s="1579"/>
      <c r="CP518" s="7214">
        <f>IF(CF518=""," ",IF(ABS(CE518-CF518)&lt;=0.1,"Valid","Not valid"))</f>
        <v/>
      </c>
      <c r="CQ518" s="1674">
        <f> IF(CE518="","",IF(AND(CE518&lt;&gt;"",CF518=""),IF(CE518&gt;=0.8,"Medir+Sig Max","No"),IF(CF518&lt;&gt;"",IF(CF518&gt;=0.8,"Medir+Sig Max","No"),"")))</f>
        <v/>
      </c>
      <c r="CR518" s="6927"/>
      <c r="CS518" s="1674"/>
      <c r="CT518" s="220">
        <f>IF(CO518="",IF(AND(CE518="",CF518=""),"",IF(CF518="",IF(DQ518&gt;1,ROUND(DQ518*CE518,3),CE518),IF(DQ518&gt;1,ROUND(DQ518*CF518,3),CF518))),IF(AND(CE518="",CF518=""),"",IF(CF518="",IF(DQ518&gt;1,ROUND(DQ518*CE518*(1/(CO518)),3),CE518*(1/(CO518))),IF(DQ518&gt;1,ROUND(DQ518*CF518*(1/(CO518)),3),CF518*(1/(CO518))))))</f>
        <v/>
      </c>
      <c r="CU518" s="224">
        <f>BY518</f>
        <v/>
      </c>
      <c r="CV518" s="237">
        <f>BZ518</f>
        <v/>
      </c>
      <c r="CW518" s="237">
        <f>CA518</f>
        <v/>
      </c>
      <c r="CX518" s="224">
        <f>CC518</f>
        <v/>
      </c>
      <c r="CY518" s="237">
        <f>CD518</f>
        <v/>
      </c>
      <c r="CZ518" s="7474">
        <f>IF(COUNTIF(Overview!K12:K14,TRUE)&gt;0,1.6,IF(COUNTIF(Overview!L12:L14,TRUE)&gt;0,8,0))</f>
        <v/>
      </c>
      <c r="DA518" s="1788"/>
      <c r="DB518" s="7483"/>
      <c r="DC518" s="844">
        <f>IF(CT518="","",IF(CT518&gt;CZ518,"Fail","Pass"))</f>
        <v/>
      </c>
      <c r="DD518" s="402"/>
      <c r="DE518" s="1565">
        <f>MyTimestamp(DC518)</f>
        <v/>
      </c>
      <c r="DF518" s="1531">
        <f>IF(COUNT(CE518:CH518)=1,15,IF(COUNT(CE518:CH518)=0,0,30))</f>
        <v/>
      </c>
      <c r="DG518" s="1532">
        <f>IF(DF518=0,0,2)</f>
        <v/>
      </c>
      <c r="DH518" s="1866"/>
      <c r="DI518" s="1866"/>
      <c r="DJ518" s="1863"/>
      <c r="DK518" s="1789"/>
      <c r="DL518" s="1574">
        <f>10^(CN518/20)*100-100</f>
        <v/>
      </c>
      <c r="DM518" s="777"/>
      <c r="DN518" s="977"/>
      <c r="DO518" s="777">
        <f>IF(DM518="","",10^(DM518/10))</f>
        <v/>
      </c>
      <c r="DP518" s="777">
        <f>IF(ISNUMBER(DN518)=FALSE,"",10^(DN518/10))</f>
        <v/>
      </c>
      <c r="DQ518" s="1578">
        <f>IF(AND(ISNUMBER(DO518),ISNUMBER(DP518)),IF(DO518/DP518&gt;1,ROUND((DO518)/DP518,3),1),1)</f>
        <v/>
      </c>
      <c r="DR518" s="1541"/>
      <c r="DS518" s="1541"/>
      <c r="DT518" s="1541"/>
      <c r="DU518" s="1541"/>
      <c r="DV518" s="1541"/>
      <c r="DW518" s="1541"/>
      <c r="DX518" s="1541"/>
      <c r="DY518" s="1541"/>
      <c r="DZ518" s="1541"/>
      <c r="EA518" s="1541"/>
      <c r="EB518" s="1541"/>
      <c r="EC518" s="1541"/>
      <c r="ED518" s="1541"/>
      <c r="EE518" s="1541"/>
      <c r="EF518" s="1541"/>
      <c r="EG518" s="1541"/>
      <c r="EH518" s="1541"/>
      <c r="EI518" s="1541"/>
      <c r="EJ518" s="1541"/>
      <c r="EK518" s="1541"/>
      <c r="EL518" s="1541"/>
      <c r="EM518" s="1541"/>
      <c r="EN518" s="1541"/>
      <c r="EO518" s="1541"/>
      <c r="EP518" s="1541"/>
      <c r="EQ518" s="1541"/>
      <c r="ER518" s="1541"/>
      <c r="ES518" s="1541"/>
      <c r="ET518" s="1541"/>
      <c r="EU518" s="1541"/>
      <c r="EV518" s="1541"/>
    </row>
    <row r="519" ht="12.75" x14ac:dyDescent="0.2">
      <c r="A519" s="1541"/>
      <c r="B519" s="1541"/>
      <c r="C519"/>
      <c r="D519" s="1486"/>
      <c r="E519" s="1486"/>
      <c r="F519" s="672" t="inlineStr">
        <is>
          <t>5.3</t>
        </is>
      </c>
      <c r="G519" s="1497"/>
      <c r="H519" s="130">
        <f>BV519</f>
        <v/>
      </c>
      <c r="I519" s="130">
        <f>BW519</f>
        <v/>
      </c>
      <c r="J519" s="1299" t="inlineStr">
        <is>
          <t>Cat M1</t>
        </is>
      </c>
      <c r="K519" s="1299" t="inlineStr">
        <is>
          <t>FDD1</t>
        </is>
      </c>
      <c r="L519" s="115"/>
      <c r="M519" s="130">
        <v>15</v>
      </c>
      <c r="N519" s="119" t="inlineStr">
        <is>
          <t>16QAM</t>
        </is>
      </c>
      <c r="O519" s="131"/>
      <c r="P519" s="6597">
        <v>0</v>
      </c>
      <c r="Q519" s="131">
        <v>3</v>
      </c>
      <c r="R519" s="131">
        <v>0</v>
      </c>
      <c r="S519" s="6593"/>
      <c r="T519" s="130">
        <v>18300</v>
      </c>
      <c r="U519" s="6593">
        <v>1950</v>
      </c>
      <c r="V519" s="119"/>
      <c r="W519" s="1305"/>
      <c r="X519" s="119"/>
      <c r="Y519" s="119"/>
      <c r="Z519" s="119"/>
      <c r="AA519" s="115"/>
      <c r="AB519" s="115"/>
      <c r="AC519" s="1300">
        <f>IF(OR(BX519="Close to Ear",BX519="Close to Head"),"Head",IF(BX519="Extremity","Extremity","Body"))</f>
        <v/>
      </c>
      <c r="AD519" s="1301">
        <f>CA519</f>
        <v/>
      </c>
      <c r="AE519" s="1299">
        <f>CB519</f>
        <v/>
      </c>
      <c r="AF519" s="115"/>
      <c r="AG519" s="1302">
        <f>IF(OR(AZ519="",BA519=""),"N/A",IF(DC519="Pass","P","F"))</f>
        <v/>
      </c>
      <c r="AH519" s="129"/>
      <c r="AI519" s="129"/>
      <c r="AJ519" s="129"/>
      <c r="AK519" s="119"/>
      <c r="AL519" s="115"/>
      <c r="AM519" s="119"/>
      <c r="AN519" s="119"/>
      <c r="AO519" s="692"/>
      <c r="AP519" s="692"/>
      <c r="AQ519" s="692"/>
      <c r="AR519" s="692"/>
      <c r="AS519" s="692"/>
      <c r="AT519" s="1303">
        <f>IF(AC519="Extremity",IF(CG519="","",CG519),"")</f>
        <v/>
      </c>
      <c r="AU519" s="1303">
        <f>IF(AC519="Extremity",IF(CH519="","",CH519),"")</f>
        <v/>
      </c>
      <c r="AV519" s="1304">
        <f>IF(AC519="Extremity","",IF(CE519="","",CE519))</f>
        <v/>
      </c>
      <c r="AW519" s="1304">
        <f>IF(AD519="Extremity","",IF(CF519="","",CF519))</f>
        <v/>
      </c>
      <c r="AX519" s="1305">
        <f>DL519</f>
        <v/>
      </c>
      <c r="AY519" s="1305">
        <f>DQ519</f>
        <v/>
      </c>
      <c r="AZ519" s="3377">
        <f>IF(AC519="Extremity",IF(DA519="","",DA519),"")</f>
        <v/>
      </c>
      <c r="BA519" s="3378">
        <f>IF(AC519="Extremity","",IF(CT519="","",CT519))</f>
        <v/>
      </c>
      <c r="BB519" s="1305">
        <f>IF(AC519="Extremity",IF(DB519="","",DB519),"")</f>
        <v/>
      </c>
      <c r="BC519" s="1304">
        <f>IF(AC519="Extremity","",IF(CZ519="","",CZ519))</f>
        <v/>
      </c>
      <c r="BD519" s="1305">
        <f>DD519</f>
        <v/>
      </c>
      <c r="BE519" s="132">
        <f>DE519</f>
        <v/>
      </c>
      <c r="BF519" s="133">
        <f>DF519*60</f>
        <v/>
      </c>
      <c r="BG519" s="121">
        <f>BE519</f>
        <v/>
      </c>
      <c r="BH519" s="133">
        <f>DG519*60</f>
        <v/>
      </c>
      <c r="BI519" s="133">
        <f>DH519</f>
        <v/>
      </c>
      <c r="BJ519" s="117"/>
      <c r="BK519" s="812">
        <f>Overview!$E$7</f>
        <v/>
      </c>
      <c r="BL519" s="117"/>
      <c r="BM519" s="834">
        <f>DI519</f>
        <v/>
      </c>
      <c r="BN519" s="812">
        <f>Overview!$P$153</f>
        <v/>
      </c>
      <c r="BO519" s="117" t="inlineStr">
        <is>
          <t>Revisar: la misma frecuencia aparece con varios canales en esta banda (18050 / 18300 / 18525)</t>
        </is>
      </c>
      <c r="BP519" s="117"/>
      <c r="BQ519" s="115"/>
      <c r="BR519" s="1478"/>
      <c r="BS519" s="1541"/>
      <c r="BT519" s="1864" t="inlineStr">
        <is>
          <t>LTE CATM1</t>
        </is>
      </c>
      <c r="BU519" s="1828" t="inlineStr">
        <is>
          <t>FDD1</t>
        </is>
      </c>
      <c r="BV519" s="906">
        <f>Overview!$H$30</f>
        <v/>
      </c>
      <c r="BW519" s="1865"/>
      <c r="BX519" s="1828" t="inlineStr">
        <is>
          <t>Body</t>
        </is>
      </c>
      <c r="BY519" s="507"/>
      <c r="BZ519" s="1724">
        <f>IF(COUNT('Conducted LTE CATM1'!$AH$3:$AH$265)=0,15,INDEX('Conducted LTE CATM1'!$M$3:$M$265,MATCH(MAX('Conducted LTE CATM1'!$AH$3:$AH$265),'Conducted LTE CATM1'!$AH$3:$AH$265,0)))</f>
        <v>15</v>
      </c>
      <c r="CA519" s="1032" t="str">
        <f>CA518</f>
        <v>TBD</v>
      </c>
      <c r="CB519" s="202">
        <v>5</v>
      </c>
      <c r="CC519" s="814">
        <f>IF(COUNT('Conducted LTE CATM1'!$AH$3:$AH$265)=0,18300,INDEX('Conducted LTE CATM1'!$T$3:$T$265,MATCH(MAX('Conducted LTE CATM1'!$AH$3:$AH$265),'Conducted LTE CATM1'!$AH$3:$AH$265,0)))</f>
        <v>18300</v>
      </c>
      <c r="CD519" s="814">
        <f>IF(COUNT('Conducted LTE CATM1'!$AH$3:$AH$265)=0,1950,INDEX('Conducted LTE CATM1'!$U$3:$U$265,MATCH(MAX('Conducted LTE CATM1'!$AH$3:$AH$265),'Conducted LTE CATM1'!$AH$3:$AH$265,0)))</f>
        <v>1950</v>
      </c>
      <c r="CE519" s="7234"/>
      <c r="CF519" s="7234"/>
      <c r="CG519" s="6706"/>
      <c r="CH519" s="6706"/>
      <c r="CI519" s="225">
        <f>BY519</f>
        <v/>
      </c>
      <c r="CJ519" s="237">
        <f>BZ519</f>
        <v/>
      </c>
      <c r="CK519" s="223">
        <f>CA519</f>
        <v/>
      </c>
      <c r="CL519" s="237">
        <f>CC519</f>
        <v/>
      </c>
      <c r="CM519" s="394">
        <f>CD519</f>
        <v/>
      </c>
      <c r="CN519" s="1527"/>
      <c r="CO519" s="1579"/>
      <c r="CP519" s="7214">
        <f>IF(CF519=""," ",IF(ABS(CE519-CF519)&lt;=0.1,"Valid","Not valid"))</f>
        <v/>
      </c>
      <c r="CQ519" s="1674">
        <f> IF(CE519="","",IF(AND(CE519&lt;&gt;"",CF519=""),IF(CE519&gt;=0.8,"Medir+Sig Max","No"),IF(CF519&lt;&gt;"",IF(CF519&gt;=0.8,"Medir+Sig Max","No"),"")))</f>
        <v/>
      </c>
      <c r="CR519" s="6927"/>
      <c r="CS519" s="1674"/>
      <c r="CT519" s="220">
        <f>IF(CO519="",IF(AND(CE519="",CF519=""),"",IF(CF519="",IF(DQ519&gt;1,ROUND(DQ519*CE519,3),CE519),IF(DQ519&gt;1,ROUND(DQ519*CF519,3),CF519))),IF(AND(CE519="",CF519=""),"",IF(CF519="",IF(DQ519&gt;1,ROUND(DQ519*CE519*(1/(CO519)),3),CE519*(1/(CO519))),IF(DQ519&gt;1,ROUND(DQ519*CF519*(1/(CO519)),3),CF519*(1/(CO519))))))</f>
        <v/>
      </c>
      <c r="CU519" s="224">
        <f>BY519</f>
        <v/>
      </c>
      <c r="CV519" s="237">
        <f>BZ519</f>
        <v/>
      </c>
      <c r="CW519" s="237">
        <f>CA519</f>
        <v/>
      </c>
      <c r="CX519" s="224">
        <f>CC519</f>
        <v/>
      </c>
      <c r="CY519" s="237">
        <f>CD519</f>
        <v/>
      </c>
      <c r="CZ519" s="7474">
        <f>IF(COUNTIF(Overview!K12:K14,TRUE)&gt;0,1.6,IF(COUNTIF(Overview!L12:L14,TRUE)&gt;0,8,0))</f>
        <v/>
      </c>
      <c r="DA519" s="1788"/>
      <c r="DB519" s="7483"/>
      <c r="DC519" s="844">
        <f>IF(CT519="","",IF(CT519&gt;CZ519,"Fail","Pass"))</f>
        <v/>
      </c>
      <c r="DD519" s="402"/>
      <c r="DE519" s="1565">
        <f>MyTimestamp(DC519)</f>
        <v/>
      </c>
      <c r="DF519" s="1531">
        <f>IF(COUNT(CE519:CH519)=1,15,IF(COUNT(CE519:CH519)=0,0,30))</f>
        <v/>
      </c>
      <c r="DG519" s="1532">
        <f>IF(DF519=0,0,2)</f>
        <v/>
      </c>
      <c r="DH519" s="1866"/>
      <c r="DI519" s="1866"/>
      <c r="DJ519" s="1863"/>
      <c r="DK519" s="1789"/>
      <c r="DL519" s="1574">
        <f>10^(CN519/20)*100-100</f>
        <v/>
      </c>
      <c r="DM519" s="777"/>
      <c r="DN519" s="814"/>
      <c r="DO519" s="777">
        <f>IF(DM519="","",10^(DM519/10))</f>
        <v/>
      </c>
      <c r="DP519" s="777">
        <f>IF(ISNUMBER(DN519)=FALSE,"",10^(DN519/10))</f>
        <v/>
      </c>
      <c r="DQ519" s="1578">
        <f>IF(AND(ISNUMBER(DO519),ISNUMBER(DP519)),IF(DO519/DP519&gt;1,ROUND((DO519)/DP519,3),1),1)</f>
        <v/>
      </c>
      <c r="DR519" s="1541"/>
      <c r="DS519" s="1541"/>
      <c r="DT519" s="1541"/>
      <c r="DU519" s="1541"/>
      <c r="DV519" s="1541"/>
      <c r="DW519" s="1541"/>
      <c r="DX519" s="1541"/>
      <c r="DY519" s="1541"/>
      <c r="DZ519" s="1541"/>
      <c r="EA519" s="1541"/>
      <c r="EB519" s="1541"/>
      <c r="EC519" s="1541"/>
      <c r="ED519" s="1541"/>
      <c r="EE519" s="1541"/>
      <c r="EF519" s="1541"/>
      <c r="EG519" s="1541"/>
      <c r="EH519" s="1541"/>
      <c r="EI519" s="1541"/>
      <c r="EJ519" s="1541"/>
      <c r="EK519" s="1541"/>
      <c r="EL519" s="1541"/>
      <c r="EM519" s="1541"/>
      <c r="EN519" s="1541"/>
      <c r="EO519" s="1541"/>
      <c r="EP519" s="1541"/>
      <c r="EQ519" s="1541"/>
      <c r="ER519" s="1541"/>
      <c r="ES519" s="1541"/>
      <c r="ET519" s="1541"/>
      <c r="EU519" s="1541"/>
      <c r="EV519" s="1541"/>
    </row>
    <row r="520" ht="12.75" x14ac:dyDescent="0.2">
      <c r="A520" s="1541"/>
      <c r="B520" s="1541"/>
      <c r="C520"/>
      <c r="D520" s="1486"/>
      <c r="E520" s="1486"/>
      <c r="F520" s="672" t="inlineStr">
        <is>
          <t>5.3</t>
        </is>
      </c>
      <c r="G520" s="1497"/>
      <c r="H520" s="130">
        <f>BV520</f>
        <v/>
      </c>
      <c r="I520" s="130">
        <f>BW520</f>
        <v/>
      </c>
      <c r="J520" s="1299" t="inlineStr">
        <is>
          <t>Cat M1</t>
        </is>
      </c>
      <c r="K520" s="1299" t="inlineStr">
        <is>
          <t>FDD1</t>
        </is>
      </c>
      <c r="L520" s="115"/>
      <c r="M520" s="130">
        <v>15</v>
      </c>
      <c r="N520" s="119" t="inlineStr">
        <is>
          <t>16QAM</t>
        </is>
      </c>
      <c r="O520" s="131"/>
      <c r="P520" s="6597">
        <v>0</v>
      </c>
      <c r="Q520" s="131">
        <v>3</v>
      </c>
      <c r="R520" s="131">
        <v>0</v>
      </c>
      <c r="S520" s="6593"/>
      <c r="T520" s="130">
        <v>18300</v>
      </c>
      <c r="U520" s="6593">
        <v>1950</v>
      </c>
      <c r="V520" s="119"/>
      <c r="W520" s="1305"/>
      <c r="X520" s="119"/>
      <c r="Y520" s="119"/>
      <c r="Z520" s="119"/>
      <c r="AA520" s="115"/>
      <c r="AB520" s="115"/>
      <c r="AC520" s="1300">
        <f>IF(OR(BX520="Close to Ear",BX520="Close to Head"),"Head",IF(BX520="Extremity","Extremity","Body"))</f>
        <v/>
      </c>
      <c r="AD520" s="1301">
        <f>CA520</f>
        <v/>
      </c>
      <c r="AE520" s="1299">
        <f>CB520</f>
        <v/>
      </c>
      <c r="AF520" s="115"/>
      <c r="AG520" s="1302">
        <f>IF(OR(AZ520="",BA520=""),"N/A",IF(DC520="Pass","P","F"))</f>
        <v/>
      </c>
      <c r="AH520" s="129"/>
      <c r="AI520" s="129"/>
      <c r="AJ520" s="129"/>
      <c r="AK520" s="119"/>
      <c r="AL520" s="115"/>
      <c r="AM520" s="119"/>
      <c r="AN520" s="119"/>
      <c r="AO520" s="692"/>
      <c r="AP520" s="692"/>
      <c r="AQ520" s="692"/>
      <c r="AR520" s="692"/>
      <c r="AS520" s="692"/>
      <c r="AT520" s="1303">
        <f>IF(AC520="Extremity",IF(CG520="","",CG520),"")</f>
        <v/>
      </c>
      <c r="AU520" s="1303">
        <f>IF(AC520="Extremity",IF(CH520="","",CH520),"")</f>
        <v/>
      </c>
      <c r="AV520" s="1304">
        <f>IF(AC520="Extremity","",IF(CE520="","",CE520))</f>
        <v/>
      </c>
      <c r="AW520" s="1304">
        <f>IF(AD520="Extremity","",IF(CF520="","",CF520))</f>
        <v/>
      </c>
      <c r="AX520" s="1305">
        <f>DL520</f>
        <v/>
      </c>
      <c r="AY520" s="1305">
        <f>DQ520</f>
        <v/>
      </c>
      <c r="AZ520" s="3377">
        <f>IF(AC520="Extremity",IF(DA520="","",DA520),"")</f>
        <v/>
      </c>
      <c r="BA520" s="3378">
        <f>IF(AC520="Extremity","",IF(CT520="","",CT520))</f>
        <v/>
      </c>
      <c r="BB520" s="1305">
        <f>IF(AC520="Extremity",IF(DB520="","",DB520),"")</f>
        <v/>
      </c>
      <c r="BC520" s="1304">
        <f>IF(AC520="Extremity","",IF(CZ520="","",CZ520))</f>
        <v/>
      </c>
      <c r="BD520" s="1305">
        <f>DD520</f>
        <v/>
      </c>
      <c r="BE520" s="132">
        <f>DE520</f>
        <v/>
      </c>
      <c r="BF520" s="133">
        <f>DF520*60</f>
        <v/>
      </c>
      <c r="BG520" s="121">
        <f>BE520</f>
        <v/>
      </c>
      <c r="BH520" s="133">
        <f>DG520*60</f>
        <v/>
      </c>
      <c r="BI520" s="133">
        <f>DH520</f>
        <v/>
      </c>
      <c r="BJ520" s="117"/>
      <c r="BK520" s="812">
        <f>Overview!$E$7</f>
        <v/>
      </c>
      <c r="BL520" s="117"/>
      <c r="BM520" s="834">
        <f>DI520</f>
        <v/>
      </c>
      <c r="BN520" s="812">
        <f>Overview!$P$153</f>
        <v/>
      </c>
      <c r="BO520" s="117" t="inlineStr">
        <is>
          <t>Revisar: la misma frecuencia aparece con varios canales en esta banda (18050 / 18300 / 18525)</t>
        </is>
      </c>
      <c r="BP520" s="117"/>
      <c r="BQ520" s="115"/>
      <c r="BR520" s="1478"/>
      <c r="BS520" s="1541"/>
      <c r="BT520" s="1864" t="inlineStr">
        <is>
          <t>LTE CATM1</t>
        </is>
      </c>
      <c r="BU520" s="1828" t="inlineStr">
        <is>
          <t>FDD1</t>
        </is>
      </c>
      <c r="BV520" s="906">
        <f>Overview!$H$30</f>
        <v/>
      </c>
      <c r="BW520" s="1865"/>
      <c r="BX520" s="1828" t="inlineStr">
        <is>
          <t>Body</t>
        </is>
      </c>
      <c r="BY520" s="432"/>
      <c r="BZ520" s="1724">
        <f>IF(COUNT('Conducted LTE CATM1'!$AH$3:$AH$265)=0,15,INDEX('Conducted LTE CATM1'!$M$3:$M$265,MATCH(MAX('Conducted LTE CATM1'!$AH$3:$AH$265),'Conducted LTE CATM1'!$AH$3:$AH$265,0)))</f>
        <v>15</v>
      </c>
      <c r="CA520" s="873" t="str">
        <f>CA519</f>
        <v>TBD</v>
      </c>
      <c r="CB520" s="200">
        <v>5</v>
      </c>
      <c r="CC520" s="432">
        <f>IF(COUNT('Conducted LTE CATM1'!$AH$3:$AH$265)=0,18300,INDEX('Conducted LTE CATM1'!$T$3:$T$265,MATCH(MAX('Conducted LTE CATM1'!$AH$3:$AH$265),'Conducted LTE CATM1'!$AH$3:$AH$265,0)))</f>
        <v>18300</v>
      </c>
      <c r="CD520" s="432">
        <f>IF(COUNT('Conducted LTE CATM1'!$AH$3:$AH$265)=0,1950,INDEX('Conducted LTE CATM1'!$U$3:$U$265,MATCH(MAX('Conducted LTE CATM1'!$AH$3:$AH$265),'Conducted LTE CATM1'!$AH$3:$AH$265,0)))</f>
        <v>1950</v>
      </c>
      <c r="CE520" s="7234"/>
      <c r="CF520" s="7234"/>
      <c r="CG520" s="6706"/>
      <c r="CH520" s="6706"/>
      <c r="CI520" s="225">
        <f>BY520</f>
        <v/>
      </c>
      <c r="CJ520" s="237">
        <f>BZ520</f>
        <v/>
      </c>
      <c r="CK520" s="223">
        <f>CA520</f>
        <v/>
      </c>
      <c r="CL520" s="237">
        <f>CC520</f>
        <v/>
      </c>
      <c r="CM520" s="394">
        <f>CD520</f>
        <v/>
      </c>
      <c r="CN520" s="1527"/>
      <c r="CO520" s="1579"/>
      <c r="CP520" s="7214">
        <f>IF(CF520=""," ",IF(ABS(CE520-CF520)&lt;=0.1,"Valid","Not valid"))</f>
        <v/>
      </c>
      <c r="CQ520" s="1674">
        <f> IF(CE520="","",IF(AND(CE520&lt;&gt;"",CF520=""),IF(CE520&gt;=0.8,"Medir+Sig Max","No"),IF(CF520&lt;&gt;"",IF(CF520&gt;=0.8,"Medir+Sig Max","No"),"")))</f>
        <v/>
      </c>
      <c r="CR520" s="6927"/>
      <c r="CS520" s="1674"/>
      <c r="CT520" s="220">
        <f>IF(CO520="",IF(AND(CE520="",CF520=""),"",IF(CF520="",IF(DQ520&gt;1,ROUND(DQ520*CE520,3),CE520),IF(DQ520&gt;1,ROUND(DQ520*CF520,3),CF520))),IF(AND(CE520="",CF520=""),"",IF(CF520="",IF(DQ520&gt;1,ROUND(DQ520*CE520*(1/(CO520)),3),CE520*(1/(CO520))),IF(DQ520&gt;1,ROUND(DQ520*CF520*(1/(CO520)),3),CF520*(1/(CO520))))))</f>
        <v/>
      </c>
      <c r="CU520" s="224">
        <f>BY520</f>
        <v/>
      </c>
      <c r="CV520" s="237">
        <f>BZ520</f>
        <v/>
      </c>
      <c r="CW520" s="237">
        <f>CA520</f>
        <v/>
      </c>
      <c r="CX520" s="224">
        <f>CC520</f>
        <v/>
      </c>
      <c r="CY520" s="237">
        <f>CD520</f>
        <v/>
      </c>
      <c r="CZ520" s="7474">
        <f>IF(COUNTIF(Overview!K12:K14,TRUE)&gt;0,1.6,IF(COUNTIF(Overview!L12:L14,TRUE)&gt;0,8,0))</f>
        <v/>
      </c>
      <c r="DA520" s="1788"/>
      <c r="DB520" s="7483"/>
      <c r="DC520" s="844">
        <f>IF(CT520="","",IF(CT520&gt;CZ520,"Fail","Pass"))</f>
        <v/>
      </c>
      <c r="DD520" s="402"/>
      <c r="DE520" s="1565">
        <f>MyTimestamp(DC520)</f>
        <v/>
      </c>
      <c r="DF520" s="1531">
        <f>IF(COUNT(CE520:CH520)=1,15,IF(COUNT(CE520:CH520)=0,0,30))</f>
        <v/>
      </c>
      <c r="DG520" s="1532">
        <f>IF(DF520=0,0,2)</f>
        <v/>
      </c>
      <c r="DH520" s="1866"/>
      <c r="DI520" s="1866"/>
      <c r="DJ520" s="1863"/>
      <c r="DK520" s="1789"/>
      <c r="DL520" s="1574">
        <f>10^(CN520/20)*100-100</f>
        <v/>
      </c>
      <c r="DM520" s="777"/>
      <c r="DN520" s="730"/>
      <c r="DO520" s="777">
        <f>IF(DM520="","",10^(DM520/10))</f>
        <v/>
      </c>
      <c r="DP520" s="777">
        <f>IF(ISNUMBER(DN520)=FALSE,"",10^(DN520/10))</f>
        <v/>
      </c>
      <c r="DQ520" s="1578">
        <f>IF(AND(ISNUMBER(DO520),ISNUMBER(DP520)),IF(DO520/DP520&gt;1,ROUND((DO520)/DP520,3),1),1)</f>
        <v/>
      </c>
      <c r="DR520" s="1541"/>
      <c r="DS520" s="1541"/>
      <c r="DT520" s="1541"/>
      <c r="DU520" s="1541"/>
      <c r="DV520" s="1541"/>
      <c r="DW520" s="1541"/>
      <c r="DX520" s="1541"/>
      <c r="DY520" s="1541"/>
      <c r="DZ520" s="1541"/>
      <c r="EA520" s="1541"/>
      <c r="EB520" s="1541"/>
      <c r="EC520" s="1541"/>
      <c r="ED520" s="1541"/>
      <c r="EE520" s="1541"/>
      <c r="EF520" s="1541"/>
      <c r="EG520" s="1541"/>
      <c r="EH520" s="1541"/>
      <c r="EI520" s="1541"/>
      <c r="EJ520" s="1541"/>
      <c r="EK520" s="1541"/>
      <c r="EL520" s="1541"/>
      <c r="EM520" s="1541"/>
      <c r="EN520" s="1541"/>
      <c r="EO520" s="1541"/>
      <c r="EP520" s="1541"/>
      <c r="EQ520" s="1541"/>
      <c r="ER520" s="1541"/>
      <c r="ES520" s="1541"/>
      <c r="ET520" s="1541"/>
      <c r="EU520" s="1541"/>
      <c r="EV520" s="1541"/>
    </row>
    <row r="521" ht="12.75" x14ac:dyDescent="0.2">
      <c r="A521" s="1541"/>
      <c r="B521" s="1541"/>
      <c r="C521"/>
      <c r="D521" s="1486"/>
      <c r="E521" s="1486"/>
      <c r="F521" s="672" t="inlineStr">
        <is>
          <t>5.3</t>
        </is>
      </c>
      <c r="G521" s="1497"/>
      <c r="H521" s="130">
        <f>BV521</f>
        <v/>
      </c>
      <c r="I521" s="130">
        <f>BW521</f>
        <v/>
      </c>
      <c r="J521" s="1299" t="inlineStr">
        <is>
          <t>Cat M1</t>
        </is>
      </c>
      <c r="K521" s="1299" t="inlineStr">
        <is>
          <t>FDD1</t>
        </is>
      </c>
      <c r="L521" s="115"/>
      <c r="M521" s="130">
        <v>15</v>
      </c>
      <c r="N521" s="119" t="inlineStr">
        <is>
          <t>16QAM</t>
        </is>
      </c>
      <c r="O521" s="131"/>
      <c r="P521" s="6597">
        <v>0</v>
      </c>
      <c r="Q521" s="131">
        <v>3</v>
      </c>
      <c r="R521" s="131">
        <v>0</v>
      </c>
      <c r="S521" s="6593"/>
      <c r="T521" s="130">
        <v>18300</v>
      </c>
      <c r="U521" s="6593">
        <v>1950</v>
      </c>
      <c r="V521" s="119"/>
      <c r="W521" s="1305"/>
      <c r="X521" s="119"/>
      <c r="Y521" s="119"/>
      <c r="Z521" s="119"/>
      <c r="AA521" s="115"/>
      <c r="AB521" s="115"/>
      <c r="AC521" s="1300">
        <f>IF(OR(BX521="Close to Ear",BX521="Close to Head"),"Head",IF(BX521="Extremity","Extremity","Body"))</f>
        <v/>
      </c>
      <c r="AD521" s="1301">
        <f>CA521</f>
        <v/>
      </c>
      <c r="AE521" s="1299">
        <f>CB521</f>
        <v/>
      </c>
      <c r="AF521" s="115"/>
      <c r="AG521" s="1302">
        <f>IF(OR(AZ521="",BA521=""),"N/A",IF(DC521="Pass","P","F"))</f>
        <v/>
      </c>
      <c r="AH521" s="129"/>
      <c r="AI521" s="129"/>
      <c r="AJ521" s="129"/>
      <c r="AK521" s="119"/>
      <c r="AL521" s="115"/>
      <c r="AM521" s="119"/>
      <c r="AN521" s="119"/>
      <c r="AO521" s="692"/>
      <c r="AP521" s="692"/>
      <c r="AQ521" s="692"/>
      <c r="AR521" s="692"/>
      <c r="AS521" s="692"/>
      <c r="AT521" s="1303">
        <f>IF(AC521="Extremity",IF(CG521="","",CG521),"")</f>
        <v/>
      </c>
      <c r="AU521" s="1303">
        <f>IF(AC521="Extremity",IF(CH521="","",CH521),"")</f>
        <v/>
      </c>
      <c r="AV521" s="1304">
        <f>IF(AC521="Extremity","",IF(CE521="","",CE521))</f>
        <v/>
      </c>
      <c r="AW521" s="1304">
        <f>IF(AD521="Extremity","",IF(CF521="","",CF521))</f>
        <v/>
      </c>
      <c r="AX521" s="1305">
        <f>DL521</f>
        <v/>
      </c>
      <c r="AY521" s="1305">
        <f>DQ521</f>
        <v/>
      </c>
      <c r="AZ521" s="3377">
        <f>IF(AC521="Extremity",IF(DA521="","",DA521),"")</f>
        <v/>
      </c>
      <c r="BA521" s="3378">
        <f>IF(AC521="Extremity","",IF(CT521="","",CT521))</f>
        <v/>
      </c>
      <c r="BB521" s="1305">
        <f>IF(AC521="Extremity",IF(DB521="","",DB521),"")</f>
        <v/>
      </c>
      <c r="BC521" s="1304">
        <f>IF(AC521="Extremity","",IF(CZ521="","",CZ521))</f>
        <v/>
      </c>
      <c r="BD521" s="1305">
        <f>DD521</f>
        <v/>
      </c>
      <c r="BE521" s="132">
        <f>DE521</f>
        <v/>
      </c>
      <c r="BF521" s="133">
        <f>DF521*60</f>
        <v/>
      </c>
      <c r="BG521" s="121">
        <f>BE521</f>
        <v/>
      </c>
      <c r="BH521" s="133">
        <f>DG521*60</f>
        <v/>
      </c>
      <c r="BI521" s="133">
        <f>DH521</f>
        <v/>
      </c>
      <c r="BJ521" s="117"/>
      <c r="BK521" s="812">
        <f>Overview!$E$7</f>
        <v/>
      </c>
      <c r="BL521" s="117"/>
      <c r="BM521" s="834">
        <f>DI521</f>
        <v/>
      </c>
      <c r="BN521" s="812">
        <f>Overview!$P$153</f>
        <v/>
      </c>
      <c r="BO521" s="117" t="inlineStr">
        <is>
          <t>Revisar: la misma frecuencia aparece con varios canales en esta banda (18050 / 18300 / 18525)</t>
        </is>
      </c>
      <c r="BP521" s="117"/>
      <c r="BQ521" s="115"/>
      <c r="BR521" s="1478"/>
      <c r="BS521" s="1541"/>
      <c r="BT521" s="1864" t="inlineStr">
        <is>
          <t>LTE CATM1</t>
        </is>
      </c>
      <c r="BU521" s="1828" t="inlineStr">
        <is>
          <t>FDD1</t>
        </is>
      </c>
      <c r="BV521" s="906">
        <f>Overview!$H$30</f>
        <v/>
      </c>
      <c r="BW521" s="1865"/>
      <c r="BX521" s="1828" t="inlineStr">
        <is>
          <t>Body</t>
        </is>
      </c>
      <c r="BY521" s="509"/>
      <c r="BZ521" s="1724">
        <f>IF(COUNT('Conducted LTE CATM1'!$AH$3:$AH$265)=0,15,INDEX('Conducted LTE CATM1'!$M$3:$M$265,MATCH(MAX('Conducted LTE CATM1'!$AH$3:$AH$265),'Conducted LTE CATM1'!$AH$3:$AH$265,0)))</f>
        <v>15</v>
      </c>
      <c r="CA521" s="874" t="str">
        <f>CA520</f>
        <v>TBD</v>
      </c>
      <c r="CB521" s="201">
        <v>5</v>
      </c>
      <c r="CC521" s="509">
        <f>IF(COUNT('Conducted LTE CATM1'!$AH$3:$AH$265)=0,18300,INDEX('Conducted LTE CATM1'!$T$3:$T$265,MATCH(MAX('Conducted LTE CATM1'!$AH$3:$AH$265),'Conducted LTE CATM1'!$AH$3:$AH$265,0)))</f>
        <v>18300</v>
      </c>
      <c r="CD521" s="509">
        <f>IF(COUNT('Conducted LTE CATM1'!$AH$3:$AH$265)=0,1950,INDEX('Conducted LTE CATM1'!$U$3:$U$265,MATCH(MAX('Conducted LTE CATM1'!$AH$3:$AH$265),'Conducted LTE CATM1'!$AH$3:$AH$265,0)))</f>
        <v>1950</v>
      </c>
      <c r="CE521" s="7234"/>
      <c r="CF521" s="7234"/>
      <c r="CG521" s="6706"/>
      <c r="CH521" s="6706"/>
      <c r="CI521" s="225">
        <f>BY521</f>
        <v/>
      </c>
      <c r="CJ521" s="237">
        <f>BZ521</f>
        <v/>
      </c>
      <c r="CK521" s="223">
        <f>CA521</f>
        <v/>
      </c>
      <c r="CL521" s="237">
        <f>CC521</f>
        <v/>
      </c>
      <c r="CM521" s="394">
        <f>CD521</f>
        <v/>
      </c>
      <c r="CN521" s="1527"/>
      <c r="CO521" s="1579"/>
      <c r="CP521" s="7214">
        <f>IF(CF521=""," ",IF(ABS(CE521-CF521)&lt;=0.1,"Valid","Not valid"))</f>
        <v/>
      </c>
      <c r="CQ521" s="1674">
        <f> IF(CE521="","",IF(AND(CE521&lt;&gt;"",CF521=""),IF(CE521&gt;=0.8,"Medir+Sig Max","No"),IF(CF521&lt;&gt;"",IF(CF521&gt;=0.8,"Medir+Sig Max","No"),"")))</f>
        <v/>
      </c>
      <c r="CR521" s="6927"/>
      <c r="CS521" s="1674"/>
      <c r="CT521" s="220">
        <f>IF(CO521="",IF(AND(CE521="",CF521=""),"",IF(CF521="",IF(DQ521&gt;1,ROUND(DQ521*CE521,3),CE521),IF(DQ521&gt;1,ROUND(DQ521*CF521,3),CF521))),IF(AND(CE521="",CF521=""),"",IF(CF521="",IF(DQ521&gt;1,ROUND(DQ521*CE521*(1/(CO521)),3),CE521*(1/(CO521))),IF(DQ521&gt;1,ROUND(DQ521*CF521*(1/(CO521)),3),CF521*(1/(CO521))))))</f>
        <v/>
      </c>
      <c r="CU521" s="224">
        <f>BY521</f>
        <v/>
      </c>
      <c r="CV521" s="237">
        <f>BZ521</f>
        <v/>
      </c>
      <c r="CW521" s="237">
        <f>CA521</f>
        <v/>
      </c>
      <c r="CX521" s="224">
        <f>CC521</f>
        <v/>
      </c>
      <c r="CY521" s="237">
        <f>CD521</f>
        <v/>
      </c>
      <c r="CZ521" s="7474">
        <f>IF(COUNTIF(Overview!K12:K14,TRUE)&gt;0,1.6,IF(COUNTIF(Overview!L12:L14,TRUE)&gt;0,8,0))</f>
        <v/>
      </c>
      <c r="DA521" s="1788"/>
      <c r="DB521" s="7483"/>
      <c r="DC521" s="844">
        <f>IF(CT521="","",IF(CT521&gt;CZ521,"Fail","Pass"))</f>
        <v/>
      </c>
      <c r="DD521" s="402"/>
      <c r="DE521" s="1565">
        <f>MyTimestamp(DC521)</f>
        <v/>
      </c>
      <c r="DF521" s="1531">
        <f>IF(COUNT(CE521:CH521)=1,15,IF(COUNT(CE521:CH521)=0,0,30))</f>
        <v/>
      </c>
      <c r="DG521" s="1532">
        <f>IF(DF521=0,0,2)</f>
        <v/>
      </c>
      <c r="DH521" s="1866"/>
      <c r="DI521" s="1866"/>
      <c r="DJ521" s="1863"/>
      <c r="DK521" s="1789"/>
      <c r="DL521" s="1574">
        <f>10^(CN521/20)*100-100</f>
        <v/>
      </c>
      <c r="DM521" s="777"/>
      <c r="DN521" s="815"/>
      <c r="DO521" s="777">
        <f>IF(DM521="","",10^(DM521/10))</f>
        <v/>
      </c>
      <c r="DP521" s="777">
        <f>IF(ISNUMBER(DN521)=FALSE,"",10^(DN521/10))</f>
        <v/>
      </c>
      <c r="DQ521" s="1578">
        <f>IF(AND(ISNUMBER(DO521),ISNUMBER(DP521)),IF(DO521/DP521&gt;1,ROUND((DO521)/DP521,3),1),1)</f>
        <v/>
      </c>
      <c r="DR521" s="1541"/>
      <c r="DS521" s="1541"/>
      <c r="DT521" s="1541"/>
      <c r="DU521" s="1541"/>
      <c r="DV521" s="1541"/>
      <c r="DW521" s="1541"/>
      <c r="DX521" s="1541"/>
      <c r="DY521" s="1541"/>
      <c r="DZ521" s="1541"/>
      <c r="EA521" s="1541"/>
      <c r="EB521" s="1541"/>
      <c r="EC521" s="1541"/>
      <c r="ED521" s="1541"/>
      <c r="EE521" s="1541"/>
      <c r="EF521" s="1541"/>
      <c r="EG521" s="1541"/>
      <c r="EH521" s="1541"/>
      <c r="EI521" s="1541"/>
      <c r="EJ521" s="1541"/>
      <c r="EK521" s="1541"/>
      <c r="EL521" s="1541"/>
      <c r="EM521" s="1541"/>
      <c r="EN521" s="1541"/>
      <c r="EO521" s="1541"/>
      <c r="EP521" s="1541"/>
      <c r="EQ521" s="1541"/>
      <c r="ER521" s="1541"/>
      <c r="ES521" s="1541"/>
      <c r="ET521" s="1541"/>
      <c r="EU521" s="1541"/>
      <c r="EV521" s="1541"/>
    </row>
    <row r="522" ht="12.75" x14ac:dyDescent="0.2">
      <c r="A522" s="1541"/>
      <c r="B522" s="1541"/>
      <c r="C522"/>
      <c r="D522" s="1486"/>
      <c r="E522" s="1486"/>
      <c r="F522" s="672" t="inlineStr">
        <is>
          <t>5.3</t>
        </is>
      </c>
      <c r="G522" s="1497"/>
      <c r="H522" s="130">
        <f>BV522</f>
        <v/>
      </c>
      <c r="I522" s="130">
        <f>BW522</f>
        <v/>
      </c>
      <c r="J522" s="1299" t="inlineStr">
        <is>
          <t>Cat M1</t>
        </is>
      </c>
      <c r="K522" s="1299" t="inlineStr">
        <is>
          <t>FDD1</t>
        </is>
      </c>
      <c r="L522" s="115"/>
      <c r="M522" s="130">
        <v>15</v>
      </c>
      <c r="N522" s="119" t="inlineStr">
        <is>
          <t>16QAM</t>
        </is>
      </c>
      <c r="O522" s="131"/>
      <c r="P522" s="6597">
        <v>0</v>
      </c>
      <c r="Q522" s="131">
        <v>3</v>
      </c>
      <c r="R522" s="131">
        <v>0</v>
      </c>
      <c r="S522" s="6593"/>
      <c r="T522" s="130">
        <v>18300</v>
      </c>
      <c r="U522" s="6593">
        <v>1950</v>
      </c>
      <c r="V522" s="119"/>
      <c r="W522" s="1305"/>
      <c r="X522" s="119"/>
      <c r="Y522" s="119"/>
      <c r="Z522" s="119"/>
      <c r="AA522" s="115"/>
      <c r="AB522" s="115"/>
      <c r="AC522" s="1300">
        <f>IF(OR(BX522="Close to Ear",BX522="Close to Head"),"Head",IF(BX522="Extremity","Extremity","Body"))</f>
        <v/>
      </c>
      <c r="AD522" s="1301">
        <f>CA522</f>
        <v/>
      </c>
      <c r="AE522" s="1299">
        <f>CB522</f>
        <v/>
      </c>
      <c r="AF522" s="115"/>
      <c r="AG522" s="1302">
        <f>IF(OR(AZ522="",BA522=""),"N/A",IF(DC522="Pass","P","F"))</f>
        <v/>
      </c>
      <c r="AH522" s="129"/>
      <c r="AI522" s="129"/>
      <c r="AJ522" s="129"/>
      <c r="AK522" s="119"/>
      <c r="AL522" s="115"/>
      <c r="AM522" s="119"/>
      <c r="AN522" s="119"/>
      <c r="AO522" s="692"/>
      <c r="AP522" s="692"/>
      <c r="AQ522" s="692"/>
      <c r="AR522" s="692"/>
      <c r="AS522" s="692"/>
      <c r="AT522" s="1303">
        <f>IF(AC522="Extremity",IF(CG522="","",CG522),"")</f>
        <v/>
      </c>
      <c r="AU522" s="1303">
        <f>IF(AC522="Extremity",IF(CH522="","",CH522),"")</f>
        <v/>
      </c>
      <c r="AV522" s="1304">
        <f>IF(AC522="Extremity","",IF(CE522="","",CE522))</f>
        <v/>
      </c>
      <c r="AW522" s="1304">
        <f>IF(AD522="Extremity","",IF(CF522="","",CF522))</f>
        <v/>
      </c>
      <c r="AX522" s="1305">
        <f>DL522</f>
        <v/>
      </c>
      <c r="AY522" s="1305">
        <f>DQ522</f>
        <v/>
      </c>
      <c r="AZ522" s="3377">
        <f>IF(AC522="Extremity",IF(DA522="","",DA522),"")</f>
        <v/>
      </c>
      <c r="BA522" s="3378">
        <f>IF(AC522="Extremity","",IF(CT522="","",CT522))</f>
        <v/>
      </c>
      <c r="BB522" s="1305">
        <f>IF(AC522="Extremity",IF(DB522="","",DB522),"")</f>
        <v/>
      </c>
      <c r="BC522" s="1304">
        <f>IF(AC522="Extremity","",IF(CZ522="","",CZ522))</f>
        <v/>
      </c>
      <c r="BD522" s="1305">
        <f>DD522</f>
        <v/>
      </c>
      <c r="BE522" s="132">
        <f>DE522</f>
        <v/>
      </c>
      <c r="BF522" s="133">
        <f>DF522*60</f>
        <v/>
      </c>
      <c r="BG522" s="121">
        <f>BE522</f>
        <v/>
      </c>
      <c r="BH522" s="133">
        <f>DG522*60</f>
        <v/>
      </c>
      <c r="BI522" s="133">
        <f>DH522</f>
        <v/>
      </c>
      <c r="BJ522" s="117"/>
      <c r="BK522" s="812">
        <f>Overview!$E$7</f>
        <v/>
      </c>
      <c r="BL522" s="117"/>
      <c r="BM522" s="834">
        <f>DI522</f>
        <v/>
      </c>
      <c r="BN522" s="812">
        <f>Overview!$P$153</f>
        <v/>
      </c>
      <c r="BO522" s="117" t="inlineStr">
        <is>
          <t>Revisar: la misma frecuencia aparece con varios canales en esta banda (18050 / 18300 / 18525)</t>
        </is>
      </c>
      <c r="BP522" s="117"/>
      <c r="BQ522" s="115"/>
      <c r="BR522" s="1478"/>
      <c r="BS522" s="1541"/>
      <c r="BT522" s="1864" t="inlineStr">
        <is>
          <t>LTE CATM1</t>
        </is>
      </c>
      <c r="BU522" s="1828" t="inlineStr">
        <is>
          <t>FDD1</t>
        </is>
      </c>
      <c r="BV522" s="906">
        <f>Overview!$H$30</f>
        <v/>
      </c>
      <c r="BW522" s="1865"/>
      <c r="BX522" s="1828" t="inlineStr">
        <is>
          <t>Body</t>
        </is>
      </c>
      <c r="BY522" s="1871"/>
      <c r="BZ522" s="1865">
        <f>IF(COUNT('Conducted LTE CATM1'!$AH$3:$AH$265)=0,15,INDEX('Conducted LTE CATM1'!$M$3:$M$265,MATCH(MAX('Conducted LTE CATM1'!$AH$3:$AH$265),'Conducted LTE CATM1'!$AH$3:$AH$265,0)))</f>
        <v>15</v>
      </c>
      <c r="CA522" s="1032" t="str">
        <f>CA521</f>
        <v>TBD</v>
      </c>
      <c r="CB522" s="202">
        <v>5</v>
      </c>
      <c r="CC522" s="1032">
        <f>IF(COUNT('Conducted LTE CATM1'!$AH$3:$AH$265)=0,18300,INDEX('Conducted LTE CATM1'!$T$3:$T$265,MATCH(MAX('Conducted LTE CATM1'!$AH$3:$AH$265),'Conducted LTE CATM1'!$AH$3:$AH$265,0)))</f>
        <v>18300</v>
      </c>
      <c r="CD522" s="1032">
        <f>IF(COUNT('Conducted LTE CATM1'!$AH$3:$AH$265)=0,1950,INDEX('Conducted LTE CATM1'!$U$3:$U$265,MATCH(MAX('Conducted LTE CATM1'!$AH$3:$AH$265),'Conducted LTE CATM1'!$AH$3:$AH$265,0)))</f>
        <v>1950</v>
      </c>
      <c r="CE522" s="7234"/>
      <c r="CF522" s="7234"/>
      <c r="CG522" s="6706"/>
      <c r="CH522" s="6706"/>
      <c r="CI522" s="225">
        <f>BY522</f>
        <v/>
      </c>
      <c r="CJ522" s="237">
        <f>BZ522</f>
        <v/>
      </c>
      <c r="CK522" s="223">
        <f>CA522</f>
        <v/>
      </c>
      <c r="CL522" s="237">
        <f>CC522</f>
        <v/>
      </c>
      <c r="CM522" s="394">
        <f>CD522</f>
        <v/>
      </c>
      <c r="CN522" s="1527"/>
      <c r="CO522" s="1579"/>
      <c r="CP522" s="7214">
        <f>IF(CF522=""," ",IF(ABS(CE522-CF522)&lt;=0.1,"Valid","Not valid"))</f>
        <v/>
      </c>
      <c r="CQ522" s="1674">
        <f> IF(CE522="","",IF(AND(CE522&lt;&gt;"",CF522=""),IF(CE522&gt;=0.8,"Medir+Sig Max","No"),IF(CF522&lt;&gt;"",IF(CF522&gt;=0.8,"Medir+Sig Max","No"),"")))</f>
        <v/>
      </c>
      <c r="CR522" s="6927"/>
      <c r="CS522" s="1674"/>
      <c r="CT522" s="220">
        <f>IF(CO522="",IF(AND(CE522="",CF522=""),"",IF(CF522="",IF(DQ522&gt;1,ROUND(DQ522*CE522,3),CE522),IF(DQ522&gt;1,ROUND(DQ522*CF522,3),CF522))),IF(AND(CE522="",CF522=""),"",IF(CF522="",IF(DQ522&gt;1,ROUND(DQ522*CE522*(1/(CO522)),3),CE522*(1/(CO522))),IF(DQ522&gt;1,ROUND(DQ522*CF522*(1/(CO522)),3),CF522*(1/(CO522))))))</f>
        <v/>
      </c>
      <c r="CU522" s="224">
        <f>BY522</f>
        <v/>
      </c>
      <c r="CV522" s="237">
        <f>BZ522</f>
        <v/>
      </c>
      <c r="CW522" s="237">
        <f>CA522</f>
        <v/>
      </c>
      <c r="CX522" s="224">
        <f>CC522</f>
        <v/>
      </c>
      <c r="CY522" s="237">
        <f>CD522</f>
        <v/>
      </c>
      <c r="CZ522" s="7474">
        <f>IF(COUNTIF(Overview!K12:K14,TRUE)&gt;0,1.6,IF(COUNTIF(Overview!L12:L14,TRUE)&gt;0,8,0))</f>
        <v/>
      </c>
      <c r="DA522" s="1788"/>
      <c r="DB522" s="7483"/>
      <c r="DC522" s="844">
        <f>IF(CT522="","",IF(CT522&gt;CZ522,"Fail","Pass"))</f>
        <v/>
      </c>
      <c r="DD522" s="402"/>
      <c r="DE522" s="1565">
        <f>MyTimestamp(DC522)</f>
        <v/>
      </c>
      <c r="DF522" s="1531">
        <f>IF(COUNT(CE522:CH522)=1,15,IF(COUNT(CE522:CH522)=0,0,30))</f>
        <v/>
      </c>
      <c r="DG522" s="1532">
        <f>IF(DF522=0,0,2)</f>
        <v/>
      </c>
      <c r="DH522" s="1866"/>
      <c r="DI522" s="1866"/>
      <c r="DJ522" s="1863"/>
      <c r="DK522" s="1789"/>
      <c r="DL522" s="1574">
        <f>10^(CN522/20)*100-100</f>
        <v/>
      </c>
      <c r="DM522" s="777"/>
      <c r="DN522" s="776"/>
      <c r="DO522" s="777">
        <f>IF(DM522="","",10^(DM522/10))</f>
        <v/>
      </c>
      <c r="DP522" s="777">
        <f>IF(ISNUMBER(DN522)=FALSE,"",10^(DN522/10))</f>
        <v/>
      </c>
      <c r="DQ522" s="1578">
        <f>IF(AND(ISNUMBER(DO522),ISNUMBER(DP522)),IF(DO522/DP522&gt;1,ROUND((DO522)/DP522,3),1),1)</f>
        <v/>
      </c>
      <c r="DR522" s="1541"/>
      <c r="DS522" s="1541"/>
      <c r="DT522" s="1541"/>
      <c r="DU522" s="1541"/>
      <c r="DV522" s="1541"/>
      <c r="DW522" s="1541"/>
      <c r="DX522" s="1541"/>
      <c r="DY522" s="1541"/>
      <c r="DZ522" s="1541"/>
      <c r="EA522" s="1541"/>
      <c r="EB522" s="1541"/>
      <c r="EC522" s="1541"/>
      <c r="ED522" s="1541"/>
      <c r="EE522" s="1541"/>
      <c r="EF522" s="1541"/>
      <c r="EG522" s="1541"/>
      <c r="EH522" s="1541"/>
      <c r="EI522" s="1541"/>
      <c r="EJ522" s="1541"/>
      <c r="EK522" s="1541"/>
      <c r="EL522" s="1541"/>
      <c r="EM522" s="1541"/>
      <c r="EN522" s="1541"/>
      <c r="EO522" s="1541"/>
      <c r="EP522" s="1541"/>
      <c r="EQ522" s="1541"/>
      <c r="ER522" s="1541"/>
      <c r="ES522" s="1541"/>
      <c r="ET522" s="1541"/>
      <c r="EU522" s="1541"/>
      <c r="EV522" s="1541"/>
    </row>
    <row r="523" ht="12.75" x14ac:dyDescent="0.2">
      <c r="A523" s="1541"/>
      <c r="B523" s="1541"/>
      <c r="C523"/>
      <c r="D523" s="1486"/>
      <c r="E523" s="1486"/>
      <c r="F523" s="672" t="inlineStr">
        <is>
          <t>5.3</t>
        </is>
      </c>
      <c r="G523" s="1497"/>
      <c r="H523" s="130">
        <f>BV523</f>
        <v/>
      </c>
      <c r="I523" s="130">
        <f>BW523</f>
        <v/>
      </c>
      <c r="J523" s="1299" t="inlineStr">
        <is>
          <t>Cat M1</t>
        </is>
      </c>
      <c r="K523" s="1299" t="inlineStr">
        <is>
          <t>FDD1</t>
        </is>
      </c>
      <c r="L523" s="115"/>
      <c r="M523" s="130">
        <v>15</v>
      </c>
      <c r="N523" s="119" t="inlineStr">
        <is>
          <t>16QAM</t>
        </is>
      </c>
      <c r="O523" s="131"/>
      <c r="P523" s="6597">
        <v>0</v>
      </c>
      <c r="Q523" s="131">
        <v>3</v>
      </c>
      <c r="R523" s="131">
        <v>0</v>
      </c>
      <c r="S523" s="6593"/>
      <c r="T523" s="130">
        <v>18300</v>
      </c>
      <c r="U523" s="6593">
        <v>1950</v>
      </c>
      <c r="V523" s="119"/>
      <c r="W523" s="1305"/>
      <c r="X523" s="119"/>
      <c r="Y523" s="119"/>
      <c r="Z523" s="119"/>
      <c r="AA523" s="115"/>
      <c r="AB523" s="115"/>
      <c r="AC523" s="1300">
        <f>IF(OR(BX523="Close to Ear",BX523="Close to Head"),"Head",IF(BX523="Extremity","Extremity","Body"))</f>
        <v/>
      </c>
      <c r="AD523" s="1301">
        <f>CA523</f>
        <v/>
      </c>
      <c r="AE523" s="1299">
        <f>CB523</f>
        <v/>
      </c>
      <c r="AF523" s="115"/>
      <c r="AG523" s="1302">
        <f>IF(OR(AZ523="",BA523=""),"N/A",IF(DC523="Pass","P","F"))</f>
        <v/>
      </c>
      <c r="AH523" s="129"/>
      <c r="AI523" s="129"/>
      <c r="AJ523" s="129"/>
      <c r="AK523" s="119"/>
      <c r="AL523" s="115"/>
      <c r="AM523" s="119"/>
      <c r="AN523" s="119"/>
      <c r="AO523" s="692"/>
      <c r="AP523" s="692"/>
      <c r="AQ523" s="692"/>
      <c r="AR523" s="692"/>
      <c r="AS523" s="692"/>
      <c r="AT523" s="1303">
        <f>IF(AC523="Extremity",IF(CG523="","",CG523),"")</f>
        <v/>
      </c>
      <c r="AU523" s="1303">
        <f>IF(AC523="Extremity",IF(CH523="","",CH523),"")</f>
        <v/>
      </c>
      <c r="AV523" s="1304">
        <f>IF(AC523="Extremity","",IF(CE523="","",CE523))</f>
        <v/>
      </c>
      <c r="AW523" s="1304">
        <f>IF(AD523="Extremity","",IF(CF523="","",CF523))</f>
        <v/>
      </c>
      <c r="AX523" s="1305">
        <f>DL523</f>
        <v/>
      </c>
      <c r="AY523" s="1305">
        <f>DQ523</f>
        <v/>
      </c>
      <c r="AZ523" s="3377">
        <f>IF(AC523="Extremity",IF(DA523="","",DA523),"")</f>
        <v/>
      </c>
      <c r="BA523" s="3378">
        <f>IF(AC523="Extremity","",IF(CT523="","",CT523))</f>
        <v/>
      </c>
      <c r="BB523" s="1305">
        <f>IF(AC523="Extremity",IF(DB523="","",DB523),"")</f>
        <v/>
      </c>
      <c r="BC523" s="1304">
        <f>IF(AC523="Extremity","",IF(CZ523="","",CZ523))</f>
        <v/>
      </c>
      <c r="BD523" s="1305">
        <f>DD523</f>
        <v/>
      </c>
      <c r="BE523" s="132">
        <f>DE523</f>
        <v/>
      </c>
      <c r="BF523" s="133">
        <f>DF523*60</f>
        <v/>
      </c>
      <c r="BG523" s="121">
        <f>BE523</f>
        <v/>
      </c>
      <c r="BH523" s="133">
        <f>DG523*60</f>
        <v/>
      </c>
      <c r="BI523" s="133">
        <f>DH523</f>
        <v/>
      </c>
      <c r="BJ523" s="117"/>
      <c r="BK523" s="812">
        <f>Overview!$E$7</f>
        <v/>
      </c>
      <c r="BL523" s="117"/>
      <c r="BM523" s="834">
        <f>DI523</f>
        <v/>
      </c>
      <c r="BN523" s="812">
        <f>Overview!$P$153</f>
        <v/>
      </c>
      <c r="BO523" s="117" t="inlineStr">
        <is>
          <t>Revisar: la misma frecuencia aparece con varios canales en esta banda (18050 / 18300 / 18525)</t>
        </is>
      </c>
      <c r="BP523" s="117"/>
      <c r="BQ523" s="115"/>
      <c r="BR523" s="1478"/>
      <c r="BS523" s="1541"/>
      <c r="BT523" s="1864" t="inlineStr">
        <is>
          <t>LTE CATM1</t>
        </is>
      </c>
      <c r="BU523" s="1828" t="inlineStr">
        <is>
          <t>FDD1</t>
        </is>
      </c>
      <c r="BV523" s="906">
        <f>Overview!$H$30</f>
        <v/>
      </c>
      <c r="BW523" s="1865"/>
      <c r="BX523" s="1828" t="inlineStr">
        <is>
          <t>Body</t>
        </is>
      </c>
      <c r="BY523" s="1868"/>
      <c r="BZ523" s="1865">
        <f>IF(COUNT('Conducted LTE CATM1'!$AH$3:$AH$265)=0,15,INDEX('Conducted LTE CATM1'!$M$3:$M$265,MATCH(MAX('Conducted LTE CATM1'!$AH$3:$AH$265),'Conducted LTE CATM1'!$AH$3:$AH$265,0)))</f>
        <v>15</v>
      </c>
      <c r="CA523" s="873" t="str">
        <f>CA522</f>
        <v>TBD</v>
      </c>
      <c r="CB523" s="200">
        <v>5</v>
      </c>
      <c r="CC523" s="873">
        <f>IF(COUNT('Conducted LTE CATM1'!$AH$3:$AH$265)=0,18300,INDEX('Conducted LTE CATM1'!$T$3:$T$265,MATCH(MAX('Conducted LTE CATM1'!$AH$3:$AH$265),'Conducted LTE CATM1'!$AH$3:$AH$265,0)))</f>
        <v>18300</v>
      </c>
      <c r="CD523" s="873">
        <f>IF(COUNT('Conducted LTE CATM1'!$AH$3:$AH$265)=0,1950,INDEX('Conducted LTE CATM1'!$U$3:$U$265,MATCH(MAX('Conducted LTE CATM1'!$AH$3:$AH$265),'Conducted LTE CATM1'!$AH$3:$AH$265,0)))</f>
        <v>1950</v>
      </c>
      <c r="CE523" s="7234"/>
      <c r="CF523" s="7234"/>
      <c r="CG523" s="6706"/>
      <c r="CH523" s="6706"/>
      <c r="CI523" s="225">
        <f>BY523</f>
        <v/>
      </c>
      <c r="CJ523" s="237">
        <f>BZ523</f>
        <v/>
      </c>
      <c r="CK523" s="223">
        <f>CA523</f>
        <v/>
      </c>
      <c r="CL523" s="237">
        <f>CC523</f>
        <v/>
      </c>
      <c r="CM523" s="394">
        <f>CD523</f>
        <v/>
      </c>
      <c r="CN523" s="1527"/>
      <c r="CO523" s="1579"/>
      <c r="CP523" s="7214">
        <f>IF(CF523=""," ",IF(ABS(CE523-CF523)&lt;=0.1,"Valid","Not valid"))</f>
        <v/>
      </c>
      <c r="CQ523" s="1674">
        <f> IF(CE523="","",IF(AND(CE523&lt;&gt;"",CF523=""),IF(CE523&gt;=0.8,"Medir+Sig Max","No"),IF(CF523&lt;&gt;"",IF(CF523&gt;=0.8,"Medir+Sig Max","No"),"")))</f>
        <v/>
      </c>
      <c r="CR523" s="6927"/>
      <c r="CS523" s="1674"/>
      <c r="CT523" s="220">
        <f>IF(CO523="",IF(AND(CE523="",CF523=""),"",IF(CF523="",IF(DQ523&gt;1,ROUND(DQ523*CE523,3),CE523),IF(DQ523&gt;1,ROUND(DQ523*CF523,3),CF523))),IF(AND(CE523="",CF523=""),"",IF(CF523="",IF(DQ523&gt;1,ROUND(DQ523*CE523*(1/(CO523)),3),CE523*(1/(CO523))),IF(DQ523&gt;1,ROUND(DQ523*CF523*(1/(CO523)),3),CF523*(1/(CO523))))))</f>
        <v/>
      </c>
      <c r="CU523" s="224">
        <f>BY523</f>
        <v/>
      </c>
      <c r="CV523" s="237">
        <f>BZ523</f>
        <v/>
      </c>
      <c r="CW523" s="237">
        <f>CA523</f>
        <v/>
      </c>
      <c r="CX523" s="224">
        <f>CC523</f>
        <v/>
      </c>
      <c r="CY523" s="237">
        <f>CD523</f>
        <v/>
      </c>
      <c r="CZ523" s="7474">
        <f>IF(COUNTIF(Overview!K12:K14,TRUE)&gt;0,1.6,IF(COUNTIF(Overview!L12:L14,TRUE)&gt;0,8,0))</f>
        <v/>
      </c>
      <c r="DA523" s="1788"/>
      <c r="DB523" s="7483"/>
      <c r="DC523" s="844">
        <f>IF(CT523="","",IF(CT523&gt;CZ523,"Fail","Pass"))</f>
        <v/>
      </c>
      <c r="DD523" s="402"/>
      <c r="DE523" s="1565">
        <f>MyTimestamp(DC523)</f>
        <v/>
      </c>
      <c r="DF523" s="1531">
        <f>IF(COUNT(CE523:CH523)=1,15,IF(COUNT(CE523:CH523)=0,0,30))</f>
        <v/>
      </c>
      <c r="DG523" s="1532">
        <f>IF(DF523=0,0,2)</f>
        <v/>
      </c>
      <c r="DH523" s="1866"/>
      <c r="DI523" s="1866"/>
      <c r="DJ523" s="1863"/>
      <c r="DK523" s="1789"/>
      <c r="DL523" s="1574">
        <f>10^(CN523/20)*100-100</f>
        <v/>
      </c>
      <c r="DM523" s="777"/>
      <c r="DN523" s="777"/>
      <c r="DO523" s="777">
        <f>IF(DM523="","",10^(DM523/10))</f>
        <v/>
      </c>
      <c r="DP523" s="777">
        <f>IF(ISNUMBER(DN523)=FALSE,"",10^(DN523/10))</f>
        <v/>
      </c>
      <c r="DQ523" s="1578">
        <f>IF(AND(ISNUMBER(DO523),ISNUMBER(DP523)),IF(DO523/DP523&gt;1,ROUND((DO523)/DP523,3),1),1)</f>
        <v/>
      </c>
      <c r="DR523" s="1541"/>
      <c r="DS523" s="1541"/>
      <c r="DT523" s="1541"/>
      <c r="DU523" s="1541"/>
      <c r="DV523" s="1541"/>
      <c r="DW523" s="1541"/>
      <c r="DX523" s="1541"/>
      <c r="DY523" s="1541"/>
      <c r="DZ523" s="1541"/>
      <c r="EA523" s="1541"/>
      <c r="EB523" s="1541"/>
      <c r="EC523" s="1541"/>
      <c r="ED523" s="1541"/>
      <c r="EE523" s="1541"/>
      <c r="EF523" s="1541"/>
      <c r="EG523" s="1541"/>
      <c r="EH523" s="1541"/>
      <c r="EI523" s="1541"/>
      <c r="EJ523" s="1541"/>
      <c r="EK523" s="1541"/>
      <c r="EL523" s="1541"/>
      <c r="EM523" s="1541"/>
      <c r="EN523" s="1541"/>
      <c r="EO523" s="1541"/>
      <c r="EP523" s="1541"/>
      <c r="EQ523" s="1541"/>
      <c r="ER523" s="1541"/>
      <c r="ES523" s="1541"/>
      <c r="ET523" s="1541"/>
      <c r="EU523" s="1541"/>
      <c r="EV523" s="1541"/>
    </row>
    <row r="524" ht="12.75" x14ac:dyDescent="0.2">
      <c r="A524" s="1541"/>
      <c r="B524" s="1541"/>
      <c r="C524"/>
      <c r="D524" s="1486"/>
      <c r="E524" s="1486"/>
      <c r="F524" s="672" t="inlineStr">
        <is>
          <t>5.3</t>
        </is>
      </c>
      <c r="G524" s="1497"/>
      <c r="H524" s="130">
        <f>BV524</f>
        <v/>
      </c>
      <c r="I524" s="130">
        <f>BW524</f>
        <v/>
      </c>
      <c r="J524" s="1299" t="inlineStr">
        <is>
          <t>Cat M1</t>
        </is>
      </c>
      <c r="K524" s="1299" t="inlineStr">
        <is>
          <t>FDD1</t>
        </is>
      </c>
      <c r="L524" s="115"/>
      <c r="M524" s="130">
        <v>15</v>
      </c>
      <c r="N524" s="119" t="inlineStr">
        <is>
          <t>16QAM</t>
        </is>
      </c>
      <c r="O524" s="131"/>
      <c r="P524" s="6597">
        <v>0</v>
      </c>
      <c r="Q524" s="131">
        <v>3</v>
      </c>
      <c r="R524" s="131">
        <v>0</v>
      </c>
      <c r="S524" s="6593"/>
      <c r="T524" s="130">
        <v>18300</v>
      </c>
      <c r="U524" s="6593">
        <v>1950</v>
      </c>
      <c r="V524" s="119"/>
      <c r="W524" s="1305"/>
      <c r="X524" s="119"/>
      <c r="Y524" s="119"/>
      <c r="Z524" s="119"/>
      <c r="AA524" s="115"/>
      <c r="AB524" s="115"/>
      <c r="AC524" s="1300">
        <f>IF(OR(BX524="Close to Ear",BX524="Close to Head"),"Head",IF(BX524="Extremity","Extremity","Body"))</f>
        <v/>
      </c>
      <c r="AD524" s="1301">
        <f>CA524</f>
        <v/>
      </c>
      <c r="AE524" s="1299">
        <f>CB524</f>
        <v/>
      </c>
      <c r="AF524" s="115"/>
      <c r="AG524" s="1302">
        <f>IF(OR(AZ524="",BA524=""),"N/A",IF(DC524="Pass","P","F"))</f>
        <v/>
      </c>
      <c r="AH524" s="129"/>
      <c r="AI524" s="129"/>
      <c r="AJ524" s="129"/>
      <c r="AK524" s="119"/>
      <c r="AL524" s="115"/>
      <c r="AM524" s="119"/>
      <c r="AN524" s="119"/>
      <c r="AO524" s="692"/>
      <c r="AP524" s="692"/>
      <c r="AQ524" s="692"/>
      <c r="AR524" s="692"/>
      <c r="AS524" s="692"/>
      <c r="AT524" s="1303">
        <f>IF(AC524="Extremity",IF(CG524="","",CG524),"")</f>
        <v/>
      </c>
      <c r="AU524" s="1303">
        <f>IF(AC524="Extremity",IF(CH524="","",CH524),"")</f>
        <v/>
      </c>
      <c r="AV524" s="1304">
        <f>IF(AC524="Extremity","",IF(CE524="","",CE524))</f>
        <v/>
      </c>
      <c r="AW524" s="1304">
        <f>IF(AD524="Extremity","",IF(CF524="","",CF524))</f>
        <v/>
      </c>
      <c r="AX524" s="1305">
        <f>DL524</f>
        <v/>
      </c>
      <c r="AY524" s="1305">
        <f>DQ524</f>
        <v/>
      </c>
      <c r="AZ524" s="3377">
        <f>IF(AC524="Extremity",IF(DA524="","",DA524),"")</f>
        <v/>
      </c>
      <c r="BA524" s="3378">
        <f>IF(AC524="Extremity","",IF(CT524="","",CT524))</f>
        <v/>
      </c>
      <c r="BB524" s="1305">
        <f>IF(AC524="Extremity",IF(DB524="","",DB524),"")</f>
        <v/>
      </c>
      <c r="BC524" s="1304">
        <f>IF(AC524="Extremity","",IF(CZ524="","",CZ524))</f>
        <v/>
      </c>
      <c r="BD524" s="1305">
        <f>DD524</f>
        <v/>
      </c>
      <c r="BE524" s="132">
        <f>DE524</f>
        <v/>
      </c>
      <c r="BF524" s="133">
        <f>DF524*60</f>
        <v/>
      </c>
      <c r="BG524" s="121">
        <f>BE524</f>
        <v/>
      </c>
      <c r="BH524" s="133">
        <f>DG524*60</f>
        <v/>
      </c>
      <c r="BI524" s="133">
        <f>DH524</f>
        <v/>
      </c>
      <c r="BJ524" s="117"/>
      <c r="BK524" s="812">
        <f>Overview!$E$7</f>
        <v/>
      </c>
      <c r="BL524" s="117"/>
      <c r="BM524" s="834">
        <f>DI524</f>
        <v/>
      </c>
      <c r="BN524" s="812">
        <f>Overview!$P$153</f>
        <v/>
      </c>
      <c r="BO524" s="117" t="inlineStr">
        <is>
          <t>Revisar: la misma frecuencia aparece con varios canales en esta banda (18050 / 18300 / 18525)</t>
        </is>
      </c>
      <c r="BP524" s="117"/>
      <c r="BQ524" s="115"/>
      <c r="BR524" s="1478"/>
      <c r="BS524" s="1541"/>
      <c r="BT524" s="1864" t="inlineStr">
        <is>
          <t>LTE CATM1</t>
        </is>
      </c>
      <c r="BU524" s="1828" t="inlineStr">
        <is>
          <t>FDD1</t>
        </is>
      </c>
      <c r="BV524" s="906">
        <f>Overview!$H$30</f>
        <v/>
      </c>
      <c r="BW524" s="1865"/>
      <c r="BX524" s="1828" t="inlineStr">
        <is>
          <t>Body</t>
        </is>
      </c>
      <c r="BY524" s="1872"/>
      <c r="BZ524" s="1865">
        <f>IF(COUNT('Conducted LTE CATM1'!$AH$3:$AH$265)=0,15,INDEX('Conducted LTE CATM1'!$M$3:$M$265,MATCH(MAX('Conducted LTE CATM1'!$AH$3:$AH$265),'Conducted LTE CATM1'!$AH$3:$AH$265,0)))</f>
        <v>15</v>
      </c>
      <c r="CA524" s="874" t="str">
        <f>CA523</f>
        <v>TBD</v>
      </c>
      <c r="CB524" s="201">
        <v>5</v>
      </c>
      <c r="CC524" s="874">
        <f>IF(COUNT('Conducted LTE CATM1'!$AH$3:$AH$265)=0,18300,INDEX('Conducted LTE CATM1'!$T$3:$T$265,MATCH(MAX('Conducted LTE CATM1'!$AH$3:$AH$265),'Conducted LTE CATM1'!$AH$3:$AH$265,0)))</f>
        <v>18300</v>
      </c>
      <c r="CD524" s="874">
        <f>IF(COUNT('Conducted LTE CATM1'!$AH$3:$AH$265)=0,1950,INDEX('Conducted LTE CATM1'!$U$3:$U$265,MATCH(MAX('Conducted LTE CATM1'!$AH$3:$AH$265),'Conducted LTE CATM1'!$AH$3:$AH$265,0)))</f>
        <v>1950</v>
      </c>
      <c r="CE524" s="7234"/>
      <c r="CF524" s="7234"/>
      <c r="CG524" s="6706"/>
      <c r="CH524" s="6706"/>
      <c r="CI524" s="225">
        <f>BY524</f>
        <v/>
      </c>
      <c r="CJ524" s="237">
        <f>BZ524</f>
        <v/>
      </c>
      <c r="CK524" s="223">
        <f>CA524</f>
        <v/>
      </c>
      <c r="CL524" s="237">
        <f>CC524</f>
        <v/>
      </c>
      <c r="CM524" s="394">
        <f>CD524</f>
        <v/>
      </c>
      <c r="CN524" s="1527"/>
      <c r="CO524" s="1579"/>
      <c r="CP524" s="7214">
        <f>IF(CF524=""," ",IF(ABS(CE524-CF524)&lt;=0.1,"Valid","Not valid"))</f>
        <v/>
      </c>
      <c r="CQ524" s="1674">
        <f> IF(CE524="","",IF(AND(CE524&lt;&gt;"",CF524=""),IF(CE524&gt;=0.8,"Medir+Sig Max","No"),IF(CF524&lt;&gt;"",IF(CF524&gt;=0.8,"Medir+Sig Max","No"),"")))</f>
        <v/>
      </c>
      <c r="CR524" s="6927"/>
      <c r="CS524" s="1674"/>
      <c r="CT524" s="220">
        <f>IF(CO524="",IF(AND(CE524="",CF524=""),"",IF(CF524="",IF(DQ524&gt;1,ROUND(DQ524*CE524,3),CE524),IF(DQ524&gt;1,ROUND(DQ524*CF524,3),CF524))),IF(AND(CE524="",CF524=""),"",IF(CF524="",IF(DQ524&gt;1,ROUND(DQ524*CE524*(1/(CO524)),3),CE524*(1/(CO524))),IF(DQ524&gt;1,ROUND(DQ524*CF524*(1/(CO524)),3),CF524*(1/(CO524))))))</f>
        <v/>
      </c>
      <c r="CU524" s="224">
        <f>BY524</f>
        <v/>
      </c>
      <c r="CV524" s="237">
        <f>BZ524</f>
        <v/>
      </c>
      <c r="CW524" s="237">
        <f>CA524</f>
        <v/>
      </c>
      <c r="CX524" s="224">
        <f>CC524</f>
        <v/>
      </c>
      <c r="CY524" s="237">
        <f>CD524</f>
        <v/>
      </c>
      <c r="CZ524" s="7474">
        <f>IF(COUNTIF(Overview!K12:K14,TRUE)&gt;0,1.6,IF(COUNTIF(Overview!L12:L14,TRUE)&gt;0,8,0))</f>
        <v/>
      </c>
      <c r="DA524" s="1788"/>
      <c r="DB524" s="7483"/>
      <c r="DC524" s="844">
        <f>IF(CT524="","",IF(CT524&gt;CZ524,"Fail","Pass"))</f>
        <v/>
      </c>
      <c r="DD524" s="402"/>
      <c r="DE524" s="1565">
        <f>MyTimestamp(DC524)</f>
        <v/>
      </c>
      <c r="DF524" s="1531">
        <f>IF(COUNT(CE524:CH524)=1,15,IF(COUNT(CE524:CH524)=0,0,30))</f>
        <v/>
      </c>
      <c r="DG524" s="1532">
        <f>IF(DF524=0,0,2)</f>
        <v/>
      </c>
      <c r="DH524" s="1866"/>
      <c r="DI524" s="1866"/>
      <c r="DJ524" s="1863"/>
      <c r="DK524" s="1789"/>
      <c r="DL524" s="1574">
        <f>10^(CN524/20)*100-100</f>
        <v/>
      </c>
      <c r="DM524" s="777"/>
      <c r="DN524" s="779"/>
      <c r="DO524" s="777">
        <f>IF(DM524="","",10^(DM524/10))</f>
        <v/>
      </c>
      <c r="DP524" s="777">
        <f>IF(ISNUMBER(DN524)=FALSE,"",10^(DN524/10))</f>
        <v/>
      </c>
      <c r="DQ524" s="1578">
        <f>IF(AND(ISNUMBER(DO524),ISNUMBER(DP524)),IF(DO524/DP524&gt;1,ROUND((DO524)/DP524,3),1),1)</f>
        <v/>
      </c>
      <c r="DR524" s="1541"/>
      <c r="DS524" s="1541"/>
      <c r="DT524" s="1541"/>
      <c r="DU524" s="1541"/>
      <c r="DV524" s="1541"/>
      <c r="DW524" s="1541"/>
      <c r="DX524" s="1541"/>
      <c r="DY524" s="1541"/>
      <c r="DZ524" s="1541"/>
      <c r="EA524" s="1541"/>
      <c r="EB524" s="1541"/>
      <c r="EC524" s="1541"/>
      <c r="ED524" s="1541"/>
      <c r="EE524" s="1541"/>
      <c r="EF524" s="1541"/>
      <c r="EG524" s="1541"/>
      <c r="EH524" s="1541"/>
      <c r="EI524" s="1541"/>
      <c r="EJ524" s="1541"/>
      <c r="EK524" s="1541"/>
      <c r="EL524" s="1541"/>
      <c r="EM524" s="1541"/>
      <c r="EN524" s="1541"/>
      <c r="EO524" s="1541"/>
      <c r="EP524" s="1541"/>
      <c r="EQ524" s="1541"/>
      <c r="ER524" s="1541"/>
      <c r="ES524" s="1541"/>
      <c r="ET524" s="1541"/>
      <c r="EU524" s="1541"/>
      <c r="EV524" s="1541"/>
    </row>
    <row r="525" ht="12.75" x14ac:dyDescent="0.2">
      <c r="A525" s="1541"/>
      <c r="B525" s="1541"/>
      <c r="C525"/>
      <c r="D525" s="1486"/>
      <c r="E525" s="1486"/>
      <c r="F525" s="672" t="inlineStr">
        <is>
          <t>5.3</t>
        </is>
      </c>
      <c r="G525" s="1497"/>
      <c r="H525" s="130">
        <f>BV525</f>
        <v/>
      </c>
      <c r="I525" s="130">
        <f>BW525</f>
        <v/>
      </c>
      <c r="J525" s="1299" t="inlineStr">
        <is>
          <t>Cat M1</t>
        </is>
      </c>
      <c r="K525" s="1299" t="inlineStr">
        <is>
          <t>FDD1</t>
        </is>
      </c>
      <c r="L525" s="115"/>
      <c r="M525" s="130">
        <v>15</v>
      </c>
      <c r="N525" s="119" t="inlineStr">
        <is>
          <t>16QAM</t>
        </is>
      </c>
      <c r="O525" s="131"/>
      <c r="P525" s="6597">
        <v>0</v>
      </c>
      <c r="Q525" s="131">
        <v>3</v>
      </c>
      <c r="R525" s="131">
        <v>0</v>
      </c>
      <c r="S525" s="6593"/>
      <c r="T525" s="130">
        <v>18300</v>
      </c>
      <c r="U525" s="6593">
        <v>1950</v>
      </c>
      <c r="V525" s="119"/>
      <c r="W525" s="1305"/>
      <c r="X525" s="119"/>
      <c r="Y525" s="119"/>
      <c r="Z525" s="119"/>
      <c r="AA525" s="115"/>
      <c r="AB525" s="115"/>
      <c r="AC525" s="1300">
        <f>IF(OR(BX525="Close to Ear",BX525="Close to Head"),"Head",IF(BX525="Extremity","Extremity","Body"))</f>
        <v/>
      </c>
      <c r="AD525" s="1301">
        <f>CA525</f>
        <v/>
      </c>
      <c r="AE525" s="1299">
        <f>CB525</f>
        <v/>
      </c>
      <c r="AF525" s="115"/>
      <c r="AG525" s="1302">
        <f>IF(OR(AZ525="",BA525=""),"N/A",IF(DC525="Pass","P","F"))</f>
        <v/>
      </c>
      <c r="AH525" s="129"/>
      <c r="AI525" s="129"/>
      <c r="AJ525" s="129"/>
      <c r="AK525" s="119"/>
      <c r="AL525" s="115"/>
      <c r="AM525" s="119"/>
      <c r="AN525" s="119"/>
      <c r="AO525" s="692"/>
      <c r="AP525" s="692"/>
      <c r="AQ525" s="692"/>
      <c r="AR525" s="692"/>
      <c r="AS525" s="692"/>
      <c r="AT525" s="1303">
        <f>IF(AC525="Extremity",IF(CG525="","",CG525),"")</f>
        <v/>
      </c>
      <c r="AU525" s="1303">
        <f>IF(AC525="Extremity",IF(CH525="","",CH525),"")</f>
        <v/>
      </c>
      <c r="AV525" s="1304">
        <f>IF(AC525="Extremity","",IF(CE525="","",CE525))</f>
        <v/>
      </c>
      <c r="AW525" s="1304">
        <f>IF(AD525="Extremity","",IF(CF525="","",CF525))</f>
        <v/>
      </c>
      <c r="AX525" s="1305">
        <f>DL525</f>
        <v/>
      </c>
      <c r="AY525" s="1305">
        <f>DQ525</f>
        <v/>
      </c>
      <c r="AZ525" s="3377">
        <f>IF(AC525="Extremity",IF(DA525="","",DA525),"")</f>
        <v/>
      </c>
      <c r="BA525" s="3378">
        <f>IF(AC525="Extremity","",IF(CT525="","",CT525))</f>
        <v/>
      </c>
      <c r="BB525" s="1305">
        <f>IF(AC525="Extremity",IF(DB525="","",DB525),"")</f>
        <v/>
      </c>
      <c r="BC525" s="1304">
        <f>IF(AC525="Extremity","",IF(CZ525="","",CZ525))</f>
        <v/>
      </c>
      <c r="BD525" s="1305">
        <f>DD525</f>
        <v/>
      </c>
      <c r="BE525" s="132">
        <f>DE525</f>
        <v/>
      </c>
      <c r="BF525" s="133">
        <f>DF525*60</f>
        <v/>
      </c>
      <c r="BG525" s="121">
        <f>BE525</f>
        <v/>
      </c>
      <c r="BH525" s="133">
        <f>DG525*60</f>
        <v/>
      </c>
      <c r="BI525" s="133">
        <f>DH525</f>
        <v/>
      </c>
      <c r="BJ525" s="117"/>
      <c r="BK525" s="812">
        <f>Overview!$E$7</f>
        <v/>
      </c>
      <c r="BL525" s="117"/>
      <c r="BM525" s="834">
        <f>DI525</f>
        <v/>
      </c>
      <c r="BN525" s="812">
        <f>Overview!$P$153</f>
        <v/>
      </c>
      <c r="BO525" s="117" t="inlineStr">
        <is>
          <t>Revisar: la misma frecuencia aparece con varios canales en esta banda (18050 / 18300 / 18525)</t>
        </is>
      </c>
      <c r="BP525" s="117"/>
      <c r="BQ525" s="115"/>
      <c r="BR525" s="1478"/>
      <c r="BS525" s="1541"/>
      <c r="BT525" s="1864" t="inlineStr">
        <is>
          <t>LTE CATM1</t>
        </is>
      </c>
      <c r="BU525" s="1828" t="inlineStr">
        <is>
          <t>FDD1</t>
        </is>
      </c>
      <c r="BV525" s="906">
        <f>Overview!$H$30</f>
        <v/>
      </c>
      <c r="BW525" s="1865"/>
      <c r="BX525" s="1828" t="inlineStr">
        <is>
          <t>Body</t>
        </is>
      </c>
      <c r="BY525" s="881"/>
      <c r="BZ525" s="1865">
        <f>IF(COUNT('Conducted LTE CATM1'!$AH$3:$AH$265)=0,15,INDEX('Conducted LTE CATM1'!$M$3:$M$265,MATCH(MAX('Conducted LTE CATM1'!$AH$3:$AH$265),'Conducted LTE CATM1'!$AH$3:$AH$265,0)))</f>
        <v>15</v>
      </c>
      <c r="CA525" s="881" t="str">
        <f>CONCATENATE(CA523," - Variability")</f>
        <v>TBD - Variability</v>
      </c>
      <c r="CB525" s="200">
        <v>5</v>
      </c>
      <c r="CC525" s="881">
        <f>IF(COUNT('Conducted LTE CATM1'!$AH$3:$AH$265)=0,18300,INDEX('Conducted LTE CATM1'!$T$3:$T$265,MATCH(MAX('Conducted LTE CATM1'!$AH$3:$AH$265),'Conducted LTE CATM1'!$AH$3:$AH$265,0)))</f>
        <v>18300</v>
      </c>
      <c r="CD525" s="881">
        <f>IF(COUNT('Conducted LTE CATM1'!$AH$3:$AH$265)=0,1950,INDEX('Conducted LTE CATM1'!$U$3:$U$265,MATCH(MAX('Conducted LTE CATM1'!$AH$3:$AH$265),'Conducted LTE CATM1'!$AH$3:$AH$265,0)))</f>
        <v>1950</v>
      </c>
      <c r="CE525" s="7234"/>
      <c r="CF525" s="7234"/>
      <c r="CG525" s="6706"/>
      <c r="CH525" s="6706"/>
      <c r="CI525" s="225">
        <f>BY525</f>
        <v/>
      </c>
      <c r="CJ525" s="237">
        <f>BZ525</f>
        <v/>
      </c>
      <c r="CK525" s="223">
        <f>CA525</f>
        <v/>
      </c>
      <c r="CL525" s="237">
        <f>CC525</f>
        <v/>
      </c>
      <c r="CM525" s="394">
        <f>CD525</f>
        <v/>
      </c>
      <c r="CN525" s="1527"/>
      <c r="CO525" s="1579"/>
      <c r="CP525" s="7214">
        <f>IF(CF525=""," ",IF(ABS(CE525-CF525)&lt;=0.1,"Valid","Not valid"))</f>
        <v/>
      </c>
      <c r="CQ525" s="1674">
        <f> IF(CE525="","",IF(AND(CE525&lt;&gt;"",CF525=""),IF(CE525&gt;=0.8,"Medir+Sig Max","No"),IF(CF525&lt;&gt;"",IF(CF525&gt;=0.8,"Medir+Sig Max","No"),"")))</f>
        <v/>
      </c>
      <c r="CR525" s="6927"/>
      <c r="CS525" s="1674">
        <f>IF(CF525="","",IF(MAX(CF511:CF524)=0,"",IF(AND(CF525&lt;=1.45,(CF525/MAX(CF511:CF524))&lt;=1.2,(CF525/MAX(CF511:CF524))&gt;=0.8),"Válido","REPETIR VAR")))</f>
        <v/>
      </c>
      <c r="CT525" s="220">
        <f>IF(CO525="",IF(AND(CE525="",CF525=""),"",IF(CF525="",IF(DQ525&gt;1,ROUND(DQ525*CE525,3),CE525),IF(DQ525&gt;1,ROUND(DQ525*CF525,3),CF525))),IF(AND(CE525="",CF525=""),"",IF(CF525="",IF(DQ525&gt;1,ROUND(DQ525*CE525*(1/(CO525)),3),CE525*(1/(CO525))),IF(DQ525&gt;1,ROUND(DQ525*CF525*(1/(CO525)),3),CF525*(1/(CO525))))))</f>
        <v/>
      </c>
      <c r="CU525" s="224">
        <f>BY525</f>
        <v/>
      </c>
      <c r="CV525" s="237">
        <f>BZ525</f>
        <v/>
      </c>
      <c r="CW525" s="237">
        <f>CA525</f>
        <v/>
      </c>
      <c r="CX525" s="224">
        <f>CC525</f>
        <v/>
      </c>
      <c r="CY525" s="237">
        <f>CD525</f>
        <v/>
      </c>
      <c r="CZ525" s="7474">
        <f>IF(COUNTIF(Overview!K12:K14,TRUE)&gt;0,1.6,IF(COUNTIF(Overview!L12:L14,TRUE)&gt;0,8,0))</f>
        <v/>
      </c>
      <c r="DA525" s="1788"/>
      <c r="DB525" s="7483"/>
      <c r="DC525" s="844">
        <f>IF(CT525="","",IF(CT525&gt;CZ525,"Fail","Pass"))</f>
        <v/>
      </c>
      <c r="DD525" s="402"/>
      <c r="DE525" s="1565">
        <f>MyTimestamp(DC525)</f>
        <v/>
      </c>
      <c r="DF525" s="1531">
        <f>IF(COUNT(CE525:CH525)=1,15,IF(COUNT(CE525:CH525)=0,0,30))</f>
        <v/>
      </c>
      <c r="DG525" s="1532">
        <f>IF(DF525=0,0,2)</f>
        <v/>
      </c>
      <c r="DH525" s="1866"/>
      <c r="DI525" s="1866"/>
      <c r="DJ525" s="1863"/>
      <c r="DK525" s="1789"/>
      <c r="DL525" s="1574">
        <f>10^(CN525/20)*100-100</f>
        <v/>
      </c>
      <c r="DM525" s="777"/>
      <c r="DN525" s="970"/>
      <c r="DO525" s="777">
        <f>IF(DM525="","",10^(DM525/10))</f>
        <v/>
      </c>
      <c r="DP525" s="777">
        <f>IF(ISNUMBER(DN525)=FALSE,"",10^(DN525/10))</f>
        <v/>
      </c>
      <c r="DQ525" s="1578">
        <f>IF(AND(ISNUMBER(DO525),ISNUMBER(DP525)),IF(DO525/DP525&gt;1,ROUND((DO525)/DP525,3),1),1)</f>
        <v/>
      </c>
      <c r="DR525" s="1541"/>
      <c r="DS525" s="1541"/>
      <c r="DT525" s="1541"/>
      <c r="DU525" s="1541"/>
      <c r="DV525" s="1541"/>
      <c r="DW525" s="1541"/>
      <c r="DX525" s="1541"/>
      <c r="DY525" s="1541"/>
      <c r="DZ525" s="1541"/>
      <c r="EA525" s="1541"/>
      <c r="EB525" s="1541"/>
      <c r="EC525" s="1541"/>
      <c r="ED525" s="1541"/>
      <c r="EE525" s="1541"/>
      <c r="EF525" s="1541"/>
      <c r="EG525" s="1541"/>
      <c r="EH525" s="1541"/>
      <c r="EI525" s="1541"/>
      <c r="EJ525" s="1541"/>
      <c r="EK525" s="1541"/>
      <c r="EL525" s="1541"/>
      <c r="EM525" s="1541"/>
      <c r="EN525" s="1541"/>
      <c r="EO525" s="1541"/>
      <c r="EP525" s="1541"/>
      <c r="EQ525" s="1541"/>
      <c r="ER525" s="1541"/>
      <c r="ES525" s="1541"/>
      <c r="ET525" s="1541"/>
      <c r="EU525" s="1541"/>
      <c r="EV525" s="1541"/>
    </row>
    <row r="526" ht="12.75" x14ac:dyDescent="0.2">
      <c r="A526" s="1541"/>
      <c r="B526" s="1541"/>
      <c r="C526"/>
      <c r="D526" s="1486"/>
      <c r="E526" s="1486"/>
      <c r="F526" s="672" t="inlineStr">
        <is>
          <t>5.3</t>
        </is>
      </c>
      <c r="G526" s="1497"/>
      <c r="H526" s="130">
        <f>BV526</f>
        <v/>
      </c>
      <c r="I526" s="130">
        <f>BW526</f>
        <v/>
      </c>
      <c r="J526" s="1299" t="inlineStr">
        <is>
          <t>Cat M1</t>
        </is>
      </c>
      <c r="K526" s="1299" t="inlineStr">
        <is>
          <t>FDD1</t>
        </is>
      </c>
      <c r="L526" s="115"/>
      <c r="M526" s="130">
        <v>15</v>
      </c>
      <c r="N526" s="119" t="inlineStr">
        <is>
          <t>16QAM</t>
        </is>
      </c>
      <c r="O526" s="131"/>
      <c r="P526" s="6597">
        <v>0</v>
      </c>
      <c r="Q526" s="131">
        <v>3</v>
      </c>
      <c r="R526" s="131">
        <v>0</v>
      </c>
      <c r="S526" s="6593"/>
      <c r="T526" s="130">
        <v>18300</v>
      </c>
      <c r="U526" s="6593">
        <v>1950</v>
      </c>
      <c r="V526" s="119"/>
      <c r="W526" s="1305"/>
      <c r="X526" s="119"/>
      <c r="Y526" s="119"/>
      <c r="Z526" s="119"/>
      <c r="AA526" s="115"/>
      <c r="AB526" s="115"/>
      <c r="AC526" s="1300">
        <f>IF(OR(BX526="Close to Ear",BX526="Close to Head"),"Head",IF(BX526="Extremity","Extremity","Body"))</f>
        <v/>
      </c>
      <c r="AD526" s="1301">
        <f>CA526</f>
        <v/>
      </c>
      <c r="AE526" s="1299">
        <f>CB526</f>
        <v/>
      </c>
      <c r="AF526" s="115"/>
      <c r="AG526" s="1302">
        <f>IF(OR(AZ526="",BA526=""),"N/A",IF(DC526="Pass","P","F"))</f>
        <v/>
      </c>
      <c r="AH526" s="129"/>
      <c r="AI526" s="129"/>
      <c r="AJ526" s="129"/>
      <c r="AK526" s="119"/>
      <c r="AL526" s="115"/>
      <c r="AM526" s="119"/>
      <c r="AN526" s="119"/>
      <c r="AO526" s="692"/>
      <c r="AP526" s="692"/>
      <c r="AQ526" s="692"/>
      <c r="AR526" s="692"/>
      <c r="AS526" s="692"/>
      <c r="AT526" s="1303">
        <f>IF(AC526="Extremity",IF(CG526="","",CG526),"")</f>
        <v/>
      </c>
      <c r="AU526" s="1303">
        <f>IF(AC526="Extremity",IF(CH526="","",CH526),"")</f>
        <v/>
      </c>
      <c r="AV526" s="1304">
        <f>IF(AC526="Extremity","",IF(CE526="","",CE526))</f>
        <v/>
      </c>
      <c r="AW526" s="1304">
        <f>IF(AD526="Extremity","",IF(CF526="","",CF526))</f>
        <v/>
      </c>
      <c r="AX526" s="1305">
        <f>DL526</f>
        <v/>
      </c>
      <c r="AY526" s="1305">
        <f>DQ526</f>
        <v/>
      </c>
      <c r="AZ526" s="3377">
        <f>IF(AC526="Extremity",IF(DA526="","",DA526),"")</f>
        <v/>
      </c>
      <c r="BA526" s="3378">
        <f>IF(AC526="Extremity","",IF(CT526="","",CT526))</f>
        <v/>
      </c>
      <c r="BB526" s="1305">
        <f>IF(AC526="Extremity",IF(DB526="","",DB526),"")</f>
        <v/>
      </c>
      <c r="BC526" s="1304">
        <f>IF(AC526="Extremity","",IF(CZ526="","",CZ526))</f>
        <v/>
      </c>
      <c r="BD526" s="1305">
        <f>DD526</f>
        <v/>
      </c>
      <c r="BE526" s="132">
        <f>DE526</f>
        <v/>
      </c>
      <c r="BF526" s="133">
        <f>DF526*60</f>
        <v/>
      </c>
      <c r="BG526" s="121">
        <f>BE526</f>
        <v/>
      </c>
      <c r="BH526" s="133">
        <f>DG526*60</f>
        <v/>
      </c>
      <c r="BI526" s="133">
        <f>DH526</f>
        <v/>
      </c>
      <c r="BJ526" s="117"/>
      <c r="BK526" s="812">
        <f>Overview!$E$7</f>
        <v/>
      </c>
      <c r="BL526" s="117"/>
      <c r="BM526" s="834">
        <f>DI526</f>
        <v/>
      </c>
      <c r="BN526" s="812">
        <f>Overview!$P$153</f>
        <v/>
      </c>
      <c r="BO526" s="117" t="inlineStr">
        <is>
          <t>Revisar: la misma frecuencia aparece con varios canales en esta banda (18050 / 18300 / 18525)</t>
        </is>
      </c>
      <c r="BP526" s="117"/>
      <c r="BQ526" s="115"/>
      <c r="BR526" s="1478"/>
      <c r="BS526" s="1541"/>
      <c r="BT526" s="1864" t="inlineStr">
        <is>
          <t>LTE CATM1</t>
        </is>
      </c>
      <c r="BU526" s="1828" t="inlineStr">
        <is>
          <t>FDD1</t>
        </is>
      </c>
      <c r="BV526" s="906">
        <f>Overview!$H$30</f>
        <v/>
      </c>
      <c r="BW526" s="1865"/>
      <c r="BX526" s="1828" t="inlineStr">
        <is>
          <t>Body</t>
        </is>
      </c>
      <c r="BY526" s="6689"/>
      <c r="BZ526" s="1865">
        <f>IF(COUNT('Conducted LTE CATM1'!$AH$3:$AH$265)=0,15,INDEX('Conducted LTE CATM1'!$M$3:$M$265,MATCH(MAX('Conducted LTE CATM1'!$AH$3:$AH$265),'Conducted LTE CATM1'!$AH$3:$AH$265,0)))</f>
        <v>15</v>
      </c>
      <c r="CA526" s="6689" t="str">
        <f>CONCATENATE(CA524," - Variability2")</f>
        <v>TBD - Variability2</v>
      </c>
      <c r="CB526" s="200">
        <v>5</v>
      </c>
      <c r="CC526" s="6689">
        <f>IF(COUNT('Conducted LTE CATM1'!$AH$3:$AH$265)=0,18300,INDEX('Conducted LTE CATM1'!$T$3:$T$265,MATCH(MAX('Conducted LTE CATM1'!$AH$3:$AH$265),'Conducted LTE CATM1'!$AH$3:$AH$265,0)))</f>
        <v>18300</v>
      </c>
      <c r="CD526" s="6689">
        <f>IF(COUNT('Conducted LTE CATM1'!$AH$3:$AH$265)=0,1950,INDEX('Conducted LTE CATM1'!$U$3:$U$265,MATCH(MAX('Conducted LTE CATM1'!$AH$3:$AH$265),'Conducted LTE CATM1'!$AH$3:$AH$265,0)))</f>
        <v>1950</v>
      </c>
      <c r="CE526" s="7234"/>
      <c r="CF526" s="7234"/>
      <c r="CG526" s="6706"/>
      <c r="CH526" s="6706"/>
      <c r="CI526" s="225">
        <f>BY526</f>
        <v/>
      </c>
      <c r="CJ526" s="237">
        <f>BZ526</f>
        <v/>
      </c>
      <c r="CK526" s="223">
        <f>CA526</f>
        <v/>
      </c>
      <c r="CL526" s="237">
        <f>CC526</f>
        <v/>
      </c>
      <c r="CM526" s="394">
        <f>CD526</f>
        <v/>
      </c>
      <c r="CN526" s="1527"/>
      <c r="CO526" s="1579"/>
      <c r="CP526" s="7214">
        <f>IF(CF526=""," ",IF(ABS(CE526-CF526)&lt;=0.1,"Valid","Not valid"))</f>
        <v/>
      </c>
      <c r="CQ526" s="1674">
        <f> IF(CE526="","",IF(AND(CE526&lt;&gt;"",CF526=""),IF(CE526&gt;=0.8,"Medir+Sig Max","No"),IF(CF526&lt;&gt;"",IF(CF526&gt;=0.8,"Medir+Sig Max","No"),"")))</f>
        <v/>
      </c>
      <c r="CR526" s="6927"/>
      <c r="CS526" s="1674"/>
      <c r="CT526" s="220">
        <f>IF(CO526="",IF(AND(CE526="",CF526=""),"",IF(CF526="",IF(DQ526&gt;1,ROUND(DQ526*CE526,3),CE526),IF(DQ526&gt;1,ROUND(DQ526*CF526,3),CF526))),IF(AND(CE526="",CF526=""),"",IF(CF526="",IF(DQ526&gt;1,ROUND(DQ526*CE526*(1/(CO526)),3),CE526*(1/(CO526))),IF(DQ526&gt;1,ROUND(DQ526*CF526*(1/(CO526)),3),CF526*(1/(CO526))))))</f>
        <v/>
      </c>
      <c r="CU526" s="224">
        <f>BY526</f>
        <v/>
      </c>
      <c r="CV526" s="237">
        <f>BZ526</f>
        <v/>
      </c>
      <c r="CW526" s="237">
        <f>CA526</f>
        <v/>
      </c>
      <c r="CX526" s="224">
        <f>CC526</f>
        <v/>
      </c>
      <c r="CY526" s="237">
        <f>CD526</f>
        <v/>
      </c>
      <c r="CZ526" s="7474">
        <f>IF(COUNTIF(Overview!K12:K14,TRUE)&gt;0,1.6,IF(COUNTIF(Overview!L12:L14,TRUE)&gt;0,8,0))</f>
        <v/>
      </c>
      <c r="DA526" s="1788"/>
      <c r="DB526" s="7483"/>
      <c r="DC526" s="844">
        <f>IF(CT526="","",IF(CT526&gt;CZ526,"Fail","Pass"))</f>
        <v/>
      </c>
      <c r="DD526" s="402"/>
      <c r="DE526" s="1565">
        <f>MyTimestamp(DC526)</f>
        <v/>
      </c>
      <c r="DF526" s="1531">
        <f>IF(COUNT(CE526:CH526)=1,15,IF(COUNT(CE526:CH526)=0,0,30))</f>
        <v/>
      </c>
      <c r="DG526" s="1532">
        <f>IF(DF526=0,0,2)</f>
        <v/>
      </c>
      <c r="DH526" s="1866"/>
      <c r="DI526" s="1866"/>
      <c r="DJ526" s="1863"/>
      <c r="DK526" s="1789"/>
      <c r="DL526" s="1574">
        <f>10^(CN526/20)*100-100</f>
        <v/>
      </c>
      <c r="DM526" s="777"/>
      <c r="DN526" s="970"/>
      <c r="DO526" s="777">
        <f>IF(DM526="","",10^(DM526/10))</f>
        <v/>
      </c>
      <c r="DP526" s="777">
        <f>IF(ISNUMBER(DN526)=FALSE,"",10^(DN526/10))</f>
        <v/>
      </c>
      <c r="DQ526" s="1578">
        <f>IF(AND(ISNUMBER(DO526),ISNUMBER(DP526)),IF(DO526/DP526&gt;1,ROUND((DO526)/DP526,3),1),1)</f>
        <v/>
      </c>
      <c r="DR526" s="1541"/>
      <c r="DS526" s="1541"/>
      <c r="DT526" s="1541"/>
      <c r="DU526" s="1541"/>
      <c r="DV526" s="1541"/>
      <c r="DW526" s="1541"/>
      <c r="DX526" s="1541"/>
      <c r="DY526" s="1541"/>
      <c r="DZ526" s="1541"/>
      <c r="EA526" s="1541"/>
      <c r="EB526" s="1541"/>
      <c r="EC526" s="1541"/>
      <c r="ED526" s="1541"/>
      <c r="EE526" s="1541"/>
      <c r="EF526" s="1541"/>
      <c r="EG526" s="1541"/>
      <c r="EH526" s="1541"/>
      <c r="EI526" s="1541"/>
      <c r="EJ526" s="1541"/>
      <c r="EK526" s="1541"/>
      <c r="EL526" s="1541"/>
      <c r="EM526" s="1541"/>
      <c r="EN526" s="1541"/>
      <c r="EO526" s="1541"/>
      <c r="EP526" s="1541"/>
      <c r="EQ526" s="1541"/>
      <c r="ER526" s="1541"/>
      <c r="ES526" s="1541"/>
      <c r="ET526" s="1541"/>
      <c r="EU526" s="1541"/>
      <c r="EV526" s="1541"/>
    </row>
    <row r="527" ht="12.75" x14ac:dyDescent="0.2">
      <c r="A527" s="1541"/>
      <c r="B527" s="1541"/>
      <c r="C527"/>
      <c r="D527" s="6590"/>
      <c r="E527" s="6590"/>
      <c r="F527" s="6591" t="inlineStr">
        <is>
          <t>5.3</t>
        </is>
      </c>
      <c r="G527" s="6592"/>
      <c r="H527" s="6593">
        <f>BV527</f>
        <v/>
      </c>
      <c r="I527" s="6593">
        <f>BW527</f>
        <v/>
      </c>
      <c r="J527" s="6594" t="inlineStr">
        <is>
          <t>Cat M1</t>
        </is>
      </c>
      <c r="K527" s="6594" t="inlineStr">
        <is>
          <t>FDD1</t>
        </is>
      </c>
      <c r="L527" s="6595"/>
      <c r="M527" s="6593">
        <v>15</v>
      </c>
      <c r="N527" s="6596" t="inlineStr">
        <is>
          <t>16QAM</t>
        </is>
      </c>
      <c r="O527" s="6597"/>
      <c r="P527" s="6597">
        <v>0</v>
      </c>
      <c r="Q527" s="6597">
        <v>3</v>
      </c>
      <c r="R527" s="6597">
        <v>0</v>
      </c>
      <c r="S527" s="6593"/>
      <c r="T527" s="130">
        <v>18300</v>
      </c>
      <c r="U527" s="6593">
        <v>1950</v>
      </c>
      <c r="V527" s="6596"/>
      <c r="W527" s="6598"/>
      <c r="X527" s="6596"/>
      <c r="Y527" s="6596"/>
      <c r="Z527" s="6596"/>
      <c r="AA527" s="6595"/>
      <c r="AB527" s="6595"/>
      <c r="AC527" s="6599">
        <f>IF(OR(BX527="Close to Ear",BX527="Close to Head"),"Head",IF(BX527="Extremity","Extremity","Body"))</f>
        <v/>
      </c>
      <c r="AD527" s="6600">
        <f>CA527</f>
        <v/>
      </c>
      <c r="AE527" s="6594">
        <f>CB527</f>
        <v/>
      </c>
      <c r="AF527" s="6595"/>
      <c r="AG527" s="6601">
        <f>IF(OR(AZ527="",BA527=""),"N/A",IF(DC527="Pass","P","F"))</f>
        <v/>
      </c>
      <c r="AH527" s="6602"/>
      <c r="AI527" s="6602"/>
      <c r="AJ527" s="6602"/>
      <c r="AK527" s="6596"/>
      <c r="AL527" s="6595"/>
      <c r="AM527" s="6596"/>
      <c r="AN527" s="6596"/>
      <c r="AO527" s="6603"/>
      <c r="AP527" s="6603"/>
      <c r="AQ527" s="6603"/>
      <c r="AR527" s="6603"/>
      <c r="AS527" s="6603"/>
      <c r="AT527" s="6604">
        <f>IF(AC527="Extremity",IF(CG527="","",CG527),"")</f>
        <v/>
      </c>
      <c r="AU527" s="6604">
        <f>IF(AC527="Extremity",IF(CH527="","",CH527),"")</f>
        <v/>
      </c>
      <c r="AV527" s="6605">
        <f>IF(AC527="Extremity","",IF(CE527="","",CE527))</f>
        <v/>
      </c>
      <c r="AW527" s="6605">
        <f>IF(AD527="Extremity","",IF(CF527="","",CF527))</f>
        <v/>
      </c>
      <c r="AX527" s="6598">
        <f>DL527</f>
        <v/>
      </c>
      <c r="AY527" s="6598">
        <f>DQ527</f>
        <v/>
      </c>
      <c r="AZ527" s="6606">
        <f>IF(AC527="Extremity",IF(DA527="","",DA527),"")</f>
        <v/>
      </c>
      <c r="BA527" s="6607">
        <f>IF(AC527="Extremity","",IF(CT527="","",CT527))</f>
        <v/>
      </c>
      <c r="BB527" s="6598">
        <f>IF(AC527="Extremity",IF(DB527="","",DB527),"")</f>
        <v/>
      </c>
      <c r="BC527" s="6605">
        <f>IF(AC527="Extremity","",IF(CZ527="","",CZ527))</f>
        <v/>
      </c>
      <c r="BD527" s="6598">
        <f>DD527</f>
        <v/>
      </c>
      <c r="BE527" s="6608">
        <f>DE527</f>
        <v/>
      </c>
      <c r="BF527" s="6609">
        <f>DF527*60</f>
        <v/>
      </c>
      <c r="BG527" s="6610">
        <f>BE527</f>
        <v/>
      </c>
      <c r="BH527" s="6609">
        <f>DG527*60</f>
        <v/>
      </c>
      <c r="BI527" s="6609">
        <f>DH527</f>
        <v/>
      </c>
      <c r="BJ527" s="6611"/>
      <c r="BK527" s="6612">
        <f>Overview!$E$7</f>
        <v/>
      </c>
      <c r="BL527" s="6611"/>
      <c r="BM527" s="6609">
        <f>DI527</f>
        <v/>
      </c>
      <c r="BN527" s="6612">
        <f>Overview!$P$153</f>
        <v/>
      </c>
      <c r="BO527" s="6611" t="inlineStr">
        <is>
          <t>Revisar: la misma frecuencia aparece con varios canales en esta banda (18050 / 18300 / 18525)</t>
        </is>
      </c>
      <c r="BP527" s="6611"/>
      <c r="BQ527" s="6595"/>
      <c r="BR527" s="6613"/>
      <c r="BS527" s="1541"/>
      <c r="BT527" s="1864" t="inlineStr">
        <is>
          <t>LTE CATM1</t>
        </is>
      </c>
      <c r="BU527" s="1828" t="inlineStr">
        <is>
          <t>FDD1</t>
        </is>
      </c>
      <c r="BV527" s="906">
        <f>Overview!$H$30</f>
        <v/>
      </c>
      <c r="BW527" s="1865"/>
      <c r="BX527" s="1828" t="inlineStr">
        <is>
          <t>Body</t>
        </is>
      </c>
      <c r="BY527" s="6689"/>
      <c r="BZ527" s="1865">
        <f>IF(COUNT('Conducted LTE CATM1'!$AH$3:$AH$265)=0,15,INDEX('Conducted LTE CATM1'!$M$3:$M$265,MATCH(MAX('Conducted LTE CATM1'!$AH$3:$AH$265),'Conducted LTE CATM1'!$AH$3:$AH$265,0)))</f>
        <v>15</v>
      </c>
      <c r="CA527" s="6689" t="str">
        <f>CONCATENATE(CA523," - Battery check 1")</f>
        <v>TBD - Battery check 1</v>
      </c>
      <c r="CB527" s="200">
        <v>5</v>
      </c>
      <c r="CC527" s="6689">
        <f>IF(COUNT('Conducted LTE CATM1'!$AH$3:$AH$265)=0,18300,INDEX('Conducted LTE CATM1'!$T$3:$T$265,MATCH(MAX('Conducted LTE CATM1'!$AH$3:$AH$265),'Conducted LTE CATM1'!$AH$3:$AH$265,0)))</f>
        <v>18300</v>
      </c>
      <c r="CD527" s="6689">
        <f>IF(COUNT('Conducted LTE CATM1'!$AH$3:$AH$265)=0,1950,INDEX('Conducted LTE CATM1'!$U$3:$U$265,MATCH(MAX('Conducted LTE CATM1'!$AH$3:$AH$265),'Conducted LTE CATM1'!$AH$3:$AH$265,0)))</f>
        <v>1950</v>
      </c>
      <c r="CE527" s="7234"/>
      <c r="CF527" s="7234"/>
      <c r="CG527" s="6706"/>
      <c r="CH527" s="6706"/>
      <c r="CI527" s="225">
        <f>BY527</f>
        <v/>
      </c>
      <c r="CJ527" s="237">
        <f>BZ527</f>
        <v/>
      </c>
      <c r="CK527" s="223">
        <f>CA527</f>
        <v/>
      </c>
      <c r="CL527" s="237">
        <f>CC527</f>
        <v/>
      </c>
      <c r="CM527" s="394">
        <f>CD527</f>
        <v/>
      </c>
      <c r="CN527" s="1527"/>
      <c r="CO527" s="1579"/>
      <c r="CP527" s="7214">
        <f>IF(CF527=""," ",IF(ABS(CE527-CF527)&lt;=0.1,"Valid","Not valid"))</f>
        <v/>
      </c>
      <c r="CQ527" s="1674">
        <f> IF(CE527="","",IF(AND(CE527&lt;&gt;"",CF527=""),IF(CE527&gt;=0.8,"Medir+Sig Max","No"),IF(CF527&lt;&gt;"",IF(CF527&gt;=0.8,"Medir+Sig Max","No"),"")))</f>
        <v/>
      </c>
      <c r="CR527" s="6927">
        <f>IF(UPPER($CQ$1)="X",IF(CF527=""," ",IF((ABS(CE527)&lt;5)*AND(ABS(CF527)&lt;5)*AND(ABS(CT527)&lt;5),"Solo si es max","Medir")),IF(CF527=""," ",IF((ABS(CE527)&lt;1)*AND(ABS(CF527)&lt;1)*AND(ABS(CT527)&lt;1),"Solo si es max","Medir")))</f>
        <v/>
      </c>
      <c r="CS527" s="1674"/>
      <c r="CT527" s="220">
        <f>IF(CO527="",IF(AND(CE527="",CF527=""),"",IF(CF527="",IF(DQ527&gt;1,ROUND(DQ527*CE527,3),CE527),IF(DQ527&gt;1,ROUND(DQ527*CF527,3),CF527))),IF(AND(CE527="",CF527=""),"",IF(CF527="",IF(DQ527&gt;1,ROUND(DQ527*CE527*(1/(CO527)),3),CE527*(1/(CO527))),IF(DQ527&gt;1,ROUND(DQ527*CF527*(1/(CO527)),3),CF527*(1/(CO527))))))</f>
        <v/>
      </c>
      <c r="CU527" s="224">
        <f>BY527</f>
        <v/>
      </c>
      <c r="CV527" s="237">
        <f>BZ527</f>
        <v/>
      </c>
      <c r="CW527" s="237">
        <f>CA527</f>
        <v/>
      </c>
      <c r="CX527" s="224">
        <f>CC527</f>
        <v/>
      </c>
      <c r="CY527" s="237">
        <f>CD527</f>
        <v/>
      </c>
      <c r="CZ527" s="7474">
        <f>IF(COUNTIF(Overview!K12:K14,TRUE)&gt;0,1.6,IF(COUNTIF(Overview!L12:L14,TRUE)&gt;0,8,0))</f>
        <v/>
      </c>
      <c r="DA527" s="1788"/>
      <c r="DB527" s="7483"/>
      <c r="DC527" s="844">
        <f>IF(CT527="","",IF(CT527&gt;CZ527,"Fail","Pass"))</f>
        <v/>
      </c>
      <c r="DD527" s="402"/>
      <c r="DE527" s="1565">
        <f>MyTimestamp(DC527)</f>
        <v/>
      </c>
      <c r="DF527" s="1531">
        <f>IF(COUNT(CE527:CH527)=1,15,IF(COUNT(CE527:CH527)=0,0,30))</f>
        <v/>
      </c>
      <c r="DG527" s="1532">
        <f>IF(DF527=0,0,2)</f>
        <v/>
      </c>
      <c r="DH527" s="1866"/>
      <c r="DI527" s="1866"/>
      <c r="DJ527" s="1863"/>
      <c r="DK527" s="1789"/>
      <c r="DL527" s="1574">
        <f>10^(CN527/20)*100-100</f>
        <v/>
      </c>
      <c r="DM527" s="777"/>
      <c r="DN527" s="970"/>
      <c r="DO527" s="777">
        <f>IF(DM527="","",10^(DM527/10))</f>
        <v/>
      </c>
      <c r="DP527" s="777">
        <f>IF(ISNUMBER(DN527)=FALSE,"",10^(DN527/10))</f>
        <v/>
      </c>
      <c r="DQ527" s="1578">
        <f>IF(AND(ISNUMBER(DO527),ISNUMBER(DP527)),IF(DO527/DP527&gt;1,ROUND((DO527)/DP527,3),1),1)</f>
        <v/>
      </c>
      <c r="DR527" s="1541"/>
      <c r="DS527" s="1541"/>
      <c r="DT527" s="1541"/>
      <c r="DU527" s="1541"/>
      <c r="DV527" s="1541"/>
      <c r="DW527" s="1541"/>
      <c r="DX527" s="1541"/>
      <c r="DY527" s="1541"/>
      <c r="DZ527" s="1541"/>
      <c r="EA527" s="1541"/>
      <c r="EB527" s="1541"/>
      <c r="EC527" s="1541"/>
      <c r="ED527" s="1541"/>
      <c r="EE527" s="1541"/>
      <c r="EF527" s="1541"/>
      <c r="EG527" s="1541"/>
      <c r="EH527" s="1541"/>
      <c r="EI527" s="1541"/>
      <c r="EJ527" s="1541"/>
      <c r="EK527" s="1541"/>
      <c r="EL527" s="1541"/>
      <c r="EM527" s="1541"/>
      <c r="EN527" s="1541"/>
      <c r="EO527" s="1541"/>
      <c r="EP527" s="1541"/>
      <c r="EQ527" s="1541"/>
      <c r="ER527" s="1541"/>
      <c r="ES527" s="1541"/>
      <c r="ET527" s="1541"/>
      <c r="EU527" s="1541"/>
      <c r="EV527" s="1541"/>
    </row>
    <row r="528" ht="12.75" x14ac:dyDescent="0.2">
      <c r="A528" s="1541"/>
      <c r="B528" s="1541"/>
      <c r="C528"/>
      <c r="D528" s="6590"/>
      <c r="E528" s="6590"/>
      <c r="F528" s="6591" t="inlineStr">
        <is>
          <t>5.3</t>
        </is>
      </c>
      <c r="G528" s="6592"/>
      <c r="H528" s="6593">
        <f>BV528</f>
        <v/>
      </c>
      <c r="I528" s="6593">
        <f>BW528</f>
        <v/>
      </c>
      <c r="J528" s="6594" t="inlineStr">
        <is>
          <t>Cat M1</t>
        </is>
      </c>
      <c r="K528" s="6594" t="inlineStr">
        <is>
          <t>FDD1</t>
        </is>
      </c>
      <c r="L528" s="6595"/>
      <c r="M528" s="6593">
        <v>15</v>
      </c>
      <c r="N528" s="6596" t="inlineStr">
        <is>
          <t>16QAM</t>
        </is>
      </c>
      <c r="O528" s="6597"/>
      <c r="P528" s="6597">
        <v>0</v>
      </c>
      <c r="Q528" s="6597">
        <v>3</v>
      </c>
      <c r="R528" s="6597">
        <v>0</v>
      </c>
      <c r="S528" s="6593"/>
      <c r="T528" s="130">
        <v>18300</v>
      </c>
      <c r="U528" s="6593">
        <v>1950</v>
      </c>
      <c r="V528" s="6596"/>
      <c r="W528" s="6598"/>
      <c r="X528" s="6596"/>
      <c r="Y528" s="6596"/>
      <c r="Z528" s="6596"/>
      <c r="AA528" s="6595"/>
      <c r="AB528" s="6595"/>
      <c r="AC528" s="6599">
        <f>IF(OR(BX528="Close to Ear",BX528="Close to Head"),"Head",IF(BX528="Extremity","Extremity","Body"))</f>
        <v/>
      </c>
      <c r="AD528" s="6600">
        <f>CA528</f>
        <v/>
      </c>
      <c r="AE528" s="6594">
        <f>CB528</f>
        <v/>
      </c>
      <c r="AF528" s="6595"/>
      <c r="AG528" s="6601">
        <f>IF(OR(AZ528="",BA528=""),"N/A",IF(DC528="Pass","P","F"))</f>
        <v/>
      </c>
      <c r="AH528" s="6602"/>
      <c r="AI528" s="6602"/>
      <c r="AJ528" s="6602"/>
      <c r="AK528" s="6596"/>
      <c r="AL528" s="6595"/>
      <c r="AM528" s="6596"/>
      <c r="AN528" s="6596"/>
      <c r="AO528" s="6603"/>
      <c r="AP528" s="6603"/>
      <c r="AQ528" s="6603"/>
      <c r="AR528" s="6603"/>
      <c r="AS528" s="6603"/>
      <c r="AT528" s="6604">
        <f>IF(AC528="Extremity",IF(CG528="","",CG528),"")</f>
        <v/>
      </c>
      <c r="AU528" s="6604">
        <f>IF(AC528="Extremity",IF(CH528="","",CH528),"")</f>
        <v/>
      </c>
      <c r="AV528" s="6605">
        <f>IF(AC528="Extremity","",IF(CE528="","",CE528))</f>
        <v/>
      </c>
      <c r="AW528" s="6605">
        <f>IF(AD528="Extremity","",IF(CF528="","",CF528))</f>
        <v/>
      </c>
      <c r="AX528" s="6598">
        <f>DL528</f>
        <v/>
      </c>
      <c r="AY528" s="6598">
        <f>DQ528</f>
        <v/>
      </c>
      <c r="AZ528" s="6606">
        <f>IF(AC528="Extremity",IF(DA528="","",DA528),"")</f>
        <v/>
      </c>
      <c r="BA528" s="6607">
        <f>IF(AC528="Extremity","",IF(CT528="","",CT528))</f>
        <v/>
      </c>
      <c r="BB528" s="6598">
        <f>IF(AC528="Extremity",IF(DB528="","",DB528),"")</f>
        <v/>
      </c>
      <c r="BC528" s="6605">
        <f>IF(AC528="Extremity","",IF(CZ528="","",CZ528))</f>
        <v/>
      </c>
      <c r="BD528" s="6598">
        <f>DD528</f>
        <v/>
      </c>
      <c r="BE528" s="6608">
        <f>DE528</f>
        <v/>
      </c>
      <c r="BF528" s="6609">
        <f>DF528*60</f>
        <v/>
      </c>
      <c r="BG528" s="6610">
        <f>BE528</f>
        <v/>
      </c>
      <c r="BH528" s="6609">
        <f>DG528*60</f>
        <v/>
      </c>
      <c r="BI528" s="6609">
        <f>DH528</f>
        <v/>
      </c>
      <c r="BJ528" s="6611"/>
      <c r="BK528" s="6612">
        <f>Overview!$E$7</f>
        <v/>
      </c>
      <c r="BL528" s="6611"/>
      <c r="BM528" s="6609">
        <f>DI528</f>
        <v/>
      </c>
      <c r="BN528" s="6612">
        <f>Overview!$P$153</f>
        <v/>
      </c>
      <c r="BO528" s="6611" t="inlineStr">
        <is>
          <t>Revisar: la misma frecuencia aparece con varios canales en esta banda (18050 / 18300 / 18525)</t>
        </is>
      </c>
      <c r="BP528" s="6611"/>
      <c r="BQ528" s="6595"/>
      <c r="BR528" s="6613"/>
      <c r="BS528" s="1541"/>
      <c r="BT528" s="1864" t="inlineStr">
        <is>
          <t>LTE CATM1</t>
        </is>
      </c>
      <c r="BU528" s="1828" t="inlineStr">
        <is>
          <t>FDD1</t>
        </is>
      </c>
      <c r="BV528" s="906">
        <f>Overview!$H$30</f>
        <v/>
      </c>
      <c r="BW528" s="1865"/>
      <c r="BX528" s="1828" t="inlineStr">
        <is>
          <t>Body</t>
        </is>
      </c>
      <c r="BY528" s="6689"/>
      <c r="BZ528" s="1865">
        <f>IF(COUNT('Conducted LTE CATM1'!$AH$3:$AH$265)=0,15,INDEX('Conducted LTE CATM1'!$M$3:$M$265,MATCH(MAX('Conducted LTE CATM1'!$AH$3:$AH$265),'Conducted LTE CATM1'!$AH$3:$AH$265,0)))</f>
        <v>15</v>
      </c>
      <c r="CA528" s="6689" t="str">
        <f>CONCATENATE(CA524," - Battery check 2")</f>
        <v>TBD - Battery check 2</v>
      </c>
      <c r="CB528" s="200">
        <v>5</v>
      </c>
      <c r="CC528" s="6689">
        <f>IF(COUNT('Conducted LTE CATM1'!$AH$3:$AH$265)=0,18300,INDEX('Conducted LTE CATM1'!$T$3:$T$265,MATCH(MAX('Conducted LTE CATM1'!$AH$3:$AH$265),'Conducted LTE CATM1'!$AH$3:$AH$265,0)))</f>
        <v>18300</v>
      </c>
      <c r="CD528" s="6689">
        <f>IF(COUNT('Conducted LTE CATM1'!$AH$3:$AH$265)=0,1950,INDEX('Conducted LTE CATM1'!$U$3:$U$265,MATCH(MAX('Conducted LTE CATM1'!$AH$3:$AH$265),'Conducted LTE CATM1'!$AH$3:$AH$265,0)))</f>
        <v>1950</v>
      </c>
      <c r="CE528" s="7234"/>
      <c r="CF528" s="7234"/>
      <c r="CG528" s="6706"/>
      <c r="CH528" s="6706"/>
      <c r="CI528" s="225">
        <f>BY528</f>
        <v/>
      </c>
      <c r="CJ528" s="237">
        <f>BZ528</f>
        <v/>
      </c>
      <c r="CK528" s="223">
        <f>CA528</f>
        <v/>
      </c>
      <c r="CL528" s="237">
        <f>CC528</f>
        <v/>
      </c>
      <c r="CM528" s="394">
        <f>CD528</f>
        <v/>
      </c>
      <c r="CN528" s="1527"/>
      <c r="CO528" s="1579"/>
      <c r="CP528" s="7214">
        <f>IF(CF528=""," ",IF(ABS(CE528-CF528)&lt;=0.1,"Valid","Not valid"))</f>
        <v/>
      </c>
      <c r="CQ528" s="1674">
        <f> IF(CE528="","",IF(AND(CE528&lt;&gt;"",CF528=""),IF(CE528&gt;=0.8,"Medir+Sig Max","No"),IF(CF528&lt;&gt;"",IF(CF528&gt;=0.8,"Medir+Sig Max","No"),"")))</f>
        <v/>
      </c>
      <c r="CR528" s="6927">
        <f>IF(UPPER($CQ$1)="X",IF(CF528=""," ",IF((ABS(CE528)&lt;5)*AND(ABS(CF528)&lt;5)*AND(ABS(CT528)&lt;5),"Solo si es max","Medir")),IF(CF528=""," ",IF((ABS(CE528)&lt;1)*AND(ABS(CF528)&lt;1)*AND(ABS(CT528)&lt;1),"Solo si es max","Medir")))</f>
        <v/>
      </c>
      <c r="CS528" s="1674"/>
      <c r="CT528" s="220">
        <f>IF(CO528="",IF(AND(CE528="",CF528=""),"",IF(CF528="",IF(DQ528&gt;1,ROUND(DQ528*CE528,3),CE528),IF(DQ528&gt;1,ROUND(DQ528*CF528,3),CF528))),IF(AND(CE528="",CF528=""),"",IF(CF528="",IF(DQ528&gt;1,ROUND(DQ528*CE528*(1/(CO528)),3),CE528*(1/(CO528))),IF(DQ528&gt;1,ROUND(DQ528*CF528*(1/(CO528)),3),CF528*(1/(CO528))))))</f>
        <v/>
      </c>
      <c r="CU528" s="224">
        <f>BY528</f>
        <v/>
      </c>
      <c r="CV528" s="237">
        <f>BZ528</f>
        <v/>
      </c>
      <c r="CW528" s="237">
        <f>CA528</f>
        <v/>
      </c>
      <c r="CX528" s="224">
        <f>CC528</f>
        <v/>
      </c>
      <c r="CY528" s="237">
        <f>CD528</f>
        <v/>
      </c>
      <c r="CZ528" s="7474">
        <f>IF(COUNTIF(Overview!K12:K14,TRUE)&gt;0,1.6,IF(COUNTIF(Overview!L12:L14,TRUE)&gt;0,8,0))</f>
        <v/>
      </c>
      <c r="DA528" s="1788"/>
      <c r="DB528" s="7483"/>
      <c r="DC528" s="844">
        <f>IF(CT528="","",IF(CT528&gt;CZ528,"Fail","Pass"))</f>
        <v/>
      </c>
      <c r="DD528" s="402"/>
      <c r="DE528" s="1565">
        <f>MyTimestamp(DC528)</f>
        <v/>
      </c>
      <c r="DF528" s="1531">
        <f>IF(COUNT(CE528:CH528)=1,15,IF(COUNT(CE528:CH528)=0,0,30))</f>
        <v/>
      </c>
      <c r="DG528" s="1532">
        <f>IF(DF528=0,0,2)</f>
        <v/>
      </c>
      <c r="DH528" s="1866"/>
      <c r="DI528" s="1866"/>
      <c r="DJ528" s="1863"/>
      <c r="DK528" s="1789"/>
      <c r="DL528" s="1574">
        <f>10^(CN528/20)*100-100</f>
        <v/>
      </c>
      <c r="DM528" s="777"/>
      <c r="DN528" s="970"/>
      <c r="DO528" s="777">
        <f>IF(DM528="","",10^(DM528/10))</f>
        <v/>
      </c>
      <c r="DP528" s="777">
        <f>IF(ISNUMBER(DN528)=FALSE,"",10^(DN528/10))</f>
        <v/>
      </c>
      <c r="DQ528" s="1578">
        <f>IF(AND(ISNUMBER(DO528),ISNUMBER(DP528)),IF(DO528/DP528&gt;1,ROUND((DO528)/DP528,3),1),1)</f>
        <v/>
      </c>
      <c r="DR528" s="1541"/>
      <c r="DS528" s="1541"/>
      <c r="DT528" s="1541"/>
      <c r="DU528" s="1541"/>
      <c r="DV528" s="1541"/>
      <c r="DW528" s="1541"/>
      <c r="DX528" s="1541"/>
      <c r="DY528" s="1541"/>
      <c r="DZ528" s="1541"/>
      <c r="EA528" s="1541"/>
      <c r="EB528" s="1541"/>
      <c r="EC528" s="1541"/>
      <c r="ED528" s="1541"/>
      <c r="EE528" s="1541"/>
      <c r="EF528" s="1541"/>
      <c r="EG528" s="1541"/>
      <c r="EH528" s="1541"/>
      <c r="EI528" s="1541"/>
      <c r="EJ528" s="1541"/>
      <c r="EK528" s="1541"/>
      <c r="EL528" s="1541"/>
      <c r="EM528" s="1541"/>
      <c r="EN528" s="1541"/>
      <c r="EO528" s="1541"/>
      <c r="EP528" s="1541"/>
      <c r="EQ528" s="1541"/>
      <c r="ER528" s="1541"/>
      <c r="ES528" s="1541"/>
      <c r="ET528" s="1541"/>
      <c r="EU528" s="1541"/>
      <c r="EV528" s="1541"/>
    </row>
    <row r="529" ht="12.75" x14ac:dyDescent="0.2">
      <c r="A529" s="1541"/>
      <c r="B529" s="1541"/>
      <c r="C529"/>
      <c r="D529" s="6799"/>
      <c r="E529" s="6799"/>
      <c r="F529" s="6800" t="inlineStr">
        <is>
          <t>5.3</t>
        </is>
      </c>
      <c r="G529" s="6801"/>
      <c r="H529" s="6802">
        <f>BV529</f>
        <v/>
      </c>
      <c r="I529" s="6802">
        <f>BW529</f>
        <v/>
      </c>
      <c r="J529" s="6803" t="inlineStr">
        <is>
          <t>Cat M1</t>
        </is>
      </c>
      <c r="K529" s="6803" t="inlineStr">
        <is>
          <t>FDD1</t>
        </is>
      </c>
      <c r="L529" s="6804"/>
      <c r="M529" s="6802">
        <v>15</v>
      </c>
      <c r="N529" s="6805" t="inlineStr">
        <is>
          <t>16QAM</t>
        </is>
      </c>
      <c r="O529" s="6806"/>
      <c r="P529" s="6597">
        <v>0</v>
      </c>
      <c r="Q529" s="6806">
        <v>3</v>
      </c>
      <c r="R529" s="6806">
        <v>0</v>
      </c>
      <c r="S529" s="6593"/>
      <c r="T529" s="130">
        <v>18300</v>
      </c>
      <c r="U529" s="6593">
        <v>1950</v>
      </c>
      <c r="V529" s="6805"/>
      <c r="W529" s="6807"/>
      <c r="X529" s="6805"/>
      <c r="Y529" s="6805"/>
      <c r="Z529" s="6805"/>
      <c r="AA529" s="6804"/>
      <c r="AB529" s="6804"/>
      <c r="AC529" s="6808">
        <f>IF(OR(BX529="Close to Ear",BX529="Close to Head"),"Head",IF(BX529="Extremity","Extremity","Body"))</f>
        <v/>
      </c>
      <c r="AD529" s="6809">
        <f>CA529</f>
        <v/>
      </c>
      <c r="AE529" s="6803">
        <f>CB529</f>
        <v/>
      </c>
      <c r="AF529" s="6804"/>
      <c r="AG529" s="6810">
        <f>IF(OR(AZ529="",BA529=""),"N/A",IF(DC529="Pass","P","F"))</f>
        <v/>
      </c>
      <c r="AH529" s="6811"/>
      <c r="AI529" s="6811"/>
      <c r="AJ529" s="6811"/>
      <c r="AK529" s="6805"/>
      <c r="AL529" s="6804"/>
      <c r="AM529" s="6805"/>
      <c r="AN529" s="6805"/>
      <c r="AO529" s="6812"/>
      <c r="AP529" s="6812"/>
      <c r="AQ529" s="6812"/>
      <c r="AR529" s="6812"/>
      <c r="AS529" s="6812"/>
      <c r="AT529" s="6813">
        <f>IF(AC529="Extremity",IF(CG529="","",CG529),"")</f>
        <v/>
      </c>
      <c r="AU529" s="6813">
        <f>IF(AC529="Extremity",IF(CH529="","",CH529),"")</f>
        <v/>
      </c>
      <c r="AV529" s="6814">
        <f>IF(AC529="Extremity","",IF(CE529="","",CE529))</f>
        <v/>
      </c>
      <c r="AW529" s="6814">
        <f>IF(AD529="Extremity","",IF(CF529="","",CF529))</f>
        <v/>
      </c>
      <c r="AX529" s="6807">
        <f>DL529</f>
        <v/>
      </c>
      <c r="AY529" s="6807">
        <f>DQ529</f>
        <v/>
      </c>
      <c r="AZ529" s="6815">
        <f>IF(AC529="Extremity",IF(DA529="","",DA529),"")</f>
        <v/>
      </c>
      <c r="BA529" s="6816">
        <f>IF(AC529="Extremity","",IF(CT529="","",CT529))</f>
        <v/>
      </c>
      <c r="BB529" s="6807">
        <f>IF(AC529="Extremity",IF(DB529="","",DB529),"")</f>
        <v/>
      </c>
      <c r="BC529" s="6814">
        <f>IF(AC529="Extremity","",IF(CZ529="","",CZ529))</f>
        <v/>
      </c>
      <c r="BD529" s="6807">
        <f>DD529</f>
        <v/>
      </c>
      <c r="BE529" s="6817">
        <f>DE529</f>
        <v/>
      </c>
      <c r="BF529" s="6818">
        <f>DF529*60</f>
        <v/>
      </c>
      <c r="BG529" s="6819">
        <f>BE529</f>
        <v/>
      </c>
      <c r="BH529" s="6818">
        <f>DG529*60</f>
        <v/>
      </c>
      <c r="BI529" s="6818">
        <f>DH529</f>
        <v/>
      </c>
      <c r="BJ529" s="6820"/>
      <c r="BK529" s="6821">
        <f>Overview!$E$7</f>
        <v/>
      </c>
      <c r="BL529" s="6820"/>
      <c r="BM529" s="6818">
        <f>DI529</f>
        <v/>
      </c>
      <c r="BN529" s="6821">
        <f>Overview!$P$153</f>
        <v/>
      </c>
      <c r="BO529" s="6820" t="inlineStr">
        <is>
          <t>Revisar: la misma frecuencia aparece con varios canales en esta banda (18050 / 18300 / 18525)</t>
        </is>
      </c>
      <c r="BP529" s="6820"/>
      <c r="BQ529" s="6804"/>
      <c r="BR529" s="6822"/>
      <c r="BS529" s="1541"/>
      <c r="BT529" s="1864" t="inlineStr">
        <is>
          <t>LTE CATM1</t>
        </is>
      </c>
      <c r="BU529" s="1828" t="inlineStr">
        <is>
          <t>FDD1</t>
        </is>
      </c>
      <c r="BV529" s="906">
        <f>Overview!$H$30</f>
        <v/>
      </c>
      <c r="BW529" s="1865"/>
      <c r="BX529" s="1828" t="inlineStr">
        <is>
          <t>Body</t>
        </is>
      </c>
      <c r="BY529" s="882"/>
      <c r="BZ529" s="1865">
        <f>IF(COUNT('Conducted LTE CATM1'!$AH$3:$AH$265)=0,15,INDEX('Conducted LTE CATM1'!$M$3:$M$265,MATCH(MAX('Conducted LTE CATM1'!$AH$3:$AH$265),'Conducted LTE CATM1'!$AH$3:$AH$265,0)))</f>
        <v>15</v>
      </c>
      <c r="CA529" s="882" t="inlineStr">
        <is>
          <t>Front of Face</t>
        </is>
      </c>
      <c r="CB529" s="200">
        <v>25</v>
      </c>
      <c r="CC529" s="882">
        <f>IF(COUNT('Conducted LTE CATM1'!$AH$3:$AH$265)=0,18300,INDEX('Conducted LTE CATM1'!$T$3:$T$265,MATCH(MAX('Conducted LTE CATM1'!$AH$3:$AH$265),'Conducted LTE CATM1'!$AH$3:$AH$265,0)))</f>
        <v>18300</v>
      </c>
      <c r="CD529" s="882">
        <f>IF(COUNT('Conducted LTE CATM1'!$AH$3:$AH$265)=0,1950,INDEX('Conducted LTE CATM1'!$U$3:$U$265,MATCH(MAX('Conducted LTE CATM1'!$AH$3:$AH$265),'Conducted LTE CATM1'!$AH$3:$AH$265,0)))</f>
        <v>1950</v>
      </c>
      <c r="CE529" s="7238"/>
      <c r="CF529" s="7238"/>
      <c r="CG529" s="6909"/>
      <c r="CH529" s="6909"/>
      <c r="CI529" s="225">
        <f>BY529</f>
        <v/>
      </c>
      <c r="CJ529" s="237">
        <f>BZ529</f>
        <v/>
      </c>
      <c r="CK529" s="223">
        <f>CA529</f>
        <v/>
      </c>
      <c r="CL529" s="237">
        <f>CC529</f>
        <v/>
      </c>
      <c r="CM529" s="394">
        <f>CD529</f>
        <v/>
      </c>
      <c r="CN529" s="2052"/>
      <c r="CO529" s="1579"/>
      <c r="CP529" s="7217"/>
      <c r="CQ529" s="7220"/>
      <c r="CR529" s="6929"/>
      <c r="CS529" s="7220"/>
      <c r="CT529" s="222"/>
      <c r="CU529" s="224">
        <f>BY529</f>
        <v/>
      </c>
      <c r="CV529" s="237">
        <f>BZ529</f>
        <v/>
      </c>
      <c r="CW529" s="237">
        <f>CA529</f>
        <v/>
      </c>
      <c r="CX529" s="224">
        <f>CC529</f>
        <v/>
      </c>
      <c r="CY529" s="237">
        <f>CD529</f>
        <v/>
      </c>
      <c r="CZ529" s="7474">
        <f>IF(COUNTIF(Overview!K12:K14,TRUE)&gt;0,1.6,IF(COUNTIF(Overview!L12:L14,TRUE)&gt;0,8,0))</f>
        <v/>
      </c>
      <c r="DA529" s="1807"/>
      <c r="DB529" s="7484"/>
      <c r="DC529" s="844">
        <f>IF(CT529="","",IF(CT529&gt;CZ529,"Fail","Pass"))</f>
        <v/>
      </c>
      <c r="DD529" s="6666"/>
      <c r="DE529" s="1565">
        <f>MyTimestamp(DC529)</f>
        <v/>
      </c>
      <c r="DF529" s="1531">
        <f>IF(COUNT(CE529:CH529)=1,15,IF(COUNT(CE529:CH529)=0,0,30))</f>
        <v/>
      </c>
      <c r="DG529" s="1532">
        <f>IF(DF529=0,0,2)</f>
        <v/>
      </c>
      <c r="DH529" s="6825"/>
      <c r="DI529" s="6825"/>
      <c r="DJ529" s="1863"/>
      <c r="DK529" s="6667"/>
      <c r="DL529" s="1574">
        <f>10^(CN529/20)*100-100</f>
        <v/>
      </c>
      <c r="DM529" s="777"/>
      <c r="DN529" s="970"/>
      <c r="DO529" s="777">
        <f>IF(DM529="","",10^(DM529/10))</f>
        <v/>
      </c>
      <c r="DP529" s="777">
        <f>IF(ISNUMBER(DN529)=FALSE,"",10^(DN529/10))</f>
        <v/>
      </c>
      <c r="DQ529" s="1578">
        <f>IF(AND(ISNUMBER(DO529),ISNUMBER(DP529)),IF(DO529/DP529&gt;1,ROUND((DO529)/DP529,3),1),1)</f>
        <v/>
      </c>
      <c r="DR529" s="1541"/>
      <c r="DS529" s="1541"/>
      <c r="DT529" s="1541"/>
      <c r="DU529" s="1541"/>
      <c r="DV529" s="1541"/>
      <c r="DW529" s="1541"/>
      <c r="DX529" s="1541"/>
      <c r="DY529" s="1541"/>
      <c r="DZ529" s="1541"/>
      <c r="EA529" s="1541"/>
      <c r="EB529" s="1541"/>
      <c r="EC529" s="1541"/>
      <c r="ED529" s="1541"/>
      <c r="EE529" s="1541"/>
      <c r="EF529" s="1541"/>
      <c r="EG529" s="1541"/>
      <c r="EH529" s="1541"/>
      <c r="EI529" s="1541"/>
      <c r="EJ529" s="1541"/>
      <c r="EK529" s="1541"/>
      <c r="EL529" s="1541"/>
      <c r="EM529" s="1541"/>
      <c r="EN529" s="1541"/>
      <c r="EO529" s="1541"/>
      <c r="EP529" s="1541"/>
      <c r="EQ529" s="1541"/>
      <c r="ER529" s="1541"/>
      <c r="ES529" s="1541"/>
      <c r="ET529" s="1541"/>
      <c r="EU529" s="1541"/>
      <c r="EV529" s="1541"/>
    </row>
    <row r="530" ht="12.75" x14ac:dyDescent="0.2">
      <c r="A530" s="1541"/>
      <c r="B530" s="1541"/>
      <c r="C530"/>
      <c r="D530" s="6799"/>
      <c r="E530" s="6799"/>
      <c r="F530" s="6800" t="inlineStr">
        <is>
          <t>5.3</t>
        </is>
      </c>
      <c r="G530" s="6801"/>
      <c r="H530" s="6802">
        <f>BV530</f>
        <v/>
      </c>
      <c r="I530" s="6802">
        <f>BW530</f>
        <v/>
      </c>
      <c r="J530" s="6803" t="inlineStr">
        <is>
          <t>Cat M1</t>
        </is>
      </c>
      <c r="K530" s="6803" t="inlineStr">
        <is>
          <t>FDD1</t>
        </is>
      </c>
      <c r="L530" s="6804"/>
      <c r="M530" s="6802">
        <v>15</v>
      </c>
      <c r="N530" s="6805" t="inlineStr">
        <is>
          <t>16QAM</t>
        </is>
      </c>
      <c r="O530" s="6806"/>
      <c r="P530" s="6597">
        <v>0</v>
      </c>
      <c r="Q530" s="6806">
        <v>3</v>
      </c>
      <c r="R530" s="6806">
        <v>0</v>
      </c>
      <c r="S530" s="6593"/>
      <c r="T530" s="130">
        <v>18300</v>
      </c>
      <c r="U530" s="6593">
        <v>1950</v>
      </c>
      <c r="V530" s="6805"/>
      <c r="W530" s="6807"/>
      <c r="X530" s="6805"/>
      <c r="Y530" s="6805"/>
      <c r="Z530" s="6805"/>
      <c r="AA530" s="6804"/>
      <c r="AB530" s="6804"/>
      <c r="AC530" s="6808">
        <f>IF(OR(BX530="Close to Ear",BX530="Close to Head"),"Head",IF(BX530="Extremity","Extremity","Body"))</f>
        <v/>
      </c>
      <c r="AD530" s="6809">
        <f>CA530</f>
        <v/>
      </c>
      <c r="AE530" s="6803">
        <f>CB530</f>
        <v/>
      </c>
      <c r="AF530" s="6804"/>
      <c r="AG530" s="6810">
        <f>IF(OR(AZ530="",BA530=""),"N/A",IF(DC530="Pass","P","F"))</f>
        <v/>
      </c>
      <c r="AH530" s="6811"/>
      <c r="AI530" s="6811"/>
      <c r="AJ530" s="6811"/>
      <c r="AK530" s="6805"/>
      <c r="AL530" s="6804"/>
      <c r="AM530" s="6805"/>
      <c r="AN530" s="6805"/>
      <c r="AO530" s="6812"/>
      <c r="AP530" s="6812"/>
      <c r="AQ530" s="6812"/>
      <c r="AR530" s="6812"/>
      <c r="AS530" s="6812"/>
      <c r="AT530" s="6813">
        <f>IF(AC530="Extremity",IF(CG530="","",CG530),"")</f>
        <v/>
      </c>
      <c r="AU530" s="6813">
        <f>IF(AC530="Extremity",IF(CH530="","",CH530),"")</f>
        <v/>
      </c>
      <c r="AV530" s="6814">
        <f>IF(AC530="Extremity","",IF(CE530="","",CE530))</f>
        <v/>
      </c>
      <c r="AW530" s="6814">
        <f>IF(AD530="Extremity","",IF(CF530="","",CF530))</f>
        <v/>
      </c>
      <c r="AX530" s="6807">
        <f>DL530</f>
        <v/>
      </c>
      <c r="AY530" s="6807">
        <f>DQ530</f>
        <v/>
      </c>
      <c r="AZ530" s="6815">
        <f>IF(AC530="Extremity",IF(DA530="","",DA530),"")</f>
        <v/>
      </c>
      <c r="BA530" s="6816">
        <f>IF(AC530="Extremity","",IF(CT530="","",CT530))</f>
        <v/>
      </c>
      <c r="BB530" s="6807">
        <f>IF(AC530="Extremity",IF(DB530="","",DB530),"")</f>
        <v/>
      </c>
      <c r="BC530" s="6814">
        <f>IF(AC530="Extremity","",IF(CZ530="","",CZ530))</f>
        <v/>
      </c>
      <c r="BD530" s="6807">
        <f>DD530</f>
        <v/>
      </c>
      <c r="BE530" s="6817">
        <f>DE530</f>
        <v/>
      </c>
      <c r="BF530" s="6818">
        <f>DF530*60</f>
        <v/>
      </c>
      <c r="BG530" s="6819">
        <f>BE530</f>
        <v/>
      </c>
      <c r="BH530" s="6818">
        <f>DG530*60</f>
        <v/>
      </c>
      <c r="BI530" s="6818">
        <f>DH530</f>
        <v/>
      </c>
      <c r="BJ530" s="6820"/>
      <c r="BK530" s="6821">
        <f>Overview!$E$7</f>
        <v/>
      </c>
      <c r="BL530" s="6820"/>
      <c r="BM530" s="6818">
        <f>DI530</f>
        <v/>
      </c>
      <c r="BN530" s="6821">
        <f>Overview!$P$153</f>
        <v/>
      </c>
      <c r="BO530" s="6820" t="inlineStr">
        <is>
          <t>Revisar: la misma frecuencia aparece con varios canales en esta banda (18050 / 18300 / 18525)</t>
        </is>
      </c>
      <c r="BP530" s="6820"/>
      <c r="BQ530" s="6804"/>
      <c r="BR530" s="6822"/>
      <c r="BS530" s="1541"/>
      <c r="BT530" s="1864" t="inlineStr">
        <is>
          <t>LTE CATM1</t>
        </is>
      </c>
      <c r="BU530" s="1828" t="inlineStr">
        <is>
          <t>FDD1</t>
        </is>
      </c>
      <c r="BV530" s="906">
        <f>Overview!$H$30</f>
        <v/>
      </c>
      <c r="BW530" s="1865"/>
      <c r="BX530" s="1828" t="inlineStr">
        <is>
          <t>Body</t>
        </is>
      </c>
      <c r="BY530" s="882"/>
      <c r="BZ530" s="1865">
        <f>IF(COUNT('Conducted LTE CATM1'!$AH$3:$AH$265)=0,15,INDEX('Conducted LTE CATM1'!$M$3:$M$265,MATCH(MAX('Conducted LTE CATM1'!$AH$3:$AH$265),'Conducted LTE CATM1'!$AH$3:$AH$265,0)))</f>
        <v>15</v>
      </c>
      <c r="CA530" s="882" t="inlineStr">
        <is>
          <t>Accesorio 1: Front Face</t>
        </is>
      </c>
      <c r="CB530" s="200">
        <v>0</v>
      </c>
      <c r="CC530" s="882">
        <f>IF(COUNT('Conducted LTE CATM1'!$AH$3:$AH$265)=0,18300,INDEX('Conducted LTE CATM1'!$T$3:$T$265,MATCH(MAX('Conducted LTE CATM1'!$AH$3:$AH$265),'Conducted LTE CATM1'!$AH$3:$AH$265,0)))</f>
        <v>18300</v>
      </c>
      <c r="CD530" s="882">
        <f>IF(COUNT('Conducted LTE CATM1'!$AH$3:$AH$265)=0,1950,INDEX('Conducted LTE CATM1'!$U$3:$U$265,MATCH(MAX('Conducted LTE CATM1'!$AH$3:$AH$265),'Conducted LTE CATM1'!$AH$3:$AH$265,0)))</f>
        <v>1950</v>
      </c>
      <c r="CE530" s="7238"/>
      <c r="CF530" s="7238"/>
      <c r="CG530" s="6909"/>
      <c r="CH530" s="6909"/>
      <c r="CI530" s="225">
        <f>BY530</f>
        <v/>
      </c>
      <c r="CJ530" s="237">
        <f>BZ530</f>
        <v/>
      </c>
      <c r="CK530" s="223">
        <f>CA530</f>
        <v/>
      </c>
      <c r="CL530" s="237">
        <f>CC530</f>
        <v/>
      </c>
      <c r="CM530" s="394">
        <f>CD530</f>
        <v/>
      </c>
      <c r="CN530" s="2052"/>
      <c r="CO530" s="1579"/>
      <c r="CP530" s="7217"/>
      <c r="CQ530" s="7220"/>
      <c r="CR530" s="6929"/>
      <c r="CS530" s="7220"/>
      <c r="CT530" s="222"/>
      <c r="CU530" s="224">
        <f>BY530</f>
        <v/>
      </c>
      <c r="CV530" s="237">
        <f>BZ530</f>
        <v/>
      </c>
      <c r="CW530" s="237">
        <f>CA530</f>
        <v/>
      </c>
      <c r="CX530" s="224">
        <f>CC530</f>
        <v/>
      </c>
      <c r="CY530" s="237">
        <f>CD530</f>
        <v/>
      </c>
      <c r="CZ530" s="7474">
        <f>IF(COUNTIF(Overview!K12:K14,TRUE)&gt;0,1.6,IF(COUNTIF(Overview!L12:L14,TRUE)&gt;0,8,0))</f>
        <v/>
      </c>
      <c r="DA530" s="1807"/>
      <c r="DB530" s="7484"/>
      <c r="DC530" s="844">
        <f>IF(CT530="","",IF(CT530&gt;CZ530,"Fail","Pass"))</f>
        <v/>
      </c>
      <c r="DD530" s="6666"/>
      <c r="DE530" s="1565">
        <f>MyTimestamp(DC530)</f>
        <v/>
      </c>
      <c r="DF530" s="1531">
        <f>IF(COUNT(CE530:CH530)=1,15,IF(COUNT(CE530:CH530)=0,0,30))</f>
        <v/>
      </c>
      <c r="DG530" s="1532">
        <f>IF(DF530=0,0,2)</f>
        <v/>
      </c>
      <c r="DH530" s="6825"/>
      <c r="DI530" s="6825"/>
      <c r="DJ530" s="1863"/>
      <c r="DK530" s="6667"/>
      <c r="DL530" s="1574">
        <f>10^(CN530/20)*100-100</f>
        <v/>
      </c>
      <c r="DM530" s="777"/>
      <c r="DN530" s="970"/>
      <c r="DO530" s="777">
        <f>IF(DM530="","",10^(DM530/10))</f>
        <v/>
      </c>
      <c r="DP530" s="777">
        <f>IF(ISNUMBER(DN530)=FALSE,"",10^(DN530/10))</f>
        <v/>
      </c>
      <c r="DQ530" s="1578">
        <f>IF(AND(ISNUMBER(DO530),ISNUMBER(DP530)),IF(DO530/DP530&gt;1,ROUND((DO530)/DP530,3),1),1)</f>
        <v/>
      </c>
      <c r="DR530" s="1541"/>
      <c r="DS530" s="1541"/>
      <c r="DT530" s="1541"/>
      <c r="DU530" s="1541"/>
      <c r="DV530" s="1541"/>
      <c r="DW530" s="1541"/>
      <c r="DX530" s="1541"/>
      <c r="DY530" s="1541"/>
      <c r="DZ530" s="1541"/>
      <c r="EA530" s="1541"/>
      <c r="EB530" s="1541"/>
      <c r="EC530" s="1541"/>
      <c r="ED530" s="1541"/>
      <c r="EE530" s="1541"/>
      <c r="EF530" s="1541"/>
      <c r="EG530" s="1541"/>
      <c r="EH530" s="1541"/>
      <c r="EI530" s="1541"/>
      <c r="EJ530" s="1541"/>
      <c r="EK530" s="1541"/>
      <c r="EL530" s="1541"/>
      <c r="EM530" s="1541"/>
      <c r="EN530" s="1541"/>
      <c r="EO530" s="1541"/>
      <c r="EP530" s="1541"/>
      <c r="EQ530" s="1541"/>
      <c r="ER530" s="1541"/>
      <c r="ES530" s="1541"/>
      <c r="ET530" s="1541"/>
      <c r="EU530" s="1541"/>
      <c r="EV530" s="1541"/>
    </row>
    <row r="531" ht="12.75" x14ac:dyDescent="0.2">
      <c r="A531" s="1541"/>
      <c r="B531" s="1541"/>
      <c r="C531"/>
      <c r="D531" s="6799"/>
      <c r="E531" s="6799"/>
      <c r="F531" s="6800" t="inlineStr">
        <is>
          <t>5.3</t>
        </is>
      </c>
      <c r="G531" s="6801"/>
      <c r="H531" s="6802">
        <f>BV531</f>
        <v/>
      </c>
      <c r="I531" s="6802">
        <f>BW531</f>
        <v/>
      </c>
      <c r="J531" s="6803" t="inlineStr">
        <is>
          <t>Cat M1</t>
        </is>
      </c>
      <c r="K531" s="6803" t="inlineStr">
        <is>
          <t>FDD1</t>
        </is>
      </c>
      <c r="L531" s="6804"/>
      <c r="M531" s="6802">
        <v>15</v>
      </c>
      <c r="N531" s="6805" t="inlineStr">
        <is>
          <t>16QAM</t>
        </is>
      </c>
      <c r="O531" s="6806"/>
      <c r="P531" s="6597">
        <v>0</v>
      </c>
      <c r="Q531" s="6806">
        <v>3</v>
      </c>
      <c r="R531" s="6806">
        <v>0</v>
      </c>
      <c r="S531" s="6593"/>
      <c r="T531" s="130">
        <v>18300</v>
      </c>
      <c r="U531" s="6593">
        <v>1950</v>
      </c>
      <c r="V531" s="6805"/>
      <c r="W531" s="6807"/>
      <c r="X531" s="6805"/>
      <c r="Y531" s="6805"/>
      <c r="Z531" s="6805"/>
      <c r="AA531" s="6804"/>
      <c r="AB531" s="6804"/>
      <c r="AC531" s="6808">
        <f>IF(OR(BX531="Close to Ear",BX531="Close to Head"),"Head",IF(BX531="Extremity","Extremity","Body"))</f>
        <v/>
      </c>
      <c r="AD531" s="6809">
        <f>CA531</f>
        <v/>
      </c>
      <c r="AE531" s="6803">
        <f>CB531</f>
        <v/>
      </c>
      <c r="AF531" s="6804"/>
      <c r="AG531" s="6810">
        <f>IF(OR(AZ531="",BA531=""),"N/A",IF(DC531="Pass","P","F"))</f>
        <v/>
      </c>
      <c r="AH531" s="6811"/>
      <c r="AI531" s="6811"/>
      <c r="AJ531" s="6811"/>
      <c r="AK531" s="6805"/>
      <c r="AL531" s="6804"/>
      <c r="AM531" s="6805"/>
      <c r="AN531" s="6805"/>
      <c r="AO531" s="6812"/>
      <c r="AP531" s="6812"/>
      <c r="AQ531" s="6812"/>
      <c r="AR531" s="6812"/>
      <c r="AS531" s="6812"/>
      <c r="AT531" s="6813">
        <f>IF(AC531="Extremity",IF(CG531="","",CG531),"")</f>
        <v/>
      </c>
      <c r="AU531" s="6813">
        <f>IF(AC531="Extremity",IF(CH531="","",CH531),"")</f>
        <v/>
      </c>
      <c r="AV531" s="6814">
        <f>IF(AC531="Extremity","",IF(CE531="","",CE531))</f>
        <v/>
      </c>
      <c r="AW531" s="6814">
        <f>IF(AD531="Extremity","",IF(CF531="","",CF531))</f>
        <v/>
      </c>
      <c r="AX531" s="6807">
        <f>DL531</f>
        <v/>
      </c>
      <c r="AY531" s="6807">
        <f>DQ531</f>
        <v/>
      </c>
      <c r="AZ531" s="6815">
        <f>IF(AC531="Extremity",IF(DA531="","",DA531),"")</f>
        <v/>
      </c>
      <c r="BA531" s="6816">
        <f>IF(AC531="Extremity","",IF(CT531="","",CT531))</f>
        <v/>
      </c>
      <c r="BB531" s="6807">
        <f>IF(AC531="Extremity",IF(DB531="","",DB531),"")</f>
        <v/>
      </c>
      <c r="BC531" s="6814">
        <f>IF(AC531="Extremity","",IF(CZ531="","",CZ531))</f>
        <v/>
      </c>
      <c r="BD531" s="6807">
        <f>DD531</f>
        <v/>
      </c>
      <c r="BE531" s="6817">
        <f>DE531</f>
        <v/>
      </c>
      <c r="BF531" s="6818">
        <f>DF531*60</f>
        <v/>
      </c>
      <c r="BG531" s="6819">
        <f>BE531</f>
        <v/>
      </c>
      <c r="BH531" s="6818">
        <f>DG531*60</f>
        <v/>
      </c>
      <c r="BI531" s="6818">
        <f>DH531</f>
        <v/>
      </c>
      <c r="BJ531" s="6820"/>
      <c r="BK531" s="6821">
        <f>Overview!$E$7</f>
        <v/>
      </c>
      <c r="BL531" s="6820"/>
      <c r="BM531" s="6818">
        <f>DI531</f>
        <v/>
      </c>
      <c r="BN531" s="6821">
        <f>Overview!$P$153</f>
        <v/>
      </c>
      <c r="BO531" s="6820" t="inlineStr">
        <is>
          <t>Revisar: la misma frecuencia aparece con varios canales en esta banda (18050 / 18300 / 18525)</t>
        </is>
      </c>
      <c r="BP531" s="6820"/>
      <c r="BQ531" s="6804"/>
      <c r="BR531" s="6822"/>
      <c r="BS531" s="1541"/>
      <c r="BT531" s="1864" t="inlineStr">
        <is>
          <t>LTE CATM1</t>
        </is>
      </c>
      <c r="BU531" s="1828" t="inlineStr">
        <is>
          <t>FDD1</t>
        </is>
      </c>
      <c r="BV531" s="906">
        <f>Overview!$H$30</f>
        <v/>
      </c>
      <c r="BW531" s="1865"/>
      <c r="BX531" s="1828" t="inlineStr">
        <is>
          <t>Body</t>
        </is>
      </c>
      <c r="BY531" s="882"/>
      <c r="BZ531" s="1865">
        <f>IF(COUNT('Conducted LTE CATM1'!$AH$3:$AH$265)=0,15,INDEX('Conducted LTE CATM1'!$M$3:$M$265,MATCH(MAX('Conducted LTE CATM1'!$AH$3:$AH$265),'Conducted LTE CATM1'!$AH$3:$AH$265,0)))</f>
        <v>15</v>
      </c>
      <c r="CA531" s="882" t="inlineStr">
        <is>
          <t>Accesorio 2: Bottom Edge</t>
        </is>
      </c>
      <c r="CB531" s="200">
        <v>0</v>
      </c>
      <c r="CC531" s="882">
        <f>IF(COUNT('Conducted LTE CATM1'!$AH$3:$AH$265)=0,18300,INDEX('Conducted LTE CATM1'!$T$3:$T$265,MATCH(MAX('Conducted LTE CATM1'!$AH$3:$AH$265),'Conducted LTE CATM1'!$AH$3:$AH$265,0)))</f>
        <v>18300</v>
      </c>
      <c r="CD531" s="882">
        <f>IF(COUNT('Conducted LTE CATM1'!$AH$3:$AH$265)=0,1950,INDEX('Conducted LTE CATM1'!$U$3:$U$265,MATCH(MAX('Conducted LTE CATM1'!$AH$3:$AH$265),'Conducted LTE CATM1'!$AH$3:$AH$265,0)))</f>
        <v>1950</v>
      </c>
      <c r="CE531" s="7238"/>
      <c r="CF531" s="7238"/>
      <c r="CG531" s="6909"/>
      <c r="CH531" s="6909"/>
      <c r="CI531" s="225">
        <f>BY531</f>
        <v/>
      </c>
      <c r="CJ531" s="237">
        <f>BZ531</f>
        <v/>
      </c>
      <c r="CK531" s="223">
        <f>CA531</f>
        <v/>
      </c>
      <c r="CL531" s="237">
        <f>CC531</f>
        <v/>
      </c>
      <c r="CM531" s="394">
        <f>CD531</f>
        <v/>
      </c>
      <c r="CN531" s="2052"/>
      <c r="CO531" s="1579"/>
      <c r="CP531" s="7217"/>
      <c r="CQ531" s="7220"/>
      <c r="CR531" s="6929"/>
      <c r="CS531" s="7220"/>
      <c r="CT531" s="222"/>
      <c r="CU531" s="224">
        <f>BY531</f>
        <v/>
      </c>
      <c r="CV531" s="237">
        <f>BZ531</f>
        <v/>
      </c>
      <c r="CW531" s="237">
        <f>CA531</f>
        <v/>
      </c>
      <c r="CX531" s="224">
        <f>CC531</f>
        <v/>
      </c>
      <c r="CY531" s="237">
        <f>CD531</f>
        <v/>
      </c>
      <c r="CZ531" s="7474">
        <f>IF(COUNTIF(Overview!K12:K14,TRUE)&gt;0,1.6,IF(COUNTIF(Overview!L12:L14,TRUE)&gt;0,8,0))</f>
        <v/>
      </c>
      <c r="DA531" s="1807"/>
      <c r="DB531" s="7484"/>
      <c r="DC531" s="844">
        <f>IF(CT531="","",IF(CT531&gt;CZ531,"Fail","Pass"))</f>
        <v/>
      </c>
      <c r="DD531" s="6666"/>
      <c r="DE531" s="1565">
        <f>MyTimestamp(DC531)</f>
        <v/>
      </c>
      <c r="DF531" s="1531">
        <f>IF(COUNT(CE531:CH531)=1,15,IF(COUNT(CE531:CH531)=0,0,30))</f>
        <v/>
      </c>
      <c r="DG531" s="1532">
        <f>IF(DF531=0,0,2)</f>
        <v/>
      </c>
      <c r="DH531" s="6825"/>
      <c r="DI531" s="6825"/>
      <c r="DJ531" s="1863"/>
      <c r="DK531" s="6667"/>
      <c r="DL531" s="1574">
        <f>10^(CN531/20)*100-100</f>
        <v/>
      </c>
      <c r="DM531" s="777"/>
      <c r="DN531" s="970"/>
      <c r="DO531" s="777">
        <f>IF(DM531="","",10^(DM531/10))</f>
        <v/>
      </c>
      <c r="DP531" s="777">
        <f>IF(ISNUMBER(DN531)=FALSE,"",10^(DN531/10))</f>
        <v/>
      </c>
      <c r="DQ531" s="1578">
        <f>IF(AND(ISNUMBER(DO531),ISNUMBER(DP531)),IF(DO531/DP531&gt;1,ROUND((DO531)/DP531,3),1),1)</f>
        <v/>
      </c>
      <c r="DR531" s="1541"/>
      <c r="DS531" s="1541"/>
      <c r="DT531" s="1541"/>
      <c r="DU531" s="1541"/>
      <c r="DV531" s="1541"/>
      <c r="DW531" s="1541"/>
      <c r="DX531" s="1541"/>
      <c r="DY531" s="1541"/>
      <c r="DZ531" s="1541"/>
      <c r="EA531" s="1541"/>
      <c r="EB531" s="1541"/>
      <c r="EC531" s="1541"/>
      <c r="ED531" s="1541"/>
      <c r="EE531" s="1541"/>
      <c r="EF531" s="1541"/>
      <c r="EG531" s="1541"/>
      <c r="EH531" s="1541"/>
      <c r="EI531" s="1541"/>
      <c r="EJ531" s="1541"/>
      <c r="EK531" s="1541"/>
      <c r="EL531" s="1541"/>
      <c r="EM531" s="1541"/>
      <c r="EN531" s="1541"/>
      <c r="EO531" s="1541"/>
      <c r="EP531" s="1541"/>
      <c r="EQ531" s="1541"/>
      <c r="ER531" s="1541"/>
      <c r="ES531" s="1541"/>
      <c r="ET531" s="1541"/>
      <c r="EU531" s="1541"/>
      <c r="EV531" s="1541"/>
    </row>
    <row r="532" ht="12.75" x14ac:dyDescent="0.2">
      <c r="A532" s="1541"/>
      <c r="B532" s="1541"/>
      <c r="C532"/>
      <c r="D532" s="6799"/>
      <c r="E532" s="6799"/>
      <c r="F532" s="6800" t="inlineStr">
        <is>
          <t>5.3</t>
        </is>
      </c>
      <c r="G532" s="6801"/>
      <c r="H532" s="6802">
        <f>BV532</f>
        <v/>
      </c>
      <c r="I532" s="6802">
        <f>BW532</f>
        <v/>
      </c>
      <c r="J532" s="6803" t="inlineStr">
        <is>
          <t>Cat M1</t>
        </is>
      </c>
      <c r="K532" s="6803" t="inlineStr">
        <is>
          <t>FDD1</t>
        </is>
      </c>
      <c r="L532" s="6804"/>
      <c r="M532" s="6802">
        <v>15</v>
      </c>
      <c r="N532" s="6805" t="inlineStr">
        <is>
          <t>16QAM</t>
        </is>
      </c>
      <c r="O532" s="6806"/>
      <c r="P532" s="6597">
        <v>0</v>
      </c>
      <c r="Q532" s="6806">
        <v>3</v>
      </c>
      <c r="R532" s="6806">
        <v>0</v>
      </c>
      <c r="S532" s="6593"/>
      <c r="T532" s="130">
        <v>18300</v>
      </c>
      <c r="U532" s="6593">
        <v>1950</v>
      </c>
      <c r="V532" s="6805"/>
      <c r="W532" s="6807"/>
      <c r="X532" s="6805"/>
      <c r="Y532" s="6805"/>
      <c r="Z532" s="6805"/>
      <c r="AA532" s="6804"/>
      <c r="AB532" s="6804"/>
      <c r="AC532" s="6808">
        <f>IF(OR(BX532="Close to Ear",BX532="Close to Head"),"Head",IF(BX532="Extremity","Extremity","Body"))</f>
        <v/>
      </c>
      <c r="AD532" s="6809">
        <f>CA532</f>
        <v/>
      </c>
      <c r="AE532" s="6803">
        <f>CB532</f>
        <v/>
      </c>
      <c r="AF532" s="6804"/>
      <c r="AG532" s="6810">
        <f>IF(OR(AZ532="",BA532=""),"N/A",IF(DC532="Pass","P","F"))</f>
        <v/>
      </c>
      <c r="AH532" s="6811"/>
      <c r="AI532" s="6811"/>
      <c r="AJ532" s="6811"/>
      <c r="AK532" s="6805"/>
      <c r="AL532" s="6804"/>
      <c r="AM532" s="6805"/>
      <c r="AN532" s="6805"/>
      <c r="AO532" s="6812"/>
      <c r="AP532" s="6812"/>
      <c r="AQ532" s="6812"/>
      <c r="AR532" s="6812"/>
      <c r="AS532" s="6812"/>
      <c r="AT532" s="6813">
        <f>IF(AC532="Extremity",IF(CG532="","",CG532),"")</f>
        <v/>
      </c>
      <c r="AU532" s="6813">
        <f>IF(AC532="Extremity",IF(CH532="","",CH532),"")</f>
        <v/>
      </c>
      <c r="AV532" s="6814">
        <f>IF(AC532="Extremity","",IF(CE532="","",CE532))</f>
        <v/>
      </c>
      <c r="AW532" s="6814">
        <f>IF(AD532="Extremity","",IF(CF532="","",CF532))</f>
        <v/>
      </c>
      <c r="AX532" s="6807">
        <f>DL532</f>
        <v/>
      </c>
      <c r="AY532" s="6807">
        <f>DQ532</f>
        <v/>
      </c>
      <c r="AZ532" s="6815">
        <f>IF(AC532="Extremity",IF(DA532="","",DA532),"")</f>
        <v/>
      </c>
      <c r="BA532" s="6816">
        <f>IF(AC532="Extremity","",IF(CT532="","",CT532))</f>
        <v/>
      </c>
      <c r="BB532" s="6807">
        <f>IF(AC532="Extremity",IF(DB532="","",DB532),"")</f>
        <v/>
      </c>
      <c r="BC532" s="6814">
        <f>IF(AC532="Extremity","",IF(CZ532="","",CZ532))</f>
        <v/>
      </c>
      <c r="BD532" s="6807">
        <f>DD532</f>
        <v/>
      </c>
      <c r="BE532" s="6817">
        <f>DE532</f>
        <v/>
      </c>
      <c r="BF532" s="6818">
        <f>DF532*60</f>
        <v/>
      </c>
      <c r="BG532" s="6819">
        <f>BE532</f>
        <v/>
      </c>
      <c r="BH532" s="6818">
        <f>DG532*60</f>
        <v/>
      </c>
      <c r="BI532" s="6818">
        <f>DH532</f>
        <v/>
      </c>
      <c r="BJ532" s="6820"/>
      <c r="BK532" s="6821">
        <f>Overview!$E$7</f>
        <v/>
      </c>
      <c r="BL532" s="6820"/>
      <c r="BM532" s="6818">
        <f>DI532</f>
        <v/>
      </c>
      <c r="BN532" s="6821">
        <f>Overview!$P$153</f>
        <v/>
      </c>
      <c r="BO532" s="6820" t="inlineStr">
        <is>
          <t>Revisar: la misma frecuencia aparece con varios canales en esta banda (18050 / 18300 / 18525)</t>
        </is>
      </c>
      <c r="BP532" s="6820"/>
      <c r="BQ532" s="6804"/>
      <c r="BR532" s="6822"/>
      <c r="BS532" s="1541"/>
      <c r="BT532" s="1864" t="inlineStr">
        <is>
          <t>LTE CATM1</t>
        </is>
      </c>
      <c r="BU532" s="1828" t="inlineStr">
        <is>
          <t>FDD1</t>
        </is>
      </c>
      <c r="BV532" s="906">
        <f>Overview!$H$30</f>
        <v/>
      </c>
      <c r="BW532" s="1865"/>
      <c r="BX532" s="1828" t="inlineStr">
        <is>
          <t>Body</t>
        </is>
      </c>
      <c r="BY532" s="882"/>
      <c r="BZ532" s="1865">
        <f>IF(COUNT('Conducted LTE CATM1'!$AH$3:$AH$265)=0,15,INDEX('Conducted LTE CATM1'!$M$3:$M$265,MATCH(MAX('Conducted LTE CATM1'!$AH$3:$AH$265),'Conducted LTE CATM1'!$AH$3:$AH$265,0)))</f>
        <v>15</v>
      </c>
      <c r="CA532" s="882" t="inlineStr">
        <is>
          <t>Accesorio 3: Back Face</t>
        </is>
      </c>
      <c r="CB532" s="200">
        <v>0</v>
      </c>
      <c r="CC532" s="882">
        <f>IF(COUNT('Conducted LTE CATM1'!$AH$3:$AH$265)=0,18300,INDEX('Conducted LTE CATM1'!$T$3:$T$265,MATCH(MAX('Conducted LTE CATM1'!$AH$3:$AH$265),'Conducted LTE CATM1'!$AH$3:$AH$265,0)))</f>
        <v>18300</v>
      </c>
      <c r="CD532" s="882">
        <f>IF(COUNT('Conducted LTE CATM1'!$AH$3:$AH$265)=0,1950,INDEX('Conducted LTE CATM1'!$U$3:$U$265,MATCH(MAX('Conducted LTE CATM1'!$AH$3:$AH$265),'Conducted LTE CATM1'!$AH$3:$AH$265,0)))</f>
        <v>1950</v>
      </c>
      <c r="CE532" s="7238"/>
      <c r="CF532" s="7238"/>
      <c r="CG532" s="6909"/>
      <c r="CH532" s="6909"/>
      <c r="CI532" s="225">
        <f>BY532</f>
        <v/>
      </c>
      <c r="CJ532" s="237">
        <f>BZ532</f>
        <v/>
      </c>
      <c r="CK532" s="223">
        <f>CA532</f>
        <v/>
      </c>
      <c r="CL532" s="237">
        <f>CC532</f>
        <v/>
      </c>
      <c r="CM532" s="394">
        <f>CD532</f>
        <v/>
      </c>
      <c r="CN532" s="2052"/>
      <c r="CO532" s="1579"/>
      <c r="CP532" s="7217"/>
      <c r="CQ532" s="7220"/>
      <c r="CR532" s="6929"/>
      <c r="CS532" s="7220"/>
      <c r="CT532" s="222"/>
      <c r="CU532" s="224">
        <f>BY532</f>
        <v/>
      </c>
      <c r="CV532" s="237">
        <f>BZ532</f>
        <v/>
      </c>
      <c r="CW532" s="237">
        <f>CA532</f>
        <v/>
      </c>
      <c r="CX532" s="224">
        <f>CC532</f>
        <v/>
      </c>
      <c r="CY532" s="237">
        <f>CD532</f>
        <v/>
      </c>
      <c r="CZ532" s="7474">
        <f>IF(COUNTIF(Overview!K12:K14,TRUE)&gt;0,1.6,IF(COUNTIF(Overview!L12:L14,TRUE)&gt;0,8,0))</f>
        <v/>
      </c>
      <c r="DA532" s="1807"/>
      <c r="DB532" s="7484"/>
      <c r="DC532" s="844">
        <f>IF(CT532="","",IF(CT532&gt;CZ532,"Fail","Pass"))</f>
        <v/>
      </c>
      <c r="DD532" s="6666"/>
      <c r="DE532" s="1565">
        <f>MyTimestamp(DC532)</f>
        <v/>
      </c>
      <c r="DF532" s="1531">
        <f>IF(COUNT(CE532:CH532)=1,15,IF(COUNT(CE532:CH532)=0,0,30))</f>
        <v/>
      </c>
      <c r="DG532" s="1532">
        <f>IF(DF532=0,0,2)</f>
        <v/>
      </c>
      <c r="DH532" s="6825"/>
      <c r="DI532" s="6825"/>
      <c r="DJ532" s="1863"/>
      <c r="DK532" s="6667"/>
      <c r="DL532" s="1574">
        <f>10^(CN532/20)*100-100</f>
        <v/>
      </c>
      <c r="DM532" s="777"/>
      <c r="DN532" s="970"/>
      <c r="DO532" s="777">
        <f>IF(DM532="","",10^(DM532/10))</f>
        <v/>
      </c>
      <c r="DP532" s="777">
        <f>IF(ISNUMBER(DN532)=FALSE,"",10^(DN532/10))</f>
        <v/>
      </c>
      <c r="DQ532" s="1578">
        <f>IF(AND(ISNUMBER(DO532),ISNUMBER(DP532)),IF(DO532/DP532&gt;1,ROUND((DO532)/DP532,3),1),1)</f>
        <v/>
      </c>
      <c r="DR532" s="1541"/>
      <c r="DS532" s="1541"/>
      <c r="DT532" s="1541"/>
      <c r="DU532" s="1541"/>
      <c r="DV532" s="1541"/>
      <c r="DW532" s="1541"/>
      <c r="DX532" s="1541"/>
      <c r="DY532" s="1541"/>
      <c r="DZ532" s="1541"/>
      <c r="EA532" s="1541"/>
      <c r="EB532" s="1541"/>
      <c r="EC532" s="1541"/>
      <c r="ED532" s="1541"/>
      <c r="EE532" s="1541"/>
      <c r="EF532" s="1541"/>
      <c r="EG532" s="1541"/>
      <c r="EH532" s="1541"/>
      <c r="EI532" s="1541"/>
      <c r="EJ532" s="1541"/>
      <c r="EK532" s="1541"/>
      <c r="EL532" s="1541"/>
      <c r="EM532" s="1541"/>
      <c r="EN532" s="1541"/>
      <c r="EO532" s="1541"/>
      <c r="EP532" s="1541"/>
      <c r="EQ532" s="1541"/>
      <c r="ER532" s="1541"/>
      <c r="ES532" s="1541"/>
      <c r="ET532" s="1541"/>
      <c r="EU532" s="1541"/>
      <c r="EV532" s="1541"/>
    </row>
    <row r="533" ht="12.75" x14ac:dyDescent="0.2">
      <c r="A533" s="1541"/>
      <c r="B533" s="1541"/>
      <c r="C533"/>
      <c r="D533" s="6799"/>
      <c r="E533" s="6799"/>
      <c r="F533" s="6800" t="inlineStr">
        <is>
          <t>5.3</t>
        </is>
      </c>
      <c r="G533" s="6801"/>
      <c r="H533" s="6802">
        <f>BV533</f>
        <v/>
      </c>
      <c r="I533" s="6802">
        <f>BW533</f>
        <v/>
      </c>
      <c r="J533" s="6803" t="inlineStr">
        <is>
          <t>Cat M1</t>
        </is>
      </c>
      <c r="K533" s="6803" t="inlineStr">
        <is>
          <t>FDD1</t>
        </is>
      </c>
      <c r="L533" s="6804"/>
      <c r="M533" s="6802">
        <v>15</v>
      </c>
      <c r="N533" s="6805" t="inlineStr">
        <is>
          <t>16QAM</t>
        </is>
      </c>
      <c r="O533" s="6806"/>
      <c r="P533" s="6597">
        <v>0</v>
      </c>
      <c r="Q533" s="6806">
        <v>3</v>
      </c>
      <c r="R533" s="6806">
        <v>0</v>
      </c>
      <c r="S533" s="6593"/>
      <c r="T533" s="130">
        <v>18300</v>
      </c>
      <c r="U533" s="6593">
        <v>1950</v>
      </c>
      <c r="V533" s="6805"/>
      <c r="W533" s="6807"/>
      <c r="X533" s="6805"/>
      <c r="Y533" s="6805"/>
      <c r="Z533" s="6805"/>
      <c r="AA533" s="6804"/>
      <c r="AB533" s="6804"/>
      <c r="AC533" s="6808">
        <f>IF(OR(BX533="Close to Ear",BX533="Close to Head"),"Head",IF(BX533="Extremity","Extremity","Body"))</f>
        <v/>
      </c>
      <c r="AD533" s="6809">
        <f>CA533</f>
        <v/>
      </c>
      <c r="AE533" s="6803">
        <f>CB533</f>
        <v/>
      </c>
      <c r="AF533" s="6804"/>
      <c r="AG533" s="6810">
        <f>IF(OR(AZ533="",BA533=""),"N/A",IF(DC533="Pass","P","F"))</f>
        <v/>
      </c>
      <c r="AH533" s="6811"/>
      <c r="AI533" s="6811"/>
      <c r="AJ533" s="6811"/>
      <c r="AK533" s="6805"/>
      <c r="AL533" s="6804"/>
      <c r="AM533" s="6805"/>
      <c r="AN533" s="6805"/>
      <c r="AO533" s="6812"/>
      <c r="AP533" s="6812"/>
      <c r="AQ533" s="6812"/>
      <c r="AR533" s="6812"/>
      <c r="AS533" s="6812"/>
      <c r="AT533" s="6813">
        <f>IF(AC533="Extremity",IF(CG533="","",CG533),"")</f>
        <v/>
      </c>
      <c r="AU533" s="6813">
        <f>IF(AC533="Extremity",IF(CH533="","",CH533),"")</f>
        <v/>
      </c>
      <c r="AV533" s="6814">
        <f>IF(AC533="Extremity","",IF(CE533="","",CE533))</f>
        <v/>
      </c>
      <c r="AW533" s="6814">
        <f>IF(AD533="Extremity","",IF(CF533="","",CF533))</f>
        <v/>
      </c>
      <c r="AX533" s="6807">
        <f>DL533</f>
        <v/>
      </c>
      <c r="AY533" s="6807">
        <f>DQ533</f>
        <v/>
      </c>
      <c r="AZ533" s="6815">
        <f>IF(AC533="Extremity",IF(DA533="","",DA533),"")</f>
        <v/>
      </c>
      <c r="BA533" s="6816">
        <f>IF(AC533="Extremity","",IF(CT533="","",CT533))</f>
        <v/>
      </c>
      <c r="BB533" s="6807">
        <f>IF(AC533="Extremity",IF(DB533="","",DB533),"")</f>
        <v/>
      </c>
      <c r="BC533" s="6814">
        <f>IF(AC533="Extremity","",IF(CZ533="","",CZ533))</f>
        <v/>
      </c>
      <c r="BD533" s="6807">
        <f>DD533</f>
        <v/>
      </c>
      <c r="BE533" s="6817">
        <f>DE533</f>
        <v/>
      </c>
      <c r="BF533" s="6818">
        <f>DF533*60</f>
        <v/>
      </c>
      <c r="BG533" s="6819">
        <f>BE533</f>
        <v/>
      </c>
      <c r="BH533" s="6818">
        <f>DG533*60</f>
        <v/>
      </c>
      <c r="BI533" s="6818">
        <f>DH533</f>
        <v/>
      </c>
      <c r="BJ533" s="6820"/>
      <c r="BK533" s="6821">
        <f>Overview!$E$7</f>
        <v/>
      </c>
      <c r="BL533" s="6820"/>
      <c r="BM533" s="6818">
        <f>DI533</f>
        <v/>
      </c>
      <c r="BN533" s="6821">
        <f>Overview!$P$153</f>
        <v/>
      </c>
      <c r="BO533" s="6820" t="inlineStr">
        <is>
          <t>Revisar: la misma frecuencia aparece con varios canales en esta banda (18050 / 18300 / 18525)</t>
        </is>
      </c>
      <c r="BP533" s="6820"/>
      <c r="BQ533" s="6804"/>
      <c r="BR533" s="6822"/>
      <c r="BS533" s="1541"/>
      <c r="BT533" s="1864" t="inlineStr">
        <is>
          <t>LTE CATM1</t>
        </is>
      </c>
      <c r="BU533" s="1828" t="inlineStr">
        <is>
          <t>FDD1</t>
        </is>
      </c>
      <c r="BV533" s="906">
        <f>Overview!$H$30</f>
        <v/>
      </c>
      <c r="BW533" s="1865"/>
      <c r="BX533" s="1828" t="inlineStr">
        <is>
          <t>Body</t>
        </is>
      </c>
      <c r="BY533" s="882"/>
      <c r="BZ533" s="1865">
        <f>IF(COUNT('Conducted LTE CATM1'!$AH$3:$AH$265)=0,15,INDEX('Conducted LTE CATM1'!$M$3:$M$265,MATCH(MAX('Conducted LTE CATM1'!$AH$3:$AH$265),'Conducted LTE CATM1'!$AH$3:$AH$265,0)))</f>
        <v>15</v>
      </c>
      <c r="CA533" s="882" t="inlineStr">
        <is>
          <t>Accesorio 4: Front Face</t>
        </is>
      </c>
      <c r="CB533" s="200">
        <v>0</v>
      </c>
      <c r="CC533" s="882">
        <f>IF(COUNT('Conducted LTE CATM1'!$AH$3:$AH$265)=0,18300,INDEX('Conducted LTE CATM1'!$T$3:$T$265,MATCH(MAX('Conducted LTE CATM1'!$AH$3:$AH$265),'Conducted LTE CATM1'!$AH$3:$AH$265,0)))</f>
        <v>18300</v>
      </c>
      <c r="CD533" s="882">
        <f>IF(COUNT('Conducted LTE CATM1'!$AH$3:$AH$265)=0,1950,INDEX('Conducted LTE CATM1'!$U$3:$U$265,MATCH(MAX('Conducted LTE CATM1'!$AH$3:$AH$265),'Conducted LTE CATM1'!$AH$3:$AH$265,0)))</f>
        <v>1950</v>
      </c>
      <c r="CE533" s="7238"/>
      <c r="CF533" s="7238"/>
      <c r="CG533" s="6909"/>
      <c r="CH533" s="6909"/>
      <c r="CI533" s="225">
        <f>BY533</f>
        <v/>
      </c>
      <c r="CJ533" s="237">
        <f>BZ533</f>
        <v/>
      </c>
      <c r="CK533" s="223">
        <f>CA533</f>
        <v/>
      </c>
      <c r="CL533" s="237">
        <f>CC533</f>
        <v/>
      </c>
      <c r="CM533" s="394">
        <f>CD533</f>
        <v/>
      </c>
      <c r="CN533" s="2052"/>
      <c r="CO533" s="1579"/>
      <c r="CP533" s="7217"/>
      <c r="CQ533" s="7220"/>
      <c r="CR533" s="6929"/>
      <c r="CS533" s="7220"/>
      <c r="CT533" s="222"/>
      <c r="CU533" s="224">
        <f>BY533</f>
        <v/>
      </c>
      <c r="CV533" s="237">
        <f>BZ533</f>
        <v/>
      </c>
      <c r="CW533" s="237">
        <f>CA533</f>
        <v/>
      </c>
      <c r="CX533" s="224">
        <f>CC533</f>
        <v/>
      </c>
      <c r="CY533" s="237">
        <f>CD533</f>
        <v/>
      </c>
      <c r="CZ533" s="7474">
        <f>IF(COUNTIF(Overview!K12:K14,TRUE)&gt;0,1.6,IF(COUNTIF(Overview!L12:L14,TRUE)&gt;0,8,0))</f>
        <v/>
      </c>
      <c r="DA533" s="1807"/>
      <c r="DB533" s="7484"/>
      <c r="DC533" s="844">
        <f>IF(CT533="","",IF(CT533&gt;CZ533,"Fail","Pass"))</f>
        <v/>
      </c>
      <c r="DD533" s="6666"/>
      <c r="DE533" s="1565">
        <f>MyTimestamp(DC533)</f>
        <v/>
      </c>
      <c r="DF533" s="1531">
        <f>IF(COUNT(CE533:CH533)=1,15,IF(COUNT(CE533:CH533)=0,0,30))</f>
        <v/>
      </c>
      <c r="DG533" s="1532">
        <f>IF(DF533=0,0,2)</f>
        <v/>
      </c>
      <c r="DH533" s="6825"/>
      <c r="DI533" s="6825"/>
      <c r="DJ533" s="1863"/>
      <c r="DK533" s="6667"/>
      <c r="DL533" s="1574">
        <f>10^(CN533/20)*100-100</f>
        <v/>
      </c>
      <c r="DM533" s="777"/>
      <c r="DN533" s="970"/>
      <c r="DO533" s="777">
        <f>IF(DM533="","",10^(DM533/10))</f>
        <v/>
      </c>
      <c r="DP533" s="777">
        <f>IF(ISNUMBER(DN533)=FALSE,"",10^(DN533/10))</f>
        <v/>
      </c>
      <c r="DQ533" s="1578">
        <f>IF(AND(ISNUMBER(DO533),ISNUMBER(DP533)),IF(DO533/DP533&gt;1,ROUND((DO533)/DP533,3),1),1)</f>
        <v/>
      </c>
      <c r="DR533" s="1541"/>
      <c r="DS533" s="1541"/>
      <c r="DT533" s="1541"/>
      <c r="DU533" s="1541"/>
      <c r="DV533" s="1541"/>
      <c r="DW533" s="1541"/>
      <c r="DX533" s="1541"/>
      <c r="DY533" s="1541"/>
      <c r="DZ533" s="1541"/>
      <c r="EA533" s="1541"/>
      <c r="EB533" s="1541"/>
      <c r="EC533" s="1541"/>
      <c r="ED533" s="1541"/>
      <c r="EE533" s="1541"/>
      <c r="EF533" s="1541"/>
      <c r="EG533" s="1541"/>
      <c r="EH533" s="1541"/>
      <c r="EI533" s="1541"/>
      <c r="EJ533" s="1541"/>
      <c r="EK533" s="1541"/>
      <c r="EL533" s="1541"/>
      <c r="EM533" s="1541"/>
      <c r="EN533" s="1541"/>
      <c r="EO533" s="1541"/>
      <c r="EP533" s="1541"/>
      <c r="EQ533" s="1541"/>
      <c r="ER533" s="1541"/>
      <c r="ES533" s="1541"/>
      <c r="ET533" s="1541"/>
      <c r="EU533" s="1541"/>
      <c r="EV533" s="1541"/>
    </row>
    <row r="534" ht="12.75" x14ac:dyDescent="0.2">
      <c r="A534" s="1541"/>
      <c r="B534" s="1541"/>
      <c r="C534"/>
      <c r="D534" s="6799"/>
      <c r="E534" s="6799"/>
      <c r="F534" s="6800" t="inlineStr">
        <is>
          <t>5.3</t>
        </is>
      </c>
      <c r="G534" s="6801"/>
      <c r="H534" s="6802">
        <f>BV534</f>
        <v/>
      </c>
      <c r="I534" s="6802">
        <f>BW534</f>
        <v/>
      </c>
      <c r="J534" s="6803" t="inlineStr">
        <is>
          <t>Cat M1</t>
        </is>
      </c>
      <c r="K534" s="6803" t="inlineStr">
        <is>
          <t>FDD1</t>
        </is>
      </c>
      <c r="L534" s="6804"/>
      <c r="M534" s="6802">
        <v>15</v>
      </c>
      <c r="N534" s="6805" t="inlineStr">
        <is>
          <t>16QAM</t>
        </is>
      </c>
      <c r="O534" s="6806"/>
      <c r="P534" s="6597">
        <v>0</v>
      </c>
      <c r="Q534" s="6806">
        <v>3</v>
      </c>
      <c r="R534" s="6806">
        <v>0</v>
      </c>
      <c r="S534" s="6593"/>
      <c r="T534" s="130">
        <v>18300</v>
      </c>
      <c r="U534" s="6593">
        <v>1950</v>
      </c>
      <c r="V534" s="6805"/>
      <c r="W534" s="6807"/>
      <c r="X534" s="6805"/>
      <c r="Y534" s="6805"/>
      <c r="Z534" s="6805"/>
      <c r="AA534" s="6804"/>
      <c r="AB534" s="6804"/>
      <c r="AC534" s="6808">
        <f>IF(OR(BX534="Close to Ear",BX534="Close to Head"),"Head",IF(BX534="Extremity","Extremity","Body"))</f>
        <v/>
      </c>
      <c r="AD534" s="6809">
        <f>CA534</f>
        <v/>
      </c>
      <c r="AE534" s="6803">
        <f>CB534</f>
        <v/>
      </c>
      <c r="AF534" s="6804"/>
      <c r="AG534" s="6810">
        <f>IF(OR(AZ534="",BA534=""),"N/A",IF(DC534="Pass","P","F"))</f>
        <v/>
      </c>
      <c r="AH534" s="6811"/>
      <c r="AI534" s="6811"/>
      <c r="AJ534" s="6811"/>
      <c r="AK534" s="6805"/>
      <c r="AL534" s="6804"/>
      <c r="AM534" s="6805"/>
      <c r="AN534" s="6805"/>
      <c r="AO534" s="6812"/>
      <c r="AP534" s="6812"/>
      <c r="AQ534" s="6812"/>
      <c r="AR534" s="6812"/>
      <c r="AS534" s="6812"/>
      <c r="AT534" s="6813">
        <f>IF(AC534="Extremity",IF(CG534="","",CG534),"")</f>
        <v/>
      </c>
      <c r="AU534" s="6813">
        <f>IF(AC534="Extremity",IF(CH534="","",CH534),"")</f>
        <v/>
      </c>
      <c r="AV534" s="6814">
        <f>IF(AC534="Extremity","",IF(CE534="","",CE534))</f>
        <v/>
      </c>
      <c r="AW534" s="6814">
        <f>IF(AD534="Extremity","",IF(CF534="","",CF534))</f>
        <v/>
      </c>
      <c r="AX534" s="6807">
        <f>DL534</f>
        <v/>
      </c>
      <c r="AY534" s="6807">
        <f>DQ534</f>
        <v/>
      </c>
      <c r="AZ534" s="6815">
        <f>IF(AC534="Extremity",IF(DA534="","",DA534),"")</f>
        <v/>
      </c>
      <c r="BA534" s="6816">
        <f>IF(AC534="Extremity","",IF(CT534="","",CT534))</f>
        <v/>
      </c>
      <c r="BB534" s="6807">
        <f>IF(AC534="Extremity",IF(DB534="","",DB534),"")</f>
        <v/>
      </c>
      <c r="BC534" s="6814">
        <f>IF(AC534="Extremity","",IF(CZ534="","",CZ534))</f>
        <v/>
      </c>
      <c r="BD534" s="6807">
        <f>DD534</f>
        <v/>
      </c>
      <c r="BE534" s="6817">
        <f>DE534</f>
        <v/>
      </c>
      <c r="BF534" s="6818">
        <f>DF534*60</f>
        <v/>
      </c>
      <c r="BG534" s="6819">
        <f>BE534</f>
        <v/>
      </c>
      <c r="BH534" s="6818">
        <f>DG534*60</f>
        <v/>
      </c>
      <c r="BI534" s="6818">
        <f>DH534</f>
        <v/>
      </c>
      <c r="BJ534" s="6820"/>
      <c r="BK534" s="6821">
        <f>Overview!$E$7</f>
        <v/>
      </c>
      <c r="BL534" s="6820"/>
      <c r="BM534" s="6818">
        <f>DI534</f>
        <v/>
      </c>
      <c r="BN534" s="6821">
        <f>Overview!$P$153</f>
        <v/>
      </c>
      <c r="BO534" s="6820" t="inlineStr">
        <is>
          <t>Revisar: la misma frecuencia aparece con varios canales en esta banda (18050 / 18300 / 18525)</t>
        </is>
      </c>
      <c r="BP534" s="6820"/>
      <c r="BQ534" s="6804"/>
      <c r="BR534" s="6822"/>
      <c r="BS534" s="1541"/>
      <c r="BT534" s="1864" t="inlineStr">
        <is>
          <t>LTE CATM1</t>
        </is>
      </c>
      <c r="BU534" s="1828" t="inlineStr">
        <is>
          <t>FDD1</t>
        </is>
      </c>
      <c r="BV534" s="906">
        <f>Overview!$H$30</f>
        <v/>
      </c>
      <c r="BW534" s="1865"/>
      <c r="BX534" s="1828" t="inlineStr">
        <is>
          <t>Body</t>
        </is>
      </c>
      <c r="BY534" s="882"/>
      <c r="BZ534" s="1865">
        <f>IF(COUNT('Conducted LTE CATM1'!$AH$3:$AH$265)=0,15,INDEX('Conducted LTE CATM1'!$M$3:$M$265,MATCH(MAX('Conducted LTE CATM1'!$AH$3:$AH$265),'Conducted LTE CATM1'!$AH$3:$AH$265,0)))</f>
        <v>15</v>
      </c>
      <c r="CA534" s="882" t="inlineStr">
        <is>
          <t>Accesorio 5: Back Face</t>
        </is>
      </c>
      <c r="CB534" s="200">
        <v>0</v>
      </c>
      <c r="CC534" s="882">
        <f>IF(COUNT('Conducted LTE CATM1'!$AH$3:$AH$265)=0,18300,INDEX('Conducted LTE CATM1'!$T$3:$T$265,MATCH(MAX('Conducted LTE CATM1'!$AH$3:$AH$265),'Conducted LTE CATM1'!$AH$3:$AH$265,0)))</f>
        <v>18300</v>
      </c>
      <c r="CD534" s="882">
        <f>IF(COUNT('Conducted LTE CATM1'!$AH$3:$AH$265)=0,1950,INDEX('Conducted LTE CATM1'!$U$3:$U$265,MATCH(MAX('Conducted LTE CATM1'!$AH$3:$AH$265),'Conducted LTE CATM1'!$AH$3:$AH$265,0)))</f>
        <v>1950</v>
      </c>
      <c r="CE534" s="7238"/>
      <c r="CF534" s="7238"/>
      <c r="CG534" s="6909"/>
      <c r="CH534" s="6909"/>
      <c r="CI534" s="225">
        <f>BY534</f>
        <v/>
      </c>
      <c r="CJ534" s="237">
        <f>BZ534</f>
        <v/>
      </c>
      <c r="CK534" s="223">
        <f>CA534</f>
        <v/>
      </c>
      <c r="CL534" s="237">
        <f>CC534</f>
        <v/>
      </c>
      <c r="CM534" s="394">
        <f>CD534</f>
        <v/>
      </c>
      <c r="CN534" s="2052"/>
      <c r="CO534" s="1579"/>
      <c r="CP534" s="7217"/>
      <c r="CQ534" s="7220"/>
      <c r="CR534" s="6929"/>
      <c r="CS534" s="7220"/>
      <c r="CT534" s="222"/>
      <c r="CU534" s="224">
        <f>BY534</f>
        <v/>
      </c>
      <c r="CV534" s="237">
        <f>BZ534</f>
        <v/>
      </c>
      <c r="CW534" s="237">
        <f>CA534</f>
        <v/>
      </c>
      <c r="CX534" s="224">
        <f>CC534</f>
        <v/>
      </c>
      <c r="CY534" s="237">
        <f>CD534</f>
        <v/>
      </c>
      <c r="CZ534" s="7474">
        <f>IF(COUNTIF(Overview!K12:K14,TRUE)&gt;0,1.6,IF(COUNTIF(Overview!L12:L14,TRUE)&gt;0,8,0))</f>
        <v/>
      </c>
      <c r="DA534" s="1807"/>
      <c r="DB534" s="7484"/>
      <c r="DC534" s="844">
        <f>IF(CT534="","",IF(CT534&gt;CZ534,"Fail","Pass"))</f>
        <v/>
      </c>
      <c r="DD534" s="6666"/>
      <c r="DE534" s="1565">
        <f>MyTimestamp(DC534)</f>
        <v/>
      </c>
      <c r="DF534" s="1531">
        <f>IF(COUNT(CE534:CH534)=1,15,IF(COUNT(CE534:CH534)=0,0,30))</f>
        <v/>
      </c>
      <c r="DG534" s="1532">
        <f>IF(DF534=0,0,2)</f>
        <v/>
      </c>
      <c r="DH534" s="6825"/>
      <c r="DI534" s="6825"/>
      <c r="DJ534" s="1863"/>
      <c r="DK534" s="6667"/>
      <c r="DL534" s="1574">
        <f>10^(CN534/20)*100-100</f>
        <v/>
      </c>
      <c r="DM534" s="777"/>
      <c r="DN534" s="970"/>
      <c r="DO534" s="777">
        <f>IF(DM534="","",10^(DM534/10))</f>
        <v/>
      </c>
      <c r="DP534" s="777">
        <f>IF(ISNUMBER(DN534)=FALSE,"",10^(DN534/10))</f>
        <v/>
      </c>
      <c r="DQ534" s="1578">
        <f>IF(AND(ISNUMBER(DO534),ISNUMBER(DP534)),IF(DO534/DP534&gt;1,ROUND((DO534)/DP534,3),1),1)</f>
        <v/>
      </c>
      <c r="DR534" s="1541"/>
      <c r="DS534" s="1541"/>
      <c r="DT534" s="1541"/>
      <c r="DU534" s="1541"/>
      <c r="DV534" s="1541"/>
      <c r="DW534" s="1541"/>
      <c r="DX534" s="1541"/>
      <c r="DY534" s="1541"/>
      <c r="DZ534" s="1541"/>
      <c r="EA534" s="1541"/>
      <c r="EB534" s="1541"/>
      <c r="EC534" s="1541"/>
      <c r="ED534" s="1541"/>
      <c r="EE534" s="1541"/>
      <c r="EF534" s="1541"/>
      <c r="EG534" s="1541"/>
      <c r="EH534" s="1541"/>
      <c r="EI534" s="1541"/>
      <c r="EJ534" s="1541"/>
      <c r="EK534" s="1541"/>
      <c r="EL534" s="1541"/>
      <c r="EM534" s="1541"/>
      <c r="EN534" s="1541"/>
      <c r="EO534" s="1541"/>
      <c r="EP534" s="1541"/>
      <c r="EQ534" s="1541"/>
      <c r="ER534" s="1541"/>
      <c r="ES534" s="1541"/>
      <c r="ET534" s="1541"/>
      <c r="EU534" s="1541"/>
      <c r="EV534" s="1541"/>
    </row>
    <row r="535" ht="12.75" x14ac:dyDescent="0.2">
      <c r="A535" s="1541"/>
      <c r="B535" s="1541"/>
      <c r="C535"/>
      <c r="D535" s="6799"/>
      <c r="E535" s="6799"/>
      <c r="F535" s="6800" t="inlineStr">
        <is>
          <t>5.3</t>
        </is>
      </c>
      <c r="G535" s="6801"/>
      <c r="H535" s="6802">
        <f>BV535</f>
        <v/>
      </c>
      <c r="I535" s="6802">
        <f>BW535</f>
        <v/>
      </c>
      <c r="J535" s="6803" t="inlineStr">
        <is>
          <t>Cat M1</t>
        </is>
      </c>
      <c r="K535" s="6803" t="inlineStr">
        <is>
          <t>FDD1</t>
        </is>
      </c>
      <c r="L535" s="6804"/>
      <c r="M535" s="6802">
        <v>15</v>
      </c>
      <c r="N535" s="6805" t="inlineStr">
        <is>
          <t>16QAM</t>
        </is>
      </c>
      <c r="O535" s="6806"/>
      <c r="P535" s="6597">
        <v>0</v>
      </c>
      <c r="Q535" s="6806">
        <v>3</v>
      </c>
      <c r="R535" s="6806">
        <v>0</v>
      </c>
      <c r="S535" s="6593"/>
      <c r="T535" s="130">
        <v>18300</v>
      </c>
      <c r="U535" s="6593">
        <v>1950</v>
      </c>
      <c r="V535" s="6805"/>
      <c r="W535" s="6807"/>
      <c r="X535" s="6805"/>
      <c r="Y535" s="6805"/>
      <c r="Z535" s="6805"/>
      <c r="AA535" s="6804"/>
      <c r="AB535" s="6804"/>
      <c r="AC535" s="6808">
        <f>IF(OR(BX535="Close to Ear",BX535="Close to Head"),"Head",IF(BX535="Extremity","Extremity","Body"))</f>
        <v/>
      </c>
      <c r="AD535" s="6809">
        <f>CA535</f>
        <v/>
      </c>
      <c r="AE535" s="6803">
        <f>CB535</f>
        <v/>
      </c>
      <c r="AF535" s="6804"/>
      <c r="AG535" s="6810">
        <f>IF(OR(AZ535="",BA535=""),"N/A",IF(DC535="Pass","P","F"))</f>
        <v/>
      </c>
      <c r="AH535" s="6811"/>
      <c r="AI535" s="6811"/>
      <c r="AJ535" s="6811"/>
      <c r="AK535" s="6805"/>
      <c r="AL535" s="6804"/>
      <c r="AM535" s="6805"/>
      <c r="AN535" s="6805"/>
      <c r="AO535" s="6812"/>
      <c r="AP535" s="6812"/>
      <c r="AQ535" s="6812"/>
      <c r="AR535" s="6812"/>
      <c r="AS535" s="6812"/>
      <c r="AT535" s="6813">
        <f>IF(AC535="Extremity",IF(CG535="","",CG535),"")</f>
        <v/>
      </c>
      <c r="AU535" s="6813">
        <f>IF(AC535="Extremity",IF(CH535="","",CH535),"")</f>
        <v/>
      </c>
      <c r="AV535" s="6814">
        <f>IF(AC535="Extremity","",IF(CE535="","",CE535))</f>
        <v/>
      </c>
      <c r="AW535" s="6814">
        <f>IF(AD535="Extremity","",IF(CF535="","",CF535))</f>
        <v/>
      </c>
      <c r="AX535" s="6807">
        <f>DL535</f>
        <v/>
      </c>
      <c r="AY535" s="6807">
        <f>DQ535</f>
        <v/>
      </c>
      <c r="AZ535" s="6815">
        <f>IF(AC535="Extremity",IF(DA535="","",DA535),"")</f>
        <v/>
      </c>
      <c r="BA535" s="6816">
        <f>IF(AC535="Extremity","",IF(CT535="","",CT535))</f>
        <v/>
      </c>
      <c r="BB535" s="6807">
        <f>IF(AC535="Extremity",IF(DB535="","",DB535),"")</f>
        <v/>
      </c>
      <c r="BC535" s="6814">
        <f>IF(AC535="Extremity","",IF(CZ535="","",CZ535))</f>
        <v/>
      </c>
      <c r="BD535" s="6807">
        <f>DD535</f>
        <v/>
      </c>
      <c r="BE535" s="6817">
        <f>DE535</f>
        <v/>
      </c>
      <c r="BF535" s="6818">
        <f>DF535*60</f>
        <v/>
      </c>
      <c r="BG535" s="6819">
        <f>BE535</f>
        <v/>
      </c>
      <c r="BH535" s="6818">
        <f>DG535*60</f>
        <v/>
      </c>
      <c r="BI535" s="6818">
        <f>DH535</f>
        <v/>
      </c>
      <c r="BJ535" s="6820"/>
      <c r="BK535" s="6821">
        <f>Overview!$E$7</f>
        <v/>
      </c>
      <c r="BL535" s="6820"/>
      <c r="BM535" s="6818">
        <f>DI535</f>
        <v/>
      </c>
      <c r="BN535" s="6821">
        <f>Overview!$P$153</f>
        <v/>
      </c>
      <c r="BO535" s="6820" t="inlineStr">
        <is>
          <t>Revisar: la misma frecuencia aparece con varios canales en esta banda (18050 / 18300 / 18525)</t>
        </is>
      </c>
      <c r="BP535" s="6820"/>
      <c r="BQ535" s="6804"/>
      <c r="BR535" s="6822"/>
      <c r="BS535" s="1541"/>
      <c r="BT535" s="1864" t="inlineStr">
        <is>
          <t>LTE CATM1</t>
        </is>
      </c>
      <c r="BU535" s="1828" t="inlineStr">
        <is>
          <t>FDD1</t>
        </is>
      </c>
      <c r="BV535" s="906">
        <f>Overview!$H$30</f>
        <v/>
      </c>
      <c r="BW535" s="1865"/>
      <c r="BX535" s="1828" t="inlineStr">
        <is>
          <t>Body</t>
        </is>
      </c>
      <c r="BY535" s="882"/>
      <c r="BZ535" s="1865">
        <f>IF(COUNT('Conducted LTE CATM1'!$AH$3:$AH$265)=0,15,INDEX('Conducted LTE CATM1'!$M$3:$M$265,MATCH(MAX('Conducted LTE CATM1'!$AH$3:$AH$265),'Conducted LTE CATM1'!$AH$3:$AH$265,0)))</f>
        <v>15</v>
      </c>
      <c r="CA535" s="882" t="inlineStr">
        <is>
          <t>Accesorio 6: Front Face</t>
        </is>
      </c>
      <c r="CB535" s="200">
        <v>0</v>
      </c>
      <c r="CC535" s="882">
        <f>IF(COUNT('Conducted LTE CATM1'!$AH$3:$AH$265)=0,18300,INDEX('Conducted LTE CATM1'!$T$3:$T$265,MATCH(MAX('Conducted LTE CATM1'!$AH$3:$AH$265),'Conducted LTE CATM1'!$AH$3:$AH$265,0)))</f>
        <v>18300</v>
      </c>
      <c r="CD535" s="882">
        <f>IF(COUNT('Conducted LTE CATM1'!$AH$3:$AH$265)=0,1950,INDEX('Conducted LTE CATM1'!$U$3:$U$265,MATCH(MAX('Conducted LTE CATM1'!$AH$3:$AH$265),'Conducted LTE CATM1'!$AH$3:$AH$265,0)))</f>
        <v>1950</v>
      </c>
      <c r="CE535" s="7238"/>
      <c r="CF535" s="7238"/>
      <c r="CG535" s="6909"/>
      <c r="CH535" s="6909"/>
      <c r="CI535" s="225">
        <f>BY535</f>
        <v/>
      </c>
      <c r="CJ535" s="237">
        <f>BZ535</f>
        <v/>
      </c>
      <c r="CK535" s="223">
        <f>CA535</f>
        <v/>
      </c>
      <c r="CL535" s="237">
        <f>CC535</f>
        <v/>
      </c>
      <c r="CM535" s="394">
        <f>CD535</f>
        <v/>
      </c>
      <c r="CN535" s="2052"/>
      <c r="CO535" s="1579"/>
      <c r="CP535" s="7217"/>
      <c r="CQ535" s="7220"/>
      <c r="CR535" s="6929"/>
      <c r="CS535" s="7220"/>
      <c r="CT535" s="222"/>
      <c r="CU535" s="224">
        <f>BY535</f>
        <v/>
      </c>
      <c r="CV535" s="237">
        <f>BZ535</f>
        <v/>
      </c>
      <c r="CW535" s="237">
        <f>CA535</f>
        <v/>
      </c>
      <c r="CX535" s="224">
        <f>CC535</f>
        <v/>
      </c>
      <c r="CY535" s="237">
        <f>CD535</f>
        <v/>
      </c>
      <c r="CZ535" s="7474">
        <f>IF(COUNTIF(Overview!K12:K14,TRUE)&gt;0,1.6,IF(COUNTIF(Overview!L12:L14,TRUE)&gt;0,8,0))</f>
        <v/>
      </c>
      <c r="DA535" s="1807"/>
      <c r="DB535" s="7484"/>
      <c r="DC535" s="844">
        <f>IF(CT535="","",IF(CT535&gt;CZ535,"Fail","Pass"))</f>
        <v/>
      </c>
      <c r="DD535" s="6666"/>
      <c r="DE535" s="1565">
        <f>MyTimestamp(DC535)</f>
        <v/>
      </c>
      <c r="DF535" s="1531">
        <f>IF(COUNT(CE535:CH535)=1,15,IF(COUNT(CE535:CH535)=0,0,30))</f>
        <v/>
      </c>
      <c r="DG535" s="1532">
        <f>IF(DF535=0,0,2)</f>
        <v/>
      </c>
      <c r="DH535" s="6825"/>
      <c r="DI535" s="6825"/>
      <c r="DJ535" s="1863"/>
      <c r="DK535" s="6667"/>
      <c r="DL535" s="1574">
        <f>10^(CN535/20)*100-100</f>
        <v/>
      </c>
      <c r="DM535" s="777"/>
      <c r="DN535" s="970"/>
      <c r="DO535" s="777">
        <f>IF(DM535="","",10^(DM535/10))</f>
        <v/>
      </c>
      <c r="DP535" s="777">
        <f>IF(ISNUMBER(DN535)=FALSE,"",10^(DN535/10))</f>
        <v/>
      </c>
      <c r="DQ535" s="1578">
        <f>IF(AND(ISNUMBER(DO535),ISNUMBER(DP535)),IF(DO535/DP535&gt;1,ROUND((DO535)/DP535,3),1),1)</f>
        <v/>
      </c>
      <c r="DR535" s="1541"/>
      <c r="DS535" s="1541"/>
      <c r="DT535" s="1541"/>
      <c r="DU535" s="1541"/>
      <c r="DV535" s="1541"/>
      <c r="DW535" s="1541"/>
      <c r="DX535" s="1541"/>
      <c r="DY535" s="1541"/>
      <c r="DZ535" s="1541"/>
      <c r="EA535" s="1541"/>
      <c r="EB535" s="1541"/>
      <c r="EC535" s="1541"/>
      <c r="ED535" s="1541"/>
      <c r="EE535" s="1541"/>
      <c r="EF535" s="1541"/>
      <c r="EG535" s="1541"/>
      <c r="EH535" s="1541"/>
      <c r="EI535" s="1541"/>
      <c r="EJ535" s="1541"/>
      <c r="EK535" s="1541"/>
      <c r="EL535" s="1541"/>
      <c r="EM535" s="1541"/>
      <c r="EN535" s="1541"/>
      <c r="EO535" s="1541"/>
      <c r="EP535" s="1541"/>
      <c r="EQ535" s="1541"/>
      <c r="ER535" s="1541"/>
      <c r="ES535" s="1541"/>
      <c r="ET535" s="1541"/>
      <c r="EU535" s="1541"/>
      <c r="EV535" s="1541"/>
    </row>
    <row r="536" ht="12.75" x14ac:dyDescent="0.2">
      <c r="A536" s="1541"/>
      <c r="B536" s="1541"/>
      <c r="C536"/>
      <c r="D536" s="6799"/>
      <c r="E536" s="6799"/>
      <c r="F536" s="6800" t="inlineStr">
        <is>
          <t>5.3</t>
        </is>
      </c>
      <c r="G536" s="6801"/>
      <c r="H536" s="6802">
        <f>BV536</f>
        <v/>
      </c>
      <c r="I536" s="6802">
        <f>BW536</f>
        <v/>
      </c>
      <c r="J536" s="6803" t="inlineStr">
        <is>
          <t>Cat M1</t>
        </is>
      </c>
      <c r="K536" s="6803" t="inlineStr">
        <is>
          <t>FDD1</t>
        </is>
      </c>
      <c r="L536" s="6804"/>
      <c r="M536" s="6802">
        <v>15</v>
      </c>
      <c r="N536" s="6805" t="inlineStr">
        <is>
          <t>16QAM</t>
        </is>
      </c>
      <c r="O536" s="6806"/>
      <c r="P536" s="6597">
        <v>0</v>
      </c>
      <c r="Q536" s="6806">
        <v>3</v>
      </c>
      <c r="R536" s="6806">
        <v>0</v>
      </c>
      <c r="S536" s="6593"/>
      <c r="T536" s="130">
        <v>18300</v>
      </c>
      <c r="U536" s="6593">
        <v>1950</v>
      </c>
      <c r="V536" s="6805"/>
      <c r="W536" s="6807"/>
      <c r="X536" s="6805"/>
      <c r="Y536" s="6805"/>
      <c r="Z536" s="6805"/>
      <c r="AA536" s="6804"/>
      <c r="AB536" s="6804"/>
      <c r="AC536" s="6808">
        <f>IF(OR(BX536="Close to Ear",BX536="Close to Head"),"Head",IF(BX536="Extremity","Extremity","Body"))</f>
        <v/>
      </c>
      <c r="AD536" s="6809">
        <f>CA536</f>
        <v/>
      </c>
      <c r="AE536" s="6803">
        <f>CB536</f>
        <v/>
      </c>
      <c r="AF536" s="6804"/>
      <c r="AG536" s="6810">
        <f>IF(OR(AZ536="",BA536=""),"N/A",IF(DC536="Pass","P","F"))</f>
        <v/>
      </c>
      <c r="AH536" s="6811"/>
      <c r="AI536" s="6811"/>
      <c r="AJ536" s="6811"/>
      <c r="AK536" s="6805"/>
      <c r="AL536" s="6804"/>
      <c r="AM536" s="6805"/>
      <c r="AN536" s="6805"/>
      <c r="AO536" s="6812"/>
      <c r="AP536" s="6812"/>
      <c r="AQ536" s="6812"/>
      <c r="AR536" s="6812"/>
      <c r="AS536" s="6812"/>
      <c r="AT536" s="6813">
        <f>IF(AC536="Extremity",IF(CG536="","",CG536),"")</f>
        <v/>
      </c>
      <c r="AU536" s="6813">
        <f>IF(AC536="Extremity",IF(CH536="","",CH536),"")</f>
        <v/>
      </c>
      <c r="AV536" s="6814">
        <f>IF(AC536="Extremity","",IF(CE536="","",CE536))</f>
        <v/>
      </c>
      <c r="AW536" s="6814">
        <f>IF(AD536="Extremity","",IF(CF536="","",CF536))</f>
        <v/>
      </c>
      <c r="AX536" s="6807">
        <f>DL536</f>
        <v/>
      </c>
      <c r="AY536" s="6807">
        <f>DQ536</f>
        <v/>
      </c>
      <c r="AZ536" s="6815">
        <f>IF(AC536="Extremity",IF(DA536="","",DA536),"")</f>
        <v/>
      </c>
      <c r="BA536" s="6816">
        <f>IF(AC536="Extremity","",IF(CT536="","",CT536))</f>
        <v/>
      </c>
      <c r="BB536" s="6807">
        <f>IF(AC536="Extremity",IF(DB536="","",DB536),"")</f>
        <v/>
      </c>
      <c r="BC536" s="6814">
        <f>IF(AC536="Extremity","",IF(CZ536="","",CZ536))</f>
        <v/>
      </c>
      <c r="BD536" s="6807">
        <f>DD536</f>
        <v/>
      </c>
      <c r="BE536" s="6817">
        <f>DE536</f>
        <v/>
      </c>
      <c r="BF536" s="6818">
        <f>DF536*60</f>
        <v/>
      </c>
      <c r="BG536" s="6819">
        <f>BE536</f>
        <v/>
      </c>
      <c r="BH536" s="6818">
        <f>DG536*60</f>
        <v/>
      </c>
      <c r="BI536" s="6818">
        <f>DH536</f>
        <v/>
      </c>
      <c r="BJ536" s="6820"/>
      <c r="BK536" s="6821">
        <f>Overview!$E$7</f>
        <v/>
      </c>
      <c r="BL536" s="6820"/>
      <c r="BM536" s="6818">
        <f>DI536</f>
        <v/>
      </c>
      <c r="BN536" s="6821">
        <f>Overview!$P$153</f>
        <v/>
      </c>
      <c r="BO536" s="6820" t="inlineStr">
        <is>
          <t>Revisar: la misma frecuencia aparece con varios canales en esta banda (18050 / 18300 / 18525)</t>
        </is>
      </c>
      <c r="BP536" s="6820"/>
      <c r="BQ536" s="6804"/>
      <c r="BR536" s="6822"/>
      <c r="BS536" s="1541"/>
      <c r="BT536" s="1864" t="inlineStr">
        <is>
          <t>LTE CATM1</t>
        </is>
      </c>
      <c r="BU536" s="1828" t="inlineStr">
        <is>
          <t>FDD1</t>
        </is>
      </c>
      <c r="BV536" s="906">
        <f>Overview!$H$30</f>
        <v/>
      </c>
      <c r="BW536" s="1865"/>
      <c r="BX536" s="1828" t="inlineStr">
        <is>
          <t>Body</t>
        </is>
      </c>
      <c r="BY536" s="882"/>
      <c r="BZ536" s="1865">
        <f>IF(COUNT('Conducted LTE CATM1'!$AH$3:$AH$265)=0,15,INDEX('Conducted LTE CATM1'!$M$3:$M$265,MATCH(MAX('Conducted LTE CATM1'!$AH$3:$AH$265),'Conducted LTE CATM1'!$AH$3:$AH$265,0)))</f>
        <v>15</v>
      </c>
      <c r="CA536" s="882" t="inlineStr">
        <is>
          <t>Accesorio 7: Front Face</t>
        </is>
      </c>
      <c r="CB536" s="200">
        <v>0</v>
      </c>
      <c r="CC536" s="882">
        <f>IF(COUNT('Conducted LTE CATM1'!$AH$3:$AH$265)=0,18300,INDEX('Conducted LTE CATM1'!$T$3:$T$265,MATCH(MAX('Conducted LTE CATM1'!$AH$3:$AH$265),'Conducted LTE CATM1'!$AH$3:$AH$265,0)))</f>
        <v>18300</v>
      </c>
      <c r="CD536" s="882">
        <f>IF(COUNT('Conducted LTE CATM1'!$AH$3:$AH$265)=0,1950,INDEX('Conducted LTE CATM1'!$U$3:$U$265,MATCH(MAX('Conducted LTE CATM1'!$AH$3:$AH$265),'Conducted LTE CATM1'!$AH$3:$AH$265,0)))</f>
        <v>1950</v>
      </c>
      <c r="CE536" s="7238"/>
      <c r="CF536" s="7238"/>
      <c r="CG536" s="6909"/>
      <c r="CH536" s="6909"/>
      <c r="CI536" s="225">
        <f>BY536</f>
        <v/>
      </c>
      <c r="CJ536" s="237">
        <f>BZ536</f>
        <v/>
      </c>
      <c r="CK536" s="223">
        <f>CA536</f>
        <v/>
      </c>
      <c r="CL536" s="237">
        <f>CC536</f>
        <v/>
      </c>
      <c r="CM536" s="394">
        <f>CD536</f>
        <v/>
      </c>
      <c r="CN536" s="2052"/>
      <c r="CO536" s="1579"/>
      <c r="CP536" s="7217"/>
      <c r="CQ536" s="7220"/>
      <c r="CR536" s="6929"/>
      <c r="CS536" s="7220"/>
      <c r="CT536" s="222"/>
      <c r="CU536" s="224">
        <f>BY536</f>
        <v/>
      </c>
      <c r="CV536" s="237">
        <f>BZ536</f>
        <v/>
      </c>
      <c r="CW536" s="237">
        <f>CA536</f>
        <v/>
      </c>
      <c r="CX536" s="224">
        <f>CC536</f>
        <v/>
      </c>
      <c r="CY536" s="237">
        <f>CD536</f>
        <v/>
      </c>
      <c r="CZ536" s="7474">
        <f>IF(COUNTIF(Overview!K12:K14,TRUE)&gt;0,1.6,IF(COUNTIF(Overview!L12:L14,TRUE)&gt;0,8,0))</f>
        <v/>
      </c>
      <c r="DA536" s="1807"/>
      <c r="DB536" s="7484"/>
      <c r="DC536" s="844">
        <f>IF(CT536="","",IF(CT536&gt;CZ536,"Fail","Pass"))</f>
        <v/>
      </c>
      <c r="DD536" s="6666"/>
      <c r="DE536" s="1565">
        <f>MyTimestamp(DC536)</f>
        <v/>
      </c>
      <c r="DF536" s="1531">
        <f>IF(COUNT(CE536:CH536)=1,15,IF(COUNT(CE536:CH536)=0,0,30))</f>
        <v/>
      </c>
      <c r="DG536" s="1532">
        <f>IF(DF536=0,0,2)</f>
        <v/>
      </c>
      <c r="DH536" s="6825"/>
      <c r="DI536" s="6825"/>
      <c r="DJ536" s="1863"/>
      <c r="DK536" s="6667"/>
      <c r="DL536" s="1574">
        <f>10^(CN536/20)*100-100</f>
        <v/>
      </c>
      <c r="DM536" s="777"/>
      <c r="DN536" s="970"/>
      <c r="DO536" s="777">
        <f>IF(DM536="","",10^(DM536/10))</f>
        <v/>
      </c>
      <c r="DP536" s="777">
        <f>IF(ISNUMBER(DN536)=FALSE,"",10^(DN536/10))</f>
        <v/>
      </c>
      <c r="DQ536" s="1578">
        <f>IF(AND(ISNUMBER(DO536),ISNUMBER(DP536)),IF(DO536/DP536&gt;1,ROUND((DO536)/DP536,3),1),1)</f>
        <v/>
      </c>
      <c r="DR536" s="1541"/>
      <c r="DS536" s="1541"/>
      <c r="DT536" s="1541"/>
      <c r="DU536" s="1541"/>
      <c r="DV536" s="1541"/>
      <c r="DW536" s="1541"/>
      <c r="DX536" s="1541"/>
      <c r="DY536" s="1541"/>
      <c r="DZ536" s="1541"/>
      <c r="EA536" s="1541"/>
      <c r="EB536" s="1541"/>
      <c r="EC536" s="1541"/>
      <c r="ED536" s="1541"/>
      <c r="EE536" s="1541"/>
      <c r="EF536" s="1541"/>
      <c r="EG536" s="1541"/>
      <c r="EH536" s="1541"/>
      <c r="EI536" s="1541"/>
      <c r="EJ536" s="1541"/>
      <c r="EK536" s="1541"/>
      <c r="EL536" s="1541"/>
      <c r="EM536" s="1541"/>
      <c r="EN536" s="1541"/>
      <c r="EO536" s="1541"/>
      <c r="EP536" s="1541"/>
      <c r="EQ536" s="1541"/>
      <c r="ER536" s="1541"/>
      <c r="ES536" s="1541"/>
      <c r="ET536" s="1541"/>
      <c r="EU536" s="1541"/>
      <c r="EV536" s="1541"/>
    </row>
    <row r="537" ht="12.75" x14ac:dyDescent="0.2">
      <c r="A537" s="1541"/>
      <c r="B537" s="1541"/>
      <c r="C537"/>
      <c r="D537" s="1486"/>
      <c r="E537" s="1486"/>
      <c r="F537" s="672" t="inlineStr">
        <is>
          <t>5.3</t>
        </is>
      </c>
      <c r="G537" s="1497"/>
      <c r="H537" s="130">
        <f>BV537</f>
        <v/>
      </c>
      <c r="I537" s="130">
        <f>BW537</f>
        <v/>
      </c>
      <c r="J537" s="1299" t="inlineStr">
        <is>
          <t>Cat M1</t>
        </is>
      </c>
      <c r="K537" s="1299" t="inlineStr">
        <is>
          <t>FDD1</t>
        </is>
      </c>
      <c r="L537" s="115"/>
      <c r="M537" s="130">
        <v>15</v>
      </c>
      <c r="N537" s="119" t="inlineStr">
        <is>
          <t>16QAM</t>
        </is>
      </c>
      <c r="O537" s="131"/>
      <c r="P537" s="6597">
        <v>0</v>
      </c>
      <c r="Q537" s="131">
        <v>3</v>
      </c>
      <c r="R537" s="131">
        <v>0</v>
      </c>
      <c r="S537" s="6593"/>
      <c r="T537" s="130">
        <v>18300</v>
      </c>
      <c r="U537" s="6593">
        <v>1950</v>
      </c>
      <c r="V537" s="119"/>
      <c r="W537" s="1305"/>
      <c r="X537" s="119"/>
      <c r="Y537" s="119"/>
      <c r="Z537" s="119"/>
      <c r="AA537" s="115"/>
      <c r="AB537" s="115"/>
      <c r="AC537" s="1300">
        <f>IF(OR(BX537="Close to Ear",BX537="Close to Head"),"Head",IF(BX537="Extremity","Extremity","Body"))</f>
        <v/>
      </c>
      <c r="AD537" s="1301">
        <f>CA537</f>
        <v/>
      </c>
      <c r="AE537" s="1299">
        <f>CB537</f>
        <v/>
      </c>
      <c r="AF537" s="115"/>
      <c r="AG537" s="1302">
        <f>IF(OR(AZ537="",BA537=""),"N/A",IF(DC537="Pass","P","F"))</f>
        <v/>
      </c>
      <c r="AH537" s="129"/>
      <c r="AI537" s="129"/>
      <c r="AJ537" s="129"/>
      <c r="AK537" s="119"/>
      <c r="AL537" s="115"/>
      <c r="AM537" s="119"/>
      <c r="AN537" s="119"/>
      <c r="AO537" s="692"/>
      <c r="AP537" s="692"/>
      <c r="AQ537" s="692"/>
      <c r="AR537" s="692"/>
      <c r="AS537" s="692"/>
      <c r="AT537" s="1303">
        <f>IF(AC537="Extremity",IF(CG537="","",CG537),"")</f>
        <v/>
      </c>
      <c r="AU537" s="1303">
        <f>IF(AC537="Extremity",IF(CH537="","",CH537),"")</f>
        <v/>
      </c>
      <c r="AV537" s="1304">
        <f>IF(AC537="Extremity","",IF(CE537="","",CE537))</f>
        <v/>
      </c>
      <c r="AW537" s="1304">
        <f>IF(AD537="Extremity","",IF(CF537="","",CF537))</f>
        <v/>
      </c>
      <c r="AX537" s="1305">
        <f>DL537</f>
        <v/>
      </c>
      <c r="AY537" s="1305">
        <f>DQ537</f>
        <v/>
      </c>
      <c r="AZ537" s="3377">
        <f>IF(AC537="Extremity",IF(DA537="","",DA537),"")</f>
        <v/>
      </c>
      <c r="BA537" s="3378">
        <f>IF(AC537="Extremity","",IF(CT537="","",CT537))</f>
        <v/>
      </c>
      <c r="BB537" s="1305">
        <f>IF(AC537="Extremity",IF(DB537="","",DB537),"")</f>
        <v/>
      </c>
      <c r="BC537" s="1304">
        <f>IF(AC537="Extremity","",IF(CZ537="","",CZ537))</f>
        <v/>
      </c>
      <c r="BD537" s="1305">
        <f>DD537</f>
        <v/>
      </c>
      <c r="BE537" s="132">
        <f>DE537</f>
        <v/>
      </c>
      <c r="BF537" s="133">
        <f>DF537*60</f>
        <v/>
      </c>
      <c r="BG537" s="121">
        <f>BE537</f>
        <v/>
      </c>
      <c r="BH537" s="133">
        <f>DG537*60</f>
        <v/>
      </c>
      <c r="BI537" s="133">
        <f>DH537</f>
        <v/>
      </c>
      <c r="BJ537" s="117"/>
      <c r="BK537" s="812">
        <f>Overview!$E$7</f>
        <v/>
      </c>
      <c r="BL537" s="117"/>
      <c r="BM537" s="834">
        <f>DI537</f>
        <v/>
      </c>
      <c r="BN537" s="812">
        <f>Overview!$P$153</f>
        <v/>
      </c>
      <c r="BO537" s="117" t="inlineStr">
        <is>
          <t>Revisar: la misma frecuencia aparece con varios canales en esta banda (18050 / 18300 / 18525)</t>
        </is>
      </c>
      <c r="BP537" s="117"/>
      <c r="BQ537" s="115"/>
      <c r="BR537" s="1478"/>
      <c r="BS537" s="1541"/>
      <c r="BT537" s="1860" t="inlineStr">
        <is>
          <t>LTE CATM1</t>
        </is>
      </c>
      <c r="BU537" s="1833" t="inlineStr">
        <is>
          <t>FDD1</t>
        </is>
      </c>
      <c r="BV537" s="907">
        <f>Overview!$H$31</f>
        <v/>
      </c>
      <c r="BW537" s="1861"/>
      <c r="BX537" s="1833" t="inlineStr">
        <is>
          <t>Close to ear</t>
        </is>
      </c>
      <c r="BY537" s="7301"/>
      <c r="BZ537" s="1723">
        <f>IF(COUNT('Conducted LTE CATM1'!$AH$3:$AH$265)=0,15,INDEX('Conducted LTE CATM1'!$M$3:$M$265,MATCH(MAX('Conducted LTE CATM1'!$AH$3:$AH$265),'Conducted LTE CATM1'!$AH$3:$AH$265,0)))</f>
        <v>15</v>
      </c>
      <c r="CA537" s="1826" t="inlineStr">
        <is>
          <t>Left Cheek</t>
        </is>
      </c>
      <c r="CB537" s="202">
        <v>0</v>
      </c>
      <c r="CC537" s="1104">
        <f>IF(COUNT('Conducted LTE CATM1'!$AH$3:$AH$265)=0,18300,INDEX('Conducted LTE CATM1'!$T$3:$T$265,MATCH(MAX('Conducted LTE CATM1'!$AH$3:$AH$265),'Conducted LTE CATM1'!$AH$3:$AH$265,0)))</f>
        <v>18300</v>
      </c>
      <c r="CD537" s="1104">
        <f>IF(COUNT('Conducted LTE CATM1'!$AH$3:$AH$265)=0,1950,INDEX('Conducted LTE CATM1'!$U$3:$U$265,MATCH(MAX('Conducted LTE CATM1'!$AH$3:$AH$265),'Conducted LTE CATM1'!$AH$3:$AH$265,0)))</f>
        <v>1950</v>
      </c>
      <c r="CE537" s="7233"/>
      <c r="CF537" s="7233"/>
      <c r="CG537" s="6705"/>
      <c r="CH537" s="6705"/>
      <c r="CI537" s="225">
        <f>BY537</f>
        <v/>
      </c>
      <c r="CJ537" s="237">
        <f>BZ537</f>
        <v/>
      </c>
      <c r="CK537" s="223">
        <f>CA537</f>
        <v/>
      </c>
      <c r="CL537" s="237">
        <f>CC537</f>
        <v/>
      </c>
      <c r="CM537" s="394">
        <f>CD537</f>
        <v/>
      </c>
      <c r="CN537" s="1526"/>
      <c r="CO537" s="1581"/>
      <c r="CP537" s="891">
        <f>IF(CF537=""," ",IF(ABS(CE537-CF537)&lt;=0.1,"Valid","Not valid"))</f>
        <v/>
      </c>
      <c r="CQ537" s="892">
        <f> IF(CE537="","",IF(AND(CE537&lt;&gt;"",CF537=""),IF(CE537&gt;=0.8,"Medir+Sig Max","No"),IF(CF537&lt;&gt;"",IF(CF537&gt;=0.8,"Medir+Sig Max","No"),"")))</f>
        <v/>
      </c>
      <c r="CR537" s="7224"/>
      <c r="CS537" s="892"/>
      <c r="CT537" s="219">
        <f>IF(CO537="",IF(AND(CE537="",CF537=""),"",IF(CF537="",IF(DQ537&gt;1,ROUND(DQ537*CE537,3),CE537),IF(DQ537&gt;1,ROUND(DQ537*CF537,3),CF537))),IF(AND(CE537="",CF537=""),"",IF(CF537="",IF(DQ537&gt;1,ROUND(DQ537*CE537*(1/(CO537)),3),CE537*(1/(CO537))),IF(DQ537&gt;1,ROUND(DQ537*CF537*(1/(CO537)),3),CF537*(1/(CO537))))))</f>
        <v/>
      </c>
      <c r="CU537" s="224">
        <f>BY537</f>
        <v/>
      </c>
      <c r="CV537" s="237">
        <f>BZ537</f>
        <v/>
      </c>
      <c r="CW537" s="237">
        <f>CA537</f>
        <v/>
      </c>
      <c r="CX537" s="224">
        <f>CC537</f>
        <v/>
      </c>
      <c r="CY537" s="237">
        <f>CD537</f>
        <v/>
      </c>
      <c r="CZ537" s="7476">
        <f>IF(COUNTIF(Overview!K12:K14,TRUE)&gt;0,1.6,IF(COUNTIF(Overview!L12:L14,TRUE)&gt;0,8,0))</f>
        <v/>
      </c>
      <c r="DA537" s="1799"/>
      <c r="DB537" s="7482"/>
      <c r="DC537" s="844">
        <f>IF(CT537="","",IF(CT537&gt;CZ537,"Fail","Pass"))</f>
        <v/>
      </c>
      <c r="DD537" s="399"/>
      <c r="DE537" s="1565">
        <f>MyTimestamp(DC537)</f>
        <v/>
      </c>
      <c r="DF537" s="1531">
        <f>IF(COUNT(CE537:CH537)=1,15,IF(COUNT(CE537:CH537)=0,0,30))</f>
        <v/>
      </c>
      <c r="DG537" s="1532">
        <f>IF(DF537=0,0,2)</f>
        <v/>
      </c>
      <c r="DH537" s="1862"/>
      <c r="DI537" s="1862"/>
      <c r="DJ537" s="1863"/>
      <c r="DK537" s="1782"/>
      <c r="DL537" s="1574">
        <f>10^(CN537/20)*100-100</f>
        <v/>
      </c>
      <c r="DM537" s="776"/>
      <c r="DN537" s="1104"/>
      <c r="DO537" s="776">
        <f>IF(DM537="","",10^(DM537/10))</f>
        <v/>
      </c>
      <c r="DP537" s="776">
        <f>IF(ISNUMBER(DN537)=FALSE,"",10^(DN537/10))</f>
        <v/>
      </c>
      <c r="DQ537" s="1577">
        <f>IF(AND(ISNUMBER(DO537),ISNUMBER(DP537)),IF(DO537/DP537&gt;1,ROUND((DO537)/DP537,3),1),1)</f>
        <v/>
      </c>
      <c r="DR537" s="1541"/>
      <c r="DS537" s="1541"/>
      <c r="DT537" s="1541"/>
      <c r="DU537" s="1541"/>
      <c r="DV537" s="1541"/>
      <c r="DW537" s="1541"/>
      <c r="DX537" s="1541"/>
      <c r="DY537" s="1541"/>
      <c r="DZ537" s="1541"/>
      <c r="EA537" s="1541"/>
      <c r="EB537" s="1541"/>
      <c r="EC537" s="1541"/>
      <c r="ED537" s="1541"/>
      <c r="EE537" s="1541"/>
      <c r="EF537" s="1541"/>
      <c r="EG537" s="1541"/>
      <c r="EH537" s="1541"/>
      <c r="EI537" s="1541"/>
      <c r="EJ537" s="1541"/>
      <c r="EK537" s="1541"/>
      <c r="EL537" s="1541"/>
      <c r="EM537" s="1541"/>
      <c r="EN537" s="1541"/>
      <c r="EO537" s="1541"/>
      <c r="EP537" s="1541"/>
      <c r="EQ537" s="1541"/>
      <c r="ER537" s="1541"/>
      <c r="ES537" s="1541"/>
      <c r="ET537" s="1541"/>
      <c r="EU537" s="1541"/>
      <c r="EV537" s="1541"/>
    </row>
    <row r="538" ht="12.75" x14ac:dyDescent="0.2">
      <c r="A538" s="1541"/>
      <c r="B538" s="1541"/>
      <c r="C538"/>
      <c r="D538" s="1486"/>
      <c r="E538" s="1486"/>
      <c r="F538" s="672" t="inlineStr">
        <is>
          <t>5.3</t>
        </is>
      </c>
      <c r="G538" s="1497"/>
      <c r="H538" s="130">
        <f>BV538</f>
        <v/>
      </c>
      <c r="I538" s="130">
        <f>BW538</f>
        <v/>
      </c>
      <c r="J538" s="1299" t="inlineStr">
        <is>
          <t>Cat M1</t>
        </is>
      </c>
      <c r="K538" s="1299" t="inlineStr">
        <is>
          <t>FDD1</t>
        </is>
      </c>
      <c r="L538" s="115"/>
      <c r="M538" s="130">
        <v>15</v>
      </c>
      <c r="N538" s="119" t="inlineStr">
        <is>
          <t>16QAM</t>
        </is>
      </c>
      <c r="O538" s="131"/>
      <c r="P538" s="6597">
        <v>0</v>
      </c>
      <c r="Q538" s="131">
        <v>3</v>
      </c>
      <c r="R538" s="131">
        <v>0</v>
      </c>
      <c r="S538" s="6593"/>
      <c r="T538" s="130">
        <v>18300</v>
      </c>
      <c r="U538" s="6593">
        <v>1950</v>
      </c>
      <c r="V538" s="119"/>
      <c r="W538" s="1305"/>
      <c r="X538" s="119"/>
      <c r="Y538" s="119"/>
      <c r="Z538" s="119"/>
      <c r="AA538" s="115"/>
      <c r="AB538" s="115"/>
      <c r="AC538" s="1300">
        <f>IF(OR(BX538="Close to Ear",BX538="Close to Head"),"Head",IF(BX538="Extremity","Extremity","Body"))</f>
        <v/>
      </c>
      <c r="AD538" s="1301">
        <f>CA538</f>
        <v/>
      </c>
      <c r="AE538" s="1299">
        <f>CB538</f>
        <v/>
      </c>
      <c r="AF538" s="115"/>
      <c r="AG538" s="1302">
        <f>IF(OR(AZ538="",BA538=""),"N/A",IF(DC538="Pass","P","F"))</f>
        <v/>
      </c>
      <c r="AH538" s="129"/>
      <c r="AI538" s="129"/>
      <c r="AJ538" s="129"/>
      <c r="AK538" s="119"/>
      <c r="AL538" s="115"/>
      <c r="AM538" s="119"/>
      <c r="AN538" s="119"/>
      <c r="AO538" s="692"/>
      <c r="AP538" s="692"/>
      <c r="AQ538" s="692"/>
      <c r="AR538" s="692"/>
      <c r="AS538" s="692"/>
      <c r="AT538" s="1303">
        <f>IF(AC538="Extremity",IF(CG538="","",CG538),"")</f>
        <v/>
      </c>
      <c r="AU538" s="1303">
        <f>IF(AC538="Extremity",IF(CH538="","",CH538),"")</f>
        <v/>
      </c>
      <c r="AV538" s="1304">
        <f>IF(AC538="Extremity","",IF(CE538="","",CE538))</f>
        <v/>
      </c>
      <c r="AW538" s="1304">
        <f>IF(AD538="Extremity","",IF(CF538="","",CF538))</f>
        <v/>
      </c>
      <c r="AX538" s="1305">
        <f>DL538</f>
        <v/>
      </c>
      <c r="AY538" s="1305">
        <f>DQ538</f>
        <v/>
      </c>
      <c r="AZ538" s="3377">
        <f>IF(AC538="Extremity",IF(DA538="","",DA538),"")</f>
        <v/>
      </c>
      <c r="BA538" s="3378">
        <f>IF(AC538="Extremity","",IF(CT538="","",CT538))</f>
        <v/>
      </c>
      <c r="BB538" s="1305">
        <f>IF(AC538="Extremity",IF(DB538="","",DB538),"")</f>
        <v/>
      </c>
      <c r="BC538" s="1304">
        <f>IF(AC538="Extremity","",IF(CZ538="","",CZ538))</f>
        <v/>
      </c>
      <c r="BD538" s="1305">
        <f>DD538</f>
        <v/>
      </c>
      <c r="BE538" s="132">
        <f>DE538</f>
        <v/>
      </c>
      <c r="BF538" s="133">
        <f>DF538*60</f>
        <v/>
      </c>
      <c r="BG538" s="121">
        <f>BE538</f>
        <v/>
      </c>
      <c r="BH538" s="133">
        <f>DG538*60</f>
        <v/>
      </c>
      <c r="BI538" s="133">
        <f>DH538</f>
        <v/>
      </c>
      <c r="BJ538" s="117"/>
      <c r="BK538" s="812">
        <f>Overview!$E$7</f>
        <v/>
      </c>
      <c r="BL538" s="117"/>
      <c r="BM538" s="834">
        <f>DI538</f>
        <v/>
      </c>
      <c r="BN538" s="812">
        <f>Overview!$P$153</f>
        <v/>
      </c>
      <c r="BO538" s="117" t="inlineStr">
        <is>
          <t>Revisar: la misma frecuencia aparece con varios canales en esta banda (18050 / 18300 / 18525)</t>
        </is>
      </c>
      <c r="BP538" s="117"/>
      <c r="BQ538" s="115"/>
      <c r="BR538" s="1478"/>
      <c r="BS538" s="1541"/>
      <c r="BT538" s="1864" t="inlineStr">
        <is>
          <t>LTE CATM1</t>
        </is>
      </c>
      <c r="BU538" s="1828" t="inlineStr">
        <is>
          <t>FDD1</t>
        </is>
      </c>
      <c r="BV538" s="906">
        <f>Overview!$H$31</f>
        <v/>
      </c>
      <c r="BW538" s="1865"/>
      <c r="BX538" s="1828" t="inlineStr">
        <is>
          <t>Close to ear</t>
        </is>
      </c>
      <c r="BY538" s="7302"/>
      <c r="BZ538" s="1724">
        <f>IF(COUNT('Conducted LTE CATM1'!$AH$3:$AH$265)=0,15,INDEX('Conducted LTE CATM1'!$M$3:$M$265,MATCH(MAX('Conducted LTE CATM1'!$AH$3:$AH$265),'Conducted LTE CATM1'!$AH$3:$AH$265,0)))</f>
        <v>15</v>
      </c>
      <c r="CA538" s="1829" t="inlineStr">
        <is>
          <t>Left Tilt</t>
        </is>
      </c>
      <c r="CB538" s="200">
        <v>0</v>
      </c>
      <c r="CC538" s="976">
        <f>IF(COUNT('Conducted LTE CATM1'!$AH$3:$AH$265)=0,18300,INDEX('Conducted LTE CATM1'!$T$3:$T$265,MATCH(MAX('Conducted LTE CATM1'!$AH$3:$AH$265),'Conducted LTE CATM1'!$AH$3:$AH$265,0)))</f>
        <v>18300</v>
      </c>
      <c r="CD538" s="976">
        <f>IF(COUNT('Conducted LTE CATM1'!$AH$3:$AH$265)=0,1950,INDEX('Conducted LTE CATM1'!$U$3:$U$265,MATCH(MAX('Conducted LTE CATM1'!$AH$3:$AH$265),'Conducted LTE CATM1'!$AH$3:$AH$265,0)))</f>
        <v>1950</v>
      </c>
      <c r="CE538" s="7234"/>
      <c r="CF538" s="7234"/>
      <c r="CG538" s="6706"/>
      <c r="CH538" s="6706"/>
      <c r="CI538" s="225">
        <f>BY538</f>
        <v/>
      </c>
      <c r="CJ538" s="237">
        <f>BZ538</f>
        <v/>
      </c>
      <c r="CK538" s="223">
        <f>CA538</f>
        <v/>
      </c>
      <c r="CL538" s="237">
        <f>CC538</f>
        <v/>
      </c>
      <c r="CM538" s="394">
        <f>CD538</f>
        <v/>
      </c>
      <c r="CN538" s="1527"/>
      <c r="CO538" s="1579"/>
      <c r="CP538" s="7214">
        <f>IF(CF538=""," ",IF(ABS(CE538-CF538)&lt;=0.1,"Valid","Not valid"))</f>
        <v/>
      </c>
      <c r="CQ538" s="1674">
        <f> IF(CE538="","",IF(AND(CE538&lt;&gt;"",CF538=""),IF(CE538&gt;=0.8,"Medir+Sig Max","No"),IF(CF538&lt;&gt;"",IF(CF538&gt;=0.8,"Medir+Sig Max","No"),"")))</f>
        <v/>
      </c>
      <c r="CR538" s="6927"/>
      <c r="CS538" s="1674"/>
      <c r="CT538" s="220">
        <f>IF(CO538="",IF(AND(CE538="",CF538=""),"",IF(CF538="",IF(DQ538&gt;1,ROUND(DQ538*CE538,3),CE538),IF(DQ538&gt;1,ROUND(DQ538*CF538,3),CF538))),IF(AND(CE538="",CF538=""),"",IF(CF538="",IF(DQ538&gt;1,ROUND(DQ538*CE538*(1/(CO538)),3),CE538*(1/(CO538))),IF(DQ538&gt;1,ROUND(DQ538*CF538*(1/(CO538)),3),CF538*(1/(CO538))))))</f>
        <v/>
      </c>
      <c r="CU538" s="224">
        <f>BY538</f>
        <v/>
      </c>
      <c r="CV538" s="237">
        <f>BZ538</f>
        <v/>
      </c>
      <c r="CW538" s="237">
        <f>CA538</f>
        <v/>
      </c>
      <c r="CX538" s="224">
        <f>CC538</f>
        <v/>
      </c>
      <c r="CY538" s="237">
        <f>CD538</f>
        <v/>
      </c>
      <c r="CZ538" s="7474">
        <f>IF(COUNTIF(Overview!K12:K14,TRUE)&gt;0,1.6,IF(COUNTIF(Overview!L12:L14,TRUE)&gt;0,8,0))</f>
        <v/>
      </c>
      <c r="DA538" s="1788"/>
      <c r="DB538" s="7483"/>
      <c r="DC538" s="844">
        <f>IF(CT538="","",IF(CT538&gt;CZ538,"Fail","Pass"))</f>
        <v/>
      </c>
      <c r="DD538" s="402"/>
      <c r="DE538" s="1565">
        <f>MyTimestamp(DC538)</f>
        <v/>
      </c>
      <c r="DF538" s="1531">
        <f>IF(COUNT(CE538:CH538)=1,15,IF(COUNT(CE538:CH538)=0,0,30))</f>
        <v/>
      </c>
      <c r="DG538" s="1532">
        <f>IF(DF538=0,0,2)</f>
        <v/>
      </c>
      <c r="DH538" s="1866"/>
      <c r="DI538" s="1866"/>
      <c r="DJ538" s="1863"/>
      <c r="DK538" s="1789"/>
      <c r="DL538" s="1574">
        <f>10^(CN538/20)*100-100</f>
        <v/>
      </c>
      <c r="DM538" s="777"/>
      <c r="DN538" s="976"/>
      <c r="DO538" s="777">
        <f>IF(DM538="","",10^(DM538/10))</f>
        <v/>
      </c>
      <c r="DP538" s="777">
        <f>IF(ISNUMBER(DN538)=FALSE,"",10^(DN538/10))</f>
        <v/>
      </c>
      <c r="DQ538" s="1578">
        <f>IF(AND(ISNUMBER(DO538),ISNUMBER(DP538)),IF(DO538/DP538&gt;1,ROUND((DO538)/DP538,3),1),1)</f>
        <v/>
      </c>
      <c r="DR538" s="1541"/>
      <c r="DS538" s="1541"/>
      <c r="DT538" s="1541"/>
      <c r="DU538" s="1541"/>
      <c r="DV538" s="1541"/>
      <c r="DW538" s="1541"/>
      <c r="DX538" s="1541"/>
      <c r="DY538" s="1541"/>
      <c r="DZ538" s="1541"/>
      <c r="EA538" s="1541"/>
      <c r="EB538" s="1541"/>
      <c r="EC538" s="1541"/>
      <c r="ED538" s="1541"/>
      <c r="EE538" s="1541"/>
      <c r="EF538" s="1541"/>
      <c r="EG538" s="1541"/>
      <c r="EH538" s="1541"/>
      <c r="EI538" s="1541"/>
      <c r="EJ538" s="1541"/>
      <c r="EK538" s="1541"/>
      <c r="EL538" s="1541"/>
      <c r="EM538" s="1541"/>
      <c r="EN538" s="1541"/>
      <c r="EO538" s="1541"/>
      <c r="EP538" s="1541"/>
      <c r="EQ538" s="1541"/>
      <c r="ER538" s="1541"/>
      <c r="ES538" s="1541"/>
      <c r="ET538" s="1541"/>
      <c r="EU538" s="1541"/>
      <c r="EV538" s="1541"/>
    </row>
    <row r="539" ht="12.75" x14ac:dyDescent="0.2">
      <c r="A539" s="1541"/>
      <c r="B539" s="1541"/>
      <c r="C539"/>
      <c r="D539" s="1486"/>
      <c r="E539" s="1486"/>
      <c r="F539" s="672" t="inlineStr">
        <is>
          <t>5.3</t>
        </is>
      </c>
      <c r="G539" s="1497"/>
      <c r="H539" s="130">
        <f>BV539</f>
        <v/>
      </c>
      <c r="I539" s="130">
        <f>BW539</f>
        <v/>
      </c>
      <c r="J539" s="1299" t="inlineStr">
        <is>
          <t>Cat M1</t>
        </is>
      </c>
      <c r="K539" s="1299" t="inlineStr">
        <is>
          <t>FDD1</t>
        </is>
      </c>
      <c r="L539" s="115"/>
      <c r="M539" s="130">
        <v>15</v>
      </c>
      <c r="N539" s="119" t="inlineStr">
        <is>
          <t>16QAM</t>
        </is>
      </c>
      <c r="O539" s="131"/>
      <c r="P539" s="6597">
        <v>0</v>
      </c>
      <c r="Q539" s="131">
        <v>3</v>
      </c>
      <c r="R539" s="131">
        <v>0</v>
      </c>
      <c r="S539" s="6593"/>
      <c r="T539" s="130">
        <v>18300</v>
      </c>
      <c r="U539" s="6593">
        <v>1950</v>
      </c>
      <c r="V539" s="119"/>
      <c r="W539" s="1305"/>
      <c r="X539" s="119"/>
      <c r="Y539" s="119"/>
      <c r="Z539" s="119"/>
      <c r="AA539" s="115"/>
      <c r="AB539" s="115"/>
      <c r="AC539" s="1300">
        <f>IF(OR(BX539="Close to Ear",BX539="Close to Head"),"Head",IF(BX539="Extremity","Extremity","Body"))</f>
        <v/>
      </c>
      <c r="AD539" s="1301">
        <f>CA539</f>
        <v/>
      </c>
      <c r="AE539" s="1299">
        <f>CB539</f>
        <v/>
      </c>
      <c r="AF539" s="115"/>
      <c r="AG539" s="1302">
        <f>IF(OR(AZ539="",BA539=""),"N/A",IF(DC539="Pass","P","F"))</f>
        <v/>
      </c>
      <c r="AH539" s="129"/>
      <c r="AI539" s="129"/>
      <c r="AJ539" s="129"/>
      <c r="AK539" s="119"/>
      <c r="AL539" s="115"/>
      <c r="AM539" s="119"/>
      <c r="AN539" s="119"/>
      <c r="AO539" s="692"/>
      <c r="AP539" s="692"/>
      <c r="AQ539" s="692"/>
      <c r="AR539" s="692"/>
      <c r="AS539" s="692"/>
      <c r="AT539" s="1303">
        <f>IF(AC539="Extremity",IF(CG539="","",CG539),"")</f>
        <v/>
      </c>
      <c r="AU539" s="1303">
        <f>IF(AC539="Extremity",IF(CH539="","",CH539),"")</f>
        <v/>
      </c>
      <c r="AV539" s="1304">
        <f>IF(AC539="Extremity","",IF(CE539="","",CE539))</f>
        <v/>
      </c>
      <c r="AW539" s="1304">
        <f>IF(AD539="Extremity","",IF(CF539="","",CF539))</f>
        <v/>
      </c>
      <c r="AX539" s="1305">
        <f>DL539</f>
        <v/>
      </c>
      <c r="AY539" s="1305">
        <f>DQ539</f>
        <v/>
      </c>
      <c r="AZ539" s="3377">
        <f>IF(AC539="Extremity",IF(DA539="","",DA539),"")</f>
        <v/>
      </c>
      <c r="BA539" s="3378">
        <f>IF(AC539="Extremity","",IF(CT539="","",CT539))</f>
        <v/>
      </c>
      <c r="BB539" s="1305">
        <f>IF(AC539="Extremity",IF(DB539="","",DB539),"")</f>
        <v/>
      </c>
      <c r="BC539" s="1304">
        <f>IF(AC539="Extremity","",IF(CZ539="","",CZ539))</f>
        <v/>
      </c>
      <c r="BD539" s="1305">
        <f>DD539</f>
        <v/>
      </c>
      <c r="BE539" s="132">
        <f>DE539</f>
        <v/>
      </c>
      <c r="BF539" s="133">
        <f>DF539*60</f>
        <v/>
      </c>
      <c r="BG539" s="121">
        <f>BE539</f>
        <v/>
      </c>
      <c r="BH539" s="133">
        <f>DG539*60</f>
        <v/>
      </c>
      <c r="BI539" s="133">
        <f>DH539</f>
        <v/>
      </c>
      <c r="BJ539" s="117"/>
      <c r="BK539" s="812">
        <f>Overview!$E$7</f>
        <v/>
      </c>
      <c r="BL539" s="117"/>
      <c r="BM539" s="834">
        <f>DI539</f>
        <v/>
      </c>
      <c r="BN539" s="812">
        <f>Overview!$P$153</f>
        <v/>
      </c>
      <c r="BO539" s="117" t="inlineStr">
        <is>
          <t>Revisar: la misma frecuencia aparece con varios canales en esta banda (18050 / 18300 / 18525)</t>
        </is>
      </c>
      <c r="BP539" s="117"/>
      <c r="BQ539" s="115"/>
      <c r="BR539" s="1478"/>
      <c r="BS539" s="1541"/>
      <c r="BT539" s="1864" t="inlineStr">
        <is>
          <t>LTE CATM1</t>
        </is>
      </c>
      <c r="BU539" s="1828" t="inlineStr">
        <is>
          <t>FDD1</t>
        </is>
      </c>
      <c r="BV539" s="906">
        <f>Overview!$H$31</f>
        <v/>
      </c>
      <c r="BW539" s="1865"/>
      <c r="BX539" s="1828" t="inlineStr">
        <is>
          <t>Close to ear</t>
        </is>
      </c>
      <c r="BY539" s="7303"/>
      <c r="BZ539" s="1724">
        <f>IF(COUNT('Conducted LTE CATM1'!$AH$3:$AH$265)=0,15,INDEX('Conducted LTE CATM1'!$M$3:$M$265,MATCH(MAX('Conducted LTE CATM1'!$AH$3:$AH$265),'Conducted LTE CATM1'!$AH$3:$AH$265,0)))</f>
        <v>15</v>
      </c>
      <c r="CA539" s="1829" t="inlineStr">
        <is>
          <t>Right Cheek</t>
        </is>
      </c>
      <c r="CB539" s="200">
        <v>0</v>
      </c>
      <c r="CC539" s="976">
        <f>IF(COUNT('Conducted LTE CATM1'!$AH$3:$AH$265)=0,18300,INDEX('Conducted LTE CATM1'!$T$3:$T$265,MATCH(MAX('Conducted LTE CATM1'!$AH$3:$AH$265),'Conducted LTE CATM1'!$AH$3:$AH$265,0)))</f>
        <v>18300</v>
      </c>
      <c r="CD539" s="976">
        <f>IF(COUNT('Conducted LTE CATM1'!$AH$3:$AH$265)=0,1950,INDEX('Conducted LTE CATM1'!$U$3:$U$265,MATCH(MAX('Conducted LTE CATM1'!$AH$3:$AH$265),'Conducted LTE CATM1'!$AH$3:$AH$265,0)))</f>
        <v>1950</v>
      </c>
      <c r="CE539" s="7234"/>
      <c r="CF539" s="7234"/>
      <c r="CG539" s="6706"/>
      <c r="CH539" s="6706"/>
      <c r="CI539" s="225">
        <f>BY539</f>
        <v/>
      </c>
      <c r="CJ539" s="237">
        <f>BZ539</f>
        <v/>
      </c>
      <c r="CK539" s="223">
        <f>CA539</f>
        <v/>
      </c>
      <c r="CL539" s="237">
        <f>CC539</f>
        <v/>
      </c>
      <c r="CM539" s="394">
        <f>CD539</f>
        <v/>
      </c>
      <c r="CN539" s="1527"/>
      <c r="CO539" s="1579"/>
      <c r="CP539" s="7214">
        <f>IF(CF539=""," ",IF(ABS(CE539-CF539)&lt;=0.1,"Valid","Not valid"))</f>
        <v/>
      </c>
      <c r="CQ539" s="1674">
        <f> IF(CE539="","",IF(AND(CE539&lt;&gt;"",CF539=""),IF(CE539&gt;=0.8,"Medir+Sig Max","No"),IF(CF539&lt;&gt;"",IF(CF539&gt;=0.8,"Medir+Sig Max","No"),"")))</f>
        <v/>
      </c>
      <c r="CR539" s="6927"/>
      <c r="CS539" s="1674"/>
      <c r="CT539" s="220">
        <f>IF(CO539="",IF(AND(CE539="",CF539=""),"",IF(CF539="",IF(DQ539&gt;1,ROUND(DQ539*CE539,3),CE539),IF(DQ539&gt;1,ROUND(DQ539*CF539,3),CF539))),IF(AND(CE539="",CF539=""),"",IF(CF539="",IF(DQ539&gt;1,ROUND(DQ539*CE539*(1/(CO539)),3),CE539*(1/(CO539))),IF(DQ539&gt;1,ROUND(DQ539*CF539*(1/(CO539)),3),CF539*(1/(CO539))))))</f>
        <v/>
      </c>
      <c r="CU539" s="224">
        <f>BY539</f>
        <v/>
      </c>
      <c r="CV539" s="237">
        <f>BZ539</f>
        <v/>
      </c>
      <c r="CW539" s="237">
        <f>CA539</f>
        <v/>
      </c>
      <c r="CX539" s="224">
        <f>CC539</f>
        <v/>
      </c>
      <c r="CY539" s="237">
        <f>CD539</f>
        <v/>
      </c>
      <c r="CZ539" s="7474">
        <f>IF(COUNTIF(Overview!K12:K14,TRUE)&gt;0,1.6,IF(COUNTIF(Overview!L12:L14,TRUE)&gt;0,8,0))</f>
        <v/>
      </c>
      <c r="DA539" s="1788"/>
      <c r="DB539" s="7483"/>
      <c r="DC539" s="844">
        <f>IF(CT539="","",IF(CT539&gt;CZ539,"Fail","Pass"))</f>
        <v/>
      </c>
      <c r="DD539" s="402"/>
      <c r="DE539" s="1565">
        <f>MyTimestamp(DC539)</f>
        <v/>
      </c>
      <c r="DF539" s="1531">
        <f>IF(COUNT(CE539:CH539)=1,15,IF(COUNT(CE539:CH539)=0,0,30))</f>
        <v/>
      </c>
      <c r="DG539" s="1532">
        <f>IF(DF539=0,0,2)</f>
        <v/>
      </c>
      <c r="DH539" s="1866"/>
      <c r="DI539" s="1866"/>
      <c r="DJ539" s="1863"/>
      <c r="DK539" s="1789"/>
      <c r="DL539" s="1574">
        <f>10^(CN539/20)*100-100</f>
        <v/>
      </c>
      <c r="DM539" s="777"/>
      <c r="DN539" s="976"/>
      <c r="DO539" s="777">
        <f>IF(DM539="","",10^(DM539/10))</f>
        <v/>
      </c>
      <c r="DP539" s="777">
        <f>IF(ISNUMBER(DN539)=FALSE,"",10^(DN539/10))</f>
        <v/>
      </c>
      <c r="DQ539" s="1578">
        <f>IF(AND(ISNUMBER(DO539),ISNUMBER(DP539)),IF(DO539/DP539&gt;1,ROUND((DO539)/DP539,3),1),1)</f>
        <v/>
      </c>
      <c r="DR539" s="1541"/>
      <c r="DS539" s="1541"/>
      <c r="DT539" s="1541"/>
      <c r="DU539" s="1541"/>
      <c r="DV539" s="1541"/>
      <c r="DW539" s="1541"/>
      <c r="DX539" s="1541"/>
      <c r="DY539" s="1541"/>
      <c r="DZ539" s="1541"/>
      <c r="EA539" s="1541"/>
      <c r="EB539" s="1541"/>
      <c r="EC539" s="1541"/>
      <c r="ED539" s="1541"/>
      <c r="EE539" s="1541"/>
      <c r="EF539" s="1541"/>
      <c r="EG539" s="1541"/>
      <c r="EH539" s="1541"/>
      <c r="EI539" s="1541"/>
      <c r="EJ539" s="1541"/>
      <c r="EK539" s="1541"/>
      <c r="EL539" s="1541"/>
      <c r="EM539" s="1541"/>
      <c r="EN539" s="1541"/>
      <c r="EO539" s="1541"/>
      <c r="EP539" s="1541"/>
      <c r="EQ539" s="1541"/>
      <c r="ER539" s="1541"/>
      <c r="ES539" s="1541"/>
      <c r="ET539" s="1541"/>
      <c r="EU539" s="1541"/>
      <c r="EV539" s="1541"/>
    </row>
    <row r="540" ht="12.75" x14ac:dyDescent="0.2">
      <c r="A540" s="1541"/>
      <c r="B540" s="1541"/>
      <c r="C540"/>
      <c r="D540" s="1486"/>
      <c r="E540" s="1486"/>
      <c r="F540" s="672" t="inlineStr">
        <is>
          <t>5.3</t>
        </is>
      </c>
      <c r="G540" s="1497"/>
      <c r="H540" s="130">
        <f>BV540</f>
        <v/>
      </c>
      <c r="I540" s="130">
        <f>BW540</f>
        <v/>
      </c>
      <c r="J540" s="1299" t="inlineStr">
        <is>
          <t>Cat M1</t>
        </is>
      </c>
      <c r="K540" s="1299" t="inlineStr">
        <is>
          <t>FDD1</t>
        </is>
      </c>
      <c r="L540" s="115"/>
      <c r="M540" s="130">
        <v>15</v>
      </c>
      <c r="N540" s="119" t="inlineStr">
        <is>
          <t>16QAM</t>
        </is>
      </c>
      <c r="O540" s="131"/>
      <c r="P540" s="6597">
        <v>0</v>
      </c>
      <c r="Q540" s="131">
        <v>3</v>
      </c>
      <c r="R540" s="131">
        <v>0</v>
      </c>
      <c r="S540" s="6593"/>
      <c r="T540" s="130">
        <v>18300</v>
      </c>
      <c r="U540" s="6593">
        <v>1950</v>
      </c>
      <c r="V540" s="119"/>
      <c r="W540" s="1305"/>
      <c r="X540" s="119"/>
      <c r="Y540" s="119"/>
      <c r="Z540" s="119"/>
      <c r="AA540" s="115"/>
      <c r="AB540" s="115"/>
      <c r="AC540" s="1300">
        <f>IF(OR(BX540="Close to Ear",BX540="Close to Head"),"Head",IF(BX540="Extremity","Extremity","Body"))</f>
        <v/>
      </c>
      <c r="AD540" s="1301">
        <f>CA540</f>
        <v/>
      </c>
      <c r="AE540" s="1299">
        <f>CB540</f>
        <v/>
      </c>
      <c r="AF540" s="115"/>
      <c r="AG540" s="1302">
        <f>IF(OR(AZ540="",BA540=""),"N/A",IF(DC540="Pass","P","F"))</f>
        <v/>
      </c>
      <c r="AH540" s="129"/>
      <c r="AI540" s="129"/>
      <c r="AJ540" s="129"/>
      <c r="AK540" s="119"/>
      <c r="AL540" s="115"/>
      <c r="AM540" s="119"/>
      <c r="AN540" s="119"/>
      <c r="AO540" s="692"/>
      <c r="AP540" s="692"/>
      <c r="AQ540" s="692"/>
      <c r="AR540" s="692"/>
      <c r="AS540" s="692"/>
      <c r="AT540" s="1303">
        <f>IF(AC540="Extremity",IF(CG540="","",CG540),"")</f>
        <v/>
      </c>
      <c r="AU540" s="1303">
        <f>IF(AC540="Extremity",IF(CH540="","",CH540),"")</f>
        <v/>
      </c>
      <c r="AV540" s="1304">
        <f>IF(AC540="Extremity","",IF(CE540="","",CE540))</f>
        <v/>
      </c>
      <c r="AW540" s="1304">
        <f>IF(AD540="Extremity","",IF(CF540="","",CF540))</f>
        <v/>
      </c>
      <c r="AX540" s="1305">
        <f>DL540</f>
        <v/>
      </c>
      <c r="AY540" s="1305">
        <f>DQ540</f>
        <v/>
      </c>
      <c r="AZ540" s="3377">
        <f>IF(AC540="Extremity",IF(DA540="","",DA540),"")</f>
        <v/>
      </c>
      <c r="BA540" s="3378">
        <f>IF(AC540="Extremity","",IF(CT540="","",CT540))</f>
        <v/>
      </c>
      <c r="BB540" s="1305">
        <f>IF(AC540="Extremity",IF(DB540="","",DB540),"")</f>
        <v/>
      </c>
      <c r="BC540" s="1304">
        <f>IF(AC540="Extremity","",IF(CZ540="","",CZ540))</f>
        <v/>
      </c>
      <c r="BD540" s="1305">
        <f>DD540</f>
        <v/>
      </c>
      <c r="BE540" s="132">
        <f>DE540</f>
        <v/>
      </c>
      <c r="BF540" s="133">
        <f>DF540*60</f>
        <v/>
      </c>
      <c r="BG540" s="121">
        <f>BE540</f>
        <v/>
      </c>
      <c r="BH540" s="133">
        <f>DG540*60</f>
        <v/>
      </c>
      <c r="BI540" s="133">
        <f>DH540</f>
        <v/>
      </c>
      <c r="BJ540" s="117"/>
      <c r="BK540" s="812">
        <f>Overview!$E$7</f>
        <v/>
      </c>
      <c r="BL540" s="117"/>
      <c r="BM540" s="834">
        <f>DI540</f>
        <v/>
      </c>
      <c r="BN540" s="812">
        <f>Overview!$P$153</f>
        <v/>
      </c>
      <c r="BO540" s="117" t="inlineStr">
        <is>
          <t>Revisar: la misma frecuencia aparece con varios canales en esta banda (18050 / 18300 / 18525)</t>
        </is>
      </c>
      <c r="BP540" s="117"/>
      <c r="BQ540" s="115"/>
      <c r="BR540" s="1478"/>
      <c r="BS540" s="1541"/>
      <c r="BT540" s="1864" t="inlineStr">
        <is>
          <t>LTE CATM1</t>
        </is>
      </c>
      <c r="BU540" s="1828" t="inlineStr">
        <is>
          <t>FDD1</t>
        </is>
      </c>
      <c r="BV540" s="906">
        <f>Overview!$H$31</f>
        <v/>
      </c>
      <c r="BW540" s="1865"/>
      <c r="BX540" s="1828" t="inlineStr">
        <is>
          <t>Close to ear</t>
        </is>
      </c>
      <c r="BY540" s="7303"/>
      <c r="BZ540" s="1724">
        <f>IF(COUNT('Conducted LTE CATM1'!$AH$3:$AH$265)=0,15,INDEX('Conducted LTE CATM1'!$M$3:$M$265,MATCH(MAX('Conducted LTE CATM1'!$AH$3:$AH$265),'Conducted LTE CATM1'!$AH$3:$AH$265,0)))</f>
        <v>15</v>
      </c>
      <c r="CA540" s="1829" t="inlineStr">
        <is>
          <t>Right Tilt</t>
        </is>
      </c>
      <c r="CB540" s="200">
        <v>0</v>
      </c>
      <c r="CC540" s="977">
        <f>IF(COUNT('Conducted LTE CATM1'!$AH$3:$AH$265)=0,18300,INDEX('Conducted LTE CATM1'!$T$3:$T$265,MATCH(MAX('Conducted LTE CATM1'!$AH$3:$AH$265),'Conducted LTE CATM1'!$AH$3:$AH$265,0)))</f>
        <v>18300</v>
      </c>
      <c r="CD540" s="977">
        <f>IF(COUNT('Conducted LTE CATM1'!$AH$3:$AH$265)=0,1950,INDEX('Conducted LTE CATM1'!$U$3:$U$265,MATCH(MAX('Conducted LTE CATM1'!$AH$3:$AH$265),'Conducted LTE CATM1'!$AH$3:$AH$265,0)))</f>
        <v>1950</v>
      </c>
      <c r="CE540" s="7234"/>
      <c r="CF540" s="7234"/>
      <c r="CG540" s="6706"/>
      <c r="CH540" s="6706"/>
      <c r="CI540" s="225">
        <f>BY540</f>
        <v/>
      </c>
      <c r="CJ540" s="237">
        <f>BZ540</f>
        <v/>
      </c>
      <c r="CK540" s="223">
        <f>CA540</f>
        <v/>
      </c>
      <c r="CL540" s="237">
        <f>CC540</f>
        <v/>
      </c>
      <c r="CM540" s="394">
        <f>CD540</f>
        <v/>
      </c>
      <c r="CN540" s="1527"/>
      <c r="CO540" s="1579"/>
      <c r="CP540" s="7214">
        <f>IF(CF540=""," ",IF(ABS(CE540-CF540)&lt;=0.1,"Valid","Not valid"))</f>
        <v/>
      </c>
      <c r="CQ540" s="1674">
        <f> IF(CE540="","",IF(AND(CE540&lt;&gt;"",CF540=""),IF(CE540&gt;=0.8,"Medir+Sig Max","No"),IF(CF540&lt;&gt;"",IF(CF540&gt;=0.8,"Medir+Sig Max","No"),"")))</f>
        <v/>
      </c>
      <c r="CR540" s="6927"/>
      <c r="CS540" s="1674"/>
      <c r="CT540" s="220">
        <f>IF(CO540="",IF(AND(CE540="",CF540=""),"",IF(CF540="",IF(DQ540&gt;1,ROUND(DQ540*CE540,3),CE540),IF(DQ540&gt;1,ROUND(DQ540*CF540,3),CF540))),IF(AND(CE540="",CF540=""),"",IF(CF540="",IF(DQ540&gt;1,ROUND(DQ540*CE540*(1/(CO540)),3),CE540*(1/(CO540))),IF(DQ540&gt;1,ROUND(DQ540*CF540*(1/(CO540)),3),CF540*(1/(CO540))))))</f>
        <v/>
      </c>
      <c r="CU540" s="224">
        <f>BY540</f>
        <v/>
      </c>
      <c r="CV540" s="237">
        <f>BZ540</f>
        <v/>
      </c>
      <c r="CW540" s="237">
        <f>CA540</f>
        <v/>
      </c>
      <c r="CX540" s="224">
        <f>CC540</f>
        <v/>
      </c>
      <c r="CY540" s="237">
        <f>CD540</f>
        <v/>
      </c>
      <c r="CZ540" s="7474">
        <f>IF(COUNTIF(Overview!K12:K14,TRUE)&gt;0,1.6,IF(COUNTIF(Overview!L12:L14,TRUE)&gt;0,8,0))</f>
        <v/>
      </c>
      <c r="DA540" s="1788"/>
      <c r="DB540" s="7483"/>
      <c r="DC540" s="844">
        <f>IF(CT540="","",IF(CT540&gt;CZ540,"Fail","Pass"))</f>
        <v/>
      </c>
      <c r="DD540" s="402"/>
      <c r="DE540" s="1565">
        <f>MyTimestamp(DC540)</f>
        <v/>
      </c>
      <c r="DF540" s="1531">
        <f>IF(COUNT(CE540:CH540)=1,15,IF(COUNT(CE540:CH540)=0,0,30))</f>
        <v/>
      </c>
      <c r="DG540" s="1532">
        <f>IF(DF540=0,0,2)</f>
        <v/>
      </c>
      <c r="DH540" s="1866"/>
      <c r="DI540" s="1866"/>
      <c r="DJ540" s="1863"/>
      <c r="DK540" s="1789"/>
      <c r="DL540" s="1574">
        <f>10^(CN540/20)*100-100</f>
        <v/>
      </c>
      <c r="DM540" s="777"/>
      <c r="DN540" s="977"/>
      <c r="DO540" s="777">
        <f>IF(DM540="","",10^(DM540/10))</f>
        <v/>
      </c>
      <c r="DP540" s="777">
        <f>IF(ISNUMBER(DN540)=FALSE,"",10^(DN540/10))</f>
        <v/>
      </c>
      <c r="DQ540" s="1578">
        <f>IF(AND(ISNUMBER(DO540),ISNUMBER(DP540)),IF(DO540/DP540&gt;1,ROUND((DO540)/DP540,3),1),1)</f>
        <v/>
      </c>
      <c r="DR540" s="1541"/>
      <c r="DS540" s="1541"/>
      <c r="DT540" s="1541"/>
      <c r="DU540" s="1541"/>
      <c r="DV540" s="1541"/>
      <c r="DW540" s="1541"/>
      <c r="DX540" s="1541"/>
      <c r="DY540" s="1541"/>
      <c r="DZ540" s="1541"/>
      <c r="EA540" s="1541"/>
      <c r="EB540" s="1541"/>
      <c r="EC540" s="1541"/>
      <c r="ED540" s="1541"/>
      <c r="EE540" s="1541"/>
      <c r="EF540" s="1541"/>
      <c r="EG540" s="1541"/>
      <c r="EH540" s="1541"/>
      <c r="EI540" s="1541"/>
      <c r="EJ540" s="1541"/>
      <c r="EK540" s="1541"/>
      <c r="EL540" s="1541"/>
      <c r="EM540" s="1541"/>
      <c r="EN540" s="1541"/>
      <c r="EO540" s="1541"/>
      <c r="EP540" s="1541"/>
      <c r="EQ540" s="1541"/>
      <c r="ER540" s="1541"/>
      <c r="ES540" s="1541"/>
      <c r="ET540" s="1541"/>
      <c r="EU540" s="1541"/>
      <c r="EV540" s="1541"/>
    </row>
    <row r="541" ht="12.75" x14ac:dyDescent="0.2">
      <c r="A541" s="1541"/>
      <c r="B541" s="1541"/>
      <c r="C541"/>
      <c r="D541" s="1486"/>
      <c r="E541" s="1486"/>
      <c r="F541" s="672" t="inlineStr">
        <is>
          <t>5.3</t>
        </is>
      </c>
      <c r="G541" s="1497"/>
      <c r="H541" s="130">
        <f>BV541</f>
        <v/>
      </c>
      <c r="I541" s="130">
        <f>BW541</f>
        <v/>
      </c>
      <c r="J541" s="1299" t="inlineStr">
        <is>
          <t>Cat M1</t>
        </is>
      </c>
      <c r="K541" s="1299" t="inlineStr">
        <is>
          <t>FDD1</t>
        </is>
      </c>
      <c r="L541" s="115"/>
      <c r="M541" s="130">
        <v>15</v>
      </c>
      <c r="N541" s="119" t="inlineStr">
        <is>
          <t>16QAM</t>
        </is>
      </c>
      <c r="O541" s="131"/>
      <c r="P541" s="6597">
        <v>0</v>
      </c>
      <c r="Q541" s="131">
        <v>3</v>
      </c>
      <c r="R541" s="131">
        <v>0</v>
      </c>
      <c r="S541" s="6593"/>
      <c r="T541" s="130">
        <v>18300</v>
      </c>
      <c r="U541" s="6593">
        <v>1950</v>
      </c>
      <c r="V541" s="119"/>
      <c r="W541" s="1305"/>
      <c r="X541" s="119"/>
      <c r="Y541" s="119"/>
      <c r="Z541" s="119"/>
      <c r="AA541" s="115"/>
      <c r="AB541" s="115"/>
      <c r="AC541" s="1300">
        <f>IF(OR(BX541="Close to Ear",BX541="Close to Head"),"Head",IF(BX541="Extremity","Extremity","Body"))</f>
        <v/>
      </c>
      <c r="AD541" s="1301">
        <f>CA541</f>
        <v/>
      </c>
      <c r="AE541" s="1299">
        <f>CB541</f>
        <v/>
      </c>
      <c r="AF541" s="115"/>
      <c r="AG541" s="1302">
        <f>IF(OR(AZ541="",BA541=""),"N/A",IF(DC541="Pass","P","F"))</f>
        <v/>
      </c>
      <c r="AH541" s="129"/>
      <c r="AI541" s="129"/>
      <c r="AJ541" s="129"/>
      <c r="AK541" s="119"/>
      <c r="AL541" s="115"/>
      <c r="AM541" s="119"/>
      <c r="AN541" s="119"/>
      <c r="AO541" s="692"/>
      <c r="AP541" s="692"/>
      <c r="AQ541" s="692"/>
      <c r="AR541" s="692"/>
      <c r="AS541" s="692"/>
      <c r="AT541" s="1303">
        <f>IF(AC541="Extremity",IF(CG541="","",CG541),"")</f>
        <v/>
      </c>
      <c r="AU541" s="1303">
        <f>IF(AC541="Extremity",IF(CH541="","",CH541),"")</f>
        <v/>
      </c>
      <c r="AV541" s="1304">
        <f>IF(AC541="Extremity","",IF(CE541="","",CE541))</f>
        <v/>
      </c>
      <c r="AW541" s="1304">
        <f>IF(AD541="Extremity","",IF(CF541="","",CF541))</f>
        <v/>
      </c>
      <c r="AX541" s="1305">
        <f>DL541</f>
        <v/>
      </c>
      <c r="AY541" s="1305">
        <f>DQ541</f>
        <v/>
      </c>
      <c r="AZ541" s="3377">
        <f>IF(AC541="Extremity",IF(DA541="","",DA541),"")</f>
        <v/>
      </c>
      <c r="BA541" s="3378">
        <f>IF(AC541="Extremity","",IF(CT541="","",CT541))</f>
        <v/>
      </c>
      <c r="BB541" s="1305">
        <f>IF(AC541="Extremity",IF(DB541="","",DB541),"")</f>
        <v/>
      </c>
      <c r="BC541" s="1304">
        <f>IF(AC541="Extremity","",IF(CZ541="","",CZ541))</f>
        <v/>
      </c>
      <c r="BD541" s="1305">
        <f>DD541</f>
        <v/>
      </c>
      <c r="BE541" s="132">
        <f>DE541</f>
        <v/>
      </c>
      <c r="BF541" s="133">
        <f>DF541*60</f>
        <v/>
      </c>
      <c r="BG541" s="121">
        <f>BE541</f>
        <v/>
      </c>
      <c r="BH541" s="133">
        <f>DG541*60</f>
        <v/>
      </c>
      <c r="BI541" s="133">
        <f>DH541</f>
        <v/>
      </c>
      <c r="BJ541" s="117"/>
      <c r="BK541" s="812">
        <f>Overview!$E$7</f>
        <v/>
      </c>
      <c r="BL541" s="117"/>
      <c r="BM541" s="834">
        <f>DI541</f>
        <v/>
      </c>
      <c r="BN541" s="812">
        <f>Overview!$P$153</f>
        <v/>
      </c>
      <c r="BO541" s="117" t="inlineStr">
        <is>
          <t>Revisar: la misma frecuencia aparece con varios canales en esta banda (18050 / 18300 / 18525)</t>
        </is>
      </c>
      <c r="BP541" s="117"/>
      <c r="BQ541" s="115"/>
      <c r="BR541" s="1478"/>
      <c r="BS541" s="1541"/>
      <c r="BT541" s="1864" t="inlineStr">
        <is>
          <t>LTE CATM1</t>
        </is>
      </c>
      <c r="BU541" s="1828" t="inlineStr">
        <is>
          <t>FDD1</t>
        </is>
      </c>
      <c r="BV541" s="906">
        <f>Overview!$H$31</f>
        <v/>
      </c>
      <c r="BW541" s="1865"/>
      <c r="BX541" s="1828" t="inlineStr">
        <is>
          <t>Close to ear</t>
        </is>
      </c>
      <c r="BY541" s="7304"/>
      <c r="BZ541" s="1724">
        <f>IF(COUNT('Conducted LTE CATM1'!$AH$3:$AH$265)=0,15,INDEX('Conducted LTE CATM1'!$M$3:$M$265,MATCH(MAX('Conducted LTE CATM1'!$AH$3:$AH$265),'Conducted LTE CATM1'!$AH$3:$AH$265,0)))</f>
        <v>15</v>
      </c>
      <c r="CA541" s="877" t="str">
        <f>IF(COUNT(CF537:CF540)=0,IF(COUNT(CE537:CE540)=0,"TBD",VLOOKUP(MAX(CE537:CE540),CE537:CK540,7,FALSE)),VLOOKUP(MAX(CF537:CF540),CF537:CK540,6,FALSE))</f>
        <v>TBD</v>
      </c>
      <c r="CB541" s="200">
        <v>0</v>
      </c>
      <c r="CC541" s="1104">
        <f>IF(COUNT('Conducted LTE CATM1'!$AH$3:$AH$265)=0,18300,INDEX('Conducted LTE CATM1'!$T$3:$T$265,MATCH(MAX('Conducted LTE CATM1'!$AH$3:$AH$265),'Conducted LTE CATM1'!$AH$3:$AH$265,0)))</f>
        <v>18300</v>
      </c>
      <c r="CD541" s="1104">
        <f>IF(COUNT('Conducted LTE CATM1'!$AH$3:$AH$265)=0,1950,INDEX('Conducted LTE CATM1'!$U$3:$U$265,MATCH(MAX('Conducted LTE CATM1'!$AH$3:$AH$265),'Conducted LTE CATM1'!$AH$3:$AH$265,0)))</f>
        <v>1950</v>
      </c>
      <c r="CE541" s="7234"/>
      <c r="CF541" s="7234"/>
      <c r="CG541" s="6706"/>
      <c r="CH541" s="6706"/>
      <c r="CI541" s="225">
        <f>BY541</f>
        <v/>
      </c>
      <c r="CJ541" s="237">
        <f>BZ541</f>
        <v/>
      </c>
      <c r="CK541" s="223">
        <f>CA541</f>
        <v/>
      </c>
      <c r="CL541" s="237">
        <f>CC541</f>
        <v/>
      </c>
      <c r="CM541" s="394">
        <f>CD541</f>
        <v/>
      </c>
      <c r="CN541" s="1527"/>
      <c r="CO541" s="1579"/>
      <c r="CP541" s="7214">
        <f>IF(CF541=""," ",IF(ABS(CE541-CF541)&lt;=0.1,"Valid","Not valid"))</f>
        <v/>
      </c>
      <c r="CQ541" s="1674">
        <f> IF(CE541="","",IF(AND(CE541&lt;&gt;"",CF541=""),IF(CE541&gt;=0.8,"Medir+Sig Max","No"),IF(CF541&lt;&gt;"",IF(CF541&gt;=0.8,"Medir+Sig Max","No"),"")))</f>
        <v/>
      </c>
      <c r="CR541" s="6927"/>
      <c r="CS541" s="1674"/>
      <c r="CT541" s="220">
        <f>IF(CO541="",IF(AND(CE541="",CF541=""),"",IF(CF541="",IF(DQ541&gt;1,ROUND(DQ541*CE541,3),CE541),IF(DQ541&gt;1,ROUND(DQ541*CF541,3),CF541))),IF(AND(CE541="",CF541=""),"",IF(CF541="",IF(DQ541&gt;1,ROUND(DQ541*CE541*(1/(CO541)),3),CE541*(1/(CO541))),IF(DQ541&gt;1,ROUND(DQ541*CF541*(1/(CO541)),3),CF541*(1/(CO541))))))</f>
        <v/>
      </c>
      <c r="CU541" s="224">
        <f>BY541</f>
        <v/>
      </c>
      <c r="CV541" s="237">
        <f>BZ541</f>
        <v/>
      </c>
      <c r="CW541" s="237">
        <f>CA541</f>
        <v/>
      </c>
      <c r="CX541" s="224">
        <f>CC541</f>
        <v/>
      </c>
      <c r="CY541" s="237">
        <f>CD541</f>
        <v/>
      </c>
      <c r="CZ541" s="7474">
        <f>IF(COUNTIF(Overview!K12:K14,TRUE)&gt;0,1.6,IF(COUNTIF(Overview!L12:L14,TRUE)&gt;0,8,0))</f>
        <v/>
      </c>
      <c r="DA541" s="1788"/>
      <c r="DB541" s="7483"/>
      <c r="DC541" s="844">
        <f>IF(CT541="","",IF(CT541&gt;CZ541,"Fail","Pass"))</f>
        <v/>
      </c>
      <c r="DD541" s="402"/>
      <c r="DE541" s="1565">
        <f>MyTimestamp(DC541)</f>
        <v/>
      </c>
      <c r="DF541" s="1531">
        <f>IF(COUNT(CE541:CH541)=1,15,IF(COUNT(CE541:CH541)=0,0,30))</f>
        <v/>
      </c>
      <c r="DG541" s="1532">
        <f>IF(DF541=0,0,2)</f>
        <v/>
      </c>
      <c r="DH541" s="1866"/>
      <c r="DI541" s="1866"/>
      <c r="DJ541" s="1863"/>
      <c r="DK541" s="1789"/>
      <c r="DL541" s="1574">
        <f>10^(CN541/20)*100-100</f>
        <v/>
      </c>
      <c r="DM541" s="777"/>
      <c r="DN541" s="1104"/>
      <c r="DO541" s="777">
        <f>IF(DM541="","",10^(DM541/10))</f>
        <v/>
      </c>
      <c r="DP541" s="777">
        <f>IF(ISNUMBER(DN541)=FALSE,"",10^(DN541/10))</f>
        <v/>
      </c>
      <c r="DQ541" s="1578">
        <f>IF(AND(ISNUMBER(DO541),ISNUMBER(DP541)),IF(DO541/DP541&gt;1,ROUND((DO541)/DP541,3),1),1)</f>
        <v/>
      </c>
      <c r="DR541" s="1541"/>
      <c r="DS541" s="1541"/>
      <c r="DT541" s="1541"/>
      <c r="DU541" s="1541"/>
      <c r="DV541" s="1541"/>
      <c r="DW541" s="1541"/>
      <c r="DX541" s="1541"/>
      <c r="DY541" s="1541"/>
      <c r="DZ541" s="1541"/>
      <c r="EA541" s="1541"/>
      <c r="EB541" s="1541"/>
      <c r="EC541" s="1541"/>
      <c r="ED541" s="1541"/>
      <c r="EE541" s="1541"/>
      <c r="EF541" s="1541"/>
      <c r="EG541" s="1541"/>
      <c r="EH541" s="1541"/>
      <c r="EI541" s="1541"/>
      <c r="EJ541" s="1541"/>
      <c r="EK541" s="1541"/>
      <c r="EL541" s="1541"/>
      <c r="EM541" s="1541"/>
      <c r="EN541" s="1541"/>
      <c r="EO541" s="1541"/>
      <c r="EP541" s="1541"/>
      <c r="EQ541" s="1541"/>
      <c r="ER541" s="1541"/>
      <c r="ES541" s="1541"/>
      <c r="ET541" s="1541"/>
      <c r="EU541" s="1541"/>
      <c r="EV541" s="1541"/>
    </row>
    <row r="542" ht="12.75" x14ac:dyDescent="0.2">
      <c r="A542" s="1541"/>
      <c r="B542" s="1541"/>
      <c r="C542"/>
      <c r="D542" s="1486"/>
      <c r="E542" s="1486"/>
      <c r="F542" s="672" t="inlineStr">
        <is>
          <t>5.3</t>
        </is>
      </c>
      <c r="G542" s="1497"/>
      <c r="H542" s="130">
        <f>BV542</f>
        <v/>
      </c>
      <c r="I542" s="130">
        <f>BW542</f>
        <v/>
      </c>
      <c r="J542" s="1299" t="inlineStr">
        <is>
          <t>Cat M1</t>
        </is>
      </c>
      <c r="K542" s="1299" t="inlineStr">
        <is>
          <t>FDD1</t>
        </is>
      </c>
      <c r="L542" s="115"/>
      <c r="M542" s="130">
        <v>15</v>
      </c>
      <c r="N542" s="119" t="inlineStr">
        <is>
          <t>16QAM</t>
        </is>
      </c>
      <c r="O542" s="131"/>
      <c r="P542" s="6597">
        <v>0</v>
      </c>
      <c r="Q542" s="131">
        <v>3</v>
      </c>
      <c r="R542" s="131">
        <v>0</v>
      </c>
      <c r="S542" s="6593"/>
      <c r="T542" s="130">
        <v>18300</v>
      </c>
      <c r="U542" s="6593">
        <v>1950</v>
      </c>
      <c r="V542" s="119"/>
      <c r="W542" s="1305"/>
      <c r="X542" s="119"/>
      <c r="Y542" s="119"/>
      <c r="Z542" s="119"/>
      <c r="AA542" s="115"/>
      <c r="AB542" s="115"/>
      <c r="AC542" s="1300">
        <f>IF(OR(BX542="Close to Ear",BX542="Close to Head"),"Head",IF(BX542="Extremity","Extremity","Body"))</f>
        <v/>
      </c>
      <c r="AD542" s="1301">
        <f>CA542</f>
        <v/>
      </c>
      <c r="AE542" s="1299">
        <f>CB542</f>
        <v/>
      </c>
      <c r="AF542" s="115"/>
      <c r="AG542" s="1302">
        <f>IF(OR(AZ542="",BA542=""),"N/A",IF(DC542="Pass","P","F"))</f>
        <v/>
      </c>
      <c r="AH542" s="129"/>
      <c r="AI542" s="129"/>
      <c r="AJ542" s="129"/>
      <c r="AK542" s="119"/>
      <c r="AL542" s="115"/>
      <c r="AM542" s="119"/>
      <c r="AN542" s="119"/>
      <c r="AO542" s="692"/>
      <c r="AP542" s="692"/>
      <c r="AQ542" s="692"/>
      <c r="AR542" s="692"/>
      <c r="AS542" s="692"/>
      <c r="AT542" s="1303">
        <f>IF(AC542="Extremity",IF(CG542="","",CG542),"")</f>
        <v/>
      </c>
      <c r="AU542" s="1303">
        <f>IF(AC542="Extremity",IF(CH542="","",CH542),"")</f>
        <v/>
      </c>
      <c r="AV542" s="1304">
        <f>IF(AC542="Extremity","",IF(CE542="","",CE542))</f>
        <v/>
      </c>
      <c r="AW542" s="1304">
        <f>IF(AD542="Extremity","",IF(CF542="","",CF542))</f>
        <v/>
      </c>
      <c r="AX542" s="1305">
        <f>DL542</f>
        <v/>
      </c>
      <c r="AY542" s="1305">
        <f>DQ542</f>
        <v/>
      </c>
      <c r="AZ542" s="3377">
        <f>IF(AC542="Extremity",IF(DA542="","",DA542),"")</f>
        <v/>
      </c>
      <c r="BA542" s="3378">
        <f>IF(AC542="Extremity","",IF(CT542="","",CT542))</f>
        <v/>
      </c>
      <c r="BB542" s="1305">
        <f>IF(AC542="Extremity",IF(DB542="","",DB542),"")</f>
        <v/>
      </c>
      <c r="BC542" s="1304">
        <f>IF(AC542="Extremity","",IF(CZ542="","",CZ542))</f>
        <v/>
      </c>
      <c r="BD542" s="1305">
        <f>DD542</f>
        <v/>
      </c>
      <c r="BE542" s="132">
        <f>DE542</f>
        <v/>
      </c>
      <c r="BF542" s="133">
        <f>DF542*60</f>
        <v/>
      </c>
      <c r="BG542" s="121">
        <f>BE542</f>
        <v/>
      </c>
      <c r="BH542" s="133">
        <f>DG542*60</f>
        <v/>
      </c>
      <c r="BI542" s="133">
        <f>DH542</f>
        <v/>
      </c>
      <c r="BJ542" s="117"/>
      <c r="BK542" s="812">
        <f>Overview!$E$7</f>
        <v/>
      </c>
      <c r="BL542" s="117"/>
      <c r="BM542" s="834">
        <f>DI542</f>
        <v/>
      </c>
      <c r="BN542" s="812">
        <f>Overview!$P$153</f>
        <v/>
      </c>
      <c r="BO542" s="117" t="inlineStr">
        <is>
          <t>Revisar: la misma frecuencia aparece con varios canales en esta banda (18050 / 18300 / 18525)</t>
        </is>
      </c>
      <c r="BP542" s="117"/>
      <c r="BQ542" s="115"/>
      <c r="BR542" s="1478"/>
      <c r="BS542" s="1541"/>
      <c r="BT542" s="1867" t="inlineStr">
        <is>
          <t>LTE CATM1</t>
        </is>
      </c>
      <c r="BU542" s="1830" t="inlineStr">
        <is>
          <t>FDD1</t>
        </is>
      </c>
      <c r="BV542" s="875">
        <f>Overview!$H$31</f>
        <v/>
      </c>
      <c r="BW542" s="1865"/>
      <c r="BX542" s="1830" t="inlineStr">
        <is>
          <t>Close to ear</t>
        </is>
      </c>
      <c r="BY542" s="7305"/>
      <c r="BZ542" s="1724">
        <f>IF(COUNT('Conducted LTE CATM1'!$AH$3:$AH$265)=0,15,INDEX('Conducted LTE CATM1'!$M$3:$M$265,MATCH(MAX('Conducted LTE CATM1'!$AH$3:$AH$265),'Conducted LTE CATM1'!$AH$3:$AH$265,0)))</f>
        <v>15</v>
      </c>
      <c r="CA542" s="1156" t="str">
        <f>CA541</f>
        <v>TBD</v>
      </c>
      <c r="CB542" s="201">
        <v>0</v>
      </c>
      <c r="CC542" s="977">
        <f>IF(COUNT('Conducted LTE CATM1'!$AH$3:$AH$265)=0,18300,INDEX('Conducted LTE CATM1'!$T$3:$T$265,MATCH(MAX('Conducted LTE CATM1'!$AH$3:$AH$265),'Conducted LTE CATM1'!$AH$3:$AH$265,0)))</f>
        <v>18300</v>
      </c>
      <c r="CD542" s="977">
        <f>IF(COUNT('Conducted LTE CATM1'!$AH$3:$AH$265)=0,1950,INDEX('Conducted LTE CATM1'!$U$3:$U$265,MATCH(MAX('Conducted LTE CATM1'!$AH$3:$AH$265),'Conducted LTE CATM1'!$AH$3:$AH$265,0)))</f>
        <v>1950</v>
      </c>
      <c r="CE542" s="7234"/>
      <c r="CF542" s="7234"/>
      <c r="CG542" s="6706"/>
      <c r="CH542" s="6706"/>
      <c r="CI542" s="225">
        <f>BY542</f>
        <v/>
      </c>
      <c r="CJ542" s="237">
        <f>BZ542</f>
        <v/>
      </c>
      <c r="CK542" s="223">
        <f>CA542</f>
        <v/>
      </c>
      <c r="CL542" s="237">
        <f>CC542</f>
        <v/>
      </c>
      <c r="CM542" s="394">
        <f>CD542</f>
        <v/>
      </c>
      <c r="CN542" s="1527"/>
      <c r="CO542" s="1579"/>
      <c r="CP542" s="7214">
        <f>IF(CF542=""," ",IF(ABS(CE542-CF542)&lt;=0.1,"Valid","Not valid"))</f>
        <v/>
      </c>
      <c r="CQ542" s="1674">
        <f> IF(CE542="","",IF(AND(CE542&lt;&gt;"",CF542=""),IF(CE542&gt;=0.8,"Medir+Sig Max","No"),IF(CF542&lt;&gt;"",IF(CF542&gt;=0.8,"Medir+Sig Max","No"),"")))</f>
        <v/>
      </c>
      <c r="CR542" s="6927"/>
      <c r="CS542" s="1674"/>
      <c r="CT542" s="220">
        <f>IF(CO542="",IF(AND(CE542="",CF542=""),"",IF(CF542="",IF(DQ542&gt;1,ROUND(DQ542*CE542,3),CE542),IF(DQ542&gt;1,ROUND(DQ542*CF542,3),CF542))),IF(AND(CE542="",CF542=""),"",IF(CF542="",IF(DQ542&gt;1,ROUND(DQ542*CE542*(1/(CO542)),3),CE542*(1/(CO542))),IF(DQ542&gt;1,ROUND(DQ542*CF542*(1/(CO542)),3),CF542*(1/(CO542))))))</f>
        <v/>
      </c>
      <c r="CU542" s="224">
        <f>BY542</f>
        <v/>
      </c>
      <c r="CV542" s="237">
        <f>BZ542</f>
        <v/>
      </c>
      <c r="CW542" s="237">
        <f>CA542</f>
        <v/>
      </c>
      <c r="CX542" s="224">
        <f>CC542</f>
        <v/>
      </c>
      <c r="CY542" s="237">
        <f>CD542</f>
        <v/>
      </c>
      <c r="CZ542" s="7474">
        <f>IF(COUNTIF(Overview!K12:K14,TRUE)&gt;0,1.6,IF(COUNTIF(Overview!L12:L14,TRUE)&gt;0,8,0))</f>
        <v/>
      </c>
      <c r="DA542" s="1788"/>
      <c r="DB542" s="7483"/>
      <c r="DC542" s="844">
        <f>IF(CT542="","",IF(CT542&gt;CZ542,"Fail","Pass"))</f>
        <v/>
      </c>
      <c r="DD542" s="402"/>
      <c r="DE542" s="1565">
        <f>MyTimestamp(DC542)</f>
        <v/>
      </c>
      <c r="DF542" s="1531">
        <f>IF(COUNT(CE542:CH542)=1,15,IF(COUNT(CE542:CH542)=0,0,30))</f>
        <v/>
      </c>
      <c r="DG542" s="1532">
        <f>IF(DF542=0,0,2)</f>
        <v/>
      </c>
      <c r="DH542" s="1866"/>
      <c r="DI542" s="1866"/>
      <c r="DJ542" s="1863"/>
      <c r="DK542" s="1789"/>
      <c r="DL542" s="1574">
        <f>10^(CN542/20)*100-100</f>
        <v/>
      </c>
      <c r="DM542" s="777"/>
      <c r="DN542" s="977"/>
      <c r="DO542" s="777">
        <f>IF(DM542="","",10^(DM542/10))</f>
        <v/>
      </c>
      <c r="DP542" s="777">
        <f>IF(ISNUMBER(DN542)=FALSE,"",10^(DN542/10))</f>
        <v/>
      </c>
      <c r="DQ542" s="1578">
        <f>IF(AND(ISNUMBER(DO542),ISNUMBER(DP542)),IF(DO542/DP542&gt;1,ROUND((DO542)/DP542,3),1),1)</f>
        <v/>
      </c>
      <c r="DR542" s="1541"/>
      <c r="DS542" s="1541"/>
      <c r="DT542" s="1541"/>
      <c r="DU542" s="1541"/>
      <c r="DV542" s="1541"/>
      <c r="DW542" s="1541"/>
      <c r="DX542" s="1541"/>
      <c r="DY542" s="1541"/>
      <c r="DZ542" s="1541"/>
      <c r="EA542" s="1541"/>
      <c r="EB542" s="1541"/>
      <c r="EC542" s="1541"/>
      <c r="ED542" s="1541"/>
      <c r="EE542" s="1541"/>
      <c r="EF542" s="1541"/>
      <c r="EG542" s="1541"/>
      <c r="EH542" s="1541"/>
      <c r="EI542" s="1541"/>
      <c r="EJ542" s="1541"/>
      <c r="EK542" s="1541"/>
      <c r="EL542" s="1541"/>
      <c r="EM542" s="1541"/>
      <c r="EN542" s="1541"/>
      <c r="EO542" s="1541"/>
      <c r="EP542" s="1541"/>
      <c r="EQ542" s="1541"/>
      <c r="ER542" s="1541"/>
      <c r="ES542" s="1541"/>
      <c r="ET542" s="1541"/>
      <c r="EU542" s="1541"/>
      <c r="EV542" s="1541"/>
    </row>
    <row r="543" ht="12.75" x14ac:dyDescent="0.2">
      <c r="A543" s="1541"/>
      <c r="B543" s="1541"/>
      <c r="C543"/>
      <c r="D543" s="1486"/>
      <c r="E543" s="1486"/>
      <c r="F543" s="672" t="inlineStr">
        <is>
          <t>5.3</t>
        </is>
      </c>
      <c r="G543" s="1497"/>
      <c r="H543" s="130">
        <f>BV543</f>
        <v/>
      </c>
      <c r="I543" s="130">
        <f>BW543</f>
        <v/>
      </c>
      <c r="J543" s="1299" t="inlineStr">
        <is>
          <t>Cat M1</t>
        </is>
      </c>
      <c r="K543" s="1299" t="inlineStr">
        <is>
          <t>FDD1</t>
        </is>
      </c>
      <c r="L543" s="115"/>
      <c r="M543" s="130">
        <v>15</v>
      </c>
      <c r="N543" s="119" t="inlineStr">
        <is>
          <t>16QAM</t>
        </is>
      </c>
      <c r="O543" s="131"/>
      <c r="P543" s="6597">
        <v>0</v>
      </c>
      <c r="Q543" s="131">
        <v>3</v>
      </c>
      <c r="R543" s="131">
        <v>0</v>
      </c>
      <c r="S543" s="6593"/>
      <c r="T543" s="130">
        <v>18300</v>
      </c>
      <c r="U543" s="6593">
        <v>1950</v>
      </c>
      <c r="V543" s="119"/>
      <c r="W543" s="1305"/>
      <c r="X543" s="119"/>
      <c r="Y543" s="119"/>
      <c r="Z543" s="119"/>
      <c r="AA543" s="115"/>
      <c r="AB543" s="115"/>
      <c r="AC543" s="1300">
        <f>IF(OR(BX543="Close to Ear",BX543="Close to Head"),"Head",IF(BX543="Extremity","Extremity","Body"))</f>
        <v/>
      </c>
      <c r="AD543" s="1301">
        <f>CA543</f>
        <v/>
      </c>
      <c r="AE543" s="1299">
        <f>CB543</f>
        <v/>
      </c>
      <c r="AF543" s="115"/>
      <c r="AG543" s="1302">
        <f>IF(OR(AZ543="",BA543=""),"N/A",IF(DC543="Pass","P","F"))</f>
        <v/>
      </c>
      <c r="AH543" s="129"/>
      <c r="AI543" s="129"/>
      <c r="AJ543" s="129"/>
      <c r="AK543" s="119"/>
      <c r="AL543" s="115"/>
      <c r="AM543" s="119"/>
      <c r="AN543" s="119"/>
      <c r="AO543" s="692"/>
      <c r="AP543" s="692"/>
      <c r="AQ543" s="692"/>
      <c r="AR543" s="692"/>
      <c r="AS543" s="692"/>
      <c r="AT543" s="1303">
        <f>IF(AC543="Extremity",IF(CG543="","",CG543),"")</f>
        <v/>
      </c>
      <c r="AU543" s="1303">
        <f>IF(AC543="Extremity",IF(CH543="","",CH543),"")</f>
        <v/>
      </c>
      <c r="AV543" s="1304">
        <f>IF(AC543="Extremity","",IF(CE543="","",CE543))</f>
        <v/>
      </c>
      <c r="AW543" s="1304">
        <f>IF(AD543="Extremity","",IF(CF543="","",CF543))</f>
        <v/>
      </c>
      <c r="AX543" s="1305">
        <f>DL543</f>
        <v/>
      </c>
      <c r="AY543" s="1305">
        <f>DQ543</f>
        <v/>
      </c>
      <c r="AZ543" s="3377">
        <f>IF(AC543="Extremity",IF(DA543="","",DA543),"")</f>
        <v/>
      </c>
      <c r="BA543" s="3378">
        <f>IF(AC543="Extremity","",IF(CT543="","",CT543))</f>
        <v/>
      </c>
      <c r="BB543" s="1305">
        <f>IF(AC543="Extremity",IF(DB543="","",DB543),"")</f>
        <v/>
      </c>
      <c r="BC543" s="1304">
        <f>IF(AC543="Extremity","",IF(CZ543="","",CZ543))</f>
        <v/>
      </c>
      <c r="BD543" s="1305">
        <f>DD543</f>
        <v/>
      </c>
      <c r="BE543" s="132">
        <f>DE543</f>
        <v/>
      </c>
      <c r="BF543" s="133">
        <f>DF543*60</f>
        <v/>
      </c>
      <c r="BG543" s="121">
        <f>BE543</f>
        <v/>
      </c>
      <c r="BH543" s="133">
        <f>DG543*60</f>
        <v/>
      </c>
      <c r="BI543" s="133">
        <f>DH543</f>
        <v/>
      </c>
      <c r="BJ543" s="117"/>
      <c r="BK543" s="812">
        <f>Overview!$E$7</f>
        <v/>
      </c>
      <c r="BL543" s="117"/>
      <c r="BM543" s="834">
        <f>DI543</f>
        <v/>
      </c>
      <c r="BN543" s="812">
        <f>Overview!$P$153</f>
        <v/>
      </c>
      <c r="BO543" s="117" t="inlineStr">
        <is>
          <t>Revisar: la misma frecuencia aparece con varios canales en esta banda (18050 / 18300 / 18525)</t>
        </is>
      </c>
      <c r="BP543" s="117"/>
      <c r="BQ543" s="115"/>
      <c r="BR543" s="1478"/>
      <c r="BS543" s="1541"/>
      <c r="BT543" s="1864" t="inlineStr">
        <is>
          <t>LTE CATM1</t>
        </is>
      </c>
      <c r="BU543" s="1828" t="inlineStr">
        <is>
          <t>FDD1</t>
        </is>
      </c>
      <c r="BV543" s="906">
        <f>Overview!$H$31</f>
        <v/>
      </c>
      <c r="BW543" s="1865"/>
      <c r="BX543" s="1828" t="inlineStr">
        <is>
          <t>Close to ear</t>
        </is>
      </c>
      <c r="BY543" s="814"/>
      <c r="BZ543" s="1725">
        <f>IF(COUNT('Conducted LTE CATM1'!$AH$3:$AH$265)=0,15,INDEX('Conducted LTE CATM1'!$M$3:$M$265,MATCH(MAX('Conducted LTE CATM1'!$AH$3:$AH$265),'Conducted LTE CATM1'!$AH$3:$AH$265,0)))</f>
        <v>15</v>
      </c>
      <c r="CA543" s="1032" t="str">
        <f>CA542</f>
        <v>TBD</v>
      </c>
      <c r="CB543" s="202">
        <v>0</v>
      </c>
      <c r="CC543" s="814">
        <f>IF(COUNT('Conducted LTE CATM1'!$AH$3:$AH$265)=0,18300,INDEX('Conducted LTE CATM1'!$T$3:$T$265,MATCH(MAX('Conducted LTE CATM1'!$AH$3:$AH$265),'Conducted LTE CATM1'!$AH$3:$AH$265,0)))</f>
        <v>18300</v>
      </c>
      <c r="CD543" s="814">
        <f>IF(COUNT('Conducted LTE CATM1'!$AH$3:$AH$265)=0,1950,INDEX('Conducted LTE CATM1'!$U$3:$U$265,MATCH(MAX('Conducted LTE CATM1'!$AH$3:$AH$265),'Conducted LTE CATM1'!$AH$3:$AH$265,0)))</f>
        <v>1950</v>
      </c>
      <c r="CE543" s="7234"/>
      <c r="CF543" s="7234"/>
      <c r="CG543" s="6706"/>
      <c r="CH543" s="6706"/>
      <c r="CI543" s="225">
        <f>BY543</f>
        <v/>
      </c>
      <c r="CJ543" s="237">
        <f>BZ543</f>
        <v/>
      </c>
      <c r="CK543" s="223">
        <f>CA543</f>
        <v/>
      </c>
      <c r="CL543" s="237">
        <f>CC543</f>
        <v/>
      </c>
      <c r="CM543" s="394">
        <f>CD543</f>
        <v/>
      </c>
      <c r="CN543" s="1527"/>
      <c r="CO543" s="1579"/>
      <c r="CP543" s="7214">
        <f>IF(CF543=""," ",IF(ABS(CE543-CF543)&lt;=0.1,"Valid","Not valid"))</f>
        <v/>
      </c>
      <c r="CQ543" s="1674">
        <f> IF(CE543="","",IF(AND(CE543&lt;&gt;"",CF543=""),IF(CE543&gt;=0.8,"Medir+Sig Max","No"),IF(CF543&lt;&gt;"",IF(CF543&gt;=0.8,"Medir+Sig Max","No"),"")))</f>
        <v/>
      </c>
      <c r="CR543" s="6927"/>
      <c r="CS543" s="1674"/>
      <c r="CT543" s="220">
        <f>IF(CO543="",IF(AND(CE543="",CF543=""),"",IF(CF543="",IF(DQ543&gt;1,ROUND(DQ543*CE543,3),CE543),IF(DQ543&gt;1,ROUND(DQ543*CF543,3),CF543))),IF(AND(CE543="",CF543=""),"",IF(CF543="",IF(DQ543&gt;1,ROUND(DQ543*CE543*(1/(CO543)),3),CE543*(1/(CO543))),IF(DQ543&gt;1,ROUND(DQ543*CF543*(1/(CO543)),3),CF543*(1/(CO543))))))</f>
        <v/>
      </c>
      <c r="CU543" s="224">
        <f>BY543</f>
        <v/>
      </c>
      <c r="CV543" s="237">
        <f>BZ543</f>
        <v/>
      </c>
      <c r="CW543" s="237">
        <f>CA543</f>
        <v/>
      </c>
      <c r="CX543" s="224">
        <f>CC543</f>
        <v/>
      </c>
      <c r="CY543" s="237">
        <f>CD543</f>
        <v/>
      </c>
      <c r="CZ543" s="7474">
        <f>IF(COUNTIF(Overview!K12:K14,TRUE)&gt;0,1.6,IF(COUNTIF(Overview!L12:L14,TRUE)&gt;0,8,0))</f>
        <v/>
      </c>
      <c r="DA543" s="1788"/>
      <c r="DB543" s="7483"/>
      <c r="DC543" s="844">
        <f>IF(CT543="","",IF(CT543&gt;CZ543,"Fail","Pass"))</f>
        <v/>
      </c>
      <c r="DD543" s="402"/>
      <c r="DE543" s="1565">
        <f>MyTimestamp(DC543)</f>
        <v/>
      </c>
      <c r="DF543" s="1531">
        <f>IF(COUNT(CE543:CH543)=1,15,IF(COUNT(CE543:CH543)=0,0,30))</f>
        <v/>
      </c>
      <c r="DG543" s="1532">
        <f>IF(DF543=0,0,2)</f>
        <v/>
      </c>
      <c r="DH543" s="1866"/>
      <c r="DI543" s="1866"/>
      <c r="DJ543" s="1863"/>
      <c r="DK543" s="1789"/>
      <c r="DL543" s="1574">
        <f>10^(CN543/20)*100-100</f>
        <v/>
      </c>
      <c r="DM543" s="777"/>
      <c r="DN543" s="814"/>
      <c r="DO543" s="777">
        <f>IF(DM543="","",10^(DM543/10))</f>
        <v/>
      </c>
      <c r="DP543" s="777">
        <f>IF(ISNUMBER(DN543)=FALSE,"",10^(DN543/10))</f>
        <v/>
      </c>
      <c r="DQ543" s="1578">
        <f>IF(AND(ISNUMBER(DO543),ISNUMBER(DP543)),IF(DO543/DP543&gt;1,ROUND((DO543)/DP543,3),1),1)</f>
        <v/>
      </c>
      <c r="DR543" s="1541"/>
      <c r="DS543" s="1541"/>
      <c r="DT543" s="1541"/>
      <c r="DU543" s="1541"/>
      <c r="DV543" s="1541"/>
      <c r="DW543" s="1541"/>
      <c r="DX543" s="1541"/>
      <c r="DY543" s="1541"/>
      <c r="DZ543" s="1541"/>
      <c r="EA543" s="1541"/>
      <c r="EB543" s="1541"/>
      <c r="EC543" s="1541"/>
      <c r="ED543" s="1541"/>
      <c r="EE543" s="1541"/>
      <c r="EF543" s="1541"/>
      <c r="EG543" s="1541"/>
      <c r="EH543" s="1541"/>
      <c r="EI543" s="1541"/>
      <c r="EJ543" s="1541"/>
      <c r="EK543" s="1541"/>
      <c r="EL543" s="1541"/>
      <c r="EM543" s="1541"/>
      <c r="EN543" s="1541"/>
      <c r="EO543" s="1541"/>
      <c r="EP543" s="1541"/>
      <c r="EQ543" s="1541"/>
      <c r="ER543" s="1541"/>
      <c r="ES543" s="1541"/>
      <c r="ET543" s="1541"/>
      <c r="EU543" s="1541"/>
      <c r="EV543" s="1541"/>
    </row>
    <row r="544" ht="12.75" x14ac:dyDescent="0.2">
      <c r="A544" s="1541"/>
      <c r="B544" s="1541"/>
      <c r="C544"/>
      <c r="D544" s="1486"/>
      <c r="E544" s="1486"/>
      <c r="F544" s="672" t="inlineStr">
        <is>
          <t>5.3</t>
        </is>
      </c>
      <c r="G544" s="1497"/>
      <c r="H544" s="130">
        <f>BV544</f>
        <v/>
      </c>
      <c r="I544" s="130">
        <f>BW544</f>
        <v/>
      </c>
      <c r="J544" s="1299" t="inlineStr">
        <is>
          <t>Cat M1</t>
        </is>
      </c>
      <c r="K544" s="1299" t="inlineStr">
        <is>
          <t>FDD1</t>
        </is>
      </c>
      <c r="L544" s="115"/>
      <c r="M544" s="130">
        <v>15</v>
      </c>
      <c r="N544" s="119" t="inlineStr">
        <is>
          <t>16QAM</t>
        </is>
      </c>
      <c r="O544" s="131"/>
      <c r="P544" s="6597">
        <v>0</v>
      </c>
      <c r="Q544" s="131">
        <v>3</v>
      </c>
      <c r="R544" s="131">
        <v>0</v>
      </c>
      <c r="S544" s="6593"/>
      <c r="T544" s="130">
        <v>18300</v>
      </c>
      <c r="U544" s="6593">
        <v>1950</v>
      </c>
      <c r="V544" s="119"/>
      <c r="W544" s="1305"/>
      <c r="X544" s="119"/>
      <c r="Y544" s="119"/>
      <c r="Z544" s="119"/>
      <c r="AA544" s="115"/>
      <c r="AB544" s="115"/>
      <c r="AC544" s="1300">
        <f>IF(OR(BX544="Close to Ear",BX544="Close to Head"),"Head",IF(BX544="Extremity","Extremity","Body"))</f>
        <v/>
      </c>
      <c r="AD544" s="1301">
        <f>CA544</f>
        <v/>
      </c>
      <c r="AE544" s="1299">
        <f>CB544</f>
        <v/>
      </c>
      <c r="AF544" s="115"/>
      <c r="AG544" s="1302">
        <f>IF(OR(AZ544="",BA544=""),"N/A",IF(DC544="Pass","P","F"))</f>
        <v/>
      </c>
      <c r="AH544" s="129"/>
      <c r="AI544" s="129"/>
      <c r="AJ544" s="129"/>
      <c r="AK544" s="119"/>
      <c r="AL544" s="115"/>
      <c r="AM544" s="119"/>
      <c r="AN544" s="119"/>
      <c r="AO544" s="692"/>
      <c r="AP544" s="692"/>
      <c r="AQ544" s="692"/>
      <c r="AR544" s="692"/>
      <c r="AS544" s="692"/>
      <c r="AT544" s="1303">
        <f>IF(AC544="Extremity",IF(CG544="","",CG544),"")</f>
        <v/>
      </c>
      <c r="AU544" s="1303">
        <f>IF(AC544="Extremity",IF(CH544="","",CH544),"")</f>
        <v/>
      </c>
      <c r="AV544" s="1304">
        <f>IF(AC544="Extremity","",IF(CE544="","",CE544))</f>
        <v/>
      </c>
      <c r="AW544" s="1304">
        <f>IF(AD544="Extremity","",IF(CF544="","",CF544))</f>
        <v/>
      </c>
      <c r="AX544" s="1305">
        <f>DL544</f>
        <v/>
      </c>
      <c r="AY544" s="1305">
        <f>DQ544</f>
        <v/>
      </c>
      <c r="AZ544" s="3377">
        <f>IF(AC544="Extremity",IF(DA544="","",DA544),"")</f>
        <v/>
      </c>
      <c r="BA544" s="3378">
        <f>IF(AC544="Extremity","",IF(CT544="","",CT544))</f>
        <v/>
      </c>
      <c r="BB544" s="1305">
        <f>IF(AC544="Extremity",IF(DB544="","",DB544),"")</f>
        <v/>
      </c>
      <c r="BC544" s="1304">
        <f>IF(AC544="Extremity","",IF(CZ544="","",CZ544))</f>
        <v/>
      </c>
      <c r="BD544" s="1305">
        <f>DD544</f>
        <v/>
      </c>
      <c r="BE544" s="132">
        <f>DE544</f>
        <v/>
      </c>
      <c r="BF544" s="133">
        <f>DF544*60</f>
        <v/>
      </c>
      <c r="BG544" s="121">
        <f>BE544</f>
        <v/>
      </c>
      <c r="BH544" s="133">
        <f>DG544*60</f>
        <v/>
      </c>
      <c r="BI544" s="133">
        <f>DH544</f>
        <v/>
      </c>
      <c r="BJ544" s="117"/>
      <c r="BK544" s="812">
        <f>Overview!$E$7</f>
        <v/>
      </c>
      <c r="BL544" s="117"/>
      <c r="BM544" s="834">
        <f>DI544</f>
        <v/>
      </c>
      <c r="BN544" s="812">
        <f>Overview!$P$153</f>
        <v/>
      </c>
      <c r="BO544" s="117" t="inlineStr">
        <is>
          <t>Revisar: la misma frecuencia aparece con varios canales en esta banda (18050 / 18300 / 18525)</t>
        </is>
      </c>
      <c r="BP544" s="117"/>
      <c r="BQ544" s="115"/>
      <c r="BR544" s="1478"/>
      <c r="BS544" s="1541"/>
      <c r="BT544" s="1864" t="inlineStr">
        <is>
          <t>LTE CATM1</t>
        </is>
      </c>
      <c r="BU544" s="1828" t="inlineStr">
        <is>
          <t>FDD1</t>
        </is>
      </c>
      <c r="BV544" s="906">
        <f>Overview!$H$31</f>
        <v/>
      </c>
      <c r="BW544" s="1865"/>
      <c r="BX544" s="1828" t="inlineStr">
        <is>
          <t>Close to ear</t>
        </is>
      </c>
      <c r="BY544" s="730"/>
      <c r="BZ544" s="1725">
        <f>IF(COUNT('Conducted LTE CATM1'!$AH$3:$AH$265)=0,15,INDEX('Conducted LTE CATM1'!$M$3:$M$265,MATCH(MAX('Conducted LTE CATM1'!$AH$3:$AH$265),'Conducted LTE CATM1'!$AH$3:$AH$265,0)))</f>
        <v>15</v>
      </c>
      <c r="CA544" s="873" t="str">
        <f>CA543</f>
        <v>TBD</v>
      </c>
      <c r="CB544" s="200">
        <v>0</v>
      </c>
      <c r="CC544" s="730">
        <f>IF(COUNT('Conducted LTE CATM1'!$AH$3:$AH$265)=0,18300,INDEX('Conducted LTE CATM1'!$T$3:$T$265,MATCH(MAX('Conducted LTE CATM1'!$AH$3:$AH$265),'Conducted LTE CATM1'!$AH$3:$AH$265,0)))</f>
        <v>18300</v>
      </c>
      <c r="CD544" s="730">
        <f>IF(COUNT('Conducted LTE CATM1'!$AH$3:$AH$265)=0,1950,INDEX('Conducted LTE CATM1'!$U$3:$U$265,MATCH(MAX('Conducted LTE CATM1'!$AH$3:$AH$265),'Conducted LTE CATM1'!$AH$3:$AH$265,0)))</f>
        <v>1950</v>
      </c>
      <c r="CE544" s="7234"/>
      <c r="CF544" s="7234"/>
      <c r="CG544" s="6706"/>
      <c r="CH544" s="6706"/>
      <c r="CI544" s="225">
        <f>BY544</f>
        <v/>
      </c>
      <c r="CJ544" s="237">
        <f>BZ544</f>
        <v/>
      </c>
      <c r="CK544" s="223">
        <f>CA544</f>
        <v/>
      </c>
      <c r="CL544" s="237">
        <f>CC544</f>
        <v/>
      </c>
      <c r="CM544" s="394">
        <f>CD544</f>
        <v/>
      </c>
      <c r="CN544" s="1527"/>
      <c r="CO544" s="1579"/>
      <c r="CP544" s="7214">
        <f>IF(CF544=""," ",IF(ABS(CE544-CF544)&lt;=0.1,"Valid","Not valid"))</f>
        <v/>
      </c>
      <c r="CQ544" s="1674">
        <f> IF(CE544="","",IF(AND(CE544&lt;&gt;"",CF544=""),IF(CE544&gt;=0.8,"Medir+Sig Max","No"),IF(CF544&lt;&gt;"",IF(CF544&gt;=0.8,"Medir+Sig Max","No"),"")))</f>
        <v/>
      </c>
      <c r="CR544" s="6927"/>
      <c r="CS544" s="1674"/>
      <c r="CT544" s="220">
        <f>IF(CO544="",IF(AND(CE544="",CF544=""),"",IF(CF544="",IF(DQ544&gt;1,ROUND(DQ544*CE544,3),CE544),IF(DQ544&gt;1,ROUND(DQ544*CF544,3),CF544))),IF(AND(CE544="",CF544=""),"",IF(CF544="",IF(DQ544&gt;1,ROUND(DQ544*CE544*(1/(CO544)),3),CE544*(1/(CO544))),IF(DQ544&gt;1,ROUND(DQ544*CF544*(1/(CO544)),3),CF544*(1/(CO544))))))</f>
        <v/>
      </c>
      <c r="CU544" s="224">
        <f>BY544</f>
        <v/>
      </c>
      <c r="CV544" s="237">
        <f>BZ544</f>
        <v/>
      </c>
      <c r="CW544" s="237">
        <f>CA544</f>
        <v/>
      </c>
      <c r="CX544" s="224">
        <f>CC544</f>
        <v/>
      </c>
      <c r="CY544" s="237">
        <f>CD544</f>
        <v/>
      </c>
      <c r="CZ544" s="7474">
        <f>IF(COUNTIF(Overview!K12:K14,TRUE)&gt;0,1.6,IF(COUNTIF(Overview!L12:L14,TRUE)&gt;0,8,0))</f>
        <v/>
      </c>
      <c r="DA544" s="1788"/>
      <c r="DB544" s="7483"/>
      <c r="DC544" s="844">
        <f>IF(CT544="","",IF(CT544&gt;CZ544,"Fail","Pass"))</f>
        <v/>
      </c>
      <c r="DD544" s="402"/>
      <c r="DE544" s="1565">
        <f>MyTimestamp(DC544)</f>
        <v/>
      </c>
      <c r="DF544" s="1531">
        <f>IF(COUNT(CE544:CH544)=1,15,IF(COUNT(CE544:CH544)=0,0,30))</f>
        <v/>
      </c>
      <c r="DG544" s="1532">
        <f>IF(DF544=0,0,2)</f>
        <v/>
      </c>
      <c r="DH544" s="1866"/>
      <c r="DI544" s="1866"/>
      <c r="DJ544" s="1863"/>
      <c r="DK544" s="1789"/>
      <c r="DL544" s="1574">
        <f>10^(CN544/20)*100-100</f>
        <v/>
      </c>
      <c r="DM544" s="777"/>
      <c r="DN544" s="730"/>
      <c r="DO544" s="777">
        <f>IF(DM544="","",10^(DM544/10))</f>
        <v/>
      </c>
      <c r="DP544" s="777">
        <f>IF(ISNUMBER(DN544)=FALSE,"",10^(DN544/10))</f>
        <v/>
      </c>
      <c r="DQ544" s="1578">
        <f>IF(AND(ISNUMBER(DO544),ISNUMBER(DP544)),IF(DO544/DP544&gt;1,ROUND((DO544)/DP544,3),1),1)</f>
        <v/>
      </c>
      <c r="DR544" s="1541"/>
      <c r="DS544" s="1541"/>
      <c r="DT544" s="1541"/>
      <c r="DU544" s="1541"/>
      <c r="DV544" s="1541"/>
      <c r="DW544" s="1541"/>
      <c r="DX544" s="1541"/>
      <c r="DY544" s="1541"/>
      <c r="DZ544" s="1541"/>
      <c r="EA544" s="1541"/>
      <c r="EB544" s="1541"/>
      <c r="EC544" s="1541"/>
      <c r="ED544" s="1541"/>
      <c r="EE544" s="1541"/>
      <c r="EF544" s="1541"/>
      <c r="EG544" s="1541"/>
      <c r="EH544" s="1541"/>
      <c r="EI544" s="1541"/>
      <c r="EJ544" s="1541"/>
      <c r="EK544" s="1541"/>
      <c r="EL544" s="1541"/>
      <c r="EM544" s="1541"/>
      <c r="EN544" s="1541"/>
      <c r="EO544" s="1541"/>
      <c r="EP544" s="1541"/>
      <c r="EQ544" s="1541"/>
      <c r="ER544" s="1541"/>
      <c r="ES544" s="1541"/>
      <c r="ET544" s="1541"/>
      <c r="EU544" s="1541"/>
      <c r="EV544" s="1541"/>
    </row>
    <row r="545" ht="12.75" x14ac:dyDescent="0.2">
      <c r="A545" s="1541"/>
      <c r="B545" s="1541"/>
      <c r="C545"/>
      <c r="D545" s="1486"/>
      <c r="E545" s="1486"/>
      <c r="F545" s="672" t="inlineStr">
        <is>
          <t>5.3</t>
        </is>
      </c>
      <c r="G545" s="1497"/>
      <c r="H545" s="130">
        <f>BV545</f>
        <v/>
      </c>
      <c r="I545" s="130">
        <f>BW545</f>
        <v/>
      </c>
      <c r="J545" s="1299" t="inlineStr">
        <is>
          <t>Cat M1</t>
        </is>
      </c>
      <c r="K545" s="1299" t="inlineStr">
        <is>
          <t>FDD1</t>
        </is>
      </c>
      <c r="L545" s="115"/>
      <c r="M545" s="130">
        <v>15</v>
      </c>
      <c r="N545" s="119" t="inlineStr">
        <is>
          <t>16QAM</t>
        </is>
      </c>
      <c r="O545" s="131"/>
      <c r="P545" s="6597">
        <v>0</v>
      </c>
      <c r="Q545" s="131">
        <v>3</v>
      </c>
      <c r="R545" s="131">
        <v>0</v>
      </c>
      <c r="S545" s="6593"/>
      <c r="T545" s="130">
        <v>18300</v>
      </c>
      <c r="U545" s="6593">
        <v>1950</v>
      </c>
      <c r="V545" s="119"/>
      <c r="W545" s="1305"/>
      <c r="X545" s="119"/>
      <c r="Y545" s="119"/>
      <c r="Z545" s="119"/>
      <c r="AA545" s="115"/>
      <c r="AB545" s="115"/>
      <c r="AC545" s="1300">
        <f>IF(OR(BX545="Close to Ear",BX545="Close to Head"),"Head",IF(BX545="Extremity","Extremity","Body"))</f>
        <v/>
      </c>
      <c r="AD545" s="1301">
        <f>CA545</f>
        <v/>
      </c>
      <c r="AE545" s="1299">
        <f>CB545</f>
        <v/>
      </c>
      <c r="AF545" s="115"/>
      <c r="AG545" s="1302">
        <f>IF(OR(AZ545="",BA545=""),"N/A",IF(DC545="Pass","P","F"))</f>
        <v/>
      </c>
      <c r="AH545" s="129"/>
      <c r="AI545" s="129"/>
      <c r="AJ545" s="129"/>
      <c r="AK545" s="119"/>
      <c r="AL545" s="115"/>
      <c r="AM545" s="119"/>
      <c r="AN545" s="119"/>
      <c r="AO545" s="692"/>
      <c r="AP545" s="692"/>
      <c r="AQ545" s="692"/>
      <c r="AR545" s="692"/>
      <c r="AS545" s="692"/>
      <c r="AT545" s="1303">
        <f>IF(AC545="Extremity",IF(CG545="","",CG545),"")</f>
        <v/>
      </c>
      <c r="AU545" s="1303">
        <f>IF(AC545="Extremity",IF(CH545="","",CH545),"")</f>
        <v/>
      </c>
      <c r="AV545" s="1304">
        <f>IF(AC545="Extremity","",IF(CE545="","",CE545))</f>
        <v/>
      </c>
      <c r="AW545" s="1304">
        <f>IF(AD545="Extremity","",IF(CF545="","",CF545))</f>
        <v/>
      </c>
      <c r="AX545" s="1305">
        <f>DL545</f>
        <v/>
      </c>
      <c r="AY545" s="1305">
        <f>DQ545</f>
        <v/>
      </c>
      <c r="AZ545" s="3377">
        <f>IF(AC545="Extremity",IF(DA545="","",DA545),"")</f>
        <v/>
      </c>
      <c r="BA545" s="3378">
        <f>IF(AC545="Extremity","",IF(CT545="","",CT545))</f>
        <v/>
      </c>
      <c r="BB545" s="1305">
        <f>IF(AC545="Extremity",IF(DB545="","",DB545),"")</f>
        <v/>
      </c>
      <c r="BC545" s="1304">
        <f>IF(AC545="Extremity","",IF(CZ545="","",CZ545))</f>
        <v/>
      </c>
      <c r="BD545" s="1305">
        <f>DD545</f>
        <v/>
      </c>
      <c r="BE545" s="132">
        <f>DE545</f>
        <v/>
      </c>
      <c r="BF545" s="133">
        <f>DF545*60</f>
        <v/>
      </c>
      <c r="BG545" s="121">
        <f>BE545</f>
        <v/>
      </c>
      <c r="BH545" s="133">
        <f>DG545*60</f>
        <v/>
      </c>
      <c r="BI545" s="133">
        <f>DH545</f>
        <v/>
      </c>
      <c r="BJ545" s="117"/>
      <c r="BK545" s="812">
        <f>Overview!$E$7</f>
        <v/>
      </c>
      <c r="BL545" s="117"/>
      <c r="BM545" s="834">
        <f>DI545</f>
        <v/>
      </c>
      <c r="BN545" s="812">
        <f>Overview!$P$153</f>
        <v/>
      </c>
      <c r="BO545" s="117" t="inlineStr">
        <is>
          <t>Revisar: la misma frecuencia aparece con varios canales en esta banda (18050 / 18300 / 18525)</t>
        </is>
      </c>
      <c r="BP545" s="117"/>
      <c r="BQ545" s="115"/>
      <c r="BR545" s="1478"/>
      <c r="BS545" s="1541"/>
      <c r="BT545" s="1864" t="inlineStr">
        <is>
          <t>LTE CATM1</t>
        </is>
      </c>
      <c r="BU545" s="1828" t="inlineStr">
        <is>
          <t>FDD1</t>
        </is>
      </c>
      <c r="BV545" s="906">
        <f>Overview!$H$31</f>
        <v/>
      </c>
      <c r="BW545" s="1865"/>
      <c r="BX545" s="1828" t="inlineStr">
        <is>
          <t>Close to ear</t>
        </is>
      </c>
      <c r="BY545" s="815"/>
      <c r="BZ545" s="1725">
        <f>IF(COUNT('Conducted LTE CATM1'!$AH$3:$AH$265)=0,15,INDEX('Conducted LTE CATM1'!$M$3:$M$265,MATCH(MAX('Conducted LTE CATM1'!$AH$3:$AH$265),'Conducted LTE CATM1'!$AH$3:$AH$265,0)))</f>
        <v>15</v>
      </c>
      <c r="CA545" s="874" t="str">
        <f>CA544</f>
        <v>TBD</v>
      </c>
      <c r="CB545" s="201">
        <v>0</v>
      </c>
      <c r="CC545" s="815">
        <f>IF(COUNT('Conducted LTE CATM1'!$AH$3:$AH$265)=0,18300,INDEX('Conducted LTE CATM1'!$T$3:$T$265,MATCH(MAX('Conducted LTE CATM1'!$AH$3:$AH$265),'Conducted LTE CATM1'!$AH$3:$AH$265,0)))</f>
        <v>18300</v>
      </c>
      <c r="CD545" s="815">
        <f>IF(COUNT('Conducted LTE CATM1'!$AH$3:$AH$265)=0,1950,INDEX('Conducted LTE CATM1'!$U$3:$U$265,MATCH(MAX('Conducted LTE CATM1'!$AH$3:$AH$265),'Conducted LTE CATM1'!$AH$3:$AH$265,0)))</f>
        <v>1950</v>
      </c>
      <c r="CE545" s="7234"/>
      <c r="CF545" s="7234"/>
      <c r="CG545" s="6706"/>
      <c r="CH545" s="6706"/>
      <c r="CI545" s="225">
        <f>BY545</f>
        <v/>
      </c>
      <c r="CJ545" s="237">
        <f>BZ545</f>
        <v/>
      </c>
      <c r="CK545" s="223">
        <f>CA545</f>
        <v/>
      </c>
      <c r="CL545" s="237">
        <f>CC545</f>
        <v/>
      </c>
      <c r="CM545" s="394">
        <f>CD545</f>
        <v/>
      </c>
      <c r="CN545" s="1527"/>
      <c r="CO545" s="1579"/>
      <c r="CP545" s="7214">
        <f>IF(CF545=""," ",IF(ABS(CE545-CF545)&lt;=0.1,"Valid","Not valid"))</f>
        <v/>
      </c>
      <c r="CQ545" s="1674">
        <f> IF(CE545="","",IF(AND(CE545&lt;&gt;"",CF545=""),IF(CE545&gt;=0.8,"Medir+Sig Max","No"),IF(CF545&lt;&gt;"",IF(CF545&gt;=0.8,"Medir+Sig Max","No"),"")))</f>
        <v/>
      </c>
      <c r="CR545" s="6927"/>
      <c r="CS545" s="1674"/>
      <c r="CT545" s="220">
        <f>IF(CO545="",IF(AND(CE545="",CF545=""),"",IF(CF545="",IF(DQ545&gt;1,ROUND(DQ545*CE545,3),CE545),IF(DQ545&gt;1,ROUND(DQ545*CF545,3),CF545))),IF(AND(CE545="",CF545=""),"",IF(CF545="",IF(DQ545&gt;1,ROUND(DQ545*CE545*(1/(CO545)),3),CE545*(1/(CO545))),IF(DQ545&gt;1,ROUND(DQ545*CF545*(1/(CO545)),3),CF545*(1/(CO545))))))</f>
        <v/>
      </c>
      <c r="CU545" s="224">
        <f>BY545</f>
        <v/>
      </c>
      <c r="CV545" s="237">
        <f>BZ545</f>
        <v/>
      </c>
      <c r="CW545" s="237">
        <f>CA545</f>
        <v/>
      </c>
      <c r="CX545" s="224">
        <f>CC545</f>
        <v/>
      </c>
      <c r="CY545" s="237">
        <f>CD545</f>
        <v/>
      </c>
      <c r="CZ545" s="7474">
        <f>IF(COUNTIF(Overview!K12:K14,TRUE)&gt;0,1.6,IF(COUNTIF(Overview!L12:L14,TRUE)&gt;0,8,0))</f>
        <v/>
      </c>
      <c r="DA545" s="1788"/>
      <c r="DB545" s="7483"/>
      <c r="DC545" s="844">
        <f>IF(CT545="","",IF(CT545&gt;CZ545,"Fail","Pass"))</f>
        <v/>
      </c>
      <c r="DD545" s="402"/>
      <c r="DE545" s="1565">
        <f>MyTimestamp(DC545)</f>
        <v/>
      </c>
      <c r="DF545" s="1531">
        <f>IF(COUNT(CE545:CH545)=1,15,IF(COUNT(CE545:CH545)=0,0,30))</f>
        <v/>
      </c>
      <c r="DG545" s="1532">
        <f>IF(DF545=0,0,2)</f>
        <v/>
      </c>
      <c r="DH545" s="1866"/>
      <c r="DI545" s="1866"/>
      <c r="DJ545" s="1863"/>
      <c r="DK545" s="1789"/>
      <c r="DL545" s="1574">
        <f>10^(CN545/20)*100-100</f>
        <v/>
      </c>
      <c r="DM545" s="777"/>
      <c r="DN545" s="815"/>
      <c r="DO545" s="777">
        <f>IF(DM545="","",10^(DM545/10))</f>
        <v/>
      </c>
      <c r="DP545" s="777">
        <f>IF(ISNUMBER(DN545)=FALSE,"",10^(DN545/10))</f>
        <v/>
      </c>
      <c r="DQ545" s="1578">
        <f>IF(AND(ISNUMBER(DO545),ISNUMBER(DP545)),IF(DO545/DP545&gt;1,ROUND((DO545)/DP545,3),1),1)</f>
        <v/>
      </c>
      <c r="DR545" s="1541"/>
      <c r="DS545" s="1541"/>
      <c r="DT545" s="1541"/>
      <c r="DU545" s="1541"/>
      <c r="DV545" s="1541"/>
      <c r="DW545" s="1541"/>
      <c r="DX545" s="1541"/>
      <c r="DY545" s="1541"/>
      <c r="DZ545" s="1541"/>
      <c r="EA545" s="1541"/>
      <c r="EB545" s="1541"/>
      <c r="EC545" s="1541"/>
      <c r="ED545" s="1541"/>
      <c r="EE545" s="1541"/>
      <c r="EF545" s="1541"/>
      <c r="EG545" s="1541"/>
      <c r="EH545" s="1541"/>
      <c r="EI545" s="1541"/>
      <c r="EJ545" s="1541"/>
      <c r="EK545" s="1541"/>
      <c r="EL545" s="1541"/>
      <c r="EM545" s="1541"/>
      <c r="EN545" s="1541"/>
      <c r="EO545" s="1541"/>
      <c r="EP545" s="1541"/>
      <c r="EQ545" s="1541"/>
      <c r="ER545" s="1541"/>
      <c r="ES545" s="1541"/>
      <c r="ET545" s="1541"/>
      <c r="EU545" s="1541"/>
      <c r="EV545" s="1541"/>
    </row>
    <row r="546" ht="12.75" x14ac:dyDescent="0.2">
      <c r="A546" s="1541"/>
      <c r="B546" s="1541"/>
      <c r="C546"/>
      <c r="D546" s="1486"/>
      <c r="E546" s="1486"/>
      <c r="F546" s="672" t="inlineStr">
        <is>
          <t>5.3</t>
        </is>
      </c>
      <c r="G546" s="1497"/>
      <c r="H546" s="130">
        <f>BV546</f>
        <v/>
      </c>
      <c r="I546" s="130">
        <f>BW546</f>
        <v/>
      </c>
      <c r="J546" s="1299" t="inlineStr">
        <is>
          <t>Cat M1</t>
        </is>
      </c>
      <c r="K546" s="1299" t="inlineStr">
        <is>
          <t>FDD1</t>
        </is>
      </c>
      <c r="L546" s="115"/>
      <c r="M546" s="130">
        <v>15</v>
      </c>
      <c r="N546" s="119" t="inlineStr">
        <is>
          <t>16QAM</t>
        </is>
      </c>
      <c r="O546" s="131"/>
      <c r="P546" s="6597">
        <v>0</v>
      </c>
      <c r="Q546" s="131">
        <v>3</v>
      </c>
      <c r="R546" s="131">
        <v>0</v>
      </c>
      <c r="S546" s="6593"/>
      <c r="T546" s="130">
        <v>18300</v>
      </c>
      <c r="U546" s="6593">
        <v>1950</v>
      </c>
      <c r="V546" s="119"/>
      <c r="W546" s="1305"/>
      <c r="X546" s="119"/>
      <c r="Y546" s="119"/>
      <c r="Z546" s="119"/>
      <c r="AA546" s="115"/>
      <c r="AB546" s="115"/>
      <c r="AC546" s="1300">
        <f>IF(OR(BX546="Close to Ear",BX546="Close to Head"),"Head",IF(BX546="Extremity","Extremity","Body"))</f>
        <v/>
      </c>
      <c r="AD546" s="1301">
        <f>CA546</f>
        <v/>
      </c>
      <c r="AE546" s="1299">
        <f>CB546</f>
        <v/>
      </c>
      <c r="AF546" s="115"/>
      <c r="AG546" s="1302">
        <f>IF(OR(AZ546="",BA546=""),"N/A",IF(DC546="Pass","P","F"))</f>
        <v/>
      </c>
      <c r="AH546" s="129"/>
      <c r="AI546" s="129"/>
      <c r="AJ546" s="129"/>
      <c r="AK546" s="119"/>
      <c r="AL546" s="115"/>
      <c r="AM546" s="119"/>
      <c r="AN546" s="119"/>
      <c r="AO546" s="692"/>
      <c r="AP546" s="692"/>
      <c r="AQ546" s="692"/>
      <c r="AR546" s="692"/>
      <c r="AS546" s="692"/>
      <c r="AT546" s="1303">
        <f>IF(AC546="Extremity",IF(CG546="","",CG546),"")</f>
        <v/>
      </c>
      <c r="AU546" s="1303">
        <f>IF(AC546="Extremity",IF(CH546="","",CH546),"")</f>
        <v/>
      </c>
      <c r="AV546" s="1304">
        <f>IF(AC546="Extremity","",IF(CE546="","",CE546))</f>
        <v/>
      </c>
      <c r="AW546" s="1304">
        <f>IF(AD546="Extremity","",IF(CF546="","",CF546))</f>
        <v/>
      </c>
      <c r="AX546" s="1305">
        <f>DL546</f>
        <v/>
      </c>
      <c r="AY546" s="1305">
        <f>DQ546</f>
        <v/>
      </c>
      <c r="AZ546" s="3377">
        <f>IF(AC546="Extremity",IF(DA546="","",DA546),"")</f>
        <v/>
      </c>
      <c r="BA546" s="3378">
        <f>IF(AC546="Extremity","",IF(CT546="","",CT546))</f>
        <v/>
      </c>
      <c r="BB546" s="1305">
        <f>IF(AC546="Extremity",IF(DB546="","",DB546),"")</f>
        <v/>
      </c>
      <c r="BC546" s="1304">
        <f>IF(AC546="Extremity","",IF(CZ546="","",CZ546))</f>
        <v/>
      </c>
      <c r="BD546" s="1305">
        <f>DD546</f>
        <v/>
      </c>
      <c r="BE546" s="132">
        <f>DE546</f>
        <v/>
      </c>
      <c r="BF546" s="133">
        <f>DF546*60</f>
        <v/>
      </c>
      <c r="BG546" s="121">
        <f>BE546</f>
        <v/>
      </c>
      <c r="BH546" s="133">
        <f>DG546*60</f>
        <v/>
      </c>
      <c r="BI546" s="133">
        <f>DH546</f>
        <v/>
      </c>
      <c r="BJ546" s="117"/>
      <c r="BK546" s="812">
        <f>Overview!$E$7</f>
        <v/>
      </c>
      <c r="BL546" s="117"/>
      <c r="BM546" s="834">
        <f>DI546</f>
        <v/>
      </c>
      <c r="BN546" s="812">
        <f>Overview!$P$153</f>
        <v/>
      </c>
      <c r="BO546" s="117" t="inlineStr">
        <is>
          <t>Revisar: la misma frecuencia aparece con varios canales en esta banda (18050 / 18300 / 18525)</t>
        </is>
      </c>
      <c r="BP546" s="117"/>
      <c r="BQ546" s="115"/>
      <c r="BR546" s="1478"/>
      <c r="BS546" s="1541"/>
      <c r="BT546" s="1864" t="inlineStr">
        <is>
          <t>LTE CATM1</t>
        </is>
      </c>
      <c r="BU546" s="1828" t="inlineStr">
        <is>
          <t>FDD1</t>
        </is>
      </c>
      <c r="BV546" s="906">
        <f>Overview!$H$31</f>
        <v/>
      </c>
      <c r="BW546" s="1865"/>
      <c r="BX546" s="1828" t="inlineStr">
        <is>
          <t>Close to ear</t>
        </is>
      </c>
      <c r="BY546" s="7306"/>
      <c r="BZ546" s="1865">
        <f>IF(COUNT('Conducted LTE CATM1'!$AH$3:$AH$265)=0,15,INDEX('Conducted LTE CATM1'!$M$3:$M$265,MATCH(MAX('Conducted LTE CATM1'!$AH$3:$AH$265),'Conducted LTE CATM1'!$AH$3:$AH$265,0)))</f>
        <v>15</v>
      </c>
      <c r="CA546" s="1032" t="str">
        <f>CA545</f>
        <v>TBD</v>
      </c>
      <c r="CB546" s="202">
        <v>0</v>
      </c>
      <c r="CC546" s="776">
        <f>IF(COUNT('Conducted LTE CATM1'!$AH$3:$AH$265)=0,18300,INDEX('Conducted LTE CATM1'!$T$3:$T$265,MATCH(MAX('Conducted LTE CATM1'!$AH$3:$AH$265),'Conducted LTE CATM1'!$AH$3:$AH$265,0)))</f>
        <v>18300</v>
      </c>
      <c r="CD546" s="776">
        <f>IF(COUNT('Conducted LTE CATM1'!$AH$3:$AH$265)=0,1950,INDEX('Conducted LTE CATM1'!$U$3:$U$265,MATCH(MAX('Conducted LTE CATM1'!$AH$3:$AH$265),'Conducted LTE CATM1'!$AH$3:$AH$265,0)))</f>
        <v>1950</v>
      </c>
      <c r="CE546" s="7234"/>
      <c r="CF546" s="7234"/>
      <c r="CG546" s="6706"/>
      <c r="CH546" s="6706"/>
      <c r="CI546" s="225">
        <f>BY546</f>
        <v/>
      </c>
      <c r="CJ546" s="237">
        <f>BZ546</f>
        <v/>
      </c>
      <c r="CK546" s="223">
        <f>CA546</f>
        <v/>
      </c>
      <c r="CL546" s="237">
        <f>CC546</f>
        <v/>
      </c>
      <c r="CM546" s="394">
        <f>CD546</f>
        <v/>
      </c>
      <c r="CN546" s="1527"/>
      <c r="CO546" s="1579"/>
      <c r="CP546" s="7214">
        <f>IF(CF546=""," ",IF(ABS(CE546-CF546)&lt;=0.1,"Valid","Not valid"))</f>
        <v/>
      </c>
      <c r="CQ546" s="1674">
        <f> IF(CE546="","",IF(AND(CE546&lt;&gt;"",CF546=""),IF(CE546&gt;=0.8,"Medir+Sig Max","No"),IF(CF546&lt;&gt;"",IF(CF546&gt;=0.8,"Medir+Sig Max","No"),"")))</f>
        <v/>
      </c>
      <c r="CR546" s="6927"/>
      <c r="CS546" s="1674"/>
      <c r="CT546" s="220">
        <f>IF(CO546="",IF(AND(CE546="",CF546=""),"",IF(CF546="",IF(DQ546&gt;1,ROUND(DQ546*CE546,3),CE546),IF(DQ546&gt;1,ROUND(DQ546*CF546,3),CF546))),IF(AND(CE546="",CF546=""),"",IF(CF546="",IF(DQ546&gt;1,ROUND(DQ546*CE546*(1/(CO546)),3),CE546*(1/(CO546))),IF(DQ546&gt;1,ROUND(DQ546*CF546*(1/(CO546)),3),CF546*(1/(CO546))))))</f>
        <v/>
      </c>
      <c r="CU546" s="224">
        <f>BY546</f>
        <v/>
      </c>
      <c r="CV546" s="237">
        <f>BZ546</f>
        <v/>
      </c>
      <c r="CW546" s="237">
        <f>CA546</f>
        <v/>
      </c>
      <c r="CX546" s="224">
        <f>CC546</f>
        <v/>
      </c>
      <c r="CY546" s="237">
        <f>CD546</f>
        <v/>
      </c>
      <c r="CZ546" s="7474">
        <f>IF(COUNTIF(Overview!K12:K14,TRUE)&gt;0,1.6,IF(COUNTIF(Overview!L12:L14,TRUE)&gt;0,8,0))</f>
        <v/>
      </c>
      <c r="DA546" s="1788"/>
      <c r="DB546" s="7483"/>
      <c r="DC546" s="844">
        <f>IF(CT546="","",IF(CT546&gt;CZ546,"Fail","Pass"))</f>
        <v/>
      </c>
      <c r="DD546" s="402"/>
      <c r="DE546" s="1565">
        <f>MyTimestamp(DC546)</f>
        <v/>
      </c>
      <c r="DF546" s="1531">
        <f>IF(COUNT(CE546:CH546)=1,15,IF(COUNT(CE546:CH546)=0,0,30))</f>
        <v/>
      </c>
      <c r="DG546" s="1532">
        <f>IF(DF546=0,0,2)</f>
        <v/>
      </c>
      <c r="DH546" s="1866"/>
      <c r="DI546" s="1866"/>
      <c r="DJ546" s="1863"/>
      <c r="DK546" s="1789"/>
      <c r="DL546" s="1574">
        <f>10^(CN546/20)*100-100</f>
        <v/>
      </c>
      <c r="DM546" s="777"/>
      <c r="DN546" s="776"/>
      <c r="DO546" s="777">
        <f>IF(DM546="","",10^(DM546/10))</f>
        <v/>
      </c>
      <c r="DP546" s="777">
        <f>IF(ISNUMBER(DN546)=FALSE,"",10^(DN546/10))</f>
        <v/>
      </c>
      <c r="DQ546" s="1578">
        <f>IF(AND(ISNUMBER(DO546),ISNUMBER(DP546)),IF(DO546/DP546&gt;1,ROUND((DO546)/DP546,3),1),1)</f>
        <v/>
      </c>
      <c r="DR546" s="1541"/>
      <c r="DS546" s="1541"/>
      <c r="DT546" s="1541"/>
      <c r="DU546" s="1541"/>
      <c r="DV546" s="1541"/>
      <c r="DW546" s="1541"/>
      <c r="DX546" s="1541"/>
      <c r="DY546" s="1541"/>
      <c r="DZ546" s="1541"/>
      <c r="EA546" s="1541"/>
      <c r="EB546" s="1541"/>
      <c r="EC546" s="1541"/>
      <c r="ED546" s="1541"/>
      <c r="EE546" s="1541"/>
      <c r="EF546" s="1541"/>
      <c r="EG546" s="1541"/>
      <c r="EH546" s="1541"/>
      <c r="EI546" s="1541"/>
      <c r="EJ546" s="1541"/>
      <c r="EK546" s="1541"/>
      <c r="EL546" s="1541"/>
      <c r="EM546" s="1541"/>
      <c r="EN546" s="1541"/>
      <c r="EO546" s="1541"/>
      <c r="EP546" s="1541"/>
      <c r="EQ546" s="1541"/>
      <c r="ER546" s="1541"/>
      <c r="ES546" s="1541"/>
      <c r="ET546" s="1541"/>
      <c r="EU546" s="1541"/>
      <c r="EV546" s="1541"/>
    </row>
    <row r="547" ht="12.75" x14ac:dyDescent="0.2">
      <c r="A547" s="1541"/>
      <c r="B547" s="1541"/>
      <c r="C547"/>
      <c r="D547" s="1486"/>
      <c r="E547" s="1486"/>
      <c r="F547" s="672" t="inlineStr">
        <is>
          <t>5.3</t>
        </is>
      </c>
      <c r="G547" s="1497"/>
      <c r="H547" s="130">
        <f>BV547</f>
        <v/>
      </c>
      <c r="I547" s="130">
        <f>BW547</f>
        <v/>
      </c>
      <c r="J547" s="1299" t="inlineStr">
        <is>
          <t>Cat M1</t>
        </is>
      </c>
      <c r="K547" s="1299" t="inlineStr">
        <is>
          <t>FDD1</t>
        </is>
      </c>
      <c r="L547" s="115"/>
      <c r="M547" s="130">
        <v>15</v>
      </c>
      <c r="N547" s="119" t="inlineStr">
        <is>
          <t>16QAM</t>
        </is>
      </c>
      <c r="O547" s="131"/>
      <c r="P547" s="6597">
        <v>0</v>
      </c>
      <c r="Q547" s="131">
        <v>3</v>
      </c>
      <c r="R547" s="131">
        <v>0</v>
      </c>
      <c r="S547" s="6593"/>
      <c r="T547" s="130">
        <v>18300</v>
      </c>
      <c r="U547" s="6593">
        <v>1950</v>
      </c>
      <c r="V547" s="119"/>
      <c r="W547" s="1305"/>
      <c r="X547" s="119"/>
      <c r="Y547" s="119"/>
      <c r="Z547" s="119"/>
      <c r="AA547" s="115"/>
      <c r="AB547" s="115"/>
      <c r="AC547" s="1300">
        <f>IF(OR(BX547="Close to Ear",BX547="Close to Head"),"Head",IF(BX547="Extremity","Extremity","Body"))</f>
        <v/>
      </c>
      <c r="AD547" s="1301">
        <f>CA547</f>
        <v/>
      </c>
      <c r="AE547" s="1299">
        <f>CB547</f>
        <v/>
      </c>
      <c r="AF547" s="115"/>
      <c r="AG547" s="1302">
        <f>IF(OR(AZ547="",BA547=""),"N/A",IF(DC547="Pass","P","F"))</f>
        <v/>
      </c>
      <c r="AH547" s="129"/>
      <c r="AI547" s="129"/>
      <c r="AJ547" s="129"/>
      <c r="AK547" s="119"/>
      <c r="AL547" s="115"/>
      <c r="AM547" s="119"/>
      <c r="AN547" s="119"/>
      <c r="AO547" s="692"/>
      <c r="AP547" s="692"/>
      <c r="AQ547" s="692"/>
      <c r="AR547" s="692"/>
      <c r="AS547" s="692"/>
      <c r="AT547" s="1303">
        <f>IF(AC547="Extremity",IF(CG547="","",CG547),"")</f>
        <v/>
      </c>
      <c r="AU547" s="1303">
        <f>IF(AC547="Extremity",IF(CH547="","",CH547),"")</f>
        <v/>
      </c>
      <c r="AV547" s="1304">
        <f>IF(AC547="Extremity","",IF(CE547="","",CE547))</f>
        <v/>
      </c>
      <c r="AW547" s="1304">
        <f>IF(AD547="Extremity","",IF(CF547="","",CF547))</f>
        <v/>
      </c>
      <c r="AX547" s="1305">
        <f>DL547</f>
        <v/>
      </c>
      <c r="AY547" s="1305">
        <f>DQ547</f>
        <v/>
      </c>
      <c r="AZ547" s="3377">
        <f>IF(AC547="Extremity",IF(DA547="","",DA547),"")</f>
        <v/>
      </c>
      <c r="BA547" s="3378">
        <f>IF(AC547="Extremity","",IF(CT547="","",CT547))</f>
        <v/>
      </c>
      <c r="BB547" s="1305">
        <f>IF(AC547="Extremity",IF(DB547="","",DB547),"")</f>
        <v/>
      </c>
      <c r="BC547" s="1304">
        <f>IF(AC547="Extremity","",IF(CZ547="","",CZ547))</f>
        <v/>
      </c>
      <c r="BD547" s="1305">
        <f>DD547</f>
        <v/>
      </c>
      <c r="BE547" s="132">
        <f>DE547</f>
        <v/>
      </c>
      <c r="BF547" s="133">
        <f>DF547*60</f>
        <v/>
      </c>
      <c r="BG547" s="121">
        <f>BE547</f>
        <v/>
      </c>
      <c r="BH547" s="133">
        <f>DG547*60</f>
        <v/>
      </c>
      <c r="BI547" s="133">
        <f>DH547</f>
        <v/>
      </c>
      <c r="BJ547" s="117"/>
      <c r="BK547" s="812">
        <f>Overview!$E$7</f>
        <v/>
      </c>
      <c r="BL547" s="117"/>
      <c r="BM547" s="834">
        <f>DI547</f>
        <v/>
      </c>
      <c r="BN547" s="812">
        <f>Overview!$P$153</f>
        <v/>
      </c>
      <c r="BO547" s="117" t="inlineStr">
        <is>
          <t>Revisar: la misma frecuencia aparece con varios canales en esta banda (18050 / 18300 / 18525)</t>
        </is>
      </c>
      <c r="BP547" s="117"/>
      <c r="BQ547" s="115"/>
      <c r="BR547" s="1478"/>
      <c r="BS547" s="1541"/>
      <c r="BT547" s="1864" t="inlineStr">
        <is>
          <t>LTE CATM1</t>
        </is>
      </c>
      <c r="BU547" s="1828" t="inlineStr">
        <is>
          <t>FDD1</t>
        </is>
      </c>
      <c r="BV547" s="906">
        <f>Overview!$H$31</f>
        <v/>
      </c>
      <c r="BW547" s="1865"/>
      <c r="BX547" s="1828" t="inlineStr">
        <is>
          <t>Close to ear</t>
        </is>
      </c>
      <c r="BY547" s="1869"/>
      <c r="BZ547" s="1865">
        <f>IF(COUNT('Conducted LTE CATM1'!$AH$3:$AH$265)=0,15,INDEX('Conducted LTE CATM1'!$M$3:$M$265,MATCH(MAX('Conducted LTE CATM1'!$AH$3:$AH$265),'Conducted LTE CATM1'!$AH$3:$AH$265,0)))</f>
        <v>15</v>
      </c>
      <c r="CA547" s="873" t="str">
        <f>CA546</f>
        <v>TBD</v>
      </c>
      <c r="CB547" s="200">
        <v>0</v>
      </c>
      <c r="CC547" s="777">
        <f>IF(COUNT('Conducted LTE CATM1'!$AH$3:$AH$265)=0,18300,INDEX('Conducted LTE CATM1'!$T$3:$T$265,MATCH(MAX('Conducted LTE CATM1'!$AH$3:$AH$265),'Conducted LTE CATM1'!$AH$3:$AH$265,0)))</f>
        <v>18300</v>
      </c>
      <c r="CD547" s="777">
        <f>IF(COUNT('Conducted LTE CATM1'!$AH$3:$AH$265)=0,1950,INDEX('Conducted LTE CATM1'!$U$3:$U$265,MATCH(MAX('Conducted LTE CATM1'!$AH$3:$AH$265),'Conducted LTE CATM1'!$AH$3:$AH$265,0)))</f>
        <v>1950</v>
      </c>
      <c r="CE547" s="7234"/>
      <c r="CF547" s="7234"/>
      <c r="CG547" s="6706"/>
      <c r="CH547" s="6706"/>
      <c r="CI547" s="225">
        <f>BY547</f>
        <v/>
      </c>
      <c r="CJ547" s="237">
        <f>BZ547</f>
        <v/>
      </c>
      <c r="CK547" s="223">
        <f>CA547</f>
        <v/>
      </c>
      <c r="CL547" s="237">
        <f>CC547</f>
        <v/>
      </c>
      <c r="CM547" s="394">
        <f>CD547</f>
        <v/>
      </c>
      <c r="CN547" s="1527"/>
      <c r="CO547" s="1579"/>
      <c r="CP547" s="7214">
        <f>IF(CF547=""," ",IF(ABS(CE547-CF547)&lt;=0.1,"Valid","Not valid"))</f>
        <v/>
      </c>
      <c r="CQ547" s="1674">
        <f> IF(CE547="","",IF(AND(CE547&lt;&gt;"",CF547=""),IF(CE547&gt;=0.8,"Medir+Sig Max","No"),IF(CF547&lt;&gt;"",IF(CF547&gt;=0.8,"Medir+Sig Max","No"),"")))</f>
        <v/>
      </c>
      <c r="CR547" s="6927"/>
      <c r="CS547" s="1674"/>
      <c r="CT547" s="220">
        <f>IF(CO547="",IF(AND(CE547="",CF547=""),"",IF(CF547="",IF(DQ547&gt;1,ROUND(DQ547*CE547,3),CE547),IF(DQ547&gt;1,ROUND(DQ547*CF547,3),CF547))),IF(AND(CE547="",CF547=""),"",IF(CF547="",IF(DQ547&gt;1,ROUND(DQ547*CE547*(1/(CO547)),3),CE547*(1/(CO547))),IF(DQ547&gt;1,ROUND(DQ547*CF547*(1/(CO547)),3),CF547*(1/(CO547))))))</f>
        <v/>
      </c>
      <c r="CU547" s="224">
        <f>BY547</f>
        <v/>
      </c>
      <c r="CV547" s="237">
        <f>BZ547</f>
        <v/>
      </c>
      <c r="CW547" s="237">
        <f>CA547</f>
        <v/>
      </c>
      <c r="CX547" s="224">
        <f>CC547</f>
        <v/>
      </c>
      <c r="CY547" s="237">
        <f>CD547</f>
        <v/>
      </c>
      <c r="CZ547" s="7474">
        <f>IF(COUNTIF(Overview!K12:K14,TRUE)&gt;0,1.6,IF(COUNTIF(Overview!L12:L14,TRUE)&gt;0,8,0))</f>
        <v/>
      </c>
      <c r="DA547" s="1788"/>
      <c r="DB547" s="7483"/>
      <c r="DC547" s="844">
        <f>IF(CT547="","",IF(CT547&gt;CZ547,"Fail","Pass"))</f>
        <v/>
      </c>
      <c r="DD547" s="402"/>
      <c r="DE547" s="1565">
        <f>MyTimestamp(DC547)</f>
        <v/>
      </c>
      <c r="DF547" s="1531">
        <f>IF(COUNT(CE547:CH547)=1,15,IF(COUNT(CE547:CH547)=0,0,30))</f>
        <v/>
      </c>
      <c r="DG547" s="1532">
        <f>IF(DF547=0,0,2)</f>
        <v/>
      </c>
      <c r="DH547" s="1866"/>
      <c r="DI547" s="1866"/>
      <c r="DJ547" s="1863"/>
      <c r="DK547" s="1789"/>
      <c r="DL547" s="1574">
        <f>10^(CN547/20)*100-100</f>
        <v/>
      </c>
      <c r="DM547" s="777"/>
      <c r="DN547" s="777"/>
      <c r="DO547" s="777">
        <f>IF(DM547="","",10^(DM547/10))</f>
        <v/>
      </c>
      <c r="DP547" s="777">
        <f>IF(ISNUMBER(DN547)=FALSE,"",10^(DN547/10))</f>
        <v/>
      </c>
      <c r="DQ547" s="1578">
        <f>IF(AND(ISNUMBER(DO547),ISNUMBER(DP547)),IF(DO547/DP547&gt;1,ROUND((DO547)/DP547,3),1),1)</f>
        <v/>
      </c>
      <c r="DR547" s="1541"/>
      <c r="DS547" s="1541"/>
      <c r="DT547" s="1541"/>
      <c r="DU547" s="1541"/>
      <c r="DV547" s="1541"/>
      <c r="DW547" s="1541"/>
      <c r="DX547" s="1541"/>
      <c r="DY547" s="1541"/>
      <c r="DZ547" s="1541"/>
      <c r="EA547" s="1541"/>
      <c r="EB547" s="1541"/>
      <c r="EC547" s="1541"/>
      <c r="ED547" s="1541"/>
      <c r="EE547" s="1541"/>
      <c r="EF547" s="1541"/>
      <c r="EG547" s="1541"/>
      <c r="EH547" s="1541"/>
      <c r="EI547" s="1541"/>
      <c r="EJ547" s="1541"/>
      <c r="EK547" s="1541"/>
      <c r="EL547" s="1541"/>
      <c r="EM547" s="1541"/>
      <c r="EN547" s="1541"/>
      <c r="EO547" s="1541"/>
      <c r="EP547" s="1541"/>
      <c r="EQ547" s="1541"/>
      <c r="ER547" s="1541"/>
      <c r="ES547" s="1541"/>
      <c r="ET547" s="1541"/>
      <c r="EU547" s="1541"/>
      <c r="EV547" s="1541"/>
    </row>
    <row r="548" ht="12.75" x14ac:dyDescent="0.2">
      <c r="A548" s="1541"/>
      <c r="B548" s="1541"/>
      <c r="C548"/>
      <c r="D548" s="1486"/>
      <c r="E548" s="1486"/>
      <c r="F548" s="672" t="inlineStr">
        <is>
          <t>5.3</t>
        </is>
      </c>
      <c r="G548" s="1497"/>
      <c r="H548" s="130">
        <f>BV548</f>
        <v/>
      </c>
      <c r="I548" s="130">
        <f>BW548</f>
        <v/>
      </c>
      <c r="J548" s="1299" t="inlineStr">
        <is>
          <t>Cat M1</t>
        </is>
      </c>
      <c r="K548" s="1299" t="inlineStr">
        <is>
          <t>FDD1</t>
        </is>
      </c>
      <c r="L548" s="115"/>
      <c r="M548" s="130">
        <v>15</v>
      </c>
      <c r="N548" s="119" t="inlineStr">
        <is>
          <t>16QAM</t>
        </is>
      </c>
      <c r="O548" s="131"/>
      <c r="P548" s="6597">
        <v>0</v>
      </c>
      <c r="Q548" s="131">
        <v>3</v>
      </c>
      <c r="R548" s="131">
        <v>0</v>
      </c>
      <c r="S548" s="6593"/>
      <c r="T548" s="130">
        <v>18300</v>
      </c>
      <c r="U548" s="6593">
        <v>1950</v>
      </c>
      <c r="V548" s="119"/>
      <c r="W548" s="1305"/>
      <c r="X548" s="119"/>
      <c r="Y548" s="119"/>
      <c r="Z548" s="119"/>
      <c r="AA548" s="115"/>
      <c r="AB548" s="115"/>
      <c r="AC548" s="1300">
        <f>IF(OR(BX548="Close to Ear",BX548="Close to Head"),"Head",IF(BX548="Extremity","Extremity","Body"))</f>
        <v/>
      </c>
      <c r="AD548" s="1301">
        <f>CA548</f>
        <v/>
      </c>
      <c r="AE548" s="1299">
        <f>CB548</f>
        <v/>
      </c>
      <c r="AF548" s="115"/>
      <c r="AG548" s="1302">
        <f>IF(OR(AZ548="",BA548=""),"N/A",IF(DC548="Pass","P","F"))</f>
        <v/>
      </c>
      <c r="AH548" s="129"/>
      <c r="AI548" s="129"/>
      <c r="AJ548" s="129"/>
      <c r="AK548" s="119"/>
      <c r="AL548" s="115"/>
      <c r="AM548" s="119"/>
      <c r="AN548" s="119"/>
      <c r="AO548" s="692"/>
      <c r="AP548" s="692"/>
      <c r="AQ548" s="692"/>
      <c r="AR548" s="692"/>
      <c r="AS548" s="692"/>
      <c r="AT548" s="1303">
        <f>IF(AC548="Extremity",IF(CG548="","",CG548),"")</f>
        <v/>
      </c>
      <c r="AU548" s="1303">
        <f>IF(AC548="Extremity",IF(CH548="","",CH548),"")</f>
        <v/>
      </c>
      <c r="AV548" s="1304">
        <f>IF(AC548="Extremity","",IF(CE548="","",CE548))</f>
        <v/>
      </c>
      <c r="AW548" s="1304">
        <f>IF(AD548="Extremity","",IF(CF548="","",CF548))</f>
        <v/>
      </c>
      <c r="AX548" s="1305">
        <f>DL548</f>
        <v/>
      </c>
      <c r="AY548" s="1305">
        <f>DQ548</f>
        <v/>
      </c>
      <c r="AZ548" s="3377">
        <f>IF(AC548="Extremity",IF(DA548="","",DA548),"")</f>
        <v/>
      </c>
      <c r="BA548" s="3378">
        <f>IF(AC548="Extremity","",IF(CT548="","",CT548))</f>
        <v/>
      </c>
      <c r="BB548" s="1305">
        <f>IF(AC548="Extremity",IF(DB548="","",DB548),"")</f>
        <v/>
      </c>
      <c r="BC548" s="1304">
        <f>IF(AC548="Extremity","",IF(CZ548="","",CZ548))</f>
        <v/>
      </c>
      <c r="BD548" s="1305">
        <f>DD548</f>
        <v/>
      </c>
      <c r="BE548" s="132">
        <f>DE548</f>
        <v/>
      </c>
      <c r="BF548" s="133">
        <f>DF548*60</f>
        <v/>
      </c>
      <c r="BG548" s="121">
        <f>BE548</f>
        <v/>
      </c>
      <c r="BH548" s="133">
        <f>DG548*60</f>
        <v/>
      </c>
      <c r="BI548" s="133">
        <f>DH548</f>
        <v/>
      </c>
      <c r="BJ548" s="117"/>
      <c r="BK548" s="812">
        <f>Overview!$E$7</f>
        <v/>
      </c>
      <c r="BL548" s="117"/>
      <c r="BM548" s="834">
        <f>DI548</f>
        <v/>
      </c>
      <c r="BN548" s="812">
        <f>Overview!$P$153</f>
        <v/>
      </c>
      <c r="BO548" s="117" t="inlineStr">
        <is>
          <t>Revisar: la misma frecuencia aparece con varios canales en esta banda (18050 / 18300 / 18525)</t>
        </is>
      </c>
      <c r="BP548" s="117"/>
      <c r="BQ548" s="115"/>
      <c r="BR548" s="1478"/>
      <c r="BS548" s="1541"/>
      <c r="BT548" s="1864" t="inlineStr">
        <is>
          <t>LTE CATM1</t>
        </is>
      </c>
      <c r="BU548" s="1828" t="inlineStr">
        <is>
          <t>FDD1</t>
        </is>
      </c>
      <c r="BV548" s="906">
        <f>Overview!$H$31</f>
        <v/>
      </c>
      <c r="BW548" s="1865"/>
      <c r="BX548" s="1828" t="inlineStr">
        <is>
          <t>Close to ear</t>
        </is>
      </c>
      <c r="BY548" s="7308"/>
      <c r="BZ548" s="1865">
        <f>IF(COUNT('Conducted LTE CATM1'!$AH$3:$AH$265)=0,15,INDEX('Conducted LTE CATM1'!$M$3:$M$265,MATCH(MAX('Conducted LTE CATM1'!$AH$3:$AH$265),'Conducted LTE CATM1'!$AH$3:$AH$265,0)))</f>
        <v>15</v>
      </c>
      <c r="CA548" s="874" t="str">
        <f>CA547</f>
        <v>TBD</v>
      </c>
      <c r="CB548" s="201">
        <v>0</v>
      </c>
      <c r="CC548" s="779">
        <f>IF(COUNT('Conducted LTE CATM1'!$AH$3:$AH$265)=0,18300,INDEX('Conducted LTE CATM1'!$T$3:$T$265,MATCH(MAX('Conducted LTE CATM1'!$AH$3:$AH$265),'Conducted LTE CATM1'!$AH$3:$AH$265,0)))</f>
        <v>18300</v>
      </c>
      <c r="CD548" s="779">
        <f>IF(COUNT('Conducted LTE CATM1'!$AH$3:$AH$265)=0,1950,INDEX('Conducted LTE CATM1'!$U$3:$U$265,MATCH(MAX('Conducted LTE CATM1'!$AH$3:$AH$265),'Conducted LTE CATM1'!$AH$3:$AH$265,0)))</f>
        <v>1950</v>
      </c>
      <c r="CE548" s="7234"/>
      <c r="CF548" s="7234"/>
      <c r="CG548" s="6706"/>
      <c r="CH548" s="6706"/>
      <c r="CI548" s="225">
        <f>BY548</f>
        <v/>
      </c>
      <c r="CJ548" s="237">
        <f>BZ548</f>
        <v/>
      </c>
      <c r="CK548" s="223">
        <f>CA548</f>
        <v/>
      </c>
      <c r="CL548" s="237">
        <f>CC548</f>
        <v/>
      </c>
      <c r="CM548" s="394">
        <f>CD548</f>
        <v/>
      </c>
      <c r="CN548" s="1527"/>
      <c r="CO548" s="1579"/>
      <c r="CP548" s="7214">
        <f>IF(CF548=""," ",IF(ABS(CE548-CF548)&lt;=0.1,"Valid","Not valid"))</f>
        <v/>
      </c>
      <c r="CQ548" s="1674">
        <f> IF(CE548="","",IF(AND(CE548&lt;&gt;"",CF548=""),IF(CE548&gt;=0.8,"Medir+Sig Max","No"),IF(CF548&lt;&gt;"",IF(CF548&gt;=0.8,"Medir+Sig Max","No"),"")))</f>
        <v/>
      </c>
      <c r="CR548" s="6927"/>
      <c r="CS548" s="1674"/>
      <c r="CT548" s="220">
        <f>IF(CO548="",IF(AND(CE548="",CF548=""),"",IF(CF548="",IF(DQ548&gt;1,ROUND(DQ548*CE548,3),CE548),IF(DQ548&gt;1,ROUND(DQ548*CF548,3),CF548))),IF(AND(CE548="",CF548=""),"",IF(CF548="",IF(DQ548&gt;1,ROUND(DQ548*CE548*(1/(CO548)),3),CE548*(1/(CO548))),IF(DQ548&gt;1,ROUND(DQ548*CF548*(1/(CO548)),3),CF548*(1/(CO548))))))</f>
        <v/>
      </c>
      <c r="CU548" s="224">
        <f>BY548</f>
        <v/>
      </c>
      <c r="CV548" s="237">
        <f>BZ548</f>
        <v/>
      </c>
      <c r="CW548" s="237">
        <f>CA548</f>
        <v/>
      </c>
      <c r="CX548" s="224">
        <f>CC548</f>
        <v/>
      </c>
      <c r="CY548" s="237">
        <f>CD548</f>
        <v/>
      </c>
      <c r="CZ548" s="7474">
        <f>IF(COUNTIF(Overview!K12:K14,TRUE)&gt;0,1.6,IF(COUNTIF(Overview!L12:L14,TRUE)&gt;0,8,0))</f>
        <v/>
      </c>
      <c r="DA548" s="1788"/>
      <c r="DB548" s="7483"/>
      <c r="DC548" s="844">
        <f>IF(CT548="","",IF(CT548&gt;CZ548,"Fail","Pass"))</f>
        <v/>
      </c>
      <c r="DD548" s="402"/>
      <c r="DE548" s="1565">
        <f>MyTimestamp(DC548)</f>
        <v/>
      </c>
      <c r="DF548" s="1531">
        <f>IF(COUNT(CE548:CH548)=1,15,IF(COUNT(CE548:CH548)=0,0,30))</f>
        <v/>
      </c>
      <c r="DG548" s="1532">
        <f>IF(DF548=0,0,2)</f>
        <v/>
      </c>
      <c r="DH548" s="1866"/>
      <c r="DI548" s="1866"/>
      <c r="DJ548" s="1863"/>
      <c r="DK548" s="1789"/>
      <c r="DL548" s="1574">
        <f>10^(CN548/20)*100-100</f>
        <v/>
      </c>
      <c r="DM548" s="777"/>
      <c r="DN548" s="779"/>
      <c r="DO548" s="777">
        <f>IF(DM548="","",10^(DM548/10))</f>
        <v/>
      </c>
      <c r="DP548" s="777">
        <f>IF(ISNUMBER(DN548)=FALSE,"",10^(DN548/10))</f>
        <v/>
      </c>
      <c r="DQ548" s="1578">
        <f>IF(AND(ISNUMBER(DO548),ISNUMBER(DP548)),IF(DO548/DP548&gt;1,ROUND((DO548)/DP548,3),1),1)</f>
        <v/>
      </c>
      <c r="DR548" s="1541"/>
      <c r="DS548" s="1541"/>
      <c r="DT548" s="1541"/>
      <c r="DU548" s="1541"/>
      <c r="DV548" s="1541"/>
      <c r="DW548" s="1541"/>
      <c r="DX548" s="1541"/>
      <c r="DY548" s="1541"/>
      <c r="DZ548" s="1541"/>
      <c r="EA548" s="1541"/>
      <c r="EB548" s="1541"/>
      <c r="EC548" s="1541"/>
      <c r="ED548" s="1541"/>
      <c r="EE548" s="1541"/>
      <c r="EF548" s="1541"/>
      <c r="EG548" s="1541"/>
      <c r="EH548" s="1541"/>
      <c r="EI548" s="1541"/>
      <c r="EJ548" s="1541"/>
      <c r="EK548" s="1541"/>
      <c r="EL548" s="1541"/>
      <c r="EM548" s="1541"/>
      <c r="EN548" s="1541"/>
      <c r="EO548" s="1541"/>
      <c r="EP548" s="1541"/>
      <c r="EQ548" s="1541"/>
      <c r="ER548" s="1541"/>
      <c r="ES548" s="1541"/>
      <c r="ET548" s="1541"/>
      <c r="EU548" s="1541"/>
      <c r="EV548" s="1541"/>
    </row>
    <row r="549" ht="12.75" x14ac:dyDescent="0.2">
      <c r="A549" s="1541"/>
      <c r="B549" s="1541"/>
      <c r="C549"/>
      <c r="D549" s="1486"/>
      <c r="E549" s="1486"/>
      <c r="F549" s="672" t="inlineStr">
        <is>
          <t>5.3</t>
        </is>
      </c>
      <c r="G549" s="1497"/>
      <c r="H549" s="130">
        <f>BV549</f>
        <v/>
      </c>
      <c r="I549" s="130">
        <f>BW549</f>
        <v/>
      </c>
      <c r="J549" s="1299" t="inlineStr">
        <is>
          <t>Cat M1</t>
        </is>
      </c>
      <c r="K549" s="1299" t="inlineStr">
        <is>
          <t>FDD1</t>
        </is>
      </c>
      <c r="L549" s="115"/>
      <c r="M549" s="130">
        <v>15</v>
      </c>
      <c r="N549" s="119" t="inlineStr">
        <is>
          <t>16QAM</t>
        </is>
      </c>
      <c r="O549" s="131"/>
      <c r="P549" s="6597">
        <v>0</v>
      </c>
      <c r="Q549" s="131">
        <v>3</v>
      </c>
      <c r="R549" s="131">
        <v>0</v>
      </c>
      <c r="S549" s="6593"/>
      <c r="T549" s="130">
        <v>18300</v>
      </c>
      <c r="U549" s="6593">
        <v>1950</v>
      </c>
      <c r="V549" s="119"/>
      <c r="W549" s="1305"/>
      <c r="X549" s="119"/>
      <c r="Y549" s="119"/>
      <c r="Z549" s="119"/>
      <c r="AA549" s="115"/>
      <c r="AB549" s="115"/>
      <c r="AC549" s="1300">
        <f>IF(OR(BX549="Close to Ear",BX549="Close to Head"),"Head",IF(BX549="Extremity","Extremity","Body"))</f>
        <v/>
      </c>
      <c r="AD549" s="1301">
        <f>CA549</f>
        <v/>
      </c>
      <c r="AE549" s="1299">
        <f>CB549</f>
        <v/>
      </c>
      <c r="AF549" s="115"/>
      <c r="AG549" s="1302">
        <f>IF(OR(AZ549="",BA549=""),"N/A",IF(DC549="Pass","P","F"))</f>
        <v/>
      </c>
      <c r="AH549" s="129"/>
      <c r="AI549" s="129"/>
      <c r="AJ549" s="129"/>
      <c r="AK549" s="119"/>
      <c r="AL549" s="115"/>
      <c r="AM549" s="119"/>
      <c r="AN549" s="119"/>
      <c r="AO549" s="692"/>
      <c r="AP549" s="692"/>
      <c r="AQ549" s="692"/>
      <c r="AR549" s="692"/>
      <c r="AS549" s="692"/>
      <c r="AT549" s="1303">
        <f>IF(AC549="Extremity",IF(CG549="","",CG549),"")</f>
        <v/>
      </c>
      <c r="AU549" s="1303">
        <f>IF(AC549="Extremity",IF(CH549="","",CH549),"")</f>
        <v/>
      </c>
      <c r="AV549" s="1304">
        <f>IF(AC549="Extremity","",IF(CE549="","",CE549))</f>
        <v/>
      </c>
      <c r="AW549" s="1304">
        <f>IF(AD549="Extremity","",IF(CF549="","",CF549))</f>
        <v/>
      </c>
      <c r="AX549" s="1305">
        <f>DL549</f>
        <v/>
      </c>
      <c r="AY549" s="1305">
        <f>DQ549</f>
        <v/>
      </c>
      <c r="AZ549" s="3377">
        <f>IF(AC549="Extremity",IF(DA549="","",DA549),"")</f>
        <v/>
      </c>
      <c r="BA549" s="3378">
        <f>IF(AC549="Extremity","",IF(CT549="","",CT549))</f>
        <v/>
      </c>
      <c r="BB549" s="1305">
        <f>IF(AC549="Extremity",IF(DB549="","",DB549),"")</f>
        <v/>
      </c>
      <c r="BC549" s="1304">
        <f>IF(AC549="Extremity","",IF(CZ549="","",CZ549))</f>
        <v/>
      </c>
      <c r="BD549" s="1305">
        <f>DD549</f>
        <v/>
      </c>
      <c r="BE549" s="132">
        <f>DE549</f>
        <v/>
      </c>
      <c r="BF549" s="133">
        <f>DF549*60</f>
        <v/>
      </c>
      <c r="BG549" s="121">
        <f>BE549</f>
        <v/>
      </c>
      <c r="BH549" s="133">
        <f>DG549*60</f>
        <v/>
      </c>
      <c r="BI549" s="133">
        <f>DH549</f>
        <v/>
      </c>
      <c r="BJ549" s="117"/>
      <c r="BK549" s="812">
        <f>Overview!$E$7</f>
        <v/>
      </c>
      <c r="BL549" s="117"/>
      <c r="BM549" s="834">
        <f>DI549</f>
        <v/>
      </c>
      <c r="BN549" s="812">
        <f>Overview!$P$153</f>
        <v/>
      </c>
      <c r="BO549" s="117" t="inlineStr">
        <is>
          <t>Revisar: la misma frecuencia aparece con varios canales en esta banda (18050 / 18300 / 18525)</t>
        </is>
      </c>
      <c r="BP549" s="117"/>
      <c r="BQ549" s="115"/>
      <c r="BR549" s="1478"/>
      <c r="BS549" s="1541"/>
      <c r="BT549" s="1864" t="inlineStr">
        <is>
          <t>LTE CATM1</t>
        </is>
      </c>
      <c r="BU549" s="1828" t="inlineStr">
        <is>
          <t>FDD1</t>
        </is>
      </c>
      <c r="BV549" s="906">
        <f>Overview!$H$31</f>
        <v/>
      </c>
      <c r="BW549" s="1865"/>
      <c r="BX549" s="1828" t="inlineStr">
        <is>
          <t>Close to ear</t>
        </is>
      </c>
      <c r="BY549" s="970"/>
      <c r="BZ549" s="1865">
        <f>IF(COUNT('Conducted LTE CATM1'!$AH$3:$AH$265)=0,15,INDEX('Conducted LTE CATM1'!$M$3:$M$265,MATCH(MAX('Conducted LTE CATM1'!$AH$3:$AH$265),'Conducted LTE CATM1'!$AH$3:$AH$265,0)))</f>
        <v>15</v>
      </c>
      <c r="CA549" s="881" t="str">
        <f>CONCATENATE(CA547," - Variability")</f>
        <v>TBD - Variability</v>
      </c>
      <c r="CB549" s="200">
        <v>0</v>
      </c>
      <c r="CC549" s="970">
        <f>IF(COUNT('Conducted LTE CATM1'!$AH$3:$AH$265)=0,18300,INDEX('Conducted LTE CATM1'!$T$3:$T$265,MATCH(MAX('Conducted LTE CATM1'!$AH$3:$AH$265),'Conducted LTE CATM1'!$AH$3:$AH$265,0)))</f>
        <v>18300</v>
      </c>
      <c r="CD549" s="970">
        <f>IF(COUNT('Conducted LTE CATM1'!$AH$3:$AH$265)=0,1950,INDEX('Conducted LTE CATM1'!$U$3:$U$265,MATCH(MAX('Conducted LTE CATM1'!$AH$3:$AH$265),'Conducted LTE CATM1'!$AH$3:$AH$265,0)))</f>
        <v>1950</v>
      </c>
      <c r="CE549" s="7234"/>
      <c r="CF549" s="7234"/>
      <c r="CG549" s="6706"/>
      <c r="CH549" s="6706"/>
      <c r="CI549" s="225">
        <f>BY549</f>
        <v/>
      </c>
      <c r="CJ549" s="237">
        <f>BZ549</f>
        <v/>
      </c>
      <c r="CK549" s="223">
        <f>CA549</f>
        <v/>
      </c>
      <c r="CL549" s="237">
        <f>CC549</f>
        <v/>
      </c>
      <c r="CM549" s="394">
        <f>CD549</f>
        <v/>
      </c>
      <c r="CN549" s="1527"/>
      <c r="CO549" s="1579"/>
      <c r="CP549" s="7214">
        <f>IF(CF549=""," ",IF(ABS(CE549-CF549)&lt;=0.1,"Valid","Not valid"))</f>
        <v/>
      </c>
      <c r="CQ549" s="1674">
        <f> IF(CE549="","",IF(AND(CE549&lt;&gt;"",CF549=""),IF(CE549&gt;=0.8,"Medir+Sig Max","No"),IF(CF549&lt;&gt;"",IF(CF549&gt;=0.8,"Medir+Sig Max","No"),"")))</f>
        <v/>
      </c>
      <c r="CR549" s="6927"/>
      <c r="CS549" s="1674">
        <f>IF(CF549="","",IF(MAX(CF537:CF548)=0,"",IF(AND(CF549&lt;=1.45,(CF549/MAX(CF537:CF548))&lt;=1.2,(CF549/MAX(CF537:CF548))&gt;=0.8),"Válido","REPETIR VAR")))</f>
        <v/>
      </c>
      <c r="CT549" s="220">
        <f>IF(CO549="",IF(AND(CE549="",CF549=""),"",IF(CF549="",IF(DQ549&gt;1,ROUND(DQ549*CE549,3),CE549),IF(DQ549&gt;1,ROUND(DQ549*CF549,3),CF549))),IF(AND(CE549="",CF549=""),"",IF(CF549="",IF(DQ549&gt;1,ROUND(DQ549*CE549*(1/(CO549)),3),CE549*(1/(CO549))),IF(DQ549&gt;1,ROUND(DQ549*CF549*(1/(CO549)),3),CF549*(1/(CO549))))))</f>
        <v/>
      </c>
      <c r="CU549" s="224">
        <f>BY549</f>
        <v/>
      </c>
      <c r="CV549" s="237">
        <f>BZ549</f>
        <v/>
      </c>
      <c r="CW549" s="237">
        <f>CA549</f>
        <v/>
      </c>
      <c r="CX549" s="224">
        <f>CC549</f>
        <v/>
      </c>
      <c r="CY549" s="237">
        <f>CD549</f>
        <v/>
      </c>
      <c r="CZ549" s="7474">
        <f>IF(COUNTIF(Overview!K12:K14,TRUE)&gt;0,1.6,IF(COUNTIF(Overview!L12:L14,TRUE)&gt;0,8,0))</f>
        <v/>
      </c>
      <c r="DA549" s="1788"/>
      <c r="DB549" s="7483"/>
      <c r="DC549" s="844">
        <f>IF(CT549="","",IF(CT549&gt;CZ549,"Fail","Pass"))</f>
        <v/>
      </c>
      <c r="DD549" s="402"/>
      <c r="DE549" s="1565">
        <f>MyTimestamp(DC549)</f>
        <v/>
      </c>
      <c r="DF549" s="1531">
        <f>IF(COUNT(CE549:CH549)=1,15,IF(COUNT(CE549:CH549)=0,0,30))</f>
        <v/>
      </c>
      <c r="DG549" s="1532">
        <f>IF(DF549=0,0,2)</f>
        <v/>
      </c>
      <c r="DH549" s="1866"/>
      <c r="DI549" s="1866"/>
      <c r="DJ549" s="1863"/>
      <c r="DK549" s="1789"/>
      <c r="DL549" s="1574">
        <f>10^(CN549/20)*100-100</f>
        <v/>
      </c>
      <c r="DM549" s="777"/>
      <c r="DN549" s="970"/>
      <c r="DO549" s="777">
        <f>IF(DM549="","",10^(DM549/10))</f>
        <v/>
      </c>
      <c r="DP549" s="777">
        <f>IF(ISNUMBER(DN549)=FALSE,"",10^(DN549/10))</f>
        <v/>
      </c>
      <c r="DQ549" s="1578">
        <f>IF(AND(ISNUMBER(DO549),ISNUMBER(DP549)),IF(DO549/DP549&gt;1,ROUND((DO549)/DP549,3),1),1)</f>
        <v/>
      </c>
      <c r="DR549" s="1541"/>
      <c r="DS549" s="1541"/>
      <c r="DT549" s="1541"/>
      <c r="DU549" s="1541"/>
      <c r="DV549" s="1541"/>
      <c r="DW549" s="1541"/>
      <c r="DX549" s="1541"/>
      <c r="DY549" s="1541"/>
      <c r="DZ549" s="1541"/>
      <c r="EA549" s="1541"/>
      <c r="EB549" s="1541"/>
      <c r="EC549" s="1541"/>
      <c r="ED549" s="1541"/>
      <c r="EE549" s="1541"/>
      <c r="EF549" s="1541"/>
      <c r="EG549" s="1541"/>
      <c r="EH549" s="1541"/>
      <c r="EI549" s="1541"/>
      <c r="EJ549" s="1541"/>
      <c r="EK549" s="1541"/>
      <c r="EL549" s="1541"/>
      <c r="EM549" s="1541"/>
      <c r="EN549" s="1541"/>
      <c r="EO549" s="1541"/>
      <c r="EP549" s="1541"/>
      <c r="EQ549" s="1541"/>
      <c r="ER549" s="1541"/>
      <c r="ES549" s="1541"/>
      <c r="ET549" s="1541"/>
      <c r="EU549" s="1541"/>
      <c r="EV549" s="1541"/>
    </row>
    <row r="550" ht="12.75" x14ac:dyDescent="0.2">
      <c r="A550" s="1541"/>
      <c r="B550" s="1541"/>
      <c r="C550"/>
      <c r="D550" s="1486"/>
      <c r="E550" s="1486"/>
      <c r="F550" s="672" t="inlineStr">
        <is>
          <t>5.3</t>
        </is>
      </c>
      <c r="G550" s="1497"/>
      <c r="H550" s="130">
        <f>BV550</f>
        <v/>
      </c>
      <c r="I550" s="130">
        <f>BW550</f>
        <v/>
      </c>
      <c r="J550" s="1299" t="inlineStr">
        <is>
          <t>Cat M1</t>
        </is>
      </c>
      <c r="K550" s="1299" t="inlineStr">
        <is>
          <t>FDD1</t>
        </is>
      </c>
      <c r="L550" s="115"/>
      <c r="M550" s="130">
        <v>15</v>
      </c>
      <c r="N550" s="119" t="inlineStr">
        <is>
          <t>16QAM</t>
        </is>
      </c>
      <c r="O550" s="131"/>
      <c r="P550" s="6597">
        <v>0</v>
      </c>
      <c r="Q550" s="131">
        <v>3</v>
      </c>
      <c r="R550" s="131">
        <v>0</v>
      </c>
      <c r="S550" s="6593"/>
      <c r="T550" s="130">
        <v>18300</v>
      </c>
      <c r="U550" s="6593">
        <v>1950</v>
      </c>
      <c r="V550" s="119"/>
      <c r="W550" s="1305"/>
      <c r="X550" s="119"/>
      <c r="Y550" s="119"/>
      <c r="Z550" s="119"/>
      <c r="AA550" s="115"/>
      <c r="AB550" s="115"/>
      <c r="AC550" s="1300">
        <f>IF(OR(BX550="Close to Ear",BX550="Close to Head"),"Head",IF(BX550="Extremity","Extremity","Body"))</f>
        <v/>
      </c>
      <c r="AD550" s="1301">
        <f>CA550</f>
        <v/>
      </c>
      <c r="AE550" s="1299">
        <f>CB550</f>
        <v/>
      </c>
      <c r="AF550" s="115"/>
      <c r="AG550" s="1302">
        <f>IF(OR(AZ550="",BA550=""),"N/A",IF(DC550="Pass","P","F"))</f>
        <v/>
      </c>
      <c r="AH550" s="129"/>
      <c r="AI550" s="129"/>
      <c r="AJ550" s="129"/>
      <c r="AK550" s="119"/>
      <c r="AL550" s="115"/>
      <c r="AM550" s="119"/>
      <c r="AN550" s="119"/>
      <c r="AO550" s="692"/>
      <c r="AP550" s="692"/>
      <c r="AQ550" s="692"/>
      <c r="AR550" s="692"/>
      <c r="AS550" s="692"/>
      <c r="AT550" s="1303">
        <f>IF(AC550="Extremity",IF(CG550="","",CG550),"")</f>
        <v/>
      </c>
      <c r="AU550" s="1303">
        <f>IF(AC550="Extremity",IF(CH550="","",CH550),"")</f>
        <v/>
      </c>
      <c r="AV550" s="1304">
        <f>IF(AC550="Extremity","",IF(CE550="","",CE550))</f>
        <v/>
      </c>
      <c r="AW550" s="1304">
        <f>IF(AD550="Extremity","",IF(CF550="","",CF550))</f>
        <v/>
      </c>
      <c r="AX550" s="1305">
        <f>DL550</f>
        <v/>
      </c>
      <c r="AY550" s="1305">
        <f>DQ550</f>
        <v/>
      </c>
      <c r="AZ550" s="3377">
        <f>IF(AC550="Extremity",IF(DA550="","",DA550),"")</f>
        <v/>
      </c>
      <c r="BA550" s="3378">
        <f>IF(AC550="Extremity","",IF(CT550="","",CT550))</f>
        <v/>
      </c>
      <c r="BB550" s="1305">
        <f>IF(AC550="Extremity",IF(DB550="","",DB550),"")</f>
        <v/>
      </c>
      <c r="BC550" s="1304">
        <f>IF(AC550="Extremity","",IF(CZ550="","",CZ550))</f>
        <v/>
      </c>
      <c r="BD550" s="1305">
        <f>DD550</f>
        <v/>
      </c>
      <c r="BE550" s="132">
        <f>DE550</f>
        <v/>
      </c>
      <c r="BF550" s="133">
        <f>DF550*60</f>
        <v/>
      </c>
      <c r="BG550" s="121">
        <f>BE550</f>
        <v/>
      </c>
      <c r="BH550" s="133">
        <f>DG550*60</f>
        <v/>
      </c>
      <c r="BI550" s="133">
        <f>DH550</f>
        <v/>
      </c>
      <c r="BJ550" s="117"/>
      <c r="BK550" s="812">
        <f>Overview!$E$7</f>
        <v/>
      </c>
      <c r="BL550" s="117"/>
      <c r="BM550" s="834">
        <f>DI550</f>
        <v/>
      </c>
      <c r="BN550" s="812">
        <f>Overview!$P$153</f>
        <v/>
      </c>
      <c r="BO550" s="117" t="inlineStr">
        <is>
          <t>Revisar: la misma frecuencia aparece con varios canales en esta banda (18050 / 18300 / 18525)</t>
        </is>
      </c>
      <c r="BP550" s="117"/>
      <c r="BQ550" s="115"/>
      <c r="BR550" s="1478"/>
      <c r="BS550" s="1541"/>
      <c r="BT550" s="1864" t="inlineStr">
        <is>
          <t>LTE CATM1</t>
        </is>
      </c>
      <c r="BU550" s="1828" t="inlineStr">
        <is>
          <t>FDD1</t>
        </is>
      </c>
      <c r="BV550" s="906">
        <f>Overview!$H$31</f>
        <v/>
      </c>
      <c r="BW550" s="1865"/>
      <c r="BX550" s="1828" t="inlineStr">
        <is>
          <t>Close to ear</t>
        </is>
      </c>
      <c r="BY550" s="7310"/>
      <c r="BZ550" s="1865">
        <f>IF(COUNT('Conducted LTE CATM1'!$AH$3:$AH$265)=0,15,INDEX('Conducted LTE CATM1'!$M$3:$M$265,MATCH(MAX('Conducted LTE CATM1'!$AH$3:$AH$265),'Conducted LTE CATM1'!$AH$3:$AH$265,0)))</f>
        <v>15</v>
      </c>
      <c r="CA550" s="6689" t="str">
        <f>CONCATENATE(CA548," - Variability2")</f>
        <v>TBD - Variability2</v>
      </c>
      <c r="CB550" s="200">
        <v>0</v>
      </c>
      <c r="CC550" s="7310">
        <f>IF(COUNT('Conducted LTE CATM1'!$AH$3:$AH$265)=0,18300,INDEX('Conducted LTE CATM1'!$T$3:$T$265,MATCH(MAX('Conducted LTE CATM1'!$AH$3:$AH$265),'Conducted LTE CATM1'!$AH$3:$AH$265,0)))</f>
        <v>18300</v>
      </c>
      <c r="CD550" s="7310">
        <f>IF(COUNT('Conducted LTE CATM1'!$AH$3:$AH$265)=0,1950,INDEX('Conducted LTE CATM1'!$U$3:$U$265,MATCH(MAX('Conducted LTE CATM1'!$AH$3:$AH$265),'Conducted LTE CATM1'!$AH$3:$AH$265,0)))</f>
        <v>1950</v>
      </c>
      <c r="CE550" s="7234"/>
      <c r="CF550" s="7234"/>
      <c r="CG550" s="6706"/>
      <c r="CH550" s="6706"/>
      <c r="CI550" s="225">
        <f>BY550</f>
        <v/>
      </c>
      <c r="CJ550" s="237">
        <f>BZ550</f>
        <v/>
      </c>
      <c r="CK550" s="223">
        <f>CA550</f>
        <v/>
      </c>
      <c r="CL550" s="237">
        <f>CC550</f>
        <v/>
      </c>
      <c r="CM550" s="394">
        <f>CD550</f>
        <v/>
      </c>
      <c r="CN550" s="1527"/>
      <c r="CO550" s="1579"/>
      <c r="CP550" s="7214">
        <f>IF(CF550=""," ",IF(ABS(CE550-CF550)&lt;=0.1,"Valid","Not valid"))</f>
        <v/>
      </c>
      <c r="CQ550" s="1674">
        <f> IF(CE550="","",IF(AND(CE550&lt;&gt;"",CF550=""),IF(CE550&gt;=0.8,"Medir+Sig Max","No"),IF(CF550&lt;&gt;"",IF(CF550&gt;=0.8,"Medir+Sig Max","No"),"")))</f>
        <v/>
      </c>
      <c r="CR550" s="6927"/>
      <c r="CS550" s="1674"/>
      <c r="CT550" s="220">
        <f>IF(CO550="",IF(AND(CE550="",CF550=""),"",IF(CF550="",IF(DQ550&gt;1,ROUND(DQ550*CE550,3),CE550),IF(DQ550&gt;1,ROUND(DQ550*CF550,3),CF550))),IF(AND(CE550="",CF550=""),"",IF(CF550="",IF(DQ550&gt;1,ROUND(DQ550*CE550*(1/(CO550)),3),CE550*(1/(CO550))),IF(DQ550&gt;1,ROUND(DQ550*CF550*(1/(CO550)),3),CF550*(1/(CO550))))))</f>
        <v/>
      </c>
      <c r="CU550" s="224">
        <f>BY550</f>
        <v/>
      </c>
      <c r="CV550" s="237">
        <f>BZ550</f>
        <v/>
      </c>
      <c r="CW550" s="237">
        <f>CA550</f>
        <v/>
      </c>
      <c r="CX550" s="224">
        <f>CC550</f>
        <v/>
      </c>
      <c r="CY550" s="237">
        <f>CD550</f>
        <v/>
      </c>
      <c r="CZ550" s="7474">
        <f>IF(COUNTIF(Overview!K12:K14,TRUE)&gt;0,1.6,IF(COUNTIF(Overview!L12:L14,TRUE)&gt;0,8,0))</f>
        <v/>
      </c>
      <c r="DA550" s="1788"/>
      <c r="DB550" s="7483"/>
      <c r="DC550" s="844">
        <f>IF(CT550="","",IF(CT550&gt;CZ550,"Fail","Pass"))</f>
        <v/>
      </c>
      <c r="DD550" s="402"/>
      <c r="DE550" s="1565">
        <f>MyTimestamp(DC550)</f>
        <v/>
      </c>
      <c r="DF550" s="1531">
        <f>IF(COUNT(CE550:CH550)=1,15,IF(COUNT(CE550:CH550)=0,0,30))</f>
        <v/>
      </c>
      <c r="DG550" s="1532">
        <f>IF(DF550=0,0,2)</f>
        <v/>
      </c>
      <c r="DH550" s="1866"/>
      <c r="DI550" s="1866"/>
      <c r="DJ550" s="1863"/>
      <c r="DK550" s="1789"/>
      <c r="DL550" s="1574">
        <f>10^(CN550/20)*100-100</f>
        <v/>
      </c>
      <c r="DM550" s="777"/>
      <c r="DN550" s="970"/>
      <c r="DO550" s="777">
        <f>IF(DM550="","",10^(DM550/10))</f>
        <v/>
      </c>
      <c r="DP550" s="777">
        <f>IF(ISNUMBER(DN550)=FALSE,"",10^(DN550/10))</f>
        <v/>
      </c>
      <c r="DQ550" s="1578">
        <f>IF(AND(ISNUMBER(DO550),ISNUMBER(DP550)),IF(DO550/DP550&gt;1,ROUND((DO550)/DP550,3),1),1)</f>
        <v/>
      </c>
      <c r="DR550" s="1541"/>
      <c r="DS550" s="1541"/>
      <c r="DT550" s="1541"/>
      <c r="DU550" s="1541"/>
      <c r="DV550" s="1541"/>
      <c r="DW550" s="1541"/>
      <c r="DX550" s="1541"/>
      <c r="DY550" s="1541"/>
      <c r="DZ550" s="1541"/>
      <c r="EA550" s="1541"/>
      <c r="EB550" s="1541"/>
      <c r="EC550" s="1541"/>
      <c r="ED550" s="1541"/>
      <c r="EE550" s="1541"/>
      <c r="EF550" s="1541"/>
      <c r="EG550" s="1541"/>
      <c r="EH550" s="1541"/>
      <c r="EI550" s="1541"/>
      <c r="EJ550" s="1541"/>
      <c r="EK550" s="1541"/>
      <c r="EL550" s="1541"/>
      <c r="EM550" s="1541"/>
      <c r="EN550" s="1541"/>
      <c r="EO550" s="1541"/>
      <c r="EP550" s="1541"/>
      <c r="EQ550" s="1541"/>
      <c r="ER550" s="1541"/>
      <c r="ES550" s="1541"/>
      <c r="ET550" s="1541"/>
      <c r="EU550" s="1541"/>
      <c r="EV550" s="1541"/>
    </row>
    <row r="551" ht="12.75" x14ac:dyDescent="0.2">
      <c r="A551" s="1541"/>
      <c r="B551" s="1541"/>
      <c r="C551"/>
      <c r="D551" s="6590"/>
      <c r="E551" s="6590"/>
      <c r="F551" s="6591" t="inlineStr">
        <is>
          <t>5.3</t>
        </is>
      </c>
      <c r="G551" s="6592"/>
      <c r="H551" s="6593">
        <f>BV551</f>
        <v/>
      </c>
      <c r="I551" s="6593">
        <f>BW551</f>
        <v/>
      </c>
      <c r="J551" s="6594" t="inlineStr">
        <is>
          <t>Cat M1</t>
        </is>
      </c>
      <c r="K551" s="6594" t="inlineStr">
        <is>
          <t>FDD1</t>
        </is>
      </c>
      <c r="L551" s="6595"/>
      <c r="M551" s="6593">
        <v>15</v>
      </c>
      <c r="N551" s="6596" t="inlineStr">
        <is>
          <t>16QAM</t>
        </is>
      </c>
      <c r="O551" s="6597"/>
      <c r="P551" s="6597">
        <v>0</v>
      </c>
      <c r="Q551" s="6597">
        <v>3</v>
      </c>
      <c r="R551" s="6597">
        <v>0</v>
      </c>
      <c r="S551" s="6593"/>
      <c r="T551" s="130">
        <v>18300</v>
      </c>
      <c r="U551" s="6593">
        <v>1950</v>
      </c>
      <c r="V551" s="6596"/>
      <c r="W551" s="6598"/>
      <c r="X551" s="6596"/>
      <c r="Y551" s="6596"/>
      <c r="Z551" s="6596"/>
      <c r="AA551" s="6595"/>
      <c r="AB551" s="6595"/>
      <c r="AC551" s="6599">
        <f>IF(OR(BX551="Close to Ear",BX551="Close to Head"),"Head",IF(BX551="Extremity","Extremity","Body"))</f>
        <v/>
      </c>
      <c r="AD551" s="6600">
        <f>CA551</f>
        <v/>
      </c>
      <c r="AE551" s="6594">
        <f>CB551</f>
        <v/>
      </c>
      <c r="AF551" s="6595"/>
      <c r="AG551" s="6601">
        <f>IF(OR(AZ551="",BA551=""),"N/A",IF(DC551="Pass","P","F"))</f>
        <v/>
      </c>
      <c r="AH551" s="6602"/>
      <c r="AI551" s="6602"/>
      <c r="AJ551" s="6602"/>
      <c r="AK551" s="6596"/>
      <c r="AL551" s="6595"/>
      <c r="AM551" s="6596"/>
      <c r="AN551" s="6596"/>
      <c r="AO551" s="6603"/>
      <c r="AP551" s="6603"/>
      <c r="AQ551" s="6603"/>
      <c r="AR551" s="6603"/>
      <c r="AS551" s="6603"/>
      <c r="AT551" s="6604">
        <f>IF(AC551="Extremity",IF(CG551="","",CG551),"")</f>
        <v/>
      </c>
      <c r="AU551" s="6604">
        <f>IF(AC551="Extremity",IF(CH551="","",CH551),"")</f>
        <v/>
      </c>
      <c r="AV551" s="6605">
        <f>IF(AC551="Extremity","",IF(CE551="","",CE551))</f>
        <v/>
      </c>
      <c r="AW551" s="6605">
        <f>IF(AD551="Extremity","",IF(CF551="","",CF551))</f>
        <v/>
      </c>
      <c r="AX551" s="6598">
        <f>DL551</f>
        <v/>
      </c>
      <c r="AY551" s="6598">
        <f>DQ551</f>
        <v/>
      </c>
      <c r="AZ551" s="6606">
        <f>IF(AC551="Extremity",IF(DA551="","",DA551),"")</f>
        <v/>
      </c>
      <c r="BA551" s="6607">
        <f>IF(AC551="Extremity","",IF(CT551="","",CT551))</f>
        <v/>
      </c>
      <c r="BB551" s="6598">
        <f>IF(AC551="Extremity",IF(DB551="","",DB551),"")</f>
        <v/>
      </c>
      <c r="BC551" s="6605">
        <f>IF(AC551="Extremity","",IF(CZ551="","",CZ551))</f>
        <v/>
      </c>
      <c r="BD551" s="6598">
        <f>DD551</f>
        <v/>
      </c>
      <c r="BE551" s="6608">
        <f>DE551</f>
        <v/>
      </c>
      <c r="BF551" s="6609">
        <f>DF551*60</f>
        <v/>
      </c>
      <c r="BG551" s="6610">
        <f>BE551</f>
        <v/>
      </c>
      <c r="BH551" s="6609">
        <f>DG551*60</f>
        <v/>
      </c>
      <c r="BI551" s="6609">
        <f>DH551</f>
        <v/>
      </c>
      <c r="BJ551" s="6611"/>
      <c r="BK551" s="6612">
        <f>Overview!$E$7</f>
        <v/>
      </c>
      <c r="BL551" s="6611"/>
      <c r="BM551" s="6609">
        <f>DI551</f>
        <v/>
      </c>
      <c r="BN551" s="6612">
        <f>Overview!$P$153</f>
        <v/>
      </c>
      <c r="BO551" s="6611" t="inlineStr">
        <is>
          <t>Revisar: la misma frecuencia aparece con varios canales en esta banda (18050 / 18300 / 18525)</t>
        </is>
      </c>
      <c r="BP551" s="6611"/>
      <c r="BQ551" s="6595"/>
      <c r="BR551" s="6613"/>
      <c r="BS551" s="1541"/>
      <c r="BT551" s="1864" t="inlineStr">
        <is>
          <t>LTE CATM1</t>
        </is>
      </c>
      <c r="BU551" s="1828" t="inlineStr">
        <is>
          <t>FDD1</t>
        </is>
      </c>
      <c r="BV551" s="906">
        <f>Overview!$H$31</f>
        <v/>
      </c>
      <c r="BW551" s="1865"/>
      <c r="BX551" s="1828" t="inlineStr">
        <is>
          <t>Close to ear</t>
        </is>
      </c>
      <c r="BY551" s="7310"/>
      <c r="BZ551" s="1865">
        <f>IF(COUNT('Conducted LTE CATM1'!$AH$3:$AH$265)=0,15,INDEX('Conducted LTE CATM1'!$M$3:$M$265,MATCH(MAX('Conducted LTE CATM1'!$AH$3:$AH$265),'Conducted LTE CATM1'!$AH$3:$AH$265,0)))</f>
        <v>15</v>
      </c>
      <c r="CA551" s="6689" t="str">
        <f>CONCATENATE(CA547," - Battery check 1")</f>
        <v>TBD - Battery check 1</v>
      </c>
      <c r="CB551" s="200">
        <v>0</v>
      </c>
      <c r="CC551" s="7310">
        <f>IF(COUNT('Conducted LTE CATM1'!$AH$3:$AH$265)=0,18300,INDEX('Conducted LTE CATM1'!$T$3:$T$265,MATCH(MAX('Conducted LTE CATM1'!$AH$3:$AH$265),'Conducted LTE CATM1'!$AH$3:$AH$265,0)))</f>
        <v>18300</v>
      </c>
      <c r="CD551" s="7310">
        <f>IF(COUNT('Conducted LTE CATM1'!$AH$3:$AH$265)=0,1950,INDEX('Conducted LTE CATM1'!$U$3:$U$265,MATCH(MAX('Conducted LTE CATM1'!$AH$3:$AH$265),'Conducted LTE CATM1'!$AH$3:$AH$265,0)))</f>
        <v>1950</v>
      </c>
      <c r="CE551" s="7234"/>
      <c r="CF551" s="7234"/>
      <c r="CG551" s="6706"/>
      <c r="CH551" s="6706"/>
      <c r="CI551" s="225">
        <f>BY551</f>
        <v/>
      </c>
      <c r="CJ551" s="237">
        <f>BZ551</f>
        <v/>
      </c>
      <c r="CK551" s="223">
        <f>CA551</f>
        <v/>
      </c>
      <c r="CL551" s="237">
        <f>CC551</f>
        <v/>
      </c>
      <c r="CM551" s="394">
        <f>CD551</f>
        <v/>
      </c>
      <c r="CN551" s="1527"/>
      <c r="CO551" s="1579"/>
      <c r="CP551" s="7214">
        <f>IF(CF551=""," ",IF(ABS(CE551-CF551)&lt;=0.1,"Valid","Not valid"))</f>
        <v/>
      </c>
      <c r="CQ551" s="1674">
        <f> IF(CE551="","",IF(AND(CE551&lt;&gt;"",CF551=""),IF(CE551&gt;=0.8,"Medir+Sig Max","No"),IF(CF551&lt;&gt;"",IF(CF551&gt;=0.8,"Medir+Sig Max","No"),"")))</f>
        <v/>
      </c>
      <c r="CR551" s="6927">
        <f>IF(UPPER($CQ$1)="X",IF(CF551=""," ",IF((ABS(CE551)&lt;5)*AND(ABS(CF551)&lt;5)*AND(ABS(CT551)&lt;5),"Solo si es max","Medir")),IF(CF551=""," ",IF((ABS(CE551)&lt;1)*AND(ABS(CF551)&lt;1)*AND(ABS(CT551)&lt;1),"Solo si es max","Medir")))</f>
        <v/>
      </c>
      <c r="CS551" s="1674"/>
      <c r="CT551" s="220">
        <f>IF(CO551="",IF(AND(CE551="",CF551=""),"",IF(CF551="",IF(DQ551&gt;1,ROUND(DQ551*CE551,3),CE551),IF(DQ551&gt;1,ROUND(DQ551*CF551,3),CF551))),IF(AND(CE551="",CF551=""),"",IF(CF551="",IF(DQ551&gt;1,ROUND(DQ551*CE551*(1/(CO551)),3),CE551*(1/(CO551))),IF(DQ551&gt;1,ROUND(DQ551*CF551*(1/(CO551)),3),CF551*(1/(CO551))))))</f>
        <v/>
      </c>
      <c r="CU551" s="224">
        <f>BY551</f>
        <v/>
      </c>
      <c r="CV551" s="237">
        <f>BZ551</f>
        <v/>
      </c>
      <c r="CW551" s="237">
        <f>CA551</f>
        <v/>
      </c>
      <c r="CX551" s="224">
        <f>CC551</f>
        <v/>
      </c>
      <c r="CY551" s="237">
        <f>CD551</f>
        <v/>
      </c>
      <c r="CZ551" s="7474">
        <f>IF(COUNTIF(Overview!K12:K14,TRUE)&gt;0,1.6,IF(COUNTIF(Overview!L12:L14,TRUE)&gt;0,8,0))</f>
        <v/>
      </c>
      <c r="DA551" s="1788"/>
      <c r="DB551" s="7483"/>
      <c r="DC551" s="844">
        <f>IF(CT551="","",IF(CT551&gt;CZ551,"Fail","Pass"))</f>
        <v/>
      </c>
      <c r="DD551" s="402"/>
      <c r="DE551" s="1565">
        <f>MyTimestamp(DC551)</f>
        <v/>
      </c>
      <c r="DF551" s="1531">
        <f>IF(COUNT(CE551:CH551)=1,15,IF(COUNT(CE551:CH551)=0,0,30))</f>
        <v/>
      </c>
      <c r="DG551" s="1532">
        <f>IF(DF551=0,0,2)</f>
        <v/>
      </c>
      <c r="DH551" s="1866"/>
      <c r="DI551" s="1866"/>
      <c r="DJ551" s="1863"/>
      <c r="DK551" s="1789"/>
      <c r="DL551" s="1574">
        <f>10^(CN551/20)*100-100</f>
        <v/>
      </c>
      <c r="DM551" s="777"/>
      <c r="DN551" s="970"/>
      <c r="DO551" s="777">
        <f>IF(DM551="","",10^(DM551/10))</f>
        <v/>
      </c>
      <c r="DP551" s="777">
        <f>IF(ISNUMBER(DN551)=FALSE,"",10^(DN551/10))</f>
        <v/>
      </c>
      <c r="DQ551" s="1578">
        <f>IF(AND(ISNUMBER(DO551),ISNUMBER(DP551)),IF(DO551/DP551&gt;1,ROUND((DO551)/DP551,3),1),1)</f>
        <v/>
      </c>
      <c r="DR551" s="1541"/>
      <c r="DS551" s="1541"/>
      <c r="DT551" s="1541"/>
      <c r="DU551" s="1541"/>
      <c r="DV551" s="1541"/>
      <c r="DW551" s="1541"/>
      <c r="DX551" s="1541"/>
      <c r="DY551" s="1541"/>
      <c r="DZ551" s="1541"/>
      <c r="EA551" s="1541"/>
      <c r="EB551" s="1541"/>
      <c r="EC551" s="1541"/>
      <c r="ED551" s="1541"/>
      <c r="EE551" s="1541"/>
      <c r="EF551" s="1541"/>
      <c r="EG551" s="1541"/>
      <c r="EH551" s="1541"/>
      <c r="EI551" s="1541"/>
      <c r="EJ551" s="1541"/>
      <c r="EK551" s="1541"/>
      <c r="EL551" s="1541"/>
      <c r="EM551" s="1541"/>
      <c r="EN551" s="1541"/>
      <c r="EO551" s="1541"/>
      <c r="EP551" s="1541"/>
      <c r="EQ551" s="1541"/>
      <c r="ER551" s="1541"/>
      <c r="ES551" s="1541"/>
      <c r="ET551" s="1541"/>
      <c r="EU551" s="1541"/>
      <c r="EV551" s="1541"/>
    </row>
    <row r="552" ht="12.75" x14ac:dyDescent="0.2">
      <c r="A552" s="1541"/>
      <c r="B552" s="1541"/>
      <c r="C552"/>
      <c r="D552" s="6590"/>
      <c r="E552" s="6590"/>
      <c r="F552" s="6591" t="inlineStr">
        <is>
          <t>5.3</t>
        </is>
      </c>
      <c r="G552" s="6592"/>
      <c r="H552" s="6593">
        <f>BV552</f>
        <v/>
      </c>
      <c r="I552" s="6593">
        <f>BW552</f>
        <v/>
      </c>
      <c r="J552" s="6594" t="inlineStr">
        <is>
          <t>Cat M1</t>
        </is>
      </c>
      <c r="K552" s="6594" t="inlineStr">
        <is>
          <t>FDD1</t>
        </is>
      </c>
      <c r="L552" s="6595"/>
      <c r="M552" s="6593">
        <v>15</v>
      </c>
      <c r="N552" s="6596" t="inlineStr">
        <is>
          <t>16QAM</t>
        </is>
      </c>
      <c r="O552" s="6597"/>
      <c r="P552" s="6597">
        <v>0</v>
      </c>
      <c r="Q552" s="6597">
        <v>3</v>
      </c>
      <c r="R552" s="6597">
        <v>0</v>
      </c>
      <c r="S552" s="6593"/>
      <c r="T552" s="130">
        <v>18300</v>
      </c>
      <c r="U552" s="6593">
        <v>1950</v>
      </c>
      <c r="V552" s="6596"/>
      <c r="W552" s="6598"/>
      <c r="X552" s="6596"/>
      <c r="Y552" s="6596"/>
      <c r="Z552" s="6596"/>
      <c r="AA552" s="6595"/>
      <c r="AB552" s="6595"/>
      <c r="AC552" s="6599">
        <f>IF(OR(BX552="Close to Ear",BX552="Close to Head"),"Head",IF(BX552="Extremity","Extremity","Body"))</f>
        <v/>
      </c>
      <c r="AD552" s="6600">
        <f>CA552</f>
        <v/>
      </c>
      <c r="AE552" s="6594">
        <f>CB552</f>
        <v/>
      </c>
      <c r="AF552" s="6595"/>
      <c r="AG552" s="6601">
        <f>IF(OR(AZ552="",BA552=""),"N/A",IF(DC552="Pass","P","F"))</f>
        <v/>
      </c>
      <c r="AH552" s="6602"/>
      <c r="AI552" s="6602"/>
      <c r="AJ552" s="6602"/>
      <c r="AK552" s="6596"/>
      <c r="AL552" s="6595"/>
      <c r="AM552" s="6596"/>
      <c r="AN552" s="6596"/>
      <c r="AO552" s="6603"/>
      <c r="AP552" s="6603"/>
      <c r="AQ552" s="6603"/>
      <c r="AR552" s="6603"/>
      <c r="AS552" s="6603"/>
      <c r="AT552" s="6604">
        <f>IF(AC552="Extremity",IF(CG552="","",CG552),"")</f>
        <v/>
      </c>
      <c r="AU552" s="6604">
        <f>IF(AC552="Extremity",IF(CH552="","",CH552),"")</f>
        <v/>
      </c>
      <c r="AV552" s="6605">
        <f>IF(AC552="Extremity","",IF(CE552="","",CE552))</f>
        <v/>
      </c>
      <c r="AW552" s="6605">
        <f>IF(AD552="Extremity","",IF(CF552="","",CF552))</f>
        <v/>
      </c>
      <c r="AX552" s="6598">
        <f>DL552</f>
        <v/>
      </c>
      <c r="AY552" s="6598">
        <f>DQ552</f>
        <v/>
      </c>
      <c r="AZ552" s="6606">
        <f>IF(AC552="Extremity",IF(DA552="","",DA552),"")</f>
        <v/>
      </c>
      <c r="BA552" s="6607">
        <f>IF(AC552="Extremity","",IF(CT552="","",CT552))</f>
        <v/>
      </c>
      <c r="BB552" s="6598">
        <f>IF(AC552="Extremity",IF(DB552="","",DB552),"")</f>
        <v/>
      </c>
      <c r="BC552" s="6605">
        <f>IF(AC552="Extremity","",IF(CZ552="","",CZ552))</f>
        <v/>
      </c>
      <c r="BD552" s="6598">
        <f>DD552</f>
        <v/>
      </c>
      <c r="BE552" s="6608">
        <f>DE552</f>
        <v/>
      </c>
      <c r="BF552" s="6609">
        <f>DF552*60</f>
        <v/>
      </c>
      <c r="BG552" s="6610">
        <f>BE552</f>
        <v/>
      </c>
      <c r="BH552" s="6609">
        <f>DG552*60</f>
        <v/>
      </c>
      <c r="BI552" s="6609">
        <f>DH552</f>
        <v/>
      </c>
      <c r="BJ552" s="6611"/>
      <c r="BK552" s="6612">
        <f>Overview!$E$7</f>
        <v/>
      </c>
      <c r="BL552" s="6611"/>
      <c r="BM552" s="6609">
        <f>DI552</f>
        <v/>
      </c>
      <c r="BN552" s="6612">
        <f>Overview!$P$153</f>
        <v/>
      </c>
      <c r="BO552" s="6611" t="inlineStr">
        <is>
          <t>Revisar: la misma frecuencia aparece con varios canales en esta banda (18050 / 18300 / 18525)</t>
        </is>
      </c>
      <c r="BP552" s="6611"/>
      <c r="BQ552" s="6595"/>
      <c r="BR552" s="6613"/>
      <c r="BS552" s="1541"/>
      <c r="BT552" s="1864" t="inlineStr">
        <is>
          <t>LTE CATM1</t>
        </is>
      </c>
      <c r="BU552" s="1828" t="inlineStr">
        <is>
          <t>FDD1</t>
        </is>
      </c>
      <c r="BV552" s="906">
        <f>Overview!$H$31</f>
        <v/>
      </c>
      <c r="BW552" s="1865"/>
      <c r="BX552" s="1828" t="inlineStr">
        <is>
          <t>Close to ear</t>
        </is>
      </c>
      <c r="BY552" s="7310"/>
      <c r="BZ552" s="1865">
        <f>IF(COUNT('Conducted LTE CATM1'!$AH$3:$AH$265)=0,15,INDEX('Conducted LTE CATM1'!$M$3:$M$265,MATCH(MAX('Conducted LTE CATM1'!$AH$3:$AH$265),'Conducted LTE CATM1'!$AH$3:$AH$265,0)))</f>
        <v>15</v>
      </c>
      <c r="CA552" s="6689" t="str">
        <f>CONCATENATE(CA548," - Battery check 2")</f>
        <v>TBD - Battery check 2</v>
      </c>
      <c r="CB552" s="200">
        <v>0</v>
      </c>
      <c r="CC552" s="7310">
        <f>IF(COUNT('Conducted LTE CATM1'!$AH$3:$AH$265)=0,18300,INDEX('Conducted LTE CATM1'!$T$3:$T$265,MATCH(MAX('Conducted LTE CATM1'!$AH$3:$AH$265),'Conducted LTE CATM1'!$AH$3:$AH$265,0)))</f>
        <v>18300</v>
      </c>
      <c r="CD552" s="7310">
        <f>IF(COUNT('Conducted LTE CATM1'!$AH$3:$AH$265)=0,1950,INDEX('Conducted LTE CATM1'!$U$3:$U$265,MATCH(MAX('Conducted LTE CATM1'!$AH$3:$AH$265),'Conducted LTE CATM1'!$AH$3:$AH$265,0)))</f>
        <v>1950</v>
      </c>
      <c r="CE552" s="7234"/>
      <c r="CF552" s="7234"/>
      <c r="CG552" s="6706"/>
      <c r="CH552" s="6706"/>
      <c r="CI552" s="225">
        <f>BY552</f>
        <v/>
      </c>
      <c r="CJ552" s="237">
        <f>BZ552</f>
        <v/>
      </c>
      <c r="CK552" s="223">
        <f>CA552</f>
        <v/>
      </c>
      <c r="CL552" s="237">
        <f>CC552</f>
        <v/>
      </c>
      <c r="CM552" s="394">
        <f>CD552</f>
        <v/>
      </c>
      <c r="CN552" s="1527"/>
      <c r="CO552" s="1579"/>
      <c r="CP552" s="7214">
        <f>IF(CF552=""," ",IF(ABS(CE552-CF552)&lt;=0.1,"Valid","Not valid"))</f>
        <v/>
      </c>
      <c r="CQ552" s="1674">
        <f> IF(CE552="","",IF(AND(CE552&lt;&gt;"",CF552=""),IF(CE552&gt;=0.8,"Medir+Sig Max","No"),IF(CF552&lt;&gt;"",IF(CF552&gt;=0.8,"Medir+Sig Max","No"),"")))</f>
        <v/>
      </c>
      <c r="CR552" s="6927">
        <f>IF(UPPER($CQ$1)="X",IF(CF552=""," ",IF((ABS(CE552)&lt;5)*AND(ABS(CF552)&lt;5)*AND(ABS(CT552)&lt;5),"Solo si es max","Medir")),IF(CF552=""," ",IF((ABS(CE552)&lt;1)*AND(ABS(CF552)&lt;1)*AND(ABS(CT552)&lt;1),"Solo si es max","Medir")))</f>
        <v/>
      </c>
      <c r="CS552" s="1674"/>
      <c r="CT552" s="220">
        <f>IF(CO552="",IF(AND(CE552="",CF552=""),"",IF(CF552="",IF(DQ552&gt;1,ROUND(DQ552*CE552,3),CE552),IF(DQ552&gt;1,ROUND(DQ552*CF552,3),CF552))),IF(AND(CE552="",CF552=""),"",IF(CF552="",IF(DQ552&gt;1,ROUND(DQ552*CE552*(1/(CO552)),3),CE552*(1/(CO552))),IF(DQ552&gt;1,ROUND(DQ552*CF552*(1/(CO552)),3),CF552*(1/(CO552))))))</f>
        <v/>
      </c>
      <c r="CU552" s="224">
        <f>BY552</f>
        <v/>
      </c>
      <c r="CV552" s="237">
        <f>BZ552</f>
        <v/>
      </c>
      <c r="CW552" s="237">
        <f>CA552</f>
        <v/>
      </c>
      <c r="CX552" s="224">
        <f>CC552</f>
        <v/>
      </c>
      <c r="CY552" s="237">
        <f>CD552</f>
        <v/>
      </c>
      <c r="CZ552" s="7474">
        <f>IF(COUNTIF(Overview!K12:K14,TRUE)&gt;0,1.6,IF(COUNTIF(Overview!L12:L14,TRUE)&gt;0,8,0))</f>
        <v/>
      </c>
      <c r="DA552" s="1788"/>
      <c r="DB552" s="7483"/>
      <c r="DC552" s="844">
        <f>IF(CT552="","",IF(CT552&gt;CZ552,"Fail","Pass"))</f>
        <v/>
      </c>
      <c r="DD552" s="402"/>
      <c r="DE552" s="1565">
        <f>MyTimestamp(DC552)</f>
        <v/>
      </c>
      <c r="DF552" s="1531">
        <f>IF(COUNT(CE552:CH552)=1,15,IF(COUNT(CE552:CH552)=0,0,30))</f>
        <v/>
      </c>
      <c r="DG552" s="1532">
        <f>IF(DF552=0,0,2)</f>
        <v/>
      </c>
      <c r="DH552" s="1866"/>
      <c r="DI552" s="1866"/>
      <c r="DJ552" s="1863"/>
      <c r="DK552" s="1789"/>
      <c r="DL552" s="1574">
        <f>10^(CN552/20)*100-100</f>
        <v/>
      </c>
      <c r="DM552" s="777"/>
      <c r="DN552" s="970"/>
      <c r="DO552" s="777">
        <f>IF(DM552="","",10^(DM552/10))</f>
        <v/>
      </c>
      <c r="DP552" s="777">
        <f>IF(ISNUMBER(DN552)=FALSE,"",10^(DN552/10))</f>
        <v/>
      </c>
      <c r="DQ552" s="1578">
        <f>IF(AND(ISNUMBER(DO552),ISNUMBER(DP552)),IF(DO552/DP552&gt;1,ROUND((DO552)/DP552,3),1),1)</f>
        <v/>
      </c>
      <c r="DR552" s="1541"/>
      <c r="DS552" s="1541"/>
      <c r="DT552" s="1541"/>
      <c r="DU552" s="1541"/>
      <c r="DV552" s="1541"/>
      <c r="DW552" s="1541"/>
      <c r="DX552" s="1541"/>
      <c r="DY552" s="1541"/>
      <c r="DZ552" s="1541"/>
      <c r="EA552" s="1541"/>
      <c r="EB552" s="1541"/>
      <c r="EC552" s="1541"/>
      <c r="ED552" s="1541"/>
      <c r="EE552" s="1541"/>
      <c r="EF552" s="1541"/>
      <c r="EG552" s="1541"/>
      <c r="EH552" s="1541"/>
      <c r="EI552" s="1541"/>
      <c r="EJ552" s="1541"/>
      <c r="EK552" s="1541"/>
      <c r="EL552" s="1541"/>
      <c r="EM552" s="1541"/>
      <c r="EN552" s="1541"/>
      <c r="EO552" s="1541"/>
      <c r="EP552" s="1541"/>
      <c r="EQ552" s="1541"/>
      <c r="ER552" s="1541"/>
      <c r="ES552" s="1541"/>
      <c r="ET552" s="1541"/>
      <c r="EU552" s="1541"/>
      <c r="EV552" s="1541"/>
    </row>
    <row r="553" ht="12.75" x14ac:dyDescent="0.2">
      <c r="A553" s="1541"/>
      <c r="B553" s="1541"/>
      <c r="C553"/>
      <c r="D553" s="1486"/>
      <c r="E553" s="1486"/>
      <c r="F553" s="672" t="inlineStr">
        <is>
          <t>5.3</t>
        </is>
      </c>
      <c r="G553" s="1497"/>
      <c r="H553" s="130">
        <f>BV553</f>
        <v/>
      </c>
      <c r="I553" s="130">
        <f>BW553</f>
        <v/>
      </c>
      <c r="J553" s="1299" t="inlineStr">
        <is>
          <t>Cat M1</t>
        </is>
      </c>
      <c r="K553" s="1299" t="inlineStr">
        <is>
          <t>FDD1</t>
        </is>
      </c>
      <c r="L553" s="115"/>
      <c r="M553" s="130">
        <v>15</v>
      </c>
      <c r="N553" s="119" t="inlineStr">
        <is>
          <t>16QAM</t>
        </is>
      </c>
      <c r="O553" s="131"/>
      <c r="P553" s="6597">
        <v>0</v>
      </c>
      <c r="Q553" s="131">
        <v>3</v>
      </c>
      <c r="R553" s="131">
        <v>0</v>
      </c>
      <c r="S553" s="6593"/>
      <c r="T553" s="130">
        <v>18300</v>
      </c>
      <c r="U553" s="6593">
        <v>1950</v>
      </c>
      <c r="V553" s="119"/>
      <c r="W553" s="1305"/>
      <c r="X553" s="119"/>
      <c r="Y553" s="119"/>
      <c r="Z553" s="119"/>
      <c r="AA553" s="115"/>
      <c r="AB553" s="115"/>
      <c r="AC553" s="1300">
        <f>IF(OR(BX553="Close to Ear",BX553="Close to Head"),"Head",IF(BX553="Extremity","Extremity","Body"))</f>
        <v/>
      </c>
      <c r="AD553" s="1301">
        <f>CA553</f>
        <v/>
      </c>
      <c r="AE553" s="1299">
        <f>CB553</f>
        <v/>
      </c>
      <c r="AF553" s="115"/>
      <c r="AG553" s="1302">
        <f>IF(OR(AZ553="",BA553=""),"N/A",IF(DC553="Pass","P","F"))</f>
        <v/>
      </c>
      <c r="AH553" s="129"/>
      <c r="AI553" s="129"/>
      <c r="AJ553" s="129"/>
      <c r="AK553" s="119"/>
      <c r="AL553" s="115"/>
      <c r="AM553" s="119"/>
      <c r="AN553" s="119"/>
      <c r="AO553" s="692"/>
      <c r="AP553" s="692"/>
      <c r="AQ553" s="692"/>
      <c r="AR553" s="692"/>
      <c r="AS553" s="692"/>
      <c r="AT553" s="1303">
        <f>IF(AC553="Extremity",IF(CG553="","",CG553),"")</f>
        <v/>
      </c>
      <c r="AU553" s="1303">
        <f>IF(AC553="Extremity",IF(CH553="","",CH553),"")</f>
        <v/>
      </c>
      <c r="AV553" s="1304">
        <f>IF(AC553="Extremity","",IF(CE553="","",CE553))</f>
        <v/>
      </c>
      <c r="AW553" s="1304">
        <f>IF(AD553="Extremity","",IF(CF553="","",CF553))</f>
        <v/>
      </c>
      <c r="AX553" s="1305">
        <f>DL553</f>
        <v/>
      </c>
      <c r="AY553" s="1305">
        <f>DQ553</f>
        <v/>
      </c>
      <c r="AZ553" s="3377">
        <f>IF(AC553="Extremity",IF(DA553="","",DA553),"")</f>
        <v/>
      </c>
      <c r="BA553" s="3378">
        <f>IF(AC553="Extremity","",IF(CT553="","",CT553))</f>
        <v/>
      </c>
      <c r="BB553" s="1305">
        <f>IF(AC553="Extremity",IF(DB553="","",DB553),"")</f>
        <v/>
      </c>
      <c r="BC553" s="1304">
        <f>IF(AC553="Extremity","",IF(CZ553="","",CZ553))</f>
        <v/>
      </c>
      <c r="BD553" s="1305">
        <f>DD553</f>
        <v/>
      </c>
      <c r="BE553" s="132">
        <f>DE553</f>
        <v/>
      </c>
      <c r="BF553" s="133">
        <f>DF553*60</f>
        <v/>
      </c>
      <c r="BG553" s="121">
        <f>BE553</f>
        <v/>
      </c>
      <c r="BH553" s="133">
        <f>DG553*60</f>
        <v/>
      </c>
      <c r="BI553" s="133">
        <f>DH553</f>
        <v/>
      </c>
      <c r="BJ553" s="117"/>
      <c r="BK553" s="812">
        <f>Overview!$E$7</f>
        <v/>
      </c>
      <c r="BL553" s="117"/>
      <c r="BM553" s="834">
        <f>DI553</f>
        <v/>
      </c>
      <c r="BN553" s="812">
        <f>Overview!$P$153</f>
        <v/>
      </c>
      <c r="BO553" s="117" t="inlineStr">
        <is>
          <t>Revisar: la misma frecuencia aparece con varios canales en esta banda (18050 / 18300 / 18525)</t>
        </is>
      </c>
      <c r="BP553" s="117"/>
      <c r="BQ553" s="115"/>
      <c r="BR553" s="1478"/>
      <c r="BS553" s="1541"/>
      <c r="BT553" s="1864" t="inlineStr">
        <is>
          <t>LTE CATM1</t>
        </is>
      </c>
      <c r="BU553" s="1828" t="inlineStr">
        <is>
          <t>FDD1</t>
        </is>
      </c>
      <c r="BV553" s="906">
        <f>Overview!$H$31</f>
        <v/>
      </c>
      <c r="BW553" s="1865"/>
      <c r="BX553" s="1833" t="inlineStr">
        <is>
          <t>Body</t>
        </is>
      </c>
      <c r="BY553" s="917"/>
      <c r="BZ553" s="1724">
        <f>IF(COUNT('Conducted LTE CATM1'!$AH$3:$AH$265)=0,15,INDEX('Conducted LTE CATM1'!$M$3:$M$265,MATCH(MAX('Conducted LTE CATM1'!$AH$3:$AH$265),'Conducted LTE CATM1'!$AH$3:$AH$265,0)))</f>
        <v>15</v>
      </c>
      <c r="CA553" s="1071" t="inlineStr">
        <is>
          <t>Front Face</t>
        </is>
      </c>
      <c r="CB553" s="202">
        <v>5</v>
      </c>
      <c r="CC553" s="1104">
        <f>IF(COUNT('Conducted LTE CATM1'!$AH$3:$AH$265)=0,18300,INDEX('Conducted LTE CATM1'!$T$3:$T$265,MATCH(MAX('Conducted LTE CATM1'!$AH$3:$AH$265),'Conducted LTE CATM1'!$AH$3:$AH$265,0)))</f>
        <v>18300</v>
      </c>
      <c r="CD553" s="1104">
        <f>IF(COUNT('Conducted LTE CATM1'!$AH$3:$AH$265)=0,1950,INDEX('Conducted LTE CATM1'!$U$3:$U$265,MATCH(MAX('Conducted LTE CATM1'!$AH$3:$AH$265),'Conducted LTE CATM1'!$AH$3:$AH$265,0)))</f>
        <v>1950</v>
      </c>
      <c r="CE553" s="7233"/>
      <c r="CF553" s="7233"/>
      <c r="CG553" s="6705"/>
      <c r="CH553" s="6705"/>
      <c r="CI553" s="225">
        <f>BY553</f>
        <v/>
      </c>
      <c r="CJ553" s="237">
        <f>BZ553</f>
        <v/>
      </c>
      <c r="CK553" s="223">
        <f>CA553</f>
        <v/>
      </c>
      <c r="CL553" s="237">
        <f>CC553</f>
        <v/>
      </c>
      <c r="CM553" s="394">
        <f>CD553</f>
        <v/>
      </c>
      <c r="CN553" s="1526"/>
      <c r="CO553" s="1581"/>
      <c r="CP553" s="891">
        <f>IF(CF553=""," ",IF(ABS(CE553-CF553)&lt;=0.1,"Valid","Not valid"))</f>
        <v/>
      </c>
      <c r="CQ553" s="892">
        <f> IF(CE553="","",IF(AND(CE553&lt;&gt;"",CF553=""),IF(CE553&gt;=0.8,"Medir+Sig Max","No"),IF(CF553&lt;&gt;"",IF(CF553&gt;=0.8,"Medir+Sig Max","No"),"")))</f>
        <v/>
      </c>
      <c r="CR553" s="7224"/>
      <c r="CS553" s="892"/>
      <c r="CT553" s="219">
        <f>IF(CO553="",IF(AND(CE553="",CF553=""),"",IF(CF553="",IF(DQ553&gt;1,ROUND(DQ553*CE553,3),CE553),IF(DQ553&gt;1,ROUND(DQ553*CF553,3),CF553))),IF(AND(CE553="",CF553=""),"",IF(CF553="",IF(DQ553&gt;1,ROUND(DQ553*CE553*(1/(CO553)),3),CE553*(1/(CO553))),IF(DQ553&gt;1,ROUND(DQ553*CF553*(1/(CO553)),3),CF553*(1/(CO553))))))</f>
        <v/>
      </c>
      <c r="CU553" s="224">
        <f>BY553</f>
        <v/>
      </c>
      <c r="CV553" s="237">
        <f>BZ553</f>
        <v/>
      </c>
      <c r="CW553" s="237">
        <f>CA553</f>
        <v/>
      </c>
      <c r="CX553" s="224">
        <f>CC553</f>
        <v/>
      </c>
      <c r="CY553" s="237">
        <f>CD553</f>
        <v/>
      </c>
      <c r="CZ553" s="7476">
        <f>IF(COUNTIF(Overview!K12:K14,TRUE)&gt;0,1.6,IF(COUNTIF(Overview!L12:L14,TRUE)&gt;0,8,0))</f>
        <v/>
      </c>
      <c r="DA553" s="1799"/>
      <c r="DB553" s="7482"/>
      <c r="DC553" s="844">
        <f>IF(CT553="","",IF(CT553&gt;CZ553,"Fail","Pass"))</f>
        <v/>
      </c>
      <c r="DD553" s="399"/>
      <c r="DE553" s="1565">
        <f>MyTimestamp(DC553)</f>
        <v/>
      </c>
      <c r="DF553" s="1531">
        <f>IF(COUNT(CE553:CH553)=1,15,IF(COUNT(CE553:CH553)=0,0,30))</f>
        <v/>
      </c>
      <c r="DG553" s="1532">
        <f>IF(DF553=0,0,2)</f>
        <v/>
      </c>
      <c r="DH553" s="1862"/>
      <c r="DI553" s="1862"/>
      <c r="DJ553" s="1863"/>
      <c r="DK553" s="1782"/>
      <c r="DL553" s="1574">
        <f>10^(CN553/20)*100-100</f>
        <v/>
      </c>
      <c r="DM553" s="776"/>
      <c r="DN553" s="1104"/>
      <c r="DO553" s="776">
        <f>IF(DM553="","",10^(DM553/10))</f>
        <v/>
      </c>
      <c r="DP553" s="776">
        <f>IF(ISNUMBER(DN553)=FALSE,"",10^(DN553/10))</f>
        <v/>
      </c>
      <c r="DQ553" s="1577">
        <f>IF(AND(ISNUMBER(DO553),ISNUMBER(DP553)),IF(DO553/DP553&gt;1,ROUND((DO553)/DP553,3),1),1)</f>
        <v/>
      </c>
      <c r="DR553" s="1541"/>
      <c r="DS553" s="1541"/>
      <c r="DT553" s="1541"/>
      <c r="DU553" s="1541"/>
      <c r="DV553" s="1541"/>
      <c r="DW553" s="1541"/>
      <c r="DX553" s="1541"/>
      <c r="DY553" s="1541"/>
      <c r="DZ553" s="1541"/>
      <c r="EA553" s="1541"/>
      <c r="EB553" s="1541"/>
      <c r="EC553" s="1541"/>
      <c r="ED553" s="1541"/>
      <c r="EE553" s="1541"/>
      <c r="EF553" s="1541"/>
      <c r="EG553" s="1541"/>
      <c r="EH553" s="1541"/>
      <c r="EI553" s="1541"/>
      <c r="EJ553" s="1541"/>
      <c r="EK553" s="1541"/>
      <c r="EL553" s="1541"/>
      <c r="EM553" s="1541"/>
      <c r="EN553" s="1541"/>
      <c r="EO553" s="1541"/>
      <c r="EP553" s="1541"/>
      <c r="EQ553" s="1541"/>
      <c r="ER553" s="1541"/>
      <c r="ES553" s="1541"/>
      <c r="ET553" s="1541"/>
      <c r="EU553" s="1541"/>
      <c r="EV553" s="1541"/>
    </row>
    <row r="554" ht="12.75" x14ac:dyDescent="0.2">
      <c r="A554" s="1541"/>
      <c r="B554" s="1541"/>
      <c r="C554"/>
      <c r="D554" s="1486"/>
      <c r="E554" s="1486"/>
      <c r="F554" s="672" t="inlineStr">
        <is>
          <t>5.3</t>
        </is>
      </c>
      <c r="G554" s="1497"/>
      <c r="H554" s="130">
        <f>BV554</f>
        <v/>
      </c>
      <c r="I554" s="130">
        <f>BW554</f>
        <v/>
      </c>
      <c r="J554" s="1299" t="inlineStr">
        <is>
          <t>Cat M1</t>
        </is>
      </c>
      <c r="K554" s="1299" t="inlineStr">
        <is>
          <t>FDD1</t>
        </is>
      </c>
      <c r="L554" s="115"/>
      <c r="M554" s="130">
        <v>15</v>
      </c>
      <c r="N554" s="119" t="inlineStr">
        <is>
          <t>16QAM</t>
        </is>
      </c>
      <c r="O554" s="131"/>
      <c r="P554" s="6597">
        <v>0</v>
      </c>
      <c r="Q554" s="131">
        <v>3</v>
      </c>
      <c r="R554" s="131">
        <v>0</v>
      </c>
      <c r="S554" s="6593"/>
      <c r="T554" s="130">
        <v>18300</v>
      </c>
      <c r="U554" s="6593">
        <v>1950</v>
      </c>
      <c r="V554" s="119"/>
      <c r="W554" s="1305"/>
      <c r="X554" s="119"/>
      <c r="Y554" s="119"/>
      <c r="Z554" s="119"/>
      <c r="AA554" s="115"/>
      <c r="AB554" s="115"/>
      <c r="AC554" s="1300">
        <f>IF(OR(BX554="Close to Ear",BX554="Close to Head"),"Head",IF(BX554="Extremity","Extremity","Body"))</f>
        <v/>
      </c>
      <c r="AD554" s="1301">
        <f>CA554</f>
        <v/>
      </c>
      <c r="AE554" s="1299">
        <f>CB554</f>
        <v/>
      </c>
      <c r="AF554" s="115"/>
      <c r="AG554" s="1302">
        <f>IF(OR(AZ554="",BA554=""),"N/A",IF(DC554="Pass","P","F"))</f>
        <v/>
      </c>
      <c r="AH554" s="129"/>
      <c r="AI554" s="129"/>
      <c r="AJ554" s="129"/>
      <c r="AK554" s="119"/>
      <c r="AL554" s="115"/>
      <c r="AM554" s="119"/>
      <c r="AN554" s="119"/>
      <c r="AO554" s="692"/>
      <c r="AP554" s="692"/>
      <c r="AQ554" s="692"/>
      <c r="AR554" s="692"/>
      <c r="AS554" s="692"/>
      <c r="AT554" s="1303">
        <f>IF(AC554="Extremity",IF(CG554="","",CG554),"")</f>
        <v/>
      </c>
      <c r="AU554" s="1303">
        <f>IF(AC554="Extremity",IF(CH554="","",CH554),"")</f>
        <v/>
      </c>
      <c r="AV554" s="1304">
        <f>IF(AC554="Extremity","",IF(CE554="","",CE554))</f>
        <v/>
      </c>
      <c r="AW554" s="1304">
        <f>IF(AD554="Extremity","",IF(CF554="","",CF554))</f>
        <v/>
      </c>
      <c r="AX554" s="1305">
        <f>DL554</f>
        <v/>
      </c>
      <c r="AY554" s="1305">
        <f>DQ554</f>
        <v/>
      </c>
      <c r="AZ554" s="3377">
        <f>IF(AC554="Extremity",IF(DA554="","",DA554),"")</f>
        <v/>
      </c>
      <c r="BA554" s="3378">
        <f>IF(AC554="Extremity","",IF(CT554="","",CT554))</f>
        <v/>
      </c>
      <c r="BB554" s="1305">
        <f>IF(AC554="Extremity",IF(DB554="","",DB554),"")</f>
        <v/>
      </c>
      <c r="BC554" s="1304">
        <f>IF(AC554="Extremity","",IF(CZ554="","",CZ554))</f>
        <v/>
      </c>
      <c r="BD554" s="1305">
        <f>DD554</f>
        <v/>
      </c>
      <c r="BE554" s="132">
        <f>DE554</f>
        <v/>
      </c>
      <c r="BF554" s="133">
        <f>DF554*60</f>
        <v/>
      </c>
      <c r="BG554" s="121">
        <f>BE554</f>
        <v/>
      </c>
      <c r="BH554" s="133">
        <f>DG554*60</f>
        <v/>
      </c>
      <c r="BI554" s="133">
        <f>DH554</f>
        <v/>
      </c>
      <c r="BJ554" s="117"/>
      <c r="BK554" s="812">
        <f>Overview!$E$7</f>
        <v/>
      </c>
      <c r="BL554" s="117"/>
      <c r="BM554" s="834">
        <f>DI554</f>
        <v/>
      </c>
      <c r="BN554" s="812">
        <f>Overview!$P$153</f>
        <v/>
      </c>
      <c r="BO554" s="117" t="inlineStr">
        <is>
          <t>Revisar: la misma frecuencia aparece con varios canales en esta banda (18050 / 18300 / 18525)</t>
        </is>
      </c>
      <c r="BP554" s="117"/>
      <c r="BQ554" s="115"/>
      <c r="BR554" s="1478"/>
      <c r="BS554" s="1541"/>
      <c r="BT554" s="1864" t="inlineStr">
        <is>
          <t>LTE CATM1</t>
        </is>
      </c>
      <c r="BU554" s="1828" t="inlineStr">
        <is>
          <t>FDD1</t>
        </is>
      </c>
      <c r="BV554" s="906">
        <f>Overview!$H$31</f>
        <v/>
      </c>
      <c r="BW554" s="1865"/>
      <c r="BX554" s="1828" t="inlineStr">
        <is>
          <t>Body</t>
        </is>
      </c>
      <c r="BY554" s="916"/>
      <c r="BZ554" s="1724">
        <f>IF(COUNT('Conducted LTE CATM1'!$AH$3:$AH$265)=0,15,INDEX('Conducted LTE CATM1'!$M$3:$M$265,MATCH(MAX('Conducted LTE CATM1'!$AH$3:$AH$265),'Conducted LTE CATM1'!$AH$3:$AH$265,0)))</f>
        <v>15</v>
      </c>
      <c r="CA554" s="1072" t="inlineStr">
        <is>
          <t>Back Face</t>
        </is>
      </c>
      <c r="CB554" s="200">
        <v>5</v>
      </c>
      <c r="CC554" s="976">
        <f>IF(COUNT('Conducted LTE CATM1'!$AH$3:$AH$265)=0,18300,INDEX('Conducted LTE CATM1'!$T$3:$T$265,MATCH(MAX('Conducted LTE CATM1'!$AH$3:$AH$265),'Conducted LTE CATM1'!$AH$3:$AH$265,0)))</f>
        <v>18300</v>
      </c>
      <c r="CD554" s="976">
        <f>IF(COUNT('Conducted LTE CATM1'!$AH$3:$AH$265)=0,1950,INDEX('Conducted LTE CATM1'!$U$3:$U$265,MATCH(MAX('Conducted LTE CATM1'!$AH$3:$AH$265),'Conducted LTE CATM1'!$AH$3:$AH$265,0)))</f>
        <v>1950</v>
      </c>
      <c r="CE554" s="7234"/>
      <c r="CF554" s="7234"/>
      <c r="CG554" s="6706"/>
      <c r="CH554" s="6706"/>
      <c r="CI554" s="225">
        <f>BY554</f>
        <v/>
      </c>
      <c r="CJ554" s="237">
        <f>BZ554</f>
        <v/>
      </c>
      <c r="CK554" s="223">
        <f>CA554</f>
        <v/>
      </c>
      <c r="CL554" s="237">
        <f>CC554</f>
        <v/>
      </c>
      <c r="CM554" s="394">
        <f>CD554</f>
        <v/>
      </c>
      <c r="CN554" s="1527"/>
      <c r="CO554" s="1579"/>
      <c r="CP554" s="7214">
        <f>IF(CF554=""," ",IF(ABS(CE554-CF554)&lt;=0.1,"Valid","Not valid"))</f>
        <v/>
      </c>
      <c r="CQ554" s="1674">
        <f> IF(CE554="","",IF(AND(CE554&lt;&gt;"",CF554=""),IF(CE554&gt;=0.8,"Medir+Sig Max","No"),IF(CF554&lt;&gt;"",IF(CF554&gt;=0.8,"Medir+Sig Max","No"),"")))</f>
        <v/>
      </c>
      <c r="CR554" s="6927"/>
      <c r="CS554" s="1674"/>
      <c r="CT554" s="220">
        <f>IF(CO554="",IF(AND(CE554="",CF554=""),"",IF(CF554="",IF(DQ554&gt;1,ROUND(DQ554*CE554,3),CE554),IF(DQ554&gt;1,ROUND(DQ554*CF554,3),CF554))),IF(AND(CE554="",CF554=""),"",IF(CF554="",IF(DQ554&gt;1,ROUND(DQ554*CE554*(1/(CO554)),3),CE554*(1/(CO554))),IF(DQ554&gt;1,ROUND(DQ554*CF554*(1/(CO554)),3),CF554*(1/(CO554))))))</f>
        <v/>
      </c>
      <c r="CU554" s="224">
        <f>BY554</f>
        <v/>
      </c>
      <c r="CV554" s="237">
        <f>BZ554</f>
        <v/>
      </c>
      <c r="CW554" s="237">
        <f>CA554</f>
        <v/>
      </c>
      <c r="CX554" s="224">
        <f>CC554</f>
        <v/>
      </c>
      <c r="CY554" s="237">
        <f>CD554</f>
        <v/>
      </c>
      <c r="CZ554" s="7474">
        <f>IF(COUNTIF(Overview!K12:K14,TRUE)&gt;0,1.6,IF(COUNTIF(Overview!L12:L14,TRUE)&gt;0,8,0))</f>
        <v/>
      </c>
      <c r="DA554" s="1788"/>
      <c r="DB554" s="7483"/>
      <c r="DC554" s="844">
        <f>IF(CT554="","",IF(CT554&gt;CZ554,"Fail","Pass"))</f>
        <v/>
      </c>
      <c r="DD554" s="402"/>
      <c r="DE554" s="1565">
        <f>MyTimestamp(DC554)</f>
        <v/>
      </c>
      <c r="DF554" s="1531">
        <f>IF(COUNT(CE554:CH554)=1,15,IF(COUNT(CE554:CH554)=0,0,30))</f>
        <v/>
      </c>
      <c r="DG554" s="1532">
        <f>IF(DF554=0,0,2)</f>
        <v/>
      </c>
      <c r="DH554" s="1866"/>
      <c r="DI554" s="1866"/>
      <c r="DJ554" s="1863"/>
      <c r="DK554" s="1789"/>
      <c r="DL554" s="1574">
        <f>10^(CN554/20)*100-100</f>
        <v/>
      </c>
      <c r="DM554" s="777"/>
      <c r="DN554" s="976"/>
      <c r="DO554" s="777">
        <f>IF(DM554="","",10^(DM554/10))</f>
        <v/>
      </c>
      <c r="DP554" s="777">
        <f>IF(ISNUMBER(DN554)=FALSE,"",10^(DN554/10))</f>
        <v/>
      </c>
      <c r="DQ554" s="1578">
        <f>IF(AND(ISNUMBER(DO554),ISNUMBER(DP554)),IF(DO554/DP554&gt;1,ROUND((DO554)/DP554,3),1),1)</f>
        <v/>
      </c>
      <c r="DR554" s="1541"/>
      <c r="DS554" s="1541"/>
      <c r="DT554" s="1541"/>
      <c r="DU554" s="1541"/>
      <c r="DV554" s="1541"/>
      <c r="DW554" s="1541"/>
      <c r="DX554" s="1541"/>
      <c r="DY554" s="1541"/>
      <c r="DZ554" s="1541"/>
      <c r="EA554" s="1541"/>
      <c r="EB554" s="1541"/>
      <c r="EC554" s="1541"/>
      <c r="ED554" s="1541"/>
      <c r="EE554" s="1541"/>
      <c r="EF554" s="1541"/>
      <c r="EG554" s="1541"/>
      <c r="EH554" s="1541"/>
      <c r="EI554" s="1541"/>
      <c r="EJ554" s="1541"/>
      <c r="EK554" s="1541"/>
      <c r="EL554" s="1541"/>
      <c r="EM554" s="1541"/>
      <c r="EN554" s="1541"/>
      <c r="EO554" s="1541"/>
      <c r="EP554" s="1541"/>
      <c r="EQ554" s="1541"/>
      <c r="ER554" s="1541"/>
      <c r="ES554" s="1541"/>
      <c r="ET554" s="1541"/>
      <c r="EU554" s="1541"/>
      <c r="EV554" s="1541"/>
    </row>
    <row r="555" ht="12.75" x14ac:dyDescent="0.2">
      <c r="A555" s="1541"/>
      <c r="B555" s="1541"/>
      <c r="C555"/>
      <c r="D555" s="1486"/>
      <c r="E555" s="1486"/>
      <c r="F555" s="672" t="inlineStr">
        <is>
          <t>5.3</t>
        </is>
      </c>
      <c r="G555" s="1497"/>
      <c r="H555" s="130">
        <f>BV555</f>
        <v/>
      </c>
      <c r="I555" s="130">
        <f>BW555</f>
        <v/>
      </c>
      <c r="J555" s="1299" t="inlineStr">
        <is>
          <t>Cat M1</t>
        </is>
      </c>
      <c r="K555" s="1299" t="inlineStr">
        <is>
          <t>FDD1</t>
        </is>
      </c>
      <c r="L555" s="115"/>
      <c r="M555" s="130">
        <v>15</v>
      </c>
      <c r="N555" s="119" t="inlineStr">
        <is>
          <t>16QAM</t>
        </is>
      </c>
      <c r="O555" s="131"/>
      <c r="P555" s="6597">
        <v>0</v>
      </c>
      <c r="Q555" s="131">
        <v>3</v>
      </c>
      <c r="R555" s="131">
        <v>0</v>
      </c>
      <c r="S555" s="6593"/>
      <c r="T555" s="130">
        <v>18300</v>
      </c>
      <c r="U555" s="6593">
        <v>1950</v>
      </c>
      <c r="V555" s="119"/>
      <c r="W555" s="1305"/>
      <c r="X555" s="119"/>
      <c r="Y555" s="119"/>
      <c r="Z555" s="119"/>
      <c r="AA555" s="115"/>
      <c r="AB555" s="115"/>
      <c r="AC555" s="1300">
        <f>IF(OR(BX555="Close to Ear",BX555="Close to Head"),"Head",IF(BX555="Extremity","Extremity","Body"))</f>
        <v/>
      </c>
      <c r="AD555" s="1301">
        <f>CA555</f>
        <v/>
      </c>
      <c r="AE555" s="1299">
        <f>CB555</f>
        <v/>
      </c>
      <c r="AF555" s="115"/>
      <c r="AG555" s="1302">
        <f>IF(OR(AZ555="",BA555=""),"N/A",IF(DC555="Pass","P","F"))</f>
        <v/>
      </c>
      <c r="AH555" s="129"/>
      <c r="AI555" s="129"/>
      <c r="AJ555" s="129"/>
      <c r="AK555" s="119"/>
      <c r="AL555" s="115"/>
      <c r="AM555" s="119"/>
      <c r="AN555" s="119"/>
      <c r="AO555" s="692"/>
      <c r="AP555" s="692"/>
      <c r="AQ555" s="692"/>
      <c r="AR555" s="692"/>
      <c r="AS555" s="692"/>
      <c r="AT555" s="1303">
        <f>IF(AC555="Extremity",IF(CG555="","",CG555),"")</f>
        <v/>
      </c>
      <c r="AU555" s="1303">
        <f>IF(AC555="Extremity",IF(CH555="","",CH555),"")</f>
        <v/>
      </c>
      <c r="AV555" s="1304">
        <f>IF(AC555="Extremity","",IF(CE555="","",CE555))</f>
        <v/>
      </c>
      <c r="AW555" s="1304">
        <f>IF(AD555="Extremity","",IF(CF555="","",CF555))</f>
        <v/>
      </c>
      <c r="AX555" s="1305">
        <f>DL555</f>
        <v/>
      </c>
      <c r="AY555" s="1305">
        <f>DQ555</f>
        <v/>
      </c>
      <c r="AZ555" s="3377">
        <f>IF(AC555="Extremity",IF(DA555="","",DA555),"")</f>
        <v/>
      </c>
      <c r="BA555" s="3378">
        <f>IF(AC555="Extremity","",IF(CT555="","",CT555))</f>
        <v/>
      </c>
      <c r="BB555" s="1305">
        <f>IF(AC555="Extremity",IF(DB555="","",DB555),"")</f>
        <v/>
      </c>
      <c r="BC555" s="1304">
        <f>IF(AC555="Extremity","",IF(CZ555="","",CZ555))</f>
        <v/>
      </c>
      <c r="BD555" s="1305">
        <f>DD555</f>
        <v/>
      </c>
      <c r="BE555" s="132">
        <f>DE555</f>
        <v/>
      </c>
      <c r="BF555" s="133">
        <f>DF555*60</f>
        <v/>
      </c>
      <c r="BG555" s="121">
        <f>BE555</f>
        <v/>
      </c>
      <c r="BH555" s="133">
        <f>DG555*60</f>
        <v/>
      </c>
      <c r="BI555" s="133">
        <f>DH555</f>
        <v/>
      </c>
      <c r="BJ555" s="117"/>
      <c r="BK555" s="812">
        <f>Overview!$E$7</f>
        <v/>
      </c>
      <c r="BL555" s="117"/>
      <c r="BM555" s="834">
        <f>DI555</f>
        <v/>
      </c>
      <c r="BN555" s="812">
        <f>Overview!$P$153</f>
        <v/>
      </c>
      <c r="BO555" s="117" t="inlineStr">
        <is>
          <t>Revisar: la misma frecuencia aparece con varios canales en esta banda (18050 / 18300 / 18525)</t>
        </is>
      </c>
      <c r="BP555" s="117"/>
      <c r="BQ555" s="115"/>
      <c r="BR555" s="1478"/>
      <c r="BS555" s="1541"/>
      <c r="BT555" s="1864" t="inlineStr">
        <is>
          <t>LTE CATM1</t>
        </is>
      </c>
      <c r="BU555" s="1828" t="inlineStr">
        <is>
          <t>FDD1</t>
        </is>
      </c>
      <c r="BV555" s="906">
        <f>Overview!$H$31</f>
        <v/>
      </c>
      <c r="BW555" s="1865"/>
      <c r="BX555" s="1828" t="inlineStr">
        <is>
          <t>Body</t>
        </is>
      </c>
      <c r="BY555" s="918"/>
      <c r="BZ555" s="1724">
        <f>IF(COUNT('Conducted LTE CATM1'!$AH$3:$AH$265)=0,15,INDEX('Conducted LTE CATM1'!$M$3:$M$265,MATCH(MAX('Conducted LTE CATM1'!$AH$3:$AH$265),'Conducted LTE CATM1'!$AH$3:$AH$265,0)))</f>
        <v>15</v>
      </c>
      <c r="CA555" s="1072" t="inlineStr">
        <is>
          <t>Left Edge</t>
        </is>
      </c>
      <c r="CB555" s="200">
        <v>5</v>
      </c>
      <c r="CC555" s="976">
        <f>IF(COUNT('Conducted LTE CATM1'!$AH$3:$AH$265)=0,18300,INDEX('Conducted LTE CATM1'!$T$3:$T$265,MATCH(MAX('Conducted LTE CATM1'!$AH$3:$AH$265),'Conducted LTE CATM1'!$AH$3:$AH$265,0)))</f>
        <v>18300</v>
      </c>
      <c r="CD555" s="976">
        <f>IF(COUNT('Conducted LTE CATM1'!$AH$3:$AH$265)=0,1950,INDEX('Conducted LTE CATM1'!$U$3:$U$265,MATCH(MAX('Conducted LTE CATM1'!$AH$3:$AH$265),'Conducted LTE CATM1'!$AH$3:$AH$265,0)))</f>
        <v>1950</v>
      </c>
      <c r="CE555" s="7234"/>
      <c r="CF555" s="7234"/>
      <c r="CG555" s="6706"/>
      <c r="CH555" s="6706"/>
      <c r="CI555" s="225">
        <f>BY555</f>
        <v/>
      </c>
      <c r="CJ555" s="237">
        <f>BZ555</f>
        <v/>
      </c>
      <c r="CK555" s="223">
        <f>CA555</f>
        <v/>
      </c>
      <c r="CL555" s="237">
        <f>CC555</f>
        <v/>
      </c>
      <c r="CM555" s="394">
        <f>CD555</f>
        <v/>
      </c>
      <c r="CN555" s="1527"/>
      <c r="CO555" s="1579"/>
      <c r="CP555" s="7214">
        <f>IF(CF555=""," ",IF(ABS(CE555-CF555)&lt;=0.1,"Valid","Not valid"))</f>
        <v/>
      </c>
      <c r="CQ555" s="1674">
        <f> IF(CE555="","",IF(AND(CE555&lt;&gt;"",CF555=""),IF(CE555&gt;=0.8,"Medir+Sig Max","No"),IF(CF555&lt;&gt;"",IF(CF555&gt;=0.8,"Medir+Sig Max","No"),"")))</f>
        <v/>
      </c>
      <c r="CR555" s="6927"/>
      <c r="CS555" s="1674"/>
      <c r="CT555" s="220">
        <f>IF(CO555="",IF(AND(CE555="",CF555=""),"",IF(CF555="",IF(DQ555&gt;1,ROUND(DQ555*CE555,3),CE555),IF(DQ555&gt;1,ROUND(DQ555*CF555,3),CF555))),IF(AND(CE555="",CF555=""),"",IF(CF555="",IF(DQ555&gt;1,ROUND(DQ555*CE555*(1/(CO555)),3),CE555*(1/(CO555))),IF(DQ555&gt;1,ROUND(DQ555*CF555*(1/(CO555)),3),CF555*(1/(CO555))))))</f>
        <v/>
      </c>
      <c r="CU555" s="224">
        <f>BY555</f>
        <v/>
      </c>
      <c r="CV555" s="237">
        <f>BZ555</f>
        <v/>
      </c>
      <c r="CW555" s="237">
        <f>CA555</f>
        <v/>
      </c>
      <c r="CX555" s="224">
        <f>CC555</f>
        <v/>
      </c>
      <c r="CY555" s="237">
        <f>CD555</f>
        <v/>
      </c>
      <c r="CZ555" s="7474">
        <f>IF(COUNTIF(Overview!K12:K14,TRUE)&gt;0,1.6,IF(COUNTIF(Overview!L12:L14,TRUE)&gt;0,8,0))</f>
        <v/>
      </c>
      <c r="DA555" s="1788"/>
      <c r="DB555" s="7483"/>
      <c r="DC555" s="844">
        <f>IF(CT555="","",IF(CT555&gt;CZ555,"Fail","Pass"))</f>
        <v/>
      </c>
      <c r="DD555" s="402"/>
      <c r="DE555" s="1565">
        <f>MyTimestamp(DC555)</f>
        <v/>
      </c>
      <c r="DF555" s="1531">
        <f>IF(COUNT(CE555:CH555)=1,15,IF(COUNT(CE555:CH555)=0,0,30))</f>
        <v/>
      </c>
      <c r="DG555" s="1532">
        <f>IF(DF555=0,0,2)</f>
        <v/>
      </c>
      <c r="DH555" s="1866"/>
      <c r="DI555" s="1866"/>
      <c r="DJ555" s="1863"/>
      <c r="DK555" s="1789"/>
      <c r="DL555" s="1574">
        <f>10^(CN555/20)*100-100</f>
        <v/>
      </c>
      <c r="DM555" s="777"/>
      <c r="DN555" s="976"/>
      <c r="DO555" s="777">
        <f>IF(DM555="","",10^(DM555/10))</f>
        <v/>
      </c>
      <c r="DP555" s="777">
        <f>IF(ISNUMBER(DN555)=FALSE,"",10^(DN555/10))</f>
        <v/>
      </c>
      <c r="DQ555" s="1578">
        <f>IF(AND(ISNUMBER(DO555),ISNUMBER(DP555)),IF(DO555/DP555&gt;1,ROUND((DO555)/DP555,3),1),1)</f>
        <v/>
      </c>
      <c r="DR555" s="1541"/>
      <c r="DS555" s="1541"/>
      <c r="DT555" s="1541"/>
      <c r="DU555" s="1541"/>
      <c r="DV555" s="1541"/>
      <c r="DW555" s="1541"/>
      <c r="DX555" s="1541"/>
      <c r="DY555" s="1541"/>
      <c r="DZ555" s="1541"/>
      <c r="EA555" s="1541"/>
      <c r="EB555" s="1541"/>
      <c r="EC555" s="1541"/>
      <c r="ED555" s="1541"/>
      <c r="EE555" s="1541"/>
      <c r="EF555" s="1541"/>
      <c r="EG555" s="1541"/>
      <c r="EH555" s="1541"/>
      <c r="EI555" s="1541"/>
      <c r="EJ555" s="1541"/>
      <c r="EK555" s="1541"/>
      <c r="EL555" s="1541"/>
      <c r="EM555" s="1541"/>
      <c r="EN555" s="1541"/>
      <c r="EO555" s="1541"/>
      <c r="EP555" s="1541"/>
      <c r="EQ555" s="1541"/>
      <c r="ER555" s="1541"/>
      <c r="ES555" s="1541"/>
      <c r="ET555" s="1541"/>
      <c r="EU555" s="1541"/>
      <c r="EV555" s="1541"/>
    </row>
    <row r="556" ht="12.75" x14ac:dyDescent="0.2">
      <c r="A556" s="1541"/>
      <c r="B556" s="1541"/>
      <c r="C556"/>
      <c r="D556" s="1486"/>
      <c r="E556" s="1486"/>
      <c r="F556" s="672" t="inlineStr">
        <is>
          <t>5.3</t>
        </is>
      </c>
      <c r="G556" s="1497"/>
      <c r="H556" s="130">
        <f>BV556</f>
        <v/>
      </c>
      <c r="I556" s="130">
        <f>BW556</f>
        <v/>
      </c>
      <c r="J556" s="1299" t="inlineStr">
        <is>
          <t>Cat M1</t>
        </is>
      </c>
      <c r="K556" s="1299" t="inlineStr">
        <is>
          <t>FDD1</t>
        </is>
      </c>
      <c r="L556" s="115"/>
      <c r="M556" s="130">
        <v>15</v>
      </c>
      <c r="N556" s="119" t="inlineStr">
        <is>
          <t>16QAM</t>
        </is>
      </c>
      <c r="O556" s="131"/>
      <c r="P556" s="6597">
        <v>0</v>
      </c>
      <c r="Q556" s="131">
        <v>3</v>
      </c>
      <c r="R556" s="131">
        <v>0</v>
      </c>
      <c r="S556" s="6593"/>
      <c r="T556" s="130">
        <v>18300</v>
      </c>
      <c r="U556" s="6593">
        <v>1950</v>
      </c>
      <c r="V556" s="119"/>
      <c r="W556" s="1305"/>
      <c r="X556" s="119"/>
      <c r="Y556" s="119"/>
      <c r="Z556" s="119"/>
      <c r="AA556" s="115"/>
      <c r="AB556" s="115"/>
      <c r="AC556" s="1300">
        <f>IF(OR(BX556="Close to Ear",BX556="Close to Head"),"Head",IF(BX556="Extremity","Extremity","Body"))</f>
        <v/>
      </c>
      <c r="AD556" s="1301">
        <f>CA556</f>
        <v/>
      </c>
      <c r="AE556" s="1299">
        <f>CB556</f>
        <v/>
      </c>
      <c r="AF556" s="115"/>
      <c r="AG556" s="1302">
        <f>IF(OR(AZ556="",BA556=""),"N/A",IF(DC556="Pass","P","F"))</f>
        <v/>
      </c>
      <c r="AH556" s="129"/>
      <c r="AI556" s="129"/>
      <c r="AJ556" s="129"/>
      <c r="AK556" s="119"/>
      <c r="AL556" s="115"/>
      <c r="AM556" s="119"/>
      <c r="AN556" s="119"/>
      <c r="AO556" s="692"/>
      <c r="AP556" s="692"/>
      <c r="AQ556" s="692"/>
      <c r="AR556" s="692"/>
      <c r="AS556" s="692"/>
      <c r="AT556" s="1303">
        <f>IF(AC556="Extremity",IF(CG556="","",CG556),"")</f>
        <v/>
      </c>
      <c r="AU556" s="1303">
        <f>IF(AC556="Extremity",IF(CH556="","",CH556),"")</f>
        <v/>
      </c>
      <c r="AV556" s="1304">
        <f>IF(AC556="Extremity","",IF(CE556="","",CE556))</f>
        <v/>
      </c>
      <c r="AW556" s="1304">
        <f>IF(AD556="Extremity","",IF(CF556="","",CF556))</f>
        <v/>
      </c>
      <c r="AX556" s="1305">
        <f>DL556</f>
        <v/>
      </c>
      <c r="AY556" s="1305">
        <f>DQ556</f>
        <v/>
      </c>
      <c r="AZ556" s="3377">
        <f>IF(AC556="Extremity",IF(DA556="","",DA556),"")</f>
        <v/>
      </c>
      <c r="BA556" s="3378">
        <f>IF(AC556="Extremity","",IF(CT556="","",CT556))</f>
        <v/>
      </c>
      <c r="BB556" s="1305">
        <f>IF(AC556="Extremity",IF(DB556="","",DB556),"")</f>
        <v/>
      </c>
      <c r="BC556" s="1304">
        <f>IF(AC556="Extremity","",IF(CZ556="","",CZ556))</f>
        <v/>
      </c>
      <c r="BD556" s="1305">
        <f>DD556</f>
        <v/>
      </c>
      <c r="BE556" s="132">
        <f>DE556</f>
        <v/>
      </c>
      <c r="BF556" s="133">
        <f>DF556*60</f>
        <v/>
      </c>
      <c r="BG556" s="121">
        <f>BE556</f>
        <v/>
      </c>
      <c r="BH556" s="133">
        <f>DG556*60</f>
        <v/>
      </c>
      <c r="BI556" s="133">
        <f>DH556</f>
        <v/>
      </c>
      <c r="BJ556" s="117"/>
      <c r="BK556" s="812">
        <f>Overview!$E$7</f>
        <v/>
      </c>
      <c r="BL556" s="117"/>
      <c r="BM556" s="834">
        <f>DI556</f>
        <v/>
      </c>
      <c r="BN556" s="812">
        <f>Overview!$P$153</f>
        <v/>
      </c>
      <c r="BO556" s="117" t="inlineStr">
        <is>
          <t>Revisar: la misma frecuencia aparece con varios canales en esta banda (18050 / 18300 / 18525)</t>
        </is>
      </c>
      <c r="BP556" s="117"/>
      <c r="BQ556" s="115"/>
      <c r="BR556" s="1478"/>
      <c r="BS556" s="1541"/>
      <c r="BT556" s="1864" t="inlineStr">
        <is>
          <t>LTE CATM1</t>
        </is>
      </c>
      <c r="BU556" s="1828" t="inlineStr">
        <is>
          <t>FDD1</t>
        </is>
      </c>
      <c r="BV556" s="906">
        <f>Overview!$H$31</f>
        <v/>
      </c>
      <c r="BW556" s="1865"/>
      <c r="BX556" s="1828" t="inlineStr">
        <is>
          <t>Body</t>
        </is>
      </c>
      <c r="BY556" s="916"/>
      <c r="BZ556" s="1724">
        <f>IF(COUNT('Conducted LTE CATM1'!$AH$3:$AH$265)=0,15,INDEX('Conducted LTE CATM1'!$M$3:$M$265,MATCH(MAX('Conducted LTE CATM1'!$AH$3:$AH$265),'Conducted LTE CATM1'!$AH$3:$AH$265,0)))</f>
        <v>15</v>
      </c>
      <c r="CA556" s="1072" t="inlineStr">
        <is>
          <t>Right Edge</t>
        </is>
      </c>
      <c r="CB556" s="200">
        <v>5</v>
      </c>
      <c r="CC556" s="976">
        <f>IF(COUNT('Conducted LTE CATM1'!$AH$3:$AH$265)=0,18300,INDEX('Conducted LTE CATM1'!$T$3:$T$265,MATCH(MAX('Conducted LTE CATM1'!$AH$3:$AH$265),'Conducted LTE CATM1'!$AH$3:$AH$265,0)))</f>
        <v>18300</v>
      </c>
      <c r="CD556" s="976">
        <f>IF(COUNT('Conducted LTE CATM1'!$AH$3:$AH$265)=0,1950,INDEX('Conducted LTE CATM1'!$U$3:$U$265,MATCH(MAX('Conducted LTE CATM1'!$AH$3:$AH$265),'Conducted LTE CATM1'!$AH$3:$AH$265,0)))</f>
        <v>1950</v>
      </c>
      <c r="CE556" s="7234"/>
      <c r="CF556" s="7234"/>
      <c r="CG556" s="6706"/>
      <c r="CH556" s="6706"/>
      <c r="CI556" s="225">
        <f>BY556</f>
        <v/>
      </c>
      <c r="CJ556" s="237">
        <f>BZ556</f>
        <v/>
      </c>
      <c r="CK556" s="223">
        <f>CA556</f>
        <v/>
      </c>
      <c r="CL556" s="237">
        <f>CC556</f>
        <v/>
      </c>
      <c r="CM556" s="394">
        <f>CD556</f>
        <v/>
      </c>
      <c r="CN556" s="1527"/>
      <c r="CO556" s="1579"/>
      <c r="CP556" s="7214">
        <f>IF(CF556=""," ",IF(ABS(CE556-CF556)&lt;=0.1,"Valid","Not valid"))</f>
        <v/>
      </c>
      <c r="CQ556" s="1674">
        <f> IF(CE556="","",IF(AND(CE556&lt;&gt;"",CF556=""),IF(CE556&gt;=0.8,"Medir+Sig Max","No"),IF(CF556&lt;&gt;"",IF(CF556&gt;=0.8,"Medir+Sig Max","No"),"")))</f>
        <v/>
      </c>
      <c r="CR556" s="6927"/>
      <c r="CS556" s="1674"/>
      <c r="CT556" s="220">
        <f>IF(CO556="",IF(AND(CE556="",CF556=""),"",IF(CF556="",IF(DQ556&gt;1,ROUND(DQ556*CE556,3),CE556),IF(DQ556&gt;1,ROUND(DQ556*CF556,3),CF556))),IF(AND(CE556="",CF556=""),"",IF(CF556="",IF(DQ556&gt;1,ROUND(DQ556*CE556*(1/(CO556)),3),CE556*(1/(CO556))),IF(DQ556&gt;1,ROUND(DQ556*CF556*(1/(CO556)),3),CF556*(1/(CO556))))))</f>
        <v/>
      </c>
      <c r="CU556" s="224">
        <f>BY556</f>
        <v/>
      </c>
      <c r="CV556" s="237">
        <f>BZ556</f>
        <v/>
      </c>
      <c r="CW556" s="237">
        <f>CA556</f>
        <v/>
      </c>
      <c r="CX556" s="224">
        <f>CC556</f>
        <v/>
      </c>
      <c r="CY556" s="237">
        <f>CD556</f>
        <v/>
      </c>
      <c r="CZ556" s="7474">
        <f>IF(COUNTIF(Overview!K12:K14,TRUE)&gt;0,1.6,IF(COUNTIF(Overview!L12:L14,TRUE)&gt;0,8,0))</f>
        <v/>
      </c>
      <c r="DA556" s="1788"/>
      <c r="DB556" s="7483"/>
      <c r="DC556" s="844">
        <f>IF(CT556="","",IF(CT556&gt;CZ556,"Fail","Pass"))</f>
        <v/>
      </c>
      <c r="DD556" s="402"/>
      <c r="DE556" s="1565">
        <f>MyTimestamp(DC556)</f>
        <v/>
      </c>
      <c r="DF556" s="1531">
        <f>IF(COUNT(CE556:CH556)=1,15,IF(COUNT(CE556:CH556)=0,0,30))</f>
        <v/>
      </c>
      <c r="DG556" s="1532">
        <f>IF(DF556=0,0,2)</f>
        <v/>
      </c>
      <c r="DH556" s="1866"/>
      <c r="DI556" s="1866"/>
      <c r="DJ556" s="1863"/>
      <c r="DK556" s="1789"/>
      <c r="DL556" s="1574">
        <f>10^(CN556/20)*100-100</f>
        <v/>
      </c>
      <c r="DM556" s="777"/>
      <c r="DN556" s="976"/>
      <c r="DO556" s="777">
        <f>IF(DM556="","",10^(DM556/10))</f>
        <v/>
      </c>
      <c r="DP556" s="777">
        <f>IF(ISNUMBER(DN556)=FALSE,"",10^(DN556/10))</f>
        <v/>
      </c>
      <c r="DQ556" s="1578">
        <f>IF(AND(ISNUMBER(DO556),ISNUMBER(DP556)),IF(DO556/DP556&gt;1,ROUND((DO556)/DP556,3),1),1)</f>
        <v/>
      </c>
      <c r="DR556" s="1541"/>
      <c r="DS556" s="1541"/>
      <c r="DT556" s="1541"/>
      <c r="DU556" s="1541"/>
      <c r="DV556" s="1541"/>
      <c r="DW556" s="1541"/>
      <c r="DX556" s="1541"/>
      <c r="DY556" s="1541"/>
      <c r="DZ556" s="1541"/>
      <c r="EA556" s="1541"/>
      <c r="EB556" s="1541"/>
      <c r="EC556" s="1541"/>
      <c r="ED556" s="1541"/>
      <c r="EE556" s="1541"/>
      <c r="EF556" s="1541"/>
      <c r="EG556" s="1541"/>
      <c r="EH556" s="1541"/>
      <c r="EI556" s="1541"/>
      <c r="EJ556" s="1541"/>
      <c r="EK556" s="1541"/>
      <c r="EL556" s="1541"/>
      <c r="EM556" s="1541"/>
      <c r="EN556" s="1541"/>
      <c r="EO556" s="1541"/>
      <c r="EP556" s="1541"/>
      <c r="EQ556" s="1541"/>
      <c r="ER556" s="1541"/>
      <c r="ES556" s="1541"/>
      <c r="ET556" s="1541"/>
      <c r="EU556" s="1541"/>
      <c r="EV556" s="1541"/>
    </row>
    <row r="557" ht="12.75" x14ac:dyDescent="0.2">
      <c r="A557" s="1541"/>
      <c r="B557" s="1541"/>
      <c r="C557"/>
      <c r="D557" s="1486"/>
      <c r="E557" s="1486"/>
      <c r="F557" s="672" t="inlineStr">
        <is>
          <t>5.3</t>
        </is>
      </c>
      <c r="G557" s="1497"/>
      <c r="H557" s="130">
        <f>BV557</f>
        <v/>
      </c>
      <c r="I557" s="130">
        <f>BW557</f>
        <v/>
      </c>
      <c r="J557" s="1299" t="inlineStr">
        <is>
          <t>Cat M1</t>
        </is>
      </c>
      <c r="K557" s="1299" t="inlineStr">
        <is>
          <t>FDD1</t>
        </is>
      </c>
      <c r="L557" s="115"/>
      <c r="M557" s="130">
        <v>15</v>
      </c>
      <c r="N557" s="119" t="inlineStr">
        <is>
          <t>16QAM</t>
        </is>
      </c>
      <c r="O557" s="131"/>
      <c r="P557" s="6597">
        <v>0</v>
      </c>
      <c r="Q557" s="131">
        <v>3</v>
      </c>
      <c r="R557" s="131">
        <v>0</v>
      </c>
      <c r="S557" s="6593"/>
      <c r="T557" s="130">
        <v>18300</v>
      </c>
      <c r="U557" s="6593">
        <v>1950</v>
      </c>
      <c r="V557" s="119"/>
      <c r="W557" s="1305"/>
      <c r="X557" s="119"/>
      <c r="Y557" s="119"/>
      <c r="Z557" s="119"/>
      <c r="AA557" s="115"/>
      <c r="AB557" s="115"/>
      <c r="AC557" s="1300">
        <f>IF(OR(BX557="Close to Ear",BX557="Close to Head"),"Head",IF(BX557="Extremity","Extremity","Body"))</f>
        <v/>
      </c>
      <c r="AD557" s="1301">
        <f>CA557</f>
        <v/>
      </c>
      <c r="AE557" s="1299">
        <f>CB557</f>
        <v/>
      </c>
      <c r="AF557" s="115"/>
      <c r="AG557" s="1302">
        <f>IF(OR(AZ557="",BA557=""),"N/A",IF(DC557="Pass","P","F"))</f>
        <v/>
      </c>
      <c r="AH557" s="129"/>
      <c r="AI557" s="129"/>
      <c r="AJ557" s="129"/>
      <c r="AK557" s="119"/>
      <c r="AL557" s="115"/>
      <c r="AM557" s="119"/>
      <c r="AN557" s="119"/>
      <c r="AO557" s="692"/>
      <c r="AP557" s="692"/>
      <c r="AQ557" s="692"/>
      <c r="AR557" s="692"/>
      <c r="AS557" s="692"/>
      <c r="AT557" s="1303">
        <f>IF(AC557="Extremity",IF(CG557="","",CG557),"")</f>
        <v/>
      </c>
      <c r="AU557" s="1303">
        <f>IF(AC557="Extremity",IF(CH557="","",CH557),"")</f>
        <v/>
      </c>
      <c r="AV557" s="1304">
        <f>IF(AC557="Extremity","",IF(CE557="","",CE557))</f>
        <v/>
      </c>
      <c r="AW557" s="1304">
        <f>IF(AD557="Extremity","",IF(CF557="","",CF557))</f>
        <v/>
      </c>
      <c r="AX557" s="1305">
        <f>DL557</f>
        <v/>
      </c>
      <c r="AY557" s="1305">
        <f>DQ557</f>
        <v/>
      </c>
      <c r="AZ557" s="3377">
        <f>IF(AC557="Extremity",IF(DA557="","",DA557),"")</f>
        <v/>
      </c>
      <c r="BA557" s="3378">
        <f>IF(AC557="Extremity","",IF(CT557="","",CT557))</f>
        <v/>
      </c>
      <c r="BB557" s="1305">
        <f>IF(AC557="Extremity",IF(DB557="","",DB557),"")</f>
        <v/>
      </c>
      <c r="BC557" s="1304">
        <f>IF(AC557="Extremity","",IF(CZ557="","",CZ557))</f>
        <v/>
      </c>
      <c r="BD557" s="1305">
        <f>DD557</f>
        <v/>
      </c>
      <c r="BE557" s="132">
        <f>DE557</f>
        <v/>
      </c>
      <c r="BF557" s="133">
        <f>DF557*60</f>
        <v/>
      </c>
      <c r="BG557" s="121">
        <f>BE557</f>
        <v/>
      </c>
      <c r="BH557" s="133">
        <f>DG557*60</f>
        <v/>
      </c>
      <c r="BI557" s="133">
        <f>DH557</f>
        <v/>
      </c>
      <c r="BJ557" s="117"/>
      <c r="BK557" s="812">
        <f>Overview!$E$7</f>
        <v/>
      </c>
      <c r="BL557" s="117"/>
      <c r="BM557" s="834">
        <f>DI557</f>
        <v/>
      </c>
      <c r="BN557" s="812">
        <f>Overview!$P$153</f>
        <v/>
      </c>
      <c r="BO557" s="117" t="inlineStr">
        <is>
          <t>Revisar: la misma frecuencia aparece con varios canales en esta banda (18050 / 18300 / 18525)</t>
        </is>
      </c>
      <c r="BP557" s="117"/>
      <c r="BQ557" s="115"/>
      <c r="BR557" s="1478"/>
      <c r="BS557" s="1541"/>
      <c r="BT557" s="1864" t="inlineStr">
        <is>
          <t>LTE CATM1</t>
        </is>
      </c>
      <c r="BU557" s="1828" t="inlineStr">
        <is>
          <t>FDD1</t>
        </is>
      </c>
      <c r="BV557" s="906">
        <f>Overview!$H$31</f>
        <v/>
      </c>
      <c r="BW557" s="1865"/>
      <c r="BX557" s="1828" t="inlineStr">
        <is>
          <t>Body</t>
        </is>
      </c>
      <c r="BY557" s="916"/>
      <c r="BZ557" s="1724">
        <f>IF(COUNT('Conducted LTE CATM1'!$AH$3:$AH$265)=0,15,INDEX('Conducted LTE CATM1'!$M$3:$M$265,MATCH(MAX('Conducted LTE CATM1'!$AH$3:$AH$265),'Conducted LTE CATM1'!$AH$3:$AH$265,0)))</f>
        <v>15</v>
      </c>
      <c r="CA557" s="1072" t="inlineStr">
        <is>
          <t>Top Edge</t>
        </is>
      </c>
      <c r="CB557" s="200">
        <v>5</v>
      </c>
      <c r="CC557" s="976">
        <f>IF(COUNT('Conducted LTE CATM1'!$AH$3:$AH$265)=0,18300,INDEX('Conducted LTE CATM1'!$T$3:$T$265,MATCH(MAX('Conducted LTE CATM1'!$AH$3:$AH$265),'Conducted LTE CATM1'!$AH$3:$AH$265,0)))</f>
        <v>18300</v>
      </c>
      <c r="CD557" s="976">
        <f>IF(COUNT('Conducted LTE CATM1'!$AH$3:$AH$265)=0,1950,INDEX('Conducted LTE CATM1'!$U$3:$U$265,MATCH(MAX('Conducted LTE CATM1'!$AH$3:$AH$265),'Conducted LTE CATM1'!$AH$3:$AH$265,0)))</f>
        <v>1950</v>
      </c>
      <c r="CE557" s="7234"/>
      <c r="CF557" s="7234"/>
      <c r="CG557" s="6706"/>
      <c r="CH557" s="6706"/>
      <c r="CI557" s="225">
        <f>BY557</f>
        <v/>
      </c>
      <c r="CJ557" s="237">
        <f>BZ557</f>
        <v/>
      </c>
      <c r="CK557" s="223">
        <f>CA557</f>
        <v/>
      </c>
      <c r="CL557" s="237">
        <f>CC557</f>
        <v/>
      </c>
      <c r="CM557" s="394">
        <f>CD557</f>
        <v/>
      </c>
      <c r="CN557" s="1527"/>
      <c r="CO557" s="1579"/>
      <c r="CP557" s="7214">
        <f>IF(CF557=""," ",IF(ABS(CE557-CF557)&lt;=0.1,"Valid","Not valid"))</f>
        <v/>
      </c>
      <c r="CQ557" s="1674">
        <f> IF(CE557="","",IF(AND(CE557&lt;&gt;"",CF557=""),IF(CE557&gt;=0.8,"Medir+Sig Max","No"),IF(CF557&lt;&gt;"",IF(CF557&gt;=0.8,"Medir+Sig Max","No"),"")))</f>
        <v/>
      </c>
      <c r="CR557" s="6927"/>
      <c r="CS557" s="1674"/>
      <c r="CT557" s="220">
        <f>IF(CO557="",IF(AND(CE557="",CF557=""),"",IF(CF557="",IF(DQ557&gt;1,ROUND(DQ557*CE557,3),CE557),IF(DQ557&gt;1,ROUND(DQ557*CF557,3),CF557))),IF(AND(CE557="",CF557=""),"",IF(CF557="",IF(DQ557&gt;1,ROUND(DQ557*CE557*(1/(CO557)),3),CE557*(1/(CO557))),IF(DQ557&gt;1,ROUND(DQ557*CF557*(1/(CO557)),3),CF557*(1/(CO557))))))</f>
        <v/>
      </c>
      <c r="CU557" s="224">
        <f>BY557</f>
        <v/>
      </c>
      <c r="CV557" s="237">
        <f>BZ557</f>
        <v/>
      </c>
      <c r="CW557" s="237">
        <f>CA557</f>
        <v/>
      </c>
      <c r="CX557" s="224">
        <f>CC557</f>
        <v/>
      </c>
      <c r="CY557" s="237">
        <f>CD557</f>
        <v/>
      </c>
      <c r="CZ557" s="7474">
        <f>IF(COUNTIF(Overview!K12:K14,TRUE)&gt;0,1.6,IF(COUNTIF(Overview!L12:L14,TRUE)&gt;0,8,0))</f>
        <v/>
      </c>
      <c r="DA557" s="1788"/>
      <c r="DB557" s="7483"/>
      <c r="DC557" s="844">
        <f>IF(CT557="","",IF(CT557&gt;CZ557,"Fail","Pass"))</f>
        <v/>
      </c>
      <c r="DD557" s="402"/>
      <c r="DE557" s="1565">
        <f>MyTimestamp(DC557)</f>
        <v/>
      </c>
      <c r="DF557" s="1531">
        <f>IF(COUNT(CE557:CH557)=1,15,IF(COUNT(CE557:CH557)=0,0,30))</f>
        <v/>
      </c>
      <c r="DG557" s="1532">
        <f>IF(DF557=0,0,2)</f>
        <v/>
      </c>
      <c r="DH557" s="1866"/>
      <c r="DI557" s="1866"/>
      <c r="DJ557" s="1863"/>
      <c r="DK557" s="1789"/>
      <c r="DL557" s="1574">
        <f>10^(CN557/20)*100-100</f>
        <v/>
      </c>
      <c r="DM557" s="777"/>
      <c r="DN557" s="976"/>
      <c r="DO557" s="777">
        <f>IF(DM557="","",10^(DM557/10))</f>
        <v/>
      </c>
      <c r="DP557" s="777">
        <f>IF(ISNUMBER(DN557)=FALSE,"",10^(DN557/10))</f>
        <v/>
      </c>
      <c r="DQ557" s="1578">
        <f>IF(AND(ISNUMBER(DO557),ISNUMBER(DP557)),IF(DO557/DP557&gt;1,ROUND((DO557)/DP557,3),1),1)</f>
        <v/>
      </c>
      <c r="DR557" s="1541"/>
      <c r="DS557" s="1541"/>
      <c r="DT557" s="1541"/>
      <c r="DU557" s="1541"/>
      <c r="DV557" s="1541"/>
      <c r="DW557" s="1541"/>
      <c r="DX557" s="1541"/>
      <c r="DY557" s="1541"/>
      <c r="DZ557" s="1541"/>
      <c r="EA557" s="1541"/>
      <c r="EB557" s="1541"/>
      <c r="EC557" s="1541"/>
      <c r="ED557" s="1541"/>
      <c r="EE557" s="1541"/>
      <c r="EF557" s="1541"/>
      <c r="EG557" s="1541"/>
      <c r="EH557" s="1541"/>
      <c r="EI557" s="1541"/>
      <c r="EJ557" s="1541"/>
      <c r="EK557" s="1541"/>
      <c r="EL557" s="1541"/>
      <c r="EM557" s="1541"/>
      <c r="EN557" s="1541"/>
      <c r="EO557" s="1541"/>
      <c r="EP557" s="1541"/>
      <c r="EQ557" s="1541"/>
      <c r="ER557" s="1541"/>
      <c r="ES557" s="1541"/>
      <c r="ET557" s="1541"/>
      <c r="EU557" s="1541"/>
      <c r="EV557" s="1541"/>
    </row>
    <row r="558" ht="12.75" x14ac:dyDescent="0.2">
      <c r="A558" s="1541"/>
      <c r="B558" s="1541"/>
      <c r="C558"/>
      <c r="D558" s="1486"/>
      <c r="E558" s="1486"/>
      <c r="F558" s="672" t="inlineStr">
        <is>
          <t>5.3</t>
        </is>
      </c>
      <c r="G558" s="1497"/>
      <c r="H558" s="130">
        <f>BV558</f>
        <v/>
      </c>
      <c r="I558" s="130">
        <f>BW558</f>
        <v/>
      </c>
      <c r="J558" s="1299" t="inlineStr">
        <is>
          <t>Cat M1</t>
        </is>
      </c>
      <c r="K558" s="1299" t="inlineStr">
        <is>
          <t>FDD1</t>
        </is>
      </c>
      <c r="L558" s="115"/>
      <c r="M558" s="130">
        <v>15</v>
      </c>
      <c r="N558" s="119" t="inlineStr">
        <is>
          <t>16QAM</t>
        </is>
      </c>
      <c r="O558" s="131"/>
      <c r="P558" s="6597">
        <v>0</v>
      </c>
      <c r="Q558" s="131">
        <v>3</v>
      </c>
      <c r="R558" s="131">
        <v>0</v>
      </c>
      <c r="S558" s="6593"/>
      <c r="T558" s="130">
        <v>18300</v>
      </c>
      <c r="U558" s="6593">
        <v>1950</v>
      </c>
      <c r="V558" s="119"/>
      <c r="W558" s="1305"/>
      <c r="X558" s="119"/>
      <c r="Y558" s="119"/>
      <c r="Z558" s="119"/>
      <c r="AA558" s="115"/>
      <c r="AB558" s="115"/>
      <c r="AC558" s="1300">
        <f>IF(OR(BX558="Close to Ear",BX558="Close to Head"),"Head",IF(BX558="Extremity","Extremity","Body"))</f>
        <v/>
      </c>
      <c r="AD558" s="1301">
        <f>CA558</f>
        <v/>
      </c>
      <c r="AE558" s="1299">
        <f>CB558</f>
        <v/>
      </c>
      <c r="AF558" s="115"/>
      <c r="AG558" s="1302">
        <f>IF(OR(AZ558="",BA558=""),"N/A",IF(DC558="Pass","P","F"))</f>
        <v/>
      </c>
      <c r="AH558" s="129"/>
      <c r="AI558" s="129"/>
      <c r="AJ558" s="129"/>
      <c r="AK558" s="119"/>
      <c r="AL558" s="115"/>
      <c r="AM558" s="119"/>
      <c r="AN558" s="119"/>
      <c r="AO558" s="692"/>
      <c r="AP558" s="692"/>
      <c r="AQ558" s="692"/>
      <c r="AR558" s="692"/>
      <c r="AS558" s="692"/>
      <c r="AT558" s="1303">
        <f>IF(AC558="Extremity",IF(CG558="","",CG558),"")</f>
        <v/>
      </c>
      <c r="AU558" s="1303">
        <f>IF(AC558="Extremity",IF(CH558="","",CH558),"")</f>
        <v/>
      </c>
      <c r="AV558" s="1304">
        <f>IF(AC558="Extremity","",IF(CE558="","",CE558))</f>
        <v/>
      </c>
      <c r="AW558" s="1304">
        <f>IF(AD558="Extremity","",IF(CF558="","",CF558))</f>
        <v/>
      </c>
      <c r="AX558" s="1305">
        <f>DL558</f>
        <v/>
      </c>
      <c r="AY558" s="1305">
        <f>DQ558</f>
        <v/>
      </c>
      <c r="AZ558" s="3377">
        <f>IF(AC558="Extremity",IF(DA558="","",DA558),"")</f>
        <v/>
      </c>
      <c r="BA558" s="3378">
        <f>IF(AC558="Extremity","",IF(CT558="","",CT558))</f>
        <v/>
      </c>
      <c r="BB558" s="1305">
        <f>IF(AC558="Extremity",IF(DB558="","",DB558),"")</f>
        <v/>
      </c>
      <c r="BC558" s="1304">
        <f>IF(AC558="Extremity","",IF(CZ558="","",CZ558))</f>
        <v/>
      </c>
      <c r="BD558" s="1305">
        <f>DD558</f>
        <v/>
      </c>
      <c r="BE558" s="132">
        <f>DE558</f>
        <v/>
      </c>
      <c r="BF558" s="133">
        <f>DF558*60</f>
        <v/>
      </c>
      <c r="BG558" s="121">
        <f>BE558</f>
        <v/>
      </c>
      <c r="BH558" s="133">
        <f>DG558*60</f>
        <v/>
      </c>
      <c r="BI558" s="133">
        <f>DH558</f>
        <v/>
      </c>
      <c r="BJ558" s="117"/>
      <c r="BK558" s="812">
        <f>Overview!$E$7</f>
        <v/>
      </c>
      <c r="BL558" s="117"/>
      <c r="BM558" s="834">
        <f>DI558</f>
        <v/>
      </c>
      <c r="BN558" s="812">
        <f>Overview!$P$153</f>
        <v/>
      </c>
      <c r="BO558" s="117" t="inlineStr">
        <is>
          <t>Revisar: la misma frecuencia aparece con varios canales en esta banda (18050 / 18300 / 18525)</t>
        </is>
      </c>
      <c r="BP558" s="117"/>
      <c r="BQ558" s="115"/>
      <c r="BR558" s="1478"/>
      <c r="BS558" s="1541"/>
      <c r="BT558" s="1867" t="inlineStr">
        <is>
          <t>LTE CATM1</t>
        </is>
      </c>
      <c r="BU558" s="1830" t="inlineStr">
        <is>
          <t>FDD1</t>
        </is>
      </c>
      <c r="BV558" s="875">
        <f>Overview!$H$31</f>
        <v/>
      </c>
      <c r="BW558" s="1865"/>
      <c r="BX558" s="1830" t="inlineStr">
        <is>
          <t>Body</t>
        </is>
      </c>
      <c r="BY558" s="916"/>
      <c r="BZ558" s="1724">
        <f>IF(COUNT('Conducted LTE CATM1'!$AH$3:$AH$265)=0,15,INDEX('Conducted LTE CATM1'!$M$3:$M$265,MATCH(MAX('Conducted LTE CATM1'!$AH$3:$AH$265),'Conducted LTE CATM1'!$AH$3:$AH$265,0)))</f>
        <v>15</v>
      </c>
      <c r="CA558" s="1072" t="inlineStr">
        <is>
          <t>Bottom Edge</t>
        </is>
      </c>
      <c r="CB558" s="200">
        <v>5</v>
      </c>
      <c r="CC558" s="977">
        <f>IF(COUNT('Conducted LTE CATM1'!$AH$3:$AH$265)=0,18300,INDEX('Conducted LTE CATM1'!$T$3:$T$265,MATCH(MAX('Conducted LTE CATM1'!$AH$3:$AH$265),'Conducted LTE CATM1'!$AH$3:$AH$265,0)))</f>
        <v>18300</v>
      </c>
      <c r="CD558" s="977">
        <f>IF(COUNT('Conducted LTE CATM1'!$AH$3:$AH$265)=0,1950,INDEX('Conducted LTE CATM1'!$U$3:$U$265,MATCH(MAX('Conducted LTE CATM1'!$AH$3:$AH$265),'Conducted LTE CATM1'!$AH$3:$AH$265,0)))</f>
        <v>1950</v>
      </c>
      <c r="CE558" s="7234"/>
      <c r="CF558" s="7234"/>
      <c r="CG558" s="6706"/>
      <c r="CH558" s="6706"/>
      <c r="CI558" s="225">
        <f>BY558</f>
        <v/>
      </c>
      <c r="CJ558" s="237">
        <f>BZ558</f>
        <v/>
      </c>
      <c r="CK558" s="223">
        <f>CA558</f>
        <v/>
      </c>
      <c r="CL558" s="237">
        <f>CC558</f>
        <v/>
      </c>
      <c r="CM558" s="394">
        <f>CD558</f>
        <v/>
      </c>
      <c r="CN558" s="1527"/>
      <c r="CO558" s="1579"/>
      <c r="CP558" s="7214">
        <f>IF(CF558=""," ",IF(ABS(CE558-CF558)&lt;=0.1,"Valid","Not valid"))</f>
        <v/>
      </c>
      <c r="CQ558" s="1674">
        <f> IF(CE558="","",IF(AND(CE558&lt;&gt;"",CF558=""),IF(CE558&gt;=0.8,"Medir+Sig Max","No"),IF(CF558&lt;&gt;"",IF(CF558&gt;=0.8,"Medir+Sig Max","No"),"")))</f>
        <v/>
      </c>
      <c r="CR558" s="6927"/>
      <c r="CS558" s="1674"/>
      <c r="CT558" s="220">
        <f>IF(CO558="",IF(AND(CE558="",CF558=""),"",IF(CF558="",IF(DQ558&gt;1,ROUND(DQ558*CE558,3),CE558),IF(DQ558&gt;1,ROUND(DQ558*CF558,3),CF558))),IF(AND(CE558="",CF558=""),"",IF(CF558="",IF(DQ558&gt;1,ROUND(DQ558*CE558*(1/(CO558)),3),CE558*(1/(CO558))),IF(DQ558&gt;1,ROUND(DQ558*CF558*(1/(CO558)),3),CF558*(1/(CO558))))))</f>
        <v/>
      </c>
      <c r="CU558" s="224">
        <f>BY558</f>
        <v/>
      </c>
      <c r="CV558" s="237">
        <f>BZ558</f>
        <v/>
      </c>
      <c r="CW558" s="237">
        <f>CA558</f>
        <v/>
      </c>
      <c r="CX558" s="224">
        <f>CC558</f>
        <v/>
      </c>
      <c r="CY558" s="237">
        <f>CD558</f>
        <v/>
      </c>
      <c r="CZ558" s="7474">
        <f>IF(COUNTIF(Overview!K12:K14,TRUE)&gt;0,1.6,IF(COUNTIF(Overview!L12:L14,TRUE)&gt;0,8,0))</f>
        <v/>
      </c>
      <c r="DA558" s="1788"/>
      <c r="DB558" s="7483"/>
      <c r="DC558" s="844">
        <f>IF(CT558="","",IF(CT558&gt;CZ558,"Fail","Pass"))</f>
        <v/>
      </c>
      <c r="DD558" s="402"/>
      <c r="DE558" s="1565">
        <f>MyTimestamp(DC558)</f>
        <v/>
      </c>
      <c r="DF558" s="1531">
        <f>IF(COUNT(CE558:CH558)=1,15,IF(COUNT(CE558:CH558)=0,0,30))</f>
        <v/>
      </c>
      <c r="DG558" s="1532">
        <f>IF(DF558=0,0,2)</f>
        <v/>
      </c>
      <c r="DH558" s="1866"/>
      <c r="DI558" s="1866"/>
      <c r="DJ558" s="1863"/>
      <c r="DK558" s="1789"/>
      <c r="DL558" s="1574">
        <f>10^(CN558/20)*100-100</f>
        <v/>
      </c>
      <c r="DM558" s="777"/>
      <c r="DN558" s="977"/>
      <c r="DO558" s="777">
        <f>IF(DM558="","",10^(DM558/10))</f>
        <v/>
      </c>
      <c r="DP558" s="777">
        <f>IF(ISNUMBER(DN558)=FALSE,"",10^(DN558/10))</f>
        <v/>
      </c>
      <c r="DQ558" s="1578">
        <f>IF(AND(ISNUMBER(DO558),ISNUMBER(DP558)),IF(DO558/DP558&gt;1,ROUND((DO558)/DP558,3),1),1)</f>
        <v/>
      </c>
      <c r="DR558" s="1541"/>
      <c r="DS558" s="1541"/>
      <c r="DT558" s="1541"/>
      <c r="DU558" s="1541"/>
      <c r="DV558" s="1541"/>
      <c r="DW558" s="1541"/>
      <c r="DX558" s="1541"/>
      <c r="DY558" s="1541"/>
      <c r="DZ558" s="1541"/>
      <c r="EA558" s="1541"/>
      <c r="EB558" s="1541"/>
      <c r="EC558" s="1541"/>
      <c r="ED558" s="1541"/>
      <c r="EE558" s="1541"/>
      <c r="EF558" s="1541"/>
      <c r="EG558" s="1541"/>
      <c r="EH558" s="1541"/>
      <c r="EI558" s="1541"/>
      <c r="EJ558" s="1541"/>
      <c r="EK558" s="1541"/>
      <c r="EL558" s="1541"/>
      <c r="EM558" s="1541"/>
      <c r="EN558" s="1541"/>
      <c r="EO558" s="1541"/>
      <c r="EP558" s="1541"/>
      <c r="EQ558" s="1541"/>
      <c r="ER558" s="1541"/>
      <c r="ES558" s="1541"/>
      <c r="ET558" s="1541"/>
      <c r="EU558" s="1541"/>
      <c r="EV558" s="1541"/>
    </row>
    <row r="559" ht="12.75" x14ac:dyDescent="0.2">
      <c r="A559" s="1541"/>
      <c r="B559" s="1541"/>
      <c r="C559"/>
      <c r="D559" s="1486"/>
      <c r="E559" s="1486"/>
      <c r="F559" s="672" t="inlineStr">
        <is>
          <t>5.3</t>
        </is>
      </c>
      <c r="G559" s="1497"/>
      <c r="H559" s="130">
        <f>BV559</f>
        <v/>
      </c>
      <c r="I559" s="130">
        <f>BW559</f>
        <v/>
      </c>
      <c r="J559" s="1299" t="inlineStr">
        <is>
          <t>Cat M1</t>
        </is>
      </c>
      <c r="K559" s="1299" t="inlineStr">
        <is>
          <t>FDD1</t>
        </is>
      </c>
      <c r="L559" s="115"/>
      <c r="M559" s="130">
        <v>15</v>
      </c>
      <c r="N559" s="119" t="inlineStr">
        <is>
          <t>16QAM</t>
        </is>
      </c>
      <c r="O559" s="131"/>
      <c r="P559" s="6597">
        <v>0</v>
      </c>
      <c r="Q559" s="131">
        <v>3</v>
      </c>
      <c r="R559" s="131">
        <v>0</v>
      </c>
      <c r="S559" s="6593"/>
      <c r="T559" s="130">
        <v>18300</v>
      </c>
      <c r="U559" s="6593">
        <v>1950</v>
      </c>
      <c r="V559" s="119"/>
      <c r="W559" s="1305"/>
      <c r="X559" s="119"/>
      <c r="Y559" s="119"/>
      <c r="Z559" s="119"/>
      <c r="AA559" s="115"/>
      <c r="AB559" s="115"/>
      <c r="AC559" s="1300">
        <f>IF(OR(BX559="Close to Ear",BX559="Close to Head"),"Head",IF(BX559="Extremity","Extremity","Body"))</f>
        <v/>
      </c>
      <c r="AD559" s="1301">
        <f>CA559</f>
        <v/>
      </c>
      <c r="AE559" s="1299">
        <f>CB559</f>
        <v/>
      </c>
      <c r="AF559" s="115"/>
      <c r="AG559" s="1302">
        <f>IF(OR(AZ559="",BA559=""),"N/A",IF(DC559="Pass","P","F"))</f>
        <v/>
      </c>
      <c r="AH559" s="129"/>
      <c r="AI559" s="129"/>
      <c r="AJ559" s="129"/>
      <c r="AK559" s="119"/>
      <c r="AL559" s="115"/>
      <c r="AM559" s="119"/>
      <c r="AN559" s="119"/>
      <c r="AO559" s="692"/>
      <c r="AP559" s="692"/>
      <c r="AQ559" s="692"/>
      <c r="AR559" s="692"/>
      <c r="AS559" s="692"/>
      <c r="AT559" s="1303">
        <f>IF(AC559="Extremity",IF(CG559="","",CG559),"")</f>
        <v/>
      </c>
      <c r="AU559" s="1303">
        <f>IF(AC559="Extremity",IF(CH559="","",CH559),"")</f>
        <v/>
      </c>
      <c r="AV559" s="1304">
        <f>IF(AC559="Extremity","",IF(CE559="","",CE559))</f>
        <v/>
      </c>
      <c r="AW559" s="1304">
        <f>IF(AD559="Extremity","",IF(CF559="","",CF559))</f>
        <v/>
      </c>
      <c r="AX559" s="1305">
        <f>DL559</f>
        <v/>
      </c>
      <c r="AY559" s="1305">
        <f>DQ559</f>
        <v/>
      </c>
      <c r="AZ559" s="3377">
        <f>IF(AC559="Extremity",IF(DA559="","",DA559),"")</f>
        <v/>
      </c>
      <c r="BA559" s="3378">
        <f>IF(AC559="Extremity","",IF(CT559="","",CT559))</f>
        <v/>
      </c>
      <c r="BB559" s="1305">
        <f>IF(AC559="Extremity",IF(DB559="","",DB559),"")</f>
        <v/>
      </c>
      <c r="BC559" s="1304">
        <f>IF(AC559="Extremity","",IF(CZ559="","",CZ559))</f>
        <v/>
      </c>
      <c r="BD559" s="1305">
        <f>DD559</f>
        <v/>
      </c>
      <c r="BE559" s="132">
        <f>DE559</f>
        <v/>
      </c>
      <c r="BF559" s="133">
        <f>DF559*60</f>
        <v/>
      </c>
      <c r="BG559" s="121">
        <f>BE559</f>
        <v/>
      </c>
      <c r="BH559" s="133">
        <f>DG559*60</f>
        <v/>
      </c>
      <c r="BI559" s="133">
        <f>DH559</f>
        <v/>
      </c>
      <c r="BJ559" s="117"/>
      <c r="BK559" s="812">
        <f>Overview!$E$7</f>
        <v/>
      </c>
      <c r="BL559" s="117"/>
      <c r="BM559" s="834">
        <f>DI559</f>
        <v/>
      </c>
      <c r="BN559" s="812">
        <f>Overview!$P$153</f>
        <v/>
      </c>
      <c r="BO559" s="117" t="inlineStr">
        <is>
          <t>Revisar: la misma frecuencia aparece con varios canales en esta banda (18050 / 18300 / 18525)</t>
        </is>
      </c>
      <c r="BP559" s="117"/>
      <c r="BQ559" s="115"/>
      <c r="BR559" s="1478"/>
      <c r="BS559" s="1541"/>
      <c r="BT559" s="1864" t="inlineStr">
        <is>
          <t>LTE CATM1</t>
        </is>
      </c>
      <c r="BU559" s="1828" t="inlineStr">
        <is>
          <t>FDD1</t>
        </is>
      </c>
      <c r="BV559" s="906">
        <f>Overview!$H$31</f>
        <v/>
      </c>
      <c r="BW559" s="1865"/>
      <c r="BX559" s="1828" t="inlineStr">
        <is>
          <t>Body</t>
        </is>
      </c>
      <c r="BY559" s="919"/>
      <c r="BZ559" s="1724">
        <f>IF(COUNT('Conducted LTE CATM1'!$AH$3:$AH$265)=0,15,INDEX('Conducted LTE CATM1'!$M$3:$M$265,MATCH(MAX('Conducted LTE CATM1'!$AH$3:$AH$265),'Conducted LTE CATM1'!$AH$3:$AH$265,0)))</f>
        <v>15</v>
      </c>
      <c r="CA559" s="877" t="str">
        <f>IF(COUNT(CF553:CF558)=0,IF(COUNT(CE553:CE558)=0,"TBD",VLOOKUP(MAX(CE553:CE558),CE553:CK558,7,FALSE)),VLOOKUP(MAX(CF553:CF558),CF553:CK558,6,FALSE))</f>
        <v>TBD</v>
      </c>
      <c r="CB559" s="200">
        <v>5</v>
      </c>
      <c r="CC559" s="1104">
        <f>IF(COUNT('Conducted LTE CATM1'!$AH$3:$AH$265)=0,18300,INDEX('Conducted LTE CATM1'!$T$3:$T$265,MATCH(MAX('Conducted LTE CATM1'!$AH$3:$AH$265),'Conducted LTE CATM1'!$AH$3:$AH$265,0)))</f>
        <v>18300</v>
      </c>
      <c r="CD559" s="1104">
        <f>IF(COUNT('Conducted LTE CATM1'!$AH$3:$AH$265)=0,1950,INDEX('Conducted LTE CATM1'!$U$3:$U$265,MATCH(MAX('Conducted LTE CATM1'!$AH$3:$AH$265),'Conducted LTE CATM1'!$AH$3:$AH$265,0)))</f>
        <v>1950</v>
      </c>
      <c r="CE559" s="7234"/>
      <c r="CF559" s="7234"/>
      <c r="CG559" s="6706"/>
      <c r="CH559" s="6706"/>
      <c r="CI559" s="225">
        <f>BY559</f>
        <v/>
      </c>
      <c r="CJ559" s="237">
        <f>BZ559</f>
        <v/>
      </c>
      <c r="CK559" s="223">
        <f>CA559</f>
        <v/>
      </c>
      <c r="CL559" s="237">
        <f>CC559</f>
        <v/>
      </c>
      <c r="CM559" s="394">
        <f>CD559</f>
        <v/>
      </c>
      <c r="CN559" s="1527"/>
      <c r="CO559" s="1579"/>
      <c r="CP559" s="7214">
        <f>IF(CF559=""," ",IF(ABS(CE559-CF559)&lt;=0.1,"Valid","Not valid"))</f>
        <v/>
      </c>
      <c r="CQ559" s="1674">
        <f> IF(CE559="","",IF(AND(CE559&lt;&gt;"",CF559=""),IF(CE559&gt;=0.8,"Medir+Sig Max","No"),IF(CF559&lt;&gt;"",IF(CF559&gt;=0.8,"Medir+Sig Max","No"),"")))</f>
        <v/>
      </c>
      <c r="CR559" s="6927"/>
      <c r="CS559" s="1674"/>
      <c r="CT559" s="220">
        <f>IF(CO559="",IF(AND(CE559="",CF559=""),"",IF(CF559="",IF(DQ559&gt;1,ROUND(DQ559*CE559,3),CE559),IF(DQ559&gt;1,ROUND(DQ559*CF559,3),CF559))),IF(AND(CE559="",CF559=""),"",IF(CF559="",IF(DQ559&gt;1,ROUND(DQ559*CE559*(1/(CO559)),3),CE559*(1/(CO559))),IF(DQ559&gt;1,ROUND(DQ559*CF559*(1/(CO559)),3),CF559*(1/(CO559))))))</f>
        <v/>
      </c>
      <c r="CU559" s="224">
        <f>BY559</f>
        <v/>
      </c>
      <c r="CV559" s="237">
        <f>BZ559</f>
        <v/>
      </c>
      <c r="CW559" s="237">
        <f>CA559</f>
        <v/>
      </c>
      <c r="CX559" s="224">
        <f>CC559</f>
        <v/>
      </c>
      <c r="CY559" s="237">
        <f>CD559</f>
        <v/>
      </c>
      <c r="CZ559" s="7474">
        <f>IF(COUNTIF(Overview!K12:K14,TRUE)&gt;0,1.6,IF(COUNTIF(Overview!L12:L14,TRUE)&gt;0,8,0))</f>
        <v/>
      </c>
      <c r="DA559" s="1788"/>
      <c r="DB559" s="7483"/>
      <c r="DC559" s="844">
        <f>IF(CT559="","",IF(CT559&gt;CZ559,"Fail","Pass"))</f>
        <v/>
      </c>
      <c r="DD559" s="402"/>
      <c r="DE559" s="1565">
        <f>MyTimestamp(DC559)</f>
        <v/>
      </c>
      <c r="DF559" s="1531">
        <f>IF(COUNT(CE559:CH559)=1,15,IF(COUNT(CE559:CH559)=0,0,30))</f>
        <v/>
      </c>
      <c r="DG559" s="1532">
        <f>IF(DF559=0,0,2)</f>
        <v/>
      </c>
      <c r="DH559" s="1866"/>
      <c r="DI559" s="1866"/>
      <c r="DJ559" s="1863"/>
      <c r="DK559" s="1789"/>
      <c r="DL559" s="1574">
        <f>10^(CN559/20)*100-100</f>
        <v/>
      </c>
      <c r="DM559" s="777"/>
      <c r="DN559" s="1104"/>
      <c r="DO559" s="777">
        <f>IF(DM559="","",10^(DM559/10))</f>
        <v/>
      </c>
      <c r="DP559" s="777">
        <f>IF(ISNUMBER(DN559)=FALSE,"",10^(DN559/10))</f>
        <v/>
      </c>
      <c r="DQ559" s="1578">
        <f>IF(AND(ISNUMBER(DO559),ISNUMBER(DP559)),IF(DO559/DP559&gt;1,ROUND((DO559)/DP559,3),1),1)</f>
        <v/>
      </c>
      <c r="DR559" s="1541"/>
      <c r="DS559" s="1541"/>
      <c r="DT559" s="1541"/>
      <c r="DU559" s="1541"/>
      <c r="DV559" s="1541"/>
      <c r="DW559" s="1541"/>
      <c r="DX559" s="1541"/>
      <c r="DY559" s="1541"/>
      <c r="DZ559" s="1541"/>
      <c r="EA559" s="1541"/>
      <c r="EB559" s="1541"/>
      <c r="EC559" s="1541"/>
      <c r="ED559" s="1541"/>
      <c r="EE559" s="1541"/>
      <c r="EF559" s="1541"/>
      <c r="EG559" s="1541"/>
      <c r="EH559" s="1541"/>
      <c r="EI559" s="1541"/>
      <c r="EJ559" s="1541"/>
      <c r="EK559" s="1541"/>
      <c r="EL559" s="1541"/>
      <c r="EM559" s="1541"/>
      <c r="EN559" s="1541"/>
      <c r="EO559" s="1541"/>
      <c r="EP559" s="1541"/>
      <c r="EQ559" s="1541"/>
      <c r="ER559" s="1541"/>
      <c r="ES559" s="1541"/>
      <c r="ET559" s="1541"/>
      <c r="EU559" s="1541"/>
      <c r="EV559" s="1541"/>
    </row>
    <row r="560" ht="12.75" x14ac:dyDescent="0.2">
      <c r="A560" s="1541"/>
      <c r="B560" s="1541"/>
      <c r="C560"/>
      <c r="D560" s="1486"/>
      <c r="E560" s="1486"/>
      <c r="F560" s="672" t="inlineStr">
        <is>
          <t>5.3</t>
        </is>
      </c>
      <c r="G560" s="1497"/>
      <c r="H560" s="130">
        <f>BV560</f>
        <v/>
      </c>
      <c r="I560" s="130">
        <f>BW560</f>
        <v/>
      </c>
      <c r="J560" s="1299" t="inlineStr">
        <is>
          <t>Cat M1</t>
        </is>
      </c>
      <c r="K560" s="1299" t="inlineStr">
        <is>
          <t>FDD1</t>
        </is>
      </c>
      <c r="L560" s="115"/>
      <c r="M560" s="130">
        <v>15</v>
      </c>
      <c r="N560" s="119" t="inlineStr">
        <is>
          <t>16QAM</t>
        </is>
      </c>
      <c r="O560" s="131"/>
      <c r="P560" s="6597">
        <v>0</v>
      </c>
      <c r="Q560" s="131">
        <v>3</v>
      </c>
      <c r="R560" s="131">
        <v>0</v>
      </c>
      <c r="S560" s="6593"/>
      <c r="T560" s="130">
        <v>18300</v>
      </c>
      <c r="U560" s="6593">
        <v>1950</v>
      </c>
      <c r="V560" s="119"/>
      <c r="W560" s="1305"/>
      <c r="X560" s="119"/>
      <c r="Y560" s="119"/>
      <c r="Z560" s="119"/>
      <c r="AA560" s="115"/>
      <c r="AB560" s="115"/>
      <c r="AC560" s="1300">
        <f>IF(OR(BX560="Close to Ear",BX560="Close to Head"),"Head",IF(BX560="Extremity","Extremity","Body"))</f>
        <v/>
      </c>
      <c r="AD560" s="1301">
        <f>CA560</f>
        <v/>
      </c>
      <c r="AE560" s="1299">
        <f>CB560</f>
        <v/>
      </c>
      <c r="AF560" s="115"/>
      <c r="AG560" s="1302">
        <f>IF(OR(AZ560="",BA560=""),"N/A",IF(DC560="Pass","P","F"))</f>
        <v/>
      </c>
      <c r="AH560" s="129"/>
      <c r="AI560" s="129"/>
      <c r="AJ560" s="129"/>
      <c r="AK560" s="119"/>
      <c r="AL560" s="115"/>
      <c r="AM560" s="119"/>
      <c r="AN560" s="119"/>
      <c r="AO560" s="692"/>
      <c r="AP560" s="692"/>
      <c r="AQ560" s="692"/>
      <c r="AR560" s="692"/>
      <c r="AS560" s="692"/>
      <c r="AT560" s="1303">
        <f>IF(AC560="Extremity",IF(CG560="","",CG560),"")</f>
        <v/>
      </c>
      <c r="AU560" s="1303">
        <f>IF(AC560="Extremity",IF(CH560="","",CH560),"")</f>
        <v/>
      </c>
      <c r="AV560" s="1304">
        <f>IF(AC560="Extremity","",IF(CE560="","",CE560))</f>
        <v/>
      </c>
      <c r="AW560" s="1304">
        <f>IF(AD560="Extremity","",IF(CF560="","",CF560))</f>
        <v/>
      </c>
      <c r="AX560" s="1305">
        <f>DL560</f>
        <v/>
      </c>
      <c r="AY560" s="1305">
        <f>DQ560</f>
        <v/>
      </c>
      <c r="AZ560" s="3377">
        <f>IF(AC560="Extremity",IF(DA560="","",DA560),"")</f>
        <v/>
      </c>
      <c r="BA560" s="3378">
        <f>IF(AC560="Extremity","",IF(CT560="","",CT560))</f>
        <v/>
      </c>
      <c r="BB560" s="1305">
        <f>IF(AC560="Extremity",IF(DB560="","",DB560),"")</f>
        <v/>
      </c>
      <c r="BC560" s="1304">
        <f>IF(AC560="Extremity","",IF(CZ560="","",CZ560))</f>
        <v/>
      </c>
      <c r="BD560" s="1305">
        <f>DD560</f>
        <v/>
      </c>
      <c r="BE560" s="132">
        <f>DE560</f>
        <v/>
      </c>
      <c r="BF560" s="133">
        <f>DF560*60</f>
        <v/>
      </c>
      <c r="BG560" s="121">
        <f>BE560</f>
        <v/>
      </c>
      <c r="BH560" s="133">
        <f>DG560*60</f>
        <v/>
      </c>
      <c r="BI560" s="133">
        <f>DH560</f>
        <v/>
      </c>
      <c r="BJ560" s="117"/>
      <c r="BK560" s="812">
        <f>Overview!$E$7</f>
        <v/>
      </c>
      <c r="BL560" s="117"/>
      <c r="BM560" s="834">
        <f>DI560</f>
        <v/>
      </c>
      <c r="BN560" s="812">
        <f>Overview!$P$153</f>
        <v/>
      </c>
      <c r="BO560" s="117" t="inlineStr">
        <is>
          <t>Revisar: la misma frecuencia aparece con varios canales en esta banda (18050 / 18300 / 18525)</t>
        </is>
      </c>
      <c r="BP560" s="117"/>
      <c r="BQ560" s="115"/>
      <c r="BR560" s="1478"/>
      <c r="BS560" s="1541"/>
      <c r="BT560" s="1864" t="inlineStr">
        <is>
          <t>LTE CATM1</t>
        </is>
      </c>
      <c r="BU560" s="1828" t="inlineStr">
        <is>
          <t>FDD1</t>
        </is>
      </c>
      <c r="BV560" s="906">
        <f>Overview!$H$31</f>
        <v/>
      </c>
      <c r="BW560" s="1865"/>
      <c r="BX560" s="1828" t="inlineStr">
        <is>
          <t>Body</t>
        </is>
      </c>
      <c r="BY560" s="920"/>
      <c r="BZ560" s="1724">
        <f>IF(COUNT('Conducted LTE CATM1'!$AH$3:$AH$265)=0,15,INDEX('Conducted LTE CATM1'!$M$3:$M$265,MATCH(MAX('Conducted LTE CATM1'!$AH$3:$AH$265),'Conducted LTE CATM1'!$AH$3:$AH$265,0)))</f>
        <v>15</v>
      </c>
      <c r="CA560" s="1156" t="str">
        <f>CA559</f>
        <v>TBD</v>
      </c>
      <c r="CB560" s="201">
        <v>5</v>
      </c>
      <c r="CC560" s="977">
        <f>IF(COUNT('Conducted LTE CATM1'!$AH$3:$AH$265)=0,18300,INDEX('Conducted LTE CATM1'!$T$3:$T$265,MATCH(MAX('Conducted LTE CATM1'!$AH$3:$AH$265),'Conducted LTE CATM1'!$AH$3:$AH$265,0)))</f>
        <v>18300</v>
      </c>
      <c r="CD560" s="977">
        <f>IF(COUNT('Conducted LTE CATM1'!$AH$3:$AH$265)=0,1950,INDEX('Conducted LTE CATM1'!$U$3:$U$265,MATCH(MAX('Conducted LTE CATM1'!$AH$3:$AH$265),'Conducted LTE CATM1'!$AH$3:$AH$265,0)))</f>
        <v>1950</v>
      </c>
      <c r="CE560" s="7234"/>
      <c r="CF560" s="7234"/>
      <c r="CG560" s="6706"/>
      <c r="CH560" s="6706"/>
      <c r="CI560" s="225">
        <f>BY560</f>
        <v/>
      </c>
      <c r="CJ560" s="237">
        <f>BZ560</f>
        <v/>
      </c>
      <c r="CK560" s="223">
        <f>CA560</f>
        <v/>
      </c>
      <c r="CL560" s="237">
        <f>CC560</f>
        <v/>
      </c>
      <c r="CM560" s="394">
        <f>CD560</f>
        <v/>
      </c>
      <c r="CN560" s="1527"/>
      <c r="CO560" s="1579"/>
      <c r="CP560" s="7214">
        <f>IF(CF560=""," ",IF(ABS(CE560-CF560)&lt;=0.1,"Valid","Not valid"))</f>
        <v/>
      </c>
      <c r="CQ560" s="1674">
        <f> IF(CE560="","",IF(AND(CE560&lt;&gt;"",CF560=""),IF(CE560&gt;=0.8,"Medir+Sig Max","No"),IF(CF560&lt;&gt;"",IF(CF560&gt;=0.8,"Medir+Sig Max","No"),"")))</f>
        <v/>
      </c>
      <c r="CR560" s="6927"/>
      <c r="CS560" s="1674"/>
      <c r="CT560" s="220">
        <f>IF(CO560="",IF(AND(CE560="",CF560=""),"",IF(CF560="",IF(DQ560&gt;1,ROUND(DQ560*CE560,3),CE560),IF(DQ560&gt;1,ROUND(DQ560*CF560,3),CF560))),IF(AND(CE560="",CF560=""),"",IF(CF560="",IF(DQ560&gt;1,ROUND(DQ560*CE560*(1/(CO560)),3),CE560*(1/(CO560))),IF(DQ560&gt;1,ROUND(DQ560*CF560*(1/(CO560)),3),CF560*(1/(CO560))))))</f>
        <v/>
      </c>
      <c r="CU560" s="224">
        <f>BY560</f>
        <v/>
      </c>
      <c r="CV560" s="237">
        <f>BZ560</f>
        <v/>
      </c>
      <c r="CW560" s="237">
        <f>CA560</f>
        <v/>
      </c>
      <c r="CX560" s="224">
        <f>CC560</f>
        <v/>
      </c>
      <c r="CY560" s="237">
        <f>CD560</f>
        <v/>
      </c>
      <c r="CZ560" s="7474">
        <f>IF(COUNTIF(Overview!K12:K14,TRUE)&gt;0,1.6,IF(COUNTIF(Overview!L12:L14,TRUE)&gt;0,8,0))</f>
        <v/>
      </c>
      <c r="DA560" s="1788"/>
      <c r="DB560" s="7483"/>
      <c r="DC560" s="844">
        <f>IF(CT560="","",IF(CT560&gt;CZ560,"Fail","Pass"))</f>
        <v/>
      </c>
      <c r="DD560" s="402"/>
      <c r="DE560" s="1565">
        <f>MyTimestamp(DC560)</f>
        <v/>
      </c>
      <c r="DF560" s="1531">
        <f>IF(COUNT(CE560:CH560)=1,15,IF(COUNT(CE560:CH560)=0,0,30))</f>
        <v/>
      </c>
      <c r="DG560" s="1532">
        <f>IF(DF560=0,0,2)</f>
        <v/>
      </c>
      <c r="DH560" s="1866"/>
      <c r="DI560" s="1866"/>
      <c r="DJ560" s="1863"/>
      <c r="DK560" s="1789"/>
      <c r="DL560" s="1574">
        <f>10^(CN560/20)*100-100</f>
        <v/>
      </c>
      <c r="DM560" s="777"/>
      <c r="DN560" s="977"/>
      <c r="DO560" s="777">
        <f>IF(DM560="","",10^(DM560/10))</f>
        <v/>
      </c>
      <c r="DP560" s="777">
        <f>IF(ISNUMBER(DN560)=FALSE,"",10^(DN560/10))</f>
        <v/>
      </c>
      <c r="DQ560" s="1578">
        <f>IF(AND(ISNUMBER(DO560),ISNUMBER(DP560)),IF(DO560/DP560&gt;1,ROUND((DO560)/DP560,3),1),1)</f>
        <v/>
      </c>
      <c r="DR560" s="1541"/>
      <c r="DS560" s="1541"/>
      <c r="DT560" s="1541"/>
      <c r="DU560" s="1541"/>
      <c r="DV560" s="1541"/>
      <c r="DW560" s="1541"/>
      <c r="DX560" s="1541"/>
      <c r="DY560" s="1541"/>
      <c r="DZ560" s="1541"/>
      <c r="EA560" s="1541"/>
      <c r="EB560" s="1541"/>
      <c r="EC560" s="1541"/>
      <c r="ED560" s="1541"/>
      <c r="EE560" s="1541"/>
      <c r="EF560" s="1541"/>
      <c r="EG560" s="1541"/>
      <c r="EH560" s="1541"/>
      <c r="EI560" s="1541"/>
      <c r="EJ560" s="1541"/>
      <c r="EK560" s="1541"/>
      <c r="EL560" s="1541"/>
      <c r="EM560" s="1541"/>
      <c r="EN560" s="1541"/>
      <c r="EO560" s="1541"/>
      <c r="EP560" s="1541"/>
      <c r="EQ560" s="1541"/>
      <c r="ER560" s="1541"/>
      <c r="ES560" s="1541"/>
      <c r="ET560" s="1541"/>
      <c r="EU560" s="1541"/>
      <c r="EV560" s="1541"/>
    </row>
    <row r="561" ht="12.75" x14ac:dyDescent="0.2">
      <c r="A561" s="1541"/>
      <c r="B561" s="1541"/>
      <c r="C561"/>
      <c r="D561" s="1486"/>
      <c r="E561" s="1486"/>
      <c r="F561" s="672" t="inlineStr">
        <is>
          <t>5.3</t>
        </is>
      </c>
      <c r="G561" s="1497"/>
      <c r="H561" s="130">
        <f>BV561</f>
        <v/>
      </c>
      <c r="I561" s="130">
        <f>BW561</f>
        <v/>
      </c>
      <c r="J561" s="1299" t="inlineStr">
        <is>
          <t>Cat M1</t>
        </is>
      </c>
      <c r="K561" s="1299" t="inlineStr">
        <is>
          <t>FDD1</t>
        </is>
      </c>
      <c r="L561" s="115"/>
      <c r="M561" s="130">
        <v>15</v>
      </c>
      <c r="N561" s="119" t="inlineStr">
        <is>
          <t>16QAM</t>
        </is>
      </c>
      <c r="O561" s="131"/>
      <c r="P561" s="6597">
        <v>0</v>
      </c>
      <c r="Q561" s="131">
        <v>3</v>
      </c>
      <c r="R561" s="131">
        <v>0</v>
      </c>
      <c r="S561" s="6593"/>
      <c r="T561" s="130">
        <v>18300</v>
      </c>
      <c r="U561" s="6593">
        <v>1950</v>
      </c>
      <c r="V561" s="119"/>
      <c r="W561" s="1305"/>
      <c r="X561" s="119"/>
      <c r="Y561" s="119"/>
      <c r="Z561" s="119"/>
      <c r="AA561" s="115"/>
      <c r="AB561" s="115"/>
      <c r="AC561" s="1300">
        <f>IF(OR(BX561="Close to Ear",BX561="Close to Head"),"Head",IF(BX561="Extremity","Extremity","Body"))</f>
        <v/>
      </c>
      <c r="AD561" s="1301">
        <f>CA561</f>
        <v/>
      </c>
      <c r="AE561" s="1299">
        <f>CB561</f>
        <v/>
      </c>
      <c r="AF561" s="115"/>
      <c r="AG561" s="1302">
        <f>IF(OR(AZ561="",BA561=""),"N/A",IF(DC561="Pass","P","F"))</f>
        <v/>
      </c>
      <c r="AH561" s="129"/>
      <c r="AI561" s="129"/>
      <c r="AJ561" s="129"/>
      <c r="AK561" s="119"/>
      <c r="AL561" s="115"/>
      <c r="AM561" s="119"/>
      <c r="AN561" s="119"/>
      <c r="AO561" s="692"/>
      <c r="AP561" s="692"/>
      <c r="AQ561" s="692"/>
      <c r="AR561" s="692"/>
      <c r="AS561" s="692"/>
      <c r="AT561" s="1303">
        <f>IF(AC561="Extremity",IF(CG561="","",CG561),"")</f>
        <v/>
      </c>
      <c r="AU561" s="1303">
        <f>IF(AC561="Extremity",IF(CH561="","",CH561),"")</f>
        <v/>
      </c>
      <c r="AV561" s="1304">
        <f>IF(AC561="Extremity","",IF(CE561="","",CE561))</f>
        <v/>
      </c>
      <c r="AW561" s="1304">
        <f>IF(AD561="Extremity","",IF(CF561="","",CF561))</f>
        <v/>
      </c>
      <c r="AX561" s="1305">
        <f>DL561</f>
        <v/>
      </c>
      <c r="AY561" s="1305">
        <f>DQ561</f>
        <v/>
      </c>
      <c r="AZ561" s="3377">
        <f>IF(AC561="Extremity",IF(DA561="","",DA561),"")</f>
        <v/>
      </c>
      <c r="BA561" s="3378">
        <f>IF(AC561="Extremity","",IF(CT561="","",CT561))</f>
        <v/>
      </c>
      <c r="BB561" s="1305">
        <f>IF(AC561="Extremity",IF(DB561="","",DB561),"")</f>
        <v/>
      </c>
      <c r="BC561" s="1304">
        <f>IF(AC561="Extremity","",IF(CZ561="","",CZ561))</f>
        <v/>
      </c>
      <c r="BD561" s="1305">
        <f>DD561</f>
        <v/>
      </c>
      <c r="BE561" s="132">
        <f>DE561</f>
        <v/>
      </c>
      <c r="BF561" s="133">
        <f>DF561*60</f>
        <v/>
      </c>
      <c r="BG561" s="121">
        <f>BE561</f>
        <v/>
      </c>
      <c r="BH561" s="133">
        <f>DG561*60</f>
        <v/>
      </c>
      <c r="BI561" s="133">
        <f>DH561</f>
        <v/>
      </c>
      <c r="BJ561" s="117"/>
      <c r="BK561" s="812">
        <f>Overview!$E$7</f>
        <v/>
      </c>
      <c r="BL561" s="117"/>
      <c r="BM561" s="834">
        <f>DI561</f>
        <v/>
      </c>
      <c r="BN561" s="812">
        <f>Overview!$P$153</f>
        <v/>
      </c>
      <c r="BO561" s="117" t="inlineStr">
        <is>
          <t>Revisar: la misma frecuencia aparece con varios canales en esta banda (18050 / 18300 / 18525)</t>
        </is>
      </c>
      <c r="BP561" s="117"/>
      <c r="BQ561" s="115"/>
      <c r="BR561" s="1478"/>
      <c r="BS561" s="1541"/>
      <c r="BT561" s="1864" t="inlineStr">
        <is>
          <t>LTE CATM1</t>
        </is>
      </c>
      <c r="BU561" s="1828" t="inlineStr">
        <is>
          <t>FDD1</t>
        </is>
      </c>
      <c r="BV561" s="906">
        <f>Overview!$H$31</f>
        <v/>
      </c>
      <c r="BW561" s="1865"/>
      <c r="BX561" s="1828" t="inlineStr">
        <is>
          <t>Body</t>
        </is>
      </c>
      <c r="BY561" s="507"/>
      <c r="BZ561" s="1724">
        <f>IF(COUNT('Conducted LTE CATM1'!$AH$3:$AH$265)=0,15,INDEX('Conducted LTE CATM1'!$M$3:$M$265,MATCH(MAX('Conducted LTE CATM1'!$AH$3:$AH$265),'Conducted LTE CATM1'!$AH$3:$AH$265,0)))</f>
        <v>15</v>
      </c>
      <c r="CA561" s="1032" t="str">
        <f>CA560</f>
        <v>TBD</v>
      </c>
      <c r="CB561" s="202">
        <v>5</v>
      </c>
      <c r="CC561" s="814">
        <f>IF(COUNT('Conducted LTE CATM1'!$AH$3:$AH$265)=0,18300,INDEX('Conducted LTE CATM1'!$T$3:$T$265,MATCH(MAX('Conducted LTE CATM1'!$AH$3:$AH$265),'Conducted LTE CATM1'!$AH$3:$AH$265,0)))</f>
        <v>18300</v>
      </c>
      <c r="CD561" s="814">
        <f>IF(COUNT('Conducted LTE CATM1'!$AH$3:$AH$265)=0,1950,INDEX('Conducted LTE CATM1'!$U$3:$U$265,MATCH(MAX('Conducted LTE CATM1'!$AH$3:$AH$265),'Conducted LTE CATM1'!$AH$3:$AH$265,0)))</f>
        <v>1950</v>
      </c>
      <c r="CE561" s="7234"/>
      <c r="CF561" s="7234"/>
      <c r="CG561" s="6706"/>
      <c r="CH561" s="6706"/>
      <c r="CI561" s="225">
        <f>BY561</f>
        <v/>
      </c>
      <c r="CJ561" s="237">
        <f>BZ561</f>
        <v/>
      </c>
      <c r="CK561" s="223">
        <f>CA561</f>
        <v/>
      </c>
      <c r="CL561" s="237">
        <f>CC561</f>
        <v/>
      </c>
      <c r="CM561" s="394">
        <f>CD561</f>
        <v/>
      </c>
      <c r="CN561" s="1527"/>
      <c r="CO561" s="1579"/>
      <c r="CP561" s="7214">
        <f>IF(CF561=""," ",IF(ABS(CE561-CF561)&lt;=0.1,"Valid","Not valid"))</f>
        <v/>
      </c>
      <c r="CQ561" s="1674">
        <f> IF(CE561="","",IF(AND(CE561&lt;&gt;"",CF561=""),IF(CE561&gt;=0.8,"Medir+Sig Max","No"),IF(CF561&lt;&gt;"",IF(CF561&gt;=0.8,"Medir+Sig Max","No"),"")))</f>
        <v/>
      </c>
      <c r="CR561" s="6927"/>
      <c r="CS561" s="1674"/>
      <c r="CT561" s="220">
        <f>IF(CO561="",IF(AND(CE561="",CF561=""),"",IF(CF561="",IF(DQ561&gt;1,ROUND(DQ561*CE561,3),CE561),IF(DQ561&gt;1,ROUND(DQ561*CF561,3),CF561))),IF(AND(CE561="",CF561=""),"",IF(CF561="",IF(DQ561&gt;1,ROUND(DQ561*CE561*(1/(CO561)),3),CE561*(1/(CO561))),IF(DQ561&gt;1,ROUND(DQ561*CF561*(1/(CO561)),3),CF561*(1/(CO561))))))</f>
        <v/>
      </c>
      <c r="CU561" s="224">
        <f>BY561</f>
        <v/>
      </c>
      <c r="CV561" s="237">
        <f>BZ561</f>
        <v/>
      </c>
      <c r="CW561" s="237">
        <f>CA561</f>
        <v/>
      </c>
      <c r="CX561" s="224">
        <f>CC561</f>
        <v/>
      </c>
      <c r="CY561" s="237">
        <f>CD561</f>
        <v/>
      </c>
      <c r="CZ561" s="7474">
        <f>IF(COUNTIF(Overview!K12:K14,TRUE)&gt;0,1.6,IF(COUNTIF(Overview!L12:L14,TRUE)&gt;0,8,0))</f>
        <v/>
      </c>
      <c r="DA561" s="1788"/>
      <c r="DB561" s="7483"/>
      <c r="DC561" s="844">
        <f>IF(CT561="","",IF(CT561&gt;CZ561,"Fail","Pass"))</f>
        <v/>
      </c>
      <c r="DD561" s="402"/>
      <c r="DE561" s="1565">
        <f>MyTimestamp(DC561)</f>
        <v/>
      </c>
      <c r="DF561" s="1531">
        <f>IF(COUNT(CE561:CH561)=1,15,IF(COUNT(CE561:CH561)=0,0,30))</f>
        <v/>
      </c>
      <c r="DG561" s="1532">
        <f>IF(DF561=0,0,2)</f>
        <v/>
      </c>
      <c r="DH561" s="1866"/>
      <c r="DI561" s="1866"/>
      <c r="DJ561" s="1863"/>
      <c r="DK561" s="1789"/>
      <c r="DL561" s="1574">
        <f>10^(CN561/20)*100-100</f>
        <v/>
      </c>
      <c r="DM561" s="777"/>
      <c r="DN561" s="814"/>
      <c r="DO561" s="777">
        <f>IF(DM561="","",10^(DM561/10))</f>
        <v/>
      </c>
      <c r="DP561" s="777">
        <f>IF(ISNUMBER(DN561)=FALSE,"",10^(DN561/10))</f>
        <v/>
      </c>
      <c r="DQ561" s="1578">
        <f>IF(AND(ISNUMBER(DO561),ISNUMBER(DP561)),IF(DO561/DP561&gt;1,ROUND((DO561)/DP561,3),1),1)</f>
        <v/>
      </c>
      <c r="DR561" s="1541"/>
      <c r="DS561" s="1541"/>
      <c r="DT561" s="1541"/>
      <c r="DU561" s="1541"/>
      <c r="DV561" s="1541"/>
      <c r="DW561" s="1541"/>
      <c r="DX561" s="1541"/>
      <c r="DY561" s="1541"/>
      <c r="DZ561" s="1541"/>
      <c r="EA561" s="1541"/>
      <c r="EB561" s="1541"/>
      <c r="EC561" s="1541"/>
      <c r="ED561" s="1541"/>
      <c r="EE561" s="1541"/>
      <c r="EF561" s="1541"/>
      <c r="EG561" s="1541"/>
      <c r="EH561" s="1541"/>
      <c r="EI561" s="1541"/>
      <c r="EJ561" s="1541"/>
      <c r="EK561" s="1541"/>
      <c r="EL561" s="1541"/>
      <c r="EM561" s="1541"/>
      <c r="EN561" s="1541"/>
      <c r="EO561" s="1541"/>
      <c r="EP561" s="1541"/>
      <c r="EQ561" s="1541"/>
      <c r="ER561" s="1541"/>
      <c r="ES561" s="1541"/>
      <c r="ET561" s="1541"/>
      <c r="EU561" s="1541"/>
      <c r="EV561" s="1541"/>
    </row>
    <row r="562" ht="12.75" x14ac:dyDescent="0.2">
      <c r="A562" s="1541"/>
      <c r="B562" s="1541"/>
      <c r="C562"/>
      <c r="D562" s="1486"/>
      <c r="E562" s="1486"/>
      <c r="F562" s="672" t="inlineStr">
        <is>
          <t>5.3</t>
        </is>
      </c>
      <c r="G562" s="1497"/>
      <c r="H562" s="130">
        <f>BV562</f>
        <v/>
      </c>
      <c r="I562" s="130">
        <f>BW562</f>
        <v/>
      </c>
      <c r="J562" s="1299" t="inlineStr">
        <is>
          <t>Cat M1</t>
        </is>
      </c>
      <c r="K562" s="1299" t="inlineStr">
        <is>
          <t>FDD1</t>
        </is>
      </c>
      <c r="L562" s="115"/>
      <c r="M562" s="130">
        <v>15</v>
      </c>
      <c r="N562" s="119" t="inlineStr">
        <is>
          <t>16QAM</t>
        </is>
      </c>
      <c r="O562" s="131"/>
      <c r="P562" s="6597">
        <v>0</v>
      </c>
      <c r="Q562" s="131">
        <v>3</v>
      </c>
      <c r="R562" s="131">
        <v>0</v>
      </c>
      <c r="S562" s="6593"/>
      <c r="T562" s="130">
        <v>18300</v>
      </c>
      <c r="U562" s="6593">
        <v>1950</v>
      </c>
      <c r="V562" s="119"/>
      <c r="W562" s="1305"/>
      <c r="X562" s="119"/>
      <c r="Y562" s="119"/>
      <c r="Z562" s="119"/>
      <c r="AA562" s="115"/>
      <c r="AB562" s="115"/>
      <c r="AC562" s="1300">
        <f>IF(OR(BX562="Close to Ear",BX562="Close to Head"),"Head",IF(BX562="Extremity","Extremity","Body"))</f>
        <v/>
      </c>
      <c r="AD562" s="1301">
        <f>CA562</f>
        <v/>
      </c>
      <c r="AE562" s="1299">
        <f>CB562</f>
        <v/>
      </c>
      <c r="AF562" s="115"/>
      <c r="AG562" s="1302">
        <f>IF(OR(AZ562="",BA562=""),"N/A",IF(DC562="Pass","P","F"))</f>
        <v/>
      </c>
      <c r="AH562" s="129"/>
      <c r="AI562" s="129"/>
      <c r="AJ562" s="129"/>
      <c r="AK562" s="119"/>
      <c r="AL562" s="115"/>
      <c r="AM562" s="119"/>
      <c r="AN562" s="119"/>
      <c r="AO562" s="692"/>
      <c r="AP562" s="692"/>
      <c r="AQ562" s="692"/>
      <c r="AR562" s="692"/>
      <c r="AS562" s="692"/>
      <c r="AT562" s="1303">
        <f>IF(AC562="Extremity",IF(CG562="","",CG562),"")</f>
        <v/>
      </c>
      <c r="AU562" s="1303">
        <f>IF(AC562="Extremity",IF(CH562="","",CH562),"")</f>
        <v/>
      </c>
      <c r="AV562" s="1304">
        <f>IF(AC562="Extremity","",IF(CE562="","",CE562))</f>
        <v/>
      </c>
      <c r="AW562" s="1304">
        <f>IF(AD562="Extremity","",IF(CF562="","",CF562))</f>
        <v/>
      </c>
      <c r="AX562" s="1305">
        <f>DL562</f>
        <v/>
      </c>
      <c r="AY562" s="1305">
        <f>DQ562</f>
        <v/>
      </c>
      <c r="AZ562" s="3377">
        <f>IF(AC562="Extremity",IF(DA562="","",DA562),"")</f>
        <v/>
      </c>
      <c r="BA562" s="3378">
        <f>IF(AC562="Extremity","",IF(CT562="","",CT562))</f>
        <v/>
      </c>
      <c r="BB562" s="1305">
        <f>IF(AC562="Extremity",IF(DB562="","",DB562),"")</f>
        <v/>
      </c>
      <c r="BC562" s="1304">
        <f>IF(AC562="Extremity","",IF(CZ562="","",CZ562))</f>
        <v/>
      </c>
      <c r="BD562" s="1305">
        <f>DD562</f>
        <v/>
      </c>
      <c r="BE562" s="132">
        <f>DE562</f>
        <v/>
      </c>
      <c r="BF562" s="133">
        <f>DF562*60</f>
        <v/>
      </c>
      <c r="BG562" s="121">
        <f>BE562</f>
        <v/>
      </c>
      <c r="BH562" s="133">
        <f>DG562*60</f>
        <v/>
      </c>
      <c r="BI562" s="133">
        <f>DH562</f>
        <v/>
      </c>
      <c r="BJ562" s="117"/>
      <c r="BK562" s="812">
        <f>Overview!$E$7</f>
        <v/>
      </c>
      <c r="BL562" s="117"/>
      <c r="BM562" s="834">
        <f>DI562</f>
        <v/>
      </c>
      <c r="BN562" s="812">
        <f>Overview!$P$153</f>
        <v/>
      </c>
      <c r="BO562" s="117" t="inlineStr">
        <is>
          <t>Revisar: la misma frecuencia aparece con varios canales en esta banda (18050 / 18300 / 18525)</t>
        </is>
      </c>
      <c r="BP562" s="117"/>
      <c r="BQ562" s="115"/>
      <c r="BR562" s="1478"/>
      <c r="BS562" s="1541"/>
      <c r="BT562" s="1864" t="inlineStr">
        <is>
          <t>LTE CATM1</t>
        </is>
      </c>
      <c r="BU562" s="1828" t="inlineStr">
        <is>
          <t>FDD1</t>
        </is>
      </c>
      <c r="BV562" s="906">
        <f>Overview!$H$31</f>
        <v/>
      </c>
      <c r="BW562" s="1865"/>
      <c r="BX562" s="1828" t="inlineStr">
        <is>
          <t>Body</t>
        </is>
      </c>
      <c r="BY562" s="432"/>
      <c r="BZ562" s="1724">
        <f>IF(COUNT('Conducted LTE CATM1'!$AH$3:$AH$265)=0,15,INDEX('Conducted LTE CATM1'!$M$3:$M$265,MATCH(MAX('Conducted LTE CATM1'!$AH$3:$AH$265),'Conducted LTE CATM1'!$AH$3:$AH$265,0)))</f>
        <v>15</v>
      </c>
      <c r="CA562" s="873" t="str">
        <f>CA561</f>
        <v>TBD</v>
      </c>
      <c r="CB562" s="200">
        <v>5</v>
      </c>
      <c r="CC562" s="432">
        <f>IF(COUNT('Conducted LTE CATM1'!$AH$3:$AH$265)=0,18300,INDEX('Conducted LTE CATM1'!$T$3:$T$265,MATCH(MAX('Conducted LTE CATM1'!$AH$3:$AH$265),'Conducted LTE CATM1'!$AH$3:$AH$265,0)))</f>
        <v>18300</v>
      </c>
      <c r="CD562" s="432">
        <f>IF(COUNT('Conducted LTE CATM1'!$AH$3:$AH$265)=0,1950,INDEX('Conducted LTE CATM1'!$U$3:$U$265,MATCH(MAX('Conducted LTE CATM1'!$AH$3:$AH$265),'Conducted LTE CATM1'!$AH$3:$AH$265,0)))</f>
        <v>1950</v>
      </c>
      <c r="CE562" s="7234"/>
      <c r="CF562" s="7234"/>
      <c r="CG562" s="6706"/>
      <c r="CH562" s="6706"/>
      <c r="CI562" s="225">
        <f>BY562</f>
        <v/>
      </c>
      <c r="CJ562" s="237">
        <f>BZ562</f>
        <v/>
      </c>
      <c r="CK562" s="223">
        <f>CA562</f>
        <v/>
      </c>
      <c r="CL562" s="237">
        <f>CC562</f>
        <v/>
      </c>
      <c r="CM562" s="394">
        <f>CD562</f>
        <v/>
      </c>
      <c r="CN562" s="1527"/>
      <c r="CO562" s="1579"/>
      <c r="CP562" s="7214">
        <f>IF(CF562=""," ",IF(ABS(CE562-CF562)&lt;=0.1,"Valid","Not valid"))</f>
        <v/>
      </c>
      <c r="CQ562" s="1674">
        <f> IF(CE562="","",IF(AND(CE562&lt;&gt;"",CF562=""),IF(CE562&gt;=0.8,"Medir+Sig Max","No"),IF(CF562&lt;&gt;"",IF(CF562&gt;=0.8,"Medir+Sig Max","No"),"")))</f>
        <v/>
      </c>
      <c r="CR562" s="6927"/>
      <c r="CS562" s="1674"/>
      <c r="CT562" s="220">
        <f>IF(CO562="",IF(AND(CE562="",CF562=""),"",IF(CF562="",IF(DQ562&gt;1,ROUND(DQ562*CE562,3),CE562),IF(DQ562&gt;1,ROUND(DQ562*CF562,3),CF562))),IF(AND(CE562="",CF562=""),"",IF(CF562="",IF(DQ562&gt;1,ROUND(DQ562*CE562*(1/(CO562)),3),CE562*(1/(CO562))),IF(DQ562&gt;1,ROUND(DQ562*CF562*(1/(CO562)),3),CF562*(1/(CO562))))))</f>
        <v/>
      </c>
      <c r="CU562" s="224">
        <f>BY562</f>
        <v/>
      </c>
      <c r="CV562" s="237">
        <f>BZ562</f>
        <v/>
      </c>
      <c r="CW562" s="237">
        <f>CA562</f>
        <v/>
      </c>
      <c r="CX562" s="224">
        <f>CC562</f>
        <v/>
      </c>
      <c r="CY562" s="237">
        <f>CD562</f>
        <v/>
      </c>
      <c r="CZ562" s="7474">
        <f>IF(COUNTIF(Overview!K12:K14,TRUE)&gt;0,1.6,IF(COUNTIF(Overview!L12:L14,TRUE)&gt;0,8,0))</f>
        <v/>
      </c>
      <c r="DA562" s="1788"/>
      <c r="DB562" s="7483"/>
      <c r="DC562" s="844">
        <f>IF(CT562="","",IF(CT562&gt;CZ562,"Fail","Pass"))</f>
        <v/>
      </c>
      <c r="DD562" s="402"/>
      <c r="DE562" s="1565">
        <f>MyTimestamp(DC562)</f>
        <v/>
      </c>
      <c r="DF562" s="1531">
        <f>IF(COUNT(CE562:CH562)=1,15,IF(COUNT(CE562:CH562)=0,0,30))</f>
        <v/>
      </c>
      <c r="DG562" s="1532">
        <f>IF(DF562=0,0,2)</f>
        <v/>
      </c>
      <c r="DH562" s="1866"/>
      <c r="DI562" s="1866"/>
      <c r="DJ562" s="1863"/>
      <c r="DK562" s="1789"/>
      <c r="DL562" s="1574">
        <f>10^(CN562/20)*100-100</f>
        <v/>
      </c>
      <c r="DM562" s="777"/>
      <c r="DN562" s="730"/>
      <c r="DO562" s="777">
        <f>IF(DM562="","",10^(DM562/10))</f>
        <v/>
      </c>
      <c r="DP562" s="777">
        <f>IF(ISNUMBER(DN562)=FALSE,"",10^(DN562/10))</f>
        <v/>
      </c>
      <c r="DQ562" s="1578">
        <f>IF(AND(ISNUMBER(DO562),ISNUMBER(DP562)),IF(DO562/DP562&gt;1,ROUND((DO562)/DP562,3),1),1)</f>
        <v/>
      </c>
      <c r="DR562" s="1541"/>
      <c r="DS562" s="1541"/>
      <c r="DT562" s="1541"/>
      <c r="DU562" s="1541"/>
      <c r="DV562" s="1541"/>
      <c r="DW562" s="1541"/>
      <c r="DX562" s="1541"/>
      <c r="DY562" s="1541"/>
      <c r="DZ562" s="1541"/>
      <c r="EA562" s="1541"/>
      <c r="EB562" s="1541"/>
      <c r="EC562" s="1541"/>
      <c r="ED562" s="1541"/>
      <c r="EE562" s="1541"/>
      <c r="EF562" s="1541"/>
      <c r="EG562" s="1541"/>
      <c r="EH562" s="1541"/>
      <c r="EI562" s="1541"/>
      <c r="EJ562" s="1541"/>
      <c r="EK562" s="1541"/>
      <c r="EL562" s="1541"/>
      <c r="EM562" s="1541"/>
      <c r="EN562" s="1541"/>
      <c r="EO562" s="1541"/>
      <c r="EP562" s="1541"/>
      <c r="EQ562" s="1541"/>
      <c r="ER562" s="1541"/>
      <c r="ES562" s="1541"/>
      <c r="ET562" s="1541"/>
      <c r="EU562" s="1541"/>
      <c r="EV562" s="1541"/>
    </row>
    <row r="563" ht="12.75" x14ac:dyDescent="0.2">
      <c r="A563" s="1541"/>
      <c r="B563" s="1541"/>
      <c r="C563"/>
      <c r="D563" s="1486"/>
      <c r="E563" s="1486"/>
      <c r="F563" s="672" t="inlineStr">
        <is>
          <t>5.3</t>
        </is>
      </c>
      <c r="G563" s="1497"/>
      <c r="H563" s="130">
        <f>BV563</f>
        <v/>
      </c>
      <c r="I563" s="130">
        <f>BW563</f>
        <v/>
      </c>
      <c r="J563" s="1299" t="inlineStr">
        <is>
          <t>Cat M1</t>
        </is>
      </c>
      <c r="K563" s="1299" t="inlineStr">
        <is>
          <t>FDD1</t>
        </is>
      </c>
      <c r="L563" s="115"/>
      <c r="M563" s="130">
        <v>15</v>
      </c>
      <c r="N563" s="119" t="inlineStr">
        <is>
          <t>16QAM</t>
        </is>
      </c>
      <c r="O563" s="131"/>
      <c r="P563" s="6597">
        <v>0</v>
      </c>
      <c r="Q563" s="131">
        <v>3</v>
      </c>
      <c r="R563" s="131">
        <v>0</v>
      </c>
      <c r="S563" s="6593"/>
      <c r="T563" s="130">
        <v>18300</v>
      </c>
      <c r="U563" s="6593">
        <v>1950</v>
      </c>
      <c r="V563" s="119"/>
      <c r="W563" s="1305"/>
      <c r="X563" s="119"/>
      <c r="Y563" s="119"/>
      <c r="Z563" s="119"/>
      <c r="AA563" s="115"/>
      <c r="AB563" s="115"/>
      <c r="AC563" s="1300">
        <f>IF(OR(BX563="Close to Ear",BX563="Close to Head"),"Head",IF(BX563="Extremity","Extremity","Body"))</f>
        <v/>
      </c>
      <c r="AD563" s="1301">
        <f>CA563</f>
        <v/>
      </c>
      <c r="AE563" s="1299">
        <f>CB563</f>
        <v/>
      </c>
      <c r="AF563" s="115"/>
      <c r="AG563" s="1302">
        <f>IF(OR(AZ563="",BA563=""),"N/A",IF(DC563="Pass","P","F"))</f>
        <v/>
      </c>
      <c r="AH563" s="129"/>
      <c r="AI563" s="129"/>
      <c r="AJ563" s="129"/>
      <c r="AK563" s="119"/>
      <c r="AL563" s="115"/>
      <c r="AM563" s="119"/>
      <c r="AN563" s="119"/>
      <c r="AO563" s="692"/>
      <c r="AP563" s="692"/>
      <c r="AQ563" s="692"/>
      <c r="AR563" s="692"/>
      <c r="AS563" s="692"/>
      <c r="AT563" s="1303">
        <f>IF(AC563="Extremity",IF(CG563="","",CG563),"")</f>
        <v/>
      </c>
      <c r="AU563" s="1303">
        <f>IF(AC563="Extremity",IF(CH563="","",CH563),"")</f>
        <v/>
      </c>
      <c r="AV563" s="1304">
        <f>IF(AC563="Extremity","",IF(CE563="","",CE563))</f>
        <v/>
      </c>
      <c r="AW563" s="1304">
        <f>IF(AD563="Extremity","",IF(CF563="","",CF563))</f>
        <v/>
      </c>
      <c r="AX563" s="1305">
        <f>DL563</f>
        <v/>
      </c>
      <c r="AY563" s="1305">
        <f>DQ563</f>
        <v/>
      </c>
      <c r="AZ563" s="3377">
        <f>IF(AC563="Extremity",IF(DA563="","",DA563),"")</f>
        <v/>
      </c>
      <c r="BA563" s="3378">
        <f>IF(AC563="Extremity","",IF(CT563="","",CT563))</f>
        <v/>
      </c>
      <c r="BB563" s="1305">
        <f>IF(AC563="Extremity",IF(DB563="","",DB563),"")</f>
        <v/>
      </c>
      <c r="BC563" s="1304">
        <f>IF(AC563="Extremity","",IF(CZ563="","",CZ563))</f>
        <v/>
      </c>
      <c r="BD563" s="1305">
        <f>DD563</f>
        <v/>
      </c>
      <c r="BE563" s="132">
        <f>DE563</f>
        <v/>
      </c>
      <c r="BF563" s="133">
        <f>DF563*60</f>
        <v/>
      </c>
      <c r="BG563" s="121">
        <f>BE563</f>
        <v/>
      </c>
      <c r="BH563" s="133">
        <f>DG563*60</f>
        <v/>
      </c>
      <c r="BI563" s="133">
        <f>DH563</f>
        <v/>
      </c>
      <c r="BJ563" s="117"/>
      <c r="BK563" s="812">
        <f>Overview!$E$7</f>
        <v/>
      </c>
      <c r="BL563" s="117"/>
      <c r="BM563" s="834">
        <f>DI563</f>
        <v/>
      </c>
      <c r="BN563" s="812">
        <f>Overview!$P$153</f>
        <v/>
      </c>
      <c r="BO563" s="117" t="inlineStr">
        <is>
          <t>Revisar: la misma frecuencia aparece con varios canales en esta banda (18050 / 18300 / 18525)</t>
        </is>
      </c>
      <c r="BP563" s="117"/>
      <c r="BQ563" s="115"/>
      <c r="BR563" s="1478"/>
      <c r="BS563" s="1541"/>
      <c r="BT563" s="1864" t="inlineStr">
        <is>
          <t>LTE CATM1</t>
        </is>
      </c>
      <c r="BU563" s="1828" t="inlineStr">
        <is>
          <t>FDD1</t>
        </is>
      </c>
      <c r="BV563" s="906">
        <f>Overview!$H$31</f>
        <v/>
      </c>
      <c r="BW563" s="1865"/>
      <c r="BX563" s="1828" t="inlineStr">
        <is>
          <t>Body</t>
        </is>
      </c>
      <c r="BY563" s="509"/>
      <c r="BZ563" s="1724">
        <f>IF(COUNT('Conducted LTE CATM1'!$AH$3:$AH$265)=0,15,INDEX('Conducted LTE CATM1'!$M$3:$M$265,MATCH(MAX('Conducted LTE CATM1'!$AH$3:$AH$265),'Conducted LTE CATM1'!$AH$3:$AH$265,0)))</f>
        <v>15</v>
      </c>
      <c r="CA563" s="874" t="str">
        <f>CA562</f>
        <v>TBD</v>
      </c>
      <c r="CB563" s="201">
        <v>5</v>
      </c>
      <c r="CC563" s="509">
        <f>IF(COUNT('Conducted LTE CATM1'!$AH$3:$AH$265)=0,18300,INDEX('Conducted LTE CATM1'!$T$3:$T$265,MATCH(MAX('Conducted LTE CATM1'!$AH$3:$AH$265),'Conducted LTE CATM1'!$AH$3:$AH$265,0)))</f>
        <v>18300</v>
      </c>
      <c r="CD563" s="509">
        <f>IF(COUNT('Conducted LTE CATM1'!$AH$3:$AH$265)=0,1950,INDEX('Conducted LTE CATM1'!$U$3:$U$265,MATCH(MAX('Conducted LTE CATM1'!$AH$3:$AH$265),'Conducted LTE CATM1'!$AH$3:$AH$265,0)))</f>
        <v>1950</v>
      </c>
      <c r="CE563" s="7234"/>
      <c r="CF563" s="7234"/>
      <c r="CG563" s="6706"/>
      <c r="CH563" s="6706"/>
      <c r="CI563" s="225">
        <f>BY563</f>
        <v/>
      </c>
      <c r="CJ563" s="237">
        <f>BZ563</f>
        <v/>
      </c>
      <c r="CK563" s="223">
        <f>CA563</f>
        <v/>
      </c>
      <c r="CL563" s="237">
        <f>CC563</f>
        <v/>
      </c>
      <c r="CM563" s="394">
        <f>CD563</f>
        <v/>
      </c>
      <c r="CN563" s="1527"/>
      <c r="CO563" s="1579"/>
      <c r="CP563" s="7214">
        <f>IF(CF563=""," ",IF(ABS(CE563-CF563)&lt;=0.1,"Valid","Not valid"))</f>
        <v/>
      </c>
      <c r="CQ563" s="1674">
        <f> IF(CE563="","",IF(AND(CE563&lt;&gt;"",CF563=""),IF(CE563&gt;=0.8,"Medir+Sig Max","No"),IF(CF563&lt;&gt;"",IF(CF563&gt;=0.8,"Medir+Sig Max","No"),"")))</f>
        <v/>
      </c>
      <c r="CR563" s="6927"/>
      <c r="CS563" s="1674"/>
      <c r="CT563" s="220">
        <f>IF(CO563="",IF(AND(CE563="",CF563=""),"",IF(CF563="",IF(DQ563&gt;1,ROUND(DQ563*CE563,3),CE563),IF(DQ563&gt;1,ROUND(DQ563*CF563,3),CF563))),IF(AND(CE563="",CF563=""),"",IF(CF563="",IF(DQ563&gt;1,ROUND(DQ563*CE563*(1/(CO563)),3),CE563*(1/(CO563))),IF(DQ563&gt;1,ROUND(DQ563*CF563*(1/(CO563)),3),CF563*(1/(CO563))))))</f>
        <v/>
      </c>
      <c r="CU563" s="224">
        <f>BY563</f>
        <v/>
      </c>
      <c r="CV563" s="237">
        <f>BZ563</f>
        <v/>
      </c>
      <c r="CW563" s="237">
        <f>CA563</f>
        <v/>
      </c>
      <c r="CX563" s="224">
        <f>CC563</f>
        <v/>
      </c>
      <c r="CY563" s="237">
        <f>CD563</f>
        <v/>
      </c>
      <c r="CZ563" s="7474">
        <f>IF(COUNTIF(Overview!K12:K14,TRUE)&gt;0,1.6,IF(COUNTIF(Overview!L12:L14,TRUE)&gt;0,8,0))</f>
        <v/>
      </c>
      <c r="DA563" s="1788"/>
      <c r="DB563" s="7483"/>
      <c r="DC563" s="844">
        <f>IF(CT563="","",IF(CT563&gt;CZ563,"Fail","Pass"))</f>
        <v/>
      </c>
      <c r="DD563" s="402"/>
      <c r="DE563" s="1565">
        <f>MyTimestamp(DC563)</f>
        <v/>
      </c>
      <c r="DF563" s="1531">
        <f>IF(COUNT(CE563:CH563)=1,15,IF(COUNT(CE563:CH563)=0,0,30))</f>
        <v/>
      </c>
      <c r="DG563" s="1532">
        <f>IF(DF563=0,0,2)</f>
        <v/>
      </c>
      <c r="DH563" s="1866"/>
      <c r="DI563" s="1866"/>
      <c r="DJ563" s="1863"/>
      <c r="DK563" s="1789"/>
      <c r="DL563" s="1574">
        <f>10^(CN563/20)*100-100</f>
        <v/>
      </c>
      <c r="DM563" s="777"/>
      <c r="DN563" s="815"/>
      <c r="DO563" s="777">
        <f>IF(DM563="","",10^(DM563/10))</f>
        <v/>
      </c>
      <c r="DP563" s="777">
        <f>IF(ISNUMBER(DN563)=FALSE,"",10^(DN563/10))</f>
        <v/>
      </c>
      <c r="DQ563" s="1578">
        <f>IF(AND(ISNUMBER(DO563),ISNUMBER(DP563)),IF(DO563/DP563&gt;1,ROUND((DO563)/DP563,3),1),1)</f>
        <v/>
      </c>
      <c r="DR563" s="1541"/>
      <c r="DS563" s="1541"/>
      <c r="DT563" s="1541"/>
      <c r="DU563" s="1541"/>
      <c r="DV563" s="1541"/>
      <c r="DW563" s="1541"/>
      <c r="DX563" s="1541"/>
      <c r="DY563" s="1541"/>
      <c r="DZ563" s="1541"/>
      <c r="EA563" s="1541"/>
      <c r="EB563" s="1541"/>
      <c r="EC563" s="1541"/>
      <c r="ED563" s="1541"/>
      <c r="EE563" s="1541"/>
      <c r="EF563" s="1541"/>
      <c r="EG563" s="1541"/>
      <c r="EH563" s="1541"/>
      <c r="EI563" s="1541"/>
      <c r="EJ563" s="1541"/>
      <c r="EK563" s="1541"/>
      <c r="EL563" s="1541"/>
      <c r="EM563" s="1541"/>
      <c r="EN563" s="1541"/>
      <c r="EO563" s="1541"/>
      <c r="EP563" s="1541"/>
      <c r="EQ563" s="1541"/>
      <c r="ER563" s="1541"/>
      <c r="ES563" s="1541"/>
      <c r="ET563" s="1541"/>
      <c r="EU563" s="1541"/>
      <c r="EV563" s="1541"/>
    </row>
    <row r="564" ht="12.75" x14ac:dyDescent="0.2">
      <c r="A564" s="1541"/>
      <c r="B564" s="1541"/>
      <c r="C564"/>
      <c r="D564" s="1486"/>
      <c r="E564" s="1486"/>
      <c r="F564" s="672" t="inlineStr">
        <is>
          <t>5.3</t>
        </is>
      </c>
      <c r="G564" s="1497"/>
      <c r="H564" s="130">
        <f>BV564</f>
        <v/>
      </c>
      <c r="I564" s="130">
        <f>BW564</f>
        <v/>
      </c>
      <c r="J564" s="1299" t="inlineStr">
        <is>
          <t>Cat M1</t>
        </is>
      </c>
      <c r="K564" s="1299" t="inlineStr">
        <is>
          <t>FDD1</t>
        </is>
      </c>
      <c r="L564" s="115"/>
      <c r="M564" s="130">
        <v>15</v>
      </c>
      <c r="N564" s="119" t="inlineStr">
        <is>
          <t>16QAM</t>
        </is>
      </c>
      <c r="O564" s="131"/>
      <c r="P564" s="6597">
        <v>0</v>
      </c>
      <c r="Q564" s="131">
        <v>3</v>
      </c>
      <c r="R564" s="131">
        <v>0</v>
      </c>
      <c r="S564" s="6593"/>
      <c r="T564" s="130">
        <v>18300</v>
      </c>
      <c r="U564" s="6593">
        <v>1950</v>
      </c>
      <c r="V564" s="119"/>
      <c r="W564" s="1305"/>
      <c r="X564" s="119"/>
      <c r="Y564" s="119"/>
      <c r="Z564" s="119"/>
      <c r="AA564" s="115"/>
      <c r="AB564" s="115"/>
      <c r="AC564" s="1300">
        <f>IF(OR(BX564="Close to Ear",BX564="Close to Head"),"Head",IF(BX564="Extremity","Extremity","Body"))</f>
        <v/>
      </c>
      <c r="AD564" s="1301">
        <f>CA564</f>
        <v/>
      </c>
      <c r="AE564" s="1299">
        <f>CB564</f>
        <v/>
      </c>
      <c r="AF564" s="115"/>
      <c r="AG564" s="1302">
        <f>IF(OR(AZ564="",BA564=""),"N/A",IF(DC564="Pass","P","F"))</f>
        <v/>
      </c>
      <c r="AH564" s="129"/>
      <c r="AI564" s="129"/>
      <c r="AJ564" s="129"/>
      <c r="AK564" s="119"/>
      <c r="AL564" s="115"/>
      <c r="AM564" s="119"/>
      <c r="AN564" s="119"/>
      <c r="AO564" s="692"/>
      <c r="AP564" s="692"/>
      <c r="AQ564" s="692"/>
      <c r="AR564" s="692"/>
      <c r="AS564" s="692"/>
      <c r="AT564" s="1303">
        <f>IF(AC564="Extremity",IF(CG564="","",CG564),"")</f>
        <v/>
      </c>
      <c r="AU564" s="1303">
        <f>IF(AC564="Extremity",IF(CH564="","",CH564),"")</f>
        <v/>
      </c>
      <c r="AV564" s="1304">
        <f>IF(AC564="Extremity","",IF(CE564="","",CE564))</f>
        <v/>
      </c>
      <c r="AW564" s="1304">
        <f>IF(AD564="Extremity","",IF(CF564="","",CF564))</f>
        <v/>
      </c>
      <c r="AX564" s="1305">
        <f>DL564</f>
        <v/>
      </c>
      <c r="AY564" s="1305">
        <f>DQ564</f>
        <v/>
      </c>
      <c r="AZ564" s="3377">
        <f>IF(AC564="Extremity",IF(DA564="","",DA564),"")</f>
        <v/>
      </c>
      <c r="BA564" s="3378">
        <f>IF(AC564="Extremity","",IF(CT564="","",CT564))</f>
        <v/>
      </c>
      <c r="BB564" s="1305">
        <f>IF(AC564="Extremity",IF(DB564="","",DB564),"")</f>
        <v/>
      </c>
      <c r="BC564" s="1304">
        <f>IF(AC564="Extremity","",IF(CZ564="","",CZ564))</f>
        <v/>
      </c>
      <c r="BD564" s="1305">
        <f>DD564</f>
        <v/>
      </c>
      <c r="BE564" s="132">
        <f>DE564</f>
        <v/>
      </c>
      <c r="BF564" s="133">
        <f>DF564*60</f>
        <v/>
      </c>
      <c r="BG564" s="121">
        <f>BE564</f>
        <v/>
      </c>
      <c r="BH564" s="133">
        <f>DG564*60</f>
        <v/>
      </c>
      <c r="BI564" s="133">
        <f>DH564</f>
        <v/>
      </c>
      <c r="BJ564" s="117"/>
      <c r="BK564" s="812">
        <f>Overview!$E$7</f>
        <v/>
      </c>
      <c r="BL564" s="117"/>
      <c r="BM564" s="834">
        <f>DI564</f>
        <v/>
      </c>
      <c r="BN564" s="812">
        <f>Overview!$P$153</f>
        <v/>
      </c>
      <c r="BO564" s="117" t="inlineStr">
        <is>
          <t>Revisar: la misma frecuencia aparece con varios canales en esta banda (18050 / 18300 / 18525)</t>
        </is>
      </c>
      <c r="BP564" s="117"/>
      <c r="BQ564" s="115"/>
      <c r="BR564" s="1478"/>
      <c r="BS564" s="1541"/>
      <c r="BT564" s="1864" t="inlineStr">
        <is>
          <t>LTE CATM1</t>
        </is>
      </c>
      <c r="BU564" s="1828" t="inlineStr">
        <is>
          <t>FDD1</t>
        </is>
      </c>
      <c r="BV564" s="906">
        <f>Overview!$H$31</f>
        <v/>
      </c>
      <c r="BW564" s="1865"/>
      <c r="BX564" s="1828" t="inlineStr">
        <is>
          <t>Body</t>
        </is>
      </c>
      <c r="BY564" s="1871"/>
      <c r="BZ564" s="1865">
        <f>IF(COUNT('Conducted LTE CATM1'!$AH$3:$AH$265)=0,15,INDEX('Conducted LTE CATM1'!$M$3:$M$265,MATCH(MAX('Conducted LTE CATM1'!$AH$3:$AH$265),'Conducted LTE CATM1'!$AH$3:$AH$265,0)))</f>
        <v>15</v>
      </c>
      <c r="CA564" s="1032" t="str">
        <f>CA563</f>
        <v>TBD</v>
      </c>
      <c r="CB564" s="202">
        <v>5</v>
      </c>
      <c r="CC564" s="1032">
        <f>IF(COUNT('Conducted LTE CATM1'!$AH$3:$AH$265)=0,18300,INDEX('Conducted LTE CATM1'!$T$3:$T$265,MATCH(MAX('Conducted LTE CATM1'!$AH$3:$AH$265),'Conducted LTE CATM1'!$AH$3:$AH$265,0)))</f>
        <v>18300</v>
      </c>
      <c r="CD564" s="1032">
        <f>IF(COUNT('Conducted LTE CATM1'!$AH$3:$AH$265)=0,1950,INDEX('Conducted LTE CATM1'!$U$3:$U$265,MATCH(MAX('Conducted LTE CATM1'!$AH$3:$AH$265),'Conducted LTE CATM1'!$AH$3:$AH$265,0)))</f>
        <v>1950</v>
      </c>
      <c r="CE564" s="7234"/>
      <c r="CF564" s="7234"/>
      <c r="CG564" s="6706"/>
      <c r="CH564" s="6706"/>
      <c r="CI564" s="225">
        <f>BY564</f>
        <v/>
      </c>
      <c r="CJ564" s="237">
        <f>BZ564</f>
        <v/>
      </c>
      <c r="CK564" s="223">
        <f>CA564</f>
        <v/>
      </c>
      <c r="CL564" s="237">
        <f>CC564</f>
        <v/>
      </c>
      <c r="CM564" s="394">
        <f>CD564</f>
        <v/>
      </c>
      <c r="CN564" s="1527"/>
      <c r="CO564" s="1579"/>
      <c r="CP564" s="7214">
        <f>IF(CF564=""," ",IF(ABS(CE564-CF564)&lt;=0.1,"Valid","Not valid"))</f>
        <v/>
      </c>
      <c r="CQ564" s="1674">
        <f> IF(CE564="","",IF(AND(CE564&lt;&gt;"",CF564=""),IF(CE564&gt;=0.8,"Medir+Sig Max","No"),IF(CF564&lt;&gt;"",IF(CF564&gt;=0.8,"Medir+Sig Max","No"),"")))</f>
        <v/>
      </c>
      <c r="CR564" s="6927"/>
      <c r="CS564" s="1674"/>
      <c r="CT564" s="220">
        <f>IF(CO564="",IF(AND(CE564="",CF564=""),"",IF(CF564="",IF(DQ564&gt;1,ROUND(DQ564*CE564,3),CE564),IF(DQ564&gt;1,ROUND(DQ564*CF564,3),CF564))),IF(AND(CE564="",CF564=""),"",IF(CF564="",IF(DQ564&gt;1,ROUND(DQ564*CE564*(1/(CO564)),3),CE564*(1/(CO564))),IF(DQ564&gt;1,ROUND(DQ564*CF564*(1/(CO564)),3),CF564*(1/(CO564))))))</f>
        <v/>
      </c>
      <c r="CU564" s="224">
        <f>BY564</f>
        <v/>
      </c>
      <c r="CV564" s="237">
        <f>BZ564</f>
        <v/>
      </c>
      <c r="CW564" s="237">
        <f>CA564</f>
        <v/>
      </c>
      <c r="CX564" s="224">
        <f>CC564</f>
        <v/>
      </c>
      <c r="CY564" s="237">
        <f>CD564</f>
        <v/>
      </c>
      <c r="CZ564" s="7474">
        <f>IF(COUNTIF(Overview!K12:K14,TRUE)&gt;0,1.6,IF(COUNTIF(Overview!L12:L14,TRUE)&gt;0,8,0))</f>
        <v/>
      </c>
      <c r="DA564" s="1788"/>
      <c r="DB564" s="7483"/>
      <c r="DC564" s="844">
        <f>IF(CT564="","",IF(CT564&gt;CZ564,"Fail","Pass"))</f>
        <v/>
      </c>
      <c r="DD564" s="402"/>
      <c r="DE564" s="1565">
        <f>MyTimestamp(DC564)</f>
        <v/>
      </c>
      <c r="DF564" s="1531">
        <f>IF(COUNT(CE564:CH564)=1,15,IF(COUNT(CE564:CH564)=0,0,30))</f>
        <v/>
      </c>
      <c r="DG564" s="1532">
        <f>IF(DF564=0,0,2)</f>
        <v/>
      </c>
      <c r="DH564" s="1866"/>
      <c r="DI564" s="1866"/>
      <c r="DJ564" s="1863"/>
      <c r="DK564" s="1789"/>
      <c r="DL564" s="1574">
        <f>10^(CN564/20)*100-100</f>
        <v/>
      </c>
      <c r="DM564" s="777"/>
      <c r="DN564" s="776"/>
      <c r="DO564" s="777">
        <f>IF(DM564="","",10^(DM564/10))</f>
        <v/>
      </c>
      <c r="DP564" s="777">
        <f>IF(ISNUMBER(DN564)=FALSE,"",10^(DN564/10))</f>
        <v/>
      </c>
      <c r="DQ564" s="1578">
        <f>IF(AND(ISNUMBER(DO564),ISNUMBER(DP564)),IF(DO564/DP564&gt;1,ROUND((DO564)/DP564,3),1),1)</f>
        <v/>
      </c>
      <c r="DR564" s="1541"/>
      <c r="DS564" s="1541"/>
      <c r="DT564" s="1541"/>
      <c r="DU564" s="1541"/>
      <c r="DV564" s="1541"/>
      <c r="DW564" s="1541"/>
      <c r="DX564" s="1541"/>
      <c r="DY564" s="1541"/>
      <c r="DZ564" s="1541"/>
      <c r="EA564" s="1541"/>
      <c r="EB564" s="1541"/>
      <c r="EC564" s="1541"/>
      <c r="ED564" s="1541"/>
      <c r="EE564" s="1541"/>
      <c r="EF564" s="1541"/>
      <c r="EG564" s="1541"/>
      <c r="EH564" s="1541"/>
      <c r="EI564" s="1541"/>
      <c r="EJ564" s="1541"/>
      <c r="EK564" s="1541"/>
      <c r="EL564" s="1541"/>
      <c r="EM564" s="1541"/>
      <c r="EN564" s="1541"/>
      <c r="EO564" s="1541"/>
      <c r="EP564" s="1541"/>
      <c r="EQ564" s="1541"/>
      <c r="ER564" s="1541"/>
      <c r="ES564" s="1541"/>
      <c r="ET564" s="1541"/>
      <c r="EU564" s="1541"/>
      <c r="EV564" s="1541"/>
    </row>
    <row r="565" ht="12.75" x14ac:dyDescent="0.2">
      <c r="A565" s="1541"/>
      <c r="B565" s="1541"/>
      <c r="C565"/>
      <c r="D565" s="1486"/>
      <c r="E565" s="1486"/>
      <c r="F565" s="672" t="inlineStr">
        <is>
          <t>5.3</t>
        </is>
      </c>
      <c r="G565" s="1497"/>
      <c r="H565" s="130">
        <f>BV565</f>
        <v/>
      </c>
      <c r="I565" s="130">
        <f>BW565</f>
        <v/>
      </c>
      <c r="J565" s="1299" t="inlineStr">
        <is>
          <t>Cat M1</t>
        </is>
      </c>
      <c r="K565" s="1299" t="inlineStr">
        <is>
          <t>FDD1</t>
        </is>
      </c>
      <c r="L565" s="115"/>
      <c r="M565" s="130">
        <v>15</v>
      </c>
      <c r="N565" s="119" t="inlineStr">
        <is>
          <t>16QAM</t>
        </is>
      </c>
      <c r="O565" s="131"/>
      <c r="P565" s="6597">
        <v>0</v>
      </c>
      <c r="Q565" s="131">
        <v>3</v>
      </c>
      <c r="R565" s="131">
        <v>0</v>
      </c>
      <c r="S565" s="6593"/>
      <c r="T565" s="130">
        <v>18300</v>
      </c>
      <c r="U565" s="6593">
        <v>1950</v>
      </c>
      <c r="V565" s="119"/>
      <c r="W565" s="1305"/>
      <c r="X565" s="119"/>
      <c r="Y565" s="119"/>
      <c r="Z565" s="119"/>
      <c r="AA565" s="115"/>
      <c r="AB565" s="115"/>
      <c r="AC565" s="1300">
        <f>IF(OR(BX565="Close to Ear",BX565="Close to Head"),"Head",IF(BX565="Extremity","Extremity","Body"))</f>
        <v/>
      </c>
      <c r="AD565" s="1301">
        <f>CA565</f>
        <v/>
      </c>
      <c r="AE565" s="1299">
        <f>CB565</f>
        <v/>
      </c>
      <c r="AF565" s="115"/>
      <c r="AG565" s="1302">
        <f>IF(OR(AZ565="",BA565=""),"N/A",IF(DC565="Pass","P","F"))</f>
        <v/>
      </c>
      <c r="AH565" s="129"/>
      <c r="AI565" s="129"/>
      <c r="AJ565" s="129"/>
      <c r="AK565" s="119"/>
      <c r="AL565" s="115"/>
      <c r="AM565" s="119"/>
      <c r="AN565" s="119"/>
      <c r="AO565" s="692"/>
      <c r="AP565" s="692"/>
      <c r="AQ565" s="692"/>
      <c r="AR565" s="692"/>
      <c r="AS565" s="692"/>
      <c r="AT565" s="1303">
        <f>IF(AC565="Extremity",IF(CG565="","",CG565),"")</f>
        <v/>
      </c>
      <c r="AU565" s="1303">
        <f>IF(AC565="Extremity",IF(CH565="","",CH565),"")</f>
        <v/>
      </c>
      <c r="AV565" s="1304">
        <f>IF(AC565="Extremity","",IF(CE565="","",CE565))</f>
        <v/>
      </c>
      <c r="AW565" s="1304">
        <f>IF(AD565="Extremity","",IF(CF565="","",CF565))</f>
        <v/>
      </c>
      <c r="AX565" s="1305">
        <f>DL565</f>
        <v/>
      </c>
      <c r="AY565" s="1305">
        <f>DQ565</f>
        <v/>
      </c>
      <c r="AZ565" s="3377">
        <f>IF(AC565="Extremity",IF(DA565="","",DA565),"")</f>
        <v/>
      </c>
      <c r="BA565" s="3378">
        <f>IF(AC565="Extremity","",IF(CT565="","",CT565))</f>
        <v/>
      </c>
      <c r="BB565" s="1305">
        <f>IF(AC565="Extremity",IF(DB565="","",DB565),"")</f>
        <v/>
      </c>
      <c r="BC565" s="1304">
        <f>IF(AC565="Extremity","",IF(CZ565="","",CZ565))</f>
        <v/>
      </c>
      <c r="BD565" s="1305">
        <f>DD565</f>
        <v/>
      </c>
      <c r="BE565" s="132">
        <f>DE565</f>
        <v/>
      </c>
      <c r="BF565" s="133">
        <f>DF565*60</f>
        <v/>
      </c>
      <c r="BG565" s="121">
        <f>BE565</f>
        <v/>
      </c>
      <c r="BH565" s="133">
        <f>DG565*60</f>
        <v/>
      </c>
      <c r="BI565" s="133">
        <f>DH565</f>
        <v/>
      </c>
      <c r="BJ565" s="117"/>
      <c r="BK565" s="812">
        <f>Overview!$E$7</f>
        <v/>
      </c>
      <c r="BL565" s="117"/>
      <c r="BM565" s="834">
        <f>DI565</f>
        <v/>
      </c>
      <c r="BN565" s="812">
        <f>Overview!$P$153</f>
        <v/>
      </c>
      <c r="BO565" s="117" t="inlineStr">
        <is>
          <t>Revisar: la misma frecuencia aparece con varios canales en esta banda (18050 / 18300 / 18525)</t>
        </is>
      </c>
      <c r="BP565" s="117"/>
      <c r="BQ565" s="115"/>
      <c r="BR565" s="1478"/>
      <c r="BS565" s="1541"/>
      <c r="BT565" s="1864" t="inlineStr">
        <is>
          <t>LTE CATM1</t>
        </is>
      </c>
      <c r="BU565" s="1828" t="inlineStr">
        <is>
          <t>FDD1</t>
        </is>
      </c>
      <c r="BV565" s="906">
        <f>Overview!$H$31</f>
        <v/>
      </c>
      <c r="BW565" s="1865"/>
      <c r="BX565" s="1828" t="inlineStr">
        <is>
          <t>Body</t>
        </is>
      </c>
      <c r="BY565" s="1868"/>
      <c r="BZ565" s="1865">
        <f>IF(COUNT('Conducted LTE CATM1'!$AH$3:$AH$265)=0,15,INDEX('Conducted LTE CATM1'!$M$3:$M$265,MATCH(MAX('Conducted LTE CATM1'!$AH$3:$AH$265),'Conducted LTE CATM1'!$AH$3:$AH$265,0)))</f>
        <v>15</v>
      </c>
      <c r="CA565" s="873" t="str">
        <f>CA564</f>
        <v>TBD</v>
      </c>
      <c r="CB565" s="200">
        <v>5</v>
      </c>
      <c r="CC565" s="873">
        <f>IF(COUNT('Conducted LTE CATM1'!$AH$3:$AH$265)=0,18300,INDEX('Conducted LTE CATM1'!$T$3:$T$265,MATCH(MAX('Conducted LTE CATM1'!$AH$3:$AH$265),'Conducted LTE CATM1'!$AH$3:$AH$265,0)))</f>
        <v>18300</v>
      </c>
      <c r="CD565" s="873">
        <f>IF(COUNT('Conducted LTE CATM1'!$AH$3:$AH$265)=0,1950,INDEX('Conducted LTE CATM1'!$U$3:$U$265,MATCH(MAX('Conducted LTE CATM1'!$AH$3:$AH$265),'Conducted LTE CATM1'!$AH$3:$AH$265,0)))</f>
        <v>1950</v>
      </c>
      <c r="CE565" s="7234"/>
      <c r="CF565" s="7234"/>
      <c r="CG565" s="6706"/>
      <c r="CH565" s="6706"/>
      <c r="CI565" s="225">
        <f>BY565</f>
        <v/>
      </c>
      <c r="CJ565" s="237">
        <f>BZ565</f>
        <v/>
      </c>
      <c r="CK565" s="223">
        <f>CA565</f>
        <v/>
      </c>
      <c r="CL565" s="237">
        <f>CC565</f>
        <v/>
      </c>
      <c r="CM565" s="394">
        <f>CD565</f>
        <v/>
      </c>
      <c r="CN565" s="1527"/>
      <c r="CO565" s="1579"/>
      <c r="CP565" s="7214">
        <f>IF(CF565=""," ",IF(ABS(CE565-CF565)&lt;=0.1,"Valid","Not valid"))</f>
        <v/>
      </c>
      <c r="CQ565" s="1674">
        <f> IF(CE565="","",IF(AND(CE565&lt;&gt;"",CF565=""),IF(CE565&gt;=0.8,"Medir+Sig Max","No"),IF(CF565&lt;&gt;"",IF(CF565&gt;=0.8,"Medir+Sig Max","No"),"")))</f>
        <v/>
      </c>
      <c r="CR565" s="6927"/>
      <c r="CS565" s="1674"/>
      <c r="CT565" s="220">
        <f>IF(CO565="",IF(AND(CE565="",CF565=""),"",IF(CF565="",IF(DQ565&gt;1,ROUND(DQ565*CE565,3),CE565),IF(DQ565&gt;1,ROUND(DQ565*CF565,3),CF565))),IF(AND(CE565="",CF565=""),"",IF(CF565="",IF(DQ565&gt;1,ROUND(DQ565*CE565*(1/(CO565)),3),CE565*(1/(CO565))),IF(DQ565&gt;1,ROUND(DQ565*CF565*(1/(CO565)),3),CF565*(1/(CO565))))))</f>
        <v/>
      </c>
      <c r="CU565" s="224">
        <f>BY565</f>
        <v/>
      </c>
      <c r="CV565" s="237">
        <f>BZ565</f>
        <v/>
      </c>
      <c r="CW565" s="237">
        <f>CA565</f>
        <v/>
      </c>
      <c r="CX565" s="224">
        <f>CC565</f>
        <v/>
      </c>
      <c r="CY565" s="237">
        <f>CD565</f>
        <v/>
      </c>
      <c r="CZ565" s="7474">
        <f>IF(COUNTIF(Overview!K12:K14,TRUE)&gt;0,1.6,IF(COUNTIF(Overview!L12:L14,TRUE)&gt;0,8,0))</f>
        <v/>
      </c>
      <c r="DA565" s="1788"/>
      <c r="DB565" s="7483"/>
      <c r="DC565" s="844">
        <f>IF(CT565="","",IF(CT565&gt;CZ565,"Fail","Pass"))</f>
        <v/>
      </c>
      <c r="DD565" s="402"/>
      <c r="DE565" s="1565">
        <f>MyTimestamp(DC565)</f>
        <v/>
      </c>
      <c r="DF565" s="1531">
        <f>IF(COUNT(CE565:CH565)=1,15,IF(COUNT(CE565:CH565)=0,0,30))</f>
        <v/>
      </c>
      <c r="DG565" s="1532">
        <f>IF(DF565=0,0,2)</f>
        <v/>
      </c>
      <c r="DH565" s="1866"/>
      <c r="DI565" s="1866"/>
      <c r="DJ565" s="1863"/>
      <c r="DK565" s="1789"/>
      <c r="DL565" s="1574">
        <f>10^(CN565/20)*100-100</f>
        <v/>
      </c>
      <c r="DM565" s="777"/>
      <c r="DN565" s="777"/>
      <c r="DO565" s="777">
        <f>IF(DM565="","",10^(DM565/10))</f>
        <v/>
      </c>
      <c r="DP565" s="777">
        <f>IF(ISNUMBER(DN565)=FALSE,"",10^(DN565/10))</f>
        <v/>
      </c>
      <c r="DQ565" s="1578">
        <f>IF(AND(ISNUMBER(DO565),ISNUMBER(DP565)),IF(DO565/DP565&gt;1,ROUND((DO565)/DP565,3),1),1)</f>
        <v/>
      </c>
      <c r="DR565" s="1541"/>
      <c r="DS565" s="1541"/>
      <c r="DT565" s="1541"/>
      <c r="DU565" s="1541"/>
      <c r="DV565" s="1541"/>
      <c r="DW565" s="1541"/>
      <c r="DX565" s="1541"/>
      <c r="DY565" s="1541"/>
      <c r="DZ565" s="1541"/>
      <c r="EA565" s="1541"/>
      <c r="EB565" s="1541"/>
      <c r="EC565" s="1541"/>
      <c r="ED565" s="1541"/>
      <c r="EE565" s="1541"/>
      <c r="EF565" s="1541"/>
      <c r="EG565" s="1541"/>
      <c r="EH565" s="1541"/>
      <c r="EI565" s="1541"/>
      <c r="EJ565" s="1541"/>
      <c r="EK565" s="1541"/>
      <c r="EL565" s="1541"/>
      <c r="EM565" s="1541"/>
      <c r="EN565" s="1541"/>
      <c r="EO565" s="1541"/>
      <c r="EP565" s="1541"/>
      <c r="EQ565" s="1541"/>
      <c r="ER565" s="1541"/>
      <c r="ES565" s="1541"/>
      <c r="ET565" s="1541"/>
      <c r="EU565" s="1541"/>
      <c r="EV565" s="1541"/>
    </row>
    <row r="566" ht="12.75" x14ac:dyDescent="0.2">
      <c r="A566" s="1541"/>
      <c r="B566" s="1541"/>
      <c r="C566"/>
      <c r="D566" s="1486"/>
      <c r="E566" s="1486"/>
      <c r="F566" s="672" t="inlineStr">
        <is>
          <t>5.3</t>
        </is>
      </c>
      <c r="G566" s="1497"/>
      <c r="H566" s="130">
        <f>BV566</f>
        <v/>
      </c>
      <c r="I566" s="130">
        <f>BW566</f>
        <v/>
      </c>
      <c r="J566" s="1299" t="inlineStr">
        <is>
          <t>Cat M1</t>
        </is>
      </c>
      <c r="K566" s="1299" t="inlineStr">
        <is>
          <t>FDD1</t>
        </is>
      </c>
      <c r="L566" s="115"/>
      <c r="M566" s="130">
        <v>15</v>
      </c>
      <c r="N566" s="119" t="inlineStr">
        <is>
          <t>16QAM</t>
        </is>
      </c>
      <c r="O566" s="131"/>
      <c r="P566" s="6597">
        <v>0</v>
      </c>
      <c r="Q566" s="131">
        <v>3</v>
      </c>
      <c r="R566" s="131">
        <v>0</v>
      </c>
      <c r="S566" s="6593"/>
      <c r="T566" s="130">
        <v>18300</v>
      </c>
      <c r="U566" s="6593">
        <v>1950</v>
      </c>
      <c r="V566" s="119"/>
      <c r="W566" s="1305"/>
      <c r="X566" s="119"/>
      <c r="Y566" s="119"/>
      <c r="Z566" s="119"/>
      <c r="AA566" s="115"/>
      <c r="AB566" s="115"/>
      <c r="AC566" s="1300">
        <f>IF(OR(BX566="Close to Ear",BX566="Close to Head"),"Head",IF(BX566="Extremity","Extremity","Body"))</f>
        <v/>
      </c>
      <c r="AD566" s="1301">
        <f>CA566</f>
        <v/>
      </c>
      <c r="AE566" s="1299">
        <f>CB566</f>
        <v/>
      </c>
      <c r="AF566" s="115"/>
      <c r="AG566" s="1302">
        <f>IF(OR(AZ566="",BA566=""),"N/A",IF(DC566="Pass","P","F"))</f>
        <v/>
      </c>
      <c r="AH566" s="129"/>
      <c r="AI566" s="129"/>
      <c r="AJ566" s="129"/>
      <c r="AK566" s="119"/>
      <c r="AL566" s="115"/>
      <c r="AM566" s="119"/>
      <c r="AN566" s="119"/>
      <c r="AO566" s="692"/>
      <c r="AP566" s="692"/>
      <c r="AQ566" s="692"/>
      <c r="AR566" s="692"/>
      <c r="AS566" s="692"/>
      <c r="AT566" s="1303">
        <f>IF(AC566="Extremity",IF(CG566="","",CG566),"")</f>
        <v/>
      </c>
      <c r="AU566" s="1303">
        <f>IF(AC566="Extremity",IF(CH566="","",CH566),"")</f>
        <v/>
      </c>
      <c r="AV566" s="1304">
        <f>IF(AC566="Extremity","",IF(CE566="","",CE566))</f>
        <v/>
      </c>
      <c r="AW566" s="1304">
        <f>IF(AD566="Extremity","",IF(CF566="","",CF566))</f>
        <v/>
      </c>
      <c r="AX566" s="1305">
        <f>DL566</f>
        <v/>
      </c>
      <c r="AY566" s="1305">
        <f>DQ566</f>
        <v/>
      </c>
      <c r="AZ566" s="3377">
        <f>IF(AC566="Extremity",IF(DA566="","",DA566),"")</f>
        <v/>
      </c>
      <c r="BA566" s="3378">
        <f>IF(AC566="Extremity","",IF(CT566="","",CT566))</f>
        <v/>
      </c>
      <c r="BB566" s="1305">
        <f>IF(AC566="Extremity",IF(DB566="","",DB566),"")</f>
        <v/>
      </c>
      <c r="BC566" s="1304">
        <f>IF(AC566="Extremity","",IF(CZ566="","",CZ566))</f>
        <v/>
      </c>
      <c r="BD566" s="1305">
        <f>DD566</f>
        <v/>
      </c>
      <c r="BE566" s="132">
        <f>DE566</f>
        <v/>
      </c>
      <c r="BF566" s="133">
        <f>DF566*60</f>
        <v/>
      </c>
      <c r="BG566" s="121">
        <f>BE566</f>
        <v/>
      </c>
      <c r="BH566" s="133">
        <f>DG566*60</f>
        <v/>
      </c>
      <c r="BI566" s="133">
        <f>DH566</f>
        <v/>
      </c>
      <c r="BJ566" s="117"/>
      <c r="BK566" s="812">
        <f>Overview!$E$7</f>
        <v/>
      </c>
      <c r="BL566" s="117"/>
      <c r="BM566" s="834">
        <f>DI566</f>
        <v/>
      </c>
      <c r="BN566" s="812">
        <f>Overview!$P$153</f>
        <v/>
      </c>
      <c r="BO566" s="117" t="inlineStr">
        <is>
          <t>Revisar: la misma frecuencia aparece con varios canales en esta banda (18050 / 18300 / 18525)</t>
        </is>
      </c>
      <c r="BP566" s="117"/>
      <c r="BQ566" s="115"/>
      <c r="BR566" s="1478"/>
      <c r="BS566" s="1541"/>
      <c r="BT566" s="1864" t="inlineStr">
        <is>
          <t>LTE CATM1</t>
        </is>
      </c>
      <c r="BU566" s="1828" t="inlineStr">
        <is>
          <t>FDD1</t>
        </is>
      </c>
      <c r="BV566" s="906">
        <f>Overview!$H$31</f>
        <v/>
      </c>
      <c r="BW566" s="1865"/>
      <c r="BX566" s="1828" t="inlineStr">
        <is>
          <t>Body</t>
        </is>
      </c>
      <c r="BY566" s="1872"/>
      <c r="BZ566" s="1865">
        <f>IF(COUNT('Conducted LTE CATM1'!$AH$3:$AH$265)=0,15,INDEX('Conducted LTE CATM1'!$M$3:$M$265,MATCH(MAX('Conducted LTE CATM1'!$AH$3:$AH$265),'Conducted LTE CATM1'!$AH$3:$AH$265,0)))</f>
        <v>15</v>
      </c>
      <c r="CA566" s="874" t="str">
        <f>CA565</f>
        <v>TBD</v>
      </c>
      <c r="CB566" s="201">
        <v>5</v>
      </c>
      <c r="CC566" s="874">
        <f>IF(COUNT('Conducted LTE CATM1'!$AH$3:$AH$265)=0,18300,INDEX('Conducted LTE CATM1'!$T$3:$T$265,MATCH(MAX('Conducted LTE CATM1'!$AH$3:$AH$265),'Conducted LTE CATM1'!$AH$3:$AH$265,0)))</f>
        <v>18300</v>
      </c>
      <c r="CD566" s="874">
        <f>IF(COUNT('Conducted LTE CATM1'!$AH$3:$AH$265)=0,1950,INDEX('Conducted LTE CATM1'!$U$3:$U$265,MATCH(MAX('Conducted LTE CATM1'!$AH$3:$AH$265),'Conducted LTE CATM1'!$AH$3:$AH$265,0)))</f>
        <v>1950</v>
      </c>
      <c r="CE566" s="7234"/>
      <c r="CF566" s="7234"/>
      <c r="CG566" s="6706"/>
      <c r="CH566" s="6706"/>
      <c r="CI566" s="225">
        <f>BY566</f>
        <v/>
      </c>
      <c r="CJ566" s="237">
        <f>BZ566</f>
        <v/>
      </c>
      <c r="CK566" s="223">
        <f>CA566</f>
        <v/>
      </c>
      <c r="CL566" s="237">
        <f>CC566</f>
        <v/>
      </c>
      <c r="CM566" s="394">
        <f>CD566</f>
        <v/>
      </c>
      <c r="CN566" s="1527"/>
      <c r="CO566" s="1579"/>
      <c r="CP566" s="7214">
        <f>IF(CF566=""," ",IF(ABS(CE566-CF566)&lt;=0.1,"Valid","Not valid"))</f>
        <v/>
      </c>
      <c r="CQ566" s="1674">
        <f> IF(CE566="","",IF(AND(CE566&lt;&gt;"",CF566=""),IF(CE566&gt;=0.8,"Medir+Sig Max","No"),IF(CF566&lt;&gt;"",IF(CF566&gt;=0.8,"Medir+Sig Max","No"),"")))</f>
        <v/>
      </c>
      <c r="CR566" s="6927"/>
      <c r="CS566" s="1674"/>
      <c r="CT566" s="220">
        <f>IF(CO566="",IF(AND(CE566="",CF566=""),"",IF(CF566="",IF(DQ566&gt;1,ROUND(DQ566*CE566,3),CE566),IF(DQ566&gt;1,ROUND(DQ566*CF566,3),CF566))),IF(AND(CE566="",CF566=""),"",IF(CF566="",IF(DQ566&gt;1,ROUND(DQ566*CE566*(1/(CO566)),3),CE566*(1/(CO566))),IF(DQ566&gt;1,ROUND(DQ566*CF566*(1/(CO566)),3),CF566*(1/(CO566))))))</f>
        <v/>
      </c>
      <c r="CU566" s="224">
        <f>BY566</f>
        <v/>
      </c>
      <c r="CV566" s="237">
        <f>BZ566</f>
        <v/>
      </c>
      <c r="CW566" s="237">
        <f>CA566</f>
        <v/>
      </c>
      <c r="CX566" s="224">
        <f>CC566</f>
        <v/>
      </c>
      <c r="CY566" s="237">
        <f>CD566</f>
        <v/>
      </c>
      <c r="CZ566" s="7474">
        <f>IF(COUNTIF(Overview!K12:K14,TRUE)&gt;0,1.6,IF(COUNTIF(Overview!L12:L14,TRUE)&gt;0,8,0))</f>
        <v/>
      </c>
      <c r="DA566" s="1788"/>
      <c r="DB566" s="7483"/>
      <c r="DC566" s="844">
        <f>IF(CT566="","",IF(CT566&gt;CZ566,"Fail","Pass"))</f>
        <v/>
      </c>
      <c r="DD566" s="402"/>
      <c r="DE566" s="1565">
        <f>MyTimestamp(DC566)</f>
        <v/>
      </c>
      <c r="DF566" s="1531">
        <f>IF(COUNT(CE566:CH566)=1,15,IF(COUNT(CE566:CH566)=0,0,30))</f>
        <v/>
      </c>
      <c r="DG566" s="1532">
        <f>IF(DF566=0,0,2)</f>
        <v/>
      </c>
      <c r="DH566" s="1866"/>
      <c r="DI566" s="1866"/>
      <c r="DJ566" s="1863"/>
      <c r="DK566" s="1789"/>
      <c r="DL566" s="1574">
        <f>10^(CN566/20)*100-100</f>
        <v/>
      </c>
      <c r="DM566" s="777"/>
      <c r="DN566" s="779"/>
      <c r="DO566" s="777">
        <f>IF(DM566="","",10^(DM566/10))</f>
        <v/>
      </c>
      <c r="DP566" s="777">
        <f>IF(ISNUMBER(DN566)=FALSE,"",10^(DN566/10))</f>
        <v/>
      </c>
      <c r="DQ566" s="1578">
        <f>IF(AND(ISNUMBER(DO566),ISNUMBER(DP566)),IF(DO566/DP566&gt;1,ROUND((DO566)/DP566,3),1),1)</f>
        <v/>
      </c>
      <c r="DR566" s="1541"/>
      <c r="DS566" s="1541"/>
      <c r="DT566" s="1541"/>
      <c r="DU566" s="1541"/>
      <c r="DV566" s="1541"/>
      <c r="DW566" s="1541"/>
      <c r="DX566" s="1541"/>
      <c r="DY566" s="1541"/>
      <c r="DZ566" s="1541"/>
      <c r="EA566" s="1541"/>
      <c r="EB566" s="1541"/>
      <c r="EC566" s="1541"/>
      <c r="ED566" s="1541"/>
      <c r="EE566" s="1541"/>
      <c r="EF566" s="1541"/>
      <c r="EG566" s="1541"/>
      <c r="EH566" s="1541"/>
      <c r="EI566" s="1541"/>
      <c r="EJ566" s="1541"/>
      <c r="EK566" s="1541"/>
      <c r="EL566" s="1541"/>
      <c r="EM566" s="1541"/>
      <c r="EN566" s="1541"/>
      <c r="EO566" s="1541"/>
      <c r="EP566" s="1541"/>
      <c r="EQ566" s="1541"/>
      <c r="ER566" s="1541"/>
      <c r="ES566" s="1541"/>
      <c r="ET566" s="1541"/>
      <c r="EU566" s="1541"/>
      <c r="EV566" s="1541"/>
    </row>
    <row r="567" ht="12.75" x14ac:dyDescent="0.2">
      <c r="A567" s="1541"/>
      <c r="B567" s="1541"/>
      <c r="C567"/>
      <c r="D567" s="1486"/>
      <c r="E567" s="1486"/>
      <c r="F567" s="672" t="inlineStr">
        <is>
          <t>5.3</t>
        </is>
      </c>
      <c r="G567" s="1497"/>
      <c r="H567" s="130">
        <f>BV567</f>
        <v/>
      </c>
      <c r="I567" s="130">
        <f>BW567</f>
        <v/>
      </c>
      <c r="J567" s="1299" t="inlineStr">
        <is>
          <t>Cat M1</t>
        </is>
      </c>
      <c r="K567" s="1299" t="inlineStr">
        <is>
          <t>FDD1</t>
        </is>
      </c>
      <c r="L567" s="115"/>
      <c r="M567" s="130">
        <v>15</v>
      </c>
      <c r="N567" s="119" t="inlineStr">
        <is>
          <t>16QAM</t>
        </is>
      </c>
      <c r="O567" s="131"/>
      <c r="P567" s="6597">
        <v>0</v>
      </c>
      <c r="Q567" s="131">
        <v>3</v>
      </c>
      <c r="R567" s="131">
        <v>0</v>
      </c>
      <c r="S567" s="6593"/>
      <c r="T567" s="130">
        <v>18300</v>
      </c>
      <c r="U567" s="6593">
        <v>1950</v>
      </c>
      <c r="V567" s="119"/>
      <c r="W567" s="1305"/>
      <c r="X567" s="119"/>
      <c r="Y567" s="119"/>
      <c r="Z567" s="119"/>
      <c r="AA567" s="115"/>
      <c r="AB567" s="115"/>
      <c r="AC567" s="1300">
        <f>IF(OR(BX567="Close to Ear",BX567="Close to Head"),"Head",IF(BX567="Extremity","Extremity","Body"))</f>
        <v/>
      </c>
      <c r="AD567" s="1301">
        <f>CA567</f>
        <v/>
      </c>
      <c r="AE567" s="1299">
        <f>CB567</f>
        <v/>
      </c>
      <c r="AF567" s="115"/>
      <c r="AG567" s="1302">
        <f>IF(OR(AZ567="",BA567=""),"N/A",IF(DC567="Pass","P","F"))</f>
        <v/>
      </c>
      <c r="AH567" s="129"/>
      <c r="AI567" s="129"/>
      <c r="AJ567" s="129"/>
      <c r="AK567" s="119"/>
      <c r="AL567" s="115"/>
      <c r="AM567" s="119"/>
      <c r="AN567" s="119"/>
      <c r="AO567" s="692"/>
      <c r="AP567" s="692"/>
      <c r="AQ567" s="692"/>
      <c r="AR567" s="692"/>
      <c r="AS567" s="692"/>
      <c r="AT567" s="1303">
        <f>IF(AC567="Extremity",IF(CG567="","",CG567),"")</f>
        <v/>
      </c>
      <c r="AU567" s="1303">
        <f>IF(AC567="Extremity",IF(CH567="","",CH567),"")</f>
        <v/>
      </c>
      <c r="AV567" s="1304">
        <f>IF(AC567="Extremity","",IF(CE567="","",CE567))</f>
        <v/>
      </c>
      <c r="AW567" s="1304">
        <f>IF(AD567="Extremity","",IF(CF567="","",CF567))</f>
        <v/>
      </c>
      <c r="AX567" s="1305">
        <f>DL567</f>
        <v/>
      </c>
      <c r="AY567" s="1305">
        <f>DQ567</f>
        <v/>
      </c>
      <c r="AZ567" s="3377">
        <f>IF(AC567="Extremity",IF(DA567="","",DA567),"")</f>
        <v/>
      </c>
      <c r="BA567" s="3378">
        <f>IF(AC567="Extremity","",IF(CT567="","",CT567))</f>
        <v/>
      </c>
      <c r="BB567" s="1305">
        <f>IF(AC567="Extremity",IF(DB567="","",DB567),"")</f>
        <v/>
      </c>
      <c r="BC567" s="1304">
        <f>IF(AC567="Extremity","",IF(CZ567="","",CZ567))</f>
        <v/>
      </c>
      <c r="BD567" s="1305">
        <f>DD567</f>
        <v/>
      </c>
      <c r="BE567" s="132">
        <f>DE567</f>
        <v/>
      </c>
      <c r="BF567" s="133">
        <f>DF567*60</f>
        <v/>
      </c>
      <c r="BG567" s="121">
        <f>BE567</f>
        <v/>
      </c>
      <c r="BH567" s="133">
        <f>DG567*60</f>
        <v/>
      </c>
      <c r="BI567" s="133">
        <f>DH567</f>
        <v/>
      </c>
      <c r="BJ567" s="117"/>
      <c r="BK567" s="812">
        <f>Overview!$E$7</f>
        <v/>
      </c>
      <c r="BL567" s="117"/>
      <c r="BM567" s="834">
        <f>DI567</f>
        <v/>
      </c>
      <c r="BN567" s="812">
        <f>Overview!$P$153</f>
        <v/>
      </c>
      <c r="BO567" s="117" t="inlineStr">
        <is>
          <t>Revisar: la misma frecuencia aparece con varios canales en esta banda (18050 / 18300 / 18525)</t>
        </is>
      </c>
      <c r="BP567" s="117"/>
      <c r="BQ567" s="115"/>
      <c r="BR567" s="1478"/>
      <c r="BS567" s="1541"/>
      <c r="BT567" s="1864" t="inlineStr">
        <is>
          <t>LTE CATM1</t>
        </is>
      </c>
      <c r="BU567" s="1828" t="inlineStr">
        <is>
          <t>FDD1</t>
        </is>
      </c>
      <c r="BV567" s="906">
        <f>Overview!$H$31</f>
        <v/>
      </c>
      <c r="BW567" s="1865"/>
      <c r="BX567" s="1828" t="inlineStr">
        <is>
          <t>Body</t>
        </is>
      </c>
      <c r="BY567" s="881"/>
      <c r="BZ567" s="1865">
        <f>IF(COUNT('Conducted LTE CATM1'!$AH$3:$AH$265)=0,15,INDEX('Conducted LTE CATM1'!$M$3:$M$265,MATCH(MAX('Conducted LTE CATM1'!$AH$3:$AH$265),'Conducted LTE CATM1'!$AH$3:$AH$265,0)))</f>
        <v>15</v>
      </c>
      <c r="CA567" s="881" t="str">
        <f>CONCATENATE(CA565," - Variability")</f>
        <v>TBD - Variability</v>
      </c>
      <c r="CB567" s="200">
        <v>5</v>
      </c>
      <c r="CC567" s="881">
        <f>IF(COUNT('Conducted LTE CATM1'!$AH$3:$AH$265)=0,18300,INDEX('Conducted LTE CATM1'!$T$3:$T$265,MATCH(MAX('Conducted LTE CATM1'!$AH$3:$AH$265),'Conducted LTE CATM1'!$AH$3:$AH$265,0)))</f>
        <v>18300</v>
      </c>
      <c r="CD567" s="881">
        <f>IF(COUNT('Conducted LTE CATM1'!$AH$3:$AH$265)=0,1950,INDEX('Conducted LTE CATM1'!$U$3:$U$265,MATCH(MAX('Conducted LTE CATM1'!$AH$3:$AH$265),'Conducted LTE CATM1'!$AH$3:$AH$265,0)))</f>
        <v>1950</v>
      </c>
      <c r="CE567" s="7234"/>
      <c r="CF567" s="7234"/>
      <c r="CG567" s="6706"/>
      <c r="CH567" s="6706"/>
      <c r="CI567" s="225">
        <f>BY567</f>
        <v/>
      </c>
      <c r="CJ567" s="237">
        <f>BZ567</f>
        <v/>
      </c>
      <c r="CK567" s="223">
        <f>CA567</f>
        <v/>
      </c>
      <c r="CL567" s="237">
        <f>CC567</f>
        <v/>
      </c>
      <c r="CM567" s="394">
        <f>CD567</f>
        <v/>
      </c>
      <c r="CN567" s="1527"/>
      <c r="CO567" s="1579"/>
      <c r="CP567" s="7214">
        <f>IF(CF567=""," ",IF(ABS(CE567-CF567)&lt;=0.1,"Valid","Not valid"))</f>
        <v/>
      </c>
      <c r="CQ567" s="1674">
        <f> IF(CE567="","",IF(AND(CE567&lt;&gt;"",CF567=""),IF(CE567&gt;=0.8,"Medir+Sig Max","No"),IF(CF567&lt;&gt;"",IF(CF567&gt;=0.8,"Medir+Sig Max","No"),"")))</f>
        <v/>
      </c>
      <c r="CR567" s="6927"/>
      <c r="CS567" s="1674">
        <f>IF(CF567="","",IF(MAX(CF553:CF566)=0,"",IF(AND(CF567&lt;=1.45,(CF567/MAX(CF553:CF566))&lt;=1.2,(CF567/MAX(CF553:CF566))&gt;=0.8),"Válido","REPETIR VAR")))</f>
        <v/>
      </c>
      <c r="CT567" s="220">
        <f>IF(CO567="",IF(AND(CE567="",CF567=""),"",IF(CF567="",IF(DQ567&gt;1,ROUND(DQ567*CE567,3),CE567),IF(DQ567&gt;1,ROUND(DQ567*CF567,3),CF567))),IF(AND(CE567="",CF567=""),"",IF(CF567="",IF(DQ567&gt;1,ROUND(DQ567*CE567*(1/(CO567)),3),CE567*(1/(CO567))),IF(DQ567&gt;1,ROUND(DQ567*CF567*(1/(CO567)),3),CF567*(1/(CO567))))))</f>
        <v/>
      </c>
      <c r="CU567" s="224">
        <f>BY567</f>
        <v/>
      </c>
      <c r="CV567" s="237">
        <f>BZ567</f>
        <v/>
      </c>
      <c r="CW567" s="237">
        <f>CA567</f>
        <v/>
      </c>
      <c r="CX567" s="224">
        <f>CC567</f>
        <v/>
      </c>
      <c r="CY567" s="237">
        <f>CD567</f>
        <v/>
      </c>
      <c r="CZ567" s="7474">
        <f>IF(COUNTIF(Overview!K12:K14,TRUE)&gt;0,1.6,IF(COUNTIF(Overview!L12:L14,TRUE)&gt;0,8,0))</f>
        <v/>
      </c>
      <c r="DA567" s="1788"/>
      <c r="DB567" s="7483"/>
      <c r="DC567" s="844">
        <f>IF(CT567="","",IF(CT567&gt;CZ567,"Fail","Pass"))</f>
        <v/>
      </c>
      <c r="DD567" s="402"/>
      <c r="DE567" s="1565">
        <f>MyTimestamp(DC567)</f>
        <v/>
      </c>
      <c r="DF567" s="1531">
        <f>IF(COUNT(CE567:CH567)=1,15,IF(COUNT(CE567:CH567)=0,0,30))</f>
        <v/>
      </c>
      <c r="DG567" s="1532">
        <f>IF(DF567=0,0,2)</f>
        <v/>
      </c>
      <c r="DH567" s="1866"/>
      <c r="DI567" s="1866"/>
      <c r="DJ567" s="1863"/>
      <c r="DK567" s="1789"/>
      <c r="DL567" s="1574">
        <f>10^(CN567/20)*100-100</f>
        <v/>
      </c>
      <c r="DM567" s="777"/>
      <c r="DN567" s="970"/>
      <c r="DO567" s="777">
        <f>IF(DM567="","",10^(DM567/10))</f>
        <v/>
      </c>
      <c r="DP567" s="777">
        <f>IF(ISNUMBER(DN567)=FALSE,"",10^(DN567/10))</f>
        <v/>
      </c>
      <c r="DQ567" s="1578">
        <f>IF(AND(ISNUMBER(DO567),ISNUMBER(DP567)),IF(DO567/DP567&gt;1,ROUND((DO567)/DP567,3),1),1)</f>
        <v/>
      </c>
      <c r="DR567" s="1541"/>
      <c r="DS567" s="1541"/>
      <c r="DT567" s="1541"/>
      <c r="DU567" s="1541"/>
      <c r="DV567" s="1541"/>
      <c r="DW567" s="1541"/>
      <c r="DX567" s="1541"/>
      <c r="DY567" s="1541"/>
      <c r="DZ567" s="1541"/>
      <c r="EA567" s="1541"/>
      <c r="EB567" s="1541"/>
      <c r="EC567" s="1541"/>
      <c r="ED567" s="1541"/>
      <c r="EE567" s="1541"/>
      <c r="EF567" s="1541"/>
      <c r="EG567" s="1541"/>
      <c r="EH567" s="1541"/>
      <c r="EI567" s="1541"/>
      <c r="EJ567" s="1541"/>
      <c r="EK567" s="1541"/>
      <c r="EL567" s="1541"/>
      <c r="EM567" s="1541"/>
      <c r="EN567" s="1541"/>
      <c r="EO567" s="1541"/>
      <c r="EP567" s="1541"/>
      <c r="EQ567" s="1541"/>
      <c r="ER567" s="1541"/>
      <c r="ES567" s="1541"/>
      <c r="ET567" s="1541"/>
      <c r="EU567" s="1541"/>
      <c r="EV567" s="1541"/>
    </row>
    <row r="568" ht="12.75" x14ac:dyDescent="0.2">
      <c r="A568" s="1541"/>
      <c r="B568" s="1541"/>
      <c r="C568"/>
      <c r="D568" s="1486"/>
      <c r="E568" s="1486"/>
      <c r="F568" s="672" t="inlineStr">
        <is>
          <t>5.3</t>
        </is>
      </c>
      <c r="G568" s="1497"/>
      <c r="H568" s="130">
        <f>BV568</f>
        <v/>
      </c>
      <c r="I568" s="130">
        <f>BW568</f>
        <v/>
      </c>
      <c r="J568" s="1299" t="inlineStr">
        <is>
          <t>Cat M1</t>
        </is>
      </c>
      <c r="K568" s="1299" t="inlineStr">
        <is>
          <t>FDD1</t>
        </is>
      </c>
      <c r="L568" s="115"/>
      <c r="M568" s="130">
        <v>15</v>
      </c>
      <c r="N568" s="119" t="inlineStr">
        <is>
          <t>16QAM</t>
        </is>
      </c>
      <c r="O568" s="131"/>
      <c r="P568" s="6597">
        <v>0</v>
      </c>
      <c r="Q568" s="131">
        <v>3</v>
      </c>
      <c r="R568" s="131">
        <v>0</v>
      </c>
      <c r="S568" s="6593"/>
      <c r="T568" s="130">
        <v>18300</v>
      </c>
      <c r="U568" s="6593">
        <v>1950</v>
      </c>
      <c r="V568" s="119"/>
      <c r="W568" s="1305"/>
      <c r="X568" s="119"/>
      <c r="Y568" s="119"/>
      <c r="Z568" s="119"/>
      <c r="AA568" s="115"/>
      <c r="AB568" s="115"/>
      <c r="AC568" s="1300">
        <f>IF(OR(BX568="Close to Ear",BX568="Close to Head"),"Head",IF(BX568="Extremity","Extremity","Body"))</f>
        <v/>
      </c>
      <c r="AD568" s="1301">
        <f>CA568</f>
        <v/>
      </c>
      <c r="AE568" s="1299">
        <f>CB568</f>
        <v/>
      </c>
      <c r="AF568" s="115"/>
      <c r="AG568" s="1302">
        <f>IF(OR(AZ568="",BA568=""),"N/A",IF(DC568="Pass","P","F"))</f>
        <v/>
      </c>
      <c r="AH568" s="129"/>
      <c r="AI568" s="129"/>
      <c r="AJ568" s="129"/>
      <c r="AK568" s="119"/>
      <c r="AL568" s="115"/>
      <c r="AM568" s="119"/>
      <c r="AN568" s="119"/>
      <c r="AO568" s="692"/>
      <c r="AP568" s="692"/>
      <c r="AQ568" s="692"/>
      <c r="AR568" s="692"/>
      <c r="AS568" s="692"/>
      <c r="AT568" s="1303">
        <f>IF(AC568="Extremity",IF(CG568="","",CG568),"")</f>
        <v/>
      </c>
      <c r="AU568" s="1303">
        <f>IF(AC568="Extremity",IF(CH568="","",CH568),"")</f>
        <v/>
      </c>
      <c r="AV568" s="1304">
        <f>IF(AC568="Extremity","",IF(CE568="","",CE568))</f>
        <v/>
      </c>
      <c r="AW568" s="1304">
        <f>IF(AD568="Extremity","",IF(CF568="","",CF568))</f>
        <v/>
      </c>
      <c r="AX568" s="1305">
        <f>DL568</f>
        <v/>
      </c>
      <c r="AY568" s="1305">
        <f>DQ568</f>
        <v/>
      </c>
      <c r="AZ568" s="3377">
        <f>IF(AC568="Extremity",IF(DA568="","",DA568),"")</f>
        <v/>
      </c>
      <c r="BA568" s="3378">
        <f>IF(AC568="Extremity","",IF(CT568="","",CT568))</f>
        <v/>
      </c>
      <c r="BB568" s="1305">
        <f>IF(AC568="Extremity",IF(DB568="","",DB568),"")</f>
        <v/>
      </c>
      <c r="BC568" s="1304">
        <f>IF(AC568="Extremity","",IF(CZ568="","",CZ568))</f>
        <v/>
      </c>
      <c r="BD568" s="1305">
        <f>DD568</f>
        <v/>
      </c>
      <c r="BE568" s="132">
        <f>DE568</f>
        <v/>
      </c>
      <c r="BF568" s="133">
        <f>DF568*60</f>
        <v/>
      </c>
      <c r="BG568" s="121">
        <f>BE568</f>
        <v/>
      </c>
      <c r="BH568" s="133">
        <f>DG568*60</f>
        <v/>
      </c>
      <c r="BI568" s="133">
        <f>DH568</f>
        <v/>
      </c>
      <c r="BJ568" s="117"/>
      <c r="BK568" s="812">
        <f>Overview!$E$7</f>
        <v/>
      </c>
      <c r="BL568" s="117"/>
      <c r="BM568" s="834">
        <f>DI568</f>
        <v/>
      </c>
      <c r="BN568" s="812">
        <f>Overview!$P$153</f>
        <v/>
      </c>
      <c r="BO568" s="117" t="inlineStr">
        <is>
          <t>Revisar: la misma frecuencia aparece con varios canales en esta banda (18050 / 18300 / 18525)</t>
        </is>
      </c>
      <c r="BP568" s="117"/>
      <c r="BQ568" s="115"/>
      <c r="BR568" s="1478"/>
      <c r="BS568" s="1541"/>
      <c r="BT568" s="1864" t="inlineStr">
        <is>
          <t>LTE CATM1</t>
        </is>
      </c>
      <c r="BU568" s="1828" t="inlineStr">
        <is>
          <t>FDD1</t>
        </is>
      </c>
      <c r="BV568" s="906">
        <f>Overview!$H$31</f>
        <v/>
      </c>
      <c r="BW568" s="1865"/>
      <c r="BX568" s="1828" t="inlineStr">
        <is>
          <t>Body</t>
        </is>
      </c>
      <c r="BY568" s="6689"/>
      <c r="BZ568" s="1865">
        <f>IF(COUNT('Conducted LTE CATM1'!$AH$3:$AH$265)=0,15,INDEX('Conducted LTE CATM1'!$M$3:$M$265,MATCH(MAX('Conducted LTE CATM1'!$AH$3:$AH$265),'Conducted LTE CATM1'!$AH$3:$AH$265,0)))</f>
        <v>15</v>
      </c>
      <c r="CA568" s="6689" t="str">
        <f>CONCATENATE(CA566," - Variability2")</f>
        <v>TBD - Variability2</v>
      </c>
      <c r="CB568" s="200">
        <v>5</v>
      </c>
      <c r="CC568" s="6689">
        <f>IF(COUNT('Conducted LTE CATM1'!$AH$3:$AH$265)=0,18300,INDEX('Conducted LTE CATM1'!$T$3:$T$265,MATCH(MAX('Conducted LTE CATM1'!$AH$3:$AH$265),'Conducted LTE CATM1'!$AH$3:$AH$265,0)))</f>
        <v>18300</v>
      </c>
      <c r="CD568" s="6689">
        <f>IF(COUNT('Conducted LTE CATM1'!$AH$3:$AH$265)=0,1950,INDEX('Conducted LTE CATM1'!$U$3:$U$265,MATCH(MAX('Conducted LTE CATM1'!$AH$3:$AH$265),'Conducted LTE CATM1'!$AH$3:$AH$265,0)))</f>
        <v>1950</v>
      </c>
      <c r="CE568" s="7234"/>
      <c r="CF568" s="7234"/>
      <c r="CG568" s="6706"/>
      <c r="CH568" s="6706"/>
      <c r="CI568" s="225">
        <f>BY568</f>
        <v/>
      </c>
      <c r="CJ568" s="237">
        <f>BZ568</f>
        <v/>
      </c>
      <c r="CK568" s="223">
        <f>CA568</f>
        <v/>
      </c>
      <c r="CL568" s="237">
        <f>CC568</f>
        <v/>
      </c>
      <c r="CM568" s="394">
        <f>CD568</f>
        <v/>
      </c>
      <c r="CN568" s="1527"/>
      <c r="CO568" s="1579"/>
      <c r="CP568" s="7214">
        <f>IF(CF568=""," ",IF(ABS(CE568-CF568)&lt;=0.1,"Valid","Not valid"))</f>
        <v/>
      </c>
      <c r="CQ568" s="1674">
        <f> IF(CE568="","",IF(AND(CE568&lt;&gt;"",CF568=""),IF(CE568&gt;=0.8,"Medir+Sig Max","No"),IF(CF568&lt;&gt;"",IF(CF568&gt;=0.8,"Medir+Sig Max","No"),"")))</f>
        <v/>
      </c>
      <c r="CR568" s="6927"/>
      <c r="CS568" s="1674"/>
      <c r="CT568" s="220">
        <f>IF(CO568="",IF(AND(CE568="",CF568=""),"",IF(CF568="",IF(DQ568&gt;1,ROUND(DQ568*CE568,3),CE568),IF(DQ568&gt;1,ROUND(DQ568*CF568,3),CF568))),IF(AND(CE568="",CF568=""),"",IF(CF568="",IF(DQ568&gt;1,ROUND(DQ568*CE568*(1/(CO568)),3),CE568*(1/(CO568))),IF(DQ568&gt;1,ROUND(DQ568*CF568*(1/(CO568)),3),CF568*(1/(CO568))))))</f>
        <v/>
      </c>
      <c r="CU568" s="224">
        <f>BY568</f>
        <v/>
      </c>
      <c r="CV568" s="237">
        <f>BZ568</f>
        <v/>
      </c>
      <c r="CW568" s="237">
        <f>CA568</f>
        <v/>
      </c>
      <c r="CX568" s="224">
        <f>CC568</f>
        <v/>
      </c>
      <c r="CY568" s="237">
        <f>CD568</f>
        <v/>
      </c>
      <c r="CZ568" s="7474">
        <f>IF(COUNTIF(Overview!K12:K14,TRUE)&gt;0,1.6,IF(COUNTIF(Overview!L12:L14,TRUE)&gt;0,8,0))</f>
        <v/>
      </c>
      <c r="DA568" s="1788"/>
      <c r="DB568" s="7483"/>
      <c r="DC568" s="844">
        <f>IF(CT568="","",IF(CT568&gt;CZ568,"Fail","Pass"))</f>
        <v/>
      </c>
      <c r="DD568" s="402"/>
      <c r="DE568" s="1565">
        <f>MyTimestamp(DC568)</f>
        <v/>
      </c>
      <c r="DF568" s="1531">
        <f>IF(COUNT(CE568:CH568)=1,15,IF(COUNT(CE568:CH568)=0,0,30))</f>
        <v/>
      </c>
      <c r="DG568" s="1532">
        <f>IF(DF568=0,0,2)</f>
        <v/>
      </c>
      <c r="DH568" s="1866"/>
      <c r="DI568" s="1866"/>
      <c r="DJ568" s="1863"/>
      <c r="DK568" s="1789"/>
      <c r="DL568" s="1574">
        <f>10^(CN568/20)*100-100</f>
        <v/>
      </c>
      <c r="DM568" s="777"/>
      <c r="DN568" s="970"/>
      <c r="DO568" s="777">
        <f>IF(DM568="","",10^(DM568/10))</f>
        <v/>
      </c>
      <c r="DP568" s="777">
        <f>IF(ISNUMBER(DN568)=FALSE,"",10^(DN568/10))</f>
        <v/>
      </c>
      <c r="DQ568" s="1578">
        <f>IF(AND(ISNUMBER(DO568),ISNUMBER(DP568)),IF(DO568/DP568&gt;1,ROUND((DO568)/DP568,3),1),1)</f>
        <v/>
      </c>
      <c r="DR568" s="1541"/>
      <c r="DS568" s="1541"/>
      <c r="DT568" s="1541"/>
      <c r="DU568" s="1541"/>
      <c r="DV568" s="1541"/>
      <c r="DW568" s="1541"/>
      <c r="DX568" s="1541"/>
      <c r="DY568" s="1541"/>
      <c r="DZ568" s="1541"/>
      <c r="EA568" s="1541"/>
      <c r="EB568" s="1541"/>
      <c r="EC568" s="1541"/>
      <c r="ED568" s="1541"/>
      <c r="EE568" s="1541"/>
      <c r="EF568" s="1541"/>
      <c r="EG568" s="1541"/>
      <c r="EH568" s="1541"/>
      <c r="EI568" s="1541"/>
      <c r="EJ568" s="1541"/>
      <c r="EK568" s="1541"/>
      <c r="EL568" s="1541"/>
      <c r="EM568" s="1541"/>
      <c r="EN568" s="1541"/>
      <c r="EO568" s="1541"/>
      <c r="EP568" s="1541"/>
      <c r="EQ568" s="1541"/>
      <c r="ER568" s="1541"/>
      <c r="ES568" s="1541"/>
      <c r="ET568" s="1541"/>
      <c r="EU568" s="1541"/>
      <c r="EV568" s="1541"/>
    </row>
    <row r="569" ht="12.75" x14ac:dyDescent="0.2">
      <c r="A569" s="1541"/>
      <c r="B569" s="1541"/>
      <c r="C569"/>
      <c r="D569" s="6590"/>
      <c r="E569" s="6590"/>
      <c r="F569" s="6591" t="inlineStr">
        <is>
          <t>5.3</t>
        </is>
      </c>
      <c r="G569" s="6592"/>
      <c r="H569" s="6593">
        <f>BV569</f>
        <v/>
      </c>
      <c r="I569" s="6593">
        <f>BW569</f>
        <v/>
      </c>
      <c r="J569" s="6594" t="inlineStr">
        <is>
          <t>Cat M1</t>
        </is>
      </c>
      <c r="K569" s="6594" t="inlineStr">
        <is>
          <t>FDD1</t>
        </is>
      </c>
      <c r="L569" s="6595"/>
      <c r="M569" s="6593">
        <v>15</v>
      </c>
      <c r="N569" s="6596" t="inlineStr">
        <is>
          <t>16QAM</t>
        </is>
      </c>
      <c r="O569" s="6597"/>
      <c r="P569" s="6597">
        <v>0</v>
      </c>
      <c r="Q569" s="6597">
        <v>3</v>
      </c>
      <c r="R569" s="6597">
        <v>0</v>
      </c>
      <c r="S569" s="6593"/>
      <c r="T569" s="130">
        <v>18300</v>
      </c>
      <c r="U569" s="6593">
        <v>1950</v>
      </c>
      <c r="V569" s="6596"/>
      <c r="W569" s="6598"/>
      <c r="X569" s="6596"/>
      <c r="Y569" s="6596"/>
      <c r="Z569" s="6596"/>
      <c r="AA569" s="6595"/>
      <c r="AB569" s="6595"/>
      <c r="AC569" s="6599">
        <f>IF(OR(BX569="Close to Ear",BX569="Close to Head"),"Head",IF(BX569="Extremity","Extremity","Body"))</f>
        <v/>
      </c>
      <c r="AD569" s="6600">
        <f>CA569</f>
        <v/>
      </c>
      <c r="AE569" s="6594">
        <f>CB569</f>
        <v/>
      </c>
      <c r="AF569" s="6595"/>
      <c r="AG569" s="6601">
        <f>IF(OR(AZ569="",BA569=""),"N/A",IF(DC569="Pass","P","F"))</f>
        <v/>
      </c>
      <c r="AH569" s="6602"/>
      <c r="AI569" s="6602"/>
      <c r="AJ569" s="6602"/>
      <c r="AK569" s="6596"/>
      <c r="AL569" s="6595"/>
      <c r="AM569" s="6596"/>
      <c r="AN569" s="6596"/>
      <c r="AO569" s="6603"/>
      <c r="AP569" s="6603"/>
      <c r="AQ569" s="6603"/>
      <c r="AR569" s="6603"/>
      <c r="AS569" s="6603"/>
      <c r="AT569" s="6604">
        <f>IF(AC569="Extremity",IF(CG569="","",CG569),"")</f>
        <v/>
      </c>
      <c r="AU569" s="6604">
        <f>IF(AC569="Extremity",IF(CH569="","",CH569),"")</f>
        <v/>
      </c>
      <c r="AV569" s="6605">
        <f>IF(AC569="Extremity","",IF(CE569="","",CE569))</f>
        <v/>
      </c>
      <c r="AW569" s="6605">
        <f>IF(AD569="Extremity","",IF(CF569="","",CF569))</f>
        <v/>
      </c>
      <c r="AX569" s="6598">
        <f>DL569</f>
        <v/>
      </c>
      <c r="AY569" s="6598">
        <f>DQ569</f>
        <v/>
      </c>
      <c r="AZ569" s="6606">
        <f>IF(AC569="Extremity",IF(DA569="","",DA569),"")</f>
        <v/>
      </c>
      <c r="BA569" s="6607">
        <f>IF(AC569="Extremity","",IF(CT569="","",CT569))</f>
        <v/>
      </c>
      <c r="BB569" s="6598">
        <f>IF(AC569="Extremity",IF(DB569="","",DB569),"")</f>
        <v/>
      </c>
      <c r="BC569" s="6605">
        <f>IF(AC569="Extremity","",IF(CZ569="","",CZ569))</f>
        <v/>
      </c>
      <c r="BD569" s="6598">
        <f>DD569</f>
        <v/>
      </c>
      <c r="BE569" s="6608">
        <f>DE569</f>
        <v/>
      </c>
      <c r="BF569" s="6609">
        <f>DF569*60</f>
        <v/>
      </c>
      <c r="BG569" s="6610">
        <f>BE569</f>
        <v/>
      </c>
      <c r="BH569" s="6609">
        <f>DG569*60</f>
        <v/>
      </c>
      <c r="BI569" s="6609">
        <f>DH569</f>
        <v/>
      </c>
      <c r="BJ569" s="6611"/>
      <c r="BK569" s="6612">
        <f>Overview!$E$7</f>
        <v/>
      </c>
      <c r="BL569" s="6611"/>
      <c r="BM569" s="6609">
        <f>DI569</f>
        <v/>
      </c>
      <c r="BN569" s="6612">
        <f>Overview!$P$153</f>
        <v/>
      </c>
      <c r="BO569" s="6611" t="inlineStr">
        <is>
          <t>Revisar: la misma frecuencia aparece con varios canales en esta banda (18050 / 18300 / 18525)</t>
        </is>
      </c>
      <c r="BP569" s="6611"/>
      <c r="BQ569" s="6595"/>
      <c r="BR569" s="6613"/>
      <c r="BS569" s="1541"/>
      <c r="BT569" s="1864" t="inlineStr">
        <is>
          <t>LTE CATM1</t>
        </is>
      </c>
      <c r="BU569" s="1828" t="inlineStr">
        <is>
          <t>FDD1</t>
        </is>
      </c>
      <c r="BV569" s="906">
        <f>Overview!$H$31</f>
        <v/>
      </c>
      <c r="BW569" s="1865"/>
      <c r="BX569" s="1828" t="inlineStr">
        <is>
          <t>Body</t>
        </is>
      </c>
      <c r="BY569" s="6689"/>
      <c r="BZ569" s="1865">
        <f>IF(COUNT('Conducted LTE CATM1'!$AH$3:$AH$265)=0,15,INDEX('Conducted LTE CATM1'!$M$3:$M$265,MATCH(MAX('Conducted LTE CATM1'!$AH$3:$AH$265),'Conducted LTE CATM1'!$AH$3:$AH$265,0)))</f>
        <v>15</v>
      </c>
      <c r="CA569" s="6689" t="str">
        <f>CONCATENATE(CA565," - Battery check 1")</f>
        <v>TBD - Battery check 1</v>
      </c>
      <c r="CB569" s="200">
        <v>5</v>
      </c>
      <c r="CC569" s="6689">
        <f>IF(COUNT('Conducted LTE CATM1'!$AH$3:$AH$265)=0,18300,INDEX('Conducted LTE CATM1'!$T$3:$T$265,MATCH(MAX('Conducted LTE CATM1'!$AH$3:$AH$265),'Conducted LTE CATM1'!$AH$3:$AH$265,0)))</f>
        <v>18300</v>
      </c>
      <c r="CD569" s="6689">
        <f>IF(COUNT('Conducted LTE CATM1'!$AH$3:$AH$265)=0,1950,INDEX('Conducted LTE CATM1'!$U$3:$U$265,MATCH(MAX('Conducted LTE CATM1'!$AH$3:$AH$265),'Conducted LTE CATM1'!$AH$3:$AH$265,0)))</f>
        <v>1950</v>
      </c>
      <c r="CE569" s="7234"/>
      <c r="CF569" s="7234"/>
      <c r="CG569" s="6706"/>
      <c r="CH569" s="6706"/>
      <c r="CI569" s="225">
        <f>BY569</f>
        <v/>
      </c>
      <c r="CJ569" s="237">
        <f>BZ569</f>
        <v/>
      </c>
      <c r="CK569" s="223">
        <f>CA569</f>
        <v/>
      </c>
      <c r="CL569" s="237">
        <f>CC569</f>
        <v/>
      </c>
      <c r="CM569" s="394">
        <f>CD569</f>
        <v/>
      </c>
      <c r="CN569" s="1527"/>
      <c r="CO569" s="1579"/>
      <c r="CP569" s="7214">
        <f>IF(CF569=""," ",IF(ABS(CE569-CF569)&lt;=0.1,"Valid","Not valid"))</f>
        <v/>
      </c>
      <c r="CQ569" s="1674">
        <f> IF(CE569="","",IF(AND(CE569&lt;&gt;"",CF569=""),IF(CE569&gt;=0.8,"Medir+Sig Max","No"),IF(CF569&lt;&gt;"",IF(CF569&gt;=0.8,"Medir+Sig Max","No"),"")))</f>
        <v/>
      </c>
      <c r="CR569" s="6927">
        <f>IF(UPPER($CQ$1)="X",IF(CF569=""," ",IF((ABS(CE569)&lt;5)*AND(ABS(CF569)&lt;5)*AND(ABS(CT569)&lt;5),"Solo si es max","Medir")),IF(CF569=""," ",IF((ABS(CE569)&lt;1)*AND(ABS(CF569)&lt;1)*AND(ABS(CT569)&lt;1),"Solo si es max","Medir")))</f>
        <v/>
      </c>
      <c r="CS569" s="1674"/>
      <c r="CT569" s="220">
        <f>IF(CO569="",IF(AND(CE569="",CF569=""),"",IF(CF569="",IF(DQ569&gt;1,ROUND(DQ569*CE569,3),CE569),IF(DQ569&gt;1,ROUND(DQ569*CF569,3),CF569))),IF(AND(CE569="",CF569=""),"",IF(CF569="",IF(DQ569&gt;1,ROUND(DQ569*CE569*(1/(CO569)),3),CE569*(1/(CO569))),IF(DQ569&gt;1,ROUND(DQ569*CF569*(1/(CO569)),3),CF569*(1/(CO569))))))</f>
        <v/>
      </c>
      <c r="CU569" s="224">
        <f>BY569</f>
        <v/>
      </c>
      <c r="CV569" s="237">
        <f>BZ569</f>
        <v/>
      </c>
      <c r="CW569" s="237">
        <f>CA569</f>
        <v/>
      </c>
      <c r="CX569" s="224">
        <f>CC569</f>
        <v/>
      </c>
      <c r="CY569" s="237">
        <f>CD569</f>
        <v/>
      </c>
      <c r="CZ569" s="7474">
        <f>IF(COUNTIF(Overview!K12:K14,TRUE)&gt;0,1.6,IF(COUNTIF(Overview!L12:L14,TRUE)&gt;0,8,0))</f>
        <v/>
      </c>
      <c r="DA569" s="1788"/>
      <c r="DB569" s="7483"/>
      <c r="DC569" s="844">
        <f>IF(CT569="","",IF(CT569&gt;CZ569,"Fail","Pass"))</f>
        <v/>
      </c>
      <c r="DD569" s="402"/>
      <c r="DE569" s="1565">
        <f>MyTimestamp(DC569)</f>
        <v/>
      </c>
      <c r="DF569" s="1531">
        <f>IF(COUNT(CE569:CH569)=1,15,IF(COUNT(CE569:CH569)=0,0,30))</f>
        <v/>
      </c>
      <c r="DG569" s="1532">
        <f>IF(DF569=0,0,2)</f>
        <v/>
      </c>
      <c r="DH569" s="1866"/>
      <c r="DI569" s="1866"/>
      <c r="DJ569" s="1863"/>
      <c r="DK569" s="1789"/>
      <c r="DL569" s="1574">
        <f>10^(CN569/20)*100-100</f>
        <v/>
      </c>
      <c r="DM569" s="777"/>
      <c r="DN569" s="970"/>
      <c r="DO569" s="777">
        <f>IF(DM569="","",10^(DM569/10))</f>
        <v/>
      </c>
      <c r="DP569" s="777">
        <f>IF(ISNUMBER(DN569)=FALSE,"",10^(DN569/10))</f>
        <v/>
      </c>
      <c r="DQ569" s="1578">
        <f>IF(AND(ISNUMBER(DO569),ISNUMBER(DP569)),IF(DO569/DP569&gt;1,ROUND((DO569)/DP569,3),1),1)</f>
        <v/>
      </c>
      <c r="DR569" s="1541"/>
      <c r="DS569" s="1541"/>
      <c r="DT569" s="1541"/>
      <c r="DU569" s="1541"/>
      <c r="DV569" s="1541"/>
      <c r="DW569" s="1541"/>
      <c r="DX569" s="1541"/>
      <c r="DY569" s="1541"/>
      <c r="DZ569" s="1541"/>
      <c r="EA569" s="1541"/>
      <c r="EB569" s="1541"/>
      <c r="EC569" s="1541"/>
      <c r="ED569" s="1541"/>
      <c r="EE569" s="1541"/>
      <c r="EF569" s="1541"/>
      <c r="EG569" s="1541"/>
      <c r="EH569" s="1541"/>
      <c r="EI569" s="1541"/>
      <c r="EJ569" s="1541"/>
      <c r="EK569" s="1541"/>
      <c r="EL569" s="1541"/>
      <c r="EM569" s="1541"/>
      <c r="EN569" s="1541"/>
      <c r="EO569" s="1541"/>
      <c r="EP569" s="1541"/>
      <c r="EQ569" s="1541"/>
      <c r="ER569" s="1541"/>
      <c r="ES569" s="1541"/>
      <c r="ET569" s="1541"/>
      <c r="EU569" s="1541"/>
      <c r="EV569" s="1541"/>
    </row>
    <row r="570" ht="12.75" x14ac:dyDescent="0.2">
      <c r="A570" s="1541"/>
      <c r="B570" s="1541"/>
      <c r="C570"/>
      <c r="D570" s="6590"/>
      <c r="E570" s="6590"/>
      <c r="F570" s="6591" t="inlineStr">
        <is>
          <t>5.3</t>
        </is>
      </c>
      <c r="G570" s="6592"/>
      <c r="H570" s="6593">
        <f>BV570</f>
        <v/>
      </c>
      <c r="I570" s="6593">
        <f>BW570</f>
        <v/>
      </c>
      <c r="J570" s="6594" t="inlineStr">
        <is>
          <t>Cat M1</t>
        </is>
      </c>
      <c r="K570" s="6594" t="inlineStr">
        <is>
          <t>FDD1</t>
        </is>
      </c>
      <c r="L570" s="6595"/>
      <c r="M570" s="6593">
        <v>15</v>
      </c>
      <c r="N570" s="6596" t="inlineStr">
        <is>
          <t>16QAM</t>
        </is>
      </c>
      <c r="O570" s="6597"/>
      <c r="P570" s="6597">
        <v>0</v>
      </c>
      <c r="Q570" s="6597">
        <v>3</v>
      </c>
      <c r="R570" s="6597">
        <v>0</v>
      </c>
      <c r="S570" s="6593"/>
      <c r="T570" s="130">
        <v>18300</v>
      </c>
      <c r="U570" s="6593">
        <v>1950</v>
      </c>
      <c r="V570" s="6596"/>
      <c r="W570" s="6598"/>
      <c r="X570" s="6596"/>
      <c r="Y570" s="6596"/>
      <c r="Z570" s="6596"/>
      <c r="AA570" s="6595"/>
      <c r="AB570" s="6595"/>
      <c r="AC570" s="6599">
        <f>IF(OR(BX570="Close to Ear",BX570="Close to Head"),"Head",IF(BX570="Extremity","Extremity","Body"))</f>
        <v/>
      </c>
      <c r="AD570" s="6600">
        <f>CA570</f>
        <v/>
      </c>
      <c r="AE570" s="6594">
        <f>CB570</f>
        <v/>
      </c>
      <c r="AF570" s="6595"/>
      <c r="AG570" s="6601">
        <f>IF(OR(AZ570="",BA570=""),"N/A",IF(DC570="Pass","P","F"))</f>
        <v/>
      </c>
      <c r="AH570" s="6602"/>
      <c r="AI570" s="6602"/>
      <c r="AJ570" s="6602"/>
      <c r="AK570" s="6596"/>
      <c r="AL570" s="6595"/>
      <c r="AM570" s="6596"/>
      <c r="AN570" s="6596"/>
      <c r="AO570" s="6603"/>
      <c r="AP570" s="6603"/>
      <c r="AQ570" s="6603"/>
      <c r="AR570" s="6603"/>
      <c r="AS570" s="6603"/>
      <c r="AT570" s="6604">
        <f>IF(AC570="Extremity",IF(CG570="","",CG570),"")</f>
        <v/>
      </c>
      <c r="AU570" s="6604">
        <f>IF(AC570="Extremity",IF(CH570="","",CH570),"")</f>
        <v/>
      </c>
      <c r="AV570" s="6605">
        <f>IF(AC570="Extremity","",IF(CE570="","",CE570))</f>
        <v/>
      </c>
      <c r="AW570" s="6605">
        <f>IF(AD570="Extremity","",IF(CF570="","",CF570))</f>
        <v/>
      </c>
      <c r="AX570" s="6598">
        <f>DL570</f>
        <v/>
      </c>
      <c r="AY570" s="6598">
        <f>DQ570</f>
        <v/>
      </c>
      <c r="AZ570" s="6606">
        <f>IF(AC570="Extremity",IF(DA570="","",DA570),"")</f>
        <v/>
      </c>
      <c r="BA570" s="6607">
        <f>IF(AC570="Extremity","",IF(CT570="","",CT570))</f>
        <v/>
      </c>
      <c r="BB570" s="6598">
        <f>IF(AC570="Extremity",IF(DB570="","",DB570),"")</f>
        <v/>
      </c>
      <c r="BC570" s="6605">
        <f>IF(AC570="Extremity","",IF(CZ570="","",CZ570))</f>
        <v/>
      </c>
      <c r="BD570" s="6598">
        <f>DD570</f>
        <v/>
      </c>
      <c r="BE570" s="6608">
        <f>DE570</f>
        <v/>
      </c>
      <c r="BF570" s="6609">
        <f>DF570*60</f>
        <v/>
      </c>
      <c r="BG570" s="6610">
        <f>BE570</f>
        <v/>
      </c>
      <c r="BH570" s="6609">
        <f>DG570*60</f>
        <v/>
      </c>
      <c r="BI570" s="6609">
        <f>DH570</f>
        <v/>
      </c>
      <c r="BJ570" s="6611"/>
      <c r="BK570" s="6612">
        <f>Overview!$E$7</f>
        <v/>
      </c>
      <c r="BL570" s="6611"/>
      <c r="BM570" s="6609">
        <f>DI570</f>
        <v/>
      </c>
      <c r="BN570" s="6612">
        <f>Overview!$P$153</f>
        <v/>
      </c>
      <c r="BO570" s="6611" t="inlineStr">
        <is>
          <t>Revisar: la misma frecuencia aparece con varios canales en esta banda (18050 / 18300 / 18525)</t>
        </is>
      </c>
      <c r="BP570" s="6611"/>
      <c r="BQ570" s="6595"/>
      <c r="BR570" s="6613"/>
      <c r="BS570" s="1541"/>
      <c r="BT570" s="1864" t="inlineStr">
        <is>
          <t>LTE CATM1</t>
        </is>
      </c>
      <c r="BU570" s="1828" t="inlineStr">
        <is>
          <t>FDD1</t>
        </is>
      </c>
      <c r="BV570" s="906">
        <f>Overview!$H$31</f>
        <v/>
      </c>
      <c r="BW570" s="1865"/>
      <c r="BX570" s="1828" t="inlineStr">
        <is>
          <t>Body</t>
        </is>
      </c>
      <c r="BY570" s="6689"/>
      <c r="BZ570" s="1865">
        <f>IF(COUNT('Conducted LTE CATM1'!$AH$3:$AH$265)=0,15,INDEX('Conducted LTE CATM1'!$M$3:$M$265,MATCH(MAX('Conducted LTE CATM1'!$AH$3:$AH$265),'Conducted LTE CATM1'!$AH$3:$AH$265,0)))</f>
        <v>15</v>
      </c>
      <c r="CA570" s="6689" t="str">
        <f>CONCATENATE(CA566," - Battery check 2")</f>
        <v>TBD - Battery check 2</v>
      </c>
      <c r="CB570" s="200">
        <v>5</v>
      </c>
      <c r="CC570" s="6689">
        <f>IF(COUNT('Conducted LTE CATM1'!$AH$3:$AH$265)=0,18300,INDEX('Conducted LTE CATM1'!$T$3:$T$265,MATCH(MAX('Conducted LTE CATM1'!$AH$3:$AH$265),'Conducted LTE CATM1'!$AH$3:$AH$265,0)))</f>
        <v>18300</v>
      </c>
      <c r="CD570" s="6689">
        <f>IF(COUNT('Conducted LTE CATM1'!$AH$3:$AH$265)=0,1950,INDEX('Conducted LTE CATM1'!$U$3:$U$265,MATCH(MAX('Conducted LTE CATM1'!$AH$3:$AH$265),'Conducted LTE CATM1'!$AH$3:$AH$265,0)))</f>
        <v>1950</v>
      </c>
      <c r="CE570" s="7234"/>
      <c r="CF570" s="7234"/>
      <c r="CG570" s="6706"/>
      <c r="CH570" s="6706"/>
      <c r="CI570" s="225">
        <f>BY570</f>
        <v/>
      </c>
      <c r="CJ570" s="237">
        <f>BZ570</f>
        <v/>
      </c>
      <c r="CK570" s="223">
        <f>CA570</f>
        <v/>
      </c>
      <c r="CL570" s="237">
        <f>CC570</f>
        <v/>
      </c>
      <c r="CM570" s="394">
        <f>CD570</f>
        <v/>
      </c>
      <c r="CN570" s="1527"/>
      <c r="CO570" s="1579"/>
      <c r="CP570" s="7214">
        <f>IF(CF570=""," ",IF(ABS(CE570-CF570)&lt;=0.1,"Valid","Not valid"))</f>
        <v/>
      </c>
      <c r="CQ570" s="1674">
        <f> IF(CE570="","",IF(AND(CE570&lt;&gt;"",CF570=""),IF(CE570&gt;=0.8,"Medir+Sig Max","No"),IF(CF570&lt;&gt;"",IF(CF570&gt;=0.8,"Medir+Sig Max","No"),"")))</f>
        <v/>
      </c>
      <c r="CR570" s="6927">
        <f>IF(UPPER($CQ$1)="X",IF(CF570=""," ",IF((ABS(CE570)&lt;5)*AND(ABS(CF570)&lt;5)*AND(ABS(CT570)&lt;5),"Solo si es max","Medir")),IF(CF570=""," ",IF((ABS(CE570)&lt;1)*AND(ABS(CF570)&lt;1)*AND(ABS(CT570)&lt;1),"Solo si es max","Medir")))</f>
        <v/>
      </c>
      <c r="CS570" s="1674"/>
      <c r="CT570" s="220">
        <f>IF(CO570="",IF(AND(CE570="",CF570=""),"",IF(CF570="",IF(DQ570&gt;1,ROUND(DQ570*CE570,3),CE570),IF(DQ570&gt;1,ROUND(DQ570*CF570,3),CF570))),IF(AND(CE570="",CF570=""),"",IF(CF570="",IF(DQ570&gt;1,ROUND(DQ570*CE570*(1/(CO570)),3),CE570*(1/(CO570))),IF(DQ570&gt;1,ROUND(DQ570*CF570*(1/(CO570)),3),CF570*(1/(CO570))))))</f>
        <v/>
      </c>
      <c r="CU570" s="224">
        <f>BY570</f>
        <v/>
      </c>
      <c r="CV570" s="237">
        <f>BZ570</f>
        <v/>
      </c>
      <c r="CW570" s="237">
        <f>CA570</f>
        <v/>
      </c>
      <c r="CX570" s="224">
        <f>CC570</f>
        <v/>
      </c>
      <c r="CY570" s="237">
        <f>CD570</f>
        <v/>
      </c>
      <c r="CZ570" s="7474">
        <f>IF(COUNTIF(Overview!K12:K14,TRUE)&gt;0,1.6,IF(COUNTIF(Overview!L12:L14,TRUE)&gt;0,8,0))</f>
        <v/>
      </c>
      <c r="DA570" s="1788"/>
      <c r="DB570" s="7483"/>
      <c r="DC570" s="844">
        <f>IF(CT570="","",IF(CT570&gt;CZ570,"Fail","Pass"))</f>
        <v/>
      </c>
      <c r="DD570" s="402"/>
      <c r="DE570" s="1565">
        <f>MyTimestamp(DC570)</f>
        <v/>
      </c>
      <c r="DF570" s="1531">
        <f>IF(COUNT(CE570:CH570)=1,15,IF(COUNT(CE570:CH570)=0,0,30))</f>
        <v/>
      </c>
      <c r="DG570" s="1532">
        <f>IF(DF570=0,0,2)</f>
        <v/>
      </c>
      <c r="DH570" s="1866"/>
      <c r="DI570" s="1866"/>
      <c r="DJ570" s="1863"/>
      <c r="DK570" s="1789"/>
      <c r="DL570" s="1574">
        <f>10^(CN570/20)*100-100</f>
        <v/>
      </c>
      <c r="DM570" s="777"/>
      <c r="DN570" s="970"/>
      <c r="DO570" s="777">
        <f>IF(DM570="","",10^(DM570/10))</f>
        <v/>
      </c>
      <c r="DP570" s="777">
        <f>IF(ISNUMBER(DN570)=FALSE,"",10^(DN570/10))</f>
        <v/>
      </c>
      <c r="DQ570" s="1578">
        <f>IF(AND(ISNUMBER(DO570),ISNUMBER(DP570)),IF(DO570/DP570&gt;1,ROUND((DO570)/DP570,3),1),1)</f>
        <v/>
      </c>
      <c r="DR570" s="1541"/>
      <c r="DS570" s="1541"/>
      <c r="DT570" s="1541"/>
      <c r="DU570" s="1541"/>
      <c r="DV570" s="1541"/>
      <c r="DW570" s="1541"/>
      <c r="DX570" s="1541"/>
      <c r="DY570" s="1541"/>
      <c r="DZ570" s="1541"/>
      <c r="EA570" s="1541"/>
      <c r="EB570" s="1541"/>
      <c r="EC570" s="1541"/>
      <c r="ED570" s="1541"/>
      <c r="EE570" s="1541"/>
      <c r="EF570" s="1541"/>
      <c r="EG570" s="1541"/>
      <c r="EH570" s="1541"/>
      <c r="EI570" s="1541"/>
      <c r="EJ570" s="1541"/>
      <c r="EK570" s="1541"/>
      <c r="EL570" s="1541"/>
      <c r="EM570" s="1541"/>
      <c r="EN570" s="1541"/>
      <c r="EO570" s="1541"/>
      <c r="EP570" s="1541"/>
      <c r="EQ570" s="1541"/>
      <c r="ER570" s="1541"/>
      <c r="ES570" s="1541"/>
      <c r="ET570" s="1541"/>
      <c r="EU570" s="1541"/>
      <c r="EV570" s="1541"/>
    </row>
    <row r="571" ht="12.75" x14ac:dyDescent="0.2">
      <c r="A571" s="1541"/>
      <c r="B571" s="1541"/>
      <c r="C571"/>
      <c r="D571" s="6799"/>
      <c r="E571" s="6799"/>
      <c r="F571" s="6800" t="inlineStr">
        <is>
          <t>5.3</t>
        </is>
      </c>
      <c r="G571" s="6801"/>
      <c r="H571" s="6802">
        <f>BV571</f>
        <v/>
      </c>
      <c r="I571" s="6802">
        <f>BW571</f>
        <v/>
      </c>
      <c r="J571" s="6803" t="inlineStr">
        <is>
          <t>Cat M1</t>
        </is>
      </c>
      <c r="K571" s="6803" t="inlineStr">
        <is>
          <t>FDD1</t>
        </is>
      </c>
      <c r="L571" s="6804"/>
      <c r="M571" s="6802">
        <v>15</v>
      </c>
      <c r="N571" s="6805" t="inlineStr">
        <is>
          <t>16QAM</t>
        </is>
      </c>
      <c r="O571" s="6806"/>
      <c r="P571" s="6597">
        <v>0</v>
      </c>
      <c r="Q571" s="6806">
        <v>3</v>
      </c>
      <c r="R571" s="6806">
        <v>0</v>
      </c>
      <c r="S571" s="6593"/>
      <c r="T571" s="130">
        <v>18300</v>
      </c>
      <c r="U571" s="6593">
        <v>1950</v>
      </c>
      <c r="V571" s="6805"/>
      <c r="W571" s="6807"/>
      <c r="X571" s="6805"/>
      <c r="Y571" s="6805"/>
      <c r="Z571" s="6805"/>
      <c r="AA571" s="6804"/>
      <c r="AB571" s="6804"/>
      <c r="AC571" s="6808">
        <f>IF(OR(BX571="Close to Ear",BX571="Close to Head"),"Head",IF(BX571="Extremity","Extremity","Body"))</f>
        <v/>
      </c>
      <c r="AD571" s="6809">
        <f>CA571</f>
        <v/>
      </c>
      <c r="AE571" s="6803">
        <f>CB571</f>
        <v/>
      </c>
      <c r="AF571" s="6804"/>
      <c r="AG571" s="6810">
        <f>IF(OR(AZ571="",BA571=""),"N/A",IF(DC571="Pass","P","F"))</f>
        <v/>
      </c>
      <c r="AH571" s="6811"/>
      <c r="AI571" s="6811"/>
      <c r="AJ571" s="6811"/>
      <c r="AK571" s="6805"/>
      <c r="AL571" s="6804"/>
      <c r="AM571" s="6805"/>
      <c r="AN571" s="6805"/>
      <c r="AO571" s="6812"/>
      <c r="AP571" s="6812"/>
      <c r="AQ571" s="6812"/>
      <c r="AR571" s="6812"/>
      <c r="AS571" s="6812"/>
      <c r="AT571" s="6813">
        <f>IF(AC571="Extremity",IF(CG571="","",CG571),"")</f>
        <v/>
      </c>
      <c r="AU571" s="6813">
        <f>IF(AC571="Extremity",IF(CH571="","",CH571),"")</f>
        <v/>
      </c>
      <c r="AV571" s="6814">
        <f>IF(AC571="Extremity","",IF(CE571="","",CE571))</f>
        <v/>
      </c>
      <c r="AW571" s="6814">
        <f>IF(AD571="Extremity","",IF(CF571="","",CF571))</f>
        <v/>
      </c>
      <c r="AX571" s="6807">
        <f>DL571</f>
        <v/>
      </c>
      <c r="AY571" s="6807">
        <f>DQ571</f>
        <v/>
      </c>
      <c r="AZ571" s="6815">
        <f>IF(AC571="Extremity",IF(DA571="","",DA571),"")</f>
        <v/>
      </c>
      <c r="BA571" s="6816">
        <f>IF(AC571="Extremity","",IF(CT571="","",CT571))</f>
        <v/>
      </c>
      <c r="BB571" s="6807">
        <f>IF(AC571="Extremity",IF(DB571="","",DB571),"")</f>
        <v/>
      </c>
      <c r="BC571" s="6814">
        <f>IF(AC571="Extremity","",IF(CZ571="","",CZ571))</f>
        <v/>
      </c>
      <c r="BD571" s="6807">
        <f>DD571</f>
        <v/>
      </c>
      <c r="BE571" s="6817">
        <f>DE571</f>
        <v/>
      </c>
      <c r="BF571" s="6818">
        <f>DF571*60</f>
        <v/>
      </c>
      <c r="BG571" s="6819">
        <f>BE571</f>
        <v/>
      </c>
      <c r="BH571" s="6818">
        <f>DG571*60</f>
        <v/>
      </c>
      <c r="BI571" s="6818">
        <f>DH571</f>
        <v/>
      </c>
      <c r="BJ571" s="6820"/>
      <c r="BK571" s="6821">
        <f>Overview!$E$7</f>
        <v/>
      </c>
      <c r="BL571" s="6820"/>
      <c r="BM571" s="6818">
        <f>DI571</f>
        <v/>
      </c>
      <c r="BN571" s="6821">
        <f>Overview!$P$153</f>
        <v/>
      </c>
      <c r="BO571" s="6820" t="inlineStr">
        <is>
          <t>Revisar: la misma frecuencia aparece con varios canales en esta banda (18050 / 18300 / 18525)</t>
        </is>
      </c>
      <c r="BP571" s="6820"/>
      <c r="BQ571" s="6804"/>
      <c r="BR571" s="6822"/>
      <c r="BS571" s="1541"/>
      <c r="BT571" s="1864" t="inlineStr">
        <is>
          <t>LTE CATM1</t>
        </is>
      </c>
      <c r="BU571" s="1828" t="inlineStr">
        <is>
          <t>FDD1</t>
        </is>
      </c>
      <c r="BV571" s="906">
        <f>Overview!$H$31</f>
        <v/>
      </c>
      <c r="BW571" s="1865"/>
      <c r="BX571" s="1828" t="inlineStr">
        <is>
          <t>Body</t>
        </is>
      </c>
      <c r="BY571" s="882"/>
      <c r="BZ571" s="1865">
        <f>IF(COUNT('Conducted LTE CATM1'!$AH$3:$AH$265)=0,15,INDEX('Conducted LTE CATM1'!$M$3:$M$265,MATCH(MAX('Conducted LTE CATM1'!$AH$3:$AH$265),'Conducted LTE CATM1'!$AH$3:$AH$265,0)))</f>
        <v>15</v>
      </c>
      <c r="CA571" s="882" t="inlineStr">
        <is>
          <t>Front of Face</t>
        </is>
      </c>
      <c r="CB571" s="200">
        <v>25</v>
      </c>
      <c r="CC571" s="882">
        <f>IF(COUNT('Conducted LTE CATM1'!$AH$3:$AH$265)=0,18300,INDEX('Conducted LTE CATM1'!$T$3:$T$265,MATCH(MAX('Conducted LTE CATM1'!$AH$3:$AH$265),'Conducted LTE CATM1'!$AH$3:$AH$265,0)))</f>
        <v>18300</v>
      </c>
      <c r="CD571" s="882">
        <f>IF(COUNT('Conducted LTE CATM1'!$AH$3:$AH$265)=0,1950,INDEX('Conducted LTE CATM1'!$U$3:$U$265,MATCH(MAX('Conducted LTE CATM1'!$AH$3:$AH$265),'Conducted LTE CATM1'!$AH$3:$AH$265,0)))</f>
        <v>1950</v>
      </c>
      <c r="CE571" s="7238"/>
      <c r="CF571" s="7238"/>
      <c r="CG571" s="6909"/>
      <c r="CH571" s="6909"/>
      <c r="CI571" s="225">
        <f>BY571</f>
        <v/>
      </c>
      <c r="CJ571" s="237">
        <f>BZ571</f>
        <v/>
      </c>
      <c r="CK571" s="223">
        <f>CA571</f>
        <v/>
      </c>
      <c r="CL571" s="237">
        <f>CC571</f>
        <v/>
      </c>
      <c r="CM571" s="394">
        <f>CD571</f>
        <v/>
      </c>
      <c r="CN571" s="2052"/>
      <c r="CO571" s="1579"/>
      <c r="CP571" s="7217"/>
      <c r="CQ571" s="7220"/>
      <c r="CR571" s="6929"/>
      <c r="CS571" s="7220"/>
      <c r="CT571" s="222"/>
      <c r="CU571" s="224">
        <f>BY571</f>
        <v/>
      </c>
      <c r="CV571" s="237">
        <f>BZ571</f>
        <v/>
      </c>
      <c r="CW571" s="237">
        <f>CA571</f>
        <v/>
      </c>
      <c r="CX571" s="224">
        <f>CC571</f>
        <v/>
      </c>
      <c r="CY571" s="237">
        <f>CD571</f>
        <v/>
      </c>
      <c r="CZ571" s="7474">
        <f>IF(COUNTIF(Overview!K12:K14,TRUE)&gt;0,1.6,IF(COUNTIF(Overview!L12:L14,TRUE)&gt;0,8,0))</f>
        <v/>
      </c>
      <c r="DA571" s="1807"/>
      <c r="DB571" s="7484"/>
      <c r="DC571" s="844">
        <f>IF(CT571="","",IF(CT571&gt;CZ571,"Fail","Pass"))</f>
        <v/>
      </c>
      <c r="DD571" s="6666"/>
      <c r="DE571" s="1565">
        <f>MyTimestamp(DC571)</f>
        <v/>
      </c>
      <c r="DF571" s="1531">
        <f>IF(COUNT(CE571:CH571)=1,15,IF(COUNT(CE571:CH571)=0,0,30))</f>
        <v/>
      </c>
      <c r="DG571" s="1532">
        <f>IF(DF571=0,0,2)</f>
        <v/>
      </c>
      <c r="DH571" s="6825"/>
      <c r="DI571" s="6825"/>
      <c r="DJ571" s="1863"/>
      <c r="DK571" s="6667"/>
      <c r="DL571" s="1574">
        <f>10^(CN571/20)*100-100</f>
        <v/>
      </c>
      <c r="DM571" s="777"/>
      <c r="DN571" s="970"/>
      <c r="DO571" s="777">
        <f>IF(DM571="","",10^(DM571/10))</f>
        <v/>
      </c>
      <c r="DP571" s="777">
        <f>IF(ISNUMBER(DN571)=FALSE,"",10^(DN571/10))</f>
        <v/>
      </c>
      <c r="DQ571" s="1578">
        <f>IF(AND(ISNUMBER(DO571),ISNUMBER(DP571)),IF(DO571/DP571&gt;1,ROUND((DO571)/DP571,3),1),1)</f>
        <v/>
      </c>
      <c r="DR571" s="1541"/>
      <c r="DS571" s="1541"/>
      <c r="DT571" s="1541"/>
      <c r="DU571" s="1541"/>
      <c r="DV571" s="1541"/>
      <c r="DW571" s="1541"/>
      <c r="DX571" s="1541"/>
      <c r="DY571" s="1541"/>
      <c r="DZ571" s="1541"/>
      <c r="EA571" s="1541"/>
      <c r="EB571" s="1541"/>
      <c r="EC571" s="1541"/>
      <c r="ED571" s="1541"/>
      <c r="EE571" s="1541"/>
      <c r="EF571" s="1541"/>
      <c r="EG571" s="1541"/>
      <c r="EH571" s="1541"/>
      <c r="EI571" s="1541"/>
      <c r="EJ571" s="1541"/>
      <c r="EK571" s="1541"/>
      <c r="EL571" s="1541"/>
      <c r="EM571" s="1541"/>
      <c r="EN571" s="1541"/>
      <c r="EO571" s="1541"/>
      <c r="EP571" s="1541"/>
      <c r="EQ571" s="1541"/>
      <c r="ER571" s="1541"/>
      <c r="ES571" s="1541"/>
      <c r="ET571" s="1541"/>
      <c r="EU571" s="1541"/>
      <c r="EV571" s="1541"/>
    </row>
    <row r="572" ht="12.75" x14ac:dyDescent="0.2">
      <c r="A572" s="1541"/>
      <c r="B572" s="1541"/>
      <c r="C572"/>
      <c r="D572" s="6799"/>
      <c r="E572" s="6799"/>
      <c r="F572" s="6800" t="inlineStr">
        <is>
          <t>5.3</t>
        </is>
      </c>
      <c r="G572" s="6801"/>
      <c r="H572" s="6802">
        <f>BV572</f>
        <v/>
      </c>
      <c r="I572" s="6802">
        <f>BW572</f>
        <v/>
      </c>
      <c r="J572" s="6803" t="inlineStr">
        <is>
          <t>Cat M1</t>
        </is>
      </c>
      <c r="K572" s="6803" t="inlineStr">
        <is>
          <t>FDD1</t>
        </is>
      </c>
      <c r="L572" s="6804"/>
      <c r="M572" s="6802">
        <v>15</v>
      </c>
      <c r="N572" s="6805" t="inlineStr">
        <is>
          <t>16QAM</t>
        </is>
      </c>
      <c r="O572" s="6806"/>
      <c r="P572" s="6597">
        <v>0</v>
      </c>
      <c r="Q572" s="6806">
        <v>3</v>
      </c>
      <c r="R572" s="6806">
        <v>0</v>
      </c>
      <c r="S572" s="6593"/>
      <c r="T572" s="130">
        <v>18300</v>
      </c>
      <c r="U572" s="6593">
        <v>1950</v>
      </c>
      <c r="V572" s="6805"/>
      <c r="W572" s="6807"/>
      <c r="X572" s="6805"/>
      <c r="Y572" s="6805"/>
      <c r="Z572" s="6805"/>
      <c r="AA572" s="6804"/>
      <c r="AB572" s="6804"/>
      <c r="AC572" s="6808">
        <f>IF(OR(BX572="Close to Ear",BX572="Close to Head"),"Head",IF(BX572="Extremity","Extremity","Body"))</f>
        <v/>
      </c>
      <c r="AD572" s="6809">
        <f>CA572</f>
        <v/>
      </c>
      <c r="AE572" s="6803">
        <f>CB572</f>
        <v/>
      </c>
      <c r="AF572" s="6804"/>
      <c r="AG572" s="6810">
        <f>IF(OR(AZ572="",BA572=""),"N/A",IF(DC572="Pass","P","F"))</f>
        <v/>
      </c>
      <c r="AH572" s="6811"/>
      <c r="AI572" s="6811"/>
      <c r="AJ572" s="6811"/>
      <c r="AK572" s="6805"/>
      <c r="AL572" s="6804"/>
      <c r="AM572" s="6805"/>
      <c r="AN572" s="6805"/>
      <c r="AO572" s="6812"/>
      <c r="AP572" s="6812"/>
      <c r="AQ572" s="6812"/>
      <c r="AR572" s="6812"/>
      <c r="AS572" s="6812"/>
      <c r="AT572" s="6813">
        <f>IF(AC572="Extremity",IF(CG572="","",CG572),"")</f>
        <v/>
      </c>
      <c r="AU572" s="6813">
        <f>IF(AC572="Extremity",IF(CH572="","",CH572),"")</f>
        <v/>
      </c>
      <c r="AV572" s="6814">
        <f>IF(AC572="Extremity","",IF(CE572="","",CE572))</f>
        <v/>
      </c>
      <c r="AW572" s="6814">
        <f>IF(AD572="Extremity","",IF(CF572="","",CF572))</f>
        <v/>
      </c>
      <c r="AX572" s="6807">
        <f>DL572</f>
        <v/>
      </c>
      <c r="AY572" s="6807">
        <f>DQ572</f>
        <v/>
      </c>
      <c r="AZ572" s="6815">
        <f>IF(AC572="Extremity",IF(DA572="","",DA572),"")</f>
        <v/>
      </c>
      <c r="BA572" s="6816">
        <f>IF(AC572="Extremity","",IF(CT572="","",CT572))</f>
        <v/>
      </c>
      <c r="BB572" s="6807">
        <f>IF(AC572="Extremity",IF(DB572="","",DB572),"")</f>
        <v/>
      </c>
      <c r="BC572" s="6814">
        <f>IF(AC572="Extremity","",IF(CZ572="","",CZ572))</f>
        <v/>
      </c>
      <c r="BD572" s="6807">
        <f>DD572</f>
        <v/>
      </c>
      <c r="BE572" s="6817">
        <f>DE572</f>
        <v/>
      </c>
      <c r="BF572" s="6818">
        <f>DF572*60</f>
        <v/>
      </c>
      <c r="BG572" s="6819">
        <f>BE572</f>
        <v/>
      </c>
      <c r="BH572" s="6818">
        <f>DG572*60</f>
        <v/>
      </c>
      <c r="BI572" s="6818">
        <f>DH572</f>
        <v/>
      </c>
      <c r="BJ572" s="6820"/>
      <c r="BK572" s="6821">
        <f>Overview!$E$7</f>
        <v/>
      </c>
      <c r="BL572" s="6820"/>
      <c r="BM572" s="6818">
        <f>DI572</f>
        <v/>
      </c>
      <c r="BN572" s="6821">
        <f>Overview!$P$153</f>
        <v/>
      </c>
      <c r="BO572" s="6820" t="inlineStr">
        <is>
          <t>Revisar: la misma frecuencia aparece con varios canales en esta banda (18050 / 18300 / 18525)</t>
        </is>
      </c>
      <c r="BP572" s="6820"/>
      <c r="BQ572" s="6804"/>
      <c r="BR572" s="6822"/>
      <c r="BS572" s="1541"/>
      <c r="BT572" s="1864" t="inlineStr">
        <is>
          <t>LTE CATM1</t>
        </is>
      </c>
      <c r="BU572" s="1828" t="inlineStr">
        <is>
          <t>FDD1</t>
        </is>
      </c>
      <c r="BV572" s="906">
        <f>Overview!$H$31</f>
        <v/>
      </c>
      <c r="BW572" s="1865"/>
      <c r="BX572" s="1828" t="inlineStr">
        <is>
          <t>Body</t>
        </is>
      </c>
      <c r="BY572" s="882"/>
      <c r="BZ572" s="1865">
        <f>IF(COUNT('Conducted LTE CATM1'!$AH$3:$AH$265)=0,15,INDEX('Conducted LTE CATM1'!$M$3:$M$265,MATCH(MAX('Conducted LTE CATM1'!$AH$3:$AH$265),'Conducted LTE CATM1'!$AH$3:$AH$265,0)))</f>
        <v>15</v>
      </c>
      <c r="CA572" s="882" t="inlineStr">
        <is>
          <t>Accesorio 1: Front Face</t>
        </is>
      </c>
      <c r="CB572" s="200">
        <v>0</v>
      </c>
      <c r="CC572" s="882">
        <f>IF(COUNT('Conducted LTE CATM1'!$AH$3:$AH$265)=0,18300,INDEX('Conducted LTE CATM1'!$T$3:$T$265,MATCH(MAX('Conducted LTE CATM1'!$AH$3:$AH$265),'Conducted LTE CATM1'!$AH$3:$AH$265,0)))</f>
        <v>18300</v>
      </c>
      <c r="CD572" s="882">
        <f>IF(COUNT('Conducted LTE CATM1'!$AH$3:$AH$265)=0,1950,INDEX('Conducted LTE CATM1'!$U$3:$U$265,MATCH(MAX('Conducted LTE CATM1'!$AH$3:$AH$265),'Conducted LTE CATM1'!$AH$3:$AH$265,0)))</f>
        <v>1950</v>
      </c>
      <c r="CE572" s="7238"/>
      <c r="CF572" s="7238"/>
      <c r="CG572" s="6909"/>
      <c r="CH572" s="6909"/>
      <c r="CI572" s="225">
        <f>BY572</f>
        <v/>
      </c>
      <c r="CJ572" s="237">
        <f>BZ572</f>
        <v/>
      </c>
      <c r="CK572" s="223">
        <f>CA572</f>
        <v/>
      </c>
      <c r="CL572" s="237">
        <f>CC572</f>
        <v/>
      </c>
      <c r="CM572" s="394">
        <f>CD572</f>
        <v/>
      </c>
      <c r="CN572" s="2052"/>
      <c r="CO572" s="1579"/>
      <c r="CP572" s="7217"/>
      <c r="CQ572" s="7220"/>
      <c r="CR572" s="6929"/>
      <c r="CS572" s="7220"/>
      <c r="CT572" s="222"/>
      <c r="CU572" s="224">
        <f>BY572</f>
        <v/>
      </c>
      <c r="CV572" s="237">
        <f>BZ572</f>
        <v/>
      </c>
      <c r="CW572" s="237">
        <f>CA572</f>
        <v/>
      </c>
      <c r="CX572" s="224">
        <f>CC572</f>
        <v/>
      </c>
      <c r="CY572" s="237">
        <f>CD572</f>
        <v/>
      </c>
      <c r="CZ572" s="7474">
        <f>IF(COUNTIF(Overview!K12:K14,TRUE)&gt;0,1.6,IF(COUNTIF(Overview!L12:L14,TRUE)&gt;0,8,0))</f>
        <v/>
      </c>
      <c r="DA572" s="1807"/>
      <c r="DB572" s="7484"/>
      <c r="DC572" s="844">
        <f>IF(CT572="","",IF(CT572&gt;CZ572,"Fail","Pass"))</f>
        <v/>
      </c>
      <c r="DD572" s="6666"/>
      <c r="DE572" s="1565">
        <f>MyTimestamp(DC572)</f>
        <v/>
      </c>
      <c r="DF572" s="1531">
        <f>IF(COUNT(CE572:CH572)=1,15,IF(COUNT(CE572:CH572)=0,0,30))</f>
        <v/>
      </c>
      <c r="DG572" s="1532">
        <f>IF(DF572=0,0,2)</f>
        <v/>
      </c>
      <c r="DH572" s="6825"/>
      <c r="DI572" s="6825"/>
      <c r="DJ572" s="1863"/>
      <c r="DK572" s="6667"/>
      <c r="DL572" s="1574">
        <f>10^(CN572/20)*100-100</f>
        <v/>
      </c>
      <c r="DM572" s="777"/>
      <c r="DN572" s="970"/>
      <c r="DO572" s="777">
        <f>IF(DM572="","",10^(DM572/10))</f>
        <v/>
      </c>
      <c r="DP572" s="777">
        <f>IF(ISNUMBER(DN572)=FALSE,"",10^(DN572/10))</f>
        <v/>
      </c>
      <c r="DQ572" s="1578">
        <f>IF(AND(ISNUMBER(DO572),ISNUMBER(DP572)),IF(DO572/DP572&gt;1,ROUND((DO572)/DP572,3),1),1)</f>
        <v/>
      </c>
      <c r="DR572" s="1541"/>
      <c r="DS572" s="1541"/>
      <c r="DT572" s="1541"/>
      <c r="DU572" s="1541"/>
      <c r="DV572" s="1541"/>
      <c r="DW572" s="1541"/>
      <c r="DX572" s="1541"/>
      <c r="DY572" s="1541"/>
      <c r="DZ572" s="1541"/>
      <c r="EA572" s="1541"/>
      <c r="EB572" s="1541"/>
      <c r="EC572" s="1541"/>
      <c r="ED572" s="1541"/>
      <c r="EE572" s="1541"/>
      <c r="EF572" s="1541"/>
      <c r="EG572" s="1541"/>
      <c r="EH572" s="1541"/>
      <c r="EI572" s="1541"/>
      <c r="EJ572" s="1541"/>
      <c r="EK572" s="1541"/>
      <c r="EL572" s="1541"/>
      <c r="EM572" s="1541"/>
      <c r="EN572" s="1541"/>
      <c r="EO572" s="1541"/>
      <c r="EP572" s="1541"/>
      <c r="EQ572" s="1541"/>
      <c r="ER572" s="1541"/>
      <c r="ES572" s="1541"/>
      <c r="ET572" s="1541"/>
      <c r="EU572" s="1541"/>
      <c r="EV572" s="1541"/>
    </row>
    <row r="573" ht="12.75" x14ac:dyDescent="0.2">
      <c r="A573" s="1541"/>
      <c r="B573" s="1541"/>
      <c r="C573"/>
      <c r="D573" s="6799"/>
      <c r="E573" s="6799"/>
      <c r="F573" s="6800" t="inlineStr">
        <is>
          <t>5.3</t>
        </is>
      </c>
      <c r="G573" s="6801"/>
      <c r="H573" s="6802">
        <f>BV573</f>
        <v/>
      </c>
      <c r="I573" s="6802">
        <f>BW573</f>
        <v/>
      </c>
      <c r="J573" s="6803" t="inlineStr">
        <is>
          <t>Cat M1</t>
        </is>
      </c>
      <c r="K573" s="6803" t="inlineStr">
        <is>
          <t>FDD1</t>
        </is>
      </c>
      <c r="L573" s="6804"/>
      <c r="M573" s="6802">
        <v>15</v>
      </c>
      <c r="N573" s="6805" t="inlineStr">
        <is>
          <t>16QAM</t>
        </is>
      </c>
      <c r="O573" s="6806"/>
      <c r="P573" s="6597">
        <v>0</v>
      </c>
      <c r="Q573" s="6806">
        <v>3</v>
      </c>
      <c r="R573" s="6806">
        <v>0</v>
      </c>
      <c r="S573" s="6593"/>
      <c r="T573" s="130">
        <v>18300</v>
      </c>
      <c r="U573" s="6593">
        <v>1950</v>
      </c>
      <c r="V573" s="6805"/>
      <c r="W573" s="6807"/>
      <c r="X573" s="6805"/>
      <c r="Y573" s="6805"/>
      <c r="Z573" s="6805"/>
      <c r="AA573" s="6804"/>
      <c r="AB573" s="6804"/>
      <c r="AC573" s="6808">
        <f>IF(OR(BX573="Close to Ear",BX573="Close to Head"),"Head",IF(BX573="Extremity","Extremity","Body"))</f>
        <v/>
      </c>
      <c r="AD573" s="6809">
        <f>CA573</f>
        <v/>
      </c>
      <c r="AE573" s="6803">
        <f>CB573</f>
        <v/>
      </c>
      <c r="AF573" s="6804"/>
      <c r="AG573" s="6810">
        <f>IF(OR(AZ573="",BA573=""),"N/A",IF(DC573="Pass","P","F"))</f>
        <v/>
      </c>
      <c r="AH573" s="6811"/>
      <c r="AI573" s="6811"/>
      <c r="AJ573" s="6811"/>
      <c r="AK573" s="6805"/>
      <c r="AL573" s="6804"/>
      <c r="AM573" s="6805"/>
      <c r="AN573" s="6805"/>
      <c r="AO573" s="6812"/>
      <c r="AP573" s="6812"/>
      <c r="AQ573" s="6812"/>
      <c r="AR573" s="6812"/>
      <c r="AS573" s="6812"/>
      <c r="AT573" s="6813">
        <f>IF(AC573="Extremity",IF(CG573="","",CG573),"")</f>
        <v/>
      </c>
      <c r="AU573" s="6813">
        <f>IF(AC573="Extremity",IF(CH573="","",CH573),"")</f>
        <v/>
      </c>
      <c r="AV573" s="6814">
        <f>IF(AC573="Extremity","",IF(CE573="","",CE573))</f>
        <v/>
      </c>
      <c r="AW573" s="6814">
        <f>IF(AD573="Extremity","",IF(CF573="","",CF573))</f>
        <v/>
      </c>
      <c r="AX573" s="6807">
        <f>DL573</f>
        <v/>
      </c>
      <c r="AY573" s="6807">
        <f>DQ573</f>
        <v/>
      </c>
      <c r="AZ573" s="6815">
        <f>IF(AC573="Extremity",IF(DA573="","",DA573),"")</f>
        <v/>
      </c>
      <c r="BA573" s="6816">
        <f>IF(AC573="Extremity","",IF(CT573="","",CT573))</f>
        <v/>
      </c>
      <c r="BB573" s="6807">
        <f>IF(AC573="Extremity",IF(DB573="","",DB573),"")</f>
        <v/>
      </c>
      <c r="BC573" s="6814">
        <f>IF(AC573="Extremity","",IF(CZ573="","",CZ573))</f>
        <v/>
      </c>
      <c r="BD573" s="6807">
        <f>DD573</f>
        <v/>
      </c>
      <c r="BE573" s="6817">
        <f>DE573</f>
        <v/>
      </c>
      <c r="BF573" s="6818">
        <f>DF573*60</f>
        <v/>
      </c>
      <c r="BG573" s="6819">
        <f>BE573</f>
        <v/>
      </c>
      <c r="BH573" s="6818">
        <f>DG573*60</f>
        <v/>
      </c>
      <c r="BI573" s="6818">
        <f>DH573</f>
        <v/>
      </c>
      <c r="BJ573" s="6820"/>
      <c r="BK573" s="6821">
        <f>Overview!$E$7</f>
        <v/>
      </c>
      <c r="BL573" s="6820"/>
      <c r="BM573" s="6818">
        <f>DI573</f>
        <v/>
      </c>
      <c r="BN573" s="6821">
        <f>Overview!$P$153</f>
        <v/>
      </c>
      <c r="BO573" s="6820" t="inlineStr">
        <is>
          <t>Revisar: la misma frecuencia aparece con varios canales en esta banda (18050 / 18300 / 18525)</t>
        </is>
      </c>
      <c r="BP573" s="6820"/>
      <c r="BQ573" s="6804"/>
      <c r="BR573" s="6822"/>
      <c r="BS573" s="1541"/>
      <c r="BT573" s="1864" t="inlineStr">
        <is>
          <t>LTE CATM1</t>
        </is>
      </c>
      <c r="BU573" s="1828" t="inlineStr">
        <is>
          <t>FDD1</t>
        </is>
      </c>
      <c r="BV573" s="906">
        <f>Overview!$H$31</f>
        <v/>
      </c>
      <c r="BW573" s="1865"/>
      <c r="BX573" s="1828" t="inlineStr">
        <is>
          <t>Body</t>
        </is>
      </c>
      <c r="BY573" s="882"/>
      <c r="BZ573" s="1865">
        <f>IF(COUNT('Conducted LTE CATM1'!$AH$3:$AH$265)=0,15,INDEX('Conducted LTE CATM1'!$M$3:$M$265,MATCH(MAX('Conducted LTE CATM1'!$AH$3:$AH$265),'Conducted LTE CATM1'!$AH$3:$AH$265,0)))</f>
        <v>15</v>
      </c>
      <c r="CA573" s="882" t="inlineStr">
        <is>
          <t>Accesorio 2: Bottom Edge</t>
        </is>
      </c>
      <c r="CB573" s="200">
        <v>0</v>
      </c>
      <c r="CC573" s="882">
        <f>IF(COUNT('Conducted LTE CATM1'!$AH$3:$AH$265)=0,18300,INDEX('Conducted LTE CATM1'!$T$3:$T$265,MATCH(MAX('Conducted LTE CATM1'!$AH$3:$AH$265),'Conducted LTE CATM1'!$AH$3:$AH$265,0)))</f>
        <v>18300</v>
      </c>
      <c r="CD573" s="882">
        <f>IF(COUNT('Conducted LTE CATM1'!$AH$3:$AH$265)=0,1950,INDEX('Conducted LTE CATM1'!$U$3:$U$265,MATCH(MAX('Conducted LTE CATM1'!$AH$3:$AH$265),'Conducted LTE CATM1'!$AH$3:$AH$265,0)))</f>
        <v>1950</v>
      </c>
      <c r="CE573" s="7238"/>
      <c r="CF573" s="7238"/>
      <c r="CG573" s="6909"/>
      <c r="CH573" s="6909"/>
      <c r="CI573" s="225">
        <f>BY573</f>
        <v/>
      </c>
      <c r="CJ573" s="237">
        <f>BZ573</f>
        <v/>
      </c>
      <c r="CK573" s="223">
        <f>CA573</f>
        <v/>
      </c>
      <c r="CL573" s="237">
        <f>CC573</f>
        <v/>
      </c>
      <c r="CM573" s="394">
        <f>CD573</f>
        <v/>
      </c>
      <c r="CN573" s="2052"/>
      <c r="CO573" s="1579"/>
      <c r="CP573" s="7217"/>
      <c r="CQ573" s="7220"/>
      <c r="CR573" s="6929"/>
      <c r="CS573" s="7220"/>
      <c r="CT573" s="222"/>
      <c r="CU573" s="224">
        <f>BY573</f>
        <v/>
      </c>
      <c r="CV573" s="237">
        <f>BZ573</f>
        <v/>
      </c>
      <c r="CW573" s="237">
        <f>CA573</f>
        <v/>
      </c>
      <c r="CX573" s="224">
        <f>CC573</f>
        <v/>
      </c>
      <c r="CY573" s="237">
        <f>CD573</f>
        <v/>
      </c>
      <c r="CZ573" s="7474">
        <f>IF(COUNTIF(Overview!K12:K14,TRUE)&gt;0,1.6,IF(COUNTIF(Overview!L12:L14,TRUE)&gt;0,8,0))</f>
        <v/>
      </c>
      <c r="DA573" s="1807"/>
      <c r="DB573" s="7484"/>
      <c r="DC573" s="844">
        <f>IF(CT573="","",IF(CT573&gt;CZ573,"Fail","Pass"))</f>
        <v/>
      </c>
      <c r="DD573" s="6666"/>
      <c r="DE573" s="1565">
        <f>MyTimestamp(DC573)</f>
        <v/>
      </c>
      <c r="DF573" s="1531">
        <f>IF(COUNT(CE573:CH573)=1,15,IF(COUNT(CE573:CH573)=0,0,30))</f>
        <v/>
      </c>
      <c r="DG573" s="1532">
        <f>IF(DF573=0,0,2)</f>
        <v/>
      </c>
      <c r="DH573" s="6825"/>
      <c r="DI573" s="6825"/>
      <c r="DJ573" s="1863"/>
      <c r="DK573" s="6667"/>
      <c r="DL573" s="1574">
        <f>10^(CN573/20)*100-100</f>
        <v/>
      </c>
      <c r="DM573" s="777"/>
      <c r="DN573" s="970"/>
      <c r="DO573" s="777">
        <f>IF(DM573="","",10^(DM573/10))</f>
        <v/>
      </c>
      <c r="DP573" s="777">
        <f>IF(ISNUMBER(DN573)=FALSE,"",10^(DN573/10))</f>
        <v/>
      </c>
      <c r="DQ573" s="1578">
        <f>IF(AND(ISNUMBER(DO573),ISNUMBER(DP573)),IF(DO573/DP573&gt;1,ROUND((DO573)/DP573,3),1),1)</f>
        <v/>
      </c>
      <c r="DR573" s="1541"/>
      <c r="DS573" s="1541"/>
      <c r="DT573" s="1541"/>
      <c r="DU573" s="1541"/>
      <c r="DV573" s="1541"/>
      <c r="DW573" s="1541"/>
      <c r="DX573" s="1541"/>
      <c r="DY573" s="1541"/>
      <c r="DZ573" s="1541"/>
      <c r="EA573" s="1541"/>
      <c r="EB573" s="1541"/>
      <c r="EC573" s="1541"/>
      <c r="ED573" s="1541"/>
      <c r="EE573" s="1541"/>
      <c r="EF573" s="1541"/>
      <c r="EG573" s="1541"/>
      <c r="EH573" s="1541"/>
      <c r="EI573" s="1541"/>
      <c r="EJ573" s="1541"/>
      <c r="EK573" s="1541"/>
      <c r="EL573" s="1541"/>
      <c r="EM573" s="1541"/>
      <c r="EN573" s="1541"/>
      <c r="EO573" s="1541"/>
      <c r="EP573" s="1541"/>
      <c r="EQ573" s="1541"/>
      <c r="ER573" s="1541"/>
      <c r="ES573" s="1541"/>
      <c r="ET573" s="1541"/>
      <c r="EU573" s="1541"/>
      <c r="EV573" s="1541"/>
    </row>
    <row r="574" ht="12.75" x14ac:dyDescent="0.2">
      <c r="A574" s="1541"/>
      <c r="B574" s="1541"/>
      <c r="C574"/>
      <c r="D574" s="6799"/>
      <c r="E574" s="6799"/>
      <c r="F574" s="6800" t="inlineStr">
        <is>
          <t>5.3</t>
        </is>
      </c>
      <c r="G574" s="6801"/>
      <c r="H574" s="6802">
        <f>BV574</f>
        <v/>
      </c>
      <c r="I574" s="6802">
        <f>BW574</f>
        <v/>
      </c>
      <c r="J574" s="6803" t="inlineStr">
        <is>
          <t>Cat M1</t>
        </is>
      </c>
      <c r="K574" s="6803" t="inlineStr">
        <is>
          <t>FDD1</t>
        </is>
      </c>
      <c r="L574" s="6804"/>
      <c r="M574" s="6802">
        <v>15</v>
      </c>
      <c r="N574" s="6805" t="inlineStr">
        <is>
          <t>16QAM</t>
        </is>
      </c>
      <c r="O574" s="6806"/>
      <c r="P574" s="6597">
        <v>0</v>
      </c>
      <c r="Q574" s="6806">
        <v>3</v>
      </c>
      <c r="R574" s="6806">
        <v>0</v>
      </c>
      <c r="S574" s="6593"/>
      <c r="T574" s="130">
        <v>18300</v>
      </c>
      <c r="U574" s="6593">
        <v>1950</v>
      </c>
      <c r="V574" s="6805"/>
      <c r="W574" s="6807"/>
      <c r="X574" s="6805"/>
      <c r="Y574" s="6805"/>
      <c r="Z574" s="6805"/>
      <c r="AA574" s="6804"/>
      <c r="AB574" s="6804"/>
      <c r="AC574" s="6808">
        <f>IF(OR(BX574="Close to Ear",BX574="Close to Head"),"Head",IF(BX574="Extremity","Extremity","Body"))</f>
        <v/>
      </c>
      <c r="AD574" s="6809">
        <f>CA574</f>
        <v/>
      </c>
      <c r="AE574" s="6803">
        <f>CB574</f>
        <v/>
      </c>
      <c r="AF574" s="6804"/>
      <c r="AG574" s="6810">
        <f>IF(OR(AZ574="",BA574=""),"N/A",IF(DC574="Pass","P","F"))</f>
        <v/>
      </c>
      <c r="AH574" s="6811"/>
      <c r="AI574" s="6811"/>
      <c r="AJ574" s="6811"/>
      <c r="AK574" s="6805"/>
      <c r="AL574" s="6804"/>
      <c r="AM574" s="6805"/>
      <c r="AN574" s="6805"/>
      <c r="AO574" s="6812"/>
      <c r="AP574" s="6812"/>
      <c r="AQ574" s="6812"/>
      <c r="AR574" s="6812"/>
      <c r="AS574" s="6812"/>
      <c r="AT574" s="6813">
        <f>IF(AC574="Extremity",IF(CG574="","",CG574),"")</f>
        <v/>
      </c>
      <c r="AU574" s="6813">
        <f>IF(AC574="Extremity",IF(CH574="","",CH574),"")</f>
        <v/>
      </c>
      <c r="AV574" s="6814">
        <f>IF(AC574="Extremity","",IF(CE574="","",CE574))</f>
        <v/>
      </c>
      <c r="AW574" s="6814">
        <f>IF(AD574="Extremity","",IF(CF574="","",CF574))</f>
        <v/>
      </c>
      <c r="AX574" s="6807">
        <f>DL574</f>
        <v/>
      </c>
      <c r="AY574" s="6807">
        <f>DQ574</f>
        <v/>
      </c>
      <c r="AZ574" s="6815">
        <f>IF(AC574="Extremity",IF(DA574="","",DA574),"")</f>
        <v/>
      </c>
      <c r="BA574" s="6816">
        <f>IF(AC574="Extremity","",IF(CT574="","",CT574))</f>
        <v/>
      </c>
      <c r="BB574" s="6807">
        <f>IF(AC574="Extremity",IF(DB574="","",DB574),"")</f>
        <v/>
      </c>
      <c r="BC574" s="6814">
        <f>IF(AC574="Extremity","",IF(CZ574="","",CZ574))</f>
        <v/>
      </c>
      <c r="BD574" s="6807">
        <f>DD574</f>
        <v/>
      </c>
      <c r="BE574" s="6817">
        <f>DE574</f>
        <v/>
      </c>
      <c r="BF574" s="6818">
        <f>DF574*60</f>
        <v/>
      </c>
      <c r="BG574" s="6819">
        <f>BE574</f>
        <v/>
      </c>
      <c r="BH574" s="6818">
        <f>DG574*60</f>
        <v/>
      </c>
      <c r="BI574" s="6818">
        <f>DH574</f>
        <v/>
      </c>
      <c r="BJ574" s="6820"/>
      <c r="BK574" s="6821">
        <f>Overview!$E$7</f>
        <v/>
      </c>
      <c r="BL574" s="6820"/>
      <c r="BM574" s="6818">
        <f>DI574</f>
        <v/>
      </c>
      <c r="BN574" s="6821">
        <f>Overview!$P$153</f>
        <v/>
      </c>
      <c r="BO574" s="6820" t="inlineStr">
        <is>
          <t>Revisar: la misma frecuencia aparece con varios canales en esta banda (18050 / 18300 / 18525)</t>
        </is>
      </c>
      <c r="BP574" s="6820"/>
      <c r="BQ574" s="6804"/>
      <c r="BR574" s="6822"/>
      <c r="BS574" s="1541"/>
      <c r="BT574" s="1864" t="inlineStr">
        <is>
          <t>LTE CATM1</t>
        </is>
      </c>
      <c r="BU574" s="1828" t="inlineStr">
        <is>
          <t>FDD1</t>
        </is>
      </c>
      <c r="BV574" s="906">
        <f>Overview!$H$31</f>
        <v/>
      </c>
      <c r="BW574" s="1865"/>
      <c r="BX574" s="1828" t="inlineStr">
        <is>
          <t>Body</t>
        </is>
      </c>
      <c r="BY574" s="882"/>
      <c r="BZ574" s="1865">
        <f>IF(COUNT('Conducted LTE CATM1'!$AH$3:$AH$265)=0,15,INDEX('Conducted LTE CATM1'!$M$3:$M$265,MATCH(MAX('Conducted LTE CATM1'!$AH$3:$AH$265),'Conducted LTE CATM1'!$AH$3:$AH$265,0)))</f>
        <v>15</v>
      </c>
      <c r="CA574" s="882" t="inlineStr">
        <is>
          <t>Accesorio 3: Back Face</t>
        </is>
      </c>
      <c r="CB574" s="200">
        <v>0</v>
      </c>
      <c r="CC574" s="882">
        <f>IF(COUNT('Conducted LTE CATM1'!$AH$3:$AH$265)=0,18300,INDEX('Conducted LTE CATM1'!$T$3:$T$265,MATCH(MAX('Conducted LTE CATM1'!$AH$3:$AH$265),'Conducted LTE CATM1'!$AH$3:$AH$265,0)))</f>
        <v>18300</v>
      </c>
      <c r="CD574" s="882">
        <f>IF(COUNT('Conducted LTE CATM1'!$AH$3:$AH$265)=0,1950,INDEX('Conducted LTE CATM1'!$U$3:$U$265,MATCH(MAX('Conducted LTE CATM1'!$AH$3:$AH$265),'Conducted LTE CATM1'!$AH$3:$AH$265,0)))</f>
        <v>1950</v>
      </c>
      <c r="CE574" s="7238"/>
      <c r="CF574" s="7238"/>
      <c r="CG574" s="6909"/>
      <c r="CH574" s="6909"/>
      <c r="CI574" s="225">
        <f>BY574</f>
        <v/>
      </c>
      <c r="CJ574" s="237">
        <f>BZ574</f>
        <v/>
      </c>
      <c r="CK574" s="223">
        <f>CA574</f>
        <v/>
      </c>
      <c r="CL574" s="237">
        <f>CC574</f>
        <v/>
      </c>
      <c r="CM574" s="394">
        <f>CD574</f>
        <v/>
      </c>
      <c r="CN574" s="2052"/>
      <c r="CO574" s="1579"/>
      <c r="CP574" s="7217"/>
      <c r="CQ574" s="7220"/>
      <c r="CR574" s="6929"/>
      <c r="CS574" s="7220"/>
      <c r="CT574" s="222"/>
      <c r="CU574" s="224">
        <f>BY574</f>
        <v/>
      </c>
      <c r="CV574" s="237">
        <f>BZ574</f>
        <v/>
      </c>
      <c r="CW574" s="237">
        <f>CA574</f>
        <v/>
      </c>
      <c r="CX574" s="224">
        <f>CC574</f>
        <v/>
      </c>
      <c r="CY574" s="237">
        <f>CD574</f>
        <v/>
      </c>
      <c r="CZ574" s="7474">
        <f>IF(COUNTIF(Overview!K12:K14,TRUE)&gt;0,1.6,IF(COUNTIF(Overview!L12:L14,TRUE)&gt;0,8,0))</f>
        <v/>
      </c>
      <c r="DA574" s="1807"/>
      <c r="DB574" s="7484"/>
      <c r="DC574" s="844">
        <f>IF(CT574="","",IF(CT574&gt;CZ574,"Fail","Pass"))</f>
        <v/>
      </c>
      <c r="DD574" s="6666"/>
      <c r="DE574" s="1565">
        <f>MyTimestamp(DC574)</f>
        <v/>
      </c>
      <c r="DF574" s="1531">
        <f>IF(COUNT(CE574:CH574)=1,15,IF(COUNT(CE574:CH574)=0,0,30))</f>
        <v/>
      </c>
      <c r="DG574" s="1532">
        <f>IF(DF574=0,0,2)</f>
        <v/>
      </c>
      <c r="DH574" s="6825"/>
      <c r="DI574" s="6825"/>
      <c r="DJ574" s="1863"/>
      <c r="DK574" s="6667"/>
      <c r="DL574" s="1574">
        <f>10^(CN574/20)*100-100</f>
        <v/>
      </c>
      <c r="DM574" s="777"/>
      <c r="DN574" s="970"/>
      <c r="DO574" s="777">
        <f>IF(DM574="","",10^(DM574/10))</f>
        <v/>
      </c>
      <c r="DP574" s="777">
        <f>IF(ISNUMBER(DN574)=FALSE,"",10^(DN574/10))</f>
        <v/>
      </c>
      <c r="DQ574" s="1578">
        <f>IF(AND(ISNUMBER(DO574),ISNUMBER(DP574)),IF(DO574/DP574&gt;1,ROUND((DO574)/DP574,3),1),1)</f>
        <v/>
      </c>
      <c r="DR574" s="1541"/>
      <c r="DS574" s="1541"/>
      <c r="DT574" s="1541"/>
      <c r="DU574" s="1541"/>
      <c r="DV574" s="1541"/>
      <c r="DW574" s="1541"/>
      <c r="DX574" s="1541"/>
      <c r="DY574" s="1541"/>
      <c r="DZ574" s="1541"/>
      <c r="EA574" s="1541"/>
      <c r="EB574" s="1541"/>
      <c r="EC574" s="1541"/>
      <c r="ED574" s="1541"/>
      <c r="EE574" s="1541"/>
      <c r="EF574" s="1541"/>
      <c r="EG574" s="1541"/>
      <c r="EH574" s="1541"/>
      <c r="EI574" s="1541"/>
      <c r="EJ574" s="1541"/>
      <c r="EK574" s="1541"/>
      <c r="EL574" s="1541"/>
      <c r="EM574" s="1541"/>
      <c r="EN574" s="1541"/>
      <c r="EO574" s="1541"/>
      <c r="EP574" s="1541"/>
      <c r="EQ574" s="1541"/>
      <c r="ER574" s="1541"/>
      <c r="ES574" s="1541"/>
      <c r="ET574" s="1541"/>
      <c r="EU574" s="1541"/>
      <c r="EV574" s="1541"/>
    </row>
    <row r="575" ht="12.75" x14ac:dyDescent="0.2">
      <c r="A575" s="1541"/>
      <c r="B575" s="1541"/>
      <c r="C575"/>
      <c r="D575" s="6799"/>
      <c r="E575" s="6799"/>
      <c r="F575" s="6800" t="inlineStr">
        <is>
          <t>5.3</t>
        </is>
      </c>
      <c r="G575" s="6801"/>
      <c r="H575" s="6802">
        <f>BV575</f>
        <v/>
      </c>
      <c r="I575" s="6802">
        <f>BW575</f>
        <v/>
      </c>
      <c r="J575" s="6803" t="inlineStr">
        <is>
          <t>Cat M1</t>
        </is>
      </c>
      <c r="K575" s="6803" t="inlineStr">
        <is>
          <t>FDD1</t>
        </is>
      </c>
      <c r="L575" s="6804"/>
      <c r="M575" s="6802">
        <v>15</v>
      </c>
      <c r="N575" s="6805" t="inlineStr">
        <is>
          <t>16QAM</t>
        </is>
      </c>
      <c r="O575" s="6806"/>
      <c r="P575" s="6597">
        <v>0</v>
      </c>
      <c r="Q575" s="6806">
        <v>3</v>
      </c>
      <c r="R575" s="6806">
        <v>0</v>
      </c>
      <c r="S575" s="6593"/>
      <c r="T575" s="130">
        <v>18300</v>
      </c>
      <c r="U575" s="6593">
        <v>1950</v>
      </c>
      <c r="V575" s="6805"/>
      <c r="W575" s="6807"/>
      <c r="X575" s="6805"/>
      <c r="Y575" s="6805"/>
      <c r="Z575" s="6805"/>
      <c r="AA575" s="6804"/>
      <c r="AB575" s="6804"/>
      <c r="AC575" s="6808">
        <f>IF(OR(BX575="Close to Ear",BX575="Close to Head"),"Head",IF(BX575="Extremity","Extremity","Body"))</f>
        <v/>
      </c>
      <c r="AD575" s="6809">
        <f>CA575</f>
        <v/>
      </c>
      <c r="AE575" s="6803">
        <f>CB575</f>
        <v/>
      </c>
      <c r="AF575" s="6804"/>
      <c r="AG575" s="6810">
        <f>IF(OR(AZ575="",BA575=""),"N/A",IF(DC575="Pass","P","F"))</f>
        <v/>
      </c>
      <c r="AH575" s="6811"/>
      <c r="AI575" s="6811"/>
      <c r="AJ575" s="6811"/>
      <c r="AK575" s="6805"/>
      <c r="AL575" s="6804"/>
      <c r="AM575" s="6805"/>
      <c r="AN575" s="6805"/>
      <c r="AO575" s="6812"/>
      <c r="AP575" s="6812"/>
      <c r="AQ575" s="6812"/>
      <c r="AR575" s="6812"/>
      <c r="AS575" s="6812"/>
      <c r="AT575" s="6813">
        <f>IF(AC575="Extremity",IF(CG575="","",CG575),"")</f>
        <v/>
      </c>
      <c r="AU575" s="6813">
        <f>IF(AC575="Extremity",IF(CH575="","",CH575),"")</f>
        <v/>
      </c>
      <c r="AV575" s="6814">
        <f>IF(AC575="Extremity","",IF(CE575="","",CE575))</f>
        <v/>
      </c>
      <c r="AW575" s="6814">
        <f>IF(AD575="Extremity","",IF(CF575="","",CF575))</f>
        <v/>
      </c>
      <c r="AX575" s="6807">
        <f>DL575</f>
        <v/>
      </c>
      <c r="AY575" s="6807">
        <f>DQ575</f>
        <v/>
      </c>
      <c r="AZ575" s="6815">
        <f>IF(AC575="Extremity",IF(DA575="","",DA575),"")</f>
        <v/>
      </c>
      <c r="BA575" s="6816">
        <f>IF(AC575="Extremity","",IF(CT575="","",CT575))</f>
        <v/>
      </c>
      <c r="BB575" s="6807">
        <f>IF(AC575="Extremity",IF(DB575="","",DB575),"")</f>
        <v/>
      </c>
      <c r="BC575" s="6814">
        <f>IF(AC575="Extremity","",IF(CZ575="","",CZ575))</f>
        <v/>
      </c>
      <c r="BD575" s="6807">
        <f>DD575</f>
        <v/>
      </c>
      <c r="BE575" s="6817">
        <f>DE575</f>
        <v/>
      </c>
      <c r="BF575" s="6818">
        <f>DF575*60</f>
        <v/>
      </c>
      <c r="BG575" s="6819">
        <f>BE575</f>
        <v/>
      </c>
      <c r="BH575" s="6818">
        <f>DG575*60</f>
        <v/>
      </c>
      <c r="BI575" s="6818">
        <f>DH575</f>
        <v/>
      </c>
      <c r="BJ575" s="6820"/>
      <c r="BK575" s="6821">
        <f>Overview!$E$7</f>
        <v/>
      </c>
      <c r="BL575" s="6820"/>
      <c r="BM575" s="6818">
        <f>DI575</f>
        <v/>
      </c>
      <c r="BN575" s="6821">
        <f>Overview!$P$153</f>
        <v/>
      </c>
      <c r="BO575" s="6820" t="inlineStr">
        <is>
          <t>Revisar: la misma frecuencia aparece con varios canales en esta banda (18050 / 18300 / 18525)</t>
        </is>
      </c>
      <c r="BP575" s="6820"/>
      <c r="BQ575" s="6804"/>
      <c r="BR575" s="6822"/>
      <c r="BS575" s="1541"/>
      <c r="BT575" s="1864" t="inlineStr">
        <is>
          <t>LTE CATM1</t>
        </is>
      </c>
      <c r="BU575" s="1828" t="inlineStr">
        <is>
          <t>FDD1</t>
        </is>
      </c>
      <c r="BV575" s="906">
        <f>Overview!$H$31</f>
        <v/>
      </c>
      <c r="BW575" s="1865"/>
      <c r="BX575" s="1828" t="inlineStr">
        <is>
          <t>Body</t>
        </is>
      </c>
      <c r="BY575" s="882"/>
      <c r="BZ575" s="1865">
        <f>IF(COUNT('Conducted LTE CATM1'!$AH$3:$AH$265)=0,15,INDEX('Conducted LTE CATM1'!$M$3:$M$265,MATCH(MAX('Conducted LTE CATM1'!$AH$3:$AH$265),'Conducted LTE CATM1'!$AH$3:$AH$265,0)))</f>
        <v>15</v>
      </c>
      <c r="CA575" s="882" t="inlineStr">
        <is>
          <t>Accesorio 4: Front Face</t>
        </is>
      </c>
      <c r="CB575" s="200">
        <v>0</v>
      </c>
      <c r="CC575" s="882">
        <f>IF(COUNT('Conducted LTE CATM1'!$AH$3:$AH$265)=0,18300,INDEX('Conducted LTE CATM1'!$T$3:$T$265,MATCH(MAX('Conducted LTE CATM1'!$AH$3:$AH$265),'Conducted LTE CATM1'!$AH$3:$AH$265,0)))</f>
        <v>18300</v>
      </c>
      <c r="CD575" s="882">
        <f>IF(COUNT('Conducted LTE CATM1'!$AH$3:$AH$265)=0,1950,INDEX('Conducted LTE CATM1'!$U$3:$U$265,MATCH(MAX('Conducted LTE CATM1'!$AH$3:$AH$265),'Conducted LTE CATM1'!$AH$3:$AH$265,0)))</f>
        <v>1950</v>
      </c>
      <c r="CE575" s="7238"/>
      <c r="CF575" s="7238"/>
      <c r="CG575" s="6909"/>
      <c r="CH575" s="6909"/>
      <c r="CI575" s="225">
        <f>BY575</f>
        <v/>
      </c>
      <c r="CJ575" s="237">
        <f>BZ575</f>
        <v/>
      </c>
      <c r="CK575" s="223">
        <f>CA575</f>
        <v/>
      </c>
      <c r="CL575" s="237">
        <f>CC575</f>
        <v/>
      </c>
      <c r="CM575" s="394">
        <f>CD575</f>
        <v/>
      </c>
      <c r="CN575" s="2052"/>
      <c r="CO575" s="1579"/>
      <c r="CP575" s="7217"/>
      <c r="CQ575" s="7220"/>
      <c r="CR575" s="6929"/>
      <c r="CS575" s="7220"/>
      <c r="CT575" s="222"/>
      <c r="CU575" s="224">
        <f>BY575</f>
        <v/>
      </c>
      <c r="CV575" s="237">
        <f>BZ575</f>
        <v/>
      </c>
      <c r="CW575" s="237">
        <f>CA575</f>
        <v/>
      </c>
      <c r="CX575" s="224">
        <f>CC575</f>
        <v/>
      </c>
      <c r="CY575" s="237">
        <f>CD575</f>
        <v/>
      </c>
      <c r="CZ575" s="7474">
        <f>IF(COUNTIF(Overview!K12:K14,TRUE)&gt;0,1.6,IF(COUNTIF(Overview!L12:L14,TRUE)&gt;0,8,0))</f>
        <v/>
      </c>
      <c r="DA575" s="1807"/>
      <c r="DB575" s="7484"/>
      <c r="DC575" s="844">
        <f>IF(CT575="","",IF(CT575&gt;CZ575,"Fail","Pass"))</f>
        <v/>
      </c>
      <c r="DD575" s="6666"/>
      <c r="DE575" s="1565">
        <f>MyTimestamp(DC575)</f>
        <v/>
      </c>
      <c r="DF575" s="1531">
        <f>IF(COUNT(CE575:CH575)=1,15,IF(COUNT(CE575:CH575)=0,0,30))</f>
        <v/>
      </c>
      <c r="DG575" s="1532">
        <f>IF(DF575=0,0,2)</f>
        <v/>
      </c>
      <c r="DH575" s="6825"/>
      <c r="DI575" s="6825"/>
      <c r="DJ575" s="1863"/>
      <c r="DK575" s="6667"/>
      <c r="DL575" s="1574">
        <f>10^(CN575/20)*100-100</f>
        <v/>
      </c>
      <c r="DM575" s="777"/>
      <c r="DN575" s="970"/>
      <c r="DO575" s="777">
        <f>IF(DM575="","",10^(DM575/10))</f>
        <v/>
      </c>
      <c r="DP575" s="777">
        <f>IF(ISNUMBER(DN575)=FALSE,"",10^(DN575/10))</f>
        <v/>
      </c>
      <c r="DQ575" s="1578">
        <f>IF(AND(ISNUMBER(DO575),ISNUMBER(DP575)),IF(DO575/DP575&gt;1,ROUND((DO575)/DP575,3),1),1)</f>
        <v/>
      </c>
      <c r="DR575" s="1541"/>
      <c r="DS575" s="1541"/>
      <c r="DT575" s="1541"/>
      <c r="DU575" s="1541"/>
      <c r="DV575" s="1541"/>
      <c r="DW575" s="1541"/>
      <c r="DX575" s="1541"/>
      <c r="DY575" s="1541"/>
      <c r="DZ575" s="1541"/>
      <c r="EA575" s="1541"/>
      <c r="EB575" s="1541"/>
      <c r="EC575" s="1541"/>
      <c r="ED575" s="1541"/>
      <c r="EE575" s="1541"/>
      <c r="EF575" s="1541"/>
      <c r="EG575" s="1541"/>
      <c r="EH575" s="1541"/>
      <c r="EI575" s="1541"/>
      <c r="EJ575" s="1541"/>
      <c r="EK575" s="1541"/>
      <c r="EL575" s="1541"/>
      <c r="EM575" s="1541"/>
      <c r="EN575" s="1541"/>
      <c r="EO575" s="1541"/>
      <c r="EP575" s="1541"/>
      <c r="EQ575" s="1541"/>
      <c r="ER575" s="1541"/>
      <c r="ES575" s="1541"/>
      <c r="ET575" s="1541"/>
      <c r="EU575" s="1541"/>
      <c r="EV575" s="1541"/>
    </row>
    <row r="576" ht="12.75" x14ac:dyDescent="0.2">
      <c r="A576" s="1541"/>
      <c r="B576" s="1541"/>
      <c r="C576"/>
      <c r="D576" s="6799"/>
      <c r="E576" s="6799"/>
      <c r="F576" s="6800" t="inlineStr">
        <is>
          <t>5.3</t>
        </is>
      </c>
      <c r="G576" s="6801"/>
      <c r="H576" s="6802">
        <f>BV576</f>
        <v/>
      </c>
      <c r="I576" s="6802">
        <f>BW576</f>
        <v/>
      </c>
      <c r="J576" s="6803" t="inlineStr">
        <is>
          <t>Cat M1</t>
        </is>
      </c>
      <c r="K576" s="6803" t="inlineStr">
        <is>
          <t>FDD1</t>
        </is>
      </c>
      <c r="L576" s="6804"/>
      <c r="M576" s="6802">
        <v>15</v>
      </c>
      <c r="N576" s="6805" t="inlineStr">
        <is>
          <t>16QAM</t>
        </is>
      </c>
      <c r="O576" s="6806"/>
      <c r="P576" s="6597">
        <v>0</v>
      </c>
      <c r="Q576" s="6806">
        <v>3</v>
      </c>
      <c r="R576" s="6806">
        <v>0</v>
      </c>
      <c r="S576" s="6593"/>
      <c r="T576" s="130">
        <v>18300</v>
      </c>
      <c r="U576" s="6593">
        <v>1950</v>
      </c>
      <c r="V576" s="6805"/>
      <c r="W576" s="6807"/>
      <c r="X576" s="6805"/>
      <c r="Y576" s="6805"/>
      <c r="Z576" s="6805"/>
      <c r="AA576" s="6804"/>
      <c r="AB576" s="6804"/>
      <c r="AC576" s="6808">
        <f>IF(OR(BX576="Close to Ear",BX576="Close to Head"),"Head",IF(BX576="Extremity","Extremity","Body"))</f>
        <v/>
      </c>
      <c r="AD576" s="6809">
        <f>CA576</f>
        <v/>
      </c>
      <c r="AE576" s="6803">
        <f>CB576</f>
        <v/>
      </c>
      <c r="AF576" s="6804"/>
      <c r="AG576" s="6810">
        <f>IF(OR(AZ576="",BA576=""),"N/A",IF(DC576="Pass","P","F"))</f>
        <v/>
      </c>
      <c r="AH576" s="6811"/>
      <c r="AI576" s="6811"/>
      <c r="AJ576" s="6811"/>
      <c r="AK576" s="6805"/>
      <c r="AL576" s="6804"/>
      <c r="AM576" s="6805"/>
      <c r="AN576" s="6805"/>
      <c r="AO576" s="6812"/>
      <c r="AP576" s="6812"/>
      <c r="AQ576" s="6812"/>
      <c r="AR576" s="6812"/>
      <c r="AS576" s="6812"/>
      <c r="AT576" s="6813">
        <f>IF(AC576="Extremity",IF(CG576="","",CG576),"")</f>
        <v/>
      </c>
      <c r="AU576" s="6813">
        <f>IF(AC576="Extremity",IF(CH576="","",CH576),"")</f>
        <v/>
      </c>
      <c r="AV576" s="6814">
        <f>IF(AC576="Extremity","",IF(CE576="","",CE576))</f>
        <v/>
      </c>
      <c r="AW576" s="6814">
        <f>IF(AD576="Extremity","",IF(CF576="","",CF576))</f>
        <v/>
      </c>
      <c r="AX576" s="6807">
        <f>DL576</f>
        <v/>
      </c>
      <c r="AY576" s="6807">
        <f>DQ576</f>
        <v/>
      </c>
      <c r="AZ576" s="6815">
        <f>IF(AC576="Extremity",IF(DA576="","",DA576),"")</f>
        <v/>
      </c>
      <c r="BA576" s="6816">
        <f>IF(AC576="Extremity","",IF(CT576="","",CT576))</f>
        <v/>
      </c>
      <c r="BB576" s="6807">
        <f>IF(AC576="Extremity",IF(DB576="","",DB576),"")</f>
        <v/>
      </c>
      <c r="BC576" s="6814">
        <f>IF(AC576="Extremity","",IF(CZ576="","",CZ576))</f>
        <v/>
      </c>
      <c r="BD576" s="6807">
        <f>DD576</f>
        <v/>
      </c>
      <c r="BE576" s="6817">
        <f>DE576</f>
        <v/>
      </c>
      <c r="BF576" s="6818">
        <f>DF576*60</f>
        <v/>
      </c>
      <c r="BG576" s="6819">
        <f>BE576</f>
        <v/>
      </c>
      <c r="BH576" s="6818">
        <f>DG576*60</f>
        <v/>
      </c>
      <c r="BI576" s="6818">
        <f>DH576</f>
        <v/>
      </c>
      <c r="BJ576" s="6820"/>
      <c r="BK576" s="6821">
        <f>Overview!$E$7</f>
        <v/>
      </c>
      <c r="BL576" s="6820"/>
      <c r="BM576" s="6818">
        <f>DI576</f>
        <v/>
      </c>
      <c r="BN576" s="6821">
        <f>Overview!$P$153</f>
        <v/>
      </c>
      <c r="BO576" s="6820" t="inlineStr">
        <is>
          <t>Revisar: la misma frecuencia aparece con varios canales en esta banda (18050 / 18300 / 18525)</t>
        </is>
      </c>
      <c r="BP576" s="6820"/>
      <c r="BQ576" s="6804"/>
      <c r="BR576" s="6822"/>
      <c r="BS576" s="1541"/>
      <c r="BT576" s="1864" t="inlineStr">
        <is>
          <t>LTE CATM1</t>
        </is>
      </c>
      <c r="BU576" s="1828" t="inlineStr">
        <is>
          <t>FDD1</t>
        </is>
      </c>
      <c r="BV576" s="906">
        <f>Overview!$H$31</f>
        <v/>
      </c>
      <c r="BW576" s="1865"/>
      <c r="BX576" s="1828" t="inlineStr">
        <is>
          <t>Body</t>
        </is>
      </c>
      <c r="BY576" s="882"/>
      <c r="BZ576" s="1865">
        <f>IF(COUNT('Conducted LTE CATM1'!$AH$3:$AH$265)=0,15,INDEX('Conducted LTE CATM1'!$M$3:$M$265,MATCH(MAX('Conducted LTE CATM1'!$AH$3:$AH$265),'Conducted LTE CATM1'!$AH$3:$AH$265,0)))</f>
        <v>15</v>
      </c>
      <c r="CA576" s="882" t="inlineStr">
        <is>
          <t>Accesorio 5: Back Face</t>
        </is>
      </c>
      <c r="CB576" s="200">
        <v>0</v>
      </c>
      <c r="CC576" s="882">
        <f>IF(COUNT('Conducted LTE CATM1'!$AH$3:$AH$265)=0,18300,INDEX('Conducted LTE CATM1'!$T$3:$T$265,MATCH(MAX('Conducted LTE CATM1'!$AH$3:$AH$265),'Conducted LTE CATM1'!$AH$3:$AH$265,0)))</f>
        <v>18300</v>
      </c>
      <c r="CD576" s="882">
        <f>IF(COUNT('Conducted LTE CATM1'!$AH$3:$AH$265)=0,1950,INDEX('Conducted LTE CATM1'!$U$3:$U$265,MATCH(MAX('Conducted LTE CATM1'!$AH$3:$AH$265),'Conducted LTE CATM1'!$AH$3:$AH$265,0)))</f>
        <v>1950</v>
      </c>
      <c r="CE576" s="7238"/>
      <c r="CF576" s="7238"/>
      <c r="CG576" s="6909"/>
      <c r="CH576" s="6909"/>
      <c r="CI576" s="225">
        <f>BY576</f>
        <v/>
      </c>
      <c r="CJ576" s="237">
        <f>BZ576</f>
        <v/>
      </c>
      <c r="CK576" s="223">
        <f>CA576</f>
        <v/>
      </c>
      <c r="CL576" s="237">
        <f>CC576</f>
        <v/>
      </c>
      <c r="CM576" s="394">
        <f>CD576</f>
        <v/>
      </c>
      <c r="CN576" s="2052"/>
      <c r="CO576" s="1579"/>
      <c r="CP576" s="7217"/>
      <c r="CQ576" s="7220"/>
      <c r="CR576" s="6929"/>
      <c r="CS576" s="7220"/>
      <c r="CT576" s="222"/>
      <c r="CU576" s="224">
        <f>BY576</f>
        <v/>
      </c>
      <c r="CV576" s="237">
        <f>BZ576</f>
        <v/>
      </c>
      <c r="CW576" s="237">
        <f>CA576</f>
        <v/>
      </c>
      <c r="CX576" s="224">
        <f>CC576</f>
        <v/>
      </c>
      <c r="CY576" s="237">
        <f>CD576</f>
        <v/>
      </c>
      <c r="CZ576" s="7474">
        <f>IF(COUNTIF(Overview!K12:K14,TRUE)&gt;0,1.6,IF(COUNTIF(Overview!L12:L14,TRUE)&gt;0,8,0))</f>
        <v/>
      </c>
      <c r="DA576" s="1807"/>
      <c r="DB576" s="7484"/>
      <c r="DC576" s="844">
        <f>IF(CT576="","",IF(CT576&gt;CZ576,"Fail","Pass"))</f>
        <v/>
      </c>
      <c r="DD576" s="6666"/>
      <c r="DE576" s="1565">
        <f>MyTimestamp(DC576)</f>
        <v/>
      </c>
      <c r="DF576" s="1531">
        <f>IF(COUNT(CE576:CH576)=1,15,IF(COUNT(CE576:CH576)=0,0,30))</f>
        <v/>
      </c>
      <c r="DG576" s="1532">
        <f>IF(DF576=0,0,2)</f>
        <v/>
      </c>
      <c r="DH576" s="6825"/>
      <c r="DI576" s="6825"/>
      <c r="DJ576" s="1863"/>
      <c r="DK576" s="6667"/>
      <c r="DL576" s="1574">
        <f>10^(CN576/20)*100-100</f>
        <v/>
      </c>
      <c r="DM576" s="777"/>
      <c r="DN576" s="970"/>
      <c r="DO576" s="777">
        <f>IF(DM576="","",10^(DM576/10))</f>
        <v/>
      </c>
      <c r="DP576" s="777">
        <f>IF(ISNUMBER(DN576)=FALSE,"",10^(DN576/10))</f>
        <v/>
      </c>
      <c r="DQ576" s="1578">
        <f>IF(AND(ISNUMBER(DO576),ISNUMBER(DP576)),IF(DO576/DP576&gt;1,ROUND((DO576)/DP576,3),1),1)</f>
        <v/>
      </c>
      <c r="DR576" s="1541"/>
      <c r="DS576" s="1541"/>
      <c r="DT576" s="1541"/>
      <c r="DU576" s="1541"/>
      <c r="DV576" s="1541"/>
      <c r="DW576" s="1541"/>
      <c r="DX576" s="1541"/>
      <c r="DY576" s="1541"/>
      <c r="DZ576" s="1541"/>
      <c r="EA576" s="1541"/>
      <c r="EB576" s="1541"/>
      <c r="EC576" s="1541"/>
      <c r="ED576" s="1541"/>
      <c r="EE576" s="1541"/>
      <c r="EF576" s="1541"/>
      <c r="EG576" s="1541"/>
      <c r="EH576" s="1541"/>
      <c r="EI576" s="1541"/>
      <c r="EJ576" s="1541"/>
      <c r="EK576" s="1541"/>
      <c r="EL576" s="1541"/>
      <c r="EM576" s="1541"/>
      <c r="EN576" s="1541"/>
      <c r="EO576" s="1541"/>
      <c r="EP576" s="1541"/>
      <c r="EQ576" s="1541"/>
      <c r="ER576" s="1541"/>
      <c r="ES576" s="1541"/>
      <c r="ET576" s="1541"/>
      <c r="EU576" s="1541"/>
      <c r="EV576" s="1541"/>
    </row>
    <row r="577" ht="12.75" x14ac:dyDescent="0.2">
      <c r="A577" s="1541"/>
      <c r="B577" s="1541"/>
      <c r="C577"/>
      <c r="D577" s="6799"/>
      <c r="E577" s="6799"/>
      <c r="F577" s="6800" t="inlineStr">
        <is>
          <t>5.3</t>
        </is>
      </c>
      <c r="G577" s="6801"/>
      <c r="H577" s="6802">
        <f>BV577</f>
        <v/>
      </c>
      <c r="I577" s="6802">
        <f>BW577</f>
        <v/>
      </c>
      <c r="J577" s="6803" t="inlineStr">
        <is>
          <t>Cat M1</t>
        </is>
      </c>
      <c r="K577" s="6803" t="inlineStr">
        <is>
          <t>FDD1</t>
        </is>
      </c>
      <c r="L577" s="6804"/>
      <c r="M577" s="6802">
        <v>15</v>
      </c>
      <c r="N577" s="6805" t="inlineStr">
        <is>
          <t>16QAM</t>
        </is>
      </c>
      <c r="O577" s="6806"/>
      <c r="P577" s="6597">
        <v>0</v>
      </c>
      <c r="Q577" s="6806">
        <v>3</v>
      </c>
      <c r="R577" s="6806">
        <v>0</v>
      </c>
      <c r="S577" s="6593"/>
      <c r="T577" s="130">
        <v>18300</v>
      </c>
      <c r="U577" s="6593">
        <v>1950</v>
      </c>
      <c r="V577" s="6805"/>
      <c r="W577" s="6807"/>
      <c r="X577" s="6805"/>
      <c r="Y577" s="6805"/>
      <c r="Z577" s="6805"/>
      <c r="AA577" s="6804"/>
      <c r="AB577" s="6804"/>
      <c r="AC577" s="6808">
        <f>IF(OR(BX577="Close to Ear",BX577="Close to Head"),"Head",IF(BX577="Extremity","Extremity","Body"))</f>
        <v/>
      </c>
      <c r="AD577" s="6809">
        <f>CA577</f>
        <v/>
      </c>
      <c r="AE577" s="6803">
        <f>CB577</f>
        <v/>
      </c>
      <c r="AF577" s="6804"/>
      <c r="AG577" s="6810">
        <f>IF(OR(AZ577="",BA577=""),"N/A",IF(DC577="Pass","P","F"))</f>
        <v/>
      </c>
      <c r="AH577" s="6811"/>
      <c r="AI577" s="6811"/>
      <c r="AJ577" s="6811"/>
      <c r="AK577" s="6805"/>
      <c r="AL577" s="6804"/>
      <c r="AM577" s="6805"/>
      <c r="AN577" s="6805"/>
      <c r="AO577" s="6812"/>
      <c r="AP577" s="6812"/>
      <c r="AQ577" s="6812"/>
      <c r="AR577" s="6812"/>
      <c r="AS577" s="6812"/>
      <c r="AT577" s="6813">
        <f>IF(AC577="Extremity",IF(CG577="","",CG577),"")</f>
        <v/>
      </c>
      <c r="AU577" s="6813">
        <f>IF(AC577="Extremity",IF(CH577="","",CH577),"")</f>
        <v/>
      </c>
      <c r="AV577" s="6814">
        <f>IF(AC577="Extremity","",IF(CE577="","",CE577))</f>
        <v/>
      </c>
      <c r="AW577" s="6814">
        <f>IF(AD577="Extremity","",IF(CF577="","",CF577))</f>
        <v/>
      </c>
      <c r="AX577" s="6807">
        <f>DL577</f>
        <v/>
      </c>
      <c r="AY577" s="6807">
        <f>DQ577</f>
        <v/>
      </c>
      <c r="AZ577" s="6815">
        <f>IF(AC577="Extremity",IF(DA577="","",DA577),"")</f>
        <v/>
      </c>
      <c r="BA577" s="6816">
        <f>IF(AC577="Extremity","",IF(CT577="","",CT577))</f>
        <v/>
      </c>
      <c r="BB577" s="6807">
        <f>IF(AC577="Extremity",IF(DB577="","",DB577),"")</f>
        <v/>
      </c>
      <c r="BC577" s="6814">
        <f>IF(AC577="Extremity","",IF(CZ577="","",CZ577))</f>
        <v/>
      </c>
      <c r="BD577" s="6807">
        <f>DD577</f>
        <v/>
      </c>
      <c r="BE577" s="6817">
        <f>DE577</f>
        <v/>
      </c>
      <c r="BF577" s="6818">
        <f>DF577*60</f>
        <v/>
      </c>
      <c r="BG577" s="6819">
        <f>BE577</f>
        <v/>
      </c>
      <c r="BH577" s="6818">
        <f>DG577*60</f>
        <v/>
      </c>
      <c r="BI577" s="6818">
        <f>DH577</f>
        <v/>
      </c>
      <c r="BJ577" s="6820"/>
      <c r="BK577" s="6821">
        <f>Overview!$E$7</f>
        <v/>
      </c>
      <c r="BL577" s="6820"/>
      <c r="BM577" s="6818">
        <f>DI577</f>
        <v/>
      </c>
      <c r="BN577" s="6821">
        <f>Overview!$P$153</f>
        <v/>
      </c>
      <c r="BO577" s="6820" t="inlineStr">
        <is>
          <t>Revisar: la misma frecuencia aparece con varios canales en esta banda (18050 / 18300 / 18525)</t>
        </is>
      </c>
      <c r="BP577" s="6820"/>
      <c r="BQ577" s="6804"/>
      <c r="BR577" s="6822"/>
      <c r="BS577" s="1541"/>
      <c r="BT577" s="1864" t="inlineStr">
        <is>
          <t>LTE CATM1</t>
        </is>
      </c>
      <c r="BU577" s="1828" t="inlineStr">
        <is>
          <t>FDD1</t>
        </is>
      </c>
      <c r="BV577" s="906">
        <f>Overview!$H$31</f>
        <v/>
      </c>
      <c r="BW577" s="1865"/>
      <c r="BX577" s="1828" t="inlineStr">
        <is>
          <t>Body</t>
        </is>
      </c>
      <c r="BY577" s="882"/>
      <c r="BZ577" s="1865">
        <f>IF(COUNT('Conducted LTE CATM1'!$AH$3:$AH$265)=0,15,INDEX('Conducted LTE CATM1'!$M$3:$M$265,MATCH(MAX('Conducted LTE CATM1'!$AH$3:$AH$265),'Conducted LTE CATM1'!$AH$3:$AH$265,0)))</f>
        <v>15</v>
      </c>
      <c r="CA577" s="882" t="inlineStr">
        <is>
          <t>Accesorio 6: Front Face</t>
        </is>
      </c>
      <c r="CB577" s="200">
        <v>0</v>
      </c>
      <c r="CC577" s="882">
        <f>IF(COUNT('Conducted LTE CATM1'!$AH$3:$AH$265)=0,18300,INDEX('Conducted LTE CATM1'!$T$3:$T$265,MATCH(MAX('Conducted LTE CATM1'!$AH$3:$AH$265),'Conducted LTE CATM1'!$AH$3:$AH$265,0)))</f>
        <v>18300</v>
      </c>
      <c r="CD577" s="882">
        <f>IF(COUNT('Conducted LTE CATM1'!$AH$3:$AH$265)=0,1950,INDEX('Conducted LTE CATM1'!$U$3:$U$265,MATCH(MAX('Conducted LTE CATM1'!$AH$3:$AH$265),'Conducted LTE CATM1'!$AH$3:$AH$265,0)))</f>
        <v>1950</v>
      </c>
      <c r="CE577" s="7238"/>
      <c r="CF577" s="7238"/>
      <c r="CG577" s="6909"/>
      <c r="CH577" s="6909"/>
      <c r="CI577" s="225">
        <f>BY577</f>
        <v/>
      </c>
      <c r="CJ577" s="237">
        <f>BZ577</f>
        <v/>
      </c>
      <c r="CK577" s="223">
        <f>CA577</f>
        <v/>
      </c>
      <c r="CL577" s="237">
        <f>CC577</f>
        <v/>
      </c>
      <c r="CM577" s="394">
        <f>CD577</f>
        <v/>
      </c>
      <c r="CN577" s="2052"/>
      <c r="CO577" s="1579"/>
      <c r="CP577" s="7217"/>
      <c r="CQ577" s="7220"/>
      <c r="CR577" s="6929"/>
      <c r="CS577" s="7220"/>
      <c r="CT577" s="222"/>
      <c r="CU577" s="224">
        <f>BY577</f>
        <v/>
      </c>
      <c r="CV577" s="237">
        <f>BZ577</f>
        <v/>
      </c>
      <c r="CW577" s="237">
        <f>CA577</f>
        <v/>
      </c>
      <c r="CX577" s="224">
        <f>CC577</f>
        <v/>
      </c>
      <c r="CY577" s="237">
        <f>CD577</f>
        <v/>
      </c>
      <c r="CZ577" s="7474">
        <f>IF(COUNTIF(Overview!K12:K14,TRUE)&gt;0,1.6,IF(COUNTIF(Overview!L12:L14,TRUE)&gt;0,8,0))</f>
        <v/>
      </c>
      <c r="DA577" s="1807"/>
      <c r="DB577" s="7484"/>
      <c r="DC577" s="844">
        <f>IF(CT577="","",IF(CT577&gt;CZ577,"Fail","Pass"))</f>
        <v/>
      </c>
      <c r="DD577" s="6666"/>
      <c r="DE577" s="1565">
        <f>MyTimestamp(DC577)</f>
        <v/>
      </c>
      <c r="DF577" s="1531">
        <f>IF(COUNT(CE577:CH577)=1,15,IF(COUNT(CE577:CH577)=0,0,30))</f>
        <v/>
      </c>
      <c r="DG577" s="1532">
        <f>IF(DF577=0,0,2)</f>
        <v/>
      </c>
      <c r="DH577" s="6825"/>
      <c r="DI577" s="6825"/>
      <c r="DJ577" s="1863"/>
      <c r="DK577" s="6667"/>
      <c r="DL577" s="1574">
        <f>10^(CN577/20)*100-100</f>
        <v/>
      </c>
      <c r="DM577" s="777"/>
      <c r="DN577" s="970"/>
      <c r="DO577" s="777">
        <f>IF(DM577="","",10^(DM577/10))</f>
        <v/>
      </c>
      <c r="DP577" s="777">
        <f>IF(ISNUMBER(DN577)=FALSE,"",10^(DN577/10))</f>
        <v/>
      </c>
      <c r="DQ577" s="1578">
        <f>IF(AND(ISNUMBER(DO577),ISNUMBER(DP577)),IF(DO577/DP577&gt;1,ROUND((DO577)/DP577,3),1),1)</f>
        <v/>
      </c>
      <c r="DR577" s="1541"/>
      <c r="DS577" s="1541"/>
      <c r="DT577" s="1541"/>
      <c r="DU577" s="1541"/>
      <c r="DV577" s="1541"/>
      <c r="DW577" s="1541"/>
      <c r="DX577" s="1541"/>
      <c r="DY577" s="1541"/>
      <c r="DZ577" s="1541"/>
      <c r="EA577" s="1541"/>
      <c r="EB577" s="1541"/>
      <c r="EC577" s="1541"/>
      <c r="ED577" s="1541"/>
      <c r="EE577" s="1541"/>
      <c r="EF577" s="1541"/>
      <c r="EG577" s="1541"/>
      <c r="EH577" s="1541"/>
      <c r="EI577" s="1541"/>
      <c r="EJ577" s="1541"/>
      <c r="EK577" s="1541"/>
      <c r="EL577" s="1541"/>
      <c r="EM577" s="1541"/>
      <c r="EN577" s="1541"/>
      <c r="EO577" s="1541"/>
      <c r="EP577" s="1541"/>
      <c r="EQ577" s="1541"/>
      <c r="ER577" s="1541"/>
      <c r="ES577" s="1541"/>
      <c r="ET577" s="1541"/>
      <c r="EU577" s="1541"/>
      <c r="EV577" s="1541"/>
    </row>
    <row r="578" ht="12.75" x14ac:dyDescent="0.2">
      <c r="A578" s="1541"/>
      <c r="B578" s="1541"/>
      <c r="C578"/>
      <c r="D578" s="6799"/>
      <c r="E578" s="6799"/>
      <c r="F578" s="6800" t="inlineStr">
        <is>
          <t>5.3</t>
        </is>
      </c>
      <c r="G578" s="6801"/>
      <c r="H578" s="6802">
        <f>BV578</f>
        <v/>
      </c>
      <c r="I578" s="6802">
        <f>BW578</f>
        <v/>
      </c>
      <c r="J578" s="6803" t="inlineStr">
        <is>
          <t>Cat M1</t>
        </is>
      </c>
      <c r="K578" s="6803" t="inlineStr">
        <is>
          <t>FDD1</t>
        </is>
      </c>
      <c r="L578" s="6804"/>
      <c r="M578" s="6802">
        <v>15</v>
      </c>
      <c r="N578" s="6805" t="inlineStr">
        <is>
          <t>16QAM</t>
        </is>
      </c>
      <c r="O578" s="6806"/>
      <c r="P578" s="6597">
        <v>0</v>
      </c>
      <c r="Q578" s="6806">
        <v>3</v>
      </c>
      <c r="R578" s="6806">
        <v>0</v>
      </c>
      <c r="S578" s="6593"/>
      <c r="T578" s="130">
        <v>18300</v>
      </c>
      <c r="U578" s="6593">
        <v>1950</v>
      </c>
      <c r="V578" s="6805"/>
      <c r="W578" s="6807"/>
      <c r="X578" s="6805"/>
      <c r="Y578" s="6805"/>
      <c r="Z578" s="6805"/>
      <c r="AA578" s="6804"/>
      <c r="AB578" s="6804"/>
      <c r="AC578" s="6808">
        <f>IF(OR(BX578="Close to Ear",BX578="Close to Head"),"Head",IF(BX578="Extremity","Extremity","Body"))</f>
        <v/>
      </c>
      <c r="AD578" s="6809">
        <f>CA578</f>
        <v/>
      </c>
      <c r="AE578" s="6803">
        <f>CB578</f>
        <v/>
      </c>
      <c r="AF578" s="6804"/>
      <c r="AG578" s="6810">
        <f>IF(OR(AZ578="",BA578=""),"N/A",IF(DC578="Pass","P","F"))</f>
        <v/>
      </c>
      <c r="AH578" s="6811"/>
      <c r="AI578" s="6811"/>
      <c r="AJ578" s="6811"/>
      <c r="AK578" s="6805"/>
      <c r="AL578" s="6804"/>
      <c r="AM578" s="6805"/>
      <c r="AN578" s="6805"/>
      <c r="AO578" s="6812"/>
      <c r="AP578" s="6812"/>
      <c r="AQ578" s="6812"/>
      <c r="AR578" s="6812"/>
      <c r="AS578" s="6812"/>
      <c r="AT578" s="6813">
        <f>IF(AC578="Extremity",IF(CG578="","",CG578),"")</f>
        <v/>
      </c>
      <c r="AU578" s="6813">
        <f>IF(AC578="Extremity",IF(CH578="","",CH578),"")</f>
        <v/>
      </c>
      <c r="AV578" s="6814">
        <f>IF(AC578="Extremity","",IF(CE578="","",CE578))</f>
        <v/>
      </c>
      <c r="AW578" s="6814">
        <f>IF(AD578="Extremity","",IF(CF578="","",CF578))</f>
        <v/>
      </c>
      <c r="AX578" s="6807">
        <f>DL578</f>
        <v/>
      </c>
      <c r="AY578" s="6807">
        <f>DQ578</f>
        <v/>
      </c>
      <c r="AZ578" s="6815">
        <f>IF(AC578="Extremity",IF(DA578="","",DA578),"")</f>
        <v/>
      </c>
      <c r="BA578" s="6816">
        <f>IF(AC578="Extremity","",IF(CT578="","",CT578))</f>
        <v/>
      </c>
      <c r="BB578" s="6807">
        <f>IF(AC578="Extremity",IF(DB578="","",DB578),"")</f>
        <v/>
      </c>
      <c r="BC578" s="6814">
        <f>IF(AC578="Extremity","",IF(CZ578="","",CZ578))</f>
        <v/>
      </c>
      <c r="BD578" s="6807">
        <f>DD578</f>
        <v/>
      </c>
      <c r="BE578" s="6817">
        <f>DE578</f>
        <v/>
      </c>
      <c r="BF578" s="6818">
        <f>DF578*60</f>
        <v/>
      </c>
      <c r="BG578" s="6819">
        <f>BE578</f>
        <v/>
      </c>
      <c r="BH578" s="6818">
        <f>DG578*60</f>
        <v/>
      </c>
      <c r="BI578" s="6818">
        <f>DH578</f>
        <v/>
      </c>
      <c r="BJ578" s="6820"/>
      <c r="BK578" s="6821">
        <f>Overview!$E$7</f>
        <v/>
      </c>
      <c r="BL578" s="6820"/>
      <c r="BM578" s="6818">
        <f>DI578</f>
        <v/>
      </c>
      <c r="BN578" s="6821">
        <f>Overview!$P$153</f>
        <v/>
      </c>
      <c r="BO578" s="6820" t="inlineStr">
        <is>
          <t>Revisar: la misma frecuencia aparece con varios canales en esta banda (18050 / 18300 / 18525)</t>
        </is>
      </c>
      <c r="BP578" s="6820"/>
      <c r="BQ578" s="6804"/>
      <c r="BR578" s="6822"/>
      <c r="BS578" s="1541"/>
      <c r="BT578" s="1864" t="inlineStr">
        <is>
          <t>LTE CATM1</t>
        </is>
      </c>
      <c r="BU578" s="1828" t="inlineStr">
        <is>
          <t>FDD1</t>
        </is>
      </c>
      <c r="BV578" s="906">
        <f>Overview!$H$31</f>
        <v/>
      </c>
      <c r="BW578" s="1865"/>
      <c r="BX578" s="1828" t="inlineStr">
        <is>
          <t>Body</t>
        </is>
      </c>
      <c r="BY578" s="882"/>
      <c r="BZ578" s="1865">
        <f>IF(COUNT('Conducted LTE CATM1'!$AH$3:$AH$265)=0,15,INDEX('Conducted LTE CATM1'!$M$3:$M$265,MATCH(MAX('Conducted LTE CATM1'!$AH$3:$AH$265),'Conducted LTE CATM1'!$AH$3:$AH$265,0)))</f>
        <v>15</v>
      </c>
      <c r="CA578" s="882" t="inlineStr">
        <is>
          <t>Accesorio 7: Front Face</t>
        </is>
      </c>
      <c r="CB578" s="200">
        <v>0</v>
      </c>
      <c r="CC578" s="882">
        <f>IF(COUNT('Conducted LTE CATM1'!$AH$3:$AH$265)=0,18300,INDEX('Conducted LTE CATM1'!$T$3:$T$265,MATCH(MAX('Conducted LTE CATM1'!$AH$3:$AH$265),'Conducted LTE CATM1'!$AH$3:$AH$265,0)))</f>
        <v>18300</v>
      </c>
      <c r="CD578" s="882">
        <f>IF(COUNT('Conducted LTE CATM1'!$AH$3:$AH$265)=0,1950,INDEX('Conducted LTE CATM1'!$U$3:$U$265,MATCH(MAX('Conducted LTE CATM1'!$AH$3:$AH$265),'Conducted LTE CATM1'!$AH$3:$AH$265,0)))</f>
        <v>1950</v>
      </c>
      <c r="CE578" s="7238"/>
      <c r="CF578" s="7238"/>
      <c r="CG578" s="6909"/>
      <c r="CH578" s="6909"/>
      <c r="CI578" s="225">
        <f>BY578</f>
        <v/>
      </c>
      <c r="CJ578" s="237">
        <f>BZ578</f>
        <v/>
      </c>
      <c r="CK578" s="223">
        <f>CA578</f>
        <v/>
      </c>
      <c r="CL578" s="237">
        <f>CC578</f>
        <v/>
      </c>
      <c r="CM578" s="394">
        <f>CD578</f>
        <v/>
      </c>
      <c r="CN578" s="2052"/>
      <c r="CO578" s="1579"/>
      <c r="CP578" s="7217"/>
      <c r="CQ578" s="7220"/>
      <c r="CR578" s="6929"/>
      <c r="CS578" s="7220"/>
      <c r="CT578" s="222"/>
      <c r="CU578" s="224">
        <f>BY578</f>
        <v/>
      </c>
      <c r="CV578" s="237">
        <f>BZ578</f>
        <v/>
      </c>
      <c r="CW578" s="237">
        <f>CA578</f>
        <v/>
      </c>
      <c r="CX578" s="224">
        <f>CC578</f>
        <v/>
      </c>
      <c r="CY578" s="237">
        <f>CD578</f>
        <v/>
      </c>
      <c r="CZ578" s="7474">
        <f>IF(COUNTIF(Overview!K12:K14,TRUE)&gt;0,1.6,IF(COUNTIF(Overview!L12:L14,TRUE)&gt;0,8,0))</f>
        <v/>
      </c>
      <c r="DA578" s="1807"/>
      <c r="DB578" s="7484"/>
      <c r="DC578" s="844">
        <f>IF(CT578="","",IF(CT578&gt;CZ578,"Fail","Pass"))</f>
        <v/>
      </c>
      <c r="DD578" s="6666"/>
      <c r="DE578" s="1565">
        <f>MyTimestamp(DC578)</f>
        <v/>
      </c>
      <c r="DF578" s="1531">
        <f>IF(COUNT(CE578:CH578)=1,15,IF(COUNT(CE578:CH578)=0,0,30))</f>
        <v/>
      </c>
      <c r="DG578" s="1532">
        <f>IF(DF578=0,0,2)</f>
        <v/>
      </c>
      <c r="DH578" s="6825"/>
      <c r="DI578" s="6825"/>
      <c r="DJ578" s="1863"/>
      <c r="DK578" s="6667"/>
      <c r="DL578" s="1574">
        <f>10^(CN578/20)*100-100</f>
        <v/>
      </c>
      <c r="DM578" s="777"/>
      <c r="DN578" s="970"/>
      <c r="DO578" s="777">
        <f>IF(DM578="","",10^(DM578/10))</f>
        <v/>
      </c>
      <c r="DP578" s="777">
        <f>IF(ISNUMBER(DN578)=FALSE,"",10^(DN578/10))</f>
        <v/>
      </c>
      <c r="DQ578" s="1578">
        <f>IF(AND(ISNUMBER(DO578),ISNUMBER(DP578)),IF(DO578/DP578&gt;1,ROUND((DO578)/DP578,3),1),1)</f>
        <v/>
      </c>
      <c r="DR578" s="1541"/>
      <c r="DS578" s="1541"/>
      <c r="DT578" s="1541"/>
      <c r="DU578" s="1541"/>
      <c r="DV578" s="1541"/>
      <c r="DW578" s="1541"/>
      <c r="DX578" s="1541"/>
      <c r="DY578" s="1541"/>
      <c r="DZ578" s="1541"/>
      <c r="EA578" s="1541"/>
      <c r="EB578" s="1541"/>
      <c r="EC578" s="1541"/>
      <c r="ED578" s="1541"/>
      <c r="EE578" s="1541"/>
      <c r="EF578" s="1541"/>
      <c r="EG578" s="1541"/>
      <c r="EH578" s="1541"/>
      <c r="EI578" s="1541"/>
      <c r="EJ578" s="1541"/>
      <c r="EK578" s="1541"/>
      <c r="EL578" s="1541"/>
      <c r="EM578" s="1541"/>
      <c r="EN578" s="1541"/>
      <c r="EO578" s="1541"/>
      <c r="EP578" s="1541"/>
      <c r="EQ578" s="1541"/>
      <c r="ER578" s="1541"/>
      <c r="ES578" s="1541"/>
      <c r="ET578" s="1541"/>
      <c r="EU578" s="1541"/>
      <c r="EV578" s="1541"/>
    </row>
    <row r="579" customFormat="1" ht="12.75" s="396" x14ac:dyDescent="0.2">
      <c r="A579" s="1541"/>
      <c r="B579" s="1541"/>
      <c r="C579"/>
      <c r="D579" s="1486"/>
      <c r="E579" s="1486"/>
      <c r="F579" s="672">
        <v>5.4</v>
      </c>
      <c r="G579" s="1497"/>
      <c r="H579" s="130">
        <f>BV579</f>
        <v/>
      </c>
      <c r="I579" s="130">
        <f>BW579</f>
        <v/>
      </c>
      <c r="J579" s="1299" t="inlineStr">
        <is>
          <t>5G</t>
        </is>
      </c>
      <c r="K579" s="1299" t="inlineStr">
        <is>
          <t>n2</t>
        </is>
      </c>
      <c r="L579" s="115"/>
      <c r="M579" s="130"/>
      <c r="N579" s="119"/>
      <c r="O579" s="131"/>
      <c r="P579" s="6597"/>
      <c r="Q579" s="131"/>
      <c r="R579" s="131"/>
      <c r="S579" s="130"/>
      <c r="T579" s="130">
        <v>376000</v>
      </c>
      <c r="U579" s="6593">
        <v>1880</v>
      </c>
      <c r="V579" s="119"/>
      <c r="W579" s="1305"/>
      <c r="X579" s="119"/>
      <c r="Y579" s="119"/>
      <c r="Z579" s="119"/>
      <c r="AA579" s="115"/>
      <c r="AB579" s="115"/>
      <c r="AC579" s="1300">
        <f>IF(OR(BX579="Close to Ear",BX579="Close to Head"),"Head",IF(BX579="Extremity","Extremity","Body"))</f>
        <v/>
      </c>
      <c r="AD579" s="1301">
        <f>CA579</f>
        <v/>
      </c>
      <c r="AE579" s="1299">
        <f>CB579</f>
        <v/>
      </c>
      <c r="AF579" s="115"/>
      <c r="AG579" s="1302">
        <f>IF(OR(AZ579="",BA579=""),"N/A",IF(DC579="Pass","P","F"))</f>
        <v/>
      </c>
      <c r="AH579" s="129"/>
      <c r="AI579" s="129"/>
      <c r="AJ579" s="129"/>
      <c r="AK579" s="119"/>
      <c r="AL579" s="115"/>
      <c r="AM579" s="119"/>
      <c r="AN579" s="119"/>
      <c r="AO579" s="692"/>
      <c r="AP579" s="692"/>
      <c r="AQ579" s="692"/>
      <c r="AR579" s="692"/>
      <c r="AS579" s="692"/>
      <c r="AT579" s="1303">
        <f>IF(AC579="Extremity",IF(CG579="","",CG579),"")</f>
        <v/>
      </c>
      <c r="AU579" s="1303">
        <f>IF(AC579="Extremity",IF(CH579="","",CH579),"")</f>
        <v/>
      </c>
      <c r="AV579" s="1304">
        <f>IF(AC579="Extremity","",IF(CE579="","",CE579))</f>
        <v/>
      </c>
      <c r="AW579" s="1304">
        <f>IF(AD579="Extremity","",IF(CF579="","",CF579))</f>
        <v/>
      </c>
      <c r="AX579" s="1305">
        <f>DL579</f>
        <v/>
      </c>
      <c r="AY579" s="1305">
        <f>DQ579</f>
        <v/>
      </c>
      <c r="AZ579" s="3377">
        <f>IF(AC579="Extremity",IF(DA579="","",DA579),"")</f>
        <v/>
      </c>
      <c r="BA579" s="3378">
        <f>IF(AC579="Extremity","",IF(CT579="","",CT579))</f>
        <v/>
      </c>
      <c r="BB579" s="1305">
        <f>IF(AC579="Extremity",IF(DB579="","",DB579),"")</f>
        <v/>
      </c>
      <c r="BC579" s="1304">
        <f>IF(AC579="Extremity","",IF(CZ579="","",CZ579))</f>
        <v/>
      </c>
      <c r="BD579" s="1305">
        <f>DD579</f>
        <v/>
      </c>
      <c r="BE579" s="132">
        <f>DE579</f>
        <v/>
      </c>
      <c r="BF579" s="133">
        <f>DF579*60</f>
        <v/>
      </c>
      <c r="BG579" s="121">
        <f>BE579</f>
        <v/>
      </c>
      <c r="BH579" s="133">
        <f>DG579*60</f>
        <v/>
      </c>
      <c r="BI579" s="133">
        <f>DH579</f>
        <v/>
      </c>
      <c r="BJ579" s="117"/>
      <c r="BK579" s="812">
        <f>Overview!$E$7</f>
        <v/>
      </c>
      <c r="BL579" s="117"/>
      <c r="BM579" s="834">
        <f>DI579</f>
        <v/>
      </c>
      <c r="BN579" s="812">
        <f>Overview!$P$153</f>
        <v/>
      </c>
      <c r="BO579" s="117"/>
      <c r="BP579" s="117"/>
      <c r="BQ579" s="115"/>
      <c r="BR579" s="1478"/>
      <c r="BS579" s="1541"/>
      <c r="BT579" s="1888" t="inlineStr">
        <is>
          <t>5G</t>
        </is>
      </c>
      <c r="BU579" s="1858" t="inlineStr">
        <is>
          <t>n2</t>
        </is>
      </c>
      <c r="BV579" s="914">
        <f>Overview!$H$28</f>
        <v/>
      </c>
      <c r="BW579" s="1861"/>
      <c r="BX579" s="1858" t="inlineStr">
        <is>
          <t>Close to ear</t>
        </is>
      </c>
      <c r="BY579" s="593"/>
      <c r="BZ579" s="1723"/>
      <c r="CA579" s="1815" t="inlineStr">
        <is>
          <t>Left Cheek</t>
        </is>
      </c>
      <c r="CB579" s="7265">
        <v>0</v>
      </c>
      <c r="CC579" s="7289">
        <f>IF(COUNT('Conducted 5G'!$AH$3:$AH$20)=0,376000,INDEX('Conducted 5G'!$T$3:$T$20,MATCH(MAX('Conducted 5G'!$AH$3:$AH$20),'Conducted 5G'!$AH$3:$AH$20,0)))</f>
        <v>376000</v>
      </c>
      <c r="CD579" s="7289">
        <f>IF(COUNT('Conducted 5G'!$AH$3:$AH$20)=0,1880,INDEX('Conducted 5G'!$U$3:$U$20,MATCH(MAX('Conducted 5G'!$AH$3:$AH$20),'Conducted 5G'!$AH$3:$AH$20,0)))</f>
        <v>1880</v>
      </c>
      <c r="CE579" s="7233"/>
      <c r="CF579" s="7233"/>
      <c r="CG579" s="6705"/>
      <c r="CH579" s="6705"/>
      <c r="CI579" s="225">
        <f>BY579</f>
        <v/>
      </c>
      <c r="CJ579" s="237">
        <f>BZ579</f>
        <v/>
      </c>
      <c r="CK579" s="223">
        <f>CA579</f>
        <v/>
      </c>
      <c r="CL579" s="236">
        <f>CC579</f>
        <v/>
      </c>
      <c r="CM579" s="236">
        <f>CD579</f>
        <v/>
      </c>
      <c r="CN579" s="1526"/>
      <c r="CO579" s="1581"/>
      <c r="CP579" s="891">
        <f>IF(CF579=""," ",IF(ABS(CE579-CF579)&lt;=0.1,"Valid","Not valid"))</f>
        <v/>
      </c>
      <c r="CQ579" s="892">
        <f> IF(CE579="","",IF(AND(CE579&lt;&gt;"",CF579=""),IF(CE579&gt;=0.8,"Medir+Sig Max","No"),IF(CF579&lt;&gt;"",IF(CF579&gt;=0.8,"Medir+Sig Max","No"),"")))</f>
        <v/>
      </c>
      <c r="CR579" s="7224">
        <f>IF(UPPER('SAR FCC-ISED'!$CQ$1)="X",IF(CF579=""," ",IF((ABS(CE579)&lt;5)*AND(ABS(CF579)&lt;5)*AND(ABS(CT579)&lt;5),"Solo si es max","Medir")),IF(CF579=""," ",IF((ABS(CE579)&lt;1)*AND(ABS(CF579)&lt;1)*AND(ABS(CT579)&lt;1),"Solo si es max","Medir")))</f>
        <v/>
      </c>
      <c r="CS579" s="892"/>
      <c r="CT579" s="219">
        <f>IF(CO579="",IF(AND(CE579="",CF579=""),"",IF(CF579="",IF(DQ579&gt;1,ROUND(DQ579*CE579,3),CE579),IF(DQ579&gt;1,ROUND(DQ579*CF579,3),CF579))),IF(AND(CE579="",CF579=""),"",IF(CF579="",IF(DQ579&gt;1,ROUND(DQ579*CE579*(1/(CO579)),3),CE579*(1/(CO579))),IF(DQ579&gt;1,ROUND(DQ579*CF579*(1/(CO579)),3),CF579*(1/(CO579))))))</f>
        <v/>
      </c>
      <c r="CU579" s="224">
        <f>BY579</f>
        <v/>
      </c>
      <c r="CV579" s="237">
        <f>BZ579</f>
        <v/>
      </c>
      <c r="CW579" s="237">
        <f>CA579</f>
        <v/>
      </c>
      <c r="CX579" s="224">
        <f>CC579</f>
        <v/>
      </c>
      <c r="CY579" s="237">
        <f>CD579</f>
        <v/>
      </c>
      <c r="CZ579" s="7476">
        <f>IF(COUNTIF(Overview!K12:K14,TRUE)&gt;0,1.6,IF(COUNTIF(Overview!L12:L14,TRUE)&gt;0,8,0))</f>
        <v/>
      </c>
      <c r="DA579" s="1799"/>
      <c r="DB579" s="7482"/>
      <c r="DC579" s="844">
        <f>IF(CT579="","",IF(CT579&gt;CZ579,"Fail","Pass"))</f>
        <v/>
      </c>
      <c r="DD579" s="399"/>
      <c r="DE579" s="1565">
        <f>MyTimestamp(DC579)</f>
        <v/>
      </c>
      <c r="DF579" s="1531">
        <f>IF(COUNT(CE579:CH579)=1,15,IF(COUNT(CE579:CH579)=0,0,30))</f>
        <v/>
      </c>
      <c r="DG579" s="1532">
        <f>IF(DF579=0,0,2)</f>
        <v/>
      </c>
      <c r="DH579" s="1862"/>
      <c r="DI579" s="1862"/>
      <c r="DJ579" s="1863"/>
      <c r="DK579" s="1782"/>
      <c r="DL579" s="1574">
        <f>10^(CN579/20)*100-100</f>
        <v/>
      </c>
      <c r="DM579" s="1083"/>
      <c r="DN579" s="1083"/>
      <c r="DO579" s="1083">
        <f>IF(DM579="","",10^(DM579/10))</f>
        <v/>
      </c>
      <c r="DP579" s="1083">
        <f>IF(ISNUMBER(DN579)=FALSE,"",10^(DN579/10))</f>
        <v/>
      </c>
      <c r="DQ579" s="1577">
        <f>IF(AND(ISNUMBER(DO579),ISNUMBER(DP579)),IF(DO579/DP579&gt;1,ROUND((DO579)/DP579,3),1),1)</f>
        <v/>
      </c>
      <c r="DR579" s="1541"/>
      <c r="DS579" s="1541"/>
      <c r="DT579" s="1541"/>
      <c r="DU579" s="1541"/>
      <c r="DV579" s="1541"/>
      <c r="DW579" s="1541"/>
      <c r="DX579" s="1541"/>
      <c r="DY579" s="1541"/>
      <c r="DZ579" s="1541"/>
      <c r="EA579" s="1541"/>
      <c r="EB579" s="1541"/>
      <c r="EC579" s="1541"/>
      <c r="ED579" s="1541"/>
      <c r="EE579" s="1541"/>
      <c r="EF579" s="1541"/>
      <c r="EG579" s="1541"/>
      <c r="EH579" s="1541"/>
      <c r="EI579" s="1541"/>
      <c r="EJ579" s="1541"/>
      <c r="EK579" s="1541"/>
      <c r="EL579" s="1541"/>
      <c r="EM579" s="1541"/>
      <c r="EN579" s="1541"/>
      <c r="EO579" s="1541"/>
      <c r="EP579" s="1541"/>
      <c r="EQ579" s="1541"/>
      <c r="ER579" s="1541"/>
      <c r="ES579" s="1541"/>
      <c r="ET579" s="1541"/>
      <c r="EU579" s="1541"/>
      <c r="EV579" s="1541"/>
    </row>
    <row r="580" customFormat="1" ht="12.75" s="396" x14ac:dyDescent="0.2">
      <c r="A580" s="1541"/>
      <c r="B580" s="1541"/>
      <c r="C580"/>
      <c r="D580" s="1486"/>
      <c r="E580" s="1486"/>
      <c r="F580" s="672">
        <v>5.4</v>
      </c>
      <c r="G580" s="1497"/>
      <c r="H580" s="130">
        <f>BV580</f>
        <v/>
      </c>
      <c r="I580" s="130">
        <f>BW580</f>
        <v/>
      </c>
      <c r="J580" s="1299" t="inlineStr">
        <is>
          <t>5G</t>
        </is>
      </c>
      <c r="K580" s="1299" t="inlineStr">
        <is>
          <t>n2</t>
        </is>
      </c>
      <c r="L580" s="115"/>
      <c r="M580" s="130"/>
      <c r="N580" s="119"/>
      <c r="O580" s="131"/>
      <c r="P580" s="6597"/>
      <c r="Q580" s="131"/>
      <c r="R580" s="131"/>
      <c r="S580" s="130"/>
      <c r="T580" s="130">
        <v>376000</v>
      </c>
      <c r="U580" s="6593">
        <v>1880</v>
      </c>
      <c r="V580" s="119"/>
      <c r="W580" s="1305"/>
      <c r="X580" s="119"/>
      <c r="Y580" s="119"/>
      <c r="Z580" s="119"/>
      <c r="AA580" s="115"/>
      <c r="AB580" s="115"/>
      <c r="AC580" s="1300">
        <f>IF(OR(BX580="Close to Ear",BX580="Close to Head"),"Head",IF(BX580="Extremity","Extremity","Body"))</f>
        <v/>
      </c>
      <c r="AD580" s="1301">
        <f>CA580</f>
        <v/>
      </c>
      <c r="AE580" s="1299">
        <f>CB580</f>
        <v/>
      </c>
      <c r="AF580" s="115"/>
      <c r="AG580" s="1302">
        <f>IF(OR(AZ580="",BA580=""),"N/A",IF(DC580="Pass","P","F"))</f>
        <v/>
      </c>
      <c r="AH580" s="129"/>
      <c r="AI580" s="129"/>
      <c r="AJ580" s="129"/>
      <c r="AK580" s="119"/>
      <c r="AL580" s="115"/>
      <c r="AM580" s="119"/>
      <c r="AN580" s="119"/>
      <c r="AO580" s="692"/>
      <c r="AP580" s="692"/>
      <c r="AQ580" s="692"/>
      <c r="AR580" s="692"/>
      <c r="AS580" s="692"/>
      <c r="AT580" s="1303">
        <f>IF(AC580="Extremity",IF(CG580="","",CG580),"")</f>
        <v/>
      </c>
      <c r="AU580" s="1303">
        <f>IF(AC580="Extremity",IF(CH580="","",CH580),"")</f>
        <v/>
      </c>
      <c r="AV580" s="1304">
        <f>IF(AC580="Extremity","",IF(CE580="","",CE580))</f>
        <v/>
      </c>
      <c r="AW580" s="1304">
        <f>IF(AD580="Extremity","",IF(CF580="","",CF580))</f>
        <v/>
      </c>
      <c r="AX580" s="1305">
        <f>DL580</f>
        <v/>
      </c>
      <c r="AY580" s="1305">
        <f>DQ580</f>
        <v/>
      </c>
      <c r="AZ580" s="3377">
        <f>IF(AC580="Extremity",IF(DA580="","",DA580),"")</f>
        <v/>
      </c>
      <c r="BA580" s="3378">
        <f>IF(AC580="Extremity","",IF(CT580="","",CT580))</f>
        <v/>
      </c>
      <c r="BB580" s="1305">
        <f>IF(AC580="Extremity",IF(DB580="","",DB580),"")</f>
        <v/>
      </c>
      <c r="BC580" s="1304">
        <f>IF(AC580="Extremity","",IF(CZ580="","",CZ580))</f>
        <v/>
      </c>
      <c r="BD580" s="1305">
        <f>DD580</f>
        <v/>
      </c>
      <c r="BE580" s="132">
        <f>DE580</f>
        <v/>
      </c>
      <c r="BF580" s="133">
        <f>DF580*60</f>
        <v/>
      </c>
      <c r="BG580" s="121">
        <f>BE580</f>
        <v/>
      </c>
      <c r="BH580" s="133">
        <f>DG580*60</f>
        <v/>
      </c>
      <c r="BI580" s="133">
        <f>DH580</f>
        <v/>
      </c>
      <c r="BJ580" s="117"/>
      <c r="BK580" s="812">
        <f>Overview!$E$7</f>
        <v/>
      </c>
      <c r="BL580" s="117"/>
      <c r="BM580" s="834">
        <f>DI580</f>
        <v/>
      </c>
      <c r="BN580" s="812">
        <f>Overview!$P$153</f>
        <v/>
      </c>
      <c r="BO580" s="117"/>
      <c r="BP580" s="117"/>
      <c r="BQ580" s="115"/>
      <c r="BR580" s="1478"/>
      <c r="BS580" s="1541"/>
      <c r="BT580" s="1889" t="inlineStr">
        <is>
          <t>5G</t>
        </is>
      </c>
      <c r="BU580" s="1816" t="inlineStr">
        <is>
          <t>n2</t>
        </is>
      </c>
      <c r="BV580" s="595">
        <f>Overview!$H$28</f>
        <v/>
      </c>
      <c r="BW580" s="1865"/>
      <c r="BX580" s="1816" t="inlineStr">
        <is>
          <t>Close to ear</t>
        </is>
      </c>
      <c r="BY580" s="999"/>
      <c r="BZ580" s="1724"/>
      <c r="CA580" s="1817" t="inlineStr">
        <is>
          <t>Left Tilt</t>
        </is>
      </c>
      <c r="CB580" s="7071">
        <v>0</v>
      </c>
      <c r="CC580" s="7291">
        <f>IF(COUNT('Conducted 5G'!$AH$3:$AH$20)=0,376000,INDEX('Conducted 5G'!$T$3:$T$20,MATCH(MAX('Conducted 5G'!$AH$3:$AH$20),'Conducted 5G'!$AH$3:$AH$20,0)))</f>
        <v>376000</v>
      </c>
      <c r="CD580" s="7290">
        <f>IF(COUNT('Conducted 5G'!$AH$3:$AH$20)=0,1880,INDEX('Conducted 5G'!$U$3:$U$20,MATCH(MAX('Conducted 5G'!$AH$3:$AH$20),'Conducted 5G'!$AH$3:$AH$20,0)))</f>
        <v>1880</v>
      </c>
      <c r="CE580" s="7234"/>
      <c r="CF580" s="7288"/>
      <c r="CG580" s="6706"/>
      <c r="CH580" s="6706"/>
      <c r="CI580" s="225">
        <f>BY580</f>
        <v/>
      </c>
      <c r="CJ580" s="237">
        <f>BZ580</f>
        <v/>
      </c>
      <c r="CK580" s="223">
        <f>CA580</f>
        <v/>
      </c>
      <c r="CL580" s="237">
        <f>CC580</f>
        <v/>
      </c>
      <c r="CM580" s="237">
        <f>CD580</f>
        <v/>
      </c>
      <c r="CN580" s="1527"/>
      <c r="CO580" s="1579"/>
      <c r="CP580" s="7214">
        <f>IF(CF580=""," ",IF(ABS(CE580-CF580)&lt;=0.1,"Valid","Not valid"))</f>
        <v/>
      </c>
      <c r="CQ580" s="1674">
        <f> IF(CE580="","",IF(AND(CE580&lt;&gt;"",CF580=""),IF(CE580&gt;=0.8,"Medir+Sig Max","No"),IF(CF580&lt;&gt;"",IF(CF580&gt;=0.8,"Medir+Sig Max","No"),"")))</f>
        <v/>
      </c>
      <c r="CR580" s="6927">
        <f>IF(UPPER('SAR FCC-ISED'!$CQ$1)="X",IF(CF580=""," ",IF((ABS(CE580)&lt;5)*AND(ABS(CF580)&lt;5)*AND(ABS(CT580)&lt;5),"Solo si es max","Medir")),IF(CF580=""," ",IF((ABS(CE580)&lt;1)*AND(ABS(CF580)&lt;1)*AND(ABS(CT580)&lt;1),"Solo si es max","Medir")))</f>
        <v/>
      </c>
      <c r="CS580" s="1674"/>
      <c r="CT580" s="220">
        <f>IF(CO580="",IF(AND(CE580="",CF580=""),"",IF(CF580="",IF(DQ580&gt;1,ROUND(DQ580*CE580,3),CE580),IF(DQ580&gt;1,ROUND(DQ580*CF580,3),CF580))),IF(AND(CE580="",CF580=""),"",IF(CF580="",IF(DQ580&gt;1,ROUND(DQ580*CE580*(1/(CO580)),3),CE580*(1/(CO580))),IF(DQ580&gt;1,ROUND(DQ580*CF580*(1/(CO580)),3),CF580*(1/(CO580))))))</f>
        <v/>
      </c>
      <c r="CU580" s="224">
        <f>BY580</f>
        <v/>
      </c>
      <c r="CV580" s="237">
        <f>BZ580</f>
        <v/>
      </c>
      <c r="CW580" s="237">
        <f>CA580</f>
        <v/>
      </c>
      <c r="CX580" s="224">
        <f>CC580</f>
        <v/>
      </c>
      <c r="CY580" s="237">
        <f>CD580</f>
        <v/>
      </c>
      <c r="CZ580" s="7474">
        <f>IF(COUNTIF(Overview!K12:K14,TRUE)&gt;0,1.6,IF(COUNTIF(Overview!L12:L14,TRUE)&gt;0,8,0))</f>
        <v/>
      </c>
      <c r="DA580" s="1788"/>
      <c r="DB580" s="7483"/>
      <c r="DC580" s="844">
        <f>IF(CT580="","",IF(CT580&gt;CZ580,"Fail","Pass"))</f>
        <v/>
      </c>
      <c r="DD580" s="402"/>
      <c r="DE580" s="1565">
        <f>MyTimestamp(DC580)</f>
        <v/>
      </c>
      <c r="DF580" s="1531">
        <f>IF(COUNT(CE580:CH580)=1,15,IF(COUNT(CE580:CH580)=0,0,30))</f>
        <v/>
      </c>
      <c r="DG580" s="1532">
        <f>IF(DF580=0,0,2)</f>
        <v/>
      </c>
      <c r="DH580" s="1866"/>
      <c r="DI580" s="1866"/>
      <c r="DJ580" s="1863"/>
      <c r="DK580" s="1789"/>
      <c r="DL580" s="1574">
        <f>10^(CN580/20)*100-100</f>
        <v/>
      </c>
      <c r="DM580" s="973"/>
      <c r="DN580" s="973"/>
      <c r="DO580" s="973">
        <f>IF(DM580="","",10^(DM580/10))</f>
        <v/>
      </c>
      <c r="DP580" s="973">
        <f>IF(ISNUMBER(DN580)=FALSE,"",10^(DN580/10))</f>
        <v/>
      </c>
      <c r="DQ580" s="1578">
        <f>IF(AND(ISNUMBER(DO580),ISNUMBER(DP580)),IF(DO580/DP580&gt;1,ROUND((DO580)/DP580,3),1),1)</f>
        <v/>
      </c>
      <c r="DR580" s="1541"/>
      <c r="DS580" s="1541"/>
      <c r="DT580" s="1541"/>
      <c r="DU580" s="1541"/>
      <c r="DV580" s="1541"/>
      <c r="DW580" s="1541"/>
      <c r="DX580" s="1541"/>
      <c r="DY580" s="1541"/>
      <c r="DZ580" s="1541"/>
      <c r="EA580" s="1541"/>
      <c r="EB580" s="1541"/>
      <c r="EC580" s="1541"/>
      <c r="ED580" s="1541"/>
      <c r="EE580" s="1541"/>
      <c r="EF580" s="1541"/>
      <c r="EG580" s="1541"/>
      <c r="EH580" s="1541"/>
      <c r="EI580" s="1541"/>
      <c r="EJ580" s="1541"/>
      <c r="EK580" s="1541"/>
      <c r="EL580" s="1541"/>
      <c r="EM580" s="1541"/>
      <c r="EN580" s="1541"/>
      <c r="EO580" s="1541"/>
      <c r="EP580" s="1541"/>
      <c r="EQ580" s="1541"/>
      <c r="ER580" s="1541"/>
      <c r="ES580" s="1541"/>
      <c r="ET580" s="1541"/>
      <c r="EU580" s="1541"/>
      <c r="EV580" s="1541"/>
    </row>
    <row r="581" customFormat="1" ht="12.75" s="396" x14ac:dyDescent="0.2">
      <c r="A581" s="1541"/>
      <c r="B581" s="1541"/>
      <c r="C581"/>
      <c r="D581" s="1486"/>
      <c r="E581" s="1486"/>
      <c r="F581" s="672">
        <v>5.4</v>
      </c>
      <c r="G581" s="1497"/>
      <c r="H581" s="130">
        <f>BV581</f>
        <v/>
      </c>
      <c r="I581" s="130">
        <f>BW581</f>
        <v/>
      </c>
      <c r="J581" s="1299" t="inlineStr">
        <is>
          <t>5G</t>
        </is>
      </c>
      <c r="K581" s="1299" t="inlineStr">
        <is>
          <t>n2</t>
        </is>
      </c>
      <c r="L581" s="115"/>
      <c r="M581" s="130"/>
      <c r="N581" s="119"/>
      <c r="O581" s="131"/>
      <c r="P581" s="6597"/>
      <c r="Q581" s="131"/>
      <c r="R581" s="131"/>
      <c r="S581" s="130"/>
      <c r="T581" s="130">
        <v>376000</v>
      </c>
      <c r="U581" s="6593">
        <v>1880</v>
      </c>
      <c r="V581" s="119"/>
      <c r="W581" s="1305"/>
      <c r="X581" s="119"/>
      <c r="Y581" s="119"/>
      <c r="Z581" s="119"/>
      <c r="AA581" s="115"/>
      <c r="AB581" s="115"/>
      <c r="AC581" s="1300">
        <f>IF(OR(BX581="Close to Ear",BX581="Close to Head"),"Head",IF(BX581="Extremity","Extremity","Body"))</f>
        <v/>
      </c>
      <c r="AD581" s="1301">
        <f>CA581</f>
        <v/>
      </c>
      <c r="AE581" s="1299">
        <f>CB581</f>
        <v/>
      </c>
      <c r="AF581" s="115"/>
      <c r="AG581" s="1302">
        <f>IF(OR(AZ581="",BA581=""),"N/A",IF(DC581="Pass","P","F"))</f>
        <v/>
      </c>
      <c r="AH581" s="129"/>
      <c r="AI581" s="129"/>
      <c r="AJ581" s="129"/>
      <c r="AK581" s="119"/>
      <c r="AL581" s="115"/>
      <c r="AM581" s="119"/>
      <c r="AN581" s="119"/>
      <c r="AO581" s="692"/>
      <c r="AP581" s="692"/>
      <c r="AQ581" s="692"/>
      <c r="AR581" s="692"/>
      <c r="AS581" s="692"/>
      <c r="AT581" s="1303">
        <f>IF(AC581="Extremity",IF(CG581="","",CG581),"")</f>
        <v/>
      </c>
      <c r="AU581" s="1303">
        <f>IF(AC581="Extremity",IF(CH581="","",CH581),"")</f>
        <v/>
      </c>
      <c r="AV581" s="1304">
        <f>IF(AC581="Extremity","",IF(CE581="","",CE581))</f>
        <v/>
      </c>
      <c r="AW581" s="1304">
        <f>IF(AD581="Extremity","",IF(CF581="","",CF581))</f>
        <v/>
      </c>
      <c r="AX581" s="1305">
        <f>DL581</f>
        <v/>
      </c>
      <c r="AY581" s="1305">
        <f>DQ581</f>
        <v/>
      </c>
      <c r="AZ581" s="3377">
        <f>IF(AC581="Extremity",IF(DA581="","",DA581),"")</f>
        <v/>
      </c>
      <c r="BA581" s="3378">
        <f>IF(AC581="Extremity","",IF(CT581="","",CT581))</f>
        <v/>
      </c>
      <c r="BB581" s="1305">
        <f>IF(AC581="Extremity",IF(DB581="","",DB581),"")</f>
        <v/>
      </c>
      <c r="BC581" s="1304">
        <f>IF(AC581="Extremity","",IF(CZ581="","",CZ581))</f>
        <v/>
      </c>
      <c r="BD581" s="1305">
        <f>DD581</f>
        <v/>
      </c>
      <c r="BE581" s="132">
        <f>DE581</f>
        <v/>
      </c>
      <c r="BF581" s="133">
        <f>DF581*60</f>
        <v/>
      </c>
      <c r="BG581" s="121">
        <f>BE581</f>
        <v/>
      </c>
      <c r="BH581" s="133">
        <f>DG581*60</f>
        <v/>
      </c>
      <c r="BI581" s="133">
        <f>DH581</f>
        <v/>
      </c>
      <c r="BJ581" s="117"/>
      <c r="BK581" s="812">
        <f>Overview!$E$7</f>
        <v/>
      </c>
      <c r="BL581" s="117"/>
      <c r="BM581" s="834">
        <f>DI581</f>
        <v/>
      </c>
      <c r="BN581" s="812">
        <f>Overview!$P$153</f>
        <v/>
      </c>
      <c r="BO581" s="117"/>
      <c r="BP581" s="117"/>
      <c r="BQ581" s="115"/>
      <c r="BR581" s="1478"/>
      <c r="BS581" s="1541"/>
      <c r="BT581" s="1889" t="inlineStr">
        <is>
          <t>5G</t>
        </is>
      </c>
      <c r="BU581" s="1816" t="inlineStr">
        <is>
          <t>n2</t>
        </is>
      </c>
      <c r="BV581" s="595">
        <f>Overview!$H$28</f>
        <v/>
      </c>
      <c r="BW581" s="1865"/>
      <c r="BX581" s="1816" t="inlineStr">
        <is>
          <t>Close to ear</t>
        </is>
      </c>
      <c r="BY581" s="1009"/>
      <c r="BZ581" s="1724"/>
      <c r="CA581" s="1817" t="inlineStr">
        <is>
          <t>Right Cheek</t>
        </is>
      </c>
      <c r="CB581" s="7071">
        <v>0</v>
      </c>
      <c r="CC581" s="7290">
        <f>IF(COUNT('Conducted 5G'!$AH$3:$AH$20)=0,376000,INDEX('Conducted 5G'!$T$3:$T$20,MATCH(MAX('Conducted 5G'!$AH$3:$AH$20),'Conducted 5G'!$AH$3:$AH$20,0)))</f>
        <v>376000</v>
      </c>
      <c r="CD581" s="7290">
        <f>IF(COUNT('Conducted 5G'!$AH$3:$AH$20)=0,1880,INDEX('Conducted 5G'!$U$3:$U$20,MATCH(MAX('Conducted 5G'!$AH$3:$AH$20),'Conducted 5G'!$AH$3:$AH$20,0)))</f>
        <v>1880</v>
      </c>
      <c r="CE581" s="7234"/>
      <c r="CF581" s="7234"/>
      <c r="CG581" s="6706"/>
      <c r="CH581" s="6706"/>
      <c r="CI581" s="225">
        <f>BY581</f>
        <v/>
      </c>
      <c r="CJ581" s="237">
        <f>BZ581</f>
        <v/>
      </c>
      <c r="CK581" s="223">
        <f>CA581</f>
        <v/>
      </c>
      <c r="CL581" s="237">
        <f>CC581</f>
        <v/>
      </c>
      <c r="CM581" s="237">
        <f>CD581</f>
        <v/>
      </c>
      <c r="CN581" s="1527"/>
      <c r="CO581" s="1579"/>
      <c r="CP581" s="7214">
        <f>IF(CF581=""," ",IF(ABS(CE581-CF581)&lt;=0.1,"Valid","Not valid"))</f>
        <v/>
      </c>
      <c r="CQ581" s="1674">
        <f> IF(CE581="","",IF(AND(CE581&lt;&gt;"",CF581=""),IF(CE581&gt;=0.8,"Medir+Sig Max","No"),IF(CF581&lt;&gt;"",IF(CF581&gt;=0.8,"Medir+Sig Max","No"),"")))</f>
        <v/>
      </c>
      <c r="CR581" s="6927">
        <f>IF(UPPER('SAR FCC-ISED'!$CQ$1)="X",IF(CF581=""," ",IF((ABS(CE581)&lt;5)*AND(ABS(CF581)&lt;5)*AND(ABS(CT581)&lt;5),"Solo si es max","Medir")),IF(CF581=""," ",IF((ABS(CE581)&lt;1)*AND(ABS(CF581)&lt;1)*AND(ABS(CT581)&lt;1),"Solo si es max","Medir")))</f>
        <v/>
      </c>
      <c r="CS581" s="1674"/>
      <c r="CT581" s="220">
        <f>IF(CO581="",IF(AND(CE581="",CF581=""),"",IF(CF581="",IF(DQ581&gt;1,ROUND(DQ581*CE581,3),CE581),IF(DQ581&gt;1,ROUND(DQ581*CF581,3),CF581))),IF(AND(CE581="",CF581=""),"",IF(CF581="",IF(DQ581&gt;1,ROUND(DQ581*CE581*(1/(CO581)),3),CE581*(1/(CO581))),IF(DQ581&gt;1,ROUND(DQ581*CF581*(1/(CO581)),3),CF581*(1/(CO581))))))</f>
        <v/>
      </c>
      <c r="CU581" s="224">
        <f>BY581</f>
        <v/>
      </c>
      <c r="CV581" s="237">
        <f>BZ581</f>
        <v/>
      </c>
      <c r="CW581" s="237">
        <f>CA581</f>
        <v/>
      </c>
      <c r="CX581" s="224">
        <f>CC581</f>
        <v/>
      </c>
      <c r="CY581" s="237">
        <f>CD581</f>
        <v/>
      </c>
      <c r="CZ581" s="7474">
        <f>IF(COUNTIF(Overview!K12:K14,TRUE)&gt;0,1.6,IF(COUNTIF(Overview!L12:L14,TRUE)&gt;0,8,0))</f>
        <v/>
      </c>
      <c r="DA581" s="1788"/>
      <c r="DB581" s="7483"/>
      <c r="DC581" s="844">
        <f>IF(CT581="","",IF(CT581&gt;CZ581,"Fail","Pass"))</f>
        <v/>
      </c>
      <c r="DD581" s="402"/>
      <c r="DE581" s="1565">
        <f>MyTimestamp(DC581)</f>
        <v/>
      </c>
      <c r="DF581" s="1531">
        <f>IF(COUNT(CE581:CH581)=1,15,IF(COUNT(CE581:CH581)=0,0,30))</f>
        <v/>
      </c>
      <c r="DG581" s="1532">
        <f>IF(DF581=0,0,2)</f>
        <v/>
      </c>
      <c r="DH581" s="1866"/>
      <c r="DI581" s="1866"/>
      <c r="DJ581" s="1863"/>
      <c r="DK581" s="1789"/>
      <c r="DL581" s="1574">
        <f>10^(CN581/20)*100-100</f>
        <v/>
      </c>
      <c r="DM581" s="973"/>
      <c r="DN581" s="973"/>
      <c r="DO581" s="973">
        <f>IF(DM581="","",10^(DM581/10))</f>
        <v/>
      </c>
      <c r="DP581" s="973">
        <f>IF(ISNUMBER(DN581)=FALSE,"",10^(DN581/10))</f>
        <v/>
      </c>
      <c r="DQ581" s="1578">
        <f>IF(AND(ISNUMBER(DO581),ISNUMBER(DP581)),IF(DO581/DP581&gt;1,ROUND((DO581)/DP581,3),1),1)</f>
        <v/>
      </c>
      <c r="DR581" s="1541"/>
      <c r="DS581" s="1541"/>
      <c r="DT581" s="1541"/>
      <c r="DU581" s="1541"/>
      <c r="DV581" s="1541"/>
      <c r="DW581" s="1541"/>
      <c r="DX581" s="1541"/>
      <c r="DY581" s="1541"/>
      <c r="DZ581" s="1541"/>
      <c r="EA581" s="1541"/>
      <c r="EB581" s="1541"/>
      <c r="EC581" s="1541"/>
      <c r="ED581" s="1541"/>
      <c r="EE581" s="1541"/>
      <c r="EF581" s="1541"/>
      <c r="EG581" s="1541"/>
      <c r="EH581" s="1541"/>
      <c r="EI581" s="1541"/>
      <c r="EJ581" s="1541"/>
      <c r="EK581" s="1541"/>
      <c r="EL581" s="1541"/>
      <c r="EM581" s="1541"/>
      <c r="EN581" s="1541"/>
      <c r="EO581" s="1541"/>
      <c r="EP581" s="1541"/>
      <c r="EQ581" s="1541"/>
      <c r="ER581" s="1541"/>
      <c r="ES581" s="1541"/>
      <c r="ET581" s="1541"/>
      <c r="EU581" s="1541"/>
      <c r="EV581" s="1541"/>
    </row>
    <row r="582" customFormat="1" ht="12.75" s="396" x14ac:dyDescent="0.2">
      <c r="A582" s="1541"/>
      <c r="B582" s="1541"/>
      <c r="C582"/>
      <c r="D582" s="1486"/>
      <c r="E582" s="1486"/>
      <c r="F582" s="672">
        <v>5.4</v>
      </c>
      <c r="G582" s="1497"/>
      <c r="H582" s="130">
        <f>BV582</f>
        <v/>
      </c>
      <c r="I582" s="130">
        <f>BW582</f>
        <v/>
      </c>
      <c r="J582" s="1299" t="inlineStr">
        <is>
          <t>5G</t>
        </is>
      </c>
      <c r="K582" s="1299" t="inlineStr">
        <is>
          <t>n2</t>
        </is>
      </c>
      <c r="L582" s="115"/>
      <c r="M582" s="130"/>
      <c r="N582" s="119"/>
      <c r="O582" s="131"/>
      <c r="P582" s="6597"/>
      <c r="Q582" s="131"/>
      <c r="R582" s="131"/>
      <c r="S582" s="130"/>
      <c r="T582" s="130">
        <v>376000</v>
      </c>
      <c r="U582" s="6593">
        <v>1880</v>
      </c>
      <c r="V582" s="119"/>
      <c r="W582" s="1305"/>
      <c r="X582" s="119"/>
      <c r="Y582" s="119"/>
      <c r="Z582" s="119"/>
      <c r="AA582" s="115"/>
      <c r="AB582" s="115"/>
      <c r="AC582" s="1300">
        <f>IF(OR(BX582="Close to Ear",BX582="Close to Head"),"Head",IF(BX582="Extremity","Extremity","Body"))</f>
        <v/>
      </c>
      <c r="AD582" s="1301">
        <f>CA582</f>
        <v/>
      </c>
      <c r="AE582" s="1299">
        <f>CB582</f>
        <v/>
      </c>
      <c r="AF582" s="115"/>
      <c r="AG582" s="1302">
        <f>IF(OR(AZ582="",BA582=""),"N/A",IF(DC582="Pass","P","F"))</f>
        <v/>
      </c>
      <c r="AH582" s="129"/>
      <c r="AI582" s="129"/>
      <c r="AJ582" s="129"/>
      <c r="AK582" s="119"/>
      <c r="AL582" s="115"/>
      <c r="AM582" s="119"/>
      <c r="AN582" s="119"/>
      <c r="AO582" s="692"/>
      <c r="AP582" s="692"/>
      <c r="AQ582" s="692"/>
      <c r="AR582" s="692"/>
      <c r="AS582" s="692"/>
      <c r="AT582" s="1303">
        <f>IF(AC582="Extremity",IF(CG582="","",CG582),"")</f>
        <v/>
      </c>
      <c r="AU582" s="1303">
        <f>IF(AC582="Extremity",IF(CH582="","",CH582),"")</f>
        <v/>
      </c>
      <c r="AV582" s="1304">
        <f>IF(AC582="Extremity","",IF(CE582="","",CE582))</f>
        <v/>
      </c>
      <c r="AW582" s="1304">
        <f>IF(AD582="Extremity","",IF(CF582="","",CF582))</f>
        <v/>
      </c>
      <c r="AX582" s="1305">
        <f>DL582</f>
        <v/>
      </c>
      <c r="AY582" s="1305">
        <f>DQ582</f>
        <v/>
      </c>
      <c r="AZ582" s="3377">
        <f>IF(AC582="Extremity",IF(DA582="","",DA582),"")</f>
        <v/>
      </c>
      <c r="BA582" s="3378">
        <f>IF(AC582="Extremity","",IF(CT582="","",CT582))</f>
        <v/>
      </c>
      <c r="BB582" s="1305">
        <f>IF(AC582="Extremity",IF(DB582="","",DB582),"")</f>
        <v/>
      </c>
      <c r="BC582" s="1304">
        <f>IF(AC582="Extremity","",IF(CZ582="","",CZ582))</f>
        <v/>
      </c>
      <c r="BD582" s="1305">
        <f>DD582</f>
        <v/>
      </c>
      <c r="BE582" s="132">
        <f>DE582</f>
        <v/>
      </c>
      <c r="BF582" s="133">
        <f>DF582*60</f>
        <v/>
      </c>
      <c r="BG582" s="121">
        <f>BE582</f>
        <v/>
      </c>
      <c r="BH582" s="133">
        <f>DG582*60</f>
        <v/>
      </c>
      <c r="BI582" s="133">
        <f>DH582</f>
        <v/>
      </c>
      <c r="BJ582" s="117"/>
      <c r="BK582" s="812">
        <f>Overview!$E$7</f>
        <v/>
      </c>
      <c r="BL582" s="117"/>
      <c r="BM582" s="834">
        <f>DI582</f>
        <v/>
      </c>
      <c r="BN582" s="812">
        <f>Overview!$P$153</f>
        <v/>
      </c>
      <c r="BO582" s="117"/>
      <c r="BP582" s="117"/>
      <c r="BQ582" s="115"/>
      <c r="BR582" s="1478"/>
      <c r="BS582" s="1541"/>
      <c r="BT582" s="1889" t="inlineStr">
        <is>
          <t>5G</t>
        </is>
      </c>
      <c r="BU582" s="1816" t="inlineStr">
        <is>
          <t>n2</t>
        </is>
      </c>
      <c r="BV582" s="595">
        <f>Overview!$H$28</f>
        <v/>
      </c>
      <c r="BW582" s="1865"/>
      <c r="BX582" s="1816" t="inlineStr">
        <is>
          <t>Close to ear</t>
        </is>
      </c>
      <c r="BY582" s="1009"/>
      <c r="BZ582" s="1724"/>
      <c r="CA582" s="1824" t="inlineStr">
        <is>
          <t>Right Tilt</t>
        </is>
      </c>
      <c r="CB582" s="7071">
        <v>0</v>
      </c>
      <c r="CC582" s="591">
        <f>IF(COUNT('Conducted 5G'!$AH$3:$AH$20)=0,376000,INDEX('Conducted 5G'!$T$3:$T$20,MATCH(MAX('Conducted 5G'!$AH$3:$AH$20),'Conducted 5G'!$AH$3:$AH$20,0)))</f>
        <v>376000</v>
      </c>
      <c r="CD582" s="591">
        <f>IF(COUNT('Conducted 5G'!$AH$3:$AH$20)=0,1880,INDEX('Conducted 5G'!$U$3:$U$20,MATCH(MAX('Conducted 5G'!$AH$3:$AH$20),'Conducted 5G'!$AH$3:$AH$20,0)))</f>
        <v>1880</v>
      </c>
      <c r="CE582" s="7234"/>
      <c r="CF582" s="7234"/>
      <c r="CG582" s="6706"/>
      <c r="CH582" s="6706"/>
      <c r="CI582" s="225">
        <f>BY582</f>
        <v/>
      </c>
      <c r="CJ582" s="237">
        <f>BZ582</f>
        <v/>
      </c>
      <c r="CK582" s="223">
        <f>CA582</f>
        <v/>
      </c>
      <c r="CL582" s="237">
        <f>CC582</f>
        <v/>
      </c>
      <c r="CM582" s="237">
        <f>CD582</f>
        <v/>
      </c>
      <c r="CN582" s="1527"/>
      <c r="CO582" s="1579"/>
      <c r="CP582" s="7214">
        <f>IF(CF582=""," ",IF(ABS(CE582-CF582)&lt;=0.1,"Valid","Not valid"))</f>
        <v/>
      </c>
      <c r="CQ582" s="1674">
        <f> IF(CE582="","",IF(AND(CE582&lt;&gt;"",CF582=""),IF(CE582&gt;=0.8,"Medir+Sig Max","No"),IF(CF582&lt;&gt;"",IF(CF582&gt;=0.8,"Medir+Sig Max","No"),"")))</f>
        <v/>
      </c>
      <c r="CR582" s="6927">
        <f>IF(UPPER('SAR FCC-ISED'!$CQ$1)="X",IF(CF582=""," ",IF((ABS(CE582)&lt;5)*AND(ABS(CF582)&lt;5)*AND(ABS(CT582)&lt;5),"Solo si es max","Medir")),IF(CF582=""," ",IF((ABS(CE582)&lt;1)*AND(ABS(CF582)&lt;1)*AND(ABS(CT582)&lt;1),"Solo si es max","Medir")))</f>
        <v/>
      </c>
      <c r="CS582" s="1674"/>
      <c r="CT582" s="220">
        <f>IF(CO582="",IF(AND(CE582="",CF582=""),"",IF(CF582="",IF(DQ582&gt;1,ROUND(DQ582*CE582,3),CE582),IF(DQ582&gt;1,ROUND(DQ582*CF582,3),CF582))),IF(AND(CE582="",CF582=""),"",IF(CF582="",IF(DQ582&gt;1,ROUND(DQ582*CE582*(1/(CO582)),3),CE582*(1/(CO582))),IF(DQ582&gt;1,ROUND(DQ582*CF582*(1/(CO582)),3),CF582*(1/(CO582))))))</f>
        <v/>
      </c>
      <c r="CU582" s="224">
        <f>BY582</f>
        <v/>
      </c>
      <c r="CV582" s="237">
        <f>BZ582</f>
        <v/>
      </c>
      <c r="CW582" s="237">
        <f>CA582</f>
        <v/>
      </c>
      <c r="CX582" s="224">
        <f>CC582</f>
        <v/>
      </c>
      <c r="CY582" s="237">
        <f>CD582</f>
        <v/>
      </c>
      <c r="CZ582" s="7474">
        <f>IF(COUNTIF(Overview!K12:K14,TRUE)&gt;0,1.6,IF(COUNTIF(Overview!L12:L14,TRUE)&gt;0,8,0))</f>
        <v/>
      </c>
      <c r="DA582" s="1788"/>
      <c r="DB582" s="7483"/>
      <c r="DC582" s="844">
        <f>IF(CT582="","",IF(CT582&gt;CZ582,"Fail","Pass"))</f>
        <v/>
      </c>
      <c r="DD582" s="402"/>
      <c r="DE582" s="1565">
        <f>MyTimestamp(DC582)</f>
        <v/>
      </c>
      <c r="DF582" s="1531">
        <f>IF(COUNT(CE582:CH582)=1,15,IF(COUNT(CE582:CH582)=0,0,30))</f>
        <v/>
      </c>
      <c r="DG582" s="1532">
        <f>IF(DF582=0,0,2)</f>
        <v/>
      </c>
      <c r="DH582" s="1866"/>
      <c r="DI582" s="1866"/>
      <c r="DJ582" s="1863"/>
      <c r="DK582" s="1789"/>
      <c r="DL582" s="1574">
        <f>10^(CN582/20)*100-100</f>
        <v/>
      </c>
      <c r="DM582" s="973"/>
      <c r="DN582" s="973"/>
      <c r="DO582" s="973">
        <f>IF(DM582="","",10^(DM582/10))</f>
        <v/>
      </c>
      <c r="DP582" s="973">
        <f>IF(ISNUMBER(DN582)=FALSE,"",10^(DN582/10))</f>
        <v/>
      </c>
      <c r="DQ582" s="1578">
        <f>IF(AND(ISNUMBER(DO582),ISNUMBER(DP582)),IF(DO582/DP582&gt;1,ROUND((DO582)/DP582,3),1),1)</f>
        <v/>
      </c>
      <c r="DR582" s="1541"/>
      <c r="DS582" s="1541"/>
      <c r="DT582" s="1541"/>
      <c r="DU582" s="1541"/>
      <c r="DV582" s="1541"/>
      <c r="DW582" s="1541"/>
      <c r="DX582" s="1541"/>
      <c r="DY582" s="1541"/>
      <c r="DZ582" s="1541"/>
      <c r="EA582" s="1541"/>
      <c r="EB582" s="1541"/>
      <c r="EC582" s="1541"/>
      <c r="ED582" s="1541"/>
      <c r="EE582" s="1541"/>
      <c r="EF582" s="1541"/>
      <c r="EG582" s="1541"/>
      <c r="EH582" s="1541"/>
      <c r="EI582" s="1541"/>
      <c r="EJ582" s="1541"/>
      <c r="EK582" s="1541"/>
      <c r="EL582" s="1541"/>
      <c r="EM582" s="1541"/>
      <c r="EN582" s="1541"/>
      <c r="EO582" s="1541"/>
      <c r="EP582" s="1541"/>
      <c r="EQ582" s="1541"/>
      <c r="ER582" s="1541"/>
      <c r="ES582" s="1541"/>
      <c r="ET582" s="1541"/>
      <c r="EU582" s="1541"/>
      <c r="EV582" s="1541"/>
    </row>
    <row r="583" customFormat="1" ht="12.75" s="396" x14ac:dyDescent="0.2">
      <c r="A583" s="1541"/>
      <c r="B583" s="1541"/>
      <c r="C583"/>
      <c r="D583" s="1486"/>
      <c r="E583" s="1486"/>
      <c r="F583" s="672">
        <v>5.4</v>
      </c>
      <c r="G583" s="1497"/>
      <c r="H583" s="130">
        <f>BV583</f>
        <v/>
      </c>
      <c r="I583" s="130">
        <f>BW583</f>
        <v/>
      </c>
      <c r="J583" s="1299" t="inlineStr">
        <is>
          <t>5G</t>
        </is>
      </c>
      <c r="K583" s="1299" t="inlineStr">
        <is>
          <t>n2</t>
        </is>
      </c>
      <c r="L583" s="115"/>
      <c r="M583" s="130"/>
      <c r="N583" s="119"/>
      <c r="O583" s="131"/>
      <c r="P583" s="6597"/>
      <c r="Q583" s="131"/>
      <c r="R583" s="131"/>
      <c r="S583" s="130"/>
      <c r="T583" s="130">
        <v>376000</v>
      </c>
      <c r="U583" s="6593">
        <v>1880</v>
      </c>
      <c r="V583" s="119"/>
      <c r="W583" s="1305"/>
      <c r="X583" s="119"/>
      <c r="Y583" s="119"/>
      <c r="Z583" s="119"/>
      <c r="AA583" s="115"/>
      <c r="AB583" s="115"/>
      <c r="AC583" s="1300">
        <f>IF(OR(BX583="Close to Ear",BX583="Close to Head"),"Head",IF(BX583="Extremity","Extremity","Body"))</f>
        <v/>
      </c>
      <c r="AD583" s="1301">
        <f>CA583</f>
        <v/>
      </c>
      <c r="AE583" s="1299">
        <f>CB583</f>
        <v/>
      </c>
      <c r="AF583" s="115"/>
      <c r="AG583" s="1302">
        <f>IF(OR(AZ583="",BA583=""),"N/A",IF(DC583="Pass","P","F"))</f>
        <v/>
      </c>
      <c r="AH583" s="129"/>
      <c r="AI583" s="129"/>
      <c r="AJ583" s="129"/>
      <c r="AK583" s="119"/>
      <c r="AL583" s="115"/>
      <c r="AM583" s="119"/>
      <c r="AN583" s="119"/>
      <c r="AO583" s="692"/>
      <c r="AP583" s="692"/>
      <c r="AQ583" s="692"/>
      <c r="AR583" s="692"/>
      <c r="AS583" s="692"/>
      <c r="AT583" s="1303">
        <f>IF(AC583="Extremity",IF(CG583="","",CG583),"")</f>
        <v/>
      </c>
      <c r="AU583" s="1303">
        <f>IF(AC583="Extremity",IF(CH583="","",CH583),"")</f>
        <v/>
      </c>
      <c r="AV583" s="1304">
        <f>IF(AC583="Extremity","",IF(CE583="","",CE583))</f>
        <v/>
      </c>
      <c r="AW583" s="1304">
        <f>IF(AD583="Extremity","",IF(CF583="","",CF583))</f>
        <v/>
      </c>
      <c r="AX583" s="1305">
        <f>DL583</f>
        <v/>
      </c>
      <c r="AY583" s="1305">
        <f>DQ583</f>
        <v/>
      </c>
      <c r="AZ583" s="3377">
        <f>IF(AC583="Extremity",IF(DA583="","",DA583),"")</f>
        <v/>
      </c>
      <c r="BA583" s="3378">
        <f>IF(AC583="Extremity","",IF(CT583="","",CT583))</f>
        <v/>
      </c>
      <c r="BB583" s="1305">
        <f>IF(AC583="Extremity",IF(DB583="","",DB583),"")</f>
        <v/>
      </c>
      <c r="BC583" s="1304">
        <f>IF(AC583="Extremity","",IF(CZ583="","",CZ583))</f>
        <v/>
      </c>
      <c r="BD583" s="1305">
        <f>DD583</f>
        <v/>
      </c>
      <c r="BE583" s="132">
        <f>DE583</f>
        <v/>
      </c>
      <c r="BF583" s="133">
        <f>DF583*60</f>
        <v/>
      </c>
      <c r="BG583" s="121">
        <f>BE583</f>
        <v/>
      </c>
      <c r="BH583" s="133">
        <f>DG583*60</f>
        <v/>
      </c>
      <c r="BI583" s="133">
        <f>DH583</f>
        <v/>
      </c>
      <c r="BJ583" s="117"/>
      <c r="BK583" s="812">
        <f>Overview!$E$7</f>
        <v/>
      </c>
      <c r="BL583" s="117"/>
      <c r="BM583" s="834">
        <f>DI583</f>
        <v/>
      </c>
      <c r="BN583" s="812">
        <f>Overview!$P$153</f>
        <v/>
      </c>
      <c r="BO583" s="117"/>
      <c r="BP583" s="117"/>
      <c r="BQ583" s="115"/>
      <c r="BR583" s="1478"/>
      <c r="BS583" s="1541"/>
      <c r="BT583" s="1889" t="inlineStr">
        <is>
          <t>5G</t>
        </is>
      </c>
      <c r="BU583" s="1816" t="inlineStr">
        <is>
          <t>n2</t>
        </is>
      </c>
      <c r="BV583" s="595">
        <f>Overview!$H$28</f>
        <v/>
      </c>
      <c r="BW583" s="1865"/>
      <c r="BX583" s="1816" t="inlineStr">
        <is>
          <t>Close to ear</t>
        </is>
      </c>
      <c r="BY583" s="590"/>
      <c r="BZ583" s="1724"/>
      <c r="CA583" s="1028" t="str">
        <f>IF(COUNT(CF579:CF582)=0,IF(COUNT(CE579:CE582)=0,"TBD",VLOOKUP(MAX(CE579:CE582),CE579:CK582,7,FALSE)),VLOOKUP(MAX(CF579:CF582),CF579:CK582,6,FALSE))</f>
        <v>TBD</v>
      </c>
      <c r="CB583" s="1959">
        <v>0</v>
      </c>
      <c r="CC583" s="1087">
        <f>IF(COUNT('Conducted 5G'!$AH$3:$AH$20)=0,376000,INDEX('Conducted 5G'!$T$3:$T$20,MATCH(MAX('Conducted 5G'!$AH$3:$AH$20),'Conducted 5G'!$AH$3:$AH$20,0)))</f>
        <v>376000</v>
      </c>
      <c r="CD583" s="1087">
        <f>IF(COUNT('Conducted 5G'!$AH$3:$AH$20)=0,1880,INDEX('Conducted 5G'!$U$3:$U$20,MATCH(MAX('Conducted 5G'!$AH$3:$AH$20),'Conducted 5G'!$AH$3:$AH$20,0)))</f>
        <v>1880</v>
      </c>
      <c r="CE583" s="7234"/>
      <c r="CF583" s="7234"/>
      <c r="CG583" s="6706"/>
      <c r="CH583" s="6706"/>
      <c r="CI583" s="225">
        <f>BY583</f>
        <v/>
      </c>
      <c r="CJ583" s="237">
        <f>BZ583</f>
        <v/>
      </c>
      <c r="CK583" s="223">
        <f>CA583</f>
        <v/>
      </c>
      <c r="CL583" s="237">
        <f>CC583</f>
        <v/>
      </c>
      <c r="CM583" s="237">
        <f>CD583</f>
        <v/>
      </c>
      <c r="CN583" s="1527"/>
      <c r="CO583" s="1579"/>
      <c r="CP583" s="7214">
        <f>IF(CF583=""," ",IF(ABS(CE583-CF583)&lt;=0.1,"Valid","Not valid"))</f>
        <v/>
      </c>
      <c r="CQ583" s="1674">
        <f> IF(CE583="","",IF(AND(CE583&lt;&gt;"",CF583=""),IF(CE583&gt;=0.8,"Medir+Sig Max","No"),IF(CF583&lt;&gt;"",IF(CF583&gt;=0.8,"Medir+Sig Max","No"),"")))</f>
        <v/>
      </c>
      <c r="CR583" s="6927">
        <f>IF(UPPER('SAR FCC-ISED'!$CQ$1)="X",IF(CF583=""," ",IF((ABS(CE583)&lt;5)*AND(ABS(CF583)&lt;5)*AND(ABS(CT583)&lt;5),"Solo si es max","Medir")),IF(CF583=""," ",IF((ABS(CE583)&lt;1)*AND(ABS(CF583)&lt;1)*AND(ABS(CT583)&lt;1),"Solo si es max","Medir")))</f>
        <v/>
      </c>
      <c r="CS583" s="1674"/>
      <c r="CT583" s="220">
        <f>IF(CO583="",IF(AND(CE583="",CF583=""),"",IF(CF583="",IF(DQ583&gt;1,ROUND(DQ583*CE583,3),CE583),IF(DQ583&gt;1,ROUND(DQ583*CF583,3),CF583))),IF(AND(CE583="",CF583=""),"",IF(CF583="",IF(DQ583&gt;1,ROUND(DQ583*CE583*(1/(CO583)),3),CE583*(1/(CO583))),IF(DQ583&gt;1,ROUND(DQ583*CF583*(1/(CO583)),3),CF583*(1/(CO583))))))</f>
        <v/>
      </c>
      <c r="CU583" s="224">
        <f>BY583</f>
        <v/>
      </c>
      <c r="CV583" s="237">
        <f>BZ583</f>
        <v/>
      </c>
      <c r="CW583" s="237">
        <f>CA583</f>
        <v/>
      </c>
      <c r="CX583" s="224">
        <f>CC583</f>
        <v/>
      </c>
      <c r="CY583" s="237">
        <f>CD583</f>
        <v/>
      </c>
      <c r="CZ583" s="7474">
        <f>IF(COUNTIF(Overview!K12:K14,TRUE)&gt;0,1.6,IF(COUNTIF(Overview!L12:L14,TRUE)&gt;0,8,0))</f>
        <v/>
      </c>
      <c r="DA583" s="1788"/>
      <c r="DB583" s="7483"/>
      <c r="DC583" s="844">
        <f>IF(CT583="","",IF(CT583&gt;CZ583,"Fail","Pass"))</f>
        <v/>
      </c>
      <c r="DD583" s="402"/>
      <c r="DE583" s="1565">
        <f>MyTimestamp(DC583)</f>
        <v/>
      </c>
      <c r="DF583" s="1531">
        <f>IF(COUNT(CE583:CH583)=1,15,IF(COUNT(CE583:CH583)=0,0,30))</f>
        <v/>
      </c>
      <c r="DG583" s="1532">
        <f>IF(DF583=0,0,2)</f>
        <v/>
      </c>
      <c r="DH583" s="1866"/>
      <c r="DI583" s="1866"/>
      <c r="DJ583" s="1863"/>
      <c r="DK583" s="1789"/>
      <c r="DL583" s="1574">
        <f>10^(CN583/20)*100-100</f>
        <v/>
      </c>
      <c r="DM583" s="973"/>
      <c r="DN583" s="1083"/>
      <c r="DO583" s="973">
        <f>IF(DM583="","",10^(DM583/10))</f>
        <v/>
      </c>
      <c r="DP583" s="973">
        <f>IF(ISNUMBER(DN583)=FALSE,"",10^(DN583/10))</f>
        <v/>
      </c>
      <c r="DQ583" s="1578">
        <f>IF(AND(ISNUMBER(DO583),ISNUMBER(DP583)),IF(DO583/DP583&gt;1,ROUND((DO583)/DP583,3),1),1)</f>
        <v/>
      </c>
      <c r="DR583" s="1541"/>
      <c r="DS583" s="1541"/>
      <c r="DT583" s="1541"/>
      <c r="DU583" s="1541"/>
      <c r="DV583" s="1541"/>
      <c r="DW583" s="1541"/>
      <c r="DX583" s="1541"/>
      <c r="DY583" s="1541"/>
      <c r="DZ583" s="1541"/>
      <c r="EA583" s="1541"/>
      <c r="EB583" s="1541"/>
      <c r="EC583" s="1541"/>
      <c r="ED583" s="1541"/>
      <c r="EE583" s="1541"/>
      <c r="EF583" s="1541"/>
      <c r="EG583" s="1541"/>
      <c r="EH583" s="1541"/>
      <c r="EI583" s="1541"/>
      <c r="EJ583" s="1541"/>
      <c r="EK583" s="1541"/>
      <c r="EL583" s="1541"/>
      <c r="EM583" s="1541"/>
      <c r="EN583" s="1541"/>
      <c r="EO583" s="1541"/>
      <c r="EP583" s="1541"/>
      <c r="EQ583" s="1541"/>
      <c r="ER583" s="1541"/>
      <c r="ES583" s="1541"/>
      <c r="ET583" s="1541"/>
      <c r="EU583" s="1541"/>
      <c r="EV583" s="1541"/>
    </row>
    <row r="584" customFormat="1" ht="12.75" s="396" x14ac:dyDescent="0.2">
      <c r="A584" s="1541"/>
      <c r="B584" s="1541"/>
      <c r="C584"/>
      <c r="D584" s="1486"/>
      <c r="E584" s="1486"/>
      <c r="F584" s="672">
        <v>5.4</v>
      </c>
      <c r="G584" s="1497"/>
      <c r="H584" s="130">
        <f>BV584</f>
        <v/>
      </c>
      <c r="I584" s="130">
        <f>BW584</f>
        <v/>
      </c>
      <c r="J584" s="1299" t="inlineStr">
        <is>
          <t>5G</t>
        </is>
      </c>
      <c r="K584" s="1299" t="inlineStr">
        <is>
          <t>n2</t>
        </is>
      </c>
      <c r="L584" s="115"/>
      <c r="M584" s="130"/>
      <c r="N584" s="119"/>
      <c r="O584" s="131"/>
      <c r="P584" s="6597"/>
      <c r="Q584" s="131"/>
      <c r="R584" s="131"/>
      <c r="S584" s="130"/>
      <c r="T584" s="130">
        <v>376000</v>
      </c>
      <c r="U584" s="6593">
        <v>1880</v>
      </c>
      <c r="V584" s="119"/>
      <c r="W584" s="1305"/>
      <c r="X584" s="119"/>
      <c r="Y584" s="119"/>
      <c r="Z584" s="119"/>
      <c r="AA584" s="115"/>
      <c r="AB584" s="115"/>
      <c r="AC584" s="1300">
        <f>IF(OR(BX584="Close to Ear",BX584="Close to Head"),"Head",IF(BX584="Extremity","Extremity","Body"))</f>
        <v/>
      </c>
      <c r="AD584" s="1301">
        <f>CA584</f>
        <v/>
      </c>
      <c r="AE584" s="1299">
        <f>CB584</f>
        <v/>
      </c>
      <c r="AF584" s="115"/>
      <c r="AG584" s="1302">
        <f>IF(OR(AZ584="",BA584=""),"N/A",IF(DC584="Pass","P","F"))</f>
        <v/>
      </c>
      <c r="AH584" s="129"/>
      <c r="AI584" s="129"/>
      <c r="AJ584" s="129"/>
      <c r="AK584" s="119"/>
      <c r="AL584" s="115"/>
      <c r="AM584" s="119"/>
      <c r="AN584" s="119"/>
      <c r="AO584" s="692"/>
      <c r="AP584" s="692"/>
      <c r="AQ584" s="692"/>
      <c r="AR584" s="692"/>
      <c r="AS584" s="692"/>
      <c r="AT584" s="1303">
        <f>IF(AC584="Extremity",IF(CG584="","",CG584),"")</f>
        <v/>
      </c>
      <c r="AU584" s="1303">
        <f>IF(AC584="Extremity",IF(CH584="","",CH584),"")</f>
        <v/>
      </c>
      <c r="AV584" s="1304">
        <f>IF(AC584="Extremity","",IF(CE584="","",CE584))</f>
        <v/>
      </c>
      <c r="AW584" s="1304">
        <f>IF(AD584="Extremity","",IF(CF584="","",CF584))</f>
        <v/>
      </c>
      <c r="AX584" s="1305">
        <f>DL584</f>
        <v/>
      </c>
      <c r="AY584" s="1305">
        <f>DQ584</f>
        <v/>
      </c>
      <c r="AZ584" s="3377">
        <f>IF(AC584="Extremity",IF(DA584="","",DA584),"")</f>
        <v/>
      </c>
      <c r="BA584" s="3378">
        <f>IF(AC584="Extremity","",IF(CT584="","",CT584))</f>
        <v/>
      </c>
      <c r="BB584" s="1305">
        <f>IF(AC584="Extremity",IF(DB584="","",DB584),"")</f>
        <v/>
      </c>
      <c r="BC584" s="1304">
        <f>IF(AC584="Extremity","",IF(CZ584="","",CZ584))</f>
        <v/>
      </c>
      <c r="BD584" s="1305">
        <f>DD584</f>
        <v/>
      </c>
      <c r="BE584" s="132">
        <f>DE584</f>
        <v/>
      </c>
      <c r="BF584" s="133">
        <f>DF584*60</f>
        <v/>
      </c>
      <c r="BG584" s="121">
        <f>BE584</f>
        <v/>
      </c>
      <c r="BH584" s="133">
        <f>DG584*60</f>
        <v/>
      </c>
      <c r="BI584" s="133">
        <f>DH584</f>
        <v/>
      </c>
      <c r="BJ584" s="117"/>
      <c r="BK584" s="812">
        <f>Overview!$E$7</f>
        <v/>
      </c>
      <c r="BL584" s="117"/>
      <c r="BM584" s="834">
        <f>DI584</f>
        <v/>
      </c>
      <c r="BN584" s="812">
        <f>Overview!$P$153</f>
        <v/>
      </c>
      <c r="BO584" s="117"/>
      <c r="BP584" s="117"/>
      <c r="BQ584" s="115"/>
      <c r="BR584" s="1478"/>
      <c r="BS584" s="1541"/>
      <c r="BT584" s="1890" t="inlineStr">
        <is>
          <t>5G</t>
        </is>
      </c>
      <c r="BU584" s="1818" t="inlineStr">
        <is>
          <t>n2</t>
        </is>
      </c>
      <c r="BV584" s="589">
        <f>Overview!$H$28</f>
        <v/>
      </c>
      <c r="BW584" s="1865"/>
      <c r="BX584" s="1818" t="inlineStr">
        <is>
          <t>Close to ear</t>
        </is>
      </c>
      <c r="BY584" s="1000"/>
      <c r="BZ584" s="1724"/>
      <c r="CA584" s="1101" t="str">
        <f>CA583</f>
        <v>TBD</v>
      </c>
      <c r="CB584" s="201">
        <v>0</v>
      </c>
      <c r="CC584" s="1101">
        <f>IF(COUNT('Conducted 5G'!$AH$3:$AH$20)=0,376000,INDEX('Conducted 5G'!$T$3:$T$20,MATCH(MAX('Conducted 5G'!$AH$3:$AH$20),'Conducted 5G'!$AH$3:$AH$20,0)))</f>
        <v>376000</v>
      </c>
      <c r="CD584" s="1101">
        <f>IF(COUNT('Conducted 5G'!$AH$3:$AH$20)=0,1880,INDEX('Conducted 5G'!$U$3:$U$20,MATCH(MAX('Conducted 5G'!$AH$3:$AH$20),'Conducted 5G'!$AH$3:$AH$20,0)))</f>
        <v>1880</v>
      </c>
      <c r="CE584" s="7234"/>
      <c r="CF584" s="7234"/>
      <c r="CG584" s="6706"/>
      <c r="CH584" s="6706"/>
      <c r="CI584" s="225">
        <f>BY584</f>
        <v/>
      </c>
      <c r="CJ584" s="237">
        <f>BZ584</f>
        <v/>
      </c>
      <c r="CK584" s="223">
        <f>CA584</f>
        <v/>
      </c>
      <c r="CL584" s="237">
        <f>CC584</f>
        <v/>
      </c>
      <c r="CM584" s="237">
        <f>CD584</f>
        <v/>
      </c>
      <c r="CN584" s="1527"/>
      <c r="CO584" s="1579"/>
      <c r="CP584" s="7214">
        <f>IF(CF584=""," ",IF(ABS(CE584-CF584)&lt;=0.1,"Valid","Not valid"))</f>
        <v/>
      </c>
      <c r="CQ584" s="1674">
        <f> IF(CE584="","",IF(AND(CE584&lt;&gt;"",CF584=""),IF(CE584&gt;=0.8,"Medir+Sig Max","No"),IF(CF584&lt;&gt;"",IF(CF584&gt;=0.8,"Medir+Sig Max","No"),"")))</f>
        <v/>
      </c>
      <c r="CR584" s="6927">
        <f>IF(UPPER('SAR FCC-ISED'!$CQ$1)="X",IF(CF584=""," ",IF((ABS(CE584)&lt;5)*AND(ABS(CF584)&lt;5)*AND(ABS(CT584)&lt;5),"Solo si es max","Medir")),IF(CF584=""," ",IF((ABS(CE584)&lt;1)*AND(ABS(CF584)&lt;1)*AND(ABS(CT584)&lt;1),"Solo si es max","Medir")))</f>
        <v/>
      </c>
      <c r="CS584" s="1674"/>
      <c r="CT584" s="220">
        <f>IF(CO584="",IF(AND(CE584="",CF584=""),"",IF(CF584="",IF(DQ584&gt;1,ROUND(DQ584*CE584,3),CE584),IF(DQ584&gt;1,ROUND(DQ584*CF584,3),CF584))),IF(AND(CE584="",CF584=""),"",IF(CF584="",IF(DQ584&gt;1,ROUND(DQ584*CE584*(1/(CO584)),3),CE584*(1/(CO584))),IF(DQ584&gt;1,ROUND(DQ584*CF584*(1/(CO584)),3),CF584*(1/(CO584))))))</f>
        <v/>
      </c>
      <c r="CU584" s="224">
        <f>BY584</f>
        <v/>
      </c>
      <c r="CV584" s="237">
        <f>BZ584</f>
        <v/>
      </c>
      <c r="CW584" s="237">
        <f>CA584</f>
        <v/>
      </c>
      <c r="CX584" s="224">
        <f>CC584</f>
        <v/>
      </c>
      <c r="CY584" s="237">
        <f>CD584</f>
        <v/>
      </c>
      <c r="CZ584" s="7474">
        <f>IF(COUNTIF(Overview!K12:K14,TRUE)&gt;0,1.6,IF(COUNTIF(Overview!L12:L14,TRUE)&gt;0,8,0))</f>
        <v/>
      </c>
      <c r="DA584" s="1788"/>
      <c r="DB584" s="7483"/>
      <c r="DC584" s="844">
        <f>IF(CT584="","",IF(CT584&gt;CZ584,"Fail","Pass"))</f>
        <v/>
      </c>
      <c r="DD584" s="402"/>
      <c r="DE584" s="1565">
        <f>MyTimestamp(DC584)</f>
        <v/>
      </c>
      <c r="DF584" s="1531">
        <f>IF(COUNT(CE584:CH584)=1,15,IF(COUNT(CE584:CH584)=0,0,30))</f>
        <v/>
      </c>
      <c r="DG584" s="1532">
        <f>IF(DF584=0,0,2)</f>
        <v/>
      </c>
      <c r="DH584" s="1866"/>
      <c r="DI584" s="1866"/>
      <c r="DJ584" s="1863"/>
      <c r="DK584" s="1789"/>
      <c r="DL584" s="1574">
        <f>10^(CN584/20)*100-100</f>
        <v/>
      </c>
      <c r="DM584" s="973"/>
      <c r="DN584" s="974"/>
      <c r="DO584" s="973">
        <f>IF(DM584="","",10^(DM584/10))</f>
        <v/>
      </c>
      <c r="DP584" s="973">
        <f>IF(ISNUMBER(DN584)=FALSE,"",10^(DN584/10))</f>
        <v/>
      </c>
      <c r="DQ584" s="1578">
        <f>IF(AND(ISNUMBER(DO584),ISNUMBER(DP584)),IF(DO584/DP584&gt;1,ROUND((DO584)/DP584,3),1),1)</f>
        <v/>
      </c>
      <c r="DR584" s="1541"/>
      <c r="DS584" s="1541"/>
      <c r="DT584" s="1541"/>
      <c r="DU584" s="1541"/>
      <c r="DV584" s="1541"/>
      <c r="DW584" s="1541"/>
      <c r="DX584" s="1541"/>
      <c r="DY584" s="1541"/>
      <c r="DZ584" s="1541"/>
      <c r="EA584" s="1541"/>
      <c r="EB584" s="1541"/>
      <c r="EC584" s="1541"/>
      <c r="ED584" s="1541"/>
      <c r="EE584" s="1541"/>
      <c r="EF584" s="1541"/>
      <c r="EG584" s="1541"/>
      <c r="EH584" s="1541"/>
      <c r="EI584" s="1541"/>
      <c r="EJ584" s="1541"/>
      <c r="EK584" s="1541"/>
      <c r="EL584" s="1541"/>
      <c r="EM584" s="1541"/>
      <c r="EN584" s="1541"/>
      <c r="EO584" s="1541"/>
      <c r="EP584" s="1541"/>
      <c r="EQ584" s="1541"/>
      <c r="ER584" s="1541"/>
      <c r="ES584" s="1541"/>
      <c r="ET584" s="1541"/>
      <c r="EU584" s="1541"/>
      <c r="EV584" s="1541"/>
    </row>
    <row r="585" customFormat="1" ht="12.75" s="396" x14ac:dyDescent="0.2">
      <c r="A585" s="1541"/>
      <c r="B585" s="1541"/>
      <c r="C585"/>
      <c r="D585" s="1486"/>
      <c r="E585" s="1486"/>
      <c r="F585" s="672">
        <v>5.4</v>
      </c>
      <c r="G585" s="1497"/>
      <c r="H585" s="130">
        <f>BV585</f>
        <v/>
      </c>
      <c r="I585" s="130">
        <f>BW585</f>
        <v/>
      </c>
      <c r="J585" s="1299" t="inlineStr">
        <is>
          <t>5G</t>
        </is>
      </c>
      <c r="K585" s="1299" t="inlineStr">
        <is>
          <t>n2</t>
        </is>
      </c>
      <c r="L585" s="115"/>
      <c r="M585" s="130"/>
      <c r="N585" s="119"/>
      <c r="O585" s="131"/>
      <c r="P585" s="6597"/>
      <c r="Q585" s="131"/>
      <c r="R585" s="131"/>
      <c r="S585" s="130"/>
      <c r="T585" s="130">
        <v>376000</v>
      </c>
      <c r="U585" s="6593">
        <v>1880</v>
      </c>
      <c r="V585" s="119"/>
      <c r="W585" s="1305"/>
      <c r="X585" s="119"/>
      <c r="Y585" s="119"/>
      <c r="Z585" s="119"/>
      <c r="AA585" s="115"/>
      <c r="AB585" s="115"/>
      <c r="AC585" s="1300">
        <f>IF(OR(BX585="Close to Ear",BX585="Close to Head"),"Head",IF(BX585="Extremity","Extremity","Body"))</f>
        <v/>
      </c>
      <c r="AD585" s="1301">
        <f>CA585</f>
        <v/>
      </c>
      <c r="AE585" s="1299">
        <f>CB585</f>
        <v/>
      </c>
      <c r="AF585" s="115"/>
      <c r="AG585" s="1302">
        <f>IF(OR(AZ585="",BA585=""),"N/A",IF(DC585="Pass","P","F"))</f>
        <v/>
      </c>
      <c r="AH585" s="129"/>
      <c r="AI585" s="129"/>
      <c r="AJ585" s="129"/>
      <c r="AK585" s="119"/>
      <c r="AL585" s="115"/>
      <c r="AM585" s="119"/>
      <c r="AN585" s="119"/>
      <c r="AO585" s="692"/>
      <c r="AP585" s="692"/>
      <c r="AQ585" s="692"/>
      <c r="AR585" s="692"/>
      <c r="AS585" s="692"/>
      <c r="AT585" s="1303">
        <f>IF(AC585="Extremity",IF(CG585="","",CG585),"")</f>
        <v/>
      </c>
      <c r="AU585" s="1303">
        <f>IF(AC585="Extremity",IF(CH585="","",CH585),"")</f>
        <v/>
      </c>
      <c r="AV585" s="1304">
        <f>IF(AC585="Extremity","",IF(CE585="","",CE585))</f>
        <v/>
      </c>
      <c r="AW585" s="1304">
        <f>IF(AD585="Extremity","",IF(CF585="","",CF585))</f>
        <v/>
      </c>
      <c r="AX585" s="1305">
        <f>DL585</f>
        <v/>
      </c>
      <c r="AY585" s="1305">
        <f>DQ585</f>
        <v/>
      </c>
      <c r="AZ585" s="3377">
        <f>IF(AC585="Extremity",IF(DA585="","",DA585),"")</f>
        <v/>
      </c>
      <c r="BA585" s="3378">
        <f>IF(AC585="Extremity","",IF(CT585="","",CT585))</f>
        <v/>
      </c>
      <c r="BB585" s="1305">
        <f>IF(AC585="Extremity",IF(DB585="","",DB585),"")</f>
        <v/>
      </c>
      <c r="BC585" s="1304">
        <f>IF(AC585="Extremity","",IF(CZ585="","",CZ585))</f>
        <v/>
      </c>
      <c r="BD585" s="1305">
        <f>DD585</f>
        <v/>
      </c>
      <c r="BE585" s="132">
        <f>DE585</f>
        <v/>
      </c>
      <c r="BF585" s="133">
        <f>DF585*60</f>
        <v/>
      </c>
      <c r="BG585" s="121">
        <f>BE585</f>
        <v/>
      </c>
      <c r="BH585" s="133">
        <f>DG585*60</f>
        <v/>
      </c>
      <c r="BI585" s="133">
        <f>DH585</f>
        <v/>
      </c>
      <c r="BJ585" s="117"/>
      <c r="BK585" s="812">
        <f>Overview!$E$7</f>
        <v/>
      </c>
      <c r="BL585" s="117"/>
      <c r="BM585" s="834">
        <f>DI585</f>
        <v/>
      </c>
      <c r="BN585" s="812">
        <f>Overview!$P$153</f>
        <v/>
      </c>
      <c r="BO585" s="117"/>
      <c r="BP585" s="117"/>
      <c r="BQ585" s="115"/>
      <c r="BR585" s="1478"/>
      <c r="BS585" s="1541"/>
      <c r="BT585" s="1889" t="inlineStr">
        <is>
          <t>5G</t>
        </is>
      </c>
      <c r="BU585" s="1816" t="inlineStr">
        <is>
          <t>n2</t>
        </is>
      </c>
      <c r="BV585" s="595">
        <f>Overview!$H$28</f>
        <v/>
      </c>
      <c r="BW585" s="1865"/>
      <c r="BX585" s="1816" t="inlineStr">
        <is>
          <t>Close to ear</t>
        </is>
      </c>
      <c r="BY585" s="1026"/>
      <c r="BZ585" s="1725"/>
      <c r="CA585" s="856" t="str">
        <f>CA584</f>
        <v>TBD</v>
      </c>
      <c r="CB585" s="202">
        <v>0</v>
      </c>
      <c r="CC585" s="1026">
        <f>IF(COUNT('Conducted 5G'!$AH$3:$AH$20)=0,376000,INDEX('Conducted 5G'!$T$3:$T$20,MATCH(MAX('Conducted 5G'!$AH$3:$AH$20),'Conducted 5G'!$AH$3:$AH$20,0)))</f>
        <v>376000</v>
      </c>
      <c r="CD585" s="1026">
        <f>IF(COUNT('Conducted 5G'!$AH$3:$AH$20)=0,1880,INDEX('Conducted 5G'!$U$3:$U$20,MATCH(MAX('Conducted 5G'!$AH$3:$AH$20),'Conducted 5G'!$AH$3:$AH$20,0)))</f>
        <v>1880</v>
      </c>
      <c r="CE585" s="7234"/>
      <c r="CF585" s="7234"/>
      <c r="CG585" s="6706"/>
      <c r="CH585" s="6706"/>
      <c r="CI585" s="225">
        <f>BY585</f>
        <v/>
      </c>
      <c r="CJ585" s="237">
        <f>BZ585</f>
        <v/>
      </c>
      <c r="CK585" s="223">
        <f>CA585</f>
        <v/>
      </c>
      <c r="CL585" s="237">
        <f>CC585</f>
        <v/>
      </c>
      <c r="CM585" s="237">
        <f>CD585</f>
        <v/>
      </c>
      <c r="CN585" s="1527"/>
      <c r="CO585" s="1579"/>
      <c r="CP585" s="7214">
        <f>IF(CF585=""," ",IF(ABS(CE585-CF585)&lt;=0.1,"Valid","Not valid"))</f>
        <v/>
      </c>
      <c r="CQ585" s="1674">
        <f> IF(CE585="","",IF(AND(CE585&lt;&gt;"",CF585=""),IF(CE585&gt;=0.8,"Medir+Sig Max","No"),IF(CF585&lt;&gt;"",IF(CF585&gt;=0.8,"Medir+Sig Max","No"),"")))</f>
        <v/>
      </c>
      <c r="CR585" s="6927">
        <f>IF(UPPER('SAR FCC-ISED'!$CQ$1)="X",IF(CF585=""," ",IF((ABS(CE585)&lt;5)*AND(ABS(CF585)&lt;5)*AND(ABS(CT585)&lt;5),"Solo si es max","Medir")),IF(CF585=""," ",IF((ABS(CE585)&lt;1)*AND(ABS(CF585)&lt;1)*AND(ABS(CT585)&lt;1),"Solo si es max","Medir")))</f>
        <v/>
      </c>
      <c r="CS585" s="1674"/>
      <c r="CT585" s="220">
        <f>IF(CO585="",IF(AND(CE585="",CF585=""),"",IF(CF585="",IF(DQ585&gt;1,ROUND(DQ585*CE585,3),CE585),IF(DQ585&gt;1,ROUND(DQ585*CF585,3),CF585))),IF(AND(CE585="",CF585=""),"",IF(CF585="",IF(DQ585&gt;1,ROUND(DQ585*CE585*(1/(CO585)),3),CE585*(1/(CO585))),IF(DQ585&gt;1,ROUND(DQ585*CF585*(1/(CO585)),3),CF585*(1/(CO585))))))</f>
        <v/>
      </c>
      <c r="CU585" s="224">
        <f>BY585</f>
        <v/>
      </c>
      <c r="CV585" s="237">
        <f>BZ585</f>
        <v/>
      </c>
      <c r="CW585" s="237">
        <f>CA585</f>
        <v/>
      </c>
      <c r="CX585" s="224">
        <f>CC585</f>
        <v/>
      </c>
      <c r="CY585" s="237">
        <f>CD585</f>
        <v/>
      </c>
      <c r="CZ585" s="7474">
        <f>IF(COUNTIF(Overview!K12:K14,TRUE)&gt;0,1.6,IF(COUNTIF(Overview!L12:L14,TRUE)&gt;0,8,0))</f>
        <v/>
      </c>
      <c r="DA585" s="1788"/>
      <c r="DB585" s="7483"/>
      <c r="DC585" s="844">
        <f>IF(CT585="","",IF(CT585&gt;CZ585,"Fail","Pass"))</f>
        <v/>
      </c>
      <c r="DD585" s="402"/>
      <c r="DE585" s="1565">
        <f>MyTimestamp(DC585)</f>
        <v/>
      </c>
      <c r="DF585" s="1531">
        <f>IF(COUNT(CE585:CH585)=1,15,IF(COUNT(CE585:CH585)=0,0,30))</f>
        <v/>
      </c>
      <c r="DG585" s="1532">
        <f>IF(DF585=0,0,2)</f>
        <v/>
      </c>
      <c r="DH585" s="1866"/>
      <c r="DI585" s="1866"/>
      <c r="DJ585" s="1863"/>
      <c r="DK585" s="1789"/>
      <c r="DL585" s="1574">
        <f>10^(CN585/20)*100-100</f>
        <v/>
      </c>
      <c r="DM585" s="973"/>
      <c r="DN585" s="768"/>
      <c r="DO585" s="973">
        <f>IF(DM585="","",10^(DM585/10))</f>
        <v/>
      </c>
      <c r="DP585" s="973">
        <f>IF(ISNUMBER(DN585)=FALSE,"",10^(DN585/10))</f>
        <v/>
      </c>
      <c r="DQ585" s="1578">
        <f>IF(AND(ISNUMBER(DO585),ISNUMBER(DP585)),IF(DO585/DP585&gt;1,ROUND((DO585)/DP585,3),1),1)</f>
        <v/>
      </c>
      <c r="DR585" s="1541"/>
      <c r="DS585" s="1541"/>
      <c r="DT585" s="1541"/>
      <c r="DU585" s="1541"/>
      <c r="DV585" s="1541"/>
      <c r="DW585" s="1541"/>
      <c r="DX585" s="1541"/>
      <c r="DY585" s="1541"/>
      <c r="DZ585" s="1541"/>
      <c r="EA585" s="1541"/>
      <c r="EB585" s="1541"/>
      <c r="EC585" s="1541"/>
      <c r="ED585" s="1541"/>
      <c r="EE585" s="1541"/>
      <c r="EF585" s="1541"/>
      <c r="EG585" s="1541"/>
      <c r="EH585" s="1541"/>
      <c r="EI585" s="1541"/>
      <c r="EJ585" s="1541"/>
      <c r="EK585" s="1541"/>
      <c r="EL585" s="1541"/>
      <c r="EM585" s="1541"/>
      <c r="EN585" s="1541"/>
      <c r="EO585" s="1541"/>
      <c r="EP585" s="1541"/>
      <c r="EQ585" s="1541"/>
      <c r="ER585" s="1541"/>
      <c r="ES585" s="1541"/>
      <c r="ET585" s="1541"/>
      <c r="EU585" s="1541"/>
      <c r="EV585" s="1541"/>
    </row>
    <row r="586" customFormat="1" ht="12.75" s="396" x14ac:dyDescent="0.2">
      <c r="A586" s="1541"/>
      <c r="B586" s="1541"/>
      <c r="C586"/>
      <c r="D586" s="1486"/>
      <c r="E586" s="1486"/>
      <c r="F586" s="672">
        <v>5.4</v>
      </c>
      <c r="G586" s="1497"/>
      <c r="H586" s="130">
        <f>BV586</f>
        <v/>
      </c>
      <c r="I586" s="130">
        <f>BW586</f>
        <v/>
      </c>
      <c r="J586" s="1299" t="inlineStr">
        <is>
          <t>5G</t>
        </is>
      </c>
      <c r="K586" s="1299" t="inlineStr">
        <is>
          <t>n2</t>
        </is>
      </c>
      <c r="L586" s="115"/>
      <c r="M586" s="130"/>
      <c r="N586" s="119"/>
      <c r="O586" s="131"/>
      <c r="P586" s="6597"/>
      <c r="Q586" s="131"/>
      <c r="R586" s="131"/>
      <c r="S586" s="130"/>
      <c r="T586" s="130">
        <v>376000</v>
      </c>
      <c r="U586" s="6593">
        <v>1880</v>
      </c>
      <c r="V586" s="119"/>
      <c r="W586" s="1305"/>
      <c r="X586" s="119"/>
      <c r="Y586" s="119"/>
      <c r="Z586" s="119"/>
      <c r="AA586" s="115"/>
      <c r="AB586" s="115"/>
      <c r="AC586" s="1300">
        <f>IF(OR(BX586="Close to Ear",BX586="Close to Head"),"Head",IF(BX586="Extremity","Extremity","Body"))</f>
        <v/>
      </c>
      <c r="AD586" s="1301">
        <f>CA586</f>
        <v/>
      </c>
      <c r="AE586" s="1299">
        <f>CB586</f>
        <v/>
      </c>
      <c r="AF586" s="115"/>
      <c r="AG586" s="1302">
        <f>IF(OR(AZ586="",BA586=""),"N/A",IF(DC586="Pass","P","F"))</f>
        <v/>
      </c>
      <c r="AH586" s="129"/>
      <c r="AI586" s="129"/>
      <c r="AJ586" s="129"/>
      <c r="AK586" s="119"/>
      <c r="AL586" s="115"/>
      <c r="AM586" s="119"/>
      <c r="AN586" s="119"/>
      <c r="AO586" s="692"/>
      <c r="AP586" s="692"/>
      <c r="AQ586" s="692"/>
      <c r="AR586" s="692"/>
      <c r="AS586" s="692"/>
      <c r="AT586" s="1303">
        <f>IF(AC586="Extremity",IF(CG586="","",CG586),"")</f>
        <v/>
      </c>
      <c r="AU586" s="1303">
        <f>IF(AC586="Extremity",IF(CH586="","",CH586),"")</f>
        <v/>
      </c>
      <c r="AV586" s="1304">
        <f>IF(AC586="Extremity","",IF(CE586="","",CE586))</f>
        <v/>
      </c>
      <c r="AW586" s="1304">
        <f>IF(AD586="Extremity","",IF(CF586="","",CF586))</f>
        <v/>
      </c>
      <c r="AX586" s="1305">
        <f>DL586</f>
        <v/>
      </c>
      <c r="AY586" s="1305">
        <f>DQ586</f>
        <v/>
      </c>
      <c r="AZ586" s="3377">
        <f>IF(AC586="Extremity",IF(DA586="","",DA586),"")</f>
        <v/>
      </c>
      <c r="BA586" s="3378">
        <f>IF(AC586="Extremity","",IF(CT586="","",CT586))</f>
        <v/>
      </c>
      <c r="BB586" s="1305">
        <f>IF(AC586="Extremity",IF(DB586="","",DB586),"")</f>
        <v/>
      </c>
      <c r="BC586" s="1304">
        <f>IF(AC586="Extremity","",IF(CZ586="","",CZ586))</f>
        <v/>
      </c>
      <c r="BD586" s="1305">
        <f>DD586</f>
        <v/>
      </c>
      <c r="BE586" s="132">
        <f>DE586</f>
        <v/>
      </c>
      <c r="BF586" s="133">
        <f>DF586*60</f>
        <v/>
      </c>
      <c r="BG586" s="121">
        <f>BE586</f>
        <v/>
      </c>
      <c r="BH586" s="133">
        <f>DG586*60</f>
        <v/>
      </c>
      <c r="BI586" s="133">
        <f>DH586</f>
        <v/>
      </c>
      <c r="BJ586" s="117"/>
      <c r="BK586" s="812">
        <f>Overview!$E$7</f>
        <v/>
      </c>
      <c r="BL586" s="117"/>
      <c r="BM586" s="834">
        <f>DI586</f>
        <v/>
      </c>
      <c r="BN586" s="812">
        <f>Overview!$P$153</f>
        <v/>
      </c>
      <c r="BO586" s="117"/>
      <c r="BP586" s="117"/>
      <c r="BQ586" s="115"/>
      <c r="BR586" s="1478"/>
      <c r="BS586" s="1541"/>
      <c r="BT586" s="1889" t="inlineStr">
        <is>
          <t>5G</t>
        </is>
      </c>
      <c r="BU586" s="1816" t="inlineStr">
        <is>
          <t>n2</t>
        </is>
      </c>
      <c r="BV586" s="595">
        <f>Overview!$H$28</f>
        <v/>
      </c>
      <c r="BW586" s="1865"/>
      <c r="BX586" s="1816" t="inlineStr">
        <is>
          <t>Close to ear</t>
        </is>
      </c>
      <c r="BY586" s="417"/>
      <c r="BZ586" s="1725"/>
      <c r="CA586" s="902" t="str">
        <f>IF(BY586="N/A",BY586,CA585)</f>
        <v>N/A</v>
      </c>
      <c r="CB586" s="200">
        <v>0</v>
      </c>
      <c r="CC586" s="417">
        <f>IF(COUNT('Conducted 5G'!$AH$3:$AH$20)=0,376000,INDEX('Conducted 5G'!$T$3:$T$20,MATCH(MAX('Conducted 5G'!$AH$3:$AH$20),'Conducted 5G'!$AH$3:$AH$20,0)))</f>
        <v>376000</v>
      </c>
      <c r="CD586" s="417">
        <f>IF(COUNT('Conducted 5G'!$AH$3:$AH$20)=0,1880,INDEX('Conducted 5G'!$U$3:$U$20,MATCH(MAX('Conducted 5G'!$AH$3:$AH$20),'Conducted 5G'!$AH$3:$AH$20,0)))</f>
        <v>1880</v>
      </c>
      <c r="CE586" s="7234"/>
      <c r="CF586" s="7234"/>
      <c r="CG586" s="6706"/>
      <c r="CH586" s="6706"/>
      <c r="CI586" s="225">
        <f>BY586</f>
        <v/>
      </c>
      <c r="CJ586" s="237">
        <f>BZ586</f>
        <v/>
      </c>
      <c r="CK586" s="223">
        <f>CA586</f>
        <v/>
      </c>
      <c r="CL586" s="237">
        <f>CC586</f>
        <v/>
      </c>
      <c r="CM586" s="237">
        <f>CD586</f>
        <v/>
      </c>
      <c r="CN586" s="1527"/>
      <c r="CO586" s="1579"/>
      <c r="CP586" s="7214">
        <f>IF(CF586=""," ",IF(ABS(CE586-CF586)&lt;=0.1,"Valid","Not valid"))</f>
        <v/>
      </c>
      <c r="CQ586" s="1674">
        <f> IF(CE586="","",IF(AND(CE586&lt;&gt;"",CF586=""),IF(CE586&gt;=0.8,"Medir+Sig Max","No"),IF(CF586&lt;&gt;"",IF(CF586&gt;=0.8,"Medir+Sig Max","No"),"")))</f>
        <v/>
      </c>
      <c r="CR586" s="6927">
        <f>IF(UPPER('SAR FCC-ISED'!$CQ$1)="X",IF(CF586=""," ",IF((ABS(CE586)&lt;5)*AND(ABS(CF586)&lt;5)*AND(ABS(CT586)&lt;5),"Solo si es max","Medir")),IF(CF586=""," ",IF((ABS(CE586)&lt;1)*AND(ABS(CF586)&lt;1)*AND(ABS(CT586)&lt;1),"Solo si es max","Medir")))</f>
        <v/>
      </c>
      <c r="CS586" s="1674"/>
      <c r="CT586" s="220">
        <f>IF(CO586="",IF(AND(CE586="",CF586=""),"",IF(CF586="",IF(DQ586&gt;1,ROUND(DQ586*CE586,3),CE586),IF(DQ586&gt;1,ROUND(DQ586*CF586,3),CF586))),IF(AND(CE586="",CF586=""),"",IF(CF586="",IF(DQ586&gt;1,ROUND(DQ586*CE586*(1/(CO586)),3),CE586*(1/(CO586))),IF(DQ586&gt;1,ROUND(DQ586*CF586*(1/(CO586)),3),CF586*(1/(CO586))))))</f>
        <v/>
      </c>
      <c r="CU586" s="224">
        <f>BY586</f>
        <v/>
      </c>
      <c r="CV586" s="237">
        <f>BZ586</f>
        <v/>
      </c>
      <c r="CW586" s="237">
        <f>CA586</f>
        <v/>
      </c>
      <c r="CX586" s="224">
        <f>CC586</f>
        <v/>
      </c>
      <c r="CY586" s="237">
        <f>CD586</f>
        <v/>
      </c>
      <c r="CZ586" s="7474">
        <f>IF(COUNTIF(Overview!K12:K14,TRUE)&gt;0,1.6,IF(COUNTIF(Overview!L12:L14,TRUE)&gt;0,8,0))</f>
        <v/>
      </c>
      <c r="DA586" s="1788"/>
      <c r="DB586" s="7483"/>
      <c r="DC586" s="844">
        <f>IF(CT586="","",IF(CT586&gt;CZ586,"Fail","Pass"))</f>
        <v/>
      </c>
      <c r="DD586" s="402"/>
      <c r="DE586" s="1565">
        <f>MyTimestamp(DC586)</f>
        <v/>
      </c>
      <c r="DF586" s="1531">
        <f>IF(COUNT(CE586:CH586)=1,15,IF(COUNT(CE586:CH586)=0,0,30))</f>
        <v/>
      </c>
      <c r="DG586" s="1532">
        <f>IF(DF586=0,0,2)</f>
        <v/>
      </c>
      <c r="DH586" s="1866"/>
      <c r="DI586" s="1866"/>
      <c r="DJ586" s="1863"/>
      <c r="DK586" s="1789"/>
      <c r="DL586" s="1574">
        <f>10^(CN586/20)*100-100</f>
        <v/>
      </c>
      <c r="DM586" s="973"/>
      <c r="DN586" s="769"/>
      <c r="DO586" s="973">
        <f>IF(DM586="","",10^(DM586/10))</f>
        <v/>
      </c>
      <c r="DP586" s="973">
        <f>IF(ISNUMBER(DN586)=FALSE,"",10^(DN586/10))</f>
        <v/>
      </c>
      <c r="DQ586" s="1578">
        <f>IF(AND(ISNUMBER(DO586),ISNUMBER(DP586)),IF(DO586/DP586&gt;1,ROUND((DO586)/DP586,3),1),1)</f>
        <v/>
      </c>
      <c r="DR586" s="1541"/>
      <c r="DS586" s="1541"/>
      <c r="DT586" s="1541"/>
      <c r="DU586" s="1541"/>
      <c r="DV586" s="1541"/>
      <c r="DW586" s="1541"/>
      <c r="DX586" s="1541"/>
      <c r="DY586" s="1541"/>
      <c r="DZ586" s="1541"/>
      <c r="EA586" s="1541"/>
      <c r="EB586" s="1541"/>
      <c r="EC586" s="1541"/>
      <c r="ED586" s="1541"/>
      <c r="EE586" s="1541"/>
      <c r="EF586" s="1541"/>
      <c r="EG586" s="1541"/>
      <c r="EH586" s="1541"/>
      <c r="EI586" s="1541"/>
      <c r="EJ586" s="1541"/>
      <c r="EK586" s="1541"/>
      <c r="EL586" s="1541"/>
      <c r="EM586" s="1541"/>
      <c r="EN586" s="1541"/>
      <c r="EO586" s="1541"/>
      <c r="EP586" s="1541"/>
      <c r="EQ586" s="1541"/>
      <c r="ER586" s="1541"/>
      <c r="ES586" s="1541"/>
      <c r="ET586" s="1541"/>
      <c r="EU586" s="1541"/>
      <c r="EV586" s="1541"/>
    </row>
    <row r="587" customFormat="1" ht="12.75" s="396" x14ac:dyDescent="0.2">
      <c r="A587" s="1541"/>
      <c r="B587" s="1541"/>
      <c r="C587"/>
      <c r="D587" s="1486"/>
      <c r="E587" s="1486"/>
      <c r="F587" s="672">
        <v>5.4</v>
      </c>
      <c r="G587" s="1497"/>
      <c r="H587" s="130">
        <f>BV587</f>
        <v/>
      </c>
      <c r="I587" s="130">
        <f>BW587</f>
        <v/>
      </c>
      <c r="J587" s="1299" t="inlineStr">
        <is>
          <t>5G</t>
        </is>
      </c>
      <c r="K587" s="1299" t="inlineStr">
        <is>
          <t>n2</t>
        </is>
      </c>
      <c r="L587" s="115"/>
      <c r="M587" s="130"/>
      <c r="N587" s="119"/>
      <c r="O587" s="131"/>
      <c r="P587" s="6597"/>
      <c r="Q587" s="131"/>
      <c r="R587" s="131"/>
      <c r="S587" s="130"/>
      <c r="T587" s="130">
        <v>376000</v>
      </c>
      <c r="U587" s="6593">
        <v>1880</v>
      </c>
      <c r="V587" s="119"/>
      <c r="W587" s="1305"/>
      <c r="X587" s="119"/>
      <c r="Y587" s="119"/>
      <c r="Z587" s="119"/>
      <c r="AA587" s="115"/>
      <c r="AB587" s="115"/>
      <c r="AC587" s="1300">
        <f>IF(OR(BX587="Close to Ear",BX587="Close to Head"),"Head",IF(BX587="Extremity","Extremity","Body"))</f>
        <v/>
      </c>
      <c r="AD587" s="1301">
        <f>CA587</f>
        <v/>
      </c>
      <c r="AE587" s="1299">
        <f>CB587</f>
        <v/>
      </c>
      <c r="AF587" s="115"/>
      <c r="AG587" s="1302">
        <f>IF(OR(AZ587="",BA587=""),"N/A",IF(DC587="Pass","P","F"))</f>
        <v/>
      </c>
      <c r="AH587" s="129"/>
      <c r="AI587" s="129"/>
      <c r="AJ587" s="129"/>
      <c r="AK587" s="119"/>
      <c r="AL587" s="115"/>
      <c r="AM587" s="119"/>
      <c r="AN587" s="119"/>
      <c r="AO587" s="692"/>
      <c r="AP587" s="692"/>
      <c r="AQ587" s="692"/>
      <c r="AR587" s="692"/>
      <c r="AS587" s="692"/>
      <c r="AT587" s="1303">
        <f>IF(AC587="Extremity",IF(CG587="","",CG587),"")</f>
        <v/>
      </c>
      <c r="AU587" s="1303">
        <f>IF(AC587="Extremity",IF(CH587="","",CH587),"")</f>
        <v/>
      </c>
      <c r="AV587" s="1304">
        <f>IF(AC587="Extremity","",IF(CE587="","",CE587))</f>
        <v/>
      </c>
      <c r="AW587" s="1304">
        <f>IF(AD587="Extremity","",IF(CF587="","",CF587))</f>
        <v/>
      </c>
      <c r="AX587" s="1305">
        <f>DL587</f>
        <v/>
      </c>
      <c r="AY587" s="1305">
        <f>DQ587</f>
        <v/>
      </c>
      <c r="AZ587" s="3377">
        <f>IF(AC587="Extremity",IF(DA587="","",DA587),"")</f>
        <v/>
      </c>
      <c r="BA587" s="3378">
        <f>IF(AC587="Extremity","",IF(CT587="","",CT587))</f>
        <v/>
      </c>
      <c r="BB587" s="1305">
        <f>IF(AC587="Extremity",IF(DB587="","",DB587),"")</f>
        <v/>
      </c>
      <c r="BC587" s="1304">
        <f>IF(AC587="Extremity","",IF(CZ587="","",CZ587))</f>
        <v/>
      </c>
      <c r="BD587" s="1305">
        <f>DD587</f>
        <v/>
      </c>
      <c r="BE587" s="132">
        <f>DE587</f>
        <v/>
      </c>
      <c r="BF587" s="133">
        <f>DF587*60</f>
        <v/>
      </c>
      <c r="BG587" s="121">
        <f>BE587</f>
        <v/>
      </c>
      <c r="BH587" s="133">
        <f>DG587*60</f>
        <v/>
      </c>
      <c r="BI587" s="133">
        <f>DH587</f>
        <v/>
      </c>
      <c r="BJ587" s="117"/>
      <c r="BK587" s="812">
        <f>Overview!$E$7</f>
        <v/>
      </c>
      <c r="BL587" s="117"/>
      <c r="BM587" s="834">
        <f>DI587</f>
        <v/>
      </c>
      <c r="BN587" s="812">
        <f>Overview!$P$153</f>
        <v/>
      </c>
      <c r="BO587" s="117"/>
      <c r="BP587" s="117"/>
      <c r="BQ587" s="115"/>
      <c r="BR587" s="1478"/>
      <c r="BS587" s="1541"/>
      <c r="BT587" s="1889" t="inlineStr">
        <is>
          <t>5G</t>
        </is>
      </c>
      <c r="BU587" s="1816" t="inlineStr">
        <is>
          <t>n2</t>
        </is>
      </c>
      <c r="BV587" s="595">
        <f>Overview!$H$28</f>
        <v/>
      </c>
      <c r="BW587" s="1865"/>
      <c r="BX587" s="1816" t="inlineStr">
        <is>
          <t>Close to ear</t>
        </is>
      </c>
      <c r="BY587" s="1027"/>
      <c r="BZ587" s="1725"/>
      <c r="CA587" s="857" t="str">
        <f>CA586</f>
        <v>N/A</v>
      </c>
      <c r="CB587" s="201">
        <v>0</v>
      </c>
      <c r="CC587" s="417">
        <f>IF(COUNT('Conducted 5G'!$AH$3:$AH$20)=0,376000,INDEX('Conducted 5G'!$T$3:$T$20,MATCH(MAX('Conducted 5G'!$AH$3:$AH$20),'Conducted 5G'!$AH$3:$AH$20,0)))</f>
        <v>376000</v>
      </c>
      <c r="CD587" s="857">
        <f>IF(COUNT('Conducted 5G'!$AH$3:$AH$20)=0,1880,INDEX('Conducted 5G'!$U$3:$U$20,MATCH(MAX('Conducted 5G'!$AH$3:$AH$20),'Conducted 5G'!$AH$3:$AH$20,0)))</f>
        <v>1880</v>
      </c>
      <c r="CE587" s="7234"/>
      <c r="CF587" s="7234"/>
      <c r="CG587" s="6706"/>
      <c r="CH587" s="6706"/>
      <c r="CI587" s="225">
        <f>BY587</f>
        <v/>
      </c>
      <c r="CJ587" s="237">
        <f>BZ587</f>
        <v/>
      </c>
      <c r="CK587" s="223">
        <f>CA587</f>
        <v/>
      </c>
      <c r="CL587" s="237">
        <f>CC587</f>
        <v/>
      </c>
      <c r="CM587" s="237">
        <f>CD587</f>
        <v/>
      </c>
      <c r="CN587" s="1527"/>
      <c r="CO587" s="1579"/>
      <c r="CP587" s="7214">
        <f>IF(CF587=""," ",IF(ABS(CE587-CF587)&lt;=0.1,"Valid","Not valid"))</f>
        <v/>
      </c>
      <c r="CQ587" s="1674">
        <f> IF(CE587="","",IF(AND(CE587&lt;&gt;"",CF587=""),IF(CE587&gt;=0.8,"Medir+Sig Max","No"),IF(CF587&lt;&gt;"",IF(CF587&gt;=0.8,"Medir+Sig Max","No"),"")))</f>
        <v/>
      </c>
      <c r="CR587" s="6927">
        <f>IF(UPPER('SAR FCC-ISED'!$CQ$1)="X",IF(CF587=""," ",IF((ABS(CE587)&lt;5)*AND(ABS(CF587)&lt;5)*AND(ABS(CT587)&lt;5),"Solo si es max","Medir")),IF(CF587=""," ",IF((ABS(CE587)&lt;1)*AND(ABS(CF587)&lt;1)*AND(ABS(CT587)&lt;1),"Solo si es max","Medir")))</f>
        <v/>
      </c>
      <c r="CS587" s="1674"/>
      <c r="CT587" s="220">
        <f>IF(CO587="",IF(AND(CE587="",CF587=""),"",IF(CF587="",IF(DQ587&gt;1,ROUND(DQ587*CE587,3),CE587),IF(DQ587&gt;1,ROUND(DQ587*CF587,3),CF587))),IF(AND(CE587="",CF587=""),"",IF(CF587="",IF(DQ587&gt;1,ROUND(DQ587*CE587*(1/(CO587)),3),CE587*(1/(CO587))),IF(DQ587&gt;1,ROUND(DQ587*CF587*(1/(CO587)),3),CF587*(1/(CO587))))))</f>
        <v/>
      </c>
      <c r="CU587" s="224">
        <f>BY587</f>
        <v/>
      </c>
      <c r="CV587" s="237">
        <f>BZ587</f>
        <v/>
      </c>
      <c r="CW587" s="237">
        <f>CA587</f>
        <v/>
      </c>
      <c r="CX587" s="224">
        <f>CC587</f>
        <v/>
      </c>
      <c r="CY587" s="237">
        <f>CD587</f>
        <v/>
      </c>
      <c r="CZ587" s="7474">
        <f>IF(COUNTIF(Overview!K12:K14,TRUE)&gt;0,1.6,IF(COUNTIF(Overview!L12:L14,TRUE)&gt;0,8,0))</f>
        <v/>
      </c>
      <c r="DA587" s="1788"/>
      <c r="DB587" s="7483"/>
      <c r="DC587" s="844">
        <f>IF(CT587="","",IF(CT587&gt;CZ587,"Fail","Pass"))</f>
        <v/>
      </c>
      <c r="DD587" s="402"/>
      <c r="DE587" s="1565">
        <f>MyTimestamp(DC587)</f>
        <v/>
      </c>
      <c r="DF587" s="1531">
        <f>IF(COUNT(CE587:CH587)=1,15,IF(COUNT(CE587:CH587)=0,0,30))</f>
        <v/>
      </c>
      <c r="DG587" s="1532">
        <f>IF(DF587=0,0,2)</f>
        <v/>
      </c>
      <c r="DH587" s="1866"/>
      <c r="DI587" s="1866"/>
      <c r="DJ587" s="1863"/>
      <c r="DK587" s="1789"/>
      <c r="DL587" s="1574">
        <f>10^(CN587/20)*100-100</f>
        <v/>
      </c>
      <c r="DM587" s="973"/>
      <c r="DN587" s="771"/>
      <c r="DO587" s="973">
        <f>IF(DM587="","",10^(DM587/10))</f>
        <v/>
      </c>
      <c r="DP587" s="973">
        <f>IF(ISNUMBER(DN587)=FALSE,"",10^(DN587/10))</f>
        <v/>
      </c>
      <c r="DQ587" s="1578">
        <f>IF(AND(ISNUMBER(DO587),ISNUMBER(DP587)),IF(DO587/DP587&gt;1,ROUND((DO587)/DP587,3),1),1)</f>
        <v/>
      </c>
      <c r="DR587" s="1541"/>
      <c r="DS587" s="1541"/>
      <c r="DT587" s="1541"/>
      <c r="DU587" s="1541"/>
      <c r="DV587" s="1541"/>
      <c r="DW587" s="1541"/>
      <c r="DX587" s="1541"/>
      <c r="DY587" s="1541"/>
      <c r="DZ587" s="1541"/>
      <c r="EA587" s="1541"/>
      <c r="EB587" s="1541"/>
      <c r="EC587" s="1541"/>
      <c r="ED587" s="1541"/>
      <c r="EE587" s="1541"/>
      <c r="EF587" s="1541"/>
      <c r="EG587" s="1541"/>
      <c r="EH587" s="1541"/>
      <c r="EI587" s="1541"/>
      <c r="EJ587" s="1541"/>
      <c r="EK587" s="1541"/>
      <c r="EL587" s="1541"/>
      <c r="EM587" s="1541"/>
      <c r="EN587" s="1541"/>
      <c r="EO587" s="1541"/>
      <c r="EP587" s="1541"/>
      <c r="EQ587" s="1541"/>
      <c r="ER587" s="1541"/>
      <c r="ES587" s="1541"/>
      <c r="ET587" s="1541"/>
      <c r="EU587" s="1541"/>
      <c r="EV587" s="1541"/>
    </row>
    <row r="588" customFormat="1" ht="12.75" s="396" x14ac:dyDescent="0.2">
      <c r="A588" s="1541"/>
      <c r="B588" s="1541"/>
      <c r="C588"/>
      <c r="D588" s="1486"/>
      <c r="E588" s="1486"/>
      <c r="F588" s="672">
        <v>5.4</v>
      </c>
      <c r="G588" s="1497"/>
      <c r="H588" s="130">
        <f>BV588</f>
        <v/>
      </c>
      <c r="I588" s="130">
        <f>BW588</f>
        <v/>
      </c>
      <c r="J588" s="1299" t="inlineStr">
        <is>
          <t>5G</t>
        </is>
      </c>
      <c r="K588" s="1299" t="inlineStr">
        <is>
          <t>n2</t>
        </is>
      </c>
      <c r="L588" s="115"/>
      <c r="M588" s="130"/>
      <c r="N588" s="119"/>
      <c r="O588" s="131"/>
      <c r="P588" s="6597"/>
      <c r="Q588" s="131"/>
      <c r="R588" s="131"/>
      <c r="S588" s="130"/>
      <c r="T588" s="130">
        <v>376000</v>
      </c>
      <c r="U588" s="6593">
        <v>1880</v>
      </c>
      <c r="V588" s="119"/>
      <c r="W588" s="1305"/>
      <c r="X588" s="119"/>
      <c r="Y588" s="119"/>
      <c r="Z588" s="119"/>
      <c r="AA588" s="115"/>
      <c r="AB588" s="115"/>
      <c r="AC588" s="1300">
        <f>IF(OR(BX588="Close to Ear",BX588="Close to Head"),"Head",IF(BX588="Extremity","Extremity","Body"))</f>
        <v/>
      </c>
      <c r="AD588" s="1301">
        <f>CA588</f>
        <v/>
      </c>
      <c r="AE588" s="1299">
        <f>CB588</f>
        <v/>
      </c>
      <c r="AF588" s="115"/>
      <c r="AG588" s="1302">
        <f>IF(OR(AZ588="",BA588=""),"N/A",IF(DC588="Pass","P","F"))</f>
        <v/>
      </c>
      <c r="AH588" s="129"/>
      <c r="AI588" s="129"/>
      <c r="AJ588" s="129"/>
      <c r="AK588" s="119"/>
      <c r="AL588" s="115"/>
      <c r="AM588" s="119"/>
      <c r="AN588" s="119"/>
      <c r="AO588" s="692"/>
      <c r="AP588" s="692"/>
      <c r="AQ588" s="692"/>
      <c r="AR588" s="692"/>
      <c r="AS588" s="692"/>
      <c r="AT588" s="1303">
        <f>IF(AC588="Extremity",IF(CG588="","",CG588),"")</f>
        <v/>
      </c>
      <c r="AU588" s="1303">
        <f>IF(AC588="Extremity",IF(CH588="","",CH588),"")</f>
        <v/>
      </c>
      <c r="AV588" s="1304">
        <f>IF(AC588="Extremity","",IF(CE588="","",CE588))</f>
        <v/>
      </c>
      <c r="AW588" s="1304">
        <f>IF(AD588="Extremity","",IF(CF588="","",CF588))</f>
        <v/>
      </c>
      <c r="AX588" s="1305">
        <f>DL588</f>
        <v/>
      </c>
      <c r="AY588" s="1305">
        <f>DQ588</f>
        <v/>
      </c>
      <c r="AZ588" s="3377">
        <f>IF(AC588="Extremity",IF(DA588="","",DA588),"")</f>
        <v/>
      </c>
      <c r="BA588" s="3378">
        <f>IF(AC588="Extremity","",IF(CT588="","",CT588))</f>
        <v/>
      </c>
      <c r="BB588" s="1305">
        <f>IF(AC588="Extremity",IF(DB588="","",DB588),"")</f>
        <v/>
      </c>
      <c r="BC588" s="1304">
        <f>IF(AC588="Extremity","",IF(CZ588="","",CZ588))</f>
        <v/>
      </c>
      <c r="BD588" s="1305">
        <f>DD588</f>
        <v/>
      </c>
      <c r="BE588" s="132">
        <f>DE588</f>
        <v/>
      </c>
      <c r="BF588" s="133">
        <f>DF588*60</f>
        <v/>
      </c>
      <c r="BG588" s="121">
        <f>BE588</f>
        <v/>
      </c>
      <c r="BH588" s="133">
        <f>DG588*60</f>
        <v/>
      </c>
      <c r="BI588" s="133">
        <f>DH588</f>
        <v/>
      </c>
      <c r="BJ588" s="117"/>
      <c r="BK588" s="812">
        <f>Overview!$E$7</f>
        <v/>
      </c>
      <c r="BL588" s="117"/>
      <c r="BM588" s="834">
        <f>DI588</f>
        <v/>
      </c>
      <c r="BN588" s="812">
        <f>Overview!$P$153</f>
        <v/>
      </c>
      <c r="BO588" s="117"/>
      <c r="BP588" s="117"/>
      <c r="BQ588" s="115"/>
      <c r="BR588" s="1478"/>
      <c r="BS588" s="1541"/>
      <c r="BT588" s="1889" t="inlineStr">
        <is>
          <t>5G</t>
        </is>
      </c>
      <c r="BU588" s="1816" t="inlineStr">
        <is>
          <t>n2</t>
        </is>
      </c>
      <c r="BV588" s="595">
        <f>Overview!$H$28</f>
        <v/>
      </c>
      <c r="BW588" s="1865"/>
      <c r="BX588" s="1816" t="inlineStr">
        <is>
          <t>Close to ear</t>
        </is>
      </c>
      <c r="BY588" s="7259"/>
      <c r="BZ588" s="1865"/>
      <c r="CA588" s="856" t="str">
        <f>CA587</f>
        <v>N/A</v>
      </c>
      <c r="CB588" s="202">
        <v>0</v>
      </c>
      <c r="CC588" s="856">
        <f>IF(COUNT('Conducted 5G'!$AH$3:$AH$20)=0,376000,INDEX('Conducted 5G'!$T$3:$T$20,MATCH(MAX('Conducted 5G'!$AH$3:$AH$20),'Conducted 5G'!$AH$3:$AH$20,0)))</f>
        <v>376000</v>
      </c>
      <c r="CD588" s="856">
        <f>IF(COUNT('Conducted 5G'!$AH$3:$AH$20)=0,1880,INDEX('Conducted 5G'!$U$3:$U$20,MATCH(MAX('Conducted 5G'!$AH$3:$AH$20),'Conducted 5G'!$AH$3:$AH$20,0)))</f>
        <v>1880</v>
      </c>
      <c r="CE588" s="7234"/>
      <c r="CF588" s="7234"/>
      <c r="CG588" s="6706"/>
      <c r="CH588" s="6706"/>
      <c r="CI588" s="225">
        <f>BY588</f>
        <v/>
      </c>
      <c r="CJ588" s="237">
        <f>BZ588</f>
        <v/>
      </c>
      <c r="CK588" s="223">
        <f>CA588</f>
        <v/>
      </c>
      <c r="CL588" s="237">
        <f>CC588</f>
        <v/>
      </c>
      <c r="CM588" s="237">
        <f>CD588</f>
        <v/>
      </c>
      <c r="CN588" s="1527"/>
      <c r="CO588" s="1579"/>
      <c r="CP588" s="7214">
        <f>IF(CF588=""," ",IF(ABS(CE588-CF588)&lt;=0.1,"Valid","Not valid"))</f>
        <v/>
      </c>
      <c r="CQ588" s="1674">
        <f> IF(CE588="","",IF(AND(CE588&lt;&gt;"",CF588=""),IF(CE588&gt;=0.8,"Medir+Sig Max","No"),IF(CF588&lt;&gt;"",IF(CF588&gt;=0.8,"Medir+Sig Max","No"),"")))</f>
        <v/>
      </c>
      <c r="CR588" s="6927">
        <f>IF(UPPER('SAR FCC-ISED'!$CQ$1)="X",IF(CF588=""," ",IF((ABS(CE588)&lt;5)*AND(ABS(CF588)&lt;5)*AND(ABS(CT588)&lt;5),"Solo si es max","Medir")),IF(CF588=""," ",IF((ABS(CE588)&lt;1)*AND(ABS(CF588)&lt;1)*AND(ABS(CT588)&lt;1),"Solo si es max","Medir")))</f>
        <v/>
      </c>
      <c r="CS588" s="1674"/>
      <c r="CT588" s="220">
        <f>IF(CO588="",IF(AND(CE588="",CF588=""),"",IF(CF588="",IF(DQ588&gt;1,ROUND(DQ588*CE588,3),CE588),IF(DQ588&gt;1,ROUND(DQ588*CF588,3),CF588))),IF(AND(CE588="",CF588=""),"",IF(CF588="",IF(DQ588&gt;1,ROUND(DQ588*CE588*(1/(CO588)),3),CE588*(1/(CO588))),IF(DQ588&gt;1,ROUND(DQ588*CF588*(1/(CO588)),3),CF588*(1/(CO588))))))</f>
        <v/>
      </c>
      <c r="CU588" s="224">
        <f>BY588</f>
        <v/>
      </c>
      <c r="CV588" s="237">
        <f>BZ588</f>
        <v/>
      </c>
      <c r="CW588" s="237">
        <f>CA588</f>
        <v/>
      </c>
      <c r="CX588" s="224">
        <f>CC588</f>
        <v/>
      </c>
      <c r="CY588" s="237">
        <f>CD588</f>
        <v/>
      </c>
      <c r="CZ588" s="7474">
        <f>IF(COUNTIF(Overview!K12:K14,TRUE)&gt;0,1.6,IF(COUNTIF(Overview!L12:L14,TRUE)&gt;0,8,0))</f>
        <v/>
      </c>
      <c r="DA588" s="1788"/>
      <c r="DB588" s="7483"/>
      <c r="DC588" s="844">
        <f>IF(CT588="","",IF(CT588&gt;CZ588,"Fail","Pass"))</f>
        <v/>
      </c>
      <c r="DD588" s="402"/>
      <c r="DE588" s="1565">
        <f>MyTimestamp(DC588)</f>
        <v/>
      </c>
      <c r="DF588" s="1531">
        <f>IF(COUNT(CE588:CH588)=1,15,IF(COUNT(CE588:CH588)=0,0,30))</f>
        <v/>
      </c>
      <c r="DG588" s="1532">
        <f>IF(DF588=0,0,2)</f>
        <v/>
      </c>
      <c r="DH588" s="1866"/>
      <c r="DI588" s="1866"/>
      <c r="DJ588" s="1863"/>
      <c r="DK588" s="1789"/>
      <c r="DL588" s="1574">
        <f>10^(CN588/20)*100-100</f>
        <v/>
      </c>
      <c r="DM588" s="973"/>
      <c r="DN588" s="768"/>
      <c r="DO588" s="973">
        <f>IF(DM588="","",10^(DM588/10))</f>
        <v/>
      </c>
      <c r="DP588" s="973">
        <f>IF(ISNUMBER(DN588)=FALSE,"",10^(DN588/10))</f>
        <v/>
      </c>
      <c r="DQ588" s="1578">
        <f>IF(AND(ISNUMBER(DO588),ISNUMBER(DP588)),IF(DO588/DP588&gt;1,ROUND((DO588)/DP588,3),1),1)</f>
        <v/>
      </c>
      <c r="DR588" s="1541"/>
      <c r="DS588" s="1541"/>
      <c r="DT588" s="1541"/>
      <c r="DU588" s="1541"/>
      <c r="DV588" s="1541"/>
      <c r="DW588" s="1541"/>
      <c r="DX588" s="1541"/>
      <c r="DY588" s="1541"/>
      <c r="DZ588" s="1541"/>
      <c r="EA588" s="1541"/>
      <c r="EB588" s="1541"/>
      <c r="EC588" s="1541"/>
      <c r="ED588" s="1541"/>
      <c r="EE588" s="1541"/>
      <c r="EF588" s="1541"/>
      <c r="EG588" s="1541"/>
      <c r="EH588" s="1541"/>
      <c r="EI588" s="1541"/>
      <c r="EJ588" s="1541"/>
      <c r="EK588" s="1541"/>
      <c r="EL588" s="1541"/>
      <c r="EM588" s="1541"/>
      <c r="EN588" s="1541"/>
      <c r="EO588" s="1541"/>
      <c r="EP588" s="1541"/>
      <c r="EQ588" s="1541"/>
      <c r="ER588" s="1541"/>
      <c r="ES588" s="1541"/>
      <c r="ET588" s="1541"/>
      <c r="EU588" s="1541"/>
      <c r="EV588" s="1541"/>
    </row>
    <row r="589" customFormat="1" ht="12.75" s="396" x14ac:dyDescent="0.2">
      <c r="A589" s="1541"/>
      <c r="B589" s="1541"/>
      <c r="C589"/>
      <c r="D589" s="1486"/>
      <c r="E589" s="1486"/>
      <c r="F589" s="672">
        <v>5.4</v>
      </c>
      <c r="G589" s="1497"/>
      <c r="H589" s="130">
        <f>BV589</f>
        <v/>
      </c>
      <c r="I589" s="130">
        <f>BW589</f>
        <v/>
      </c>
      <c r="J589" s="1299" t="inlineStr">
        <is>
          <t>5G</t>
        </is>
      </c>
      <c r="K589" s="1299" t="inlineStr">
        <is>
          <t>n2</t>
        </is>
      </c>
      <c r="L589" s="115"/>
      <c r="M589" s="130"/>
      <c r="N589" s="119"/>
      <c r="O589" s="131"/>
      <c r="P589" s="6597"/>
      <c r="Q589" s="131"/>
      <c r="R589" s="131"/>
      <c r="S589" s="130"/>
      <c r="T589" s="130">
        <v>376000</v>
      </c>
      <c r="U589" s="6593">
        <v>1880</v>
      </c>
      <c r="V589" s="119"/>
      <c r="W589" s="1305"/>
      <c r="X589" s="119"/>
      <c r="Y589" s="119"/>
      <c r="Z589" s="119"/>
      <c r="AA589" s="115"/>
      <c r="AB589" s="115"/>
      <c r="AC589" s="1300">
        <f>IF(OR(BX589="Close to Ear",BX589="Close to Head"),"Head",IF(BX589="Extremity","Extremity","Body"))</f>
        <v/>
      </c>
      <c r="AD589" s="1301">
        <f>CA589</f>
        <v/>
      </c>
      <c r="AE589" s="1299">
        <f>CB589</f>
        <v/>
      </c>
      <c r="AF589" s="115"/>
      <c r="AG589" s="1302">
        <f>IF(OR(AZ589="",BA589=""),"N/A",IF(DC589="Pass","P","F"))</f>
        <v/>
      </c>
      <c r="AH589" s="129"/>
      <c r="AI589" s="129"/>
      <c r="AJ589" s="129"/>
      <c r="AK589" s="119"/>
      <c r="AL589" s="115"/>
      <c r="AM589" s="119"/>
      <c r="AN589" s="119"/>
      <c r="AO589" s="692"/>
      <c r="AP589" s="692"/>
      <c r="AQ589" s="692"/>
      <c r="AR589" s="692"/>
      <c r="AS589" s="692"/>
      <c r="AT589" s="1303">
        <f>IF(AC589="Extremity",IF(CG589="","",CG589),"")</f>
        <v/>
      </c>
      <c r="AU589" s="1303">
        <f>IF(AC589="Extremity",IF(CH589="","",CH589),"")</f>
        <v/>
      </c>
      <c r="AV589" s="1304">
        <f>IF(AC589="Extremity","",IF(CE589="","",CE589))</f>
        <v/>
      </c>
      <c r="AW589" s="1304">
        <f>IF(AD589="Extremity","",IF(CF589="","",CF589))</f>
        <v/>
      </c>
      <c r="AX589" s="1305">
        <f>DL589</f>
        <v/>
      </c>
      <c r="AY589" s="1305">
        <f>DQ589</f>
        <v/>
      </c>
      <c r="AZ589" s="3377">
        <f>IF(AC589="Extremity",IF(DA589="","",DA589),"")</f>
        <v/>
      </c>
      <c r="BA589" s="3378">
        <f>IF(AC589="Extremity","",IF(CT589="","",CT589))</f>
        <v/>
      </c>
      <c r="BB589" s="1305">
        <f>IF(AC589="Extremity",IF(DB589="","",DB589),"")</f>
        <v/>
      </c>
      <c r="BC589" s="1304">
        <f>IF(AC589="Extremity","",IF(CZ589="","",CZ589))</f>
        <v/>
      </c>
      <c r="BD589" s="1305">
        <f>DD589</f>
        <v/>
      </c>
      <c r="BE589" s="132">
        <f>DE589</f>
        <v/>
      </c>
      <c r="BF589" s="133">
        <f>DF589*60</f>
        <v/>
      </c>
      <c r="BG589" s="121">
        <f>BE589</f>
        <v/>
      </c>
      <c r="BH589" s="133">
        <f>DG589*60</f>
        <v/>
      </c>
      <c r="BI589" s="133">
        <f>DH589</f>
        <v/>
      </c>
      <c r="BJ589" s="117"/>
      <c r="BK589" s="812">
        <f>Overview!$E$7</f>
        <v/>
      </c>
      <c r="BL589" s="117"/>
      <c r="BM589" s="834">
        <f>DI589</f>
        <v/>
      </c>
      <c r="BN589" s="812">
        <f>Overview!$P$153</f>
        <v/>
      </c>
      <c r="BO589" s="117"/>
      <c r="BP589" s="117"/>
      <c r="BQ589" s="115"/>
      <c r="BR589" s="1478"/>
      <c r="BS589" s="1541"/>
      <c r="BT589" s="1889" t="inlineStr">
        <is>
          <t>5G</t>
        </is>
      </c>
      <c r="BU589" s="1816" t="inlineStr">
        <is>
          <t>n2</t>
        </is>
      </c>
      <c r="BV589" s="595">
        <f>Overview!$H$28</f>
        <v/>
      </c>
      <c r="BW589" s="1865"/>
      <c r="BX589" s="1816" t="inlineStr">
        <is>
          <t>Close to ear</t>
        </is>
      </c>
      <c r="BY589" s="1891"/>
      <c r="BZ589" s="1865"/>
      <c r="CA589" s="902" t="str">
        <f>IF(CC589="N/A","N/A",CA588)</f>
        <v>N/A</v>
      </c>
      <c r="CB589" s="200">
        <v>0</v>
      </c>
      <c r="CC589" s="902">
        <f>IF(COUNT('Conducted 5G'!$AH$3:$AH$20)=0,376000,INDEX('Conducted 5G'!$T$3:$T$20,MATCH(MAX('Conducted 5G'!$AH$3:$AH$20),'Conducted 5G'!$AH$3:$AH$20,0)))</f>
        <v>376000</v>
      </c>
      <c r="CD589" s="902">
        <f>IF(COUNT('Conducted 5G'!$AH$3:$AH$20)=0,1880,INDEX('Conducted 5G'!$U$3:$U$20,MATCH(MAX('Conducted 5G'!$AH$3:$AH$20),'Conducted 5G'!$AH$3:$AH$20,0)))</f>
        <v>1880</v>
      </c>
      <c r="CE589" s="7234"/>
      <c r="CF589" s="7234"/>
      <c r="CG589" s="6706"/>
      <c r="CH589" s="6706"/>
      <c r="CI589" s="225">
        <f>BY589</f>
        <v/>
      </c>
      <c r="CJ589" s="237">
        <f>BZ589</f>
        <v/>
      </c>
      <c r="CK589" s="223">
        <f>CA589</f>
        <v/>
      </c>
      <c r="CL589" s="237">
        <f>CC589</f>
        <v/>
      </c>
      <c r="CM589" s="237">
        <f>CD589</f>
        <v/>
      </c>
      <c r="CN589" s="1527"/>
      <c r="CO589" s="1579"/>
      <c r="CP589" s="7214">
        <f>IF(CF589=""," ",IF(ABS(CE589-CF589)&lt;=0.1,"Valid","Not valid"))</f>
        <v/>
      </c>
      <c r="CQ589" s="1674">
        <f> IF(CE589="","",IF(AND(CE589&lt;&gt;"",CF589=""),IF(CE589&gt;=0.8,"Medir+Sig Max","No"),IF(CF589&lt;&gt;"",IF(CF589&gt;=0.8,"Medir+Sig Max","No"),"")))</f>
        <v/>
      </c>
      <c r="CR589" s="6927">
        <f>IF(UPPER('SAR FCC-ISED'!$CQ$1)="X",IF(CF589=""," ",IF((ABS(CE589)&lt;5)*AND(ABS(CF589)&lt;5)*AND(ABS(CT589)&lt;5),"Solo si es max","Medir")),IF(CF589=""," ",IF((ABS(CE589)&lt;1)*AND(ABS(CF589)&lt;1)*AND(ABS(CT589)&lt;1),"Solo si es max","Medir")))</f>
        <v/>
      </c>
      <c r="CS589" s="1674"/>
      <c r="CT589" s="220">
        <f>IF(CO589="",IF(AND(CE589="",CF589=""),"",IF(CF589="",IF(DQ589&gt;1,ROUND(DQ589*CE589,3),CE589),IF(DQ589&gt;1,ROUND(DQ589*CF589,3),CF589))),IF(AND(CE589="",CF589=""),"",IF(CF589="",IF(DQ589&gt;1,ROUND(DQ589*CE589*(1/(CO589)),3),CE589*(1/(CO589))),IF(DQ589&gt;1,ROUND(DQ589*CF589*(1/(CO589)),3),CF589*(1/(CO589))))))</f>
        <v/>
      </c>
      <c r="CU589" s="224">
        <f>BY589</f>
        <v/>
      </c>
      <c r="CV589" s="237">
        <f>BZ589</f>
        <v/>
      </c>
      <c r="CW589" s="237">
        <f>CA589</f>
        <v/>
      </c>
      <c r="CX589" s="224">
        <f>CC589</f>
        <v/>
      </c>
      <c r="CY589" s="237">
        <f>CD589</f>
        <v/>
      </c>
      <c r="CZ589" s="7474">
        <f>IF(COUNTIF(Overview!K12:K14,TRUE)&gt;0,1.6,IF(COUNTIF(Overview!L12:L14,TRUE)&gt;0,8,0))</f>
        <v/>
      </c>
      <c r="DA589" s="1788"/>
      <c r="DB589" s="7483"/>
      <c r="DC589" s="844">
        <f>IF(CT589="","",IF(CT589&gt;CZ589,"Fail","Pass"))</f>
        <v/>
      </c>
      <c r="DD589" s="402"/>
      <c r="DE589" s="1565">
        <f>MyTimestamp(DC589)</f>
        <v/>
      </c>
      <c r="DF589" s="1531">
        <f>IF(COUNT(CE589:CH589)=1,15,IF(COUNT(CE589:CH589)=0,0,30))</f>
        <v/>
      </c>
      <c r="DG589" s="1532">
        <f>IF(DF589=0,0,2)</f>
        <v/>
      </c>
      <c r="DH589" s="1866"/>
      <c r="DI589" s="1866"/>
      <c r="DJ589" s="1863"/>
      <c r="DK589" s="1789"/>
      <c r="DL589" s="1574">
        <f>10^(CN589/20)*100-100</f>
        <v/>
      </c>
      <c r="DM589" s="973"/>
      <c r="DN589" s="769"/>
      <c r="DO589" s="973">
        <f>IF(DM589="","",10^(DM589/10))</f>
        <v/>
      </c>
      <c r="DP589" s="973">
        <f>IF(ISNUMBER(DN589)=FALSE,"",10^(DN589/10))</f>
        <v/>
      </c>
      <c r="DQ589" s="1578">
        <f>IF(AND(ISNUMBER(DO589),ISNUMBER(DP589)),IF(DO589/DP589&gt;1,ROUND((DO589)/DP589,3),1),1)</f>
        <v/>
      </c>
      <c r="DR589" s="1541"/>
      <c r="DS589" s="1541"/>
      <c r="DT589" s="1541"/>
      <c r="DU589" s="1541"/>
      <c r="DV589" s="1541"/>
      <c r="DW589" s="1541"/>
      <c r="DX589" s="1541"/>
      <c r="DY589" s="1541"/>
      <c r="DZ589" s="1541"/>
      <c r="EA589" s="1541"/>
      <c r="EB589" s="1541"/>
      <c r="EC589" s="1541"/>
      <c r="ED589" s="1541"/>
      <c r="EE589" s="1541"/>
      <c r="EF589" s="1541"/>
      <c r="EG589" s="1541"/>
      <c r="EH589" s="1541"/>
      <c r="EI589" s="1541"/>
      <c r="EJ589" s="1541"/>
      <c r="EK589" s="1541"/>
      <c r="EL589" s="1541"/>
      <c r="EM589" s="1541"/>
      <c r="EN589" s="1541"/>
      <c r="EO589" s="1541"/>
      <c r="EP589" s="1541"/>
      <c r="EQ589" s="1541"/>
      <c r="ER589" s="1541"/>
      <c r="ES589" s="1541"/>
      <c r="ET589" s="1541"/>
      <c r="EU589" s="1541"/>
      <c r="EV589" s="1541"/>
    </row>
    <row r="590" customFormat="1" ht="12.75" s="396" x14ac:dyDescent="0.2">
      <c r="A590" s="1541"/>
      <c r="B590" s="1541"/>
      <c r="C590"/>
      <c r="D590" s="1486"/>
      <c r="E590" s="1486"/>
      <c r="F590" s="672">
        <v>5.4</v>
      </c>
      <c r="G590" s="1497"/>
      <c r="H590" s="130">
        <f>BV590</f>
        <v/>
      </c>
      <c r="I590" s="130">
        <f>BW590</f>
        <v/>
      </c>
      <c r="J590" s="1299" t="inlineStr">
        <is>
          <t>5G</t>
        </is>
      </c>
      <c r="K590" s="1299" t="inlineStr">
        <is>
          <t>n2</t>
        </is>
      </c>
      <c r="L590" s="115"/>
      <c r="M590" s="130"/>
      <c r="N590" s="119"/>
      <c r="O590" s="131"/>
      <c r="P590" s="6597"/>
      <c r="Q590" s="131"/>
      <c r="R590" s="131"/>
      <c r="S590" s="130"/>
      <c r="T590" s="130">
        <v>376000</v>
      </c>
      <c r="U590" s="6593">
        <v>1880</v>
      </c>
      <c r="V590" s="119"/>
      <c r="W590" s="1305"/>
      <c r="X590" s="119"/>
      <c r="Y590" s="119"/>
      <c r="Z590" s="119"/>
      <c r="AA590" s="115"/>
      <c r="AB590" s="115"/>
      <c r="AC590" s="1300">
        <f>IF(OR(BX590="Close to Ear",BX590="Close to Head"),"Head",IF(BX590="Extremity","Extremity","Body"))</f>
        <v/>
      </c>
      <c r="AD590" s="1301">
        <f>CA590</f>
        <v/>
      </c>
      <c r="AE590" s="1299">
        <f>CB590</f>
        <v/>
      </c>
      <c r="AF590" s="115"/>
      <c r="AG590" s="1302">
        <f>IF(OR(AZ590="",BA590=""),"N/A",IF(DC590="Pass","P","F"))</f>
        <v/>
      </c>
      <c r="AH590" s="129"/>
      <c r="AI590" s="129"/>
      <c r="AJ590" s="129"/>
      <c r="AK590" s="119"/>
      <c r="AL590" s="115"/>
      <c r="AM590" s="119"/>
      <c r="AN590" s="119"/>
      <c r="AO590" s="692"/>
      <c r="AP590" s="692"/>
      <c r="AQ590" s="692"/>
      <c r="AR590" s="692"/>
      <c r="AS590" s="692"/>
      <c r="AT590" s="1303">
        <f>IF(AC590="Extremity",IF(CG590="","",CG590),"")</f>
        <v/>
      </c>
      <c r="AU590" s="1303">
        <f>IF(AC590="Extremity",IF(CH590="","",CH590),"")</f>
        <v/>
      </c>
      <c r="AV590" s="1304">
        <f>IF(AC590="Extremity","",IF(CE590="","",CE590))</f>
        <v/>
      </c>
      <c r="AW590" s="1304">
        <f>IF(AD590="Extremity","",IF(CF590="","",CF590))</f>
        <v/>
      </c>
      <c r="AX590" s="1305">
        <f>DL590</f>
        <v/>
      </c>
      <c r="AY590" s="1305">
        <f>DQ590</f>
        <v/>
      </c>
      <c r="AZ590" s="3377">
        <f>IF(AC590="Extremity",IF(DA590="","",DA590),"")</f>
        <v/>
      </c>
      <c r="BA590" s="3378">
        <f>IF(AC590="Extremity","",IF(CT590="","",CT590))</f>
        <v/>
      </c>
      <c r="BB590" s="1305">
        <f>IF(AC590="Extremity",IF(DB590="","",DB590),"")</f>
        <v/>
      </c>
      <c r="BC590" s="1304">
        <f>IF(AC590="Extremity","",IF(CZ590="","",CZ590))</f>
        <v/>
      </c>
      <c r="BD590" s="1305">
        <f>DD590</f>
        <v/>
      </c>
      <c r="BE590" s="132">
        <f>DE590</f>
        <v/>
      </c>
      <c r="BF590" s="133">
        <f>DF590*60</f>
        <v/>
      </c>
      <c r="BG590" s="121">
        <f>BE590</f>
        <v/>
      </c>
      <c r="BH590" s="133">
        <f>DG590*60</f>
        <v/>
      </c>
      <c r="BI590" s="133">
        <f>DH590</f>
        <v/>
      </c>
      <c r="BJ590" s="117"/>
      <c r="BK590" s="812">
        <f>Overview!$E$7</f>
        <v/>
      </c>
      <c r="BL590" s="117"/>
      <c r="BM590" s="834">
        <f>DI590</f>
        <v/>
      </c>
      <c r="BN590" s="812">
        <f>Overview!$P$153</f>
        <v/>
      </c>
      <c r="BO590" s="117"/>
      <c r="BP590" s="117"/>
      <c r="BQ590" s="115"/>
      <c r="BR590" s="1478"/>
      <c r="BS590" s="1541"/>
      <c r="BT590" s="1889" t="inlineStr">
        <is>
          <t>5G</t>
        </is>
      </c>
      <c r="BU590" s="1816" t="inlineStr">
        <is>
          <t>n2</t>
        </is>
      </c>
      <c r="BV590" s="595">
        <f>Overview!$H$28</f>
        <v/>
      </c>
      <c r="BW590" s="1865"/>
      <c r="BX590" s="1816" t="inlineStr">
        <is>
          <t>Close to ear</t>
        </is>
      </c>
      <c r="BY590" s="7260"/>
      <c r="BZ590" s="1865"/>
      <c r="CA590" s="857" t="str">
        <f>CA589</f>
        <v>N/A</v>
      </c>
      <c r="CB590" s="201">
        <v>0</v>
      </c>
      <c r="CC590" s="857">
        <f>IF(COUNT('Conducted 5G'!$AH$3:$AH$20)=0,376000,INDEX('Conducted 5G'!$T$3:$T$20,MATCH(MAX('Conducted 5G'!$AH$3:$AH$20),'Conducted 5G'!$AH$3:$AH$20,0)))</f>
        <v>376000</v>
      </c>
      <c r="CD590" s="857">
        <f>IF(COUNT('Conducted 5G'!$AH$3:$AH$20)=0,1880,INDEX('Conducted 5G'!$U$3:$U$20,MATCH(MAX('Conducted 5G'!$AH$3:$AH$20),'Conducted 5G'!$AH$3:$AH$20,0)))</f>
        <v>1880</v>
      </c>
      <c r="CE590" s="7234"/>
      <c r="CF590" s="7234"/>
      <c r="CG590" s="6706"/>
      <c r="CH590" s="6706"/>
      <c r="CI590" s="225">
        <f>BY590</f>
        <v/>
      </c>
      <c r="CJ590" s="237">
        <f>BZ590</f>
        <v/>
      </c>
      <c r="CK590" s="223">
        <f>CA590</f>
        <v/>
      </c>
      <c r="CL590" s="237">
        <f>CC590</f>
        <v/>
      </c>
      <c r="CM590" s="237">
        <f>CD590</f>
        <v/>
      </c>
      <c r="CN590" s="1527"/>
      <c r="CO590" s="1579"/>
      <c r="CP590" s="7214">
        <f>IF(CF590=""," ",IF(ABS(CE590-CF590)&lt;=0.1,"Valid","Not valid"))</f>
        <v/>
      </c>
      <c r="CQ590" s="1674">
        <f> IF(CE590="","",IF(AND(CE590&lt;&gt;"",CF590=""),IF(CE590&gt;=0.8,"Medir+Sig Max","No"),IF(CF590&lt;&gt;"",IF(CF590&gt;=0.8,"Medir+Sig Max","No"),"")))</f>
        <v/>
      </c>
      <c r="CR590" s="6927">
        <f>IF(UPPER('SAR FCC-ISED'!$CQ$1)="X",IF(CF590=""," ",IF((ABS(CE590)&lt;5)*AND(ABS(CF590)&lt;5)*AND(ABS(CT590)&lt;5),"Solo si es max","Medir")),IF(CF590=""," ",IF((ABS(CE590)&lt;1)*AND(ABS(CF590)&lt;1)*AND(ABS(CT590)&lt;1),"Solo si es max","Medir")))</f>
        <v/>
      </c>
      <c r="CS590" s="1674"/>
      <c r="CT590" s="220">
        <f>IF(CO590="",IF(AND(CE590="",CF590=""),"",IF(CF590="",IF(DQ590&gt;1,ROUND(DQ590*CE590,3),CE590),IF(DQ590&gt;1,ROUND(DQ590*CF590,3),CF590))),IF(AND(CE590="",CF590=""),"",IF(CF590="",IF(DQ590&gt;1,ROUND(DQ590*CE590*(1/(CO590)),3),CE590*(1/(CO590))),IF(DQ590&gt;1,ROUND(DQ590*CF590*(1/(CO590)),3),CF590*(1/(CO590))))))</f>
        <v/>
      </c>
      <c r="CU590" s="224">
        <f>BY590</f>
        <v/>
      </c>
      <c r="CV590" s="237">
        <f>BZ590</f>
        <v/>
      </c>
      <c r="CW590" s="237">
        <f>CA590</f>
        <v/>
      </c>
      <c r="CX590" s="224">
        <f>CC590</f>
        <v/>
      </c>
      <c r="CY590" s="237">
        <f>CD590</f>
        <v/>
      </c>
      <c r="CZ590" s="7474">
        <f>IF(COUNTIF(Overview!K12:K14,TRUE)&gt;0,1.6,IF(COUNTIF(Overview!L12:L14,TRUE)&gt;0,8,0))</f>
        <v/>
      </c>
      <c r="DA590" s="1788"/>
      <c r="DB590" s="7483"/>
      <c r="DC590" s="844">
        <f>IF(CT590="","",IF(CT590&gt;CZ590,"Fail","Pass"))</f>
        <v/>
      </c>
      <c r="DD590" s="402"/>
      <c r="DE590" s="1565">
        <f>MyTimestamp(DC590)</f>
        <v/>
      </c>
      <c r="DF590" s="1531">
        <f>IF(COUNT(CE590:CH590)=1,15,IF(COUNT(CE590:CH590)=0,0,30))</f>
        <v/>
      </c>
      <c r="DG590" s="1532">
        <f>IF(DF590=0,0,2)</f>
        <v/>
      </c>
      <c r="DH590" s="1866"/>
      <c r="DI590" s="1866"/>
      <c r="DJ590" s="1863"/>
      <c r="DK590" s="1789"/>
      <c r="DL590" s="1574">
        <f>10^(CN590/20)*100-100</f>
        <v/>
      </c>
      <c r="DM590" s="973"/>
      <c r="DN590" s="771"/>
      <c r="DO590" s="973">
        <f>IF(DM590="","",10^(DM590/10))</f>
        <v/>
      </c>
      <c r="DP590" s="973">
        <f>IF(ISNUMBER(DN590)=FALSE,"",10^(DN590/10))</f>
        <v/>
      </c>
      <c r="DQ590" s="1578">
        <f>IF(AND(ISNUMBER(DO590),ISNUMBER(DP590)),IF(DO590/DP590&gt;1,ROUND((DO590)/DP590,3),1),1)</f>
        <v/>
      </c>
      <c r="DR590" s="1541"/>
      <c r="DS590" s="1541"/>
      <c r="DT590" s="1541"/>
      <c r="DU590" s="1541"/>
      <c r="DV590" s="1541"/>
      <c r="DW590" s="1541"/>
      <c r="DX590" s="1541"/>
      <c r="DY590" s="1541"/>
      <c r="DZ590" s="1541"/>
      <c r="EA590" s="1541"/>
      <c r="EB590" s="1541"/>
      <c r="EC590" s="1541"/>
      <c r="ED590" s="1541"/>
      <c r="EE590" s="1541"/>
      <c r="EF590" s="1541"/>
      <c r="EG590" s="1541"/>
      <c r="EH590" s="1541"/>
      <c r="EI590" s="1541"/>
      <c r="EJ590" s="1541"/>
      <c r="EK590" s="1541"/>
      <c r="EL590" s="1541"/>
      <c r="EM590" s="1541"/>
      <c r="EN590" s="1541"/>
      <c r="EO590" s="1541"/>
      <c r="EP590" s="1541"/>
      <c r="EQ590" s="1541"/>
      <c r="ER590" s="1541"/>
      <c r="ES590" s="1541"/>
      <c r="ET590" s="1541"/>
      <c r="EU590" s="1541"/>
      <c r="EV590" s="1541"/>
    </row>
    <row r="591" customFormat="1" ht="12.75" s="396" x14ac:dyDescent="0.2">
      <c r="A591" s="1541"/>
      <c r="B591" s="1541"/>
      <c r="C591"/>
      <c r="D591" s="1486"/>
      <c r="E591" s="1486"/>
      <c r="F591" s="672">
        <v>5.4</v>
      </c>
      <c r="G591" s="1497"/>
      <c r="H591" s="130">
        <f>BV591</f>
        <v/>
      </c>
      <c r="I591" s="130">
        <f>BW591</f>
        <v/>
      </c>
      <c r="J591" s="1299" t="inlineStr">
        <is>
          <t>5G</t>
        </is>
      </c>
      <c r="K591" s="1299" t="inlineStr">
        <is>
          <t>n2</t>
        </is>
      </c>
      <c r="L591" s="115"/>
      <c r="M591" s="130"/>
      <c r="N591" s="119"/>
      <c r="O591" s="131"/>
      <c r="P591" s="6597"/>
      <c r="Q591" s="131"/>
      <c r="R591" s="131"/>
      <c r="S591" s="130"/>
      <c r="T591" s="130">
        <v>376000</v>
      </c>
      <c r="U591" s="6593">
        <v>1880</v>
      </c>
      <c r="V591" s="119"/>
      <c r="W591" s="1305"/>
      <c r="X591" s="119"/>
      <c r="Y591" s="119"/>
      <c r="Z591" s="119"/>
      <c r="AA591" s="115"/>
      <c r="AB591" s="115"/>
      <c r="AC591" s="1300">
        <f>IF(OR(BX591="Close to Ear",BX591="Close to Head"),"Head",IF(BX591="Extremity","Extremity","Body"))</f>
        <v/>
      </c>
      <c r="AD591" s="1301">
        <f>CA591</f>
        <v/>
      </c>
      <c r="AE591" s="1299">
        <f>CB591</f>
        <v/>
      </c>
      <c r="AF591" s="115"/>
      <c r="AG591" s="1302">
        <f>IF(OR(AZ591="",BA591=""),"N/A",IF(DC591="Pass","P","F"))</f>
        <v/>
      </c>
      <c r="AH591" s="129"/>
      <c r="AI591" s="129"/>
      <c r="AJ591" s="129"/>
      <c r="AK591" s="119"/>
      <c r="AL591" s="115"/>
      <c r="AM591" s="119"/>
      <c r="AN591" s="119"/>
      <c r="AO591" s="692"/>
      <c r="AP591" s="692"/>
      <c r="AQ591" s="692"/>
      <c r="AR591" s="692"/>
      <c r="AS591" s="692"/>
      <c r="AT591" s="1303">
        <f>IF(AC591="Extremity",IF(CG591="","",CG591),"")</f>
        <v/>
      </c>
      <c r="AU591" s="1303">
        <f>IF(AC591="Extremity",IF(CH591="","",CH591),"")</f>
        <v/>
      </c>
      <c r="AV591" s="1304">
        <f>IF(AC591="Extremity","",IF(CE591="","",CE591))</f>
        <v/>
      </c>
      <c r="AW591" s="1304">
        <f>IF(AD591="Extremity","",IF(CF591="","",CF591))</f>
        <v/>
      </c>
      <c r="AX591" s="1305">
        <f>DL591</f>
        <v/>
      </c>
      <c r="AY591" s="1305">
        <f>DQ591</f>
        <v/>
      </c>
      <c r="AZ591" s="3377">
        <f>IF(AC591="Extremity",IF(DA591="","",DA591),"")</f>
        <v/>
      </c>
      <c r="BA591" s="3378">
        <f>IF(AC591="Extremity","",IF(CT591="","",CT591))</f>
        <v/>
      </c>
      <c r="BB591" s="1305">
        <f>IF(AC591="Extremity",IF(DB591="","",DB591),"")</f>
        <v/>
      </c>
      <c r="BC591" s="1304">
        <f>IF(AC591="Extremity","",IF(CZ591="","",CZ591))</f>
        <v/>
      </c>
      <c r="BD591" s="1305">
        <f>DD591</f>
        <v/>
      </c>
      <c r="BE591" s="132">
        <f>DE591</f>
        <v/>
      </c>
      <c r="BF591" s="133">
        <f>DF591*60</f>
        <v/>
      </c>
      <c r="BG591" s="121">
        <f>BE591</f>
        <v/>
      </c>
      <c r="BH591" s="133">
        <f>DG591*60</f>
        <v/>
      </c>
      <c r="BI591" s="133">
        <f>DH591</f>
        <v/>
      </c>
      <c r="BJ591" s="117"/>
      <c r="BK591" s="812">
        <f>Overview!$E$7</f>
        <v/>
      </c>
      <c r="BL591" s="117"/>
      <c r="BM591" s="834">
        <f>DI591</f>
        <v/>
      </c>
      <c r="BN591" s="812">
        <f>Overview!$P$153</f>
        <v/>
      </c>
      <c r="BO591" s="117"/>
      <c r="BP591" s="117"/>
      <c r="BQ591" s="115"/>
      <c r="BR591" s="1478"/>
      <c r="BS591" s="1541"/>
      <c r="BT591" s="1889" t="inlineStr">
        <is>
          <t>5G</t>
        </is>
      </c>
      <c r="BU591" s="1816" t="inlineStr">
        <is>
          <t>n2</t>
        </is>
      </c>
      <c r="BV591" s="595">
        <f>Overview!$H$28</f>
        <v/>
      </c>
      <c r="BW591" s="1865"/>
      <c r="BX591" s="1816" t="inlineStr">
        <is>
          <t>Close to ear</t>
        </is>
      </c>
      <c r="BY591" s="7283"/>
      <c r="BZ591" s="1865"/>
      <c r="CA591" s="849" t="str">
        <f>IF(BY591="N/A","N/A",CONCATENATE(CA588," - Variability"))</f>
        <v>N/A</v>
      </c>
      <c r="CB591" s="200">
        <v>0</v>
      </c>
      <c r="CC591" s="849">
        <f>IF(COUNT('Conducted 5G'!$AH$3:$AH$20)=0,376000,INDEX('Conducted 5G'!$T$3:$T$20,MATCH(MAX('Conducted 5G'!$AH$3:$AH$20),'Conducted 5G'!$AH$3:$AH$20,0)))</f>
        <v>376000</v>
      </c>
      <c r="CD591" s="849">
        <f>IF(COUNT('Conducted 5G'!$AH$3:$AH$20)=0,1880,INDEX('Conducted 5G'!$U$3:$U$20,MATCH(MAX('Conducted 5G'!$AH$3:$AH$20),'Conducted 5G'!$AH$3:$AH$20,0)))</f>
        <v>1880</v>
      </c>
      <c r="CE591" s="7234"/>
      <c r="CF591" s="7234"/>
      <c r="CG591" s="6706"/>
      <c r="CH591" s="6706"/>
      <c r="CI591" s="225">
        <f>BY591</f>
        <v/>
      </c>
      <c r="CJ591" s="237">
        <f>BZ591</f>
        <v/>
      </c>
      <c r="CK591" s="223">
        <f>CA591</f>
        <v/>
      </c>
      <c r="CL591" s="237">
        <f>CC591</f>
        <v/>
      </c>
      <c r="CM591" s="237">
        <f>CD591</f>
        <v/>
      </c>
      <c r="CN591" s="1527"/>
      <c r="CO591" s="1579"/>
      <c r="CP591" s="7214">
        <f>IF(CF591=""," ",IF(ABS(CE591-CF591)&lt;=0.1,"Valid","Not valid"))</f>
        <v/>
      </c>
      <c r="CQ591" s="1674">
        <f> IF(CE591="","",IF(AND(CE591&lt;&gt;"",CF591=""),IF(CE591&gt;=0.8,"Medir+Sig Max","No"),IF(CF591&lt;&gt;"",IF(CF591&gt;=0.8,"Medir+Sig Max","No"),"")))</f>
        <v/>
      </c>
      <c r="CR591" s="6927">
        <f>IF(UPPER('SAR FCC-ISED'!$CQ$1)="X",IF(CF591=""," ",IF((ABS(CE591)&lt;5)*AND(ABS(CF591)&lt;5)*AND(ABS(CT591)&lt;5),"Solo si es max","Medir")),IF(CF591=""," ",IF((ABS(CE591)&lt;1)*AND(ABS(CF591)&lt;1)*AND(ABS(CT591)&lt;1),"Solo si es max","Medir")))</f>
        <v/>
      </c>
      <c r="CS591" s="1674">
        <f>IF(CF591="","",IF(MAX(CF579:CF590)=0,"",IF(AND(CF591&lt;=1.45,(CF591/MAX(CF579:CF590))&lt;=1.2,(CF591/MAX(CF579:CF590))&gt;=0.8),"Válido","REPETIR VAR")))</f>
        <v/>
      </c>
      <c r="CT591" s="220">
        <f>IF(CO591="",IF(AND(CE591="",CF591=""),"",IF(CF591="",IF(DQ591&gt;1,ROUND(DQ591*CE591,3),CE591),IF(DQ591&gt;1,ROUND(DQ591*CF591,3),CF591))),IF(AND(CE591="",CF591=""),"",IF(CF591="",IF(DQ591&gt;1,ROUND(DQ591*CE591*(1/(CO591)),3),CE591*(1/(CO591))),IF(DQ591&gt;1,ROUND(DQ591*CF591*(1/(CO591)),3),CF591*(1/(CO591))))))</f>
        <v/>
      </c>
      <c r="CU591" s="224">
        <f>BY591</f>
        <v/>
      </c>
      <c r="CV591" s="237">
        <f>BZ591</f>
        <v/>
      </c>
      <c r="CW591" s="237">
        <f>CA591</f>
        <v/>
      </c>
      <c r="CX591" s="224">
        <f>CC591</f>
        <v/>
      </c>
      <c r="CY591" s="237">
        <f>CD591</f>
        <v/>
      </c>
      <c r="CZ591" s="7474">
        <f>IF(COUNTIF(Overview!K12:K14,TRUE)&gt;0,1.6,IF(COUNTIF(Overview!L12:L14,TRUE)&gt;0,8,0))</f>
        <v/>
      </c>
      <c r="DA591" s="1788"/>
      <c r="DB591" s="7483"/>
      <c r="DC591" s="844">
        <f>IF(CT591="","",IF(CT591&gt;CZ591,"Fail","Pass"))</f>
        <v/>
      </c>
      <c r="DD591" s="402"/>
      <c r="DE591" s="1565">
        <f>MyTimestamp(DC591)</f>
        <v/>
      </c>
      <c r="DF591" s="1531">
        <f>IF(COUNT(CE591:CH591)=1,15,IF(COUNT(CE591:CH591)=0,0,30))</f>
        <v/>
      </c>
      <c r="DG591" s="1532">
        <f>IF(DF591=0,0,2)</f>
        <v/>
      </c>
      <c r="DH591" s="1866"/>
      <c r="DI591" s="1866"/>
      <c r="DJ591" s="1863"/>
      <c r="DK591" s="1789"/>
      <c r="DL591" s="1574">
        <f>10^(CN591/20)*100-100</f>
        <v/>
      </c>
      <c r="DM591" s="973"/>
      <c r="DN591" s="772"/>
      <c r="DO591" s="973">
        <f>IF(DM591="","",10^(DM591/10))</f>
        <v/>
      </c>
      <c r="DP591" s="973">
        <f>IF(ISNUMBER(DN591)=FALSE,"",10^(DN591/10))</f>
        <v/>
      </c>
      <c r="DQ591" s="1578">
        <f>IF(AND(ISNUMBER(DO591),ISNUMBER(DP591)),IF(DO591/DP591&gt;1,ROUND((DO591)/DP591,3),1),1)</f>
        <v/>
      </c>
      <c r="DR591" s="1541"/>
      <c r="DS591" s="1541"/>
      <c r="DT591" s="1541"/>
      <c r="DU591" s="1541"/>
      <c r="DV591" s="1541"/>
      <c r="DW591" s="1541"/>
      <c r="DX591" s="1541"/>
      <c r="DY591" s="1541"/>
      <c r="DZ591" s="1541"/>
      <c r="EA591" s="1541"/>
      <c r="EB591" s="1541"/>
      <c r="EC591" s="1541"/>
      <c r="ED591" s="1541"/>
      <c r="EE591" s="1541"/>
      <c r="EF591" s="1541"/>
      <c r="EG591" s="1541"/>
      <c r="EH591" s="1541"/>
      <c r="EI591" s="1541"/>
      <c r="EJ591" s="1541"/>
      <c r="EK591" s="1541"/>
      <c r="EL591" s="1541"/>
      <c r="EM591" s="1541"/>
      <c r="EN591" s="1541"/>
      <c r="EO591" s="1541"/>
      <c r="EP591" s="1541"/>
      <c r="EQ591" s="1541"/>
      <c r="ER591" s="1541"/>
      <c r="ES591" s="1541"/>
      <c r="ET591" s="1541"/>
      <c r="EU591" s="1541"/>
      <c r="EV591" s="1541"/>
    </row>
    <row r="592" customFormat="1" ht="12.75" s="396" x14ac:dyDescent="0.2">
      <c r="A592" s="1541"/>
      <c r="B592" s="1541"/>
      <c r="C592"/>
      <c r="D592" s="1486"/>
      <c r="E592" s="1486"/>
      <c r="F592" s="672">
        <v>5.4</v>
      </c>
      <c r="G592" s="1497"/>
      <c r="H592" s="130">
        <f>BV592</f>
        <v/>
      </c>
      <c r="I592" s="130">
        <f>BW592</f>
        <v/>
      </c>
      <c r="J592" s="1299" t="inlineStr">
        <is>
          <t>5G</t>
        </is>
      </c>
      <c r="K592" s="1299" t="inlineStr">
        <is>
          <t>n2</t>
        </is>
      </c>
      <c r="L592" s="115"/>
      <c r="M592" s="130"/>
      <c r="N592" s="119"/>
      <c r="O592" s="131"/>
      <c r="P592" s="6597"/>
      <c r="Q592" s="131"/>
      <c r="R592" s="131"/>
      <c r="S592" s="130"/>
      <c r="T592" s="130">
        <v>376000</v>
      </c>
      <c r="U592" s="6593">
        <v>1880</v>
      </c>
      <c r="V592" s="119"/>
      <c r="W592" s="1305"/>
      <c r="X592" s="119"/>
      <c r="Y592" s="119"/>
      <c r="Z592" s="119"/>
      <c r="AA592" s="115"/>
      <c r="AB592" s="115"/>
      <c r="AC592" s="1300">
        <f>IF(OR(BX592="Close to Ear",BX592="Close to Head"),"Head",IF(BX592="Extremity","Extremity","Body"))</f>
        <v/>
      </c>
      <c r="AD592" s="1301">
        <f>CA592</f>
        <v/>
      </c>
      <c r="AE592" s="1299">
        <f>CB592</f>
        <v/>
      </c>
      <c r="AF592" s="115"/>
      <c r="AG592" s="1302">
        <f>IF(OR(AZ592="",BA592=""),"N/A",IF(DC592="Pass","P","F"))</f>
        <v/>
      </c>
      <c r="AH592" s="129"/>
      <c r="AI592" s="129"/>
      <c r="AJ592" s="129"/>
      <c r="AK592" s="119"/>
      <c r="AL592" s="115"/>
      <c r="AM592" s="119"/>
      <c r="AN592" s="119"/>
      <c r="AO592" s="692"/>
      <c r="AP592" s="692"/>
      <c r="AQ592" s="692"/>
      <c r="AR592" s="692"/>
      <c r="AS592" s="692"/>
      <c r="AT592" s="1303">
        <f>IF(AC592="Extremity",IF(CG592="","",CG592),"")</f>
        <v/>
      </c>
      <c r="AU592" s="1303">
        <f>IF(AC592="Extremity",IF(CH592="","",CH592),"")</f>
        <v/>
      </c>
      <c r="AV592" s="1304">
        <f>IF(AC592="Extremity","",IF(CE592="","",CE592))</f>
        <v/>
      </c>
      <c r="AW592" s="1304">
        <f>IF(AD592="Extremity","",IF(CF592="","",CF592))</f>
        <v/>
      </c>
      <c r="AX592" s="1305">
        <f>DL592</f>
        <v/>
      </c>
      <c r="AY592" s="1305">
        <f>DQ592</f>
        <v/>
      </c>
      <c r="AZ592" s="3377">
        <f>IF(AC592="Extremity",IF(DA592="","",DA592),"")</f>
        <v/>
      </c>
      <c r="BA592" s="3378">
        <f>IF(AC592="Extremity","",IF(CT592="","",CT592))</f>
        <v/>
      </c>
      <c r="BB592" s="1305">
        <f>IF(AC592="Extremity",IF(DB592="","",DB592),"")</f>
        <v/>
      </c>
      <c r="BC592" s="1304">
        <f>IF(AC592="Extremity","",IF(CZ592="","",CZ592))</f>
        <v/>
      </c>
      <c r="BD592" s="1305">
        <f>DD592</f>
        <v/>
      </c>
      <c r="BE592" s="132">
        <f>DE592</f>
        <v/>
      </c>
      <c r="BF592" s="133">
        <f>DF592*60</f>
        <v/>
      </c>
      <c r="BG592" s="121">
        <f>BE592</f>
        <v/>
      </c>
      <c r="BH592" s="133">
        <f>DG592*60</f>
        <v/>
      </c>
      <c r="BI592" s="133">
        <f>DH592</f>
        <v/>
      </c>
      <c r="BJ592" s="117"/>
      <c r="BK592" s="812">
        <f>Overview!$E$7</f>
        <v/>
      </c>
      <c r="BL592" s="117"/>
      <c r="BM592" s="834">
        <f>DI592</f>
        <v/>
      </c>
      <c r="BN592" s="812">
        <f>Overview!$P$153</f>
        <v/>
      </c>
      <c r="BO592" s="117"/>
      <c r="BP592" s="117"/>
      <c r="BQ592" s="115"/>
      <c r="BR592" s="1478"/>
      <c r="BS592" s="1541"/>
      <c r="BT592" s="1889" t="inlineStr">
        <is>
          <t>5G</t>
        </is>
      </c>
      <c r="BU592" s="1816" t="inlineStr">
        <is>
          <t>n2</t>
        </is>
      </c>
      <c r="BV592" s="595">
        <f>Overview!$H$28</f>
        <v/>
      </c>
      <c r="BW592" s="1865"/>
      <c r="BX592" s="1816" t="inlineStr">
        <is>
          <t>Close to ear</t>
        </is>
      </c>
      <c r="BY592" s="424"/>
      <c r="BZ592" s="1865"/>
      <c r="CA592" s="1673" t="str">
        <f>IF(CF591&gt;=1.45,CONCATENATE(CA588," - Variability2"),"N/A")</f>
        <v>N/A</v>
      </c>
      <c r="CB592" s="200">
        <v>0</v>
      </c>
      <c r="CC592" s="1673">
        <f>IF(COUNT('Conducted 5G'!$AH$3:$AH$20)=0,376000,INDEX('Conducted 5G'!$T$3:$T$20,MATCH(MAX('Conducted 5G'!$AH$3:$AH$20),'Conducted 5G'!$AH$3:$AH$20,0)))</f>
        <v>376000</v>
      </c>
      <c r="CD592" s="1673">
        <f>IF(COUNT('Conducted 5G'!$AH$3:$AH$20)=0,1880,INDEX('Conducted 5G'!$U$3:$U$20,MATCH(MAX('Conducted 5G'!$AH$3:$AH$20),'Conducted 5G'!$AH$3:$AH$20,0)))</f>
        <v>1880</v>
      </c>
      <c r="CE592" s="7234"/>
      <c r="CF592" s="7234"/>
      <c r="CG592" s="6706"/>
      <c r="CH592" s="6706"/>
      <c r="CI592" s="225">
        <f>BY592</f>
        <v/>
      </c>
      <c r="CJ592" s="237">
        <f>BZ592</f>
        <v/>
      </c>
      <c r="CK592" s="223">
        <f>CA592</f>
        <v/>
      </c>
      <c r="CL592" s="237">
        <f>CC592</f>
        <v/>
      </c>
      <c r="CM592" s="237">
        <f>CD592</f>
        <v/>
      </c>
      <c r="CN592" s="1527"/>
      <c r="CO592" s="1579"/>
      <c r="CP592" s="7214">
        <f>IF(CF592=""," ",IF(ABS(CE592-CF592)&lt;=0.1,"Valid","Not valid"))</f>
        <v/>
      </c>
      <c r="CQ592" s="1674">
        <f> IF(CE592="","",IF(AND(CE592&lt;&gt;"",CF592=""),IF(CE592&gt;=0.8,"Medir+Sig Max","No"),IF(CF592&lt;&gt;"",IF(CF592&gt;=0.8,"Medir+Sig Max","No"),"")))</f>
        <v/>
      </c>
      <c r="CR592" s="6927">
        <f>IF(UPPER('SAR FCC-ISED'!$CQ$1)="X",IF(CF592=""," ",IF((ABS(CE592)&lt;5)*AND(ABS(CF592)&lt;5)*AND(ABS(CT592)&lt;5),"Solo si es max","Medir")),IF(CF592=""," ",IF((ABS(CE592)&lt;1)*AND(ABS(CF592)&lt;1)*AND(ABS(CT592)&lt;1),"Solo si es max","Medir")))</f>
        <v/>
      </c>
      <c r="CS592" s="1674"/>
      <c r="CT592" s="220">
        <f>IF(CO592="",IF(AND(CE592="",CF592=""),"",IF(CF592="",IF(DQ592&gt;1,ROUND(DQ592*CE592,3),CE592),IF(DQ592&gt;1,ROUND(DQ592*CF592,3),CF592))),IF(AND(CE592="",CF592=""),"",IF(CF592="",IF(DQ592&gt;1,ROUND(DQ592*CE592*(1/(CO592)),3),CE592*(1/(CO592))),IF(DQ592&gt;1,ROUND(DQ592*CF592*(1/(CO592)),3),CF592*(1/(CO592))))))</f>
        <v/>
      </c>
      <c r="CU592" s="224">
        <f>BY592</f>
        <v/>
      </c>
      <c r="CV592" s="237">
        <f>BZ592</f>
        <v/>
      </c>
      <c r="CW592" s="237">
        <f>CA592</f>
        <v/>
      </c>
      <c r="CX592" s="224">
        <f>CC592</f>
        <v/>
      </c>
      <c r="CY592" s="237">
        <f>CD592</f>
        <v/>
      </c>
      <c r="CZ592" s="7474">
        <f>IF(COUNTIF(Overview!K12:K14,TRUE)&gt;0,1.6,IF(COUNTIF(Overview!L12:L14,TRUE)&gt;0,8,0))</f>
        <v/>
      </c>
      <c r="DA592" s="1788"/>
      <c r="DB592" s="7483"/>
      <c r="DC592" s="844">
        <f>IF(CT592="","",IF(CT592&gt;CZ592,"Fail","Pass"))</f>
        <v/>
      </c>
      <c r="DD592" s="402"/>
      <c r="DE592" s="1565">
        <f>MyTimestamp(DC592)</f>
        <v/>
      </c>
      <c r="DF592" s="1531">
        <f>IF(COUNT(CE592:CH592)=1,15,IF(COUNT(CE592:CH592)=0,0,30))</f>
        <v/>
      </c>
      <c r="DG592" s="1532">
        <f>IF(DF592=0,0,2)</f>
        <v/>
      </c>
      <c r="DH592" s="1866"/>
      <c r="DI592" s="1866"/>
      <c r="DJ592" s="1863"/>
      <c r="DK592" s="1789"/>
      <c r="DL592" s="1574">
        <f>10^(CN592/20)*100-100</f>
        <v/>
      </c>
      <c r="DM592" s="973"/>
      <c r="DN592" s="772"/>
      <c r="DO592" s="973">
        <f>IF(DM592="","",10^(DM592/10))</f>
        <v/>
      </c>
      <c r="DP592" s="973">
        <f>IF(ISNUMBER(DN592)=FALSE,"",10^(DN592/10))</f>
        <v/>
      </c>
      <c r="DQ592" s="1578">
        <f>IF(AND(ISNUMBER(DO592),ISNUMBER(DP592)),IF(DO592/DP592&gt;1,ROUND((DO592)/DP592,3),1),1)</f>
        <v/>
      </c>
      <c r="DR592" s="1541"/>
      <c r="DS592" s="1541"/>
      <c r="DT592" s="1541"/>
      <c r="DU592" s="1541"/>
      <c r="DV592" s="1541"/>
      <c r="DW592" s="1541"/>
      <c r="DX592" s="1541"/>
      <c r="DY592" s="1541"/>
      <c r="DZ592" s="1541"/>
      <c r="EA592" s="1541"/>
      <c r="EB592" s="1541"/>
      <c r="EC592" s="1541"/>
      <c r="ED592" s="1541"/>
      <c r="EE592" s="1541"/>
      <c r="EF592" s="1541"/>
      <c r="EG592" s="1541"/>
      <c r="EH592" s="1541"/>
      <c r="EI592" s="1541"/>
      <c r="EJ592" s="1541"/>
      <c r="EK592" s="1541"/>
      <c r="EL592" s="1541"/>
      <c r="EM592" s="1541"/>
      <c r="EN592" s="1541"/>
      <c r="EO592" s="1541"/>
      <c r="EP592" s="1541"/>
      <c r="EQ592" s="1541"/>
      <c r="ER592" s="1541"/>
      <c r="ES592" s="1541"/>
      <c r="ET592" s="1541"/>
      <c r="EU592" s="1541"/>
      <c r="EV592" s="1541"/>
    </row>
    <row r="593" customFormat="1" ht="12.75" s="396" x14ac:dyDescent="0.2">
      <c r="A593" s="1541"/>
      <c r="B593" s="1541"/>
      <c r="C593"/>
      <c r="D593" s="6590"/>
      <c r="E593" s="6590"/>
      <c r="F593" s="6591">
        <v>5.4</v>
      </c>
      <c r="G593" s="6592"/>
      <c r="H593" s="6593">
        <f>BV593</f>
        <v/>
      </c>
      <c r="I593" s="6593">
        <f>BW593</f>
        <v/>
      </c>
      <c r="J593" s="6594" t="inlineStr">
        <is>
          <t>5G</t>
        </is>
      </c>
      <c r="K593" s="6594" t="inlineStr">
        <is>
          <t>n2</t>
        </is>
      </c>
      <c r="L593" s="6595"/>
      <c r="M593" s="6593"/>
      <c r="N593" s="6596"/>
      <c r="O593" s="6597"/>
      <c r="P593" s="6597"/>
      <c r="Q593" s="6597"/>
      <c r="R593" s="6597"/>
      <c r="S593" s="6593"/>
      <c r="T593" s="130">
        <v>376000</v>
      </c>
      <c r="U593" s="6593">
        <v>1880</v>
      </c>
      <c r="V593" s="6596"/>
      <c r="W593" s="6598"/>
      <c r="X593" s="6596"/>
      <c r="Y593" s="6596"/>
      <c r="Z593" s="6596"/>
      <c r="AA593" s="6595"/>
      <c r="AB593" s="6595"/>
      <c r="AC593" s="6599">
        <f>IF(OR(BX593="Close to Ear",BX593="Close to Head"),"Head",IF(BX593="Extremity","Extremity","Body"))</f>
        <v/>
      </c>
      <c r="AD593" s="6600">
        <f>CA593</f>
        <v/>
      </c>
      <c r="AE593" s="6594">
        <f>CB593</f>
        <v/>
      </c>
      <c r="AF593" s="6595"/>
      <c r="AG593" s="6601">
        <f>IF(OR(AZ593="",BA593=""),"N/A",IF(DC593="Pass","P","F"))</f>
        <v/>
      </c>
      <c r="AH593" s="6602"/>
      <c r="AI593" s="6602"/>
      <c r="AJ593" s="6602"/>
      <c r="AK593" s="6596"/>
      <c r="AL593" s="6595"/>
      <c r="AM593" s="6596"/>
      <c r="AN593" s="6596"/>
      <c r="AO593" s="6603"/>
      <c r="AP593" s="6603"/>
      <c r="AQ593" s="6603"/>
      <c r="AR593" s="6603"/>
      <c r="AS593" s="6603"/>
      <c r="AT593" s="6604">
        <f>IF(AC593="Extremity",IF(CG593="","",CG593),"")</f>
        <v/>
      </c>
      <c r="AU593" s="6604">
        <f>IF(AC593="Extremity",IF(CH593="","",CH593),"")</f>
        <v/>
      </c>
      <c r="AV593" s="6605">
        <f>IF(AC593="Extremity","",IF(CE593="","",CE593))</f>
        <v/>
      </c>
      <c r="AW593" s="6605">
        <f>IF(AD593="Extremity","",IF(CF593="","",CF593))</f>
        <v/>
      </c>
      <c r="AX593" s="6598">
        <f>DL593</f>
        <v/>
      </c>
      <c r="AY593" s="6598">
        <f>DQ593</f>
        <v/>
      </c>
      <c r="AZ593" s="6606">
        <f>IF(AC593="Extremity",IF(DA593="","",DA593),"")</f>
        <v/>
      </c>
      <c r="BA593" s="6607">
        <f>IF(AC593="Extremity","",IF(CT593="","",CT593))</f>
        <v/>
      </c>
      <c r="BB593" s="6598">
        <f>IF(AC593="Extremity",IF(DB593="","",DB593),"")</f>
        <v/>
      </c>
      <c r="BC593" s="6605">
        <f>IF(AC593="Extremity","",IF(CZ593="","",CZ593))</f>
        <v/>
      </c>
      <c r="BD593" s="6598">
        <f>DD593</f>
        <v/>
      </c>
      <c r="BE593" s="6608">
        <f>DE593</f>
        <v/>
      </c>
      <c r="BF593" s="6609">
        <f>DF593*60</f>
        <v/>
      </c>
      <c r="BG593" s="6610">
        <f>BE593</f>
        <v/>
      </c>
      <c r="BH593" s="6609">
        <f>DG593*60</f>
        <v/>
      </c>
      <c r="BI593" s="6609">
        <f>DH593</f>
        <v/>
      </c>
      <c r="BJ593" s="6611"/>
      <c r="BK593" s="6612">
        <f>Overview!$E$7</f>
        <v/>
      </c>
      <c r="BL593" s="6611"/>
      <c r="BM593" s="6609">
        <f>DI593</f>
        <v/>
      </c>
      <c r="BN593" s="6612">
        <f>Overview!$P$153</f>
        <v/>
      </c>
      <c r="BO593" s="6611"/>
      <c r="BP593" s="6611"/>
      <c r="BQ593" s="6595"/>
      <c r="BR593" s="6613"/>
      <c r="BS593" s="1541"/>
      <c r="BT593" s="1889" t="inlineStr">
        <is>
          <t>5G</t>
        </is>
      </c>
      <c r="BU593" s="1816" t="inlineStr">
        <is>
          <t>n2</t>
        </is>
      </c>
      <c r="BV593" s="595">
        <f>Overview!$H$28</f>
        <v/>
      </c>
      <c r="BW593" s="1865"/>
      <c r="BX593" s="1816" t="inlineStr">
        <is>
          <t>Close to ear</t>
        </is>
      </c>
      <c r="BY593" s="1673"/>
      <c r="BZ593" s="1865"/>
      <c r="CA593" s="1673">
        <f>IF(Overview!$K$28="", "", CONCATENATE(CA583, " - Battery check 1"))</f>
        <v/>
      </c>
      <c r="CB593" s="200">
        <v>0</v>
      </c>
      <c r="CC593" s="1673">
        <f>IF(COUNT('Conducted 5G'!$AH$3:$AH$20)=0,376000,INDEX('Conducted 5G'!$T$3:$T$20,MATCH(MAX('Conducted 5G'!$AH$3:$AH$20),'Conducted 5G'!$AH$3:$AH$20,0)))</f>
        <v>376000</v>
      </c>
      <c r="CD593" s="1673">
        <f>IF(COUNT('Conducted 5G'!$AH$3:$AH$20)=0,1880,INDEX('Conducted 5G'!$U$3:$U$20,MATCH(MAX('Conducted 5G'!$AH$3:$AH$20),'Conducted 5G'!$AH$3:$AH$20,0)))</f>
        <v>1880</v>
      </c>
      <c r="CE593" s="7234"/>
      <c r="CF593" s="7234"/>
      <c r="CG593" s="6706"/>
      <c r="CH593" s="6706"/>
      <c r="CI593" s="225">
        <f>BY593</f>
        <v/>
      </c>
      <c r="CJ593" s="237">
        <f>BZ593</f>
        <v/>
      </c>
      <c r="CK593" s="223">
        <f>CA593</f>
        <v/>
      </c>
      <c r="CL593" s="237">
        <f>CC593</f>
        <v/>
      </c>
      <c r="CM593" s="237">
        <f>CD593</f>
        <v/>
      </c>
      <c r="CN593" s="1527"/>
      <c r="CO593" s="1579"/>
      <c r="CP593" s="7214">
        <f>IF(CF593=""," ",IF(ABS(CE593-CF593)&lt;=0.1,"Valid","Not valid"))</f>
        <v/>
      </c>
      <c r="CQ593" s="1674">
        <f> IF(CE593="","",IF(AND(CE593&lt;&gt;"",CF593=""),IF(CE593&gt;=0.8,"Medir+Sig Max","No"),IF(CF593&lt;&gt;"",IF(CF593&gt;=0.8,"Medir+Sig Max","No"),"")))</f>
        <v/>
      </c>
      <c r="CR593" s="6927">
        <f>IF(UPPER('SAR FCC-ISED'!$CQ$1)="X",IF(CF593=""," ",IF((ABS(CE593)&lt;5)*AND(ABS(CF593)&lt;5)*AND(ABS(CT593)&lt;5),"Solo si es max","Medir")),IF(CF593=""," ",IF((ABS(CE593)&lt;1)*AND(ABS(CF593)&lt;1)*AND(ABS(CT593)&lt;1),"Solo si es max","Medir")))</f>
        <v/>
      </c>
      <c r="CS593" s="1674"/>
      <c r="CT593" s="220">
        <f>IF(CO593="",IF(AND(CE593="",CF593=""),"",IF(CF593="",IF(DQ593&gt;1,ROUND(DQ593*CE593,3),CE593),IF(DQ593&gt;1,ROUND(DQ593*CF593,3),CF593))),IF(AND(CE593="",CF593=""),"",IF(CF593="",IF(DQ593&gt;1,ROUND(DQ593*CE593*(1/(CO593)),3),CE593*(1/(CO593))),IF(DQ593&gt;1,ROUND(DQ593*CF593*(1/(CO593)),3),CF593*(1/(CO593))))))</f>
        <v/>
      </c>
      <c r="CU593" s="224">
        <f>BY593</f>
        <v/>
      </c>
      <c r="CV593" s="237">
        <f>BZ593</f>
        <v/>
      </c>
      <c r="CW593" s="237">
        <f>CA593</f>
        <v/>
      </c>
      <c r="CX593" s="224">
        <f>CC593</f>
        <v/>
      </c>
      <c r="CY593" s="237">
        <f>CD593</f>
        <v/>
      </c>
      <c r="CZ593" s="7474">
        <f>IF(COUNTIF(Overview!K12:K14,TRUE)&gt;0,1.6,IF(COUNTIF(Overview!L12:L14,TRUE)&gt;0,8,0))</f>
        <v/>
      </c>
      <c r="DA593" s="1788"/>
      <c r="DB593" s="7483"/>
      <c r="DC593" s="844">
        <f>IF(CT593="","",IF(CT593&gt;CZ593,"Fail","Pass"))</f>
        <v/>
      </c>
      <c r="DD593" s="402"/>
      <c r="DE593" s="1565">
        <f>MyTimestamp(DC593)</f>
        <v/>
      </c>
      <c r="DF593" s="1531">
        <f>IF(COUNT(CE593:CH593)=1,15,IF(COUNT(CE593:CH593)=0,0,30))</f>
        <v/>
      </c>
      <c r="DG593" s="1532">
        <f>IF(DF593=0,0,2)</f>
        <v/>
      </c>
      <c r="DH593" s="1866"/>
      <c r="DI593" s="1866"/>
      <c r="DJ593" s="1863"/>
      <c r="DK593" s="1789"/>
      <c r="DL593" s="1574">
        <f>10^(CN593/20)*100-100</f>
        <v/>
      </c>
      <c r="DM593" s="973"/>
      <c r="DN593" s="772"/>
      <c r="DO593" s="973">
        <f>IF(DM593="","",10^(DM593/10))</f>
        <v/>
      </c>
      <c r="DP593" s="973">
        <f>IF(ISNUMBER(DN593)=FALSE,"",10^(DN593/10))</f>
        <v/>
      </c>
      <c r="DQ593" s="1578">
        <f>IF(AND(ISNUMBER(DO593),ISNUMBER(DP593)),IF(DO593/DP593&gt;1,ROUND((DO593)/DP593,3),1),1)</f>
        <v/>
      </c>
      <c r="DR593" s="1541"/>
      <c r="DS593" s="1541"/>
      <c r="DT593" s="1541"/>
      <c r="DU593" s="1541"/>
      <c r="DV593" s="1541"/>
      <c r="DW593" s="1541"/>
      <c r="DX593" s="1541"/>
      <c r="DY593" s="1541"/>
      <c r="DZ593" s="1541"/>
      <c r="EA593" s="1541"/>
      <c r="EB593" s="1541"/>
      <c r="EC593" s="1541"/>
      <c r="ED593" s="1541"/>
      <c r="EE593" s="1541"/>
      <c r="EF593" s="1541"/>
      <c r="EG593" s="1541"/>
      <c r="EH593" s="1541"/>
      <c r="EI593" s="1541"/>
      <c r="EJ593" s="1541"/>
      <c r="EK593" s="1541"/>
      <c r="EL593" s="1541"/>
      <c r="EM593" s="1541"/>
      <c r="EN593" s="1541"/>
      <c r="EO593" s="1541"/>
      <c r="EP593" s="1541"/>
      <c r="EQ593" s="1541"/>
      <c r="ER593" s="1541"/>
      <c r="ES593" s="1541"/>
      <c r="ET593" s="1541"/>
      <c r="EU593" s="1541"/>
      <c r="EV593" s="1541"/>
    </row>
    <row r="594" customFormat="1" ht="12.75" s="396" x14ac:dyDescent="0.2">
      <c r="A594" s="1541"/>
      <c r="B594" s="1541"/>
      <c r="C594"/>
      <c r="D594" s="6590"/>
      <c r="E594" s="6590"/>
      <c r="F594" s="6591">
        <v>5.4</v>
      </c>
      <c r="G594" s="6592"/>
      <c r="H594" s="6593">
        <f>BV594</f>
        <v/>
      </c>
      <c r="I594" s="6593">
        <f>BW594</f>
        <v/>
      </c>
      <c r="J594" s="6594" t="inlineStr">
        <is>
          <t>5G</t>
        </is>
      </c>
      <c r="K594" s="6594" t="inlineStr">
        <is>
          <t>n2</t>
        </is>
      </c>
      <c r="L594" s="6595"/>
      <c r="M594" s="6593"/>
      <c r="N594" s="6596"/>
      <c r="O594" s="6597"/>
      <c r="P594" s="6597"/>
      <c r="Q594" s="6597"/>
      <c r="R594" s="6597"/>
      <c r="S594" s="6593"/>
      <c r="T594" s="130">
        <v>376000</v>
      </c>
      <c r="U594" s="6593">
        <v>1880</v>
      </c>
      <c r="V594" s="6596"/>
      <c r="W594" s="6598"/>
      <c r="X594" s="6596"/>
      <c r="Y594" s="6596"/>
      <c r="Z594" s="6596"/>
      <c r="AA594" s="6595"/>
      <c r="AB594" s="6595"/>
      <c r="AC594" s="6599">
        <f>IF(OR(BX594="Close to Ear",BX594="Close to Head"),"Head",IF(BX594="Extremity","Extremity","Body"))</f>
        <v/>
      </c>
      <c r="AD594" s="6600">
        <f>CA594</f>
        <v/>
      </c>
      <c r="AE594" s="6594">
        <f>CB594</f>
        <v/>
      </c>
      <c r="AF594" s="6595"/>
      <c r="AG594" s="6601">
        <f>IF(OR(AZ594="",BA594=""),"N/A",IF(DC594="Pass","P","F"))</f>
        <v/>
      </c>
      <c r="AH594" s="6602"/>
      <c r="AI594" s="6602"/>
      <c r="AJ594" s="6602"/>
      <c r="AK594" s="6596"/>
      <c r="AL594" s="6595"/>
      <c r="AM594" s="6596"/>
      <c r="AN594" s="6596"/>
      <c r="AO594" s="6603"/>
      <c r="AP594" s="6603"/>
      <c r="AQ594" s="6603"/>
      <c r="AR594" s="6603"/>
      <c r="AS594" s="6603"/>
      <c r="AT594" s="6604">
        <f>IF(AC594="Extremity",IF(CG594="","",CG594),"")</f>
        <v/>
      </c>
      <c r="AU594" s="6604">
        <f>IF(AC594="Extremity",IF(CH594="","",CH594),"")</f>
        <v/>
      </c>
      <c r="AV594" s="6605">
        <f>IF(AC594="Extremity","",IF(CE594="","",CE594))</f>
        <v/>
      </c>
      <c r="AW594" s="6605">
        <f>IF(AD594="Extremity","",IF(CF594="","",CF594))</f>
        <v/>
      </c>
      <c r="AX594" s="6598">
        <f>DL594</f>
        <v/>
      </c>
      <c r="AY594" s="6598">
        <f>DQ594</f>
        <v/>
      </c>
      <c r="AZ594" s="6606">
        <f>IF(AC594="Extremity",IF(DA594="","",DA594),"")</f>
        <v/>
      </c>
      <c r="BA594" s="6607">
        <f>IF(AC594="Extremity","",IF(CT594="","",CT594))</f>
        <v/>
      </c>
      <c r="BB594" s="6598">
        <f>IF(AC594="Extremity",IF(DB594="","",DB594),"")</f>
        <v/>
      </c>
      <c r="BC594" s="6605">
        <f>IF(AC594="Extremity","",IF(CZ594="","",CZ594))</f>
        <v/>
      </c>
      <c r="BD594" s="6598">
        <f>DD594</f>
        <v/>
      </c>
      <c r="BE594" s="6608">
        <f>DE594</f>
        <v/>
      </c>
      <c r="BF594" s="6609">
        <f>DF594*60</f>
        <v/>
      </c>
      <c r="BG594" s="6610">
        <f>BE594</f>
        <v/>
      </c>
      <c r="BH594" s="6609">
        <f>DG594*60</f>
        <v/>
      </c>
      <c r="BI594" s="6609">
        <f>DH594</f>
        <v/>
      </c>
      <c r="BJ594" s="6611"/>
      <c r="BK594" s="6612">
        <f>Overview!$E$7</f>
        <v/>
      </c>
      <c r="BL594" s="6611"/>
      <c r="BM594" s="6609">
        <f>DI594</f>
        <v/>
      </c>
      <c r="BN594" s="6612">
        <f>Overview!$P$153</f>
        <v/>
      </c>
      <c r="BO594" s="6611"/>
      <c r="BP594" s="6611"/>
      <c r="BQ594" s="6595"/>
      <c r="BR594" s="6613"/>
      <c r="BS594" s="1541"/>
      <c r="BT594" s="1889" t="inlineStr">
        <is>
          <t>5G</t>
        </is>
      </c>
      <c r="BU594" s="1816" t="inlineStr">
        <is>
          <t>n2</t>
        </is>
      </c>
      <c r="BV594" s="595">
        <f>Overview!$H$28</f>
        <v/>
      </c>
      <c r="BW594" s="1865"/>
      <c r="BX594" s="1816" t="inlineStr">
        <is>
          <t>Close to ear</t>
        </is>
      </c>
      <c r="BY594" s="1673"/>
      <c r="BZ594" s="1865"/>
      <c r="CA594" s="1673">
        <f>IF(Overview!$K$29="", "", CONCATENATE(CA583, " - Battery check 2"))</f>
        <v/>
      </c>
      <c r="CB594" s="200">
        <v>0</v>
      </c>
      <c r="CC594" s="1673">
        <f>IF(COUNT('Conducted 5G'!$AH$3:$AH$20)=0,376000,INDEX('Conducted 5G'!$T$3:$T$20,MATCH(MAX('Conducted 5G'!$AH$3:$AH$20),'Conducted 5G'!$AH$3:$AH$20,0)))</f>
        <v>376000</v>
      </c>
      <c r="CD594" s="1673">
        <f>IF(COUNT('Conducted 5G'!$AH$3:$AH$20)=0,1880,INDEX('Conducted 5G'!$U$3:$U$20,MATCH(MAX('Conducted 5G'!$AH$3:$AH$20),'Conducted 5G'!$AH$3:$AH$20,0)))</f>
        <v>1880</v>
      </c>
      <c r="CE594" s="7234"/>
      <c r="CF594" s="7234"/>
      <c r="CG594" s="6706"/>
      <c r="CH594" s="6706"/>
      <c r="CI594" s="225">
        <f>BY594</f>
        <v/>
      </c>
      <c r="CJ594" s="237">
        <f>BZ594</f>
        <v/>
      </c>
      <c r="CK594" s="223">
        <f>CA594</f>
        <v/>
      </c>
      <c r="CL594" s="237">
        <f>CC594</f>
        <v/>
      </c>
      <c r="CM594" s="237">
        <f>CD594</f>
        <v/>
      </c>
      <c r="CN594" s="1527"/>
      <c r="CO594" s="1579"/>
      <c r="CP594" s="7214">
        <f>IF(CF594=""," ",IF(ABS(CE594-CF594)&lt;=0.1,"Valid","Not valid"))</f>
        <v/>
      </c>
      <c r="CQ594" s="1674">
        <f> IF(CE594="","",IF(AND(CE594&lt;&gt;"",CF594=""),IF(CE594&gt;=0.8,"Medir+Sig Max","No"),IF(CF594&lt;&gt;"",IF(CF594&gt;=0.8,"Medir+Sig Max","No"),"")))</f>
        <v/>
      </c>
      <c r="CR594" s="6927">
        <f>IF(UPPER('SAR FCC-ISED'!$CQ$1)="X",IF(CF594=""," ",IF((ABS(CE594)&lt;5)*AND(ABS(CF594)&lt;5)*AND(ABS(CT594)&lt;5),"Solo si es max","Medir")),IF(CF594=""," ",IF((ABS(CE594)&lt;1)*AND(ABS(CF594)&lt;1)*AND(ABS(CT594)&lt;1),"Solo si es max","Medir")))</f>
        <v/>
      </c>
      <c r="CS594" s="1674"/>
      <c r="CT594" s="220">
        <f>IF(CO594="",IF(AND(CE594="",CF594=""),"",IF(CF594="",IF(DQ594&gt;1,ROUND(DQ594*CE594,3),CE594),IF(DQ594&gt;1,ROUND(DQ594*CF594,3),CF594))),IF(AND(CE594="",CF594=""),"",IF(CF594="",IF(DQ594&gt;1,ROUND(DQ594*CE594*(1/(CO594)),3),CE594*(1/(CO594))),IF(DQ594&gt;1,ROUND(DQ594*CF594*(1/(CO594)),3),CF594*(1/(CO594))))))</f>
        <v/>
      </c>
      <c r="CU594" s="224">
        <f>BY594</f>
        <v/>
      </c>
      <c r="CV594" s="237">
        <f>BZ594</f>
        <v/>
      </c>
      <c r="CW594" s="237">
        <f>CA594</f>
        <v/>
      </c>
      <c r="CX594" s="224">
        <f>CC594</f>
        <v/>
      </c>
      <c r="CY594" s="237">
        <f>CD594</f>
        <v/>
      </c>
      <c r="CZ594" s="7474">
        <f>IF(COUNTIF(Overview!K12:K14,TRUE)&gt;0,1.6,IF(COUNTIF(Overview!L12:L14,TRUE)&gt;0,8,0))</f>
        <v/>
      </c>
      <c r="DA594" s="1788"/>
      <c r="DB594" s="7483"/>
      <c r="DC594" s="844">
        <f>IF(CT594="","",IF(CT594&gt;CZ594,"Fail","Pass"))</f>
        <v/>
      </c>
      <c r="DD594" s="402"/>
      <c r="DE594" s="1565">
        <f>MyTimestamp(DC594)</f>
        <v/>
      </c>
      <c r="DF594" s="1531">
        <f>IF(COUNT(CE594:CH594)=1,15,IF(COUNT(CE594:CH594)=0,0,30))</f>
        <v/>
      </c>
      <c r="DG594" s="1532">
        <f>IF(DF594=0,0,2)</f>
        <v/>
      </c>
      <c r="DH594" s="1866"/>
      <c r="DI594" s="1866"/>
      <c r="DJ594" s="1863"/>
      <c r="DK594" s="1789"/>
      <c r="DL594" s="1574">
        <f>10^(CN594/20)*100-100</f>
        <v/>
      </c>
      <c r="DM594" s="973"/>
      <c r="DN594" s="772"/>
      <c r="DO594" s="973">
        <f>IF(DM594="","",10^(DM594/10))</f>
        <v/>
      </c>
      <c r="DP594" s="973">
        <f>IF(ISNUMBER(DN594)=FALSE,"",10^(DN594/10))</f>
        <v/>
      </c>
      <c r="DQ594" s="1578">
        <f>IF(AND(ISNUMBER(DO594),ISNUMBER(DP594)),IF(DO594/DP594&gt;1,ROUND((DO594)/DP594,3),1),1)</f>
        <v/>
      </c>
      <c r="DR594" s="1541"/>
      <c r="DS594" s="1541"/>
      <c r="DT594" s="1541"/>
      <c r="DU594" s="1541"/>
      <c r="DV594" s="1541"/>
      <c r="DW594" s="1541"/>
      <c r="DX594" s="1541"/>
      <c r="DY594" s="1541"/>
      <c r="DZ594" s="1541"/>
      <c r="EA594" s="1541"/>
      <c r="EB594" s="1541"/>
      <c r="EC594" s="1541"/>
      <c r="ED594" s="1541"/>
      <c r="EE594" s="1541"/>
      <c r="EF594" s="1541"/>
      <c r="EG594" s="1541"/>
      <c r="EH594" s="1541"/>
      <c r="EI594" s="1541"/>
      <c r="EJ594" s="1541"/>
      <c r="EK594" s="1541"/>
      <c r="EL594" s="1541"/>
      <c r="EM594" s="1541"/>
      <c r="EN594" s="1541"/>
      <c r="EO594" s="1541"/>
      <c r="EP594" s="1541"/>
      <c r="EQ594" s="1541"/>
      <c r="ER594" s="1541"/>
      <c r="ES594" s="1541"/>
      <c r="ET594" s="1541"/>
      <c r="EU594" s="1541"/>
      <c r="EV594" s="1541"/>
    </row>
    <row r="595" customFormat="1" ht="12.75" s="396" x14ac:dyDescent="0.2">
      <c r="A595" s="1541"/>
      <c r="B595" s="1541"/>
      <c r="C595"/>
      <c r="D595" s="1486"/>
      <c r="E595" s="1486"/>
      <c r="F595" s="672">
        <v>5.4</v>
      </c>
      <c r="G595" s="1497"/>
      <c r="H595" s="130">
        <f>BV595</f>
        <v/>
      </c>
      <c r="I595" s="130">
        <f>BW595</f>
        <v/>
      </c>
      <c r="J595" s="1299" t="inlineStr">
        <is>
          <t>5G</t>
        </is>
      </c>
      <c r="K595" s="1299" t="inlineStr">
        <is>
          <t>n2</t>
        </is>
      </c>
      <c r="L595" s="115"/>
      <c r="M595" s="130"/>
      <c r="N595" s="119"/>
      <c r="O595" s="131"/>
      <c r="P595" s="6597"/>
      <c r="Q595" s="131"/>
      <c r="R595" s="131"/>
      <c r="S595" s="130"/>
      <c r="T595" s="130">
        <v>376000</v>
      </c>
      <c r="U595" s="6593">
        <v>1880</v>
      </c>
      <c r="V595" s="119"/>
      <c r="W595" s="1305"/>
      <c r="X595" s="119"/>
      <c r="Y595" s="119"/>
      <c r="Z595" s="119"/>
      <c r="AA595" s="115"/>
      <c r="AB595" s="115"/>
      <c r="AC595" s="1300">
        <f>IF(OR(BX595="Close to Ear",BX595="Close to Head"),"Head",IF(BX595="Extremity","Extremity","Body"))</f>
        <v/>
      </c>
      <c r="AD595" s="1301">
        <f>CA595</f>
        <v/>
      </c>
      <c r="AE595" s="1299">
        <f>CB595</f>
        <v/>
      </c>
      <c r="AF595" s="115"/>
      <c r="AG595" s="1302">
        <f>IF(OR(AZ595="",BA595=""),"N/A",IF(DC595="Pass","P","F"))</f>
        <v/>
      </c>
      <c r="AH595" s="129"/>
      <c r="AI595" s="129"/>
      <c r="AJ595" s="129"/>
      <c r="AK595" s="119"/>
      <c r="AL595" s="115"/>
      <c r="AM595" s="119"/>
      <c r="AN595" s="119"/>
      <c r="AO595" s="692"/>
      <c r="AP595" s="692"/>
      <c r="AQ595" s="692"/>
      <c r="AR595" s="692"/>
      <c r="AS595" s="692"/>
      <c r="AT595" s="1303">
        <f>IF(AC595="Extremity",IF(CG595="","",CG595),"")</f>
        <v/>
      </c>
      <c r="AU595" s="1303">
        <f>IF(AC595="Extremity",IF(CH595="","",CH595),"")</f>
        <v/>
      </c>
      <c r="AV595" s="1304">
        <f>IF(AC595="Extremity","",IF(CE595="","",CE595))</f>
        <v/>
      </c>
      <c r="AW595" s="1304">
        <f>IF(AD595="Extremity","",IF(CF595="","",CF595))</f>
        <v/>
      </c>
      <c r="AX595" s="1305">
        <f>DL595</f>
        <v/>
      </c>
      <c r="AY595" s="1305">
        <f>DQ595</f>
        <v/>
      </c>
      <c r="AZ595" s="3377">
        <f>IF(AC595="Extremity",IF(DA595="","",DA595),"")</f>
        <v/>
      </c>
      <c r="BA595" s="3378">
        <f>IF(AC595="Extremity","",IF(CT595="","",CT595))</f>
        <v/>
      </c>
      <c r="BB595" s="1305">
        <f>IF(AC595="Extremity",IF(DB595="","",DB595),"")</f>
        <v/>
      </c>
      <c r="BC595" s="1304">
        <f>IF(AC595="Extremity","",IF(CZ595="","",CZ595))</f>
        <v/>
      </c>
      <c r="BD595" s="1305">
        <f>DD595</f>
        <v/>
      </c>
      <c r="BE595" s="132">
        <f>DE595</f>
        <v/>
      </c>
      <c r="BF595" s="133">
        <f>DF595*60</f>
        <v/>
      </c>
      <c r="BG595" s="121">
        <f>BE595</f>
        <v/>
      </c>
      <c r="BH595" s="133">
        <f>DG595*60</f>
        <v/>
      </c>
      <c r="BI595" s="133">
        <f>DH595</f>
        <v/>
      </c>
      <c r="BJ595" s="117"/>
      <c r="BK595" s="812">
        <f>Overview!$E$7</f>
        <v/>
      </c>
      <c r="BL595" s="117"/>
      <c r="BM595" s="834">
        <f>DI595</f>
        <v/>
      </c>
      <c r="BN595" s="812">
        <f>Overview!$P$153</f>
        <v/>
      </c>
      <c r="BO595" s="117"/>
      <c r="BP595" s="117"/>
      <c r="BQ595" s="115"/>
      <c r="BR595" s="1478"/>
      <c r="BS595" s="1541"/>
      <c r="BT595" s="1889" t="inlineStr">
        <is>
          <t>5G</t>
        </is>
      </c>
      <c r="BU595" s="1816" t="inlineStr">
        <is>
          <t>n2</t>
        </is>
      </c>
      <c r="BV595" s="595">
        <f>Overview!$H$28</f>
        <v/>
      </c>
      <c r="BW595" s="1865"/>
      <c r="BX595" s="1858" t="inlineStr">
        <is>
          <t>Body</t>
        </is>
      </c>
      <c r="BY595" s="7261"/>
      <c r="BZ595" s="1724"/>
      <c r="CA595" s="1071" t="inlineStr">
        <is>
          <t>Front Face</t>
        </is>
      </c>
      <c r="CB595" s="202">
        <v>5</v>
      </c>
      <c r="CC595" s="1028">
        <f>IF(COUNT('Conducted 5G'!$AH$3:$AH$20)=0,376000,INDEX('Conducted 5G'!$T$3:$T$20,MATCH(MAX('Conducted 5G'!$AH$3:$AH$20),'Conducted 5G'!$AH$3:$AH$20,0)))</f>
        <v>376000</v>
      </c>
      <c r="CD595" s="1028">
        <f>IF(COUNT('Conducted 5G'!$AH$3:$AH$20)=0,1880,INDEX('Conducted 5G'!$U$3:$U$20,MATCH(MAX('Conducted 5G'!$AH$3:$AH$20),'Conducted 5G'!$AH$3:$AH$20,0)))</f>
        <v>1880</v>
      </c>
      <c r="CE595" s="7233"/>
      <c r="CF595" s="7233"/>
      <c r="CG595" s="6705"/>
      <c r="CH595" s="6705"/>
      <c r="CI595" s="225">
        <f>BY595</f>
        <v/>
      </c>
      <c r="CJ595" s="237">
        <f>BZ595</f>
        <v/>
      </c>
      <c r="CK595" s="223">
        <f>CA595</f>
        <v/>
      </c>
      <c r="CL595" s="236">
        <f>CC595</f>
        <v/>
      </c>
      <c r="CM595" s="236">
        <f>CD595</f>
        <v/>
      </c>
      <c r="CN595" s="1526"/>
      <c r="CO595" s="1581"/>
      <c r="CP595" s="891">
        <f>IF(CF595=""," ",IF(ABS(CE595-CF595)&lt;=0.1,"Valid","Not valid"))</f>
        <v/>
      </c>
      <c r="CQ595" s="892">
        <f> IF(CE595="","",IF(AND(CE595&lt;&gt;"",CF595=""),IF(CE595&gt;=0.8,"Medir+Sig Max","No"),IF(CF595&lt;&gt;"",IF(CF595&gt;=0.8,"Medir+Sig Max","No"),"")))</f>
        <v/>
      </c>
      <c r="CR595" s="7224">
        <f>IF(UPPER('SAR FCC-ISED'!$CQ$1)="X",IF(CF595=""," ",IF((ABS(CE595)&lt;5)*AND(ABS(CF595)&lt;5)*AND(ABS(CT595)&lt;5),"Solo si es max","Medir")),IF(CF595=""," ",IF((ABS(CE595)&lt;1)*AND(ABS(CF595)&lt;1)*AND(ABS(CT595)&lt;1),"Solo si es max","Medir")))</f>
        <v/>
      </c>
      <c r="CS595" s="892"/>
      <c r="CT595" s="219">
        <f>IF(CO595="",IF(AND(CE595="",CF595=""),"",IF(CF595="",IF(DQ595&gt;1,ROUND(DQ595*CE595,3),CE595),IF(DQ595&gt;1,ROUND(DQ595*CF595,3),CF595))),IF(AND(CE595="",CF595=""),"",IF(CF595="",IF(DQ595&gt;1,ROUND(DQ595*CE595*(1/(CO595)),3),CE595*(1/(CO595))),IF(DQ595&gt;1,ROUND(DQ595*CF595*(1/(CO595)),3),CF595*(1/(CO595))))))</f>
        <v/>
      </c>
      <c r="CU595" s="224">
        <f>BY595</f>
        <v/>
      </c>
      <c r="CV595" s="237">
        <f>BZ595</f>
        <v/>
      </c>
      <c r="CW595" s="237">
        <f>CA595</f>
        <v/>
      </c>
      <c r="CX595" s="224">
        <f>CC595</f>
        <v/>
      </c>
      <c r="CY595" s="237">
        <f>CD595</f>
        <v/>
      </c>
      <c r="CZ595" s="7476">
        <f>IF(COUNTIF(Overview!K12:K14,TRUE)&gt;0,1.6,IF(COUNTIF(Overview!L12:L14,TRUE)&gt;0,8,0))</f>
        <v/>
      </c>
      <c r="DA595" s="1799"/>
      <c r="DB595" s="7482"/>
      <c r="DC595" s="844">
        <f>IF(CT595="","",IF(CT595&gt;CZ595,"Fail","Pass"))</f>
        <v/>
      </c>
      <c r="DD595" s="399"/>
      <c r="DE595" s="1565">
        <f>MyTimestamp(DC595)</f>
        <v/>
      </c>
      <c r="DF595" s="1531">
        <f>IF(COUNT(CE595:CH595)=1,15,IF(COUNT(CE595:CH595)=0,0,30))</f>
        <v/>
      </c>
      <c r="DG595" s="1532">
        <f>IF(DF595=0,0,2)</f>
        <v/>
      </c>
      <c r="DH595" s="1862"/>
      <c r="DI595" s="1862"/>
      <c r="DJ595" s="1863"/>
      <c r="DK595" s="1782"/>
      <c r="DL595" s="1574">
        <f>10^(CN595/20)*100-100</f>
        <v/>
      </c>
      <c r="DM595" s="1083"/>
      <c r="DN595" s="1083"/>
      <c r="DO595" s="1083">
        <f>IF(DM595="","",10^(DM595/10))</f>
        <v/>
      </c>
      <c r="DP595" s="1083">
        <f>IF(ISNUMBER(DN595)=FALSE,"",10^(DN595/10))</f>
        <v/>
      </c>
      <c r="DQ595" s="1577">
        <f>IF(AND(ISNUMBER(DO595),ISNUMBER(DP595)),IF(DO595/DP595&gt;1,ROUND((DO595)/DP595,3),1),1)</f>
        <v/>
      </c>
      <c r="DR595" s="1541"/>
      <c r="DS595" s="1541"/>
      <c r="DT595" s="1541"/>
      <c r="DU595" s="1541"/>
      <c r="DV595" s="1541"/>
      <c r="DW595" s="1541"/>
      <c r="DX595" s="1541"/>
      <c r="DY595" s="1541"/>
      <c r="DZ595" s="1541"/>
      <c r="EA595" s="1541"/>
      <c r="EB595" s="1541"/>
      <c r="EC595" s="1541"/>
      <c r="ED595" s="1541"/>
      <c r="EE595" s="1541"/>
      <c r="EF595" s="1541"/>
      <c r="EG595" s="1541"/>
      <c r="EH595" s="1541"/>
      <c r="EI595" s="1541"/>
      <c r="EJ595" s="1541"/>
      <c r="EK595" s="1541"/>
      <c r="EL595" s="1541"/>
      <c r="EM595" s="1541"/>
      <c r="EN595" s="1541"/>
      <c r="EO595" s="1541"/>
      <c r="EP595" s="1541"/>
      <c r="EQ595" s="1541"/>
      <c r="ER595" s="1541"/>
      <c r="ES595" s="1541"/>
      <c r="ET595" s="1541"/>
      <c r="EU595" s="1541"/>
      <c r="EV595" s="1541"/>
    </row>
    <row r="596" customFormat="1" ht="12.75" s="396" x14ac:dyDescent="0.2">
      <c r="A596" s="1541"/>
      <c r="B596" s="1541"/>
      <c r="C596"/>
      <c r="D596" s="1486"/>
      <c r="E596" s="1486"/>
      <c r="F596" s="672">
        <v>5.4</v>
      </c>
      <c r="G596" s="1497"/>
      <c r="H596" s="130">
        <f>BV596</f>
        <v/>
      </c>
      <c r="I596" s="130">
        <f>BW596</f>
        <v/>
      </c>
      <c r="J596" s="1299" t="inlineStr">
        <is>
          <t>5G</t>
        </is>
      </c>
      <c r="K596" s="1299" t="inlineStr">
        <is>
          <t>n2</t>
        </is>
      </c>
      <c r="L596" s="115"/>
      <c r="M596" s="130"/>
      <c r="N596" s="119"/>
      <c r="O596" s="131"/>
      <c r="P596" s="6597"/>
      <c r="Q596" s="131"/>
      <c r="R596" s="131"/>
      <c r="S596" s="130"/>
      <c r="T596" s="130">
        <v>376000</v>
      </c>
      <c r="U596" s="6593">
        <v>1880</v>
      </c>
      <c r="V596" s="119"/>
      <c r="W596" s="1305"/>
      <c r="X596" s="119"/>
      <c r="Y596" s="119"/>
      <c r="Z596" s="119"/>
      <c r="AA596" s="115"/>
      <c r="AB596" s="115"/>
      <c r="AC596" s="1300">
        <f>IF(OR(BX596="Close to Ear",BX596="Close to Head"),"Head",IF(BX596="Extremity","Extremity","Body"))</f>
        <v/>
      </c>
      <c r="AD596" s="1301">
        <f>CA596</f>
        <v/>
      </c>
      <c r="AE596" s="1299">
        <f>CB596</f>
        <v/>
      </c>
      <c r="AF596" s="115"/>
      <c r="AG596" s="1302">
        <f>IF(OR(AZ596="",BA596=""),"N/A",IF(DC596="Pass","P","F"))</f>
        <v/>
      </c>
      <c r="AH596" s="129"/>
      <c r="AI596" s="129"/>
      <c r="AJ596" s="129"/>
      <c r="AK596" s="119"/>
      <c r="AL596" s="115"/>
      <c r="AM596" s="119"/>
      <c r="AN596" s="119"/>
      <c r="AO596" s="692"/>
      <c r="AP596" s="692"/>
      <c r="AQ596" s="692"/>
      <c r="AR596" s="692"/>
      <c r="AS596" s="692"/>
      <c r="AT596" s="1303">
        <f>IF(AC596="Extremity",IF(CG596="","",CG596),"")</f>
        <v/>
      </c>
      <c r="AU596" s="1303">
        <f>IF(AC596="Extremity",IF(CH596="","",CH596),"")</f>
        <v/>
      </c>
      <c r="AV596" s="1304">
        <f>IF(AC596="Extremity","",IF(CE596="","",CE596))</f>
        <v/>
      </c>
      <c r="AW596" s="1304">
        <f>IF(AD596="Extremity","",IF(CF596="","",CF596))</f>
        <v/>
      </c>
      <c r="AX596" s="1305">
        <f>DL596</f>
        <v/>
      </c>
      <c r="AY596" s="1305">
        <f>DQ596</f>
        <v/>
      </c>
      <c r="AZ596" s="3377">
        <f>IF(AC596="Extremity",IF(DA596="","",DA596),"")</f>
        <v/>
      </c>
      <c r="BA596" s="3378">
        <f>IF(AC596="Extremity","",IF(CT596="","",CT596))</f>
        <v/>
      </c>
      <c r="BB596" s="1305">
        <f>IF(AC596="Extremity",IF(DB596="","",DB596),"")</f>
        <v/>
      </c>
      <c r="BC596" s="1304">
        <f>IF(AC596="Extremity","",IF(CZ596="","",CZ596))</f>
        <v/>
      </c>
      <c r="BD596" s="1305">
        <f>DD596</f>
        <v/>
      </c>
      <c r="BE596" s="132">
        <f>DE596</f>
        <v/>
      </c>
      <c r="BF596" s="133">
        <f>DF596*60</f>
        <v/>
      </c>
      <c r="BG596" s="121">
        <f>BE596</f>
        <v/>
      </c>
      <c r="BH596" s="133">
        <f>DG596*60</f>
        <v/>
      </c>
      <c r="BI596" s="133">
        <f>DH596</f>
        <v/>
      </c>
      <c r="BJ596" s="117"/>
      <c r="BK596" s="812">
        <f>Overview!$E$7</f>
        <v/>
      </c>
      <c r="BL596" s="117"/>
      <c r="BM596" s="834">
        <f>DI596</f>
        <v/>
      </c>
      <c r="BN596" s="812">
        <f>Overview!$P$153</f>
        <v/>
      </c>
      <c r="BO596" s="117"/>
      <c r="BP596" s="117"/>
      <c r="BQ596" s="115"/>
      <c r="BR596" s="1478"/>
      <c r="BS596" s="1541"/>
      <c r="BT596" s="1889" t="inlineStr">
        <is>
          <t>5G</t>
        </is>
      </c>
      <c r="BU596" s="1816" t="inlineStr">
        <is>
          <t>n2</t>
        </is>
      </c>
      <c r="BV596" s="595">
        <f>Overview!$H$28</f>
        <v/>
      </c>
      <c r="BW596" s="1865"/>
      <c r="BX596" s="1816" t="inlineStr">
        <is>
          <t>Body</t>
        </is>
      </c>
      <c r="BY596" s="1009"/>
      <c r="BZ596" s="1724"/>
      <c r="CA596" s="1072" t="inlineStr">
        <is>
          <t>Back Face</t>
        </is>
      </c>
      <c r="CB596" s="200">
        <v>5</v>
      </c>
      <c r="CC596" s="864">
        <f>IF(COUNT('Conducted 5G'!$AH$3:$AH$20)=0,376000,INDEX('Conducted 5G'!$T$3:$T$20,MATCH(MAX('Conducted 5G'!$AH$3:$AH$20),'Conducted 5G'!$AH$3:$AH$20,0)))</f>
        <v>376000</v>
      </c>
      <c r="CD596" s="864">
        <f>IF(COUNT('Conducted 5G'!$AH$3:$AH$20)=0,1880,INDEX('Conducted 5G'!$U$3:$U$20,MATCH(MAX('Conducted 5G'!$AH$3:$AH$20),'Conducted 5G'!$AH$3:$AH$20,0)))</f>
        <v>1880</v>
      </c>
      <c r="CE596" s="7234"/>
      <c r="CF596" s="7288"/>
      <c r="CG596" s="6706"/>
      <c r="CH596" s="6706"/>
      <c r="CI596" s="225">
        <f>BY596</f>
        <v/>
      </c>
      <c r="CJ596" s="237">
        <f>BZ596</f>
        <v/>
      </c>
      <c r="CK596" s="223">
        <f>CA596</f>
        <v/>
      </c>
      <c r="CL596" s="237">
        <f>CC596</f>
        <v/>
      </c>
      <c r="CM596" s="237">
        <f>CD596</f>
        <v/>
      </c>
      <c r="CN596" s="1527"/>
      <c r="CO596" s="1579"/>
      <c r="CP596" s="7214">
        <f>IF(CF596=""," ",IF(ABS(CE596-CF596)&lt;=0.1,"Valid","Not valid"))</f>
        <v/>
      </c>
      <c r="CQ596" s="1674">
        <f> IF(CE596="","",IF(AND(CE596&lt;&gt;"",CF596=""),IF(CE596&gt;=0.8,"Medir+Sig Max","No"),IF(CF596&lt;&gt;"",IF(CF596&gt;=0.8,"Medir+Sig Max","No"),"")))</f>
        <v/>
      </c>
      <c r="CR596" s="6927">
        <f>IF(UPPER('SAR FCC-ISED'!$CQ$1)="X",IF(CF596=""," ",IF((ABS(CE596)&lt;5)*AND(ABS(CF596)&lt;5)*AND(ABS(CT596)&lt;5),"Solo si es max","Medir")),IF(CF596=""," ",IF((ABS(CE596)&lt;1)*AND(ABS(CF596)&lt;1)*AND(ABS(CT596)&lt;1),"Solo si es max","Medir")))</f>
        <v/>
      </c>
      <c r="CS596" s="1674"/>
      <c r="CT596" s="220">
        <f>IF(CO596="",IF(AND(CE596="",CF596=""),"",IF(CF596="",IF(DQ596&gt;1,ROUND(DQ596*CE596,3),CE596),IF(DQ596&gt;1,ROUND(DQ596*CF596,3),CF596))),IF(AND(CE596="",CF596=""),"",IF(CF596="",IF(DQ596&gt;1,ROUND(DQ596*CE596*(1/(CO596)),3),CE596*(1/(CO596))),IF(DQ596&gt;1,ROUND(DQ596*CF596*(1/(CO596)),3),CF596*(1/(CO596))))))</f>
        <v/>
      </c>
      <c r="CU596" s="224">
        <f>BY596</f>
        <v/>
      </c>
      <c r="CV596" s="237">
        <f>BZ596</f>
        <v/>
      </c>
      <c r="CW596" s="237">
        <f>CA596</f>
        <v/>
      </c>
      <c r="CX596" s="224">
        <f>CC596</f>
        <v/>
      </c>
      <c r="CY596" s="237">
        <f>CD596</f>
        <v/>
      </c>
      <c r="CZ596" s="7474">
        <f>IF(COUNTIF(Overview!K12:K14,TRUE)&gt;0,1.6,IF(COUNTIF(Overview!L12:L14,TRUE)&gt;0,8,0))</f>
        <v/>
      </c>
      <c r="DA596" s="1788"/>
      <c r="DB596" s="7483"/>
      <c r="DC596" s="844">
        <f>IF(CT596="","",IF(CT596&gt;CZ596,"Fail","Pass"))</f>
        <v/>
      </c>
      <c r="DD596" s="402"/>
      <c r="DE596" s="1565">
        <f>MyTimestamp(DC596)</f>
        <v/>
      </c>
      <c r="DF596" s="1531">
        <f>IF(COUNT(CE596:CH596)=1,15,IF(COUNT(CE596:CH596)=0,0,30))</f>
        <v/>
      </c>
      <c r="DG596" s="1532">
        <f>IF(DF596=0,0,2)</f>
        <v/>
      </c>
      <c r="DH596" s="1866"/>
      <c r="DI596" s="1866"/>
      <c r="DJ596" s="1863"/>
      <c r="DK596" s="1789"/>
      <c r="DL596" s="1574">
        <f>10^(CN596/20)*100-100</f>
        <v/>
      </c>
      <c r="DM596" s="973"/>
      <c r="DN596" s="973"/>
      <c r="DO596" s="973">
        <f>IF(DM596="","",10^(DM596/10))</f>
        <v/>
      </c>
      <c r="DP596" s="973">
        <f>IF(ISNUMBER(DN596)=FALSE,"",10^(DN596/10))</f>
        <v/>
      </c>
      <c r="DQ596" s="1578">
        <f>IF(AND(ISNUMBER(DO596),ISNUMBER(DP596)),IF(DO596/DP596&gt;1,ROUND((DO596)/DP596,3),1),1)</f>
        <v/>
      </c>
      <c r="DR596" s="1541"/>
      <c r="DS596" s="1541"/>
      <c r="DT596" s="1541"/>
      <c r="DU596" s="1541"/>
      <c r="DV596" s="1541"/>
      <c r="DW596" s="1541"/>
      <c r="DX596" s="1541"/>
      <c r="DY596" s="1541"/>
      <c r="DZ596" s="1541"/>
      <c r="EA596" s="1541"/>
      <c r="EB596" s="1541"/>
      <c r="EC596" s="1541"/>
      <c r="ED596" s="1541"/>
      <c r="EE596" s="1541"/>
      <c r="EF596" s="1541"/>
      <c r="EG596" s="1541"/>
      <c r="EH596" s="1541"/>
      <c r="EI596" s="1541"/>
      <c r="EJ596" s="1541"/>
      <c r="EK596" s="1541"/>
      <c r="EL596" s="1541"/>
      <c r="EM596" s="1541"/>
      <c r="EN596" s="1541"/>
      <c r="EO596" s="1541"/>
      <c r="EP596" s="1541"/>
      <c r="EQ596" s="1541"/>
      <c r="ER596" s="1541"/>
      <c r="ES596" s="1541"/>
      <c r="ET596" s="1541"/>
      <c r="EU596" s="1541"/>
      <c r="EV596" s="1541"/>
    </row>
    <row r="597" customFormat="1" ht="12.75" s="396" x14ac:dyDescent="0.2">
      <c r="A597" s="1541"/>
      <c r="B597" s="1541"/>
      <c r="C597"/>
      <c r="D597" s="1486"/>
      <c r="E597" s="1486"/>
      <c r="F597" s="672">
        <v>5.4</v>
      </c>
      <c r="G597" s="1497"/>
      <c r="H597" s="130">
        <f>BV597</f>
        <v/>
      </c>
      <c r="I597" s="130">
        <f>BW597</f>
        <v/>
      </c>
      <c r="J597" s="1299" t="inlineStr">
        <is>
          <t>5G</t>
        </is>
      </c>
      <c r="K597" s="1299" t="inlineStr">
        <is>
          <t>n2</t>
        </is>
      </c>
      <c r="L597" s="115"/>
      <c r="M597" s="130"/>
      <c r="N597" s="119"/>
      <c r="O597" s="131"/>
      <c r="P597" s="6597"/>
      <c r="Q597" s="131"/>
      <c r="R597" s="131"/>
      <c r="S597" s="130"/>
      <c r="T597" s="130">
        <v>376000</v>
      </c>
      <c r="U597" s="6593">
        <v>1880</v>
      </c>
      <c r="V597" s="119"/>
      <c r="W597" s="1305"/>
      <c r="X597" s="119"/>
      <c r="Y597" s="119"/>
      <c r="Z597" s="119"/>
      <c r="AA597" s="115"/>
      <c r="AB597" s="115"/>
      <c r="AC597" s="1300">
        <f>IF(OR(BX597="Close to Ear",BX597="Close to Head"),"Head",IF(BX597="Extremity","Extremity","Body"))</f>
        <v/>
      </c>
      <c r="AD597" s="1301">
        <f>CA597</f>
        <v/>
      </c>
      <c r="AE597" s="1299">
        <f>CB597</f>
        <v/>
      </c>
      <c r="AF597" s="115"/>
      <c r="AG597" s="1302">
        <f>IF(OR(AZ597="",BA597=""),"N/A",IF(DC597="Pass","P","F"))</f>
        <v/>
      </c>
      <c r="AH597" s="129"/>
      <c r="AI597" s="129"/>
      <c r="AJ597" s="129"/>
      <c r="AK597" s="119"/>
      <c r="AL597" s="115"/>
      <c r="AM597" s="119"/>
      <c r="AN597" s="119"/>
      <c r="AO597" s="692"/>
      <c r="AP597" s="692"/>
      <c r="AQ597" s="692"/>
      <c r="AR597" s="692"/>
      <c r="AS597" s="692"/>
      <c r="AT597" s="1303">
        <f>IF(AC597="Extremity",IF(CG597="","",CG597),"")</f>
        <v/>
      </c>
      <c r="AU597" s="1303">
        <f>IF(AC597="Extremity",IF(CH597="","",CH597),"")</f>
        <v/>
      </c>
      <c r="AV597" s="1304"/>
      <c r="AW597" s="1304">
        <f>IF(AD597="Extremity","",IF(CF597="","",CF597))</f>
        <v/>
      </c>
      <c r="AX597" s="1305">
        <f>DL597</f>
        <v/>
      </c>
      <c r="AY597" s="1305">
        <f>DQ597</f>
        <v/>
      </c>
      <c r="AZ597" s="3377">
        <f>IF(AC597="Extremity",IF(DA597="","",DA597),"")</f>
        <v/>
      </c>
      <c r="BA597" s="3378">
        <f>IF(AC597="Extremity","",IF(CT597="","",CT597))</f>
        <v/>
      </c>
      <c r="BB597" s="1305">
        <f>IF(AC597="Extremity",IF(DB597="","",DB597),"")</f>
        <v/>
      </c>
      <c r="BC597" s="1304">
        <f>IF(AC597="Extremity","",IF(CZ597="","",CZ597))</f>
        <v/>
      </c>
      <c r="BD597" s="1305">
        <f>DD597</f>
        <v/>
      </c>
      <c r="BE597" s="132">
        <f>DE597</f>
        <v/>
      </c>
      <c r="BF597" s="133">
        <f>DF597*60</f>
        <v/>
      </c>
      <c r="BG597" s="121">
        <f>BE597</f>
        <v/>
      </c>
      <c r="BH597" s="133">
        <f>DG597*60</f>
        <v/>
      </c>
      <c r="BI597" s="133">
        <f>DH597</f>
        <v/>
      </c>
      <c r="BJ597" s="117"/>
      <c r="BK597" s="812">
        <f>Overview!$E$7</f>
        <v/>
      </c>
      <c r="BL597" s="117"/>
      <c r="BM597" s="834">
        <f>DI597</f>
        <v/>
      </c>
      <c r="BN597" s="812">
        <f>Overview!$P$153</f>
        <v/>
      </c>
      <c r="BO597" s="117"/>
      <c r="BP597" s="117"/>
      <c r="BQ597" s="115"/>
      <c r="BR597" s="1478"/>
      <c r="BS597" s="1541"/>
      <c r="BT597" s="1889" t="inlineStr">
        <is>
          <t>5G</t>
        </is>
      </c>
      <c r="BU597" s="1816" t="inlineStr">
        <is>
          <t>n2</t>
        </is>
      </c>
      <c r="BV597" s="595">
        <f>Overview!$H$28</f>
        <v/>
      </c>
      <c r="BW597" s="1865"/>
      <c r="BX597" s="1816" t="inlineStr">
        <is>
          <t>Body</t>
        </is>
      </c>
      <c r="BY597" s="999"/>
      <c r="BZ597" s="1724"/>
      <c r="CA597" s="1072" t="inlineStr">
        <is>
          <t>Left Edge</t>
        </is>
      </c>
      <c r="CB597" s="200">
        <v>5</v>
      </c>
      <c r="CC597" s="864">
        <f>IF(COUNT('Conducted 5G'!$AH$3:$AH$20)=0,376000,INDEX('Conducted 5G'!$T$3:$T$20,MATCH(MAX('Conducted 5G'!$AH$3:$AH$20),'Conducted 5G'!$AH$3:$AH$20,0)))</f>
        <v>376000</v>
      </c>
      <c r="CD597" s="864">
        <f>IF(COUNT('Conducted 5G'!$AH$3:$AH$20)=0,1880,INDEX('Conducted 5G'!$U$3:$U$20,MATCH(MAX('Conducted 5G'!$AH$3:$AH$20),'Conducted 5G'!$AH$3:$AH$20,0)))</f>
        <v>1880</v>
      </c>
      <c r="CE597" s="7234"/>
      <c r="CF597" s="7234"/>
      <c r="CG597" s="6706"/>
      <c r="CH597" s="6706"/>
      <c r="CI597" s="225">
        <f>BY597</f>
        <v/>
      </c>
      <c r="CJ597" s="237">
        <f>BZ597</f>
        <v/>
      </c>
      <c r="CK597" s="223">
        <f>CA597</f>
        <v/>
      </c>
      <c r="CL597" s="237">
        <f>CC597</f>
        <v/>
      </c>
      <c r="CM597" s="237">
        <f>CD597</f>
        <v/>
      </c>
      <c r="CN597" s="1527"/>
      <c r="CO597" s="1579"/>
      <c r="CP597" s="7214">
        <f>IF(CF597=""," ",IF(ABS(CE597-CF597)&lt;=0.1,"Valid","Not valid"))</f>
        <v/>
      </c>
      <c r="CQ597" s="1674">
        <f> IF(CE597="","",IF(AND(CE597&lt;&gt;"",CF597=""),IF(CE597&gt;=0.8,"Medir+Sig Max","No"),IF(CF597&lt;&gt;"",IF(CF597&gt;=0.8,"Medir+Sig Max","No"),"")))</f>
        <v/>
      </c>
      <c r="CR597" s="6927">
        <f>IF(UPPER('SAR FCC-ISED'!$CQ$1)="X",IF(CF597=""," ",IF((ABS(CE597)&lt;5)*AND(ABS(CF597)&lt;5)*AND(ABS(CT597)&lt;5),"Solo si es max","Medir")),IF(CF597=""," ",IF((ABS(CE597)&lt;1)*AND(ABS(CF597)&lt;1)*AND(ABS(CT597)&lt;1),"Solo si es max","Medir")))</f>
        <v/>
      </c>
      <c r="CS597" s="1674"/>
      <c r="CT597" s="220">
        <f>IF(CO597="",IF(AND(CE597="",CF597=""),"",IF(CF597="",IF(DQ597&gt;1,ROUND(DQ597*CE597,3),CE597),IF(DQ597&gt;1,ROUND(DQ597*CF597,3),CF597))),IF(AND(CE597="",CF597=""),"",IF(CF597="",IF(DQ597&gt;1,ROUND(DQ597*CE597*(1/(CO597)),3),CE597*(1/(CO597))),IF(DQ597&gt;1,ROUND(DQ597*CF597*(1/(CO597)),3),CF597*(1/(CO597))))))</f>
        <v/>
      </c>
      <c r="CU597" s="224">
        <f>BY597</f>
        <v/>
      </c>
      <c r="CV597" s="237">
        <f>BZ597</f>
        <v/>
      </c>
      <c r="CW597" s="237">
        <f>CA597</f>
        <v/>
      </c>
      <c r="CX597" s="224">
        <f>CC597</f>
        <v/>
      </c>
      <c r="CY597" s="237">
        <f>CD597</f>
        <v/>
      </c>
      <c r="CZ597" s="7474">
        <f>IF(COUNTIF(Overview!K12:K14,TRUE)&gt;0,1.6,IF(COUNTIF(Overview!L12:L14,TRUE)&gt;0,8,0))</f>
        <v/>
      </c>
      <c r="DA597" s="1788"/>
      <c r="DB597" s="7483"/>
      <c r="DC597" s="844">
        <f>IF(CT597="","",IF(CT597&gt;CZ597,"Fail","Pass"))</f>
        <v/>
      </c>
      <c r="DD597" s="402"/>
      <c r="DE597" s="1565">
        <f>MyTimestamp(DC597)</f>
        <v/>
      </c>
      <c r="DF597" s="1531">
        <f>IF(COUNT(CE597:CH597)=1,15,IF(COUNT(CE597:CH597)=0,0,30))</f>
        <v/>
      </c>
      <c r="DG597" s="1532">
        <f>IF(DF597=0,0,2)</f>
        <v/>
      </c>
      <c r="DH597" s="1866"/>
      <c r="DI597" s="1866"/>
      <c r="DJ597" s="1863"/>
      <c r="DK597" s="1789"/>
      <c r="DL597" s="1574">
        <f>10^(CN597/20)*100-100</f>
        <v/>
      </c>
      <c r="DM597" s="973"/>
      <c r="DN597" s="973"/>
      <c r="DO597" s="973">
        <f>IF(DM597="","",10^(DM597/10))</f>
        <v/>
      </c>
      <c r="DP597" s="973">
        <f>IF(ISNUMBER(DN597)=FALSE,"",10^(DN597/10))</f>
        <v/>
      </c>
      <c r="DQ597" s="1578">
        <f>IF(AND(ISNUMBER(DO597),ISNUMBER(DP597)),IF(DO597/DP597&gt;1,ROUND((DO597)/DP597,3),1),1)</f>
        <v/>
      </c>
      <c r="DR597" s="1541"/>
      <c r="DS597" s="1541"/>
      <c r="DT597" s="1541"/>
      <c r="DU597" s="1541"/>
      <c r="DV597" s="1541"/>
      <c r="DW597" s="1541"/>
      <c r="DX597" s="1541"/>
      <c r="DY597" s="1541"/>
      <c r="DZ597" s="1541"/>
      <c r="EA597" s="1541"/>
      <c r="EB597" s="1541"/>
      <c r="EC597" s="1541"/>
      <c r="ED597" s="1541"/>
      <c r="EE597" s="1541"/>
      <c r="EF597" s="1541"/>
      <c r="EG597" s="1541"/>
      <c r="EH597" s="1541"/>
      <c r="EI597" s="1541"/>
      <c r="EJ597" s="1541"/>
      <c r="EK597" s="1541"/>
      <c r="EL597" s="1541"/>
      <c r="EM597" s="1541"/>
      <c r="EN597" s="1541"/>
      <c r="EO597" s="1541"/>
      <c r="EP597" s="1541"/>
      <c r="EQ597" s="1541"/>
      <c r="ER597" s="1541"/>
      <c r="ES597" s="1541"/>
      <c r="ET597" s="1541"/>
      <c r="EU597" s="1541"/>
      <c r="EV597" s="1541"/>
    </row>
    <row r="598" customFormat="1" ht="12.75" s="396" x14ac:dyDescent="0.2">
      <c r="A598" s="1541"/>
      <c r="B598" s="1541"/>
      <c r="C598"/>
      <c r="D598" s="1486"/>
      <c r="E598" s="1486"/>
      <c r="F598" s="672">
        <v>5.4</v>
      </c>
      <c r="G598" s="1497"/>
      <c r="H598" s="130">
        <f>BV598</f>
        <v/>
      </c>
      <c r="I598" s="130">
        <f>BW598</f>
        <v/>
      </c>
      <c r="J598" s="1299" t="inlineStr">
        <is>
          <t>5G</t>
        </is>
      </c>
      <c r="K598" s="1299" t="inlineStr">
        <is>
          <t>n2</t>
        </is>
      </c>
      <c r="L598" s="115"/>
      <c r="M598" s="130"/>
      <c r="N598" s="119"/>
      <c r="O598" s="131"/>
      <c r="P598" s="6597"/>
      <c r="Q598" s="131"/>
      <c r="R598" s="131"/>
      <c r="S598" s="130"/>
      <c r="T598" s="130">
        <v>376000</v>
      </c>
      <c r="U598" s="6593">
        <v>1880</v>
      </c>
      <c r="V598" s="119"/>
      <c r="W598" s="1305"/>
      <c r="X598" s="119"/>
      <c r="Y598" s="119"/>
      <c r="Z598" s="119"/>
      <c r="AA598" s="115"/>
      <c r="AB598" s="115"/>
      <c r="AC598" s="1300">
        <f>IF(OR(BX598="Close to Ear",BX598="Close to Head"),"Head",IF(BX598="Extremity","Extremity","Body"))</f>
        <v/>
      </c>
      <c r="AD598" s="1301">
        <f>CA598</f>
        <v/>
      </c>
      <c r="AE598" s="1299">
        <f>CB598</f>
        <v/>
      </c>
      <c r="AF598" s="115"/>
      <c r="AG598" s="1302">
        <f>IF(OR(AZ598="",BA598=""),"N/A",IF(DC598="Pass","P","F"))</f>
        <v/>
      </c>
      <c r="AH598" s="129"/>
      <c r="AI598" s="129"/>
      <c r="AJ598" s="129"/>
      <c r="AK598" s="119"/>
      <c r="AL598" s="115"/>
      <c r="AM598" s="119"/>
      <c r="AN598" s="119"/>
      <c r="AO598" s="692"/>
      <c r="AP598" s="692"/>
      <c r="AQ598" s="692"/>
      <c r="AR598" s="692"/>
      <c r="AS598" s="692"/>
      <c r="AT598" s="1303">
        <f>IF(AC598="Extremity",IF(CG598="","",CG598),"")</f>
        <v/>
      </c>
      <c r="AU598" s="1303">
        <f>IF(AC598="Extremity",IF(CH598="","",CH598),"")</f>
        <v/>
      </c>
      <c r="AV598" s="1304">
        <f>IF(AC598="Extremity","",IF(CE597="","",CE597))</f>
        <v/>
      </c>
      <c r="AW598" s="1304">
        <f>IF(AD598="Extremity","",IF(CF598="","",CF598))</f>
        <v/>
      </c>
      <c r="AX598" s="1305">
        <f>DL598</f>
        <v/>
      </c>
      <c r="AY598" s="1305">
        <f>DQ598</f>
        <v/>
      </c>
      <c r="AZ598" s="3377">
        <f>IF(AC598="Extremity",IF(DA598="","",DA598),"")</f>
        <v/>
      </c>
      <c r="BA598" s="3378">
        <f>IF(AC598="Extremity","",IF(CT598="","",CT598))</f>
        <v/>
      </c>
      <c r="BB598" s="1305">
        <f>IF(AC598="Extremity",IF(DB598="","",DB598),"")</f>
        <v/>
      </c>
      <c r="BC598" s="1304">
        <f>IF(AC598="Extremity","",IF(CZ598="","",CZ598))</f>
        <v/>
      </c>
      <c r="BD598" s="1305">
        <f>DD598</f>
        <v/>
      </c>
      <c r="BE598" s="132">
        <f>DE598</f>
        <v/>
      </c>
      <c r="BF598" s="133">
        <f>DF598*60</f>
        <v/>
      </c>
      <c r="BG598" s="121">
        <f>BE598</f>
        <v/>
      </c>
      <c r="BH598" s="133">
        <f>DG598*60</f>
        <v/>
      </c>
      <c r="BI598" s="133">
        <f>DH598</f>
        <v/>
      </c>
      <c r="BJ598" s="117"/>
      <c r="BK598" s="812">
        <f>Overview!$E$7</f>
        <v/>
      </c>
      <c r="BL598" s="117"/>
      <c r="BM598" s="834">
        <f>DI598</f>
        <v/>
      </c>
      <c r="BN598" s="812">
        <f>Overview!$P$153</f>
        <v/>
      </c>
      <c r="BO598" s="117"/>
      <c r="BP598" s="117"/>
      <c r="BQ598" s="115"/>
      <c r="BR598" s="1478"/>
      <c r="BS598" s="1541"/>
      <c r="BT598" s="1889" t="inlineStr">
        <is>
          <t>5G</t>
        </is>
      </c>
      <c r="BU598" s="1816" t="inlineStr">
        <is>
          <t>n2</t>
        </is>
      </c>
      <c r="BV598" s="595">
        <f>Overview!$H$28</f>
        <v/>
      </c>
      <c r="BW598" s="1865"/>
      <c r="BX598" s="1816" t="inlineStr">
        <is>
          <t>Body</t>
        </is>
      </c>
      <c r="BY598" s="1009"/>
      <c r="BZ598" s="1724"/>
      <c r="CA598" s="1072" t="inlineStr">
        <is>
          <t>Right Edge</t>
        </is>
      </c>
      <c r="CB598" s="200">
        <v>5</v>
      </c>
      <c r="CC598" s="864">
        <f>IF(COUNT('Conducted 5G'!$AH$3:$AH$20)=0,376000,INDEX('Conducted 5G'!$T$3:$T$20,MATCH(MAX('Conducted 5G'!$AH$3:$AH$20),'Conducted 5G'!$AH$3:$AH$20,0)))</f>
        <v>376000</v>
      </c>
      <c r="CD598" s="864">
        <f>IF(COUNT('Conducted 5G'!$AH$3:$AH$20)=0,1880,INDEX('Conducted 5G'!$U$3:$U$20,MATCH(MAX('Conducted 5G'!$AH$3:$AH$20),'Conducted 5G'!$AH$3:$AH$20,0)))</f>
        <v>1880</v>
      </c>
      <c r="CE598" s="7234"/>
      <c r="CF598" s="7234"/>
      <c r="CG598" s="6706"/>
      <c r="CH598" s="6706"/>
      <c r="CI598" s="225">
        <f>BY598</f>
        <v/>
      </c>
      <c r="CJ598" s="237">
        <f>BZ598</f>
        <v/>
      </c>
      <c r="CK598" s="223">
        <f>CA598</f>
        <v/>
      </c>
      <c r="CL598" s="237">
        <f>CC598</f>
        <v/>
      </c>
      <c r="CM598" s="237">
        <f>CD598</f>
        <v/>
      </c>
      <c r="CN598" s="1527"/>
      <c r="CO598" s="1579"/>
      <c r="CP598" s="7214">
        <f>IF(CF598=""," ",IF(ABS(CE598-CF598)&lt;=0.1,"Valid","Not valid"))</f>
        <v/>
      </c>
      <c r="CQ598" s="1674">
        <f> IF(CE598="","",IF(AND(CE598&lt;&gt;"",CF598=""),IF(CE598&gt;=0.8,"Medir+Sig Max","No"),IF(CF598&lt;&gt;"",IF(CF598&gt;=0.8,"Medir+Sig Max","No"),"")))</f>
        <v/>
      </c>
      <c r="CR598" s="6927">
        <f>IF(UPPER('SAR FCC-ISED'!$CQ$1)="X",IF(CF598=""," ",IF((ABS(CE598)&lt;5)*AND(ABS(CF598)&lt;5)*AND(ABS(CT598)&lt;5),"Solo si es max","Medir")),IF(CF598=""," ",IF((ABS(CE598)&lt;1)*AND(ABS(CF598)&lt;1)*AND(ABS(CT598)&lt;1),"Solo si es max","Medir")))</f>
        <v/>
      </c>
      <c r="CS598" s="1674"/>
      <c r="CT598" s="220">
        <f>IF(CO598="",IF(AND(CE598="",CF598=""),"",IF(CF598="",IF(DQ598&gt;1,ROUND(DQ598*CE598,3),CE598),IF(DQ598&gt;1,ROUND(DQ598*CF598,3),CF598))),IF(AND(CE598="",CF598=""),"",IF(CF598="",IF(DQ598&gt;1,ROUND(DQ598*CE598*(1/(CO598)),3),CE598*(1/(CO598))),IF(DQ598&gt;1,ROUND(DQ598*CF598*(1/(CO598)),3),CF598*(1/(CO598))))))</f>
        <v/>
      </c>
      <c r="CU598" s="224">
        <f>BY598</f>
        <v/>
      </c>
      <c r="CV598" s="237">
        <f>BZ598</f>
        <v/>
      </c>
      <c r="CW598" s="237">
        <f>CA598</f>
        <v/>
      </c>
      <c r="CX598" s="224">
        <f>CC598</f>
        <v/>
      </c>
      <c r="CY598" s="237">
        <f>CD598</f>
        <v/>
      </c>
      <c r="CZ598" s="7474">
        <f>IF(COUNTIF(Overview!K12:K14,TRUE)&gt;0,1.6,IF(COUNTIF(Overview!L12:L14,TRUE)&gt;0,8,0))</f>
        <v/>
      </c>
      <c r="DA598" s="1788"/>
      <c r="DB598" s="7483"/>
      <c r="DC598" s="844">
        <f>IF(CT598="","",IF(CT598&gt;CZ598,"Fail","Pass"))</f>
        <v/>
      </c>
      <c r="DD598" s="402"/>
      <c r="DE598" s="1565">
        <f>MyTimestamp(DC598)</f>
        <v/>
      </c>
      <c r="DF598" s="1531">
        <f>IF(COUNT(CE598:CH598)=1,15,IF(COUNT(CE598:CH598)=0,0,30))</f>
        <v/>
      </c>
      <c r="DG598" s="1532">
        <f>IF(DF598=0,0,2)</f>
        <v/>
      </c>
      <c r="DH598" s="1866"/>
      <c r="DI598" s="1866"/>
      <c r="DJ598" s="1863"/>
      <c r="DK598" s="1789"/>
      <c r="DL598" s="1574">
        <f>10^(CN598/20)*100-100</f>
        <v/>
      </c>
      <c r="DM598" s="973"/>
      <c r="DN598" s="973"/>
      <c r="DO598" s="973">
        <f>IF(DM598="","",10^(DM598/10))</f>
        <v/>
      </c>
      <c r="DP598" s="973">
        <f>IF(ISNUMBER(DN598)=FALSE,"",10^(DN598/10))</f>
        <v/>
      </c>
      <c r="DQ598" s="1578">
        <f>IF(AND(ISNUMBER(DO598),ISNUMBER(DP598)),IF(DO598/DP598&gt;1,ROUND((DO598)/DP598,3),1),1)</f>
        <v/>
      </c>
      <c r="DR598" s="1541"/>
      <c r="DS598" s="1541"/>
      <c r="DT598" s="1541"/>
      <c r="DU598" s="1541"/>
      <c r="DV598" s="1541"/>
      <c r="DW598" s="1541"/>
      <c r="DX598" s="1541"/>
      <c r="DY598" s="1541"/>
      <c r="DZ598" s="1541"/>
      <c r="EA598" s="1541"/>
      <c r="EB598" s="1541"/>
      <c r="EC598" s="1541"/>
      <c r="ED598" s="1541"/>
      <c r="EE598" s="1541"/>
      <c r="EF598" s="1541"/>
      <c r="EG598" s="1541"/>
      <c r="EH598" s="1541"/>
      <c r="EI598" s="1541"/>
      <c r="EJ598" s="1541"/>
      <c r="EK598" s="1541"/>
      <c r="EL598" s="1541"/>
      <c r="EM598" s="1541"/>
      <c r="EN598" s="1541"/>
      <c r="EO598" s="1541"/>
      <c r="EP598" s="1541"/>
      <c r="EQ598" s="1541"/>
      <c r="ER598" s="1541"/>
      <c r="ES598" s="1541"/>
      <c r="ET598" s="1541"/>
      <c r="EU598" s="1541"/>
      <c r="EV598" s="1541"/>
    </row>
    <row r="599" customFormat="1" ht="12.75" s="396" x14ac:dyDescent="0.2">
      <c r="A599" s="1541"/>
      <c r="B599" s="1541"/>
      <c r="C599"/>
      <c r="D599" s="1486"/>
      <c r="E599" s="1486"/>
      <c r="F599" s="672">
        <v>5.4</v>
      </c>
      <c r="G599" s="1497"/>
      <c r="H599" s="130">
        <f>BV599</f>
        <v/>
      </c>
      <c r="I599" s="130">
        <f>BW599</f>
        <v/>
      </c>
      <c r="J599" s="1299" t="inlineStr">
        <is>
          <t>5G</t>
        </is>
      </c>
      <c r="K599" s="1299" t="inlineStr">
        <is>
          <t>n2</t>
        </is>
      </c>
      <c r="L599" s="115"/>
      <c r="M599" s="130"/>
      <c r="N599" s="119"/>
      <c r="O599" s="131"/>
      <c r="P599" s="6597"/>
      <c r="Q599" s="131"/>
      <c r="R599" s="131"/>
      <c r="S599" s="130"/>
      <c r="T599" s="130">
        <v>376000</v>
      </c>
      <c r="U599" s="6593">
        <v>1880</v>
      </c>
      <c r="V599" s="119"/>
      <c r="W599" s="1305"/>
      <c r="X599" s="119"/>
      <c r="Y599" s="119"/>
      <c r="Z599" s="119"/>
      <c r="AA599" s="115"/>
      <c r="AB599" s="115"/>
      <c r="AC599" s="1300">
        <f>IF(OR(BX599="Close to Ear",BX599="Close to Head"),"Head",IF(BX599="Extremity","Extremity","Body"))</f>
        <v/>
      </c>
      <c r="AD599" s="1301">
        <f>CA599</f>
        <v/>
      </c>
      <c r="AE599" s="1299">
        <f>CB599</f>
        <v/>
      </c>
      <c r="AF599" s="115"/>
      <c r="AG599" s="1302">
        <f>IF(OR(AZ599="",BA599=""),"N/A",IF(DC599="Pass","P","F"))</f>
        <v/>
      </c>
      <c r="AH599" s="129"/>
      <c r="AI599" s="129"/>
      <c r="AJ599" s="129"/>
      <c r="AK599" s="119"/>
      <c r="AL599" s="115"/>
      <c r="AM599" s="119"/>
      <c r="AN599" s="119"/>
      <c r="AO599" s="692"/>
      <c r="AP599" s="692"/>
      <c r="AQ599" s="692"/>
      <c r="AR599" s="692"/>
      <c r="AS599" s="692"/>
      <c r="AT599" s="1303">
        <f>IF(AC599="Extremity",IF(CG599="","",CG599),"")</f>
        <v/>
      </c>
      <c r="AU599" s="1303">
        <f>IF(AC599="Extremity",IF(CH599="","",CH599),"")</f>
        <v/>
      </c>
      <c r="AV599" s="1304">
        <f>IF(AC599="Extremity","",IF(CE599="","",CE599))</f>
        <v/>
      </c>
      <c r="AW599" s="1304">
        <f>IF(AD599="Extremity","",IF(CF599="","",CF599))</f>
        <v/>
      </c>
      <c r="AX599" s="1305">
        <f>DL599</f>
        <v/>
      </c>
      <c r="AY599" s="1305">
        <f>DQ599</f>
        <v/>
      </c>
      <c r="AZ599" s="3377">
        <f>IF(AC599="Extremity",IF(DA599="","",DA599),"")</f>
        <v/>
      </c>
      <c r="BA599" s="3378">
        <f>IF(AC599="Extremity","",IF(CT599="","",CT599))</f>
        <v/>
      </c>
      <c r="BB599" s="1305">
        <f>IF(AC599="Extremity",IF(DB599="","",DB599),"")</f>
        <v/>
      </c>
      <c r="BC599" s="1304">
        <f>IF(AC599="Extremity","",IF(CZ599="","",CZ599))</f>
        <v/>
      </c>
      <c r="BD599" s="1305">
        <f>DD599</f>
        <v/>
      </c>
      <c r="BE599" s="132">
        <f>DE599</f>
        <v/>
      </c>
      <c r="BF599" s="133">
        <f>DF599*60</f>
        <v/>
      </c>
      <c r="BG599" s="121">
        <f>BE599</f>
        <v/>
      </c>
      <c r="BH599" s="133">
        <f>DG599*60</f>
        <v/>
      </c>
      <c r="BI599" s="133">
        <f>DH599</f>
        <v/>
      </c>
      <c r="BJ599" s="117"/>
      <c r="BK599" s="812">
        <f>Overview!$E$7</f>
        <v/>
      </c>
      <c r="BL599" s="117"/>
      <c r="BM599" s="834">
        <f>DI599</f>
        <v/>
      </c>
      <c r="BN599" s="812">
        <f>Overview!$P$153</f>
        <v/>
      </c>
      <c r="BO599" s="117"/>
      <c r="BP599" s="117"/>
      <c r="BQ599" s="115"/>
      <c r="BR599" s="1478"/>
      <c r="BS599" s="1541"/>
      <c r="BT599" s="1889" t="inlineStr">
        <is>
          <t>5G</t>
        </is>
      </c>
      <c r="BU599" s="1816" t="inlineStr">
        <is>
          <t>n2</t>
        </is>
      </c>
      <c r="BV599" s="595">
        <f>Overview!$H$28</f>
        <v/>
      </c>
      <c r="BW599" s="1865"/>
      <c r="BX599" s="1816" t="inlineStr">
        <is>
          <t>Body</t>
        </is>
      </c>
      <c r="BY599" s="1009"/>
      <c r="BZ599" s="1724"/>
      <c r="CA599" s="1072" t="inlineStr">
        <is>
          <t>Top Edge</t>
        </is>
      </c>
      <c r="CB599" s="200">
        <v>5</v>
      </c>
      <c r="CC599" s="864">
        <f>IF(COUNT('Conducted 5G'!$AH$3:$AH$20)=0,376000,INDEX('Conducted 5G'!$T$3:$T$20,MATCH(MAX('Conducted 5G'!$AH$3:$AH$20),'Conducted 5G'!$AH$3:$AH$20,0)))</f>
        <v>376000</v>
      </c>
      <c r="CD599" s="864">
        <f>IF(COUNT('Conducted 5G'!$AH$3:$AH$20)=0,1880,INDEX('Conducted 5G'!$U$3:$U$20,MATCH(MAX('Conducted 5G'!$AH$3:$AH$20),'Conducted 5G'!$AH$3:$AH$20,0)))</f>
        <v>1880</v>
      </c>
      <c r="CE599" s="7234"/>
      <c r="CF599" s="7234"/>
      <c r="CG599" s="6706"/>
      <c r="CH599" s="6706"/>
      <c r="CI599" s="225">
        <f>BY599</f>
        <v/>
      </c>
      <c r="CJ599" s="237">
        <f>BZ599</f>
        <v/>
      </c>
      <c r="CK599" s="223">
        <f>CA599</f>
        <v/>
      </c>
      <c r="CL599" s="237">
        <f>CC599</f>
        <v/>
      </c>
      <c r="CM599" s="237">
        <f>CD599</f>
        <v/>
      </c>
      <c r="CN599" s="1527"/>
      <c r="CO599" s="1579"/>
      <c r="CP599" s="7214">
        <f>IF(CF599=""," ",IF(ABS(CE599-CF599)&lt;=0.1,"Valid","Not valid"))</f>
        <v/>
      </c>
      <c r="CQ599" s="1674">
        <f> IF(CE599="","",IF(AND(CE599&lt;&gt;"",CF599=""),IF(CE599&gt;=0.8,"Medir+Sig Max","No"),IF(CF599&lt;&gt;"",IF(CF599&gt;=0.8,"Medir+Sig Max","No"),"")))</f>
        <v/>
      </c>
      <c r="CR599" s="6927">
        <f>IF(UPPER('SAR FCC-ISED'!$CQ$1)="X",IF(CF599=""," ",IF((ABS(CE599)&lt;5)*AND(ABS(CF599)&lt;5)*AND(ABS(CT599)&lt;5),"Solo si es max","Medir")),IF(CF599=""," ",IF((ABS(CE599)&lt;1)*AND(ABS(CF599)&lt;1)*AND(ABS(CT599)&lt;1),"Solo si es max","Medir")))</f>
        <v/>
      </c>
      <c r="CS599" s="1674"/>
      <c r="CT599" s="220">
        <f>IF(CO599="",IF(AND(CE599="",CF599=""),"",IF(CF599="",IF(DQ599&gt;1,ROUND(DQ599*CE599,3),CE599),IF(DQ599&gt;1,ROUND(DQ599*CF599,3),CF599))),IF(AND(CE599="",CF599=""),"",IF(CF599="",IF(DQ599&gt;1,ROUND(DQ599*CE599*(1/(CO599)),3),CE599*(1/(CO599))),IF(DQ599&gt;1,ROUND(DQ599*CF599*(1/(CO599)),3),CF599*(1/(CO599))))))</f>
        <v/>
      </c>
      <c r="CU599" s="224">
        <f>BY599</f>
        <v/>
      </c>
      <c r="CV599" s="237">
        <f>BZ599</f>
        <v/>
      </c>
      <c r="CW599" s="237">
        <f>CA599</f>
        <v/>
      </c>
      <c r="CX599" s="224">
        <f>CC599</f>
        <v/>
      </c>
      <c r="CY599" s="237">
        <f>CD599</f>
        <v/>
      </c>
      <c r="CZ599" s="7474">
        <f>IF(COUNTIF(Overview!K12:K14,TRUE)&gt;0,1.6,IF(COUNTIF(Overview!L12:L14,TRUE)&gt;0,8,0))</f>
        <v/>
      </c>
      <c r="DA599" s="1788"/>
      <c r="DB599" s="7483"/>
      <c r="DC599" s="844">
        <f>IF(CT599="","",IF(CT599&gt;CZ599,"Fail","Pass"))</f>
        <v/>
      </c>
      <c r="DD599" s="402"/>
      <c r="DE599" s="1565">
        <f>MyTimestamp(DC599)</f>
        <v/>
      </c>
      <c r="DF599" s="1531">
        <f>IF(COUNT(CE599:CH599)=1,15,IF(COUNT(CE599:CH599)=0,0,30))</f>
        <v/>
      </c>
      <c r="DG599" s="1532">
        <f>IF(DF599=0,0,2)</f>
        <v/>
      </c>
      <c r="DH599" s="1866"/>
      <c r="DI599" s="1866"/>
      <c r="DJ599" s="1863"/>
      <c r="DK599" s="1789"/>
      <c r="DL599" s="1574">
        <f>10^(CN599/20)*100-100</f>
        <v/>
      </c>
      <c r="DM599" s="973"/>
      <c r="DN599" s="973"/>
      <c r="DO599" s="973">
        <f>IF(DM599="","",10^(DM599/10))</f>
        <v/>
      </c>
      <c r="DP599" s="973">
        <f>IF(ISNUMBER(DN599)=FALSE,"",10^(DN599/10))</f>
        <v/>
      </c>
      <c r="DQ599" s="1578">
        <f>IF(AND(ISNUMBER(DO599),ISNUMBER(DP599)),IF(DO599/DP599&gt;1,ROUND((DO599)/DP599,3),1),1)</f>
        <v/>
      </c>
      <c r="DR599" s="1541"/>
      <c r="DS599" s="1541"/>
      <c r="DT599" s="1541"/>
      <c r="DU599" s="1541"/>
      <c r="DV599" s="1541"/>
      <c r="DW599" s="1541"/>
      <c r="DX599" s="1541"/>
      <c r="DY599" s="1541"/>
      <c r="DZ599" s="1541"/>
      <c r="EA599" s="1541"/>
      <c r="EB599" s="1541"/>
      <c r="EC599" s="1541"/>
      <c r="ED599" s="1541"/>
      <c r="EE599" s="1541"/>
      <c r="EF599" s="1541"/>
      <c r="EG599" s="1541"/>
      <c r="EH599" s="1541"/>
      <c r="EI599" s="1541"/>
      <c r="EJ599" s="1541"/>
      <c r="EK599" s="1541"/>
      <c r="EL599" s="1541"/>
      <c r="EM599" s="1541"/>
      <c r="EN599" s="1541"/>
      <c r="EO599" s="1541"/>
      <c r="EP599" s="1541"/>
      <c r="EQ599" s="1541"/>
      <c r="ER599" s="1541"/>
      <c r="ES599" s="1541"/>
      <c r="ET599" s="1541"/>
      <c r="EU599" s="1541"/>
      <c r="EV599" s="1541"/>
    </row>
    <row r="600" customFormat="1" ht="12.75" s="396" x14ac:dyDescent="0.2">
      <c r="A600" s="1541"/>
      <c r="B600" s="1541"/>
      <c r="C600"/>
      <c r="D600" s="1486"/>
      <c r="E600" s="1486"/>
      <c r="F600" s="672">
        <v>5.4</v>
      </c>
      <c r="G600" s="1497"/>
      <c r="H600" s="130">
        <f>BV600</f>
        <v/>
      </c>
      <c r="I600" s="130">
        <f>BW600</f>
        <v/>
      </c>
      <c r="J600" s="1299" t="inlineStr">
        <is>
          <t>5G</t>
        </is>
      </c>
      <c r="K600" s="1299" t="inlineStr">
        <is>
          <t>n2</t>
        </is>
      </c>
      <c r="L600" s="115"/>
      <c r="M600" s="130"/>
      <c r="N600" s="119"/>
      <c r="O600" s="131"/>
      <c r="P600" s="6597"/>
      <c r="Q600" s="131"/>
      <c r="R600" s="131"/>
      <c r="S600" s="130"/>
      <c r="T600" s="130">
        <v>376000</v>
      </c>
      <c r="U600" s="6593">
        <v>1880</v>
      </c>
      <c r="V600" s="119"/>
      <c r="W600" s="1305"/>
      <c r="X600" s="119"/>
      <c r="Y600" s="119"/>
      <c r="Z600" s="119"/>
      <c r="AA600" s="115"/>
      <c r="AB600" s="115"/>
      <c r="AC600" s="1300">
        <f>IF(OR(BX600="Close to Ear",BX600="Close to Head"),"Head",IF(BX600="Extremity","Extremity","Body"))</f>
        <v/>
      </c>
      <c r="AD600" s="1301">
        <f>CA600</f>
        <v/>
      </c>
      <c r="AE600" s="1299">
        <f>CB600</f>
        <v/>
      </c>
      <c r="AF600" s="115"/>
      <c r="AG600" s="1302">
        <f>IF(OR(AZ600="",BA600=""),"N/A",IF(DC600="Pass","P","F"))</f>
        <v/>
      </c>
      <c r="AH600" s="129"/>
      <c r="AI600" s="129"/>
      <c r="AJ600" s="129"/>
      <c r="AK600" s="119"/>
      <c r="AL600" s="115"/>
      <c r="AM600" s="119"/>
      <c r="AN600" s="119"/>
      <c r="AO600" s="692"/>
      <c r="AP600" s="692"/>
      <c r="AQ600" s="692"/>
      <c r="AR600" s="692"/>
      <c r="AS600" s="692"/>
      <c r="AT600" s="1303">
        <f>IF(AC600="Extremity",IF(CG600="","",CG600),"")</f>
        <v/>
      </c>
      <c r="AU600" s="1303">
        <f>IF(AC600="Extremity",IF(CH600="","",CH600),"")</f>
        <v/>
      </c>
      <c r="AV600" s="1304">
        <f>IF(AC600="Extremity","",IF(CE600="","",CE600))</f>
        <v/>
      </c>
      <c r="AW600" s="1304">
        <f>IF(AD600="Extremity","",IF(CF600="","",CF600))</f>
        <v/>
      </c>
      <c r="AX600" s="1305">
        <f>DL600</f>
        <v/>
      </c>
      <c r="AY600" s="1305">
        <f>DQ600</f>
        <v/>
      </c>
      <c r="AZ600" s="3377">
        <f>IF(AC600="Extremity",IF(DA600="","",DA600),"")</f>
        <v/>
      </c>
      <c r="BA600" s="3378">
        <f>IF(AC600="Extremity","",IF(CT600="","",CT600))</f>
        <v/>
      </c>
      <c r="BB600" s="1305">
        <f>IF(AC600="Extremity",IF(DB600="","",DB600),"")</f>
        <v/>
      </c>
      <c r="BC600" s="1304">
        <f>IF(AC600="Extremity","",IF(CZ600="","",CZ600))</f>
        <v/>
      </c>
      <c r="BD600" s="1305">
        <f>DD600</f>
        <v/>
      </c>
      <c r="BE600" s="132">
        <f>DE600</f>
        <v/>
      </c>
      <c r="BF600" s="133">
        <f>DF600*60</f>
        <v/>
      </c>
      <c r="BG600" s="121">
        <f>BE600</f>
        <v/>
      </c>
      <c r="BH600" s="133">
        <f>DG600*60</f>
        <v/>
      </c>
      <c r="BI600" s="133">
        <f>DH600</f>
        <v/>
      </c>
      <c r="BJ600" s="117"/>
      <c r="BK600" s="812">
        <f>Overview!$E$7</f>
        <v/>
      </c>
      <c r="BL600" s="117"/>
      <c r="BM600" s="834">
        <f>DI600</f>
        <v/>
      </c>
      <c r="BN600" s="812">
        <f>Overview!$P$153</f>
        <v/>
      </c>
      <c r="BO600" s="117"/>
      <c r="BP600" s="117"/>
      <c r="BQ600" s="115"/>
      <c r="BR600" s="1478"/>
      <c r="BS600" s="1541"/>
      <c r="BT600" s="1890" t="inlineStr">
        <is>
          <t>5G</t>
        </is>
      </c>
      <c r="BU600" s="1818" t="inlineStr">
        <is>
          <t>n2</t>
        </is>
      </c>
      <c r="BV600" s="589">
        <f>Overview!$H$28</f>
        <v/>
      </c>
      <c r="BW600" s="1865"/>
      <c r="BX600" s="1818" t="inlineStr">
        <is>
          <t>Body</t>
        </is>
      </c>
      <c r="BY600" s="1009"/>
      <c r="BZ600" s="1724"/>
      <c r="CA600" s="1960" t="inlineStr">
        <is>
          <t>Bottom Edge</t>
        </is>
      </c>
      <c r="CB600" s="200">
        <v>5</v>
      </c>
      <c r="CC600" s="1101">
        <f>IF(COUNT('Conducted 5G'!$AH$3:$AH$20)=0,376000,INDEX('Conducted 5G'!$T$3:$T$20,MATCH(MAX('Conducted 5G'!$AH$3:$AH$20),'Conducted 5G'!$AH$3:$AH$20,0)))</f>
        <v>376000</v>
      </c>
      <c r="CD600" s="1101">
        <f>IF(COUNT('Conducted 5G'!$AH$3:$AH$20)=0,1880,INDEX('Conducted 5G'!$U$3:$U$20,MATCH(MAX('Conducted 5G'!$AH$3:$AH$20),'Conducted 5G'!$AH$3:$AH$20,0)))</f>
        <v>1880</v>
      </c>
      <c r="CE600" s="7234"/>
      <c r="CF600" s="7234"/>
      <c r="CG600" s="6706"/>
      <c r="CH600" s="6706"/>
      <c r="CI600" s="225">
        <f>BY600</f>
        <v/>
      </c>
      <c r="CJ600" s="237">
        <f>BZ600</f>
        <v/>
      </c>
      <c r="CK600" s="223">
        <f>CA600</f>
        <v/>
      </c>
      <c r="CL600" s="237">
        <f>CC600</f>
        <v/>
      </c>
      <c r="CM600" s="237">
        <f>CD600</f>
        <v/>
      </c>
      <c r="CN600" s="1527"/>
      <c r="CO600" s="1579"/>
      <c r="CP600" s="7214">
        <f>IF(CF600=""," ",IF(ABS(CE600-CF600)&lt;=0.1,"Valid","Not valid"))</f>
        <v/>
      </c>
      <c r="CQ600" s="1674">
        <f> IF(CE600="","",IF(AND(CE600&lt;&gt;"",CF600=""),IF(CE600&gt;=0.8,"Medir+Sig Max","No"),IF(CF600&lt;&gt;"",IF(CF600&gt;=0.8,"Medir+Sig Max","No"),"")))</f>
        <v/>
      </c>
      <c r="CR600" s="6927">
        <f>IF(UPPER('SAR FCC-ISED'!$CQ$1)="X",IF(CF600=""," ",IF((ABS(CE600)&lt;5)*AND(ABS(CF600)&lt;5)*AND(ABS(CT600)&lt;5),"Solo si es max","Medir")),IF(CF600=""," ",IF((ABS(CE600)&lt;1)*AND(ABS(CF600)&lt;1)*AND(ABS(CT600)&lt;1),"Solo si es max","Medir")))</f>
        <v/>
      </c>
      <c r="CS600" s="1674"/>
      <c r="CT600" s="220">
        <f>IF(CO600="",IF(AND(CE600="",CF600=""),"",IF(CF600="",IF(DQ600&gt;1,ROUND(DQ600*CE600,3),CE600),IF(DQ600&gt;1,ROUND(DQ600*CF600,3),CF600))),IF(AND(CE600="",CF600=""),"",IF(CF600="",IF(DQ600&gt;1,ROUND(DQ600*CE600*(1/(CO600)),3),CE600*(1/(CO600))),IF(DQ600&gt;1,ROUND(DQ600*CF600*(1/(CO600)),3),CF600*(1/(CO600))))))</f>
        <v/>
      </c>
      <c r="CU600" s="224">
        <f>BY600</f>
        <v/>
      </c>
      <c r="CV600" s="237">
        <f>BZ600</f>
        <v/>
      </c>
      <c r="CW600" s="237">
        <f>CA600</f>
        <v/>
      </c>
      <c r="CX600" s="224">
        <f>CC600</f>
        <v/>
      </c>
      <c r="CY600" s="237">
        <f>CD600</f>
        <v/>
      </c>
      <c r="CZ600" s="7474">
        <f>IF(COUNTIF(Overview!K12:K14,TRUE)&gt;0,1.6,IF(COUNTIF(Overview!L12:L14,TRUE)&gt;0,8,0))</f>
        <v/>
      </c>
      <c r="DA600" s="1788"/>
      <c r="DB600" s="7483"/>
      <c r="DC600" s="844">
        <f>IF(CT600="","",IF(CT600&gt;CZ600,"Fail","Pass"))</f>
        <v/>
      </c>
      <c r="DD600" s="402"/>
      <c r="DE600" s="1565">
        <f>MyTimestamp(DC600)</f>
        <v/>
      </c>
      <c r="DF600" s="1531">
        <f>IF(COUNT(CE600:CH600)=1,15,IF(COUNT(CE600:CH600)=0,0,30))</f>
        <v/>
      </c>
      <c r="DG600" s="1532">
        <f>IF(DF600=0,0,2)</f>
        <v/>
      </c>
      <c r="DH600" s="1866"/>
      <c r="DI600" s="1866"/>
      <c r="DJ600" s="1863"/>
      <c r="DK600" s="1789"/>
      <c r="DL600" s="1574">
        <f>10^(CN600/20)*100-100</f>
        <v/>
      </c>
      <c r="DM600" s="973"/>
      <c r="DN600" s="973"/>
      <c r="DO600" s="973">
        <f>IF(DM600="","",10^(DM600/10))</f>
        <v/>
      </c>
      <c r="DP600" s="973">
        <f>IF(ISNUMBER(DN600)=FALSE,"",10^(DN600/10))</f>
        <v/>
      </c>
      <c r="DQ600" s="1578">
        <f>IF(AND(ISNUMBER(DO600),ISNUMBER(DP600)),IF(DO600/DP600&gt;1,ROUND((DO600)/DP600,3),1),1)</f>
        <v/>
      </c>
      <c r="DR600" s="1541"/>
      <c r="DS600" s="1541"/>
      <c r="DT600" s="1541"/>
      <c r="DU600" s="1541"/>
      <c r="DV600" s="1541"/>
      <c r="DW600" s="1541"/>
      <c r="DX600" s="1541"/>
      <c r="DY600" s="1541"/>
      <c r="DZ600" s="1541"/>
      <c r="EA600" s="1541"/>
      <c r="EB600" s="1541"/>
      <c r="EC600" s="1541"/>
      <c r="ED600" s="1541"/>
      <c r="EE600" s="1541"/>
      <c r="EF600" s="1541"/>
      <c r="EG600" s="1541"/>
      <c r="EH600" s="1541"/>
      <c r="EI600" s="1541"/>
      <c r="EJ600" s="1541"/>
      <c r="EK600" s="1541"/>
      <c r="EL600" s="1541"/>
      <c r="EM600" s="1541"/>
      <c r="EN600" s="1541"/>
      <c r="EO600" s="1541"/>
      <c r="EP600" s="1541"/>
      <c r="EQ600" s="1541"/>
      <c r="ER600" s="1541"/>
      <c r="ES600" s="1541"/>
      <c r="ET600" s="1541"/>
      <c r="EU600" s="1541"/>
      <c r="EV600" s="1541"/>
    </row>
    <row r="601" customFormat="1" ht="12.75" s="396" x14ac:dyDescent="0.2">
      <c r="A601" s="1541"/>
      <c r="B601" s="1541"/>
      <c r="C601"/>
      <c r="D601" s="1486"/>
      <c r="E601" s="1486"/>
      <c r="F601" s="672">
        <v>5.4</v>
      </c>
      <c r="G601" s="1497"/>
      <c r="H601" s="130">
        <f>BV601</f>
        <v/>
      </c>
      <c r="I601" s="130">
        <f>BW601</f>
        <v/>
      </c>
      <c r="J601" s="1299" t="inlineStr">
        <is>
          <t>5G</t>
        </is>
      </c>
      <c r="K601" s="1299" t="inlineStr">
        <is>
          <t>n2</t>
        </is>
      </c>
      <c r="L601" s="115"/>
      <c r="M601" s="130"/>
      <c r="N601" s="119"/>
      <c r="O601" s="131"/>
      <c r="P601" s="6597"/>
      <c r="Q601" s="131"/>
      <c r="R601" s="131"/>
      <c r="S601" s="130"/>
      <c r="T601" s="130">
        <v>376000</v>
      </c>
      <c r="U601" s="6593">
        <v>1880</v>
      </c>
      <c r="V601" s="119"/>
      <c r="W601" s="1305"/>
      <c r="X601" s="119"/>
      <c r="Y601" s="119"/>
      <c r="Z601" s="119"/>
      <c r="AA601" s="115"/>
      <c r="AB601" s="115"/>
      <c r="AC601" s="1300">
        <f>IF(OR(BX601="Close to Ear",BX601="Close to Head"),"Head",IF(BX601="Extremity","Extremity","Body"))</f>
        <v/>
      </c>
      <c r="AD601" s="1301">
        <f>CA601</f>
        <v/>
      </c>
      <c r="AE601" s="1299">
        <f>CB601</f>
        <v/>
      </c>
      <c r="AF601" s="115"/>
      <c r="AG601" s="1302">
        <f>IF(OR(AZ601="",BA601=""),"N/A",IF(DC601="Pass","P","F"))</f>
        <v/>
      </c>
      <c r="AH601" s="129"/>
      <c r="AI601" s="129"/>
      <c r="AJ601" s="129"/>
      <c r="AK601" s="119"/>
      <c r="AL601" s="115"/>
      <c r="AM601" s="119"/>
      <c r="AN601" s="119"/>
      <c r="AO601" s="692"/>
      <c r="AP601" s="692"/>
      <c r="AQ601" s="692"/>
      <c r="AR601" s="692"/>
      <c r="AS601" s="692"/>
      <c r="AT601" s="1303">
        <f>IF(AC601="Extremity",IF(CG601="","",CG601),"")</f>
        <v/>
      </c>
      <c r="AU601" s="1303">
        <f>IF(AC601="Extremity",IF(CH601="","",CH601),"")</f>
        <v/>
      </c>
      <c r="AV601" s="1304">
        <f>IF(AC601="Extremity","",IF(CE601="","",CE601))</f>
        <v/>
      </c>
      <c r="AW601" s="1304">
        <f>IF(AD601="Extremity","",IF(CF601="","",CF601))</f>
        <v/>
      </c>
      <c r="AX601" s="1305">
        <f>DL601</f>
        <v/>
      </c>
      <c r="AY601" s="1305">
        <f>DQ601</f>
        <v/>
      </c>
      <c r="AZ601" s="3377">
        <f>IF(AC601="Extremity",IF(DA601="","",DA601),"")</f>
        <v/>
      </c>
      <c r="BA601" s="3378">
        <f>IF(AC601="Extremity","",IF(CT601="","",CT601))</f>
        <v/>
      </c>
      <c r="BB601" s="1305">
        <f>IF(AC601="Extremity",IF(DB601="","",DB601),"")</f>
        <v/>
      </c>
      <c r="BC601" s="1304">
        <f>IF(AC601="Extremity","",IF(CZ601="","",CZ601))</f>
        <v/>
      </c>
      <c r="BD601" s="1305">
        <f>DD601</f>
        <v/>
      </c>
      <c r="BE601" s="132">
        <f>DE601</f>
        <v/>
      </c>
      <c r="BF601" s="133">
        <f>DF601*60</f>
        <v/>
      </c>
      <c r="BG601" s="121">
        <f>BE601</f>
        <v/>
      </c>
      <c r="BH601" s="133">
        <f>DG601*60</f>
        <v/>
      </c>
      <c r="BI601" s="133">
        <f>DH601</f>
        <v/>
      </c>
      <c r="BJ601" s="117"/>
      <c r="BK601" s="812">
        <f>Overview!$E$7</f>
        <v/>
      </c>
      <c r="BL601" s="117"/>
      <c r="BM601" s="834">
        <f>DI601</f>
        <v/>
      </c>
      <c r="BN601" s="812">
        <f>Overview!$P$153</f>
        <v/>
      </c>
      <c r="BO601" s="117"/>
      <c r="BP601" s="117"/>
      <c r="BQ601" s="115"/>
      <c r="BR601" s="1478"/>
      <c r="BS601" s="1541"/>
      <c r="BT601" s="1889" t="inlineStr">
        <is>
          <t>5G</t>
        </is>
      </c>
      <c r="BU601" s="1816" t="inlineStr">
        <is>
          <t>n2</t>
        </is>
      </c>
      <c r="BV601" s="595">
        <f>Overview!$H$28</f>
        <v/>
      </c>
      <c r="BW601" s="1865"/>
      <c r="BX601" s="1816" t="inlineStr">
        <is>
          <t>Body</t>
        </is>
      </c>
      <c r="BY601" s="7263"/>
      <c r="BZ601" s="1724"/>
      <c r="CA601" s="1028" t="str">
        <f>IF(COUNT(CF595:CF600)=0,IF(COUNT(CE595:CE600)=0,"TBD",VLOOKUP(MAX(CE595:CE600),CE595:CK600,7,FALSE)),VLOOKUP(MAX(CF595:CF600),CF595:CK600,6,FALSE))</f>
        <v>TBD</v>
      </c>
      <c r="CB601" s="1959">
        <v>5</v>
      </c>
      <c r="CC601" s="1087">
        <f>IF(COUNT('Conducted 5G'!$AH$3:$AH$20)=0,376000,INDEX('Conducted 5G'!$T$3:$T$20,MATCH(MAX('Conducted 5G'!$AH$3:$AH$20),'Conducted 5G'!$AH$3:$AH$20,0)))</f>
        <v>376000</v>
      </c>
      <c r="CD601" s="1087">
        <f>IF(COUNT('Conducted 5G'!$AH$3:$AH$20)=0,1880,INDEX('Conducted 5G'!$U$3:$U$20,MATCH(MAX('Conducted 5G'!$AH$3:$AH$20),'Conducted 5G'!$AH$3:$AH$20,0)))</f>
        <v>1880</v>
      </c>
      <c r="CE601" s="7234"/>
      <c r="CF601" s="7234"/>
      <c r="CG601" s="6706"/>
      <c r="CH601" s="6706"/>
      <c r="CI601" s="225">
        <f>BY601</f>
        <v/>
      </c>
      <c r="CJ601" s="237">
        <f>BZ601</f>
        <v/>
      </c>
      <c r="CK601" s="223">
        <f>CA601</f>
        <v/>
      </c>
      <c r="CL601" s="237">
        <f>CC601</f>
        <v/>
      </c>
      <c r="CM601" s="237">
        <f>CD601</f>
        <v/>
      </c>
      <c r="CN601" s="1527"/>
      <c r="CO601" s="1579"/>
      <c r="CP601" s="7214">
        <f>IF(CF601=""," ",IF(ABS(CE601-CF601)&lt;=0.1,"Valid","Not valid"))</f>
        <v/>
      </c>
      <c r="CQ601" s="1674">
        <f> IF(CE601="","",IF(AND(CE601&lt;&gt;"",CF601=""),IF(CE601&gt;=0.8,"Medir+Sig Max","No"),IF(CF601&lt;&gt;"",IF(CF601&gt;=0.8,"Medir+Sig Max","No"),"")))</f>
        <v/>
      </c>
      <c r="CR601" s="6927">
        <f>IF(UPPER('SAR FCC-ISED'!$CQ$1)="X",IF(CF601=""," ",IF((ABS(CE601)&lt;5)*AND(ABS(CF601)&lt;5)*AND(ABS(CT601)&lt;5),"Solo si es max","Medir")),IF(CF601=""," ",IF((ABS(CE601)&lt;1)*AND(ABS(CF601)&lt;1)*AND(ABS(CT601)&lt;1),"Solo si es max","Medir")))</f>
        <v/>
      </c>
      <c r="CS601" s="1674"/>
      <c r="CT601" s="220">
        <f>IF(CO601="",IF(AND(CE601="",CF601=""),"",IF(CF601="",IF(DQ601&gt;1,ROUND(DQ601*CE601,3),CE601),IF(DQ601&gt;1,ROUND(DQ601*CF601,3),CF601))),IF(AND(CE601="",CF601=""),"",IF(CF601="",IF(DQ601&gt;1,ROUND(DQ601*CE601*(1/(CO601)),3),CE601*(1/(CO601))),IF(DQ601&gt;1,ROUND(DQ601*CF601*(1/(CO601)),3),CF601*(1/(CO601))))))</f>
        <v/>
      </c>
      <c r="CU601" s="224">
        <f>BY601</f>
        <v/>
      </c>
      <c r="CV601" s="237">
        <f>BZ601</f>
        <v/>
      </c>
      <c r="CW601" s="237">
        <f>CA601</f>
        <v/>
      </c>
      <c r="CX601" s="224">
        <f>CC601</f>
        <v/>
      </c>
      <c r="CY601" s="237">
        <f>CD601</f>
        <v/>
      </c>
      <c r="CZ601" s="7474">
        <f>IF(COUNTIF(Overview!K12:K14,TRUE)&gt;0,1.6,IF(COUNTIF(Overview!L12:L14,TRUE)&gt;0,8,0))</f>
        <v/>
      </c>
      <c r="DA601" s="1788"/>
      <c r="DB601" s="7483"/>
      <c r="DC601" s="844">
        <f>IF(CT601="","",IF(CT601&gt;CZ601,"Fail","Pass"))</f>
        <v/>
      </c>
      <c r="DD601" s="402"/>
      <c r="DE601" s="1565">
        <f>MyTimestamp(DC601)</f>
        <v/>
      </c>
      <c r="DF601" s="1531">
        <f>IF(COUNT(CE601:CH601)=1,15,IF(COUNT(CE601:CH601)=0,0,30))</f>
        <v/>
      </c>
      <c r="DG601" s="1532">
        <f>IF(DF601=0,0,2)</f>
        <v/>
      </c>
      <c r="DH601" s="1866"/>
      <c r="DI601" s="1866"/>
      <c r="DJ601" s="1863"/>
      <c r="DK601" s="1789"/>
      <c r="DL601" s="1574">
        <f>10^(CN601/20)*100-100</f>
        <v/>
      </c>
      <c r="DM601" s="973"/>
      <c r="DN601" s="1083"/>
      <c r="DO601" s="973">
        <f>IF(DM601="","",10^(DM601/10))</f>
        <v/>
      </c>
      <c r="DP601" s="973">
        <f>IF(ISNUMBER(DN601)=FALSE,"",10^(DN601/10))</f>
        <v/>
      </c>
      <c r="DQ601" s="1578">
        <f>IF(AND(ISNUMBER(DO601),ISNUMBER(DP601)),IF(DO601/DP601&gt;1,ROUND((DO601)/DP601,3),1),1)</f>
        <v/>
      </c>
      <c r="DR601" s="1541"/>
      <c r="DS601" s="1541"/>
      <c r="DT601" s="1541"/>
      <c r="DU601" s="1541"/>
      <c r="DV601" s="1541"/>
      <c r="DW601" s="1541"/>
      <c r="DX601" s="1541"/>
      <c r="DY601" s="1541"/>
      <c r="DZ601" s="1541"/>
      <c r="EA601" s="1541"/>
      <c r="EB601" s="1541"/>
      <c r="EC601" s="1541"/>
      <c r="ED601" s="1541"/>
      <c r="EE601" s="1541"/>
      <c r="EF601" s="1541"/>
      <c r="EG601" s="1541"/>
      <c r="EH601" s="1541"/>
      <c r="EI601" s="1541"/>
      <c r="EJ601" s="1541"/>
      <c r="EK601" s="1541"/>
      <c r="EL601" s="1541"/>
      <c r="EM601" s="1541"/>
      <c r="EN601" s="1541"/>
      <c r="EO601" s="1541"/>
      <c r="EP601" s="1541"/>
      <c r="EQ601" s="1541"/>
      <c r="ER601" s="1541"/>
      <c r="ES601" s="1541"/>
      <c r="ET601" s="1541"/>
      <c r="EU601" s="1541"/>
      <c r="EV601" s="1541"/>
    </row>
    <row r="602" customFormat="1" ht="12.75" s="396" x14ac:dyDescent="0.2">
      <c r="A602" s="1541"/>
      <c r="B602" s="1541"/>
      <c r="C602"/>
      <c r="D602" s="1486"/>
      <c r="E602" s="1486"/>
      <c r="F602" s="672">
        <v>5.4</v>
      </c>
      <c r="G602" s="1497"/>
      <c r="H602" s="130">
        <f>BV602</f>
        <v/>
      </c>
      <c r="I602" s="130">
        <f>BW602</f>
        <v/>
      </c>
      <c r="J602" s="1299" t="inlineStr">
        <is>
          <t>5G</t>
        </is>
      </c>
      <c r="K602" s="1299" t="inlineStr">
        <is>
          <t>n2</t>
        </is>
      </c>
      <c r="L602" s="115"/>
      <c r="M602" s="130"/>
      <c r="N602" s="119"/>
      <c r="O602" s="131"/>
      <c r="P602" s="6597"/>
      <c r="Q602" s="131"/>
      <c r="R602" s="131"/>
      <c r="S602" s="130"/>
      <c r="T602" s="130">
        <v>376000</v>
      </c>
      <c r="U602" s="6593">
        <v>1880</v>
      </c>
      <c r="V602" s="119"/>
      <c r="W602" s="1305"/>
      <c r="X602" s="119"/>
      <c r="Y602" s="119"/>
      <c r="Z602" s="119"/>
      <c r="AA602" s="115"/>
      <c r="AB602" s="115"/>
      <c r="AC602" s="1300">
        <f>IF(OR(BX602="Close to Ear",BX602="Close to Head"),"Head",IF(BX602="Extremity","Extremity","Body"))</f>
        <v/>
      </c>
      <c r="AD602" s="1301">
        <f>CA602</f>
        <v/>
      </c>
      <c r="AE602" s="1299">
        <f>CB602</f>
        <v/>
      </c>
      <c r="AF602" s="115"/>
      <c r="AG602" s="1302">
        <f>IF(OR(AZ602="",BA602=""),"N/A",IF(DC602="Pass","P","F"))</f>
        <v/>
      </c>
      <c r="AH602" s="129"/>
      <c r="AI602" s="129"/>
      <c r="AJ602" s="129"/>
      <c r="AK602" s="119"/>
      <c r="AL602" s="115"/>
      <c r="AM602" s="119"/>
      <c r="AN602" s="119"/>
      <c r="AO602" s="692"/>
      <c r="AP602" s="692"/>
      <c r="AQ602" s="692"/>
      <c r="AR602" s="692"/>
      <c r="AS602" s="692"/>
      <c r="AT602" s="1303">
        <f>IF(AC602="Extremity",IF(CG602="","",CG602),"")</f>
        <v/>
      </c>
      <c r="AU602" s="1303">
        <f>IF(AC602="Extremity",IF(CH602="","",CH602),"")</f>
        <v/>
      </c>
      <c r="AV602" s="1304">
        <f>IF(AC602="Extremity","",IF(CE602="","",CE602))</f>
        <v/>
      </c>
      <c r="AW602" s="1304">
        <f>IF(AD602="Extremity","",IF(CF602="","",CF602))</f>
        <v/>
      </c>
      <c r="AX602" s="1305">
        <f>DL602</f>
        <v/>
      </c>
      <c r="AY602" s="1305">
        <f>DQ602</f>
        <v/>
      </c>
      <c r="AZ602" s="3377">
        <f>IF(AC602="Extremity",IF(DA602="","",DA602),"")</f>
        <v/>
      </c>
      <c r="BA602" s="3378">
        <f>IF(AC602="Extremity","",IF(CT602="","",CT602))</f>
        <v/>
      </c>
      <c r="BB602" s="1305">
        <f>IF(AC602="Extremity",IF(DB602="","",DB602),"")</f>
        <v/>
      </c>
      <c r="BC602" s="1304">
        <f>IF(AC602="Extremity","",IF(CZ602="","",CZ602))</f>
        <v/>
      </c>
      <c r="BD602" s="1305">
        <f>DD602</f>
        <v/>
      </c>
      <c r="BE602" s="132">
        <f>DE602</f>
        <v/>
      </c>
      <c r="BF602" s="133">
        <f>DF602*60</f>
        <v/>
      </c>
      <c r="BG602" s="121">
        <f>BE602</f>
        <v/>
      </c>
      <c r="BH602" s="133">
        <f>DG602*60</f>
        <v/>
      </c>
      <c r="BI602" s="133">
        <f>DH602</f>
        <v/>
      </c>
      <c r="BJ602" s="117"/>
      <c r="BK602" s="812">
        <f>Overview!$E$7</f>
        <v/>
      </c>
      <c r="BL602" s="117"/>
      <c r="BM602" s="834">
        <f>DI602</f>
        <v/>
      </c>
      <c r="BN602" s="812">
        <f>Overview!$P$153</f>
        <v/>
      </c>
      <c r="BO602" s="117"/>
      <c r="BP602" s="117"/>
      <c r="BQ602" s="115"/>
      <c r="BR602" s="1478"/>
      <c r="BS602" s="1541"/>
      <c r="BT602" s="1889" t="inlineStr">
        <is>
          <t>5G</t>
        </is>
      </c>
      <c r="BU602" s="1816" t="inlineStr">
        <is>
          <t>n2</t>
        </is>
      </c>
      <c r="BV602" s="595">
        <f>Overview!$H$28</f>
        <v/>
      </c>
      <c r="BW602" s="1865"/>
      <c r="BX602" s="1816" t="inlineStr">
        <is>
          <t>Body</t>
        </is>
      </c>
      <c r="BY602" s="1000"/>
      <c r="BZ602" s="1724"/>
      <c r="CA602" s="1101" t="str">
        <f>CA601</f>
        <v>TBD</v>
      </c>
      <c r="CB602" s="201">
        <v>5</v>
      </c>
      <c r="CC602" s="1101">
        <f>IF(COUNT('Conducted 5G'!$AH$3:$AH$20)=0,376000,INDEX('Conducted 5G'!$T$3:$T$20,MATCH(MAX('Conducted 5G'!$AH$3:$AH$20),'Conducted 5G'!$AH$3:$AH$20,0)))</f>
        <v>376000</v>
      </c>
      <c r="CD602" s="1101">
        <f>IF(COUNT('Conducted 5G'!$AH$3:$AH$20)=0,1880,INDEX('Conducted 5G'!$U$3:$U$20,MATCH(MAX('Conducted 5G'!$AH$3:$AH$20),'Conducted 5G'!$AH$3:$AH$20,0)))</f>
        <v>1880</v>
      </c>
      <c r="CE602" s="7234"/>
      <c r="CF602" s="7234"/>
      <c r="CG602" s="6706"/>
      <c r="CH602" s="6706"/>
      <c r="CI602" s="225">
        <f>BY602</f>
        <v/>
      </c>
      <c r="CJ602" s="237">
        <f>BZ602</f>
        <v/>
      </c>
      <c r="CK602" s="223">
        <f>CA602</f>
        <v/>
      </c>
      <c r="CL602" s="237">
        <f>CC602</f>
        <v/>
      </c>
      <c r="CM602" s="237">
        <f>CD602</f>
        <v/>
      </c>
      <c r="CN602" s="1527"/>
      <c r="CO602" s="1579"/>
      <c r="CP602" s="7214">
        <f>IF(CF602=""," ",IF(ABS(CE602-CF602)&lt;=0.1,"Valid","Not valid"))</f>
        <v/>
      </c>
      <c r="CQ602" s="1674">
        <f> IF(CE602="","",IF(AND(CE602&lt;&gt;"",CF602=""),IF(CE602&gt;=0.8,"Medir+Sig Max","No"),IF(CF602&lt;&gt;"",IF(CF602&gt;=0.8,"Medir+Sig Max","No"),"")))</f>
        <v/>
      </c>
      <c r="CR602" s="6927">
        <f>IF(UPPER('SAR FCC-ISED'!$CQ$1)="X",IF(CF602=""," ",IF((ABS(CE602)&lt;5)*AND(ABS(CF602)&lt;5)*AND(ABS(CT602)&lt;5),"Solo si es max","Medir")),IF(CF602=""," ",IF((ABS(CE602)&lt;1)*AND(ABS(CF602)&lt;1)*AND(ABS(CT602)&lt;1),"Solo si es max","Medir")))</f>
        <v/>
      </c>
      <c r="CS602" s="1674"/>
      <c r="CT602" s="220">
        <f>IF(CO602="",IF(AND(CE602="",CF602=""),"",IF(CF602="",IF(DQ602&gt;1,ROUND(DQ602*CE602,3),CE602),IF(DQ602&gt;1,ROUND(DQ602*CF602,3),CF602))),IF(AND(CE602="",CF602=""),"",IF(CF602="",IF(DQ602&gt;1,ROUND(DQ602*CE602*(1/(CO602)),3),CE602*(1/(CO602))),IF(DQ602&gt;1,ROUND(DQ602*CF602*(1/(CO602)),3),CF602*(1/(CO602))))))</f>
        <v/>
      </c>
      <c r="CU602" s="224">
        <f>BY602</f>
        <v/>
      </c>
      <c r="CV602" s="237">
        <f>BZ602</f>
        <v/>
      </c>
      <c r="CW602" s="237">
        <f>CA602</f>
        <v/>
      </c>
      <c r="CX602" s="224">
        <f>CC602</f>
        <v/>
      </c>
      <c r="CY602" s="237">
        <f>CD602</f>
        <v/>
      </c>
      <c r="CZ602" s="7474">
        <f>IF(COUNTIF(Overview!K12:K14,TRUE)&gt;0,1.6,IF(COUNTIF(Overview!L12:L14,TRUE)&gt;0,8,0))</f>
        <v/>
      </c>
      <c r="DA602" s="1788"/>
      <c r="DB602" s="7483"/>
      <c r="DC602" s="844">
        <f>IF(CT602="","",IF(CT602&gt;CZ602,"Fail","Pass"))</f>
        <v/>
      </c>
      <c r="DD602" s="402"/>
      <c r="DE602" s="1565">
        <f>MyTimestamp(DC602)</f>
        <v/>
      </c>
      <c r="DF602" s="1531">
        <f>IF(COUNT(CE602:CH602)=1,15,IF(COUNT(CE602:CH602)=0,0,30))</f>
        <v/>
      </c>
      <c r="DG602" s="1532">
        <f>IF(DF602=0,0,2)</f>
        <v/>
      </c>
      <c r="DH602" s="1866"/>
      <c r="DI602" s="1866"/>
      <c r="DJ602" s="1863"/>
      <c r="DK602" s="1789"/>
      <c r="DL602" s="1574">
        <f>10^(CN602/20)*100-100</f>
        <v/>
      </c>
      <c r="DM602" s="973"/>
      <c r="DN602" s="974"/>
      <c r="DO602" s="973">
        <f>IF(DM602="","",10^(DM602/10))</f>
        <v/>
      </c>
      <c r="DP602" s="973">
        <f>IF(ISNUMBER(DN602)=FALSE,"",10^(DN602/10))</f>
        <v/>
      </c>
      <c r="DQ602" s="1578">
        <f>IF(AND(ISNUMBER(DO602),ISNUMBER(DP602)),IF(DO602/DP602&gt;1,ROUND((DO602)/DP602,3),1),1)</f>
        <v/>
      </c>
      <c r="DR602" s="1541"/>
      <c r="DS602" s="1541"/>
      <c r="DT602" s="1541"/>
      <c r="DU602" s="1541"/>
      <c r="DV602" s="1541"/>
      <c r="DW602" s="1541"/>
      <c r="DX602" s="1541"/>
      <c r="DY602" s="1541"/>
      <c r="DZ602" s="1541"/>
      <c r="EA602" s="1541"/>
      <c r="EB602" s="1541"/>
      <c r="EC602" s="1541"/>
      <c r="ED602" s="1541"/>
      <c r="EE602" s="1541"/>
      <c r="EF602" s="1541"/>
      <c r="EG602" s="1541"/>
      <c r="EH602" s="1541"/>
      <c r="EI602" s="1541"/>
      <c r="EJ602" s="1541"/>
      <c r="EK602" s="1541"/>
      <c r="EL602" s="1541"/>
      <c r="EM602" s="1541"/>
      <c r="EN602" s="1541"/>
      <c r="EO602" s="1541"/>
      <c r="EP602" s="1541"/>
      <c r="EQ602" s="1541"/>
      <c r="ER602" s="1541"/>
      <c r="ES602" s="1541"/>
      <c r="ET602" s="1541"/>
      <c r="EU602" s="1541"/>
      <c r="EV602" s="1541"/>
    </row>
    <row r="603" customFormat="1" ht="12.75" s="396" x14ac:dyDescent="0.2">
      <c r="A603" s="1541"/>
      <c r="B603" s="1541"/>
      <c r="C603"/>
      <c r="D603" s="1486"/>
      <c r="E603" s="1486"/>
      <c r="F603" s="672">
        <v>5.4</v>
      </c>
      <c r="G603" s="1497"/>
      <c r="H603" s="130">
        <f>BV603</f>
        <v/>
      </c>
      <c r="I603" s="130">
        <f>BW603</f>
        <v/>
      </c>
      <c r="J603" s="1299" t="inlineStr">
        <is>
          <t>5G</t>
        </is>
      </c>
      <c r="K603" s="1299" t="inlineStr">
        <is>
          <t>n2</t>
        </is>
      </c>
      <c r="L603" s="115"/>
      <c r="M603" s="130"/>
      <c r="N603" s="119"/>
      <c r="O603" s="131"/>
      <c r="P603" s="6597"/>
      <c r="Q603" s="131"/>
      <c r="R603" s="131"/>
      <c r="S603" s="130"/>
      <c r="T603" s="130">
        <v>376000</v>
      </c>
      <c r="U603" s="6593">
        <v>1880</v>
      </c>
      <c r="V603" s="119"/>
      <c r="W603" s="1305"/>
      <c r="X603" s="119"/>
      <c r="Y603" s="119"/>
      <c r="Z603" s="119"/>
      <c r="AA603" s="115"/>
      <c r="AB603" s="115"/>
      <c r="AC603" s="1300">
        <f>IF(OR(BX603="Close to Ear",BX603="Close to Head"),"Head",IF(BX603="Extremity","Extremity","Body"))</f>
        <v/>
      </c>
      <c r="AD603" s="1301">
        <f>CA603</f>
        <v/>
      </c>
      <c r="AE603" s="1299">
        <f>CB603</f>
        <v/>
      </c>
      <c r="AF603" s="115"/>
      <c r="AG603" s="1302">
        <f>IF(OR(AZ603="",BA603=""),"N/A",IF(DC603="Pass","P","F"))</f>
        <v/>
      </c>
      <c r="AH603" s="129"/>
      <c r="AI603" s="129"/>
      <c r="AJ603" s="129"/>
      <c r="AK603" s="119"/>
      <c r="AL603" s="115"/>
      <c r="AM603" s="119"/>
      <c r="AN603" s="119"/>
      <c r="AO603" s="692"/>
      <c r="AP603" s="692"/>
      <c r="AQ603" s="692"/>
      <c r="AR603" s="692"/>
      <c r="AS603" s="692"/>
      <c r="AT603" s="1303">
        <f>IF(AC603="Extremity",IF(CG603="","",CG603),"")</f>
        <v/>
      </c>
      <c r="AU603" s="1303">
        <f>IF(AC603="Extremity",IF(CH603="","",CH603),"")</f>
        <v/>
      </c>
      <c r="AV603" s="1304">
        <f>IF(AC603="Extremity","",IF(CE603="","",CE603))</f>
        <v/>
      </c>
      <c r="AW603" s="1304">
        <f>IF(AD603="Extremity","",IF(CF603="","",CF603))</f>
        <v/>
      </c>
      <c r="AX603" s="1305">
        <f>DL603</f>
        <v/>
      </c>
      <c r="AY603" s="1305">
        <f>DQ603</f>
        <v/>
      </c>
      <c r="AZ603" s="3377">
        <f>IF(AC603="Extremity",IF(DA603="","",DA603),"")</f>
        <v/>
      </c>
      <c r="BA603" s="3378">
        <f>IF(AC603="Extremity","",IF(CT603="","",CT603))</f>
        <v/>
      </c>
      <c r="BB603" s="1305">
        <f>IF(AC603="Extremity",IF(DB603="","",DB603),"")</f>
        <v/>
      </c>
      <c r="BC603" s="1304">
        <f>IF(AC603="Extremity","",IF(CZ603="","",CZ603))</f>
        <v/>
      </c>
      <c r="BD603" s="1305">
        <f>DD603</f>
        <v/>
      </c>
      <c r="BE603" s="132">
        <f>DE603</f>
        <v/>
      </c>
      <c r="BF603" s="133">
        <f>DF603*60</f>
        <v/>
      </c>
      <c r="BG603" s="121">
        <f>BE603</f>
        <v/>
      </c>
      <c r="BH603" s="133">
        <f>DG603*60</f>
        <v/>
      </c>
      <c r="BI603" s="133">
        <f>DH603</f>
        <v/>
      </c>
      <c r="BJ603" s="117"/>
      <c r="BK603" s="812">
        <f>Overview!$E$7</f>
        <v/>
      </c>
      <c r="BL603" s="117"/>
      <c r="BM603" s="834">
        <f>DI603</f>
        <v/>
      </c>
      <c r="BN603" s="812">
        <f>Overview!$P$153</f>
        <v/>
      </c>
      <c r="BO603" s="117"/>
      <c r="BP603" s="117"/>
      <c r="BQ603" s="115"/>
      <c r="BR603" s="1478"/>
      <c r="BS603" s="1541"/>
      <c r="BT603" s="1889" t="inlineStr">
        <is>
          <t>5G</t>
        </is>
      </c>
      <c r="BU603" s="1816" t="inlineStr">
        <is>
          <t>n2</t>
        </is>
      </c>
      <c r="BV603" s="595">
        <f>Overview!$H$28</f>
        <v/>
      </c>
      <c r="BW603" s="1865"/>
      <c r="BX603" s="1816" t="inlineStr">
        <is>
          <t>Body</t>
        </is>
      </c>
      <c r="BY603" s="1026"/>
      <c r="BZ603" s="1724"/>
      <c r="CA603" s="856" t="str">
        <f>CA602</f>
        <v>TBD</v>
      </c>
      <c r="CB603" s="202">
        <v>5</v>
      </c>
      <c r="CC603" s="7264">
        <f>IF(COUNT('Conducted 5G'!$AH$3:$AH$20)=0,376000,INDEX('Conducted 5G'!$T$3:$T$20,MATCH(MAX('Conducted 5G'!$AH$3:$AH$20),'Conducted 5G'!$AH$3:$AH$20,0)))</f>
        <v>376000</v>
      </c>
      <c r="CD603" s="7264">
        <f>IF(COUNT('Conducted 5G'!$AH$3:$AH$20)=0,1880,INDEX('Conducted 5G'!$U$3:$U$20,MATCH(MAX('Conducted 5G'!$AH$3:$AH$20),'Conducted 5G'!$AH$3:$AH$20,0)))</f>
        <v>1880</v>
      </c>
      <c r="CE603" s="7234"/>
      <c r="CF603" s="7234"/>
      <c r="CG603" s="6706"/>
      <c r="CH603" s="6706"/>
      <c r="CI603" s="225">
        <f>BY603</f>
        <v/>
      </c>
      <c r="CJ603" s="237">
        <f>BZ603</f>
        <v/>
      </c>
      <c r="CK603" s="223">
        <f>CA603</f>
        <v/>
      </c>
      <c r="CL603" s="237">
        <f>CC603</f>
        <v/>
      </c>
      <c r="CM603" s="237">
        <f>CD603</f>
        <v/>
      </c>
      <c r="CN603" s="1527"/>
      <c r="CO603" s="1579"/>
      <c r="CP603" s="7214">
        <f>IF(CF603=""," ",IF(ABS(CE603-CF603)&lt;=0.1,"Valid","Not valid"))</f>
        <v/>
      </c>
      <c r="CQ603" s="1674">
        <f> IF(CE603="","",IF(AND(CE603&lt;&gt;"",CF603=""),IF(CE603&gt;=0.8,"Medir+Sig Max","No"),IF(CF603&lt;&gt;"",IF(CF603&gt;=0.8,"Medir+Sig Max","No"),"")))</f>
        <v/>
      </c>
      <c r="CR603" s="6927">
        <f>IF(UPPER('SAR FCC-ISED'!$CQ$1)="X",IF(CF603=""," ",IF((ABS(CE603)&lt;5)*AND(ABS(CF603)&lt;5)*AND(ABS(CT603)&lt;5),"Solo si es max","Medir")),IF(CF603=""," ",IF((ABS(CE603)&lt;1)*AND(ABS(CF603)&lt;1)*AND(ABS(CT603)&lt;1),"Solo si es max","Medir")))</f>
        <v/>
      </c>
      <c r="CS603" s="1674"/>
      <c r="CT603" s="220">
        <f>IF(CO603="",IF(AND(CE603="",CF603=""),"",IF(CF603="",IF(DQ603&gt;1,ROUND(DQ603*CE603,3),CE603),IF(DQ603&gt;1,ROUND(DQ603*CF603,3),CF603))),IF(AND(CE603="",CF603=""),"",IF(CF603="",IF(DQ603&gt;1,ROUND(DQ603*CE603*(1/(CO603)),3),CE603*(1/(CO603))),IF(DQ603&gt;1,ROUND(DQ603*CF603*(1/(CO603)),3),CF603*(1/(CO603))))))</f>
        <v/>
      </c>
      <c r="CU603" s="224">
        <f>BY603</f>
        <v/>
      </c>
      <c r="CV603" s="237">
        <f>BZ603</f>
        <v/>
      </c>
      <c r="CW603" s="237">
        <f>CA603</f>
        <v/>
      </c>
      <c r="CX603" s="224">
        <f>CC603</f>
        <v/>
      </c>
      <c r="CY603" s="237">
        <f>CD603</f>
        <v/>
      </c>
      <c r="CZ603" s="7474">
        <f>IF(COUNTIF(Overview!K12:K14,TRUE)&gt;0,1.6,IF(COUNTIF(Overview!L12:L14,TRUE)&gt;0,8,0))</f>
        <v/>
      </c>
      <c r="DA603" s="1788"/>
      <c r="DB603" s="7483"/>
      <c r="DC603" s="844">
        <f>IF(CT603="","",IF(CT603&gt;CZ603,"Fail","Pass"))</f>
        <v/>
      </c>
      <c r="DD603" s="402"/>
      <c r="DE603" s="1565">
        <f>MyTimestamp(DC603)</f>
        <v/>
      </c>
      <c r="DF603" s="1531">
        <f>IF(COUNT(CE603:CH603)=1,15,IF(COUNT(CE603:CH603)=0,0,30))</f>
        <v/>
      </c>
      <c r="DG603" s="1532">
        <f>IF(DF603=0,0,2)</f>
        <v/>
      </c>
      <c r="DH603" s="1866"/>
      <c r="DI603" s="1866"/>
      <c r="DJ603" s="1863"/>
      <c r="DK603" s="1789"/>
      <c r="DL603" s="1574">
        <f>10^(CN603/20)*100-100</f>
        <v/>
      </c>
      <c r="DM603" s="973"/>
      <c r="DN603" s="768"/>
      <c r="DO603" s="973">
        <f>IF(DM603="","",10^(DM603/10))</f>
        <v/>
      </c>
      <c r="DP603" s="973">
        <f>IF(ISNUMBER(DN603)=FALSE,"",10^(DN603/10))</f>
        <v/>
      </c>
      <c r="DQ603" s="1578">
        <f>IF(AND(ISNUMBER(DO603),ISNUMBER(DP603)),IF(DO603/DP603&gt;1,ROUND((DO603)/DP603,3),1),1)</f>
        <v/>
      </c>
      <c r="DR603" s="1541"/>
      <c r="DS603" s="1541"/>
      <c r="DT603" s="1541"/>
      <c r="DU603" s="1541"/>
      <c r="DV603" s="1541"/>
      <c r="DW603" s="1541"/>
      <c r="DX603" s="1541"/>
      <c r="DY603" s="1541"/>
      <c r="DZ603" s="1541"/>
      <c r="EA603" s="1541"/>
      <c r="EB603" s="1541"/>
      <c r="EC603" s="1541"/>
      <c r="ED603" s="1541"/>
      <c r="EE603" s="1541"/>
      <c r="EF603" s="1541"/>
      <c r="EG603" s="1541"/>
      <c r="EH603" s="1541"/>
      <c r="EI603" s="1541"/>
      <c r="EJ603" s="1541"/>
      <c r="EK603" s="1541"/>
      <c r="EL603" s="1541"/>
      <c r="EM603" s="1541"/>
      <c r="EN603" s="1541"/>
      <c r="EO603" s="1541"/>
      <c r="EP603" s="1541"/>
      <c r="EQ603" s="1541"/>
      <c r="ER603" s="1541"/>
      <c r="ES603" s="1541"/>
      <c r="ET603" s="1541"/>
      <c r="EU603" s="1541"/>
      <c r="EV603" s="1541"/>
    </row>
    <row r="604" customFormat="1" ht="12.75" s="396" x14ac:dyDescent="0.2">
      <c r="A604" s="1541"/>
      <c r="B604" s="1541"/>
      <c r="C604"/>
      <c r="D604" s="1486"/>
      <c r="E604" s="1486"/>
      <c r="F604" s="672">
        <v>5.4</v>
      </c>
      <c r="G604" s="1497"/>
      <c r="H604" s="130">
        <f>BV604</f>
        <v/>
      </c>
      <c r="I604" s="130">
        <f>BW604</f>
        <v/>
      </c>
      <c r="J604" s="1299" t="inlineStr">
        <is>
          <t>5G</t>
        </is>
      </c>
      <c r="K604" s="1299" t="inlineStr">
        <is>
          <t>n2</t>
        </is>
      </c>
      <c r="L604" s="115"/>
      <c r="M604" s="130"/>
      <c r="N604" s="119"/>
      <c r="O604" s="131"/>
      <c r="P604" s="6597"/>
      <c r="Q604" s="131"/>
      <c r="R604" s="131"/>
      <c r="S604" s="130"/>
      <c r="T604" s="130">
        <v>376000</v>
      </c>
      <c r="U604" s="6593">
        <v>1880</v>
      </c>
      <c r="V604" s="119"/>
      <c r="W604" s="1305"/>
      <c r="X604" s="119"/>
      <c r="Y604" s="119"/>
      <c r="Z604" s="119"/>
      <c r="AA604" s="115"/>
      <c r="AB604" s="115"/>
      <c r="AC604" s="1300">
        <f>IF(OR(BX604="Close to Ear",BX604="Close to Head"),"Head",IF(BX604="Extremity","Extremity","Body"))</f>
        <v/>
      </c>
      <c r="AD604" s="1301">
        <f>CA604</f>
        <v/>
      </c>
      <c r="AE604" s="1299">
        <f>CB604</f>
        <v/>
      </c>
      <c r="AF604" s="115"/>
      <c r="AG604" s="1302">
        <f>IF(OR(AZ604="",BA604=""),"N/A",IF(DC604="Pass","P","F"))</f>
        <v/>
      </c>
      <c r="AH604" s="129"/>
      <c r="AI604" s="129"/>
      <c r="AJ604" s="129"/>
      <c r="AK604" s="119"/>
      <c r="AL604" s="115"/>
      <c r="AM604" s="119"/>
      <c r="AN604" s="119"/>
      <c r="AO604" s="692"/>
      <c r="AP604" s="692"/>
      <c r="AQ604" s="692"/>
      <c r="AR604" s="692"/>
      <c r="AS604" s="692"/>
      <c r="AT604" s="1303">
        <f>IF(AC604="Extremity",IF(CG604="","",CG604),"")</f>
        <v/>
      </c>
      <c r="AU604" s="1303">
        <f>IF(AC604="Extremity",IF(CH604="","",CH604),"")</f>
        <v/>
      </c>
      <c r="AV604" s="1304">
        <f>IF(AC604="Extremity","",IF(CE604="","",CE604))</f>
        <v/>
      </c>
      <c r="AW604" s="1304">
        <f>IF(AD604="Extremity","",IF(CF604="","",CF604))</f>
        <v/>
      </c>
      <c r="AX604" s="1305">
        <f>DL604</f>
        <v/>
      </c>
      <c r="AY604" s="1305">
        <f>DQ604</f>
        <v/>
      </c>
      <c r="AZ604" s="3377">
        <f>IF(AC604="Extremity",IF(DA604="","",DA604),"")</f>
        <v/>
      </c>
      <c r="BA604" s="3378">
        <f>IF(AC604="Extremity","",IF(CT604="","",CT604))</f>
        <v/>
      </c>
      <c r="BB604" s="1305">
        <f>IF(AC604="Extremity",IF(DB604="","",DB604),"")</f>
        <v/>
      </c>
      <c r="BC604" s="1304">
        <f>IF(AC604="Extremity","",IF(CZ604="","",CZ604))</f>
        <v/>
      </c>
      <c r="BD604" s="1305">
        <f>DD604</f>
        <v/>
      </c>
      <c r="BE604" s="132">
        <f>DE604</f>
        <v/>
      </c>
      <c r="BF604" s="133">
        <f>DF604*60</f>
        <v/>
      </c>
      <c r="BG604" s="121">
        <f>BE604</f>
        <v/>
      </c>
      <c r="BH604" s="133">
        <f>DG604*60</f>
        <v/>
      </c>
      <c r="BI604" s="133">
        <f>DH604</f>
        <v/>
      </c>
      <c r="BJ604" s="117"/>
      <c r="BK604" s="812">
        <f>Overview!$E$7</f>
        <v/>
      </c>
      <c r="BL604" s="117"/>
      <c r="BM604" s="834">
        <f>DI604</f>
        <v/>
      </c>
      <c r="BN604" s="812">
        <f>Overview!$P$153</f>
        <v/>
      </c>
      <c r="BO604" s="117"/>
      <c r="BP604" s="117"/>
      <c r="BQ604" s="115"/>
      <c r="BR604" s="1478"/>
      <c r="BS604" s="1541"/>
      <c r="BT604" s="1889" t="inlineStr">
        <is>
          <t>5G</t>
        </is>
      </c>
      <c r="BU604" s="1816" t="inlineStr">
        <is>
          <t>n2</t>
        </is>
      </c>
      <c r="BV604" s="595">
        <f>Overview!$H$28</f>
        <v/>
      </c>
      <c r="BW604" s="1865"/>
      <c r="BX604" s="1816" t="inlineStr">
        <is>
          <t>Body</t>
        </is>
      </c>
      <c r="BY604" s="417"/>
      <c r="BZ604" s="1724"/>
      <c r="CA604" s="902" t="str">
        <f>IF(BY604="N/A",BY604,CA603)</f>
        <v>N/A</v>
      </c>
      <c r="CB604" s="200">
        <v>5</v>
      </c>
      <c r="CC604" s="417">
        <f>IF(COUNT('Conducted 5G'!$AH$3:$AH$20)=0,376000,INDEX('Conducted 5G'!$T$3:$T$20,MATCH(MAX('Conducted 5G'!$AH$3:$AH$20),'Conducted 5G'!$AH$3:$AH$20,0)))</f>
        <v>376000</v>
      </c>
      <c r="CD604" s="417">
        <f>IF(COUNT('Conducted 5G'!$AH$3:$AH$20)=0,1880,INDEX('Conducted 5G'!$U$3:$U$20,MATCH(MAX('Conducted 5G'!$AH$3:$AH$20),'Conducted 5G'!$AH$3:$AH$20,0)))</f>
        <v>1880</v>
      </c>
      <c r="CE604" s="7234"/>
      <c r="CF604" s="7234"/>
      <c r="CG604" s="6706"/>
      <c r="CH604" s="6706"/>
      <c r="CI604" s="225">
        <f>BY604</f>
        <v/>
      </c>
      <c r="CJ604" s="237">
        <f>BZ604</f>
        <v/>
      </c>
      <c r="CK604" s="223">
        <f>CA604</f>
        <v/>
      </c>
      <c r="CL604" s="237">
        <f>CC604</f>
        <v/>
      </c>
      <c r="CM604" s="237">
        <f>CD604</f>
        <v/>
      </c>
      <c r="CN604" s="1527"/>
      <c r="CO604" s="1579"/>
      <c r="CP604" s="7214">
        <f>IF(CF604=""," ",IF(ABS(CE604-CF604)&lt;=0.1,"Valid","Not valid"))</f>
        <v/>
      </c>
      <c r="CQ604" s="1674">
        <f> IF(CE604="","",IF(AND(CE604&lt;&gt;"",CF604=""),IF(CE604&gt;=0.8,"Medir+Sig Max","No"),IF(CF604&lt;&gt;"",IF(CF604&gt;=0.8,"Medir+Sig Max","No"),"")))</f>
        <v/>
      </c>
      <c r="CR604" s="6927">
        <f>IF(UPPER('SAR FCC-ISED'!$CQ$1)="X",IF(CF604=""," ",IF((ABS(CE604)&lt;5)*AND(ABS(CF604)&lt;5)*AND(ABS(CT604)&lt;5),"Solo si es max","Medir")),IF(CF604=""," ",IF((ABS(CE604)&lt;1)*AND(ABS(CF604)&lt;1)*AND(ABS(CT604)&lt;1),"Solo si es max","Medir")))</f>
        <v/>
      </c>
      <c r="CS604" s="1674"/>
      <c r="CT604" s="220">
        <f>IF(CO604="",IF(AND(CE604="",CF604=""),"",IF(CF604="",IF(DQ604&gt;1,ROUND(DQ604*CE604,3),CE604),IF(DQ604&gt;1,ROUND(DQ604*CF604,3),CF604))),IF(AND(CE604="",CF604=""),"",IF(CF604="",IF(DQ604&gt;1,ROUND(DQ604*CE604*(1/(CO604)),3),CE604*(1/(CO604))),IF(DQ604&gt;1,ROUND(DQ604*CF604*(1/(CO604)),3),CF604*(1/(CO604))))))</f>
        <v/>
      </c>
      <c r="CU604" s="224">
        <f>BY604</f>
        <v/>
      </c>
      <c r="CV604" s="237">
        <f>BZ604</f>
        <v/>
      </c>
      <c r="CW604" s="237">
        <f>CA604</f>
        <v/>
      </c>
      <c r="CX604" s="224">
        <f>CC604</f>
        <v/>
      </c>
      <c r="CY604" s="237">
        <f>CD604</f>
        <v/>
      </c>
      <c r="CZ604" s="7474">
        <f>IF(COUNTIF(Overview!K12:K14,TRUE)&gt;0,1.6,IF(COUNTIF(Overview!L12:L14,TRUE)&gt;0,8,0))</f>
        <v/>
      </c>
      <c r="DA604" s="1788"/>
      <c r="DB604" s="7483"/>
      <c r="DC604" s="844">
        <f>IF(CT604="","",IF(CT604&gt;CZ604,"Fail","Pass"))</f>
        <v/>
      </c>
      <c r="DD604" s="402"/>
      <c r="DE604" s="1565">
        <f>MyTimestamp(DC604)</f>
        <v/>
      </c>
      <c r="DF604" s="1531">
        <f>IF(COUNT(CE604:CH604)=1,15,IF(COUNT(CE604:CH604)=0,0,30))</f>
        <v/>
      </c>
      <c r="DG604" s="1532">
        <f>IF(DF604=0,0,2)</f>
        <v/>
      </c>
      <c r="DH604" s="1866"/>
      <c r="DI604" s="1866"/>
      <c r="DJ604" s="1863"/>
      <c r="DK604" s="1789"/>
      <c r="DL604" s="1574">
        <f>10^(CN604/20)*100-100</f>
        <v/>
      </c>
      <c r="DM604" s="973"/>
      <c r="DN604" s="769"/>
      <c r="DO604" s="973">
        <f>IF(DM604="","",10^(DM604/10))</f>
        <v/>
      </c>
      <c r="DP604" s="973">
        <f>IF(ISNUMBER(DN604)=FALSE,"",10^(DN604/10))</f>
        <v/>
      </c>
      <c r="DQ604" s="1578">
        <f>IF(AND(ISNUMBER(DO604),ISNUMBER(DP604)),IF(DO604/DP604&gt;1,ROUND((DO604)/DP604,3),1),1)</f>
        <v/>
      </c>
      <c r="DR604" s="1541"/>
      <c r="DS604" s="1541"/>
      <c r="DT604" s="1541"/>
      <c r="DU604" s="1541"/>
      <c r="DV604" s="1541"/>
      <c r="DW604" s="1541"/>
      <c r="DX604" s="1541"/>
      <c r="DY604" s="1541"/>
      <c r="DZ604" s="1541"/>
      <c r="EA604" s="1541"/>
      <c r="EB604" s="1541"/>
      <c r="EC604" s="1541"/>
      <c r="ED604" s="1541"/>
      <c r="EE604" s="1541"/>
      <c r="EF604" s="1541"/>
      <c r="EG604" s="1541"/>
      <c r="EH604" s="1541"/>
      <c r="EI604" s="1541"/>
      <c r="EJ604" s="1541"/>
      <c r="EK604" s="1541"/>
      <c r="EL604" s="1541"/>
      <c r="EM604" s="1541"/>
      <c r="EN604" s="1541"/>
      <c r="EO604" s="1541"/>
      <c r="EP604" s="1541"/>
      <c r="EQ604" s="1541"/>
      <c r="ER604" s="1541"/>
      <c r="ES604" s="1541"/>
      <c r="ET604" s="1541"/>
      <c r="EU604" s="1541"/>
      <c r="EV604" s="1541"/>
    </row>
    <row r="605" customFormat="1" ht="12.75" s="396" x14ac:dyDescent="0.2">
      <c r="A605" s="1541"/>
      <c r="B605" s="1541"/>
      <c r="C605"/>
      <c r="D605" s="1486"/>
      <c r="E605" s="1486"/>
      <c r="F605" s="672">
        <v>5.4</v>
      </c>
      <c r="G605" s="1497"/>
      <c r="H605" s="130">
        <f>BV605</f>
        <v/>
      </c>
      <c r="I605" s="130">
        <f>BW605</f>
        <v/>
      </c>
      <c r="J605" s="1299" t="inlineStr">
        <is>
          <t>5G</t>
        </is>
      </c>
      <c r="K605" s="1299" t="inlineStr">
        <is>
          <t>n2</t>
        </is>
      </c>
      <c r="L605" s="115"/>
      <c r="M605" s="130"/>
      <c r="N605" s="119"/>
      <c r="O605" s="131"/>
      <c r="P605" s="6597"/>
      <c r="Q605" s="131"/>
      <c r="R605" s="131"/>
      <c r="S605" s="130"/>
      <c r="T605" s="130">
        <v>376000</v>
      </c>
      <c r="U605" s="6593">
        <v>1880</v>
      </c>
      <c r="V605" s="119"/>
      <c r="W605" s="1305"/>
      <c r="X605" s="119"/>
      <c r="Y605" s="119"/>
      <c r="Z605" s="119"/>
      <c r="AA605" s="115"/>
      <c r="AB605" s="115"/>
      <c r="AC605" s="1300">
        <f>IF(OR(BX605="Close to Ear",BX605="Close to Head"),"Head",IF(BX605="Extremity","Extremity","Body"))</f>
        <v/>
      </c>
      <c r="AD605" s="1301">
        <f>CA605</f>
        <v/>
      </c>
      <c r="AE605" s="1299">
        <f>CB605</f>
        <v/>
      </c>
      <c r="AF605" s="115"/>
      <c r="AG605" s="1302">
        <f>IF(OR(AZ605="",BA605=""),"N/A",IF(DC605="Pass","P","F"))</f>
        <v/>
      </c>
      <c r="AH605" s="129"/>
      <c r="AI605" s="129"/>
      <c r="AJ605" s="129"/>
      <c r="AK605" s="119"/>
      <c r="AL605" s="115"/>
      <c r="AM605" s="119"/>
      <c r="AN605" s="119"/>
      <c r="AO605" s="692"/>
      <c r="AP605" s="692"/>
      <c r="AQ605" s="692"/>
      <c r="AR605" s="692"/>
      <c r="AS605" s="692"/>
      <c r="AT605" s="1303">
        <f>IF(AC605="Extremity",IF(CG605="","",CG605),"")</f>
        <v/>
      </c>
      <c r="AU605" s="1303">
        <f>IF(AC605="Extremity",IF(CH605="","",CH605),"")</f>
        <v/>
      </c>
      <c r="AV605" s="1304">
        <f>IF(AC605="Extremity","",IF(CE605="","",CE605))</f>
        <v/>
      </c>
      <c r="AW605" s="1304">
        <f>IF(AD605="Extremity","",IF(CF605="","",CF605))</f>
        <v/>
      </c>
      <c r="AX605" s="1305">
        <f>DL605</f>
        <v/>
      </c>
      <c r="AY605" s="1305">
        <f>DQ605</f>
        <v/>
      </c>
      <c r="AZ605" s="3377">
        <f>IF(AC605="Extremity",IF(DA605="","",DA605),"")</f>
        <v/>
      </c>
      <c r="BA605" s="3378">
        <f>IF(AC605="Extremity","",IF(CT605="","",CT605))</f>
        <v/>
      </c>
      <c r="BB605" s="1305">
        <f>IF(AC605="Extremity",IF(DB605="","",DB605),"")</f>
        <v/>
      </c>
      <c r="BC605" s="1304">
        <f>IF(AC605="Extremity","",IF(CZ605="","",CZ605))</f>
        <v/>
      </c>
      <c r="BD605" s="1305">
        <f>DD605</f>
        <v/>
      </c>
      <c r="BE605" s="132">
        <f>DE605</f>
        <v/>
      </c>
      <c r="BF605" s="133">
        <f>DF605*60</f>
        <v/>
      </c>
      <c r="BG605" s="121">
        <f>BE605</f>
        <v/>
      </c>
      <c r="BH605" s="133">
        <f>DG605*60</f>
        <v/>
      </c>
      <c r="BI605" s="133">
        <f>DH605</f>
        <v/>
      </c>
      <c r="BJ605" s="117"/>
      <c r="BK605" s="812">
        <f>Overview!$E$7</f>
        <v/>
      </c>
      <c r="BL605" s="117"/>
      <c r="BM605" s="834">
        <f>DI605</f>
        <v/>
      </c>
      <c r="BN605" s="812">
        <f>Overview!$P$153</f>
        <v/>
      </c>
      <c r="BO605" s="117"/>
      <c r="BP605" s="117"/>
      <c r="BQ605" s="115"/>
      <c r="BR605" s="1478"/>
      <c r="BS605" s="1541"/>
      <c r="BT605" s="1889" t="inlineStr">
        <is>
          <t>5G</t>
        </is>
      </c>
      <c r="BU605" s="1816" t="inlineStr">
        <is>
          <t>n2</t>
        </is>
      </c>
      <c r="BV605" s="595">
        <f>Overview!$H$28</f>
        <v/>
      </c>
      <c r="BW605" s="1865"/>
      <c r="BX605" s="1816" t="inlineStr">
        <is>
          <t>Body</t>
        </is>
      </c>
      <c r="BY605" s="1027"/>
      <c r="BZ605" s="1724"/>
      <c r="CA605" s="857" t="str">
        <f>CA604</f>
        <v>N/A</v>
      </c>
      <c r="CB605" s="201">
        <v>5</v>
      </c>
      <c r="CC605" s="417">
        <f>IF(COUNT('Conducted 5G'!$AH$3:$AH$20)=0,376000,INDEX('Conducted 5G'!$T$3:$T$20,MATCH(MAX('Conducted 5G'!$AH$3:$AH$20),'Conducted 5G'!$AH$3:$AH$20,0)))</f>
        <v>376000</v>
      </c>
      <c r="CD605" s="857">
        <f>IF(COUNT('Conducted 5G'!$AH$3:$AH$20)=0,1880,INDEX('Conducted 5G'!$U$3:$U$20,MATCH(MAX('Conducted 5G'!$AH$3:$AH$20),'Conducted 5G'!$AH$3:$AH$20,0)))</f>
        <v>1880</v>
      </c>
      <c r="CE605" s="7234"/>
      <c r="CF605" s="7234"/>
      <c r="CG605" s="6706"/>
      <c r="CH605" s="6706"/>
      <c r="CI605" s="225">
        <f>BY605</f>
        <v/>
      </c>
      <c r="CJ605" s="237">
        <f>BZ605</f>
        <v/>
      </c>
      <c r="CK605" s="223">
        <f>CA605</f>
        <v/>
      </c>
      <c r="CL605" s="237">
        <f>CC605</f>
        <v/>
      </c>
      <c r="CM605" s="237">
        <f>CD605</f>
        <v/>
      </c>
      <c r="CN605" s="1527"/>
      <c r="CO605" s="1579"/>
      <c r="CP605" s="7214">
        <f>IF(CF605=""," ",IF(ABS(CE605-CF605)&lt;=0.1,"Valid","Not valid"))</f>
        <v/>
      </c>
      <c r="CQ605" s="1674">
        <f> IF(CE605="","",IF(AND(CE605&lt;&gt;"",CF605=""),IF(CE605&gt;=0.8,"Medir+Sig Max","No"),IF(CF605&lt;&gt;"",IF(CF605&gt;=0.8,"Medir+Sig Max","No"),"")))</f>
        <v/>
      </c>
      <c r="CR605" s="6927">
        <f>IF(UPPER('SAR FCC-ISED'!$CQ$1)="X",IF(CF605=""," ",IF((ABS(CE605)&lt;5)*AND(ABS(CF605)&lt;5)*AND(ABS(CT605)&lt;5),"Solo si es max","Medir")),IF(CF605=""," ",IF((ABS(CE605)&lt;1)*AND(ABS(CF605)&lt;1)*AND(ABS(CT605)&lt;1),"Solo si es max","Medir")))</f>
        <v/>
      </c>
      <c r="CS605" s="1674"/>
      <c r="CT605" s="220">
        <f>IF(CO605="",IF(AND(CE605="",CF605=""),"",IF(CF605="",IF(DQ605&gt;1,ROUND(DQ605*CE605,3),CE605),IF(DQ605&gt;1,ROUND(DQ605*CF605,3),CF605))),IF(AND(CE605="",CF605=""),"",IF(CF605="",IF(DQ605&gt;1,ROUND(DQ605*CE605*(1/(CO605)),3),CE605*(1/(CO605))),IF(DQ605&gt;1,ROUND(DQ605*CF605*(1/(CO605)),3),CF605*(1/(CO605))))))</f>
        <v/>
      </c>
      <c r="CU605" s="224">
        <f>BY605</f>
        <v/>
      </c>
      <c r="CV605" s="237">
        <f>BZ605</f>
        <v/>
      </c>
      <c r="CW605" s="237">
        <f>CA605</f>
        <v/>
      </c>
      <c r="CX605" s="224">
        <f>CC605</f>
        <v/>
      </c>
      <c r="CY605" s="237">
        <f>CD605</f>
        <v/>
      </c>
      <c r="CZ605" s="7474">
        <f>IF(COUNTIF(Overview!K12:K14,TRUE)&gt;0,1.6,IF(COUNTIF(Overview!L12:L14,TRUE)&gt;0,8,0))</f>
        <v/>
      </c>
      <c r="DA605" s="1788"/>
      <c r="DB605" s="7483"/>
      <c r="DC605" s="844">
        <f>IF(CT605="","",IF(CT605&gt;CZ605,"Fail","Pass"))</f>
        <v/>
      </c>
      <c r="DD605" s="402"/>
      <c r="DE605" s="1565">
        <f>MyTimestamp(DC605)</f>
        <v/>
      </c>
      <c r="DF605" s="1531">
        <f>IF(COUNT(CE605:CH605)=1,15,IF(COUNT(CE605:CH605)=0,0,30))</f>
        <v/>
      </c>
      <c r="DG605" s="1532">
        <f>IF(DF605=0,0,2)</f>
        <v/>
      </c>
      <c r="DH605" s="1866"/>
      <c r="DI605" s="1866"/>
      <c r="DJ605" s="1863"/>
      <c r="DK605" s="1789"/>
      <c r="DL605" s="1574">
        <f>10^(CN605/20)*100-100</f>
        <v/>
      </c>
      <c r="DM605" s="973"/>
      <c r="DN605" s="771"/>
      <c r="DO605" s="973">
        <f>IF(DM605="","",10^(DM605/10))</f>
        <v/>
      </c>
      <c r="DP605" s="973">
        <f>IF(ISNUMBER(DN605)=FALSE,"",10^(DN605/10))</f>
        <v/>
      </c>
      <c r="DQ605" s="1578">
        <f>IF(AND(ISNUMBER(DO605),ISNUMBER(DP605)),IF(DO605/DP605&gt;1,ROUND((DO605)/DP605,3),1),1)</f>
        <v/>
      </c>
      <c r="DR605" s="1541"/>
      <c r="DS605" s="1541"/>
      <c r="DT605" s="1541"/>
      <c r="DU605" s="1541"/>
      <c r="DV605" s="1541"/>
      <c r="DW605" s="1541"/>
      <c r="DX605" s="1541"/>
      <c r="DY605" s="1541"/>
      <c r="DZ605" s="1541"/>
      <c r="EA605" s="1541"/>
      <c r="EB605" s="1541"/>
      <c r="EC605" s="1541"/>
      <c r="ED605" s="1541"/>
      <c r="EE605" s="1541"/>
      <c r="EF605" s="1541"/>
      <c r="EG605" s="1541"/>
      <c r="EH605" s="1541"/>
      <c r="EI605" s="1541"/>
      <c r="EJ605" s="1541"/>
      <c r="EK605" s="1541"/>
      <c r="EL605" s="1541"/>
      <c r="EM605" s="1541"/>
      <c r="EN605" s="1541"/>
      <c r="EO605" s="1541"/>
      <c r="EP605" s="1541"/>
      <c r="EQ605" s="1541"/>
      <c r="ER605" s="1541"/>
      <c r="ES605" s="1541"/>
      <c r="ET605" s="1541"/>
      <c r="EU605" s="1541"/>
      <c r="EV605" s="1541"/>
    </row>
    <row r="606" customFormat="1" ht="12.75" s="396" x14ac:dyDescent="0.2">
      <c r="A606" s="1541"/>
      <c r="B606" s="1541"/>
      <c r="C606"/>
      <c r="D606" s="1486"/>
      <c r="E606" s="1486"/>
      <c r="F606" s="672">
        <v>5.4</v>
      </c>
      <c r="G606" s="1497"/>
      <c r="H606" s="130">
        <f>BV606</f>
        <v/>
      </c>
      <c r="I606" s="130">
        <f>BW606</f>
        <v/>
      </c>
      <c r="J606" s="1299" t="inlineStr">
        <is>
          <t>5G</t>
        </is>
      </c>
      <c r="K606" s="1299" t="inlineStr">
        <is>
          <t>n2</t>
        </is>
      </c>
      <c r="L606" s="115"/>
      <c r="M606" s="130"/>
      <c r="N606" s="119"/>
      <c r="O606" s="131"/>
      <c r="P606" s="6597"/>
      <c r="Q606" s="131"/>
      <c r="R606" s="131"/>
      <c r="S606" s="130"/>
      <c r="T606" s="130">
        <v>376000</v>
      </c>
      <c r="U606" s="6593">
        <v>1880</v>
      </c>
      <c r="V606" s="119"/>
      <c r="W606" s="1305"/>
      <c r="X606" s="119"/>
      <c r="Y606" s="119"/>
      <c r="Z606" s="119"/>
      <c r="AA606" s="115"/>
      <c r="AB606" s="115"/>
      <c r="AC606" s="1300">
        <f>IF(OR(BX606="Close to Ear",BX606="Close to Head"),"Head",IF(BX606="Extremity","Extremity","Body"))</f>
        <v/>
      </c>
      <c r="AD606" s="1301">
        <f>CA606</f>
        <v/>
      </c>
      <c r="AE606" s="1299">
        <f>CB606</f>
        <v/>
      </c>
      <c r="AF606" s="115"/>
      <c r="AG606" s="1302">
        <f>IF(OR(AZ606="",BA606=""),"N/A",IF(DC606="Pass","P","F"))</f>
        <v/>
      </c>
      <c r="AH606" s="129"/>
      <c r="AI606" s="129"/>
      <c r="AJ606" s="129"/>
      <c r="AK606" s="119"/>
      <c r="AL606" s="115"/>
      <c r="AM606" s="119"/>
      <c r="AN606" s="119"/>
      <c r="AO606" s="692"/>
      <c r="AP606" s="692"/>
      <c r="AQ606" s="692"/>
      <c r="AR606" s="692"/>
      <c r="AS606" s="692"/>
      <c r="AT606" s="1303">
        <f>IF(AC606="Extremity",IF(CG606="","",CG606),"")</f>
        <v/>
      </c>
      <c r="AU606" s="1303">
        <f>IF(AC606="Extremity",IF(CH606="","",CH606),"")</f>
        <v/>
      </c>
      <c r="AV606" s="1304">
        <f>IF(AC606="Extremity","",IF(CE606="","",CE606))</f>
        <v/>
      </c>
      <c r="AW606" s="1304"/>
      <c r="AX606" s="1305">
        <f>DL606</f>
        <v/>
      </c>
      <c r="AY606" s="1305">
        <f>DQ606</f>
        <v/>
      </c>
      <c r="AZ606" s="3377">
        <f>IF(AC606="Extremity",IF(DA606="","",DA606),"")</f>
        <v/>
      </c>
      <c r="BA606" s="3378">
        <f>IF(AC606="Extremity","",IF(CT606="","",CT606))</f>
        <v/>
      </c>
      <c r="BB606" s="1305">
        <f>IF(AC606="Extremity",IF(DB606="","",DB606),"")</f>
        <v/>
      </c>
      <c r="BC606" s="1304">
        <f>IF(AC606="Extremity","",IF(CZ606="","",CZ606))</f>
        <v/>
      </c>
      <c r="BD606" s="1305">
        <f>DD606</f>
        <v/>
      </c>
      <c r="BE606" s="132">
        <f>DE606</f>
        <v/>
      </c>
      <c r="BF606" s="133">
        <f>DF606*60</f>
        <v/>
      </c>
      <c r="BG606" s="121">
        <f>BE606</f>
        <v/>
      </c>
      <c r="BH606" s="133">
        <f>DG606*60</f>
        <v/>
      </c>
      <c r="BI606" s="133">
        <f>DH606</f>
        <v/>
      </c>
      <c r="BJ606" s="117"/>
      <c r="BK606" s="812">
        <f>Overview!$E$7</f>
        <v/>
      </c>
      <c r="BL606" s="117"/>
      <c r="BM606" s="834">
        <f>DI606</f>
        <v/>
      </c>
      <c r="BN606" s="812">
        <f>Overview!$P$153</f>
        <v/>
      </c>
      <c r="BO606" s="117"/>
      <c r="BP606" s="117"/>
      <c r="BQ606" s="115"/>
      <c r="BR606" s="1478"/>
      <c r="BS606" s="1541"/>
      <c r="BT606" s="1889" t="inlineStr">
        <is>
          <t>5G</t>
        </is>
      </c>
      <c r="BU606" s="1816" t="inlineStr">
        <is>
          <t>n2</t>
        </is>
      </c>
      <c r="BV606" s="595">
        <f>Overview!$H$28</f>
        <v/>
      </c>
      <c r="BW606" s="1865"/>
      <c r="BX606" s="1816" t="inlineStr">
        <is>
          <t>Body</t>
        </is>
      </c>
      <c r="BY606" s="7259"/>
      <c r="BZ606" s="1865"/>
      <c r="CA606" s="856" t="str">
        <f>CA605</f>
        <v>N/A</v>
      </c>
      <c r="CB606" s="202">
        <v>5</v>
      </c>
      <c r="CC606" s="856">
        <f>IF(COUNT('Conducted 5G'!$AH$3:$AH$20)=0,376000,INDEX('Conducted 5G'!$T$3:$T$20,MATCH(MAX('Conducted 5G'!$AH$3:$AH$20),'Conducted 5G'!$AH$3:$AH$20,0)))</f>
        <v>376000</v>
      </c>
      <c r="CD606" s="856">
        <f>IF(COUNT('Conducted 5G'!$AH$3:$AH$20)=0,1880,INDEX('Conducted 5G'!$U$3:$U$20,MATCH(MAX('Conducted 5G'!$AH$3:$AH$20),'Conducted 5G'!$AH$3:$AH$20,0)))</f>
        <v>1880</v>
      </c>
      <c r="CE606" s="7234"/>
      <c r="CF606" s="7234"/>
      <c r="CG606" s="6706"/>
      <c r="CH606" s="6706"/>
      <c r="CI606" s="225">
        <f>BY606</f>
        <v/>
      </c>
      <c r="CJ606" s="237">
        <f>BZ606</f>
        <v/>
      </c>
      <c r="CK606" s="223">
        <f>CA606</f>
        <v/>
      </c>
      <c r="CL606" s="237">
        <f>CC606</f>
        <v/>
      </c>
      <c r="CM606" s="237">
        <f>CD606</f>
        <v/>
      </c>
      <c r="CN606" s="1527"/>
      <c r="CO606" s="1579"/>
      <c r="CP606" s="7214">
        <f>IF(CF606=""," ",IF(ABS(CE606-CF606)&lt;=0.1,"Valid","Not valid"))</f>
        <v/>
      </c>
      <c r="CQ606" s="1674">
        <f> IF(CE606="","",IF(AND(CE606&lt;&gt;"",CF606=""),IF(CE606&gt;=0.8,"Medir+Sig Max","No"),IF(CF606&lt;&gt;"",IF(CF606&gt;=0.8,"Medir+Sig Max","No"),"")))</f>
        <v/>
      </c>
      <c r="CR606" s="6927">
        <f>IF(UPPER('SAR FCC-ISED'!$CQ$1)="X",IF(CF606=""," ",IF((ABS(CE606)&lt;5)*AND(ABS(CF606)&lt;5)*AND(ABS(CT606)&lt;5),"Solo si es max","Medir")),IF(CF606=""," ",IF((ABS(CE606)&lt;1)*AND(ABS(CF606)&lt;1)*AND(ABS(CT606)&lt;1),"Solo si es max","Medir")))</f>
        <v/>
      </c>
      <c r="CS606" s="1674"/>
      <c r="CT606" s="220">
        <f>IF(CO606="",IF(AND(CE606="",CF606=""),"",IF(CF606="",IF(DQ606&gt;1,ROUND(DQ606*CE606,3),CE606),IF(DQ606&gt;1,ROUND(DQ606*CF606,3),CF606))),IF(AND(CE606="",CF606=""),"",IF(CF606="",IF(DQ606&gt;1,ROUND(DQ606*CE606*(1/(CO606)),3),CE606*(1/(CO606))),IF(DQ606&gt;1,ROUND(DQ606*CF606*(1/(CO606)),3),CF606*(1/(CO606))))))</f>
        <v/>
      </c>
      <c r="CU606" s="224">
        <f>BY606</f>
        <v/>
      </c>
      <c r="CV606" s="237">
        <f>BZ606</f>
        <v/>
      </c>
      <c r="CW606" s="237">
        <f>CA606</f>
        <v/>
      </c>
      <c r="CX606" s="224">
        <f>CC606</f>
        <v/>
      </c>
      <c r="CY606" s="237">
        <f>CD606</f>
        <v/>
      </c>
      <c r="CZ606" s="7474">
        <f>IF(COUNTIF(Overview!K12:K14,TRUE)&gt;0,1.6,IF(COUNTIF(Overview!L12:L14,TRUE)&gt;0,8,0))</f>
        <v/>
      </c>
      <c r="DA606" s="1788"/>
      <c r="DB606" s="7483"/>
      <c r="DC606" s="844">
        <f>IF(CT606="","",IF(CT606&gt;CZ606,"Fail","Pass"))</f>
        <v/>
      </c>
      <c r="DD606" s="402"/>
      <c r="DE606" s="1565">
        <f>MyTimestamp(DC606)</f>
        <v/>
      </c>
      <c r="DF606" s="1531">
        <f>IF(COUNT(CE606:CH606)=1,15,IF(COUNT(CE606:CH606)=0,0,30))</f>
        <v/>
      </c>
      <c r="DG606" s="1532">
        <f>IF(DF606=0,0,2)</f>
        <v/>
      </c>
      <c r="DH606" s="1866"/>
      <c r="DI606" s="1866"/>
      <c r="DJ606" s="1863"/>
      <c r="DK606" s="1789"/>
      <c r="DL606" s="1574">
        <f>10^(CN606/20)*100-100</f>
        <v/>
      </c>
      <c r="DM606" s="973"/>
      <c r="DN606" s="768"/>
      <c r="DO606" s="973">
        <f>IF(DM606="","",10^(DM606/10))</f>
        <v/>
      </c>
      <c r="DP606" s="973">
        <f>IF(ISNUMBER(DN606)=FALSE,"",10^(DN606/10))</f>
        <v/>
      </c>
      <c r="DQ606" s="1578">
        <f>IF(AND(ISNUMBER(DO606),ISNUMBER(DP606)),IF(DO606/DP606&gt;1,ROUND((DO606)/DP606,3),1),1)</f>
        <v/>
      </c>
      <c r="DR606" s="1541"/>
      <c r="DS606" s="1541"/>
      <c r="DT606" s="1541"/>
      <c r="DU606" s="1541"/>
      <c r="DV606" s="1541"/>
      <c r="DW606" s="1541"/>
      <c r="DX606" s="1541"/>
      <c r="DY606" s="1541"/>
      <c r="DZ606" s="1541"/>
      <c r="EA606" s="1541"/>
      <c r="EB606" s="1541"/>
      <c r="EC606" s="1541"/>
      <c r="ED606" s="1541"/>
      <c r="EE606" s="1541"/>
      <c r="EF606" s="1541"/>
      <c r="EG606" s="1541"/>
      <c r="EH606" s="1541"/>
      <c r="EI606" s="1541"/>
      <c r="EJ606" s="1541"/>
      <c r="EK606" s="1541"/>
      <c r="EL606" s="1541"/>
      <c r="EM606" s="1541"/>
      <c r="EN606" s="1541"/>
      <c r="EO606" s="1541"/>
      <c r="EP606" s="1541"/>
      <c r="EQ606" s="1541"/>
      <c r="ER606" s="1541"/>
      <c r="ES606" s="1541"/>
      <c r="ET606" s="1541"/>
      <c r="EU606" s="1541"/>
      <c r="EV606" s="1541"/>
    </row>
    <row r="607" customFormat="1" ht="12.75" s="396" x14ac:dyDescent="0.2">
      <c r="A607" s="1541"/>
      <c r="B607" s="1541"/>
      <c r="C607"/>
      <c r="D607" s="1486"/>
      <c r="E607" s="1486"/>
      <c r="F607" s="672">
        <v>5.4</v>
      </c>
      <c r="G607" s="1497"/>
      <c r="H607" s="130">
        <f>BV607</f>
        <v/>
      </c>
      <c r="I607" s="130">
        <f>BW607</f>
        <v/>
      </c>
      <c r="J607" s="1299" t="inlineStr">
        <is>
          <t>5G</t>
        </is>
      </c>
      <c r="K607" s="1299" t="inlineStr">
        <is>
          <t>n2</t>
        </is>
      </c>
      <c r="L607" s="115"/>
      <c r="M607" s="130"/>
      <c r="N607" s="119"/>
      <c r="O607" s="131"/>
      <c r="P607" s="6597"/>
      <c r="Q607" s="131"/>
      <c r="R607" s="131"/>
      <c r="S607" s="130"/>
      <c r="T607" s="130">
        <v>376000</v>
      </c>
      <c r="U607" s="6593">
        <v>1880</v>
      </c>
      <c r="V607" s="119"/>
      <c r="W607" s="1305"/>
      <c r="X607" s="119"/>
      <c r="Y607" s="119"/>
      <c r="Z607" s="119"/>
      <c r="AA607" s="115"/>
      <c r="AB607" s="115"/>
      <c r="AC607" s="1300">
        <f>IF(OR(BX607="Close to Ear",BX607="Close to Head"),"Head",IF(BX607="Extremity","Extremity","Body"))</f>
        <v/>
      </c>
      <c r="AD607" s="1301">
        <f>CA607</f>
        <v/>
      </c>
      <c r="AE607" s="1299">
        <f>CB607</f>
        <v/>
      </c>
      <c r="AF607" s="115"/>
      <c r="AG607" s="1302">
        <f>IF(OR(AZ607="",BA607=""),"N/A",IF(DC607="Pass","P","F"))</f>
        <v/>
      </c>
      <c r="AH607" s="129"/>
      <c r="AI607" s="129"/>
      <c r="AJ607" s="129"/>
      <c r="AK607" s="119"/>
      <c r="AL607" s="115"/>
      <c r="AM607" s="119"/>
      <c r="AN607" s="119"/>
      <c r="AO607" s="692"/>
      <c r="AP607" s="692"/>
      <c r="AQ607" s="692"/>
      <c r="AR607" s="692"/>
      <c r="AS607" s="692"/>
      <c r="AT607" s="1303">
        <f>IF(AC607="Extremity",IF(CG607="","",CG607),"")</f>
        <v/>
      </c>
      <c r="AU607" s="1303">
        <f>IF(AC607="Extremity",IF(CH607="","",CH607),"")</f>
        <v/>
      </c>
      <c r="AV607" s="1304">
        <f>IF(AC607="Extremity","",IF(CE607="","",CE607))</f>
        <v/>
      </c>
      <c r="AW607" s="1304">
        <f>IF(AD607="Extremity","",IF(CF607="","",CF607))</f>
        <v/>
      </c>
      <c r="AX607" s="1305">
        <f>DL607</f>
        <v/>
      </c>
      <c r="AY607" s="1305">
        <f>DQ607</f>
        <v/>
      </c>
      <c r="AZ607" s="3377">
        <f>IF(AC607="Extremity",IF(DA607="","",DA607),"")</f>
        <v/>
      </c>
      <c r="BA607" s="3378">
        <f>IF(AC607="Extremity","",IF(CT607="","",CT607))</f>
        <v/>
      </c>
      <c r="BB607" s="1305">
        <f>IF(AC607="Extremity",IF(DB607="","",DB607),"")</f>
        <v/>
      </c>
      <c r="BC607" s="1304">
        <f>IF(AC607="Extremity","",IF(CZ607="","",CZ607))</f>
        <v/>
      </c>
      <c r="BD607" s="1305">
        <f>DD607</f>
        <v/>
      </c>
      <c r="BE607" s="132">
        <f>DE607</f>
        <v/>
      </c>
      <c r="BF607" s="133">
        <f>DF607*60</f>
        <v/>
      </c>
      <c r="BG607" s="121">
        <f>BE607</f>
        <v/>
      </c>
      <c r="BH607" s="133">
        <f>DG607*60</f>
        <v/>
      </c>
      <c r="BI607" s="133">
        <f>DH607</f>
        <v/>
      </c>
      <c r="BJ607" s="117"/>
      <c r="BK607" s="812">
        <f>Overview!$E$7</f>
        <v/>
      </c>
      <c r="BL607" s="117"/>
      <c r="BM607" s="834">
        <f>DI607</f>
        <v/>
      </c>
      <c r="BN607" s="812">
        <f>Overview!$P$153</f>
        <v/>
      </c>
      <c r="BO607" s="117"/>
      <c r="BP607" s="117"/>
      <c r="BQ607" s="115"/>
      <c r="BR607" s="1478"/>
      <c r="BS607" s="1541"/>
      <c r="BT607" s="1889" t="inlineStr">
        <is>
          <t>5G</t>
        </is>
      </c>
      <c r="BU607" s="1816" t="inlineStr">
        <is>
          <t>n2</t>
        </is>
      </c>
      <c r="BV607" s="595">
        <f>Overview!$H$28</f>
        <v/>
      </c>
      <c r="BW607" s="1865"/>
      <c r="BX607" s="1816" t="inlineStr">
        <is>
          <t>Body</t>
        </is>
      </c>
      <c r="BY607" s="1891"/>
      <c r="BZ607" s="1865"/>
      <c r="CA607" s="902" t="str">
        <f>IF(BY607="N/A","N/A",CA606)</f>
        <v>N/A</v>
      </c>
      <c r="CB607" s="200">
        <v>5</v>
      </c>
      <c r="CC607" s="902">
        <f>IF(COUNT('Conducted 5G'!$AH$3:$AH$20)=0,376000,INDEX('Conducted 5G'!$T$3:$T$20,MATCH(MAX('Conducted 5G'!$AH$3:$AH$20),'Conducted 5G'!$AH$3:$AH$20,0)))</f>
        <v>376000</v>
      </c>
      <c r="CD607" s="902">
        <f>IF(COUNT('Conducted 5G'!$AH$3:$AH$20)=0,1880,INDEX('Conducted 5G'!$U$3:$U$20,MATCH(MAX('Conducted 5G'!$AH$3:$AH$20),'Conducted 5G'!$AH$3:$AH$20,0)))</f>
        <v>1880</v>
      </c>
      <c r="CE607" s="7234"/>
      <c r="CF607" s="7234"/>
      <c r="CG607" s="6706"/>
      <c r="CH607" s="6706"/>
      <c r="CI607" s="225">
        <f>BY607</f>
        <v/>
      </c>
      <c r="CJ607" s="237">
        <f>BZ607</f>
        <v/>
      </c>
      <c r="CK607" s="223">
        <f>CA607</f>
        <v/>
      </c>
      <c r="CL607" s="237">
        <f>CC607</f>
        <v/>
      </c>
      <c r="CM607" s="237">
        <f>CD607</f>
        <v/>
      </c>
      <c r="CN607" s="1527"/>
      <c r="CO607" s="1579"/>
      <c r="CP607" s="7214">
        <f>IF(CF607=""," ",IF(ABS(CE607-CF607)&lt;=0.1,"Valid","Not valid"))</f>
        <v/>
      </c>
      <c r="CQ607" s="1674">
        <f> IF(CE607="","",IF(AND(CE607&lt;&gt;"",CF607=""),IF(CE607&gt;=0.8,"Medir+Sig Max","No"),IF(CF607&lt;&gt;"",IF(CF607&gt;=0.8,"Medir+Sig Max","No"),"")))</f>
        <v/>
      </c>
      <c r="CR607" s="6927">
        <f>IF(UPPER('SAR FCC-ISED'!$CQ$1)="X",IF(CF607=""," ",IF((ABS(CE607)&lt;5)*AND(ABS(CF607)&lt;5)*AND(ABS(CT607)&lt;5),"Solo si es max","Medir")),IF(CF607=""," ",IF((ABS(CE607)&lt;1)*AND(ABS(CF607)&lt;1)*AND(ABS(CT607)&lt;1),"Solo si es max","Medir")))</f>
        <v/>
      </c>
      <c r="CS607" s="1674"/>
      <c r="CT607" s="220">
        <f>IF(CO607="",IF(AND(CE607="",CF607=""),"",IF(CF607="",IF(DQ607&gt;1,ROUND(DQ607*CE607,3),CE607),IF(DQ607&gt;1,ROUND(DQ607*CF607,3),CF607))),IF(AND(CE607="",CF607=""),"",IF(CF607="",IF(DQ607&gt;1,ROUND(DQ607*CE607*(1/(CO607)),3),CE607*(1/(CO607))),IF(DQ607&gt;1,ROUND(DQ607*CF607*(1/(CO607)),3),CF607*(1/(CO607))))))</f>
        <v/>
      </c>
      <c r="CU607" s="224">
        <f>BY607</f>
        <v/>
      </c>
      <c r="CV607" s="237">
        <f>BZ607</f>
        <v/>
      </c>
      <c r="CW607" s="237">
        <f>CA607</f>
        <v/>
      </c>
      <c r="CX607" s="224">
        <f>CC607</f>
        <v/>
      </c>
      <c r="CY607" s="237">
        <f>CD607</f>
        <v/>
      </c>
      <c r="CZ607" s="7474">
        <f>IF(COUNTIF(Overview!K12:K14,TRUE)&gt;0,1.6,IF(COUNTIF(Overview!L12:L14,TRUE)&gt;0,8,0))</f>
        <v/>
      </c>
      <c r="DA607" s="1788"/>
      <c r="DB607" s="7483"/>
      <c r="DC607" s="844">
        <f>IF(CT607="","",IF(CT607&gt;CZ607,"Fail","Pass"))</f>
        <v/>
      </c>
      <c r="DD607" s="402"/>
      <c r="DE607" s="1565">
        <f>MyTimestamp(DC607)</f>
        <v/>
      </c>
      <c r="DF607" s="1531">
        <f>IF(COUNT(CE607:CH607)=1,15,IF(COUNT(CE607:CH607)=0,0,30))</f>
        <v/>
      </c>
      <c r="DG607" s="1532">
        <f>IF(DF607=0,0,2)</f>
        <v/>
      </c>
      <c r="DH607" s="1866"/>
      <c r="DI607" s="1866"/>
      <c r="DJ607" s="1863"/>
      <c r="DK607" s="1789"/>
      <c r="DL607" s="1574">
        <f>10^(CN607/20)*100-100</f>
        <v/>
      </c>
      <c r="DM607" s="973"/>
      <c r="DN607" s="769"/>
      <c r="DO607" s="973">
        <f>IF(DM607="","",10^(DM607/10))</f>
        <v/>
      </c>
      <c r="DP607" s="973">
        <f>IF(ISNUMBER(DN607)=FALSE,"",10^(DN607/10))</f>
        <v/>
      </c>
      <c r="DQ607" s="1578">
        <f>IF(AND(ISNUMBER(DO607),ISNUMBER(DP607)),IF(DO607/DP607&gt;1,ROUND((DO607)/DP607,3),1),1)</f>
        <v/>
      </c>
      <c r="DR607" s="1541"/>
      <c r="DS607" s="1541"/>
      <c r="DT607" s="1541"/>
      <c r="DU607" s="1541"/>
      <c r="DV607" s="1541"/>
      <c r="DW607" s="1541"/>
      <c r="DX607" s="1541"/>
      <c r="DY607" s="1541"/>
      <c r="DZ607" s="1541"/>
      <c r="EA607" s="1541"/>
      <c r="EB607" s="1541"/>
      <c r="EC607" s="1541"/>
      <c r="ED607" s="1541"/>
      <c r="EE607" s="1541"/>
      <c r="EF607" s="1541"/>
      <c r="EG607" s="1541"/>
      <c r="EH607" s="1541"/>
      <c r="EI607" s="1541"/>
      <c r="EJ607" s="1541"/>
      <c r="EK607" s="1541"/>
      <c r="EL607" s="1541"/>
      <c r="EM607" s="1541"/>
      <c r="EN607" s="1541"/>
      <c r="EO607" s="1541"/>
      <c r="EP607" s="1541"/>
      <c r="EQ607" s="1541"/>
      <c r="ER607" s="1541"/>
      <c r="ES607" s="1541"/>
      <c r="ET607" s="1541"/>
      <c r="EU607" s="1541"/>
      <c r="EV607" s="1541"/>
    </row>
    <row r="608" customFormat="1" ht="12.75" s="396" x14ac:dyDescent="0.2">
      <c r="A608" s="1541"/>
      <c r="B608" s="1541"/>
      <c r="C608"/>
      <c r="D608" s="1486"/>
      <c r="E608" s="1486"/>
      <c r="F608" s="672">
        <v>5.4</v>
      </c>
      <c r="G608" s="1497"/>
      <c r="H608" s="130">
        <f>BV608</f>
        <v/>
      </c>
      <c r="I608" s="130">
        <f>BW608</f>
        <v/>
      </c>
      <c r="J608" s="1299" t="inlineStr">
        <is>
          <t>5G</t>
        </is>
      </c>
      <c r="K608" s="1299" t="inlineStr">
        <is>
          <t>n2</t>
        </is>
      </c>
      <c r="L608" s="115"/>
      <c r="M608" s="130"/>
      <c r="N608" s="119"/>
      <c r="O608" s="131"/>
      <c r="P608" s="6597"/>
      <c r="Q608" s="131"/>
      <c r="R608" s="131"/>
      <c r="S608" s="130"/>
      <c r="T608" s="130">
        <v>376000</v>
      </c>
      <c r="U608" s="6593">
        <v>1880</v>
      </c>
      <c r="V608" s="119"/>
      <c r="W608" s="1305"/>
      <c r="X608" s="119"/>
      <c r="Y608" s="119"/>
      <c r="Z608" s="119"/>
      <c r="AA608" s="115"/>
      <c r="AB608" s="115"/>
      <c r="AC608" s="1300">
        <f>IF(OR(BX608="Close to Ear",BX608="Close to Head"),"Head",IF(BX608="Extremity","Extremity","Body"))</f>
        <v/>
      </c>
      <c r="AD608" s="1301">
        <f>CA608</f>
        <v/>
      </c>
      <c r="AE608" s="1299">
        <f>CB608</f>
        <v/>
      </c>
      <c r="AF608" s="115"/>
      <c r="AG608" s="1302">
        <f>IF(OR(AZ608="",BA608=""),"N/A",IF(DC608="Pass","P","F"))</f>
        <v/>
      </c>
      <c r="AH608" s="129"/>
      <c r="AI608" s="129"/>
      <c r="AJ608" s="129"/>
      <c r="AK608" s="119"/>
      <c r="AL608" s="115"/>
      <c r="AM608" s="119"/>
      <c r="AN608" s="119"/>
      <c r="AO608" s="692"/>
      <c r="AP608" s="692"/>
      <c r="AQ608" s="692"/>
      <c r="AR608" s="692"/>
      <c r="AS608" s="692"/>
      <c r="AT608" s="1303">
        <f>IF(AC608="Extremity",IF(CG608="","",CG608),"")</f>
        <v/>
      </c>
      <c r="AU608" s="1303">
        <f>IF(AC608="Extremity",IF(CH608="","",CH608),"")</f>
        <v/>
      </c>
      <c r="AV608" s="1304">
        <f>IF(AC608="Extremity","",IF(CE608="","",CE608))</f>
        <v/>
      </c>
      <c r="AW608" s="1304">
        <f>IF(AD608="Extremity","",IF(CF606="","",CF606))</f>
        <v/>
      </c>
      <c r="AX608" s="1305">
        <f>DL608</f>
        <v/>
      </c>
      <c r="AY608" s="1305">
        <f>DQ608</f>
        <v/>
      </c>
      <c r="AZ608" s="3377">
        <f>IF(AC608="Extremity",IF(DA608="","",DA608),"")</f>
        <v/>
      </c>
      <c r="BA608" s="3378">
        <f>IF(AC608="Extremity","",IF(CT608="","",CT608))</f>
        <v/>
      </c>
      <c r="BB608" s="1305">
        <f>IF(AC608="Extremity",IF(DB608="","",DB608),"")</f>
        <v/>
      </c>
      <c r="BC608" s="1304">
        <f>IF(AC608="Extremity","",IF(CZ608="","",CZ608))</f>
        <v/>
      </c>
      <c r="BD608" s="1305">
        <f>DD608</f>
        <v/>
      </c>
      <c r="BE608" s="132">
        <f>DE608</f>
        <v/>
      </c>
      <c r="BF608" s="133">
        <f>DF608*60</f>
        <v/>
      </c>
      <c r="BG608" s="121">
        <f>BE608</f>
        <v/>
      </c>
      <c r="BH608" s="133">
        <f>DG608*60</f>
        <v/>
      </c>
      <c r="BI608" s="133">
        <f>DH608</f>
        <v/>
      </c>
      <c r="BJ608" s="117"/>
      <c r="BK608" s="812">
        <f>Overview!$E$7</f>
        <v/>
      </c>
      <c r="BL608" s="117"/>
      <c r="BM608" s="834">
        <f>DI608</f>
        <v/>
      </c>
      <c r="BN608" s="812">
        <f>Overview!$P$153</f>
        <v/>
      </c>
      <c r="BO608" s="117"/>
      <c r="BP608" s="117"/>
      <c r="BQ608" s="115"/>
      <c r="BR608" s="1478"/>
      <c r="BS608" s="1541"/>
      <c r="BT608" s="1889" t="inlineStr">
        <is>
          <t>5G</t>
        </is>
      </c>
      <c r="BU608" s="1816" t="inlineStr">
        <is>
          <t>n2</t>
        </is>
      </c>
      <c r="BV608" s="595">
        <f>Overview!$H$28</f>
        <v/>
      </c>
      <c r="BW608" s="1865"/>
      <c r="BX608" s="1816" t="inlineStr">
        <is>
          <t>Body</t>
        </is>
      </c>
      <c r="BY608" s="7260"/>
      <c r="BZ608" s="1865"/>
      <c r="CA608" s="857" t="str">
        <f>CA607</f>
        <v>N/A</v>
      </c>
      <c r="CB608" s="201">
        <v>5</v>
      </c>
      <c r="CC608" s="857">
        <f>IF(COUNT('Conducted 5G'!$AH$3:$AH$20)=0,376000,INDEX('Conducted 5G'!$T$3:$T$20,MATCH(MAX('Conducted 5G'!$AH$3:$AH$20),'Conducted 5G'!$AH$3:$AH$20,0)))</f>
        <v>376000</v>
      </c>
      <c r="CD608" s="857">
        <f>IF(COUNT('Conducted 5G'!$AH$3:$AH$20)=0,1880,INDEX('Conducted 5G'!$U$3:$U$20,MATCH(MAX('Conducted 5G'!$AH$3:$AH$20),'Conducted 5G'!$AH$3:$AH$20,0)))</f>
        <v>1880</v>
      </c>
      <c r="CE608" s="7234"/>
      <c r="CF608" s="7234"/>
      <c r="CG608" s="6706"/>
      <c r="CH608" s="6706"/>
      <c r="CI608" s="225">
        <f>BY608</f>
        <v/>
      </c>
      <c r="CJ608" s="237">
        <f>BZ608</f>
        <v/>
      </c>
      <c r="CK608" s="223">
        <f>CA608</f>
        <v/>
      </c>
      <c r="CL608" s="237">
        <f>CC608</f>
        <v/>
      </c>
      <c r="CM608" s="237">
        <f>CD608</f>
        <v/>
      </c>
      <c r="CN608" s="1527"/>
      <c r="CO608" s="1579"/>
      <c r="CP608" s="7214">
        <f>IF(CF608=""," ",IF(ABS(CE608-CF608)&lt;=0.1,"Valid","Not valid"))</f>
        <v/>
      </c>
      <c r="CQ608" s="1674">
        <f> IF(CE608="","",IF(AND(CE608&lt;&gt;"",CF608=""),IF(CE608&gt;=0.8,"Medir+Sig Max","No"),IF(CF608&lt;&gt;"",IF(CF608&gt;=0.8,"Medir+Sig Max","No"),"")))</f>
        <v/>
      </c>
      <c r="CR608" s="6927">
        <f>IF(UPPER('SAR FCC-ISED'!$CQ$1)="X",IF(CF608=""," ",IF((ABS(CE608)&lt;5)*AND(ABS(CF608)&lt;5)*AND(ABS(CT608)&lt;5),"Solo si es max","Medir")),IF(CF608=""," ",IF((ABS(CE608)&lt;1)*AND(ABS(CF608)&lt;1)*AND(ABS(CT608)&lt;1),"Solo si es max","Medir")))</f>
        <v/>
      </c>
      <c r="CS608" s="1674"/>
      <c r="CT608" s="220">
        <f>IF(CO608="",IF(AND(CE608="",CF608=""),"",IF(CF608="",IF(DQ608&gt;1,ROUND(DQ608*CE608,3),CE608),IF(DQ608&gt;1,ROUND(DQ608*CF608,3),CF608))),IF(AND(CE608="",CF608=""),"",IF(CF608="",IF(DQ608&gt;1,ROUND(DQ608*CE608*(1/(CO608)),3),CE608*(1/(CO608))),IF(DQ608&gt;1,ROUND(DQ608*CF608*(1/(CO608)),3),CF608*(1/(CO608))))))</f>
        <v/>
      </c>
      <c r="CU608" s="224">
        <f>BY608</f>
        <v/>
      </c>
      <c r="CV608" s="237">
        <f>BZ608</f>
        <v/>
      </c>
      <c r="CW608" s="237">
        <f>CA608</f>
        <v/>
      </c>
      <c r="CX608" s="224">
        <f>CC608</f>
        <v/>
      </c>
      <c r="CY608" s="237">
        <f>CD608</f>
        <v/>
      </c>
      <c r="CZ608" s="7474">
        <f>IF(COUNTIF(Overview!K12:K14,TRUE)&gt;0,1.6,IF(COUNTIF(Overview!L12:L14,TRUE)&gt;0,8,0))</f>
        <v/>
      </c>
      <c r="DA608" s="1788"/>
      <c r="DB608" s="7483"/>
      <c r="DC608" s="844">
        <f>IF(CT608="","",IF(CT608&gt;CZ608,"Fail","Pass"))</f>
        <v/>
      </c>
      <c r="DD608" s="402"/>
      <c r="DE608" s="1565">
        <f>MyTimestamp(DC608)</f>
        <v/>
      </c>
      <c r="DF608" s="1531">
        <f>IF(COUNT(CE608:CH608)=1,15,IF(COUNT(CE608:CH608)=0,0,30))</f>
        <v/>
      </c>
      <c r="DG608" s="1532">
        <f>IF(DF608=0,0,2)</f>
        <v/>
      </c>
      <c r="DH608" s="1866"/>
      <c r="DI608" s="1866"/>
      <c r="DJ608" s="1863"/>
      <c r="DK608" s="1789"/>
      <c r="DL608" s="1574">
        <f>10^(CN608/20)*100-100</f>
        <v/>
      </c>
      <c r="DM608" s="973"/>
      <c r="DN608" s="771"/>
      <c r="DO608" s="973">
        <f>IF(DM608="","",10^(DM608/10))</f>
        <v/>
      </c>
      <c r="DP608" s="973">
        <f>IF(ISNUMBER(DN608)=FALSE,"",10^(DN608/10))</f>
        <v/>
      </c>
      <c r="DQ608" s="1578">
        <f>IF(AND(ISNUMBER(DO608),ISNUMBER(DP608)),IF(DO608/DP608&gt;1,ROUND((DO608)/DP608,3),1),1)</f>
        <v/>
      </c>
      <c r="DR608" s="1541"/>
      <c r="DS608" s="1541"/>
      <c r="DT608" s="1541"/>
      <c r="DU608" s="1541"/>
      <c r="DV608" s="1541"/>
      <c r="DW608" s="1541"/>
      <c r="DX608" s="1541"/>
      <c r="DY608" s="1541"/>
      <c r="DZ608" s="1541"/>
      <c r="EA608" s="1541"/>
      <c r="EB608" s="1541"/>
      <c r="EC608" s="1541"/>
      <c r="ED608" s="1541"/>
      <c r="EE608" s="1541"/>
      <c r="EF608" s="1541"/>
      <c r="EG608" s="1541"/>
      <c r="EH608" s="1541"/>
      <c r="EI608" s="1541"/>
      <c r="EJ608" s="1541"/>
      <c r="EK608" s="1541"/>
      <c r="EL608" s="1541"/>
      <c r="EM608" s="1541"/>
      <c r="EN608" s="1541"/>
      <c r="EO608" s="1541"/>
      <c r="EP608" s="1541"/>
      <c r="EQ608" s="1541"/>
      <c r="ER608" s="1541"/>
      <c r="ES608" s="1541"/>
      <c r="ET608" s="1541"/>
      <c r="EU608" s="1541"/>
      <c r="EV608" s="1541"/>
    </row>
    <row r="609" customFormat="1" ht="12.75" s="396" x14ac:dyDescent="0.2">
      <c r="A609" s="1541"/>
      <c r="B609" s="1541"/>
      <c r="C609"/>
      <c r="D609" s="1486"/>
      <c r="E609" s="1486"/>
      <c r="F609" s="672">
        <v>5.4</v>
      </c>
      <c r="G609" s="1497"/>
      <c r="H609" s="130">
        <f>BV609</f>
        <v/>
      </c>
      <c r="I609" s="130">
        <f>BW609</f>
        <v/>
      </c>
      <c r="J609" s="1299" t="inlineStr">
        <is>
          <t>5G</t>
        </is>
      </c>
      <c r="K609" s="1299" t="inlineStr">
        <is>
          <t>n2</t>
        </is>
      </c>
      <c r="L609" s="115"/>
      <c r="M609" s="130"/>
      <c r="N609" s="119"/>
      <c r="O609" s="131"/>
      <c r="P609" s="6597"/>
      <c r="Q609" s="131"/>
      <c r="R609" s="131"/>
      <c r="S609" s="130"/>
      <c r="T609" s="130">
        <v>376000</v>
      </c>
      <c r="U609" s="6593">
        <v>1880</v>
      </c>
      <c r="V609" s="119"/>
      <c r="W609" s="1305"/>
      <c r="X609" s="119"/>
      <c r="Y609" s="119"/>
      <c r="Z609" s="119"/>
      <c r="AA609" s="115"/>
      <c r="AB609" s="115"/>
      <c r="AC609" s="1300">
        <f>IF(OR(BX609="Close to Ear",BX609="Close to Head"),"Head",IF(BX609="Extremity","Extremity","Body"))</f>
        <v/>
      </c>
      <c r="AD609" s="1301">
        <f>CA609</f>
        <v/>
      </c>
      <c r="AE609" s="1299">
        <f>CB609</f>
        <v/>
      </c>
      <c r="AF609" s="115"/>
      <c r="AG609" s="1302">
        <f>IF(OR(AZ609="",BA609=""),"N/A",IF(DC609="Pass","P","F"))</f>
        <v/>
      </c>
      <c r="AH609" s="129"/>
      <c r="AI609" s="129"/>
      <c r="AJ609" s="129"/>
      <c r="AK609" s="119"/>
      <c r="AL609" s="115"/>
      <c r="AM609" s="119"/>
      <c r="AN609" s="119"/>
      <c r="AO609" s="692"/>
      <c r="AP609" s="692"/>
      <c r="AQ609" s="692"/>
      <c r="AR609" s="692"/>
      <c r="AS609" s="692"/>
      <c r="AT609" s="1303">
        <f>IF(AC609="Extremity",IF(CG609="","",CG609),"")</f>
        <v/>
      </c>
      <c r="AU609" s="1303">
        <f>IF(AC609="Extremity",IF(CH609="","",CH609),"")</f>
        <v/>
      </c>
      <c r="AV609" s="1304">
        <f>IF(AC609="Extremity","",IF(CE609="","",CE609))</f>
        <v/>
      </c>
      <c r="AW609" s="1304">
        <f>IF(AD609="Extremity","",IF(CF609="","",CF609))</f>
        <v/>
      </c>
      <c r="AX609" s="1305">
        <f>DL609</f>
        <v/>
      </c>
      <c r="AY609" s="1305">
        <f>DQ609</f>
        <v/>
      </c>
      <c r="AZ609" s="3377">
        <f>IF(AC609="Extremity",IF(DA609="","",DA609),"")</f>
        <v/>
      </c>
      <c r="BA609" s="3378">
        <f>IF(AC609="Extremity","",IF(CT609="","",CT609))</f>
        <v/>
      </c>
      <c r="BB609" s="1305">
        <f>IF(AC609="Extremity",IF(DB609="","",DB609),"")</f>
        <v/>
      </c>
      <c r="BC609" s="1304">
        <f>IF(AC609="Extremity","",IF(CZ609="","",CZ609))</f>
        <v/>
      </c>
      <c r="BD609" s="1305">
        <f>DD609</f>
        <v/>
      </c>
      <c r="BE609" s="132">
        <f>DE609</f>
        <v/>
      </c>
      <c r="BF609" s="133">
        <f>DF609*60</f>
        <v/>
      </c>
      <c r="BG609" s="121">
        <f>BE609</f>
        <v/>
      </c>
      <c r="BH609" s="133">
        <f>DG609*60</f>
        <v/>
      </c>
      <c r="BI609" s="133">
        <f>DH609</f>
        <v/>
      </c>
      <c r="BJ609" s="117"/>
      <c r="BK609" s="812">
        <f>Overview!$E$7</f>
        <v/>
      </c>
      <c r="BL609" s="117"/>
      <c r="BM609" s="834">
        <f>DI609</f>
        <v/>
      </c>
      <c r="BN609" s="812">
        <f>Overview!$P$153</f>
        <v/>
      </c>
      <c r="BO609" s="117"/>
      <c r="BP609" s="117"/>
      <c r="BQ609" s="115"/>
      <c r="BR609" s="1478"/>
      <c r="BS609" s="1541"/>
      <c r="BT609" s="1889" t="inlineStr">
        <is>
          <t>5G</t>
        </is>
      </c>
      <c r="BU609" s="1816" t="inlineStr">
        <is>
          <t>n2</t>
        </is>
      </c>
      <c r="BV609" s="595">
        <f>Overview!$H$28</f>
        <v/>
      </c>
      <c r="BW609" s="1865"/>
      <c r="BX609" s="1816" t="inlineStr">
        <is>
          <t>Body</t>
        </is>
      </c>
      <c r="BY609" s="7281"/>
      <c r="BZ609" s="1865"/>
      <c r="CA609" s="849" t="str">
        <f>CONCATENATE(CA606," - Variability")</f>
        <v>N/A - Variability</v>
      </c>
      <c r="CB609" s="200">
        <v>0</v>
      </c>
      <c r="CC609" s="849">
        <f>IF(COUNT('Conducted 5G'!$AH$3:$AH$20)=0,376000,INDEX('Conducted 5G'!$T$3:$T$20,MATCH(MAX('Conducted 5G'!$AH$3:$AH$20),'Conducted 5G'!$AH$3:$AH$20,0)))</f>
        <v>376000</v>
      </c>
      <c r="CD609" s="849">
        <f>IF(COUNT('Conducted 5G'!$AH$3:$AH$20)=0,1880,INDEX('Conducted 5G'!$U$3:$U$20,MATCH(MAX('Conducted 5G'!$AH$3:$AH$20),'Conducted 5G'!$AH$3:$AH$20,0)))</f>
        <v>1880</v>
      </c>
      <c r="CE609" s="7234"/>
      <c r="CF609" s="7234"/>
      <c r="CG609" s="6706"/>
      <c r="CH609" s="6706"/>
      <c r="CI609" s="225">
        <f>BY609</f>
        <v/>
      </c>
      <c r="CJ609" s="237">
        <f>BZ609</f>
        <v/>
      </c>
      <c r="CK609" s="223">
        <f>CA609</f>
        <v/>
      </c>
      <c r="CL609" s="237">
        <f>CC609</f>
        <v/>
      </c>
      <c r="CM609" s="237">
        <f>CD609</f>
        <v/>
      </c>
      <c r="CN609" s="1527"/>
      <c r="CO609" s="1579"/>
      <c r="CP609" s="7214">
        <f>IF(CF609=""," ",IF(ABS(CE609-CF609)&lt;=0.1,"Valid","Not valid"))</f>
        <v/>
      </c>
      <c r="CQ609" s="1674">
        <f> IF(CE609="","",IF(AND(CE609&lt;&gt;"",CF609=""),IF(CE609&gt;=0.8,"Medir+Sig Max","No"),IF(CF609&lt;&gt;"",IF(CF609&gt;=0.8,"Medir+Sig Max","No"),"")))</f>
        <v/>
      </c>
      <c r="CR609" s="6927">
        <f>IF(UPPER('SAR FCC-ISED'!$CQ$1)="X",IF(CF609=""," ",IF((ABS(CE609)&lt;5)*AND(ABS(CF609)&lt;5)*AND(ABS(CT609)&lt;5),"Solo si es max","Medir")),IF(CF609=""," ",IF((ABS(CE609)&lt;1)*AND(ABS(CF609)&lt;1)*AND(ABS(CT609)&lt;1),"Solo si es max","Medir")))</f>
        <v/>
      </c>
      <c r="CS609" s="1674">
        <f>IF(CF609="","",IF(MAX(CF595:CF608)=0,"",IF(AND(CF609&lt;=1.45,(CF609/MAX(CF595:CF608))&lt;=1.2,(CF609/MAX(CF595:CF608))&gt;=0.8),"Válido","REPETIR VAR")))</f>
        <v/>
      </c>
      <c r="CT609" s="220">
        <f>IF(CO609="",IF(AND(CE609="",CF609=""),"",IF(CF609="",IF(DQ609&gt;1,ROUND(DQ609*CE609,3),CE609),IF(DQ609&gt;1,ROUND(DQ609*CF609,3),CF609))),IF(AND(CE609="",CF609=""),"",IF(CF609="",IF(DQ609&gt;1,ROUND(DQ609*CE609*(1/(CO609)),3),CE609*(1/(CO609))),IF(DQ609&gt;1,ROUND(DQ609*CF609*(1/(CO609)),3),CF609*(1/(CO609))))))</f>
        <v/>
      </c>
      <c r="CU609" s="224">
        <f>BY609</f>
        <v/>
      </c>
      <c r="CV609" s="237">
        <f>BZ609</f>
        <v/>
      </c>
      <c r="CW609" s="237">
        <f>CA609</f>
        <v/>
      </c>
      <c r="CX609" s="224">
        <f>CC609</f>
        <v/>
      </c>
      <c r="CY609" s="237">
        <f>CD609</f>
        <v/>
      </c>
      <c r="CZ609" s="7474">
        <f>IF(COUNTIF(Overview!K12:K14,TRUE)&gt;0,1.6,IF(COUNTIF(Overview!L12:L14,TRUE)&gt;0,8,0))</f>
        <v/>
      </c>
      <c r="DA609" s="1788"/>
      <c r="DB609" s="7483"/>
      <c r="DC609" s="844">
        <f>IF(CT609="","",IF(CT609&gt;CZ609,"Fail","Pass"))</f>
        <v/>
      </c>
      <c r="DD609" s="402"/>
      <c r="DE609" s="1565">
        <f>MyTimestamp(DC609)</f>
        <v/>
      </c>
      <c r="DF609" s="1531">
        <f>IF(COUNT(CE609:CH609)=1,15,IF(COUNT(CE609:CH609)=0,0,30))</f>
        <v/>
      </c>
      <c r="DG609" s="1532">
        <f>IF(DF609=0,0,2)</f>
        <v/>
      </c>
      <c r="DH609" s="1866"/>
      <c r="DI609" s="1866"/>
      <c r="DJ609" s="1863"/>
      <c r="DK609" s="1789"/>
      <c r="DL609" s="1574">
        <f>10^(CN609/20)*100-100</f>
        <v/>
      </c>
      <c r="DM609" s="973"/>
      <c r="DN609" s="772"/>
      <c r="DO609" s="973">
        <f>IF(DM609="","",10^(DM609/10))</f>
        <v/>
      </c>
      <c r="DP609" s="973">
        <f>IF(ISNUMBER(DN609)=FALSE,"",10^(DN609/10))</f>
        <v/>
      </c>
      <c r="DQ609" s="1578">
        <f>IF(AND(ISNUMBER(DO609),ISNUMBER(DP609)),IF(DO609/DP609&gt;1,ROUND((DO609)/DP609,3),1),1)</f>
        <v/>
      </c>
      <c r="DR609" s="1541"/>
      <c r="DS609" s="1541"/>
      <c r="DT609" s="1541"/>
      <c r="DU609" s="1541"/>
      <c r="DV609" s="1541"/>
      <c r="DW609" s="1541"/>
      <c r="DX609" s="1541"/>
      <c r="DY609" s="1541"/>
      <c r="DZ609" s="1541"/>
      <c r="EA609" s="1541"/>
      <c r="EB609" s="1541"/>
      <c r="EC609" s="1541"/>
      <c r="ED609" s="1541"/>
      <c r="EE609" s="1541"/>
      <c r="EF609" s="1541"/>
      <c r="EG609" s="1541"/>
      <c r="EH609" s="1541"/>
      <c r="EI609" s="1541"/>
      <c r="EJ609" s="1541"/>
      <c r="EK609" s="1541"/>
      <c r="EL609" s="1541"/>
      <c r="EM609" s="1541"/>
      <c r="EN609" s="1541"/>
      <c r="EO609" s="1541"/>
      <c r="EP609" s="1541"/>
      <c r="EQ609" s="1541"/>
      <c r="ER609" s="1541"/>
      <c r="ES609" s="1541"/>
      <c r="ET609" s="1541"/>
      <c r="EU609" s="1541"/>
      <c r="EV609" s="1541"/>
    </row>
    <row r="610" customFormat="1" ht="12.75" s="396" x14ac:dyDescent="0.2">
      <c r="A610" s="1541"/>
      <c r="B610" s="1541"/>
      <c r="C610"/>
      <c r="D610" s="1486"/>
      <c r="E610" s="1486"/>
      <c r="F610" s="672">
        <v>5.4</v>
      </c>
      <c r="G610" s="1497"/>
      <c r="H610" s="130">
        <f>BV610</f>
        <v/>
      </c>
      <c r="I610" s="130">
        <f>BW610</f>
        <v/>
      </c>
      <c r="J610" s="1299" t="inlineStr">
        <is>
          <t>5G</t>
        </is>
      </c>
      <c r="K610" s="1299" t="inlineStr">
        <is>
          <t>n2</t>
        </is>
      </c>
      <c r="L610" s="115"/>
      <c r="M610" s="130"/>
      <c r="N610" s="119"/>
      <c r="O610" s="131"/>
      <c r="P610" s="6597"/>
      <c r="Q610" s="131"/>
      <c r="R610" s="131"/>
      <c r="S610" s="130"/>
      <c r="T610" s="130">
        <v>376000</v>
      </c>
      <c r="U610" s="6593">
        <v>1880</v>
      </c>
      <c r="V610" s="119"/>
      <c r="W610" s="1305"/>
      <c r="X610" s="119"/>
      <c r="Y610" s="119"/>
      <c r="Z610" s="119"/>
      <c r="AA610" s="115"/>
      <c r="AB610" s="115"/>
      <c r="AC610" s="1300">
        <f>IF(OR(BX610="Close to Ear",BX610="Close to Head"),"Head",IF(BX610="Extremity","Extremity","Body"))</f>
        <v/>
      </c>
      <c r="AD610" s="1301">
        <f>CA610</f>
        <v/>
      </c>
      <c r="AE610" s="1299">
        <f>CB610</f>
        <v/>
      </c>
      <c r="AF610" s="115"/>
      <c r="AG610" s="1302">
        <f>IF(OR(AZ610="",BA610=""),"N/A",IF(DC610="Pass","P","F"))</f>
        <v/>
      </c>
      <c r="AH610" s="129"/>
      <c r="AI610" s="129"/>
      <c r="AJ610" s="129"/>
      <c r="AK610" s="119"/>
      <c r="AL610" s="115"/>
      <c r="AM610" s="119"/>
      <c r="AN610" s="119"/>
      <c r="AO610" s="692"/>
      <c r="AP610" s="692"/>
      <c r="AQ610" s="692"/>
      <c r="AR610" s="692"/>
      <c r="AS610" s="692"/>
      <c r="AT610" s="1303">
        <f>IF(AC610="Extremity",IF(CG610="","",CG610),"")</f>
        <v/>
      </c>
      <c r="AU610" s="1303">
        <f>IF(AC610="Extremity",IF(CH610="","",CH610),"")</f>
        <v/>
      </c>
      <c r="AV610" s="1304">
        <f>IF(AC610="Extremity","",IF(CE610="","",CE610))</f>
        <v/>
      </c>
      <c r="AW610" s="1304">
        <f>IF(AD610="Extremity","",IF(CF610="","",CF610))</f>
        <v/>
      </c>
      <c r="AX610" s="1305">
        <f>DL610</f>
        <v/>
      </c>
      <c r="AY610" s="1305">
        <f>DQ610</f>
        <v/>
      </c>
      <c r="AZ610" s="3377">
        <f>IF(AC610="Extremity",IF(DA610="","",DA610),"")</f>
        <v/>
      </c>
      <c r="BA610" s="3378">
        <f>IF(AC610="Extremity","",IF(CT610="","",CT610))</f>
        <v/>
      </c>
      <c r="BB610" s="1305">
        <f>IF(AC610="Extremity",IF(DB610="","",DB610),"")</f>
        <v/>
      </c>
      <c r="BC610" s="1304">
        <f>IF(AC610="Extremity","",IF(CZ610="","",CZ610))</f>
        <v/>
      </c>
      <c r="BD610" s="1305">
        <f>DD610</f>
        <v/>
      </c>
      <c r="BE610" s="132">
        <f>DE610</f>
        <v/>
      </c>
      <c r="BF610" s="133">
        <f>DF610*60</f>
        <v/>
      </c>
      <c r="BG610" s="121">
        <f>BE610</f>
        <v/>
      </c>
      <c r="BH610" s="133">
        <f>DG610*60</f>
        <v/>
      </c>
      <c r="BI610" s="133">
        <f>DH610</f>
        <v/>
      </c>
      <c r="BJ610" s="117"/>
      <c r="BK610" s="812">
        <f>Overview!$E$7</f>
        <v/>
      </c>
      <c r="BL610" s="117"/>
      <c r="BM610" s="834">
        <f>DI610</f>
        <v/>
      </c>
      <c r="BN610" s="812">
        <f>Overview!$P$153</f>
        <v/>
      </c>
      <c r="BO610" s="117"/>
      <c r="BP610" s="117"/>
      <c r="BQ610" s="115"/>
      <c r="BR610" s="1478"/>
      <c r="BS610" s="1541"/>
      <c r="BT610" s="1889" t="inlineStr">
        <is>
          <t>5G</t>
        </is>
      </c>
      <c r="BU610" s="1816" t="inlineStr">
        <is>
          <t>n2</t>
        </is>
      </c>
      <c r="BV610" s="595">
        <f>Overview!$H$28</f>
        <v/>
      </c>
      <c r="BW610" s="1865"/>
      <c r="BX610" s="1816" t="inlineStr">
        <is>
          <t>Body</t>
        </is>
      </c>
      <c r="BY610" s="7282"/>
      <c r="BZ610" s="1865"/>
      <c r="CA610" s="1673" t="str">
        <f>IF(CF609&gt;=1.45,CONCATENATE(CA609," - Variability2"),"N/A")</f>
        <v>N/A</v>
      </c>
      <c r="CB610" s="200">
        <v>0</v>
      </c>
      <c r="CC610" s="1673">
        <f>IF(COUNT('Conducted 5G'!$AH$3:$AH$20)=0,376000,INDEX('Conducted 5G'!$T$3:$T$20,MATCH(MAX('Conducted 5G'!$AH$3:$AH$20),'Conducted 5G'!$AH$3:$AH$20,0)))</f>
        <v>376000</v>
      </c>
      <c r="CD610" s="1673">
        <f>IF(COUNT('Conducted 5G'!$AH$3:$AH$20)=0,1880,INDEX('Conducted 5G'!$U$3:$U$20,MATCH(MAX('Conducted 5G'!$AH$3:$AH$20),'Conducted 5G'!$AH$3:$AH$20,0)))</f>
        <v>1880</v>
      </c>
      <c r="CE610" s="7234"/>
      <c r="CF610" s="7234"/>
      <c r="CG610" s="6706"/>
      <c r="CH610" s="6706"/>
      <c r="CI610" s="225">
        <f>BY610</f>
        <v/>
      </c>
      <c r="CJ610" s="237">
        <f>BZ610</f>
        <v/>
      </c>
      <c r="CK610" s="223">
        <f>CA610</f>
        <v/>
      </c>
      <c r="CL610" s="237">
        <f>CC610</f>
        <v/>
      </c>
      <c r="CM610" s="237">
        <f>CD610</f>
        <v/>
      </c>
      <c r="CN610" s="1527"/>
      <c r="CO610" s="1579"/>
      <c r="CP610" s="7214">
        <f>IF(CF610=""," ",IF(ABS(CE610-CF610)&lt;=0.1,"Valid","Not valid"))</f>
        <v/>
      </c>
      <c r="CQ610" s="1674">
        <f> IF(CE610="","",IF(AND(CE610&lt;&gt;"",CF610=""),IF(CE610&gt;=0.8,"Medir+Sig Max","No"),IF(CF610&lt;&gt;"",IF(CF610&gt;=0.8,"Medir+Sig Max","No"),"")))</f>
        <v/>
      </c>
      <c r="CR610" s="6927">
        <f>IF(UPPER('SAR FCC-ISED'!$CQ$1)="X",IF(CF610=""," ",IF((ABS(CE610)&lt;5)*AND(ABS(CF610)&lt;5)*AND(ABS(CT610)&lt;5),"Solo si es max","Medir")),IF(CF610=""," ",IF((ABS(CE610)&lt;1)*AND(ABS(CF610)&lt;1)*AND(ABS(CT610)&lt;1),"Solo si es max","Medir")))</f>
        <v/>
      </c>
      <c r="CS610" s="1674"/>
      <c r="CT610" s="220">
        <f>IF(CO610="",IF(AND(CE610="",CF610=""),"",IF(CF610="",IF(DQ610&gt;1,ROUND(DQ610*CE610,3),CE610),IF(DQ610&gt;1,ROUND(DQ610*CF610,3),CF610))),IF(AND(CE610="",CF610=""),"",IF(CF610="",IF(DQ610&gt;1,ROUND(DQ610*CE610*(1/(CO610)),3),CE610*(1/(CO610))),IF(DQ610&gt;1,ROUND(DQ610*CF610*(1/(CO610)),3),CF610*(1/(CO610))))))</f>
        <v/>
      </c>
      <c r="CU610" s="224">
        <f>BY610</f>
        <v/>
      </c>
      <c r="CV610" s="237">
        <f>BZ610</f>
        <v/>
      </c>
      <c r="CW610" s="237">
        <f>CA610</f>
        <v/>
      </c>
      <c r="CX610" s="224">
        <f>CC610</f>
        <v/>
      </c>
      <c r="CY610" s="237">
        <f>CD610</f>
        <v/>
      </c>
      <c r="CZ610" s="7474">
        <f>IF(COUNTIF(Overview!K12:K14,TRUE)&gt;0,1.6,IF(COUNTIF(Overview!L12:L14,TRUE)&gt;0,8,0))</f>
        <v/>
      </c>
      <c r="DA610" s="1788"/>
      <c r="DB610" s="7483"/>
      <c r="DC610" s="844">
        <f>IF(CT610="","",IF(CT610&gt;CZ610,"Fail","Pass"))</f>
        <v/>
      </c>
      <c r="DD610" s="402"/>
      <c r="DE610" s="1565">
        <f>MyTimestamp(DC610)</f>
        <v/>
      </c>
      <c r="DF610" s="1531">
        <f>IF(COUNT(CE610:CH610)=1,15,IF(COUNT(CE610:CH610)=0,0,30))</f>
        <v/>
      </c>
      <c r="DG610" s="1532">
        <f>IF(DF610=0,0,2)</f>
        <v/>
      </c>
      <c r="DH610" s="1866"/>
      <c r="DI610" s="1866"/>
      <c r="DJ610" s="1863"/>
      <c r="DK610" s="1789"/>
      <c r="DL610" s="1574">
        <f>10^(CN610/20)*100-100</f>
        <v/>
      </c>
      <c r="DM610" s="973"/>
      <c r="DN610" s="772"/>
      <c r="DO610" s="973">
        <f>IF(DM610="","",10^(DM610/10))</f>
        <v/>
      </c>
      <c r="DP610" s="973">
        <f>IF(ISNUMBER(DN610)=FALSE,"",10^(DN610/10))</f>
        <v/>
      </c>
      <c r="DQ610" s="1578">
        <f>IF(AND(ISNUMBER(DO610),ISNUMBER(DP610)),IF(DO610/DP610&gt;1,ROUND((DO610)/DP610,3),1),1)</f>
        <v/>
      </c>
      <c r="DR610" s="1541"/>
      <c r="DS610" s="1541"/>
      <c r="DT610" s="1541"/>
      <c r="DU610" s="1541"/>
      <c r="DV610" s="1541"/>
      <c r="DW610" s="1541"/>
      <c r="DX610" s="1541"/>
      <c r="DY610" s="1541"/>
      <c r="DZ610" s="1541"/>
      <c r="EA610" s="1541"/>
      <c r="EB610" s="1541"/>
      <c r="EC610" s="1541"/>
      <c r="ED610" s="1541"/>
      <c r="EE610" s="1541"/>
      <c r="EF610" s="1541"/>
      <c r="EG610" s="1541"/>
      <c r="EH610" s="1541"/>
      <c r="EI610" s="1541"/>
      <c r="EJ610" s="1541"/>
      <c r="EK610" s="1541"/>
      <c r="EL610" s="1541"/>
      <c r="EM610" s="1541"/>
      <c r="EN610" s="1541"/>
      <c r="EO610" s="1541"/>
      <c r="EP610" s="1541"/>
      <c r="EQ610" s="1541"/>
      <c r="ER610" s="1541"/>
      <c r="ES610" s="1541"/>
      <c r="ET610" s="1541"/>
      <c r="EU610" s="1541"/>
      <c r="EV610" s="1541"/>
    </row>
    <row r="611" customFormat="1" ht="12.75" s="396" x14ac:dyDescent="0.2">
      <c r="A611" s="1541"/>
      <c r="B611" s="1541"/>
      <c r="C611"/>
      <c r="D611" s="6590"/>
      <c r="E611" s="6590"/>
      <c r="F611" s="6591">
        <v>5.4</v>
      </c>
      <c r="G611" s="6592"/>
      <c r="H611" s="6593">
        <f>BV611</f>
        <v/>
      </c>
      <c r="I611" s="6593">
        <f>BW611</f>
        <v/>
      </c>
      <c r="J611" s="6594" t="inlineStr">
        <is>
          <t>5G</t>
        </is>
      </c>
      <c r="K611" s="6594" t="inlineStr">
        <is>
          <t>n2</t>
        </is>
      </c>
      <c r="L611" s="6595"/>
      <c r="M611" s="6593"/>
      <c r="N611" s="6596"/>
      <c r="O611" s="6597"/>
      <c r="P611" s="6597"/>
      <c r="Q611" s="6597"/>
      <c r="R611" s="6597"/>
      <c r="S611" s="6593"/>
      <c r="T611" s="130">
        <v>376000</v>
      </c>
      <c r="U611" s="6593">
        <v>1880</v>
      </c>
      <c r="V611" s="6596"/>
      <c r="W611" s="6598"/>
      <c r="X611" s="6596"/>
      <c r="Y611" s="6596"/>
      <c r="Z611" s="6596"/>
      <c r="AA611" s="6595"/>
      <c r="AB611" s="6595"/>
      <c r="AC611" s="6599">
        <f>IF(OR(BX611="Close to Ear",BX611="Close to Head"),"Head",IF(BX611="Extremity","Extremity","Body"))</f>
        <v/>
      </c>
      <c r="AD611" s="6600">
        <f>CA611</f>
        <v/>
      </c>
      <c r="AE611" s="6594">
        <f>CB611</f>
        <v/>
      </c>
      <c r="AF611" s="6595"/>
      <c r="AG611" s="6601">
        <f>IF(OR(AZ611="",BA611=""),"N/A",IF(DC611="Pass","P","F"))</f>
        <v/>
      </c>
      <c r="AH611" s="6602"/>
      <c r="AI611" s="6602"/>
      <c r="AJ611" s="6602"/>
      <c r="AK611" s="6596"/>
      <c r="AL611" s="6595"/>
      <c r="AM611" s="6596"/>
      <c r="AN611" s="6596"/>
      <c r="AO611" s="6603"/>
      <c r="AP611" s="6603"/>
      <c r="AQ611" s="6603"/>
      <c r="AR611" s="6603"/>
      <c r="AS611" s="6603"/>
      <c r="AT611" s="6604">
        <f>IF(AC611="Extremity",IF(CG611="","",CG611),"")</f>
        <v/>
      </c>
      <c r="AU611" s="6604">
        <f>IF(AC611="Extremity",IF(CH611="","",CH611),"")</f>
        <v/>
      </c>
      <c r="AV611" s="6605">
        <f>IF(AC611="Extremity","",IF(CE611="","",CE611))</f>
        <v/>
      </c>
      <c r="AW611" s="6605">
        <f>IF(AD611="Extremity","",IF(CF611="","",CF611))</f>
        <v/>
      </c>
      <c r="AX611" s="6598">
        <f>DL611</f>
        <v/>
      </c>
      <c r="AY611" s="6598">
        <f>DQ611</f>
        <v/>
      </c>
      <c r="AZ611" s="6606">
        <f>IF(AC611="Extremity",IF(DA611="","",DA611),"")</f>
        <v/>
      </c>
      <c r="BA611" s="6607">
        <f>IF(AC611="Extremity","",IF(CT611="","",CT611))</f>
        <v/>
      </c>
      <c r="BB611" s="6598">
        <f>IF(AC611="Extremity",IF(DB611="","",DB611),"")</f>
        <v/>
      </c>
      <c r="BC611" s="6605">
        <f>IF(AC611="Extremity","",IF(CZ611="","",CZ611))</f>
        <v/>
      </c>
      <c r="BD611" s="6598">
        <f>DD611</f>
        <v/>
      </c>
      <c r="BE611" s="6608">
        <f>DE611</f>
        <v/>
      </c>
      <c r="BF611" s="6609">
        <f>DF611*60</f>
        <v/>
      </c>
      <c r="BG611" s="6610">
        <f>BE611</f>
        <v/>
      </c>
      <c r="BH611" s="6609">
        <f>DG611*60</f>
        <v/>
      </c>
      <c r="BI611" s="6609">
        <f>DH611</f>
        <v/>
      </c>
      <c r="BJ611" s="6611"/>
      <c r="BK611" s="6612">
        <f>Overview!$E$7</f>
        <v/>
      </c>
      <c r="BL611" s="6611"/>
      <c r="BM611" s="6609">
        <f>DI611</f>
        <v/>
      </c>
      <c r="BN611" s="6612">
        <f>Overview!$P$153</f>
        <v/>
      </c>
      <c r="BO611" s="6611"/>
      <c r="BP611" s="6611"/>
      <c r="BQ611" s="6595"/>
      <c r="BR611" s="6613"/>
      <c r="BS611" s="1541"/>
      <c r="BT611" s="1889" t="inlineStr">
        <is>
          <t>5G</t>
        </is>
      </c>
      <c r="BU611" s="1816" t="inlineStr">
        <is>
          <t>n2</t>
        </is>
      </c>
      <c r="BV611" s="595">
        <f>Overview!$H$28</f>
        <v/>
      </c>
      <c r="BW611" s="1865"/>
      <c r="BX611" s="1816" t="inlineStr">
        <is>
          <t>Body</t>
        </is>
      </c>
      <c r="BY611" s="7282"/>
      <c r="BZ611" s="1865"/>
      <c r="CA611" s="1673">
        <f>IF(Overview!$K$28="", "", CONCATENATE(CA601, " - Battery check 1"))</f>
        <v/>
      </c>
      <c r="CB611" s="200">
        <v>5</v>
      </c>
      <c r="CC611" s="1673">
        <f>IF(COUNT('Conducted 5G'!$AH$3:$AH$20)=0,376000,INDEX('Conducted 5G'!$T$3:$T$20,MATCH(MAX('Conducted 5G'!$AH$3:$AH$20),'Conducted 5G'!$AH$3:$AH$20,0)))</f>
        <v>376000</v>
      </c>
      <c r="CD611" s="1673">
        <f>IF(COUNT('Conducted 5G'!$AH$3:$AH$20)=0,1880,INDEX('Conducted 5G'!$U$3:$U$20,MATCH(MAX('Conducted 5G'!$AH$3:$AH$20),'Conducted 5G'!$AH$3:$AH$20,0)))</f>
        <v>1880</v>
      </c>
      <c r="CE611" s="7234"/>
      <c r="CF611" s="7234"/>
      <c r="CG611" s="6706"/>
      <c r="CH611" s="6706"/>
      <c r="CI611" s="225">
        <f>BY611</f>
        <v/>
      </c>
      <c r="CJ611" s="237">
        <f>BZ611</f>
        <v/>
      </c>
      <c r="CK611" s="223">
        <f>CA611</f>
        <v/>
      </c>
      <c r="CL611" s="237">
        <f>CC611</f>
        <v/>
      </c>
      <c r="CM611" s="237">
        <f>CD611</f>
        <v/>
      </c>
      <c r="CN611" s="1527"/>
      <c r="CO611" s="1579"/>
      <c r="CP611" s="7214">
        <f>IF(CF611=""," ",IF(ABS(CE611-CF611)&lt;=0.1,"Valid","Not valid"))</f>
        <v/>
      </c>
      <c r="CQ611" s="1674">
        <f> IF(CE611="","",IF(AND(CE611&lt;&gt;"",CF611=""),IF(CE611&gt;=0.8,"Medir+Sig Max","No"),IF(CF611&lt;&gt;"",IF(CF611&gt;=0.8,"Medir+Sig Max","No"),"")))</f>
        <v/>
      </c>
      <c r="CR611" s="6927">
        <f>IF(UPPER('SAR FCC-ISED'!$CQ$1)="X",IF(CF611=""," ",IF((ABS(CE611)&lt;5)*AND(ABS(CF611)&lt;5)*AND(ABS(CT611)&lt;5),"Solo si es max","Medir")),IF(CF611=""," ",IF((ABS(CE611)&lt;1)*AND(ABS(CF611)&lt;1)*AND(ABS(CT611)&lt;1),"Solo si es max","Medir")))</f>
        <v/>
      </c>
      <c r="CS611" s="1674"/>
      <c r="CT611" s="220">
        <f>IF(CO611="",IF(AND(CE611="",CF611=""),"",IF(CF611="",IF(DQ611&gt;1,ROUND(DQ611*CE611,3),CE611),IF(DQ611&gt;1,ROUND(DQ611*CF611,3),CF611))),IF(AND(CE611="",CF611=""),"",IF(CF611="",IF(DQ611&gt;1,ROUND(DQ611*CE611*(1/(CO611)),3),CE611*(1/(CO611))),IF(DQ611&gt;1,ROUND(DQ611*CF611*(1/(CO611)),3),CF611*(1/(CO611))))))</f>
        <v/>
      </c>
      <c r="CU611" s="224">
        <f>BY611</f>
        <v/>
      </c>
      <c r="CV611" s="237">
        <f>BZ611</f>
        <v/>
      </c>
      <c r="CW611" s="237">
        <f>CA611</f>
        <v/>
      </c>
      <c r="CX611" s="224">
        <f>CC611</f>
        <v/>
      </c>
      <c r="CY611" s="237">
        <f>CD611</f>
        <v/>
      </c>
      <c r="CZ611" s="7474">
        <f>IF(COUNTIF(Overview!K12:K14,TRUE)&gt;0,1.6,IF(COUNTIF(Overview!L12:L14,TRUE)&gt;0,8,0))</f>
        <v/>
      </c>
      <c r="DA611" s="1788"/>
      <c r="DB611" s="7483"/>
      <c r="DC611" s="844">
        <f>IF(CT611="","",IF(CT611&gt;CZ611,"Fail","Pass"))</f>
        <v/>
      </c>
      <c r="DD611" s="402"/>
      <c r="DE611" s="1565">
        <f>MyTimestamp(DC611)</f>
        <v/>
      </c>
      <c r="DF611" s="1531">
        <f>IF(COUNT(CE611:CH611)=1,15,IF(COUNT(CE611:CH611)=0,0,30))</f>
        <v/>
      </c>
      <c r="DG611" s="1532">
        <f>IF(DF611=0,0,2)</f>
        <v/>
      </c>
      <c r="DH611" s="1866"/>
      <c r="DI611" s="1866"/>
      <c r="DJ611" s="1863"/>
      <c r="DK611" s="1789"/>
      <c r="DL611" s="1574">
        <f>10^(CN611/20)*100-100</f>
        <v/>
      </c>
      <c r="DM611" s="973"/>
      <c r="DN611" s="772"/>
      <c r="DO611" s="973">
        <f>IF(DM611="","",10^(DM611/10))</f>
        <v/>
      </c>
      <c r="DP611" s="973">
        <f>IF(ISNUMBER(DN611)=FALSE,"",10^(DN611/10))</f>
        <v/>
      </c>
      <c r="DQ611" s="1578">
        <f>IF(AND(ISNUMBER(DO611),ISNUMBER(DP611)),IF(DO611/DP611&gt;1,ROUND((DO611)/DP611,3),1),1)</f>
        <v/>
      </c>
      <c r="DR611" s="1541"/>
      <c r="DS611" s="1541"/>
      <c r="DT611" s="1541"/>
      <c r="DU611" s="1541"/>
      <c r="DV611" s="1541"/>
      <c r="DW611" s="1541"/>
      <c r="DX611" s="1541"/>
      <c r="DY611" s="1541"/>
      <c r="DZ611" s="1541"/>
      <c r="EA611" s="1541"/>
      <c r="EB611" s="1541"/>
      <c r="EC611" s="1541"/>
      <c r="ED611" s="1541"/>
      <c r="EE611" s="1541"/>
      <c r="EF611" s="1541"/>
      <c r="EG611" s="1541"/>
      <c r="EH611" s="1541"/>
      <c r="EI611" s="1541"/>
      <c r="EJ611" s="1541"/>
      <c r="EK611" s="1541"/>
      <c r="EL611" s="1541"/>
      <c r="EM611" s="1541"/>
      <c r="EN611" s="1541"/>
      <c r="EO611" s="1541"/>
      <c r="EP611" s="1541"/>
      <c r="EQ611" s="1541"/>
      <c r="ER611" s="1541"/>
      <c r="ES611" s="1541"/>
      <c r="ET611" s="1541"/>
      <c r="EU611" s="1541"/>
      <c r="EV611" s="1541"/>
    </row>
    <row r="612" customFormat="1" ht="12.75" s="396" x14ac:dyDescent="0.2">
      <c r="A612" s="1541"/>
      <c r="B612" s="1541"/>
      <c r="C612"/>
      <c r="D612" s="6590"/>
      <c r="E612" s="6590"/>
      <c r="F612" s="6591">
        <v>5.4</v>
      </c>
      <c r="G612" s="6592"/>
      <c r="H612" s="6593">
        <f>BV612</f>
        <v/>
      </c>
      <c r="I612" s="6593">
        <f>BW612</f>
        <v/>
      </c>
      <c r="J612" s="6594" t="inlineStr">
        <is>
          <t>5G</t>
        </is>
      </c>
      <c r="K612" s="6594" t="inlineStr">
        <is>
          <t>n2</t>
        </is>
      </c>
      <c r="L612" s="6595"/>
      <c r="M612" s="6593"/>
      <c r="N612" s="6596"/>
      <c r="O612" s="6597"/>
      <c r="P612" s="6597"/>
      <c r="Q612" s="6597"/>
      <c r="R612" s="6597"/>
      <c r="S612" s="6593"/>
      <c r="T612" s="130">
        <v>376000</v>
      </c>
      <c r="U612" s="6593">
        <v>1880</v>
      </c>
      <c r="V612" s="6596"/>
      <c r="W612" s="6598"/>
      <c r="X612" s="6596"/>
      <c r="Y612" s="6596"/>
      <c r="Z612" s="6596"/>
      <c r="AA612" s="6595"/>
      <c r="AB612" s="6595"/>
      <c r="AC612" s="6599">
        <f>IF(OR(BX612="Close to Ear",BX612="Close to Head"),"Head",IF(BX612="Extremity","Extremity","Body"))</f>
        <v/>
      </c>
      <c r="AD612" s="6600">
        <f>CA612</f>
        <v/>
      </c>
      <c r="AE612" s="6594">
        <f>CB612</f>
        <v/>
      </c>
      <c r="AF612" s="6595"/>
      <c r="AG612" s="6601">
        <f>IF(OR(AZ612="",BA612=""),"N/A",IF(DC612="Pass","P","F"))</f>
        <v/>
      </c>
      <c r="AH612" s="6602"/>
      <c r="AI612" s="6602"/>
      <c r="AJ612" s="6602"/>
      <c r="AK612" s="6596"/>
      <c r="AL612" s="6595"/>
      <c r="AM612" s="6596"/>
      <c r="AN612" s="6596"/>
      <c r="AO612" s="6603"/>
      <c r="AP612" s="6603"/>
      <c r="AQ612" s="6603"/>
      <c r="AR612" s="6603"/>
      <c r="AS612" s="6603"/>
      <c r="AT612" s="6604">
        <f>IF(AC612="Extremity",IF(CG612="","",CG612),"")</f>
        <v/>
      </c>
      <c r="AU612" s="6604">
        <f>IF(AC612="Extremity",IF(CH612="","",CH612),"")</f>
        <v/>
      </c>
      <c r="AV612" s="6605">
        <f>IF(AC612="Extremity","",IF(CE612="","",CE612))</f>
        <v/>
      </c>
      <c r="AW612" s="6605">
        <f>IF(AD612="Extremity","",IF(CF612="","",CF612))</f>
        <v/>
      </c>
      <c r="AX612" s="6598">
        <f>DL612</f>
        <v/>
      </c>
      <c r="AY612" s="6598">
        <f>DQ612</f>
        <v/>
      </c>
      <c r="AZ612" s="6606">
        <f>IF(AC612="Extremity",IF(DA612="","",DA612),"")</f>
        <v/>
      </c>
      <c r="BA612" s="6607">
        <f>IF(AC612="Extremity","",IF(CT612="","",CT612))</f>
        <v/>
      </c>
      <c r="BB612" s="6598">
        <f>IF(AC612="Extremity",IF(DB612="","",DB612),"")</f>
        <v/>
      </c>
      <c r="BC612" s="6605">
        <f>IF(AC612="Extremity","",IF(CZ612="","",CZ612))</f>
        <v/>
      </c>
      <c r="BD612" s="6598">
        <f>DD612</f>
        <v/>
      </c>
      <c r="BE612" s="6608">
        <f>DE612</f>
        <v/>
      </c>
      <c r="BF612" s="6609">
        <f>DF612*60</f>
        <v/>
      </c>
      <c r="BG612" s="6610">
        <f>BE612</f>
        <v/>
      </c>
      <c r="BH612" s="6609">
        <f>DG612*60</f>
        <v/>
      </c>
      <c r="BI612" s="6609">
        <f>DH612</f>
        <v/>
      </c>
      <c r="BJ612" s="6611"/>
      <c r="BK612" s="6612">
        <f>Overview!$E$7</f>
        <v/>
      </c>
      <c r="BL612" s="6611"/>
      <c r="BM612" s="6609">
        <f>DI612</f>
        <v/>
      </c>
      <c r="BN612" s="6612">
        <f>Overview!$P$153</f>
        <v/>
      </c>
      <c r="BO612" s="6611"/>
      <c r="BP612" s="6611"/>
      <c r="BQ612" s="6595"/>
      <c r="BR612" s="6613"/>
      <c r="BS612" s="1541"/>
      <c r="BT612" s="1889" t="inlineStr">
        <is>
          <t>5G</t>
        </is>
      </c>
      <c r="BU612" s="1816" t="inlineStr">
        <is>
          <t>n2</t>
        </is>
      </c>
      <c r="BV612" s="595">
        <f>Overview!$H$28</f>
        <v/>
      </c>
      <c r="BW612" s="1865"/>
      <c r="BX612" s="1816" t="inlineStr">
        <is>
          <t>Body</t>
        </is>
      </c>
      <c r="BY612" s="7280"/>
      <c r="BZ612" s="1865"/>
      <c r="CA612" s="851">
        <f>IF(Overview!$K$29="", "", CONCATENATE(CA601, " - Battery check 2"))</f>
        <v/>
      </c>
      <c r="CB612" s="200">
        <v>5</v>
      </c>
      <c r="CC612" s="851">
        <f>IF(COUNT('Conducted 5G'!$AH$3:$AH$20)=0,376000,INDEX('Conducted 5G'!$T$3:$T$20,MATCH(MAX('Conducted 5G'!$AH$3:$AH$20),'Conducted 5G'!$AH$3:$AH$20,0)))</f>
        <v>376000</v>
      </c>
      <c r="CD612" s="851">
        <f>IF(COUNT('Conducted 5G'!$AH$3:$AH$20)=0,1880,INDEX('Conducted 5G'!$U$3:$U$20,MATCH(MAX('Conducted 5G'!$AH$3:$AH$20),'Conducted 5G'!$AH$3:$AH$20,0)))</f>
        <v>1880</v>
      </c>
      <c r="CE612" s="7234"/>
      <c r="CF612" s="7234"/>
      <c r="CG612" s="6706"/>
      <c r="CH612" s="6706"/>
      <c r="CI612" s="225">
        <f>BY612</f>
        <v/>
      </c>
      <c r="CJ612" s="237">
        <f>BZ612</f>
        <v/>
      </c>
      <c r="CK612" s="223">
        <f>CA612</f>
        <v/>
      </c>
      <c r="CL612" s="237">
        <f>CC612</f>
        <v/>
      </c>
      <c r="CM612" s="237">
        <f>CD612</f>
        <v/>
      </c>
      <c r="CN612" s="1527"/>
      <c r="CO612" s="1579"/>
      <c r="CP612" s="7214">
        <f>IF(CF612=""," ",IF(ABS(CE612-CF612)&lt;=0.1,"Valid","Not valid"))</f>
        <v/>
      </c>
      <c r="CQ612" s="1674">
        <f> IF(CE612="","",IF(AND(CE612&lt;&gt;"",CF612=""),IF(CE612&gt;=0.8,"Medir+Sig Max","No"),IF(CF612&lt;&gt;"",IF(CF612&gt;=0.8,"Medir+Sig Max","No"),"")))</f>
        <v/>
      </c>
      <c r="CR612" s="6927">
        <f>IF(UPPER('SAR FCC-ISED'!$CQ$1)="X",IF(CF612=""," ",IF((ABS(CE612)&lt;5)*AND(ABS(CF612)&lt;5)*AND(ABS(CT612)&lt;5),"Solo si es max","Medir")),IF(CF612=""," ",IF((ABS(CE612)&lt;1)*AND(ABS(CF612)&lt;1)*AND(ABS(CT612)&lt;1),"Solo si es max","Medir")))</f>
        <v/>
      </c>
      <c r="CS612" s="1674"/>
      <c r="CT612" s="220">
        <f>IF(CO612="",IF(AND(CE612="",CF612=""),"",IF(CF612="",IF(DQ612&gt;1,ROUND(DQ612*CE612,3),CE612),IF(DQ612&gt;1,ROUND(DQ612*CF612,3),CF612))),IF(AND(CE612="",CF612=""),"",IF(CF612="",IF(DQ612&gt;1,ROUND(DQ612*CE612*(1/(CO612)),3),CE612*(1/(CO612))),IF(DQ612&gt;1,ROUND(DQ612*CF612*(1/(CO612)),3),CF612*(1/(CO612))))))</f>
        <v/>
      </c>
      <c r="CU612" s="224">
        <f>BY612</f>
        <v/>
      </c>
      <c r="CV612" s="237">
        <f>BZ612</f>
        <v/>
      </c>
      <c r="CW612" s="237">
        <f>CA612</f>
        <v/>
      </c>
      <c r="CX612" s="224">
        <f>CC612</f>
        <v/>
      </c>
      <c r="CY612" s="237">
        <f>CD612</f>
        <v/>
      </c>
      <c r="CZ612" s="7474">
        <f>IF(COUNTIF(Overview!K12:K14,TRUE)&gt;0,1.6,IF(COUNTIF(Overview!L12:L14,TRUE)&gt;0,8,0))</f>
        <v/>
      </c>
      <c r="DA612" s="1788"/>
      <c r="DB612" s="7483"/>
      <c r="DC612" s="844">
        <f>IF(CT612="","",IF(CT612&gt;CZ612,"Fail","Pass"))</f>
        <v/>
      </c>
      <c r="DD612" s="402"/>
      <c r="DE612" s="1565">
        <f>MyTimestamp(DC612)</f>
        <v/>
      </c>
      <c r="DF612" s="1531">
        <f>IF(COUNT(CE612:CH612)=1,15,IF(COUNT(CE612:CH612)=0,0,30))</f>
        <v/>
      </c>
      <c r="DG612" s="1532">
        <f>IF(DF612=0,0,2)</f>
        <v/>
      </c>
      <c r="DH612" s="1866"/>
      <c r="DI612" s="1866"/>
      <c r="DJ612" s="1863"/>
      <c r="DK612" s="1789"/>
      <c r="DL612" s="1574">
        <f>10^(CN612/20)*100-100</f>
        <v/>
      </c>
      <c r="DM612" s="973"/>
      <c r="DN612" s="772"/>
      <c r="DO612" s="973">
        <f>IF(DM612="","",10^(DM612/10))</f>
        <v/>
      </c>
      <c r="DP612" s="973">
        <f>IF(ISNUMBER(DN612)=FALSE,"",10^(DN612/10))</f>
        <v/>
      </c>
      <c r="DQ612" s="1578">
        <f>IF(AND(ISNUMBER(DO612),ISNUMBER(DP612)),IF(DO612/DP612&gt;1,ROUND((DO612)/DP612,3),1),1)</f>
        <v/>
      </c>
      <c r="DR612" s="1541"/>
      <c r="DS612" s="1541"/>
      <c r="DT612" s="1541"/>
      <c r="DU612" s="1541"/>
      <c r="DV612" s="1541"/>
      <c r="DW612" s="1541"/>
      <c r="DX612" s="1541"/>
      <c r="DY612" s="1541"/>
      <c r="DZ612" s="1541"/>
      <c r="EA612" s="1541"/>
      <c r="EB612" s="1541"/>
      <c r="EC612" s="1541"/>
      <c r="ED612" s="1541"/>
      <c r="EE612" s="1541"/>
      <c r="EF612" s="1541"/>
      <c r="EG612" s="1541"/>
      <c r="EH612" s="1541"/>
      <c r="EI612" s="1541"/>
      <c r="EJ612" s="1541"/>
      <c r="EK612" s="1541"/>
      <c r="EL612" s="1541"/>
      <c r="EM612" s="1541"/>
      <c r="EN612" s="1541"/>
      <c r="EO612" s="1541"/>
      <c r="EP612" s="1541"/>
      <c r="EQ612" s="1541"/>
      <c r="ER612" s="1541"/>
      <c r="ES612" s="1541"/>
      <c r="ET612" s="1541"/>
      <c r="EU612" s="1541"/>
      <c r="EV612" s="1541"/>
    </row>
    <row r="613" customFormat="1" ht="12.75" s="396" x14ac:dyDescent="0.2">
      <c r="A613" s="1541"/>
      <c r="B613" s="1541"/>
      <c r="C613"/>
      <c r="D613" s="6799"/>
      <c r="E613" s="6799"/>
      <c r="F613" s="6800">
        <v>5.4</v>
      </c>
      <c r="G613" s="6801"/>
      <c r="H613" s="6802">
        <f>BV613</f>
        <v/>
      </c>
      <c r="I613" s="6802">
        <f>BW613</f>
        <v/>
      </c>
      <c r="J613" s="6803" t="inlineStr">
        <is>
          <t>5G</t>
        </is>
      </c>
      <c r="K613" s="6803" t="inlineStr">
        <is>
          <t>n2</t>
        </is>
      </c>
      <c r="L613" s="6804"/>
      <c r="M613" s="6802"/>
      <c r="N613" s="6805"/>
      <c r="O613" s="6806"/>
      <c r="P613" s="6597"/>
      <c r="Q613" s="6806"/>
      <c r="R613" s="6806"/>
      <c r="S613" s="6593"/>
      <c r="T613" s="130">
        <v>376000</v>
      </c>
      <c r="U613" s="6593">
        <v>1880</v>
      </c>
      <c r="V613" s="6805"/>
      <c r="W613" s="6807"/>
      <c r="X613" s="6805"/>
      <c r="Y613" s="6805"/>
      <c r="Z613" s="6805"/>
      <c r="AA613" s="6804"/>
      <c r="AB613" s="6804"/>
      <c r="AC613" s="6808">
        <f>IF(OR(BX613="Close to Ear",BX613="Close to Head"),"Head",IF(BX613="Extremity","Extremity","Body"))</f>
        <v/>
      </c>
      <c r="AD613" s="6809">
        <f>CA613</f>
        <v/>
      </c>
      <c r="AE613" s="6803">
        <f>CB613</f>
        <v/>
      </c>
      <c r="AF613" s="6804"/>
      <c r="AG613" s="6810">
        <f>IF(OR(AZ613="",BA613=""),"N/A",IF(DC613="Pass","P","F"))</f>
        <v/>
      </c>
      <c r="AH613" s="6811"/>
      <c r="AI613" s="6811"/>
      <c r="AJ613" s="6811"/>
      <c r="AK613" s="6805"/>
      <c r="AL613" s="6804"/>
      <c r="AM613" s="6805"/>
      <c r="AN613" s="6805"/>
      <c r="AO613" s="6812"/>
      <c r="AP613" s="6812"/>
      <c r="AQ613" s="6812"/>
      <c r="AR613" s="6812"/>
      <c r="AS613" s="6812"/>
      <c r="AT613" s="6813">
        <f>IF(AC613="Extremity",IF(CG613="","",CG613),"")</f>
        <v/>
      </c>
      <c r="AU613" s="6813">
        <f>IF(AC613="Extremity",IF(CH613="","",CH613),"")</f>
        <v/>
      </c>
      <c r="AV613" s="6814">
        <f>IF(AC613="Extremity","",IF(CE613="","",CE613))</f>
        <v/>
      </c>
      <c r="AW613" s="6814">
        <f>IF(AD613="Extremity","",IF(CF613="","",CF613))</f>
        <v/>
      </c>
      <c r="AX613" s="6807">
        <f>DL613</f>
        <v/>
      </c>
      <c r="AY613" s="6807">
        <f>DQ613</f>
        <v/>
      </c>
      <c r="AZ613" s="6815">
        <f>IF(AC613="Extremity",IF(DA613="","",DA613),"")</f>
        <v/>
      </c>
      <c r="BA613" s="6816">
        <f>IF(AC613="Extremity","",IF(CT613="","",CT613))</f>
        <v/>
      </c>
      <c r="BB613" s="6807">
        <f>IF(AC613="Extremity",IF(DB613="","",DB613),"")</f>
        <v/>
      </c>
      <c r="BC613" s="6814">
        <f>IF(AC613="Extremity","",IF(CZ613="","",CZ613))</f>
        <v/>
      </c>
      <c r="BD613" s="6807">
        <f>DD613</f>
        <v/>
      </c>
      <c r="BE613" s="6817">
        <f>DE613</f>
        <v/>
      </c>
      <c r="BF613" s="6818">
        <f>DF613*60</f>
        <v/>
      </c>
      <c r="BG613" s="6819">
        <f>BE613</f>
        <v/>
      </c>
      <c r="BH613" s="6818">
        <f>DG613*60</f>
        <v/>
      </c>
      <c r="BI613" s="6818">
        <f>DH613</f>
        <v/>
      </c>
      <c r="BJ613" s="6820"/>
      <c r="BK613" s="6821">
        <f>Overview!$E$7</f>
        <v/>
      </c>
      <c r="BL613" s="6820"/>
      <c r="BM613" s="6818">
        <f>DI613</f>
        <v/>
      </c>
      <c r="BN613" s="6821">
        <f>Overview!$P$153</f>
        <v/>
      </c>
      <c r="BO613" s="6820"/>
      <c r="BP613" s="6820"/>
      <c r="BQ613" s="6804"/>
      <c r="BR613" s="6822"/>
      <c r="BS613" s="1541"/>
      <c r="BT613" s="1889" t="inlineStr">
        <is>
          <t>5G</t>
        </is>
      </c>
      <c r="BU613" s="1816" t="inlineStr">
        <is>
          <t>n2</t>
        </is>
      </c>
      <c r="BV613" s="595">
        <f>Overview!$H$28</f>
        <v/>
      </c>
      <c r="BW613" s="1865"/>
      <c r="BX613" s="1816" t="inlineStr">
        <is>
          <t>Body</t>
        </is>
      </c>
      <c r="BY613" s="7285"/>
      <c r="BZ613" s="1865"/>
      <c r="CA613" s="7284" t="inlineStr">
        <is>
          <t>Front of Face</t>
        </is>
      </c>
      <c r="CB613" s="200">
        <v>25</v>
      </c>
      <c r="CC613" s="7284">
        <f>IF(COUNT('Conducted 5G'!$AH$3:$AH$20)=0,376000,INDEX('Conducted 5G'!$T$3:$T$20,MATCH(MAX('Conducted 5G'!$AH$3:$AH$20),'Conducted 5G'!$AH$3:$AH$20,0)))</f>
        <v>376000</v>
      </c>
      <c r="CD613" s="7284">
        <f>IF(COUNT('Conducted 5G'!$AH$3:$AH$20)=0,1880,INDEX('Conducted 5G'!$U$3:$U$20,MATCH(MAX('Conducted 5G'!$AH$3:$AH$20),'Conducted 5G'!$AH$3:$AH$20,0)))</f>
        <v>1880</v>
      </c>
      <c r="CE613" s="7238"/>
      <c r="CF613" s="7238"/>
      <c r="CG613" s="6909"/>
      <c r="CH613" s="6909"/>
      <c r="CI613" s="225">
        <f>BY613</f>
        <v/>
      </c>
      <c r="CJ613" s="237">
        <f>BZ613</f>
        <v/>
      </c>
      <c r="CK613" s="223">
        <f>CA613</f>
        <v/>
      </c>
      <c r="CL613" s="237">
        <f>CC613</f>
        <v/>
      </c>
      <c r="CM613" s="6665">
        <f>CD613</f>
        <v/>
      </c>
      <c r="CN613" s="2052"/>
      <c r="CO613" s="1579"/>
      <c r="CP613" s="7214">
        <f>IF(CF613=""," ",IF(ABS(CE613-CF613)&lt;=0.1,"Valid","Not valid"))</f>
        <v/>
      </c>
      <c r="CQ613" s="1674">
        <f> IF(CE613="","",IF(AND(CE613&lt;&gt;"",CF613=""),IF(CE613&gt;=0.8,"Medir+Sig Max","No"),IF(CF613&lt;&gt;"",IF(CF613&gt;=0.8,"Medir+Sig Max","No"),"")))</f>
        <v/>
      </c>
      <c r="CR613" s="6927">
        <f>IF(UPPER('SAR FCC-ISED'!$CQ$1)="X",IF(CF613=""," ",IF((ABS(CE613)&lt;5)*AND(ABS(CF613)&lt;5)*AND(ABS(CT613)&lt;5),"Solo si es max","Medir")),IF(CF613=""," ",IF((ABS(CE613)&lt;1)*AND(ABS(CF613)&lt;1)*AND(ABS(CT613)&lt;1),"Solo si es max","Medir")))</f>
        <v/>
      </c>
      <c r="CS613" s="7220"/>
      <c r="CT613" s="220">
        <f>IF(CO613="",IF(AND(CE613="",CF613=""),"",IF(CF613="",IF(DQ613&gt;1,ROUND(DQ613*CE613,3),CE613),IF(DQ613&gt;1,ROUND(DQ613*CF613,3),CF613))),IF(AND(CE613="",CF613=""),"",IF(CF613="",IF(DQ613&gt;1,ROUND(DQ613*CE613*(1/(CO613)),3),CE613*(1/(CO613))),IF(DQ613&gt;1,ROUND(DQ613*CF613*(1/(CO613)),3),CF613*(1/(CO613))))))</f>
        <v/>
      </c>
      <c r="CU613" s="224">
        <f>BY613</f>
        <v/>
      </c>
      <c r="CV613" s="237">
        <f>BZ613</f>
        <v/>
      </c>
      <c r="CW613" s="237">
        <f>CA613</f>
        <v/>
      </c>
      <c r="CX613" s="224">
        <f>CC613</f>
        <v/>
      </c>
      <c r="CY613" s="237">
        <f>CD613</f>
        <v/>
      </c>
      <c r="CZ613" s="7478">
        <f>IF(COUNTIF(Overview!K12:K14,TRUE)&gt;0,1.6,IF(COUNTIF(Overview!L12:L14,TRUE)&gt;0,8,0))</f>
        <v/>
      </c>
      <c r="DA613" s="1807"/>
      <c r="DB613" s="7484"/>
      <c r="DC613" s="844">
        <f>IF(CT613="","",IF(CT613&gt;CZ613,"Fail","Pass"))</f>
        <v/>
      </c>
      <c r="DD613" s="6666"/>
      <c r="DE613" s="1565">
        <f>MyTimestamp(DC613)</f>
        <v/>
      </c>
      <c r="DF613" s="1531">
        <f>IF(COUNT(CE613:CH613)=1,15,IF(COUNT(CE613:CH613)=0,0,30))</f>
        <v/>
      </c>
      <c r="DG613" s="1532">
        <f>IF(DF613=0,0,2)</f>
        <v/>
      </c>
      <c r="DH613" s="6825"/>
      <c r="DI613" s="6825"/>
      <c r="DJ613" s="1863"/>
      <c r="DK613" s="6667"/>
      <c r="DL613" s="1574">
        <f>10^(CN613/20)*100-100</f>
        <v/>
      </c>
      <c r="DM613" s="6832"/>
      <c r="DN613" s="772"/>
      <c r="DO613" s="6832"/>
      <c r="DP613" s="6832"/>
      <c r="DQ613" s="6827"/>
      <c r="DR613" s="1541"/>
      <c r="DS613" s="1541"/>
      <c r="DT613" s="1541"/>
      <c r="DU613" s="1541"/>
      <c r="DV613" s="1541"/>
      <c r="DW613" s="1541"/>
      <c r="DX613" s="1541"/>
      <c r="DY613" s="1541"/>
      <c r="DZ613" s="1541"/>
      <c r="EA613" s="1541"/>
      <c r="EB613" s="1541"/>
      <c r="EC613" s="1541"/>
      <c r="ED613" s="1541"/>
      <c r="EE613" s="1541"/>
      <c r="EF613" s="1541"/>
      <c r="EG613" s="1541"/>
      <c r="EH613" s="1541"/>
      <c r="EI613" s="1541"/>
      <c r="EJ613" s="1541"/>
      <c r="EK613" s="1541"/>
      <c r="EL613" s="1541"/>
      <c r="EM613" s="1541"/>
      <c r="EN613" s="1541"/>
      <c r="EO613" s="1541"/>
      <c r="EP613" s="1541"/>
      <c r="EQ613" s="1541"/>
      <c r="ER613" s="1541"/>
      <c r="ES613" s="1541"/>
      <c r="ET613" s="1541"/>
      <c r="EU613" s="1541"/>
      <c r="EV613" s="1541"/>
    </row>
    <row r="614" customFormat="1" ht="12.75" s="396" x14ac:dyDescent="0.2">
      <c r="A614" s="1541"/>
      <c r="B614" s="1541"/>
      <c r="C614"/>
      <c r="D614" s="6799"/>
      <c r="E614" s="6799"/>
      <c r="F614" s="6800">
        <v>5.4</v>
      </c>
      <c r="G614" s="6801"/>
      <c r="H614" s="6802">
        <f>BV614</f>
        <v/>
      </c>
      <c r="I614" s="6802">
        <f>BW614</f>
        <v/>
      </c>
      <c r="J614" s="6803" t="inlineStr">
        <is>
          <t>5G</t>
        </is>
      </c>
      <c r="K614" s="6803" t="inlineStr">
        <is>
          <t>n2</t>
        </is>
      </c>
      <c r="L614" s="6804"/>
      <c r="M614" s="6802"/>
      <c r="N614" s="6805"/>
      <c r="O614" s="6806"/>
      <c r="P614" s="6597"/>
      <c r="Q614" s="6806"/>
      <c r="R614" s="6806"/>
      <c r="S614" s="6593"/>
      <c r="T614" s="130">
        <v>376000</v>
      </c>
      <c r="U614" s="6593">
        <v>1880</v>
      </c>
      <c r="V614" s="6805"/>
      <c r="W614" s="6807"/>
      <c r="X614" s="6805"/>
      <c r="Y614" s="6805"/>
      <c r="Z614" s="6805"/>
      <c r="AA614" s="6804"/>
      <c r="AB614" s="6804"/>
      <c r="AC614" s="6808">
        <f>IF(OR(BX614="Close to Ear",BX614="Close to Head"),"Head",IF(BX614="Extremity","Extremity","Body"))</f>
        <v/>
      </c>
      <c r="AD614" s="6809">
        <f>CA614</f>
        <v/>
      </c>
      <c r="AE614" s="6803">
        <f>CB614</f>
        <v/>
      </c>
      <c r="AF614" s="6804"/>
      <c r="AG614" s="6810">
        <f>IF(OR(AZ614="",BA614=""),"N/A",IF(DC614="Pass","P","F"))</f>
        <v/>
      </c>
      <c r="AH614" s="6811"/>
      <c r="AI614" s="6811"/>
      <c r="AJ614" s="6811"/>
      <c r="AK614" s="6805"/>
      <c r="AL614" s="6804"/>
      <c r="AM614" s="6805"/>
      <c r="AN614" s="6805"/>
      <c r="AO614" s="6812"/>
      <c r="AP614" s="6812"/>
      <c r="AQ614" s="6812"/>
      <c r="AR614" s="6812"/>
      <c r="AS614" s="6812"/>
      <c r="AT614" s="6813">
        <f>IF(AC614="Extremity",IF(CG614="","",CG614),"")</f>
        <v/>
      </c>
      <c r="AU614" s="6813">
        <f>IF(AC614="Extremity",IF(CH614="","",CH614),"")</f>
        <v/>
      </c>
      <c r="AV614" s="6814">
        <f>IF(AC614="Extremity","",IF(CE614="","",CE614))</f>
        <v/>
      </c>
      <c r="AW614" s="6814">
        <f>IF(AD614="Extremity","",IF(CF614="","",CF614))</f>
        <v/>
      </c>
      <c r="AX614" s="6807">
        <f>DL614</f>
        <v/>
      </c>
      <c r="AY614" s="6807">
        <f>DQ614</f>
        <v/>
      </c>
      <c r="AZ614" s="6815">
        <f>IF(AC614="Extremity",IF(DA614="","",DA614),"")</f>
        <v/>
      </c>
      <c r="BA614" s="6816">
        <f>IF(AC614="Extremity","",IF(CT614="","",CT614))</f>
        <v/>
      </c>
      <c r="BB614" s="6807">
        <f>IF(AC614="Extremity",IF(DB614="","",DB614),"")</f>
        <v/>
      </c>
      <c r="BC614" s="6814">
        <f>IF(AC614="Extremity","",IF(CZ614="","",CZ614))</f>
        <v/>
      </c>
      <c r="BD614" s="6807">
        <f>DD614</f>
        <v/>
      </c>
      <c r="BE614" s="6817">
        <f>DE614</f>
        <v/>
      </c>
      <c r="BF614" s="6818">
        <f>DF614*60</f>
        <v/>
      </c>
      <c r="BG614" s="6819">
        <f>BE614</f>
        <v/>
      </c>
      <c r="BH614" s="6818">
        <f>DG614*60</f>
        <v/>
      </c>
      <c r="BI614" s="6818">
        <f>DH614</f>
        <v/>
      </c>
      <c r="BJ614" s="6820"/>
      <c r="BK614" s="6821">
        <f>Overview!$E$7</f>
        <v/>
      </c>
      <c r="BL614" s="6820"/>
      <c r="BM614" s="6818">
        <f>DI614</f>
        <v/>
      </c>
      <c r="BN614" s="6821">
        <f>Overview!$P$153</f>
        <v/>
      </c>
      <c r="BO614" s="6820"/>
      <c r="BP614" s="6820"/>
      <c r="BQ614" s="6804"/>
      <c r="BR614" s="6822"/>
      <c r="BS614" s="1541"/>
      <c r="BT614" s="1889" t="inlineStr">
        <is>
          <t>5G</t>
        </is>
      </c>
      <c r="BU614" s="1816" t="inlineStr">
        <is>
          <t>n2</t>
        </is>
      </c>
      <c r="BV614" s="595">
        <f>Overview!$H$28</f>
        <v/>
      </c>
      <c r="BW614" s="1865"/>
      <c r="BX614" s="1816" t="inlineStr">
        <is>
          <t>Body</t>
        </is>
      </c>
      <c r="BY614" s="7284"/>
      <c r="BZ614" s="1865"/>
      <c r="CA614" s="7287">
        <f>IF(Overview!P28="", "", Overview!P28)</f>
        <v/>
      </c>
      <c r="CB614" s="200">
        <v>0</v>
      </c>
      <c r="CC614" s="7285">
        <f>IF(COUNT('Conducted 5G'!$AH$3:$AH$20)=0,376000,INDEX('Conducted 5G'!$T$3:$T$20,MATCH(MAX('Conducted 5G'!$AH$3:$AH$20),'Conducted 5G'!$AH$3:$AH$20,0)))</f>
        <v>376000</v>
      </c>
      <c r="CD614" s="7284">
        <f>IF(COUNT('Conducted 5G'!$AH$3:$AH$20)=0,1880,INDEX('Conducted 5G'!$U$3:$U$20,MATCH(MAX('Conducted 5G'!$AH$3:$AH$20),'Conducted 5G'!$AH$3:$AH$20,0)))</f>
        <v>1880</v>
      </c>
      <c r="CE614" s="7238"/>
      <c r="CF614" s="7238"/>
      <c r="CG614" s="6909"/>
      <c r="CH614" s="6909"/>
      <c r="CI614" s="225">
        <f>BY614</f>
        <v/>
      </c>
      <c r="CJ614" s="237">
        <f>BZ614</f>
        <v/>
      </c>
      <c r="CK614" s="223">
        <f>CA614</f>
        <v/>
      </c>
      <c r="CL614" s="237">
        <f>CC614</f>
        <v/>
      </c>
      <c r="CM614" s="6665">
        <f>CD614</f>
        <v/>
      </c>
      <c r="CN614" s="2052"/>
      <c r="CO614" s="1579"/>
      <c r="CP614" s="7214">
        <f>IF(CF614=""," ",IF(ABS(CE614-CF614)&lt;=0.1,"Valid","Not valid"))</f>
        <v/>
      </c>
      <c r="CQ614" s="1674">
        <f> IF(CE614="","",IF(AND(CE614&lt;&gt;"",CF614=""),IF(CE614&gt;=0.8,"Medir+Sig Max","No"),IF(CF614&lt;&gt;"",IF(CF614&gt;=0.8,"Medir+Sig Max","No"),"")))</f>
        <v/>
      </c>
      <c r="CR614" s="6927">
        <f>IF(UPPER('SAR FCC-ISED'!$CQ$1)="X",IF(CF614=""," ",IF((ABS(CE614)&lt;5)*AND(ABS(CF614)&lt;5)*AND(ABS(CT614)&lt;5),"Solo si es max","Medir")),IF(CF614=""," ",IF((ABS(CE614)&lt;1)*AND(ABS(CF614)&lt;1)*AND(ABS(CT614)&lt;1),"Solo si es max","Medir")))</f>
        <v/>
      </c>
      <c r="CS614" s="7220"/>
      <c r="CT614" s="220">
        <f>IF(CO614="",IF(AND(CE614="",CF614=""),"",IF(CF614="",IF(DQ614&gt;1,ROUND(DQ614*CE614,3),CE614),IF(DQ614&gt;1,ROUND(DQ614*CF614,3),CF614))),IF(AND(CE614="",CF614=""),"",IF(CF614="",IF(DQ614&gt;1,ROUND(DQ614*CE614*(1/(CO614)),3),CE614*(1/(CO614))),IF(DQ614&gt;1,ROUND(DQ614*CF614*(1/(CO614)),3),CF614*(1/(CO614))))))</f>
        <v/>
      </c>
      <c r="CU614" s="224">
        <f>BY614</f>
        <v/>
      </c>
      <c r="CV614" s="237">
        <f>BZ614</f>
        <v/>
      </c>
      <c r="CW614" s="237">
        <f>CA614</f>
        <v/>
      </c>
      <c r="CX614" s="224">
        <f>CC614</f>
        <v/>
      </c>
      <c r="CY614" s="237">
        <f>CD614</f>
        <v/>
      </c>
      <c r="CZ614" s="7478">
        <f>IF(COUNTIF(Overview!K12:K14,TRUE)&gt;0,1.6,IF(COUNTIF(Overview!L12:L14,TRUE)&gt;0,8,0))</f>
        <v/>
      </c>
      <c r="DA614" s="1807"/>
      <c r="DB614" s="7484"/>
      <c r="DC614" s="844">
        <f>IF(CT614="","",IF(CT614&gt;CZ614,"Fail","Pass"))</f>
        <v/>
      </c>
      <c r="DD614" s="6666"/>
      <c r="DE614" s="1565">
        <f>MyTimestamp(DC614)</f>
        <v/>
      </c>
      <c r="DF614" s="1531">
        <f>IF(COUNT(CE614:CH614)=1,15,IF(COUNT(CE614:CH614)=0,0,30))</f>
        <v/>
      </c>
      <c r="DG614" s="1532">
        <f>IF(DF614=0,0,2)</f>
        <v/>
      </c>
      <c r="DH614" s="6825"/>
      <c r="DI614" s="6825"/>
      <c r="DJ614" s="1863"/>
      <c r="DK614" s="6667"/>
      <c r="DL614" s="1574">
        <f>10^(CN614/20)*100-100</f>
        <v/>
      </c>
      <c r="DM614" s="6832"/>
      <c r="DN614" s="772"/>
      <c r="DO614" s="6832"/>
      <c r="DP614" s="6832"/>
      <c r="DQ614" s="6827"/>
      <c r="DR614" s="1541"/>
      <c r="DS614" s="1541"/>
      <c r="DT614" s="1541"/>
      <c r="DU614" s="1541"/>
      <c r="DV614" s="1541"/>
      <c r="DW614" s="1541"/>
      <c r="DX614" s="1541"/>
      <c r="DY614" s="1541"/>
      <c r="DZ614" s="1541"/>
      <c r="EA614" s="1541"/>
      <c r="EB614" s="1541"/>
      <c r="EC614" s="1541"/>
      <c r="ED614" s="1541"/>
      <c r="EE614" s="1541"/>
      <c r="EF614" s="1541"/>
      <c r="EG614" s="1541"/>
      <c r="EH614" s="1541"/>
      <c r="EI614" s="1541"/>
      <c r="EJ614" s="1541"/>
      <c r="EK614" s="1541"/>
      <c r="EL614" s="1541"/>
      <c r="EM614" s="1541"/>
      <c r="EN614" s="1541"/>
      <c r="EO614" s="1541"/>
      <c r="EP614" s="1541"/>
      <c r="EQ614" s="1541"/>
      <c r="ER614" s="1541"/>
      <c r="ES614" s="1541"/>
      <c r="ET614" s="1541"/>
      <c r="EU614" s="1541"/>
      <c r="EV614" s="1541"/>
    </row>
    <row r="615" customFormat="1" ht="12.75" s="396" x14ac:dyDescent="0.2">
      <c r="A615" s="1541"/>
      <c r="B615" s="1541"/>
      <c r="C615"/>
      <c r="D615" s="6799"/>
      <c r="E615" s="6799"/>
      <c r="F615" s="6800">
        <v>5.4</v>
      </c>
      <c r="G615" s="6801"/>
      <c r="H615" s="6802">
        <f>BV615</f>
        <v/>
      </c>
      <c r="I615" s="6802">
        <f>BW615</f>
        <v/>
      </c>
      <c r="J615" s="6803" t="inlineStr">
        <is>
          <t>5G</t>
        </is>
      </c>
      <c r="K615" s="6803" t="inlineStr">
        <is>
          <t>n2</t>
        </is>
      </c>
      <c r="L615" s="6804"/>
      <c r="M615" s="6802"/>
      <c r="N615" s="6805"/>
      <c r="O615" s="6806"/>
      <c r="P615" s="6597"/>
      <c r="Q615" s="6806"/>
      <c r="R615" s="6806"/>
      <c r="S615" s="6593"/>
      <c r="T615" s="130">
        <v>376000</v>
      </c>
      <c r="U615" s="6593">
        <v>1880</v>
      </c>
      <c r="V615" s="6805"/>
      <c r="W615" s="6807"/>
      <c r="X615" s="6805"/>
      <c r="Y615" s="6805"/>
      <c r="Z615" s="6805"/>
      <c r="AA615" s="6804"/>
      <c r="AB615" s="6804"/>
      <c r="AC615" s="6808">
        <f>IF(OR(BX615="Close to Ear",BX615="Close to Head"),"Head",IF(BX615="Extremity","Extremity","Body"))</f>
        <v/>
      </c>
      <c r="AD615" s="6809">
        <f>CA615</f>
        <v/>
      </c>
      <c r="AE615" s="6803">
        <f>CB615</f>
        <v/>
      </c>
      <c r="AF615" s="6804"/>
      <c r="AG615" s="6810">
        <f>IF(OR(AZ615="",BA615=""),"N/A",IF(DC615="Pass","P","F"))</f>
        <v/>
      </c>
      <c r="AH615" s="6811"/>
      <c r="AI615" s="6811"/>
      <c r="AJ615" s="6811"/>
      <c r="AK615" s="6805"/>
      <c r="AL615" s="6804"/>
      <c r="AM615" s="6805"/>
      <c r="AN615" s="6805"/>
      <c r="AO615" s="6812"/>
      <c r="AP615" s="6812"/>
      <c r="AQ615" s="6812"/>
      <c r="AR615" s="6812"/>
      <c r="AS615" s="6812"/>
      <c r="AT615" s="6813">
        <f>IF(AC615="Extremity",IF(CG615="","",CG615),"")</f>
        <v/>
      </c>
      <c r="AU615" s="6813">
        <f>IF(AC615="Extremity",IF(CH615="","",CH615),"")</f>
        <v/>
      </c>
      <c r="AV615" s="6814">
        <f>IF(AC615="Extremity","",IF(CE615="","",CE615))</f>
        <v/>
      </c>
      <c r="AW615" s="6814">
        <f>IF(AD615="Extremity","",IF(CF615="","",CF615))</f>
        <v/>
      </c>
      <c r="AX615" s="6807">
        <f>DL615</f>
        <v/>
      </c>
      <c r="AY615" s="6807">
        <f>DQ615</f>
        <v/>
      </c>
      <c r="AZ615" s="6815">
        <f>IF(AC615="Extremity",IF(DA615="","",DA615),"")</f>
        <v/>
      </c>
      <c r="BA615" s="6816">
        <f>IF(AC615="Extremity","",IF(CT615="","",CT615))</f>
        <v/>
      </c>
      <c r="BB615" s="6807">
        <f>IF(AC615="Extremity",IF(DB615="","",DB615),"")</f>
        <v/>
      </c>
      <c r="BC615" s="6814">
        <f>IF(AC615="Extremity","",IF(CZ615="","",CZ615))</f>
        <v/>
      </c>
      <c r="BD615" s="6807">
        <f>DD615</f>
        <v/>
      </c>
      <c r="BE615" s="6817">
        <f>DE615</f>
        <v/>
      </c>
      <c r="BF615" s="6818">
        <f>DF615*60</f>
        <v/>
      </c>
      <c r="BG615" s="6819">
        <f>BE615</f>
        <v/>
      </c>
      <c r="BH615" s="6818">
        <f>DG615*60</f>
        <v/>
      </c>
      <c r="BI615" s="6818">
        <f>DH615</f>
        <v/>
      </c>
      <c r="BJ615" s="6820"/>
      <c r="BK615" s="6821">
        <f>Overview!$E$7</f>
        <v/>
      </c>
      <c r="BL615" s="6820"/>
      <c r="BM615" s="6818">
        <f>DI615</f>
        <v/>
      </c>
      <c r="BN615" s="6821">
        <f>Overview!$P$153</f>
        <v/>
      </c>
      <c r="BO615" s="6820"/>
      <c r="BP615" s="6820"/>
      <c r="BQ615" s="6804"/>
      <c r="BR615" s="6822"/>
      <c r="BS615" s="1541"/>
      <c r="BT615" s="1889" t="inlineStr">
        <is>
          <t>5G</t>
        </is>
      </c>
      <c r="BU615" s="1816" t="inlineStr">
        <is>
          <t>n2</t>
        </is>
      </c>
      <c r="BV615" s="595">
        <f>Overview!$H$28</f>
        <v/>
      </c>
      <c r="BW615" s="1865"/>
      <c r="BX615" s="1816" t="inlineStr">
        <is>
          <t>Body</t>
        </is>
      </c>
      <c r="BY615" s="7284"/>
      <c r="BZ615" s="1865"/>
      <c r="CA615" s="7285">
        <f>IF(Overview!P29="", "", Overview!P29)</f>
        <v/>
      </c>
      <c r="CB615" s="200">
        <v>0</v>
      </c>
      <c r="CC615" s="7285">
        <f>IF(COUNT('Conducted 5G'!$AH$3:$AH$20)=0,376000,INDEX('Conducted 5G'!$T$3:$T$20,MATCH(MAX('Conducted 5G'!$AH$3:$AH$20),'Conducted 5G'!$AH$3:$AH$20,0)))</f>
        <v>376000</v>
      </c>
      <c r="CD615" s="7284">
        <f>IF(COUNT('Conducted 5G'!$AH$3:$AH$20)=0,1880,INDEX('Conducted 5G'!$U$3:$U$20,MATCH(MAX('Conducted 5G'!$AH$3:$AH$20),'Conducted 5G'!$AH$3:$AH$20,0)))</f>
        <v>1880</v>
      </c>
      <c r="CE615" s="7238"/>
      <c r="CF615" s="7238"/>
      <c r="CG615" s="6909"/>
      <c r="CH615" s="6909"/>
      <c r="CI615" s="225">
        <f>BY615</f>
        <v/>
      </c>
      <c r="CJ615" s="237">
        <f>BZ615</f>
        <v/>
      </c>
      <c r="CK615" s="223">
        <f>CA615</f>
        <v/>
      </c>
      <c r="CL615" s="237">
        <f>CC615</f>
        <v/>
      </c>
      <c r="CM615" s="6665">
        <f>CD615</f>
        <v/>
      </c>
      <c r="CN615" s="2052"/>
      <c r="CO615" s="1579"/>
      <c r="CP615" s="7214">
        <f>IF(CF615=""," ",IF(ABS(CE615-CF615)&lt;=0.1,"Valid","Not valid"))</f>
        <v/>
      </c>
      <c r="CQ615" s="1674">
        <f> IF(CE615="","",IF(AND(CE615&lt;&gt;"",CF615=""),IF(CE615&gt;=0.8,"Medir+Sig Max","No"),IF(CF615&lt;&gt;"",IF(CF615&gt;=0.8,"Medir+Sig Max","No"),"")))</f>
        <v/>
      </c>
      <c r="CR615" s="6927">
        <f>IF(UPPER('SAR FCC-ISED'!$CQ$1)="X",IF(CF615=""," ",IF((ABS(CE615)&lt;5)*AND(ABS(CF615)&lt;5)*AND(ABS(CT615)&lt;5),"Solo si es max","Medir")),IF(CF615=""," ",IF((ABS(CE615)&lt;1)*AND(ABS(CF615)&lt;1)*AND(ABS(CT615)&lt;1),"Solo si es max","Medir")))</f>
        <v/>
      </c>
      <c r="CS615" s="7220"/>
      <c r="CT615" s="220">
        <f>IF(CO615="",IF(AND(CE615="",CF615=""),"",IF(CF615="",IF(DQ615&gt;1,ROUND(DQ615*CE615,3),CE615),IF(DQ615&gt;1,ROUND(DQ615*CF615,3),CF615))),IF(AND(CE615="",CF615=""),"",IF(CF615="",IF(DQ615&gt;1,ROUND(DQ615*CE615*(1/(CO615)),3),CE615*(1/(CO615))),IF(DQ615&gt;1,ROUND(DQ615*CF615*(1/(CO615)),3),CF615*(1/(CO615))))))</f>
        <v/>
      </c>
      <c r="CU615" s="224">
        <f>BY615</f>
        <v/>
      </c>
      <c r="CV615" s="237">
        <f>BZ615</f>
        <v/>
      </c>
      <c r="CW615" s="237">
        <f>CA615</f>
        <v/>
      </c>
      <c r="CX615" s="224">
        <f>CC615</f>
        <v/>
      </c>
      <c r="CY615" s="237">
        <f>CD615</f>
        <v/>
      </c>
      <c r="CZ615" s="7478">
        <f>IF(COUNTIF(Overview!K12:K14,TRUE)&gt;0,1.6,IF(COUNTIF(Overview!L12:L14,TRUE)&gt;0,8,0))</f>
        <v/>
      </c>
      <c r="DA615" s="1807"/>
      <c r="DB615" s="7484"/>
      <c r="DC615" s="844">
        <f>IF(CT615="","",IF(CT615&gt;CZ615,"Fail","Pass"))</f>
        <v/>
      </c>
      <c r="DD615" s="6666"/>
      <c r="DE615" s="1565">
        <f>MyTimestamp(DC615)</f>
        <v/>
      </c>
      <c r="DF615" s="1531">
        <f>IF(COUNT(CE615:CH615)=1,15,IF(COUNT(CE615:CH615)=0,0,30))</f>
        <v/>
      </c>
      <c r="DG615" s="1532">
        <f>IF(DF615=0,0,2)</f>
        <v/>
      </c>
      <c r="DH615" s="6825"/>
      <c r="DI615" s="6825"/>
      <c r="DJ615" s="1863"/>
      <c r="DK615" s="6667"/>
      <c r="DL615" s="1574">
        <f>10^(CN615/20)*100-100</f>
        <v/>
      </c>
      <c r="DM615" s="6832"/>
      <c r="DN615" s="772"/>
      <c r="DO615" s="6832"/>
      <c r="DP615" s="6832"/>
      <c r="DQ615" s="6827"/>
      <c r="DR615" s="1541"/>
      <c r="DS615" s="1541"/>
      <c r="DT615" s="1541"/>
      <c r="DU615" s="1541"/>
      <c r="DV615" s="1541"/>
      <c r="DW615" s="1541"/>
      <c r="DX615" s="1541"/>
      <c r="DY615" s="1541"/>
      <c r="DZ615" s="1541"/>
      <c r="EA615" s="1541"/>
      <c r="EB615" s="1541"/>
      <c r="EC615" s="1541"/>
      <c r="ED615" s="1541"/>
      <c r="EE615" s="1541"/>
      <c r="EF615" s="1541"/>
      <c r="EG615" s="1541"/>
      <c r="EH615" s="1541"/>
      <c r="EI615" s="1541"/>
      <c r="EJ615" s="1541"/>
      <c r="EK615" s="1541"/>
      <c r="EL615" s="1541"/>
      <c r="EM615" s="1541"/>
      <c r="EN615" s="1541"/>
      <c r="EO615" s="1541"/>
      <c r="EP615" s="1541"/>
      <c r="EQ615" s="1541"/>
      <c r="ER615" s="1541"/>
      <c r="ES615" s="1541"/>
      <c r="ET615" s="1541"/>
      <c r="EU615" s="1541"/>
      <c r="EV615" s="1541"/>
    </row>
    <row r="616" customFormat="1" ht="12.75" s="396" x14ac:dyDescent="0.2">
      <c r="A616" s="1541"/>
      <c r="B616" s="1541"/>
      <c r="C616"/>
      <c r="D616" s="6799"/>
      <c r="E616" s="6799"/>
      <c r="F616" s="6800">
        <v>5.4</v>
      </c>
      <c r="G616" s="6801"/>
      <c r="H616" s="6802">
        <f>BV616</f>
        <v/>
      </c>
      <c r="I616" s="6802">
        <f>BW616</f>
        <v/>
      </c>
      <c r="J616" s="6803" t="inlineStr">
        <is>
          <t>5G</t>
        </is>
      </c>
      <c r="K616" s="6803" t="inlineStr">
        <is>
          <t>n2</t>
        </is>
      </c>
      <c r="L616" s="6804"/>
      <c r="M616" s="6802"/>
      <c r="N616" s="6805"/>
      <c r="O616" s="6806"/>
      <c r="P616" s="6597"/>
      <c r="Q616" s="6806"/>
      <c r="R616" s="6806"/>
      <c r="S616" s="6593"/>
      <c r="T616" s="130">
        <v>376000</v>
      </c>
      <c r="U616" s="6593">
        <v>1880</v>
      </c>
      <c r="V616" s="6805"/>
      <c r="W616" s="6807"/>
      <c r="X616" s="6805"/>
      <c r="Y616" s="6805"/>
      <c r="Z616" s="6805"/>
      <c r="AA616" s="6804"/>
      <c r="AB616" s="6804"/>
      <c r="AC616" s="6808">
        <f>IF(OR(BX616="Close to Ear",BX616="Close to Head"),"Head",IF(BX616="Extremity","Extremity","Body"))</f>
        <v/>
      </c>
      <c r="AD616" s="6809">
        <f>CA616</f>
        <v/>
      </c>
      <c r="AE616" s="6803">
        <f>CB616</f>
        <v/>
      </c>
      <c r="AF616" s="6804"/>
      <c r="AG616" s="6810">
        <f>IF(OR(AZ616="",BA616=""),"N/A",IF(DC616="Pass","P","F"))</f>
        <v/>
      </c>
      <c r="AH616" s="6811"/>
      <c r="AI616" s="6811"/>
      <c r="AJ616" s="6811"/>
      <c r="AK616" s="6805"/>
      <c r="AL616" s="6804"/>
      <c r="AM616" s="6805"/>
      <c r="AN616" s="6805"/>
      <c r="AO616" s="6812"/>
      <c r="AP616" s="6812"/>
      <c r="AQ616" s="6812"/>
      <c r="AR616" s="6812"/>
      <c r="AS616" s="6812"/>
      <c r="AT616" s="6813">
        <f>IF(AC616="Extremity",IF(CG616="","",CG616),"")</f>
        <v/>
      </c>
      <c r="AU616" s="6813">
        <f>IF(AC616="Extremity",IF(CH616="","",CH616),"")</f>
        <v/>
      </c>
      <c r="AV616" s="6814">
        <f>IF(AC616="Extremity","",IF(CE616="","",CE616))</f>
        <v/>
      </c>
      <c r="AW616" s="6814">
        <f>IF(AD616="Extremity","",IF(CF616="","",CF616))</f>
        <v/>
      </c>
      <c r="AX616" s="6807">
        <f>DL616</f>
        <v/>
      </c>
      <c r="AY616" s="6807">
        <f>DQ616</f>
        <v/>
      </c>
      <c r="AZ616" s="6815">
        <f>IF(AC616="Extremity",IF(DA616="","",DA616),"")</f>
        <v/>
      </c>
      <c r="BA616" s="6816">
        <f>IF(AC616="Extremity","",IF(CT616="","",CT616))</f>
        <v/>
      </c>
      <c r="BB616" s="6807">
        <f>IF(AC616="Extremity",IF(DB616="","",DB616),"")</f>
        <v/>
      </c>
      <c r="BC616" s="6814">
        <f>IF(AC616="Extremity","",IF(CZ616="","",CZ616))</f>
        <v/>
      </c>
      <c r="BD616" s="6807">
        <f>DD616</f>
        <v/>
      </c>
      <c r="BE616" s="6817">
        <f>DE616</f>
        <v/>
      </c>
      <c r="BF616" s="6818">
        <f>DF616*60</f>
        <v/>
      </c>
      <c r="BG616" s="6819">
        <f>BE616</f>
        <v/>
      </c>
      <c r="BH616" s="6818">
        <f>DG616*60</f>
        <v/>
      </c>
      <c r="BI616" s="6818">
        <f>DH616</f>
        <v/>
      </c>
      <c r="BJ616" s="6820"/>
      <c r="BK616" s="6821">
        <f>Overview!$E$7</f>
        <v/>
      </c>
      <c r="BL616" s="6820"/>
      <c r="BM616" s="6818">
        <f>DI616</f>
        <v/>
      </c>
      <c r="BN616" s="6821">
        <f>Overview!$P$153</f>
        <v/>
      </c>
      <c r="BO616" s="6820"/>
      <c r="BP616" s="6820"/>
      <c r="BQ616" s="6804"/>
      <c r="BR616" s="6822"/>
      <c r="BS616" s="1541"/>
      <c r="BT616" s="1889" t="inlineStr">
        <is>
          <t>5G</t>
        </is>
      </c>
      <c r="BU616" s="1816" t="inlineStr">
        <is>
          <t>n2</t>
        </is>
      </c>
      <c r="BV616" s="595">
        <f>Overview!$H$28</f>
        <v/>
      </c>
      <c r="BW616" s="1865"/>
      <c r="BX616" s="1816" t="inlineStr">
        <is>
          <t>Body</t>
        </is>
      </c>
      <c r="BY616" s="7284"/>
      <c r="BZ616" s="1865"/>
      <c r="CA616" s="7284">
        <f>IF(Overview!P30="", "", Overview!P30)</f>
        <v/>
      </c>
      <c r="CB616" s="200">
        <v>0</v>
      </c>
      <c r="CC616" s="7285">
        <f>IF(COUNT('Conducted 5G'!$AH$3:$AH$20)=0,376000,INDEX('Conducted 5G'!$T$3:$T$20,MATCH(MAX('Conducted 5G'!$AH$3:$AH$20),'Conducted 5G'!$AH$3:$AH$20,0)))</f>
        <v>376000</v>
      </c>
      <c r="CD616" s="7284">
        <f>IF(COUNT('Conducted 5G'!$AH$3:$AH$20)=0,1880,INDEX('Conducted 5G'!$U$3:$U$20,MATCH(MAX('Conducted 5G'!$AH$3:$AH$20),'Conducted 5G'!$AH$3:$AH$20,0)))</f>
        <v>1880</v>
      </c>
      <c r="CE616" s="7238"/>
      <c r="CF616" s="7238"/>
      <c r="CG616" s="6909"/>
      <c r="CH616" s="6909"/>
      <c r="CI616" s="225">
        <f>BY616</f>
        <v/>
      </c>
      <c r="CJ616" s="237">
        <f>BZ616</f>
        <v/>
      </c>
      <c r="CK616" s="223">
        <f>CA616</f>
        <v/>
      </c>
      <c r="CL616" s="237">
        <f>CC616</f>
        <v/>
      </c>
      <c r="CM616" s="6665">
        <f>CD616</f>
        <v/>
      </c>
      <c r="CN616" s="2052"/>
      <c r="CO616" s="1579"/>
      <c r="CP616" s="7214">
        <f>IF(CF616=""," ",IF(ABS(CE616-CF616)&lt;=0.1,"Valid","Not valid"))</f>
        <v/>
      </c>
      <c r="CQ616" s="1674">
        <f> IF(CE616="","",IF(AND(CE616&lt;&gt;"",CF616=""),IF(CE616&gt;=0.8,"Medir+Sig Max","No"),IF(CF616&lt;&gt;"",IF(CF616&gt;=0.8,"Medir+Sig Max","No"),"")))</f>
        <v/>
      </c>
      <c r="CR616" s="6927">
        <f>IF(UPPER('SAR FCC-ISED'!$CQ$1)="X",IF(CF616=""," ",IF((ABS(CE616)&lt;5)*AND(ABS(CF616)&lt;5)*AND(ABS(CT616)&lt;5),"Solo si es max","Medir")),IF(CF616=""," ",IF((ABS(CE616)&lt;1)*AND(ABS(CF616)&lt;1)*AND(ABS(CT616)&lt;1),"Solo si es max","Medir")))</f>
        <v/>
      </c>
      <c r="CS616" s="7220"/>
      <c r="CT616" s="220">
        <f>IF(CO616="",IF(AND(CE616="",CF616=""),"",IF(CF616="",IF(DQ616&gt;1,ROUND(DQ616*CE616,3),CE616),IF(DQ616&gt;1,ROUND(DQ616*CF616,3),CF616))),IF(AND(CE616="",CF616=""),"",IF(CF616="",IF(DQ616&gt;1,ROUND(DQ616*CE616*(1/(CO616)),3),CE616*(1/(CO616))),IF(DQ616&gt;1,ROUND(DQ616*CF616*(1/(CO616)),3),CF616*(1/(CO616))))))</f>
        <v/>
      </c>
      <c r="CU616" s="224">
        <f>BY616</f>
        <v/>
      </c>
      <c r="CV616" s="237">
        <f>BZ616</f>
        <v/>
      </c>
      <c r="CW616" s="237">
        <f>CA616</f>
        <v/>
      </c>
      <c r="CX616" s="224">
        <f>CC616</f>
        <v/>
      </c>
      <c r="CY616" s="237">
        <f>CD616</f>
        <v/>
      </c>
      <c r="CZ616" s="7478">
        <f>IF(COUNTIF(Overview!K12:K14,TRUE)&gt;0,1.6,IF(COUNTIF(Overview!L12:L14,TRUE)&gt;0,8,0))</f>
        <v/>
      </c>
      <c r="DA616" s="1807"/>
      <c r="DB616" s="7484"/>
      <c r="DC616" s="844">
        <f>IF(CT616="","",IF(CT616&gt;CZ616,"Fail","Pass"))</f>
        <v/>
      </c>
      <c r="DD616" s="6666"/>
      <c r="DE616" s="1565">
        <f>MyTimestamp(DC616)</f>
        <v/>
      </c>
      <c r="DF616" s="1531">
        <f>IF(COUNT(CE616:CH616)=1,15,IF(COUNT(CE616:CH616)=0,0,30))</f>
        <v/>
      </c>
      <c r="DG616" s="1532">
        <f>IF(DF616=0,0,2)</f>
        <v/>
      </c>
      <c r="DH616" s="6825"/>
      <c r="DI616" s="6825"/>
      <c r="DJ616" s="1863"/>
      <c r="DK616" s="6667"/>
      <c r="DL616" s="1574">
        <f>10^(CN616/20)*100-100</f>
        <v/>
      </c>
      <c r="DM616" s="6832"/>
      <c r="DN616" s="772"/>
      <c r="DO616" s="6832"/>
      <c r="DP616" s="6832"/>
      <c r="DQ616" s="6827"/>
      <c r="DR616" s="1541"/>
      <c r="DS616" s="1541"/>
      <c r="DT616" s="1541"/>
      <c r="DU616" s="1541"/>
      <c r="DV616" s="1541"/>
      <c r="DW616" s="1541"/>
      <c r="DX616" s="1541"/>
      <c r="DY616" s="1541"/>
      <c r="DZ616" s="1541"/>
      <c r="EA616" s="1541"/>
      <c r="EB616" s="1541"/>
      <c r="EC616" s="1541"/>
      <c r="ED616" s="1541"/>
      <c r="EE616" s="1541"/>
      <c r="EF616" s="1541"/>
      <c r="EG616" s="1541"/>
      <c r="EH616" s="1541"/>
      <c r="EI616" s="1541"/>
      <c r="EJ616" s="1541"/>
      <c r="EK616" s="1541"/>
      <c r="EL616" s="1541"/>
      <c r="EM616" s="1541"/>
      <c r="EN616" s="1541"/>
      <c r="EO616" s="1541"/>
      <c r="EP616" s="1541"/>
      <c r="EQ616" s="1541"/>
      <c r="ER616" s="1541"/>
      <c r="ES616" s="1541"/>
      <c r="ET616" s="1541"/>
      <c r="EU616" s="1541"/>
      <c r="EV616" s="1541"/>
    </row>
    <row r="617" customFormat="1" ht="12.75" s="396" x14ac:dyDescent="0.2">
      <c r="A617" s="1541"/>
      <c r="B617" s="1541"/>
      <c r="C617"/>
      <c r="D617" s="6799"/>
      <c r="E617" s="6799"/>
      <c r="F617" s="6800">
        <v>5.4</v>
      </c>
      <c r="G617" s="6801"/>
      <c r="H617" s="6802">
        <f>BV617</f>
        <v/>
      </c>
      <c r="I617" s="6802">
        <f>BW617</f>
        <v/>
      </c>
      <c r="J617" s="6803" t="inlineStr">
        <is>
          <t>5G</t>
        </is>
      </c>
      <c r="K617" s="6803" t="inlineStr">
        <is>
          <t>n2</t>
        </is>
      </c>
      <c r="L617" s="6804"/>
      <c r="M617" s="6802"/>
      <c r="N617" s="6805"/>
      <c r="O617" s="6806"/>
      <c r="P617" s="6597"/>
      <c r="Q617" s="6806"/>
      <c r="R617" s="6806"/>
      <c r="S617" s="6593"/>
      <c r="T617" s="130">
        <v>376000</v>
      </c>
      <c r="U617" s="6593">
        <v>1880</v>
      </c>
      <c r="V617" s="6805"/>
      <c r="W617" s="6807"/>
      <c r="X617" s="6805"/>
      <c r="Y617" s="6805"/>
      <c r="Z617" s="6805"/>
      <c r="AA617" s="6804"/>
      <c r="AB617" s="6804"/>
      <c r="AC617" s="6808">
        <f>IF(OR(BX617="Close to Ear",BX617="Close to Head"),"Head",IF(BX617="Extremity","Extremity","Body"))</f>
        <v/>
      </c>
      <c r="AD617" s="6809">
        <f>CA617</f>
        <v/>
      </c>
      <c r="AE617" s="6803">
        <f>CB617</f>
        <v/>
      </c>
      <c r="AF617" s="6804"/>
      <c r="AG617" s="6810">
        <f>IF(OR(AZ617="",BA617=""),"N/A",IF(DC617="Pass","P","F"))</f>
        <v/>
      </c>
      <c r="AH617" s="6811"/>
      <c r="AI617" s="6811"/>
      <c r="AJ617" s="6811"/>
      <c r="AK617" s="6805"/>
      <c r="AL617" s="6804"/>
      <c r="AM617" s="6805"/>
      <c r="AN617" s="6805"/>
      <c r="AO617" s="6812"/>
      <c r="AP617" s="6812"/>
      <c r="AQ617" s="6812"/>
      <c r="AR617" s="6812"/>
      <c r="AS617" s="6812"/>
      <c r="AT617" s="6813">
        <f>IF(AC617="Extremity",IF(CG617="","",CG617),"")</f>
        <v/>
      </c>
      <c r="AU617" s="6813">
        <f>IF(AC617="Extremity",IF(CH617="","",CH617),"")</f>
        <v/>
      </c>
      <c r="AV617" s="6814">
        <f>IF(AC617="Extremity","",IF(CE617="","",CE617))</f>
        <v/>
      </c>
      <c r="AW617" s="6814">
        <f>IF(AD617="Extremity","",IF(CF617="","",CF617))</f>
        <v/>
      </c>
      <c r="AX617" s="6807">
        <f>DL617</f>
        <v/>
      </c>
      <c r="AY617" s="6807">
        <f>DQ617</f>
        <v/>
      </c>
      <c r="AZ617" s="6815">
        <f>IF(AC617="Extremity",IF(DA617="","",DA617),"")</f>
        <v/>
      </c>
      <c r="BA617" s="6816">
        <f>IF(AC617="Extremity","",IF(CT617="","",CT617))</f>
        <v/>
      </c>
      <c r="BB617" s="6807">
        <f>IF(AC617="Extremity",IF(DB617="","",DB617),"")</f>
        <v/>
      </c>
      <c r="BC617" s="6814">
        <f>IF(AC617="Extremity","",IF(CZ617="","",CZ617))</f>
        <v/>
      </c>
      <c r="BD617" s="6807">
        <f>DD617</f>
        <v/>
      </c>
      <c r="BE617" s="6817">
        <f>DE617</f>
        <v/>
      </c>
      <c r="BF617" s="6818">
        <f>DF617*60</f>
        <v/>
      </c>
      <c r="BG617" s="6819">
        <f>BE617</f>
        <v/>
      </c>
      <c r="BH617" s="6818">
        <f>DG617*60</f>
        <v/>
      </c>
      <c r="BI617" s="6818">
        <f>DH617</f>
        <v/>
      </c>
      <c r="BJ617" s="6820"/>
      <c r="BK617" s="6821">
        <f>Overview!$E$7</f>
        <v/>
      </c>
      <c r="BL617" s="6820"/>
      <c r="BM617" s="6818">
        <f>DI617</f>
        <v/>
      </c>
      <c r="BN617" s="6821">
        <f>Overview!$P$153</f>
        <v/>
      </c>
      <c r="BO617" s="6820"/>
      <c r="BP617" s="6820"/>
      <c r="BQ617" s="6804"/>
      <c r="BR617" s="6822"/>
      <c r="BS617" s="1541"/>
      <c r="BT617" s="1889" t="inlineStr">
        <is>
          <t>5G</t>
        </is>
      </c>
      <c r="BU617" s="1816" t="inlineStr">
        <is>
          <t>n2</t>
        </is>
      </c>
      <c r="BV617" s="595">
        <f>Overview!$H$28</f>
        <v/>
      </c>
      <c r="BW617" s="1865"/>
      <c r="BX617" s="1816" t="inlineStr">
        <is>
          <t>Body</t>
        </is>
      </c>
      <c r="BY617" s="7284"/>
      <c r="BZ617" s="1865"/>
      <c r="CA617" s="7285">
        <f>IF(Overview!P31="", "", Overview!P31)</f>
        <v/>
      </c>
      <c r="CB617" s="200">
        <v>0</v>
      </c>
      <c r="CC617" s="7285">
        <f>IF(COUNT('Conducted 5G'!$AH$3:$AH$20)=0,376000,INDEX('Conducted 5G'!$T$3:$T$20,MATCH(MAX('Conducted 5G'!$AH$3:$AH$20),'Conducted 5G'!$AH$3:$AH$20,0)))</f>
        <v>376000</v>
      </c>
      <c r="CD617" s="7284">
        <f>IF(COUNT('Conducted 5G'!$AH$3:$AH$20)=0,1880,INDEX('Conducted 5G'!$U$3:$U$20,MATCH(MAX('Conducted 5G'!$AH$3:$AH$20),'Conducted 5G'!$AH$3:$AH$20,0)))</f>
        <v>1880</v>
      </c>
      <c r="CE617" s="7238"/>
      <c r="CF617" s="7238"/>
      <c r="CG617" s="6909"/>
      <c r="CH617" s="6909"/>
      <c r="CI617" s="225">
        <f>BY617</f>
        <v/>
      </c>
      <c r="CJ617" s="237">
        <f>BZ617</f>
        <v/>
      </c>
      <c r="CK617" s="223">
        <f>CA617</f>
        <v/>
      </c>
      <c r="CL617" s="237">
        <f>CC617</f>
        <v/>
      </c>
      <c r="CM617" s="6665">
        <f>CD617</f>
        <v/>
      </c>
      <c r="CN617" s="2052"/>
      <c r="CO617" s="1579"/>
      <c r="CP617" s="7214">
        <f>IF(CF617=""," ",IF(ABS(CE617-CF617)&lt;=0.1,"Valid","Not valid"))</f>
        <v/>
      </c>
      <c r="CQ617" s="1674">
        <f> IF(CE617="","",IF(AND(CE617&lt;&gt;"",CF617=""),IF(CE617&gt;=0.8,"Medir+Sig Max","No"),IF(CF617&lt;&gt;"",IF(CF617&gt;=0.8,"Medir+Sig Max","No"),"")))</f>
        <v/>
      </c>
      <c r="CR617" s="6927">
        <f>IF(UPPER('SAR FCC-ISED'!$CQ$1)="X",IF(CF617=""," ",IF((ABS(CE617)&lt;5)*AND(ABS(CF617)&lt;5)*AND(ABS(CT617)&lt;5),"Solo si es max","Medir")),IF(CF617=""," ",IF((ABS(CE617)&lt;1)*AND(ABS(CF617)&lt;1)*AND(ABS(CT617)&lt;1),"Solo si es max","Medir")))</f>
        <v/>
      </c>
      <c r="CS617" s="7220"/>
      <c r="CT617" s="220">
        <f>IF(CO617="",IF(AND(CE617="",CF617=""),"",IF(CF617="",IF(DQ617&gt;1,ROUND(DQ617*CE617,3),CE617),IF(DQ617&gt;1,ROUND(DQ617*CF617,3),CF617))),IF(AND(CE617="",CF617=""),"",IF(CF617="",IF(DQ617&gt;1,ROUND(DQ617*CE617*(1/(CO617)),3),CE617*(1/(CO617))),IF(DQ617&gt;1,ROUND(DQ617*CF617*(1/(CO617)),3),CF617*(1/(CO617))))))</f>
        <v/>
      </c>
      <c r="CU617" s="224">
        <f>BY617</f>
        <v/>
      </c>
      <c r="CV617" s="237">
        <f>BZ617</f>
        <v/>
      </c>
      <c r="CW617" s="237">
        <f>CA617</f>
        <v/>
      </c>
      <c r="CX617" s="224">
        <f>CC617</f>
        <v/>
      </c>
      <c r="CY617" s="237">
        <f>CD617</f>
        <v/>
      </c>
      <c r="CZ617" s="7478">
        <f>IF(COUNTIF(Overview!K12:K14,TRUE)&gt;0,1.6,IF(COUNTIF(Overview!L12:L14,TRUE)&gt;0,8,0))</f>
        <v/>
      </c>
      <c r="DA617" s="1807"/>
      <c r="DB617" s="7484"/>
      <c r="DC617" s="844">
        <f>IF(CT617="","",IF(CT617&gt;CZ617,"Fail","Pass"))</f>
        <v/>
      </c>
      <c r="DD617" s="6666"/>
      <c r="DE617" s="1565">
        <f>MyTimestamp(DC617)</f>
        <v/>
      </c>
      <c r="DF617" s="1531">
        <f>IF(COUNT(CE617:CH617)=1,15,IF(COUNT(CE617:CH617)=0,0,30))</f>
        <v/>
      </c>
      <c r="DG617" s="1532">
        <f>IF(DF617=0,0,2)</f>
        <v/>
      </c>
      <c r="DH617" s="6825"/>
      <c r="DI617" s="6825"/>
      <c r="DJ617" s="1863"/>
      <c r="DK617" s="6667"/>
      <c r="DL617" s="1574">
        <f>10^(CN617/20)*100-100</f>
        <v/>
      </c>
      <c r="DM617" s="6832"/>
      <c r="DN617" s="772"/>
      <c r="DO617" s="6832"/>
      <c r="DP617" s="6832"/>
      <c r="DQ617" s="6827"/>
      <c r="DR617" s="1541"/>
      <c r="DS617" s="1541"/>
      <c r="DT617" s="1541"/>
      <c r="DU617" s="1541"/>
      <c r="DV617" s="1541"/>
      <c r="DW617" s="1541"/>
      <c r="DX617" s="1541"/>
      <c r="DY617" s="1541"/>
      <c r="DZ617" s="1541"/>
      <c r="EA617" s="1541"/>
      <c r="EB617" s="1541"/>
      <c r="EC617" s="1541"/>
      <c r="ED617" s="1541"/>
      <c r="EE617" s="1541"/>
      <c r="EF617" s="1541"/>
      <c r="EG617" s="1541"/>
      <c r="EH617" s="1541"/>
      <c r="EI617" s="1541"/>
      <c r="EJ617" s="1541"/>
      <c r="EK617" s="1541"/>
      <c r="EL617" s="1541"/>
      <c r="EM617" s="1541"/>
      <c r="EN617" s="1541"/>
      <c r="EO617" s="1541"/>
      <c r="EP617" s="1541"/>
      <c r="EQ617" s="1541"/>
      <c r="ER617" s="1541"/>
      <c r="ES617" s="1541"/>
      <c r="ET617" s="1541"/>
      <c r="EU617" s="1541"/>
      <c r="EV617" s="1541"/>
    </row>
    <row r="618" customFormat="1" ht="12.75" s="396" x14ac:dyDescent="0.2">
      <c r="A618" s="1541"/>
      <c r="B618" s="1541"/>
      <c r="C618"/>
      <c r="D618" s="6799"/>
      <c r="E618" s="6799"/>
      <c r="F618" s="6800">
        <v>5.4</v>
      </c>
      <c r="G618" s="6801"/>
      <c r="H618" s="6802">
        <f>BV618</f>
        <v/>
      </c>
      <c r="I618" s="6802">
        <f>BW618</f>
        <v/>
      </c>
      <c r="J618" s="6803" t="inlineStr">
        <is>
          <t>5G</t>
        </is>
      </c>
      <c r="K618" s="6803" t="inlineStr">
        <is>
          <t>n2</t>
        </is>
      </c>
      <c r="L618" s="6804"/>
      <c r="M618" s="6802"/>
      <c r="N618" s="6805"/>
      <c r="O618" s="6806"/>
      <c r="P618" s="6597"/>
      <c r="Q618" s="6806"/>
      <c r="R618" s="6806"/>
      <c r="S618" s="6593"/>
      <c r="T618" s="130">
        <v>376000</v>
      </c>
      <c r="U618" s="6593">
        <v>1880</v>
      </c>
      <c r="V618" s="6805"/>
      <c r="W618" s="6807"/>
      <c r="X618" s="6805"/>
      <c r="Y618" s="6805"/>
      <c r="Z618" s="6805"/>
      <c r="AA618" s="6804"/>
      <c r="AB618" s="6804"/>
      <c r="AC618" s="6808">
        <f>IF(OR(BX618="Close to Ear",BX618="Close to Head"),"Head",IF(BX618="Extremity","Extremity","Body"))</f>
        <v/>
      </c>
      <c r="AD618" s="6809">
        <f>CA618</f>
        <v/>
      </c>
      <c r="AE618" s="6803">
        <f>CB618</f>
        <v/>
      </c>
      <c r="AF618" s="6804"/>
      <c r="AG618" s="6810">
        <f>IF(OR(AZ618="",BA618=""),"N/A",IF(DC618="Pass","P","F"))</f>
        <v/>
      </c>
      <c r="AH618" s="6811"/>
      <c r="AI618" s="6811"/>
      <c r="AJ618" s="6811"/>
      <c r="AK618" s="6805"/>
      <c r="AL618" s="6804"/>
      <c r="AM618" s="6805"/>
      <c r="AN618" s="6805"/>
      <c r="AO618" s="6812"/>
      <c r="AP618" s="6812"/>
      <c r="AQ618" s="6812"/>
      <c r="AR618" s="6812"/>
      <c r="AS618" s="6812"/>
      <c r="AT618" s="6813">
        <f>IF(AC618="Extremity",IF(CG618="","",CG618),"")</f>
        <v/>
      </c>
      <c r="AU618" s="6813">
        <f>IF(AC618="Extremity",IF(CH618="","",CH618),"")</f>
        <v/>
      </c>
      <c r="AV618" s="6814">
        <f>IF(AC618="Extremity","",IF(CE618="","",CE618))</f>
        <v/>
      </c>
      <c r="AW618" s="6814">
        <f>IF(AD618="Extremity","",IF(CF618="","",CF618))</f>
        <v/>
      </c>
      <c r="AX618" s="6807">
        <f>DL618</f>
        <v/>
      </c>
      <c r="AY618" s="6807">
        <f>DQ618</f>
        <v/>
      </c>
      <c r="AZ618" s="6815">
        <f>IF(AC618="Extremity",IF(DA618="","",DA618),"")</f>
        <v/>
      </c>
      <c r="BA618" s="6816">
        <f>IF(AC618="Extremity","",IF(CT618="","",CT618))</f>
        <v/>
      </c>
      <c r="BB618" s="6807">
        <f>IF(AC618="Extremity",IF(DB618="","",DB618),"")</f>
        <v/>
      </c>
      <c r="BC618" s="6814">
        <f>IF(AC618="Extremity","",IF(CZ618="","",CZ618))</f>
        <v/>
      </c>
      <c r="BD618" s="6807">
        <f>DD618</f>
        <v/>
      </c>
      <c r="BE618" s="6817">
        <f>DE618</f>
        <v/>
      </c>
      <c r="BF618" s="6818">
        <f>DF618*60</f>
        <v/>
      </c>
      <c r="BG618" s="6819">
        <f>BE618</f>
        <v/>
      </c>
      <c r="BH618" s="6818">
        <f>DG618*60</f>
        <v/>
      </c>
      <c r="BI618" s="6818">
        <f>DH618</f>
        <v/>
      </c>
      <c r="BJ618" s="6820"/>
      <c r="BK618" s="6821">
        <f>Overview!$E$7</f>
        <v/>
      </c>
      <c r="BL618" s="6820"/>
      <c r="BM618" s="6818">
        <f>DI618</f>
        <v/>
      </c>
      <c r="BN618" s="6821">
        <f>Overview!$P$153</f>
        <v/>
      </c>
      <c r="BO618" s="6820"/>
      <c r="BP618" s="6820"/>
      <c r="BQ618" s="6804"/>
      <c r="BR618" s="6822"/>
      <c r="BS618" s="1541"/>
      <c r="BT618" s="1889" t="inlineStr">
        <is>
          <t>5G</t>
        </is>
      </c>
      <c r="BU618" s="1816" t="inlineStr">
        <is>
          <t>n2</t>
        </is>
      </c>
      <c r="BV618" s="595">
        <f>Overview!$H$28</f>
        <v/>
      </c>
      <c r="BW618" s="1865"/>
      <c r="BX618" s="1816" t="inlineStr">
        <is>
          <t>Body</t>
        </is>
      </c>
      <c r="BY618" s="7284"/>
      <c r="BZ618" s="1865"/>
      <c r="CA618" s="7284">
        <f>IF(Overview!P32="", "", Overview!P32)</f>
        <v/>
      </c>
      <c r="CB618" s="200">
        <v>0</v>
      </c>
      <c r="CC618" s="7285">
        <f>IF(COUNT('Conducted 5G'!$AH$3:$AH$20)=0,376000,INDEX('Conducted 5G'!$T$3:$T$20,MATCH(MAX('Conducted 5G'!$AH$3:$AH$20),'Conducted 5G'!$AH$3:$AH$20,0)))</f>
        <v>376000</v>
      </c>
      <c r="CD618" s="7284">
        <f>IF(COUNT('Conducted 5G'!$AH$3:$AH$20)=0,1880,INDEX('Conducted 5G'!$U$3:$U$20,MATCH(MAX('Conducted 5G'!$AH$3:$AH$20),'Conducted 5G'!$AH$3:$AH$20,0)))</f>
        <v>1880</v>
      </c>
      <c r="CE618" s="7238"/>
      <c r="CF618" s="7238"/>
      <c r="CG618" s="6909"/>
      <c r="CH618" s="6909"/>
      <c r="CI618" s="225">
        <f>BY618</f>
        <v/>
      </c>
      <c r="CJ618" s="237">
        <f>BZ618</f>
        <v/>
      </c>
      <c r="CK618" s="223">
        <f>CA618</f>
        <v/>
      </c>
      <c r="CL618" s="237">
        <f>CC618</f>
        <v/>
      </c>
      <c r="CM618" s="6665">
        <f>CD618</f>
        <v/>
      </c>
      <c r="CN618" s="2052"/>
      <c r="CO618" s="1579"/>
      <c r="CP618" s="7214">
        <f>IF(CF618=""," ",IF(ABS(CE618-CF618)&lt;=0.1,"Valid","Not valid"))</f>
        <v/>
      </c>
      <c r="CQ618" s="1674">
        <f> IF(CE618="","",IF(AND(CE618&lt;&gt;"",CF618=""),IF(CE618&gt;=0.8,"Medir+Sig Max","No"),IF(CF618&lt;&gt;"",IF(CF618&gt;=0.8,"Medir+Sig Max","No"),"")))</f>
        <v/>
      </c>
      <c r="CR618" s="6927">
        <f>IF(UPPER('SAR FCC-ISED'!$CQ$1)="X",IF(CF618=""," ",IF((ABS(CE618)&lt;5)*AND(ABS(CF618)&lt;5)*AND(ABS(CT618)&lt;5),"Solo si es max","Medir")),IF(CF618=""," ",IF((ABS(CE618)&lt;1)*AND(ABS(CF618)&lt;1)*AND(ABS(CT618)&lt;1),"Solo si es max","Medir")))</f>
        <v/>
      </c>
      <c r="CS618" s="7220"/>
      <c r="CT618" s="220">
        <f>IF(CO618="",IF(AND(CE618="",CF618=""),"",IF(CF618="",IF(DQ618&gt;1,ROUND(DQ618*CE618,3),CE618),IF(DQ618&gt;1,ROUND(DQ618*CF618,3),CF618))),IF(AND(CE618="",CF618=""),"",IF(CF618="",IF(DQ618&gt;1,ROUND(DQ618*CE618*(1/(CO618)),3),CE618*(1/(CO618))),IF(DQ618&gt;1,ROUND(DQ618*CF618*(1/(CO618)),3),CF618*(1/(CO618))))))</f>
        <v/>
      </c>
      <c r="CU618" s="224">
        <f>BY618</f>
        <v/>
      </c>
      <c r="CV618" s="237">
        <f>BZ618</f>
        <v/>
      </c>
      <c r="CW618" s="237">
        <f>CA618</f>
        <v/>
      </c>
      <c r="CX618" s="224">
        <f>CC618</f>
        <v/>
      </c>
      <c r="CY618" s="237">
        <f>CD618</f>
        <v/>
      </c>
      <c r="CZ618" s="7478">
        <f>IF(COUNTIF(Overview!K12:K14,TRUE)&gt;0,1.6,IF(COUNTIF(Overview!L12:L14,TRUE)&gt;0,8,0))</f>
        <v/>
      </c>
      <c r="DA618" s="1807"/>
      <c r="DB618" s="7484"/>
      <c r="DC618" s="844">
        <f>IF(CT618="","",IF(CT618&gt;CZ618,"Fail","Pass"))</f>
        <v/>
      </c>
      <c r="DD618" s="6666"/>
      <c r="DE618" s="1565">
        <f>MyTimestamp(DC618)</f>
        <v/>
      </c>
      <c r="DF618" s="1531">
        <f>IF(COUNT(CE618:CH618)=1,15,IF(COUNT(CE618:CH618)=0,0,30))</f>
        <v/>
      </c>
      <c r="DG618" s="1532">
        <f>IF(DF618=0,0,2)</f>
        <v/>
      </c>
      <c r="DH618" s="6825"/>
      <c r="DI618" s="6825"/>
      <c r="DJ618" s="1863"/>
      <c r="DK618" s="6667"/>
      <c r="DL618" s="1574">
        <f>10^(CN618/20)*100-100</f>
        <v/>
      </c>
      <c r="DM618" s="6832"/>
      <c r="DN618" s="772"/>
      <c r="DO618" s="6832"/>
      <c r="DP618" s="6832"/>
      <c r="DQ618" s="6827"/>
      <c r="DR618" s="1541"/>
      <c r="DS618" s="1541"/>
      <c r="DT618" s="1541"/>
      <c r="DU618" s="1541"/>
      <c r="DV618" s="1541"/>
      <c r="DW618" s="1541"/>
      <c r="DX618" s="1541"/>
      <c r="DY618" s="1541"/>
      <c r="DZ618" s="1541"/>
      <c r="EA618" s="1541"/>
      <c r="EB618" s="1541"/>
      <c r="EC618" s="1541"/>
      <c r="ED618" s="1541"/>
      <c r="EE618" s="1541"/>
      <c r="EF618" s="1541"/>
      <c r="EG618" s="1541"/>
      <c r="EH618" s="1541"/>
      <c r="EI618" s="1541"/>
      <c r="EJ618" s="1541"/>
      <c r="EK618" s="1541"/>
      <c r="EL618" s="1541"/>
      <c r="EM618" s="1541"/>
      <c r="EN618" s="1541"/>
      <c r="EO618" s="1541"/>
      <c r="EP618" s="1541"/>
      <c r="EQ618" s="1541"/>
      <c r="ER618" s="1541"/>
      <c r="ES618" s="1541"/>
      <c r="ET618" s="1541"/>
      <c r="EU618" s="1541"/>
      <c r="EV618" s="1541"/>
    </row>
    <row r="619" customFormat="1" ht="12.75" s="396" x14ac:dyDescent="0.2">
      <c r="A619" s="1541"/>
      <c r="B619" s="1541"/>
      <c r="C619"/>
      <c r="D619" s="6799"/>
      <c r="E619" s="6799"/>
      <c r="F619" s="6800">
        <v>5.4</v>
      </c>
      <c r="G619" s="6801"/>
      <c r="H619" s="6802">
        <f>BV619</f>
        <v/>
      </c>
      <c r="I619" s="6802">
        <f>BW619</f>
        <v/>
      </c>
      <c r="J619" s="6803" t="inlineStr">
        <is>
          <t>5G</t>
        </is>
      </c>
      <c r="K619" s="6803" t="inlineStr">
        <is>
          <t>n2</t>
        </is>
      </c>
      <c r="L619" s="6804"/>
      <c r="M619" s="6802"/>
      <c r="N619" s="6805"/>
      <c r="O619" s="6806"/>
      <c r="P619" s="6597"/>
      <c r="Q619" s="6806"/>
      <c r="R619" s="6806"/>
      <c r="S619" s="6593"/>
      <c r="T619" s="130">
        <v>376000</v>
      </c>
      <c r="U619" s="6593">
        <v>1880</v>
      </c>
      <c r="V619" s="6805"/>
      <c r="W619" s="6807"/>
      <c r="X619" s="6805"/>
      <c r="Y619" s="6805"/>
      <c r="Z619" s="6805"/>
      <c r="AA619" s="6804"/>
      <c r="AB619" s="6804"/>
      <c r="AC619" s="6808">
        <f>IF(OR(BX619="Close to Ear",BX619="Close to Head"),"Head",IF(BX619="Extremity","Extremity","Body"))</f>
        <v/>
      </c>
      <c r="AD619" s="6809">
        <f>CA619</f>
        <v/>
      </c>
      <c r="AE619" s="6803">
        <f>CB619</f>
        <v/>
      </c>
      <c r="AF619" s="6804"/>
      <c r="AG619" s="6810">
        <f>IF(OR(AZ619="",BA619=""),"N/A",IF(DC619="Pass","P","F"))</f>
        <v/>
      </c>
      <c r="AH619" s="6811"/>
      <c r="AI619" s="6811"/>
      <c r="AJ619" s="6811"/>
      <c r="AK619" s="6805"/>
      <c r="AL619" s="6804"/>
      <c r="AM619" s="6805"/>
      <c r="AN619" s="6805"/>
      <c r="AO619" s="6812"/>
      <c r="AP619" s="6812"/>
      <c r="AQ619" s="6812"/>
      <c r="AR619" s="6812"/>
      <c r="AS619" s="6812"/>
      <c r="AT619" s="6813">
        <f>IF(AC619="Extremity",IF(CG619="","",CG619),"")</f>
        <v/>
      </c>
      <c r="AU619" s="6813">
        <f>IF(AC619="Extremity",IF(CH619="","",CH619),"")</f>
        <v/>
      </c>
      <c r="AV619" s="6814">
        <f>IF(AC619="Extremity","",IF(CE619="","",CE619))</f>
        <v/>
      </c>
      <c r="AW619" s="6814">
        <f>IF(AD619="Extremity","",IF(CF619="","",CF619))</f>
        <v/>
      </c>
      <c r="AX619" s="6807">
        <f>DL619</f>
        <v/>
      </c>
      <c r="AY619" s="6807">
        <f>DQ619</f>
        <v/>
      </c>
      <c r="AZ619" s="6815">
        <f>IF(AC619="Extremity",IF(DA619="","",DA619),"")</f>
        <v/>
      </c>
      <c r="BA619" s="6816">
        <f>IF(AC619="Extremity","",IF(CT619="","",CT619))</f>
        <v/>
      </c>
      <c r="BB619" s="6807">
        <f>IF(AC619="Extremity",IF(DB619="","",DB619),"")</f>
        <v/>
      </c>
      <c r="BC619" s="6814">
        <f>IF(AC619="Extremity","",IF(CZ619="","",CZ619))</f>
        <v/>
      </c>
      <c r="BD619" s="6807">
        <f>DD619</f>
        <v/>
      </c>
      <c r="BE619" s="6817">
        <f>DE619</f>
        <v/>
      </c>
      <c r="BF619" s="6818">
        <f>DF619*60</f>
        <v/>
      </c>
      <c r="BG619" s="6819">
        <f>BE619</f>
        <v/>
      </c>
      <c r="BH619" s="6818">
        <f>DG619*60</f>
        <v/>
      </c>
      <c r="BI619" s="6818">
        <f>DH619</f>
        <v/>
      </c>
      <c r="BJ619" s="6820"/>
      <c r="BK619" s="6821">
        <f>Overview!$E$7</f>
        <v/>
      </c>
      <c r="BL619" s="6820"/>
      <c r="BM619" s="6818">
        <f>DI619</f>
        <v/>
      </c>
      <c r="BN619" s="6821">
        <f>Overview!$P$153</f>
        <v/>
      </c>
      <c r="BO619" s="6820"/>
      <c r="BP619" s="6820"/>
      <c r="BQ619" s="6804"/>
      <c r="BR619" s="6822"/>
      <c r="BS619" s="1541"/>
      <c r="BT619" s="1889" t="inlineStr">
        <is>
          <t>5G</t>
        </is>
      </c>
      <c r="BU619" s="1816" t="inlineStr">
        <is>
          <t>n2</t>
        </is>
      </c>
      <c r="BV619" s="595">
        <f>Overview!$H$28</f>
        <v/>
      </c>
      <c r="BW619" s="1865"/>
      <c r="BX619" s="1816" t="inlineStr">
        <is>
          <t>Body</t>
        </is>
      </c>
      <c r="BY619" s="7284"/>
      <c r="BZ619" s="1865"/>
      <c r="CA619" s="7285">
        <f>IF(Overview!P33="", "", Overview!P33)</f>
        <v/>
      </c>
      <c r="CB619" s="200">
        <v>0</v>
      </c>
      <c r="CC619" s="7285">
        <f>IF(COUNT('Conducted 5G'!$AH$3:$AH$20)=0,376000,INDEX('Conducted 5G'!$T$3:$T$20,MATCH(MAX('Conducted 5G'!$AH$3:$AH$20),'Conducted 5G'!$AH$3:$AH$20,0)))</f>
        <v>376000</v>
      </c>
      <c r="CD619" s="7284">
        <f>IF(COUNT('Conducted 5G'!$AH$3:$AH$20)=0,1880,INDEX('Conducted 5G'!$U$3:$U$20,MATCH(MAX('Conducted 5G'!$AH$3:$AH$20),'Conducted 5G'!$AH$3:$AH$20,0)))</f>
        <v>1880</v>
      </c>
      <c r="CE619" s="7238"/>
      <c r="CF619" s="7238"/>
      <c r="CG619" s="6909"/>
      <c r="CH619" s="6909"/>
      <c r="CI619" s="225">
        <f>BY619</f>
        <v/>
      </c>
      <c r="CJ619" s="237">
        <f>BZ619</f>
        <v/>
      </c>
      <c r="CK619" s="223">
        <f>CA619</f>
        <v/>
      </c>
      <c r="CL619" s="237">
        <f>CC619</f>
        <v/>
      </c>
      <c r="CM619" s="6665">
        <f>CD619</f>
        <v/>
      </c>
      <c r="CN619" s="2052"/>
      <c r="CO619" s="1579"/>
      <c r="CP619" s="7214">
        <f>IF(CF619=""," ",IF(ABS(CE619-CF619)&lt;=0.1,"Valid","Not valid"))</f>
        <v/>
      </c>
      <c r="CQ619" s="1674">
        <f> IF(CE619="","",IF(AND(CE619&lt;&gt;"",CF619=""),IF(CE619&gt;=0.8,"Medir+Sig Max","No"),IF(CF619&lt;&gt;"",IF(CF619&gt;=0.8,"Medir+Sig Max","No"),"")))</f>
        <v/>
      </c>
      <c r="CR619" s="6927">
        <f>IF(UPPER('SAR FCC-ISED'!$CQ$1)="X",IF(CF619=""," ",IF((ABS(CE619)&lt;5)*AND(ABS(CF619)&lt;5)*AND(ABS(CT619)&lt;5),"Solo si es max","Medir")),IF(CF619=""," ",IF((ABS(CE619)&lt;1)*AND(ABS(CF619)&lt;1)*AND(ABS(CT619)&lt;1),"Solo si es max","Medir")))</f>
        <v/>
      </c>
      <c r="CS619" s="7220"/>
      <c r="CT619" s="220">
        <f>IF(CO619="",IF(AND(CE619="",CF619=""),"",IF(CF619="",IF(DQ619&gt;1,ROUND(DQ619*CE619,3),CE619),IF(DQ619&gt;1,ROUND(DQ619*CF619,3),CF619))),IF(AND(CE619="",CF619=""),"",IF(CF619="",IF(DQ619&gt;1,ROUND(DQ619*CE619*(1/(CO619)),3),CE619*(1/(CO619))),IF(DQ619&gt;1,ROUND(DQ619*CF619*(1/(CO619)),3),CF619*(1/(CO619))))))</f>
        <v/>
      </c>
      <c r="CU619" s="224">
        <f>BY619</f>
        <v/>
      </c>
      <c r="CV619" s="237">
        <f>BZ619</f>
        <v/>
      </c>
      <c r="CW619" s="237">
        <f>CA619</f>
        <v/>
      </c>
      <c r="CX619" s="224">
        <f>CC619</f>
        <v/>
      </c>
      <c r="CY619" s="237">
        <f>CD619</f>
        <v/>
      </c>
      <c r="CZ619" s="7478">
        <f>IF(COUNTIF(Overview!K12:K14,TRUE)&gt;0,1.6,IF(COUNTIF(Overview!L12:L14,TRUE)&gt;0,8,0))</f>
        <v/>
      </c>
      <c r="DA619" s="1807"/>
      <c r="DB619" s="7484"/>
      <c r="DC619" s="844">
        <f>IF(CT619="","",IF(CT619&gt;CZ619,"Fail","Pass"))</f>
        <v/>
      </c>
      <c r="DD619" s="6666"/>
      <c r="DE619" s="1565">
        <f>MyTimestamp(DC619)</f>
        <v/>
      </c>
      <c r="DF619" s="1531">
        <f>IF(COUNT(CE619:CH619)=1,15,IF(COUNT(CE619:CH619)=0,0,30))</f>
        <v/>
      </c>
      <c r="DG619" s="1532">
        <f>IF(DF619=0,0,2)</f>
        <v/>
      </c>
      <c r="DH619" s="6825"/>
      <c r="DI619" s="6825"/>
      <c r="DJ619" s="1863"/>
      <c r="DK619" s="6667"/>
      <c r="DL619" s="1574">
        <f>10^(CN619/20)*100-100</f>
        <v/>
      </c>
      <c r="DM619" s="6832"/>
      <c r="DN619" s="772"/>
      <c r="DO619" s="6832"/>
      <c r="DP619" s="6832"/>
      <c r="DQ619" s="6827"/>
      <c r="DR619" s="1541"/>
      <c r="DS619" s="1541"/>
      <c r="DT619" s="1541"/>
      <c r="DU619" s="1541"/>
      <c r="DV619" s="1541"/>
      <c r="DW619" s="1541"/>
      <c r="DX619" s="1541"/>
      <c r="DY619" s="1541"/>
      <c r="DZ619" s="1541"/>
      <c r="EA619" s="1541"/>
      <c r="EB619" s="1541"/>
      <c r="EC619" s="1541"/>
      <c r="ED619" s="1541"/>
      <c r="EE619" s="1541"/>
      <c r="EF619" s="1541"/>
      <c r="EG619" s="1541"/>
      <c r="EH619" s="1541"/>
      <c r="EI619" s="1541"/>
      <c r="EJ619" s="1541"/>
      <c r="EK619" s="1541"/>
      <c r="EL619" s="1541"/>
      <c r="EM619" s="1541"/>
      <c r="EN619" s="1541"/>
      <c r="EO619" s="1541"/>
      <c r="EP619" s="1541"/>
      <c r="EQ619" s="1541"/>
      <c r="ER619" s="1541"/>
      <c r="ES619" s="1541"/>
      <c r="ET619" s="1541"/>
      <c r="EU619" s="1541"/>
      <c r="EV619" s="1541"/>
    </row>
    <row r="620" customFormat="1" ht="12.75" s="396" x14ac:dyDescent="0.2">
      <c r="A620" s="1541"/>
      <c r="B620" s="1541"/>
      <c r="C620"/>
      <c r="D620" s="6799"/>
      <c r="E620" s="6799"/>
      <c r="F620" s="6800">
        <v>5.4</v>
      </c>
      <c r="G620" s="6801"/>
      <c r="H620" s="6802">
        <f>BV620</f>
        <v/>
      </c>
      <c r="I620" s="6802">
        <f>BW620</f>
        <v/>
      </c>
      <c r="J620" s="6803" t="inlineStr">
        <is>
          <t>5G</t>
        </is>
      </c>
      <c r="K620" s="6803" t="inlineStr">
        <is>
          <t>n2</t>
        </is>
      </c>
      <c r="L620" s="6804"/>
      <c r="M620" s="6802"/>
      <c r="N620" s="6805"/>
      <c r="O620" s="6806"/>
      <c r="P620" s="6597"/>
      <c r="Q620" s="6806"/>
      <c r="R620" s="6806"/>
      <c r="S620" s="6593"/>
      <c r="T620" s="130">
        <v>376000</v>
      </c>
      <c r="U620" s="6593">
        <v>1880</v>
      </c>
      <c r="V620" s="6805"/>
      <c r="W620" s="6807"/>
      <c r="X620" s="6805"/>
      <c r="Y620" s="6805"/>
      <c r="Z620" s="6805"/>
      <c r="AA620" s="6804"/>
      <c r="AB620" s="6804"/>
      <c r="AC620" s="6808">
        <f>IF(OR(BX620="Close to Ear",BX620="Close to Head"),"Head",IF(BX620="Extremity","Extremity","Body"))</f>
        <v/>
      </c>
      <c r="AD620" s="6809">
        <f>CA620</f>
        <v/>
      </c>
      <c r="AE620" s="6803">
        <f>CB620</f>
        <v/>
      </c>
      <c r="AF620" s="6804"/>
      <c r="AG620" s="6810">
        <f>IF(OR(AZ620="",BA620=""),"N/A",IF(DC620="Pass","P","F"))</f>
        <v/>
      </c>
      <c r="AH620" s="6811"/>
      <c r="AI620" s="6811"/>
      <c r="AJ620" s="6811"/>
      <c r="AK620" s="6805"/>
      <c r="AL620" s="6804"/>
      <c r="AM620" s="6805"/>
      <c r="AN620" s="6805"/>
      <c r="AO620" s="6812"/>
      <c r="AP620" s="6812"/>
      <c r="AQ620" s="6812"/>
      <c r="AR620" s="6812"/>
      <c r="AS620" s="6812"/>
      <c r="AT620" s="6813">
        <f>IF(AC620="Extremity",IF(CG620="","",CG620),"")</f>
        <v/>
      </c>
      <c r="AU620" s="6813">
        <f>IF(AC620="Extremity",IF(CH620="","",CH620),"")</f>
        <v/>
      </c>
      <c r="AV620" s="6814">
        <f>IF(AC620="Extremity","",IF(CE620="","",CE620))</f>
        <v/>
      </c>
      <c r="AW620" s="6814">
        <f>IF(AD620="Extremity","",IF(CF620="","",CF620))</f>
        <v/>
      </c>
      <c r="AX620" s="6807">
        <f>DL620</f>
        <v/>
      </c>
      <c r="AY620" s="6807">
        <f>DQ620</f>
        <v/>
      </c>
      <c r="AZ620" s="6815">
        <f>IF(AC620="Extremity",IF(DA620="","",DA620),"")</f>
        <v/>
      </c>
      <c r="BA620" s="6816">
        <f>IF(AC620="Extremity","",IF(CT620="","",CT620))</f>
        <v/>
      </c>
      <c r="BB620" s="6807">
        <f>IF(AC620="Extremity",IF(DB620="","",DB620),"")</f>
        <v/>
      </c>
      <c r="BC620" s="6814">
        <f>IF(AC620="Extremity","",IF(CZ620="","",CZ620))</f>
        <v/>
      </c>
      <c r="BD620" s="6807">
        <f>DD620</f>
        <v/>
      </c>
      <c r="BE620" s="6817">
        <f>DE620</f>
        <v/>
      </c>
      <c r="BF620" s="6818">
        <f>DF620*60</f>
        <v/>
      </c>
      <c r="BG620" s="6819">
        <f>BE620</f>
        <v/>
      </c>
      <c r="BH620" s="6818">
        <f>DG620*60</f>
        <v/>
      </c>
      <c r="BI620" s="6818">
        <f>DH620</f>
        <v/>
      </c>
      <c r="BJ620" s="6820"/>
      <c r="BK620" s="6821">
        <f>Overview!$E$7</f>
        <v/>
      </c>
      <c r="BL620" s="6820"/>
      <c r="BM620" s="6818">
        <f>DI620</f>
        <v/>
      </c>
      <c r="BN620" s="6821">
        <f>Overview!$P$153</f>
        <v/>
      </c>
      <c r="BO620" s="6820"/>
      <c r="BP620" s="6820"/>
      <c r="BQ620" s="6804"/>
      <c r="BR620" s="6822"/>
      <c r="BS620" s="1541"/>
      <c r="BT620" s="1889" t="inlineStr">
        <is>
          <t>5G</t>
        </is>
      </c>
      <c r="BU620" s="1816" t="inlineStr">
        <is>
          <t>n2</t>
        </is>
      </c>
      <c r="BV620" s="595">
        <f>Overview!$H$28</f>
        <v/>
      </c>
      <c r="BW620" s="1865"/>
      <c r="BX620" s="1816" t="inlineStr">
        <is>
          <t>Body</t>
        </is>
      </c>
      <c r="BY620" s="424"/>
      <c r="BZ620" s="1865"/>
      <c r="CA620" s="424">
        <f>IF(Overview!P34="", "", Overview!P34)</f>
        <v/>
      </c>
      <c r="CB620" s="200">
        <v>0</v>
      </c>
      <c r="CC620" s="7285">
        <f>IF(COUNT('Conducted 5G'!$AH$3:$AH$20)=0,376000,INDEX('Conducted 5G'!$T$3:$T$20,MATCH(MAX('Conducted 5G'!$AH$3:$AH$20),'Conducted 5G'!$AH$3:$AH$20,0)))</f>
        <v>376000</v>
      </c>
      <c r="CD620" s="7284">
        <f>IF(COUNT('Conducted 5G'!$AH$3:$AH$20)=0,1880,INDEX('Conducted 5G'!$U$3:$U$20,MATCH(MAX('Conducted 5G'!$AH$3:$AH$20),'Conducted 5G'!$AH$3:$AH$20,0)))</f>
        <v>1880</v>
      </c>
      <c r="CE620" s="7238"/>
      <c r="CF620" s="7238"/>
      <c r="CG620" s="6909"/>
      <c r="CH620" s="6909"/>
      <c r="CI620" s="225">
        <f>BY620</f>
        <v/>
      </c>
      <c r="CJ620" s="237">
        <f>BZ620</f>
        <v/>
      </c>
      <c r="CK620" s="223">
        <f>CA620</f>
        <v/>
      </c>
      <c r="CL620" s="237">
        <f>CC620</f>
        <v/>
      </c>
      <c r="CM620" s="6665">
        <f>CD620</f>
        <v/>
      </c>
      <c r="CN620" s="2052"/>
      <c r="CO620" s="1579"/>
      <c r="CP620" s="7214">
        <f>IF(CF620=""," ",IF(ABS(CE620-CF620)&lt;=0.1,"Valid","Not valid"))</f>
        <v/>
      </c>
      <c r="CQ620" s="1674">
        <f> IF(CE620="","",IF(AND(CE620&lt;&gt;"",CF620=""),IF(CE620&gt;=0.8,"Medir+Sig Max","No"),IF(CF620&lt;&gt;"",IF(CF620&gt;=0.8,"Medir+Sig Max","No"),"")))</f>
        <v/>
      </c>
      <c r="CR620" s="6927">
        <f>IF(UPPER('SAR FCC-ISED'!$CQ$1)="X",IF(CF620=""," ",IF((ABS(CE620)&lt;5)*AND(ABS(CF620)&lt;5)*AND(ABS(CT620)&lt;5),"Solo si es max","Medir")),IF(CF620=""," ",IF((ABS(CE620)&lt;1)*AND(ABS(CF620)&lt;1)*AND(ABS(CT620)&lt;1),"Solo si es max","Medir")))</f>
        <v/>
      </c>
      <c r="CS620" s="7220"/>
      <c r="CT620" s="220">
        <f>IF(CO620="",IF(AND(CE620="",CF620=""),"",IF(CF620="",IF(DQ620&gt;1,ROUND(DQ620*CE620,3),CE620),IF(DQ620&gt;1,ROUND(DQ620*CF620,3),CF620))),IF(AND(CE620="",CF620=""),"",IF(CF620="",IF(DQ620&gt;1,ROUND(DQ620*CE620*(1/(CO620)),3),CE620*(1/(CO620))),IF(DQ620&gt;1,ROUND(DQ620*CF620*(1/(CO620)),3),CF620*(1/(CO620))))))</f>
        <v/>
      </c>
      <c r="CU620" s="224">
        <f>BY620</f>
        <v/>
      </c>
      <c r="CV620" s="237">
        <f>BZ620</f>
        <v/>
      </c>
      <c r="CW620" s="237">
        <f>CA620</f>
        <v/>
      </c>
      <c r="CX620" s="224">
        <f>CC620</f>
        <v/>
      </c>
      <c r="CY620" s="237">
        <f>CD620</f>
        <v/>
      </c>
      <c r="CZ620" s="7478">
        <f>IF(COUNTIF(Overview!K12:K14,TRUE)&gt;0,1.6,IF(COUNTIF(Overview!L12:L14,TRUE)&gt;0,8,0))</f>
        <v/>
      </c>
      <c r="DA620" s="1807"/>
      <c r="DB620" s="7484"/>
      <c r="DC620" s="844">
        <f>IF(CT620="","",IF(CT620&gt;CZ620,"Fail","Pass"))</f>
        <v/>
      </c>
      <c r="DD620" s="6666"/>
      <c r="DE620" s="1565">
        <f>MyTimestamp(DC620)</f>
        <v/>
      </c>
      <c r="DF620" s="1531">
        <f>IF(COUNT(CE620:CH620)=1,15,IF(COUNT(CE620:CH620)=0,0,30))</f>
        <v/>
      </c>
      <c r="DG620" s="1532">
        <f>IF(DF620=0,0,2)</f>
        <v/>
      </c>
      <c r="DH620" s="6825"/>
      <c r="DI620" s="6825"/>
      <c r="DJ620" s="1863"/>
      <c r="DK620" s="6667"/>
      <c r="DL620" s="1574">
        <f>10^(CN620/20)*100-100</f>
        <v/>
      </c>
      <c r="DM620" s="6832"/>
      <c r="DN620" s="772"/>
      <c r="DO620" s="6832"/>
      <c r="DP620" s="6832"/>
      <c r="DQ620" s="6827"/>
      <c r="DR620" s="1541"/>
      <c r="DS620" s="1541"/>
      <c r="DT620" s="1541"/>
      <c r="DU620" s="1541"/>
      <c r="DV620" s="1541"/>
      <c r="DW620" s="1541"/>
      <c r="DX620" s="1541"/>
      <c r="DY620" s="1541"/>
      <c r="DZ620" s="1541"/>
      <c r="EA620" s="1541"/>
      <c r="EB620" s="1541"/>
      <c r="EC620" s="1541"/>
      <c r="ED620" s="1541"/>
      <c r="EE620" s="1541"/>
      <c r="EF620" s="1541"/>
      <c r="EG620" s="1541"/>
      <c r="EH620" s="1541"/>
      <c r="EI620" s="1541"/>
      <c r="EJ620" s="1541"/>
      <c r="EK620" s="1541"/>
      <c r="EL620" s="1541"/>
      <c r="EM620" s="1541"/>
      <c r="EN620" s="1541"/>
      <c r="EO620" s="1541"/>
      <c r="EP620" s="1541"/>
      <c r="EQ620" s="1541"/>
      <c r="ER620" s="1541"/>
      <c r="ES620" s="1541"/>
      <c r="ET620" s="1541"/>
      <c r="EU620" s="1541"/>
      <c r="EV620" s="1541"/>
    </row>
    <row r="621" customFormat="1" ht="12.75" s="396" x14ac:dyDescent="0.2">
      <c r="A621" s="1541"/>
      <c r="B621" s="1541"/>
      <c r="C621"/>
      <c r="D621" s="1486"/>
      <c r="E621" s="1486"/>
      <c r="F621" s="672">
        <v>5.4</v>
      </c>
      <c r="G621" s="1497"/>
      <c r="H621" s="130">
        <f>BV621</f>
        <v/>
      </c>
      <c r="I621" s="130">
        <f>BW621</f>
        <v/>
      </c>
      <c r="J621" s="1299" t="inlineStr">
        <is>
          <t>5G</t>
        </is>
      </c>
      <c r="K621" s="1299" t="inlineStr">
        <is>
          <t>n2</t>
        </is>
      </c>
      <c r="L621" s="115"/>
      <c r="M621" s="130"/>
      <c r="N621" s="119"/>
      <c r="O621" s="131"/>
      <c r="P621" s="6597"/>
      <c r="Q621" s="131"/>
      <c r="R621" s="131"/>
      <c r="S621" s="130"/>
      <c r="T621" s="130">
        <v>376000</v>
      </c>
      <c r="U621" s="6593">
        <v>1880</v>
      </c>
      <c r="V621" s="119"/>
      <c r="W621" s="1305"/>
      <c r="X621" s="119"/>
      <c r="Y621" s="119"/>
      <c r="Z621" s="119"/>
      <c r="AA621" s="115"/>
      <c r="AB621" s="115"/>
      <c r="AC621" s="1300">
        <f>IF(OR(BX621="Close to Ear",BX621="Close to Head"),"Head",IF(BX621="Extremity","Extremity","Body"))</f>
        <v/>
      </c>
      <c r="AD621" s="1301">
        <f>CA621</f>
        <v/>
      </c>
      <c r="AE621" s="1299">
        <f>CB621</f>
        <v/>
      </c>
      <c r="AF621" s="115"/>
      <c r="AG621" s="1302">
        <f>IF(OR(AZ621="",BA621=""),"N/A",IF(DC621="Pass","P","F"))</f>
        <v/>
      </c>
      <c r="AH621" s="129"/>
      <c r="AI621" s="129"/>
      <c r="AJ621" s="129"/>
      <c r="AK621" s="119"/>
      <c r="AL621" s="115"/>
      <c r="AM621" s="119"/>
      <c r="AN621" s="119"/>
      <c r="AO621" s="692"/>
      <c r="AP621" s="692"/>
      <c r="AQ621" s="692"/>
      <c r="AR621" s="692"/>
      <c r="AS621" s="692"/>
      <c r="AT621" s="1303">
        <f>IF(AC621="Extremity",IF(CG621="","",CG621),"")</f>
        <v/>
      </c>
      <c r="AU621" s="1303">
        <f>IF(AC621="Extremity",IF(CH621="","",CH621),"")</f>
        <v/>
      </c>
      <c r="AV621" s="1304">
        <f>IF(AC621="Extremity","",IF(CE621="","",CE621))</f>
        <v/>
      </c>
      <c r="AW621" s="1304">
        <f>IF(AD621="Extremity","",IF(CF621="","",CF621))</f>
        <v/>
      </c>
      <c r="AX621" s="1305">
        <f>DL621</f>
        <v/>
      </c>
      <c r="AY621" s="1305">
        <f>DQ621</f>
        <v/>
      </c>
      <c r="AZ621" s="3377">
        <f>IF(AC621="Extremity",IF(DA621="","",DA621),"")</f>
        <v/>
      </c>
      <c r="BA621" s="3378">
        <f>IF(AC621="Extremity","",IF(CT621="","",CT621))</f>
        <v/>
      </c>
      <c r="BB621" s="1305">
        <f>IF(AC621="Extremity",IF(DB621="","",DB621),"")</f>
        <v/>
      </c>
      <c r="BC621" s="1304">
        <f>IF(AC621="Extremity","",IF(CZ621="","",CZ621))</f>
        <v/>
      </c>
      <c r="BD621" s="1305">
        <f>DD621</f>
        <v/>
      </c>
      <c r="BE621" s="132">
        <f>DE621</f>
        <v/>
      </c>
      <c r="BF621" s="133">
        <f>DF621*60</f>
        <v/>
      </c>
      <c r="BG621" s="121">
        <f>BE621</f>
        <v/>
      </c>
      <c r="BH621" s="133">
        <f>DG621*60</f>
        <v/>
      </c>
      <c r="BI621" s="133">
        <f>DH621</f>
        <v/>
      </c>
      <c r="BJ621" s="117"/>
      <c r="BK621" s="812">
        <f>Overview!$E$7</f>
        <v/>
      </c>
      <c r="BL621" s="117"/>
      <c r="BM621" s="834">
        <f>DI621</f>
        <v/>
      </c>
      <c r="BN621" s="812">
        <f>Overview!$P$153</f>
        <v/>
      </c>
      <c r="BO621" s="117"/>
      <c r="BP621" s="117"/>
      <c r="BQ621" s="115"/>
      <c r="BR621" s="1478"/>
      <c r="BS621" s="1541"/>
      <c r="BT621" s="1888" t="inlineStr">
        <is>
          <t>5G</t>
        </is>
      </c>
      <c r="BU621" s="1858" t="inlineStr">
        <is>
          <t>n2</t>
        </is>
      </c>
      <c r="BV621" s="914">
        <f>Overview!$H$28</f>
        <v/>
      </c>
      <c r="BW621" s="1861"/>
      <c r="BX621" s="1858" t="inlineStr">
        <is>
          <t>Close to ear</t>
        </is>
      </c>
      <c r="BY621" s="593"/>
      <c r="BZ621" s="1723"/>
      <c r="CA621" s="1815" t="inlineStr">
        <is>
          <t>Left Cheek</t>
        </is>
      </c>
      <c r="CB621" s="7265">
        <v>0</v>
      </c>
      <c r="CC621" s="7289">
        <f>IF(COUNT('Conducted 5G'!$AH$3:$AH$20)=0,376000,INDEX('Conducted 5G'!$T$3:$T$20,MATCH(MAX('Conducted 5G'!$AH$3:$AH$20),'Conducted 5G'!$AH$3:$AH$20,0)))</f>
        <v>376000</v>
      </c>
      <c r="CD621" s="7289">
        <f>IF(COUNT('Conducted 5G'!$AH$3:$AH$20)=0,1880,INDEX('Conducted 5G'!$U$3:$U$20,MATCH(MAX('Conducted 5G'!$AH$3:$AH$20),'Conducted 5G'!$AH$3:$AH$20,0)))</f>
        <v>1880</v>
      </c>
      <c r="CE621" s="7233"/>
      <c r="CF621" s="7233"/>
      <c r="CG621" s="6705"/>
      <c r="CH621" s="6705"/>
      <c r="CI621" s="225">
        <f>BY621</f>
        <v/>
      </c>
      <c r="CJ621" s="237">
        <f>BZ621</f>
        <v/>
      </c>
      <c r="CK621" s="223">
        <f>CA621</f>
        <v/>
      </c>
      <c r="CL621" s="236">
        <f>CC621</f>
        <v/>
      </c>
      <c r="CM621" s="236">
        <f>CD621</f>
        <v/>
      </c>
      <c r="CN621" s="1526"/>
      <c r="CO621" s="1581"/>
      <c r="CP621" s="891">
        <f>IF(CF621=""," ",IF(ABS(CE621-CF621)&lt;=0.1,"Valid","Not valid"))</f>
        <v/>
      </c>
      <c r="CQ621" s="892">
        <f> IF(CE621="","",IF(AND(CE621&lt;&gt;"",CF621=""),IF(CE621&gt;=0.8,"Medir+Sig Max","No"),IF(CF621&lt;&gt;"",IF(CF621&gt;=0.8,"Medir+Sig Max","No"),"")))</f>
        <v/>
      </c>
      <c r="CR621" s="7224">
        <f>IF(UPPER('SAR FCC-ISED'!$CQ$1)="X",IF(CF621=""," ",IF((ABS(CE621)&lt;5)*AND(ABS(CF621)&lt;5)*AND(ABS(CT621)&lt;5),"Solo si es max","Medir")),IF(CF621=""," ",IF((ABS(CE621)&lt;1)*AND(ABS(CF621)&lt;1)*AND(ABS(CT621)&lt;1),"Solo si es max","Medir")))</f>
        <v/>
      </c>
      <c r="CS621" s="892"/>
      <c r="CT621" s="219">
        <f>IF(CO621="",IF(AND(CE621="",CF621=""),"",IF(CF621="",IF(DQ621&gt;1,ROUND(DQ621*CE621,3),CE621),IF(DQ621&gt;1,ROUND(DQ621*CF621,3),CF621))),IF(AND(CE621="",CF621=""),"",IF(CF621="",IF(DQ621&gt;1,ROUND(DQ621*CE621*(1/(CO621)),3),CE621*(1/(CO621))),IF(DQ621&gt;1,ROUND(DQ621*CF621*(1/(CO621)),3),CF621*(1/(CO621))))))</f>
        <v/>
      </c>
      <c r="CU621" s="224">
        <f>BY621</f>
        <v/>
      </c>
      <c r="CV621" s="237">
        <f>BZ621</f>
        <v/>
      </c>
      <c r="CW621" s="237">
        <f>CA621</f>
        <v/>
      </c>
      <c r="CX621" s="224">
        <f>CC621</f>
        <v/>
      </c>
      <c r="CY621" s="237">
        <f>CD621</f>
        <v/>
      </c>
      <c r="CZ621" s="7476">
        <f>IF(COUNTIF(Overview!K12:K14,TRUE)&gt;0,1.6,IF(COUNTIF(Overview!L12:L14,TRUE)&gt;0,8,0))</f>
        <v/>
      </c>
      <c r="DA621" s="1799"/>
      <c r="DB621" s="7482"/>
      <c r="DC621" s="844">
        <f>IF(CT621="","",IF(CT621&gt;CZ621,"Fail","Pass"))</f>
        <v/>
      </c>
      <c r="DD621" s="399"/>
      <c r="DE621" s="1565">
        <f>MyTimestamp(DC621)</f>
        <v/>
      </c>
      <c r="DF621" s="1531">
        <f>IF(COUNT(CE621:CH621)=1,15,IF(COUNT(CE621:CH621)=0,0,30))</f>
        <v/>
      </c>
      <c r="DG621" s="1532">
        <f>IF(DF621=0,0,2)</f>
        <v/>
      </c>
      <c r="DH621" s="1862"/>
      <c r="DI621" s="1862"/>
      <c r="DJ621" s="1863"/>
      <c r="DK621" s="1782"/>
      <c r="DL621" s="1574">
        <f>10^(CN621/20)*100-100</f>
        <v/>
      </c>
      <c r="DM621" s="1083"/>
      <c r="DN621" s="1083"/>
      <c r="DO621" s="1083">
        <f>IF(DM621="","",10^(DM621/10))</f>
        <v/>
      </c>
      <c r="DP621" s="1083">
        <f>IF(ISNUMBER(DN621)=FALSE,"",10^(DN621/10))</f>
        <v/>
      </c>
      <c r="DQ621" s="1577">
        <f>IF(AND(ISNUMBER(DO621),ISNUMBER(DP621)),IF(DO621/DP621&gt;1,ROUND((DO621)/DP621,3),1),1)</f>
        <v/>
      </c>
      <c r="DR621" s="1541"/>
      <c r="DS621" s="1541"/>
      <c r="DT621" s="1541"/>
      <c r="DU621" s="1541"/>
      <c r="DV621" s="1541"/>
      <c r="DW621" s="1541"/>
      <c r="DX621" s="1541"/>
      <c r="DY621" s="1541"/>
      <c r="DZ621" s="1541"/>
      <c r="EA621" s="1541"/>
      <c r="EB621" s="1541"/>
      <c r="EC621" s="1541"/>
      <c r="ED621" s="1541"/>
      <c r="EE621" s="1541"/>
      <c r="EF621" s="1541"/>
      <c r="EG621" s="1541"/>
      <c r="EH621" s="1541"/>
      <c r="EI621" s="1541"/>
      <c r="EJ621" s="1541"/>
      <c r="EK621" s="1541"/>
      <c r="EL621" s="1541"/>
      <c r="EM621" s="1541"/>
      <c r="EN621" s="1541"/>
      <c r="EO621" s="1541"/>
      <c r="EP621" s="1541"/>
      <c r="EQ621" s="1541"/>
      <c r="ER621" s="1541"/>
      <c r="ES621" s="1541"/>
      <c r="ET621" s="1541"/>
      <c r="EU621" s="1541"/>
      <c r="EV621" s="1541"/>
    </row>
    <row r="622" customFormat="1" ht="12.75" s="396" x14ac:dyDescent="0.2">
      <c r="A622" s="1541"/>
      <c r="B622" s="1541"/>
      <c r="C622"/>
      <c r="D622" s="1486"/>
      <c r="E622" s="1486"/>
      <c r="F622" s="672">
        <v>5.4</v>
      </c>
      <c r="G622" s="1497"/>
      <c r="H622" s="130">
        <f>BV622</f>
        <v/>
      </c>
      <c r="I622" s="130">
        <f>BW622</f>
        <v/>
      </c>
      <c r="J622" s="1299" t="inlineStr">
        <is>
          <t>5G</t>
        </is>
      </c>
      <c r="K622" s="1299" t="inlineStr">
        <is>
          <t>n2</t>
        </is>
      </c>
      <c r="L622" s="115"/>
      <c r="M622" s="130"/>
      <c r="N622" s="119"/>
      <c r="O622" s="131"/>
      <c r="P622" s="6597"/>
      <c r="Q622" s="131"/>
      <c r="R622" s="131"/>
      <c r="S622" s="130"/>
      <c r="T622" s="130">
        <v>376000</v>
      </c>
      <c r="U622" s="6593">
        <v>1880</v>
      </c>
      <c r="V622" s="119"/>
      <c r="W622" s="1305"/>
      <c r="X622" s="119"/>
      <c r="Y622" s="119"/>
      <c r="Z622" s="119"/>
      <c r="AA622" s="115"/>
      <c r="AB622" s="115"/>
      <c r="AC622" s="1300">
        <f>IF(OR(BX622="Close to Ear",BX622="Close to Head"),"Head",IF(BX622="Extremity","Extremity","Body"))</f>
        <v/>
      </c>
      <c r="AD622" s="1301">
        <f>CA622</f>
        <v/>
      </c>
      <c r="AE622" s="1299">
        <f>CB622</f>
        <v/>
      </c>
      <c r="AF622" s="115"/>
      <c r="AG622" s="1302">
        <f>IF(OR(AZ622="",BA622=""),"N/A",IF(DC622="Pass","P","F"))</f>
        <v/>
      </c>
      <c r="AH622" s="129"/>
      <c r="AI622" s="129"/>
      <c r="AJ622" s="129"/>
      <c r="AK622" s="119"/>
      <c r="AL622" s="115"/>
      <c r="AM622" s="119"/>
      <c r="AN622" s="119"/>
      <c r="AO622" s="692"/>
      <c r="AP622" s="692"/>
      <c r="AQ622" s="692"/>
      <c r="AR622" s="692"/>
      <c r="AS622" s="692"/>
      <c r="AT622" s="1303">
        <f>IF(AC622="Extremity",IF(CG622="","",CG622),"")</f>
        <v/>
      </c>
      <c r="AU622" s="1303">
        <f>IF(AC622="Extremity",IF(CH622="","",CH622),"")</f>
        <v/>
      </c>
      <c r="AV622" s="1304">
        <f>IF(AC622="Extremity","",IF(CE622="","",CE622))</f>
        <v/>
      </c>
      <c r="AW622" s="1304">
        <f>IF(AD622="Extremity","",IF(CF622="","",CF622))</f>
        <v/>
      </c>
      <c r="AX622" s="1305">
        <f>DL622</f>
        <v/>
      </c>
      <c r="AY622" s="1305">
        <f>DQ622</f>
        <v/>
      </c>
      <c r="AZ622" s="3377">
        <f>IF(AC622="Extremity",IF(DA622="","",DA622),"")</f>
        <v/>
      </c>
      <c r="BA622" s="3378">
        <f>IF(AC622="Extremity","",IF(CT622="","",CT622))</f>
        <v/>
      </c>
      <c r="BB622" s="1305">
        <f>IF(AC622="Extremity",IF(DB622="","",DB622),"")</f>
        <v/>
      </c>
      <c r="BC622" s="1304">
        <f>IF(AC622="Extremity","",IF(CZ622="","",CZ622))</f>
        <v/>
      </c>
      <c r="BD622" s="1305">
        <f>DD622</f>
        <v/>
      </c>
      <c r="BE622" s="132">
        <f>DE622</f>
        <v/>
      </c>
      <c r="BF622" s="133">
        <f>DF622*60</f>
        <v/>
      </c>
      <c r="BG622" s="121">
        <f>BE622</f>
        <v/>
      </c>
      <c r="BH622" s="133">
        <f>DG622*60</f>
        <v/>
      </c>
      <c r="BI622" s="133">
        <f>DH622</f>
        <v/>
      </c>
      <c r="BJ622" s="117"/>
      <c r="BK622" s="812">
        <f>Overview!$E$7</f>
        <v/>
      </c>
      <c r="BL622" s="117"/>
      <c r="BM622" s="834">
        <f>DI622</f>
        <v/>
      </c>
      <c r="BN622" s="812">
        <f>Overview!$P$153</f>
        <v/>
      </c>
      <c r="BO622" s="117"/>
      <c r="BP622" s="117"/>
      <c r="BQ622" s="115"/>
      <c r="BR622" s="1478"/>
      <c r="BS622" s="1541"/>
      <c r="BT622" s="1889" t="inlineStr">
        <is>
          <t>5G</t>
        </is>
      </c>
      <c r="BU622" s="1816" t="inlineStr">
        <is>
          <t>n2</t>
        </is>
      </c>
      <c r="BV622" s="595">
        <f>Overview!$H$28</f>
        <v/>
      </c>
      <c r="BW622" s="1865"/>
      <c r="BX622" s="1816" t="inlineStr">
        <is>
          <t>Close to ear</t>
        </is>
      </c>
      <c r="BY622" s="999"/>
      <c r="BZ622" s="1724"/>
      <c r="CA622" s="1817" t="inlineStr">
        <is>
          <t>Left Tilt</t>
        </is>
      </c>
      <c r="CB622" s="7071">
        <v>0</v>
      </c>
      <c r="CC622" s="7291">
        <f>IF(COUNT('Conducted 5G'!$AH$3:$AH$20)=0,376000,INDEX('Conducted 5G'!$T$3:$T$20,MATCH(MAX('Conducted 5G'!$AH$3:$AH$20),'Conducted 5G'!$AH$3:$AH$20,0)))</f>
        <v>376000</v>
      </c>
      <c r="CD622" s="7290">
        <f>IF(COUNT('Conducted 5G'!$AH$3:$AH$20)=0,1880,INDEX('Conducted 5G'!$U$3:$U$20,MATCH(MAX('Conducted 5G'!$AH$3:$AH$20),'Conducted 5G'!$AH$3:$AH$20,0)))</f>
        <v>1880</v>
      </c>
      <c r="CE622" s="7234"/>
      <c r="CF622" s="7288"/>
      <c r="CG622" s="6706"/>
      <c r="CH622" s="6706"/>
      <c r="CI622" s="225">
        <f>BY622</f>
        <v/>
      </c>
      <c r="CJ622" s="237">
        <f>BZ622</f>
        <v/>
      </c>
      <c r="CK622" s="223">
        <f>CA622</f>
        <v/>
      </c>
      <c r="CL622" s="237">
        <f>CC622</f>
        <v/>
      </c>
      <c r="CM622" s="237">
        <f>CD622</f>
        <v/>
      </c>
      <c r="CN622" s="1527"/>
      <c r="CO622" s="1579"/>
      <c r="CP622" s="7214">
        <f>IF(CF622=""," ",IF(ABS(CE622-CF622)&lt;=0.1,"Valid","Not valid"))</f>
        <v/>
      </c>
      <c r="CQ622" s="1674">
        <f> IF(CE622="","",IF(AND(CE622&lt;&gt;"",CF622=""),IF(CE622&gt;=0.8,"Medir+Sig Max","No"),IF(CF622&lt;&gt;"",IF(CF622&gt;=0.8,"Medir+Sig Max","No"),"")))</f>
        <v/>
      </c>
      <c r="CR622" s="6927">
        <f>IF(UPPER('SAR FCC-ISED'!$CQ$1)="X",IF(CF622=""," ",IF((ABS(CE622)&lt;5)*AND(ABS(CF622)&lt;5)*AND(ABS(CT622)&lt;5),"Solo si es max","Medir")),IF(CF622=""," ",IF((ABS(CE622)&lt;1)*AND(ABS(CF622)&lt;1)*AND(ABS(CT622)&lt;1),"Solo si es max","Medir")))</f>
        <v/>
      </c>
      <c r="CS622" s="1674"/>
      <c r="CT622" s="220">
        <f>IF(CO622="",IF(AND(CE622="",CF622=""),"",IF(CF622="",IF(DQ622&gt;1,ROUND(DQ622*CE622,3),CE622),IF(DQ622&gt;1,ROUND(DQ622*CF622,3),CF622))),IF(AND(CE622="",CF622=""),"",IF(CF622="",IF(DQ622&gt;1,ROUND(DQ622*CE622*(1/(CO622)),3),CE622*(1/(CO622))),IF(DQ622&gt;1,ROUND(DQ622*CF622*(1/(CO622)),3),CF622*(1/(CO622))))))</f>
        <v/>
      </c>
      <c r="CU622" s="224">
        <f>BY622</f>
        <v/>
      </c>
      <c r="CV622" s="237">
        <f>BZ622</f>
        <v/>
      </c>
      <c r="CW622" s="237">
        <f>CA622</f>
        <v/>
      </c>
      <c r="CX622" s="224">
        <f>CC622</f>
        <v/>
      </c>
      <c r="CY622" s="237">
        <f>CD622</f>
        <v/>
      </c>
      <c r="CZ622" s="7474">
        <f>IF(COUNTIF(Overview!K12:K14,TRUE)&gt;0,1.6,IF(COUNTIF(Overview!L12:L14,TRUE)&gt;0,8,0))</f>
        <v/>
      </c>
      <c r="DA622" s="1788"/>
      <c r="DB622" s="7483"/>
      <c r="DC622" s="844">
        <f>IF(CT622="","",IF(CT622&gt;CZ622,"Fail","Pass"))</f>
        <v/>
      </c>
      <c r="DD622" s="402"/>
      <c r="DE622" s="1565">
        <f>MyTimestamp(DC622)</f>
        <v/>
      </c>
      <c r="DF622" s="1531">
        <f>IF(COUNT(CE622:CH622)=1,15,IF(COUNT(CE622:CH622)=0,0,30))</f>
        <v/>
      </c>
      <c r="DG622" s="1532">
        <f>IF(DF622=0,0,2)</f>
        <v/>
      </c>
      <c r="DH622" s="1866"/>
      <c r="DI622" s="1866"/>
      <c r="DJ622" s="1863"/>
      <c r="DK622" s="1789"/>
      <c r="DL622" s="1574">
        <f>10^(CN622/20)*100-100</f>
        <v/>
      </c>
      <c r="DM622" s="973"/>
      <c r="DN622" s="973"/>
      <c r="DO622" s="973">
        <f>IF(DM622="","",10^(DM622/10))</f>
        <v/>
      </c>
      <c r="DP622" s="973">
        <f>IF(ISNUMBER(DN622)=FALSE,"",10^(DN622/10))</f>
        <v/>
      </c>
      <c r="DQ622" s="1578">
        <f>IF(AND(ISNUMBER(DO622),ISNUMBER(DP622)),IF(DO622/DP622&gt;1,ROUND((DO622)/DP622,3),1),1)</f>
        <v/>
      </c>
      <c r="DR622" s="1541"/>
      <c r="DS622" s="1541"/>
      <c r="DT622" s="1541"/>
      <c r="DU622" s="1541"/>
      <c r="DV622" s="1541"/>
      <c r="DW622" s="1541"/>
      <c r="DX622" s="1541"/>
      <c r="DY622" s="1541"/>
      <c r="DZ622" s="1541"/>
      <c r="EA622" s="1541"/>
      <c r="EB622" s="1541"/>
      <c r="EC622" s="1541"/>
      <c r="ED622" s="1541"/>
      <c r="EE622" s="1541"/>
      <c r="EF622" s="1541"/>
      <c r="EG622" s="1541"/>
      <c r="EH622" s="1541"/>
      <c r="EI622" s="1541"/>
      <c r="EJ622" s="1541"/>
      <c r="EK622" s="1541"/>
      <c r="EL622" s="1541"/>
      <c r="EM622" s="1541"/>
      <c r="EN622" s="1541"/>
      <c r="EO622" s="1541"/>
      <c r="EP622" s="1541"/>
      <c r="EQ622" s="1541"/>
      <c r="ER622" s="1541"/>
      <c r="ES622" s="1541"/>
      <c r="ET622" s="1541"/>
      <c r="EU622" s="1541"/>
      <c r="EV622" s="1541"/>
    </row>
    <row r="623" customFormat="1" ht="12.75" s="396" x14ac:dyDescent="0.2">
      <c r="A623" s="1541"/>
      <c r="B623" s="1541"/>
      <c r="C623"/>
      <c r="D623" s="1486"/>
      <c r="E623" s="1486"/>
      <c r="F623" s="672">
        <v>5.4</v>
      </c>
      <c r="G623" s="1497"/>
      <c r="H623" s="130">
        <f>BV623</f>
        <v/>
      </c>
      <c r="I623" s="130">
        <f>BW623</f>
        <v/>
      </c>
      <c r="J623" s="1299" t="inlineStr">
        <is>
          <t>5G</t>
        </is>
      </c>
      <c r="K623" s="1299" t="inlineStr">
        <is>
          <t>n2</t>
        </is>
      </c>
      <c r="L623" s="115"/>
      <c r="M623" s="130"/>
      <c r="N623" s="119"/>
      <c r="O623" s="131"/>
      <c r="P623" s="6597"/>
      <c r="Q623" s="131"/>
      <c r="R623" s="131"/>
      <c r="S623" s="130"/>
      <c r="T623" s="130">
        <v>376000</v>
      </c>
      <c r="U623" s="6593">
        <v>1880</v>
      </c>
      <c r="V623" s="119"/>
      <c r="W623" s="1305"/>
      <c r="X623" s="119"/>
      <c r="Y623" s="119"/>
      <c r="Z623" s="119"/>
      <c r="AA623" s="115"/>
      <c r="AB623" s="115"/>
      <c r="AC623" s="1300">
        <f>IF(OR(BX623="Close to Ear",BX623="Close to Head"),"Head",IF(BX623="Extremity","Extremity","Body"))</f>
        <v/>
      </c>
      <c r="AD623" s="1301">
        <f>CA623</f>
        <v/>
      </c>
      <c r="AE623" s="1299">
        <f>CB623</f>
        <v/>
      </c>
      <c r="AF623" s="115"/>
      <c r="AG623" s="1302">
        <f>IF(OR(AZ623="",BA623=""),"N/A",IF(DC623="Pass","P","F"))</f>
        <v/>
      </c>
      <c r="AH623" s="129"/>
      <c r="AI623" s="129"/>
      <c r="AJ623" s="129"/>
      <c r="AK623" s="119"/>
      <c r="AL623" s="115"/>
      <c r="AM623" s="119"/>
      <c r="AN623" s="119"/>
      <c r="AO623" s="692"/>
      <c r="AP623" s="692"/>
      <c r="AQ623" s="692"/>
      <c r="AR623" s="692"/>
      <c r="AS623" s="692"/>
      <c r="AT623" s="1303">
        <f>IF(AC623="Extremity",IF(CG623="","",CG623),"")</f>
        <v/>
      </c>
      <c r="AU623" s="1303">
        <f>IF(AC623="Extremity",IF(CH623="","",CH623),"")</f>
        <v/>
      </c>
      <c r="AV623" s="1304">
        <f>IF(AC623="Extremity","",IF(CE623="","",CE623))</f>
        <v/>
      </c>
      <c r="AW623" s="1304">
        <f>IF(AD623="Extremity","",IF(CF623="","",CF623))</f>
        <v/>
      </c>
      <c r="AX623" s="1305">
        <f>DL623</f>
        <v/>
      </c>
      <c r="AY623" s="1305">
        <f>DQ623</f>
        <v/>
      </c>
      <c r="AZ623" s="3377">
        <f>IF(AC623="Extremity",IF(DA623="","",DA623),"")</f>
        <v/>
      </c>
      <c r="BA623" s="3378">
        <f>IF(AC623="Extremity","",IF(CT623="","",CT623))</f>
        <v/>
      </c>
      <c r="BB623" s="1305">
        <f>IF(AC623="Extremity",IF(DB623="","",DB623),"")</f>
        <v/>
      </c>
      <c r="BC623" s="1304">
        <f>IF(AC623="Extremity","",IF(CZ623="","",CZ623))</f>
        <v/>
      </c>
      <c r="BD623" s="1305">
        <f>DD623</f>
        <v/>
      </c>
      <c r="BE623" s="132">
        <f>DE623</f>
        <v/>
      </c>
      <c r="BF623" s="133">
        <f>DF623*60</f>
        <v/>
      </c>
      <c r="BG623" s="121">
        <f>BE623</f>
        <v/>
      </c>
      <c r="BH623" s="133">
        <f>DG623*60</f>
        <v/>
      </c>
      <c r="BI623" s="133">
        <f>DH623</f>
        <v/>
      </c>
      <c r="BJ623" s="117"/>
      <c r="BK623" s="812">
        <f>Overview!$E$7</f>
        <v/>
      </c>
      <c r="BL623" s="117"/>
      <c r="BM623" s="834">
        <f>DI623</f>
        <v/>
      </c>
      <c r="BN623" s="812">
        <f>Overview!$P$153</f>
        <v/>
      </c>
      <c r="BO623" s="117"/>
      <c r="BP623" s="117"/>
      <c r="BQ623" s="115"/>
      <c r="BR623" s="1478"/>
      <c r="BS623" s="1541"/>
      <c r="BT623" s="1889" t="inlineStr">
        <is>
          <t>5G</t>
        </is>
      </c>
      <c r="BU623" s="1816" t="inlineStr">
        <is>
          <t>n2</t>
        </is>
      </c>
      <c r="BV623" s="595">
        <f>Overview!$H$28</f>
        <v/>
      </c>
      <c r="BW623" s="1865"/>
      <c r="BX623" s="1816" t="inlineStr">
        <is>
          <t>Close to ear</t>
        </is>
      </c>
      <c r="BY623" s="1009"/>
      <c r="BZ623" s="1724"/>
      <c r="CA623" s="1817" t="inlineStr">
        <is>
          <t>Right Cheek</t>
        </is>
      </c>
      <c r="CB623" s="7071">
        <v>0</v>
      </c>
      <c r="CC623" s="7290">
        <f>IF(COUNT('Conducted 5G'!$AH$3:$AH$20)=0,376000,INDEX('Conducted 5G'!$T$3:$T$20,MATCH(MAX('Conducted 5G'!$AH$3:$AH$20),'Conducted 5G'!$AH$3:$AH$20,0)))</f>
        <v>376000</v>
      </c>
      <c r="CD623" s="7290">
        <f>IF(COUNT('Conducted 5G'!$AH$3:$AH$20)=0,1880,INDEX('Conducted 5G'!$U$3:$U$20,MATCH(MAX('Conducted 5G'!$AH$3:$AH$20),'Conducted 5G'!$AH$3:$AH$20,0)))</f>
        <v>1880</v>
      </c>
      <c r="CE623" s="7234"/>
      <c r="CF623" s="7234"/>
      <c r="CG623" s="6706"/>
      <c r="CH623" s="6706"/>
      <c r="CI623" s="225">
        <f>BY623</f>
        <v/>
      </c>
      <c r="CJ623" s="237">
        <f>BZ623</f>
        <v/>
      </c>
      <c r="CK623" s="223">
        <f>CA623</f>
        <v/>
      </c>
      <c r="CL623" s="237">
        <f>CC623</f>
        <v/>
      </c>
      <c r="CM623" s="237">
        <f>CD623</f>
        <v/>
      </c>
      <c r="CN623" s="1527"/>
      <c r="CO623" s="1579"/>
      <c r="CP623" s="7214">
        <f>IF(CF623=""," ",IF(ABS(CE623-CF623)&lt;=0.1,"Valid","Not valid"))</f>
        <v/>
      </c>
      <c r="CQ623" s="1674">
        <f> IF(CE623="","",IF(AND(CE623&lt;&gt;"",CF623=""),IF(CE623&gt;=0.8,"Medir+Sig Max","No"),IF(CF623&lt;&gt;"",IF(CF623&gt;=0.8,"Medir+Sig Max","No"),"")))</f>
        <v/>
      </c>
      <c r="CR623" s="6927">
        <f>IF(UPPER('SAR FCC-ISED'!$CQ$1)="X",IF(CF623=""," ",IF((ABS(CE623)&lt;5)*AND(ABS(CF623)&lt;5)*AND(ABS(CT623)&lt;5),"Solo si es max","Medir")),IF(CF623=""," ",IF((ABS(CE623)&lt;1)*AND(ABS(CF623)&lt;1)*AND(ABS(CT623)&lt;1),"Solo si es max","Medir")))</f>
        <v/>
      </c>
      <c r="CS623" s="1674"/>
      <c r="CT623" s="220">
        <f>IF(CO623="",IF(AND(CE623="",CF623=""),"",IF(CF623="",IF(DQ623&gt;1,ROUND(DQ623*CE623,3),CE623),IF(DQ623&gt;1,ROUND(DQ623*CF623,3),CF623))),IF(AND(CE623="",CF623=""),"",IF(CF623="",IF(DQ623&gt;1,ROUND(DQ623*CE623*(1/(CO623)),3),CE623*(1/(CO623))),IF(DQ623&gt;1,ROUND(DQ623*CF623*(1/(CO623)),3),CF623*(1/(CO623))))))</f>
        <v/>
      </c>
      <c r="CU623" s="224">
        <f>BY623</f>
        <v/>
      </c>
      <c r="CV623" s="237">
        <f>BZ623</f>
        <v/>
      </c>
      <c r="CW623" s="237">
        <f>CA623</f>
        <v/>
      </c>
      <c r="CX623" s="224">
        <f>CC623</f>
        <v/>
      </c>
      <c r="CY623" s="237">
        <f>CD623</f>
        <v/>
      </c>
      <c r="CZ623" s="7474">
        <f>IF(COUNTIF(Overview!K12:K14,TRUE)&gt;0,1.6,IF(COUNTIF(Overview!L12:L14,TRUE)&gt;0,8,0))</f>
        <v/>
      </c>
      <c r="DA623" s="1788"/>
      <c r="DB623" s="7483"/>
      <c r="DC623" s="844">
        <f>IF(CT623="","",IF(CT623&gt;CZ623,"Fail","Pass"))</f>
        <v/>
      </c>
      <c r="DD623" s="402"/>
      <c r="DE623" s="1565">
        <f>MyTimestamp(DC623)</f>
        <v/>
      </c>
      <c r="DF623" s="1531">
        <f>IF(COUNT(CE623:CH623)=1,15,IF(COUNT(CE623:CH623)=0,0,30))</f>
        <v/>
      </c>
      <c r="DG623" s="1532">
        <f>IF(DF623=0,0,2)</f>
        <v/>
      </c>
      <c r="DH623" s="1866"/>
      <c r="DI623" s="1866"/>
      <c r="DJ623" s="1863"/>
      <c r="DK623" s="1789"/>
      <c r="DL623" s="1574">
        <f>10^(CN623/20)*100-100</f>
        <v/>
      </c>
      <c r="DM623" s="973"/>
      <c r="DN623" s="973"/>
      <c r="DO623" s="973">
        <f>IF(DM623="","",10^(DM623/10))</f>
        <v/>
      </c>
      <c r="DP623" s="973">
        <f>IF(ISNUMBER(DN623)=FALSE,"",10^(DN623/10))</f>
        <v/>
      </c>
      <c r="DQ623" s="1578">
        <f>IF(AND(ISNUMBER(DO623),ISNUMBER(DP623)),IF(DO623/DP623&gt;1,ROUND((DO623)/DP623,3),1),1)</f>
        <v/>
      </c>
      <c r="DR623" s="1541"/>
      <c r="DS623" s="1541"/>
      <c r="DT623" s="1541"/>
      <c r="DU623" s="1541"/>
      <c r="DV623" s="1541"/>
      <c r="DW623" s="1541"/>
      <c r="DX623" s="1541"/>
      <c r="DY623" s="1541"/>
      <c r="DZ623" s="1541"/>
      <c r="EA623" s="1541"/>
      <c r="EB623" s="1541"/>
      <c r="EC623" s="1541"/>
      <c r="ED623" s="1541"/>
      <c r="EE623" s="1541"/>
      <c r="EF623" s="1541"/>
      <c r="EG623" s="1541"/>
      <c r="EH623" s="1541"/>
      <c r="EI623" s="1541"/>
      <c r="EJ623" s="1541"/>
      <c r="EK623" s="1541"/>
      <c r="EL623" s="1541"/>
      <c r="EM623" s="1541"/>
      <c r="EN623" s="1541"/>
      <c r="EO623" s="1541"/>
      <c r="EP623" s="1541"/>
      <c r="EQ623" s="1541"/>
      <c r="ER623" s="1541"/>
      <c r="ES623" s="1541"/>
      <c r="ET623" s="1541"/>
      <c r="EU623" s="1541"/>
      <c r="EV623" s="1541"/>
    </row>
    <row r="624" customFormat="1" ht="12.75" s="396" x14ac:dyDescent="0.2">
      <c r="A624" s="1541"/>
      <c r="B624" s="1541"/>
      <c r="C624"/>
      <c r="D624" s="1486"/>
      <c r="E624" s="1486"/>
      <c r="F624" s="672">
        <v>5.4</v>
      </c>
      <c r="G624" s="1497"/>
      <c r="H624" s="130">
        <f>BV624</f>
        <v/>
      </c>
      <c r="I624" s="130">
        <f>BW624</f>
        <v/>
      </c>
      <c r="J624" s="1299" t="inlineStr">
        <is>
          <t>5G</t>
        </is>
      </c>
      <c r="K624" s="1299" t="inlineStr">
        <is>
          <t>n2</t>
        </is>
      </c>
      <c r="L624" s="115"/>
      <c r="M624" s="130"/>
      <c r="N624" s="119"/>
      <c r="O624" s="131"/>
      <c r="P624" s="6597"/>
      <c r="Q624" s="131"/>
      <c r="R624" s="131"/>
      <c r="S624" s="130"/>
      <c r="T624" s="130">
        <v>376000</v>
      </c>
      <c r="U624" s="6593">
        <v>1880</v>
      </c>
      <c r="V624" s="119"/>
      <c r="W624" s="1305"/>
      <c r="X624" s="119"/>
      <c r="Y624" s="119"/>
      <c r="Z624" s="119"/>
      <c r="AA624" s="115"/>
      <c r="AB624" s="115"/>
      <c r="AC624" s="1300">
        <f>IF(OR(BX624="Close to Ear",BX624="Close to Head"),"Head",IF(BX624="Extremity","Extremity","Body"))</f>
        <v/>
      </c>
      <c r="AD624" s="1301">
        <f>CA624</f>
        <v/>
      </c>
      <c r="AE624" s="1299">
        <f>CB624</f>
        <v/>
      </c>
      <c r="AF624" s="115"/>
      <c r="AG624" s="1302">
        <f>IF(OR(AZ624="",BA624=""),"N/A",IF(DC624="Pass","P","F"))</f>
        <v/>
      </c>
      <c r="AH624" s="129"/>
      <c r="AI624" s="129"/>
      <c r="AJ624" s="129"/>
      <c r="AK624" s="119"/>
      <c r="AL624" s="115"/>
      <c r="AM624" s="119"/>
      <c r="AN624" s="119"/>
      <c r="AO624" s="692"/>
      <c r="AP624" s="692"/>
      <c r="AQ624" s="692"/>
      <c r="AR624" s="692"/>
      <c r="AS624" s="692"/>
      <c r="AT624" s="1303">
        <f>IF(AC624="Extremity",IF(CG624="","",CG624),"")</f>
        <v/>
      </c>
      <c r="AU624" s="1303">
        <f>IF(AC624="Extremity",IF(CH624="","",CH624),"")</f>
        <v/>
      </c>
      <c r="AV624" s="1304">
        <f>IF(AC624="Extremity","",IF(CE624="","",CE624))</f>
        <v/>
      </c>
      <c r="AW624" s="1304">
        <f>IF(AD624="Extremity","",IF(CF624="","",CF624))</f>
        <v/>
      </c>
      <c r="AX624" s="1305">
        <f>DL624</f>
        <v/>
      </c>
      <c r="AY624" s="1305">
        <f>DQ624</f>
        <v/>
      </c>
      <c r="AZ624" s="3377">
        <f>IF(AC624="Extremity",IF(DA624="","",DA624),"")</f>
        <v/>
      </c>
      <c r="BA624" s="3378">
        <f>IF(AC624="Extremity","",IF(CT624="","",CT624))</f>
        <v/>
      </c>
      <c r="BB624" s="1305">
        <f>IF(AC624="Extremity",IF(DB624="","",DB624),"")</f>
        <v/>
      </c>
      <c r="BC624" s="1304">
        <f>IF(AC624="Extremity","",IF(CZ624="","",CZ624))</f>
        <v/>
      </c>
      <c r="BD624" s="1305">
        <f>DD624</f>
        <v/>
      </c>
      <c r="BE624" s="132">
        <f>DE624</f>
        <v/>
      </c>
      <c r="BF624" s="133">
        <f>DF624*60</f>
        <v/>
      </c>
      <c r="BG624" s="121">
        <f>BE624</f>
        <v/>
      </c>
      <c r="BH624" s="133">
        <f>DG624*60</f>
        <v/>
      </c>
      <c r="BI624" s="133">
        <f>DH624</f>
        <v/>
      </c>
      <c r="BJ624" s="117"/>
      <c r="BK624" s="812">
        <f>Overview!$E$7</f>
        <v/>
      </c>
      <c r="BL624" s="117"/>
      <c r="BM624" s="834">
        <f>DI624</f>
        <v/>
      </c>
      <c r="BN624" s="812">
        <f>Overview!$P$153</f>
        <v/>
      </c>
      <c r="BO624" s="117"/>
      <c r="BP624" s="117"/>
      <c r="BQ624" s="115"/>
      <c r="BR624" s="1478"/>
      <c r="BS624" s="1541"/>
      <c r="BT624" s="1889" t="inlineStr">
        <is>
          <t>5G</t>
        </is>
      </c>
      <c r="BU624" s="1816" t="inlineStr">
        <is>
          <t>n2</t>
        </is>
      </c>
      <c r="BV624" s="595">
        <f>Overview!$H$28</f>
        <v/>
      </c>
      <c r="BW624" s="1865"/>
      <c r="BX624" s="1816" t="inlineStr">
        <is>
          <t>Close to ear</t>
        </is>
      </c>
      <c r="BY624" s="1009"/>
      <c r="BZ624" s="1724"/>
      <c r="CA624" s="1824" t="inlineStr">
        <is>
          <t>Right Tilt</t>
        </is>
      </c>
      <c r="CB624" s="7071">
        <v>0</v>
      </c>
      <c r="CC624" s="591">
        <f>IF(COUNT('Conducted 5G'!$AH$3:$AH$20)=0,376000,INDEX('Conducted 5G'!$T$3:$T$20,MATCH(MAX('Conducted 5G'!$AH$3:$AH$20),'Conducted 5G'!$AH$3:$AH$20,0)))</f>
        <v>376000</v>
      </c>
      <c r="CD624" s="591">
        <f>IF(COUNT('Conducted 5G'!$AH$3:$AH$20)=0,1880,INDEX('Conducted 5G'!$U$3:$U$20,MATCH(MAX('Conducted 5G'!$AH$3:$AH$20),'Conducted 5G'!$AH$3:$AH$20,0)))</f>
        <v>1880</v>
      </c>
      <c r="CE624" s="7234"/>
      <c r="CF624" s="7234"/>
      <c r="CG624" s="6706"/>
      <c r="CH624" s="6706"/>
      <c r="CI624" s="225">
        <f>BY624</f>
        <v/>
      </c>
      <c r="CJ624" s="237">
        <f>BZ624</f>
        <v/>
      </c>
      <c r="CK624" s="223">
        <f>CA624</f>
        <v/>
      </c>
      <c r="CL624" s="237">
        <f>CC624</f>
        <v/>
      </c>
      <c r="CM624" s="237">
        <f>CD624</f>
        <v/>
      </c>
      <c r="CN624" s="1527"/>
      <c r="CO624" s="1579"/>
      <c r="CP624" s="7214">
        <f>IF(CF624=""," ",IF(ABS(CE624-CF624)&lt;=0.1,"Valid","Not valid"))</f>
        <v/>
      </c>
      <c r="CQ624" s="1674">
        <f> IF(CE624="","",IF(AND(CE624&lt;&gt;"",CF624=""),IF(CE624&gt;=0.8,"Medir+Sig Max","No"),IF(CF624&lt;&gt;"",IF(CF624&gt;=0.8,"Medir+Sig Max","No"),"")))</f>
        <v/>
      </c>
      <c r="CR624" s="6927">
        <f>IF(UPPER('SAR FCC-ISED'!$CQ$1)="X",IF(CF624=""," ",IF((ABS(CE624)&lt;5)*AND(ABS(CF624)&lt;5)*AND(ABS(CT624)&lt;5),"Solo si es max","Medir")),IF(CF624=""," ",IF((ABS(CE624)&lt;1)*AND(ABS(CF624)&lt;1)*AND(ABS(CT624)&lt;1),"Solo si es max","Medir")))</f>
        <v/>
      </c>
      <c r="CS624" s="1674"/>
      <c r="CT624" s="220">
        <f>IF(CO624="",IF(AND(CE624="",CF624=""),"",IF(CF624="",IF(DQ624&gt;1,ROUND(DQ624*CE624,3),CE624),IF(DQ624&gt;1,ROUND(DQ624*CF624,3),CF624))),IF(AND(CE624="",CF624=""),"",IF(CF624="",IF(DQ624&gt;1,ROUND(DQ624*CE624*(1/(CO624)),3),CE624*(1/(CO624))),IF(DQ624&gt;1,ROUND(DQ624*CF624*(1/(CO624)),3),CF624*(1/(CO624))))))</f>
        <v/>
      </c>
      <c r="CU624" s="224">
        <f>BY624</f>
        <v/>
      </c>
      <c r="CV624" s="237">
        <f>BZ624</f>
        <v/>
      </c>
      <c r="CW624" s="237">
        <f>CA624</f>
        <v/>
      </c>
      <c r="CX624" s="224">
        <f>CC624</f>
        <v/>
      </c>
      <c r="CY624" s="237">
        <f>CD624</f>
        <v/>
      </c>
      <c r="CZ624" s="7474">
        <f>IF(COUNTIF(Overview!K12:K14,TRUE)&gt;0,1.6,IF(COUNTIF(Overview!L12:L14,TRUE)&gt;0,8,0))</f>
        <v/>
      </c>
      <c r="DA624" s="1788"/>
      <c r="DB624" s="7483"/>
      <c r="DC624" s="844">
        <f>IF(CT624="","",IF(CT624&gt;CZ624,"Fail","Pass"))</f>
        <v/>
      </c>
      <c r="DD624" s="402"/>
      <c r="DE624" s="1565">
        <f>MyTimestamp(DC624)</f>
        <v/>
      </c>
      <c r="DF624" s="1531">
        <f>IF(COUNT(CE624:CH624)=1,15,IF(COUNT(CE624:CH624)=0,0,30))</f>
        <v/>
      </c>
      <c r="DG624" s="1532">
        <f>IF(DF624=0,0,2)</f>
        <v/>
      </c>
      <c r="DH624" s="1866"/>
      <c r="DI624" s="1866"/>
      <c r="DJ624" s="1863"/>
      <c r="DK624" s="1789"/>
      <c r="DL624" s="1574">
        <f>10^(CN624/20)*100-100</f>
        <v/>
      </c>
      <c r="DM624" s="973"/>
      <c r="DN624" s="973"/>
      <c r="DO624" s="973">
        <f>IF(DM624="","",10^(DM624/10))</f>
        <v/>
      </c>
      <c r="DP624" s="973">
        <f>IF(ISNUMBER(DN624)=FALSE,"",10^(DN624/10))</f>
        <v/>
      </c>
      <c r="DQ624" s="1578">
        <f>IF(AND(ISNUMBER(DO624),ISNUMBER(DP624)),IF(DO624/DP624&gt;1,ROUND((DO624)/DP624,3),1),1)</f>
        <v/>
      </c>
      <c r="DR624" s="1541"/>
      <c r="DS624" s="1541"/>
      <c r="DT624" s="1541"/>
      <c r="DU624" s="1541"/>
      <c r="DV624" s="1541"/>
      <c r="DW624" s="1541"/>
      <c r="DX624" s="1541"/>
      <c r="DY624" s="1541"/>
      <c r="DZ624" s="1541"/>
      <c r="EA624" s="1541"/>
      <c r="EB624" s="1541"/>
      <c r="EC624" s="1541"/>
      <c r="ED624" s="1541"/>
      <c r="EE624" s="1541"/>
      <c r="EF624" s="1541"/>
      <c r="EG624" s="1541"/>
      <c r="EH624" s="1541"/>
      <c r="EI624" s="1541"/>
      <c r="EJ624" s="1541"/>
      <c r="EK624" s="1541"/>
      <c r="EL624" s="1541"/>
      <c r="EM624" s="1541"/>
      <c r="EN624" s="1541"/>
      <c r="EO624" s="1541"/>
      <c r="EP624" s="1541"/>
      <c r="EQ624" s="1541"/>
      <c r="ER624" s="1541"/>
      <c r="ES624" s="1541"/>
      <c r="ET624" s="1541"/>
      <c r="EU624" s="1541"/>
      <c r="EV624" s="1541"/>
    </row>
    <row r="625" customFormat="1" ht="12.75" s="396" x14ac:dyDescent="0.2">
      <c r="A625" s="1541"/>
      <c r="B625" s="1541"/>
      <c r="C625"/>
      <c r="D625" s="1486"/>
      <c r="E625" s="1486"/>
      <c r="F625" s="672">
        <v>5.4</v>
      </c>
      <c r="G625" s="1497"/>
      <c r="H625" s="130">
        <f>BV625</f>
        <v/>
      </c>
      <c r="I625" s="130">
        <f>BW625</f>
        <v/>
      </c>
      <c r="J625" s="1299" t="inlineStr">
        <is>
          <t>5G</t>
        </is>
      </c>
      <c r="K625" s="1299" t="inlineStr">
        <is>
          <t>n2</t>
        </is>
      </c>
      <c r="L625" s="115"/>
      <c r="M625" s="130"/>
      <c r="N625" s="119"/>
      <c r="O625" s="131"/>
      <c r="P625" s="6597"/>
      <c r="Q625" s="131"/>
      <c r="R625" s="131"/>
      <c r="S625" s="130"/>
      <c r="T625" s="130">
        <v>376000</v>
      </c>
      <c r="U625" s="6593">
        <v>1880</v>
      </c>
      <c r="V625" s="119"/>
      <c r="W625" s="1305"/>
      <c r="X625" s="119"/>
      <c r="Y625" s="119"/>
      <c r="Z625" s="119"/>
      <c r="AA625" s="115"/>
      <c r="AB625" s="115"/>
      <c r="AC625" s="1300">
        <f>IF(OR(BX625="Close to Ear",BX625="Close to Head"),"Head",IF(BX625="Extremity","Extremity","Body"))</f>
        <v/>
      </c>
      <c r="AD625" s="1301">
        <f>CA625</f>
        <v/>
      </c>
      <c r="AE625" s="1299">
        <f>CB625</f>
        <v/>
      </c>
      <c r="AF625" s="115"/>
      <c r="AG625" s="1302">
        <f>IF(OR(AZ625="",BA625=""),"N/A",IF(DC625="Pass","P","F"))</f>
        <v/>
      </c>
      <c r="AH625" s="129"/>
      <c r="AI625" s="129"/>
      <c r="AJ625" s="129"/>
      <c r="AK625" s="119"/>
      <c r="AL625" s="115"/>
      <c r="AM625" s="119"/>
      <c r="AN625" s="119"/>
      <c r="AO625" s="692"/>
      <c r="AP625" s="692"/>
      <c r="AQ625" s="692"/>
      <c r="AR625" s="692"/>
      <c r="AS625" s="692"/>
      <c r="AT625" s="1303">
        <f>IF(AC625="Extremity",IF(CG625="","",CG625),"")</f>
        <v/>
      </c>
      <c r="AU625" s="1303">
        <f>IF(AC625="Extremity",IF(CH625="","",CH625),"")</f>
        <v/>
      </c>
      <c r="AV625" s="1304">
        <f>IF(AC625="Extremity","",IF(CE625="","",CE625))</f>
        <v/>
      </c>
      <c r="AW625" s="1304">
        <f>IF(AD625="Extremity","",IF(CF625="","",CF625))</f>
        <v/>
      </c>
      <c r="AX625" s="1305">
        <f>DL625</f>
        <v/>
      </c>
      <c r="AY625" s="1305">
        <f>DQ625</f>
        <v/>
      </c>
      <c r="AZ625" s="3377">
        <f>IF(AC625="Extremity",IF(DA625="","",DA625),"")</f>
        <v/>
      </c>
      <c r="BA625" s="3378">
        <f>IF(AC625="Extremity","",IF(CT625="","",CT625))</f>
        <v/>
      </c>
      <c r="BB625" s="1305">
        <f>IF(AC625="Extremity",IF(DB625="","",DB625),"")</f>
        <v/>
      </c>
      <c r="BC625" s="1304">
        <f>IF(AC625="Extremity","",IF(CZ625="","",CZ625))</f>
        <v/>
      </c>
      <c r="BD625" s="1305">
        <f>DD625</f>
        <v/>
      </c>
      <c r="BE625" s="132">
        <f>DE625</f>
        <v/>
      </c>
      <c r="BF625" s="133">
        <f>DF625*60</f>
        <v/>
      </c>
      <c r="BG625" s="121">
        <f>BE625</f>
        <v/>
      </c>
      <c r="BH625" s="133">
        <f>DG625*60</f>
        <v/>
      </c>
      <c r="BI625" s="133">
        <f>DH625</f>
        <v/>
      </c>
      <c r="BJ625" s="117"/>
      <c r="BK625" s="812">
        <f>Overview!$E$7</f>
        <v/>
      </c>
      <c r="BL625" s="117"/>
      <c r="BM625" s="834">
        <f>DI625</f>
        <v/>
      </c>
      <c r="BN625" s="812">
        <f>Overview!$P$153</f>
        <v/>
      </c>
      <c r="BO625" s="117"/>
      <c r="BP625" s="117"/>
      <c r="BQ625" s="115"/>
      <c r="BR625" s="1478"/>
      <c r="BS625" s="1541"/>
      <c r="BT625" s="1889" t="inlineStr">
        <is>
          <t>5G</t>
        </is>
      </c>
      <c r="BU625" s="1816" t="inlineStr">
        <is>
          <t>n2</t>
        </is>
      </c>
      <c r="BV625" s="595">
        <f>Overview!$H$28</f>
        <v/>
      </c>
      <c r="BW625" s="1865"/>
      <c r="BX625" s="1816" t="inlineStr">
        <is>
          <t>Close to ear</t>
        </is>
      </c>
      <c r="BY625" s="590"/>
      <c r="BZ625" s="1724"/>
      <c r="CA625" s="1028" t="str">
        <f>IF(COUNT(CF621:CF624)=0,IF(COUNT(CE621:CE624)=0,"TBD",VLOOKUP(MAX(CE621:CE624),CE621:CK624,7,FALSE)),VLOOKUP(MAX(CF621:CF624),CF621:CK624,6,FALSE))</f>
        <v>TBD</v>
      </c>
      <c r="CB625" s="1959">
        <v>0</v>
      </c>
      <c r="CC625" s="1087">
        <f>IF(COUNT('Conducted 5G'!$AH$3:$AH$20)=0,376000,INDEX('Conducted 5G'!$T$3:$T$20,MATCH(MAX('Conducted 5G'!$AH$3:$AH$20),'Conducted 5G'!$AH$3:$AH$20,0)))</f>
        <v>376000</v>
      </c>
      <c r="CD625" s="1087">
        <f>IF(COUNT('Conducted 5G'!$AH$3:$AH$20)=0,1880,INDEX('Conducted 5G'!$U$3:$U$20,MATCH(MAX('Conducted 5G'!$AH$3:$AH$20),'Conducted 5G'!$AH$3:$AH$20,0)))</f>
        <v>1880</v>
      </c>
      <c r="CE625" s="7234"/>
      <c r="CF625" s="7234"/>
      <c r="CG625" s="6706"/>
      <c r="CH625" s="6706"/>
      <c r="CI625" s="225">
        <f>BY625</f>
        <v/>
      </c>
      <c r="CJ625" s="237">
        <f>BZ625</f>
        <v/>
      </c>
      <c r="CK625" s="223">
        <f>CA625</f>
        <v/>
      </c>
      <c r="CL625" s="237">
        <f>CC625</f>
        <v/>
      </c>
      <c r="CM625" s="237">
        <f>CD625</f>
        <v/>
      </c>
      <c r="CN625" s="1527"/>
      <c r="CO625" s="1579"/>
      <c r="CP625" s="7214">
        <f>IF(CF625=""," ",IF(ABS(CE625-CF625)&lt;=0.1,"Valid","Not valid"))</f>
        <v/>
      </c>
      <c r="CQ625" s="1674">
        <f> IF(CE625="","",IF(AND(CE625&lt;&gt;"",CF625=""),IF(CE625&gt;=0.8,"Medir+Sig Max","No"),IF(CF625&lt;&gt;"",IF(CF625&gt;=0.8,"Medir+Sig Max","No"),"")))</f>
        <v/>
      </c>
      <c r="CR625" s="6927">
        <f>IF(UPPER('SAR FCC-ISED'!$CQ$1)="X",IF(CF625=""," ",IF((ABS(CE625)&lt;5)*AND(ABS(CF625)&lt;5)*AND(ABS(CT625)&lt;5),"Solo si es max","Medir")),IF(CF625=""," ",IF((ABS(CE625)&lt;1)*AND(ABS(CF625)&lt;1)*AND(ABS(CT625)&lt;1),"Solo si es max","Medir")))</f>
        <v/>
      </c>
      <c r="CS625" s="1674"/>
      <c r="CT625" s="220">
        <f>IF(CO625="",IF(AND(CE625="",CF625=""),"",IF(CF625="",IF(DQ625&gt;1,ROUND(DQ625*CE625,3),CE625),IF(DQ625&gt;1,ROUND(DQ625*CF625,3),CF625))),IF(AND(CE625="",CF625=""),"",IF(CF625="",IF(DQ625&gt;1,ROUND(DQ625*CE625*(1/(CO625)),3),CE625*(1/(CO625))),IF(DQ625&gt;1,ROUND(DQ625*CF625*(1/(CO625)),3),CF625*(1/(CO625))))))</f>
        <v/>
      </c>
      <c r="CU625" s="224">
        <f>BY625</f>
        <v/>
      </c>
      <c r="CV625" s="237">
        <f>BZ625</f>
        <v/>
      </c>
      <c r="CW625" s="237">
        <f>CA625</f>
        <v/>
      </c>
      <c r="CX625" s="224">
        <f>CC625</f>
        <v/>
      </c>
      <c r="CY625" s="237">
        <f>CD625</f>
        <v/>
      </c>
      <c r="CZ625" s="7474">
        <f>IF(COUNTIF(Overview!K12:K14,TRUE)&gt;0,1.6,IF(COUNTIF(Overview!L12:L14,TRUE)&gt;0,8,0))</f>
        <v/>
      </c>
      <c r="DA625" s="1788"/>
      <c r="DB625" s="7483"/>
      <c r="DC625" s="844">
        <f>IF(CT625="","",IF(CT625&gt;CZ625,"Fail","Pass"))</f>
        <v/>
      </c>
      <c r="DD625" s="402"/>
      <c r="DE625" s="1565">
        <f>MyTimestamp(DC625)</f>
        <v/>
      </c>
      <c r="DF625" s="1531">
        <f>IF(COUNT(CE625:CH625)=1,15,IF(COUNT(CE625:CH625)=0,0,30))</f>
        <v/>
      </c>
      <c r="DG625" s="1532">
        <f>IF(DF625=0,0,2)</f>
        <v/>
      </c>
      <c r="DH625" s="1866"/>
      <c r="DI625" s="1866"/>
      <c r="DJ625" s="1863"/>
      <c r="DK625" s="1789"/>
      <c r="DL625" s="1574">
        <f>10^(CN625/20)*100-100</f>
        <v/>
      </c>
      <c r="DM625" s="973"/>
      <c r="DN625" s="1083"/>
      <c r="DO625" s="973">
        <f>IF(DM625="","",10^(DM625/10))</f>
        <v/>
      </c>
      <c r="DP625" s="973">
        <f>IF(ISNUMBER(DN625)=FALSE,"",10^(DN625/10))</f>
        <v/>
      </c>
      <c r="DQ625" s="1578">
        <f>IF(AND(ISNUMBER(DO625),ISNUMBER(DP625)),IF(DO625/DP625&gt;1,ROUND((DO625)/DP625,3),1),1)</f>
        <v/>
      </c>
      <c r="DR625" s="1541"/>
      <c r="DS625" s="1541"/>
      <c r="DT625" s="1541"/>
      <c r="DU625" s="1541"/>
      <c r="DV625" s="1541"/>
      <c r="DW625" s="1541"/>
      <c r="DX625" s="1541"/>
      <c r="DY625" s="1541"/>
      <c r="DZ625" s="1541"/>
      <c r="EA625" s="1541"/>
      <c r="EB625" s="1541"/>
      <c r="EC625" s="1541"/>
      <c r="ED625" s="1541"/>
      <c r="EE625" s="1541"/>
      <c r="EF625" s="1541"/>
      <c r="EG625" s="1541"/>
      <c r="EH625" s="1541"/>
      <c r="EI625" s="1541"/>
      <c r="EJ625" s="1541"/>
      <c r="EK625" s="1541"/>
      <c r="EL625" s="1541"/>
      <c r="EM625" s="1541"/>
      <c r="EN625" s="1541"/>
      <c r="EO625" s="1541"/>
      <c r="EP625" s="1541"/>
      <c r="EQ625" s="1541"/>
      <c r="ER625" s="1541"/>
      <c r="ES625" s="1541"/>
      <c r="ET625" s="1541"/>
      <c r="EU625" s="1541"/>
      <c r="EV625" s="1541"/>
    </row>
    <row r="626" customFormat="1" ht="12.75" s="396" x14ac:dyDescent="0.2">
      <c r="A626" s="1541"/>
      <c r="B626" s="1541"/>
      <c r="C626"/>
      <c r="D626" s="1486"/>
      <c r="E626" s="1486"/>
      <c r="F626" s="672">
        <v>5.4</v>
      </c>
      <c r="G626" s="1497"/>
      <c r="H626" s="130">
        <f>BV626</f>
        <v/>
      </c>
      <c r="I626" s="130">
        <f>BW626</f>
        <v/>
      </c>
      <c r="J626" s="1299" t="inlineStr">
        <is>
          <t>5G</t>
        </is>
      </c>
      <c r="K626" s="1299" t="inlineStr">
        <is>
          <t>n2</t>
        </is>
      </c>
      <c r="L626" s="115"/>
      <c r="M626" s="130"/>
      <c r="N626" s="119"/>
      <c r="O626" s="131"/>
      <c r="P626" s="6597"/>
      <c r="Q626" s="131"/>
      <c r="R626" s="131"/>
      <c r="S626" s="130"/>
      <c r="T626" s="130">
        <v>376000</v>
      </c>
      <c r="U626" s="6593">
        <v>1880</v>
      </c>
      <c r="V626" s="119"/>
      <c r="W626" s="1305"/>
      <c r="X626" s="119"/>
      <c r="Y626" s="119"/>
      <c r="Z626" s="119"/>
      <c r="AA626" s="115"/>
      <c r="AB626" s="115"/>
      <c r="AC626" s="1300">
        <f>IF(OR(BX626="Close to Ear",BX626="Close to Head"),"Head",IF(BX626="Extremity","Extremity","Body"))</f>
        <v/>
      </c>
      <c r="AD626" s="1301">
        <f>CA626</f>
        <v/>
      </c>
      <c r="AE626" s="1299">
        <f>CB626</f>
        <v/>
      </c>
      <c r="AF626" s="115"/>
      <c r="AG626" s="1302">
        <f>IF(OR(AZ626="",BA626=""),"N/A",IF(DC626="Pass","P","F"))</f>
        <v/>
      </c>
      <c r="AH626" s="129"/>
      <c r="AI626" s="129"/>
      <c r="AJ626" s="129"/>
      <c r="AK626" s="119"/>
      <c r="AL626" s="115"/>
      <c r="AM626" s="119"/>
      <c r="AN626" s="119"/>
      <c r="AO626" s="692"/>
      <c r="AP626" s="692"/>
      <c r="AQ626" s="692"/>
      <c r="AR626" s="692"/>
      <c r="AS626" s="692"/>
      <c r="AT626" s="1303">
        <f>IF(AC626="Extremity",IF(CG626="","",CG626),"")</f>
        <v/>
      </c>
      <c r="AU626" s="1303">
        <f>IF(AC626="Extremity",IF(CH626="","",CH626),"")</f>
        <v/>
      </c>
      <c r="AV626" s="1304">
        <f>IF(AC626="Extremity","",IF(CE626="","",CE626))</f>
        <v/>
      </c>
      <c r="AW626" s="1304">
        <f>IF(AD626="Extremity","",IF(CF626="","",CF626))</f>
        <v/>
      </c>
      <c r="AX626" s="1305">
        <f>DL626</f>
        <v/>
      </c>
      <c r="AY626" s="1305">
        <f>DQ626</f>
        <v/>
      </c>
      <c r="AZ626" s="3377">
        <f>IF(AC626="Extremity",IF(DA626="","",DA626),"")</f>
        <v/>
      </c>
      <c r="BA626" s="3378">
        <f>IF(AC626="Extremity","",IF(CT626="","",CT626))</f>
        <v/>
      </c>
      <c r="BB626" s="1305">
        <f>IF(AC626="Extremity",IF(DB626="","",DB626),"")</f>
        <v/>
      </c>
      <c r="BC626" s="1304">
        <f>IF(AC626="Extremity","",IF(CZ626="","",CZ626))</f>
        <v/>
      </c>
      <c r="BD626" s="1305">
        <f>DD626</f>
        <v/>
      </c>
      <c r="BE626" s="132">
        <f>DE626</f>
        <v/>
      </c>
      <c r="BF626" s="133">
        <f>DF626*60</f>
        <v/>
      </c>
      <c r="BG626" s="121">
        <f>BE626</f>
        <v/>
      </c>
      <c r="BH626" s="133">
        <f>DG626*60</f>
        <v/>
      </c>
      <c r="BI626" s="133">
        <f>DH626</f>
        <v/>
      </c>
      <c r="BJ626" s="117"/>
      <c r="BK626" s="812">
        <f>Overview!$E$7</f>
        <v/>
      </c>
      <c r="BL626" s="117"/>
      <c r="BM626" s="834">
        <f>DI626</f>
        <v/>
      </c>
      <c r="BN626" s="812">
        <f>Overview!$P$153</f>
        <v/>
      </c>
      <c r="BO626" s="117"/>
      <c r="BP626" s="117"/>
      <c r="BQ626" s="115"/>
      <c r="BR626" s="1478"/>
      <c r="BS626" s="1541"/>
      <c r="BT626" s="1890" t="inlineStr">
        <is>
          <t>5G</t>
        </is>
      </c>
      <c r="BU626" s="1818" t="inlineStr">
        <is>
          <t>n2</t>
        </is>
      </c>
      <c r="BV626" s="589">
        <f>Overview!$H$29</f>
        <v/>
      </c>
      <c r="BW626" s="1865"/>
      <c r="BX626" s="1818" t="inlineStr">
        <is>
          <t>Close to ear</t>
        </is>
      </c>
      <c r="BY626" s="1000"/>
      <c r="BZ626" s="1724"/>
      <c r="CA626" s="1101" t="str">
        <f>CA625</f>
        <v>TBD</v>
      </c>
      <c r="CB626" s="201">
        <v>0</v>
      </c>
      <c r="CC626" s="1101">
        <f>IF(COUNT('Conducted 5G'!$AH$3:$AH$20)=0,376000,INDEX('Conducted 5G'!$T$3:$T$20,MATCH(MAX('Conducted 5G'!$AH$3:$AH$20),'Conducted 5G'!$AH$3:$AH$20,0)))</f>
        <v>376000</v>
      </c>
      <c r="CD626" s="1101">
        <f>IF(COUNT('Conducted 5G'!$AH$3:$AH$20)=0,1880,INDEX('Conducted 5G'!$U$3:$U$20,MATCH(MAX('Conducted 5G'!$AH$3:$AH$20),'Conducted 5G'!$AH$3:$AH$20,0)))</f>
        <v>1880</v>
      </c>
      <c r="CE626" s="7234"/>
      <c r="CF626" s="7234"/>
      <c r="CG626" s="6706"/>
      <c r="CH626" s="6706"/>
      <c r="CI626" s="225">
        <f>BY626</f>
        <v/>
      </c>
      <c r="CJ626" s="237">
        <f>BZ626</f>
        <v/>
      </c>
      <c r="CK626" s="223">
        <f>CA626</f>
        <v/>
      </c>
      <c r="CL626" s="237">
        <f>CC626</f>
        <v/>
      </c>
      <c r="CM626" s="237">
        <f>CD626</f>
        <v/>
      </c>
      <c r="CN626" s="1527"/>
      <c r="CO626" s="1579"/>
      <c r="CP626" s="7214">
        <f>IF(CF626=""," ",IF(ABS(CE626-CF626)&lt;=0.1,"Valid","Not valid"))</f>
        <v/>
      </c>
      <c r="CQ626" s="1674">
        <f> IF(CE626="","",IF(AND(CE626&lt;&gt;"",CF626=""),IF(CE626&gt;=0.8,"Medir+Sig Max","No"),IF(CF626&lt;&gt;"",IF(CF626&gt;=0.8,"Medir+Sig Max","No"),"")))</f>
        <v/>
      </c>
      <c r="CR626" s="6927">
        <f>IF(UPPER('SAR FCC-ISED'!$CQ$1)="X",IF(CF626=""," ",IF((ABS(CE626)&lt;5)*AND(ABS(CF626)&lt;5)*AND(ABS(CT626)&lt;5),"Solo si es max","Medir")),IF(CF626=""," ",IF((ABS(CE626)&lt;1)*AND(ABS(CF626)&lt;1)*AND(ABS(CT626)&lt;1),"Solo si es max","Medir")))</f>
        <v/>
      </c>
      <c r="CS626" s="1674"/>
      <c r="CT626" s="220">
        <f>IF(CO626="",IF(AND(CE626="",CF626=""),"",IF(CF626="",IF(DQ626&gt;1,ROUND(DQ626*CE626,3),CE626),IF(DQ626&gt;1,ROUND(DQ626*CF626,3),CF626))),IF(AND(CE626="",CF626=""),"",IF(CF626="",IF(DQ626&gt;1,ROUND(DQ626*CE626*(1/(CO626)),3),CE626*(1/(CO626))),IF(DQ626&gt;1,ROUND(DQ626*CF626*(1/(CO626)),3),CF626*(1/(CO626))))))</f>
        <v/>
      </c>
      <c r="CU626" s="224">
        <f>BY626</f>
        <v/>
      </c>
      <c r="CV626" s="237">
        <f>BZ626</f>
        <v/>
      </c>
      <c r="CW626" s="237">
        <f>CA626</f>
        <v/>
      </c>
      <c r="CX626" s="224">
        <f>CC626</f>
        <v/>
      </c>
      <c r="CY626" s="237">
        <f>CD626</f>
        <v/>
      </c>
      <c r="CZ626" s="7474">
        <f>IF(COUNTIF(Overview!K12:K14,TRUE)&gt;0,1.6,IF(COUNTIF(Overview!L12:L14,TRUE)&gt;0,8,0))</f>
        <v/>
      </c>
      <c r="DA626" s="1788"/>
      <c r="DB626" s="7483"/>
      <c r="DC626" s="844">
        <f>IF(CT626="","",IF(CT626&gt;CZ626,"Fail","Pass"))</f>
        <v/>
      </c>
      <c r="DD626" s="402"/>
      <c r="DE626" s="1565">
        <f>MyTimestamp(DC626)</f>
        <v/>
      </c>
      <c r="DF626" s="1531">
        <f>IF(COUNT(CE626:CH626)=1,15,IF(COUNT(CE626:CH626)=0,0,30))</f>
        <v/>
      </c>
      <c r="DG626" s="1532">
        <f>IF(DF626=0,0,2)</f>
        <v/>
      </c>
      <c r="DH626" s="1866"/>
      <c r="DI626" s="1866"/>
      <c r="DJ626" s="1863"/>
      <c r="DK626" s="1789"/>
      <c r="DL626" s="1574">
        <f>10^(CN626/20)*100-100</f>
        <v/>
      </c>
      <c r="DM626" s="973"/>
      <c r="DN626" s="974"/>
      <c r="DO626" s="973">
        <f>IF(DM626="","",10^(DM626/10))</f>
        <v/>
      </c>
      <c r="DP626" s="973">
        <f>IF(ISNUMBER(DN626)=FALSE,"",10^(DN626/10))</f>
        <v/>
      </c>
      <c r="DQ626" s="1578">
        <f>IF(AND(ISNUMBER(DO626),ISNUMBER(DP626)),IF(DO626/DP626&gt;1,ROUND((DO626)/DP626,3),1),1)</f>
        <v/>
      </c>
      <c r="DR626" s="1541"/>
      <c r="DS626" s="1541"/>
      <c r="DT626" s="1541"/>
      <c r="DU626" s="1541"/>
      <c r="DV626" s="1541"/>
      <c r="DW626" s="1541"/>
      <c r="DX626" s="1541"/>
      <c r="DY626" s="1541"/>
      <c r="DZ626" s="1541"/>
      <c r="EA626" s="1541"/>
      <c r="EB626" s="1541"/>
      <c r="EC626" s="1541"/>
      <c r="ED626" s="1541"/>
      <c r="EE626" s="1541"/>
      <c r="EF626" s="1541"/>
      <c r="EG626" s="1541"/>
      <c r="EH626" s="1541"/>
      <c r="EI626" s="1541"/>
      <c r="EJ626" s="1541"/>
      <c r="EK626" s="1541"/>
      <c r="EL626" s="1541"/>
      <c r="EM626" s="1541"/>
      <c r="EN626" s="1541"/>
      <c r="EO626" s="1541"/>
      <c r="EP626" s="1541"/>
      <c r="EQ626" s="1541"/>
      <c r="ER626" s="1541"/>
      <c r="ES626" s="1541"/>
      <c r="ET626" s="1541"/>
      <c r="EU626" s="1541"/>
      <c r="EV626" s="1541"/>
    </row>
    <row r="627" customFormat="1" ht="12.75" s="396" x14ac:dyDescent="0.2">
      <c r="A627" s="1541"/>
      <c r="B627" s="1541"/>
      <c r="C627"/>
      <c r="D627" s="1486"/>
      <c r="E627" s="1486"/>
      <c r="F627" s="672">
        <v>5.4</v>
      </c>
      <c r="G627" s="1497"/>
      <c r="H627" s="130">
        <f>BV627</f>
        <v/>
      </c>
      <c r="I627" s="130">
        <f>BW627</f>
        <v/>
      </c>
      <c r="J627" s="1299" t="inlineStr">
        <is>
          <t>5G</t>
        </is>
      </c>
      <c r="K627" s="1299" t="inlineStr">
        <is>
          <t>n2</t>
        </is>
      </c>
      <c r="L627" s="115"/>
      <c r="M627" s="130"/>
      <c r="N627" s="119"/>
      <c r="O627" s="131"/>
      <c r="P627" s="6597"/>
      <c r="Q627" s="131"/>
      <c r="R627" s="131"/>
      <c r="S627" s="130"/>
      <c r="T627" s="130">
        <v>376000</v>
      </c>
      <c r="U627" s="6593">
        <v>1880</v>
      </c>
      <c r="V627" s="119"/>
      <c r="W627" s="1305"/>
      <c r="X627" s="119"/>
      <c r="Y627" s="119"/>
      <c r="Z627" s="119"/>
      <c r="AA627" s="115"/>
      <c r="AB627" s="115"/>
      <c r="AC627" s="1300">
        <f>IF(OR(BX627="Close to Ear",BX627="Close to Head"),"Head",IF(BX627="Extremity","Extremity","Body"))</f>
        <v/>
      </c>
      <c r="AD627" s="1301">
        <f>CA627</f>
        <v/>
      </c>
      <c r="AE627" s="1299">
        <f>CB627</f>
        <v/>
      </c>
      <c r="AF627" s="115"/>
      <c r="AG627" s="1302">
        <f>IF(OR(AZ627="",BA627=""),"N/A",IF(DC627="Pass","P","F"))</f>
        <v/>
      </c>
      <c r="AH627" s="129"/>
      <c r="AI627" s="129"/>
      <c r="AJ627" s="129"/>
      <c r="AK627" s="119"/>
      <c r="AL627" s="115"/>
      <c r="AM627" s="119"/>
      <c r="AN627" s="119"/>
      <c r="AO627" s="692"/>
      <c r="AP627" s="692"/>
      <c r="AQ627" s="692"/>
      <c r="AR627" s="692"/>
      <c r="AS627" s="692"/>
      <c r="AT627" s="1303">
        <f>IF(AC627="Extremity",IF(CG627="","",CG627),"")</f>
        <v/>
      </c>
      <c r="AU627" s="1303">
        <f>IF(AC627="Extremity",IF(CH627="","",CH627),"")</f>
        <v/>
      </c>
      <c r="AV627" s="1304">
        <f>IF(AC627="Extremity","",IF(CE627="","",CE627))</f>
        <v/>
      </c>
      <c r="AW627" s="1304">
        <f>IF(AD627="Extremity","",IF(CF627="","",CF627))</f>
        <v/>
      </c>
      <c r="AX627" s="1305">
        <f>DL627</f>
        <v/>
      </c>
      <c r="AY627" s="1305">
        <f>DQ627</f>
        <v/>
      </c>
      <c r="AZ627" s="3377">
        <f>IF(AC627="Extremity",IF(DA627="","",DA627),"")</f>
        <v/>
      </c>
      <c r="BA627" s="3378">
        <f>IF(AC627="Extremity","",IF(CT627="","",CT627))</f>
        <v/>
      </c>
      <c r="BB627" s="1305">
        <f>IF(AC627="Extremity",IF(DB627="","",DB627),"")</f>
        <v/>
      </c>
      <c r="BC627" s="1304">
        <f>IF(AC627="Extremity","",IF(CZ627="","",CZ627))</f>
        <v/>
      </c>
      <c r="BD627" s="1305">
        <f>DD627</f>
        <v/>
      </c>
      <c r="BE627" s="132">
        <f>DE627</f>
        <v/>
      </c>
      <c r="BF627" s="133">
        <f>DF627*60</f>
        <v/>
      </c>
      <c r="BG627" s="121">
        <f>BE627</f>
        <v/>
      </c>
      <c r="BH627" s="133">
        <f>DG627*60</f>
        <v/>
      </c>
      <c r="BI627" s="133">
        <f>DH627</f>
        <v/>
      </c>
      <c r="BJ627" s="117"/>
      <c r="BK627" s="812">
        <f>Overview!$E$7</f>
        <v/>
      </c>
      <c r="BL627" s="117"/>
      <c r="BM627" s="834">
        <f>DI627</f>
        <v/>
      </c>
      <c r="BN627" s="812">
        <f>Overview!$P$153</f>
        <v/>
      </c>
      <c r="BO627" s="117"/>
      <c r="BP627" s="117"/>
      <c r="BQ627" s="115"/>
      <c r="BR627" s="1478"/>
      <c r="BS627" s="1541"/>
      <c r="BT627" s="1889" t="inlineStr">
        <is>
          <t>5G</t>
        </is>
      </c>
      <c r="BU627" s="1816" t="inlineStr">
        <is>
          <t>n2</t>
        </is>
      </c>
      <c r="BV627" s="595">
        <f>Overview!$H$28</f>
        <v/>
      </c>
      <c r="BW627" s="1865"/>
      <c r="BX627" s="1816" t="inlineStr">
        <is>
          <t>Close to ear</t>
        </is>
      </c>
      <c r="BY627" s="1026"/>
      <c r="BZ627" s="1725"/>
      <c r="CA627" s="856" t="str">
        <f>CA626</f>
        <v>TBD</v>
      </c>
      <c r="CB627" s="202">
        <v>0</v>
      </c>
      <c r="CC627" s="1026">
        <f>IF(COUNT('Conducted 5G'!$AH$3:$AH$20)=0,376000,INDEX('Conducted 5G'!$T$3:$T$20,MATCH(MAX('Conducted 5G'!$AH$3:$AH$20),'Conducted 5G'!$AH$3:$AH$20,0)))</f>
        <v>376000</v>
      </c>
      <c r="CD627" s="1026">
        <f>IF(COUNT('Conducted 5G'!$AH$3:$AH$20)=0,1880,INDEX('Conducted 5G'!$U$3:$U$20,MATCH(MAX('Conducted 5G'!$AH$3:$AH$20),'Conducted 5G'!$AH$3:$AH$20,0)))</f>
        <v>1880</v>
      </c>
      <c r="CE627" s="7234"/>
      <c r="CF627" s="7234"/>
      <c r="CG627" s="6706"/>
      <c r="CH627" s="6706"/>
      <c r="CI627" s="225">
        <f>BY627</f>
        <v/>
      </c>
      <c r="CJ627" s="237">
        <f>BZ627</f>
        <v/>
      </c>
      <c r="CK627" s="223">
        <f>CA627</f>
        <v/>
      </c>
      <c r="CL627" s="237">
        <f>CC627</f>
        <v/>
      </c>
      <c r="CM627" s="237">
        <f>CD627</f>
        <v/>
      </c>
      <c r="CN627" s="1527"/>
      <c r="CO627" s="1579"/>
      <c r="CP627" s="7214">
        <f>IF(CF627=""," ",IF(ABS(CE627-CF627)&lt;=0.1,"Valid","Not valid"))</f>
        <v/>
      </c>
      <c r="CQ627" s="1674">
        <f> IF(CE627="","",IF(AND(CE627&lt;&gt;"",CF627=""),IF(CE627&gt;=0.8,"Medir+Sig Max","No"),IF(CF627&lt;&gt;"",IF(CF627&gt;=0.8,"Medir+Sig Max","No"),"")))</f>
        <v/>
      </c>
      <c r="CR627" s="6927">
        <f>IF(UPPER('SAR FCC-ISED'!$CQ$1)="X",IF(CF627=""," ",IF((ABS(CE627)&lt;5)*AND(ABS(CF627)&lt;5)*AND(ABS(CT627)&lt;5),"Solo si es max","Medir")),IF(CF627=""," ",IF((ABS(CE627)&lt;1)*AND(ABS(CF627)&lt;1)*AND(ABS(CT627)&lt;1),"Solo si es max","Medir")))</f>
        <v/>
      </c>
      <c r="CS627" s="1674"/>
      <c r="CT627" s="220">
        <f>IF(CO627="",IF(AND(CE627="",CF627=""),"",IF(CF627="",IF(DQ627&gt;1,ROUND(DQ627*CE627,3),CE627),IF(DQ627&gt;1,ROUND(DQ627*CF627,3),CF627))),IF(AND(CE627="",CF627=""),"",IF(CF627="",IF(DQ627&gt;1,ROUND(DQ627*CE627*(1/(CO627)),3),CE627*(1/(CO627))),IF(DQ627&gt;1,ROUND(DQ627*CF627*(1/(CO627)),3),CF627*(1/(CO627))))))</f>
        <v/>
      </c>
      <c r="CU627" s="224">
        <f>BY627</f>
        <v/>
      </c>
      <c r="CV627" s="237">
        <f>BZ627</f>
        <v/>
      </c>
      <c r="CW627" s="237">
        <f>CA627</f>
        <v/>
      </c>
      <c r="CX627" s="224">
        <f>CC627</f>
        <v/>
      </c>
      <c r="CY627" s="237">
        <f>CD627</f>
        <v/>
      </c>
      <c r="CZ627" s="7474">
        <f>IF(COUNTIF(Overview!K12:K14,TRUE)&gt;0,1.6,IF(COUNTIF(Overview!L12:L14,TRUE)&gt;0,8,0))</f>
        <v/>
      </c>
      <c r="DA627" s="1788"/>
      <c r="DB627" s="7483"/>
      <c r="DC627" s="844">
        <f>IF(CT627="","",IF(CT627&gt;CZ627,"Fail","Pass"))</f>
        <v/>
      </c>
      <c r="DD627" s="402"/>
      <c r="DE627" s="1565">
        <f>MyTimestamp(DC627)</f>
        <v/>
      </c>
      <c r="DF627" s="1531">
        <f>IF(COUNT(CE627:CH627)=1,15,IF(COUNT(CE627:CH627)=0,0,30))</f>
        <v/>
      </c>
      <c r="DG627" s="1532">
        <f>IF(DF627=0,0,2)</f>
        <v/>
      </c>
      <c r="DH627" s="1866"/>
      <c r="DI627" s="1866"/>
      <c r="DJ627" s="1863"/>
      <c r="DK627" s="1789"/>
      <c r="DL627" s="1574">
        <f>10^(CN627/20)*100-100</f>
        <v/>
      </c>
      <c r="DM627" s="973"/>
      <c r="DN627" s="768"/>
      <c r="DO627" s="973">
        <f>IF(DM627="","",10^(DM627/10))</f>
        <v/>
      </c>
      <c r="DP627" s="973">
        <f>IF(ISNUMBER(DN627)=FALSE,"",10^(DN627/10))</f>
        <v/>
      </c>
      <c r="DQ627" s="1578">
        <f>IF(AND(ISNUMBER(DO627),ISNUMBER(DP627)),IF(DO627/DP627&gt;1,ROUND((DO627)/DP627,3),1),1)</f>
        <v/>
      </c>
      <c r="DR627" s="1541"/>
      <c r="DS627" s="1541"/>
      <c r="DT627" s="1541"/>
      <c r="DU627" s="1541"/>
      <c r="DV627" s="1541"/>
      <c r="DW627" s="1541"/>
      <c r="DX627" s="1541"/>
      <c r="DY627" s="1541"/>
      <c r="DZ627" s="1541"/>
      <c r="EA627" s="1541"/>
      <c r="EB627" s="1541"/>
      <c r="EC627" s="1541"/>
      <c r="ED627" s="1541"/>
      <c r="EE627" s="1541"/>
      <c r="EF627" s="1541"/>
      <c r="EG627" s="1541"/>
      <c r="EH627" s="1541"/>
      <c r="EI627" s="1541"/>
      <c r="EJ627" s="1541"/>
      <c r="EK627" s="1541"/>
      <c r="EL627" s="1541"/>
      <c r="EM627" s="1541"/>
      <c r="EN627" s="1541"/>
      <c r="EO627" s="1541"/>
      <c r="EP627" s="1541"/>
      <c r="EQ627" s="1541"/>
      <c r="ER627" s="1541"/>
      <c r="ES627" s="1541"/>
      <c r="ET627" s="1541"/>
      <c r="EU627" s="1541"/>
      <c r="EV627" s="1541"/>
    </row>
    <row r="628" customFormat="1" ht="12.75" s="396" x14ac:dyDescent="0.2">
      <c r="A628" s="1541"/>
      <c r="B628" s="1541"/>
      <c r="C628"/>
      <c r="D628" s="1486"/>
      <c r="E628" s="1486"/>
      <c r="F628" s="672">
        <v>5.4</v>
      </c>
      <c r="G628" s="1497"/>
      <c r="H628" s="130">
        <f>BV628</f>
        <v/>
      </c>
      <c r="I628" s="130">
        <f>BW628</f>
        <v/>
      </c>
      <c r="J628" s="1299" t="inlineStr">
        <is>
          <t>5G</t>
        </is>
      </c>
      <c r="K628" s="1299" t="inlineStr">
        <is>
          <t>n2</t>
        </is>
      </c>
      <c r="L628" s="115"/>
      <c r="M628" s="130"/>
      <c r="N628" s="119"/>
      <c r="O628" s="131"/>
      <c r="P628" s="6597"/>
      <c r="Q628" s="131"/>
      <c r="R628" s="131"/>
      <c r="S628" s="130"/>
      <c r="T628" s="130">
        <v>376000</v>
      </c>
      <c r="U628" s="6593">
        <v>1880</v>
      </c>
      <c r="V628" s="119"/>
      <c r="W628" s="1305"/>
      <c r="X628" s="119"/>
      <c r="Y628" s="119"/>
      <c r="Z628" s="119"/>
      <c r="AA628" s="115"/>
      <c r="AB628" s="115"/>
      <c r="AC628" s="1300">
        <f>IF(OR(BX628="Close to Ear",BX628="Close to Head"),"Head",IF(BX628="Extremity","Extremity","Body"))</f>
        <v/>
      </c>
      <c r="AD628" s="1301">
        <f>CA628</f>
        <v/>
      </c>
      <c r="AE628" s="1299">
        <f>CB628</f>
        <v/>
      </c>
      <c r="AF628" s="115"/>
      <c r="AG628" s="1302">
        <f>IF(OR(AZ628="",BA628=""),"N/A",IF(DC628="Pass","P","F"))</f>
        <v/>
      </c>
      <c r="AH628" s="129"/>
      <c r="AI628" s="129"/>
      <c r="AJ628" s="129"/>
      <c r="AK628" s="119"/>
      <c r="AL628" s="115"/>
      <c r="AM628" s="119"/>
      <c r="AN628" s="119"/>
      <c r="AO628" s="692"/>
      <c r="AP628" s="692"/>
      <c r="AQ628" s="692"/>
      <c r="AR628" s="692"/>
      <c r="AS628" s="692"/>
      <c r="AT628" s="1303">
        <f>IF(AC628="Extremity",IF(CG628="","",CG628),"")</f>
        <v/>
      </c>
      <c r="AU628" s="1303">
        <f>IF(AC628="Extremity",IF(CH628="","",CH628),"")</f>
        <v/>
      </c>
      <c r="AV628" s="1304">
        <f>IF(AC628="Extremity","",IF(CE628="","",CE628))</f>
        <v/>
      </c>
      <c r="AW628" s="1304">
        <f>IF(AD628="Extremity","",IF(CF628="","",CF628))</f>
        <v/>
      </c>
      <c r="AX628" s="1305">
        <f>DL628</f>
        <v/>
      </c>
      <c r="AY628" s="1305">
        <f>DQ628</f>
        <v/>
      </c>
      <c r="AZ628" s="3377">
        <f>IF(AC628="Extremity",IF(DA628="","",DA628),"")</f>
        <v/>
      </c>
      <c r="BA628" s="3378">
        <f>IF(AC628="Extremity","",IF(CT628="","",CT628))</f>
        <v/>
      </c>
      <c r="BB628" s="1305">
        <f>IF(AC628="Extremity",IF(DB628="","",DB628),"")</f>
        <v/>
      </c>
      <c r="BC628" s="1304">
        <f>IF(AC628="Extremity","",IF(CZ628="","",CZ628))</f>
        <v/>
      </c>
      <c r="BD628" s="1305">
        <f>DD628</f>
        <v/>
      </c>
      <c r="BE628" s="132">
        <f>DE628</f>
        <v/>
      </c>
      <c r="BF628" s="133">
        <f>DF628*60</f>
        <v/>
      </c>
      <c r="BG628" s="121">
        <f>BE628</f>
        <v/>
      </c>
      <c r="BH628" s="133">
        <f>DG628*60</f>
        <v/>
      </c>
      <c r="BI628" s="133">
        <f>DH628</f>
        <v/>
      </c>
      <c r="BJ628" s="117"/>
      <c r="BK628" s="812">
        <f>Overview!$E$7</f>
        <v/>
      </c>
      <c r="BL628" s="117"/>
      <c r="BM628" s="834">
        <f>DI628</f>
        <v/>
      </c>
      <c r="BN628" s="812">
        <f>Overview!$P$153</f>
        <v/>
      </c>
      <c r="BO628" s="117"/>
      <c r="BP628" s="117"/>
      <c r="BQ628" s="115"/>
      <c r="BR628" s="1478"/>
      <c r="BS628" s="1541"/>
      <c r="BT628" s="1889" t="inlineStr">
        <is>
          <t>5G</t>
        </is>
      </c>
      <c r="BU628" s="1816" t="inlineStr">
        <is>
          <t>n2</t>
        </is>
      </c>
      <c r="BV628" s="595">
        <f>Overview!$H$28</f>
        <v/>
      </c>
      <c r="BW628" s="1865"/>
      <c r="BX628" s="1816" t="inlineStr">
        <is>
          <t>Close to ear</t>
        </is>
      </c>
      <c r="BY628" s="417"/>
      <c r="BZ628" s="1725"/>
      <c r="CA628" s="902" t="str">
        <f>IF(BY628="N/A",BY628,CA627)</f>
        <v>N/A</v>
      </c>
      <c r="CB628" s="200">
        <v>0</v>
      </c>
      <c r="CC628" s="417">
        <f>IF(COUNT('Conducted 5G'!$AH$3:$AH$20)=0,376000,INDEX('Conducted 5G'!$T$3:$T$20,MATCH(MAX('Conducted 5G'!$AH$3:$AH$20),'Conducted 5G'!$AH$3:$AH$20,0)))</f>
        <v>376000</v>
      </c>
      <c r="CD628" s="417">
        <f>IF(COUNT('Conducted 5G'!$AH$3:$AH$20)=0,1880,INDEX('Conducted 5G'!$U$3:$U$20,MATCH(MAX('Conducted 5G'!$AH$3:$AH$20),'Conducted 5G'!$AH$3:$AH$20,0)))</f>
        <v>1880</v>
      </c>
      <c r="CE628" s="7234"/>
      <c r="CF628" s="7234"/>
      <c r="CG628" s="6706"/>
      <c r="CH628" s="6706"/>
      <c r="CI628" s="225">
        <f>BY628</f>
        <v/>
      </c>
      <c r="CJ628" s="237">
        <f>BZ628</f>
        <v/>
      </c>
      <c r="CK628" s="223">
        <f>CA628</f>
        <v/>
      </c>
      <c r="CL628" s="237">
        <f>CC628</f>
        <v/>
      </c>
      <c r="CM628" s="237">
        <f>CD628</f>
        <v/>
      </c>
      <c r="CN628" s="1527"/>
      <c r="CO628" s="1579"/>
      <c r="CP628" s="7214">
        <f>IF(CF628=""," ",IF(ABS(CE628-CF628)&lt;=0.1,"Valid","Not valid"))</f>
        <v/>
      </c>
      <c r="CQ628" s="1674">
        <f> IF(CE628="","",IF(AND(CE628&lt;&gt;"",CF628=""),IF(CE628&gt;=0.8,"Medir+Sig Max","No"),IF(CF628&lt;&gt;"",IF(CF628&gt;=0.8,"Medir+Sig Max","No"),"")))</f>
        <v/>
      </c>
      <c r="CR628" s="6927">
        <f>IF(UPPER('SAR FCC-ISED'!$CQ$1)="X",IF(CF628=""," ",IF((ABS(CE628)&lt;5)*AND(ABS(CF628)&lt;5)*AND(ABS(CT628)&lt;5),"Solo si es max","Medir")),IF(CF628=""," ",IF((ABS(CE628)&lt;1)*AND(ABS(CF628)&lt;1)*AND(ABS(CT628)&lt;1),"Solo si es max","Medir")))</f>
        <v/>
      </c>
      <c r="CS628" s="1674"/>
      <c r="CT628" s="220">
        <f>IF(CO628="",IF(AND(CE628="",CF628=""),"",IF(CF628="",IF(DQ628&gt;1,ROUND(DQ628*CE628,3),CE628),IF(DQ628&gt;1,ROUND(DQ628*CF628,3),CF628))),IF(AND(CE628="",CF628=""),"",IF(CF628="",IF(DQ628&gt;1,ROUND(DQ628*CE628*(1/(CO628)),3),CE628*(1/(CO628))),IF(DQ628&gt;1,ROUND(DQ628*CF628*(1/(CO628)),3),CF628*(1/(CO628))))))</f>
        <v/>
      </c>
      <c r="CU628" s="224">
        <f>BY628</f>
        <v/>
      </c>
      <c r="CV628" s="237">
        <f>BZ628</f>
        <v/>
      </c>
      <c r="CW628" s="237">
        <f>CA628</f>
        <v/>
      </c>
      <c r="CX628" s="224">
        <f>CC628</f>
        <v/>
      </c>
      <c r="CY628" s="237">
        <f>CD628</f>
        <v/>
      </c>
      <c r="CZ628" s="7474">
        <f>IF(COUNTIF(Overview!K12:K14,TRUE)&gt;0,1.6,IF(COUNTIF(Overview!L12:L14,TRUE)&gt;0,8,0))</f>
        <v/>
      </c>
      <c r="DA628" s="1788"/>
      <c r="DB628" s="7483"/>
      <c r="DC628" s="844">
        <f>IF(CT628="","",IF(CT628&gt;CZ628,"Fail","Pass"))</f>
        <v/>
      </c>
      <c r="DD628" s="402"/>
      <c r="DE628" s="1565">
        <f>MyTimestamp(DC628)</f>
        <v/>
      </c>
      <c r="DF628" s="1531">
        <f>IF(COUNT(CE628:CH628)=1,15,IF(COUNT(CE628:CH628)=0,0,30))</f>
        <v/>
      </c>
      <c r="DG628" s="1532">
        <f>IF(DF628=0,0,2)</f>
        <v/>
      </c>
      <c r="DH628" s="1866"/>
      <c r="DI628" s="1866"/>
      <c r="DJ628" s="1863"/>
      <c r="DK628" s="1789"/>
      <c r="DL628" s="1574">
        <f>10^(CN628/20)*100-100</f>
        <v/>
      </c>
      <c r="DM628" s="973"/>
      <c r="DN628" s="769"/>
      <c r="DO628" s="973">
        <f>IF(DM628="","",10^(DM628/10))</f>
        <v/>
      </c>
      <c r="DP628" s="973">
        <f>IF(ISNUMBER(DN628)=FALSE,"",10^(DN628/10))</f>
        <v/>
      </c>
      <c r="DQ628" s="1578">
        <f>IF(AND(ISNUMBER(DO628),ISNUMBER(DP628)),IF(DO628/DP628&gt;1,ROUND((DO628)/DP628,3),1),1)</f>
        <v/>
      </c>
      <c r="DR628" s="1541"/>
      <c r="DS628" s="1541"/>
      <c r="DT628" s="1541"/>
      <c r="DU628" s="1541"/>
      <c r="DV628" s="1541"/>
      <c r="DW628" s="1541"/>
      <c r="DX628" s="1541"/>
      <c r="DY628" s="1541"/>
      <c r="DZ628" s="1541"/>
      <c r="EA628" s="1541"/>
      <c r="EB628" s="1541"/>
      <c r="EC628" s="1541"/>
      <c r="ED628" s="1541"/>
      <c r="EE628" s="1541"/>
      <c r="EF628" s="1541"/>
      <c r="EG628" s="1541"/>
      <c r="EH628" s="1541"/>
      <c r="EI628" s="1541"/>
      <c r="EJ628" s="1541"/>
      <c r="EK628" s="1541"/>
      <c r="EL628" s="1541"/>
      <c r="EM628" s="1541"/>
      <c r="EN628" s="1541"/>
      <c r="EO628" s="1541"/>
      <c r="EP628" s="1541"/>
      <c r="EQ628" s="1541"/>
      <c r="ER628" s="1541"/>
      <c r="ES628" s="1541"/>
      <c r="ET628" s="1541"/>
      <c r="EU628" s="1541"/>
      <c r="EV628" s="1541"/>
    </row>
    <row r="629" customFormat="1" ht="12.75" s="396" x14ac:dyDescent="0.2">
      <c r="A629" s="1541"/>
      <c r="B629" s="1541"/>
      <c r="C629"/>
      <c r="D629" s="1486"/>
      <c r="E629" s="1486"/>
      <c r="F629" s="672">
        <v>5.4</v>
      </c>
      <c r="G629" s="1497"/>
      <c r="H629" s="130">
        <f>BV629</f>
        <v/>
      </c>
      <c r="I629" s="130">
        <f>BW629</f>
        <v/>
      </c>
      <c r="J629" s="1299" t="inlineStr">
        <is>
          <t>5G</t>
        </is>
      </c>
      <c r="K629" s="1299" t="inlineStr">
        <is>
          <t>n2</t>
        </is>
      </c>
      <c r="L629" s="115"/>
      <c r="M629" s="130"/>
      <c r="N629" s="119"/>
      <c r="O629" s="131"/>
      <c r="P629" s="6597"/>
      <c r="Q629" s="131"/>
      <c r="R629" s="131"/>
      <c r="S629" s="130"/>
      <c r="T629" s="130">
        <v>376000</v>
      </c>
      <c r="U629" s="6593">
        <v>1880</v>
      </c>
      <c r="V629" s="119"/>
      <c r="W629" s="1305"/>
      <c r="X629" s="119"/>
      <c r="Y629" s="119"/>
      <c r="Z629" s="119"/>
      <c r="AA629" s="115"/>
      <c r="AB629" s="115"/>
      <c r="AC629" s="1300">
        <f>IF(OR(BX629="Close to Ear",BX629="Close to Head"),"Head",IF(BX629="Extremity","Extremity","Body"))</f>
        <v/>
      </c>
      <c r="AD629" s="1301">
        <f>CA629</f>
        <v/>
      </c>
      <c r="AE629" s="1299">
        <f>CB629</f>
        <v/>
      </c>
      <c r="AF629" s="115"/>
      <c r="AG629" s="1302">
        <f>IF(OR(AZ629="",BA629=""),"N/A",IF(DC629="Pass","P","F"))</f>
        <v/>
      </c>
      <c r="AH629" s="129"/>
      <c r="AI629" s="129"/>
      <c r="AJ629" s="129"/>
      <c r="AK629" s="119"/>
      <c r="AL629" s="115"/>
      <c r="AM629" s="119"/>
      <c r="AN629" s="119"/>
      <c r="AO629" s="692"/>
      <c r="AP629" s="692"/>
      <c r="AQ629" s="692"/>
      <c r="AR629" s="692"/>
      <c r="AS629" s="692"/>
      <c r="AT629" s="1303">
        <f>IF(AC629="Extremity",IF(CG629="","",CG629),"")</f>
        <v/>
      </c>
      <c r="AU629" s="1303">
        <f>IF(AC629="Extremity",IF(CH629="","",CH629),"")</f>
        <v/>
      </c>
      <c r="AV629" s="1304">
        <f>IF(AC629="Extremity","",IF(CE629="","",CE629))</f>
        <v/>
      </c>
      <c r="AW629" s="1304">
        <f>IF(AD629="Extremity","",IF(CF629="","",CF629))</f>
        <v/>
      </c>
      <c r="AX629" s="1305">
        <f>DL629</f>
        <v/>
      </c>
      <c r="AY629" s="1305">
        <f>DQ629</f>
        <v/>
      </c>
      <c r="AZ629" s="3377">
        <f>IF(AC629="Extremity",IF(DA629="","",DA629),"")</f>
        <v/>
      </c>
      <c r="BA629" s="3378">
        <f>IF(AC629="Extremity","",IF(CT629="","",CT629))</f>
        <v/>
      </c>
      <c r="BB629" s="1305">
        <f>IF(AC629="Extremity",IF(DB629="","",DB629),"")</f>
        <v/>
      </c>
      <c r="BC629" s="1304">
        <f>IF(AC629="Extremity","",IF(CZ629="","",CZ629))</f>
        <v/>
      </c>
      <c r="BD629" s="1305">
        <f>DD629</f>
        <v/>
      </c>
      <c r="BE629" s="132">
        <f>DE629</f>
        <v/>
      </c>
      <c r="BF629" s="133">
        <f>DF629*60</f>
        <v/>
      </c>
      <c r="BG629" s="121">
        <f>BE629</f>
        <v/>
      </c>
      <c r="BH629" s="133">
        <f>DG629*60</f>
        <v/>
      </c>
      <c r="BI629" s="133">
        <f>DH629</f>
        <v/>
      </c>
      <c r="BJ629" s="117"/>
      <c r="BK629" s="812">
        <f>Overview!$E$7</f>
        <v/>
      </c>
      <c r="BL629" s="117"/>
      <c r="BM629" s="834">
        <f>DI629</f>
        <v/>
      </c>
      <c r="BN629" s="812">
        <f>Overview!$P$153</f>
        <v/>
      </c>
      <c r="BO629" s="117"/>
      <c r="BP629" s="117"/>
      <c r="BQ629" s="115"/>
      <c r="BR629" s="1478"/>
      <c r="BS629" s="1541"/>
      <c r="BT629" s="1889" t="inlineStr">
        <is>
          <t>5G</t>
        </is>
      </c>
      <c r="BU629" s="1816" t="inlineStr">
        <is>
          <t>n2</t>
        </is>
      </c>
      <c r="BV629" s="595">
        <f>Overview!$H$28</f>
        <v/>
      </c>
      <c r="BW629" s="1865"/>
      <c r="BX629" s="1816" t="inlineStr">
        <is>
          <t>Close to ear</t>
        </is>
      </c>
      <c r="BY629" s="1027"/>
      <c r="BZ629" s="1725"/>
      <c r="CA629" s="857" t="str">
        <f>CA628</f>
        <v>N/A</v>
      </c>
      <c r="CB629" s="201">
        <v>0</v>
      </c>
      <c r="CC629" s="417">
        <f>IF(COUNT('Conducted 5G'!$AH$3:$AH$20)=0,376000,INDEX('Conducted 5G'!$T$3:$T$20,MATCH(MAX('Conducted 5G'!$AH$3:$AH$20),'Conducted 5G'!$AH$3:$AH$20,0)))</f>
        <v>376000</v>
      </c>
      <c r="CD629" s="857">
        <f>IF(COUNT('Conducted 5G'!$AH$3:$AH$20)=0,1880,INDEX('Conducted 5G'!$U$3:$U$20,MATCH(MAX('Conducted 5G'!$AH$3:$AH$20),'Conducted 5G'!$AH$3:$AH$20,0)))</f>
        <v>1880</v>
      </c>
      <c r="CE629" s="7234"/>
      <c r="CF629" s="7234"/>
      <c r="CG629" s="6706"/>
      <c r="CH629" s="6706"/>
      <c r="CI629" s="225">
        <f>BY629</f>
        <v/>
      </c>
      <c r="CJ629" s="237">
        <f>BZ629</f>
        <v/>
      </c>
      <c r="CK629" s="223">
        <f>CA629</f>
        <v/>
      </c>
      <c r="CL629" s="237">
        <f>CC629</f>
        <v/>
      </c>
      <c r="CM629" s="237">
        <f>CD629</f>
        <v/>
      </c>
      <c r="CN629" s="1527"/>
      <c r="CO629" s="1579"/>
      <c r="CP629" s="7214">
        <f>IF(CF629=""," ",IF(ABS(CE629-CF629)&lt;=0.1,"Valid","Not valid"))</f>
        <v/>
      </c>
      <c r="CQ629" s="1674">
        <f> IF(CE629="","",IF(AND(CE629&lt;&gt;"",CF629=""),IF(CE629&gt;=0.8,"Medir+Sig Max","No"),IF(CF629&lt;&gt;"",IF(CF629&gt;=0.8,"Medir+Sig Max","No"),"")))</f>
        <v/>
      </c>
      <c r="CR629" s="6927">
        <f>IF(UPPER('SAR FCC-ISED'!$CQ$1)="X",IF(CF629=""," ",IF((ABS(CE629)&lt;5)*AND(ABS(CF629)&lt;5)*AND(ABS(CT629)&lt;5),"Solo si es max","Medir")),IF(CF629=""," ",IF((ABS(CE629)&lt;1)*AND(ABS(CF629)&lt;1)*AND(ABS(CT629)&lt;1),"Solo si es max","Medir")))</f>
        <v/>
      </c>
      <c r="CS629" s="1674"/>
      <c r="CT629" s="220">
        <f>IF(CO629="",IF(AND(CE629="",CF629=""),"",IF(CF629="",IF(DQ629&gt;1,ROUND(DQ629*CE629,3),CE629),IF(DQ629&gt;1,ROUND(DQ629*CF629,3),CF629))),IF(AND(CE629="",CF629=""),"",IF(CF629="",IF(DQ629&gt;1,ROUND(DQ629*CE629*(1/(CO629)),3),CE629*(1/(CO629))),IF(DQ629&gt;1,ROUND(DQ629*CF629*(1/(CO629)),3),CF629*(1/(CO629))))))</f>
        <v/>
      </c>
      <c r="CU629" s="224">
        <f>BY629</f>
        <v/>
      </c>
      <c r="CV629" s="237">
        <f>BZ629</f>
        <v/>
      </c>
      <c r="CW629" s="237">
        <f>CA629</f>
        <v/>
      </c>
      <c r="CX629" s="224">
        <f>CC629</f>
        <v/>
      </c>
      <c r="CY629" s="237">
        <f>CD629</f>
        <v/>
      </c>
      <c r="CZ629" s="7474">
        <f>IF(COUNTIF(Overview!K12:K14,TRUE)&gt;0,1.6,IF(COUNTIF(Overview!L12:L14,TRUE)&gt;0,8,0))</f>
        <v/>
      </c>
      <c r="DA629" s="1788"/>
      <c r="DB629" s="7483"/>
      <c r="DC629" s="844">
        <f>IF(CT629="","",IF(CT629&gt;CZ629,"Fail","Pass"))</f>
        <v/>
      </c>
      <c r="DD629" s="402"/>
      <c r="DE629" s="1565">
        <f>MyTimestamp(DC629)</f>
        <v/>
      </c>
      <c r="DF629" s="1531">
        <f>IF(COUNT(CE629:CH629)=1,15,IF(COUNT(CE629:CH629)=0,0,30))</f>
        <v/>
      </c>
      <c r="DG629" s="1532">
        <f>IF(DF629=0,0,2)</f>
        <v/>
      </c>
      <c r="DH629" s="1866"/>
      <c r="DI629" s="1866"/>
      <c r="DJ629" s="1863"/>
      <c r="DK629" s="1789"/>
      <c r="DL629" s="1574">
        <f>10^(CN629/20)*100-100</f>
        <v/>
      </c>
      <c r="DM629" s="973"/>
      <c r="DN629" s="771"/>
      <c r="DO629" s="973">
        <f>IF(DM629="","",10^(DM629/10))</f>
        <v/>
      </c>
      <c r="DP629" s="973">
        <f>IF(ISNUMBER(DN629)=FALSE,"",10^(DN629/10))</f>
        <v/>
      </c>
      <c r="DQ629" s="1578">
        <f>IF(AND(ISNUMBER(DO629),ISNUMBER(DP629)),IF(DO629/DP629&gt;1,ROUND((DO629)/DP629,3),1),1)</f>
        <v/>
      </c>
      <c r="DR629" s="1541"/>
      <c r="DS629" s="1541"/>
      <c r="DT629" s="1541"/>
      <c r="DU629" s="1541"/>
      <c r="DV629" s="1541"/>
      <c r="DW629" s="1541"/>
      <c r="DX629" s="1541"/>
      <c r="DY629" s="1541"/>
      <c r="DZ629" s="1541"/>
      <c r="EA629" s="1541"/>
      <c r="EB629" s="1541"/>
      <c r="EC629" s="1541"/>
      <c r="ED629" s="1541"/>
      <c r="EE629" s="1541"/>
      <c r="EF629" s="1541"/>
      <c r="EG629" s="1541"/>
      <c r="EH629" s="1541"/>
      <c r="EI629" s="1541"/>
      <c r="EJ629" s="1541"/>
      <c r="EK629" s="1541"/>
      <c r="EL629" s="1541"/>
      <c r="EM629" s="1541"/>
      <c r="EN629" s="1541"/>
      <c r="EO629" s="1541"/>
      <c r="EP629" s="1541"/>
      <c r="EQ629" s="1541"/>
      <c r="ER629" s="1541"/>
      <c r="ES629" s="1541"/>
      <c r="ET629" s="1541"/>
      <c r="EU629" s="1541"/>
      <c r="EV629" s="1541"/>
    </row>
    <row r="630" customFormat="1" ht="12.75" s="396" x14ac:dyDescent="0.2">
      <c r="A630" s="1541"/>
      <c r="B630" s="1541"/>
      <c r="C630"/>
      <c r="D630" s="1486"/>
      <c r="E630" s="1486"/>
      <c r="F630" s="672">
        <v>5.4</v>
      </c>
      <c r="G630" s="1497"/>
      <c r="H630" s="130">
        <f>BV630</f>
        <v/>
      </c>
      <c r="I630" s="130">
        <f>BW630</f>
        <v/>
      </c>
      <c r="J630" s="1299" t="inlineStr">
        <is>
          <t>5G</t>
        </is>
      </c>
      <c r="K630" s="1299" t="inlineStr">
        <is>
          <t>n2</t>
        </is>
      </c>
      <c r="L630" s="115"/>
      <c r="M630" s="130"/>
      <c r="N630" s="119"/>
      <c r="O630" s="131"/>
      <c r="P630" s="6597"/>
      <c r="Q630" s="131"/>
      <c r="R630" s="131"/>
      <c r="S630" s="130"/>
      <c r="T630" s="130">
        <v>376000</v>
      </c>
      <c r="U630" s="6593">
        <v>1880</v>
      </c>
      <c r="V630" s="119"/>
      <c r="W630" s="1305"/>
      <c r="X630" s="119"/>
      <c r="Y630" s="119"/>
      <c r="Z630" s="119"/>
      <c r="AA630" s="115"/>
      <c r="AB630" s="115"/>
      <c r="AC630" s="1300">
        <f>IF(OR(BX630="Close to Ear",BX630="Close to Head"),"Head",IF(BX630="Extremity","Extremity","Body"))</f>
        <v/>
      </c>
      <c r="AD630" s="1301">
        <f>CA630</f>
        <v/>
      </c>
      <c r="AE630" s="1299">
        <f>CB630</f>
        <v/>
      </c>
      <c r="AF630" s="115"/>
      <c r="AG630" s="1302">
        <f>IF(OR(AZ630="",BA630=""),"N/A",IF(DC630="Pass","P","F"))</f>
        <v/>
      </c>
      <c r="AH630" s="129"/>
      <c r="AI630" s="129"/>
      <c r="AJ630" s="129"/>
      <c r="AK630" s="119"/>
      <c r="AL630" s="115"/>
      <c r="AM630" s="119"/>
      <c r="AN630" s="119"/>
      <c r="AO630" s="692"/>
      <c r="AP630" s="692"/>
      <c r="AQ630" s="692"/>
      <c r="AR630" s="692"/>
      <c r="AS630" s="692"/>
      <c r="AT630" s="1303">
        <f>IF(AC630="Extremity",IF(CG630="","",CG630),"")</f>
        <v/>
      </c>
      <c r="AU630" s="1303">
        <f>IF(AC630="Extremity",IF(CH630="","",CH630),"")</f>
        <v/>
      </c>
      <c r="AV630" s="1304">
        <f>IF(AC630="Extremity","",IF(CE630="","",CE630))</f>
        <v/>
      </c>
      <c r="AW630" s="1304">
        <f>IF(AD630="Extremity","",IF(CF630="","",CF630))</f>
        <v/>
      </c>
      <c r="AX630" s="1305">
        <f>DL630</f>
        <v/>
      </c>
      <c r="AY630" s="1305">
        <f>DQ630</f>
        <v/>
      </c>
      <c r="AZ630" s="3377">
        <f>IF(AC630="Extremity",IF(DA630="","",DA630),"")</f>
        <v/>
      </c>
      <c r="BA630" s="3378">
        <f>IF(AC630="Extremity","",IF(CT630="","",CT630))</f>
        <v/>
      </c>
      <c r="BB630" s="1305">
        <f>IF(AC630="Extremity",IF(DB630="","",DB630),"")</f>
        <v/>
      </c>
      <c r="BC630" s="1304">
        <f>IF(AC630="Extremity","",IF(CZ630="","",CZ630))</f>
        <v/>
      </c>
      <c r="BD630" s="1305">
        <f>DD630</f>
        <v/>
      </c>
      <c r="BE630" s="132">
        <f>DE630</f>
        <v/>
      </c>
      <c r="BF630" s="133">
        <f>DF630*60</f>
        <v/>
      </c>
      <c r="BG630" s="121">
        <f>BE630</f>
        <v/>
      </c>
      <c r="BH630" s="133">
        <f>DG630*60</f>
        <v/>
      </c>
      <c r="BI630" s="133">
        <f>DH630</f>
        <v/>
      </c>
      <c r="BJ630" s="117"/>
      <c r="BK630" s="812">
        <f>Overview!$E$7</f>
        <v/>
      </c>
      <c r="BL630" s="117"/>
      <c r="BM630" s="834">
        <f>DI630</f>
        <v/>
      </c>
      <c r="BN630" s="812">
        <f>Overview!$P$153</f>
        <v/>
      </c>
      <c r="BO630" s="117"/>
      <c r="BP630" s="117"/>
      <c r="BQ630" s="115"/>
      <c r="BR630" s="1478"/>
      <c r="BS630" s="1541"/>
      <c r="BT630" s="1889" t="inlineStr">
        <is>
          <t>5G</t>
        </is>
      </c>
      <c r="BU630" s="1816" t="inlineStr">
        <is>
          <t>n2</t>
        </is>
      </c>
      <c r="BV630" s="595">
        <f>Overview!$H$28</f>
        <v/>
      </c>
      <c r="BW630" s="1865"/>
      <c r="BX630" s="1816" t="inlineStr">
        <is>
          <t>Close to ear</t>
        </is>
      </c>
      <c r="BY630" s="7259"/>
      <c r="BZ630" s="1865"/>
      <c r="CA630" s="856" t="str">
        <f>CA629</f>
        <v>N/A</v>
      </c>
      <c r="CB630" s="202">
        <v>0</v>
      </c>
      <c r="CC630" s="856">
        <f>IF(COUNT('Conducted 5G'!$AH$3:$AH$20)=0,376000,INDEX('Conducted 5G'!$T$3:$T$20,MATCH(MAX('Conducted 5G'!$AH$3:$AH$20),'Conducted 5G'!$AH$3:$AH$20,0)))</f>
        <v>376000</v>
      </c>
      <c r="CD630" s="856">
        <f>IF(COUNT('Conducted 5G'!$AH$3:$AH$20)=0,1880,INDEX('Conducted 5G'!$U$3:$U$20,MATCH(MAX('Conducted 5G'!$AH$3:$AH$20),'Conducted 5G'!$AH$3:$AH$20,0)))</f>
        <v>1880</v>
      </c>
      <c r="CE630" s="7234"/>
      <c r="CF630" s="7234"/>
      <c r="CG630" s="6706"/>
      <c r="CH630" s="6706"/>
      <c r="CI630" s="225">
        <f>BY630</f>
        <v/>
      </c>
      <c r="CJ630" s="237">
        <f>BZ630</f>
        <v/>
      </c>
      <c r="CK630" s="223">
        <f>CA630</f>
        <v/>
      </c>
      <c r="CL630" s="237">
        <f>CC630</f>
        <v/>
      </c>
      <c r="CM630" s="237">
        <f>CD630</f>
        <v/>
      </c>
      <c r="CN630" s="1527"/>
      <c r="CO630" s="1579"/>
      <c r="CP630" s="7214">
        <f>IF(CF630=""," ",IF(ABS(CE630-CF630)&lt;=0.1,"Valid","Not valid"))</f>
        <v/>
      </c>
      <c r="CQ630" s="1674">
        <f> IF(CE630="","",IF(AND(CE630&lt;&gt;"",CF630=""),IF(CE630&gt;=0.8,"Medir+Sig Max","No"),IF(CF630&lt;&gt;"",IF(CF630&gt;=0.8,"Medir+Sig Max","No"),"")))</f>
        <v/>
      </c>
      <c r="CR630" s="6927">
        <f>IF(UPPER('SAR FCC-ISED'!$CQ$1)="X",IF(CF630=""," ",IF((ABS(CE630)&lt;5)*AND(ABS(CF630)&lt;5)*AND(ABS(CT630)&lt;5),"Solo si es max","Medir")),IF(CF630=""," ",IF((ABS(CE630)&lt;1)*AND(ABS(CF630)&lt;1)*AND(ABS(CT630)&lt;1),"Solo si es max","Medir")))</f>
        <v/>
      </c>
      <c r="CS630" s="1674"/>
      <c r="CT630" s="220">
        <f>IF(CO630="",IF(AND(CE630="",CF630=""),"",IF(CF630="",IF(DQ630&gt;1,ROUND(DQ630*CE630,3),CE630),IF(DQ630&gt;1,ROUND(DQ630*CF630,3),CF630))),IF(AND(CE630="",CF630=""),"",IF(CF630="",IF(DQ630&gt;1,ROUND(DQ630*CE630*(1/(CO630)),3),CE630*(1/(CO630))),IF(DQ630&gt;1,ROUND(DQ630*CF630*(1/(CO630)),3),CF630*(1/(CO630))))))</f>
        <v/>
      </c>
      <c r="CU630" s="224">
        <f>BY630</f>
        <v/>
      </c>
      <c r="CV630" s="237">
        <f>BZ630</f>
        <v/>
      </c>
      <c r="CW630" s="237">
        <f>CA630</f>
        <v/>
      </c>
      <c r="CX630" s="224">
        <f>CC630</f>
        <v/>
      </c>
      <c r="CY630" s="237">
        <f>CD630</f>
        <v/>
      </c>
      <c r="CZ630" s="7474">
        <f>IF(COUNTIF(Overview!K12:K14,TRUE)&gt;0,1.6,IF(COUNTIF(Overview!L12:L14,TRUE)&gt;0,8,0))</f>
        <v/>
      </c>
      <c r="DA630" s="1788"/>
      <c r="DB630" s="7483"/>
      <c r="DC630" s="844">
        <f>IF(CT630="","",IF(CT630&gt;CZ630,"Fail","Pass"))</f>
        <v/>
      </c>
      <c r="DD630" s="402"/>
      <c r="DE630" s="1565">
        <f>MyTimestamp(DC630)</f>
        <v/>
      </c>
      <c r="DF630" s="1531">
        <f>IF(COUNT(CE630:CH630)=1,15,IF(COUNT(CE630:CH630)=0,0,30))</f>
        <v/>
      </c>
      <c r="DG630" s="1532">
        <f>IF(DF630=0,0,2)</f>
        <v/>
      </c>
      <c r="DH630" s="1866"/>
      <c r="DI630" s="1866"/>
      <c r="DJ630" s="1863"/>
      <c r="DK630" s="1789"/>
      <c r="DL630" s="1574">
        <f>10^(CN630/20)*100-100</f>
        <v/>
      </c>
      <c r="DM630" s="973"/>
      <c r="DN630" s="768"/>
      <c r="DO630" s="973">
        <f>IF(DM630="","",10^(DM630/10))</f>
        <v/>
      </c>
      <c r="DP630" s="973">
        <f>IF(ISNUMBER(DN630)=FALSE,"",10^(DN630/10))</f>
        <v/>
      </c>
      <c r="DQ630" s="1578">
        <f>IF(AND(ISNUMBER(DO630),ISNUMBER(DP630)),IF(DO630/DP630&gt;1,ROUND((DO630)/DP630,3),1),1)</f>
        <v/>
      </c>
      <c r="DR630" s="1541"/>
      <c r="DS630" s="1541"/>
      <c r="DT630" s="1541"/>
      <c r="DU630" s="1541"/>
      <c r="DV630" s="1541"/>
      <c r="DW630" s="1541"/>
      <c r="DX630" s="1541"/>
      <c r="DY630" s="1541"/>
      <c r="DZ630" s="1541"/>
      <c r="EA630" s="1541"/>
      <c r="EB630" s="1541"/>
      <c r="EC630" s="1541"/>
      <c r="ED630" s="1541"/>
      <c r="EE630" s="1541"/>
      <c r="EF630" s="1541"/>
      <c r="EG630" s="1541"/>
      <c r="EH630" s="1541"/>
      <c r="EI630" s="1541"/>
      <c r="EJ630" s="1541"/>
      <c r="EK630" s="1541"/>
      <c r="EL630" s="1541"/>
      <c r="EM630" s="1541"/>
      <c r="EN630" s="1541"/>
      <c r="EO630" s="1541"/>
      <c r="EP630" s="1541"/>
      <c r="EQ630" s="1541"/>
      <c r="ER630" s="1541"/>
      <c r="ES630" s="1541"/>
      <c r="ET630" s="1541"/>
      <c r="EU630" s="1541"/>
      <c r="EV630" s="1541"/>
    </row>
    <row r="631" customFormat="1" ht="12.75" s="396" x14ac:dyDescent="0.2">
      <c r="A631" s="1541"/>
      <c r="B631" s="1541"/>
      <c r="C631"/>
      <c r="D631" s="1486"/>
      <c r="E631" s="1486"/>
      <c r="F631" s="672">
        <v>5.4</v>
      </c>
      <c r="G631" s="1497"/>
      <c r="H631" s="130">
        <f>BV631</f>
        <v/>
      </c>
      <c r="I631" s="130">
        <f>BW631</f>
        <v/>
      </c>
      <c r="J631" s="1299" t="inlineStr">
        <is>
          <t>5G</t>
        </is>
      </c>
      <c r="K631" s="1299" t="inlineStr">
        <is>
          <t>n2</t>
        </is>
      </c>
      <c r="L631" s="115"/>
      <c r="M631" s="130"/>
      <c r="N631" s="119"/>
      <c r="O631" s="131"/>
      <c r="P631" s="6597"/>
      <c r="Q631" s="131"/>
      <c r="R631" s="131"/>
      <c r="S631" s="130"/>
      <c r="T631" s="130">
        <v>376000</v>
      </c>
      <c r="U631" s="6593">
        <v>1880</v>
      </c>
      <c r="V631" s="119"/>
      <c r="W631" s="1305"/>
      <c r="X631" s="119"/>
      <c r="Y631" s="119"/>
      <c r="Z631" s="119"/>
      <c r="AA631" s="115"/>
      <c r="AB631" s="115"/>
      <c r="AC631" s="1300">
        <f>IF(OR(BX631="Close to Ear",BX631="Close to Head"),"Head",IF(BX631="Extremity","Extremity","Body"))</f>
        <v/>
      </c>
      <c r="AD631" s="1301">
        <f>CA631</f>
        <v/>
      </c>
      <c r="AE631" s="1299">
        <f>CB631</f>
        <v/>
      </c>
      <c r="AF631" s="115"/>
      <c r="AG631" s="1302">
        <f>IF(OR(AZ631="",BA631=""),"N/A",IF(DC631="Pass","P","F"))</f>
        <v/>
      </c>
      <c r="AH631" s="129"/>
      <c r="AI631" s="129"/>
      <c r="AJ631" s="129"/>
      <c r="AK631" s="119"/>
      <c r="AL631" s="115"/>
      <c r="AM631" s="119"/>
      <c r="AN631" s="119"/>
      <c r="AO631" s="692"/>
      <c r="AP631" s="692"/>
      <c r="AQ631" s="692"/>
      <c r="AR631" s="692"/>
      <c r="AS631" s="692"/>
      <c r="AT631" s="1303">
        <f>IF(AC631="Extremity",IF(CG631="","",CG631),"")</f>
        <v/>
      </c>
      <c r="AU631" s="1303">
        <f>IF(AC631="Extremity",IF(CH631="","",CH631),"")</f>
        <v/>
      </c>
      <c r="AV631" s="1304">
        <f>IF(AC631="Extremity","",IF(CE631="","",CE631))</f>
        <v/>
      </c>
      <c r="AW631" s="1304">
        <f>IF(AD631="Extremity","",IF(CF631="","",CF631))</f>
        <v/>
      </c>
      <c r="AX631" s="1305">
        <f>DL631</f>
        <v/>
      </c>
      <c r="AY631" s="1305">
        <f>DQ631</f>
        <v/>
      </c>
      <c r="AZ631" s="3377">
        <f>IF(AC631="Extremity",IF(DA631="","",DA631),"")</f>
        <v/>
      </c>
      <c r="BA631" s="3378">
        <f>IF(AC631="Extremity","",IF(CT631="","",CT631))</f>
        <v/>
      </c>
      <c r="BB631" s="1305">
        <f>IF(AC631="Extremity",IF(DB631="","",DB631),"")</f>
        <v/>
      </c>
      <c r="BC631" s="1304">
        <f>IF(AC631="Extremity","",IF(CZ631="","",CZ631))</f>
        <v/>
      </c>
      <c r="BD631" s="1305">
        <f>DD631</f>
        <v/>
      </c>
      <c r="BE631" s="132">
        <f>DE631</f>
        <v/>
      </c>
      <c r="BF631" s="133">
        <f>DF631*60</f>
        <v/>
      </c>
      <c r="BG631" s="121">
        <f>BE631</f>
        <v/>
      </c>
      <c r="BH631" s="133">
        <f>DG631*60</f>
        <v/>
      </c>
      <c r="BI631" s="133">
        <f>DH631</f>
        <v/>
      </c>
      <c r="BJ631" s="117"/>
      <c r="BK631" s="812">
        <f>Overview!$E$7</f>
        <v/>
      </c>
      <c r="BL631" s="117"/>
      <c r="BM631" s="834">
        <f>DI631</f>
        <v/>
      </c>
      <c r="BN631" s="812">
        <f>Overview!$P$153</f>
        <v/>
      </c>
      <c r="BO631" s="117"/>
      <c r="BP631" s="117"/>
      <c r="BQ631" s="115"/>
      <c r="BR631" s="1478"/>
      <c r="BS631" s="1541"/>
      <c r="BT631" s="1889" t="inlineStr">
        <is>
          <t>5G</t>
        </is>
      </c>
      <c r="BU631" s="1816" t="inlineStr">
        <is>
          <t>n2</t>
        </is>
      </c>
      <c r="BV631" s="595">
        <f>Overview!$H$28</f>
        <v/>
      </c>
      <c r="BW631" s="1865"/>
      <c r="BX631" s="1816" t="inlineStr">
        <is>
          <t>Close to ear</t>
        </is>
      </c>
      <c r="BY631" s="1891"/>
      <c r="BZ631" s="1865"/>
      <c r="CA631" s="902" t="str">
        <f>IF(CC631="N/A","N/A",CA630)</f>
        <v>N/A</v>
      </c>
      <c r="CB631" s="200">
        <v>0</v>
      </c>
      <c r="CC631" s="902">
        <f>IF(COUNT('Conducted 5G'!$AH$3:$AH$20)=0,376000,INDEX('Conducted 5G'!$T$3:$T$20,MATCH(MAX('Conducted 5G'!$AH$3:$AH$20),'Conducted 5G'!$AH$3:$AH$20,0)))</f>
        <v>376000</v>
      </c>
      <c r="CD631" s="902">
        <f>IF(COUNT('Conducted 5G'!$AH$3:$AH$20)=0,1880,INDEX('Conducted 5G'!$U$3:$U$20,MATCH(MAX('Conducted 5G'!$AH$3:$AH$20),'Conducted 5G'!$AH$3:$AH$20,0)))</f>
        <v>1880</v>
      </c>
      <c r="CE631" s="7234"/>
      <c r="CF631" s="7234"/>
      <c r="CG631" s="6706"/>
      <c r="CH631" s="6706"/>
      <c r="CI631" s="225">
        <f>BY631</f>
        <v/>
      </c>
      <c r="CJ631" s="237">
        <f>BZ631</f>
        <v/>
      </c>
      <c r="CK631" s="223">
        <f>CA631</f>
        <v/>
      </c>
      <c r="CL631" s="237">
        <f>CC631</f>
        <v/>
      </c>
      <c r="CM631" s="237">
        <f>CD631</f>
        <v/>
      </c>
      <c r="CN631" s="1527"/>
      <c r="CO631" s="1579"/>
      <c r="CP631" s="7214">
        <f>IF(CF631=""," ",IF(ABS(CE631-CF631)&lt;=0.1,"Valid","Not valid"))</f>
        <v/>
      </c>
      <c r="CQ631" s="1674">
        <f> IF(CE631="","",IF(AND(CE631&lt;&gt;"",CF631=""),IF(CE631&gt;=0.8,"Medir+Sig Max","No"),IF(CF631&lt;&gt;"",IF(CF631&gt;=0.8,"Medir+Sig Max","No"),"")))</f>
        <v/>
      </c>
      <c r="CR631" s="6927">
        <f>IF(UPPER('SAR FCC-ISED'!$CQ$1)="X",IF(CF631=""," ",IF((ABS(CE631)&lt;5)*AND(ABS(CF631)&lt;5)*AND(ABS(CT631)&lt;5),"Solo si es max","Medir")),IF(CF631=""," ",IF((ABS(CE631)&lt;1)*AND(ABS(CF631)&lt;1)*AND(ABS(CT631)&lt;1),"Solo si es max","Medir")))</f>
        <v/>
      </c>
      <c r="CS631" s="1674"/>
      <c r="CT631" s="220">
        <f>IF(CO631="",IF(AND(CE631="",CF631=""),"",IF(CF631="",IF(DQ631&gt;1,ROUND(DQ631*CE631,3),CE631),IF(DQ631&gt;1,ROUND(DQ631*CF631,3),CF631))),IF(AND(CE631="",CF631=""),"",IF(CF631="",IF(DQ631&gt;1,ROUND(DQ631*CE631*(1/(CO631)),3),CE631*(1/(CO631))),IF(DQ631&gt;1,ROUND(DQ631*CF631*(1/(CO631)),3),CF631*(1/(CO631))))))</f>
        <v/>
      </c>
      <c r="CU631" s="224">
        <f>BY631</f>
        <v/>
      </c>
      <c r="CV631" s="237">
        <f>BZ631</f>
        <v/>
      </c>
      <c r="CW631" s="237">
        <f>CA631</f>
        <v/>
      </c>
      <c r="CX631" s="224">
        <f>CC631</f>
        <v/>
      </c>
      <c r="CY631" s="237">
        <f>CD631</f>
        <v/>
      </c>
      <c r="CZ631" s="7474">
        <f>IF(COUNTIF(Overview!K12:K14,TRUE)&gt;0,1.6,IF(COUNTIF(Overview!L12:L14,TRUE)&gt;0,8,0))</f>
        <v/>
      </c>
      <c r="DA631" s="1788"/>
      <c r="DB631" s="7483"/>
      <c r="DC631" s="844">
        <f>IF(CT631="","",IF(CT631&gt;CZ631,"Fail","Pass"))</f>
        <v/>
      </c>
      <c r="DD631" s="402"/>
      <c r="DE631" s="1565">
        <f>MyTimestamp(DC631)</f>
        <v/>
      </c>
      <c r="DF631" s="1531">
        <f>IF(COUNT(CE631:CH631)=1,15,IF(COUNT(CE631:CH631)=0,0,30))</f>
        <v/>
      </c>
      <c r="DG631" s="1532">
        <f>IF(DF631=0,0,2)</f>
        <v/>
      </c>
      <c r="DH631" s="1866"/>
      <c r="DI631" s="1866"/>
      <c r="DJ631" s="1863"/>
      <c r="DK631" s="1789"/>
      <c r="DL631" s="1574">
        <f>10^(CN631/20)*100-100</f>
        <v/>
      </c>
      <c r="DM631" s="973"/>
      <c r="DN631" s="769"/>
      <c r="DO631" s="973">
        <f>IF(DM631="","",10^(DM631/10))</f>
        <v/>
      </c>
      <c r="DP631" s="973">
        <f>IF(ISNUMBER(DN631)=FALSE,"",10^(DN631/10))</f>
        <v/>
      </c>
      <c r="DQ631" s="1578">
        <f>IF(AND(ISNUMBER(DO631),ISNUMBER(DP631)),IF(DO631/DP631&gt;1,ROUND((DO631)/DP631,3),1),1)</f>
        <v/>
      </c>
      <c r="DR631" s="1541"/>
      <c r="DS631" s="1541"/>
      <c r="DT631" s="1541"/>
      <c r="DU631" s="1541"/>
      <c r="DV631" s="1541"/>
      <c r="DW631" s="1541"/>
      <c r="DX631" s="1541"/>
      <c r="DY631" s="1541"/>
      <c r="DZ631" s="1541"/>
      <c r="EA631" s="1541"/>
      <c r="EB631" s="1541"/>
      <c r="EC631" s="1541"/>
      <c r="ED631" s="1541"/>
      <c r="EE631" s="1541"/>
      <c r="EF631" s="1541"/>
      <c r="EG631" s="1541"/>
      <c r="EH631" s="1541"/>
      <c r="EI631" s="1541"/>
      <c r="EJ631" s="1541"/>
      <c r="EK631" s="1541"/>
      <c r="EL631" s="1541"/>
      <c r="EM631" s="1541"/>
      <c r="EN631" s="1541"/>
      <c r="EO631" s="1541"/>
      <c r="EP631" s="1541"/>
      <c r="EQ631" s="1541"/>
      <c r="ER631" s="1541"/>
      <c r="ES631" s="1541"/>
      <c r="ET631" s="1541"/>
      <c r="EU631" s="1541"/>
      <c r="EV631" s="1541"/>
    </row>
    <row r="632" customFormat="1" ht="12.75" s="396" x14ac:dyDescent="0.2">
      <c r="A632" s="1541"/>
      <c r="B632" s="1541"/>
      <c r="C632"/>
      <c r="D632" s="1486"/>
      <c r="E632" s="1486"/>
      <c r="F632" s="672">
        <v>5.4</v>
      </c>
      <c r="G632" s="1497"/>
      <c r="H632" s="130">
        <f>BV632</f>
        <v/>
      </c>
      <c r="I632" s="130">
        <f>BW632</f>
        <v/>
      </c>
      <c r="J632" s="1299" t="inlineStr">
        <is>
          <t>5G</t>
        </is>
      </c>
      <c r="K632" s="1299" t="inlineStr">
        <is>
          <t>n2</t>
        </is>
      </c>
      <c r="L632" s="115"/>
      <c r="M632" s="130"/>
      <c r="N632" s="119"/>
      <c r="O632" s="131"/>
      <c r="P632" s="6597"/>
      <c r="Q632" s="131"/>
      <c r="R632" s="131"/>
      <c r="S632" s="130"/>
      <c r="T632" s="130">
        <v>376000</v>
      </c>
      <c r="U632" s="6593">
        <v>1880</v>
      </c>
      <c r="V632" s="119"/>
      <c r="W632" s="1305"/>
      <c r="X632" s="119"/>
      <c r="Y632" s="119"/>
      <c r="Z632" s="119"/>
      <c r="AA632" s="115"/>
      <c r="AB632" s="115"/>
      <c r="AC632" s="1300">
        <f>IF(OR(BX632="Close to Ear",BX632="Close to Head"),"Head",IF(BX632="Extremity","Extremity","Body"))</f>
        <v/>
      </c>
      <c r="AD632" s="1301">
        <f>CA632</f>
        <v/>
      </c>
      <c r="AE632" s="1299">
        <f>CB632</f>
        <v/>
      </c>
      <c r="AF632" s="115"/>
      <c r="AG632" s="1302">
        <f>IF(OR(AZ632="",BA632=""),"N/A",IF(DC632="Pass","P","F"))</f>
        <v/>
      </c>
      <c r="AH632" s="129"/>
      <c r="AI632" s="129"/>
      <c r="AJ632" s="129"/>
      <c r="AK632" s="119"/>
      <c r="AL632" s="115"/>
      <c r="AM632" s="119"/>
      <c r="AN632" s="119"/>
      <c r="AO632" s="692"/>
      <c r="AP632" s="692"/>
      <c r="AQ632" s="692"/>
      <c r="AR632" s="692"/>
      <c r="AS632" s="692"/>
      <c r="AT632" s="1303">
        <f>IF(AC632="Extremity",IF(CG632="","",CG632),"")</f>
        <v/>
      </c>
      <c r="AU632" s="1303">
        <f>IF(AC632="Extremity",IF(CH632="","",CH632),"")</f>
        <v/>
      </c>
      <c r="AV632" s="1304">
        <f>IF(AC632="Extremity","",IF(CE632="","",CE632))</f>
        <v/>
      </c>
      <c r="AW632" s="1304">
        <f>IF(AD632="Extremity","",IF(CF632="","",CF632))</f>
        <v/>
      </c>
      <c r="AX632" s="1305">
        <f>DL632</f>
        <v/>
      </c>
      <c r="AY632" s="1305">
        <f>DQ632</f>
        <v/>
      </c>
      <c r="AZ632" s="3377">
        <f>IF(AC632="Extremity",IF(DA632="","",DA632),"")</f>
        <v/>
      </c>
      <c r="BA632" s="3378">
        <f>IF(AC632="Extremity","",IF(CT632="","",CT632))</f>
        <v/>
      </c>
      <c r="BB632" s="1305">
        <f>IF(AC632="Extremity",IF(DB632="","",DB632),"")</f>
        <v/>
      </c>
      <c r="BC632" s="1304">
        <f>IF(AC632="Extremity","",IF(CZ632="","",CZ632))</f>
        <v/>
      </c>
      <c r="BD632" s="1305">
        <f>DD632</f>
        <v/>
      </c>
      <c r="BE632" s="132">
        <f>DE632</f>
        <v/>
      </c>
      <c r="BF632" s="133">
        <f>DF632*60</f>
        <v/>
      </c>
      <c r="BG632" s="121">
        <f>BE632</f>
        <v/>
      </c>
      <c r="BH632" s="133">
        <f>DG632*60</f>
        <v/>
      </c>
      <c r="BI632" s="133">
        <f>DH632</f>
        <v/>
      </c>
      <c r="BJ632" s="117"/>
      <c r="BK632" s="812">
        <f>Overview!$E$7</f>
        <v/>
      </c>
      <c r="BL632" s="117"/>
      <c r="BM632" s="834">
        <f>DI632</f>
        <v/>
      </c>
      <c r="BN632" s="812">
        <f>Overview!$P$153</f>
        <v/>
      </c>
      <c r="BO632" s="117"/>
      <c r="BP632" s="117"/>
      <c r="BQ632" s="115"/>
      <c r="BR632" s="1478"/>
      <c r="BS632" s="1541"/>
      <c r="BT632" s="1889" t="inlineStr">
        <is>
          <t>5G</t>
        </is>
      </c>
      <c r="BU632" s="1816" t="inlineStr">
        <is>
          <t>n2</t>
        </is>
      </c>
      <c r="BV632" s="595">
        <f>Overview!$H$28</f>
        <v/>
      </c>
      <c r="BW632" s="1865"/>
      <c r="BX632" s="1816" t="inlineStr">
        <is>
          <t>Close to ear</t>
        </is>
      </c>
      <c r="BY632" s="7260"/>
      <c r="BZ632" s="1865"/>
      <c r="CA632" s="857" t="str">
        <f>CA631</f>
        <v>N/A</v>
      </c>
      <c r="CB632" s="201">
        <v>0</v>
      </c>
      <c r="CC632" s="857">
        <f>IF(COUNT('Conducted 5G'!$AH$3:$AH$20)=0,376000,INDEX('Conducted 5G'!$T$3:$T$20,MATCH(MAX('Conducted 5G'!$AH$3:$AH$20),'Conducted 5G'!$AH$3:$AH$20,0)))</f>
        <v>376000</v>
      </c>
      <c r="CD632" s="857">
        <f>IF(COUNT('Conducted 5G'!$AH$3:$AH$20)=0,1880,INDEX('Conducted 5G'!$U$3:$U$20,MATCH(MAX('Conducted 5G'!$AH$3:$AH$20),'Conducted 5G'!$AH$3:$AH$20,0)))</f>
        <v>1880</v>
      </c>
      <c r="CE632" s="7234"/>
      <c r="CF632" s="7234"/>
      <c r="CG632" s="6706"/>
      <c r="CH632" s="6706"/>
      <c r="CI632" s="225">
        <f>BY632</f>
        <v/>
      </c>
      <c r="CJ632" s="237">
        <f>BZ632</f>
        <v/>
      </c>
      <c r="CK632" s="223">
        <f>CA632</f>
        <v/>
      </c>
      <c r="CL632" s="237">
        <f>CC632</f>
        <v/>
      </c>
      <c r="CM632" s="237">
        <f>CD632</f>
        <v/>
      </c>
      <c r="CN632" s="1527"/>
      <c r="CO632" s="1579"/>
      <c r="CP632" s="7214">
        <f>IF(CF632=""," ",IF(ABS(CE632-CF632)&lt;=0.1,"Valid","Not valid"))</f>
        <v/>
      </c>
      <c r="CQ632" s="1674">
        <f> IF(CE632="","",IF(AND(CE632&lt;&gt;"",CF632=""),IF(CE632&gt;=0.8,"Medir+Sig Max","No"),IF(CF632&lt;&gt;"",IF(CF632&gt;=0.8,"Medir+Sig Max","No"),"")))</f>
        <v/>
      </c>
      <c r="CR632" s="6927">
        <f>IF(UPPER('SAR FCC-ISED'!$CQ$1)="X",IF(CF632=""," ",IF((ABS(CE632)&lt;5)*AND(ABS(CF632)&lt;5)*AND(ABS(CT632)&lt;5),"Solo si es max","Medir")),IF(CF632=""," ",IF((ABS(CE632)&lt;1)*AND(ABS(CF632)&lt;1)*AND(ABS(CT632)&lt;1),"Solo si es max","Medir")))</f>
        <v/>
      </c>
      <c r="CS632" s="1674"/>
      <c r="CT632" s="220">
        <f>IF(CO632="",IF(AND(CE632="",CF632=""),"",IF(CF632="",IF(DQ632&gt;1,ROUND(DQ632*CE632,3),CE632),IF(DQ632&gt;1,ROUND(DQ632*CF632,3),CF632))),IF(AND(CE632="",CF632=""),"",IF(CF632="",IF(DQ632&gt;1,ROUND(DQ632*CE632*(1/(CO632)),3),CE632*(1/(CO632))),IF(DQ632&gt;1,ROUND(DQ632*CF632*(1/(CO632)),3),CF632*(1/(CO632))))))</f>
        <v/>
      </c>
      <c r="CU632" s="224">
        <f>BY632</f>
        <v/>
      </c>
      <c r="CV632" s="237">
        <f>BZ632</f>
        <v/>
      </c>
      <c r="CW632" s="237">
        <f>CA632</f>
        <v/>
      </c>
      <c r="CX632" s="224">
        <f>CC632</f>
        <v/>
      </c>
      <c r="CY632" s="237">
        <f>CD632</f>
        <v/>
      </c>
      <c r="CZ632" s="7474">
        <f>IF(COUNTIF(Overview!K12:K14,TRUE)&gt;0,1.6,IF(COUNTIF(Overview!L12:L14,TRUE)&gt;0,8,0))</f>
        <v/>
      </c>
      <c r="DA632" s="1788"/>
      <c r="DB632" s="7483"/>
      <c r="DC632" s="844">
        <f>IF(CT632="","",IF(CT632&gt;CZ632,"Fail","Pass"))</f>
        <v/>
      </c>
      <c r="DD632" s="402"/>
      <c r="DE632" s="1565">
        <f>MyTimestamp(DC632)</f>
        <v/>
      </c>
      <c r="DF632" s="1531">
        <f>IF(COUNT(CE632:CH632)=1,15,IF(COUNT(CE632:CH632)=0,0,30))</f>
        <v/>
      </c>
      <c r="DG632" s="1532">
        <f>IF(DF632=0,0,2)</f>
        <v/>
      </c>
      <c r="DH632" s="1866"/>
      <c r="DI632" s="1866"/>
      <c r="DJ632" s="1863"/>
      <c r="DK632" s="1789"/>
      <c r="DL632" s="1574">
        <f>10^(CN632/20)*100-100</f>
        <v/>
      </c>
      <c r="DM632" s="973"/>
      <c r="DN632" s="771"/>
      <c r="DO632" s="973">
        <f>IF(DM632="","",10^(DM632/10))</f>
        <v/>
      </c>
      <c r="DP632" s="973">
        <f>IF(ISNUMBER(DN632)=FALSE,"",10^(DN632/10))</f>
        <v/>
      </c>
      <c r="DQ632" s="1578">
        <f>IF(AND(ISNUMBER(DO632),ISNUMBER(DP632)),IF(DO632/DP632&gt;1,ROUND((DO632)/DP632,3),1),1)</f>
        <v/>
      </c>
      <c r="DR632" s="1541"/>
      <c r="DS632" s="1541"/>
      <c r="DT632" s="1541"/>
      <c r="DU632" s="1541"/>
      <c r="DV632" s="1541"/>
      <c r="DW632" s="1541"/>
      <c r="DX632" s="1541"/>
      <c r="DY632" s="1541"/>
      <c r="DZ632" s="1541"/>
      <c r="EA632" s="1541"/>
      <c r="EB632" s="1541"/>
      <c r="EC632" s="1541"/>
      <c r="ED632" s="1541"/>
      <c r="EE632" s="1541"/>
      <c r="EF632" s="1541"/>
      <c r="EG632" s="1541"/>
      <c r="EH632" s="1541"/>
      <c r="EI632" s="1541"/>
      <c r="EJ632" s="1541"/>
      <c r="EK632" s="1541"/>
      <c r="EL632" s="1541"/>
      <c r="EM632" s="1541"/>
      <c r="EN632" s="1541"/>
      <c r="EO632" s="1541"/>
      <c r="EP632" s="1541"/>
      <c r="EQ632" s="1541"/>
      <c r="ER632" s="1541"/>
      <c r="ES632" s="1541"/>
      <c r="ET632" s="1541"/>
      <c r="EU632" s="1541"/>
      <c r="EV632" s="1541"/>
    </row>
    <row r="633" customFormat="1" ht="12.75" s="396" x14ac:dyDescent="0.2">
      <c r="A633" s="1541"/>
      <c r="B633" s="1541"/>
      <c r="C633"/>
      <c r="D633" s="1486"/>
      <c r="E633" s="1486"/>
      <c r="F633" s="672">
        <v>5.4</v>
      </c>
      <c r="G633" s="1497"/>
      <c r="H633" s="130">
        <f>BV633</f>
        <v/>
      </c>
      <c r="I633" s="130">
        <f>BW633</f>
        <v/>
      </c>
      <c r="J633" s="1299" t="inlineStr">
        <is>
          <t>5G</t>
        </is>
      </c>
      <c r="K633" s="1299" t="inlineStr">
        <is>
          <t>n2</t>
        </is>
      </c>
      <c r="L633" s="115"/>
      <c r="M633" s="130"/>
      <c r="N633" s="119"/>
      <c r="O633" s="131"/>
      <c r="P633" s="6597"/>
      <c r="Q633" s="131"/>
      <c r="R633" s="131"/>
      <c r="S633" s="130"/>
      <c r="T633" s="130">
        <v>376000</v>
      </c>
      <c r="U633" s="6593">
        <v>1880</v>
      </c>
      <c r="V633" s="119"/>
      <c r="W633" s="1305"/>
      <c r="X633" s="119"/>
      <c r="Y633" s="119"/>
      <c r="Z633" s="119"/>
      <c r="AA633" s="115"/>
      <c r="AB633" s="115"/>
      <c r="AC633" s="1300">
        <f>IF(OR(BX633="Close to Ear",BX633="Close to Head"),"Head",IF(BX633="Extremity","Extremity","Body"))</f>
        <v/>
      </c>
      <c r="AD633" s="1301">
        <f>CA633</f>
        <v/>
      </c>
      <c r="AE633" s="1299">
        <f>CB633</f>
        <v/>
      </c>
      <c r="AF633" s="115"/>
      <c r="AG633" s="1302">
        <f>IF(OR(AZ633="",BA633=""),"N/A",IF(DC633="Pass","P","F"))</f>
        <v/>
      </c>
      <c r="AH633" s="129"/>
      <c r="AI633" s="129"/>
      <c r="AJ633" s="129"/>
      <c r="AK633" s="119"/>
      <c r="AL633" s="115"/>
      <c r="AM633" s="119"/>
      <c r="AN633" s="119"/>
      <c r="AO633" s="692"/>
      <c r="AP633" s="692"/>
      <c r="AQ633" s="692"/>
      <c r="AR633" s="692"/>
      <c r="AS633" s="692"/>
      <c r="AT633" s="1303">
        <f>IF(AC633="Extremity",IF(CG633="","",CG633),"")</f>
        <v/>
      </c>
      <c r="AU633" s="1303">
        <f>IF(AC633="Extremity",IF(CH633="","",CH633),"")</f>
        <v/>
      </c>
      <c r="AV633" s="1304">
        <f>IF(AC633="Extremity","",IF(CE633="","",CE633))</f>
        <v/>
      </c>
      <c r="AW633" s="1304">
        <f>IF(AD633="Extremity","",IF(CF633="","",CF633))</f>
        <v/>
      </c>
      <c r="AX633" s="1305">
        <f>DL633</f>
        <v/>
      </c>
      <c r="AY633" s="1305">
        <f>DQ633</f>
        <v/>
      </c>
      <c r="AZ633" s="3377">
        <f>IF(AC633="Extremity",IF(DA633="","",DA633),"")</f>
        <v/>
      </c>
      <c r="BA633" s="3378">
        <f>IF(AC633="Extremity","",IF(CT633="","",CT633))</f>
        <v/>
      </c>
      <c r="BB633" s="1305">
        <f>IF(AC633="Extremity",IF(DB633="","",DB633),"")</f>
        <v/>
      </c>
      <c r="BC633" s="1304">
        <f>IF(AC633="Extremity","",IF(CZ633="","",CZ633))</f>
        <v/>
      </c>
      <c r="BD633" s="1305">
        <f>DD633</f>
        <v/>
      </c>
      <c r="BE633" s="132">
        <f>DE633</f>
        <v/>
      </c>
      <c r="BF633" s="133">
        <f>DF633*60</f>
        <v/>
      </c>
      <c r="BG633" s="121">
        <f>BE633</f>
        <v/>
      </c>
      <c r="BH633" s="133">
        <f>DG633*60</f>
        <v/>
      </c>
      <c r="BI633" s="133">
        <f>DH633</f>
        <v/>
      </c>
      <c r="BJ633" s="117"/>
      <c r="BK633" s="812">
        <f>Overview!$E$7</f>
        <v/>
      </c>
      <c r="BL633" s="117"/>
      <c r="BM633" s="834">
        <f>DI633</f>
        <v/>
      </c>
      <c r="BN633" s="812">
        <f>Overview!$P$153</f>
        <v/>
      </c>
      <c r="BO633" s="117"/>
      <c r="BP633" s="117"/>
      <c r="BQ633" s="115"/>
      <c r="BR633" s="1478"/>
      <c r="BS633" s="1541"/>
      <c r="BT633" s="1889" t="inlineStr">
        <is>
          <t>5G</t>
        </is>
      </c>
      <c r="BU633" s="1816" t="inlineStr">
        <is>
          <t>n2</t>
        </is>
      </c>
      <c r="BV633" s="595">
        <f>Overview!$H$28</f>
        <v/>
      </c>
      <c r="BW633" s="1865"/>
      <c r="BX633" s="1816" t="inlineStr">
        <is>
          <t>Close to ear</t>
        </is>
      </c>
      <c r="BY633" s="7283"/>
      <c r="BZ633" s="1865"/>
      <c r="CA633" s="849" t="str">
        <f>IF(BY633="N/A","N/A",CONCATENATE(CA630," - Variability"))</f>
        <v>N/A</v>
      </c>
      <c r="CB633" s="200">
        <v>0</v>
      </c>
      <c r="CC633" s="849">
        <f>IF(COUNT('Conducted 5G'!$AH$3:$AH$20)=0,376000,INDEX('Conducted 5G'!$T$3:$T$20,MATCH(MAX('Conducted 5G'!$AH$3:$AH$20),'Conducted 5G'!$AH$3:$AH$20,0)))</f>
        <v>376000</v>
      </c>
      <c r="CD633" s="849">
        <f>IF(COUNT('Conducted 5G'!$AH$3:$AH$20)=0,1880,INDEX('Conducted 5G'!$U$3:$U$20,MATCH(MAX('Conducted 5G'!$AH$3:$AH$20),'Conducted 5G'!$AH$3:$AH$20,0)))</f>
        <v>1880</v>
      </c>
      <c r="CE633" s="7234"/>
      <c r="CF633" s="7234"/>
      <c r="CG633" s="6706"/>
      <c r="CH633" s="6706"/>
      <c r="CI633" s="225">
        <f>BY633</f>
        <v/>
      </c>
      <c r="CJ633" s="237">
        <f>BZ633</f>
        <v/>
      </c>
      <c r="CK633" s="223">
        <f>CA633</f>
        <v/>
      </c>
      <c r="CL633" s="237">
        <f>CC633</f>
        <v/>
      </c>
      <c r="CM633" s="237">
        <f>CD633</f>
        <v/>
      </c>
      <c r="CN633" s="1527"/>
      <c r="CO633" s="1579"/>
      <c r="CP633" s="7214">
        <f>IF(CF633=""," ",IF(ABS(CE633-CF633)&lt;=0.1,"Valid","Not valid"))</f>
        <v/>
      </c>
      <c r="CQ633" s="1674">
        <f> IF(CE633="","",IF(AND(CE633&lt;&gt;"",CF633=""),IF(CE633&gt;=0.8,"Medir+Sig Max","No"),IF(CF633&lt;&gt;"",IF(CF633&gt;=0.8,"Medir+Sig Max","No"),"")))</f>
        <v/>
      </c>
      <c r="CR633" s="6927">
        <f>IF(UPPER('SAR FCC-ISED'!$CQ$1)="X",IF(CF633=""," ",IF((ABS(CE633)&lt;5)*AND(ABS(CF633)&lt;5)*AND(ABS(CT633)&lt;5),"Solo si es max","Medir")),IF(CF633=""," ",IF((ABS(CE633)&lt;1)*AND(ABS(CF633)&lt;1)*AND(ABS(CT633)&lt;1),"Solo si es max","Medir")))</f>
        <v/>
      </c>
      <c r="CS633" s="1674">
        <f>IF(CF633="","",IF(MAX(CF621:CF632)=0,"",IF(AND(CF633&lt;=1.45,(CF633/MAX(CF621:CF632))&lt;=1.2,(CF633/MAX(CF621:CF632))&gt;=0.8),"Válido","REPETIR VAR")))</f>
        <v/>
      </c>
      <c r="CT633" s="220">
        <f>IF(CO633="",IF(AND(CE633="",CF633=""),"",IF(CF633="",IF(DQ633&gt;1,ROUND(DQ633*CE633,3),CE633),IF(DQ633&gt;1,ROUND(DQ633*CF633,3),CF633))),IF(AND(CE633="",CF633=""),"",IF(CF633="",IF(DQ633&gt;1,ROUND(DQ633*CE633*(1/(CO633)),3),CE633*(1/(CO633))),IF(DQ633&gt;1,ROUND(DQ633*CF633*(1/(CO633)),3),CF633*(1/(CO633))))))</f>
        <v/>
      </c>
      <c r="CU633" s="224">
        <f>BY633</f>
        <v/>
      </c>
      <c r="CV633" s="237">
        <f>BZ633</f>
        <v/>
      </c>
      <c r="CW633" s="237">
        <f>CA633</f>
        <v/>
      </c>
      <c r="CX633" s="224">
        <f>CC633</f>
        <v/>
      </c>
      <c r="CY633" s="237">
        <f>CD633</f>
        <v/>
      </c>
      <c r="CZ633" s="7474">
        <f>IF(COUNTIF(Overview!K12:K14,TRUE)&gt;0,1.6,IF(COUNTIF(Overview!L12:L14,TRUE)&gt;0,8,0))</f>
        <v/>
      </c>
      <c r="DA633" s="1788"/>
      <c r="DB633" s="7483"/>
      <c r="DC633" s="844">
        <f>IF(CT633="","",IF(CT633&gt;CZ633,"Fail","Pass"))</f>
        <v/>
      </c>
      <c r="DD633" s="402"/>
      <c r="DE633" s="1565">
        <f>MyTimestamp(DC633)</f>
        <v/>
      </c>
      <c r="DF633" s="1531">
        <f>IF(COUNT(CE633:CH633)=1,15,IF(COUNT(CE633:CH633)=0,0,30))</f>
        <v/>
      </c>
      <c r="DG633" s="1532">
        <f>IF(DF633=0,0,2)</f>
        <v/>
      </c>
      <c r="DH633" s="1866"/>
      <c r="DI633" s="1866"/>
      <c r="DJ633" s="1863"/>
      <c r="DK633" s="1789"/>
      <c r="DL633" s="1574">
        <f>10^(CN633/20)*100-100</f>
        <v/>
      </c>
      <c r="DM633" s="973"/>
      <c r="DN633" s="772"/>
      <c r="DO633" s="973">
        <f>IF(DM633="","",10^(DM633/10))</f>
        <v/>
      </c>
      <c r="DP633" s="973">
        <f>IF(ISNUMBER(DN633)=FALSE,"",10^(DN633/10))</f>
        <v/>
      </c>
      <c r="DQ633" s="1578">
        <f>IF(AND(ISNUMBER(DO633),ISNUMBER(DP633)),IF(DO633/DP633&gt;1,ROUND((DO633)/DP633,3),1),1)</f>
        <v/>
      </c>
      <c r="DR633" s="1541"/>
      <c r="DS633" s="1541"/>
      <c r="DT633" s="1541"/>
      <c r="DU633" s="1541"/>
      <c r="DV633" s="1541"/>
      <c r="DW633" s="1541"/>
      <c r="DX633" s="1541"/>
      <c r="DY633" s="1541"/>
      <c r="DZ633" s="1541"/>
      <c r="EA633" s="1541"/>
      <c r="EB633" s="1541"/>
      <c r="EC633" s="1541"/>
      <c r="ED633" s="1541"/>
      <c r="EE633" s="1541"/>
      <c r="EF633" s="1541"/>
      <c r="EG633" s="1541"/>
      <c r="EH633" s="1541"/>
      <c r="EI633" s="1541"/>
      <c r="EJ633" s="1541"/>
      <c r="EK633" s="1541"/>
      <c r="EL633" s="1541"/>
      <c r="EM633" s="1541"/>
      <c r="EN633" s="1541"/>
      <c r="EO633" s="1541"/>
      <c r="EP633" s="1541"/>
      <c r="EQ633" s="1541"/>
      <c r="ER633" s="1541"/>
      <c r="ES633" s="1541"/>
      <c r="ET633" s="1541"/>
      <c r="EU633" s="1541"/>
      <c r="EV633" s="1541"/>
    </row>
    <row r="634" customFormat="1" ht="12.75" s="396" x14ac:dyDescent="0.2">
      <c r="A634" s="1541"/>
      <c r="B634" s="1541"/>
      <c r="C634"/>
      <c r="D634" s="1486"/>
      <c r="E634" s="1486"/>
      <c r="F634" s="672">
        <v>5.4</v>
      </c>
      <c r="G634" s="1497"/>
      <c r="H634" s="130">
        <f>BV634</f>
        <v/>
      </c>
      <c r="I634" s="130">
        <f>BW634</f>
        <v/>
      </c>
      <c r="J634" s="1299" t="inlineStr">
        <is>
          <t>5G</t>
        </is>
      </c>
      <c r="K634" s="1299" t="inlineStr">
        <is>
          <t>n2</t>
        </is>
      </c>
      <c r="L634" s="115"/>
      <c r="M634" s="130"/>
      <c r="N634" s="119"/>
      <c r="O634" s="131"/>
      <c r="P634" s="6597"/>
      <c r="Q634" s="131"/>
      <c r="R634" s="131"/>
      <c r="S634" s="130"/>
      <c r="T634" s="130">
        <v>376000</v>
      </c>
      <c r="U634" s="6593">
        <v>1880</v>
      </c>
      <c r="V634" s="119"/>
      <c r="W634" s="1305"/>
      <c r="X634" s="119"/>
      <c r="Y634" s="119"/>
      <c r="Z634" s="119"/>
      <c r="AA634" s="115"/>
      <c r="AB634" s="115"/>
      <c r="AC634" s="1300">
        <f>IF(OR(BX634="Close to Ear",BX634="Close to Head"),"Head",IF(BX634="Extremity","Extremity","Body"))</f>
        <v/>
      </c>
      <c r="AD634" s="1301">
        <f>CA634</f>
        <v/>
      </c>
      <c r="AE634" s="1299">
        <f>CB634</f>
        <v/>
      </c>
      <c r="AF634" s="115"/>
      <c r="AG634" s="1302">
        <f>IF(OR(AZ634="",BA634=""),"N/A",IF(DC634="Pass","P","F"))</f>
        <v/>
      </c>
      <c r="AH634" s="129"/>
      <c r="AI634" s="129"/>
      <c r="AJ634" s="129"/>
      <c r="AK634" s="119"/>
      <c r="AL634" s="115"/>
      <c r="AM634" s="119"/>
      <c r="AN634" s="119"/>
      <c r="AO634" s="692"/>
      <c r="AP634" s="692"/>
      <c r="AQ634" s="692"/>
      <c r="AR634" s="692"/>
      <c r="AS634" s="692"/>
      <c r="AT634" s="1303">
        <f>IF(AC634="Extremity",IF(CG634="","",CG634),"")</f>
        <v/>
      </c>
      <c r="AU634" s="1303">
        <f>IF(AC634="Extremity",IF(CH634="","",CH634),"")</f>
        <v/>
      </c>
      <c r="AV634" s="1304">
        <f>IF(AC634="Extremity","",IF(CE634="","",CE634))</f>
        <v/>
      </c>
      <c r="AW634" s="1304">
        <f>IF(AD634="Extremity","",IF(CF634="","",CF634))</f>
        <v/>
      </c>
      <c r="AX634" s="1305">
        <f>DL634</f>
        <v/>
      </c>
      <c r="AY634" s="1305">
        <f>DQ634</f>
        <v/>
      </c>
      <c r="AZ634" s="3377">
        <f>IF(AC634="Extremity",IF(DA634="","",DA634),"")</f>
        <v/>
      </c>
      <c r="BA634" s="3378">
        <f>IF(AC634="Extremity","",IF(CT634="","",CT634))</f>
        <v/>
      </c>
      <c r="BB634" s="1305">
        <f>IF(AC634="Extremity",IF(DB634="","",DB634),"")</f>
        <v/>
      </c>
      <c r="BC634" s="1304">
        <f>IF(AC634="Extremity","",IF(CZ634="","",CZ634))</f>
        <v/>
      </c>
      <c r="BD634" s="1305">
        <f>DD634</f>
        <v/>
      </c>
      <c r="BE634" s="132">
        <f>DE634</f>
        <v/>
      </c>
      <c r="BF634" s="133">
        <f>DF634*60</f>
        <v/>
      </c>
      <c r="BG634" s="121">
        <f>BE634</f>
        <v/>
      </c>
      <c r="BH634" s="133">
        <f>DG634*60</f>
        <v/>
      </c>
      <c r="BI634" s="133">
        <f>DH634</f>
        <v/>
      </c>
      <c r="BJ634" s="117"/>
      <c r="BK634" s="812">
        <f>Overview!$E$7</f>
        <v/>
      </c>
      <c r="BL634" s="117"/>
      <c r="BM634" s="834">
        <f>DI634</f>
        <v/>
      </c>
      <c r="BN634" s="812">
        <f>Overview!$P$153</f>
        <v/>
      </c>
      <c r="BO634" s="117"/>
      <c r="BP634" s="117"/>
      <c r="BQ634" s="115"/>
      <c r="BR634" s="1478"/>
      <c r="BS634" s="1541"/>
      <c r="BT634" s="1889" t="inlineStr">
        <is>
          <t>5G</t>
        </is>
      </c>
      <c r="BU634" s="1816" t="inlineStr">
        <is>
          <t>n2</t>
        </is>
      </c>
      <c r="BV634" s="595">
        <f>Overview!$H$28</f>
        <v/>
      </c>
      <c r="BW634" s="1865"/>
      <c r="BX634" s="1816" t="inlineStr">
        <is>
          <t>Close to ear</t>
        </is>
      </c>
      <c r="BY634" s="424"/>
      <c r="BZ634" s="1865"/>
      <c r="CA634" s="1673" t="str">
        <f>IF(CF633&gt;=1.45,CONCATENATE(CA630," - Variability2"),"N/A")</f>
        <v>N/A</v>
      </c>
      <c r="CB634" s="200">
        <v>0</v>
      </c>
      <c r="CC634" s="1673">
        <f>IF(COUNT('Conducted 5G'!$AH$3:$AH$20)=0,376000,INDEX('Conducted 5G'!$T$3:$T$20,MATCH(MAX('Conducted 5G'!$AH$3:$AH$20),'Conducted 5G'!$AH$3:$AH$20,0)))</f>
        <v>376000</v>
      </c>
      <c r="CD634" s="1673">
        <f>IF(COUNT('Conducted 5G'!$AH$3:$AH$20)=0,1880,INDEX('Conducted 5G'!$U$3:$U$20,MATCH(MAX('Conducted 5G'!$AH$3:$AH$20),'Conducted 5G'!$AH$3:$AH$20,0)))</f>
        <v>1880</v>
      </c>
      <c r="CE634" s="7234"/>
      <c r="CF634" s="7234"/>
      <c r="CG634" s="6706"/>
      <c r="CH634" s="6706"/>
      <c r="CI634" s="225">
        <f>BY634</f>
        <v/>
      </c>
      <c r="CJ634" s="237">
        <f>BZ634</f>
        <v/>
      </c>
      <c r="CK634" s="223">
        <f>CA634</f>
        <v/>
      </c>
      <c r="CL634" s="237">
        <f>CC634</f>
        <v/>
      </c>
      <c r="CM634" s="237">
        <f>CD634</f>
        <v/>
      </c>
      <c r="CN634" s="1527"/>
      <c r="CO634" s="1579"/>
      <c r="CP634" s="7214">
        <f>IF(CF634=""," ",IF(ABS(CE634-CF634)&lt;=0.1,"Valid","Not valid"))</f>
        <v/>
      </c>
      <c r="CQ634" s="1674">
        <f> IF(CE634="","",IF(AND(CE634&lt;&gt;"",CF634=""),IF(CE634&gt;=0.8,"Medir+Sig Max","No"),IF(CF634&lt;&gt;"",IF(CF634&gt;=0.8,"Medir+Sig Max","No"),"")))</f>
        <v/>
      </c>
      <c r="CR634" s="6927">
        <f>IF(UPPER('SAR FCC-ISED'!$CQ$1)="X",IF(CF634=""," ",IF((ABS(CE634)&lt;5)*AND(ABS(CF634)&lt;5)*AND(ABS(CT634)&lt;5),"Solo si es max","Medir")),IF(CF634=""," ",IF((ABS(CE634)&lt;1)*AND(ABS(CF634)&lt;1)*AND(ABS(CT634)&lt;1),"Solo si es max","Medir")))</f>
        <v/>
      </c>
      <c r="CS634" s="1674"/>
      <c r="CT634" s="220">
        <f>IF(CO634="",IF(AND(CE634="",CF634=""),"",IF(CF634="",IF(DQ634&gt;1,ROUND(DQ634*CE634,3),CE634),IF(DQ634&gt;1,ROUND(DQ634*CF634,3),CF634))),IF(AND(CE634="",CF634=""),"",IF(CF634="",IF(DQ634&gt;1,ROUND(DQ634*CE634*(1/(CO634)),3),CE634*(1/(CO634))),IF(DQ634&gt;1,ROUND(DQ634*CF634*(1/(CO634)),3),CF634*(1/(CO634))))))</f>
        <v/>
      </c>
      <c r="CU634" s="224">
        <f>BY634</f>
        <v/>
      </c>
      <c r="CV634" s="237">
        <f>BZ634</f>
        <v/>
      </c>
      <c r="CW634" s="237">
        <f>CA634</f>
        <v/>
      </c>
      <c r="CX634" s="224">
        <f>CC634</f>
        <v/>
      </c>
      <c r="CY634" s="237">
        <f>CD634</f>
        <v/>
      </c>
      <c r="CZ634" s="7474">
        <f>IF(COUNTIF(Overview!K12:K14,TRUE)&gt;0,1.6,IF(COUNTIF(Overview!L12:L14,TRUE)&gt;0,8,0))</f>
        <v/>
      </c>
      <c r="DA634" s="1788"/>
      <c r="DB634" s="7483"/>
      <c r="DC634" s="844">
        <f>IF(CT634="","",IF(CT634&gt;CZ634,"Fail","Pass"))</f>
        <v/>
      </c>
      <c r="DD634" s="402"/>
      <c r="DE634" s="1565">
        <f>MyTimestamp(DC634)</f>
        <v/>
      </c>
      <c r="DF634" s="1531">
        <f>IF(COUNT(CE634:CH634)=1,15,IF(COUNT(CE634:CH634)=0,0,30))</f>
        <v/>
      </c>
      <c r="DG634" s="1532">
        <f>IF(DF634=0,0,2)</f>
        <v/>
      </c>
      <c r="DH634" s="1866"/>
      <c r="DI634" s="1866"/>
      <c r="DJ634" s="1863"/>
      <c r="DK634" s="1789"/>
      <c r="DL634" s="1574">
        <f>10^(CN634/20)*100-100</f>
        <v/>
      </c>
      <c r="DM634" s="973"/>
      <c r="DN634" s="772"/>
      <c r="DO634" s="973">
        <f>IF(DM634="","",10^(DM634/10))</f>
        <v/>
      </c>
      <c r="DP634" s="973">
        <f>IF(ISNUMBER(DN634)=FALSE,"",10^(DN634/10))</f>
        <v/>
      </c>
      <c r="DQ634" s="1578">
        <f>IF(AND(ISNUMBER(DO634),ISNUMBER(DP634)),IF(DO634/DP634&gt;1,ROUND((DO634)/DP634,3),1),1)</f>
        <v/>
      </c>
      <c r="DR634" s="1541"/>
      <c r="DS634" s="1541"/>
      <c r="DT634" s="1541"/>
      <c r="DU634" s="1541"/>
      <c r="DV634" s="1541"/>
      <c r="DW634" s="1541"/>
      <c r="DX634" s="1541"/>
      <c r="DY634" s="1541"/>
      <c r="DZ634" s="1541"/>
      <c r="EA634" s="1541"/>
      <c r="EB634" s="1541"/>
      <c r="EC634" s="1541"/>
      <c r="ED634" s="1541"/>
      <c r="EE634" s="1541"/>
      <c r="EF634" s="1541"/>
      <c r="EG634" s="1541"/>
      <c r="EH634" s="1541"/>
      <c r="EI634" s="1541"/>
      <c r="EJ634" s="1541"/>
      <c r="EK634" s="1541"/>
      <c r="EL634" s="1541"/>
      <c r="EM634" s="1541"/>
      <c r="EN634" s="1541"/>
      <c r="EO634" s="1541"/>
      <c r="EP634" s="1541"/>
      <c r="EQ634" s="1541"/>
      <c r="ER634" s="1541"/>
      <c r="ES634" s="1541"/>
      <c r="ET634" s="1541"/>
      <c r="EU634" s="1541"/>
      <c r="EV634" s="1541"/>
    </row>
    <row r="635" customFormat="1" ht="12.75" s="396" x14ac:dyDescent="0.2">
      <c r="A635" s="1541"/>
      <c r="B635" s="1541"/>
      <c r="C635"/>
      <c r="D635" s="6590"/>
      <c r="E635" s="6590"/>
      <c r="F635" s="6591">
        <v>5.4</v>
      </c>
      <c r="G635" s="6592"/>
      <c r="H635" s="6593">
        <f>BV635</f>
        <v/>
      </c>
      <c r="I635" s="6593">
        <f>BW635</f>
        <v/>
      </c>
      <c r="J635" s="6594" t="inlineStr">
        <is>
          <t>5G</t>
        </is>
      </c>
      <c r="K635" s="6594" t="inlineStr">
        <is>
          <t>n2</t>
        </is>
      </c>
      <c r="L635" s="6595"/>
      <c r="M635" s="6593"/>
      <c r="N635" s="6596"/>
      <c r="O635" s="6597"/>
      <c r="P635" s="6597"/>
      <c r="Q635" s="6597"/>
      <c r="R635" s="6597"/>
      <c r="S635" s="6593"/>
      <c r="T635" s="130">
        <v>376000</v>
      </c>
      <c r="U635" s="6593">
        <v>1880</v>
      </c>
      <c r="V635" s="6596"/>
      <c r="W635" s="6598"/>
      <c r="X635" s="6596"/>
      <c r="Y635" s="6596"/>
      <c r="Z635" s="6596"/>
      <c r="AA635" s="6595"/>
      <c r="AB635" s="6595"/>
      <c r="AC635" s="6599">
        <f>IF(OR(BX635="Close to Ear",BX635="Close to Head"),"Head",IF(BX635="Extremity","Extremity","Body"))</f>
        <v/>
      </c>
      <c r="AD635" s="6600">
        <f>CA635</f>
        <v/>
      </c>
      <c r="AE635" s="6594">
        <f>CB635</f>
        <v/>
      </c>
      <c r="AF635" s="6595"/>
      <c r="AG635" s="6601">
        <f>IF(OR(AZ635="",BA635=""),"N/A",IF(DC635="Pass","P","F"))</f>
        <v/>
      </c>
      <c r="AH635" s="6602"/>
      <c r="AI635" s="6602"/>
      <c r="AJ635" s="6602"/>
      <c r="AK635" s="6596"/>
      <c r="AL635" s="6595"/>
      <c r="AM635" s="6596"/>
      <c r="AN635" s="6596"/>
      <c r="AO635" s="6603"/>
      <c r="AP635" s="6603"/>
      <c r="AQ635" s="6603"/>
      <c r="AR635" s="6603"/>
      <c r="AS635" s="6603"/>
      <c r="AT635" s="6604">
        <f>IF(AC635="Extremity",IF(CG635="","",CG635),"")</f>
        <v/>
      </c>
      <c r="AU635" s="6604">
        <f>IF(AC635="Extremity",IF(CH635="","",CH635),"")</f>
        <v/>
      </c>
      <c r="AV635" s="6605">
        <f>IF(AC635="Extremity","",IF(CE635="","",CE635))</f>
        <v/>
      </c>
      <c r="AW635" s="6605">
        <f>IF(AD635="Extremity","",IF(CF635="","",CF635))</f>
        <v/>
      </c>
      <c r="AX635" s="6598">
        <f>DL635</f>
        <v/>
      </c>
      <c r="AY635" s="6598">
        <f>DQ635</f>
        <v/>
      </c>
      <c r="AZ635" s="6606">
        <f>IF(AC635="Extremity",IF(DA635="","",DA635),"")</f>
        <v/>
      </c>
      <c r="BA635" s="6607">
        <f>IF(AC635="Extremity","",IF(CT635="","",CT635))</f>
        <v/>
      </c>
      <c r="BB635" s="6598">
        <f>IF(AC635="Extremity",IF(DB635="","",DB635),"")</f>
        <v/>
      </c>
      <c r="BC635" s="6605">
        <f>IF(AC635="Extremity","",IF(CZ635="","",CZ635))</f>
        <v/>
      </c>
      <c r="BD635" s="6598">
        <f>DD635</f>
        <v/>
      </c>
      <c r="BE635" s="6608">
        <f>DE635</f>
        <v/>
      </c>
      <c r="BF635" s="6609">
        <f>DF635*60</f>
        <v/>
      </c>
      <c r="BG635" s="6610">
        <f>BE635</f>
        <v/>
      </c>
      <c r="BH635" s="6609">
        <f>DG635*60</f>
        <v/>
      </c>
      <c r="BI635" s="6609">
        <f>DH635</f>
        <v/>
      </c>
      <c r="BJ635" s="6611"/>
      <c r="BK635" s="6612">
        <f>Overview!$E$7</f>
        <v/>
      </c>
      <c r="BL635" s="6611"/>
      <c r="BM635" s="6609">
        <f>DI635</f>
        <v/>
      </c>
      <c r="BN635" s="6612">
        <f>Overview!$P$153</f>
        <v/>
      </c>
      <c r="BO635" s="6611"/>
      <c r="BP635" s="6611"/>
      <c r="BQ635" s="6595"/>
      <c r="BR635" s="6613"/>
      <c r="BS635" s="1541"/>
      <c r="BT635" s="1889" t="inlineStr">
        <is>
          <t>5G</t>
        </is>
      </c>
      <c r="BU635" s="1816" t="inlineStr">
        <is>
          <t>n2</t>
        </is>
      </c>
      <c r="BV635" s="595">
        <f>Overview!$H$28</f>
        <v/>
      </c>
      <c r="BW635" s="1865"/>
      <c r="BX635" s="1816" t="inlineStr">
        <is>
          <t>Close to ear</t>
        </is>
      </c>
      <c r="BY635" s="1673"/>
      <c r="BZ635" s="1865"/>
      <c r="CA635" s="1673">
        <f>IF(Overview!$K$28="", "", CONCATENATE(CA625, " - Battery check 1"))</f>
        <v/>
      </c>
      <c r="CB635" s="200">
        <v>0</v>
      </c>
      <c r="CC635" s="1673">
        <f>IF(COUNT('Conducted 5G'!$AH$3:$AH$20)=0,376000,INDEX('Conducted 5G'!$T$3:$T$20,MATCH(MAX('Conducted 5G'!$AH$3:$AH$20),'Conducted 5G'!$AH$3:$AH$20,0)))</f>
        <v>376000</v>
      </c>
      <c r="CD635" s="1673">
        <f>IF(COUNT('Conducted 5G'!$AH$3:$AH$20)=0,1880,INDEX('Conducted 5G'!$U$3:$U$20,MATCH(MAX('Conducted 5G'!$AH$3:$AH$20),'Conducted 5G'!$AH$3:$AH$20,0)))</f>
        <v>1880</v>
      </c>
      <c r="CE635" s="7234"/>
      <c r="CF635" s="7234"/>
      <c r="CG635" s="6706"/>
      <c r="CH635" s="6706"/>
      <c r="CI635" s="225">
        <f>BY635</f>
        <v/>
      </c>
      <c r="CJ635" s="237">
        <f>BZ635</f>
        <v/>
      </c>
      <c r="CK635" s="223">
        <f>CA635</f>
        <v/>
      </c>
      <c r="CL635" s="237">
        <f>CC635</f>
        <v/>
      </c>
      <c r="CM635" s="237">
        <f>CD635</f>
        <v/>
      </c>
      <c r="CN635" s="1527"/>
      <c r="CO635" s="1579"/>
      <c r="CP635" s="7214">
        <f>IF(CF635=""," ",IF(ABS(CE635-CF635)&lt;=0.1,"Valid","Not valid"))</f>
        <v/>
      </c>
      <c r="CQ635" s="1674">
        <f> IF(CE635="","",IF(AND(CE635&lt;&gt;"",CF635=""),IF(CE635&gt;=0.8,"Medir+Sig Max","No"),IF(CF635&lt;&gt;"",IF(CF635&gt;=0.8,"Medir+Sig Max","No"),"")))</f>
        <v/>
      </c>
      <c r="CR635" s="6927">
        <f>IF(UPPER('SAR FCC-ISED'!$CQ$1)="X",IF(CF635=""," ",IF((ABS(CE635)&lt;5)*AND(ABS(CF635)&lt;5)*AND(ABS(CT635)&lt;5),"Solo si es max","Medir")),IF(CF635=""," ",IF((ABS(CE635)&lt;1)*AND(ABS(CF635)&lt;1)*AND(ABS(CT635)&lt;1),"Solo si es max","Medir")))</f>
        <v/>
      </c>
      <c r="CS635" s="1674"/>
      <c r="CT635" s="220">
        <f>IF(CO635="",IF(AND(CE635="",CF635=""),"",IF(CF635="",IF(DQ635&gt;1,ROUND(DQ635*CE635,3),CE635),IF(DQ635&gt;1,ROUND(DQ635*CF635,3),CF635))),IF(AND(CE635="",CF635=""),"",IF(CF635="",IF(DQ635&gt;1,ROUND(DQ635*CE635*(1/(CO635)),3),CE635*(1/(CO635))),IF(DQ635&gt;1,ROUND(DQ635*CF635*(1/(CO635)),3),CF635*(1/(CO635))))))</f>
        <v/>
      </c>
      <c r="CU635" s="224">
        <f>BY635</f>
        <v/>
      </c>
      <c r="CV635" s="237">
        <f>BZ635</f>
        <v/>
      </c>
      <c r="CW635" s="237">
        <f>CA635</f>
        <v/>
      </c>
      <c r="CX635" s="224">
        <f>CC635</f>
        <v/>
      </c>
      <c r="CY635" s="237">
        <f>CD635</f>
        <v/>
      </c>
      <c r="CZ635" s="7474">
        <f>IF(COUNTIF(Overview!K12:K14,TRUE)&gt;0,1.6,IF(COUNTIF(Overview!L12:L14,TRUE)&gt;0,8,0))</f>
        <v/>
      </c>
      <c r="DA635" s="1788"/>
      <c r="DB635" s="7483"/>
      <c r="DC635" s="844">
        <f>IF(CT635="","",IF(CT635&gt;CZ635,"Fail","Pass"))</f>
        <v/>
      </c>
      <c r="DD635" s="402"/>
      <c r="DE635" s="1565">
        <f>MyTimestamp(DC635)</f>
        <v/>
      </c>
      <c r="DF635" s="1531">
        <f>IF(COUNT(CE635:CH635)=1,15,IF(COUNT(CE635:CH635)=0,0,30))</f>
        <v/>
      </c>
      <c r="DG635" s="1532">
        <f>IF(DF635=0,0,2)</f>
        <v/>
      </c>
      <c r="DH635" s="1866"/>
      <c r="DI635" s="1866"/>
      <c r="DJ635" s="1863"/>
      <c r="DK635" s="1789"/>
      <c r="DL635" s="1574">
        <f>10^(CN635/20)*100-100</f>
        <v/>
      </c>
      <c r="DM635" s="973"/>
      <c r="DN635" s="772"/>
      <c r="DO635" s="973">
        <f>IF(DM635="","",10^(DM635/10))</f>
        <v/>
      </c>
      <c r="DP635" s="973">
        <f>IF(ISNUMBER(DN635)=FALSE,"",10^(DN635/10))</f>
        <v/>
      </c>
      <c r="DQ635" s="1578">
        <f>IF(AND(ISNUMBER(DO635),ISNUMBER(DP635)),IF(DO635/DP635&gt;1,ROUND((DO635)/DP635,3),1),1)</f>
        <v/>
      </c>
      <c r="DR635" s="1541"/>
      <c r="DS635" s="1541"/>
      <c r="DT635" s="1541"/>
      <c r="DU635" s="1541"/>
      <c r="DV635" s="1541"/>
      <c r="DW635" s="1541"/>
      <c r="DX635" s="1541"/>
      <c r="DY635" s="1541"/>
      <c r="DZ635" s="1541"/>
      <c r="EA635" s="1541"/>
      <c r="EB635" s="1541"/>
      <c r="EC635" s="1541"/>
      <c r="ED635" s="1541"/>
      <c r="EE635" s="1541"/>
      <c r="EF635" s="1541"/>
      <c r="EG635" s="1541"/>
      <c r="EH635" s="1541"/>
      <c r="EI635" s="1541"/>
      <c r="EJ635" s="1541"/>
      <c r="EK635" s="1541"/>
      <c r="EL635" s="1541"/>
      <c r="EM635" s="1541"/>
      <c r="EN635" s="1541"/>
      <c r="EO635" s="1541"/>
      <c r="EP635" s="1541"/>
      <c r="EQ635" s="1541"/>
      <c r="ER635" s="1541"/>
      <c r="ES635" s="1541"/>
      <c r="ET635" s="1541"/>
      <c r="EU635" s="1541"/>
      <c r="EV635" s="1541"/>
    </row>
    <row r="636" customFormat="1" ht="12.75" s="396" x14ac:dyDescent="0.2">
      <c r="A636" s="1541"/>
      <c r="B636" s="1541"/>
      <c r="C636"/>
      <c r="D636" s="6590"/>
      <c r="E636" s="6590"/>
      <c r="F636" s="6591">
        <v>5.4</v>
      </c>
      <c r="G636" s="6592"/>
      <c r="H636" s="6593">
        <f>BV636</f>
        <v/>
      </c>
      <c r="I636" s="6593">
        <f>BW636</f>
        <v/>
      </c>
      <c r="J636" s="6594" t="inlineStr">
        <is>
          <t>5G</t>
        </is>
      </c>
      <c r="K636" s="6594" t="inlineStr">
        <is>
          <t>n2</t>
        </is>
      </c>
      <c r="L636" s="6595"/>
      <c r="M636" s="6593"/>
      <c r="N636" s="6596"/>
      <c r="O636" s="6597"/>
      <c r="P636" s="6597"/>
      <c r="Q636" s="6597"/>
      <c r="R636" s="6597"/>
      <c r="S636" s="6593"/>
      <c r="T636" s="130">
        <v>376000</v>
      </c>
      <c r="U636" s="6593">
        <v>1880</v>
      </c>
      <c r="V636" s="6596"/>
      <c r="W636" s="6598"/>
      <c r="X636" s="6596"/>
      <c r="Y636" s="6596"/>
      <c r="Z636" s="6596"/>
      <c r="AA636" s="6595"/>
      <c r="AB636" s="6595"/>
      <c r="AC636" s="6599">
        <f>IF(OR(BX636="Close to Ear",BX636="Close to Head"),"Head",IF(BX636="Extremity","Extremity","Body"))</f>
        <v/>
      </c>
      <c r="AD636" s="6600">
        <f>CA636</f>
        <v/>
      </c>
      <c r="AE636" s="6594">
        <f>CB636</f>
        <v/>
      </c>
      <c r="AF636" s="6595"/>
      <c r="AG636" s="6601">
        <f>IF(OR(AZ636="",BA636=""),"N/A",IF(DC636="Pass","P","F"))</f>
        <v/>
      </c>
      <c r="AH636" s="6602"/>
      <c r="AI636" s="6602"/>
      <c r="AJ636" s="6602"/>
      <c r="AK636" s="6596"/>
      <c r="AL636" s="6595"/>
      <c r="AM636" s="6596"/>
      <c r="AN636" s="6596"/>
      <c r="AO636" s="6603"/>
      <c r="AP636" s="6603"/>
      <c r="AQ636" s="6603"/>
      <c r="AR636" s="6603"/>
      <c r="AS636" s="6603"/>
      <c r="AT636" s="6604">
        <f>IF(AC636="Extremity",IF(CG636="","",CG636),"")</f>
        <v/>
      </c>
      <c r="AU636" s="6604">
        <f>IF(AC636="Extremity",IF(CH636="","",CH636),"")</f>
        <v/>
      </c>
      <c r="AV636" s="6605">
        <f>IF(AC636="Extremity","",IF(CE636="","",CE636))</f>
        <v/>
      </c>
      <c r="AW636" s="6605">
        <f>IF(AD636="Extremity","",IF(CF636="","",CF636))</f>
        <v/>
      </c>
      <c r="AX636" s="6598">
        <f>DL636</f>
        <v/>
      </c>
      <c r="AY636" s="6598">
        <f>DQ636</f>
        <v/>
      </c>
      <c r="AZ636" s="6606">
        <f>IF(AC636="Extremity",IF(DA636="","",DA636),"")</f>
        <v/>
      </c>
      <c r="BA636" s="6607">
        <f>IF(AC636="Extremity","",IF(CT636="","",CT636))</f>
        <v/>
      </c>
      <c r="BB636" s="6598">
        <f>IF(AC636="Extremity",IF(DB636="","",DB636),"")</f>
        <v/>
      </c>
      <c r="BC636" s="6605">
        <f>IF(AC636="Extremity","",IF(CZ636="","",CZ636))</f>
        <v/>
      </c>
      <c r="BD636" s="6598">
        <f>DD636</f>
        <v/>
      </c>
      <c r="BE636" s="6608">
        <f>DE636</f>
        <v/>
      </c>
      <c r="BF636" s="6609">
        <f>DF636*60</f>
        <v/>
      </c>
      <c r="BG636" s="6610">
        <f>BE636</f>
        <v/>
      </c>
      <c r="BH636" s="6609">
        <f>DG636*60</f>
        <v/>
      </c>
      <c r="BI636" s="6609">
        <f>DH636</f>
        <v/>
      </c>
      <c r="BJ636" s="6611"/>
      <c r="BK636" s="6612">
        <f>Overview!$E$7</f>
        <v/>
      </c>
      <c r="BL636" s="6611"/>
      <c r="BM636" s="6609">
        <f>DI636</f>
        <v/>
      </c>
      <c r="BN636" s="6612">
        <f>Overview!$P$153</f>
        <v/>
      </c>
      <c r="BO636" s="6611"/>
      <c r="BP636" s="6611"/>
      <c r="BQ636" s="6595"/>
      <c r="BR636" s="6613"/>
      <c r="BS636" s="1541"/>
      <c r="BT636" s="1889" t="inlineStr">
        <is>
          <t>5G</t>
        </is>
      </c>
      <c r="BU636" s="1816" t="inlineStr">
        <is>
          <t>n2</t>
        </is>
      </c>
      <c r="BV636" s="595">
        <f>Overview!$H$28</f>
        <v/>
      </c>
      <c r="BW636" s="1865"/>
      <c r="BX636" s="1816" t="inlineStr">
        <is>
          <t>Close to ear</t>
        </is>
      </c>
      <c r="BY636" s="1673"/>
      <c r="BZ636" s="1865"/>
      <c r="CA636" s="1673">
        <f>IF(Overview!$K$29="", "", CONCATENATE(CA625, " - Battery check 2"))</f>
        <v/>
      </c>
      <c r="CB636" s="200">
        <v>0</v>
      </c>
      <c r="CC636" s="1673">
        <f>IF(COUNT('Conducted 5G'!$AH$3:$AH$20)=0,376000,INDEX('Conducted 5G'!$T$3:$T$20,MATCH(MAX('Conducted 5G'!$AH$3:$AH$20),'Conducted 5G'!$AH$3:$AH$20,0)))</f>
        <v>376000</v>
      </c>
      <c r="CD636" s="1673">
        <f>IF(COUNT('Conducted 5G'!$AH$3:$AH$20)=0,1880,INDEX('Conducted 5G'!$U$3:$U$20,MATCH(MAX('Conducted 5G'!$AH$3:$AH$20),'Conducted 5G'!$AH$3:$AH$20,0)))</f>
        <v>1880</v>
      </c>
      <c r="CE636" s="7234"/>
      <c r="CF636" s="7234"/>
      <c r="CG636" s="6706"/>
      <c r="CH636" s="6706"/>
      <c r="CI636" s="225">
        <f>BY636</f>
        <v/>
      </c>
      <c r="CJ636" s="237">
        <f>BZ636</f>
        <v/>
      </c>
      <c r="CK636" s="223">
        <f>CA636</f>
        <v/>
      </c>
      <c r="CL636" s="237">
        <f>CC636</f>
        <v/>
      </c>
      <c r="CM636" s="237">
        <f>CD636</f>
        <v/>
      </c>
      <c r="CN636" s="1527"/>
      <c r="CO636" s="1579"/>
      <c r="CP636" s="7214">
        <f>IF(CF636=""," ",IF(ABS(CE636-CF636)&lt;=0.1,"Valid","Not valid"))</f>
        <v/>
      </c>
      <c r="CQ636" s="1674">
        <f> IF(CE636="","",IF(AND(CE636&lt;&gt;"",CF636=""),IF(CE636&gt;=0.8,"Medir+Sig Max","No"),IF(CF636&lt;&gt;"",IF(CF636&gt;=0.8,"Medir+Sig Max","No"),"")))</f>
        <v/>
      </c>
      <c r="CR636" s="6927">
        <f>IF(UPPER('SAR FCC-ISED'!$CQ$1)="X",IF(CF636=""," ",IF((ABS(CE636)&lt;5)*AND(ABS(CF636)&lt;5)*AND(ABS(CT636)&lt;5),"Solo si es max","Medir")),IF(CF636=""," ",IF((ABS(CE636)&lt;1)*AND(ABS(CF636)&lt;1)*AND(ABS(CT636)&lt;1),"Solo si es max","Medir")))</f>
        <v/>
      </c>
      <c r="CS636" s="1674"/>
      <c r="CT636" s="220">
        <f>IF(CO636="",IF(AND(CE636="",CF636=""),"",IF(CF636="",IF(DQ636&gt;1,ROUND(DQ636*CE636,3),CE636),IF(DQ636&gt;1,ROUND(DQ636*CF636,3),CF636))),IF(AND(CE636="",CF636=""),"",IF(CF636="",IF(DQ636&gt;1,ROUND(DQ636*CE636*(1/(CO636)),3),CE636*(1/(CO636))),IF(DQ636&gt;1,ROUND(DQ636*CF636*(1/(CO636)),3),CF636*(1/(CO636))))))</f>
        <v/>
      </c>
      <c r="CU636" s="224">
        <f>BY636</f>
        <v/>
      </c>
      <c r="CV636" s="237">
        <f>BZ636</f>
        <v/>
      </c>
      <c r="CW636" s="237">
        <f>CA636</f>
        <v/>
      </c>
      <c r="CX636" s="224">
        <f>CC636</f>
        <v/>
      </c>
      <c r="CY636" s="237">
        <f>CD636</f>
        <v/>
      </c>
      <c r="CZ636" s="7474">
        <f>IF(COUNTIF(Overview!K12:K14,TRUE)&gt;0,1.6,IF(COUNTIF(Overview!L12:L14,TRUE)&gt;0,8,0))</f>
        <v/>
      </c>
      <c r="DA636" s="1788"/>
      <c r="DB636" s="7483"/>
      <c r="DC636" s="844">
        <f>IF(CT636="","",IF(CT636&gt;CZ636,"Fail","Pass"))</f>
        <v/>
      </c>
      <c r="DD636" s="402"/>
      <c r="DE636" s="1565">
        <f>MyTimestamp(DC636)</f>
        <v/>
      </c>
      <c r="DF636" s="1531">
        <f>IF(COUNT(CE636:CH636)=1,15,IF(COUNT(CE636:CH636)=0,0,30))</f>
        <v/>
      </c>
      <c r="DG636" s="1532">
        <f>IF(DF636=0,0,2)</f>
        <v/>
      </c>
      <c r="DH636" s="1866"/>
      <c r="DI636" s="1866"/>
      <c r="DJ636" s="1863"/>
      <c r="DK636" s="1789"/>
      <c r="DL636" s="1574">
        <f>10^(CN636/20)*100-100</f>
        <v/>
      </c>
      <c r="DM636" s="973"/>
      <c r="DN636" s="772"/>
      <c r="DO636" s="973">
        <f>IF(DM636="","",10^(DM636/10))</f>
        <v/>
      </c>
      <c r="DP636" s="973">
        <f>IF(ISNUMBER(DN636)=FALSE,"",10^(DN636/10))</f>
        <v/>
      </c>
      <c r="DQ636" s="1578">
        <f>IF(AND(ISNUMBER(DO636),ISNUMBER(DP636)),IF(DO636/DP636&gt;1,ROUND((DO636)/DP636,3),1),1)</f>
        <v/>
      </c>
      <c r="DR636" s="1541"/>
      <c r="DS636" s="1541"/>
      <c r="DT636" s="1541"/>
      <c r="DU636" s="1541"/>
      <c r="DV636" s="1541"/>
      <c r="DW636" s="1541"/>
      <c r="DX636" s="1541"/>
      <c r="DY636" s="1541"/>
      <c r="DZ636" s="1541"/>
      <c r="EA636" s="1541"/>
      <c r="EB636" s="1541"/>
      <c r="EC636" s="1541"/>
      <c r="ED636" s="1541"/>
      <c r="EE636" s="1541"/>
      <c r="EF636" s="1541"/>
      <c r="EG636" s="1541"/>
      <c r="EH636" s="1541"/>
      <c r="EI636" s="1541"/>
      <c r="EJ636" s="1541"/>
      <c r="EK636" s="1541"/>
      <c r="EL636" s="1541"/>
      <c r="EM636" s="1541"/>
      <c r="EN636" s="1541"/>
      <c r="EO636" s="1541"/>
      <c r="EP636" s="1541"/>
      <c r="EQ636" s="1541"/>
      <c r="ER636" s="1541"/>
      <c r="ES636" s="1541"/>
      <c r="ET636" s="1541"/>
      <c r="EU636" s="1541"/>
      <c r="EV636" s="1541"/>
    </row>
    <row r="637" customFormat="1" ht="12.75" s="396" x14ac:dyDescent="0.2">
      <c r="A637" s="1541"/>
      <c r="B637" s="1541"/>
      <c r="C637"/>
      <c r="D637" s="1486"/>
      <c r="E637" s="1486"/>
      <c r="F637" s="672">
        <v>5.4</v>
      </c>
      <c r="G637" s="1497"/>
      <c r="H637" s="130">
        <f>BV637</f>
        <v/>
      </c>
      <c r="I637" s="130">
        <f>BW637</f>
        <v/>
      </c>
      <c r="J637" s="1299" t="inlineStr">
        <is>
          <t>5G</t>
        </is>
      </c>
      <c r="K637" s="1299" t="inlineStr">
        <is>
          <t>n2</t>
        </is>
      </c>
      <c r="L637" s="115"/>
      <c r="M637" s="130"/>
      <c r="N637" s="119"/>
      <c r="O637" s="131"/>
      <c r="P637" s="6597"/>
      <c r="Q637" s="131"/>
      <c r="R637" s="131"/>
      <c r="S637" s="130"/>
      <c r="T637" s="130">
        <v>376000</v>
      </c>
      <c r="U637" s="6593">
        <v>1880</v>
      </c>
      <c r="V637" s="119"/>
      <c r="W637" s="1305"/>
      <c r="X637" s="119"/>
      <c r="Y637" s="119"/>
      <c r="Z637" s="119"/>
      <c r="AA637" s="115"/>
      <c r="AB637" s="115"/>
      <c r="AC637" s="1300">
        <f>IF(OR(BX637="Close to Ear",BX637="Close to Head"),"Head",IF(BX637="Extremity","Extremity","Body"))</f>
        <v/>
      </c>
      <c r="AD637" s="1301">
        <f>CA637</f>
        <v/>
      </c>
      <c r="AE637" s="1299">
        <f>CB637</f>
        <v/>
      </c>
      <c r="AF637" s="115"/>
      <c r="AG637" s="1302">
        <f>IF(OR(AZ637="",BA637=""),"N/A",IF(DC637="Pass","P","F"))</f>
        <v/>
      </c>
      <c r="AH637" s="129"/>
      <c r="AI637" s="129"/>
      <c r="AJ637" s="129"/>
      <c r="AK637" s="119"/>
      <c r="AL637" s="115"/>
      <c r="AM637" s="119"/>
      <c r="AN637" s="119"/>
      <c r="AO637" s="692"/>
      <c r="AP637" s="692"/>
      <c r="AQ637" s="692"/>
      <c r="AR637" s="692"/>
      <c r="AS637" s="692"/>
      <c r="AT637" s="1303">
        <f>IF(AC637="Extremity",IF(CG637="","",CG637),"")</f>
        <v/>
      </c>
      <c r="AU637" s="1303">
        <f>IF(AC637="Extremity",IF(CH637="","",CH637),"")</f>
        <v/>
      </c>
      <c r="AV637" s="1304">
        <f>IF(AC637="Extremity","",IF(CE637="","",CE637))</f>
        <v/>
      </c>
      <c r="AW637" s="1304">
        <f>IF(AD637="Extremity","",IF(CF637="","",CF637))</f>
        <v/>
      </c>
      <c r="AX637" s="1305">
        <f>DL637</f>
        <v/>
      </c>
      <c r="AY637" s="1305">
        <f>DQ637</f>
        <v/>
      </c>
      <c r="AZ637" s="3377">
        <f>IF(AC637="Extremity",IF(DA637="","",DA637),"")</f>
        <v/>
      </c>
      <c r="BA637" s="3378">
        <f>IF(AC637="Extremity","",IF(CT637="","",CT637))</f>
        <v/>
      </c>
      <c r="BB637" s="1305">
        <f>IF(AC637="Extremity",IF(DB637="","",DB637),"")</f>
        <v/>
      </c>
      <c r="BC637" s="1304">
        <f>IF(AC637="Extremity","",IF(CZ637="","",CZ637))</f>
        <v/>
      </c>
      <c r="BD637" s="1305">
        <f>DD637</f>
        <v/>
      </c>
      <c r="BE637" s="132">
        <f>DE637</f>
        <v/>
      </c>
      <c r="BF637" s="133">
        <f>DF637*60</f>
        <v/>
      </c>
      <c r="BG637" s="121">
        <f>BE637</f>
        <v/>
      </c>
      <c r="BH637" s="133">
        <f>DG637*60</f>
        <v/>
      </c>
      <c r="BI637" s="133">
        <f>DH637</f>
        <v/>
      </c>
      <c r="BJ637" s="117"/>
      <c r="BK637" s="812">
        <f>Overview!$E$7</f>
        <v/>
      </c>
      <c r="BL637" s="117"/>
      <c r="BM637" s="834">
        <f>DI637</f>
        <v/>
      </c>
      <c r="BN637" s="812">
        <f>Overview!$P$153</f>
        <v/>
      </c>
      <c r="BO637" s="117"/>
      <c r="BP637" s="117"/>
      <c r="BQ637" s="115"/>
      <c r="BR637" s="1478"/>
      <c r="BS637" s="1541"/>
      <c r="BT637" s="1889" t="inlineStr">
        <is>
          <t>5G</t>
        </is>
      </c>
      <c r="BU637" s="1816" t="inlineStr">
        <is>
          <t>n2</t>
        </is>
      </c>
      <c r="BV637" s="595">
        <f>Overview!$H$28</f>
        <v/>
      </c>
      <c r="BW637" s="1865"/>
      <c r="BX637" s="1858" t="inlineStr">
        <is>
          <t>Body</t>
        </is>
      </c>
      <c r="BY637" s="7261"/>
      <c r="BZ637" s="1724"/>
      <c r="CA637" s="1071" t="inlineStr">
        <is>
          <t>Front Face</t>
        </is>
      </c>
      <c r="CB637" s="202">
        <v>5</v>
      </c>
      <c r="CC637" s="1028">
        <f>IF(COUNT('Conducted 5G'!$AH$3:$AH$20)=0,376000,INDEX('Conducted 5G'!$T$3:$T$20,MATCH(MAX('Conducted 5G'!$AH$3:$AH$20),'Conducted 5G'!$AH$3:$AH$20,0)))</f>
        <v>376000</v>
      </c>
      <c r="CD637" s="1028">
        <f>IF(COUNT('Conducted 5G'!$AH$3:$AH$20)=0,1880,INDEX('Conducted 5G'!$U$3:$U$20,MATCH(MAX('Conducted 5G'!$AH$3:$AH$20),'Conducted 5G'!$AH$3:$AH$20,0)))</f>
        <v>1880</v>
      </c>
      <c r="CE637" s="7233"/>
      <c r="CF637" s="7233"/>
      <c r="CG637" s="6705"/>
      <c r="CH637" s="6705"/>
      <c r="CI637" s="225">
        <f>BY637</f>
        <v/>
      </c>
      <c r="CJ637" s="237">
        <f>BZ637</f>
        <v/>
      </c>
      <c r="CK637" s="223">
        <f>CA637</f>
        <v/>
      </c>
      <c r="CL637" s="236">
        <f>CC637</f>
        <v/>
      </c>
      <c r="CM637" s="236">
        <f>CD637</f>
        <v/>
      </c>
      <c r="CN637" s="1526"/>
      <c r="CO637" s="1581"/>
      <c r="CP637" s="891">
        <f>IF(CF637=""," ",IF(ABS(CE637-CF637)&lt;=0.1,"Valid","Not valid"))</f>
        <v/>
      </c>
      <c r="CQ637" s="892">
        <f> IF(CE637="","",IF(AND(CE637&lt;&gt;"",CF637=""),IF(CE637&gt;=0.8,"Medir+Sig Max","No"),IF(CF637&lt;&gt;"",IF(CF637&gt;=0.8,"Medir+Sig Max","No"),"")))</f>
        <v/>
      </c>
      <c r="CR637" s="7224">
        <f>IF(UPPER('SAR FCC-ISED'!$CQ$1)="X",IF(CF637=""," ",IF((ABS(CE637)&lt;5)*AND(ABS(CF637)&lt;5)*AND(ABS(CT637)&lt;5),"Solo si es max","Medir")),IF(CF637=""," ",IF((ABS(CE637)&lt;1)*AND(ABS(CF637)&lt;1)*AND(ABS(CT637)&lt;1),"Solo si es max","Medir")))</f>
        <v/>
      </c>
      <c r="CS637" s="892"/>
      <c r="CT637" s="219">
        <f>IF(CO637="",IF(AND(CE637="",CF637=""),"",IF(CF637="",IF(DQ637&gt;1,ROUND(DQ637*CE637,3),CE637),IF(DQ637&gt;1,ROUND(DQ637*CF637,3),CF637))),IF(AND(CE637="",CF637=""),"",IF(CF637="",IF(DQ637&gt;1,ROUND(DQ637*CE637*(1/(CO637)),3),CE637*(1/(CO637))),IF(DQ637&gt;1,ROUND(DQ637*CF637*(1/(CO637)),3),CF637*(1/(CO637))))))</f>
        <v/>
      </c>
      <c r="CU637" s="224">
        <f>BY637</f>
        <v/>
      </c>
      <c r="CV637" s="237">
        <f>BZ637</f>
        <v/>
      </c>
      <c r="CW637" s="237">
        <f>CA637</f>
        <v/>
      </c>
      <c r="CX637" s="224">
        <f>CC637</f>
        <v/>
      </c>
      <c r="CY637" s="237">
        <f>CD637</f>
        <v/>
      </c>
      <c r="CZ637" s="7476">
        <f>IF(COUNTIF(Overview!K12:K14,TRUE)&gt;0,1.6,IF(COUNTIF(Overview!L12:L14,TRUE)&gt;0,8,0))</f>
        <v/>
      </c>
      <c r="DA637" s="1799"/>
      <c r="DB637" s="7482"/>
      <c r="DC637" s="844">
        <f>IF(CT637="","",IF(CT637&gt;CZ637,"Fail","Pass"))</f>
        <v/>
      </c>
      <c r="DD637" s="399"/>
      <c r="DE637" s="1565">
        <f>MyTimestamp(DC637)</f>
        <v/>
      </c>
      <c r="DF637" s="1531">
        <f>IF(COUNT(CE637:CH637)=1,15,IF(COUNT(CE637:CH637)=0,0,30))</f>
        <v/>
      </c>
      <c r="DG637" s="1532">
        <f>IF(DF637=0,0,2)</f>
        <v/>
      </c>
      <c r="DH637" s="1862"/>
      <c r="DI637" s="1862"/>
      <c r="DJ637" s="1863"/>
      <c r="DK637" s="1782"/>
      <c r="DL637" s="1574">
        <f>10^(CN637/20)*100-100</f>
        <v/>
      </c>
      <c r="DM637" s="1083"/>
      <c r="DN637" s="1083"/>
      <c r="DO637" s="1083">
        <f>IF(DM637="","",10^(DM637/10))</f>
        <v/>
      </c>
      <c r="DP637" s="1083">
        <f>IF(ISNUMBER(DN637)=FALSE,"",10^(DN637/10))</f>
        <v/>
      </c>
      <c r="DQ637" s="1577">
        <f>IF(AND(ISNUMBER(DO637),ISNUMBER(DP637)),IF(DO637/DP637&gt;1,ROUND((DO637)/DP637,3),1),1)</f>
        <v/>
      </c>
      <c r="DR637" s="1541"/>
      <c r="DS637" s="1541"/>
      <c r="DT637" s="1541"/>
      <c r="DU637" s="1541"/>
      <c r="DV637" s="1541"/>
      <c r="DW637" s="1541"/>
      <c r="DX637" s="1541"/>
      <c r="DY637" s="1541"/>
      <c r="DZ637" s="1541"/>
      <c r="EA637" s="1541"/>
      <c r="EB637" s="1541"/>
      <c r="EC637" s="1541"/>
      <c r="ED637" s="1541"/>
      <c r="EE637" s="1541"/>
      <c r="EF637" s="1541"/>
      <c r="EG637" s="1541"/>
      <c r="EH637" s="1541"/>
      <c r="EI637" s="1541"/>
      <c r="EJ637" s="1541"/>
      <c r="EK637" s="1541"/>
      <c r="EL637" s="1541"/>
      <c r="EM637" s="1541"/>
      <c r="EN637" s="1541"/>
      <c r="EO637" s="1541"/>
      <c r="EP637" s="1541"/>
      <c r="EQ637" s="1541"/>
      <c r="ER637" s="1541"/>
      <c r="ES637" s="1541"/>
      <c r="ET637" s="1541"/>
      <c r="EU637" s="1541"/>
      <c r="EV637" s="1541"/>
    </row>
    <row r="638" customFormat="1" ht="12.75" s="396" x14ac:dyDescent="0.2">
      <c r="A638" s="1541"/>
      <c r="B638" s="1541"/>
      <c r="C638"/>
      <c r="D638" s="1486"/>
      <c r="E638" s="1486"/>
      <c r="F638" s="672">
        <v>5.4</v>
      </c>
      <c r="G638" s="1497"/>
      <c r="H638" s="130">
        <f>BV638</f>
        <v/>
      </c>
      <c r="I638" s="130">
        <f>BW638</f>
        <v/>
      </c>
      <c r="J638" s="1299" t="inlineStr">
        <is>
          <t>5G</t>
        </is>
      </c>
      <c r="K638" s="1299" t="inlineStr">
        <is>
          <t>n2</t>
        </is>
      </c>
      <c r="L638" s="115"/>
      <c r="M638" s="130"/>
      <c r="N638" s="119"/>
      <c r="O638" s="131"/>
      <c r="P638" s="6597"/>
      <c r="Q638" s="131"/>
      <c r="R638" s="131"/>
      <c r="S638" s="130"/>
      <c r="T638" s="130">
        <v>376000</v>
      </c>
      <c r="U638" s="6593">
        <v>1880</v>
      </c>
      <c r="V638" s="119"/>
      <c r="W638" s="1305"/>
      <c r="X638" s="119"/>
      <c r="Y638" s="119"/>
      <c r="Z638" s="119"/>
      <c r="AA638" s="115"/>
      <c r="AB638" s="115"/>
      <c r="AC638" s="1300">
        <f>IF(OR(BX638="Close to Ear",BX638="Close to Head"),"Head",IF(BX638="Extremity","Extremity","Body"))</f>
        <v/>
      </c>
      <c r="AD638" s="1301">
        <f>CA638</f>
        <v/>
      </c>
      <c r="AE638" s="1299">
        <f>CB638</f>
        <v/>
      </c>
      <c r="AF638" s="115"/>
      <c r="AG638" s="1302">
        <f>IF(OR(AZ638="",BA638=""),"N/A",IF(DC638="Pass","P","F"))</f>
        <v/>
      </c>
      <c r="AH638" s="129"/>
      <c r="AI638" s="129"/>
      <c r="AJ638" s="129"/>
      <c r="AK638" s="119"/>
      <c r="AL638" s="115"/>
      <c r="AM638" s="119"/>
      <c r="AN638" s="119"/>
      <c r="AO638" s="692"/>
      <c r="AP638" s="692"/>
      <c r="AQ638" s="692"/>
      <c r="AR638" s="692"/>
      <c r="AS638" s="692"/>
      <c r="AT638" s="1303">
        <f>IF(AC638="Extremity",IF(CG638="","",CG638),"")</f>
        <v/>
      </c>
      <c r="AU638" s="1303">
        <f>IF(AC638="Extremity",IF(CH638="","",CH638),"")</f>
        <v/>
      </c>
      <c r="AV638" s="1304">
        <f>IF(AC638="Extremity","",IF(CE638="","",CE638))</f>
        <v/>
      </c>
      <c r="AW638" s="1304">
        <f>IF(AD638="Extremity","",IF(CF638="","",CF638))</f>
        <v/>
      </c>
      <c r="AX638" s="1305">
        <f>DL638</f>
        <v/>
      </c>
      <c r="AY638" s="1305">
        <f>DQ638</f>
        <v/>
      </c>
      <c r="AZ638" s="3377">
        <f>IF(AC638="Extremity",IF(DA638="","",DA638),"")</f>
        <v/>
      </c>
      <c r="BA638" s="3378">
        <f>IF(AC638="Extremity","",IF(CT638="","",CT638))</f>
        <v/>
      </c>
      <c r="BB638" s="1305">
        <f>IF(AC638="Extremity",IF(DB638="","",DB638),"")</f>
        <v/>
      </c>
      <c r="BC638" s="1304">
        <f>IF(AC638="Extremity","",IF(CZ638="","",CZ638))</f>
        <v/>
      </c>
      <c r="BD638" s="1305">
        <f>DD638</f>
        <v/>
      </c>
      <c r="BE638" s="132">
        <f>DE638</f>
        <v/>
      </c>
      <c r="BF638" s="133">
        <f>DF638*60</f>
        <v/>
      </c>
      <c r="BG638" s="121">
        <f>BE638</f>
        <v/>
      </c>
      <c r="BH638" s="133">
        <f>DG638*60</f>
        <v/>
      </c>
      <c r="BI638" s="133">
        <f>DH638</f>
        <v/>
      </c>
      <c r="BJ638" s="117"/>
      <c r="BK638" s="812">
        <f>Overview!$E$7</f>
        <v/>
      </c>
      <c r="BL638" s="117"/>
      <c r="BM638" s="834">
        <f>DI638</f>
        <v/>
      </c>
      <c r="BN638" s="812">
        <f>Overview!$P$153</f>
        <v/>
      </c>
      <c r="BO638" s="117"/>
      <c r="BP638" s="117"/>
      <c r="BQ638" s="115"/>
      <c r="BR638" s="1478"/>
      <c r="BS638" s="1541"/>
      <c r="BT638" s="1889" t="inlineStr">
        <is>
          <t>5G</t>
        </is>
      </c>
      <c r="BU638" s="1816" t="inlineStr">
        <is>
          <t>n2</t>
        </is>
      </c>
      <c r="BV638" s="595">
        <f>Overview!$H$28</f>
        <v/>
      </c>
      <c r="BW638" s="1865"/>
      <c r="BX638" s="1816" t="inlineStr">
        <is>
          <t>Body</t>
        </is>
      </c>
      <c r="BY638" s="1009"/>
      <c r="BZ638" s="1724"/>
      <c r="CA638" s="1072" t="inlineStr">
        <is>
          <t>Back Face</t>
        </is>
      </c>
      <c r="CB638" s="200">
        <v>5</v>
      </c>
      <c r="CC638" s="864">
        <f>IF(COUNT('Conducted 5G'!$AH$3:$AH$20)=0,376000,INDEX('Conducted 5G'!$T$3:$T$20,MATCH(MAX('Conducted 5G'!$AH$3:$AH$20),'Conducted 5G'!$AH$3:$AH$20,0)))</f>
        <v>376000</v>
      </c>
      <c r="CD638" s="864">
        <f>IF(COUNT('Conducted 5G'!$AH$3:$AH$20)=0,1880,INDEX('Conducted 5G'!$U$3:$U$20,MATCH(MAX('Conducted 5G'!$AH$3:$AH$20),'Conducted 5G'!$AH$3:$AH$20,0)))</f>
        <v>1880</v>
      </c>
      <c r="CE638" s="7234"/>
      <c r="CF638" s="7288"/>
      <c r="CG638" s="6706"/>
      <c r="CH638" s="6706"/>
      <c r="CI638" s="225">
        <f>BY638</f>
        <v/>
      </c>
      <c r="CJ638" s="237">
        <f>BZ638</f>
        <v/>
      </c>
      <c r="CK638" s="223">
        <f>CA638</f>
        <v/>
      </c>
      <c r="CL638" s="237">
        <f>CC638</f>
        <v/>
      </c>
      <c r="CM638" s="237">
        <f>CD638</f>
        <v/>
      </c>
      <c r="CN638" s="1527"/>
      <c r="CO638" s="1579"/>
      <c r="CP638" s="7214">
        <f>IF(CF638=""," ",IF(ABS(CE638-CF638)&lt;=0.1,"Valid","Not valid"))</f>
        <v/>
      </c>
      <c r="CQ638" s="1674">
        <f> IF(CE638="","",IF(AND(CE638&lt;&gt;"",CF638=""),IF(CE638&gt;=0.8,"Medir+Sig Max","No"),IF(CF638&lt;&gt;"",IF(CF638&gt;=0.8,"Medir+Sig Max","No"),"")))</f>
        <v/>
      </c>
      <c r="CR638" s="6927">
        <f>IF(UPPER('SAR FCC-ISED'!$CQ$1)="X",IF(CF638=""," ",IF((ABS(CE638)&lt;5)*AND(ABS(CF638)&lt;5)*AND(ABS(CT638)&lt;5),"Solo si es max","Medir")),IF(CF638=""," ",IF((ABS(CE638)&lt;1)*AND(ABS(CF638)&lt;1)*AND(ABS(CT638)&lt;1),"Solo si es max","Medir")))</f>
        <v/>
      </c>
      <c r="CS638" s="1674"/>
      <c r="CT638" s="220">
        <f>IF(CO638="",IF(AND(CE638="",CF638=""),"",IF(CF638="",IF(DQ638&gt;1,ROUND(DQ638*CE638,3),CE638),IF(DQ638&gt;1,ROUND(DQ638*CF638,3),CF638))),IF(AND(CE638="",CF638=""),"",IF(CF638="",IF(DQ638&gt;1,ROUND(DQ638*CE638*(1/(CO638)),3),CE638*(1/(CO638))),IF(DQ638&gt;1,ROUND(DQ638*CF638*(1/(CO638)),3),CF638*(1/(CO638))))))</f>
        <v/>
      </c>
      <c r="CU638" s="224">
        <f>BY638</f>
        <v/>
      </c>
      <c r="CV638" s="237">
        <f>BZ638</f>
        <v/>
      </c>
      <c r="CW638" s="237">
        <f>CA638</f>
        <v/>
      </c>
      <c r="CX638" s="224">
        <f>CC638</f>
        <v/>
      </c>
      <c r="CY638" s="237">
        <f>CD638</f>
        <v/>
      </c>
      <c r="CZ638" s="7474">
        <f>IF(COUNTIF(Overview!K12:K14,TRUE)&gt;0,1.6,IF(COUNTIF(Overview!L12:L14,TRUE)&gt;0,8,0))</f>
        <v/>
      </c>
      <c r="DA638" s="1788"/>
      <c r="DB638" s="7483"/>
      <c r="DC638" s="844">
        <f>IF(CT638="","",IF(CT638&gt;CZ638,"Fail","Pass"))</f>
        <v/>
      </c>
      <c r="DD638" s="402"/>
      <c r="DE638" s="1565">
        <f>MyTimestamp(DC638)</f>
        <v/>
      </c>
      <c r="DF638" s="1531">
        <f>IF(COUNT(CE638:CH638)=1,15,IF(COUNT(CE638:CH638)=0,0,30))</f>
        <v/>
      </c>
      <c r="DG638" s="1532">
        <f>IF(DF638=0,0,2)</f>
        <v/>
      </c>
      <c r="DH638" s="1866"/>
      <c r="DI638" s="1866"/>
      <c r="DJ638" s="1863"/>
      <c r="DK638" s="1789"/>
      <c r="DL638" s="1574">
        <f>10^(CN638/20)*100-100</f>
        <v/>
      </c>
      <c r="DM638" s="973"/>
      <c r="DN638" s="973"/>
      <c r="DO638" s="973">
        <f>IF(DM638="","",10^(DM638/10))</f>
        <v/>
      </c>
      <c r="DP638" s="973">
        <f>IF(ISNUMBER(DN638)=FALSE,"",10^(DN638/10))</f>
        <v/>
      </c>
      <c r="DQ638" s="1578">
        <f>IF(AND(ISNUMBER(DO638),ISNUMBER(DP638)),IF(DO638/DP638&gt;1,ROUND((DO638)/DP638,3),1),1)</f>
        <v/>
      </c>
      <c r="DR638" s="1541"/>
      <c r="DS638" s="1541"/>
      <c r="DT638" s="1541"/>
      <c r="DU638" s="1541"/>
      <c r="DV638" s="1541"/>
      <c r="DW638" s="1541"/>
      <c r="DX638" s="1541"/>
      <c r="DY638" s="1541"/>
      <c r="DZ638" s="1541"/>
      <c r="EA638" s="1541"/>
      <c r="EB638" s="1541"/>
      <c r="EC638" s="1541"/>
      <c r="ED638" s="1541"/>
      <c r="EE638" s="1541"/>
      <c r="EF638" s="1541"/>
      <c r="EG638" s="1541"/>
      <c r="EH638" s="1541"/>
      <c r="EI638" s="1541"/>
      <c r="EJ638" s="1541"/>
      <c r="EK638" s="1541"/>
      <c r="EL638" s="1541"/>
      <c r="EM638" s="1541"/>
      <c r="EN638" s="1541"/>
      <c r="EO638" s="1541"/>
      <c r="EP638" s="1541"/>
      <c r="EQ638" s="1541"/>
      <c r="ER638" s="1541"/>
      <c r="ES638" s="1541"/>
      <c r="ET638" s="1541"/>
      <c r="EU638" s="1541"/>
      <c r="EV638" s="1541"/>
    </row>
    <row r="639" customFormat="1" ht="12.75" s="396" x14ac:dyDescent="0.2">
      <c r="A639" s="1541"/>
      <c r="B639" s="1541"/>
      <c r="C639"/>
      <c r="D639" s="1486"/>
      <c r="E639" s="1486"/>
      <c r="F639" s="672">
        <v>5.4</v>
      </c>
      <c r="G639" s="1497"/>
      <c r="H639" s="130">
        <f>BV639</f>
        <v/>
      </c>
      <c r="I639" s="130">
        <f>BW639</f>
        <v/>
      </c>
      <c r="J639" s="1299" t="inlineStr">
        <is>
          <t>5G</t>
        </is>
      </c>
      <c r="K639" s="1299" t="inlineStr">
        <is>
          <t>n2</t>
        </is>
      </c>
      <c r="L639" s="115"/>
      <c r="M639" s="130"/>
      <c r="N639" s="119"/>
      <c r="O639" s="131"/>
      <c r="P639" s="6597"/>
      <c r="Q639" s="131"/>
      <c r="R639" s="131"/>
      <c r="S639" s="130"/>
      <c r="T639" s="130">
        <v>376000</v>
      </c>
      <c r="U639" s="6593">
        <v>1880</v>
      </c>
      <c r="V639" s="119"/>
      <c r="W639" s="1305"/>
      <c r="X639" s="119"/>
      <c r="Y639" s="119"/>
      <c r="Z639" s="119"/>
      <c r="AA639" s="115"/>
      <c r="AB639" s="115"/>
      <c r="AC639" s="1300">
        <f>IF(OR(BX639="Close to Ear",BX639="Close to Head"),"Head",IF(BX639="Extremity","Extremity","Body"))</f>
        <v/>
      </c>
      <c r="AD639" s="1301">
        <f>CA639</f>
        <v/>
      </c>
      <c r="AE639" s="1299">
        <f>CB639</f>
        <v/>
      </c>
      <c r="AF639" s="115"/>
      <c r="AG639" s="1302">
        <f>IF(OR(AZ639="",BA639=""),"N/A",IF(DC639="Pass","P","F"))</f>
        <v/>
      </c>
      <c r="AH639" s="129"/>
      <c r="AI639" s="129"/>
      <c r="AJ639" s="129"/>
      <c r="AK639" s="119"/>
      <c r="AL639" s="115"/>
      <c r="AM639" s="119"/>
      <c r="AN639" s="119"/>
      <c r="AO639" s="692"/>
      <c r="AP639" s="692"/>
      <c r="AQ639" s="692"/>
      <c r="AR639" s="692"/>
      <c r="AS639" s="692"/>
      <c r="AT639" s="1303">
        <f>IF(AC639="Extremity",IF(CG639="","",CG639),"")</f>
        <v/>
      </c>
      <c r="AU639" s="1303">
        <f>IF(AC639="Extremity",IF(CH639="","",CH639),"")</f>
        <v/>
      </c>
      <c r="AV639" s="1304"/>
      <c r="AW639" s="1304">
        <f>IF(AD639="Extremity","",IF(CF639="","",CF639))</f>
        <v/>
      </c>
      <c r="AX639" s="1305">
        <f>DL639</f>
        <v/>
      </c>
      <c r="AY639" s="1305">
        <f>DQ639</f>
        <v/>
      </c>
      <c r="AZ639" s="3377">
        <f>IF(AC639="Extremity",IF(DA639="","",DA639),"")</f>
        <v/>
      </c>
      <c r="BA639" s="3378">
        <f>IF(AC639="Extremity","",IF(CT639="","",CT639))</f>
        <v/>
      </c>
      <c r="BB639" s="1305">
        <f>IF(AC639="Extremity",IF(DB639="","",DB639),"")</f>
        <v/>
      </c>
      <c r="BC639" s="1304">
        <f>IF(AC639="Extremity","",IF(CZ639="","",CZ639))</f>
        <v/>
      </c>
      <c r="BD639" s="1305">
        <f>DD639</f>
        <v/>
      </c>
      <c r="BE639" s="132">
        <f>DE639</f>
        <v/>
      </c>
      <c r="BF639" s="133">
        <f>DF639*60</f>
        <v/>
      </c>
      <c r="BG639" s="121">
        <f>BE639</f>
        <v/>
      </c>
      <c r="BH639" s="133">
        <f>DG639*60</f>
        <v/>
      </c>
      <c r="BI639" s="133">
        <f>DH639</f>
        <v/>
      </c>
      <c r="BJ639" s="117"/>
      <c r="BK639" s="812">
        <f>Overview!$E$7</f>
        <v/>
      </c>
      <c r="BL639" s="117"/>
      <c r="BM639" s="834">
        <f>DI639</f>
        <v/>
      </c>
      <c r="BN639" s="812">
        <f>Overview!$P$153</f>
        <v/>
      </c>
      <c r="BO639" s="117"/>
      <c r="BP639" s="117"/>
      <c r="BQ639" s="115"/>
      <c r="BR639" s="1478"/>
      <c r="BS639" s="1541"/>
      <c r="BT639" s="1889" t="inlineStr">
        <is>
          <t>5G</t>
        </is>
      </c>
      <c r="BU639" s="1816" t="inlineStr">
        <is>
          <t>n2</t>
        </is>
      </c>
      <c r="BV639" s="595">
        <f>Overview!$H$28</f>
        <v/>
      </c>
      <c r="BW639" s="1865"/>
      <c r="BX639" s="1816" t="inlineStr">
        <is>
          <t>Body</t>
        </is>
      </c>
      <c r="BY639" s="999"/>
      <c r="BZ639" s="1724"/>
      <c r="CA639" s="1072" t="inlineStr">
        <is>
          <t>Left Edge</t>
        </is>
      </c>
      <c r="CB639" s="200">
        <v>5</v>
      </c>
      <c r="CC639" s="864">
        <f>IF(COUNT('Conducted 5G'!$AH$3:$AH$20)=0,376000,INDEX('Conducted 5G'!$T$3:$T$20,MATCH(MAX('Conducted 5G'!$AH$3:$AH$20),'Conducted 5G'!$AH$3:$AH$20,0)))</f>
        <v>376000</v>
      </c>
      <c r="CD639" s="864">
        <f>IF(COUNT('Conducted 5G'!$AH$3:$AH$20)=0,1880,INDEX('Conducted 5G'!$U$3:$U$20,MATCH(MAX('Conducted 5G'!$AH$3:$AH$20),'Conducted 5G'!$AH$3:$AH$20,0)))</f>
        <v>1880</v>
      </c>
      <c r="CE639" s="7234"/>
      <c r="CF639" s="7234"/>
      <c r="CG639" s="6706"/>
      <c r="CH639" s="6706"/>
      <c r="CI639" s="225">
        <f>BY639</f>
        <v/>
      </c>
      <c r="CJ639" s="237">
        <f>BZ639</f>
        <v/>
      </c>
      <c r="CK639" s="223">
        <f>CA639</f>
        <v/>
      </c>
      <c r="CL639" s="237">
        <f>CC639</f>
        <v/>
      </c>
      <c r="CM639" s="237">
        <f>CD639</f>
        <v/>
      </c>
      <c r="CN639" s="1527"/>
      <c r="CO639" s="1579"/>
      <c r="CP639" s="7214">
        <f>IF(CF639=""," ",IF(ABS(CE639-CF639)&lt;=0.1,"Valid","Not valid"))</f>
        <v/>
      </c>
      <c r="CQ639" s="1674">
        <f> IF(CE639="","",IF(AND(CE639&lt;&gt;"",CF639=""),IF(CE639&gt;=0.8,"Medir+Sig Max","No"),IF(CF639&lt;&gt;"",IF(CF639&gt;=0.8,"Medir+Sig Max","No"),"")))</f>
        <v/>
      </c>
      <c r="CR639" s="6927">
        <f>IF(UPPER('SAR FCC-ISED'!$CQ$1)="X",IF(CF639=""," ",IF((ABS(CE639)&lt;5)*AND(ABS(CF639)&lt;5)*AND(ABS(CT639)&lt;5),"Solo si es max","Medir")),IF(CF639=""," ",IF((ABS(CE639)&lt;1)*AND(ABS(CF639)&lt;1)*AND(ABS(CT639)&lt;1),"Solo si es max","Medir")))</f>
        <v/>
      </c>
      <c r="CS639" s="1674"/>
      <c r="CT639" s="220">
        <f>IF(CO639="",IF(AND(CE639="",CF639=""),"",IF(CF639="",IF(DQ639&gt;1,ROUND(DQ639*CE639,3),CE639),IF(DQ639&gt;1,ROUND(DQ639*CF639,3),CF639))),IF(AND(CE639="",CF639=""),"",IF(CF639="",IF(DQ639&gt;1,ROUND(DQ639*CE639*(1/(CO639)),3),CE639*(1/(CO639))),IF(DQ639&gt;1,ROUND(DQ639*CF639*(1/(CO639)),3),CF639*(1/(CO639))))))</f>
        <v/>
      </c>
      <c r="CU639" s="224">
        <f>BY639</f>
        <v/>
      </c>
      <c r="CV639" s="237">
        <f>BZ639</f>
        <v/>
      </c>
      <c r="CW639" s="237">
        <f>CA639</f>
        <v/>
      </c>
      <c r="CX639" s="224">
        <f>CC639</f>
        <v/>
      </c>
      <c r="CY639" s="237">
        <f>CD639</f>
        <v/>
      </c>
      <c r="CZ639" s="7474">
        <f>IF(COUNTIF(Overview!K12:K14,TRUE)&gt;0,1.6,IF(COUNTIF(Overview!L12:L14,TRUE)&gt;0,8,0))</f>
        <v/>
      </c>
      <c r="DA639" s="1788"/>
      <c r="DB639" s="7483"/>
      <c r="DC639" s="844">
        <f>IF(CT639="","",IF(CT639&gt;CZ639,"Fail","Pass"))</f>
        <v/>
      </c>
      <c r="DD639" s="402"/>
      <c r="DE639" s="1565">
        <f>MyTimestamp(DC639)</f>
        <v/>
      </c>
      <c r="DF639" s="1531">
        <f>IF(COUNT(CE639:CH639)=1,15,IF(COUNT(CE639:CH639)=0,0,30))</f>
        <v/>
      </c>
      <c r="DG639" s="1532">
        <f>IF(DF639=0,0,2)</f>
        <v/>
      </c>
      <c r="DH639" s="1866"/>
      <c r="DI639" s="1866"/>
      <c r="DJ639" s="1863"/>
      <c r="DK639" s="1789"/>
      <c r="DL639" s="1574">
        <f>10^(CN639/20)*100-100</f>
        <v/>
      </c>
      <c r="DM639" s="973"/>
      <c r="DN639" s="973"/>
      <c r="DO639" s="973">
        <f>IF(DM639="","",10^(DM639/10))</f>
        <v/>
      </c>
      <c r="DP639" s="973">
        <f>IF(ISNUMBER(DN639)=FALSE,"",10^(DN639/10))</f>
        <v/>
      </c>
      <c r="DQ639" s="1578">
        <f>IF(AND(ISNUMBER(DO639),ISNUMBER(DP639)),IF(DO639/DP639&gt;1,ROUND((DO639)/DP639,3),1),1)</f>
        <v/>
      </c>
      <c r="DR639" s="1541"/>
      <c r="DS639" s="1541"/>
      <c r="DT639" s="1541"/>
      <c r="DU639" s="1541"/>
      <c r="DV639" s="1541"/>
      <c r="DW639" s="1541"/>
      <c r="DX639" s="1541"/>
      <c r="DY639" s="1541"/>
      <c r="DZ639" s="1541"/>
      <c r="EA639" s="1541"/>
      <c r="EB639" s="1541"/>
      <c r="EC639" s="1541"/>
      <c r="ED639" s="1541"/>
      <c r="EE639" s="1541"/>
      <c r="EF639" s="1541"/>
      <c r="EG639" s="1541"/>
      <c r="EH639" s="1541"/>
      <c r="EI639" s="1541"/>
      <c r="EJ639" s="1541"/>
      <c r="EK639" s="1541"/>
      <c r="EL639" s="1541"/>
      <c r="EM639" s="1541"/>
      <c r="EN639" s="1541"/>
      <c r="EO639" s="1541"/>
      <c r="EP639" s="1541"/>
      <c r="EQ639" s="1541"/>
      <c r="ER639" s="1541"/>
      <c r="ES639" s="1541"/>
      <c r="ET639" s="1541"/>
      <c r="EU639" s="1541"/>
      <c r="EV639" s="1541"/>
    </row>
    <row r="640" customFormat="1" ht="12.75" s="396" x14ac:dyDescent="0.2">
      <c r="A640" s="1541"/>
      <c r="B640" s="1541"/>
      <c r="C640"/>
      <c r="D640" s="1486"/>
      <c r="E640" s="1486"/>
      <c r="F640" s="672">
        <v>5.4</v>
      </c>
      <c r="G640" s="1497"/>
      <c r="H640" s="130">
        <f>BV640</f>
        <v/>
      </c>
      <c r="I640" s="130">
        <f>BW640</f>
        <v/>
      </c>
      <c r="J640" s="1299" t="inlineStr">
        <is>
          <t>5G</t>
        </is>
      </c>
      <c r="K640" s="1299" t="inlineStr">
        <is>
          <t>n2</t>
        </is>
      </c>
      <c r="L640" s="115"/>
      <c r="M640" s="130"/>
      <c r="N640" s="119"/>
      <c r="O640" s="131"/>
      <c r="P640" s="6597"/>
      <c r="Q640" s="131"/>
      <c r="R640" s="131"/>
      <c r="S640" s="130"/>
      <c r="T640" s="130">
        <v>376000</v>
      </c>
      <c r="U640" s="6593">
        <v>1880</v>
      </c>
      <c r="V640" s="119"/>
      <c r="W640" s="1305"/>
      <c r="X640" s="119"/>
      <c r="Y640" s="119"/>
      <c r="Z640" s="119"/>
      <c r="AA640" s="115"/>
      <c r="AB640" s="115"/>
      <c r="AC640" s="1300">
        <f>IF(OR(BX640="Close to Ear",BX640="Close to Head"),"Head",IF(BX640="Extremity","Extremity","Body"))</f>
        <v/>
      </c>
      <c r="AD640" s="1301">
        <f>CA640</f>
        <v/>
      </c>
      <c r="AE640" s="1299">
        <f>CB640</f>
        <v/>
      </c>
      <c r="AF640" s="115"/>
      <c r="AG640" s="1302">
        <f>IF(OR(AZ640="",BA640=""),"N/A",IF(DC640="Pass","P","F"))</f>
        <v/>
      </c>
      <c r="AH640" s="129"/>
      <c r="AI640" s="129"/>
      <c r="AJ640" s="129"/>
      <c r="AK640" s="119"/>
      <c r="AL640" s="115"/>
      <c r="AM640" s="119"/>
      <c r="AN640" s="119"/>
      <c r="AO640" s="692"/>
      <c r="AP640" s="692"/>
      <c r="AQ640" s="692"/>
      <c r="AR640" s="692"/>
      <c r="AS640" s="692"/>
      <c r="AT640" s="1303">
        <f>IF(AC640="Extremity",IF(CG640="","",CG640),"")</f>
        <v/>
      </c>
      <c r="AU640" s="1303">
        <f>IF(AC640="Extremity",IF(CH640="","",CH640),"")</f>
        <v/>
      </c>
      <c r="AV640" s="1304">
        <f>IF(AC640="Extremity","",IF(CE639="","",CE639))</f>
        <v/>
      </c>
      <c r="AW640" s="1304">
        <f>IF(AD640="Extremity","",IF(CF640="","",CF640))</f>
        <v/>
      </c>
      <c r="AX640" s="1305">
        <f>DL640</f>
        <v/>
      </c>
      <c r="AY640" s="1305">
        <f>DQ640</f>
        <v/>
      </c>
      <c r="AZ640" s="3377">
        <f>IF(AC640="Extremity",IF(DA640="","",DA640),"")</f>
        <v/>
      </c>
      <c r="BA640" s="3378">
        <f>IF(AC640="Extremity","",IF(CT640="","",CT640))</f>
        <v/>
      </c>
      <c r="BB640" s="1305">
        <f>IF(AC640="Extremity",IF(DB640="","",DB640),"")</f>
        <v/>
      </c>
      <c r="BC640" s="1304">
        <f>IF(AC640="Extremity","",IF(CZ640="","",CZ640))</f>
        <v/>
      </c>
      <c r="BD640" s="1305">
        <f>DD640</f>
        <v/>
      </c>
      <c r="BE640" s="132">
        <f>DE640</f>
        <v/>
      </c>
      <c r="BF640" s="133">
        <f>DF640*60</f>
        <v/>
      </c>
      <c r="BG640" s="121">
        <f>BE640</f>
        <v/>
      </c>
      <c r="BH640" s="133">
        <f>DG640*60</f>
        <v/>
      </c>
      <c r="BI640" s="133">
        <f>DH640</f>
        <v/>
      </c>
      <c r="BJ640" s="117"/>
      <c r="BK640" s="812">
        <f>Overview!$E$7</f>
        <v/>
      </c>
      <c r="BL640" s="117"/>
      <c r="BM640" s="834">
        <f>DI640</f>
        <v/>
      </c>
      <c r="BN640" s="812">
        <f>Overview!$P$153</f>
        <v/>
      </c>
      <c r="BO640" s="117"/>
      <c r="BP640" s="117"/>
      <c r="BQ640" s="115"/>
      <c r="BR640" s="1478"/>
      <c r="BS640" s="1541"/>
      <c r="BT640" s="1889" t="inlineStr">
        <is>
          <t>5G</t>
        </is>
      </c>
      <c r="BU640" s="1816" t="inlineStr">
        <is>
          <t>n2</t>
        </is>
      </c>
      <c r="BV640" s="595">
        <f>Overview!$H$28</f>
        <v/>
      </c>
      <c r="BW640" s="1865"/>
      <c r="BX640" s="1816" t="inlineStr">
        <is>
          <t>Body</t>
        </is>
      </c>
      <c r="BY640" s="1009"/>
      <c r="BZ640" s="1724"/>
      <c r="CA640" s="1072" t="inlineStr">
        <is>
          <t>Right Edge</t>
        </is>
      </c>
      <c r="CB640" s="200">
        <v>5</v>
      </c>
      <c r="CC640" s="864">
        <f>IF(COUNT('Conducted 5G'!$AH$3:$AH$20)=0,376000,INDEX('Conducted 5G'!$T$3:$T$20,MATCH(MAX('Conducted 5G'!$AH$3:$AH$20),'Conducted 5G'!$AH$3:$AH$20,0)))</f>
        <v>376000</v>
      </c>
      <c r="CD640" s="864">
        <f>IF(COUNT('Conducted 5G'!$AH$3:$AH$20)=0,1880,INDEX('Conducted 5G'!$U$3:$U$20,MATCH(MAX('Conducted 5G'!$AH$3:$AH$20),'Conducted 5G'!$AH$3:$AH$20,0)))</f>
        <v>1880</v>
      </c>
      <c r="CE640" s="7234"/>
      <c r="CF640" s="7234"/>
      <c r="CG640" s="6706"/>
      <c r="CH640" s="6706"/>
      <c r="CI640" s="225">
        <f>BY640</f>
        <v/>
      </c>
      <c r="CJ640" s="237">
        <f>BZ640</f>
        <v/>
      </c>
      <c r="CK640" s="223">
        <f>CA640</f>
        <v/>
      </c>
      <c r="CL640" s="237">
        <f>CC640</f>
        <v/>
      </c>
      <c r="CM640" s="237">
        <f>CD640</f>
        <v/>
      </c>
      <c r="CN640" s="1527"/>
      <c r="CO640" s="1579"/>
      <c r="CP640" s="7214">
        <f>IF(CF640=""," ",IF(ABS(CE640-CF640)&lt;=0.1,"Valid","Not valid"))</f>
        <v/>
      </c>
      <c r="CQ640" s="1674">
        <f> IF(CE640="","",IF(AND(CE640&lt;&gt;"",CF640=""),IF(CE640&gt;=0.8,"Medir+Sig Max","No"),IF(CF640&lt;&gt;"",IF(CF640&gt;=0.8,"Medir+Sig Max","No"),"")))</f>
        <v/>
      </c>
      <c r="CR640" s="6927">
        <f>IF(UPPER('SAR FCC-ISED'!$CQ$1)="X",IF(CF640=""," ",IF((ABS(CE640)&lt;5)*AND(ABS(CF640)&lt;5)*AND(ABS(CT640)&lt;5),"Solo si es max","Medir")),IF(CF640=""," ",IF((ABS(CE640)&lt;1)*AND(ABS(CF640)&lt;1)*AND(ABS(CT640)&lt;1),"Solo si es max","Medir")))</f>
        <v/>
      </c>
      <c r="CS640" s="1674"/>
      <c r="CT640" s="220">
        <f>IF(CO640="",IF(AND(CE640="",CF640=""),"",IF(CF640="",IF(DQ640&gt;1,ROUND(DQ640*CE640,3),CE640),IF(DQ640&gt;1,ROUND(DQ640*CF640,3),CF640))),IF(AND(CE640="",CF640=""),"",IF(CF640="",IF(DQ640&gt;1,ROUND(DQ640*CE640*(1/(CO640)),3),CE640*(1/(CO640))),IF(DQ640&gt;1,ROUND(DQ640*CF640*(1/(CO640)),3),CF640*(1/(CO640))))))</f>
        <v/>
      </c>
      <c r="CU640" s="224">
        <f>BY640</f>
        <v/>
      </c>
      <c r="CV640" s="237">
        <f>BZ640</f>
        <v/>
      </c>
      <c r="CW640" s="237">
        <f>CA640</f>
        <v/>
      </c>
      <c r="CX640" s="224">
        <f>CC640</f>
        <v/>
      </c>
      <c r="CY640" s="237">
        <f>CD640</f>
        <v/>
      </c>
      <c r="CZ640" s="7474">
        <f>IF(COUNTIF(Overview!K12:K14,TRUE)&gt;0,1.6,IF(COUNTIF(Overview!L12:L14,TRUE)&gt;0,8,0))</f>
        <v/>
      </c>
      <c r="DA640" s="1788"/>
      <c r="DB640" s="7483"/>
      <c r="DC640" s="844">
        <f>IF(CT640="","",IF(CT640&gt;CZ640,"Fail","Pass"))</f>
        <v/>
      </c>
      <c r="DD640" s="402"/>
      <c r="DE640" s="1565">
        <f>MyTimestamp(DC640)</f>
        <v/>
      </c>
      <c r="DF640" s="1531">
        <f>IF(COUNT(CE640:CH640)=1,15,IF(COUNT(CE640:CH640)=0,0,30))</f>
        <v/>
      </c>
      <c r="DG640" s="1532">
        <f>IF(DF640=0,0,2)</f>
        <v/>
      </c>
      <c r="DH640" s="1866"/>
      <c r="DI640" s="1866"/>
      <c r="DJ640" s="1863"/>
      <c r="DK640" s="1789"/>
      <c r="DL640" s="1574">
        <f>10^(CN640/20)*100-100</f>
        <v/>
      </c>
      <c r="DM640" s="973"/>
      <c r="DN640" s="973"/>
      <c r="DO640" s="973">
        <f>IF(DM640="","",10^(DM640/10))</f>
        <v/>
      </c>
      <c r="DP640" s="973">
        <f>IF(ISNUMBER(DN640)=FALSE,"",10^(DN640/10))</f>
        <v/>
      </c>
      <c r="DQ640" s="1578">
        <f>IF(AND(ISNUMBER(DO640),ISNUMBER(DP640)),IF(DO640/DP640&gt;1,ROUND((DO640)/DP640,3),1),1)</f>
        <v/>
      </c>
      <c r="DR640" s="1541"/>
      <c r="DS640" s="1541"/>
      <c r="DT640" s="1541"/>
      <c r="DU640" s="1541"/>
      <c r="DV640" s="1541"/>
      <c r="DW640" s="1541"/>
      <c r="DX640" s="1541"/>
      <c r="DY640" s="1541"/>
      <c r="DZ640" s="1541"/>
      <c r="EA640" s="1541"/>
      <c r="EB640" s="1541"/>
      <c r="EC640" s="1541"/>
      <c r="ED640" s="1541"/>
      <c r="EE640" s="1541"/>
      <c r="EF640" s="1541"/>
      <c r="EG640" s="1541"/>
      <c r="EH640" s="1541"/>
      <c r="EI640" s="1541"/>
      <c r="EJ640" s="1541"/>
      <c r="EK640" s="1541"/>
      <c r="EL640" s="1541"/>
      <c r="EM640" s="1541"/>
      <c r="EN640" s="1541"/>
      <c r="EO640" s="1541"/>
      <c r="EP640" s="1541"/>
      <c r="EQ640" s="1541"/>
      <c r="ER640" s="1541"/>
      <c r="ES640" s="1541"/>
      <c r="ET640" s="1541"/>
      <c r="EU640" s="1541"/>
      <c r="EV640" s="1541"/>
    </row>
    <row r="641" customFormat="1" ht="12.75" s="396" x14ac:dyDescent="0.2">
      <c r="A641" s="1541"/>
      <c r="B641" s="1541"/>
      <c r="C641"/>
      <c r="D641" s="1486"/>
      <c r="E641" s="1486"/>
      <c r="F641" s="672">
        <v>5.4</v>
      </c>
      <c r="G641" s="1497"/>
      <c r="H641" s="130">
        <f>BV641</f>
        <v/>
      </c>
      <c r="I641" s="130">
        <f>BW641</f>
        <v/>
      </c>
      <c r="J641" s="1299" t="inlineStr">
        <is>
          <t>5G</t>
        </is>
      </c>
      <c r="K641" s="1299" t="inlineStr">
        <is>
          <t>n2</t>
        </is>
      </c>
      <c r="L641" s="115"/>
      <c r="M641" s="130"/>
      <c r="N641" s="119"/>
      <c r="O641" s="131"/>
      <c r="P641" s="6597"/>
      <c r="Q641" s="131"/>
      <c r="R641" s="131"/>
      <c r="S641" s="130"/>
      <c r="T641" s="130">
        <v>376000</v>
      </c>
      <c r="U641" s="6593">
        <v>1880</v>
      </c>
      <c r="V641" s="119"/>
      <c r="W641" s="1305"/>
      <c r="X641" s="119"/>
      <c r="Y641" s="119"/>
      <c r="Z641" s="119"/>
      <c r="AA641" s="115"/>
      <c r="AB641" s="115"/>
      <c r="AC641" s="1300">
        <f>IF(OR(BX641="Close to Ear",BX641="Close to Head"),"Head",IF(BX641="Extremity","Extremity","Body"))</f>
        <v/>
      </c>
      <c r="AD641" s="1301">
        <f>CA641</f>
        <v/>
      </c>
      <c r="AE641" s="1299">
        <f>CB641</f>
        <v/>
      </c>
      <c r="AF641" s="115"/>
      <c r="AG641" s="1302">
        <f>IF(OR(AZ641="",BA641=""),"N/A",IF(DC641="Pass","P","F"))</f>
        <v/>
      </c>
      <c r="AH641" s="129"/>
      <c r="AI641" s="129"/>
      <c r="AJ641" s="129"/>
      <c r="AK641" s="119"/>
      <c r="AL641" s="115"/>
      <c r="AM641" s="119"/>
      <c r="AN641" s="119"/>
      <c r="AO641" s="692"/>
      <c r="AP641" s="692"/>
      <c r="AQ641" s="692"/>
      <c r="AR641" s="692"/>
      <c r="AS641" s="692"/>
      <c r="AT641" s="1303">
        <f>IF(AC641="Extremity",IF(CG641="","",CG641),"")</f>
        <v/>
      </c>
      <c r="AU641" s="1303">
        <f>IF(AC641="Extremity",IF(CH641="","",CH641),"")</f>
        <v/>
      </c>
      <c r="AV641" s="1304">
        <f>IF(AC641="Extremity","",IF(CE641="","",CE641))</f>
        <v/>
      </c>
      <c r="AW641" s="1304">
        <f>IF(AD641="Extremity","",IF(CF641="","",CF641))</f>
        <v/>
      </c>
      <c r="AX641" s="1305">
        <f>DL641</f>
        <v/>
      </c>
      <c r="AY641" s="1305">
        <f>DQ641</f>
        <v/>
      </c>
      <c r="AZ641" s="3377">
        <f>IF(AC641="Extremity",IF(DA641="","",DA641),"")</f>
        <v/>
      </c>
      <c r="BA641" s="3378">
        <f>IF(AC641="Extremity","",IF(CT641="","",CT641))</f>
        <v/>
      </c>
      <c r="BB641" s="1305">
        <f>IF(AC641="Extremity",IF(DB641="","",DB641),"")</f>
        <v/>
      </c>
      <c r="BC641" s="1304">
        <f>IF(AC641="Extremity","",IF(CZ641="","",CZ641))</f>
        <v/>
      </c>
      <c r="BD641" s="1305">
        <f>DD641</f>
        <v/>
      </c>
      <c r="BE641" s="132">
        <f>DE641</f>
        <v/>
      </c>
      <c r="BF641" s="133">
        <f>DF641*60</f>
        <v/>
      </c>
      <c r="BG641" s="121">
        <f>BE641</f>
        <v/>
      </c>
      <c r="BH641" s="133">
        <f>DG641*60</f>
        <v/>
      </c>
      <c r="BI641" s="133">
        <f>DH641</f>
        <v/>
      </c>
      <c r="BJ641" s="117"/>
      <c r="BK641" s="812">
        <f>Overview!$E$7</f>
        <v/>
      </c>
      <c r="BL641" s="117"/>
      <c r="BM641" s="834">
        <f>DI641</f>
        <v/>
      </c>
      <c r="BN641" s="812">
        <f>Overview!$P$153</f>
        <v/>
      </c>
      <c r="BO641" s="117"/>
      <c r="BP641" s="117"/>
      <c r="BQ641" s="115"/>
      <c r="BR641" s="1478"/>
      <c r="BS641" s="1541"/>
      <c r="BT641" s="1889" t="inlineStr">
        <is>
          <t>5G</t>
        </is>
      </c>
      <c r="BU641" s="1816" t="inlineStr">
        <is>
          <t>n2</t>
        </is>
      </c>
      <c r="BV641" s="595">
        <f>Overview!$H$28</f>
        <v/>
      </c>
      <c r="BW641" s="1865"/>
      <c r="BX641" s="1816" t="inlineStr">
        <is>
          <t>Body</t>
        </is>
      </c>
      <c r="BY641" s="1009"/>
      <c r="BZ641" s="1724"/>
      <c r="CA641" s="1072" t="inlineStr">
        <is>
          <t>Top Edge</t>
        </is>
      </c>
      <c r="CB641" s="200">
        <v>5</v>
      </c>
      <c r="CC641" s="864">
        <f>IF(COUNT('Conducted 5G'!$AH$3:$AH$20)=0,376000,INDEX('Conducted 5G'!$T$3:$T$20,MATCH(MAX('Conducted 5G'!$AH$3:$AH$20),'Conducted 5G'!$AH$3:$AH$20,0)))</f>
        <v>376000</v>
      </c>
      <c r="CD641" s="864">
        <f>IF(COUNT('Conducted 5G'!$AH$3:$AH$20)=0,1880,INDEX('Conducted 5G'!$U$3:$U$20,MATCH(MAX('Conducted 5G'!$AH$3:$AH$20),'Conducted 5G'!$AH$3:$AH$20,0)))</f>
        <v>1880</v>
      </c>
      <c r="CE641" s="7234"/>
      <c r="CF641" s="7234"/>
      <c r="CG641" s="6706"/>
      <c r="CH641" s="6706"/>
      <c r="CI641" s="225">
        <f>BY641</f>
        <v/>
      </c>
      <c r="CJ641" s="237">
        <f>BZ641</f>
        <v/>
      </c>
      <c r="CK641" s="223">
        <f>CA641</f>
        <v/>
      </c>
      <c r="CL641" s="237">
        <f>CC641</f>
        <v/>
      </c>
      <c r="CM641" s="237">
        <f>CD641</f>
        <v/>
      </c>
      <c r="CN641" s="1527"/>
      <c r="CO641" s="1579"/>
      <c r="CP641" s="7214">
        <f>IF(CF641=""," ",IF(ABS(CE641-CF641)&lt;=0.1,"Valid","Not valid"))</f>
        <v/>
      </c>
      <c r="CQ641" s="1674">
        <f> IF(CE641="","",IF(AND(CE641&lt;&gt;"",CF641=""),IF(CE641&gt;=0.8,"Medir+Sig Max","No"),IF(CF641&lt;&gt;"",IF(CF641&gt;=0.8,"Medir+Sig Max","No"),"")))</f>
        <v/>
      </c>
      <c r="CR641" s="6927">
        <f>IF(UPPER('SAR FCC-ISED'!$CQ$1)="X",IF(CF641=""," ",IF((ABS(CE641)&lt;5)*AND(ABS(CF641)&lt;5)*AND(ABS(CT641)&lt;5),"Solo si es max","Medir")),IF(CF641=""," ",IF((ABS(CE641)&lt;1)*AND(ABS(CF641)&lt;1)*AND(ABS(CT641)&lt;1),"Solo si es max","Medir")))</f>
        <v/>
      </c>
      <c r="CS641" s="1674"/>
      <c r="CT641" s="220">
        <f>IF(CO641="",IF(AND(CE641="",CF641=""),"",IF(CF641="",IF(DQ641&gt;1,ROUND(DQ641*CE641,3),CE641),IF(DQ641&gt;1,ROUND(DQ641*CF641,3),CF641))),IF(AND(CE641="",CF641=""),"",IF(CF641="",IF(DQ641&gt;1,ROUND(DQ641*CE641*(1/(CO641)),3),CE641*(1/(CO641))),IF(DQ641&gt;1,ROUND(DQ641*CF641*(1/(CO641)),3),CF641*(1/(CO641))))))</f>
        <v/>
      </c>
      <c r="CU641" s="224">
        <f>BY641</f>
        <v/>
      </c>
      <c r="CV641" s="237">
        <f>BZ641</f>
        <v/>
      </c>
      <c r="CW641" s="237">
        <f>CA641</f>
        <v/>
      </c>
      <c r="CX641" s="224">
        <f>CC641</f>
        <v/>
      </c>
      <c r="CY641" s="237">
        <f>CD641</f>
        <v/>
      </c>
      <c r="CZ641" s="7474">
        <f>IF(COUNTIF(Overview!K12:K14,TRUE)&gt;0,1.6,IF(COUNTIF(Overview!L12:L14,TRUE)&gt;0,8,0))</f>
        <v/>
      </c>
      <c r="DA641" s="1788"/>
      <c r="DB641" s="7483"/>
      <c r="DC641" s="844">
        <f>IF(CT641="","",IF(CT641&gt;CZ641,"Fail","Pass"))</f>
        <v/>
      </c>
      <c r="DD641" s="402"/>
      <c r="DE641" s="1565">
        <f>MyTimestamp(DC641)</f>
        <v/>
      </c>
      <c r="DF641" s="1531">
        <f>IF(COUNT(CE641:CH641)=1,15,IF(COUNT(CE641:CH641)=0,0,30))</f>
        <v/>
      </c>
      <c r="DG641" s="1532">
        <f>IF(DF641=0,0,2)</f>
        <v/>
      </c>
      <c r="DH641" s="1866"/>
      <c r="DI641" s="1866"/>
      <c r="DJ641" s="1863"/>
      <c r="DK641" s="1789"/>
      <c r="DL641" s="1574">
        <f>10^(CN641/20)*100-100</f>
        <v/>
      </c>
      <c r="DM641" s="973"/>
      <c r="DN641" s="973"/>
      <c r="DO641" s="973">
        <f>IF(DM641="","",10^(DM641/10))</f>
        <v/>
      </c>
      <c r="DP641" s="973">
        <f>IF(ISNUMBER(DN641)=FALSE,"",10^(DN641/10))</f>
        <v/>
      </c>
      <c r="DQ641" s="1578">
        <f>IF(AND(ISNUMBER(DO641),ISNUMBER(DP641)),IF(DO641/DP641&gt;1,ROUND((DO641)/DP641,3),1),1)</f>
        <v/>
      </c>
      <c r="DR641" s="1541"/>
      <c r="DS641" s="1541"/>
      <c r="DT641" s="1541"/>
      <c r="DU641" s="1541"/>
      <c r="DV641" s="1541"/>
      <c r="DW641" s="1541"/>
      <c r="DX641" s="1541"/>
      <c r="DY641" s="1541"/>
      <c r="DZ641" s="1541"/>
      <c r="EA641" s="1541"/>
      <c r="EB641" s="1541"/>
      <c r="EC641" s="1541"/>
      <c r="ED641" s="1541"/>
      <c r="EE641" s="1541"/>
      <c r="EF641" s="1541"/>
      <c r="EG641" s="1541"/>
      <c r="EH641" s="1541"/>
      <c r="EI641" s="1541"/>
      <c r="EJ641" s="1541"/>
      <c r="EK641" s="1541"/>
      <c r="EL641" s="1541"/>
      <c r="EM641" s="1541"/>
      <c r="EN641" s="1541"/>
      <c r="EO641" s="1541"/>
      <c r="EP641" s="1541"/>
      <c r="EQ641" s="1541"/>
      <c r="ER641" s="1541"/>
      <c r="ES641" s="1541"/>
      <c r="ET641" s="1541"/>
      <c r="EU641" s="1541"/>
      <c r="EV641" s="1541"/>
    </row>
    <row r="642" customFormat="1" ht="12.75" s="396" x14ac:dyDescent="0.2">
      <c r="A642" s="1541"/>
      <c r="B642" s="1541"/>
      <c r="C642"/>
      <c r="D642" s="1486"/>
      <c r="E642" s="1486"/>
      <c r="F642" s="672">
        <v>5.4</v>
      </c>
      <c r="G642" s="1497"/>
      <c r="H642" s="130">
        <f>BV642</f>
        <v/>
      </c>
      <c r="I642" s="130">
        <f>BW642</f>
        <v/>
      </c>
      <c r="J642" s="1299" t="inlineStr">
        <is>
          <t>5G</t>
        </is>
      </c>
      <c r="K642" s="1299" t="inlineStr">
        <is>
          <t>n2</t>
        </is>
      </c>
      <c r="L642" s="115"/>
      <c r="M642" s="130"/>
      <c r="N642" s="119"/>
      <c r="O642" s="131"/>
      <c r="P642" s="6597"/>
      <c r="Q642" s="131"/>
      <c r="R642" s="131"/>
      <c r="S642" s="130"/>
      <c r="T642" s="130">
        <v>376000</v>
      </c>
      <c r="U642" s="6593">
        <v>1880</v>
      </c>
      <c r="V642" s="119"/>
      <c r="W642" s="1305"/>
      <c r="X642" s="119"/>
      <c r="Y642" s="119"/>
      <c r="Z642" s="119"/>
      <c r="AA642" s="115"/>
      <c r="AB642" s="115"/>
      <c r="AC642" s="1300">
        <f>IF(OR(BX642="Close to Ear",BX642="Close to Head"),"Head",IF(BX642="Extremity","Extremity","Body"))</f>
        <v/>
      </c>
      <c r="AD642" s="1301">
        <f>CA642</f>
        <v/>
      </c>
      <c r="AE642" s="1299">
        <f>CB642</f>
        <v/>
      </c>
      <c r="AF642" s="115"/>
      <c r="AG642" s="1302">
        <f>IF(OR(AZ642="",BA642=""),"N/A",IF(DC642="Pass","P","F"))</f>
        <v/>
      </c>
      <c r="AH642" s="129"/>
      <c r="AI642" s="129"/>
      <c r="AJ642" s="129"/>
      <c r="AK642" s="119"/>
      <c r="AL642" s="115"/>
      <c r="AM642" s="119"/>
      <c r="AN642" s="119"/>
      <c r="AO642" s="692"/>
      <c r="AP642" s="692"/>
      <c r="AQ642" s="692"/>
      <c r="AR642" s="692"/>
      <c r="AS642" s="692"/>
      <c r="AT642" s="1303">
        <f>IF(AC642="Extremity",IF(CG642="","",CG642),"")</f>
        <v/>
      </c>
      <c r="AU642" s="1303">
        <f>IF(AC642="Extremity",IF(CH642="","",CH642),"")</f>
        <v/>
      </c>
      <c r="AV642" s="1304">
        <f>IF(AC642="Extremity","",IF(CE642="","",CE642))</f>
        <v/>
      </c>
      <c r="AW642" s="1304">
        <f>IF(AD642="Extremity","",IF(CF642="","",CF642))</f>
        <v/>
      </c>
      <c r="AX642" s="1305">
        <f>DL642</f>
        <v/>
      </c>
      <c r="AY642" s="1305">
        <f>DQ642</f>
        <v/>
      </c>
      <c r="AZ642" s="3377">
        <f>IF(AC642="Extremity",IF(DA642="","",DA642),"")</f>
        <v/>
      </c>
      <c r="BA642" s="3378">
        <f>IF(AC642="Extremity","",IF(CT642="","",CT642))</f>
        <v/>
      </c>
      <c r="BB642" s="1305">
        <f>IF(AC642="Extremity",IF(DB642="","",DB642),"")</f>
        <v/>
      </c>
      <c r="BC642" s="1304">
        <f>IF(AC642="Extremity","",IF(CZ642="","",CZ642))</f>
        <v/>
      </c>
      <c r="BD642" s="1305">
        <f>DD642</f>
        <v/>
      </c>
      <c r="BE642" s="132">
        <f>DE642</f>
        <v/>
      </c>
      <c r="BF642" s="133">
        <f>DF642*60</f>
        <v/>
      </c>
      <c r="BG642" s="121">
        <f>BE642</f>
        <v/>
      </c>
      <c r="BH642" s="133">
        <f>DG642*60</f>
        <v/>
      </c>
      <c r="BI642" s="133">
        <f>DH642</f>
        <v/>
      </c>
      <c r="BJ642" s="117"/>
      <c r="BK642" s="812">
        <f>Overview!$E$7</f>
        <v/>
      </c>
      <c r="BL642" s="117"/>
      <c r="BM642" s="834">
        <f>DI642</f>
        <v/>
      </c>
      <c r="BN642" s="812">
        <f>Overview!$P$153</f>
        <v/>
      </c>
      <c r="BO642" s="117"/>
      <c r="BP642" s="117"/>
      <c r="BQ642" s="115"/>
      <c r="BR642" s="1478"/>
      <c r="BS642" s="1541"/>
      <c r="BT642" s="1890" t="inlineStr">
        <is>
          <t>5G</t>
        </is>
      </c>
      <c r="BU642" s="1818" t="inlineStr">
        <is>
          <t>n2</t>
        </is>
      </c>
      <c r="BV642" s="589">
        <f>Overview!$H$29</f>
        <v/>
      </c>
      <c r="BW642" s="1865"/>
      <c r="BX642" s="1818" t="inlineStr">
        <is>
          <t>Body</t>
        </is>
      </c>
      <c r="BY642" s="1009"/>
      <c r="BZ642" s="1724"/>
      <c r="CA642" s="1960" t="inlineStr">
        <is>
          <t>Bottom Edge</t>
        </is>
      </c>
      <c r="CB642" s="200">
        <v>5</v>
      </c>
      <c r="CC642" s="1101">
        <f>IF(COUNT('Conducted 5G'!$AH$3:$AH$20)=0,376000,INDEX('Conducted 5G'!$T$3:$T$20,MATCH(MAX('Conducted 5G'!$AH$3:$AH$20),'Conducted 5G'!$AH$3:$AH$20,0)))</f>
        <v>376000</v>
      </c>
      <c r="CD642" s="1101">
        <f>IF(COUNT('Conducted 5G'!$AH$3:$AH$20)=0,1880,INDEX('Conducted 5G'!$U$3:$U$20,MATCH(MAX('Conducted 5G'!$AH$3:$AH$20),'Conducted 5G'!$AH$3:$AH$20,0)))</f>
        <v>1880</v>
      </c>
      <c r="CE642" s="7234"/>
      <c r="CF642" s="7234"/>
      <c r="CG642" s="6706"/>
      <c r="CH642" s="6706"/>
      <c r="CI642" s="225">
        <f>BY642</f>
        <v/>
      </c>
      <c r="CJ642" s="237">
        <f>BZ642</f>
        <v/>
      </c>
      <c r="CK642" s="223">
        <f>CA642</f>
        <v/>
      </c>
      <c r="CL642" s="237">
        <f>CC642</f>
        <v/>
      </c>
      <c r="CM642" s="237">
        <f>CD642</f>
        <v/>
      </c>
      <c r="CN642" s="1527"/>
      <c r="CO642" s="1579"/>
      <c r="CP642" s="7214">
        <f>IF(CF642=""," ",IF(ABS(CE642-CF642)&lt;=0.1,"Valid","Not valid"))</f>
        <v/>
      </c>
      <c r="CQ642" s="1674">
        <f> IF(CE642="","",IF(AND(CE642&lt;&gt;"",CF642=""),IF(CE642&gt;=0.8,"Medir+Sig Max","No"),IF(CF642&lt;&gt;"",IF(CF642&gt;=0.8,"Medir+Sig Max","No"),"")))</f>
        <v/>
      </c>
      <c r="CR642" s="6927">
        <f>IF(UPPER('SAR FCC-ISED'!$CQ$1)="X",IF(CF642=""," ",IF((ABS(CE642)&lt;5)*AND(ABS(CF642)&lt;5)*AND(ABS(CT642)&lt;5),"Solo si es max","Medir")),IF(CF642=""," ",IF((ABS(CE642)&lt;1)*AND(ABS(CF642)&lt;1)*AND(ABS(CT642)&lt;1),"Solo si es max","Medir")))</f>
        <v/>
      </c>
      <c r="CS642" s="1674"/>
      <c r="CT642" s="220">
        <f>IF(CO642="",IF(AND(CE642="",CF642=""),"",IF(CF642="",IF(DQ642&gt;1,ROUND(DQ642*CE642,3),CE642),IF(DQ642&gt;1,ROUND(DQ642*CF642,3),CF642))),IF(AND(CE642="",CF642=""),"",IF(CF642="",IF(DQ642&gt;1,ROUND(DQ642*CE642*(1/(CO642)),3),CE642*(1/(CO642))),IF(DQ642&gt;1,ROUND(DQ642*CF642*(1/(CO642)),3),CF642*(1/(CO642))))))</f>
        <v/>
      </c>
      <c r="CU642" s="224">
        <f>BY642</f>
        <v/>
      </c>
      <c r="CV642" s="237">
        <f>BZ642</f>
        <v/>
      </c>
      <c r="CW642" s="237">
        <f>CA642</f>
        <v/>
      </c>
      <c r="CX642" s="224">
        <f>CC642</f>
        <v/>
      </c>
      <c r="CY642" s="237">
        <f>CD642</f>
        <v/>
      </c>
      <c r="CZ642" s="7474">
        <f>IF(COUNTIF(Overview!K12:K14,TRUE)&gt;0,1.6,IF(COUNTIF(Overview!L12:L14,TRUE)&gt;0,8,0))</f>
        <v/>
      </c>
      <c r="DA642" s="1788"/>
      <c r="DB642" s="7483"/>
      <c r="DC642" s="844">
        <f>IF(CT642="","",IF(CT642&gt;CZ642,"Fail","Pass"))</f>
        <v/>
      </c>
      <c r="DD642" s="402"/>
      <c r="DE642" s="1565">
        <f>MyTimestamp(DC642)</f>
        <v/>
      </c>
      <c r="DF642" s="1531">
        <f>IF(COUNT(CE642:CH642)=1,15,IF(COUNT(CE642:CH642)=0,0,30))</f>
        <v/>
      </c>
      <c r="DG642" s="1532">
        <f>IF(DF642=0,0,2)</f>
        <v/>
      </c>
      <c r="DH642" s="1866"/>
      <c r="DI642" s="1866"/>
      <c r="DJ642" s="1863"/>
      <c r="DK642" s="1789"/>
      <c r="DL642" s="1574">
        <f>10^(CN642/20)*100-100</f>
        <v/>
      </c>
      <c r="DM642" s="973"/>
      <c r="DN642" s="973"/>
      <c r="DO642" s="973">
        <f>IF(DM642="","",10^(DM642/10))</f>
        <v/>
      </c>
      <c r="DP642" s="973">
        <f>IF(ISNUMBER(DN642)=FALSE,"",10^(DN642/10))</f>
        <v/>
      </c>
      <c r="DQ642" s="1578">
        <f>IF(AND(ISNUMBER(DO642),ISNUMBER(DP642)),IF(DO642/DP642&gt;1,ROUND((DO642)/DP642,3),1),1)</f>
        <v/>
      </c>
      <c r="DR642" s="1541"/>
      <c r="DS642" s="1541"/>
      <c r="DT642" s="1541"/>
      <c r="DU642" s="1541"/>
      <c r="DV642" s="1541"/>
      <c r="DW642" s="1541"/>
      <c r="DX642" s="1541"/>
      <c r="DY642" s="1541"/>
      <c r="DZ642" s="1541"/>
      <c r="EA642" s="1541"/>
      <c r="EB642" s="1541"/>
      <c r="EC642" s="1541"/>
      <c r="ED642" s="1541"/>
      <c r="EE642" s="1541"/>
      <c r="EF642" s="1541"/>
      <c r="EG642" s="1541"/>
      <c r="EH642" s="1541"/>
      <c r="EI642" s="1541"/>
      <c r="EJ642" s="1541"/>
      <c r="EK642" s="1541"/>
      <c r="EL642" s="1541"/>
      <c r="EM642" s="1541"/>
      <c r="EN642" s="1541"/>
      <c r="EO642" s="1541"/>
      <c r="EP642" s="1541"/>
      <c r="EQ642" s="1541"/>
      <c r="ER642" s="1541"/>
      <c r="ES642" s="1541"/>
      <c r="ET642" s="1541"/>
      <c r="EU642" s="1541"/>
      <c r="EV642" s="1541"/>
    </row>
    <row r="643" customFormat="1" ht="12.75" s="396" x14ac:dyDescent="0.2">
      <c r="A643" s="1541"/>
      <c r="B643" s="1541"/>
      <c r="C643"/>
      <c r="D643" s="1486"/>
      <c r="E643" s="1486"/>
      <c r="F643" s="672">
        <v>5.4</v>
      </c>
      <c r="G643" s="1497"/>
      <c r="H643" s="130">
        <f>BV643</f>
        <v/>
      </c>
      <c r="I643" s="130">
        <f>BW643</f>
        <v/>
      </c>
      <c r="J643" s="1299" t="inlineStr">
        <is>
          <t>5G</t>
        </is>
      </c>
      <c r="K643" s="1299" t="inlineStr">
        <is>
          <t>n2</t>
        </is>
      </c>
      <c r="L643" s="115"/>
      <c r="M643" s="130"/>
      <c r="N643" s="119"/>
      <c r="O643" s="131"/>
      <c r="P643" s="6597"/>
      <c r="Q643" s="131"/>
      <c r="R643" s="131"/>
      <c r="S643" s="130"/>
      <c r="T643" s="130">
        <v>376000</v>
      </c>
      <c r="U643" s="6593">
        <v>1880</v>
      </c>
      <c r="V643" s="119"/>
      <c r="W643" s="1305"/>
      <c r="X643" s="119"/>
      <c r="Y643" s="119"/>
      <c r="Z643" s="119"/>
      <c r="AA643" s="115"/>
      <c r="AB643" s="115"/>
      <c r="AC643" s="1300">
        <f>IF(OR(BX643="Close to Ear",BX643="Close to Head"),"Head",IF(BX643="Extremity","Extremity","Body"))</f>
        <v/>
      </c>
      <c r="AD643" s="1301">
        <f>CA643</f>
        <v/>
      </c>
      <c r="AE643" s="1299">
        <f>CB643</f>
        <v/>
      </c>
      <c r="AF643" s="115"/>
      <c r="AG643" s="1302">
        <f>IF(OR(AZ643="",BA643=""),"N/A",IF(DC643="Pass","P","F"))</f>
        <v/>
      </c>
      <c r="AH643" s="129"/>
      <c r="AI643" s="129"/>
      <c r="AJ643" s="129"/>
      <c r="AK643" s="119"/>
      <c r="AL643" s="115"/>
      <c r="AM643" s="119"/>
      <c r="AN643" s="119"/>
      <c r="AO643" s="692"/>
      <c r="AP643" s="692"/>
      <c r="AQ643" s="692"/>
      <c r="AR643" s="692"/>
      <c r="AS643" s="692"/>
      <c r="AT643" s="1303">
        <f>IF(AC643="Extremity",IF(CG643="","",CG643),"")</f>
        <v/>
      </c>
      <c r="AU643" s="1303">
        <f>IF(AC643="Extremity",IF(CH643="","",CH643),"")</f>
        <v/>
      </c>
      <c r="AV643" s="1304">
        <f>IF(AC643="Extremity","",IF(CE643="","",CE643))</f>
        <v/>
      </c>
      <c r="AW643" s="1304">
        <f>IF(AD643="Extremity","",IF(CF643="","",CF643))</f>
        <v/>
      </c>
      <c r="AX643" s="1305">
        <f>DL643</f>
        <v/>
      </c>
      <c r="AY643" s="1305">
        <f>DQ643</f>
        <v/>
      </c>
      <c r="AZ643" s="3377">
        <f>IF(AC643="Extremity",IF(DA643="","",DA643),"")</f>
        <v/>
      </c>
      <c r="BA643" s="3378">
        <f>IF(AC643="Extremity","",IF(CT643="","",CT643))</f>
        <v/>
      </c>
      <c r="BB643" s="1305">
        <f>IF(AC643="Extremity",IF(DB643="","",DB643),"")</f>
        <v/>
      </c>
      <c r="BC643" s="1304">
        <f>IF(AC643="Extremity","",IF(CZ643="","",CZ643))</f>
        <v/>
      </c>
      <c r="BD643" s="1305">
        <f>DD643</f>
        <v/>
      </c>
      <c r="BE643" s="132">
        <f>DE643</f>
        <v/>
      </c>
      <c r="BF643" s="133">
        <f>DF643*60</f>
        <v/>
      </c>
      <c r="BG643" s="121">
        <f>BE643</f>
        <v/>
      </c>
      <c r="BH643" s="133">
        <f>DG643*60</f>
        <v/>
      </c>
      <c r="BI643" s="133">
        <f>DH643</f>
        <v/>
      </c>
      <c r="BJ643" s="117"/>
      <c r="BK643" s="812">
        <f>Overview!$E$7</f>
        <v/>
      </c>
      <c r="BL643" s="117"/>
      <c r="BM643" s="834">
        <f>DI643</f>
        <v/>
      </c>
      <c r="BN643" s="812">
        <f>Overview!$P$153</f>
        <v/>
      </c>
      <c r="BO643" s="117"/>
      <c r="BP643" s="117"/>
      <c r="BQ643" s="115"/>
      <c r="BR643" s="1478"/>
      <c r="BS643" s="1541"/>
      <c r="BT643" s="1889" t="inlineStr">
        <is>
          <t>5G</t>
        </is>
      </c>
      <c r="BU643" s="1816" t="inlineStr">
        <is>
          <t>n2</t>
        </is>
      </c>
      <c r="BV643" s="595">
        <f>Overview!$H$28</f>
        <v/>
      </c>
      <c r="BW643" s="1865"/>
      <c r="BX643" s="1816" t="inlineStr">
        <is>
          <t>Body</t>
        </is>
      </c>
      <c r="BY643" s="7263"/>
      <c r="BZ643" s="1724"/>
      <c r="CA643" s="1028" t="str">
        <f>IF(COUNT(CF637:CF642)=0,IF(COUNT(CE637:CE642)=0,"TBD",VLOOKUP(MAX(CE637:CE642),CE637:CK642,7,FALSE)),VLOOKUP(MAX(CF637:CF642),CF637:CK642,6,FALSE))</f>
        <v>TBD</v>
      </c>
      <c r="CB643" s="1959">
        <v>5</v>
      </c>
      <c r="CC643" s="1087">
        <f>IF(COUNT('Conducted 5G'!$AH$3:$AH$20)=0,376000,INDEX('Conducted 5G'!$T$3:$T$20,MATCH(MAX('Conducted 5G'!$AH$3:$AH$20),'Conducted 5G'!$AH$3:$AH$20,0)))</f>
        <v>376000</v>
      </c>
      <c r="CD643" s="1087">
        <f>IF(COUNT('Conducted 5G'!$AH$3:$AH$20)=0,1880,INDEX('Conducted 5G'!$U$3:$U$20,MATCH(MAX('Conducted 5G'!$AH$3:$AH$20),'Conducted 5G'!$AH$3:$AH$20,0)))</f>
        <v>1880</v>
      </c>
      <c r="CE643" s="7234"/>
      <c r="CF643" s="7234"/>
      <c r="CG643" s="6706"/>
      <c r="CH643" s="6706"/>
      <c r="CI643" s="225">
        <f>BY643</f>
        <v/>
      </c>
      <c r="CJ643" s="237">
        <f>BZ643</f>
        <v/>
      </c>
      <c r="CK643" s="223">
        <f>CA643</f>
        <v/>
      </c>
      <c r="CL643" s="237">
        <f>CC643</f>
        <v/>
      </c>
      <c r="CM643" s="237">
        <f>CD643</f>
        <v/>
      </c>
      <c r="CN643" s="1527"/>
      <c r="CO643" s="1579"/>
      <c r="CP643" s="7214">
        <f>IF(CF643=""," ",IF(ABS(CE643-CF643)&lt;=0.1,"Valid","Not valid"))</f>
        <v/>
      </c>
      <c r="CQ643" s="1674">
        <f> IF(CE643="","",IF(AND(CE643&lt;&gt;"",CF643=""),IF(CE643&gt;=0.8,"Medir+Sig Max","No"),IF(CF643&lt;&gt;"",IF(CF643&gt;=0.8,"Medir+Sig Max","No"),"")))</f>
        <v/>
      </c>
      <c r="CR643" s="6927">
        <f>IF(UPPER('SAR FCC-ISED'!$CQ$1)="X",IF(CF643=""," ",IF((ABS(CE643)&lt;5)*AND(ABS(CF643)&lt;5)*AND(ABS(CT643)&lt;5),"Solo si es max","Medir")),IF(CF643=""," ",IF((ABS(CE643)&lt;1)*AND(ABS(CF643)&lt;1)*AND(ABS(CT643)&lt;1),"Solo si es max","Medir")))</f>
        <v/>
      </c>
      <c r="CS643" s="1674"/>
      <c r="CT643" s="220">
        <f>IF(CO643="",IF(AND(CE643="",CF643=""),"",IF(CF643="",IF(DQ643&gt;1,ROUND(DQ643*CE643,3),CE643),IF(DQ643&gt;1,ROUND(DQ643*CF643,3),CF643))),IF(AND(CE643="",CF643=""),"",IF(CF643="",IF(DQ643&gt;1,ROUND(DQ643*CE643*(1/(CO643)),3),CE643*(1/(CO643))),IF(DQ643&gt;1,ROUND(DQ643*CF643*(1/(CO643)),3),CF643*(1/(CO643))))))</f>
        <v/>
      </c>
      <c r="CU643" s="224">
        <f>BY643</f>
        <v/>
      </c>
      <c r="CV643" s="237">
        <f>BZ643</f>
        <v/>
      </c>
      <c r="CW643" s="237">
        <f>CA643</f>
        <v/>
      </c>
      <c r="CX643" s="224">
        <f>CC643</f>
        <v/>
      </c>
      <c r="CY643" s="237">
        <f>CD643</f>
        <v/>
      </c>
      <c r="CZ643" s="7474">
        <f>IF(COUNTIF(Overview!K12:K14,TRUE)&gt;0,1.6,IF(COUNTIF(Overview!L12:L14,TRUE)&gt;0,8,0))</f>
        <v/>
      </c>
      <c r="DA643" s="1788"/>
      <c r="DB643" s="7483"/>
      <c r="DC643" s="844">
        <f>IF(CT643="","",IF(CT643&gt;CZ643,"Fail","Pass"))</f>
        <v/>
      </c>
      <c r="DD643" s="402"/>
      <c r="DE643" s="1565">
        <f>MyTimestamp(DC643)</f>
        <v/>
      </c>
      <c r="DF643" s="1531">
        <f>IF(COUNT(CE643:CH643)=1,15,IF(COUNT(CE643:CH643)=0,0,30))</f>
        <v/>
      </c>
      <c r="DG643" s="1532">
        <f>IF(DF643=0,0,2)</f>
        <v/>
      </c>
      <c r="DH643" s="1866"/>
      <c r="DI643" s="1866"/>
      <c r="DJ643" s="1863"/>
      <c r="DK643" s="1789"/>
      <c r="DL643" s="1574">
        <f>10^(CN643/20)*100-100</f>
        <v/>
      </c>
      <c r="DM643" s="973"/>
      <c r="DN643" s="1083"/>
      <c r="DO643" s="973">
        <f>IF(DM643="","",10^(DM643/10))</f>
        <v/>
      </c>
      <c r="DP643" s="973">
        <f>IF(ISNUMBER(DN643)=FALSE,"",10^(DN643/10))</f>
        <v/>
      </c>
      <c r="DQ643" s="1578">
        <f>IF(AND(ISNUMBER(DO643),ISNUMBER(DP643)),IF(DO643/DP643&gt;1,ROUND((DO643)/DP643,3),1),1)</f>
        <v/>
      </c>
      <c r="DR643" s="1541"/>
      <c r="DS643" s="1541"/>
      <c r="DT643" s="1541"/>
      <c r="DU643" s="1541"/>
      <c r="DV643" s="1541"/>
      <c r="DW643" s="1541"/>
      <c r="DX643" s="1541"/>
      <c r="DY643" s="1541"/>
      <c r="DZ643" s="1541"/>
      <c r="EA643" s="1541"/>
      <c r="EB643" s="1541"/>
      <c r="EC643" s="1541"/>
      <c r="ED643" s="1541"/>
      <c r="EE643" s="1541"/>
      <c r="EF643" s="1541"/>
      <c r="EG643" s="1541"/>
      <c r="EH643" s="1541"/>
      <c r="EI643" s="1541"/>
      <c r="EJ643" s="1541"/>
      <c r="EK643" s="1541"/>
      <c r="EL643" s="1541"/>
      <c r="EM643" s="1541"/>
      <c r="EN643" s="1541"/>
      <c r="EO643" s="1541"/>
      <c r="EP643" s="1541"/>
      <c r="EQ643" s="1541"/>
      <c r="ER643" s="1541"/>
      <c r="ES643" s="1541"/>
      <c r="ET643" s="1541"/>
      <c r="EU643" s="1541"/>
      <c r="EV643" s="1541"/>
    </row>
    <row r="644" customFormat="1" ht="12.75" s="396" x14ac:dyDescent="0.2">
      <c r="A644" s="1541"/>
      <c r="B644" s="1541"/>
      <c r="C644"/>
      <c r="D644" s="1486"/>
      <c r="E644" s="1486"/>
      <c r="F644" s="672">
        <v>5.4</v>
      </c>
      <c r="G644" s="1497"/>
      <c r="H644" s="130">
        <f>BV644</f>
        <v/>
      </c>
      <c r="I644" s="130">
        <f>BW644</f>
        <v/>
      </c>
      <c r="J644" s="1299" t="inlineStr">
        <is>
          <t>5G</t>
        </is>
      </c>
      <c r="K644" s="1299" t="inlineStr">
        <is>
          <t>n2</t>
        </is>
      </c>
      <c r="L644" s="115"/>
      <c r="M644" s="130"/>
      <c r="N644" s="119"/>
      <c r="O644" s="131"/>
      <c r="P644" s="6597"/>
      <c r="Q644" s="131"/>
      <c r="R644" s="131"/>
      <c r="S644" s="130"/>
      <c r="T644" s="130">
        <v>376000</v>
      </c>
      <c r="U644" s="6593">
        <v>1880</v>
      </c>
      <c r="V644" s="119"/>
      <c r="W644" s="1305"/>
      <c r="X644" s="119"/>
      <c r="Y644" s="119"/>
      <c r="Z644" s="119"/>
      <c r="AA644" s="115"/>
      <c r="AB644" s="115"/>
      <c r="AC644" s="1300">
        <f>IF(OR(BX644="Close to Ear",BX644="Close to Head"),"Head",IF(BX644="Extremity","Extremity","Body"))</f>
        <v/>
      </c>
      <c r="AD644" s="1301">
        <f>CA644</f>
        <v/>
      </c>
      <c r="AE644" s="1299">
        <f>CB644</f>
        <v/>
      </c>
      <c r="AF644" s="115"/>
      <c r="AG644" s="1302">
        <f>IF(OR(AZ644="",BA644=""),"N/A",IF(DC644="Pass","P","F"))</f>
        <v/>
      </c>
      <c r="AH644" s="129"/>
      <c r="AI644" s="129"/>
      <c r="AJ644" s="129"/>
      <c r="AK644" s="119"/>
      <c r="AL644" s="115"/>
      <c r="AM644" s="119"/>
      <c r="AN644" s="119"/>
      <c r="AO644" s="692"/>
      <c r="AP644" s="692"/>
      <c r="AQ644" s="692"/>
      <c r="AR644" s="692"/>
      <c r="AS644" s="692"/>
      <c r="AT644" s="1303">
        <f>IF(AC644="Extremity",IF(CG644="","",CG644),"")</f>
        <v/>
      </c>
      <c r="AU644" s="1303">
        <f>IF(AC644="Extremity",IF(CH644="","",CH644),"")</f>
        <v/>
      </c>
      <c r="AV644" s="1304">
        <f>IF(AC644="Extremity","",IF(CE644="","",CE644))</f>
        <v/>
      </c>
      <c r="AW644" s="1304">
        <f>IF(AD644="Extremity","",IF(CF644="","",CF644))</f>
        <v/>
      </c>
      <c r="AX644" s="1305">
        <f>DL644</f>
        <v/>
      </c>
      <c r="AY644" s="1305">
        <f>DQ644</f>
        <v/>
      </c>
      <c r="AZ644" s="3377">
        <f>IF(AC644="Extremity",IF(DA644="","",DA644),"")</f>
        <v/>
      </c>
      <c r="BA644" s="3378">
        <f>IF(AC644="Extremity","",IF(CT644="","",CT644))</f>
        <v/>
      </c>
      <c r="BB644" s="1305">
        <f>IF(AC644="Extremity",IF(DB644="","",DB644),"")</f>
        <v/>
      </c>
      <c r="BC644" s="1304">
        <f>IF(AC644="Extremity","",IF(CZ644="","",CZ644))</f>
        <v/>
      </c>
      <c r="BD644" s="1305">
        <f>DD644</f>
        <v/>
      </c>
      <c r="BE644" s="132">
        <f>DE644</f>
        <v/>
      </c>
      <c r="BF644" s="133">
        <f>DF644*60</f>
        <v/>
      </c>
      <c r="BG644" s="121">
        <f>BE644</f>
        <v/>
      </c>
      <c r="BH644" s="133">
        <f>DG644*60</f>
        <v/>
      </c>
      <c r="BI644" s="133">
        <f>DH644</f>
        <v/>
      </c>
      <c r="BJ644" s="117"/>
      <c r="BK644" s="812">
        <f>Overview!$E$7</f>
        <v/>
      </c>
      <c r="BL644" s="117"/>
      <c r="BM644" s="834">
        <f>DI644</f>
        <v/>
      </c>
      <c r="BN644" s="812">
        <f>Overview!$P$153</f>
        <v/>
      </c>
      <c r="BO644" s="117"/>
      <c r="BP644" s="117"/>
      <c r="BQ644" s="115"/>
      <c r="BR644" s="1478"/>
      <c r="BS644" s="1541"/>
      <c r="BT644" s="1889" t="inlineStr">
        <is>
          <t>5G</t>
        </is>
      </c>
      <c r="BU644" s="1816" t="inlineStr">
        <is>
          <t>n2</t>
        </is>
      </c>
      <c r="BV644" s="595">
        <f>Overview!$H$28</f>
        <v/>
      </c>
      <c r="BW644" s="1865"/>
      <c r="BX644" s="1816" t="inlineStr">
        <is>
          <t>Body</t>
        </is>
      </c>
      <c r="BY644" s="1000"/>
      <c r="BZ644" s="1724"/>
      <c r="CA644" s="1101" t="str">
        <f>CA643</f>
        <v>TBD</v>
      </c>
      <c r="CB644" s="201">
        <v>5</v>
      </c>
      <c r="CC644" s="1101">
        <f>IF(COUNT('Conducted 5G'!$AH$3:$AH$20)=0,376000,INDEX('Conducted 5G'!$T$3:$T$20,MATCH(MAX('Conducted 5G'!$AH$3:$AH$20),'Conducted 5G'!$AH$3:$AH$20,0)))</f>
        <v>376000</v>
      </c>
      <c r="CD644" s="1101">
        <f>IF(COUNT('Conducted 5G'!$AH$3:$AH$20)=0,1880,INDEX('Conducted 5G'!$U$3:$U$20,MATCH(MAX('Conducted 5G'!$AH$3:$AH$20),'Conducted 5G'!$AH$3:$AH$20,0)))</f>
        <v>1880</v>
      </c>
      <c r="CE644" s="7234"/>
      <c r="CF644" s="7234"/>
      <c r="CG644" s="6706"/>
      <c r="CH644" s="6706"/>
      <c r="CI644" s="225">
        <f>BY644</f>
        <v/>
      </c>
      <c r="CJ644" s="237">
        <f>BZ644</f>
        <v/>
      </c>
      <c r="CK644" s="223">
        <f>CA644</f>
        <v/>
      </c>
      <c r="CL644" s="237">
        <f>CC644</f>
        <v/>
      </c>
      <c r="CM644" s="237">
        <f>CD644</f>
        <v/>
      </c>
      <c r="CN644" s="1527"/>
      <c r="CO644" s="1579"/>
      <c r="CP644" s="7214">
        <f>IF(CF644=""," ",IF(ABS(CE644-CF644)&lt;=0.1,"Valid","Not valid"))</f>
        <v/>
      </c>
      <c r="CQ644" s="1674">
        <f> IF(CE644="","",IF(AND(CE644&lt;&gt;"",CF644=""),IF(CE644&gt;=0.8,"Medir+Sig Max","No"),IF(CF644&lt;&gt;"",IF(CF644&gt;=0.8,"Medir+Sig Max","No"),"")))</f>
        <v/>
      </c>
      <c r="CR644" s="6927">
        <f>IF(UPPER('SAR FCC-ISED'!$CQ$1)="X",IF(CF644=""," ",IF((ABS(CE644)&lt;5)*AND(ABS(CF644)&lt;5)*AND(ABS(CT644)&lt;5),"Solo si es max","Medir")),IF(CF644=""," ",IF((ABS(CE644)&lt;1)*AND(ABS(CF644)&lt;1)*AND(ABS(CT644)&lt;1),"Solo si es max","Medir")))</f>
        <v/>
      </c>
      <c r="CS644" s="1674"/>
      <c r="CT644" s="220">
        <f>IF(CO644="",IF(AND(CE644="",CF644=""),"",IF(CF644="",IF(DQ644&gt;1,ROUND(DQ644*CE644,3),CE644),IF(DQ644&gt;1,ROUND(DQ644*CF644,3),CF644))),IF(AND(CE644="",CF644=""),"",IF(CF644="",IF(DQ644&gt;1,ROUND(DQ644*CE644*(1/(CO644)),3),CE644*(1/(CO644))),IF(DQ644&gt;1,ROUND(DQ644*CF644*(1/(CO644)),3),CF644*(1/(CO644))))))</f>
        <v/>
      </c>
      <c r="CU644" s="224">
        <f>BY644</f>
        <v/>
      </c>
      <c r="CV644" s="237">
        <f>BZ644</f>
        <v/>
      </c>
      <c r="CW644" s="237">
        <f>CA644</f>
        <v/>
      </c>
      <c r="CX644" s="224">
        <f>CC644</f>
        <v/>
      </c>
      <c r="CY644" s="237">
        <f>CD644</f>
        <v/>
      </c>
      <c r="CZ644" s="7474">
        <f>IF(COUNTIF(Overview!K12:K14,TRUE)&gt;0,1.6,IF(COUNTIF(Overview!L12:L14,TRUE)&gt;0,8,0))</f>
        <v/>
      </c>
      <c r="DA644" s="1788"/>
      <c r="DB644" s="7483"/>
      <c r="DC644" s="844">
        <f>IF(CT644="","",IF(CT644&gt;CZ644,"Fail","Pass"))</f>
        <v/>
      </c>
      <c r="DD644" s="402"/>
      <c r="DE644" s="1565">
        <f>MyTimestamp(DC644)</f>
        <v/>
      </c>
      <c r="DF644" s="1531">
        <f>IF(COUNT(CE644:CH644)=1,15,IF(COUNT(CE644:CH644)=0,0,30))</f>
        <v/>
      </c>
      <c r="DG644" s="1532">
        <f>IF(DF644=0,0,2)</f>
        <v/>
      </c>
      <c r="DH644" s="1866"/>
      <c r="DI644" s="1866"/>
      <c r="DJ644" s="1863"/>
      <c r="DK644" s="1789"/>
      <c r="DL644" s="1574">
        <f>10^(CN644/20)*100-100</f>
        <v/>
      </c>
      <c r="DM644" s="973"/>
      <c r="DN644" s="974"/>
      <c r="DO644" s="973">
        <f>IF(DM644="","",10^(DM644/10))</f>
        <v/>
      </c>
      <c r="DP644" s="973">
        <f>IF(ISNUMBER(DN644)=FALSE,"",10^(DN644/10))</f>
        <v/>
      </c>
      <c r="DQ644" s="1578">
        <f>IF(AND(ISNUMBER(DO644),ISNUMBER(DP644)),IF(DO644/DP644&gt;1,ROUND((DO644)/DP644,3),1),1)</f>
        <v/>
      </c>
      <c r="DR644" s="1541"/>
      <c r="DS644" s="1541"/>
      <c r="DT644" s="1541"/>
      <c r="DU644" s="1541"/>
      <c r="DV644" s="1541"/>
      <c r="DW644" s="1541"/>
      <c r="DX644" s="1541"/>
      <c r="DY644" s="1541"/>
      <c r="DZ644" s="1541"/>
      <c r="EA644" s="1541"/>
      <c r="EB644" s="1541"/>
      <c r="EC644" s="1541"/>
      <c r="ED644" s="1541"/>
      <c r="EE644" s="1541"/>
      <c r="EF644" s="1541"/>
      <c r="EG644" s="1541"/>
      <c r="EH644" s="1541"/>
      <c r="EI644" s="1541"/>
      <c r="EJ644" s="1541"/>
      <c r="EK644" s="1541"/>
      <c r="EL644" s="1541"/>
      <c r="EM644" s="1541"/>
      <c r="EN644" s="1541"/>
      <c r="EO644" s="1541"/>
      <c r="EP644" s="1541"/>
      <c r="EQ644" s="1541"/>
      <c r="ER644" s="1541"/>
      <c r="ES644" s="1541"/>
      <c r="ET644" s="1541"/>
      <c r="EU644" s="1541"/>
      <c r="EV644" s="1541"/>
    </row>
    <row r="645" customFormat="1" ht="12.75" s="396" x14ac:dyDescent="0.2">
      <c r="A645" s="1541"/>
      <c r="B645" s="1541"/>
      <c r="C645"/>
      <c r="D645" s="1486"/>
      <c r="E645" s="1486"/>
      <c r="F645" s="672">
        <v>5.4</v>
      </c>
      <c r="G645" s="1497"/>
      <c r="H645" s="130">
        <f>BV645</f>
        <v/>
      </c>
      <c r="I645" s="130">
        <f>BW645</f>
        <v/>
      </c>
      <c r="J645" s="1299" t="inlineStr">
        <is>
          <t>5G</t>
        </is>
      </c>
      <c r="K645" s="1299" t="inlineStr">
        <is>
          <t>n2</t>
        </is>
      </c>
      <c r="L645" s="115"/>
      <c r="M645" s="130"/>
      <c r="N645" s="119"/>
      <c r="O645" s="131"/>
      <c r="P645" s="6597"/>
      <c r="Q645" s="131"/>
      <c r="R645" s="131"/>
      <c r="S645" s="130"/>
      <c r="T645" s="130">
        <v>376000</v>
      </c>
      <c r="U645" s="6593">
        <v>1880</v>
      </c>
      <c r="V645" s="119"/>
      <c r="W645" s="1305"/>
      <c r="X645" s="119"/>
      <c r="Y645" s="119"/>
      <c r="Z645" s="119"/>
      <c r="AA645" s="115"/>
      <c r="AB645" s="115"/>
      <c r="AC645" s="1300">
        <f>IF(OR(BX645="Close to Ear",BX645="Close to Head"),"Head",IF(BX645="Extremity","Extremity","Body"))</f>
        <v/>
      </c>
      <c r="AD645" s="1301">
        <f>CA645</f>
        <v/>
      </c>
      <c r="AE645" s="1299">
        <f>CB645</f>
        <v/>
      </c>
      <c r="AF645" s="115"/>
      <c r="AG645" s="1302">
        <f>IF(OR(AZ645="",BA645=""),"N/A",IF(DC645="Pass","P","F"))</f>
        <v/>
      </c>
      <c r="AH645" s="129"/>
      <c r="AI645" s="129"/>
      <c r="AJ645" s="129"/>
      <c r="AK645" s="119"/>
      <c r="AL645" s="115"/>
      <c r="AM645" s="119"/>
      <c r="AN645" s="119"/>
      <c r="AO645" s="692"/>
      <c r="AP645" s="692"/>
      <c r="AQ645" s="692"/>
      <c r="AR645" s="692"/>
      <c r="AS645" s="692"/>
      <c r="AT645" s="1303">
        <f>IF(AC645="Extremity",IF(CG645="","",CG645),"")</f>
        <v/>
      </c>
      <c r="AU645" s="1303">
        <f>IF(AC645="Extremity",IF(CH645="","",CH645),"")</f>
        <v/>
      </c>
      <c r="AV645" s="1304">
        <f>IF(AC645="Extremity","",IF(CE645="","",CE645))</f>
        <v/>
      </c>
      <c r="AW645" s="1304">
        <f>IF(AD645="Extremity","",IF(CF645="","",CF645))</f>
        <v/>
      </c>
      <c r="AX645" s="1305">
        <f>DL645</f>
        <v/>
      </c>
      <c r="AY645" s="1305">
        <f>DQ645</f>
        <v/>
      </c>
      <c r="AZ645" s="3377">
        <f>IF(AC645="Extremity",IF(DA645="","",DA645),"")</f>
        <v/>
      </c>
      <c r="BA645" s="3378">
        <f>IF(AC645="Extremity","",IF(CT645="","",CT645))</f>
        <v/>
      </c>
      <c r="BB645" s="1305">
        <f>IF(AC645="Extremity",IF(DB645="","",DB645),"")</f>
        <v/>
      </c>
      <c r="BC645" s="1304">
        <f>IF(AC645="Extremity","",IF(CZ645="","",CZ645))</f>
        <v/>
      </c>
      <c r="BD645" s="1305">
        <f>DD645</f>
        <v/>
      </c>
      <c r="BE645" s="132">
        <f>DE645</f>
        <v/>
      </c>
      <c r="BF645" s="133">
        <f>DF645*60</f>
        <v/>
      </c>
      <c r="BG645" s="121">
        <f>BE645</f>
        <v/>
      </c>
      <c r="BH645" s="133">
        <f>DG645*60</f>
        <v/>
      </c>
      <c r="BI645" s="133">
        <f>DH645</f>
        <v/>
      </c>
      <c r="BJ645" s="117"/>
      <c r="BK645" s="812">
        <f>Overview!$E$7</f>
        <v/>
      </c>
      <c r="BL645" s="117"/>
      <c r="BM645" s="834">
        <f>DI645</f>
        <v/>
      </c>
      <c r="BN645" s="812">
        <f>Overview!$P$153</f>
        <v/>
      </c>
      <c r="BO645" s="117"/>
      <c r="BP645" s="117"/>
      <c r="BQ645" s="115"/>
      <c r="BR645" s="1478"/>
      <c r="BS645" s="1541"/>
      <c r="BT645" s="1889" t="inlineStr">
        <is>
          <t>5G</t>
        </is>
      </c>
      <c r="BU645" s="1816" t="inlineStr">
        <is>
          <t>n2</t>
        </is>
      </c>
      <c r="BV645" s="595">
        <f>Overview!$H$28</f>
        <v/>
      </c>
      <c r="BW645" s="1865"/>
      <c r="BX645" s="1816" t="inlineStr">
        <is>
          <t>Body</t>
        </is>
      </c>
      <c r="BY645" s="1026"/>
      <c r="BZ645" s="1724"/>
      <c r="CA645" s="856" t="str">
        <f>CA644</f>
        <v>TBD</v>
      </c>
      <c r="CB645" s="202">
        <v>5</v>
      </c>
      <c r="CC645" s="7264">
        <f>IF(COUNT('Conducted 5G'!$AH$3:$AH$20)=0,376000,INDEX('Conducted 5G'!$T$3:$T$20,MATCH(MAX('Conducted 5G'!$AH$3:$AH$20),'Conducted 5G'!$AH$3:$AH$20,0)))</f>
        <v>376000</v>
      </c>
      <c r="CD645" s="7264">
        <f>IF(COUNT('Conducted 5G'!$AH$3:$AH$20)=0,1880,INDEX('Conducted 5G'!$U$3:$U$20,MATCH(MAX('Conducted 5G'!$AH$3:$AH$20),'Conducted 5G'!$AH$3:$AH$20,0)))</f>
        <v>1880</v>
      </c>
      <c r="CE645" s="7234"/>
      <c r="CF645" s="7234"/>
      <c r="CG645" s="6706"/>
      <c r="CH645" s="6706"/>
      <c r="CI645" s="225">
        <f>BY645</f>
        <v/>
      </c>
      <c r="CJ645" s="237">
        <f>BZ645</f>
        <v/>
      </c>
      <c r="CK645" s="223">
        <f>CA645</f>
        <v/>
      </c>
      <c r="CL645" s="237">
        <f>CC645</f>
        <v/>
      </c>
      <c r="CM645" s="237">
        <f>CD645</f>
        <v/>
      </c>
      <c r="CN645" s="1527"/>
      <c r="CO645" s="1579"/>
      <c r="CP645" s="7214">
        <f>IF(CF645=""," ",IF(ABS(CE645-CF645)&lt;=0.1,"Valid","Not valid"))</f>
        <v/>
      </c>
      <c r="CQ645" s="1674">
        <f> IF(CE645="","",IF(AND(CE645&lt;&gt;"",CF645=""),IF(CE645&gt;=0.8,"Medir+Sig Max","No"),IF(CF645&lt;&gt;"",IF(CF645&gt;=0.8,"Medir+Sig Max","No"),"")))</f>
        <v/>
      </c>
      <c r="CR645" s="6927">
        <f>IF(UPPER('SAR FCC-ISED'!$CQ$1)="X",IF(CF645=""," ",IF((ABS(CE645)&lt;5)*AND(ABS(CF645)&lt;5)*AND(ABS(CT645)&lt;5),"Solo si es max","Medir")),IF(CF645=""," ",IF((ABS(CE645)&lt;1)*AND(ABS(CF645)&lt;1)*AND(ABS(CT645)&lt;1),"Solo si es max","Medir")))</f>
        <v/>
      </c>
      <c r="CS645" s="1674"/>
      <c r="CT645" s="220">
        <f>IF(CO645="",IF(AND(CE645="",CF645=""),"",IF(CF645="",IF(DQ645&gt;1,ROUND(DQ645*CE645,3),CE645),IF(DQ645&gt;1,ROUND(DQ645*CF645,3),CF645))),IF(AND(CE645="",CF645=""),"",IF(CF645="",IF(DQ645&gt;1,ROUND(DQ645*CE645*(1/(CO645)),3),CE645*(1/(CO645))),IF(DQ645&gt;1,ROUND(DQ645*CF645*(1/(CO645)),3),CF645*(1/(CO645))))))</f>
        <v/>
      </c>
      <c r="CU645" s="224">
        <f>BY645</f>
        <v/>
      </c>
      <c r="CV645" s="237">
        <f>BZ645</f>
        <v/>
      </c>
      <c r="CW645" s="237">
        <f>CA645</f>
        <v/>
      </c>
      <c r="CX645" s="224">
        <f>CC645</f>
        <v/>
      </c>
      <c r="CY645" s="237">
        <f>CD645</f>
        <v/>
      </c>
      <c r="CZ645" s="7474">
        <f>IF(COUNTIF(Overview!K12:K14,TRUE)&gt;0,1.6,IF(COUNTIF(Overview!L12:L14,TRUE)&gt;0,8,0))</f>
        <v/>
      </c>
      <c r="DA645" s="1788"/>
      <c r="DB645" s="7483"/>
      <c r="DC645" s="844">
        <f>IF(CT645="","",IF(CT645&gt;CZ645,"Fail","Pass"))</f>
        <v/>
      </c>
      <c r="DD645" s="402"/>
      <c r="DE645" s="1565">
        <f>MyTimestamp(DC645)</f>
        <v/>
      </c>
      <c r="DF645" s="1531">
        <f>IF(COUNT(CE645:CH645)=1,15,IF(COUNT(CE645:CH645)=0,0,30))</f>
        <v/>
      </c>
      <c r="DG645" s="1532">
        <f>IF(DF645=0,0,2)</f>
        <v/>
      </c>
      <c r="DH645" s="1866"/>
      <c r="DI645" s="1866"/>
      <c r="DJ645" s="1863"/>
      <c r="DK645" s="1789"/>
      <c r="DL645" s="1574">
        <f>10^(CN645/20)*100-100</f>
        <v/>
      </c>
      <c r="DM645" s="973"/>
      <c r="DN645" s="768"/>
      <c r="DO645" s="973">
        <f>IF(DM645="","",10^(DM645/10))</f>
        <v/>
      </c>
      <c r="DP645" s="973">
        <f>IF(ISNUMBER(DN645)=FALSE,"",10^(DN645/10))</f>
        <v/>
      </c>
      <c r="DQ645" s="1578">
        <f>IF(AND(ISNUMBER(DO645),ISNUMBER(DP645)),IF(DO645/DP645&gt;1,ROUND((DO645)/DP645,3),1),1)</f>
        <v/>
      </c>
      <c r="DR645" s="1541"/>
      <c r="DS645" s="1541"/>
      <c r="DT645" s="1541"/>
      <c r="DU645" s="1541"/>
      <c r="DV645" s="1541"/>
      <c r="DW645" s="1541"/>
      <c r="DX645" s="1541"/>
      <c r="DY645" s="1541"/>
      <c r="DZ645" s="1541"/>
      <c r="EA645" s="1541"/>
      <c r="EB645" s="1541"/>
      <c r="EC645" s="1541"/>
      <c r="ED645" s="1541"/>
      <c r="EE645" s="1541"/>
      <c r="EF645" s="1541"/>
      <c r="EG645" s="1541"/>
      <c r="EH645" s="1541"/>
      <c r="EI645" s="1541"/>
      <c r="EJ645" s="1541"/>
      <c r="EK645" s="1541"/>
      <c r="EL645" s="1541"/>
      <c r="EM645" s="1541"/>
      <c r="EN645" s="1541"/>
      <c r="EO645" s="1541"/>
      <c r="EP645" s="1541"/>
      <c r="EQ645" s="1541"/>
      <c r="ER645" s="1541"/>
      <c r="ES645" s="1541"/>
      <c r="ET645" s="1541"/>
      <c r="EU645" s="1541"/>
      <c r="EV645" s="1541"/>
    </row>
    <row r="646" customFormat="1" ht="12.75" s="396" x14ac:dyDescent="0.2">
      <c r="A646" s="1541"/>
      <c r="B646" s="1541"/>
      <c r="C646"/>
      <c r="D646" s="1486"/>
      <c r="E646" s="1486"/>
      <c r="F646" s="672">
        <v>5.4</v>
      </c>
      <c r="G646" s="1497"/>
      <c r="H646" s="130">
        <f>BV646</f>
        <v/>
      </c>
      <c r="I646" s="130">
        <f>BW646</f>
        <v/>
      </c>
      <c r="J646" s="1299" t="inlineStr">
        <is>
          <t>5G</t>
        </is>
      </c>
      <c r="K646" s="1299" t="inlineStr">
        <is>
          <t>n2</t>
        </is>
      </c>
      <c r="L646" s="115"/>
      <c r="M646" s="130"/>
      <c r="N646" s="119"/>
      <c r="O646" s="131"/>
      <c r="P646" s="6597"/>
      <c r="Q646" s="131"/>
      <c r="R646" s="131"/>
      <c r="S646" s="130"/>
      <c r="T646" s="130">
        <v>376000</v>
      </c>
      <c r="U646" s="6593">
        <v>1880</v>
      </c>
      <c r="V646" s="119"/>
      <c r="W646" s="1305"/>
      <c r="X646" s="119"/>
      <c r="Y646" s="119"/>
      <c r="Z646" s="119"/>
      <c r="AA646" s="115"/>
      <c r="AB646" s="115"/>
      <c r="AC646" s="1300">
        <f>IF(OR(BX646="Close to Ear",BX646="Close to Head"),"Head",IF(BX646="Extremity","Extremity","Body"))</f>
        <v/>
      </c>
      <c r="AD646" s="1301">
        <f>CA646</f>
        <v/>
      </c>
      <c r="AE646" s="1299">
        <f>CB646</f>
        <v/>
      </c>
      <c r="AF646" s="115"/>
      <c r="AG646" s="1302">
        <f>IF(OR(AZ646="",BA646=""),"N/A",IF(DC646="Pass","P","F"))</f>
        <v/>
      </c>
      <c r="AH646" s="129"/>
      <c r="AI646" s="129"/>
      <c r="AJ646" s="129"/>
      <c r="AK646" s="119"/>
      <c r="AL646" s="115"/>
      <c r="AM646" s="119"/>
      <c r="AN646" s="119"/>
      <c r="AO646" s="692"/>
      <c r="AP646" s="692"/>
      <c r="AQ646" s="692"/>
      <c r="AR646" s="692"/>
      <c r="AS646" s="692"/>
      <c r="AT646" s="1303">
        <f>IF(AC646="Extremity",IF(CG646="","",CG646),"")</f>
        <v/>
      </c>
      <c r="AU646" s="1303">
        <f>IF(AC646="Extremity",IF(CH646="","",CH646),"")</f>
        <v/>
      </c>
      <c r="AV646" s="1304">
        <f>IF(AC646="Extremity","",IF(CE646="","",CE646))</f>
        <v/>
      </c>
      <c r="AW646" s="1304">
        <f>IF(AD646="Extremity","",IF(CF646="","",CF646))</f>
        <v/>
      </c>
      <c r="AX646" s="1305">
        <f>DL646</f>
        <v/>
      </c>
      <c r="AY646" s="1305">
        <f>DQ646</f>
        <v/>
      </c>
      <c r="AZ646" s="3377">
        <f>IF(AC646="Extremity",IF(DA646="","",DA646),"")</f>
        <v/>
      </c>
      <c r="BA646" s="3378">
        <f>IF(AC646="Extremity","",IF(CT646="","",CT646))</f>
        <v/>
      </c>
      <c r="BB646" s="1305">
        <f>IF(AC646="Extremity",IF(DB646="","",DB646),"")</f>
        <v/>
      </c>
      <c r="BC646" s="1304">
        <f>IF(AC646="Extremity","",IF(CZ646="","",CZ646))</f>
        <v/>
      </c>
      <c r="BD646" s="1305">
        <f>DD646</f>
        <v/>
      </c>
      <c r="BE646" s="132">
        <f>DE646</f>
        <v/>
      </c>
      <c r="BF646" s="133">
        <f>DF646*60</f>
        <v/>
      </c>
      <c r="BG646" s="121">
        <f>BE646</f>
        <v/>
      </c>
      <c r="BH646" s="133">
        <f>DG646*60</f>
        <v/>
      </c>
      <c r="BI646" s="133">
        <f>DH646</f>
        <v/>
      </c>
      <c r="BJ646" s="117"/>
      <c r="BK646" s="812">
        <f>Overview!$E$7</f>
        <v/>
      </c>
      <c r="BL646" s="117"/>
      <c r="BM646" s="834">
        <f>DI646</f>
        <v/>
      </c>
      <c r="BN646" s="812">
        <f>Overview!$P$153</f>
        <v/>
      </c>
      <c r="BO646" s="117"/>
      <c r="BP646" s="117"/>
      <c r="BQ646" s="115"/>
      <c r="BR646" s="1478"/>
      <c r="BS646" s="1541"/>
      <c r="BT646" s="1889" t="inlineStr">
        <is>
          <t>5G</t>
        </is>
      </c>
      <c r="BU646" s="1816" t="inlineStr">
        <is>
          <t>n2</t>
        </is>
      </c>
      <c r="BV646" s="595">
        <f>Overview!$H$28</f>
        <v/>
      </c>
      <c r="BW646" s="1865"/>
      <c r="BX646" s="1816" t="inlineStr">
        <is>
          <t>Body</t>
        </is>
      </c>
      <c r="BY646" s="417"/>
      <c r="BZ646" s="1724"/>
      <c r="CA646" s="902" t="str">
        <f>IF(BY646="N/A",BY646,CA645)</f>
        <v>N/A</v>
      </c>
      <c r="CB646" s="200">
        <v>5</v>
      </c>
      <c r="CC646" s="417">
        <f>IF(COUNT('Conducted 5G'!$AH$3:$AH$20)=0,376000,INDEX('Conducted 5G'!$T$3:$T$20,MATCH(MAX('Conducted 5G'!$AH$3:$AH$20),'Conducted 5G'!$AH$3:$AH$20,0)))</f>
        <v>376000</v>
      </c>
      <c r="CD646" s="417">
        <f>IF(COUNT('Conducted 5G'!$AH$3:$AH$20)=0,1880,INDEX('Conducted 5G'!$U$3:$U$20,MATCH(MAX('Conducted 5G'!$AH$3:$AH$20),'Conducted 5G'!$AH$3:$AH$20,0)))</f>
        <v>1880</v>
      </c>
      <c r="CE646" s="7234"/>
      <c r="CF646" s="7234"/>
      <c r="CG646" s="6706"/>
      <c r="CH646" s="6706"/>
      <c r="CI646" s="225">
        <f>BY646</f>
        <v/>
      </c>
      <c r="CJ646" s="237">
        <f>BZ646</f>
        <v/>
      </c>
      <c r="CK646" s="223">
        <f>CA646</f>
        <v/>
      </c>
      <c r="CL646" s="237">
        <f>CC646</f>
        <v/>
      </c>
      <c r="CM646" s="237">
        <f>CD646</f>
        <v/>
      </c>
      <c r="CN646" s="1527"/>
      <c r="CO646" s="1579"/>
      <c r="CP646" s="7214">
        <f>IF(CF646=""," ",IF(ABS(CE646-CF646)&lt;=0.1,"Valid","Not valid"))</f>
        <v/>
      </c>
      <c r="CQ646" s="1674">
        <f> IF(CE646="","",IF(AND(CE646&lt;&gt;"",CF646=""),IF(CE646&gt;=0.8,"Medir+Sig Max","No"),IF(CF646&lt;&gt;"",IF(CF646&gt;=0.8,"Medir+Sig Max","No"),"")))</f>
        <v/>
      </c>
      <c r="CR646" s="6927">
        <f>IF(UPPER('SAR FCC-ISED'!$CQ$1)="X",IF(CF646=""," ",IF((ABS(CE646)&lt;5)*AND(ABS(CF646)&lt;5)*AND(ABS(CT646)&lt;5),"Solo si es max","Medir")),IF(CF646=""," ",IF((ABS(CE646)&lt;1)*AND(ABS(CF646)&lt;1)*AND(ABS(CT646)&lt;1),"Solo si es max","Medir")))</f>
        <v/>
      </c>
      <c r="CS646" s="1674"/>
      <c r="CT646" s="220">
        <f>IF(CO646="",IF(AND(CE646="",CF646=""),"",IF(CF646="",IF(DQ646&gt;1,ROUND(DQ646*CE646,3),CE646),IF(DQ646&gt;1,ROUND(DQ646*CF646,3),CF646))),IF(AND(CE646="",CF646=""),"",IF(CF646="",IF(DQ646&gt;1,ROUND(DQ646*CE646*(1/(CO646)),3),CE646*(1/(CO646))),IF(DQ646&gt;1,ROUND(DQ646*CF646*(1/(CO646)),3),CF646*(1/(CO646))))))</f>
        <v/>
      </c>
      <c r="CU646" s="224">
        <f>BY646</f>
        <v/>
      </c>
      <c r="CV646" s="237">
        <f>BZ646</f>
        <v/>
      </c>
      <c r="CW646" s="237">
        <f>CA646</f>
        <v/>
      </c>
      <c r="CX646" s="224">
        <f>CC646</f>
        <v/>
      </c>
      <c r="CY646" s="237">
        <f>CD646</f>
        <v/>
      </c>
      <c r="CZ646" s="7474">
        <f>IF(COUNTIF(Overview!K12:K14,TRUE)&gt;0,1.6,IF(COUNTIF(Overview!L12:L14,TRUE)&gt;0,8,0))</f>
        <v/>
      </c>
      <c r="DA646" s="1788"/>
      <c r="DB646" s="7483"/>
      <c r="DC646" s="844">
        <f>IF(CT646="","",IF(CT646&gt;CZ646,"Fail","Pass"))</f>
        <v/>
      </c>
      <c r="DD646" s="402"/>
      <c r="DE646" s="1565">
        <f>MyTimestamp(DC646)</f>
        <v/>
      </c>
      <c r="DF646" s="1531">
        <f>IF(COUNT(CE646:CH646)=1,15,IF(COUNT(CE646:CH646)=0,0,30))</f>
        <v/>
      </c>
      <c r="DG646" s="1532">
        <f>IF(DF646=0,0,2)</f>
        <v/>
      </c>
      <c r="DH646" s="1866"/>
      <c r="DI646" s="1866"/>
      <c r="DJ646" s="1863"/>
      <c r="DK646" s="1789"/>
      <c r="DL646" s="1574">
        <f>10^(CN646/20)*100-100</f>
        <v/>
      </c>
      <c r="DM646" s="973"/>
      <c r="DN646" s="769"/>
      <c r="DO646" s="973">
        <f>IF(DM646="","",10^(DM646/10))</f>
        <v/>
      </c>
      <c r="DP646" s="973">
        <f>IF(ISNUMBER(DN646)=FALSE,"",10^(DN646/10))</f>
        <v/>
      </c>
      <c r="DQ646" s="1578">
        <f>IF(AND(ISNUMBER(DO646),ISNUMBER(DP646)),IF(DO646/DP646&gt;1,ROUND((DO646)/DP646,3),1),1)</f>
        <v/>
      </c>
      <c r="DR646" s="1541"/>
      <c r="DS646" s="1541"/>
      <c r="DT646" s="1541"/>
      <c r="DU646" s="1541"/>
      <c r="DV646" s="1541"/>
      <c r="DW646" s="1541"/>
      <c r="DX646" s="1541"/>
      <c r="DY646" s="1541"/>
      <c r="DZ646" s="1541"/>
      <c r="EA646" s="1541"/>
      <c r="EB646" s="1541"/>
      <c r="EC646" s="1541"/>
      <c r="ED646" s="1541"/>
      <c r="EE646" s="1541"/>
      <c r="EF646" s="1541"/>
      <c r="EG646" s="1541"/>
      <c r="EH646" s="1541"/>
      <c r="EI646" s="1541"/>
      <c r="EJ646" s="1541"/>
      <c r="EK646" s="1541"/>
      <c r="EL646" s="1541"/>
      <c r="EM646" s="1541"/>
      <c r="EN646" s="1541"/>
      <c r="EO646" s="1541"/>
      <c r="EP646" s="1541"/>
      <c r="EQ646" s="1541"/>
      <c r="ER646" s="1541"/>
      <c r="ES646" s="1541"/>
      <c r="ET646" s="1541"/>
      <c r="EU646" s="1541"/>
      <c r="EV646" s="1541"/>
    </row>
    <row r="647" customFormat="1" ht="12.75" s="396" x14ac:dyDescent="0.2">
      <c r="A647" s="1541"/>
      <c r="B647" s="1541"/>
      <c r="C647"/>
      <c r="D647" s="1486"/>
      <c r="E647" s="1486"/>
      <c r="F647" s="672">
        <v>5.4</v>
      </c>
      <c r="G647" s="1497"/>
      <c r="H647" s="130">
        <f>BV647</f>
        <v/>
      </c>
      <c r="I647" s="130">
        <f>BW647</f>
        <v/>
      </c>
      <c r="J647" s="1299" t="inlineStr">
        <is>
          <t>5G</t>
        </is>
      </c>
      <c r="K647" s="1299" t="inlineStr">
        <is>
          <t>n2</t>
        </is>
      </c>
      <c r="L647" s="115"/>
      <c r="M647" s="130"/>
      <c r="N647" s="119"/>
      <c r="O647" s="131"/>
      <c r="P647" s="6597"/>
      <c r="Q647" s="131"/>
      <c r="R647" s="131"/>
      <c r="S647" s="130"/>
      <c r="T647" s="130">
        <v>376000</v>
      </c>
      <c r="U647" s="6593">
        <v>1880</v>
      </c>
      <c r="V647" s="119"/>
      <c r="W647" s="1305"/>
      <c r="X647" s="119"/>
      <c r="Y647" s="119"/>
      <c r="Z647" s="119"/>
      <c r="AA647" s="115"/>
      <c r="AB647" s="115"/>
      <c r="AC647" s="1300">
        <f>IF(OR(BX647="Close to Ear",BX647="Close to Head"),"Head",IF(BX647="Extremity","Extremity","Body"))</f>
        <v/>
      </c>
      <c r="AD647" s="1301">
        <f>CA647</f>
        <v/>
      </c>
      <c r="AE647" s="1299">
        <f>CB647</f>
        <v/>
      </c>
      <c r="AF647" s="115"/>
      <c r="AG647" s="1302">
        <f>IF(OR(AZ647="",BA647=""),"N/A",IF(DC647="Pass","P","F"))</f>
        <v/>
      </c>
      <c r="AH647" s="129"/>
      <c r="AI647" s="129"/>
      <c r="AJ647" s="129"/>
      <c r="AK647" s="119"/>
      <c r="AL647" s="115"/>
      <c r="AM647" s="119"/>
      <c r="AN647" s="119"/>
      <c r="AO647" s="692"/>
      <c r="AP647" s="692"/>
      <c r="AQ647" s="692"/>
      <c r="AR647" s="692"/>
      <c r="AS647" s="692"/>
      <c r="AT647" s="1303">
        <f>IF(AC647="Extremity",IF(CG647="","",CG647),"")</f>
        <v/>
      </c>
      <c r="AU647" s="1303">
        <f>IF(AC647="Extremity",IF(CH647="","",CH647),"")</f>
        <v/>
      </c>
      <c r="AV647" s="1304">
        <f>IF(AC647="Extremity","",IF(CE647="","",CE647))</f>
        <v/>
      </c>
      <c r="AW647" s="1304">
        <f>IF(AD647="Extremity","",IF(CF647="","",CF647))</f>
        <v/>
      </c>
      <c r="AX647" s="1305">
        <f>DL647</f>
        <v/>
      </c>
      <c r="AY647" s="1305">
        <f>DQ647</f>
        <v/>
      </c>
      <c r="AZ647" s="3377">
        <f>IF(AC647="Extremity",IF(DA647="","",DA647),"")</f>
        <v/>
      </c>
      <c r="BA647" s="3378">
        <f>IF(AC647="Extremity","",IF(CT647="","",CT647))</f>
        <v/>
      </c>
      <c r="BB647" s="1305">
        <f>IF(AC647="Extremity",IF(DB647="","",DB647),"")</f>
        <v/>
      </c>
      <c r="BC647" s="1304">
        <f>IF(AC647="Extremity","",IF(CZ647="","",CZ647))</f>
        <v/>
      </c>
      <c r="BD647" s="1305">
        <f>DD647</f>
        <v/>
      </c>
      <c r="BE647" s="132">
        <f>DE647</f>
        <v/>
      </c>
      <c r="BF647" s="133">
        <f>DF647*60</f>
        <v/>
      </c>
      <c r="BG647" s="121">
        <f>BE647</f>
        <v/>
      </c>
      <c r="BH647" s="133">
        <f>DG647*60</f>
        <v/>
      </c>
      <c r="BI647" s="133">
        <f>DH647</f>
        <v/>
      </c>
      <c r="BJ647" s="117"/>
      <c r="BK647" s="812">
        <f>Overview!$E$7</f>
        <v/>
      </c>
      <c r="BL647" s="117"/>
      <c r="BM647" s="834">
        <f>DI647</f>
        <v/>
      </c>
      <c r="BN647" s="812">
        <f>Overview!$P$153</f>
        <v/>
      </c>
      <c r="BO647" s="117"/>
      <c r="BP647" s="117"/>
      <c r="BQ647" s="115"/>
      <c r="BR647" s="1478"/>
      <c r="BS647" s="1541"/>
      <c r="BT647" s="1889" t="inlineStr">
        <is>
          <t>5G</t>
        </is>
      </c>
      <c r="BU647" s="1816" t="inlineStr">
        <is>
          <t>n2</t>
        </is>
      </c>
      <c r="BV647" s="595">
        <f>Overview!$H$28</f>
        <v/>
      </c>
      <c r="BW647" s="1865"/>
      <c r="BX647" s="1816" t="inlineStr">
        <is>
          <t>Body</t>
        </is>
      </c>
      <c r="BY647" s="1027"/>
      <c r="BZ647" s="1724"/>
      <c r="CA647" s="857" t="str">
        <f>CA646</f>
        <v>N/A</v>
      </c>
      <c r="CB647" s="201">
        <v>5</v>
      </c>
      <c r="CC647" s="417">
        <f>IF(COUNT('Conducted 5G'!$AH$3:$AH$20)=0,376000,INDEX('Conducted 5G'!$T$3:$T$20,MATCH(MAX('Conducted 5G'!$AH$3:$AH$20),'Conducted 5G'!$AH$3:$AH$20,0)))</f>
        <v>376000</v>
      </c>
      <c r="CD647" s="857">
        <f>IF(COUNT('Conducted 5G'!$AH$3:$AH$20)=0,1880,INDEX('Conducted 5G'!$U$3:$U$20,MATCH(MAX('Conducted 5G'!$AH$3:$AH$20),'Conducted 5G'!$AH$3:$AH$20,0)))</f>
        <v>1880</v>
      </c>
      <c r="CE647" s="7234"/>
      <c r="CF647" s="7234"/>
      <c r="CG647" s="6706"/>
      <c r="CH647" s="6706"/>
      <c r="CI647" s="225">
        <f>BY647</f>
        <v/>
      </c>
      <c r="CJ647" s="237">
        <f>BZ647</f>
        <v/>
      </c>
      <c r="CK647" s="223">
        <f>CA647</f>
        <v/>
      </c>
      <c r="CL647" s="237">
        <f>CC647</f>
        <v/>
      </c>
      <c r="CM647" s="237">
        <f>CD647</f>
        <v/>
      </c>
      <c r="CN647" s="1527"/>
      <c r="CO647" s="1579"/>
      <c r="CP647" s="7214">
        <f>IF(CF647=""," ",IF(ABS(CE647-CF647)&lt;=0.1,"Valid","Not valid"))</f>
        <v/>
      </c>
      <c r="CQ647" s="1674">
        <f> IF(CE647="","",IF(AND(CE647&lt;&gt;"",CF647=""),IF(CE647&gt;=0.8,"Medir+Sig Max","No"),IF(CF647&lt;&gt;"",IF(CF647&gt;=0.8,"Medir+Sig Max","No"),"")))</f>
        <v/>
      </c>
      <c r="CR647" s="6927">
        <f>IF(UPPER('SAR FCC-ISED'!$CQ$1)="X",IF(CF647=""," ",IF((ABS(CE647)&lt;5)*AND(ABS(CF647)&lt;5)*AND(ABS(CT647)&lt;5),"Solo si es max","Medir")),IF(CF647=""," ",IF((ABS(CE647)&lt;1)*AND(ABS(CF647)&lt;1)*AND(ABS(CT647)&lt;1),"Solo si es max","Medir")))</f>
        <v/>
      </c>
      <c r="CS647" s="1674"/>
      <c r="CT647" s="220">
        <f>IF(CO647="",IF(AND(CE647="",CF647=""),"",IF(CF647="",IF(DQ647&gt;1,ROUND(DQ647*CE647,3),CE647),IF(DQ647&gt;1,ROUND(DQ647*CF647,3),CF647))),IF(AND(CE647="",CF647=""),"",IF(CF647="",IF(DQ647&gt;1,ROUND(DQ647*CE647*(1/(CO647)),3),CE647*(1/(CO647))),IF(DQ647&gt;1,ROUND(DQ647*CF647*(1/(CO647)),3),CF647*(1/(CO647))))))</f>
        <v/>
      </c>
      <c r="CU647" s="224">
        <f>BY647</f>
        <v/>
      </c>
      <c r="CV647" s="237">
        <f>BZ647</f>
        <v/>
      </c>
      <c r="CW647" s="237">
        <f>CA647</f>
        <v/>
      </c>
      <c r="CX647" s="224">
        <f>CC647</f>
        <v/>
      </c>
      <c r="CY647" s="237">
        <f>CD647</f>
        <v/>
      </c>
      <c r="CZ647" s="7474">
        <f>IF(COUNTIF(Overview!K12:K14,TRUE)&gt;0,1.6,IF(COUNTIF(Overview!L12:L14,TRUE)&gt;0,8,0))</f>
        <v/>
      </c>
      <c r="DA647" s="1788"/>
      <c r="DB647" s="7483"/>
      <c r="DC647" s="844">
        <f>IF(CT647="","",IF(CT647&gt;CZ647,"Fail","Pass"))</f>
        <v/>
      </c>
      <c r="DD647" s="402"/>
      <c r="DE647" s="1565">
        <f>MyTimestamp(DC647)</f>
        <v/>
      </c>
      <c r="DF647" s="1531">
        <f>IF(COUNT(CE647:CH647)=1,15,IF(COUNT(CE647:CH647)=0,0,30))</f>
        <v/>
      </c>
      <c r="DG647" s="1532">
        <f>IF(DF647=0,0,2)</f>
        <v/>
      </c>
      <c r="DH647" s="1866"/>
      <c r="DI647" s="1866"/>
      <c r="DJ647" s="1863"/>
      <c r="DK647" s="1789"/>
      <c r="DL647" s="1574">
        <f>10^(CN647/20)*100-100</f>
        <v/>
      </c>
      <c r="DM647" s="973"/>
      <c r="DN647" s="771"/>
      <c r="DO647" s="973">
        <f>IF(DM647="","",10^(DM647/10))</f>
        <v/>
      </c>
      <c r="DP647" s="973">
        <f>IF(ISNUMBER(DN647)=FALSE,"",10^(DN647/10))</f>
        <v/>
      </c>
      <c r="DQ647" s="1578">
        <f>IF(AND(ISNUMBER(DO647),ISNUMBER(DP647)),IF(DO647/DP647&gt;1,ROUND((DO647)/DP647,3),1),1)</f>
        <v/>
      </c>
      <c r="DR647" s="1541"/>
      <c r="DS647" s="1541"/>
      <c r="DT647" s="1541"/>
      <c r="DU647" s="1541"/>
      <c r="DV647" s="1541"/>
      <c r="DW647" s="1541"/>
      <c r="DX647" s="1541"/>
      <c r="DY647" s="1541"/>
      <c r="DZ647" s="1541"/>
      <c r="EA647" s="1541"/>
      <c r="EB647" s="1541"/>
      <c r="EC647" s="1541"/>
      <c r="ED647" s="1541"/>
      <c r="EE647" s="1541"/>
      <c r="EF647" s="1541"/>
      <c r="EG647" s="1541"/>
      <c r="EH647" s="1541"/>
      <c r="EI647" s="1541"/>
      <c r="EJ647" s="1541"/>
      <c r="EK647" s="1541"/>
      <c r="EL647" s="1541"/>
      <c r="EM647" s="1541"/>
      <c r="EN647" s="1541"/>
      <c r="EO647" s="1541"/>
      <c r="EP647" s="1541"/>
      <c r="EQ647" s="1541"/>
      <c r="ER647" s="1541"/>
      <c r="ES647" s="1541"/>
      <c r="ET647" s="1541"/>
      <c r="EU647" s="1541"/>
      <c r="EV647" s="1541"/>
    </row>
    <row r="648" customFormat="1" ht="12.75" s="396" x14ac:dyDescent="0.2">
      <c r="A648" s="1541"/>
      <c r="B648" s="1541"/>
      <c r="C648"/>
      <c r="D648" s="1486"/>
      <c r="E648" s="1486"/>
      <c r="F648" s="672">
        <v>5.4</v>
      </c>
      <c r="G648" s="1497"/>
      <c r="H648" s="130">
        <f>BV648</f>
        <v/>
      </c>
      <c r="I648" s="130">
        <f>BW648</f>
        <v/>
      </c>
      <c r="J648" s="1299" t="inlineStr">
        <is>
          <t>5G</t>
        </is>
      </c>
      <c r="K648" s="1299" t="inlineStr">
        <is>
          <t>n2</t>
        </is>
      </c>
      <c r="L648" s="115"/>
      <c r="M648" s="130"/>
      <c r="N648" s="119"/>
      <c r="O648" s="131"/>
      <c r="P648" s="6597"/>
      <c r="Q648" s="131"/>
      <c r="R648" s="131"/>
      <c r="S648" s="130"/>
      <c r="T648" s="130">
        <v>376000</v>
      </c>
      <c r="U648" s="6593">
        <v>1880</v>
      </c>
      <c r="V648" s="119"/>
      <c r="W648" s="1305"/>
      <c r="X648" s="119"/>
      <c r="Y648" s="119"/>
      <c r="Z648" s="119"/>
      <c r="AA648" s="115"/>
      <c r="AB648" s="115"/>
      <c r="AC648" s="1300">
        <f>IF(OR(BX648="Close to Ear",BX648="Close to Head"),"Head",IF(BX648="Extremity","Extremity","Body"))</f>
        <v/>
      </c>
      <c r="AD648" s="1301">
        <f>CA648</f>
        <v/>
      </c>
      <c r="AE648" s="1299">
        <f>CB648</f>
        <v/>
      </c>
      <c r="AF648" s="115"/>
      <c r="AG648" s="1302">
        <f>IF(OR(AZ648="",BA648=""),"N/A",IF(DC648="Pass","P","F"))</f>
        <v/>
      </c>
      <c r="AH648" s="129"/>
      <c r="AI648" s="129"/>
      <c r="AJ648" s="129"/>
      <c r="AK648" s="119"/>
      <c r="AL648" s="115"/>
      <c r="AM648" s="119"/>
      <c r="AN648" s="119"/>
      <c r="AO648" s="692"/>
      <c r="AP648" s="692"/>
      <c r="AQ648" s="692"/>
      <c r="AR648" s="692"/>
      <c r="AS648" s="692"/>
      <c r="AT648" s="1303">
        <f>IF(AC648="Extremity",IF(CG648="","",CG648),"")</f>
        <v/>
      </c>
      <c r="AU648" s="1303">
        <f>IF(AC648="Extremity",IF(CH648="","",CH648),"")</f>
        <v/>
      </c>
      <c r="AV648" s="1304">
        <f>IF(AC648="Extremity","",IF(CE648="","",CE648))</f>
        <v/>
      </c>
      <c r="AW648" s="1304"/>
      <c r="AX648" s="1305">
        <f>DL648</f>
        <v/>
      </c>
      <c r="AY648" s="1305">
        <f>DQ648</f>
        <v/>
      </c>
      <c r="AZ648" s="3377">
        <f>IF(AC648="Extremity",IF(DA648="","",DA648),"")</f>
        <v/>
      </c>
      <c r="BA648" s="3378">
        <f>IF(AC648="Extremity","",IF(CT648="","",CT648))</f>
        <v/>
      </c>
      <c r="BB648" s="1305">
        <f>IF(AC648="Extremity",IF(DB648="","",DB648),"")</f>
        <v/>
      </c>
      <c r="BC648" s="1304">
        <f>IF(AC648="Extremity","",IF(CZ648="","",CZ648))</f>
        <v/>
      </c>
      <c r="BD648" s="1305">
        <f>DD648</f>
        <v/>
      </c>
      <c r="BE648" s="132">
        <f>DE648</f>
        <v/>
      </c>
      <c r="BF648" s="133">
        <f>DF648*60</f>
        <v/>
      </c>
      <c r="BG648" s="121">
        <f>BE648</f>
        <v/>
      </c>
      <c r="BH648" s="133">
        <f>DG648*60</f>
        <v/>
      </c>
      <c r="BI648" s="133">
        <f>DH648</f>
        <v/>
      </c>
      <c r="BJ648" s="117"/>
      <c r="BK648" s="812">
        <f>Overview!$E$7</f>
        <v/>
      </c>
      <c r="BL648" s="117"/>
      <c r="BM648" s="834">
        <f>DI648</f>
        <v/>
      </c>
      <c r="BN648" s="812">
        <f>Overview!$P$153</f>
        <v/>
      </c>
      <c r="BO648" s="117"/>
      <c r="BP648" s="117"/>
      <c r="BQ648" s="115"/>
      <c r="BR648" s="1478"/>
      <c r="BS648" s="1541"/>
      <c r="BT648" s="1889" t="inlineStr">
        <is>
          <t>5G</t>
        </is>
      </c>
      <c r="BU648" s="1816" t="inlineStr">
        <is>
          <t>n2</t>
        </is>
      </c>
      <c r="BV648" s="595">
        <f>Overview!$H$28</f>
        <v/>
      </c>
      <c r="BW648" s="1865"/>
      <c r="BX648" s="1816" t="inlineStr">
        <is>
          <t>Body</t>
        </is>
      </c>
      <c r="BY648" s="7259"/>
      <c r="BZ648" s="1865"/>
      <c r="CA648" s="856" t="str">
        <f>CA647</f>
        <v>N/A</v>
      </c>
      <c r="CB648" s="202">
        <v>5</v>
      </c>
      <c r="CC648" s="856">
        <f>IF(COUNT('Conducted 5G'!$AH$3:$AH$20)=0,376000,INDEX('Conducted 5G'!$T$3:$T$20,MATCH(MAX('Conducted 5G'!$AH$3:$AH$20),'Conducted 5G'!$AH$3:$AH$20,0)))</f>
        <v>376000</v>
      </c>
      <c r="CD648" s="856">
        <f>IF(COUNT('Conducted 5G'!$AH$3:$AH$20)=0,1880,INDEX('Conducted 5G'!$U$3:$U$20,MATCH(MAX('Conducted 5G'!$AH$3:$AH$20),'Conducted 5G'!$AH$3:$AH$20,0)))</f>
        <v>1880</v>
      </c>
      <c r="CE648" s="7234"/>
      <c r="CF648" s="7234"/>
      <c r="CG648" s="6706"/>
      <c r="CH648" s="6706"/>
      <c r="CI648" s="225">
        <f>BY648</f>
        <v/>
      </c>
      <c r="CJ648" s="237">
        <f>BZ648</f>
        <v/>
      </c>
      <c r="CK648" s="223">
        <f>CA648</f>
        <v/>
      </c>
      <c r="CL648" s="237">
        <f>CC648</f>
        <v/>
      </c>
      <c r="CM648" s="237">
        <f>CD648</f>
        <v/>
      </c>
      <c r="CN648" s="1527"/>
      <c r="CO648" s="1579"/>
      <c r="CP648" s="7214">
        <f>IF(CF648=""," ",IF(ABS(CE648-CF648)&lt;=0.1,"Valid","Not valid"))</f>
        <v/>
      </c>
      <c r="CQ648" s="1674">
        <f> IF(CE648="","",IF(AND(CE648&lt;&gt;"",CF648=""),IF(CE648&gt;=0.8,"Medir+Sig Max","No"),IF(CF648&lt;&gt;"",IF(CF648&gt;=0.8,"Medir+Sig Max","No"),"")))</f>
        <v/>
      </c>
      <c r="CR648" s="6927">
        <f>IF(UPPER('SAR FCC-ISED'!$CQ$1)="X",IF(CF648=""," ",IF((ABS(CE648)&lt;5)*AND(ABS(CF648)&lt;5)*AND(ABS(CT648)&lt;5),"Solo si es max","Medir")),IF(CF648=""," ",IF((ABS(CE648)&lt;1)*AND(ABS(CF648)&lt;1)*AND(ABS(CT648)&lt;1),"Solo si es max","Medir")))</f>
        <v/>
      </c>
      <c r="CS648" s="1674"/>
      <c r="CT648" s="220">
        <f>IF(CO648="",IF(AND(CE648="",CF648=""),"",IF(CF648="",IF(DQ648&gt;1,ROUND(DQ648*CE648,3),CE648),IF(DQ648&gt;1,ROUND(DQ648*CF648,3),CF648))),IF(AND(CE648="",CF648=""),"",IF(CF648="",IF(DQ648&gt;1,ROUND(DQ648*CE648*(1/(CO648)),3),CE648*(1/(CO648))),IF(DQ648&gt;1,ROUND(DQ648*CF648*(1/(CO648)),3),CF648*(1/(CO648))))))</f>
        <v/>
      </c>
      <c r="CU648" s="224">
        <f>BY648</f>
        <v/>
      </c>
      <c r="CV648" s="237">
        <f>BZ648</f>
        <v/>
      </c>
      <c r="CW648" s="237">
        <f>CA648</f>
        <v/>
      </c>
      <c r="CX648" s="224">
        <f>CC648</f>
        <v/>
      </c>
      <c r="CY648" s="237">
        <f>CD648</f>
        <v/>
      </c>
      <c r="CZ648" s="7474">
        <f>IF(COUNTIF(Overview!K12:K14,TRUE)&gt;0,1.6,IF(COUNTIF(Overview!L12:L14,TRUE)&gt;0,8,0))</f>
        <v/>
      </c>
      <c r="DA648" s="1788"/>
      <c r="DB648" s="7483"/>
      <c r="DC648" s="844">
        <f>IF(CT648="","",IF(CT648&gt;CZ648,"Fail","Pass"))</f>
        <v/>
      </c>
      <c r="DD648" s="402"/>
      <c r="DE648" s="1565">
        <f>MyTimestamp(DC648)</f>
        <v/>
      </c>
      <c r="DF648" s="1531">
        <f>IF(COUNT(CE648:CH648)=1,15,IF(COUNT(CE648:CH648)=0,0,30))</f>
        <v/>
      </c>
      <c r="DG648" s="1532">
        <f>IF(DF648=0,0,2)</f>
        <v/>
      </c>
      <c r="DH648" s="1866"/>
      <c r="DI648" s="1866"/>
      <c r="DJ648" s="1863"/>
      <c r="DK648" s="1789"/>
      <c r="DL648" s="1574">
        <f>10^(CN648/20)*100-100</f>
        <v/>
      </c>
      <c r="DM648" s="973"/>
      <c r="DN648" s="768"/>
      <c r="DO648" s="973">
        <f>IF(DM648="","",10^(DM648/10))</f>
        <v/>
      </c>
      <c r="DP648" s="973">
        <f>IF(ISNUMBER(DN648)=FALSE,"",10^(DN648/10))</f>
        <v/>
      </c>
      <c r="DQ648" s="1578">
        <f>IF(AND(ISNUMBER(DO648),ISNUMBER(DP648)),IF(DO648/DP648&gt;1,ROUND((DO648)/DP648,3),1),1)</f>
        <v/>
      </c>
      <c r="DR648" s="1541"/>
      <c r="DS648" s="1541"/>
      <c r="DT648" s="1541"/>
      <c r="DU648" s="1541"/>
      <c r="DV648" s="1541"/>
      <c r="DW648" s="1541"/>
      <c r="DX648" s="1541"/>
      <c r="DY648" s="1541"/>
      <c r="DZ648" s="1541"/>
      <c r="EA648" s="1541"/>
      <c r="EB648" s="1541"/>
      <c r="EC648" s="1541"/>
      <c r="ED648" s="1541"/>
      <c r="EE648" s="1541"/>
      <c r="EF648" s="1541"/>
      <c r="EG648" s="1541"/>
      <c r="EH648" s="1541"/>
      <c r="EI648" s="1541"/>
      <c r="EJ648" s="1541"/>
      <c r="EK648" s="1541"/>
      <c r="EL648" s="1541"/>
      <c r="EM648" s="1541"/>
      <c r="EN648" s="1541"/>
      <c r="EO648" s="1541"/>
      <c r="EP648" s="1541"/>
      <c r="EQ648" s="1541"/>
      <c r="ER648" s="1541"/>
      <c r="ES648" s="1541"/>
      <c r="ET648" s="1541"/>
      <c r="EU648" s="1541"/>
      <c r="EV648" s="1541"/>
    </row>
    <row r="649" customFormat="1" ht="12.75" s="396" x14ac:dyDescent="0.2">
      <c r="A649" s="1541"/>
      <c r="B649" s="1541"/>
      <c r="C649"/>
      <c r="D649" s="1486"/>
      <c r="E649" s="1486"/>
      <c r="F649" s="672">
        <v>5.4</v>
      </c>
      <c r="G649" s="1497"/>
      <c r="H649" s="130">
        <f>BV649</f>
        <v/>
      </c>
      <c r="I649" s="130">
        <f>BW649</f>
        <v/>
      </c>
      <c r="J649" s="1299" t="inlineStr">
        <is>
          <t>5G</t>
        </is>
      </c>
      <c r="K649" s="1299" t="inlineStr">
        <is>
          <t>n2</t>
        </is>
      </c>
      <c r="L649" s="115"/>
      <c r="M649" s="130"/>
      <c r="N649" s="119"/>
      <c r="O649" s="131"/>
      <c r="P649" s="6597"/>
      <c r="Q649" s="131"/>
      <c r="R649" s="131"/>
      <c r="S649" s="130"/>
      <c r="T649" s="130">
        <v>376000</v>
      </c>
      <c r="U649" s="6593">
        <v>1880</v>
      </c>
      <c r="V649" s="119"/>
      <c r="W649" s="1305"/>
      <c r="X649" s="119"/>
      <c r="Y649" s="119"/>
      <c r="Z649" s="119"/>
      <c r="AA649" s="115"/>
      <c r="AB649" s="115"/>
      <c r="AC649" s="1300">
        <f>IF(OR(BX649="Close to Ear",BX649="Close to Head"),"Head",IF(BX649="Extremity","Extremity","Body"))</f>
        <v/>
      </c>
      <c r="AD649" s="1301">
        <f>CA649</f>
        <v/>
      </c>
      <c r="AE649" s="1299">
        <f>CB649</f>
        <v/>
      </c>
      <c r="AF649" s="115"/>
      <c r="AG649" s="1302">
        <f>IF(OR(AZ649="",BA649=""),"N/A",IF(DC649="Pass","P","F"))</f>
        <v/>
      </c>
      <c r="AH649" s="129"/>
      <c r="AI649" s="129"/>
      <c r="AJ649" s="129"/>
      <c r="AK649" s="119"/>
      <c r="AL649" s="115"/>
      <c r="AM649" s="119"/>
      <c r="AN649" s="119"/>
      <c r="AO649" s="692"/>
      <c r="AP649" s="692"/>
      <c r="AQ649" s="692"/>
      <c r="AR649" s="692"/>
      <c r="AS649" s="692"/>
      <c r="AT649" s="1303">
        <f>IF(AC649="Extremity",IF(CG649="","",CG649),"")</f>
        <v/>
      </c>
      <c r="AU649" s="1303">
        <f>IF(AC649="Extremity",IF(CH649="","",CH649),"")</f>
        <v/>
      </c>
      <c r="AV649" s="1304">
        <f>IF(AC649="Extremity","",IF(CE649="","",CE649))</f>
        <v/>
      </c>
      <c r="AW649" s="1304">
        <f>IF(AD649="Extremity","",IF(CF649="","",CF649))</f>
        <v/>
      </c>
      <c r="AX649" s="1305">
        <f>DL649</f>
        <v/>
      </c>
      <c r="AY649" s="1305">
        <f>DQ649</f>
        <v/>
      </c>
      <c r="AZ649" s="3377">
        <f>IF(AC649="Extremity",IF(DA649="","",DA649),"")</f>
        <v/>
      </c>
      <c r="BA649" s="3378">
        <f>IF(AC649="Extremity","",IF(CT649="","",CT649))</f>
        <v/>
      </c>
      <c r="BB649" s="1305">
        <f>IF(AC649="Extremity",IF(DB649="","",DB649),"")</f>
        <v/>
      </c>
      <c r="BC649" s="1304">
        <f>IF(AC649="Extremity","",IF(CZ649="","",CZ649))</f>
        <v/>
      </c>
      <c r="BD649" s="1305">
        <f>DD649</f>
        <v/>
      </c>
      <c r="BE649" s="132">
        <f>DE649</f>
        <v/>
      </c>
      <c r="BF649" s="133">
        <f>DF649*60</f>
        <v/>
      </c>
      <c r="BG649" s="121">
        <f>BE649</f>
        <v/>
      </c>
      <c r="BH649" s="133">
        <f>DG649*60</f>
        <v/>
      </c>
      <c r="BI649" s="133">
        <f>DH649</f>
        <v/>
      </c>
      <c r="BJ649" s="117"/>
      <c r="BK649" s="812">
        <f>Overview!$E$7</f>
        <v/>
      </c>
      <c r="BL649" s="117"/>
      <c r="BM649" s="834">
        <f>DI649</f>
        <v/>
      </c>
      <c r="BN649" s="812">
        <f>Overview!$P$153</f>
        <v/>
      </c>
      <c r="BO649" s="117"/>
      <c r="BP649" s="117"/>
      <c r="BQ649" s="115"/>
      <c r="BR649" s="1478"/>
      <c r="BS649" s="1541"/>
      <c r="BT649" s="1889" t="inlineStr">
        <is>
          <t>5G</t>
        </is>
      </c>
      <c r="BU649" s="1816" t="inlineStr">
        <is>
          <t>n2</t>
        </is>
      </c>
      <c r="BV649" s="595">
        <f>Overview!$H$28</f>
        <v/>
      </c>
      <c r="BW649" s="1865"/>
      <c r="BX649" s="1816" t="inlineStr">
        <is>
          <t>Body</t>
        </is>
      </c>
      <c r="BY649" s="1891"/>
      <c r="BZ649" s="1865"/>
      <c r="CA649" s="902" t="str">
        <f>IF(BY649="N/A","N/A",CA648)</f>
        <v>N/A</v>
      </c>
      <c r="CB649" s="200">
        <v>5</v>
      </c>
      <c r="CC649" s="902">
        <f>IF(COUNT('Conducted 5G'!$AH$3:$AH$20)=0,376000,INDEX('Conducted 5G'!$T$3:$T$20,MATCH(MAX('Conducted 5G'!$AH$3:$AH$20),'Conducted 5G'!$AH$3:$AH$20,0)))</f>
        <v>376000</v>
      </c>
      <c r="CD649" s="902">
        <f>IF(COUNT('Conducted 5G'!$AH$3:$AH$20)=0,1880,INDEX('Conducted 5G'!$U$3:$U$20,MATCH(MAX('Conducted 5G'!$AH$3:$AH$20),'Conducted 5G'!$AH$3:$AH$20,0)))</f>
        <v>1880</v>
      </c>
      <c r="CE649" s="7234"/>
      <c r="CF649" s="7234"/>
      <c r="CG649" s="6706"/>
      <c r="CH649" s="6706"/>
      <c r="CI649" s="225">
        <f>BY649</f>
        <v/>
      </c>
      <c r="CJ649" s="237">
        <f>BZ649</f>
        <v/>
      </c>
      <c r="CK649" s="223">
        <f>CA649</f>
        <v/>
      </c>
      <c r="CL649" s="237">
        <f>CC649</f>
        <v/>
      </c>
      <c r="CM649" s="237">
        <f>CD649</f>
        <v/>
      </c>
      <c r="CN649" s="1527"/>
      <c r="CO649" s="1579"/>
      <c r="CP649" s="7214">
        <f>IF(CF649=""," ",IF(ABS(CE649-CF649)&lt;=0.1,"Valid","Not valid"))</f>
        <v/>
      </c>
      <c r="CQ649" s="1674">
        <f> IF(CE649="","",IF(AND(CE649&lt;&gt;"",CF649=""),IF(CE649&gt;=0.8,"Medir+Sig Max","No"),IF(CF649&lt;&gt;"",IF(CF649&gt;=0.8,"Medir+Sig Max","No"),"")))</f>
        <v/>
      </c>
      <c r="CR649" s="6927">
        <f>IF(UPPER('SAR FCC-ISED'!$CQ$1)="X",IF(CF649=""," ",IF((ABS(CE649)&lt;5)*AND(ABS(CF649)&lt;5)*AND(ABS(CT649)&lt;5),"Solo si es max","Medir")),IF(CF649=""," ",IF((ABS(CE649)&lt;1)*AND(ABS(CF649)&lt;1)*AND(ABS(CT649)&lt;1),"Solo si es max","Medir")))</f>
        <v/>
      </c>
      <c r="CS649" s="1674"/>
      <c r="CT649" s="220">
        <f>IF(CO649="",IF(AND(CE649="",CF649=""),"",IF(CF649="",IF(DQ649&gt;1,ROUND(DQ649*CE649,3),CE649),IF(DQ649&gt;1,ROUND(DQ649*CF649,3),CF649))),IF(AND(CE649="",CF649=""),"",IF(CF649="",IF(DQ649&gt;1,ROUND(DQ649*CE649*(1/(CO649)),3),CE649*(1/(CO649))),IF(DQ649&gt;1,ROUND(DQ649*CF649*(1/(CO649)),3),CF649*(1/(CO649))))))</f>
        <v/>
      </c>
      <c r="CU649" s="224">
        <f>BY649</f>
        <v/>
      </c>
      <c r="CV649" s="237">
        <f>BZ649</f>
        <v/>
      </c>
      <c r="CW649" s="237">
        <f>CA649</f>
        <v/>
      </c>
      <c r="CX649" s="224">
        <f>CC649</f>
        <v/>
      </c>
      <c r="CY649" s="237">
        <f>CD649</f>
        <v/>
      </c>
      <c r="CZ649" s="7474">
        <f>IF(COUNTIF(Overview!K12:K14,TRUE)&gt;0,1.6,IF(COUNTIF(Overview!L12:L14,TRUE)&gt;0,8,0))</f>
        <v/>
      </c>
      <c r="DA649" s="1788"/>
      <c r="DB649" s="7483"/>
      <c r="DC649" s="844">
        <f>IF(CT649="","",IF(CT649&gt;CZ649,"Fail","Pass"))</f>
        <v/>
      </c>
      <c r="DD649" s="402"/>
      <c r="DE649" s="1565">
        <f>MyTimestamp(DC649)</f>
        <v/>
      </c>
      <c r="DF649" s="1531">
        <f>IF(COUNT(CE649:CH649)=1,15,IF(COUNT(CE649:CH649)=0,0,30))</f>
        <v/>
      </c>
      <c r="DG649" s="1532">
        <f>IF(DF649=0,0,2)</f>
        <v/>
      </c>
      <c r="DH649" s="1866"/>
      <c r="DI649" s="1866"/>
      <c r="DJ649" s="1863"/>
      <c r="DK649" s="1789"/>
      <c r="DL649" s="1574">
        <f>10^(CN649/20)*100-100</f>
        <v/>
      </c>
      <c r="DM649" s="973"/>
      <c r="DN649" s="769"/>
      <c r="DO649" s="973">
        <f>IF(DM649="","",10^(DM649/10))</f>
        <v/>
      </c>
      <c r="DP649" s="973">
        <f>IF(ISNUMBER(DN649)=FALSE,"",10^(DN649/10))</f>
        <v/>
      </c>
      <c r="DQ649" s="1578">
        <f>IF(AND(ISNUMBER(DO649),ISNUMBER(DP649)),IF(DO649/DP649&gt;1,ROUND((DO649)/DP649,3),1),1)</f>
        <v/>
      </c>
      <c r="DR649" s="1541"/>
      <c r="DS649" s="1541"/>
      <c r="DT649" s="1541"/>
      <c r="DU649" s="1541"/>
      <c r="DV649" s="1541"/>
      <c r="DW649" s="1541"/>
      <c r="DX649" s="1541"/>
      <c r="DY649" s="1541"/>
      <c r="DZ649" s="1541"/>
      <c r="EA649" s="1541"/>
      <c r="EB649" s="1541"/>
      <c r="EC649" s="1541"/>
      <c r="ED649" s="1541"/>
      <c r="EE649" s="1541"/>
      <c r="EF649" s="1541"/>
      <c r="EG649" s="1541"/>
      <c r="EH649" s="1541"/>
      <c r="EI649" s="1541"/>
      <c r="EJ649" s="1541"/>
      <c r="EK649" s="1541"/>
      <c r="EL649" s="1541"/>
      <c r="EM649" s="1541"/>
      <c r="EN649" s="1541"/>
      <c r="EO649" s="1541"/>
      <c r="EP649" s="1541"/>
      <c r="EQ649" s="1541"/>
      <c r="ER649" s="1541"/>
      <c r="ES649" s="1541"/>
      <c r="ET649" s="1541"/>
      <c r="EU649" s="1541"/>
      <c r="EV649" s="1541"/>
    </row>
    <row r="650" customFormat="1" ht="12.75" s="396" x14ac:dyDescent="0.2">
      <c r="A650" s="1541"/>
      <c r="B650" s="1541"/>
      <c r="C650"/>
      <c r="D650" s="1486"/>
      <c r="E650" s="1486"/>
      <c r="F650" s="672">
        <v>5.4</v>
      </c>
      <c r="G650" s="1497"/>
      <c r="H650" s="130">
        <f>BV650</f>
        <v/>
      </c>
      <c r="I650" s="130">
        <f>BW650</f>
        <v/>
      </c>
      <c r="J650" s="1299" t="inlineStr">
        <is>
          <t>5G</t>
        </is>
      </c>
      <c r="K650" s="1299" t="inlineStr">
        <is>
          <t>n2</t>
        </is>
      </c>
      <c r="L650" s="115"/>
      <c r="M650" s="130"/>
      <c r="N650" s="119"/>
      <c r="O650" s="131"/>
      <c r="P650" s="6597"/>
      <c r="Q650" s="131"/>
      <c r="R650" s="131"/>
      <c r="S650" s="130"/>
      <c r="T650" s="130">
        <v>376000</v>
      </c>
      <c r="U650" s="6593">
        <v>1880</v>
      </c>
      <c r="V650" s="119"/>
      <c r="W650" s="1305"/>
      <c r="X650" s="119"/>
      <c r="Y650" s="119"/>
      <c r="Z650" s="119"/>
      <c r="AA650" s="115"/>
      <c r="AB650" s="115"/>
      <c r="AC650" s="1300">
        <f>IF(OR(BX650="Close to Ear",BX650="Close to Head"),"Head",IF(BX650="Extremity","Extremity","Body"))</f>
        <v/>
      </c>
      <c r="AD650" s="1301">
        <f>CA650</f>
        <v/>
      </c>
      <c r="AE650" s="1299">
        <f>CB650</f>
        <v/>
      </c>
      <c r="AF650" s="115"/>
      <c r="AG650" s="1302">
        <f>IF(OR(AZ650="",BA650=""),"N/A",IF(DC650="Pass","P","F"))</f>
        <v/>
      </c>
      <c r="AH650" s="129"/>
      <c r="AI650" s="129"/>
      <c r="AJ650" s="129"/>
      <c r="AK650" s="119"/>
      <c r="AL650" s="115"/>
      <c r="AM650" s="119"/>
      <c r="AN650" s="119"/>
      <c r="AO650" s="692"/>
      <c r="AP650" s="692"/>
      <c r="AQ650" s="692"/>
      <c r="AR650" s="692"/>
      <c r="AS650" s="692"/>
      <c r="AT650" s="1303">
        <f>IF(AC650="Extremity",IF(CG650="","",CG650),"")</f>
        <v/>
      </c>
      <c r="AU650" s="1303">
        <f>IF(AC650="Extremity",IF(CH650="","",CH650),"")</f>
        <v/>
      </c>
      <c r="AV650" s="1304">
        <f>IF(AC650="Extremity","",IF(CE650="","",CE650))</f>
        <v/>
      </c>
      <c r="AW650" s="1304">
        <f>IF(AD650="Extremity","",IF(CF648="","",CF648))</f>
        <v/>
      </c>
      <c r="AX650" s="1305">
        <f>DL650</f>
        <v/>
      </c>
      <c r="AY650" s="1305">
        <f>DQ650</f>
        <v/>
      </c>
      <c r="AZ650" s="3377">
        <f>IF(AC650="Extremity",IF(DA650="","",DA650),"")</f>
        <v/>
      </c>
      <c r="BA650" s="3378">
        <f>IF(AC650="Extremity","",IF(CT650="","",CT650))</f>
        <v/>
      </c>
      <c r="BB650" s="1305">
        <f>IF(AC650="Extremity",IF(DB650="","",DB650),"")</f>
        <v/>
      </c>
      <c r="BC650" s="1304">
        <f>IF(AC650="Extremity","",IF(CZ650="","",CZ650))</f>
        <v/>
      </c>
      <c r="BD650" s="1305">
        <f>DD650</f>
        <v/>
      </c>
      <c r="BE650" s="132">
        <f>DE650</f>
        <v/>
      </c>
      <c r="BF650" s="133">
        <f>DF650*60</f>
        <v/>
      </c>
      <c r="BG650" s="121">
        <f>BE650</f>
        <v/>
      </c>
      <c r="BH650" s="133">
        <f>DG650*60</f>
        <v/>
      </c>
      <c r="BI650" s="133">
        <f>DH650</f>
        <v/>
      </c>
      <c r="BJ650" s="117"/>
      <c r="BK650" s="812">
        <f>Overview!$E$7</f>
        <v/>
      </c>
      <c r="BL650" s="117"/>
      <c r="BM650" s="834">
        <f>DI650</f>
        <v/>
      </c>
      <c r="BN650" s="812">
        <f>Overview!$P$153</f>
        <v/>
      </c>
      <c r="BO650" s="117"/>
      <c r="BP650" s="117"/>
      <c r="BQ650" s="115"/>
      <c r="BR650" s="1478"/>
      <c r="BS650" s="1541"/>
      <c r="BT650" s="1889" t="inlineStr">
        <is>
          <t>5G</t>
        </is>
      </c>
      <c r="BU650" s="1816" t="inlineStr">
        <is>
          <t>n2</t>
        </is>
      </c>
      <c r="BV650" s="595">
        <f>Overview!$H$28</f>
        <v/>
      </c>
      <c r="BW650" s="1865"/>
      <c r="BX650" s="1816" t="inlineStr">
        <is>
          <t>Body</t>
        </is>
      </c>
      <c r="BY650" s="7260"/>
      <c r="BZ650" s="1865"/>
      <c r="CA650" s="857" t="str">
        <f>CA649</f>
        <v>N/A</v>
      </c>
      <c r="CB650" s="201">
        <v>5</v>
      </c>
      <c r="CC650" s="857">
        <f>IF(COUNT('Conducted 5G'!$AH$3:$AH$20)=0,376000,INDEX('Conducted 5G'!$T$3:$T$20,MATCH(MAX('Conducted 5G'!$AH$3:$AH$20),'Conducted 5G'!$AH$3:$AH$20,0)))</f>
        <v>376000</v>
      </c>
      <c r="CD650" s="857">
        <f>IF(COUNT('Conducted 5G'!$AH$3:$AH$20)=0,1880,INDEX('Conducted 5G'!$U$3:$U$20,MATCH(MAX('Conducted 5G'!$AH$3:$AH$20),'Conducted 5G'!$AH$3:$AH$20,0)))</f>
        <v>1880</v>
      </c>
      <c r="CE650" s="7234"/>
      <c r="CF650" s="7234"/>
      <c r="CG650" s="6706"/>
      <c r="CH650" s="6706"/>
      <c r="CI650" s="225">
        <f>BY650</f>
        <v/>
      </c>
      <c r="CJ650" s="237">
        <f>BZ650</f>
        <v/>
      </c>
      <c r="CK650" s="223">
        <f>CA650</f>
        <v/>
      </c>
      <c r="CL650" s="237">
        <f>CC650</f>
        <v/>
      </c>
      <c r="CM650" s="237">
        <f>CD650</f>
        <v/>
      </c>
      <c r="CN650" s="1527"/>
      <c r="CO650" s="1579"/>
      <c r="CP650" s="7214">
        <f>IF(CF650=""," ",IF(ABS(CE650-CF650)&lt;=0.1,"Valid","Not valid"))</f>
        <v/>
      </c>
      <c r="CQ650" s="1674">
        <f> IF(CE650="","",IF(AND(CE650&lt;&gt;"",CF650=""),IF(CE650&gt;=0.8,"Medir+Sig Max","No"),IF(CF650&lt;&gt;"",IF(CF650&gt;=0.8,"Medir+Sig Max","No"),"")))</f>
        <v/>
      </c>
      <c r="CR650" s="6927">
        <f>IF(UPPER('SAR FCC-ISED'!$CQ$1)="X",IF(CF650=""," ",IF((ABS(CE650)&lt;5)*AND(ABS(CF650)&lt;5)*AND(ABS(CT650)&lt;5),"Solo si es max","Medir")),IF(CF650=""," ",IF((ABS(CE650)&lt;1)*AND(ABS(CF650)&lt;1)*AND(ABS(CT650)&lt;1),"Solo si es max","Medir")))</f>
        <v/>
      </c>
      <c r="CS650" s="1674"/>
      <c r="CT650" s="220">
        <f>IF(CO650="",IF(AND(CE650="",CF650=""),"",IF(CF650="",IF(DQ650&gt;1,ROUND(DQ650*CE650,3),CE650),IF(DQ650&gt;1,ROUND(DQ650*CF650,3),CF650))),IF(AND(CE650="",CF650=""),"",IF(CF650="",IF(DQ650&gt;1,ROUND(DQ650*CE650*(1/(CO650)),3),CE650*(1/(CO650))),IF(DQ650&gt;1,ROUND(DQ650*CF650*(1/(CO650)),3),CF650*(1/(CO650))))))</f>
        <v/>
      </c>
      <c r="CU650" s="224">
        <f>BY650</f>
        <v/>
      </c>
      <c r="CV650" s="237">
        <f>BZ650</f>
        <v/>
      </c>
      <c r="CW650" s="237">
        <f>CA650</f>
        <v/>
      </c>
      <c r="CX650" s="224">
        <f>CC650</f>
        <v/>
      </c>
      <c r="CY650" s="237">
        <f>CD650</f>
        <v/>
      </c>
      <c r="CZ650" s="7474">
        <f>IF(COUNTIF(Overview!K12:K14,TRUE)&gt;0,1.6,IF(COUNTIF(Overview!L12:L14,TRUE)&gt;0,8,0))</f>
        <v/>
      </c>
      <c r="DA650" s="1788"/>
      <c r="DB650" s="7483"/>
      <c r="DC650" s="844">
        <f>IF(CT650="","",IF(CT650&gt;CZ650,"Fail","Pass"))</f>
        <v/>
      </c>
      <c r="DD650" s="402"/>
      <c r="DE650" s="1565">
        <f>MyTimestamp(DC650)</f>
        <v/>
      </c>
      <c r="DF650" s="1531">
        <f>IF(COUNT(CE650:CH650)=1,15,IF(COUNT(CE650:CH650)=0,0,30))</f>
        <v/>
      </c>
      <c r="DG650" s="1532">
        <f>IF(DF650=0,0,2)</f>
        <v/>
      </c>
      <c r="DH650" s="1866"/>
      <c r="DI650" s="1866"/>
      <c r="DJ650" s="1863"/>
      <c r="DK650" s="1789"/>
      <c r="DL650" s="1574">
        <f>10^(CN650/20)*100-100</f>
        <v/>
      </c>
      <c r="DM650" s="973"/>
      <c r="DN650" s="771"/>
      <c r="DO650" s="973">
        <f>IF(DM650="","",10^(DM650/10))</f>
        <v/>
      </c>
      <c r="DP650" s="973">
        <f>IF(ISNUMBER(DN650)=FALSE,"",10^(DN650/10))</f>
        <v/>
      </c>
      <c r="DQ650" s="1578">
        <f>IF(AND(ISNUMBER(DO650),ISNUMBER(DP650)),IF(DO650/DP650&gt;1,ROUND((DO650)/DP650,3),1),1)</f>
        <v/>
      </c>
      <c r="DR650" s="1541"/>
      <c r="DS650" s="1541"/>
      <c r="DT650" s="1541"/>
      <c r="DU650" s="1541"/>
      <c r="DV650" s="1541"/>
      <c r="DW650" s="1541"/>
      <c r="DX650" s="1541"/>
      <c r="DY650" s="1541"/>
      <c r="DZ650" s="1541"/>
      <c r="EA650" s="1541"/>
      <c r="EB650" s="1541"/>
      <c r="EC650" s="1541"/>
      <c r="ED650" s="1541"/>
      <c r="EE650" s="1541"/>
      <c r="EF650" s="1541"/>
      <c r="EG650" s="1541"/>
      <c r="EH650" s="1541"/>
      <c r="EI650" s="1541"/>
      <c r="EJ650" s="1541"/>
      <c r="EK650" s="1541"/>
      <c r="EL650" s="1541"/>
      <c r="EM650" s="1541"/>
      <c r="EN650" s="1541"/>
      <c r="EO650" s="1541"/>
      <c r="EP650" s="1541"/>
      <c r="EQ650" s="1541"/>
      <c r="ER650" s="1541"/>
      <c r="ES650" s="1541"/>
      <c r="ET650" s="1541"/>
      <c r="EU650" s="1541"/>
      <c r="EV650" s="1541"/>
    </row>
    <row r="651" customFormat="1" ht="12.75" s="396" x14ac:dyDescent="0.2">
      <c r="A651" s="1541"/>
      <c r="B651" s="1541"/>
      <c r="C651"/>
      <c r="D651" s="1486"/>
      <c r="E651" s="1486"/>
      <c r="F651" s="672">
        <v>5.4</v>
      </c>
      <c r="G651" s="1497"/>
      <c r="H651" s="130">
        <f>BV651</f>
        <v/>
      </c>
      <c r="I651" s="130">
        <f>BW651</f>
        <v/>
      </c>
      <c r="J651" s="1299" t="inlineStr">
        <is>
          <t>5G</t>
        </is>
      </c>
      <c r="K651" s="1299" t="inlineStr">
        <is>
          <t>n2</t>
        </is>
      </c>
      <c r="L651" s="115"/>
      <c r="M651" s="130"/>
      <c r="N651" s="119"/>
      <c r="O651" s="131"/>
      <c r="P651" s="6597"/>
      <c r="Q651" s="131"/>
      <c r="R651" s="131"/>
      <c r="S651" s="130"/>
      <c r="T651" s="130">
        <v>376000</v>
      </c>
      <c r="U651" s="6593">
        <v>1880</v>
      </c>
      <c r="V651" s="119"/>
      <c r="W651" s="1305"/>
      <c r="X651" s="119"/>
      <c r="Y651" s="119"/>
      <c r="Z651" s="119"/>
      <c r="AA651" s="115"/>
      <c r="AB651" s="115"/>
      <c r="AC651" s="1300">
        <f>IF(OR(BX651="Close to Ear",BX651="Close to Head"),"Head",IF(BX651="Extremity","Extremity","Body"))</f>
        <v/>
      </c>
      <c r="AD651" s="1301">
        <f>CA651</f>
        <v/>
      </c>
      <c r="AE651" s="1299">
        <f>CB651</f>
        <v/>
      </c>
      <c r="AF651" s="115"/>
      <c r="AG651" s="1302">
        <f>IF(OR(AZ651="",BA651=""),"N/A",IF(DC651="Pass","P","F"))</f>
        <v/>
      </c>
      <c r="AH651" s="129"/>
      <c r="AI651" s="129"/>
      <c r="AJ651" s="129"/>
      <c r="AK651" s="119"/>
      <c r="AL651" s="115"/>
      <c r="AM651" s="119"/>
      <c r="AN651" s="119"/>
      <c r="AO651" s="692"/>
      <c r="AP651" s="692"/>
      <c r="AQ651" s="692"/>
      <c r="AR651" s="692"/>
      <c r="AS651" s="692"/>
      <c r="AT651" s="1303">
        <f>IF(AC651="Extremity",IF(CG651="","",CG651),"")</f>
        <v/>
      </c>
      <c r="AU651" s="1303">
        <f>IF(AC651="Extremity",IF(CH651="","",CH651),"")</f>
        <v/>
      </c>
      <c r="AV651" s="1304">
        <f>IF(AC651="Extremity","",IF(CE651="","",CE651))</f>
        <v/>
      </c>
      <c r="AW651" s="1304">
        <f>IF(AD651="Extremity","",IF(CF651="","",CF651))</f>
        <v/>
      </c>
      <c r="AX651" s="1305">
        <f>DL651</f>
        <v/>
      </c>
      <c r="AY651" s="1305">
        <f>DQ651</f>
        <v/>
      </c>
      <c r="AZ651" s="3377">
        <f>IF(AC651="Extremity",IF(DA651="","",DA651),"")</f>
        <v/>
      </c>
      <c r="BA651" s="3378">
        <f>IF(AC651="Extremity","",IF(CT651="","",CT651))</f>
        <v/>
      </c>
      <c r="BB651" s="1305">
        <f>IF(AC651="Extremity",IF(DB651="","",DB651),"")</f>
        <v/>
      </c>
      <c r="BC651" s="1304">
        <f>IF(AC651="Extremity","",IF(CZ651="","",CZ651))</f>
        <v/>
      </c>
      <c r="BD651" s="1305">
        <f>DD651</f>
        <v/>
      </c>
      <c r="BE651" s="132">
        <f>DE651</f>
        <v/>
      </c>
      <c r="BF651" s="133">
        <f>DF651*60</f>
        <v/>
      </c>
      <c r="BG651" s="121">
        <f>BE651</f>
        <v/>
      </c>
      <c r="BH651" s="133">
        <f>DG651*60</f>
        <v/>
      </c>
      <c r="BI651" s="133">
        <f>DH651</f>
        <v/>
      </c>
      <c r="BJ651" s="117"/>
      <c r="BK651" s="812">
        <f>Overview!$E$7</f>
        <v/>
      </c>
      <c r="BL651" s="117"/>
      <c r="BM651" s="834">
        <f>DI651</f>
        <v/>
      </c>
      <c r="BN651" s="812">
        <f>Overview!$P$153</f>
        <v/>
      </c>
      <c r="BO651" s="117"/>
      <c r="BP651" s="117"/>
      <c r="BQ651" s="115"/>
      <c r="BR651" s="1478"/>
      <c r="BS651" s="1541"/>
      <c r="BT651" s="1889" t="inlineStr">
        <is>
          <t>5G</t>
        </is>
      </c>
      <c r="BU651" s="1816" t="inlineStr">
        <is>
          <t>n2</t>
        </is>
      </c>
      <c r="BV651" s="595">
        <f>Overview!$H$28</f>
        <v/>
      </c>
      <c r="BW651" s="1865"/>
      <c r="BX651" s="1816" t="inlineStr">
        <is>
          <t>Body</t>
        </is>
      </c>
      <c r="BY651" s="7281"/>
      <c r="BZ651" s="1865"/>
      <c r="CA651" s="849" t="str">
        <f>CONCATENATE(CA648," - Variability")</f>
        <v>N/A - Variability</v>
      </c>
      <c r="CB651" s="200">
        <v>0</v>
      </c>
      <c r="CC651" s="849">
        <f>IF(COUNT('Conducted 5G'!$AH$3:$AH$20)=0,376000,INDEX('Conducted 5G'!$T$3:$T$20,MATCH(MAX('Conducted 5G'!$AH$3:$AH$20),'Conducted 5G'!$AH$3:$AH$20,0)))</f>
        <v>376000</v>
      </c>
      <c r="CD651" s="849">
        <f>IF(COUNT('Conducted 5G'!$AH$3:$AH$20)=0,1880,INDEX('Conducted 5G'!$U$3:$U$20,MATCH(MAX('Conducted 5G'!$AH$3:$AH$20),'Conducted 5G'!$AH$3:$AH$20,0)))</f>
        <v>1880</v>
      </c>
      <c r="CE651" s="7234"/>
      <c r="CF651" s="7234"/>
      <c r="CG651" s="6706"/>
      <c r="CH651" s="6706"/>
      <c r="CI651" s="225">
        <f>BY651</f>
        <v/>
      </c>
      <c r="CJ651" s="237">
        <f>BZ651</f>
        <v/>
      </c>
      <c r="CK651" s="223">
        <f>CA651</f>
        <v/>
      </c>
      <c r="CL651" s="237">
        <f>CC651</f>
        <v/>
      </c>
      <c r="CM651" s="237">
        <f>CD651</f>
        <v/>
      </c>
      <c r="CN651" s="1527"/>
      <c r="CO651" s="1579"/>
      <c r="CP651" s="7214">
        <f>IF(CF651=""," ",IF(ABS(CE651-CF651)&lt;=0.1,"Valid","Not valid"))</f>
        <v/>
      </c>
      <c r="CQ651" s="1674">
        <f> IF(CE651="","",IF(AND(CE651&lt;&gt;"",CF651=""),IF(CE651&gt;=0.8,"Medir+Sig Max","No"),IF(CF651&lt;&gt;"",IF(CF651&gt;=0.8,"Medir+Sig Max","No"),"")))</f>
        <v/>
      </c>
      <c r="CR651" s="6927">
        <f>IF(UPPER('SAR FCC-ISED'!$CQ$1)="X",IF(CF651=""," ",IF((ABS(CE651)&lt;5)*AND(ABS(CF651)&lt;5)*AND(ABS(CT651)&lt;5),"Solo si es max","Medir")),IF(CF651=""," ",IF((ABS(CE651)&lt;1)*AND(ABS(CF651)&lt;1)*AND(ABS(CT651)&lt;1),"Solo si es max","Medir")))</f>
        <v/>
      </c>
      <c r="CS651" s="1674">
        <f>IF(CF651="","",IF(MAX(CF637:CF650)=0,"",IF(AND(CF651&lt;=1.45,(CF651/MAX(CF637:CF650))&lt;=1.2,(CF651/MAX(CF637:CF650))&gt;=0.8),"Válido","REPETIR VAR")))</f>
        <v/>
      </c>
      <c r="CT651" s="220">
        <f>IF(CO651="",IF(AND(CE651="",CF651=""),"",IF(CF651="",IF(DQ651&gt;1,ROUND(DQ651*CE651,3),CE651),IF(DQ651&gt;1,ROUND(DQ651*CF651,3),CF651))),IF(AND(CE651="",CF651=""),"",IF(CF651="",IF(DQ651&gt;1,ROUND(DQ651*CE651*(1/(CO651)),3),CE651*(1/(CO651))),IF(DQ651&gt;1,ROUND(DQ651*CF651*(1/(CO651)),3),CF651*(1/(CO651))))))</f>
        <v/>
      </c>
      <c r="CU651" s="224">
        <f>BY651</f>
        <v/>
      </c>
      <c r="CV651" s="237">
        <f>BZ651</f>
        <v/>
      </c>
      <c r="CW651" s="237">
        <f>CA651</f>
        <v/>
      </c>
      <c r="CX651" s="224">
        <f>CC651</f>
        <v/>
      </c>
      <c r="CY651" s="237">
        <f>CD651</f>
        <v/>
      </c>
      <c r="CZ651" s="7474">
        <f>IF(COUNTIF(Overview!K12:K14,TRUE)&gt;0,1.6,IF(COUNTIF(Overview!L12:L14,TRUE)&gt;0,8,0))</f>
        <v/>
      </c>
      <c r="DA651" s="1788"/>
      <c r="DB651" s="7483"/>
      <c r="DC651" s="844">
        <f>IF(CT651="","",IF(CT651&gt;CZ651,"Fail","Pass"))</f>
        <v/>
      </c>
      <c r="DD651" s="402"/>
      <c r="DE651" s="1565">
        <f>MyTimestamp(DC651)</f>
        <v/>
      </c>
      <c r="DF651" s="1531">
        <f>IF(COUNT(CE651:CH651)=1,15,IF(COUNT(CE651:CH651)=0,0,30))</f>
        <v/>
      </c>
      <c r="DG651" s="1532">
        <f>IF(DF651=0,0,2)</f>
        <v/>
      </c>
      <c r="DH651" s="1866"/>
      <c r="DI651" s="1866"/>
      <c r="DJ651" s="1863"/>
      <c r="DK651" s="1789"/>
      <c r="DL651" s="1574">
        <f>10^(CN651/20)*100-100</f>
        <v/>
      </c>
      <c r="DM651" s="973"/>
      <c r="DN651" s="772"/>
      <c r="DO651" s="973">
        <f>IF(DM651="","",10^(DM651/10))</f>
        <v/>
      </c>
      <c r="DP651" s="973">
        <f>IF(ISNUMBER(DN651)=FALSE,"",10^(DN651/10))</f>
        <v/>
      </c>
      <c r="DQ651" s="1578">
        <f>IF(AND(ISNUMBER(DO651),ISNUMBER(DP651)),IF(DO651/DP651&gt;1,ROUND((DO651)/DP651,3),1),1)</f>
        <v/>
      </c>
      <c r="DR651" s="1541"/>
      <c r="DS651" s="1541"/>
      <c r="DT651" s="1541"/>
      <c r="DU651" s="1541"/>
      <c r="DV651" s="1541"/>
      <c r="DW651" s="1541"/>
      <c r="DX651" s="1541"/>
      <c r="DY651" s="1541"/>
      <c r="DZ651" s="1541"/>
      <c r="EA651" s="1541"/>
      <c r="EB651" s="1541"/>
      <c r="EC651" s="1541"/>
      <c r="ED651" s="1541"/>
      <c r="EE651" s="1541"/>
      <c r="EF651" s="1541"/>
      <c r="EG651" s="1541"/>
      <c r="EH651" s="1541"/>
      <c r="EI651" s="1541"/>
      <c r="EJ651" s="1541"/>
      <c r="EK651" s="1541"/>
      <c r="EL651" s="1541"/>
      <c r="EM651" s="1541"/>
      <c r="EN651" s="1541"/>
      <c r="EO651" s="1541"/>
      <c r="EP651" s="1541"/>
      <c r="EQ651" s="1541"/>
      <c r="ER651" s="1541"/>
      <c r="ES651" s="1541"/>
      <c r="ET651" s="1541"/>
      <c r="EU651" s="1541"/>
      <c r="EV651" s="1541"/>
    </row>
    <row r="652" customFormat="1" ht="12.75" s="396" x14ac:dyDescent="0.2">
      <c r="A652" s="1541"/>
      <c r="B652" s="1541"/>
      <c r="C652"/>
      <c r="D652" s="1486"/>
      <c r="E652" s="1486"/>
      <c r="F652" s="672">
        <v>5.4</v>
      </c>
      <c r="G652" s="1497"/>
      <c r="H652" s="130">
        <f>BV652</f>
        <v/>
      </c>
      <c r="I652" s="130">
        <f>BW652</f>
        <v/>
      </c>
      <c r="J652" s="1299" t="inlineStr">
        <is>
          <t>5G</t>
        </is>
      </c>
      <c r="K652" s="1299" t="inlineStr">
        <is>
          <t>n2</t>
        </is>
      </c>
      <c r="L652" s="115"/>
      <c r="M652" s="130"/>
      <c r="N652" s="119"/>
      <c r="O652" s="131"/>
      <c r="P652" s="6597"/>
      <c r="Q652" s="131"/>
      <c r="R652" s="131"/>
      <c r="S652" s="130"/>
      <c r="T652" s="130">
        <v>376000</v>
      </c>
      <c r="U652" s="6593">
        <v>1880</v>
      </c>
      <c r="V652" s="119"/>
      <c r="W652" s="1305"/>
      <c r="X652" s="119"/>
      <c r="Y652" s="119"/>
      <c r="Z652" s="119"/>
      <c r="AA652" s="115"/>
      <c r="AB652" s="115"/>
      <c r="AC652" s="1300">
        <f>IF(OR(BX652="Close to Ear",BX652="Close to Head"),"Head",IF(BX652="Extremity","Extremity","Body"))</f>
        <v/>
      </c>
      <c r="AD652" s="1301">
        <f>CA652</f>
        <v/>
      </c>
      <c r="AE652" s="1299">
        <f>CB652</f>
        <v/>
      </c>
      <c r="AF652" s="115"/>
      <c r="AG652" s="1302">
        <f>IF(OR(AZ652="",BA652=""),"N/A",IF(DC652="Pass","P","F"))</f>
        <v/>
      </c>
      <c r="AH652" s="129"/>
      <c r="AI652" s="129"/>
      <c r="AJ652" s="129"/>
      <c r="AK652" s="119"/>
      <c r="AL652" s="115"/>
      <c r="AM652" s="119"/>
      <c r="AN652" s="119"/>
      <c r="AO652" s="692"/>
      <c r="AP652" s="692"/>
      <c r="AQ652" s="692"/>
      <c r="AR652" s="692"/>
      <c r="AS652" s="692"/>
      <c r="AT652" s="1303">
        <f>IF(AC652="Extremity",IF(CG652="","",CG652),"")</f>
        <v/>
      </c>
      <c r="AU652" s="1303">
        <f>IF(AC652="Extremity",IF(CH652="","",CH652),"")</f>
        <v/>
      </c>
      <c r="AV652" s="1304">
        <f>IF(AC652="Extremity","",IF(CE652="","",CE652))</f>
        <v/>
      </c>
      <c r="AW652" s="1304">
        <f>IF(AD652="Extremity","",IF(CF652="","",CF652))</f>
        <v/>
      </c>
      <c r="AX652" s="1305">
        <f>DL652</f>
        <v/>
      </c>
      <c r="AY652" s="1305">
        <f>DQ652</f>
        <v/>
      </c>
      <c r="AZ652" s="3377">
        <f>IF(AC652="Extremity",IF(DA652="","",DA652),"")</f>
        <v/>
      </c>
      <c r="BA652" s="3378">
        <f>IF(AC652="Extremity","",IF(CT652="","",CT652))</f>
        <v/>
      </c>
      <c r="BB652" s="1305">
        <f>IF(AC652="Extremity",IF(DB652="","",DB652),"")</f>
        <v/>
      </c>
      <c r="BC652" s="1304">
        <f>IF(AC652="Extremity","",IF(CZ652="","",CZ652))</f>
        <v/>
      </c>
      <c r="BD652" s="1305">
        <f>DD652</f>
        <v/>
      </c>
      <c r="BE652" s="132">
        <f>DE652</f>
        <v/>
      </c>
      <c r="BF652" s="133">
        <f>DF652*60</f>
        <v/>
      </c>
      <c r="BG652" s="121">
        <f>BE652</f>
        <v/>
      </c>
      <c r="BH652" s="133">
        <f>DG652*60</f>
        <v/>
      </c>
      <c r="BI652" s="133">
        <f>DH652</f>
        <v/>
      </c>
      <c r="BJ652" s="117"/>
      <c r="BK652" s="812">
        <f>Overview!$E$7</f>
        <v/>
      </c>
      <c r="BL652" s="117"/>
      <c r="BM652" s="834">
        <f>DI652</f>
        <v/>
      </c>
      <c r="BN652" s="812">
        <f>Overview!$P$153</f>
        <v/>
      </c>
      <c r="BO652" s="117"/>
      <c r="BP652" s="117"/>
      <c r="BQ652" s="115"/>
      <c r="BR652" s="1478"/>
      <c r="BS652" s="1541"/>
      <c r="BT652" s="1889" t="inlineStr">
        <is>
          <t>5G</t>
        </is>
      </c>
      <c r="BU652" s="1816" t="inlineStr">
        <is>
          <t>n2</t>
        </is>
      </c>
      <c r="BV652" s="595">
        <f>Overview!$H$28</f>
        <v/>
      </c>
      <c r="BW652" s="1865"/>
      <c r="BX652" s="1816" t="inlineStr">
        <is>
          <t>Body</t>
        </is>
      </c>
      <c r="BY652" s="7282"/>
      <c r="BZ652" s="1865"/>
      <c r="CA652" s="1673" t="str">
        <f>IF(CF651&gt;=1.45,CONCATENATE(CA651," - Variability2"),"N/A")</f>
        <v>N/A</v>
      </c>
      <c r="CB652" s="200">
        <v>0</v>
      </c>
      <c r="CC652" s="1673">
        <f>IF(COUNT('Conducted 5G'!$AH$3:$AH$20)=0,376000,INDEX('Conducted 5G'!$T$3:$T$20,MATCH(MAX('Conducted 5G'!$AH$3:$AH$20),'Conducted 5G'!$AH$3:$AH$20,0)))</f>
        <v>376000</v>
      </c>
      <c r="CD652" s="1673">
        <f>IF(COUNT('Conducted 5G'!$AH$3:$AH$20)=0,1880,INDEX('Conducted 5G'!$U$3:$U$20,MATCH(MAX('Conducted 5G'!$AH$3:$AH$20),'Conducted 5G'!$AH$3:$AH$20,0)))</f>
        <v>1880</v>
      </c>
      <c r="CE652" s="7234"/>
      <c r="CF652" s="7234"/>
      <c r="CG652" s="6706"/>
      <c r="CH652" s="6706"/>
      <c r="CI652" s="225">
        <f>BY652</f>
        <v/>
      </c>
      <c r="CJ652" s="237">
        <f>BZ652</f>
        <v/>
      </c>
      <c r="CK652" s="223">
        <f>CA652</f>
        <v/>
      </c>
      <c r="CL652" s="237">
        <f>CC652</f>
        <v/>
      </c>
      <c r="CM652" s="237">
        <f>CD652</f>
        <v/>
      </c>
      <c r="CN652" s="1527"/>
      <c r="CO652" s="1579"/>
      <c r="CP652" s="7214">
        <f>IF(CF652=""," ",IF(ABS(CE652-CF652)&lt;=0.1,"Valid","Not valid"))</f>
        <v/>
      </c>
      <c r="CQ652" s="1674">
        <f> IF(CE652="","",IF(AND(CE652&lt;&gt;"",CF652=""),IF(CE652&gt;=0.8,"Medir+Sig Max","No"),IF(CF652&lt;&gt;"",IF(CF652&gt;=0.8,"Medir+Sig Max","No"),"")))</f>
        <v/>
      </c>
      <c r="CR652" s="6927">
        <f>IF(UPPER('SAR FCC-ISED'!$CQ$1)="X",IF(CF652=""," ",IF((ABS(CE652)&lt;5)*AND(ABS(CF652)&lt;5)*AND(ABS(CT652)&lt;5),"Solo si es max","Medir")),IF(CF652=""," ",IF((ABS(CE652)&lt;1)*AND(ABS(CF652)&lt;1)*AND(ABS(CT652)&lt;1),"Solo si es max","Medir")))</f>
        <v/>
      </c>
      <c r="CS652" s="1674"/>
      <c r="CT652" s="220">
        <f>IF(CO652="",IF(AND(CE652="",CF652=""),"",IF(CF652="",IF(DQ652&gt;1,ROUND(DQ652*CE652,3),CE652),IF(DQ652&gt;1,ROUND(DQ652*CF652,3),CF652))),IF(AND(CE652="",CF652=""),"",IF(CF652="",IF(DQ652&gt;1,ROUND(DQ652*CE652*(1/(CO652)),3),CE652*(1/(CO652))),IF(DQ652&gt;1,ROUND(DQ652*CF652*(1/(CO652)),3),CF652*(1/(CO652))))))</f>
        <v/>
      </c>
      <c r="CU652" s="224">
        <f>BY652</f>
        <v/>
      </c>
      <c r="CV652" s="237">
        <f>BZ652</f>
        <v/>
      </c>
      <c r="CW652" s="237">
        <f>CA652</f>
        <v/>
      </c>
      <c r="CX652" s="224">
        <f>CC652</f>
        <v/>
      </c>
      <c r="CY652" s="237">
        <f>CD652</f>
        <v/>
      </c>
      <c r="CZ652" s="7474">
        <f>IF(COUNTIF(Overview!K12:K14,TRUE)&gt;0,1.6,IF(COUNTIF(Overview!L12:L14,TRUE)&gt;0,8,0))</f>
        <v/>
      </c>
      <c r="DA652" s="1788"/>
      <c r="DB652" s="7483"/>
      <c r="DC652" s="844">
        <f>IF(CT652="","",IF(CT652&gt;CZ652,"Fail","Pass"))</f>
        <v/>
      </c>
      <c r="DD652" s="402"/>
      <c r="DE652" s="1565">
        <f>MyTimestamp(DC652)</f>
        <v/>
      </c>
      <c r="DF652" s="1531">
        <f>IF(COUNT(CE652:CH652)=1,15,IF(COUNT(CE652:CH652)=0,0,30))</f>
        <v/>
      </c>
      <c r="DG652" s="1532">
        <f>IF(DF652=0,0,2)</f>
        <v/>
      </c>
      <c r="DH652" s="1866"/>
      <c r="DI652" s="1866"/>
      <c r="DJ652" s="1863"/>
      <c r="DK652" s="1789"/>
      <c r="DL652" s="1574">
        <f>10^(CN652/20)*100-100</f>
        <v/>
      </c>
      <c r="DM652" s="973"/>
      <c r="DN652" s="772"/>
      <c r="DO652" s="973">
        <f>IF(DM652="","",10^(DM652/10))</f>
        <v/>
      </c>
      <c r="DP652" s="973">
        <f>IF(ISNUMBER(DN652)=FALSE,"",10^(DN652/10))</f>
        <v/>
      </c>
      <c r="DQ652" s="1578">
        <f>IF(AND(ISNUMBER(DO652),ISNUMBER(DP652)),IF(DO652/DP652&gt;1,ROUND((DO652)/DP652,3),1),1)</f>
        <v/>
      </c>
      <c r="DR652" s="1541"/>
      <c r="DS652" s="1541"/>
      <c r="DT652" s="1541"/>
      <c r="DU652" s="1541"/>
      <c r="DV652" s="1541"/>
      <c r="DW652" s="1541"/>
      <c r="DX652" s="1541"/>
      <c r="DY652" s="1541"/>
      <c r="DZ652" s="1541"/>
      <c r="EA652" s="1541"/>
      <c r="EB652" s="1541"/>
      <c r="EC652" s="1541"/>
      <c r="ED652" s="1541"/>
      <c r="EE652" s="1541"/>
      <c r="EF652" s="1541"/>
      <c r="EG652" s="1541"/>
      <c r="EH652" s="1541"/>
      <c r="EI652" s="1541"/>
      <c r="EJ652" s="1541"/>
      <c r="EK652" s="1541"/>
      <c r="EL652" s="1541"/>
      <c r="EM652" s="1541"/>
      <c r="EN652" s="1541"/>
      <c r="EO652" s="1541"/>
      <c r="EP652" s="1541"/>
      <c r="EQ652" s="1541"/>
      <c r="ER652" s="1541"/>
      <c r="ES652" s="1541"/>
      <c r="ET652" s="1541"/>
      <c r="EU652" s="1541"/>
      <c r="EV652" s="1541"/>
    </row>
    <row r="653" customFormat="1" ht="12.75" s="396" x14ac:dyDescent="0.2">
      <c r="A653" s="1541"/>
      <c r="B653" s="1541"/>
      <c r="C653"/>
      <c r="D653" s="6590"/>
      <c r="E653" s="6590"/>
      <c r="F653" s="6591">
        <v>5.4</v>
      </c>
      <c r="G653" s="6592"/>
      <c r="H653" s="6593">
        <f>BV653</f>
        <v/>
      </c>
      <c r="I653" s="6593">
        <f>BW653</f>
        <v/>
      </c>
      <c r="J653" s="6594" t="inlineStr">
        <is>
          <t>5G</t>
        </is>
      </c>
      <c r="K653" s="6594" t="inlineStr">
        <is>
          <t>n2</t>
        </is>
      </c>
      <c r="L653" s="6595"/>
      <c r="M653" s="6593"/>
      <c r="N653" s="6596"/>
      <c r="O653" s="6597"/>
      <c r="P653" s="6597"/>
      <c r="Q653" s="6597"/>
      <c r="R653" s="6597"/>
      <c r="S653" s="6593"/>
      <c r="T653" s="130">
        <v>376000</v>
      </c>
      <c r="U653" s="6593">
        <v>1880</v>
      </c>
      <c r="V653" s="6596"/>
      <c r="W653" s="6598"/>
      <c r="X653" s="6596"/>
      <c r="Y653" s="6596"/>
      <c r="Z653" s="6596"/>
      <c r="AA653" s="6595"/>
      <c r="AB653" s="6595"/>
      <c r="AC653" s="6599">
        <f>IF(OR(BX653="Close to Ear",BX653="Close to Head"),"Head",IF(BX653="Extremity","Extremity","Body"))</f>
        <v/>
      </c>
      <c r="AD653" s="6600">
        <f>CA653</f>
        <v/>
      </c>
      <c r="AE653" s="6594">
        <f>CB653</f>
        <v/>
      </c>
      <c r="AF653" s="6595"/>
      <c r="AG653" s="6601">
        <f>IF(OR(AZ653="",BA653=""),"N/A",IF(DC653="Pass","P","F"))</f>
        <v/>
      </c>
      <c r="AH653" s="6602"/>
      <c r="AI653" s="6602"/>
      <c r="AJ653" s="6602"/>
      <c r="AK653" s="6596"/>
      <c r="AL653" s="6595"/>
      <c r="AM653" s="6596"/>
      <c r="AN653" s="6596"/>
      <c r="AO653" s="6603"/>
      <c r="AP653" s="6603"/>
      <c r="AQ653" s="6603"/>
      <c r="AR653" s="6603"/>
      <c r="AS653" s="6603"/>
      <c r="AT653" s="6604">
        <f>IF(AC653="Extremity",IF(CG653="","",CG653),"")</f>
        <v/>
      </c>
      <c r="AU653" s="6604">
        <f>IF(AC653="Extremity",IF(CH653="","",CH653),"")</f>
        <v/>
      </c>
      <c r="AV653" s="6605">
        <f>IF(AC653="Extremity","",IF(CE653="","",CE653))</f>
        <v/>
      </c>
      <c r="AW653" s="6605">
        <f>IF(AD653="Extremity","",IF(CF653="","",CF653))</f>
        <v/>
      </c>
      <c r="AX653" s="6598">
        <f>DL653</f>
        <v/>
      </c>
      <c r="AY653" s="6598">
        <f>DQ653</f>
        <v/>
      </c>
      <c r="AZ653" s="6606">
        <f>IF(AC653="Extremity",IF(DA653="","",DA653),"")</f>
        <v/>
      </c>
      <c r="BA653" s="6607">
        <f>IF(AC653="Extremity","",IF(CT653="","",CT653))</f>
        <v/>
      </c>
      <c r="BB653" s="6598">
        <f>IF(AC653="Extremity",IF(DB653="","",DB653),"")</f>
        <v/>
      </c>
      <c r="BC653" s="6605">
        <f>IF(AC653="Extremity","",IF(CZ653="","",CZ653))</f>
        <v/>
      </c>
      <c r="BD653" s="6598">
        <f>DD653</f>
        <v/>
      </c>
      <c r="BE653" s="6608">
        <f>DE653</f>
        <v/>
      </c>
      <c r="BF653" s="6609">
        <f>DF653*60</f>
        <v/>
      </c>
      <c r="BG653" s="6610">
        <f>BE653</f>
        <v/>
      </c>
      <c r="BH653" s="6609">
        <f>DG653*60</f>
        <v/>
      </c>
      <c r="BI653" s="6609">
        <f>DH653</f>
        <v/>
      </c>
      <c r="BJ653" s="6611"/>
      <c r="BK653" s="6612">
        <f>Overview!$E$7</f>
        <v/>
      </c>
      <c r="BL653" s="6611"/>
      <c r="BM653" s="6609">
        <f>DI653</f>
        <v/>
      </c>
      <c r="BN653" s="6612">
        <f>Overview!$P$153</f>
        <v/>
      </c>
      <c r="BO653" s="6611"/>
      <c r="BP653" s="6611"/>
      <c r="BQ653" s="6595"/>
      <c r="BR653" s="6613"/>
      <c r="BS653" s="1541"/>
      <c r="BT653" s="1889" t="inlineStr">
        <is>
          <t>5G</t>
        </is>
      </c>
      <c r="BU653" s="1816" t="inlineStr">
        <is>
          <t>n2</t>
        </is>
      </c>
      <c r="BV653" s="595">
        <f>Overview!$H$28</f>
        <v/>
      </c>
      <c r="BW653" s="1865"/>
      <c r="BX653" s="1816" t="inlineStr">
        <is>
          <t>Body</t>
        </is>
      </c>
      <c r="BY653" s="7282"/>
      <c r="BZ653" s="1865"/>
      <c r="CA653" s="1673">
        <f>IF(Overview!$K$28="", "", CONCATENATE(CA643, " - Battery check 1"))</f>
        <v/>
      </c>
      <c r="CB653" s="200">
        <v>5</v>
      </c>
      <c r="CC653" s="1673">
        <f>IF(COUNT('Conducted 5G'!$AH$3:$AH$20)=0,376000,INDEX('Conducted 5G'!$T$3:$T$20,MATCH(MAX('Conducted 5G'!$AH$3:$AH$20),'Conducted 5G'!$AH$3:$AH$20,0)))</f>
        <v>376000</v>
      </c>
      <c r="CD653" s="1673">
        <f>IF(COUNT('Conducted 5G'!$AH$3:$AH$20)=0,1880,INDEX('Conducted 5G'!$U$3:$U$20,MATCH(MAX('Conducted 5G'!$AH$3:$AH$20),'Conducted 5G'!$AH$3:$AH$20,0)))</f>
        <v>1880</v>
      </c>
      <c r="CE653" s="7234"/>
      <c r="CF653" s="7234"/>
      <c r="CG653" s="6706"/>
      <c r="CH653" s="6706"/>
      <c r="CI653" s="225">
        <f>BY653</f>
        <v/>
      </c>
      <c r="CJ653" s="237">
        <f>BZ653</f>
        <v/>
      </c>
      <c r="CK653" s="223">
        <f>CA653</f>
        <v/>
      </c>
      <c r="CL653" s="237">
        <f>CC653</f>
        <v/>
      </c>
      <c r="CM653" s="237">
        <f>CD653</f>
        <v/>
      </c>
      <c r="CN653" s="1527"/>
      <c r="CO653" s="1579"/>
      <c r="CP653" s="7214">
        <f>IF(CF653=""," ",IF(ABS(CE653-CF653)&lt;=0.1,"Valid","Not valid"))</f>
        <v/>
      </c>
      <c r="CQ653" s="1674">
        <f> IF(CE653="","",IF(AND(CE653&lt;&gt;"",CF653=""),IF(CE653&gt;=0.8,"Medir+Sig Max","No"),IF(CF653&lt;&gt;"",IF(CF653&gt;=0.8,"Medir+Sig Max","No"),"")))</f>
        <v/>
      </c>
      <c r="CR653" s="6927">
        <f>IF(UPPER('SAR FCC-ISED'!$CQ$1)="X",IF(CF653=""," ",IF((ABS(CE653)&lt;5)*AND(ABS(CF653)&lt;5)*AND(ABS(CT653)&lt;5),"Solo si es max","Medir")),IF(CF653=""," ",IF((ABS(CE653)&lt;1)*AND(ABS(CF653)&lt;1)*AND(ABS(CT653)&lt;1),"Solo si es max","Medir")))</f>
        <v/>
      </c>
      <c r="CS653" s="1674"/>
      <c r="CT653" s="220">
        <f>IF(CO653="",IF(AND(CE653="",CF653=""),"",IF(CF653="",IF(DQ653&gt;1,ROUND(DQ653*CE653,3),CE653),IF(DQ653&gt;1,ROUND(DQ653*CF653,3),CF653))),IF(AND(CE653="",CF653=""),"",IF(CF653="",IF(DQ653&gt;1,ROUND(DQ653*CE653*(1/(CO653)),3),CE653*(1/(CO653))),IF(DQ653&gt;1,ROUND(DQ653*CF653*(1/(CO653)),3),CF653*(1/(CO653))))))</f>
        <v/>
      </c>
      <c r="CU653" s="224">
        <f>BY653</f>
        <v/>
      </c>
      <c r="CV653" s="237">
        <f>BZ653</f>
        <v/>
      </c>
      <c r="CW653" s="237">
        <f>CA653</f>
        <v/>
      </c>
      <c r="CX653" s="224">
        <f>CC653</f>
        <v/>
      </c>
      <c r="CY653" s="237">
        <f>CD653</f>
        <v/>
      </c>
      <c r="CZ653" s="7474">
        <f>IF(COUNTIF(Overview!K12:K14,TRUE)&gt;0,1.6,IF(COUNTIF(Overview!L12:L14,TRUE)&gt;0,8,0))</f>
        <v/>
      </c>
      <c r="DA653" s="1788"/>
      <c r="DB653" s="7483"/>
      <c r="DC653" s="844">
        <f>IF(CT653="","",IF(CT653&gt;CZ653,"Fail","Pass"))</f>
        <v/>
      </c>
      <c r="DD653" s="402"/>
      <c r="DE653" s="1565">
        <f>MyTimestamp(DC653)</f>
        <v/>
      </c>
      <c r="DF653" s="1531">
        <f>IF(COUNT(CE653:CH653)=1,15,IF(COUNT(CE653:CH653)=0,0,30))</f>
        <v/>
      </c>
      <c r="DG653" s="1532">
        <f>IF(DF653=0,0,2)</f>
        <v/>
      </c>
      <c r="DH653" s="1866"/>
      <c r="DI653" s="1866"/>
      <c r="DJ653" s="1863"/>
      <c r="DK653" s="1789"/>
      <c r="DL653" s="1574">
        <f>10^(CN653/20)*100-100</f>
        <v/>
      </c>
      <c r="DM653" s="973"/>
      <c r="DN653" s="772"/>
      <c r="DO653" s="973">
        <f>IF(DM653="","",10^(DM653/10))</f>
        <v/>
      </c>
      <c r="DP653" s="973">
        <f>IF(ISNUMBER(DN653)=FALSE,"",10^(DN653/10))</f>
        <v/>
      </c>
      <c r="DQ653" s="1578">
        <f>IF(AND(ISNUMBER(DO653),ISNUMBER(DP653)),IF(DO653/DP653&gt;1,ROUND((DO653)/DP653,3),1),1)</f>
        <v/>
      </c>
      <c r="DR653" s="1541"/>
      <c r="DS653" s="1541"/>
      <c r="DT653" s="1541"/>
      <c r="DU653" s="1541"/>
      <c r="DV653" s="1541"/>
      <c r="DW653" s="1541"/>
      <c r="DX653" s="1541"/>
      <c r="DY653" s="1541"/>
      <c r="DZ653" s="1541"/>
      <c r="EA653" s="1541"/>
      <c r="EB653" s="1541"/>
      <c r="EC653" s="1541"/>
      <c r="ED653" s="1541"/>
      <c r="EE653" s="1541"/>
      <c r="EF653" s="1541"/>
      <c r="EG653" s="1541"/>
      <c r="EH653" s="1541"/>
      <c r="EI653" s="1541"/>
      <c r="EJ653" s="1541"/>
      <c r="EK653" s="1541"/>
      <c r="EL653" s="1541"/>
      <c r="EM653" s="1541"/>
      <c r="EN653" s="1541"/>
      <c r="EO653" s="1541"/>
      <c r="EP653" s="1541"/>
      <c r="EQ653" s="1541"/>
      <c r="ER653" s="1541"/>
      <c r="ES653" s="1541"/>
      <c r="ET653" s="1541"/>
      <c r="EU653" s="1541"/>
      <c r="EV653" s="1541"/>
    </row>
    <row r="654" customFormat="1" ht="12.75" s="396" x14ac:dyDescent="0.2">
      <c r="A654" s="1541"/>
      <c r="B654" s="1541"/>
      <c r="C654"/>
      <c r="D654" s="6590"/>
      <c r="E654" s="6590"/>
      <c r="F654" s="6591">
        <v>5.4</v>
      </c>
      <c r="G654" s="6592"/>
      <c r="H654" s="6593">
        <f>BV654</f>
        <v/>
      </c>
      <c r="I654" s="6593">
        <f>BW654</f>
        <v/>
      </c>
      <c r="J654" s="6594" t="inlineStr">
        <is>
          <t>5G</t>
        </is>
      </c>
      <c r="K654" s="6594" t="inlineStr">
        <is>
          <t>n2</t>
        </is>
      </c>
      <c r="L654" s="6595"/>
      <c r="M654" s="6593"/>
      <c r="N654" s="6596"/>
      <c r="O654" s="6597"/>
      <c r="P654" s="6597"/>
      <c r="Q654" s="6597"/>
      <c r="R654" s="6597"/>
      <c r="S654" s="6593"/>
      <c r="T654" s="130">
        <v>376000</v>
      </c>
      <c r="U654" s="6593">
        <v>1880</v>
      </c>
      <c r="V654" s="6596"/>
      <c r="W654" s="6598"/>
      <c r="X654" s="6596"/>
      <c r="Y654" s="6596"/>
      <c r="Z654" s="6596"/>
      <c r="AA654" s="6595"/>
      <c r="AB654" s="6595"/>
      <c r="AC654" s="6599">
        <f>IF(OR(BX654="Close to Ear",BX654="Close to Head"),"Head",IF(BX654="Extremity","Extremity","Body"))</f>
        <v/>
      </c>
      <c r="AD654" s="6600">
        <f>CA654</f>
        <v/>
      </c>
      <c r="AE654" s="6594">
        <f>CB654</f>
        <v/>
      </c>
      <c r="AF654" s="6595"/>
      <c r="AG654" s="6601">
        <f>IF(OR(AZ654="",BA654=""),"N/A",IF(DC654="Pass","P","F"))</f>
        <v/>
      </c>
      <c r="AH654" s="6602"/>
      <c r="AI654" s="6602"/>
      <c r="AJ654" s="6602"/>
      <c r="AK654" s="6596"/>
      <c r="AL654" s="6595"/>
      <c r="AM654" s="6596"/>
      <c r="AN654" s="6596"/>
      <c r="AO654" s="6603"/>
      <c r="AP654" s="6603"/>
      <c r="AQ654" s="6603"/>
      <c r="AR654" s="6603"/>
      <c r="AS654" s="6603"/>
      <c r="AT654" s="6604">
        <f>IF(AC654="Extremity",IF(CG654="","",CG654),"")</f>
        <v/>
      </c>
      <c r="AU654" s="6604">
        <f>IF(AC654="Extremity",IF(CH654="","",CH654),"")</f>
        <v/>
      </c>
      <c r="AV654" s="6605">
        <f>IF(AC654="Extremity","",IF(CE654="","",CE654))</f>
        <v/>
      </c>
      <c r="AW654" s="6605">
        <f>IF(AD654="Extremity","",IF(CF654="","",CF654))</f>
        <v/>
      </c>
      <c r="AX654" s="6598">
        <f>DL654</f>
        <v/>
      </c>
      <c r="AY654" s="6598">
        <f>DQ654</f>
        <v/>
      </c>
      <c r="AZ654" s="6606">
        <f>IF(AC654="Extremity",IF(DA654="","",DA654),"")</f>
        <v/>
      </c>
      <c r="BA654" s="6607">
        <f>IF(AC654="Extremity","",IF(CT654="","",CT654))</f>
        <v/>
      </c>
      <c r="BB654" s="6598">
        <f>IF(AC654="Extremity",IF(DB654="","",DB654),"")</f>
        <v/>
      </c>
      <c r="BC654" s="6605">
        <f>IF(AC654="Extremity","",IF(CZ654="","",CZ654))</f>
        <v/>
      </c>
      <c r="BD654" s="6598">
        <f>DD654</f>
        <v/>
      </c>
      <c r="BE654" s="6608">
        <f>DE654</f>
        <v/>
      </c>
      <c r="BF654" s="6609">
        <f>DF654*60</f>
        <v/>
      </c>
      <c r="BG654" s="6610">
        <f>BE654</f>
        <v/>
      </c>
      <c r="BH654" s="6609">
        <f>DG654*60</f>
        <v/>
      </c>
      <c r="BI654" s="6609">
        <f>DH654</f>
        <v/>
      </c>
      <c r="BJ654" s="6611"/>
      <c r="BK654" s="6612">
        <f>Overview!$E$7</f>
        <v/>
      </c>
      <c r="BL654" s="6611"/>
      <c r="BM654" s="6609">
        <f>DI654</f>
        <v/>
      </c>
      <c r="BN654" s="6612">
        <f>Overview!$P$153</f>
        <v/>
      </c>
      <c r="BO654" s="6611"/>
      <c r="BP654" s="6611"/>
      <c r="BQ654" s="6595"/>
      <c r="BR654" s="6613"/>
      <c r="BS654" s="1541"/>
      <c r="BT654" s="1889" t="inlineStr">
        <is>
          <t>5G</t>
        </is>
      </c>
      <c r="BU654" s="1816" t="inlineStr">
        <is>
          <t>n2</t>
        </is>
      </c>
      <c r="BV654" s="595">
        <f>Overview!$H$28</f>
        <v/>
      </c>
      <c r="BW654" s="1865"/>
      <c r="BX654" s="1816" t="inlineStr">
        <is>
          <t>Body</t>
        </is>
      </c>
      <c r="BY654" s="7280"/>
      <c r="BZ654" s="1865"/>
      <c r="CA654" s="851">
        <f>IF(Overview!$K$29="", "", CONCATENATE(CA643, " - Battery check 2"))</f>
        <v/>
      </c>
      <c r="CB654" s="200">
        <v>5</v>
      </c>
      <c r="CC654" s="851">
        <f>IF(COUNT('Conducted 5G'!$AH$3:$AH$20)=0,376000,INDEX('Conducted 5G'!$T$3:$T$20,MATCH(MAX('Conducted 5G'!$AH$3:$AH$20),'Conducted 5G'!$AH$3:$AH$20,0)))</f>
        <v>376000</v>
      </c>
      <c r="CD654" s="851">
        <f>IF(COUNT('Conducted 5G'!$AH$3:$AH$20)=0,1880,INDEX('Conducted 5G'!$U$3:$U$20,MATCH(MAX('Conducted 5G'!$AH$3:$AH$20),'Conducted 5G'!$AH$3:$AH$20,0)))</f>
        <v>1880</v>
      </c>
      <c r="CE654" s="7234"/>
      <c r="CF654" s="7234"/>
      <c r="CG654" s="6706"/>
      <c r="CH654" s="6706"/>
      <c r="CI654" s="225">
        <f>BY654</f>
        <v/>
      </c>
      <c r="CJ654" s="237">
        <f>BZ654</f>
        <v/>
      </c>
      <c r="CK654" s="223">
        <f>CA654</f>
        <v/>
      </c>
      <c r="CL654" s="237">
        <f>CC654</f>
        <v/>
      </c>
      <c r="CM654" s="237">
        <f>CD654</f>
        <v/>
      </c>
      <c r="CN654" s="1527"/>
      <c r="CO654" s="1579"/>
      <c r="CP654" s="7214">
        <f>IF(CF654=""," ",IF(ABS(CE654-CF654)&lt;=0.1,"Valid","Not valid"))</f>
        <v/>
      </c>
      <c r="CQ654" s="1674">
        <f> IF(CE654="","",IF(AND(CE654&lt;&gt;"",CF654=""),IF(CE654&gt;=0.8,"Medir+Sig Max","No"),IF(CF654&lt;&gt;"",IF(CF654&gt;=0.8,"Medir+Sig Max","No"),"")))</f>
        <v/>
      </c>
      <c r="CR654" s="6927">
        <f>IF(UPPER('SAR FCC-ISED'!$CQ$1)="X",IF(CF654=""," ",IF((ABS(CE654)&lt;5)*AND(ABS(CF654)&lt;5)*AND(ABS(CT654)&lt;5),"Solo si es max","Medir")),IF(CF654=""," ",IF((ABS(CE654)&lt;1)*AND(ABS(CF654)&lt;1)*AND(ABS(CT654)&lt;1),"Solo si es max","Medir")))</f>
        <v/>
      </c>
      <c r="CS654" s="1674"/>
      <c r="CT654" s="220">
        <f>IF(CO654="",IF(AND(CE654="",CF654=""),"",IF(CF654="",IF(DQ654&gt;1,ROUND(DQ654*CE654,3),CE654),IF(DQ654&gt;1,ROUND(DQ654*CF654,3),CF654))),IF(AND(CE654="",CF654=""),"",IF(CF654="",IF(DQ654&gt;1,ROUND(DQ654*CE654*(1/(CO654)),3),CE654*(1/(CO654))),IF(DQ654&gt;1,ROUND(DQ654*CF654*(1/(CO654)),3),CF654*(1/(CO654))))))</f>
        <v/>
      </c>
      <c r="CU654" s="224">
        <f>BY654</f>
        <v/>
      </c>
      <c r="CV654" s="237">
        <f>BZ654</f>
        <v/>
      </c>
      <c r="CW654" s="237">
        <f>CA654</f>
        <v/>
      </c>
      <c r="CX654" s="224">
        <f>CC654</f>
        <v/>
      </c>
      <c r="CY654" s="237">
        <f>CD654</f>
        <v/>
      </c>
      <c r="CZ654" s="7474">
        <f>IF(COUNTIF(Overview!K12:K14,TRUE)&gt;0,1.6,IF(COUNTIF(Overview!L12:L14,TRUE)&gt;0,8,0))</f>
        <v/>
      </c>
      <c r="DA654" s="1788"/>
      <c r="DB654" s="7483"/>
      <c r="DC654" s="844">
        <f>IF(CT654="","",IF(CT654&gt;CZ654,"Fail","Pass"))</f>
        <v/>
      </c>
      <c r="DD654" s="402"/>
      <c r="DE654" s="1565">
        <f>MyTimestamp(DC654)</f>
        <v/>
      </c>
      <c r="DF654" s="1531">
        <f>IF(COUNT(CE654:CH654)=1,15,IF(COUNT(CE654:CH654)=0,0,30))</f>
        <v/>
      </c>
      <c r="DG654" s="1532">
        <f>IF(DF654=0,0,2)</f>
        <v/>
      </c>
      <c r="DH654" s="1866"/>
      <c r="DI654" s="1866"/>
      <c r="DJ654" s="1863"/>
      <c r="DK654" s="1789"/>
      <c r="DL654" s="1574">
        <f>10^(CN654/20)*100-100</f>
        <v/>
      </c>
      <c r="DM654" s="973"/>
      <c r="DN654" s="772"/>
      <c r="DO654" s="973">
        <f>IF(DM654="","",10^(DM654/10))</f>
        <v/>
      </c>
      <c r="DP654" s="973">
        <f>IF(ISNUMBER(DN654)=FALSE,"",10^(DN654/10))</f>
        <v/>
      </c>
      <c r="DQ654" s="1578">
        <f>IF(AND(ISNUMBER(DO654),ISNUMBER(DP654)),IF(DO654/DP654&gt;1,ROUND((DO654)/DP654,3),1),1)</f>
        <v/>
      </c>
      <c r="DR654" s="1541"/>
      <c r="DS654" s="1541"/>
      <c r="DT654" s="1541"/>
      <c r="DU654" s="1541"/>
      <c r="DV654" s="1541"/>
      <c r="DW654" s="1541"/>
      <c r="DX654" s="1541"/>
      <c r="DY654" s="1541"/>
      <c r="DZ654" s="1541"/>
      <c r="EA654" s="1541"/>
      <c r="EB654" s="1541"/>
      <c r="EC654" s="1541"/>
      <c r="ED654" s="1541"/>
      <c r="EE654" s="1541"/>
      <c r="EF654" s="1541"/>
      <c r="EG654" s="1541"/>
      <c r="EH654" s="1541"/>
      <c r="EI654" s="1541"/>
      <c r="EJ654" s="1541"/>
      <c r="EK654" s="1541"/>
      <c r="EL654" s="1541"/>
      <c r="EM654" s="1541"/>
      <c r="EN654" s="1541"/>
      <c r="EO654" s="1541"/>
      <c r="EP654" s="1541"/>
      <c r="EQ654" s="1541"/>
      <c r="ER654" s="1541"/>
      <c r="ES654" s="1541"/>
      <c r="ET654" s="1541"/>
      <c r="EU654" s="1541"/>
      <c r="EV654" s="1541"/>
    </row>
    <row r="655" customFormat="1" ht="12.75" s="396" x14ac:dyDescent="0.2">
      <c r="A655" s="1541"/>
      <c r="B655" s="1541"/>
      <c r="C655"/>
      <c r="D655" s="6799"/>
      <c r="E655" s="6799"/>
      <c r="F655" s="6800">
        <v>5.4</v>
      </c>
      <c r="G655" s="6801"/>
      <c r="H655" s="6802">
        <f>BV655</f>
        <v/>
      </c>
      <c r="I655" s="6802">
        <f>BW655</f>
        <v/>
      </c>
      <c r="J655" s="6803" t="inlineStr">
        <is>
          <t>5G</t>
        </is>
      </c>
      <c r="K655" s="6803" t="inlineStr">
        <is>
          <t>n2</t>
        </is>
      </c>
      <c r="L655" s="6804"/>
      <c r="M655" s="6802"/>
      <c r="N655" s="6805"/>
      <c r="O655" s="6806"/>
      <c r="P655" s="6597"/>
      <c r="Q655" s="6806"/>
      <c r="R655" s="6806"/>
      <c r="S655" s="6593"/>
      <c r="T655" s="130">
        <v>376000</v>
      </c>
      <c r="U655" s="6593">
        <v>1880</v>
      </c>
      <c r="V655" s="6805"/>
      <c r="W655" s="6807"/>
      <c r="X655" s="6805"/>
      <c r="Y655" s="6805"/>
      <c r="Z655" s="6805"/>
      <c r="AA655" s="6804"/>
      <c r="AB655" s="6804"/>
      <c r="AC655" s="6808">
        <f>IF(OR(BX655="Close to Ear",BX655="Close to Head"),"Head",IF(BX655="Extremity","Extremity","Body"))</f>
        <v/>
      </c>
      <c r="AD655" s="6809">
        <f>CA655</f>
        <v/>
      </c>
      <c r="AE655" s="6803">
        <f>CB655</f>
        <v/>
      </c>
      <c r="AF655" s="6804"/>
      <c r="AG655" s="6810">
        <f>IF(OR(AZ655="",BA655=""),"N/A",IF(DC655="Pass","P","F"))</f>
        <v/>
      </c>
      <c r="AH655" s="6811"/>
      <c r="AI655" s="6811"/>
      <c r="AJ655" s="6811"/>
      <c r="AK655" s="6805"/>
      <c r="AL655" s="6804"/>
      <c r="AM655" s="6805"/>
      <c r="AN655" s="6805"/>
      <c r="AO655" s="6812"/>
      <c r="AP655" s="6812"/>
      <c r="AQ655" s="6812"/>
      <c r="AR655" s="6812"/>
      <c r="AS655" s="6812"/>
      <c r="AT655" s="6813">
        <f>IF(AC655="Extremity",IF(CG655="","",CG655),"")</f>
        <v/>
      </c>
      <c r="AU655" s="6813">
        <f>IF(AC655="Extremity",IF(CH655="","",CH655),"")</f>
        <v/>
      </c>
      <c r="AV655" s="6814">
        <f>IF(AC655="Extremity","",IF(CE655="","",CE655))</f>
        <v/>
      </c>
      <c r="AW655" s="6814">
        <f>IF(AD655="Extremity","",IF(CF655="","",CF655))</f>
        <v/>
      </c>
      <c r="AX655" s="6807">
        <f>DL655</f>
        <v/>
      </c>
      <c r="AY655" s="6807">
        <f>DQ655</f>
        <v/>
      </c>
      <c r="AZ655" s="6815">
        <f>IF(AC655="Extremity",IF(DA655="","",DA655),"")</f>
        <v/>
      </c>
      <c r="BA655" s="6816">
        <f>IF(AC655="Extremity","",IF(CT655="","",CT655))</f>
        <v/>
      </c>
      <c r="BB655" s="6807">
        <f>IF(AC655="Extremity",IF(DB655="","",DB655),"")</f>
        <v/>
      </c>
      <c r="BC655" s="6814">
        <f>IF(AC655="Extremity","",IF(CZ655="","",CZ655))</f>
        <v/>
      </c>
      <c r="BD655" s="6807">
        <f>DD655</f>
        <v/>
      </c>
      <c r="BE655" s="6817">
        <f>DE655</f>
        <v/>
      </c>
      <c r="BF655" s="6818">
        <f>DF655*60</f>
        <v/>
      </c>
      <c r="BG655" s="6819">
        <f>BE655</f>
        <v/>
      </c>
      <c r="BH655" s="6818">
        <f>DG655*60</f>
        <v/>
      </c>
      <c r="BI655" s="6818">
        <f>DH655</f>
        <v/>
      </c>
      <c r="BJ655" s="6820"/>
      <c r="BK655" s="6821">
        <f>Overview!$E$7</f>
        <v/>
      </c>
      <c r="BL655" s="6820"/>
      <c r="BM655" s="6818">
        <f>DI655</f>
        <v/>
      </c>
      <c r="BN655" s="6821">
        <f>Overview!$P$153</f>
        <v/>
      </c>
      <c r="BO655" s="6820"/>
      <c r="BP655" s="6820"/>
      <c r="BQ655" s="6804"/>
      <c r="BR655" s="6822"/>
      <c r="BS655" s="1541"/>
      <c r="BT655" s="1889" t="inlineStr">
        <is>
          <t>5G</t>
        </is>
      </c>
      <c r="BU655" s="1816" t="inlineStr">
        <is>
          <t>n2</t>
        </is>
      </c>
      <c r="BV655" s="595">
        <f>Overview!$H$28</f>
        <v/>
      </c>
      <c r="BW655" s="1865"/>
      <c r="BX655" s="1816" t="inlineStr">
        <is>
          <t>Body</t>
        </is>
      </c>
      <c r="BY655" s="7285"/>
      <c r="BZ655" s="1865"/>
      <c r="CA655" s="7284" t="inlineStr">
        <is>
          <t>Front of Face</t>
        </is>
      </c>
      <c r="CB655" s="200">
        <v>25</v>
      </c>
      <c r="CC655" s="7284">
        <f>IF(COUNT('Conducted 5G'!$AH$3:$AH$20)=0,376000,INDEX('Conducted 5G'!$T$3:$T$20,MATCH(MAX('Conducted 5G'!$AH$3:$AH$20),'Conducted 5G'!$AH$3:$AH$20,0)))</f>
        <v>376000</v>
      </c>
      <c r="CD655" s="7284">
        <f>IF(COUNT('Conducted 5G'!$AH$3:$AH$20)=0,1880,INDEX('Conducted 5G'!$U$3:$U$20,MATCH(MAX('Conducted 5G'!$AH$3:$AH$20),'Conducted 5G'!$AH$3:$AH$20,0)))</f>
        <v>1880</v>
      </c>
      <c r="CE655" s="7238"/>
      <c r="CF655" s="7238"/>
      <c r="CG655" s="6909"/>
      <c r="CH655" s="6909"/>
      <c r="CI655" s="225">
        <f>BY655</f>
        <v/>
      </c>
      <c r="CJ655" s="237">
        <f>BZ655</f>
        <v/>
      </c>
      <c r="CK655" s="223">
        <f>CA655</f>
        <v/>
      </c>
      <c r="CL655" s="237">
        <f>CC655</f>
        <v/>
      </c>
      <c r="CM655" s="6665">
        <f>CD655</f>
        <v/>
      </c>
      <c r="CN655" s="2052"/>
      <c r="CO655" s="1579"/>
      <c r="CP655" s="7214">
        <f>IF(CF655=""," ",IF(ABS(CE655-CF655)&lt;=0.1,"Valid","Not valid"))</f>
        <v/>
      </c>
      <c r="CQ655" s="1674">
        <f> IF(CE655="","",IF(AND(CE655&lt;&gt;"",CF655=""),IF(CE655&gt;=0.8,"Medir+Sig Max","No"),IF(CF655&lt;&gt;"",IF(CF655&gt;=0.8,"Medir+Sig Max","No"),"")))</f>
        <v/>
      </c>
      <c r="CR655" s="6927">
        <f>IF(UPPER('SAR FCC-ISED'!$CQ$1)="X",IF(CF655=""," ",IF((ABS(CE655)&lt;5)*AND(ABS(CF655)&lt;5)*AND(ABS(CT655)&lt;5),"Solo si es max","Medir")),IF(CF655=""," ",IF((ABS(CE655)&lt;1)*AND(ABS(CF655)&lt;1)*AND(ABS(CT655)&lt;1),"Solo si es max","Medir")))</f>
        <v/>
      </c>
      <c r="CS655" s="7220"/>
      <c r="CT655" s="220">
        <f>IF(CO655="",IF(AND(CE655="",CF655=""),"",IF(CF655="",IF(DQ655&gt;1,ROUND(DQ655*CE655,3),CE655),IF(DQ655&gt;1,ROUND(DQ655*CF655,3),CF655))),IF(AND(CE655="",CF655=""),"",IF(CF655="",IF(DQ655&gt;1,ROUND(DQ655*CE655*(1/(CO655)),3),CE655*(1/(CO655))),IF(DQ655&gt;1,ROUND(DQ655*CF655*(1/(CO655)),3),CF655*(1/(CO655))))))</f>
        <v/>
      </c>
      <c r="CU655" s="224">
        <f>BY655</f>
        <v/>
      </c>
      <c r="CV655" s="237">
        <f>BZ655</f>
        <v/>
      </c>
      <c r="CW655" s="237">
        <f>CA655</f>
        <v/>
      </c>
      <c r="CX655" s="224">
        <f>CC655</f>
        <v/>
      </c>
      <c r="CY655" s="237">
        <f>CD655</f>
        <v/>
      </c>
      <c r="CZ655" s="7478">
        <f>IF(COUNTIF(Overview!K12:K14,TRUE)&gt;0,1.6,IF(COUNTIF(Overview!L12:L14,TRUE)&gt;0,8,0))</f>
        <v/>
      </c>
      <c r="DA655" s="1807"/>
      <c r="DB655" s="7484"/>
      <c r="DC655" s="844">
        <f>IF(CT655="","",IF(CT655&gt;CZ655,"Fail","Pass"))</f>
        <v/>
      </c>
      <c r="DD655" s="6666"/>
      <c r="DE655" s="1565">
        <f>MyTimestamp(DC655)</f>
        <v/>
      </c>
      <c r="DF655" s="1531">
        <f>IF(COUNT(CE655:CH655)=1,15,IF(COUNT(CE655:CH655)=0,0,30))</f>
        <v/>
      </c>
      <c r="DG655" s="1532">
        <f>IF(DF655=0,0,2)</f>
        <v/>
      </c>
      <c r="DH655" s="6825"/>
      <c r="DI655" s="6825"/>
      <c r="DJ655" s="1863"/>
      <c r="DK655" s="6667"/>
      <c r="DL655" s="1574">
        <f>10^(CN655/20)*100-100</f>
        <v/>
      </c>
      <c r="DM655" s="6832"/>
      <c r="DN655" s="772"/>
      <c r="DO655" s="6832"/>
      <c r="DP655" s="6832"/>
      <c r="DQ655" s="6827"/>
      <c r="DR655" s="1541"/>
      <c r="DS655" s="1541"/>
      <c r="DT655" s="1541"/>
      <c r="DU655" s="1541"/>
      <c r="DV655" s="1541"/>
      <c r="DW655" s="1541"/>
      <c r="DX655" s="1541"/>
      <c r="DY655" s="1541"/>
      <c r="DZ655" s="1541"/>
      <c r="EA655" s="1541"/>
      <c r="EB655" s="1541"/>
      <c r="EC655" s="1541"/>
      <c r="ED655" s="1541"/>
      <c r="EE655" s="1541"/>
      <c r="EF655" s="1541"/>
      <c r="EG655" s="1541"/>
      <c r="EH655" s="1541"/>
      <c r="EI655" s="1541"/>
      <c r="EJ655" s="1541"/>
      <c r="EK655" s="1541"/>
      <c r="EL655" s="1541"/>
      <c r="EM655" s="1541"/>
      <c r="EN655" s="1541"/>
      <c r="EO655" s="1541"/>
      <c r="EP655" s="1541"/>
      <c r="EQ655" s="1541"/>
      <c r="ER655" s="1541"/>
      <c r="ES655" s="1541"/>
      <c r="ET655" s="1541"/>
      <c r="EU655" s="1541"/>
      <c r="EV655" s="1541"/>
    </row>
    <row r="656" customFormat="1" ht="12.75" s="396" x14ac:dyDescent="0.2">
      <c r="A656" s="1541"/>
      <c r="B656" s="1541"/>
      <c r="C656"/>
      <c r="D656" s="6799"/>
      <c r="E656" s="6799"/>
      <c r="F656" s="6800">
        <v>5.4</v>
      </c>
      <c r="G656" s="6801"/>
      <c r="H656" s="6802">
        <f>BV656</f>
        <v/>
      </c>
      <c r="I656" s="6802">
        <f>BW656</f>
        <v/>
      </c>
      <c r="J656" s="6803" t="inlineStr">
        <is>
          <t>5G</t>
        </is>
      </c>
      <c r="K656" s="6803" t="inlineStr">
        <is>
          <t>n2</t>
        </is>
      </c>
      <c r="L656" s="6804"/>
      <c r="M656" s="6802"/>
      <c r="N656" s="6805"/>
      <c r="O656" s="6806"/>
      <c r="P656" s="6597"/>
      <c r="Q656" s="6806"/>
      <c r="R656" s="6806"/>
      <c r="S656" s="6593"/>
      <c r="T656" s="130">
        <v>376000</v>
      </c>
      <c r="U656" s="6593">
        <v>1880</v>
      </c>
      <c r="V656" s="6805"/>
      <c r="W656" s="6807"/>
      <c r="X656" s="6805"/>
      <c r="Y656" s="6805"/>
      <c r="Z656" s="6805"/>
      <c r="AA656" s="6804"/>
      <c r="AB656" s="6804"/>
      <c r="AC656" s="6808">
        <f>IF(OR(BX656="Close to Ear",BX656="Close to Head"),"Head",IF(BX656="Extremity","Extremity","Body"))</f>
        <v/>
      </c>
      <c r="AD656" s="6809">
        <f>CA656</f>
        <v/>
      </c>
      <c r="AE656" s="6803">
        <f>CB656</f>
        <v/>
      </c>
      <c r="AF656" s="6804"/>
      <c r="AG656" s="6810">
        <f>IF(OR(AZ656="",BA656=""),"N/A",IF(DC656="Pass","P","F"))</f>
        <v/>
      </c>
      <c r="AH656" s="6811"/>
      <c r="AI656" s="6811"/>
      <c r="AJ656" s="6811"/>
      <c r="AK656" s="6805"/>
      <c r="AL656" s="6804"/>
      <c r="AM656" s="6805"/>
      <c r="AN656" s="6805"/>
      <c r="AO656" s="6812"/>
      <c r="AP656" s="6812"/>
      <c r="AQ656" s="6812"/>
      <c r="AR656" s="6812"/>
      <c r="AS656" s="6812"/>
      <c r="AT656" s="6813">
        <f>IF(AC656="Extremity",IF(CG656="","",CG656),"")</f>
        <v/>
      </c>
      <c r="AU656" s="6813">
        <f>IF(AC656="Extremity",IF(CH656="","",CH656),"")</f>
        <v/>
      </c>
      <c r="AV656" s="6814">
        <f>IF(AC656="Extremity","",IF(CE656="","",CE656))</f>
        <v/>
      </c>
      <c r="AW656" s="6814">
        <f>IF(AD656="Extremity","",IF(CF656="","",CF656))</f>
        <v/>
      </c>
      <c r="AX656" s="6807">
        <f>DL656</f>
        <v/>
      </c>
      <c r="AY656" s="6807">
        <f>DQ656</f>
        <v/>
      </c>
      <c r="AZ656" s="6815">
        <f>IF(AC656="Extremity",IF(DA656="","",DA656),"")</f>
        <v/>
      </c>
      <c r="BA656" s="6816">
        <f>IF(AC656="Extremity","",IF(CT656="","",CT656))</f>
        <v/>
      </c>
      <c r="BB656" s="6807">
        <f>IF(AC656="Extremity",IF(DB656="","",DB656),"")</f>
        <v/>
      </c>
      <c r="BC656" s="6814">
        <f>IF(AC656="Extremity","",IF(CZ656="","",CZ656))</f>
        <v/>
      </c>
      <c r="BD656" s="6807">
        <f>DD656</f>
        <v/>
      </c>
      <c r="BE656" s="6817">
        <f>DE656</f>
        <v/>
      </c>
      <c r="BF656" s="6818">
        <f>DF656*60</f>
        <v/>
      </c>
      <c r="BG656" s="6819">
        <f>BE656</f>
        <v/>
      </c>
      <c r="BH656" s="6818">
        <f>DG656*60</f>
        <v/>
      </c>
      <c r="BI656" s="6818">
        <f>DH656</f>
        <v/>
      </c>
      <c r="BJ656" s="6820"/>
      <c r="BK656" s="6821">
        <f>Overview!$E$7</f>
        <v/>
      </c>
      <c r="BL656" s="6820"/>
      <c r="BM656" s="6818">
        <f>DI656</f>
        <v/>
      </c>
      <c r="BN656" s="6821">
        <f>Overview!$P$153</f>
        <v/>
      </c>
      <c r="BO656" s="6820"/>
      <c r="BP656" s="6820"/>
      <c r="BQ656" s="6804"/>
      <c r="BR656" s="6822"/>
      <c r="BS656" s="1541"/>
      <c r="BT656" s="1889" t="inlineStr">
        <is>
          <t>5G</t>
        </is>
      </c>
      <c r="BU656" s="1816" t="inlineStr">
        <is>
          <t>n2</t>
        </is>
      </c>
      <c r="BV656" s="595">
        <f>Overview!$H$28</f>
        <v/>
      </c>
      <c r="BW656" s="1865"/>
      <c r="BX656" s="1816" t="inlineStr">
        <is>
          <t>Body</t>
        </is>
      </c>
      <c r="BY656" s="7284"/>
      <c r="BZ656" s="1865"/>
      <c r="CA656" s="7287">
        <f>IF(Overview!P108="", "", Overview!P108)</f>
        <v/>
      </c>
      <c r="CB656" s="200">
        <v>0</v>
      </c>
      <c r="CC656" s="7285">
        <f>IF(COUNT('Conducted 5G'!$AH$3:$AH$20)=0,376000,INDEX('Conducted 5G'!$T$3:$T$20,MATCH(MAX('Conducted 5G'!$AH$3:$AH$20),'Conducted 5G'!$AH$3:$AH$20,0)))</f>
        <v>376000</v>
      </c>
      <c r="CD656" s="7284">
        <f>IF(COUNT('Conducted 5G'!$AH$3:$AH$20)=0,1880,INDEX('Conducted 5G'!$U$3:$U$20,MATCH(MAX('Conducted 5G'!$AH$3:$AH$20),'Conducted 5G'!$AH$3:$AH$20,0)))</f>
        <v>1880</v>
      </c>
      <c r="CE656" s="7238"/>
      <c r="CF656" s="7238"/>
      <c r="CG656" s="6909"/>
      <c r="CH656" s="6909"/>
      <c r="CI656" s="225">
        <f>BY656</f>
        <v/>
      </c>
      <c r="CJ656" s="237">
        <f>BZ656</f>
        <v/>
      </c>
      <c r="CK656" s="223">
        <f>CA656</f>
        <v/>
      </c>
      <c r="CL656" s="237">
        <f>CC656</f>
        <v/>
      </c>
      <c r="CM656" s="6665">
        <f>CD656</f>
        <v/>
      </c>
      <c r="CN656" s="2052"/>
      <c r="CO656" s="1579"/>
      <c r="CP656" s="7214">
        <f>IF(CF656=""," ",IF(ABS(CE656-CF656)&lt;=0.1,"Valid","Not valid"))</f>
        <v/>
      </c>
      <c r="CQ656" s="1674">
        <f> IF(CE656="","",IF(AND(CE656&lt;&gt;"",CF656=""),IF(CE656&gt;=0.8,"Medir+Sig Max","No"),IF(CF656&lt;&gt;"",IF(CF656&gt;=0.8,"Medir+Sig Max","No"),"")))</f>
        <v/>
      </c>
      <c r="CR656" s="6927">
        <f>IF(UPPER('SAR FCC-ISED'!$CQ$1)="X",IF(CF656=""," ",IF((ABS(CE656)&lt;5)*AND(ABS(CF656)&lt;5)*AND(ABS(CT656)&lt;5),"Solo si es max","Medir")),IF(CF656=""," ",IF((ABS(CE656)&lt;1)*AND(ABS(CF656)&lt;1)*AND(ABS(CT656)&lt;1),"Solo si es max","Medir")))</f>
        <v/>
      </c>
      <c r="CS656" s="7220"/>
      <c r="CT656" s="220">
        <f>IF(CO656="",IF(AND(CE656="",CF656=""),"",IF(CF656="",IF(DQ656&gt;1,ROUND(DQ656*CE656,3),CE656),IF(DQ656&gt;1,ROUND(DQ656*CF656,3),CF656))),IF(AND(CE656="",CF656=""),"",IF(CF656="",IF(DQ656&gt;1,ROUND(DQ656*CE656*(1/(CO656)),3),CE656*(1/(CO656))),IF(DQ656&gt;1,ROUND(DQ656*CF656*(1/(CO656)),3),CF656*(1/(CO656))))))</f>
        <v/>
      </c>
      <c r="CU656" s="224">
        <f>BY656</f>
        <v/>
      </c>
      <c r="CV656" s="237">
        <f>BZ656</f>
        <v/>
      </c>
      <c r="CW656" s="237">
        <f>CA656</f>
        <v/>
      </c>
      <c r="CX656" s="224">
        <f>CC656</f>
        <v/>
      </c>
      <c r="CY656" s="237">
        <f>CD656</f>
        <v/>
      </c>
      <c r="CZ656" s="7478">
        <f>IF(COUNTIF(Overview!K12:K14,TRUE)&gt;0,1.6,IF(COUNTIF(Overview!L12:L14,TRUE)&gt;0,8,0))</f>
        <v/>
      </c>
      <c r="DA656" s="1807"/>
      <c r="DB656" s="7484"/>
      <c r="DC656" s="844">
        <f>IF(CT656="","",IF(CT656&gt;CZ656,"Fail","Pass"))</f>
        <v/>
      </c>
      <c r="DD656" s="6666"/>
      <c r="DE656" s="1565">
        <f>MyTimestamp(DC656)</f>
        <v/>
      </c>
      <c r="DF656" s="1531">
        <f>IF(COUNT(CE656:CH656)=1,15,IF(COUNT(CE656:CH656)=0,0,30))</f>
        <v/>
      </c>
      <c r="DG656" s="1532">
        <f>IF(DF656=0,0,2)</f>
        <v/>
      </c>
      <c r="DH656" s="6825"/>
      <c r="DI656" s="6825"/>
      <c r="DJ656" s="1863"/>
      <c r="DK656" s="6667"/>
      <c r="DL656" s="1574">
        <f>10^(CN656/20)*100-100</f>
        <v/>
      </c>
      <c r="DM656" s="6832"/>
      <c r="DN656" s="772"/>
      <c r="DO656" s="6832"/>
      <c r="DP656" s="6832"/>
      <c r="DQ656" s="6827"/>
      <c r="DR656" s="1541"/>
      <c r="DS656" s="1541"/>
      <c r="DT656" s="1541"/>
      <c r="DU656" s="1541"/>
      <c r="DV656" s="1541"/>
      <c r="DW656" s="1541"/>
      <c r="DX656" s="1541"/>
      <c r="DY656" s="1541"/>
      <c r="DZ656" s="1541"/>
      <c r="EA656" s="1541"/>
      <c r="EB656" s="1541"/>
      <c r="EC656" s="1541"/>
      <c r="ED656" s="1541"/>
      <c r="EE656" s="1541"/>
      <c r="EF656" s="1541"/>
      <c r="EG656" s="1541"/>
      <c r="EH656" s="1541"/>
      <c r="EI656" s="1541"/>
      <c r="EJ656" s="1541"/>
      <c r="EK656" s="1541"/>
      <c r="EL656" s="1541"/>
      <c r="EM656" s="1541"/>
      <c r="EN656" s="1541"/>
      <c r="EO656" s="1541"/>
      <c r="EP656" s="1541"/>
      <c r="EQ656" s="1541"/>
      <c r="ER656" s="1541"/>
      <c r="ES656" s="1541"/>
      <c r="ET656" s="1541"/>
      <c r="EU656" s="1541"/>
      <c r="EV656" s="1541"/>
    </row>
    <row r="657" customFormat="1" ht="12.75" s="396" x14ac:dyDescent="0.2">
      <c r="A657" s="1541"/>
      <c r="B657" s="1541"/>
      <c r="C657"/>
      <c r="D657" s="6799"/>
      <c r="E657" s="6799"/>
      <c r="F657" s="6800">
        <v>5.4</v>
      </c>
      <c r="G657" s="6801"/>
      <c r="H657" s="6802">
        <f>BV657</f>
        <v/>
      </c>
      <c r="I657" s="6802">
        <f>BW657</f>
        <v/>
      </c>
      <c r="J657" s="6803" t="inlineStr">
        <is>
          <t>5G</t>
        </is>
      </c>
      <c r="K657" s="6803" t="inlineStr">
        <is>
          <t>n2</t>
        </is>
      </c>
      <c r="L657" s="6804"/>
      <c r="M657" s="6802"/>
      <c r="N657" s="6805"/>
      <c r="O657" s="6806"/>
      <c r="P657" s="6597"/>
      <c r="Q657" s="6806"/>
      <c r="R657" s="6806"/>
      <c r="S657" s="6593"/>
      <c r="T657" s="130">
        <v>376000</v>
      </c>
      <c r="U657" s="6593">
        <v>1880</v>
      </c>
      <c r="V657" s="6805"/>
      <c r="W657" s="6807"/>
      <c r="X657" s="6805"/>
      <c r="Y657" s="6805"/>
      <c r="Z657" s="6805"/>
      <c r="AA657" s="6804"/>
      <c r="AB657" s="6804"/>
      <c r="AC657" s="6808">
        <f>IF(OR(BX657="Close to Ear",BX657="Close to Head"),"Head",IF(BX657="Extremity","Extremity","Body"))</f>
        <v/>
      </c>
      <c r="AD657" s="6809">
        <f>CA657</f>
        <v/>
      </c>
      <c r="AE657" s="6803">
        <f>CB657</f>
        <v/>
      </c>
      <c r="AF657" s="6804"/>
      <c r="AG657" s="6810">
        <f>IF(OR(AZ657="",BA657=""),"N/A",IF(DC657="Pass","P","F"))</f>
        <v/>
      </c>
      <c r="AH657" s="6811"/>
      <c r="AI657" s="6811"/>
      <c r="AJ657" s="6811"/>
      <c r="AK657" s="6805"/>
      <c r="AL657" s="6804"/>
      <c r="AM657" s="6805"/>
      <c r="AN657" s="6805"/>
      <c r="AO657" s="6812"/>
      <c r="AP657" s="6812"/>
      <c r="AQ657" s="6812"/>
      <c r="AR657" s="6812"/>
      <c r="AS657" s="6812"/>
      <c r="AT657" s="6813">
        <f>IF(AC657="Extremity",IF(CG657="","",CG657),"")</f>
        <v/>
      </c>
      <c r="AU657" s="6813">
        <f>IF(AC657="Extremity",IF(CH657="","",CH657),"")</f>
        <v/>
      </c>
      <c r="AV657" s="6814">
        <f>IF(AC657="Extremity","",IF(CE657="","",CE657))</f>
        <v/>
      </c>
      <c r="AW657" s="6814">
        <f>IF(AD657="Extremity","",IF(CF657="","",CF657))</f>
        <v/>
      </c>
      <c r="AX657" s="6807">
        <f>DL657</f>
        <v/>
      </c>
      <c r="AY657" s="6807">
        <f>DQ657</f>
        <v/>
      </c>
      <c r="AZ657" s="6815">
        <f>IF(AC657="Extremity",IF(DA657="","",DA657),"")</f>
        <v/>
      </c>
      <c r="BA657" s="6816">
        <f>IF(AC657="Extremity","",IF(CT657="","",CT657))</f>
        <v/>
      </c>
      <c r="BB657" s="6807">
        <f>IF(AC657="Extremity",IF(DB657="","",DB657),"")</f>
        <v/>
      </c>
      <c r="BC657" s="6814">
        <f>IF(AC657="Extremity","",IF(CZ657="","",CZ657))</f>
        <v/>
      </c>
      <c r="BD657" s="6807">
        <f>DD657</f>
        <v/>
      </c>
      <c r="BE657" s="6817">
        <f>DE657</f>
        <v/>
      </c>
      <c r="BF657" s="6818">
        <f>DF657*60</f>
        <v/>
      </c>
      <c r="BG657" s="6819">
        <f>BE657</f>
        <v/>
      </c>
      <c r="BH657" s="6818">
        <f>DG657*60</f>
        <v/>
      </c>
      <c r="BI657" s="6818">
        <f>DH657</f>
        <v/>
      </c>
      <c r="BJ657" s="6820"/>
      <c r="BK657" s="6821">
        <f>Overview!$E$7</f>
        <v/>
      </c>
      <c r="BL657" s="6820"/>
      <c r="BM657" s="6818">
        <f>DI657</f>
        <v/>
      </c>
      <c r="BN657" s="6821">
        <f>Overview!$P$153</f>
        <v/>
      </c>
      <c r="BO657" s="6820"/>
      <c r="BP657" s="6820"/>
      <c r="BQ657" s="6804"/>
      <c r="BR657" s="6822"/>
      <c r="BS657" s="1541"/>
      <c r="BT657" s="1889" t="inlineStr">
        <is>
          <t>5G</t>
        </is>
      </c>
      <c r="BU657" s="1816" t="inlineStr">
        <is>
          <t>n2</t>
        </is>
      </c>
      <c r="BV657" s="595">
        <f>Overview!$H$28</f>
        <v/>
      </c>
      <c r="BW657" s="1865"/>
      <c r="BX657" s="1816" t="inlineStr">
        <is>
          <t>Body</t>
        </is>
      </c>
      <c r="BY657" s="7284"/>
      <c r="BZ657" s="1865"/>
      <c r="CA657" s="7285">
        <f>IF(Overview!P109="", "", Overview!P109)</f>
        <v/>
      </c>
      <c r="CB657" s="200">
        <v>0</v>
      </c>
      <c r="CC657" s="7285">
        <f>IF(COUNT('Conducted 5G'!$AH$3:$AH$20)=0,376000,INDEX('Conducted 5G'!$T$3:$T$20,MATCH(MAX('Conducted 5G'!$AH$3:$AH$20),'Conducted 5G'!$AH$3:$AH$20,0)))</f>
        <v>376000</v>
      </c>
      <c r="CD657" s="7284">
        <f>IF(COUNT('Conducted 5G'!$AH$3:$AH$20)=0,1880,INDEX('Conducted 5G'!$U$3:$U$20,MATCH(MAX('Conducted 5G'!$AH$3:$AH$20),'Conducted 5G'!$AH$3:$AH$20,0)))</f>
        <v>1880</v>
      </c>
      <c r="CE657" s="7238"/>
      <c r="CF657" s="7238"/>
      <c r="CG657" s="6909"/>
      <c r="CH657" s="6909"/>
      <c r="CI657" s="225">
        <f>BY657</f>
        <v/>
      </c>
      <c r="CJ657" s="237">
        <f>BZ657</f>
        <v/>
      </c>
      <c r="CK657" s="223">
        <f>CA657</f>
        <v/>
      </c>
      <c r="CL657" s="237">
        <f>CC657</f>
        <v/>
      </c>
      <c r="CM657" s="6665">
        <f>CD657</f>
        <v/>
      </c>
      <c r="CN657" s="2052"/>
      <c r="CO657" s="1579"/>
      <c r="CP657" s="7214">
        <f>IF(CF657=""," ",IF(ABS(CE657-CF657)&lt;=0.1,"Valid","Not valid"))</f>
        <v/>
      </c>
      <c r="CQ657" s="1674">
        <f> IF(CE657="","",IF(AND(CE657&lt;&gt;"",CF657=""),IF(CE657&gt;=0.8,"Medir+Sig Max","No"),IF(CF657&lt;&gt;"",IF(CF657&gt;=0.8,"Medir+Sig Max","No"),"")))</f>
        <v/>
      </c>
      <c r="CR657" s="6927">
        <f>IF(UPPER('SAR FCC-ISED'!$CQ$1)="X",IF(CF657=""," ",IF((ABS(CE657)&lt;5)*AND(ABS(CF657)&lt;5)*AND(ABS(CT657)&lt;5),"Solo si es max","Medir")),IF(CF657=""," ",IF((ABS(CE657)&lt;1)*AND(ABS(CF657)&lt;1)*AND(ABS(CT657)&lt;1),"Solo si es max","Medir")))</f>
        <v/>
      </c>
      <c r="CS657" s="7220"/>
      <c r="CT657" s="220">
        <f>IF(CO657="",IF(AND(CE657="",CF657=""),"",IF(CF657="",IF(DQ657&gt;1,ROUND(DQ657*CE657,3),CE657),IF(DQ657&gt;1,ROUND(DQ657*CF657,3),CF657))),IF(AND(CE657="",CF657=""),"",IF(CF657="",IF(DQ657&gt;1,ROUND(DQ657*CE657*(1/(CO657)),3),CE657*(1/(CO657))),IF(DQ657&gt;1,ROUND(DQ657*CF657*(1/(CO657)),3),CF657*(1/(CO657))))))</f>
        <v/>
      </c>
      <c r="CU657" s="224">
        <f>BY657</f>
        <v/>
      </c>
      <c r="CV657" s="237">
        <f>BZ657</f>
        <v/>
      </c>
      <c r="CW657" s="237">
        <f>CA657</f>
        <v/>
      </c>
      <c r="CX657" s="224">
        <f>CC657</f>
        <v/>
      </c>
      <c r="CY657" s="237">
        <f>CD657</f>
        <v/>
      </c>
      <c r="CZ657" s="7478">
        <f>IF(COUNTIF(Overview!K12:K14,TRUE)&gt;0,1.6,IF(COUNTIF(Overview!L12:L14,TRUE)&gt;0,8,0))</f>
        <v/>
      </c>
      <c r="DA657" s="1807"/>
      <c r="DB657" s="7484"/>
      <c r="DC657" s="844">
        <f>IF(CT657="","",IF(CT657&gt;CZ657,"Fail","Pass"))</f>
        <v/>
      </c>
      <c r="DD657" s="6666"/>
      <c r="DE657" s="1565">
        <f>MyTimestamp(DC657)</f>
        <v/>
      </c>
      <c r="DF657" s="1531">
        <f>IF(COUNT(CE657:CH657)=1,15,IF(COUNT(CE657:CH657)=0,0,30))</f>
        <v/>
      </c>
      <c r="DG657" s="1532">
        <f>IF(DF657=0,0,2)</f>
        <v/>
      </c>
      <c r="DH657" s="6825"/>
      <c r="DI657" s="6825"/>
      <c r="DJ657" s="1863"/>
      <c r="DK657" s="6667"/>
      <c r="DL657" s="1574">
        <f>10^(CN657/20)*100-100</f>
        <v/>
      </c>
      <c r="DM657" s="6832"/>
      <c r="DN657" s="772"/>
      <c r="DO657" s="6832"/>
      <c r="DP657" s="6832"/>
      <c r="DQ657" s="6827"/>
      <c r="DR657" s="1541"/>
      <c r="DS657" s="1541"/>
      <c r="DT657" s="1541"/>
      <c r="DU657" s="1541"/>
      <c r="DV657" s="1541"/>
      <c r="DW657" s="1541"/>
      <c r="DX657" s="1541"/>
      <c r="DY657" s="1541"/>
      <c r="DZ657" s="1541"/>
      <c r="EA657" s="1541"/>
      <c r="EB657" s="1541"/>
      <c r="EC657" s="1541"/>
      <c r="ED657" s="1541"/>
      <c r="EE657" s="1541"/>
      <c r="EF657" s="1541"/>
      <c r="EG657" s="1541"/>
      <c r="EH657" s="1541"/>
      <c r="EI657" s="1541"/>
      <c r="EJ657" s="1541"/>
      <c r="EK657" s="1541"/>
      <c r="EL657" s="1541"/>
      <c r="EM657" s="1541"/>
      <c r="EN657" s="1541"/>
      <c r="EO657" s="1541"/>
      <c r="EP657" s="1541"/>
      <c r="EQ657" s="1541"/>
      <c r="ER657" s="1541"/>
      <c r="ES657" s="1541"/>
      <c r="ET657" s="1541"/>
      <c r="EU657" s="1541"/>
      <c r="EV657" s="1541"/>
    </row>
    <row r="658" customFormat="1" ht="12.75" s="396" x14ac:dyDescent="0.2">
      <c r="A658" s="1541"/>
      <c r="B658" s="1541"/>
      <c r="C658"/>
      <c r="D658" s="6799"/>
      <c r="E658" s="6799"/>
      <c r="F658" s="6800">
        <v>5.4</v>
      </c>
      <c r="G658" s="6801"/>
      <c r="H658" s="6802">
        <f>BV658</f>
        <v/>
      </c>
      <c r="I658" s="6802">
        <f>BW658</f>
        <v/>
      </c>
      <c r="J658" s="6803" t="inlineStr">
        <is>
          <t>5G</t>
        </is>
      </c>
      <c r="K658" s="6803" t="inlineStr">
        <is>
          <t>n2</t>
        </is>
      </c>
      <c r="L658" s="6804"/>
      <c r="M658" s="6802"/>
      <c r="N658" s="6805"/>
      <c r="O658" s="6806"/>
      <c r="P658" s="6597"/>
      <c r="Q658" s="6806"/>
      <c r="R658" s="6806"/>
      <c r="S658" s="6593"/>
      <c r="T658" s="130">
        <v>376000</v>
      </c>
      <c r="U658" s="6593">
        <v>1880</v>
      </c>
      <c r="V658" s="6805"/>
      <c r="W658" s="6807"/>
      <c r="X658" s="6805"/>
      <c r="Y658" s="6805"/>
      <c r="Z658" s="6805"/>
      <c r="AA658" s="6804"/>
      <c r="AB658" s="6804"/>
      <c r="AC658" s="6808">
        <f>IF(OR(BX658="Close to Ear",BX658="Close to Head"),"Head",IF(BX658="Extremity","Extremity","Body"))</f>
        <v/>
      </c>
      <c r="AD658" s="6809">
        <f>CA658</f>
        <v/>
      </c>
      <c r="AE658" s="6803">
        <f>CB658</f>
        <v/>
      </c>
      <c r="AF658" s="6804"/>
      <c r="AG658" s="6810">
        <f>IF(OR(AZ658="",BA658=""),"N/A",IF(DC658="Pass","P","F"))</f>
        <v/>
      </c>
      <c r="AH658" s="6811"/>
      <c r="AI658" s="6811"/>
      <c r="AJ658" s="6811"/>
      <c r="AK658" s="6805"/>
      <c r="AL658" s="6804"/>
      <c r="AM658" s="6805"/>
      <c r="AN658" s="6805"/>
      <c r="AO658" s="6812"/>
      <c r="AP658" s="6812"/>
      <c r="AQ658" s="6812"/>
      <c r="AR658" s="6812"/>
      <c r="AS658" s="6812"/>
      <c r="AT658" s="6813">
        <f>IF(AC658="Extremity",IF(CG658="","",CG658),"")</f>
        <v/>
      </c>
      <c r="AU658" s="6813">
        <f>IF(AC658="Extremity",IF(CH658="","",CH658),"")</f>
        <v/>
      </c>
      <c r="AV658" s="6814">
        <f>IF(AC658="Extremity","",IF(CE658="","",CE658))</f>
        <v/>
      </c>
      <c r="AW658" s="6814">
        <f>IF(AD658="Extremity","",IF(CF658="","",CF658))</f>
        <v/>
      </c>
      <c r="AX658" s="6807">
        <f>DL658</f>
        <v/>
      </c>
      <c r="AY658" s="6807">
        <f>DQ658</f>
        <v/>
      </c>
      <c r="AZ658" s="6815">
        <f>IF(AC658="Extremity",IF(DA658="","",DA658),"")</f>
        <v/>
      </c>
      <c r="BA658" s="6816">
        <f>IF(AC658="Extremity","",IF(CT658="","",CT658))</f>
        <v/>
      </c>
      <c r="BB658" s="6807">
        <f>IF(AC658="Extremity",IF(DB658="","",DB658),"")</f>
        <v/>
      </c>
      <c r="BC658" s="6814">
        <f>IF(AC658="Extremity","",IF(CZ658="","",CZ658))</f>
        <v/>
      </c>
      <c r="BD658" s="6807">
        <f>DD658</f>
        <v/>
      </c>
      <c r="BE658" s="6817">
        <f>DE658</f>
        <v/>
      </c>
      <c r="BF658" s="6818">
        <f>DF658*60</f>
        <v/>
      </c>
      <c r="BG658" s="6819">
        <f>BE658</f>
        <v/>
      </c>
      <c r="BH658" s="6818">
        <f>DG658*60</f>
        <v/>
      </c>
      <c r="BI658" s="6818">
        <f>DH658</f>
        <v/>
      </c>
      <c r="BJ658" s="6820"/>
      <c r="BK658" s="6821">
        <f>Overview!$E$7</f>
        <v/>
      </c>
      <c r="BL658" s="6820"/>
      <c r="BM658" s="6818">
        <f>DI658</f>
        <v/>
      </c>
      <c r="BN658" s="6821">
        <f>Overview!$P$153</f>
        <v/>
      </c>
      <c r="BO658" s="6820"/>
      <c r="BP658" s="6820"/>
      <c r="BQ658" s="6804"/>
      <c r="BR658" s="6822"/>
      <c r="BS658" s="1541"/>
      <c r="BT658" s="1889" t="inlineStr">
        <is>
          <t>5G</t>
        </is>
      </c>
      <c r="BU658" s="1816" t="inlineStr">
        <is>
          <t>n2</t>
        </is>
      </c>
      <c r="BV658" s="595">
        <f>Overview!$H$28</f>
        <v/>
      </c>
      <c r="BW658" s="1865"/>
      <c r="BX658" s="1816" t="inlineStr">
        <is>
          <t>Body</t>
        </is>
      </c>
      <c r="BY658" s="7284"/>
      <c r="BZ658" s="1865"/>
      <c r="CA658" s="7284">
        <f>IF(Overview!P110="", "", Overview!P110)</f>
        <v/>
      </c>
      <c r="CB658" s="200">
        <v>0</v>
      </c>
      <c r="CC658" s="7285">
        <f>IF(COUNT('Conducted 5G'!$AH$3:$AH$20)=0,376000,INDEX('Conducted 5G'!$T$3:$T$20,MATCH(MAX('Conducted 5G'!$AH$3:$AH$20),'Conducted 5G'!$AH$3:$AH$20,0)))</f>
        <v>376000</v>
      </c>
      <c r="CD658" s="7284">
        <f>IF(COUNT('Conducted 5G'!$AH$3:$AH$20)=0,1880,INDEX('Conducted 5G'!$U$3:$U$20,MATCH(MAX('Conducted 5G'!$AH$3:$AH$20),'Conducted 5G'!$AH$3:$AH$20,0)))</f>
        <v>1880</v>
      </c>
      <c r="CE658" s="7238"/>
      <c r="CF658" s="7238"/>
      <c r="CG658" s="6909"/>
      <c r="CH658" s="6909"/>
      <c r="CI658" s="225">
        <f>BY658</f>
        <v/>
      </c>
      <c r="CJ658" s="237">
        <f>BZ658</f>
        <v/>
      </c>
      <c r="CK658" s="223">
        <f>CA658</f>
        <v/>
      </c>
      <c r="CL658" s="237">
        <f>CC658</f>
        <v/>
      </c>
      <c r="CM658" s="6665">
        <f>CD658</f>
        <v/>
      </c>
      <c r="CN658" s="2052"/>
      <c r="CO658" s="1579"/>
      <c r="CP658" s="7214">
        <f>IF(CF658=""," ",IF(ABS(CE658-CF658)&lt;=0.1,"Valid","Not valid"))</f>
        <v/>
      </c>
      <c r="CQ658" s="1674">
        <f> IF(CE658="","",IF(AND(CE658&lt;&gt;"",CF658=""),IF(CE658&gt;=0.8,"Medir+Sig Max","No"),IF(CF658&lt;&gt;"",IF(CF658&gt;=0.8,"Medir+Sig Max","No"),"")))</f>
        <v/>
      </c>
      <c r="CR658" s="6927">
        <f>IF(UPPER('SAR FCC-ISED'!$CQ$1)="X",IF(CF658=""," ",IF((ABS(CE658)&lt;5)*AND(ABS(CF658)&lt;5)*AND(ABS(CT658)&lt;5),"Solo si es max","Medir")),IF(CF658=""," ",IF((ABS(CE658)&lt;1)*AND(ABS(CF658)&lt;1)*AND(ABS(CT658)&lt;1),"Solo si es max","Medir")))</f>
        <v/>
      </c>
      <c r="CS658" s="7220"/>
      <c r="CT658" s="220">
        <f>IF(CO658="",IF(AND(CE658="",CF658=""),"",IF(CF658="",IF(DQ658&gt;1,ROUND(DQ658*CE658,3),CE658),IF(DQ658&gt;1,ROUND(DQ658*CF658,3),CF658))),IF(AND(CE658="",CF658=""),"",IF(CF658="",IF(DQ658&gt;1,ROUND(DQ658*CE658*(1/(CO658)),3),CE658*(1/(CO658))),IF(DQ658&gt;1,ROUND(DQ658*CF658*(1/(CO658)),3),CF658*(1/(CO658))))))</f>
        <v/>
      </c>
      <c r="CU658" s="224">
        <f>BY658</f>
        <v/>
      </c>
      <c r="CV658" s="237">
        <f>BZ658</f>
        <v/>
      </c>
      <c r="CW658" s="237">
        <f>CA658</f>
        <v/>
      </c>
      <c r="CX658" s="224">
        <f>CC658</f>
        <v/>
      </c>
      <c r="CY658" s="237">
        <f>CD658</f>
        <v/>
      </c>
      <c r="CZ658" s="7478">
        <f>IF(COUNTIF(Overview!K12:K14,TRUE)&gt;0,1.6,IF(COUNTIF(Overview!L12:L14,TRUE)&gt;0,8,0))</f>
        <v/>
      </c>
      <c r="DA658" s="1807"/>
      <c r="DB658" s="7484"/>
      <c r="DC658" s="844">
        <f>IF(CT658="","",IF(CT658&gt;CZ658,"Fail","Pass"))</f>
        <v/>
      </c>
      <c r="DD658" s="6666"/>
      <c r="DE658" s="1565">
        <f>MyTimestamp(DC658)</f>
        <v/>
      </c>
      <c r="DF658" s="1531">
        <f>IF(COUNT(CE658:CH658)=1,15,IF(COUNT(CE658:CH658)=0,0,30))</f>
        <v/>
      </c>
      <c r="DG658" s="1532">
        <f>IF(DF658=0,0,2)</f>
        <v/>
      </c>
      <c r="DH658" s="6825"/>
      <c r="DI658" s="6825"/>
      <c r="DJ658" s="1863"/>
      <c r="DK658" s="6667"/>
      <c r="DL658" s="1574">
        <f>10^(CN658/20)*100-100</f>
        <v/>
      </c>
      <c r="DM658" s="6832"/>
      <c r="DN658" s="772"/>
      <c r="DO658" s="6832"/>
      <c r="DP658" s="6832"/>
      <c r="DQ658" s="6827"/>
      <c r="DR658" s="1541"/>
      <c r="DS658" s="1541"/>
      <c r="DT658" s="1541"/>
      <c r="DU658" s="1541"/>
      <c r="DV658" s="1541"/>
      <c r="DW658" s="1541"/>
      <c r="DX658" s="1541"/>
      <c r="DY658" s="1541"/>
      <c r="DZ658" s="1541"/>
      <c r="EA658" s="1541"/>
      <c r="EB658" s="1541"/>
      <c r="EC658" s="1541"/>
      <c r="ED658" s="1541"/>
      <c r="EE658" s="1541"/>
      <c r="EF658" s="1541"/>
      <c r="EG658" s="1541"/>
      <c r="EH658" s="1541"/>
      <c r="EI658" s="1541"/>
      <c r="EJ658" s="1541"/>
      <c r="EK658" s="1541"/>
      <c r="EL658" s="1541"/>
      <c r="EM658" s="1541"/>
      <c r="EN658" s="1541"/>
      <c r="EO658" s="1541"/>
      <c r="EP658" s="1541"/>
      <c r="EQ658" s="1541"/>
      <c r="ER658" s="1541"/>
      <c r="ES658" s="1541"/>
      <c r="ET658" s="1541"/>
      <c r="EU658" s="1541"/>
      <c r="EV658" s="1541"/>
    </row>
    <row r="659" customFormat="1" ht="12.75" s="396" x14ac:dyDescent="0.2">
      <c r="A659" s="1541"/>
      <c r="B659" s="1541"/>
      <c r="C659"/>
      <c r="D659" s="6799"/>
      <c r="E659" s="6799"/>
      <c r="F659" s="6800">
        <v>5.4</v>
      </c>
      <c r="G659" s="6801"/>
      <c r="H659" s="6802">
        <f>BV659</f>
        <v/>
      </c>
      <c r="I659" s="6802">
        <f>BW659</f>
        <v/>
      </c>
      <c r="J659" s="6803" t="inlineStr">
        <is>
          <t>5G</t>
        </is>
      </c>
      <c r="K659" s="6803" t="inlineStr">
        <is>
          <t>n2</t>
        </is>
      </c>
      <c r="L659" s="6804"/>
      <c r="M659" s="6802"/>
      <c r="N659" s="6805"/>
      <c r="O659" s="6806"/>
      <c r="P659" s="6597"/>
      <c r="Q659" s="6806"/>
      <c r="R659" s="6806"/>
      <c r="S659" s="6593"/>
      <c r="T659" s="130">
        <v>376000</v>
      </c>
      <c r="U659" s="6593">
        <v>1880</v>
      </c>
      <c r="V659" s="6805"/>
      <c r="W659" s="6807"/>
      <c r="X659" s="6805"/>
      <c r="Y659" s="6805"/>
      <c r="Z659" s="6805"/>
      <c r="AA659" s="6804"/>
      <c r="AB659" s="6804"/>
      <c r="AC659" s="6808">
        <f>IF(OR(BX659="Close to Ear",BX659="Close to Head"),"Head",IF(BX659="Extremity","Extremity","Body"))</f>
        <v/>
      </c>
      <c r="AD659" s="6809">
        <f>CA659</f>
        <v/>
      </c>
      <c r="AE659" s="6803">
        <f>CB659</f>
        <v/>
      </c>
      <c r="AF659" s="6804"/>
      <c r="AG659" s="6810">
        <f>IF(OR(AZ659="",BA659=""),"N/A",IF(DC659="Pass","P","F"))</f>
        <v/>
      </c>
      <c r="AH659" s="6811"/>
      <c r="AI659" s="6811"/>
      <c r="AJ659" s="6811"/>
      <c r="AK659" s="6805"/>
      <c r="AL659" s="6804"/>
      <c r="AM659" s="6805"/>
      <c r="AN659" s="6805"/>
      <c r="AO659" s="6812"/>
      <c r="AP659" s="6812"/>
      <c r="AQ659" s="6812"/>
      <c r="AR659" s="6812"/>
      <c r="AS659" s="6812"/>
      <c r="AT659" s="6813">
        <f>IF(AC659="Extremity",IF(CG659="","",CG659),"")</f>
        <v/>
      </c>
      <c r="AU659" s="6813">
        <f>IF(AC659="Extremity",IF(CH659="","",CH659),"")</f>
        <v/>
      </c>
      <c r="AV659" s="6814">
        <f>IF(AC659="Extremity","",IF(CE659="","",CE659))</f>
        <v/>
      </c>
      <c r="AW659" s="6814">
        <f>IF(AD659="Extremity","",IF(CF659="","",CF659))</f>
        <v/>
      </c>
      <c r="AX659" s="6807">
        <f>DL659</f>
        <v/>
      </c>
      <c r="AY659" s="6807">
        <f>DQ659</f>
        <v/>
      </c>
      <c r="AZ659" s="6815">
        <f>IF(AC659="Extremity",IF(DA659="","",DA659),"")</f>
        <v/>
      </c>
      <c r="BA659" s="6816">
        <f>IF(AC659="Extremity","",IF(CT659="","",CT659))</f>
        <v/>
      </c>
      <c r="BB659" s="6807">
        <f>IF(AC659="Extremity",IF(DB659="","",DB659),"")</f>
        <v/>
      </c>
      <c r="BC659" s="6814">
        <f>IF(AC659="Extremity","",IF(CZ659="","",CZ659))</f>
        <v/>
      </c>
      <c r="BD659" s="6807">
        <f>DD659</f>
        <v/>
      </c>
      <c r="BE659" s="6817">
        <f>DE659</f>
        <v/>
      </c>
      <c r="BF659" s="6818">
        <f>DF659*60</f>
        <v/>
      </c>
      <c r="BG659" s="6819">
        <f>BE659</f>
        <v/>
      </c>
      <c r="BH659" s="6818">
        <f>DG659*60</f>
        <v/>
      </c>
      <c r="BI659" s="6818">
        <f>DH659</f>
        <v/>
      </c>
      <c r="BJ659" s="6820"/>
      <c r="BK659" s="6821">
        <f>Overview!$E$7</f>
        <v/>
      </c>
      <c r="BL659" s="6820"/>
      <c r="BM659" s="6818">
        <f>DI659</f>
        <v/>
      </c>
      <c r="BN659" s="6821">
        <f>Overview!$P$153</f>
        <v/>
      </c>
      <c r="BO659" s="6820"/>
      <c r="BP659" s="6820"/>
      <c r="BQ659" s="6804"/>
      <c r="BR659" s="6822"/>
      <c r="BS659" s="1541"/>
      <c r="BT659" s="1889" t="inlineStr">
        <is>
          <t>5G</t>
        </is>
      </c>
      <c r="BU659" s="1816" t="inlineStr">
        <is>
          <t>n2</t>
        </is>
      </c>
      <c r="BV659" s="595">
        <f>Overview!$H$28</f>
        <v/>
      </c>
      <c r="BW659" s="7293"/>
      <c r="BX659" s="1816" t="inlineStr">
        <is>
          <t>Body</t>
        </is>
      </c>
      <c r="BY659" s="7284"/>
      <c r="BZ659" s="1865"/>
      <c r="CA659" s="7285">
        <f>IF(Overview!P111="", "", Overview!P111)</f>
        <v/>
      </c>
      <c r="CB659" s="200">
        <v>0</v>
      </c>
      <c r="CC659" s="7285">
        <f>IF(COUNT('Conducted 5G'!$AH$3:$AH$20)=0,376000,INDEX('Conducted 5G'!$T$3:$T$20,MATCH(MAX('Conducted 5G'!$AH$3:$AH$20),'Conducted 5G'!$AH$3:$AH$20,0)))</f>
        <v>376000</v>
      </c>
      <c r="CD659" s="7284">
        <f>IF(COUNT('Conducted 5G'!$AH$3:$AH$20)=0,1880,INDEX('Conducted 5G'!$U$3:$U$20,MATCH(MAX('Conducted 5G'!$AH$3:$AH$20),'Conducted 5G'!$AH$3:$AH$20,0)))</f>
        <v>1880</v>
      </c>
      <c r="CE659" s="7238"/>
      <c r="CF659" s="7238"/>
      <c r="CG659" s="6909"/>
      <c r="CH659" s="6909"/>
      <c r="CI659" s="225">
        <f>BY659</f>
        <v/>
      </c>
      <c r="CJ659" s="237">
        <f>BZ659</f>
        <v/>
      </c>
      <c r="CK659" s="223">
        <f>CA659</f>
        <v/>
      </c>
      <c r="CL659" s="237">
        <f>CC659</f>
        <v/>
      </c>
      <c r="CM659" s="6665">
        <f>CD659</f>
        <v/>
      </c>
      <c r="CN659" s="2052"/>
      <c r="CO659" s="1579"/>
      <c r="CP659" s="7214">
        <f>IF(CF659=""," ",IF(ABS(CE659-CF659)&lt;=0.1,"Valid","Not valid"))</f>
        <v/>
      </c>
      <c r="CQ659" s="1674">
        <f> IF(CE659="","",IF(AND(CE659&lt;&gt;"",CF659=""),IF(CE659&gt;=0.8,"Medir+Sig Max","No"),IF(CF659&lt;&gt;"",IF(CF659&gt;=0.8,"Medir+Sig Max","No"),"")))</f>
        <v/>
      </c>
      <c r="CR659" s="6927">
        <f>IF(UPPER('SAR FCC-ISED'!$CQ$1)="X",IF(CF659=""," ",IF((ABS(CE659)&lt;5)*AND(ABS(CF659)&lt;5)*AND(ABS(CT659)&lt;5),"Solo si es max","Medir")),IF(CF659=""," ",IF((ABS(CE659)&lt;1)*AND(ABS(CF659)&lt;1)*AND(ABS(CT659)&lt;1),"Solo si es max","Medir")))</f>
        <v/>
      </c>
      <c r="CS659" s="7220"/>
      <c r="CT659" s="220">
        <f>IF(CO659="",IF(AND(CE659="",CF659=""),"",IF(CF659="",IF(DQ659&gt;1,ROUND(DQ659*CE659,3),CE659),IF(DQ659&gt;1,ROUND(DQ659*CF659,3),CF659))),IF(AND(CE659="",CF659=""),"",IF(CF659="",IF(DQ659&gt;1,ROUND(DQ659*CE659*(1/(CO659)),3),CE659*(1/(CO659))),IF(DQ659&gt;1,ROUND(DQ659*CF659*(1/(CO659)),3),CF659*(1/(CO659))))))</f>
        <v/>
      </c>
      <c r="CU659" s="224">
        <f>BY659</f>
        <v/>
      </c>
      <c r="CV659" s="237">
        <f>BZ659</f>
        <v/>
      </c>
      <c r="CW659" s="237">
        <f>CA659</f>
        <v/>
      </c>
      <c r="CX659" s="224">
        <f>CC659</f>
        <v/>
      </c>
      <c r="CY659" s="237">
        <f>CD659</f>
        <v/>
      </c>
      <c r="CZ659" s="7478">
        <f>IF(COUNTIF(Overview!K12:K14,TRUE)&gt;0,1.6,IF(COUNTIF(Overview!L12:L14,TRUE)&gt;0,8,0))</f>
        <v/>
      </c>
      <c r="DA659" s="1807"/>
      <c r="DB659" s="7484"/>
      <c r="DC659" s="844">
        <f>IF(CT659="","",IF(CT659&gt;CZ659,"Fail","Pass"))</f>
        <v/>
      </c>
      <c r="DD659" s="6666"/>
      <c r="DE659" s="1565">
        <f>MyTimestamp(DC659)</f>
        <v/>
      </c>
      <c r="DF659" s="1531">
        <f>IF(COUNT(CE659:CH659)=1,15,IF(COUNT(CE659:CH659)=0,0,30))</f>
        <v/>
      </c>
      <c r="DG659" s="1532">
        <f>IF(DF659=0,0,2)</f>
        <v/>
      </c>
      <c r="DH659" s="6825"/>
      <c r="DI659" s="6825"/>
      <c r="DJ659" s="1863"/>
      <c r="DK659" s="6667"/>
      <c r="DL659" s="1574">
        <f>10^(CN659/20)*100-100</f>
        <v/>
      </c>
      <c r="DM659" s="6832"/>
      <c r="DN659" s="772"/>
      <c r="DO659" s="6832"/>
      <c r="DP659" s="6832"/>
      <c r="DQ659" s="6827"/>
      <c r="DR659" s="1541"/>
      <c r="DS659" s="1541"/>
      <c r="DT659" s="1541"/>
      <c r="DU659" s="1541"/>
      <c r="DV659" s="1541"/>
      <c r="DW659" s="1541"/>
      <c r="DX659" s="1541"/>
      <c r="DY659" s="1541"/>
      <c r="DZ659" s="1541"/>
      <c r="EA659" s="1541"/>
      <c r="EB659" s="1541"/>
      <c r="EC659" s="1541"/>
      <c r="ED659" s="1541"/>
      <c r="EE659" s="1541"/>
      <c r="EF659" s="1541"/>
      <c r="EG659" s="1541"/>
      <c r="EH659" s="1541"/>
      <c r="EI659" s="1541"/>
      <c r="EJ659" s="1541"/>
      <c r="EK659" s="1541"/>
      <c r="EL659" s="1541"/>
      <c r="EM659" s="1541"/>
      <c r="EN659" s="1541"/>
      <c r="EO659" s="1541"/>
      <c r="EP659" s="1541"/>
      <c r="EQ659" s="1541"/>
      <c r="ER659" s="1541"/>
      <c r="ES659" s="1541"/>
      <c r="ET659" s="1541"/>
      <c r="EU659" s="1541"/>
      <c r="EV659" s="1541"/>
    </row>
    <row r="660" customFormat="1" ht="12.75" s="396" x14ac:dyDescent="0.2">
      <c r="A660" s="1541"/>
      <c r="B660" s="1541"/>
      <c r="C660"/>
      <c r="D660" s="6799"/>
      <c r="E660" s="6799"/>
      <c r="F660" s="6800">
        <v>5.4</v>
      </c>
      <c r="G660" s="6801"/>
      <c r="H660" s="6802">
        <f>BV660</f>
        <v/>
      </c>
      <c r="I660" s="6802">
        <f>BW660</f>
        <v/>
      </c>
      <c r="J660" s="6803" t="inlineStr">
        <is>
          <t>5G</t>
        </is>
      </c>
      <c r="K660" s="6803" t="inlineStr">
        <is>
          <t>n2</t>
        </is>
      </c>
      <c r="L660" s="6804"/>
      <c r="M660" s="6802"/>
      <c r="N660" s="6805"/>
      <c r="O660" s="6806"/>
      <c r="P660" s="6597"/>
      <c r="Q660" s="6806"/>
      <c r="R660" s="6806"/>
      <c r="S660" s="6593"/>
      <c r="T660" s="130">
        <v>376000</v>
      </c>
      <c r="U660" s="6593">
        <v>1880</v>
      </c>
      <c r="V660" s="6805"/>
      <c r="W660" s="6807"/>
      <c r="X660" s="6805"/>
      <c r="Y660" s="6805"/>
      <c r="Z660" s="6805"/>
      <c r="AA660" s="6804"/>
      <c r="AB660" s="6804"/>
      <c r="AC660" s="6808">
        <f>IF(OR(BX660="Close to Ear",BX660="Close to Head"),"Head",IF(BX660="Extremity","Extremity","Body"))</f>
        <v/>
      </c>
      <c r="AD660" s="6809">
        <f>CA660</f>
        <v/>
      </c>
      <c r="AE660" s="6803">
        <f>CB660</f>
        <v/>
      </c>
      <c r="AF660" s="6804"/>
      <c r="AG660" s="6810">
        <f>IF(OR(AZ660="",BA660=""),"N/A",IF(DC660="Pass","P","F"))</f>
        <v/>
      </c>
      <c r="AH660" s="6811"/>
      <c r="AI660" s="6811"/>
      <c r="AJ660" s="6811"/>
      <c r="AK660" s="6805"/>
      <c r="AL660" s="6804"/>
      <c r="AM660" s="6805"/>
      <c r="AN660" s="6805"/>
      <c r="AO660" s="6812"/>
      <c r="AP660" s="6812"/>
      <c r="AQ660" s="6812"/>
      <c r="AR660" s="6812"/>
      <c r="AS660" s="6812"/>
      <c r="AT660" s="6813">
        <f>IF(AC660="Extremity",IF(CG660="","",CG660),"")</f>
        <v/>
      </c>
      <c r="AU660" s="6813">
        <f>IF(AC660="Extremity",IF(CH660="","",CH660),"")</f>
        <v/>
      </c>
      <c r="AV660" s="6814">
        <f>IF(AC660="Extremity","",IF(CE660="","",CE660))</f>
        <v/>
      </c>
      <c r="AW660" s="6814">
        <f>IF(AD660="Extremity","",IF(CF660="","",CF660))</f>
        <v/>
      </c>
      <c r="AX660" s="6807">
        <f>DL660</f>
        <v/>
      </c>
      <c r="AY660" s="6807">
        <f>DQ660</f>
        <v/>
      </c>
      <c r="AZ660" s="6815">
        <f>IF(AC660="Extremity",IF(DA660="","",DA660),"")</f>
        <v/>
      </c>
      <c r="BA660" s="6816">
        <f>IF(AC660="Extremity","",IF(CT660="","",CT660))</f>
        <v/>
      </c>
      <c r="BB660" s="6807">
        <f>IF(AC660="Extremity",IF(DB660="","",DB660),"")</f>
        <v/>
      </c>
      <c r="BC660" s="6814">
        <f>IF(AC660="Extremity","",IF(CZ660="","",CZ660))</f>
        <v/>
      </c>
      <c r="BD660" s="6807">
        <f>DD660</f>
        <v/>
      </c>
      <c r="BE660" s="6817">
        <f>DE660</f>
        <v/>
      </c>
      <c r="BF660" s="6818">
        <f>DF660*60</f>
        <v/>
      </c>
      <c r="BG660" s="6819">
        <f>BE660</f>
        <v/>
      </c>
      <c r="BH660" s="6818">
        <f>DG660*60</f>
        <v/>
      </c>
      <c r="BI660" s="6818">
        <f>DH660</f>
        <v/>
      </c>
      <c r="BJ660" s="6820"/>
      <c r="BK660" s="6821">
        <f>Overview!$E$7</f>
        <v/>
      </c>
      <c r="BL660" s="6820"/>
      <c r="BM660" s="6818">
        <f>DI660</f>
        <v/>
      </c>
      <c r="BN660" s="6821">
        <f>Overview!$P$153</f>
        <v/>
      </c>
      <c r="BO660" s="6820"/>
      <c r="BP660" s="6820"/>
      <c r="BQ660" s="6804"/>
      <c r="BR660" s="6822"/>
      <c r="BS660" s="1541"/>
      <c r="BT660" s="1889" t="inlineStr">
        <is>
          <t>5G</t>
        </is>
      </c>
      <c r="BU660" s="1816" t="inlineStr">
        <is>
          <t>n2</t>
        </is>
      </c>
      <c r="BV660" s="595">
        <f>Overview!$H$28</f>
        <v/>
      </c>
      <c r="BW660" s="1865"/>
      <c r="BX660" s="1816" t="inlineStr">
        <is>
          <t>Body</t>
        </is>
      </c>
      <c r="BY660" s="7284"/>
      <c r="BZ660" s="1865"/>
      <c r="CA660" s="7284">
        <f>IF(Overview!P112="", "", Overview!P112)</f>
        <v/>
      </c>
      <c r="CB660" s="200">
        <v>0</v>
      </c>
      <c r="CC660" s="7285">
        <f>IF(COUNT('Conducted 5G'!$AH$3:$AH$20)=0,376000,INDEX('Conducted 5G'!$T$3:$T$20,MATCH(MAX('Conducted 5G'!$AH$3:$AH$20),'Conducted 5G'!$AH$3:$AH$20,0)))</f>
        <v>376000</v>
      </c>
      <c r="CD660" s="7284">
        <f>IF(COUNT('Conducted 5G'!$AH$3:$AH$20)=0,1880,INDEX('Conducted 5G'!$U$3:$U$20,MATCH(MAX('Conducted 5G'!$AH$3:$AH$20),'Conducted 5G'!$AH$3:$AH$20,0)))</f>
        <v>1880</v>
      </c>
      <c r="CE660" s="7238"/>
      <c r="CF660" s="7238"/>
      <c r="CG660" s="6909"/>
      <c r="CH660" s="6909"/>
      <c r="CI660" s="225">
        <f>BY660</f>
        <v/>
      </c>
      <c r="CJ660" s="237">
        <f>BZ660</f>
        <v/>
      </c>
      <c r="CK660" s="223">
        <f>CA660</f>
        <v/>
      </c>
      <c r="CL660" s="237">
        <f>CC660</f>
        <v/>
      </c>
      <c r="CM660" s="6665">
        <f>CD660</f>
        <v/>
      </c>
      <c r="CN660" s="2052"/>
      <c r="CO660" s="1579"/>
      <c r="CP660" s="7214">
        <f>IF(CF660=""," ",IF(ABS(CE660-CF660)&lt;=0.1,"Valid","Not valid"))</f>
        <v/>
      </c>
      <c r="CQ660" s="1674">
        <f> IF(CE660="","",IF(AND(CE660&lt;&gt;"",CF660=""),IF(CE660&gt;=0.8,"Medir+Sig Max","No"),IF(CF660&lt;&gt;"",IF(CF660&gt;=0.8,"Medir+Sig Max","No"),"")))</f>
        <v/>
      </c>
      <c r="CR660" s="6927">
        <f>IF(UPPER('SAR FCC-ISED'!$CQ$1)="X",IF(CF660=""," ",IF((ABS(CE660)&lt;5)*AND(ABS(CF660)&lt;5)*AND(ABS(CT660)&lt;5),"Solo si es max","Medir")),IF(CF660=""," ",IF((ABS(CE660)&lt;1)*AND(ABS(CF660)&lt;1)*AND(ABS(CT660)&lt;1),"Solo si es max","Medir")))</f>
        <v/>
      </c>
      <c r="CS660" s="7220"/>
      <c r="CT660" s="220">
        <f>IF(CO660="",IF(AND(CE660="",CF660=""),"",IF(CF660="",IF(DQ660&gt;1,ROUND(DQ660*CE660,3),CE660),IF(DQ660&gt;1,ROUND(DQ660*CF660,3),CF660))),IF(AND(CE660="",CF660=""),"",IF(CF660="",IF(DQ660&gt;1,ROUND(DQ660*CE660*(1/(CO660)),3),CE660*(1/(CO660))),IF(DQ660&gt;1,ROUND(DQ660*CF660*(1/(CO660)),3),CF660*(1/(CO660))))))</f>
        <v/>
      </c>
      <c r="CU660" s="224">
        <f>BY660</f>
        <v/>
      </c>
      <c r="CV660" s="237">
        <f>BZ660</f>
        <v/>
      </c>
      <c r="CW660" s="237">
        <f>CA660</f>
        <v/>
      </c>
      <c r="CX660" s="224">
        <f>CC660</f>
        <v/>
      </c>
      <c r="CY660" s="237">
        <f>CD660</f>
        <v/>
      </c>
      <c r="CZ660" s="7478">
        <f>IF(COUNTIF(Overview!K12:K14,TRUE)&gt;0,1.6,IF(COUNTIF(Overview!L12:L14,TRUE)&gt;0,8,0))</f>
        <v/>
      </c>
      <c r="DA660" s="1807"/>
      <c r="DB660" s="7484"/>
      <c r="DC660" s="844">
        <f>IF(CT660="","",IF(CT660&gt;CZ660,"Fail","Pass"))</f>
        <v/>
      </c>
      <c r="DD660" s="6666"/>
      <c r="DE660" s="1565">
        <f>MyTimestamp(DC660)</f>
        <v/>
      </c>
      <c r="DF660" s="1531">
        <f>IF(COUNT(CE660:CH660)=1,15,IF(COUNT(CE660:CH660)=0,0,30))</f>
        <v/>
      </c>
      <c r="DG660" s="1532">
        <f>IF(DF660=0,0,2)</f>
        <v/>
      </c>
      <c r="DH660" s="6825"/>
      <c r="DI660" s="6825"/>
      <c r="DJ660" s="1863"/>
      <c r="DK660" s="6667"/>
      <c r="DL660" s="1574">
        <f>10^(CN660/20)*100-100</f>
        <v/>
      </c>
      <c r="DM660" s="6832"/>
      <c r="DN660" s="772"/>
      <c r="DO660" s="6832"/>
      <c r="DP660" s="6832"/>
      <c r="DQ660" s="6827"/>
      <c r="DR660" s="1541"/>
      <c r="DS660" s="1541"/>
      <c r="DT660" s="1541"/>
      <c r="DU660" s="1541"/>
      <c r="DV660" s="1541"/>
      <c r="DW660" s="1541"/>
      <c r="DX660" s="1541"/>
      <c r="DY660" s="1541"/>
      <c r="DZ660" s="1541"/>
      <c r="EA660" s="1541"/>
      <c r="EB660" s="1541"/>
      <c r="EC660" s="1541"/>
      <c r="ED660" s="1541"/>
      <c r="EE660" s="1541"/>
      <c r="EF660" s="1541"/>
      <c r="EG660" s="1541"/>
      <c r="EH660" s="1541"/>
      <c r="EI660" s="1541"/>
      <c r="EJ660" s="1541"/>
      <c r="EK660" s="1541"/>
      <c r="EL660" s="1541"/>
      <c r="EM660" s="1541"/>
      <c r="EN660" s="1541"/>
      <c r="EO660" s="1541"/>
      <c r="EP660" s="1541"/>
      <c r="EQ660" s="1541"/>
      <c r="ER660" s="1541"/>
      <c r="ES660" s="1541"/>
      <c r="ET660" s="1541"/>
      <c r="EU660" s="1541"/>
      <c r="EV660" s="1541"/>
    </row>
    <row r="661" customFormat="1" ht="12.75" s="396" x14ac:dyDescent="0.2">
      <c r="A661" s="1541"/>
      <c r="B661" s="1541"/>
      <c r="C661"/>
      <c r="D661" s="6799"/>
      <c r="E661" s="6799"/>
      <c r="F661" s="6800">
        <v>5.4</v>
      </c>
      <c r="G661" s="6801"/>
      <c r="H661" s="6802">
        <f>BV661</f>
        <v/>
      </c>
      <c r="I661" s="6802">
        <f>BW661</f>
        <v/>
      </c>
      <c r="J661" s="6803" t="inlineStr">
        <is>
          <t>5G</t>
        </is>
      </c>
      <c r="K661" s="6803" t="inlineStr">
        <is>
          <t>n2</t>
        </is>
      </c>
      <c r="L661" s="6804"/>
      <c r="M661" s="6802"/>
      <c r="N661" s="6805"/>
      <c r="O661" s="6806"/>
      <c r="P661" s="6597"/>
      <c r="Q661" s="6806"/>
      <c r="R661" s="6806"/>
      <c r="S661" s="6593"/>
      <c r="T661" s="130">
        <v>376000</v>
      </c>
      <c r="U661" s="6593">
        <v>1880</v>
      </c>
      <c r="V661" s="6805"/>
      <c r="W661" s="6807"/>
      <c r="X661" s="6805"/>
      <c r="Y661" s="6805"/>
      <c r="Z661" s="6805"/>
      <c r="AA661" s="6804"/>
      <c r="AB661" s="6804"/>
      <c r="AC661" s="6808">
        <f>IF(OR(BX661="Close to Ear",BX661="Close to Head"),"Head",IF(BX661="Extremity","Extremity","Body"))</f>
        <v/>
      </c>
      <c r="AD661" s="6809">
        <f>CA661</f>
        <v/>
      </c>
      <c r="AE661" s="6803">
        <f>CB661</f>
        <v/>
      </c>
      <c r="AF661" s="6804"/>
      <c r="AG661" s="6810">
        <f>IF(OR(AZ661="",BA661=""),"N/A",IF(DC661="Pass","P","F"))</f>
        <v/>
      </c>
      <c r="AH661" s="6811"/>
      <c r="AI661" s="6811"/>
      <c r="AJ661" s="6811"/>
      <c r="AK661" s="6805"/>
      <c r="AL661" s="6804"/>
      <c r="AM661" s="6805"/>
      <c r="AN661" s="6805"/>
      <c r="AO661" s="6812"/>
      <c r="AP661" s="6812"/>
      <c r="AQ661" s="6812"/>
      <c r="AR661" s="6812"/>
      <c r="AS661" s="6812"/>
      <c r="AT661" s="6813">
        <f>IF(AC661="Extremity",IF(CG661="","",CG661),"")</f>
        <v/>
      </c>
      <c r="AU661" s="6813">
        <f>IF(AC661="Extremity",IF(CH661="","",CH661),"")</f>
        <v/>
      </c>
      <c r="AV661" s="6814">
        <f>IF(AC661="Extremity","",IF(CE661="","",CE661))</f>
        <v/>
      </c>
      <c r="AW661" s="6814">
        <f>IF(AD661="Extremity","",IF(CF661="","",CF661))</f>
        <v/>
      </c>
      <c r="AX661" s="6807">
        <f>DL661</f>
        <v/>
      </c>
      <c r="AY661" s="6807">
        <f>DQ661</f>
        <v/>
      </c>
      <c r="AZ661" s="6815">
        <f>IF(AC661="Extremity",IF(DA661="","",DA661),"")</f>
        <v/>
      </c>
      <c r="BA661" s="6816">
        <f>IF(AC661="Extremity","",IF(CT661="","",CT661))</f>
        <v/>
      </c>
      <c r="BB661" s="6807">
        <f>IF(AC661="Extremity",IF(DB661="","",DB661),"")</f>
        <v/>
      </c>
      <c r="BC661" s="6814">
        <f>IF(AC661="Extremity","",IF(CZ661="","",CZ661))</f>
        <v/>
      </c>
      <c r="BD661" s="6807">
        <f>DD661</f>
        <v/>
      </c>
      <c r="BE661" s="6817">
        <f>DE661</f>
        <v/>
      </c>
      <c r="BF661" s="6818">
        <f>DF661*60</f>
        <v/>
      </c>
      <c r="BG661" s="6819">
        <f>BE661</f>
        <v/>
      </c>
      <c r="BH661" s="6818">
        <f>DG661*60</f>
        <v/>
      </c>
      <c r="BI661" s="6818">
        <f>DH661</f>
        <v/>
      </c>
      <c r="BJ661" s="6820"/>
      <c r="BK661" s="6821">
        <f>Overview!$E$7</f>
        <v/>
      </c>
      <c r="BL661" s="6820"/>
      <c r="BM661" s="6818">
        <f>DI661</f>
        <v/>
      </c>
      <c r="BN661" s="6821">
        <f>Overview!$P$153</f>
        <v/>
      </c>
      <c r="BO661" s="6820"/>
      <c r="BP661" s="6820"/>
      <c r="BQ661" s="6804"/>
      <c r="BR661" s="6822"/>
      <c r="BS661" s="1541"/>
      <c r="BT661" s="1889" t="inlineStr">
        <is>
          <t>5G</t>
        </is>
      </c>
      <c r="BU661" s="1816" t="inlineStr">
        <is>
          <t>n2</t>
        </is>
      </c>
      <c r="BV661" s="595">
        <f>Overview!$H$28</f>
        <v/>
      </c>
      <c r="BW661" s="1865"/>
      <c r="BX661" s="1816" t="inlineStr">
        <is>
          <t>Body</t>
        </is>
      </c>
      <c r="BY661" s="7284"/>
      <c r="BZ661" s="1865"/>
      <c r="CA661" s="7285">
        <f>IF(Overview!P113="", "", Overview!P113)</f>
        <v/>
      </c>
      <c r="CB661" s="200">
        <v>0</v>
      </c>
      <c r="CC661" s="7285">
        <f>IF(COUNT('Conducted 5G'!$AH$3:$AH$20)=0,376000,INDEX('Conducted 5G'!$T$3:$T$20,MATCH(MAX('Conducted 5G'!$AH$3:$AH$20),'Conducted 5G'!$AH$3:$AH$20,0)))</f>
        <v>376000</v>
      </c>
      <c r="CD661" s="7284">
        <f>IF(COUNT('Conducted 5G'!$AH$3:$AH$20)=0,1880,INDEX('Conducted 5G'!$U$3:$U$20,MATCH(MAX('Conducted 5G'!$AH$3:$AH$20),'Conducted 5G'!$AH$3:$AH$20,0)))</f>
        <v>1880</v>
      </c>
      <c r="CE661" s="7238"/>
      <c r="CF661" s="7238"/>
      <c r="CG661" s="6909"/>
      <c r="CH661" s="6909"/>
      <c r="CI661" s="225">
        <f>BY661</f>
        <v/>
      </c>
      <c r="CJ661" s="237">
        <f>BZ661</f>
        <v/>
      </c>
      <c r="CK661" s="223">
        <f>CA661</f>
        <v/>
      </c>
      <c r="CL661" s="237">
        <f>CC661</f>
        <v/>
      </c>
      <c r="CM661" s="6665">
        <f>CD661</f>
        <v/>
      </c>
      <c r="CN661" s="2052"/>
      <c r="CO661" s="1579"/>
      <c r="CP661" s="7214">
        <f>IF(CF661=""," ",IF(ABS(CE661-CF661)&lt;=0.1,"Valid","Not valid"))</f>
        <v/>
      </c>
      <c r="CQ661" s="1674">
        <f> IF(CE661="","",IF(AND(CE661&lt;&gt;"",CF661=""),IF(CE661&gt;=0.8,"Medir+Sig Max","No"),IF(CF661&lt;&gt;"",IF(CF661&gt;=0.8,"Medir+Sig Max","No"),"")))</f>
        <v/>
      </c>
      <c r="CR661" s="6927">
        <f>IF(UPPER('SAR FCC-ISED'!$CQ$1)="X",IF(CF661=""," ",IF((ABS(CE661)&lt;5)*AND(ABS(CF661)&lt;5)*AND(ABS(CT661)&lt;5),"Solo si es max","Medir")),IF(CF661=""," ",IF((ABS(CE661)&lt;1)*AND(ABS(CF661)&lt;1)*AND(ABS(CT661)&lt;1),"Solo si es max","Medir")))</f>
        <v/>
      </c>
      <c r="CS661" s="7220"/>
      <c r="CT661" s="220">
        <f>IF(CO661="",IF(AND(CE661="",CF661=""),"",IF(CF661="",IF(DQ661&gt;1,ROUND(DQ661*CE661,3),CE661),IF(DQ661&gt;1,ROUND(DQ661*CF661,3),CF661))),IF(AND(CE661="",CF661=""),"",IF(CF661="",IF(DQ661&gt;1,ROUND(DQ661*CE661*(1/(CO661)),3),CE661*(1/(CO661))),IF(DQ661&gt;1,ROUND(DQ661*CF661*(1/(CO661)),3),CF661*(1/(CO661))))))</f>
        <v/>
      </c>
      <c r="CU661" s="224">
        <f>BY661</f>
        <v/>
      </c>
      <c r="CV661" s="237">
        <f>BZ661</f>
        <v/>
      </c>
      <c r="CW661" s="237">
        <f>CA661</f>
        <v/>
      </c>
      <c r="CX661" s="224">
        <f>CC661</f>
        <v/>
      </c>
      <c r="CY661" s="237">
        <f>CD661</f>
        <v/>
      </c>
      <c r="CZ661" s="7478">
        <f>IF(COUNTIF(Overview!K12:K14,TRUE)&gt;0,1.6,IF(COUNTIF(Overview!L12:L14,TRUE)&gt;0,8,0))</f>
        <v/>
      </c>
      <c r="DA661" s="1807"/>
      <c r="DB661" s="7484"/>
      <c r="DC661" s="844">
        <f>IF(CT661="","",IF(CT661&gt;CZ661,"Fail","Pass"))</f>
        <v/>
      </c>
      <c r="DD661" s="6666"/>
      <c r="DE661" s="1565">
        <f>MyTimestamp(DC661)</f>
        <v/>
      </c>
      <c r="DF661" s="1531">
        <f>IF(COUNT(CE661:CH661)=1,15,IF(COUNT(CE661:CH661)=0,0,30))</f>
        <v/>
      </c>
      <c r="DG661" s="1532">
        <f>IF(DF661=0,0,2)</f>
        <v/>
      </c>
      <c r="DH661" s="6825"/>
      <c r="DI661" s="6825"/>
      <c r="DJ661" s="1863"/>
      <c r="DK661" s="6667"/>
      <c r="DL661" s="1574">
        <f>10^(CN661/20)*100-100</f>
        <v/>
      </c>
      <c r="DM661" s="6832"/>
      <c r="DN661" s="772"/>
      <c r="DO661" s="6832"/>
      <c r="DP661" s="6832"/>
      <c r="DQ661" s="6827"/>
      <c r="DR661" s="1541"/>
      <c r="DS661" s="1541"/>
      <c r="DT661" s="1541"/>
      <c r="DU661" s="1541"/>
      <c r="DV661" s="1541"/>
      <c r="DW661" s="1541"/>
      <c r="DX661" s="1541"/>
      <c r="DY661" s="1541"/>
      <c r="DZ661" s="1541"/>
      <c r="EA661" s="1541"/>
      <c r="EB661" s="1541"/>
      <c r="EC661" s="1541"/>
      <c r="ED661" s="1541"/>
      <c r="EE661" s="1541"/>
      <c r="EF661" s="1541"/>
      <c r="EG661" s="1541"/>
      <c r="EH661" s="1541"/>
      <c r="EI661" s="1541"/>
      <c r="EJ661" s="1541"/>
      <c r="EK661" s="1541"/>
      <c r="EL661" s="1541"/>
      <c r="EM661" s="1541"/>
      <c r="EN661" s="1541"/>
      <c r="EO661" s="1541"/>
      <c r="EP661" s="1541"/>
      <c r="EQ661" s="1541"/>
      <c r="ER661" s="1541"/>
      <c r="ES661" s="1541"/>
      <c r="ET661" s="1541"/>
      <c r="EU661" s="1541"/>
      <c r="EV661" s="1541"/>
    </row>
    <row r="662" customFormat="1" ht="12.75" s="396" x14ac:dyDescent="0.2">
      <c r="A662" s="1541"/>
      <c r="B662" s="1541"/>
      <c r="C662"/>
      <c r="D662" s="6799"/>
      <c r="E662" s="6799"/>
      <c r="F662" s="6800">
        <v>5.4</v>
      </c>
      <c r="G662" s="6801"/>
      <c r="H662" s="6802">
        <f>BV662</f>
        <v/>
      </c>
      <c r="I662" s="6802">
        <f>BW662</f>
        <v/>
      </c>
      <c r="J662" s="6803" t="inlineStr">
        <is>
          <t>5G</t>
        </is>
      </c>
      <c r="K662" s="6803" t="inlineStr">
        <is>
          <t>n2</t>
        </is>
      </c>
      <c r="L662" s="6804"/>
      <c r="M662" s="6802"/>
      <c r="N662" s="6805"/>
      <c r="O662" s="6806"/>
      <c r="P662" s="6597"/>
      <c r="Q662" s="6806"/>
      <c r="R662" s="6806"/>
      <c r="S662" s="6593"/>
      <c r="T662" s="130">
        <v>376000</v>
      </c>
      <c r="U662" s="6593">
        <v>1880</v>
      </c>
      <c r="V662" s="6805"/>
      <c r="W662" s="6807"/>
      <c r="X662" s="6805"/>
      <c r="Y662" s="6805"/>
      <c r="Z662" s="6805"/>
      <c r="AA662" s="6804"/>
      <c r="AB662" s="6804"/>
      <c r="AC662" s="6808">
        <f>IF(OR(BX662="Close to Ear",BX662="Close to Head"),"Head",IF(BX662="Extremity","Extremity","Body"))</f>
        <v/>
      </c>
      <c r="AD662" s="6809">
        <f>CA662</f>
        <v/>
      </c>
      <c r="AE662" s="6803">
        <f>CB662</f>
        <v/>
      </c>
      <c r="AF662" s="6804"/>
      <c r="AG662" s="6810">
        <f>IF(OR(AZ662="",BA662=""),"N/A",IF(DC662="Pass","P","F"))</f>
        <v/>
      </c>
      <c r="AH662" s="6811"/>
      <c r="AI662" s="6811"/>
      <c r="AJ662" s="6811"/>
      <c r="AK662" s="6805"/>
      <c r="AL662" s="6804"/>
      <c r="AM662" s="6805"/>
      <c r="AN662" s="6805"/>
      <c r="AO662" s="6812"/>
      <c r="AP662" s="6812"/>
      <c r="AQ662" s="6812"/>
      <c r="AR662" s="6812"/>
      <c r="AS662" s="6812"/>
      <c r="AT662" s="6813">
        <f>IF(AC662="Extremity",IF(CG662="","",CG662),"")</f>
        <v/>
      </c>
      <c r="AU662" s="6813">
        <f>IF(AC662="Extremity",IF(CH662="","",CH662),"")</f>
        <v/>
      </c>
      <c r="AV662" s="6814">
        <f>IF(AC662="Extremity","",IF(CE662="","",CE662))</f>
        <v/>
      </c>
      <c r="AW662" s="6814">
        <f>IF(AD662="Extremity","",IF(CF662="","",CF662))</f>
        <v/>
      </c>
      <c r="AX662" s="6807">
        <f>DL662</f>
        <v/>
      </c>
      <c r="AY662" s="6807">
        <f>DQ662</f>
        <v/>
      </c>
      <c r="AZ662" s="6815">
        <f>IF(AC662="Extremity",IF(DA662="","",DA662),"")</f>
        <v/>
      </c>
      <c r="BA662" s="6816">
        <f>IF(AC662="Extremity","",IF(CT662="","",CT662))</f>
        <v/>
      </c>
      <c r="BB662" s="6807">
        <f>IF(AC662="Extremity",IF(DB662="","",DB662),"")</f>
        <v/>
      </c>
      <c r="BC662" s="6814">
        <f>IF(AC662="Extremity","",IF(CZ662="","",CZ662))</f>
        <v/>
      </c>
      <c r="BD662" s="6807">
        <f>DD662</f>
        <v/>
      </c>
      <c r="BE662" s="6817">
        <f>DE662</f>
        <v/>
      </c>
      <c r="BF662" s="6818">
        <f>DF662*60</f>
        <v/>
      </c>
      <c r="BG662" s="6819">
        <f>BE662</f>
        <v/>
      </c>
      <c r="BH662" s="6818">
        <f>DG662*60</f>
        <v/>
      </c>
      <c r="BI662" s="6818">
        <f>DH662</f>
        <v/>
      </c>
      <c r="BJ662" s="6820"/>
      <c r="BK662" s="6821">
        <f>Overview!$E$7</f>
        <v/>
      </c>
      <c r="BL662" s="6820"/>
      <c r="BM662" s="6818">
        <f>DI662</f>
        <v/>
      </c>
      <c r="BN662" s="6821">
        <f>Overview!$P$153</f>
        <v/>
      </c>
      <c r="BO662" s="6820"/>
      <c r="BP662" s="6820"/>
      <c r="BQ662" s="6804"/>
      <c r="BR662" s="6822"/>
      <c r="BS662" s="1541"/>
      <c r="BT662" s="1889" t="inlineStr">
        <is>
          <t>5G</t>
        </is>
      </c>
      <c r="BU662" s="1816" t="inlineStr">
        <is>
          <t>n2</t>
        </is>
      </c>
      <c r="BV662" s="595">
        <f>Overview!$H$28</f>
        <v/>
      </c>
      <c r="BW662" s="1865"/>
      <c r="BX662" s="1816" t="inlineStr">
        <is>
          <t>Body</t>
        </is>
      </c>
      <c r="BY662" s="424"/>
      <c r="BZ662" s="1865"/>
      <c r="CA662" s="424">
        <f>IF(Overview!P114="", "", Overview!P114)</f>
        <v/>
      </c>
      <c r="CB662" s="200">
        <v>0</v>
      </c>
      <c r="CC662" s="7285">
        <f>IF(COUNT('Conducted 5G'!$AH$3:$AH$20)=0,376000,INDEX('Conducted 5G'!$T$3:$T$20,MATCH(MAX('Conducted 5G'!$AH$3:$AH$20),'Conducted 5G'!$AH$3:$AH$20,0)))</f>
        <v>376000</v>
      </c>
      <c r="CD662" s="7284">
        <f>IF(COUNT('Conducted 5G'!$AH$3:$AH$20)=0,1880,INDEX('Conducted 5G'!$U$3:$U$20,MATCH(MAX('Conducted 5G'!$AH$3:$AH$20),'Conducted 5G'!$AH$3:$AH$20,0)))</f>
        <v>1880</v>
      </c>
      <c r="CE662" s="7238"/>
      <c r="CF662" s="7238"/>
      <c r="CG662" s="6909"/>
      <c r="CH662" s="6909"/>
      <c r="CI662" s="225">
        <f>BY662</f>
        <v/>
      </c>
      <c r="CJ662" s="237">
        <f>BZ662</f>
        <v/>
      </c>
      <c r="CK662" s="223">
        <f>CA662</f>
        <v/>
      </c>
      <c r="CL662" s="237">
        <f>CC662</f>
        <v/>
      </c>
      <c r="CM662" s="6665">
        <f>CD662</f>
        <v/>
      </c>
      <c r="CN662" s="2052"/>
      <c r="CO662" s="1579"/>
      <c r="CP662" s="7214">
        <f>IF(CF662=""," ",IF(ABS(CE662-CF662)&lt;=0.1,"Valid","Not valid"))</f>
        <v/>
      </c>
      <c r="CQ662" s="1674">
        <f> IF(CE662="","",IF(AND(CE662&lt;&gt;"",CF662=""),IF(CE662&gt;=0.8,"Medir+Sig Max","No"),IF(CF662&lt;&gt;"",IF(CF662&gt;=0.8,"Medir+Sig Max","No"),"")))</f>
        <v/>
      </c>
      <c r="CR662" s="6927">
        <f>IF(UPPER('SAR FCC-ISED'!$CQ$1)="X",IF(CF662=""," ",IF((ABS(CE662)&lt;5)*AND(ABS(CF662)&lt;5)*AND(ABS(CT662)&lt;5),"Solo si es max","Medir")),IF(CF662=""," ",IF((ABS(CE662)&lt;1)*AND(ABS(CF662)&lt;1)*AND(ABS(CT662)&lt;1),"Solo si es max","Medir")))</f>
        <v/>
      </c>
      <c r="CS662" s="7220"/>
      <c r="CT662" s="220">
        <f>IF(CO662="",IF(AND(CE662="",CF662=""),"",IF(CF662="",IF(DQ662&gt;1,ROUND(DQ662*CE662,3),CE662),IF(DQ662&gt;1,ROUND(DQ662*CF662,3),CF662))),IF(AND(CE662="",CF662=""),"",IF(CF662="",IF(DQ662&gt;1,ROUND(DQ662*CE662*(1/(CO662)),3),CE662*(1/(CO662))),IF(DQ662&gt;1,ROUND(DQ662*CF662*(1/(CO662)),3),CF662*(1/(CO662))))))</f>
        <v/>
      </c>
      <c r="CU662" s="224">
        <f>BY662</f>
        <v/>
      </c>
      <c r="CV662" s="237">
        <f>BZ662</f>
        <v/>
      </c>
      <c r="CW662" s="237">
        <f>CA662</f>
        <v/>
      </c>
      <c r="CX662" s="224">
        <f>CC662</f>
        <v/>
      </c>
      <c r="CY662" s="237">
        <f>CD662</f>
        <v/>
      </c>
      <c r="CZ662" s="7478">
        <f>IF(COUNTIF(Overview!K12:K14,TRUE)&gt;0,1.6,IF(COUNTIF(Overview!L12:L14,TRUE)&gt;0,8,0))</f>
        <v/>
      </c>
      <c r="DA662" s="1807"/>
      <c r="DB662" s="7484"/>
      <c r="DC662" s="844">
        <f>IF(CT662="","",IF(CT662&gt;CZ662,"Fail","Pass"))</f>
        <v/>
      </c>
      <c r="DD662" s="6666"/>
      <c r="DE662" s="1565">
        <f>MyTimestamp(DC662)</f>
        <v/>
      </c>
      <c r="DF662" s="1531">
        <f>IF(COUNT(CE662:CH662)=1,15,IF(COUNT(CE662:CH662)=0,0,30))</f>
        <v/>
      </c>
      <c r="DG662" s="1532">
        <f>IF(DF662=0,0,2)</f>
        <v/>
      </c>
      <c r="DH662" s="6825"/>
      <c r="DI662" s="6825"/>
      <c r="DJ662" s="1863"/>
      <c r="DK662" s="6667"/>
      <c r="DL662" s="1574">
        <f>10^(CN662/20)*100-100</f>
        <v/>
      </c>
      <c r="DM662" s="6832"/>
      <c r="DN662" s="772"/>
      <c r="DO662" s="6832"/>
      <c r="DP662" s="6832"/>
      <c r="DQ662" s="6827"/>
      <c r="DR662" s="1541"/>
      <c r="DS662" s="1541"/>
      <c r="DT662" s="1541"/>
      <c r="DU662" s="1541"/>
      <c r="DV662" s="1541"/>
      <c r="DW662" s="1541"/>
      <c r="DX662" s="1541"/>
      <c r="DY662" s="1541"/>
      <c r="DZ662" s="1541"/>
      <c r="EA662" s="1541"/>
      <c r="EB662" s="1541"/>
      <c r="EC662" s="1541"/>
      <c r="ED662" s="1541"/>
      <c r="EE662" s="1541"/>
      <c r="EF662" s="1541"/>
      <c r="EG662" s="1541"/>
      <c r="EH662" s="1541"/>
      <c r="EI662" s="1541"/>
      <c r="EJ662" s="1541"/>
      <c r="EK662" s="1541"/>
      <c r="EL662" s="1541"/>
      <c r="EM662" s="1541"/>
      <c r="EN662" s="1541"/>
      <c r="EO662" s="1541"/>
      <c r="EP662" s="1541"/>
      <c r="EQ662" s="1541"/>
      <c r="ER662" s="1541"/>
      <c r="ES662" s="1541"/>
      <c r="ET662" s="1541"/>
      <c r="EU662" s="1541"/>
      <c r="EV662" s="1541"/>
    </row>
    <row r="663" customFormat="1" ht="12.75" s="396" x14ac:dyDescent="0.2">
      <c r="A663" s="1541"/>
      <c r="B663" s="1541"/>
      <c r="C663"/>
      <c r="D663" s="1486"/>
      <c r="E663" s="1486"/>
      <c r="F663" s="672">
        <v>5.4</v>
      </c>
      <c r="G663" s="1497"/>
      <c r="H663" s="130">
        <f>BV663</f>
        <v/>
      </c>
      <c r="I663" s="130">
        <f>BW663</f>
        <v/>
      </c>
      <c r="J663" s="1299" t="inlineStr">
        <is>
          <t>5G</t>
        </is>
      </c>
      <c r="K663" s="1299" t="inlineStr">
        <is>
          <t>n2</t>
        </is>
      </c>
      <c r="L663" s="115"/>
      <c r="M663" s="130"/>
      <c r="N663" s="119"/>
      <c r="O663" s="131"/>
      <c r="P663" s="6597"/>
      <c r="Q663" s="131"/>
      <c r="R663" s="131"/>
      <c r="S663" s="130"/>
      <c r="T663" s="130">
        <v>376000</v>
      </c>
      <c r="U663" s="6593">
        <v>1880</v>
      </c>
      <c r="V663" s="119"/>
      <c r="W663" s="1305"/>
      <c r="X663" s="119"/>
      <c r="Y663" s="119"/>
      <c r="Z663" s="119"/>
      <c r="AA663" s="115"/>
      <c r="AB663" s="115"/>
      <c r="AC663" s="1300">
        <f>IF(OR(BX663="Close to Ear",BX663="Close to Head"),"Head",IF(BX663="Extremity","Extremity","Body"))</f>
        <v/>
      </c>
      <c r="AD663" s="1301">
        <f>CA663</f>
        <v/>
      </c>
      <c r="AE663" s="1299">
        <f>CB663</f>
        <v/>
      </c>
      <c r="AF663" s="115"/>
      <c r="AG663" s="1302">
        <f>IF(OR(AZ663="",BA663=""),"N/A",IF(DC663="Pass","P","F"))</f>
        <v/>
      </c>
      <c r="AH663" s="129"/>
      <c r="AI663" s="129"/>
      <c r="AJ663" s="129"/>
      <c r="AK663" s="119"/>
      <c r="AL663" s="115"/>
      <c r="AM663" s="119"/>
      <c r="AN663" s="119"/>
      <c r="AO663" s="692"/>
      <c r="AP663" s="692"/>
      <c r="AQ663" s="692"/>
      <c r="AR663" s="692"/>
      <c r="AS663" s="692"/>
      <c r="AT663" s="1303">
        <f>IF(AC663="Extremity",IF(CG663="","",CG663),"")</f>
        <v/>
      </c>
      <c r="AU663" s="1303">
        <f>IF(AC663="Extremity",IF(CH663="","",CH663),"")</f>
        <v/>
      </c>
      <c r="AV663" s="1304">
        <f>IF(AC663="Extremity","",IF(CE663="","",CE663))</f>
        <v/>
      </c>
      <c r="AW663" s="1304">
        <f>IF(AD663="Extremity","",IF(CF663="","",CF663))</f>
        <v/>
      </c>
      <c r="AX663" s="1305">
        <f>DL663</f>
        <v/>
      </c>
      <c r="AY663" s="1305">
        <f>DQ663</f>
        <v/>
      </c>
      <c r="AZ663" s="3377">
        <f>IF(AC663="Extremity",IF(DA663="","",DA663),"")</f>
        <v/>
      </c>
      <c r="BA663" s="3378">
        <f>IF(AC663="Extremity","",IF(CT663="","",CT663))</f>
        <v/>
      </c>
      <c r="BB663" s="1305">
        <f>IF(AC663="Extremity",IF(DB663="","",DB663),"")</f>
        <v/>
      </c>
      <c r="BC663" s="1304">
        <f>IF(AC663="Extremity","",IF(CZ663="","",CZ663))</f>
        <v/>
      </c>
      <c r="BD663" s="1305">
        <f>DD663</f>
        <v/>
      </c>
      <c r="BE663" s="132">
        <f>DE663</f>
        <v/>
      </c>
      <c r="BF663" s="133">
        <f>DF663*60</f>
        <v/>
      </c>
      <c r="BG663" s="121">
        <f>BE663</f>
        <v/>
      </c>
      <c r="BH663" s="133">
        <f>DG663*60</f>
        <v/>
      </c>
      <c r="BI663" s="133">
        <f>DH663</f>
        <v/>
      </c>
      <c r="BJ663" s="117"/>
      <c r="BK663" s="812">
        <f>Overview!$E$7</f>
        <v/>
      </c>
      <c r="BL663" s="117"/>
      <c r="BM663" s="834">
        <f>DI663</f>
        <v/>
      </c>
      <c r="BN663" s="812">
        <f>Overview!$P$153</f>
        <v/>
      </c>
      <c r="BO663" s="117"/>
      <c r="BP663" s="117"/>
      <c r="BQ663" s="115"/>
      <c r="BR663" s="1478"/>
      <c r="BS663" s="1541"/>
      <c r="BT663" s="1888" t="inlineStr">
        <is>
          <t>5G</t>
        </is>
      </c>
      <c r="BU663" s="1858" t="inlineStr">
        <is>
          <t>n2</t>
        </is>
      </c>
      <c r="BV663" s="914">
        <f>Overview!$H$28</f>
        <v/>
      </c>
      <c r="BW663" s="1861"/>
      <c r="BX663" s="1858" t="inlineStr">
        <is>
          <t>Close to ear</t>
        </is>
      </c>
      <c r="BY663" s="593"/>
      <c r="BZ663" s="1723"/>
      <c r="CA663" s="1815" t="inlineStr">
        <is>
          <t>Left Cheek</t>
        </is>
      </c>
      <c r="CB663" s="7265">
        <v>0</v>
      </c>
      <c r="CC663" s="7289">
        <f>IF(COUNT('Conducted 5G'!$AH$3:$AH$20)=0,376000,INDEX('Conducted 5G'!$T$3:$T$20,MATCH(MAX('Conducted 5G'!$AH$3:$AH$20),'Conducted 5G'!$AH$3:$AH$20,0)))</f>
        <v>376000</v>
      </c>
      <c r="CD663" s="7289">
        <f>IF(COUNT('Conducted 5G'!$AH$3:$AH$20)=0,1880,INDEX('Conducted 5G'!$U$3:$U$20,MATCH(MAX('Conducted 5G'!$AH$3:$AH$20),'Conducted 5G'!$AH$3:$AH$20,0)))</f>
        <v>1880</v>
      </c>
      <c r="CE663" s="7233"/>
      <c r="CF663" s="7233"/>
      <c r="CG663" s="6705"/>
      <c r="CH663" s="6705"/>
      <c r="CI663" s="225">
        <f>BY663</f>
        <v/>
      </c>
      <c r="CJ663" s="237">
        <f>BZ663</f>
        <v/>
      </c>
      <c r="CK663" s="223">
        <f>CA663</f>
        <v/>
      </c>
      <c r="CL663" s="236">
        <f>CC663</f>
        <v/>
      </c>
      <c r="CM663" s="236">
        <f>CD663</f>
        <v/>
      </c>
      <c r="CN663" s="1526"/>
      <c r="CO663" s="1581"/>
      <c r="CP663" s="891">
        <f>IF(CF663=""," ",IF(ABS(CE663-CF663)&lt;=0.1,"Valid","Not valid"))</f>
        <v/>
      </c>
      <c r="CQ663" s="892">
        <f> IF(CE663="","",IF(AND(CE663&lt;&gt;"",CF663=""),IF(CE663&gt;=0.8,"Medir+Sig Max","No"),IF(CF663&lt;&gt;"",IF(CF663&gt;=0.8,"Medir+Sig Max","No"),"")))</f>
        <v/>
      </c>
      <c r="CR663" s="7224">
        <f>IF(UPPER('SAR FCC-ISED'!$CQ$1)="X",IF(CF663=""," ",IF((ABS(CE663)&lt;5)*AND(ABS(CF663)&lt;5)*AND(ABS(CT663)&lt;5),"Solo si es max","Medir")),IF(CF663=""," ",IF((ABS(CE663)&lt;1)*AND(ABS(CF663)&lt;1)*AND(ABS(CT663)&lt;1),"Solo si es max","Medir")))</f>
        <v/>
      </c>
      <c r="CS663" s="892"/>
      <c r="CT663" s="219">
        <f>IF(CO663="",IF(AND(CE663="",CF663=""),"",IF(CF663="",IF(DQ663&gt;1,ROUND(DQ663*CE663,3),CE663),IF(DQ663&gt;1,ROUND(DQ663*CF663,3),CF663))),IF(AND(CE663="",CF663=""),"",IF(CF663="",IF(DQ663&gt;1,ROUND(DQ663*CE663*(1/(CO663)),3),CE663*(1/(CO663))),IF(DQ663&gt;1,ROUND(DQ663*CF663*(1/(CO663)),3),CF663*(1/(CO663))))))</f>
        <v/>
      </c>
      <c r="CU663" s="224">
        <f>BY663</f>
        <v/>
      </c>
      <c r="CV663" s="237">
        <f>BZ663</f>
        <v/>
      </c>
      <c r="CW663" s="237">
        <f>CA663</f>
        <v/>
      </c>
      <c r="CX663" s="224">
        <f>CC663</f>
        <v/>
      </c>
      <c r="CY663" s="237">
        <f>CD663</f>
        <v/>
      </c>
      <c r="CZ663" s="7476">
        <f>IF(COUNTIF(Overview!K12:K14,TRUE)&gt;0,1.6,IF(COUNTIF(Overview!L12:L14,TRUE)&gt;0,8,0))</f>
        <v/>
      </c>
      <c r="DA663" s="1799"/>
      <c r="DB663" s="7482"/>
      <c r="DC663" s="844">
        <f>IF(CT663="","",IF(CT663&gt;CZ663,"Fail","Pass"))</f>
        <v/>
      </c>
      <c r="DD663" s="399"/>
      <c r="DE663" s="1565">
        <f>MyTimestamp(DC663)</f>
        <v/>
      </c>
      <c r="DF663" s="1531">
        <f>IF(COUNT(CE663:CH663)=1,15,IF(COUNT(CE663:CH663)=0,0,30))</f>
        <v/>
      </c>
      <c r="DG663" s="1532">
        <f>IF(DF663=0,0,2)</f>
        <v/>
      </c>
      <c r="DH663" s="1862"/>
      <c r="DI663" s="1862"/>
      <c r="DJ663" s="1863"/>
      <c r="DK663" s="1782"/>
      <c r="DL663" s="1574">
        <f>10^(CN663/20)*100-100</f>
        <v/>
      </c>
      <c r="DM663" s="1083"/>
      <c r="DN663" s="1083"/>
      <c r="DO663" s="1083">
        <f>IF(DM663="","",10^(DM663/10))</f>
        <v/>
      </c>
      <c r="DP663" s="1083">
        <f>IF(ISNUMBER(DN663)=FALSE,"",10^(DN663/10))</f>
        <v/>
      </c>
      <c r="DQ663" s="1577">
        <f>IF(AND(ISNUMBER(DO663),ISNUMBER(DP663)),IF(DO663/DP663&gt;1,ROUND((DO663)/DP663,3),1),1)</f>
        <v/>
      </c>
      <c r="DR663" s="1541"/>
      <c r="DS663" s="1541"/>
      <c r="DT663" s="1541"/>
      <c r="DU663" s="1541"/>
      <c r="DV663" s="1541"/>
      <c r="DW663" s="1541"/>
      <c r="DX663" s="1541"/>
      <c r="DY663" s="1541"/>
      <c r="DZ663" s="1541"/>
      <c r="EA663" s="1541"/>
      <c r="EB663" s="1541"/>
      <c r="EC663" s="1541"/>
      <c r="ED663" s="1541"/>
      <c r="EE663" s="1541"/>
      <c r="EF663" s="1541"/>
      <c r="EG663" s="1541"/>
      <c r="EH663" s="1541"/>
      <c r="EI663" s="1541"/>
      <c r="EJ663" s="1541"/>
      <c r="EK663" s="1541"/>
      <c r="EL663" s="1541"/>
      <c r="EM663" s="1541"/>
      <c r="EN663" s="1541"/>
      <c r="EO663" s="1541"/>
      <c r="EP663" s="1541"/>
      <c r="EQ663" s="1541"/>
      <c r="ER663" s="1541"/>
      <c r="ES663" s="1541"/>
      <c r="ET663" s="1541"/>
      <c r="EU663" s="1541"/>
      <c r="EV663" s="1541"/>
    </row>
    <row r="664" customFormat="1" ht="12.75" s="396" x14ac:dyDescent="0.2">
      <c r="A664" s="1541"/>
      <c r="B664" s="1541"/>
      <c r="C664"/>
      <c r="D664" s="1486"/>
      <c r="E664" s="1486"/>
      <c r="F664" s="672">
        <v>5.4</v>
      </c>
      <c r="G664" s="1497"/>
      <c r="H664" s="130">
        <f>BV664</f>
        <v/>
      </c>
      <c r="I664" s="130">
        <f>BW664</f>
        <v/>
      </c>
      <c r="J664" s="1299" t="inlineStr">
        <is>
          <t>5G</t>
        </is>
      </c>
      <c r="K664" s="1299" t="inlineStr">
        <is>
          <t>n2</t>
        </is>
      </c>
      <c r="L664" s="115"/>
      <c r="M664" s="130"/>
      <c r="N664" s="119"/>
      <c r="O664" s="131"/>
      <c r="P664" s="6597"/>
      <c r="Q664" s="131"/>
      <c r="R664" s="131"/>
      <c r="S664" s="130"/>
      <c r="T664" s="130">
        <v>376000</v>
      </c>
      <c r="U664" s="6593">
        <v>1880</v>
      </c>
      <c r="V664" s="119"/>
      <c r="W664" s="1305"/>
      <c r="X664" s="119"/>
      <c r="Y664" s="119"/>
      <c r="Z664" s="119"/>
      <c r="AA664" s="115"/>
      <c r="AB664" s="115"/>
      <c r="AC664" s="1300">
        <f>IF(OR(BX664="Close to Ear",BX664="Close to Head"),"Head",IF(BX664="Extremity","Extremity","Body"))</f>
        <v/>
      </c>
      <c r="AD664" s="1301">
        <f>CA664</f>
        <v/>
      </c>
      <c r="AE664" s="1299">
        <f>CB664</f>
        <v/>
      </c>
      <c r="AF664" s="115"/>
      <c r="AG664" s="1302">
        <f>IF(OR(AZ664="",BA664=""),"N/A",IF(DC664="Pass","P","F"))</f>
        <v/>
      </c>
      <c r="AH664" s="129"/>
      <c r="AI664" s="129"/>
      <c r="AJ664" s="129"/>
      <c r="AK664" s="119"/>
      <c r="AL664" s="115"/>
      <c r="AM664" s="119"/>
      <c r="AN664" s="119"/>
      <c r="AO664" s="692"/>
      <c r="AP664" s="692"/>
      <c r="AQ664" s="692"/>
      <c r="AR664" s="692"/>
      <c r="AS664" s="692"/>
      <c r="AT664" s="1303">
        <f>IF(AC664="Extremity",IF(CG664="","",CG664),"")</f>
        <v/>
      </c>
      <c r="AU664" s="1303">
        <f>IF(AC664="Extremity",IF(CH664="","",CH664),"")</f>
        <v/>
      </c>
      <c r="AV664" s="1304">
        <f>IF(AC664="Extremity","",IF(CE664="","",CE664))</f>
        <v/>
      </c>
      <c r="AW664" s="1304">
        <f>IF(AD664="Extremity","",IF(CF664="","",CF664))</f>
        <v/>
      </c>
      <c r="AX664" s="1305">
        <f>DL664</f>
        <v/>
      </c>
      <c r="AY664" s="1305">
        <f>DQ664</f>
        <v/>
      </c>
      <c r="AZ664" s="3377">
        <f>IF(AC664="Extremity",IF(DA664="","",DA664),"")</f>
        <v/>
      </c>
      <c r="BA664" s="3378">
        <f>IF(AC664="Extremity","",IF(CT664="","",CT664))</f>
        <v/>
      </c>
      <c r="BB664" s="1305">
        <f>IF(AC664="Extremity",IF(DB664="","",DB664),"")</f>
        <v/>
      </c>
      <c r="BC664" s="1304">
        <f>IF(AC664="Extremity","",IF(CZ664="","",CZ664))</f>
        <v/>
      </c>
      <c r="BD664" s="1305">
        <f>DD664</f>
        <v/>
      </c>
      <c r="BE664" s="132">
        <f>DE664</f>
        <v/>
      </c>
      <c r="BF664" s="133">
        <f>DF664*60</f>
        <v/>
      </c>
      <c r="BG664" s="121">
        <f>BE664</f>
        <v/>
      </c>
      <c r="BH664" s="133">
        <f>DG664*60</f>
        <v/>
      </c>
      <c r="BI664" s="133">
        <f>DH664</f>
        <v/>
      </c>
      <c r="BJ664" s="117"/>
      <c r="BK664" s="812">
        <f>Overview!$E$7</f>
        <v/>
      </c>
      <c r="BL664" s="117"/>
      <c r="BM664" s="834">
        <f>DI664</f>
        <v/>
      </c>
      <c r="BN664" s="812">
        <f>Overview!$P$153</f>
        <v/>
      </c>
      <c r="BO664" s="117"/>
      <c r="BP664" s="117"/>
      <c r="BQ664" s="115"/>
      <c r="BR664" s="1478"/>
      <c r="BS664" s="1541"/>
      <c r="BT664" s="1889" t="inlineStr">
        <is>
          <t>5G</t>
        </is>
      </c>
      <c r="BU664" s="1816" t="inlineStr">
        <is>
          <t>n2</t>
        </is>
      </c>
      <c r="BV664" s="595">
        <f>Overview!$H$28</f>
        <v/>
      </c>
      <c r="BW664" s="1865"/>
      <c r="BX664" s="1816" t="inlineStr">
        <is>
          <t>Close to ear</t>
        </is>
      </c>
      <c r="BY664" s="999"/>
      <c r="BZ664" s="1724"/>
      <c r="CA664" s="1817" t="inlineStr">
        <is>
          <t>Left Tilt</t>
        </is>
      </c>
      <c r="CB664" s="7071">
        <v>0</v>
      </c>
      <c r="CC664" s="7291">
        <f>IF(COUNT('Conducted 5G'!$AH$3:$AH$20)=0,376000,INDEX('Conducted 5G'!$T$3:$T$20,MATCH(MAX('Conducted 5G'!$AH$3:$AH$20),'Conducted 5G'!$AH$3:$AH$20,0)))</f>
        <v>376000</v>
      </c>
      <c r="CD664" s="7290">
        <f>IF(COUNT('Conducted 5G'!$AH$3:$AH$20)=0,1880,INDEX('Conducted 5G'!$U$3:$U$20,MATCH(MAX('Conducted 5G'!$AH$3:$AH$20),'Conducted 5G'!$AH$3:$AH$20,0)))</f>
        <v>1880</v>
      </c>
      <c r="CE664" s="7234"/>
      <c r="CF664" s="7288"/>
      <c r="CG664" s="6706"/>
      <c r="CH664" s="6706"/>
      <c r="CI664" s="225">
        <f>BY664</f>
        <v/>
      </c>
      <c r="CJ664" s="237">
        <f>BZ664</f>
        <v/>
      </c>
      <c r="CK664" s="223">
        <f>CA664</f>
        <v/>
      </c>
      <c r="CL664" s="237">
        <f>CC664</f>
        <v/>
      </c>
      <c r="CM664" s="237">
        <f>CD664</f>
        <v/>
      </c>
      <c r="CN664" s="1527"/>
      <c r="CO664" s="1579"/>
      <c r="CP664" s="7214">
        <f>IF(CF664=""," ",IF(ABS(CE664-CF664)&lt;=0.1,"Valid","Not valid"))</f>
        <v/>
      </c>
      <c r="CQ664" s="1674">
        <f> IF(CE664="","",IF(AND(CE664&lt;&gt;"",CF664=""),IF(CE664&gt;=0.8,"Medir+Sig Max","No"),IF(CF664&lt;&gt;"",IF(CF664&gt;=0.8,"Medir+Sig Max","No"),"")))</f>
        <v/>
      </c>
      <c r="CR664" s="6927">
        <f>IF(UPPER('SAR FCC-ISED'!$CQ$1)="X",IF(CF664=""," ",IF((ABS(CE664)&lt;5)*AND(ABS(CF664)&lt;5)*AND(ABS(CT664)&lt;5),"Solo si es max","Medir")),IF(CF664=""," ",IF((ABS(CE664)&lt;1)*AND(ABS(CF664)&lt;1)*AND(ABS(CT664)&lt;1),"Solo si es max","Medir")))</f>
        <v/>
      </c>
      <c r="CS664" s="1674"/>
      <c r="CT664" s="220">
        <f>IF(CO664="",IF(AND(CE664="",CF664=""),"",IF(CF664="",IF(DQ664&gt;1,ROUND(DQ664*CE664,3),CE664),IF(DQ664&gt;1,ROUND(DQ664*CF664,3),CF664))),IF(AND(CE664="",CF664=""),"",IF(CF664="",IF(DQ664&gt;1,ROUND(DQ664*CE664*(1/(CO664)),3),CE664*(1/(CO664))),IF(DQ664&gt;1,ROUND(DQ664*CF664*(1/(CO664)),3),CF664*(1/(CO664))))))</f>
        <v/>
      </c>
      <c r="CU664" s="224">
        <f>BY664</f>
        <v/>
      </c>
      <c r="CV664" s="237">
        <f>BZ664</f>
        <v/>
      </c>
      <c r="CW664" s="237">
        <f>CA664</f>
        <v/>
      </c>
      <c r="CX664" s="224">
        <f>CC664</f>
        <v/>
      </c>
      <c r="CY664" s="237">
        <f>CD664</f>
        <v/>
      </c>
      <c r="CZ664" s="7474">
        <f>IF(COUNTIF(Overview!K12:K14,TRUE)&gt;0,1.6,IF(COUNTIF(Overview!L12:L14,TRUE)&gt;0,8,0))</f>
        <v/>
      </c>
      <c r="DA664" s="1788"/>
      <c r="DB664" s="7483"/>
      <c r="DC664" s="844">
        <f>IF(CT664="","",IF(CT664&gt;CZ664,"Fail","Pass"))</f>
        <v/>
      </c>
      <c r="DD664" s="402"/>
      <c r="DE664" s="1565">
        <f>MyTimestamp(DC664)</f>
        <v/>
      </c>
      <c r="DF664" s="1531">
        <f>IF(COUNT(CE664:CH664)=1,15,IF(COUNT(CE664:CH664)=0,0,30))</f>
        <v/>
      </c>
      <c r="DG664" s="1532">
        <f>IF(DF664=0,0,2)</f>
        <v/>
      </c>
      <c r="DH664" s="1866"/>
      <c r="DI664" s="1866"/>
      <c r="DJ664" s="1863"/>
      <c r="DK664" s="1789"/>
      <c r="DL664" s="1574">
        <f>10^(CN664/20)*100-100</f>
        <v/>
      </c>
      <c r="DM664" s="973"/>
      <c r="DN664" s="973"/>
      <c r="DO664" s="973">
        <f>IF(DM664="","",10^(DM664/10))</f>
        <v/>
      </c>
      <c r="DP664" s="973">
        <f>IF(ISNUMBER(DN664)=FALSE,"",10^(DN664/10))</f>
        <v/>
      </c>
      <c r="DQ664" s="1578">
        <f>IF(AND(ISNUMBER(DO664),ISNUMBER(DP664)),IF(DO664/DP664&gt;1,ROUND((DO664)/DP664,3),1),1)</f>
        <v/>
      </c>
      <c r="DR664" s="1541"/>
      <c r="DS664" s="1541"/>
      <c r="DT664" s="1541"/>
      <c r="DU664" s="1541"/>
      <c r="DV664" s="1541"/>
      <c r="DW664" s="1541"/>
      <c r="DX664" s="1541"/>
      <c r="DY664" s="1541"/>
      <c r="DZ664" s="1541"/>
      <c r="EA664" s="1541"/>
      <c r="EB664" s="1541"/>
      <c r="EC664" s="1541"/>
      <c r="ED664" s="1541"/>
      <c r="EE664" s="1541"/>
      <c r="EF664" s="1541"/>
      <c r="EG664" s="1541"/>
      <c r="EH664" s="1541"/>
      <c r="EI664" s="1541"/>
      <c r="EJ664" s="1541"/>
      <c r="EK664" s="1541"/>
      <c r="EL664" s="1541"/>
      <c r="EM664" s="1541"/>
      <c r="EN664" s="1541"/>
      <c r="EO664" s="1541"/>
      <c r="EP664" s="1541"/>
      <c r="EQ664" s="1541"/>
      <c r="ER664" s="1541"/>
      <c r="ES664" s="1541"/>
      <c r="ET664" s="1541"/>
      <c r="EU664" s="1541"/>
      <c r="EV664" s="1541"/>
    </row>
    <row r="665" customFormat="1" ht="12.75" s="396" x14ac:dyDescent="0.2">
      <c r="A665" s="1541"/>
      <c r="B665" s="1541"/>
      <c r="C665"/>
      <c r="D665" s="1486"/>
      <c r="E665" s="1486"/>
      <c r="F665" s="672">
        <v>5.4</v>
      </c>
      <c r="G665" s="1497"/>
      <c r="H665" s="130">
        <f>BV665</f>
        <v/>
      </c>
      <c r="I665" s="130">
        <f>BW665</f>
        <v/>
      </c>
      <c r="J665" s="1299" t="inlineStr">
        <is>
          <t>5G</t>
        </is>
      </c>
      <c r="K665" s="1299" t="inlineStr">
        <is>
          <t>n2</t>
        </is>
      </c>
      <c r="L665" s="115"/>
      <c r="M665" s="130"/>
      <c r="N665" s="119"/>
      <c r="O665" s="131"/>
      <c r="P665" s="6597"/>
      <c r="Q665" s="131"/>
      <c r="R665" s="131"/>
      <c r="S665" s="130"/>
      <c r="T665" s="130">
        <v>376000</v>
      </c>
      <c r="U665" s="6593">
        <v>1880</v>
      </c>
      <c r="V665" s="119"/>
      <c r="W665" s="1305"/>
      <c r="X665" s="119"/>
      <c r="Y665" s="119"/>
      <c r="Z665" s="119"/>
      <c r="AA665" s="115"/>
      <c r="AB665" s="115"/>
      <c r="AC665" s="1300">
        <f>IF(OR(BX665="Close to Ear",BX665="Close to Head"),"Head",IF(BX665="Extremity","Extremity","Body"))</f>
        <v/>
      </c>
      <c r="AD665" s="1301">
        <f>CA665</f>
        <v/>
      </c>
      <c r="AE665" s="1299">
        <f>CB665</f>
        <v/>
      </c>
      <c r="AF665" s="115"/>
      <c r="AG665" s="1302">
        <f>IF(OR(AZ665="",BA665=""),"N/A",IF(DC665="Pass","P","F"))</f>
        <v/>
      </c>
      <c r="AH665" s="129"/>
      <c r="AI665" s="129"/>
      <c r="AJ665" s="129"/>
      <c r="AK665" s="119"/>
      <c r="AL665" s="115"/>
      <c r="AM665" s="119"/>
      <c r="AN665" s="119"/>
      <c r="AO665" s="692"/>
      <c r="AP665" s="692"/>
      <c r="AQ665" s="692"/>
      <c r="AR665" s="692"/>
      <c r="AS665" s="692"/>
      <c r="AT665" s="1303">
        <f>IF(AC665="Extremity",IF(CG665="","",CG665),"")</f>
        <v/>
      </c>
      <c r="AU665" s="1303">
        <f>IF(AC665="Extremity",IF(CH665="","",CH665),"")</f>
        <v/>
      </c>
      <c r="AV665" s="1304">
        <f>IF(AC665="Extremity","",IF(CE665="","",CE665))</f>
        <v/>
      </c>
      <c r="AW665" s="1304">
        <f>IF(AD665="Extremity","",IF(CF665="","",CF665))</f>
        <v/>
      </c>
      <c r="AX665" s="1305">
        <f>DL665</f>
        <v/>
      </c>
      <c r="AY665" s="1305">
        <f>DQ665</f>
        <v/>
      </c>
      <c r="AZ665" s="3377">
        <f>IF(AC665="Extremity",IF(DA665="","",DA665),"")</f>
        <v/>
      </c>
      <c r="BA665" s="3378">
        <f>IF(AC665="Extremity","",IF(CT665="","",CT665))</f>
        <v/>
      </c>
      <c r="BB665" s="1305">
        <f>IF(AC665="Extremity",IF(DB665="","",DB665),"")</f>
        <v/>
      </c>
      <c r="BC665" s="1304">
        <f>IF(AC665="Extremity","",IF(CZ665="","",CZ665))</f>
        <v/>
      </c>
      <c r="BD665" s="1305">
        <f>DD665</f>
        <v/>
      </c>
      <c r="BE665" s="132">
        <f>DE665</f>
        <v/>
      </c>
      <c r="BF665" s="133">
        <f>DF665*60</f>
        <v/>
      </c>
      <c r="BG665" s="121">
        <f>BE665</f>
        <v/>
      </c>
      <c r="BH665" s="133">
        <f>DG665*60</f>
        <v/>
      </c>
      <c r="BI665" s="133">
        <f>DH665</f>
        <v/>
      </c>
      <c r="BJ665" s="117"/>
      <c r="BK665" s="812">
        <f>Overview!$E$7</f>
        <v/>
      </c>
      <c r="BL665" s="117"/>
      <c r="BM665" s="834">
        <f>DI665</f>
        <v/>
      </c>
      <c r="BN665" s="812">
        <f>Overview!$P$153</f>
        <v/>
      </c>
      <c r="BO665" s="117"/>
      <c r="BP665" s="117"/>
      <c r="BQ665" s="115"/>
      <c r="BR665" s="1478"/>
      <c r="BS665" s="1541"/>
      <c r="BT665" s="1889" t="inlineStr">
        <is>
          <t>5G</t>
        </is>
      </c>
      <c r="BU665" s="1816" t="inlineStr">
        <is>
          <t>n2</t>
        </is>
      </c>
      <c r="BV665" s="595">
        <f>Overview!$H$28</f>
        <v/>
      </c>
      <c r="BW665" s="1865"/>
      <c r="BX665" s="1816" t="inlineStr">
        <is>
          <t>Close to ear</t>
        </is>
      </c>
      <c r="BY665" s="1009"/>
      <c r="BZ665" s="1724"/>
      <c r="CA665" s="1817" t="inlineStr">
        <is>
          <t>Right Cheek</t>
        </is>
      </c>
      <c r="CB665" s="7071">
        <v>0</v>
      </c>
      <c r="CC665" s="7290">
        <f>IF(COUNT('Conducted 5G'!$AH$3:$AH$20)=0,376000,INDEX('Conducted 5G'!$T$3:$T$20,MATCH(MAX('Conducted 5G'!$AH$3:$AH$20),'Conducted 5G'!$AH$3:$AH$20,0)))</f>
        <v>376000</v>
      </c>
      <c r="CD665" s="7290">
        <f>IF(COUNT('Conducted 5G'!$AH$3:$AH$20)=0,1880,INDEX('Conducted 5G'!$U$3:$U$20,MATCH(MAX('Conducted 5G'!$AH$3:$AH$20),'Conducted 5G'!$AH$3:$AH$20,0)))</f>
        <v>1880</v>
      </c>
      <c r="CE665" s="7234"/>
      <c r="CF665" s="7234"/>
      <c r="CG665" s="6706"/>
      <c r="CH665" s="6706"/>
      <c r="CI665" s="225">
        <f>BY665</f>
        <v/>
      </c>
      <c r="CJ665" s="237">
        <f>BZ665</f>
        <v/>
      </c>
      <c r="CK665" s="223">
        <f>CA665</f>
        <v/>
      </c>
      <c r="CL665" s="237">
        <f>CC665</f>
        <v/>
      </c>
      <c r="CM665" s="237">
        <f>CD665</f>
        <v/>
      </c>
      <c r="CN665" s="1527"/>
      <c r="CO665" s="1579"/>
      <c r="CP665" s="7214">
        <f>IF(CF665=""," ",IF(ABS(CE665-CF665)&lt;=0.1,"Valid","Not valid"))</f>
        <v/>
      </c>
      <c r="CQ665" s="1674">
        <f> IF(CE665="","",IF(AND(CE665&lt;&gt;"",CF665=""),IF(CE665&gt;=0.8,"Medir+Sig Max","No"),IF(CF665&lt;&gt;"",IF(CF665&gt;=0.8,"Medir+Sig Max","No"),"")))</f>
        <v/>
      </c>
      <c r="CR665" s="6927">
        <f>IF(UPPER('SAR FCC-ISED'!$CQ$1)="X",IF(CF665=""," ",IF((ABS(CE665)&lt;5)*AND(ABS(CF665)&lt;5)*AND(ABS(CT665)&lt;5),"Solo si es max","Medir")),IF(CF665=""," ",IF((ABS(CE665)&lt;1)*AND(ABS(CF665)&lt;1)*AND(ABS(CT665)&lt;1),"Solo si es max","Medir")))</f>
        <v/>
      </c>
      <c r="CS665" s="1674"/>
      <c r="CT665" s="220">
        <f>IF(CO665="",IF(AND(CE665="",CF665=""),"",IF(CF665="",IF(DQ665&gt;1,ROUND(DQ665*CE665,3),CE665),IF(DQ665&gt;1,ROUND(DQ665*CF665,3),CF665))),IF(AND(CE665="",CF665=""),"",IF(CF665="",IF(DQ665&gt;1,ROUND(DQ665*CE665*(1/(CO665)),3),CE665*(1/(CO665))),IF(DQ665&gt;1,ROUND(DQ665*CF665*(1/(CO665)),3),CF665*(1/(CO665))))))</f>
        <v/>
      </c>
      <c r="CU665" s="224">
        <f>BY665</f>
        <v/>
      </c>
      <c r="CV665" s="237">
        <f>BZ665</f>
        <v/>
      </c>
      <c r="CW665" s="237">
        <f>CA665</f>
        <v/>
      </c>
      <c r="CX665" s="224">
        <f>CC665</f>
        <v/>
      </c>
      <c r="CY665" s="237">
        <f>CD665</f>
        <v/>
      </c>
      <c r="CZ665" s="7474">
        <f>IF(COUNTIF(Overview!K12:K14,TRUE)&gt;0,1.6,IF(COUNTIF(Overview!L12:L14,TRUE)&gt;0,8,0))</f>
        <v/>
      </c>
      <c r="DA665" s="1788"/>
      <c r="DB665" s="7483"/>
      <c r="DC665" s="844">
        <f>IF(CT665="","",IF(CT665&gt;CZ665,"Fail","Pass"))</f>
        <v/>
      </c>
      <c r="DD665" s="402"/>
      <c r="DE665" s="1565">
        <f>MyTimestamp(DC665)</f>
        <v/>
      </c>
      <c r="DF665" s="1531">
        <f>IF(COUNT(CE665:CH665)=1,15,IF(COUNT(CE665:CH665)=0,0,30))</f>
        <v/>
      </c>
      <c r="DG665" s="1532">
        <f>IF(DF665=0,0,2)</f>
        <v/>
      </c>
      <c r="DH665" s="1866"/>
      <c r="DI665" s="1866"/>
      <c r="DJ665" s="1863"/>
      <c r="DK665" s="1789"/>
      <c r="DL665" s="1574">
        <f>10^(CN665/20)*100-100</f>
        <v/>
      </c>
      <c r="DM665" s="973"/>
      <c r="DN665" s="973"/>
      <c r="DO665" s="973">
        <f>IF(DM665="","",10^(DM665/10))</f>
        <v/>
      </c>
      <c r="DP665" s="973">
        <f>IF(ISNUMBER(DN665)=FALSE,"",10^(DN665/10))</f>
        <v/>
      </c>
      <c r="DQ665" s="1578">
        <f>IF(AND(ISNUMBER(DO665),ISNUMBER(DP665)),IF(DO665/DP665&gt;1,ROUND((DO665)/DP665,3),1),1)</f>
        <v/>
      </c>
      <c r="DR665" s="1541"/>
      <c r="DS665" s="1541"/>
      <c r="DT665" s="1541"/>
      <c r="DU665" s="1541"/>
      <c r="DV665" s="1541"/>
      <c r="DW665" s="1541"/>
      <c r="DX665" s="1541"/>
      <c r="DY665" s="1541"/>
      <c r="DZ665" s="1541"/>
      <c r="EA665" s="1541"/>
      <c r="EB665" s="1541"/>
      <c r="EC665" s="1541"/>
      <c r="ED665" s="1541"/>
      <c r="EE665" s="1541"/>
      <c r="EF665" s="1541"/>
      <c r="EG665" s="1541"/>
      <c r="EH665" s="1541"/>
      <c r="EI665" s="1541"/>
      <c r="EJ665" s="1541"/>
      <c r="EK665" s="1541"/>
      <c r="EL665" s="1541"/>
      <c r="EM665" s="1541"/>
      <c r="EN665" s="1541"/>
      <c r="EO665" s="1541"/>
      <c r="EP665" s="1541"/>
      <c r="EQ665" s="1541"/>
      <c r="ER665" s="1541"/>
      <c r="ES665" s="1541"/>
      <c r="ET665" s="1541"/>
      <c r="EU665" s="1541"/>
      <c r="EV665" s="1541"/>
    </row>
    <row r="666" customFormat="1" ht="12.75" s="396" x14ac:dyDescent="0.2">
      <c r="A666" s="1541"/>
      <c r="B666" s="1541"/>
      <c r="C666"/>
      <c r="D666" s="1486"/>
      <c r="E666" s="1486"/>
      <c r="F666" s="672">
        <v>5.4</v>
      </c>
      <c r="G666" s="1497"/>
      <c r="H666" s="130">
        <f>BV666</f>
        <v/>
      </c>
      <c r="I666" s="130">
        <f>BW666</f>
        <v/>
      </c>
      <c r="J666" s="1299" t="inlineStr">
        <is>
          <t>5G</t>
        </is>
      </c>
      <c r="K666" s="1299" t="inlineStr">
        <is>
          <t>n2</t>
        </is>
      </c>
      <c r="L666" s="115"/>
      <c r="M666" s="130"/>
      <c r="N666" s="119"/>
      <c r="O666" s="131"/>
      <c r="P666" s="6597"/>
      <c r="Q666" s="131"/>
      <c r="R666" s="131"/>
      <c r="S666" s="130"/>
      <c r="T666" s="130">
        <v>376000</v>
      </c>
      <c r="U666" s="6593">
        <v>1880</v>
      </c>
      <c r="V666" s="119"/>
      <c r="W666" s="1305"/>
      <c r="X666" s="119"/>
      <c r="Y666" s="119"/>
      <c r="Z666" s="119"/>
      <c r="AA666" s="115"/>
      <c r="AB666" s="115"/>
      <c r="AC666" s="1300">
        <f>IF(OR(BX666="Close to Ear",BX666="Close to Head"),"Head",IF(BX666="Extremity","Extremity","Body"))</f>
        <v/>
      </c>
      <c r="AD666" s="1301">
        <f>CA666</f>
        <v/>
      </c>
      <c r="AE666" s="1299">
        <f>CB666</f>
        <v/>
      </c>
      <c r="AF666" s="115"/>
      <c r="AG666" s="1302">
        <f>IF(OR(AZ666="",BA666=""),"N/A",IF(DC666="Pass","P","F"))</f>
        <v/>
      </c>
      <c r="AH666" s="129"/>
      <c r="AI666" s="129"/>
      <c r="AJ666" s="129"/>
      <c r="AK666" s="119"/>
      <c r="AL666" s="115"/>
      <c r="AM666" s="119"/>
      <c r="AN666" s="119"/>
      <c r="AO666" s="692"/>
      <c r="AP666" s="692"/>
      <c r="AQ666" s="692"/>
      <c r="AR666" s="692"/>
      <c r="AS666" s="692"/>
      <c r="AT666" s="1303">
        <f>IF(AC666="Extremity",IF(CG666="","",CG666),"")</f>
        <v/>
      </c>
      <c r="AU666" s="1303">
        <f>IF(AC666="Extremity",IF(CH666="","",CH666),"")</f>
        <v/>
      </c>
      <c r="AV666" s="1304">
        <f>IF(AC666="Extremity","",IF(CE666="","",CE666))</f>
        <v/>
      </c>
      <c r="AW666" s="1304">
        <f>IF(AD666="Extremity","",IF(CF666="","",CF666))</f>
        <v/>
      </c>
      <c r="AX666" s="1305">
        <f>DL666</f>
        <v/>
      </c>
      <c r="AY666" s="1305">
        <f>DQ666</f>
        <v/>
      </c>
      <c r="AZ666" s="3377">
        <f>IF(AC666="Extremity",IF(DA666="","",DA666),"")</f>
        <v/>
      </c>
      <c r="BA666" s="3378">
        <f>IF(AC666="Extremity","",IF(CT666="","",CT666))</f>
        <v/>
      </c>
      <c r="BB666" s="1305">
        <f>IF(AC666="Extremity",IF(DB666="","",DB666),"")</f>
        <v/>
      </c>
      <c r="BC666" s="1304">
        <f>IF(AC666="Extremity","",IF(CZ666="","",CZ666))</f>
        <v/>
      </c>
      <c r="BD666" s="1305">
        <f>DD666</f>
        <v/>
      </c>
      <c r="BE666" s="132">
        <f>DE666</f>
        <v/>
      </c>
      <c r="BF666" s="133">
        <f>DF666*60</f>
        <v/>
      </c>
      <c r="BG666" s="121">
        <f>BE666</f>
        <v/>
      </c>
      <c r="BH666" s="133">
        <f>DG666*60</f>
        <v/>
      </c>
      <c r="BI666" s="133">
        <f>DH666</f>
        <v/>
      </c>
      <c r="BJ666" s="117"/>
      <c r="BK666" s="812">
        <f>Overview!$E$7</f>
        <v/>
      </c>
      <c r="BL666" s="117"/>
      <c r="BM666" s="834">
        <f>DI666</f>
        <v/>
      </c>
      <c r="BN666" s="812">
        <f>Overview!$P$153</f>
        <v/>
      </c>
      <c r="BO666" s="117"/>
      <c r="BP666" s="117"/>
      <c r="BQ666" s="115"/>
      <c r="BR666" s="1478"/>
      <c r="BS666" s="1541"/>
      <c r="BT666" s="1889" t="inlineStr">
        <is>
          <t>5G</t>
        </is>
      </c>
      <c r="BU666" s="1816" t="inlineStr">
        <is>
          <t>n2</t>
        </is>
      </c>
      <c r="BV666" s="595">
        <f>Overview!$H$28</f>
        <v/>
      </c>
      <c r="BW666" s="1865"/>
      <c r="BX666" s="1816" t="inlineStr">
        <is>
          <t>Close to ear</t>
        </is>
      </c>
      <c r="BY666" s="1009"/>
      <c r="BZ666" s="1724"/>
      <c r="CA666" s="1824" t="inlineStr">
        <is>
          <t>Right Tilt</t>
        </is>
      </c>
      <c r="CB666" s="7071">
        <v>0</v>
      </c>
      <c r="CC666" s="591">
        <f>IF(COUNT('Conducted 5G'!$AH$3:$AH$20)=0,376000,INDEX('Conducted 5G'!$T$3:$T$20,MATCH(MAX('Conducted 5G'!$AH$3:$AH$20),'Conducted 5G'!$AH$3:$AH$20,0)))</f>
        <v>376000</v>
      </c>
      <c r="CD666" s="591">
        <f>IF(COUNT('Conducted 5G'!$AH$3:$AH$20)=0,1880,INDEX('Conducted 5G'!$U$3:$U$20,MATCH(MAX('Conducted 5G'!$AH$3:$AH$20),'Conducted 5G'!$AH$3:$AH$20,0)))</f>
        <v>1880</v>
      </c>
      <c r="CE666" s="7234"/>
      <c r="CF666" s="7234"/>
      <c r="CG666" s="6706"/>
      <c r="CH666" s="6706"/>
      <c r="CI666" s="225">
        <f>BY666</f>
        <v/>
      </c>
      <c r="CJ666" s="237">
        <f>BZ666</f>
        <v/>
      </c>
      <c r="CK666" s="223">
        <f>CA666</f>
        <v/>
      </c>
      <c r="CL666" s="237">
        <f>CC666</f>
        <v/>
      </c>
      <c r="CM666" s="237">
        <f>CD666</f>
        <v/>
      </c>
      <c r="CN666" s="1527"/>
      <c r="CO666" s="1579"/>
      <c r="CP666" s="7214">
        <f>IF(CF666=""," ",IF(ABS(CE666-CF666)&lt;=0.1,"Valid","Not valid"))</f>
        <v/>
      </c>
      <c r="CQ666" s="1674">
        <f> IF(CE666="","",IF(AND(CE666&lt;&gt;"",CF666=""),IF(CE666&gt;=0.8,"Medir+Sig Max","No"),IF(CF666&lt;&gt;"",IF(CF666&gt;=0.8,"Medir+Sig Max","No"),"")))</f>
        <v/>
      </c>
      <c r="CR666" s="6927">
        <f>IF(UPPER('SAR FCC-ISED'!$CQ$1)="X",IF(CF666=""," ",IF((ABS(CE666)&lt;5)*AND(ABS(CF666)&lt;5)*AND(ABS(CT666)&lt;5),"Solo si es max","Medir")),IF(CF666=""," ",IF((ABS(CE666)&lt;1)*AND(ABS(CF666)&lt;1)*AND(ABS(CT666)&lt;1),"Solo si es max","Medir")))</f>
        <v/>
      </c>
      <c r="CS666" s="1674"/>
      <c r="CT666" s="220">
        <f>IF(CO666="",IF(AND(CE666="",CF666=""),"",IF(CF666="",IF(DQ666&gt;1,ROUND(DQ666*CE666,3),CE666),IF(DQ666&gt;1,ROUND(DQ666*CF666,3),CF666))),IF(AND(CE666="",CF666=""),"",IF(CF666="",IF(DQ666&gt;1,ROUND(DQ666*CE666*(1/(CO666)),3),CE666*(1/(CO666))),IF(DQ666&gt;1,ROUND(DQ666*CF666*(1/(CO666)),3),CF666*(1/(CO666))))))</f>
        <v/>
      </c>
      <c r="CU666" s="224">
        <f>BY666</f>
        <v/>
      </c>
      <c r="CV666" s="237">
        <f>BZ666</f>
        <v/>
      </c>
      <c r="CW666" s="237">
        <f>CA666</f>
        <v/>
      </c>
      <c r="CX666" s="224">
        <f>CC666</f>
        <v/>
      </c>
      <c r="CY666" s="237">
        <f>CD666</f>
        <v/>
      </c>
      <c r="CZ666" s="7474">
        <f>IF(COUNTIF(Overview!K12:K14,TRUE)&gt;0,1.6,IF(COUNTIF(Overview!L12:L14,TRUE)&gt;0,8,0))</f>
        <v/>
      </c>
      <c r="DA666" s="1788"/>
      <c r="DB666" s="7483"/>
      <c r="DC666" s="844">
        <f>IF(CT666="","",IF(CT666&gt;CZ666,"Fail","Pass"))</f>
        <v/>
      </c>
      <c r="DD666" s="402"/>
      <c r="DE666" s="1565">
        <f>MyTimestamp(DC666)</f>
        <v/>
      </c>
      <c r="DF666" s="1531">
        <f>IF(COUNT(CE666:CH666)=1,15,IF(COUNT(CE666:CH666)=0,0,30))</f>
        <v/>
      </c>
      <c r="DG666" s="1532">
        <f>IF(DF666=0,0,2)</f>
        <v/>
      </c>
      <c r="DH666" s="1866"/>
      <c r="DI666" s="1866"/>
      <c r="DJ666" s="1863"/>
      <c r="DK666" s="1789"/>
      <c r="DL666" s="1574">
        <f>10^(CN666/20)*100-100</f>
        <v/>
      </c>
      <c r="DM666" s="973"/>
      <c r="DN666" s="973"/>
      <c r="DO666" s="973">
        <f>IF(DM666="","",10^(DM666/10))</f>
        <v/>
      </c>
      <c r="DP666" s="973">
        <f>IF(ISNUMBER(DN666)=FALSE,"",10^(DN666/10))</f>
        <v/>
      </c>
      <c r="DQ666" s="1578">
        <f>IF(AND(ISNUMBER(DO666),ISNUMBER(DP666)),IF(DO666/DP666&gt;1,ROUND((DO666)/DP666,3),1),1)</f>
        <v/>
      </c>
      <c r="DR666" s="1541"/>
      <c r="DS666" s="1541"/>
      <c r="DT666" s="1541"/>
      <c r="DU666" s="1541"/>
      <c r="DV666" s="1541"/>
      <c r="DW666" s="1541"/>
      <c r="DX666" s="1541"/>
      <c r="DY666" s="1541"/>
      <c r="DZ666" s="1541"/>
      <c r="EA666" s="1541"/>
      <c r="EB666" s="1541"/>
      <c r="EC666" s="1541"/>
      <c r="ED666" s="1541"/>
      <c r="EE666" s="1541"/>
      <c r="EF666" s="1541"/>
      <c r="EG666" s="1541"/>
      <c r="EH666" s="1541"/>
      <c r="EI666" s="1541"/>
      <c r="EJ666" s="1541"/>
      <c r="EK666" s="1541"/>
      <c r="EL666" s="1541"/>
      <c r="EM666" s="1541"/>
      <c r="EN666" s="1541"/>
      <c r="EO666" s="1541"/>
      <c r="EP666" s="1541"/>
      <c r="EQ666" s="1541"/>
      <c r="ER666" s="1541"/>
      <c r="ES666" s="1541"/>
      <c r="ET666" s="1541"/>
      <c r="EU666" s="1541"/>
      <c r="EV666" s="1541"/>
    </row>
    <row r="667" customFormat="1" ht="12.75" s="396" x14ac:dyDescent="0.2">
      <c r="A667" s="1541"/>
      <c r="B667" s="1541"/>
      <c r="C667"/>
      <c r="D667" s="1486"/>
      <c r="E667" s="1486"/>
      <c r="F667" s="672">
        <v>5.4</v>
      </c>
      <c r="G667" s="1497"/>
      <c r="H667" s="130">
        <f>BV667</f>
        <v/>
      </c>
      <c r="I667" s="130">
        <f>BW667</f>
        <v/>
      </c>
      <c r="J667" s="1299" t="inlineStr">
        <is>
          <t>5G</t>
        </is>
      </c>
      <c r="K667" s="1299" t="inlineStr">
        <is>
          <t>n2</t>
        </is>
      </c>
      <c r="L667" s="115"/>
      <c r="M667" s="130"/>
      <c r="N667" s="119"/>
      <c r="O667" s="131"/>
      <c r="P667" s="6597"/>
      <c r="Q667" s="131"/>
      <c r="R667" s="131"/>
      <c r="S667" s="130"/>
      <c r="T667" s="130">
        <v>376000</v>
      </c>
      <c r="U667" s="6593">
        <v>1880</v>
      </c>
      <c r="V667" s="119"/>
      <c r="W667" s="1305"/>
      <c r="X667" s="119"/>
      <c r="Y667" s="119"/>
      <c r="Z667" s="119"/>
      <c r="AA667" s="115"/>
      <c r="AB667" s="115"/>
      <c r="AC667" s="1300">
        <f>IF(OR(BX667="Close to Ear",BX667="Close to Head"),"Head",IF(BX667="Extremity","Extremity","Body"))</f>
        <v/>
      </c>
      <c r="AD667" s="1301">
        <f>CA667</f>
        <v/>
      </c>
      <c r="AE667" s="1299">
        <f>CB667</f>
        <v/>
      </c>
      <c r="AF667" s="115"/>
      <c r="AG667" s="1302">
        <f>IF(OR(AZ667="",BA667=""),"N/A",IF(DC667="Pass","P","F"))</f>
        <v/>
      </c>
      <c r="AH667" s="129"/>
      <c r="AI667" s="129"/>
      <c r="AJ667" s="129"/>
      <c r="AK667" s="119"/>
      <c r="AL667" s="115"/>
      <c r="AM667" s="119"/>
      <c r="AN667" s="119"/>
      <c r="AO667" s="692"/>
      <c r="AP667" s="692"/>
      <c r="AQ667" s="692"/>
      <c r="AR667" s="692"/>
      <c r="AS667" s="692"/>
      <c r="AT667" s="1303">
        <f>IF(AC667="Extremity",IF(CG667="","",CG667),"")</f>
        <v/>
      </c>
      <c r="AU667" s="1303">
        <f>IF(AC667="Extremity",IF(CH667="","",CH667),"")</f>
        <v/>
      </c>
      <c r="AV667" s="1304">
        <f>IF(AC667="Extremity","",IF(CE667="","",CE667))</f>
        <v/>
      </c>
      <c r="AW667" s="1304">
        <f>IF(AD667="Extremity","",IF(CF667="","",CF667))</f>
        <v/>
      </c>
      <c r="AX667" s="1305">
        <f>DL667</f>
        <v/>
      </c>
      <c r="AY667" s="1305">
        <f>DQ667</f>
        <v/>
      </c>
      <c r="AZ667" s="3377">
        <f>IF(AC667="Extremity",IF(DA667="","",DA667),"")</f>
        <v/>
      </c>
      <c r="BA667" s="3378">
        <f>IF(AC667="Extremity","",IF(CT667="","",CT667))</f>
        <v/>
      </c>
      <c r="BB667" s="1305">
        <f>IF(AC667="Extremity",IF(DB667="","",DB667),"")</f>
        <v/>
      </c>
      <c r="BC667" s="1304">
        <f>IF(AC667="Extremity","",IF(CZ667="","",CZ667))</f>
        <v/>
      </c>
      <c r="BD667" s="1305">
        <f>DD667</f>
        <v/>
      </c>
      <c r="BE667" s="132">
        <f>DE667</f>
        <v/>
      </c>
      <c r="BF667" s="133">
        <f>DF667*60</f>
        <v/>
      </c>
      <c r="BG667" s="121">
        <f>BE667</f>
        <v/>
      </c>
      <c r="BH667" s="133">
        <f>DG667*60</f>
        <v/>
      </c>
      <c r="BI667" s="133">
        <f>DH667</f>
        <v/>
      </c>
      <c r="BJ667" s="117"/>
      <c r="BK667" s="812">
        <f>Overview!$E$7</f>
        <v/>
      </c>
      <c r="BL667" s="117"/>
      <c r="BM667" s="834">
        <f>DI667</f>
        <v/>
      </c>
      <c r="BN667" s="812">
        <f>Overview!$P$153</f>
        <v/>
      </c>
      <c r="BO667" s="117"/>
      <c r="BP667" s="117"/>
      <c r="BQ667" s="115"/>
      <c r="BR667" s="1478"/>
      <c r="BS667" s="1541"/>
      <c r="BT667" s="1889" t="inlineStr">
        <is>
          <t>5G</t>
        </is>
      </c>
      <c r="BU667" s="1816" t="inlineStr">
        <is>
          <t>n2</t>
        </is>
      </c>
      <c r="BV667" s="595">
        <f>Overview!$H$28</f>
        <v/>
      </c>
      <c r="BW667" s="1865"/>
      <c r="BX667" s="1816" t="inlineStr">
        <is>
          <t>Close to ear</t>
        </is>
      </c>
      <c r="BY667" s="590"/>
      <c r="BZ667" s="1724"/>
      <c r="CA667" s="1028" t="str">
        <f>IF(COUNT(CF663:CF666)=0,IF(COUNT(CE663:CE666)=0,"TBD",VLOOKUP(MAX(CE663:CE666),CE663:CK666,7,FALSE)),VLOOKUP(MAX(CF663:CF666),CF663:CK666,6,FALSE))</f>
        <v>TBD</v>
      </c>
      <c r="CB667" s="1959">
        <v>0</v>
      </c>
      <c r="CC667" s="1087">
        <f>IF(COUNT('Conducted 5G'!$AH$3:$AH$20)=0,376000,INDEX('Conducted 5G'!$T$3:$T$20,MATCH(MAX('Conducted 5G'!$AH$3:$AH$20),'Conducted 5G'!$AH$3:$AH$20,0)))</f>
        <v>376000</v>
      </c>
      <c r="CD667" s="1087">
        <f>IF(COUNT('Conducted 5G'!$AH$3:$AH$20)=0,1880,INDEX('Conducted 5G'!$U$3:$U$20,MATCH(MAX('Conducted 5G'!$AH$3:$AH$20),'Conducted 5G'!$AH$3:$AH$20,0)))</f>
        <v>1880</v>
      </c>
      <c r="CE667" s="7234"/>
      <c r="CF667" s="7234"/>
      <c r="CG667" s="6706"/>
      <c r="CH667" s="6706"/>
      <c r="CI667" s="225">
        <f>BY667</f>
        <v/>
      </c>
      <c r="CJ667" s="237">
        <f>BZ667</f>
        <v/>
      </c>
      <c r="CK667" s="223">
        <f>CA667</f>
        <v/>
      </c>
      <c r="CL667" s="237">
        <f>CC667</f>
        <v/>
      </c>
      <c r="CM667" s="237">
        <f>CD667</f>
        <v/>
      </c>
      <c r="CN667" s="1527"/>
      <c r="CO667" s="1579"/>
      <c r="CP667" s="7214">
        <f>IF(CF667=""," ",IF(ABS(CE667-CF667)&lt;=0.1,"Valid","Not valid"))</f>
        <v/>
      </c>
      <c r="CQ667" s="1674">
        <f> IF(CE667="","",IF(AND(CE667&lt;&gt;"",CF667=""),IF(CE667&gt;=0.8,"Medir+Sig Max","No"),IF(CF667&lt;&gt;"",IF(CF667&gt;=0.8,"Medir+Sig Max","No"),"")))</f>
        <v/>
      </c>
      <c r="CR667" s="6927">
        <f>IF(UPPER('SAR FCC-ISED'!$CQ$1)="X",IF(CF667=""," ",IF((ABS(CE667)&lt;5)*AND(ABS(CF667)&lt;5)*AND(ABS(CT667)&lt;5),"Solo si es max","Medir")),IF(CF667=""," ",IF((ABS(CE667)&lt;1)*AND(ABS(CF667)&lt;1)*AND(ABS(CT667)&lt;1),"Solo si es max","Medir")))</f>
        <v/>
      </c>
      <c r="CS667" s="1674"/>
      <c r="CT667" s="220">
        <f>IF(CO667="",IF(AND(CE667="",CF667=""),"",IF(CF667="",IF(DQ667&gt;1,ROUND(DQ667*CE667,3),CE667),IF(DQ667&gt;1,ROUND(DQ667*CF667,3),CF667))),IF(AND(CE667="",CF667=""),"",IF(CF667="",IF(DQ667&gt;1,ROUND(DQ667*CE667*(1/(CO667)),3),CE667*(1/(CO667))),IF(DQ667&gt;1,ROUND(DQ667*CF667*(1/(CO667)),3),CF667*(1/(CO667))))))</f>
        <v/>
      </c>
      <c r="CU667" s="224">
        <f>BY667</f>
        <v/>
      </c>
      <c r="CV667" s="237">
        <f>BZ667</f>
        <v/>
      </c>
      <c r="CW667" s="237">
        <f>CA667</f>
        <v/>
      </c>
      <c r="CX667" s="224">
        <f>CC667</f>
        <v/>
      </c>
      <c r="CY667" s="237">
        <f>CD667</f>
        <v/>
      </c>
      <c r="CZ667" s="7474">
        <f>IF(COUNTIF(Overview!K12:K14,TRUE)&gt;0,1.6,IF(COUNTIF(Overview!L12:L14,TRUE)&gt;0,8,0))</f>
        <v/>
      </c>
      <c r="DA667" s="1788"/>
      <c r="DB667" s="7483"/>
      <c r="DC667" s="844">
        <f>IF(CT667="","",IF(CT667&gt;CZ667,"Fail","Pass"))</f>
        <v/>
      </c>
      <c r="DD667" s="402"/>
      <c r="DE667" s="1565">
        <f>MyTimestamp(DC667)</f>
        <v/>
      </c>
      <c r="DF667" s="1531">
        <f>IF(COUNT(CE667:CH667)=1,15,IF(COUNT(CE667:CH667)=0,0,30))</f>
        <v/>
      </c>
      <c r="DG667" s="1532">
        <f>IF(DF667=0,0,2)</f>
        <v/>
      </c>
      <c r="DH667" s="1866"/>
      <c r="DI667" s="1866"/>
      <c r="DJ667" s="1863"/>
      <c r="DK667" s="1789"/>
      <c r="DL667" s="1574">
        <f>10^(CN667/20)*100-100</f>
        <v/>
      </c>
      <c r="DM667" s="973"/>
      <c r="DN667" s="1083"/>
      <c r="DO667" s="973">
        <f>IF(DM667="","",10^(DM667/10))</f>
        <v/>
      </c>
      <c r="DP667" s="973">
        <f>IF(ISNUMBER(DN667)=FALSE,"",10^(DN667/10))</f>
        <v/>
      </c>
      <c r="DQ667" s="1578">
        <f>IF(AND(ISNUMBER(DO667),ISNUMBER(DP667)),IF(DO667/DP667&gt;1,ROUND((DO667)/DP667,3),1),1)</f>
        <v/>
      </c>
      <c r="DR667" s="1541"/>
      <c r="DS667" s="1541"/>
      <c r="DT667" s="1541"/>
      <c r="DU667" s="1541"/>
      <c r="DV667" s="1541"/>
      <c r="DW667" s="1541"/>
      <c r="DX667" s="1541"/>
      <c r="DY667" s="1541"/>
      <c r="DZ667" s="1541"/>
      <c r="EA667" s="1541"/>
      <c r="EB667" s="1541"/>
      <c r="EC667" s="1541"/>
      <c r="ED667" s="1541"/>
      <c r="EE667" s="1541"/>
      <c r="EF667" s="1541"/>
      <c r="EG667" s="1541"/>
      <c r="EH667" s="1541"/>
      <c r="EI667" s="1541"/>
      <c r="EJ667" s="1541"/>
      <c r="EK667" s="1541"/>
      <c r="EL667" s="1541"/>
      <c r="EM667" s="1541"/>
      <c r="EN667" s="1541"/>
      <c r="EO667" s="1541"/>
      <c r="EP667" s="1541"/>
      <c r="EQ667" s="1541"/>
      <c r="ER667" s="1541"/>
      <c r="ES667" s="1541"/>
      <c r="ET667" s="1541"/>
      <c r="EU667" s="1541"/>
      <c r="EV667" s="1541"/>
    </row>
    <row r="668" customFormat="1" ht="12.75" s="396" x14ac:dyDescent="0.2">
      <c r="A668" s="1541"/>
      <c r="B668" s="1541"/>
      <c r="C668"/>
      <c r="D668" s="1486"/>
      <c r="E668" s="1486"/>
      <c r="F668" s="672">
        <v>5.4</v>
      </c>
      <c r="G668" s="1497"/>
      <c r="H668" s="130">
        <f>BV668</f>
        <v/>
      </c>
      <c r="I668" s="130">
        <f>BW668</f>
        <v/>
      </c>
      <c r="J668" s="1299" t="inlineStr">
        <is>
          <t>5G</t>
        </is>
      </c>
      <c r="K668" s="1299" t="inlineStr">
        <is>
          <t>n2</t>
        </is>
      </c>
      <c r="L668" s="115"/>
      <c r="M668" s="130"/>
      <c r="N668" s="119"/>
      <c r="O668" s="131"/>
      <c r="P668" s="6597"/>
      <c r="Q668" s="131"/>
      <c r="R668" s="131"/>
      <c r="S668" s="130"/>
      <c r="T668" s="130">
        <v>376000</v>
      </c>
      <c r="U668" s="6593">
        <v>1880</v>
      </c>
      <c r="V668" s="119"/>
      <c r="W668" s="1305"/>
      <c r="X668" s="119"/>
      <c r="Y668" s="119"/>
      <c r="Z668" s="119"/>
      <c r="AA668" s="115"/>
      <c r="AB668" s="115"/>
      <c r="AC668" s="1300">
        <f>IF(OR(BX668="Close to Ear",BX668="Close to Head"),"Head",IF(BX668="Extremity","Extremity","Body"))</f>
        <v/>
      </c>
      <c r="AD668" s="1301">
        <f>CA668</f>
        <v/>
      </c>
      <c r="AE668" s="1299">
        <f>CB668</f>
        <v/>
      </c>
      <c r="AF668" s="115"/>
      <c r="AG668" s="1302">
        <f>IF(OR(AZ668="",BA668=""),"N/A",IF(DC668="Pass","P","F"))</f>
        <v/>
      </c>
      <c r="AH668" s="129"/>
      <c r="AI668" s="129"/>
      <c r="AJ668" s="129"/>
      <c r="AK668" s="119"/>
      <c r="AL668" s="115"/>
      <c r="AM668" s="119"/>
      <c r="AN668" s="119"/>
      <c r="AO668" s="692"/>
      <c r="AP668" s="692"/>
      <c r="AQ668" s="692"/>
      <c r="AR668" s="692"/>
      <c r="AS668" s="692"/>
      <c r="AT668" s="1303">
        <f>IF(AC668="Extremity",IF(CG668="","",CG668),"")</f>
        <v/>
      </c>
      <c r="AU668" s="1303">
        <f>IF(AC668="Extremity",IF(CH668="","",CH668),"")</f>
        <v/>
      </c>
      <c r="AV668" s="1304">
        <f>IF(AC668="Extremity","",IF(CE668="","",CE668))</f>
        <v/>
      </c>
      <c r="AW668" s="1304">
        <f>IF(AD668="Extremity","",IF(CF668="","",CF668))</f>
        <v/>
      </c>
      <c r="AX668" s="1305">
        <f>DL668</f>
        <v/>
      </c>
      <c r="AY668" s="1305">
        <f>DQ668</f>
        <v/>
      </c>
      <c r="AZ668" s="3377">
        <f>IF(AC668="Extremity",IF(DA668="","",DA668),"")</f>
        <v/>
      </c>
      <c r="BA668" s="3378">
        <f>IF(AC668="Extremity","",IF(CT668="","",CT668))</f>
        <v/>
      </c>
      <c r="BB668" s="1305">
        <f>IF(AC668="Extremity",IF(DB668="","",DB668),"")</f>
        <v/>
      </c>
      <c r="BC668" s="1304">
        <f>IF(AC668="Extremity","",IF(CZ668="","",CZ668))</f>
        <v/>
      </c>
      <c r="BD668" s="1305">
        <f>DD668</f>
        <v/>
      </c>
      <c r="BE668" s="132">
        <f>DE668</f>
        <v/>
      </c>
      <c r="BF668" s="133">
        <f>DF668*60</f>
        <v/>
      </c>
      <c r="BG668" s="121">
        <f>BE668</f>
        <v/>
      </c>
      <c r="BH668" s="133">
        <f>DG668*60</f>
        <v/>
      </c>
      <c r="BI668" s="133">
        <f>DH668</f>
        <v/>
      </c>
      <c r="BJ668" s="117"/>
      <c r="BK668" s="812">
        <f>Overview!$E$7</f>
        <v/>
      </c>
      <c r="BL668" s="117"/>
      <c r="BM668" s="834">
        <f>DI668</f>
        <v/>
      </c>
      <c r="BN668" s="812">
        <f>Overview!$P$153</f>
        <v/>
      </c>
      <c r="BO668" s="117"/>
      <c r="BP668" s="117"/>
      <c r="BQ668" s="115"/>
      <c r="BR668" s="1478"/>
      <c r="BS668" s="1541"/>
      <c r="BT668" s="1890" t="inlineStr">
        <is>
          <t>5G</t>
        </is>
      </c>
      <c r="BU668" s="1818" t="inlineStr">
        <is>
          <t>n2</t>
        </is>
      </c>
      <c r="BV668" s="589">
        <f>Overview!$H$30</f>
        <v/>
      </c>
      <c r="BW668" s="1865"/>
      <c r="BX668" s="1818" t="inlineStr">
        <is>
          <t>Close to ear</t>
        </is>
      </c>
      <c r="BY668" s="1000"/>
      <c r="BZ668" s="1724"/>
      <c r="CA668" s="1101" t="str">
        <f>CA667</f>
        <v>TBD</v>
      </c>
      <c r="CB668" s="201">
        <v>0</v>
      </c>
      <c r="CC668" s="1101">
        <f>IF(COUNT('Conducted 5G'!$AH$3:$AH$20)=0,376000,INDEX('Conducted 5G'!$T$3:$T$20,MATCH(MAX('Conducted 5G'!$AH$3:$AH$20),'Conducted 5G'!$AH$3:$AH$20,0)))</f>
        <v>376000</v>
      </c>
      <c r="CD668" s="1101">
        <f>IF(COUNT('Conducted 5G'!$AH$3:$AH$20)=0,1880,INDEX('Conducted 5G'!$U$3:$U$20,MATCH(MAX('Conducted 5G'!$AH$3:$AH$20),'Conducted 5G'!$AH$3:$AH$20,0)))</f>
        <v>1880</v>
      </c>
      <c r="CE668" s="7234"/>
      <c r="CF668" s="7234"/>
      <c r="CG668" s="6706"/>
      <c r="CH668" s="6706"/>
      <c r="CI668" s="225">
        <f>BY668</f>
        <v/>
      </c>
      <c r="CJ668" s="237">
        <f>BZ668</f>
        <v/>
      </c>
      <c r="CK668" s="223">
        <f>CA668</f>
        <v/>
      </c>
      <c r="CL668" s="237">
        <f>CC668</f>
        <v/>
      </c>
      <c r="CM668" s="237">
        <f>CD668</f>
        <v/>
      </c>
      <c r="CN668" s="1527"/>
      <c r="CO668" s="1579"/>
      <c r="CP668" s="7214">
        <f>IF(CF668=""," ",IF(ABS(CE668-CF668)&lt;=0.1,"Valid","Not valid"))</f>
        <v/>
      </c>
      <c r="CQ668" s="1674">
        <f> IF(CE668="","",IF(AND(CE668&lt;&gt;"",CF668=""),IF(CE668&gt;=0.8,"Medir+Sig Max","No"),IF(CF668&lt;&gt;"",IF(CF668&gt;=0.8,"Medir+Sig Max","No"),"")))</f>
        <v/>
      </c>
      <c r="CR668" s="6927">
        <f>IF(UPPER('SAR FCC-ISED'!$CQ$1)="X",IF(CF668=""," ",IF((ABS(CE668)&lt;5)*AND(ABS(CF668)&lt;5)*AND(ABS(CT668)&lt;5),"Solo si es max","Medir")),IF(CF668=""," ",IF((ABS(CE668)&lt;1)*AND(ABS(CF668)&lt;1)*AND(ABS(CT668)&lt;1),"Solo si es max","Medir")))</f>
        <v/>
      </c>
      <c r="CS668" s="1674"/>
      <c r="CT668" s="220">
        <f>IF(CO668="",IF(AND(CE668="",CF668=""),"",IF(CF668="",IF(DQ668&gt;1,ROUND(DQ668*CE668,3),CE668),IF(DQ668&gt;1,ROUND(DQ668*CF668,3),CF668))),IF(AND(CE668="",CF668=""),"",IF(CF668="",IF(DQ668&gt;1,ROUND(DQ668*CE668*(1/(CO668)),3),CE668*(1/(CO668))),IF(DQ668&gt;1,ROUND(DQ668*CF668*(1/(CO668)),3),CF668*(1/(CO668))))))</f>
        <v/>
      </c>
      <c r="CU668" s="224">
        <f>BY668</f>
        <v/>
      </c>
      <c r="CV668" s="237">
        <f>BZ668</f>
        <v/>
      </c>
      <c r="CW668" s="237">
        <f>CA668</f>
        <v/>
      </c>
      <c r="CX668" s="224">
        <f>CC668</f>
        <v/>
      </c>
      <c r="CY668" s="237">
        <f>CD668</f>
        <v/>
      </c>
      <c r="CZ668" s="7474">
        <f>IF(COUNTIF(Overview!K12:K14,TRUE)&gt;0,1.6,IF(COUNTIF(Overview!L12:L14,TRUE)&gt;0,8,0))</f>
        <v/>
      </c>
      <c r="DA668" s="1788"/>
      <c r="DB668" s="7483"/>
      <c r="DC668" s="844">
        <f>IF(CT668="","",IF(CT668&gt;CZ668,"Fail","Pass"))</f>
        <v/>
      </c>
      <c r="DD668" s="402"/>
      <c r="DE668" s="1565">
        <f>MyTimestamp(DC668)</f>
        <v/>
      </c>
      <c r="DF668" s="1531">
        <f>IF(COUNT(CE668:CH668)=1,15,IF(COUNT(CE668:CH668)=0,0,30))</f>
        <v/>
      </c>
      <c r="DG668" s="1532">
        <f>IF(DF668=0,0,2)</f>
        <v/>
      </c>
      <c r="DH668" s="1866"/>
      <c r="DI668" s="1866"/>
      <c r="DJ668" s="1863"/>
      <c r="DK668" s="1789"/>
      <c r="DL668" s="1574">
        <f>10^(CN668/20)*100-100</f>
        <v/>
      </c>
      <c r="DM668" s="973"/>
      <c r="DN668" s="974"/>
      <c r="DO668" s="973">
        <f>IF(DM668="","",10^(DM668/10))</f>
        <v/>
      </c>
      <c r="DP668" s="973">
        <f>IF(ISNUMBER(DN668)=FALSE,"",10^(DN668/10))</f>
        <v/>
      </c>
      <c r="DQ668" s="1578">
        <f>IF(AND(ISNUMBER(DO668),ISNUMBER(DP668)),IF(DO668/DP668&gt;1,ROUND((DO668)/DP668,3),1),1)</f>
        <v/>
      </c>
      <c r="DR668" s="1541"/>
      <c r="DS668" s="1541"/>
      <c r="DT668" s="1541"/>
      <c r="DU668" s="1541"/>
      <c r="DV668" s="1541"/>
      <c r="DW668" s="1541"/>
      <c r="DX668" s="1541"/>
      <c r="DY668" s="1541"/>
      <c r="DZ668" s="1541"/>
      <c r="EA668" s="1541"/>
      <c r="EB668" s="1541"/>
      <c r="EC668" s="1541"/>
      <c r="ED668" s="1541"/>
      <c r="EE668" s="1541"/>
      <c r="EF668" s="1541"/>
      <c r="EG668" s="1541"/>
      <c r="EH668" s="1541"/>
      <c r="EI668" s="1541"/>
      <c r="EJ668" s="1541"/>
      <c r="EK668" s="1541"/>
      <c r="EL668" s="1541"/>
      <c r="EM668" s="1541"/>
      <c r="EN668" s="1541"/>
      <c r="EO668" s="1541"/>
      <c r="EP668" s="1541"/>
      <c r="EQ668" s="1541"/>
      <c r="ER668" s="1541"/>
      <c r="ES668" s="1541"/>
      <c r="ET668" s="1541"/>
      <c r="EU668" s="1541"/>
      <c r="EV668" s="1541"/>
    </row>
    <row r="669" customFormat="1" ht="12.75" s="396" x14ac:dyDescent="0.2">
      <c r="A669" s="1541"/>
      <c r="B669" s="1541"/>
      <c r="C669"/>
      <c r="D669" s="1486"/>
      <c r="E669" s="1486"/>
      <c r="F669" s="672">
        <v>5.4</v>
      </c>
      <c r="G669" s="1497"/>
      <c r="H669" s="130">
        <f>BV669</f>
        <v/>
      </c>
      <c r="I669" s="130">
        <f>BW669</f>
        <v/>
      </c>
      <c r="J669" s="1299" t="inlineStr">
        <is>
          <t>5G</t>
        </is>
      </c>
      <c r="K669" s="1299" t="inlineStr">
        <is>
          <t>n2</t>
        </is>
      </c>
      <c r="L669" s="115"/>
      <c r="M669" s="130"/>
      <c r="N669" s="119"/>
      <c r="O669" s="131"/>
      <c r="P669" s="6597"/>
      <c r="Q669" s="131"/>
      <c r="R669" s="131"/>
      <c r="S669" s="130"/>
      <c r="T669" s="130">
        <v>376000</v>
      </c>
      <c r="U669" s="6593">
        <v>1880</v>
      </c>
      <c r="V669" s="119"/>
      <c r="W669" s="1305"/>
      <c r="X669" s="119"/>
      <c r="Y669" s="119"/>
      <c r="Z669" s="119"/>
      <c r="AA669" s="115"/>
      <c r="AB669" s="115"/>
      <c r="AC669" s="1300">
        <f>IF(OR(BX669="Close to Ear",BX669="Close to Head"),"Head",IF(BX669="Extremity","Extremity","Body"))</f>
        <v/>
      </c>
      <c r="AD669" s="1301">
        <f>CA669</f>
        <v/>
      </c>
      <c r="AE669" s="1299">
        <f>CB669</f>
        <v/>
      </c>
      <c r="AF669" s="115"/>
      <c r="AG669" s="1302">
        <f>IF(OR(AZ669="",BA669=""),"N/A",IF(DC669="Pass","P","F"))</f>
        <v/>
      </c>
      <c r="AH669" s="129"/>
      <c r="AI669" s="129"/>
      <c r="AJ669" s="129"/>
      <c r="AK669" s="119"/>
      <c r="AL669" s="115"/>
      <c r="AM669" s="119"/>
      <c r="AN669" s="119"/>
      <c r="AO669" s="692"/>
      <c r="AP669" s="692"/>
      <c r="AQ669" s="692"/>
      <c r="AR669" s="692"/>
      <c r="AS669" s="692"/>
      <c r="AT669" s="1303">
        <f>IF(AC669="Extremity",IF(CG669="","",CG669),"")</f>
        <v/>
      </c>
      <c r="AU669" s="1303">
        <f>IF(AC669="Extremity",IF(CH669="","",CH669),"")</f>
        <v/>
      </c>
      <c r="AV669" s="1304">
        <f>IF(AC669="Extremity","",IF(CE669="","",CE669))</f>
        <v/>
      </c>
      <c r="AW669" s="1304">
        <f>IF(AD669="Extremity","",IF(CF669="","",CF669))</f>
        <v/>
      </c>
      <c r="AX669" s="1305">
        <f>DL669</f>
        <v/>
      </c>
      <c r="AY669" s="1305">
        <f>DQ669</f>
        <v/>
      </c>
      <c r="AZ669" s="3377">
        <f>IF(AC669="Extremity",IF(DA669="","",DA669),"")</f>
        <v/>
      </c>
      <c r="BA669" s="3378">
        <f>IF(AC669="Extremity","",IF(CT669="","",CT669))</f>
        <v/>
      </c>
      <c r="BB669" s="1305">
        <f>IF(AC669="Extremity",IF(DB669="","",DB669),"")</f>
        <v/>
      </c>
      <c r="BC669" s="1304">
        <f>IF(AC669="Extremity","",IF(CZ669="","",CZ669))</f>
        <v/>
      </c>
      <c r="BD669" s="1305">
        <f>DD669</f>
        <v/>
      </c>
      <c r="BE669" s="132">
        <f>DE669</f>
        <v/>
      </c>
      <c r="BF669" s="133">
        <f>DF669*60</f>
        <v/>
      </c>
      <c r="BG669" s="121">
        <f>BE669</f>
        <v/>
      </c>
      <c r="BH669" s="133">
        <f>DG669*60</f>
        <v/>
      </c>
      <c r="BI669" s="133">
        <f>DH669</f>
        <v/>
      </c>
      <c r="BJ669" s="117"/>
      <c r="BK669" s="812">
        <f>Overview!$E$7</f>
        <v/>
      </c>
      <c r="BL669" s="117"/>
      <c r="BM669" s="834">
        <f>DI669</f>
        <v/>
      </c>
      <c r="BN669" s="812">
        <f>Overview!$P$153</f>
        <v/>
      </c>
      <c r="BO669" s="117"/>
      <c r="BP669" s="117"/>
      <c r="BQ669" s="115"/>
      <c r="BR669" s="1478"/>
      <c r="BS669" s="1541"/>
      <c r="BT669" s="1889" t="inlineStr">
        <is>
          <t>5G</t>
        </is>
      </c>
      <c r="BU669" s="1816" t="inlineStr">
        <is>
          <t>n2</t>
        </is>
      </c>
      <c r="BV669" s="595">
        <f>Overview!$H$28</f>
        <v/>
      </c>
      <c r="BW669" s="1865"/>
      <c r="BX669" s="1816" t="inlineStr">
        <is>
          <t>Close to ear</t>
        </is>
      </c>
      <c r="BY669" s="1026"/>
      <c r="BZ669" s="1725"/>
      <c r="CA669" s="856" t="str">
        <f>CA668</f>
        <v>TBD</v>
      </c>
      <c r="CB669" s="202">
        <v>0</v>
      </c>
      <c r="CC669" s="1026">
        <f>IF(COUNT('Conducted 5G'!$AH$3:$AH$20)=0,376000,INDEX('Conducted 5G'!$T$3:$T$20,MATCH(MAX('Conducted 5G'!$AH$3:$AH$20),'Conducted 5G'!$AH$3:$AH$20,0)))</f>
        <v>376000</v>
      </c>
      <c r="CD669" s="1026">
        <f>IF(COUNT('Conducted 5G'!$AH$3:$AH$20)=0,1880,INDEX('Conducted 5G'!$U$3:$U$20,MATCH(MAX('Conducted 5G'!$AH$3:$AH$20),'Conducted 5G'!$AH$3:$AH$20,0)))</f>
        <v>1880</v>
      </c>
      <c r="CE669" s="7234"/>
      <c r="CF669" s="7234"/>
      <c r="CG669" s="6706"/>
      <c r="CH669" s="6706"/>
      <c r="CI669" s="225">
        <f>BY669</f>
        <v/>
      </c>
      <c r="CJ669" s="237">
        <f>BZ669</f>
        <v/>
      </c>
      <c r="CK669" s="223">
        <f>CA669</f>
        <v/>
      </c>
      <c r="CL669" s="237">
        <f>CC669</f>
        <v/>
      </c>
      <c r="CM669" s="237">
        <f>CD669</f>
        <v/>
      </c>
      <c r="CN669" s="1527"/>
      <c r="CO669" s="1579"/>
      <c r="CP669" s="7214">
        <f>IF(CF669=""," ",IF(ABS(CE669-CF669)&lt;=0.1,"Valid","Not valid"))</f>
        <v/>
      </c>
      <c r="CQ669" s="1674">
        <f> IF(CE669="","",IF(AND(CE669&lt;&gt;"",CF669=""),IF(CE669&gt;=0.8,"Medir+Sig Max","No"),IF(CF669&lt;&gt;"",IF(CF669&gt;=0.8,"Medir+Sig Max","No"),"")))</f>
        <v/>
      </c>
      <c r="CR669" s="6927">
        <f>IF(UPPER('SAR FCC-ISED'!$CQ$1)="X",IF(CF669=""," ",IF((ABS(CE669)&lt;5)*AND(ABS(CF669)&lt;5)*AND(ABS(CT669)&lt;5),"Solo si es max","Medir")),IF(CF669=""," ",IF((ABS(CE669)&lt;1)*AND(ABS(CF669)&lt;1)*AND(ABS(CT669)&lt;1),"Solo si es max","Medir")))</f>
        <v/>
      </c>
      <c r="CS669" s="1674"/>
      <c r="CT669" s="220">
        <f>IF(CO669="",IF(AND(CE669="",CF669=""),"",IF(CF669="",IF(DQ669&gt;1,ROUND(DQ669*CE669,3),CE669),IF(DQ669&gt;1,ROUND(DQ669*CF669,3),CF669))),IF(AND(CE669="",CF669=""),"",IF(CF669="",IF(DQ669&gt;1,ROUND(DQ669*CE669*(1/(CO669)),3),CE669*(1/(CO669))),IF(DQ669&gt;1,ROUND(DQ669*CF669*(1/(CO669)),3),CF669*(1/(CO669))))))</f>
        <v/>
      </c>
      <c r="CU669" s="224">
        <f>BY669</f>
        <v/>
      </c>
      <c r="CV669" s="237">
        <f>BZ669</f>
        <v/>
      </c>
      <c r="CW669" s="237">
        <f>CA669</f>
        <v/>
      </c>
      <c r="CX669" s="224">
        <f>CC669</f>
        <v/>
      </c>
      <c r="CY669" s="237">
        <f>CD669</f>
        <v/>
      </c>
      <c r="CZ669" s="7474">
        <f>IF(COUNTIF(Overview!K12:K14,TRUE)&gt;0,1.6,IF(COUNTIF(Overview!L12:L14,TRUE)&gt;0,8,0))</f>
        <v/>
      </c>
      <c r="DA669" s="1788"/>
      <c r="DB669" s="7483"/>
      <c r="DC669" s="844">
        <f>IF(CT669="","",IF(CT669&gt;CZ669,"Fail","Pass"))</f>
        <v/>
      </c>
      <c r="DD669" s="402"/>
      <c r="DE669" s="1565">
        <f>MyTimestamp(DC669)</f>
        <v/>
      </c>
      <c r="DF669" s="1531">
        <f>IF(COUNT(CE669:CH669)=1,15,IF(COUNT(CE669:CH669)=0,0,30))</f>
        <v/>
      </c>
      <c r="DG669" s="1532">
        <f>IF(DF669=0,0,2)</f>
        <v/>
      </c>
      <c r="DH669" s="1866"/>
      <c r="DI669" s="1866"/>
      <c r="DJ669" s="1863"/>
      <c r="DK669" s="1789"/>
      <c r="DL669" s="1574">
        <f>10^(CN669/20)*100-100</f>
        <v/>
      </c>
      <c r="DM669" s="973"/>
      <c r="DN669" s="768"/>
      <c r="DO669" s="973">
        <f>IF(DM669="","",10^(DM669/10))</f>
        <v/>
      </c>
      <c r="DP669" s="973">
        <f>IF(ISNUMBER(DN669)=FALSE,"",10^(DN669/10))</f>
        <v/>
      </c>
      <c r="DQ669" s="1578">
        <f>IF(AND(ISNUMBER(DO669),ISNUMBER(DP669)),IF(DO669/DP669&gt;1,ROUND((DO669)/DP669,3),1),1)</f>
        <v/>
      </c>
      <c r="DR669" s="1541"/>
      <c r="DS669" s="1541"/>
      <c r="DT669" s="1541"/>
      <c r="DU669" s="1541"/>
      <c r="DV669" s="1541"/>
      <c r="DW669" s="1541"/>
      <c r="DX669" s="1541"/>
      <c r="DY669" s="1541"/>
      <c r="DZ669" s="1541"/>
      <c r="EA669" s="1541"/>
      <c r="EB669" s="1541"/>
      <c r="EC669" s="1541"/>
      <c r="ED669" s="1541"/>
      <c r="EE669" s="1541"/>
      <c r="EF669" s="1541"/>
      <c r="EG669" s="1541"/>
      <c r="EH669" s="1541"/>
      <c r="EI669" s="1541"/>
      <c r="EJ669" s="1541"/>
      <c r="EK669" s="1541"/>
      <c r="EL669" s="1541"/>
      <c r="EM669" s="1541"/>
      <c r="EN669" s="1541"/>
      <c r="EO669" s="1541"/>
      <c r="EP669" s="1541"/>
      <c r="EQ669" s="1541"/>
      <c r="ER669" s="1541"/>
      <c r="ES669" s="1541"/>
      <c r="ET669" s="1541"/>
      <c r="EU669" s="1541"/>
      <c r="EV669" s="1541"/>
    </row>
    <row r="670" customFormat="1" ht="12.75" s="396" x14ac:dyDescent="0.2">
      <c r="A670" s="1541"/>
      <c r="B670" s="1541"/>
      <c r="C670"/>
      <c r="D670" s="1486"/>
      <c r="E670" s="1486"/>
      <c r="F670" s="672">
        <v>5.4</v>
      </c>
      <c r="G670" s="1497"/>
      <c r="H670" s="130">
        <f>BV670</f>
        <v/>
      </c>
      <c r="I670" s="130">
        <f>BW670</f>
        <v/>
      </c>
      <c r="J670" s="1299" t="inlineStr">
        <is>
          <t>5G</t>
        </is>
      </c>
      <c r="K670" s="1299" t="inlineStr">
        <is>
          <t>n2</t>
        </is>
      </c>
      <c r="L670" s="115"/>
      <c r="M670" s="130"/>
      <c r="N670" s="119"/>
      <c r="O670" s="131"/>
      <c r="P670" s="6597"/>
      <c r="Q670" s="131"/>
      <c r="R670" s="131"/>
      <c r="S670" s="130"/>
      <c r="T670" s="130">
        <v>376000</v>
      </c>
      <c r="U670" s="6593">
        <v>1880</v>
      </c>
      <c r="V670" s="119"/>
      <c r="W670" s="1305"/>
      <c r="X670" s="119"/>
      <c r="Y670" s="119"/>
      <c r="Z670" s="119"/>
      <c r="AA670" s="115"/>
      <c r="AB670" s="115"/>
      <c r="AC670" s="1300">
        <f>IF(OR(BX670="Close to Ear",BX670="Close to Head"),"Head",IF(BX670="Extremity","Extremity","Body"))</f>
        <v/>
      </c>
      <c r="AD670" s="1301">
        <f>CA670</f>
        <v/>
      </c>
      <c r="AE670" s="1299">
        <f>CB670</f>
        <v/>
      </c>
      <c r="AF670" s="115"/>
      <c r="AG670" s="1302">
        <f>IF(OR(AZ670="",BA670=""),"N/A",IF(DC670="Pass","P","F"))</f>
        <v/>
      </c>
      <c r="AH670" s="129"/>
      <c r="AI670" s="129"/>
      <c r="AJ670" s="129"/>
      <c r="AK670" s="119"/>
      <c r="AL670" s="115"/>
      <c r="AM670" s="119"/>
      <c r="AN670" s="119"/>
      <c r="AO670" s="692"/>
      <c r="AP670" s="692"/>
      <c r="AQ670" s="692"/>
      <c r="AR670" s="692"/>
      <c r="AS670" s="692"/>
      <c r="AT670" s="1303">
        <f>IF(AC670="Extremity",IF(CG670="","",CG670),"")</f>
        <v/>
      </c>
      <c r="AU670" s="1303">
        <f>IF(AC670="Extremity",IF(CH670="","",CH670),"")</f>
        <v/>
      </c>
      <c r="AV670" s="1304">
        <f>IF(AC670="Extremity","",IF(CE670="","",CE670))</f>
        <v/>
      </c>
      <c r="AW670" s="1304">
        <f>IF(AD670="Extremity","",IF(CF670="","",CF670))</f>
        <v/>
      </c>
      <c r="AX670" s="1305">
        <f>DL670</f>
        <v/>
      </c>
      <c r="AY670" s="1305">
        <f>DQ670</f>
        <v/>
      </c>
      <c r="AZ670" s="3377">
        <f>IF(AC670="Extremity",IF(DA670="","",DA670),"")</f>
        <v/>
      </c>
      <c r="BA670" s="3378">
        <f>IF(AC670="Extremity","",IF(CT670="","",CT670))</f>
        <v/>
      </c>
      <c r="BB670" s="1305">
        <f>IF(AC670="Extremity",IF(DB670="","",DB670),"")</f>
        <v/>
      </c>
      <c r="BC670" s="1304">
        <f>IF(AC670="Extremity","",IF(CZ670="","",CZ670))</f>
        <v/>
      </c>
      <c r="BD670" s="1305">
        <f>DD670</f>
        <v/>
      </c>
      <c r="BE670" s="132">
        <f>DE670</f>
        <v/>
      </c>
      <c r="BF670" s="133">
        <f>DF670*60</f>
        <v/>
      </c>
      <c r="BG670" s="121">
        <f>BE670</f>
        <v/>
      </c>
      <c r="BH670" s="133">
        <f>DG670*60</f>
        <v/>
      </c>
      <c r="BI670" s="133">
        <f>DH670</f>
        <v/>
      </c>
      <c r="BJ670" s="117"/>
      <c r="BK670" s="812">
        <f>Overview!$E$7</f>
        <v/>
      </c>
      <c r="BL670" s="117"/>
      <c r="BM670" s="834">
        <f>DI670</f>
        <v/>
      </c>
      <c r="BN670" s="812">
        <f>Overview!$P$153</f>
        <v/>
      </c>
      <c r="BO670" s="117"/>
      <c r="BP670" s="117"/>
      <c r="BQ670" s="115"/>
      <c r="BR670" s="1478"/>
      <c r="BS670" s="1541"/>
      <c r="BT670" s="1889" t="inlineStr">
        <is>
          <t>5G</t>
        </is>
      </c>
      <c r="BU670" s="1816" t="inlineStr">
        <is>
          <t>n2</t>
        </is>
      </c>
      <c r="BV670" s="595">
        <f>Overview!$H$28</f>
        <v/>
      </c>
      <c r="BW670" s="1865"/>
      <c r="BX670" s="1816" t="inlineStr">
        <is>
          <t>Close to ear</t>
        </is>
      </c>
      <c r="BY670" s="417"/>
      <c r="BZ670" s="1725"/>
      <c r="CA670" s="902" t="str">
        <f>IF(BY670="N/A",BY670,CA669)</f>
        <v>N/A</v>
      </c>
      <c r="CB670" s="200">
        <v>0</v>
      </c>
      <c r="CC670" s="417">
        <f>IF(COUNT('Conducted 5G'!$AH$3:$AH$20)=0,376000,INDEX('Conducted 5G'!$T$3:$T$20,MATCH(MAX('Conducted 5G'!$AH$3:$AH$20),'Conducted 5G'!$AH$3:$AH$20,0)))</f>
        <v>376000</v>
      </c>
      <c r="CD670" s="417">
        <f>IF(COUNT('Conducted 5G'!$AH$3:$AH$20)=0,1880,INDEX('Conducted 5G'!$U$3:$U$20,MATCH(MAX('Conducted 5G'!$AH$3:$AH$20),'Conducted 5G'!$AH$3:$AH$20,0)))</f>
        <v>1880</v>
      </c>
      <c r="CE670" s="7234"/>
      <c r="CF670" s="7234"/>
      <c r="CG670" s="6706"/>
      <c r="CH670" s="6706"/>
      <c r="CI670" s="225">
        <f>BY670</f>
        <v/>
      </c>
      <c r="CJ670" s="237">
        <f>BZ670</f>
        <v/>
      </c>
      <c r="CK670" s="223">
        <f>CA670</f>
        <v/>
      </c>
      <c r="CL670" s="237">
        <f>CC670</f>
        <v/>
      </c>
      <c r="CM670" s="237">
        <f>CD670</f>
        <v/>
      </c>
      <c r="CN670" s="1527"/>
      <c r="CO670" s="1579"/>
      <c r="CP670" s="7214">
        <f>IF(CF670=""," ",IF(ABS(CE670-CF670)&lt;=0.1,"Valid","Not valid"))</f>
        <v/>
      </c>
      <c r="CQ670" s="1674">
        <f> IF(CE670="","",IF(AND(CE670&lt;&gt;"",CF670=""),IF(CE670&gt;=0.8,"Medir+Sig Max","No"),IF(CF670&lt;&gt;"",IF(CF670&gt;=0.8,"Medir+Sig Max","No"),"")))</f>
        <v/>
      </c>
      <c r="CR670" s="6927">
        <f>IF(UPPER('SAR FCC-ISED'!$CQ$1)="X",IF(CF670=""," ",IF((ABS(CE670)&lt;5)*AND(ABS(CF670)&lt;5)*AND(ABS(CT670)&lt;5),"Solo si es max","Medir")),IF(CF670=""," ",IF((ABS(CE670)&lt;1)*AND(ABS(CF670)&lt;1)*AND(ABS(CT670)&lt;1),"Solo si es max","Medir")))</f>
        <v/>
      </c>
      <c r="CS670" s="1674"/>
      <c r="CT670" s="220">
        <f>IF(CO670="",IF(AND(CE670="",CF670=""),"",IF(CF670="",IF(DQ670&gt;1,ROUND(DQ670*CE670,3),CE670),IF(DQ670&gt;1,ROUND(DQ670*CF670,3),CF670))),IF(AND(CE670="",CF670=""),"",IF(CF670="",IF(DQ670&gt;1,ROUND(DQ670*CE670*(1/(CO670)),3),CE670*(1/(CO670))),IF(DQ670&gt;1,ROUND(DQ670*CF670*(1/(CO670)),3),CF670*(1/(CO670))))))</f>
        <v/>
      </c>
      <c r="CU670" s="224">
        <f>BY670</f>
        <v/>
      </c>
      <c r="CV670" s="237">
        <f>BZ670</f>
        <v/>
      </c>
      <c r="CW670" s="237">
        <f>CA670</f>
        <v/>
      </c>
      <c r="CX670" s="224">
        <f>CC670</f>
        <v/>
      </c>
      <c r="CY670" s="237">
        <f>CD670</f>
        <v/>
      </c>
      <c r="CZ670" s="7474">
        <f>IF(COUNTIF(Overview!K12:K14,TRUE)&gt;0,1.6,IF(COUNTIF(Overview!L12:L14,TRUE)&gt;0,8,0))</f>
        <v/>
      </c>
      <c r="DA670" s="1788"/>
      <c r="DB670" s="7483"/>
      <c r="DC670" s="844">
        <f>IF(CT670="","",IF(CT670&gt;CZ670,"Fail","Pass"))</f>
        <v/>
      </c>
      <c r="DD670" s="402"/>
      <c r="DE670" s="1565">
        <f>MyTimestamp(DC670)</f>
        <v/>
      </c>
      <c r="DF670" s="1531">
        <f>IF(COUNT(CE670:CH670)=1,15,IF(COUNT(CE670:CH670)=0,0,30))</f>
        <v/>
      </c>
      <c r="DG670" s="1532">
        <f>IF(DF670=0,0,2)</f>
        <v/>
      </c>
      <c r="DH670" s="1866"/>
      <c r="DI670" s="1866"/>
      <c r="DJ670" s="1863"/>
      <c r="DK670" s="1789"/>
      <c r="DL670" s="1574">
        <f>10^(CN670/20)*100-100</f>
        <v/>
      </c>
      <c r="DM670" s="973"/>
      <c r="DN670" s="769"/>
      <c r="DO670" s="973">
        <f>IF(DM670="","",10^(DM670/10))</f>
        <v/>
      </c>
      <c r="DP670" s="973">
        <f>IF(ISNUMBER(DN670)=FALSE,"",10^(DN670/10))</f>
        <v/>
      </c>
      <c r="DQ670" s="1578">
        <f>IF(AND(ISNUMBER(DO670),ISNUMBER(DP670)),IF(DO670/DP670&gt;1,ROUND((DO670)/DP670,3),1),1)</f>
        <v/>
      </c>
      <c r="DR670" s="1541"/>
      <c r="DS670" s="1541"/>
      <c r="DT670" s="1541"/>
      <c r="DU670" s="1541"/>
      <c r="DV670" s="1541"/>
      <c r="DW670" s="1541"/>
      <c r="DX670" s="1541"/>
      <c r="DY670" s="1541"/>
      <c r="DZ670" s="1541"/>
      <c r="EA670" s="1541"/>
      <c r="EB670" s="1541"/>
      <c r="EC670" s="1541"/>
      <c r="ED670" s="1541"/>
      <c r="EE670" s="1541"/>
      <c r="EF670" s="1541"/>
      <c r="EG670" s="1541"/>
      <c r="EH670" s="1541"/>
      <c r="EI670" s="1541"/>
      <c r="EJ670" s="1541"/>
      <c r="EK670" s="1541"/>
      <c r="EL670" s="1541"/>
      <c r="EM670" s="1541"/>
      <c r="EN670" s="1541"/>
      <c r="EO670" s="1541"/>
      <c r="EP670" s="1541"/>
      <c r="EQ670" s="1541"/>
      <c r="ER670" s="1541"/>
      <c r="ES670" s="1541"/>
      <c r="ET670" s="1541"/>
      <c r="EU670" s="1541"/>
      <c r="EV670" s="1541"/>
    </row>
    <row r="671" customFormat="1" ht="12.75" s="396" x14ac:dyDescent="0.2">
      <c r="A671" s="1541"/>
      <c r="B671" s="1541"/>
      <c r="C671"/>
      <c r="D671" s="1486"/>
      <c r="E671" s="1486"/>
      <c r="F671" s="672">
        <v>5.4</v>
      </c>
      <c r="G671" s="1497"/>
      <c r="H671" s="130">
        <f>BV671</f>
        <v/>
      </c>
      <c r="I671" s="130">
        <f>BW671</f>
        <v/>
      </c>
      <c r="J671" s="1299" t="inlineStr">
        <is>
          <t>5G</t>
        </is>
      </c>
      <c r="K671" s="1299" t="inlineStr">
        <is>
          <t>n2</t>
        </is>
      </c>
      <c r="L671" s="115"/>
      <c r="M671" s="130"/>
      <c r="N671" s="119"/>
      <c r="O671" s="131"/>
      <c r="P671" s="6597"/>
      <c r="Q671" s="131"/>
      <c r="R671" s="131"/>
      <c r="S671" s="130"/>
      <c r="T671" s="130">
        <v>376000</v>
      </c>
      <c r="U671" s="6593">
        <v>1880</v>
      </c>
      <c r="V671" s="119"/>
      <c r="W671" s="1305"/>
      <c r="X671" s="119"/>
      <c r="Y671" s="119"/>
      <c r="Z671" s="119"/>
      <c r="AA671" s="115"/>
      <c r="AB671" s="115"/>
      <c r="AC671" s="1300">
        <f>IF(OR(BX671="Close to Ear",BX671="Close to Head"),"Head",IF(BX671="Extremity","Extremity","Body"))</f>
        <v/>
      </c>
      <c r="AD671" s="1301">
        <f>CA671</f>
        <v/>
      </c>
      <c r="AE671" s="1299">
        <f>CB671</f>
        <v/>
      </c>
      <c r="AF671" s="115"/>
      <c r="AG671" s="1302">
        <f>IF(OR(AZ671="",BA671=""),"N/A",IF(DC671="Pass","P","F"))</f>
        <v/>
      </c>
      <c r="AH671" s="129"/>
      <c r="AI671" s="129"/>
      <c r="AJ671" s="129"/>
      <c r="AK671" s="119"/>
      <c r="AL671" s="115"/>
      <c r="AM671" s="119"/>
      <c r="AN671" s="119"/>
      <c r="AO671" s="692"/>
      <c r="AP671" s="692"/>
      <c r="AQ671" s="692"/>
      <c r="AR671" s="692"/>
      <c r="AS671" s="692"/>
      <c r="AT671" s="1303">
        <f>IF(AC671="Extremity",IF(CG671="","",CG671),"")</f>
        <v/>
      </c>
      <c r="AU671" s="1303">
        <f>IF(AC671="Extremity",IF(CH671="","",CH671),"")</f>
        <v/>
      </c>
      <c r="AV671" s="1304">
        <f>IF(AC671="Extremity","",IF(CE671="","",CE671))</f>
        <v/>
      </c>
      <c r="AW671" s="1304">
        <f>IF(AD671="Extremity","",IF(CF671="","",CF671))</f>
        <v/>
      </c>
      <c r="AX671" s="1305">
        <f>DL671</f>
        <v/>
      </c>
      <c r="AY671" s="1305">
        <f>DQ671</f>
        <v/>
      </c>
      <c r="AZ671" s="3377">
        <f>IF(AC671="Extremity",IF(DA671="","",DA671),"")</f>
        <v/>
      </c>
      <c r="BA671" s="3378">
        <f>IF(AC671="Extremity","",IF(CT671="","",CT671))</f>
        <v/>
      </c>
      <c r="BB671" s="1305">
        <f>IF(AC671="Extremity",IF(DB671="","",DB671),"")</f>
        <v/>
      </c>
      <c r="BC671" s="1304">
        <f>IF(AC671="Extremity","",IF(CZ671="","",CZ671))</f>
        <v/>
      </c>
      <c r="BD671" s="1305">
        <f>DD671</f>
        <v/>
      </c>
      <c r="BE671" s="132">
        <f>DE671</f>
        <v/>
      </c>
      <c r="BF671" s="133">
        <f>DF671*60</f>
        <v/>
      </c>
      <c r="BG671" s="121">
        <f>BE671</f>
        <v/>
      </c>
      <c r="BH671" s="133">
        <f>DG671*60</f>
        <v/>
      </c>
      <c r="BI671" s="133">
        <f>DH671</f>
        <v/>
      </c>
      <c r="BJ671" s="117"/>
      <c r="BK671" s="812">
        <f>Overview!$E$7</f>
        <v/>
      </c>
      <c r="BL671" s="117"/>
      <c r="BM671" s="834">
        <f>DI671</f>
        <v/>
      </c>
      <c r="BN671" s="812">
        <f>Overview!$P$153</f>
        <v/>
      </c>
      <c r="BO671" s="117"/>
      <c r="BP671" s="117"/>
      <c r="BQ671" s="115"/>
      <c r="BR671" s="1478"/>
      <c r="BS671" s="1541"/>
      <c r="BT671" s="1889" t="inlineStr">
        <is>
          <t>5G</t>
        </is>
      </c>
      <c r="BU671" s="1816" t="inlineStr">
        <is>
          <t>n2</t>
        </is>
      </c>
      <c r="BV671" s="595">
        <f>Overview!$H$28</f>
        <v/>
      </c>
      <c r="BW671" s="1865"/>
      <c r="BX671" s="1816" t="inlineStr">
        <is>
          <t>Close to ear</t>
        </is>
      </c>
      <c r="BY671" s="1027"/>
      <c r="BZ671" s="1725"/>
      <c r="CA671" s="857" t="str">
        <f>CA670</f>
        <v>N/A</v>
      </c>
      <c r="CB671" s="201">
        <v>0</v>
      </c>
      <c r="CC671" s="417">
        <f>IF(COUNT('Conducted 5G'!$AH$3:$AH$20)=0,376000,INDEX('Conducted 5G'!$T$3:$T$20,MATCH(MAX('Conducted 5G'!$AH$3:$AH$20),'Conducted 5G'!$AH$3:$AH$20,0)))</f>
        <v>376000</v>
      </c>
      <c r="CD671" s="857">
        <f>IF(COUNT('Conducted 5G'!$AH$3:$AH$20)=0,1880,INDEX('Conducted 5G'!$U$3:$U$20,MATCH(MAX('Conducted 5G'!$AH$3:$AH$20),'Conducted 5G'!$AH$3:$AH$20,0)))</f>
        <v>1880</v>
      </c>
      <c r="CE671" s="7234"/>
      <c r="CF671" s="7234"/>
      <c r="CG671" s="6706"/>
      <c r="CH671" s="6706"/>
      <c r="CI671" s="225">
        <f>BY671</f>
        <v/>
      </c>
      <c r="CJ671" s="237">
        <f>BZ671</f>
        <v/>
      </c>
      <c r="CK671" s="223">
        <f>CA671</f>
        <v/>
      </c>
      <c r="CL671" s="237">
        <f>CC671</f>
        <v/>
      </c>
      <c r="CM671" s="237">
        <f>CD671</f>
        <v/>
      </c>
      <c r="CN671" s="1527"/>
      <c r="CO671" s="1579"/>
      <c r="CP671" s="7214">
        <f>IF(CF671=""," ",IF(ABS(CE671-CF671)&lt;=0.1,"Valid","Not valid"))</f>
        <v/>
      </c>
      <c r="CQ671" s="1674">
        <f> IF(CE671="","",IF(AND(CE671&lt;&gt;"",CF671=""),IF(CE671&gt;=0.8,"Medir+Sig Max","No"),IF(CF671&lt;&gt;"",IF(CF671&gt;=0.8,"Medir+Sig Max","No"),"")))</f>
        <v/>
      </c>
      <c r="CR671" s="6927">
        <f>IF(UPPER('SAR FCC-ISED'!$CQ$1)="X",IF(CF671=""," ",IF((ABS(CE671)&lt;5)*AND(ABS(CF671)&lt;5)*AND(ABS(CT671)&lt;5),"Solo si es max","Medir")),IF(CF671=""," ",IF((ABS(CE671)&lt;1)*AND(ABS(CF671)&lt;1)*AND(ABS(CT671)&lt;1),"Solo si es max","Medir")))</f>
        <v/>
      </c>
      <c r="CS671" s="1674"/>
      <c r="CT671" s="220">
        <f>IF(CO671="",IF(AND(CE671="",CF671=""),"",IF(CF671="",IF(DQ671&gt;1,ROUND(DQ671*CE671,3),CE671),IF(DQ671&gt;1,ROUND(DQ671*CF671,3),CF671))),IF(AND(CE671="",CF671=""),"",IF(CF671="",IF(DQ671&gt;1,ROUND(DQ671*CE671*(1/(CO671)),3),CE671*(1/(CO671))),IF(DQ671&gt;1,ROUND(DQ671*CF671*(1/(CO671)),3),CF671*(1/(CO671))))))</f>
        <v/>
      </c>
      <c r="CU671" s="224">
        <f>BY671</f>
        <v/>
      </c>
      <c r="CV671" s="237">
        <f>BZ671</f>
        <v/>
      </c>
      <c r="CW671" s="237">
        <f>CA671</f>
        <v/>
      </c>
      <c r="CX671" s="224">
        <f>CC671</f>
        <v/>
      </c>
      <c r="CY671" s="237">
        <f>CD671</f>
        <v/>
      </c>
      <c r="CZ671" s="7474">
        <f>IF(COUNTIF(Overview!K12:K14,TRUE)&gt;0,1.6,IF(COUNTIF(Overview!L12:L14,TRUE)&gt;0,8,0))</f>
        <v/>
      </c>
      <c r="DA671" s="1788"/>
      <c r="DB671" s="7483"/>
      <c r="DC671" s="844">
        <f>IF(CT671="","",IF(CT671&gt;CZ671,"Fail","Pass"))</f>
        <v/>
      </c>
      <c r="DD671" s="402"/>
      <c r="DE671" s="1565">
        <f>MyTimestamp(DC671)</f>
        <v/>
      </c>
      <c r="DF671" s="1531">
        <f>IF(COUNT(CE671:CH671)=1,15,IF(COUNT(CE671:CH671)=0,0,30))</f>
        <v/>
      </c>
      <c r="DG671" s="1532">
        <f>IF(DF671=0,0,2)</f>
        <v/>
      </c>
      <c r="DH671" s="1866"/>
      <c r="DI671" s="1866"/>
      <c r="DJ671" s="1863"/>
      <c r="DK671" s="1789"/>
      <c r="DL671" s="1574">
        <f>10^(CN671/20)*100-100</f>
        <v/>
      </c>
      <c r="DM671" s="973"/>
      <c r="DN671" s="771"/>
      <c r="DO671" s="973">
        <f>IF(DM671="","",10^(DM671/10))</f>
        <v/>
      </c>
      <c r="DP671" s="973">
        <f>IF(ISNUMBER(DN671)=FALSE,"",10^(DN671/10))</f>
        <v/>
      </c>
      <c r="DQ671" s="1578">
        <f>IF(AND(ISNUMBER(DO671),ISNUMBER(DP671)),IF(DO671/DP671&gt;1,ROUND((DO671)/DP671,3),1),1)</f>
        <v/>
      </c>
      <c r="DR671" s="1541"/>
      <c r="DS671" s="1541"/>
      <c r="DT671" s="1541"/>
      <c r="DU671" s="1541"/>
      <c r="DV671" s="1541"/>
      <c r="DW671" s="1541"/>
      <c r="DX671" s="1541"/>
      <c r="DY671" s="1541"/>
      <c r="DZ671" s="1541"/>
      <c r="EA671" s="1541"/>
      <c r="EB671" s="1541"/>
      <c r="EC671" s="1541"/>
      <c r="ED671" s="1541"/>
      <c r="EE671" s="1541"/>
      <c r="EF671" s="1541"/>
      <c r="EG671" s="1541"/>
      <c r="EH671" s="1541"/>
      <c r="EI671" s="1541"/>
      <c r="EJ671" s="1541"/>
      <c r="EK671" s="1541"/>
      <c r="EL671" s="1541"/>
      <c r="EM671" s="1541"/>
      <c r="EN671" s="1541"/>
      <c r="EO671" s="1541"/>
      <c r="EP671" s="1541"/>
      <c r="EQ671" s="1541"/>
      <c r="ER671" s="1541"/>
      <c r="ES671" s="1541"/>
      <c r="ET671" s="1541"/>
      <c r="EU671" s="1541"/>
      <c r="EV671" s="1541"/>
    </row>
    <row r="672" customFormat="1" ht="12.75" s="396" x14ac:dyDescent="0.2">
      <c r="A672" s="1541"/>
      <c r="B672" s="1541"/>
      <c r="C672"/>
      <c r="D672" s="1486"/>
      <c r="E672" s="1486"/>
      <c r="F672" s="672">
        <v>5.4</v>
      </c>
      <c r="G672" s="1497"/>
      <c r="H672" s="130">
        <f>BV672</f>
        <v/>
      </c>
      <c r="I672" s="130">
        <f>BW672</f>
        <v/>
      </c>
      <c r="J672" s="1299" t="inlineStr">
        <is>
          <t>5G</t>
        </is>
      </c>
      <c r="K672" s="1299" t="inlineStr">
        <is>
          <t>n2</t>
        </is>
      </c>
      <c r="L672" s="115"/>
      <c r="M672" s="130"/>
      <c r="N672" s="119"/>
      <c r="O672" s="131"/>
      <c r="P672" s="6597"/>
      <c r="Q672" s="131"/>
      <c r="R672" s="131"/>
      <c r="S672" s="130"/>
      <c r="T672" s="130">
        <v>376000</v>
      </c>
      <c r="U672" s="6593">
        <v>1880</v>
      </c>
      <c r="V672" s="119"/>
      <c r="W672" s="1305"/>
      <c r="X672" s="119"/>
      <c r="Y672" s="119"/>
      <c r="Z672" s="119"/>
      <c r="AA672" s="115"/>
      <c r="AB672" s="115"/>
      <c r="AC672" s="1300">
        <f>IF(OR(BX672="Close to Ear",BX672="Close to Head"),"Head",IF(BX672="Extremity","Extremity","Body"))</f>
        <v/>
      </c>
      <c r="AD672" s="1301">
        <f>CA672</f>
        <v/>
      </c>
      <c r="AE672" s="1299">
        <f>CB672</f>
        <v/>
      </c>
      <c r="AF672" s="115"/>
      <c r="AG672" s="1302">
        <f>IF(OR(AZ672="",BA672=""),"N/A",IF(DC672="Pass","P","F"))</f>
        <v/>
      </c>
      <c r="AH672" s="129"/>
      <c r="AI672" s="129"/>
      <c r="AJ672" s="129"/>
      <c r="AK672" s="119"/>
      <c r="AL672" s="115"/>
      <c r="AM672" s="119"/>
      <c r="AN672" s="119"/>
      <c r="AO672" s="692"/>
      <c r="AP672" s="692"/>
      <c r="AQ672" s="692"/>
      <c r="AR672" s="692"/>
      <c r="AS672" s="692"/>
      <c r="AT672" s="1303">
        <f>IF(AC672="Extremity",IF(CG672="","",CG672),"")</f>
        <v/>
      </c>
      <c r="AU672" s="1303">
        <f>IF(AC672="Extremity",IF(CH672="","",CH672),"")</f>
        <v/>
      </c>
      <c r="AV672" s="1304">
        <f>IF(AC672="Extremity","",IF(CE672="","",CE672))</f>
        <v/>
      </c>
      <c r="AW672" s="1304">
        <f>IF(AD672="Extremity","",IF(CF672="","",CF672))</f>
        <v/>
      </c>
      <c r="AX672" s="1305">
        <f>DL672</f>
        <v/>
      </c>
      <c r="AY672" s="1305">
        <f>DQ672</f>
        <v/>
      </c>
      <c r="AZ672" s="3377">
        <f>IF(AC672="Extremity",IF(DA672="","",DA672),"")</f>
        <v/>
      </c>
      <c r="BA672" s="3378">
        <f>IF(AC672="Extremity","",IF(CT672="","",CT672))</f>
        <v/>
      </c>
      <c r="BB672" s="1305">
        <f>IF(AC672="Extremity",IF(DB672="","",DB672),"")</f>
        <v/>
      </c>
      <c r="BC672" s="1304">
        <f>IF(AC672="Extremity","",IF(CZ672="","",CZ672))</f>
        <v/>
      </c>
      <c r="BD672" s="1305">
        <f>DD672</f>
        <v/>
      </c>
      <c r="BE672" s="132">
        <f>DE672</f>
        <v/>
      </c>
      <c r="BF672" s="133">
        <f>DF672*60</f>
        <v/>
      </c>
      <c r="BG672" s="121">
        <f>BE672</f>
        <v/>
      </c>
      <c r="BH672" s="133">
        <f>DG672*60</f>
        <v/>
      </c>
      <c r="BI672" s="133">
        <f>DH672</f>
        <v/>
      </c>
      <c r="BJ672" s="117"/>
      <c r="BK672" s="812">
        <f>Overview!$E$7</f>
        <v/>
      </c>
      <c r="BL672" s="117"/>
      <c r="BM672" s="834">
        <f>DI672</f>
        <v/>
      </c>
      <c r="BN672" s="812">
        <f>Overview!$P$153</f>
        <v/>
      </c>
      <c r="BO672" s="117"/>
      <c r="BP672" s="117"/>
      <c r="BQ672" s="115"/>
      <c r="BR672" s="1478"/>
      <c r="BS672" s="1541"/>
      <c r="BT672" s="1889" t="inlineStr">
        <is>
          <t>5G</t>
        </is>
      </c>
      <c r="BU672" s="1816" t="inlineStr">
        <is>
          <t>n2</t>
        </is>
      </c>
      <c r="BV672" s="595">
        <f>Overview!$H$28</f>
        <v/>
      </c>
      <c r="BW672" s="1865"/>
      <c r="BX672" s="1816" t="inlineStr">
        <is>
          <t>Close to ear</t>
        </is>
      </c>
      <c r="BY672" s="7259"/>
      <c r="BZ672" s="1865"/>
      <c r="CA672" s="856" t="str">
        <f>CA671</f>
        <v>N/A</v>
      </c>
      <c r="CB672" s="202">
        <v>0</v>
      </c>
      <c r="CC672" s="856">
        <f>IF(COUNT('Conducted 5G'!$AH$3:$AH$20)=0,376000,INDEX('Conducted 5G'!$T$3:$T$20,MATCH(MAX('Conducted 5G'!$AH$3:$AH$20),'Conducted 5G'!$AH$3:$AH$20,0)))</f>
        <v>376000</v>
      </c>
      <c r="CD672" s="856">
        <f>IF(COUNT('Conducted 5G'!$AH$3:$AH$20)=0,1880,INDEX('Conducted 5G'!$U$3:$U$20,MATCH(MAX('Conducted 5G'!$AH$3:$AH$20),'Conducted 5G'!$AH$3:$AH$20,0)))</f>
        <v>1880</v>
      </c>
      <c r="CE672" s="7234"/>
      <c r="CF672" s="7234"/>
      <c r="CG672" s="6706"/>
      <c r="CH672" s="6706"/>
      <c r="CI672" s="225">
        <f>BY672</f>
        <v/>
      </c>
      <c r="CJ672" s="237">
        <f>BZ672</f>
        <v/>
      </c>
      <c r="CK672" s="223">
        <f>CA672</f>
        <v/>
      </c>
      <c r="CL672" s="237">
        <f>CC672</f>
        <v/>
      </c>
      <c r="CM672" s="237">
        <f>CD672</f>
        <v/>
      </c>
      <c r="CN672" s="1527"/>
      <c r="CO672" s="1579"/>
      <c r="CP672" s="7214">
        <f>IF(CF672=""," ",IF(ABS(CE672-CF672)&lt;=0.1,"Valid","Not valid"))</f>
        <v/>
      </c>
      <c r="CQ672" s="1674">
        <f> IF(CE672="","",IF(AND(CE672&lt;&gt;"",CF672=""),IF(CE672&gt;=0.8,"Medir+Sig Max","No"),IF(CF672&lt;&gt;"",IF(CF672&gt;=0.8,"Medir+Sig Max","No"),"")))</f>
        <v/>
      </c>
      <c r="CR672" s="6927">
        <f>IF(UPPER('SAR FCC-ISED'!$CQ$1)="X",IF(CF672=""," ",IF((ABS(CE672)&lt;5)*AND(ABS(CF672)&lt;5)*AND(ABS(CT672)&lt;5),"Solo si es max","Medir")),IF(CF672=""," ",IF((ABS(CE672)&lt;1)*AND(ABS(CF672)&lt;1)*AND(ABS(CT672)&lt;1),"Solo si es max","Medir")))</f>
        <v/>
      </c>
      <c r="CS672" s="1674"/>
      <c r="CT672" s="220">
        <f>IF(CO672="",IF(AND(CE672="",CF672=""),"",IF(CF672="",IF(DQ672&gt;1,ROUND(DQ672*CE672,3),CE672),IF(DQ672&gt;1,ROUND(DQ672*CF672,3),CF672))),IF(AND(CE672="",CF672=""),"",IF(CF672="",IF(DQ672&gt;1,ROUND(DQ672*CE672*(1/(CO672)),3),CE672*(1/(CO672))),IF(DQ672&gt;1,ROUND(DQ672*CF672*(1/(CO672)),3),CF672*(1/(CO672))))))</f>
        <v/>
      </c>
      <c r="CU672" s="224">
        <f>BY672</f>
        <v/>
      </c>
      <c r="CV672" s="237">
        <f>BZ672</f>
        <v/>
      </c>
      <c r="CW672" s="237">
        <f>CA672</f>
        <v/>
      </c>
      <c r="CX672" s="224">
        <f>CC672</f>
        <v/>
      </c>
      <c r="CY672" s="237">
        <f>CD672</f>
        <v/>
      </c>
      <c r="CZ672" s="7474">
        <f>IF(COUNTIF(Overview!K12:K14,TRUE)&gt;0,1.6,IF(COUNTIF(Overview!L12:L14,TRUE)&gt;0,8,0))</f>
        <v/>
      </c>
      <c r="DA672" s="1788"/>
      <c r="DB672" s="7483"/>
      <c r="DC672" s="844">
        <f>IF(CT672="","",IF(CT672&gt;CZ672,"Fail","Pass"))</f>
        <v/>
      </c>
      <c r="DD672" s="402"/>
      <c r="DE672" s="1565">
        <f>MyTimestamp(DC672)</f>
        <v/>
      </c>
      <c r="DF672" s="1531">
        <f>IF(COUNT(CE672:CH672)=1,15,IF(COUNT(CE672:CH672)=0,0,30))</f>
        <v/>
      </c>
      <c r="DG672" s="1532">
        <f>IF(DF672=0,0,2)</f>
        <v/>
      </c>
      <c r="DH672" s="1866"/>
      <c r="DI672" s="1866"/>
      <c r="DJ672" s="1863"/>
      <c r="DK672" s="1789"/>
      <c r="DL672" s="1574">
        <f>10^(CN672/20)*100-100</f>
        <v/>
      </c>
      <c r="DM672" s="973"/>
      <c r="DN672" s="768"/>
      <c r="DO672" s="973">
        <f>IF(DM672="","",10^(DM672/10))</f>
        <v/>
      </c>
      <c r="DP672" s="973">
        <f>IF(ISNUMBER(DN672)=FALSE,"",10^(DN672/10))</f>
        <v/>
      </c>
      <c r="DQ672" s="1578">
        <f>IF(AND(ISNUMBER(DO672),ISNUMBER(DP672)),IF(DO672/DP672&gt;1,ROUND((DO672)/DP672,3),1),1)</f>
        <v/>
      </c>
      <c r="DR672" s="1541"/>
      <c r="DS672" s="1541"/>
      <c r="DT672" s="1541"/>
      <c r="DU672" s="1541"/>
      <c r="DV672" s="1541"/>
      <c r="DW672" s="1541"/>
      <c r="DX672" s="1541"/>
      <c r="DY672" s="1541"/>
      <c r="DZ672" s="1541"/>
      <c r="EA672" s="1541"/>
      <c r="EB672" s="1541"/>
      <c r="EC672" s="1541"/>
      <c r="ED672" s="1541"/>
      <c r="EE672" s="1541"/>
      <c r="EF672" s="1541"/>
      <c r="EG672" s="1541"/>
      <c r="EH672" s="1541"/>
      <c r="EI672" s="1541"/>
      <c r="EJ672" s="1541"/>
      <c r="EK672" s="1541"/>
      <c r="EL672" s="1541"/>
      <c r="EM672" s="1541"/>
      <c r="EN672" s="1541"/>
      <c r="EO672" s="1541"/>
      <c r="EP672" s="1541"/>
      <c r="EQ672" s="1541"/>
      <c r="ER672" s="1541"/>
      <c r="ES672" s="1541"/>
      <c r="ET672" s="1541"/>
      <c r="EU672" s="1541"/>
      <c r="EV672" s="1541"/>
    </row>
    <row r="673" customFormat="1" ht="12.75" s="396" x14ac:dyDescent="0.2">
      <c r="A673" s="1541"/>
      <c r="B673" s="1541"/>
      <c r="C673"/>
      <c r="D673" s="1486"/>
      <c r="E673" s="1486"/>
      <c r="F673" s="672">
        <v>5.4</v>
      </c>
      <c r="G673" s="1497"/>
      <c r="H673" s="130">
        <f>BV673</f>
        <v/>
      </c>
      <c r="I673" s="130">
        <f>BW673</f>
        <v/>
      </c>
      <c r="J673" s="1299" t="inlineStr">
        <is>
          <t>5G</t>
        </is>
      </c>
      <c r="K673" s="1299" t="inlineStr">
        <is>
          <t>n2</t>
        </is>
      </c>
      <c r="L673" s="115"/>
      <c r="M673" s="130"/>
      <c r="N673" s="119"/>
      <c r="O673" s="131"/>
      <c r="P673" s="6597"/>
      <c r="Q673" s="131"/>
      <c r="R673" s="131"/>
      <c r="S673" s="130"/>
      <c r="T673" s="130">
        <v>376000</v>
      </c>
      <c r="U673" s="6593">
        <v>1880</v>
      </c>
      <c r="V673" s="119"/>
      <c r="W673" s="1305"/>
      <c r="X673" s="119"/>
      <c r="Y673" s="119"/>
      <c r="Z673" s="119"/>
      <c r="AA673" s="115"/>
      <c r="AB673" s="115"/>
      <c r="AC673" s="1300">
        <f>IF(OR(BX673="Close to Ear",BX673="Close to Head"),"Head",IF(BX673="Extremity","Extremity","Body"))</f>
        <v/>
      </c>
      <c r="AD673" s="1301">
        <f>CA673</f>
        <v/>
      </c>
      <c r="AE673" s="1299">
        <f>CB673</f>
        <v/>
      </c>
      <c r="AF673" s="115"/>
      <c r="AG673" s="1302">
        <f>IF(OR(AZ673="",BA673=""),"N/A",IF(DC673="Pass","P","F"))</f>
        <v/>
      </c>
      <c r="AH673" s="129"/>
      <c r="AI673" s="129"/>
      <c r="AJ673" s="129"/>
      <c r="AK673" s="119"/>
      <c r="AL673" s="115"/>
      <c r="AM673" s="119"/>
      <c r="AN673" s="119"/>
      <c r="AO673" s="692"/>
      <c r="AP673" s="692"/>
      <c r="AQ673" s="692"/>
      <c r="AR673" s="692"/>
      <c r="AS673" s="692"/>
      <c r="AT673" s="1303">
        <f>IF(AC673="Extremity",IF(CG673="","",CG673),"")</f>
        <v/>
      </c>
      <c r="AU673" s="1303">
        <f>IF(AC673="Extremity",IF(CH673="","",CH673),"")</f>
        <v/>
      </c>
      <c r="AV673" s="1304">
        <f>IF(AC673="Extremity","",IF(CE673="","",CE673))</f>
        <v/>
      </c>
      <c r="AW673" s="1304">
        <f>IF(AD673="Extremity","",IF(CF673="","",CF673))</f>
        <v/>
      </c>
      <c r="AX673" s="1305">
        <f>DL673</f>
        <v/>
      </c>
      <c r="AY673" s="1305">
        <f>DQ673</f>
        <v/>
      </c>
      <c r="AZ673" s="3377">
        <f>IF(AC673="Extremity",IF(DA673="","",DA673),"")</f>
        <v/>
      </c>
      <c r="BA673" s="3378">
        <f>IF(AC673="Extremity","",IF(CT673="","",CT673))</f>
        <v/>
      </c>
      <c r="BB673" s="1305">
        <f>IF(AC673="Extremity",IF(DB673="","",DB673),"")</f>
        <v/>
      </c>
      <c r="BC673" s="1304">
        <f>IF(AC673="Extremity","",IF(CZ673="","",CZ673))</f>
        <v/>
      </c>
      <c r="BD673" s="1305">
        <f>DD673</f>
        <v/>
      </c>
      <c r="BE673" s="132">
        <f>DE673</f>
        <v/>
      </c>
      <c r="BF673" s="133">
        <f>DF673*60</f>
        <v/>
      </c>
      <c r="BG673" s="121">
        <f>BE673</f>
        <v/>
      </c>
      <c r="BH673" s="133">
        <f>DG673*60</f>
        <v/>
      </c>
      <c r="BI673" s="133">
        <f>DH673</f>
        <v/>
      </c>
      <c r="BJ673" s="117"/>
      <c r="BK673" s="812">
        <f>Overview!$E$7</f>
        <v/>
      </c>
      <c r="BL673" s="117"/>
      <c r="BM673" s="834">
        <f>DI673</f>
        <v/>
      </c>
      <c r="BN673" s="812">
        <f>Overview!$P$153</f>
        <v/>
      </c>
      <c r="BO673" s="117"/>
      <c r="BP673" s="117"/>
      <c r="BQ673" s="115"/>
      <c r="BR673" s="1478"/>
      <c r="BS673" s="1541"/>
      <c r="BT673" s="1889" t="inlineStr">
        <is>
          <t>5G</t>
        </is>
      </c>
      <c r="BU673" s="1816" t="inlineStr">
        <is>
          <t>n2</t>
        </is>
      </c>
      <c r="BV673" s="595">
        <f>Overview!$H$28</f>
        <v/>
      </c>
      <c r="BW673" s="1865"/>
      <c r="BX673" s="1816" t="inlineStr">
        <is>
          <t>Close to ear</t>
        </is>
      </c>
      <c r="BY673" s="1891"/>
      <c r="BZ673" s="1865"/>
      <c r="CA673" s="902" t="str">
        <f>IF(CC673="N/A","N/A",CA672)</f>
        <v>N/A</v>
      </c>
      <c r="CB673" s="200">
        <v>0</v>
      </c>
      <c r="CC673" s="902">
        <f>IF(COUNT('Conducted 5G'!$AH$3:$AH$20)=0,376000,INDEX('Conducted 5G'!$T$3:$T$20,MATCH(MAX('Conducted 5G'!$AH$3:$AH$20),'Conducted 5G'!$AH$3:$AH$20,0)))</f>
        <v>376000</v>
      </c>
      <c r="CD673" s="902">
        <f>IF(COUNT('Conducted 5G'!$AH$3:$AH$20)=0,1880,INDEX('Conducted 5G'!$U$3:$U$20,MATCH(MAX('Conducted 5G'!$AH$3:$AH$20),'Conducted 5G'!$AH$3:$AH$20,0)))</f>
        <v>1880</v>
      </c>
      <c r="CE673" s="7234"/>
      <c r="CF673" s="7234"/>
      <c r="CG673" s="6706"/>
      <c r="CH673" s="6706"/>
      <c r="CI673" s="225">
        <f>BY673</f>
        <v/>
      </c>
      <c r="CJ673" s="237">
        <f>BZ673</f>
        <v/>
      </c>
      <c r="CK673" s="223">
        <f>CA673</f>
        <v/>
      </c>
      <c r="CL673" s="237">
        <f>CC673</f>
        <v/>
      </c>
      <c r="CM673" s="237">
        <f>CD673</f>
        <v/>
      </c>
      <c r="CN673" s="1527"/>
      <c r="CO673" s="1579"/>
      <c r="CP673" s="7214">
        <f>IF(CF673=""," ",IF(ABS(CE673-CF673)&lt;=0.1,"Valid","Not valid"))</f>
        <v/>
      </c>
      <c r="CQ673" s="1674">
        <f> IF(CE673="","",IF(AND(CE673&lt;&gt;"",CF673=""),IF(CE673&gt;=0.8,"Medir+Sig Max","No"),IF(CF673&lt;&gt;"",IF(CF673&gt;=0.8,"Medir+Sig Max","No"),"")))</f>
        <v/>
      </c>
      <c r="CR673" s="6927">
        <f>IF(UPPER('SAR FCC-ISED'!$CQ$1)="X",IF(CF673=""," ",IF((ABS(CE673)&lt;5)*AND(ABS(CF673)&lt;5)*AND(ABS(CT673)&lt;5),"Solo si es max","Medir")),IF(CF673=""," ",IF((ABS(CE673)&lt;1)*AND(ABS(CF673)&lt;1)*AND(ABS(CT673)&lt;1),"Solo si es max","Medir")))</f>
        <v/>
      </c>
      <c r="CS673" s="1674"/>
      <c r="CT673" s="220">
        <f>IF(CO673="",IF(AND(CE673="",CF673=""),"",IF(CF673="",IF(DQ673&gt;1,ROUND(DQ673*CE673,3),CE673),IF(DQ673&gt;1,ROUND(DQ673*CF673,3),CF673))),IF(AND(CE673="",CF673=""),"",IF(CF673="",IF(DQ673&gt;1,ROUND(DQ673*CE673*(1/(CO673)),3),CE673*(1/(CO673))),IF(DQ673&gt;1,ROUND(DQ673*CF673*(1/(CO673)),3),CF673*(1/(CO673))))))</f>
        <v/>
      </c>
      <c r="CU673" s="224">
        <f>BY673</f>
        <v/>
      </c>
      <c r="CV673" s="237">
        <f>BZ673</f>
        <v/>
      </c>
      <c r="CW673" s="237">
        <f>CA673</f>
        <v/>
      </c>
      <c r="CX673" s="224">
        <f>CC673</f>
        <v/>
      </c>
      <c r="CY673" s="237">
        <f>CD673</f>
        <v/>
      </c>
      <c r="CZ673" s="7474">
        <f>IF(COUNTIF(Overview!K12:K14,TRUE)&gt;0,1.6,IF(COUNTIF(Overview!L12:L14,TRUE)&gt;0,8,0))</f>
        <v/>
      </c>
      <c r="DA673" s="1788"/>
      <c r="DB673" s="7483"/>
      <c r="DC673" s="844">
        <f>IF(CT673="","",IF(CT673&gt;CZ673,"Fail","Pass"))</f>
        <v/>
      </c>
      <c r="DD673" s="402"/>
      <c r="DE673" s="1565">
        <f>MyTimestamp(DC673)</f>
        <v/>
      </c>
      <c r="DF673" s="1531">
        <f>IF(COUNT(CE673:CH673)=1,15,IF(COUNT(CE673:CH673)=0,0,30))</f>
        <v/>
      </c>
      <c r="DG673" s="1532">
        <f>IF(DF673=0,0,2)</f>
        <v/>
      </c>
      <c r="DH673" s="1866"/>
      <c r="DI673" s="1866"/>
      <c r="DJ673" s="1863"/>
      <c r="DK673" s="1789"/>
      <c r="DL673" s="1574">
        <f>10^(CN673/20)*100-100</f>
        <v/>
      </c>
      <c r="DM673" s="973"/>
      <c r="DN673" s="769"/>
      <c r="DO673" s="973">
        <f>IF(DM673="","",10^(DM673/10))</f>
        <v/>
      </c>
      <c r="DP673" s="973">
        <f>IF(ISNUMBER(DN673)=FALSE,"",10^(DN673/10))</f>
        <v/>
      </c>
      <c r="DQ673" s="1578">
        <f>IF(AND(ISNUMBER(DO673),ISNUMBER(DP673)),IF(DO673/DP673&gt;1,ROUND((DO673)/DP673,3),1),1)</f>
        <v/>
      </c>
      <c r="DR673" s="1541"/>
      <c r="DS673" s="1541"/>
      <c r="DT673" s="1541"/>
      <c r="DU673" s="1541"/>
      <c r="DV673" s="1541"/>
      <c r="DW673" s="1541"/>
      <c r="DX673" s="1541"/>
      <c r="DY673" s="1541"/>
      <c r="DZ673" s="1541"/>
      <c r="EA673" s="1541"/>
      <c r="EB673" s="1541"/>
      <c r="EC673" s="1541"/>
      <c r="ED673" s="1541"/>
      <c r="EE673" s="1541"/>
      <c r="EF673" s="1541"/>
      <c r="EG673" s="1541"/>
      <c r="EH673" s="1541"/>
      <c r="EI673" s="1541"/>
      <c r="EJ673" s="1541"/>
      <c r="EK673" s="1541"/>
      <c r="EL673" s="1541"/>
      <c r="EM673" s="1541"/>
      <c r="EN673" s="1541"/>
      <c r="EO673" s="1541"/>
      <c r="EP673" s="1541"/>
      <c r="EQ673" s="1541"/>
      <c r="ER673" s="1541"/>
      <c r="ES673" s="1541"/>
      <c r="ET673" s="1541"/>
      <c r="EU673" s="1541"/>
      <c r="EV673" s="1541"/>
    </row>
    <row r="674" customFormat="1" ht="12.75" s="396" x14ac:dyDescent="0.2">
      <c r="A674" s="1541"/>
      <c r="B674" s="1541"/>
      <c r="C674"/>
      <c r="D674" s="1486"/>
      <c r="E674" s="1486"/>
      <c r="F674" s="672">
        <v>5.4</v>
      </c>
      <c r="G674" s="1497"/>
      <c r="H674" s="130">
        <f>BV674</f>
        <v/>
      </c>
      <c r="I674" s="130">
        <f>BW674</f>
        <v/>
      </c>
      <c r="J674" s="1299" t="inlineStr">
        <is>
          <t>5G</t>
        </is>
      </c>
      <c r="K674" s="1299" t="inlineStr">
        <is>
          <t>n2</t>
        </is>
      </c>
      <c r="L674" s="115"/>
      <c r="M674" s="130"/>
      <c r="N674" s="119"/>
      <c r="O674" s="131"/>
      <c r="P674" s="6597"/>
      <c r="Q674" s="131"/>
      <c r="R674" s="131"/>
      <c r="S674" s="130"/>
      <c r="T674" s="130">
        <v>376000</v>
      </c>
      <c r="U674" s="6593">
        <v>1880</v>
      </c>
      <c r="V674" s="119"/>
      <c r="W674" s="1305"/>
      <c r="X674" s="119"/>
      <c r="Y674" s="119"/>
      <c r="Z674" s="119"/>
      <c r="AA674" s="115"/>
      <c r="AB674" s="115"/>
      <c r="AC674" s="1300">
        <f>IF(OR(BX674="Close to Ear",BX674="Close to Head"),"Head",IF(BX674="Extremity","Extremity","Body"))</f>
        <v/>
      </c>
      <c r="AD674" s="1301">
        <f>CA674</f>
        <v/>
      </c>
      <c r="AE674" s="1299">
        <f>CB674</f>
        <v/>
      </c>
      <c r="AF674" s="115"/>
      <c r="AG674" s="1302">
        <f>IF(OR(AZ674="",BA674=""),"N/A",IF(DC674="Pass","P","F"))</f>
        <v/>
      </c>
      <c r="AH674" s="129"/>
      <c r="AI674" s="129"/>
      <c r="AJ674" s="129"/>
      <c r="AK674" s="119"/>
      <c r="AL674" s="115"/>
      <c r="AM674" s="119"/>
      <c r="AN674" s="119"/>
      <c r="AO674" s="692"/>
      <c r="AP674" s="692"/>
      <c r="AQ674" s="692"/>
      <c r="AR674" s="692"/>
      <c r="AS674" s="692"/>
      <c r="AT674" s="1303">
        <f>IF(AC674="Extremity",IF(CG674="","",CG674),"")</f>
        <v/>
      </c>
      <c r="AU674" s="1303">
        <f>IF(AC674="Extremity",IF(CH674="","",CH674),"")</f>
        <v/>
      </c>
      <c r="AV674" s="1304">
        <f>IF(AC674="Extremity","",IF(CE674="","",CE674))</f>
        <v/>
      </c>
      <c r="AW674" s="1304">
        <f>IF(AD674="Extremity","",IF(CF674="","",CF674))</f>
        <v/>
      </c>
      <c r="AX674" s="1305">
        <f>DL674</f>
        <v/>
      </c>
      <c r="AY674" s="1305">
        <f>DQ674</f>
        <v/>
      </c>
      <c r="AZ674" s="3377">
        <f>IF(AC674="Extremity",IF(DA674="","",DA674),"")</f>
        <v/>
      </c>
      <c r="BA674" s="3378">
        <f>IF(AC674="Extremity","",IF(CT674="","",CT674))</f>
        <v/>
      </c>
      <c r="BB674" s="1305">
        <f>IF(AC674="Extremity",IF(DB674="","",DB674),"")</f>
        <v/>
      </c>
      <c r="BC674" s="1304">
        <f>IF(AC674="Extremity","",IF(CZ674="","",CZ674))</f>
        <v/>
      </c>
      <c r="BD674" s="1305">
        <f>DD674</f>
        <v/>
      </c>
      <c r="BE674" s="132">
        <f>DE674</f>
        <v/>
      </c>
      <c r="BF674" s="133">
        <f>DF674*60</f>
        <v/>
      </c>
      <c r="BG674" s="121">
        <f>BE674</f>
        <v/>
      </c>
      <c r="BH674" s="133">
        <f>DG674*60</f>
        <v/>
      </c>
      <c r="BI674" s="133">
        <f>DH674</f>
        <v/>
      </c>
      <c r="BJ674" s="117"/>
      <c r="BK674" s="812">
        <f>Overview!$E$7</f>
        <v/>
      </c>
      <c r="BL674" s="117"/>
      <c r="BM674" s="834">
        <f>DI674</f>
        <v/>
      </c>
      <c r="BN674" s="812">
        <f>Overview!$P$153</f>
        <v/>
      </c>
      <c r="BO674" s="117"/>
      <c r="BP674" s="117"/>
      <c r="BQ674" s="115"/>
      <c r="BR674" s="1478"/>
      <c r="BS674" s="1541"/>
      <c r="BT674" s="1889" t="inlineStr">
        <is>
          <t>5G</t>
        </is>
      </c>
      <c r="BU674" s="1816" t="inlineStr">
        <is>
          <t>n2</t>
        </is>
      </c>
      <c r="BV674" s="595">
        <f>Overview!$H$28</f>
        <v/>
      </c>
      <c r="BW674" s="1865"/>
      <c r="BX674" s="1816" t="inlineStr">
        <is>
          <t>Close to ear</t>
        </is>
      </c>
      <c r="BY674" s="7260"/>
      <c r="BZ674" s="1865"/>
      <c r="CA674" s="857" t="str">
        <f>CA673</f>
        <v>N/A</v>
      </c>
      <c r="CB674" s="201">
        <v>0</v>
      </c>
      <c r="CC674" s="857">
        <f>IF(COUNT('Conducted 5G'!$AH$3:$AH$20)=0,376000,INDEX('Conducted 5G'!$T$3:$T$20,MATCH(MAX('Conducted 5G'!$AH$3:$AH$20),'Conducted 5G'!$AH$3:$AH$20,0)))</f>
        <v>376000</v>
      </c>
      <c r="CD674" s="857">
        <f>IF(COUNT('Conducted 5G'!$AH$3:$AH$20)=0,1880,INDEX('Conducted 5G'!$U$3:$U$20,MATCH(MAX('Conducted 5G'!$AH$3:$AH$20),'Conducted 5G'!$AH$3:$AH$20,0)))</f>
        <v>1880</v>
      </c>
      <c r="CE674" s="7234"/>
      <c r="CF674" s="7234"/>
      <c r="CG674" s="6706"/>
      <c r="CH674" s="6706"/>
      <c r="CI674" s="225">
        <f>BY674</f>
        <v/>
      </c>
      <c r="CJ674" s="237">
        <f>BZ674</f>
        <v/>
      </c>
      <c r="CK674" s="223">
        <f>CA674</f>
        <v/>
      </c>
      <c r="CL674" s="237">
        <f>CC674</f>
        <v/>
      </c>
      <c r="CM674" s="237">
        <f>CD674</f>
        <v/>
      </c>
      <c r="CN674" s="1527"/>
      <c r="CO674" s="1579"/>
      <c r="CP674" s="7214">
        <f>IF(CF674=""," ",IF(ABS(CE674-CF674)&lt;=0.1,"Valid","Not valid"))</f>
        <v/>
      </c>
      <c r="CQ674" s="1674">
        <f> IF(CE674="","",IF(AND(CE674&lt;&gt;"",CF674=""),IF(CE674&gt;=0.8,"Medir+Sig Max","No"),IF(CF674&lt;&gt;"",IF(CF674&gt;=0.8,"Medir+Sig Max","No"),"")))</f>
        <v/>
      </c>
      <c r="CR674" s="6927">
        <f>IF(UPPER('SAR FCC-ISED'!$CQ$1)="X",IF(CF674=""," ",IF((ABS(CE674)&lt;5)*AND(ABS(CF674)&lt;5)*AND(ABS(CT674)&lt;5),"Solo si es max","Medir")),IF(CF674=""," ",IF((ABS(CE674)&lt;1)*AND(ABS(CF674)&lt;1)*AND(ABS(CT674)&lt;1),"Solo si es max","Medir")))</f>
        <v/>
      </c>
      <c r="CS674" s="1674"/>
      <c r="CT674" s="220">
        <f>IF(CO674="",IF(AND(CE674="",CF674=""),"",IF(CF674="",IF(DQ674&gt;1,ROUND(DQ674*CE674,3),CE674),IF(DQ674&gt;1,ROUND(DQ674*CF674,3),CF674))),IF(AND(CE674="",CF674=""),"",IF(CF674="",IF(DQ674&gt;1,ROUND(DQ674*CE674*(1/(CO674)),3),CE674*(1/(CO674))),IF(DQ674&gt;1,ROUND(DQ674*CF674*(1/(CO674)),3),CF674*(1/(CO674))))))</f>
        <v/>
      </c>
      <c r="CU674" s="224">
        <f>BY674</f>
        <v/>
      </c>
      <c r="CV674" s="237">
        <f>BZ674</f>
        <v/>
      </c>
      <c r="CW674" s="237">
        <f>CA674</f>
        <v/>
      </c>
      <c r="CX674" s="224">
        <f>CC674</f>
        <v/>
      </c>
      <c r="CY674" s="237">
        <f>CD674</f>
        <v/>
      </c>
      <c r="CZ674" s="7474">
        <f>IF(COUNTIF(Overview!K12:K14,TRUE)&gt;0,1.6,IF(COUNTIF(Overview!L12:L14,TRUE)&gt;0,8,0))</f>
        <v/>
      </c>
      <c r="DA674" s="1788"/>
      <c r="DB674" s="7483"/>
      <c r="DC674" s="844">
        <f>IF(CT674="","",IF(CT674&gt;CZ674,"Fail","Pass"))</f>
        <v/>
      </c>
      <c r="DD674" s="402"/>
      <c r="DE674" s="1565">
        <f>MyTimestamp(DC674)</f>
        <v/>
      </c>
      <c r="DF674" s="1531">
        <f>IF(COUNT(CE674:CH674)=1,15,IF(COUNT(CE674:CH674)=0,0,30))</f>
        <v/>
      </c>
      <c r="DG674" s="1532">
        <f>IF(DF674=0,0,2)</f>
        <v/>
      </c>
      <c r="DH674" s="1866"/>
      <c r="DI674" s="1866"/>
      <c r="DJ674" s="1863"/>
      <c r="DK674" s="1789"/>
      <c r="DL674" s="1574">
        <f>10^(CN674/20)*100-100</f>
        <v/>
      </c>
      <c r="DM674" s="973"/>
      <c r="DN674" s="771"/>
      <c r="DO674" s="973">
        <f>IF(DM674="","",10^(DM674/10))</f>
        <v/>
      </c>
      <c r="DP674" s="973">
        <f>IF(ISNUMBER(DN674)=FALSE,"",10^(DN674/10))</f>
        <v/>
      </c>
      <c r="DQ674" s="1578">
        <f>IF(AND(ISNUMBER(DO674),ISNUMBER(DP674)),IF(DO674/DP674&gt;1,ROUND((DO674)/DP674,3),1),1)</f>
        <v/>
      </c>
      <c r="DR674" s="1541"/>
      <c r="DS674" s="1541"/>
      <c r="DT674" s="1541"/>
      <c r="DU674" s="1541"/>
      <c r="DV674" s="1541"/>
      <c r="DW674" s="1541"/>
      <c r="DX674" s="1541"/>
      <c r="DY674" s="1541"/>
      <c r="DZ674" s="1541"/>
      <c r="EA674" s="1541"/>
      <c r="EB674" s="1541"/>
      <c r="EC674" s="1541"/>
      <c r="ED674" s="1541"/>
      <c r="EE674" s="1541"/>
      <c r="EF674" s="1541"/>
      <c r="EG674" s="1541"/>
      <c r="EH674" s="1541"/>
      <c r="EI674" s="1541"/>
      <c r="EJ674" s="1541"/>
      <c r="EK674" s="1541"/>
      <c r="EL674" s="1541"/>
      <c r="EM674" s="1541"/>
      <c r="EN674" s="1541"/>
      <c r="EO674" s="1541"/>
      <c r="EP674" s="1541"/>
      <c r="EQ674" s="1541"/>
      <c r="ER674" s="1541"/>
      <c r="ES674" s="1541"/>
      <c r="ET674" s="1541"/>
      <c r="EU674" s="1541"/>
      <c r="EV674" s="1541"/>
    </row>
    <row r="675" customFormat="1" ht="12.75" s="396" x14ac:dyDescent="0.2">
      <c r="A675" s="1541"/>
      <c r="B675" s="1541"/>
      <c r="C675"/>
      <c r="D675" s="1486"/>
      <c r="E675" s="1486"/>
      <c r="F675" s="672">
        <v>5.4</v>
      </c>
      <c r="G675" s="1497"/>
      <c r="H675" s="130">
        <f>BV675</f>
        <v/>
      </c>
      <c r="I675" s="130">
        <f>BW675</f>
        <v/>
      </c>
      <c r="J675" s="1299" t="inlineStr">
        <is>
          <t>5G</t>
        </is>
      </c>
      <c r="K675" s="1299" t="inlineStr">
        <is>
          <t>n2</t>
        </is>
      </c>
      <c r="L675" s="115"/>
      <c r="M675" s="130"/>
      <c r="N675" s="119"/>
      <c r="O675" s="131"/>
      <c r="P675" s="6597"/>
      <c r="Q675" s="131"/>
      <c r="R675" s="131"/>
      <c r="S675" s="130"/>
      <c r="T675" s="130">
        <v>376000</v>
      </c>
      <c r="U675" s="6593">
        <v>1880</v>
      </c>
      <c r="V675" s="119"/>
      <c r="W675" s="1305"/>
      <c r="X675" s="119"/>
      <c r="Y675" s="119"/>
      <c r="Z675" s="119"/>
      <c r="AA675" s="115"/>
      <c r="AB675" s="115"/>
      <c r="AC675" s="1300">
        <f>IF(OR(BX675="Close to Ear",BX675="Close to Head"),"Head",IF(BX675="Extremity","Extremity","Body"))</f>
        <v/>
      </c>
      <c r="AD675" s="1301">
        <f>CA675</f>
        <v/>
      </c>
      <c r="AE675" s="1299">
        <f>CB675</f>
        <v/>
      </c>
      <c r="AF675" s="115"/>
      <c r="AG675" s="1302">
        <f>IF(OR(AZ675="",BA675=""),"N/A",IF(DC675="Pass","P","F"))</f>
        <v/>
      </c>
      <c r="AH675" s="129"/>
      <c r="AI675" s="129"/>
      <c r="AJ675" s="129"/>
      <c r="AK675" s="119"/>
      <c r="AL675" s="115"/>
      <c r="AM675" s="119"/>
      <c r="AN675" s="119"/>
      <c r="AO675" s="692"/>
      <c r="AP675" s="692"/>
      <c r="AQ675" s="692"/>
      <c r="AR675" s="692"/>
      <c r="AS675" s="692"/>
      <c r="AT675" s="1303">
        <f>IF(AC675="Extremity",IF(CG675="","",CG675),"")</f>
        <v/>
      </c>
      <c r="AU675" s="1303">
        <f>IF(AC675="Extremity",IF(CH675="","",CH675),"")</f>
        <v/>
      </c>
      <c r="AV675" s="1304">
        <f>IF(AC675="Extremity","",IF(CE675="","",CE675))</f>
        <v/>
      </c>
      <c r="AW675" s="1304">
        <f>IF(AD675="Extremity","",IF(CF675="","",CF675))</f>
        <v/>
      </c>
      <c r="AX675" s="1305">
        <f>DL675</f>
        <v/>
      </c>
      <c r="AY675" s="1305">
        <f>DQ675</f>
        <v/>
      </c>
      <c r="AZ675" s="3377">
        <f>IF(AC675="Extremity",IF(DA675="","",DA675),"")</f>
        <v/>
      </c>
      <c r="BA675" s="3378">
        <f>IF(AC675="Extremity","",IF(CT675="","",CT675))</f>
        <v/>
      </c>
      <c r="BB675" s="1305">
        <f>IF(AC675="Extremity",IF(DB675="","",DB675),"")</f>
        <v/>
      </c>
      <c r="BC675" s="1304">
        <f>IF(AC675="Extremity","",IF(CZ675="","",CZ675))</f>
        <v/>
      </c>
      <c r="BD675" s="1305">
        <f>DD675</f>
        <v/>
      </c>
      <c r="BE675" s="132">
        <f>DE675</f>
        <v/>
      </c>
      <c r="BF675" s="133">
        <f>DF675*60</f>
        <v/>
      </c>
      <c r="BG675" s="121">
        <f>BE675</f>
        <v/>
      </c>
      <c r="BH675" s="133">
        <f>DG675*60</f>
        <v/>
      </c>
      <c r="BI675" s="133">
        <f>DH675</f>
        <v/>
      </c>
      <c r="BJ675" s="117"/>
      <c r="BK675" s="812">
        <f>Overview!$E$7</f>
        <v/>
      </c>
      <c r="BL675" s="117"/>
      <c r="BM675" s="834">
        <f>DI675</f>
        <v/>
      </c>
      <c r="BN675" s="812">
        <f>Overview!$P$153</f>
        <v/>
      </c>
      <c r="BO675" s="117"/>
      <c r="BP675" s="117"/>
      <c r="BQ675" s="115"/>
      <c r="BR675" s="1478"/>
      <c r="BS675" s="1541"/>
      <c r="BT675" s="1889" t="inlineStr">
        <is>
          <t>5G</t>
        </is>
      </c>
      <c r="BU675" s="1816" t="inlineStr">
        <is>
          <t>n2</t>
        </is>
      </c>
      <c r="BV675" s="595">
        <f>Overview!$H$28</f>
        <v/>
      </c>
      <c r="BW675" s="1865"/>
      <c r="BX675" s="1816" t="inlineStr">
        <is>
          <t>Close to ear</t>
        </is>
      </c>
      <c r="BY675" s="7283"/>
      <c r="BZ675" s="1865"/>
      <c r="CA675" s="849" t="str">
        <f>IF(BY675="N/A","N/A",CONCATENATE(CA672," - Variability"))</f>
        <v>N/A</v>
      </c>
      <c r="CB675" s="200">
        <v>0</v>
      </c>
      <c r="CC675" s="849">
        <f>IF(COUNT('Conducted 5G'!$AH$3:$AH$20)=0,376000,INDEX('Conducted 5G'!$T$3:$T$20,MATCH(MAX('Conducted 5G'!$AH$3:$AH$20),'Conducted 5G'!$AH$3:$AH$20,0)))</f>
        <v>376000</v>
      </c>
      <c r="CD675" s="849">
        <f>IF(COUNT('Conducted 5G'!$AH$3:$AH$20)=0,1880,INDEX('Conducted 5G'!$U$3:$U$20,MATCH(MAX('Conducted 5G'!$AH$3:$AH$20),'Conducted 5G'!$AH$3:$AH$20,0)))</f>
        <v>1880</v>
      </c>
      <c r="CE675" s="7234"/>
      <c r="CF675" s="7234"/>
      <c r="CG675" s="6706"/>
      <c r="CH675" s="6706"/>
      <c r="CI675" s="225">
        <f>BY675</f>
        <v/>
      </c>
      <c r="CJ675" s="237">
        <f>BZ675</f>
        <v/>
      </c>
      <c r="CK675" s="223">
        <f>CA675</f>
        <v/>
      </c>
      <c r="CL675" s="237">
        <f>CC675</f>
        <v/>
      </c>
      <c r="CM675" s="237">
        <f>CD675</f>
        <v/>
      </c>
      <c r="CN675" s="1527"/>
      <c r="CO675" s="1579"/>
      <c r="CP675" s="7214">
        <f>IF(CF675=""," ",IF(ABS(CE675-CF675)&lt;=0.1,"Valid","Not valid"))</f>
        <v/>
      </c>
      <c r="CQ675" s="1674">
        <f> IF(CE675="","",IF(AND(CE675&lt;&gt;"",CF675=""),IF(CE675&gt;=0.8,"Medir+Sig Max","No"),IF(CF675&lt;&gt;"",IF(CF675&gt;=0.8,"Medir+Sig Max","No"),"")))</f>
        <v/>
      </c>
      <c r="CR675" s="6927">
        <f>IF(UPPER('SAR FCC-ISED'!$CQ$1)="X",IF(CF675=""," ",IF((ABS(CE675)&lt;5)*AND(ABS(CF675)&lt;5)*AND(ABS(CT675)&lt;5),"Solo si es max","Medir")),IF(CF675=""," ",IF((ABS(CE675)&lt;1)*AND(ABS(CF675)&lt;1)*AND(ABS(CT675)&lt;1),"Solo si es max","Medir")))</f>
        <v/>
      </c>
      <c r="CS675" s="1674">
        <f>IF(CF675="","",IF(MAX(CF663:CF674)=0,"",IF(AND(CF675&lt;=1.45,(CF675/MAX(CF663:CF674))&lt;=1.2,(CF675/MAX(CF663:CF674))&gt;=0.8),"Válido","REPETIR VAR")))</f>
        <v/>
      </c>
      <c r="CT675" s="220">
        <f>IF(CO675="",IF(AND(CE675="",CF675=""),"",IF(CF675="",IF(DQ675&gt;1,ROUND(DQ675*CE675,3),CE675),IF(DQ675&gt;1,ROUND(DQ675*CF675,3),CF675))),IF(AND(CE675="",CF675=""),"",IF(CF675="",IF(DQ675&gt;1,ROUND(DQ675*CE675*(1/(CO675)),3),CE675*(1/(CO675))),IF(DQ675&gt;1,ROUND(DQ675*CF675*(1/(CO675)),3),CF675*(1/(CO675))))))</f>
        <v/>
      </c>
      <c r="CU675" s="224">
        <f>BY675</f>
        <v/>
      </c>
      <c r="CV675" s="237">
        <f>BZ675</f>
        <v/>
      </c>
      <c r="CW675" s="237">
        <f>CA675</f>
        <v/>
      </c>
      <c r="CX675" s="224">
        <f>CC675</f>
        <v/>
      </c>
      <c r="CY675" s="237">
        <f>CD675</f>
        <v/>
      </c>
      <c r="CZ675" s="7474">
        <f>IF(COUNTIF(Overview!K12:K14,TRUE)&gt;0,1.6,IF(COUNTIF(Overview!L12:L14,TRUE)&gt;0,8,0))</f>
        <v/>
      </c>
      <c r="DA675" s="1788"/>
      <c r="DB675" s="7483"/>
      <c r="DC675" s="844">
        <f>IF(CT675="","",IF(CT675&gt;CZ675,"Fail","Pass"))</f>
        <v/>
      </c>
      <c r="DD675" s="402"/>
      <c r="DE675" s="1565">
        <f>MyTimestamp(DC675)</f>
        <v/>
      </c>
      <c r="DF675" s="1531">
        <f>IF(COUNT(CE675:CH675)=1,15,IF(COUNT(CE675:CH675)=0,0,30))</f>
        <v/>
      </c>
      <c r="DG675" s="1532">
        <f>IF(DF675=0,0,2)</f>
        <v/>
      </c>
      <c r="DH675" s="1866"/>
      <c r="DI675" s="1866"/>
      <c r="DJ675" s="1863"/>
      <c r="DK675" s="1789"/>
      <c r="DL675" s="1574">
        <f>10^(CN675/20)*100-100</f>
        <v/>
      </c>
      <c r="DM675" s="973"/>
      <c r="DN675" s="772"/>
      <c r="DO675" s="973">
        <f>IF(DM675="","",10^(DM675/10))</f>
        <v/>
      </c>
      <c r="DP675" s="973">
        <f>IF(ISNUMBER(DN675)=FALSE,"",10^(DN675/10))</f>
        <v/>
      </c>
      <c r="DQ675" s="1578">
        <f>IF(AND(ISNUMBER(DO675),ISNUMBER(DP675)),IF(DO675/DP675&gt;1,ROUND((DO675)/DP675,3),1),1)</f>
        <v/>
      </c>
      <c r="DR675" s="1541"/>
      <c r="DS675" s="1541"/>
      <c r="DT675" s="1541"/>
      <c r="DU675" s="1541"/>
      <c r="DV675" s="1541"/>
      <c r="DW675" s="1541"/>
      <c r="DX675" s="1541"/>
      <c r="DY675" s="1541"/>
      <c r="DZ675" s="1541"/>
      <c r="EA675" s="1541"/>
      <c r="EB675" s="1541"/>
      <c r="EC675" s="1541"/>
      <c r="ED675" s="1541"/>
      <c r="EE675" s="1541"/>
      <c r="EF675" s="1541"/>
      <c r="EG675" s="1541"/>
      <c r="EH675" s="1541"/>
      <c r="EI675" s="1541"/>
      <c r="EJ675" s="1541"/>
      <c r="EK675" s="1541"/>
      <c r="EL675" s="1541"/>
      <c r="EM675" s="1541"/>
      <c r="EN675" s="1541"/>
      <c r="EO675" s="1541"/>
      <c r="EP675" s="1541"/>
      <c r="EQ675" s="1541"/>
      <c r="ER675" s="1541"/>
      <c r="ES675" s="1541"/>
      <c r="ET675" s="1541"/>
      <c r="EU675" s="1541"/>
      <c r="EV675" s="1541"/>
    </row>
    <row r="676" customFormat="1" ht="12.75" s="396" x14ac:dyDescent="0.2">
      <c r="A676" s="1541"/>
      <c r="B676" s="1541"/>
      <c r="C676"/>
      <c r="D676" s="1486"/>
      <c r="E676" s="1486"/>
      <c r="F676" s="672">
        <v>5.4</v>
      </c>
      <c r="G676" s="1497"/>
      <c r="H676" s="130">
        <f>BV676</f>
        <v/>
      </c>
      <c r="I676" s="130">
        <f>BW676</f>
        <v/>
      </c>
      <c r="J676" s="1299" t="inlineStr">
        <is>
          <t>5G</t>
        </is>
      </c>
      <c r="K676" s="1299" t="inlineStr">
        <is>
          <t>n2</t>
        </is>
      </c>
      <c r="L676" s="115"/>
      <c r="M676" s="130"/>
      <c r="N676" s="119"/>
      <c r="O676" s="131"/>
      <c r="P676" s="6597"/>
      <c r="Q676" s="131"/>
      <c r="R676" s="131"/>
      <c r="S676" s="130"/>
      <c r="T676" s="130">
        <v>376000</v>
      </c>
      <c r="U676" s="6593">
        <v>1880</v>
      </c>
      <c r="V676" s="119"/>
      <c r="W676" s="1305"/>
      <c r="X676" s="119"/>
      <c r="Y676" s="119"/>
      <c r="Z676" s="119"/>
      <c r="AA676" s="115"/>
      <c r="AB676" s="115"/>
      <c r="AC676" s="1300">
        <f>IF(OR(BX676="Close to Ear",BX676="Close to Head"),"Head",IF(BX676="Extremity","Extremity","Body"))</f>
        <v/>
      </c>
      <c r="AD676" s="1301">
        <f>CA676</f>
        <v/>
      </c>
      <c r="AE676" s="1299">
        <f>CB676</f>
        <v/>
      </c>
      <c r="AF676" s="115"/>
      <c r="AG676" s="1302">
        <f>IF(OR(AZ676="",BA676=""),"N/A",IF(DC676="Pass","P","F"))</f>
        <v/>
      </c>
      <c r="AH676" s="129"/>
      <c r="AI676" s="129"/>
      <c r="AJ676" s="129"/>
      <c r="AK676" s="119"/>
      <c r="AL676" s="115"/>
      <c r="AM676" s="119"/>
      <c r="AN676" s="119"/>
      <c r="AO676" s="692"/>
      <c r="AP676" s="692"/>
      <c r="AQ676" s="692"/>
      <c r="AR676" s="692"/>
      <c r="AS676" s="692"/>
      <c r="AT676" s="1303">
        <f>IF(AC676="Extremity",IF(CG676="","",CG676),"")</f>
        <v/>
      </c>
      <c r="AU676" s="1303">
        <f>IF(AC676="Extremity",IF(CH676="","",CH676),"")</f>
        <v/>
      </c>
      <c r="AV676" s="1304">
        <f>IF(AC676="Extremity","",IF(CE676="","",CE676))</f>
        <v/>
      </c>
      <c r="AW676" s="1304">
        <f>IF(AD676="Extremity","",IF(CF676="","",CF676))</f>
        <v/>
      </c>
      <c r="AX676" s="1305">
        <f>DL676</f>
        <v/>
      </c>
      <c r="AY676" s="1305">
        <f>DQ676</f>
        <v/>
      </c>
      <c r="AZ676" s="3377">
        <f>IF(AC676="Extremity",IF(DA676="","",DA676),"")</f>
        <v/>
      </c>
      <c r="BA676" s="3378">
        <f>IF(AC676="Extremity","",IF(CT676="","",CT676))</f>
        <v/>
      </c>
      <c r="BB676" s="1305">
        <f>IF(AC676="Extremity",IF(DB676="","",DB676),"")</f>
        <v/>
      </c>
      <c r="BC676" s="1304">
        <f>IF(AC676="Extremity","",IF(CZ676="","",CZ676))</f>
        <v/>
      </c>
      <c r="BD676" s="1305">
        <f>DD676</f>
        <v/>
      </c>
      <c r="BE676" s="132">
        <f>DE676</f>
        <v/>
      </c>
      <c r="BF676" s="133">
        <f>DF676*60</f>
        <v/>
      </c>
      <c r="BG676" s="121">
        <f>BE676</f>
        <v/>
      </c>
      <c r="BH676" s="133">
        <f>DG676*60</f>
        <v/>
      </c>
      <c r="BI676" s="133">
        <f>DH676</f>
        <v/>
      </c>
      <c r="BJ676" s="117"/>
      <c r="BK676" s="812">
        <f>Overview!$E$7</f>
        <v/>
      </c>
      <c r="BL676" s="117"/>
      <c r="BM676" s="834">
        <f>DI676</f>
        <v/>
      </c>
      <c r="BN676" s="812">
        <f>Overview!$P$153</f>
        <v/>
      </c>
      <c r="BO676" s="117"/>
      <c r="BP676" s="117"/>
      <c r="BQ676" s="115"/>
      <c r="BR676" s="1478"/>
      <c r="BS676" s="1541"/>
      <c r="BT676" s="1889" t="inlineStr">
        <is>
          <t>5G</t>
        </is>
      </c>
      <c r="BU676" s="1816" t="inlineStr">
        <is>
          <t>n2</t>
        </is>
      </c>
      <c r="BV676" s="595">
        <f>Overview!$H$28</f>
        <v/>
      </c>
      <c r="BW676" s="1865"/>
      <c r="BX676" s="1816" t="inlineStr">
        <is>
          <t>Close to ear</t>
        </is>
      </c>
      <c r="BY676" s="424"/>
      <c r="BZ676" s="1865"/>
      <c r="CA676" s="1673" t="str">
        <f>IF(CF675&gt;=1.45,CONCATENATE(CA672," - Variability2"),"N/A")</f>
        <v>N/A</v>
      </c>
      <c r="CB676" s="200">
        <v>0</v>
      </c>
      <c r="CC676" s="1673">
        <f>IF(COUNT('Conducted 5G'!$AH$3:$AH$20)=0,376000,INDEX('Conducted 5G'!$T$3:$T$20,MATCH(MAX('Conducted 5G'!$AH$3:$AH$20),'Conducted 5G'!$AH$3:$AH$20,0)))</f>
        <v>376000</v>
      </c>
      <c r="CD676" s="1673">
        <f>IF(COUNT('Conducted 5G'!$AH$3:$AH$20)=0,1880,INDEX('Conducted 5G'!$U$3:$U$20,MATCH(MAX('Conducted 5G'!$AH$3:$AH$20),'Conducted 5G'!$AH$3:$AH$20,0)))</f>
        <v>1880</v>
      </c>
      <c r="CE676" s="7234"/>
      <c r="CF676" s="7234"/>
      <c r="CG676" s="6706"/>
      <c r="CH676" s="6706"/>
      <c r="CI676" s="225">
        <f>BY676</f>
        <v/>
      </c>
      <c r="CJ676" s="237">
        <f>BZ676</f>
        <v/>
      </c>
      <c r="CK676" s="223">
        <f>CA676</f>
        <v/>
      </c>
      <c r="CL676" s="237">
        <f>CC676</f>
        <v/>
      </c>
      <c r="CM676" s="237">
        <f>CD676</f>
        <v/>
      </c>
      <c r="CN676" s="1527"/>
      <c r="CO676" s="1579"/>
      <c r="CP676" s="7214">
        <f>IF(CF676=""," ",IF(ABS(CE676-CF676)&lt;=0.1,"Valid","Not valid"))</f>
        <v/>
      </c>
      <c r="CQ676" s="1674">
        <f> IF(CE676="","",IF(AND(CE676&lt;&gt;"",CF676=""),IF(CE676&gt;=0.8,"Medir+Sig Max","No"),IF(CF676&lt;&gt;"",IF(CF676&gt;=0.8,"Medir+Sig Max","No"),"")))</f>
        <v/>
      </c>
      <c r="CR676" s="6927">
        <f>IF(UPPER('SAR FCC-ISED'!$CQ$1)="X",IF(CF676=""," ",IF((ABS(CE676)&lt;5)*AND(ABS(CF676)&lt;5)*AND(ABS(CT676)&lt;5),"Solo si es max","Medir")),IF(CF676=""," ",IF((ABS(CE676)&lt;1)*AND(ABS(CF676)&lt;1)*AND(ABS(CT676)&lt;1),"Solo si es max","Medir")))</f>
        <v/>
      </c>
      <c r="CS676" s="1674"/>
      <c r="CT676" s="220">
        <f>IF(CO676="",IF(AND(CE676="",CF676=""),"",IF(CF676="",IF(DQ676&gt;1,ROUND(DQ676*CE676,3),CE676),IF(DQ676&gt;1,ROUND(DQ676*CF676,3),CF676))),IF(AND(CE676="",CF676=""),"",IF(CF676="",IF(DQ676&gt;1,ROUND(DQ676*CE676*(1/(CO676)),3),CE676*(1/(CO676))),IF(DQ676&gt;1,ROUND(DQ676*CF676*(1/(CO676)),3),CF676*(1/(CO676))))))</f>
        <v/>
      </c>
      <c r="CU676" s="224">
        <f>BY676</f>
        <v/>
      </c>
      <c r="CV676" s="237">
        <f>BZ676</f>
        <v/>
      </c>
      <c r="CW676" s="237">
        <f>CA676</f>
        <v/>
      </c>
      <c r="CX676" s="224">
        <f>CC676</f>
        <v/>
      </c>
      <c r="CY676" s="237">
        <f>CD676</f>
        <v/>
      </c>
      <c r="CZ676" s="7474">
        <f>IF(COUNTIF(Overview!K12:K14,TRUE)&gt;0,1.6,IF(COUNTIF(Overview!L12:L14,TRUE)&gt;0,8,0))</f>
        <v/>
      </c>
      <c r="DA676" s="1788"/>
      <c r="DB676" s="7483"/>
      <c r="DC676" s="844">
        <f>IF(CT676="","",IF(CT676&gt;CZ676,"Fail","Pass"))</f>
        <v/>
      </c>
      <c r="DD676" s="402"/>
      <c r="DE676" s="1565">
        <f>MyTimestamp(DC676)</f>
        <v/>
      </c>
      <c r="DF676" s="1531">
        <f>IF(COUNT(CE676:CH676)=1,15,IF(COUNT(CE676:CH676)=0,0,30))</f>
        <v/>
      </c>
      <c r="DG676" s="1532">
        <f>IF(DF676=0,0,2)</f>
        <v/>
      </c>
      <c r="DH676" s="1866"/>
      <c r="DI676" s="1866"/>
      <c r="DJ676" s="1863"/>
      <c r="DK676" s="1789"/>
      <c r="DL676" s="1574">
        <f>10^(CN676/20)*100-100</f>
        <v/>
      </c>
      <c r="DM676" s="973"/>
      <c r="DN676" s="772"/>
      <c r="DO676" s="973">
        <f>IF(DM676="","",10^(DM676/10))</f>
        <v/>
      </c>
      <c r="DP676" s="973">
        <f>IF(ISNUMBER(DN676)=FALSE,"",10^(DN676/10))</f>
        <v/>
      </c>
      <c r="DQ676" s="1578">
        <f>IF(AND(ISNUMBER(DO676),ISNUMBER(DP676)),IF(DO676/DP676&gt;1,ROUND((DO676)/DP676,3),1),1)</f>
        <v/>
      </c>
      <c r="DR676" s="1541"/>
      <c r="DS676" s="1541"/>
      <c r="DT676" s="1541"/>
      <c r="DU676" s="1541"/>
      <c r="DV676" s="1541"/>
      <c r="DW676" s="1541"/>
      <c r="DX676" s="1541"/>
      <c r="DY676" s="1541"/>
      <c r="DZ676" s="1541"/>
      <c r="EA676" s="1541"/>
      <c r="EB676" s="1541"/>
      <c r="EC676" s="1541"/>
      <c r="ED676" s="1541"/>
      <c r="EE676" s="1541"/>
      <c r="EF676" s="1541"/>
      <c r="EG676" s="1541"/>
      <c r="EH676" s="1541"/>
      <c r="EI676" s="1541"/>
      <c r="EJ676" s="1541"/>
      <c r="EK676" s="1541"/>
      <c r="EL676" s="1541"/>
      <c r="EM676" s="1541"/>
      <c r="EN676" s="1541"/>
      <c r="EO676" s="1541"/>
      <c r="EP676" s="1541"/>
      <c r="EQ676" s="1541"/>
      <c r="ER676" s="1541"/>
      <c r="ES676" s="1541"/>
      <c r="ET676" s="1541"/>
      <c r="EU676" s="1541"/>
      <c r="EV676" s="1541"/>
    </row>
    <row r="677" customFormat="1" ht="12.75" s="396" x14ac:dyDescent="0.2">
      <c r="A677" s="1541"/>
      <c r="B677" s="1541"/>
      <c r="C677"/>
      <c r="D677" s="6590"/>
      <c r="E677" s="6590"/>
      <c r="F677" s="6591">
        <v>5.4</v>
      </c>
      <c r="G677" s="6592"/>
      <c r="H677" s="6593">
        <f>BV677</f>
        <v/>
      </c>
      <c r="I677" s="6593">
        <f>BW677</f>
        <v/>
      </c>
      <c r="J677" s="6594" t="inlineStr">
        <is>
          <t>5G</t>
        </is>
      </c>
      <c r="K677" s="6594" t="inlineStr">
        <is>
          <t>n2</t>
        </is>
      </c>
      <c r="L677" s="6595"/>
      <c r="M677" s="6593"/>
      <c r="N677" s="6596"/>
      <c r="O677" s="6597"/>
      <c r="P677" s="6597"/>
      <c r="Q677" s="6597"/>
      <c r="R677" s="6597"/>
      <c r="S677" s="6593"/>
      <c r="T677" s="130">
        <v>376000</v>
      </c>
      <c r="U677" s="6593">
        <v>1880</v>
      </c>
      <c r="V677" s="6596"/>
      <c r="W677" s="6598"/>
      <c r="X677" s="6596"/>
      <c r="Y677" s="6596"/>
      <c r="Z677" s="6596"/>
      <c r="AA677" s="6595"/>
      <c r="AB677" s="6595"/>
      <c r="AC677" s="6599">
        <f>IF(OR(BX677="Close to Ear",BX677="Close to Head"),"Head",IF(BX677="Extremity","Extremity","Body"))</f>
        <v/>
      </c>
      <c r="AD677" s="6600">
        <f>CA677</f>
        <v/>
      </c>
      <c r="AE677" s="6594">
        <f>CB677</f>
        <v/>
      </c>
      <c r="AF677" s="6595"/>
      <c r="AG677" s="6601">
        <f>IF(OR(AZ677="",BA677=""),"N/A",IF(DC677="Pass","P","F"))</f>
        <v/>
      </c>
      <c r="AH677" s="6602"/>
      <c r="AI677" s="6602"/>
      <c r="AJ677" s="6602"/>
      <c r="AK677" s="6596"/>
      <c r="AL677" s="6595"/>
      <c r="AM677" s="6596"/>
      <c r="AN677" s="6596"/>
      <c r="AO677" s="6603"/>
      <c r="AP677" s="6603"/>
      <c r="AQ677" s="6603"/>
      <c r="AR677" s="6603"/>
      <c r="AS677" s="6603"/>
      <c r="AT677" s="6604">
        <f>IF(AC677="Extremity",IF(CG677="","",CG677),"")</f>
        <v/>
      </c>
      <c r="AU677" s="6604">
        <f>IF(AC677="Extremity",IF(CH677="","",CH677),"")</f>
        <v/>
      </c>
      <c r="AV677" s="6605">
        <f>IF(AC677="Extremity","",IF(CE677="","",CE677))</f>
        <v/>
      </c>
      <c r="AW677" s="6605">
        <f>IF(AD677="Extremity","",IF(CF677="","",CF677))</f>
        <v/>
      </c>
      <c r="AX677" s="6598">
        <f>DL677</f>
        <v/>
      </c>
      <c r="AY677" s="6598">
        <f>DQ677</f>
        <v/>
      </c>
      <c r="AZ677" s="6606">
        <f>IF(AC677="Extremity",IF(DA677="","",DA677),"")</f>
        <v/>
      </c>
      <c r="BA677" s="6607">
        <f>IF(AC677="Extremity","",IF(CT677="","",CT677))</f>
        <v/>
      </c>
      <c r="BB677" s="6598">
        <f>IF(AC677="Extremity",IF(DB677="","",DB677),"")</f>
        <v/>
      </c>
      <c r="BC677" s="6605">
        <f>IF(AC677="Extremity","",IF(CZ677="","",CZ677))</f>
        <v/>
      </c>
      <c r="BD677" s="6598">
        <f>DD677</f>
        <v/>
      </c>
      <c r="BE677" s="6608">
        <f>DE677</f>
        <v/>
      </c>
      <c r="BF677" s="6609">
        <f>DF677*60</f>
        <v/>
      </c>
      <c r="BG677" s="6610">
        <f>BE677</f>
        <v/>
      </c>
      <c r="BH677" s="6609">
        <f>DG677*60</f>
        <v/>
      </c>
      <c r="BI677" s="6609">
        <f>DH677</f>
        <v/>
      </c>
      <c r="BJ677" s="6611"/>
      <c r="BK677" s="6612">
        <f>Overview!$E$7</f>
        <v/>
      </c>
      <c r="BL677" s="6611"/>
      <c r="BM677" s="6609">
        <f>DI677</f>
        <v/>
      </c>
      <c r="BN677" s="6612">
        <f>Overview!$P$153</f>
        <v/>
      </c>
      <c r="BO677" s="6611"/>
      <c r="BP677" s="6611"/>
      <c r="BQ677" s="6595"/>
      <c r="BR677" s="6613"/>
      <c r="BS677" s="1541"/>
      <c r="BT677" s="1889" t="inlineStr">
        <is>
          <t>5G</t>
        </is>
      </c>
      <c r="BU677" s="1816" t="inlineStr">
        <is>
          <t>n2</t>
        </is>
      </c>
      <c r="BV677" s="595">
        <f>Overview!$H$28</f>
        <v/>
      </c>
      <c r="BW677" s="1865"/>
      <c r="BX677" s="1816" t="inlineStr">
        <is>
          <t>Close to ear</t>
        </is>
      </c>
      <c r="BY677" s="1673"/>
      <c r="BZ677" s="1865"/>
      <c r="CA677" s="1673">
        <f>IF(Overview!$K$28="", "", CONCATENATE(CA667, " - Battery check 1"))</f>
        <v/>
      </c>
      <c r="CB677" s="200">
        <v>0</v>
      </c>
      <c r="CC677" s="1673">
        <f>IF(COUNT('Conducted 5G'!$AH$3:$AH$20)=0,376000,INDEX('Conducted 5G'!$T$3:$T$20,MATCH(MAX('Conducted 5G'!$AH$3:$AH$20),'Conducted 5G'!$AH$3:$AH$20,0)))</f>
        <v>376000</v>
      </c>
      <c r="CD677" s="1673">
        <f>IF(COUNT('Conducted 5G'!$AH$3:$AH$20)=0,1880,INDEX('Conducted 5G'!$U$3:$U$20,MATCH(MAX('Conducted 5G'!$AH$3:$AH$20),'Conducted 5G'!$AH$3:$AH$20,0)))</f>
        <v>1880</v>
      </c>
      <c r="CE677" s="7234"/>
      <c r="CF677" s="7234"/>
      <c r="CG677" s="6706"/>
      <c r="CH677" s="6706"/>
      <c r="CI677" s="225">
        <f>BY677</f>
        <v/>
      </c>
      <c r="CJ677" s="237">
        <f>BZ677</f>
        <v/>
      </c>
      <c r="CK677" s="223">
        <f>CA677</f>
        <v/>
      </c>
      <c r="CL677" s="237">
        <f>CC677</f>
        <v/>
      </c>
      <c r="CM677" s="237">
        <f>CD677</f>
        <v/>
      </c>
      <c r="CN677" s="1527"/>
      <c r="CO677" s="1579"/>
      <c r="CP677" s="7214">
        <f>IF(CF677=""," ",IF(ABS(CE677-CF677)&lt;=0.1,"Valid","Not valid"))</f>
        <v/>
      </c>
      <c r="CQ677" s="1674">
        <f> IF(CE677="","",IF(AND(CE677&lt;&gt;"",CF677=""),IF(CE677&gt;=0.8,"Medir+Sig Max","No"),IF(CF677&lt;&gt;"",IF(CF677&gt;=0.8,"Medir+Sig Max","No"),"")))</f>
        <v/>
      </c>
      <c r="CR677" s="6927">
        <f>IF(UPPER('SAR FCC-ISED'!$CQ$1)="X",IF(CF677=""," ",IF((ABS(CE677)&lt;5)*AND(ABS(CF677)&lt;5)*AND(ABS(CT677)&lt;5),"Solo si es max","Medir")),IF(CF677=""," ",IF((ABS(CE677)&lt;1)*AND(ABS(CF677)&lt;1)*AND(ABS(CT677)&lt;1),"Solo si es max","Medir")))</f>
        <v/>
      </c>
      <c r="CS677" s="1674"/>
      <c r="CT677" s="220">
        <f>IF(CO677="",IF(AND(CE677="",CF677=""),"",IF(CF677="",IF(DQ677&gt;1,ROUND(DQ677*CE677,3),CE677),IF(DQ677&gt;1,ROUND(DQ677*CF677,3),CF677))),IF(AND(CE677="",CF677=""),"",IF(CF677="",IF(DQ677&gt;1,ROUND(DQ677*CE677*(1/(CO677)),3),CE677*(1/(CO677))),IF(DQ677&gt;1,ROUND(DQ677*CF677*(1/(CO677)),3),CF677*(1/(CO677))))))</f>
        <v/>
      </c>
      <c r="CU677" s="224">
        <f>BY677</f>
        <v/>
      </c>
      <c r="CV677" s="237">
        <f>BZ677</f>
        <v/>
      </c>
      <c r="CW677" s="237">
        <f>CA677</f>
        <v/>
      </c>
      <c r="CX677" s="224">
        <f>CC677</f>
        <v/>
      </c>
      <c r="CY677" s="237">
        <f>CD677</f>
        <v/>
      </c>
      <c r="CZ677" s="7474">
        <f>IF(COUNTIF(Overview!K12:K14,TRUE)&gt;0,1.6,IF(COUNTIF(Overview!L12:L14,TRUE)&gt;0,8,0))</f>
        <v/>
      </c>
      <c r="DA677" s="1788"/>
      <c r="DB677" s="7483"/>
      <c r="DC677" s="844">
        <f>IF(CT677="","",IF(CT677&gt;CZ677,"Fail","Pass"))</f>
        <v/>
      </c>
      <c r="DD677" s="402"/>
      <c r="DE677" s="1565">
        <f>MyTimestamp(DC677)</f>
        <v/>
      </c>
      <c r="DF677" s="1531">
        <f>IF(COUNT(CE677:CH677)=1,15,IF(COUNT(CE677:CH677)=0,0,30))</f>
        <v/>
      </c>
      <c r="DG677" s="1532">
        <f>IF(DF677=0,0,2)</f>
        <v/>
      </c>
      <c r="DH677" s="1866"/>
      <c r="DI677" s="1866"/>
      <c r="DJ677" s="1863"/>
      <c r="DK677" s="1789"/>
      <c r="DL677" s="1574">
        <f>10^(CN677/20)*100-100</f>
        <v/>
      </c>
      <c r="DM677" s="973"/>
      <c r="DN677" s="772"/>
      <c r="DO677" s="973">
        <f>IF(DM677="","",10^(DM677/10))</f>
        <v/>
      </c>
      <c r="DP677" s="973">
        <f>IF(ISNUMBER(DN677)=FALSE,"",10^(DN677/10))</f>
        <v/>
      </c>
      <c r="DQ677" s="1578">
        <f>IF(AND(ISNUMBER(DO677),ISNUMBER(DP677)),IF(DO677/DP677&gt;1,ROUND((DO677)/DP677,3),1),1)</f>
        <v/>
      </c>
      <c r="DR677" s="1541"/>
      <c r="DS677" s="1541"/>
      <c r="DT677" s="1541"/>
      <c r="DU677" s="1541"/>
      <c r="DV677" s="1541"/>
      <c r="DW677" s="1541"/>
      <c r="DX677" s="1541"/>
      <c r="DY677" s="1541"/>
      <c r="DZ677" s="1541"/>
      <c r="EA677" s="1541"/>
      <c r="EB677" s="1541"/>
      <c r="EC677" s="1541"/>
      <c r="ED677" s="1541"/>
      <c r="EE677" s="1541"/>
      <c r="EF677" s="1541"/>
      <c r="EG677" s="1541"/>
      <c r="EH677" s="1541"/>
      <c r="EI677" s="1541"/>
      <c r="EJ677" s="1541"/>
      <c r="EK677" s="1541"/>
      <c r="EL677" s="1541"/>
      <c r="EM677" s="1541"/>
      <c r="EN677" s="1541"/>
      <c r="EO677" s="1541"/>
      <c r="EP677" s="1541"/>
      <c r="EQ677" s="1541"/>
      <c r="ER677" s="1541"/>
      <c r="ES677" s="1541"/>
      <c r="ET677" s="1541"/>
      <c r="EU677" s="1541"/>
      <c r="EV677" s="1541"/>
    </row>
    <row r="678" customFormat="1" ht="12.75" s="396" x14ac:dyDescent="0.2">
      <c r="A678" s="1541"/>
      <c r="B678" s="1541"/>
      <c r="C678"/>
      <c r="D678" s="6590"/>
      <c r="E678" s="6590"/>
      <c r="F678" s="6591">
        <v>5.4</v>
      </c>
      <c r="G678" s="6592"/>
      <c r="H678" s="6593">
        <f>BV678</f>
        <v/>
      </c>
      <c r="I678" s="6593">
        <f>BW678</f>
        <v/>
      </c>
      <c r="J678" s="6594" t="inlineStr">
        <is>
          <t>5G</t>
        </is>
      </c>
      <c r="K678" s="6594" t="inlineStr">
        <is>
          <t>n2</t>
        </is>
      </c>
      <c r="L678" s="6595"/>
      <c r="M678" s="6593"/>
      <c r="N678" s="6596"/>
      <c r="O678" s="6597"/>
      <c r="P678" s="6597"/>
      <c r="Q678" s="6597"/>
      <c r="R678" s="6597"/>
      <c r="S678" s="6593"/>
      <c r="T678" s="130">
        <v>376000</v>
      </c>
      <c r="U678" s="6593">
        <v>1880</v>
      </c>
      <c r="V678" s="6596"/>
      <c r="W678" s="6598"/>
      <c r="X678" s="6596"/>
      <c r="Y678" s="6596"/>
      <c r="Z678" s="6596"/>
      <c r="AA678" s="6595"/>
      <c r="AB678" s="6595"/>
      <c r="AC678" s="6599">
        <f>IF(OR(BX678="Close to Ear",BX678="Close to Head"),"Head",IF(BX678="Extremity","Extremity","Body"))</f>
        <v/>
      </c>
      <c r="AD678" s="6600">
        <f>CA678</f>
        <v/>
      </c>
      <c r="AE678" s="6594">
        <f>CB678</f>
        <v/>
      </c>
      <c r="AF678" s="6595"/>
      <c r="AG678" s="6601">
        <f>IF(OR(AZ678="",BA678=""),"N/A",IF(DC678="Pass","P","F"))</f>
        <v/>
      </c>
      <c r="AH678" s="6602"/>
      <c r="AI678" s="6602"/>
      <c r="AJ678" s="6602"/>
      <c r="AK678" s="6596"/>
      <c r="AL678" s="6595"/>
      <c r="AM678" s="6596"/>
      <c r="AN678" s="6596"/>
      <c r="AO678" s="6603"/>
      <c r="AP678" s="6603"/>
      <c r="AQ678" s="6603"/>
      <c r="AR678" s="6603"/>
      <c r="AS678" s="6603"/>
      <c r="AT678" s="6604">
        <f>IF(AC678="Extremity",IF(CG678="","",CG678),"")</f>
        <v/>
      </c>
      <c r="AU678" s="6604">
        <f>IF(AC678="Extremity",IF(CH678="","",CH678),"")</f>
        <v/>
      </c>
      <c r="AV678" s="6605">
        <f>IF(AC678="Extremity","",IF(CE678="","",CE678))</f>
        <v/>
      </c>
      <c r="AW678" s="6605">
        <f>IF(AD678="Extremity","",IF(CF678="","",CF678))</f>
        <v/>
      </c>
      <c r="AX678" s="6598">
        <f>DL678</f>
        <v/>
      </c>
      <c r="AY678" s="6598">
        <f>DQ678</f>
        <v/>
      </c>
      <c r="AZ678" s="6606">
        <f>IF(AC678="Extremity",IF(DA678="","",DA678),"")</f>
        <v/>
      </c>
      <c r="BA678" s="6607">
        <f>IF(AC678="Extremity","",IF(CT678="","",CT678))</f>
        <v/>
      </c>
      <c r="BB678" s="6598">
        <f>IF(AC678="Extremity",IF(DB678="","",DB678),"")</f>
        <v/>
      </c>
      <c r="BC678" s="6605">
        <f>IF(AC678="Extremity","",IF(CZ678="","",CZ678))</f>
        <v/>
      </c>
      <c r="BD678" s="6598">
        <f>DD678</f>
        <v/>
      </c>
      <c r="BE678" s="6608">
        <f>DE678</f>
        <v/>
      </c>
      <c r="BF678" s="6609">
        <f>DF678*60</f>
        <v/>
      </c>
      <c r="BG678" s="6610">
        <f>BE678</f>
        <v/>
      </c>
      <c r="BH678" s="6609">
        <f>DG678*60</f>
        <v/>
      </c>
      <c r="BI678" s="6609">
        <f>DH678</f>
        <v/>
      </c>
      <c r="BJ678" s="6611"/>
      <c r="BK678" s="6612">
        <f>Overview!$E$7</f>
        <v/>
      </c>
      <c r="BL678" s="6611"/>
      <c r="BM678" s="6609">
        <f>DI678</f>
        <v/>
      </c>
      <c r="BN678" s="6612">
        <f>Overview!$P$153</f>
        <v/>
      </c>
      <c r="BO678" s="6611"/>
      <c r="BP678" s="6611"/>
      <c r="BQ678" s="6595"/>
      <c r="BR678" s="6613"/>
      <c r="BS678" s="1541"/>
      <c r="BT678" s="1889" t="inlineStr">
        <is>
          <t>5G</t>
        </is>
      </c>
      <c r="BU678" s="1816" t="inlineStr">
        <is>
          <t>n2</t>
        </is>
      </c>
      <c r="BV678" s="595">
        <f>Overview!$H$28</f>
        <v/>
      </c>
      <c r="BW678" s="1865"/>
      <c r="BX678" s="1816" t="inlineStr">
        <is>
          <t>Close to ear</t>
        </is>
      </c>
      <c r="BY678" s="1673"/>
      <c r="BZ678" s="1865"/>
      <c r="CA678" s="1673">
        <f>IF(Overview!$K$29="", "", CONCATENATE(CA667, " - Battery check 2"))</f>
        <v/>
      </c>
      <c r="CB678" s="200">
        <v>0</v>
      </c>
      <c r="CC678" s="1673">
        <f>IF(COUNT('Conducted 5G'!$AH$3:$AH$20)=0,376000,INDEX('Conducted 5G'!$T$3:$T$20,MATCH(MAX('Conducted 5G'!$AH$3:$AH$20),'Conducted 5G'!$AH$3:$AH$20,0)))</f>
        <v>376000</v>
      </c>
      <c r="CD678" s="1673">
        <f>IF(COUNT('Conducted 5G'!$AH$3:$AH$20)=0,1880,INDEX('Conducted 5G'!$U$3:$U$20,MATCH(MAX('Conducted 5G'!$AH$3:$AH$20),'Conducted 5G'!$AH$3:$AH$20,0)))</f>
        <v>1880</v>
      </c>
      <c r="CE678" s="7234"/>
      <c r="CF678" s="7234"/>
      <c r="CG678" s="6706"/>
      <c r="CH678" s="6706"/>
      <c r="CI678" s="225">
        <f>BY678</f>
        <v/>
      </c>
      <c r="CJ678" s="237">
        <f>BZ678</f>
        <v/>
      </c>
      <c r="CK678" s="223">
        <f>CA678</f>
        <v/>
      </c>
      <c r="CL678" s="237">
        <f>CC678</f>
        <v/>
      </c>
      <c r="CM678" s="237">
        <f>CD678</f>
        <v/>
      </c>
      <c r="CN678" s="1527"/>
      <c r="CO678" s="1579"/>
      <c r="CP678" s="7214">
        <f>IF(CF678=""," ",IF(ABS(CE678-CF678)&lt;=0.1,"Valid","Not valid"))</f>
        <v/>
      </c>
      <c r="CQ678" s="1674">
        <f> IF(CE678="","",IF(AND(CE678&lt;&gt;"",CF678=""),IF(CE678&gt;=0.8,"Medir+Sig Max","No"),IF(CF678&lt;&gt;"",IF(CF678&gt;=0.8,"Medir+Sig Max","No"),"")))</f>
        <v/>
      </c>
      <c r="CR678" s="6927">
        <f>IF(UPPER('SAR FCC-ISED'!$CQ$1)="X",IF(CF678=""," ",IF((ABS(CE678)&lt;5)*AND(ABS(CF678)&lt;5)*AND(ABS(CT678)&lt;5),"Solo si es max","Medir")),IF(CF678=""," ",IF((ABS(CE678)&lt;1)*AND(ABS(CF678)&lt;1)*AND(ABS(CT678)&lt;1),"Solo si es max","Medir")))</f>
        <v/>
      </c>
      <c r="CS678" s="1674"/>
      <c r="CT678" s="220">
        <f>IF(CO678="",IF(AND(CE678="",CF678=""),"",IF(CF678="",IF(DQ678&gt;1,ROUND(DQ678*CE678,3),CE678),IF(DQ678&gt;1,ROUND(DQ678*CF678,3),CF678))),IF(AND(CE678="",CF678=""),"",IF(CF678="",IF(DQ678&gt;1,ROUND(DQ678*CE678*(1/(CO678)),3),CE678*(1/(CO678))),IF(DQ678&gt;1,ROUND(DQ678*CF678*(1/(CO678)),3),CF678*(1/(CO678))))))</f>
        <v/>
      </c>
      <c r="CU678" s="224">
        <f>BY678</f>
        <v/>
      </c>
      <c r="CV678" s="237">
        <f>BZ678</f>
        <v/>
      </c>
      <c r="CW678" s="237">
        <f>CA678</f>
        <v/>
      </c>
      <c r="CX678" s="224">
        <f>CC678</f>
        <v/>
      </c>
      <c r="CY678" s="237">
        <f>CD678</f>
        <v/>
      </c>
      <c r="CZ678" s="7474">
        <f>IF(COUNTIF(Overview!K12:K14,TRUE)&gt;0,1.6,IF(COUNTIF(Overview!L12:L14,TRUE)&gt;0,8,0))</f>
        <v/>
      </c>
      <c r="DA678" s="1788"/>
      <c r="DB678" s="7483"/>
      <c r="DC678" s="844">
        <f>IF(CT678="","",IF(CT678&gt;CZ678,"Fail","Pass"))</f>
        <v/>
      </c>
      <c r="DD678" s="402"/>
      <c r="DE678" s="1565">
        <f>MyTimestamp(DC678)</f>
        <v/>
      </c>
      <c r="DF678" s="1531">
        <f>IF(COUNT(CE678:CH678)=1,15,IF(COUNT(CE678:CH678)=0,0,30))</f>
        <v/>
      </c>
      <c r="DG678" s="1532">
        <f>IF(DF678=0,0,2)</f>
        <v/>
      </c>
      <c r="DH678" s="1866"/>
      <c r="DI678" s="1866"/>
      <c r="DJ678" s="1863"/>
      <c r="DK678" s="1789"/>
      <c r="DL678" s="1574">
        <f>10^(CN678/20)*100-100</f>
        <v/>
      </c>
      <c r="DM678" s="973"/>
      <c r="DN678" s="772"/>
      <c r="DO678" s="973">
        <f>IF(DM678="","",10^(DM678/10))</f>
        <v/>
      </c>
      <c r="DP678" s="973">
        <f>IF(ISNUMBER(DN678)=FALSE,"",10^(DN678/10))</f>
        <v/>
      </c>
      <c r="DQ678" s="1578">
        <f>IF(AND(ISNUMBER(DO678),ISNUMBER(DP678)),IF(DO678/DP678&gt;1,ROUND((DO678)/DP678,3),1),1)</f>
        <v/>
      </c>
      <c r="DR678" s="1541"/>
      <c r="DS678" s="1541"/>
      <c r="DT678" s="1541"/>
      <c r="DU678" s="1541"/>
      <c r="DV678" s="1541"/>
      <c r="DW678" s="1541"/>
      <c r="DX678" s="1541"/>
      <c r="DY678" s="1541"/>
      <c r="DZ678" s="1541"/>
      <c r="EA678" s="1541"/>
      <c r="EB678" s="1541"/>
      <c r="EC678" s="1541"/>
      <c r="ED678" s="1541"/>
      <c r="EE678" s="1541"/>
      <c r="EF678" s="1541"/>
      <c r="EG678" s="1541"/>
      <c r="EH678" s="1541"/>
      <c r="EI678" s="1541"/>
      <c r="EJ678" s="1541"/>
      <c r="EK678" s="1541"/>
      <c r="EL678" s="1541"/>
      <c r="EM678" s="1541"/>
      <c r="EN678" s="1541"/>
      <c r="EO678" s="1541"/>
      <c r="EP678" s="1541"/>
      <c r="EQ678" s="1541"/>
      <c r="ER678" s="1541"/>
      <c r="ES678" s="1541"/>
      <c r="ET678" s="1541"/>
      <c r="EU678" s="1541"/>
      <c r="EV678" s="1541"/>
    </row>
    <row r="679" customFormat="1" ht="12.75" s="396" x14ac:dyDescent="0.2">
      <c r="A679" s="1541"/>
      <c r="B679" s="1541"/>
      <c r="C679"/>
      <c r="D679" s="1486"/>
      <c r="E679" s="1486"/>
      <c r="F679" s="672">
        <v>5.4</v>
      </c>
      <c r="G679" s="1497"/>
      <c r="H679" s="130">
        <f>BV679</f>
        <v/>
      </c>
      <c r="I679" s="130">
        <f>BW679</f>
        <v/>
      </c>
      <c r="J679" s="1299" t="inlineStr">
        <is>
          <t>5G</t>
        </is>
      </c>
      <c r="K679" s="1299" t="inlineStr">
        <is>
          <t>n2</t>
        </is>
      </c>
      <c r="L679" s="115"/>
      <c r="M679" s="130"/>
      <c r="N679" s="119"/>
      <c r="O679" s="131"/>
      <c r="P679" s="6597"/>
      <c r="Q679" s="131"/>
      <c r="R679" s="131"/>
      <c r="S679" s="130"/>
      <c r="T679" s="130">
        <v>376000</v>
      </c>
      <c r="U679" s="6593">
        <v>1880</v>
      </c>
      <c r="V679" s="119"/>
      <c r="W679" s="1305"/>
      <c r="X679" s="119"/>
      <c r="Y679" s="119"/>
      <c r="Z679" s="119"/>
      <c r="AA679" s="115"/>
      <c r="AB679" s="115"/>
      <c r="AC679" s="1300">
        <f>IF(OR(BX679="Close to Ear",BX679="Close to Head"),"Head",IF(BX679="Extremity","Extremity","Body"))</f>
        <v/>
      </c>
      <c r="AD679" s="1301">
        <f>CA679</f>
        <v/>
      </c>
      <c r="AE679" s="1299">
        <f>CB679</f>
        <v/>
      </c>
      <c r="AF679" s="115"/>
      <c r="AG679" s="1302">
        <f>IF(OR(AZ679="",BA679=""),"N/A",IF(DC679="Pass","P","F"))</f>
        <v/>
      </c>
      <c r="AH679" s="129"/>
      <c r="AI679" s="129"/>
      <c r="AJ679" s="129"/>
      <c r="AK679" s="119"/>
      <c r="AL679" s="115"/>
      <c r="AM679" s="119"/>
      <c r="AN679" s="119"/>
      <c r="AO679" s="692"/>
      <c r="AP679" s="692"/>
      <c r="AQ679" s="692"/>
      <c r="AR679" s="692"/>
      <c r="AS679" s="692"/>
      <c r="AT679" s="1303">
        <f>IF(AC679="Extremity",IF(CG679="","",CG679),"")</f>
        <v/>
      </c>
      <c r="AU679" s="1303">
        <f>IF(AC679="Extremity",IF(CH679="","",CH679),"")</f>
        <v/>
      </c>
      <c r="AV679" s="1304">
        <f>IF(AC679="Extremity","",IF(CE679="","",CE679))</f>
        <v/>
      </c>
      <c r="AW679" s="1304">
        <f>IF(AD679="Extremity","",IF(CF679="","",CF679))</f>
        <v/>
      </c>
      <c r="AX679" s="1305">
        <f>DL679</f>
        <v/>
      </c>
      <c r="AY679" s="1305">
        <f>DQ679</f>
        <v/>
      </c>
      <c r="AZ679" s="3377">
        <f>IF(AC679="Extremity",IF(DA679="","",DA679),"")</f>
        <v/>
      </c>
      <c r="BA679" s="3378">
        <f>IF(AC679="Extremity","",IF(CT679="","",CT679))</f>
        <v/>
      </c>
      <c r="BB679" s="1305">
        <f>IF(AC679="Extremity",IF(DB679="","",DB679),"")</f>
        <v/>
      </c>
      <c r="BC679" s="1304">
        <f>IF(AC679="Extremity","",IF(CZ679="","",CZ679))</f>
        <v/>
      </c>
      <c r="BD679" s="1305">
        <f>DD679</f>
        <v/>
      </c>
      <c r="BE679" s="132">
        <f>DE679</f>
        <v/>
      </c>
      <c r="BF679" s="133">
        <f>DF679*60</f>
        <v/>
      </c>
      <c r="BG679" s="121">
        <f>BE679</f>
        <v/>
      </c>
      <c r="BH679" s="133">
        <f>DG679*60</f>
        <v/>
      </c>
      <c r="BI679" s="133">
        <f>DH679</f>
        <v/>
      </c>
      <c r="BJ679" s="117"/>
      <c r="BK679" s="812">
        <f>Overview!$E$7</f>
        <v/>
      </c>
      <c r="BL679" s="117"/>
      <c r="BM679" s="834">
        <f>DI679</f>
        <v/>
      </c>
      <c r="BN679" s="812">
        <f>Overview!$P$153</f>
        <v/>
      </c>
      <c r="BO679" s="117"/>
      <c r="BP679" s="117"/>
      <c r="BQ679" s="115"/>
      <c r="BR679" s="1478"/>
      <c r="BS679" s="1541"/>
      <c r="BT679" s="1889" t="inlineStr">
        <is>
          <t>5G</t>
        </is>
      </c>
      <c r="BU679" s="1816" t="inlineStr">
        <is>
          <t>n2</t>
        </is>
      </c>
      <c r="BV679" s="595">
        <f>Overview!$H$28</f>
        <v/>
      </c>
      <c r="BW679" s="1865"/>
      <c r="BX679" s="1858" t="inlineStr">
        <is>
          <t>Body</t>
        </is>
      </c>
      <c r="BY679" s="7261"/>
      <c r="BZ679" s="1724"/>
      <c r="CA679" s="1071" t="inlineStr">
        <is>
          <t>Front Face</t>
        </is>
      </c>
      <c r="CB679" s="202">
        <v>5</v>
      </c>
      <c r="CC679" s="1028">
        <f>IF(COUNT('Conducted 5G'!$AH$3:$AH$20)=0,376000,INDEX('Conducted 5G'!$T$3:$T$20,MATCH(MAX('Conducted 5G'!$AH$3:$AH$20),'Conducted 5G'!$AH$3:$AH$20,0)))</f>
        <v>376000</v>
      </c>
      <c r="CD679" s="1028">
        <f>IF(COUNT('Conducted 5G'!$AH$3:$AH$20)=0,1880,INDEX('Conducted 5G'!$U$3:$U$20,MATCH(MAX('Conducted 5G'!$AH$3:$AH$20),'Conducted 5G'!$AH$3:$AH$20,0)))</f>
        <v>1880</v>
      </c>
      <c r="CE679" s="7233"/>
      <c r="CF679" s="7233"/>
      <c r="CG679" s="6705"/>
      <c r="CH679" s="6705"/>
      <c r="CI679" s="225">
        <f>BY679</f>
        <v/>
      </c>
      <c r="CJ679" s="237">
        <f>BZ679</f>
        <v/>
      </c>
      <c r="CK679" s="223">
        <f>CA679</f>
        <v/>
      </c>
      <c r="CL679" s="236">
        <f>CC679</f>
        <v/>
      </c>
      <c r="CM679" s="236">
        <f>CD679</f>
        <v/>
      </c>
      <c r="CN679" s="1526"/>
      <c r="CO679" s="1581"/>
      <c r="CP679" s="891">
        <f>IF(CF679=""," ",IF(ABS(CE679-CF679)&lt;=0.1,"Valid","Not valid"))</f>
        <v/>
      </c>
      <c r="CQ679" s="892">
        <f> IF(CE679="","",IF(AND(CE679&lt;&gt;"",CF679=""),IF(CE679&gt;=0.8,"Medir+Sig Max","No"),IF(CF679&lt;&gt;"",IF(CF679&gt;=0.8,"Medir+Sig Max","No"),"")))</f>
        <v/>
      </c>
      <c r="CR679" s="7224">
        <f>IF(UPPER('SAR FCC-ISED'!$CQ$1)="X",IF(CF679=""," ",IF((ABS(CE679)&lt;5)*AND(ABS(CF679)&lt;5)*AND(ABS(CT679)&lt;5),"Solo si es max","Medir")),IF(CF679=""," ",IF((ABS(CE679)&lt;1)*AND(ABS(CF679)&lt;1)*AND(ABS(CT679)&lt;1),"Solo si es max","Medir")))</f>
        <v/>
      </c>
      <c r="CS679" s="892"/>
      <c r="CT679" s="219">
        <f>IF(CO679="",IF(AND(CE679="",CF679=""),"",IF(CF679="",IF(DQ679&gt;1,ROUND(DQ679*CE679,3),CE679),IF(DQ679&gt;1,ROUND(DQ679*CF679,3),CF679))),IF(AND(CE679="",CF679=""),"",IF(CF679="",IF(DQ679&gt;1,ROUND(DQ679*CE679*(1/(CO679)),3),CE679*(1/(CO679))),IF(DQ679&gt;1,ROUND(DQ679*CF679*(1/(CO679)),3),CF679*(1/(CO679))))))</f>
        <v/>
      </c>
      <c r="CU679" s="224">
        <f>BY679</f>
        <v/>
      </c>
      <c r="CV679" s="237">
        <f>BZ679</f>
        <v/>
      </c>
      <c r="CW679" s="237">
        <f>CA679</f>
        <v/>
      </c>
      <c r="CX679" s="224">
        <f>CC679</f>
        <v/>
      </c>
      <c r="CY679" s="237">
        <f>CD679</f>
        <v/>
      </c>
      <c r="CZ679" s="7476">
        <f>IF(COUNTIF(Overview!K12:K14,TRUE)&gt;0,1.6,IF(COUNTIF(Overview!L12:L14,TRUE)&gt;0,8,0))</f>
        <v/>
      </c>
      <c r="DA679" s="1799"/>
      <c r="DB679" s="7482"/>
      <c r="DC679" s="844">
        <f>IF(CT679="","",IF(CT679&gt;CZ679,"Fail","Pass"))</f>
        <v/>
      </c>
      <c r="DD679" s="399"/>
      <c r="DE679" s="1565">
        <f>MyTimestamp(DC679)</f>
        <v/>
      </c>
      <c r="DF679" s="1531">
        <f>IF(COUNT(CE679:CH679)=1,15,IF(COUNT(CE679:CH679)=0,0,30))</f>
        <v/>
      </c>
      <c r="DG679" s="1532">
        <f>IF(DF679=0,0,2)</f>
        <v/>
      </c>
      <c r="DH679" s="1862"/>
      <c r="DI679" s="1862"/>
      <c r="DJ679" s="1863"/>
      <c r="DK679" s="1782"/>
      <c r="DL679" s="1574">
        <f>10^(CN679/20)*100-100</f>
        <v/>
      </c>
      <c r="DM679" s="1083"/>
      <c r="DN679" s="1083"/>
      <c r="DO679" s="1083">
        <f>IF(DM679="","",10^(DM679/10))</f>
        <v/>
      </c>
      <c r="DP679" s="1083">
        <f>IF(ISNUMBER(DN679)=FALSE,"",10^(DN679/10))</f>
        <v/>
      </c>
      <c r="DQ679" s="1577">
        <f>IF(AND(ISNUMBER(DO679),ISNUMBER(DP679)),IF(DO679/DP679&gt;1,ROUND((DO679)/DP679,3),1),1)</f>
        <v/>
      </c>
      <c r="DR679" s="1541"/>
      <c r="DS679" s="1541"/>
      <c r="DT679" s="1541"/>
      <c r="DU679" s="1541"/>
      <c r="DV679" s="1541"/>
      <c r="DW679" s="1541"/>
      <c r="DX679" s="1541"/>
      <c r="DY679" s="1541"/>
      <c r="DZ679" s="1541"/>
      <c r="EA679" s="1541"/>
      <c r="EB679" s="1541"/>
      <c r="EC679" s="1541"/>
      <c r="ED679" s="1541"/>
      <c r="EE679" s="1541"/>
      <c r="EF679" s="1541"/>
      <c r="EG679" s="1541"/>
      <c r="EH679" s="1541"/>
      <c r="EI679" s="1541"/>
      <c r="EJ679" s="1541"/>
      <c r="EK679" s="1541"/>
      <c r="EL679" s="1541"/>
      <c r="EM679" s="1541"/>
      <c r="EN679" s="1541"/>
      <c r="EO679" s="1541"/>
      <c r="EP679" s="1541"/>
      <c r="EQ679" s="1541"/>
      <c r="ER679" s="1541"/>
      <c r="ES679" s="1541"/>
      <c r="ET679" s="1541"/>
      <c r="EU679" s="1541"/>
      <c r="EV679" s="1541"/>
    </row>
    <row r="680" customFormat="1" ht="12.75" s="396" x14ac:dyDescent="0.2">
      <c r="A680" s="1541"/>
      <c r="B680" s="1541"/>
      <c r="C680"/>
      <c r="D680" s="1486"/>
      <c r="E680" s="1486"/>
      <c r="F680" s="672">
        <v>5.4</v>
      </c>
      <c r="G680" s="1497"/>
      <c r="H680" s="130">
        <f>BV680</f>
        <v/>
      </c>
      <c r="I680" s="130">
        <f>BW680</f>
        <v/>
      </c>
      <c r="J680" s="1299" t="inlineStr">
        <is>
          <t>5G</t>
        </is>
      </c>
      <c r="K680" s="1299" t="inlineStr">
        <is>
          <t>n2</t>
        </is>
      </c>
      <c r="L680" s="115"/>
      <c r="M680" s="130"/>
      <c r="N680" s="119"/>
      <c r="O680" s="131"/>
      <c r="P680" s="6597"/>
      <c r="Q680" s="131"/>
      <c r="R680" s="131"/>
      <c r="S680" s="130"/>
      <c r="T680" s="130">
        <v>376000</v>
      </c>
      <c r="U680" s="6593">
        <v>1880</v>
      </c>
      <c r="V680" s="119"/>
      <c r="W680" s="1305"/>
      <c r="X680" s="119"/>
      <c r="Y680" s="119"/>
      <c r="Z680" s="119"/>
      <c r="AA680" s="115"/>
      <c r="AB680" s="115"/>
      <c r="AC680" s="1300">
        <f>IF(OR(BX680="Close to Ear",BX680="Close to Head"),"Head",IF(BX680="Extremity","Extremity","Body"))</f>
        <v/>
      </c>
      <c r="AD680" s="1301">
        <f>CA680</f>
        <v/>
      </c>
      <c r="AE680" s="1299">
        <f>CB680</f>
        <v/>
      </c>
      <c r="AF680" s="115"/>
      <c r="AG680" s="1302">
        <f>IF(OR(AZ680="",BA680=""),"N/A",IF(DC680="Pass","P","F"))</f>
        <v/>
      </c>
      <c r="AH680" s="129"/>
      <c r="AI680" s="129"/>
      <c r="AJ680" s="129"/>
      <c r="AK680" s="119"/>
      <c r="AL680" s="115"/>
      <c r="AM680" s="119"/>
      <c r="AN680" s="119"/>
      <c r="AO680" s="692"/>
      <c r="AP680" s="692"/>
      <c r="AQ680" s="692"/>
      <c r="AR680" s="692"/>
      <c r="AS680" s="692"/>
      <c r="AT680" s="1303">
        <f>IF(AC680="Extremity",IF(CG680="","",CG680),"")</f>
        <v/>
      </c>
      <c r="AU680" s="1303">
        <f>IF(AC680="Extremity",IF(CH680="","",CH680),"")</f>
        <v/>
      </c>
      <c r="AV680" s="1304">
        <f>IF(AC680="Extremity","",IF(CE680="","",CE680))</f>
        <v/>
      </c>
      <c r="AW680" s="1304">
        <f>IF(AD680="Extremity","",IF(CF680="","",CF680))</f>
        <v/>
      </c>
      <c r="AX680" s="1305">
        <f>DL680</f>
        <v/>
      </c>
      <c r="AY680" s="1305">
        <f>DQ680</f>
        <v/>
      </c>
      <c r="AZ680" s="3377">
        <f>IF(AC680="Extremity",IF(DA680="","",DA680),"")</f>
        <v/>
      </c>
      <c r="BA680" s="3378">
        <f>IF(AC680="Extremity","",IF(CT680="","",CT680))</f>
        <v/>
      </c>
      <c r="BB680" s="1305">
        <f>IF(AC680="Extremity",IF(DB680="","",DB680),"")</f>
        <v/>
      </c>
      <c r="BC680" s="1304">
        <f>IF(AC680="Extremity","",IF(CZ680="","",CZ680))</f>
        <v/>
      </c>
      <c r="BD680" s="1305">
        <f>DD680</f>
        <v/>
      </c>
      <c r="BE680" s="132">
        <f>DE680</f>
        <v/>
      </c>
      <c r="BF680" s="133">
        <f>DF680*60</f>
        <v/>
      </c>
      <c r="BG680" s="121">
        <f>BE680</f>
        <v/>
      </c>
      <c r="BH680" s="133">
        <f>DG680*60</f>
        <v/>
      </c>
      <c r="BI680" s="133">
        <f>DH680</f>
        <v/>
      </c>
      <c r="BJ680" s="117"/>
      <c r="BK680" s="812">
        <f>Overview!$E$7</f>
        <v/>
      </c>
      <c r="BL680" s="117"/>
      <c r="BM680" s="834">
        <f>DI680</f>
        <v/>
      </c>
      <c r="BN680" s="812">
        <f>Overview!$P$153</f>
        <v/>
      </c>
      <c r="BO680" s="117"/>
      <c r="BP680" s="117"/>
      <c r="BQ680" s="115"/>
      <c r="BR680" s="1478"/>
      <c r="BS680" s="1541"/>
      <c r="BT680" s="1889" t="inlineStr">
        <is>
          <t>5G</t>
        </is>
      </c>
      <c r="BU680" s="1816" t="inlineStr">
        <is>
          <t>n2</t>
        </is>
      </c>
      <c r="BV680" s="595">
        <f>Overview!$H$28</f>
        <v/>
      </c>
      <c r="BW680" s="1865"/>
      <c r="BX680" s="1816" t="inlineStr">
        <is>
          <t>Body</t>
        </is>
      </c>
      <c r="BY680" s="1009"/>
      <c r="BZ680" s="1724"/>
      <c r="CA680" s="1072" t="inlineStr">
        <is>
          <t>Back Face</t>
        </is>
      </c>
      <c r="CB680" s="200">
        <v>5</v>
      </c>
      <c r="CC680" s="864">
        <f>IF(COUNT('Conducted 5G'!$AH$3:$AH$20)=0,376000,INDEX('Conducted 5G'!$T$3:$T$20,MATCH(MAX('Conducted 5G'!$AH$3:$AH$20),'Conducted 5G'!$AH$3:$AH$20,0)))</f>
        <v>376000</v>
      </c>
      <c r="CD680" s="864">
        <f>IF(COUNT('Conducted 5G'!$AH$3:$AH$20)=0,1880,INDEX('Conducted 5G'!$U$3:$U$20,MATCH(MAX('Conducted 5G'!$AH$3:$AH$20),'Conducted 5G'!$AH$3:$AH$20,0)))</f>
        <v>1880</v>
      </c>
      <c r="CE680" s="7234"/>
      <c r="CF680" s="7288"/>
      <c r="CG680" s="6706"/>
      <c r="CH680" s="6706"/>
      <c r="CI680" s="225">
        <f>BY680</f>
        <v/>
      </c>
      <c r="CJ680" s="237">
        <f>BZ680</f>
        <v/>
      </c>
      <c r="CK680" s="223">
        <f>CA680</f>
        <v/>
      </c>
      <c r="CL680" s="237">
        <f>CC680</f>
        <v/>
      </c>
      <c r="CM680" s="237">
        <f>CD680</f>
        <v/>
      </c>
      <c r="CN680" s="1527"/>
      <c r="CO680" s="1579"/>
      <c r="CP680" s="7214">
        <f>IF(CF680=""," ",IF(ABS(CE680-CF680)&lt;=0.1,"Valid","Not valid"))</f>
        <v/>
      </c>
      <c r="CQ680" s="1674">
        <f> IF(CE680="","",IF(AND(CE680&lt;&gt;"",CF680=""),IF(CE680&gt;=0.8,"Medir+Sig Max","No"),IF(CF680&lt;&gt;"",IF(CF680&gt;=0.8,"Medir+Sig Max","No"),"")))</f>
        <v/>
      </c>
      <c r="CR680" s="6927">
        <f>IF(UPPER('SAR FCC-ISED'!$CQ$1)="X",IF(CF680=""," ",IF((ABS(CE680)&lt;5)*AND(ABS(CF680)&lt;5)*AND(ABS(CT680)&lt;5),"Solo si es max","Medir")),IF(CF680=""," ",IF((ABS(CE680)&lt;1)*AND(ABS(CF680)&lt;1)*AND(ABS(CT680)&lt;1),"Solo si es max","Medir")))</f>
        <v/>
      </c>
      <c r="CS680" s="1674"/>
      <c r="CT680" s="220">
        <f>IF(CO680="",IF(AND(CE680="",CF680=""),"",IF(CF680="",IF(DQ680&gt;1,ROUND(DQ680*CE680,3),CE680),IF(DQ680&gt;1,ROUND(DQ680*CF680,3),CF680))),IF(AND(CE680="",CF680=""),"",IF(CF680="",IF(DQ680&gt;1,ROUND(DQ680*CE680*(1/(CO680)),3),CE680*(1/(CO680))),IF(DQ680&gt;1,ROUND(DQ680*CF680*(1/(CO680)),3),CF680*(1/(CO680))))))</f>
        <v/>
      </c>
      <c r="CU680" s="224">
        <f>BY680</f>
        <v/>
      </c>
      <c r="CV680" s="237">
        <f>BZ680</f>
        <v/>
      </c>
      <c r="CW680" s="237">
        <f>CA680</f>
        <v/>
      </c>
      <c r="CX680" s="224">
        <f>CC680</f>
        <v/>
      </c>
      <c r="CY680" s="237">
        <f>CD680</f>
        <v/>
      </c>
      <c r="CZ680" s="7474">
        <f>IF(COUNTIF(Overview!K12:K14,TRUE)&gt;0,1.6,IF(COUNTIF(Overview!L12:L14,TRUE)&gt;0,8,0))</f>
        <v/>
      </c>
      <c r="DA680" s="1788"/>
      <c r="DB680" s="7483"/>
      <c r="DC680" s="844">
        <f>IF(CT680="","",IF(CT680&gt;CZ680,"Fail","Pass"))</f>
        <v/>
      </c>
      <c r="DD680" s="402"/>
      <c r="DE680" s="1565">
        <f>MyTimestamp(DC680)</f>
        <v/>
      </c>
      <c r="DF680" s="1531">
        <f>IF(COUNT(CE680:CH680)=1,15,IF(COUNT(CE680:CH680)=0,0,30))</f>
        <v/>
      </c>
      <c r="DG680" s="1532">
        <f>IF(DF680=0,0,2)</f>
        <v/>
      </c>
      <c r="DH680" s="1866"/>
      <c r="DI680" s="1866"/>
      <c r="DJ680" s="1863"/>
      <c r="DK680" s="1789"/>
      <c r="DL680" s="1574">
        <f>10^(CN680/20)*100-100</f>
        <v/>
      </c>
      <c r="DM680" s="973"/>
      <c r="DN680" s="973"/>
      <c r="DO680" s="973">
        <f>IF(DM680="","",10^(DM680/10))</f>
        <v/>
      </c>
      <c r="DP680" s="973">
        <f>IF(ISNUMBER(DN680)=FALSE,"",10^(DN680/10))</f>
        <v/>
      </c>
      <c r="DQ680" s="1578">
        <f>IF(AND(ISNUMBER(DO680),ISNUMBER(DP680)),IF(DO680/DP680&gt;1,ROUND((DO680)/DP680,3),1),1)</f>
        <v/>
      </c>
      <c r="DR680" s="1541"/>
      <c r="DS680" s="1541"/>
      <c r="DT680" s="1541"/>
      <c r="DU680" s="1541"/>
      <c r="DV680" s="1541"/>
      <c r="DW680" s="1541"/>
      <c r="DX680" s="1541"/>
      <c r="DY680" s="1541"/>
      <c r="DZ680" s="1541"/>
      <c r="EA680" s="1541"/>
      <c r="EB680" s="1541"/>
      <c r="EC680" s="1541"/>
      <c r="ED680" s="1541"/>
      <c r="EE680" s="1541"/>
      <c r="EF680" s="1541"/>
      <c r="EG680" s="1541"/>
      <c r="EH680" s="1541"/>
      <c r="EI680" s="1541"/>
      <c r="EJ680" s="1541"/>
      <c r="EK680" s="1541"/>
      <c r="EL680" s="1541"/>
      <c r="EM680" s="1541"/>
      <c r="EN680" s="1541"/>
      <c r="EO680" s="1541"/>
      <c r="EP680" s="1541"/>
      <c r="EQ680" s="1541"/>
      <c r="ER680" s="1541"/>
      <c r="ES680" s="1541"/>
      <c r="ET680" s="1541"/>
      <c r="EU680" s="1541"/>
      <c r="EV680" s="1541"/>
    </row>
    <row r="681" customFormat="1" ht="12.75" s="396" x14ac:dyDescent="0.2">
      <c r="A681" s="1541"/>
      <c r="B681" s="1541"/>
      <c r="C681"/>
      <c r="D681" s="1486"/>
      <c r="E681" s="1486"/>
      <c r="F681" s="672">
        <v>5.4</v>
      </c>
      <c r="G681" s="1497"/>
      <c r="H681" s="130">
        <f>BV681</f>
        <v/>
      </c>
      <c r="I681" s="130">
        <f>BW681</f>
        <v/>
      </c>
      <c r="J681" s="1299" t="inlineStr">
        <is>
          <t>5G</t>
        </is>
      </c>
      <c r="K681" s="1299" t="inlineStr">
        <is>
          <t>n2</t>
        </is>
      </c>
      <c r="L681" s="115"/>
      <c r="M681" s="130"/>
      <c r="N681" s="119"/>
      <c r="O681" s="131"/>
      <c r="P681" s="6597"/>
      <c r="Q681" s="131"/>
      <c r="R681" s="131"/>
      <c r="S681" s="130"/>
      <c r="T681" s="130">
        <v>376000</v>
      </c>
      <c r="U681" s="6593">
        <v>1880</v>
      </c>
      <c r="V681" s="119"/>
      <c r="W681" s="1305"/>
      <c r="X681" s="119"/>
      <c r="Y681" s="119"/>
      <c r="Z681" s="119"/>
      <c r="AA681" s="115"/>
      <c r="AB681" s="115"/>
      <c r="AC681" s="1300">
        <f>IF(OR(BX681="Close to Ear",BX681="Close to Head"),"Head",IF(BX681="Extremity","Extremity","Body"))</f>
        <v/>
      </c>
      <c r="AD681" s="1301">
        <f>CA681</f>
        <v/>
      </c>
      <c r="AE681" s="1299">
        <f>CB681</f>
        <v/>
      </c>
      <c r="AF681" s="115"/>
      <c r="AG681" s="1302">
        <f>IF(OR(AZ681="",BA681=""),"N/A",IF(DC681="Pass","P","F"))</f>
        <v/>
      </c>
      <c r="AH681" s="129"/>
      <c r="AI681" s="129"/>
      <c r="AJ681" s="129"/>
      <c r="AK681" s="119"/>
      <c r="AL681" s="115"/>
      <c r="AM681" s="119"/>
      <c r="AN681" s="119"/>
      <c r="AO681" s="692"/>
      <c r="AP681" s="692"/>
      <c r="AQ681" s="692"/>
      <c r="AR681" s="692"/>
      <c r="AS681" s="692"/>
      <c r="AT681" s="1303">
        <f>IF(AC681="Extremity",IF(CG681="","",CG681),"")</f>
        <v/>
      </c>
      <c r="AU681" s="1303">
        <f>IF(AC681="Extremity",IF(CH681="","",CH681),"")</f>
        <v/>
      </c>
      <c r="AV681" s="1304"/>
      <c r="AW681" s="1304">
        <f>IF(AD681="Extremity","",IF(CF681="","",CF681))</f>
        <v/>
      </c>
      <c r="AX681" s="1305">
        <f>DL681</f>
        <v/>
      </c>
      <c r="AY681" s="1305">
        <f>DQ681</f>
        <v/>
      </c>
      <c r="AZ681" s="3377">
        <f>IF(AC681="Extremity",IF(DA681="","",DA681),"")</f>
        <v/>
      </c>
      <c r="BA681" s="3378">
        <f>IF(AC681="Extremity","",IF(CT681="","",CT681))</f>
        <v/>
      </c>
      <c r="BB681" s="1305">
        <f>IF(AC681="Extremity",IF(DB681="","",DB681),"")</f>
        <v/>
      </c>
      <c r="BC681" s="1304">
        <f>IF(AC681="Extremity","",IF(CZ681="","",CZ681))</f>
        <v/>
      </c>
      <c r="BD681" s="1305">
        <f>DD681</f>
        <v/>
      </c>
      <c r="BE681" s="132">
        <f>DE681</f>
        <v/>
      </c>
      <c r="BF681" s="133">
        <f>DF681*60</f>
        <v/>
      </c>
      <c r="BG681" s="121">
        <f>BE681</f>
        <v/>
      </c>
      <c r="BH681" s="133">
        <f>DG681*60</f>
        <v/>
      </c>
      <c r="BI681" s="133">
        <f>DH681</f>
        <v/>
      </c>
      <c r="BJ681" s="117"/>
      <c r="BK681" s="812">
        <f>Overview!$E$7</f>
        <v/>
      </c>
      <c r="BL681" s="117"/>
      <c r="BM681" s="834">
        <f>DI681</f>
        <v/>
      </c>
      <c r="BN681" s="812">
        <f>Overview!$P$153</f>
        <v/>
      </c>
      <c r="BO681" s="117"/>
      <c r="BP681" s="117"/>
      <c r="BQ681" s="115"/>
      <c r="BR681" s="1478"/>
      <c r="BS681" s="1541"/>
      <c r="BT681" s="1889" t="inlineStr">
        <is>
          <t>5G</t>
        </is>
      </c>
      <c r="BU681" s="1816" t="inlineStr">
        <is>
          <t>n2</t>
        </is>
      </c>
      <c r="BV681" s="595">
        <f>Overview!$H$28</f>
        <v/>
      </c>
      <c r="BW681" s="1865"/>
      <c r="BX681" s="1816" t="inlineStr">
        <is>
          <t>Body</t>
        </is>
      </c>
      <c r="BY681" s="999"/>
      <c r="BZ681" s="1724"/>
      <c r="CA681" s="1072" t="inlineStr">
        <is>
          <t>Left Edge</t>
        </is>
      </c>
      <c r="CB681" s="200">
        <v>5</v>
      </c>
      <c r="CC681" s="864">
        <f>IF(COUNT('Conducted 5G'!$AH$3:$AH$20)=0,376000,INDEX('Conducted 5G'!$T$3:$T$20,MATCH(MAX('Conducted 5G'!$AH$3:$AH$20),'Conducted 5G'!$AH$3:$AH$20,0)))</f>
        <v>376000</v>
      </c>
      <c r="CD681" s="864">
        <f>IF(COUNT('Conducted 5G'!$AH$3:$AH$20)=0,1880,INDEX('Conducted 5G'!$U$3:$U$20,MATCH(MAX('Conducted 5G'!$AH$3:$AH$20),'Conducted 5G'!$AH$3:$AH$20,0)))</f>
        <v>1880</v>
      </c>
      <c r="CE681" s="7234"/>
      <c r="CF681" s="7234"/>
      <c r="CG681" s="6706"/>
      <c r="CH681" s="6706"/>
      <c r="CI681" s="225">
        <f>BY681</f>
        <v/>
      </c>
      <c r="CJ681" s="237">
        <f>BZ681</f>
        <v/>
      </c>
      <c r="CK681" s="223">
        <f>CA681</f>
        <v/>
      </c>
      <c r="CL681" s="237">
        <f>CC681</f>
        <v/>
      </c>
      <c r="CM681" s="237">
        <f>CD681</f>
        <v/>
      </c>
      <c r="CN681" s="1527"/>
      <c r="CO681" s="1579"/>
      <c r="CP681" s="7214">
        <f>IF(CF681=""," ",IF(ABS(CE681-CF681)&lt;=0.1,"Valid","Not valid"))</f>
        <v/>
      </c>
      <c r="CQ681" s="1674">
        <f> IF(CE681="","",IF(AND(CE681&lt;&gt;"",CF681=""),IF(CE681&gt;=0.8,"Medir+Sig Max","No"),IF(CF681&lt;&gt;"",IF(CF681&gt;=0.8,"Medir+Sig Max","No"),"")))</f>
        <v/>
      </c>
      <c r="CR681" s="6927">
        <f>IF(UPPER('SAR FCC-ISED'!$CQ$1)="X",IF(CF681=""," ",IF((ABS(CE681)&lt;5)*AND(ABS(CF681)&lt;5)*AND(ABS(CT681)&lt;5),"Solo si es max","Medir")),IF(CF681=""," ",IF((ABS(CE681)&lt;1)*AND(ABS(CF681)&lt;1)*AND(ABS(CT681)&lt;1),"Solo si es max","Medir")))</f>
        <v/>
      </c>
      <c r="CS681" s="1674"/>
      <c r="CT681" s="220">
        <f>IF(CO681="",IF(AND(CE681="",CF681=""),"",IF(CF681="",IF(DQ681&gt;1,ROUND(DQ681*CE681,3),CE681),IF(DQ681&gt;1,ROUND(DQ681*CF681,3),CF681))),IF(AND(CE681="",CF681=""),"",IF(CF681="",IF(DQ681&gt;1,ROUND(DQ681*CE681*(1/(CO681)),3),CE681*(1/(CO681))),IF(DQ681&gt;1,ROUND(DQ681*CF681*(1/(CO681)),3),CF681*(1/(CO681))))))</f>
        <v/>
      </c>
      <c r="CU681" s="224">
        <f>BY681</f>
        <v/>
      </c>
      <c r="CV681" s="237">
        <f>BZ681</f>
        <v/>
      </c>
      <c r="CW681" s="237">
        <f>CA681</f>
        <v/>
      </c>
      <c r="CX681" s="224">
        <f>CC681</f>
        <v/>
      </c>
      <c r="CY681" s="237">
        <f>CD681</f>
        <v/>
      </c>
      <c r="CZ681" s="7474">
        <f>IF(COUNTIF(Overview!K12:K14,TRUE)&gt;0,1.6,IF(COUNTIF(Overview!L12:L14,TRUE)&gt;0,8,0))</f>
        <v/>
      </c>
      <c r="DA681" s="1788"/>
      <c r="DB681" s="7483"/>
      <c r="DC681" s="844">
        <f>IF(CT681="","",IF(CT681&gt;CZ681,"Fail","Pass"))</f>
        <v/>
      </c>
      <c r="DD681" s="402"/>
      <c r="DE681" s="1565">
        <f>MyTimestamp(DC681)</f>
        <v/>
      </c>
      <c r="DF681" s="1531">
        <f>IF(COUNT(CE681:CH681)=1,15,IF(COUNT(CE681:CH681)=0,0,30))</f>
        <v/>
      </c>
      <c r="DG681" s="1532">
        <f>IF(DF681=0,0,2)</f>
        <v/>
      </c>
      <c r="DH681" s="1866"/>
      <c r="DI681" s="1866"/>
      <c r="DJ681" s="1863"/>
      <c r="DK681" s="1789"/>
      <c r="DL681" s="1574">
        <f>10^(CN681/20)*100-100</f>
        <v/>
      </c>
      <c r="DM681" s="973"/>
      <c r="DN681" s="973"/>
      <c r="DO681" s="973">
        <f>IF(DM681="","",10^(DM681/10))</f>
        <v/>
      </c>
      <c r="DP681" s="973">
        <f>IF(ISNUMBER(DN681)=FALSE,"",10^(DN681/10))</f>
        <v/>
      </c>
      <c r="DQ681" s="1578">
        <f>IF(AND(ISNUMBER(DO681),ISNUMBER(DP681)),IF(DO681/DP681&gt;1,ROUND((DO681)/DP681,3),1),1)</f>
        <v/>
      </c>
      <c r="DR681" s="1541"/>
      <c r="DS681" s="1541"/>
      <c r="DT681" s="1541"/>
      <c r="DU681" s="1541"/>
      <c r="DV681" s="1541"/>
      <c r="DW681" s="1541"/>
      <c r="DX681" s="1541"/>
      <c r="DY681" s="1541"/>
      <c r="DZ681" s="1541"/>
      <c r="EA681" s="1541"/>
      <c r="EB681" s="1541"/>
      <c r="EC681" s="1541"/>
      <c r="ED681" s="1541"/>
      <c r="EE681" s="1541"/>
      <c r="EF681" s="1541"/>
      <c r="EG681" s="1541"/>
      <c r="EH681" s="1541"/>
      <c r="EI681" s="1541"/>
      <c r="EJ681" s="1541"/>
      <c r="EK681" s="1541"/>
      <c r="EL681" s="1541"/>
      <c r="EM681" s="1541"/>
      <c r="EN681" s="1541"/>
      <c r="EO681" s="1541"/>
      <c r="EP681" s="1541"/>
      <c r="EQ681" s="1541"/>
      <c r="ER681" s="1541"/>
      <c r="ES681" s="1541"/>
      <c r="ET681" s="1541"/>
      <c r="EU681" s="1541"/>
      <c r="EV681" s="1541"/>
    </row>
    <row r="682" customFormat="1" ht="12.75" s="396" x14ac:dyDescent="0.2">
      <c r="A682" s="1541"/>
      <c r="B682" s="1541"/>
      <c r="C682"/>
      <c r="D682" s="1486"/>
      <c r="E682" s="1486"/>
      <c r="F682" s="672">
        <v>5.4</v>
      </c>
      <c r="G682" s="1497"/>
      <c r="H682" s="130">
        <f>BV682</f>
        <v/>
      </c>
      <c r="I682" s="130">
        <f>BW682</f>
        <v/>
      </c>
      <c r="J682" s="1299" t="inlineStr">
        <is>
          <t>5G</t>
        </is>
      </c>
      <c r="K682" s="1299" t="inlineStr">
        <is>
          <t>n2</t>
        </is>
      </c>
      <c r="L682" s="115"/>
      <c r="M682" s="130"/>
      <c r="N682" s="119"/>
      <c r="O682" s="131"/>
      <c r="P682" s="6597"/>
      <c r="Q682" s="131"/>
      <c r="R682" s="131"/>
      <c r="S682" s="130"/>
      <c r="T682" s="130">
        <v>376000</v>
      </c>
      <c r="U682" s="6593">
        <v>1880</v>
      </c>
      <c r="V682" s="119"/>
      <c r="W682" s="1305"/>
      <c r="X682" s="119"/>
      <c r="Y682" s="119"/>
      <c r="Z682" s="119"/>
      <c r="AA682" s="115"/>
      <c r="AB682" s="115"/>
      <c r="AC682" s="1300">
        <f>IF(OR(BX682="Close to Ear",BX682="Close to Head"),"Head",IF(BX682="Extremity","Extremity","Body"))</f>
        <v/>
      </c>
      <c r="AD682" s="1301">
        <f>CA682</f>
        <v/>
      </c>
      <c r="AE682" s="1299">
        <f>CB682</f>
        <v/>
      </c>
      <c r="AF682" s="115"/>
      <c r="AG682" s="1302">
        <f>IF(OR(AZ682="",BA682=""),"N/A",IF(DC682="Pass","P","F"))</f>
        <v/>
      </c>
      <c r="AH682" s="129"/>
      <c r="AI682" s="129"/>
      <c r="AJ682" s="129"/>
      <c r="AK682" s="119"/>
      <c r="AL682" s="115"/>
      <c r="AM682" s="119"/>
      <c r="AN682" s="119"/>
      <c r="AO682" s="692"/>
      <c r="AP682" s="692"/>
      <c r="AQ682" s="692"/>
      <c r="AR682" s="692"/>
      <c r="AS682" s="692"/>
      <c r="AT682" s="1303">
        <f>IF(AC682="Extremity",IF(CG682="","",CG682),"")</f>
        <v/>
      </c>
      <c r="AU682" s="1303">
        <f>IF(AC682="Extremity",IF(CH682="","",CH682),"")</f>
        <v/>
      </c>
      <c r="AV682" s="1304">
        <f>IF(AC682="Extremity","",IF(CE681="","",CE681))</f>
        <v/>
      </c>
      <c r="AW682" s="1304">
        <f>IF(AD682="Extremity","",IF(CF682="","",CF682))</f>
        <v/>
      </c>
      <c r="AX682" s="1305">
        <f>DL682</f>
        <v/>
      </c>
      <c r="AY682" s="1305">
        <f>DQ682</f>
        <v/>
      </c>
      <c r="AZ682" s="3377">
        <f>IF(AC682="Extremity",IF(DA682="","",DA682),"")</f>
        <v/>
      </c>
      <c r="BA682" s="3378">
        <f>IF(AC682="Extremity","",IF(CT682="","",CT682))</f>
        <v/>
      </c>
      <c r="BB682" s="1305">
        <f>IF(AC682="Extremity",IF(DB682="","",DB682),"")</f>
        <v/>
      </c>
      <c r="BC682" s="1304">
        <f>IF(AC682="Extremity","",IF(CZ682="","",CZ682))</f>
        <v/>
      </c>
      <c r="BD682" s="1305">
        <f>DD682</f>
        <v/>
      </c>
      <c r="BE682" s="132">
        <f>DE682</f>
        <v/>
      </c>
      <c r="BF682" s="133">
        <f>DF682*60</f>
        <v/>
      </c>
      <c r="BG682" s="121">
        <f>BE682</f>
        <v/>
      </c>
      <c r="BH682" s="133">
        <f>DG682*60</f>
        <v/>
      </c>
      <c r="BI682" s="133">
        <f>DH682</f>
        <v/>
      </c>
      <c r="BJ682" s="117"/>
      <c r="BK682" s="812">
        <f>Overview!$E$7</f>
        <v/>
      </c>
      <c r="BL682" s="117"/>
      <c r="BM682" s="834">
        <f>DI682</f>
        <v/>
      </c>
      <c r="BN682" s="812">
        <f>Overview!$P$153</f>
        <v/>
      </c>
      <c r="BO682" s="117"/>
      <c r="BP682" s="117"/>
      <c r="BQ682" s="115"/>
      <c r="BR682" s="1478"/>
      <c r="BS682" s="1541"/>
      <c r="BT682" s="1889" t="inlineStr">
        <is>
          <t>5G</t>
        </is>
      </c>
      <c r="BU682" s="1816" t="inlineStr">
        <is>
          <t>n2</t>
        </is>
      </c>
      <c r="BV682" s="595">
        <f>Overview!$H$28</f>
        <v/>
      </c>
      <c r="BW682" s="1865"/>
      <c r="BX682" s="1816" t="inlineStr">
        <is>
          <t>Body</t>
        </is>
      </c>
      <c r="BY682" s="1009"/>
      <c r="BZ682" s="1724"/>
      <c r="CA682" s="1072" t="inlineStr">
        <is>
          <t>Right Edge</t>
        </is>
      </c>
      <c r="CB682" s="200">
        <v>5</v>
      </c>
      <c r="CC682" s="864">
        <f>IF(COUNT('Conducted 5G'!$AH$3:$AH$20)=0,376000,INDEX('Conducted 5G'!$T$3:$T$20,MATCH(MAX('Conducted 5G'!$AH$3:$AH$20),'Conducted 5G'!$AH$3:$AH$20,0)))</f>
        <v>376000</v>
      </c>
      <c r="CD682" s="864">
        <f>IF(COUNT('Conducted 5G'!$AH$3:$AH$20)=0,1880,INDEX('Conducted 5G'!$U$3:$U$20,MATCH(MAX('Conducted 5G'!$AH$3:$AH$20),'Conducted 5G'!$AH$3:$AH$20,0)))</f>
        <v>1880</v>
      </c>
      <c r="CE682" s="7234"/>
      <c r="CF682" s="7234"/>
      <c r="CG682" s="6706"/>
      <c r="CH682" s="6706"/>
      <c r="CI682" s="225">
        <f>BY682</f>
        <v/>
      </c>
      <c r="CJ682" s="237">
        <f>BZ682</f>
        <v/>
      </c>
      <c r="CK682" s="223">
        <f>CA682</f>
        <v/>
      </c>
      <c r="CL682" s="237">
        <f>CC682</f>
        <v/>
      </c>
      <c r="CM682" s="237">
        <f>CD682</f>
        <v/>
      </c>
      <c r="CN682" s="1527"/>
      <c r="CO682" s="1579"/>
      <c r="CP682" s="7214">
        <f>IF(CF682=""," ",IF(ABS(CE682-CF682)&lt;=0.1,"Valid","Not valid"))</f>
        <v/>
      </c>
      <c r="CQ682" s="1674">
        <f> IF(CE682="","",IF(AND(CE682&lt;&gt;"",CF682=""),IF(CE682&gt;=0.8,"Medir+Sig Max","No"),IF(CF682&lt;&gt;"",IF(CF682&gt;=0.8,"Medir+Sig Max","No"),"")))</f>
        <v/>
      </c>
      <c r="CR682" s="6927">
        <f>IF(UPPER('SAR FCC-ISED'!$CQ$1)="X",IF(CF682=""," ",IF((ABS(CE682)&lt;5)*AND(ABS(CF682)&lt;5)*AND(ABS(CT682)&lt;5),"Solo si es max","Medir")),IF(CF682=""," ",IF((ABS(CE682)&lt;1)*AND(ABS(CF682)&lt;1)*AND(ABS(CT682)&lt;1),"Solo si es max","Medir")))</f>
        <v/>
      </c>
      <c r="CS682" s="1674"/>
      <c r="CT682" s="220">
        <f>IF(CO682="",IF(AND(CE682="",CF682=""),"",IF(CF682="",IF(DQ682&gt;1,ROUND(DQ682*CE682,3),CE682),IF(DQ682&gt;1,ROUND(DQ682*CF682,3),CF682))),IF(AND(CE682="",CF682=""),"",IF(CF682="",IF(DQ682&gt;1,ROUND(DQ682*CE682*(1/(CO682)),3),CE682*(1/(CO682))),IF(DQ682&gt;1,ROUND(DQ682*CF682*(1/(CO682)),3),CF682*(1/(CO682))))))</f>
        <v/>
      </c>
      <c r="CU682" s="224">
        <f>BY682</f>
        <v/>
      </c>
      <c r="CV682" s="237">
        <f>BZ682</f>
        <v/>
      </c>
      <c r="CW682" s="237">
        <f>CA682</f>
        <v/>
      </c>
      <c r="CX682" s="224">
        <f>CC682</f>
        <v/>
      </c>
      <c r="CY682" s="237">
        <f>CD682</f>
        <v/>
      </c>
      <c r="CZ682" s="7474">
        <f>IF(COUNTIF(Overview!K12:K14,TRUE)&gt;0,1.6,IF(COUNTIF(Overview!L12:L14,TRUE)&gt;0,8,0))</f>
        <v/>
      </c>
      <c r="DA682" s="1788"/>
      <c r="DB682" s="7483"/>
      <c r="DC682" s="844">
        <f>IF(CT682="","",IF(CT682&gt;CZ682,"Fail","Pass"))</f>
        <v/>
      </c>
      <c r="DD682" s="402"/>
      <c r="DE682" s="1565">
        <f>MyTimestamp(DC682)</f>
        <v/>
      </c>
      <c r="DF682" s="1531">
        <f>IF(COUNT(CE682:CH682)=1,15,IF(COUNT(CE682:CH682)=0,0,30))</f>
        <v/>
      </c>
      <c r="DG682" s="1532">
        <f>IF(DF682=0,0,2)</f>
        <v/>
      </c>
      <c r="DH682" s="1866"/>
      <c r="DI682" s="1866"/>
      <c r="DJ682" s="1863"/>
      <c r="DK682" s="1789"/>
      <c r="DL682" s="1574">
        <f>10^(CN682/20)*100-100</f>
        <v/>
      </c>
      <c r="DM682" s="973"/>
      <c r="DN682" s="973"/>
      <c r="DO682" s="973">
        <f>IF(DM682="","",10^(DM682/10))</f>
        <v/>
      </c>
      <c r="DP682" s="973">
        <f>IF(ISNUMBER(DN682)=FALSE,"",10^(DN682/10))</f>
        <v/>
      </c>
      <c r="DQ682" s="1578">
        <f>IF(AND(ISNUMBER(DO682),ISNUMBER(DP682)),IF(DO682/DP682&gt;1,ROUND((DO682)/DP682,3),1),1)</f>
        <v/>
      </c>
      <c r="DR682" s="1541"/>
      <c r="DS682" s="1541"/>
      <c r="DT682" s="1541"/>
      <c r="DU682" s="1541"/>
      <c r="DV682" s="1541"/>
      <c r="DW682" s="1541"/>
      <c r="DX682" s="1541"/>
      <c r="DY682" s="1541"/>
      <c r="DZ682" s="1541"/>
      <c r="EA682" s="1541"/>
      <c r="EB682" s="1541"/>
      <c r="EC682" s="1541"/>
      <c r="ED682" s="1541"/>
      <c r="EE682" s="1541"/>
      <c r="EF682" s="1541"/>
      <c r="EG682" s="1541"/>
      <c r="EH682" s="1541"/>
      <c r="EI682" s="1541"/>
      <c r="EJ682" s="1541"/>
      <c r="EK682" s="1541"/>
      <c r="EL682" s="1541"/>
      <c r="EM682" s="1541"/>
      <c r="EN682" s="1541"/>
      <c r="EO682" s="1541"/>
      <c r="EP682" s="1541"/>
      <c r="EQ682" s="1541"/>
      <c r="ER682" s="1541"/>
      <c r="ES682" s="1541"/>
      <c r="ET682" s="1541"/>
      <c r="EU682" s="1541"/>
      <c r="EV682" s="1541"/>
    </row>
    <row r="683" customFormat="1" ht="12.75" s="396" x14ac:dyDescent="0.2">
      <c r="A683" s="1541"/>
      <c r="B683" s="1541"/>
      <c r="C683"/>
      <c r="D683" s="1486"/>
      <c r="E683" s="1486"/>
      <c r="F683" s="672">
        <v>5.4</v>
      </c>
      <c r="G683" s="1497"/>
      <c r="H683" s="130">
        <f>BV683</f>
        <v/>
      </c>
      <c r="I683" s="130">
        <f>BW683</f>
        <v/>
      </c>
      <c r="J683" s="1299" t="inlineStr">
        <is>
          <t>5G</t>
        </is>
      </c>
      <c r="K683" s="1299" t="inlineStr">
        <is>
          <t>n2</t>
        </is>
      </c>
      <c r="L683" s="115"/>
      <c r="M683" s="130"/>
      <c r="N683" s="119"/>
      <c r="O683" s="131"/>
      <c r="P683" s="6597"/>
      <c r="Q683" s="131"/>
      <c r="R683" s="131"/>
      <c r="S683" s="130"/>
      <c r="T683" s="130">
        <v>376000</v>
      </c>
      <c r="U683" s="6593">
        <v>1880</v>
      </c>
      <c r="V683" s="119"/>
      <c r="W683" s="1305"/>
      <c r="X683" s="119"/>
      <c r="Y683" s="119"/>
      <c r="Z683" s="119"/>
      <c r="AA683" s="115"/>
      <c r="AB683" s="115"/>
      <c r="AC683" s="1300">
        <f>IF(OR(BX683="Close to Ear",BX683="Close to Head"),"Head",IF(BX683="Extremity","Extremity","Body"))</f>
        <v/>
      </c>
      <c r="AD683" s="1301">
        <f>CA683</f>
        <v/>
      </c>
      <c r="AE683" s="1299">
        <f>CB683</f>
        <v/>
      </c>
      <c r="AF683" s="115"/>
      <c r="AG683" s="1302">
        <f>IF(OR(AZ683="",BA683=""),"N/A",IF(DC683="Pass","P","F"))</f>
        <v/>
      </c>
      <c r="AH683" s="129"/>
      <c r="AI683" s="129"/>
      <c r="AJ683" s="129"/>
      <c r="AK683" s="119"/>
      <c r="AL683" s="115"/>
      <c r="AM683" s="119"/>
      <c r="AN683" s="119"/>
      <c r="AO683" s="692"/>
      <c r="AP683" s="692"/>
      <c r="AQ683" s="692"/>
      <c r="AR683" s="692"/>
      <c r="AS683" s="692"/>
      <c r="AT683" s="1303">
        <f>IF(AC683="Extremity",IF(CG683="","",CG683),"")</f>
        <v/>
      </c>
      <c r="AU683" s="1303">
        <f>IF(AC683="Extremity",IF(CH683="","",CH683),"")</f>
        <v/>
      </c>
      <c r="AV683" s="1304">
        <f>IF(AC683="Extremity","",IF(CE683="","",CE683))</f>
        <v/>
      </c>
      <c r="AW683" s="1304">
        <f>IF(AD683="Extremity","",IF(CF683="","",CF683))</f>
        <v/>
      </c>
      <c r="AX683" s="1305">
        <f>DL683</f>
        <v/>
      </c>
      <c r="AY683" s="1305">
        <f>DQ683</f>
        <v/>
      </c>
      <c r="AZ683" s="3377">
        <f>IF(AC683="Extremity",IF(DA683="","",DA683),"")</f>
        <v/>
      </c>
      <c r="BA683" s="3378">
        <f>IF(AC683="Extremity","",IF(CT683="","",CT683))</f>
        <v/>
      </c>
      <c r="BB683" s="1305">
        <f>IF(AC683="Extremity",IF(DB683="","",DB683),"")</f>
        <v/>
      </c>
      <c r="BC683" s="1304">
        <f>IF(AC683="Extremity","",IF(CZ683="","",CZ683))</f>
        <v/>
      </c>
      <c r="BD683" s="1305">
        <f>DD683</f>
        <v/>
      </c>
      <c r="BE683" s="132">
        <f>DE683</f>
        <v/>
      </c>
      <c r="BF683" s="133">
        <f>DF683*60</f>
        <v/>
      </c>
      <c r="BG683" s="121">
        <f>BE683</f>
        <v/>
      </c>
      <c r="BH683" s="133">
        <f>DG683*60</f>
        <v/>
      </c>
      <c r="BI683" s="133">
        <f>DH683</f>
        <v/>
      </c>
      <c r="BJ683" s="117"/>
      <c r="BK683" s="812">
        <f>Overview!$E$7</f>
        <v/>
      </c>
      <c r="BL683" s="117"/>
      <c r="BM683" s="834">
        <f>DI683</f>
        <v/>
      </c>
      <c r="BN683" s="812">
        <f>Overview!$P$153</f>
        <v/>
      </c>
      <c r="BO683" s="117"/>
      <c r="BP683" s="117"/>
      <c r="BQ683" s="115"/>
      <c r="BR683" s="1478"/>
      <c r="BS683" s="1541"/>
      <c r="BT683" s="1889" t="inlineStr">
        <is>
          <t>5G</t>
        </is>
      </c>
      <c r="BU683" s="1816" t="inlineStr">
        <is>
          <t>n2</t>
        </is>
      </c>
      <c r="BV683" s="595">
        <f>Overview!$H$28</f>
        <v/>
      </c>
      <c r="BW683" s="1865"/>
      <c r="BX683" s="1816" t="inlineStr">
        <is>
          <t>Body</t>
        </is>
      </c>
      <c r="BY683" s="1009"/>
      <c r="BZ683" s="1724"/>
      <c r="CA683" s="1072" t="inlineStr">
        <is>
          <t>Top Edge</t>
        </is>
      </c>
      <c r="CB683" s="200">
        <v>5</v>
      </c>
      <c r="CC683" s="864">
        <f>IF(COUNT('Conducted 5G'!$AH$3:$AH$20)=0,376000,INDEX('Conducted 5G'!$T$3:$T$20,MATCH(MAX('Conducted 5G'!$AH$3:$AH$20),'Conducted 5G'!$AH$3:$AH$20,0)))</f>
        <v>376000</v>
      </c>
      <c r="CD683" s="864">
        <f>IF(COUNT('Conducted 5G'!$AH$3:$AH$20)=0,1880,INDEX('Conducted 5G'!$U$3:$U$20,MATCH(MAX('Conducted 5G'!$AH$3:$AH$20),'Conducted 5G'!$AH$3:$AH$20,0)))</f>
        <v>1880</v>
      </c>
      <c r="CE683" s="7234"/>
      <c r="CF683" s="7234"/>
      <c r="CG683" s="6706"/>
      <c r="CH683" s="6706"/>
      <c r="CI683" s="225">
        <f>BY683</f>
        <v/>
      </c>
      <c r="CJ683" s="237">
        <f>BZ683</f>
        <v/>
      </c>
      <c r="CK683" s="223">
        <f>CA683</f>
        <v/>
      </c>
      <c r="CL683" s="237">
        <f>CC683</f>
        <v/>
      </c>
      <c r="CM683" s="237">
        <f>CD683</f>
        <v/>
      </c>
      <c r="CN683" s="1527"/>
      <c r="CO683" s="1579"/>
      <c r="CP683" s="7214">
        <f>IF(CF683=""," ",IF(ABS(CE683-CF683)&lt;=0.1,"Valid","Not valid"))</f>
        <v/>
      </c>
      <c r="CQ683" s="1674">
        <f> IF(CE683="","",IF(AND(CE683&lt;&gt;"",CF683=""),IF(CE683&gt;=0.8,"Medir+Sig Max","No"),IF(CF683&lt;&gt;"",IF(CF683&gt;=0.8,"Medir+Sig Max","No"),"")))</f>
        <v/>
      </c>
      <c r="CR683" s="6927">
        <f>IF(UPPER('SAR FCC-ISED'!$CQ$1)="X",IF(CF683=""," ",IF((ABS(CE683)&lt;5)*AND(ABS(CF683)&lt;5)*AND(ABS(CT683)&lt;5),"Solo si es max","Medir")),IF(CF683=""," ",IF((ABS(CE683)&lt;1)*AND(ABS(CF683)&lt;1)*AND(ABS(CT683)&lt;1),"Solo si es max","Medir")))</f>
        <v/>
      </c>
      <c r="CS683" s="1674"/>
      <c r="CT683" s="220">
        <f>IF(CO683="",IF(AND(CE683="",CF683=""),"",IF(CF683="",IF(DQ683&gt;1,ROUND(DQ683*CE683,3),CE683),IF(DQ683&gt;1,ROUND(DQ683*CF683,3),CF683))),IF(AND(CE683="",CF683=""),"",IF(CF683="",IF(DQ683&gt;1,ROUND(DQ683*CE683*(1/(CO683)),3),CE683*(1/(CO683))),IF(DQ683&gt;1,ROUND(DQ683*CF683*(1/(CO683)),3),CF683*(1/(CO683))))))</f>
        <v/>
      </c>
      <c r="CU683" s="224">
        <f>BY683</f>
        <v/>
      </c>
      <c r="CV683" s="237">
        <f>BZ683</f>
        <v/>
      </c>
      <c r="CW683" s="237">
        <f>CA683</f>
        <v/>
      </c>
      <c r="CX683" s="224">
        <f>CC683</f>
        <v/>
      </c>
      <c r="CY683" s="237">
        <f>CD683</f>
        <v/>
      </c>
      <c r="CZ683" s="7474">
        <f>IF(COUNTIF(Overview!K12:K14,TRUE)&gt;0,1.6,IF(COUNTIF(Overview!L12:L14,TRUE)&gt;0,8,0))</f>
        <v/>
      </c>
      <c r="DA683" s="1788"/>
      <c r="DB683" s="7483"/>
      <c r="DC683" s="844">
        <f>IF(CT683="","",IF(CT683&gt;CZ683,"Fail","Pass"))</f>
        <v/>
      </c>
      <c r="DD683" s="402"/>
      <c r="DE683" s="1565">
        <f>MyTimestamp(DC683)</f>
        <v/>
      </c>
      <c r="DF683" s="1531">
        <f>IF(COUNT(CE683:CH683)=1,15,IF(COUNT(CE683:CH683)=0,0,30))</f>
        <v/>
      </c>
      <c r="DG683" s="1532">
        <f>IF(DF683=0,0,2)</f>
        <v/>
      </c>
      <c r="DH683" s="1866"/>
      <c r="DI683" s="1866"/>
      <c r="DJ683" s="1863"/>
      <c r="DK683" s="1789"/>
      <c r="DL683" s="1574">
        <f>10^(CN683/20)*100-100</f>
        <v/>
      </c>
      <c r="DM683" s="973"/>
      <c r="DN683" s="973"/>
      <c r="DO683" s="973">
        <f>IF(DM683="","",10^(DM683/10))</f>
        <v/>
      </c>
      <c r="DP683" s="973">
        <f>IF(ISNUMBER(DN683)=FALSE,"",10^(DN683/10))</f>
        <v/>
      </c>
      <c r="DQ683" s="1578">
        <f>IF(AND(ISNUMBER(DO683),ISNUMBER(DP683)),IF(DO683/DP683&gt;1,ROUND((DO683)/DP683,3),1),1)</f>
        <v/>
      </c>
      <c r="DR683" s="1541"/>
      <c r="DS683" s="1541"/>
      <c r="DT683" s="1541"/>
      <c r="DU683" s="1541"/>
      <c r="DV683" s="1541"/>
      <c r="DW683" s="1541"/>
      <c r="DX683" s="1541"/>
      <c r="DY683" s="1541"/>
      <c r="DZ683" s="1541"/>
      <c r="EA683" s="1541"/>
      <c r="EB683" s="1541"/>
      <c r="EC683" s="1541"/>
      <c r="ED683" s="1541"/>
      <c r="EE683" s="1541"/>
      <c r="EF683" s="1541"/>
      <c r="EG683" s="1541"/>
      <c r="EH683" s="1541"/>
      <c r="EI683" s="1541"/>
      <c r="EJ683" s="1541"/>
      <c r="EK683" s="1541"/>
      <c r="EL683" s="1541"/>
      <c r="EM683" s="1541"/>
      <c r="EN683" s="1541"/>
      <c r="EO683" s="1541"/>
      <c r="EP683" s="1541"/>
      <c r="EQ683" s="1541"/>
      <c r="ER683" s="1541"/>
      <c r="ES683" s="1541"/>
      <c r="ET683" s="1541"/>
      <c r="EU683" s="1541"/>
      <c r="EV683" s="1541"/>
    </row>
    <row r="684" customFormat="1" ht="12.75" s="396" x14ac:dyDescent="0.2">
      <c r="A684" s="1541"/>
      <c r="B684" s="1541"/>
      <c r="C684"/>
      <c r="D684" s="1486"/>
      <c r="E684" s="1486"/>
      <c r="F684" s="672">
        <v>5.4</v>
      </c>
      <c r="G684" s="1497"/>
      <c r="H684" s="130">
        <f>BV684</f>
        <v/>
      </c>
      <c r="I684" s="130">
        <f>BW684</f>
        <v/>
      </c>
      <c r="J684" s="1299" t="inlineStr">
        <is>
          <t>5G</t>
        </is>
      </c>
      <c r="K684" s="1299" t="inlineStr">
        <is>
          <t>n2</t>
        </is>
      </c>
      <c r="L684" s="115"/>
      <c r="M684" s="130"/>
      <c r="N684" s="119"/>
      <c r="O684" s="131"/>
      <c r="P684" s="6597"/>
      <c r="Q684" s="131"/>
      <c r="R684" s="131"/>
      <c r="S684" s="130"/>
      <c r="T684" s="130">
        <v>376000</v>
      </c>
      <c r="U684" s="6593">
        <v>1880</v>
      </c>
      <c r="V684" s="119"/>
      <c r="W684" s="1305"/>
      <c r="X684" s="119"/>
      <c r="Y684" s="119"/>
      <c r="Z684" s="119"/>
      <c r="AA684" s="115"/>
      <c r="AB684" s="115"/>
      <c r="AC684" s="1300">
        <f>IF(OR(BX684="Close to Ear",BX684="Close to Head"),"Head",IF(BX684="Extremity","Extremity","Body"))</f>
        <v/>
      </c>
      <c r="AD684" s="1301">
        <f>CA684</f>
        <v/>
      </c>
      <c r="AE684" s="1299">
        <f>CB684</f>
        <v/>
      </c>
      <c r="AF684" s="115"/>
      <c r="AG684" s="1302">
        <f>IF(OR(AZ684="",BA684=""),"N/A",IF(DC684="Pass","P","F"))</f>
        <v/>
      </c>
      <c r="AH684" s="129"/>
      <c r="AI684" s="129"/>
      <c r="AJ684" s="129"/>
      <c r="AK684" s="119"/>
      <c r="AL684" s="115"/>
      <c r="AM684" s="119"/>
      <c r="AN684" s="119"/>
      <c r="AO684" s="692"/>
      <c r="AP684" s="692"/>
      <c r="AQ684" s="692"/>
      <c r="AR684" s="692"/>
      <c r="AS684" s="692"/>
      <c r="AT684" s="1303">
        <f>IF(AC684="Extremity",IF(CG684="","",CG684),"")</f>
        <v/>
      </c>
      <c r="AU684" s="1303">
        <f>IF(AC684="Extremity",IF(CH684="","",CH684),"")</f>
        <v/>
      </c>
      <c r="AV684" s="1304">
        <f>IF(AC684="Extremity","",IF(CE684="","",CE684))</f>
        <v/>
      </c>
      <c r="AW684" s="1304">
        <f>IF(AD684="Extremity","",IF(CF684="","",CF684))</f>
        <v/>
      </c>
      <c r="AX684" s="1305">
        <f>DL684</f>
        <v/>
      </c>
      <c r="AY684" s="1305">
        <f>DQ684</f>
        <v/>
      </c>
      <c r="AZ684" s="3377">
        <f>IF(AC684="Extremity",IF(DA684="","",DA684),"")</f>
        <v/>
      </c>
      <c r="BA684" s="3378">
        <f>IF(AC684="Extremity","",IF(CT684="","",CT684))</f>
        <v/>
      </c>
      <c r="BB684" s="1305">
        <f>IF(AC684="Extremity",IF(DB684="","",DB684),"")</f>
        <v/>
      </c>
      <c r="BC684" s="1304">
        <f>IF(AC684="Extremity","",IF(CZ684="","",CZ684))</f>
        <v/>
      </c>
      <c r="BD684" s="1305">
        <f>DD684</f>
        <v/>
      </c>
      <c r="BE684" s="132">
        <f>DE684</f>
        <v/>
      </c>
      <c r="BF684" s="133">
        <f>DF684*60</f>
        <v/>
      </c>
      <c r="BG684" s="121">
        <f>BE684</f>
        <v/>
      </c>
      <c r="BH684" s="133">
        <f>DG684*60</f>
        <v/>
      </c>
      <c r="BI684" s="133">
        <f>DH684</f>
        <v/>
      </c>
      <c r="BJ684" s="117"/>
      <c r="BK684" s="812">
        <f>Overview!$E$7</f>
        <v/>
      </c>
      <c r="BL684" s="117"/>
      <c r="BM684" s="834">
        <f>DI684</f>
        <v/>
      </c>
      <c r="BN684" s="812">
        <f>Overview!$P$153</f>
        <v/>
      </c>
      <c r="BO684" s="117"/>
      <c r="BP684" s="117"/>
      <c r="BQ684" s="115"/>
      <c r="BR684" s="1478"/>
      <c r="BS684" s="1541"/>
      <c r="BT684" s="1890" t="inlineStr">
        <is>
          <t>5G</t>
        </is>
      </c>
      <c r="BU684" s="1818" t="inlineStr">
        <is>
          <t>n2</t>
        </is>
      </c>
      <c r="BV684" s="589">
        <f>Overview!$H$30</f>
        <v/>
      </c>
      <c r="BW684" s="1865"/>
      <c r="BX684" s="1818" t="inlineStr">
        <is>
          <t>Body</t>
        </is>
      </c>
      <c r="BY684" s="1009"/>
      <c r="BZ684" s="1724"/>
      <c r="CA684" s="1960" t="inlineStr">
        <is>
          <t>Bottom Edge</t>
        </is>
      </c>
      <c r="CB684" s="200">
        <v>5</v>
      </c>
      <c r="CC684" s="1101">
        <f>IF(COUNT('Conducted 5G'!$AH$3:$AH$20)=0,376000,INDEX('Conducted 5G'!$T$3:$T$20,MATCH(MAX('Conducted 5G'!$AH$3:$AH$20),'Conducted 5G'!$AH$3:$AH$20,0)))</f>
        <v>376000</v>
      </c>
      <c r="CD684" s="1101">
        <f>IF(COUNT('Conducted 5G'!$AH$3:$AH$20)=0,1880,INDEX('Conducted 5G'!$U$3:$U$20,MATCH(MAX('Conducted 5G'!$AH$3:$AH$20),'Conducted 5G'!$AH$3:$AH$20,0)))</f>
        <v>1880</v>
      </c>
      <c r="CE684" s="7234"/>
      <c r="CF684" s="7234"/>
      <c r="CG684" s="6706"/>
      <c r="CH684" s="6706"/>
      <c r="CI684" s="225">
        <f>BY684</f>
        <v/>
      </c>
      <c r="CJ684" s="237">
        <f>BZ684</f>
        <v/>
      </c>
      <c r="CK684" s="223">
        <f>CA684</f>
        <v/>
      </c>
      <c r="CL684" s="237">
        <f>CC684</f>
        <v/>
      </c>
      <c r="CM684" s="237">
        <f>CD684</f>
        <v/>
      </c>
      <c r="CN684" s="1527"/>
      <c r="CO684" s="1579"/>
      <c r="CP684" s="7214">
        <f>IF(CF684=""," ",IF(ABS(CE684-CF684)&lt;=0.1,"Valid","Not valid"))</f>
        <v/>
      </c>
      <c r="CQ684" s="1674">
        <f> IF(CE684="","",IF(AND(CE684&lt;&gt;"",CF684=""),IF(CE684&gt;=0.8,"Medir+Sig Max","No"),IF(CF684&lt;&gt;"",IF(CF684&gt;=0.8,"Medir+Sig Max","No"),"")))</f>
        <v/>
      </c>
      <c r="CR684" s="6927">
        <f>IF(UPPER('SAR FCC-ISED'!$CQ$1)="X",IF(CF684=""," ",IF((ABS(CE684)&lt;5)*AND(ABS(CF684)&lt;5)*AND(ABS(CT684)&lt;5),"Solo si es max","Medir")),IF(CF684=""," ",IF((ABS(CE684)&lt;1)*AND(ABS(CF684)&lt;1)*AND(ABS(CT684)&lt;1),"Solo si es max","Medir")))</f>
        <v/>
      </c>
      <c r="CS684" s="1674"/>
      <c r="CT684" s="220">
        <f>IF(CO684="",IF(AND(CE684="",CF684=""),"",IF(CF684="",IF(DQ684&gt;1,ROUND(DQ684*CE684,3),CE684),IF(DQ684&gt;1,ROUND(DQ684*CF684,3),CF684))),IF(AND(CE684="",CF684=""),"",IF(CF684="",IF(DQ684&gt;1,ROUND(DQ684*CE684*(1/(CO684)),3),CE684*(1/(CO684))),IF(DQ684&gt;1,ROUND(DQ684*CF684*(1/(CO684)),3),CF684*(1/(CO684))))))</f>
        <v/>
      </c>
      <c r="CU684" s="224">
        <f>BY684</f>
        <v/>
      </c>
      <c r="CV684" s="237">
        <f>BZ684</f>
        <v/>
      </c>
      <c r="CW684" s="237">
        <f>CA684</f>
        <v/>
      </c>
      <c r="CX684" s="224">
        <f>CC684</f>
        <v/>
      </c>
      <c r="CY684" s="237">
        <f>CD684</f>
        <v/>
      </c>
      <c r="CZ684" s="7474">
        <f>IF(COUNTIF(Overview!K12:K14,TRUE)&gt;0,1.6,IF(COUNTIF(Overview!L12:L14,TRUE)&gt;0,8,0))</f>
        <v/>
      </c>
      <c r="DA684" s="1788"/>
      <c r="DB684" s="7483"/>
      <c r="DC684" s="844">
        <f>IF(CT684="","",IF(CT684&gt;CZ684,"Fail","Pass"))</f>
        <v/>
      </c>
      <c r="DD684" s="402"/>
      <c r="DE684" s="1565">
        <f>MyTimestamp(DC684)</f>
        <v/>
      </c>
      <c r="DF684" s="1531">
        <f>IF(COUNT(CE684:CH684)=1,15,IF(COUNT(CE684:CH684)=0,0,30))</f>
        <v/>
      </c>
      <c r="DG684" s="1532">
        <f>IF(DF684=0,0,2)</f>
        <v/>
      </c>
      <c r="DH684" s="1866"/>
      <c r="DI684" s="1866"/>
      <c r="DJ684" s="1863"/>
      <c r="DK684" s="1789"/>
      <c r="DL684" s="1574">
        <f>10^(CN684/20)*100-100</f>
        <v/>
      </c>
      <c r="DM684" s="973"/>
      <c r="DN684" s="973"/>
      <c r="DO684" s="973">
        <f>IF(DM684="","",10^(DM684/10))</f>
        <v/>
      </c>
      <c r="DP684" s="973">
        <f>IF(ISNUMBER(DN684)=FALSE,"",10^(DN684/10))</f>
        <v/>
      </c>
      <c r="DQ684" s="1578">
        <f>IF(AND(ISNUMBER(DO684),ISNUMBER(DP684)),IF(DO684/DP684&gt;1,ROUND((DO684)/DP684,3),1),1)</f>
        <v/>
      </c>
      <c r="DR684" s="1541"/>
      <c r="DS684" s="1541"/>
      <c r="DT684" s="1541"/>
      <c r="DU684" s="1541"/>
      <c r="DV684" s="1541"/>
      <c r="DW684" s="1541"/>
      <c r="DX684" s="1541"/>
      <c r="DY684" s="1541"/>
      <c r="DZ684" s="1541"/>
      <c r="EA684" s="1541"/>
      <c r="EB684" s="1541"/>
      <c r="EC684" s="1541"/>
      <c r="ED684" s="1541"/>
      <c r="EE684" s="1541"/>
      <c r="EF684" s="1541"/>
      <c r="EG684" s="1541"/>
      <c r="EH684" s="1541"/>
      <c r="EI684" s="1541"/>
      <c r="EJ684" s="1541"/>
      <c r="EK684" s="1541"/>
      <c r="EL684" s="1541"/>
      <c r="EM684" s="1541"/>
      <c r="EN684" s="1541"/>
      <c r="EO684" s="1541"/>
      <c r="EP684" s="1541"/>
      <c r="EQ684" s="1541"/>
      <c r="ER684" s="1541"/>
      <c r="ES684" s="1541"/>
      <c r="ET684" s="1541"/>
      <c r="EU684" s="1541"/>
      <c r="EV684" s="1541"/>
    </row>
    <row r="685" customFormat="1" ht="12.75" s="396" x14ac:dyDescent="0.2">
      <c r="A685" s="1541"/>
      <c r="B685" s="1541"/>
      <c r="C685"/>
      <c r="D685" s="1486"/>
      <c r="E685" s="1486"/>
      <c r="F685" s="672">
        <v>5.4</v>
      </c>
      <c r="G685" s="1497"/>
      <c r="H685" s="130">
        <f>BV685</f>
        <v/>
      </c>
      <c r="I685" s="130">
        <f>BW685</f>
        <v/>
      </c>
      <c r="J685" s="1299" t="inlineStr">
        <is>
          <t>5G</t>
        </is>
      </c>
      <c r="K685" s="1299" t="inlineStr">
        <is>
          <t>n2</t>
        </is>
      </c>
      <c r="L685" s="115"/>
      <c r="M685" s="130"/>
      <c r="N685" s="119"/>
      <c r="O685" s="131"/>
      <c r="P685" s="6597"/>
      <c r="Q685" s="131"/>
      <c r="R685" s="131"/>
      <c r="S685" s="130"/>
      <c r="T685" s="130">
        <v>376000</v>
      </c>
      <c r="U685" s="6593">
        <v>1880</v>
      </c>
      <c r="V685" s="119"/>
      <c r="W685" s="1305"/>
      <c r="X685" s="119"/>
      <c r="Y685" s="119"/>
      <c r="Z685" s="119"/>
      <c r="AA685" s="115"/>
      <c r="AB685" s="115"/>
      <c r="AC685" s="1300">
        <f>IF(OR(BX685="Close to Ear",BX685="Close to Head"),"Head",IF(BX685="Extremity","Extremity","Body"))</f>
        <v/>
      </c>
      <c r="AD685" s="1301">
        <f>CA685</f>
        <v/>
      </c>
      <c r="AE685" s="1299">
        <f>CB685</f>
        <v/>
      </c>
      <c r="AF685" s="115"/>
      <c r="AG685" s="1302">
        <f>IF(OR(AZ685="",BA685=""),"N/A",IF(DC685="Pass","P","F"))</f>
        <v/>
      </c>
      <c r="AH685" s="129"/>
      <c r="AI685" s="129"/>
      <c r="AJ685" s="129"/>
      <c r="AK685" s="119"/>
      <c r="AL685" s="115"/>
      <c r="AM685" s="119"/>
      <c r="AN685" s="119"/>
      <c r="AO685" s="692"/>
      <c r="AP685" s="692"/>
      <c r="AQ685" s="692"/>
      <c r="AR685" s="692"/>
      <c r="AS685" s="692"/>
      <c r="AT685" s="1303">
        <f>IF(AC685="Extremity",IF(CG685="","",CG685),"")</f>
        <v/>
      </c>
      <c r="AU685" s="1303">
        <f>IF(AC685="Extremity",IF(CH685="","",CH685),"")</f>
        <v/>
      </c>
      <c r="AV685" s="1304">
        <f>IF(AC685="Extremity","",IF(CE685="","",CE685))</f>
        <v/>
      </c>
      <c r="AW685" s="1304">
        <f>IF(AD685="Extremity","",IF(CF685="","",CF685))</f>
        <v/>
      </c>
      <c r="AX685" s="1305">
        <f>DL685</f>
        <v/>
      </c>
      <c r="AY685" s="1305">
        <f>DQ685</f>
        <v/>
      </c>
      <c r="AZ685" s="3377">
        <f>IF(AC685="Extremity",IF(DA685="","",DA685),"")</f>
        <v/>
      </c>
      <c r="BA685" s="3378">
        <f>IF(AC685="Extremity","",IF(CT685="","",CT685))</f>
        <v/>
      </c>
      <c r="BB685" s="1305">
        <f>IF(AC685="Extremity",IF(DB685="","",DB685),"")</f>
        <v/>
      </c>
      <c r="BC685" s="1304">
        <f>IF(AC685="Extremity","",IF(CZ685="","",CZ685))</f>
        <v/>
      </c>
      <c r="BD685" s="1305">
        <f>DD685</f>
        <v/>
      </c>
      <c r="BE685" s="132">
        <f>DE685</f>
        <v/>
      </c>
      <c r="BF685" s="133">
        <f>DF685*60</f>
        <v/>
      </c>
      <c r="BG685" s="121">
        <f>BE685</f>
        <v/>
      </c>
      <c r="BH685" s="133">
        <f>DG685*60</f>
        <v/>
      </c>
      <c r="BI685" s="133">
        <f>DH685</f>
        <v/>
      </c>
      <c r="BJ685" s="117"/>
      <c r="BK685" s="812">
        <f>Overview!$E$7</f>
        <v/>
      </c>
      <c r="BL685" s="117"/>
      <c r="BM685" s="834">
        <f>DI685</f>
        <v/>
      </c>
      <c r="BN685" s="812">
        <f>Overview!$P$153</f>
        <v/>
      </c>
      <c r="BO685" s="117"/>
      <c r="BP685" s="117"/>
      <c r="BQ685" s="115"/>
      <c r="BR685" s="1478"/>
      <c r="BS685" s="1541"/>
      <c r="BT685" s="1889" t="inlineStr">
        <is>
          <t>5G</t>
        </is>
      </c>
      <c r="BU685" s="1816" t="inlineStr">
        <is>
          <t>n2</t>
        </is>
      </c>
      <c r="BV685" s="595">
        <f>Overview!$H$28</f>
        <v/>
      </c>
      <c r="BW685" s="1865"/>
      <c r="BX685" s="1816" t="inlineStr">
        <is>
          <t>Body</t>
        </is>
      </c>
      <c r="BY685" s="7263"/>
      <c r="BZ685" s="1724"/>
      <c r="CA685" s="1028" t="str">
        <f>IF(COUNT(CF679:CF684)=0,IF(COUNT(CE679:CE684)=0,"TBD",VLOOKUP(MAX(CE679:CE684),CE679:CK684,7,FALSE)),VLOOKUP(MAX(CF679:CF684),CF679:CK684,6,FALSE))</f>
        <v>TBD</v>
      </c>
      <c r="CB685" s="1959">
        <v>5</v>
      </c>
      <c r="CC685" s="1087">
        <f>IF(COUNT('Conducted 5G'!$AH$3:$AH$20)=0,376000,INDEX('Conducted 5G'!$T$3:$T$20,MATCH(MAX('Conducted 5G'!$AH$3:$AH$20),'Conducted 5G'!$AH$3:$AH$20,0)))</f>
        <v>376000</v>
      </c>
      <c r="CD685" s="1087">
        <f>IF(COUNT('Conducted 5G'!$AH$3:$AH$20)=0,1880,INDEX('Conducted 5G'!$U$3:$U$20,MATCH(MAX('Conducted 5G'!$AH$3:$AH$20),'Conducted 5G'!$AH$3:$AH$20,0)))</f>
        <v>1880</v>
      </c>
      <c r="CE685" s="7234"/>
      <c r="CF685" s="7234"/>
      <c r="CG685" s="6706"/>
      <c r="CH685" s="6706"/>
      <c r="CI685" s="225">
        <f>BY685</f>
        <v/>
      </c>
      <c r="CJ685" s="237">
        <f>BZ685</f>
        <v/>
      </c>
      <c r="CK685" s="223">
        <f>CA685</f>
        <v/>
      </c>
      <c r="CL685" s="237">
        <f>CC685</f>
        <v/>
      </c>
      <c r="CM685" s="237">
        <f>CD685</f>
        <v/>
      </c>
      <c r="CN685" s="1527"/>
      <c r="CO685" s="1579"/>
      <c r="CP685" s="7214">
        <f>IF(CF685=""," ",IF(ABS(CE685-CF685)&lt;=0.1,"Valid","Not valid"))</f>
        <v/>
      </c>
      <c r="CQ685" s="1674">
        <f> IF(CE685="","",IF(AND(CE685&lt;&gt;"",CF685=""),IF(CE685&gt;=0.8,"Medir+Sig Max","No"),IF(CF685&lt;&gt;"",IF(CF685&gt;=0.8,"Medir+Sig Max","No"),"")))</f>
        <v/>
      </c>
      <c r="CR685" s="6927">
        <f>IF(UPPER('SAR FCC-ISED'!$CQ$1)="X",IF(CF685=""," ",IF((ABS(CE685)&lt;5)*AND(ABS(CF685)&lt;5)*AND(ABS(CT685)&lt;5),"Solo si es max","Medir")),IF(CF685=""," ",IF((ABS(CE685)&lt;1)*AND(ABS(CF685)&lt;1)*AND(ABS(CT685)&lt;1),"Solo si es max","Medir")))</f>
        <v/>
      </c>
      <c r="CS685" s="1674"/>
      <c r="CT685" s="220">
        <f>IF(CO685="",IF(AND(CE685="",CF685=""),"",IF(CF685="",IF(DQ685&gt;1,ROUND(DQ685*CE685,3),CE685),IF(DQ685&gt;1,ROUND(DQ685*CF685,3),CF685))),IF(AND(CE685="",CF685=""),"",IF(CF685="",IF(DQ685&gt;1,ROUND(DQ685*CE685*(1/(CO685)),3),CE685*(1/(CO685))),IF(DQ685&gt;1,ROUND(DQ685*CF685*(1/(CO685)),3),CF685*(1/(CO685))))))</f>
        <v/>
      </c>
      <c r="CU685" s="224">
        <f>BY685</f>
        <v/>
      </c>
      <c r="CV685" s="237">
        <f>BZ685</f>
        <v/>
      </c>
      <c r="CW685" s="237">
        <f>CA685</f>
        <v/>
      </c>
      <c r="CX685" s="224">
        <f>CC685</f>
        <v/>
      </c>
      <c r="CY685" s="237">
        <f>CD685</f>
        <v/>
      </c>
      <c r="CZ685" s="7474">
        <f>IF(COUNTIF(Overview!K12:K14,TRUE)&gt;0,1.6,IF(COUNTIF(Overview!L12:L14,TRUE)&gt;0,8,0))</f>
        <v/>
      </c>
      <c r="DA685" s="1788"/>
      <c r="DB685" s="7483"/>
      <c r="DC685" s="844">
        <f>IF(CT685="","",IF(CT685&gt;CZ685,"Fail","Pass"))</f>
        <v/>
      </c>
      <c r="DD685" s="402"/>
      <c r="DE685" s="1565">
        <f>MyTimestamp(DC685)</f>
        <v/>
      </c>
      <c r="DF685" s="1531">
        <f>IF(COUNT(CE685:CH685)=1,15,IF(COUNT(CE685:CH685)=0,0,30))</f>
        <v/>
      </c>
      <c r="DG685" s="1532">
        <f>IF(DF685=0,0,2)</f>
        <v/>
      </c>
      <c r="DH685" s="1866"/>
      <c r="DI685" s="1866"/>
      <c r="DJ685" s="1863"/>
      <c r="DK685" s="1789"/>
      <c r="DL685" s="1574">
        <f>10^(CN685/20)*100-100</f>
        <v/>
      </c>
      <c r="DM685" s="973"/>
      <c r="DN685" s="1083"/>
      <c r="DO685" s="973">
        <f>IF(DM685="","",10^(DM685/10))</f>
        <v/>
      </c>
      <c r="DP685" s="973">
        <f>IF(ISNUMBER(DN685)=FALSE,"",10^(DN685/10))</f>
        <v/>
      </c>
      <c r="DQ685" s="1578">
        <f>IF(AND(ISNUMBER(DO685),ISNUMBER(DP685)),IF(DO685/DP685&gt;1,ROUND((DO685)/DP685,3),1),1)</f>
        <v/>
      </c>
      <c r="DR685" s="1541"/>
      <c r="DS685" s="1541"/>
      <c r="DT685" s="1541"/>
      <c r="DU685" s="1541"/>
      <c r="DV685" s="1541"/>
      <c r="DW685" s="1541"/>
      <c r="DX685" s="1541"/>
      <c r="DY685" s="1541"/>
      <c r="DZ685" s="1541"/>
      <c r="EA685" s="1541"/>
      <c r="EB685" s="1541"/>
      <c r="EC685" s="1541"/>
      <c r="ED685" s="1541"/>
      <c r="EE685" s="1541"/>
      <c r="EF685" s="1541"/>
      <c r="EG685" s="1541"/>
      <c r="EH685" s="1541"/>
      <c r="EI685" s="1541"/>
      <c r="EJ685" s="1541"/>
      <c r="EK685" s="1541"/>
      <c r="EL685" s="1541"/>
      <c r="EM685" s="1541"/>
      <c r="EN685" s="1541"/>
      <c r="EO685" s="1541"/>
      <c r="EP685" s="1541"/>
      <c r="EQ685" s="1541"/>
      <c r="ER685" s="1541"/>
      <c r="ES685" s="1541"/>
      <c r="ET685" s="1541"/>
      <c r="EU685" s="1541"/>
      <c r="EV685" s="1541"/>
    </row>
    <row r="686" customFormat="1" ht="12.75" s="396" x14ac:dyDescent="0.2">
      <c r="A686" s="1541"/>
      <c r="B686" s="1541"/>
      <c r="C686"/>
      <c r="D686" s="1486"/>
      <c r="E686" s="1486"/>
      <c r="F686" s="672">
        <v>5.4</v>
      </c>
      <c r="G686" s="1497"/>
      <c r="H686" s="130">
        <f>BV686</f>
        <v/>
      </c>
      <c r="I686" s="130">
        <f>BW686</f>
        <v/>
      </c>
      <c r="J686" s="1299" t="inlineStr">
        <is>
          <t>5G</t>
        </is>
      </c>
      <c r="K686" s="1299" t="inlineStr">
        <is>
          <t>n2</t>
        </is>
      </c>
      <c r="L686" s="115"/>
      <c r="M686" s="130"/>
      <c r="N686" s="119"/>
      <c r="O686" s="131"/>
      <c r="P686" s="6597"/>
      <c r="Q686" s="131"/>
      <c r="R686" s="131"/>
      <c r="S686" s="130"/>
      <c r="T686" s="130">
        <v>376000</v>
      </c>
      <c r="U686" s="6593">
        <v>1880</v>
      </c>
      <c r="V686" s="119"/>
      <c r="W686" s="1305"/>
      <c r="X686" s="119"/>
      <c r="Y686" s="119"/>
      <c r="Z686" s="119"/>
      <c r="AA686" s="115"/>
      <c r="AB686" s="115"/>
      <c r="AC686" s="1300">
        <f>IF(OR(BX686="Close to Ear",BX686="Close to Head"),"Head",IF(BX686="Extremity","Extremity","Body"))</f>
        <v/>
      </c>
      <c r="AD686" s="1301">
        <f>CA686</f>
        <v/>
      </c>
      <c r="AE686" s="1299">
        <f>CB686</f>
        <v/>
      </c>
      <c r="AF686" s="115"/>
      <c r="AG686" s="1302">
        <f>IF(OR(AZ686="",BA686=""),"N/A",IF(DC686="Pass","P","F"))</f>
        <v/>
      </c>
      <c r="AH686" s="129"/>
      <c r="AI686" s="129"/>
      <c r="AJ686" s="129"/>
      <c r="AK686" s="119"/>
      <c r="AL686" s="115"/>
      <c r="AM686" s="119"/>
      <c r="AN686" s="119"/>
      <c r="AO686" s="692"/>
      <c r="AP686" s="692"/>
      <c r="AQ686" s="692"/>
      <c r="AR686" s="692"/>
      <c r="AS686" s="692"/>
      <c r="AT686" s="1303">
        <f>IF(AC686="Extremity",IF(CG686="","",CG686),"")</f>
        <v/>
      </c>
      <c r="AU686" s="1303">
        <f>IF(AC686="Extremity",IF(CH686="","",CH686),"")</f>
        <v/>
      </c>
      <c r="AV686" s="1304">
        <f>IF(AC686="Extremity","",IF(CE686="","",CE686))</f>
        <v/>
      </c>
      <c r="AW686" s="1304">
        <f>IF(AD686="Extremity","",IF(CF686="","",CF686))</f>
        <v/>
      </c>
      <c r="AX686" s="1305">
        <f>DL686</f>
        <v/>
      </c>
      <c r="AY686" s="1305">
        <f>DQ686</f>
        <v/>
      </c>
      <c r="AZ686" s="3377">
        <f>IF(AC686="Extremity",IF(DA686="","",DA686),"")</f>
        <v/>
      </c>
      <c r="BA686" s="3378">
        <f>IF(AC686="Extremity","",IF(CT686="","",CT686))</f>
        <v/>
      </c>
      <c r="BB686" s="1305">
        <f>IF(AC686="Extremity",IF(DB686="","",DB686),"")</f>
        <v/>
      </c>
      <c r="BC686" s="1304">
        <f>IF(AC686="Extremity","",IF(CZ686="","",CZ686))</f>
        <v/>
      </c>
      <c r="BD686" s="1305">
        <f>DD686</f>
        <v/>
      </c>
      <c r="BE686" s="132">
        <f>DE686</f>
        <v/>
      </c>
      <c r="BF686" s="133">
        <f>DF686*60</f>
        <v/>
      </c>
      <c r="BG686" s="121">
        <f>BE686</f>
        <v/>
      </c>
      <c r="BH686" s="133">
        <f>DG686*60</f>
        <v/>
      </c>
      <c r="BI686" s="133">
        <f>DH686</f>
        <v/>
      </c>
      <c r="BJ686" s="117"/>
      <c r="BK686" s="812">
        <f>Overview!$E$7</f>
        <v/>
      </c>
      <c r="BL686" s="117"/>
      <c r="BM686" s="834">
        <f>DI686</f>
        <v/>
      </c>
      <c r="BN686" s="812">
        <f>Overview!$P$153</f>
        <v/>
      </c>
      <c r="BO686" s="117"/>
      <c r="BP686" s="117"/>
      <c r="BQ686" s="115"/>
      <c r="BR686" s="1478"/>
      <c r="BS686" s="1541"/>
      <c r="BT686" s="1889" t="inlineStr">
        <is>
          <t>5G</t>
        </is>
      </c>
      <c r="BU686" s="1816" t="inlineStr">
        <is>
          <t>n2</t>
        </is>
      </c>
      <c r="BV686" s="595">
        <f>Overview!$H$28</f>
        <v/>
      </c>
      <c r="BW686" s="1865"/>
      <c r="BX686" s="1816" t="inlineStr">
        <is>
          <t>Body</t>
        </is>
      </c>
      <c r="BY686" s="1000"/>
      <c r="BZ686" s="1724"/>
      <c r="CA686" s="1101" t="str">
        <f>CA685</f>
        <v>TBD</v>
      </c>
      <c r="CB686" s="201">
        <v>5</v>
      </c>
      <c r="CC686" s="1101">
        <f>IF(COUNT('Conducted 5G'!$AH$3:$AH$20)=0,376000,INDEX('Conducted 5G'!$T$3:$T$20,MATCH(MAX('Conducted 5G'!$AH$3:$AH$20),'Conducted 5G'!$AH$3:$AH$20,0)))</f>
        <v>376000</v>
      </c>
      <c r="CD686" s="1101">
        <f>IF(COUNT('Conducted 5G'!$AH$3:$AH$20)=0,1880,INDEX('Conducted 5G'!$U$3:$U$20,MATCH(MAX('Conducted 5G'!$AH$3:$AH$20),'Conducted 5G'!$AH$3:$AH$20,0)))</f>
        <v>1880</v>
      </c>
      <c r="CE686" s="7234"/>
      <c r="CF686" s="7234"/>
      <c r="CG686" s="6706"/>
      <c r="CH686" s="6706"/>
      <c r="CI686" s="225">
        <f>BY686</f>
        <v/>
      </c>
      <c r="CJ686" s="237">
        <f>BZ686</f>
        <v/>
      </c>
      <c r="CK686" s="223">
        <f>CA686</f>
        <v/>
      </c>
      <c r="CL686" s="237">
        <f>CC686</f>
        <v/>
      </c>
      <c r="CM686" s="237">
        <f>CD686</f>
        <v/>
      </c>
      <c r="CN686" s="1527"/>
      <c r="CO686" s="1579"/>
      <c r="CP686" s="7214">
        <f>IF(CF686=""," ",IF(ABS(CE686-CF686)&lt;=0.1,"Valid","Not valid"))</f>
        <v/>
      </c>
      <c r="CQ686" s="1674">
        <f> IF(CE686="","",IF(AND(CE686&lt;&gt;"",CF686=""),IF(CE686&gt;=0.8,"Medir+Sig Max","No"),IF(CF686&lt;&gt;"",IF(CF686&gt;=0.8,"Medir+Sig Max","No"),"")))</f>
        <v/>
      </c>
      <c r="CR686" s="6927">
        <f>IF(UPPER('SAR FCC-ISED'!$CQ$1)="X",IF(CF686=""," ",IF((ABS(CE686)&lt;5)*AND(ABS(CF686)&lt;5)*AND(ABS(CT686)&lt;5),"Solo si es max","Medir")),IF(CF686=""," ",IF((ABS(CE686)&lt;1)*AND(ABS(CF686)&lt;1)*AND(ABS(CT686)&lt;1),"Solo si es max","Medir")))</f>
        <v/>
      </c>
      <c r="CS686" s="1674"/>
      <c r="CT686" s="220">
        <f>IF(CO686="",IF(AND(CE686="",CF686=""),"",IF(CF686="",IF(DQ686&gt;1,ROUND(DQ686*CE686,3),CE686),IF(DQ686&gt;1,ROUND(DQ686*CF686,3),CF686))),IF(AND(CE686="",CF686=""),"",IF(CF686="",IF(DQ686&gt;1,ROUND(DQ686*CE686*(1/(CO686)),3),CE686*(1/(CO686))),IF(DQ686&gt;1,ROUND(DQ686*CF686*(1/(CO686)),3),CF686*(1/(CO686))))))</f>
        <v/>
      </c>
      <c r="CU686" s="224">
        <f>BY686</f>
        <v/>
      </c>
      <c r="CV686" s="237">
        <f>BZ686</f>
        <v/>
      </c>
      <c r="CW686" s="237">
        <f>CA686</f>
        <v/>
      </c>
      <c r="CX686" s="224">
        <f>CC686</f>
        <v/>
      </c>
      <c r="CY686" s="237">
        <f>CD686</f>
        <v/>
      </c>
      <c r="CZ686" s="7474">
        <f>IF(COUNTIF(Overview!K12:K14,TRUE)&gt;0,1.6,IF(COUNTIF(Overview!L12:L14,TRUE)&gt;0,8,0))</f>
        <v/>
      </c>
      <c r="DA686" s="1788"/>
      <c r="DB686" s="7483"/>
      <c r="DC686" s="844">
        <f>IF(CT686="","",IF(CT686&gt;CZ686,"Fail","Pass"))</f>
        <v/>
      </c>
      <c r="DD686" s="402"/>
      <c r="DE686" s="1565">
        <f>MyTimestamp(DC686)</f>
        <v/>
      </c>
      <c r="DF686" s="1531">
        <f>IF(COUNT(CE686:CH686)=1,15,IF(COUNT(CE686:CH686)=0,0,30))</f>
        <v/>
      </c>
      <c r="DG686" s="1532">
        <f>IF(DF686=0,0,2)</f>
        <v/>
      </c>
      <c r="DH686" s="1866"/>
      <c r="DI686" s="1866"/>
      <c r="DJ686" s="1863"/>
      <c r="DK686" s="1789"/>
      <c r="DL686" s="1574">
        <f>10^(CN686/20)*100-100</f>
        <v/>
      </c>
      <c r="DM686" s="973"/>
      <c r="DN686" s="974"/>
      <c r="DO686" s="973">
        <f>IF(DM686="","",10^(DM686/10))</f>
        <v/>
      </c>
      <c r="DP686" s="973">
        <f>IF(ISNUMBER(DN686)=FALSE,"",10^(DN686/10))</f>
        <v/>
      </c>
      <c r="DQ686" s="1578">
        <f>IF(AND(ISNUMBER(DO686),ISNUMBER(DP686)),IF(DO686/DP686&gt;1,ROUND((DO686)/DP686,3),1),1)</f>
        <v/>
      </c>
      <c r="DR686" s="1541"/>
      <c r="DS686" s="1541"/>
      <c r="DT686" s="1541"/>
      <c r="DU686" s="1541"/>
      <c r="DV686" s="1541"/>
      <c r="DW686" s="1541"/>
      <c r="DX686" s="1541"/>
      <c r="DY686" s="1541"/>
      <c r="DZ686" s="1541"/>
      <c r="EA686" s="1541"/>
      <c r="EB686" s="1541"/>
      <c r="EC686" s="1541"/>
      <c r="ED686" s="1541"/>
      <c r="EE686" s="1541"/>
      <c r="EF686" s="1541"/>
      <c r="EG686" s="1541"/>
      <c r="EH686" s="1541"/>
      <c r="EI686" s="1541"/>
      <c r="EJ686" s="1541"/>
      <c r="EK686" s="1541"/>
      <c r="EL686" s="1541"/>
      <c r="EM686" s="1541"/>
      <c r="EN686" s="1541"/>
      <c r="EO686" s="1541"/>
      <c r="EP686" s="1541"/>
      <c r="EQ686" s="1541"/>
      <c r="ER686" s="1541"/>
      <c r="ES686" s="1541"/>
      <c r="ET686" s="1541"/>
      <c r="EU686" s="1541"/>
      <c r="EV686" s="1541"/>
    </row>
    <row r="687" customFormat="1" ht="12.75" s="396" x14ac:dyDescent="0.2">
      <c r="A687" s="1541"/>
      <c r="B687" s="1541"/>
      <c r="C687"/>
      <c r="D687" s="1486"/>
      <c r="E687" s="1486"/>
      <c r="F687" s="672">
        <v>5.4</v>
      </c>
      <c r="G687" s="1497"/>
      <c r="H687" s="130">
        <f>BV687</f>
        <v/>
      </c>
      <c r="I687" s="130">
        <f>BW687</f>
        <v/>
      </c>
      <c r="J687" s="1299" t="inlineStr">
        <is>
          <t>5G</t>
        </is>
      </c>
      <c r="K687" s="1299" t="inlineStr">
        <is>
          <t>n2</t>
        </is>
      </c>
      <c r="L687" s="115"/>
      <c r="M687" s="130"/>
      <c r="N687" s="119"/>
      <c r="O687" s="131"/>
      <c r="P687" s="6597"/>
      <c r="Q687" s="131"/>
      <c r="R687" s="131"/>
      <c r="S687" s="130"/>
      <c r="T687" s="130">
        <v>376000</v>
      </c>
      <c r="U687" s="6593">
        <v>1880</v>
      </c>
      <c r="V687" s="119"/>
      <c r="W687" s="1305"/>
      <c r="X687" s="119"/>
      <c r="Y687" s="119"/>
      <c r="Z687" s="119"/>
      <c r="AA687" s="115"/>
      <c r="AB687" s="115"/>
      <c r="AC687" s="1300">
        <f>IF(OR(BX687="Close to Ear",BX687="Close to Head"),"Head",IF(BX687="Extremity","Extremity","Body"))</f>
        <v/>
      </c>
      <c r="AD687" s="1301">
        <f>CA687</f>
        <v/>
      </c>
      <c r="AE687" s="1299">
        <f>CB687</f>
        <v/>
      </c>
      <c r="AF687" s="115"/>
      <c r="AG687" s="1302">
        <f>IF(OR(AZ687="",BA687=""),"N/A",IF(DC687="Pass","P","F"))</f>
        <v/>
      </c>
      <c r="AH687" s="129"/>
      <c r="AI687" s="129"/>
      <c r="AJ687" s="129"/>
      <c r="AK687" s="119"/>
      <c r="AL687" s="115"/>
      <c r="AM687" s="119"/>
      <c r="AN687" s="119"/>
      <c r="AO687" s="692"/>
      <c r="AP687" s="692"/>
      <c r="AQ687" s="692"/>
      <c r="AR687" s="692"/>
      <c r="AS687" s="692"/>
      <c r="AT687" s="1303">
        <f>IF(AC687="Extremity",IF(CG687="","",CG687),"")</f>
        <v/>
      </c>
      <c r="AU687" s="1303">
        <f>IF(AC687="Extremity",IF(CH687="","",CH687),"")</f>
        <v/>
      </c>
      <c r="AV687" s="1304">
        <f>IF(AC687="Extremity","",IF(CE687="","",CE687))</f>
        <v/>
      </c>
      <c r="AW687" s="1304">
        <f>IF(AD687="Extremity","",IF(CF687="","",CF687))</f>
        <v/>
      </c>
      <c r="AX687" s="1305">
        <f>DL687</f>
        <v/>
      </c>
      <c r="AY687" s="1305">
        <f>DQ687</f>
        <v/>
      </c>
      <c r="AZ687" s="3377">
        <f>IF(AC687="Extremity",IF(DA687="","",DA687),"")</f>
        <v/>
      </c>
      <c r="BA687" s="3378">
        <f>IF(AC687="Extremity","",IF(CT687="","",CT687))</f>
        <v/>
      </c>
      <c r="BB687" s="1305">
        <f>IF(AC687="Extremity",IF(DB687="","",DB687),"")</f>
        <v/>
      </c>
      <c r="BC687" s="1304">
        <f>IF(AC687="Extremity","",IF(CZ687="","",CZ687))</f>
        <v/>
      </c>
      <c r="BD687" s="1305">
        <f>DD687</f>
        <v/>
      </c>
      <c r="BE687" s="132">
        <f>DE687</f>
        <v/>
      </c>
      <c r="BF687" s="133">
        <f>DF687*60</f>
        <v/>
      </c>
      <c r="BG687" s="121">
        <f>BE687</f>
        <v/>
      </c>
      <c r="BH687" s="133">
        <f>DG687*60</f>
        <v/>
      </c>
      <c r="BI687" s="133">
        <f>DH687</f>
        <v/>
      </c>
      <c r="BJ687" s="117"/>
      <c r="BK687" s="812">
        <f>Overview!$E$7</f>
        <v/>
      </c>
      <c r="BL687" s="117"/>
      <c r="BM687" s="834">
        <f>DI687</f>
        <v/>
      </c>
      <c r="BN687" s="812">
        <f>Overview!$P$153</f>
        <v/>
      </c>
      <c r="BO687" s="117"/>
      <c r="BP687" s="117"/>
      <c r="BQ687" s="115"/>
      <c r="BR687" s="1478"/>
      <c r="BS687" s="1541"/>
      <c r="BT687" s="1889" t="inlineStr">
        <is>
          <t>5G</t>
        </is>
      </c>
      <c r="BU687" s="1816" t="inlineStr">
        <is>
          <t>n2</t>
        </is>
      </c>
      <c r="BV687" s="595">
        <f>Overview!$H$28</f>
        <v/>
      </c>
      <c r="BW687" s="1865"/>
      <c r="BX687" s="1816" t="inlineStr">
        <is>
          <t>Body</t>
        </is>
      </c>
      <c r="BY687" s="1026"/>
      <c r="BZ687" s="1724"/>
      <c r="CA687" s="856" t="str">
        <f>CA686</f>
        <v>TBD</v>
      </c>
      <c r="CB687" s="202">
        <v>5</v>
      </c>
      <c r="CC687" s="7264">
        <f>IF(COUNT('Conducted 5G'!$AH$3:$AH$20)=0,376000,INDEX('Conducted 5G'!$T$3:$T$20,MATCH(MAX('Conducted 5G'!$AH$3:$AH$20),'Conducted 5G'!$AH$3:$AH$20,0)))</f>
        <v>376000</v>
      </c>
      <c r="CD687" s="7264">
        <f>IF(COUNT('Conducted 5G'!$AH$3:$AH$20)=0,1880,INDEX('Conducted 5G'!$U$3:$U$20,MATCH(MAX('Conducted 5G'!$AH$3:$AH$20),'Conducted 5G'!$AH$3:$AH$20,0)))</f>
        <v>1880</v>
      </c>
      <c r="CE687" s="7234"/>
      <c r="CF687" s="7234"/>
      <c r="CG687" s="6706"/>
      <c r="CH687" s="6706"/>
      <c r="CI687" s="225">
        <f>BY687</f>
        <v/>
      </c>
      <c r="CJ687" s="237">
        <f>BZ687</f>
        <v/>
      </c>
      <c r="CK687" s="223">
        <f>CA687</f>
        <v/>
      </c>
      <c r="CL687" s="237">
        <f>CC687</f>
        <v/>
      </c>
      <c r="CM687" s="237">
        <f>CD687</f>
        <v/>
      </c>
      <c r="CN687" s="1527"/>
      <c r="CO687" s="1579"/>
      <c r="CP687" s="7214">
        <f>IF(CF687=""," ",IF(ABS(CE687-CF687)&lt;=0.1,"Valid","Not valid"))</f>
        <v/>
      </c>
      <c r="CQ687" s="1674">
        <f> IF(CE687="","",IF(AND(CE687&lt;&gt;"",CF687=""),IF(CE687&gt;=0.8,"Medir+Sig Max","No"),IF(CF687&lt;&gt;"",IF(CF687&gt;=0.8,"Medir+Sig Max","No"),"")))</f>
        <v/>
      </c>
      <c r="CR687" s="6927">
        <f>IF(UPPER('SAR FCC-ISED'!$CQ$1)="X",IF(CF687=""," ",IF((ABS(CE687)&lt;5)*AND(ABS(CF687)&lt;5)*AND(ABS(CT687)&lt;5),"Solo si es max","Medir")),IF(CF687=""," ",IF((ABS(CE687)&lt;1)*AND(ABS(CF687)&lt;1)*AND(ABS(CT687)&lt;1),"Solo si es max","Medir")))</f>
        <v/>
      </c>
      <c r="CS687" s="1674"/>
      <c r="CT687" s="220">
        <f>IF(CO687="",IF(AND(CE687="",CF687=""),"",IF(CF687="",IF(DQ687&gt;1,ROUND(DQ687*CE687,3),CE687),IF(DQ687&gt;1,ROUND(DQ687*CF687,3),CF687))),IF(AND(CE687="",CF687=""),"",IF(CF687="",IF(DQ687&gt;1,ROUND(DQ687*CE687*(1/(CO687)),3),CE687*(1/(CO687))),IF(DQ687&gt;1,ROUND(DQ687*CF687*(1/(CO687)),3),CF687*(1/(CO687))))))</f>
        <v/>
      </c>
      <c r="CU687" s="224">
        <f>BY687</f>
        <v/>
      </c>
      <c r="CV687" s="237">
        <f>BZ687</f>
        <v/>
      </c>
      <c r="CW687" s="237">
        <f>CA687</f>
        <v/>
      </c>
      <c r="CX687" s="224">
        <f>CC687</f>
        <v/>
      </c>
      <c r="CY687" s="237">
        <f>CD687</f>
        <v/>
      </c>
      <c r="CZ687" s="7474">
        <f>IF(COUNTIF(Overview!K12:K14,TRUE)&gt;0,1.6,IF(COUNTIF(Overview!L12:L14,TRUE)&gt;0,8,0))</f>
        <v/>
      </c>
      <c r="DA687" s="1788"/>
      <c r="DB687" s="7483"/>
      <c r="DC687" s="844">
        <f>IF(CT687="","",IF(CT687&gt;CZ687,"Fail","Pass"))</f>
        <v/>
      </c>
      <c r="DD687" s="402"/>
      <c r="DE687" s="1565">
        <f>MyTimestamp(DC687)</f>
        <v/>
      </c>
      <c r="DF687" s="1531">
        <f>IF(COUNT(CE687:CH687)=1,15,IF(COUNT(CE687:CH687)=0,0,30))</f>
        <v/>
      </c>
      <c r="DG687" s="1532">
        <f>IF(DF687=0,0,2)</f>
        <v/>
      </c>
      <c r="DH687" s="1866"/>
      <c r="DI687" s="1866"/>
      <c r="DJ687" s="1863"/>
      <c r="DK687" s="1789"/>
      <c r="DL687" s="1574">
        <f>10^(CN687/20)*100-100</f>
        <v/>
      </c>
      <c r="DM687" s="973"/>
      <c r="DN687" s="768"/>
      <c r="DO687" s="973">
        <f>IF(DM687="","",10^(DM687/10))</f>
        <v/>
      </c>
      <c r="DP687" s="973">
        <f>IF(ISNUMBER(DN687)=FALSE,"",10^(DN687/10))</f>
        <v/>
      </c>
      <c r="DQ687" s="1578">
        <f>IF(AND(ISNUMBER(DO687),ISNUMBER(DP687)),IF(DO687/DP687&gt;1,ROUND((DO687)/DP687,3),1),1)</f>
        <v/>
      </c>
      <c r="DR687" s="1541"/>
      <c r="DS687" s="1541"/>
      <c r="DT687" s="1541"/>
      <c r="DU687" s="1541"/>
      <c r="DV687" s="1541"/>
      <c r="DW687" s="1541"/>
      <c r="DX687" s="1541"/>
      <c r="DY687" s="1541"/>
      <c r="DZ687" s="1541"/>
      <c r="EA687" s="1541"/>
      <c r="EB687" s="1541"/>
      <c r="EC687" s="1541"/>
      <c r="ED687" s="1541"/>
      <c r="EE687" s="1541"/>
      <c r="EF687" s="1541"/>
      <c r="EG687" s="1541"/>
      <c r="EH687" s="1541"/>
      <c r="EI687" s="1541"/>
      <c r="EJ687" s="1541"/>
      <c r="EK687" s="1541"/>
      <c r="EL687" s="1541"/>
      <c r="EM687" s="1541"/>
      <c r="EN687" s="1541"/>
      <c r="EO687" s="1541"/>
      <c r="EP687" s="1541"/>
      <c r="EQ687" s="1541"/>
      <c r="ER687" s="1541"/>
      <c r="ES687" s="1541"/>
      <c r="ET687" s="1541"/>
      <c r="EU687" s="1541"/>
      <c r="EV687" s="1541"/>
    </row>
    <row r="688" customFormat="1" ht="12.75" s="396" x14ac:dyDescent="0.2">
      <c r="A688" s="1541"/>
      <c r="B688" s="1541"/>
      <c r="C688"/>
      <c r="D688" s="1486"/>
      <c r="E688" s="1486"/>
      <c r="F688" s="672">
        <v>5.4</v>
      </c>
      <c r="G688" s="1497"/>
      <c r="H688" s="130">
        <f>BV688</f>
        <v/>
      </c>
      <c r="I688" s="130">
        <f>BW688</f>
        <v/>
      </c>
      <c r="J688" s="1299" t="inlineStr">
        <is>
          <t>5G</t>
        </is>
      </c>
      <c r="K688" s="1299" t="inlineStr">
        <is>
          <t>n2</t>
        </is>
      </c>
      <c r="L688" s="115"/>
      <c r="M688" s="130"/>
      <c r="N688" s="119"/>
      <c r="O688" s="131"/>
      <c r="P688" s="6597"/>
      <c r="Q688" s="131"/>
      <c r="R688" s="131"/>
      <c r="S688" s="130"/>
      <c r="T688" s="130">
        <v>376000</v>
      </c>
      <c r="U688" s="6593">
        <v>1880</v>
      </c>
      <c r="V688" s="119"/>
      <c r="W688" s="1305"/>
      <c r="X688" s="119"/>
      <c r="Y688" s="119"/>
      <c r="Z688" s="119"/>
      <c r="AA688" s="115"/>
      <c r="AB688" s="115"/>
      <c r="AC688" s="1300">
        <f>IF(OR(BX688="Close to Ear",BX688="Close to Head"),"Head",IF(BX688="Extremity","Extremity","Body"))</f>
        <v/>
      </c>
      <c r="AD688" s="1301">
        <f>CA688</f>
        <v/>
      </c>
      <c r="AE688" s="1299">
        <f>CB688</f>
        <v/>
      </c>
      <c r="AF688" s="115"/>
      <c r="AG688" s="1302">
        <f>IF(OR(AZ688="",BA688=""),"N/A",IF(DC688="Pass","P","F"))</f>
        <v/>
      </c>
      <c r="AH688" s="129"/>
      <c r="AI688" s="129"/>
      <c r="AJ688" s="129"/>
      <c r="AK688" s="119"/>
      <c r="AL688" s="115"/>
      <c r="AM688" s="119"/>
      <c r="AN688" s="119"/>
      <c r="AO688" s="692"/>
      <c r="AP688" s="692"/>
      <c r="AQ688" s="692"/>
      <c r="AR688" s="692"/>
      <c r="AS688" s="692"/>
      <c r="AT688" s="1303">
        <f>IF(AC688="Extremity",IF(CG688="","",CG688),"")</f>
        <v/>
      </c>
      <c r="AU688" s="1303">
        <f>IF(AC688="Extremity",IF(CH688="","",CH688),"")</f>
        <v/>
      </c>
      <c r="AV688" s="1304">
        <f>IF(AC688="Extremity","",IF(CE688="","",CE688))</f>
        <v/>
      </c>
      <c r="AW688" s="1304">
        <f>IF(AD688="Extremity","",IF(CF688="","",CF688))</f>
        <v/>
      </c>
      <c r="AX688" s="1305">
        <f>DL688</f>
        <v/>
      </c>
      <c r="AY688" s="1305">
        <f>DQ688</f>
        <v/>
      </c>
      <c r="AZ688" s="3377">
        <f>IF(AC688="Extremity",IF(DA688="","",DA688),"")</f>
        <v/>
      </c>
      <c r="BA688" s="3378">
        <f>IF(AC688="Extremity","",IF(CT688="","",CT688))</f>
        <v/>
      </c>
      <c r="BB688" s="1305">
        <f>IF(AC688="Extremity",IF(DB688="","",DB688),"")</f>
        <v/>
      </c>
      <c r="BC688" s="1304">
        <f>IF(AC688="Extremity","",IF(CZ688="","",CZ688))</f>
        <v/>
      </c>
      <c r="BD688" s="1305">
        <f>DD688</f>
        <v/>
      </c>
      <c r="BE688" s="132">
        <f>DE688</f>
        <v/>
      </c>
      <c r="BF688" s="133">
        <f>DF688*60</f>
        <v/>
      </c>
      <c r="BG688" s="121">
        <f>BE688</f>
        <v/>
      </c>
      <c r="BH688" s="133">
        <f>DG688*60</f>
        <v/>
      </c>
      <c r="BI688" s="133">
        <f>DH688</f>
        <v/>
      </c>
      <c r="BJ688" s="117"/>
      <c r="BK688" s="812">
        <f>Overview!$E$7</f>
        <v/>
      </c>
      <c r="BL688" s="117"/>
      <c r="BM688" s="834">
        <f>DI688</f>
        <v/>
      </c>
      <c r="BN688" s="812">
        <f>Overview!$P$153</f>
        <v/>
      </c>
      <c r="BO688" s="117"/>
      <c r="BP688" s="117"/>
      <c r="BQ688" s="115"/>
      <c r="BR688" s="1478"/>
      <c r="BS688" s="1541"/>
      <c r="BT688" s="1889" t="inlineStr">
        <is>
          <t>5G</t>
        </is>
      </c>
      <c r="BU688" s="1816" t="inlineStr">
        <is>
          <t>n2</t>
        </is>
      </c>
      <c r="BV688" s="595">
        <f>Overview!$H$28</f>
        <v/>
      </c>
      <c r="BW688" s="1865"/>
      <c r="BX688" s="1816" t="inlineStr">
        <is>
          <t>Body</t>
        </is>
      </c>
      <c r="BY688" s="417"/>
      <c r="BZ688" s="1724"/>
      <c r="CA688" s="902" t="str">
        <f>IF(BY688="N/A",BY688,CA687)</f>
        <v>N/A</v>
      </c>
      <c r="CB688" s="200">
        <v>5</v>
      </c>
      <c r="CC688" s="417">
        <f>IF(COUNT('Conducted 5G'!$AH$3:$AH$20)=0,376000,INDEX('Conducted 5G'!$T$3:$T$20,MATCH(MAX('Conducted 5G'!$AH$3:$AH$20),'Conducted 5G'!$AH$3:$AH$20,0)))</f>
        <v>376000</v>
      </c>
      <c r="CD688" s="417">
        <f>IF(COUNT('Conducted 5G'!$AH$3:$AH$20)=0,1880,INDEX('Conducted 5G'!$U$3:$U$20,MATCH(MAX('Conducted 5G'!$AH$3:$AH$20),'Conducted 5G'!$AH$3:$AH$20,0)))</f>
        <v>1880</v>
      </c>
      <c r="CE688" s="7234"/>
      <c r="CF688" s="7234"/>
      <c r="CG688" s="6706"/>
      <c r="CH688" s="6706"/>
      <c r="CI688" s="225">
        <f>BY688</f>
        <v/>
      </c>
      <c r="CJ688" s="237">
        <f>BZ688</f>
        <v/>
      </c>
      <c r="CK688" s="223">
        <f>CA688</f>
        <v/>
      </c>
      <c r="CL688" s="237">
        <f>CC688</f>
        <v/>
      </c>
      <c r="CM688" s="237">
        <f>CD688</f>
        <v/>
      </c>
      <c r="CN688" s="1527"/>
      <c r="CO688" s="1579"/>
      <c r="CP688" s="7214">
        <f>IF(CF688=""," ",IF(ABS(CE688-CF688)&lt;=0.1,"Valid","Not valid"))</f>
        <v/>
      </c>
      <c r="CQ688" s="1674">
        <f> IF(CE688="","",IF(AND(CE688&lt;&gt;"",CF688=""),IF(CE688&gt;=0.8,"Medir+Sig Max","No"),IF(CF688&lt;&gt;"",IF(CF688&gt;=0.8,"Medir+Sig Max","No"),"")))</f>
        <v/>
      </c>
      <c r="CR688" s="6927">
        <f>IF(UPPER('SAR FCC-ISED'!$CQ$1)="X",IF(CF688=""," ",IF((ABS(CE688)&lt;5)*AND(ABS(CF688)&lt;5)*AND(ABS(CT688)&lt;5),"Solo si es max","Medir")),IF(CF688=""," ",IF((ABS(CE688)&lt;1)*AND(ABS(CF688)&lt;1)*AND(ABS(CT688)&lt;1),"Solo si es max","Medir")))</f>
        <v/>
      </c>
      <c r="CS688" s="1674"/>
      <c r="CT688" s="220">
        <f>IF(CO688="",IF(AND(CE688="",CF688=""),"",IF(CF688="",IF(DQ688&gt;1,ROUND(DQ688*CE688,3),CE688),IF(DQ688&gt;1,ROUND(DQ688*CF688,3),CF688))),IF(AND(CE688="",CF688=""),"",IF(CF688="",IF(DQ688&gt;1,ROUND(DQ688*CE688*(1/(CO688)),3),CE688*(1/(CO688))),IF(DQ688&gt;1,ROUND(DQ688*CF688*(1/(CO688)),3),CF688*(1/(CO688))))))</f>
        <v/>
      </c>
      <c r="CU688" s="224">
        <f>BY688</f>
        <v/>
      </c>
      <c r="CV688" s="237">
        <f>BZ688</f>
        <v/>
      </c>
      <c r="CW688" s="237">
        <f>CA688</f>
        <v/>
      </c>
      <c r="CX688" s="224">
        <f>CC688</f>
        <v/>
      </c>
      <c r="CY688" s="237">
        <f>CD688</f>
        <v/>
      </c>
      <c r="CZ688" s="7474">
        <f>IF(COUNTIF(Overview!K12:K14,TRUE)&gt;0,1.6,IF(COUNTIF(Overview!L12:L14,TRUE)&gt;0,8,0))</f>
        <v/>
      </c>
      <c r="DA688" s="1788"/>
      <c r="DB688" s="7483"/>
      <c r="DC688" s="844">
        <f>IF(CT688="","",IF(CT688&gt;CZ688,"Fail","Pass"))</f>
        <v/>
      </c>
      <c r="DD688" s="402"/>
      <c r="DE688" s="1565">
        <f>MyTimestamp(DC688)</f>
        <v/>
      </c>
      <c r="DF688" s="1531">
        <f>IF(COUNT(CE688:CH688)=1,15,IF(COUNT(CE688:CH688)=0,0,30))</f>
        <v/>
      </c>
      <c r="DG688" s="1532">
        <f>IF(DF688=0,0,2)</f>
        <v/>
      </c>
      <c r="DH688" s="1866"/>
      <c r="DI688" s="1866"/>
      <c r="DJ688" s="1863"/>
      <c r="DK688" s="1789"/>
      <c r="DL688" s="1574">
        <f>10^(CN688/20)*100-100</f>
        <v/>
      </c>
      <c r="DM688" s="973"/>
      <c r="DN688" s="769"/>
      <c r="DO688" s="973">
        <f>IF(DM688="","",10^(DM688/10))</f>
        <v/>
      </c>
      <c r="DP688" s="973">
        <f>IF(ISNUMBER(DN688)=FALSE,"",10^(DN688/10))</f>
        <v/>
      </c>
      <c r="DQ688" s="1578">
        <f>IF(AND(ISNUMBER(DO688),ISNUMBER(DP688)),IF(DO688/DP688&gt;1,ROUND((DO688)/DP688,3),1),1)</f>
        <v/>
      </c>
      <c r="DR688" s="1541"/>
      <c r="DS688" s="1541"/>
      <c r="DT688" s="1541"/>
      <c r="DU688" s="1541"/>
      <c r="DV688" s="1541"/>
      <c r="DW688" s="1541"/>
      <c r="DX688" s="1541"/>
      <c r="DY688" s="1541"/>
      <c r="DZ688" s="1541"/>
      <c r="EA688" s="1541"/>
      <c r="EB688" s="1541"/>
      <c r="EC688" s="1541"/>
      <c r="ED688" s="1541"/>
      <c r="EE688" s="1541"/>
      <c r="EF688" s="1541"/>
      <c r="EG688" s="1541"/>
      <c r="EH688" s="1541"/>
      <c r="EI688" s="1541"/>
      <c r="EJ688" s="1541"/>
      <c r="EK688" s="1541"/>
      <c r="EL688" s="1541"/>
      <c r="EM688" s="1541"/>
      <c r="EN688" s="1541"/>
      <c r="EO688" s="1541"/>
      <c r="EP688" s="1541"/>
      <c r="EQ688" s="1541"/>
      <c r="ER688" s="1541"/>
      <c r="ES688" s="1541"/>
      <c r="ET688" s="1541"/>
      <c r="EU688" s="1541"/>
      <c r="EV688" s="1541"/>
    </row>
    <row r="689" customFormat="1" ht="12.75" s="396" x14ac:dyDescent="0.2">
      <c r="A689" s="1541"/>
      <c r="B689" s="1541"/>
      <c r="C689"/>
      <c r="D689" s="1486"/>
      <c r="E689" s="1486"/>
      <c r="F689" s="672">
        <v>5.4</v>
      </c>
      <c r="G689" s="1497"/>
      <c r="H689" s="130">
        <f>BV689</f>
        <v/>
      </c>
      <c r="I689" s="130">
        <f>BW689</f>
        <v/>
      </c>
      <c r="J689" s="1299" t="inlineStr">
        <is>
          <t>5G</t>
        </is>
      </c>
      <c r="K689" s="1299" t="inlineStr">
        <is>
          <t>n2</t>
        </is>
      </c>
      <c r="L689" s="115"/>
      <c r="M689" s="130"/>
      <c r="N689" s="119"/>
      <c r="O689" s="131"/>
      <c r="P689" s="6597"/>
      <c r="Q689" s="131"/>
      <c r="R689" s="131"/>
      <c r="S689" s="130"/>
      <c r="T689" s="130">
        <v>376000</v>
      </c>
      <c r="U689" s="6593">
        <v>1880</v>
      </c>
      <c r="V689" s="119"/>
      <c r="W689" s="1305"/>
      <c r="X689" s="119"/>
      <c r="Y689" s="119"/>
      <c r="Z689" s="119"/>
      <c r="AA689" s="115"/>
      <c r="AB689" s="115"/>
      <c r="AC689" s="1300">
        <f>IF(OR(BX689="Close to Ear",BX689="Close to Head"),"Head",IF(BX689="Extremity","Extremity","Body"))</f>
        <v/>
      </c>
      <c r="AD689" s="1301">
        <f>CA689</f>
        <v/>
      </c>
      <c r="AE689" s="1299">
        <f>CB689</f>
        <v/>
      </c>
      <c r="AF689" s="115"/>
      <c r="AG689" s="1302">
        <f>IF(OR(AZ689="",BA689=""),"N/A",IF(DC689="Pass","P","F"))</f>
        <v/>
      </c>
      <c r="AH689" s="129"/>
      <c r="AI689" s="129"/>
      <c r="AJ689" s="129"/>
      <c r="AK689" s="119"/>
      <c r="AL689" s="115"/>
      <c r="AM689" s="119"/>
      <c r="AN689" s="119"/>
      <c r="AO689" s="692"/>
      <c r="AP689" s="692"/>
      <c r="AQ689" s="692"/>
      <c r="AR689" s="692"/>
      <c r="AS689" s="692"/>
      <c r="AT689" s="1303">
        <f>IF(AC689="Extremity",IF(CG689="","",CG689),"")</f>
        <v/>
      </c>
      <c r="AU689" s="1303">
        <f>IF(AC689="Extremity",IF(CH689="","",CH689),"")</f>
        <v/>
      </c>
      <c r="AV689" s="1304">
        <f>IF(AC689="Extremity","",IF(CE689="","",CE689))</f>
        <v/>
      </c>
      <c r="AW689" s="1304">
        <f>IF(AD689="Extremity","",IF(CF689="","",CF689))</f>
        <v/>
      </c>
      <c r="AX689" s="1305">
        <f>DL689</f>
        <v/>
      </c>
      <c r="AY689" s="1305">
        <f>DQ689</f>
        <v/>
      </c>
      <c r="AZ689" s="3377">
        <f>IF(AC689="Extremity",IF(DA689="","",DA689),"")</f>
        <v/>
      </c>
      <c r="BA689" s="3378">
        <f>IF(AC689="Extremity","",IF(CT689="","",CT689))</f>
        <v/>
      </c>
      <c r="BB689" s="1305">
        <f>IF(AC689="Extremity",IF(DB689="","",DB689),"")</f>
        <v/>
      </c>
      <c r="BC689" s="1304">
        <f>IF(AC689="Extremity","",IF(CZ689="","",CZ689))</f>
        <v/>
      </c>
      <c r="BD689" s="1305">
        <f>DD689</f>
        <v/>
      </c>
      <c r="BE689" s="132">
        <f>DE689</f>
        <v/>
      </c>
      <c r="BF689" s="133">
        <f>DF689*60</f>
        <v/>
      </c>
      <c r="BG689" s="121">
        <f>BE689</f>
        <v/>
      </c>
      <c r="BH689" s="133">
        <f>DG689*60</f>
        <v/>
      </c>
      <c r="BI689" s="133">
        <f>DH689</f>
        <v/>
      </c>
      <c r="BJ689" s="117"/>
      <c r="BK689" s="812">
        <f>Overview!$E$7</f>
        <v/>
      </c>
      <c r="BL689" s="117"/>
      <c r="BM689" s="834">
        <f>DI689</f>
        <v/>
      </c>
      <c r="BN689" s="812">
        <f>Overview!$P$153</f>
        <v/>
      </c>
      <c r="BO689" s="117"/>
      <c r="BP689" s="117"/>
      <c r="BQ689" s="115"/>
      <c r="BR689" s="1478"/>
      <c r="BS689" s="1541"/>
      <c r="BT689" s="1889" t="inlineStr">
        <is>
          <t>5G</t>
        </is>
      </c>
      <c r="BU689" s="1816" t="inlineStr">
        <is>
          <t>n2</t>
        </is>
      </c>
      <c r="BV689" s="595">
        <f>Overview!$H$28</f>
        <v/>
      </c>
      <c r="BW689" s="1865"/>
      <c r="BX689" s="1816" t="inlineStr">
        <is>
          <t>Body</t>
        </is>
      </c>
      <c r="BY689" s="1027"/>
      <c r="BZ689" s="1724"/>
      <c r="CA689" s="857" t="str">
        <f>CA688</f>
        <v>N/A</v>
      </c>
      <c r="CB689" s="201">
        <v>5</v>
      </c>
      <c r="CC689" s="417">
        <f>IF(COUNT('Conducted 5G'!$AH$3:$AH$20)=0,376000,INDEX('Conducted 5G'!$T$3:$T$20,MATCH(MAX('Conducted 5G'!$AH$3:$AH$20),'Conducted 5G'!$AH$3:$AH$20,0)))</f>
        <v>376000</v>
      </c>
      <c r="CD689" s="857">
        <f>IF(COUNT('Conducted 5G'!$AH$3:$AH$20)=0,1880,INDEX('Conducted 5G'!$U$3:$U$20,MATCH(MAX('Conducted 5G'!$AH$3:$AH$20),'Conducted 5G'!$AH$3:$AH$20,0)))</f>
        <v>1880</v>
      </c>
      <c r="CE689" s="7234"/>
      <c r="CF689" s="7234"/>
      <c r="CG689" s="6706"/>
      <c r="CH689" s="6706"/>
      <c r="CI689" s="225">
        <f>BY689</f>
        <v/>
      </c>
      <c r="CJ689" s="237">
        <f>BZ689</f>
        <v/>
      </c>
      <c r="CK689" s="223">
        <f>CA689</f>
        <v/>
      </c>
      <c r="CL689" s="237">
        <f>CC689</f>
        <v/>
      </c>
      <c r="CM689" s="237">
        <f>CD689</f>
        <v/>
      </c>
      <c r="CN689" s="1527"/>
      <c r="CO689" s="1579"/>
      <c r="CP689" s="7214">
        <f>IF(CF689=""," ",IF(ABS(CE689-CF689)&lt;=0.1,"Valid","Not valid"))</f>
        <v/>
      </c>
      <c r="CQ689" s="1674">
        <f> IF(CE689="","",IF(AND(CE689&lt;&gt;"",CF689=""),IF(CE689&gt;=0.8,"Medir+Sig Max","No"),IF(CF689&lt;&gt;"",IF(CF689&gt;=0.8,"Medir+Sig Max","No"),"")))</f>
        <v/>
      </c>
      <c r="CR689" s="6927">
        <f>IF(UPPER('SAR FCC-ISED'!$CQ$1)="X",IF(CF689=""," ",IF((ABS(CE689)&lt;5)*AND(ABS(CF689)&lt;5)*AND(ABS(CT689)&lt;5),"Solo si es max","Medir")),IF(CF689=""," ",IF((ABS(CE689)&lt;1)*AND(ABS(CF689)&lt;1)*AND(ABS(CT689)&lt;1),"Solo si es max","Medir")))</f>
        <v/>
      </c>
      <c r="CS689" s="1674"/>
      <c r="CT689" s="220">
        <f>IF(CO689="",IF(AND(CE689="",CF689=""),"",IF(CF689="",IF(DQ689&gt;1,ROUND(DQ689*CE689,3),CE689),IF(DQ689&gt;1,ROUND(DQ689*CF689,3),CF689))),IF(AND(CE689="",CF689=""),"",IF(CF689="",IF(DQ689&gt;1,ROUND(DQ689*CE689*(1/(CO689)),3),CE689*(1/(CO689))),IF(DQ689&gt;1,ROUND(DQ689*CF689*(1/(CO689)),3),CF689*(1/(CO689))))))</f>
        <v/>
      </c>
      <c r="CU689" s="224">
        <f>BY689</f>
        <v/>
      </c>
      <c r="CV689" s="237">
        <f>BZ689</f>
        <v/>
      </c>
      <c r="CW689" s="237">
        <f>CA689</f>
        <v/>
      </c>
      <c r="CX689" s="224">
        <f>CC689</f>
        <v/>
      </c>
      <c r="CY689" s="237">
        <f>CD689</f>
        <v/>
      </c>
      <c r="CZ689" s="7474">
        <f>IF(COUNTIF(Overview!K12:K14,TRUE)&gt;0,1.6,IF(COUNTIF(Overview!L12:L14,TRUE)&gt;0,8,0))</f>
        <v/>
      </c>
      <c r="DA689" s="1788"/>
      <c r="DB689" s="7483"/>
      <c r="DC689" s="844">
        <f>IF(CT689="","",IF(CT689&gt;CZ689,"Fail","Pass"))</f>
        <v/>
      </c>
      <c r="DD689" s="402"/>
      <c r="DE689" s="1565">
        <f>MyTimestamp(DC689)</f>
        <v/>
      </c>
      <c r="DF689" s="1531">
        <f>IF(COUNT(CE689:CH689)=1,15,IF(COUNT(CE689:CH689)=0,0,30))</f>
        <v/>
      </c>
      <c r="DG689" s="1532">
        <f>IF(DF689=0,0,2)</f>
        <v/>
      </c>
      <c r="DH689" s="1866"/>
      <c r="DI689" s="1866"/>
      <c r="DJ689" s="1863"/>
      <c r="DK689" s="1789"/>
      <c r="DL689" s="1574">
        <f>10^(CN689/20)*100-100</f>
        <v/>
      </c>
      <c r="DM689" s="973"/>
      <c r="DN689" s="771"/>
      <c r="DO689" s="973">
        <f>IF(DM689="","",10^(DM689/10))</f>
        <v/>
      </c>
      <c r="DP689" s="973">
        <f>IF(ISNUMBER(DN689)=FALSE,"",10^(DN689/10))</f>
        <v/>
      </c>
      <c r="DQ689" s="1578">
        <f>IF(AND(ISNUMBER(DO689),ISNUMBER(DP689)),IF(DO689/DP689&gt;1,ROUND((DO689)/DP689,3),1),1)</f>
        <v/>
      </c>
      <c r="DR689" s="1541"/>
      <c r="DS689" s="1541"/>
      <c r="DT689" s="1541"/>
      <c r="DU689" s="1541"/>
      <c r="DV689" s="1541"/>
      <c r="DW689" s="1541"/>
      <c r="DX689" s="1541"/>
      <c r="DY689" s="1541"/>
      <c r="DZ689" s="1541"/>
      <c r="EA689" s="1541"/>
      <c r="EB689" s="1541"/>
      <c r="EC689" s="1541"/>
      <c r="ED689" s="1541"/>
      <c r="EE689" s="1541"/>
      <c r="EF689" s="1541"/>
      <c r="EG689" s="1541"/>
      <c r="EH689" s="1541"/>
      <c r="EI689" s="1541"/>
      <c r="EJ689" s="1541"/>
      <c r="EK689" s="1541"/>
      <c r="EL689" s="1541"/>
      <c r="EM689" s="1541"/>
      <c r="EN689" s="1541"/>
      <c r="EO689" s="1541"/>
      <c r="EP689" s="1541"/>
      <c r="EQ689" s="1541"/>
      <c r="ER689" s="1541"/>
      <c r="ES689" s="1541"/>
      <c r="ET689" s="1541"/>
      <c r="EU689" s="1541"/>
      <c r="EV689" s="1541"/>
    </row>
    <row r="690" customFormat="1" ht="12.75" s="396" x14ac:dyDescent="0.2">
      <c r="A690" s="1541"/>
      <c r="B690" s="1541"/>
      <c r="C690"/>
      <c r="D690" s="1486"/>
      <c r="E690" s="1486"/>
      <c r="F690" s="672">
        <v>5.4</v>
      </c>
      <c r="G690" s="1497"/>
      <c r="H690" s="130">
        <f>BV690</f>
        <v/>
      </c>
      <c r="I690" s="130">
        <f>BW690</f>
        <v/>
      </c>
      <c r="J690" s="1299" t="inlineStr">
        <is>
          <t>5G</t>
        </is>
      </c>
      <c r="K690" s="1299" t="inlineStr">
        <is>
          <t>n2</t>
        </is>
      </c>
      <c r="L690" s="115"/>
      <c r="M690" s="130"/>
      <c r="N690" s="119"/>
      <c r="O690" s="131"/>
      <c r="P690" s="6597"/>
      <c r="Q690" s="131"/>
      <c r="R690" s="131"/>
      <c r="S690" s="130"/>
      <c r="T690" s="130">
        <v>376000</v>
      </c>
      <c r="U690" s="6593">
        <v>1880</v>
      </c>
      <c r="V690" s="119"/>
      <c r="W690" s="1305"/>
      <c r="X690" s="119"/>
      <c r="Y690" s="119"/>
      <c r="Z690" s="119"/>
      <c r="AA690" s="115"/>
      <c r="AB690" s="115"/>
      <c r="AC690" s="1300">
        <f>IF(OR(BX690="Close to Ear",BX690="Close to Head"),"Head",IF(BX690="Extremity","Extremity","Body"))</f>
        <v/>
      </c>
      <c r="AD690" s="1301">
        <f>CA690</f>
        <v/>
      </c>
      <c r="AE690" s="1299">
        <f>CB690</f>
        <v/>
      </c>
      <c r="AF690" s="115"/>
      <c r="AG690" s="1302">
        <f>IF(OR(AZ690="",BA690=""),"N/A",IF(DC690="Pass","P","F"))</f>
        <v/>
      </c>
      <c r="AH690" s="129"/>
      <c r="AI690" s="129"/>
      <c r="AJ690" s="129"/>
      <c r="AK690" s="119"/>
      <c r="AL690" s="115"/>
      <c r="AM690" s="119"/>
      <c r="AN690" s="119"/>
      <c r="AO690" s="692"/>
      <c r="AP690" s="692"/>
      <c r="AQ690" s="692"/>
      <c r="AR690" s="692"/>
      <c r="AS690" s="692"/>
      <c r="AT690" s="1303">
        <f>IF(AC690="Extremity",IF(CG690="","",CG690),"")</f>
        <v/>
      </c>
      <c r="AU690" s="1303">
        <f>IF(AC690="Extremity",IF(CH690="","",CH690),"")</f>
        <v/>
      </c>
      <c r="AV690" s="1304">
        <f>IF(AC690="Extremity","",IF(CE690="","",CE690))</f>
        <v/>
      </c>
      <c r="AW690" s="1304"/>
      <c r="AX690" s="1305">
        <f>DL690</f>
        <v/>
      </c>
      <c r="AY690" s="1305">
        <f>DQ690</f>
        <v/>
      </c>
      <c r="AZ690" s="3377">
        <f>IF(AC690="Extremity",IF(DA690="","",DA690),"")</f>
        <v/>
      </c>
      <c r="BA690" s="3378">
        <f>IF(AC690="Extremity","",IF(CT690="","",CT690))</f>
        <v/>
      </c>
      <c r="BB690" s="1305">
        <f>IF(AC690="Extremity",IF(DB690="","",DB690),"")</f>
        <v/>
      </c>
      <c r="BC690" s="1304">
        <f>IF(AC690="Extremity","",IF(CZ690="","",CZ690))</f>
        <v/>
      </c>
      <c r="BD690" s="1305">
        <f>DD690</f>
        <v/>
      </c>
      <c r="BE690" s="132">
        <f>DE690</f>
        <v/>
      </c>
      <c r="BF690" s="133">
        <f>DF690*60</f>
        <v/>
      </c>
      <c r="BG690" s="121">
        <f>BE690</f>
        <v/>
      </c>
      <c r="BH690" s="133">
        <f>DG690*60</f>
        <v/>
      </c>
      <c r="BI690" s="133">
        <f>DH690</f>
        <v/>
      </c>
      <c r="BJ690" s="117"/>
      <c r="BK690" s="812">
        <f>Overview!$E$7</f>
        <v/>
      </c>
      <c r="BL690" s="117"/>
      <c r="BM690" s="834">
        <f>DI690</f>
        <v/>
      </c>
      <c r="BN690" s="812">
        <f>Overview!$P$153</f>
        <v/>
      </c>
      <c r="BO690" s="117"/>
      <c r="BP690" s="117"/>
      <c r="BQ690" s="115"/>
      <c r="BR690" s="1478"/>
      <c r="BS690" s="1541"/>
      <c r="BT690" s="1889" t="inlineStr">
        <is>
          <t>5G</t>
        </is>
      </c>
      <c r="BU690" s="1816" t="inlineStr">
        <is>
          <t>n2</t>
        </is>
      </c>
      <c r="BV690" s="595">
        <f>Overview!$H$28</f>
        <v/>
      </c>
      <c r="BW690" s="1865"/>
      <c r="BX690" s="1816" t="inlineStr">
        <is>
          <t>Body</t>
        </is>
      </c>
      <c r="BY690" s="7259"/>
      <c r="BZ690" s="1865"/>
      <c r="CA690" s="856" t="str">
        <f>CA689</f>
        <v>N/A</v>
      </c>
      <c r="CB690" s="202">
        <v>5</v>
      </c>
      <c r="CC690" s="856">
        <f>IF(COUNT('Conducted 5G'!$AH$3:$AH$20)=0,376000,INDEX('Conducted 5G'!$T$3:$T$20,MATCH(MAX('Conducted 5G'!$AH$3:$AH$20),'Conducted 5G'!$AH$3:$AH$20,0)))</f>
        <v>376000</v>
      </c>
      <c r="CD690" s="856">
        <f>IF(COUNT('Conducted 5G'!$AH$3:$AH$20)=0,1880,INDEX('Conducted 5G'!$U$3:$U$20,MATCH(MAX('Conducted 5G'!$AH$3:$AH$20),'Conducted 5G'!$AH$3:$AH$20,0)))</f>
        <v>1880</v>
      </c>
      <c r="CE690" s="7234"/>
      <c r="CF690" s="7234"/>
      <c r="CG690" s="6706"/>
      <c r="CH690" s="6706"/>
      <c r="CI690" s="225">
        <f>BY690</f>
        <v/>
      </c>
      <c r="CJ690" s="237">
        <f>BZ690</f>
        <v/>
      </c>
      <c r="CK690" s="223">
        <f>CA690</f>
        <v/>
      </c>
      <c r="CL690" s="237">
        <f>CC690</f>
        <v/>
      </c>
      <c r="CM690" s="237">
        <f>CD690</f>
        <v/>
      </c>
      <c r="CN690" s="1527"/>
      <c r="CO690" s="1579"/>
      <c r="CP690" s="7214">
        <f>IF(CF690=""," ",IF(ABS(CE690-CF690)&lt;=0.1,"Valid","Not valid"))</f>
        <v/>
      </c>
      <c r="CQ690" s="1674">
        <f> IF(CE690="","",IF(AND(CE690&lt;&gt;"",CF690=""),IF(CE690&gt;=0.8,"Medir+Sig Max","No"),IF(CF690&lt;&gt;"",IF(CF690&gt;=0.8,"Medir+Sig Max","No"),"")))</f>
        <v/>
      </c>
      <c r="CR690" s="6927">
        <f>IF(UPPER('SAR FCC-ISED'!$CQ$1)="X",IF(CF690=""," ",IF((ABS(CE690)&lt;5)*AND(ABS(CF690)&lt;5)*AND(ABS(CT690)&lt;5),"Solo si es max","Medir")),IF(CF690=""," ",IF((ABS(CE690)&lt;1)*AND(ABS(CF690)&lt;1)*AND(ABS(CT690)&lt;1),"Solo si es max","Medir")))</f>
        <v/>
      </c>
      <c r="CS690" s="1674"/>
      <c r="CT690" s="220">
        <f>IF(CO690="",IF(AND(CE690="",CF690=""),"",IF(CF690="",IF(DQ690&gt;1,ROUND(DQ690*CE690,3),CE690),IF(DQ690&gt;1,ROUND(DQ690*CF690,3),CF690))),IF(AND(CE690="",CF690=""),"",IF(CF690="",IF(DQ690&gt;1,ROUND(DQ690*CE690*(1/(CO690)),3),CE690*(1/(CO690))),IF(DQ690&gt;1,ROUND(DQ690*CF690*(1/(CO690)),3),CF690*(1/(CO690))))))</f>
        <v/>
      </c>
      <c r="CU690" s="224">
        <f>BY690</f>
        <v/>
      </c>
      <c r="CV690" s="237">
        <f>BZ690</f>
        <v/>
      </c>
      <c r="CW690" s="237">
        <f>CA690</f>
        <v/>
      </c>
      <c r="CX690" s="224">
        <f>CC690</f>
        <v/>
      </c>
      <c r="CY690" s="237">
        <f>CD690</f>
        <v/>
      </c>
      <c r="CZ690" s="7474">
        <f>IF(COUNTIF(Overview!K12:K14,TRUE)&gt;0,1.6,IF(COUNTIF(Overview!L12:L14,TRUE)&gt;0,8,0))</f>
        <v/>
      </c>
      <c r="DA690" s="1788"/>
      <c r="DB690" s="7483"/>
      <c r="DC690" s="844">
        <f>IF(CT690="","",IF(CT690&gt;CZ690,"Fail","Pass"))</f>
        <v/>
      </c>
      <c r="DD690" s="402"/>
      <c r="DE690" s="1565">
        <f>MyTimestamp(DC690)</f>
        <v/>
      </c>
      <c r="DF690" s="1531">
        <f>IF(COUNT(CE690:CH690)=1,15,IF(COUNT(CE690:CH690)=0,0,30))</f>
        <v/>
      </c>
      <c r="DG690" s="1532">
        <f>IF(DF690=0,0,2)</f>
        <v/>
      </c>
      <c r="DH690" s="1866"/>
      <c r="DI690" s="1866"/>
      <c r="DJ690" s="1863"/>
      <c r="DK690" s="1789"/>
      <c r="DL690" s="1574">
        <f>10^(CN690/20)*100-100</f>
        <v/>
      </c>
      <c r="DM690" s="973"/>
      <c r="DN690" s="768"/>
      <c r="DO690" s="973">
        <f>IF(DM690="","",10^(DM690/10))</f>
        <v/>
      </c>
      <c r="DP690" s="973">
        <f>IF(ISNUMBER(DN690)=FALSE,"",10^(DN690/10))</f>
        <v/>
      </c>
      <c r="DQ690" s="1578">
        <f>IF(AND(ISNUMBER(DO690),ISNUMBER(DP690)),IF(DO690/DP690&gt;1,ROUND((DO690)/DP690,3),1),1)</f>
        <v/>
      </c>
      <c r="DR690" s="1541"/>
      <c r="DS690" s="1541"/>
      <c r="DT690" s="1541"/>
      <c r="DU690" s="1541"/>
      <c r="DV690" s="1541"/>
      <c r="DW690" s="1541"/>
      <c r="DX690" s="1541"/>
      <c r="DY690" s="1541"/>
      <c r="DZ690" s="1541"/>
      <c r="EA690" s="1541"/>
      <c r="EB690" s="1541"/>
      <c r="EC690" s="1541"/>
      <c r="ED690" s="1541"/>
      <c r="EE690" s="1541"/>
      <c r="EF690" s="1541"/>
      <c r="EG690" s="1541"/>
      <c r="EH690" s="1541"/>
      <c r="EI690" s="1541"/>
      <c r="EJ690" s="1541"/>
      <c r="EK690" s="1541"/>
      <c r="EL690" s="1541"/>
      <c r="EM690" s="1541"/>
      <c r="EN690" s="1541"/>
      <c r="EO690" s="1541"/>
      <c r="EP690" s="1541"/>
      <c r="EQ690" s="1541"/>
      <c r="ER690" s="1541"/>
      <c r="ES690" s="1541"/>
      <c r="ET690" s="1541"/>
      <c r="EU690" s="1541"/>
      <c r="EV690" s="1541"/>
    </row>
    <row r="691" customFormat="1" ht="12.75" s="396" x14ac:dyDescent="0.2">
      <c r="A691" s="1541"/>
      <c r="B691" s="1541"/>
      <c r="C691"/>
      <c r="D691" s="1486"/>
      <c r="E691" s="1486"/>
      <c r="F691" s="672">
        <v>5.4</v>
      </c>
      <c r="G691" s="1497"/>
      <c r="H691" s="130">
        <f>BV691</f>
        <v/>
      </c>
      <c r="I691" s="130">
        <f>BW691</f>
        <v/>
      </c>
      <c r="J691" s="1299" t="inlineStr">
        <is>
          <t>5G</t>
        </is>
      </c>
      <c r="K691" s="1299" t="inlineStr">
        <is>
          <t>n2</t>
        </is>
      </c>
      <c r="L691" s="115"/>
      <c r="M691" s="130"/>
      <c r="N691" s="119"/>
      <c r="O691" s="131"/>
      <c r="P691" s="6597"/>
      <c r="Q691" s="131"/>
      <c r="R691" s="131"/>
      <c r="S691" s="130"/>
      <c r="T691" s="130">
        <v>376000</v>
      </c>
      <c r="U691" s="6593">
        <v>1880</v>
      </c>
      <c r="V691" s="119"/>
      <c r="W691" s="1305"/>
      <c r="X691" s="119"/>
      <c r="Y691" s="119"/>
      <c r="Z691" s="119"/>
      <c r="AA691" s="115"/>
      <c r="AB691" s="115"/>
      <c r="AC691" s="1300">
        <f>IF(OR(BX691="Close to Ear",BX691="Close to Head"),"Head",IF(BX691="Extremity","Extremity","Body"))</f>
        <v/>
      </c>
      <c r="AD691" s="1301">
        <f>CA691</f>
        <v/>
      </c>
      <c r="AE691" s="1299">
        <f>CB691</f>
        <v/>
      </c>
      <c r="AF691" s="115"/>
      <c r="AG691" s="1302">
        <f>IF(OR(AZ691="",BA691=""),"N/A",IF(DC691="Pass","P","F"))</f>
        <v/>
      </c>
      <c r="AH691" s="129"/>
      <c r="AI691" s="129"/>
      <c r="AJ691" s="129"/>
      <c r="AK691" s="119"/>
      <c r="AL691" s="115"/>
      <c r="AM691" s="119"/>
      <c r="AN691" s="119"/>
      <c r="AO691" s="692"/>
      <c r="AP691" s="692"/>
      <c r="AQ691" s="692"/>
      <c r="AR691" s="692"/>
      <c r="AS691" s="692"/>
      <c r="AT691" s="1303">
        <f>IF(AC691="Extremity",IF(CG691="","",CG691),"")</f>
        <v/>
      </c>
      <c r="AU691" s="1303">
        <f>IF(AC691="Extremity",IF(CH691="","",CH691),"")</f>
        <v/>
      </c>
      <c r="AV691" s="1304">
        <f>IF(AC691="Extremity","",IF(CE691="","",CE691))</f>
        <v/>
      </c>
      <c r="AW691" s="1304">
        <f>IF(AD691="Extremity","",IF(CF691="","",CF691))</f>
        <v/>
      </c>
      <c r="AX691" s="1305">
        <f>DL691</f>
        <v/>
      </c>
      <c r="AY691" s="1305">
        <f>DQ691</f>
        <v/>
      </c>
      <c r="AZ691" s="3377">
        <f>IF(AC691="Extremity",IF(DA691="","",DA691),"")</f>
        <v/>
      </c>
      <c r="BA691" s="3378">
        <f>IF(AC691="Extremity","",IF(CT691="","",CT691))</f>
        <v/>
      </c>
      <c r="BB691" s="1305">
        <f>IF(AC691="Extremity",IF(DB691="","",DB691),"")</f>
        <v/>
      </c>
      <c r="BC691" s="1304">
        <f>IF(AC691="Extremity","",IF(CZ691="","",CZ691))</f>
        <v/>
      </c>
      <c r="BD691" s="1305">
        <f>DD691</f>
        <v/>
      </c>
      <c r="BE691" s="132">
        <f>DE691</f>
        <v/>
      </c>
      <c r="BF691" s="133">
        <f>DF691*60</f>
        <v/>
      </c>
      <c r="BG691" s="121">
        <f>BE691</f>
        <v/>
      </c>
      <c r="BH691" s="133">
        <f>DG691*60</f>
        <v/>
      </c>
      <c r="BI691" s="133">
        <f>DH691</f>
        <v/>
      </c>
      <c r="BJ691" s="117"/>
      <c r="BK691" s="812">
        <f>Overview!$E$7</f>
        <v/>
      </c>
      <c r="BL691" s="117"/>
      <c r="BM691" s="834">
        <f>DI691</f>
        <v/>
      </c>
      <c r="BN691" s="812">
        <f>Overview!$P$153</f>
        <v/>
      </c>
      <c r="BO691" s="117"/>
      <c r="BP691" s="117"/>
      <c r="BQ691" s="115"/>
      <c r="BR691" s="1478"/>
      <c r="BS691" s="1541"/>
      <c r="BT691" s="1889" t="inlineStr">
        <is>
          <t>5G</t>
        </is>
      </c>
      <c r="BU691" s="1816" t="inlineStr">
        <is>
          <t>n2</t>
        </is>
      </c>
      <c r="BV691" s="595">
        <f>Overview!$H$28</f>
        <v/>
      </c>
      <c r="BW691" s="1865"/>
      <c r="BX691" s="1816" t="inlineStr">
        <is>
          <t>Body</t>
        </is>
      </c>
      <c r="BY691" s="1891"/>
      <c r="BZ691" s="1865"/>
      <c r="CA691" s="902" t="str">
        <f>IF(BY691="N/A","N/A",CA690)</f>
        <v>N/A</v>
      </c>
      <c r="CB691" s="200">
        <v>5</v>
      </c>
      <c r="CC691" s="902">
        <f>IF(COUNT('Conducted 5G'!$AH$3:$AH$20)=0,376000,INDEX('Conducted 5G'!$T$3:$T$20,MATCH(MAX('Conducted 5G'!$AH$3:$AH$20),'Conducted 5G'!$AH$3:$AH$20,0)))</f>
        <v>376000</v>
      </c>
      <c r="CD691" s="902">
        <f>IF(COUNT('Conducted 5G'!$AH$3:$AH$20)=0,1880,INDEX('Conducted 5G'!$U$3:$U$20,MATCH(MAX('Conducted 5G'!$AH$3:$AH$20),'Conducted 5G'!$AH$3:$AH$20,0)))</f>
        <v>1880</v>
      </c>
      <c r="CE691" s="7234"/>
      <c r="CF691" s="7234"/>
      <c r="CG691" s="6706"/>
      <c r="CH691" s="6706"/>
      <c r="CI691" s="225">
        <f>BY691</f>
        <v/>
      </c>
      <c r="CJ691" s="237">
        <f>BZ691</f>
        <v/>
      </c>
      <c r="CK691" s="223">
        <f>CA691</f>
        <v/>
      </c>
      <c r="CL691" s="237">
        <f>CC691</f>
        <v/>
      </c>
      <c r="CM691" s="237">
        <f>CD691</f>
        <v/>
      </c>
      <c r="CN691" s="1527"/>
      <c r="CO691" s="1579"/>
      <c r="CP691" s="7214">
        <f>IF(CF691=""," ",IF(ABS(CE691-CF691)&lt;=0.1,"Valid","Not valid"))</f>
        <v/>
      </c>
      <c r="CQ691" s="1674">
        <f> IF(CE691="","",IF(AND(CE691&lt;&gt;"",CF691=""),IF(CE691&gt;=0.8,"Medir+Sig Max","No"),IF(CF691&lt;&gt;"",IF(CF691&gt;=0.8,"Medir+Sig Max","No"),"")))</f>
        <v/>
      </c>
      <c r="CR691" s="6927">
        <f>IF(UPPER('SAR FCC-ISED'!$CQ$1)="X",IF(CF691=""," ",IF((ABS(CE691)&lt;5)*AND(ABS(CF691)&lt;5)*AND(ABS(CT691)&lt;5),"Solo si es max","Medir")),IF(CF691=""," ",IF((ABS(CE691)&lt;1)*AND(ABS(CF691)&lt;1)*AND(ABS(CT691)&lt;1),"Solo si es max","Medir")))</f>
        <v/>
      </c>
      <c r="CS691" s="1674"/>
      <c r="CT691" s="220">
        <f>IF(CO691="",IF(AND(CE691="",CF691=""),"",IF(CF691="",IF(DQ691&gt;1,ROUND(DQ691*CE691,3),CE691),IF(DQ691&gt;1,ROUND(DQ691*CF691,3),CF691))),IF(AND(CE691="",CF691=""),"",IF(CF691="",IF(DQ691&gt;1,ROUND(DQ691*CE691*(1/(CO691)),3),CE691*(1/(CO691))),IF(DQ691&gt;1,ROUND(DQ691*CF691*(1/(CO691)),3),CF691*(1/(CO691))))))</f>
        <v/>
      </c>
      <c r="CU691" s="224">
        <f>BY691</f>
        <v/>
      </c>
      <c r="CV691" s="237">
        <f>BZ691</f>
        <v/>
      </c>
      <c r="CW691" s="237">
        <f>CA691</f>
        <v/>
      </c>
      <c r="CX691" s="224">
        <f>CC691</f>
        <v/>
      </c>
      <c r="CY691" s="237">
        <f>CD691</f>
        <v/>
      </c>
      <c r="CZ691" s="7474">
        <f>IF(COUNTIF(Overview!K12:K14,TRUE)&gt;0,1.6,IF(COUNTIF(Overview!L12:L14,TRUE)&gt;0,8,0))</f>
        <v/>
      </c>
      <c r="DA691" s="1788"/>
      <c r="DB691" s="7483"/>
      <c r="DC691" s="844">
        <f>IF(CT691="","",IF(CT691&gt;CZ691,"Fail","Pass"))</f>
        <v/>
      </c>
      <c r="DD691" s="402"/>
      <c r="DE691" s="1565">
        <f>MyTimestamp(DC691)</f>
        <v/>
      </c>
      <c r="DF691" s="1531">
        <f>IF(COUNT(CE691:CH691)=1,15,IF(COUNT(CE691:CH691)=0,0,30))</f>
        <v/>
      </c>
      <c r="DG691" s="1532">
        <f>IF(DF691=0,0,2)</f>
        <v/>
      </c>
      <c r="DH691" s="1866"/>
      <c r="DI691" s="1866"/>
      <c r="DJ691" s="1863"/>
      <c r="DK691" s="1789"/>
      <c r="DL691" s="1574">
        <f>10^(CN691/20)*100-100</f>
        <v/>
      </c>
      <c r="DM691" s="973"/>
      <c r="DN691" s="769"/>
      <c r="DO691" s="973">
        <f>IF(DM691="","",10^(DM691/10))</f>
        <v/>
      </c>
      <c r="DP691" s="973">
        <f>IF(ISNUMBER(DN691)=FALSE,"",10^(DN691/10))</f>
        <v/>
      </c>
      <c r="DQ691" s="1578">
        <f>IF(AND(ISNUMBER(DO691),ISNUMBER(DP691)),IF(DO691/DP691&gt;1,ROUND((DO691)/DP691,3),1),1)</f>
        <v/>
      </c>
      <c r="DR691" s="1541"/>
      <c r="DS691" s="1541"/>
      <c r="DT691" s="1541"/>
      <c r="DU691" s="1541"/>
      <c r="DV691" s="1541"/>
      <c r="DW691" s="1541"/>
      <c r="DX691" s="1541"/>
      <c r="DY691" s="1541"/>
      <c r="DZ691" s="1541"/>
      <c r="EA691" s="1541"/>
      <c r="EB691" s="1541"/>
      <c r="EC691" s="1541"/>
      <c r="ED691" s="1541"/>
      <c r="EE691" s="1541"/>
      <c r="EF691" s="1541"/>
      <c r="EG691" s="1541"/>
      <c r="EH691" s="1541"/>
      <c r="EI691" s="1541"/>
      <c r="EJ691" s="1541"/>
      <c r="EK691" s="1541"/>
      <c r="EL691" s="1541"/>
      <c r="EM691" s="1541"/>
      <c r="EN691" s="1541"/>
      <c r="EO691" s="1541"/>
      <c r="EP691" s="1541"/>
      <c r="EQ691" s="1541"/>
      <c r="ER691" s="1541"/>
      <c r="ES691" s="1541"/>
      <c r="ET691" s="1541"/>
      <c r="EU691" s="1541"/>
      <c r="EV691" s="1541"/>
    </row>
    <row r="692" customFormat="1" ht="12.75" s="396" x14ac:dyDescent="0.2">
      <c r="A692" s="1541"/>
      <c r="B692" s="1541"/>
      <c r="C692"/>
      <c r="D692" s="1486"/>
      <c r="E692" s="1486"/>
      <c r="F692" s="672">
        <v>5.4</v>
      </c>
      <c r="G692" s="1497"/>
      <c r="H692" s="130">
        <f>BV692</f>
        <v/>
      </c>
      <c r="I692" s="130">
        <f>BW692</f>
        <v/>
      </c>
      <c r="J692" s="1299" t="inlineStr">
        <is>
          <t>5G</t>
        </is>
      </c>
      <c r="K692" s="1299" t="inlineStr">
        <is>
          <t>n2</t>
        </is>
      </c>
      <c r="L692" s="115"/>
      <c r="M692" s="130"/>
      <c r="N692" s="119"/>
      <c r="O692" s="131"/>
      <c r="P692" s="6597"/>
      <c r="Q692" s="131"/>
      <c r="R692" s="131"/>
      <c r="S692" s="130"/>
      <c r="T692" s="130">
        <v>376000</v>
      </c>
      <c r="U692" s="6593">
        <v>1880</v>
      </c>
      <c r="V692" s="119"/>
      <c r="W692" s="1305"/>
      <c r="X692" s="119"/>
      <c r="Y692" s="119"/>
      <c r="Z692" s="119"/>
      <c r="AA692" s="115"/>
      <c r="AB692" s="115"/>
      <c r="AC692" s="1300">
        <f>IF(OR(BX692="Close to Ear",BX692="Close to Head"),"Head",IF(BX692="Extremity","Extremity","Body"))</f>
        <v/>
      </c>
      <c r="AD692" s="1301">
        <f>CA692</f>
        <v/>
      </c>
      <c r="AE692" s="1299">
        <f>CB692</f>
        <v/>
      </c>
      <c r="AF692" s="115"/>
      <c r="AG692" s="1302">
        <f>IF(OR(AZ692="",BA692=""),"N/A",IF(DC692="Pass","P","F"))</f>
        <v/>
      </c>
      <c r="AH692" s="129"/>
      <c r="AI692" s="129"/>
      <c r="AJ692" s="129"/>
      <c r="AK692" s="119"/>
      <c r="AL692" s="115"/>
      <c r="AM692" s="119"/>
      <c r="AN692" s="119"/>
      <c r="AO692" s="692"/>
      <c r="AP692" s="692"/>
      <c r="AQ692" s="692"/>
      <c r="AR692" s="692"/>
      <c r="AS692" s="692"/>
      <c r="AT692" s="1303">
        <f>IF(AC692="Extremity",IF(CG692="","",CG692),"")</f>
        <v/>
      </c>
      <c r="AU692" s="1303">
        <f>IF(AC692="Extremity",IF(CH692="","",CH692),"")</f>
        <v/>
      </c>
      <c r="AV692" s="1304">
        <f>IF(AC692="Extremity","",IF(CE692="","",CE692))</f>
        <v/>
      </c>
      <c r="AW692" s="1304">
        <f>IF(AD692="Extremity","",IF(CF690="","",CF690))</f>
        <v/>
      </c>
      <c r="AX692" s="1305">
        <f>DL692</f>
        <v/>
      </c>
      <c r="AY692" s="1305">
        <f>DQ692</f>
        <v/>
      </c>
      <c r="AZ692" s="3377">
        <f>IF(AC692="Extremity",IF(DA692="","",DA692),"")</f>
        <v/>
      </c>
      <c r="BA692" s="3378">
        <f>IF(AC692="Extremity","",IF(CT692="","",CT692))</f>
        <v/>
      </c>
      <c r="BB692" s="1305">
        <f>IF(AC692="Extremity",IF(DB692="","",DB692),"")</f>
        <v/>
      </c>
      <c r="BC692" s="1304">
        <f>IF(AC692="Extremity","",IF(CZ692="","",CZ692))</f>
        <v/>
      </c>
      <c r="BD692" s="1305">
        <f>DD692</f>
        <v/>
      </c>
      <c r="BE692" s="132">
        <f>DE692</f>
        <v/>
      </c>
      <c r="BF692" s="133">
        <f>DF692*60</f>
        <v/>
      </c>
      <c r="BG692" s="121">
        <f>BE692</f>
        <v/>
      </c>
      <c r="BH692" s="133">
        <f>DG692*60</f>
        <v/>
      </c>
      <c r="BI692" s="133">
        <f>DH692</f>
        <v/>
      </c>
      <c r="BJ692" s="117"/>
      <c r="BK692" s="812">
        <f>Overview!$E$7</f>
        <v/>
      </c>
      <c r="BL692" s="117"/>
      <c r="BM692" s="834">
        <f>DI692</f>
        <v/>
      </c>
      <c r="BN692" s="812">
        <f>Overview!$P$153</f>
        <v/>
      </c>
      <c r="BO692" s="117"/>
      <c r="BP692" s="117"/>
      <c r="BQ692" s="115"/>
      <c r="BR692" s="1478"/>
      <c r="BS692" s="1541"/>
      <c r="BT692" s="1889" t="inlineStr">
        <is>
          <t>5G</t>
        </is>
      </c>
      <c r="BU692" s="1816" t="inlineStr">
        <is>
          <t>n2</t>
        </is>
      </c>
      <c r="BV692" s="595">
        <f>Overview!$H$28</f>
        <v/>
      </c>
      <c r="BW692" s="1865"/>
      <c r="BX692" s="1816" t="inlineStr">
        <is>
          <t>Body</t>
        </is>
      </c>
      <c r="BY692" s="7260"/>
      <c r="BZ692" s="1865"/>
      <c r="CA692" s="857" t="str">
        <f>CA691</f>
        <v>N/A</v>
      </c>
      <c r="CB692" s="201">
        <v>5</v>
      </c>
      <c r="CC692" s="857">
        <f>IF(COUNT('Conducted 5G'!$AH$3:$AH$20)=0,376000,INDEX('Conducted 5G'!$T$3:$T$20,MATCH(MAX('Conducted 5G'!$AH$3:$AH$20),'Conducted 5G'!$AH$3:$AH$20,0)))</f>
        <v>376000</v>
      </c>
      <c r="CD692" s="857">
        <f>IF(COUNT('Conducted 5G'!$AH$3:$AH$20)=0,1880,INDEX('Conducted 5G'!$U$3:$U$20,MATCH(MAX('Conducted 5G'!$AH$3:$AH$20),'Conducted 5G'!$AH$3:$AH$20,0)))</f>
        <v>1880</v>
      </c>
      <c r="CE692" s="7234"/>
      <c r="CF692" s="7234"/>
      <c r="CG692" s="6706"/>
      <c r="CH692" s="6706"/>
      <c r="CI692" s="225">
        <f>BY692</f>
        <v/>
      </c>
      <c r="CJ692" s="237">
        <f>BZ692</f>
        <v/>
      </c>
      <c r="CK692" s="223">
        <f>CA692</f>
        <v/>
      </c>
      <c r="CL692" s="237">
        <f>CC692</f>
        <v/>
      </c>
      <c r="CM692" s="237">
        <f>CD692</f>
        <v/>
      </c>
      <c r="CN692" s="1527"/>
      <c r="CO692" s="1579"/>
      <c r="CP692" s="7214">
        <f>IF(CF692=""," ",IF(ABS(CE692-CF692)&lt;=0.1,"Valid","Not valid"))</f>
        <v/>
      </c>
      <c r="CQ692" s="1674">
        <f> IF(CE692="","",IF(AND(CE692&lt;&gt;"",CF692=""),IF(CE692&gt;=0.8,"Medir+Sig Max","No"),IF(CF692&lt;&gt;"",IF(CF692&gt;=0.8,"Medir+Sig Max","No"),"")))</f>
        <v/>
      </c>
      <c r="CR692" s="6927">
        <f>IF(UPPER('SAR FCC-ISED'!$CQ$1)="X",IF(CF692=""," ",IF((ABS(CE692)&lt;5)*AND(ABS(CF692)&lt;5)*AND(ABS(CT692)&lt;5),"Solo si es max","Medir")),IF(CF692=""," ",IF((ABS(CE692)&lt;1)*AND(ABS(CF692)&lt;1)*AND(ABS(CT692)&lt;1),"Solo si es max","Medir")))</f>
        <v/>
      </c>
      <c r="CS692" s="1674"/>
      <c r="CT692" s="220">
        <f>IF(CO692="",IF(AND(CE692="",CF692=""),"",IF(CF692="",IF(DQ692&gt;1,ROUND(DQ692*CE692,3),CE692),IF(DQ692&gt;1,ROUND(DQ692*CF692,3),CF692))),IF(AND(CE692="",CF692=""),"",IF(CF692="",IF(DQ692&gt;1,ROUND(DQ692*CE692*(1/(CO692)),3),CE692*(1/(CO692))),IF(DQ692&gt;1,ROUND(DQ692*CF692*(1/(CO692)),3),CF692*(1/(CO692))))))</f>
        <v/>
      </c>
      <c r="CU692" s="224">
        <f>BY692</f>
        <v/>
      </c>
      <c r="CV692" s="237">
        <f>BZ692</f>
        <v/>
      </c>
      <c r="CW692" s="237">
        <f>CA692</f>
        <v/>
      </c>
      <c r="CX692" s="224">
        <f>CC692</f>
        <v/>
      </c>
      <c r="CY692" s="237">
        <f>CD692</f>
        <v/>
      </c>
      <c r="CZ692" s="7474">
        <f>IF(COUNTIF(Overview!K12:K14,TRUE)&gt;0,1.6,IF(COUNTIF(Overview!L12:L14,TRUE)&gt;0,8,0))</f>
        <v/>
      </c>
      <c r="DA692" s="1788"/>
      <c r="DB692" s="7483"/>
      <c r="DC692" s="844">
        <f>IF(CT692="","",IF(CT692&gt;CZ692,"Fail","Pass"))</f>
        <v/>
      </c>
      <c r="DD692" s="402"/>
      <c r="DE692" s="1565">
        <f>MyTimestamp(DC692)</f>
        <v/>
      </c>
      <c r="DF692" s="1531">
        <f>IF(COUNT(CE692:CH692)=1,15,IF(COUNT(CE692:CH692)=0,0,30))</f>
        <v/>
      </c>
      <c r="DG692" s="1532">
        <f>IF(DF692=0,0,2)</f>
        <v/>
      </c>
      <c r="DH692" s="1866"/>
      <c r="DI692" s="1866"/>
      <c r="DJ692" s="1863"/>
      <c r="DK692" s="1789"/>
      <c r="DL692" s="1574">
        <f>10^(CN692/20)*100-100</f>
        <v/>
      </c>
      <c r="DM692" s="973"/>
      <c r="DN692" s="771"/>
      <c r="DO692" s="973">
        <f>IF(DM692="","",10^(DM692/10))</f>
        <v/>
      </c>
      <c r="DP692" s="973">
        <f>IF(ISNUMBER(DN692)=FALSE,"",10^(DN692/10))</f>
        <v/>
      </c>
      <c r="DQ692" s="1578">
        <f>IF(AND(ISNUMBER(DO692),ISNUMBER(DP692)),IF(DO692/DP692&gt;1,ROUND((DO692)/DP692,3),1),1)</f>
        <v/>
      </c>
      <c r="DR692" s="1541"/>
      <c r="DS692" s="1541"/>
      <c r="DT692" s="1541"/>
      <c r="DU692" s="1541"/>
      <c r="DV692" s="1541"/>
      <c r="DW692" s="1541"/>
      <c r="DX692" s="1541"/>
      <c r="DY692" s="1541"/>
      <c r="DZ692" s="1541"/>
      <c r="EA692" s="1541"/>
      <c r="EB692" s="1541"/>
      <c r="EC692" s="1541"/>
      <c r="ED692" s="1541"/>
      <c r="EE692" s="1541"/>
      <c r="EF692" s="1541"/>
      <c r="EG692" s="1541"/>
      <c r="EH692" s="1541"/>
      <c r="EI692" s="1541"/>
      <c r="EJ692" s="1541"/>
      <c r="EK692" s="1541"/>
      <c r="EL692" s="1541"/>
      <c r="EM692" s="1541"/>
      <c r="EN692" s="1541"/>
      <c r="EO692" s="1541"/>
      <c r="EP692" s="1541"/>
      <c r="EQ692" s="1541"/>
      <c r="ER692" s="1541"/>
      <c r="ES692" s="1541"/>
      <c r="ET692" s="1541"/>
      <c r="EU692" s="1541"/>
      <c r="EV692" s="1541"/>
    </row>
    <row r="693" customFormat="1" ht="12.75" s="396" x14ac:dyDescent="0.2">
      <c r="A693" s="1541"/>
      <c r="B693" s="1541"/>
      <c r="C693"/>
      <c r="D693" s="1486"/>
      <c r="E693" s="1486"/>
      <c r="F693" s="672">
        <v>5.4</v>
      </c>
      <c r="G693" s="1497"/>
      <c r="H693" s="130">
        <f>BV693</f>
        <v/>
      </c>
      <c r="I693" s="130">
        <f>BW693</f>
        <v/>
      </c>
      <c r="J693" s="1299" t="inlineStr">
        <is>
          <t>5G</t>
        </is>
      </c>
      <c r="K693" s="1299" t="inlineStr">
        <is>
          <t>n2</t>
        </is>
      </c>
      <c r="L693" s="115"/>
      <c r="M693" s="130"/>
      <c r="N693" s="119"/>
      <c r="O693" s="131"/>
      <c r="P693" s="6597"/>
      <c r="Q693" s="131"/>
      <c r="R693" s="131"/>
      <c r="S693" s="130"/>
      <c r="T693" s="130">
        <v>376000</v>
      </c>
      <c r="U693" s="6593">
        <v>1880</v>
      </c>
      <c r="V693" s="119"/>
      <c r="W693" s="1305"/>
      <c r="X693" s="119"/>
      <c r="Y693" s="119"/>
      <c r="Z693" s="119"/>
      <c r="AA693" s="115"/>
      <c r="AB693" s="115"/>
      <c r="AC693" s="1300">
        <f>IF(OR(BX693="Close to Ear",BX693="Close to Head"),"Head",IF(BX693="Extremity","Extremity","Body"))</f>
        <v/>
      </c>
      <c r="AD693" s="1301">
        <f>CA693</f>
        <v/>
      </c>
      <c r="AE693" s="1299">
        <f>CB693</f>
        <v/>
      </c>
      <c r="AF693" s="115"/>
      <c r="AG693" s="1302">
        <f>IF(OR(AZ693="",BA693=""),"N/A",IF(DC693="Pass","P","F"))</f>
        <v/>
      </c>
      <c r="AH693" s="129"/>
      <c r="AI693" s="129"/>
      <c r="AJ693" s="129"/>
      <c r="AK693" s="119"/>
      <c r="AL693" s="115"/>
      <c r="AM693" s="119"/>
      <c r="AN693" s="119"/>
      <c r="AO693" s="692"/>
      <c r="AP693" s="692"/>
      <c r="AQ693" s="692"/>
      <c r="AR693" s="692"/>
      <c r="AS693" s="692"/>
      <c r="AT693" s="1303">
        <f>IF(AC693="Extremity",IF(CG693="","",CG693),"")</f>
        <v/>
      </c>
      <c r="AU693" s="1303">
        <f>IF(AC693="Extremity",IF(CH693="","",CH693),"")</f>
        <v/>
      </c>
      <c r="AV693" s="1304">
        <f>IF(AC693="Extremity","",IF(CE693="","",CE693))</f>
        <v/>
      </c>
      <c r="AW693" s="1304">
        <f>IF(AD693="Extremity","",IF(CF693="","",CF693))</f>
        <v/>
      </c>
      <c r="AX693" s="1305">
        <f>DL693</f>
        <v/>
      </c>
      <c r="AY693" s="1305">
        <f>DQ693</f>
        <v/>
      </c>
      <c r="AZ693" s="3377">
        <f>IF(AC693="Extremity",IF(DA693="","",DA693),"")</f>
        <v/>
      </c>
      <c r="BA693" s="3378">
        <f>IF(AC693="Extremity","",IF(CT693="","",CT693))</f>
        <v/>
      </c>
      <c r="BB693" s="1305">
        <f>IF(AC693="Extremity",IF(DB693="","",DB693),"")</f>
        <v/>
      </c>
      <c r="BC693" s="1304">
        <f>IF(AC693="Extremity","",IF(CZ693="","",CZ693))</f>
        <v/>
      </c>
      <c r="BD693" s="1305">
        <f>DD693</f>
        <v/>
      </c>
      <c r="BE693" s="132">
        <f>DE693</f>
        <v/>
      </c>
      <c r="BF693" s="133">
        <f>DF693*60</f>
        <v/>
      </c>
      <c r="BG693" s="121">
        <f>BE693</f>
        <v/>
      </c>
      <c r="BH693" s="133">
        <f>DG693*60</f>
        <v/>
      </c>
      <c r="BI693" s="133">
        <f>DH693</f>
        <v/>
      </c>
      <c r="BJ693" s="117"/>
      <c r="BK693" s="812">
        <f>Overview!$E$7</f>
        <v/>
      </c>
      <c r="BL693" s="117"/>
      <c r="BM693" s="834">
        <f>DI693</f>
        <v/>
      </c>
      <c r="BN693" s="812">
        <f>Overview!$P$153</f>
        <v/>
      </c>
      <c r="BO693" s="117"/>
      <c r="BP693" s="117"/>
      <c r="BQ693" s="115"/>
      <c r="BR693" s="1478"/>
      <c r="BS693" s="1541"/>
      <c r="BT693" s="1889" t="inlineStr">
        <is>
          <t>5G</t>
        </is>
      </c>
      <c r="BU693" s="1816" t="inlineStr">
        <is>
          <t>n2</t>
        </is>
      </c>
      <c r="BV693" s="595">
        <f>Overview!$H$28</f>
        <v/>
      </c>
      <c r="BW693" s="1865"/>
      <c r="BX693" s="1816" t="inlineStr">
        <is>
          <t>Body</t>
        </is>
      </c>
      <c r="BY693" s="7281"/>
      <c r="BZ693" s="1865"/>
      <c r="CA693" s="849" t="str">
        <f>CONCATENATE(CA690," - Variability")</f>
        <v>N/A - Variability</v>
      </c>
      <c r="CB693" s="200">
        <v>0</v>
      </c>
      <c r="CC693" s="849">
        <f>IF(COUNT('Conducted 5G'!$AH$3:$AH$20)=0,376000,INDEX('Conducted 5G'!$T$3:$T$20,MATCH(MAX('Conducted 5G'!$AH$3:$AH$20),'Conducted 5G'!$AH$3:$AH$20,0)))</f>
        <v>376000</v>
      </c>
      <c r="CD693" s="849">
        <f>IF(COUNT('Conducted 5G'!$AH$3:$AH$20)=0,1880,INDEX('Conducted 5G'!$U$3:$U$20,MATCH(MAX('Conducted 5G'!$AH$3:$AH$20),'Conducted 5G'!$AH$3:$AH$20,0)))</f>
        <v>1880</v>
      </c>
      <c r="CE693" s="7234"/>
      <c r="CF693" s="7234"/>
      <c r="CG693" s="6706"/>
      <c r="CH693" s="6706"/>
      <c r="CI693" s="225">
        <f>BY693</f>
        <v/>
      </c>
      <c r="CJ693" s="237">
        <f>BZ693</f>
        <v/>
      </c>
      <c r="CK693" s="223">
        <f>CA693</f>
        <v/>
      </c>
      <c r="CL693" s="237">
        <f>CC693</f>
        <v/>
      </c>
      <c r="CM693" s="237">
        <f>CD693</f>
        <v/>
      </c>
      <c r="CN693" s="1527"/>
      <c r="CO693" s="1579"/>
      <c r="CP693" s="7214">
        <f>IF(CF693=""," ",IF(ABS(CE693-CF693)&lt;=0.1,"Valid","Not valid"))</f>
        <v/>
      </c>
      <c r="CQ693" s="1674">
        <f> IF(CE693="","",IF(AND(CE693&lt;&gt;"",CF693=""),IF(CE693&gt;=0.8,"Medir+Sig Max","No"),IF(CF693&lt;&gt;"",IF(CF693&gt;=0.8,"Medir+Sig Max","No"),"")))</f>
        <v/>
      </c>
      <c r="CR693" s="6927">
        <f>IF(UPPER('SAR FCC-ISED'!$CQ$1)="X",IF(CF693=""," ",IF((ABS(CE693)&lt;5)*AND(ABS(CF693)&lt;5)*AND(ABS(CT693)&lt;5),"Solo si es max","Medir")),IF(CF693=""," ",IF((ABS(CE693)&lt;1)*AND(ABS(CF693)&lt;1)*AND(ABS(CT693)&lt;1),"Solo si es max","Medir")))</f>
        <v/>
      </c>
      <c r="CS693" s="1674">
        <f>IF(CF693="","",IF(MAX(CF679:CF692)=0,"",IF(AND(CF693&lt;=1.45,(CF693/MAX(CF679:CF692))&lt;=1.2,(CF693/MAX(CF679:CF692))&gt;=0.8),"Válido","REPETIR VAR")))</f>
        <v/>
      </c>
      <c r="CT693" s="220">
        <f>IF(CO693="",IF(AND(CE693="",CF693=""),"",IF(CF693="",IF(DQ693&gt;1,ROUND(DQ693*CE693,3),CE693),IF(DQ693&gt;1,ROUND(DQ693*CF693,3),CF693))),IF(AND(CE693="",CF693=""),"",IF(CF693="",IF(DQ693&gt;1,ROUND(DQ693*CE693*(1/(CO693)),3),CE693*(1/(CO693))),IF(DQ693&gt;1,ROUND(DQ693*CF693*(1/(CO693)),3),CF693*(1/(CO693))))))</f>
        <v/>
      </c>
      <c r="CU693" s="224">
        <f>BY693</f>
        <v/>
      </c>
      <c r="CV693" s="237">
        <f>BZ693</f>
        <v/>
      </c>
      <c r="CW693" s="237">
        <f>CA693</f>
        <v/>
      </c>
      <c r="CX693" s="224">
        <f>CC693</f>
        <v/>
      </c>
      <c r="CY693" s="237">
        <f>CD693</f>
        <v/>
      </c>
      <c r="CZ693" s="7474">
        <f>IF(COUNTIF(Overview!K12:K14,TRUE)&gt;0,1.6,IF(COUNTIF(Overview!L12:L14,TRUE)&gt;0,8,0))</f>
        <v/>
      </c>
      <c r="DA693" s="1788"/>
      <c r="DB693" s="7483"/>
      <c r="DC693" s="844">
        <f>IF(CT693="","",IF(CT693&gt;CZ693,"Fail","Pass"))</f>
        <v/>
      </c>
      <c r="DD693" s="402"/>
      <c r="DE693" s="1565">
        <f>MyTimestamp(DC693)</f>
        <v/>
      </c>
      <c r="DF693" s="1531">
        <f>IF(COUNT(CE693:CH693)=1,15,IF(COUNT(CE693:CH693)=0,0,30))</f>
        <v/>
      </c>
      <c r="DG693" s="1532">
        <f>IF(DF693=0,0,2)</f>
        <v/>
      </c>
      <c r="DH693" s="1866"/>
      <c r="DI693" s="1866"/>
      <c r="DJ693" s="1863"/>
      <c r="DK693" s="1789"/>
      <c r="DL693" s="1574">
        <f>10^(CN693/20)*100-100</f>
        <v/>
      </c>
      <c r="DM693" s="973"/>
      <c r="DN693" s="772"/>
      <c r="DO693" s="973">
        <f>IF(DM693="","",10^(DM693/10))</f>
        <v/>
      </c>
      <c r="DP693" s="973">
        <f>IF(ISNUMBER(DN693)=FALSE,"",10^(DN693/10))</f>
        <v/>
      </c>
      <c r="DQ693" s="1578">
        <f>IF(AND(ISNUMBER(DO693),ISNUMBER(DP693)),IF(DO693/DP693&gt;1,ROUND((DO693)/DP693,3),1),1)</f>
        <v/>
      </c>
      <c r="DR693" s="1541"/>
      <c r="DS693" s="1541"/>
      <c r="DT693" s="1541"/>
      <c r="DU693" s="1541"/>
      <c r="DV693" s="1541"/>
      <c r="DW693" s="1541"/>
      <c r="DX693" s="1541"/>
      <c r="DY693" s="1541"/>
      <c r="DZ693" s="1541"/>
      <c r="EA693" s="1541"/>
      <c r="EB693" s="1541"/>
      <c r="EC693" s="1541"/>
      <c r="ED693" s="1541"/>
      <c r="EE693" s="1541"/>
      <c r="EF693" s="1541"/>
      <c r="EG693" s="1541"/>
      <c r="EH693" s="1541"/>
      <c r="EI693" s="1541"/>
      <c r="EJ693" s="1541"/>
      <c r="EK693" s="1541"/>
      <c r="EL693" s="1541"/>
      <c r="EM693" s="1541"/>
      <c r="EN693" s="1541"/>
      <c r="EO693" s="1541"/>
      <c r="EP693" s="1541"/>
      <c r="EQ693" s="1541"/>
      <c r="ER693" s="1541"/>
      <c r="ES693" s="1541"/>
      <c r="ET693" s="1541"/>
      <c r="EU693" s="1541"/>
      <c r="EV693" s="1541"/>
    </row>
    <row r="694" customFormat="1" ht="12.75" s="396" x14ac:dyDescent="0.2">
      <c r="A694" s="1541"/>
      <c r="B694" s="1541"/>
      <c r="C694"/>
      <c r="D694" s="1486"/>
      <c r="E694" s="1486"/>
      <c r="F694" s="672">
        <v>5.4</v>
      </c>
      <c r="G694" s="1497"/>
      <c r="H694" s="130">
        <f>BV694</f>
        <v/>
      </c>
      <c r="I694" s="130">
        <f>BW694</f>
        <v/>
      </c>
      <c r="J694" s="1299" t="inlineStr">
        <is>
          <t>5G</t>
        </is>
      </c>
      <c r="K694" s="1299" t="inlineStr">
        <is>
          <t>n2</t>
        </is>
      </c>
      <c r="L694" s="115"/>
      <c r="M694" s="130"/>
      <c r="N694" s="119"/>
      <c r="O694" s="131"/>
      <c r="P694" s="6597"/>
      <c r="Q694" s="131"/>
      <c r="R694" s="131"/>
      <c r="S694" s="130"/>
      <c r="T694" s="130">
        <v>376000</v>
      </c>
      <c r="U694" s="6593">
        <v>1880</v>
      </c>
      <c r="V694" s="119"/>
      <c r="W694" s="1305"/>
      <c r="X694" s="119"/>
      <c r="Y694" s="119"/>
      <c r="Z694" s="119"/>
      <c r="AA694" s="115"/>
      <c r="AB694" s="115"/>
      <c r="AC694" s="1300">
        <f>IF(OR(BX694="Close to Ear",BX694="Close to Head"),"Head",IF(BX694="Extremity","Extremity","Body"))</f>
        <v/>
      </c>
      <c r="AD694" s="1301">
        <f>CA694</f>
        <v/>
      </c>
      <c r="AE694" s="1299">
        <f>CB694</f>
        <v/>
      </c>
      <c r="AF694" s="115"/>
      <c r="AG694" s="1302">
        <f>IF(OR(AZ694="",BA694=""),"N/A",IF(DC694="Pass","P","F"))</f>
        <v/>
      </c>
      <c r="AH694" s="129"/>
      <c r="AI694" s="129"/>
      <c r="AJ694" s="129"/>
      <c r="AK694" s="119"/>
      <c r="AL694" s="115"/>
      <c r="AM694" s="119"/>
      <c r="AN694" s="119"/>
      <c r="AO694" s="692"/>
      <c r="AP694" s="692"/>
      <c r="AQ694" s="692"/>
      <c r="AR694" s="692"/>
      <c r="AS694" s="692"/>
      <c r="AT694" s="1303">
        <f>IF(AC694="Extremity",IF(CG694="","",CG694),"")</f>
        <v/>
      </c>
      <c r="AU694" s="1303">
        <f>IF(AC694="Extremity",IF(CH694="","",CH694),"")</f>
        <v/>
      </c>
      <c r="AV694" s="1304">
        <f>IF(AC694="Extremity","",IF(CE694="","",CE694))</f>
        <v/>
      </c>
      <c r="AW694" s="1304">
        <f>IF(AD694="Extremity","",IF(CF694="","",CF694))</f>
        <v/>
      </c>
      <c r="AX694" s="1305">
        <f>DL694</f>
        <v/>
      </c>
      <c r="AY694" s="1305">
        <f>DQ694</f>
        <v/>
      </c>
      <c r="AZ694" s="3377">
        <f>IF(AC694="Extremity",IF(DA694="","",DA694),"")</f>
        <v/>
      </c>
      <c r="BA694" s="3378">
        <f>IF(AC694="Extremity","",IF(CT694="","",CT694))</f>
        <v/>
      </c>
      <c r="BB694" s="1305">
        <f>IF(AC694="Extremity",IF(DB694="","",DB694),"")</f>
        <v/>
      </c>
      <c r="BC694" s="1304">
        <f>IF(AC694="Extremity","",IF(CZ694="","",CZ694))</f>
        <v/>
      </c>
      <c r="BD694" s="1305">
        <f>DD694</f>
        <v/>
      </c>
      <c r="BE694" s="132">
        <f>DE694</f>
        <v/>
      </c>
      <c r="BF694" s="133">
        <f>DF694*60</f>
        <v/>
      </c>
      <c r="BG694" s="121">
        <f>BE694</f>
        <v/>
      </c>
      <c r="BH694" s="133">
        <f>DG694*60</f>
        <v/>
      </c>
      <c r="BI694" s="133">
        <f>DH694</f>
        <v/>
      </c>
      <c r="BJ694" s="117"/>
      <c r="BK694" s="812">
        <f>Overview!$E$7</f>
        <v/>
      </c>
      <c r="BL694" s="117"/>
      <c r="BM694" s="834">
        <f>DI694</f>
        <v/>
      </c>
      <c r="BN694" s="812">
        <f>Overview!$P$153</f>
        <v/>
      </c>
      <c r="BO694" s="117"/>
      <c r="BP694" s="117"/>
      <c r="BQ694" s="115"/>
      <c r="BR694" s="1478"/>
      <c r="BS694" s="1541"/>
      <c r="BT694" s="1889" t="inlineStr">
        <is>
          <t>5G</t>
        </is>
      </c>
      <c r="BU694" s="1816" t="inlineStr">
        <is>
          <t>n2</t>
        </is>
      </c>
      <c r="BV694" s="595">
        <f>Overview!$H$28</f>
        <v/>
      </c>
      <c r="BW694" s="1865"/>
      <c r="BX694" s="1816" t="inlineStr">
        <is>
          <t>Body</t>
        </is>
      </c>
      <c r="BY694" s="7282"/>
      <c r="BZ694" s="1865"/>
      <c r="CA694" s="1673" t="str">
        <f>IF(CF693&gt;=1.45,CONCATENATE(CA693," - Variability2"),"N/A")</f>
        <v>N/A</v>
      </c>
      <c r="CB694" s="200">
        <v>0</v>
      </c>
      <c r="CC694" s="1673">
        <f>IF(COUNT('Conducted 5G'!$AH$3:$AH$20)=0,376000,INDEX('Conducted 5G'!$T$3:$T$20,MATCH(MAX('Conducted 5G'!$AH$3:$AH$20),'Conducted 5G'!$AH$3:$AH$20,0)))</f>
        <v>376000</v>
      </c>
      <c r="CD694" s="1673">
        <f>IF(COUNT('Conducted 5G'!$AH$3:$AH$20)=0,1880,INDEX('Conducted 5G'!$U$3:$U$20,MATCH(MAX('Conducted 5G'!$AH$3:$AH$20),'Conducted 5G'!$AH$3:$AH$20,0)))</f>
        <v>1880</v>
      </c>
      <c r="CE694" s="7234"/>
      <c r="CF694" s="7234"/>
      <c r="CG694" s="6706"/>
      <c r="CH694" s="6706"/>
      <c r="CI694" s="225">
        <f>BY694</f>
        <v/>
      </c>
      <c r="CJ694" s="237">
        <f>BZ694</f>
        <v/>
      </c>
      <c r="CK694" s="223">
        <f>CA694</f>
        <v/>
      </c>
      <c r="CL694" s="237">
        <f>CC694</f>
        <v/>
      </c>
      <c r="CM694" s="237">
        <f>CD694</f>
        <v/>
      </c>
      <c r="CN694" s="1527"/>
      <c r="CO694" s="1579"/>
      <c r="CP694" s="7214">
        <f>IF(CF694=""," ",IF(ABS(CE694-CF694)&lt;=0.1,"Valid","Not valid"))</f>
        <v/>
      </c>
      <c r="CQ694" s="1674">
        <f> IF(CE694="","",IF(AND(CE694&lt;&gt;"",CF694=""),IF(CE694&gt;=0.8,"Medir+Sig Max","No"),IF(CF694&lt;&gt;"",IF(CF694&gt;=0.8,"Medir+Sig Max","No"),"")))</f>
        <v/>
      </c>
      <c r="CR694" s="6927">
        <f>IF(UPPER('SAR FCC-ISED'!$CQ$1)="X",IF(CF694=""," ",IF((ABS(CE694)&lt;5)*AND(ABS(CF694)&lt;5)*AND(ABS(CT694)&lt;5),"Solo si es max","Medir")),IF(CF694=""," ",IF((ABS(CE694)&lt;1)*AND(ABS(CF694)&lt;1)*AND(ABS(CT694)&lt;1),"Solo si es max","Medir")))</f>
        <v/>
      </c>
      <c r="CS694" s="1674"/>
      <c r="CT694" s="220">
        <f>IF(CO694="",IF(AND(CE694="",CF694=""),"",IF(CF694="",IF(DQ694&gt;1,ROUND(DQ694*CE694,3),CE694),IF(DQ694&gt;1,ROUND(DQ694*CF694,3),CF694))),IF(AND(CE694="",CF694=""),"",IF(CF694="",IF(DQ694&gt;1,ROUND(DQ694*CE694*(1/(CO694)),3),CE694*(1/(CO694))),IF(DQ694&gt;1,ROUND(DQ694*CF694*(1/(CO694)),3),CF694*(1/(CO694))))))</f>
        <v/>
      </c>
      <c r="CU694" s="224">
        <f>BY694</f>
        <v/>
      </c>
      <c r="CV694" s="237">
        <f>BZ694</f>
        <v/>
      </c>
      <c r="CW694" s="237">
        <f>CA694</f>
        <v/>
      </c>
      <c r="CX694" s="224">
        <f>CC694</f>
        <v/>
      </c>
      <c r="CY694" s="237">
        <f>CD694</f>
        <v/>
      </c>
      <c r="CZ694" s="7474">
        <f>IF(COUNTIF(Overview!K12:K14,TRUE)&gt;0,1.6,IF(COUNTIF(Overview!L12:L14,TRUE)&gt;0,8,0))</f>
        <v/>
      </c>
      <c r="DA694" s="1788"/>
      <c r="DB694" s="7483"/>
      <c r="DC694" s="844">
        <f>IF(CT694="","",IF(CT694&gt;CZ694,"Fail","Pass"))</f>
        <v/>
      </c>
      <c r="DD694" s="402"/>
      <c r="DE694" s="1565">
        <f>MyTimestamp(DC694)</f>
        <v/>
      </c>
      <c r="DF694" s="1531">
        <f>IF(COUNT(CE694:CH694)=1,15,IF(COUNT(CE694:CH694)=0,0,30))</f>
        <v/>
      </c>
      <c r="DG694" s="1532">
        <f>IF(DF694=0,0,2)</f>
        <v/>
      </c>
      <c r="DH694" s="1866"/>
      <c r="DI694" s="1866"/>
      <c r="DJ694" s="1863"/>
      <c r="DK694" s="1789"/>
      <c r="DL694" s="1574">
        <f>10^(CN694/20)*100-100</f>
        <v/>
      </c>
      <c r="DM694" s="973"/>
      <c r="DN694" s="772"/>
      <c r="DO694" s="973">
        <f>IF(DM694="","",10^(DM694/10))</f>
        <v/>
      </c>
      <c r="DP694" s="973">
        <f>IF(ISNUMBER(DN694)=FALSE,"",10^(DN694/10))</f>
        <v/>
      </c>
      <c r="DQ694" s="1578">
        <f>IF(AND(ISNUMBER(DO694),ISNUMBER(DP694)),IF(DO694/DP694&gt;1,ROUND((DO694)/DP694,3),1),1)</f>
        <v/>
      </c>
      <c r="DR694" s="1541"/>
      <c r="DS694" s="1541"/>
      <c r="DT694" s="1541"/>
      <c r="DU694" s="1541"/>
      <c r="DV694" s="1541"/>
      <c r="DW694" s="1541"/>
      <c r="DX694" s="1541"/>
      <c r="DY694" s="1541"/>
      <c r="DZ694" s="1541"/>
      <c r="EA694" s="1541"/>
      <c r="EB694" s="1541"/>
      <c r="EC694" s="1541"/>
      <c r="ED694" s="1541"/>
      <c r="EE694" s="1541"/>
      <c r="EF694" s="1541"/>
      <c r="EG694" s="1541"/>
      <c r="EH694" s="1541"/>
      <c r="EI694" s="1541"/>
      <c r="EJ694" s="1541"/>
      <c r="EK694" s="1541"/>
      <c r="EL694" s="1541"/>
      <c r="EM694" s="1541"/>
      <c r="EN694" s="1541"/>
      <c r="EO694" s="1541"/>
      <c r="EP694" s="1541"/>
      <c r="EQ694" s="1541"/>
      <c r="ER694" s="1541"/>
      <c r="ES694" s="1541"/>
      <c r="ET694" s="1541"/>
      <c r="EU694" s="1541"/>
      <c r="EV694" s="1541"/>
    </row>
    <row r="695" customFormat="1" ht="12.75" s="396" x14ac:dyDescent="0.2">
      <c r="A695" s="1541"/>
      <c r="B695" s="1541"/>
      <c r="C695"/>
      <c r="D695" s="6590"/>
      <c r="E695" s="6590"/>
      <c r="F695" s="6591">
        <v>5.4</v>
      </c>
      <c r="G695" s="6592"/>
      <c r="H695" s="6593">
        <f>BV695</f>
        <v/>
      </c>
      <c r="I695" s="6593">
        <f>BW695</f>
        <v/>
      </c>
      <c r="J695" s="6594" t="inlineStr">
        <is>
          <t>5G</t>
        </is>
      </c>
      <c r="K695" s="6594" t="inlineStr">
        <is>
          <t>n2</t>
        </is>
      </c>
      <c r="L695" s="6595"/>
      <c r="M695" s="6593"/>
      <c r="N695" s="6596"/>
      <c r="O695" s="6597"/>
      <c r="P695" s="6597"/>
      <c r="Q695" s="6597"/>
      <c r="R695" s="6597"/>
      <c r="S695" s="6593"/>
      <c r="T695" s="130">
        <v>376000</v>
      </c>
      <c r="U695" s="6593">
        <v>1880</v>
      </c>
      <c r="V695" s="6596"/>
      <c r="W695" s="6598"/>
      <c r="X695" s="6596"/>
      <c r="Y695" s="6596"/>
      <c r="Z695" s="6596"/>
      <c r="AA695" s="6595"/>
      <c r="AB695" s="6595"/>
      <c r="AC695" s="6599">
        <f>IF(OR(BX695="Close to Ear",BX695="Close to Head"),"Head",IF(BX695="Extremity","Extremity","Body"))</f>
        <v/>
      </c>
      <c r="AD695" s="6600">
        <f>CA695</f>
        <v/>
      </c>
      <c r="AE695" s="6594">
        <f>CB695</f>
        <v/>
      </c>
      <c r="AF695" s="6595"/>
      <c r="AG695" s="6601">
        <f>IF(OR(AZ695="",BA695=""),"N/A",IF(DC695="Pass","P","F"))</f>
        <v/>
      </c>
      <c r="AH695" s="6602"/>
      <c r="AI695" s="6602"/>
      <c r="AJ695" s="6602"/>
      <c r="AK695" s="6596"/>
      <c r="AL695" s="6595"/>
      <c r="AM695" s="6596"/>
      <c r="AN695" s="6596"/>
      <c r="AO695" s="6603"/>
      <c r="AP695" s="6603"/>
      <c r="AQ695" s="6603"/>
      <c r="AR695" s="6603"/>
      <c r="AS695" s="6603"/>
      <c r="AT695" s="6604">
        <f>IF(AC695="Extremity",IF(CG695="","",CG695),"")</f>
        <v/>
      </c>
      <c r="AU695" s="6604">
        <f>IF(AC695="Extremity",IF(CH695="","",CH695),"")</f>
        <v/>
      </c>
      <c r="AV695" s="6605">
        <f>IF(AC695="Extremity","",IF(CE695="","",CE695))</f>
        <v/>
      </c>
      <c r="AW695" s="6605">
        <f>IF(AD695="Extremity","",IF(CF695="","",CF695))</f>
        <v/>
      </c>
      <c r="AX695" s="6598">
        <f>DL695</f>
        <v/>
      </c>
      <c r="AY695" s="6598">
        <f>DQ695</f>
        <v/>
      </c>
      <c r="AZ695" s="6606">
        <f>IF(AC695="Extremity",IF(DA695="","",DA695),"")</f>
        <v/>
      </c>
      <c r="BA695" s="6607">
        <f>IF(AC695="Extremity","",IF(CT695="","",CT695))</f>
        <v/>
      </c>
      <c r="BB695" s="6598">
        <f>IF(AC695="Extremity",IF(DB695="","",DB695),"")</f>
        <v/>
      </c>
      <c r="BC695" s="6605">
        <f>IF(AC695="Extremity","",IF(CZ695="","",CZ695))</f>
        <v/>
      </c>
      <c r="BD695" s="6598">
        <f>DD695</f>
        <v/>
      </c>
      <c r="BE695" s="6608">
        <f>DE695</f>
        <v/>
      </c>
      <c r="BF695" s="6609">
        <f>DF695*60</f>
        <v/>
      </c>
      <c r="BG695" s="6610">
        <f>BE695</f>
        <v/>
      </c>
      <c r="BH695" s="6609">
        <f>DG695*60</f>
        <v/>
      </c>
      <c r="BI695" s="6609">
        <f>DH695</f>
        <v/>
      </c>
      <c r="BJ695" s="6611"/>
      <c r="BK695" s="6612">
        <f>Overview!$E$7</f>
        <v/>
      </c>
      <c r="BL695" s="6611"/>
      <c r="BM695" s="6609">
        <f>DI695</f>
        <v/>
      </c>
      <c r="BN695" s="6612">
        <f>Overview!$P$153</f>
        <v/>
      </c>
      <c r="BO695" s="6611"/>
      <c r="BP695" s="6611"/>
      <c r="BQ695" s="6595"/>
      <c r="BR695" s="6613"/>
      <c r="BS695" s="1541"/>
      <c r="BT695" s="1889" t="inlineStr">
        <is>
          <t>5G</t>
        </is>
      </c>
      <c r="BU695" s="1816" t="inlineStr">
        <is>
          <t>n2</t>
        </is>
      </c>
      <c r="BV695" s="595">
        <f>Overview!$H$28</f>
        <v/>
      </c>
      <c r="BW695" s="1865"/>
      <c r="BX695" s="1816" t="inlineStr">
        <is>
          <t>Body</t>
        </is>
      </c>
      <c r="BY695" s="7282"/>
      <c r="BZ695" s="1865"/>
      <c r="CA695" s="1673">
        <f>IF(Overview!$K$28="", "", CONCATENATE(CA685, " - Battery check 1"))</f>
        <v/>
      </c>
      <c r="CB695" s="200">
        <v>5</v>
      </c>
      <c r="CC695" s="1673">
        <f>IF(COUNT('Conducted 5G'!$AH$3:$AH$20)=0,376000,INDEX('Conducted 5G'!$T$3:$T$20,MATCH(MAX('Conducted 5G'!$AH$3:$AH$20),'Conducted 5G'!$AH$3:$AH$20,0)))</f>
        <v>376000</v>
      </c>
      <c r="CD695" s="1673">
        <f>IF(COUNT('Conducted 5G'!$AH$3:$AH$20)=0,1880,INDEX('Conducted 5G'!$U$3:$U$20,MATCH(MAX('Conducted 5G'!$AH$3:$AH$20),'Conducted 5G'!$AH$3:$AH$20,0)))</f>
        <v>1880</v>
      </c>
      <c r="CE695" s="7234"/>
      <c r="CF695" s="7234"/>
      <c r="CG695" s="6706"/>
      <c r="CH695" s="6706"/>
      <c r="CI695" s="225">
        <f>BY695</f>
        <v/>
      </c>
      <c r="CJ695" s="237">
        <f>BZ695</f>
        <v/>
      </c>
      <c r="CK695" s="223">
        <f>CA695</f>
        <v/>
      </c>
      <c r="CL695" s="237">
        <f>CC695</f>
        <v/>
      </c>
      <c r="CM695" s="237">
        <f>CD695</f>
        <v/>
      </c>
      <c r="CN695" s="1527"/>
      <c r="CO695" s="1579"/>
      <c r="CP695" s="7214">
        <f>IF(CF695=""," ",IF(ABS(CE695-CF695)&lt;=0.1,"Valid","Not valid"))</f>
        <v/>
      </c>
      <c r="CQ695" s="1674">
        <f> IF(CE695="","",IF(AND(CE695&lt;&gt;"",CF695=""),IF(CE695&gt;=0.8,"Medir+Sig Max","No"),IF(CF695&lt;&gt;"",IF(CF695&gt;=0.8,"Medir+Sig Max","No"),"")))</f>
        <v/>
      </c>
      <c r="CR695" s="6927">
        <f>IF(UPPER('SAR FCC-ISED'!$CQ$1)="X",IF(CF695=""," ",IF((ABS(CE695)&lt;5)*AND(ABS(CF695)&lt;5)*AND(ABS(CT695)&lt;5),"Solo si es max","Medir")),IF(CF695=""," ",IF((ABS(CE695)&lt;1)*AND(ABS(CF695)&lt;1)*AND(ABS(CT695)&lt;1),"Solo si es max","Medir")))</f>
        <v/>
      </c>
      <c r="CS695" s="1674"/>
      <c r="CT695" s="220">
        <f>IF(CO695="",IF(AND(CE695="",CF695=""),"",IF(CF695="",IF(DQ695&gt;1,ROUND(DQ695*CE695,3),CE695),IF(DQ695&gt;1,ROUND(DQ695*CF695,3),CF695))),IF(AND(CE695="",CF695=""),"",IF(CF695="",IF(DQ695&gt;1,ROUND(DQ695*CE695*(1/(CO695)),3),CE695*(1/(CO695))),IF(DQ695&gt;1,ROUND(DQ695*CF695*(1/(CO695)),3),CF695*(1/(CO695))))))</f>
        <v/>
      </c>
      <c r="CU695" s="224">
        <f>BY695</f>
        <v/>
      </c>
      <c r="CV695" s="237">
        <f>BZ695</f>
        <v/>
      </c>
      <c r="CW695" s="237">
        <f>CA695</f>
        <v/>
      </c>
      <c r="CX695" s="224">
        <f>CC695</f>
        <v/>
      </c>
      <c r="CY695" s="237">
        <f>CD695</f>
        <v/>
      </c>
      <c r="CZ695" s="7474">
        <f>IF(COUNTIF(Overview!K12:K14,TRUE)&gt;0,1.6,IF(COUNTIF(Overview!L12:L14,TRUE)&gt;0,8,0))</f>
        <v/>
      </c>
      <c r="DA695" s="1788"/>
      <c r="DB695" s="7483"/>
      <c r="DC695" s="844">
        <f>IF(CT695="","",IF(CT695&gt;CZ695,"Fail","Pass"))</f>
        <v/>
      </c>
      <c r="DD695" s="402"/>
      <c r="DE695" s="1565">
        <f>MyTimestamp(DC695)</f>
        <v/>
      </c>
      <c r="DF695" s="1531">
        <f>IF(COUNT(CE695:CH695)=1,15,IF(COUNT(CE695:CH695)=0,0,30))</f>
        <v/>
      </c>
      <c r="DG695" s="1532">
        <f>IF(DF695=0,0,2)</f>
        <v/>
      </c>
      <c r="DH695" s="1866"/>
      <c r="DI695" s="1866"/>
      <c r="DJ695" s="1863"/>
      <c r="DK695" s="1789"/>
      <c r="DL695" s="1574">
        <f>10^(CN695/20)*100-100</f>
        <v/>
      </c>
      <c r="DM695" s="973"/>
      <c r="DN695" s="772"/>
      <c r="DO695" s="973">
        <f>IF(DM695="","",10^(DM695/10))</f>
        <v/>
      </c>
      <c r="DP695" s="973">
        <f>IF(ISNUMBER(DN695)=FALSE,"",10^(DN695/10))</f>
        <v/>
      </c>
      <c r="DQ695" s="1578">
        <f>IF(AND(ISNUMBER(DO695),ISNUMBER(DP695)),IF(DO695/DP695&gt;1,ROUND((DO695)/DP695,3),1),1)</f>
        <v/>
      </c>
      <c r="DR695" s="1541"/>
      <c r="DS695" s="1541"/>
      <c r="DT695" s="1541"/>
      <c r="DU695" s="1541"/>
      <c r="DV695" s="1541"/>
      <c r="DW695" s="1541"/>
      <c r="DX695" s="1541"/>
      <c r="DY695" s="1541"/>
      <c r="DZ695" s="1541"/>
      <c r="EA695" s="1541"/>
      <c r="EB695" s="1541"/>
      <c r="EC695" s="1541"/>
      <c r="ED695" s="1541"/>
      <c r="EE695" s="1541"/>
      <c r="EF695" s="1541"/>
      <c r="EG695" s="1541"/>
      <c r="EH695" s="1541"/>
      <c r="EI695" s="1541"/>
      <c r="EJ695" s="1541"/>
      <c r="EK695" s="1541"/>
      <c r="EL695" s="1541"/>
      <c r="EM695" s="1541"/>
      <c r="EN695" s="1541"/>
      <c r="EO695" s="1541"/>
      <c r="EP695" s="1541"/>
      <c r="EQ695" s="1541"/>
      <c r="ER695" s="1541"/>
      <c r="ES695" s="1541"/>
      <c r="ET695" s="1541"/>
      <c r="EU695" s="1541"/>
      <c r="EV695" s="1541"/>
    </row>
    <row r="696" customFormat="1" ht="12.75" s="396" x14ac:dyDescent="0.2">
      <c r="A696" s="1541"/>
      <c r="B696" s="1541"/>
      <c r="C696"/>
      <c r="D696" s="6590"/>
      <c r="E696" s="6590"/>
      <c r="F696" s="6591">
        <v>5.4</v>
      </c>
      <c r="G696" s="6592"/>
      <c r="H696" s="6593">
        <f>BV696</f>
        <v/>
      </c>
      <c r="I696" s="6593">
        <f>BW696</f>
        <v/>
      </c>
      <c r="J696" s="6594" t="inlineStr">
        <is>
          <t>5G</t>
        </is>
      </c>
      <c r="K696" s="6594" t="inlineStr">
        <is>
          <t>n2</t>
        </is>
      </c>
      <c r="L696" s="6595"/>
      <c r="M696" s="6593"/>
      <c r="N696" s="6596"/>
      <c r="O696" s="6597"/>
      <c r="P696" s="6597"/>
      <c r="Q696" s="6597"/>
      <c r="R696" s="6597"/>
      <c r="S696" s="6593"/>
      <c r="T696" s="130">
        <v>376000</v>
      </c>
      <c r="U696" s="6593">
        <v>1880</v>
      </c>
      <c r="V696" s="6596"/>
      <c r="W696" s="6598"/>
      <c r="X696" s="6596"/>
      <c r="Y696" s="6596"/>
      <c r="Z696" s="6596"/>
      <c r="AA696" s="6595"/>
      <c r="AB696" s="6595"/>
      <c r="AC696" s="6599">
        <f>IF(OR(BX696="Close to Ear",BX696="Close to Head"),"Head",IF(BX696="Extremity","Extremity","Body"))</f>
        <v/>
      </c>
      <c r="AD696" s="6600">
        <f>CA696</f>
        <v/>
      </c>
      <c r="AE696" s="6594">
        <f>CB696</f>
        <v/>
      </c>
      <c r="AF696" s="6595"/>
      <c r="AG696" s="6601">
        <f>IF(OR(AZ696="",BA696=""),"N/A",IF(DC696="Pass","P","F"))</f>
        <v/>
      </c>
      <c r="AH696" s="6602"/>
      <c r="AI696" s="6602"/>
      <c r="AJ696" s="6602"/>
      <c r="AK696" s="6596"/>
      <c r="AL696" s="6595"/>
      <c r="AM696" s="6596"/>
      <c r="AN696" s="6596"/>
      <c r="AO696" s="6603"/>
      <c r="AP696" s="6603"/>
      <c r="AQ696" s="6603"/>
      <c r="AR696" s="6603"/>
      <c r="AS696" s="6603"/>
      <c r="AT696" s="6604">
        <f>IF(AC696="Extremity",IF(CG696="","",CG696),"")</f>
        <v/>
      </c>
      <c r="AU696" s="6604">
        <f>IF(AC696="Extremity",IF(CH696="","",CH696),"")</f>
        <v/>
      </c>
      <c r="AV696" s="6605">
        <f>IF(AC696="Extremity","",IF(CE696="","",CE696))</f>
        <v/>
      </c>
      <c r="AW696" s="6605">
        <f>IF(AD696="Extremity","",IF(CF696="","",CF696))</f>
        <v/>
      </c>
      <c r="AX696" s="6598">
        <f>DL696</f>
        <v/>
      </c>
      <c r="AY696" s="6598">
        <f>DQ696</f>
        <v/>
      </c>
      <c r="AZ696" s="6606">
        <f>IF(AC696="Extremity",IF(DA696="","",DA696),"")</f>
        <v/>
      </c>
      <c r="BA696" s="6607">
        <f>IF(AC696="Extremity","",IF(CT696="","",CT696))</f>
        <v/>
      </c>
      <c r="BB696" s="6598">
        <f>IF(AC696="Extremity",IF(DB696="","",DB696),"")</f>
        <v/>
      </c>
      <c r="BC696" s="6605">
        <f>IF(AC696="Extremity","",IF(CZ696="","",CZ696))</f>
        <v/>
      </c>
      <c r="BD696" s="6598">
        <f>DD696</f>
        <v/>
      </c>
      <c r="BE696" s="6608">
        <f>DE696</f>
        <v/>
      </c>
      <c r="BF696" s="6609">
        <f>DF696*60</f>
        <v/>
      </c>
      <c r="BG696" s="6610">
        <f>BE696</f>
        <v/>
      </c>
      <c r="BH696" s="6609">
        <f>DG696*60</f>
        <v/>
      </c>
      <c r="BI696" s="6609">
        <f>DH696</f>
        <v/>
      </c>
      <c r="BJ696" s="6611"/>
      <c r="BK696" s="6612">
        <f>Overview!$E$7</f>
        <v/>
      </c>
      <c r="BL696" s="6611"/>
      <c r="BM696" s="6609">
        <f>DI696</f>
        <v/>
      </c>
      <c r="BN696" s="6612">
        <f>Overview!$P$153</f>
        <v/>
      </c>
      <c r="BO696" s="6611"/>
      <c r="BP696" s="6611"/>
      <c r="BQ696" s="6595"/>
      <c r="BR696" s="6613"/>
      <c r="BS696" s="1541"/>
      <c r="BT696" s="1889" t="inlineStr">
        <is>
          <t>5G</t>
        </is>
      </c>
      <c r="BU696" s="1816" t="inlineStr">
        <is>
          <t>n2</t>
        </is>
      </c>
      <c r="BV696" s="595">
        <f>Overview!$H$28</f>
        <v/>
      </c>
      <c r="BW696" s="1865"/>
      <c r="BX696" s="1816" t="inlineStr">
        <is>
          <t>Body</t>
        </is>
      </c>
      <c r="BY696" s="7280"/>
      <c r="BZ696" s="1865"/>
      <c r="CA696" s="851">
        <f>IF(Overview!$K$29="", "", CONCATENATE(CA685, " - Battery check 2"))</f>
        <v/>
      </c>
      <c r="CB696" s="200">
        <v>5</v>
      </c>
      <c r="CC696" s="851">
        <f>IF(COUNT('Conducted 5G'!$AH$3:$AH$20)=0,376000,INDEX('Conducted 5G'!$T$3:$T$20,MATCH(MAX('Conducted 5G'!$AH$3:$AH$20),'Conducted 5G'!$AH$3:$AH$20,0)))</f>
        <v>376000</v>
      </c>
      <c r="CD696" s="851">
        <f>IF(COUNT('Conducted 5G'!$AH$3:$AH$20)=0,1880,INDEX('Conducted 5G'!$U$3:$U$20,MATCH(MAX('Conducted 5G'!$AH$3:$AH$20),'Conducted 5G'!$AH$3:$AH$20,0)))</f>
        <v>1880</v>
      </c>
      <c r="CE696" s="7234"/>
      <c r="CF696" s="7234"/>
      <c r="CG696" s="6706"/>
      <c r="CH696" s="6706"/>
      <c r="CI696" s="225">
        <f>BY696</f>
        <v/>
      </c>
      <c r="CJ696" s="237">
        <f>BZ696</f>
        <v/>
      </c>
      <c r="CK696" s="223">
        <f>CA696</f>
        <v/>
      </c>
      <c r="CL696" s="237">
        <f>CC696</f>
        <v/>
      </c>
      <c r="CM696" s="237">
        <f>CD696</f>
        <v/>
      </c>
      <c r="CN696" s="1527"/>
      <c r="CO696" s="1579"/>
      <c r="CP696" s="7214">
        <f>IF(CF696=""," ",IF(ABS(CE696-CF696)&lt;=0.1,"Valid","Not valid"))</f>
        <v/>
      </c>
      <c r="CQ696" s="1674">
        <f> IF(CE696="","",IF(AND(CE696&lt;&gt;"",CF696=""),IF(CE696&gt;=0.8,"Medir+Sig Max","No"),IF(CF696&lt;&gt;"",IF(CF696&gt;=0.8,"Medir+Sig Max","No"),"")))</f>
        <v/>
      </c>
      <c r="CR696" s="6927">
        <f>IF(UPPER('SAR FCC-ISED'!$CQ$1)="X",IF(CF696=""," ",IF((ABS(CE696)&lt;5)*AND(ABS(CF696)&lt;5)*AND(ABS(CT696)&lt;5),"Solo si es max","Medir")),IF(CF696=""," ",IF((ABS(CE696)&lt;1)*AND(ABS(CF696)&lt;1)*AND(ABS(CT696)&lt;1),"Solo si es max","Medir")))</f>
        <v/>
      </c>
      <c r="CS696" s="1674"/>
      <c r="CT696" s="220">
        <f>IF(CO696="",IF(AND(CE696="",CF696=""),"",IF(CF696="",IF(DQ696&gt;1,ROUND(DQ696*CE696,3),CE696),IF(DQ696&gt;1,ROUND(DQ696*CF696,3),CF696))),IF(AND(CE696="",CF696=""),"",IF(CF696="",IF(DQ696&gt;1,ROUND(DQ696*CE696*(1/(CO696)),3),CE696*(1/(CO696))),IF(DQ696&gt;1,ROUND(DQ696*CF696*(1/(CO696)),3),CF696*(1/(CO696))))))</f>
        <v/>
      </c>
      <c r="CU696" s="224">
        <f>BY696</f>
        <v/>
      </c>
      <c r="CV696" s="237">
        <f>BZ696</f>
        <v/>
      </c>
      <c r="CW696" s="237">
        <f>CA696</f>
        <v/>
      </c>
      <c r="CX696" s="224">
        <f>CC696</f>
        <v/>
      </c>
      <c r="CY696" s="237">
        <f>CD696</f>
        <v/>
      </c>
      <c r="CZ696" s="7474">
        <f>IF(COUNTIF(Overview!K12:K14,TRUE)&gt;0,1.6,IF(COUNTIF(Overview!L12:L14,TRUE)&gt;0,8,0))</f>
        <v/>
      </c>
      <c r="DA696" s="1788"/>
      <c r="DB696" s="7483"/>
      <c r="DC696" s="844">
        <f>IF(CT696="","",IF(CT696&gt;CZ696,"Fail","Pass"))</f>
        <v/>
      </c>
      <c r="DD696" s="402"/>
      <c r="DE696" s="1565">
        <f>MyTimestamp(DC696)</f>
        <v/>
      </c>
      <c r="DF696" s="1531">
        <f>IF(COUNT(CE696:CH696)=1,15,IF(COUNT(CE696:CH696)=0,0,30))</f>
        <v/>
      </c>
      <c r="DG696" s="1532">
        <f>IF(DF696=0,0,2)</f>
        <v/>
      </c>
      <c r="DH696" s="1866"/>
      <c r="DI696" s="1866"/>
      <c r="DJ696" s="1863"/>
      <c r="DK696" s="1789"/>
      <c r="DL696" s="1574">
        <f>10^(CN696/20)*100-100</f>
        <v/>
      </c>
      <c r="DM696" s="973"/>
      <c r="DN696" s="772"/>
      <c r="DO696" s="973">
        <f>IF(DM696="","",10^(DM696/10))</f>
        <v/>
      </c>
      <c r="DP696" s="973">
        <f>IF(ISNUMBER(DN696)=FALSE,"",10^(DN696/10))</f>
        <v/>
      </c>
      <c r="DQ696" s="1578">
        <f>IF(AND(ISNUMBER(DO696),ISNUMBER(DP696)),IF(DO696/DP696&gt;1,ROUND((DO696)/DP696,3),1),1)</f>
        <v/>
      </c>
      <c r="DR696" s="1541"/>
      <c r="DS696" s="1541"/>
      <c r="DT696" s="1541"/>
      <c r="DU696" s="1541"/>
      <c r="DV696" s="1541"/>
      <c r="DW696" s="1541"/>
      <c r="DX696" s="1541"/>
      <c r="DY696" s="1541"/>
      <c r="DZ696" s="1541"/>
      <c r="EA696" s="1541"/>
      <c r="EB696" s="1541"/>
      <c r="EC696" s="1541"/>
      <c r="ED696" s="1541"/>
      <c r="EE696" s="1541"/>
      <c r="EF696" s="1541"/>
      <c r="EG696" s="1541"/>
      <c r="EH696" s="1541"/>
      <c r="EI696" s="1541"/>
      <c r="EJ696" s="1541"/>
      <c r="EK696" s="1541"/>
      <c r="EL696" s="1541"/>
      <c r="EM696" s="1541"/>
      <c r="EN696" s="1541"/>
      <c r="EO696" s="1541"/>
      <c r="EP696" s="1541"/>
      <c r="EQ696" s="1541"/>
      <c r="ER696" s="1541"/>
      <c r="ES696" s="1541"/>
      <c r="ET696" s="1541"/>
      <c r="EU696" s="1541"/>
      <c r="EV696" s="1541"/>
    </row>
    <row r="697" customFormat="1" ht="12.75" s="396" x14ac:dyDescent="0.2">
      <c r="A697" s="1541"/>
      <c r="B697" s="1541"/>
      <c r="C697"/>
      <c r="D697" s="6799"/>
      <c r="E697" s="6799"/>
      <c r="F697" s="6800">
        <v>5.4</v>
      </c>
      <c r="G697" s="6801"/>
      <c r="H697" s="6802">
        <f>BV697</f>
        <v/>
      </c>
      <c r="I697" s="6802">
        <f>BW697</f>
        <v/>
      </c>
      <c r="J697" s="6803" t="inlineStr">
        <is>
          <t>5G</t>
        </is>
      </c>
      <c r="K697" s="6803" t="inlineStr">
        <is>
          <t>n2</t>
        </is>
      </c>
      <c r="L697" s="6804"/>
      <c r="M697" s="6802"/>
      <c r="N697" s="6805"/>
      <c r="O697" s="6806"/>
      <c r="P697" s="6597"/>
      <c r="Q697" s="6806"/>
      <c r="R697" s="6806"/>
      <c r="S697" s="6593"/>
      <c r="T697" s="130">
        <v>376000</v>
      </c>
      <c r="U697" s="6593">
        <v>1880</v>
      </c>
      <c r="V697" s="6805"/>
      <c r="W697" s="6807"/>
      <c r="X697" s="6805"/>
      <c r="Y697" s="6805"/>
      <c r="Z697" s="6805"/>
      <c r="AA697" s="6804"/>
      <c r="AB697" s="6804"/>
      <c r="AC697" s="6808">
        <f>IF(OR(BX697="Close to Ear",BX697="Close to Head"),"Head",IF(BX697="Extremity","Extremity","Body"))</f>
        <v/>
      </c>
      <c r="AD697" s="6809">
        <f>CA697</f>
        <v/>
      </c>
      <c r="AE697" s="6803">
        <f>CB697</f>
        <v/>
      </c>
      <c r="AF697" s="6804"/>
      <c r="AG697" s="6810">
        <f>IF(OR(AZ697="",BA697=""),"N/A",IF(DC697="Pass","P","F"))</f>
        <v/>
      </c>
      <c r="AH697" s="6811"/>
      <c r="AI697" s="6811"/>
      <c r="AJ697" s="6811"/>
      <c r="AK697" s="6805"/>
      <c r="AL697" s="6804"/>
      <c r="AM697" s="6805"/>
      <c r="AN697" s="6805"/>
      <c r="AO697" s="6812"/>
      <c r="AP697" s="6812"/>
      <c r="AQ697" s="6812"/>
      <c r="AR697" s="6812"/>
      <c r="AS697" s="6812"/>
      <c r="AT697" s="6813">
        <f>IF(AC697="Extremity",IF(CG697="","",CG697),"")</f>
        <v/>
      </c>
      <c r="AU697" s="6813">
        <f>IF(AC697="Extremity",IF(CH697="","",CH697),"")</f>
        <v/>
      </c>
      <c r="AV697" s="6814">
        <f>IF(AC697="Extremity","",IF(CE697="","",CE697))</f>
        <v/>
      </c>
      <c r="AW697" s="6814">
        <f>IF(AD697="Extremity","",IF(CF697="","",CF697))</f>
        <v/>
      </c>
      <c r="AX697" s="6807">
        <f>DL697</f>
        <v/>
      </c>
      <c r="AY697" s="6807">
        <f>DQ697</f>
        <v/>
      </c>
      <c r="AZ697" s="6815">
        <f>IF(AC697="Extremity",IF(DA697="","",DA697),"")</f>
        <v/>
      </c>
      <c r="BA697" s="6816">
        <f>IF(AC697="Extremity","",IF(CT697="","",CT697))</f>
        <v/>
      </c>
      <c r="BB697" s="6807">
        <f>IF(AC697="Extremity",IF(DB697="","",DB697),"")</f>
        <v/>
      </c>
      <c r="BC697" s="6814">
        <f>IF(AC697="Extremity","",IF(CZ697="","",CZ697))</f>
        <v/>
      </c>
      <c r="BD697" s="6807">
        <f>DD697</f>
        <v/>
      </c>
      <c r="BE697" s="6817">
        <f>DE697</f>
        <v/>
      </c>
      <c r="BF697" s="6818">
        <f>DF697*60</f>
        <v/>
      </c>
      <c r="BG697" s="6819">
        <f>BE697</f>
        <v/>
      </c>
      <c r="BH697" s="6818">
        <f>DG697*60</f>
        <v/>
      </c>
      <c r="BI697" s="6818">
        <f>DH697</f>
        <v/>
      </c>
      <c r="BJ697" s="6820"/>
      <c r="BK697" s="6821">
        <f>Overview!$E$7</f>
        <v/>
      </c>
      <c r="BL697" s="6820"/>
      <c r="BM697" s="6818">
        <f>DI697</f>
        <v/>
      </c>
      <c r="BN697" s="6821">
        <f>Overview!$P$153</f>
        <v/>
      </c>
      <c r="BO697" s="6820"/>
      <c r="BP697" s="6820"/>
      <c r="BQ697" s="6804"/>
      <c r="BR697" s="6822"/>
      <c r="BS697" s="1541"/>
      <c r="BT697" s="1889" t="inlineStr">
        <is>
          <t>5G</t>
        </is>
      </c>
      <c r="BU697" s="1816" t="inlineStr">
        <is>
          <t>n2</t>
        </is>
      </c>
      <c r="BV697" s="595">
        <f>Overview!$H$28</f>
        <v/>
      </c>
      <c r="BW697" s="1865"/>
      <c r="BX697" s="1816" t="inlineStr">
        <is>
          <t>Body</t>
        </is>
      </c>
      <c r="BY697" s="7285"/>
      <c r="BZ697" s="1865"/>
      <c r="CA697" s="7284" t="inlineStr">
        <is>
          <t>Front of Face</t>
        </is>
      </c>
      <c r="CB697" s="200">
        <v>25</v>
      </c>
      <c r="CC697" s="7284">
        <f>IF(COUNT('Conducted 5G'!$AH$3:$AH$20)=0,376000,INDEX('Conducted 5G'!$T$3:$T$20,MATCH(MAX('Conducted 5G'!$AH$3:$AH$20),'Conducted 5G'!$AH$3:$AH$20,0)))</f>
        <v>376000</v>
      </c>
      <c r="CD697" s="7284">
        <f>IF(COUNT('Conducted 5G'!$AH$3:$AH$20)=0,1880,INDEX('Conducted 5G'!$U$3:$U$20,MATCH(MAX('Conducted 5G'!$AH$3:$AH$20),'Conducted 5G'!$AH$3:$AH$20,0)))</f>
        <v>1880</v>
      </c>
      <c r="CE697" s="7238"/>
      <c r="CF697" s="7238"/>
      <c r="CG697" s="6909"/>
      <c r="CH697" s="6909"/>
      <c r="CI697" s="225">
        <f>BY697</f>
        <v/>
      </c>
      <c r="CJ697" s="237">
        <f>BZ697</f>
        <v/>
      </c>
      <c r="CK697" s="223">
        <f>CA697</f>
        <v/>
      </c>
      <c r="CL697" s="237">
        <f>CC697</f>
        <v/>
      </c>
      <c r="CM697" s="6665">
        <f>CD697</f>
        <v/>
      </c>
      <c r="CN697" s="2052"/>
      <c r="CO697" s="1579"/>
      <c r="CP697" s="7214">
        <f>IF(CF697=""," ",IF(ABS(CE697-CF697)&lt;=0.1,"Valid","Not valid"))</f>
        <v/>
      </c>
      <c r="CQ697" s="1674">
        <f> IF(CE697="","",IF(AND(CE697&lt;&gt;"",CF697=""),IF(CE697&gt;=0.8,"Medir+Sig Max","No"),IF(CF697&lt;&gt;"",IF(CF697&gt;=0.8,"Medir+Sig Max","No"),"")))</f>
        <v/>
      </c>
      <c r="CR697" s="6927">
        <f>IF(UPPER('SAR FCC-ISED'!$CQ$1)="X",IF(CF697=""," ",IF((ABS(CE697)&lt;5)*AND(ABS(CF697)&lt;5)*AND(ABS(CT697)&lt;5),"Solo si es max","Medir")),IF(CF697=""," ",IF((ABS(CE697)&lt;1)*AND(ABS(CF697)&lt;1)*AND(ABS(CT697)&lt;1),"Solo si es max","Medir")))</f>
        <v/>
      </c>
      <c r="CS697" s="7220"/>
      <c r="CT697" s="220">
        <f>IF(CO697="",IF(AND(CE697="",CF697=""),"",IF(CF697="",IF(DQ697&gt;1,ROUND(DQ697*CE697,3),CE697),IF(DQ697&gt;1,ROUND(DQ697*CF697,3),CF697))),IF(AND(CE697="",CF697=""),"",IF(CF697="",IF(DQ697&gt;1,ROUND(DQ697*CE697*(1/(CO697)),3),CE697*(1/(CO697))),IF(DQ697&gt;1,ROUND(DQ697*CF697*(1/(CO697)),3),CF697*(1/(CO697))))))</f>
        <v/>
      </c>
      <c r="CU697" s="224">
        <f>BY697</f>
        <v/>
      </c>
      <c r="CV697" s="237">
        <f>BZ697</f>
        <v/>
      </c>
      <c r="CW697" s="237">
        <f>CA697</f>
        <v/>
      </c>
      <c r="CX697" s="224">
        <f>CC697</f>
        <v/>
      </c>
      <c r="CY697" s="237">
        <f>CD697</f>
        <v/>
      </c>
      <c r="CZ697" s="7478">
        <f>IF(COUNTIF(Overview!K12:K14,TRUE)&gt;0,1.6,IF(COUNTIF(Overview!L12:L14,TRUE)&gt;0,8,0))</f>
        <v/>
      </c>
      <c r="DA697" s="1807"/>
      <c r="DB697" s="7484"/>
      <c r="DC697" s="844">
        <f>IF(CT697="","",IF(CT697&gt;CZ697,"Fail","Pass"))</f>
        <v/>
      </c>
      <c r="DD697" s="6666"/>
      <c r="DE697" s="1565">
        <f>MyTimestamp(DC697)</f>
        <v/>
      </c>
      <c r="DF697" s="1531">
        <f>IF(COUNT(CE697:CH697)=1,15,IF(COUNT(CE697:CH697)=0,0,30))</f>
        <v/>
      </c>
      <c r="DG697" s="1532">
        <f>IF(DF697=0,0,2)</f>
        <v/>
      </c>
      <c r="DH697" s="6825"/>
      <c r="DI697" s="6825"/>
      <c r="DJ697" s="1863"/>
      <c r="DK697" s="6667"/>
      <c r="DL697" s="1574">
        <f>10^(CN697/20)*100-100</f>
        <v/>
      </c>
      <c r="DM697" s="6832"/>
      <c r="DN697" s="772"/>
      <c r="DO697" s="6832"/>
      <c r="DP697" s="6832"/>
      <c r="DQ697" s="6827"/>
      <c r="DR697" s="1541"/>
      <c r="DS697" s="1541"/>
      <c r="DT697" s="1541"/>
      <c r="DU697" s="1541"/>
      <c r="DV697" s="1541"/>
      <c r="DW697" s="1541"/>
      <c r="DX697" s="1541"/>
      <c r="DY697" s="1541"/>
      <c r="DZ697" s="1541"/>
      <c r="EA697" s="1541"/>
      <c r="EB697" s="1541"/>
      <c r="EC697" s="1541"/>
      <c r="ED697" s="1541"/>
      <c r="EE697" s="1541"/>
      <c r="EF697" s="1541"/>
      <c r="EG697" s="1541"/>
      <c r="EH697" s="1541"/>
      <c r="EI697" s="1541"/>
      <c r="EJ697" s="1541"/>
      <c r="EK697" s="1541"/>
      <c r="EL697" s="1541"/>
      <c r="EM697" s="1541"/>
      <c r="EN697" s="1541"/>
      <c r="EO697" s="1541"/>
      <c r="EP697" s="1541"/>
      <c r="EQ697" s="1541"/>
      <c r="ER697" s="1541"/>
      <c r="ES697" s="1541"/>
      <c r="ET697" s="1541"/>
      <c r="EU697" s="1541"/>
      <c r="EV697" s="1541"/>
    </row>
    <row r="698" customFormat="1" ht="12.75" s="396" x14ac:dyDescent="0.2">
      <c r="A698" s="1541"/>
      <c r="B698" s="1541"/>
      <c r="C698"/>
      <c r="D698" s="6799"/>
      <c r="E698" s="6799"/>
      <c r="F698" s="6800">
        <v>5.4</v>
      </c>
      <c r="G698" s="6801"/>
      <c r="H698" s="6802">
        <f>BV698</f>
        <v/>
      </c>
      <c r="I698" s="6802">
        <f>BW698</f>
        <v/>
      </c>
      <c r="J698" s="6803" t="inlineStr">
        <is>
          <t>5G</t>
        </is>
      </c>
      <c r="K698" s="6803" t="inlineStr">
        <is>
          <t>n2</t>
        </is>
      </c>
      <c r="L698" s="6804"/>
      <c r="M698" s="6802"/>
      <c r="N698" s="6805"/>
      <c r="O698" s="6806"/>
      <c r="P698" s="6597"/>
      <c r="Q698" s="6806"/>
      <c r="R698" s="6806"/>
      <c r="S698" s="6593"/>
      <c r="T698" s="130">
        <v>376000</v>
      </c>
      <c r="U698" s="6593">
        <v>1880</v>
      </c>
      <c r="V698" s="6805"/>
      <c r="W698" s="6807"/>
      <c r="X698" s="6805"/>
      <c r="Y698" s="6805"/>
      <c r="Z698" s="6805"/>
      <c r="AA698" s="6804"/>
      <c r="AB698" s="6804"/>
      <c r="AC698" s="6808">
        <f>IF(OR(BX698="Close to Ear",BX698="Close to Head"),"Head",IF(BX698="Extremity","Extremity","Body"))</f>
        <v/>
      </c>
      <c r="AD698" s="6809">
        <f>CA698</f>
        <v/>
      </c>
      <c r="AE698" s="6803">
        <f>CB698</f>
        <v/>
      </c>
      <c r="AF698" s="6804"/>
      <c r="AG698" s="6810">
        <f>IF(OR(AZ698="",BA698=""),"N/A",IF(DC698="Pass","P","F"))</f>
        <v/>
      </c>
      <c r="AH698" s="6811"/>
      <c r="AI698" s="6811"/>
      <c r="AJ698" s="6811"/>
      <c r="AK698" s="6805"/>
      <c r="AL698" s="6804"/>
      <c r="AM698" s="6805"/>
      <c r="AN698" s="6805"/>
      <c r="AO698" s="6812"/>
      <c r="AP698" s="6812"/>
      <c r="AQ698" s="6812"/>
      <c r="AR698" s="6812"/>
      <c r="AS698" s="6812"/>
      <c r="AT698" s="6813">
        <f>IF(AC698="Extremity",IF(CG698="","",CG698),"")</f>
        <v/>
      </c>
      <c r="AU698" s="6813">
        <f>IF(AC698="Extremity",IF(CH698="","",CH698),"")</f>
        <v/>
      </c>
      <c r="AV698" s="6814">
        <f>IF(AC698="Extremity","",IF(CE698="","",CE698))</f>
        <v/>
      </c>
      <c r="AW698" s="6814">
        <f>IF(AD698="Extremity","",IF(CF698="","",CF698))</f>
        <v/>
      </c>
      <c r="AX698" s="6807">
        <f>DL698</f>
        <v/>
      </c>
      <c r="AY698" s="6807">
        <f>DQ698</f>
        <v/>
      </c>
      <c r="AZ698" s="6815">
        <f>IF(AC698="Extremity",IF(DA698="","",DA698),"")</f>
        <v/>
      </c>
      <c r="BA698" s="6816">
        <f>IF(AC698="Extremity","",IF(CT698="","",CT698))</f>
        <v/>
      </c>
      <c r="BB698" s="6807">
        <f>IF(AC698="Extremity",IF(DB698="","",DB698),"")</f>
        <v/>
      </c>
      <c r="BC698" s="6814">
        <f>IF(AC698="Extremity","",IF(CZ698="","",CZ698))</f>
        <v/>
      </c>
      <c r="BD698" s="6807">
        <f>DD698</f>
        <v/>
      </c>
      <c r="BE698" s="6817">
        <f>DE698</f>
        <v/>
      </c>
      <c r="BF698" s="6818">
        <f>DF698*60</f>
        <v/>
      </c>
      <c r="BG698" s="6819">
        <f>BE698</f>
        <v/>
      </c>
      <c r="BH698" s="6818">
        <f>DG698*60</f>
        <v/>
      </c>
      <c r="BI698" s="6818">
        <f>DH698</f>
        <v/>
      </c>
      <c r="BJ698" s="6820"/>
      <c r="BK698" s="6821">
        <f>Overview!$E$7</f>
        <v/>
      </c>
      <c r="BL698" s="6820"/>
      <c r="BM698" s="6818">
        <f>DI698</f>
        <v/>
      </c>
      <c r="BN698" s="6821">
        <f>Overview!$P$153</f>
        <v/>
      </c>
      <c r="BO698" s="6820"/>
      <c r="BP698" s="6820"/>
      <c r="BQ698" s="6804"/>
      <c r="BR698" s="6822"/>
      <c r="BS698" s="1541"/>
      <c r="BT698" s="1889" t="inlineStr">
        <is>
          <t>5G</t>
        </is>
      </c>
      <c r="BU698" s="1816" t="inlineStr">
        <is>
          <t>n2</t>
        </is>
      </c>
      <c r="BV698" s="595">
        <f>Overview!$H$28</f>
        <v/>
      </c>
      <c r="BW698" s="1865"/>
      <c r="BX698" s="1816" t="inlineStr">
        <is>
          <t>Body</t>
        </is>
      </c>
      <c r="BY698" s="7284"/>
      <c r="BZ698" s="1865"/>
      <c r="CA698" s="7287">
        <f>IF(Overview!P196="", "", Overview!P196)</f>
        <v/>
      </c>
      <c r="CB698" s="200">
        <v>0</v>
      </c>
      <c r="CC698" s="7285">
        <f>IF(COUNT('Conducted 5G'!$AH$3:$AH$20)=0,376000,INDEX('Conducted 5G'!$T$3:$T$20,MATCH(MAX('Conducted 5G'!$AH$3:$AH$20),'Conducted 5G'!$AH$3:$AH$20,0)))</f>
        <v>376000</v>
      </c>
      <c r="CD698" s="7284">
        <f>IF(COUNT('Conducted 5G'!$AH$3:$AH$20)=0,1880,INDEX('Conducted 5G'!$U$3:$U$20,MATCH(MAX('Conducted 5G'!$AH$3:$AH$20),'Conducted 5G'!$AH$3:$AH$20,0)))</f>
        <v>1880</v>
      </c>
      <c r="CE698" s="7238"/>
      <c r="CF698" s="7238"/>
      <c r="CG698" s="6909"/>
      <c r="CH698" s="6909"/>
      <c r="CI698" s="225">
        <f>BY698</f>
        <v/>
      </c>
      <c r="CJ698" s="237">
        <f>BZ698</f>
        <v/>
      </c>
      <c r="CK698" s="223">
        <f>CA698</f>
        <v/>
      </c>
      <c r="CL698" s="237">
        <f>CC698</f>
        <v/>
      </c>
      <c r="CM698" s="6665">
        <f>CD698</f>
        <v/>
      </c>
      <c r="CN698" s="2052"/>
      <c r="CO698" s="1579"/>
      <c r="CP698" s="7214">
        <f>IF(CF698=""," ",IF(ABS(CE698-CF698)&lt;=0.1,"Valid","Not valid"))</f>
        <v/>
      </c>
      <c r="CQ698" s="1674">
        <f> IF(CE698="","",IF(AND(CE698&lt;&gt;"",CF698=""),IF(CE698&gt;=0.8,"Medir+Sig Max","No"),IF(CF698&lt;&gt;"",IF(CF698&gt;=0.8,"Medir+Sig Max","No"),"")))</f>
        <v/>
      </c>
      <c r="CR698" s="6927">
        <f>IF(UPPER('SAR FCC-ISED'!$CQ$1)="X",IF(CF698=""," ",IF((ABS(CE698)&lt;5)*AND(ABS(CF698)&lt;5)*AND(ABS(CT698)&lt;5),"Solo si es max","Medir")),IF(CF698=""," ",IF((ABS(CE698)&lt;1)*AND(ABS(CF698)&lt;1)*AND(ABS(CT698)&lt;1),"Solo si es max","Medir")))</f>
        <v/>
      </c>
      <c r="CS698" s="7220"/>
      <c r="CT698" s="220">
        <f>IF(CO698="",IF(AND(CE698="",CF698=""),"",IF(CF698="",IF(DQ698&gt;1,ROUND(DQ698*CE698,3),CE698),IF(DQ698&gt;1,ROUND(DQ698*CF698,3),CF698))),IF(AND(CE698="",CF698=""),"",IF(CF698="",IF(DQ698&gt;1,ROUND(DQ698*CE698*(1/(CO698)),3),CE698*(1/(CO698))),IF(DQ698&gt;1,ROUND(DQ698*CF698*(1/(CO698)),3),CF698*(1/(CO698))))))</f>
        <v/>
      </c>
      <c r="CU698" s="224">
        <f>BY698</f>
        <v/>
      </c>
      <c r="CV698" s="237">
        <f>BZ698</f>
        <v/>
      </c>
      <c r="CW698" s="237">
        <f>CA698</f>
        <v/>
      </c>
      <c r="CX698" s="224">
        <f>CC698</f>
        <v/>
      </c>
      <c r="CY698" s="237">
        <f>CD698</f>
        <v/>
      </c>
      <c r="CZ698" s="7478">
        <f>IF(COUNTIF(Overview!K12:K14,TRUE)&gt;0,1.6,IF(COUNTIF(Overview!L12:L14,TRUE)&gt;0,8,0))</f>
        <v/>
      </c>
      <c r="DA698" s="1807"/>
      <c r="DB698" s="7484"/>
      <c r="DC698" s="844">
        <f>IF(CT698="","",IF(CT698&gt;CZ698,"Fail","Pass"))</f>
        <v/>
      </c>
      <c r="DD698" s="6666"/>
      <c r="DE698" s="1565">
        <f>MyTimestamp(DC698)</f>
        <v/>
      </c>
      <c r="DF698" s="1531">
        <f>IF(COUNT(CE698:CH698)=1,15,IF(COUNT(CE698:CH698)=0,0,30))</f>
        <v/>
      </c>
      <c r="DG698" s="1532">
        <f>IF(DF698=0,0,2)</f>
        <v/>
      </c>
      <c r="DH698" s="6825"/>
      <c r="DI698" s="6825"/>
      <c r="DJ698" s="1863"/>
      <c r="DK698" s="6667"/>
      <c r="DL698" s="1574">
        <f>10^(CN698/20)*100-100</f>
        <v/>
      </c>
      <c r="DM698" s="6832"/>
      <c r="DN698" s="772"/>
      <c r="DO698" s="6832"/>
      <c r="DP698" s="6832"/>
      <c r="DQ698" s="6827"/>
      <c r="DR698" s="1541"/>
      <c r="DS698" s="1541"/>
      <c r="DT698" s="1541"/>
      <c r="DU698" s="1541"/>
      <c r="DV698" s="1541"/>
      <c r="DW698" s="1541"/>
      <c r="DX698" s="1541"/>
      <c r="DY698" s="1541"/>
      <c r="DZ698" s="1541"/>
      <c r="EA698" s="1541"/>
      <c r="EB698" s="1541"/>
      <c r="EC698" s="1541"/>
      <c r="ED698" s="1541"/>
      <c r="EE698" s="1541"/>
      <c r="EF698" s="1541"/>
      <c r="EG698" s="1541"/>
      <c r="EH698" s="1541"/>
      <c r="EI698" s="1541"/>
      <c r="EJ698" s="1541"/>
      <c r="EK698" s="1541"/>
      <c r="EL698" s="1541"/>
      <c r="EM698" s="1541"/>
      <c r="EN698" s="1541"/>
      <c r="EO698" s="1541"/>
      <c r="EP698" s="1541"/>
      <c r="EQ698" s="1541"/>
      <c r="ER698" s="1541"/>
      <c r="ES698" s="1541"/>
      <c r="ET698" s="1541"/>
      <c r="EU698" s="1541"/>
      <c r="EV698" s="1541"/>
    </row>
    <row r="699" customFormat="1" ht="12.75" s="396" x14ac:dyDescent="0.2">
      <c r="A699" s="1541"/>
      <c r="B699" s="1541"/>
      <c r="C699"/>
      <c r="D699" s="6799"/>
      <c r="E699" s="6799"/>
      <c r="F699" s="6800">
        <v>5.4</v>
      </c>
      <c r="G699" s="6801"/>
      <c r="H699" s="6802">
        <f>BV699</f>
        <v/>
      </c>
      <c r="I699" s="6802">
        <f>BW699</f>
        <v/>
      </c>
      <c r="J699" s="6803" t="inlineStr">
        <is>
          <t>5G</t>
        </is>
      </c>
      <c r="K699" s="6803" t="inlineStr">
        <is>
          <t>n2</t>
        </is>
      </c>
      <c r="L699" s="6804"/>
      <c r="M699" s="6802"/>
      <c r="N699" s="6805"/>
      <c r="O699" s="6806"/>
      <c r="P699" s="6597"/>
      <c r="Q699" s="6806"/>
      <c r="R699" s="6806"/>
      <c r="S699" s="6593"/>
      <c r="T699" s="130">
        <v>376000</v>
      </c>
      <c r="U699" s="6593">
        <v>1880</v>
      </c>
      <c r="V699" s="6805"/>
      <c r="W699" s="6807"/>
      <c r="X699" s="6805"/>
      <c r="Y699" s="6805"/>
      <c r="Z699" s="6805"/>
      <c r="AA699" s="6804"/>
      <c r="AB699" s="6804"/>
      <c r="AC699" s="6808">
        <f>IF(OR(BX699="Close to Ear",BX699="Close to Head"),"Head",IF(BX699="Extremity","Extremity","Body"))</f>
        <v/>
      </c>
      <c r="AD699" s="6809">
        <f>CA699</f>
        <v/>
      </c>
      <c r="AE699" s="6803">
        <f>CB699</f>
        <v/>
      </c>
      <c r="AF699" s="6804"/>
      <c r="AG699" s="6810">
        <f>IF(OR(AZ699="",BA699=""),"N/A",IF(DC699="Pass","P","F"))</f>
        <v/>
      </c>
      <c r="AH699" s="6811"/>
      <c r="AI699" s="6811"/>
      <c r="AJ699" s="6811"/>
      <c r="AK699" s="6805"/>
      <c r="AL699" s="6804"/>
      <c r="AM699" s="6805"/>
      <c r="AN699" s="6805"/>
      <c r="AO699" s="6812"/>
      <c r="AP699" s="6812"/>
      <c r="AQ699" s="6812"/>
      <c r="AR699" s="6812"/>
      <c r="AS699" s="6812"/>
      <c r="AT699" s="6813">
        <f>IF(AC699="Extremity",IF(CG699="","",CG699),"")</f>
        <v/>
      </c>
      <c r="AU699" s="6813">
        <f>IF(AC699="Extremity",IF(CH699="","",CH699),"")</f>
        <v/>
      </c>
      <c r="AV699" s="6814">
        <f>IF(AC699="Extremity","",IF(CE699="","",CE699))</f>
        <v/>
      </c>
      <c r="AW699" s="6814">
        <f>IF(AD699="Extremity","",IF(CF699="","",CF699))</f>
        <v/>
      </c>
      <c r="AX699" s="6807">
        <f>DL699</f>
        <v/>
      </c>
      <c r="AY699" s="6807">
        <f>DQ699</f>
        <v/>
      </c>
      <c r="AZ699" s="6815">
        <f>IF(AC699="Extremity",IF(DA699="","",DA699),"")</f>
        <v/>
      </c>
      <c r="BA699" s="6816">
        <f>IF(AC699="Extremity","",IF(CT699="","",CT699))</f>
        <v/>
      </c>
      <c r="BB699" s="6807">
        <f>IF(AC699="Extremity",IF(DB699="","",DB699),"")</f>
        <v/>
      </c>
      <c r="BC699" s="6814">
        <f>IF(AC699="Extremity","",IF(CZ699="","",CZ699))</f>
        <v/>
      </c>
      <c r="BD699" s="6807">
        <f>DD699</f>
        <v/>
      </c>
      <c r="BE699" s="6817">
        <f>DE699</f>
        <v/>
      </c>
      <c r="BF699" s="6818">
        <f>DF699*60</f>
        <v/>
      </c>
      <c r="BG699" s="6819">
        <f>BE699</f>
        <v/>
      </c>
      <c r="BH699" s="6818">
        <f>DG699*60</f>
        <v/>
      </c>
      <c r="BI699" s="6818">
        <f>DH699</f>
        <v/>
      </c>
      <c r="BJ699" s="6820"/>
      <c r="BK699" s="6821">
        <f>Overview!$E$7</f>
        <v/>
      </c>
      <c r="BL699" s="6820"/>
      <c r="BM699" s="6818">
        <f>DI699</f>
        <v/>
      </c>
      <c r="BN699" s="6821">
        <f>Overview!$P$153</f>
        <v/>
      </c>
      <c r="BO699" s="6820"/>
      <c r="BP699" s="6820"/>
      <c r="BQ699" s="6804"/>
      <c r="BR699" s="6822"/>
      <c r="BS699" s="1541"/>
      <c r="BT699" s="1889" t="inlineStr">
        <is>
          <t>5G</t>
        </is>
      </c>
      <c r="BU699" s="1816" t="inlineStr">
        <is>
          <t>n2</t>
        </is>
      </c>
      <c r="BV699" s="595">
        <f>Overview!$H$28</f>
        <v/>
      </c>
      <c r="BW699" s="1865"/>
      <c r="BX699" s="1816" t="inlineStr">
        <is>
          <t>Body</t>
        </is>
      </c>
      <c r="BY699" s="7284"/>
      <c r="BZ699" s="1865"/>
      <c r="CA699" s="7285">
        <f>IF(Overview!P197="", "", Overview!P197)</f>
        <v/>
      </c>
      <c r="CB699" s="200">
        <v>0</v>
      </c>
      <c r="CC699" s="7285">
        <f>IF(COUNT('Conducted 5G'!$AH$3:$AH$20)=0,376000,INDEX('Conducted 5G'!$T$3:$T$20,MATCH(MAX('Conducted 5G'!$AH$3:$AH$20),'Conducted 5G'!$AH$3:$AH$20,0)))</f>
        <v>376000</v>
      </c>
      <c r="CD699" s="7284">
        <f>IF(COUNT('Conducted 5G'!$AH$3:$AH$20)=0,1880,INDEX('Conducted 5G'!$U$3:$U$20,MATCH(MAX('Conducted 5G'!$AH$3:$AH$20),'Conducted 5G'!$AH$3:$AH$20,0)))</f>
        <v>1880</v>
      </c>
      <c r="CE699" s="7238"/>
      <c r="CF699" s="7238"/>
      <c r="CG699" s="6909"/>
      <c r="CH699" s="6909"/>
      <c r="CI699" s="225">
        <f>BY699</f>
        <v/>
      </c>
      <c r="CJ699" s="237">
        <f>BZ699</f>
        <v/>
      </c>
      <c r="CK699" s="223">
        <f>CA699</f>
        <v/>
      </c>
      <c r="CL699" s="237">
        <f>CC699</f>
        <v/>
      </c>
      <c r="CM699" s="6665">
        <f>CD699</f>
        <v/>
      </c>
      <c r="CN699" s="2052"/>
      <c r="CO699" s="1579"/>
      <c r="CP699" s="7214">
        <f>IF(CF699=""," ",IF(ABS(CE699-CF699)&lt;=0.1,"Valid","Not valid"))</f>
        <v/>
      </c>
      <c r="CQ699" s="1674">
        <f> IF(CE699="","",IF(AND(CE699&lt;&gt;"",CF699=""),IF(CE699&gt;=0.8,"Medir+Sig Max","No"),IF(CF699&lt;&gt;"",IF(CF699&gt;=0.8,"Medir+Sig Max","No"),"")))</f>
        <v/>
      </c>
      <c r="CR699" s="6927">
        <f>IF(UPPER('SAR FCC-ISED'!$CQ$1)="X",IF(CF699=""," ",IF((ABS(CE699)&lt;5)*AND(ABS(CF699)&lt;5)*AND(ABS(CT699)&lt;5),"Solo si es max","Medir")),IF(CF699=""," ",IF((ABS(CE699)&lt;1)*AND(ABS(CF699)&lt;1)*AND(ABS(CT699)&lt;1),"Solo si es max","Medir")))</f>
        <v/>
      </c>
      <c r="CS699" s="7220"/>
      <c r="CT699" s="220">
        <f>IF(CO699="",IF(AND(CE699="",CF699=""),"",IF(CF699="",IF(DQ699&gt;1,ROUND(DQ699*CE699,3),CE699),IF(DQ699&gt;1,ROUND(DQ699*CF699,3),CF699))),IF(AND(CE699="",CF699=""),"",IF(CF699="",IF(DQ699&gt;1,ROUND(DQ699*CE699*(1/(CO699)),3),CE699*(1/(CO699))),IF(DQ699&gt;1,ROUND(DQ699*CF699*(1/(CO699)),3),CF699*(1/(CO699))))))</f>
        <v/>
      </c>
      <c r="CU699" s="224">
        <f>BY699</f>
        <v/>
      </c>
      <c r="CV699" s="237">
        <f>BZ699</f>
        <v/>
      </c>
      <c r="CW699" s="237">
        <f>CA699</f>
        <v/>
      </c>
      <c r="CX699" s="224">
        <f>CC699</f>
        <v/>
      </c>
      <c r="CY699" s="237">
        <f>CD699</f>
        <v/>
      </c>
      <c r="CZ699" s="7478">
        <f>IF(COUNTIF(Overview!K12:K14,TRUE)&gt;0,1.6,IF(COUNTIF(Overview!L12:L14,TRUE)&gt;0,8,0))</f>
        <v/>
      </c>
      <c r="DA699" s="1807"/>
      <c r="DB699" s="7484"/>
      <c r="DC699" s="844">
        <f>IF(CT699="","",IF(CT699&gt;CZ699,"Fail","Pass"))</f>
        <v/>
      </c>
      <c r="DD699" s="6666"/>
      <c r="DE699" s="1565">
        <f>MyTimestamp(DC699)</f>
        <v/>
      </c>
      <c r="DF699" s="1531">
        <f>IF(COUNT(CE699:CH699)=1,15,IF(COUNT(CE699:CH699)=0,0,30))</f>
        <v/>
      </c>
      <c r="DG699" s="1532">
        <f>IF(DF699=0,0,2)</f>
        <v/>
      </c>
      <c r="DH699" s="6825"/>
      <c r="DI699" s="6825"/>
      <c r="DJ699" s="1863"/>
      <c r="DK699" s="6667"/>
      <c r="DL699" s="1574">
        <f>10^(CN699/20)*100-100</f>
        <v/>
      </c>
      <c r="DM699" s="6832"/>
      <c r="DN699" s="772"/>
      <c r="DO699" s="6832"/>
      <c r="DP699" s="6832"/>
      <c r="DQ699" s="6827"/>
      <c r="DR699" s="1541"/>
      <c r="DS699" s="1541"/>
      <c r="DT699" s="1541"/>
      <c r="DU699" s="1541"/>
      <c r="DV699" s="1541"/>
      <c r="DW699" s="1541"/>
      <c r="DX699" s="1541"/>
      <c r="DY699" s="1541"/>
      <c r="DZ699" s="1541"/>
      <c r="EA699" s="1541"/>
      <c r="EB699" s="1541"/>
      <c r="EC699" s="1541"/>
      <c r="ED699" s="1541"/>
      <c r="EE699" s="1541"/>
      <c r="EF699" s="1541"/>
      <c r="EG699" s="1541"/>
      <c r="EH699" s="1541"/>
      <c r="EI699" s="1541"/>
      <c r="EJ699" s="1541"/>
      <c r="EK699" s="1541"/>
      <c r="EL699" s="1541"/>
      <c r="EM699" s="1541"/>
      <c r="EN699" s="1541"/>
      <c r="EO699" s="1541"/>
      <c r="EP699" s="1541"/>
      <c r="EQ699" s="1541"/>
      <c r="ER699" s="1541"/>
      <c r="ES699" s="1541"/>
      <c r="ET699" s="1541"/>
      <c r="EU699" s="1541"/>
      <c r="EV699" s="1541"/>
    </row>
    <row r="700" customFormat="1" ht="12.75" s="396" x14ac:dyDescent="0.2">
      <c r="A700" s="1541"/>
      <c r="B700" s="1541"/>
      <c r="C700"/>
      <c r="D700" s="6799"/>
      <c r="E700" s="6799"/>
      <c r="F700" s="6800">
        <v>5.4</v>
      </c>
      <c r="G700" s="6801"/>
      <c r="H700" s="6802">
        <f>BV700</f>
        <v/>
      </c>
      <c r="I700" s="6802">
        <f>BW700</f>
        <v/>
      </c>
      <c r="J700" s="6803" t="inlineStr">
        <is>
          <t>5G</t>
        </is>
      </c>
      <c r="K700" s="6803" t="inlineStr">
        <is>
          <t>n2</t>
        </is>
      </c>
      <c r="L700" s="6804"/>
      <c r="M700" s="6802"/>
      <c r="N700" s="6805"/>
      <c r="O700" s="6806"/>
      <c r="P700" s="6597"/>
      <c r="Q700" s="6806"/>
      <c r="R700" s="6806"/>
      <c r="S700" s="6593"/>
      <c r="T700" s="130">
        <v>376000</v>
      </c>
      <c r="U700" s="6593">
        <v>1880</v>
      </c>
      <c r="V700" s="6805"/>
      <c r="W700" s="6807"/>
      <c r="X700" s="6805"/>
      <c r="Y700" s="6805"/>
      <c r="Z700" s="6805"/>
      <c r="AA700" s="6804"/>
      <c r="AB700" s="6804"/>
      <c r="AC700" s="6808">
        <f>IF(OR(BX700="Close to Ear",BX700="Close to Head"),"Head",IF(BX700="Extremity","Extremity","Body"))</f>
        <v/>
      </c>
      <c r="AD700" s="6809">
        <f>CA700</f>
        <v/>
      </c>
      <c r="AE700" s="6803">
        <f>CB700</f>
        <v/>
      </c>
      <c r="AF700" s="6804"/>
      <c r="AG700" s="6810">
        <f>IF(OR(AZ700="",BA700=""),"N/A",IF(DC700="Pass","P","F"))</f>
        <v/>
      </c>
      <c r="AH700" s="6811"/>
      <c r="AI700" s="6811"/>
      <c r="AJ700" s="6811"/>
      <c r="AK700" s="6805"/>
      <c r="AL700" s="6804"/>
      <c r="AM700" s="6805"/>
      <c r="AN700" s="6805"/>
      <c r="AO700" s="6812"/>
      <c r="AP700" s="6812"/>
      <c r="AQ700" s="6812"/>
      <c r="AR700" s="6812"/>
      <c r="AS700" s="6812"/>
      <c r="AT700" s="6813">
        <f>IF(AC700="Extremity",IF(CG700="","",CG700),"")</f>
        <v/>
      </c>
      <c r="AU700" s="6813">
        <f>IF(AC700="Extremity",IF(CH700="","",CH700),"")</f>
        <v/>
      </c>
      <c r="AV700" s="6814">
        <f>IF(AC700="Extremity","",IF(CE700="","",CE700))</f>
        <v/>
      </c>
      <c r="AW700" s="6814">
        <f>IF(AD700="Extremity","",IF(CF700="","",CF700))</f>
        <v/>
      </c>
      <c r="AX700" s="6807">
        <f>DL700</f>
        <v/>
      </c>
      <c r="AY700" s="6807">
        <f>DQ700</f>
        <v/>
      </c>
      <c r="AZ700" s="6815">
        <f>IF(AC700="Extremity",IF(DA700="","",DA700),"")</f>
        <v/>
      </c>
      <c r="BA700" s="6816">
        <f>IF(AC700="Extremity","",IF(CT700="","",CT700))</f>
        <v/>
      </c>
      <c r="BB700" s="6807">
        <f>IF(AC700="Extremity",IF(DB700="","",DB700),"")</f>
        <v/>
      </c>
      <c r="BC700" s="6814">
        <f>IF(AC700="Extremity","",IF(CZ700="","",CZ700))</f>
        <v/>
      </c>
      <c r="BD700" s="6807">
        <f>DD700</f>
        <v/>
      </c>
      <c r="BE700" s="6817">
        <f>DE700</f>
        <v/>
      </c>
      <c r="BF700" s="6818">
        <f>DF700*60</f>
        <v/>
      </c>
      <c r="BG700" s="6819">
        <f>BE700</f>
        <v/>
      </c>
      <c r="BH700" s="6818">
        <f>DG700*60</f>
        <v/>
      </c>
      <c r="BI700" s="6818">
        <f>DH700</f>
        <v/>
      </c>
      <c r="BJ700" s="6820"/>
      <c r="BK700" s="6821">
        <f>Overview!$E$7</f>
        <v/>
      </c>
      <c r="BL700" s="6820"/>
      <c r="BM700" s="6818">
        <f>DI700</f>
        <v/>
      </c>
      <c r="BN700" s="6821">
        <f>Overview!$P$153</f>
        <v/>
      </c>
      <c r="BO700" s="6820"/>
      <c r="BP700" s="6820"/>
      <c r="BQ700" s="6804"/>
      <c r="BR700" s="6822"/>
      <c r="BS700" s="1541"/>
      <c r="BT700" s="1889" t="inlineStr">
        <is>
          <t>5G</t>
        </is>
      </c>
      <c r="BU700" s="1816" t="inlineStr">
        <is>
          <t>n2</t>
        </is>
      </c>
      <c r="BV700" s="595">
        <f>Overview!$H$28</f>
        <v/>
      </c>
      <c r="BW700" s="1865"/>
      <c r="BX700" s="1816" t="inlineStr">
        <is>
          <t>Body</t>
        </is>
      </c>
      <c r="BY700" s="7284"/>
      <c r="BZ700" s="1865"/>
      <c r="CA700" s="7284">
        <f>IF(Overview!P198="", "", Overview!P198)</f>
        <v/>
      </c>
      <c r="CB700" s="200">
        <v>0</v>
      </c>
      <c r="CC700" s="7285">
        <f>IF(COUNT('Conducted 5G'!$AH$3:$AH$20)=0,376000,INDEX('Conducted 5G'!$T$3:$T$20,MATCH(MAX('Conducted 5G'!$AH$3:$AH$20),'Conducted 5G'!$AH$3:$AH$20,0)))</f>
        <v>376000</v>
      </c>
      <c r="CD700" s="7284">
        <f>IF(COUNT('Conducted 5G'!$AH$3:$AH$20)=0,1880,INDEX('Conducted 5G'!$U$3:$U$20,MATCH(MAX('Conducted 5G'!$AH$3:$AH$20),'Conducted 5G'!$AH$3:$AH$20,0)))</f>
        <v>1880</v>
      </c>
      <c r="CE700" s="7238"/>
      <c r="CF700" s="7238"/>
      <c r="CG700" s="6909"/>
      <c r="CH700" s="6909"/>
      <c r="CI700" s="225">
        <f>BY700</f>
        <v/>
      </c>
      <c r="CJ700" s="237">
        <f>BZ700</f>
        <v/>
      </c>
      <c r="CK700" s="223">
        <f>CA700</f>
        <v/>
      </c>
      <c r="CL700" s="237">
        <f>CC700</f>
        <v/>
      </c>
      <c r="CM700" s="6665">
        <f>CD700</f>
        <v/>
      </c>
      <c r="CN700" s="2052"/>
      <c r="CO700" s="1579"/>
      <c r="CP700" s="7214">
        <f>IF(CF700=""," ",IF(ABS(CE700-CF700)&lt;=0.1,"Valid","Not valid"))</f>
        <v/>
      </c>
      <c r="CQ700" s="1674">
        <f> IF(CE700="","",IF(AND(CE700&lt;&gt;"",CF700=""),IF(CE700&gt;=0.8,"Medir+Sig Max","No"),IF(CF700&lt;&gt;"",IF(CF700&gt;=0.8,"Medir+Sig Max","No"),"")))</f>
        <v/>
      </c>
      <c r="CR700" s="6927">
        <f>IF(UPPER('SAR FCC-ISED'!$CQ$1)="X",IF(CF700=""," ",IF((ABS(CE700)&lt;5)*AND(ABS(CF700)&lt;5)*AND(ABS(CT700)&lt;5),"Solo si es max","Medir")),IF(CF700=""," ",IF((ABS(CE700)&lt;1)*AND(ABS(CF700)&lt;1)*AND(ABS(CT700)&lt;1),"Solo si es max","Medir")))</f>
        <v/>
      </c>
      <c r="CS700" s="7220"/>
      <c r="CT700" s="220">
        <f>IF(CO700="",IF(AND(CE700="",CF700=""),"",IF(CF700="",IF(DQ700&gt;1,ROUND(DQ700*CE700,3),CE700),IF(DQ700&gt;1,ROUND(DQ700*CF700,3),CF700))),IF(AND(CE700="",CF700=""),"",IF(CF700="",IF(DQ700&gt;1,ROUND(DQ700*CE700*(1/(CO700)),3),CE700*(1/(CO700))),IF(DQ700&gt;1,ROUND(DQ700*CF700*(1/(CO700)),3),CF700*(1/(CO700))))))</f>
        <v/>
      </c>
      <c r="CU700" s="224">
        <f>BY700</f>
        <v/>
      </c>
      <c r="CV700" s="237">
        <f>BZ700</f>
        <v/>
      </c>
      <c r="CW700" s="237">
        <f>CA700</f>
        <v/>
      </c>
      <c r="CX700" s="224">
        <f>CC700</f>
        <v/>
      </c>
      <c r="CY700" s="237">
        <f>CD700</f>
        <v/>
      </c>
      <c r="CZ700" s="7478">
        <f>IF(COUNTIF(Overview!K12:K14,TRUE)&gt;0,1.6,IF(COUNTIF(Overview!L12:L14,TRUE)&gt;0,8,0))</f>
        <v/>
      </c>
      <c r="DA700" s="1807"/>
      <c r="DB700" s="7484"/>
      <c r="DC700" s="844">
        <f>IF(CT700="","",IF(CT700&gt;CZ700,"Fail","Pass"))</f>
        <v/>
      </c>
      <c r="DD700" s="6666"/>
      <c r="DE700" s="1565">
        <f>MyTimestamp(DC700)</f>
        <v/>
      </c>
      <c r="DF700" s="1531">
        <f>IF(COUNT(CE700:CH700)=1,15,IF(COUNT(CE700:CH700)=0,0,30))</f>
        <v/>
      </c>
      <c r="DG700" s="1532">
        <f>IF(DF700=0,0,2)</f>
        <v/>
      </c>
      <c r="DH700" s="6825"/>
      <c r="DI700" s="6825"/>
      <c r="DJ700" s="1863"/>
      <c r="DK700" s="6667"/>
      <c r="DL700" s="1574">
        <f>10^(CN700/20)*100-100</f>
        <v/>
      </c>
      <c r="DM700" s="6832"/>
      <c r="DN700" s="772"/>
      <c r="DO700" s="6832"/>
      <c r="DP700" s="6832"/>
      <c r="DQ700" s="6827"/>
      <c r="DR700" s="1541"/>
      <c r="DS700" s="1541"/>
      <c r="DT700" s="1541"/>
      <c r="DU700" s="1541"/>
      <c r="DV700" s="1541"/>
      <c r="DW700" s="1541"/>
      <c r="DX700" s="1541"/>
      <c r="DY700" s="1541"/>
      <c r="DZ700" s="1541"/>
      <c r="EA700" s="1541"/>
      <c r="EB700" s="1541"/>
      <c r="EC700" s="1541"/>
      <c r="ED700" s="1541"/>
      <c r="EE700" s="1541"/>
      <c r="EF700" s="1541"/>
      <c r="EG700" s="1541"/>
      <c r="EH700" s="1541"/>
      <c r="EI700" s="1541"/>
      <c r="EJ700" s="1541"/>
      <c r="EK700" s="1541"/>
      <c r="EL700" s="1541"/>
      <c r="EM700" s="1541"/>
      <c r="EN700" s="1541"/>
      <c r="EO700" s="1541"/>
      <c r="EP700" s="1541"/>
      <c r="EQ700" s="1541"/>
      <c r="ER700" s="1541"/>
      <c r="ES700" s="1541"/>
      <c r="ET700" s="1541"/>
      <c r="EU700" s="1541"/>
      <c r="EV700" s="1541"/>
    </row>
    <row r="701" customFormat="1" ht="12.75" s="396" x14ac:dyDescent="0.2">
      <c r="A701" s="1541"/>
      <c r="B701" s="1541"/>
      <c r="C701"/>
      <c r="D701" s="6799"/>
      <c r="E701" s="6799"/>
      <c r="F701" s="6800">
        <v>5.4</v>
      </c>
      <c r="G701" s="6801"/>
      <c r="H701" s="6802">
        <f>BV701</f>
        <v/>
      </c>
      <c r="I701" s="6802">
        <f>BW701</f>
        <v/>
      </c>
      <c r="J701" s="6803" t="inlineStr">
        <is>
          <t>5G</t>
        </is>
      </c>
      <c r="K701" s="6803" t="inlineStr">
        <is>
          <t>n2</t>
        </is>
      </c>
      <c r="L701" s="6804"/>
      <c r="M701" s="6802"/>
      <c r="N701" s="6805"/>
      <c r="O701" s="6806"/>
      <c r="P701" s="6597"/>
      <c r="Q701" s="6806"/>
      <c r="R701" s="6806"/>
      <c r="S701" s="6593"/>
      <c r="T701" s="130">
        <v>376000</v>
      </c>
      <c r="U701" s="6593">
        <v>1880</v>
      </c>
      <c r="V701" s="6805"/>
      <c r="W701" s="6807"/>
      <c r="X701" s="6805"/>
      <c r="Y701" s="6805"/>
      <c r="Z701" s="6805"/>
      <c r="AA701" s="6804"/>
      <c r="AB701" s="6804"/>
      <c r="AC701" s="6808">
        <f>IF(OR(BX701="Close to Ear",BX701="Close to Head"),"Head",IF(BX701="Extremity","Extremity","Body"))</f>
        <v/>
      </c>
      <c r="AD701" s="6809">
        <f>CA701</f>
        <v/>
      </c>
      <c r="AE701" s="6803">
        <f>CB701</f>
        <v/>
      </c>
      <c r="AF701" s="6804"/>
      <c r="AG701" s="6810">
        <f>IF(OR(AZ701="",BA701=""),"N/A",IF(DC701="Pass","P","F"))</f>
        <v/>
      </c>
      <c r="AH701" s="6811"/>
      <c r="AI701" s="6811"/>
      <c r="AJ701" s="6811"/>
      <c r="AK701" s="6805"/>
      <c r="AL701" s="6804"/>
      <c r="AM701" s="6805"/>
      <c r="AN701" s="6805"/>
      <c r="AO701" s="6812"/>
      <c r="AP701" s="6812"/>
      <c r="AQ701" s="6812"/>
      <c r="AR701" s="6812"/>
      <c r="AS701" s="6812"/>
      <c r="AT701" s="6813">
        <f>IF(AC701="Extremity",IF(CG701="","",CG701),"")</f>
        <v/>
      </c>
      <c r="AU701" s="6813">
        <f>IF(AC701="Extremity",IF(CH701="","",CH701),"")</f>
        <v/>
      </c>
      <c r="AV701" s="6814">
        <f>IF(AC701="Extremity","",IF(CE701="","",CE701))</f>
        <v/>
      </c>
      <c r="AW701" s="6814">
        <f>IF(AD701="Extremity","",IF(CF701="","",CF701))</f>
        <v/>
      </c>
      <c r="AX701" s="6807">
        <f>DL701</f>
        <v/>
      </c>
      <c r="AY701" s="6807">
        <f>DQ701</f>
        <v/>
      </c>
      <c r="AZ701" s="6815">
        <f>IF(AC701="Extremity",IF(DA701="","",DA701),"")</f>
        <v/>
      </c>
      <c r="BA701" s="6816">
        <f>IF(AC701="Extremity","",IF(CT701="","",CT701))</f>
        <v/>
      </c>
      <c r="BB701" s="6807">
        <f>IF(AC701="Extremity",IF(DB701="","",DB701),"")</f>
        <v/>
      </c>
      <c r="BC701" s="6814">
        <f>IF(AC701="Extremity","",IF(CZ701="","",CZ701))</f>
        <v/>
      </c>
      <c r="BD701" s="6807">
        <f>DD701</f>
        <v/>
      </c>
      <c r="BE701" s="6817">
        <f>DE701</f>
        <v/>
      </c>
      <c r="BF701" s="6818">
        <f>DF701*60</f>
        <v/>
      </c>
      <c r="BG701" s="6819">
        <f>BE701</f>
        <v/>
      </c>
      <c r="BH701" s="6818">
        <f>DG701*60</f>
        <v/>
      </c>
      <c r="BI701" s="6818">
        <f>DH701</f>
        <v/>
      </c>
      <c r="BJ701" s="6820"/>
      <c r="BK701" s="6821">
        <f>Overview!$E$7</f>
        <v/>
      </c>
      <c r="BL701" s="6820"/>
      <c r="BM701" s="6818">
        <f>DI701</f>
        <v/>
      </c>
      <c r="BN701" s="6821">
        <f>Overview!$P$153</f>
        <v/>
      </c>
      <c r="BO701" s="6820"/>
      <c r="BP701" s="6820"/>
      <c r="BQ701" s="6804"/>
      <c r="BR701" s="6822"/>
      <c r="BS701" s="1541"/>
      <c r="BT701" s="1889" t="inlineStr">
        <is>
          <t>5G</t>
        </is>
      </c>
      <c r="BU701" s="1816" t="inlineStr">
        <is>
          <t>n2</t>
        </is>
      </c>
      <c r="BV701" s="595">
        <f>Overview!$H$28</f>
        <v/>
      </c>
      <c r="BW701" s="1865"/>
      <c r="BX701" s="1816" t="inlineStr">
        <is>
          <t>Body</t>
        </is>
      </c>
      <c r="BY701" s="7284"/>
      <c r="BZ701" s="1865"/>
      <c r="CA701" s="7285">
        <f>IF(Overview!P199="", "", Overview!P199)</f>
        <v/>
      </c>
      <c r="CB701" s="200">
        <v>0</v>
      </c>
      <c r="CC701" s="7285">
        <f>IF(COUNT('Conducted 5G'!$AH$3:$AH$20)=0,376000,INDEX('Conducted 5G'!$T$3:$T$20,MATCH(MAX('Conducted 5G'!$AH$3:$AH$20),'Conducted 5G'!$AH$3:$AH$20,0)))</f>
        <v>376000</v>
      </c>
      <c r="CD701" s="7284">
        <f>IF(COUNT('Conducted 5G'!$AH$3:$AH$20)=0,1880,INDEX('Conducted 5G'!$U$3:$U$20,MATCH(MAX('Conducted 5G'!$AH$3:$AH$20),'Conducted 5G'!$AH$3:$AH$20,0)))</f>
        <v>1880</v>
      </c>
      <c r="CE701" s="7238"/>
      <c r="CF701" s="7238"/>
      <c r="CG701" s="6909"/>
      <c r="CH701" s="6909"/>
      <c r="CI701" s="225">
        <f>BY701</f>
        <v/>
      </c>
      <c r="CJ701" s="237">
        <f>BZ701</f>
        <v/>
      </c>
      <c r="CK701" s="223">
        <f>CA701</f>
        <v/>
      </c>
      <c r="CL701" s="237">
        <f>CC701</f>
        <v/>
      </c>
      <c r="CM701" s="6665">
        <f>CD701</f>
        <v/>
      </c>
      <c r="CN701" s="2052"/>
      <c r="CO701" s="1579"/>
      <c r="CP701" s="7214">
        <f>IF(CF701=""," ",IF(ABS(CE701-CF701)&lt;=0.1,"Valid","Not valid"))</f>
        <v/>
      </c>
      <c r="CQ701" s="1674">
        <f> IF(CE701="","",IF(AND(CE701&lt;&gt;"",CF701=""),IF(CE701&gt;=0.8,"Medir+Sig Max","No"),IF(CF701&lt;&gt;"",IF(CF701&gt;=0.8,"Medir+Sig Max","No"),"")))</f>
        <v/>
      </c>
      <c r="CR701" s="6927">
        <f>IF(UPPER('SAR FCC-ISED'!$CQ$1)="X",IF(CF701=""," ",IF((ABS(CE701)&lt;5)*AND(ABS(CF701)&lt;5)*AND(ABS(CT701)&lt;5),"Solo si es max","Medir")),IF(CF701=""," ",IF((ABS(CE701)&lt;1)*AND(ABS(CF701)&lt;1)*AND(ABS(CT701)&lt;1),"Solo si es max","Medir")))</f>
        <v/>
      </c>
      <c r="CS701" s="7220"/>
      <c r="CT701" s="220">
        <f>IF(CO701="",IF(AND(CE701="",CF701=""),"",IF(CF701="",IF(DQ701&gt;1,ROUND(DQ701*CE701,3),CE701),IF(DQ701&gt;1,ROUND(DQ701*CF701,3),CF701))),IF(AND(CE701="",CF701=""),"",IF(CF701="",IF(DQ701&gt;1,ROUND(DQ701*CE701*(1/(CO701)),3),CE701*(1/(CO701))),IF(DQ701&gt;1,ROUND(DQ701*CF701*(1/(CO701)),3),CF701*(1/(CO701))))))</f>
        <v/>
      </c>
      <c r="CU701" s="224">
        <f>BY701</f>
        <v/>
      </c>
      <c r="CV701" s="237">
        <f>BZ701</f>
        <v/>
      </c>
      <c r="CW701" s="237">
        <f>CA701</f>
        <v/>
      </c>
      <c r="CX701" s="224">
        <f>CC701</f>
        <v/>
      </c>
      <c r="CY701" s="237">
        <f>CD701</f>
        <v/>
      </c>
      <c r="CZ701" s="7478">
        <f>IF(COUNTIF(Overview!K12:K14,TRUE)&gt;0,1.6,IF(COUNTIF(Overview!L12:L14,TRUE)&gt;0,8,0))</f>
        <v/>
      </c>
      <c r="DA701" s="1807"/>
      <c r="DB701" s="7484"/>
      <c r="DC701" s="844">
        <f>IF(CT701="","",IF(CT701&gt;CZ701,"Fail","Pass"))</f>
        <v/>
      </c>
      <c r="DD701" s="6666"/>
      <c r="DE701" s="1565">
        <f>MyTimestamp(DC701)</f>
        <v/>
      </c>
      <c r="DF701" s="1531">
        <f>IF(COUNT(CE701:CH701)=1,15,IF(COUNT(CE701:CH701)=0,0,30))</f>
        <v/>
      </c>
      <c r="DG701" s="1532">
        <f>IF(DF701=0,0,2)</f>
        <v/>
      </c>
      <c r="DH701" s="6825"/>
      <c r="DI701" s="6825"/>
      <c r="DJ701" s="1863"/>
      <c r="DK701" s="6667"/>
      <c r="DL701" s="1574">
        <f>10^(CN701/20)*100-100</f>
        <v/>
      </c>
      <c r="DM701" s="6832"/>
      <c r="DN701" s="772"/>
      <c r="DO701" s="6832"/>
      <c r="DP701" s="6832"/>
      <c r="DQ701" s="6827"/>
      <c r="DR701" s="1541"/>
      <c r="DS701" s="1541"/>
      <c r="DT701" s="1541"/>
      <c r="DU701" s="1541"/>
      <c r="DV701" s="1541"/>
      <c r="DW701" s="1541"/>
      <c r="DX701" s="1541"/>
      <c r="DY701" s="1541"/>
      <c r="DZ701" s="1541"/>
      <c r="EA701" s="1541"/>
      <c r="EB701" s="1541"/>
      <c r="EC701" s="1541"/>
      <c r="ED701" s="1541"/>
      <c r="EE701" s="1541"/>
      <c r="EF701" s="1541"/>
      <c r="EG701" s="1541"/>
      <c r="EH701" s="1541"/>
      <c r="EI701" s="1541"/>
      <c r="EJ701" s="1541"/>
      <c r="EK701" s="1541"/>
      <c r="EL701" s="1541"/>
      <c r="EM701" s="1541"/>
      <c r="EN701" s="1541"/>
      <c r="EO701" s="1541"/>
      <c r="EP701" s="1541"/>
      <c r="EQ701" s="1541"/>
      <c r="ER701" s="1541"/>
      <c r="ES701" s="1541"/>
      <c r="ET701" s="1541"/>
      <c r="EU701" s="1541"/>
      <c r="EV701" s="1541"/>
    </row>
    <row r="702" customFormat="1" ht="12.75" s="396" x14ac:dyDescent="0.2">
      <c r="A702" s="1541"/>
      <c r="B702" s="1541"/>
      <c r="C702"/>
      <c r="D702" s="6799"/>
      <c r="E702" s="6799"/>
      <c r="F702" s="6800">
        <v>5.4</v>
      </c>
      <c r="G702" s="6801"/>
      <c r="H702" s="6802">
        <f>BV702</f>
        <v/>
      </c>
      <c r="I702" s="6802">
        <f>BW702</f>
        <v/>
      </c>
      <c r="J702" s="6803" t="inlineStr">
        <is>
          <t>5G</t>
        </is>
      </c>
      <c r="K702" s="6803" t="inlineStr">
        <is>
          <t>n2</t>
        </is>
      </c>
      <c r="L702" s="6804"/>
      <c r="M702" s="6802"/>
      <c r="N702" s="6805"/>
      <c r="O702" s="6806"/>
      <c r="P702" s="6597"/>
      <c r="Q702" s="6806"/>
      <c r="R702" s="6806"/>
      <c r="S702" s="6593"/>
      <c r="T702" s="130">
        <v>376000</v>
      </c>
      <c r="U702" s="6593">
        <v>1880</v>
      </c>
      <c r="V702" s="6805"/>
      <c r="W702" s="6807"/>
      <c r="X702" s="6805"/>
      <c r="Y702" s="6805"/>
      <c r="Z702" s="6805"/>
      <c r="AA702" s="6804"/>
      <c r="AB702" s="6804"/>
      <c r="AC702" s="6808">
        <f>IF(OR(BX702="Close to Ear",BX702="Close to Head"),"Head",IF(BX702="Extremity","Extremity","Body"))</f>
        <v/>
      </c>
      <c r="AD702" s="6809">
        <f>CA702</f>
        <v/>
      </c>
      <c r="AE702" s="6803">
        <f>CB702</f>
        <v/>
      </c>
      <c r="AF702" s="6804"/>
      <c r="AG702" s="6810">
        <f>IF(OR(AZ702="",BA702=""),"N/A",IF(DC702="Pass","P","F"))</f>
        <v/>
      </c>
      <c r="AH702" s="6811"/>
      <c r="AI702" s="6811"/>
      <c r="AJ702" s="6811"/>
      <c r="AK702" s="6805"/>
      <c r="AL702" s="6804"/>
      <c r="AM702" s="6805"/>
      <c r="AN702" s="6805"/>
      <c r="AO702" s="6812"/>
      <c r="AP702" s="6812"/>
      <c r="AQ702" s="6812"/>
      <c r="AR702" s="6812"/>
      <c r="AS702" s="6812"/>
      <c r="AT702" s="6813">
        <f>IF(AC702="Extremity",IF(CG702="","",CG702),"")</f>
        <v/>
      </c>
      <c r="AU702" s="6813">
        <f>IF(AC702="Extremity",IF(CH702="","",CH702),"")</f>
        <v/>
      </c>
      <c r="AV702" s="6814">
        <f>IF(AC702="Extremity","",IF(CE702="","",CE702))</f>
        <v/>
      </c>
      <c r="AW702" s="6814">
        <f>IF(AD702="Extremity","",IF(CF702="","",CF702))</f>
        <v/>
      </c>
      <c r="AX702" s="6807">
        <f>DL702</f>
        <v/>
      </c>
      <c r="AY702" s="6807">
        <f>DQ702</f>
        <v/>
      </c>
      <c r="AZ702" s="6815">
        <f>IF(AC702="Extremity",IF(DA702="","",DA702),"")</f>
        <v/>
      </c>
      <c r="BA702" s="6816">
        <f>IF(AC702="Extremity","",IF(CT702="","",CT702))</f>
        <v/>
      </c>
      <c r="BB702" s="6807">
        <f>IF(AC702="Extremity",IF(DB702="","",DB702),"")</f>
        <v/>
      </c>
      <c r="BC702" s="6814">
        <f>IF(AC702="Extremity","",IF(CZ702="","",CZ702))</f>
        <v/>
      </c>
      <c r="BD702" s="6807">
        <f>DD702</f>
        <v/>
      </c>
      <c r="BE702" s="6817">
        <f>DE702</f>
        <v/>
      </c>
      <c r="BF702" s="6818">
        <f>DF702*60</f>
        <v/>
      </c>
      <c r="BG702" s="6819">
        <f>BE702</f>
        <v/>
      </c>
      <c r="BH702" s="6818">
        <f>DG702*60</f>
        <v/>
      </c>
      <c r="BI702" s="6818">
        <f>DH702</f>
        <v/>
      </c>
      <c r="BJ702" s="6820"/>
      <c r="BK702" s="6821">
        <f>Overview!$E$7</f>
        <v/>
      </c>
      <c r="BL702" s="6820"/>
      <c r="BM702" s="6818">
        <f>DI702</f>
        <v/>
      </c>
      <c r="BN702" s="6821">
        <f>Overview!$P$153</f>
        <v/>
      </c>
      <c r="BO702" s="6820"/>
      <c r="BP702" s="6820"/>
      <c r="BQ702" s="6804"/>
      <c r="BR702" s="6822"/>
      <c r="BS702" s="1541"/>
      <c r="BT702" s="1889" t="inlineStr">
        <is>
          <t>5G</t>
        </is>
      </c>
      <c r="BU702" s="1816" t="inlineStr">
        <is>
          <t>n2</t>
        </is>
      </c>
      <c r="BV702" s="595">
        <f>Overview!$H$28</f>
        <v/>
      </c>
      <c r="BW702" s="1865"/>
      <c r="BX702" s="1816" t="inlineStr">
        <is>
          <t>Body</t>
        </is>
      </c>
      <c r="BY702" s="7284"/>
      <c r="BZ702" s="1865"/>
      <c r="CA702" s="7284">
        <f>IF(Overview!P200="", "", Overview!P200)</f>
        <v/>
      </c>
      <c r="CB702" s="200">
        <v>0</v>
      </c>
      <c r="CC702" s="7285">
        <f>IF(COUNT('Conducted 5G'!$AH$3:$AH$20)=0,376000,INDEX('Conducted 5G'!$T$3:$T$20,MATCH(MAX('Conducted 5G'!$AH$3:$AH$20),'Conducted 5G'!$AH$3:$AH$20,0)))</f>
        <v>376000</v>
      </c>
      <c r="CD702" s="7284">
        <f>IF(COUNT('Conducted 5G'!$AH$3:$AH$20)=0,1880,INDEX('Conducted 5G'!$U$3:$U$20,MATCH(MAX('Conducted 5G'!$AH$3:$AH$20),'Conducted 5G'!$AH$3:$AH$20,0)))</f>
        <v>1880</v>
      </c>
      <c r="CE702" s="7238"/>
      <c r="CF702" s="7238"/>
      <c r="CG702" s="6909"/>
      <c r="CH702" s="6909"/>
      <c r="CI702" s="225">
        <f>BY702</f>
        <v/>
      </c>
      <c r="CJ702" s="237">
        <f>BZ702</f>
        <v/>
      </c>
      <c r="CK702" s="223">
        <f>CA702</f>
        <v/>
      </c>
      <c r="CL702" s="237">
        <f>CC702</f>
        <v/>
      </c>
      <c r="CM702" s="6665">
        <f>CD702</f>
        <v/>
      </c>
      <c r="CN702" s="2052"/>
      <c r="CO702" s="1579"/>
      <c r="CP702" s="7214">
        <f>IF(CF702=""," ",IF(ABS(CE702-CF702)&lt;=0.1,"Valid","Not valid"))</f>
        <v/>
      </c>
      <c r="CQ702" s="1674">
        <f> IF(CE702="","",IF(AND(CE702&lt;&gt;"",CF702=""),IF(CE702&gt;=0.8,"Medir+Sig Max","No"),IF(CF702&lt;&gt;"",IF(CF702&gt;=0.8,"Medir+Sig Max","No"),"")))</f>
        <v/>
      </c>
      <c r="CR702" s="6927">
        <f>IF(UPPER('SAR FCC-ISED'!$CQ$1)="X",IF(CF702=""," ",IF((ABS(CE702)&lt;5)*AND(ABS(CF702)&lt;5)*AND(ABS(CT702)&lt;5),"Solo si es max","Medir")),IF(CF702=""," ",IF((ABS(CE702)&lt;1)*AND(ABS(CF702)&lt;1)*AND(ABS(CT702)&lt;1),"Solo si es max","Medir")))</f>
        <v/>
      </c>
      <c r="CS702" s="7220"/>
      <c r="CT702" s="220">
        <f>IF(CO702="",IF(AND(CE702="",CF702=""),"",IF(CF702="",IF(DQ702&gt;1,ROUND(DQ702*CE702,3),CE702),IF(DQ702&gt;1,ROUND(DQ702*CF702,3),CF702))),IF(AND(CE702="",CF702=""),"",IF(CF702="",IF(DQ702&gt;1,ROUND(DQ702*CE702*(1/(CO702)),3),CE702*(1/(CO702))),IF(DQ702&gt;1,ROUND(DQ702*CF702*(1/(CO702)),3),CF702*(1/(CO702))))))</f>
        <v/>
      </c>
      <c r="CU702" s="224">
        <f>BY702</f>
        <v/>
      </c>
      <c r="CV702" s="237">
        <f>BZ702</f>
        <v/>
      </c>
      <c r="CW702" s="237">
        <f>CA702</f>
        <v/>
      </c>
      <c r="CX702" s="224">
        <f>CC702</f>
        <v/>
      </c>
      <c r="CY702" s="237">
        <f>CD702</f>
        <v/>
      </c>
      <c r="CZ702" s="7478">
        <f>IF(COUNTIF(Overview!K12:K14,TRUE)&gt;0,1.6,IF(COUNTIF(Overview!L12:L14,TRUE)&gt;0,8,0))</f>
        <v/>
      </c>
      <c r="DA702" s="1807"/>
      <c r="DB702" s="7484"/>
      <c r="DC702" s="844">
        <f>IF(CT702="","",IF(CT702&gt;CZ702,"Fail","Pass"))</f>
        <v/>
      </c>
      <c r="DD702" s="6666"/>
      <c r="DE702" s="1565">
        <f>MyTimestamp(DC702)</f>
        <v/>
      </c>
      <c r="DF702" s="1531">
        <f>IF(COUNT(CE702:CH702)=1,15,IF(COUNT(CE702:CH702)=0,0,30))</f>
        <v/>
      </c>
      <c r="DG702" s="1532">
        <f>IF(DF702=0,0,2)</f>
        <v/>
      </c>
      <c r="DH702" s="6825"/>
      <c r="DI702" s="6825"/>
      <c r="DJ702" s="1863"/>
      <c r="DK702" s="6667"/>
      <c r="DL702" s="1574">
        <f>10^(CN702/20)*100-100</f>
        <v/>
      </c>
      <c r="DM702" s="6832"/>
      <c r="DN702" s="772"/>
      <c r="DO702" s="6832"/>
      <c r="DP702" s="6832"/>
      <c r="DQ702" s="6827"/>
      <c r="DR702" s="1541"/>
      <c r="DS702" s="1541"/>
      <c r="DT702" s="1541"/>
      <c r="DU702" s="1541"/>
      <c r="DV702" s="1541"/>
      <c r="DW702" s="1541"/>
      <c r="DX702" s="1541"/>
      <c r="DY702" s="1541"/>
      <c r="DZ702" s="1541"/>
      <c r="EA702" s="1541"/>
      <c r="EB702" s="1541"/>
      <c r="EC702" s="1541"/>
      <c r="ED702" s="1541"/>
      <c r="EE702" s="1541"/>
      <c r="EF702" s="1541"/>
      <c r="EG702" s="1541"/>
      <c r="EH702" s="1541"/>
      <c r="EI702" s="1541"/>
      <c r="EJ702" s="1541"/>
      <c r="EK702" s="1541"/>
      <c r="EL702" s="1541"/>
      <c r="EM702" s="1541"/>
      <c r="EN702" s="1541"/>
      <c r="EO702" s="1541"/>
      <c r="EP702" s="1541"/>
      <c r="EQ702" s="1541"/>
      <c r="ER702" s="1541"/>
      <c r="ES702" s="1541"/>
      <c r="ET702" s="1541"/>
      <c r="EU702" s="1541"/>
      <c r="EV702" s="1541"/>
    </row>
    <row r="703" customFormat="1" ht="12.75" s="396" x14ac:dyDescent="0.2">
      <c r="A703" s="1541"/>
      <c r="B703" s="1541"/>
      <c r="C703"/>
      <c r="D703" s="6799"/>
      <c r="E703" s="6799"/>
      <c r="F703" s="6800">
        <v>5.4</v>
      </c>
      <c r="G703" s="6801"/>
      <c r="H703" s="6802">
        <f>BV703</f>
        <v/>
      </c>
      <c r="I703" s="6802">
        <f>BW703</f>
        <v/>
      </c>
      <c r="J703" s="6803" t="inlineStr">
        <is>
          <t>5G</t>
        </is>
      </c>
      <c r="K703" s="6803" t="inlineStr">
        <is>
          <t>n2</t>
        </is>
      </c>
      <c r="L703" s="6804"/>
      <c r="M703" s="6802"/>
      <c r="N703" s="6805"/>
      <c r="O703" s="6806"/>
      <c r="P703" s="6597"/>
      <c r="Q703" s="6806"/>
      <c r="R703" s="6806"/>
      <c r="S703" s="6593"/>
      <c r="T703" s="130">
        <v>376000</v>
      </c>
      <c r="U703" s="6593">
        <v>1880</v>
      </c>
      <c r="V703" s="6805"/>
      <c r="W703" s="6807"/>
      <c r="X703" s="6805"/>
      <c r="Y703" s="6805"/>
      <c r="Z703" s="6805"/>
      <c r="AA703" s="6804"/>
      <c r="AB703" s="6804"/>
      <c r="AC703" s="6808">
        <f>IF(OR(BX703="Close to Ear",BX703="Close to Head"),"Head",IF(BX703="Extremity","Extremity","Body"))</f>
        <v/>
      </c>
      <c r="AD703" s="6809">
        <f>CA703</f>
        <v/>
      </c>
      <c r="AE703" s="6803">
        <f>CB703</f>
        <v/>
      </c>
      <c r="AF703" s="6804"/>
      <c r="AG703" s="6810">
        <f>IF(OR(AZ703="",BA703=""),"N/A",IF(DC703="Pass","P","F"))</f>
        <v/>
      </c>
      <c r="AH703" s="6811"/>
      <c r="AI703" s="6811"/>
      <c r="AJ703" s="6811"/>
      <c r="AK703" s="6805"/>
      <c r="AL703" s="6804"/>
      <c r="AM703" s="6805"/>
      <c r="AN703" s="6805"/>
      <c r="AO703" s="6812"/>
      <c r="AP703" s="6812"/>
      <c r="AQ703" s="6812"/>
      <c r="AR703" s="6812"/>
      <c r="AS703" s="6812"/>
      <c r="AT703" s="6813">
        <f>IF(AC703="Extremity",IF(CG703="","",CG703),"")</f>
        <v/>
      </c>
      <c r="AU703" s="6813">
        <f>IF(AC703="Extremity",IF(CH703="","",CH703),"")</f>
        <v/>
      </c>
      <c r="AV703" s="6814">
        <f>IF(AC703="Extremity","",IF(CE703="","",CE703))</f>
        <v/>
      </c>
      <c r="AW703" s="6814">
        <f>IF(AD703="Extremity","",IF(CF703="","",CF703))</f>
        <v/>
      </c>
      <c r="AX703" s="6807">
        <f>DL703</f>
        <v/>
      </c>
      <c r="AY703" s="6807">
        <f>DQ703</f>
        <v/>
      </c>
      <c r="AZ703" s="6815">
        <f>IF(AC703="Extremity",IF(DA703="","",DA703),"")</f>
        <v/>
      </c>
      <c r="BA703" s="6816">
        <f>IF(AC703="Extremity","",IF(CT703="","",CT703))</f>
        <v/>
      </c>
      <c r="BB703" s="6807">
        <f>IF(AC703="Extremity",IF(DB703="","",DB703),"")</f>
        <v/>
      </c>
      <c r="BC703" s="6814">
        <f>IF(AC703="Extremity","",IF(CZ703="","",CZ703))</f>
        <v/>
      </c>
      <c r="BD703" s="6807">
        <f>DD703</f>
        <v/>
      </c>
      <c r="BE703" s="6817">
        <f>DE703</f>
        <v/>
      </c>
      <c r="BF703" s="6818">
        <f>DF703*60</f>
        <v/>
      </c>
      <c r="BG703" s="6819">
        <f>BE703</f>
        <v/>
      </c>
      <c r="BH703" s="6818">
        <f>DG703*60</f>
        <v/>
      </c>
      <c r="BI703" s="6818">
        <f>DH703</f>
        <v/>
      </c>
      <c r="BJ703" s="6820"/>
      <c r="BK703" s="6821">
        <f>Overview!$E$7</f>
        <v/>
      </c>
      <c r="BL703" s="6820"/>
      <c r="BM703" s="6818">
        <f>DI703</f>
        <v/>
      </c>
      <c r="BN703" s="6821">
        <f>Overview!$P$153</f>
        <v/>
      </c>
      <c r="BO703" s="6820"/>
      <c r="BP703" s="6820"/>
      <c r="BQ703" s="6804"/>
      <c r="BR703" s="6822"/>
      <c r="BS703" s="1541"/>
      <c r="BT703" s="1889" t="inlineStr">
        <is>
          <t>5G</t>
        </is>
      </c>
      <c r="BU703" s="1816" t="inlineStr">
        <is>
          <t>n2</t>
        </is>
      </c>
      <c r="BV703" s="595">
        <f>Overview!$H$28</f>
        <v/>
      </c>
      <c r="BW703" s="1865"/>
      <c r="BX703" s="1816" t="inlineStr">
        <is>
          <t>Body</t>
        </is>
      </c>
      <c r="BY703" s="7284"/>
      <c r="BZ703" s="1865"/>
      <c r="CA703" s="7285">
        <f>IF(Overview!P201="", "", Overview!P201)</f>
        <v/>
      </c>
      <c r="CB703" s="200">
        <v>0</v>
      </c>
      <c r="CC703" s="7285">
        <f>IF(COUNT('Conducted 5G'!$AH$3:$AH$20)=0,376000,INDEX('Conducted 5G'!$T$3:$T$20,MATCH(MAX('Conducted 5G'!$AH$3:$AH$20),'Conducted 5G'!$AH$3:$AH$20,0)))</f>
        <v>376000</v>
      </c>
      <c r="CD703" s="7284">
        <f>IF(COUNT('Conducted 5G'!$AH$3:$AH$20)=0,1880,INDEX('Conducted 5G'!$U$3:$U$20,MATCH(MAX('Conducted 5G'!$AH$3:$AH$20),'Conducted 5G'!$AH$3:$AH$20,0)))</f>
        <v>1880</v>
      </c>
      <c r="CE703" s="7238"/>
      <c r="CF703" s="7238"/>
      <c r="CG703" s="6909"/>
      <c r="CH703" s="6909"/>
      <c r="CI703" s="225">
        <f>BY703</f>
        <v/>
      </c>
      <c r="CJ703" s="237">
        <f>BZ703</f>
        <v/>
      </c>
      <c r="CK703" s="223">
        <f>CA703</f>
        <v/>
      </c>
      <c r="CL703" s="237">
        <f>CC703</f>
        <v/>
      </c>
      <c r="CM703" s="6665">
        <f>CD703</f>
        <v/>
      </c>
      <c r="CN703" s="2052"/>
      <c r="CO703" s="1579"/>
      <c r="CP703" s="7214">
        <f>IF(CF703=""," ",IF(ABS(CE703-CF703)&lt;=0.1,"Valid","Not valid"))</f>
        <v/>
      </c>
      <c r="CQ703" s="1674">
        <f> IF(CE703="","",IF(AND(CE703&lt;&gt;"",CF703=""),IF(CE703&gt;=0.8,"Medir+Sig Max","No"),IF(CF703&lt;&gt;"",IF(CF703&gt;=0.8,"Medir+Sig Max","No"),"")))</f>
        <v/>
      </c>
      <c r="CR703" s="6927">
        <f>IF(UPPER('SAR FCC-ISED'!$CQ$1)="X",IF(CF703=""," ",IF((ABS(CE703)&lt;5)*AND(ABS(CF703)&lt;5)*AND(ABS(CT703)&lt;5),"Solo si es max","Medir")),IF(CF703=""," ",IF((ABS(CE703)&lt;1)*AND(ABS(CF703)&lt;1)*AND(ABS(CT703)&lt;1),"Solo si es max","Medir")))</f>
        <v/>
      </c>
      <c r="CS703" s="7220"/>
      <c r="CT703" s="220">
        <f>IF(CO703="",IF(AND(CE703="",CF703=""),"",IF(CF703="",IF(DQ703&gt;1,ROUND(DQ703*CE703,3),CE703),IF(DQ703&gt;1,ROUND(DQ703*CF703,3),CF703))),IF(AND(CE703="",CF703=""),"",IF(CF703="",IF(DQ703&gt;1,ROUND(DQ703*CE703*(1/(CO703)),3),CE703*(1/(CO703))),IF(DQ703&gt;1,ROUND(DQ703*CF703*(1/(CO703)),3),CF703*(1/(CO703))))))</f>
        <v/>
      </c>
      <c r="CU703" s="224">
        <f>BY703</f>
        <v/>
      </c>
      <c r="CV703" s="237">
        <f>BZ703</f>
        <v/>
      </c>
      <c r="CW703" s="237">
        <f>CA703</f>
        <v/>
      </c>
      <c r="CX703" s="224">
        <f>CC703</f>
        <v/>
      </c>
      <c r="CY703" s="237">
        <f>CD703</f>
        <v/>
      </c>
      <c r="CZ703" s="7478">
        <f>IF(COUNTIF(Overview!K12:K14,TRUE)&gt;0,1.6,IF(COUNTIF(Overview!L12:L14,TRUE)&gt;0,8,0))</f>
        <v/>
      </c>
      <c r="DA703" s="1807"/>
      <c r="DB703" s="7484"/>
      <c r="DC703" s="844">
        <f>IF(CT703="","",IF(CT703&gt;CZ703,"Fail","Pass"))</f>
        <v/>
      </c>
      <c r="DD703" s="6666"/>
      <c r="DE703" s="1565">
        <f>MyTimestamp(DC703)</f>
        <v/>
      </c>
      <c r="DF703" s="1531">
        <f>IF(COUNT(CE703:CH703)=1,15,IF(COUNT(CE703:CH703)=0,0,30))</f>
        <v/>
      </c>
      <c r="DG703" s="1532">
        <f>IF(DF703=0,0,2)</f>
        <v/>
      </c>
      <c r="DH703" s="6825"/>
      <c r="DI703" s="6825"/>
      <c r="DJ703" s="1863"/>
      <c r="DK703" s="6667"/>
      <c r="DL703" s="1574">
        <f>10^(CN703/20)*100-100</f>
        <v/>
      </c>
      <c r="DM703" s="6832"/>
      <c r="DN703" s="772"/>
      <c r="DO703" s="6832"/>
      <c r="DP703" s="6832"/>
      <c r="DQ703" s="6827"/>
      <c r="DR703" s="1541"/>
      <c r="DS703" s="1541"/>
      <c r="DT703" s="1541"/>
      <c r="DU703" s="1541"/>
      <c r="DV703" s="1541"/>
      <c r="DW703" s="1541"/>
      <c r="DX703" s="1541"/>
      <c r="DY703" s="1541"/>
      <c r="DZ703" s="1541"/>
      <c r="EA703" s="1541"/>
      <c r="EB703" s="1541"/>
      <c r="EC703" s="1541"/>
      <c r="ED703" s="1541"/>
      <c r="EE703" s="1541"/>
      <c r="EF703" s="1541"/>
      <c r="EG703" s="1541"/>
      <c r="EH703" s="1541"/>
      <c r="EI703" s="1541"/>
      <c r="EJ703" s="1541"/>
      <c r="EK703" s="1541"/>
      <c r="EL703" s="1541"/>
      <c r="EM703" s="1541"/>
      <c r="EN703" s="1541"/>
      <c r="EO703" s="1541"/>
      <c r="EP703" s="1541"/>
      <c r="EQ703" s="1541"/>
      <c r="ER703" s="1541"/>
      <c r="ES703" s="1541"/>
      <c r="ET703" s="1541"/>
      <c r="EU703" s="1541"/>
      <c r="EV703" s="1541"/>
    </row>
    <row r="704" customFormat="1" ht="12.75" s="396" x14ac:dyDescent="0.2">
      <c r="A704" s="1541"/>
      <c r="B704" s="1541"/>
      <c r="C704"/>
      <c r="D704" s="6799"/>
      <c r="E704" s="6799"/>
      <c r="F704" s="6800">
        <v>5.4</v>
      </c>
      <c r="G704" s="6801"/>
      <c r="H704" s="6802">
        <f>BV704</f>
        <v/>
      </c>
      <c r="I704" s="6802">
        <f>BW704</f>
        <v/>
      </c>
      <c r="J704" s="6803" t="inlineStr">
        <is>
          <t>5G</t>
        </is>
      </c>
      <c r="K704" s="6803" t="inlineStr">
        <is>
          <t>n2</t>
        </is>
      </c>
      <c r="L704" s="6804"/>
      <c r="M704" s="6802"/>
      <c r="N704" s="6805"/>
      <c r="O704" s="6806"/>
      <c r="P704" s="6597"/>
      <c r="Q704" s="6806"/>
      <c r="R704" s="6806"/>
      <c r="S704" s="6593"/>
      <c r="T704" s="130">
        <v>376000</v>
      </c>
      <c r="U704" s="6593">
        <v>1880</v>
      </c>
      <c r="V704" s="6805"/>
      <c r="W704" s="6807"/>
      <c r="X704" s="6805"/>
      <c r="Y704" s="6805"/>
      <c r="Z704" s="6805"/>
      <c r="AA704" s="6804"/>
      <c r="AB704" s="6804"/>
      <c r="AC704" s="6808">
        <f>IF(OR(BX704="Close to Ear",BX704="Close to Head"),"Head",IF(BX704="Extremity","Extremity","Body"))</f>
        <v/>
      </c>
      <c r="AD704" s="6809">
        <f>CA704</f>
        <v/>
      </c>
      <c r="AE704" s="6803">
        <f>CB704</f>
        <v/>
      </c>
      <c r="AF704" s="6804"/>
      <c r="AG704" s="6810">
        <f>IF(OR(AZ704="",BA704=""),"N/A",IF(DC704="Pass","P","F"))</f>
        <v/>
      </c>
      <c r="AH704" s="6811"/>
      <c r="AI704" s="6811"/>
      <c r="AJ704" s="6811"/>
      <c r="AK704" s="6805"/>
      <c r="AL704" s="6804"/>
      <c r="AM704" s="6805"/>
      <c r="AN704" s="6805"/>
      <c r="AO704" s="6812"/>
      <c r="AP704" s="6812"/>
      <c r="AQ704" s="6812"/>
      <c r="AR704" s="6812"/>
      <c r="AS704" s="6812"/>
      <c r="AT704" s="6813">
        <f>IF(AC704="Extremity",IF(CG704="","",CG704),"")</f>
        <v/>
      </c>
      <c r="AU704" s="6813">
        <f>IF(AC704="Extremity",IF(CH704="","",CH704),"")</f>
        <v/>
      </c>
      <c r="AV704" s="6814">
        <f>IF(AC704="Extremity","",IF(CE704="","",CE704))</f>
        <v/>
      </c>
      <c r="AW704" s="6814">
        <f>IF(AD704="Extremity","",IF(CF704="","",CF704))</f>
        <v/>
      </c>
      <c r="AX704" s="6807">
        <f>DL704</f>
        <v/>
      </c>
      <c r="AY704" s="6807">
        <f>DQ704</f>
        <v/>
      </c>
      <c r="AZ704" s="6815">
        <f>IF(AC704="Extremity",IF(DA704="","",DA704),"")</f>
        <v/>
      </c>
      <c r="BA704" s="6816">
        <f>IF(AC704="Extremity","",IF(CT704="","",CT704))</f>
        <v/>
      </c>
      <c r="BB704" s="6807">
        <f>IF(AC704="Extremity",IF(DB704="","",DB704),"")</f>
        <v/>
      </c>
      <c r="BC704" s="6814">
        <f>IF(AC704="Extremity","",IF(CZ704="","",CZ704))</f>
        <v/>
      </c>
      <c r="BD704" s="6807">
        <f>DD704</f>
        <v/>
      </c>
      <c r="BE704" s="6817">
        <f>DE704</f>
        <v/>
      </c>
      <c r="BF704" s="6818">
        <f>DF704*60</f>
        <v/>
      </c>
      <c r="BG704" s="6819">
        <f>BE704</f>
        <v/>
      </c>
      <c r="BH704" s="6818">
        <f>DG704*60</f>
        <v/>
      </c>
      <c r="BI704" s="6818">
        <f>DH704</f>
        <v/>
      </c>
      <c r="BJ704" s="6820"/>
      <c r="BK704" s="6821">
        <f>Overview!$E$7</f>
        <v/>
      </c>
      <c r="BL704" s="6820"/>
      <c r="BM704" s="6818">
        <f>DI704</f>
        <v/>
      </c>
      <c r="BN704" s="6821">
        <f>Overview!$P$153</f>
        <v/>
      </c>
      <c r="BO704" s="6820"/>
      <c r="BP704" s="6820"/>
      <c r="BQ704" s="6804"/>
      <c r="BR704" s="6822"/>
      <c r="BS704" s="1541"/>
      <c r="BT704" s="1889" t="inlineStr">
        <is>
          <t>5G</t>
        </is>
      </c>
      <c r="BU704" s="1816" t="inlineStr">
        <is>
          <t>n2</t>
        </is>
      </c>
      <c r="BV704" s="595">
        <f>Overview!$H$28</f>
        <v/>
      </c>
      <c r="BW704" s="1865"/>
      <c r="BX704" s="1816" t="inlineStr">
        <is>
          <t>Body</t>
        </is>
      </c>
      <c r="BY704" s="424"/>
      <c r="BZ704" s="1865"/>
      <c r="CA704" s="424">
        <f>IF(Overview!P202="", "", Overview!P202)</f>
        <v/>
      </c>
      <c r="CB704" s="200">
        <v>0</v>
      </c>
      <c r="CC704" s="7285">
        <f>IF(COUNT('Conducted 5G'!$AH$3:$AH$20)=0,376000,INDEX('Conducted 5G'!$T$3:$T$20,MATCH(MAX('Conducted 5G'!$AH$3:$AH$20),'Conducted 5G'!$AH$3:$AH$20,0)))</f>
        <v>376000</v>
      </c>
      <c r="CD704" s="7284">
        <f>IF(COUNT('Conducted 5G'!$AH$3:$AH$20)=0,1880,INDEX('Conducted 5G'!$U$3:$U$20,MATCH(MAX('Conducted 5G'!$AH$3:$AH$20),'Conducted 5G'!$AH$3:$AH$20,0)))</f>
        <v>1880</v>
      </c>
      <c r="CE704" s="7238"/>
      <c r="CF704" s="7238"/>
      <c r="CG704" s="6909"/>
      <c r="CH704" s="6909"/>
      <c r="CI704" s="225">
        <f>BY704</f>
        <v/>
      </c>
      <c r="CJ704" s="237">
        <f>BZ704</f>
        <v/>
      </c>
      <c r="CK704" s="223">
        <f>CA704</f>
        <v/>
      </c>
      <c r="CL704" s="237">
        <f>CC704</f>
        <v/>
      </c>
      <c r="CM704" s="6665">
        <f>CD704</f>
        <v/>
      </c>
      <c r="CN704" s="2052"/>
      <c r="CO704" s="1579"/>
      <c r="CP704" s="7214">
        <f>IF(CF704=""," ",IF(ABS(CE704-CF704)&lt;=0.1,"Valid","Not valid"))</f>
        <v/>
      </c>
      <c r="CQ704" s="1674">
        <f> IF(CE704="","",IF(AND(CE704&lt;&gt;"",CF704=""),IF(CE704&gt;=0.8,"Medir+Sig Max","No"),IF(CF704&lt;&gt;"",IF(CF704&gt;=0.8,"Medir+Sig Max","No"),"")))</f>
        <v/>
      </c>
      <c r="CR704" s="6927">
        <f>IF(UPPER('SAR FCC-ISED'!$CQ$1)="X",IF(CF704=""," ",IF((ABS(CE704)&lt;5)*AND(ABS(CF704)&lt;5)*AND(ABS(CT704)&lt;5),"Solo si es max","Medir")),IF(CF704=""," ",IF((ABS(CE704)&lt;1)*AND(ABS(CF704)&lt;1)*AND(ABS(CT704)&lt;1),"Solo si es max","Medir")))</f>
        <v/>
      </c>
      <c r="CS704" s="7220"/>
      <c r="CT704" s="220">
        <f>IF(CO704="",IF(AND(CE704="",CF704=""),"",IF(CF704="",IF(DQ704&gt;1,ROUND(DQ704*CE704,3),CE704),IF(DQ704&gt;1,ROUND(DQ704*CF704,3),CF704))),IF(AND(CE704="",CF704=""),"",IF(CF704="",IF(DQ704&gt;1,ROUND(DQ704*CE704*(1/(CO704)),3),CE704*(1/(CO704))),IF(DQ704&gt;1,ROUND(DQ704*CF704*(1/(CO704)),3),CF704*(1/(CO704))))))</f>
        <v/>
      </c>
      <c r="CU704" s="224">
        <f>BY704</f>
        <v/>
      </c>
      <c r="CV704" s="237">
        <f>BZ704</f>
        <v/>
      </c>
      <c r="CW704" s="237">
        <f>CA704</f>
        <v/>
      </c>
      <c r="CX704" s="224">
        <f>CC704</f>
        <v/>
      </c>
      <c r="CY704" s="237">
        <f>CD704</f>
        <v/>
      </c>
      <c r="CZ704" s="7478">
        <f>IF(COUNTIF(Overview!K12:K14,TRUE)&gt;0,1.6,IF(COUNTIF(Overview!L12:L14,TRUE)&gt;0,8,0))</f>
        <v/>
      </c>
      <c r="DA704" s="1807"/>
      <c r="DB704" s="7484"/>
      <c r="DC704" s="844">
        <f>IF(CT704="","",IF(CT704&gt;CZ704,"Fail","Pass"))</f>
        <v/>
      </c>
      <c r="DD704" s="6666"/>
      <c r="DE704" s="1565">
        <f>MyTimestamp(DC704)</f>
        <v/>
      </c>
      <c r="DF704" s="1531">
        <f>IF(COUNT(CE704:CH704)=1,15,IF(COUNT(CE704:CH704)=0,0,30))</f>
        <v/>
      </c>
      <c r="DG704" s="1532">
        <f>IF(DF704=0,0,2)</f>
        <v/>
      </c>
      <c r="DH704" s="6825"/>
      <c r="DI704" s="6825"/>
      <c r="DJ704" s="1863"/>
      <c r="DK704" s="6667"/>
      <c r="DL704" s="1574">
        <f>10^(CN704/20)*100-100</f>
        <v/>
      </c>
      <c r="DM704" s="6832"/>
      <c r="DN704" s="772"/>
      <c r="DO704" s="6832"/>
      <c r="DP704" s="6832"/>
      <c r="DQ704" s="6827"/>
      <c r="DR704" s="1541"/>
      <c r="DS704" s="1541"/>
      <c r="DT704" s="1541"/>
      <c r="DU704" s="1541"/>
      <c r="DV704" s="1541"/>
      <c r="DW704" s="1541"/>
      <c r="DX704" s="1541"/>
      <c r="DY704" s="1541"/>
      <c r="DZ704" s="1541"/>
      <c r="EA704" s="1541"/>
      <c r="EB704" s="1541"/>
      <c r="EC704" s="1541"/>
      <c r="ED704" s="1541"/>
      <c r="EE704" s="1541"/>
      <c r="EF704" s="1541"/>
      <c r="EG704" s="1541"/>
      <c r="EH704" s="1541"/>
      <c r="EI704" s="1541"/>
      <c r="EJ704" s="1541"/>
      <c r="EK704" s="1541"/>
      <c r="EL704" s="1541"/>
      <c r="EM704" s="1541"/>
      <c r="EN704" s="1541"/>
      <c r="EO704" s="1541"/>
      <c r="EP704" s="1541"/>
      <c r="EQ704" s="1541"/>
      <c r="ER704" s="1541"/>
      <c r="ES704" s="1541"/>
      <c r="ET704" s="1541"/>
      <c r="EU704" s="1541"/>
      <c r="EV704" s="1541"/>
    </row>
    <row r="705" customFormat="1" ht="12.75" s="396" x14ac:dyDescent="0.2">
      <c r="A705" s="1541"/>
      <c r="B705" s="1541"/>
      <c r="C705"/>
      <c r="D705" s="1486"/>
      <c r="E705" s="1486"/>
      <c r="F705" s="672">
        <v>5.4</v>
      </c>
      <c r="G705" s="1497"/>
      <c r="H705" s="130">
        <f>BV705</f>
        <v/>
      </c>
      <c r="I705" s="130">
        <f>BW705</f>
        <v/>
      </c>
      <c r="J705" s="1299" t="inlineStr">
        <is>
          <t>5G</t>
        </is>
      </c>
      <c r="K705" s="1299" t="inlineStr">
        <is>
          <t>n2</t>
        </is>
      </c>
      <c r="L705" s="115"/>
      <c r="M705" s="130"/>
      <c r="N705" s="119"/>
      <c r="O705" s="131"/>
      <c r="P705" s="6597"/>
      <c r="Q705" s="131"/>
      <c r="R705" s="131"/>
      <c r="S705" s="130"/>
      <c r="T705" s="130">
        <v>376000</v>
      </c>
      <c r="U705" s="6593">
        <v>1880</v>
      </c>
      <c r="V705" s="119"/>
      <c r="W705" s="1305"/>
      <c r="X705" s="119"/>
      <c r="Y705" s="119"/>
      <c r="Z705" s="119"/>
      <c r="AA705" s="115"/>
      <c r="AB705" s="115"/>
      <c r="AC705" s="1300">
        <f>IF(OR(BX705="Close to Ear",BX705="Close to Head"),"Head",IF(BX705="Extremity","Extremity","Body"))</f>
        <v/>
      </c>
      <c r="AD705" s="1301">
        <f>CA705</f>
        <v/>
      </c>
      <c r="AE705" s="1299">
        <f>CB705</f>
        <v/>
      </c>
      <c r="AF705" s="115"/>
      <c r="AG705" s="1302">
        <f>IF(OR(AZ705="",BA705=""),"N/A",IF(DC705="Pass","P","F"))</f>
        <v/>
      </c>
      <c r="AH705" s="129"/>
      <c r="AI705" s="129"/>
      <c r="AJ705" s="129"/>
      <c r="AK705" s="119"/>
      <c r="AL705" s="115"/>
      <c r="AM705" s="119"/>
      <c r="AN705" s="119"/>
      <c r="AO705" s="692"/>
      <c r="AP705" s="692"/>
      <c r="AQ705" s="692"/>
      <c r="AR705" s="692"/>
      <c r="AS705" s="692"/>
      <c r="AT705" s="1303">
        <f>IF(AC705="Extremity",IF(CG705="","",CG705),"")</f>
        <v/>
      </c>
      <c r="AU705" s="1303">
        <f>IF(AC705="Extremity",IF(CH705="","",CH705),"")</f>
        <v/>
      </c>
      <c r="AV705" s="1304">
        <f>IF(AC705="Extremity","",IF(CE705="","",CE705))</f>
        <v/>
      </c>
      <c r="AW705" s="1304">
        <f>IF(AD705="Extremity","",IF(CF705="","",CF705))</f>
        <v/>
      </c>
      <c r="AX705" s="1305">
        <f>DL705</f>
        <v/>
      </c>
      <c r="AY705" s="1305">
        <f>DQ705</f>
        <v/>
      </c>
      <c r="AZ705" s="3377">
        <f>IF(AC705="Extremity",IF(DA705="","",DA705),"")</f>
        <v/>
      </c>
      <c r="BA705" s="3378">
        <f>IF(AC705="Extremity","",IF(CT705="","",CT705))</f>
        <v/>
      </c>
      <c r="BB705" s="1305">
        <f>IF(AC705="Extremity",IF(DB705="","",DB705),"")</f>
        <v/>
      </c>
      <c r="BC705" s="1304">
        <f>IF(AC705="Extremity","",IF(CZ705="","",CZ705))</f>
        <v/>
      </c>
      <c r="BD705" s="1305">
        <f>DD705</f>
        <v/>
      </c>
      <c r="BE705" s="132">
        <f>DE705</f>
        <v/>
      </c>
      <c r="BF705" s="133">
        <f>DF705*60</f>
        <v/>
      </c>
      <c r="BG705" s="121">
        <f>BE705</f>
        <v/>
      </c>
      <c r="BH705" s="133">
        <f>DG705*60</f>
        <v/>
      </c>
      <c r="BI705" s="133">
        <f>DH705</f>
        <v/>
      </c>
      <c r="BJ705" s="117"/>
      <c r="BK705" s="812">
        <f>Overview!$E$7</f>
        <v/>
      </c>
      <c r="BL705" s="117"/>
      <c r="BM705" s="834">
        <f>DI705</f>
        <v/>
      </c>
      <c r="BN705" s="812">
        <f>Overview!$P$153</f>
        <v/>
      </c>
      <c r="BO705" s="117"/>
      <c r="BP705" s="117"/>
      <c r="BQ705" s="115"/>
      <c r="BR705" s="1478"/>
      <c r="BS705" s="1541"/>
      <c r="BT705" s="1888" t="inlineStr">
        <is>
          <t>5G</t>
        </is>
      </c>
      <c r="BU705" s="1858" t="inlineStr">
        <is>
          <t>n2</t>
        </is>
      </c>
      <c r="BV705" s="914">
        <f>Overview!$H$28</f>
        <v/>
      </c>
      <c r="BW705" s="1861"/>
      <c r="BX705" s="1858" t="inlineStr">
        <is>
          <t>Close to ear</t>
        </is>
      </c>
      <c r="BY705" s="593"/>
      <c r="BZ705" s="1723"/>
      <c r="CA705" s="1815" t="inlineStr">
        <is>
          <t>Left Cheek</t>
        </is>
      </c>
      <c r="CB705" s="7265">
        <v>0</v>
      </c>
      <c r="CC705" s="7289">
        <f>IF(COUNT('Conducted 5G'!$AH$3:$AH$20)=0,376000,INDEX('Conducted 5G'!$T$3:$T$20,MATCH(MAX('Conducted 5G'!$AH$3:$AH$20),'Conducted 5G'!$AH$3:$AH$20,0)))</f>
        <v>376000</v>
      </c>
      <c r="CD705" s="7289">
        <f>IF(COUNT('Conducted 5G'!$AH$3:$AH$20)=0,1880,INDEX('Conducted 5G'!$U$3:$U$20,MATCH(MAX('Conducted 5G'!$AH$3:$AH$20),'Conducted 5G'!$AH$3:$AH$20,0)))</f>
        <v>1880</v>
      </c>
      <c r="CE705" s="7233"/>
      <c r="CF705" s="7233"/>
      <c r="CG705" s="6705"/>
      <c r="CH705" s="6705"/>
      <c r="CI705" s="225">
        <f>BY705</f>
        <v/>
      </c>
      <c r="CJ705" s="237">
        <f>BZ705</f>
        <v/>
      </c>
      <c r="CK705" s="223">
        <f>CA705</f>
        <v/>
      </c>
      <c r="CL705" s="236">
        <f>CC705</f>
        <v/>
      </c>
      <c r="CM705" s="236">
        <f>CD705</f>
        <v/>
      </c>
      <c r="CN705" s="1526"/>
      <c r="CO705" s="1581"/>
      <c r="CP705" s="891">
        <f>IF(CF705=""," ",IF(ABS(CE705-CF705)&lt;=0.1,"Valid","Not valid"))</f>
        <v/>
      </c>
      <c r="CQ705" s="892">
        <f> IF(CE705="","",IF(AND(CE705&lt;&gt;"",CF705=""),IF(CE705&gt;=0.8,"Medir+Sig Max","No"),IF(CF705&lt;&gt;"",IF(CF705&gt;=0.8,"Medir+Sig Max","No"),"")))</f>
        <v/>
      </c>
      <c r="CR705" s="7224">
        <f>IF(UPPER('SAR FCC-ISED'!$CQ$1)="X",IF(CF705=""," ",IF((ABS(CE705)&lt;5)*AND(ABS(CF705)&lt;5)*AND(ABS(CT705)&lt;5),"Solo si es max","Medir")),IF(CF705=""," ",IF((ABS(CE705)&lt;1)*AND(ABS(CF705)&lt;1)*AND(ABS(CT705)&lt;1),"Solo si es max","Medir")))</f>
        <v/>
      </c>
      <c r="CS705" s="892"/>
      <c r="CT705" s="219">
        <f>IF(CO705="",IF(AND(CE705="",CF705=""),"",IF(CF705="",IF(DQ705&gt;1,ROUND(DQ705*CE705,3),CE705),IF(DQ705&gt;1,ROUND(DQ705*CF705,3),CF705))),IF(AND(CE705="",CF705=""),"",IF(CF705="",IF(DQ705&gt;1,ROUND(DQ705*CE705*(1/(CO705)),3),CE705*(1/(CO705))),IF(DQ705&gt;1,ROUND(DQ705*CF705*(1/(CO705)),3),CF705*(1/(CO705))))))</f>
        <v/>
      </c>
      <c r="CU705" s="224">
        <f>BY705</f>
        <v/>
      </c>
      <c r="CV705" s="237">
        <f>BZ705</f>
        <v/>
      </c>
      <c r="CW705" s="237">
        <f>CA705</f>
        <v/>
      </c>
      <c r="CX705" s="224">
        <f>CC705</f>
        <v/>
      </c>
      <c r="CY705" s="237">
        <f>CD705</f>
        <v/>
      </c>
      <c r="CZ705" s="7476">
        <f>IF(COUNTIF(Overview!K12:K14,TRUE)&gt;0,1.6,IF(COUNTIF(Overview!L12:L14,TRUE)&gt;0,8,0))</f>
        <v/>
      </c>
      <c r="DA705" s="1799"/>
      <c r="DB705" s="7482"/>
      <c r="DC705" s="844">
        <f>IF(CT705="","",IF(CT705&gt;CZ705,"Fail","Pass"))</f>
        <v/>
      </c>
      <c r="DD705" s="399"/>
      <c r="DE705" s="1565">
        <f>MyTimestamp(DC705)</f>
        <v/>
      </c>
      <c r="DF705" s="1531">
        <f>IF(COUNT(CE705:CH705)=1,15,IF(COUNT(CE705:CH705)=0,0,30))</f>
        <v/>
      </c>
      <c r="DG705" s="1532">
        <f>IF(DF705=0,0,2)</f>
        <v/>
      </c>
      <c r="DH705" s="1862"/>
      <c r="DI705" s="1862"/>
      <c r="DJ705" s="1863"/>
      <c r="DK705" s="1782"/>
      <c r="DL705" s="1574">
        <f>10^(CN705/20)*100-100</f>
        <v/>
      </c>
      <c r="DM705" s="1083"/>
      <c r="DN705" s="1083"/>
      <c r="DO705" s="1083">
        <f>IF(DM705="","",10^(DM705/10))</f>
        <v/>
      </c>
      <c r="DP705" s="1083">
        <f>IF(ISNUMBER(DN705)=FALSE,"",10^(DN705/10))</f>
        <v/>
      </c>
      <c r="DQ705" s="1577">
        <f>IF(AND(ISNUMBER(DO705),ISNUMBER(DP705)),IF(DO705/DP705&gt;1,ROUND((DO705)/DP705,3),1),1)</f>
        <v/>
      </c>
      <c r="DR705" s="1541"/>
      <c r="DS705" s="1541"/>
      <c r="DT705" s="1541"/>
      <c r="DU705" s="1541"/>
      <c r="DV705" s="1541"/>
      <c r="DW705" s="1541"/>
      <c r="DX705" s="1541"/>
      <c r="DY705" s="1541"/>
      <c r="DZ705" s="1541"/>
      <c r="EA705" s="1541"/>
      <c r="EB705" s="1541"/>
      <c r="EC705" s="1541"/>
      <c r="ED705" s="1541"/>
      <c r="EE705" s="1541"/>
      <c r="EF705" s="1541"/>
      <c r="EG705" s="1541"/>
      <c r="EH705" s="1541"/>
      <c r="EI705" s="1541"/>
      <c r="EJ705" s="1541"/>
      <c r="EK705" s="1541"/>
      <c r="EL705" s="1541"/>
      <c r="EM705" s="1541"/>
      <c r="EN705" s="1541"/>
      <c r="EO705" s="1541"/>
      <c r="EP705" s="1541"/>
      <c r="EQ705" s="1541"/>
      <c r="ER705" s="1541"/>
      <c r="ES705" s="1541"/>
      <c r="ET705" s="1541"/>
      <c r="EU705" s="1541"/>
      <c r="EV705" s="1541"/>
    </row>
    <row r="706" customFormat="1" ht="12.75" s="396" x14ac:dyDescent="0.2">
      <c r="A706" s="1541"/>
      <c r="B706" s="1541"/>
      <c r="C706"/>
      <c r="D706" s="1486"/>
      <c r="E706" s="1486"/>
      <c r="F706" s="672">
        <v>5.4</v>
      </c>
      <c r="G706" s="1497"/>
      <c r="H706" s="130">
        <f>BV706</f>
        <v/>
      </c>
      <c r="I706" s="130">
        <f>BW706</f>
        <v/>
      </c>
      <c r="J706" s="1299" t="inlineStr">
        <is>
          <t>5G</t>
        </is>
      </c>
      <c r="K706" s="1299" t="inlineStr">
        <is>
          <t>n2</t>
        </is>
      </c>
      <c r="L706" s="115"/>
      <c r="M706" s="130"/>
      <c r="N706" s="119"/>
      <c r="O706" s="131"/>
      <c r="P706" s="6597"/>
      <c r="Q706" s="131"/>
      <c r="R706" s="131"/>
      <c r="S706" s="130"/>
      <c r="T706" s="130">
        <v>376000</v>
      </c>
      <c r="U706" s="6593">
        <v>1880</v>
      </c>
      <c r="V706" s="119"/>
      <c r="W706" s="1305"/>
      <c r="X706" s="119"/>
      <c r="Y706" s="119"/>
      <c r="Z706" s="119"/>
      <c r="AA706" s="115"/>
      <c r="AB706" s="115"/>
      <c r="AC706" s="1300">
        <f>IF(OR(BX706="Close to Ear",BX706="Close to Head"),"Head",IF(BX706="Extremity","Extremity","Body"))</f>
        <v/>
      </c>
      <c r="AD706" s="1301">
        <f>CA706</f>
        <v/>
      </c>
      <c r="AE706" s="1299">
        <f>CB706</f>
        <v/>
      </c>
      <c r="AF706" s="115"/>
      <c r="AG706" s="1302">
        <f>IF(OR(AZ706="",BA706=""),"N/A",IF(DC706="Pass","P","F"))</f>
        <v/>
      </c>
      <c r="AH706" s="129"/>
      <c r="AI706" s="129"/>
      <c r="AJ706" s="129"/>
      <c r="AK706" s="119"/>
      <c r="AL706" s="115"/>
      <c r="AM706" s="119"/>
      <c r="AN706" s="119"/>
      <c r="AO706" s="692"/>
      <c r="AP706" s="692"/>
      <c r="AQ706" s="692"/>
      <c r="AR706" s="692"/>
      <c r="AS706" s="692"/>
      <c r="AT706" s="1303">
        <f>IF(AC706="Extremity",IF(CG706="","",CG706),"")</f>
        <v/>
      </c>
      <c r="AU706" s="1303">
        <f>IF(AC706="Extremity",IF(CH706="","",CH706),"")</f>
        <v/>
      </c>
      <c r="AV706" s="1304">
        <f>IF(AC706="Extremity","",IF(CE706="","",CE706))</f>
        <v/>
      </c>
      <c r="AW706" s="1304">
        <f>IF(AD706="Extremity","",IF(CF706="","",CF706))</f>
        <v/>
      </c>
      <c r="AX706" s="1305">
        <f>DL706</f>
        <v/>
      </c>
      <c r="AY706" s="1305">
        <f>DQ706</f>
        <v/>
      </c>
      <c r="AZ706" s="3377">
        <f>IF(AC706="Extremity",IF(DA706="","",DA706),"")</f>
        <v/>
      </c>
      <c r="BA706" s="3378">
        <f>IF(AC706="Extremity","",IF(CT706="","",CT706))</f>
        <v/>
      </c>
      <c r="BB706" s="1305">
        <f>IF(AC706="Extremity",IF(DB706="","",DB706),"")</f>
        <v/>
      </c>
      <c r="BC706" s="1304">
        <f>IF(AC706="Extremity","",IF(CZ706="","",CZ706))</f>
        <v/>
      </c>
      <c r="BD706" s="1305">
        <f>DD706</f>
        <v/>
      </c>
      <c r="BE706" s="132">
        <f>DE706</f>
        <v/>
      </c>
      <c r="BF706" s="133">
        <f>DF706*60</f>
        <v/>
      </c>
      <c r="BG706" s="121">
        <f>BE706</f>
        <v/>
      </c>
      <c r="BH706" s="133">
        <f>DG706*60</f>
        <v/>
      </c>
      <c r="BI706" s="133">
        <f>DH706</f>
        <v/>
      </c>
      <c r="BJ706" s="117"/>
      <c r="BK706" s="812">
        <f>Overview!$E$7</f>
        <v/>
      </c>
      <c r="BL706" s="117"/>
      <c r="BM706" s="834">
        <f>DI706</f>
        <v/>
      </c>
      <c r="BN706" s="812">
        <f>Overview!$P$153</f>
        <v/>
      </c>
      <c r="BO706" s="117"/>
      <c r="BP706" s="117"/>
      <c r="BQ706" s="115"/>
      <c r="BR706" s="1478"/>
      <c r="BS706" s="1541"/>
      <c r="BT706" s="1889" t="inlineStr">
        <is>
          <t>5G</t>
        </is>
      </c>
      <c r="BU706" s="1816" t="inlineStr">
        <is>
          <t>n2</t>
        </is>
      </c>
      <c r="BV706" s="595">
        <f>Overview!$H$28</f>
        <v/>
      </c>
      <c r="BW706" s="1865"/>
      <c r="BX706" s="1816" t="inlineStr">
        <is>
          <t>Close to ear</t>
        </is>
      </c>
      <c r="BY706" s="999"/>
      <c r="BZ706" s="1724"/>
      <c r="CA706" s="1817" t="inlineStr">
        <is>
          <t>Left Tilt</t>
        </is>
      </c>
      <c r="CB706" s="7071">
        <v>0</v>
      </c>
      <c r="CC706" s="7291">
        <f>IF(COUNT('Conducted 5G'!$AH$3:$AH$20)=0,376000,INDEX('Conducted 5G'!$T$3:$T$20,MATCH(MAX('Conducted 5G'!$AH$3:$AH$20),'Conducted 5G'!$AH$3:$AH$20,0)))</f>
        <v>376000</v>
      </c>
      <c r="CD706" s="7290">
        <f>IF(COUNT('Conducted 5G'!$AH$3:$AH$20)=0,1880,INDEX('Conducted 5G'!$U$3:$U$20,MATCH(MAX('Conducted 5G'!$AH$3:$AH$20),'Conducted 5G'!$AH$3:$AH$20,0)))</f>
        <v>1880</v>
      </c>
      <c r="CE706" s="7234"/>
      <c r="CF706" s="7288"/>
      <c r="CG706" s="6706"/>
      <c r="CH706" s="6706"/>
      <c r="CI706" s="225">
        <f>BY706</f>
        <v/>
      </c>
      <c r="CJ706" s="237">
        <f>BZ706</f>
        <v/>
      </c>
      <c r="CK706" s="223">
        <f>CA706</f>
        <v/>
      </c>
      <c r="CL706" s="237">
        <f>CC706</f>
        <v/>
      </c>
      <c r="CM706" s="237">
        <f>CD706</f>
        <v/>
      </c>
      <c r="CN706" s="1527"/>
      <c r="CO706" s="1579"/>
      <c r="CP706" s="7214">
        <f>IF(CF706=""," ",IF(ABS(CE706-CF706)&lt;=0.1,"Valid","Not valid"))</f>
        <v/>
      </c>
      <c r="CQ706" s="1674">
        <f> IF(CE706="","",IF(AND(CE706&lt;&gt;"",CF706=""),IF(CE706&gt;=0.8,"Medir+Sig Max","No"),IF(CF706&lt;&gt;"",IF(CF706&gt;=0.8,"Medir+Sig Max","No"),"")))</f>
        <v/>
      </c>
      <c r="CR706" s="6927">
        <f>IF(UPPER('SAR FCC-ISED'!$CQ$1)="X",IF(CF706=""," ",IF((ABS(CE706)&lt;5)*AND(ABS(CF706)&lt;5)*AND(ABS(CT706)&lt;5),"Solo si es max","Medir")),IF(CF706=""," ",IF((ABS(CE706)&lt;1)*AND(ABS(CF706)&lt;1)*AND(ABS(CT706)&lt;1),"Solo si es max","Medir")))</f>
        <v/>
      </c>
      <c r="CS706" s="1674"/>
      <c r="CT706" s="220">
        <f>IF(CO706="",IF(AND(CE706="",CF706=""),"",IF(CF706="",IF(DQ706&gt;1,ROUND(DQ706*CE706,3),CE706),IF(DQ706&gt;1,ROUND(DQ706*CF706,3),CF706))),IF(AND(CE706="",CF706=""),"",IF(CF706="",IF(DQ706&gt;1,ROUND(DQ706*CE706*(1/(CO706)),3),CE706*(1/(CO706))),IF(DQ706&gt;1,ROUND(DQ706*CF706*(1/(CO706)),3),CF706*(1/(CO706))))))</f>
        <v/>
      </c>
      <c r="CU706" s="224">
        <f>BY706</f>
        <v/>
      </c>
      <c r="CV706" s="237">
        <f>BZ706</f>
        <v/>
      </c>
      <c r="CW706" s="237">
        <f>CA706</f>
        <v/>
      </c>
      <c r="CX706" s="224">
        <f>CC706</f>
        <v/>
      </c>
      <c r="CY706" s="237">
        <f>CD706</f>
        <v/>
      </c>
      <c r="CZ706" s="7474">
        <f>IF(COUNTIF(Overview!K12:K14,TRUE)&gt;0,1.6,IF(COUNTIF(Overview!L12:L14,TRUE)&gt;0,8,0))</f>
        <v/>
      </c>
      <c r="DA706" s="1788"/>
      <c r="DB706" s="7483"/>
      <c r="DC706" s="844">
        <f>IF(CT706="","",IF(CT706&gt;CZ706,"Fail","Pass"))</f>
        <v/>
      </c>
      <c r="DD706" s="402"/>
      <c r="DE706" s="1565">
        <f>MyTimestamp(DC706)</f>
        <v/>
      </c>
      <c r="DF706" s="1531">
        <f>IF(COUNT(CE706:CH706)=1,15,IF(COUNT(CE706:CH706)=0,0,30))</f>
        <v/>
      </c>
      <c r="DG706" s="1532">
        <f>IF(DF706=0,0,2)</f>
        <v/>
      </c>
      <c r="DH706" s="1866"/>
      <c r="DI706" s="1866"/>
      <c r="DJ706" s="1863"/>
      <c r="DK706" s="1789"/>
      <c r="DL706" s="1574">
        <f>10^(CN706/20)*100-100</f>
        <v/>
      </c>
      <c r="DM706" s="973"/>
      <c r="DN706" s="973"/>
      <c r="DO706" s="973">
        <f>IF(DM706="","",10^(DM706/10))</f>
        <v/>
      </c>
      <c r="DP706" s="973">
        <f>IF(ISNUMBER(DN706)=FALSE,"",10^(DN706/10))</f>
        <v/>
      </c>
      <c r="DQ706" s="1578">
        <f>IF(AND(ISNUMBER(DO706),ISNUMBER(DP706)),IF(DO706/DP706&gt;1,ROUND((DO706)/DP706,3),1),1)</f>
        <v/>
      </c>
      <c r="DR706" s="1541"/>
      <c r="DS706" s="1541"/>
      <c r="DT706" s="1541"/>
      <c r="DU706" s="1541"/>
      <c r="DV706" s="1541"/>
      <c r="DW706" s="1541"/>
      <c r="DX706" s="1541"/>
      <c r="DY706" s="1541"/>
      <c r="DZ706" s="1541"/>
      <c r="EA706" s="1541"/>
      <c r="EB706" s="1541"/>
      <c r="EC706" s="1541"/>
      <c r="ED706" s="1541"/>
      <c r="EE706" s="1541"/>
      <c r="EF706" s="1541"/>
      <c r="EG706" s="1541"/>
      <c r="EH706" s="1541"/>
      <c r="EI706" s="1541"/>
      <c r="EJ706" s="1541"/>
      <c r="EK706" s="1541"/>
      <c r="EL706" s="1541"/>
      <c r="EM706" s="1541"/>
      <c r="EN706" s="1541"/>
      <c r="EO706" s="1541"/>
      <c r="EP706" s="1541"/>
      <c r="EQ706" s="1541"/>
      <c r="ER706" s="1541"/>
      <c r="ES706" s="1541"/>
      <c r="ET706" s="1541"/>
      <c r="EU706" s="1541"/>
      <c r="EV706" s="1541"/>
    </row>
    <row r="707" customFormat="1" ht="12.75" s="396" x14ac:dyDescent="0.2">
      <c r="A707" s="1541"/>
      <c r="B707" s="1541"/>
      <c r="C707"/>
      <c r="D707" s="1486"/>
      <c r="E707" s="1486"/>
      <c r="F707" s="672">
        <v>5.4</v>
      </c>
      <c r="G707" s="1497"/>
      <c r="H707" s="130">
        <f>BV707</f>
        <v/>
      </c>
      <c r="I707" s="130">
        <f>BW707</f>
        <v/>
      </c>
      <c r="J707" s="1299" t="inlineStr">
        <is>
          <t>5G</t>
        </is>
      </c>
      <c r="K707" s="1299" t="inlineStr">
        <is>
          <t>n2</t>
        </is>
      </c>
      <c r="L707" s="115"/>
      <c r="M707" s="130"/>
      <c r="N707" s="119"/>
      <c r="O707" s="131"/>
      <c r="P707" s="6597"/>
      <c r="Q707" s="131"/>
      <c r="R707" s="131"/>
      <c r="S707" s="130"/>
      <c r="T707" s="130">
        <v>376000</v>
      </c>
      <c r="U707" s="6593">
        <v>1880</v>
      </c>
      <c r="V707" s="119"/>
      <c r="W707" s="1305"/>
      <c r="X707" s="119"/>
      <c r="Y707" s="119"/>
      <c r="Z707" s="119"/>
      <c r="AA707" s="115"/>
      <c r="AB707" s="115"/>
      <c r="AC707" s="1300">
        <f>IF(OR(BX707="Close to Ear",BX707="Close to Head"),"Head",IF(BX707="Extremity","Extremity","Body"))</f>
        <v/>
      </c>
      <c r="AD707" s="1301">
        <f>CA707</f>
        <v/>
      </c>
      <c r="AE707" s="1299">
        <f>CB707</f>
        <v/>
      </c>
      <c r="AF707" s="115"/>
      <c r="AG707" s="1302">
        <f>IF(OR(AZ707="",BA707=""),"N/A",IF(DC707="Pass","P","F"))</f>
        <v/>
      </c>
      <c r="AH707" s="129"/>
      <c r="AI707" s="129"/>
      <c r="AJ707" s="129"/>
      <c r="AK707" s="119"/>
      <c r="AL707" s="115"/>
      <c r="AM707" s="119"/>
      <c r="AN707" s="119"/>
      <c r="AO707" s="692"/>
      <c r="AP707" s="692"/>
      <c r="AQ707" s="692"/>
      <c r="AR707" s="692"/>
      <c r="AS707" s="692"/>
      <c r="AT707" s="1303">
        <f>IF(AC707="Extremity",IF(CG707="","",CG707),"")</f>
        <v/>
      </c>
      <c r="AU707" s="1303">
        <f>IF(AC707="Extremity",IF(CH707="","",CH707),"")</f>
        <v/>
      </c>
      <c r="AV707" s="1304">
        <f>IF(AC707="Extremity","",IF(CE707="","",CE707))</f>
        <v/>
      </c>
      <c r="AW707" s="1304">
        <f>IF(AD707="Extremity","",IF(CF707="","",CF707))</f>
        <v/>
      </c>
      <c r="AX707" s="1305">
        <f>DL707</f>
        <v/>
      </c>
      <c r="AY707" s="1305">
        <f>DQ707</f>
        <v/>
      </c>
      <c r="AZ707" s="3377">
        <f>IF(AC707="Extremity",IF(DA707="","",DA707),"")</f>
        <v/>
      </c>
      <c r="BA707" s="3378">
        <f>IF(AC707="Extremity","",IF(CT707="","",CT707))</f>
        <v/>
      </c>
      <c r="BB707" s="1305">
        <f>IF(AC707="Extremity",IF(DB707="","",DB707),"")</f>
        <v/>
      </c>
      <c r="BC707" s="1304">
        <f>IF(AC707="Extremity","",IF(CZ707="","",CZ707))</f>
        <v/>
      </c>
      <c r="BD707" s="1305">
        <f>DD707</f>
        <v/>
      </c>
      <c r="BE707" s="132">
        <f>DE707</f>
        <v/>
      </c>
      <c r="BF707" s="133">
        <f>DF707*60</f>
        <v/>
      </c>
      <c r="BG707" s="121">
        <f>BE707</f>
        <v/>
      </c>
      <c r="BH707" s="133">
        <f>DG707*60</f>
        <v/>
      </c>
      <c r="BI707" s="133">
        <f>DH707</f>
        <v/>
      </c>
      <c r="BJ707" s="117"/>
      <c r="BK707" s="812">
        <f>Overview!$E$7</f>
        <v/>
      </c>
      <c r="BL707" s="117"/>
      <c r="BM707" s="834">
        <f>DI707</f>
        <v/>
      </c>
      <c r="BN707" s="812">
        <f>Overview!$P$153</f>
        <v/>
      </c>
      <c r="BO707" s="117"/>
      <c r="BP707" s="117"/>
      <c r="BQ707" s="115"/>
      <c r="BR707" s="1478"/>
      <c r="BS707" s="1541"/>
      <c r="BT707" s="1889" t="inlineStr">
        <is>
          <t>5G</t>
        </is>
      </c>
      <c r="BU707" s="1816" t="inlineStr">
        <is>
          <t>n2</t>
        </is>
      </c>
      <c r="BV707" s="595">
        <f>Overview!$H$28</f>
        <v/>
      </c>
      <c r="BW707" s="1865"/>
      <c r="BX707" s="1816" t="inlineStr">
        <is>
          <t>Close to ear</t>
        </is>
      </c>
      <c r="BY707" s="1009"/>
      <c r="BZ707" s="1724"/>
      <c r="CA707" s="1817" t="inlineStr">
        <is>
          <t>Right Cheek</t>
        </is>
      </c>
      <c r="CB707" s="7071">
        <v>0</v>
      </c>
      <c r="CC707" s="7290">
        <f>IF(COUNT('Conducted 5G'!$AH$3:$AH$20)=0,376000,INDEX('Conducted 5G'!$T$3:$T$20,MATCH(MAX('Conducted 5G'!$AH$3:$AH$20),'Conducted 5G'!$AH$3:$AH$20,0)))</f>
        <v>376000</v>
      </c>
      <c r="CD707" s="7290">
        <f>IF(COUNT('Conducted 5G'!$AH$3:$AH$20)=0,1880,INDEX('Conducted 5G'!$U$3:$U$20,MATCH(MAX('Conducted 5G'!$AH$3:$AH$20),'Conducted 5G'!$AH$3:$AH$20,0)))</f>
        <v>1880</v>
      </c>
      <c r="CE707" s="7234"/>
      <c r="CF707" s="7234"/>
      <c r="CG707" s="6706"/>
      <c r="CH707" s="6706"/>
      <c r="CI707" s="225">
        <f>BY707</f>
        <v/>
      </c>
      <c r="CJ707" s="237">
        <f>BZ707</f>
        <v/>
      </c>
      <c r="CK707" s="223">
        <f>CA707</f>
        <v/>
      </c>
      <c r="CL707" s="237">
        <f>CC707</f>
        <v/>
      </c>
      <c r="CM707" s="237">
        <f>CD707</f>
        <v/>
      </c>
      <c r="CN707" s="1527"/>
      <c r="CO707" s="1579"/>
      <c r="CP707" s="7214">
        <f>IF(CF707=""," ",IF(ABS(CE707-CF707)&lt;=0.1,"Valid","Not valid"))</f>
        <v/>
      </c>
      <c r="CQ707" s="1674">
        <f> IF(CE707="","",IF(AND(CE707&lt;&gt;"",CF707=""),IF(CE707&gt;=0.8,"Medir+Sig Max","No"),IF(CF707&lt;&gt;"",IF(CF707&gt;=0.8,"Medir+Sig Max","No"),"")))</f>
        <v/>
      </c>
      <c r="CR707" s="6927">
        <f>IF(UPPER('SAR FCC-ISED'!$CQ$1)="X",IF(CF707=""," ",IF((ABS(CE707)&lt;5)*AND(ABS(CF707)&lt;5)*AND(ABS(CT707)&lt;5),"Solo si es max","Medir")),IF(CF707=""," ",IF((ABS(CE707)&lt;1)*AND(ABS(CF707)&lt;1)*AND(ABS(CT707)&lt;1),"Solo si es max","Medir")))</f>
        <v/>
      </c>
      <c r="CS707" s="1674"/>
      <c r="CT707" s="220">
        <f>IF(CO707="",IF(AND(CE707="",CF707=""),"",IF(CF707="",IF(DQ707&gt;1,ROUND(DQ707*CE707,3),CE707),IF(DQ707&gt;1,ROUND(DQ707*CF707,3),CF707))),IF(AND(CE707="",CF707=""),"",IF(CF707="",IF(DQ707&gt;1,ROUND(DQ707*CE707*(1/(CO707)),3),CE707*(1/(CO707))),IF(DQ707&gt;1,ROUND(DQ707*CF707*(1/(CO707)),3),CF707*(1/(CO707))))))</f>
        <v/>
      </c>
      <c r="CU707" s="224">
        <f>BY707</f>
        <v/>
      </c>
      <c r="CV707" s="237">
        <f>BZ707</f>
        <v/>
      </c>
      <c r="CW707" s="237">
        <f>CA707</f>
        <v/>
      </c>
      <c r="CX707" s="224">
        <f>CC707</f>
        <v/>
      </c>
      <c r="CY707" s="237">
        <f>CD707</f>
        <v/>
      </c>
      <c r="CZ707" s="7474">
        <f>IF(COUNTIF(Overview!K12:K14,TRUE)&gt;0,1.6,IF(COUNTIF(Overview!L12:L14,TRUE)&gt;0,8,0))</f>
        <v/>
      </c>
      <c r="DA707" s="1788"/>
      <c r="DB707" s="7483"/>
      <c r="DC707" s="844">
        <f>IF(CT707="","",IF(CT707&gt;CZ707,"Fail","Pass"))</f>
        <v/>
      </c>
      <c r="DD707" s="402"/>
      <c r="DE707" s="1565">
        <f>MyTimestamp(DC707)</f>
        <v/>
      </c>
      <c r="DF707" s="1531">
        <f>IF(COUNT(CE707:CH707)=1,15,IF(COUNT(CE707:CH707)=0,0,30))</f>
        <v/>
      </c>
      <c r="DG707" s="1532">
        <f>IF(DF707=0,0,2)</f>
        <v/>
      </c>
      <c r="DH707" s="1866"/>
      <c r="DI707" s="1866"/>
      <c r="DJ707" s="1863"/>
      <c r="DK707" s="1789"/>
      <c r="DL707" s="1574">
        <f>10^(CN707/20)*100-100</f>
        <v/>
      </c>
      <c r="DM707" s="973"/>
      <c r="DN707" s="973"/>
      <c r="DO707" s="973">
        <f>IF(DM707="","",10^(DM707/10))</f>
        <v/>
      </c>
      <c r="DP707" s="973">
        <f>IF(ISNUMBER(DN707)=FALSE,"",10^(DN707/10))</f>
        <v/>
      </c>
      <c r="DQ707" s="1578">
        <f>IF(AND(ISNUMBER(DO707),ISNUMBER(DP707)),IF(DO707/DP707&gt;1,ROUND((DO707)/DP707,3),1),1)</f>
        <v/>
      </c>
      <c r="DR707" s="1541"/>
      <c r="DS707" s="1541"/>
      <c r="DT707" s="1541"/>
      <c r="DU707" s="1541"/>
      <c r="DV707" s="1541"/>
      <c r="DW707" s="1541"/>
      <c r="DX707" s="1541"/>
      <c r="DY707" s="1541"/>
      <c r="DZ707" s="1541"/>
      <c r="EA707" s="1541"/>
      <c r="EB707" s="1541"/>
      <c r="EC707" s="1541"/>
      <c r="ED707" s="1541"/>
      <c r="EE707" s="1541"/>
      <c r="EF707" s="1541"/>
      <c r="EG707" s="1541"/>
      <c r="EH707" s="1541"/>
      <c r="EI707" s="1541"/>
      <c r="EJ707" s="1541"/>
      <c r="EK707" s="1541"/>
      <c r="EL707" s="1541"/>
      <c r="EM707" s="1541"/>
      <c r="EN707" s="1541"/>
      <c r="EO707" s="1541"/>
      <c r="EP707" s="1541"/>
      <c r="EQ707" s="1541"/>
      <c r="ER707" s="1541"/>
      <c r="ES707" s="1541"/>
      <c r="ET707" s="1541"/>
      <c r="EU707" s="1541"/>
      <c r="EV707" s="1541"/>
    </row>
    <row r="708" customFormat="1" ht="12.75" s="396" x14ac:dyDescent="0.2">
      <c r="A708" s="1541"/>
      <c r="B708" s="1541"/>
      <c r="C708"/>
      <c r="D708" s="1486"/>
      <c r="E708" s="1486"/>
      <c r="F708" s="672">
        <v>5.4</v>
      </c>
      <c r="G708" s="1497"/>
      <c r="H708" s="130">
        <f>BV708</f>
        <v/>
      </c>
      <c r="I708" s="130">
        <f>BW708</f>
        <v/>
      </c>
      <c r="J708" s="1299" t="inlineStr">
        <is>
          <t>5G</t>
        </is>
      </c>
      <c r="K708" s="1299" t="inlineStr">
        <is>
          <t>n2</t>
        </is>
      </c>
      <c r="L708" s="115"/>
      <c r="M708" s="130"/>
      <c r="N708" s="119"/>
      <c r="O708" s="131"/>
      <c r="P708" s="6597"/>
      <c r="Q708" s="131"/>
      <c r="R708" s="131"/>
      <c r="S708" s="130"/>
      <c r="T708" s="130">
        <v>376000</v>
      </c>
      <c r="U708" s="6593">
        <v>1880</v>
      </c>
      <c r="V708" s="119"/>
      <c r="W708" s="1305"/>
      <c r="X708" s="119"/>
      <c r="Y708" s="119"/>
      <c r="Z708" s="119"/>
      <c r="AA708" s="115"/>
      <c r="AB708" s="115"/>
      <c r="AC708" s="1300">
        <f>IF(OR(BX708="Close to Ear",BX708="Close to Head"),"Head",IF(BX708="Extremity","Extremity","Body"))</f>
        <v/>
      </c>
      <c r="AD708" s="1301">
        <f>CA708</f>
        <v/>
      </c>
      <c r="AE708" s="1299">
        <f>CB708</f>
        <v/>
      </c>
      <c r="AF708" s="115"/>
      <c r="AG708" s="1302">
        <f>IF(OR(AZ708="",BA708=""),"N/A",IF(DC708="Pass","P","F"))</f>
        <v/>
      </c>
      <c r="AH708" s="129"/>
      <c r="AI708" s="129"/>
      <c r="AJ708" s="129"/>
      <c r="AK708" s="119"/>
      <c r="AL708" s="115"/>
      <c r="AM708" s="119"/>
      <c r="AN708" s="119"/>
      <c r="AO708" s="692"/>
      <c r="AP708" s="692"/>
      <c r="AQ708" s="692"/>
      <c r="AR708" s="692"/>
      <c r="AS708" s="692"/>
      <c r="AT708" s="1303">
        <f>IF(AC708="Extremity",IF(CG708="","",CG708),"")</f>
        <v/>
      </c>
      <c r="AU708" s="1303">
        <f>IF(AC708="Extremity",IF(CH708="","",CH708),"")</f>
        <v/>
      </c>
      <c r="AV708" s="1304">
        <f>IF(AC708="Extremity","",IF(CE708="","",CE708))</f>
        <v/>
      </c>
      <c r="AW708" s="1304">
        <f>IF(AD708="Extremity","",IF(CF708="","",CF708))</f>
        <v/>
      </c>
      <c r="AX708" s="1305">
        <f>DL708</f>
        <v/>
      </c>
      <c r="AY708" s="1305">
        <f>DQ708</f>
        <v/>
      </c>
      <c r="AZ708" s="3377">
        <f>IF(AC708="Extremity",IF(DA708="","",DA708),"")</f>
        <v/>
      </c>
      <c r="BA708" s="3378">
        <f>IF(AC708="Extremity","",IF(CT708="","",CT708))</f>
        <v/>
      </c>
      <c r="BB708" s="1305">
        <f>IF(AC708="Extremity",IF(DB708="","",DB708),"")</f>
        <v/>
      </c>
      <c r="BC708" s="1304">
        <f>IF(AC708="Extremity","",IF(CZ708="","",CZ708))</f>
        <v/>
      </c>
      <c r="BD708" s="1305">
        <f>DD708</f>
        <v/>
      </c>
      <c r="BE708" s="132">
        <f>DE708</f>
        <v/>
      </c>
      <c r="BF708" s="133">
        <f>DF708*60</f>
        <v/>
      </c>
      <c r="BG708" s="121">
        <f>BE708</f>
        <v/>
      </c>
      <c r="BH708" s="133">
        <f>DG708*60</f>
        <v/>
      </c>
      <c r="BI708" s="133">
        <f>DH708</f>
        <v/>
      </c>
      <c r="BJ708" s="117"/>
      <c r="BK708" s="812">
        <f>Overview!$E$7</f>
        <v/>
      </c>
      <c r="BL708" s="117"/>
      <c r="BM708" s="834">
        <f>DI708</f>
        <v/>
      </c>
      <c r="BN708" s="812">
        <f>Overview!$P$153</f>
        <v/>
      </c>
      <c r="BO708" s="117"/>
      <c r="BP708" s="117"/>
      <c r="BQ708" s="115"/>
      <c r="BR708" s="1478"/>
      <c r="BS708" s="1541"/>
      <c r="BT708" s="1889" t="inlineStr">
        <is>
          <t>5G</t>
        </is>
      </c>
      <c r="BU708" s="1816" t="inlineStr">
        <is>
          <t>n2</t>
        </is>
      </c>
      <c r="BV708" s="595">
        <f>Overview!$H$28</f>
        <v/>
      </c>
      <c r="BW708" s="1865"/>
      <c r="BX708" s="1816" t="inlineStr">
        <is>
          <t>Close to ear</t>
        </is>
      </c>
      <c r="BY708" s="1009"/>
      <c r="BZ708" s="1724"/>
      <c r="CA708" s="1824" t="inlineStr">
        <is>
          <t>Right Tilt</t>
        </is>
      </c>
      <c r="CB708" s="7071">
        <v>0</v>
      </c>
      <c r="CC708" s="591">
        <f>IF(COUNT('Conducted 5G'!$AH$3:$AH$20)=0,376000,INDEX('Conducted 5G'!$T$3:$T$20,MATCH(MAX('Conducted 5G'!$AH$3:$AH$20),'Conducted 5G'!$AH$3:$AH$20,0)))</f>
        <v>376000</v>
      </c>
      <c r="CD708" s="591">
        <f>IF(COUNT('Conducted 5G'!$AH$3:$AH$20)=0,1880,INDEX('Conducted 5G'!$U$3:$U$20,MATCH(MAX('Conducted 5G'!$AH$3:$AH$20),'Conducted 5G'!$AH$3:$AH$20,0)))</f>
        <v>1880</v>
      </c>
      <c r="CE708" s="7234"/>
      <c r="CF708" s="7234"/>
      <c r="CG708" s="6706"/>
      <c r="CH708" s="6706"/>
      <c r="CI708" s="225">
        <f>BY708</f>
        <v/>
      </c>
      <c r="CJ708" s="237">
        <f>BZ708</f>
        <v/>
      </c>
      <c r="CK708" s="223">
        <f>CA708</f>
        <v/>
      </c>
      <c r="CL708" s="237">
        <f>CC708</f>
        <v/>
      </c>
      <c r="CM708" s="237">
        <f>CD708</f>
        <v/>
      </c>
      <c r="CN708" s="1527"/>
      <c r="CO708" s="1579"/>
      <c r="CP708" s="7214">
        <f>IF(CF708=""," ",IF(ABS(CE708-CF708)&lt;=0.1,"Valid","Not valid"))</f>
        <v/>
      </c>
      <c r="CQ708" s="1674">
        <f> IF(CE708="","",IF(AND(CE708&lt;&gt;"",CF708=""),IF(CE708&gt;=0.8,"Medir+Sig Max","No"),IF(CF708&lt;&gt;"",IF(CF708&gt;=0.8,"Medir+Sig Max","No"),"")))</f>
        <v/>
      </c>
      <c r="CR708" s="6927">
        <f>IF(UPPER('SAR FCC-ISED'!$CQ$1)="X",IF(CF708=""," ",IF((ABS(CE708)&lt;5)*AND(ABS(CF708)&lt;5)*AND(ABS(CT708)&lt;5),"Solo si es max","Medir")),IF(CF708=""," ",IF((ABS(CE708)&lt;1)*AND(ABS(CF708)&lt;1)*AND(ABS(CT708)&lt;1),"Solo si es max","Medir")))</f>
        <v/>
      </c>
      <c r="CS708" s="1674"/>
      <c r="CT708" s="220">
        <f>IF(CO708="",IF(AND(CE708="",CF708=""),"",IF(CF708="",IF(DQ708&gt;1,ROUND(DQ708*CE708,3),CE708),IF(DQ708&gt;1,ROUND(DQ708*CF708,3),CF708))),IF(AND(CE708="",CF708=""),"",IF(CF708="",IF(DQ708&gt;1,ROUND(DQ708*CE708*(1/(CO708)),3),CE708*(1/(CO708))),IF(DQ708&gt;1,ROUND(DQ708*CF708*(1/(CO708)),3),CF708*(1/(CO708))))))</f>
        <v/>
      </c>
      <c r="CU708" s="224">
        <f>BY708</f>
        <v/>
      </c>
      <c r="CV708" s="237">
        <f>BZ708</f>
        <v/>
      </c>
      <c r="CW708" s="237">
        <f>CA708</f>
        <v/>
      </c>
      <c r="CX708" s="224">
        <f>CC708</f>
        <v/>
      </c>
      <c r="CY708" s="237">
        <f>CD708</f>
        <v/>
      </c>
      <c r="CZ708" s="7474">
        <f>IF(COUNTIF(Overview!K12:K14,TRUE)&gt;0,1.6,IF(COUNTIF(Overview!L12:L14,TRUE)&gt;0,8,0))</f>
        <v/>
      </c>
      <c r="DA708" s="1788"/>
      <c r="DB708" s="7483"/>
      <c r="DC708" s="844">
        <f>IF(CT708="","",IF(CT708&gt;CZ708,"Fail","Pass"))</f>
        <v/>
      </c>
      <c r="DD708" s="402"/>
      <c r="DE708" s="1565">
        <f>MyTimestamp(DC708)</f>
        <v/>
      </c>
      <c r="DF708" s="1531">
        <f>IF(COUNT(CE708:CH708)=1,15,IF(COUNT(CE708:CH708)=0,0,30))</f>
        <v/>
      </c>
      <c r="DG708" s="1532">
        <f>IF(DF708=0,0,2)</f>
        <v/>
      </c>
      <c r="DH708" s="1866"/>
      <c r="DI708" s="1866"/>
      <c r="DJ708" s="1863"/>
      <c r="DK708" s="1789"/>
      <c r="DL708" s="1574">
        <f>10^(CN708/20)*100-100</f>
        <v/>
      </c>
      <c r="DM708" s="973"/>
      <c r="DN708" s="973"/>
      <c r="DO708" s="973">
        <f>IF(DM708="","",10^(DM708/10))</f>
        <v/>
      </c>
      <c r="DP708" s="973">
        <f>IF(ISNUMBER(DN708)=FALSE,"",10^(DN708/10))</f>
        <v/>
      </c>
      <c r="DQ708" s="1578">
        <f>IF(AND(ISNUMBER(DO708),ISNUMBER(DP708)),IF(DO708/DP708&gt;1,ROUND((DO708)/DP708,3),1),1)</f>
        <v/>
      </c>
      <c r="DR708" s="1541"/>
      <c r="DS708" s="1541"/>
      <c r="DT708" s="1541"/>
      <c r="DU708" s="1541"/>
      <c r="DV708" s="1541"/>
      <c r="DW708" s="1541"/>
      <c r="DX708" s="1541"/>
      <c r="DY708" s="1541"/>
      <c r="DZ708" s="1541"/>
      <c r="EA708" s="1541"/>
      <c r="EB708" s="1541"/>
      <c r="EC708" s="1541"/>
      <c r="ED708" s="1541"/>
      <c r="EE708" s="1541"/>
      <c r="EF708" s="1541"/>
      <c r="EG708" s="1541"/>
      <c r="EH708" s="1541"/>
      <c r="EI708" s="1541"/>
      <c r="EJ708" s="1541"/>
      <c r="EK708" s="1541"/>
      <c r="EL708" s="1541"/>
      <c r="EM708" s="1541"/>
      <c r="EN708" s="1541"/>
      <c r="EO708" s="1541"/>
      <c r="EP708" s="1541"/>
      <c r="EQ708" s="1541"/>
      <c r="ER708" s="1541"/>
      <c r="ES708" s="1541"/>
      <c r="ET708" s="1541"/>
      <c r="EU708" s="1541"/>
      <c r="EV708" s="1541"/>
    </row>
    <row r="709" customFormat="1" ht="12.75" s="396" x14ac:dyDescent="0.2">
      <c r="A709" s="1541"/>
      <c r="B709" s="1541"/>
      <c r="C709"/>
      <c r="D709" s="1486"/>
      <c r="E709" s="1486"/>
      <c r="F709" s="672">
        <v>5.4</v>
      </c>
      <c r="G709" s="1497"/>
      <c r="H709" s="130">
        <f>BV709</f>
        <v/>
      </c>
      <c r="I709" s="130">
        <f>BW709</f>
        <v/>
      </c>
      <c r="J709" s="1299" t="inlineStr">
        <is>
          <t>5G</t>
        </is>
      </c>
      <c r="K709" s="1299" t="inlineStr">
        <is>
          <t>n2</t>
        </is>
      </c>
      <c r="L709" s="115"/>
      <c r="M709" s="130"/>
      <c r="N709" s="119"/>
      <c r="O709" s="131"/>
      <c r="P709" s="6597"/>
      <c r="Q709" s="131"/>
      <c r="R709" s="131"/>
      <c r="S709" s="130"/>
      <c r="T709" s="130">
        <v>376000</v>
      </c>
      <c r="U709" s="6593">
        <v>1880</v>
      </c>
      <c r="V709" s="119"/>
      <c r="W709" s="1305"/>
      <c r="X709" s="119"/>
      <c r="Y709" s="119"/>
      <c r="Z709" s="119"/>
      <c r="AA709" s="115"/>
      <c r="AB709" s="115"/>
      <c r="AC709" s="1300">
        <f>IF(OR(BX709="Close to Ear",BX709="Close to Head"),"Head",IF(BX709="Extremity","Extremity","Body"))</f>
        <v/>
      </c>
      <c r="AD709" s="1301">
        <f>CA709</f>
        <v/>
      </c>
      <c r="AE709" s="1299">
        <f>CB709</f>
        <v/>
      </c>
      <c r="AF709" s="115"/>
      <c r="AG709" s="1302">
        <f>IF(OR(AZ709="",BA709=""),"N/A",IF(DC709="Pass","P","F"))</f>
        <v/>
      </c>
      <c r="AH709" s="129"/>
      <c r="AI709" s="129"/>
      <c r="AJ709" s="129"/>
      <c r="AK709" s="119"/>
      <c r="AL709" s="115"/>
      <c r="AM709" s="119"/>
      <c r="AN709" s="119"/>
      <c r="AO709" s="692"/>
      <c r="AP709" s="692"/>
      <c r="AQ709" s="692"/>
      <c r="AR709" s="692"/>
      <c r="AS709" s="692"/>
      <c r="AT709" s="1303">
        <f>IF(AC709="Extremity",IF(CG709="","",CG709),"")</f>
        <v/>
      </c>
      <c r="AU709" s="1303">
        <f>IF(AC709="Extremity",IF(CH709="","",CH709),"")</f>
        <v/>
      </c>
      <c r="AV709" s="1304">
        <f>IF(AC709="Extremity","",IF(CE709="","",CE709))</f>
        <v/>
      </c>
      <c r="AW709" s="1304">
        <f>IF(AD709="Extremity","",IF(CF709="","",CF709))</f>
        <v/>
      </c>
      <c r="AX709" s="1305">
        <f>DL709</f>
        <v/>
      </c>
      <c r="AY709" s="1305">
        <f>DQ709</f>
        <v/>
      </c>
      <c r="AZ709" s="3377">
        <f>IF(AC709="Extremity",IF(DA709="","",DA709),"")</f>
        <v/>
      </c>
      <c r="BA709" s="3378">
        <f>IF(AC709="Extremity","",IF(CT709="","",CT709))</f>
        <v/>
      </c>
      <c r="BB709" s="1305">
        <f>IF(AC709="Extremity",IF(DB709="","",DB709),"")</f>
        <v/>
      </c>
      <c r="BC709" s="1304">
        <f>IF(AC709="Extremity","",IF(CZ709="","",CZ709))</f>
        <v/>
      </c>
      <c r="BD709" s="1305">
        <f>DD709</f>
        <v/>
      </c>
      <c r="BE709" s="132">
        <f>DE709</f>
        <v/>
      </c>
      <c r="BF709" s="133">
        <f>DF709*60</f>
        <v/>
      </c>
      <c r="BG709" s="121">
        <f>BE709</f>
        <v/>
      </c>
      <c r="BH709" s="133">
        <f>DG709*60</f>
        <v/>
      </c>
      <c r="BI709" s="133">
        <f>DH709</f>
        <v/>
      </c>
      <c r="BJ709" s="117"/>
      <c r="BK709" s="812">
        <f>Overview!$E$7</f>
        <v/>
      </c>
      <c r="BL709" s="117"/>
      <c r="BM709" s="834">
        <f>DI709</f>
        <v/>
      </c>
      <c r="BN709" s="812">
        <f>Overview!$P$153</f>
        <v/>
      </c>
      <c r="BO709" s="117"/>
      <c r="BP709" s="117"/>
      <c r="BQ709" s="115"/>
      <c r="BR709" s="1478"/>
      <c r="BS709" s="1541"/>
      <c r="BT709" s="1889" t="inlineStr">
        <is>
          <t>5G</t>
        </is>
      </c>
      <c r="BU709" s="1816" t="inlineStr">
        <is>
          <t>n2</t>
        </is>
      </c>
      <c r="BV709" s="595">
        <f>Overview!$H$28</f>
        <v/>
      </c>
      <c r="BW709" s="1865"/>
      <c r="BX709" s="1816" t="inlineStr">
        <is>
          <t>Close to ear</t>
        </is>
      </c>
      <c r="BY709" s="590"/>
      <c r="BZ709" s="1724"/>
      <c r="CA709" s="1028" t="str">
        <f>IF(COUNT(CF705:CF708)=0,IF(COUNT(CE705:CE708)=0,"TBD",VLOOKUP(MAX(CE705:CE708),CE705:CK708,7,FALSE)),VLOOKUP(MAX(CF705:CF708),CF705:CK708,6,FALSE))</f>
        <v>TBD</v>
      </c>
      <c r="CB709" s="1959">
        <v>0</v>
      </c>
      <c r="CC709" s="1087">
        <f>IF(COUNT('Conducted 5G'!$AH$3:$AH$20)=0,376000,INDEX('Conducted 5G'!$T$3:$T$20,MATCH(MAX('Conducted 5G'!$AH$3:$AH$20),'Conducted 5G'!$AH$3:$AH$20,0)))</f>
        <v>376000</v>
      </c>
      <c r="CD709" s="1087">
        <f>IF(COUNT('Conducted 5G'!$AH$3:$AH$20)=0,1880,INDEX('Conducted 5G'!$U$3:$U$20,MATCH(MAX('Conducted 5G'!$AH$3:$AH$20),'Conducted 5G'!$AH$3:$AH$20,0)))</f>
        <v>1880</v>
      </c>
      <c r="CE709" s="7234"/>
      <c r="CF709" s="7234"/>
      <c r="CG709" s="6706"/>
      <c r="CH709" s="6706"/>
      <c r="CI709" s="225">
        <f>BY709</f>
        <v/>
      </c>
      <c r="CJ709" s="237">
        <f>BZ709</f>
        <v/>
      </c>
      <c r="CK709" s="223">
        <f>CA709</f>
        <v/>
      </c>
      <c r="CL709" s="237">
        <f>CC709</f>
        <v/>
      </c>
      <c r="CM709" s="237">
        <f>CD709</f>
        <v/>
      </c>
      <c r="CN709" s="1527"/>
      <c r="CO709" s="1579"/>
      <c r="CP709" s="7214">
        <f>IF(CF709=""," ",IF(ABS(CE709-CF709)&lt;=0.1,"Valid","Not valid"))</f>
        <v/>
      </c>
      <c r="CQ709" s="1674">
        <f> IF(CE709="","",IF(AND(CE709&lt;&gt;"",CF709=""),IF(CE709&gt;=0.8,"Medir+Sig Max","No"),IF(CF709&lt;&gt;"",IF(CF709&gt;=0.8,"Medir+Sig Max","No"),"")))</f>
        <v/>
      </c>
      <c r="CR709" s="6927">
        <f>IF(UPPER('SAR FCC-ISED'!$CQ$1)="X",IF(CF709=""," ",IF((ABS(CE709)&lt;5)*AND(ABS(CF709)&lt;5)*AND(ABS(CT709)&lt;5),"Solo si es max","Medir")),IF(CF709=""," ",IF((ABS(CE709)&lt;1)*AND(ABS(CF709)&lt;1)*AND(ABS(CT709)&lt;1),"Solo si es max","Medir")))</f>
        <v/>
      </c>
      <c r="CS709" s="1674"/>
      <c r="CT709" s="220">
        <f>IF(CO709="",IF(AND(CE709="",CF709=""),"",IF(CF709="",IF(DQ709&gt;1,ROUND(DQ709*CE709,3),CE709),IF(DQ709&gt;1,ROUND(DQ709*CF709,3),CF709))),IF(AND(CE709="",CF709=""),"",IF(CF709="",IF(DQ709&gt;1,ROUND(DQ709*CE709*(1/(CO709)),3),CE709*(1/(CO709))),IF(DQ709&gt;1,ROUND(DQ709*CF709*(1/(CO709)),3),CF709*(1/(CO709))))))</f>
        <v/>
      </c>
      <c r="CU709" s="224">
        <f>BY709</f>
        <v/>
      </c>
      <c r="CV709" s="237">
        <f>BZ709</f>
        <v/>
      </c>
      <c r="CW709" s="237">
        <f>CA709</f>
        <v/>
      </c>
      <c r="CX709" s="224">
        <f>CC709</f>
        <v/>
      </c>
      <c r="CY709" s="237">
        <f>CD709</f>
        <v/>
      </c>
      <c r="CZ709" s="7474">
        <f>IF(COUNTIF(Overview!K12:K14,TRUE)&gt;0,1.6,IF(COUNTIF(Overview!L12:L14,TRUE)&gt;0,8,0))</f>
        <v/>
      </c>
      <c r="DA709" s="1788"/>
      <c r="DB709" s="7483"/>
      <c r="DC709" s="844">
        <f>IF(CT709="","",IF(CT709&gt;CZ709,"Fail","Pass"))</f>
        <v/>
      </c>
      <c r="DD709" s="402"/>
      <c r="DE709" s="1565">
        <f>MyTimestamp(DC709)</f>
        <v/>
      </c>
      <c r="DF709" s="1531">
        <f>IF(COUNT(CE709:CH709)=1,15,IF(COUNT(CE709:CH709)=0,0,30))</f>
        <v/>
      </c>
      <c r="DG709" s="1532">
        <f>IF(DF709=0,0,2)</f>
        <v/>
      </c>
      <c r="DH709" s="1866"/>
      <c r="DI709" s="1866"/>
      <c r="DJ709" s="1863"/>
      <c r="DK709" s="1789"/>
      <c r="DL709" s="1574">
        <f>10^(CN709/20)*100-100</f>
        <v/>
      </c>
      <c r="DM709" s="973"/>
      <c r="DN709" s="1083"/>
      <c r="DO709" s="973">
        <f>IF(DM709="","",10^(DM709/10))</f>
        <v/>
      </c>
      <c r="DP709" s="973">
        <f>IF(ISNUMBER(DN709)=FALSE,"",10^(DN709/10))</f>
        <v/>
      </c>
      <c r="DQ709" s="1578">
        <f>IF(AND(ISNUMBER(DO709),ISNUMBER(DP709)),IF(DO709/DP709&gt;1,ROUND((DO709)/DP709,3),1),1)</f>
        <v/>
      </c>
      <c r="DR709" s="1541"/>
      <c r="DS709" s="1541"/>
      <c r="DT709" s="1541"/>
      <c r="DU709" s="1541"/>
      <c r="DV709" s="1541"/>
      <c r="DW709" s="1541"/>
      <c r="DX709" s="1541"/>
      <c r="DY709" s="1541"/>
      <c r="DZ709" s="1541"/>
      <c r="EA709" s="1541"/>
      <c r="EB709" s="1541"/>
      <c r="EC709" s="1541"/>
      <c r="ED709" s="1541"/>
      <c r="EE709" s="1541"/>
      <c r="EF709" s="1541"/>
      <c r="EG709" s="1541"/>
      <c r="EH709" s="1541"/>
      <c r="EI709" s="1541"/>
      <c r="EJ709" s="1541"/>
      <c r="EK709" s="1541"/>
      <c r="EL709" s="1541"/>
      <c r="EM709" s="1541"/>
      <c r="EN709" s="1541"/>
      <c r="EO709" s="1541"/>
      <c r="EP709" s="1541"/>
      <c r="EQ709" s="1541"/>
      <c r="ER709" s="1541"/>
      <c r="ES709" s="1541"/>
      <c r="ET709" s="1541"/>
      <c r="EU709" s="1541"/>
      <c r="EV709" s="1541"/>
    </row>
    <row r="710" customFormat="1" ht="12.75" s="396" x14ac:dyDescent="0.2">
      <c r="A710" s="1541"/>
      <c r="B710" s="1541"/>
      <c r="C710"/>
      <c r="D710" s="1486"/>
      <c r="E710" s="1486"/>
      <c r="F710" s="672">
        <v>5.4</v>
      </c>
      <c r="G710" s="1497"/>
      <c r="H710" s="130">
        <f>BV710</f>
        <v/>
      </c>
      <c r="I710" s="130">
        <f>BW710</f>
        <v/>
      </c>
      <c r="J710" s="1299" t="inlineStr">
        <is>
          <t>5G</t>
        </is>
      </c>
      <c r="K710" s="1299" t="inlineStr">
        <is>
          <t>n2</t>
        </is>
      </c>
      <c r="L710" s="115"/>
      <c r="M710" s="130"/>
      <c r="N710" s="119"/>
      <c r="O710" s="131"/>
      <c r="P710" s="6597"/>
      <c r="Q710" s="131"/>
      <c r="R710" s="131"/>
      <c r="S710" s="130"/>
      <c r="T710" s="130">
        <v>376000</v>
      </c>
      <c r="U710" s="6593">
        <v>1880</v>
      </c>
      <c r="V710" s="119"/>
      <c r="W710" s="1305"/>
      <c r="X710" s="119"/>
      <c r="Y710" s="119"/>
      <c r="Z710" s="119"/>
      <c r="AA710" s="115"/>
      <c r="AB710" s="115"/>
      <c r="AC710" s="1300">
        <f>IF(OR(BX710="Close to Ear",BX710="Close to Head"),"Head",IF(BX710="Extremity","Extremity","Body"))</f>
        <v/>
      </c>
      <c r="AD710" s="1301">
        <f>CA710</f>
        <v/>
      </c>
      <c r="AE710" s="1299">
        <f>CB710</f>
        <v/>
      </c>
      <c r="AF710" s="115"/>
      <c r="AG710" s="1302">
        <f>IF(OR(AZ710="",BA710=""),"N/A",IF(DC710="Pass","P","F"))</f>
        <v/>
      </c>
      <c r="AH710" s="129"/>
      <c r="AI710" s="129"/>
      <c r="AJ710" s="129"/>
      <c r="AK710" s="119"/>
      <c r="AL710" s="115"/>
      <c r="AM710" s="119"/>
      <c r="AN710" s="119"/>
      <c r="AO710" s="692"/>
      <c r="AP710" s="692"/>
      <c r="AQ710" s="692"/>
      <c r="AR710" s="692"/>
      <c r="AS710" s="692"/>
      <c r="AT710" s="1303">
        <f>IF(AC710="Extremity",IF(CG710="","",CG710),"")</f>
        <v/>
      </c>
      <c r="AU710" s="1303">
        <f>IF(AC710="Extremity",IF(CH710="","",CH710),"")</f>
        <v/>
      </c>
      <c r="AV710" s="1304">
        <f>IF(AC710="Extremity","",IF(CE710="","",CE710))</f>
        <v/>
      </c>
      <c r="AW710" s="1304">
        <f>IF(AD710="Extremity","",IF(CF710="","",CF710))</f>
        <v/>
      </c>
      <c r="AX710" s="1305">
        <f>DL710</f>
        <v/>
      </c>
      <c r="AY710" s="1305">
        <f>DQ710</f>
        <v/>
      </c>
      <c r="AZ710" s="3377">
        <f>IF(AC710="Extremity",IF(DA710="","",DA710),"")</f>
        <v/>
      </c>
      <c r="BA710" s="3378">
        <f>IF(AC710="Extremity","",IF(CT710="","",CT710))</f>
        <v/>
      </c>
      <c r="BB710" s="1305">
        <f>IF(AC710="Extremity",IF(DB710="","",DB710),"")</f>
        <v/>
      </c>
      <c r="BC710" s="1304">
        <f>IF(AC710="Extremity","",IF(CZ710="","",CZ710))</f>
        <v/>
      </c>
      <c r="BD710" s="1305">
        <f>DD710</f>
        <v/>
      </c>
      <c r="BE710" s="132">
        <f>DE710</f>
        <v/>
      </c>
      <c r="BF710" s="133">
        <f>DF710*60</f>
        <v/>
      </c>
      <c r="BG710" s="121">
        <f>BE710</f>
        <v/>
      </c>
      <c r="BH710" s="133">
        <f>DG710*60</f>
        <v/>
      </c>
      <c r="BI710" s="133">
        <f>DH710</f>
        <v/>
      </c>
      <c r="BJ710" s="117"/>
      <c r="BK710" s="812">
        <f>Overview!$E$7</f>
        <v/>
      </c>
      <c r="BL710" s="117"/>
      <c r="BM710" s="834">
        <f>DI710</f>
        <v/>
      </c>
      <c r="BN710" s="812">
        <f>Overview!$P$153</f>
        <v/>
      </c>
      <c r="BO710" s="117"/>
      <c r="BP710" s="117"/>
      <c r="BQ710" s="115"/>
      <c r="BR710" s="1478"/>
      <c r="BS710" s="1541"/>
      <c r="BT710" s="1890" t="inlineStr">
        <is>
          <t>5G</t>
        </is>
      </c>
      <c r="BU710" s="1818" t="inlineStr">
        <is>
          <t>n2</t>
        </is>
      </c>
      <c r="BV710" s="589">
        <f>Overview!$H$31</f>
        <v/>
      </c>
      <c r="BW710" s="1865"/>
      <c r="BX710" s="1818" t="inlineStr">
        <is>
          <t>Close to ear</t>
        </is>
      </c>
      <c r="BY710" s="1000"/>
      <c r="BZ710" s="1724"/>
      <c r="CA710" s="1101" t="str">
        <f>CA709</f>
        <v>TBD</v>
      </c>
      <c r="CB710" s="201">
        <v>0</v>
      </c>
      <c r="CC710" s="1101">
        <f>IF(COUNT('Conducted 5G'!$AH$3:$AH$20)=0,376000,INDEX('Conducted 5G'!$T$3:$T$20,MATCH(MAX('Conducted 5G'!$AH$3:$AH$20),'Conducted 5G'!$AH$3:$AH$20,0)))</f>
        <v>376000</v>
      </c>
      <c r="CD710" s="1101">
        <f>IF(COUNT('Conducted 5G'!$AH$3:$AH$20)=0,1880,INDEX('Conducted 5G'!$U$3:$U$20,MATCH(MAX('Conducted 5G'!$AH$3:$AH$20),'Conducted 5G'!$AH$3:$AH$20,0)))</f>
        <v>1880</v>
      </c>
      <c r="CE710" s="7234"/>
      <c r="CF710" s="7234"/>
      <c r="CG710" s="6706"/>
      <c r="CH710" s="6706"/>
      <c r="CI710" s="225">
        <f>BY710</f>
        <v/>
      </c>
      <c r="CJ710" s="237">
        <f>BZ710</f>
        <v/>
      </c>
      <c r="CK710" s="223">
        <f>CA710</f>
        <v/>
      </c>
      <c r="CL710" s="237">
        <f>CC710</f>
        <v/>
      </c>
      <c r="CM710" s="237">
        <f>CD710</f>
        <v/>
      </c>
      <c r="CN710" s="1527"/>
      <c r="CO710" s="1579"/>
      <c r="CP710" s="7214">
        <f>IF(CF710=""," ",IF(ABS(CE710-CF710)&lt;=0.1,"Valid","Not valid"))</f>
        <v/>
      </c>
      <c r="CQ710" s="1674">
        <f> IF(CE710="","",IF(AND(CE710&lt;&gt;"",CF710=""),IF(CE710&gt;=0.8,"Medir+Sig Max","No"),IF(CF710&lt;&gt;"",IF(CF710&gt;=0.8,"Medir+Sig Max","No"),"")))</f>
        <v/>
      </c>
      <c r="CR710" s="6927">
        <f>IF(UPPER('SAR FCC-ISED'!$CQ$1)="X",IF(CF710=""," ",IF((ABS(CE710)&lt;5)*AND(ABS(CF710)&lt;5)*AND(ABS(CT710)&lt;5),"Solo si es max","Medir")),IF(CF710=""," ",IF((ABS(CE710)&lt;1)*AND(ABS(CF710)&lt;1)*AND(ABS(CT710)&lt;1),"Solo si es max","Medir")))</f>
        <v/>
      </c>
      <c r="CS710" s="1674"/>
      <c r="CT710" s="220">
        <f>IF(CO710="",IF(AND(CE710="",CF710=""),"",IF(CF710="",IF(DQ710&gt;1,ROUND(DQ710*CE710,3),CE710),IF(DQ710&gt;1,ROUND(DQ710*CF710,3),CF710))),IF(AND(CE710="",CF710=""),"",IF(CF710="",IF(DQ710&gt;1,ROUND(DQ710*CE710*(1/(CO710)),3),CE710*(1/(CO710))),IF(DQ710&gt;1,ROUND(DQ710*CF710*(1/(CO710)),3),CF710*(1/(CO710))))))</f>
        <v/>
      </c>
      <c r="CU710" s="224">
        <f>BY710</f>
        <v/>
      </c>
      <c r="CV710" s="237">
        <f>BZ710</f>
        <v/>
      </c>
      <c r="CW710" s="237">
        <f>CA710</f>
        <v/>
      </c>
      <c r="CX710" s="224">
        <f>CC710</f>
        <v/>
      </c>
      <c r="CY710" s="237">
        <f>CD710</f>
        <v/>
      </c>
      <c r="CZ710" s="7474">
        <f>IF(COUNTIF(Overview!K12:K14,TRUE)&gt;0,1.6,IF(COUNTIF(Overview!L12:L14,TRUE)&gt;0,8,0))</f>
        <v/>
      </c>
      <c r="DA710" s="1788"/>
      <c r="DB710" s="7483"/>
      <c r="DC710" s="844">
        <f>IF(CT710="","",IF(CT710&gt;CZ710,"Fail","Pass"))</f>
        <v/>
      </c>
      <c r="DD710" s="402"/>
      <c r="DE710" s="1565">
        <f>MyTimestamp(DC710)</f>
        <v/>
      </c>
      <c r="DF710" s="1531">
        <f>IF(COUNT(CE710:CH710)=1,15,IF(COUNT(CE710:CH710)=0,0,30))</f>
        <v/>
      </c>
      <c r="DG710" s="1532">
        <f>IF(DF710=0,0,2)</f>
        <v/>
      </c>
      <c r="DH710" s="1866"/>
      <c r="DI710" s="1866"/>
      <c r="DJ710" s="1863"/>
      <c r="DK710" s="1789"/>
      <c r="DL710" s="1574">
        <f>10^(CN710/20)*100-100</f>
        <v/>
      </c>
      <c r="DM710" s="973"/>
      <c r="DN710" s="974"/>
      <c r="DO710" s="973">
        <f>IF(DM710="","",10^(DM710/10))</f>
        <v/>
      </c>
      <c r="DP710" s="973">
        <f>IF(ISNUMBER(DN710)=FALSE,"",10^(DN710/10))</f>
        <v/>
      </c>
      <c r="DQ710" s="1578">
        <f>IF(AND(ISNUMBER(DO710),ISNUMBER(DP710)),IF(DO710/DP710&gt;1,ROUND((DO710)/DP710,3),1),1)</f>
        <v/>
      </c>
      <c r="DR710" s="1541"/>
      <c r="DS710" s="1541"/>
      <c r="DT710" s="1541"/>
      <c r="DU710" s="1541"/>
      <c r="DV710" s="1541"/>
      <c r="DW710" s="1541"/>
      <c r="DX710" s="1541"/>
      <c r="DY710" s="1541"/>
      <c r="DZ710" s="1541"/>
      <c r="EA710" s="1541"/>
      <c r="EB710" s="1541"/>
      <c r="EC710" s="1541"/>
      <c r="ED710" s="1541"/>
      <c r="EE710" s="1541"/>
      <c r="EF710" s="1541"/>
      <c r="EG710" s="1541"/>
      <c r="EH710" s="1541"/>
      <c r="EI710" s="1541"/>
      <c r="EJ710" s="1541"/>
      <c r="EK710" s="1541"/>
      <c r="EL710" s="1541"/>
      <c r="EM710" s="1541"/>
      <c r="EN710" s="1541"/>
      <c r="EO710" s="1541"/>
      <c r="EP710" s="1541"/>
      <c r="EQ710" s="1541"/>
      <c r="ER710" s="1541"/>
      <c r="ES710" s="1541"/>
      <c r="ET710" s="1541"/>
      <c r="EU710" s="1541"/>
      <c r="EV710" s="1541"/>
    </row>
    <row r="711" customFormat="1" ht="12.75" s="396" x14ac:dyDescent="0.2">
      <c r="A711" s="1541"/>
      <c r="B711" s="1541"/>
      <c r="C711"/>
      <c r="D711" s="1486"/>
      <c r="E711" s="1486"/>
      <c r="F711" s="672">
        <v>5.4</v>
      </c>
      <c r="G711" s="1497"/>
      <c r="H711" s="130">
        <f>BV711</f>
        <v/>
      </c>
      <c r="I711" s="130">
        <f>BW711</f>
        <v/>
      </c>
      <c r="J711" s="1299" t="inlineStr">
        <is>
          <t>5G</t>
        </is>
      </c>
      <c r="K711" s="1299" t="inlineStr">
        <is>
          <t>n2</t>
        </is>
      </c>
      <c r="L711" s="115"/>
      <c r="M711" s="130"/>
      <c r="N711" s="119"/>
      <c r="O711" s="131"/>
      <c r="P711" s="6597"/>
      <c r="Q711" s="131"/>
      <c r="R711" s="131"/>
      <c r="S711" s="130"/>
      <c r="T711" s="130">
        <v>376000</v>
      </c>
      <c r="U711" s="6593">
        <v>1880</v>
      </c>
      <c r="V711" s="119"/>
      <c r="W711" s="1305"/>
      <c r="X711" s="119"/>
      <c r="Y711" s="119"/>
      <c r="Z711" s="119"/>
      <c r="AA711" s="115"/>
      <c r="AB711" s="115"/>
      <c r="AC711" s="1300">
        <f>IF(OR(BX711="Close to Ear",BX711="Close to Head"),"Head",IF(BX711="Extremity","Extremity","Body"))</f>
        <v/>
      </c>
      <c r="AD711" s="1301">
        <f>CA711</f>
        <v/>
      </c>
      <c r="AE711" s="1299">
        <f>CB711</f>
        <v/>
      </c>
      <c r="AF711" s="115"/>
      <c r="AG711" s="1302">
        <f>IF(OR(AZ711="",BA711=""),"N/A",IF(DC711="Pass","P","F"))</f>
        <v/>
      </c>
      <c r="AH711" s="129"/>
      <c r="AI711" s="129"/>
      <c r="AJ711" s="129"/>
      <c r="AK711" s="119"/>
      <c r="AL711" s="115"/>
      <c r="AM711" s="119"/>
      <c r="AN711" s="119"/>
      <c r="AO711" s="692"/>
      <c r="AP711" s="692"/>
      <c r="AQ711" s="692"/>
      <c r="AR711" s="692"/>
      <c r="AS711" s="692"/>
      <c r="AT711" s="1303">
        <f>IF(AC711="Extremity",IF(CG711="","",CG711),"")</f>
        <v/>
      </c>
      <c r="AU711" s="1303">
        <f>IF(AC711="Extremity",IF(CH711="","",CH711),"")</f>
        <v/>
      </c>
      <c r="AV711" s="1304">
        <f>IF(AC711="Extremity","",IF(CE711="","",CE711))</f>
        <v/>
      </c>
      <c r="AW711" s="1304">
        <f>IF(AD711="Extremity","",IF(CF711="","",CF711))</f>
        <v/>
      </c>
      <c r="AX711" s="1305">
        <f>DL711</f>
        <v/>
      </c>
      <c r="AY711" s="1305">
        <f>DQ711</f>
        <v/>
      </c>
      <c r="AZ711" s="3377">
        <f>IF(AC711="Extremity",IF(DA711="","",DA711),"")</f>
        <v/>
      </c>
      <c r="BA711" s="3378">
        <f>IF(AC711="Extremity","",IF(CT711="","",CT711))</f>
        <v/>
      </c>
      <c r="BB711" s="1305">
        <f>IF(AC711="Extremity",IF(DB711="","",DB711),"")</f>
        <v/>
      </c>
      <c r="BC711" s="1304">
        <f>IF(AC711="Extremity","",IF(CZ711="","",CZ711))</f>
        <v/>
      </c>
      <c r="BD711" s="1305">
        <f>DD711</f>
        <v/>
      </c>
      <c r="BE711" s="132">
        <f>DE711</f>
        <v/>
      </c>
      <c r="BF711" s="133">
        <f>DF711*60</f>
        <v/>
      </c>
      <c r="BG711" s="121">
        <f>BE711</f>
        <v/>
      </c>
      <c r="BH711" s="133">
        <f>DG711*60</f>
        <v/>
      </c>
      <c r="BI711" s="133">
        <f>DH711</f>
        <v/>
      </c>
      <c r="BJ711" s="117"/>
      <c r="BK711" s="812">
        <f>Overview!$E$7</f>
        <v/>
      </c>
      <c r="BL711" s="117"/>
      <c r="BM711" s="834">
        <f>DI711</f>
        <v/>
      </c>
      <c r="BN711" s="812">
        <f>Overview!$P$153</f>
        <v/>
      </c>
      <c r="BO711" s="117"/>
      <c r="BP711" s="117"/>
      <c r="BQ711" s="115"/>
      <c r="BR711" s="1478"/>
      <c r="BS711" s="1541"/>
      <c r="BT711" s="1889" t="inlineStr">
        <is>
          <t>5G</t>
        </is>
      </c>
      <c r="BU711" s="1816" t="inlineStr">
        <is>
          <t>n2</t>
        </is>
      </c>
      <c r="BV711" s="595">
        <f>Overview!$H$28</f>
        <v/>
      </c>
      <c r="BW711" s="1865"/>
      <c r="BX711" s="1816" t="inlineStr">
        <is>
          <t>Close to ear</t>
        </is>
      </c>
      <c r="BY711" s="1026"/>
      <c r="BZ711" s="1725"/>
      <c r="CA711" s="856" t="str">
        <f>CA710</f>
        <v>TBD</v>
      </c>
      <c r="CB711" s="202">
        <v>0</v>
      </c>
      <c r="CC711" s="1026">
        <f>IF(COUNT('Conducted 5G'!$AH$3:$AH$20)=0,376000,INDEX('Conducted 5G'!$T$3:$T$20,MATCH(MAX('Conducted 5G'!$AH$3:$AH$20),'Conducted 5G'!$AH$3:$AH$20,0)))</f>
        <v>376000</v>
      </c>
      <c r="CD711" s="1026">
        <f>IF(COUNT('Conducted 5G'!$AH$3:$AH$20)=0,1880,INDEX('Conducted 5G'!$U$3:$U$20,MATCH(MAX('Conducted 5G'!$AH$3:$AH$20),'Conducted 5G'!$AH$3:$AH$20,0)))</f>
        <v>1880</v>
      </c>
      <c r="CE711" s="7234"/>
      <c r="CF711" s="7234"/>
      <c r="CG711" s="6706"/>
      <c r="CH711" s="6706"/>
      <c r="CI711" s="225">
        <f>BY711</f>
        <v/>
      </c>
      <c r="CJ711" s="237">
        <f>BZ711</f>
        <v/>
      </c>
      <c r="CK711" s="223">
        <f>CA711</f>
        <v/>
      </c>
      <c r="CL711" s="237">
        <f>CC711</f>
        <v/>
      </c>
      <c r="CM711" s="237">
        <f>CD711</f>
        <v/>
      </c>
      <c r="CN711" s="1527"/>
      <c r="CO711" s="1579"/>
      <c r="CP711" s="7214">
        <f>IF(CF711=""," ",IF(ABS(CE711-CF711)&lt;=0.1,"Valid","Not valid"))</f>
        <v/>
      </c>
      <c r="CQ711" s="1674">
        <f> IF(CE711="","",IF(AND(CE711&lt;&gt;"",CF711=""),IF(CE711&gt;=0.8,"Medir+Sig Max","No"),IF(CF711&lt;&gt;"",IF(CF711&gt;=0.8,"Medir+Sig Max","No"),"")))</f>
        <v/>
      </c>
      <c r="CR711" s="6927">
        <f>IF(UPPER('SAR FCC-ISED'!$CQ$1)="X",IF(CF711=""," ",IF((ABS(CE711)&lt;5)*AND(ABS(CF711)&lt;5)*AND(ABS(CT711)&lt;5),"Solo si es max","Medir")),IF(CF711=""," ",IF((ABS(CE711)&lt;1)*AND(ABS(CF711)&lt;1)*AND(ABS(CT711)&lt;1),"Solo si es max","Medir")))</f>
        <v/>
      </c>
      <c r="CS711" s="1674"/>
      <c r="CT711" s="220">
        <f>IF(CO711="",IF(AND(CE711="",CF711=""),"",IF(CF711="",IF(DQ711&gt;1,ROUND(DQ711*CE711,3),CE711),IF(DQ711&gt;1,ROUND(DQ711*CF711,3),CF711))),IF(AND(CE711="",CF711=""),"",IF(CF711="",IF(DQ711&gt;1,ROUND(DQ711*CE711*(1/(CO711)),3),CE711*(1/(CO711))),IF(DQ711&gt;1,ROUND(DQ711*CF711*(1/(CO711)),3),CF711*(1/(CO711))))))</f>
        <v/>
      </c>
      <c r="CU711" s="224">
        <f>BY711</f>
        <v/>
      </c>
      <c r="CV711" s="237">
        <f>BZ711</f>
        <v/>
      </c>
      <c r="CW711" s="237">
        <f>CA711</f>
        <v/>
      </c>
      <c r="CX711" s="224">
        <f>CC711</f>
        <v/>
      </c>
      <c r="CY711" s="237">
        <f>CD711</f>
        <v/>
      </c>
      <c r="CZ711" s="7474">
        <f>IF(COUNTIF(Overview!K12:K14,TRUE)&gt;0,1.6,IF(COUNTIF(Overview!L12:L14,TRUE)&gt;0,8,0))</f>
        <v/>
      </c>
      <c r="DA711" s="1788"/>
      <c r="DB711" s="7483"/>
      <c r="DC711" s="844">
        <f>IF(CT711="","",IF(CT711&gt;CZ711,"Fail","Pass"))</f>
        <v/>
      </c>
      <c r="DD711" s="402"/>
      <c r="DE711" s="1565">
        <f>MyTimestamp(DC711)</f>
        <v/>
      </c>
      <c r="DF711" s="1531">
        <f>IF(COUNT(CE711:CH711)=1,15,IF(COUNT(CE711:CH711)=0,0,30))</f>
        <v/>
      </c>
      <c r="DG711" s="1532">
        <f>IF(DF711=0,0,2)</f>
        <v/>
      </c>
      <c r="DH711" s="1866"/>
      <c r="DI711" s="1866"/>
      <c r="DJ711" s="1863"/>
      <c r="DK711" s="1789"/>
      <c r="DL711" s="1574">
        <f>10^(CN711/20)*100-100</f>
        <v/>
      </c>
      <c r="DM711" s="973"/>
      <c r="DN711" s="768"/>
      <c r="DO711" s="973">
        <f>IF(DM711="","",10^(DM711/10))</f>
        <v/>
      </c>
      <c r="DP711" s="973">
        <f>IF(ISNUMBER(DN711)=FALSE,"",10^(DN711/10))</f>
        <v/>
      </c>
      <c r="DQ711" s="1578">
        <f>IF(AND(ISNUMBER(DO711),ISNUMBER(DP711)),IF(DO711/DP711&gt;1,ROUND((DO711)/DP711,3),1),1)</f>
        <v/>
      </c>
      <c r="DR711" s="1541"/>
      <c r="DS711" s="1541"/>
      <c r="DT711" s="1541"/>
      <c r="DU711" s="1541"/>
      <c r="DV711" s="1541"/>
      <c r="DW711" s="1541"/>
      <c r="DX711" s="1541"/>
      <c r="DY711" s="1541"/>
      <c r="DZ711" s="1541"/>
      <c r="EA711" s="1541"/>
      <c r="EB711" s="1541"/>
      <c r="EC711" s="1541"/>
      <c r="ED711" s="1541"/>
      <c r="EE711" s="1541"/>
      <c r="EF711" s="1541"/>
      <c r="EG711" s="1541"/>
      <c r="EH711" s="1541"/>
      <c r="EI711" s="1541"/>
      <c r="EJ711" s="1541"/>
      <c r="EK711" s="1541"/>
      <c r="EL711" s="1541"/>
      <c r="EM711" s="1541"/>
      <c r="EN711" s="1541"/>
      <c r="EO711" s="1541"/>
      <c r="EP711" s="1541"/>
      <c r="EQ711" s="1541"/>
      <c r="ER711" s="1541"/>
      <c r="ES711" s="1541"/>
      <c r="ET711" s="1541"/>
      <c r="EU711" s="1541"/>
      <c r="EV711" s="1541"/>
    </row>
    <row r="712" customFormat="1" ht="12.75" s="396" x14ac:dyDescent="0.2">
      <c r="A712" s="1541"/>
      <c r="B712" s="1541"/>
      <c r="C712"/>
      <c r="D712" s="1486"/>
      <c r="E712" s="1486"/>
      <c r="F712" s="672">
        <v>5.4</v>
      </c>
      <c r="G712" s="1497"/>
      <c r="H712" s="130">
        <f>BV712</f>
        <v/>
      </c>
      <c r="I712" s="130">
        <f>BW712</f>
        <v/>
      </c>
      <c r="J712" s="1299" t="inlineStr">
        <is>
          <t>5G</t>
        </is>
      </c>
      <c r="K712" s="1299" t="inlineStr">
        <is>
          <t>n2</t>
        </is>
      </c>
      <c r="L712" s="115"/>
      <c r="M712" s="130"/>
      <c r="N712" s="119"/>
      <c r="O712" s="131"/>
      <c r="P712" s="6597"/>
      <c r="Q712" s="131"/>
      <c r="R712" s="131"/>
      <c r="S712" s="130"/>
      <c r="T712" s="130">
        <v>376000</v>
      </c>
      <c r="U712" s="6593">
        <v>1880</v>
      </c>
      <c r="V712" s="119"/>
      <c r="W712" s="1305"/>
      <c r="X712" s="119"/>
      <c r="Y712" s="119"/>
      <c r="Z712" s="119"/>
      <c r="AA712" s="115"/>
      <c r="AB712" s="115"/>
      <c r="AC712" s="1300">
        <f>IF(OR(BX712="Close to Ear",BX712="Close to Head"),"Head",IF(BX712="Extremity","Extremity","Body"))</f>
        <v/>
      </c>
      <c r="AD712" s="1301">
        <f>CA712</f>
        <v/>
      </c>
      <c r="AE712" s="1299">
        <f>CB712</f>
        <v/>
      </c>
      <c r="AF712" s="115"/>
      <c r="AG712" s="1302">
        <f>IF(OR(AZ712="",BA712=""),"N/A",IF(DC712="Pass","P","F"))</f>
        <v/>
      </c>
      <c r="AH712" s="129"/>
      <c r="AI712" s="129"/>
      <c r="AJ712" s="129"/>
      <c r="AK712" s="119"/>
      <c r="AL712" s="115"/>
      <c r="AM712" s="119"/>
      <c r="AN712" s="119"/>
      <c r="AO712" s="692"/>
      <c r="AP712" s="692"/>
      <c r="AQ712" s="692"/>
      <c r="AR712" s="692"/>
      <c r="AS712" s="692"/>
      <c r="AT712" s="1303">
        <f>IF(AC712="Extremity",IF(CG712="","",CG712),"")</f>
        <v/>
      </c>
      <c r="AU712" s="1303">
        <f>IF(AC712="Extremity",IF(CH712="","",CH712),"")</f>
        <v/>
      </c>
      <c r="AV712" s="1304">
        <f>IF(AC712="Extremity","",IF(CE712="","",CE712))</f>
        <v/>
      </c>
      <c r="AW712" s="1304">
        <f>IF(AD712="Extremity","",IF(CF712="","",CF712))</f>
        <v/>
      </c>
      <c r="AX712" s="1305">
        <f>DL712</f>
        <v/>
      </c>
      <c r="AY712" s="1305">
        <f>DQ712</f>
        <v/>
      </c>
      <c r="AZ712" s="3377">
        <f>IF(AC712="Extremity",IF(DA712="","",DA712),"")</f>
        <v/>
      </c>
      <c r="BA712" s="3378">
        <f>IF(AC712="Extremity","",IF(CT712="","",CT712))</f>
        <v/>
      </c>
      <c r="BB712" s="1305">
        <f>IF(AC712="Extremity",IF(DB712="","",DB712),"")</f>
        <v/>
      </c>
      <c r="BC712" s="1304">
        <f>IF(AC712="Extremity","",IF(CZ712="","",CZ712))</f>
        <v/>
      </c>
      <c r="BD712" s="1305">
        <f>DD712</f>
        <v/>
      </c>
      <c r="BE712" s="132">
        <f>DE712</f>
        <v/>
      </c>
      <c r="BF712" s="133">
        <f>DF712*60</f>
        <v/>
      </c>
      <c r="BG712" s="121">
        <f>BE712</f>
        <v/>
      </c>
      <c r="BH712" s="133">
        <f>DG712*60</f>
        <v/>
      </c>
      <c r="BI712" s="133">
        <f>DH712</f>
        <v/>
      </c>
      <c r="BJ712" s="117"/>
      <c r="BK712" s="812">
        <f>Overview!$E$7</f>
        <v/>
      </c>
      <c r="BL712" s="117"/>
      <c r="BM712" s="834">
        <f>DI712</f>
        <v/>
      </c>
      <c r="BN712" s="812">
        <f>Overview!$P$153</f>
        <v/>
      </c>
      <c r="BO712" s="117"/>
      <c r="BP712" s="117"/>
      <c r="BQ712" s="115"/>
      <c r="BR712" s="1478"/>
      <c r="BS712" s="1541"/>
      <c r="BT712" s="1889" t="inlineStr">
        <is>
          <t>5G</t>
        </is>
      </c>
      <c r="BU712" s="1816" t="inlineStr">
        <is>
          <t>n2</t>
        </is>
      </c>
      <c r="BV712" s="595">
        <f>Overview!$H$28</f>
        <v/>
      </c>
      <c r="BW712" s="1865"/>
      <c r="BX712" s="1816" t="inlineStr">
        <is>
          <t>Close to ear</t>
        </is>
      </c>
      <c r="BY712" s="417"/>
      <c r="BZ712" s="1725"/>
      <c r="CA712" s="902" t="str">
        <f>IF(BY712="N/A",BY712,CA711)</f>
        <v>N/A</v>
      </c>
      <c r="CB712" s="200">
        <v>0</v>
      </c>
      <c r="CC712" s="417">
        <f>IF(COUNT('Conducted 5G'!$AH$3:$AH$20)=0,376000,INDEX('Conducted 5G'!$T$3:$T$20,MATCH(MAX('Conducted 5G'!$AH$3:$AH$20),'Conducted 5G'!$AH$3:$AH$20,0)))</f>
        <v>376000</v>
      </c>
      <c r="CD712" s="417">
        <f>IF(COUNT('Conducted 5G'!$AH$3:$AH$20)=0,1880,INDEX('Conducted 5G'!$U$3:$U$20,MATCH(MAX('Conducted 5G'!$AH$3:$AH$20),'Conducted 5G'!$AH$3:$AH$20,0)))</f>
        <v>1880</v>
      </c>
      <c r="CE712" s="7234"/>
      <c r="CF712" s="7234"/>
      <c r="CG712" s="6706"/>
      <c r="CH712" s="6706"/>
      <c r="CI712" s="225">
        <f>BY712</f>
        <v/>
      </c>
      <c r="CJ712" s="237">
        <f>BZ712</f>
        <v/>
      </c>
      <c r="CK712" s="223">
        <f>CA712</f>
        <v/>
      </c>
      <c r="CL712" s="237">
        <f>CC712</f>
        <v/>
      </c>
      <c r="CM712" s="237">
        <f>CD712</f>
        <v/>
      </c>
      <c r="CN712" s="1527"/>
      <c r="CO712" s="1579"/>
      <c r="CP712" s="7214">
        <f>IF(CF712=""," ",IF(ABS(CE712-CF712)&lt;=0.1,"Valid","Not valid"))</f>
        <v/>
      </c>
      <c r="CQ712" s="1674">
        <f> IF(CE712="","",IF(AND(CE712&lt;&gt;"",CF712=""),IF(CE712&gt;=0.8,"Medir+Sig Max","No"),IF(CF712&lt;&gt;"",IF(CF712&gt;=0.8,"Medir+Sig Max","No"),"")))</f>
        <v/>
      </c>
      <c r="CR712" s="6927">
        <f>IF(UPPER('SAR FCC-ISED'!$CQ$1)="X",IF(CF712=""," ",IF((ABS(CE712)&lt;5)*AND(ABS(CF712)&lt;5)*AND(ABS(CT712)&lt;5),"Solo si es max","Medir")),IF(CF712=""," ",IF((ABS(CE712)&lt;1)*AND(ABS(CF712)&lt;1)*AND(ABS(CT712)&lt;1),"Solo si es max","Medir")))</f>
        <v/>
      </c>
      <c r="CS712" s="1674"/>
      <c r="CT712" s="220">
        <f>IF(CO712="",IF(AND(CE712="",CF712=""),"",IF(CF712="",IF(DQ712&gt;1,ROUND(DQ712*CE712,3),CE712),IF(DQ712&gt;1,ROUND(DQ712*CF712,3),CF712))),IF(AND(CE712="",CF712=""),"",IF(CF712="",IF(DQ712&gt;1,ROUND(DQ712*CE712*(1/(CO712)),3),CE712*(1/(CO712))),IF(DQ712&gt;1,ROUND(DQ712*CF712*(1/(CO712)),3),CF712*(1/(CO712))))))</f>
        <v/>
      </c>
      <c r="CU712" s="224">
        <f>BY712</f>
        <v/>
      </c>
      <c r="CV712" s="237">
        <f>BZ712</f>
        <v/>
      </c>
      <c r="CW712" s="237">
        <f>CA712</f>
        <v/>
      </c>
      <c r="CX712" s="224">
        <f>CC712</f>
        <v/>
      </c>
      <c r="CY712" s="237">
        <f>CD712</f>
        <v/>
      </c>
      <c r="CZ712" s="7474">
        <f>IF(COUNTIF(Overview!K12:K14,TRUE)&gt;0,1.6,IF(COUNTIF(Overview!L12:L14,TRUE)&gt;0,8,0))</f>
        <v/>
      </c>
      <c r="DA712" s="1788"/>
      <c r="DB712" s="7483"/>
      <c r="DC712" s="844">
        <f>IF(CT712="","",IF(CT712&gt;CZ712,"Fail","Pass"))</f>
        <v/>
      </c>
      <c r="DD712" s="402"/>
      <c r="DE712" s="1565">
        <f>MyTimestamp(DC712)</f>
        <v/>
      </c>
      <c r="DF712" s="1531">
        <f>IF(COUNT(CE712:CH712)=1,15,IF(COUNT(CE712:CH712)=0,0,30))</f>
        <v/>
      </c>
      <c r="DG712" s="1532">
        <f>IF(DF712=0,0,2)</f>
        <v/>
      </c>
      <c r="DH712" s="1866"/>
      <c r="DI712" s="1866"/>
      <c r="DJ712" s="1863"/>
      <c r="DK712" s="1789"/>
      <c r="DL712" s="1574">
        <f>10^(CN712/20)*100-100</f>
        <v/>
      </c>
      <c r="DM712" s="973"/>
      <c r="DN712" s="769"/>
      <c r="DO712" s="973">
        <f>IF(DM712="","",10^(DM712/10))</f>
        <v/>
      </c>
      <c r="DP712" s="973">
        <f>IF(ISNUMBER(DN712)=FALSE,"",10^(DN712/10))</f>
        <v/>
      </c>
      <c r="DQ712" s="1578">
        <f>IF(AND(ISNUMBER(DO712),ISNUMBER(DP712)),IF(DO712/DP712&gt;1,ROUND((DO712)/DP712,3),1),1)</f>
        <v/>
      </c>
      <c r="DR712" s="1541"/>
      <c r="DS712" s="1541"/>
      <c r="DT712" s="1541"/>
      <c r="DU712" s="1541"/>
      <c r="DV712" s="1541"/>
      <c r="DW712" s="1541"/>
      <c r="DX712" s="1541"/>
      <c r="DY712" s="1541"/>
      <c r="DZ712" s="1541"/>
      <c r="EA712" s="1541"/>
      <c r="EB712" s="1541"/>
      <c r="EC712" s="1541"/>
      <c r="ED712" s="1541"/>
      <c r="EE712" s="1541"/>
      <c r="EF712" s="1541"/>
      <c r="EG712" s="1541"/>
      <c r="EH712" s="1541"/>
      <c r="EI712" s="1541"/>
      <c r="EJ712" s="1541"/>
      <c r="EK712" s="1541"/>
      <c r="EL712" s="1541"/>
      <c r="EM712" s="1541"/>
      <c r="EN712" s="1541"/>
      <c r="EO712" s="1541"/>
      <c r="EP712" s="1541"/>
      <c r="EQ712" s="1541"/>
      <c r="ER712" s="1541"/>
      <c r="ES712" s="1541"/>
      <c r="ET712" s="1541"/>
      <c r="EU712" s="1541"/>
      <c r="EV712" s="1541"/>
    </row>
    <row r="713" customFormat="1" ht="12.75" s="396" x14ac:dyDescent="0.2">
      <c r="A713" s="1541"/>
      <c r="B713" s="1541"/>
      <c r="C713"/>
      <c r="D713" s="1486"/>
      <c r="E713" s="1486"/>
      <c r="F713" s="672">
        <v>5.4</v>
      </c>
      <c r="G713" s="1497"/>
      <c r="H713" s="130">
        <f>BV713</f>
        <v/>
      </c>
      <c r="I713" s="130">
        <f>BW713</f>
        <v/>
      </c>
      <c r="J713" s="1299" t="inlineStr">
        <is>
          <t>5G</t>
        </is>
      </c>
      <c r="K713" s="1299" t="inlineStr">
        <is>
          <t>n2</t>
        </is>
      </c>
      <c r="L713" s="115"/>
      <c r="M713" s="130"/>
      <c r="N713" s="119"/>
      <c r="O713" s="131"/>
      <c r="P713" s="6597"/>
      <c r="Q713" s="131"/>
      <c r="R713" s="131"/>
      <c r="S713" s="130"/>
      <c r="T713" s="130">
        <v>376000</v>
      </c>
      <c r="U713" s="6593">
        <v>1880</v>
      </c>
      <c r="V713" s="119"/>
      <c r="W713" s="1305"/>
      <c r="X713" s="119"/>
      <c r="Y713" s="119"/>
      <c r="Z713" s="119"/>
      <c r="AA713" s="115"/>
      <c r="AB713" s="115"/>
      <c r="AC713" s="1300">
        <f>IF(OR(BX713="Close to Ear",BX713="Close to Head"),"Head",IF(BX713="Extremity","Extremity","Body"))</f>
        <v/>
      </c>
      <c r="AD713" s="1301">
        <f>CA713</f>
        <v/>
      </c>
      <c r="AE713" s="1299">
        <f>CB713</f>
        <v/>
      </c>
      <c r="AF713" s="115"/>
      <c r="AG713" s="1302">
        <f>IF(OR(AZ713="",BA713=""),"N/A",IF(DC713="Pass","P","F"))</f>
        <v/>
      </c>
      <c r="AH713" s="129"/>
      <c r="AI713" s="129"/>
      <c r="AJ713" s="129"/>
      <c r="AK713" s="119"/>
      <c r="AL713" s="115"/>
      <c r="AM713" s="119"/>
      <c r="AN713" s="119"/>
      <c r="AO713" s="692"/>
      <c r="AP713" s="692"/>
      <c r="AQ713" s="692"/>
      <c r="AR713" s="692"/>
      <c r="AS713" s="692"/>
      <c r="AT713" s="1303">
        <f>IF(AC713="Extremity",IF(CG713="","",CG713),"")</f>
        <v/>
      </c>
      <c r="AU713" s="1303">
        <f>IF(AC713="Extremity",IF(CH713="","",CH713),"")</f>
        <v/>
      </c>
      <c r="AV713" s="1304">
        <f>IF(AC713="Extremity","",IF(CE713="","",CE713))</f>
        <v/>
      </c>
      <c r="AW713" s="1304">
        <f>IF(AD713="Extremity","",IF(CF713="","",CF713))</f>
        <v/>
      </c>
      <c r="AX713" s="1305">
        <f>DL713</f>
        <v/>
      </c>
      <c r="AY713" s="1305">
        <f>DQ713</f>
        <v/>
      </c>
      <c r="AZ713" s="3377">
        <f>IF(AC713="Extremity",IF(DA713="","",DA713),"")</f>
        <v/>
      </c>
      <c r="BA713" s="3378">
        <f>IF(AC713="Extremity","",IF(CT713="","",CT713))</f>
        <v/>
      </c>
      <c r="BB713" s="1305">
        <f>IF(AC713="Extremity",IF(DB713="","",DB713),"")</f>
        <v/>
      </c>
      <c r="BC713" s="1304">
        <f>IF(AC713="Extremity","",IF(CZ713="","",CZ713))</f>
        <v/>
      </c>
      <c r="BD713" s="1305">
        <f>DD713</f>
        <v/>
      </c>
      <c r="BE713" s="132">
        <f>DE713</f>
        <v/>
      </c>
      <c r="BF713" s="133">
        <f>DF713*60</f>
        <v/>
      </c>
      <c r="BG713" s="121">
        <f>BE713</f>
        <v/>
      </c>
      <c r="BH713" s="133">
        <f>DG713*60</f>
        <v/>
      </c>
      <c r="BI713" s="133">
        <f>DH713</f>
        <v/>
      </c>
      <c r="BJ713" s="117"/>
      <c r="BK713" s="812">
        <f>Overview!$E$7</f>
        <v/>
      </c>
      <c r="BL713" s="117"/>
      <c r="BM713" s="834">
        <f>DI713</f>
        <v/>
      </c>
      <c r="BN713" s="812">
        <f>Overview!$P$153</f>
        <v/>
      </c>
      <c r="BO713" s="117"/>
      <c r="BP713" s="117"/>
      <c r="BQ713" s="115"/>
      <c r="BR713" s="1478"/>
      <c r="BS713" s="1541"/>
      <c r="BT713" s="1889" t="inlineStr">
        <is>
          <t>5G</t>
        </is>
      </c>
      <c r="BU713" s="1816" t="inlineStr">
        <is>
          <t>n2</t>
        </is>
      </c>
      <c r="BV713" s="595">
        <f>Overview!$H$28</f>
        <v/>
      </c>
      <c r="BW713" s="1865"/>
      <c r="BX713" s="1816" t="inlineStr">
        <is>
          <t>Close to ear</t>
        </is>
      </c>
      <c r="BY713" s="1027"/>
      <c r="BZ713" s="1725"/>
      <c r="CA713" s="857" t="str">
        <f>CA712</f>
        <v>N/A</v>
      </c>
      <c r="CB713" s="201">
        <v>0</v>
      </c>
      <c r="CC713" s="417">
        <f>IF(COUNT('Conducted 5G'!$AH$3:$AH$20)=0,376000,INDEX('Conducted 5G'!$T$3:$T$20,MATCH(MAX('Conducted 5G'!$AH$3:$AH$20),'Conducted 5G'!$AH$3:$AH$20,0)))</f>
        <v>376000</v>
      </c>
      <c r="CD713" s="857">
        <f>IF(COUNT('Conducted 5G'!$AH$3:$AH$20)=0,1880,INDEX('Conducted 5G'!$U$3:$U$20,MATCH(MAX('Conducted 5G'!$AH$3:$AH$20),'Conducted 5G'!$AH$3:$AH$20,0)))</f>
        <v>1880</v>
      </c>
      <c r="CE713" s="7234"/>
      <c r="CF713" s="7234"/>
      <c r="CG713" s="6706"/>
      <c r="CH713" s="6706"/>
      <c r="CI713" s="225">
        <f>BY713</f>
        <v/>
      </c>
      <c r="CJ713" s="237">
        <f>BZ713</f>
        <v/>
      </c>
      <c r="CK713" s="223">
        <f>CA713</f>
        <v/>
      </c>
      <c r="CL713" s="237">
        <f>CC713</f>
        <v/>
      </c>
      <c r="CM713" s="237">
        <f>CD713</f>
        <v/>
      </c>
      <c r="CN713" s="1527"/>
      <c r="CO713" s="1579"/>
      <c r="CP713" s="7214">
        <f>IF(CF713=""," ",IF(ABS(CE713-CF713)&lt;=0.1,"Valid","Not valid"))</f>
        <v/>
      </c>
      <c r="CQ713" s="1674">
        <f> IF(CE713="","",IF(AND(CE713&lt;&gt;"",CF713=""),IF(CE713&gt;=0.8,"Medir+Sig Max","No"),IF(CF713&lt;&gt;"",IF(CF713&gt;=0.8,"Medir+Sig Max","No"),"")))</f>
        <v/>
      </c>
      <c r="CR713" s="6927">
        <f>IF(UPPER('SAR FCC-ISED'!$CQ$1)="X",IF(CF713=""," ",IF((ABS(CE713)&lt;5)*AND(ABS(CF713)&lt;5)*AND(ABS(CT713)&lt;5),"Solo si es max","Medir")),IF(CF713=""," ",IF((ABS(CE713)&lt;1)*AND(ABS(CF713)&lt;1)*AND(ABS(CT713)&lt;1),"Solo si es max","Medir")))</f>
        <v/>
      </c>
      <c r="CS713" s="1674"/>
      <c r="CT713" s="220">
        <f>IF(CO713="",IF(AND(CE713="",CF713=""),"",IF(CF713="",IF(DQ713&gt;1,ROUND(DQ713*CE713,3),CE713),IF(DQ713&gt;1,ROUND(DQ713*CF713,3),CF713))),IF(AND(CE713="",CF713=""),"",IF(CF713="",IF(DQ713&gt;1,ROUND(DQ713*CE713*(1/(CO713)),3),CE713*(1/(CO713))),IF(DQ713&gt;1,ROUND(DQ713*CF713*(1/(CO713)),3),CF713*(1/(CO713))))))</f>
        <v/>
      </c>
      <c r="CU713" s="224">
        <f>BY713</f>
        <v/>
      </c>
      <c r="CV713" s="237">
        <f>BZ713</f>
        <v/>
      </c>
      <c r="CW713" s="237">
        <f>CA713</f>
        <v/>
      </c>
      <c r="CX713" s="224">
        <f>CC713</f>
        <v/>
      </c>
      <c r="CY713" s="237">
        <f>CD713</f>
        <v/>
      </c>
      <c r="CZ713" s="7474">
        <f>IF(COUNTIF(Overview!K12:K14,TRUE)&gt;0,1.6,IF(COUNTIF(Overview!L12:L14,TRUE)&gt;0,8,0))</f>
        <v/>
      </c>
      <c r="DA713" s="1788"/>
      <c r="DB713" s="7483"/>
      <c r="DC713" s="844">
        <f>IF(CT713="","",IF(CT713&gt;CZ713,"Fail","Pass"))</f>
        <v/>
      </c>
      <c r="DD713" s="402"/>
      <c r="DE713" s="1565">
        <f>MyTimestamp(DC713)</f>
        <v/>
      </c>
      <c r="DF713" s="1531">
        <f>IF(COUNT(CE713:CH713)=1,15,IF(COUNT(CE713:CH713)=0,0,30))</f>
        <v/>
      </c>
      <c r="DG713" s="1532">
        <f>IF(DF713=0,0,2)</f>
        <v/>
      </c>
      <c r="DH713" s="1866"/>
      <c r="DI713" s="1866"/>
      <c r="DJ713" s="1863"/>
      <c r="DK713" s="1789"/>
      <c r="DL713" s="1574">
        <f>10^(CN713/20)*100-100</f>
        <v/>
      </c>
      <c r="DM713" s="973"/>
      <c r="DN713" s="771"/>
      <c r="DO713" s="973">
        <f>IF(DM713="","",10^(DM713/10))</f>
        <v/>
      </c>
      <c r="DP713" s="973">
        <f>IF(ISNUMBER(DN713)=FALSE,"",10^(DN713/10))</f>
        <v/>
      </c>
      <c r="DQ713" s="1578">
        <f>IF(AND(ISNUMBER(DO713),ISNUMBER(DP713)),IF(DO713/DP713&gt;1,ROUND((DO713)/DP713,3),1),1)</f>
        <v/>
      </c>
      <c r="DR713" s="1541"/>
      <c r="DS713" s="1541"/>
      <c r="DT713" s="1541"/>
      <c r="DU713" s="1541"/>
      <c r="DV713" s="1541"/>
      <c r="DW713" s="1541"/>
      <c r="DX713" s="1541"/>
      <c r="DY713" s="1541"/>
      <c r="DZ713" s="1541"/>
      <c r="EA713" s="1541"/>
      <c r="EB713" s="1541"/>
      <c r="EC713" s="1541"/>
      <c r="ED713" s="1541"/>
      <c r="EE713" s="1541"/>
      <c r="EF713" s="1541"/>
      <c r="EG713" s="1541"/>
      <c r="EH713" s="1541"/>
      <c r="EI713" s="1541"/>
      <c r="EJ713" s="1541"/>
      <c r="EK713" s="1541"/>
      <c r="EL713" s="1541"/>
      <c r="EM713" s="1541"/>
      <c r="EN713" s="1541"/>
      <c r="EO713" s="1541"/>
      <c r="EP713" s="1541"/>
      <c r="EQ713" s="1541"/>
      <c r="ER713" s="1541"/>
      <c r="ES713" s="1541"/>
      <c r="ET713" s="1541"/>
      <c r="EU713" s="1541"/>
      <c r="EV713" s="1541"/>
    </row>
    <row r="714" customFormat="1" ht="12.75" s="396" x14ac:dyDescent="0.2">
      <c r="A714" s="1541"/>
      <c r="B714" s="1541"/>
      <c r="C714"/>
      <c r="D714" s="1486"/>
      <c r="E714" s="1486"/>
      <c r="F714" s="672">
        <v>5.4</v>
      </c>
      <c r="G714" s="1497"/>
      <c r="H714" s="130">
        <f>BV714</f>
        <v/>
      </c>
      <c r="I714" s="130">
        <f>BW714</f>
        <v/>
      </c>
      <c r="J714" s="1299" t="inlineStr">
        <is>
          <t>5G</t>
        </is>
      </c>
      <c r="K714" s="1299" t="inlineStr">
        <is>
          <t>n2</t>
        </is>
      </c>
      <c r="L714" s="115"/>
      <c r="M714" s="130"/>
      <c r="N714" s="119"/>
      <c r="O714" s="131"/>
      <c r="P714" s="6597"/>
      <c r="Q714" s="131"/>
      <c r="R714" s="131"/>
      <c r="S714" s="130"/>
      <c r="T714" s="130">
        <v>376000</v>
      </c>
      <c r="U714" s="6593">
        <v>1880</v>
      </c>
      <c r="V714" s="119"/>
      <c r="W714" s="1305"/>
      <c r="X714" s="119"/>
      <c r="Y714" s="119"/>
      <c r="Z714" s="119"/>
      <c r="AA714" s="115"/>
      <c r="AB714" s="115"/>
      <c r="AC714" s="1300">
        <f>IF(OR(BX714="Close to Ear",BX714="Close to Head"),"Head",IF(BX714="Extremity","Extremity","Body"))</f>
        <v/>
      </c>
      <c r="AD714" s="1301">
        <f>CA714</f>
        <v/>
      </c>
      <c r="AE714" s="1299">
        <f>CB714</f>
        <v/>
      </c>
      <c r="AF714" s="115"/>
      <c r="AG714" s="1302">
        <f>IF(OR(AZ714="",BA714=""),"N/A",IF(DC714="Pass","P","F"))</f>
        <v/>
      </c>
      <c r="AH714" s="129"/>
      <c r="AI714" s="129"/>
      <c r="AJ714" s="129"/>
      <c r="AK714" s="119"/>
      <c r="AL714" s="115"/>
      <c r="AM714" s="119"/>
      <c r="AN714" s="119"/>
      <c r="AO714" s="692"/>
      <c r="AP714" s="692"/>
      <c r="AQ714" s="692"/>
      <c r="AR714" s="692"/>
      <c r="AS714" s="692"/>
      <c r="AT714" s="1303">
        <f>IF(AC714="Extremity",IF(CG714="","",CG714),"")</f>
        <v/>
      </c>
      <c r="AU714" s="1303">
        <f>IF(AC714="Extremity",IF(CH714="","",CH714),"")</f>
        <v/>
      </c>
      <c r="AV714" s="1304">
        <f>IF(AC714="Extremity","",IF(CE714="","",CE714))</f>
        <v/>
      </c>
      <c r="AW714" s="1304">
        <f>IF(AD714="Extremity","",IF(CF714="","",CF714))</f>
        <v/>
      </c>
      <c r="AX714" s="1305">
        <f>DL714</f>
        <v/>
      </c>
      <c r="AY714" s="1305">
        <f>DQ714</f>
        <v/>
      </c>
      <c r="AZ714" s="3377">
        <f>IF(AC714="Extremity",IF(DA714="","",DA714),"")</f>
        <v/>
      </c>
      <c r="BA714" s="3378">
        <f>IF(AC714="Extremity","",IF(CT714="","",CT714))</f>
        <v/>
      </c>
      <c r="BB714" s="1305">
        <f>IF(AC714="Extremity",IF(DB714="","",DB714),"")</f>
        <v/>
      </c>
      <c r="BC714" s="1304">
        <f>IF(AC714="Extremity","",IF(CZ714="","",CZ714))</f>
        <v/>
      </c>
      <c r="BD714" s="1305">
        <f>DD714</f>
        <v/>
      </c>
      <c r="BE714" s="132">
        <f>DE714</f>
        <v/>
      </c>
      <c r="BF714" s="133">
        <f>DF714*60</f>
        <v/>
      </c>
      <c r="BG714" s="121">
        <f>BE714</f>
        <v/>
      </c>
      <c r="BH714" s="133">
        <f>DG714*60</f>
        <v/>
      </c>
      <c r="BI714" s="133">
        <f>DH714</f>
        <v/>
      </c>
      <c r="BJ714" s="117"/>
      <c r="BK714" s="812">
        <f>Overview!$E$7</f>
        <v/>
      </c>
      <c r="BL714" s="117"/>
      <c r="BM714" s="834">
        <f>DI714</f>
        <v/>
      </c>
      <c r="BN714" s="812">
        <f>Overview!$P$153</f>
        <v/>
      </c>
      <c r="BO714" s="117"/>
      <c r="BP714" s="117"/>
      <c r="BQ714" s="115"/>
      <c r="BR714" s="1478"/>
      <c r="BS714" s="1541"/>
      <c r="BT714" s="1889" t="inlineStr">
        <is>
          <t>5G</t>
        </is>
      </c>
      <c r="BU714" s="1816" t="inlineStr">
        <is>
          <t>n2</t>
        </is>
      </c>
      <c r="BV714" s="595">
        <f>Overview!$H$28</f>
        <v/>
      </c>
      <c r="BW714" s="1865"/>
      <c r="BX714" s="1816" t="inlineStr">
        <is>
          <t>Close to ear</t>
        </is>
      </c>
      <c r="BY714" s="7259"/>
      <c r="BZ714" s="1865"/>
      <c r="CA714" s="856" t="str">
        <f>CA713</f>
        <v>N/A</v>
      </c>
      <c r="CB714" s="202">
        <v>0</v>
      </c>
      <c r="CC714" s="856">
        <f>IF(COUNT('Conducted 5G'!$AH$3:$AH$20)=0,376000,INDEX('Conducted 5G'!$T$3:$T$20,MATCH(MAX('Conducted 5G'!$AH$3:$AH$20),'Conducted 5G'!$AH$3:$AH$20,0)))</f>
        <v>376000</v>
      </c>
      <c r="CD714" s="856">
        <f>IF(COUNT('Conducted 5G'!$AH$3:$AH$20)=0,1880,INDEX('Conducted 5G'!$U$3:$U$20,MATCH(MAX('Conducted 5G'!$AH$3:$AH$20),'Conducted 5G'!$AH$3:$AH$20,0)))</f>
        <v>1880</v>
      </c>
      <c r="CE714" s="7234"/>
      <c r="CF714" s="7234"/>
      <c r="CG714" s="6706"/>
      <c r="CH714" s="6706"/>
      <c r="CI714" s="225">
        <f>BY714</f>
        <v/>
      </c>
      <c r="CJ714" s="237">
        <f>BZ714</f>
        <v/>
      </c>
      <c r="CK714" s="223">
        <f>CA714</f>
        <v/>
      </c>
      <c r="CL714" s="237">
        <f>CC714</f>
        <v/>
      </c>
      <c r="CM714" s="237">
        <f>CD714</f>
        <v/>
      </c>
      <c r="CN714" s="1527"/>
      <c r="CO714" s="1579"/>
      <c r="CP714" s="7214">
        <f>IF(CF714=""," ",IF(ABS(CE714-CF714)&lt;=0.1,"Valid","Not valid"))</f>
        <v/>
      </c>
      <c r="CQ714" s="1674">
        <f> IF(CE714="","",IF(AND(CE714&lt;&gt;"",CF714=""),IF(CE714&gt;=0.8,"Medir+Sig Max","No"),IF(CF714&lt;&gt;"",IF(CF714&gt;=0.8,"Medir+Sig Max","No"),"")))</f>
        <v/>
      </c>
      <c r="CR714" s="6927">
        <f>IF(UPPER('SAR FCC-ISED'!$CQ$1)="X",IF(CF714=""," ",IF((ABS(CE714)&lt;5)*AND(ABS(CF714)&lt;5)*AND(ABS(CT714)&lt;5),"Solo si es max","Medir")),IF(CF714=""," ",IF((ABS(CE714)&lt;1)*AND(ABS(CF714)&lt;1)*AND(ABS(CT714)&lt;1),"Solo si es max","Medir")))</f>
        <v/>
      </c>
      <c r="CS714" s="1674"/>
      <c r="CT714" s="220">
        <f>IF(CO714="",IF(AND(CE714="",CF714=""),"",IF(CF714="",IF(DQ714&gt;1,ROUND(DQ714*CE714,3),CE714),IF(DQ714&gt;1,ROUND(DQ714*CF714,3),CF714))),IF(AND(CE714="",CF714=""),"",IF(CF714="",IF(DQ714&gt;1,ROUND(DQ714*CE714*(1/(CO714)),3),CE714*(1/(CO714))),IF(DQ714&gt;1,ROUND(DQ714*CF714*(1/(CO714)),3),CF714*(1/(CO714))))))</f>
        <v/>
      </c>
      <c r="CU714" s="224">
        <f>BY714</f>
        <v/>
      </c>
      <c r="CV714" s="237">
        <f>BZ714</f>
        <v/>
      </c>
      <c r="CW714" s="237">
        <f>CA714</f>
        <v/>
      </c>
      <c r="CX714" s="224">
        <f>CC714</f>
        <v/>
      </c>
      <c r="CY714" s="237">
        <f>CD714</f>
        <v/>
      </c>
      <c r="CZ714" s="7474">
        <f>IF(COUNTIF(Overview!K12:K14,TRUE)&gt;0,1.6,IF(COUNTIF(Overview!L12:L14,TRUE)&gt;0,8,0))</f>
        <v/>
      </c>
      <c r="DA714" s="1788"/>
      <c r="DB714" s="7483"/>
      <c r="DC714" s="844">
        <f>IF(CT714="","",IF(CT714&gt;CZ714,"Fail","Pass"))</f>
        <v/>
      </c>
      <c r="DD714" s="402"/>
      <c r="DE714" s="1565">
        <f>MyTimestamp(DC714)</f>
        <v/>
      </c>
      <c r="DF714" s="1531">
        <f>IF(COUNT(CE714:CH714)=1,15,IF(COUNT(CE714:CH714)=0,0,30))</f>
        <v/>
      </c>
      <c r="DG714" s="1532">
        <f>IF(DF714=0,0,2)</f>
        <v/>
      </c>
      <c r="DH714" s="1866"/>
      <c r="DI714" s="1866"/>
      <c r="DJ714" s="1863"/>
      <c r="DK714" s="1789"/>
      <c r="DL714" s="1574">
        <f>10^(CN714/20)*100-100</f>
        <v/>
      </c>
      <c r="DM714" s="973"/>
      <c r="DN714" s="768"/>
      <c r="DO714" s="973">
        <f>IF(DM714="","",10^(DM714/10))</f>
        <v/>
      </c>
      <c r="DP714" s="973">
        <f>IF(ISNUMBER(DN714)=FALSE,"",10^(DN714/10))</f>
        <v/>
      </c>
      <c r="DQ714" s="1578">
        <f>IF(AND(ISNUMBER(DO714),ISNUMBER(DP714)),IF(DO714/DP714&gt;1,ROUND((DO714)/DP714,3),1),1)</f>
        <v/>
      </c>
      <c r="DR714" s="1541"/>
      <c r="DS714" s="1541"/>
      <c r="DT714" s="1541"/>
      <c r="DU714" s="1541"/>
      <c r="DV714" s="1541"/>
      <c r="DW714" s="1541"/>
      <c r="DX714" s="1541"/>
      <c r="DY714" s="1541"/>
      <c r="DZ714" s="1541"/>
      <c r="EA714" s="1541"/>
      <c r="EB714" s="1541"/>
      <c r="EC714" s="1541"/>
      <c r="ED714" s="1541"/>
      <c r="EE714" s="1541"/>
      <c r="EF714" s="1541"/>
      <c r="EG714" s="1541"/>
      <c r="EH714" s="1541"/>
      <c r="EI714" s="1541"/>
      <c r="EJ714" s="1541"/>
      <c r="EK714" s="1541"/>
      <c r="EL714" s="1541"/>
      <c r="EM714" s="1541"/>
      <c r="EN714" s="1541"/>
      <c r="EO714" s="1541"/>
      <c r="EP714" s="1541"/>
      <c r="EQ714" s="1541"/>
      <c r="ER714" s="1541"/>
      <c r="ES714" s="1541"/>
      <c r="ET714" s="1541"/>
      <c r="EU714" s="1541"/>
      <c r="EV714" s="1541"/>
    </row>
    <row r="715" customFormat="1" ht="12.75" s="396" x14ac:dyDescent="0.2">
      <c r="A715" s="1541"/>
      <c r="B715" s="1541"/>
      <c r="C715"/>
      <c r="D715" s="1486"/>
      <c r="E715" s="1486"/>
      <c r="F715" s="672">
        <v>5.4</v>
      </c>
      <c r="G715" s="1497"/>
      <c r="H715" s="130">
        <f>BV715</f>
        <v/>
      </c>
      <c r="I715" s="130">
        <f>BW715</f>
        <v/>
      </c>
      <c r="J715" s="1299" t="inlineStr">
        <is>
          <t>5G</t>
        </is>
      </c>
      <c r="K715" s="1299" t="inlineStr">
        <is>
          <t>n2</t>
        </is>
      </c>
      <c r="L715" s="115"/>
      <c r="M715" s="130"/>
      <c r="N715" s="119"/>
      <c r="O715" s="131"/>
      <c r="P715" s="6597"/>
      <c r="Q715" s="131"/>
      <c r="R715" s="131"/>
      <c r="S715" s="130"/>
      <c r="T715" s="130">
        <v>376000</v>
      </c>
      <c r="U715" s="6593">
        <v>1880</v>
      </c>
      <c r="V715" s="119"/>
      <c r="W715" s="1305"/>
      <c r="X715" s="119"/>
      <c r="Y715" s="119"/>
      <c r="Z715" s="119"/>
      <c r="AA715" s="115"/>
      <c r="AB715" s="115"/>
      <c r="AC715" s="1300">
        <f>IF(OR(BX715="Close to Ear",BX715="Close to Head"),"Head",IF(BX715="Extremity","Extremity","Body"))</f>
        <v/>
      </c>
      <c r="AD715" s="1301">
        <f>CA715</f>
        <v/>
      </c>
      <c r="AE715" s="1299">
        <f>CB715</f>
        <v/>
      </c>
      <c r="AF715" s="115"/>
      <c r="AG715" s="1302">
        <f>IF(OR(AZ715="",BA715=""),"N/A",IF(DC715="Pass","P","F"))</f>
        <v/>
      </c>
      <c r="AH715" s="129"/>
      <c r="AI715" s="129"/>
      <c r="AJ715" s="129"/>
      <c r="AK715" s="119"/>
      <c r="AL715" s="115"/>
      <c r="AM715" s="119"/>
      <c r="AN715" s="119"/>
      <c r="AO715" s="692"/>
      <c r="AP715" s="692"/>
      <c r="AQ715" s="692"/>
      <c r="AR715" s="692"/>
      <c r="AS715" s="692"/>
      <c r="AT715" s="1303">
        <f>IF(AC715="Extremity",IF(CG715="","",CG715),"")</f>
        <v/>
      </c>
      <c r="AU715" s="1303">
        <f>IF(AC715="Extremity",IF(CH715="","",CH715),"")</f>
        <v/>
      </c>
      <c r="AV715" s="1304">
        <f>IF(AC715="Extremity","",IF(CE715="","",CE715))</f>
        <v/>
      </c>
      <c r="AW715" s="1304">
        <f>IF(AD715="Extremity","",IF(CF715="","",CF715))</f>
        <v/>
      </c>
      <c r="AX715" s="1305">
        <f>DL715</f>
        <v/>
      </c>
      <c r="AY715" s="1305">
        <f>DQ715</f>
        <v/>
      </c>
      <c r="AZ715" s="3377">
        <f>IF(AC715="Extremity",IF(DA715="","",DA715),"")</f>
        <v/>
      </c>
      <c r="BA715" s="3378">
        <f>IF(AC715="Extremity","",IF(CT715="","",CT715))</f>
        <v/>
      </c>
      <c r="BB715" s="1305">
        <f>IF(AC715="Extremity",IF(DB715="","",DB715),"")</f>
        <v/>
      </c>
      <c r="BC715" s="1304">
        <f>IF(AC715="Extremity","",IF(CZ715="","",CZ715))</f>
        <v/>
      </c>
      <c r="BD715" s="1305">
        <f>DD715</f>
        <v/>
      </c>
      <c r="BE715" s="132">
        <f>DE715</f>
        <v/>
      </c>
      <c r="BF715" s="133">
        <f>DF715*60</f>
        <v/>
      </c>
      <c r="BG715" s="121">
        <f>BE715</f>
        <v/>
      </c>
      <c r="BH715" s="133">
        <f>DG715*60</f>
        <v/>
      </c>
      <c r="BI715" s="133">
        <f>DH715</f>
        <v/>
      </c>
      <c r="BJ715" s="117"/>
      <c r="BK715" s="812">
        <f>Overview!$E$7</f>
        <v/>
      </c>
      <c r="BL715" s="117"/>
      <c r="BM715" s="834">
        <f>DI715</f>
        <v/>
      </c>
      <c r="BN715" s="812">
        <f>Overview!$P$153</f>
        <v/>
      </c>
      <c r="BO715" s="117"/>
      <c r="BP715" s="117"/>
      <c r="BQ715" s="115"/>
      <c r="BR715" s="1478"/>
      <c r="BS715" s="1541"/>
      <c r="BT715" s="1889" t="inlineStr">
        <is>
          <t>5G</t>
        </is>
      </c>
      <c r="BU715" s="1816" t="inlineStr">
        <is>
          <t>n2</t>
        </is>
      </c>
      <c r="BV715" s="595">
        <f>Overview!$H$28</f>
        <v/>
      </c>
      <c r="BW715" s="1865"/>
      <c r="BX715" s="1816" t="inlineStr">
        <is>
          <t>Close to ear</t>
        </is>
      </c>
      <c r="BY715" s="1891"/>
      <c r="BZ715" s="1865"/>
      <c r="CA715" s="902" t="str">
        <f>IF(CC715="N/A","N/A",CA714)</f>
        <v>N/A</v>
      </c>
      <c r="CB715" s="200">
        <v>0</v>
      </c>
      <c r="CC715" s="902">
        <f>IF(COUNT('Conducted 5G'!$AH$3:$AH$20)=0,376000,INDEX('Conducted 5G'!$T$3:$T$20,MATCH(MAX('Conducted 5G'!$AH$3:$AH$20),'Conducted 5G'!$AH$3:$AH$20,0)))</f>
        <v>376000</v>
      </c>
      <c r="CD715" s="902">
        <f>IF(COUNT('Conducted 5G'!$AH$3:$AH$20)=0,1880,INDEX('Conducted 5G'!$U$3:$U$20,MATCH(MAX('Conducted 5G'!$AH$3:$AH$20),'Conducted 5G'!$AH$3:$AH$20,0)))</f>
        <v>1880</v>
      </c>
      <c r="CE715" s="7234"/>
      <c r="CF715" s="7234"/>
      <c r="CG715" s="6706"/>
      <c r="CH715" s="6706"/>
      <c r="CI715" s="225">
        <f>BY715</f>
        <v/>
      </c>
      <c r="CJ715" s="237">
        <f>BZ715</f>
        <v/>
      </c>
      <c r="CK715" s="223">
        <f>CA715</f>
        <v/>
      </c>
      <c r="CL715" s="237">
        <f>CC715</f>
        <v/>
      </c>
      <c r="CM715" s="237">
        <f>CD715</f>
        <v/>
      </c>
      <c r="CN715" s="1527"/>
      <c r="CO715" s="1579"/>
      <c r="CP715" s="7214">
        <f>IF(CF715=""," ",IF(ABS(CE715-CF715)&lt;=0.1,"Valid","Not valid"))</f>
        <v/>
      </c>
      <c r="CQ715" s="1674">
        <f> IF(CE715="","",IF(AND(CE715&lt;&gt;"",CF715=""),IF(CE715&gt;=0.8,"Medir+Sig Max","No"),IF(CF715&lt;&gt;"",IF(CF715&gt;=0.8,"Medir+Sig Max","No"),"")))</f>
        <v/>
      </c>
      <c r="CR715" s="6927">
        <f>IF(UPPER('SAR FCC-ISED'!$CQ$1)="X",IF(CF715=""," ",IF((ABS(CE715)&lt;5)*AND(ABS(CF715)&lt;5)*AND(ABS(CT715)&lt;5),"Solo si es max","Medir")),IF(CF715=""," ",IF((ABS(CE715)&lt;1)*AND(ABS(CF715)&lt;1)*AND(ABS(CT715)&lt;1),"Solo si es max","Medir")))</f>
        <v/>
      </c>
      <c r="CS715" s="1674"/>
      <c r="CT715" s="220">
        <f>IF(CO715="",IF(AND(CE715="",CF715=""),"",IF(CF715="",IF(DQ715&gt;1,ROUND(DQ715*CE715,3),CE715),IF(DQ715&gt;1,ROUND(DQ715*CF715,3),CF715))),IF(AND(CE715="",CF715=""),"",IF(CF715="",IF(DQ715&gt;1,ROUND(DQ715*CE715*(1/(CO715)),3),CE715*(1/(CO715))),IF(DQ715&gt;1,ROUND(DQ715*CF715*(1/(CO715)),3),CF715*(1/(CO715))))))</f>
        <v/>
      </c>
      <c r="CU715" s="224">
        <f>BY715</f>
        <v/>
      </c>
      <c r="CV715" s="237">
        <f>BZ715</f>
        <v/>
      </c>
      <c r="CW715" s="237">
        <f>CA715</f>
        <v/>
      </c>
      <c r="CX715" s="224">
        <f>CC715</f>
        <v/>
      </c>
      <c r="CY715" s="237">
        <f>CD715</f>
        <v/>
      </c>
      <c r="CZ715" s="7474">
        <f>IF(COUNTIF(Overview!K12:K14,TRUE)&gt;0,1.6,IF(COUNTIF(Overview!L12:L14,TRUE)&gt;0,8,0))</f>
        <v/>
      </c>
      <c r="DA715" s="1788"/>
      <c r="DB715" s="7483"/>
      <c r="DC715" s="844">
        <f>IF(CT715="","",IF(CT715&gt;CZ715,"Fail","Pass"))</f>
        <v/>
      </c>
      <c r="DD715" s="402"/>
      <c r="DE715" s="1565">
        <f>MyTimestamp(DC715)</f>
        <v/>
      </c>
      <c r="DF715" s="1531">
        <f>IF(COUNT(CE715:CH715)=1,15,IF(COUNT(CE715:CH715)=0,0,30))</f>
        <v/>
      </c>
      <c r="DG715" s="1532">
        <f>IF(DF715=0,0,2)</f>
        <v/>
      </c>
      <c r="DH715" s="1866"/>
      <c r="DI715" s="1866"/>
      <c r="DJ715" s="1863"/>
      <c r="DK715" s="1789"/>
      <c r="DL715" s="1574">
        <f>10^(CN715/20)*100-100</f>
        <v/>
      </c>
      <c r="DM715" s="973"/>
      <c r="DN715" s="769"/>
      <c r="DO715" s="973">
        <f>IF(DM715="","",10^(DM715/10))</f>
        <v/>
      </c>
      <c r="DP715" s="973">
        <f>IF(ISNUMBER(DN715)=FALSE,"",10^(DN715/10))</f>
        <v/>
      </c>
      <c r="DQ715" s="1578">
        <f>IF(AND(ISNUMBER(DO715),ISNUMBER(DP715)),IF(DO715/DP715&gt;1,ROUND((DO715)/DP715,3),1),1)</f>
        <v/>
      </c>
      <c r="DR715" s="1541"/>
      <c r="DS715" s="1541"/>
      <c r="DT715" s="1541"/>
      <c r="DU715" s="1541"/>
      <c r="DV715" s="1541"/>
      <c r="DW715" s="1541"/>
      <c r="DX715" s="1541"/>
      <c r="DY715" s="1541"/>
      <c r="DZ715" s="1541"/>
      <c r="EA715" s="1541"/>
      <c r="EB715" s="1541"/>
      <c r="EC715" s="1541"/>
      <c r="ED715" s="1541"/>
      <c r="EE715" s="1541"/>
      <c r="EF715" s="1541"/>
      <c r="EG715" s="1541"/>
      <c r="EH715" s="1541"/>
      <c r="EI715" s="1541"/>
      <c r="EJ715" s="1541"/>
      <c r="EK715" s="1541"/>
      <c r="EL715" s="1541"/>
      <c r="EM715" s="1541"/>
      <c r="EN715" s="1541"/>
      <c r="EO715" s="1541"/>
      <c r="EP715" s="1541"/>
      <c r="EQ715" s="1541"/>
      <c r="ER715" s="1541"/>
      <c r="ES715" s="1541"/>
      <c r="ET715" s="1541"/>
      <c r="EU715" s="1541"/>
      <c r="EV715" s="1541"/>
    </row>
    <row r="716" customFormat="1" ht="12.75" s="396" x14ac:dyDescent="0.2">
      <c r="A716" s="1541"/>
      <c r="B716" s="1541"/>
      <c r="C716"/>
      <c r="D716" s="1486"/>
      <c r="E716" s="1486"/>
      <c r="F716" s="672">
        <v>5.4</v>
      </c>
      <c r="G716" s="1497"/>
      <c r="H716" s="130">
        <f>BV716</f>
        <v/>
      </c>
      <c r="I716" s="130">
        <f>BW716</f>
        <v/>
      </c>
      <c r="J716" s="1299" t="inlineStr">
        <is>
          <t>5G</t>
        </is>
      </c>
      <c r="K716" s="1299" t="inlineStr">
        <is>
          <t>n2</t>
        </is>
      </c>
      <c r="L716" s="115"/>
      <c r="M716" s="130"/>
      <c r="N716" s="119"/>
      <c r="O716" s="131"/>
      <c r="P716" s="6597"/>
      <c r="Q716" s="131"/>
      <c r="R716" s="131"/>
      <c r="S716" s="130"/>
      <c r="T716" s="130">
        <v>376000</v>
      </c>
      <c r="U716" s="6593">
        <v>1880</v>
      </c>
      <c r="V716" s="119"/>
      <c r="W716" s="1305"/>
      <c r="X716" s="119"/>
      <c r="Y716" s="119"/>
      <c r="Z716" s="119"/>
      <c r="AA716" s="115"/>
      <c r="AB716" s="115"/>
      <c r="AC716" s="1300">
        <f>IF(OR(BX716="Close to Ear",BX716="Close to Head"),"Head",IF(BX716="Extremity","Extremity","Body"))</f>
        <v/>
      </c>
      <c r="AD716" s="1301">
        <f>CA716</f>
        <v/>
      </c>
      <c r="AE716" s="1299">
        <f>CB716</f>
        <v/>
      </c>
      <c r="AF716" s="115"/>
      <c r="AG716" s="1302">
        <f>IF(OR(AZ716="",BA716=""),"N/A",IF(DC716="Pass","P","F"))</f>
        <v/>
      </c>
      <c r="AH716" s="129"/>
      <c r="AI716" s="129"/>
      <c r="AJ716" s="129"/>
      <c r="AK716" s="119"/>
      <c r="AL716" s="115"/>
      <c r="AM716" s="119"/>
      <c r="AN716" s="119"/>
      <c r="AO716" s="692"/>
      <c r="AP716" s="692"/>
      <c r="AQ716" s="692"/>
      <c r="AR716" s="692"/>
      <c r="AS716" s="692"/>
      <c r="AT716" s="1303">
        <f>IF(AC716="Extremity",IF(CG716="","",CG716),"")</f>
        <v/>
      </c>
      <c r="AU716" s="1303">
        <f>IF(AC716="Extremity",IF(CH716="","",CH716),"")</f>
        <v/>
      </c>
      <c r="AV716" s="1304">
        <f>IF(AC716="Extremity","",IF(CE716="","",CE716))</f>
        <v/>
      </c>
      <c r="AW716" s="1304">
        <f>IF(AD716="Extremity","",IF(CF716="","",CF716))</f>
        <v/>
      </c>
      <c r="AX716" s="1305">
        <f>DL716</f>
        <v/>
      </c>
      <c r="AY716" s="1305">
        <f>DQ716</f>
        <v/>
      </c>
      <c r="AZ716" s="3377">
        <f>IF(AC716="Extremity",IF(DA716="","",DA716),"")</f>
        <v/>
      </c>
      <c r="BA716" s="3378">
        <f>IF(AC716="Extremity","",IF(CT716="","",CT716))</f>
        <v/>
      </c>
      <c r="BB716" s="1305">
        <f>IF(AC716="Extremity",IF(DB716="","",DB716),"")</f>
        <v/>
      </c>
      <c r="BC716" s="1304">
        <f>IF(AC716="Extremity","",IF(CZ716="","",CZ716))</f>
        <v/>
      </c>
      <c r="BD716" s="1305">
        <f>DD716</f>
        <v/>
      </c>
      <c r="BE716" s="132">
        <f>DE716</f>
        <v/>
      </c>
      <c r="BF716" s="133">
        <f>DF716*60</f>
        <v/>
      </c>
      <c r="BG716" s="121">
        <f>BE716</f>
        <v/>
      </c>
      <c r="BH716" s="133">
        <f>DG716*60</f>
        <v/>
      </c>
      <c r="BI716" s="133">
        <f>DH716</f>
        <v/>
      </c>
      <c r="BJ716" s="117"/>
      <c r="BK716" s="812">
        <f>Overview!$E$7</f>
        <v/>
      </c>
      <c r="BL716" s="117"/>
      <c r="BM716" s="834">
        <f>DI716</f>
        <v/>
      </c>
      <c r="BN716" s="812">
        <f>Overview!$P$153</f>
        <v/>
      </c>
      <c r="BO716" s="117"/>
      <c r="BP716" s="117"/>
      <c r="BQ716" s="115"/>
      <c r="BR716" s="1478"/>
      <c r="BS716" s="1541"/>
      <c r="BT716" s="1889" t="inlineStr">
        <is>
          <t>5G</t>
        </is>
      </c>
      <c r="BU716" s="1816" t="inlineStr">
        <is>
          <t>n2</t>
        </is>
      </c>
      <c r="BV716" s="595">
        <f>Overview!$H$28</f>
        <v/>
      </c>
      <c r="BW716" s="1865"/>
      <c r="BX716" s="1816" t="inlineStr">
        <is>
          <t>Close to ear</t>
        </is>
      </c>
      <c r="BY716" s="7260"/>
      <c r="BZ716" s="1865"/>
      <c r="CA716" s="857" t="str">
        <f>CA715</f>
        <v>N/A</v>
      </c>
      <c r="CB716" s="201">
        <v>0</v>
      </c>
      <c r="CC716" s="857">
        <f>IF(COUNT('Conducted 5G'!$AH$3:$AH$20)=0,376000,INDEX('Conducted 5G'!$T$3:$T$20,MATCH(MAX('Conducted 5G'!$AH$3:$AH$20),'Conducted 5G'!$AH$3:$AH$20,0)))</f>
        <v>376000</v>
      </c>
      <c r="CD716" s="857">
        <f>IF(COUNT('Conducted 5G'!$AH$3:$AH$20)=0,1880,INDEX('Conducted 5G'!$U$3:$U$20,MATCH(MAX('Conducted 5G'!$AH$3:$AH$20),'Conducted 5G'!$AH$3:$AH$20,0)))</f>
        <v>1880</v>
      </c>
      <c r="CE716" s="7234"/>
      <c r="CF716" s="7234"/>
      <c r="CG716" s="6706"/>
      <c r="CH716" s="6706"/>
      <c r="CI716" s="225">
        <f>BY716</f>
        <v/>
      </c>
      <c r="CJ716" s="237">
        <f>BZ716</f>
        <v/>
      </c>
      <c r="CK716" s="223">
        <f>CA716</f>
        <v/>
      </c>
      <c r="CL716" s="237">
        <f>CC716</f>
        <v/>
      </c>
      <c r="CM716" s="237">
        <f>CD716</f>
        <v/>
      </c>
      <c r="CN716" s="1527"/>
      <c r="CO716" s="1579"/>
      <c r="CP716" s="7214">
        <f>IF(CF716=""," ",IF(ABS(CE716-CF716)&lt;=0.1,"Valid","Not valid"))</f>
        <v/>
      </c>
      <c r="CQ716" s="1674">
        <f> IF(CE716="","",IF(AND(CE716&lt;&gt;"",CF716=""),IF(CE716&gt;=0.8,"Medir+Sig Max","No"),IF(CF716&lt;&gt;"",IF(CF716&gt;=0.8,"Medir+Sig Max","No"),"")))</f>
        <v/>
      </c>
      <c r="CR716" s="6927">
        <f>IF(UPPER('SAR FCC-ISED'!$CQ$1)="X",IF(CF716=""," ",IF((ABS(CE716)&lt;5)*AND(ABS(CF716)&lt;5)*AND(ABS(CT716)&lt;5),"Solo si es max","Medir")),IF(CF716=""," ",IF((ABS(CE716)&lt;1)*AND(ABS(CF716)&lt;1)*AND(ABS(CT716)&lt;1),"Solo si es max","Medir")))</f>
        <v/>
      </c>
      <c r="CS716" s="1674"/>
      <c r="CT716" s="220">
        <f>IF(CO716="",IF(AND(CE716="",CF716=""),"",IF(CF716="",IF(DQ716&gt;1,ROUND(DQ716*CE716,3),CE716),IF(DQ716&gt;1,ROUND(DQ716*CF716,3),CF716))),IF(AND(CE716="",CF716=""),"",IF(CF716="",IF(DQ716&gt;1,ROUND(DQ716*CE716*(1/(CO716)),3),CE716*(1/(CO716))),IF(DQ716&gt;1,ROUND(DQ716*CF716*(1/(CO716)),3),CF716*(1/(CO716))))))</f>
        <v/>
      </c>
      <c r="CU716" s="224">
        <f>BY716</f>
        <v/>
      </c>
      <c r="CV716" s="237">
        <f>BZ716</f>
        <v/>
      </c>
      <c r="CW716" s="237">
        <f>CA716</f>
        <v/>
      </c>
      <c r="CX716" s="224">
        <f>CC716</f>
        <v/>
      </c>
      <c r="CY716" s="237">
        <f>CD716</f>
        <v/>
      </c>
      <c r="CZ716" s="7474">
        <f>IF(COUNTIF(Overview!K12:K14,TRUE)&gt;0,1.6,IF(COUNTIF(Overview!L12:L14,TRUE)&gt;0,8,0))</f>
        <v/>
      </c>
      <c r="DA716" s="1788"/>
      <c r="DB716" s="7483"/>
      <c r="DC716" s="844">
        <f>IF(CT716="","",IF(CT716&gt;CZ716,"Fail","Pass"))</f>
        <v/>
      </c>
      <c r="DD716" s="402"/>
      <c r="DE716" s="1565">
        <f>MyTimestamp(DC716)</f>
        <v/>
      </c>
      <c r="DF716" s="1531">
        <f>IF(COUNT(CE716:CH716)=1,15,IF(COUNT(CE716:CH716)=0,0,30))</f>
        <v/>
      </c>
      <c r="DG716" s="1532">
        <f>IF(DF716=0,0,2)</f>
        <v/>
      </c>
      <c r="DH716" s="1866"/>
      <c r="DI716" s="1866"/>
      <c r="DJ716" s="1863"/>
      <c r="DK716" s="1789"/>
      <c r="DL716" s="1574">
        <f>10^(CN716/20)*100-100</f>
        <v/>
      </c>
      <c r="DM716" s="973"/>
      <c r="DN716" s="771"/>
      <c r="DO716" s="973">
        <f>IF(DM716="","",10^(DM716/10))</f>
        <v/>
      </c>
      <c r="DP716" s="973">
        <f>IF(ISNUMBER(DN716)=FALSE,"",10^(DN716/10))</f>
        <v/>
      </c>
      <c r="DQ716" s="1578">
        <f>IF(AND(ISNUMBER(DO716),ISNUMBER(DP716)),IF(DO716/DP716&gt;1,ROUND((DO716)/DP716,3),1),1)</f>
        <v/>
      </c>
      <c r="DR716" s="1541"/>
      <c r="DS716" s="1541"/>
      <c r="DT716" s="1541"/>
      <c r="DU716" s="1541"/>
      <c r="DV716" s="1541"/>
      <c r="DW716" s="1541"/>
      <c r="DX716" s="1541"/>
      <c r="DY716" s="1541"/>
      <c r="DZ716" s="1541"/>
      <c r="EA716" s="1541"/>
      <c r="EB716" s="1541"/>
      <c r="EC716" s="1541"/>
      <c r="ED716" s="1541"/>
      <c r="EE716" s="1541"/>
      <c r="EF716" s="1541"/>
      <c r="EG716" s="1541"/>
      <c r="EH716" s="1541"/>
      <c r="EI716" s="1541"/>
      <c r="EJ716" s="1541"/>
      <c r="EK716" s="1541"/>
      <c r="EL716" s="1541"/>
      <c r="EM716" s="1541"/>
      <c r="EN716" s="1541"/>
      <c r="EO716" s="1541"/>
      <c r="EP716" s="1541"/>
      <c r="EQ716" s="1541"/>
      <c r="ER716" s="1541"/>
      <c r="ES716" s="1541"/>
      <c r="ET716" s="1541"/>
      <c r="EU716" s="1541"/>
      <c r="EV716" s="1541"/>
    </row>
    <row r="717" customFormat="1" ht="12.75" s="396" x14ac:dyDescent="0.2">
      <c r="A717" s="1541"/>
      <c r="B717" s="1541"/>
      <c r="C717"/>
      <c r="D717" s="1486"/>
      <c r="E717" s="1486"/>
      <c r="F717" s="672">
        <v>5.4</v>
      </c>
      <c r="G717" s="1497"/>
      <c r="H717" s="130">
        <f>BV717</f>
        <v/>
      </c>
      <c r="I717" s="130">
        <f>BW717</f>
        <v/>
      </c>
      <c r="J717" s="1299" t="inlineStr">
        <is>
          <t>5G</t>
        </is>
      </c>
      <c r="K717" s="1299" t="inlineStr">
        <is>
          <t>n2</t>
        </is>
      </c>
      <c r="L717" s="115"/>
      <c r="M717" s="130"/>
      <c r="N717" s="119"/>
      <c r="O717" s="131"/>
      <c r="P717" s="6597"/>
      <c r="Q717" s="131"/>
      <c r="R717" s="131"/>
      <c r="S717" s="130"/>
      <c r="T717" s="130">
        <v>376000</v>
      </c>
      <c r="U717" s="6593">
        <v>1880</v>
      </c>
      <c r="V717" s="119"/>
      <c r="W717" s="1305"/>
      <c r="X717" s="119"/>
      <c r="Y717" s="119"/>
      <c r="Z717" s="119"/>
      <c r="AA717" s="115"/>
      <c r="AB717" s="115"/>
      <c r="AC717" s="1300">
        <f>IF(OR(BX717="Close to Ear",BX717="Close to Head"),"Head",IF(BX717="Extremity","Extremity","Body"))</f>
        <v/>
      </c>
      <c r="AD717" s="1301">
        <f>CA717</f>
        <v/>
      </c>
      <c r="AE717" s="1299">
        <f>CB717</f>
        <v/>
      </c>
      <c r="AF717" s="115"/>
      <c r="AG717" s="1302">
        <f>IF(OR(AZ717="",BA717=""),"N/A",IF(DC717="Pass","P","F"))</f>
        <v/>
      </c>
      <c r="AH717" s="129"/>
      <c r="AI717" s="129"/>
      <c r="AJ717" s="129"/>
      <c r="AK717" s="119"/>
      <c r="AL717" s="115"/>
      <c r="AM717" s="119"/>
      <c r="AN717" s="119"/>
      <c r="AO717" s="692"/>
      <c r="AP717" s="692"/>
      <c r="AQ717" s="692"/>
      <c r="AR717" s="692"/>
      <c r="AS717" s="692"/>
      <c r="AT717" s="1303">
        <f>IF(AC717="Extremity",IF(CG717="","",CG717),"")</f>
        <v/>
      </c>
      <c r="AU717" s="1303">
        <f>IF(AC717="Extremity",IF(CH717="","",CH717),"")</f>
        <v/>
      </c>
      <c r="AV717" s="1304">
        <f>IF(AC717="Extremity","",IF(CE717="","",CE717))</f>
        <v/>
      </c>
      <c r="AW717" s="1304">
        <f>IF(AD717="Extremity","",IF(CF717="","",CF717))</f>
        <v/>
      </c>
      <c r="AX717" s="1305">
        <f>DL717</f>
        <v/>
      </c>
      <c r="AY717" s="1305">
        <f>DQ717</f>
        <v/>
      </c>
      <c r="AZ717" s="3377">
        <f>IF(AC717="Extremity",IF(DA717="","",DA717),"")</f>
        <v/>
      </c>
      <c r="BA717" s="3378">
        <f>IF(AC717="Extremity","",IF(CT717="","",CT717))</f>
        <v/>
      </c>
      <c r="BB717" s="1305">
        <f>IF(AC717="Extremity",IF(DB717="","",DB717),"")</f>
        <v/>
      </c>
      <c r="BC717" s="1304">
        <f>IF(AC717="Extremity","",IF(CZ717="","",CZ717))</f>
        <v/>
      </c>
      <c r="BD717" s="1305">
        <f>DD717</f>
        <v/>
      </c>
      <c r="BE717" s="132">
        <f>DE717</f>
        <v/>
      </c>
      <c r="BF717" s="133">
        <f>DF717*60</f>
        <v/>
      </c>
      <c r="BG717" s="121">
        <f>BE717</f>
        <v/>
      </c>
      <c r="BH717" s="133">
        <f>DG717*60</f>
        <v/>
      </c>
      <c r="BI717" s="133">
        <f>DH717</f>
        <v/>
      </c>
      <c r="BJ717" s="117"/>
      <c r="BK717" s="812">
        <f>Overview!$E$7</f>
        <v/>
      </c>
      <c r="BL717" s="117"/>
      <c r="BM717" s="834">
        <f>DI717</f>
        <v/>
      </c>
      <c r="BN717" s="812">
        <f>Overview!$P$153</f>
        <v/>
      </c>
      <c r="BO717" s="117"/>
      <c r="BP717" s="117"/>
      <c r="BQ717" s="115"/>
      <c r="BR717" s="1478"/>
      <c r="BS717" s="1541"/>
      <c r="BT717" s="1889" t="inlineStr">
        <is>
          <t>5G</t>
        </is>
      </c>
      <c r="BU717" s="1816" t="inlineStr">
        <is>
          <t>n2</t>
        </is>
      </c>
      <c r="BV717" s="595">
        <f>Overview!$H$28</f>
        <v/>
      </c>
      <c r="BW717" s="1865"/>
      <c r="BX717" s="1816" t="inlineStr">
        <is>
          <t>Close to ear</t>
        </is>
      </c>
      <c r="BY717" s="7283"/>
      <c r="BZ717" s="1865"/>
      <c r="CA717" s="849" t="str">
        <f>IF(BY717="N/A","N/A",CONCATENATE(CA714," - Variability"))</f>
        <v>N/A</v>
      </c>
      <c r="CB717" s="200">
        <v>0</v>
      </c>
      <c r="CC717" s="849">
        <f>IF(COUNT('Conducted 5G'!$AH$3:$AH$20)=0,376000,INDEX('Conducted 5G'!$T$3:$T$20,MATCH(MAX('Conducted 5G'!$AH$3:$AH$20),'Conducted 5G'!$AH$3:$AH$20,0)))</f>
        <v>376000</v>
      </c>
      <c r="CD717" s="849">
        <f>IF(COUNT('Conducted 5G'!$AH$3:$AH$20)=0,1880,INDEX('Conducted 5G'!$U$3:$U$20,MATCH(MAX('Conducted 5G'!$AH$3:$AH$20),'Conducted 5G'!$AH$3:$AH$20,0)))</f>
        <v>1880</v>
      </c>
      <c r="CE717" s="7234"/>
      <c r="CF717" s="7234"/>
      <c r="CG717" s="6706"/>
      <c r="CH717" s="6706"/>
      <c r="CI717" s="225">
        <f>BY717</f>
        <v/>
      </c>
      <c r="CJ717" s="237">
        <f>BZ717</f>
        <v/>
      </c>
      <c r="CK717" s="223">
        <f>CA717</f>
        <v/>
      </c>
      <c r="CL717" s="237">
        <f>CC717</f>
        <v/>
      </c>
      <c r="CM717" s="237">
        <f>CD717</f>
        <v/>
      </c>
      <c r="CN717" s="1527"/>
      <c r="CO717" s="1579"/>
      <c r="CP717" s="7214">
        <f>IF(CF717=""," ",IF(ABS(CE717-CF717)&lt;=0.1,"Valid","Not valid"))</f>
        <v/>
      </c>
      <c r="CQ717" s="1674">
        <f> IF(CE717="","",IF(AND(CE717&lt;&gt;"",CF717=""),IF(CE717&gt;=0.8,"Medir+Sig Max","No"),IF(CF717&lt;&gt;"",IF(CF717&gt;=0.8,"Medir+Sig Max","No"),"")))</f>
        <v/>
      </c>
      <c r="CR717" s="6927">
        <f>IF(UPPER('SAR FCC-ISED'!$CQ$1)="X",IF(CF717=""," ",IF((ABS(CE717)&lt;5)*AND(ABS(CF717)&lt;5)*AND(ABS(CT717)&lt;5),"Solo si es max","Medir")),IF(CF717=""," ",IF((ABS(CE717)&lt;1)*AND(ABS(CF717)&lt;1)*AND(ABS(CT717)&lt;1),"Solo si es max","Medir")))</f>
        <v/>
      </c>
      <c r="CS717" s="1674">
        <f>IF(CF717="","",IF(MAX(CF705:CF716)=0,"",IF(AND(CF717&lt;=1.45,(CF717/MAX(CF705:CF716))&lt;=1.2,(CF717/MAX(CF705:CF716))&gt;=0.8),"Válido","REPETIR VAR")))</f>
        <v/>
      </c>
      <c r="CT717" s="220">
        <f>IF(CO717="",IF(AND(CE717="",CF717=""),"",IF(CF717="",IF(DQ717&gt;1,ROUND(DQ717*CE717,3),CE717),IF(DQ717&gt;1,ROUND(DQ717*CF717,3),CF717))),IF(AND(CE717="",CF717=""),"",IF(CF717="",IF(DQ717&gt;1,ROUND(DQ717*CE717*(1/(CO717)),3),CE717*(1/(CO717))),IF(DQ717&gt;1,ROUND(DQ717*CF717*(1/(CO717)),3),CF717*(1/(CO717))))))</f>
        <v/>
      </c>
      <c r="CU717" s="224">
        <f>BY717</f>
        <v/>
      </c>
      <c r="CV717" s="237">
        <f>BZ717</f>
        <v/>
      </c>
      <c r="CW717" s="237">
        <f>CA717</f>
        <v/>
      </c>
      <c r="CX717" s="224">
        <f>CC717</f>
        <v/>
      </c>
      <c r="CY717" s="237">
        <f>CD717</f>
        <v/>
      </c>
      <c r="CZ717" s="7474">
        <f>IF(COUNTIF(Overview!K12:K14,TRUE)&gt;0,1.6,IF(COUNTIF(Overview!L12:L14,TRUE)&gt;0,8,0))</f>
        <v/>
      </c>
      <c r="DA717" s="1788"/>
      <c r="DB717" s="7483"/>
      <c r="DC717" s="844">
        <f>IF(CT717="","",IF(CT717&gt;CZ717,"Fail","Pass"))</f>
        <v/>
      </c>
      <c r="DD717" s="402"/>
      <c r="DE717" s="1565">
        <f>MyTimestamp(DC717)</f>
        <v/>
      </c>
      <c r="DF717" s="1531">
        <f>IF(COUNT(CE717:CH717)=1,15,IF(COUNT(CE717:CH717)=0,0,30))</f>
        <v/>
      </c>
      <c r="DG717" s="1532">
        <f>IF(DF717=0,0,2)</f>
        <v/>
      </c>
      <c r="DH717" s="1866"/>
      <c r="DI717" s="1866"/>
      <c r="DJ717" s="1863"/>
      <c r="DK717" s="1789"/>
      <c r="DL717" s="1574">
        <f>10^(CN717/20)*100-100</f>
        <v/>
      </c>
      <c r="DM717" s="973"/>
      <c r="DN717" s="772"/>
      <c r="DO717" s="973">
        <f>IF(DM717="","",10^(DM717/10))</f>
        <v/>
      </c>
      <c r="DP717" s="973">
        <f>IF(ISNUMBER(DN717)=FALSE,"",10^(DN717/10))</f>
        <v/>
      </c>
      <c r="DQ717" s="1578">
        <f>IF(AND(ISNUMBER(DO717),ISNUMBER(DP717)),IF(DO717/DP717&gt;1,ROUND((DO717)/DP717,3),1),1)</f>
        <v/>
      </c>
      <c r="DR717" s="1541"/>
      <c r="DS717" s="1541"/>
      <c r="DT717" s="1541"/>
      <c r="DU717" s="1541"/>
      <c r="DV717" s="1541"/>
      <c r="DW717" s="1541"/>
      <c r="DX717" s="1541"/>
      <c r="DY717" s="1541"/>
      <c r="DZ717" s="1541"/>
      <c r="EA717" s="1541"/>
      <c r="EB717" s="1541"/>
      <c r="EC717" s="1541"/>
      <c r="ED717" s="1541"/>
      <c r="EE717" s="1541"/>
      <c r="EF717" s="1541"/>
      <c r="EG717" s="1541"/>
      <c r="EH717" s="1541"/>
      <c r="EI717" s="1541"/>
      <c r="EJ717" s="1541"/>
      <c r="EK717" s="1541"/>
      <c r="EL717" s="1541"/>
      <c r="EM717" s="1541"/>
      <c r="EN717" s="1541"/>
      <c r="EO717" s="1541"/>
      <c r="EP717" s="1541"/>
      <c r="EQ717" s="1541"/>
      <c r="ER717" s="1541"/>
      <c r="ES717" s="1541"/>
      <c r="ET717" s="1541"/>
      <c r="EU717" s="1541"/>
      <c r="EV717" s="1541"/>
    </row>
    <row r="718" customFormat="1" ht="12.75" s="396" x14ac:dyDescent="0.2">
      <c r="A718" s="1541"/>
      <c r="B718" s="1541"/>
      <c r="C718"/>
      <c r="D718" s="1486"/>
      <c r="E718" s="1486"/>
      <c r="F718" s="672">
        <v>5.4</v>
      </c>
      <c r="G718" s="1497"/>
      <c r="H718" s="130">
        <f>BV718</f>
        <v/>
      </c>
      <c r="I718" s="130">
        <f>BW718</f>
        <v/>
      </c>
      <c r="J718" s="1299" t="inlineStr">
        <is>
          <t>5G</t>
        </is>
      </c>
      <c r="K718" s="1299" t="inlineStr">
        <is>
          <t>n2</t>
        </is>
      </c>
      <c r="L718" s="115"/>
      <c r="M718" s="130"/>
      <c r="N718" s="119"/>
      <c r="O718" s="131"/>
      <c r="P718" s="6597"/>
      <c r="Q718" s="131"/>
      <c r="R718" s="131"/>
      <c r="S718" s="130"/>
      <c r="T718" s="130">
        <v>376000</v>
      </c>
      <c r="U718" s="6593">
        <v>1880</v>
      </c>
      <c r="V718" s="119"/>
      <c r="W718" s="1305"/>
      <c r="X718" s="119"/>
      <c r="Y718" s="119"/>
      <c r="Z718" s="119"/>
      <c r="AA718" s="115"/>
      <c r="AB718" s="115"/>
      <c r="AC718" s="1300">
        <f>IF(OR(BX718="Close to Ear",BX718="Close to Head"),"Head",IF(BX718="Extremity","Extremity","Body"))</f>
        <v/>
      </c>
      <c r="AD718" s="1301">
        <f>CA718</f>
        <v/>
      </c>
      <c r="AE718" s="1299">
        <f>CB718</f>
        <v/>
      </c>
      <c r="AF718" s="115"/>
      <c r="AG718" s="1302">
        <f>IF(OR(AZ718="",BA718=""),"N/A",IF(DC718="Pass","P","F"))</f>
        <v/>
      </c>
      <c r="AH718" s="129"/>
      <c r="AI718" s="129"/>
      <c r="AJ718" s="129"/>
      <c r="AK718" s="119"/>
      <c r="AL718" s="115"/>
      <c r="AM718" s="119"/>
      <c r="AN718" s="119"/>
      <c r="AO718" s="692"/>
      <c r="AP718" s="692"/>
      <c r="AQ718" s="692"/>
      <c r="AR718" s="692"/>
      <c r="AS718" s="692"/>
      <c r="AT718" s="1303">
        <f>IF(AC718="Extremity",IF(CG718="","",CG718),"")</f>
        <v/>
      </c>
      <c r="AU718" s="1303">
        <f>IF(AC718="Extremity",IF(CH718="","",CH718),"")</f>
        <v/>
      </c>
      <c r="AV718" s="1304">
        <f>IF(AC718="Extremity","",IF(CE718="","",CE718))</f>
        <v/>
      </c>
      <c r="AW718" s="1304">
        <f>IF(AD718="Extremity","",IF(CF718="","",CF718))</f>
        <v/>
      </c>
      <c r="AX718" s="1305">
        <f>DL718</f>
        <v/>
      </c>
      <c r="AY718" s="1305">
        <f>DQ718</f>
        <v/>
      </c>
      <c r="AZ718" s="3377">
        <f>IF(AC718="Extremity",IF(DA718="","",DA718),"")</f>
        <v/>
      </c>
      <c r="BA718" s="3378">
        <f>IF(AC718="Extremity","",IF(CT718="","",CT718))</f>
        <v/>
      </c>
      <c r="BB718" s="1305">
        <f>IF(AC718="Extremity",IF(DB718="","",DB718),"")</f>
        <v/>
      </c>
      <c r="BC718" s="1304">
        <f>IF(AC718="Extremity","",IF(CZ718="","",CZ718))</f>
        <v/>
      </c>
      <c r="BD718" s="1305">
        <f>DD718</f>
        <v/>
      </c>
      <c r="BE718" s="132">
        <f>DE718</f>
        <v/>
      </c>
      <c r="BF718" s="133">
        <f>DF718*60</f>
        <v/>
      </c>
      <c r="BG718" s="121">
        <f>BE718</f>
        <v/>
      </c>
      <c r="BH718" s="133">
        <f>DG718*60</f>
        <v/>
      </c>
      <c r="BI718" s="133">
        <f>DH718</f>
        <v/>
      </c>
      <c r="BJ718" s="117"/>
      <c r="BK718" s="812">
        <f>Overview!$E$7</f>
        <v/>
      </c>
      <c r="BL718" s="117"/>
      <c r="BM718" s="834">
        <f>DI718</f>
        <v/>
      </c>
      <c r="BN718" s="812">
        <f>Overview!$P$153</f>
        <v/>
      </c>
      <c r="BO718" s="117"/>
      <c r="BP718" s="117"/>
      <c r="BQ718" s="115"/>
      <c r="BR718" s="1478"/>
      <c r="BS718" s="1541"/>
      <c r="BT718" s="1889" t="inlineStr">
        <is>
          <t>5G</t>
        </is>
      </c>
      <c r="BU718" s="1816" t="inlineStr">
        <is>
          <t>n2</t>
        </is>
      </c>
      <c r="BV718" s="595">
        <f>Overview!$H$28</f>
        <v/>
      </c>
      <c r="BW718" s="1865"/>
      <c r="BX718" s="1816" t="inlineStr">
        <is>
          <t>Close to ear</t>
        </is>
      </c>
      <c r="BY718" s="424"/>
      <c r="BZ718" s="1865"/>
      <c r="CA718" s="1673" t="str">
        <f>IF(CF717&gt;=1.45,CONCATENATE(CA714," - Variability2"),"N/A")</f>
        <v>N/A</v>
      </c>
      <c r="CB718" s="200">
        <v>0</v>
      </c>
      <c r="CC718" s="1673">
        <f>IF(COUNT('Conducted 5G'!$AH$3:$AH$20)=0,376000,INDEX('Conducted 5G'!$T$3:$T$20,MATCH(MAX('Conducted 5G'!$AH$3:$AH$20),'Conducted 5G'!$AH$3:$AH$20,0)))</f>
        <v>376000</v>
      </c>
      <c r="CD718" s="1673">
        <f>IF(COUNT('Conducted 5G'!$AH$3:$AH$20)=0,1880,INDEX('Conducted 5G'!$U$3:$U$20,MATCH(MAX('Conducted 5G'!$AH$3:$AH$20),'Conducted 5G'!$AH$3:$AH$20,0)))</f>
        <v>1880</v>
      </c>
      <c r="CE718" s="7234"/>
      <c r="CF718" s="7234"/>
      <c r="CG718" s="6706"/>
      <c r="CH718" s="6706"/>
      <c r="CI718" s="225">
        <f>BY718</f>
        <v/>
      </c>
      <c r="CJ718" s="237">
        <f>BZ718</f>
        <v/>
      </c>
      <c r="CK718" s="223">
        <f>CA718</f>
        <v/>
      </c>
      <c r="CL718" s="237">
        <f>CC718</f>
        <v/>
      </c>
      <c r="CM718" s="237">
        <f>CD718</f>
        <v/>
      </c>
      <c r="CN718" s="1527"/>
      <c r="CO718" s="1579"/>
      <c r="CP718" s="7214">
        <f>IF(CF718=""," ",IF(ABS(CE718-CF718)&lt;=0.1,"Valid","Not valid"))</f>
        <v/>
      </c>
      <c r="CQ718" s="1674">
        <f> IF(CE718="","",IF(AND(CE718&lt;&gt;"",CF718=""),IF(CE718&gt;=0.8,"Medir+Sig Max","No"),IF(CF718&lt;&gt;"",IF(CF718&gt;=0.8,"Medir+Sig Max","No"),"")))</f>
        <v/>
      </c>
      <c r="CR718" s="6927">
        <f>IF(UPPER('SAR FCC-ISED'!$CQ$1)="X",IF(CF718=""," ",IF((ABS(CE718)&lt;5)*AND(ABS(CF718)&lt;5)*AND(ABS(CT718)&lt;5),"Solo si es max","Medir")),IF(CF718=""," ",IF((ABS(CE718)&lt;1)*AND(ABS(CF718)&lt;1)*AND(ABS(CT718)&lt;1),"Solo si es max","Medir")))</f>
        <v/>
      </c>
      <c r="CS718" s="1674"/>
      <c r="CT718" s="220">
        <f>IF(CO718="",IF(AND(CE718="",CF718=""),"",IF(CF718="",IF(DQ718&gt;1,ROUND(DQ718*CE718,3),CE718),IF(DQ718&gt;1,ROUND(DQ718*CF718,3),CF718))),IF(AND(CE718="",CF718=""),"",IF(CF718="",IF(DQ718&gt;1,ROUND(DQ718*CE718*(1/(CO718)),3),CE718*(1/(CO718))),IF(DQ718&gt;1,ROUND(DQ718*CF718*(1/(CO718)),3),CF718*(1/(CO718))))))</f>
        <v/>
      </c>
      <c r="CU718" s="224">
        <f>BY718</f>
        <v/>
      </c>
      <c r="CV718" s="237">
        <f>BZ718</f>
        <v/>
      </c>
      <c r="CW718" s="237">
        <f>CA718</f>
        <v/>
      </c>
      <c r="CX718" s="224">
        <f>CC718</f>
        <v/>
      </c>
      <c r="CY718" s="237">
        <f>CD718</f>
        <v/>
      </c>
      <c r="CZ718" s="7474">
        <f>IF(COUNTIF(Overview!K12:K14,TRUE)&gt;0,1.6,IF(COUNTIF(Overview!L12:L14,TRUE)&gt;0,8,0))</f>
        <v/>
      </c>
      <c r="DA718" s="1788"/>
      <c r="DB718" s="7483"/>
      <c r="DC718" s="844">
        <f>IF(CT718="","",IF(CT718&gt;CZ718,"Fail","Pass"))</f>
        <v/>
      </c>
      <c r="DD718" s="402"/>
      <c r="DE718" s="1565">
        <f>MyTimestamp(DC718)</f>
        <v/>
      </c>
      <c r="DF718" s="1531">
        <f>IF(COUNT(CE718:CH718)=1,15,IF(COUNT(CE718:CH718)=0,0,30))</f>
        <v/>
      </c>
      <c r="DG718" s="1532">
        <f>IF(DF718=0,0,2)</f>
        <v/>
      </c>
      <c r="DH718" s="1866"/>
      <c r="DI718" s="1866"/>
      <c r="DJ718" s="1863"/>
      <c r="DK718" s="1789"/>
      <c r="DL718" s="1574">
        <f>10^(CN718/20)*100-100</f>
        <v/>
      </c>
      <c r="DM718" s="973"/>
      <c r="DN718" s="772"/>
      <c r="DO718" s="973">
        <f>IF(DM718="","",10^(DM718/10))</f>
        <v/>
      </c>
      <c r="DP718" s="973">
        <f>IF(ISNUMBER(DN718)=FALSE,"",10^(DN718/10))</f>
        <v/>
      </c>
      <c r="DQ718" s="1578">
        <f>IF(AND(ISNUMBER(DO718),ISNUMBER(DP718)),IF(DO718/DP718&gt;1,ROUND((DO718)/DP718,3),1),1)</f>
        <v/>
      </c>
      <c r="DR718" s="1541"/>
      <c r="DS718" s="1541"/>
      <c r="DT718" s="1541"/>
      <c r="DU718" s="1541"/>
      <c r="DV718" s="1541"/>
      <c r="DW718" s="1541"/>
      <c r="DX718" s="1541"/>
      <c r="DY718" s="1541"/>
      <c r="DZ718" s="1541"/>
      <c r="EA718" s="1541"/>
      <c r="EB718" s="1541"/>
      <c r="EC718" s="1541"/>
      <c r="ED718" s="1541"/>
      <c r="EE718" s="1541"/>
      <c r="EF718" s="1541"/>
      <c r="EG718" s="1541"/>
      <c r="EH718" s="1541"/>
      <c r="EI718" s="1541"/>
      <c r="EJ718" s="1541"/>
      <c r="EK718" s="1541"/>
      <c r="EL718" s="1541"/>
      <c r="EM718" s="1541"/>
      <c r="EN718" s="1541"/>
      <c r="EO718" s="1541"/>
      <c r="EP718" s="1541"/>
      <c r="EQ718" s="1541"/>
      <c r="ER718" s="1541"/>
      <c r="ES718" s="1541"/>
      <c r="ET718" s="1541"/>
      <c r="EU718" s="1541"/>
      <c r="EV718" s="1541"/>
    </row>
    <row r="719" customFormat="1" ht="12.75" s="396" x14ac:dyDescent="0.2">
      <c r="A719" s="1541"/>
      <c r="B719" s="1541"/>
      <c r="C719"/>
      <c r="D719" s="6590"/>
      <c r="E719" s="6590"/>
      <c r="F719" s="6591">
        <v>5.4</v>
      </c>
      <c r="G719" s="6592"/>
      <c r="H719" s="6593">
        <f>BV719</f>
        <v/>
      </c>
      <c r="I719" s="6593">
        <f>BW719</f>
        <v/>
      </c>
      <c r="J719" s="6594" t="inlineStr">
        <is>
          <t>5G</t>
        </is>
      </c>
      <c r="K719" s="6594" t="inlineStr">
        <is>
          <t>n2</t>
        </is>
      </c>
      <c r="L719" s="6595"/>
      <c r="M719" s="6593"/>
      <c r="N719" s="6596"/>
      <c r="O719" s="6597"/>
      <c r="P719" s="6597"/>
      <c r="Q719" s="6597"/>
      <c r="R719" s="6597"/>
      <c r="S719" s="6593"/>
      <c r="T719" s="130">
        <v>376000</v>
      </c>
      <c r="U719" s="6593">
        <v>1880</v>
      </c>
      <c r="V719" s="6596"/>
      <c r="W719" s="6598"/>
      <c r="X719" s="6596"/>
      <c r="Y719" s="6596"/>
      <c r="Z719" s="6596"/>
      <c r="AA719" s="6595"/>
      <c r="AB719" s="6595"/>
      <c r="AC719" s="6599">
        <f>IF(OR(BX719="Close to Ear",BX719="Close to Head"),"Head",IF(BX719="Extremity","Extremity","Body"))</f>
        <v/>
      </c>
      <c r="AD719" s="6600">
        <f>CA719</f>
        <v/>
      </c>
      <c r="AE719" s="6594">
        <f>CB719</f>
        <v/>
      </c>
      <c r="AF719" s="6595"/>
      <c r="AG719" s="6601">
        <f>IF(OR(AZ719="",BA719=""),"N/A",IF(DC719="Pass","P","F"))</f>
        <v/>
      </c>
      <c r="AH719" s="6602"/>
      <c r="AI719" s="6602"/>
      <c r="AJ719" s="6602"/>
      <c r="AK719" s="6596"/>
      <c r="AL719" s="6595"/>
      <c r="AM719" s="6596"/>
      <c r="AN719" s="6596"/>
      <c r="AO719" s="6603"/>
      <c r="AP719" s="6603"/>
      <c r="AQ719" s="6603"/>
      <c r="AR719" s="6603"/>
      <c r="AS719" s="6603"/>
      <c r="AT719" s="6604">
        <f>IF(AC719="Extremity",IF(CG719="","",CG719),"")</f>
        <v/>
      </c>
      <c r="AU719" s="6604">
        <f>IF(AC719="Extremity",IF(CH719="","",CH719),"")</f>
        <v/>
      </c>
      <c r="AV719" s="6605">
        <f>IF(AC719="Extremity","",IF(CE719="","",CE719))</f>
        <v/>
      </c>
      <c r="AW719" s="6605">
        <f>IF(AD719="Extremity","",IF(CF719="","",CF719))</f>
        <v/>
      </c>
      <c r="AX719" s="6598">
        <f>DL719</f>
        <v/>
      </c>
      <c r="AY719" s="6598">
        <f>DQ719</f>
        <v/>
      </c>
      <c r="AZ719" s="6606">
        <f>IF(AC719="Extremity",IF(DA719="","",DA719),"")</f>
        <v/>
      </c>
      <c r="BA719" s="6607">
        <f>IF(AC719="Extremity","",IF(CT719="","",CT719))</f>
        <v/>
      </c>
      <c r="BB719" s="6598">
        <f>IF(AC719="Extremity",IF(DB719="","",DB719),"")</f>
        <v/>
      </c>
      <c r="BC719" s="6605">
        <f>IF(AC719="Extremity","",IF(CZ719="","",CZ719))</f>
        <v/>
      </c>
      <c r="BD719" s="6598">
        <f>DD719</f>
        <v/>
      </c>
      <c r="BE719" s="6608">
        <f>DE719</f>
        <v/>
      </c>
      <c r="BF719" s="6609">
        <f>DF719*60</f>
        <v/>
      </c>
      <c r="BG719" s="6610">
        <f>BE719</f>
        <v/>
      </c>
      <c r="BH719" s="6609">
        <f>DG719*60</f>
        <v/>
      </c>
      <c r="BI719" s="6609">
        <f>DH719</f>
        <v/>
      </c>
      <c r="BJ719" s="6611"/>
      <c r="BK719" s="6612">
        <f>Overview!$E$7</f>
        <v/>
      </c>
      <c r="BL719" s="6611"/>
      <c r="BM719" s="6609">
        <f>DI719</f>
        <v/>
      </c>
      <c r="BN719" s="6612">
        <f>Overview!$P$153</f>
        <v/>
      </c>
      <c r="BO719" s="6611"/>
      <c r="BP719" s="6611"/>
      <c r="BQ719" s="6595"/>
      <c r="BR719" s="6613"/>
      <c r="BS719" s="1541"/>
      <c r="BT719" s="1889" t="inlineStr">
        <is>
          <t>5G</t>
        </is>
      </c>
      <c r="BU719" s="1816" t="inlineStr">
        <is>
          <t>n2</t>
        </is>
      </c>
      <c r="BV719" s="595">
        <f>Overview!$H$28</f>
        <v/>
      </c>
      <c r="BW719" s="1865"/>
      <c r="BX719" s="1816" t="inlineStr">
        <is>
          <t>Close to ear</t>
        </is>
      </c>
      <c r="BY719" s="1673"/>
      <c r="BZ719" s="1865"/>
      <c r="CA719" s="1673">
        <f>IF(Overview!$K$28="", "", CONCATENATE(CA709, " - Battery check 1"))</f>
        <v/>
      </c>
      <c r="CB719" s="200">
        <v>0</v>
      </c>
      <c r="CC719" s="1673">
        <f>IF(COUNT('Conducted 5G'!$AH$3:$AH$20)=0,376000,INDEX('Conducted 5G'!$T$3:$T$20,MATCH(MAX('Conducted 5G'!$AH$3:$AH$20),'Conducted 5G'!$AH$3:$AH$20,0)))</f>
        <v>376000</v>
      </c>
      <c r="CD719" s="1673">
        <f>IF(COUNT('Conducted 5G'!$AH$3:$AH$20)=0,1880,INDEX('Conducted 5G'!$U$3:$U$20,MATCH(MAX('Conducted 5G'!$AH$3:$AH$20),'Conducted 5G'!$AH$3:$AH$20,0)))</f>
        <v>1880</v>
      </c>
      <c r="CE719" s="7234"/>
      <c r="CF719" s="7234"/>
      <c r="CG719" s="6706"/>
      <c r="CH719" s="6706"/>
      <c r="CI719" s="225">
        <f>BY719</f>
        <v/>
      </c>
      <c r="CJ719" s="237">
        <f>BZ719</f>
        <v/>
      </c>
      <c r="CK719" s="223">
        <f>CA719</f>
        <v/>
      </c>
      <c r="CL719" s="237">
        <f>CC719</f>
        <v/>
      </c>
      <c r="CM719" s="237">
        <f>CD719</f>
        <v/>
      </c>
      <c r="CN719" s="1527"/>
      <c r="CO719" s="1579"/>
      <c r="CP719" s="7214">
        <f>IF(CF719=""," ",IF(ABS(CE719-CF719)&lt;=0.1,"Valid","Not valid"))</f>
        <v/>
      </c>
      <c r="CQ719" s="1674">
        <f> IF(CE719="","",IF(AND(CE719&lt;&gt;"",CF719=""),IF(CE719&gt;=0.8,"Medir+Sig Max","No"),IF(CF719&lt;&gt;"",IF(CF719&gt;=0.8,"Medir+Sig Max","No"),"")))</f>
        <v/>
      </c>
      <c r="CR719" s="6927">
        <f>IF(UPPER('SAR FCC-ISED'!$CQ$1)="X",IF(CF719=""," ",IF((ABS(CE719)&lt;5)*AND(ABS(CF719)&lt;5)*AND(ABS(CT719)&lt;5),"Solo si es max","Medir")),IF(CF719=""," ",IF((ABS(CE719)&lt;1)*AND(ABS(CF719)&lt;1)*AND(ABS(CT719)&lt;1),"Solo si es max","Medir")))</f>
        <v/>
      </c>
      <c r="CS719" s="1674"/>
      <c r="CT719" s="220">
        <f>IF(CO719="",IF(AND(CE719="",CF719=""),"",IF(CF719="",IF(DQ719&gt;1,ROUND(DQ719*CE719,3),CE719),IF(DQ719&gt;1,ROUND(DQ719*CF719,3),CF719))),IF(AND(CE719="",CF719=""),"",IF(CF719="",IF(DQ719&gt;1,ROUND(DQ719*CE719*(1/(CO719)),3),CE719*(1/(CO719))),IF(DQ719&gt;1,ROUND(DQ719*CF719*(1/(CO719)),3),CF719*(1/(CO719))))))</f>
        <v/>
      </c>
      <c r="CU719" s="224">
        <f>BY719</f>
        <v/>
      </c>
      <c r="CV719" s="237">
        <f>BZ719</f>
        <v/>
      </c>
      <c r="CW719" s="237">
        <f>CA719</f>
        <v/>
      </c>
      <c r="CX719" s="224">
        <f>CC719</f>
        <v/>
      </c>
      <c r="CY719" s="237">
        <f>CD719</f>
        <v/>
      </c>
      <c r="CZ719" s="7474">
        <f>IF(COUNTIF(Overview!K12:K14,TRUE)&gt;0,1.6,IF(COUNTIF(Overview!L12:L14,TRUE)&gt;0,8,0))</f>
        <v/>
      </c>
      <c r="DA719" s="1788"/>
      <c r="DB719" s="7483"/>
      <c r="DC719" s="844">
        <f>IF(CT719="","",IF(CT719&gt;CZ719,"Fail","Pass"))</f>
        <v/>
      </c>
      <c r="DD719" s="402"/>
      <c r="DE719" s="1565">
        <f>MyTimestamp(DC719)</f>
        <v/>
      </c>
      <c r="DF719" s="1531">
        <f>IF(COUNT(CE719:CH719)=1,15,IF(COUNT(CE719:CH719)=0,0,30))</f>
        <v/>
      </c>
      <c r="DG719" s="1532">
        <f>IF(DF719=0,0,2)</f>
        <v/>
      </c>
      <c r="DH719" s="1866"/>
      <c r="DI719" s="1866"/>
      <c r="DJ719" s="1863"/>
      <c r="DK719" s="1789"/>
      <c r="DL719" s="1574">
        <f>10^(CN719/20)*100-100</f>
        <v/>
      </c>
      <c r="DM719" s="973"/>
      <c r="DN719" s="772"/>
      <c r="DO719" s="973">
        <f>IF(DM719="","",10^(DM719/10))</f>
        <v/>
      </c>
      <c r="DP719" s="973">
        <f>IF(ISNUMBER(DN719)=FALSE,"",10^(DN719/10))</f>
        <v/>
      </c>
      <c r="DQ719" s="1578">
        <f>IF(AND(ISNUMBER(DO719),ISNUMBER(DP719)),IF(DO719/DP719&gt;1,ROUND((DO719)/DP719,3),1),1)</f>
        <v/>
      </c>
      <c r="DR719" s="1541"/>
      <c r="DS719" s="1541"/>
      <c r="DT719" s="1541"/>
      <c r="DU719" s="1541"/>
      <c r="DV719" s="1541"/>
      <c r="DW719" s="1541"/>
      <c r="DX719" s="1541"/>
      <c r="DY719" s="1541"/>
      <c r="DZ719" s="1541"/>
      <c r="EA719" s="1541"/>
      <c r="EB719" s="1541"/>
      <c r="EC719" s="1541"/>
      <c r="ED719" s="1541"/>
      <c r="EE719" s="1541"/>
      <c r="EF719" s="1541"/>
      <c r="EG719" s="1541"/>
      <c r="EH719" s="1541"/>
      <c r="EI719" s="1541"/>
      <c r="EJ719" s="1541"/>
      <c r="EK719" s="1541"/>
      <c r="EL719" s="1541"/>
      <c r="EM719" s="1541"/>
      <c r="EN719" s="1541"/>
      <c r="EO719" s="1541"/>
      <c r="EP719" s="1541"/>
      <c r="EQ719" s="1541"/>
      <c r="ER719" s="1541"/>
      <c r="ES719" s="1541"/>
      <c r="ET719" s="1541"/>
      <c r="EU719" s="1541"/>
      <c r="EV719" s="1541"/>
    </row>
    <row r="720" customFormat="1" ht="12.75" s="396" x14ac:dyDescent="0.2">
      <c r="A720" s="1541"/>
      <c r="B720" s="1541"/>
      <c r="C720"/>
      <c r="D720" s="6590"/>
      <c r="E720" s="6590"/>
      <c r="F720" s="6591">
        <v>5.4</v>
      </c>
      <c r="G720" s="6592"/>
      <c r="H720" s="6593">
        <f>BV720</f>
        <v/>
      </c>
      <c r="I720" s="6593">
        <f>BW720</f>
        <v/>
      </c>
      <c r="J720" s="6594" t="inlineStr">
        <is>
          <t>5G</t>
        </is>
      </c>
      <c r="K720" s="6594" t="inlineStr">
        <is>
          <t>n2</t>
        </is>
      </c>
      <c r="L720" s="6595"/>
      <c r="M720" s="6593"/>
      <c r="N720" s="6596"/>
      <c r="O720" s="6597"/>
      <c r="P720" s="6597"/>
      <c r="Q720" s="6597"/>
      <c r="R720" s="6597"/>
      <c r="S720" s="6593"/>
      <c r="T720" s="130">
        <v>376000</v>
      </c>
      <c r="U720" s="6593">
        <v>1880</v>
      </c>
      <c r="V720" s="6596"/>
      <c r="W720" s="6598"/>
      <c r="X720" s="6596"/>
      <c r="Y720" s="6596"/>
      <c r="Z720" s="6596"/>
      <c r="AA720" s="6595"/>
      <c r="AB720" s="6595"/>
      <c r="AC720" s="6599">
        <f>IF(OR(BX720="Close to Ear",BX720="Close to Head"),"Head",IF(BX720="Extremity","Extremity","Body"))</f>
        <v/>
      </c>
      <c r="AD720" s="6600">
        <f>CA720</f>
        <v/>
      </c>
      <c r="AE720" s="6594">
        <f>CB720</f>
        <v/>
      </c>
      <c r="AF720" s="6595"/>
      <c r="AG720" s="6601">
        <f>IF(OR(AZ720="",BA720=""),"N/A",IF(DC720="Pass","P","F"))</f>
        <v/>
      </c>
      <c r="AH720" s="6602"/>
      <c r="AI720" s="6602"/>
      <c r="AJ720" s="6602"/>
      <c r="AK720" s="6596"/>
      <c r="AL720" s="6595"/>
      <c r="AM720" s="6596"/>
      <c r="AN720" s="6596"/>
      <c r="AO720" s="6603"/>
      <c r="AP720" s="6603"/>
      <c r="AQ720" s="6603"/>
      <c r="AR720" s="6603"/>
      <c r="AS720" s="6603"/>
      <c r="AT720" s="6604">
        <f>IF(AC720="Extremity",IF(CG720="","",CG720),"")</f>
        <v/>
      </c>
      <c r="AU720" s="6604">
        <f>IF(AC720="Extremity",IF(CH720="","",CH720),"")</f>
        <v/>
      </c>
      <c r="AV720" s="6605">
        <f>IF(AC720="Extremity","",IF(CE720="","",CE720))</f>
        <v/>
      </c>
      <c r="AW720" s="6605">
        <f>IF(AD720="Extremity","",IF(CF720="","",CF720))</f>
        <v/>
      </c>
      <c r="AX720" s="6598">
        <f>DL720</f>
        <v/>
      </c>
      <c r="AY720" s="6598">
        <f>DQ720</f>
        <v/>
      </c>
      <c r="AZ720" s="6606">
        <f>IF(AC720="Extremity",IF(DA720="","",DA720),"")</f>
        <v/>
      </c>
      <c r="BA720" s="6607">
        <f>IF(AC720="Extremity","",IF(CT720="","",CT720))</f>
        <v/>
      </c>
      <c r="BB720" s="6598">
        <f>IF(AC720="Extremity",IF(DB720="","",DB720),"")</f>
        <v/>
      </c>
      <c r="BC720" s="6605">
        <f>IF(AC720="Extremity","",IF(CZ720="","",CZ720))</f>
        <v/>
      </c>
      <c r="BD720" s="6598">
        <f>DD720</f>
        <v/>
      </c>
      <c r="BE720" s="6608">
        <f>DE720</f>
        <v/>
      </c>
      <c r="BF720" s="6609">
        <f>DF720*60</f>
        <v/>
      </c>
      <c r="BG720" s="6610">
        <f>BE720</f>
        <v/>
      </c>
      <c r="BH720" s="6609">
        <f>DG720*60</f>
        <v/>
      </c>
      <c r="BI720" s="6609">
        <f>DH720</f>
        <v/>
      </c>
      <c r="BJ720" s="6611"/>
      <c r="BK720" s="6612">
        <f>Overview!$E$7</f>
        <v/>
      </c>
      <c r="BL720" s="6611"/>
      <c r="BM720" s="6609">
        <f>DI720</f>
        <v/>
      </c>
      <c r="BN720" s="6612">
        <f>Overview!$P$153</f>
        <v/>
      </c>
      <c r="BO720" s="6611"/>
      <c r="BP720" s="6611"/>
      <c r="BQ720" s="6595"/>
      <c r="BR720" s="6613"/>
      <c r="BS720" s="1541"/>
      <c r="BT720" s="1889" t="inlineStr">
        <is>
          <t>5G</t>
        </is>
      </c>
      <c r="BU720" s="1816" t="inlineStr">
        <is>
          <t>n2</t>
        </is>
      </c>
      <c r="BV720" s="595">
        <f>Overview!$H$28</f>
        <v/>
      </c>
      <c r="BW720" s="1865"/>
      <c r="BX720" s="1816" t="inlineStr">
        <is>
          <t>Close to ear</t>
        </is>
      </c>
      <c r="BY720" s="1673"/>
      <c r="BZ720" s="1865"/>
      <c r="CA720" s="1673">
        <f>IF(Overview!$K$29="", "", CONCATENATE(CA709, " - Battery check 2"))</f>
        <v/>
      </c>
      <c r="CB720" s="200">
        <v>0</v>
      </c>
      <c r="CC720" s="1673">
        <f>IF(COUNT('Conducted 5G'!$AH$3:$AH$20)=0,376000,INDEX('Conducted 5G'!$T$3:$T$20,MATCH(MAX('Conducted 5G'!$AH$3:$AH$20),'Conducted 5G'!$AH$3:$AH$20,0)))</f>
        <v>376000</v>
      </c>
      <c r="CD720" s="1673">
        <f>IF(COUNT('Conducted 5G'!$AH$3:$AH$20)=0,1880,INDEX('Conducted 5G'!$U$3:$U$20,MATCH(MAX('Conducted 5G'!$AH$3:$AH$20),'Conducted 5G'!$AH$3:$AH$20,0)))</f>
        <v>1880</v>
      </c>
      <c r="CE720" s="7234"/>
      <c r="CF720" s="7234"/>
      <c r="CG720" s="6706"/>
      <c r="CH720" s="6706"/>
      <c r="CI720" s="225">
        <f>BY720</f>
        <v/>
      </c>
      <c r="CJ720" s="237">
        <f>BZ720</f>
        <v/>
      </c>
      <c r="CK720" s="223">
        <f>CA720</f>
        <v/>
      </c>
      <c r="CL720" s="237">
        <f>CC720</f>
        <v/>
      </c>
      <c r="CM720" s="237">
        <f>CD720</f>
        <v/>
      </c>
      <c r="CN720" s="1527"/>
      <c r="CO720" s="1579"/>
      <c r="CP720" s="7214">
        <f>IF(CF720=""," ",IF(ABS(CE720-CF720)&lt;=0.1,"Valid","Not valid"))</f>
        <v/>
      </c>
      <c r="CQ720" s="1674">
        <f> IF(CE720="","",IF(AND(CE720&lt;&gt;"",CF720=""),IF(CE720&gt;=0.8,"Medir+Sig Max","No"),IF(CF720&lt;&gt;"",IF(CF720&gt;=0.8,"Medir+Sig Max","No"),"")))</f>
        <v/>
      </c>
      <c r="CR720" s="6927">
        <f>IF(UPPER('SAR FCC-ISED'!$CQ$1)="X",IF(CF720=""," ",IF((ABS(CE720)&lt;5)*AND(ABS(CF720)&lt;5)*AND(ABS(CT720)&lt;5),"Solo si es max","Medir")),IF(CF720=""," ",IF((ABS(CE720)&lt;1)*AND(ABS(CF720)&lt;1)*AND(ABS(CT720)&lt;1),"Solo si es max","Medir")))</f>
        <v/>
      </c>
      <c r="CS720" s="1674"/>
      <c r="CT720" s="220">
        <f>IF(CO720="",IF(AND(CE720="",CF720=""),"",IF(CF720="",IF(DQ720&gt;1,ROUND(DQ720*CE720,3),CE720),IF(DQ720&gt;1,ROUND(DQ720*CF720,3),CF720))),IF(AND(CE720="",CF720=""),"",IF(CF720="",IF(DQ720&gt;1,ROUND(DQ720*CE720*(1/(CO720)),3),CE720*(1/(CO720))),IF(DQ720&gt;1,ROUND(DQ720*CF720*(1/(CO720)),3),CF720*(1/(CO720))))))</f>
        <v/>
      </c>
      <c r="CU720" s="224">
        <f>BY720</f>
        <v/>
      </c>
      <c r="CV720" s="237">
        <f>BZ720</f>
        <v/>
      </c>
      <c r="CW720" s="237">
        <f>CA720</f>
        <v/>
      </c>
      <c r="CX720" s="224">
        <f>CC720</f>
        <v/>
      </c>
      <c r="CY720" s="237">
        <f>CD720</f>
        <v/>
      </c>
      <c r="CZ720" s="7474">
        <f>IF(COUNTIF(Overview!K12:K14,TRUE)&gt;0,1.6,IF(COUNTIF(Overview!L12:L14,TRUE)&gt;0,8,0))</f>
        <v/>
      </c>
      <c r="DA720" s="1788"/>
      <c r="DB720" s="7483"/>
      <c r="DC720" s="844">
        <f>IF(CT720="","",IF(CT720&gt;CZ720,"Fail","Pass"))</f>
        <v/>
      </c>
      <c r="DD720" s="402"/>
      <c r="DE720" s="1565">
        <f>MyTimestamp(DC720)</f>
        <v/>
      </c>
      <c r="DF720" s="1531">
        <f>IF(COUNT(CE720:CH720)=1,15,IF(COUNT(CE720:CH720)=0,0,30))</f>
        <v/>
      </c>
      <c r="DG720" s="1532">
        <f>IF(DF720=0,0,2)</f>
        <v/>
      </c>
      <c r="DH720" s="1866"/>
      <c r="DI720" s="1866"/>
      <c r="DJ720" s="1863"/>
      <c r="DK720" s="1789"/>
      <c r="DL720" s="1574">
        <f>10^(CN720/20)*100-100</f>
        <v/>
      </c>
      <c r="DM720" s="973"/>
      <c r="DN720" s="772"/>
      <c r="DO720" s="973">
        <f>IF(DM720="","",10^(DM720/10))</f>
        <v/>
      </c>
      <c r="DP720" s="973">
        <f>IF(ISNUMBER(DN720)=FALSE,"",10^(DN720/10))</f>
        <v/>
      </c>
      <c r="DQ720" s="1578">
        <f>IF(AND(ISNUMBER(DO720),ISNUMBER(DP720)),IF(DO720/DP720&gt;1,ROUND((DO720)/DP720,3),1),1)</f>
        <v/>
      </c>
      <c r="DR720" s="1541"/>
      <c r="DS720" s="1541"/>
      <c r="DT720" s="1541"/>
      <c r="DU720" s="1541"/>
      <c r="DV720" s="1541"/>
      <c r="DW720" s="1541"/>
      <c r="DX720" s="1541"/>
      <c r="DY720" s="1541"/>
      <c r="DZ720" s="1541"/>
      <c r="EA720" s="1541"/>
      <c r="EB720" s="1541"/>
      <c r="EC720" s="1541"/>
      <c r="ED720" s="1541"/>
      <c r="EE720" s="1541"/>
      <c r="EF720" s="1541"/>
      <c r="EG720" s="1541"/>
      <c r="EH720" s="1541"/>
      <c r="EI720" s="1541"/>
      <c r="EJ720" s="1541"/>
      <c r="EK720" s="1541"/>
      <c r="EL720" s="1541"/>
      <c r="EM720" s="1541"/>
      <c r="EN720" s="1541"/>
      <c r="EO720" s="1541"/>
      <c r="EP720" s="1541"/>
      <c r="EQ720" s="1541"/>
      <c r="ER720" s="1541"/>
      <c r="ES720" s="1541"/>
      <c r="ET720" s="1541"/>
      <c r="EU720" s="1541"/>
      <c r="EV720" s="1541"/>
    </row>
    <row r="721" customFormat="1" ht="12.75" s="396" x14ac:dyDescent="0.2">
      <c r="A721" s="1541"/>
      <c r="B721" s="1541"/>
      <c r="C721"/>
      <c r="D721" s="1486"/>
      <c r="E721" s="1486"/>
      <c r="F721" s="672">
        <v>5.4</v>
      </c>
      <c r="G721" s="1497"/>
      <c r="H721" s="130">
        <f>BV721</f>
        <v/>
      </c>
      <c r="I721" s="130">
        <f>BW721</f>
        <v/>
      </c>
      <c r="J721" s="1299" t="inlineStr">
        <is>
          <t>5G</t>
        </is>
      </c>
      <c r="K721" s="1299" t="inlineStr">
        <is>
          <t>n2</t>
        </is>
      </c>
      <c r="L721" s="115"/>
      <c r="M721" s="130"/>
      <c r="N721" s="119"/>
      <c r="O721" s="131"/>
      <c r="P721" s="6597"/>
      <c r="Q721" s="131"/>
      <c r="R721" s="131"/>
      <c r="S721" s="130"/>
      <c r="T721" s="130">
        <v>376000</v>
      </c>
      <c r="U721" s="6593">
        <v>1880</v>
      </c>
      <c r="V721" s="119"/>
      <c r="W721" s="1305"/>
      <c r="X721" s="119"/>
      <c r="Y721" s="119"/>
      <c r="Z721" s="119"/>
      <c r="AA721" s="115"/>
      <c r="AB721" s="115"/>
      <c r="AC721" s="1300">
        <f>IF(OR(BX721="Close to Ear",BX721="Close to Head"),"Head",IF(BX721="Extremity","Extremity","Body"))</f>
        <v/>
      </c>
      <c r="AD721" s="1301">
        <f>CA721</f>
        <v/>
      </c>
      <c r="AE721" s="1299">
        <f>CB721</f>
        <v/>
      </c>
      <c r="AF721" s="115"/>
      <c r="AG721" s="1302">
        <f>IF(OR(AZ721="",BA721=""),"N/A",IF(DC721="Pass","P","F"))</f>
        <v/>
      </c>
      <c r="AH721" s="129"/>
      <c r="AI721" s="129"/>
      <c r="AJ721" s="129"/>
      <c r="AK721" s="119"/>
      <c r="AL721" s="115"/>
      <c r="AM721" s="119"/>
      <c r="AN721" s="119"/>
      <c r="AO721" s="692"/>
      <c r="AP721" s="692"/>
      <c r="AQ721" s="692"/>
      <c r="AR721" s="692"/>
      <c r="AS721" s="692"/>
      <c r="AT721" s="1303">
        <f>IF(AC721="Extremity",IF(CG721="","",CG721),"")</f>
        <v/>
      </c>
      <c r="AU721" s="1303">
        <f>IF(AC721="Extremity",IF(CH721="","",CH721),"")</f>
        <v/>
      </c>
      <c r="AV721" s="1304">
        <f>IF(AC721="Extremity","",IF(CE721="","",CE721))</f>
        <v/>
      </c>
      <c r="AW721" s="1304">
        <f>IF(AD721="Extremity","",IF(CF721="","",CF721))</f>
        <v/>
      </c>
      <c r="AX721" s="1305">
        <f>DL721</f>
        <v/>
      </c>
      <c r="AY721" s="1305">
        <f>DQ721</f>
        <v/>
      </c>
      <c r="AZ721" s="3377">
        <f>IF(AC721="Extremity",IF(DA721="","",DA721),"")</f>
        <v/>
      </c>
      <c r="BA721" s="3378">
        <f>IF(AC721="Extremity","",IF(CT721="","",CT721))</f>
        <v/>
      </c>
      <c r="BB721" s="1305">
        <f>IF(AC721="Extremity",IF(DB721="","",DB721),"")</f>
        <v/>
      </c>
      <c r="BC721" s="1304">
        <f>IF(AC721="Extremity","",IF(CZ721="","",CZ721))</f>
        <v/>
      </c>
      <c r="BD721" s="1305">
        <f>DD721</f>
        <v/>
      </c>
      <c r="BE721" s="132">
        <f>DE721</f>
        <v/>
      </c>
      <c r="BF721" s="133">
        <f>DF721*60</f>
        <v/>
      </c>
      <c r="BG721" s="121">
        <f>BE721</f>
        <v/>
      </c>
      <c r="BH721" s="133">
        <f>DG721*60</f>
        <v/>
      </c>
      <c r="BI721" s="133">
        <f>DH721</f>
        <v/>
      </c>
      <c r="BJ721" s="117"/>
      <c r="BK721" s="812">
        <f>Overview!$E$7</f>
        <v/>
      </c>
      <c r="BL721" s="117"/>
      <c r="BM721" s="834">
        <f>DI721</f>
        <v/>
      </c>
      <c r="BN721" s="812">
        <f>Overview!$P$153</f>
        <v/>
      </c>
      <c r="BO721" s="117"/>
      <c r="BP721" s="117"/>
      <c r="BQ721" s="115"/>
      <c r="BR721" s="1478"/>
      <c r="BS721" s="1541"/>
      <c r="BT721" s="1889" t="inlineStr">
        <is>
          <t>5G</t>
        </is>
      </c>
      <c r="BU721" s="1816" t="inlineStr">
        <is>
          <t>n2</t>
        </is>
      </c>
      <c r="BV721" s="595">
        <f>Overview!$H$28</f>
        <v/>
      </c>
      <c r="BW721" s="1865"/>
      <c r="BX721" s="1858" t="inlineStr">
        <is>
          <t>Body</t>
        </is>
      </c>
      <c r="BY721" s="7261"/>
      <c r="BZ721" s="1724"/>
      <c r="CA721" s="1071" t="inlineStr">
        <is>
          <t>Front Face</t>
        </is>
      </c>
      <c r="CB721" s="202">
        <v>5</v>
      </c>
      <c r="CC721" s="1028">
        <f>IF(COUNT('Conducted 5G'!$AH$3:$AH$20)=0,376000,INDEX('Conducted 5G'!$T$3:$T$20,MATCH(MAX('Conducted 5G'!$AH$3:$AH$20),'Conducted 5G'!$AH$3:$AH$20,0)))</f>
        <v>376000</v>
      </c>
      <c r="CD721" s="1028">
        <f>IF(COUNT('Conducted 5G'!$AH$3:$AH$20)=0,1880,INDEX('Conducted 5G'!$U$3:$U$20,MATCH(MAX('Conducted 5G'!$AH$3:$AH$20),'Conducted 5G'!$AH$3:$AH$20,0)))</f>
        <v>1880</v>
      </c>
      <c r="CE721" s="7233"/>
      <c r="CF721" s="7233"/>
      <c r="CG721" s="6705"/>
      <c r="CH721" s="6705"/>
      <c r="CI721" s="225">
        <f>BY721</f>
        <v/>
      </c>
      <c r="CJ721" s="237">
        <f>BZ721</f>
        <v/>
      </c>
      <c r="CK721" s="223">
        <f>CA721</f>
        <v/>
      </c>
      <c r="CL721" s="236">
        <f>CC721</f>
        <v/>
      </c>
      <c r="CM721" s="236">
        <f>CD721</f>
        <v/>
      </c>
      <c r="CN721" s="1526"/>
      <c r="CO721" s="1581"/>
      <c r="CP721" s="891">
        <f>IF(CF721=""," ",IF(ABS(CE721-CF721)&lt;=0.1,"Valid","Not valid"))</f>
        <v/>
      </c>
      <c r="CQ721" s="892">
        <f> IF(CE721="","",IF(AND(CE721&lt;&gt;"",CF721=""),IF(CE721&gt;=0.8,"Medir+Sig Max","No"),IF(CF721&lt;&gt;"",IF(CF721&gt;=0.8,"Medir+Sig Max","No"),"")))</f>
        <v/>
      </c>
      <c r="CR721" s="7224">
        <f>IF(UPPER('SAR FCC-ISED'!$CQ$1)="X",IF(CF721=""," ",IF((ABS(CE721)&lt;5)*AND(ABS(CF721)&lt;5)*AND(ABS(CT721)&lt;5),"Solo si es max","Medir")),IF(CF721=""," ",IF((ABS(CE721)&lt;1)*AND(ABS(CF721)&lt;1)*AND(ABS(CT721)&lt;1),"Solo si es max","Medir")))</f>
        <v/>
      </c>
      <c r="CS721" s="892"/>
      <c r="CT721" s="219">
        <f>IF(CO721="",IF(AND(CE721="",CF721=""),"",IF(CF721="",IF(DQ721&gt;1,ROUND(DQ721*CE721,3),CE721),IF(DQ721&gt;1,ROUND(DQ721*CF721,3),CF721))),IF(AND(CE721="",CF721=""),"",IF(CF721="",IF(DQ721&gt;1,ROUND(DQ721*CE721*(1/(CO721)),3),CE721*(1/(CO721))),IF(DQ721&gt;1,ROUND(DQ721*CF721*(1/(CO721)),3),CF721*(1/(CO721))))))</f>
        <v/>
      </c>
      <c r="CU721" s="224">
        <f>BY721</f>
        <v/>
      </c>
      <c r="CV721" s="237">
        <f>BZ721</f>
        <v/>
      </c>
      <c r="CW721" s="237">
        <f>CA721</f>
        <v/>
      </c>
      <c r="CX721" s="224">
        <f>CC721</f>
        <v/>
      </c>
      <c r="CY721" s="237">
        <f>CD721</f>
        <v/>
      </c>
      <c r="CZ721" s="7476">
        <f>IF(COUNTIF(Overview!K12:K14,TRUE)&gt;0,1.6,IF(COUNTIF(Overview!L12:L14,TRUE)&gt;0,8,0))</f>
        <v/>
      </c>
      <c r="DA721" s="1799"/>
      <c r="DB721" s="7482"/>
      <c r="DC721" s="844">
        <f>IF(CT721="","",IF(CT721&gt;CZ721,"Fail","Pass"))</f>
        <v/>
      </c>
      <c r="DD721" s="399"/>
      <c r="DE721" s="1565">
        <f>MyTimestamp(DC721)</f>
        <v/>
      </c>
      <c r="DF721" s="1531">
        <f>IF(COUNT(CE721:CH721)=1,15,IF(COUNT(CE721:CH721)=0,0,30))</f>
        <v/>
      </c>
      <c r="DG721" s="1532">
        <f>IF(DF721=0,0,2)</f>
        <v/>
      </c>
      <c r="DH721" s="1862"/>
      <c r="DI721" s="1862"/>
      <c r="DJ721" s="1863"/>
      <c r="DK721" s="1782"/>
      <c r="DL721" s="1574">
        <f>10^(CN721/20)*100-100</f>
        <v/>
      </c>
      <c r="DM721" s="1083"/>
      <c r="DN721" s="1083"/>
      <c r="DO721" s="1083">
        <f>IF(DM721="","",10^(DM721/10))</f>
        <v/>
      </c>
      <c r="DP721" s="1083">
        <f>IF(ISNUMBER(DN721)=FALSE,"",10^(DN721/10))</f>
        <v/>
      </c>
      <c r="DQ721" s="1577">
        <f>IF(AND(ISNUMBER(DO721),ISNUMBER(DP721)),IF(DO721/DP721&gt;1,ROUND((DO721)/DP721,3),1),1)</f>
        <v/>
      </c>
      <c r="DR721" s="1541"/>
      <c r="DS721" s="1541"/>
      <c r="DT721" s="1541"/>
      <c r="DU721" s="1541"/>
      <c r="DV721" s="1541"/>
      <c r="DW721" s="1541"/>
      <c r="DX721" s="1541"/>
      <c r="DY721" s="1541"/>
      <c r="DZ721" s="1541"/>
      <c r="EA721" s="1541"/>
      <c r="EB721" s="1541"/>
      <c r="EC721" s="1541"/>
      <c r="ED721" s="1541"/>
      <c r="EE721" s="1541"/>
      <c r="EF721" s="1541"/>
      <c r="EG721" s="1541"/>
      <c r="EH721" s="1541"/>
      <c r="EI721" s="1541"/>
      <c r="EJ721" s="1541"/>
      <c r="EK721" s="1541"/>
      <c r="EL721" s="1541"/>
      <c r="EM721" s="1541"/>
      <c r="EN721" s="1541"/>
      <c r="EO721" s="1541"/>
      <c r="EP721" s="1541"/>
      <c r="EQ721" s="1541"/>
      <c r="ER721" s="1541"/>
      <c r="ES721" s="1541"/>
      <c r="ET721" s="1541"/>
      <c r="EU721" s="1541"/>
      <c r="EV721" s="1541"/>
    </row>
    <row r="722" customFormat="1" ht="12.75" s="396" x14ac:dyDescent="0.2">
      <c r="A722" s="1541"/>
      <c r="B722" s="1541"/>
      <c r="C722"/>
      <c r="D722" s="1486"/>
      <c r="E722" s="1486"/>
      <c r="F722" s="672">
        <v>5.4</v>
      </c>
      <c r="G722" s="1497"/>
      <c r="H722" s="130">
        <f>BV722</f>
        <v/>
      </c>
      <c r="I722" s="130">
        <f>BW722</f>
        <v/>
      </c>
      <c r="J722" s="1299" t="inlineStr">
        <is>
          <t>5G</t>
        </is>
      </c>
      <c r="K722" s="1299" t="inlineStr">
        <is>
          <t>n2</t>
        </is>
      </c>
      <c r="L722" s="115"/>
      <c r="M722" s="130"/>
      <c r="N722" s="119"/>
      <c r="O722" s="131"/>
      <c r="P722" s="6597"/>
      <c r="Q722" s="131"/>
      <c r="R722" s="131"/>
      <c r="S722" s="130"/>
      <c r="T722" s="130">
        <v>376000</v>
      </c>
      <c r="U722" s="6593">
        <v>1880</v>
      </c>
      <c r="V722" s="119"/>
      <c r="W722" s="1305"/>
      <c r="X722" s="119"/>
      <c r="Y722" s="119"/>
      <c r="Z722" s="119"/>
      <c r="AA722" s="115"/>
      <c r="AB722" s="115"/>
      <c r="AC722" s="1300">
        <f>IF(OR(BX722="Close to Ear",BX722="Close to Head"),"Head",IF(BX722="Extremity","Extremity","Body"))</f>
        <v/>
      </c>
      <c r="AD722" s="1301">
        <f>CA722</f>
        <v/>
      </c>
      <c r="AE722" s="1299">
        <f>CB722</f>
        <v/>
      </c>
      <c r="AF722" s="115"/>
      <c r="AG722" s="1302">
        <f>IF(OR(AZ722="",BA722=""),"N/A",IF(DC722="Pass","P","F"))</f>
        <v/>
      </c>
      <c r="AH722" s="129"/>
      <c r="AI722" s="129"/>
      <c r="AJ722" s="129"/>
      <c r="AK722" s="119"/>
      <c r="AL722" s="115"/>
      <c r="AM722" s="119"/>
      <c r="AN722" s="119"/>
      <c r="AO722" s="692"/>
      <c r="AP722" s="692"/>
      <c r="AQ722" s="692"/>
      <c r="AR722" s="692"/>
      <c r="AS722" s="692"/>
      <c r="AT722" s="1303">
        <f>IF(AC722="Extremity",IF(CG722="","",CG722),"")</f>
        <v/>
      </c>
      <c r="AU722" s="1303">
        <f>IF(AC722="Extremity",IF(CH722="","",CH722),"")</f>
        <v/>
      </c>
      <c r="AV722" s="1304">
        <f>IF(AC722="Extremity","",IF(CE722="","",CE722))</f>
        <v/>
      </c>
      <c r="AW722" s="1304">
        <f>IF(AD722="Extremity","",IF(CF722="","",CF722))</f>
        <v/>
      </c>
      <c r="AX722" s="1305">
        <f>DL722</f>
        <v/>
      </c>
      <c r="AY722" s="1305">
        <f>DQ722</f>
        <v/>
      </c>
      <c r="AZ722" s="3377">
        <f>IF(AC722="Extremity",IF(DA722="","",DA722),"")</f>
        <v/>
      </c>
      <c r="BA722" s="3378">
        <f>IF(AC722="Extremity","",IF(CT722="","",CT722))</f>
        <v/>
      </c>
      <c r="BB722" s="1305">
        <f>IF(AC722="Extremity",IF(DB722="","",DB722),"")</f>
        <v/>
      </c>
      <c r="BC722" s="1304">
        <f>IF(AC722="Extremity","",IF(CZ722="","",CZ722))</f>
        <v/>
      </c>
      <c r="BD722" s="1305">
        <f>DD722</f>
        <v/>
      </c>
      <c r="BE722" s="132">
        <f>DE722</f>
        <v/>
      </c>
      <c r="BF722" s="133">
        <f>DF722*60</f>
        <v/>
      </c>
      <c r="BG722" s="121">
        <f>BE722</f>
        <v/>
      </c>
      <c r="BH722" s="133">
        <f>DG722*60</f>
        <v/>
      </c>
      <c r="BI722" s="133">
        <f>DH722</f>
        <v/>
      </c>
      <c r="BJ722" s="117"/>
      <c r="BK722" s="812">
        <f>Overview!$E$7</f>
        <v/>
      </c>
      <c r="BL722" s="117"/>
      <c r="BM722" s="834">
        <f>DI722</f>
        <v/>
      </c>
      <c r="BN722" s="812">
        <f>Overview!$P$153</f>
        <v/>
      </c>
      <c r="BO722" s="117"/>
      <c r="BP722" s="117"/>
      <c r="BQ722" s="115"/>
      <c r="BR722" s="1478"/>
      <c r="BS722" s="1541"/>
      <c r="BT722" s="1889" t="inlineStr">
        <is>
          <t>5G</t>
        </is>
      </c>
      <c r="BU722" s="1816" t="inlineStr">
        <is>
          <t>n2</t>
        </is>
      </c>
      <c r="BV722" s="595">
        <f>Overview!$H$28</f>
        <v/>
      </c>
      <c r="BW722" s="1865"/>
      <c r="BX722" s="1816" t="inlineStr">
        <is>
          <t>Body</t>
        </is>
      </c>
      <c r="BY722" s="1009"/>
      <c r="BZ722" s="1724"/>
      <c r="CA722" s="1072" t="inlineStr">
        <is>
          <t>Back Face</t>
        </is>
      </c>
      <c r="CB722" s="200">
        <v>5</v>
      </c>
      <c r="CC722" s="864">
        <f>IF(COUNT('Conducted 5G'!$AH$3:$AH$20)=0,376000,INDEX('Conducted 5G'!$T$3:$T$20,MATCH(MAX('Conducted 5G'!$AH$3:$AH$20),'Conducted 5G'!$AH$3:$AH$20,0)))</f>
        <v>376000</v>
      </c>
      <c r="CD722" s="864">
        <f>IF(COUNT('Conducted 5G'!$AH$3:$AH$20)=0,1880,INDEX('Conducted 5G'!$U$3:$U$20,MATCH(MAX('Conducted 5G'!$AH$3:$AH$20),'Conducted 5G'!$AH$3:$AH$20,0)))</f>
        <v>1880</v>
      </c>
      <c r="CE722" s="7234"/>
      <c r="CF722" s="7288"/>
      <c r="CG722" s="6706"/>
      <c r="CH722" s="6706"/>
      <c r="CI722" s="225">
        <f>BY722</f>
        <v/>
      </c>
      <c r="CJ722" s="237">
        <f>BZ722</f>
        <v/>
      </c>
      <c r="CK722" s="223">
        <f>CA722</f>
        <v/>
      </c>
      <c r="CL722" s="237">
        <f>CC722</f>
        <v/>
      </c>
      <c r="CM722" s="237">
        <f>CD722</f>
        <v/>
      </c>
      <c r="CN722" s="1527"/>
      <c r="CO722" s="1579"/>
      <c r="CP722" s="7214">
        <f>IF(CF722=""," ",IF(ABS(CE722-CF722)&lt;=0.1,"Valid","Not valid"))</f>
        <v/>
      </c>
      <c r="CQ722" s="1674">
        <f> IF(CE722="","",IF(AND(CE722&lt;&gt;"",CF722=""),IF(CE722&gt;=0.8,"Medir+Sig Max","No"),IF(CF722&lt;&gt;"",IF(CF722&gt;=0.8,"Medir+Sig Max","No"),"")))</f>
        <v/>
      </c>
      <c r="CR722" s="6927">
        <f>IF(UPPER('SAR FCC-ISED'!$CQ$1)="X",IF(CF722=""," ",IF((ABS(CE722)&lt;5)*AND(ABS(CF722)&lt;5)*AND(ABS(CT722)&lt;5),"Solo si es max","Medir")),IF(CF722=""," ",IF((ABS(CE722)&lt;1)*AND(ABS(CF722)&lt;1)*AND(ABS(CT722)&lt;1),"Solo si es max","Medir")))</f>
        <v/>
      </c>
      <c r="CS722" s="1674"/>
      <c r="CT722" s="220">
        <f>IF(CO722="",IF(AND(CE722="",CF722=""),"",IF(CF722="",IF(DQ722&gt;1,ROUND(DQ722*CE722,3),CE722),IF(DQ722&gt;1,ROUND(DQ722*CF722,3),CF722))),IF(AND(CE722="",CF722=""),"",IF(CF722="",IF(DQ722&gt;1,ROUND(DQ722*CE722*(1/(CO722)),3),CE722*(1/(CO722))),IF(DQ722&gt;1,ROUND(DQ722*CF722*(1/(CO722)),3),CF722*(1/(CO722))))))</f>
        <v/>
      </c>
      <c r="CU722" s="224">
        <f>BY722</f>
        <v/>
      </c>
      <c r="CV722" s="237">
        <f>BZ722</f>
        <v/>
      </c>
      <c r="CW722" s="237">
        <f>CA722</f>
        <v/>
      </c>
      <c r="CX722" s="224">
        <f>CC722</f>
        <v/>
      </c>
      <c r="CY722" s="237">
        <f>CD722</f>
        <v/>
      </c>
      <c r="CZ722" s="7474">
        <f>IF(COUNTIF(Overview!K12:K14,TRUE)&gt;0,1.6,IF(COUNTIF(Overview!L12:L14,TRUE)&gt;0,8,0))</f>
        <v/>
      </c>
      <c r="DA722" s="1788"/>
      <c r="DB722" s="7483"/>
      <c r="DC722" s="844">
        <f>IF(CT722="","",IF(CT722&gt;CZ722,"Fail","Pass"))</f>
        <v/>
      </c>
      <c r="DD722" s="402"/>
      <c r="DE722" s="1565">
        <f>MyTimestamp(DC722)</f>
        <v/>
      </c>
      <c r="DF722" s="1531">
        <f>IF(COUNT(CE722:CH722)=1,15,IF(COUNT(CE722:CH722)=0,0,30))</f>
        <v/>
      </c>
      <c r="DG722" s="1532">
        <f>IF(DF722=0,0,2)</f>
        <v/>
      </c>
      <c r="DH722" s="1866"/>
      <c r="DI722" s="1866"/>
      <c r="DJ722" s="1863"/>
      <c r="DK722" s="1789"/>
      <c r="DL722" s="1574">
        <f>10^(CN722/20)*100-100</f>
        <v/>
      </c>
      <c r="DM722" s="973"/>
      <c r="DN722" s="973"/>
      <c r="DO722" s="973">
        <f>IF(DM722="","",10^(DM722/10))</f>
        <v/>
      </c>
      <c r="DP722" s="973">
        <f>IF(ISNUMBER(DN722)=FALSE,"",10^(DN722/10))</f>
        <v/>
      </c>
      <c r="DQ722" s="1578">
        <f>IF(AND(ISNUMBER(DO722),ISNUMBER(DP722)),IF(DO722/DP722&gt;1,ROUND((DO722)/DP722,3),1),1)</f>
        <v/>
      </c>
      <c r="DR722" s="1541"/>
      <c r="DS722" s="1541"/>
      <c r="DT722" s="1541"/>
      <c r="DU722" s="1541"/>
      <c r="DV722" s="1541"/>
      <c r="DW722" s="1541"/>
      <c r="DX722" s="1541"/>
      <c r="DY722" s="1541"/>
      <c r="DZ722" s="1541"/>
      <c r="EA722" s="1541"/>
      <c r="EB722" s="1541"/>
      <c r="EC722" s="1541"/>
      <c r="ED722" s="1541"/>
      <c r="EE722" s="1541"/>
      <c r="EF722" s="1541"/>
      <c r="EG722" s="1541"/>
      <c r="EH722" s="1541"/>
      <c r="EI722" s="1541"/>
      <c r="EJ722" s="1541"/>
      <c r="EK722" s="1541"/>
      <c r="EL722" s="1541"/>
      <c r="EM722" s="1541"/>
      <c r="EN722" s="1541"/>
      <c r="EO722" s="1541"/>
      <c r="EP722" s="1541"/>
      <c r="EQ722" s="1541"/>
      <c r="ER722" s="1541"/>
      <c r="ES722" s="1541"/>
      <c r="ET722" s="1541"/>
      <c r="EU722" s="1541"/>
      <c r="EV722" s="1541"/>
    </row>
    <row r="723" customFormat="1" ht="12.75" s="396" x14ac:dyDescent="0.2">
      <c r="A723" s="1541"/>
      <c r="B723" s="1541"/>
      <c r="C723"/>
      <c r="D723" s="1486"/>
      <c r="E723" s="1486"/>
      <c r="F723" s="672">
        <v>5.4</v>
      </c>
      <c r="G723" s="1497"/>
      <c r="H723" s="130">
        <f>BV723</f>
        <v/>
      </c>
      <c r="I723" s="130">
        <f>BW723</f>
        <v/>
      </c>
      <c r="J723" s="1299" t="inlineStr">
        <is>
          <t>5G</t>
        </is>
      </c>
      <c r="K723" s="1299" t="inlineStr">
        <is>
          <t>n2</t>
        </is>
      </c>
      <c r="L723" s="115"/>
      <c r="M723" s="130"/>
      <c r="N723" s="119"/>
      <c r="O723" s="131"/>
      <c r="P723" s="6597"/>
      <c r="Q723" s="131"/>
      <c r="R723" s="131"/>
      <c r="S723" s="130"/>
      <c r="T723" s="130">
        <v>376000</v>
      </c>
      <c r="U723" s="6593">
        <v>1880</v>
      </c>
      <c r="V723" s="119"/>
      <c r="W723" s="1305"/>
      <c r="X723" s="119"/>
      <c r="Y723" s="119"/>
      <c r="Z723" s="119"/>
      <c r="AA723" s="115"/>
      <c r="AB723" s="115"/>
      <c r="AC723" s="1300">
        <f>IF(OR(BX723="Close to Ear",BX723="Close to Head"),"Head",IF(BX723="Extremity","Extremity","Body"))</f>
        <v/>
      </c>
      <c r="AD723" s="1301">
        <f>CA723</f>
        <v/>
      </c>
      <c r="AE723" s="1299">
        <f>CB723</f>
        <v/>
      </c>
      <c r="AF723" s="115"/>
      <c r="AG723" s="1302">
        <f>IF(OR(AZ723="",BA723=""),"N/A",IF(DC723="Pass","P","F"))</f>
        <v/>
      </c>
      <c r="AH723" s="129"/>
      <c r="AI723" s="129"/>
      <c r="AJ723" s="129"/>
      <c r="AK723" s="119"/>
      <c r="AL723" s="115"/>
      <c r="AM723" s="119"/>
      <c r="AN723" s="119"/>
      <c r="AO723" s="692"/>
      <c r="AP723" s="692"/>
      <c r="AQ723" s="692"/>
      <c r="AR723" s="692"/>
      <c r="AS723" s="692"/>
      <c r="AT723" s="1303">
        <f>IF(AC723="Extremity",IF(CG723="","",CG723),"")</f>
        <v/>
      </c>
      <c r="AU723" s="1303">
        <f>IF(AC723="Extremity",IF(CH723="","",CH723),"")</f>
        <v/>
      </c>
      <c r="AV723" s="1304"/>
      <c r="AW723" s="1304">
        <f>IF(AD723="Extremity","",IF(CF723="","",CF723))</f>
        <v/>
      </c>
      <c r="AX723" s="1305">
        <f>DL723</f>
        <v/>
      </c>
      <c r="AY723" s="1305">
        <f>DQ723</f>
        <v/>
      </c>
      <c r="AZ723" s="3377">
        <f>IF(AC723="Extremity",IF(DA723="","",DA723),"")</f>
        <v/>
      </c>
      <c r="BA723" s="3378">
        <f>IF(AC723="Extremity","",IF(CT723="","",CT723))</f>
        <v/>
      </c>
      <c r="BB723" s="1305">
        <f>IF(AC723="Extremity",IF(DB723="","",DB723),"")</f>
        <v/>
      </c>
      <c r="BC723" s="1304">
        <f>IF(AC723="Extremity","",IF(CZ723="","",CZ723))</f>
        <v/>
      </c>
      <c r="BD723" s="1305">
        <f>DD723</f>
        <v/>
      </c>
      <c r="BE723" s="132">
        <f>DE723</f>
        <v/>
      </c>
      <c r="BF723" s="133">
        <f>DF723*60</f>
        <v/>
      </c>
      <c r="BG723" s="121">
        <f>BE723</f>
        <v/>
      </c>
      <c r="BH723" s="133">
        <f>DG723*60</f>
        <v/>
      </c>
      <c r="BI723" s="133">
        <f>DH723</f>
        <v/>
      </c>
      <c r="BJ723" s="117"/>
      <c r="BK723" s="812">
        <f>Overview!$E$7</f>
        <v/>
      </c>
      <c r="BL723" s="117"/>
      <c r="BM723" s="834">
        <f>DI723</f>
        <v/>
      </c>
      <c r="BN723" s="812">
        <f>Overview!$P$153</f>
        <v/>
      </c>
      <c r="BO723" s="117"/>
      <c r="BP723" s="117"/>
      <c r="BQ723" s="115"/>
      <c r="BR723" s="1478"/>
      <c r="BS723" s="1541"/>
      <c r="BT723" s="1889" t="inlineStr">
        <is>
          <t>5G</t>
        </is>
      </c>
      <c r="BU723" s="1816" t="inlineStr">
        <is>
          <t>n2</t>
        </is>
      </c>
      <c r="BV723" s="595">
        <f>Overview!$H$28</f>
        <v/>
      </c>
      <c r="BW723" s="1865"/>
      <c r="BX723" s="1816" t="inlineStr">
        <is>
          <t>Body</t>
        </is>
      </c>
      <c r="BY723" s="999"/>
      <c r="BZ723" s="1724"/>
      <c r="CA723" s="1072" t="inlineStr">
        <is>
          <t>Left Edge</t>
        </is>
      </c>
      <c r="CB723" s="200">
        <v>5</v>
      </c>
      <c r="CC723" s="864">
        <f>IF(COUNT('Conducted 5G'!$AH$3:$AH$20)=0,376000,INDEX('Conducted 5G'!$T$3:$T$20,MATCH(MAX('Conducted 5G'!$AH$3:$AH$20),'Conducted 5G'!$AH$3:$AH$20,0)))</f>
        <v>376000</v>
      </c>
      <c r="CD723" s="864">
        <f>IF(COUNT('Conducted 5G'!$AH$3:$AH$20)=0,1880,INDEX('Conducted 5G'!$U$3:$U$20,MATCH(MAX('Conducted 5G'!$AH$3:$AH$20),'Conducted 5G'!$AH$3:$AH$20,0)))</f>
        <v>1880</v>
      </c>
      <c r="CE723" s="7234"/>
      <c r="CF723" s="7234"/>
      <c r="CG723" s="6706"/>
      <c r="CH723" s="6706"/>
      <c r="CI723" s="225">
        <f>BY723</f>
        <v/>
      </c>
      <c r="CJ723" s="237">
        <f>BZ723</f>
        <v/>
      </c>
      <c r="CK723" s="223">
        <f>CA723</f>
        <v/>
      </c>
      <c r="CL723" s="237">
        <f>CC723</f>
        <v/>
      </c>
      <c r="CM723" s="237">
        <f>CD723</f>
        <v/>
      </c>
      <c r="CN723" s="1527"/>
      <c r="CO723" s="1579"/>
      <c r="CP723" s="7214">
        <f>IF(CF723=""," ",IF(ABS(CE723-CF723)&lt;=0.1,"Valid","Not valid"))</f>
        <v/>
      </c>
      <c r="CQ723" s="1674">
        <f> IF(CE723="","",IF(AND(CE723&lt;&gt;"",CF723=""),IF(CE723&gt;=0.8,"Medir+Sig Max","No"),IF(CF723&lt;&gt;"",IF(CF723&gt;=0.8,"Medir+Sig Max","No"),"")))</f>
        <v/>
      </c>
      <c r="CR723" s="6927">
        <f>IF(UPPER('SAR FCC-ISED'!$CQ$1)="X",IF(CF723=""," ",IF((ABS(CE723)&lt;5)*AND(ABS(CF723)&lt;5)*AND(ABS(CT723)&lt;5),"Solo si es max","Medir")),IF(CF723=""," ",IF((ABS(CE723)&lt;1)*AND(ABS(CF723)&lt;1)*AND(ABS(CT723)&lt;1),"Solo si es max","Medir")))</f>
        <v/>
      </c>
      <c r="CS723" s="1674"/>
      <c r="CT723" s="220">
        <f>IF(CO723="",IF(AND(CE723="",CF723=""),"",IF(CF723="",IF(DQ723&gt;1,ROUND(DQ723*CE723,3),CE723),IF(DQ723&gt;1,ROUND(DQ723*CF723,3),CF723))),IF(AND(CE723="",CF723=""),"",IF(CF723="",IF(DQ723&gt;1,ROUND(DQ723*CE723*(1/(CO723)),3),CE723*(1/(CO723))),IF(DQ723&gt;1,ROUND(DQ723*CF723*(1/(CO723)),3),CF723*(1/(CO723))))))</f>
        <v/>
      </c>
      <c r="CU723" s="224">
        <f>BY723</f>
        <v/>
      </c>
      <c r="CV723" s="237">
        <f>BZ723</f>
        <v/>
      </c>
      <c r="CW723" s="237">
        <f>CA723</f>
        <v/>
      </c>
      <c r="CX723" s="224">
        <f>CC723</f>
        <v/>
      </c>
      <c r="CY723" s="237">
        <f>CD723</f>
        <v/>
      </c>
      <c r="CZ723" s="7474">
        <f>IF(COUNTIF(Overview!K12:K14,TRUE)&gt;0,1.6,IF(COUNTIF(Overview!L12:L14,TRUE)&gt;0,8,0))</f>
        <v/>
      </c>
      <c r="DA723" s="1788"/>
      <c r="DB723" s="7483"/>
      <c r="DC723" s="844">
        <f>IF(CT723="","",IF(CT723&gt;CZ723,"Fail","Pass"))</f>
        <v/>
      </c>
      <c r="DD723" s="402"/>
      <c r="DE723" s="1565">
        <f>MyTimestamp(DC723)</f>
        <v/>
      </c>
      <c r="DF723" s="1531">
        <f>IF(COUNT(CE723:CH723)=1,15,IF(COUNT(CE723:CH723)=0,0,30))</f>
        <v/>
      </c>
      <c r="DG723" s="1532">
        <f>IF(DF723=0,0,2)</f>
        <v/>
      </c>
      <c r="DH723" s="1866"/>
      <c r="DI723" s="1866"/>
      <c r="DJ723" s="1863"/>
      <c r="DK723" s="1789"/>
      <c r="DL723" s="1574">
        <f>10^(CN723/20)*100-100</f>
        <v/>
      </c>
      <c r="DM723" s="973"/>
      <c r="DN723" s="973"/>
      <c r="DO723" s="973">
        <f>IF(DM723="","",10^(DM723/10))</f>
        <v/>
      </c>
      <c r="DP723" s="973">
        <f>IF(ISNUMBER(DN723)=FALSE,"",10^(DN723/10))</f>
        <v/>
      </c>
      <c r="DQ723" s="1578">
        <f>IF(AND(ISNUMBER(DO723),ISNUMBER(DP723)),IF(DO723/DP723&gt;1,ROUND((DO723)/DP723,3),1),1)</f>
        <v/>
      </c>
      <c r="DR723" s="1541"/>
      <c r="DS723" s="1541"/>
      <c r="DT723" s="1541"/>
      <c r="DU723" s="1541"/>
      <c r="DV723" s="1541"/>
      <c r="DW723" s="1541"/>
      <c r="DX723" s="1541"/>
      <c r="DY723" s="1541"/>
      <c r="DZ723" s="1541"/>
      <c r="EA723" s="1541"/>
      <c r="EB723" s="1541"/>
      <c r="EC723" s="1541"/>
      <c r="ED723" s="1541"/>
      <c r="EE723" s="1541"/>
      <c r="EF723" s="1541"/>
      <c r="EG723" s="1541"/>
      <c r="EH723" s="1541"/>
      <c r="EI723" s="1541"/>
      <c r="EJ723" s="1541"/>
      <c r="EK723" s="1541"/>
      <c r="EL723" s="1541"/>
      <c r="EM723" s="1541"/>
      <c r="EN723" s="1541"/>
      <c r="EO723" s="1541"/>
      <c r="EP723" s="1541"/>
      <c r="EQ723" s="1541"/>
      <c r="ER723" s="1541"/>
      <c r="ES723" s="1541"/>
      <c r="ET723" s="1541"/>
      <c r="EU723" s="1541"/>
      <c r="EV723" s="1541"/>
    </row>
    <row r="724" customFormat="1" ht="12.75" s="396" x14ac:dyDescent="0.2">
      <c r="A724" s="1541"/>
      <c r="B724" s="1541"/>
      <c r="C724"/>
      <c r="D724" s="1486"/>
      <c r="E724" s="1486"/>
      <c r="F724" s="672">
        <v>5.4</v>
      </c>
      <c r="G724" s="1497"/>
      <c r="H724" s="130">
        <f>BV724</f>
        <v/>
      </c>
      <c r="I724" s="130">
        <f>BW724</f>
        <v/>
      </c>
      <c r="J724" s="1299" t="inlineStr">
        <is>
          <t>5G</t>
        </is>
      </c>
      <c r="K724" s="1299" t="inlineStr">
        <is>
          <t>n2</t>
        </is>
      </c>
      <c r="L724" s="115"/>
      <c r="M724" s="130"/>
      <c r="N724" s="119"/>
      <c r="O724" s="131"/>
      <c r="P724" s="6597"/>
      <c r="Q724" s="131"/>
      <c r="R724" s="131"/>
      <c r="S724" s="130"/>
      <c r="T724" s="130">
        <v>376000</v>
      </c>
      <c r="U724" s="6593">
        <v>1880</v>
      </c>
      <c r="V724" s="119"/>
      <c r="W724" s="1305"/>
      <c r="X724" s="119"/>
      <c r="Y724" s="119"/>
      <c r="Z724" s="119"/>
      <c r="AA724" s="115"/>
      <c r="AB724" s="115"/>
      <c r="AC724" s="1300">
        <f>IF(OR(BX724="Close to Ear",BX724="Close to Head"),"Head",IF(BX724="Extremity","Extremity","Body"))</f>
        <v/>
      </c>
      <c r="AD724" s="1301">
        <f>CA724</f>
        <v/>
      </c>
      <c r="AE724" s="1299">
        <f>CB724</f>
        <v/>
      </c>
      <c r="AF724" s="115"/>
      <c r="AG724" s="1302">
        <f>IF(OR(AZ724="",BA724=""),"N/A",IF(DC724="Pass","P","F"))</f>
        <v/>
      </c>
      <c r="AH724" s="129"/>
      <c r="AI724" s="129"/>
      <c r="AJ724" s="129"/>
      <c r="AK724" s="119"/>
      <c r="AL724" s="115"/>
      <c r="AM724" s="119"/>
      <c r="AN724" s="119"/>
      <c r="AO724" s="692"/>
      <c r="AP724" s="692"/>
      <c r="AQ724" s="692"/>
      <c r="AR724" s="692"/>
      <c r="AS724" s="692"/>
      <c r="AT724" s="1303">
        <f>IF(AC724="Extremity",IF(CG724="","",CG724),"")</f>
        <v/>
      </c>
      <c r="AU724" s="1303">
        <f>IF(AC724="Extremity",IF(CH724="","",CH724),"")</f>
        <v/>
      </c>
      <c r="AV724" s="1304">
        <f>IF(AC724="Extremity","",IF(CE723="","",CE723))</f>
        <v/>
      </c>
      <c r="AW724" s="1304">
        <f>IF(AD724="Extremity","",IF(CF724="","",CF724))</f>
        <v/>
      </c>
      <c r="AX724" s="1305">
        <f>DL724</f>
        <v/>
      </c>
      <c r="AY724" s="1305">
        <f>DQ724</f>
        <v/>
      </c>
      <c r="AZ724" s="3377">
        <f>IF(AC724="Extremity",IF(DA724="","",DA724),"")</f>
        <v/>
      </c>
      <c r="BA724" s="3378">
        <f>IF(AC724="Extremity","",IF(CT724="","",CT724))</f>
        <v/>
      </c>
      <c r="BB724" s="1305">
        <f>IF(AC724="Extremity",IF(DB724="","",DB724),"")</f>
        <v/>
      </c>
      <c r="BC724" s="1304">
        <f>IF(AC724="Extremity","",IF(CZ724="","",CZ724))</f>
        <v/>
      </c>
      <c r="BD724" s="1305">
        <f>DD724</f>
        <v/>
      </c>
      <c r="BE724" s="132">
        <f>DE724</f>
        <v/>
      </c>
      <c r="BF724" s="133">
        <f>DF724*60</f>
        <v/>
      </c>
      <c r="BG724" s="121">
        <f>BE724</f>
        <v/>
      </c>
      <c r="BH724" s="133">
        <f>DG724*60</f>
        <v/>
      </c>
      <c r="BI724" s="133">
        <f>DH724</f>
        <v/>
      </c>
      <c r="BJ724" s="117"/>
      <c r="BK724" s="812">
        <f>Overview!$E$7</f>
        <v/>
      </c>
      <c r="BL724" s="117"/>
      <c r="BM724" s="834">
        <f>DI724</f>
        <v/>
      </c>
      <c r="BN724" s="812">
        <f>Overview!$P$153</f>
        <v/>
      </c>
      <c r="BO724" s="117"/>
      <c r="BP724" s="117"/>
      <c r="BQ724" s="115"/>
      <c r="BR724" s="1478"/>
      <c r="BS724" s="1541"/>
      <c r="BT724" s="1889" t="inlineStr">
        <is>
          <t>5G</t>
        </is>
      </c>
      <c r="BU724" s="1816" t="inlineStr">
        <is>
          <t>n2</t>
        </is>
      </c>
      <c r="BV724" s="595">
        <f>Overview!$H$28</f>
        <v/>
      </c>
      <c r="BW724" s="1865"/>
      <c r="BX724" s="1816" t="inlineStr">
        <is>
          <t>Body</t>
        </is>
      </c>
      <c r="BY724" s="1009"/>
      <c r="BZ724" s="1724"/>
      <c r="CA724" s="1072" t="inlineStr">
        <is>
          <t>Right Edge</t>
        </is>
      </c>
      <c r="CB724" s="200">
        <v>5</v>
      </c>
      <c r="CC724" s="864">
        <f>IF(COUNT('Conducted 5G'!$AH$3:$AH$20)=0,376000,INDEX('Conducted 5G'!$T$3:$T$20,MATCH(MAX('Conducted 5G'!$AH$3:$AH$20),'Conducted 5G'!$AH$3:$AH$20,0)))</f>
        <v>376000</v>
      </c>
      <c r="CD724" s="864">
        <f>IF(COUNT('Conducted 5G'!$AH$3:$AH$20)=0,1880,INDEX('Conducted 5G'!$U$3:$U$20,MATCH(MAX('Conducted 5G'!$AH$3:$AH$20),'Conducted 5G'!$AH$3:$AH$20,0)))</f>
        <v>1880</v>
      </c>
      <c r="CE724" s="7234"/>
      <c r="CF724" s="7234"/>
      <c r="CG724" s="6706"/>
      <c r="CH724" s="6706"/>
      <c r="CI724" s="225">
        <f>BY724</f>
        <v/>
      </c>
      <c r="CJ724" s="237">
        <f>BZ724</f>
        <v/>
      </c>
      <c r="CK724" s="223">
        <f>CA724</f>
        <v/>
      </c>
      <c r="CL724" s="237">
        <f>CC724</f>
        <v/>
      </c>
      <c r="CM724" s="237">
        <f>CD724</f>
        <v/>
      </c>
      <c r="CN724" s="1527"/>
      <c r="CO724" s="1579"/>
      <c r="CP724" s="7214">
        <f>IF(CF724=""," ",IF(ABS(CE724-CF724)&lt;=0.1,"Valid","Not valid"))</f>
        <v/>
      </c>
      <c r="CQ724" s="1674">
        <f> IF(CE724="","",IF(AND(CE724&lt;&gt;"",CF724=""),IF(CE724&gt;=0.8,"Medir+Sig Max","No"),IF(CF724&lt;&gt;"",IF(CF724&gt;=0.8,"Medir+Sig Max","No"),"")))</f>
        <v/>
      </c>
      <c r="CR724" s="6927">
        <f>IF(UPPER('SAR FCC-ISED'!$CQ$1)="X",IF(CF724=""," ",IF((ABS(CE724)&lt;5)*AND(ABS(CF724)&lt;5)*AND(ABS(CT724)&lt;5),"Solo si es max","Medir")),IF(CF724=""," ",IF((ABS(CE724)&lt;1)*AND(ABS(CF724)&lt;1)*AND(ABS(CT724)&lt;1),"Solo si es max","Medir")))</f>
        <v/>
      </c>
      <c r="CS724" s="1674"/>
      <c r="CT724" s="220">
        <f>IF(CO724="",IF(AND(CE724="",CF724=""),"",IF(CF724="",IF(DQ724&gt;1,ROUND(DQ724*CE724,3),CE724),IF(DQ724&gt;1,ROUND(DQ724*CF724,3),CF724))),IF(AND(CE724="",CF724=""),"",IF(CF724="",IF(DQ724&gt;1,ROUND(DQ724*CE724*(1/(CO724)),3),CE724*(1/(CO724))),IF(DQ724&gt;1,ROUND(DQ724*CF724*(1/(CO724)),3),CF724*(1/(CO724))))))</f>
        <v/>
      </c>
      <c r="CU724" s="224">
        <f>BY724</f>
        <v/>
      </c>
      <c r="CV724" s="237">
        <f>BZ724</f>
        <v/>
      </c>
      <c r="CW724" s="237">
        <f>CA724</f>
        <v/>
      </c>
      <c r="CX724" s="224">
        <f>CC724</f>
        <v/>
      </c>
      <c r="CY724" s="237">
        <f>CD724</f>
        <v/>
      </c>
      <c r="CZ724" s="7474">
        <f>IF(COUNTIF(Overview!K12:K14,TRUE)&gt;0,1.6,IF(COUNTIF(Overview!L12:L14,TRUE)&gt;0,8,0))</f>
        <v/>
      </c>
      <c r="DA724" s="1788"/>
      <c r="DB724" s="7483"/>
      <c r="DC724" s="844">
        <f>IF(CT724="","",IF(CT724&gt;CZ724,"Fail","Pass"))</f>
        <v/>
      </c>
      <c r="DD724" s="402"/>
      <c r="DE724" s="1565">
        <f>MyTimestamp(DC724)</f>
        <v/>
      </c>
      <c r="DF724" s="1531">
        <f>IF(COUNT(CE724:CH724)=1,15,IF(COUNT(CE724:CH724)=0,0,30))</f>
        <v/>
      </c>
      <c r="DG724" s="1532">
        <f>IF(DF724=0,0,2)</f>
        <v/>
      </c>
      <c r="DH724" s="1866"/>
      <c r="DI724" s="1866"/>
      <c r="DJ724" s="1863"/>
      <c r="DK724" s="1789"/>
      <c r="DL724" s="1574">
        <f>10^(CN724/20)*100-100</f>
        <v/>
      </c>
      <c r="DM724" s="973"/>
      <c r="DN724" s="973"/>
      <c r="DO724" s="973">
        <f>IF(DM724="","",10^(DM724/10))</f>
        <v/>
      </c>
      <c r="DP724" s="973">
        <f>IF(ISNUMBER(DN724)=FALSE,"",10^(DN724/10))</f>
        <v/>
      </c>
      <c r="DQ724" s="1578">
        <f>IF(AND(ISNUMBER(DO724),ISNUMBER(DP724)),IF(DO724/DP724&gt;1,ROUND((DO724)/DP724,3),1),1)</f>
        <v/>
      </c>
      <c r="DR724" s="1541"/>
      <c r="DS724" s="1541"/>
      <c r="DT724" s="1541"/>
      <c r="DU724" s="1541"/>
      <c r="DV724" s="1541"/>
      <c r="DW724" s="1541"/>
      <c r="DX724" s="1541"/>
      <c r="DY724" s="1541"/>
      <c r="DZ724" s="1541"/>
      <c r="EA724" s="1541"/>
      <c r="EB724" s="1541"/>
      <c r="EC724" s="1541"/>
      <c r="ED724" s="1541"/>
      <c r="EE724" s="1541"/>
      <c r="EF724" s="1541"/>
      <c r="EG724" s="1541"/>
      <c r="EH724" s="1541"/>
      <c r="EI724" s="1541"/>
      <c r="EJ724" s="1541"/>
      <c r="EK724" s="1541"/>
      <c r="EL724" s="1541"/>
      <c r="EM724" s="1541"/>
      <c r="EN724" s="1541"/>
      <c r="EO724" s="1541"/>
      <c r="EP724" s="1541"/>
      <c r="EQ724" s="1541"/>
      <c r="ER724" s="1541"/>
      <c r="ES724" s="1541"/>
      <c r="ET724" s="1541"/>
      <c r="EU724" s="1541"/>
      <c r="EV724" s="1541"/>
    </row>
    <row r="725" customFormat="1" ht="12.75" s="396" x14ac:dyDescent="0.2">
      <c r="A725" s="1541"/>
      <c r="B725" s="1541"/>
      <c r="C725"/>
      <c r="D725" s="1486"/>
      <c r="E725" s="1486"/>
      <c r="F725" s="672">
        <v>5.4</v>
      </c>
      <c r="G725" s="1497"/>
      <c r="H725" s="130">
        <f>BV725</f>
        <v/>
      </c>
      <c r="I725" s="130">
        <f>BW725</f>
        <v/>
      </c>
      <c r="J725" s="1299" t="inlineStr">
        <is>
          <t>5G</t>
        </is>
      </c>
      <c r="K725" s="1299" t="inlineStr">
        <is>
          <t>n2</t>
        </is>
      </c>
      <c r="L725" s="115"/>
      <c r="M725" s="130"/>
      <c r="N725" s="119"/>
      <c r="O725" s="131"/>
      <c r="P725" s="6597"/>
      <c r="Q725" s="131"/>
      <c r="R725" s="131"/>
      <c r="S725" s="130"/>
      <c r="T725" s="130">
        <v>376000</v>
      </c>
      <c r="U725" s="6593">
        <v>1880</v>
      </c>
      <c r="V725" s="119"/>
      <c r="W725" s="1305"/>
      <c r="X725" s="119"/>
      <c r="Y725" s="119"/>
      <c r="Z725" s="119"/>
      <c r="AA725" s="115"/>
      <c r="AB725" s="115"/>
      <c r="AC725" s="1300">
        <f>IF(OR(BX725="Close to Ear",BX725="Close to Head"),"Head",IF(BX725="Extremity","Extremity","Body"))</f>
        <v/>
      </c>
      <c r="AD725" s="1301">
        <f>CA725</f>
        <v/>
      </c>
      <c r="AE725" s="1299">
        <f>CB725</f>
        <v/>
      </c>
      <c r="AF725" s="115"/>
      <c r="AG725" s="1302">
        <f>IF(OR(AZ725="",BA725=""),"N/A",IF(DC725="Pass","P","F"))</f>
        <v/>
      </c>
      <c r="AH725" s="129"/>
      <c r="AI725" s="129"/>
      <c r="AJ725" s="129"/>
      <c r="AK725" s="119"/>
      <c r="AL725" s="115"/>
      <c r="AM725" s="119"/>
      <c r="AN725" s="119"/>
      <c r="AO725" s="692"/>
      <c r="AP725" s="692"/>
      <c r="AQ725" s="692"/>
      <c r="AR725" s="692"/>
      <c r="AS725" s="692"/>
      <c r="AT725" s="1303">
        <f>IF(AC725="Extremity",IF(CG725="","",CG725),"")</f>
        <v/>
      </c>
      <c r="AU725" s="1303">
        <f>IF(AC725="Extremity",IF(CH725="","",CH725),"")</f>
        <v/>
      </c>
      <c r="AV725" s="1304">
        <f>IF(AC725="Extremity","",IF(CE725="","",CE725))</f>
        <v/>
      </c>
      <c r="AW725" s="1304">
        <f>IF(AD725="Extremity","",IF(CF725="","",CF725))</f>
        <v/>
      </c>
      <c r="AX725" s="1305">
        <f>DL725</f>
        <v/>
      </c>
      <c r="AY725" s="1305">
        <f>DQ725</f>
        <v/>
      </c>
      <c r="AZ725" s="3377">
        <f>IF(AC725="Extremity",IF(DA725="","",DA725),"")</f>
        <v/>
      </c>
      <c r="BA725" s="3378">
        <f>IF(AC725="Extremity","",IF(CT725="","",CT725))</f>
        <v/>
      </c>
      <c r="BB725" s="1305">
        <f>IF(AC725="Extremity",IF(DB725="","",DB725),"")</f>
        <v/>
      </c>
      <c r="BC725" s="1304">
        <f>IF(AC725="Extremity","",IF(CZ725="","",CZ725))</f>
        <v/>
      </c>
      <c r="BD725" s="1305">
        <f>DD725</f>
        <v/>
      </c>
      <c r="BE725" s="132">
        <f>DE725</f>
        <v/>
      </c>
      <c r="BF725" s="133">
        <f>DF725*60</f>
        <v/>
      </c>
      <c r="BG725" s="121">
        <f>BE725</f>
        <v/>
      </c>
      <c r="BH725" s="133">
        <f>DG725*60</f>
        <v/>
      </c>
      <c r="BI725" s="133">
        <f>DH725</f>
        <v/>
      </c>
      <c r="BJ725" s="117"/>
      <c r="BK725" s="812">
        <f>Overview!$E$7</f>
        <v/>
      </c>
      <c r="BL725" s="117"/>
      <c r="BM725" s="834">
        <f>DI725</f>
        <v/>
      </c>
      <c r="BN725" s="812">
        <f>Overview!$P$153</f>
        <v/>
      </c>
      <c r="BO725" s="117"/>
      <c r="BP725" s="117"/>
      <c r="BQ725" s="115"/>
      <c r="BR725" s="1478"/>
      <c r="BS725" s="1541"/>
      <c r="BT725" s="1889" t="inlineStr">
        <is>
          <t>5G</t>
        </is>
      </c>
      <c r="BU725" s="1816" t="inlineStr">
        <is>
          <t>n2</t>
        </is>
      </c>
      <c r="BV725" s="595">
        <f>Overview!$H$28</f>
        <v/>
      </c>
      <c r="BW725" s="1865"/>
      <c r="BX725" s="1816" t="inlineStr">
        <is>
          <t>Body</t>
        </is>
      </c>
      <c r="BY725" s="1009"/>
      <c r="BZ725" s="1724"/>
      <c r="CA725" s="1072" t="inlineStr">
        <is>
          <t>Top Edge</t>
        </is>
      </c>
      <c r="CB725" s="200">
        <v>5</v>
      </c>
      <c r="CC725" s="864">
        <f>IF(COUNT('Conducted 5G'!$AH$3:$AH$20)=0,376000,INDEX('Conducted 5G'!$T$3:$T$20,MATCH(MAX('Conducted 5G'!$AH$3:$AH$20),'Conducted 5G'!$AH$3:$AH$20,0)))</f>
        <v>376000</v>
      </c>
      <c r="CD725" s="864">
        <f>IF(COUNT('Conducted 5G'!$AH$3:$AH$20)=0,1880,INDEX('Conducted 5G'!$U$3:$U$20,MATCH(MAX('Conducted 5G'!$AH$3:$AH$20),'Conducted 5G'!$AH$3:$AH$20,0)))</f>
        <v>1880</v>
      </c>
      <c r="CE725" s="7234"/>
      <c r="CF725" s="7234"/>
      <c r="CG725" s="6706"/>
      <c r="CH725" s="6706"/>
      <c r="CI725" s="225">
        <f>BY725</f>
        <v/>
      </c>
      <c r="CJ725" s="237">
        <f>BZ725</f>
        <v/>
      </c>
      <c r="CK725" s="223">
        <f>CA725</f>
        <v/>
      </c>
      <c r="CL725" s="237">
        <f>CC725</f>
        <v/>
      </c>
      <c r="CM725" s="237">
        <f>CD725</f>
        <v/>
      </c>
      <c r="CN725" s="1527"/>
      <c r="CO725" s="1579"/>
      <c r="CP725" s="7214">
        <f>IF(CF725=""," ",IF(ABS(CE725-CF725)&lt;=0.1,"Valid","Not valid"))</f>
        <v/>
      </c>
      <c r="CQ725" s="1674">
        <f> IF(CE725="","",IF(AND(CE725&lt;&gt;"",CF725=""),IF(CE725&gt;=0.8,"Medir+Sig Max","No"),IF(CF725&lt;&gt;"",IF(CF725&gt;=0.8,"Medir+Sig Max","No"),"")))</f>
        <v/>
      </c>
      <c r="CR725" s="6927">
        <f>IF(UPPER('SAR FCC-ISED'!$CQ$1)="X",IF(CF725=""," ",IF((ABS(CE725)&lt;5)*AND(ABS(CF725)&lt;5)*AND(ABS(CT725)&lt;5),"Solo si es max","Medir")),IF(CF725=""," ",IF((ABS(CE725)&lt;1)*AND(ABS(CF725)&lt;1)*AND(ABS(CT725)&lt;1),"Solo si es max","Medir")))</f>
        <v/>
      </c>
      <c r="CS725" s="1674"/>
      <c r="CT725" s="220">
        <f>IF(CO725="",IF(AND(CE725="",CF725=""),"",IF(CF725="",IF(DQ725&gt;1,ROUND(DQ725*CE725,3),CE725),IF(DQ725&gt;1,ROUND(DQ725*CF725,3),CF725))),IF(AND(CE725="",CF725=""),"",IF(CF725="",IF(DQ725&gt;1,ROUND(DQ725*CE725*(1/(CO725)),3),CE725*(1/(CO725))),IF(DQ725&gt;1,ROUND(DQ725*CF725*(1/(CO725)),3),CF725*(1/(CO725))))))</f>
        <v/>
      </c>
      <c r="CU725" s="224">
        <f>BY725</f>
        <v/>
      </c>
      <c r="CV725" s="237">
        <f>BZ725</f>
        <v/>
      </c>
      <c r="CW725" s="237">
        <f>CA725</f>
        <v/>
      </c>
      <c r="CX725" s="224">
        <f>CC725</f>
        <v/>
      </c>
      <c r="CY725" s="237">
        <f>CD725</f>
        <v/>
      </c>
      <c r="CZ725" s="7474">
        <f>IF(COUNTIF(Overview!K12:K14,TRUE)&gt;0,1.6,IF(COUNTIF(Overview!L12:L14,TRUE)&gt;0,8,0))</f>
        <v/>
      </c>
      <c r="DA725" s="1788"/>
      <c r="DB725" s="7483"/>
      <c r="DC725" s="844">
        <f>IF(CT725="","",IF(CT725&gt;CZ725,"Fail","Pass"))</f>
        <v/>
      </c>
      <c r="DD725" s="402"/>
      <c r="DE725" s="1565">
        <f>MyTimestamp(DC725)</f>
        <v/>
      </c>
      <c r="DF725" s="1531">
        <f>IF(COUNT(CE725:CH725)=1,15,IF(COUNT(CE725:CH725)=0,0,30))</f>
        <v/>
      </c>
      <c r="DG725" s="1532">
        <f>IF(DF725=0,0,2)</f>
        <v/>
      </c>
      <c r="DH725" s="1866"/>
      <c r="DI725" s="1866"/>
      <c r="DJ725" s="1863"/>
      <c r="DK725" s="1789"/>
      <c r="DL725" s="1574">
        <f>10^(CN725/20)*100-100</f>
        <v/>
      </c>
      <c r="DM725" s="973"/>
      <c r="DN725" s="973"/>
      <c r="DO725" s="973">
        <f>IF(DM725="","",10^(DM725/10))</f>
        <v/>
      </c>
      <c r="DP725" s="973">
        <f>IF(ISNUMBER(DN725)=FALSE,"",10^(DN725/10))</f>
        <v/>
      </c>
      <c r="DQ725" s="1578">
        <f>IF(AND(ISNUMBER(DO725),ISNUMBER(DP725)),IF(DO725/DP725&gt;1,ROUND((DO725)/DP725,3),1),1)</f>
        <v/>
      </c>
      <c r="DR725" s="1541"/>
      <c r="DS725" s="1541"/>
      <c r="DT725" s="1541"/>
      <c r="DU725" s="1541"/>
      <c r="DV725" s="1541"/>
      <c r="DW725" s="1541"/>
      <c r="DX725" s="1541"/>
      <c r="DY725" s="1541"/>
      <c r="DZ725" s="1541"/>
      <c r="EA725" s="1541"/>
      <c r="EB725" s="1541"/>
      <c r="EC725" s="1541"/>
      <c r="ED725" s="1541"/>
      <c r="EE725" s="1541"/>
      <c r="EF725" s="1541"/>
      <c r="EG725" s="1541"/>
      <c r="EH725" s="1541"/>
      <c r="EI725" s="1541"/>
      <c r="EJ725" s="1541"/>
      <c r="EK725" s="1541"/>
      <c r="EL725" s="1541"/>
      <c r="EM725" s="1541"/>
      <c r="EN725" s="1541"/>
      <c r="EO725" s="1541"/>
      <c r="EP725" s="1541"/>
      <c r="EQ725" s="1541"/>
      <c r="ER725" s="1541"/>
      <c r="ES725" s="1541"/>
      <c r="ET725" s="1541"/>
      <c r="EU725" s="1541"/>
      <c r="EV725" s="1541"/>
    </row>
    <row r="726" customFormat="1" ht="12.75" s="396" x14ac:dyDescent="0.2">
      <c r="A726" s="1541"/>
      <c r="B726" s="1541"/>
      <c r="C726"/>
      <c r="D726" s="1486"/>
      <c r="E726" s="1486"/>
      <c r="F726" s="672">
        <v>5.4</v>
      </c>
      <c r="G726" s="1497"/>
      <c r="H726" s="130">
        <f>BV726</f>
        <v/>
      </c>
      <c r="I726" s="130">
        <f>BW726</f>
        <v/>
      </c>
      <c r="J726" s="1299" t="inlineStr">
        <is>
          <t>5G</t>
        </is>
      </c>
      <c r="K726" s="1299" t="inlineStr">
        <is>
          <t>n2</t>
        </is>
      </c>
      <c r="L726" s="115"/>
      <c r="M726" s="130"/>
      <c r="N726" s="119"/>
      <c r="O726" s="131"/>
      <c r="P726" s="6597"/>
      <c r="Q726" s="131"/>
      <c r="R726" s="131"/>
      <c r="S726" s="130"/>
      <c r="T726" s="130">
        <v>376000</v>
      </c>
      <c r="U726" s="6593">
        <v>1880</v>
      </c>
      <c r="V726" s="119"/>
      <c r="W726" s="1305"/>
      <c r="X726" s="119"/>
      <c r="Y726" s="119"/>
      <c r="Z726" s="119"/>
      <c r="AA726" s="115"/>
      <c r="AB726" s="115"/>
      <c r="AC726" s="1300">
        <f>IF(OR(BX726="Close to Ear",BX726="Close to Head"),"Head",IF(BX726="Extremity","Extremity","Body"))</f>
        <v/>
      </c>
      <c r="AD726" s="1301">
        <f>CA726</f>
        <v/>
      </c>
      <c r="AE726" s="1299">
        <f>CB726</f>
        <v/>
      </c>
      <c r="AF726" s="115"/>
      <c r="AG726" s="1302">
        <f>IF(OR(AZ726="",BA726=""),"N/A",IF(DC726="Pass","P","F"))</f>
        <v/>
      </c>
      <c r="AH726" s="129"/>
      <c r="AI726" s="129"/>
      <c r="AJ726" s="129"/>
      <c r="AK726" s="119"/>
      <c r="AL726" s="115"/>
      <c r="AM726" s="119"/>
      <c r="AN726" s="119"/>
      <c r="AO726" s="692"/>
      <c r="AP726" s="692"/>
      <c r="AQ726" s="692"/>
      <c r="AR726" s="692"/>
      <c r="AS726" s="692"/>
      <c r="AT726" s="1303">
        <f>IF(AC726="Extremity",IF(CG726="","",CG726),"")</f>
        <v/>
      </c>
      <c r="AU726" s="1303">
        <f>IF(AC726="Extremity",IF(CH726="","",CH726),"")</f>
        <v/>
      </c>
      <c r="AV726" s="1304">
        <f>IF(AC726="Extremity","",IF(CE726="","",CE726))</f>
        <v/>
      </c>
      <c r="AW726" s="1304">
        <f>IF(AD726="Extremity","",IF(CF726="","",CF726))</f>
        <v/>
      </c>
      <c r="AX726" s="1305">
        <f>DL726</f>
        <v/>
      </c>
      <c r="AY726" s="1305">
        <f>DQ726</f>
        <v/>
      </c>
      <c r="AZ726" s="3377">
        <f>IF(AC726="Extremity",IF(DA726="","",DA726),"")</f>
        <v/>
      </c>
      <c r="BA726" s="3378">
        <f>IF(AC726="Extremity","",IF(CT726="","",CT726))</f>
        <v/>
      </c>
      <c r="BB726" s="1305">
        <f>IF(AC726="Extremity",IF(DB726="","",DB726),"")</f>
        <v/>
      </c>
      <c r="BC726" s="1304">
        <f>IF(AC726="Extremity","",IF(CZ726="","",CZ726))</f>
        <v/>
      </c>
      <c r="BD726" s="1305">
        <f>DD726</f>
        <v/>
      </c>
      <c r="BE726" s="132">
        <f>DE726</f>
        <v/>
      </c>
      <c r="BF726" s="133">
        <f>DF726*60</f>
        <v/>
      </c>
      <c r="BG726" s="121">
        <f>BE726</f>
        <v/>
      </c>
      <c r="BH726" s="133">
        <f>DG726*60</f>
        <v/>
      </c>
      <c r="BI726" s="133">
        <f>DH726</f>
        <v/>
      </c>
      <c r="BJ726" s="117"/>
      <c r="BK726" s="812">
        <f>Overview!$E$7</f>
        <v/>
      </c>
      <c r="BL726" s="117"/>
      <c r="BM726" s="834">
        <f>DI726</f>
        <v/>
      </c>
      <c r="BN726" s="812">
        <f>Overview!$P$153</f>
        <v/>
      </c>
      <c r="BO726" s="117"/>
      <c r="BP726" s="117"/>
      <c r="BQ726" s="115"/>
      <c r="BR726" s="1478"/>
      <c r="BS726" s="1541"/>
      <c r="BT726" s="1890" t="inlineStr">
        <is>
          <t>5G</t>
        </is>
      </c>
      <c r="BU726" s="1818" t="inlineStr">
        <is>
          <t>n2</t>
        </is>
      </c>
      <c r="BV726" s="589">
        <f>Overview!$H$31</f>
        <v/>
      </c>
      <c r="BW726" s="1865"/>
      <c r="BX726" s="1818" t="inlineStr">
        <is>
          <t>Body</t>
        </is>
      </c>
      <c r="BY726" s="1009"/>
      <c r="BZ726" s="1724"/>
      <c r="CA726" s="1960" t="inlineStr">
        <is>
          <t>Bottom Edge</t>
        </is>
      </c>
      <c r="CB726" s="200">
        <v>5</v>
      </c>
      <c r="CC726" s="1101">
        <f>IF(COUNT('Conducted 5G'!$AH$3:$AH$20)=0,376000,INDEX('Conducted 5G'!$T$3:$T$20,MATCH(MAX('Conducted 5G'!$AH$3:$AH$20),'Conducted 5G'!$AH$3:$AH$20,0)))</f>
        <v>376000</v>
      </c>
      <c r="CD726" s="1101">
        <f>IF(COUNT('Conducted 5G'!$AH$3:$AH$20)=0,1880,INDEX('Conducted 5G'!$U$3:$U$20,MATCH(MAX('Conducted 5G'!$AH$3:$AH$20),'Conducted 5G'!$AH$3:$AH$20,0)))</f>
        <v>1880</v>
      </c>
      <c r="CE726" s="7234"/>
      <c r="CF726" s="7234"/>
      <c r="CG726" s="6706"/>
      <c r="CH726" s="6706"/>
      <c r="CI726" s="225">
        <f>BY726</f>
        <v/>
      </c>
      <c r="CJ726" s="237">
        <f>BZ726</f>
        <v/>
      </c>
      <c r="CK726" s="223">
        <f>CA726</f>
        <v/>
      </c>
      <c r="CL726" s="237">
        <f>CC726</f>
        <v/>
      </c>
      <c r="CM726" s="237">
        <f>CD726</f>
        <v/>
      </c>
      <c r="CN726" s="1527"/>
      <c r="CO726" s="1579"/>
      <c r="CP726" s="7214">
        <f>IF(CF726=""," ",IF(ABS(CE726-CF726)&lt;=0.1,"Valid","Not valid"))</f>
        <v/>
      </c>
      <c r="CQ726" s="1674">
        <f> IF(CE726="","",IF(AND(CE726&lt;&gt;"",CF726=""),IF(CE726&gt;=0.8,"Medir+Sig Max","No"),IF(CF726&lt;&gt;"",IF(CF726&gt;=0.8,"Medir+Sig Max","No"),"")))</f>
        <v/>
      </c>
      <c r="CR726" s="6927">
        <f>IF(UPPER('SAR FCC-ISED'!$CQ$1)="X",IF(CF726=""," ",IF((ABS(CE726)&lt;5)*AND(ABS(CF726)&lt;5)*AND(ABS(CT726)&lt;5),"Solo si es max","Medir")),IF(CF726=""," ",IF((ABS(CE726)&lt;1)*AND(ABS(CF726)&lt;1)*AND(ABS(CT726)&lt;1),"Solo si es max","Medir")))</f>
        <v/>
      </c>
      <c r="CS726" s="1674"/>
      <c r="CT726" s="220">
        <f>IF(CO726="",IF(AND(CE726="",CF726=""),"",IF(CF726="",IF(DQ726&gt;1,ROUND(DQ726*CE726,3),CE726),IF(DQ726&gt;1,ROUND(DQ726*CF726,3),CF726))),IF(AND(CE726="",CF726=""),"",IF(CF726="",IF(DQ726&gt;1,ROUND(DQ726*CE726*(1/(CO726)),3),CE726*(1/(CO726))),IF(DQ726&gt;1,ROUND(DQ726*CF726*(1/(CO726)),3),CF726*(1/(CO726))))))</f>
        <v/>
      </c>
      <c r="CU726" s="224">
        <f>BY726</f>
        <v/>
      </c>
      <c r="CV726" s="237">
        <f>BZ726</f>
        <v/>
      </c>
      <c r="CW726" s="237">
        <f>CA726</f>
        <v/>
      </c>
      <c r="CX726" s="224">
        <f>CC726</f>
        <v/>
      </c>
      <c r="CY726" s="237">
        <f>CD726</f>
        <v/>
      </c>
      <c r="CZ726" s="7474">
        <f>IF(COUNTIF(Overview!K12:K14,TRUE)&gt;0,1.6,IF(COUNTIF(Overview!L12:L14,TRUE)&gt;0,8,0))</f>
        <v/>
      </c>
      <c r="DA726" s="1788"/>
      <c r="DB726" s="7483"/>
      <c r="DC726" s="844">
        <f>IF(CT726="","",IF(CT726&gt;CZ726,"Fail","Pass"))</f>
        <v/>
      </c>
      <c r="DD726" s="402"/>
      <c r="DE726" s="1565">
        <f>MyTimestamp(DC726)</f>
        <v/>
      </c>
      <c r="DF726" s="1531">
        <f>IF(COUNT(CE726:CH726)=1,15,IF(COUNT(CE726:CH726)=0,0,30))</f>
        <v/>
      </c>
      <c r="DG726" s="1532">
        <f>IF(DF726=0,0,2)</f>
        <v/>
      </c>
      <c r="DH726" s="1866"/>
      <c r="DI726" s="1866"/>
      <c r="DJ726" s="1863"/>
      <c r="DK726" s="1789"/>
      <c r="DL726" s="1574">
        <f>10^(CN726/20)*100-100</f>
        <v/>
      </c>
      <c r="DM726" s="973"/>
      <c r="DN726" s="973"/>
      <c r="DO726" s="973">
        <f>IF(DM726="","",10^(DM726/10))</f>
        <v/>
      </c>
      <c r="DP726" s="973">
        <f>IF(ISNUMBER(DN726)=FALSE,"",10^(DN726/10))</f>
        <v/>
      </c>
      <c r="DQ726" s="1578">
        <f>IF(AND(ISNUMBER(DO726),ISNUMBER(DP726)),IF(DO726/DP726&gt;1,ROUND((DO726)/DP726,3),1),1)</f>
        <v/>
      </c>
      <c r="DR726" s="1541"/>
      <c r="DS726" s="1541"/>
      <c r="DT726" s="1541"/>
      <c r="DU726" s="1541"/>
      <c r="DV726" s="1541"/>
      <c r="DW726" s="1541"/>
      <c r="DX726" s="1541"/>
      <c r="DY726" s="1541"/>
      <c r="DZ726" s="1541"/>
      <c r="EA726" s="1541"/>
      <c r="EB726" s="1541"/>
      <c r="EC726" s="1541"/>
      <c r="ED726" s="1541"/>
      <c r="EE726" s="1541"/>
      <c r="EF726" s="1541"/>
      <c r="EG726" s="1541"/>
      <c r="EH726" s="1541"/>
      <c r="EI726" s="1541"/>
      <c r="EJ726" s="1541"/>
      <c r="EK726" s="1541"/>
      <c r="EL726" s="1541"/>
      <c r="EM726" s="1541"/>
      <c r="EN726" s="1541"/>
      <c r="EO726" s="1541"/>
      <c r="EP726" s="1541"/>
      <c r="EQ726" s="1541"/>
      <c r="ER726" s="1541"/>
      <c r="ES726" s="1541"/>
      <c r="ET726" s="1541"/>
      <c r="EU726" s="1541"/>
      <c r="EV726" s="1541"/>
    </row>
    <row r="727" customFormat="1" ht="12.75" s="396" x14ac:dyDescent="0.2">
      <c r="A727" s="1541"/>
      <c r="B727" s="1541"/>
      <c r="C727"/>
      <c r="D727" s="1486"/>
      <c r="E727" s="1486"/>
      <c r="F727" s="672">
        <v>5.4</v>
      </c>
      <c r="G727" s="1497"/>
      <c r="H727" s="130">
        <f>BV727</f>
        <v/>
      </c>
      <c r="I727" s="130">
        <f>BW727</f>
        <v/>
      </c>
      <c r="J727" s="1299" t="inlineStr">
        <is>
          <t>5G</t>
        </is>
      </c>
      <c r="K727" s="1299" t="inlineStr">
        <is>
          <t>n2</t>
        </is>
      </c>
      <c r="L727" s="115"/>
      <c r="M727" s="130"/>
      <c r="N727" s="119"/>
      <c r="O727" s="131"/>
      <c r="P727" s="6597"/>
      <c r="Q727" s="131"/>
      <c r="R727" s="131"/>
      <c r="S727" s="130"/>
      <c r="T727" s="130">
        <v>376000</v>
      </c>
      <c r="U727" s="6593">
        <v>1880</v>
      </c>
      <c r="V727" s="119"/>
      <c r="W727" s="1305"/>
      <c r="X727" s="119"/>
      <c r="Y727" s="119"/>
      <c r="Z727" s="119"/>
      <c r="AA727" s="115"/>
      <c r="AB727" s="115"/>
      <c r="AC727" s="1300">
        <f>IF(OR(BX727="Close to Ear",BX727="Close to Head"),"Head",IF(BX727="Extremity","Extremity","Body"))</f>
        <v/>
      </c>
      <c r="AD727" s="1301">
        <f>CA727</f>
        <v/>
      </c>
      <c r="AE727" s="1299">
        <f>CB727</f>
        <v/>
      </c>
      <c r="AF727" s="115"/>
      <c r="AG727" s="1302">
        <f>IF(OR(AZ727="",BA727=""),"N/A",IF(DC727="Pass","P","F"))</f>
        <v/>
      </c>
      <c r="AH727" s="129"/>
      <c r="AI727" s="129"/>
      <c r="AJ727" s="129"/>
      <c r="AK727" s="119"/>
      <c r="AL727" s="115"/>
      <c r="AM727" s="119"/>
      <c r="AN727" s="119"/>
      <c r="AO727" s="692"/>
      <c r="AP727" s="692"/>
      <c r="AQ727" s="692"/>
      <c r="AR727" s="692"/>
      <c r="AS727" s="692"/>
      <c r="AT727" s="1303">
        <f>IF(AC727="Extremity",IF(CG727="","",CG727),"")</f>
        <v/>
      </c>
      <c r="AU727" s="1303">
        <f>IF(AC727="Extremity",IF(CH727="","",CH727),"")</f>
        <v/>
      </c>
      <c r="AV727" s="1304">
        <f>IF(AC727="Extremity","",IF(CE727="","",CE727))</f>
        <v/>
      </c>
      <c r="AW727" s="1304">
        <f>IF(AD727="Extremity","",IF(CF727="","",CF727))</f>
        <v/>
      </c>
      <c r="AX727" s="1305">
        <f>DL727</f>
        <v/>
      </c>
      <c r="AY727" s="1305">
        <f>DQ727</f>
        <v/>
      </c>
      <c r="AZ727" s="3377">
        <f>IF(AC727="Extremity",IF(DA727="","",DA727),"")</f>
        <v/>
      </c>
      <c r="BA727" s="3378">
        <f>IF(AC727="Extremity","",IF(CT727="","",CT727))</f>
        <v/>
      </c>
      <c r="BB727" s="1305">
        <f>IF(AC727="Extremity",IF(DB727="","",DB727),"")</f>
        <v/>
      </c>
      <c r="BC727" s="1304">
        <f>IF(AC727="Extremity","",IF(CZ727="","",CZ727))</f>
        <v/>
      </c>
      <c r="BD727" s="1305">
        <f>DD727</f>
        <v/>
      </c>
      <c r="BE727" s="132">
        <f>DE727</f>
        <v/>
      </c>
      <c r="BF727" s="133">
        <f>DF727*60</f>
        <v/>
      </c>
      <c r="BG727" s="121">
        <f>BE727</f>
        <v/>
      </c>
      <c r="BH727" s="133">
        <f>DG727*60</f>
        <v/>
      </c>
      <c r="BI727" s="133">
        <f>DH727</f>
        <v/>
      </c>
      <c r="BJ727" s="117"/>
      <c r="BK727" s="812">
        <f>Overview!$E$7</f>
        <v/>
      </c>
      <c r="BL727" s="117"/>
      <c r="BM727" s="834">
        <f>DI727</f>
        <v/>
      </c>
      <c r="BN727" s="812">
        <f>Overview!$P$153</f>
        <v/>
      </c>
      <c r="BO727" s="117"/>
      <c r="BP727" s="117"/>
      <c r="BQ727" s="115"/>
      <c r="BR727" s="1478"/>
      <c r="BS727" s="1541"/>
      <c r="BT727" s="1889" t="inlineStr">
        <is>
          <t>5G</t>
        </is>
      </c>
      <c r="BU727" s="1816" t="inlineStr">
        <is>
          <t>n2</t>
        </is>
      </c>
      <c r="BV727" s="595">
        <f>Overview!$H$28</f>
        <v/>
      </c>
      <c r="BW727" s="1865"/>
      <c r="BX727" s="1816" t="inlineStr">
        <is>
          <t>Body</t>
        </is>
      </c>
      <c r="BY727" s="7263"/>
      <c r="BZ727" s="1724"/>
      <c r="CA727" s="1028" t="str">
        <f>IF(COUNT(CF721:CF726)=0,IF(COUNT(CE721:CE726)=0,"TBD",VLOOKUP(MAX(CE721:CE726),CE721:CK726,7,FALSE)),VLOOKUP(MAX(CF721:CF726),CF721:CK726,6,FALSE))</f>
        <v>TBD</v>
      </c>
      <c r="CB727" s="1959">
        <v>5</v>
      </c>
      <c r="CC727" s="1087">
        <f>IF(COUNT('Conducted 5G'!$AH$3:$AH$20)=0,376000,INDEX('Conducted 5G'!$T$3:$T$20,MATCH(MAX('Conducted 5G'!$AH$3:$AH$20),'Conducted 5G'!$AH$3:$AH$20,0)))</f>
        <v>376000</v>
      </c>
      <c r="CD727" s="1087">
        <f>IF(COUNT('Conducted 5G'!$AH$3:$AH$20)=0,1880,INDEX('Conducted 5G'!$U$3:$U$20,MATCH(MAX('Conducted 5G'!$AH$3:$AH$20),'Conducted 5G'!$AH$3:$AH$20,0)))</f>
        <v>1880</v>
      </c>
      <c r="CE727" s="7234"/>
      <c r="CF727" s="7234"/>
      <c r="CG727" s="6706"/>
      <c r="CH727" s="6706"/>
      <c r="CI727" s="225">
        <f>BY727</f>
        <v/>
      </c>
      <c r="CJ727" s="237">
        <f>BZ727</f>
        <v/>
      </c>
      <c r="CK727" s="223">
        <f>CA727</f>
        <v/>
      </c>
      <c r="CL727" s="237">
        <f>CC727</f>
        <v/>
      </c>
      <c r="CM727" s="237">
        <f>CD727</f>
        <v/>
      </c>
      <c r="CN727" s="1527"/>
      <c r="CO727" s="1579"/>
      <c r="CP727" s="7214">
        <f>IF(CF727=""," ",IF(ABS(CE727-CF727)&lt;=0.1,"Valid","Not valid"))</f>
        <v/>
      </c>
      <c r="CQ727" s="1674">
        <f> IF(CE727="","",IF(AND(CE727&lt;&gt;"",CF727=""),IF(CE727&gt;=0.8,"Medir+Sig Max","No"),IF(CF727&lt;&gt;"",IF(CF727&gt;=0.8,"Medir+Sig Max","No"),"")))</f>
        <v/>
      </c>
      <c r="CR727" s="6927">
        <f>IF(UPPER('SAR FCC-ISED'!$CQ$1)="X",IF(CF727=""," ",IF((ABS(CE727)&lt;5)*AND(ABS(CF727)&lt;5)*AND(ABS(CT727)&lt;5),"Solo si es max","Medir")),IF(CF727=""," ",IF((ABS(CE727)&lt;1)*AND(ABS(CF727)&lt;1)*AND(ABS(CT727)&lt;1),"Solo si es max","Medir")))</f>
        <v/>
      </c>
      <c r="CS727" s="1674"/>
      <c r="CT727" s="220">
        <f>IF(CO727="",IF(AND(CE727="",CF727=""),"",IF(CF727="",IF(DQ727&gt;1,ROUND(DQ727*CE727,3),CE727),IF(DQ727&gt;1,ROUND(DQ727*CF727,3),CF727))),IF(AND(CE727="",CF727=""),"",IF(CF727="",IF(DQ727&gt;1,ROUND(DQ727*CE727*(1/(CO727)),3),CE727*(1/(CO727))),IF(DQ727&gt;1,ROUND(DQ727*CF727*(1/(CO727)),3),CF727*(1/(CO727))))))</f>
        <v/>
      </c>
      <c r="CU727" s="224">
        <f>BY727</f>
        <v/>
      </c>
      <c r="CV727" s="237">
        <f>BZ727</f>
        <v/>
      </c>
      <c r="CW727" s="237">
        <f>CA727</f>
        <v/>
      </c>
      <c r="CX727" s="224">
        <f>CC727</f>
        <v/>
      </c>
      <c r="CY727" s="237">
        <f>CD727</f>
        <v/>
      </c>
      <c r="CZ727" s="7474">
        <f>IF(COUNTIF(Overview!K12:K14,TRUE)&gt;0,1.6,IF(COUNTIF(Overview!L12:L14,TRUE)&gt;0,8,0))</f>
        <v/>
      </c>
      <c r="DA727" s="1788"/>
      <c r="DB727" s="7483"/>
      <c r="DC727" s="844">
        <f>IF(CT727="","",IF(CT727&gt;CZ727,"Fail","Pass"))</f>
        <v/>
      </c>
      <c r="DD727" s="402"/>
      <c r="DE727" s="1565">
        <f>MyTimestamp(DC727)</f>
        <v/>
      </c>
      <c r="DF727" s="1531">
        <f>IF(COUNT(CE727:CH727)=1,15,IF(COUNT(CE727:CH727)=0,0,30))</f>
        <v/>
      </c>
      <c r="DG727" s="1532">
        <f>IF(DF727=0,0,2)</f>
        <v/>
      </c>
      <c r="DH727" s="1866"/>
      <c r="DI727" s="1866"/>
      <c r="DJ727" s="1863"/>
      <c r="DK727" s="1789"/>
      <c r="DL727" s="1574">
        <f>10^(CN727/20)*100-100</f>
        <v/>
      </c>
      <c r="DM727" s="973"/>
      <c r="DN727" s="1083"/>
      <c r="DO727" s="973">
        <f>IF(DM727="","",10^(DM727/10))</f>
        <v/>
      </c>
      <c r="DP727" s="973">
        <f>IF(ISNUMBER(DN727)=FALSE,"",10^(DN727/10))</f>
        <v/>
      </c>
      <c r="DQ727" s="1578">
        <f>IF(AND(ISNUMBER(DO727),ISNUMBER(DP727)),IF(DO727/DP727&gt;1,ROUND((DO727)/DP727,3),1),1)</f>
        <v/>
      </c>
      <c r="DR727" s="1541"/>
      <c r="DS727" s="1541"/>
      <c r="DT727" s="1541"/>
      <c r="DU727" s="1541"/>
      <c r="DV727" s="1541"/>
      <c r="DW727" s="1541"/>
      <c r="DX727" s="1541"/>
      <c r="DY727" s="1541"/>
      <c r="DZ727" s="1541"/>
      <c r="EA727" s="1541"/>
      <c r="EB727" s="1541"/>
      <c r="EC727" s="1541"/>
      <c r="ED727" s="1541"/>
      <c r="EE727" s="1541"/>
      <c r="EF727" s="1541"/>
      <c r="EG727" s="1541"/>
      <c r="EH727" s="1541"/>
      <c r="EI727" s="1541"/>
      <c r="EJ727" s="1541"/>
      <c r="EK727" s="1541"/>
      <c r="EL727" s="1541"/>
      <c r="EM727" s="1541"/>
      <c r="EN727" s="1541"/>
      <c r="EO727" s="1541"/>
      <c r="EP727" s="1541"/>
      <c r="EQ727" s="1541"/>
      <c r="ER727" s="1541"/>
      <c r="ES727" s="1541"/>
      <c r="ET727" s="1541"/>
      <c r="EU727" s="1541"/>
      <c r="EV727" s="1541"/>
    </row>
    <row r="728" customFormat="1" ht="12.75" s="396" x14ac:dyDescent="0.2">
      <c r="A728" s="1541"/>
      <c r="B728" s="1541"/>
      <c r="C728"/>
      <c r="D728" s="1486"/>
      <c r="E728" s="1486"/>
      <c r="F728" s="672">
        <v>5.4</v>
      </c>
      <c r="G728" s="1497"/>
      <c r="H728" s="130">
        <f>BV728</f>
        <v/>
      </c>
      <c r="I728" s="130">
        <f>BW728</f>
        <v/>
      </c>
      <c r="J728" s="1299" t="inlineStr">
        <is>
          <t>5G</t>
        </is>
      </c>
      <c r="K728" s="1299" t="inlineStr">
        <is>
          <t>n2</t>
        </is>
      </c>
      <c r="L728" s="115"/>
      <c r="M728" s="130"/>
      <c r="N728" s="119"/>
      <c r="O728" s="131"/>
      <c r="P728" s="6597"/>
      <c r="Q728" s="131"/>
      <c r="R728" s="131"/>
      <c r="S728" s="130"/>
      <c r="T728" s="130">
        <v>376000</v>
      </c>
      <c r="U728" s="6593">
        <v>1880</v>
      </c>
      <c r="V728" s="119"/>
      <c r="W728" s="1305"/>
      <c r="X728" s="119"/>
      <c r="Y728" s="119"/>
      <c r="Z728" s="119"/>
      <c r="AA728" s="115"/>
      <c r="AB728" s="115"/>
      <c r="AC728" s="1300">
        <f>IF(OR(BX728="Close to Ear",BX728="Close to Head"),"Head",IF(BX728="Extremity","Extremity","Body"))</f>
        <v/>
      </c>
      <c r="AD728" s="1301">
        <f>CA728</f>
        <v/>
      </c>
      <c r="AE728" s="1299">
        <f>CB728</f>
        <v/>
      </c>
      <c r="AF728" s="115"/>
      <c r="AG728" s="1302">
        <f>IF(OR(AZ728="",BA728=""),"N/A",IF(DC728="Pass","P","F"))</f>
        <v/>
      </c>
      <c r="AH728" s="129"/>
      <c r="AI728" s="129"/>
      <c r="AJ728" s="129"/>
      <c r="AK728" s="119"/>
      <c r="AL728" s="115"/>
      <c r="AM728" s="119"/>
      <c r="AN728" s="119"/>
      <c r="AO728" s="692"/>
      <c r="AP728" s="692"/>
      <c r="AQ728" s="692"/>
      <c r="AR728" s="692"/>
      <c r="AS728" s="692"/>
      <c r="AT728" s="1303">
        <f>IF(AC728="Extremity",IF(CG728="","",CG728),"")</f>
        <v/>
      </c>
      <c r="AU728" s="1303">
        <f>IF(AC728="Extremity",IF(CH728="","",CH728),"")</f>
        <v/>
      </c>
      <c r="AV728" s="1304">
        <f>IF(AC728="Extremity","",IF(CE728="","",CE728))</f>
        <v/>
      </c>
      <c r="AW728" s="1304">
        <f>IF(AD728="Extremity","",IF(CF728="","",CF728))</f>
        <v/>
      </c>
      <c r="AX728" s="1305">
        <f>DL728</f>
        <v/>
      </c>
      <c r="AY728" s="1305">
        <f>DQ728</f>
        <v/>
      </c>
      <c r="AZ728" s="3377">
        <f>IF(AC728="Extremity",IF(DA728="","",DA728),"")</f>
        <v/>
      </c>
      <c r="BA728" s="3378">
        <f>IF(AC728="Extremity","",IF(CT728="","",CT728))</f>
        <v/>
      </c>
      <c r="BB728" s="1305">
        <f>IF(AC728="Extremity",IF(DB728="","",DB728),"")</f>
        <v/>
      </c>
      <c r="BC728" s="1304">
        <f>IF(AC728="Extremity","",IF(CZ728="","",CZ728))</f>
        <v/>
      </c>
      <c r="BD728" s="1305">
        <f>DD728</f>
        <v/>
      </c>
      <c r="BE728" s="132">
        <f>DE728</f>
        <v/>
      </c>
      <c r="BF728" s="133">
        <f>DF728*60</f>
        <v/>
      </c>
      <c r="BG728" s="121">
        <f>BE728</f>
        <v/>
      </c>
      <c r="BH728" s="133">
        <f>DG728*60</f>
        <v/>
      </c>
      <c r="BI728" s="133">
        <f>DH728</f>
        <v/>
      </c>
      <c r="BJ728" s="117"/>
      <c r="BK728" s="812">
        <f>Overview!$E$7</f>
        <v/>
      </c>
      <c r="BL728" s="117"/>
      <c r="BM728" s="834">
        <f>DI728</f>
        <v/>
      </c>
      <c r="BN728" s="812">
        <f>Overview!$P$153</f>
        <v/>
      </c>
      <c r="BO728" s="117"/>
      <c r="BP728" s="117"/>
      <c r="BQ728" s="115"/>
      <c r="BR728" s="1478"/>
      <c r="BS728" s="1541"/>
      <c r="BT728" s="1889" t="inlineStr">
        <is>
          <t>5G</t>
        </is>
      </c>
      <c r="BU728" s="1816" t="inlineStr">
        <is>
          <t>n2</t>
        </is>
      </c>
      <c r="BV728" s="595">
        <f>Overview!$H$28</f>
        <v/>
      </c>
      <c r="BW728" s="1865"/>
      <c r="BX728" s="1816" t="inlineStr">
        <is>
          <t>Body</t>
        </is>
      </c>
      <c r="BY728" s="1000"/>
      <c r="BZ728" s="1724"/>
      <c r="CA728" s="1101" t="str">
        <f>CA727</f>
        <v>TBD</v>
      </c>
      <c r="CB728" s="201">
        <v>5</v>
      </c>
      <c r="CC728" s="1101">
        <f>IF(COUNT('Conducted 5G'!$AH$3:$AH$20)=0,376000,INDEX('Conducted 5G'!$T$3:$T$20,MATCH(MAX('Conducted 5G'!$AH$3:$AH$20),'Conducted 5G'!$AH$3:$AH$20,0)))</f>
        <v>376000</v>
      </c>
      <c r="CD728" s="1101">
        <f>IF(COUNT('Conducted 5G'!$AH$3:$AH$20)=0,1880,INDEX('Conducted 5G'!$U$3:$U$20,MATCH(MAX('Conducted 5G'!$AH$3:$AH$20),'Conducted 5G'!$AH$3:$AH$20,0)))</f>
        <v>1880</v>
      </c>
      <c r="CE728" s="7234"/>
      <c r="CF728" s="7234"/>
      <c r="CG728" s="6706"/>
      <c r="CH728" s="6706"/>
      <c r="CI728" s="225">
        <f>BY728</f>
        <v/>
      </c>
      <c r="CJ728" s="237">
        <f>BZ728</f>
        <v/>
      </c>
      <c r="CK728" s="223">
        <f>CA728</f>
        <v/>
      </c>
      <c r="CL728" s="237">
        <f>CC728</f>
        <v/>
      </c>
      <c r="CM728" s="237">
        <f>CD728</f>
        <v/>
      </c>
      <c r="CN728" s="1527"/>
      <c r="CO728" s="1579"/>
      <c r="CP728" s="7214">
        <f>IF(CF728=""," ",IF(ABS(CE728-CF728)&lt;=0.1,"Valid","Not valid"))</f>
        <v/>
      </c>
      <c r="CQ728" s="1674">
        <f> IF(CE728="","",IF(AND(CE728&lt;&gt;"",CF728=""),IF(CE728&gt;=0.8,"Medir+Sig Max","No"),IF(CF728&lt;&gt;"",IF(CF728&gt;=0.8,"Medir+Sig Max","No"),"")))</f>
        <v/>
      </c>
      <c r="CR728" s="6927">
        <f>IF(UPPER('SAR FCC-ISED'!$CQ$1)="X",IF(CF728=""," ",IF((ABS(CE728)&lt;5)*AND(ABS(CF728)&lt;5)*AND(ABS(CT728)&lt;5),"Solo si es max","Medir")),IF(CF728=""," ",IF((ABS(CE728)&lt;1)*AND(ABS(CF728)&lt;1)*AND(ABS(CT728)&lt;1),"Solo si es max","Medir")))</f>
        <v/>
      </c>
      <c r="CS728" s="1674"/>
      <c r="CT728" s="220">
        <f>IF(CO728="",IF(AND(CE728="",CF728=""),"",IF(CF728="",IF(DQ728&gt;1,ROUND(DQ728*CE728,3),CE728),IF(DQ728&gt;1,ROUND(DQ728*CF728,3),CF728))),IF(AND(CE728="",CF728=""),"",IF(CF728="",IF(DQ728&gt;1,ROUND(DQ728*CE728*(1/(CO728)),3),CE728*(1/(CO728))),IF(DQ728&gt;1,ROUND(DQ728*CF728*(1/(CO728)),3),CF728*(1/(CO728))))))</f>
        <v/>
      </c>
      <c r="CU728" s="224">
        <f>BY728</f>
        <v/>
      </c>
      <c r="CV728" s="237">
        <f>BZ728</f>
        <v/>
      </c>
      <c r="CW728" s="237">
        <f>CA728</f>
        <v/>
      </c>
      <c r="CX728" s="224">
        <f>CC728</f>
        <v/>
      </c>
      <c r="CY728" s="237">
        <f>CD728</f>
        <v/>
      </c>
      <c r="CZ728" s="7474">
        <f>IF(COUNTIF(Overview!K12:K14,TRUE)&gt;0,1.6,IF(COUNTIF(Overview!L12:L14,TRUE)&gt;0,8,0))</f>
        <v/>
      </c>
      <c r="DA728" s="1788"/>
      <c r="DB728" s="7483"/>
      <c r="DC728" s="844">
        <f>IF(CT728="","",IF(CT728&gt;CZ728,"Fail","Pass"))</f>
        <v/>
      </c>
      <c r="DD728" s="402"/>
      <c r="DE728" s="1565">
        <f>MyTimestamp(DC728)</f>
        <v/>
      </c>
      <c r="DF728" s="1531">
        <f>IF(COUNT(CE728:CH728)=1,15,IF(COUNT(CE728:CH728)=0,0,30))</f>
        <v/>
      </c>
      <c r="DG728" s="1532">
        <f>IF(DF728=0,0,2)</f>
        <v/>
      </c>
      <c r="DH728" s="1866"/>
      <c r="DI728" s="1866"/>
      <c r="DJ728" s="1863"/>
      <c r="DK728" s="1789"/>
      <c r="DL728" s="1574">
        <f>10^(CN728/20)*100-100</f>
        <v/>
      </c>
      <c r="DM728" s="973"/>
      <c r="DN728" s="974"/>
      <c r="DO728" s="973">
        <f>IF(DM728="","",10^(DM728/10))</f>
        <v/>
      </c>
      <c r="DP728" s="973">
        <f>IF(ISNUMBER(DN728)=FALSE,"",10^(DN728/10))</f>
        <v/>
      </c>
      <c r="DQ728" s="1578">
        <f>IF(AND(ISNUMBER(DO728),ISNUMBER(DP728)),IF(DO728/DP728&gt;1,ROUND((DO728)/DP728,3),1),1)</f>
        <v/>
      </c>
      <c r="DR728" s="1541"/>
      <c r="DS728" s="1541"/>
      <c r="DT728" s="1541"/>
      <c r="DU728" s="1541"/>
      <c r="DV728" s="1541"/>
      <c r="DW728" s="1541"/>
      <c r="DX728" s="1541"/>
      <c r="DY728" s="1541"/>
      <c r="DZ728" s="1541"/>
      <c r="EA728" s="1541"/>
      <c r="EB728" s="1541"/>
      <c r="EC728" s="1541"/>
      <c r="ED728" s="1541"/>
      <c r="EE728" s="1541"/>
      <c r="EF728" s="1541"/>
      <c r="EG728" s="1541"/>
      <c r="EH728" s="1541"/>
      <c r="EI728" s="1541"/>
      <c r="EJ728" s="1541"/>
      <c r="EK728" s="1541"/>
      <c r="EL728" s="1541"/>
      <c r="EM728" s="1541"/>
      <c r="EN728" s="1541"/>
      <c r="EO728" s="1541"/>
      <c r="EP728" s="1541"/>
      <c r="EQ728" s="1541"/>
      <c r="ER728" s="1541"/>
      <c r="ES728" s="1541"/>
      <c r="ET728" s="1541"/>
      <c r="EU728" s="1541"/>
      <c r="EV728" s="1541"/>
    </row>
    <row r="729" customFormat="1" ht="12.75" s="396" x14ac:dyDescent="0.2">
      <c r="A729" s="1541"/>
      <c r="B729" s="1541"/>
      <c r="C729"/>
      <c r="D729" s="1486"/>
      <c r="E729" s="1486"/>
      <c r="F729" s="672">
        <v>5.4</v>
      </c>
      <c r="G729" s="1497"/>
      <c r="H729" s="130">
        <f>BV729</f>
        <v/>
      </c>
      <c r="I729" s="130">
        <f>BW729</f>
        <v/>
      </c>
      <c r="J729" s="1299" t="inlineStr">
        <is>
          <t>5G</t>
        </is>
      </c>
      <c r="K729" s="1299" t="inlineStr">
        <is>
          <t>n2</t>
        </is>
      </c>
      <c r="L729" s="115"/>
      <c r="M729" s="130"/>
      <c r="N729" s="119"/>
      <c r="O729" s="131"/>
      <c r="P729" s="6597"/>
      <c r="Q729" s="131"/>
      <c r="R729" s="131"/>
      <c r="S729" s="130"/>
      <c r="T729" s="130">
        <v>376000</v>
      </c>
      <c r="U729" s="6593">
        <v>1880</v>
      </c>
      <c r="V729" s="119"/>
      <c r="W729" s="1305"/>
      <c r="X729" s="119"/>
      <c r="Y729" s="119"/>
      <c r="Z729" s="119"/>
      <c r="AA729" s="115"/>
      <c r="AB729" s="115"/>
      <c r="AC729" s="1300">
        <f>IF(OR(BX729="Close to Ear",BX729="Close to Head"),"Head",IF(BX729="Extremity","Extremity","Body"))</f>
        <v/>
      </c>
      <c r="AD729" s="1301">
        <f>CA729</f>
        <v/>
      </c>
      <c r="AE729" s="1299">
        <f>CB729</f>
        <v/>
      </c>
      <c r="AF729" s="115"/>
      <c r="AG729" s="1302">
        <f>IF(OR(AZ729="",BA729=""),"N/A",IF(DC729="Pass","P","F"))</f>
        <v/>
      </c>
      <c r="AH729" s="129"/>
      <c r="AI729" s="129"/>
      <c r="AJ729" s="129"/>
      <c r="AK729" s="119"/>
      <c r="AL729" s="115"/>
      <c r="AM729" s="119"/>
      <c r="AN729" s="119"/>
      <c r="AO729" s="692"/>
      <c r="AP729" s="692"/>
      <c r="AQ729" s="692"/>
      <c r="AR729" s="692"/>
      <c r="AS729" s="692"/>
      <c r="AT729" s="1303">
        <f>IF(AC729="Extremity",IF(CG729="","",CG729),"")</f>
        <v/>
      </c>
      <c r="AU729" s="1303">
        <f>IF(AC729="Extremity",IF(CH729="","",CH729),"")</f>
        <v/>
      </c>
      <c r="AV729" s="1304">
        <f>IF(AC729="Extremity","",IF(CE729="","",CE729))</f>
        <v/>
      </c>
      <c r="AW729" s="1304">
        <f>IF(AD729="Extremity","",IF(CF729="","",CF729))</f>
        <v/>
      </c>
      <c r="AX729" s="1305">
        <f>DL729</f>
        <v/>
      </c>
      <c r="AY729" s="1305">
        <f>DQ729</f>
        <v/>
      </c>
      <c r="AZ729" s="3377">
        <f>IF(AC729="Extremity",IF(DA729="","",DA729),"")</f>
        <v/>
      </c>
      <c r="BA729" s="3378">
        <f>IF(AC729="Extremity","",IF(CT729="","",CT729))</f>
        <v/>
      </c>
      <c r="BB729" s="1305">
        <f>IF(AC729="Extremity",IF(DB729="","",DB729),"")</f>
        <v/>
      </c>
      <c r="BC729" s="1304">
        <f>IF(AC729="Extremity","",IF(CZ729="","",CZ729))</f>
        <v/>
      </c>
      <c r="BD729" s="1305">
        <f>DD729</f>
        <v/>
      </c>
      <c r="BE729" s="132">
        <f>DE729</f>
        <v/>
      </c>
      <c r="BF729" s="133">
        <f>DF729*60</f>
        <v/>
      </c>
      <c r="BG729" s="121">
        <f>BE729</f>
        <v/>
      </c>
      <c r="BH729" s="133">
        <f>DG729*60</f>
        <v/>
      </c>
      <c r="BI729" s="133">
        <f>DH729</f>
        <v/>
      </c>
      <c r="BJ729" s="117"/>
      <c r="BK729" s="812">
        <f>Overview!$E$7</f>
        <v/>
      </c>
      <c r="BL729" s="117"/>
      <c r="BM729" s="834">
        <f>DI729</f>
        <v/>
      </c>
      <c r="BN729" s="812">
        <f>Overview!$P$153</f>
        <v/>
      </c>
      <c r="BO729" s="117"/>
      <c r="BP729" s="117"/>
      <c r="BQ729" s="115"/>
      <c r="BR729" s="1478"/>
      <c r="BS729" s="1541"/>
      <c r="BT729" s="1889" t="inlineStr">
        <is>
          <t>5G</t>
        </is>
      </c>
      <c r="BU729" s="1816" t="inlineStr">
        <is>
          <t>n2</t>
        </is>
      </c>
      <c r="BV729" s="595">
        <f>Overview!$H$28</f>
        <v/>
      </c>
      <c r="BW729" s="1865"/>
      <c r="BX729" s="1816" t="inlineStr">
        <is>
          <t>Body</t>
        </is>
      </c>
      <c r="BY729" s="1026"/>
      <c r="BZ729" s="1724"/>
      <c r="CA729" s="856" t="str">
        <f>CA728</f>
        <v>TBD</v>
      </c>
      <c r="CB729" s="202">
        <v>5</v>
      </c>
      <c r="CC729" s="7264">
        <f>IF(COUNT('Conducted 5G'!$AH$3:$AH$20)=0,376000,INDEX('Conducted 5G'!$T$3:$T$20,MATCH(MAX('Conducted 5G'!$AH$3:$AH$20),'Conducted 5G'!$AH$3:$AH$20,0)))</f>
        <v>376000</v>
      </c>
      <c r="CD729" s="7264">
        <f>IF(COUNT('Conducted 5G'!$AH$3:$AH$20)=0,1880,INDEX('Conducted 5G'!$U$3:$U$20,MATCH(MAX('Conducted 5G'!$AH$3:$AH$20),'Conducted 5G'!$AH$3:$AH$20,0)))</f>
        <v>1880</v>
      </c>
      <c r="CE729" s="7234"/>
      <c r="CF729" s="7234"/>
      <c r="CG729" s="6706"/>
      <c r="CH729" s="6706"/>
      <c r="CI729" s="225">
        <f>BY729</f>
        <v/>
      </c>
      <c r="CJ729" s="237">
        <f>BZ729</f>
        <v/>
      </c>
      <c r="CK729" s="223">
        <f>CA729</f>
        <v/>
      </c>
      <c r="CL729" s="237">
        <f>CC729</f>
        <v/>
      </c>
      <c r="CM729" s="237">
        <f>CD729</f>
        <v/>
      </c>
      <c r="CN729" s="1527"/>
      <c r="CO729" s="1579"/>
      <c r="CP729" s="7214">
        <f>IF(CF729=""," ",IF(ABS(CE729-CF729)&lt;=0.1,"Valid","Not valid"))</f>
        <v/>
      </c>
      <c r="CQ729" s="1674">
        <f> IF(CE729="","",IF(AND(CE729&lt;&gt;"",CF729=""),IF(CE729&gt;=0.8,"Medir+Sig Max","No"),IF(CF729&lt;&gt;"",IF(CF729&gt;=0.8,"Medir+Sig Max","No"),"")))</f>
        <v/>
      </c>
      <c r="CR729" s="6927">
        <f>IF(UPPER('SAR FCC-ISED'!$CQ$1)="X",IF(CF729=""," ",IF((ABS(CE729)&lt;5)*AND(ABS(CF729)&lt;5)*AND(ABS(CT729)&lt;5),"Solo si es max","Medir")),IF(CF729=""," ",IF((ABS(CE729)&lt;1)*AND(ABS(CF729)&lt;1)*AND(ABS(CT729)&lt;1),"Solo si es max","Medir")))</f>
        <v/>
      </c>
      <c r="CS729" s="1674"/>
      <c r="CT729" s="220">
        <f>IF(CO729="",IF(AND(CE729="",CF729=""),"",IF(CF729="",IF(DQ729&gt;1,ROUND(DQ729*CE729,3),CE729),IF(DQ729&gt;1,ROUND(DQ729*CF729,3),CF729))),IF(AND(CE729="",CF729=""),"",IF(CF729="",IF(DQ729&gt;1,ROUND(DQ729*CE729*(1/(CO729)),3),CE729*(1/(CO729))),IF(DQ729&gt;1,ROUND(DQ729*CF729*(1/(CO729)),3),CF729*(1/(CO729))))))</f>
        <v/>
      </c>
      <c r="CU729" s="224">
        <f>BY729</f>
        <v/>
      </c>
      <c r="CV729" s="237">
        <f>BZ729</f>
        <v/>
      </c>
      <c r="CW729" s="237">
        <f>CA729</f>
        <v/>
      </c>
      <c r="CX729" s="224">
        <f>CC729</f>
        <v/>
      </c>
      <c r="CY729" s="237">
        <f>CD729</f>
        <v/>
      </c>
      <c r="CZ729" s="7474">
        <f>IF(COUNTIF(Overview!K12:K14,TRUE)&gt;0,1.6,IF(COUNTIF(Overview!L12:L14,TRUE)&gt;0,8,0))</f>
        <v/>
      </c>
      <c r="DA729" s="1788"/>
      <c r="DB729" s="7483"/>
      <c r="DC729" s="844">
        <f>IF(CT729="","",IF(CT729&gt;CZ729,"Fail","Pass"))</f>
        <v/>
      </c>
      <c r="DD729" s="402"/>
      <c r="DE729" s="1565">
        <f>MyTimestamp(DC729)</f>
        <v/>
      </c>
      <c r="DF729" s="1531">
        <f>IF(COUNT(CE729:CH729)=1,15,IF(COUNT(CE729:CH729)=0,0,30))</f>
        <v/>
      </c>
      <c r="DG729" s="1532">
        <f>IF(DF729=0,0,2)</f>
        <v/>
      </c>
      <c r="DH729" s="1866"/>
      <c r="DI729" s="1866"/>
      <c r="DJ729" s="1863"/>
      <c r="DK729" s="1789"/>
      <c r="DL729" s="1574">
        <f>10^(CN729/20)*100-100</f>
        <v/>
      </c>
      <c r="DM729" s="973"/>
      <c r="DN729" s="768"/>
      <c r="DO729" s="973">
        <f>IF(DM729="","",10^(DM729/10))</f>
        <v/>
      </c>
      <c r="DP729" s="973">
        <f>IF(ISNUMBER(DN729)=FALSE,"",10^(DN729/10))</f>
        <v/>
      </c>
      <c r="DQ729" s="1578">
        <f>IF(AND(ISNUMBER(DO729),ISNUMBER(DP729)),IF(DO729/DP729&gt;1,ROUND((DO729)/DP729,3),1),1)</f>
        <v/>
      </c>
      <c r="DR729" s="1541"/>
      <c r="DS729" s="1541"/>
      <c r="DT729" s="1541"/>
      <c r="DU729" s="1541"/>
      <c r="DV729" s="1541"/>
      <c r="DW729" s="1541"/>
      <c r="DX729" s="1541"/>
      <c r="DY729" s="1541"/>
      <c r="DZ729" s="1541"/>
      <c r="EA729" s="1541"/>
      <c r="EB729" s="1541"/>
      <c r="EC729" s="1541"/>
      <c r="ED729" s="1541"/>
      <c r="EE729" s="1541"/>
      <c r="EF729" s="1541"/>
      <c r="EG729" s="1541"/>
      <c r="EH729" s="1541"/>
      <c r="EI729" s="1541"/>
      <c r="EJ729" s="1541"/>
      <c r="EK729" s="1541"/>
      <c r="EL729" s="1541"/>
      <c r="EM729" s="1541"/>
      <c r="EN729" s="1541"/>
      <c r="EO729" s="1541"/>
      <c r="EP729" s="1541"/>
      <c r="EQ729" s="1541"/>
      <c r="ER729" s="1541"/>
      <c r="ES729" s="1541"/>
      <c r="ET729" s="1541"/>
      <c r="EU729" s="1541"/>
      <c r="EV729" s="1541"/>
    </row>
    <row r="730" customFormat="1" ht="12.75" s="396" x14ac:dyDescent="0.2">
      <c r="A730" s="1541"/>
      <c r="B730" s="1541"/>
      <c r="C730"/>
      <c r="D730" s="1486"/>
      <c r="E730" s="1486"/>
      <c r="F730" s="672">
        <v>5.4</v>
      </c>
      <c r="G730" s="1497"/>
      <c r="H730" s="130">
        <f>BV730</f>
        <v/>
      </c>
      <c r="I730" s="130">
        <f>BW730</f>
        <v/>
      </c>
      <c r="J730" s="1299" t="inlineStr">
        <is>
          <t>5G</t>
        </is>
      </c>
      <c r="K730" s="1299" t="inlineStr">
        <is>
          <t>n2</t>
        </is>
      </c>
      <c r="L730" s="115"/>
      <c r="M730" s="130"/>
      <c r="N730" s="119"/>
      <c r="O730" s="131"/>
      <c r="P730" s="6597"/>
      <c r="Q730" s="131"/>
      <c r="R730" s="131"/>
      <c r="S730" s="130"/>
      <c r="T730" s="130">
        <v>376000</v>
      </c>
      <c r="U730" s="6593">
        <v>1880</v>
      </c>
      <c r="V730" s="119"/>
      <c r="W730" s="1305"/>
      <c r="X730" s="119"/>
      <c r="Y730" s="119"/>
      <c r="Z730" s="119"/>
      <c r="AA730" s="115"/>
      <c r="AB730" s="115"/>
      <c r="AC730" s="1300">
        <f>IF(OR(BX730="Close to Ear",BX730="Close to Head"),"Head",IF(BX730="Extremity","Extremity","Body"))</f>
        <v/>
      </c>
      <c r="AD730" s="1301">
        <f>CA730</f>
        <v/>
      </c>
      <c r="AE730" s="1299">
        <f>CB730</f>
        <v/>
      </c>
      <c r="AF730" s="115"/>
      <c r="AG730" s="1302">
        <f>IF(OR(AZ730="",BA730=""),"N/A",IF(DC730="Pass","P","F"))</f>
        <v/>
      </c>
      <c r="AH730" s="129"/>
      <c r="AI730" s="129"/>
      <c r="AJ730" s="129"/>
      <c r="AK730" s="119"/>
      <c r="AL730" s="115"/>
      <c r="AM730" s="119"/>
      <c r="AN730" s="119"/>
      <c r="AO730" s="692"/>
      <c r="AP730" s="692"/>
      <c r="AQ730" s="692"/>
      <c r="AR730" s="692"/>
      <c r="AS730" s="692"/>
      <c r="AT730" s="1303">
        <f>IF(AC730="Extremity",IF(CG730="","",CG730),"")</f>
        <v/>
      </c>
      <c r="AU730" s="1303">
        <f>IF(AC730="Extremity",IF(CH730="","",CH730),"")</f>
        <v/>
      </c>
      <c r="AV730" s="1304">
        <f>IF(AC730="Extremity","",IF(CE730="","",CE730))</f>
        <v/>
      </c>
      <c r="AW730" s="1304">
        <f>IF(AD730="Extremity","",IF(CF730="","",CF730))</f>
        <v/>
      </c>
      <c r="AX730" s="1305">
        <f>DL730</f>
        <v/>
      </c>
      <c r="AY730" s="1305">
        <f>DQ730</f>
        <v/>
      </c>
      <c r="AZ730" s="3377">
        <f>IF(AC730="Extremity",IF(DA730="","",DA730),"")</f>
        <v/>
      </c>
      <c r="BA730" s="3378">
        <f>IF(AC730="Extremity","",IF(CT730="","",CT730))</f>
        <v/>
      </c>
      <c r="BB730" s="1305">
        <f>IF(AC730="Extremity",IF(DB730="","",DB730),"")</f>
        <v/>
      </c>
      <c r="BC730" s="1304">
        <f>IF(AC730="Extremity","",IF(CZ730="","",CZ730))</f>
        <v/>
      </c>
      <c r="BD730" s="1305">
        <f>DD730</f>
        <v/>
      </c>
      <c r="BE730" s="132">
        <f>DE730</f>
        <v/>
      </c>
      <c r="BF730" s="133">
        <f>DF730*60</f>
        <v/>
      </c>
      <c r="BG730" s="121">
        <f>BE730</f>
        <v/>
      </c>
      <c r="BH730" s="133">
        <f>DG730*60</f>
        <v/>
      </c>
      <c r="BI730" s="133">
        <f>DH730</f>
        <v/>
      </c>
      <c r="BJ730" s="117"/>
      <c r="BK730" s="812">
        <f>Overview!$E$7</f>
        <v/>
      </c>
      <c r="BL730" s="117"/>
      <c r="BM730" s="834">
        <f>DI730</f>
        <v/>
      </c>
      <c r="BN730" s="812">
        <f>Overview!$P$153</f>
        <v/>
      </c>
      <c r="BO730" s="117"/>
      <c r="BP730" s="117"/>
      <c r="BQ730" s="115"/>
      <c r="BR730" s="1478"/>
      <c r="BS730" s="1541"/>
      <c r="BT730" s="1889" t="inlineStr">
        <is>
          <t>5G</t>
        </is>
      </c>
      <c r="BU730" s="1816" t="inlineStr">
        <is>
          <t>n2</t>
        </is>
      </c>
      <c r="BV730" s="595">
        <f>Overview!$H$28</f>
        <v/>
      </c>
      <c r="BW730" s="1865"/>
      <c r="BX730" s="1816" t="inlineStr">
        <is>
          <t>Body</t>
        </is>
      </c>
      <c r="BY730" s="417"/>
      <c r="BZ730" s="1724"/>
      <c r="CA730" s="902" t="str">
        <f>IF(BY730="N/A",BY730,CA729)</f>
        <v>N/A</v>
      </c>
      <c r="CB730" s="200">
        <v>5</v>
      </c>
      <c r="CC730" s="417">
        <f>IF(COUNT('Conducted 5G'!$AH$3:$AH$20)=0,376000,INDEX('Conducted 5G'!$T$3:$T$20,MATCH(MAX('Conducted 5G'!$AH$3:$AH$20),'Conducted 5G'!$AH$3:$AH$20,0)))</f>
        <v>376000</v>
      </c>
      <c r="CD730" s="417">
        <f>IF(COUNT('Conducted 5G'!$AH$3:$AH$20)=0,1880,INDEX('Conducted 5G'!$U$3:$U$20,MATCH(MAX('Conducted 5G'!$AH$3:$AH$20),'Conducted 5G'!$AH$3:$AH$20,0)))</f>
        <v>1880</v>
      </c>
      <c r="CE730" s="7234"/>
      <c r="CF730" s="7234"/>
      <c r="CG730" s="6706"/>
      <c r="CH730" s="6706"/>
      <c r="CI730" s="225">
        <f>BY730</f>
        <v/>
      </c>
      <c r="CJ730" s="237">
        <f>BZ730</f>
        <v/>
      </c>
      <c r="CK730" s="223">
        <f>CA730</f>
        <v/>
      </c>
      <c r="CL730" s="237">
        <f>CC730</f>
        <v/>
      </c>
      <c r="CM730" s="237">
        <f>CD730</f>
        <v/>
      </c>
      <c r="CN730" s="1527"/>
      <c r="CO730" s="1579"/>
      <c r="CP730" s="7214">
        <f>IF(CF730=""," ",IF(ABS(CE730-CF730)&lt;=0.1,"Valid","Not valid"))</f>
        <v/>
      </c>
      <c r="CQ730" s="1674">
        <f> IF(CE730="","",IF(AND(CE730&lt;&gt;"",CF730=""),IF(CE730&gt;=0.8,"Medir+Sig Max","No"),IF(CF730&lt;&gt;"",IF(CF730&gt;=0.8,"Medir+Sig Max","No"),"")))</f>
        <v/>
      </c>
      <c r="CR730" s="6927">
        <f>IF(UPPER('SAR FCC-ISED'!$CQ$1)="X",IF(CF730=""," ",IF((ABS(CE730)&lt;5)*AND(ABS(CF730)&lt;5)*AND(ABS(CT730)&lt;5),"Solo si es max","Medir")),IF(CF730=""," ",IF((ABS(CE730)&lt;1)*AND(ABS(CF730)&lt;1)*AND(ABS(CT730)&lt;1),"Solo si es max","Medir")))</f>
        <v/>
      </c>
      <c r="CS730" s="1674"/>
      <c r="CT730" s="220">
        <f>IF(CO730="",IF(AND(CE730="",CF730=""),"",IF(CF730="",IF(DQ730&gt;1,ROUND(DQ730*CE730,3),CE730),IF(DQ730&gt;1,ROUND(DQ730*CF730,3),CF730))),IF(AND(CE730="",CF730=""),"",IF(CF730="",IF(DQ730&gt;1,ROUND(DQ730*CE730*(1/(CO730)),3),CE730*(1/(CO730))),IF(DQ730&gt;1,ROUND(DQ730*CF730*(1/(CO730)),3),CF730*(1/(CO730))))))</f>
        <v/>
      </c>
      <c r="CU730" s="224">
        <f>BY730</f>
        <v/>
      </c>
      <c r="CV730" s="237">
        <f>BZ730</f>
        <v/>
      </c>
      <c r="CW730" s="237">
        <f>CA730</f>
        <v/>
      </c>
      <c r="CX730" s="224">
        <f>CC730</f>
        <v/>
      </c>
      <c r="CY730" s="237">
        <f>CD730</f>
        <v/>
      </c>
      <c r="CZ730" s="7474">
        <f>IF(COUNTIF(Overview!K12:K14,TRUE)&gt;0,1.6,IF(COUNTIF(Overview!L12:L14,TRUE)&gt;0,8,0))</f>
        <v/>
      </c>
      <c r="DA730" s="1788"/>
      <c r="DB730" s="7483"/>
      <c r="DC730" s="844">
        <f>IF(CT730="","",IF(CT730&gt;CZ730,"Fail","Pass"))</f>
        <v/>
      </c>
      <c r="DD730" s="402"/>
      <c r="DE730" s="1565">
        <f>MyTimestamp(DC730)</f>
        <v/>
      </c>
      <c r="DF730" s="1531">
        <f>IF(COUNT(CE730:CH730)=1,15,IF(COUNT(CE730:CH730)=0,0,30))</f>
        <v/>
      </c>
      <c r="DG730" s="1532">
        <f>IF(DF730=0,0,2)</f>
        <v/>
      </c>
      <c r="DH730" s="1866"/>
      <c r="DI730" s="1866"/>
      <c r="DJ730" s="1863"/>
      <c r="DK730" s="1789"/>
      <c r="DL730" s="1574">
        <f>10^(CN730/20)*100-100</f>
        <v/>
      </c>
      <c r="DM730" s="973"/>
      <c r="DN730" s="769"/>
      <c r="DO730" s="973">
        <f>IF(DM730="","",10^(DM730/10))</f>
        <v/>
      </c>
      <c r="DP730" s="973">
        <f>IF(ISNUMBER(DN730)=FALSE,"",10^(DN730/10))</f>
        <v/>
      </c>
      <c r="DQ730" s="1578">
        <f>IF(AND(ISNUMBER(DO730),ISNUMBER(DP730)),IF(DO730/DP730&gt;1,ROUND((DO730)/DP730,3),1),1)</f>
        <v/>
      </c>
      <c r="DR730" s="1541"/>
      <c r="DS730" s="1541"/>
      <c r="DT730" s="1541"/>
      <c r="DU730" s="1541"/>
      <c r="DV730" s="1541"/>
      <c r="DW730" s="1541"/>
      <c r="DX730" s="1541"/>
      <c r="DY730" s="1541"/>
      <c r="DZ730" s="1541"/>
      <c r="EA730" s="1541"/>
      <c r="EB730" s="1541"/>
      <c r="EC730" s="1541"/>
      <c r="ED730" s="1541"/>
      <c r="EE730" s="1541"/>
      <c r="EF730" s="1541"/>
      <c r="EG730" s="1541"/>
      <c r="EH730" s="1541"/>
      <c r="EI730" s="1541"/>
      <c r="EJ730" s="1541"/>
      <c r="EK730" s="1541"/>
      <c r="EL730" s="1541"/>
      <c r="EM730" s="1541"/>
      <c r="EN730" s="1541"/>
      <c r="EO730" s="1541"/>
      <c r="EP730" s="1541"/>
      <c r="EQ730" s="1541"/>
      <c r="ER730" s="1541"/>
      <c r="ES730" s="1541"/>
      <c r="ET730" s="1541"/>
      <c r="EU730" s="1541"/>
      <c r="EV730" s="1541"/>
    </row>
    <row r="731" customFormat="1" ht="12.75" s="396" x14ac:dyDescent="0.2">
      <c r="A731" s="1541"/>
      <c r="B731" s="1541"/>
      <c r="C731"/>
      <c r="D731" s="1486"/>
      <c r="E731" s="1486"/>
      <c r="F731" s="672">
        <v>5.4</v>
      </c>
      <c r="G731" s="1497"/>
      <c r="H731" s="130">
        <f>BV731</f>
        <v/>
      </c>
      <c r="I731" s="130">
        <f>BW731</f>
        <v/>
      </c>
      <c r="J731" s="1299" t="inlineStr">
        <is>
          <t>5G</t>
        </is>
      </c>
      <c r="K731" s="1299" t="inlineStr">
        <is>
          <t>n2</t>
        </is>
      </c>
      <c r="L731" s="115"/>
      <c r="M731" s="130"/>
      <c r="N731" s="119"/>
      <c r="O731" s="131"/>
      <c r="P731" s="6597"/>
      <c r="Q731" s="131"/>
      <c r="R731" s="131"/>
      <c r="S731" s="130"/>
      <c r="T731" s="130">
        <v>376000</v>
      </c>
      <c r="U731" s="6593">
        <v>1880</v>
      </c>
      <c r="V731" s="119"/>
      <c r="W731" s="1305"/>
      <c r="X731" s="119"/>
      <c r="Y731" s="119"/>
      <c r="Z731" s="119"/>
      <c r="AA731" s="115"/>
      <c r="AB731" s="115"/>
      <c r="AC731" s="1300">
        <f>IF(OR(BX731="Close to Ear",BX731="Close to Head"),"Head",IF(BX731="Extremity","Extremity","Body"))</f>
        <v/>
      </c>
      <c r="AD731" s="1301">
        <f>CA731</f>
        <v/>
      </c>
      <c r="AE731" s="1299">
        <f>CB731</f>
        <v/>
      </c>
      <c r="AF731" s="115"/>
      <c r="AG731" s="1302">
        <f>IF(OR(AZ731="",BA731=""),"N/A",IF(DC731="Pass","P","F"))</f>
        <v/>
      </c>
      <c r="AH731" s="129"/>
      <c r="AI731" s="129"/>
      <c r="AJ731" s="129"/>
      <c r="AK731" s="119"/>
      <c r="AL731" s="115"/>
      <c r="AM731" s="119"/>
      <c r="AN731" s="119"/>
      <c r="AO731" s="692"/>
      <c r="AP731" s="692"/>
      <c r="AQ731" s="692"/>
      <c r="AR731" s="692"/>
      <c r="AS731" s="692"/>
      <c r="AT731" s="1303">
        <f>IF(AC731="Extremity",IF(CG731="","",CG731),"")</f>
        <v/>
      </c>
      <c r="AU731" s="1303">
        <f>IF(AC731="Extremity",IF(CH731="","",CH731),"")</f>
        <v/>
      </c>
      <c r="AV731" s="1304">
        <f>IF(AC731="Extremity","",IF(CE731="","",CE731))</f>
        <v/>
      </c>
      <c r="AW731" s="1304">
        <f>IF(AD731="Extremity","",IF(CF731="","",CF731))</f>
        <v/>
      </c>
      <c r="AX731" s="1305">
        <f>DL731</f>
        <v/>
      </c>
      <c r="AY731" s="1305">
        <f>DQ731</f>
        <v/>
      </c>
      <c r="AZ731" s="3377">
        <f>IF(AC731="Extremity",IF(DA731="","",DA731),"")</f>
        <v/>
      </c>
      <c r="BA731" s="3378">
        <f>IF(AC731="Extremity","",IF(CT731="","",CT731))</f>
        <v/>
      </c>
      <c r="BB731" s="1305">
        <f>IF(AC731="Extremity",IF(DB731="","",DB731),"")</f>
        <v/>
      </c>
      <c r="BC731" s="1304">
        <f>IF(AC731="Extremity","",IF(CZ731="","",CZ731))</f>
        <v/>
      </c>
      <c r="BD731" s="1305">
        <f>DD731</f>
        <v/>
      </c>
      <c r="BE731" s="132">
        <f>DE731</f>
        <v/>
      </c>
      <c r="BF731" s="133">
        <f>DF731*60</f>
        <v/>
      </c>
      <c r="BG731" s="121">
        <f>BE731</f>
        <v/>
      </c>
      <c r="BH731" s="133">
        <f>DG731*60</f>
        <v/>
      </c>
      <c r="BI731" s="133">
        <f>DH731</f>
        <v/>
      </c>
      <c r="BJ731" s="117"/>
      <c r="BK731" s="812">
        <f>Overview!$E$7</f>
        <v/>
      </c>
      <c r="BL731" s="117"/>
      <c r="BM731" s="834">
        <f>DI731</f>
        <v/>
      </c>
      <c r="BN731" s="812">
        <f>Overview!$P$153</f>
        <v/>
      </c>
      <c r="BO731" s="117"/>
      <c r="BP731" s="117"/>
      <c r="BQ731" s="115"/>
      <c r="BR731" s="1478"/>
      <c r="BS731" s="1541"/>
      <c r="BT731" s="1889" t="inlineStr">
        <is>
          <t>5G</t>
        </is>
      </c>
      <c r="BU731" s="1816" t="inlineStr">
        <is>
          <t>n2</t>
        </is>
      </c>
      <c r="BV731" s="595">
        <f>Overview!$H$28</f>
        <v/>
      </c>
      <c r="BW731" s="1865"/>
      <c r="BX731" s="1816" t="inlineStr">
        <is>
          <t>Body</t>
        </is>
      </c>
      <c r="BY731" s="1027"/>
      <c r="BZ731" s="1724"/>
      <c r="CA731" s="857" t="str">
        <f>CA730</f>
        <v>N/A</v>
      </c>
      <c r="CB731" s="201">
        <v>5</v>
      </c>
      <c r="CC731" s="417">
        <f>IF(COUNT('Conducted 5G'!$AH$3:$AH$20)=0,376000,INDEX('Conducted 5G'!$T$3:$T$20,MATCH(MAX('Conducted 5G'!$AH$3:$AH$20),'Conducted 5G'!$AH$3:$AH$20,0)))</f>
        <v>376000</v>
      </c>
      <c r="CD731" s="857">
        <f>IF(COUNT('Conducted 5G'!$AH$3:$AH$20)=0,1880,INDEX('Conducted 5G'!$U$3:$U$20,MATCH(MAX('Conducted 5G'!$AH$3:$AH$20),'Conducted 5G'!$AH$3:$AH$20,0)))</f>
        <v>1880</v>
      </c>
      <c r="CE731" s="7234"/>
      <c r="CF731" s="7234"/>
      <c r="CG731" s="6706"/>
      <c r="CH731" s="6706"/>
      <c r="CI731" s="225">
        <f>BY731</f>
        <v/>
      </c>
      <c r="CJ731" s="237">
        <f>BZ731</f>
        <v/>
      </c>
      <c r="CK731" s="223">
        <f>CA731</f>
        <v/>
      </c>
      <c r="CL731" s="237">
        <f>CC731</f>
        <v/>
      </c>
      <c r="CM731" s="237">
        <f>CD731</f>
        <v/>
      </c>
      <c r="CN731" s="1527"/>
      <c r="CO731" s="1579"/>
      <c r="CP731" s="7214">
        <f>IF(CF731=""," ",IF(ABS(CE731-CF731)&lt;=0.1,"Valid","Not valid"))</f>
        <v/>
      </c>
      <c r="CQ731" s="1674">
        <f> IF(CE731="","",IF(AND(CE731&lt;&gt;"",CF731=""),IF(CE731&gt;=0.8,"Medir+Sig Max","No"),IF(CF731&lt;&gt;"",IF(CF731&gt;=0.8,"Medir+Sig Max","No"),"")))</f>
        <v/>
      </c>
      <c r="CR731" s="6927">
        <f>IF(UPPER('SAR FCC-ISED'!$CQ$1)="X",IF(CF731=""," ",IF((ABS(CE731)&lt;5)*AND(ABS(CF731)&lt;5)*AND(ABS(CT731)&lt;5),"Solo si es max","Medir")),IF(CF731=""," ",IF((ABS(CE731)&lt;1)*AND(ABS(CF731)&lt;1)*AND(ABS(CT731)&lt;1),"Solo si es max","Medir")))</f>
        <v/>
      </c>
      <c r="CS731" s="1674"/>
      <c r="CT731" s="220">
        <f>IF(CO731="",IF(AND(CE731="",CF731=""),"",IF(CF731="",IF(DQ731&gt;1,ROUND(DQ731*CE731,3),CE731),IF(DQ731&gt;1,ROUND(DQ731*CF731,3),CF731))),IF(AND(CE731="",CF731=""),"",IF(CF731="",IF(DQ731&gt;1,ROUND(DQ731*CE731*(1/(CO731)),3),CE731*(1/(CO731))),IF(DQ731&gt;1,ROUND(DQ731*CF731*(1/(CO731)),3),CF731*(1/(CO731))))))</f>
        <v/>
      </c>
      <c r="CU731" s="224">
        <f>BY731</f>
        <v/>
      </c>
      <c r="CV731" s="237">
        <f>BZ731</f>
        <v/>
      </c>
      <c r="CW731" s="237">
        <f>CA731</f>
        <v/>
      </c>
      <c r="CX731" s="224">
        <f>CC731</f>
        <v/>
      </c>
      <c r="CY731" s="237">
        <f>CD731</f>
        <v/>
      </c>
      <c r="CZ731" s="7474">
        <f>IF(COUNTIF(Overview!K12:K14,TRUE)&gt;0,1.6,IF(COUNTIF(Overview!L12:L14,TRUE)&gt;0,8,0))</f>
        <v/>
      </c>
      <c r="DA731" s="1788"/>
      <c r="DB731" s="7483"/>
      <c r="DC731" s="844">
        <f>IF(CT731="","",IF(CT731&gt;CZ731,"Fail","Pass"))</f>
        <v/>
      </c>
      <c r="DD731" s="402"/>
      <c r="DE731" s="1565">
        <f>MyTimestamp(DC731)</f>
        <v/>
      </c>
      <c r="DF731" s="1531">
        <f>IF(COUNT(CE731:CH731)=1,15,IF(COUNT(CE731:CH731)=0,0,30))</f>
        <v/>
      </c>
      <c r="DG731" s="1532">
        <f>IF(DF731=0,0,2)</f>
        <v/>
      </c>
      <c r="DH731" s="1866"/>
      <c r="DI731" s="1866"/>
      <c r="DJ731" s="1863"/>
      <c r="DK731" s="1789"/>
      <c r="DL731" s="1574">
        <f>10^(CN731/20)*100-100</f>
        <v/>
      </c>
      <c r="DM731" s="973"/>
      <c r="DN731" s="771"/>
      <c r="DO731" s="973">
        <f>IF(DM731="","",10^(DM731/10))</f>
        <v/>
      </c>
      <c r="DP731" s="973">
        <f>IF(ISNUMBER(DN731)=FALSE,"",10^(DN731/10))</f>
        <v/>
      </c>
      <c r="DQ731" s="1578">
        <f>IF(AND(ISNUMBER(DO731),ISNUMBER(DP731)),IF(DO731/DP731&gt;1,ROUND((DO731)/DP731,3),1),1)</f>
        <v/>
      </c>
      <c r="DR731" s="1541"/>
      <c r="DS731" s="1541"/>
      <c r="DT731" s="1541"/>
      <c r="DU731" s="1541"/>
      <c r="DV731" s="1541"/>
      <c r="DW731" s="1541"/>
      <c r="DX731" s="1541"/>
      <c r="DY731" s="1541"/>
      <c r="DZ731" s="1541"/>
      <c r="EA731" s="1541"/>
      <c r="EB731" s="1541"/>
      <c r="EC731" s="1541"/>
      <c r="ED731" s="1541"/>
      <c r="EE731" s="1541"/>
      <c r="EF731" s="1541"/>
      <c r="EG731" s="1541"/>
      <c r="EH731" s="1541"/>
      <c r="EI731" s="1541"/>
      <c r="EJ731" s="1541"/>
      <c r="EK731" s="1541"/>
      <c r="EL731" s="1541"/>
      <c r="EM731" s="1541"/>
      <c r="EN731" s="1541"/>
      <c r="EO731" s="1541"/>
      <c r="EP731" s="1541"/>
      <c r="EQ731" s="1541"/>
      <c r="ER731" s="1541"/>
      <c r="ES731" s="1541"/>
      <c r="ET731" s="1541"/>
      <c r="EU731" s="1541"/>
      <c r="EV731" s="1541"/>
    </row>
    <row r="732" customFormat="1" ht="12.75" s="396" x14ac:dyDescent="0.2">
      <c r="A732" s="1541"/>
      <c r="B732" s="1541"/>
      <c r="C732"/>
      <c r="D732" s="1486"/>
      <c r="E732" s="1486"/>
      <c r="F732" s="672">
        <v>5.4</v>
      </c>
      <c r="G732" s="1497"/>
      <c r="H732" s="130">
        <f>BV732</f>
        <v/>
      </c>
      <c r="I732" s="130">
        <f>BW732</f>
        <v/>
      </c>
      <c r="J732" s="1299" t="inlineStr">
        <is>
          <t>5G</t>
        </is>
      </c>
      <c r="K732" s="1299" t="inlineStr">
        <is>
          <t>n2</t>
        </is>
      </c>
      <c r="L732" s="115"/>
      <c r="M732" s="130"/>
      <c r="N732" s="119"/>
      <c r="O732" s="131"/>
      <c r="P732" s="6597"/>
      <c r="Q732" s="131"/>
      <c r="R732" s="131"/>
      <c r="S732" s="130"/>
      <c r="T732" s="130">
        <v>376000</v>
      </c>
      <c r="U732" s="6593">
        <v>1880</v>
      </c>
      <c r="V732" s="119"/>
      <c r="W732" s="1305"/>
      <c r="X732" s="119"/>
      <c r="Y732" s="119"/>
      <c r="Z732" s="119"/>
      <c r="AA732" s="115"/>
      <c r="AB732" s="115"/>
      <c r="AC732" s="1300">
        <f>IF(OR(BX732="Close to Ear",BX732="Close to Head"),"Head",IF(BX732="Extremity","Extremity","Body"))</f>
        <v/>
      </c>
      <c r="AD732" s="1301">
        <f>CA732</f>
        <v/>
      </c>
      <c r="AE732" s="1299">
        <f>CB732</f>
        <v/>
      </c>
      <c r="AF732" s="115"/>
      <c r="AG732" s="1302">
        <f>IF(OR(AZ732="",BA732=""),"N/A",IF(DC732="Pass","P","F"))</f>
        <v/>
      </c>
      <c r="AH732" s="129"/>
      <c r="AI732" s="129"/>
      <c r="AJ732" s="129"/>
      <c r="AK732" s="119"/>
      <c r="AL732" s="115"/>
      <c r="AM732" s="119"/>
      <c r="AN732" s="119"/>
      <c r="AO732" s="692"/>
      <c r="AP732" s="692"/>
      <c r="AQ732" s="692"/>
      <c r="AR732" s="692"/>
      <c r="AS732" s="692"/>
      <c r="AT732" s="1303">
        <f>IF(AC732="Extremity",IF(CG732="","",CG732),"")</f>
        <v/>
      </c>
      <c r="AU732" s="1303">
        <f>IF(AC732="Extremity",IF(CH732="","",CH732),"")</f>
        <v/>
      </c>
      <c r="AV732" s="1304">
        <f>IF(AC732="Extremity","",IF(CE732="","",CE732))</f>
        <v/>
      </c>
      <c r="AW732" s="1304"/>
      <c r="AX732" s="1305">
        <f>DL732</f>
        <v/>
      </c>
      <c r="AY732" s="1305">
        <f>DQ732</f>
        <v/>
      </c>
      <c r="AZ732" s="3377">
        <f>IF(AC732="Extremity",IF(DA732="","",DA732),"")</f>
        <v/>
      </c>
      <c r="BA732" s="3378">
        <f>IF(AC732="Extremity","",IF(CT732="","",CT732))</f>
        <v/>
      </c>
      <c r="BB732" s="1305">
        <f>IF(AC732="Extremity",IF(DB732="","",DB732),"")</f>
        <v/>
      </c>
      <c r="BC732" s="1304">
        <f>IF(AC732="Extremity","",IF(CZ732="","",CZ732))</f>
        <v/>
      </c>
      <c r="BD732" s="1305">
        <f>DD732</f>
        <v/>
      </c>
      <c r="BE732" s="132">
        <f>DE732</f>
        <v/>
      </c>
      <c r="BF732" s="133">
        <f>DF732*60</f>
        <v/>
      </c>
      <c r="BG732" s="121">
        <f>BE732</f>
        <v/>
      </c>
      <c r="BH732" s="133">
        <f>DG732*60</f>
        <v/>
      </c>
      <c r="BI732" s="133">
        <f>DH732</f>
        <v/>
      </c>
      <c r="BJ732" s="117"/>
      <c r="BK732" s="812">
        <f>Overview!$E$7</f>
        <v/>
      </c>
      <c r="BL732" s="117"/>
      <c r="BM732" s="834">
        <f>DI732</f>
        <v/>
      </c>
      <c r="BN732" s="812">
        <f>Overview!$P$153</f>
        <v/>
      </c>
      <c r="BO732" s="117"/>
      <c r="BP732" s="117"/>
      <c r="BQ732" s="115"/>
      <c r="BR732" s="1478"/>
      <c r="BS732" s="1541"/>
      <c r="BT732" s="1889" t="inlineStr">
        <is>
          <t>5G</t>
        </is>
      </c>
      <c r="BU732" s="1816" t="inlineStr">
        <is>
          <t>n2</t>
        </is>
      </c>
      <c r="BV732" s="595">
        <f>Overview!$H$28</f>
        <v/>
      </c>
      <c r="BW732" s="1865"/>
      <c r="BX732" s="1816" t="inlineStr">
        <is>
          <t>Body</t>
        </is>
      </c>
      <c r="BY732" s="7259"/>
      <c r="BZ732" s="1865"/>
      <c r="CA732" s="856" t="str">
        <f>CA731</f>
        <v>N/A</v>
      </c>
      <c r="CB732" s="202">
        <v>5</v>
      </c>
      <c r="CC732" s="856">
        <f>IF(COUNT('Conducted 5G'!$AH$3:$AH$20)=0,376000,INDEX('Conducted 5G'!$T$3:$T$20,MATCH(MAX('Conducted 5G'!$AH$3:$AH$20),'Conducted 5G'!$AH$3:$AH$20,0)))</f>
        <v>376000</v>
      </c>
      <c r="CD732" s="856">
        <f>IF(COUNT('Conducted 5G'!$AH$3:$AH$20)=0,1880,INDEX('Conducted 5G'!$U$3:$U$20,MATCH(MAX('Conducted 5G'!$AH$3:$AH$20),'Conducted 5G'!$AH$3:$AH$20,0)))</f>
        <v>1880</v>
      </c>
      <c r="CE732" s="7234"/>
      <c r="CF732" s="7234"/>
      <c r="CG732" s="6706"/>
      <c r="CH732" s="6706"/>
      <c r="CI732" s="225">
        <f>BY732</f>
        <v/>
      </c>
      <c r="CJ732" s="237">
        <f>BZ732</f>
        <v/>
      </c>
      <c r="CK732" s="223">
        <f>CA732</f>
        <v/>
      </c>
      <c r="CL732" s="237">
        <f>CC732</f>
        <v/>
      </c>
      <c r="CM732" s="237">
        <f>CD732</f>
        <v/>
      </c>
      <c r="CN732" s="1527"/>
      <c r="CO732" s="1579"/>
      <c r="CP732" s="7214">
        <f>IF(CF732=""," ",IF(ABS(CE732-CF732)&lt;=0.1,"Valid","Not valid"))</f>
        <v/>
      </c>
      <c r="CQ732" s="1674">
        <f> IF(CE732="","",IF(AND(CE732&lt;&gt;"",CF732=""),IF(CE732&gt;=0.8,"Medir+Sig Max","No"),IF(CF732&lt;&gt;"",IF(CF732&gt;=0.8,"Medir+Sig Max","No"),"")))</f>
        <v/>
      </c>
      <c r="CR732" s="6927">
        <f>IF(UPPER('SAR FCC-ISED'!$CQ$1)="X",IF(CF732=""," ",IF((ABS(CE732)&lt;5)*AND(ABS(CF732)&lt;5)*AND(ABS(CT732)&lt;5),"Solo si es max","Medir")),IF(CF732=""," ",IF((ABS(CE732)&lt;1)*AND(ABS(CF732)&lt;1)*AND(ABS(CT732)&lt;1),"Solo si es max","Medir")))</f>
        <v/>
      </c>
      <c r="CS732" s="1674"/>
      <c r="CT732" s="220">
        <f>IF(CO732="",IF(AND(CE732="",CF732=""),"",IF(CF732="",IF(DQ732&gt;1,ROUND(DQ732*CE732,3),CE732),IF(DQ732&gt;1,ROUND(DQ732*CF732,3),CF732))),IF(AND(CE732="",CF732=""),"",IF(CF732="",IF(DQ732&gt;1,ROUND(DQ732*CE732*(1/(CO732)),3),CE732*(1/(CO732))),IF(DQ732&gt;1,ROUND(DQ732*CF732*(1/(CO732)),3),CF732*(1/(CO732))))))</f>
        <v/>
      </c>
      <c r="CU732" s="224">
        <f>BY732</f>
        <v/>
      </c>
      <c r="CV732" s="237">
        <f>BZ732</f>
        <v/>
      </c>
      <c r="CW732" s="237">
        <f>CA732</f>
        <v/>
      </c>
      <c r="CX732" s="224">
        <f>CC732</f>
        <v/>
      </c>
      <c r="CY732" s="237">
        <f>CD732</f>
        <v/>
      </c>
      <c r="CZ732" s="7474">
        <f>IF(COUNTIF(Overview!K12:K14,TRUE)&gt;0,1.6,IF(COUNTIF(Overview!L12:L14,TRUE)&gt;0,8,0))</f>
        <v/>
      </c>
      <c r="DA732" s="1788"/>
      <c r="DB732" s="7483"/>
      <c r="DC732" s="844">
        <f>IF(CT732="","",IF(CT732&gt;CZ732,"Fail","Pass"))</f>
        <v/>
      </c>
      <c r="DD732" s="402"/>
      <c r="DE732" s="1565">
        <f>MyTimestamp(DC732)</f>
        <v/>
      </c>
      <c r="DF732" s="1531">
        <f>IF(COUNT(CE732:CH732)=1,15,IF(COUNT(CE732:CH732)=0,0,30))</f>
        <v/>
      </c>
      <c r="DG732" s="1532">
        <f>IF(DF732=0,0,2)</f>
        <v/>
      </c>
      <c r="DH732" s="1866"/>
      <c r="DI732" s="1866"/>
      <c r="DJ732" s="1863"/>
      <c r="DK732" s="1789"/>
      <c r="DL732" s="1574">
        <f>10^(CN732/20)*100-100</f>
        <v/>
      </c>
      <c r="DM732" s="973"/>
      <c r="DN732" s="768"/>
      <c r="DO732" s="973">
        <f>IF(DM732="","",10^(DM732/10))</f>
        <v/>
      </c>
      <c r="DP732" s="973">
        <f>IF(ISNUMBER(DN732)=FALSE,"",10^(DN732/10))</f>
        <v/>
      </c>
      <c r="DQ732" s="1578">
        <f>IF(AND(ISNUMBER(DO732),ISNUMBER(DP732)),IF(DO732/DP732&gt;1,ROUND((DO732)/DP732,3),1),1)</f>
        <v/>
      </c>
      <c r="DR732" s="1541"/>
      <c r="DS732" s="1541"/>
      <c r="DT732" s="1541"/>
      <c r="DU732" s="1541"/>
      <c r="DV732" s="1541"/>
      <c r="DW732" s="1541"/>
      <c r="DX732" s="1541"/>
      <c r="DY732" s="1541"/>
      <c r="DZ732" s="1541"/>
      <c r="EA732" s="1541"/>
      <c r="EB732" s="1541"/>
      <c r="EC732" s="1541"/>
      <c r="ED732" s="1541"/>
      <c r="EE732" s="1541"/>
      <c r="EF732" s="1541"/>
      <c r="EG732" s="1541"/>
      <c r="EH732" s="1541"/>
      <c r="EI732" s="1541"/>
      <c r="EJ732" s="1541"/>
      <c r="EK732" s="1541"/>
      <c r="EL732" s="1541"/>
      <c r="EM732" s="1541"/>
      <c r="EN732" s="1541"/>
      <c r="EO732" s="1541"/>
      <c r="EP732" s="1541"/>
      <c r="EQ732" s="1541"/>
      <c r="ER732" s="1541"/>
      <c r="ES732" s="1541"/>
      <c r="ET732" s="1541"/>
      <c r="EU732" s="1541"/>
      <c r="EV732" s="1541"/>
    </row>
    <row r="733" customFormat="1" ht="12.75" s="396" x14ac:dyDescent="0.2">
      <c r="A733" s="1541"/>
      <c r="B733" s="1541"/>
      <c r="C733"/>
      <c r="D733" s="1486"/>
      <c r="E733" s="1486"/>
      <c r="F733" s="672">
        <v>5.4</v>
      </c>
      <c r="G733" s="1497"/>
      <c r="H733" s="130">
        <f>BV733</f>
        <v/>
      </c>
      <c r="I733" s="130">
        <f>BW733</f>
        <v/>
      </c>
      <c r="J733" s="1299" t="inlineStr">
        <is>
          <t>5G</t>
        </is>
      </c>
      <c r="K733" s="1299" t="inlineStr">
        <is>
          <t>n2</t>
        </is>
      </c>
      <c r="L733" s="115"/>
      <c r="M733" s="130"/>
      <c r="N733" s="119"/>
      <c r="O733" s="131"/>
      <c r="P733" s="6597"/>
      <c r="Q733" s="131"/>
      <c r="R733" s="131"/>
      <c r="S733" s="130"/>
      <c r="T733" s="130">
        <v>376000</v>
      </c>
      <c r="U733" s="6593">
        <v>1880</v>
      </c>
      <c r="V733" s="119"/>
      <c r="W733" s="1305"/>
      <c r="X733" s="119"/>
      <c r="Y733" s="119"/>
      <c r="Z733" s="119"/>
      <c r="AA733" s="115"/>
      <c r="AB733" s="115"/>
      <c r="AC733" s="1300">
        <f>IF(OR(BX733="Close to Ear",BX733="Close to Head"),"Head",IF(BX733="Extremity","Extremity","Body"))</f>
        <v/>
      </c>
      <c r="AD733" s="1301">
        <f>CA733</f>
        <v/>
      </c>
      <c r="AE733" s="1299">
        <f>CB733</f>
        <v/>
      </c>
      <c r="AF733" s="115"/>
      <c r="AG733" s="1302">
        <f>IF(OR(AZ733="",BA733=""),"N/A",IF(DC733="Pass","P","F"))</f>
        <v/>
      </c>
      <c r="AH733" s="129"/>
      <c r="AI733" s="129"/>
      <c r="AJ733" s="129"/>
      <c r="AK733" s="119"/>
      <c r="AL733" s="115"/>
      <c r="AM733" s="119"/>
      <c r="AN733" s="119"/>
      <c r="AO733" s="692"/>
      <c r="AP733" s="692"/>
      <c r="AQ733" s="692"/>
      <c r="AR733" s="692"/>
      <c r="AS733" s="692"/>
      <c r="AT733" s="1303">
        <f>IF(AC733="Extremity",IF(CG733="","",CG733),"")</f>
        <v/>
      </c>
      <c r="AU733" s="1303">
        <f>IF(AC733="Extremity",IF(CH733="","",CH733),"")</f>
        <v/>
      </c>
      <c r="AV733" s="1304">
        <f>IF(AC733="Extremity","",IF(CE733="","",CE733))</f>
        <v/>
      </c>
      <c r="AW733" s="1304">
        <f>IF(AD733="Extremity","",IF(CF733="","",CF733))</f>
        <v/>
      </c>
      <c r="AX733" s="1305">
        <f>DL733</f>
        <v/>
      </c>
      <c r="AY733" s="1305">
        <f>DQ733</f>
        <v/>
      </c>
      <c r="AZ733" s="3377">
        <f>IF(AC733="Extremity",IF(DA733="","",DA733),"")</f>
        <v/>
      </c>
      <c r="BA733" s="3378">
        <f>IF(AC733="Extremity","",IF(CT733="","",CT733))</f>
        <v/>
      </c>
      <c r="BB733" s="1305">
        <f>IF(AC733="Extremity",IF(DB733="","",DB733),"")</f>
        <v/>
      </c>
      <c r="BC733" s="1304">
        <f>IF(AC733="Extremity","",IF(CZ733="","",CZ733))</f>
        <v/>
      </c>
      <c r="BD733" s="1305">
        <f>DD733</f>
        <v/>
      </c>
      <c r="BE733" s="132">
        <f>DE733</f>
        <v/>
      </c>
      <c r="BF733" s="133">
        <f>DF733*60</f>
        <v/>
      </c>
      <c r="BG733" s="121">
        <f>BE733</f>
        <v/>
      </c>
      <c r="BH733" s="133">
        <f>DG733*60</f>
        <v/>
      </c>
      <c r="BI733" s="133">
        <f>DH733</f>
        <v/>
      </c>
      <c r="BJ733" s="117"/>
      <c r="BK733" s="812">
        <f>Overview!$E$7</f>
        <v/>
      </c>
      <c r="BL733" s="117"/>
      <c r="BM733" s="834">
        <f>DI733</f>
        <v/>
      </c>
      <c r="BN733" s="812">
        <f>Overview!$P$153</f>
        <v/>
      </c>
      <c r="BO733" s="117"/>
      <c r="BP733" s="117"/>
      <c r="BQ733" s="115"/>
      <c r="BR733" s="1478"/>
      <c r="BS733" s="1541"/>
      <c r="BT733" s="1889" t="inlineStr">
        <is>
          <t>5G</t>
        </is>
      </c>
      <c r="BU733" s="1816" t="inlineStr">
        <is>
          <t>n2</t>
        </is>
      </c>
      <c r="BV733" s="595">
        <f>Overview!$H$28</f>
        <v/>
      </c>
      <c r="BW733" s="1865"/>
      <c r="BX733" s="1816" t="inlineStr">
        <is>
          <t>Body</t>
        </is>
      </c>
      <c r="BY733" s="1891"/>
      <c r="BZ733" s="1865"/>
      <c r="CA733" s="902" t="str">
        <f>IF(BY733="N/A","N/A",CA732)</f>
        <v>N/A</v>
      </c>
      <c r="CB733" s="200">
        <v>5</v>
      </c>
      <c r="CC733" s="902">
        <f>IF(COUNT('Conducted 5G'!$AH$3:$AH$20)=0,376000,INDEX('Conducted 5G'!$T$3:$T$20,MATCH(MAX('Conducted 5G'!$AH$3:$AH$20),'Conducted 5G'!$AH$3:$AH$20,0)))</f>
        <v>376000</v>
      </c>
      <c r="CD733" s="902">
        <f>IF(COUNT('Conducted 5G'!$AH$3:$AH$20)=0,1880,INDEX('Conducted 5G'!$U$3:$U$20,MATCH(MAX('Conducted 5G'!$AH$3:$AH$20),'Conducted 5G'!$AH$3:$AH$20,0)))</f>
        <v>1880</v>
      </c>
      <c r="CE733" s="7234"/>
      <c r="CF733" s="7234"/>
      <c r="CG733" s="6706"/>
      <c r="CH733" s="6706"/>
      <c r="CI733" s="225">
        <f>BY733</f>
        <v/>
      </c>
      <c r="CJ733" s="237">
        <f>BZ733</f>
        <v/>
      </c>
      <c r="CK733" s="223">
        <f>CA733</f>
        <v/>
      </c>
      <c r="CL733" s="237">
        <f>CC733</f>
        <v/>
      </c>
      <c r="CM733" s="237">
        <f>CD733</f>
        <v/>
      </c>
      <c r="CN733" s="1527"/>
      <c r="CO733" s="1579"/>
      <c r="CP733" s="7214">
        <f>IF(CF733=""," ",IF(ABS(CE733-CF733)&lt;=0.1,"Valid","Not valid"))</f>
        <v/>
      </c>
      <c r="CQ733" s="1674">
        <f> IF(CE733="","",IF(AND(CE733&lt;&gt;"",CF733=""),IF(CE733&gt;=0.8,"Medir+Sig Max","No"),IF(CF733&lt;&gt;"",IF(CF733&gt;=0.8,"Medir+Sig Max","No"),"")))</f>
        <v/>
      </c>
      <c r="CR733" s="6927">
        <f>IF(UPPER('SAR FCC-ISED'!$CQ$1)="X",IF(CF733=""," ",IF((ABS(CE733)&lt;5)*AND(ABS(CF733)&lt;5)*AND(ABS(CT733)&lt;5),"Solo si es max","Medir")),IF(CF733=""," ",IF((ABS(CE733)&lt;1)*AND(ABS(CF733)&lt;1)*AND(ABS(CT733)&lt;1),"Solo si es max","Medir")))</f>
        <v/>
      </c>
      <c r="CS733" s="1674"/>
      <c r="CT733" s="220">
        <f>IF(CO733="",IF(AND(CE733="",CF733=""),"",IF(CF733="",IF(DQ733&gt;1,ROUND(DQ733*CE733,3),CE733),IF(DQ733&gt;1,ROUND(DQ733*CF733,3),CF733))),IF(AND(CE733="",CF733=""),"",IF(CF733="",IF(DQ733&gt;1,ROUND(DQ733*CE733*(1/(CO733)),3),CE733*(1/(CO733))),IF(DQ733&gt;1,ROUND(DQ733*CF733*(1/(CO733)),3),CF733*(1/(CO733))))))</f>
        <v/>
      </c>
      <c r="CU733" s="224">
        <f>BY733</f>
        <v/>
      </c>
      <c r="CV733" s="237">
        <f>BZ733</f>
        <v/>
      </c>
      <c r="CW733" s="237">
        <f>CA733</f>
        <v/>
      </c>
      <c r="CX733" s="224">
        <f>CC733</f>
        <v/>
      </c>
      <c r="CY733" s="237">
        <f>CD733</f>
        <v/>
      </c>
      <c r="CZ733" s="7474">
        <f>IF(COUNTIF(Overview!K12:K14,TRUE)&gt;0,1.6,IF(COUNTIF(Overview!L12:L14,TRUE)&gt;0,8,0))</f>
        <v/>
      </c>
      <c r="DA733" s="1788"/>
      <c r="DB733" s="7483"/>
      <c r="DC733" s="844">
        <f>IF(CT733="","",IF(CT733&gt;CZ733,"Fail","Pass"))</f>
        <v/>
      </c>
      <c r="DD733" s="402"/>
      <c r="DE733" s="1565">
        <f>MyTimestamp(DC733)</f>
        <v/>
      </c>
      <c r="DF733" s="1531">
        <f>IF(COUNT(CE733:CH733)=1,15,IF(COUNT(CE733:CH733)=0,0,30))</f>
        <v/>
      </c>
      <c r="DG733" s="1532">
        <f>IF(DF733=0,0,2)</f>
        <v/>
      </c>
      <c r="DH733" s="1866"/>
      <c r="DI733" s="1866"/>
      <c r="DJ733" s="1863"/>
      <c r="DK733" s="1789"/>
      <c r="DL733" s="1574">
        <f>10^(CN733/20)*100-100</f>
        <v/>
      </c>
      <c r="DM733" s="973"/>
      <c r="DN733" s="769"/>
      <c r="DO733" s="973">
        <f>IF(DM733="","",10^(DM733/10))</f>
        <v/>
      </c>
      <c r="DP733" s="973">
        <f>IF(ISNUMBER(DN733)=FALSE,"",10^(DN733/10))</f>
        <v/>
      </c>
      <c r="DQ733" s="1578">
        <f>IF(AND(ISNUMBER(DO733),ISNUMBER(DP733)),IF(DO733/DP733&gt;1,ROUND((DO733)/DP733,3),1),1)</f>
        <v/>
      </c>
      <c r="DR733" s="1541"/>
      <c r="DS733" s="1541"/>
      <c r="DT733" s="1541"/>
      <c r="DU733" s="1541"/>
      <c r="DV733" s="1541"/>
      <c r="DW733" s="1541"/>
      <c r="DX733" s="1541"/>
      <c r="DY733" s="1541"/>
      <c r="DZ733" s="1541"/>
      <c r="EA733" s="1541"/>
      <c r="EB733" s="1541"/>
      <c r="EC733" s="1541"/>
      <c r="ED733" s="1541"/>
      <c r="EE733" s="1541"/>
      <c r="EF733" s="1541"/>
      <c r="EG733" s="1541"/>
      <c r="EH733" s="1541"/>
      <c r="EI733" s="1541"/>
      <c r="EJ733" s="1541"/>
      <c r="EK733" s="1541"/>
      <c r="EL733" s="1541"/>
      <c r="EM733" s="1541"/>
      <c r="EN733" s="1541"/>
      <c r="EO733" s="1541"/>
      <c r="EP733" s="1541"/>
      <c r="EQ733" s="1541"/>
      <c r="ER733" s="1541"/>
      <c r="ES733" s="1541"/>
      <c r="ET733" s="1541"/>
      <c r="EU733" s="1541"/>
      <c r="EV733" s="1541"/>
    </row>
    <row r="734" customFormat="1" ht="12.75" s="396" x14ac:dyDescent="0.2">
      <c r="A734" s="1541"/>
      <c r="B734" s="1541"/>
      <c r="C734"/>
      <c r="D734" s="1486"/>
      <c r="E734" s="1486"/>
      <c r="F734" s="672">
        <v>5.4</v>
      </c>
      <c r="G734" s="1497"/>
      <c r="H734" s="130">
        <f>BV734</f>
        <v/>
      </c>
      <c r="I734" s="130">
        <f>BW734</f>
        <v/>
      </c>
      <c r="J734" s="1299" t="inlineStr">
        <is>
          <t>5G</t>
        </is>
      </c>
      <c r="K734" s="1299" t="inlineStr">
        <is>
          <t>n2</t>
        </is>
      </c>
      <c r="L734" s="115"/>
      <c r="M734" s="130"/>
      <c r="N734" s="119"/>
      <c r="O734" s="131"/>
      <c r="P734" s="6597"/>
      <c r="Q734" s="131"/>
      <c r="R734" s="131"/>
      <c r="S734" s="130"/>
      <c r="T734" s="130">
        <v>376000</v>
      </c>
      <c r="U734" s="6593">
        <v>1880</v>
      </c>
      <c r="V734" s="119"/>
      <c r="W734" s="1305"/>
      <c r="X734" s="119"/>
      <c r="Y734" s="119"/>
      <c r="Z734" s="119"/>
      <c r="AA734" s="115"/>
      <c r="AB734" s="115"/>
      <c r="AC734" s="1300">
        <f>IF(OR(BX734="Close to Ear",BX734="Close to Head"),"Head",IF(BX734="Extremity","Extremity","Body"))</f>
        <v/>
      </c>
      <c r="AD734" s="1301">
        <f>CA734</f>
        <v/>
      </c>
      <c r="AE734" s="1299">
        <f>CB734</f>
        <v/>
      </c>
      <c r="AF734" s="115"/>
      <c r="AG734" s="1302">
        <f>IF(OR(AZ734="",BA734=""),"N/A",IF(DC734="Pass","P","F"))</f>
        <v/>
      </c>
      <c r="AH734" s="129"/>
      <c r="AI734" s="129"/>
      <c r="AJ734" s="129"/>
      <c r="AK734" s="119"/>
      <c r="AL734" s="115"/>
      <c r="AM734" s="119"/>
      <c r="AN734" s="119"/>
      <c r="AO734" s="692"/>
      <c r="AP734" s="692"/>
      <c r="AQ734" s="692"/>
      <c r="AR734" s="692"/>
      <c r="AS734" s="692"/>
      <c r="AT734" s="1303">
        <f>IF(AC734="Extremity",IF(CG734="","",CG734),"")</f>
        <v/>
      </c>
      <c r="AU734" s="1303">
        <f>IF(AC734="Extremity",IF(CH734="","",CH734),"")</f>
        <v/>
      </c>
      <c r="AV734" s="1304">
        <f>IF(AC734="Extremity","",IF(CE734="","",CE734))</f>
        <v/>
      </c>
      <c r="AW734" s="1304">
        <f>IF(AD734="Extremity","",IF(CF732="","",CF732))</f>
        <v/>
      </c>
      <c r="AX734" s="1305">
        <f>DL734</f>
        <v/>
      </c>
      <c r="AY734" s="1305">
        <f>DQ734</f>
        <v/>
      </c>
      <c r="AZ734" s="3377">
        <f>IF(AC734="Extremity",IF(DA734="","",DA734),"")</f>
        <v/>
      </c>
      <c r="BA734" s="3378">
        <f>IF(AC734="Extremity","",IF(CT734="","",CT734))</f>
        <v/>
      </c>
      <c r="BB734" s="1305">
        <f>IF(AC734="Extremity",IF(DB734="","",DB734),"")</f>
        <v/>
      </c>
      <c r="BC734" s="1304">
        <f>IF(AC734="Extremity","",IF(CZ734="","",CZ734))</f>
        <v/>
      </c>
      <c r="BD734" s="1305">
        <f>DD734</f>
        <v/>
      </c>
      <c r="BE734" s="132">
        <f>DE734</f>
        <v/>
      </c>
      <c r="BF734" s="133">
        <f>DF734*60</f>
        <v/>
      </c>
      <c r="BG734" s="121">
        <f>BE734</f>
        <v/>
      </c>
      <c r="BH734" s="133">
        <f>DG734*60</f>
        <v/>
      </c>
      <c r="BI734" s="133">
        <f>DH734</f>
        <v/>
      </c>
      <c r="BJ734" s="117"/>
      <c r="BK734" s="812">
        <f>Overview!$E$7</f>
        <v/>
      </c>
      <c r="BL734" s="117"/>
      <c r="BM734" s="834">
        <f>DI734</f>
        <v/>
      </c>
      <c r="BN734" s="812">
        <f>Overview!$P$153</f>
        <v/>
      </c>
      <c r="BO734" s="117"/>
      <c r="BP734" s="117"/>
      <c r="BQ734" s="115"/>
      <c r="BR734" s="1478"/>
      <c r="BS734" s="1541"/>
      <c r="BT734" s="1889" t="inlineStr">
        <is>
          <t>5G</t>
        </is>
      </c>
      <c r="BU734" s="1816" t="inlineStr">
        <is>
          <t>n2</t>
        </is>
      </c>
      <c r="BV734" s="595">
        <f>Overview!$H$28</f>
        <v/>
      </c>
      <c r="BW734" s="1865"/>
      <c r="BX734" s="1816" t="inlineStr">
        <is>
          <t>Body</t>
        </is>
      </c>
      <c r="BY734" s="7260"/>
      <c r="BZ734" s="1865"/>
      <c r="CA734" s="857" t="str">
        <f>CA733</f>
        <v>N/A</v>
      </c>
      <c r="CB734" s="201">
        <v>5</v>
      </c>
      <c r="CC734" s="857">
        <f>IF(COUNT('Conducted 5G'!$AH$3:$AH$20)=0,376000,INDEX('Conducted 5G'!$T$3:$T$20,MATCH(MAX('Conducted 5G'!$AH$3:$AH$20),'Conducted 5G'!$AH$3:$AH$20,0)))</f>
        <v>376000</v>
      </c>
      <c r="CD734" s="857">
        <f>IF(COUNT('Conducted 5G'!$AH$3:$AH$20)=0,1880,INDEX('Conducted 5G'!$U$3:$U$20,MATCH(MAX('Conducted 5G'!$AH$3:$AH$20),'Conducted 5G'!$AH$3:$AH$20,0)))</f>
        <v>1880</v>
      </c>
      <c r="CE734" s="7234"/>
      <c r="CF734" s="7234"/>
      <c r="CG734" s="6706"/>
      <c r="CH734" s="6706"/>
      <c r="CI734" s="225">
        <f>BY734</f>
        <v/>
      </c>
      <c r="CJ734" s="237">
        <f>BZ734</f>
        <v/>
      </c>
      <c r="CK734" s="223">
        <f>CA734</f>
        <v/>
      </c>
      <c r="CL734" s="237">
        <f>CC734</f>
        <v/>
      </c>
      <c r="CM734" s="237">
        <f>CD734</f>
        <v/>
      </c>
      <c r="CN734" s="1527"/>
      <c r="CO734" s="1579"/>
      <c r="CP734" s="7214">
        <f>IF(CF734=""," ",IF(ABS(CE734-CF734)&lt;=0.1,"Valid","Not valid"))</f>
        <v/>
      </c>
      <c r="CQ734" s="1674">
        <f> IF(CE734="","",IF(AND(CE734&lt;&gt;"",CF734=""),IF(CE734&gt;=0.8,"Medir+Sig Max","No"),IF(CF734&lt;&gt;"",IF(CF734&gt;=0.8,"Medir+Sig Max","No"),"")))</f>
        <v/>
      </c>
      <c r="CR734" s="6927">
        <f>IF(UPPER('SAR FCC-ISED'!$CQ$1)="X",IF(CF734=""," ",IF((ABS(CE734)&lt;5)*AND(ABS(CF734)&lt;5)*AND(ABS(CT734)&lt;5),"Solo si es max","Medir")),IF(CF734=""," ",IF((ABS(CE734)&lt;1)*AND(ABS(CF734)&lt;1)*AND(ABS(CT734)&lt;1),"Solo si es max","Medir")))</f>
        <v/>
      </c>
      <c r="CS734" s="1674"/>
      <c r="CT734" s="220">
        <f>IF(CO734="",IF(AND(CE734="",CF734=""),"",IF(CF734="",IF(DQ734&gt;1,ROUND(DQ734*CE734,3),CE734),IF(DQ734&gt;1,ROUND(DQ734*CF734,3),CF734))),IF(AND(CE734="",CF734=""),"",IF(CF734="",IF(DQ734&gt;1,ROUND(DQ734*CE734*(1/(CO734)),3),CE734*(1/(CO734))),IF(DQ734&gt;1,ROUND(DQ734*CF734*(1/(CO734)),3),CF734*(1/(CO734))))))</f>
        <v/>
      </c>
      <c r="CU734" s="224">
        <f>BY734</f>
        <v/>
      </c>
      <c r="CV734" s="237">
        <f>BZ734</f>
        <v/>
      </c>
      <c r="CW734" s="237">
        <f>CA734</f>
        <v/>
      </c>
      <c r="CX734" s="224">
        <f>CC734</f>
        <v/>
      </c>
      <c r="CY734" s="237">
        <f>CD734</f>
        <v/>
      </c>
      <c r="CZ734" s="7474">
        <f>IF(COUNTIF(Overview!K12:K14,TRUE)&gt;0,1.6,IF(COUNTIF(Overview!L12:L14,TRUE)&gt;0,8,0))</f>
        <v/>
      </c>
      <c r="DA734" s="1788"/>
      <c r="DB734" s="7483"/>
      <c r="DC734" s="844">
        <f>IF(CT734="","",IF(CT734&gt;CZ734,"Fail","Pass"))</f>
        <v/>
      </c>
      <c r="DD734" s="402"/>
      <c r="DE734" s="1565">
        <f>MyTimestamp(DC734)</f>
        <v/>
      </c>
      <c r="DF734" s="1531">
        <f>IF(COUNT(CE734:CH734)=1,15,IF(COUNT(CE734:CH734)=0,0,30))</f>
        <v/>
      </c>
      <c r="DG734" s="1532">
        <f>IF(DF734=0,0,2)</f>
        <v/>
      </c>
      <c r="DH734" s="1866"/>
      <c r="DI734" s="1866"/>
      <c r="DJ734" s="1863"/>
      <c r="DK734" s="1789"/>
      <c r="DL734" s="1574">
        <f>10^(CN734/20)*100-100</f>
        <v/>
      </c>
      <c r="DM734" s="973"/>
      <c r="DN734" s="771"/>
      <c r="DO734" s="973">
        <f>IF(DM734="","",10^(DM734/10))</f>
        <v/>
      </c>
      <c r="DP734" s="973">
        <f>IF(ISNUMBER(DN734)=FALSE,"",10^(DN734/10))</f>
        <v/>
      </c>
      <c r="DQ734" s="1578">
        <f>IF(AND(ISNUMBER(DO734),ISNUMBER(DP734)),IF(DO734/DP734&gt;1,ROUND((DO734)/DP734,3),1),1)</f>
        <v/>
      </c>
      <c r="DR734" s="1541"/>
      <c r="DS734" s="1541"/>
      <c r="DT734" s="1541"/>
      <c r="DU734" s="1541"/>
      <c r="DV734" s="1541"/>
      <c r="DW734" s="1541"/>
      <c r="DX734" s="1541"/>
      <c r="DY734" s="1541"/>
      <c r="DZ734" s="1541"/>
      <c r="EA734" s="1541"/>
      <c r="EB734" s="1541"/>
      <c r="EC734" s="1541"/>
      <c r="ED734" s="1541"/>
      <c r="EE734" s="1541"/>
      <c r="EF734" s="1541"/>
      <c r="EG734" s="1541"/>
      <c r="EH734" s="1541"/>
      <c r="EI734" s="1541"/>
      <c r="EJ734" s="1541"/>
      <c r="EK734" s="1541"/>
      <c r="EL734" s="1541"/>
      <c r="EM734" s="1541"/>
      <c r="EN734" s="1541"/>
      <c r="EO734" s="1541"/>
      <c r="EP734" s="1541"/>
      <c r="EQ734" s="1541"/>
      <c r="ER734" s="1541"/>
      <c r="ES734" s="1541"/>
      <c r="ET734" s="1541"/>
      <c r="EU734" s="1541"/>
      <c r="EV734" s="1541"/>
    </row>
    <row r="735" customFormat="1" ht="12.75" s="396" x14ac:dyDescent="0.2">
      <c r="A735" s="1541"/>
      <c r="B735" s="1541"/>
      <c r="C735"/>
      <c r="D735" s="1486"/>
      <c r="E735" s="1486"/>
      <c r="F735" s="672">
        <v>5.4</v>
      </c>
      <c r="G735" s="1497"/>
      <c r="H735" s="130">
        <f>BV735</f>
        <v/>
      </c>
      <c r="I735" s="130">
        <f>BW735</f>
        <v/>
      </c>
      <c r="J735" s="1299" t="inlineStr">
        <is>
          <t>5G</t>
        </is>
      </c>
      <c r="K735" s="1299" t="inlineStr">
        <is>
          <t>n2</t>
        </is>
      </c>
      <c r="L735" s="115"/>
      <c r="M735" s="130"/>
      <c r="N735" s="119"/>
      <c r="O735" s="131"/>
      <c r="P735" s="6597"/>
      <c r="Q735" s="131"/>
      <c r="R735" s="131"/>
      <c r="S735" s="130"/>
      <c r="T735" s="130">
        <v>376000</v>
      </c>
      <c r="U735" s="6593">
        <v>1880</v>
      </c>
      <c r="V735" s="119"/>
      <c r="W735" s="1305"/>
      <c r="X735" s="119"/>
      <c r="Y735" s="119"/>
      <c r="Z735" s="119"/>
      <c r="AA735" s="115"/>
      <c r="AB735" s="115"/>
      <c r="AC735" s="1300">
        <f>IF(OR(BX735="Close to Ear",BX735="Close to Head"),"Head",IF(BX735="Extremity","Extremity","Body"))</f>
        <v/>
      </c>
      <c r="AD735" s="1301">
        <f>CA735</f>
        <v/>
      </c>
      <c r="AE735" s="1299">
        <f>CB735</f>
        <v/>
      </c>
      <c r="AF735" s="115"/>
      <c r="AG735" s="1302">
        <f>IF(OR(AZ735="",BA735=""),"N/A",IF(DC735="Pass","P","F"))</f>
        <v/>
      </c>
      <c r="AH735" s="129"/>
      <c r="AI735" s="129"/>
      <c r="AJ735" s="129"/>
      <c r="AK735" s="119"/>
      <c r="AL735" s="115"/>
      <c r="AM735" s="119"/>
      <c r="AN735" s="119"/>
      <c r="AO735" s="692"/>
      <c r="AP735" s="692"/>
      <c r="AQ735" s="692"/>
      <c r="AR735" s="692"/>
      <c r="AS735" s="692"/>
      <c r="AT735" s="1303">
        <f>IF(AC735="Extremity",IF(CG735="","",CG735),"")</f>
        <v/>
      </c>
      <c r="AU735" s="1303">
        <f>IF(AC735="Extremity",IF(CH735="","",CH735),"")</f>
        <v/>
      </c>
      <c r="AV735" s="1304">
        <f>IF(AC735="Extremity","",IF(CE735="","",CE735))</f>
        <v/>
      </c>
      <c r="AW735" s="1304">
        <f>IF(AD735="Extremity","",IF(CF735="","",CF735))</f>
        <v/>
      </c>
      <c r="AX735" s="1305">
        <f>DL735</f>
        <v/>
      </c>
      <c r="AY735" s="1305">
        <f>DQ735</f>
        <v/>
      </c>
      <c r="AZ735" s="3377">
        <f>IF(AC735="Extremity",IF(DA735="","",DA735),"")</f>
        <v/>
      </c>
      <c r="BA735" s="3378">
        <f>IF(AC735="Extremity","",IF(CT735="","",CT735))</f>
        <v/>
      </c>
      <c r="BB735" s="1305">
        <f>IF(AC735="Extremity",IF(DB735="","",DB735),"")</f>
        <v/>
      </c>
      <c r="BC735" s="1304">
        <f>IF(AC735="Extremity","",IF(CZ735="","",CZ735))</f>
        <v/>
      </c>
      <c r="BD735" s="1305">
        <f>DD735</f>
        <v/>
      </c>
      <c r="BE735" s="132">
        <f>DE735</f>
        <v/>
      </c>
      <c r="BF735" s="133">
        <f>DF735*60</f>
        <v/>
      </c>
      <c r="BG735" s="121">
        <f>BE735</f>
        <v/>
      </c>
      <c r="BH735" s="133">
        <f>DG735*60</f>
        <v/>
      </c>
      <c r="BI735" s="133">
        <f>DH735</f>
        <v/>
      </c>
      <c r="BJ735" s="117"/>
      <c r="BK735" s="812">
        <f>Overview!$E$7</f>
        <v/>
      </c>
      <c r="BL735" s="117"/>
      <c r="BM735" s="834">
        <f>DI735</f>
        <v/>
      </c>
      <c r="BN735" s="812">
        <f>Overview!$P$153</f>
        <v/>
      </c>
      <c r="BO735" s="117"/>
      <c r="BP735" s="117"/>
      <c r="BQ735" s="115"/>
      <c r="BR735" s="1478"/>
      <c r="BS735" s="1541"/>
      <c r="BT735" s="1889" t="inlineStr">
        <is>
          <t>5G</t>
        </is>
      </c>
      <c r="BU735" s="1816" t="inlineStr">
        <is>
          <t>n2</t>
        </is>
      </c>
      <c r="BV735" s="595">
        <f>Overview!$H$28</f>
        <v/>
      </c>
      <c r="BW735" s="1865"/>
      <c r="BX735" s="1816" t="inlineStr">
        <is>
          <t>Body</t>
        </is>
      </c>
      <c r="BY735" s="7281"/>
      <c r="BZ735" s="1865"/>
      <c r="CA735" s="849" t="str">
        <f>CONCATENATE(CA732," - Variability")</f>
        <v>N/A - Variability</v>
      </c>
      <c r="CB735" s="200">
        <v>0</v>
      </c>
      <c r="CC735" s="849">
        <f>IF(COUNT('Conducted 5G'!$AH$3:$AH$20)=0,376000,INDEX('Conducted 5G'!$T$3:$T$20,MATCH(MAX('Conducted 5G'!$AH$3:$AH$20),'Conducted 5G'!$AH$3:$AH$20,0)))</f>
        <v>376000</v>
      </c>
      <c r="CD735" s="849">
        <f>IF(COUNT('Conducted 5G'!$AH$3:$AH$20)=0,1880,INDEX('Conducted 5G'!$U$3:$U$20,MATCH(MAX('Conducted 5G'!$AH$3:$AH$20),'Conducted 5G'!$AH$3:$AH$20,0)))</f>
        <v>1880</v>
      </c>
      <c r="CE735" s="7234"/>
      <c r="CF735" s="7234"/>
      <c r="CG735" s="6706"/>
      <c r="CH735" s="6706"/>
      <c r="CI735" s="225">
        <f>BY735</f>
        <v/>
      </c>
      <c r="CJ735" s="237">
        <f>BZ735</f>
        <v/>
      </c>
      <c r="CK735" s="223">
        <f>CA735</f>
        <v/>
      </c>
      <c r="CL735" s="237">
        <f>CC735</f>
        <v/>
      </c>
      <c r="CM735" s="237">
        <f>CD735</f>
        <v/>
      </c>
      <c r="CN735" s="1527"/>
      <c r="CO735" s="1579"/>
      <c r="CP735" s="7214">
        <f>IF(CF735=""," ",IF(ABS(CE735-CF735)&lt;=0.1,"Valid","Not valid"))</f>
        <v/>
      </c>
      <c r="CQ735" s="1674">
        <f> IF(CE735="","",IF(AND(CE735&lt;&gt;"",CF735=""),IF(CE735&gt;=0.8,"Medir+Sig Max","No"),IF(CF735&lt;&gt;"",IF(CF735&gt;=0.8,"Medir+Sig Max","No"),"")))</f>
        <v/>
      </c>
      <c r="CR735" s="6927">
        <f>IF(UPPER('SAR FCC-ISED'!$CQ$1)="X",IF(CF735=""," ",IF((ABS(CE735)&lt;5)*AND(ABS(CF735)&lt;5)*AND(ABS(CT735)&lt;5),"Solo si es max","Medir")),IF(CF735=""," ",IF((ABS(CE735)&lt;1)*AND(ABS(CF735)&lt;1)*AND(ABS(CT735)&lt;1),"Solo si es max","Medir")))</f>
        <v/>
      </c>
      <c r="CS735" s="1674">
        <f>IF(CF735="","",IF(MAX(CF721:CF734)=0,"",IF(AND(CF735&lt;=1.45,(CF735/MAX(CF721:CF734))&lt;=1.2,(CF735/MAX(CF721:CF734))&gt;=0.8),"Válido","REPETIR VAR")))</f>
        <v/>
      </c>
      <c r="CT735" s="220">
        <f>IF(CO735="",IF(AND(CE735="",CF735=""),"",IF(CF735="",IF(DQ735&gt;1,ROUND(DQ735*CE735,3),CE735),IF(DQ735&gt;1,ROUND(DQ735*CF735,3),CF735))),IF(AND(CE735="",CF735=""),"",IF(CF735="",IF(DQ735&gt;1,ROUND(DQ735*CE735*(1/(CO735)),3),CE735*(1/(CO735))),IF(DQ735&gt;1,ROUND(DQ735*CF735*(1/(CO735)),3),CF735*(1/(CO735))))))</f>
        <v/>
      </c>
      <c r="CU735" s="224">
        <f>BY735</f>
        <v/>
      </c>
      <c r="CV735" s="237">
        <f>BZ735</f>
        <v/>
      </c>
      <c r="CW735" s="237">
        <f>CA735</f>
        <v/>
      </c>
      <c r="CX735" s="224">
        <f>CC735</f>
        <v/>
      </c>
      <c r="CY735" s="237">
        <f>CD735</f>
        <v/>
      </c>
      <c r="CZ735" s="7474">
        <f>IF(COUNTIF(Overview!K12:K14,TRUE)&gt;0,1.6,IF(COUNTIF(Overview!L12:L14,TRUE)&gt;0,8,0))</f>
        <v/>
      </c>
      <c r="DA735" s="1788"/>
      <c r="DB735" s="7483"/>
      <c r="DC735" s="844">
        <f>IF(CT735="","",IF(CT735&gt;CZ735,"Fail","Pass"))</f>
        <v/>
      </c>
      <c r="DD735" s="402"/>
      <c r="DE735" s="1565">
        <f>MyTimestamp(DC735)</f>
        <v/>
      </c>
      <c r="DF735" s="1531">
        <f>IF(COUNT(CE735:CH735)=1,15,IF(COUNT(CE735:CH735)=0,0,30))</f>
        <v/>
      </c>
      <c r="DG735" s="1532">
        <f>IF(DF735=0,0,2)</f>
        <v/>
      </c>
      <c r="DH735" s="1866"/>
      <c r="DI735" s="1866"/>
      <c r="DJ735" s="1863"/>
      <c r="DK735" s="1789"/>
      <c r="DL735" s="1574">
        <f>10^(CN735/20)*100-100</f>
        <v/>
      </c>
      <c r="DM735" s="973"/>
      <c r="DN735" s="772"/>
      <c r="DO735" s="973">
        <f>IF(DM735="","",10^(DM735/10))</f>
        <v/>
      </c>
      <c r="DP735" s="973">
        <f>IF(ISNUMBER(DN735)=FALSE,"",10^(DN735/10))</f>
        <v/>
      </c>
      <c r="DQ735" s="1578">
        <f>IF(AND(ISNUMBER(DO735),ISNUMBER(DP735)),IF(DO735/DP735&gt;1,ROUND((DO735)/DP735,3),1),1)</f>
        <v/>
      </c>
      <c r="DR735" s="1541"/>
      <c r="DS735" s="1541"/>
      <c r="DT735" s="1541"/>
      <c r="DU735" s="1541"/>
      <c r="DV735" s="1541"/>
      <c r="DW735" s="1541"/>
      <c r="DX735" s="1541"/>
      <c r="DY735" s="1541"/>
      <c r="DZ735" s="1541"/>
      <c r="EA735" s="1541"/>
      <c r="EB735" s="1541"/>
      <c r="EC735" s="1541"/>
      <c r="ED735" s="1541"/>
      <c r="EE735" s="1541"/>
      <c r="EF735" s="1541"/>
      <c r="EG735" s="1541"/>
      <c r="EH735" s="1541"/>
      <c r="EI735" s="1541"/>
      <c r="EJ735" s="1541"/>
      <c r="EK735" s="1541"/>
      <c r="EL735" s="1541"/>
      <c r="EM735" s="1541"/>
      <c r="EN735" s="1541"/>
      <c r="EO735" s="1541"/>
      <c r="EP735" s="1541"/>
      <c r="EQ735" s="1541"/>
      <c r="ER735" s="1541"/>
      <c r="ES735" s="1541"/>
      <c r="ET735" s="1541"/>
      <c r="EU735" s="1541"/>
      <c r="EV735" s="1541"/>
    </row>
    <row r="736" customFormat="1" ht="12.75" s="396" x14ac:dyDescent="0.2">
      <c r="A736" s="1541"/>
      <c r="B736" s="1541"/>
      <c r="C736"/>
      <c r="D736" s="1486"/>
      <c r="E736" s="1486"/>
      <c r="F736" s="672">
        <v>5.4</v>
      </c>
      <c r="G736" s="1497"/>
      <c r="H736" s="130">
        <f>BV736</f>
        <v/>
      </c>
      <c r="I736" s="130">
        <f>BW736</f>
        <v/>
      </c>
      <c r="J736" s="1299" t="inlineStr">
        <is>
          <t>5G</t>
        </is>
      </c>
      <c r="K736" s="1299" t="inlineStr">
        <is>
          <t>n2</t>
        </is>
      </c>
      <c r="L736" s="115"/>
      <c r="M736" s="130"/>
      <c r="N736" s="119"/>
      <c r="O736" s="131"/>
      <c r="P736" s="6597"/>
      <c r="Q736" s="131"/>
      <c r="R736" s="131"/>
      <c r="S736" s="130"/>
      <c r="T736" s="130">
        <v>376000</v>
      </c>
      <c r="U736" s="6593">
        <v>1880</v>
      </c>
      <c r="V736" s="119"/>
      <c r="W736" s="1305"/>
      <c r="X736" s="119"/>
      <c r="Y736" s="119"/>
      <c r="Z736" s="119"/>
      <c r="AA736" s="115"/>
      <c r="AB736" s="115"/>
      <c r="AC736" s="1300">
        <f>IF(OR(BX736="Close to Ear",BX736="Close to Head"),"Head",IF(BX736="Extremity","Extremity","Body"))</f>
        <v/>
      </c>
      <c r="AD736" s="1301">
        <f>CA736</f>
        <v/>
      </c>
      <c r="AE736" s="1299">
        <f>CB736</f>
        <v/>
      </c>
      <c r="AF736" s="115"/>
      <c r="AG736" s="1302">
        <f>IF(OR(AZ736="",BA736=""),"N/A",IF(DC736="Pass","P","F"))</f>
        <v/>
      </c>
      <c r="AH736" s="129"/>
      <c r="AI736" s="129"/>
      <c r="AJ736" s="129"/>
      <c r="AK736" s="119"/>
      <c r="AL736" s="115"/>
      <c r="AM736" s="119"/>
      <c r="AN736" s="119"/>
      <c r="AO736" s="692"/>
      <c r="AP736" s="692"/>
      <c r="AQ736" s="692"/>
      <c r="AR736" s="692"/>
      <c r="AS736" s="692"/>
      <c r="AT736" s="1303">
        <f>IF(AC736="Extremity",IF(CG736="","",CG736),"")</f>
        <v/>
      </c>
      <c r="AU736" s="1303">
        <f>IF(AC736="Extremity",IF(CH736="","",CH736),"")</f>
        <v/>
      </c>
      <c r="AV736" s="1304">
        <f>IF(AC736="Extremity","",IF(CE736="","",CE736))</f>
        <v/>
      </c>
      <c r="AW736" s="1304">
        <f>IF(AD736="Extremity","",IF(CF736="","",CF736))</f>
        <v/>
      </c>
      <c r="AX736" s="1305">
        <f>DL736</f>
        <v/>
      </c>
      <c r="AY736" s="1305">
        <f>DQ736</f>
        <v/>
      </c>
      <c r="AZ736" s="3377">
        <f>IF(AC736="Extremity",IF(DA736="","",DA736),"")</f>
        <v/>
      </c>
      <c r="BA736" s="3378">
        <f>IF(AC736="Extremity","",IF(CT736="","",CT736))</f>
        <v/>
      </c>
      <c r="BB736" s="1305">
        <f>IF(AC736="Extremity",IF(DB736="","",DB736),"")</f>
        <v/>
      </c>
      <c r="BC736" s="1304">
        <f>IF(AC736="Extremity","",IF(CZ736="","",CZ736))</f>
        <v/>
      </c>
      <c r="BD736" s="1305">
        <f>DD736</f>
        <v/>
      </c>
      <c r="BE736" s="132">
        <f>DE736</f>
        <v/>
      </c>
      <c r="BF736" s="133">
        <f>DF736*60</f>
        <v/>
      </c>
      <c r="BG736" s="121">
        <f>BE736</f>
        <v/>
      </c>
      <c r="BH736" s="133">
        <f>DG736*60</f>
        <v/>
      </c>
      <c r="BI736" s="133">
        <f>DH736</f>
        <v/>
      </c>
      <c r="BJ736" s="117"/>
      <c r="BK736" s="812">
        <f>Overview!$E$7</f>
        <v/>
      </c>
      <c r="BL736" s="117"/>
      <c r="BM736" s="834">
        <f>DI736</f>
        <v/>
      </c>
      <c r="BN736" s="812">
        <f>Overview!$P$153</f>
        <v/>
      </c>
      <c r="BO736" s="117"/>
      <c r="BP736" s="117"/>
      <c r="BQ736" s="115"/>
      <c r="BR736" s="1478"/>
      <c r="BS736" s="1541"/>
      <c r="BT736" s="1889" t="inlineStr">
        <is>
          <t>5G</t>
        </is>
      </c>
      <c r="BU736" s="1816" t="inlineStr">
        <is>
          <t>n2</t>
        </is>
      </c>
      <c r="BV736" s="595">
        <f>Overview!$H$28</f>
        <v/>
      </c>
      <c r="BW736" s="1865"/>
      <c r="BX736" s="1816" t="inlineStr">
        <is>
          <t>Body</t>
        </is>
      </c>
      <c r="BY736" s="7282"/>
      <c r="BZ736" s="1865"/>
      <c r="CA736" s="1673" t="str">
        <f>IF(CF735&gt;=1.45,CONCATENATE(CA735," - Variability2"),"N/A")</f>
        <v>N/A</v>
      </c>
      <c r="CB736" s="200">
        <v>0</v>
      </c>
      <c r="CC736" s="1673">
        <f>IF(COUNT('Conducted 5G'!$AH$3:$AH$20)=0,376000,INDEX('Conducted 5G'!$T$3:$T$20,MATCH(MAX('Conducted 5G'!$AH$3:$AH$20),'Conducted 5G'!$AH$3:$AH$20,0)))</f>
        <v>376000</v>
      </c>
      <c r="CD736" s="1673">
        <f>IF(COUNT('Conducted 5G'!$AH$3:$AH$20)=0,1880,INDEX('Conducted 5G'!$U$3:$U$20,MATCH(MAX('Conducted 5G'!$AH$3:$AH$20),'Conducted 5G'!$AH$3:$AH$20,0)))</f>
        <v>1880</v>
      </c>
      <c r="CE736" s="7234"/>
      <c r="CF736" s="7234"/>
      <c r="CG736" s="6706"/>
      <c r="CH736" s="6706"/>
      <c r="CI736" s="225">
        <f>BY736</f>
        <v/>
      </c>
      <c r="CJ736" s="237">
        <f>BZ736</f>
        <v/>
      </c>
      <c r="CK736" s="223">
        <f>CA736</f>
        <v/>
      </c>
      <c r="CL736" s="237">
        <f>CC736</f>
        <v/>
      </c>
      <c r="CM736" s="237">
        <f>CD736</f>
        <v/>
      </c>
      <c r="CN736" s="1527"/>
      <c r="CO736" s="1579"/>
      <c r="CP736" s="7214">
        <f>IF(CF736=""," ",IF(ABS(CE736-CF736)&lt;=0.1,"Valid","Not valid"))</f>
        <v/>
      </c>
      <c r="CQ736" s="1674">
        <f> IF(CE736="","",IF(AND(CE736&lt;&gt;"",CF736=""),IF(CE736&gt;=0.8,"Medir+Sig Max","No"),IF(CF736&lt;&gt;"",IF(CF736&gt;=0.8,"Medir+Sig Max","No"),"")))</f>
        <v/>
      </c>
      <c r="CR736" s="6927">
        <f>IF(UPPER('SAR FCC-ISED'!$CQ$1)="X",IF(CF736=""," ",IF((ABS(CE736)&lt;5)*AND(ABS(CF736)&lt;5)*AND(ABS(CT736)&lt;5),"Solo si es max","Medir")),IF(CF736=""," ",IF((ABS(CE736)&lt;1)*AND(ABS(CF736)&lt;1)*AND(ABS(CT736)&lt;1),"Solo si es max","Medir")))</f>
        <v/>
      </c>
      <c r="CS736" s="1674"/>
      <c r="CT736" s="220">
        <f>IF(CO736="",IF(AND(CE736="",CF736=""),"",IF(CF736="",IF(DQ736&gt;1,ROUND(DQ736*CE736,3),CE736),IF(DQ736&gt;1,ROUND(DQ736*CF736,3),CF736))),IF(AND(CE736="",CF736=""),"",IF(CF736="",IF(DQ736&gt;1,ROUND(DQ736*CE736*(1/(CO736)),3),CE736*(1/(CO736))),IF(DQ736&gt;1,ROUND(DQ736*CF736*(1/(CO736)),3),CF736*(1/(CO736))))))</f>
        <v/>
      </c>
      <c r="CU736" s="224">
        <f>BY736</f>
        <v/>
      </c>
      <c r="CV736" s="237">
        <f>BZ736</f>
        <v/>
      </c>
      <c r="CW736" s="237">
        <f>CA736</f>
        <v/>
      </c>
      <c r="CX736" s="224">
        <f>CC736</f>
        <v/>
      </c>
      <c r="CY736" s="237">
        <f>CD736</f>
        <v/>
      </c>
      <c r="CZ736" s="7474">
        <f>IF(COUNTIF(Overview!K12:K14,TRUE)&gt;0,1.6,IF(COUNTIF(Overview!L12:L14,TRUE)&gt;0,8,0))</f>
        <v/>
      </c>
      <c r="DA736" s="1788"/>
      <c r="DB736" s="7483"/>
      <c r="DC736" s="844">
        <f>IF(CT736="","",IF(CT736&gt;CZ736,"Fail","Pass"))</f>
        <v/>
      </c>
      <c r="DD736" s="402"/>
      <c r="DE736" s="1565">
        <f>MyTimestamp(DC736)</f>
        <v/>
      </c>
      <c r="DF736" s="1531">
        <f>IF(COUNT(CE736:CH736)=1,15,IF(COUNT(CE736:CH736)=0,0,30))</f>
        <v/>
      </c>
      <c r="DG736" s="1532">
        <f>IF(DF736=0,0,2)</f>
        <v/>
      </c>
      <c r="DH736" s="1866"/>
      <c r="DI736" s="1866"/>
      <c r="DJ736" s="1863"/>
      <c r="DK736" s="1789"/>
      <c r="DL736" s="1574">
        <f>10^(CN736/20)*100-100</f>
        <v/>
      </c>
      <c r="DM736" s="973"/>
      <c r="DN736" s="772"/>
      <c r="DO736" s="973">
        <f>IF(DM736="","",10^(DM736/10))</f>
        <v/>
      </c>
      <c r="DP736" s="973">
        <f>IF(ISNUMBER(DN736)=FALSE,"",10^(DN736/10))</f>
        <v/>
      </c>
      <c r="DQ736" s="1578">
        <f>IF(AND(ISNUMBER(DO736),ISNUMBER(DP736)),IF(DO736/DP736&gt;1,ROUND((DO736)/DP736,3),1),1)</f>
        <v/>
      </c>
      <c r="DR736" s="1541"/>
      <c r="DS736" s="1541"/>
      <c r="DT736" s="1541"/>
      <c r="DU736" s="1541"/>
      <c r="DV736" s="1541"/>
      <c r="DW736" s="1541"/>
      <c r="DX736" s="1541"/>
      <c r="DY736" s="1541"/>
      <c r="DZ736" s="1541"/>
      <c r="EA736" s="1541"/>
      <c r="EB736" s="1541"/>
      <c r="EC736" s="1541"/>
      <c r="ED736" s="1541"/>
      <c r="EE736" s="1541"/>
      <c r="EF736" s="1541"/>
      <c r="EG736" s="1541"/>
      <c r="EH736" s="1541"/>
      <c r="EI736" s="1541"/>
      <c r="EJ736" s="1541"/>
      <c r="EK736" s="1541"/>
      <c r="EL736" s="1541"/>
      <c r="EM736" s="1541"/>
      <c r="EN736" s="1541"/>
      <c r="EO736" s="1541"/>
      <c r="EP736" s="1541"/>
      <c r="EQ736" s="1541"/>
      <c r="ER736" s="1541"/>
      <c r="ES736" s="1541"/>
      <c r="ET736" s="1541"/>
      <c r="EU736" s="1541"/>
      <c r="EV736" s="1541"/>
    </row>
    <row r="737" customFormat="1" ht="12.75" s="396" x14ac:dyDescent="0.2">
      <c r="A737" s="1541"/>
      <c r="B737" s="1541"/>
      <c r="C737"/>
      <c r="D737" s="6590"/>
      <c r="E737" s="6590"/>
      <c r="F737" s="6591">
        <v>5.4</v>
      </c>
      <c r="G737" s="6592"/>
      <c r="H737" s="6593">
        <f>BV737</f>
        <v/>
      </c>
      <c r="I737" s="6593">
        <f>BW737</f>
        <v/>
      </c>
      <c r="J737" s="6594" t="inlineStr">
        <is>
          <t>5G</t>
        </is>
      </c>
      <c r="K737" s="6594" t="inlineStr">
        <is>
          <t>n2</t>
        </is>
      </c>
      <c r="L737" s="6595"/>
      <c r="M737" s="6593"/>
      <c r="N737" s="6596"/>
      <c r="O737" s="6597"/>
      <c r="P737" s="6597"/>
      <c r="Q737" s="6597"/>
      <c r="R737" s="6597"/>
      <c r="S737" s="6593"/>
      <c r="T737" s="130">
        <v>376000</v>
      </c>
      <c r="U737" s="6593">
        <v>1880</v>
      </c>
      <c r="V737" s="6596"/>
      <c r="W737" s="6598"/>
      <c r="X737" s="6596"/>
      <c r="Y737" s="6596"/>
      <c r="Z737" s="6596"/>
      <c r="AA737" s="6595"/>
      <c r="AB737" s="6595"/>
      <c r="AC737" s="6599">
        <f>IF(OR(BX737="Close to Ear",BX737="Close to Head"),"Head",IF(BX737="Extremity","Extremity","Body"))</f>
        <v/>
      </c>
      <c r="AD737" s="6600">
        <f>CA737</f>
        <v/>
      </c>
      <c r="AE737" s="6594">
        <f>CB737</f>
        <v/>
      </c>
      <c r="AF737" s="6595"/>
      <c r="AG737" s="6601">
        <f>IF(OR(AZ737="",BA737=""),"N/A",IF(DC737="Pass","P","F"))</f>
        <v/>
      </c>
      <c r="AH737" s="6602"/>
      <c r="AI737" s="6602"/>
      <c r="AJ737" s="6602"/>
      <c r="AK737" s="6596"/>
      <c r="AL737" s="6595"/>
      <c r="AM737" s="6596"/>
      <c r="AN737" s="6596"/>
      <c r="AO737" s="6603"/>
      <c r="AP737" s="6603"/>
      <c r="AQ737" s="6603"/>
      <c r="AR737" s="6603"/>
      <c r="AS737" s="6603"/>
      <c r="AT737" s="6604">
        <f>IF(AC737="Extremity",IF(CG737="","",CG737),"")</f>
        <v/>
      </c>
      <c r="AU737" s="6604">
        <f>IF(AC737="Extremity",IF(CH737="","",CH737),"")</f>
        <v/>
      </c>
      <c r="AV737" s="6605">
        <f>IF(AC737="Extremity","",IF(CE737="","",CE737))</f>
        <v/>
      </c>
      <c r="AW737" s="6605">
        <f>IF(AD737="Extremity","",IF(CF737="","",CF737))</f>
        <v/>
      </c>
      <c r="AX737" s="6598">
        <f>DL737</f>
        <v/>
      </c>
      <c r="AY737" s="6598">
        <f>DQ737</f>
        <v/>
      </c>
      <c r="AZ737" s="6606">
        <f>IF(AC737="Extremity",IF(DA737="","",DA737),"")</f>
        <v/>
      </c>
      <c r="BA737" s="6607">
        <f>IF(AC737="Extremity","",IF(CT737="","",CT737))</f>
        <v/>
      </c>
      <c r="BB737" s="6598">
        <f>IF(AC737="Extremity",IF(DB737="","",DB737),"")</f>
        <v/>
      </c>
      <c r="BC737" s="6605">
        <f>IF(AC737="Extremity","",IF(CZ737="","",CZ737))</f>
        <v/>
      </c>
      <c r="BD737" s="6598">
        <f>DD737</f>
        <v/>
      </c>
      <c r="BE737" s="6608">
        <f>DE737</f>
        <v/>
      </c>
      <c r="BF737" s="6609">
        <f>DF737*60</f>
        <v/>
      </c>
      <c r="BG737" s="6610">
        <f>BE737</f>
        <v/>
      </c>
      <c r="BH737" s="6609">
        <f>DG737*60</f>
        <v/>
      </c>
      <c r="BI737" s="6609">
        <f>DH737</f>
        <v/>
      </c>
      <c r="BJ737" s="6611"/>
      <c r="BK737" s="6612">
        <f>Overview!$E$7</f>
        <v/>
      </c>
      <c r="BL737" s="6611"/>
      <c r="BM737" s="6609">
        <f>DI737</f>
        <v/>
      </c>
      <c r="BN737" s="6612">
        <f>Overview!$P$153</f>
        <v/>
      </c>
      <c r="BO737" s="6611"/>
      <c r="BP737" s="6611"/>
      <c r="BQ737" s="6595"/>
      <c r="BR737" s="6613"/>
      <c r="BS737" s="1541"/>
      <c r="BT737" s="1889" t="inlineStr">
        <is>
          <t>5G</t>
        </is>
      </c>
      <c r="BU737" s="1816" t="inlineStr">
        <is>
          <t>n2</t>
        </is>
      </c>
      <c r="BV737" s="595">
        <f>Overview!$H$28</f>
        <v/>
      </c>
      <c r="BW737" s="1865"/>
      <c r="BX737" s="1816" t="inlineStr">
        <is>
          <t>Body</t>
        </is>
      </c>
      <c r="BY737" s="7282"/>
      <c r="BZ737" s="1865"/>
      <c r="CA737" s="1673">
        <f>IF(Overview!$K$28="", "", CONCATENATE(CA727, " - Battery check 1"))</f>
        <v/>
      </c>
      <c r="CB737" s="200">
        <v>5</v>
      </c>
      <c r="CC737" s="1673">
        <f>IF(COUNT('Conducted 5G'!$AH$3:$AH$20)=0,376000,INDEX('Conducted 5G'!$T$3:$T$20,MATCH(MAX('Conducted 5G'!$AH$3:$AH$20),'Conducted 5G'!$AH$3:$AH$20,0)))</f>
        <v>376000</v>
      </c>
      <c r="CD737" s="1673">
        <f>IF(COUNT('Conducted 5G'!$AH$3:$AH$20)=0,1880,INDEX('Conducted 5G'!$U$3:$U$20,MATCH(MAX('Conducted 5G'!$AH$3:$AH$20),'Conducted 5G'!$AH$3:$AH$20,0)))</f>
        <v>1880</v>
      </c>
      <c r="CE737" s="7234"/>
      <c r="CF737" s="7234"/>
      <c r="CG737" s="6706"/>
      <c r="CH737" s="6706"/>
      <c r="CI737" s="225">
        <f>BY737</f>
        <v/>
      </c>
      <c r="CJ737" s="237">
        <f>BZ737</f>
        <v/>
      </c>
      <c r="CK737" s="223">
        <f>CA737</f>
        <v/>
      </c>
      <c r="CL737" s="237">
        <f>CC737</f>
        <v/>
      </c>
      <c r="CM737" s="237">
        <f>CD737</f>
        <v/>
      </c>
      <c r="CN737" s="1527"/>
      <c r="CO737" s="1579"/>
      <c r="CP737" s="7214">
        <f>IF(CF737=""," ",IF(ABS(CE737-CF737)&lt;=0.1,"Valid","Not valid"))</f>
        <v/>
      </c>
      <c r="CQ737" s="1674">
        <f> IF(CE737="","",IF(AND(CE737&lt;&gt;"",CF737=""),IF(CE737&gt;=0.8,"Medir+Sig Max","No"),IF(CF737&lt;&gt;"",IF(CF737&gt;=0.8,"Medir+Sig Max","No"),"")))</f>
        <v/>
      </c>
      <c r="CR737" s="6927">
        <f>IF(UPPER('SAR FCC-ISED'!$CQ$1)="X",IF(CF737=""," ",IF((ABS(CE737)&lt;5)*AND(ABS(CF737)&lt;5)*AND(ABS(CT737)&lt;5),"Solo si es max","Medir")),IF(CF737=""," ",IF((ABS(CE737)&lt;1)*AND(ABS(CF737)&lt;1)*AND(ABS(CT737)&lt;1),"Solo si es max","Medir")))</f>
        <v/>
      </c>
      <c r="CS737" s="1674"/>
      <c r="CT737" s="220">
        <f>IF(CO737="",IF(AND(CE737="",CF737=""),"",IF(CF737="",IF(DQ737&gt;1,ROUND(DQ737*CE737,3),CE737),IF(DQ737&gt;1,ROUND(DQ737*CF737,3),CF737))),IF(AND(CE737="",CF737=""),"",IF(CF737="",IF(DQ737&gt;1,ROUND(DQ737*CE737*(1/(CO737)),3),CE737*(1/(CO737))),IF(DQ737&gt;1,ROUND(DQ737*CF737*(1/(CO737)),3),CF737*(1/(CO737))))))</f>
        <v/>
      </c>
      <c r="CU737" s="224">
        <f>BY737</f>
        <v/>
      </c>
      <c r="CV737" s="237">
        <f>BZ737</f>
        <v/>
      </c>
      <c r="CW737" s="237">
        <f>CA737</f>
        <v/>
      </c>
      <c r="CX737" s="224">
        <f>CC737</f>
        <v/>
      </c>
      <c r="CY737" s="237">
        <f>CD737</f>
        <v/>
      </c>
      <c r="CZ737" s="7474">
        <f>IF(COUNTIF(Overview!K12:K14,TRUE)&gt;0,1.6,IF(COUNTIF(Overview!L12:L14,TRUE)&gt;0,8,0))</f>
        <v/>
      </c>
      <c r="DA737" s="1788"/>
      <c r="DB737" s="7483"/>
      <c r="DC737" s="844">
        <f>IF(CT737="","",IF(CT737&gt;CZ737,"Fail","Pass"))</f>
        <v/>
      </c>
      <c r="DD737" s="402"/>
      <c r="DE737" s="1565">
        <f>MyTimestamp(DC737)</f>
        <v/>
      </c>
      <c r="DF737" s="1531">
        <f>IF(COUNT(CE737:CH737)=1,15,IF(COUNT(CE737:CH737)=0,0,30))</f>
        <v/>
      </c>
      <c r="DG737" s="1532">
        <f>IF(DF737=0,0,2)</f>
        <v/>
      </c>
      <c r="DH737" s="1866"/>
      <c r="DI737" s="1866"/>
      <c r="DJ737" s="1863"/>
      <c r="DK737" s="1789"/>
      <c r="DL737" s="1574">
        <f>10^(CN737/20)*100-100</f>
        <v/>
      </c>
      <c r="DM737" s="973"/>
      <c r="DN737" s="772"/>
      <c r="DO737" s="973">
        <f>IF(DM737="","",10^(DM737/10))</f>
        <v/>
      </c>
      <c r="DP737" s="973">
        <f>IF(ISNUMBER(DN737)=FALSE,"",10^(DN737/10))</f>
        <v/>
      </c>
      <c r="DQ737" s="1578">
        <f>IF(AND(ISNUMBER(DO737),ISNUMBER(DP737)),IF(DO737/DP737&gt;1,ROUND((DO737)/DP737,3),1),1)</f>
        <v/>
      </c>
      <c r="DR737" s="1541"/>
      <c r="DS737" s="1541"/>
      <c r="DT737" s="1541"/>
      <c r="DU737" s="1541"/>
      <c r="DV737" s="1541"/>
      <c r="DW737" s="1541"/>
      <c r="DX737" s="1541"/>
      <c r="DY737" s="1541"/>
      <c r="DZ737" s="1541"/>
      <c r="EA737" s="1541"/>
      <c r="EB737" s="1541"/>
      <c r="EC737" s="1541"/>
      <c r="ED737" s="1541"/>
      <c r="EE737" s="1541"/>
      <c r="EF737" s="1541"/>
      <c r="EG737" s="1541"/>
      <c r="EH737" s="1541"/>
      <c r="EI737" s="1541"/>
      <c r="EJ737" s="1541"/>
      <c r="EK737" s="1541"/>
      <c r="EL737" s="1541"/>
      <c r="EM737" s="1541"/>
      <c r="EN737" s="1541"/>
      <c r="EO737" s="1541"/>
      <c r="EP737" s="1541"/>
      <c r="EQ737" s="1541"/>
      <c r="ER737" s="1541"/>
      <c r="ES737" s="1541"/>
      <c r="ET737" s="1541"/>
      <c r="EU737" s="1541"/>
      <c r="EV737" s="1541"/>
    </row>
    <row r="738" customFormat="1" ht="12.75" s="396" x14ac:dyDescent="0.2">
      <c r="A738" s="1541"/>
      <c r="B738" s="1541"/>
      <c r="C738"/>
      <c r="D738" s="6590"/>
      <c r="E738" s="6590"/>
      <c r="F738" s="6591">
        <v>5.4</v>
      </c>
      <c r="G738" s="6592"/>
      <c r="H738" s="6593">
        <f>BV738</f>
        <v/>
      </c>
      <c r="I738" s="6593">
        <f>BW738</f>
        <v/>
      </c>
      <c r="J738" s="6594" t="inlineStr">
        <is>
          <t>5G</t>
        </is>
      </c>
      <c r="K738" s="6594" t="inlineStr">
        <is>
          <t>n2</t>
        </is>
      </c>
      <c r="L738" s="6595"/>
      <c r="M738" s="6593"/>
      <c r="N738" s="6596"/>
      <c r="O738" s="6597"/>
      <c r="P738" s="6597"/>
      <c r="Q738" s="6597"/>
      <c r="R738" s="6597"/>
      <c r="S738" s="6593"/>
      <c r="T738" s="130">
        <v>376000</v>
      </c>
      <c r="U738" s="6593">
        <v>1880</v>
      </c>
      <c r="V738" s="6596"/>
      <c r="W738" s="6598"/>
      <c r="X738" s="6596"/>
      <c r="Y738" s="6596"/>
      <c r="Z738" s="6596"/>
      <c r="AA738" s="6595"/>
      <c r="AB738" s="6595"/>
      <c r="AC738" s="6599">
        <f>IF(OR(BX738="Close to Ear",BX738="Close to Head"),"Head",IF(BX738="Extremity","Extremity","Body"))</f>
        <v/>
      </c>
      <c r="AD738" s="6600">
        <f>CA738</f>
        <v/>
      </c>
      <c r="AE738" s="6594">
        <f>CB738</f>
        <v/>
      </c>
      <c r="AF738" s="6595"/>
      <c r="AG738" s="6601">
        <f>IF(OR(AZ738="",BA738=""),"N/A",IF(DC738="Pass","P","F"))</f>
        <v/>
      </c>
      <c r="AH738" s="6602"/>
      <c r="AI738" s="6602"/>
      <c r="AJ738" s="6602"/>
      <c r="AK738" s="6596"/>
      <c r="AL738" s="6595"/>
      <c r="AM738" s="6596"/>
      <c r="AN738" s="6596"/>
      <c r="AO738" s="6603"/>
      <c r="AP738" s="6603"/>
      <c r="AQ738" s="6603"/>
      <c r="AR738" s="6603"/>
      <c r="AS738" s="6603"/>
      <c r="AT738" s="6604">
        <f>IF(AC738="Extremity",IF(CG738="","",CG738),"")</f>
        <v/>
      </c>
      <c r="AU738" s="6604">
        <f>IF(AC738="Extremity",IF(CH738="","",CH738),"")</f>
        <v/>
      </c>
      <c r="AV738" s="6605">
        <f>IF(AC738="Extremity","",IF(CE738="","",CE738))</f>
        <v/>
      </c>
      <c r="AW738" s="6605">
        <f>IF(AD738="Extremity","",IF(CF738="","",CF738))</f>
        <v/>
      </c>
      <c r="AX738" s="6598">
        <f>DL738</f>
        <v/>
      </c>
      <c r="AY738" s="6598">
        <f>DQ738</f>
        <v/>
      </c>
      <c r="AZ738" s="6606">
        <f>IF(AC738="Extremity",IF(DA738="","",DA738),"")</f>
        <v/>
      </c>
      <c r="BA738" s="6607">
        <f>IF(AC738="Extremity","",IF(CT738="","",CT738))</f>
        <v/>
      </c>
      <c r="BB738" s="6598">
        <f>IF(AC738="Extremity",IF(DB738="","",DB738),"")</f>
        <v/>
      </c>
      <c r="BC738" s="6605">
        <f>IF(AC738="Extremity","",IF(CZ738="","",CZ738))</f>
        <v/>
      </c>
      <c r="BD738" s="6598">
        <f>DD738</f>
        <v/>
      </c>
      <c r="BE738" s="6608">
        <f>DE738</f>
        <v/>
      </c>
      <c r="BF738" s="6609">
        <f>DF738*60</f>
        <v/>
      </c>
      <c r="BG738" s="6610">
        <f>BE738</f>
        <v/>
      </c>
      <c r="BH738" s="6609">
        <f>DG738*60</f>
        <v/>
      </c>
      <c r="BI738" s="6609">
        <f>DH738</f>
        <v/>
      </c>
      <c r="BJ738" s="6611"/>
      <c r="BK738" s="6612">
        <f>Overview!$E$7</f>
        <v/>
      </c>
      <c r="BL738" s="6611"/>
      <c r="BM738" s="6609">
        <f>DI738</f>
        <v/>
      </c>
      <c r="BN738" s="6612">
        <f>Overview!$P$153</f>
        <v/>
      </c>
      <c r="BO738" s="6611"/>
      <c r="BP738" s="6611"/>
      <c r="BQ738" s="6595"/>
      <c r="BR738" s="6613"/>
      <c r="BS738" s="1541"/>
      <c r="BT738" s="1889" t="inlineStr">
        <is>
          <t>5G</t>
        </is>
      </c>
      <c r="BU738" s="1816" t="inlineStr">
        <is>
          <t>n2</t>
        </is>
      </c>
      <c r="BV738" s="595">
        <f>Overview!$H$28</f>
        <v/>
      </c>
      <c r="BW738" s="1865"/>
      <c r="BX738" s="1816" t="inlineStr">
        <is>
          <t>Body</t>
        </is>
      </c>
      <c r="BY738" s="7280"/>
      <c r="BZ738" s="1865"/>
      <c r="CA738" s="851">
        <f>IF(Overview!$K$29="", "", CONCATENATE(CA727, " - Battery check 2"))</f>
        <v/>
      </c>
      <c r="CB738" s="200">
        <v>5</v>
      </c>
      <c r="CC738" s="851">
        <f>IF(COUNT('Conducted 5G'!$AH$3:$AH$20)=0,376000,INDEX('Conducted 5G'!$T$3:$T$20,MATCH(MAX('Conducted 5G'!$AH$3:$AH$20),'Conducted 5G'!$AH$3:$AH$20,0)))</f>
        <v>376000</v>
      </c>
      <c r="CD738" s="851">
        <f>IF(COUNT('Conducted 5G'!$AH$3:$AH$20)=0,1880,INDEX('Conducted 5G'!$U$3:$U$20,MATCH(MAX('Conducted 5G'!$AH$3:$AH$20),'Conducted 5G'!$AH$3:$AH$20,0)))</f>
        <v>1880</v>
      </c>
      <c r="CE738" s="7234"/>
      <c r="CF738" s="7234"/>
      <c r="CG738" s="6706"/>
      <c r="CH738" s="6706"/>
      <c r="CI738" s="225">
        <f>BY738</f>
        <v/>
      </c>
      <c r="CJ738" s="237">
        <f>BZ738</f>
        <v/>
      </c>
      <c r="CK738" s="223">
        <f>CA738</f>
        <v/>
      </c>
      <c r="CL738" s="237">
        <f>CC738</f>
        <v/>
      </c>
      <c r="CM738" s="237">
        <f>CD738</f>
        <v/>
      </c>
      <c r="CN738" s="1527"/>
      <c r="CO738" s="1579"/>
      <c r="CP738" s="7214">
        <f>IF(CF738=""," ",IF(ABS(CE738-CF738)&lt;=0.1,"Valid","Not valid"))</f>
        <v/>
      </c>
      <c r="CQ738" s="1674">
        <f> IF(CE738="","",IF(AND(CE738&lt;&gt;"",CF738=""),IF(CE738&gt;=0.8,"Medir+Sig Max","No"),IF(CF738&lt;&gt;"",IF(CF738&gt;=0.8,"Medir+Sig Max","No"),"")))</f>
        <v/>
      </c>
      <c r="CR738" s="6927">
        <f>IF(UPPER('SAR FCC-ISED'!$CQ$1)="X",IF(CF738=""," ",IF((ABS(CE738)&lt;5)*AND(ABS(CF738)&lt;5)*AND(ABS(CT738)&lt;5),"Solo si es max","Medir")),IF(CF738=""," ",IF((ABS(CE738)&lt;1)*AND(ABS(CF738)&lt;1)*AND(ABS(CT738)&lt;1),"Solo si es max","Medir")))</f>
        <v/>
      </c>
      <c r="CS738" s="1674"/>
      <c r="CT738" s="220">
        <f>IF(CO738="",IF(AND(CE738="",CF738=""),"",IF(CF738="",IF(DQ738&gt;1,ROUND(DQ738*CE738,3),CE738),IF(DQ738&gt;1,ROUND(DQ738*CF738,3),CF738))),IF(AND(CE738="",CF738=""),"",IF(CF738="",IF(DQ738&gt;1,ROUND(DQ738*CE738*(1/(CO738)),3),CE738*(1/(CO738))),IF(DQ738&gt;1,ROUND(DQ738*CF738*(1/(CO738)),3),CF738*(1/(CO738))))))</f>
        <v/>
      </c>
      <c r="CU738" s="224">
        <f>BY738</f>
        <v/>
      </c>
      <c r="CV738" s="237">
        <f>BZ738</f>
        <v/>
      </c>
      <c r="CW738" s="237">
        <f>CA738</f>
        <v/>
      </c>
      <c r="CX738" s="224">
        <f>CC738</f>
        <v/>
      </c>
      <c r="CY738" s="237">
        <f>CD738</f>
        <v/>
      </c>
      <c r="CZ738" s="7474">
        <f>IF(COUNTIF(Overview!K12:K14,TRUE)&gt;0,1.6,IF(COUNTIF(Overview!L12:L14,TRUE)&gt;0,8,0))</f>
        <v/>
      </c>
      <c r="DA738" s="1788"/>
      <c r="DB738" s="7483"/>
      <c r="DC738" s="844">
        <f>IF(CT738="","",IF(CT738&gt;CZ738,"Fail","Pass"))</f>
        <v/>
      </c>
      <c r="DD738" s="402"/>
      <c r="DE738" s="1565">
        <f>MyTimestamp(DC738)</f>
        <v/>
      </c>
      <c r="DF738" s="1531">
        <f>IF(COUNT(CE738:CH738)=1,15,IF(COUNT(CE738:CH738)=0,0,30))</f>
        <v/>
      </c>
      <c r="DG738" s="1532">
        <f>IF(DF738=0,0,2)</f>
        <v/>
      </c>
      <c r="DH738" s="1866"/>
      <c r="DI738" s="1866"/>
      <c r="DJ738" s="1863"/>
      <c r="DK738" s="1789"/>
      <c r="DL738" s="1574">
        <f>10^(CN738/20)*100-100</f>
        <v/>
      </c>
      <c r="DM738" s="973"/>
      <c r="DN738" s="772"/>
      <c r="DO738" s="973">
        <f>IF(DM738="","",10^(DM738/10))</f>
        <v/>
      </c>
      <c r="DP738" s="973">
        <f>IF(ISNUMBER(DN738)=FALSE,"",10^(DN738/10))</f>
        <v/>
      </c>
      <c r="DQ738" s="1578">
        <f>IF(AND(ISNUMBER(DO738),ISNUMBER(DP738)),IF(DO738/DP738&gt;1,ROUND((DO738)/DP738,3),1),1)</f>
        <v/>
      </c>
      <c r="DR738" s="1541"/>
      <c r="DS738" s="1541"/>
      <c r="DT738" s="1541"/>
      <c r="DU738" s="1541"/>
      <c r="DV738" s="1541"/>
      <c r="DW738" s="1541"/>
      <c r="DX738" s="1541"/>
      <c r="DY738" s="1541"/>
      <c r="DZ738" s="1541"/>
      <c r="EA738" s="1541"/>
      <c r="EB738" s="1541"/>
      <c r="EC738" s="1541"/>
      <c r="ED738" s="1541"/>
      <c r="EE738" s="1541"/>
      <c r="EF738" s="1541"/>
      <c r="EG738" s="1541"/>
      <c r="EH738" s="1541"/>
      <c r="EI738" s="1541"/>
      <c r="EJ738" s="1541"/>
      <c r="EK738" s="1541"/>
      <c r="EL738" s="1541"/>
      <c r="EM738" s="1541"/>
      <c r="EN738" s="1541"/>
      <c r="EO738" s="1541"/>
      <c r="EP738" s="1541"/>
      <c r="EQ738" s="1541"/>
      <c r="ER738" s="1541"/>
      <c r="ES738" s="1541"/>
      <c r="ET738" s="1541"/>
      <c r="EU738" s="1541"/>
      <c r="EV738" s="1541"/>
    </row>
    <row r="739" customFormat="1" ht="12.75" s="396" x14ac:dyDescent="0.2">
      <c r="A739" s="1541"/>
      <c r="B739" s="1541"/>
      <c r="C739"/>
      <c r="D739" s="6799"/>
      <c r="E739" s="6799"/>
      <c r="F739" s="6800">
        <v>5.4</v>
      </c>
      <c r="G739" s="6801"/>
      <c r="H739" s="6802">
        <f>BV739</f>
        <v/>
      </c>
      <c r="I739" s="6802">
        <f>BW739</f>
        <v/>
      </c>
      <c r="J739" s="6803" t="inlineStr">
        <is>
          <t>5G</t>
        </is>
      </c>
      <c r="K739" s="6803" t="inlineStr">
        <is>
          <t>n2</t>
        </is>
      </c>
      <c r="L739" s="6804"/>
      <c r="M739" s="6802"/>
      <c r="N739" s="6805"/>
      <c r="O739" s="6806"/>
      <c r="P739" s="6597"/>
      <c r="Q739" s="6806"/>
      <c r="R739" s="6806"/>
      <c r="S739" s="6593"/>
      <c r="T739" s="130">
        <v>376000</v>
      </c>
      <c r="U739" s="6593">
        <v>1880</v>
      </c>
      <c r="V739" s="6805"/>
      <c r="W739" s="6807"/>
      <c r="X739" s="6805"/>
      <c r="Y739" s="6805"/>
      <c r="Z739" s="6805"/>
      <c r="AA739" s="6804"/>
      <c r="AB739" s="6804"/>
      <c r="AC739" s="6808">
        <f>IF(OR(BX739="Close to Ear",BX739="Close to Head"),"Head",IF(BX739="Extremity","Extremity","Body"))</f>
        <v/>
      </c>
      <c r="AD739" s="6809">
        <f>CA739</f>
        <v/>
      </c>
      <c r="AE739" s="6803">
        <f>CB739</f>
        <v/>
      </c>
      <c r="AF739" s="6804"/>
      <c r="AG739" s="6810">
        <f>IF(OR(AZ739="",BA739=""),"N/A",IF(DC739="Pass","P","F"))</f>
        <v/>
      </c>
      <c r="AH739" s="6811"/>
      <c r="AI739" s="6811"/>
      <c r="AJ739" s="6811"/>
      <c r="AK739" s="6805"/>
      <c r="AL739" s="6804"/>
      <c r="AM739" s="6805"/>
      <c r="AN739" s="6805"/>
      <c r="AO739" s="6812"/>
      <c r="AP739" s="6812"/>
      <c r="AQ739" s="6812"/>
      <c r="AR739" s="6812"/>
      <c r="AS739" s="6812"/>
      <c r="AT739" s="6813">
        <f>IF(AC739="Extremity",IF(CG739="","",CG739),"")</f>
        <v/>
      </c>
      <c r="AU739" s="6813">
        <f>IF(AC739="Extremity",IF(CH739="","",CH739),"")</f>
        <v/>
      </c>
      <c r="AV739" s="6814">
        <f>IF(AC739="Extremity","",IF(CE739="","",CE739))</f>
        <v/>
      </c>
      <c r="AW739" s="6814">
        <f>IF(AD739="Extremity","",IF(CF739="","",CF739))</f>
        <v/>
      </c>
      <c r="AX739" s="6807">
        <f>DL739</f>
        <v/>
      </c>
      <c r="AY739" s="6807">
        <f>DQ739</f>
        <v/>
      </c>
      <c r="AZ739" s="6815">
        <f>IF(AC739="Extremity",IF(DA739="","",DA739),"")</f>
        <v/>
      </c>
      <c r="BA739" s="6816">
        <f>IF(AC739="Extremity","",IF(CT739="","",CT739))</f>
        <v/>
      </c>
      <c r="BB739" s="6807">
        <f>IF(AC739="Extremity",IF(DB739="","",DB739),"")</f>
        <v/>
      </c>
      <c r="BC739" s="6814">
        <f>IF(AC739="Extremity","",IF(CZ739="","",CZ739))</f>
        <v/>
      </c>
      <c r="BD739" s="6807">
        <f>DD739</f>
        <v/>
      </c>
      <c r="BE739" s="6817">
        <f>DE739</f>
        <v/>
      </c>
      <c r="BF739" s="6818">
        <f>DF739*60</f>
        <v/>
      </c>
      <c r="BG739" s="6819">
        <f>BE739</f>
        <v/>
      </c>
      <c r="BH739" s="6818">
        <f>DG739*60</f>
        <v/>
      </c>
      <c r="BI739" s="6818">
        <f>DH739</f>
        <v/>
      </c>
      <c r="BJ739" s="6820"/>
      <c r="BK739" s="6821">
        <f>Overview!$E$7</f>
        <v/>
      </c>
      <c r="BL739" s="6820"/>
      <c r="BM739" s="6818">
        <f>DI739</f>
        <v/>
      </c>
      <c r="BN739" s="6821">
        <f>Overview!$P$153</f>
        <v/>
      </c>
      <c r="BO739" s="6820"/>
      <c r="BP739" s="6820"/>
      <c r="BQ739" s="6804"/>
      <c r="BR739" s="6822"/>
      <c r="BS739" s="1541"/>
      <c r="BT739" s="1889" t="inlineStr">
        <is>
          <t>5G</t>
        </is>
      </c>
      <c r="BU739" s="1816" t="inlineStr">
        <is>
          <t>n2</t>
        </is>
      </c>
      <c r="BV739" s="595">
        <f>Overview!$H$28</f>
        <v/>
      </c>
      <c r="BW739" s="1865"/>
      <c r="BX739" s="1816" t="inlineStr">
        <is>
          <t>Body</t>
        </is>
      </c>
      <c r="BY739" s="7285"/>
      <c r="BZ739" s="1865"/>
      <c r="CA739" s="7284" t="inlineStr">
        <is>
          <t>Front of Face</t>
        </is>
      </c>
      <c r="CB739" s="200">
        <v>25</v>
      </c>
      <c r="CC739" s="7284">
        <f>IF(COUNT('Conducted 5G'!$AH$3:$AH$20)=0,376000,INDEX('Conducted 5G'!$T$3:$T$20,MATCH(MAX('Conducted 5G'!$AH$3:$AH$20),'Conducted 5G'!$AH$3:$AH$20,0)))</f>
        <v>376000</v>
      </c>
      <c r="CD739" s="7284">
        <f>IF(COUNT('Conducted 5G'!$AH$3:$AH$20)=0,1880,INDEX('Conducted 5G'!$U$3:$U$20,MATCH(MAX('Conducted 5G'!$AH$3:$AH$20),'Conducted 5G'!$AH$3:$AH$20,0)))</f>
        <v>1880</v>
      </c>
      <c r="CE739" s="7238"/>
      <c r="CF739" s="7238"/>
      <c r="CG739" s="6909"/>
      <c r="CH739" s="6909"/>
      <c r="CI739" s="225">
        <f>BY739</f>
        <v/>
      </c>
      <c r="CJ739" s="237">
        <f>BZ739</f>
        <v/>
      </c>
      <c r="CK739" s="223">
        <f>CA739</f>
        <v/>
      </c>
      <c r="CL739" s="237">
        <f>CC739</f>
        <v/>
      </c>
      <c r="CM739" s="6665">
        <f>CD739</f>
        <v/>
      </c>
      <c r="CN739" s="2052"/>
      <c r="CO739" s="1579"/>
      <c r="CP739" s="7214">
        <f>IF(CF739=""," ",IF(ABS(CE739-CF739)&lt;=0.1,"Valid","Not valid"))</f>
        <v/>
      </c>
      <c r="CQ739" s="1674">
        <f> IF(CE739="","",IF(AND(CE739&lt;&gt;"",CF739=""),IF(CE739&gt;=0.8,"Medir+Sig Max","No"),IF(CF739&lt;&gt;"",IF(CF739&gt;=0.8,"Medir+Sig Max","No"),"")))</f>
        <v/>
      </c>
      <c r="CR739" s="6927">
        <f>IF(UPPER('SAR FCC-ISED'!$CQ$1)="X",IF(CF739=""," ",IF((ABS(CE739)&lt;5)*AND(ABS(CF739)&lt;5)*AND(ABS(CT739)&lt;5),"Solo si es max","Medir")),IF(CF739=""," ",IF((ABS(CE739)&lt;1)*AND(ABS(CF739)&lt;1)*AND(ABS(CT739)&lt;1),"Solo si es max","Medir")))</f>
        <v/>
      </c>
      <c r="CS739" s="7220"/>
      <c r="CT739" s="220">
        <f>IF(CO739="",IF(AND(CE739="",CF739=""),"",IF(CF739="",IF(DQ739&gt;1,ROUND(DQ739*CE739,3),CE739),IF(DQ739&gt;1,ROUND(DQ739*CF739,3),CF739))),IF(AND(CE739="",CF739=""),"",IF(CF739="",IF(DQ739&gt;1,ROUND(DQ739*CE739*(1/(CO739)),3),CE739*(1/(CO739))),IF(DQ739&gt;1,ROUND(DQ739*CF739*(1/(CO739)),3),CF739*(1/(CO739))))))</f>
        <v/>
      </c>
      <c r="CU739" s="224">
        <f>BY739</f>
        <v/>
      </c>
      <c r="CV739" s="237">
        <f>BZ739</f>
        <v/>
      </c>
      <c r="CW739" s="237">
        <f>CA739</f>
        <v/>
      </c>
      <c r="CX739" s="224">
        <f>CC739</f>
        <v/>
      </c>
      <c r="CY739" s="237">
        <f>CD739</f>
        <v/>
      </c>
      <c r="CZ739" s="7478">
        <f>IF(COUNTIF(Overview!K12:K14,TRUE)&gt;0,1.6,IF(COUNTIF(Overview!L12:L14,TRUE)&gt;0,8,0))</f>
        <v/>
      </c>
      <c r="DA739" s="1807"/>
      <c r="DB739" s="7484"/>
      <c r="DC739" s="844">
        <f>IF(CT739="","",IF(CT739&gt;CZ739,"Fail","Pass"))</f>
        <v/>
      </c>
      <c r="DD739" s="6666"/>
      <c r="DE739" s="1565">
        <f>MyTimestamp(DC739)</f>
        <v/>
      </c>
      <c r="DF739" s="1531">
        <f>IF(COUNT(CE739:CH739)=1,15,IF(COUNT(CE739:CH739)=0,0,30))</f>
        <v/>
      </c>
      <c r="DG739" s="1532">
        <f>IF(DF739=0,0,2)</f>
        <v/>
      </c>
      <c r="DH739" s="6825"/>
      <c r="DI739" s="6825"/>
      <c r="DJ739" s="1863"/>
      <c r="DK739" s="6667"/>
      <c r="DL739" s="1574">
        <f>10^(CN739/20)*100-100</f>
        <v/>
      </c>
      <c r="DM739" s="6832"/>
      <c r="DN739" s="772"/>
      <c r="DO739" s="6832"/>
      <c r="DP739" s="6832"/>
      <c r="DQ739" s="6827"/>
      <c r="DR739" s="1541"/>
      <c r="DS739" s="1541"/>
      <c r="DT739" s="1541"/>
      <c r="DU739" s="1541"/>
      <c r="DV739" s="1541"/>
      <c r="DW739" s="1541"/>
      <c r="DX739" s="1541"/>
      <c r="DY739" s="1541"/>
      <c r="DZ739" s="1541"/>
      <c r="EA739" s="1541"/>
      <c r="EB739" s="1541"/>
      <c r="EC739" s="1541"/>
      <c r="ED739" s="1541"/>
      <c r="EE739" s="1541"/>
      <c r="EF739" s="1541"/>
      <c r="EG739" s="1541"/>
      <c r="EH739" s="1541"/>
      <c r="EI739" s="1541"/>
      <c r="EJ739" s="1541"/>
      <c r="EK739" s="1541"/>
      <c r="EL739" s="1541"/>
      <c r="EM739" s="1541"/>
      <c r="EN739" s="1541"/>
      <c r="EO739" s="1541"/>
      <c r="EP739" s="1541"/>
      <c r="EQ739" s="1541"/>
      <c r="ER739" s="1541"/>
      <c r="ES739" s="1541"/>
      <c r="ET739" s="1541"/>
      <c r="EU739" s="1541"/>
      <c r="EV739" s="1541"/>
    </row>
    <row r="740" customFormat="1" ht="12.75" s="396" x14ac:dyDescent="0.2">
      <c r="A740" s="1541"/>
      <c r="B740" s="1541"/>
      <c r="C740"/>
      <c r="D740" s="6799"/>
      <c r="E740" s="6799"/>
      <c r="F740" s="6800">
        <v>5.4</v>
      </c>
      <c r="G740" s="6801"/>
      <c r="H740" s="6802">
        <f>BV740</f>
        <v/>
      </c>
      <c r="I740" s="6802">
        <f>BW740</f>
        <v/>
      </c>
      <c r="J740" s="6803" t="inlineStr">
        <is>
          <t>5G</t>
        </is>
      </c>
      <c r="K740" s="6803" t="inlineStr">
        <is>
          <t>n2</t>
        </is>
      </c>
      <c r="L740" s="6804"/>
      <c r="M740" s="6802"/>
      <c r="N740" s="6805"/>
      <c r="O740" s="6806"/>
      <c r="P740" s="6597"/>
      <c r="Q740" s="6806"/>
      <c r="R740" s="6806"/>
      <c r="S740" s="6593"/>
      <c r="T740" s="130">
        <v>376000</v>
      </c>
      <c r="U740" s="6593">
        <v>1880</v>
      </c>
      <c r="V740" s="6805"/>
      <c r="W740" s="6807"/>
      <c r="X740" s="6805"/>
      <c r="Y740" s="6805"/>
      <c r="Z740" s="6805"/>
      <c r="AA740" s="6804"/>
      <c r="AB740" s="6804"/>
      <c r="AC740" s="6808">
        <f>IF(OR(BX740="Close to Ear",BX740="Close to Head"),"Head",IF(BX740="Extremity","Extremity","Body"))</f>
        <v/>
      </c>
      <c r="AD740" s="6809">
        <f>CA740</f>
        <v/>
      </c>
      <c r="AE740" s="6803">
        <f>CB740</f>
        <v/>
      </c>
      <c r="AF740" s="6804"/>
      <c r="AG740" s="6810">
        <f>IF(OR(AZ740="",BA740=""),"N/A",IF(DC740="Pass","P","F"))</f>
        <v/>
      </c>
      <c r="AH740" s="6811"/>
      <c r="AI740" s="6811"/>
      <c r="AJ740" s="6811"/>
      <c r="AK740" s="6805"/>
      <c r="AL740" s="6804"/>
      <c r="AM740" s="6805"/>
      <c r="AN740" s="6805"/>
      <c r="AO740" s="6812"/>
      <c r="AP740" s="6812"/>
      <c r="AQ740" s="6812"/>
      <c r="AR740" s="6812"/>
      <c r="AS740" s="6812"/>
      <c r="AT740" s="6813">
        <f>IF(AC740="Extremity",IF(CG740="","",CG740),"")</f>
        <v/>
      </c>
      <c r="AU740" s="6813">
        <f>IF(AC740="Extremity",IF(CH740="","",CH740),"")</f>
        <v/>
      </c>
      <c r="AV740" s="6814">
        <f>IF(AC740="Extremity","",IF(CE740="","",CE740))</f>
        <v/>
      </c>
      <c r="AW740" s="6814">
        <f>IF(AD740="Extremity","",IF(CF740="","",CF740))</f>
        <v/>
      </c>
      <c r="AX740" s="6807">
        <f>DL740</f>
        <v/>
      </c>
      <c r="AY740" s="6807">
        <f>DQ740</f>
        <v/>
      </c>
      <c r="AZ740" s="6815">
        <f>IF(AC740="Extremity",IF(DA740="","",DA740),"")</f>
        <v/>
      </c>
      <c r="BA740" s="6816">
        <f>IF(AC740="Extremity","",IF(CT740="","",CT740))</f>
        <v/>
      </c>
      <c r="BB740" s="6807">
        <f>IF(AC740="Extremity",IF(DB740="","",DB740),"")</f>
        <v/>
      </c>
      <c r="BC740" s="6814">
        <f>IF(AC740="Extremity","",IF(CZ740="","",CZ740))</f>
        <v/>
      </c>
      <c r="BD740" s="6807">
        <f>DD740</f>
        <v/>
      </c>
      <c r="BE740" s="6817">
        <f>DE740</f>
        <v/>
      </c>
      <c r="BF740" s="6818">
        <f>DF740*60</f>
        <v/>
      </c>
      <c r="BG740" s="6819">
        <f>BE740</f>
        <v/>
      </c>
      <c r="BH740" s="6818">
        <f>DG740*60</f>
        <v/>
      </c>
      <c r="BI740" s="6818">
        <f>DH740</f>
        <v/>
      </c>
      <c r="BJ740" s="6820"/>
      <c r="BK740" s="6821">
        <f>Overview!$E$7</f>
        <v/>
      </c>
      <c r="BL740" s="6820"/>
      <c r="BM740" s="6818">
        <f>DI740</f>
        <v/>
      </c>
      <c r="BN740" s="6821">
        <f>Overview!$P$153</f>
        <v/>
      </c>
      <c r="BO740" s="6820"/>
      <c r="BP740" s="6820"/>
      <c r="BQ740" s="6804"/>
      <c r="BR740" s="6822"/>
      <c r="BS740" s="1541"/>
      <c r="BT740" s="1889" t="inlineStr">
        <is>
          <t>5G</t>
        </is>
      </c>
      <c r="BU740" s="1816" t="inlineStr">
        <is>
          <t>n2</t>
        </is>
      </c>
      <c r="BV740" s="595">
        <f>Overview!$H$28</f>
        <v/>
      </c>
      <c r="BW740" s="1865"/>
      <c r="BX740" s="1816" t="inlineStr">
        <is>
          <t>Body</t>
        </is>
      </c>
      <c r="BY740" s="7284"/>
      <c r="BZ740" s="1865"/>
      <c r="CA740" s="7287">
        <f>IF(Overview!P274="", "", Overview!P274)</f>
        <v/>
      </c>
      <c r="CB740" s="200">
        <v>0</v>
      </c>
      <c r="CC740" s="7285">
        <f>IF(COUNT('Conducted 5G'!$AH$3:$AH$20)=0,376000,INDEX('Conducted 5G'!$T$3:$T$20,MATCH(MAX('Conducted 5G'!$AH$3:$AH$20),'Conducted 5G'!$AH$3:$AH$20,0)))</f>
        <v>376000</v>
      </c>
      <c r="CD740" s="7284">
        <f>IF(COUNT('Conducted 5G'!$AH$3:$AH$20)=0,1880,INDEX('Conducted 5G'!$U$3:$U$20,MATCH(MAX('Conducted 5G'!$AH$3:$AH$20),'Conducted 5G'!$AH$3:$AH$20,0)))</f>
        <v>1880</v>
      </c>
      <c r="CE740" s="7238"/>
      <c r="CF740" s="7238"/>
      <c r="CG740" s="6909"/>
      <c r="CH740" s="6909"/>
      <c r="CI740" s="225">
        <f>BY740</f>
        <v/>
      </c>
      <c r="CJ740" s="237">
        <f>BZ740</f>
        <v/>
      </c>
      <c r="CK740" s="223">
        <f>CA740</f>
        <v/>
      </c>
      <c r="CL740" s="237">
        <f>CC740</f>
        <v/>
      </c>
      <c r="CM740" s="6665">
        <f>CD740</f>
        <v/>
      </c>
      <c r="CN740" s="2052"/>
      <c r="CO740" s="1579"/>
      <c r="CP740" s="7214">
        <f>IF(CF740=""," ",IF(ABS(CE740-CF740)&lt;=0.1,"Valid","Not valid"))</f>
        <v/>
      </c>
      <c r="CQ740" s="1674">
        <f> IF(CE740="","",IF(AND(CE740&lt;&gt;"",CF740=""),IF(CE740&gt;=0.8,"Medir+Sig Max","No"),IF(CF740&lt;&gt;"",IF(CF740&gt;=0.8,"Medir+Sig Max","No"),"")))</f>
        <v/>
      </c>
      <c r="CR740" s="6927">
        <f>IF(UPPER('SAR FCC-ISED'!$CQ$1)="X",IF(CF740=""," ",IF((ABS(CE740)&lt;5)*AND(ABS(CF740)&lt;5)*AND(ABS(CT740)&lt;5),"Solo si es max","Medir")),IF(CF740=""," ",IF((ABS(CE740)&lt;1)*AND(ABS(CF740)&lt;1)*AND(ABS(CT740)&lt;1),"Solo si es max","Medir")))</f>
        <v/>
      </c>
      <c r="CS740" s="7220"/>
      <c r="CT740" s="220">
        <f>IF(CO740="",IF(AND(CE740="",CF740=""),"",IF(CF740="",IF(DQ740&gt;1,ROUND(DQ740*CE740,3),CE740),IF(DQ740&gt;1,ROUND(DQ740*CF740,3),CF740))),IF(AND(CE740="",CF740=""),"",IF(CF740="",IF(DQ740&gt;1,ROUND(DQ740*CE740*(1/(CO740)),3),CE740*(1/(CO740))),IF(DQ740&gt;1,ROUND(DQ740*CF740*(1/(CO740)),3),CF740*(1/(CO740))))))</f>
        <v/>
      </c>
      <c r="CU740" s="224">
        <f>BY740</f>
        <v/>
      </c>
      <c r="CV740" s="237">
        <f>BZ740</f>
        <v/>
      </c>
      <c r="CW740" s="237">
        <f>CA740</f>
        <v/>
      </c>
      <c r="CX740" s="224">
        <f>CC740</f>
        <v/>
      </c>
      <c r="CY740" s="237">
        <f>CD740</f>
        <v/>
      </c>
      <c r="CZ740" s="7478">
        <f>IF(COUNTIF(Overview!K12:K14,TRUE)&gt;0,1.6,IF(COUNTIF(Overview!L12:L14,TRUE)&gt;0,8,0))</f>
        <v/>
      </c>
      <c r="DA740" s="1807"/>
      <c r="DB740" s="7484"/>
      <c r="DC740" s="844">
        <f>IF(CT740="","",IF(CT740&gt;CZ740,"Fail","Pass"))</f>
        <v/>
      </c>
      <c r="DD740" s="6666"/>
      <c r="DE740" s="1565">
        <f>MyTimestamp(DC740)</f>
        <v/>
      </c>
      <c r="DF740" s="1531">
        <f>IF(COUNT(CE740:CH740)=1,15,IF(COUNT(CE740:CH740)=0,0,30))</f>
        <v/>
      </c>
      <c r="DG740" s="1532">
        <f>IF(DF740=0,0,2)</f>
        <v/>
      </c>
      <c r="DH740" s="6825"/>
      <c r="DI740" s="6825"/>
      <c r="DJ740" s="1863"/>
      <c r="DK740" s="6667"/>
      <c r="DL740" s="1574">
        <f>10^(CN740/20)*100-100</f>
        <v/>
      </c>
      <c r="DM740" s="6832"/>
      <c r="DN740" s="772"/>
      <c r="DO740" s="6832"/>
      <c r="DP740" s="6832"/>
      <c r="DQ740" s="6827"/>
      <c r="DR740" s="1541"/>
      <c r="DS740" s="1541"/>
      <c r="DT740" s="1541"/>
      <c r="DU740" s="1541"/>
      <c r="DV740" s="1541"/>
      <c r="DW740" s="1541"/>
      <c r="DX740" s="1541"/>
      <c r="DY740" s="1541"/>
      <c r="DZ740" s="1541"/>
      <c r="EA740" s="1541"/>
      <c r="EB740" s="1541"/>
      <c r="EC740" s="1541"/>
      <c r="ED740" s="1541"/>
      <c r="EE740" s="1541"/>
      <c r="EF740" s="1541"/>
      <c r="EG740" s="1541"/>
      <c r="EH740" s="1541"/>
      <c r="EI740" s="1541"/>
      <c r="EJ740" s="1541"/>
      <c r="EK740" s="1541"/>
      <c r="EL740" s="1541"/>
      <c r="EM740" s="1541"/>
      <c r="EN740" s="1541"/>
      <c r="EO740" s="1541"/>
      <c r="EP740" s="1541"/>
      <c r="EQ740" s="1541"/>
      <c r="ER740" s="1541"/>
      <c r="ES740" s="1541"/>
      <c r="ET740" s="1541"/>
      <c r="EU740" s="1541"/>
      <c r="EV740" s="1541"/>
    </row>
    <row r="741" customFormat="1" ht="12.75" s="396" x14ac:dyDescent="0.2">
      <c r="A741" s="1541"/>
      <c r="B741" s="1541"/>
      <c r="C741"/>
      <c r="D741" s="6799"/>
      <c r="E741" s="6799"/>
      <c r="F741" s="6800">
        <v>5.4</v>
      </c>
      <c r="G741" s="6801"/>
      <c r="H741" s="6802">
        <f>BV741</f>
        <v/>
      </c>
      <c r="I741" s="6802">
        <f>BW741</f>
        <v/>
      </c>
      <c r="J741" s="6803" t="inlineStr">
        <is>
          <t>5G</t>
        </is>
      </c>
      <c r="K741" s="6803" t="inlineStr">
        <is>
          <t>n2</t>
        </is>
      </c>
      <c r="L741" s="6804"/>
      <c r="M741" s="6802"/>
      <c r="N741" s="6805"/>
      <c r="O741" s="6806"/>
      <c r="P741" s="6597"/>
      <c r="Q741" s="6806"/>
      <c r="R741" s="6806"/>
      <c r="S741" s="6593"/>
      <c r="T741" s="130">
        <v>376000</v>
      </c>
      <c r="U741" s="6593">
        <v>1880</v>
      </c>
      <c r="V741" s="6805"/>
      <c r="W741" s="6807"/>
      <c r="X741" s="6805"/>
      <c r="Y741" s="6805"/>
      <c r="Z741" s="6805"/>
      <c r="AA741" s="6804"/>
      <c r="AB741" s="6804"/>
      <c r="AC741" s="6808">
        <f>IF(OR(BX741="Close to Ear",BX741="Close to Head"),"Head",IF(BX741="Extremity","Extremity","Body"))</f>
        <v/>
      </c>
      <c r="AD741" s="6809">
        <f>CA741</f>
        <v/>
      </c>
      <c r="AE741" s="6803">
        <f>CB741</f>
        <v/>
      </c>
      <c r="AF741" s="6804"/>
      <c r="AG741" s="6810">
        <f>IF(OR(AZ741="",BA741=""),"N/A",IF(DC741="Pass","P","F"))</f>
        <v/>
      </c>
      <c r="AH741" s="6811"/>
      <c r="AI741" s="6811"/>
      <c r="AJ741" s="6811"/>
      <c r="AK741" s="6805"/>
      <c r="AL741" s="6804"/>
      <c r="AM741" s="6805"/>
      <c r="AN741" s="6805"/>
      <c r="AO741" s="6812"/>
      <c r="AP741" s="6812"/>
      <c r="AQ741" s="6812"/>
      <c r="AR741" s="6812"/>
      <c r="AS741" s="6812"/>
      <c r="AT741" s="6813">
        <f>IF(AC741="Extremity",IF(CG741="","",CG741),"")</f>
        <v/>
      </c>
      <c r="AU741" s="6813">
        <f>IF(AC741="Extremity",IF(CH741="","",CH741),"")</f>
        <v/>
      </c>
      <c r="AV741" s="6814">
        <f>IF(AC741="Extremity","",IF(CE741="","",CE741))</f>
        <v/>
      </c>
      <c r="AW741" s="6814">
        <f>IF(AD741="Extremity","",IF(CF741="","",CF741))</f>
        <v/>
      </c>
      <c r="AX741" s="6807">
        <f>DL741</f>
        <v/>
      </c>
      <c r="AY741" s="6807">
        <f>DQ741</f>
        <v/>
      </c>
      <c r="AZ741" s="6815">
        <f>IF(AC741="Extremity",IF(DA741="","",DA741),"")</f>
        <v/>
      </c>
      <c r="BA741" s="6816">
        <f>IF(AC741="Extremity","",IF(CT741="","",CT741))</f>
        <v/>
      </c>
      <c r="BB741" s="6807">
        <f>IF(AC741="Extremity",IF(DB741="","",DB741),"")</f>
        <v/>
      </c>
      <c r="BC741" s="6814">
        <f>IF(AC741="Extremity","",IF(CZ741="","",CZ741))</f>
        <v/>
      </c>
      <c r="BD741" s="6807">
        <f>DD741</f>
        <v/>
      </c>
      <c r="BE741" s="6817">
        <f>DE741</f>
        <v/>
      </c>
      <c r="BF741" s="6818">
        <f>DF741*60</f>
        <v/>
      </c>
      <c r="BG741" s="6819">
        <f>BE741</f>
        <v/>
      </c>
      <c r="BH741" s="6818">
        <f>DG741*60</f>
        <v/>
      </c>
      <c r="BI741" s="6818">
        <f>DH741</f>
        <v/>
      </c>
      <c r="BJ741" s="6820"/>
      <c r="BK741" s="6821">
        <f>Overview!$E$7</f>
        <v/>
      </c>
      <c r="BL741" s="6820"/>
      <c r="BM741" s="6818">
        <f>DI741</f>
        <v/>
      </c>
      <c r="BN741" s="6821">
        <f>Overview!$P$153</f>
        <v/>
      </c>
      <c r="BO741" s="6820"/>
      <c r="BP741" s="6820"/>
      <c r="BQ741" s="6804"/>
      <c r="BR741" s="6822"/>
      <c r="BS741" s="1541"/>
      <c r="BT741" s="1889" t="inlineStr">
        <is>
          <t>5G</t>
        </is>
      </c>
      <c r="BU741" s="1816" t="inlineStr">
        <is>
          <t>n2</t>
        </is>
      </c>
      <c r="BV741" s="595">
        <f>Overview!$H$28</f>
        <v/>
      </c>
      <c r="BW741" s="1865"/>
      <c r="BX741" s="1816" t="inlineStr">
        <is>
          <t>Body</t>
        </is>
      </c>
      <c r="BY741" s="7284"/>
      <c r="BZ741" s="1865"/>
      <c r="CA741" s="7285">
        <f>IF(Overview!P275="", "", Overview!P275)</f>
        <v/>
      </c>
      <c r="CB741" s="200">
        <v>0</v>
      </c>
      <c r="CC741" s="7285">
        <f>IF(COUNT('Conducted 5G'!$AH$3:$AH$20)=0,376000,INDEX('Conducted 5G'!$T$3:$T$20,MATCH(MAX('Conducted 5G'!$AH$3:$AH$20),'Conducted 5G'!$AH$3:$AH$20,0)))</f>
        <v>376000</v>
      </c>
      <c r="CD741" s="7284">
        <f>IF(COUNT('Conducted 5G'!$AH$3:$AH$20)=0,1880,INDEX('Conducted 5G'!$U$3:$U$20,MATCH(MAX('Conducted 5G'!$AH$3:$AH$20),'Conducted 5G'!$AH$3:$AH$20,0)))</f>
        <v>1880</v>
      </c>
      <c r="CE741" s="7238"/>
      <c r="CF741" s="7238"/>
      <c r="CG741" s="6909"/>
      <c r="CH741" s="6909"/>
      <c r="CI741" s="225">
        <f>BY741</f>
        <v/>
      </c>
      <c r="CJ741" s="237">
        <f>BZ741</f>
        <v/>
      </c>
      <c r="CK741" s="223">
        <f>CA741</f>
        <v/>
      </c>
      <c r="CL741" s="237">
        <f>CC741</f>
        <v/>
      </c>
      <c r="CM741" s="6665">
        <f>CD741</f>
        <v/>
      </c>
      <c r="CN741" s="2052"/>
      <c r="CO741" s="1579"/>
      <c r="CP741" s="7214">
        <f>IF(CF741=""," ",IF(ABS(CE741-CF741)&lt;=0.1,"Valid","Not valid"))</f>
        <v/>
      </c>
      <c r="CQ741" s="1674">
        <f> IF(CE741="","",IF(AND(CE741&lt;&gt;"",CF741=""),IF(CE741&gt;=0.8,"Medir+Sig Max","No"),IF(CF741&lt;&gt;"",IF(CF741&gt;=0.8,"Medir+Sig Max","No"),"")))</f>
        <v/>
      </c>
      <c r="CR741" s="6927">
        <f>IF(UPPER('SAR FCC-ISED'!$CQ$1)="X",IF(CF741=""," ",IF((ABS(CE741)&lt;5)*AND(ABS(CF741)&lt;5)*AND(ABS(CT741)&lt;5),"Solo si es max","Medir")),IF(CF741=""," ",IF((ABS(CE741)&lt;1)*AND(ABS(CF741)&lt;1)*AND(ABS(CT741)&lt;1),"Solo si es max","Medir")))</f>
        <v/>
      </c>
      <c r="CS741" s="7220"/>
      <c r="CT741" s="220">
        <f>IF(CO741="",IF(AND(CE741="",CF741=""),"",IF(CF741="",IF(DQ741&gt;1,ROUND(DQ741*CE741,3),CE741),IF(DQ741&gt;1,ROUND(DQ741*CF741,3),CF741))),IF(AND(CE741="",CF741=""),"",IF(CF741="",IF(DQ741&gt;1,ROUND(DQ741*CE741*(1/(CO741)),3),CE741*(1/(CO741))),IF(DQ741&gt;1,ROUND(DQ741*CF741*(1/(CO741)),3),CF741*(1/(CO741))))))</f>
        <v/>
      </c>
      <c r="CU741" s="224">
        <f>BY741</f>
        <v/>
      </c>
      <c r="CV741" s="237">
        <f>BZ741</f>
        <v/>
      </c>
      <c r="CW741" s="237">
        <f>CA741</f>
        <v/>
      </c>
      <c r="CX741" s="224">
        <f>CC741</f>
        <v/>
      </c>
      <c r="CY741" s="237">
        <f>CD741</f>
        <v/>
      </c>
      <c r="CZ741" s="7478">
        <f>IF(COUNTIF(Overview!K12:K14,TRUE)&gt;0,1.6,IF(COUNTIF(Overview!L12:L14,TRUE)&gt;0,8,0))</f>
        <v/>
      </c>
      <c r="DA741" s="1807"/>
      <c r="DB741" s="7484"/>
      <c r="DC741" s="844">
        <f>IF(CT741="","",IF(CT741&gt;CZ741,"Fail","Pass"))</f>
        <v/>
      </c>
      <c r="DD741" s="6666"/>
      <c r="DE741" s="1565">
        <f>MyTimestamp(DC741)</f>
        <v/>
      </c>
      <c r="DF741" s="1531">
        <f>IF(COUNT(CE741:CH741)=1,15,IF(COUNT(CE741:CH741)=0,0,30))</f>
        <v/>
      </c>
      <c r="DG741" s="1532">
        <f>IF(DF741=0,0,2)</f>
        <v/>
      </c>
      <c r="DH741" s="6825"/>
      <c r="DI741" s="6825"/>
      <c r="DJ741" s="1863"/>
      <c r="DK741" s="6667"/>
      <c r="DL741" s="1574">
        <f>10^(CN741/20)*100-100</f>
        <v/>
      </c>
      <c r="DM741" s="6832"/>
      <c r="DN741" s="772"/>
      <c r="DO741" s="6832"/>
      <c r="DP741" s="6832"/>
      <c r="DQ741" s="6827"/>
      <c r="DR741" s="1541"/>
      <c r="DS741" s="1541"/>
      <c r="DT741" s="1541"/>
      <c r="DU741" s="1541"/>
      <c r="DV741" s="1541"/>
      <c r="DW741" s="1541"/>
      <c r="DX741" s="1541"/>
      <c r="DY741" s="1541"/>
      <c r="DZ741" s="1541"/>
      <c r="EA741" s="1541"/>
      <c r="EB741" s="1541"/>
      <c r="EC741" s="1541"/>
      <c r="ED741" s="1541"/>
      <c r="EE741" s="1541"/>
      <c r="EF741" s="1541"/>
      <c r="EG741" s="1541"/>
      <c r="EH741" s="1541"/>
      <c r="EI741" s="1541"/>
      <c r="EJ741" s="1541"/>
      <c r="EK741" s="1541"/>
      <c r="EL741" s="1541"/>
      <c r="EM741" s="1541"/>
      <c r="EN741" s="1541"/>
      <c r="EO741" s="1541"/>
      <c r="EP741" s="1541"/>
      <c r="EQ741" s="1541"/>
      <c r="ER741" s="1541"/>
      <c r="ES741" s="1541"/>
      <c r="ET741" s="1541"/>
      <c r="EU741" s="1541"/>
      <c r="EV741" s="1541"/>
    </row>
    <row r="742" customFormat="1" ht="12.75" s="396" x14ac:dyDescent="0.2">
      <c r="A742" s="1541"/>
      <c r="B742" s="1541"/>
      <c r="C742"/>
      <c r="D742" s="6799"/>
      <c r="E742" s="6799"/>
      <c r="F742" s="6800">
        <v>5.4</v>
      </c>
      <c r="G742" s="6801"/>
      <c r="H742" s="6802">
        <f>BV742</f>
        <v/>
      </c>
      <c r="I742" s="6802">
        <f>BW742</f>
        <v/>
      </c>
      <c r="J742" s="6803" t="inlineStr">
        <is>
          <t>5G</t>
        </is>
      </c>
      <c r="K742" s="6803" t="inlineStr">
        <is>
          <t>n2</t>
        </is>
      </c>
      <c r="L742" s="6804"/>
      <c r="M742" s="6802"/>
      <c r="N742" s="6805"/>
      <c r="O742" s="6806"/>
      <c r="P742" s="6597"/>
      <c r="Q742" s="6806"/>
      <c r="R742" s="6806"/>
      <c r="S742" s="6593"/>
      <c r="T742" s="130">
        <v>376000</v>
      </c>
      <c r="U742" s="6593">
        <v>1880</v>
      </c>
      <c r="V742" s="6805"/>
      <c r="W742" s="6807"/>
      <c r="X742" s="6805"/>
      <c r="Y742" s="6805"/>
      <c r="Z742" s="6805"/>
      <c r="AA742" s="6804"/>
      <c r="AB742" s="6804"/>
      <c r="AC742" s="6808">
        <f>IF(OR(BX742="Close to Ear",BX742="Close to Head"),"Head",IF(BX742="Extremity","Extremity","Body"))</f>
        <v/>
      </c>
      <c r="AD742" s="6809">
        <f>CA742</f>
        <v/>
      </c>
      <c r="AE742" s="6803">
        <f>CB742</f>
        <v/>
      </c>
      <c r="AF742" s="6804"/>
      <c r="AG742" s="6810">
        <f>IF(OR(AZ742="",BA742=""),"N/A",IF(DC742="Pass","P","F"))</f>
        <v/>
      </c>
      <c r="AH742" s="6811"/>
      <c r="AI742" s="6811"/>
      <c r="AJ742" s="6811"/>
      <c r="AK742" s="6805"/>
      <c r="AL742" s="6804"/>
      <c r="AM742" s="6805"/>
      <c r="AN742" s="6805"/>
      <c r="AO742" s="6812"/>
      <c r="AP742" s="6812"/>
      <c r="AQ742" s="6812"/>
      <c r="AR742" s="6812"/>
      <c r="AS742" s="6812"/>
      <c r="AT742" s="6813">
        <f>IF(AC742="Extremity",IF(CG742="","",CG742),"")</f>
        <v/>
      </c>
      <c r="AU742" s="6813">
        <f>IF(AC742="Extremity",IF(CH742="","",CH742),"")</f>
        <v/>
      </c>
      <c r="AV742" s="6814">
        <f>IF(AC742="Extremity","",IF(CE742="","",CE742))</f>
        <v/>
      </c>
      <c r="AW742" s="6814">
        <f>IF(AD742="Extremity","",IF(CF742="","",CF742))</f>
        <v/>
      </c>
      <c r="AX742" s="6807">
        <f>DL742</f>
        <v/>
      </c>
      <c r="AY742" s="6807">
        <f>DQ742</f>
        <v/>
      </c>
      <c r="AZ742" s="6815">
        <f>IF(AC742="Extremity",IF(DA742="","",DA742),"")</f>
        <v/>
      </c>
      <c r="BA742" s="6816">
        <f>IF(AC742="Extremity","",IF(CT742="","",CT742))</f>
        <v/>
      </c>
      <c r="BB742" s="6807">
        <f>IF(AC742="Extremity",IF(DB742="","",DB742),"")</f>
        <v/>
      </c>
      <c r="BC742" s="6814">
        <f>IF(AC742="Extremity","",IF(CZ742="","",CZ742))</f>
        <v/>
      </c>
      <c r="BD742" s="6807">
        <f>DD742</f>
        <v/>
      </c>
      <c r="BE742" s="6817">
        <f>DE742</f>
        <v/>
      </c>
      <c r="BF742" s="6818">
        <f>DF742*60</f>
        <v/>
      </c>
      <c r="BG742" s="6819">
        <f>BE742</f>
        <v/>
      </c>
      <c r="BH742" s="6818">
        <f>DG742*60</f>
        <v/>
      </c>
      <c r="BI742" s="6818">
        <f>DH742</f>
        <v/>
      </c>
      <c r="BJ742" s="6820"/>
      <c r="BK742" s="6821">
        <f>Overview!$E$7</f>
        <v/>
      </c>
      <c r="BL742" s="6820"/>
      <c r="BM742" s="6818">
        <f>DI742</f>
        <v/>
      </c>
      <c r="BN742" s="6821">
        <f>Overview!$P$153</f>
        <v/>
      </c>
      <c r="BO742" s="6820"/>
      <c r="BP742" s="6820"/>
      <c r="BQ742" s="6804"/>
      <c r="BR742" s="6822"/>
      <c r="BS742" s="1541"/>
      <c r="BT742" s="1889" t="inlineStr">
        <is>
          <t>5G</t>
        </is>
      </c>
      <c r="BU742" s="1816" t="inlineStr">
        <is>
          <t>n2</t>
        </is>
      </c>
      <c r="BV742" s="595">
        <f>Overview!$H$28</f>
        <v/>
      </c>
      <c r="BW742" s="1865"/>
      <c r="BX742" s="1816" t="inlineStr">
        <is>
          <t>Body</t>
        </is>
      </c>
      <c r="BY742" s="7284"/>
      <c r="BZ742" s="1865"/>
      <c r="CA742" s="7284">
        <f>IF(Overview!P276="", "", Overview!P276)</f>
        <v/>
      </c>
      <c r="CB742" s="200">
        <v>0</v>
      </c>
      <c r="CC742" s="7285">
        <f>IF(COUNT('Conducted 5G'!$AH$3:$AH$20)=0,376000,INDEX('Conducted 5G'!$T$3:$T$20,MATCH(MAX('Conducted 5G'!$AH$3:$AH$20),'Conducted 5G'!$AH$3:$AH$20,0)))</f>
        <v>376000</v>
      </c>
      <c r="CD742" s="7284">
        <f>IF(COUNT('Conducted 5G'!$AH$3:$AH$20)=0,1880,INDEX('Conducted 5G'!$U$3:$U$20,MATCH(MAX('Conducted 5G'!$AH$3:$AH$20),'Conducted 5G'!$AH$3:$AH$20,0)))</f>
        <v>1880</v>
      </c>
      <c r="CE742" s="7238"/>
      <c r="CF742" s="7238"/>
      <c r="CG742" s="6909"/>
      <c r="CH742" s="6909"/>
      <c r="CI742" s="225">
        <f>BY742</f>
        <v/>
      </c>
      <c r="CJ742" s="237">
        <f>BZ742</f>
        <v/>
      </c>
      <c r="CK742" s="223">
        <f>CA742</f>
        <v/>
      </c>
      <c r="CL742" s="237">
        <f>CC742</f>
        <v/>
      </c>
      <c r="CM742" s="6665">
        <f>CD742</f>
        <v/>
      </c>
      <c r="CN742" s="2052"/>
      <c r="CO742" s="1579"/>
      <c r="CP742" s="7214">
        <f>IF(CF742=""," ",IF(ABS(CE742-CF742)&lt;=0.1,"Valid","Not valid"))</f>
        <v/>
      </c>
      <c r="CQ742" s="1674">
        <f> IF(CE742="","",IF(AND(CE742&lt;&gt;"",CF742=""),IF(CE742&gt;=0.8,"Medir+Sig Max","No"),IF(CF742&lt;&gt;"",IF(CF742&gt;=0.8,"Medir+Sig Max","No"),"")))</f>
        <v/>
      </c>
      <c r="CR742" s="6927">
        <f>IF(UPPER('SAR FCC-ISED'!$CQ$1)="X",IF(CF742=""," ",IF((ABS(CE742)&lt;5)*AND(ABS(CF742)&lt;5)*AND(ABS(CT742)&lt;5),"Solo si es max","Medir")),IF(CF742=""," ",IF((ABS(CE742)&lt;1)*AND(ABS(CF742)&lt;1)*AND(ABS(CT742)&lt;1),"Solo si es max","Medir")))</f>
        <v/>
      </c>
      <c r="CS742" s="7220"/>
      <c r="CT742" s="220">
        <f>IF(CO742="",IF(AND(CE742="",CF742=""),"",IF(CF742="",IF(DQ742&gt;1,ROUND(DQ742*CE742,3),CE742),IF(DQ742&gt;1,ROUND(DQ742*CF742,3),CF742))),IF(AND(CE742="",CF742=""),"",IF(CF742="",IF(DQ742&gt;1,ROUND(DQ742*CE742*(1/(CO742)),3),CE742*(1/(CO742))),IF(DQ742&gt;1,ROUND(DQ742*CF742*(1/(CO742)),3),CF742*(1/(CO742))))))</f>
        <v/>
      </c>
      <c r="CU742" s="224">
        <f>BY742</f>
        <v/>
      </c>
      <c r="CV742" s="237">
        <f>BZ742</f>
        <v/>
      </c>
      <c r="CW742" s="237">
        <f>CA742</f>
        <v/>
      </c>
      <c r="CX742" s="224">
        <f>CC742</f>
        <v/>
      </c>
      <c r="CY742" s="237">
        <f>CD742</f>
        <v/>
      </c>
      <c r="CZ742" s="7478">
        <f>IF(COUNTIF(Overview!K12:K14,TRUE)&gt;0,1.6,IF(COUNTIF(Overview!L12:L14,TRUE)&gt;0,8,0))</f>
        <v/>
      </c>
      <c r="DA742" s="1807"/>
      <c r="DB742" s="7484"/>
      <c r="DC742" s="844">
        <f>IF(CT742="","",IF(CT742&gt;CZ742,"Fail","Pass"))</f>
        <v/>
      </c>
      <c r="DD742" s="6666"/>
      <c r="DE742" s="1565">
        <f>MyTimestamp(DC742)</f>
        <v/>
      </c>
      <c r="DF742" s="1531">
        <f>IF(COUNT(CE742:CH742)=1,15,IF(COUNT(CE742:CH742)=0,0,30))</f>
        <v/>
      </c>
      <c r="DG742" s="1532">
        <f>IF(DF742=0,0,2)</f>
        <v/>
      </c>
      <c r="DH742" s="6825"/>
      <c r="DI742" s="6825"/>
      <c r="DJ742" s="1863"/>
      <c r="DK742" s="6667"/>
      <c r="DL742" s="1574">
        <f>10^(CN742/20)*100-100</f>
        <v/>
      </c>
      <c r="DM742" s="6832"/>
      <c r="DN742" s="772"/>
      <c r="DO742" s="6832"/>
      <c r="DP742" s="6832"/>
      <c r="DQ742" s="6827"/>
      <c r="DR742" s="1541"/>
      <c r="DS742" s="1541"/>
      <c r="DT742" s="1541"/>
      <c r="DU742" s="1541"/>
      <c r="DV742" s="1541"/>
      <c r="DW742" s="1541"/>
      <c r="DX742" s="1541"/>
      <c r="DY742" s="1541"/>
      <c r="DZ742" s="1541"/>
      <c r="EA742" s="1541"/>
      <c r="EB742" s="1541"/>
      <c r="EC742" s="1541"/>
      <c r="ED742" s="1541"/>
      <c r="EE742" s="1541"/>
      <c r="EF742" s="1541"/>
      <c r="EG742" s="1541"/>
      <c r="EH742" s="1541"/>
      <c r="EI742" s="1541"/>
      <c r="EJ742" s="1541"/>
      <c r="EK742" s="1541"/>
      <c r="EL742" s="1541"/>
      <c r="EM742" s="1541"/>
      <c r="EN742" s="1541"/>
      <c r="EO742" s="1541"/>
      <c r="EP742" s="1541"/>
      <c r="EQ742" s="1541"/>
      <c r="ER742" s="1541"/>
      <c r="ES742" s="1541"/>
      <c r="ET742" s="1541"/>
      <c r="EU742" s="1541"/>
      <c r="EV742" s="1541"/>
    </row>
    <row r="743" customFormat="1" ht="12.75" s="396" x14ac:dyDescent="0.2">
      <c r="A743" s="1541"/>
      <c r="B743" s="1541"/>
      <c r="C743"/>
      <c r="D743" s="6799"/>
      <c r="E743" s="6799"/>
      <c r="F743" s="6800">
        <v>5.4</v>
      </c>
      <c r="G743" s="6801"/>
      <c r="H743" s="6802">
        <f>BV743</f>
        <v/>
      </c>
      <c r="I743" s="6802">
        <f>BW743</f>
        <v/>
      </c>
      <c r="J743" s="6803" t="inlineStr">
        <is>
          <t>5G</t>
        </is>
      </c>
      <c r="K743" s="6803" t="inlineStr">
        <is>
          <t>n2</t>
        </is>
      </c>
      <c r="L743" s="6804"/>
      <c r="M743" s="6802"/>
      <c r="N743" s="6805"/>
      <c r="O743" s="6806"/>
      <c r="P743" s="6597"/>
      <c r="Q743" s="6806"/>
      <c r="R743" s="6806"/>
      <c r="S743" s="6593"/>
      <c r="T743" s="130">
        <v>376000</v>
      </c>
      <c r="U743" s="6593">
        <v>1880</v>
      </c>
      <c r="V743" s="6805"/>
      <c r="W743" s="6807"/>
      <c r="X743" s="6805"/>
      <c r="Y743" s="6805"/>
      <c r="Z743" s="6805"/>
      <c r="AA743" s="6804"/>
      <c r="AB743" s="6804"/>
      <c r="AC743" s="6808">
        <f>IF(OR(BX743="Close to Ear",BX743="Close to Head"),"Head",IF(BX743="Extremity","Extremity","Body"))</f>
        <v/>
      </c>
      <c r="AD743" s="6809">
        <f>CA743</f>
        <v/>
      </c>
      <c r="AE743" s="6803">
        <f>CB743</f>
        <v/>
      </c>
      <c r="AF743" s="6804"/>
      <c r="AG743" s="6810">
        <f>IF(OR(AZ743="",BA743=""),"N/A",IF(DC743="Pass","P","F"))</f>
        <v/>
      </c>
      <c r="AH743" s="6811"/>
      <c r="AI743" s="6811"/>
      <c r="AJ743" s="6811"/>
      <c r="AK743" s="6805"/>
      <c r="AL743" s="6804"/>
      <c r="AM743" s="6805"/>
      <c r="AN743" s="6805"/>
      <c r="AO743" s="6812"/>
      <c r="AP743" s="6812"/>
      <c r="AQ743" s="6812"/>
      <c r="AR743" s="6812"/>
      <c r="AS743" s="6812"/>
      <c r="AT743" s="6813">
        <f>IF(AC743="Extremity",IF(CG743="","",CG743),"")</f>
        <v/>
      </c>
      <c r="AU743" s="6813">
        <f>IF(AC743="Extremity",IF(CH743="","",CH743),"")</f>
        <v/>
      </c>
      <c r="AV743" s="6814">
        <f>IF(AC743="Extremity","",IF(CE743="","",CE743))</f>
        <v/>
      </c>
      <c r="AW743" s="6814">
        <f>IF(AD743="Extremity","",IF(CF743="","",CF743))</f>
        <v/>
      </c>
      <c r="AX743" s="6807">
        <f>DL743</f>
        <v/>
      </c>
      <c r="AY743" s="6807">
        <f>DQ743</f>
        <v/>
      </c>
      <c r="AZ743" s="6815">
        <f>IF(AC743="Extremity",IF(DA743="","",DA743),"")</f>
        <v/>
      </c>
      <c r="BA743" s="6816">
        <f>IF(AC743="Extremity","",IF(CT743="","",CT743))</f>
        <v/>
      </c>
      <c r="BB743" s="6807">
        <f>IF(AC743="Extremity",IF(DB743="","",DB743),"")</f>
        <v/>
      </c>
      <c r="BC743" s="6814">
        <f>IF(AC743="Extremity","",IF(CZ743="","",CZ743))</f>
        <v/>
      </c>
      <c r="BD743" s="6807">
        <f>DD743</f>
        <v/>
      </c>
      <c r="BE743" s="6817">
        <f>DE743</f>
        <v/>
      </c>
      <c r="BF743" s="6818">
        <f>DF743*60</f>
        <v/>
      </c>
      <c r="BG743" s="6819">
        <f>BE743</f>
        <v/>
      </c>
      <c r="BH743" s="6818">
        <f>DG743*60</f>
        <v/>
      </c>
      <c r="BI743" s="6818">
        <f>DH743</f>
        <v/>
      </c>
      <c r="BJ743" s="6820"/>
      <c r="BK743" s="6821">
        <f>Overview!$E$7</f>
        <v/>
      </c>
      <c r="BL743" s="6820"/>
      <c r="BM743" s="6818">
        <f>DI743</f>
        <v/>
      </c>
      <c r="BN743" s="6821">
        <f>Overview!$P$153</f>
        <v/>
      </c>
      <c r="BO743" s="6820"/>
      <c r="BP743" s="6820"/>
      <c r="BQ743" s="6804"/>
      <c r="BR743" s="6822"/>
      <c r="BS743" s="1541"/>
      <c r="BT743" s="1889" t="inlineStr">
        <is>
          <t>5G</t>
        </is>
      </c>
      <c r="BU743" s="1816" t="inlineStr">
        <is>
          <t>n2</t>
        </is>
      </c>
      <c r="BV743" s="595">
        <f>Overview!$H$28</f>
        <v/>
      </c>
      <c r="BW743" s="1865"/>
      <c r="BX743" s="1816" t="inlineStr">
        <is>
          <t>Body</t>
        </is>
      </c>
      <c r="BY743" s="7284"/>
      <c r="BZ743" s="1865"/>
      <c r="CA743" s="7285">
        <f>IF(Overview!P277="", "", Overview!P277)</f>
        <v/>
      </c>
      <c r="CB743" s="200">
        <v>0</v>
      </c>
      <c r="CC743" s="7285">
        <f>IF(COUNT('Conducted 5G'!$AH$3:$AH$20)=0,376000,INDEX('Conducted 5G'!$T$3:$T$20,MATCH(MAX('Conducted 5G'!$AH$3:$AH$20),'Conducted 5G'!$AH$3:$AH$20,0)))</f>
        <v>376000</v>
      </c>
      <c r="CD743" s="7284">
        <f>IF(COUNT('Conducted 5G'!$AH$3:$AH$20)=0,1880,INDEX('Conducted 5G'!$U$3:$U$20,MATCH(MAX('Conducted 5G'!$AH$3:$AH$20),'Conducted 5G'!$AH$3:$AH$20,0)))</f>
        <v>1880</v>
      </c>
      <c r="CE743" s="7238"/>
      <c r="CF743" s="7238"/>
      <c r="CG743" s="6909"/>
      <c r="CH743" s="6909"/>
      <c r="CI743" s="225">
        <f>BY743</f>
        <v/>
      </c>
      <c r="CJ743" s="237">
        <f>BZ743</f>
        <v/>
      </c>
      <c r="CK743" s="223">
        <f>CA743</f>
        <v/>
      </c>
      <c r="CL743" s="237">
        <f>CC743</f>
        <v/>
      </c>
      <c r="CM743" s="6665">
        <f>CD743</f>
        <v/>
      </c>
      <c r="CN743" s="2052"/>
      <c r="CO743" s="1579"/>
      <c r="CP743" s="7214">
        <f>IF(CF743=""," ",IF(ABS(CE743-CF743)&lt;=0.1,"Valid","Not valid"))</f>
        <v/>
      </c>
      <c r="CQ743" s="1674">
        <f> IF(CE743="","",IF(AND(CE743&lt;&gt;"",CF743=""),IF(CE743&gt;=0.8,"Medir+Sig Max","No"),IF(CF743&lt;&gt;"",IF(CF743&gt;=0.8,"Medir+Sig Max","No"),"")))</f>
        <v/>
      </c>
      <c r="CR743" s="6927">
        <f>IF(UPPER('SAR FCC-ISED'!$CQ$1)="X",IF(CF743=""," ",IF((ABS(CE743)&lt;5)*AND(ABS(CF743)&lt;5)*AND(ABS(CT743)&lt;5),"Solo si es max","Medir")),IF(CF743=""," ",IF((ABS(CE743)&lt;1)*AND(ABS(CF743)&lt;1)*AND(ABS(CT743)&lt;1),"Solo si es max","Medir")))</f>
        <v/>
      </c>
      <c r="CS743" s="7220"/>
      <c r="CT743" s="220">
        <f>IF(CO743="",IF(AND(CE743="",CF743=""),"",IF(CF743="",IF(DQ743&gt;1,ROUND(DQ743*CE743,3),CE743),IF(DQ743&gt;1,ROUND(DQ743*CF743,3),CF743))),IF(AND(CE743="",CF743=""),"",IF(CF743="",IF(DQ743&gt;1,ROUND(DQ743*CE743*(1/(CO743)),3),CE743*(1/(CO743))),IF(DQ743&gt;1,ROUND(DQ743*CF743*(1/(CO743)),3),CF743*(1/(CO743))))))</f>
        <v/>
      </c>
      <c r="CU743" s="224">
        <f>BY743</f>
        <v/>
      </c>
      <c r="CV743" s="237">
        <f>BZ743</f>
        <v/>
      </c>
      <c r="CW743" s="237">
        <f>CA743</f>
        <v/>
      </c>
      <c r="CX743" s="224">
        <f>CC743</f>
        <v/>
      </c>
      <c r="CY743" s="237">
        <f>CD743</f>
        <v/>
      </c>
      <c r="CZ743" s="7478">
        <f>IF(COUNTIF(Overview!K12:K14,TRUE)&gt;0,1.6,IF(COUNTIF(Overview!L12:L14,TRUE)&gt;0,8,0))</f>
        <v/>
      </c>
      <c r="DA743" s="1807"/>
      <c r="DB743" s="7484"/>
      <c r="DC743" s="844">
        <f>IF(CT743="","",IF(CT743&gt;CZ743,"Fail","Pass"))</f>
        <v/>
      </c>
      <c r="DD743" s="6666"/>
      <c r="DE743" s="1565">
        <f>MyTimestamp(DC743)</f>
        <v/>
      </c>
      <c r="DF743" s="1531">
        <f>IF(COUNT(CE743:CH743)=1,15,IF(COUNT(CE743:CH743)=0,0,30))</f>
        <v/>
      </c>
      <c r="DG743" s="1532">
        <f>IF(DF743=0,0,2)</f>
        <v/>
      </c>
      <c r="DH743" s="6825"/>
      <c r="DI743" s="6825"/>
      <c r="DJ743" s="1863"/>
      <c r="DK743" s="6667"/>
      <c r="DL743" s="1574">
        <f>10^(CN743/20)*100-100</f>
        <v/>
      </c>
      <c r="DM743" s="6832"/>
      <c r="DN743" s="772"/>
      <c r="DO743" s="6832"/>
      <c r="DP743" s="6832"/>
      <c r="DQ743" s="6827"/>
      <c r="DR743" s="1541"/>
      <c r="DS743" s="1541"/>
      <c r="DT743" s="1541"/>
      <c r="DU743" s="1541"/>
      <c r="DV743" s="1541"/>
      <c r="DW743" s="1541"/>
      <c r="DX743" s="1541"/>
      <c r="DY743" s="1541"/>
      <c r="DZ743" s="1541"/>
      <c r="EA743" s="1541"/>
      <c r="EB743" s="1541"/>
      <c r="EC743" s="1541"/>
      <c r="ED743" s="1541"/>
      <c r="EE743" s="1541"/>
      <c r="EF743" s="1541"/>
      <c r="EG743" s="1541"/>
      <c r="EH743" s="1541"/>
      <c r="EI743" s="1541"/>
      <c r="EJ743" s="1541"/>
      <c r="EK743" s="1541"/>
      <c r="EL743" s="1541"/>
      <c r="EM743" s="1541"/>
      <c r="EN743" s="1541"/>
      <c r="EO743" s="1541"/>
      <c r="EP743" s="1541"/>
      <c r="EQ743" s="1541"/>
      <c r="ER743" s="1541"/>
      <c r="ES743" s="1541"/>
      <c r="ET743" s="1541"/>
      <c r="EU743" s="1541"/>
      <c r="EV743" s="1541"/>
    </row>
    <row r="744" customFormat="1" ht="12.75" s="396" x14ac:dyDescent="0.2">
      <c r="A744" s="1541"/>
      <c r="B744" s="1541"/>
      <c r="C744"/>
      <c r="D744" s="6799"/>
      <c r="E744" s="6799"/>
      <c r="F744" s="6800">
        <v>5.4</v>
      </c>
      <c r="G744" s="6801"/>
      <c r="H744" s="6802">
        <f>BV744</f>
        <v/>
      </c>
      <c r="I744" s="6802">
        <f>BW744</f>
        <v/>
      </c>
      <c r="J744" s="6803" t="inlineStr">
        <is>
          <t>5G</t>
        </is>
      </c>
      <c r="K744" s="6803" t="inlineStr">
        <is>
          <t>n2</t>
        </is>
      </c>
      <c r="L744" s="6804"/>
      <c r="M744" s="6802"/>
      <c r="N744" s="6805"/>
      <c r="O744" s="6806"/>
      <c r="P744" s="6597"/>
      <c r="Q744" s="6806"/>
      <c r="R744" s="6806"/>
      <c r="S744" s="6593"/>
      <c r="T744" s="130">
        <v>376000</v>
      </c>
      <c r="U744" s="6593">
        <v>1880</v>
      </c>
      <c r="V744" s="6805"/>
      <c r="W744" s="6807"/>
      <c r="X744" s="6805"/>
      <c r="Y744" s="6805"/>
      <c r="Z744" s="6805"/>
      <c r="AA744" s="6804"/>
      <c r="AB744" s="6804"/>
      <c r="AC744" s="6808">
        <f>IF(OR(BX744="Close to Ear",BX744="Close to Head"),"Head",IF(BX744="Extremity","Extremity","Body"))</f>
        <v/>
      </c>
      <c r="AD744" s="6809">
        <f>CA744</f>
        <v/>
      </c>
      <c r="AE744" s="6803">
        <f>CB744</f>
        <v/>
      </c>
      <c r="AF744" s="6804"/>
      <c r="AG744" s="6810">
        <f>IF(OR(AZ744="",BA744=""),"N/A",IF(DC744="Pass","P","F"))</f>
        <v/>
      </c>
      <c r="AH744" s="6811"/>
      <c r="AI744" s="6811"/>
      <c r="AJ744" s="6811"/>
      <c r="AK744" s="6805"/>
      <c r="AL744" s="6804"/>
      <c r="AM744" s="6805"/>
      <c r="AN744" s="6805"/>
      <c r="AO744" s="6812"/>
      <c r="AP744" s="6812"/>
      <c r="AQ744" s="6812"/>
      <c r="AR744" s="6812"/>
      <c r="AS744" s="6812"/>
      <c r="AT744" s="6813">
        <f>IF(AC744="Extremity",IF(CG744="","",CG744),"")</f>
        <v/>
      </c>
      <c r="AU744" s="6813">
        <f>IF(AC744="Extremity",IF(CH744="","",CH744),"")</f>
        <v/>
      </c>
      <c r="AV744" s="6814">
        <f>IF(AC744="Extremity","",IF(CE744="","",CE744))</f>
        <v/>
      </c>
      <c r="AW744" s="6814">
        <f>IF(AD744="Extremity","",IF(CF744="","",CF744))</f>
        <v/>
      </c>
      <c r="AX744" s="6807">
        <f>DL744</f>
        <v/>
      </c>
      <c r="AY744" s="6807">
        <f>DQ744</f>
        <v/>
      </c>
      <c r="AZ744" s="6815">
        <f>IF(AC744="Extremity",IF(DA744="","",DA744),"")</f>
        <v/>
      </c>
      <c r="BA744" s="6816">
        <f>IF(AC744="Extremity","",IF(CT744="","",CT744))</f>
        <v/>
      </c>
      <c r="BB744" s="6807">
        <f>IF(AC744="Extremity",IF(DB744="","",DB744),"")</f>
        <v/>
      </c>
      <c r="BC744" s="6814">
        <f>IF(AC744="Extremity","",IF(CZ744="","",CZ744))</f>
        <v/>
      </c>
      <c r="BD744" s="6807">
        <f>DD744</f>
        <v/>
      </c>
      <c r="BE744" s="6817">
        <f>DE744</f>
        <v/>
      </c>
      <c r="BF744" s="6818">
        <f>DF744*60</f>
        <v/>
      </c>
      <c r="BG744" s="6819">
        <f>BE744</f>
        <v/>
      </c>
      <c r="BH744" s="6818">
        <f>DG744*60</f>
        <v/>
      </c>
      <c r="BI744" s="6818">
        <f>DH744</f>
        <v/>
      </c>
      <c r="BJ744" s="6820"/>
      <c r="BK744" s="6821">
        <f>Overview!$E$7</f>
        <v/>
      </c>
      <c r="BL744" s="6820"/>
      <c r="BM744" s="6818">
        <f>DI744</f>
        <v/>
      </c>
      <c r="BN744" s="6821">
        <f>Overview!$P$153</f>
        <v/>
      </c>
      <c r="BO744" s="6820"/>
      <c r="BP744" s="6820"/>
      <c r="BQ744" s="6804"/>
      <c r="BR744" s="6822"/>
      <c r="BS744" s="1541"/>
      <c r="BT744" s="1889" t="inlineStr">
        <is>
          <t>5G</t>
        </is>
      </c>
      <c r="BU744" s="1816" t="inlineStr">
        <is>
          <t>n2</t>
        </is>
      </c>
      <c r="BV744" s="595">
        <f>Overview!$H$28</f>
        <v/>
      </c>
      <c r="BW744" s="1865"/>
      <c r="BX744" s="1816" t="inlineStr">
        <is>
          <t>Body</t>
        </is>
      </c>
      <c r="BY744" s="7284"/>
      <c r="BZ744" s="1865"/>
      <c r="CA744" s="7284">
        <f>IF(Overview!P278="", "", Overview!P278)</f>
        <v/>
      </c>
      <c r="CB744" s="200">
        <v>0</v>
      </c>
      <c r="CC744" s="7285">
        <f>IF(COUNT('Conducted 5G'!$AH$3:$AH$20)=0,376000,INDEX('Conducted 5G'!$T$3:$T$20,MATCH(MAX('Conducted 5G'!$AH$3:$AH$20),'Conducted 5G'!$AH$3:$AH$20,0)))</f>
        <v>376000</v>
      </c>
      <c r="CD744" s="7284">
        <f>IF(COUNT('Conducted 5G'!$AH$3:$AH$20)=0,1880,INDEX('Conducted 5G'!$U$3:$U$20,MATCH(MAX('Conducted 5G'!$AH$3:$AH$20),'Conducted 5G'!$AH$3:$AH$20,0)))</f>
        <v>1880</v>
      </c>
      <c r="CE744" s="7238"/>
      <c r="CF744" s="7238"/>
      <c r="CG744" s="6909"/>
      <c r="CH744" s="6909"/>
      <c r="CI744" s="225">
        <f>BY744</f>
        <v/>
      </c>
      <c r="CJ744" s="237">
        <f>BZ744</f>
        <v/>
      </c>
      <c r="CK744" s="223">
        <f>CA744</f>
        <v/>
      </c>
      <c r="CL744" s="237">
        <f>CC744</f>
        <v/>
      </c>
      <c r="CM744" s="6665">
        <f>CD744</f>
        <v/>
      </c>
      <c r="CN744" s="2052"/>
      <c r="CO744" s="1579"/>
      <c r="CP744" s="7214">
        <f>IF(CF744=""," ",IF(ABS(CE744-CF744)&lt;=0.1,"Valid","Not valid"))</f>
        <v/>
      </c>
      <c r="CQ744" s="1674">
        <f> IF(CE744="","",IF(AND(CE744&lt;&gt;"",CF744=""),IF(CE744&gt;=0.8,"Medir+Sig Max","No"),IF(CF744&lt;&gt;"",IF(CF744&gt;=0.8,"Medir+Sig Max","No"),"")))</f>
        <v/>
      </c>
      <c r="CR744" s="6927">
        <f>IF(UPPER('SAR FCC-ISED'!$CQ$1)="X",IF(CF744=""," ",IF((ABS(CE744)&lt;5)*AND(ABS(CF744)&lt;5)*AND(ABS(CT744)&lt;5),"Solo si es max","Medir")),IF(CF744=""," ",IF((ABS(CE744)&lt;1)*AND(ABS(CF744)&lt;1)*AND(ABS(CT744)&lt;1),"Solo si es max","Medir")))</f>
        <v/>
      </c>
      <c r="CS744" s="7220"/>
      <c r="CT744" s="220">
        <f>IF(CO744="",IF(AND(CE744="",CF744=""),"",IF(CF744="",IF(DQ744&gt;1,ROUND(DQ744*CE744,3),CE744),IF(DQ744&gt;1,ROUND(DQ744*CF744,3),CF744))),IF(AND(CE744="",CF744=""),"",IF(CF744="",IF(DQ744&gt;1,ROUND(DQ744*CE744*(1/(CO744)),3),CE744*(1/(CO744))),IF(DQ744&gt;1,ROUND(DQ744*CF744*(1/(CO744)),3),CF744*(1/(CO744))))))</f>
        <v/>
      </c>
      <c r="CU744" s="224">
        <f>BY744</f>
        <v/>
      </c>
      <c r="CV744" s="237">
        <f>BZ744</f>
        <v/>
      </c>
      <c r="CW744" s="237">
        <f>CA744</f>
        <v/>
      </c>
      <c r="CX744" s="224">
        <f>CC744</f>
        <v/>
      </c>
      <c r="CY744" s="237">
        <f>CD744</f>
        <v/>
      </c>
      <c r="CZ744" s="7478">
        <f>IF(COUNTIF(Overview!K12:K14,TRUE)&gt;0,1.6,IF(COUNTIF(Overview!L12:L14,TRUE)&gt;0,8,0))</f>
        <v/>
      </c>
      <c r="DA744" s="1807"/>
      <c r="DB744" s="7484"/>
      <c r="DC744" s="844">
        <f>IF(CT744="","",IF(CT744&gt;CZ744,"Fail","Pass"))</f>
        <v/>
      </c>
      <c r="DD744" s="6666"/>
      <c r="DE744" s="1565">
        <f>MyTimestamp(DC744)</f>
        <v/>
      </c>
      <c r="DF744" s="1531">
        <f>IF(COUNT(CE744:CH744)=1,15,IF(COUNT(CE744:CH744)=0,0,30))</f>
        <v/>
      </c>
      <c r="DG744" s="1532">
        <f>IF(DF744=0,0,2)</f>
        <v/>
      </c>
      <c r="DH744" s="6825"/>
      <c r="DI744" s="6825"/>
      <c r="DJ744" s="1863"/>
      <c r="DK744" s="6667"/>
      <c r="DL744" s="1574">
        <f>10^(CN744/20)*100-100</f>
        <v/>
      </c>
      <c r="DM744" s="6832"/>
      <c r="DN744" s="772"/>
      <c r="DO744" s="6832"/>
      <c r="DP744" s="6832"/>
      <c r="DQ744" s="6827"/>
      <c r="DR744" s="1541"/>
      <c r="DS744" s="1541"/>
      <c r="DT744" s="1541"/>
      <c r="DU744" s="1541"/>
      <c r="DV744" s="1541"/>
      <c r="DW744" s="1541"/>
      <c r="DX744" s="1541"/>
      <c r="DY744" s="1541"/>
      <c r="DZ744" s="1541"/>
      <c r="EA744" s="1541"/>
      <c r="EB744" s="1541"/>
      <c r="EC744" s="1541"/>
      <c r="ED744" s="1541"/>
      <c r="EE744" s="1541"/>
      <c r="EF744" s="1541"/>
      <c r="EG744" s="1541"/>
      <c r="EH744" s="1541"/>
      <c r="EI744" s="1541"/>
      <c r="EJ744" s="1541"/>
      <c r="EK744" s="1541"/>
      <c r="EL744" s="1541"/>
      <c r="EM744" s="1541"/>
      <c r="EN744" s="1541"/>
      <c r="EO744" s="1541"/>
      <c r="EP744" s="1541"/>
      <c r="EQ744" s="1541"/>
      <c r="ER744" s="1541"/>
      <c r="ES744" s="1541"/>
      <c r="ET744" s="1541"/>
      <c r="EU744" s="1541"/>
      <c r="EV744" s="1541"/>
    </row>
    <row r="745" customFormat="1" ht="12.75" s="396" x14ac:dyDescent="0.2">
      <c r="A745" s="1541"/>
      <c r="B745" s="1541"/>
      <c r="C745"/>
      <c r="D745" s="6799"/>
      <c r="E745" s="6799"/>
      <c r="F745" s="6800">
        <v>5.4</v>
      </c>
      <c r="G745" s="6801"/>
      <c r="H745" s="6802">
        <f>BV745</f>
        <v/>
      </c>
      <c r="I745" s="6802">
        <f>BW745</f>
        <v/>
      </c>
      <c r="J745" s="6803" t="inlineStr">
        <is>
          <t>5G</t>
        </is>
      </c>
      <c r="K745" s="6803" t="inlineStr">
        <is>
          <t>n2</t>
        </is>
      </c>
      <c r="L745" s="6804"/>
      <c r="M745" s="6802"/>
      <c r="N745" s="6805"/>
      <c r="O745" s="6806"/>
      <c r="P745" s="6597"/>
      <c r="Q745" s="6806"/>
      <c r="R745" s="6806"/>
      <c r="S745" s="6593"/>
      <c r="T745" s="130">
        <v>376000</v>
      </c>
      <c r="U745" s="6593">
        <v>1880</v>
      </c>
      <c r="V745" s="6805"/>
      <c r="W745" s="6807"/>
      <c r="X745" s="6805"/>
      <c r="Y745" s="6805"/>
      <c r="Z745" s="6805"/>
      <c r="AA745" s="6804"/>
      <c r="AB745" s="6804"/>
      <c r="AC745" s="6808">
        <f>IF(OR(BX745="Close to Ear",BX745="Close to Head"),"Head",IF(BX745="Extremity","Extremity","Body"))</f>
        <v/>
      </c>
      <c r="AD745" s="6809">
        <f>CA745</f>
        <v/>
      </c>
      <c r="AE745" s="6803">
        <f>CB745</f>
        <v/>
      </c>
      <c r="AF745" s="6804"/>
      <c r="AG745" s="6810">
        <f>IF(OR(AZ745="",BA745=""),"N/A",IF(DC745="Pass","P","F"))</f>
        <v/>
      </c>
      <c r="AH745" s="6811"/>
      <c r="AI745" s="6811"/>
      <c r="AJ745" s="6811"/>
      <c r="AK745" s="6805"/>
      <c r="AL745" s="6804"/>
      <c r="AM745" s="6805"/>
      <c r="AN745" s="6805"/>
      <c r="AO745" s="6812"/>
      <c r="AP745" s="6812"/>
      <c r="AQ745" s="6812"/>
      <c r="AR745" s="6812"/>
      <c r="AS745" s="6812"/>
      <c r="AT745" s="6813">
        <f>IF(AC745="Extremity",IF(CG745="","",CG745),"")</f>
        <v/>
      </c>
      <c r="AU745" s="6813">
        <f>IF(AC745="Extremity",IF(CH745="","",CH745),"")</f>
        <v/>
      </c>
      <c r="AV745" s="6814">
        <f>IF(AC745="Extremity","",IF(CE745="","",CE745))</f>
        <v/>
      </c>
      <c r="AW745" s="6814">
        <f>IF(AD745="Extremity","",IF(CF745="","",CF745))</f>
        <v/>
      </c>
      <c r="AX745" s="6807">
        <f>DL745</f>
        <v/>
      </c>
      <c r="AY745" s="6807">
        <f>DQ745</f>
        <v/>
      </c>
      <c r="AZ745" s="6815">
        <f>IF(AC745="Extremity",IF(DA745="","",DA745),"")</f>
        <v/>
      </c>
      <c r="BA745" s="6816">
        <f>IF(AC745="Extremity","",IF(CT745="","",CT745))</f>
        <v/>
      </c>
      <c r="BB745" s="6807">
        <f>IF(AC745="Extremity",IF(DB745="","",DB745),"")</f>
        <v/>
      </c>
      <c r="BC745" s="6814">
        <f>IF(AC745="Extremity","",IF(CZ745="","",CZ745))</f>
        <v/>
      </c>
      <c r="BD745" s="6807">
        <f>DD745</f>
        <v/>
      </c>
      <c r="BE745" s="6817">
        <f>DE745</f>
        <v/>
      </c>
      <c r="BF745" s="6818">
        <f>DF745*60</f>
        <v/>
      </c>
      <c r="BG745" s="6819">
        <f>BE745</f>
        <v/>
      </c>
      <c r="BH745" s="6818">
        <f>DG745*60</f>
        <v/>
      </c>
      <c r="BI745" s="6818">
        <f>DH745</f>
        <v/>
      </c>
      <c r="BJ745" s="6820"/>
      <c r="BK745" s="6821">
        <f>Overview!$E$7</f>
        <v/>
      </c>
      <c r="BL745" s="6820"/>
      <c r="BM745" s="6818">
        <f>DI745</f>
        <v/>
      </c>
      <c r="BN745" s="6821">
        <f>Overview!$P$153</f>
        <v/>
      </c>
      <c r="BO745" s="6820"/>
      <c r="BP745" s="6820"/>
      <c r="BQ745" s="6804"/>
      <c r="BR745" s="6822"/>
      <c r="BS745" s="1541"/>
      <c r="BT745" s="1889" t="inlineStr">
        <is>
          <t>5G</t>
        </is>
      </c>
      <c r="BU745" s="1816" t="inlineStr">
        <is>
          <t>n2</t>
        </is>
      </c>
      <c r="BV745" s="595">
        <f>Overview!$H$28</f>
        <v/>
      </c>
      <c r="BW745" s="1865"/>
      <c r="BX745" s="1816" t="inlineStr">
        <is>
          <t>Body</t>
        </is>
      </c>
      <c r="BY745" s="7284"/>
      <c r="BZ745" s="1865"/>
      <c r="CA745" s="7285">
        <f>IF(Overview!P279="", "", Overview!P279)</f>
        <v/>
      </c>
      <c r="CB745" s="200">
        <v>0</v>
      </c>
      <c r="CC745" s="7285">
        <f>IF(COUNT('Conducted 5G'!$AH$3:$AH$20)=0,376000,INDEX('Conducted 5G'!$T$3:$T$20,MATCH(MAX('Conducted 5G'!$AH$3:$AH$20),'Conducted 5G'!$AH$3:$AH$20,0)))</f>
        <v>376000</v>
      </c>
      <c r="CD745" s="7284">
        <f>IF(COUNT('Conducted 5G'!$AH$3:$AH$20)=0,1880,INDEX('Conducted 5G'!$U$3:$U$20,MATCH(MAX('Conducted 5G'!$AH$3:$AH$20),'Conducted 5G'!$AH$3:$AH$20,0)))</f>
        <v>1880</v>
      </c>
      <c r="CE745" s="7238"/>
      <c r="CF745" s="7238"/>
      <c r="CG745" s="6909"/>
      <c r="CH745" s="6909"/>
      <c r="CI745" s="225">
        <f>BY745</f>
        <v/>
      </c>
      <c r="CJ745" s="237">
        <f>BZ745</f>
        <v/>
      </c>
      <c r="CK745" s="223">
        <f>CA745</f>
        <v/>
      </c>
      <c r="CL745" s="237">
        <f>CC745</f>
        <v/>
      </c>
      <c r="CM745" s="6665">
        <f>CD745</f>
        <v/>
      </c>
      <c r="CN745" s="2052"/>
      <c r="CO745" s="1579"/>
      <c r="CP745" s="7214">
        <f>IF(CF745=""," ",IF(ABS(CE745-CF745)&lt;=0.1,"Valid","Not valid"))</f>
        <v/>
      </c>
      <c r="CQ745" s="1674">
        <f> IF(CE745="","",IF(AND(CE745&lt;&gt;"",CF745=""),IF(CE745&gt;=0.8,"Medir+Sig Max","No"),IF(CF745&lt;&gt;"",IF(CF745&gt;=0.8,"Medir+Sig Max","No"),"")))</f>
        <v/>
      </c>
      <c r="CR745" s="6927">
        <f>IF(UPPER('SAR FCC-ISED'!$CQ$1)="X",IF(CF745=""," ",IF((ABS(CE745)&lt;5)*AND(ABS(CF745)&lt;5)*AND(ABS(CT745)&lt;5),"Solo si es max","Medir")),IF(CF745=""," ",IF((ABS(CE745)&lt;1)*AND(ABS(CF745)&lt;1)*AND(ABS(CT745)&lt;1),"Solo si es max","Medir")))</f>
        <v/>
      </c>
      <c r="CS745" s="7220"/>
      <c r="CT745" s="220">
        <f>IF(CO745="",IF(AND(CE745="",CF745=""),"",IF(CF745="",IF(DQ745&gt;1,ROUND(DQ745*CE745,3),CE745),IF(DQ745&gt;1,ROUND(DQ745*CF745,3),CF745))),IF(AND(CE745="",CF745=""),"",IF(CF745="",IF(DQ745&gt;1,ROUND(DQ745*CE745*(1/(CO745)),3),CE745*(1/(CO745))),IF(DQ745&gt;1,ROUND(DQ745*CF745*(1/(CO745)),3),CF745*(1/(CO745))))))</f>
        <v/>
      </c>
      <c r="CU745" s="224">
        <f>BY745</f>
        <v/>
      </c>
      <c r="CV745" s="237">
        <f>BZ745</f>
        <v/>
      </c>
      <c r="CW745" s="237">
        <f>CA745</f>
        <v/>
      </c>
      <c r="CX745" s="224">
        <f>CC745</f>
        <v/>
      </c>
      <c r="CY745" s="237">
        <f>CD745</f>
        <v/>
      </c>
      <c r="CZ745" s="7478">
        <f>IF(COUNTIF(Overview!K12:K14,TRUE)&gt;0,1.6,IF(COUNTIF(Overview!L12:L14,TRUE)&gt;0,8,0))</f>
        <v/>
      </c>
      <c r="DA745" s="1807"/>
      <c r="DB745" s="7484"/>
      <c r="DC745" s="844">
        <f>IF(CT745="","",IF(CT745&gt;CZ745,"Fail","Pass"))</f>
        <v/>
      </c>
      <c r="DD745" s="6666"/>
      <c r="DE745" s="1565">
        <f>MyTimestamp(DC745)</f>
        <v/>
      </c>
      <c r="DF745" s="1531">
        <f>IF(COUNT(CE745:CH745)=1,15,IF(COUNT(CE745:CH745)=0,0,30))</f>
        <v/>
      </c>
      <c r="DG745" s="1532">
        <f>IF(DF745=0,0,2)</f>
        <v/>
      </c>
      <c r="DH745" s="6825"/>
      <c r="DI745" s="6825"/>
      <c r="DJ745" s="1863"/>
      <c r="DK745" s="6667"/>
      <c r="DL745" s="1574">
        <f>10^(CN745/20)*100-100</f>
        <v/>
      </c>
      <c r="DM745" s="6832"/>
      <c r="DN745" s="772"/>
      <c r="DO745" s="6832"/>
      <c r="DP745" s="6832"/>
      <c r="DQ745" s="6827"/>
      <c r="DR745" s="1541"/>
      <c r="DS745" s="1541"/>
      <c r="DT745" s="1541"/>
      <c r="DU745" s="1541"/>
      <c r="DV745" s="1541"/>
      <c r="DW745" s="1541"/>
      <c r="DX745" s="1541"/>
      <c r="DY745" s="1541"/>
      <c r="DZ745" s="1541"/>
      <c r="EA745" s="1541"/>
      <c r="EB745" s="1541"/>
      <c r="EC745" s="1541"/>
      <c r="ED745" s="1541"/>
      <c r="EE745" s="1541"/>
      <c r="EF745" s="1541"/>
      <c r="EG745" s="1541"/>
      <c r="EH745" s="1541"/>
      <c r="EI745" s="1541"/>
      <c r="EJ745" s="1541"/>
      <c r="EK745" s="1541"/>
      <c r="EL745" s="1541"/>
      <c r="EM745" s="1541"/>
      <c r="EN745" s="1541"/>
      <c r="EO745" s="1541"/>
      <c r="EP745" s="1541"/>
      <c r="EQ745" s="1541"/>
      <c r="ER745" s="1541"/>
      <c r="ES745" s="1541"/>
      <c r="ET745" s="1541"/>
      <c r="EU745" s="1541"/>
      <c r="EV745" s="1541"/>
    </row>
    <row r="746" customFormat="1" ht="12.75" s="396" x14ac:dyDescent="0.2">
      <c r="A746" s="1541"/>
      <c r="B746" s="1541"/>
      <c r="C746"/>
      <c r="D746" s="6799"/>
      <c r="E746" s="6799"/>
      <c r="F746" s="6800">
        <v>5.4</v>
      </c>
      <c r="G746" s="6801"/>
      <c r="H746" s="6802">
        <f>BV746</f>
        <v/>
      </c>
      <c r="I746" s="6802">
        <f>BW746</f>
        <v/>
      </c>
      <c r="J746" s="6803" t="inlineStr">
        <is>
          <t>5G</t>
        </is>
      </c>
      <c r="K746" s="6803" t="inlineStr">
        <is>
          <t>n2</t>
        </is>
      </c>
      <c r="L746" s="6804"/>
      <c r="M746" s="6802"/>
      <c r="N746" s="6805"/>
      <c r="O746" s="6806"/>
      <c r="P746" s="6597"/>
      <c r="Q746" s="6806"/>
      <c r="R746" s="6806"/>
      <c r="S746" s="6593"/>
      <c r="T746" s="130">
        <v>376000</v>
      </c>
      <c r="U746" s="6593">
        <v>1880</v>
      </c>
      <c r="V746" s="6805"/>
      <c r="W746" s="6807"/>
      <c r="X746" s="6805"/>
      <c r="Y746" s="6805"/>
      <c r="Z746" s="6805"/>
      <c r="AA746" s="6804"/>
      <c r="AB746" s="6804"/>
      <c r="AC746" s="6808">
        <f>IF(OR(BX746="Close to Ear",BX746="Close to Head"),"Head",IF(BX746="Extremity","Extremity","Body"))</f>
        <v/>
      </c>
      <c r="AD746" s="6809">
        <f>CA746</f>
        <v/>
      </c>
      <c r="AE746" s="6803">
        <f>CB746</f>
        <v/>
      </c>
      <c r="AF746" s="6804"/>
      <c r="AG746" s="6810">
        <f>IF(OR(AZ746="",BA746=""),"N/A",IF(DC746="Pass","P","F"))</f>
        <v/>
      </c>
      <c r="AH746" s="6811"/>
      <c r="AI746" s="6811"/>
      <c r="AJ746" s="6811"/>
      <c r="AK746" s="6805"/>
      <c r="AL746" s="6804"/>
      <c r="AM746" s="6805"/>
      <c r="AN746" s="6805"/>
      <c r="AO746" s="6812"/>
      <c r="AP746" s="6812"/>
      <c r="AQ746" s="6812"/>
      <c r="AR746" s="6812"/>
      <c r="AS746" s="6812"/>
      <c r="AT746" s="6813">
        <f>IF(AC746="Extremity",IF(CG746="","",CG746),"")</f>
        <v/>
      </c>
      <c r="AU746" s="6813">
        <f>IF(AC746="Extremity",IF(CH746="","",CH746),"")</f>
        <v/>
      </c>
      <c r="AV746" s="6814">
        <f>IF(AC746="Extremity","",IF(CE746="","",CE746))</f>
        <v/>
      </c>
      <c r="AW746" s="6814">
        <f>IF(AD746="Extremity","",IF(CF746="","",CF746))</f>
        <v/>
      </c>
      <c r="AX746" s="6807">
        <f>DL746</f>
        <v/>
      </c>
      <c r="AY746" s="6807">
        <f>DQ746</f>
        <v/>
      </c>
      <c r="AZ746" s="6815">
        <f>IF(AC746="Extremity",IF(DA746="","",DA746),"")</f>
        <v/>
      </c>
      <c r="BA746" s="6816">
        <f>IF(AC746="Extremity","",IF(CT746="","",CT746))</f>
        <v/>
      </c>
      <c r="BB746" s="6807">
        <f>IF(AC746="Extremity",IF(DB746="","",DB746),"")</f>
        <v/>
      </c>
      <c r="BC746" s="6814">
        <f>IF(AC746="Extremity","",IF(CZ746="","",CZ746))</f>
        <v/>
      </c>
      <c r="BD746" s="6807">
        <f>DD746</f>
        <v/>
      </c>
      <c r="BE746" s="6817">
        <f>DE746</f>
        <v/>
      </c>
      <c r="BF746" s="6818">
        <f>DF746*60</f>
        <v/>
      </c>
      <c r="BG746" s="6819">
        <f>BE746</f>
        <v/>
      </c>
      <c r="BH746" s="6818">
        <f>DG746*60</f>
        <v/>
      </c>
      <c r="BI746" s="6818">
        <f>DH746</f>
        <v/>
      </c>
      <c r="BJ746" s="6820"/>
      <c r="BK746" s="6821">
        <f>Overview!$E$7</f>
        <v/>
      </c>
      <c r="BL746" s="6820"/>
      <c r="BM746" s="6818">
        <f>DI746</f>
        <v/>
      </c>
      <c r="BN746" s="6821">
        <f>Overview!$P$153</f>
        <v/>
      </c>
      <c r="BO746" s="6820"/>
      <c r="BP746" s="6820"/>
      <c r="BQ746" s="6804"/>
      <c r="BR746" s="6822"/>
      <c r="BS746" s="1541"/>
      <c r="BT746" s="1889" t="inlineStr">
        <is>
          <t>5G</t>
        </is>
      </c>
      <c r="BU746" s="1816" t="inlineStr">
        <is>
          <t>n2</t>
        </is>
      </c>
      <c r="BV746" s="595">
        <f>Overview!$H$28</f>
        <v/>
      </c>
      <c r="BW746" s="1865"/>
      <c r="BX746" s="1816" t="inlineStr">
        <is>
          <t>Body</t>
        </is>
      </c>
      <c r="BY746" s="424"/>
      <c r="BZ746" s="1865"/>
      <c r="CA746" s="424">
        <f>IF(Overview!P280="", "", Overview!P280)</f>
        <v/>
      </c>
      <c r="CB746" s="200">
        <v>0</v>
      </c>
      <c r="CC746" s="7285">
        <f>IF(COUNT('Conducted 5G'!$AH$3:$AH$20)=0,376000,INDEX('Conducted 5G'!$T$3:$T$20,MATCH(MAX('Conducted 5G'!$AH$3:$AH$20),'Conducted 5G'!$AH$3:$AH$20,0)))</f>
        <v>376000</v>
      </c>
      <c r="CD746" s="7284">
        <f>IF(COUNT('Conducted 5G'!$AH$3:$AH$20)=0,1880,INDEX('Conducted 5G'!$U$3:$U$20,MATCH(MAX('Conducted 5G'!$AH$3:$AH$20),'Conducted 5G'!$AH$3:$AH$20,0)))</f>
        <v>1880</v>
      </c>
      <c r="CE746" s="7238"/>
      <c r="CF746" s="7238"/>
      <c r="CG746" s="6909"/>
      <c r="CH746" s="6909"/>
      <c r="CI746" s="225">
        <f>BY746</f>
        <v/>
      </c>
      <c r="CJ746" s="237">
        <f>BZ746</f>
        <v/>
      </c>
      <c r="CK746" s="223">
        <f>CA746</f>
        <v/>
      </c>
      <c r="CL746" s="237">
        <f>CC746</f>
        <v/>
      </c>
      <c r="CM746" s="6665">
        <f>CD746</f>
        <v/>
      </c>
      <c r="CN746" s="2052"/>
      <c r="CO746" s="1579"/>
      <c r="CP746" s="7214">
        <f>IF(CF746=""," ",IF(ABS(CE746-CF746)&lt;=0.1,"Valid","Not valid"))</f>
        <v/>
      </c>
      <c r="CQ746" s="1674">
        <f> IF(CE746="","",IF(AND(CE746&lt;&gt;"",CF746=""),IF(CE746&gt;=0.8,"Medir+Sig Max","No"),IF(CF746&lt;&gt;"",IF(CF746&gt;=0.8,"Medir+Sig Max","No"),"")))</f>
        <v/>
      </c>
      <c r="CR746" s="6927">
        <f>IF(UPPER('SAR FCC-ISED'!$CQ$1)="X",IF(CF746=""," ",IF((ABS(CE746)&lt;5)*AND(ABS(CF746)&lt;5)*AND(ABS(CT746)&lt;5),"Solo si es max","Medir")),IF(CF746=""," ",IF((ABS(CE746)&lt;1)*AND(ABS(CF746)&lt;1)*AND(ABS(CT746)&lt;1),"Solo si es max","Medir")))</f>
        <v/>
      </c>
      <c r="CS746" s="7220"/>
      <c r="CT746" s="220">
        <f>IF(CO746="",IF(AND(CE746="",CF746=""),"",IF(CF746="",IF(DQ746&gt;1,ROUND(DQ746*CE746,3),CE746),IF(DQ746&gt;1,ROUND(DQ746*CF746,3),CF746))),IF(AND(CE746="",CF746=""),"",IF(CF746="",IF(DQ746&gt;1,ROUND(DQ746*CE746*(1/(CO746)),3),CE746*(1/(CO746))),IF(DQ746&gt;1,ROUND(DQ746*CF746*(1/(CO746)),3),CF746*(1/(CO746))))))</f>
        <v/>
      </c>
      <c r="CU746" s="224">
        <f>BY746</f>
        <v/>
      </c>
      <c r="CV746" s="237">
        <f>BZ746</f>
        <v/>
      </c>
      <c r="CW746" s="237">
        <f>CA746</f>
        <v/>
      </c>
      <c r="CX746" s="224">
        <f>CC746</f>
        <v/>
      </c>
      <c r="CY746" s="237">
        <f>CD746</f>
        <v/>
      </c>
      <c r="CZ746" s="7478">
        <f>IF(COUNTIF(Overview!K12:K14,TRUE)&gt;0,1.6,IF(COUNTIF(Overview!L12:L14,TRUE)&gt;0,8,0))</f>
        <v/>
      </c>
      <c r="DA746" s="1807"/>
      <c r="DB746" s="7484"/>
      <c r="DC746" s="844">
        <f>IF(CT746="","",IF(CT746&gt;CZ746,"Fail","Pass"))</f>
        <v/>
      </c>
      <c r="DD746" s="6666"/>
      <c r="DE746" s="1565">
        <f>MyTimestamp(DC746)</f>
        <v/>
      </c>
      <c r="DF746" s="1531">
        <f>IF(COUNT(CE746:CH746)=1,15,IF(COUNT(CE746:CH746)=0,0,30))</f>
        <v/>
      </c>
      <c r="DG746" s="1532">
        <f>IF(DF746=0,0,2)</f>
        <v/>
      </c>
      <c r="DH746" s="6825"/>
      <c r="DI746" s="6825"/>
      <c r="DJ746" s="1863"/>
      <c r="DK746" s="6667"/>
      <c r="DL746" s="1574">
        <f>10^(CN746/20)*100-100</f>
        <v/>
      </c>
      <c r="DM746" s="6832"/>
      <c r="DN746" s="772"/>
      <c r="DO746" s="6832"/>
      <c r="DP746" s="6832"/>
      <c r="DQ746" s="6827"/>
      <c r="DR746" s="1541"/>
      <c r="DS746" s="1541"/>
      <c r="DT746" s="1541"/>
      <c r="DU746" s="1541"/>
      <c r="DV746" s="1541"/>
      <c r="DW746" s="1541"/>
      <c r="DX746" s="1541"/>
      <c r="DY746" s="1541"/>
      <c r="DZ746" s="1541"/>
      <c r="EA746" s="1541"/>
      <c r="EB746" s="1541"/>
      <c r="EC746" s="1541"/>
      <c r="ED746" s="1541"/>
      <c r="EE746" s="1541"/>
      <c r="EF746" s="1541"/>
      <c r="EG746" s="1541"/>
      <c r="EH746" s="1541"/>
      <c r="EI746" s="1541"/>
      <c r="EJ746" s="1541"/>
      <c r="EK746" s="1541"/>
      <c r="EL746" s="1541"/>
      <c r="EM746" s="1541"/>
      <c r="EN746" s="1541"/>
      <c r="EO746" s="1541"/>
      <c r="EP746" s="1541"/>
      <c r="EQ746" s="1541"/>
      <c r="ER746" s="1541"/>
      <c r="ES746" s="1541"/>
      <c r="ET746" s="1541"/>
      <c r="EU746" s="1541"/>
      <c r="EV746" s="1541"/>
    </row>
    <row r="747" customFormat="1" ht="12.75" s="396" x14ac:dyDescent="0.2">
      <c r="A747" s="1541"/>
      <c r="B747" s="1541"/>
      <c r="C747"/>
      <c r="D747" s="6590"/>
      <c r="E747" s="6590"/>
      <c r="F747" s="6591">
        <v>5.4</v>
      </c>
      <c r="G747" s="6592"/>
      <c r="H747" s="6593">
        <f>BV747</f>
        <v/>
      </c>
      <c r="I747" s="6593">
        <f>BW747</f>
        <v/>
      </c>
      <c r="J747" s="6594" t="inlineStr">
        <is>
          <t>5G</t>
        </is>
      </c>
      <c r="K747" s="6594" t="inlineStr">
        <is>
          <t>n2</t>
        </is>
      </c>
      <c r="L747" s="6595"/>
      <c r="M747" s="6593"/>
      <c r="N747" s="6596"/>
      <c r="O747" s="6597"/>
      <c r="P747" s="6597"/>
      <c r="Q747" s="6597"/>
      <c r="R747" s="6597"/>
      <c r="S747" s="6593"/>
      <c r="T747" s="130">
        <v>376000</v>
      </c>
      <c r="U747" s="6593">
        <v>1880</v>
      </c>
      <c r="V747" s="6596"/>
      <c r="W747" s="6598"/>
      <c r="X747" s="6596"/>
      <c r="Y747" s="6596"/>
      <c r="Z747" s="6596"/>
      <c r="AA747" s="6595"/>
      <c r="AB747" s="6595"/>
      <c r="AC747" s="6599">
        <f>IF(OR(BX747="Close to Ear",BX747="Close to Head"),"Head",IF(BX747="Extremity","Extremity","Body"))</f>
        <v/>
      </c>
      <c r="AD747" s="6600">
        <f>CA747</f>
        <v/>
      </c>
      <c r="AE747" s="6594">
        <f>CB747</f>
        <v/>
      </c>
      <c r="AF747" s="6595"/>
      <c r="AG747" s="6601">
        <f>IF(OR(AZ747="",BA747=""),"N/A",IF(DC747="Pass","P","F"))</f>
        <v/>
      </c>
      <c r="AH747" s="6602"/>
      <c r="AI747" s="6602"/>
      <c r="AJ747" s="6602"/>
      <c r="AK747" s="6596"/>
      <c r="AL747" s="6595"/>
      <c r="AM747" s="6596"/>
      <c r="AN747" s="6596"/>
      <c r="AO747" s="6603"/>
      <c r="AP747" s="6603"/>
      <c r="AQ747" s="6603"/>
      <c r="AR747" s="6603"/>
      <c r="AS747" s="6603"/>
      <c r="AT747" s="6604">
        <f>IF(AC747="Extremity",IF(CG747="","",CG747),"")</f>
        <v/>
      </c>
      <c r="AU747" s="6604">
        <f>IF(AC747="Extremity",IF(CH747="","",CH747),"")</f>
        <v/>
      </c>
      <c r="AV747" s="6605">
        <f>IF(AC747="Extremity","",IF(CE747="","",CE747))</f>
        <v/>
      </c>
      <c r="AW747" s="6605">
        <f>IF(AD747="Extremity","",IF(CF747="","",CF747))</f>
        <v/>
      </c>
      <c r="AX747" s="6598">
        <f>DL747</f>
        <v/>
      </c>
      <c r="AY747" s="6598">
        <f>DQ747</f>
        <v/>
      </c>
      <c r="AZ747" s="6606">
        <f>IF(AC747="Extremity",IF(DA747="","",DA747),"")</f>
        <v/>
      </c>
      <c r="BA747" s="6607">
        <f>IF(AC747="Extremity","",IF(CT747="","",CT747))</f>
        <v/>
      </c>
      <c r="BB747" s="6598">
        <f>IF(AC747="Extremity",IF(DB747="","",DB747),"")</f>
        <v/>
      </c>
      <c r="BC747" s="6605">
        <f>IF(AC747="Extremity","",IF(CZ747="","",CZ747))</f>
        <v/>
      </c>
      <c r="BD747" s="6598">
        <f>DD747</f>
        <v/>
      </c>
      <c r="BE747" s="6608">
        <f>DE747</f>
        <v/>
      </c>
      <c r="BF747" s="6609">
        <f>DF747*60</f>
        <v/>
      </c>
      <c r="BG747" s="6610">
        <f>BE747</f>
        <v/>
      </c>
      <c r="BH747" s="6609">
        <f>DG747*60</f>
        <v/>
      </c>
      <c r="BI747" s="6609">
        <f>DH747</f>
        <v/>
      </c>
      <c r="BJ747" s="6611"/>
      <c r="BK747" s="6612">
        <f>Overview!$E$7</f>
        <v/>
      </c>
      <c r="BL747" s="6611"/>
      <c r="BM747" s="6609">
        <f>DI747</f>
        <v/>
      </c>
      <c r="BN747" s="6612">
        <f>Overview!$P$153</f>
        <v/>
      </c>
      <c r="BO747" s="6611"/>
      <c r="BP747" s="6611"/>
      <c r="BQ747" s="6595"/>
      <c r="BR747" s="6613"/>
      <c r="BS747" s="1541"/>
      <c r="BT747" s="1889" t="inlineStr">
        <is>
          <t>5G</t>
        </is>
      </c>
      <c r="BU747" s="1816" t="inlineStr">
        <is>
          <t>n2</t>
        </is>
      </c>
      <c r="BV747" s="595">
        <f>Overview!$H$28</f>
        <v/>
      </c>
      <c r="BW747" s="1865"/>
      <c r="BX747" s="1816" t="inlineStr">
        <is>
          <t>Body</t>
        </is>
      </c>
      <c r="BY747" s="7282"/>
      <c r="BZ747" s="1865"/>
      <c r="CA747" s="1673"/>
      <c r="CB747" s="200">
        <v>5</v>
      </c>
      <c r="CC747" s="1673">
        <f>IF(COUNT('Conducted 5G'!$AH$3:$AH$20)=0,376000,INDEX('Conducted 5G'!$T$3:$T$20,MATCH(MAX('Conducted 5G'!$AH$3:$AH$20),'Conducted 5G'!$AH$3:$AH$20,0)))</f>
        <v>376000</v>
      </c>
      <c r="CD747" s="1673">
        <f>IF(COUNT('Conducted 5G'!$AH$3:$AH$20)=0,1880,INDEX('Conducted 5G'!$U$3:$U$20,MATCH(MAX('Conducted 5G'!$AH$3:$AH$20),'Conducted 5G'!$AH$3:$AH$20,0)))</f>
        <v>1880</v>
      </c>
      <c r="CE747" s="7234"/>
      <c r="CF747" s="7234"/>
      <c r="CG747" s="6706"/>
      <c r="CH747" s="6706"/>
      <c r="CI747" s="225">
        <f>BY747</f>
        <v/>
      </c>
      <c r="CJ747" s="237">
        <f>BZ747</f>
        <v/>
      </c>
      <c r="CK747" s="223">
        <f>CA747</f>
        <v/>
      </c>
      <c r="CL747" s="237">
        <f>CC747</f>
        <v/>
      </c>
      <c r="CM747" s="237">
        <f>CD747</f>
        <v/>
      </c>
      <c r="CN747" s="1527"/>
      <c r="CO747" s="1579"/>
      <c r="CP747" s="7214">
        <f>IF(CF747=""," ",IF(ABS(CE747-CF747)&lt;=0.1,"Valid","Not valid"))</f>
        <v/>
      </c>
      <c r="CQ747" s="1674">
        <f> IF(CE747="","",IF(AND(CE747&lt;&gt;"",CF747=""),IF(CE747&gt;=0.8,"Medir+Sig Max","No"),IF(CF747&lt;&gt;"",IF(CF747&gt;=0.8,"Medir+Sig Max","No"),"")))</f>
        <v/>
      </c>
      <c r="CR747" s="6927">
        <f>IF(UPPER('SAR FCC-ISED'!$CQ$1)="X",IF(CF747=""," ",IF((ABS(CE747)&lt;5)*AND(ABS(CF747)&lt;5)*AND(ABS(CT747)&lt;5),"Solo si es max","Medir")),IF(CF747=""," ",IF((ABS(CE747)&lt;1)*AND(ABS(CF747)&lt;1)*AND(ABS(CT747)&lt;1),"Solo si es max","Medir")))</f>
        <v/>
      </c>
      <c r="CS747" s="1674"/>
      <c r="CT747" s="220">
        <f>IF(CO747="",IF(AND(CE747="",CF747=""),"",IF(CF747="",IF(DQ747&gt;1,ROUND(DQ747*CE747,3),CE747),IF(DQ747&gt;1,ROUND(DQ747*CF747,3),CF747))),IF(AND(CE747="",CF747=""),"",IF(CF747="",IF(DQ747&gt;1,ROUND(DQ747*CE747*(1/(CO747)),3),CE747*(1/(CO747))),IF(DQ747&gt;1,ROUND(DQ747*CF747*(1/(CO747)),3),CF747*(1/(CO747))))))</f>
        <v/>
      </c>
      <c r="CU747" s="224">
        <f>BY747</f>
        <v/>
      </c>
      <c r="CV747" s="237">
        <f>BZ747</f>
        <v/>
      </c>
      <c r="CW747" s="237">
        <f>CA747</f>
        <v/>
      </c>
      <c r="CX747" s="224">
        <f>CC747</f>
        <v/>
      </c>
      <c r="CY747" s="237">
        <f>CD747</f>
        <v/>
      </c>
      <c r="CZ747" s="7474">
        <f>IF(COUNTIF(Overview!K12:K14,TRUE)&gt;0,1.6,IF(COUNTIF(Overview!L12:L14,TRUE)&gt;0,8,0))</f>
        <v/>
      </c>
      <c r="DA747" s="1788"/>
      <c r="DB747" s="7483"/>
      <c r="DC747" s="844">
        <f>IF(CT747="","",IF(CT747&gt;CZ747,"Fail","Pass"))</f>
        <v/>
      </c>
      <c r="DD747" s="402"/>
      <c r="DE747" s="1565">
        <f>MyTimestamp(DC747)</f>
        <v/>
      </c>
      <c r="DF747" s="1531">
        <f>IF(COUNT(CE747:CH747)=1,15,IF(COUNT(CE747:CH747)=0,0,30))</f>
        <v/>
      </c>
      <c r="DG747" s="1532">
        <f>IF(DF747=0,0,2)</f>
        <v/>
      </c>
      <c r="DH747" s="1866"/>
      <c r="DI747" s="1866"/>
      <c r="DJ747" s="1863"/>
      <c r="DK747" s="1789"/>
      <c r="DL747" s="1574">
        <f>10^(CN747/20)*100-100</f>
        <v/>
      </c>
      <c r="DM747" s="973"/>
      <c r="DN747" s="772"/>
      <c r="DO747" s="973">
        <f>IF(DM747="","",10^(DM747/10))</f>
        <v/>
      </c>
      <c r="DP747" s="973">
        <f>IF(ISNUMBER(DN747)=FALSE,"",10^(DN747/10))</f>
        <v/>
      </c>
      <c r="DQ747" s="1578">
        <f>IF(AND(ISNUMBER(DO747),ISNUMBER(DP747)),IF(DO747/DP747&gt;1,ROUND((DO747)/DP747,3),1),1)</f>
        <v/>
      </c>
      <c r="DR747" s="1541"/>
      <c r="DS747" s="1541"/>
      <c r="DT747" s="1541"/>
      <c r="DU747" s="1541"/>
      <c r="DV747" s="1541"/>
      <c r="DW747" s="1541"/>
      <c r="DX747" s="1541"/>
      <c r="DY747" s="1541"/>
      <c r="DZ747" s="1541"/>
      <c r="EA747" s="1541"/>
      <c r="EB747" s="1541"/>
      <c r="EC747" s="1541"/>
      <c r="ED747" s="1541"/>
      <c r="EE747" s="1541"/>
      <c r="EF747" s="1541"/>
      <c r="EG747" s="1541"/>
      <c r="EH747" s="1541"/>
      <c r="EI747" s="1541"/>
      <c r="EJ747" s="1541"/>
      <c r="EK747" s="1541"/>
      <c r="EL747" s="1541"/>
      <c r="EM747" s="1541"/>
      <c r="EN747" s="1541"/>
      <c r="EO747" s="1541"/>
      <c r="EP747" s="1541"/>
      <c r="EQ747" s="1541"/>
      <c r="ER747" s="1541"/>
      <c r="ES747" s="1541"/>
      <c r="ET747" s="1541"/>
      <c r="EU747" s="1541"/>
      <c r="EV747" s="1541"/>
    </row>
    <row r="748" customFormat="1" ht="12.75" s="396" x14ac:dyDescent="0.2">
      <c r="A748" s="1541"/>
      <c r="B748" s="1541"/>
      <c r="C748"/>
      <c r="D748" s="6799"/>
      <c r="E748" s="6799"/>
      <c r="F748" s="6800">
        <v>5.4</v>
      </c>
      <c r="G748" s="6801"/>
      <c r="H748" s="6802">
        <f>BV748</f>
        <v/>
      </c>
      <c r="I748" s="6802">
        <f>BW748</f>
        <v/>
      </c>
      <c r="J748" s="6803" t="inlineStr">
        <is>
          <t>5G</t>
        </is>
      </c>
      <c r="K748" s="6803" t="inlineStr">
        <is>
          <t>n2</t>
        </is>
      </c>
      <c r="L748" s="6804"/>
      <c r="M748" s="6802"/>
      <c r="N748" s="6805"/>
      <c r="O748" s="6806"/>
      <c r="P748" s="6597"/>
      <c r="Q748" s="6806"/>
      <c r="R748" s="6806"/>
      <c r="S748" s="6593"/>
      <c r="T748" s="130">
        <v>376000</v>
      </c>
      <c r="U748" s="6593">
        <v>1880</v>
      </c>
      <c r="V748" s="6805"/>
      <c r="W748" s="6807"/>
      <c r="X748" s="6805"/>
      <c r="Y748" s="6805"/>
      <c r="Z748" s="6805"/>
      <c r="AA748" s="6804"/>
      <c r="AB748" s="6804"/>
      <c r="AC748" s="6808">
        <f>IF(OR(BX748="Close to Ear",BX748="Close to Head"),"Head",IF(BX748="Extremity","Extremity","Body"))</f>
        <v/>
      </c>
      <c r="AD748" s="6809">
        <f>CA748</f>
        <v/>
      </c>
      <c r="AE748" s="6803">
        <f>CB748</f>
        <v/>
      </c>
      <c r="AF748" s="6804"/>
      <c r="AG748" s="6810">
        <f>IF(OR(AZ748="",BA748=""),"N/A",IF(DC748="Pass","P","F"))</f>
        <v/>
      </c>
      <c r="AH748" s="6811"/>
      <c r="AI748" s="6811"/>
      <c r="AJ748" s="6811"/>
      <c r="AK748" s="6805"/>
      <c r="AL748" s="6804"/>
      <c r="AM748" s="6805"/>
      <c r="AN748" s="6805"/>
      <c r="AO748" s="6812"/>
      <c r="AP748" s="6812"/>
      <c r="AQ748" s="6812"/>
      <c r="AR748" s="6812"/>
      <c r="AS748" s="6812"/>
      <c r="AT748" s="6813">
        <f>IF(AC748="Extremity",IF(CG748="","",CG748),"")</f>
        <v/>
      </c>
      <c r="AU748" s="6813">
        <f>IF(AC748="Extremity",IF(CH748="","",CH748),"")</f>
        <v/>
      </c>
      <c r="AV748" s="6814">
        <f>IF(AC748="Extremity","",IF(CE748="","",CE748))</f>
        <v/>
      </c>
      <c r="AW748" s="6814">
        <f>IF(AD748="Extremity","",IF(CF748="","",CF748))</f>
        <v/>
      </c>
      <c r="AX748" s="6807">
        <f>DL748</f>
        <v/>
      </c>
      <c r="AY748" s="6807">
        <f>DQ748</f>
        <v/>
      </c>
      <c r="AZ748" s="6815">
        <f>IF(AC748="Extremity",IF(DA748="","",DA748),"")</f>
        <v/>
      </c>
      <c r="BA748" s="6816">
        <f>IF(AC748="Extremity","",IF(CT748="","",CT748))</f>
        <v/>
      </c>
      <c r="BB748" s="6807">
        <f>IF(AC748="Extremity",IF(DB748="","",DB748),"")</f>
        <v/>
      </c>
      <c r="BC748" s="6814">
        <f>IF(AC748="Extremity","",IF(CZ748="","",CZ748))</f>
        <v/>
      </c>
      <c r="BD748" s="6807">
        <f>DD748</f>
        <v/>
      </c>
      <c r="BE748" s="6817">
        <f>DE748</f>
        <v/>
      </c>
      <c r="BF748" s="6818">
        <f>DF748*60</f>
        <v/>
      </c>
      <c r="BG748" s="6819">
        <f>BE748</f>
        <v/>
      </c>
      <c r="BH748" s="6818">
        <f>DG748*60</f>
        <v/>
      </c>
      <c r="BI748" s="6818">
        <f>DH748</f>
        <v/>
      </c>
      <c r="BJ748" s="6820"/>
      <c r="BK748" s="6821">
        <f>Overview!$E$7</f>
        <v/>
      </c>
      <c r="BL748" s="6820"/>
      <c r="BM748" s="6818">
        <f>DI748</f>
        <v/>
      </c>
      <c r="BN748" s="6821">
        <f>Overview!$P$153</f>
        <v/>
      </c>
      <c r="BO748" s="6820"/>
      <c r="BP748" s="6820"/>
      <c r="BQ748" s="6804"/>
      <c r="BR748" s="6822"/>
      <c r="BS748" s="1541"/>
      <c r="BT748" s="1889" t="inlineStr">
        <is>
          <t>5G</t>
        </is>
      </c>
      <c r="BU748" s="1816" t="inlineStr">
        <is>
          <t>n2</t>
        </is>
      </c>
      <c r="BV748" s="595">
        <f>Overview!$H$28</f>
        <v/>
      </c>
      <c r="BW748" s="1865"/>
      <c r="BX748" s="1816" t="inlineStr">
        <is>
          <t>Body</t>
        </is>
      </c>
      <c r="BY748" s="7284"/>
      <c r="BZ748" s="1865"/>
      <c r="CA748" s="7285">
        <f>IF(Overview!P12713="", "", Overview!P12713)</f>
        <v/>
      </c>
      <c r="CB748" s="200">
        <v>0</v>
      </c>
      <c r="CC748" s="7285">
        <f>IF(COUNT('Conducted 5G'!$AH$3:$AH$20)=0,376000,INDEX('Conducted 5G'!$T$3:$T$20,MATCH(MAX('Conducted 5G'!$AH$3:$AH$20),'Conducted 5G'!$AH$3:$AH$20,0)))</f>
        <v>376000</v>
      </c>
      <c r="CD748" s="7284">
        <f>IF(COUNT('Conducted 5G'!$AH$3:$AH$20)=0,1880,INDEX('Conducted 5G'!$U$3:$U$20,MATCH(MAX('Conducted 5G'!$AH$3:$AH$20),'Conducted 5G'!$AH$3:$AH$20,0)))</f>
        <v>1880</v>
      </c>
      <c r="CE748" s="7238"/>
      <c r="CF748" s="7238"/>
      <c r="CG748" s="6909"/>
      <c r="CH748" s="6909"/>
      <c r="CI748" s="225">
        <f>BY748</f>
        <v/>
      </c>
      <c r="CJ748" s="237">
        <f>BZ748</f>
        <v/>
      </c>
      <c r="CK748" s="223">
        <f>CA748</f>
        <v/>
      </c>
      <c r="CL748" s="237">
        <f>CC748</f>
        <v/>
      </c>
      <c r="CM748" s="6665">
        <f>CD748</f>
        <v/>
      </c>
      <c r="CN748" s="2052"/>
      <c r="CO748" s="1579"/>
      <c r="CP748" s="7214">
        <f>IF(CF748=""," ",IF(ABS(CE748-CF748)&lt;=0.1,"Valid","Not valid"))</f>
        <v/>
      </c>
      <c r="CQ748" s="1674">
        <f> IF(CE748="","",IF(AND(CE748&lt;&gt;"",CF748=""),IF(CE748&gt;=0.8,"Medir+Sig Max","No"),IF(CF748&lt;&gt;"",IF(CF748&gt;=0.8,"Medir+Sig Max","No"),"")))</f>
        <v/>
      </c>
      <c r="CR748" s="6927">
        <f>IF(UPPER('SAR FCC-ISED'!$CQ$1)="X",IF(CF748=""," ",IF((ABS(CE748)&lt;5)*AND(ABS(CF748)&lt;5)*AND(ABS(CT748)&lt;5),"Solo si es max","Medir")),IF(CF748=""," ",IF((ABS(CE748)&lt;1)*AND(ABS(CF748)&lt;1)*AND(ABS(CT748)&lt;1),"Solo si es max","Medir")))</f>
        <v/>
      </c>
      <c r="CS748" s="7220"/>
      <c r="CT748" s="220">
        <f>IF(CO748="",IF(AND(CE748="",CF748=""),"",IF(CF748="",IF(DQ748&gt;1,ROUND(DQ748*CE748,3),CE748),IF(DQ748&gt;1,ROUND(DQ748*CF748,3),CF748))),IF(AND(CE748="",CF748=""),"",IF(CF748="",IF(DQ748&gt;1,ROUND(DQ748*CE748*(1/(CO748)),3),CE748*(1/(CO748))),IF(DQ748&gt;1,ROUND(DQ748*CF748*(1/(CO748)),3),CF748*(1/(CO748))))))</f>
        <v/>
      </c>
      <c r="CU748" s="224">
        <f>BY748</f>
        <v/>
      </c>
      <c r="CV748" s="237">
        <f>BZ748</f>
        <v/>
      </c>
      <c r="CW748" s="237">
        <f>CA748</f>
        <v/>
      </c>
      <c r="CX748" s="224">
        <f>CC748</f>
        <v/>
      </c>
      <c r="CY748" s="237">
        <f>CD748</f>
        <v/>
      </c>
      <c r="CZ748" s="7478">
        <f>IF(COUNTIF(Overview!K12:K14,TRUE)&gt;0,1.6,IF(COUNTIF(Overview!L12:L14,TRUE)&gt;0,8,0))</f>
        <v/>
      </c>
      <c r="DA748" s="1807"/>
      <c r="DB748" s="7484"/>
      <c r="DC748" s="844">
        <f>IF(CT748="","",IF(CT748&gt;CZ748,"Fail","Pass"))</f>
        <v/>
      </c>
      <c r="DD748" s="6666"/>
      <c r="DE748" s="1565">
        <f>MyTimestamp(DC748)</f>
        <v/>
      </c>
      <c r="DF748" s="1531">
        <f>IF(COUNT(CE748:CH748)=1,15,IF(COUNT(CE748:CH748)=0,0,30))</f>
        <v/>
      </c>
      <c r="DG748" s="1532">
        <f>IF(DF748=0,0,2)</f>
        <v/>
      </c>
      <c r="DH748" s="6825"/>
      <c r="DI748" s="6825"/>
      <c r="DJ748" s="1863"/>
      <c r="DK748" s="6667"/>
      <c r="DL748" s="1574">
        <f>10^(CN748/20)*100-100</f>
        <v/>
      </c>
      <c r="DM748" s="6832"/>
      <c r="DN748" s="772"/>
      <c r="DO748" s="6832"/>
      <c r="DP748" s="6832"/>
      <c r="DQ748" s="6827"/>
      <c r="DR748" s="1541"/>
      <c r="DS748" s="1541"/>
      <c r="DT748" s="1541"/>
      <c r="DU748" s="1541"/>
      <c r="DV748" s="1541"/>
      <c r="DW748" s="1541"/>
      <c r="DX748" s="1541"/>
      <c r="DY748" s="1541"/>
      <c r="DZ748" s="1541"/>
      <c r="EA748" s="1541"/>
      <c r="EB748" s="1541"/>
      <c r="EC748" s="1541"/>
      <c r="ED748" s="1541"/>
      <c r="EE748" s="1541"/>
      <c r="EF748" s="1541"/>
      <c r="EG748" s="1541"/>
      <c r="EH748" s="1541"/>
      <c r="EI748" s="1541"/>
      <c r="EJ748" s="1541"/>
      <c r="EK748" s="1541"/>
      <c r="EL748" s="1541"/>
      <c r="EM748" s="1541"/>
      <c r="EN748" s="1541"/>
      <c r="EO748" s="1541"/>
      <c r="EP748" s="1541"/>
      <c r="EQ748" s="1541"/>
      <c r="ER748" s="1541"/>
      <c r="ES748" s="1541"/>
      <c r="ET748" s="1541"/>
      <c r="EU748" s="1541"/>
      <c r="EV748" s="1541"/>
    </row>
    <row r="749" customFormat="1" ht="12.75" s="396" x14ac:dyDescent="0.2">
      <c r="A749" s="1541"/>
      <c r="B749" s="1541"/>
      <c r="C749"/>
      <c r="D749" s="1486"/>
      <c r="E749" s="1486"/>
      <c r="F749" s="672">
        <v>5.4</v>
      </c>
      <c r="G749" s="1497"/>
      <c r="H749" s="130">
        <f>BV749</f>
        <v/>
      </c>
      <c r="I749" s="130">
        <f>BW749</f>
        <v/>
      </c>
      <c r="J749" s="1299" t="inlineStr">
        <is>
          <t>5G</t>
        </is>
      </c>
      <c r="K749" s="1299" t="inlineStr">
        <is>
          <t>n2</t>
        </is>
      </c>
      <c r="L749" s="115"/>
      <c r="M749" s="130"/>
      <c r="N749" s="119"/>
      <c r="O749" s="131"/>
      <c r="P749" s="6597"/>
      <c r="Q749" s="131"/>
      <c r="R749" s="131"/>
      <c r="S749" s="130"/>
      <c r="T749" s="130">
        <v>376000</v>
      </c>
      <c r="U749" s="6593">
        <v>1880</v>
      </c>
      <c r="V749" s="119"/>
      <c r="W749" s="1305"/>
      <c r="X749" s="119"/>
      <c r="Y749" s="119"/>
      <c r="Z749" s="119"/>
      <c r="AA749" s="115"/>
      <c r="AB749" s="115"/>
      <c r="AC749" s="1300">
        <f>IF(OR(BX749="Close to Ear",BX749="Close to Head"),"Head",IF(BX749="Extremity","Extremity","Body"))</f>
        <v/>
      </c>
      <c r="AD749" s="1301">
        <f>CA749</f>
        <v/>
      </c>
      <c r="AE749" s="1299">
        <f>CB749</f>
        <v/>
      </c>
      <c r="AF749" s="115"/>
      <c r="AG749" s="1302">
        <f>IF(OR(AZ749="",BA749=""),"N/A",IF(DC749="Pass","P","F"))</f>
        <v/>
      </c>
      <c r="AH749" s="129"/>
      <c r="AI749" s="129"/>
      <c r="AJ749" s="129"/>
      <c r="AK749" s="119"/>
      <c r="AL749" s="115"/>
      <c r="AM749" s="119"/>
      <c r="AN749" s="119"/>
      <c r="AO749" s="692"/>
      <c r="AP749" s="692"/>
      <c r="AQ749" s="692"/>
      <c r="AR749" s="692"/>
      <c r="AS749" s="692"/>
      <c r="AT749" s="1303">
        <f>IF(AC749="Extremity",IF(CG749="","",CG749),"")</f>
        <v/>
      </c>
      <c r="AU749" s="1303">
        <f>IF(AC749="Extremity",IF(CH749="","",CH749),"")</f>
        <v/>
      </c>
      <c r="AV749" s="1304">
        <f>IF(AC749="Extremity","",IF(CE749="","",CE749))</f>
        <v/>
      </c>
      <c r="AW749" s="1304">
        <f>IF(AD749="Extremity","",IF(CF749="","",CF749))</f>
        <v/>
      </c>
      <c r="AX749" s="1305">
        <f>DL749</f>
        <v/>
      </c>
      <c r="AY749" s="1305">
        <f>DQ749</f>
        <v/>
      </c>
      <c r="AZ749" s="3377">
        <f>IF(AC749="Extremity",IF(DA749="","",DA749),"")</f>
        <v/>
      </c>
      <c r="BA749" s="3378">
        <f>IF(AC749="Extremity","",IF(CT749="","",CT749))</f>
        <v/>
      </c>
      <c r="BB749" s="1305">
        <f>IF(AC749="Extremity",IF(DB749="","",DB749),"")</f>
        <v/>
      </c>
      <c r="BC749" s="1304">
        <f>IF(AC749="Extremity","",IF(CZ749="","",CZ749))</f>
        <v/>
      </c>
      <c r="BD749" s="1305">
        <f>DD749</f>
        <v/>
      </c>
      <c r="BE749" s="132">
        <f>DE749</f>
        <v/>
      </c>
      <c r="BF749" s="133">
        <f>DF749*60</f>
        <v/>
      </c>
      <c r="BG749" s="121">
        <f>BE749</f>
        <v/>
      </c>
      <c r="BH749" s="133">
        <f>DG749*60</f>
        <v/>
      </c>
      <c r="BI749" s="133">
        <f>DH749</f>
        <v/>
      </c>
      <c r="BJ749" s="117"/>
      <c r="BK749" s="812">
        <f>Overview!$E$7</f>
        <v/>
      </c>
      <c r="BL749" s="117"/>
      <c r="BM749" s="834">
        <f>DI749</f>
        <v/>
      </c>
      <c r="BN749" s="812">
        <f>Overview!$P$153</f>
        <v/>
      </c>
      <c r="BO749" s="117"/>
      <c r="BP749" s="117"/>
      <c r="BQ749" s="115"/>
      <c r="BR749" s="1478"/>
      <c r="BS749" s="1541"/>
      <c r="BT749" s="1889" t="inlineStr">
        <is>
          <t>5G</t>
        </is>
      </c>
      <c r="BU749" s="1816" t="inlineStr">
        <is>
          <t>n2</t>
        </is>
      </c>
      <c r="BV749" s="595">
        <f>Overview!$H$28</f>
        <v/>
      </c>
      <c r="BW749" s="1865"/>
      <c r="BX749" s="1816" t="inlineStr">
        <is>
          <t>Body</t>
        </is>
      </c>
      <c r="BY749" s="7282"/>
      <c r="BZ749" s="1865"/>
      <c r="CA749" s="1673" t="inlineStr">
        <is>
          <t>N/A</t>
        </is>
      </c>
      <c r="CB749" s="200">
        <v>0</v>
      </c>
      <c r="CC749" s="1673">
        <f>IF(COUNT('Conducted 5G'!$AH$3:$AH$20)=0,376000,INDEX('Conducted 5G'!$T$3:$T$20,MATCH(MAX('Conducted 5G'!$AH$3:$AH$20),'Conducted 5G'!$AH$3:$AH$20,0)))</f>
        <v>376000</v>
      </c>
      <c r="CD749" s="1673">
        <f>IF(COUNT('Conducted 5G'!$AH$3:$AH$20)=0,1880,INDEX('Conducted 5G'!$U$3:$U$20,MATCH(MAX('Conducted 5G'!$AH$3:$AH$20),'Conducted 5G'!$AH$3:$AH$20,0)))</f>
        <v>1880</v>
      </c>
      <c r="CE749" s="7234"/>
      <c r="CF749" s="7234"/>
      <c r="CG749" s="6706"/>
      <c r="CH749" s="6706"/>
      <c r="CI749" s="225">
        <f>BY749</f>
        <v/>
      </c>
      <c r="CJ749" s="237">
        <f>BZ749</f>
        <v/>
      </c>
      <c r="CK749" s="223">
        <f>CA749</f>
        <v/>
      </c>
      <c r="CL749" s="237">
        <f>CC749</f>
        <v/>
      </c>
      <c r="CM749" s="237">
        <f>CD749</f>
        <v/>
      </c>
      <c r="CN749" s="1527"/>
      <c r="CO749" s="1579"/>
      <c r="CP749" s="7214">
        <f>IF(CF749=""," ",IF(ABS(CE749-CF749)&lt;=0.1,"Valid","Not valid"))</f>
        <v/>
      </c>
      <c r="CQ749" s="1674">
        <f> IF(CE749="","",IF(AND(CE749&lt;&gt;"",CF749=""),IF(CE749&gt;=0.8,"Medir+Sig Max","No"),IF(CF749&lt;&gt;"",IF(CF749&gt;=0.8,"Medir+Sig Max","No"),"")))</f>
        <v/>
      </c>
      <c r="CR749" s="6927">
        <f>IF(UPPER('SAR FCC-ISED'!$CQ$1)="X",IF(CF749=""," ",IF((ABS(CE749)&lt;5)*AND(ABS(CF749)&lt;5)*AND(ABS(CT749)&lt;5),"Solo si es max","Medir")),IF(CF749=""," ",IF((ABS(CE749)&lt;1)*AND(ABS(CF749)&lt;1)*AND(ABS(CT749)&lt;1),"Solo si es max","Medir")))</f>
        <v/>
      </c>
      <c r="CS749" s="1674"/>
      <c r="CT749" s="220">
        <f>IF(CO749="",IF(AND(CE749="",CF749=""),"",IF(CF749="",IF(DQ749&gt;1,ROUND(DQ749*CE749,3),CE749),IF(DQ749&gt;1,ROUND(DQ749*CF749,3),CF749))),IF(AND(CE749="",CF749=""),"",IF(CF749="",IF(DQ749&gt;1,ROUND(DQ749*CE749*(1/(CO749)),3),CE749*(1/(CO749))),IF(DQ749&gt;1,ROUND(DQ749*CF749*(1/(CO749)),3),CF749*(1/(CO749))))))</f>
        <v/>
      </c>
      <c r="CU749" s="224">
        <f>BY749</f>
        <v/>
      </c>
      <c r="CV749" s="237">
        <f>BZ749</f>
        <v/>
      </c>
      <c r="CW749" s="237">
        <f>CA749</f>
        <v/>
      </c>
      <c r="CX749" s="224">
        <f>CC749</f>
        <v/>
      </c>
      <c r="CY749" s="237">
        <f>CD749</f>
        <v/>
      </c>
      <c r="CZ749" s="7474">
        <f>IF(COUNTIF(Overview!K12:K14,TRUE)&gt;0,1.6,IF(COUNTIF(Overview!L12:L14,TRUE)&gt;0,8,0))</f>
        <v/>
      </c>
      <c r="DA749" s="1788"/>
      <c r="DB749" s="7483"/>
      <c r="DC749" s="844">
        <f>IF(CT749="","",IF(CT749&gt;CZ749,"Fail","Pass"))</f>
        <v/>
      </c>
      <c r="DD749" s="402"/>
      <c r="DE749" s="1565">
        <f>MyTimestamp(DC749)</f>
        <v/>
      </c>
      <c r="DF749" s="1531">
        <f>IF(COUNT(CE749:CH749)=1,15,IF(COUNT(CE749:CH749)=0,0,30))</f>
        <v/>
      </c>
      <c r="DG749" s="1532">
        <f>IF(DF749=0,0,2)</f>
        <v/>
      </c>
      <c r="DH749" s="1866"/>
      <c r="DI749" s="1866"/>
      <c r="DJ749" s="1863"/>
      <c r="DK749" s="1789"/>
      <c r="DL749" s="1574">
        <f>10^(CN749/20)*100-100</f>
        <v/>
      </c>
      <c r="DM749" s="973"/>
      <c r="DN749" s="772"/>
      <c r="DO749" s="973">
        <f>IF(DM749="","",10^(DM749/10))</f>
        <v/>
      </c>
      <c r="DP749" s="973">
        <f>IF(ISNUMBER(DN749)=FALSE,"",10^(DN749/10))</f>
        <v/>
      </c>
      <c r="DQ749" s="1578">
        <f>IF(AND(ISNUMBER(DO749),ISNUMBER(DP749)),IF(DO749/DP749&gt;1,ROUND((DO749)/DP749,3),1),1)</f>
        <v/>
      </c>
      <c r="DR749" s="1541"/>
      <c r="DS749" s="1541"/>
      <c r="DT749" s="1541"/>
      <c r="DU749" s="1541"/>
      <c r="DV749" s="1541"/>
      <c r="DW749" s="1541"/>
      <c r="DX749" s="1541"/>
      <c r="DY749" s="1541"/>
      <c r="DZ749" s="1541"/>
      <c r="EA749" s="1541"/>
      <c r="EB749" s="1541"/>
      <c r="EC749" s="1541"/>
      <c r="ED749" s="1541"/>
      <c r="EE749" s="1541"/>
      <c r="EF749" s="1541"/>
      <c r="EG749" s="1541"/>
      <c r="EH749" s="1541"/>
      <c r="EI749" s="1541"/>
      <c r="EJ749" s="1541"/>
      <c r="EK749" s="1541"/>
      <c r="EL749" s="1541"/>
      <c r="EM749" s="1541"/>
      <c r="EN749" s="1541"/>
      <c r="EO749" s="1541"/>
      <c r="EP749" s="1541"/>
      <c r="EQ749" s="1541"/>
      <c r="ER749" s="1541"/>
      <c r="ES749" s="1541"/>
      <c r="ET749" s="1541"/>
      <c r="EU749" s="1541"/>
      <c r="EV749" s="1541"/>
    </row>
    <row r="750" customFormat="1" ht="12.75" s="396" x14ac:dyDescent="0.2">
      <c r="A750" s="1541"/>
      <c r="B750" s="1541"/>
      <c r="C750"/>
      <c r="D750" s="6799"/>
      <c r="E750" s="6799"/>
      <c r="F750" s="6800">
        <v>5.4</v>
      </c>
      <c r="G750" s="6801"/>
      <c r="H750" s="6802">
        <f>BV750</f>
        <v/>
      </c>
      <c r="I750" s="6802">
        <f>BW750</f>
        <v/>
      </c>
      <c r="J750" s="6803" t="inlineStr">
        <is>
          <t>5G</t>
        </is>
      </c>
      <c r="K750" s="6803" t="inlineStr">
        <is>
          <t>n2</t>
        </is>
      </c>
      <c r="L750" s="6804"/>
      <c r="M750" s="6802"/>
      <c r="N750" s="6805"/>
      <c r="O750" s="6806"/>
      <c r="P750" s="6597"/>
      <c r="Q750" s="6806"/>
      <c r="R750" s="6806"/>
      <c r="S750" s="6593"/>
      <c r="T750" s="130">
        <v>376000</v>
      </c>
      <c r="U750" s="6593">
        <v>1880</v>
      </c>
      <c r="V750" s="6805"/>
      <c r="W750" s="6807"/>
      <c r="X750" s="6805"/>
      <c r="Y750" s="6805"/>
      <c r="Z750" s="6805"/>
      <c r="AA750" s="6804"/>
      <c r="AB750" s="6804"/>
      <c r="AC750" s="6808">
        <f>IF(OR(BX750="Close to Ear",BX750="Close to Head"),"Head",IF(BX750="Extremity","Extremity","Body"))</f>
        <v/>
      </c>
      <c r="AD750" s="6809">
        <f>CA750</f>
        <v/>
      </c>
      <c r="AE750" s="6803">
        <f>CB750</f>
        <v/>
      </c>
      <c r="AF750" s="6804"/>
      <c r="AG750" s="6810">
        <f>IF(OR(AZ750="",BA750=""),"N/A",IF(DC750="Pass","P","F"))</f>
        <v/>
      </c>
      <c r="AH750" s="6811"/>
      <c r="AI750" s="6811"/>
      <c r="AJ750" s="6811"/>
      <c r="AK750" s="6805"/>
      <c r="AL750" s="6804"/>
      <c r="AM750" s="6805"/>
      <c r="AN750" s="6805"/>
      <c r="AO750" s="6812"/>
      <c r="AP750" s="6812"/>
      <c r="AQ750" s="6812"/>
      <c r="AR750" s="6812"/>
      <c r="AS750" s="6812"/>
      <c r="AT750" s="6813">
        <f>IF(AC750="Extremity",IF(CG750="","",CG750),"")</f>
        <v/>
      </c>
      <c r="AU750" s="6813">
        <f>IF(AC750="Extremity",IF(CH750="","",CH750),"")</f>
        <v/>
      </c>
      <c r="AV750" s="6814">
        <f>IF(AC750="Extremity","",IF(CE750="","",CE750))</f>
        <v/>
      </c>
      <c r="AW750" s="6814">
        <f>IF(AD750="Extremity","",IF(CF750="","",CF750))</f>
        <v/>
      </c>
      <c r="AX750" s="6807">
        <f>DL750</f>
        <v/>
      </c>
      <c r="AY750" s="6807">
        <f>DQ750</f>
        <v/>
      </c>
      <c r="AZ750" s="6815">
        <f>IF(AC750="Extremity",IF(DA750="","",DA750),"")</f>
        <v/>
      </c>
      <c r="BA750" s="6816">
        <f>IF(AC750="Extremity","",IF(CT750="","",CT750))</f>
        <v/>
      </c>
      <c r="BB750" s="6807">
        <f>IF(AC750="Extremity",IF(DB750="","",DB750),"")</f>
        <v/>
      </c>
      <c r="BC750" s="6814">
        <f>IF(AC750="Extremity","",IF(CZ750="","",CZ750))</f>
        <v/>
      </c>
      <c r="BD750" s="6807">
        <f>DD750</f>
        <v/>
      </c>
      <c r="BE750" s="6817">
        <f>DE750</f>
        <v/>
      </c>
      <c r="BF750" s="6818">
        <f>DF750*60</f>
        <v/>
      </c>
      <c r="BG750" s="6819">
        <f>BE750</f>
        <v/>
      </c>
      <c r="BH750" s="6818">
        <f>DG750*60</f>
        <v/>
      </c>
      <c r="BI750" s="6818">
        <f>DH750</f>
        <v/>
      </c>
      <c r="BJ750" s="6820"/>
      <c r="BK750" s="6821">
        <f>Overview!$E$7</f>
        <v/>
      </c>
      <c r="BL750" s="6820"/>
      <c r="BM750" s="6818">
        <f>DI750</f>
        <v/>
      </c>
      <c r="BN750" s="6821">
        <f>Overview!$P$153</f>
        <v/>
      </c>
      <c r="BO750" s="6820"/>
      <c r="BP750" s="6820"/>
      <c r="BQ750" s="6804"/>
      <c r="BR750" s="6822"/>
      <c r="BS750" s="1541"/>
      <c r="BT750" s="1889" t="inlineStr">
        <is>
          <t>5G</t>
        </is>
      </c>
      <c r="BU750" s="1816" t="inlineStr">
        <is>
          <t>n2</t>
        </is>
      </c>
      <c r="BV750" s="595">
        <f>Overview!$H$28</f>
        <v/>
      </c>
      <c r="BW750" s="1865"/>
      <c r="BX750" s="1816" t="inlineStr">
        <is>
          <t>Body</t>
        </is>
      </c>
      <c r="BY750" s="7284"/>
      <c r="BZ750" s="1865"/>
      <c r="CA750" s="7287">
        <f>IF(Overview!P13024="", "", Overview!P13024)</f>
        <v/>
      </c>
      <c r="CB750" s="200">
        <v>0</v>
      </c>
      <c r="CC750" s="7285">
        <f>IF(COUNT('Conducted 5G'!$AH$3:$AH$20)=0,376000,INDEX('Conducted 5G'!$T$3:$T$20,MATCH(MAX('Conducted 5G'!$AH$3:$AH$20),'Conducted 5G'!$AH$3:$AH$20,0)))</f>
        <v>376000</v>
      </c>
      <c r="CD750" s="7284">
        <f>IF(COUNT('Conducted 5G'!$AH$3:$AH$20)=0,1880,INDEX('Conducted 5G'!$U$3:$U$20,MATCH(MAX('Conducted 5G'!$AH$3:$AH$20),'Conducted 5G'!$AH$3:$AH$20,0)))</f>
        <v>1880</v>
      </c>
      <c r="CE750" s="7238"/>
      <c r="CF750" s="7238"/>
      <c r="CG750" s="6909"/>
      <c r="CH750" s="6909"/>
      <c r="CI750" s="225">
        <f>BY750</f>
        <v/>
      </c>
      <c r="CJ750" s="237">
        <f>BZ750</f>
        <v/>
      </c>
      <c r="CK750" s="223">
        <f>CA750</f>
        <v/>
      </c>
      <c r="CL750" s="237">
        <f>CC750</f>
        <v/>
      </c>
      <c r="CM750" s="6665">
        <f>CD750</f>
        <v/>
      </c>
      <c r="CN750" s="2052"/>
      <c r="CO750" s="1579"/>
      <c r="CP750" s="7214">
        <f>IF(CF750=""," ",IF(ABS(CE750-CF750)&lt;=0.1,"Valid","Not valid"))</f>
        <v/>
      </c>
      <c r="CQ750" s="1674">
        <f> IF(CE750="","",IF(AND(CE750&lt;&gt;"",CF750=""),IF(CE750&gt;=0.8,"Medir+Sig Max","No"),IF(CF750&lt;&gt;"",IF(CF750&gt;=0.8,"Medir+Sig Max","No"),"")))</f>
        <v/>
      </c>
      <c r="CR750" s="6927">
        <f>IF(UPPER('SAR FCC-ISED'!$CQ$1)="X",IF(CF750=""," ",IF((ABS(CE750)&lt;5)*AND(ABS(CF750)&lt;5)*AND(ABS(CT750)&lt;5),"Solo si es max","Medir")),IF(CF750=""," ",IF((ABS(CE750)&lt;1)*AND(ABS(CF750)&lt;1)*AND(ABS(CT750)&lt;1),"Solo si es max","Medir")))</f>
        <v/>
      </c>
      <c r="CS750" s="7220"/>
      <c r="CT750" s="220">
        <f>IF(CO750="",IF(AND(CE750="",CF750=""),"",IF(CF750="",IF(DQ750&gt;1,ROUND(DQ750*CE750,3),CE750),IF(DQ750&gt;1,ROUND(DQ750*CF750,3),CF750))),IF(AND(CE750="",CF750=""),"",IF(CF750="",IF(DQ750&gt;1,ROUND(DQ750*CE750*(1/(CO750)),3),CE750*(1/(CO750))),IF(DQ750&gt;1,ROUND(DQ750*CF750*(1/(CO750)),3),CF750*(1/(CO750))))))</f>
        <v/>
      </c>
      <c r="CU750" s="224">
        <f>BY750</f>
        <v/>
      </c>
      <c r="CV750" s="237">
        <f>BZ750</f>
        <v/>
      </c>
      <c r="CW750" s="237">
        <f>CA750</f>
        <v/>
      </c>
      <c r="CX750" s="224">
        <f>CC750</f>
        <v/>
      </c>
      <c r="CY750" s="237">
        <f>CD750</f>
        <v/>
      </c>
      <c r="CZ750" s="7478">
        <f>IF(COUNTIF(Overview!K12:K14,TRUE)&gt;0,1.6,IF(COUNTIF(Overview!L12:L14,TRUE)&gt;0,8,0))</f>
        <v/>
      </c>
      <c r="DA750" s="1807"/>
      <c r="DB750" s="7484"/>
      <c r="DC750" s="844">
        <f>IF(CT750="","",IF(CT750&gt;CZ750,"Fail","Pass"))</f>
        <v/>
      </c>
      <c r="DD750" s="6666"/>
      <c r="DE750" s="1565">
        <f>MyTimestamp(DC750)</f>
        <v/>
      </c>
      <c r="DF750" s="1531">
        <f>IF(COUNT(CE750:CH750)=1,15,IF(COUNT(CE750:CH750)=0,0,30))</f>
        <v/>
      </c>
      <c r="DG750" s="1532">
        <f>IF(DF750=0,0,2)</f>
        <v/>
      </c>
      <c r="DH750" s="6825"/>
      <c r="DI750" s="6825"/>
      <c r="DJ750" s="1863"/>
      <c r="DK750" s="6667"/>
      <c r="DL750" s="1574">
        <f>10^(CN750/20)*100-100</f>
        <v/>
      </c>
      <c r="DM750" s="6832"/>
      <c r="DN750" s="772"/>
      <c r="DO750" s="6832"/>
      <c r="DP750" s="6832"/>
      <c r="DQ750" s="6827"/>
      <c r="DR750" s="1541"/>
      <c r="DS750" s="1541"/>
      <c r="DT750" s="1541"/>
      <c r="DU750" s="1541"/>
      <c r="DV750" s="1541"/>
      <c r="DW750" s="1541"/>
      <c r="DX750" s="1541"/>
      <c r="DY750" s="1541"/>
      <c r="DZ750" s="1541"/>
      <c r="EA750" s="1541"/>
      <c r="EB750" s="1541"/>
      <c r="EC750" s="1541"/>
      <c r="ED750" s="1541"/>
      <c r="EE750" s="1541"/>
      <c r="EF750" s="1541"/>
      <c r="EG750" s="1541"/>
      <c r="EH750" s="1541"/>
      <c r="EI750" s="1541"/>
      <c r="EJ750" s="1541"/>
      <c r="EK750" s="1541"/>
      <c r="EL750" s="1541"/>
      <c r="EM750" s="1541"/>
      <c r="EN750" s="1541"/>
      <c r="EO750" s="1541"/>
      <c r="EP750" s="1541"/>
      <c r="EQ750" s="1541"/>
      <c r="ER750" s="1541"/>
      <c r="ES750" s="1541"/>
      <c r="ET750" s="1541"/>
      <c r="EU750" s="1541"/>
      <c r="EV750" s="1541"/>
    </row>
    <row r="751" ht="12.75" x14ac:dyDescent="0.2">
      <c r="A751" s="1541"/>
      <c r="B751" s="1541"/>
      <c r="C751"/>
      <c r="D751" s="1486"/>
      <c r="E751" s="1486"/>
      <c r="F751" s="672" t="inlineStr">
        <is>
          <t>5.5</t>
        </is>
      </c>
      <c r="G751" s="1497"/>
      <c r="H751" s="130">
        <f>BV751</f>
        <v/>
      </c>
      <c r="I751" s="130">
        <f>BW751</f>
        <v/>
      </c>
      <c r="J751" s="1299" t="inlineStr">
        <is>
          <t>WLAN</t>
        </is>
      </c>
      <c r="K751" s="1299" t="inlineStr">
        <is>
          <t>2.4 GHz</t>
        </is>
      </c>
      <c r="L751" s="115"/>
      <c r="M751" s="130"/>
      <c r="N751" s="119"/>
      <c r="O751" s="131"/>
      <c r="P751" s="6597"/>
      <c r="Q751" s="131"/>
      <c r="R751" s="131"/>
      <c r="S751" s="6593"/>
      <c r="T751" s="130">
        <v>7</v>
      </c>
      <c r="U751" s="6593">
        <v>2442</v>
      </c>
      <c r="V751" s="119"/>
      <c r="W751" s="1305"/>
      <c r="X751" s="119"/>
      <c r="Y751" s="119"/>
      <c r="Z751" s="119"/>
      <c r="AA751" s="115"/>
      <c r="AB751" s="115"/>
      <c r="AC751" s="1300">
        <f>IF(OR(BX751="Close to Ear",BX751="Close to Head"),"Head",IF(BX751="Extremity","Extremity","Body"))</f>
        <v/>
      </c>
      <c r="AD751" s="1301">
        <f>CA751</f>
        <v/>
      </c>
      <c r="AE751" s="1299">
        <f>CB751</f>
        <v/>
      </c>
      <c r="AF751" s="115"/>
      <c r="AG751" s="1302">
        <f>IF(OR(AZ751="",BA751=""),"N/A",IF(DC751="Pass","P","F"))</f>
        <v/>
      </c>
      <c r="AH751" s="129"/>
      <c r="AI751" s="129"/>
      <c r="AJ751" s="129"/>
      <c r="AK751" s="119"/>
      <c r="AL751" s="115"/>
      <c r="AM751" s="119"/>
      <c r="AN751" s="119"/>
      <c r="AO751" s="692"/>
      <c r="AP751" s="692"/>
      <c r="AQ751" s="692"/>
      <c r="AR751" s="692"/>
      <c r="AS751" s="692"/>
      <c r="AT751" s="1303">
        <f>IF(AC751="Extremity",IF(CG751="","",CG751),"")</f>
        <v/>
      </c>
      <c r="AU751" s="1303">
        <f>IF(AC751="Extremity",IF(CH751="","",CH751),"")</f>
        <v/>
      </c>
      <c r="AV751" s="1304">
        <f>IF(AC751="Extremity","",IF(CE751="","",CE751))</f>
        <v/>
      </c>
      <c r="AW751" s="1304">
        <f>IF(AD751="Extremity","",IF(CF751="","",CF751))</f>
        <v/>
      </c>
      <c r="AX751" s="1305">
        <f>DL751</f>
        <v/>
      </c>
      <c r="AY751" s="1305">
        <f>DQ751</f>
        <v/>
      </c>
      <c r="AZ751" s="3377">
        <f>IF(AC751="Extremity",IF(DA751="","",DA751),"")</f>
        <v/>
      </c>
      <c r="BA751" s="3378">
        <f>IF(AC751="Extremity","",IF(CT751="","",CT751))</f>
        <v/>
      </c>
      <c r="BB751" s="1305">
        <f>IF(AC751="Extremity",IF(DB751="","",DB751),"")</f>
        <v/>
      </c>
      <c r="BC751" s="1304">
        <f>IF(AC751="Extremity","",IF(CZ751="","",CZ751))</f>
        <v/>
      </c>
      <c r="BD751" s="1305">
        <f>DD751</f>
        <v/>
      </c>
      <c r="BE751" s="132">
        <f>DE751</f>
        <v/>
      </c>
      <c r="BF751" s="133">
        <f>DF751*60</f>
        <v/>
      </c>
      <c r="BG751" s="121">
        <f>BE751</f>
        <v/>
      </c>
      <c r="BH751" s="133">
        <f>DG751*60</f>
        <v/>
      </c>
      <c r="BI751" s="133">
        <f>DH751</f>
        <v/>
      </c>
      <c r="BJ751" s="117"/>
      <c r="BK751" s="812">
        <f>Overview!$E$7</f>
        <v/>
      </c>
      <c r="BL751" s="117"/>
      <c r="BM751" s="834">
        <f>DI751</f>
        <v/>
      </c>
      <c r="BN751" s="812">
        <f>Overview!$P$153</f>
        <v/>
      </c>
      <c r="BO751" s="117"/>
      <c r="BP751" s="117"/>
      <c r="BQ751" s="115"/>
      <c r="BR751" s="1478"/>
      <c r="BS751" s="1541"/>
      <c r="BT751" s="1860" t="inlineStr">
        <is>
          <t>WLAN</t>
        </is>
      </c>
      <c r="BU751" s="1860" t="inlineStr">
        <is>
          <t>2.4 GHz</t>
        </is>
      </c>
      <c r="BV751" s="915">
        <f>Overview!$H$28</f>
        <v/>
      </c>
      <c r="BW751" s="1860"/>
      <c r="BX751" s="1860" t="inlineStr">
        <is>
          <t>Close to ear</t>
        </is>
      </c>
      <c r="BY751" s="907"/>
      <c r="BZ751" s="907"/>
      <c r="CA751" s="1961" t="inlineStr">
        <is>
          <t>Left Cheek</t>
        </is>
      </c>
      <c r="CB751" s="1071">
        <v>0</v>
      </c>
      <c r="CC751" s="1102">
        <f>IF(COUNT('Conducted WiFi'!$AH$3:$AH$9)=0,7,INDEX('Conducted WiFi'!$T$3:$T$9,MATCH(MAX('Conducted WiFi'!$AH$3:$AH$9),'Conducted WiFi'!$AH$3:$AH$9,0)))</f>
        <v>7</v>
      </c>
      <c r="CD751" s="1187">
        <f>IF(COUNT('Conducted WiFi'!$AH$3:$AH$9)=0,2442,INDEX('Conducted WiFi'!$U$3:$U$9,MATCH(MAX('Conducted WiFi'!$AH$3:$AH$9),'Conducted WiFi'!$AH$3:$AH$9,0)))</f>
        <v>2442</v>
      </c>
      <c r="CE751" s="7243"/>
      <c r="CF751" s="7243"/>
      <c r="CG751" s="7244"/>
      <c r="CH751" s="7244"/>
      <c r="CI751" s="225">
        <f>BY751</f>
        <v/>
      </c>
      <c r="CJ751" s="237">
        <f>BZ751</f>
        <v/>
      </c>
      <c r="CK751" s="223">
        <f>CA751</f>
        <v/>
      </c>
      <c r="CL751" s="237">
        <f>CC751</f>
        <v/>
      </c>
      <c r="CM751" s="1180">
        <f>CD751</f>
        <v/>
      </c>
      <c r="CN751" s="1962"/>
      <c r="CO751" s="1963"/>
      <c r="CP751" s="891">
        <f>IF(CF751=""," ",IF(ABS(CE751-CF751)&lt;=0.1,"Valid","Not valid"))</f>
        <v/>
      </c>
      <c r="CQ751" s="892">
        <f> IF(CE751="","",IF(AND(CE751&lt;&gt;"",CF751=""),IF(CE751&gt;=0.8,"Medir+Sig Max","No"),IF(CF751&lt;&gt;"",IF(CF751&gt;=0.8,"Medir+Sig Max","No"),"")))</f>
        <v/>
      </c>
      <c r="CR751" s="7224">
        <f>IF(UPPER('SAR FCC-ISED'!CQ1)="X",IF(CF751=""," ",IF((ABS(CE751)&lt;5)*AND(ABS(CF751)&lt;5)*AND(ABS(CT751)&lt;5),"Solo si es max","Medir")),IF(CF751=""," ",IF((ABS(CE751)&lt;1)*AND(ABS(CF751)&lt;1)*AND(ABS(CT751)&lt;1),"Solo si es max","Medir")))</f>
        <v/>
      </c>
      <c r="CS751" s="892"/>
      <c r="CT751" s="219">
        <f>IF(CO751="",IF(AND(CE751="",CF751=""),"",IF(CF751="",IF(DQ751&gt;1,ROUND(DQ751*CE751,3),CE751),IF(DQ751&gt;1,ROUND(DQ751*CF751,3),CF751))),IF(AND(CE751="",CF751=""),"",IF(CF751="",IF(DQ751&gt;1,ROUND(DQ751*CE751*(1/(CO751)),3),CE751*(1/(CO751))),IF(DQ751&gt;1,ROUND(DQ751*CF751*(1/(CO751)),3),CF751*(1/(CO751))))))</f>
        <v/>
      </c>
      <c r="CU751" s="224">
        <f>BY751</f>
        <v/>
      </c>
      <c r="CV751" s="237">
        <f>BZ751</f>
        <v/>
      </c>
      <c r="CW751" s="237">
        <f>CA751</f>
        <v/>
      </c>
      <c r="CX751" s="224">
        <f>CC751</f>
        <v/>
      </c>
      <c r="CY751" s="237">
        <f>CD751</f>
        <v/>
      </c>
      <c r="CZ751" s="7476">
        <f>IF(COUNTIF(Overview!K12:K14,TRUE)&gt;0,1.6,IF(COUNTIF(Overview!L12:L14,TRUE)&gt;0,8,0))</f>
        <v/>
      </c>
      <c r="DA751" s="1667"/>
      <c r="DB751" s="7482"/>
      <c r="DC751" s="844">
        <f>IF(CT751="","",IF(CT751&gt;CZ751,"Fail","Pass"))</f>
        <v/>
      </c>
      <c r="DD751" s="399"/>
      <c r="DE751" s="1565">
        <f>MyTimestamp(DC751)</f>
        <v/>
      </c>
      <c r="DF751" s="1531">
        <f>IF(COUNT(CE751:CH751)=1,15,IF(COUNT(CE751:CH751)=0,0,30))</f>
        <v/>
      </c>
      <c r="DG751" s="1532">
        <f>IF(DF751=0,0,2)</f>
        <v/>
      </c>
      <c r="DH751" s="1862"/>
      <c r="DI751" s="1862"/>
      <c r="DJ751" s="1863"/>
      <c r="DK751" s="1964"/>
      <c r="DL751" s="1574">
        <f>10^(CN751/20)*100-100</f>
        <v/>
      </c>
      <c r="DM751" s="1104"/>
      <c r="DN751" s="1269"/>
      <c r="DO751" s="1104">
        <f>IF(DM751="","",10^(DM751/10))</f>
        <v/>
      </c>
      <c r="DP751" s="1104">
        <f>IF(ISNUMBER(DN751)=FALSE,"",10^(DN751/10))</f>
        <v/>
      </c>
      <c r="DQ751" s="1577">
        <f>IF(AND(ISNUMBER(DO751),ISNUMBER(DP751)),IF(DO751/DP751&gt;1,ROUND((DO751)/DP751,3),1),1)</f>
        <v/>
      </c>
      <c r="DR751" s="1541"/>
      <c r="DS751" s="1541"/>
      <c r="DT751" s="1541"/>
      <c r="DU751" s="1541"/>
      <c r="DV751" s="1541"/>
      <c r="DW751" s="1541"/>
      <c r="DX751" s="1541"/>
      <c r="DY751" s="1541"/>
      <c r="DZ751" s="1541"/>
      <c r="EA751" s="1541"/>
      <c r="EB751" s="1541"/>
      <c r="EC751" s="1541"/>
      <c r="ED751" s="1541"/>
      <c r="EE751" s="1541"/>
      <c r="EF751" s="1541"/>
      <c r="EG751" s="1541"/>
      <c r="EH751" s="1541"/>
      <c r="EI751" s="1541"/>
      <c r="EJ751" s="1541"/>
      <c r="EK751" s="1541"/>
      <c r="EL751" s="1541"/>
      <c r="EM751" s="1541"/>
      <c r="EN751" s="1541"/>
      <c r="EO751" s="1541"/>
      <c r="EP751" s="1541"/>
      <c r="EQ751" s="1541"/>
      <c r="ER751" s="1541"/>
      <c r="ES751" s="1541"/>
      <c r="ET751" s="1541"/>
      <c r="EU751" s="1541"/>
      <c r="EV751" s="1541"/>
    </row>
    <row r="752" ht="12.75" x14ac:dyDescent="0.2">
      <c r="A752" s="1541"/>
      <c r="B752" s="1541"/>
      <c r="C752"/>
      <c r="D752" s="1486"/>
      <c r="E752" s="1486"/>
      <c r="F752" s="672" t="inlineStr">
        <is>
          <t>5.5</t>
        </is>
      </c>
      <c r="G752" s="1497"/>
      <c r="H752" s="130">
        <f>BV752</f>
        <v/>
      </c>
      <c r="I752" s="130">
        <f>BW752</f>
        <v/>
      </c>
      <c r="J752" s="1299" t="inlineStr">
        <is>
          <t>WLAN</t>
        </is>
      </c>
      <c r="K752" s="1299" t="inlineStr">
        <is>
          <t>2.4 GHz</t>
        </is>
      </c>
      <c r="L752" s="115"/>
      <c r="M752" s="130"/>
      <c r="N752" s="119"/>
      <c r="O752" s="131"/>
      <c r="P752" s="6597"/>
      <c r="Q752" s="131"/>
      <c r="R752" s="131"/>
      <c r="S752" s="6593"/>
      <c r="T752" s="130">
        <v>7</v>
      </c>
      <c r="U752" s="6593">
        <v>2442</v>
      </c>
      <c r="V752" s="119"/>
      <c r="W752" s="1305"/>
      <c r="X752" s="119"/>
      <c r="Y752" s="119"/>
      <c r="Z752" s="119"/>
      <c r="AA752" s="115"/>
      <c r="AB752" s="115"/>
      <c r="AC752" s="1300">
        <f>IF(OR(BX752="Close to Ear",BX752="Close to Head"),"Head",IF(BX752="Extremity","Extremity","Body"))</f>
        <v/>
      </c>
      <c r="AD752" s="1301">
        <f>CA752</f>
        <v/>
      </c>
      <c r="AE752" s="1299">
        <f>CB752</f>
        <v/>
      </c>
      <c r="AF752" s="115"/>
      <c r="AG752" s="1302">
        <f>IF(OR(AZ752="",BA752=""),"N/A",IF(DC752="Pass","P","F"))</f>
        <v/>
      </c>
      <c r="AH752" s="129"/>
      <c r="AI752" s="129"/>
      <c r="AJ752" s="129"/>
      <c r="AK752" s="119"/>
      <c r="AL752" s="115"/>
      <c r="AM752" s="119"/>
      <c r="AN752" s="119"/>
      <c r="AO752" s="692"/>
      <c r="AP752" s="692"/>
      <c r="AQ752" s="692"/>
      <c r="AR752" s="692"/>
      <c r="AS752" s="692"/>
      <c r="AT752" s="1303">
        <f>IF(AC752="Extremity",IF(CG752="","",CG752),"")</f>
        <v/>
      </c>
      <c r="AU752" s="1303">
        <f>IF(AC752="Extremity",IF(CH752="","",CH752),"")</f>
        <v/>
      </c>
      <c r="AV752" s="1304">
        <f>IF(AC752="Extremity","",IF(CE752="","",CE752))</f>
        <v/>
      </c>
      <c r="AW752" s="1304">
        <f>IF(AD752="Extremity","",IF(CF752="","",CF752))</f>
        <v/>
      </c>
      <c r="AX752" s="1305">
        <f>DL752</f>
        <v/>
      </c>
      <c r="AY752" s="1305">
        <f>DQ752</f>
        <v/>
      </c>
      <c r="AZ752" s="3377">
        <f>IF(AC752="Extremity",IF(DA752="","",DA752),"")</f>
        <v/>
      </c>
      <c r="BA752" s="3378">
        <f>IF(AC752="Extremity","",IF(CT752="","",CT752))</f>
        <v/>
      </c>
      <c r="BB752" s="1305">
        <f>IF(AC752="Extremity",IF(DB752="","",DB752),"")</f>
        <v/>
      </c>
      <c r="BC752" s="1304">
        <f>IF(AC752="Extremity","",IF(CZ752="","",CZ752))</f>
        <v/>
      </c>
      <c r="BD752" s="1305">
        <f>DD752</f>
        <v/>
      </c>
      <c r="BE752" s="132">
        <f>DE752</f>
        <v/>
      </c>
      <c r="BF752" s="133">
        <f>DF752*60</f>
        <v/>
      </c>
      <c r="BG752" s="121">
        <f>BE752</f>
        <v/>
      </c>
      <c r="BH752" s="133">
        <f>DG752*60</f>
        <v/>
      </c>
      <c r="BI752" s="133">
        <f>DH752</f>
        <v/>
      </c>
      <c r="BJ752" s="117"/>
      <c r="BK752" s="812">
        <f>Overview!$E$7</f>
        <v/>
      </c>
      <c r="BL752" s="117"/>
      <c r="BM752" s="834">
        <f>DI752</f>
        <v/>
      </c>
      <c r="BN752" s="812">
        <f>Overview!$P$153</f>
        <v/>
      </c>
      <c r="BO752" s="117"/>
      <c r="BP752" s="117"/>
      <c r="BQ752" s="115"/>
      <c r="BR752" s="1478"/>
      <c r="BS752" s="1541"/>
      <c r="BT752" s="1864" t="inlineStr">
        <is>
          <t>WLAN</t>
        </is>
      </c>
      <c r="BU752" s="1864" t="inlineStr">
        <is>
          <t>2.4 GHz</t>
        </is>
      </c>
      <c r="BV752" s="916">
        <f>Overview!$H$28</f>
        <v/>
      </c>
      <c r="BW752" s="1864"/>
      <c r="BX752" s="1864" t="inlineStr">
        <is>
          <t>Close to ear</t>
        </is>
      </c>
      <c r="BY752" s="875"/>
      <c r="BZ752" s="875"/>
      <c r="CA752" s="1965" t="inlineStr">
        <is>
          <t>Left Tilt</t>
        </is>
      </c>
      <c r="CB752" s="1072">
        <v>0</v>
      </c>
      <c r="CC752" s="877">
        <f>IF(COUNT('Conducted WiFi'!$AH$3:$AH$9)=0,7,INDEX('Conducted WiFi'!$T$3:$T$9,MATCH(MAX('Conducted WiFi'!$AH$3:$AH$9),'Conducted WiFi'!$AH$3:$AH$9,0)))</f>
        <v>7</v>
      </c>
      <c r="CD752" s="1188">
        <f>IF(COUNT('Conducted WiFi'!$AH$3:$AH$9)=0,2442,INDEX('Conducted WiFi'!$U$3:$U$9,MATCH(MAX('Conducted WiFi'!$AH$3:$AH$9),'Conducted WiFi'!$AH$3:$AH$9,0)))</f>
        <v>2442</v>
      </c>
      <c r="CE752" s="7237"/>
      <c r="CF752" s="7237"/>
      <c r="CG752" s="7245"/>
      <c r="CH752" s="7245"/>
      <c r="CI752" s="225">
        <f>BY752</f>
        <v/>
      </c>
      <c r="CJ752" s="237">
        <f>BZ752</f>
        <v/>
      </c>
      <c r="CK752" s="223">
        <f>CA752</f>
        <v/>
      </c>
      <c r="CL752" s="237">
        <f>CC752</f>
        <v/>
      </c>
      <c r="CM752" s="394">
        <f>CD752</f>
        <v/>
      </c>
      <c r="CN752" s="1966"/>
      <c r="CO752" s="1963"/>
      <c r="CP752" s="7214">
        <f>IF(CF752=""," ",IF(ABS(CE752-CF752)&lt;=0.1,"Valid","Not valid"))</f>
        <v/>
      </c>
      <c r="CQ752" s="1674">
        <f> IF(CE752="","",IF(AND(CE752&lt;&gt;"",CF752=""),IF(CE752&gt;=0.8,"Medir+Sig Max","No"),IF(CF752&lt;&gt;"",IF(CF752&gt;=0.8,"Medir+Sig Max","No"),"")))</f>
        <v/>
      </c>
      <c r="CR752" s="6927">
        <f>IF(UPPER('SAR FCC-ISED'!CQ1)="X",IF(CF752=""," ",IF((ABS(CE752)&lt;5)*AND(ABS(CF752)&lt;5)*AND(ABS(CT752)&lt;5),"Solo si es max","Medir")),IF(CF752=""," ",IF((ABS(CE752)&lt;1)*AND(ABS(CF752)&lt;1)*AND(ABS(CT752)&lt;1),"Solo si es max","Medir")))</f>
        <v/>
      </c>
      <c r="CS752" s="1674"/>
      <c r="CT752" s="220">
        <f>IF(CO752="",IF(AND(CE752="",CF752=""),"",IF(CF752="",IF(DQ752&gt;1,ROUND(DQ752*CE752,3),CE752),IF(DQ752&gt;1,ROUND(DQ752*CF752,3),CF752))),IF(AND(CE752="",CF752=""),"",IF(CF752="",IF(DQ752&gt;1,ROUND(DQ752*CE752*(1/(CO752)),3),CE752*(1/(CO752))),IF(DQ752&gt;1,ROUND(DQ752*CF752*(1/(CO752)),3),CF752*(1/(CO752))))))</f>
        <v/>
      </c>
      <c r="CU752" s="224">
        <f>BY752</f>
        <v/>
      </c>
      <c r="CV752" s="237">
        <f>BZ752</f>
        <v/>
      </c>
      <c r="CW752" s="237">
        <f>CA752</f>
        <v/>
      </c>
      <c r="CX752" s="224">
        <f>CC752</f>
        <v/>
      </c>
      <c r="CY752" s="237">
        <f>CD752</f>
        <v/>
      </c>
      <c r="CZ752" s="7474">
        <f>IF(COUNTIF(Overview!K12:K14,TRUE)&gt;0,1.6,IF(COUNTIF(Overview!L12:L14,TRUE)&gt;0,8,0))</f>
        <v/>
      </c>
      <c r="DA752" s="1666"/>
      <c r="DB752" s="7483"/>
      <c r="DC752" s="844">
        <f>IF(CT752="","",IF(CT752&gt;CZ752,"Fail","Pass"))</f>
        <v/>
      </c>
      <c r="DD752" s="402"/>
      <c r="DE752" s="1565">
        <f>MyTimestamp(DC752)</f>
        <v/>
      </c>
      <c r="DF752" s="1531">
        <f>IF(COUNT(CE752:CH752)=1,15,IF(COUNT(CE752:CH752)=0,0,30))</f>
        <v/>
      </c>
      <c r="DG752" s="1532">
        <f>IF(DF752=0,0,2)</f>
        <v/>
      </c>
      <c r="DH752" s="1866"/>
      <c r="DI752" s="1866"/>
      <c r="DJ752" s="1863"/>
      <c r="DK752" s="1968"/>
      <c r="DL752" s="1574">
        <f>10^(CN752/20)*100-100</f>
        <v/>
      </c>
      <c r="DM752" s="976"/>
      <c r="DN752" s="1270"/>
      <c r="DO752" s="976">
        <f>IF(DM752="","",10^(DM752/10))</f>
        <v/>
      </c>
      <c r="DP752" s="976">
        <f>IF(ISNUMBER(DN752)=FALSE,"",10^(DN752/10))</f>
        <v/>
      </c>
      <c r="DQ752" s="1578">
        <f>IF(AND(ISNUMBER(DO752),ISNUMBER(DP752)),IF(DO752/DP752&gt;1,ROUND((DO752)/DP752,3),1),1)</f>
        <v/>
      </c>
      <c r="DR752" s="1541"/>
      <c r="DS752" s="1541"/>
      <c r="DT752" s="1541"/>
      <c r="DU752" s="1541"/>
      <c r="DV752" s="1541"/>
      <c r="DW752" s="1541"/>
      <c r="DX752" s="1541"/>
      <c r="DY752" s="1541"/>
      <c r="DZ752" s="1541"/>
      <c r="EA752" s="1541"/>
      <c r="EB752" s="1541"/>
      <c r="EC752" s="1541"/>
      <c r="ED752" s="1541"/>
      <c r="EE752" s="1541"/>
      <c r="EF752" s="1541"/>
      <c r="EG752" s="1541"/>
      <c r="EH752" s="1541"/>
      <c r="EI752" s="1541"/>
      <c r="EJ752" s="1541"/>
      <c r="EK752" s="1541"/>
      <c r="EL752" s="1541"/>
      <c r="EM752" s="1541"/>
      <c r="EN752" s="1541"/>
      <c r="EO752" s="1541"/>
      <c r="EP752" s="1541"/>
      <c r="EQ752" s="1541"/>
      <c r="ER752" s="1541"/>
      <c r="ES752" s="1541"/>
      <c r="ET752" s="1541"/>
      <c r="EU752" s="1541"/>
      <c r="EV752" s="1541"/>
    </row>
    <row r="753" ht="12.75" x14ac:dyDescent="0.2">
      <c r="A753" s="1541"/>
      <c r="B753" s="1541"/>
      <c r="C753"/>
      <c r="D753" s="1486"/>
      <c r="E753" s="1486"/>
      <c r="F753" s="672" t="inlineStr">
        <is>
          <t>5.5</t>
        </is>
      </c>
      <c r="G753" s="1497"/>
      <c r="H753" s="130">
        <f>BV753</f>
        <v/>
      </c>
      <c r="I753" s="130">
        <f>BW753</f>
        <v/>
      </c>
      <c r="J753" s="1299" t="inlineStr">
        <is>
          <t>WLAN</t>
        </is>
      </c>
      <c r="K753" s="1299" t="inlineStr">
        <is>
          <t>2.4 GHz</t>
        </is>
      </c>
      <c r="L753" s="115"/>
      <c r="M753" s="130"/>
      <c r="N753" s="119"/>
      <c r="O753" s="131"/>
      <c r="P753" s="6597"/>
      <c r="Q753" s="131"/>
      <c r="R753" s="131"/>
      <c r="S753" s="6593"/>
      <c r="T753" s="130">
        <v>7</v>
      </c>
      <c r="U753" s="6593">
        <v>2442</v>
      </c>
      <c r="V753" s="119"/>
      <c r="W753" s="1305"/>
      <c r="X753" s="119"/>
      <c r="Y753" s="119"/>
      <c r="Z753" s="119"/>
      <c r="AA753" s="115"/>
      <c r="AB753" s="115"/>
      <c r="AC753" s="1300">
        <f>IF(OR(BX753="Close to Ear",BX753="Close to Head"),"Head",IF(BX753="Extremity","Extremity","Body"))</f>
        <v/>
      </c>
      <c r="AD753" s="1301">
        <f>CA753</f>
        <v/>
      </c>
      <c r="AE753" s="1299">
        <f>CB753</f>
        <v/>
      </c>
      <c r="AF753" s="115"/>
      <c r="AG753" s="1302">
        <f>IF(OR(AZ753="",BA753=""),"N/A",IF(DC753="Pass","P","F"))</f>
        <v/>
      </c>
      <c r="AH753" s="129"/>
      <c r="AI753" s="129"/>
      <c r="AJ753" s="129"/>
      <c r="AK753" s="119"/>
      <c r="AL753" s="115"/>
      <c r="AM753" s="119"/>
      <c r="AN753" s="119"/>
      <c r="AO753" s="692"/>
      <c r="AP753" s="692"/>
      <c r="AQ753" s="692"/>
      <c r="AR753" s="692"/>
      <c r="AS753" s="692"/>
      <c r="AT753" s="1303">
        <f>IF(AC753="Extremity",IF(CG753="","",CG753),"")</f>
        <v/>
      </c>
      <c r="AU753" s="1303">
        <f>IF(AC753="Extremity",IF(CH753="","",CH753),"")</f>
        <v/>
      </c>
      <c r="AV753" s="1304">
        <f>IF(AC753="Extremity","",IF(CE753="","",CE753))</f>
        <v/>
      </c>
      <c r="AW753" s="1304">
        <f>IF(AD753="Extremity","",IF(CF753="","",CF753))</f>
        <v/>
      </c>
      <c r="AX753" s="1305">
        <f>DL753</f>
        <v/>
      </c>
      <c r="AY753" s="1305">
        <f>DQ753</f>
        <v/>
      </c>
      <c r="AZ753" s="3377">
        <f>IF(AC753="Extremity",IF(DA753="","",DA753),"")</f>
        <v/>
      </c>
      <c r="BA753" s="3378">
        <f>IF(AC753="Extremity","",IF(CT753="","",CT753))</f>
        <v/>
      </c>
      <c r="BB753" s="1305">
        <f>IF(AC753="Extremity",IF(DB753="","",DB753),"")</f>
        <v/>
      </c>
      <c r="BC753" s="1304">
        <f>IF(AC753="Extremity","",IF(CZ753="","",CZ753))</f>
        <v/>
      </c>
      <c r="BD753" s="1305">
        <f>DD753</f>
        <v/>
      </c>
      <c r="BE753" s="132">
        <f>DE753</f>
        <v/>
      </c>
      <c r="BF753" s="133">
        <f>DF753*60</f>
        <v/>
      </c>
      <c r="BG753" s="121">
        <f>BE753</f>
        <v/>
      </c>
      <c r="BH753" s="133">
        <f>DG753*60</f>
        <v/>
      </c>
      <c r="BI753" s="133">
        <f>DH753</f>
        <v/>
      </c>
      <c r="BJ753" s="117"/>
      <c r="BK753" s="812">
        <f>Overview!$E$7</f>
        <v/>
      </c>
      <c r="BL753" s="117"/>
      <c r="BM753" s="834">
        <f>DI753</f>
        <v/>
      </c>
      <c r="BN753" s="812">
        <f>Overview!$P$153</f>
        <v/>
      </c>
      <c r="BO753" s="117"/>
      <c r="BP753" s="117"/>
      <c r="BQ753" s="115"/>
      <c r="BR753" s="1478"/>
      <c r="BS753" s="1541"/>
      <c r="BT753" s="1864" t="inlineStr">
        <is>
          <t>WLAN</t>
        </is>
      </c>
      <c r="BU753" s="1864" t="inlineStr">
        <is>
          <t>2.4 GHz</t>
        </is>
      </c>
      <c r="BV753" s="916">
        <f>Overview!$H$28</f>
        <v/>
      </c>
      <c r="BW753" s="1864"/>
      <c r="BX753" s="1864" t="inlineStr">
        <is>
          <t>Close to ear</t>
        </is>
      </c>
      <c r="BY753" s="906"/>
      <c r="BZ753" s="906"/>
      <c r="CA753" s="1965" t="inlineStr">
        <is>
          <t>Right Cheek</t>
        </is>
      </c>
      <c r="CB753" s="1072">
        <v>0</v>
      </c>
      <c r="CC753" s="877">
        <f>IF(COUNT('Conducted WiFi'!$AH$3:$AH$9)=0,7,INDEX('Conducted WiFi'!$T$3:$T$9,MATCH(MAX('Conducted WiFi'!$AH$3:$AH$9),'Conducted WiFi'!$AH$3:$AH$9,0)))</f>
        <v>7</v>
      </c>
      <c r="CD753" s="1188">
        <f>IF(COUNT('Conducted WiFi'!$AH$3:$AH$9)=0,2442,INDEX('Conducted WiFi'!$U$3:$U$9,MATCH(MAX('Conducted WiFi'!$AH$3:$AH$9),'Conducted WiFi'!$AH$3:$AH$9,0)))</f>
        <v>2442</v>
      </c>
      <c r="CE753" s="7237"/>
      <c r="CF753" s="7237"/>
      <c r="CG753" s="7245"/>
      <c r="CH753" s="7245"/>
      <c r="CI753" s="225">
        <f>BY753</f>
        <v/>
      </c>
      <c r="CJ753" s="237">
        <f>BZ753</f>
        <v/>
      </c>
      <c r="CK753" s="223">
        <f>CA753</f>
        <v/>
      </c>
      <c r="CL753" s="237">
        <f>CC753</f>
        <v/>
      </c>
      <c r="CM753" s="394">
        <f>CD753</f>
        <v/>
      </c>
      <c r="CN753" s="1966"/>
      <c r="CO753" s="1963"/>
      <c r="CP753" s="7214">
        <f>IF(CF753=""," ",IF(ABS(CE753-CF753)&lt;=0.1,"Valid","Not valid"))</f>
        <v/>
      </c>
      <c r="CQ753" s="1674">
        <f> IF(CE753="","",IF(AND(CE753&lt;&gt;"",CF753=""),IF(CE753&gt;=0.8,"Medir+Sig Max","No"),IF(CF753&lt;&gt;"",IF(CF753&gt;=0.8,"Medir+Sig Max","No"),"")))</f>
        <v/>
      </c>
      <c r="CR753" s="6927">
        <f>IF(UPPER('SAR FCC-ISED'!CQ1)="X",IF(CF753=""," ",IF((ABS(CE753)&lt;5)*AND(ABS(CF753)&lt;5)*AND(ABS(CT753)&lt;5),"Solo si es max","Medir")),IF(CF753=""," ",IF((ABS(CE753)&lt;1)*AND(ABS(CF753)&lt;1)*AND(ABS(CT753)&lt;1),"Solo si es max","Medir")))</f>
        <v/>
      </c>
      <c r="CS753" s="1674"/>
      <c r="CT753" s="220">
        <f>IF(CO753="",IF(AND(CE753="",CF753=""),"",IF(CF753="",IF(DQ753&gt;1,ROUND(DQ753*CE753,3),CE753),IF(DQ753&gt;1,ROUND(DQ753*CF753,3),CF753))),IF(AND(CE753="",CF753=""),"",IF(CF753="",IF(DQ753&gt;1,ROUND(DQ753*CE753*(1/(CO753)),3),CE753*(1/(CO753))),IF(DQ753&gt;1,ROUND(DQ753*CF753*(1/(CO753)),3),CF753*(1/(CO753))))))</f>
        <v/>
      </c>
      <c r="CU753" s="224">
        <f>BY753</f>
        <v/>
      </c>
      <c r="CV753" s="237">
        <f>BZ753</f>
        <v/>
      </c>
      <c r="CW753" s="237">
        <f>CA753</f>
        <v/>
      </c>
      <c r="CX753" s="224">
        <f>CC753</f>
        <v/>
      </c>
      <c r="CY753" s="237">
        <f>CD753</f>
        <v/>
      </c>
      <c r="CZ753" s="7474">
        <f>IF(COUNTIF(Overview!K12:K14,TRUE)&gt;0,1.6,IF(COUNTIF(Overview!L12:L14,TRUE)&gt;0,8,0))</f>
        <v/>
      </c>
      <c r="DA753" s="1666"/>
      <c r="DB753" s="7483"/>
      <c r="DC753" s="844">
        <f>IF(CT753="","",IF(CT753&gt;CZ753,"Fail","Pass"))</f>
        <v/>
      </c>
      <c r="DD753" s="402"/>
      <c r="DE753" s="1565">
        <f>MyTimestamp(DC753)</f>
        <v/>
      </c>
      <c r="DF753" s="1531">
        <f>IF(COUNT(CE753:CH753)=1,15,IF(COUNT(CE753:CH753)=0,0,30))</f>
        <v/>
      </c>
      <c r="DG753" s="1532">
        <f>IF(DF753=0,0,2)</f>
        <v/>
      </c>
      <c r="DH753" s="1866"/>
      <c r="DI753" s="1866"/>
      <c r="DJ753" s="1863"/>
      <c r="DK753" s="1968"/>
      <c r="DL753" s="1574">
        <f>10^(CN753/20)*100-100</f>
        <v/>
      </c>
      <c r="DM753" s="976"/>
      <c r="DN753" s="1271"/>
      <c r="DO753" s="976">
        <f>IF(DM753="","",10^(DM753/10))</f>
        <v/>
      </c>
      <c r="DP753" s="976">
        <f>IF(ISNUMBER(DN753)=FALSE,"",10^(DN753/10))</f>
        <v/>
      </c>
      <c r="DQ753" s="1578">
        <f>IF(AND(ISNUMBER(DO753),ISNUMBER(DP753)),IF(DO753/DP753&gt;1,ROUND((DO753)/DP753,3),1),1)</f>
        <v/>
      </c>
      <c r="DR753" s="1541"/>
      <c r="DS753" s="1541"/>
      <c r="DT753" s="1541"/>
      <c r="DU753" s="1541"/>
      <c r="DV753" s="1541"/>
      <c r="DW753" s="1541"/>
      <c r="DX753" s="1541"/>
      <c r="DY753" s="1541"/>
      <c r="DZ753" s="1541"/>
      <c r="EA753" s="1541"/>
      <c r="EB753" s="1541"/>
      <c r="EC753" s="1541"/>
      <c r="ED753" s="1541"/>
      <c r="EE753" s="1541"/>
      <c r="EF753" s="1541"/>
      <c r="EG753" s="1541"/>
      <c r="EH753" s="1541"/>
      <c r="EI753" s="1541"/>
      <c r="EJ753" s="1541"/>
      <c r="EK753" s="1541"/>
      <c r="EL753" s="1541"/>
      <c r="EM753" s="1541"/>
      <c r="EN753" s="1541"/>
      <c r="EO753" s="1541"/>
      <c r="EP753" s="1541"/>
      <c r="EQ753" s="1541"/>
      <c r="ER753" s="1541"/>
      <c r="ES753" s="1541"/>
      <c r="ET753" s="1541"/>
      <c r="EU753" s="1541"/>
      <c r="EV753" s="1541"/>
    </row>
    <row r="754" ht="12.75" x14ac:dyDescent="0.2">
      <c r="A754" s="1541"/>
      <c r="B754" s="1541"/>
      <c r="C754"/>
      <c r="D754" s="1486"/>
      <c r="E754" s="1486"/>
      <c r="F754" s="672" t="inlineStr">
        <is>
          <t>5.5</t>
        </is>
      </c>
      <c r="G754" s="1497"/>
      <c r="H754" s="130">
        <f>BV754</f>
        <v/>
      </c>
      <c r="I754" s="130">
        <f>BW754</f>
        <v/>
      </c>
      <c r="J754" s="1299" t="inlineStr">
        <is>
          <t>WLAN</t>
        </is>
      </c>
      <c r="K754" s="1299" t="inlineStr">
        <is>
          <t>2.4 GHz</t>
        </is>
      </c>
      <c r="L754" s="115"/>
      <c r="M754" s="130"/>
      <c r="N754" s="119"/>
      <c r="O754" s="131"/>
      <c r="P754" s="6597"/>
      <c r="Q754" s="131"/>
      <c r="R754" s="131"/>
      <c r="S754" s="6593"/>
      <c r="T754" s="130">
        <v>7</v>
      </c>
      <c r="U754" s="6593">
        <v>2442</v>
      </c>
      <c r="V754" s="119"/>
      <c r="W754" s="1305"/>
      <c r="X754" s="119"/>
      <c r="Y754" s="119"/>
      <c r="Z754" s="119"/>
      <c r="AA754" s="115"/>
      <c r="AB754" s="115"/>
      <c r="AC754" s="1300">
        <f>IF(OR(BX754="Close to Ear",BX754="Close to Head"),"Head",IF(BX754="Extremity","Extremity","Body"))</f>
        <v/>
      </c>
      <c r="AD754" s="1301">
        <f>CA754</f>
        <v/>
      </c>
      <c r="AE754" s="1299">
        <f>CB754</f>
        <v/>
      </c>
      <c r="AF754" s="115"/>
      <c r="AG754" s="1302">
        <f>IF(OR(AZ754="",BA754=""),"N/A",IF(DC754="Pass","P","F"))</f>
        <v/>
      </c>
      <c r="AH754" s="129"/>
      <c r="AI754" s="129"/>
      <c r="AJ754" s="129"/>
      <c r="AK754" s="119"/>
      <c r="AL754" s="115"/>
      <c r="AM754" s="119"/>
      <c r="AN754" s="119"/>
      <c r="AO754" s="692"/>
      <c r="AP754" s="692"/>
      <c r="AQ754" s="692"/>
      <c r="AR754" s="692"/>
      <c r="AS754" s="692"/>
      <c r="AT754" s="1303">
        <f>IF(AC754="Extremity",IF(CG754="","",CG754),"")</f>
        <v/>
      </c>
      <c r="AU754" s="1303">
        <f>IF(AC754="Extremity",IF(CH754="","",CH754),"")</f>
        <v/>
      </c>
      <c r="AV754" s="1304">
        <f>IF(AC754="Extremity","",IF(CE754="","",CE754))</f>
        <v/>
      </c>
      <c r="AW754" s="1304">
        <f>IF(AD754="Extremity","",IF(CF754="","",CF754))</f>
        <v/>
      </c>
      <c r="AX754" s="1305">
        <f>DL754</f>
        <v/>
      </c>
      <c r="AY754" s="1305">
        <f>DQ754</f>
        <v/>
      </c>
      <c r="AZ754" s="3377">
        <f>IF(AC754="Extremity",IF(DA754="","",DA754),"")</f>
        <v/>
      </c>
      <c r="BA754" s="3378">
        <f>IF(AC754="Extremity","",IF(CT754="","",CT754))</f>
        <v/>
      </c>
      <c r="BB754" s="1305">
        <f>IF(AC754="Extremity",IF(DB754="","",DB754),"")</f>
        <v/>
      </c>
      <c r="BC754" s="1304">
        <f>IF(AC754="Extremity","",IF(CZ754="","",CZ754))</f>
        <v/>
      </c>
      <c r="BD754" s="1305">
        <f>DD754</f>
        <v/>
      </c>
      <c r="BE754" s="132">
        <f>DE754</f>
        <v/>
      </c>
      <c r="BF754" s="133">
        <f>DF754*60</f>
        <v/>
      </c>
      <c r="BG754" s="121">
        <f>BE754</f>
        <v/>
      </c>
      <c r="BH754" s="133">
        <f>DG754*60</f>
        <v/>
      </c>
      <c r="BI754" s="133">
        <f>DH754</f>
        <v/>
      </c>
      <c r="BJ754" s="117"/>
      <c r="BK754" s="812">
        <f>Overview!$E$7</f>
        <v/>
      </c>
      <c r="BL754" s="117"/>
      <c r="BM754" s="834">
        <f>DI754</f>
        <v/>
      </c>
      <c r="BN754" s="812">
        <f>Overview!$P$153</f>
        <v/>
      </c>
      <c r="BO754" s="117"/>
      <c r="BP754" s="117"/>
      <c r="BQ754" s="115"/>
      <c r="BR754" s="1478"/>
      <c r="BS754" s="1541"/>
      <c r="BT754" s="1864" t="inlineStr">
        <is>
          <t>WLAN</t>
        </is>
      </c>
      <c r="BU754" s="1864" t="inlineStr">
        <is>
          <t>2.4 GHz</t>
        </is>
      </c>
      <c r="BV754" s="916">
        <f>Overview!$H$28</f>
        <v/>
      </c>
      <c r="BW754" s="1864"/>
      <c r="BX754" s="1867" t="inlineStr">
        <is>
          <t>Close to ear</t>
        </is>
      </c>
      <c r="BY754" s="908"/>
      <c r="BZ754" s="908"/>
      <c r="CA754" s="1969" t="inlineStr">
        <is>
          <t>Right Tilt</t>
        </is>
      </c>
      <c r="CB754" s="1970">
        <v>0</v>
      </c>
      <c r="CC754" s="1189">
        <f>IF(COUNT('Conducted WiFi'!$AH$3:$AH$9)=0,7,INDEX('Conducted WiFi'!$T$3:$T$9,MATCH(MAX('Conducted WiFi'!$AH$3:$AH$9),'Conducted WiFi'!$AH$3:$AH$9,0)))</f>
        <v>7</v>
      </c>
      <c r="CD754" s="1190">
        <f>IF(COUNT('Conducted WiFi'!$AH$3:$AH$9)=0,2442,INDEX('Conducted WiFi'!$U$3:$U$9,MATCH(MAX('Conducted WiFi'!$AH$3:$AH$9),'Conducted WiFi'!$AH$3:$AH$9,0)))</f>
        <v>2442</v>
      </c>
      <c r="CE754" s="7237"/>
      <c r="CF754" s="7237"/>
      <c r="CG754" s="7245"/>
      <c r="CH754" s="7245"/>
      <c r="CI754" s="225">
        <f>BY754</f>
        <v/>
      </c>
      <c r="CJ754" s="237">
        <f>BZ754</f>
        <v/>
      </c>
      <c r="CK754" s="223">
        <f>CA754</f>
        <v/>
      </c>
      <c r="CL754" s="237">
        <f>CC754</f>
        <v/>
      </c>
      <c r="CM754" s="394">
        <f>CD754</f>
        <v/>
      </c>
      <c r="CN754" s="1966"/>
      <c r="CO754" s="1963"/>
      <c r="CP754" s="7214">
        <f>IF(CF754=""," ",IF(ABS(CE754-CF754)&lt;=0.1,"Valid","Not valid"))</f>
        <v/>
      </c>
      <c r="CQ754" s="1674">
        <f> IF(CE754="","",IF(AND(CE754&lt;&gt;"",CF754=""),IF(CE754&gt;=0.8,"Medir+Sig Max","No"),IF(CF754&lt;&gt;"",IF(CF754&gt;=0.8,"Medir+Sig Max","No"),"")))</f>
        <v/>
      </c>
      <c r="CR754" s="6927">
        <f>IF(UPPER('SAR FCC-ISED'!CQ1)="X",IF(CF754=""," ",IF((ABS(CE754)&lt;5)*AND(ABS(CF754)&lt;5)*AND(ABS(CT754)&lt;5),"Solo si es max","Medir")),IF(CF754=""," ",IF((ABS(CE754)&lt;1)*AND(ABS(CF754)&lt;1)*AND(ABS(CT754)&lt;1),"Solo si es max","Medir")))</f>
        <v/>
      </c>
      <c r="CS754" s="1674"/>
      <c r="CT754" s="220">
        <f>IF(CO754="",IF(AND(CE754="",CF754=""),"",IF(CF754="",IF(DQ754&gt;1,ROUND(DQ754*CE754,3),CE754),IF(DQ754&gt;1,ROUND(DQ754*CF754,3),CF754))),IF(AND(CE754="",CF754=""),"",IF(CF754="",IF(DQ754&gt;1,ROUND(DQ754*CE754*(1/(CO754)),3),CE754*(1/(CO754))),IF(DQ754&gt;1,ROUND(DQ754*CF754*(1/(CO754)),3),CF754*(1/(CO754))))))</f>
        <v/>
      </c>
      <c r="CU754" s="224">
        <f>BY754</f>
        <v/>
      </c>
      <c r="CV754" s="237">
        <f>BZ754</f>
        <v/>
      </c>
      <c r="CW754" s="237">
        <f>CA754</f>
        <v/>
      </c>
      <c r="CX754" s="224">
        <f>CC754</f>
        <v/>
      </c>
      <c r="CY754" s="237">
        <f>CD754</f>
        <v/>
      </c>
      <c r="CZ754" s="7474">
        <f>IF(COUNTIF(Overview!K12:K14,TRUE)&gt;0,1.6,IF(COUNTIF(Overview!L12:L14,TRUE)&gt;0,8,0))</f>
        <v/>
      </c>
      <c r="DA754" s="1666"/>
      <c r="DB754" s="7483"/>
      <c r="DC754" s="844">
        <f>IF(CT754="","",IF(CT754&gt;CZ754,"Fail","Pass"))</f>
        <v/>
      </c>
      <c r="DD754" s="402"/>
      <c r="DE754" s="1565">
        <f>MyTimestamp(DC754)</f>
        <v/>
      </c>
      <c r="DF754" s="1531">
        <f>IF(COUNT(CE754:CH754)=1,15,IF(COUNT(CE754:CH754)=0,0,30))</f>
        <v/>
      </c>
      <c r="DG754" s="1532">
        <f>IF(DF754=0,0,2)</f>
        <v/>
      </c>
      <c r="DH754" s="1866"/>
      <c r="DI754" s="1866"/>
      <c r="DJ754" s="1863"/>
      <c r="DK754" s="1968"/>
      <c r="DL754" s="1574">
        <f>10^(CN754/20)*100-100</f>
        <v/>
      </c>
      <c r="DM754" s="976"/>
      <c r="DN754" s="1272"/>
      <c r="DO754" s="976">
        <f>IF(DM754="","",10^(DM754/10))</f>
        <v/>
      </c>
      <c r="DP754" s="976">
        <f>IF(ISNUMBER(DN754)=FALSE,"",10^(DN754/10))</f>
        <v/>
      </c>
      <c r="DQ754" s="1578">
        <f>IF(AND(ISNUMBER(DO754),ISNUMBER(DP754)),IF(DO754/DP754&gt;1,ROUND((DO754)/DP754,3),1),1)</f>
        <v/>
      </c>
      <c r="DR754" s="1541"/>
      <c r="DS754" s="1541"/>
      <c r="DT754" s="1541"/>
      <c r="DU754" s="1541"/>
      <c r="DV754" s="1541"/>
      <c r="DW754" s="1541"/>
      <c r="DX754" s="1541"/>
      <c r="DY754" s="1541"/>
      <c r="DZ754" s="1541"/>
      <c r="EA754" s="1541"/>
      <c r="EB754" s="1541"/>
      <c r="EC754" s="1541"/>
      <c r="ED754" s="1541"/>
      <c r="EE754" s="1541"/>
      <c r="EF754" s="1541"/>
      <c r="EG754" s="1541"/>
      <c r="EH754" s="1541"/>
      <c r="EI754" s="1541"/>
      <c r="EJ754" s="1541"/>
      <c r="EK754" s="1541"/>
      <c r="EL754" s="1541"/>
      <c r="EM754" s="1541"/>
      <c r="EN754" s="1541"/>
      <c r="EO754" s="1541"/>
      <c r="EP754" s="1541"/>
      <c r="EQ754" s="1541"/>
      <c r="ER754" s="1541"/>
      <c r="ES754" s="1541"/>
      <c r="ET754" s="1541"/>
      <c r="EU754" s="1541"/>
      <c r="EV754" s="1541"/>
    </row>
    <row r="755" ht="12.75" x14ac:dyDescent="0.2">
      <c r="A755" s="1541"/>
      <c r="B755" s="1541"/>
      <c r="C755"/>
      <c r="D755" s="1486"/>
      <c r="E755" s="1486"/>
      <c r="F755" s="672" t="inlineStr">
        <is>
          <t>5.5</t>
        </is>
      </c>
      <c r="G755" s="1497"/>
      <c r="H755" s="130">
        <f>BV755</f>
        <v/>
      </c>
      <c r="I755" s="130">
        <f>BW755</f>
        <v/>
      </c>
      <c r="J755" s="1299" t="inlineStr">
        <is>
          <t>WLAN</t>
        </is>
      </c>
      <c r="K755" s="1299" t="inlineStr">
        <is>
          <t>2.4 GHz</t>
        </is>
      </c>
      <c r="L755" s="115"/>
      <c r="M755" s="130"/>
      <c r="N755" s="119"/>
      <c r="O755" s="131"/>
      <c r="P755" s="6597"/>
      <c r="Q755" s="131"/>
      <c r="R755" s="131"/>
      <c r="S755" s="6593"/>
      <c r="T755" s="130">
        <v>7</v>
      </c>
      <c r="U755" s="6593">
        <v>2442</v>
      </c>
      <c r="V755" s="119"/>
      <c r="W755" s="1305"/>
      <c r="X755" s="119"/>
      <c r="Y755" s="119"/>
      <c r="Z755" s="119"/>
      <c r="AA755" s="115"/>
      <c r="AB755" s="115"/>
      <c r="AC755" s="1300">
        <f>IF(OR(BX755="Close to Ear",BX755="Close to Head"),"Head",IF(BX755="Extremity","Extremity","Body"))</f>
        <v/>
      </c>
      <c r="AD755" s="1301">
        <f>CA755</f>
        <v/>
      </c>
      <c r="AE755" s="1299">
        <f>CB755</f>
        <v/>
      </c>
      <c r="AF755" s="115"/>
      <c r="AG755" s="1302">
        <f>IF(OR(AZ755="",BA755=""),"N/A",IF(DC755="Pass","P","F"))</f>
        <v/>
      </c>
      <c r="AH755" s="129"/>
      <c r="AI755" s="129"/>
      <c r="AJ755" s="129"/>
      <c r="AK755" s="119"/>
      <c r="AL755" s="115"/>
      <c r="AM755" s="119"/>
      <c r="AN755" s="119"/>
      <c r="AO755" s="692"/>
      <c r="AP755" s="692"/>
      <c r="AQ755" s="692"/>
      <c r="AR755" s="692"/>
      <c r="AS755" s="692"/>
      <c r="AT755" s="1303">
        <f>IF(AC755="Extremity",IF(CG755="","",CG755),"")</f>
        <v/>
      </c>
      <c r="AU755" s="1303">
        <f>IF(AC755="Extremity",IF(CH755="","",CH755),"")</f>
        <v/>
      </c>
      <c r="AV755" s="1304">
        <f>IF(AC755="Extremity","",IF(CE755="","",CE755))</f>
        <v/>
      </c>
      <c r="AW755" s="1304">
        <f>IF(AD755="Extremity","",IF(CF755="","",CF755))</f>
        <v/>
      </c>
      <c r="AX755" s="1305">
        <f>DL755</f>
        <v/>
      </c>
      <c r="AY755" s="1305">
        <f>DQ755</f>
        <v/>
      </c>
      <c r="AZ755" s="3377">
        <f>IF(AC755="Extremity",IF(DA755="","",DA755),"")</f>
        <v/>
      </c>
      <c r="BA755" s="3378">
        <f>IF(AC755="Extremity","",IF(CT755="","",CT755))</f>
        <v/>
      </c>
      <c r="BB755" s="1305">
        <f>IF(AC755="Extremity",IF(DB755="","",DB755),"")</f>
        <v/>
      </c>
      <c r="BC755" s="1304">
        <f>IF(AC755="Extremity","",IF(CZ755="","",CZ755))</f>
        <v/>
      </c>
      <c r="BD755" s="1305">
        <f>DD755</f>
        <v/>
      </c>
      <c r="BE755" s="132">
        <f>DE755</f>
        <v/>
      </c>
      <c r="BF755" s="133">
        <f>DF755*60</f>
        <v/>
      </c>
      <c r="BG755" s="121">
        <f>BE755</f>
        <v/>
      </c>
      <c r="BH755" s="133">
        <f>DG755*60</f>
        <v/>
      </c>
      <c r="BI755" s="133">
        <f>DH755</f>
        <v/>
      </c>
      <c r="BJ755" s="117"/>
      <c r="BK755" s="812">
        <f>Overview!$E$7</f>
        <v/>
      </c>
      <c r="BL755" s="117"/>
      <c r="BM755" s="834">
        <f>DI755</f>
        <v/>
      </c>
      <c r="BN755" s="812">
        <f>Overview!$P$153</f>
        <v/>
      </c>
      <c r="BO755" s="117"/>
      <c r="BP755" s="117"/>
      <c r="BQ755" s="115"/>
      <c r="BR755" s="1478"/>
      <c r="BS755" s="1541"/>
      <c r="BT755" s="1864" t="inlineStr">
        <is>
          <t>WLAN</t>
        </is>
      </c>
      <c r="BU755" s="1864" t="inlineStr">
        <is>
          <t>2.4 GHz</t>
        </is>
      </c>
      <c r="BV755" s="916">
        <f>Overview!$H$28</f>
        <v/>
      </c>
      <c r="BW755" s="1864"/>
      <c r="BX755" s="1864" t="inlineStr">
        <is>
          <t>Close to ear</t>
        </is>
      </c>
      <c r="BY755" s="1198"/>
      <c r="BZ755" s="1198"/>
      <c r="CA755" s="1199" t="str">
        <f>IF(COUNT(CF751:CF754)=0,IF(COUNT(CE751:CE754)=0,"TBD",VLOOKUP(MAX(CE751:CE754),CE751:CK754,7,FALSE)),VLOOKUP(MAX(CF751:CF754),CF751:CK754,6,FALSE))</f>
        <v>TBD</v>
      </c>
      <c r="CB755" s="1971">
        <v>0</v>
      </c>
      <c r="CC755" s="1198">
        <f>IF(COUNT('Conducted WiFi'!$AH$3:$AH$9)=0,7,INDEX('Conducted WiFi'!$T$3:$T$9,MATCH(MAX('Conducted WiFi'!$AH$3:$AH$9),'Conducted WiFi'!$AH$3:$AH$9,0)))</f>
        <v>7</v>
      </c>
      <c r="CD755" s="1198">
        <f>IF(COUNT('Conducted WiFi'!$AH$3:$AH$9)=0,2442,INDEX('Conducted WiFi'!$U$3:$U$9,MATCH(MAX('Conducted WiFi'!$AH$3:$AH$9),'Conducted WiFi'!$AH$3:$AH$9,0)))</f>
        <v>2442</v>
      </c>
      <c r="CE755" s="7237"/>
      <c r="CF755" s="7237"/>
      <c r="CG755" s="7245"/>
      <c r="CH755" s="7245"/>
      <c r="CI755" s="225">
        <f>BY755</f>
        <v/>
      </c>
      <c r="CJ755" s="237">
        <f>BZ755</f>
        <v/>
      </c>
      <c r="CK755" s="223">
        <f>CA755</f>
        <v/>
      </c>
      <c r="CL755" s="237">
        <f>CC755</f>
        <v/>
      </c>
      <c r="CM755" s="394">
        <f>CD755</f>
        <v/>
      </c>
      <c r="CN755" s="1966"/>
      <c r="CO755" s="1963"/>
      <c r="CP755" s="7214">
        <f>IF(CF755=""," ",IF(ABS(CE755-CF755)&lt;=0.1,"Valid","Not valid"))</f>
        <v/>
      </c>
      <c r="CQ755" s="1674">
        <f> IF(CE755="","",IF(AND(CE755&lt;&gt;"",CF755=""),IF(CE755&gt;=0.8,"Medir+Sig Max","No"),IF(CF755&lt;&gt;"",IF(CF755&gt;=0.8,"Medir+Sig Max","No"),"")))</f>
        <v/>
      </c>
      <c r="CR755" s="6927">
        <f>IF(UPPER('SAR FCC-ISED'!CQ1)="X",IF(CF755=""," ",IF((ABS(CE755)&lt;5)*AND(ABS(CF755)&lt;5)*AND(ABS(CT755)&lt;5),"Solo si es max","Medir")),IF(CF755=""," ",IF((ABS(CE755)&lt;1)*AND(ABS(CF755)&lt;1)*AND(ABS(CT755)&lt;1),"Solo si es max","Medir")))</f>
        <v/>
      </c>
      <c r="CS755" s="1674"/>
      <c r="CT755" s="220">
        <f>IF(CO755="",IF(AND(CE755="",CF755=""),"",IF(CF755="",IF(DQ755&gt;1,ROUND(DQ755*CE755,3),CE755),IF(DQ755&gt;1,ROUND(DQ755*CF755,3),CF755))),IF(AND(CE755="",CF755=""),"",IF(CF755="",IF(DQ755&gt;1,ROUND(DQ755*CE755*(1/(CO755)),3),CE755*(1/(CO755))),IF(DQ755&gt;1,ROUND(DQ755*CF755*(1/(CO755)),3),CF755*(1/(CO755))))))</f>
        <v/>
      </c>
      <c r="CU755" s="224">
        <f>BY755</f>
        <v/>
      </c>
      <c r="CV755" s="237">
        <f>BZ755</f>
        <v/>
      </c>
      <c r="CW755" s="237">
        <f>CA755</f>
        <v/>
      </c>
      <c r="CX755" s="224">
        <f>CC755</f>
        <v/>
      </c>
      <c r="CY755" s="237">
        <f>CD755</f>
        <v/>
      </c>
      <c r="CZ755" s="7474">
        <f>IF(COUNTIF(Overview!K12:K14,TRUE)&gt;0,1.6,IF(COUNTIF(Overview!L12:L14,TRUE)&gt;0,8,0))</f>
        <v/>
      </c>
      <c r="DA755" s="1666"/>
      <c r="DB755" s="7483"/>
      <c r="DC755" s="844">
        <f>IF(CT755="","",IF(CT755&gt;CZ755,"Fail","Pass"))</f>
        <v/>
      </c>
      <c r="DD755" s="402"/>
      <c r="DE755" s="1565">
        <f>MyTimestamp(DC755)</f>
        <v/>
      </c>
      <c r="DF755" s="1531">
        <f>IF(COUNT(CE755:CH755)=1,15,IF(COUNT(CE755:CH755)=0,0,30))</f>
        <v/>
      </c>
      <c r="DG755" s="1532">
        <f>IF(DF755=0,0,2)</f>
        <v/>
      </c>
      <c r="DH755" s="1866"/>
      <c r="DI755" s="1866"/>
      <c r="DJ755" s="1863"/>
      <c r="DK755" s="1968"/>
      <c r="DL755" s="1574">
        <f>10^(CN755/20)*100-100</f>
        <v/>
      </c>
      <c r="DM755" s="976"/>
      <c r="DN755" s="1273"/>
      <c r="DO755" s="976">
        <f>IF(DM755="","",10^(DM755/10))</f>
        <v/>
      </c>
      <c r="DP755" s="976">
        <f>IF(ISNUMBER(DN755)=FALSE,"",10^(DN755/10))</f>
        <v/>
      </c>
      <c r="DQ755" s="1578">
        <f>IF(AND(ISNUMBER(DO755),ISNUMBER(DP755)),IF(DO755/DP755&gt;1,ROUND((DO755)/DP755,3),1),1)</f>
        <v/>
      </c>
      <c r="DR755" s="1541"/>
      <c r="DS755" s="1541"/>
      <c r="DT755" s="1541"/>
      <c r="DU755" s="1541"/>
      <c r="DV755" s="1541"/>
      <c r="DW755" s="1541"/>
      <c r="DX755" s="1541"/>
      <c r="DY755" s="1541"/>
      <c r="DZ755" s="1541"/>
      <c r="EA755" s="1541"/>
      <c r="EB755" s="1541"/>
      <c r="EC755" s="1541"/>
      <c r="ED755" s="1541"/>
      <c r="EE755" s="1541"/>
      <c r="EF755" s="1541"/>
      <c r="EG755" s="1541"/>
      <c r="EH755" s="1541"/>
      <c r="EI755" s="1541"/>
      <c r="EJ755" s="1541"/>
      <c r="EK755" s="1541"/>
      <c r="EL755" s="1541"/>
      <c r="EM755" s="1541"/>
      <c r="EN755" s="1541"/>
      <c r="EO755" s="1541"/>
      <c r="EP755" s="1541"/>
      <c r="EQ755" s="1541"/>
      <c r="ER755" s="1541"/>
      <c r="ES755" s="1541"/>
      <c r="ET755" s="1541"/>
      <c r="EU755" s="1541"/>
      <c r="EV755" s="1541"/>
    </row>
    <row r="756" ht="12.75" x14ac:dyDescent="0.2">
      <c r="A756" s="1541"/>
      <c r="B756" s="1541"/>
      <c r="C756"/>
      <c r="D756" s="1486"/>
      <c r="E756" s="1486"/>
      <c r="F756" s="672" t="inlineStr">
        <is>
          <t>5.5</t>
        </is>
      </c>
      <c r="G756" s="1497"/>
      <c r="H756" s="130">
        <f>BV756</f>
        <v/>
      </c>
      <c r="I756" s="130">
        <f>BW756</f>
        <v/>
      </c>
      <c r="J756" s="1299" t="inlineStr">
        <is>
          <t>WLAN</t>
        </is>
      </c>
      <c r="K756" s="1299" t="inlineStr">
        <is>
          <t>2.4 GHz</t>
        </is>
      </c>
      <c r="L756" s="115"/>
      <c r="M756" s="130"/>
      <c r="N756" s="119"/>
      <c r="O756" s="131"/>
      <c r="P756" s="6597"/>
      <c r="Q756" s="131"/>
      <c r="R756" s="131"/>
      <c r="S756" s="6593"/>
      <c r="T756" s="130">
        <v>7</v>
      </c>
      <c r="U756" s="6593">
        <v>2442</v>
      </c>
      <c r="V756" s="119"/>
      <c r="W756" s="1305"/>
      <c r="X756" s="119"/>
      <c r="Y756" s="119"/>
      <c r="Z756" s="119"/>
      <c r="AA756" s="115"/>
      <c r="AB756" s="115"/>
      <c r="AC756" s="1300">
        <f>IF(OR(BX756="Close to Ear",BX756="Close to Head"),"Head",IF(BX756="Extremity","Extremity","Body"))</f>
        <v/>
      </c>
      <c r="AD756" s="1301">
        <f>CA756</f>
        <v/>
      </c>
      <c r="AE756" s="1299">
        <f>CB756</f>
        <v/>
      </c>
      <c r="AF756" s="115"/>
      <c r="AG756" s="1302">
        <f>IF(OR(AZ756="",BA756=""),"N/A",IF(DC756="Pass","P","F"))</f>
        <v/>
      </c>
      <c r="AH756" s="129"/>
      <c r="AI756" s="129"/>
      <c r="AJ756" s="129"/>
      <c r="AK756" s="119"/>
      <c r="AL756" s="115"/>
      <c r="AM756" s="119"/>
      <c r="AN756" s="119"/>
      <c r="AO756" s="692"/>
      <c r="AP756" s="692"/>
      <c r="AQ756" s="692"/>
      <c r="AR756" s="692"/>
      <c r="AS756" s="692"/>
      <c r="AT756" s="1303">
        <f>IF(AC756="Extremity",IF(CG756="","",CG756),"")</f>
        <v/>
      </c>
      <c r="AU756" s="1303">
        <f>IF(AC756="Extremity",IF(CH756="","",CH756),"")</f>
        <v/>
      </c>
      <c r="AV756" s="1304">
        <f>IF(AC756="Extremity","",IF(CE756="","",CE756))</f>
        <v/>
      </c>
      <c r="AW756" s="1304">
        <f>IF(AD756="Extremity","",IF(CF756="","",CF756))</f>
        <v/>
      </c>
      <c r="AX756" s="1305">
        <f>DL756</f>
        <v/>
      </c>
      <c r="AY756" s="1305">
        <f>DQ756</f>
        <v/>
      </c>
      <c r="AZ756" s="3377">
        <f>IF(AC756="Extremity",IF(DA756="","",DA756),"")</f>
        <v/>
      </c>
      <c r="BA756" s="3378">
        <f>IF(AC756="Extremity","",IF(CT756="","",CT756))</f>
        <v/>
      </c>
      <c r="BB756" s="1305">
        <f>IF(AC756="Extremity",IF(DB756="","",DB756),"")</f>
        <v/>
      </c>
      <c r="BC756" s="1304">
        <f>IF(AC756="Extremity","",IF(CZ756="","",CZ756))</f>
        <v/>
      </c>
      <c r="BD756" s="1305">
        <f>DD756</f>
        <v/>
      </c>
      <c r="BE756" s="132">
        <f>DE756</f>
        <v/>
      </c>
      <c r="BF756" s="133">
        <f>DF756*60</f>
        <v/>
      </c>
      <c r="BG756" s="121">
        <f>BE756</f>
        <v/>
      </c>
      <c r="BH756" s="133">
        <f>DG756*60</f>
        <v/>
      </c>
      <c r="BI756" s="133">
        <f>DH756</f>
        <v/>
      </c>
      <c r="BJ756" s="117"/>
      <c r="BK756" s="812">
        <f>Overview!$E$7</f>
        <v/>
      </c>
      <c r="BL756" s="117"/>
      <c r="BM756" s="834">
        <f>DI756</f>
        <v/>
      </c>
      <c r="BN756" s="812">
        <f>Overview!$P$153</f>
        <v/>
      </c>
      <c r="BO756" s="117"/>
      <c r="BP756" s="117"/>
      <c r="BQ756" s="115"/>
      <c r="BR756" s="1478"/>
      <c r="BS756" s="1541"/>
      <c r="BT756" s="1864" t="inlineStr">
        <is>
          <t>WLAN</t>
        </is>
      </c>
      <c r="BU756" s="1864" t="inlineStr">
        <is>
          <t>2.4 GHz</t>
        </is>
      </c>
      <c r="BV756" s="916">
        <f>Overview!$H$28</f>
        <v/>
      </c>
      <c r="BW756" s="1864"/>
      <c r="BX756" s="1864" t="inlineStr">
        <is>
          <t>Close to ear</t>
        </is>
      </c>
      <c r="BY756" s="1198"/>
      <c r="BZ756" s="1198"/>
      <c r="CA756" s="1199" t="str">
        <f>CA755</f>
        <v>TBD</v>
      </c>
      <c r="CB756" s="1971">
        <v>0</v>
      </c>
      <c r="CC756" s="1198">
        <f>IF(COUNT('Conducted WiFi'!$AH$3:$AH$9)=0,7,INDEX('Conducted WiFi'!$T$3:$T$9,MATCH(MAX('Conducted WiFi'!$AH$3:$AH$9),'Conducted WiFi'!$AH$3:$AH$9,0)))</f>
        <v>7</v>
      </c>
      <c r="CD756" s="1191">
        <f>IF(COUNT('Conducted WiFi'!$AH$3:$AH$9)=0,2442,INDEX('Conducted WiFi'!$U$3:$U$9,MATCH(MAX('Conducted WiFi'!$AH$3:$AH$9),'Conducted WiFi'!$AH$3:$AH$9,0)))</f>
        <v>2442</v>
      </c>
      <c r="CE756" s="7237"/>
      <c r="CF756" s="7237"/>
      <c r="CG756" s="7245"/>
      <c r="CH756" s="7245"/>
      <c r="CI756" s="225">
        <f>BY756</f>
        <v/>
      </c>
      <c r="CJ756" s="237">
        <f>BZ756</f>
        <v/>
      </c>
      <c r="CK756" s="223">
        <f>CA756</f>
        <v/>
      </c>
      <c r="CL756" s="237">
        <f>CC756</f>
        <v/>
      </c>
      <c r="CM756" s="394">
        <f>CD756</f>
        <v/>
      </c>
      <c r="CN756" s="1966"/>
      <c r="CO756" s="1963"/>
      <c r="CP756" s="7214">
        <f>IF(CF756=""," ",IF(ABS(CE756-CF756)&lt;=0.1,"Valid","Not valid"))</f>
        <v/>
      </c>
      <c r="CQ756" s="1674">
        <f> IF(CE756="","",IF(AND(CE756&lt;&gt;"",CF756=""),IF(CE756&gt;=0.8,"Medir+Sig Max","No"),IF(CF756&lt;&gt;"",IF(CF756&gt;=0.8,"Medir+Sig Max","No"),"")))</f>
        <v/>
      </c>
      <c r="CR756" s="6927">
        <f>IF(UPPER('SAR FCC-ISED'!CQ1)="X",IF(CF756=""," ",IF((ABS(CE756)&lt;5)*AND(ABS(CF756)&lt;5)*AND(ABS(CT756)&lt;5),"Solo si es max","Medir")),IF(CF756=""," ",IF((ABS(CE756)&lt;1)*AND(ABS(CF756)&lt;1)*AND(ABS(CT756)&lt;1),"Solo si es max","Medir")))</f>
        <v/>
      </c>
      <c r="CS756" s="1674"/>
      <c r="CT756" s="220">
        <f>IF(CO756="",IF(AND(CE756="",CF756=""),"",IF(CF756="",IF(DQ756&gt;1,ROUND(DQ756*CE756,3),CE756),IF(DQ756&gt;1,ROUND(DQ756*CF756,3),CF756))),IF(AND(CE756="",CF756=""),"",IF(CF756="",IF(DQ756&gt;1,ROUND(DQ756*CE756*(1/(CO756)),3),CE756*(1/(CO756))),IF(DQ756&gt;1,ROUND(DQ756*CF756*(1/(CO756)),3),CF756*(1/(CO756))))))</f>
        <v/>
      </c>
      <c r="CU756" s="224">
        <f>BY756</f>
        <v/>
      </c>
      <c r="CV756" s="237">
        <f>BZ756</f>
        <v/>
      </c>
      <c r="CW756" s="237">
        <f>CA756</f>
        <v/>
      </c>
      <c r="CX756" s="224">
        <f>CC756</f>
        <v/>
      </c>
      <c r="CY756" s="237">
        <f>CD756</f>
        <v/>
      </c>
      <c r="CZ756" s="7474">
        <f>IF(COUNTIF(Overview!K12:K14,TRUE)&gt;0,1.6,IF(COUNTIF(Overview!L12:L14,TRUE)&gt;0,8,0))</f>
        <v/>
      </c>
      <c r="DA756" s="1666"/>
      <c r="DB756" s="7483"/>
      <c r="DC756" s="844">
        <f>IF(CT756="","",IF(CT756&gt;CZ756,"Fail","Pass"))</f>
        <v/>
      </c>
      <c r="DD756" s="402"/>
      <c r="DE756" s="1565">
        <f>MyTimestamp(DC756)</f>
        <v/>
      </c>
      <c r="DF756" s="1531">
        <f>IF(COUNT(CE756:CH756)=1,15,IF(COUNT(CE756:CH756)=0,0,30))</f>
        <v/>
      </c>
      <c r="DG756" s="1532">
        <f>IF(DF756=0,0,2)</f>
        <v/>
      </c>
      <c r="DH756" s="1866"/>
      <c r="DI756" s="1866"/>
      <c r="DJ756" s="1863"/>
      <c r="DK756" s="1968"/>
      <c r="DL756" s="1574">
        <f>10^(CN756/20)*100-100</f>
        <v/>
      </c>
      <c r="DM756" s="976"/>
      <c r="DN756" s="1273"/>
      <c r="DO756" s="976">
        <f>IF(DM756="","",10^(DM756/10))</f>
        <v/>
      </c>
      <c r="DP756" s="976">
        <f>IF(ISNUMBER(DN756)=FALSE,"",10^(DN756/10))</f>
        <v/>
      </c>
      <c r="DQ756" s="1578">
        <f>IF(AND(ISNUMBER(DO756),ISNUMBER(DP756)),IF(DO756/DP756&gt;1,ROUND((DO756)/DP756,3),1),1)</f>
        <v/>
      </c>
      <c r="DR756" s="1541"/>
      <c r="DS756" s="1541"/>
      <c r="DT756" s="1541"/>
      <c r="DU756" s="1541"/>
      <c r="DV756" s="1541"/>
      <c r="DW756" s="1541"/>
      <c r="DX756" s="1541"/>
      <c r="DY756" s="1541"/>
      <c r="DZ756" s="1541"/>
      <c r="EA756" s="1541"/>
      <c r="EB756" s="1541"/>
      <c r="EC756" s="1541"/>
      <c r="ED756" s="1541"/>
      <c r="EE756" s="1541"/>
      <c r="EF756" s="1541"/>
      <c r="EG756" s="1541"/>
      <c r="EH756" s="1541"/>
      <c r="EI756" s="1541"/>
      <c r="EJ756" s="1541"/>
      <c r="EK756" s="1541"/>
      <c r="EL756" s="1541"/>
      <c r="EM756" s="1541"/>
      <c r="EN756" s="1541"/>
      <c r="EO756" s="1541"/>
      <c r="EP756" s="1541"/>
      <c r="EQ756" s="1541"/>
      <c r="ER756" s="1541"/>
      <c r="ES756" s="1541"/>
      <c r="ET756" s="1541"/>
      <c r="EU756" s="1541"/>
      <c r="EV756" s="1541"/>
    </row>
    <row r="757" ht="12.75" x14ac:dyDescent="0.2">
      <c r="A757" s="1541"/>
      <c r="B757" s="1541"/>
      <c r="C757"/>
      <c r="D757" s="1486"/>
      <c r="E757" s="1486"/>
      <c r="F757" s="672" t="inlineStr">
        <is>
          <t>5.5</t>
        </is>
      </c>
      <c r="G757" s="1497"/>
      <c r="H757" s="130">
        <f>BV757</f>
        <v/>
      </c>
      <c r="I757" s="130">
        <f>BW757</f>
        <v/>
      </c>
      <c r="J757" s="1299" t="inlineStr">
        <is>
          <t>WLAN</t>
        </is>
      </c>
      <c r="K757" s="1299" t="inlineStr">
        <is>
          <t>2.4 GHz</t>
        </is>
      </c>
      <c r="L757" s="115"/>
      <c r="M757" s="130"/>
      <c r="N757" s="119"/>
      <c r="O757" s="131"/>
      <c r="P757" s="6597"/>
      <c r="Q757" s="131"/>
      <c r="R757" s="131"/>
      <c r="S757" s="6593"/>
      <c r="T757" s="130">
        <v>7</v>
      </c>
      <c r="U757" s="6593">
        <v>2442</v>
      </c>
      <c r="V757" s="119"/>
      <c r="W757" s="1305"/>
      <c r="X757" s="119"/>
      <c r="Y757" s="119"/>
      <c r="Z757" s="119"/>
      <c r="AA757" s="115"/>
      <c r="AB757" s="115"/>
      <c r="AC757" s="1300">
        <f>IF(OR(BX757="Close to Ear",BX757="Close to Head"),"Head",IF(BX757="Extremity","Extremity","Body"))</f>
        <v/>
      </c>
      <c r="AD757" s="1301">
        <f>CA757</f>
        <v/>
      </c>
      <c r="AE757" s="1299">
        <f>CB757</f>
        <v/>
      </c>
      <c r="AF757" s="115"/>
      <c r="AG757" s="1302">
        <f>IF(OR(AZ757="",BA757=""),"N/A",IF(DC757="Pass","P","F"))</f>
        <v/>
      </c>
      <c r="AH757" s="129"/>
      <c r="AI757" s="129"/>
      <c r="AJ757" s="129"/>
      <c r="AK757" s="119"/>
      <c r="AL757" s="115"/>
      <c r="AM757" s="119"/>
      <c r="AN757" s="119"/>
      <c r="AO757" s="692"/>
      <c r="AP757" s="692"/>
      <c r="AQ757" s="692"/>
      <c r="AR757" s="692"/>
      <c r="AS757" s="692"/>
      <c r="AT757" s="1303">
        <f>IF(AC757="Extremity",IF(CG757="","",CG757),"")</f>
        <v/>
      </c>
      <c r="AU757" s="1303">
        <f>IF(AC757="Extremity",IF(CH757="","",CH757),"")</f>
        <v/>
      </c>
      <c r="AV757" s="1304">
        <f>IF(AC757="Extremity","",IF(CE757="","",CE757))</f>
        <v/>
      </c>
      <c r="AW757" s="1304">
        <f>IF(AD757="Extremity","",IF(CF757="","",CF757))</f>
        <v/>
      </c>
      <c r="AX757" s="1305">
        <f>DL757</f>
        <v/>
      </c>
      <c r="AY757" s="1305">
        <f>DQ757</f>
        <v/>
      </c>
      <c r="AZ757" s="3377">
        <f>IF(AC757="Extremity",IF(DA757="","",DA757),"")</f>
        <v/>
      </c>
      <c r="BA757" s="3378">
        <f>IF(AC757="Extremity","",IF(CT757="","",CT757))</f>
        <v/>
      </c>
      <c r="BB757" s="1305">
        <f>IF(AC757="Extremity",IF(DB757="","",DB757),"")</f>
        <v/>
      </c>
      <c r="BC757" s="1304">
        <f>IF(AC757="Extremity","",IF(CZ757="","",CZ757))</f>
        <v/>
      </c>
      <c r="BD757" s="1305">
        <f>DD757</f>
        <v/>
      </c>
      <c r="BE757" s="132">
        <f>DE757</f>
        <v/>
      </c>
      <c r="BF757" s="133">
        <f>DF757*60</f>
        <v/>
      </c>
      <c r="BG757" s="121">
        <f>BE757</f>
        <v/>
      </c>
      <c r="BH757" s="133">
        <f>DG757*60</f>
        <v/>
      </c>
      <c r="BI757" s="133">
        <f>DH757</f>
        <v/>
      </c>
      <c r="BJ757" s="117"/>
      <c r="BK757" s="812">
        <f>Overview!$E$7</f>
        <v/>
      </c>
      <c r="BL757" s="117"/>
      <c r="BM757" s="834">
        <f>DI757</f>
        <v/>
      </c>
      <c r="BN757" s="812">
        <f>Overview!$P$153</f>
        <v/>
      </c>
      <c r="BO757" s="117"/>
      <c r="BP757" s="117"/>
      <c r="BQ757" s="115"/>
      <c r="BR757" s="1478"/>
      <c r="BS757" s="1541"/>
      <c r="BT757" s="1864" t="inlineStr">
        <is>
          <t>WLAN</t>
        </is>
      </c>
      <c r="BU757" s="1864" t="inlineStr">
        <is>
          <t>2.4 GHz</t>
        </is>
      </c>
      <c r="BV757" s="916">
        <f>Overview!$H$28</f>
        <v/>
      </c>
      <c r="BW757" s="1864"/>
      <c r="BX757" s="1864" t="inlineStr">
        <is>
          <t>Close to ear</t>
        </is>
      </c>
      <c r="BY757" s="1198"/>
      <c r="BZ757" s="1198"/>
      <c r="CA757" s="1199" t="str">
        <f>CA756</f>
        <v>TBD</v>
      </c>
      <c r="CB757" s="1971">
        <v>0</v>
      </c>
      <c r="CC757" s="1198">
        <f>IF(COUNT('Conducted WiFi'!$AH$3:$AH$9)=0,7,INDEX('Conducted WiFi'!$T$3:$T$9,MATCH(MAX('Conducted WiFi'!$AH$3:$AH$9),'Conducted WiFi'!$AH$3:$AH$9,0)))</f>
        <v>7</v>
      </c>
      <c r="CD757" s="1191">
        <f>IF(COUNT('Conducted WiFi'!$AH$3:$AH$9)=0,2442,INDEX('Conducted WiFi'!$U$3:$U$9,MATCH(MAX('Conducted WiFi'!$AH$3:$AH$9),'Conducted WiFi'!$AH$3:$AH$9,0)))</f>
        <v>2442</v>
      </c>
      <c r="CE757" s="7237"/>
      <c r="CF757" s="7237"/>
      <c r="CG757" s="7245"/>
      <c r="CH757" s="7245"/>
      <c r="CI757" s="225">
        <f>BY757</f>
        <v/>
      </c>
      <c r="CJ757" s="237">
        <f>BZ757</f>
        <v/>
      </c>
      <c r="CK757" s="223">
        <f>CA757</f>
        <v/>
      </c>
      <c r="CL757" s="237">
        <f>CC757</f>
        <v/>
      </c>
      <c r="CM757" s="394">
        <f>CD757</f>
        <v/>
      </c>
      <c r="CN757" s="1966"/>
      <c r="CO757" s="1963"/>
      <c r="CP757" s="7214">
        <f>IF(CF757=""," ",IF(ABS(CE757-CF757)&lt;=0.1,"Valid","Not valid"))</f>
        <v/>
      </c>
      <c r="CQ757" s="1674">
        <f> IF(CE757="","",IF(AND(CE757&lt;&gt;"",CF757=""),IF(CE757&gt;=0.8,"Medir+Sig Max","No"),IF(CF757&lt;&gt;"",IF(CF757&gt;=0.8,"Medir+Sig Max","No"),"")))</f>
        <v/>
      </c>
      <c r="CR757" s="6927">
        <f>IF(UPPER('SAR FCC-ISED'!CQ1)="X",IF(CF757=""," ",IF((ABS(CE757)&lt;5)*AND(ABS(CF757)&lt;5)*AND(ABS(CT757)&lt;5),"Solo si es max","Medir")),IF(CF757=""," ",IF((ABS(CE757)&lt;1)*AND(ABS(CF757)&lt;1)*AND(ABS(CT757)&lt;1),"Solo si es max","Medir")))</f>
        <v/>
      </c>
      <c r="CS757" s="1674"/>
      <c r="CT757" s="220">
        <f>IF(CO757="",IF(AND(CE757="",CF757=""),"",IF(CF757="",IF(DQ757&gt;1,ROUND(DQ757*CE757,3),CE757),IF(DQ757&gt;1,ROUND(DQ757*CF757,3),CF757))),IF(AND(CE757="",CF757=""),"",IF(CF757="",IF(DQ757&gt;1,ROUND(DQ757*CE757*(1/(CO757)),3),CE757*(1/(CO757))),IF(DQ757&gt;1,ROUND(DQ757*CF757*(1/(CO757)),3),CF757*(1/(CO757))))))</f>
        <v/>
      </c>
      <c r="CU757" s="224">
        <f>BY757</f>
        <v/>
      </c>
      <c r="CV757" s="237">
        <f>BZ757</f>
        <v/>
      </c>
      <c r="CW757" s="237">
        <f>CA757</f>
        <v/>
      </c>
      <c r="CX757" s="224">
        <f>CC757</f>
        <v/>
      </c>
      <c r="CY757" s="237">
        <f>CD757</f>
        <v/>
      </c>
      <c r="CZ757" s="7474">
        <f>IF(COUNTIF(Overview!K12:K14,TRUE)&gt;0,1.6,IF(COUNTIF(Overview!L12:L14,TRUE)&gt;0,8,0))</f>
        <v/>
      </c>
      <c r="DA757" s="1666"/>
      <c r="DB757" s="7483"/>
      <c r="DC757" s="844">
        <f>IF(CT757="","",IF(CT757&gt;CZ757,"Fail","Pass"))</f>
        <v/>
      </c>
      <c r="DD757" s="402"/>
      <c r="DE757" s="1565">
        <f>MyTimestamp(DC757)</f>
        <v/>
      </c>
      <c r="DF757" s="1531">
        <f>IF(COUNT(CE757:CH757)=1,15,IF(COUNT(CE757:CH757)=0,0,30))</f>
        <v/>
      </c>
      <c r="DG757" s="1532">
        <f>IF(DF757=0,0,2)</f>
        <v/>
      </c>
      <c r="DH757" s="1866"/>
      <c r="DI757" s="1866"/>
      <c r="DJ757" s="1863"/>
      <c r="DK757" s="1968"/>
      <c r="DL757" s="1574">
        <f>10^(CN757/20)*100-100</f>
        <v/>
      </c>
      <c r="DM757" s="976"/>
      <c r="DN757" s="1273"/>
      <c r="DO757" s="976">
        <f>IF(DM757="","",10^(DM757/10))</f>
        <v/>
      </c>
      <c r="DP757" s="976">
        <f>IF(ISNUMBER(DN757)=FALSE,"",10^(DN757/10))</f>
        <v/>
      </c>
      <c r="DQ757" s="1578">
        <f>IF(AND(ISNUMBER(DO757),ISNUMBER(DP757)),IF(DO757/DP757&gt;1,ROUND((DO757)/DP757,3),1),1)</f>
        <v/>
      </c>
      <c r="DR757" s="1541"/>
      <c r="DS757" s="1541"/>
      <c r="DT757" s="1541"/>
      <c r="DU757" s="1541"/>
      <c r="DV757" s="1541"/>
      <c r="DW757" s="1541"/>
      <c r="DX757" s="1541"/>
      <c r="DY757" s="1541"/>
      <c r="DZ757" s="1541"/>
      <c r="EA757" s="1541"/>
      <c r="EB757" s="1541"/>
      <c r="EC757" s="1541"/>
      <c r="ED757" s="1541"/>
      <c r="EE757" s="1541"/>
      <c r="EF757" s="1541"/>
      <c r="EG757" s="1541"/>
      <c r="EH757" s="1541"/>
      <c r="EI757" s="1541"/>
      <c r="EJ757" s="1541"/>
      <c r="EK757" s="1541"/>
      <c r="EL757" s="1541"/>
      <c r="EM757" s="1541"/>
      <c r="EN757" s="1541"/>
      <c r="EO757" s="1541"/>
      <c r="EP757" s="1541"/>
      <c r="EQ757" s="1541"/>
      <c r="ER757" s="1541"/>
      <c r="ES757" s="1541"/>
      <c r="ET757" s="1541"/>
      <c r="EU757" s="1541"/>
      <c r="EV757" s="1541"/>
    </row>
    <row r="758" ht="12.75" x14ac:dyDescent="0.2">
      <c r="A758" s="1541"/>
      <c r="B758" s="1541"/>
      <c r="C758"/>
      <c r="D758" s="1486"/>
      <c r="E758" s="1486"/>
      <c r="F758" s="672" t="inlineStr">
        <is>
          <t>5.5</t>
        </is>
      </c>
      <c r="G758" s="1497"/>
      <c r="H758" s="130">
        <f>BV758</f>
        <v/>
      </c>
      <c r="I758" s="130">
        <f>BW758</f>
        <v/>
      </c>
      <c r="J758" s="1299" t="inlineStr">
        <is>
          <t>WLAN</t>
        </is>
      </c>
      <c r="K758" s="1299" t="inlineStr">
        <is>
          <t>2.4 GHz</t>
        </is>
      </c>
      <c r="L758" s="115"/>
      <c r="M758" s="130"/>
      <c r="N758" s="119"/>
      <c r="O758" s="131"/>
      <c r="P758" s="6597"/>
      <c r="Q758" s="131"/>
      <c r="R758" s="131"/>
      <c r="S758" s="6593"/>
      <c r="T758" s="130">
        <v>7</v>
      </c>
      <c r="U758" s="6593">
        <v>2442</v>
      </c>
      <c r="V758" s="119"/>
      <c r="W758" s="1305"/>
      <c r="X758" s="119"/>
      <c r="Y758" s="119"/>
      <c r="Z758" s="119"/>
      <c r="AA758" s="115"/>
      <c r="AB758" s="115"/>
      <c r="AC758" s="1300">
        <f>IF(OR(BX758="Close to Ear",BX758="Close to Head"),"Head",IF(BX758="Extremity","Extremity","Body"))</f>
        <v/>
      </c>
      <c r="AD758" s="1301">
        <f>CA758</f>
        <v/>
      </c>
      <c r="AE758" s="1299">
        <f>CB758</f>
        <v/>
      </c>
      <c r="AF758" s="115"/>
      <c r="AG758" s="1302">
        <f>IF(OR(AZ758="",BA758=""),"N/A",IF(DC758="Pass","P","F"))</f>
        <v/>
      </c>
      <c r="AH758" s="129"/>
      <c r="AI758" s="129"/>
      <c r="AJ758" s="129"/>
      <c r="AK758" s="119"/>
      <c r="AL758" s="115"/>
      <c r="AM758" s="119"/>
      <c r="AN758" s="119"/>
      <c r="AO758" s="692"/>
      <c r="AP758" s="692"/>
      <c r="AQ758" s="692"/>
      <c r="AR758" s="692"/>
      <c r="AS758" s="692"/>
      <c r="AT758" s="1303">
        <f>IF(AC758="Extremity",IF(CG758="","",CG758),"")</f>
        <v/>
      </c>
      <c r="AU758" s="1303">
        <f>IF(AC758="Extremity",IF(CH758="","",CH758),"")</f>
        <v/>
      </c>
      <c r="AV758" s="1304">
        <f>IF(AC758="Extremity","",IF(CE758="","",CE758))</f>
        <v/>
      </c>
      <c r="AW758" s="1304">
        <f>IF(AD758="Extremity","",IF(CF758="","",CF758))</f>
        <v/>
      </c>
      <c r="AX758" s="1305">
        <f>DL758</f>
        <v/>
      </c>
      <c r="AY758" s="1305">
        <f>DQ758</f>
        <v/>
      </c>
      <c r="AZ758" s="3377">
        <f>IF(AC758="Extremity",IF(DA758="","",DA758),"")</f>
        <v/>
      </c>
      <c r="BA758" s="3378">
        <f>IF(AC758="Extremity","",IF(CT758="","",CT758))</f>
        <v/>
      </c>
      <c r="BB758" s="1305">
        <f>IF(AC758="Extremity",IF(DB758="","",DB758),"")</f>
        <v/>
      </c>
      <c r="BC758" s="1304">
        <f>IF(AC758="Extremity","",IF(CZ758="","",CZ758))</f>
        <v/>
      </c>
      <c r="BD758" s="1305">
        <f>DD758</f>
        <v/>
      </c>
      <c r="BE758" s="132">
        <f>DE758</f>
        <v/>
      </c>
      <c r="BF758" s="133">
        <f>DF758*60</f>
        <v/>
      </c>
      <c r="BG758" s="121">
        <f>BE758</f>
        <v/>
      </c>
      <c r="BH758" s="133">
        <f>DG758*60</f>
        <v/>
      </c>
      <c r="BI758" s="133">
        <f>DH758</f>
        <v/>
      </c>
      <c r="BJ758" s="117"/>
      <c r="BK758" s="812">
        <f>Overview!$E$7</f>
        <v/>
      </c>
      <c r="BL758" s="117"/>
      <c r="BM758" s="834">
        <f>DI758</f>
        <v/>
      </c>
      <c r="BN758" s="812">
        <f>Overview!$P$153</f>
        <v/>
      </c>
      <c r="BO758" s="117"/>
      <c r="BP758" s="117"/>
      <c r="BQ758" s="115"/>
      <c r="BR758" s="1478"/>
      <c r="BS758" s="1541"/>
      <c r="BT758" s="1864" t="inlineStr">
        <is>
          <t>WLAN</t>
        </is>
      </c>
      <c r="BU758" s="1864" t="inlineStr">
        <is>
          <t>2.4 GHz</t>
        </is>
      </c>
      <c r="BV758" s="916">
        <f>Overview!$H$28</f>
        <v/>
      </c>
      <c r="BW758" s="1864"/>
      <c r="BX758" s="1864" t="inlineStr">
        <is>
          <t>Close to ear</t>
        </is>
      </c>
      <c r="BY758" s="1198"/>
      <c r="BZ758" s="1198"/>
      <c r="CA758" s="1199" t="str">
        <f>CA757</f>
        <v>TBD</v>
      </c>
      <c r="CB758" s="1971">
        <v>0</v>
      </c>
      <c r="CC758" s="1198">
        <f>IF(COUNT('Conducted WiFi'!$AH$3:$AH$9)=0,7,INDEX('Conducted WiFi'!$T$3:$T$9,MATCH(MAX('Conducted WiFi'!$AH$3:$AH$9),'Conducted WiFi'!$AH$3:$AH$9,0)))</f>
        <v>7</v>
      </c>
      <c r="CD758" s="1191">
        <f>IF(COUNT('Conducted WiFi'!$AH$3:$AH$9)=0,2442,INDEX('Conducted WiFi'!$U$3:$U$9,MATCH(MAX('Conducted WiFi'!$AH$3:$AH$9),'Conducted WiFi'!$AH$3:$AH$9,0)))</f>
        <v>2442</v>
      </c>
      <c r="CE758" s="7237"/>
      <c r="CF758" s="7237"/>
      <c r="CG758" s="7245"/>
      <c r="CH758" s="7245"/>
      <c r="CI758" s="225">
        <f>BY758</f>
        <v/>
      </c>
      <c r="CJ758" s="237">
        <f>BZ758</f>
        <v/>
      </c>
      <c r="CK758" s="223">
        <f>CA758</f>
        <v/>
      </c>
      <c r="CL758" s="237">
        <f>CC758</f>
        <v/>
      </c>
      <c r="CM758" s="394">
        <f>CD758</f>
        <v/>
      </c>
      <c r="CN758" s="1966"/>
      <c r="CO758" s="1963"/>
      <c r="CP758" s="7214">
        <f>IF(CF758=""," ",IF(ABS(CE758-CF758)&lt;=0.1,"Valid","Not valid"))</f>
        <v/>
      </c>
      <c r="CQ758" s="1674">
        <f> IF(CE758="","",IF(AND(CE758&lt;&gt;"",CF758=""),IF(CE758&gt;=0.8,"Medir+Sig Max","No"),IF(CF758&lt;&gt;"",IF(CF758&gt;=0.8,"Medir+Sig Max","No"),"")))</f>
        <v/>
      </c>
      <c r="CR758" s="6927">
        <f>IF(UPPER('SAR FCC-ISED'!CQ1)="X",IF(CF758=""," ",IF((ABS(CE758)&lt;5)*AND(ABS(CF758)&lt;5)*AND(ABS(CT758)&lt;5),"Solo si es max","Medir")),IF(CF758=""," ",IF((ABS(CE758)&lt;1)*AND(ABS(CF758)&lt;1)*AND(ABS(CT758)&lt;1),"Solo si es max","Medir")))</f>
        <v/>
      </c>
      <c r="CS758" s="1674"/>
      <c r="CT758" s="220">
        <f>IF(CO758="",IF(AND(CE758="",CF758=""),"",IF(CF758="",IF(DQ758&gt;1,ROUND(DQ758*CE758,3),CE758),IF(DQ758&gt;1,ROUND(DQ758*CF758,3),CF758))),IF(AND(CE758="",CF758=""),"",IF(CF758="",IF(DQ758&gt;1,ROUND(DQ758*CE758*(1/(CO758)),3),CE758*(1/(CO758))),IF(DQ758&gt;1,ROUND(DQ758*CF758*(1/(CO758)),3),CF758*(1/(CO758))))))</f>
        <v/>
      </c>
      <c r="CU758" s="224">
        <f>BY758</f>
        <v/>
      </c>
      <c r="CV758" s="237">
        <f>BZ758</f>
        <v/>
      </c>
      <c r="CW758" s="237">
        <f>CA758</f>
        <v/>
      </c>
      <c r="CX758" s="224">
        <f>CC758</f>
        <v/>
      </c>
      <c r="CY758" s="237">
        <f>CD758</f>
        <v/>
      </c>
      <c r="CZ758" s="7474">
        <f>IF(COUNTIF(Overview!K12:K14,TRUE)&gt;0,1.6,IF(COUNTIF(Overview!L12:L14,TRUE)&gt;0,8,0))</f>
        <v/>
      </c>
      <c r="DA758" s="1666"/>
      <c r="DB758" s="7483"/>
      <c r="DC758" s="844">
        <f>IF(CT758="","",IF(CT758&gt;CZ758,"Fail","Pass"))</f>
        <v/>
      </c>
      <c r="DD758" s="402"/>
      <c r="DE758" s="1565">
        <f>MyTimestamp(DC758)</f>
        <v/>
      </c>
      <c r="DF758" s="1531">
        <f>IF(COUNT(CE758:CH758)=1,15,IF(COUNT(CE758:CH758)=0,0,30))</f>
        <v/>
      </c>
      <c r="DG758" s="1532">
        <f>IF(DF758=0,0,2)</f>
        <v/>
      </c>
      <c r="DH758" s="1866"/>
      <c r="DI758" s="1866"/>
      <c r="DJ758" s="1863"/>
      <c r="DK758" s="1968"/>
      <c r="DL758" s="1574">
        <f>10^(CN758/20)*100-100</f>
        <v/>
      </c>
      <c r="DM758" s="976"/>
      <c r="DN758" s="1273"/>
      <c r="DO758" s="976">
        <f>IF(DM758="","",10^(DM758/10))</f>
        <v/>
      </c>
      <c r="DP758" s="976">
        <f>IF(ISNUMBER(DN758)=FALSE,"",10^(DN758/10))</f>
        <v/>
      </c>
      <c r="DQ758" s="1578">
        <f>IF(AND(ISNUMBER(DO758),ISNUMBER(DP758)),IF(DO758/DP758&gt;1,ROUND((DO758)/DP758,3),1),1)</f>
        <v/>
      </c>
      <c r="DR758" s="1541"/>
      <c r="DS758" s="1541"/>
      <c r="DT758" s="1541"/>
      <c r="DU758" s="1541"/>
      <c r="DV758" s="1541"/>
      <c r="DW758" s="1541"/>
      <c r="DX758" s="1541"/>
      <c r="DY758" s="1541"/>
      <c r="DZ758" s="1541"/>
      <c r="EA758" s="1541"/>
      <c r="EB758" s="1541"/>
      <c r="EC758" s="1541"/>
      <c r="ED758" s="1541"/>
      <c r="EE758" s="1541"/>
      <c r="EF758" s="1541"/>
      <c r="EG758" s="1541"/>
      <c r="EH758" s="1541"/>
      <c r="EI758" s="1541"/>
      <c r="EJ758" s="1541"/>
      <c r="EK758" s="1541"/>
      <c r="EL758" s="1541"/>
      <c r="EM758" s="1541"/>
      <c r="EN758" s="1541"/>
      <c r="EO758" s="1541"/>
      <c r="EP758" s="1541"/>
      <c r="EQ758" s="1541"/>
      <c r="ER758" s="1541"/>
      <c r="ES758" s="1541"/>
      <c r="ET758" s="1541"/>
      <c r="EU758" s="1541"/>
      <c r="EV758" s="1541"/>
    </row>
    <row r="759" ht="12.75" x14ac:dyDescent="0.2">
      <c r="A759" s="1541"/>
      <c r="B759" s="1541"/>
      <c r="C759"/>
      <c r="D759" s="1486"/>
      <c r="E759" s="1486"/>
      <c r="F759" s="672" t="inlineStr">
        <is>
          <t>5.5</t>
        </is>
      </c>
      <c r="G759" s="1497"/>
      <c r="H759" s="130">
        <f>BV759</f>
        <v/>
      </c>
      <c r="I759" s="130">
        <f>BW759</f>
        <v/>
      </c>
      <c r="J759" s="1299" t="inlineStr">
        <is>
          <t>WLAN</t>
        </is>
      </c>
      <c r="K759" s="1299" t="inlineStr">
        <is>
          <t>2.4 GHz</t>
        </is>
      </c>
      <c r="L759" s="115"/>
      <c r="M759" s="130"/>
      <c r="N759" s="119"/>
      <c r="O759" s="131"/>
      <c r="P759" s="6597"/>
      <c r="Q759" s="131"/>
      <c r="R759" s="131"/>
      <c r="S759" s="6593"/>
      <c r="T759" s="130">
        <v>7</v>
      </c>
      <c r="U759" s="6593">
        <v>2442</v>
      </c>
      <c r="V759" s="119"/>
      <c r="W759" s="1305"/>
      <c r="X759" s="119"/>
      <c r="Y759" s="119"/>
      <c r="Z759" s="119"/>
      <c r="AA759" s="115"/>
      <c r="AB759" s="115"/>
      <c r="AC759" s="1300">
        <f>IF(OR(BX759="Close to Ear",BX759="Close to Head"),"Head",IF(BX759="Extremity","Extremity","Body"))</f>
        <v/>
      </c>
      <c r="AD759" s="1301">
        <f>CA759</f>
        <v/>
      </c>
      <c r="AE759" s="1299">
        <f>CB759</f>
        <v/>
      </c>
      <c r="AF759" s="115"/>
      <c r="AG759" s="1302">
        <f>IF(OR(AZ759="",BA759=""),"N/A",IF(DC759="Pass","P","F"))</f>
        <v/>
      </c>
      <c r="AH759" s="129"/>
      <c r="AI759" s="129"/>
      <c r="AJ759" s="129"/>
      <c r="AK759" s="119"/>
      <c r="AL759" s="115"/>
      <c r="AM759" s="119"/>
      <c r="AN759" s="119"/>
      <c r="AO759" s="692"/>
      <c r="AP759" s="692"/>
      <c r="AQ759" s="692"/>
      <c r="AR759" s="692"/>
      <c r="AS759" s="692"/>
      <c r="AT759" s="1303">
        <f>IF(AC759="Extremity",IF(CG759="","",CG759),"")</f>
        <v/>
      </c>
      <c r="AU759" s="1303">
        <f>IF(AC759="Extremity",IF(CH759="","",CH759),"")</f>
        <v/>
      </c>
      <c r="AV759" s="1304">
        <f>IF(AC759="Extremity","",IF(CE759="","",CE759))</f>
        <v/>
      </c>
      <c r="AW759" s="1304">
        <f>IF(AD759="Extremity","",IF(CF759="","",CF759))</f>
        <v/>
      </c>
      <c r="AX759" s="1305">
        <f>DL759</f>
        <v/>
      </c>
      <c r="AY759" s="1305">
        <f>DQ759</f>
        <v/>
      </c>
      <c r="AZ759" s="3377">
        <f>IF(AC759="Extremity",IF(DA759="","",DA759),"")</f>
        <v/>
      </c>
      <c r="BA759" s="3378">
        <f>IF(AC759="Extremity","",IF(CT759="","",CT759))</f>
        <v/>
      </c>
      <c r="BB759" s="1305">
        <f>IF(AC759="Extremity",IF(DB759="","",DB759),"")</f>
        <v/>
      </c>
      <c r="BC759" s="1304">
        <f>IF(AC759="Extremity","",IF(CZ759="","",CZ759))</f>
        <v/>
      </c>
      <c r="BD759" s="1305">
        <f>DD759</f>
        <v/>
      </c>
      <c r="BE759" s="132">
        <f>DE759</f>
        <v/>
      </c>
      <c r="BF759" s="133">
        <f>DF759*60</f>
        <v/>
      </c>
      <c r="BG759" s="121">
        <f>BE759</f>
        <v/>
      </c>
      <c r="BH759" s="133">
        <f>DG759*60</f>
        <v/>
      </c>
      <c r="BI759" s="133">
        <f>DH759</f>
        <v/>
      </c>
      <c r="BJ759" s="117"/>
      <c r="BK759" s="812">
        <f>Overview!$E$7</f>
        <v/>
      </c>
      <c r="BL759" s="117"/>
      <c r="BM759" s="834">
        <f>DI759</f>
        <v/>
      </c>
      <c r="BN759" s="812">
        <f>Overview!$P$153</f>
        <v/>
      </c>
      <c r="BO759" s="117"/>
      <c r="BP759" s="117"/>
      <c r="BQ759" s="115"/>
      <c r="BR759" s="1478"/>
      <c r="BS759" s="1541"/>
      <c r="BT759" s="1864" t="inlineStr">
        <is>
          <t>WLAN</t>
        </is>
      </c>
      <c r="BU759" s="1864" t="inlineStr">
        <is>
          <t>2.4 GHz</t>
        </is>
      </c>
      <c r="BV759" s="916">
        <f>Overview!$H$28</f>
        <v/>
      </c>
      <c r="BW759" s="1864"/>
      <c r="BX759" s="1864" t="inlineStr">
        <is>
          <t>Close to ear</t>
        </is>
      </c>
      <c r="BY759" s="1198"/>
      <c r="BZ759" s="1198"/>
      <c r="CA759" s="1199" t="str">
        <f>CA758</f>
        <v>TBD</v>
      </c>
      <c r="CB759" s="1971">
        <v>0</v>
      </c>
      <c r="CC759" s="1198">
        <f>IF(COUNT('Conducted WiFi'!$AH$3:$AH$9)=0,7,INDEX('Conducted WiFi'!$T$3:$T$9,MATCH(MAX('Conducted WiFi'!$AH$3:$AH$9),'Conducted WiFi'!$AH$3:$AH$9,0)))</f>
        <v>7</v>
      </c>
      <c r="CD759" s="1191">
        <f>IF(COUNT('Conducted WiFi'!$AH$3:$AH$9)=0,2442,INDEX('Conducted WiFi'!$U$3:$U$9,MATCH(MAX('Conducted WiFi'!$AH$3:$AH$9),'Conducted WiFi'!$AH$3:$AH$9,0)))</f>
        <v>2442</v>
      </c>
      <c r="CE759" s="7237"/>
      <c r="CF759" s="7237"/>
      <c r="CG759" s="7245"/>
      <c r="CH759" s="7245"/>
      <c r="CI759" s="225">
        <f>BY759</f>
        <v/>
      </c>
      <c r="CJ759" s="237">
        <f>BZ759</f>
        <v/>
      </c>
      <c r="CK759" s="223">
        <f>CA759</f>
        <v/>
      </c>
      <c r="CL759" s="237">
        <f>CC759</f>
        <v/>
      </c>
      <c r="CM759" s="394">
        <f>CD759</f>
        <v/>
      </c>
      <c r="CN759" s="1966"/>
      <c r="CO759" s="1963"/>
      <c r="CP759" s="7214">
        <f>IF(CF759=""," ",IF(ABS(CE759-CF759)&lt;=0.1,"Valid","Not valid"))</f>
        <v/>
      </c>
      <c r="CQ759" s="1674">
        <f> IF(CE759="","",IF(AND(CE759&lt;&gt;"",CF759=""),IF(CE759&gt;=0.8,"Medir+Sig Max","No"),IF(CF759&lt;&gt;"",IF(CF759&gt;=0.8,"Medir+Sig Max","No"),"")))</f>
        <v/>
      </c>
      <c r="CR759" s="6927">
        <f>IF(UPPER('SAR FCC-ISED'!CQ1)="X",IF(CF759=""," ",IF((ABS(CE759)&lt;5)*AND(ABS(CF759)&lt;5)*AND(ABS(CT759)&lt;5),"Solo si es max","Medir")),IF(CF759=""," ",IF((ABS(CE759)&lt;1)*AND(ABS(CF759)&lt;1)*AND(ABS(CT759)&lt;1),"Solo si es max","Medir")))</f>
        <v/>
      </c>
      <c r="CS759" s="1674"/>
      <c r="CT759" s="220">
        <f>IF(CO759="",IF(AND(CE759="",CF759=""),"",IF(CF759="",IF(DQ759&gt;1,ROUND(DQ759*CE759,3),CE759),IF(DQ759&gt;1,ROUND(DQ759*CF759,3),CF759))),IF(AND(CE759="",CF759=""),"",IF(CF759="",IF(DQ759&gt;1,ROUND(DQ759*CE759*(1/(CO759)),3),CE759*(1/(CO759))),IF(DQ759&gt;1,ROUND(DQ759*CF759*(1/(CO759)),3),CF759*(1/(CO759))))))</f>
        <v/>
      </c>
      <c r="CU759" s="224">
        <f>BY759</f>
        <v/>
      </c>
      <c r="CV759" s="237">
        <f>BZ759</f>
        <v/>
      </c>
      <c r="CW759" s="237">
        <f>CA759</f>
        <v/>
      </c>
      <c r="CX759" s="224">
        <f>CC759</f>
        <v/>
      </c>
      <c r="CY759" s="237">
        <f>CD759</f>
        <v/>
      </c>
      <c r="CZ759" s="7474">
        <f>IF(COUNTIF(Overview!K12:K14,TRUE)&gt;0,1.6,IF(COUNTIF(Overview!L12:L14,TRUE)&gt;0,8,0))</f>
        <v/>
      </c>
      <c r="DA759" s="1666"/>
      <c r="DB759" s="7483"/>
      <c r="DC759" s="844">
        <f>IF(CT759="","",IF(CT759&gt;CZ759,"Fail","Pass"))</f>
        <v/>
      </c>
      <c r="DD759" s="402"/>
      <c r="DE759" s="1565">
        <f>MyTimestamp(DC759)</f>
        <v/>
      </c>
      <c r="DF759" s="1531">
        <f>IF(COUNT(CE759:CH759)=1,15,IF(COUNT(CE759:CH759)=0,0,30))</f>
        <v/>
      </c>
      <c r="DG759" s="1532">
        <f>IF(DF759=0,0,2)</f>
        <v/>
      </c>
      <c r="DH759" s="1866"/>
      <c r="DI759" s="1866"/>
      <c r="DJ759" s="1863"/>
      <c r="DK759" s="1968"/>
      <c r="DL759" s="1574">
        <f>10^(CN759/20)*100-100</f>
        <v/>
      </c>
      <c r="DM759" s="976"/>
      <c r="DN759" s="1273"/>
      <c r="DO759" s="976">
        <f>IF(DM759="","",10^(DM759/10))</f>
        <v/>
      </c>
      <c r="DP759" s="976">
        <f>IF(ISNUMBER(DN759)=FALSE,"",10^(DN759/10))</f>
        <v/>
      </c>
      <c r="DQ759" s="1578">
        <f>IF(AND(ISNUMBER(DO759),ISNUMBER(DP759)),IF(DO759/DP759&gt;1,ROUND((DO759)/DP759,3),1),1)</f>
        <v/>
      </c>
      <c r="DR759" s="1541"/>
      <c r="DS759" s="1541"/>
      <c r="DT759" s="1541"/>
      <c r="DU759" s="1541"/>
      <c r="DV759" s="1541"/>
      <c r="DW759" s="1541"/>
      <c r="DX759" s="1541"/>
      <c r="DY759" s="1541"/>
      <c r="DZ759" s="1541"/>
      <c r="EA759" s="1541"/>
      <c r="EB759" s="1541"/>
      <c r="EC759" s="1541"/>
      <c r="ED759" s="1541"/>
      <c r="EE759" s="1541"/>
      <c r="EF759" s="1541"/>
      <c r="EG759" s="1541"/>
      <c r="EH759" s="1541"/>
      <c r="EI759" s="1541"/>
      <c r="EJ759" s="1541"/>
      <c r="EK759" s="1541"/>
      <c r="EL759" s="1541"/>
      <c r="EM759" s="1541"/>
      <c r="EN759" s="1541"/>
      <c r="EO759" s="1541"/>
      <c r="EP759" s="1541"/>
      <c r="EQ759" s="1541"/>
      <c r="ER759" s="1541"/>
      <c r="ES759" s="1541"/>
      <c r="ET759" s="1541"/>
      <c r="EU759" s="1541"/>
      <c r="EV759" s="1541"/>
    </row>
    <row r="760" ht="12.75" x14ac:dyDescent="0.2">
      <c r="A760" s="1541"/>
      <c r="B760" s="1541"/>
      <c r="C760"/>
      <c r="D760" s="1486"/>
      <c r="E760" s="1486"/>
      <c r="F760" s="672" t="inlineStr">
        <is>
          <t>5.5</t>
        </is>
      </c>
      <c r="G760" s="1497"/>
      <c r="H760" s="130">
        <f>BV760</f>
        <v/>
      </c>
      <c r="I760" s="130">
        <f>BW760</f>
        <v/>
      </c>
      <c r="J760" s="1299" t="inlineStr">
        <is>
          <t>WLAN</t>
        </is>
      </c>
      <c r="K760" s="1299" t="inlineStr">
        <is>
          <t>2.4 GHz</t>
        </is>
      </c>
      <c r="L760" s="115"/>
      <c r="M760" s="130"/>
      <c r="N760" s="119"/>
      <c r="O760" s="131"/>
      <c r="P760" s="6597"/>
      <c r="Q760" s="131"/>
      <c r="R760" s="131"/>
      <c r="S760" s="6593"/>
      <c r="T760" s="130">
        <v>7</v>
      </c>
      <c r="U760" s="6593">
        <v>2442</v>
      </c>
      <c r="V760" s="119"/>
      <c r="W760" s="1305"/>
      <c r="X760" s="119"/>
      <c r="Y760" s="119"/>
      <c r="Z760" s="119"/>
      <c r="AA760" s="115"/>
      <c r="AB760" s="115"/>
      <c r="AC760" s="1300">
        <f>IF(OR(BX760="Close to Ear",BX760="Close to Head"),"Head",IF(BX760="Extremity","Extremity","Body"))</f>
        <v/>
      </c>
      <c r="AD760" s="1301">
        <f>CA760</f>
        <v/>
      </c>
      <c r="AE760" s="1299">
        <f>CB760</f>
        <v/>
      </c>
      <c r="AF760" s="115"/>
      <c r="AG760" s="1302">
        <f>IF(OR(AZ760="",BA760=""),"N/A",IF(DC760="Pass","P","F"))</f>
        <v/>
      </c>
      <c r="AH760" s="129"/>
      <c r="AI760" s="129"/>
      <c r="AJ760" s="129"/>
      <c r="AK760" s="119"/>
      <c r="AL760" s="115"/>
      <c r="AM760" s="119"/>
      <c r="AN760" s="119"/>
      <c r="AO760" s="692"/>
      <c r="AP760" s="692"/>
      <c r="AQ760" s="692"/>
      <c r="AR760" s="692"/>
      <c r="AS760" s="692"/>
      <c r="AT760" s="1303">
        <f>IF(AC760="Extremity",IF(CG760="","",CG760),"")</f>
        <v/>
      </c>
      <c r="AU760" s="1303">
        <f>IF(AC760="Extremity",IF(CH760="","",CH760),"")</f>
        <v/>
      </c>
      <c r="AV760" s="1304">
        <f>IF(AC760="Extremity","",IF(CE760="","",CE760))</f>
        <v/>
      </c>
      <c r="AW760" s="1304">
        <f>IF(AD760="Extremity","",IF(CF760="","",CF760))</f>
        <v/>
      </c>
      <c r="AX760" s="1305">
        <f>DL760</f>
        <v/>
      </c>
      <c r="AY760" s="1305">
        <f>DQ760</f>
        <v/>
      </c>
      <c r="AZ760" s="3377">
        <f>IF(AC760="Extremity",IF(DA760="","",DA760),"")</f>
        <v/>
      </c>
      <c r="BA760" s="3378">
        <f>IF(AC760="Extremity","",IF(CT760="","",CT760))</f>
        <v/>
      </c>
      <c r="BB760" s="1305">
        <f>IF(AC760="Extremity",IF(DB760="","",DB760),"")</f>
        <v/>
      </c>
      <c r="BC760" s="1304">
        <f>IF(AC760="Extremity","",IF(CZ760="","",CZ760))</f>
        <v/>
      </c>
      <c r="BD760" s="1305">
        <f>DD760</f>
        <v/>
      </c>
      <c r="BE760" s="132">
        <f>DE760</f>
        <v/>
      </c>
      <c r="BF760" s="133">
        <f>DF760*60</f>
        <v/>
      </c>
      <c r="BG760" s="121">
        <f>BE760</f>
        <v/>
      </c>
      <c r="BH760" s="133">
        <f>DG760*60</f>
        <v/>
      </c>
      <c r="BI760" s="133">
        <f>DH760</f>
        <v/>
      </c>
      <c r="BJ760" s="117"/>
      <c r="BK760" s="812">
        <f>Overview!$E$7</f>
        <v/>
      </c>
      <c r="BL760" s="117"/>
      <c r="BM760" s="834">
        <f>DI760</f>
        <v/>
      </c>
      <c r="BN760" s="812">
        <f>Overview!$P$153</f>
        <v/>
      </c>
      <c r="BO760" s="117"/>
      <c r="BP760" s="117"/>
      <c r="BQ760" s="115"/>
      <c r="BR760" s="1478"/>
      <c r="BS760" s="1541"/>
      <c r="BT760" s="1864" t="inlineStr">
        <is>
          <t>WLAN</t>
        </is>
      </c>
      <c r="BU760" s="1864" t="inlineStr">
        <is>
          <t>2.4 GHz</t>
        </is>
      </c>
      <c r="BV760" s="916">
        <f>Overview!$H$28</f>
        <v/>
      </c>
      <c r="BW760" s="1864"/>
      <c r="BX760" s="1864" t="inlineStr">
        <is>
          <t>Close to ear</t>
        </is>
      </c>
      <c r="BY760" s="1198"/>
      <c r="BZ760" s="1198"/>
      <c r="CA760" s="1199" t="str">
        <f>CA759</f>
        <v>TBD</v>
      </c>
      <c r="CB760" s="1971">
        <v>0</v>
      </c>
      <c r="CC760" s="1198">
        <f>IF(COUNT('Conducted WiFi'!$AH$3:$AH$9)=0,7,INDEX('Conducted WiFi'!$T$3:$T$9,MATCH(MAX('Conducted WiFi'!$AH$3:$AH$9),'Conducted WiFi'!$AH$3:$AH$9,0)))</f>
        <v>7</v>
      </c>
      <c r="CD760" s="1191">
        <f>IF(COUNT('Conducted WiFi'!$AH$3:$AH$9)=0,2442,INDEX('Conducted WiFi'!$U$3:$U$9,MATCH(MAX('Conducted WiFi'!$AH$3:$AH$9),'Conducted WiFi'!$AH$3:$AH$9,0)))</f>
        <v>2442</v>
      </c>
      <c r="CE760" s="7237"/>
      <c r="CF760" s="7237"/>
      <c r="CG760" s="7245"/>
      <c r="CH760" s="7245"/>
      <c r="CI760" s="225">
        <f>BY760</f>
        <v/>
      </c>
      <c r="CJ760" s="237">
        <f>BZ760</f>
        <v/>
      </c>
      <c r="CK760" s="223">
        <f>CA760</f>
        <v/>
      </c>
      <c r="CL760" s="237">
        <f>CC760</f>
        <v/>
      </c>
      <c r="CM760" s="394">
        <f>CD760</f>
        <v/>
      </c>
      <c r="CN760" s="1966"/>
      <c r="CO760" s="1963"/>
      <c r="CP760" s="7214">
        <f>IF(CF760=""," ",IF(ABS(CE760-CF760)&lt;=0.1,"Valid","Not valid"))</f>
        <v/>
      </c>
      <c r="CQ760" s="1674">
        <f> IF(CE760="","",IF(AND(CE760&lt;&gt;"",CF760=""),IF(CE760&gt;=0.8,"Medir+Sig Max","No"),IF(CF760&lt;&gt;"",IF(CF760&gt;=0.8,"Medir+Sig Max","No"),"")))</f>
        <v/>
      </c>
      <c r="CR760" s="6927">
        <f>IF(UPPER('SAR FCC-ISED'!CQ1)="X",IF(CF760=""," ",IF((ABS(CE760)&lt;5)*AND(ABS(CF760)&lt;5)*AND(ABS(CT760)&lt;5),"Solo si es max","Medir")),IF(CF760=""," ",IF((ABS(CE760)&lt;1)*AND(ABS(CF760)&lt;1)*AND(ABS(CT760)&lt;1),"Solo si es max","Medir")))</f>
        <v/>
      </c>
      <c r="CS760" s="1674"/>
      <c r="CT760" s="220">
        <f>IF(CO760="",IF(AND(CE760="",CF760=""),"",IF(CF760="",IF(DQ760&gt;1,ROUND(DQ760*CE760,3),CE760),IF(DQ760&gt;1,ROUND(DQ760*CF760,3),CF760))),IF(AND(CE760="",CF760=""),"",IF(CF760="",IF(DQ760&gt;1,ROUND(DQ760*CE760*(1/(CO760)),3),CE760*(1/(CO760))),IF(DQ760&gt;1,ROUND(DQ760*CF760*(1/(CO760)),3),CF760*(1/(CO760))))))</f>
        <v/>
      </c>
      <c r="CU760" s="224">
        <f>BY760</f>
        <v/>
      </c>
      <c r="CV760" s="237">
        <f>BZ760</f>
        <v/>
      </c>
      <c r="CW760" s="237">
        <f>CA760</f>
        <v/>
      </c>
      <c r="CX760" s="224">
        <f>CC760</f>
        <v/>
      </c>
      <c r="CY760" s="237">
        <f>CD760</f>
        <v/>
      </c>
      <c r="CZ760" s="7474">
        <f>IF(COUNTIF(Overview!K12:K14,TRUE)&gt;0,1.6,IF(COUNTIF(Overview!L12:L14,TRUE)&gt;0,8,0))</f>
        <v/>
      </c>
      <c r="DA760" s="1666"/>
      <c r="DB760" s="7483"/>
      <c r="DC760" s="844">
        <f>IF(CT760="","",IF(CT760&gt;CZ760,"Fail","Pass"))</f>
        <v/>
      </c>
      <c r="DD760" s="402"/>
      <c r="DE760" s="1565">
        <f>MyTimestamp(DC760)</f>
        <v/>
      </c>
      <c r="DF760" s="1531">
        <f>IF(COUNT(CE760:CH760)=1,15,IF(COUNT(CE760:CH760)=0,0,30))</f>
        <v/>
      </c>
      <c r="DG760" s="1532">
        <f>IF(DF760=0,0,2)</f>
        <v/>
      </c>
      <c r="DH760" s="1866"/>
      <c r="DI760" s="1866"/>
      <c r="DJ760" s="1863"/>
      <c r="DK760" s="1968"/>
      <c r="DL760" s="1574">
        <f>10^(CN760/20)*100-100</f>
        <v/>
      </c>
      <c r="DM760" s="976"/>
      <c r="DN760" s="1273"/>
      <c r="DO760" s="976">
        <f>IF(DM760="","",10^(DM760/10))</f>
        <v/>
      </c>
      <c r="DP760" s="976">
        <f>IF(ISNUMBER(DN760)=FALSE,"",10^(DN760/10))</f>
        <v/>
      </c>
      <c r="DQ760" s="1578">
        <f>IF(AND(ISNUMBER(DO760),ISNUMBER(DP760)),IF(DO760/DP760&gt;1,ROUND((DO760)/DP760,3),1),1)</f>
        <v/>
      </c>
      <c r="DR760" s="1541"/>
      <c r="DS760" s="1541"/>
      <c r="DT760" s="1541"/>
      <c r="DU760" s="1541"/>
      <c r="DV760" s="1541"/>
      <c r="DW760" s="1541"/>
      <c r="DX760" s="1541"/>
      <c r="DY760" s="1541"/>
      <c r="DZ760" s="1541"/>
      <c r="EA760" s="1541"/>
      <c r="EB760" s="1541"/>
      <c r="EC760" s="1541"/>
      <c r="ED760" s="1541"/>
      <c r="EE760" s="1541"/>
      <c r="EF760" s="1541"/>
      <c r="EG760" s="1541"/>
      <c r="EH760" s="1541"/>
      <c r="EI760" s="1541"/>
      <c r="EJ760" s="1541"/>
      <c r="EK760" s="1541"/>
      <c r="EL760" s="1541"/>
      <c r="EM760" s="1541"/>
      <c r="EN760" s="1541"/>
      <c r="EO760" s="1541"/>
      <c r="EP760" s="1541"/>
      <c r="EQ760" s="1541"/>
      <c r="ER760" s="1541"/>
      <c r="ES760" s="1541"/>
      <c r="ET760" s="1541"/>
      <c r="EU760" s="1541"/>
      <c r="EV760" s="1541"/>
    </row>
    <row r="761" ht="12.75" x14ac:dyDescent="0.2">
      <c r="A761" s="1541"/>
      <c r="B761" s="1541"/>
      <c r="C761"/>
      <c r="D761" s="1486"/>
      <c r="E761" s="1486"/>
      <c r="F761" s="672" t="inlineStr">
        <is>
          <t>5.5</t>
        </is>
      </c>
      <c r="G761" s="1497"/>
      <c r="H761" s="130">
        <f>BV761</f>
        <v/>
      </c>
      <c r="I761" s="130">
        <f>BW761</f>
        <v/>
      </c>
      <c r="J761" s="1299" t="inlineStr">
        <is>
          <t>WLAN</t>
        </is>
      </c>
      <c r="K761" s="1299" t="inlineStr">
        <is>
          <t>2.4 GHz</t>
        </is>
      </c>
      <c r="L761" s="115"/>
      <c r="M761" s="130"/>
      <c r="N761" s="119"/>
      <c r="O761" s="131"/>
      <c r="P761" s="6597"/>
      <c r="Q761" s="131"/>
      <c r="R761" s="131"/>
      <c r="S761" s="6593"/>
      <c r="T761" s="130">
        <v>7</v>
      </c>
      <c r="U761" s="6593">
        <v>2442</v>
      </c>
      <c r="V761" s="119"/>
      <c r="W761" s="1305"/>
      <c r="X761" s="119"/>
      <c r="Y761" s="119"/>
      <c r="Z761" s="119"/>
      <c r="AA761" s="115"/>
      <c r="AB761" s="115"/>
      <c r="AC761" s="1300">
        <f>IF(OR(BX761="Close to Ear",BX761="Close to Head"),"Head",IF(BX761="Extremity","Extremity","Body"))</f>
        <v/>
      </c>
      <c r="AD761" s="1301">
        <f>CA761</f>
        <v/>
      </c>
      <c r="AE761" s="1299">
        <f>CB761</f>
        <v/>
      </c>
      <c r="AF761" s="115"/>
      <c r="AG761" s="1302">
        <f>IF(OR(AZ761="",BA761=""),"N/A",IF(DC761="Pass","P","F"))</f>
        <v/>
      </c>
      <c r="AH761" s="129"/>
      <c r="AI761" s="129"/>
      <c r="AJ761" s="129"/>
      <c r="AK761" s="119"/>
      <c r="AL761" s="115"/>
      <c r="AM761" s="119"/>
      <c r="AN761" s="119"/>
      <c r="AO761" s="692"/>
      <c r="AP761" s="692"/>
      <c r="AQ761" s="692"/>
      <c r="AR761" s="692"/>
      <c r="AS761" s="692"/>
      <c r="AT761" s="1303">
        <f>IF(AC761="Extremity",IF(CG761="","",CG761),"")</f>
        <v/>
      </c>
      <c r="AU761" s="1303">
        <f>IF(AC761="Extremity",IF(CH761="","",CH761),"")</f>
        <v/>
      </c>
      <c r="AV761" s="1304">
        <f>IF(AC761="Extremity","",IF(CE761="","",CE761))</f>
        <v/>
      </c>
      <c r="AW761" s="1304">
        <f>IF(AD761="Extremity","",IF(CF761="","",CF761))</f>
        <v/>
      </c>
      <c r="AX761" s="1305">
        <f>DL761</f>
        <v/>
      </c>
      <c r="AY761" s="1305">
        <f>DQ761</f>
        <v/>
      </c>
      <c r="AZ761" s="3377">
        <f>IF(AC761="Extremity",IF(DA761="","",DA761),"")</f>
        <v/>
      </c>
      <c r="BA761" s="3378">
        <f>IF(AC761="Extremity","",IF(CT761="","",CT761))</f>
        <v/>
      </c>
      <c r="BB761" s="1305">
        <f>IF(AC761="Extremity",IF(DB761="","",DB761),"")</f>
        <v/>
      </c>
      <c r="BC761" s="1304">
        <f>IF(AC761="Extremity","",IF(CZ761="","",CZ761))</f>
        <v/>
      </c>
      <c r="BD761" s="1305">
        <f>DD761</f>
        <v/>
      </c>
      <c r="BE761" s="132">
        <f>DE761</f>
        <v/>
      </c>
      <c r="BF761" s="133">
        <f>DF761*60</f>
        <v/>
      </c>
      <c r="BG761" s="121">
        <f>BE761</f>
        <v/>
      </c>
      <c r="BH761" s="133">
        <f>DG761*60</f>
        <v/>
      </c>
      <c r="BI761" s="133">
        <f>DH761</f>
        <v/>
      </c>
      <c r="BJ761" s="117"/>
      <c r="BK761" s="812">
        <f>Overview!$E$7</f>
        <v/>
      </c>
      <c r="BL761" s="117"/>
      <c r="BM761" s="834">
        <f>DI761</f>
        <v/>
      </c>
      <c r="BN761" s="812">
        <f>Overview!$P$153</f>
        <v/>
      </c>
      <c r="BO761" s="117"/>
      <c r="BP761" s="117"/>
      <c r="BQ761" s="115"/>
      <c r="BR761" s="1478"/>
      <c r="BS761" s="1541"/>
      <c r="BT761" s="1864" t="inlineStr">
        <is>
          <t>WLAN</t>
        </is>
      </c>
      <c r="BU761" s="1864" t="inlineStr">
        <is>
          <t>2.4 GHz</t>
        </is>
      </c>
      <c r="BV761" s="916">
        <f>Overview!$H$28</f>
        <v/>
      </c>
      <c r="BW761" s="1864"/>
      <c r="BX761" s="1864" t="inlineStr">
        <is>
          <t>Close to ear</t>
        </is>
      </c>
      <c r="BY761" s="1198"/>
      <c r="BZ761" s="1198"/>
      <c r="CA761" s="1199" t="str">
        <f>CA760</f>
        <v>TBD</v>
      </c>
      <c r="CB761" s="1971">
        <v>0</v>
      </c>
      <c r="CC761" s="1198">
        <f>IF(COUNT('Conducted WiFi'!$AH$3:$AH$9)=0,7,INDEX('Conducted WiFi'!$T$3:$T$9,MATCH(MAX('Conducted WiFi'!$AH$3:$AH$9),'Conducted WiFi'!$AH$3:$AH$9,0)))</f>
        <v>7</v>
      </c>
      <c r="CD761" s="1191">
        <f>IF(COUNT('Conducted WiFi'!$AH$3:$AH$9)=0,2442,INDEX('Conducted WiFi'!$U$3:$U$9,MATCH(MAX('Conducted WiFi'!$AH$3:$AH$9),'Conducted WiFi'!$AH$3:$AH$9,0)))</f>
        <v>2442</v>
      </c>
      <c r="CE761" s="7237"/>
      <c r="CF761" s="7237"/>
      <c r="CG761" s="7245"/>
      <c r="CH761" s="7245"/>
      <c r="CI761" s="225">
        <f>BY761</f>
        <v/>
      </c>
      <c r="CJ761" s="237">
        <f>BZ761</f>
        <v/>
      </c>
      <c r="CK761" s="223">
        <f>CA761</f>
        <v/>
      </c>
      <c r="CL761" s="237">
        <f>CC761</f>
        <v/>
      </c>
      <c r="CM761" s="394">
        <f>CD761</f>
        <v/>
      </c>
      <c r="CN761" s="1966"/>
      <c r="CO761" s="1963"/>
      <c r="CP761" s="7214">
        <f>IF(CF761=""," ",IF(ABS(CE761-CF761)&lt;=0.1,"Valid","Not valid"))</f>
        <v/>
      </c>
      <c r="CQ761" s="1674">
        <f> IF(CE761="","",IF(AND(CE761&lt;&gt;"",CF761=""),IF(CE761&gt;=0.8,"Medir+Sig Max","No"),IF(CF761&lt;&gt;"",IF(CF761&gt;=0.8,"Medir+Sig Max","No"),"")))</f>
        <v/>
      </c>
      <c r="CR761" s="6927">
        <f>IF(UPPER('SAR FCC-ISED'!CQ1)="X",IF(CF761=""," ",IF((ABS(CE761)&lt;5)*AND(ABS(CF761)&lt;5)*AND(ABS(CT761)&lt;5),"Solo si es max","Medir")),IF(CF761=""," ",IF((ABS(CE761)&lt;1)*AND(ABS(CF761)&lt;1)*AND(ABS(CT761)&lt;1),"Solo si es max","Medir")))</f>
        <v/>
      </c>
      <c r="CS761" s="1674"/>
      <c r="CT761" s="220">
        <f>IF(CO761="",IF(AND(CE761="",CF761=""),"",IF(CF761="",IF(DQ761&gt;1,ROUND(DQ761*CE761,3),CE761),IF(DQ761&gt;1,ROUND(DQ761*CF761,3),CF761))),IF(AND(CE761="",CF761=""),"",IF(CF761="",IF(DQ761&gt;1,ROUND(DQ761*CE761*(1/(CO761)),3),CE761*(1/(CO761))),IF(DQ761&gt;1,ROUND(DQ761*CF761*(1/(CO761)),3),CF761*(1/(CO761))))))</f>
        <v/>
      </c>
      <c r="CU761" s="224">
        <f>BY761</f>
        <v/>
      </c>
      <c r="CV761" s="237">
        <f>BZ761</f>
        <v/>
      </c>
      <c r="CW761" s="237">
        <f>CA761</f>
        <v/>
      </c>
      <c r="CX761" s="224">
        <f>CC761</f>
        <v/>
      </c>
      <c r="CY761" s="237">
        <f>CD761</f>
        <v/>
      </c>
      <c r="CZ761" s="7474">
        <f>IF(COUNTIF(Overview!K12:K14,TRUE)&gt;0,1.6,IF(COUNTIF(Overview!L12:L14,TRUE)&gt;0,8,0))</f>
        <v/>
      </c>
      <c r="DA761" s="1666"/>
      <c r="DB761" s="7483"/>
      <c r="DC761" s="844">
        <f>IF(CT761="","",IF(CT761&gt;CZ761,"Fail","Pass"))</f>
        <v/>
      </c>
      <c r="DD761" s="402"/>
      <c r="DE761" s="1565">
        <f>MyTimestamp(DC761)</f>
        <v/>
      </c>
      <c r="DF761" s="1531">
        <f>IF(COUNT(CE761:CH761)=1,15,IF(COUNT(CE761:CH761)=0,0,30))</f>
        <v/>
      </c>
      <c r="DG761" s="1532">
        <f>IF(DF761=0,0,2)</f>
        <v/>
      </c>
      <c r="DH761" s="1866"/>
      <c r="DI761" s="1866"/>
      <c r="DJ761" s="1863"/>
      <c r="DK761" s="1968"/>
      <c r="DL761" s="1574">
        <f>10^(CN761/20)*100-100</f>
        <v/>
      </c>
      <c r="DM761" s="976"/>
      <c r="DN761" s="1273"/>
      <c r="DO761" s="976">
        <f>IF(DM761="","",10^(DM761/10))</f>
        <v/>
      </c>
      <c r="DP761" s="976">
        <f>IF(ISNUMBER(DN761)=FALSE,"",10^(DN761/10))</f>
        <v/>
      </c>
      <c r="DQ761" s="1578">
        <f>IF(AND(ISNUMBER(DO761),ISNUMBER(DP761)),IF(DO761/DP761&gt;1,ROUND((DO761)/DP761,3),1),1)</f>
        <v/>
      </c>
      <c r="DR761" s="1541"/>
      <c r="DS761" s="1541"/>
      <c r="DT761" s="1541"/>
      <c r="DU761" s="1541"/>
      <c r="DV761" s="1541"/>
      <c r="DW761" s="1541"/>
      <c r="DX761" s="1541"/>
      <c r="DY761" s="1541"/>
      <c r="DZ761" s="1541"/>
      <c r="EA761" s="1541"/>
      <c r="EB761" s="1541"/>
      <c r="EC761" s="1541"/>
      <c r="ED761" s="1541"/>
      <c r="EE761" s="1541"/>
      <c r="EF761" s="1541"/>
      <c r="EG761" s="1541"/>
      <c r="EH761" s="1541"/>
      <c r="EI761" s="1541"/>
      <c r="EJ761" s="1541"/>
      <c r="EK761" s="1541"/>
      <c r="EL761" s="1541"/>
      <c r="EM761" s="1541"/>
      <c r="EN761" s="1541"/>
      <c r="EO761" s="1541"/>
      <c r="EP761" s="1541"/>
      <c r="EQ761" s="1541"/>
      <c r="ER761" s="1541"/>
      <c r="ES761" s="1541"/>
      <c r="ET761" s="1541"/>
      <c r="EU761" s="1541"/>
      <c r="EV761" s="1541"/>
    </row>
    <row r="762" ht="12.75" x14ac:dyDescent="0.2">
      <c r="A762" s="1541"/>
      <c r="B762" s="1541"/>
      <c r="C762"/>
      <c r="D762" s="1486"/>
      <c r="E762" s="1486"/>
      <c r="F762" s="672" t="inlineStr">
        <is>
          <t>5.5</t>
        </is>
      </c>
      <c r="G762" s="1497"/>
      <c r="H762" s="130">
        <f>BV762</f>
        <v/>
      </c>
      <c r="I762" s="130">
        <f>BW762</f>
        <v/>
      </c>
      <c r="J762" s="1299" t="inlineStr">
        <is>
          <t>WLAN</t>
        </is>
      </c>
      <c r="K762" s="1299" t="inlineStr">
        <is>
          <t>2.4 GHz</t>
        </is>
      </c>
      <c r="L762" s="115"/>
      <c r="M762" s="130"/>
      <c r="N762" s="119"/>
      <c r="O762" s="131"/>
      <c r="P762" s="6597"/>
      <c r="Q762" s="131"/>
      <c r="R762" s="131"/>
      <c r="S762" s="6593"/>
      <c r="T762" s="130">
        <v>7</v>
      </c>
      <c r="U762" s="6593">
        <v>2442</v>
      </c>
      <c r="V762" s="119"/>
      <c r="W762" s="1305"/>
      <c r="X762" s="119"/>
      <c r="Y762" s="119"/>
      <c r="Z762" s="119"/>
      <c r="AA762" s="115"/>
      <c r="AB762" s="115"/>
      <c r="AC762" s="1300">
        <f>IF(OR(BX762="Close to Ear",BX762="Close to Head"),"Head",IF(BX762="Extremity","Extremity","Body"))</f>
        <v/>
      </c>
      <c r="AD762" s="1301">
        <f>CA762</f>
        <v/>
      </c>
      <c r="AE762" s="1299">
        <f>CB762</f>
        <v/>
      </c>
      <c r="AF762" s="115"/>
      <c r="AG762" s="1302">
        <f>IF(OR(AZ762="",BA762=""),"N/A",IF(DC762="Pass","P","F"))</f>
        <v/>
      </c>
      <c r="AH762" s="129"/>
      <c r="AI762" s="129"/>
      <c r="AJ762" s="129"/>
      <c r="AK762" s="119"/>
      <c r="AL762" s="115"/>
      <c r="AM762" s="119"/>
      <c r="AN762" s="119"/>
      <c r="AO762" s="692"/>
      <c r="AP762" s="692"/>
      <c r="AQ762" s="692"/>
      <c r="AR762" s="692"/>
      <c r="AS762" s="692"/>
      <c r="AT762" s="1303">
        <f>IF(AC762="Extremity",IF(CG762="","",CG762),"")</f>
        <v/>
      </c>
      <c r="AU762" s="1303">
        <f>IF(AC762="Extremity",IF(CH762="","",CH762),"")</f>
        <v/>
      </c>
      <c r="AV762" s="1304">
        <f>IF(AC762="Extremity","",IF(CE762="","",CE762))</f>
        <v/>
      </c>
      <c r="AW762" s="1304">
        <f>IF(AD762="Extremity","",IF(CF762="","",CF762))</f>
        <v/>
      </c>
      <c r="AX762" s="1305">
        <f>DL762</f>
        <v/>
      </c>
      <c r="AY762" s="1305">
        <f>DQ762</f>
        <v/>
      </c>
      <c r="AZ762" s="3377">
        <f>IF(AC762="Extremity",IF(DA762="","",DA762),"")</f>
        <v/>
      </c>
      <c r="BA762" s="3378">
        <f>IF(AC762="Extremity","",IF(CT762="","",CT762))</f>
        <v/>
      </c>
      <c r="BB762" s="1305">
        <f>IF(AC762="Extremity",IF(DB762="","",DB762),"")</f>
        <v/>
      </c>
      <c r="BC762" s="1304">
        <f>IF(AC762="Extremity","",IF(CZ762="","",CZ762))</f>
        <v/>
      </c>
      <c r="BD762" s="1305">
        <f>DD762</f>
        <v/>
      </c>
      <c r="BE762" s="132">
        <f>DE762</f>
        <v/>
      </c>
      <c r="BF762" s="133">
        <f>DF762*60</f>
        <v/>
      </c>
      <c r="BG762" s="121">
        <f>BE762</f>
        <v/>
      </c>
      <c r="BH762" s="133">
        <f>DG762*60</f>
        <v/>
      </c>
      <c r="BI762" s="133">
        <f>DH762</f>
        <v/>
      </c>
      <c r="BJ762" s="117"/>
      <c r="BK762" s="812">
        <f>Overview!$E$7</f>
        <v/>
      </c>
      <c r="BL762" s="117"/>
      <c r="BM762" s="834">
        <f>DI762</f>
        <v/>
      </c>
      <c r="BN762" s="812">
        <f>Overview!$P$153</f>
        <v/>
      </c>
      <c r="BO762" s="117"/>
      <c r="BP762" s="117"/>
      <c r="BQ762" s="115"/>
      <c r="BR762" s="1478"/>
      <c r="BS762" s="1541"/>
      <c r="BT762" s="1864" t="inlineStr">
        <is>
          <t>WLAN</t>
        </is>
      </c>
      <c r="BU762" s="1864" t="inlineStr">
        <is>
          <t>2.4 GHz</t>
        </is>
      </c>
      <c r="BV762" s="916">
        <f>Overview!$H$28</f>
        <v/>
      </c>
      <c r="BW762" s="1864"/>
      <c r="BX762" s="1864" t="inlineStr">
        <is>
          <t>Close to ear</t>
        </is>
      </c>
      <c r="BY762" s="1192"/>
      <c r="BZ762" s="1192"/>
      <c r="CA762" s="1193" t="str">
        <f>CA761</f>
        <v>TBD</v>
      </c>
      <c r="CB762" s="1071">
        <v>0</v>
      </c>
      <c r="CC762" s="1192">
        <f>IF(COUNT('Conducted WiFi'!$AH$3:$AH$9)=0,7,INDEX('Conducted WiFi'!$T$3:$T$9,MATCH(MAX('Conducted WiFi'!$AH$3:$AH$9),'Conducted WiFi'!$AH$3:$AH$9,0)))</f>
        <v>7</v>
      </c>
      <c r="CD762" s="1192">
        <f>IF(COUNT('Conducted WiFi'!$AH$3:$AH$9)=0,2442,INDEX('Conducted WiFi'!$U$3:$U$9,MATCH(MAX('Conducted WiFi'!$AH$3:$AH$9),'Conducted WiFi'!$AH$3:$AH$9,0)))</f>
        <v>2442</v>
      </c>
      <c r="CE762" s="7237"/>
      <c r="CF762" s="7237"/>
      <c r="CG762" s="7245"/>
      <c r="CH762" s="7245"/>
      <c r="CI762" s="225">
        <f>BY762</f>
        <v/>
      </c>
      <c r="CJ762" s="237">
        <f>BZ762</f>
        <v/>
      </c>
      <c r="CK762" s="223">
        <f>CA762</f>
        <v/>
      </c>
      <c r="CL762" s="237">
        <f>CC762</f>
        <v/>
      </c>
      <c r="CM762" s="394">
        <f>CD762</f>
        <v/>
      </c>
      <c r="CN762" s="1966"/>
      <c r="CO762" s="1963"/>
      <c r="CP762" s="7214">
        <f>IF(CF762=""," ",IF(ABS(CE762-CF762)&lt;=0.1,"Valid","Not valid"))</f>
        <v/>
      </c>
      <c r="CQ762" s="1674">
        <f> IF(CE762="","",IF(AND(CE762&lt;&gt;"",CF762=""),IF(CE762&gt;=0.8,"Medir+Sig Max","No"),IF(CF762&lt;&gt;"",IF(CF762&gt;=0.8,"Medir+Sig Max","No"),"")))</f>
        <v/>
      </c>
      <c r="CR762" s="6927">
        <f>IF(UPPER('SAR FCC-ISED'!CQ1)="X",IF(CF762=""," ",IF((ABS(CE762)&lt;5)*AND(ABS(CF762)&lt;5)*AND(ABS(CT762)&lt;5),"Solo si es max","Medir")),IF(CF762=""," ",IF((ABS(CE762)&lt;1)*AND(ABS(CF762)&lt;1)*AND(ABS(CT762)&lt;1),"Solo si es max","Medir")))</f>
        <v/>
      </c>
      <c r="CS762" s="1674"/>
      <c r="CT762" s="220">
        <f>IF(CO762="",IF(AND(CE762="",CF762=""),"",IF(CF762="",IF(DQ762&gt;1,ROUND(DQ762*CE762,3),CE762),IF(DQ762&gt;1,ROUND(DQ762*CF762,3),CF762))),IF(AND(CE762="",CF762=""),"",IF(CF762="",IF(DQ762&gt;1,ROUND(DQ762*CE762*(1/(CO762)),3),CE762*(1/(CO762))),IF(DQ762&gt;1,ROUND(DQ762*CF762*(1/(CO762)),3),CF762*(1/(CO762))))))</f>
        <v/>
      </c>
      <c r="CU762" s="224">
        <f>BY762</f>
        <v/>
      </c>
      <c r="CV762" s="237">
        <f>BZ762</f>
        <v/>
      </c>
      <c r="CW762" s="237">
        <f>CA762</f>
        <v/>
      </c>
      <c r="CX762" s="224">
        <f>CC762</f>
        <v/>
      </c>
      <c r="CY762" s="237">
        <f>CD762</f>
        <v/>
      </c>
      <c r="CZ762" s="7474">
        <f>IF(COUNTIF(Overview!K12:K14,TRUE)&gt;0,1.6,IF(COUNTIF(Overview!L12:L14,TRUE)&gt;0,8,0))</f>
        <v/>
      </c>
      <c r="DA762" s="1666"/>
      <c r="DB762" s="7483"/>
      <c r="DC762" s="844">
        <f>IF(CT762="","",IF(CT762&gt;CZ762,"Fail","Pass"))</f>
        <v/>
      </c>
      <c r="DD762" s="402"/>
      <c r="DE762" s="1565">
        <f>MyTimestamp(DC762)</f>
        <v/>
      </c>
      <c r="DF762" s="1531">
        <f>IF(COUNT(CE762:CH762)=1,15,IF(COUNT(CE762:CH762)=0,0,30))</f>
        <v/>
      </c>
      <c r="DG762" s="1532">
        <f>IF(DF762=0,0,2)</f>
        <v/>
      </c>
      <c r="DH762" s="1866"/>
      <c r="DI762" s="1866"/>
      <c r="DJ762" s="1863"/>
      <c r="DK762" s="1968"/>
      <c r="DL762" s="1574">
        <f>10^(CN762/20)*100-100</f>
        <v/>
      </c>
      <c r="DM762" s="976"/>
      <c r="DN762" s="1274"/>
      <c r="DO762" s="976">
        <f>IF(DM762="","",10^(DM762/10))</f>
        <v/>
      </c>
      <c r="DP762" s="976">
        <f>IF(ISNUMBER(DN762)=FALSE,"",10^(DN762/10))</f>
        <v/>
      </c>
      <c r="DQ762" s="1578">
        <f>IF(AND(ISNUMBER(DO762),ISNUMBER(DP762)),IF(DO762/DP762&gt;1,ROUND((DO762)/DP762,3),1),1)</f>
        <v/>
      </c>
      <c r="DR762" s="1541"/>
      <c r="DS762" s="1541"/>
      <c r="DT762" s="1541"/>
      <c r="DU762" s="1541"/>
      <c r="DV762" s="1541"/>
      <c r="DW762" s="1541"/>
      <c r="DX762" s="1541"/>
      <c r="DY762" s="1541"/>
      <c r="DZ762" s="1541"/>
      <c r="EA762" s="1541"/>
      <c r="EB762" s="1541"/>
      <c r="EC762" s="1541"/>
      <c r="ED762" s="1541"/>
      <c r="EE762" s="1541"/>
      <c r="EF762" s="1541"/>
      <c r="EG762" s="1541"/>
      <c r="EH762" s="1541"/>
      <c r="EI762" s="1541"/>
      <c r="EJ762" s="1541"/>
      <c r="EK762" s="1541"/>
      <c r="EL762" s="1541"/>
      <c r="EM762" s="1541"/>
      <c r="EN762" s="1541"/>
      <c r="EO762" s="1541"/>
      <c r="EP762" s="1541"/>
      <c r="EQ762" s="1541"/>
      <c r="ER762" s="1541"/>
      <c r="ES762" s="1541"/>
      <c r="ET762" s="1541"/>
      <c r="EU762" s="1541"/>
      <c r="EV762" s="1541"/>
    </row>
    <row r="763" ht="12.75" x14ac:dyDescent="0.2">
      <c r="A763" s="1541"/>
      <c r="B763" s="1541"/>
      <c r="C763"/>
      <c r="D763" s="1486"/>
      <c r="E763" s="1486"/>
      <c r="F763" s="672" t="inlineStr">
        <is>
          <t>5.5</t>
        </is>
      </c>
      <c r="G763" s="1497"/>
      <c r="H763" s="130">
        <f>BV763</f>
        <v/>
      </c>
      <c r="I763" s="130">
        <f>BW763</f>
        <v/>
      </c>
      <c r="J763" s="1299" t="inlineStr">
        <is>
          <t>WLAN</t>
        </is>
      </c>
      <c r="K763" s="1299" t="inlineStr">
        <is>
          <t>2.4 GHz</t>
        </is>
      </c>
      <c r="L763" s="115"/>
      <c r="M763" s="130"/>
      <c r="N763" s="119"/>
      <c r="O763" s="131"/>
      <c r="P763" s="6597"/>
      <c r="Q763" s="131"/>
      <c r="R763" s="131"/>
      <c r="S763" s="6593"/>
      <c r="T763" s="130">
        <v>7</v>
      </c>
      <c r="U763" s="6593">
        <v>2442</v>
      </c>
      <c r="V763" s="119"/>
      <c r="W763" s="1305"/>
      <c r="X763" s="119"/>
      <c r="Y763" s="119"/>
      <c r="Z763" s="119"/>
      <c r="AA763" s="115"/>
      <c r="AB763" s="115"/>
      <c r="AC763" s="1300">
        <f>IF(OR(BX763="Close to Ear",BX763="Close to Head"),"Head",IF(BX763="Extremity","Extremity","Body"))</f>
        <v/>
      </c>
      <c r="AD763" s="1301">
        <f>CA763</f>
        <v/>
      </c>
      <c r="AE763" s="1299">
        <f>CB763</f>
        <v/>
      </c>
      <c r="AF763" s="115"/>
      <c r="AG763" s="1302">
        <f>IF(OR(AZ763="",BA763=""),"N/A",IF(DC763="Pass","P","F"))</f>
        <v/>
      </c>
      <c r="AH763" s="129"/>
      <c r="AI763" s="129"/>
      <c r="AJ763" s="129"/>
      <c r="AK763" s="119"/>
      <c r="AL763" s="115"/>
      <c r="AM763" s="119"/>
      <c r="AN763" s="119"/>
      <c r="AO763" s="692"/>
      <c r="AP763" s="692"/>
      <c r="AQ763" s="692"/>
      <c r="AR763" s="692"/>
      <c r="AS763" s="692"/>
      <c r="AT763" s="1303">
        <f>IF(AC763="Extremity",IF(CG763="","",CG763),"")</f>
        <v/>
      </c>
      <c r="AU763" s="1303">
        <f>IF(AC763="Extremity",IF(CH763="","",CH763),"")</f>
        <v/>
      </c>
      <c r="AV763" s="1304">
        <f>IF(AC763="Extremity","",IF(CE763="","",CE763))</f>
        <v/>
      </c>
      <c r="AW763" s="1304">
        <f>IF(AD763="Extremity","",IF(CF763="","",CF763))</f>
        <v/>
      </c>
      <c r="AX763" s="1305">
        <f>DL763</f>
        <v/>
      </c>
      <c r="AY763" s="1305">
        <f>DQ763</f>
        <v/>
      </c>
      <c r="AZ763" s="3377">
        <f>IF(AC763="Extremity",IF(DA763="","",DA763),"")</f>
        <v/>
      </c>
      <c r="BA763" s="3378">
        <f>IF(AC763="Extremity","",IF(CT763="","",CT763))</f>
        <v/>
      </c>
      <c r="BB763" s="1305">
        <f>IF(AC763="Extremity",IF(DB763="","",DB763),"")</f>
        <v/>
      </c>
      <c r="BC763" s="1304">
        <f>IF(AC763="Extremity","",IF(CZ763="","",CZ763))</f>
        <v/>
      </c>
      <c r="BD763" s="1305">
        <f>DD763</f>
        <v/>
      </c>
      <c r="BE763" s="132">
        <f>DE763</f>
        <v/>
      </c>
      <c r="BF763" s="133">
        <f>DF763*60</f>
        <v/>
      </c>
      <c r="BG763" s="121">
        <f>BE763</f>
        <v/>
      </c>
      <c r="BH763" s="133">
        <f>DG763*60</f>
        <v/>
      </c>
      <c r="BI763" s="133">
        <f>DH763</f>
        <v/>
      </c>
      <c r="BJ763" s="117"/>
      <c r="BK763" s="812">
        <f>Overview!$E$7</f>
        <v/>
      </c>
      <c r="BL763" s="117"/>
      <c r="BM763" s="834">
        <f>DI763</f>
        <v/>
      </c>
      <c r="BN763" s="812">
        <f>Overview!$P$153</f>
        <v/>
      </c>
      <c r="BO763" s="117"/>
      <c r="BP763" s="117"/>
      <c r="BQ763" s="115"/>
      <c r="BR763" s="1478"/>
      <c r="BS763" s="1541"/>
      <c r="BT763" s="1864" t="inlineStr">
        <is>
          <t>WLAN</t>
        </is>
      </c>
      <c r="BU763" s="1864" t="inlineStr">
        <is>
          <t>2.4 GHz</t>
        </is>
      </c>
      <c r="BV763" s="916">
        <f>Overview!$H$28</f>
        <v/>
      </c>
      <c r="BW763" s="1864"/>
      <c r="BX763" s="1864" t="inlineStr">
        <is>
          <t>Close to ear</t>
        </is>
      </c>
      <c r="BY763" s="1194"/>
      <c r="BZ763" s="1194"/>
      <c r="CA763" s="1194" t="str">
        <f>CA762</f>
        <v>TBD</v>
      </c>
      <c r="CB763" s="1970">
        <v>0</v>
      </c>
      <c r="CC763" s="1194">
        <f>IF(COUNT('Conducted WiFi'!$AH$3:$AH$9)=0,7,INDEX('Conducted WiFi'!$T$3:$T$9,MATCH(MAX('Conducted WiFi'!$AH$3:$AH$9),'Conducted WiFi'!$AH$3:$AH$9,0)))</f>
        <v>7</v>
      </c>
      <c r="CD763" s="1195">
        <f>IF(COUNT('Conducted WiFi'!$AH$3:$AH$9)=0,2442,INDEX('Conducted WiFi'!$U$3:$U$9,MATCH(MAX('Conducted WiFi'!$AH$3:$AH$9),'Conducted WiFi'!$AH$3:$AH$9,0)))</f>
        <v>2442</v>
      </c>
      <c r="CE763" s="7237"/>
      <c r="CF763" s="7237"/>
      <c r="CG763" s="7245"/>
      <c r="CH763" s="7245"/>
      <c r="CI763" s="225">
        <f>BY763</f>
        <v/>
      </c>
      <c r="CJ763" s="237">
        <f>BZ763</f>
        <v/>
      </c>
      <c r="CK763" s="223">
        <f>CA763</f>
        <v/>
      </c>
      <c r="CL763" s="237">
        <f>CC763</f>
        <v/>
      </c>
      <c r="CM763" s="394">
        <f>CD763</f>
        <v/>
      </c>
      <c r="CN763" s="1966"/>
      <c r="CO763" s="1963"/>
      <c r="CP763" s="7214">
        <f>IF(CF763=""," ",IF(ABS(CE763-CF763)&lt;=0.1,"Valid","Not valid"))</f>
        <v/>
      </c>
      <c r="CQ763" s="1674">
        <f> IF(CE763="","",IF(AND(CE763&lt;&gt;"",CF763=""),IF(CE763&gt;=0.8,"Medir+Sig Max","No"),IF(CF763&lt;&gt;"",IF(CF763&gt;=0.8,"Medir+Sig Max","No"),"")))</f>
        <v/>
      </c>
      <c r="CR763" s="6927">
        <f>IF(UPPER('SAR FCC-ISED'!CQ1)="X",IF(CF763=""," ",IF((ABS(CE763)&lt;5)*AND(ABS(CF763)&lt;5)*AND(ABS(CT763)&lt;5),"Solo si es max","Medir")),IF(CF763=""," ",IF((ABS(CE763)&lt;1)*AND(ABS(CF763)&lt;1)*AND(ABS(CT763)&lt;1),"Solo si es max","Medir")))</f>
        <v/>
      </c>
      <c r="CS763" s="1674"/>
      <c r="CT763" s="220">
        <f>IF(CO763="",IF(AND(CE763="",CF763=""),"",IF(CF763="",IF(DQ763&gt;1,ROUND(DQ763*CE763,3),CE763),IF(DQ763&gt;1,ROUND(DQ763*CF763,3),CF763))),IF(AND(CE763="",CF763=""),"",IF(CF763="",IF(DQ763&gt;1,ROUND(DQ763*CE763*(1/(CO763)),3),CE763*(1/(CO763))),IF(DQ763&gt;1,ROUND(DQ763*CF763*(1/(CO763)),3),CF763*(1/(CO763))))))</f>
        <v/>
      </c>
      <c r="CU763" s="224">
        <f>BY763</f>
        <v/>
      </c>
      <c r="CV763" s="237">
        <f>BZ763</f>
        <v/>
      </c>
      <c r="CW763" s="237">
        <f>CA763</f>
        <v/>
      </c>
      <c r="CX763" s="224">
        <f>CC763</f>
        <v/>
      </c>
      <c r="CY763" s="237">
        <f>CD763</f>
        <v/>
      </c>
      <c r="CZ763" s="7474">
        <f>IF(COUNTIF(Overview!K12:K14,TRUE)&gt;0,1.6,IF(COUNTIF(Overview!L12:L14,TRUE)&gt;0,8,0))</f>
        <v/>
      </c>
      <c r="DA763" s="1666"/>
      <c r="DB763" s="7483"/>
      <c r="DC763" s="844">
        <f>IF(CT763="","",IF(CT763&gt;CZ763,"Fail","Pass"))</f>
        <v/>
      </c>
      <c r="DD763" s="402"/>
      <c r="DE763" s="1565">
        <f>MyTimestamp(DC763)</f>
        <v/>
      </c>
      <c r="DF763" s="1531">
        <f>IF(COUNT(CE763:CH763)=1,15,IF(COUNT(CE763:CH763)=0,0,30))</f>
        <v/>
      </c>
      <c r="DG763" s="1532">
        <f>IF(DF763=0,0,2)</f>
        <v/>
      </c>
      <c r="DH763" s="1866"/>
      <c r="DI763" s="1866"/>
      <c r="DJ763" s="1863"/>
      <c r="DK763" s="1968"/>
      <c r="DL763" s="1574">
        <f>10^(CN763/20)*100-100</f>
        <v/>
      </c>
      <c r="DM763" s="976"/>
      <c r="DN763" s="1275"/>
      <c r="DO763" s="976">
        <f>IF(DM763="","",10^(DM763/10))</f>
        <v/>
      </c>
      <c r="DP763" s="976">
        <f>IF(ISNUMBER(DN763)=FALSE,"",10^(DN763/10))</f>
        <v/>
      </c>
      <c r="DQ763" s="1578">
        <f>IF(AND(ISNUMBER(DO763),ISNUMBER(DP763)),IF(DO763/DP763&gt;1,ROUND((DO763)/DP763,3),1),1)</f>
        <v/>
      </c>
      <c r="DR763" s="1541"/>
      <c r="DS763" s="1541"/>
      <c r="DT763" s="1541"/>
      <c r="DU763" s="1541"/>
      <c r="DV763" s="1541"/>
      <c r="DW763" s="1541"/>
      <c r="DX763" s="1541"/>
      <c r="DY763" s="1541"/>
      <c r="DZ763" s="1541"/>
      <c r="EA763" s="1541"/>
      <c r="EB763" s="1541"/>
      <c r="EC763" s="1541"/>
      <c r="ED763" s="1541"/>
      <c r="EE763" s="1541"/>
      <c r="EF763" s="1541"/>
      <c r="EG763" s="1541"/>
      <c r="EH763" s="1541"/>
      <c r="EI763" s="1541"/>
      <c r="EJ763" s="1541"/>
      <c r="EK763" s="1541"/>
      <c r="EL763" s="1541"/>
      <c r="EM763" s="1541"/>
      <c r="EN763" s="1541"/>
      <c r="EO763" s="1541"/>
      <c r="EP763" s="1541"/>
      <c r="EQ763" s="1541"/>
      <c r="ER763" s="1541"/>
      <c r="ES763" s="1541"/>
      <c r="ET763" s="1541"/>
      <c r="EU763" s="1541"/>
      <c r="EV763" s="1541"/>
    </row>
    <row r="764" ht="12.75" x14ac:dyDescent="0.2">
      <c r="A764" s="1541"/>
      <c r="B764" s="1541"/>
      <c r="C764"/>
      <c r="D764" s="1486"/>
      <c r="E764" s="1486"/>
      <c r="F764" s="672" t="inlineStr">
        <is>
          <t>5.5</t>
        </is>
      </c>
      <c r="G764" s="1497"/>
      <c r="H764" s="130">
        <f>BV764</f>
        <v/>
      </c>
      <c r="I764" s="130">
        <f>BW764</f>
        <v/>
      </c>
      <c r="J764" s="1299" t="inlineStr">
        <is>
          <t>WLAN</t>
        </is>
      </c>
      <c r="K764" s="1299" t="inlineStr">
        <is>
          <t>2.4 GHz</t>
        </is>
      </c>
      <c r="L764" s="115"/>
      <c r="M764" s="130"/>
      <c r="N764" s="119"/>
      <c r="O764" s="131"/>
      <c r="P764" s="6597"/>
      <c r="Q764" s="131"/>
      <c r="R764" s="131"/>
      <c r="S764" s="6593"/>
      <c r="T764" s="130">
        <v>7</v>
      </c>
      <c r="U764" s="6593">
        <v>2442</v>
      </c>
      <c r="V764" s="119"/>
      <c r="W764" s="1305"/>
      <c r="X764" s="119"/>
      <c r="Y764" s="119"/>
      <c r="Z764" s="119"/>
      <c r="AA764" s="115"/>
      <c r="AB764" s="115"/>
      <c r="AC764" s="1300">
        <f>IF(OR(BX764="Close to Ear",BX764="Close to Head"),"Head",IF(BX764="Extremity","Extremity","Body"))</f>
        <v/>
      </c>
      <c r="AD764" s="1301">
        <f>CA764</f>
        <v/>
      </c>
      <c r="AE764" s="1299">
        <f>CB764</f>
        <v/>
      </c>
      <c r="AF764" s="115"/>
      <c r="AG764" s="1302">
        <f>IF(OR(AZ764="",BA764=""),"N/A",IF(DC764="Pass","P","F"))</f>
        <v/>
      </c>
      <c r="AH764" s="129"/>
      <c r="AI764" s="129"/>
      <c r="AJ764" s="129"/>
      <c r="AK764" s="119"/>
      <c r="AL764" s="115"/>
      <c r="AM764" s="119"/>
      <c r="AN764" s="119"/>
      <c r="AO764" s="692"/>
      <c r="AP764" s="692"/>
      <c r="AQ764" s="692"/>
      <c r="AR764" s="692"/>
      <c r="AS764" s="692"/>
      <c r="AT764" s="1303">
        <f>IF(AC764="Extremity",IF(CG764="","",CG764),"")</f>
        <v/>
      </c>
      <c r="AU764" s="1303">
        <f>IF(AC764="Extremity",IF(CH764="","",CH764),"")</f>
        <v/>
      </c>
      <c r="AV764" s="1304">
        <f>IF(AC764="Extremity","",IF(CE764="","",CE764))</f>
        <v/>
      </c>
      <c r="AW764" s="1304">
        <f>IF(AD764="Extremity","",IF(CF764="","",CF764))</f>
        <v/>
      </c>
      <c r="AX764" s="1305">
        <f>DL764</f>
        <v/>
      </c>
      <c r="AY764" s="1305">
        <f>DQ764</f>
        <v/>
      </c>
      <c r="AZ764" s="3377">
        <f>IF(AC764="Extremity",IF(DA764="","",DA764),"")</f>
        <v/>
      </c>
      <c r="BA764" s="3378">
        <f>IF(AC764="Extremity","",IF(CT764="","",CT764))</f>
        <v/>
      </c>
      <c r="BB764" s="1305">
        <f>IF(AC764="Extremity",IF(DB764="","",DB764),"")</f>
        <v/>
      </c>
      <c r="BC764" s="1304">
        <f>IF(AC764="Extremity","",IF(CZ764="","",CZ764))</f>
        <v/>
      </c>
      <c r="BD764" s="1305">
        <f>DD764</f>
        <v/>
      </c>
      <c r="BE764" s="132">
        <f>DE764</f>
        <v/>
      </c>
      <c r="BF764" s="133">
        <f>DF764*60</f>
        <v/>
      </c>
      <c r="BG764" s="121">
        <f>BE764</f>
        <v/>
      </c>
      <c r="BH764" s="133">
        <f>DG764*60</f>
        <v/>
      </c>
      <c r="BI764" s="133">
        <f>DH764</f>
        <v/>
      </c>
      <c r="BJ764" s="117"/>
      <c r="BK764" s="812">
        <f>Overview!$E$7</f>
        <v/>
      </c>
      <c r="BL764" s="117"/>
      <c r="BM764" s="834">
        <f>DI764</f>
        <v/>
      </c>
      <c r="BN764" s="812">
        <f>Overview!$P$153</f>
        <v/>
      </c>
      <c r="BO764" s="117"/>
      <c r="BP764" s="117"/>
      <c r="BQ764" s="115"/>
      <c r="BR764" s="1478"/>
      <c r="BS764" s="1541"/>
      <c r="BT764" s="1864" t="inlineStr">
        <is>
          <t>WLAN</t>
        </is>
      </c>
      <c r="BU764" s="1828" t="inlineStr">
        <is>
          <t>2.4 GHz</t>
        </is>
      </c>
      <c r="BV764" s="906">
        <f>Overview!$H$28</f>
        <v/>
      </c>
      <c r="BW764" s="1828"/>
      <c r="BX764" s="1864" t="inlineStr">
        <is>
          <t>Close to ear</t>
        </is>
      </c>
      <c r="BY764" s="1196"/>
      <c r="BZ764" s="1196"/>
      <c r="CA764" s="881" t="str">
        <f>CONCATENATE(CA762," - Variability")</f>
        <v>TBD - Variability</v>
      </c>
      <c r="CB764" s="200">
        <v>5</v>
      </c>
      <c r="CC764" s="881">
        <f>IF(COUNT('Conducted WiFi'!$AH$3:$AH$9)=0,7,INDEX('Conducted WiFi'!$T$3:$T$9,MATCH(MAX('Conducted WiFi'!$AH$3:$AH$9),'Conducted WiFi'!$AH$3:$AH$9,0)))</f>
        <v>7</v>
      </c>
      <c r="CD764" s="881">
        <f>IF(COUNT('Conducted WiFi'!$AH$3:$AH$9)=0,2442,INDEX('Conducted WiFi'!$U$3:$U$9,MATCH(MAX('Conducted WiFi'!$AH$3:$AH$9),'Conducted WiFi'!$AH$3:$AH$9,0)))</f>
        <v>2442</v>
      </c>
      <c r="CE764" s="7234"/>
      <c r="CF764" s="7234"/>
      <c r="CG764" s="7245"/>
      <c r="CH764" s="7245"/>
      <c r="CI764" s="225">
        <f>BY764</f>
        <v/>
      </c>
      <c r="CJ764" s="237">
        <f>BZ764</f>
        <v/>
      </c>
      <c r="CK764" s="223">
        <f>CA764</f>
        <v/>
      </c>
      <c r="CL764" s="237">
        <f>CC764</f>
        <v/>
      </c>
      <c r="CM764" s="237">
        <f>CD764</f>
        <v/>
      </c>
      <c r="CN764" s="1527"/>
      <c r="CO764" s="1963"/>
      <c r="CP764" s="7214">
        <f>IF(CF764=""," ",IF(ABS(CE764-CF764)&lt;=0.1,"Valid","Not valid"))</f>
        <v/>
      </c>
      <c r="CQ764" s="1674">
        <f> IF(CE764="","",IF(AND(CE764&lt;&gt;"",CF764=""),IF(CE764&gt;=0.8,"Medir+Sig Max","No"),IF(CF764&lt;&gt;"",IF(CF764&gt;=0.8,"Medir+Sig Max","No"),"")))</f>
        <v/>
      </c>
      <c r="CR764" s="6927"/>
      <c r="CS764" s="1674">
        <f>IF(CF764="","",IF(MAX(CF751:CF763)=0,"",IF(AND(CF764&lt;=1.45,(CF764/MAX(CF751:CF763))&lt;=1.2,(CF764/MAX(CF751:CF763))&gt;=0.8),"Válido","REPETIR VAR")))</f>
        <v/>
      </c>
      <c r="CT764" s="6710">
        <f>IF(CO764="",IF(AND(CE764="",CF764=""),"",IF(CF764="",IF(DQ764&gt;1,ROUND(DQ764*CE764,3),CE764),IF(DQ764&gt;1,ROUND(DQ764*CF764,3),CF764))),IF(AND(CE764="",CF764=""),"",IF(CF764="",IF(DQ764&gt;1,ROUND(DQ764*CE764*(1/(CO764)),3),CE764*(1/(CO764))),IF(DQ764&gt;1,ROUND(DQ764*CF764*(1/(CO764)),3),CF764*(1/(CO764))))))</f>
        <v/>
      </c>
      <c r="CU764" s="224">
        <f>BY764</f>
        <v/>
      </c>
      <c r="CV764" s="237">
        <f>BZ764</f>
        <v/>
      </c>
      <c r="CW764" s="237">
        <f>CA764</f>
        <v/>
      </c>
      <c r="CX764" s="224">
        <f>CC764</f>
        <v/>
      </c>
      <c r="CY764" s="237">
        <f>CD764</f>
        <v/>
      </c>
      <c r="CZ764" s="7474">
        <f>IF(COUNTIF(Overview!K12:K14,TRUE)&gt;0,1.6,IF(COUNTIF(Overview!L12:L14,TRUE)&gt;0,8,0))</f>
        <v/>
      </c>
      <c r="DA764" s="1788"/>
      <c r="DB764" s="7483"/>
      <c r="DC764" s="844">
        <f>IF(CT764="","",IF(CT764&gt;CZ764,"Fail","Pass"))</f>
        <v/>
      </c>
      <c r="DD764" s="402"/>
      <c r="DE764" s="1565">
        <f>MyTimestamp(DC764)</f>
        <v/>
      </c>
      <c r="DF764" s="1531">
        <f>IF(COUNT(CE764:CH764)=1,15,IF(COUNT(CE764:CH764)=0,0,30))</f>
        <v/>
      </c>
      <c r="DG764" s="1532">
        <f>IF(DF764=0,0,2)</f>
        <v/>
      </c>
      <c r="DH764" s="1866"/>
      <c r="DI764" s="1866"/>
      <c r="DJ764" s="1863"/>
      <c r="DK764" s="1789"/>
      <c r="DL764" s="1574">
        <f>10^(CN764/20)*100-100</f>
        <v/>
      </c>
      <c r="DM764" s="976"/>
      <c r="DN764" s="1275"/>
      <c r="DO764" s="976">
        <f>IF(DM764="","",10^(DM764/10))</f>
        <v/>
      </c>
      <c r="DP764" s="976">
        <f>IF(ISNUMBER(DN764)=FALSE,"",10^(DN764/10))</f>
        <v/>
      </c>
      <c r="DQ764" s="1578">
        <f>IF(AND(ISNUMBER(DO764),ISNUMBER(DP764)),IF(DO764/DP764&gt;1,ROUND((DO764)/DP764,3),1),1)</f>
        <v/>
      </c>
      <c r="DR764" s="1541"/>
      <c r="DS764" s="1541"/>
      <c r="DT764" s="1541"/>
      <c r="DU764" s="1541"/>
      <c r="DV764" s="1541"/>
      <c r="DW764" s="1541"/>
      <c r="DX764" s="1541"/>
      <c r="DY764" s="1541"/>
      <c r="DZ764" s="1541"/>
      <c r="EA764" s="1541"/>
      <c r="EB764" s="1541"/>
      <c r="EC764" s="1541"/>
      <c r="ED764" s="1541"/>
      <c r="EE764" s="1541"/>
      <c r="EF764" s="1541"/>
      <c r="EG764" s="1541"/>
      <c r="EH764" s="1541"/>
      <c r="EI764" s="1541"/>
      <c r="EJ764" s="1541"/>
      <c r="EK764" s="1541"/>
      <c r="EL764" s="1541"/>
      <c r="EM764" s="1541"/>
      <c r="EN764" s="1541"/>
      <c r="EO764" s="1541"/>
      <c r="EP764" s="1541"/>
      <c r="EQ764" s="1541"/>
      <c r="ER764" s="1541"/>
      <c r="ES764" s="1541"/>
      <c r="ET764" s="1541"/>
      <c r="EU764" s="1541"/>
      <c r="EV764" s="1541"/>
    </row>
    <row r="765" ht="12.75" x14ac:dyDescent="0.2">
      <c r="A765" s="1541"/>
      <c r="B765" s="1541"/>
      <c r="C765"/>
      <c r="D765" s="1486"/>
      <c r="E765" s="1486"/>
      <c r="F765" s="672" t="inlineStr">
        <is>
          <t>5.5</t>
        </is>
      </c>
      <c r="G765" s="1497"/>
      <c r="H765" s="130">
        <f>BV765</f>
        <v/>
      </c>
      <c r="I765" s="130">
        <f>BW765</f>
        <v/>
      </c>
      <c r="J765" s="1299" t="inlineStr">
        <is>
          <t>WLAN</t>
        </is>
      </c>
      <c r="K765" s="1299" t="inlineStr">
        <is>
          <t>2.4 GHz</t>
        </is>
      </c>
      <c r="L765" s="115"/>
      <c r="M765" s="130"/>
      <c r="N765" s="119"/>
      <c r="O765" s="131"/>
      <c r="P765" s="6597"/>
      <c r="Q765" s="131"/>
      <c r="R765" s="131"/>
      <c r="S765" s="6593"/>
      <c r="T765" s="130">
        <v>7</v>
      </c>
      <c r="U765" s="6593">
        <v>2442</v>
      </c>
      <c r="V765" s="119"/>
      <c r="W765" s="1305"/>
      <c r="X765" s="119"/>
      <c r="Y765" s="119"/>
      <c r="Z765" s="119"/>
      <c r="AA765" s="115"/>
      <c r="AB765" s="115"/>
      <c r="AC765" s="1300">
        <f>IF(OR(BX765="Close to Ear",BX765="Close to Head"),"Head",IF(BX765="Extremity","Extremity","Body"))</f>
        <v/>
      </c>
      <c r="AD765" s="1301">
        <f>CA765</f>
        <v/>
      </c>
      <c r="AE765" s="1299">
        <f>CB765</f>
        <v/>
      </c>
      <c r="AF765" s="115"/>
      <c r="AG765" s="1302">
        <f>IF(OR(AZ765="",BA765=""),"N/A",IF(DC765="Pass","P","F"))</f>
        <v/>
      </c>
      <c r="AH765" s="129"/>
      <c r="AI765" s="129"/>
      <c r="AJ765" s="129"/>
      <c r="AK765" s="119"/>
      <c r="AL765" s="115"/>
      <c r="AM765" s="119"/>
      <c r="AN765" s="119"/>
      <c r="AO765" s="692"/>
      <c r="AP765" s="692"/>
      <c r="AQ765" s="692"/>
      <c r="AR765" s="692"/>
      <c r="AS765" s="692"/>
      <c r="AT765" s="1303">
        <f>IF(AC765="Extremity",IF(CG765="","",CG765),"")</f>
        <v/>
      </c>
      <c r="AU765" s="1303">
        <f>IF(AC765="Extremity",IF(CH765="","",CH765),"")</f>
        <v/>
      </c>
      <c r="AV765" s="1304">
        <f>IF(AC765="Extremity","",IF(CE765="","",CE765))</f>
        <v/>
      </c>
      <c r="AW765" s="1304">
        <f>IF(AD765="Extremity","",IF(CF765="","",CF765))</f>
        <v/>
      </c>
      <c r="AX765" s="1305">
        <f>DL765</f>
        <v/>
      </c>
      <c r="AY765" s="1305">
        <f>DQ765</f>
        <v/>
      </c>
      <c r="AZ765" s="3377">
        <f>IF(AC765="Extremity",IF(DA765="","",DA765),"")</f>
        <v/>
      </c>
      <c r="BA765" s="3378">
        <f>IF(AC765="Extremity","",IF(CT765="","",CT765))</f>
        <v/>
      </c>
      <c r="BB765" s="1305">
        <f>IF(AC765="Extremity",IF(DB765="","",DB765),"")</f>
        <v/>
      </c>
      <c r="BC765" s="1304">
        <f>IF(AC765="Extremity","",IF(CZ765="","",CZ765))</f>
        <v/>
      </c>
      <c r="BD765" s="1305">
        <f>DD765</f>
        <v/>
      </c>
      <c r="BE765" s="132">
        <f>DE765</f>
        <v/>
      </c>
      <c r="BF765" s="133">
        <f>DF765*60</f>
        <v/>
      </c>
      <c r="BG765" s="121">
        <f>BE765</f>
        <v/>
      </c>
      <c r="BH765" s="133">
        <f>DG765*60</f>
        <v/>
      </c>
      <c r="BI765" s="133">
        <f>DH765</f>
        <v/>
      </c>
      <c r="BJ765" s="117"/>
      <c r="BK765" s="812">
        <f>Overview!$E$7</f>
        <v/>
      </c>
      <c r="BL765" s="117"/>
      <c r="BM765" s="834">
        <f>DI765</f>
        <v/>
      </c>
      <c r="BN765" s="812">
        <f>Overview!$P$153</f>
        <v/>
      </c>
      <c r="BO765" s="117"/>
      <c r="BP765" s="117"/>
      <c r="BQ765" s="115"/>
      <c r="BR765" s="1478"/>
      <c r="BS765" s="1541"/>
      <c r="BT765" s="1864" t="inlineStr">
        <is>
          <t>WLAN</t>
        </is>
      </c>
      <c r="BU765" s="1828" t="inlineStr">
        <is>
          <t>2.4 GHz</t>
        </is>
      </c>
      <c r="BV765" s="906">
        <f>Overview!$H$28</f>
        <v/>
      </c>
      <c r="BW765" s="1828"/>
      <c r="BX765" s="1864" t="inlineStr">
        <is>
          <t>Close to ear</t>
        </is>
      </c>
      <c r="BY765" s="1197"/>
      <c r="BZ765" s="1197"/>
      <c r="CA765" s="6689" t="str">
        <f>CONCATENATE(CA763," - Variability2")</f>
        <v>TBD - Variability2</v>
      </c>
      <c r="CB765" s="200">
        <v>5</v>
      </c>
      <c r="CC765" s="6689">
        <f>IF(COUNT('Conducted WiFi'!$AH$3:$AH$9)=0,7,INDEX('Conducted WiFi'!$T$3:$T$9,MATCH(MAX('Conducted WiFi'!$AH$3:$AH$9),'Conducted WiFi'!$AH$3:$AH$9,0)))</f>
        <v>7</v>
      </c>
      <c r="CD765" s="6689">
        <f>IF(COUNT('Conducted WiFi'!$AH$3:$AH$9)=0,2442,INDEX('Conducted WiFi'!$U$3:$U$9,MATCH(MAX('Conducted WiFi'!$AH$3:$AH$9),'Conducted WiFi'!$AH$3:$AH$9,0)))</f>
        <v>2442</v>
      </c>
      <c r="CE765" s="7234"/>
      <c r="CF765" s="7234"/>
      <c r="CG765" s="7245"/>
      <c r="CH765" s="7245"/>
      <c r="CI765" s="225">
        <f>BY765</f>
        <v/>
      </c>
      <c r="CJ765" s="237">
        <f>BZ765</f>
        <v/>
      </c>
      <c r="CK765" s="223">
        <f>CA765</f>
        <v/>
      </c>
      <c r="CL765" s="237">
        <f>CC765</f>
        <v/>
      </c>
      <c r="CM765" s="237">
        <f>CD765</f>
        <v/>
      </c>
      <c r="CN765" s="1527"/>
      <c r="CO765" s="1963"/>
      <c r="CP765" s="7214">
        <f>IF(CF765=""," ",IF(ABS(CE765-CF765)&lt;=0.1,"Valid","Not valid"))</f>
        <v/>
      </c>
      <c r="CQ765" s="1674">
        <f> IF(CE765="","",IF(AND(CE765&lt;&gt;"",CF765=""),IF(CE765&gt;=0.8,"Medir+Sig Max","No"),IF(CF765&lt;&gt;"",IF(CF765&gt;=0.8,"Medir+Sig Max","No"),"")))</f>
        <v/>
      </c>
      <c r="CR765" s="6927"/>
      <c r="CS765" s="1674"/>
      <c r="CT765" s="6710">
        <f>IF(CO765="",IF(AND(CE765="",CF765=""),"",IF(CF765="",IF(DQ765&gt;1,ROUND(DQ765*CE765,3),CE765),IF(DQ765&gt;1,ROUND(DQ765*CF765,3),CF765))),IF(AND(CE765="",CF765=""),"",IF(CF765="",IF(DQ765&gt;1,ROUND(DQ765*CE765*(1/(CO765)),3),CE765*(1/(CO765))),IF(DQ765&gt;1,ROUND(DQ765*CF765*(1/(CO765)),3),CF765*(1/(CO765))))))</f>
        <v/>
      </c>
      <c r="CU765" s="224">
        <f>BY765</f>
        <v/>
      </c>
      <c r="CV765" s="237">
        <f>BZ765</f>
        <v/>
      </c>
      <c r="CW765" s="237">
        <f>CA765</f>
        <v/>
      </c>
      <c r="CX765" s="224">
        <f>CC765</f>
        <v/>
      </c>
      <c r="CY765" s="237">
        <f>CD765</f>
        <v/>
      </c>
      <c r="CZ765" s="7474">
        <f>IF(COUNTIF(Overview!K12:K14,TRUE)&gt;0,1.6,IF(COUNTIF(Overview!L12:L14,TRUE)&gt;0,8,0))</f>
        <v/>
      </c>
      <c r="DA765" s="1788"/>
      <c r="DB765" s="7483"/>
      <c r="DC765" s="844">
        <f>IF(CT765="","",IF(CT765&gt;CZ765,"Fail","Pass"))</f>
        <v/>
      </c>
      <c r="DD765" s="402"/>
      <c r="DE765" s="1565">
        <f>MyTimestamp(DC765)</f>
        <v/>
      </c>
      <c r="DF765" s="1531">
        <f>IF(COUNT(CE765:CH765)=1,15,IF(COUNT(CE765:CH765)=0,0,30))</f>
        <v/>
      </c>
      <c r="DG765" s="1532">
        <f>IF(DF765=0,0,2)</f>
        <v/>
      </c>
      <c r="DH765" s="1866"/>
      <c r="DI765" s="1866"/>
      <c r="DJ765" s="1863"/>
      <c r="DK765" s="1789"/>
      <c r="DL765" s="1574">
        <f>10^(CN765/20)*100-100</f>
        <v/>
      </c>
      <c r="DM765" s="976"/>
      <c r="DN765" s="1275"/>
      <c r="DO765" s="976">
        <f>IF(DM765="","",10^(DM765/10))</f>
        <v/>
      </c>
      <c r="DP765" s="976">
        <f>IF(ISNUMBER(DN765)=FALSE,"",10^(DN765/10))</f>
        <v/>
      </c>
      <c r="DQ765" s="1578">
        <f>IF(AND(ISNUMBER(DO765),ISNUMBER(DP765)),IF(DO765/DP765&gt;1,ROUND((DO765)/DP765,3),1),1)</f>
        <v/>
      </c>
      <c r="DR765" s="1541"/>
      <c r="DS765" s="1541"/>
      <c r="DT765" s="1541"/>
      <c r="DU765" s="1541"/>
      <c r="DV765" s="1541"/>
      <c r="DW765" s="1541"/>
      <c r="DX765" s="1541"/>
      <c r="DY765" s="1541"/>
      <c r="DZ765" s="1541"/>
      <c r="EA765" s="1541"/>
      <c r="EB765" s="1541"/>
      <c r="EC765" s="1541"/>
      <c r="ED765" s="1541"/>
      <c r="EE765" s="1541"/>
      <c r="EF765" s="1541"/>
      <c r="EG765" s="1541"/>
      <c r="EH765" s="1541"/>
      <c r="EI765" s="1541"/>
      <c r="EJ765" s="1541"/>
      <c r="EK765" s="1541"/>
      <c r="EL765" s="1541"/>
      <c r="EM765" s="1541"/>
      <c r="EN765" s="1541"/>
      <c r="EO765" s="1541"/>
      <c r="EP765" s="1541"/>
      <c r="EQ765" s="1541"/>
      <c r="ER765" s="1541"/>
      <c r="ES765" s="1541"/>
      <c r="ET765" s="1541"/>
      <c r="EU765" s="1541"/>
      <c r="EV765" s="1541"/>
    </row>
    <row r="766" ht="12.75" x14ac:dyDescent="0.2">
      <c r="A766" s="1541"/>
      <c r="B766" s="1541"/>
      <c r="C766"/>
      <c r="D766" s="6590"/>
      <c r="E766" s="6590"/>
      <c r="F766" s="6591" t="inlineStr">
        <is>
          <t>5.5</t>
        </is>
      </c>
      <c r="G766" s="6592"/>
      <c r="H766" s="6593">
        <f>BV766</f>
        <v/>
      </c>
      <c r="I766" s="6593">
        <f>BW766</f>
        <v/>
      </c>
      <c r="J766" s="6594" t="inlineStr">
        <is>
          <t>WLAN</t>
        </is>
      </c>
      <c r="K766" s="6594" t="inlineStr">
        <is>
          <t>2.4 GHz</t>
        </is>
      </c>
      <c r="L766" s="6595"/>
      <c r="M766" s="6593"/>
      <c r="N766" s="6596"/>
      <c r="O766" s="6597"/>
      <c r="P766" s="6597"/>
      <c r="Q766" s="6597"/>
      <c r="R766" s="6597"/>
      <c r="S766" s="6593"/>
      <c r="T766" s="130">
        <v>7</v>
      </c>
      <c r="U766" s="6593">
        <v>2442</v>
      </c>
      <c r="V766" s="6596"/>
      <c r="W766" s="6598"/>
      <c r="X766" s="6596"/>
      <c r="Y766" s="6596"/>
      <c r="Z766" s="6596"/>
      <c r="AA766" s="6595"/>
      <c r="AB766" s="6595"/>
      <c r="AC766" s="6599">
        <f>IF(OR(BX766="Close to Ear",BX766="Close to Head"),"Head",IF(BX766="Extremity","Extremity","Body"))</f>
        <v/>
      </c>
      <c r="AD766" s="6600">
        <f>CA766</f>
        <v/>
      </c>
      <c r="AE766" s="6594">
        <f>CB766</f>
        <v/>
      </c>
      <c r="AF766" s="6595"/>
      <c r="AG766" s="6601">
        <f>IF(OR(AZ766="",BA766=""),"N/A",IF(DC766="Pass","P","F"))</f>
        <v/>
      </c>
      <c r="AH766" s="6602"/>
      <c r="AI766" s="6602"/>
      <c r="AJ766" s="6602"/>
      <c r="AK766" s="6596"/>
      <c r="AL766" s="6595"/>
      <c r="AM766" s="6596"/>
      <c r="AN766" s="6596"/>
      <c r="AO766" s="6603"/>
      <c r="AP766" s="6603"/>
      <c r="AQ766" s="6603"/>
      <c r="AR766" s="6603"/>
      <c r="AS766" s="6603"/>
      <c r="AT766" s="6604">
        <f>IF(AC766="Extremity",IF(CG766="","",CG766),"")</f>
        <v/>
      </c>
      <c r="AU766" s="6604">
        <f>IF(AC766="Extremity",IF(CH766="","",CH766),"")</f>
        <v/>
      </c>
      <c r="AV766" s="6605">
        <f>IF(AC766="Extremity","",IF(CE766="","",CE766))</f>
        <v/>
      </c>
      <c r="AW766" s="6605">
        <f>IF(AD766="Extremity","",IF(CF766="","",CF766))</f>
        <v/>
      </c>
      <c r="AX766" s="6598">
        <f>DL766</f>
        <v/>
      </c>
      <c r="AY766" s="6598">
        <f>DQ766</f>
        <v/>
      </c>
      <c r="AZ766" s="6606">
        <f>IF(AC766="Extremity",IF(DA766="","",DA766),"")</f>
        <v/>
      </c>
      <c r="BA766" s="6607">
        <f>IF(AC766="Extremity","",IF(CT766="","",CT766))</f>
        <v/>
      </c>
      <c r="BB766" s="6598">
        <f>IF(AC766="Extremity",IF(DB766="","",DB766),"")</f>
        <v/>
      </c>
      <c r="BC766" s="6605">
        <f>IF(AC766="Extremity","",IF(CZ766="","",CZ766))</f>
        <v/>
      </c>
      <c r="BD766" s="6598">
        <f>DD766</f>
        <v/>
      </c>
      <c r="BE766" s="6608">
        <f>DE766</f>
        <v/>
      </c>
      <c r="BF766" s="6609">
        <f>DF766*60</f>
        <v/>
      </c>
      <c r="BG766" s="6610">
        <f>BE766</f>
        <v/>
      </c>
      <c r="BH766" s="6609">
        <f>DG766*60</f>
        <v/>
      </c>
      <c r="BI766" s="6609">
        <f>DH766</f>
        <v/>
      </c>
      <c r="BJ766" s="6611"/>
      <c r="BK766" s="6612">
        <f>Overview!$E$7</f>
        <v/>
      </c>
      <c r="BL766" s="6611"/>
      <c r="BM766" s="6609">
        <f>DI766</f>
        <v/>
      </c>
      <c r="BN766" s="6612">
        <f>Overview!$P$153</f>
        <v/>
      </c>
      <c r="BO766" s="6611"/>
      <c r="BP766" s="6611"/>
      <c r="BQ766" s="6595"/>
      <c r="BR766" s="6613"/>
      <c r="BS766" s="1541"/>
      <c r="BT766" s="1864" t="inlineStr">
        <is>
          <t>WLAN</t>
        </is>
      </c>
      <c r="BU766" s="1828" t="inlineStr">
        <is>
          <t>2.4 GHz</t>
        </is>
      </c>
      <c r="BV766" s="906">
        <f>Overview!$H$28</f>
        <v/>
      </c>
      <c r="BW766" s="1828"/>
      <c r="BX766" s="1864" t="inlineStr">
        <is>
          <t>Close to ear</t>
        </is>
      </c>
      <c r="BY766" s="6709"/>
      <c r="BZ766" s="6709"/>
      <c r="CA766" s="6689" t="str">
        <f>CONCATENATE(CA762," - Battery check 1")</f>
        <v>TBD - Battery check 1</v>
      </c>
      <c r="CB766" s="200">
        <v>0</v>
      </c>
      <c r="CC766" s="6689">
        <f>IF(COUNT('Conducted WiFi'!$AH$3:$AH$9)=0,7,INDEX('Conducted WiFi'!$T$3:$T$9,MATCH(MAX('Conducted WiFi'!$AH$3:$AH$9),'Conducted WiFi'!$AH$3:$AH$9,0)))</f>
        <v>7</v>
      </c>
      <c r="CD766" s="6689">
        <f>IF(COUNT('Conducted WiFi'!$AH$3:$AH$9)=0,2442,INDEX('Conducted WiFi'!$U$3:$U$9,MATCH(MAX('Conducted WiFi'!$AH$3:$AH$9),'Conducted WiFi'!$AH$3:$AH$9,0)))</f>
        <v>2442</v>
      </c>
      <c r="CE766" s="7234"/>
      <c r="CF766" s="7234"/>
      <c r="CG766" s="7245"/>
      <c r="CH766" s="7245"/>
      <c r="CI766" s="225">
        <f>BY766</f>
        <v/>
      </c>
      <c r="CJ766" s="237">
        <f>BZ766</f>
        <v/>
      </c>
      <c r="CK766" s="223">
        <f>CA766</f>
        <v/>
      </c>
      <c r="CL766" s="237">
        <f>CC766</f>
        <v/>
      </c>
      <c r="CM766" s="237">
        <f>CD766</f>
        <v/>
      </c>
      <c r="CN766" s="1527"/>
      <c r="CO766" s="1963"/>
      <c r="CP766" s="7214">
        <f>IF(CF766=""," ",IF(ABS(CE766-CF766)&lt;=0.1,"Valid","Not valid"))</f>
        <v/>
      </c>
      <c r="CQ766" s="1674">
        <f> IF(CE766="","",IF(AND(CE766&lt;&gt;"",CF766=""),IF(CE766&gt;=0.8,"Medir+Sig Max","No"),IF(CF766&lt;&gt;"",IF(CF766&gt;=0.8,"Medir+Sig Max","No"),"")))</f>
        <v/>
      </c>
      <c r="CR766" s="6927">
        <f>IF(UPPER($CQ$1)="X",IF(CF766=""," ",IF((ABS(CE766)&lt;5)*AND(ABS(CF766)&lt;5)*AND(ABS(CT766)&lt;5),"Solo si es max","Medir")),IF(CF766=""," ",IF((ABS(CE766)&lt;1)*AND(ABS(CF766)&lt;1)*AND(ABS(CT766)&lt;1),"Solo si es max","Medir")))</f>
        <v/>
      </c>
      <c r="CS766" s="1674"/>
      <c r="CT766" s="6710"/>
      <c r="CU766" s="224">
        <f>BY766</f>
        <v/>
      </c>
      <c r="CV766" s="237">
        <f>BZ766</f>
        <v/>
      </c>
      <c r="CW766" s="237">
        <f>CA766</f>
        <v/>
      </c>
      <c r="CX766" s="224">
        <f>CC766</f>
        <v/>
      </c>
      <c r="CY766" s="237">
        <f>CD766</f>
        <v/>
      </c>
      <c r="CZ766" s="7474">
        <f>IF(COUNTIF(Overview!K12:K14,TRUE)&gt;0,1.6,IF(COUNTIF(Overview!L12:L14,TRUE)&gt;0,8,0))</f>
        <v/>
      </c>
      <c r="DA766" s="1788"/>
      <c r="DB766" s="7483"/>
      <c r="DC766" s="844">
        <f>IF(CT766="","",IF(CT766&gt;CZ766,"Fail","Pass"))</f>
        <v/>
      </c>
      <c r="DD766" s="402"/>
      <c r="DE766" s="1565">
        <f>MyTimestamp(DC766)</f>
        <v/>
      </c>
      <c r="DF766" s="1531">
        <f>IF(COUNT(CE766:CH766)=1,15,IF(COUNT(CE766:CH766)=0,0,30))</f>
        <v/>
      </c>
      <c r="DG766" s="1532">
        <f>IF(DF766=0,0,2)</f>
        <v/>
      </c>
      <c r="DH766" s="1866"/>
      <c r="DI766" s="1866"/>
      <c r="DJ766" s="1863"/>
      <c r="DK766" s="1789"/>
      <c r="DL766" s="1574">
        <f>10^(CN766/20)*100-100</f>
        <v/>
      </c>
      <c r="DM766" s="976"/>
      <c r="DN766" s="1275"/>
      <c r="DO766" s="976">
        <f>IF(DM766="","",10^(DM766/10))</f>
        <v/>
      </c>
      <c r="DP766" s="976">
        <f>IF(ISNUMBER(DN766)=FALSE,"",10^(DN766/10))</f>
        <v/>
      </c>
      <c r="DQ766" s="1578">
        <f>IF(AND(ISNUMBER(DO766),ISNUMBER(DP766)),IF(DO766/DP766&gt;1,ROUND((DO766)/DP766,3),1),1)</f>
        <v/>
      </c>
      <c r="DR766" s="1541"/>
      <c r="DS766" s="1541"/>
      <c r="DT766" s="1541"/>
      <c r="DU766" s="1541"/>
      <c r="DV766" s="1541"/>
      <c r="DW766" s="1541"/>
      <c r="DX766" s="1541"/>
      <c r="DY766" s="1541"/>
      <c r="DZ766" s="1541"/>
      <c r="EA766" s="1541"/>
      <c r="EB766" s="1541"/>
      <c r="EC766" s="1541"/>
      <c r="ED766" s="1541"/>
      <c r="EE766" s="1541"/>
      <c r="EF766" s="1541"/>
      <c r="EG766" s="1541"/>
      <c r="EH766" s="1541"/>
      <c r="EI766" s="1541"/>
      <c r="EJ766" s="1541"/>
      <c r="EK766" s="1541"/>
      <c r="EL766" s="1541"/>
      <c r="EM766" s="1541"/>
      <c r="EN766" s="1541"/>
      <c r="EO766" s="1541"/>
      <c r="EP766" s="1541"/>
      <c r="EQ766" s="1541"/>
      <c r="ER766" s="1541"/>
      <c r="ES766" s="1541"/>
      <c r="ET766" s="1541"/>
      <c r="EU766" s="1541"/>
      <c r="EV766" s="1541"/>
    </row>
    <row r="767" ht="12.75" x14ac:dyDescent="0.2">
      <c r="A767" s="1541"/>
      <c r="B767" s="1541"/>
      <c r="C767"/>
      <c r="D767" s="6590"/>
      <c r="E767" s="6590"/>
      <c r="F767" s="6591" t="inlineStr">
        <is>
          <t>5.5</t>
        </is>
      </c>
      <c r="G767" s="6592"/>
      <c r="H767" s="6593">
        <f>BV767</f>
        <v/>
      </c>
      <c r="I767" s="6593">
        <f>BW767</f>
        <v/>
      </c>
      <c r="J767" s="6594" t="inlineStr">
        <is>
          <t>WLAN</t>
        </is>
      </c>
      <c r="K767" s="6594" t="inlineStr">
        <is>
          <t>2.4 GHz</t>
        </is>
      </c>
      <c r="L767" s="6595"/>
      <c r="M767" s="6593"/>
      <c r="N767" s="6596"/>
      <c r="O767" s="6597"/>
      <c r="P767" s="6597"/>
      <c r="Q767" s="6597"/>
      <c r="R767" s="6597"/>
      <c r="S767" s="6593"/>
      <c r="T767" s="130">
        <v>7</v>
      </c>
      <c r="U767" s="6593">
        <v>2442</v>
      </c>
      <c r="V767" s="6596"/>
      <c r="W767" s="6598"/>
      <c r="X767" s="6596"/>
      <c r="Y767" s="6596"/>
      <c r="Z767" s="6596"/>
      <c r="AA767" s="6595"/>
      <c r="AB767" s="6595"/>
      <c r="AC767" s="6599">
        <f>IF(OR(BX767="Close to Ear",BX767="Close to Head"),"Head",IF(BX767="Extremity","Extremity","Body"))</f>
        <v/>
      </c>
      <c r="AD767" s="6600">
        <f>CA767</f>
        <v/>
      </c>
      <c r="AE767" s="6594">
        <f>CB767</f>
        <v/>
      </c>
      <c r="AF767" s="6595"/>
      <c r="AG767" s="6601">
        <f>IF(OR(AZ767="",BA767=""),"N/A",IF(DC767="Pass","P","F"))</f>
        <v/>
      </c>
      <c r="AH767" s="6602"/>
      <c r="AI767" s="6602"/>
      <c r="AJ767" s="6602"/>
      <c r="AK767" s="6596"/>
      <c r="AL767" s="6595"/>
      <c r="AM767" s="6596"/>
      <c r="AN767" s="6596"/>
      <c r="AO767" s="6603"/>
      <c r="AP767" s="6603"/>
      <c r="AQ767" s="6603"/>
      <c r="AR767" s="6603"/>
      <c r="AS767" s="6603"/>
      <c r="AT767" s="6604">
        <f>IF(AC767="Extremity",IF(CG767="","",CG767),"")</f>
        <v/>
      </c>
      <c r="AU767" s="6604">
        <f>IF(AC767="Extremity",IF(CH767="","",CH767),"")</f>
        <v/>
      </c>
      <c r="AV767" s="6605">
        <f>IF(AC767="Extremity","",IF(CE767="","",CE767))</f>
        <v/>
      </c>
      <c r="AW767" s="6605">
        <f>IF(AD767="Extremity","",IF(CF767="","",CF767))</f>
        <v/>
      </c>
      <c r="AX767" s="6598">
        <f>DL767</f>
        <v/>
      </c>
      <c r="AY767" s="6598">
        <f>DQ767</f>
        <v/>
      </c>
      <c r="AZ767" s="6606">
        <f>IF(AC767="Extremity",IF(DA767="","",DA767),"")</f>
        <v/>
      </c>
      <c r="BA767" s="6607">
        <f>IF(AC767="Extremity","",IF(CT767="","",CT767))</f>
        <v/>
      </c>
      <c r="BB767" s="6598">
        <f>IF(AC767="Extremity",IF(DB767="","",DB767),"")</f>
        <v/>
      </c>
      <c r="BC767" s="6605">
        <f>IF(AC767="Extremity","",IF(CZ767="","",CZ767))</f>
        <v/>
      </c>
      <c r="BD767" s="6598">
        <f>DD767</f>
        <v/>
      </c>
      <c r="BE767" s="6608">
        <f>DE767</f>
        <v/>
      </c>
      <c r="BF767" s="6609">
        <f>DF767*60</f>
        <v/>
      </c>
      <c r="BG767" s="6610">
        <f>BE767</f>
        <v/>
      </c>
      <c r="BH767" s="6609">
        <f>DG767*60</f>
        <v/>
      </c>
      <c r="BI767" s="6609">
        <f>DH767</f>
        <v/>
      </c>
      <c r="BJ767" s="6611"/>
      <c r="BK767" s="6612">
        <f>Overview!$E$7</f>
        <v/>
      </c>
      <c r="BL767" s="6611"/>
      <c r="BM767" s="6609">
        <f>DI767</f>
        <v/>
      </c>
      <c r="BN767" s="6612">
        <f>Overview!$P$153</f>
        <v/>
      </c>
      <c r="BO767" s="6611"/>
      <c r="BP767" s="6611"/>
      <c r="BQ767" s="6595"/>
      <c r="BR767" s="6613"/>
      <c r="BS767" s="1541"/>
      <c r="BT767" s="1864" t="inlineStr">
        <is>
          <t>WLAN</t>
        </is>
      </c>
      <c r="BU767" s="1828" t="inlineStr">
        <is>
          <t>2.4 GHz</t>
        </is>
      </c>
      <c r="BV767" s="906">
        <f>Overview!$H$28</f>
        <v/>
      </c>
      <c r="BW767" s="1828"/>
      <c r="BX767" s="1864" t="inlineStr">
        <is>
          <t>Close to ear</t>
        </is>
      </c>
      <c r="BY767" s="6709"/>
      <c r="BZ767" s="6709"/>
      <c r="CA767" s="6689" t="str">
        <f>CONCATENATE(CA763," - Battery check 2")</f>
        <v>TBD - Battery check 2</v>
      </c>
      <c r="CB767" s="200">
        <v>0</v>
      </c>
      <c r="CC767" s="6689">
        <f>IF(COUNT('Conducted WiFi'!$AH$3:$AH$9)=0,7,INDEX('Conducted WiFi'!$T$3:$T$9,MATCH(MAX('Conducted WiFi'!$AH$3:$AH$9),'Conducted WiFi'!$AH$3:$AH$9,0)))</f>
        <v>7</v>
      </c>
      <c r="CD767" s="6689">
        <f>IF(COUNT('Conducted WiFi'!$AH$3:$AH$9)=0,2442,INDEX('Conducted WiFi'!$U$3:$U$9,MATCH(MAX('Conducted WiFi'!$AH$3:$AH$9),'Conducted WiFi'!$AH$3:$AH$9,0)))</f>
        <v>2442</v>
      </c>
      <c r="CE767" s="7234"/>
      <c r="CF767" s="7234"/>
      <c r="CG767" s="7245"/>
      <c r="CH767" s="7245"/>
      <c r="CI767" s="225">
        <f>BY767</f>
        <v/>
      </c>
      <c r="CJ767" s="237">
        <f>BZ767</f>
        <v/>
      </c>
      <c r="CK767" s="223">
        <f>CA767</f>
        <v/>
      </c>
      <c r="CL767" s="237">
        <f>CC767</f>
        <v/>
      </c>
      <c r="CM767" s="237">
        <f>CD767</f>
        <v/>
      </c>
      <c r="CN767" s="1527"/>
      <c r="CO767" s="1963"/>
      <c r="CP767" s="7214">
        <f>IF(CF767=""," ",IF(ABS(CE767-CF767)&lt;=0.1,"Valid","Not valid"))</f>
        <v/>
      </c>
      <c r="CQ767" s="1674">
        <f> IF(CE767="","",IF(AND(CE767&lt;&gt;"",CF767=""),IF(CE767&gt;=0.8,"Medir+Sig Max","No"),IF(CF767&lt;&gt;"",IF(CF767&gt;=0.8,"Medir+Sig Max","No"),"")))</f>
        <v/>
      </c>
      <c r="CR767" s="6928">
        <f>IF(UPPER($CQ$1)="X",IF(CF767=""," ",IF((ABS(CE767)&lt;5)*AND(ABS(CF767)&lt;5)*AND(ABS(CT767)&lt;5),"Solo si es max","Medir")),IF(CF767=""," ",IF((ABS(CE767)&lt;1)*AND(ABS(CF767)&lt;1)*AND(ABS(CT767)&lt;1),"Solo si es max","Medir")))</f>
        <v/>
      </c>
      <c r="CS767" s="1675"/>
      <c r="CT767" s="6711"/>
      <c r="CU767" s="224">
        <f>BY767</f>
        <v/>
      </c>
      <c r="CV767" s="237">
        <f>BZ767</f>
        <v/>
      </c>
      <c r="CW767" s="237">
        <f>CA767</f>
        <v/>
      </c>
      <c r="CX767" s="224">
        <f>CC767</f>
        <v/>
      </c>
      <c r="CY767" s="237">
        <f>CD767</f>
        <v/>
      </c>
      <c r="CZ767" s="7474">
        <f>IF(COUNTIF(Overview!K12:K14,TRUE)&gt;0,1.6,IF(COUNTIF(Overview!L12:L14,TRUE)&gt;0,8,0))</f>
        <v/>
      </c>
      <c r="DA767" s="1788"/>
      <c r="DB767" s="7483"/>
      <c r="DC767" s="844">
        <f>IF(CT767="","",IF(CT767&gt;CZ767,"Fail","Pass"))</f>
        <v/>
      </c>
      <c r="DD767" s="402"/>
      <c r="DE767" s="1565">
        <f>MyTimestamp(DC767)</f>
        <v/>
      </c>
      <c r="DF767" s="1531">
        <f>IF(COUNT(CE767:CH767)=1,15,IF(COUNT(CE767:CH767)=0,0,30))</f>
        <v/>
      </c>
      <c r="DG767" s="1532">
        <f>IF(DF767=0,0,2)</f>
        <v/>
      </c>
      <c r="DH767" s="1866"/>
      <c r="DI767" s="1866"/>
      <c r="DJ767" s="1863"/>
      <c r="DK767" s="1789"/>
      <c r="DL767" s="1574">
        <f>10^(CN767/20)*100-100</f>
        <v/>
      </c>
      <c r="DM767" s="976"/>
      <c r="DN767" s="1275"/>
      <c r="DO767" s="976">
        <f>IF(DM767="","",10^(DM767/10))</f>
        <v/>
      </c>
      <c r="DP767" s="976">
        <f>IF(ISNUMBER(DN767)=FALSE,"",10^(DN767/10))</f>
        <v/>
      </c>
      <c r="DQ767" s="1578">
        <f>IF(AND(ISNUMBER(DO767),ISNUMBER(DP767)),IF(DO767/DP767&gt;1,ROUND((DO767)/DP767,3),1),1)</f>
        <v/>
      </c>
      <c r="DR767" s="1541"/>
      <c r="DS767" s="1541"/>
      <c r="DT767" s="1541"/>
      <c r="DU767" s="1541"/>
      <c r="DV767" s="1541"/>
      <c r="DW767" s="1541"/>
      <c r="DX767" s="1541"/>
      <c r="DY767" s="1541"/>
      <c r="DZ767" s="1541"/>
      <c r="EA767" s="1541"/>
      <c r="EB767" s="1541"/>
      <c r="EC767" s="1541"/>
      <c r="ED767" s="1541"/>
      <c r="EE767" s="1541"/>
      <c r="EF767" s="1541"/>
      <c r="EG767" s="1541"/>
      <c r="EH767" s="1541"/>
      <c r="EI767" s="1541"/>
      <c r="EJ767" s="1541"/>
      <c r="EK767" s="1541"/>
      <c r="EL767" s="1541"/>
      <c r="EM767" s="1541"/>
      <c r="EN767" s="1541"/>
      <c r="EO767" s="1541"/>
      <c r="EP767" s="1541"/>
      <c r="EQ767" s="1541"/>
      <c r="ER767" s="1541"/>
      <c r="ES767" s="1541"/>
      <c r="ET767" s="1541"/>
      <c r="EU767" s="1541"/>
      <c r="EV767" s="1541"/>
    </row>
    <row r="768" ht="12.75" x14ac:dyDescent="0.2">
      <c r="A768" s="1541"/>
      <c r="B768" s="1541"/>
      <c r="C768"/>
      <c r="D768" s="1486"/>
      <c r="E768" s="1486"/>
      <c r="F768" s="672" t="inlineStr">
        <is>
          <t>5.5</t>
        </is>
      </c>
      <c r="G768" s="1497"/>
      <c r="H768" s="130">
        <f>BV768</f>
        <v/>
      </c>
      <c r="I768" s="130">
        <f>BW768</f>
        <v/>
      </c>
      <c r="J768" s="1299" t="inlineStr">
        <is>
          <t>WLAN</t>
        </is>
      </c>
      <c r="K768" s="1299" t="inlineStr">
        <is>
          <t>2.4 GHz</t>
        </is>
      </c>
      <c r="L768" s="115"/>
      <c r="M768" s="130"/>
      <c r="N768" s="119"/>
      <c r="O768" s="131"/>
      <c r="P768" s="6597"/>
      <c r="Q768" s="131"/>
      <c r="R768" s="131"/>
      <c r="S768" s="6593"/>
      <c r="T768" s="130">
        <v>7</v>
      </c>
      <c r="U768" s="6593">
        <v>2442</v>
      </c>
      <c r="V768" s="119"/>
      <c r="W768" s="1305"/>
      <c r="X768" s="119"/>
      <c r="Y768" s="119"/>
      <c r="Z768" s="119"/>
      <c r="AA768" s="115"/>
      <c r="AB768" s="115"/>
      <c r="AC768" s="1300">
        <f>IF(OR(BX768="Close to Ear",BX768="Close to Head"),"Head",IF(BX768="Extremity","Extremity","Body"))</f>
        <v/>
      </c>
      <c r="AD768" s="1301">
        <f>CA768</f>
        <v/>
      </c>
      <c r="AE768" s="1299">
        <f>CB768</f>
        <v/>
      </c>
      <c r="AF768" s="115"/>
      <c r="AG768" s="1302">
        <f>IF(OR(AZ768="",BA768=""),"N/A",IF(DC768="Pass","P","F"))</f>
        <v/>
      </c>
      <c r="AH768" s="129"/>
      <c r="AI768" s="129"/>
      <c r="AJ768" s="129"/>
      <c r="AK768" s="119"/>
      <c r="AL768" s="115"/>
      <c r="AM768" s="119"/>
      <c r="AN768" s="119"/>
      <c r="AO768" s="692"/>
      <c r="AP768" s="692"/>
      <c r="AQ768" s="692"/>
      <c r="AR768" s="692"/>
      <c r="AS768" s="692"/>
      <c r="AT768" s="1303">
        <f>IF(AC768="Extremity",IF(CG768="","",CG768),"")</f>
        <v/>
      </c>
      <c r="AU768" s="1303">
        <f>IF(AC768="Extremity",IF(CH768="","",CH768),"")</f>
        <v/>
      </c>
      <c r="AV768" s="1304">
        <f>IF(AC768="Extremity","",IF(CE768="","",CE768))</f>
        <v/>
      </c>
      <c r="AW768" s="1304">
        <f>IF(AD768="Extremity","",IF(CF768="","",CF768))</f>
        <v/>
      </c>
      <c r="AX768" s="1305">
        <f>DL768</f>
        <v/>
      </c>
      <c r="AY768" s="1305">
        <f>DQ768</f>
        <v/>
      </c>
      <c r="AZ768" s="3377">
        <f>IF(AC768="Extremity",IF(DA768="","",DA768),"")</f>
        <v/>
      </c>
      <c r="BA768" s="3378">
        <f>IF(AC768="Extremity","",IF(CT768="","",CT768))</f>
        <v/>
      </c>
      <c r="BB768" s="1305">
        <f>IF(AC768="Extremity",IF(DB768="","",DB768),"")</f>
        <v/>
      </c>
      <c r="BC768" s="1304">
        <f>IF(AC768="Extremity","",IF(CZ768="","",CZ768))</f>
        <v/>
      </c>
      <c r="BD768" s="1305">
        <f>DD768</f>
        <v/>
      </c>
      <c r="BE768" s="132">
        <f>DE768</f>
        <v/>
      </c>
      <c r="BF768" s="133">
        <f>DF768*60</f>
        <v/>
      </c>
      <c r="BG768" s="121">
        <f>BE768</f>
        <v/>
      </c>
      <c r="BH768" s="133">
        <f>DG768*60</f>
        <v/>
      </c>
      <c r="BI768" s="133">
        <f>DH768</f>
        <v/>
      </c>
      <c r="BJ768" s="117"/>
      <c r="BK768" s="812">
        <f>Overview!$E$7</f>
        <v/>
      </c>
      <c r="BL768" s="117"/>
      <c r="BM768" s="834">
        <f>DI768</f>
        <v/>
      </c>
      <c r="BN768" s="812">
        <f>Overview!$P$153</f>
        <v/>
      </c>
      <c r="BO768" s="117"/>
      <c r="BP768" s="117"/>
      <c r="BQ768" s="115"/>
      <c r="BR768" s="1478"/>
      <c r="BS768" s="1541"/>
      <c r="BT768" s="1867" t="inlineStr">
        <is>
          <t>WLAN</t>
        </is>
      </c>
      <c r="BU768" s="1830" t="inlineStr">
        <is>
          <t>2.4 GHz</t>
        </is>
      </c>
      <c r="BV768" s="875">
        <f>Overview!$H$28</f>
        <v/>
      </c>
      <c r="BW768" s="1830"/>
      <c r="BX768" s="1860" t="inlineStr">
        <is>
          <t>Body</t>
        </is>
      </c>
      <c r="BY768" s="907"/>
      <c r="BZ768" s="907"/>
      <c r="CA768" s="1071" t="inlineStr">
        <is>
          <t>Front Face</t>
        </is>
      </c>
      <c r="CB768" s="1071">
        <v>5</v>
      </c>
      <c r="CC768" s="1102">
        <f>IF(COUNT('Conducted WiFi'!$AH$3:$AH$9)=0,7,INDEX('Conducted WiFi'!$T$3:$T$9,MATCH(MAX('Conducted WiFi'!$AH$3:$AH$9),'Conducted WiFi'!$AH$3:$AH$9,0)))</f>
        <v>7</v>
      </c>
      <c r="CD768" s="1187">
        <f>IF(COUNT('Conducted WiFi'!$AH$3:$AH$9)=0,2442,INDEX('Conducted WiFi'!$U$3:$U$9,MATCH(MAX('Conducted WiFi'!$AH$3:$AH$9),'Conducted WiFi'!$AH$3:$AH$9,0)))</f>
        <v>2442</v>
      </c>
      <c r="CE768" s="7243"/>
      <c r="CF768" s="7243"/>
      <c r="CG768" s="7244"/>
      <c r="CH768" s="7244"/>
      <c r="CI768" s="225">
        <f>BY768</f>
        <v/>
      </c>
      <c r="CJ768" s="237">
        <f>BZ768</f>
        <v/>
      </c>
      <c r="CK768" s="223">
        <f>CA768</f>
        <v/>
      </c>
      <c r="CL768" s="237">
        <f>CC768</f>
        <v/>
      </c>
      <c r="CM768" s="1180">
        <f>CD768</f>
        <v/>
      </c>
      <c r="CN768" s="1962"/>
      <c r="CO768" s="1963"/>
      <c r="CP768" s="891">
        <f>IF(CF768=""," ",IF(ABS(CE768-CF768)&lt;=0.1,"Valid","Not valid"))</f>
        <v/>
      </c>
      <c r="CQ768" s="892">
        <f> IF(CE768="","",IF(AND(CE768&lt;&gt;"",CF768=""),IF(CE768&gt;=0.8,"Medir+Sig Max","No"),IF(CF768&lt;&gt;"",IF(CF768&gt;=0.8,"Medir+Sig Max","No"),"")))</f>
        <v/>
      </c>
      <c r="CR768" s="7224">
        <f>IF(UPPER('SAR FCC-ISED'!CQ1)="X",IF(CF768=""," ",IF((ABS(CE768)&lt;5)*AND(ABS(CF768)&lt;5)*AND(ABS(CT768)&lt;5),"Solo si es max","Medir")),IF(CF768=""," ",IF((ABS(CE768)&lt;1)*AND(ABS(CF768)&lt;1)*AND(ABS(CT768)&lt;1),"Solo si es max","Medir")))</f>
        <v/>
      </c>
      <c r="CS768" s="892"/>
      <c r="CT768" s="219">
        <f>IF(CO768="",IF(AND(CE768="",CF768=""),"",IF(CF768="",IF(DQ768&gt;1,ROUND(DQ768*CE768,3),CE768),IF(DQ768&gt;1,ROUND(DQ768*CF768,3),CF768))),IF(AND(CE768="",CF768=""),"",IF(CF768="",IF(DQ768&gt;1,ROUND(DQ768*CE768*(1/(CO768)),3),CE768*(1/(CO768))),IF(DQ768&gt;1,ROUND(DQ768*CF768*(1/(CO768)),3),CF768*(1/(CO768))))))</f>
        <v/>
      </c>
      <c r="CU768" s="224">
        <f>BY768</f>
        <v/>
      </c>
      <c r="CV768" s="237">
        <f>BZ768</f>
        <v/>
      </c>
      <c r="CW768" s="237">
        <f>CA768</f>
        <v/>
      </c>
      <c r="CX768" s="224">
        <f>CC768</f>
        <v/>
      </c>
      <c r="CY768" s="237">
        <f>CD768</f>
        <v/>
      </c>
      <c r="CZ768" s="7476">
        <f>IF(COUNTIF(Overview!K12:K14,TRUE)&gt;0,1.6,IF(COUNTIF(Overview!L12:L14,TRUE)&gt;0,8,0))</f>
        <v/>
      </c>
      <c r="DA768" s="1667"/>
      <c r="DB768" s="7482"/>
      <c r="DC768" s="844">
        <f>IF(CT768="","",IF(CT768&gt;CZ768,"Fail","Pass"))</f>
        <v/>
      </c>
      <c r="DD768" s="399"/>
      <c r="DE768" s="1565">
        <f>MyTimestamp(DC768)</f>
        <v/>
      </c>
      <c r="DF768" s="1531">
        <f>IF(COUNT(CE768:CH768)=1,15,IF(COUNT(CE768:CH768)=0,0,30))</f>
        <v/>
      </c>
      <c r="DG768" s="1532">
        <f>IF(DF768=0,0,2)</f>
        <v/>
      </c>
      <c r="DH768" s="1862"/>
      <c r="DI768" s="1862"/>
      <c r="DJ768" s="1863"/>
      <c r="DK768" s="1964"/>
      <c r="DL768" s="1574">
        <f>10^(CN768/20)*100-100</f>
        <v/>
      </c>
      <c r="DM768" s="1104"/>
      <c r="DN768" s="1269"/>
      <c r="DO768" s="1104">
        <f>IF(DM768="","",10^(DM768/10))</f>
        <v/>
      </c>
      <c r="DP768" s="1104">
        <f>IF(ISNUMBER(DN768)=FALSE,"",10^(DN768/10))</f>
        <v/>
      </c>
      <c r="DQ768" s="1577">
        <f>IF(AND(ISNUMBER(DO768),ISNUMBER(DP768)),IF(DO768/DP768&gt;1,ROUND((DO768)/DP768,3),1),1)</f>
        <v/>
      </c>
      <c r="DR768" s="1541"/>
      <c r="DS768" s="1541"/>
      <c r="DT768" s="1541"/>
      <c r="DU768" s="1541"/>
      <c r="DV768" s="1541"/>
      <c r="DW768" s="1541"/>
      <c r="DX768" s="1541"/>
      <c r="DY768" s="1541"/>
      <c r="DZ768" s="1541"/>
      <c r="EA768" s="1541"/>
      <c r="EB768" s="1541"/>
      <c r="EC768" s="1541"/>
      <c r="ED768" s="1541"/>
      <c r="EE768" s="1541"/>
      <c r="EF768" s="1541"/>
      <c r="EG768" s="1541"/>
      <c r="EH768" s="1541"/>
      <c r="EI768" s="1541"/>
      <c r="EJ768" s="1541"/>
      <c r="EK768" s="1541"/>
      <c r="EL768" s="1541"/>
      <c r="EM768" s="1541"/>
      <c r="EN768" s="1541"/>
      <c r="EO768" s="1541"/>
      <c r="EP768" s="1541"/>
      <c r="EQ768" s="1541"/>
      <c r="ER768" s="1541"/>
      <c r="ES768" s="1541"/>
      <c r="ET768" s="1541"/>
      <c r="EU768" s="1541"/>
      <c r="EV768" s="1541"/>
    </row>
    <row r="769" ht="12.75" x14ac:dyDescent="0.2">
      <c r="A769" s="1541"/>
      <c r="B769" s="1541"/>
      <c r="C769"/>
      <c r="D769" s="1486"/>
      <c r="E769" s="1486"/>
      <c r="F769" s="672" t="inlineStr">
        <is>
          <t>5.5</t>
        </is>
      </c>
      <c r="G769" s="1497"/>
      <c r="H769" s="130">
        <f>BV769</f>
        <v/>
      </c>
      <c r="I769" s="130">
        <f>BW769</f>
        <v/>
      </c>
      <c r="J769" s="1299" t="inlineStr">
        <is>
          <t>WLAN</t>
        </is>
      </c>
      <c r="K769" s="1299" t="inlineStr">
        <is>
          <t>2.4 GHz</t>
        </is>
      </c>
      <c r="L769" s="115"/>
      <c r="M769" s="130"/>
      <c r="N769" s="119"/>
      <c r="O769" s="131"/>
      <c r="P769" s="6597"/>
      <c r="Q769" s="131"/>
      <c r="R769" s="131"/>
      <c r="S769" s="6593"/>
      <c r="T769" s="130">
        <v>7</v>
      </c>
      <c r="U769" s="6593">
        <v>2442</v>
      </c>
      <c r="V769" s="119"/>
      <c r="W769" s="1305"/>
      <c r="X769" s="119"/>
      <c r="Y769" s="119"/>
      <c r="Z769" s="119"/>
      <c r="AA769" s="115"/>
      <c r="AB769" s="115"/>
      <c r="AC769" s="1300">
        <f>IF(OR(BX769="Close to Ear",BX769="Close to Head"),"Head",IF(BX769="Extremity","Extremity","Body"))</f>
        <v/>
      </c>
      <c r="AD769" s="1301">
        <f>CA769</f>
        <v/>
      </c>
      <c r="AE769" s="1299">
        <f>CB769</f>
        <v/>
      </c>
      <c r="AF769" s="115"/>
      <c r="AG769" s="1302">
        <f>IF(OR(AZ769="",BA769=""),"N/A",IF(DC769="Pass","P","F"))</f>
        <v/>
      </c>
      <c r="AH769" s="129"/>
      <c r="AI769" s="129"/>
      <c r="AJ769" s="129"/>
      <c r="AK769" s="119"/>
      <c r="AL769" s="115"/>
      <c r="AM769" s="119"/>
      <c r="AN769" s="119"/>
      <c r="AO769" s="692"/>
      <c r="AP769" s="692"/>
      <c r="AQ769" s="692"/>
      <c r="AR769" s="692"/>
      <c r="AS769" s="692"/>
      <c r="AT769" s="1303">
        <f>IF(AC769="Extremity",IF(CG769="","",CG769),"")</f>
        <v/>
      </c>
      <c r="AU769" s="1303">
        <f>IF(AC769="Extremity",IF(CH769="","",CH769),"")</f>
        <v/>
      </c>
      <c r="AV769" s="1304">
        <f>IF(AC769="Extremity","",IF(CE769="","",CE769))</f>
        <v/>
      </c>
      <c r="AW769" s="1304">
        <f>IF(AD769="Extremity","",IF(CF769="","",CF769))</f>
        <v/>
      </c>
      <c r="AX769" s="1305">
        <f>DL769</f>
        <v/>
      </c>
      <c r="AY769" s="1305">
        <f>DQ769</f>
        <v/>
      </c>
      <c r="AZ769" s="3377">
        <f>IF(AC769="Extremity",IF(DA769="","",DA769),"")</f>
        <v/>
      </c>
      <c r="BA769" s="3378">
        <f>IF(AC769="Extremity","",IF(CT769="","",CT769))</f>
        <v/>
      </c>
      <c r="BB769" s="1305">
        <f>IF(AC769="Extremity",IF(DB769="","",DB769),"")</f>
        <v/>
      </c>
      <c r="BC769" s="1304">
        <f>IF(AC769="Extremity","",IF(CZ769="","",CZ769))</f>
        <v/>
      </c>
      <c r="BD769" s="1305">
        <f>DD769</f>
        <v/>
      </c>
      <c r="BE769" s="132">
        <f>DE769</f>
        <v/>
      </c>
      <c r="BF769" s="133">
        <f>DF769*60</f>
        <v/>
      </c>
      <c r="BG769" s="121">
        <f>BE769</f>
        <v/>
      </c>
      <c r="BH769" s="133">
        <f>DG769*60</f>
        <v/>
      </c>
      <c r="BI769" s="133">
        <f>DH769</f>
        <v/>
      </c>
      <c r="BJ769" s="117"/>
      <c r="BK769" s="812">
        <f>Overview!$E$7</f>
        <v/>
      </c>
      <c r="BL769" s="117"/>
      <c r="BM769" s="834">
        <f>DI769</f>
        <v/>
      </c>
      <c r="BN769" s="812">
        <f>Overview!$P$153</f>
        <v/>
      </c>
      <c r="BO769" s="117"/>
      <c r="BP769" s="117"/>
      <c r="BQ769" s="115"/>
      <c r="BR769" s="1478"/>
      <c r="BS769" s="1541"/>
      <c r="BT769" s="1864" t="inlineStr">
        <is>
          <t>WLAN</t>
        </is>
      </c>
      <c r="BU769" s="1828" t="inlineStr">
        <is>
          <t>2.4 GHz</t>
        </is>
      </c>
      <c r="BV769" s="906">
        <f>Overview!$H$28</f>
        <v/>
      </c>
      <c r="BW769" s="1828"/>
      <c r="BX769" s="1864" t="inlineStr">
        <is>
          <t>Body</t>
        </is>
      </c>
      <c r="BY769" s="906"/>
      <c r="BZ769" s="906"/>
      <c r="CA769" s="1072" t="inlineStr">
        <is>
          <t>Back Face</t>
        </is>
      </c>
      <c r="CB769" s="1072">
        <v>5</v>
      </c>
      <c r="CC769" s="877">
        <f>IF(COUNT('Conducted WiFi'!$AH$3:$AH$9)=0,7,INDEX('Conducted WiFi'!$T$3:$T$9,MATCH(MAX('Conducted WiFi'!$AH$3:$AH$9),'Conducted WiFi'!$AH$3:$AH$9,0)))</f>
        <v>7</v>
      </c>
      <c r="CD769" s="1188">
        <f>IF(COUNT('Conducted WiFi'!$AH$3:$AH$9)=0,2442,INDEX('Conducted WiFi'!$U$3:$U$9,MATCH(MAX('Conducted WiFi'!$AH$3:$AH$9),'Conducted WiFi'!$AH$3:$AH$9,0)))</f>
        <v>2442</v>
      </c>
      <c r="CE769" s="7237"/>
      <c r="CF769" s="7237"/>
      <c r="CG769" s="7245"/>
      <c r="CH769" s="7245"/>
      <c r="CI769" s="225">
        <f>BY769</f>
        <v/>
      </c>
      <c r="CJ769" s="237">
        <f>BZ769</f>
        <v/>
      </c>
      <c r="CK769" s="223">
        <f>CA769</f>
        <v/>
      </c>
      <c r="CL769" s="237">
        <f>CC769</f>
        <v/>
      </c>
      <c r="CM769" s="394">
        <f>CD769</f>
        <v/>
      </c>
      <c r="CN769" s="1966"/>
      <c r="CO769" s="1963"/>
      <c r="CP769" s="7214">
        <f>IF(CF769=""," ",IF(ABS(CE769-CF769)&lt;=0.1,"Valid","Not valid"))</f>
        <v/>
      </c>
      <c r="CQ769" s="1674">
        <f> IF(CE769="","",IF(AND(CE769&lt;&gt;"",CF769=""),IF(CE769&gt;=0.8,"Medir+Sig Max","No"),IF(CF769&lt;&gt;"",IF(CF769&gt;=0.8,"Medir+Sig Max","No"),"")))</f>
        <v/>
      </c>
      <c r="CR769" s="6927">
        <f>IF(UPPER('SAR FCC-ISED'!CQ1)="X",IF(CF769=""," ",IF((ABS(CE769)&lt;5)*AND(ABS(CF769)&lt;5)*AND(ABS(CT769)&lt;5),"Solo si es max","Medir")),IF(CF769=""," ",IF((ABS(CE769)&lt;1)*AND(ABS(CF769)&lt;1)*AND(ABS(CT769)&lt;1),"Solo si es max","Medir")))</f>
        <v/>
      </c>
      <c r="CS769" s="1674"/>
      <c r="CT769" s="220">
        <f>IF(CO769="",IF(AND(CE769="",CF769=""),"",IF(CF769="",IF(DQ769&gt;1,ROUND(DQ769*CE769,3),CE769),IF(DQ769&gt;1,ROUND(DQ769*CF769,3),CF769))),IF(AND(CE769="",CF769=""),"",IF(CF769="",IF(DQ769&gt;1,ROUND(DQ769*CE769*(1/(CO769)),3),CE769*(1/(CO769))),IF(DQ769&gt;1,ROUND(DQ769*CF769*(1/(CO769)),3),CF769*(1/(CO769))))))</f>
        <v/>
      </c>
      <c r="CU769" s="224">
        <f>BY769</f>
        <v/>
      </c>
      <c r="CV769" s="237">
        <f>BZ769</f>
        <v/>
      </c>
      <c r="CW769" s="237">
        <f>CA769</f>
        <v/>
      </c>
      <c r="CX769" s="224">
        <f>CC769</f>
        <v/>
      </c>
      <c r="CY769" s="237">
        <f>CD769</f>
        <v/>
      </c>
      <c r="CZ769" s="7474">
        <f>IF(COUNTIF(Overview!K12:K14,TRUE)&gt;0,1.6,IF(COUNTIF(Overview!L12:L14,TRUE)&gt;0,8,0))</f>
        <v/>
      </c>
      <c r="DA769" s="1666"/>
      <c r="DB769" s="7483"/>
      <c r="DC769" s="844">
        <f>IF(CT769="","",IF(CT769&gt;CZ769,"Fail","Pass"))</f>
        <v/>
      </c>
      <c r="DD769" s="402"/>
      <c r="DE769" s="1565">
        <f>MyTimestamp(DC769)</f>
        <v/>
      </c>
      <c r="DF769" s="1531">
        <f>IF(COUNT(CE769:CH769)=1,15,IF(COUNT(CE769:CH769)=0,0,30))</f>
        <v/>
      </c>
      <c r="DG769" s="1532">
        <f>IF(DF769=0,0,2)</f>
        <v/>
      </c>
      <c r="DH769" s="1866"/>
      <c r="DI769" s="1866"/>
      <c r="DJ769" s="1863"/>
      <c r="DK769" s="1968"/>
      <c r="DL769" s="1574">
        <f>10^(CN769/20)*100-100</f>
        <v/>
      </c>
      <c r="DM769" s="976"/>
      <c r="DN769" s="1271"/>
      <c r="DO769" s="976">
        <f>IF(DM769="","",10^(DM769/10))</f>
        <v/>
      </c>
      <c r="DP769" s="976">
        <f>IF(ISNUMBER(DN769)=FALSE,"",10^(DN769/10))</f>
        <v/>
      </c>
      <c r="DQ769" s="1578">
        <f>IF(AND(ISNUMBER(DO769),ISNUMBER(DP769)),IF(DO769/DP769&gt;1,ROUND((DO769)/DP769,3),1),1)</f>
        <v/>
      </c>
      <c r="DR769" s="1541"/>
      <c r="DS769" s="1541"/>
      <c r="DT769" s="1541"/>
      <c r="DU769" s="1541"/>
      <c r="DV769" s="1541"/>
      <c r="DW769" s="1541"/>
      <c r="DX769" s="1541"/>
      <c r="DY769" s="1541"/>
      <c r="DZ769" s="1541"/>
      <c r="EA769" s="1541"/>
      <c r="EB769" s="1541"/>
      <c r="EC769" s="1541"/>
      <c r="ED769" s="1541"/>
      <c r="EE769" s="1541"/>
      <c r="EF769" s="1541"/>
      <c r="EG769" s="1541"/>
      <c r="EH769" s="1541"/>
      <c r="EI769" s="1541"/>
      <c r="EJ769" s="1541"/>
      <c r="EK769" s="1541"/>
      <c r="EL769" s="1541"/>
      <c r="EM769" s="1541"/>
      <c r="EN769" s="1541"/>
      <c r="EO769" s="1541"/>
      <c r="EP769" s="1541"/>
      <c r="EQ769" s="1541"/>
      <c r="ER769" s="1541"/>
      <c r="ES769" s="1541"/>
      <c r="ET769" s="1541"/>
      <c r="EU769" s="1541"/>
      <c r="EV769" s="1541"/>
    </row>
    <row r="770" ht="12.75" x14ac:dyDescent="0.2">
      <c r="A770" s="1541"/>
      <c r="B770" s="1541"/>
      <c r="C770"/>
      <c r="D770" s="1486"/>
      <c r="E770" s="1486"/>
      <c r="F770" s="672" t="inlineStr">
        <is>
          <t>5.5</t>
        </is>
      </c>
      <c r="G770" s="1497"/>
      <c r="H770" s="130">
        <f>BV770</f>
        <v/>
      </c>
      <c r="I770" s="130">
        <f>BW770</f>
        <v/>
      </c>
      <c r="J770" s="1299" t="inlineStr">
        <is>
          <t>WLAN</t>
        </is>
      </c>
      <c r="K770" s="1299" t="inlineStr">
        <is>
          <t>2.4 GHz</t>
        </is>
      </c>
      <c r="L770" s="115"/>
      <c r="M770" s="130"/>
      <c r="N770" s="119"/>
      <c r="O770" s="131"/>
      <c r="P770" s="6597"/>
      <c r="Q770" s="131"/>
      <c r="R770" s="131"/>
      <c r="S770" s="6593"/>
      <c r="T770" s="130">
        <v>7</v>
      </c>
      <c r="U770" s="6593">
        <v>2442</v>
      </c>
      <c r="V770" s="119"/>
      <c r="W770" s="1305"/>
      <c r="X770" s="119"/>
      <c r="Y770" s="119"/>
      <c r="Z770" s="119"/>
      <c r="AA770" s="115"/>
      <c r="AB770" s="115"/>
      <c r="AC770" s="1300">
        <f>IF(OR(BX770="Close to Ear",BX770="Close to Head"),"Head",IF(BX770="Extremity","Extremity","Body"))</f>
        <v/>
      </c>
      <c r="AD770" s="1301">
        <f>CA770</f>
        <v/>
      </c>
      <c r="AE770" s="1299">
        <f>CB770</f>
        <v/>
      </c>
      <c r="AF770" s="115"/>
      <c r="AG770" s="1302">
        <f>IF(OR(AZ770="",BA770=""),"N/A",IF(DC770="Pass","P","F"))</f>
        <v/>
      </c>
      <c r="AH770" s="129"/>
      <c r="AI770" s="129"/>
      <c r="AJ770" s="129"/>
      <c r="AK770" s="119"/>
      <c r="AL770" s="115"/>
      <c r="AM770" s="119"/>
      <c r="AN770" s="119"/>
      <c r="AO770" s="692"/>
      <c r="AP770" s="692"/>
      <c r="AQ770" s="692"/>
      <c r="AR770" s="692"/>
      <c r="AS770" s="692"/>
      <c r="AT770" s="1303">
        <f>IF(AC770="Extremity",IF(CG770="","",CG770),"")</f>
        <v/>
      </c>
      <c r="AU770" s="1303">
        <f>IF(AC770="Extremity",IF(CH770="","",CH770),"")</f>
        <v/>
      </c>
      <c r="AV770" s="1304">
        <f>IF(AC770="Extremity","",IF(CE770="","",CE770))</f>
        <v/>
      </c>
      <c r="AW770" s="1304">
        <f>IF(AD770="Extremity","",IF(CF770="","",CF770))</f>
        <v/>
      </c>
      <c r="AX770" s="1305">
        <f>DL770</f>
        <v/>
      </c>
      <c r="AY770" s="1305">
        <f>DQ770</f>
        <v/>
      </c>
      <c r="AZ770" s="3377">
        <f>IF(AC770="Extremity",IF(DA770="","",DA770),"")</f>
        <v/>
      </c>
      <c r="BA770" s="3378">
        <f>IF(AC770="Extremity","",IF(CT770="","",CT770))</f>
        <v/>
      </c>
      <c r="BB770" s="1305">
        <f>IF(AC770="Extremity",IF(DB770="","",DB770),"")</f>
        <v/>
      </c>
      <c r="BC770" s="1304">
        <f>IF(AC770="Extremity","",IF(CZ770="","",CZ770))</f>
        <v/>
      </c>
      <c r="BD770" s="1305">
        <f>DD770</f>
        <v/>
      </c>
      <c r="BE770" s="132">
        <f>DE770</f>
        <v/>
      </c>
      <c r="BF770" s="133">
        <f>DF770*60</f>
        <v/>
      </c>
      <c r="BG770" s="121">
        <f>BE770</f>
        <v/>
      </c>
      <c r="BH770" s="133">
        <f>DG770*60</f>
        <v/>
      </c>
      <c r="BI770" s="133">
        <f>DH770</f>
        <v/>
      </c>
      <c r="BJ770" s="117"/>
      <c r="BK770" s="812">
        <f>Overview!$E$7</f>
        <v/>
      </c>
      <c r="BL770" s="117"/>
      <c r="BM770" s="834">
        <f>DI770</f>
        <v/>
      </c>
      <c r="BN770" s="812">
        <f>Overview!$P$153</f>
        <v/>
      </c>
      <c r="BO770" s="117"/>
      <c r="BP770" s="117"/>
      <c r="BQ770" s="115"/>
      <c r="BR770" s="1478"/>
      <c r="BS770" s="1541"/>
      <c r="BT770" s="1864" t="inlineStr">
        <is>
          <t>WLAN</t>
        </is>
      </c>
      <c r="BU770" s="1828" t="inlineStr">
        <is>
          <t>2.4 GHz</t>
        </is>
      </c>
      <c r="BV770" s="906">
        <f>Overview!$H$28</f>
        <v/>
      </c>
      <c r="BW770" s="1828"/>
      <c r="BX770" s="1864" t="inlineStr">
        <is>
          <t>Body</t>
        </is>
      </c>
      <c r="BY770" s="875"/>
      <c r="BZ770" s="875"/>
      <c r="CA770" s="1072" t="inlineStr">
        <is>
          <t>Left Edge</t>
        </is>
      </c>
      <c r="CB770" s="1072">
        <v>5</v>
      </c>
      <c r="CC770" s="877">
        <f>IF(COUNT('Conducted WiFi'!$AH$3:$AH$9)=0,7,INDEX('Conducted WiFi'!$T$3:$T$9,MATCH(MAX('Conducted WiFi'!$AH$3:$AH$9),'Conducted WiFi'!$AH$3:$AH$9,0)))</f>
        <v>7</v>
      </c>
      <c r="CD770" s="1188">
        <f>IF(COUNT('Conducted WiFi'!$AH$3:$AH$9)=0,2442,INDEX('Conducted WiFi'!$U$3:$U$9,MATCH(MAX('Conducted WiFi'!$AH$3:$AH$9),'Conducted WiFi'!$AH$3:$AH$9,0)))</f>
        <v>2442</v>
      </c>
      <c r="CE770" s="7237"/>
      <c r="CF770" s="7237"/>
      <c r="CG770" s="7245"/>
      <c r="CH770" s="7245"/>
      <c r="CI770" s="225">
        <f>BY770</f>
        <v/>
      </c>
      <c r="CJ770" s="237">
        <f>BZ770</f>
        <v/>
      </c>
      <c r="CK770" s="223">
        <f>CA770</f>
        <v/>
      </c>
      <c r="CL770" s="237">
        <f>CC770</f>
        <v/>
      </c>
      <c r="CM770" s="394">
        <f>CD770</f>
        <v/>
      </c>
      <c r="CN770" s="1966"/>
      <c r="CO770" s="1963"/>
      <c r="CP770" s="7214">
        <f>IF(CF770=""," ",IF(ABS(CE770-CF770)&lt;=0.1,"Valid","Not valid"))</f>
        <v/>
      </c>
      <c r="CQ770" s="1674">
        <f> IF(CE770="","",IF(AND(CE770&lt;&gt;"",CF770=""),IF(CE770&gt;=0.8,"Medir+Sig Max","No"),IF(CF770&lt;&gt;"",IF(CF770&gt;=0.8,"Medir+Sig Max","No"),"")))</f>
        <v/>
      </c>
      <c r="CR770" s="6927">
        <f>IF(UPPER('SAR FCC-ISED'!CQ1)="X",IF(CF770=""," ",IF((ABS(CE770)&lt;5)*AND(ABS(CF770)&lt;5)*AND(ABS(CT770)&lt;5),"Solo si es max","Medir")),IF(CF770=""," ",IF((ABS(CE770)&lt;1)*AND(ABS(CF770)&lt;1)*AND(ABS(CT770)&lt;1),"Solo si es max","Medir")))</f>
        <v/>
      </c>
      <c r="CS770" s="1674"/>
      <c r="CT770" s="220">
        <f>IF(CO770="",IF(AND(CE770="",CF770=""),"",IF(CF770="",IF(DQ770&gt;1,ROUND(DQ770*CE770,3),CE770),IF(DQ770&gt;1,ROUND(DQ770*CF770,3),CF770))),IF(AND(CE770="",CF770=""),"",IF(CF770="",IF(DQ770&gt;1,ROUND(DQ770*CE770*(1/(CO770)),3),CE770*(1/(CO770))),IF(DQ770&gt;1,ROUND(DQ770*CF770*(1/(CO770)),3),CF770*(1/(CO770))))))</f>
        <v/>
      </c>
      <c r="CU770" s="224">
        <f>BY770</f>
        <v/>
      </c>
      <c r="CV770" s="237">
        <f>BZ770</f>
        <v/>
      </c>
      <c r="CW770" s="237">
        <f>CA770</f>
        <v/>
      </c>
      <c r="CX770" s="224">
        <f>CC770</f>
        <v/>
      </c>
      <c r="CY770" s="237">
        <f>CD770</f>
        <v/>
      </c>
      <c r="CZ770" s="7474">
        <f>IF(COUNTIF(Overview!K12:K14,TRUE)&gt;0,1.6,IF(COUNTIF(Overview!L12:L14,TRUE)&gt;0,8,0))</f>
        <v/>
      </c>
      <c r="DA770" s="1666"/>
      <c r="DB770" s="7483"/>
      <c r="DC770" s="844">
        <f>IF(CT770="","",IF(CT770&gt;CZ770,"Fail","Pass"))</f>
        <v/>
      </c>
      <c r="DD770" s="402"/>
      <c r="DE770" s="1565">
        <f>MyTimestamp(DC770)</f>
        <v/>
      </c>
      <c r="DF770" s="1531">
        <f>IF(COUNT(CE770:CH770)=1,15,IF(COUNT(CE770:CH770)=0,0,30))</f>
        <v/>
      </c>
      <c r="DG770" s="1532">
        <f>IF(DF770=0,0,2)</f>
        <v/>
      </c>
      <c r="DH770" s="1866"/>
      <c r="DI770" s="1866"/>
      <c r="DJ770" s="1863"/>
      <c r="DK770" s="1968"/>
      <c r="DL770" s="1574">
        <f>10^(CN770/20)*100-100</f>
        <v/>
      </c>
      <c r="DM770" s="976"/>
      <c r="DN770" s="1270"/>
      <c r="DO770" s="976">
        <f>IF(DM770="","",10^(DM770/10))</f>
        <v/>
      </c>
      <c r="DP770" s="976">
        <f>IF(ISNUMBER(DN770)=FALSE,"",10^(DN770/10))</f>
        <v/>
      </c>
      <c r="DQ770" s="1578">
        <f>IF(AND(ISNUMBER(DO770),ISNUMBER(DP770)),IF(DO770/DP770&gt;1,ROUND((DO770)/DP770,3),1),1)</f>
        <v/>
      </c>
      <c r="DR770" s="1541"/>
      <c r="DS770" s="1541"/>
      <c r="DT770" s="1541"/>
      <c r="DU770" s="1541"/>
      <c r="DV770" s="1541"/>
      <c r="DW770" s="1541"/>
      <c r="DX770" s="1541"/>
      <c r="DY770" s="1541"/>
      <c r="DZ770" s="1541"/>
      <c r="EA770" s="1541"/>
      <c r="EB770" s="1541"/>
      <c r="EC770" s="1541"/>
      <c r="ED770" s="1541"/>
      <c r="EE770" s="1541"/>
      <c r="EF770" s="1541"/>
      <c r="EG770" s="1541"/>
      <c r="EH770" s="1541"/>
      <c r="EI770" s="1541"/>
      <c r="EJ770" s="1541"/>
      <c r="EK770" s="1541"/>
      <c r="EL770" s="1541"/>
      <c r="EM770" s="1541"/>
      <c r="EN770" s="1541"/>
      <c r="EO770" s="1541"/>
      <c r="EP770" s="1541"/>
      <c r="EQ770" s="1541"/>
      <c r="ER770" s="1541"/>
      <c r="ES770" s="1541"/>
      <c r="ET770" s="1541"/>
      <c r="EU770" s="1541"/>
      <c r="EV770" s="1541"/>
    </row>
    <row r="771" ht="12.75" x14ac:dyDescent="0.2">
      <c r="A771" s="1541"/>
      <c r="B771" s="1541"/>
      <c r="C771"/>
      <c r="D771" s="1486"/>
      <c r="E771" s="1486"/>
      <c r="F771" s="672" t="inlineStr">
        <is>
          <t>5.5</t>
        </is>
      </c>
      <c r="G771" s="1497"/>
      <c r="H771" s="130">
        <f>BV771</f>
        <v/>
      </c>
      <c r="I771" s="130">
        <f>BW771</f>
        <v/>
      </c>
      <c r="J771" s="1299" t="inlineStr">
        <is>
          <t>WLAN</t>
        </is>
      </c>
      <c r="K771" s="1299" t="inlineStr">
        <is>
          <t>2.4 GHz</t>
        </is>
      </c>
      <c r="L771" s="115"/>
      <c r="M771" s="130"/>
      <c r="N771" s="119"/>
      <c r="O771" s="131"/>
      <c r="P771" s="6597"/>
      <c r="Q771" s="131"/>
      <c r="R771" s="131"/>
      <c r="S771" s="6593"/>
      <c r="T771" s="130">
        <v>7</v>
      </c>
      <c r="U771" s="6593">
        <v>2442</v>
      </c>
      <c r="V771" s="119"/>
      <c r="W771" s="1305"/>
      <c r="X771" s="119"/>
      <c r="Y771" s="119"/>
      <c r="Z771" s="119"/>
      <c r="AA771" s="115"/>
      <c r="AB771" s="115"/>
      <c r="AC771" s="1300">
        <f>IF(OR(BX771="Close to Ear",BX771="Close to Head"),"Head",IF(BX771="Extremity","Extremity","Body"))</f>
        <v/>
      </c>
      <c r="AD771" s="1301">
        <f>CA771</f>
        <v/>
      </c>
      <c r="AE771" s="1299">
        <f>CB771</f>
        <v/>
      </c>
      <c r="AF771" s="115"/>
      <c r="AG771" s="1302">
        <f>IF(OR(AZ771="",BA771=""),"N/A",IF(DC771="Pass","P","F"))</f>
        <v/>
      </c>
      <c r="AH771" s="129"/>
      <c r="AI771" s="129"/>
      <c r="AJ771" s="129"/>
      <c r="AK771" s="119"/>
      <c r="AL771" s="115"/>
      <c r="AM771" s="119"/>
      <c r="AN771" s="119"/>
      <c r="AO771" s="692"/>
      <c r="AP771" s="692"/>
      <c r="AQ771" s="692"/>
      <c r="AR771" s="692"/>
      <c r="AS771" s="692"/>
      <c r="AT771" s="1303">
        <f>IF(AC771="Extremity",IF(CG771="","",CG771),"")</f>
        <v/>
      </c>
      <c r="AU771" s="1303">
        <f>IF(AC771="Extremity",IF(CH771="","",CH771),"")</f>
        <v/>
      </c>
      <c r="AV771" s="1304">
        <f>IF(AC771="Extremity","",IF(CE771="","",CE771))</f>
        <v/>
      </c>
      <c r="AW771" s="1304">
        <f>IF(AD771="Extremity","",IF(CF771="","",CF771))</f>
        <v/>
      </c>
      <c r="AX771" s="1305">
        <f>DL771</f>
        <v/>
      </c>
      <c r="AY771" s="1305">
        <f>DQ771</f>
        <v/>
      </c>
      <c r="AZ771" s="3377">
        <f>IF(AC771="Extremity",IF(DA771="","",DA771),"")</f>
        <v/>
      </c>
      <c r="BA771" s="3378">
        <f>IF(AC771="Extremity","",IF(CT771="","",CT771))</f>
        <v/>
      </c>
      <c r="BB771" s="1305">
        <f>IF(AC771="Extremity",IF(DB771="","",DB771),"")</f>
        <v/>
      </c>
      <c r="BC771" s="1304">
        <f>IF(AC771="Extremity","",IF(CZ771="","",CZ771))</f>
        <v/>
      </c>
      <c r="BD771" s="1305">
        <f>DD771</f>
        <v/>
      </c>
      <c r="BE771" s="132">
        <f>DE771</f>
        <v/>
      </c>
      <c r="BF771" s="133">
        <f>DF771*60</f>
        <v/>
      </c>
      <c r="BG771" s="121">
        <f>BE771</f>
        <v/>
      </c>
      <c r="BH771" s="133">
        <f>DG771*60</f>
        <v/>
      </c>
      <c r="BI771" s="133">
        <f>DH771</f>
        <v/>
      </c>
      <c r="BJ771" s="117"/>
      <c r="BK771" s="812">
        <f>Overview!$E$7</f>
        <v/>
      </c>
      <c r="BL771" s="117"/>
      <c r="BM771" s="834">
        <f>DI771</f>
        <v/>
      </c>
      <c r="BN771" s="812">
        <f>Overview!$P$153</f>
        <v/>
      </c>
      <c r="BO771" s="117"/>
      <c r="BP771" s="117"/>
      <c r="BQ771" s="115"/>
      <c r="BR771" s="1478"/>
      <c r="BS771" s="1541"/>
      <c r="BT771" s="1864" t="inlineStr">
        <is>
          <t>WLAN</t>
        </is>
      </c>
      <c r="BU771" s="1828" t="inlineStr">
        <is>
          <t>2.4 GHz</t>
        </is>
      </c>
      <c r="BV771" s="906">
        <f>Overview!$H$28</f>
        <v/>
      </c>
      <c r="BW771" s="1828"/>
      <c r="BX771" s="1864" t="inlineStr">
        <is>
          <t>Body</t>
        </is>
      </c>
      <c r="BY771" s="906"/>
      <c r="BZ771" s="906"/>
      <c r="CA771" s="1072" t="inlineStr">
        <is>
          <t>Right Edge</t>
        </is>
      </c>
      <c r="CB771" s="1072">
        <v>5</v>
      </c>
      <c r="CC771" s="877">
        <f>IF(COUNT('Conducted WiFi'!$AH$3:$AH$9)=0,7,INDEX('Conducted WiFi'!$T$3:$T$9,MATCH(MAX('Conducted WiFi'!$AH$3:$AH$9),'Conducted WiFi'!$AH$3:$AH$9,0)))</f>
        <v>7</v>
      </c>
      <c r="CD771" s="1188">
        <f>IF(COUNT('Conducted WiFi'!$AH$3:$AH$9)=0,2442,INDEX('Conducted WiFi'!$U$3:$U$9,MATCH(MAX('Conducted WiFi'!$AH$3:$AH$9),'Conducted WiFi'!$AH$3:$AH$9,0)))</f>
        <v>2442</v>
      </c>
      <c r="CE771" s="7237"/>
      <c r="CF771" s="7237"/>
      <c r="CG771" s="7245"/>
      <c r="CH771" s="7245"/>
      <c r="CI771" s="225">
        <f>BY771</f>
        <v/>
      </c>
      <c r="CJ771" s="237">
        <f>BZ771</f>
        <v/>
      </c>
      <c r="CK771" s="223">
        <f>CA771</f>
        <v/>
      </c>
      <c r="CL771" s="237">
        <f>CC771</f>
        <v/>
      </c>
      <c r="CM771" s="394">
        <f>CD771</f>
        <v/>
      </c>
      <c r="CN771" s="1966"/>
      <c r="CO771" s="1963"/>
      <c r="CP771" s="7214">
        <f>IF(CF771=""," ",IF(ABS(CE771-CF771)&lt;=0.1,"Valid","Not valid"))</f>
        <v/>
      </c>
      <c r="CQ771" s="1674">
        <f> IF(CE771="","",IF(AND(CE771&lt;&gt;"",CF771=""),IF(CE771&gt;=0.8,"Medir+Sig Max","No"),IF(CF771&lt;&gt;"",IF(CF771&gt;=0.8,"Medir+Sig Max","No"),"")))</f>
        <v/>
      </c>
      <c r="CR771" s="6927">
        <f>IF(UPPER('SAR FCC-ISED'!CQ1)="X",IF(CF771=""," ",IF((ABS(CE771)&lt;5)*AND(ABS(CF771)&lt;5)*AND(ABS(CT771)&lt;5),"Solo si es max","Medir")),IF(CF771=""," ",IF((ABS(CE771)&lt;1)*AND(ABS(CF771)&lt;1)*AND(ABS(CT771)&lt;1),"Solo si es max","Medir")))</f>
        <v/>
      </c>
      <c r="CS771" s="1674"/>
      <c r="CT771" s="220">
        <f>IF(CO771="",IF(AND(CE771="",CF771=""),"",IF(CF771="",IF(DQ771&gt;1,ROUND(DQ771*CE771,3),CE771),IF(DQ771&gt;1,ROUND(DQ771*CF771,3),CF771))),IF(AND(CE771="",CF771=""),"",IF(CF771="",IF(DQ771&gt;1,ROUND(DQ771*CE771*(1/(CO771)),3),CE771*(1/(CO771))),IF(DQ771&gt;1,ROUND(DQ771*CF771*(1/(CO771)),3),CF771*(1/(CO771))))))</f>
        <v/>
      </c>
      <c r="CU771" s="224">
        <f>BY771</f>
        <v/>
      </c>
      <c r="CV771" s="237">
        <f>BZ771</f>
        <v/>
      </c>
      <c r="CW771" s="237">
        <f>CA771</f>
        <v/>
      </c>
      <c r="CX771" s="224">
        <f>CC771</f>
        <v/>
      </c>
      <c r="CY771" s="237">
        <f>CD771</f>
        <v/>
      </c>
      <c r="CZ771" s="7474">
        <f>IF(COUNTIF(Overview!K12:K14,TRUE)&gt;0,1.6,IF(COUNTIF(Overview!L12:L14,TRUE)&gt;0,8,0))</f>
        <v/>
      </c>
      <c r="DA771" s="1666"/>
      <c r="DB771" s="7483"/>
      <c r="DC771" s="844">
        <f>IF(CT771="","",IF(CT771&gt;CZ771,"Fail","Pass"))</f>
        <v/>
      </c>
      <c r="DD771" s="402"/>
      <c r="DE771" s="1565">
        <f>MyTimestamp(DC771)</f>
        <v/>
      </c>
      <c r="DF771" s="1531">
        <f>IF(COUNT(CE771:CH771)=1,15,IF(COUNT(CE771:CH771)=0,0,30))</f>
        <v/>
      </c>
      <c r="DG771" s="1532">
        <f>IF(DF771=0,0,2)</f>
        <v/>
      </c>
      <c r="DH771" s="1866"/>
      <c r="DI771" s="1866"/>
      <c r="DJ771" s="1863"/>
      <c r="DK771" s="1968"/>
      <c r="DL771" s="1574">
        <f>10^(CN771/20)*100-100</f>
        <v/>
      </c>
      <c r="DM771" s="976"/>
      <c r="DN771" s="1271"/>
      <c r="DO771" s="976">
        <f>IF(DM771="","",10^(DM771/10))</f>
        <v/>
      </c>
      <c r="DP771" s="976">
        <f>IF(ISNUMBER(DN771)=FALSE,"",10^(DN771/10))</f>
        <v/>
      </c>
      <c r="DQ771" s="1578">
        <f>IF(AND(ISNUMBER(DO771),ISNUMBER(DP771)),IF(DO771/DP771&gt;1,ROUND((DO771)/DP771,3),1),1)</f>
        <v/>
      </c>
      <c r="DR771" s="1541"/>
      <c r="DS771" s="1541"/>
      <c r="DT771" s="1541"/>
      <c r="DU771" s="1541"/>
      <c r="DV771" s="1541"/>
      <c r="DW771" s="1541"/>
      <c r="DX771" s="1541"/>
      <c r="DY771" s="1541"/>
      <c r="DZ771" s="1541"/>
      <c r="EA771" s="1541"/>
      <c r="EB771" s="1541"/>
      <c r="EC771" s="1541"/>
      <c r="ED771" s="1541"/>
      <c r="EE771" s="1541"/>
      <c r="EF771" s="1541"/>
      <c r="EG771" s="1541"/>
      <c r="EH771" s="1541"/>
      <c r="EI771" s="1541"/>
      <c r="EJ771" s="1541"/>
      <c r="EK771" s="1541"/>
      <c r="EL771" s="1541"/>
      <c r="EM771" s="1541"/>
      <c r="EN771" s="1541"/>
      <c r="EO771" s="1541"/>
      <c r="EP771" s="1541"/>
      <c r="EQ771" s="1541"/>
      <c r="ER771" s="1541"/>
      <c r="ES771" s="1541"/>
      <c r="ET771" s="1541"/>
      <c r="EU771" s="1541"/>
      <c r="EV771" s="1541"/>
    </row>
    <row r="772" ht="12.75" x14ac:dyDescent="0.2">
      <c r="A772" s="1541"/>
      <c r="B772" s="1541"/>
      <c r="C772"/>
      <c r="D772" s="1486"/>
      <c r="E772" s="1486"/>
      <c r="F772" s="672" t="inlineStr">
        <is>
          <t>5.5</t>
        </is>
      </c>
      <c r="G772" s="1497"/>
      <c r="H772" s="130">
        <f>BV772</f>
        <v/>
      </c>
      <c r="I772" s="130">
        <f>BW772</f>
        <v/>
      </c>
      <c r="J772" s="1299" t="inlineStr">
        <is>
          <t>WLAN</t>
        </is>
      </c>
      <c r="K772" s="1299" t="inlineStr">
        <is>
          <t>2.4 GHz</t>
        </is>
      </c>
      <c r="L772" s="115"/>
      <c r="M772" s="130"/>
      <c r="N772" s="119"/>
      <c r="O772" s="131"/>
      <c r="P772" s="6597"/>
      <c r="Q772" s="131"/>
      <c r="R772" s="131"/>
      <c r="S772" s="6593"/>
      <c r="T772" s="130">
        <v>7</v>
      </c>
      <c r="U772" s="6593">
        <v>2442</v>
      </c>
      <c r="V772" s="119"/>
      <c r="W772" s="1305"/>
      <c r="X772" s="119"/>
      <c r="Y772" s="119"/>
      <c r="Z772" s="119"/>
      <c r="AA772" s="115"/>
      <c r="AB772" s="115"/>
      <c r="AC772" s="1300">
        <f>IF(OR(BX772="Close to Ear",BX772="Close to Head"),"Head",IF(BX772="Extremity","Extremity","Body"))</f>
        <v/>
      </c>
      <c r="AD772" s="1301">
        <f>CA772</f>
        <v/>
      </c>
      <c r="AE772" s="1299">
        <f>CB772</f>
        <v/>
      </c>
      <c r="AF772" s="115"/>
      <c r="AG772" s="1302">
        <f>IF(OR(AZ772="",BA772=""),"N/A",IF(DC772="Pass","P","F"))</f>
        <v/>
      </c>
      <c r="AH772" s="129"/>
      <c r="AI772" s="129"/>
      <c r="AJ772" s="129"/>
      <c r="AK772" s="119"/>
      <c r="AL772" s="115"/>
      <c r="AM772" s="119"/>
      <c r="AN772" s="119"/>
      <c r="AO772" s="692"/>
      <c r="AP772" s="692"/>
      <c r="AQ772" s="692"/>
      <c r="AR772" s="692"/>
      <c r="AS772" s="692"/>
      <c r="AT772" s="1303">
        <f>IF(AC772="Extremity",IF(CG772="","",CG772),"")</f>
        <v/>
      </c>
      <c r="AU772" s="1303">
        <f>IF(AC772="Extremity",IF(CH772="","",CH772),"")</f>
        <v/>
      </c>
      <c r="AV772" s="1304">
        <f>IF(AC772="Extremity","",IF(CE772="","",CE772))</f>
        <v/>
      </c>
      <c r="AW772" s="1304">
        <f>IF(AD772="Extremity","",IF(CF772="","",CF772))</f>
        <v/>
      </c>
      <c r="AX772" s="1305">
        <f>DL772</f>
        <v/>
      </c>
      <c r="AY772" s="1305">
        <f>DQ772</f>
        <v/>
      </c>
      <c r="AZ772" s="3377">
        <f>IF(AC772="Extremity",IF(DA772="","",DA772),"")</f>
        <v/>
      </c>
      <c r="BA772" s="3378">
        <f>IF(AC772="Extremity","",IF(CT772="","",CT772))</f>
        <v/>
      </c>
      <c r="BB772" s="1305">
        <f>IF(AC772="Extremity",IF(DB772="","",DB772),"")</f>
        <v/>
      </c>
      <c r="BC772" s="1304">
        <f>IF(AC772="Extremity","",IF(CZ772="","",CZ772))</f>
        <v/>
      </c>
      <c r="BD772" s="1305">
        <f>DD772</f>
        <v/>
      </c>
      <c r="BE772" s="132">
        <f>DE772</f>
        <v/>
      </c>
      <c r="BF772" s="133">
        <f>DF772*60</f>
        <v/>
      </c>
      <c r="BG772" s="121">
        <f>BE772</f>
        <v/>
      </c>
      <c r="BH772" s="133">
        <f>DG772*60</f>
        <v/>
      </c>
      <c r="BI772" s="133">
        <f>DH772</f>
        <v/>
      </c>
      <c r="BJ772" s="117"/>
      <c r="BK772" s="812">
        <f>Overview!$E$7</f>
        <v/>
      </c>
      <c r="BL772" s="117"/>
      <c r="BM772" s="834">
        <f>DI772</f>
        <v/>
      </c>
      <c r="BN772" s="812">
        <f>Overview!$P$153</f>
        <v/>
      </c>
      <c r="BO772" s="117"/>
      <c r="BP772" s="117"/>
      <c r="BQ772" s="115"/>
      <c r="BR772" s="1478"/>
      <c r="BS772" s="1541"/>
      <c r="BT772" s="1864" t="inlineStr">
        <is>
          <t>WLAN</t>
        </is>
      </c>
      <c r="BU772" s="1828" t="inlineStr">
        <is>
          <t>2.4 GHz</t>
        </is>
      </c>
      <c r="BV772" s="906">
        <f>Overview!$H$28</f>
        <v/>
      </c>
      <c r="BW772" s="1828"/>
      <c r="BX772" s="1864" t="inlineStr">
        <is>
          <t>Body</t>
        </is>
      </c>
      <c r="BY772" s="906"/>
      <c r="BZ772" s="906"/>
      <c r="CA772" s="1072" t="inlineStr">
        <is>
          <t>Top Edge</t>
        </is>
      </c>
      <c r="CB772" s="1072">
        <v>5</v>
      </c>
      <c r="CC772" s="877">
        <f>IF(COUNT('Conducted WiFi'!$AH$3:$AH$9)=0,7,INDEX('Conducted WiFi'!$T$3:$T$9,MATCH(MAX('Conducted WiFi'!$AH$3:$AH$9),'Conducted WiFi'!$AH$3:$AH$9,0)))</f>
        <v>7</v>
      </c>
      <c r="CD772" s="1188">
        <f>IF(COUNT('Conducted WiFi'!$AH$3:$AH$9)=0,2442,INDEX('Conducted WiFi'!$U$3:$U$9,MATCH(MAX('Conducted WiFi'!$AH$3:$AH$9),'Conducted WiFi'!$AH$3:$AH$9,0)))</f>
        <v>2442</v>
      </c>
      <c r="CE772" s="7237"/>
      <c r="CF772" s="7237"/>
      <c r="CG772" s="7245"/>
      <c r="CH772" s="7245"/>
      <c r="CI772" s="225">
        <f>BY772</f>
        <v/>
      </c>
      <c r="CJ772" s="237">
        <f>BZ772</f>
        <v/>
      </c>
      <c r="CK772" s="223">
        <f>CA772</f>
        <v/>
      </c>
      <c r="CL772" s="237">
        <f>CC772</f>
        <v/>
      </c>
      <c r="CM772" s="394">
        <f>CD772</f>
        <v/>
      </c>
      <c r="CN772" s="1966"/>
      <c r="CO772" s="1963"/>
      <c r="CP772" s="7214">
        <f>IF(CF772=""," ",IF(ABS(CE772-CF772)&lt;=0.1,"Valid","Not valid"))</f>
        <v/>
      </c>
      <c r="CQ772" s="1674">
        <f> IF(CE772="","",IF(AND(CE772&lt;&gt;"",CF772=""),IF(CE772&gt;=0.8,"Medir+Sig Max","No"),IF(CF772&lt;&gt;"",IF(CF772&gt;=0.8,"Medir+Sig Max","No"),"")))</f>
        <v/>
      </c>
      <c r="CR772" s="6927">
        <f>IF(UPPER('SAR FCC-ISED'!CQ1)="X",IF(CF772=""," ",IF((ABS(CE772)&lt;5)*AND(ABS(CF772)&lt;5)*AND(ABS(CT772)&lt;5),"Solo si es max","Medir")),IF(CF772=""," ",IF((ABS(CE772)&lt;1)*AND(ABS(CF772)&lt;1)*AND(ABS(CT772)&lt;1),"Solo si es max","Medir")))</f>
        <v/>
      </c>
      <c r="CS772" s="1674"/>
      <c r="CT772" s="220">
        <f>IF(CO772="",IF(AND(CE772="",CF772=""),"",IF(CF772="",IF(DQ772&gt;1,ROUND(DQ772*CE772,3),CE772),IF(DQ772&gt;1,ROUND(DQ772*CF772,3),CF772))),IF(AND(CE772="",CF772=""),"",IF(CF772="",IF(DQ772&gt;1,ROUND(DQ772*CE772*(1/(CO772)),3),CE772*(1/(CO772))),IF(DQ772&gt;1,ROUND(DQ772*CF772*(1/(CO772)),3),CF772*(1/(CO772))))))</f>
        <v/>
      </c>
      <c r="CU772" s="224">
        <f>BY772</f>
        <v/>
      </c>
      <c r="CV772" s="237">
        <f>BZ772</f>
        <v/>
      </c>
      <c r="CW772" s="237">
        <f>CA772</f>
        <v/>
      </c>
      <c r="CX772" s="224">
        <f>CC772</f>
        <v/>
      </c>
      <c r="CY772" s="237">
        <f>CD772</f>
        <v/>
      </c>
      <c r="CZ772" s="7474">
        <f>IF(COUNTIF(Overview!K12:K14,TRUE)&gt;0,1.6,IF(COUNTIF(Overview!L12:L14,TRUE)&gt;0,8,0))</f>
        <v/>
      </c>
      <c r="DA772" s="1666"/>
      <c r="DB772" s="7483"/>
      <c r="DC772" s="844">
        <f>IF(CT772="","",IF(CT772&gt;CZ772,"Fail","Pass"))</f>
        <v/>
      </c>
      <c r="DD772" s="402"/>
      <c r="DE772" s="1565">
        <f>MyTimestamp(DC772)</f>
        <v/>
      </c>
      <c r="DF772" s="1531">
        <f>IF(COUNT(CE772:CH772)=1,15,IF(COUNT(CE772:CH772)=0,0,30))</f>
        <v/>
      </c>
      <c r="DG772" s="1532">
        <f>IF(DF772=0,0,2)</f>
        <v/>
      </c>
      <c r="DH772" s="1866"/>
      <c r="DI772" s="1866"/>
      <c r="DJ772" s="1863"/>
      <c r="DK772" s="1968"/>
      <c r="DL772" s="1574">
        <f>10^(CN772/20)*100-100</f>
        <v/>
      </c>
      <c r="DM772" s="976"/>
      <c r="DN772" s="1271"/>
      <c r="DO772" s="976">
        <f>IF(DM772="","",10^(DM772/10))</f>
        <v/>
      </c>
      <c r="DP772" s="976">
        <f>IF(ISNUMBER(DN772)=FALSE,"",10^(DN772/10))</f>
        <v/>
      </c>
      <c r="DQ772" s="1578">
        <f>IF(AND(ISNUMBER(DO772),ISNUMBER(DP772)),IF(DO772/DP772&gt;1,ROUND((DO772)/DP772,3),1),1)</f>
        <v/>
      </c>
      <c r="DR772" s="1541"/>
      <c r="DS772" s="1541"/>
      <c r="DT772" s="1541"/>
      <c r="DU772" s="1541"/>
      <c r="DV772" s="1541"/>
      <c r="DW772" s="1541"/>
      <c r="DX772" s="1541"/>
      <c r="DY772" s="1541"/>
      <c r="DZ772" s="1541"/>
      <c r="EA772" s="1541"/>
      <c r="EB772" s="1541"/>
      <c r="EC772" s="1541"/>
      <c r="ED772" s="1541"/>
      <c r="EE772" s="1541"/>
      <c r="EF772" s="1541"/>
      <c r="EG772" s="1541"/>
      <c r="EH772" s="1541"/>
      <c r="EI772" s="1541"/>
      <c r="EJ772" s="1541"/>
      <c r="EK772" s="1541"/>
      <c r="EL772" s="1541"/>
      <c r="EM772" s="1541"/>
      <c r="EN772" s="1541"/>
      <c r="EO772" s="1541"/>
      <c r="EP772" s="1541"/>
      <c r="EQ772" s="1541"/>
      <c r="ER772" s="1541"/>
      <c r="ES772" s="1541"/>
      <c r="ET772" s="1541"/>
      <c r="EU772" s="1541"/>
      <c r="EV772" s="1541"/>
    </row>
    <row r="773" ht="12.75" x14ac:dyDescent="0.2">
      <c r="A773" s="1541"/>
      <c r="B773" s="1541"/>
      <c r="C773"/>
      <c r="D773" s="1486"/>
      <c r="E773" s="1486"/>
      <c r="F773" s="672" t="inlineStr">
        <is>
          <t>5.5</t>
        </is>
      </c>
      <c r="G773" s="1497"/>
      <c r="H773" s="130">
        <f>BV773</f>
        <v/>
      </c>
      <c r="I773" s="130">
        <f>BW773</f>
        <v/>
      </c>
      <c r="J773" s="1299" t="inlineStr">
        <is>
          <t>WLAN</t>
        </is>
      </c>
      <c r="K773" s="1299" t="inlineStr">
        <is>
          <t>2.4 GHz</t>
        </is>
      </c>
      <c r="L773" s="115"/>
      <c r="M773" s="130"/>
      <c r="N773" s="119"/>
      <c r="O773" s="131"/>
      <c r="P773" s="6597"/>
      <c r="Q773" s="131"/>
      <c r="R773" s="131"/>
      <c r="S773" s="6593"/>
      <c r="T773" s="130">
        <v>7</v>
      </c>
      <c r="U773" s="6593">
        <v>2442</v>
      </c>
      <c r="V773" s="119"/>
      <c r="W773" s="1305"/>
      <c r="X773" s="119"/>
      <c r="Y773" s="119"/>
      <c r="Z773" s="119"/>
      <c r="AA773" s="115"/>
      <c r="AB773" s="115"/>
      <c r="AC773" s="1300">
        <f>IF(OR(BX773="Close to Ear",BX773="Close to Head"),"Head",IF(BX773="Extremity","Extremity","Body"))</f>
        <v/>
      </c>
      <c r="AD773" s="1301">
        <f>CA773</f>
        <v/>
      </c>
      <c r="AE773" s="1299">
        <f>CB773</f>
        <v/>
      </c>
      <c r="AF773" s="115"/>
      <c r="AG773" s="1302">
        <f>IF(OR(AZ773="",BA773=""),"N/A",IF(DC773="Pass","P","F"))</f>
        <v/>
      </c>
      <c r="AH773" s="129"/>
      <c r="AI773" s="129"/>
      <c r="AJ773" s="129"/>
      <c r="AK773" s="119"/>
      <c r="AL773" s="115"/>
      <c r="AM773" s="119"/>
      <c r="AN773" s="119"/>
      <c r="AO773" s="692"/>
      <c r="AP773" s="692"/>
      <c r="AQ773" s="692"/>
      <c r="AR773" s="692"/>
      <c r="AS773" s="692"/>
      <c r="AT773" s="1303">
        <f>IF(AC773="Extremity",IF(CG773="","",CG773),"")</f>
        <v/>
      </c>
      <c r="AU773" s="1303">
        <f>IF(AC773="Extremity",IF(CH773="","",CH773),"")</f>
        <v/>
      </c>
      <c r="AV773" s="1304">
        <f>IF(AC773="Extremity","",IF(CE773="","",CE773))</f>
        <v/>
      </c>
      <c r="AW773" s="1304">
        <f>IF(AD773="Extremity","",IF(CF773="","",CF773))</f>
        <v/>
      </c>
      <c r="AX773" s="1305">
        <f>DL773</f>
        <v/>
      </c>
      <c r="AY773" s="1305">
        <f>DQ773</f>
        <v/>
      </c>
      <c r="AZ773" s="3377">
        <f>IF(AC773="Extremity",IF(DA773="","",DA773),"")</f>
        <v/>
      </c>
      <c r="BA773" s="3378">
        <f>IF(AC773="Extremity","",IF(CT773="","",CT773))</f>
        <v/>
      </c>
      <c r="BB773" s="1305">
        <f>IF(AC773="Extremity",IF(DB773="","",DB773),"")</f>
        <v/>
      </c>
      <c r="BC773" s="1304">
        <f>IF(AC773="Extremity","",IF(CZ773="","",CZ773))</f>
        <v/>
      </c>
      <c r="BD773" s="1305">
        <f>DD773</f>
        <v/>
      </c>
      <c r="BE773" s="132">
        <f>DE773</f>
        <v/>
      </c>
      <c r="BF773" s="133">
        <f>DF773*60</f>
        <v/>
      </c>
      <c r="BG773" s="121">
        <f>BE773</f>
        <v/>
      </c>
      <c r="BH773" s="133">
        <f>DG773*60</f>
        <v/>
      </c>
      <c r="BI773" s="133">
        <f>DH773</f>
        <v/>
      </c>
      <c r="BJ773" s="117"/>
      <c r="BK773" s="812">
        <f>Overview!$E$7</f>
        <v/>
      </c>
      <c r="BL773" s="117"/>
      <c r="BM773" s="834">
        <f>DI773</f>
        <v/>
      </c>
      <c r="BN773" s="812">
        <f>Overview!$P$153</f>
        <v/>
      </c>
      <c r="BO773" s="117"/>
      <c r="BP773" s="117"/>
      <c r="BQ773" s="115"/>
      <c r="BR773" s="1478"/>
      <c r="BS773" s="1541"/>
      <c r="BT773" s="1864" t="inlineStr">
        <is>
          <t>WLAN</t>
        </is>
      </c>
      <c r="BU773" s="1828" t="inlineStr">
        <is>
          <t>2.4 GHz</t>
        </is>
      </c>
      <c r="BV773" s="906">
        <f>Overview!$H$28</f>
        <v/>
      </c>
      <c r="BW773" s="1828"/>
      <c r="BX773" s="1867" t="inlineStr">
        <is>
          <t>Body</t>
        </is>
      </c>
      <c r="BY773" s="908"/>
      <c r="BZ773" s="908"/>
      <c r="CA773" s="1960" t="inlineStr">
        <is>
          <t>Bottom Edge</t>
        </is>
      </c>
      <c r="CB773" s="1970">
        <v>5</v>
      </c>
      <c r="CC773" s="1189">
        <f>IF(COUNT('Conducted WiFi'!$AH$3:$AH$9)=0,7,INDEX('Conducted WiFi'!$T$3:$T$9,MATCH(MAX('Conducted WiFi'!$AH$3:$AH$9),'Conducted WiFi'!$AH$3:$AH$9,0)))</f>
        <v>7</v>
      </c>
      <c r="CD773" s="1190">
        <f>IF(COUNT('Conducted WiFi'!$AH$3:$AH$9)=0,2442,INDEX('Conducted WiFi'!$U$3:$U$9,MATCH(MAX('Conducted WiFi'!$AH$3:$AH$9),'Conducted WiFi'!$AH$3:$AH$9,0)))</f>
        <v>2442</v>
      </c>
      <c r="CE773" s="7237"/>
      <c r="CF773" s="7237"/>
      <c r="CG773" s="7245"/>
      <c r="CH773" s="7245"/>
      <c r="CI773" s="225">
        <f>BY773</f>
        <v/>
      </c>
      <c r="CJ773" s="237">
        <f>BZ773</f>
        <v/>
      </c>
      <c r="CK773" s="223">
        <f>CA773</f>
        <v/>
      </c>
      <c r="CL773" s="237">
        <f>CC773</f>
        <v/>
      </c>
      <c r="CM773" s="394">
        <f>CD773</f>
        <v/>
      </c>
      <c r="CN773" s="1966"/>
      <c r="CO773" s="1963"/>
      <c r="CP773" s="7214">
        <f>IF(CF773=""," ",IF(ABS(CE773-CF773)&lt;=0.1,"Valid","Not valid"))</f>
        <v/>
      </c>
      <c r="CQ773" s="1674">
        <f> IF(CE773="","",IF(AND(CE773&lt;&gt;"",CF773=""),IF(CE773&gt;=0.8,"Medir+Sig Max","No"),IF(CF773&lt;&gt;"",IF(CF773&gt;=0.8,"Medir+Sig Max","No"),"")))</f>
        <v/>
      </c>
      <c r="CR773" s="6927">
        <f>IF(UPPER('SAR FCC-ISED'!CQ1)="X",IF(CF773=""," ",IF((ABS(CE773)&lt;5)*AND(ABS(CF773)&lt;5)*AND(ABS(CT773)&lt;5),"Solo si es max","Medir")),IF(CF773=""," ",IF((ABS(CE773)&lt;1)*AND(ABS(CF773)&lt;1)*AND(ABS(CT773)&lt;1),"Solo si es max","Medir")))</f>
        <v/>
      </c>
      <c r="CS773" s="1674"/>
      <c r="CT773" s="220">
        <f>IF(CO773="",IF(AND(CE773="",CF773=""),"",IF(CF773="",IF(DQ773&gt;1,ROUND(DQ773*CE773,3),CE773),IF(DQ773&gt;1,ROUND(DQ773*CF773,3),CF773))),IF(AND(CE773="",CF773=""),"",IF(CF773="",IF(DQ773&gt;1,ROUND(DQ773*CE773*(1/(CO773)),3),CE773*(1/(CO773))),IF(DQ773&gt;1,ROUND(DQ773*CF773*(1/(CO773)),3),CF773*(1/(CO773))))))</f>
        <v/>
      </c>
      <c r="CU773" s="224">
        <f>BY773</f>
        <v/>
      </c>
      <c r="CV773" s="237">
        <f>BZ773</f>
        <v/>
      </c>
      <c r="CW773" s="237">
        <f>CA773</f>
        <v/>
      </c>
      <c r="CX773" s="224">
        <f>CC773</f>
        <v/>
      </c>
      <c r="CY773" s="237">
        <f>CD773</f>
        <v/>
      </c>
      <c r="CZ773" s="7474">
        <f>IF(COUNTIF(Overview!K12:K14,TRUE)&gt;0,1.6,IF(COUNTIF(Overview!L12:L14,TRUE)&gt;0,8,0))</f>
        <v/>
      </c>
      <c r="DA773" s="1666"/>
      <c r="DB773" s="7483"/>
      <c r="DC773" s="844">
        <f>IF(CT773="","",IF(CT773&gt;CZ773,"Fail","Pass"))</f>
        <v/>
      </c>
      <c r="DD773" s="402"/>
      <c r="DE773" s="1565">
        <f>MyTimestamp(DC773)</f>
        <v/>
      </c>
      <c r="DF773" s="1531">
        <f>IF(COUNT(CE773:CH773)=1,15,IF(COUNT(CE773:CH773)=0,0,30))</f>
        <v/>
      </c>
      <c r="DG773" s="1532">
        <f>IF(DF773=0,0,2)</f>
        <v/>
      </c>
      <c r="DH773" s="1866"/>
      <c r="DI773" s="1866"/>
      <c r="DJ773" s="1863"/>
      <c r="DK773" s="1968"/>
      <c r="DL773" s="1574">
        <f>10^(CN773/20)*100-100</f>
        <v/>
      </c>
      <c r="DM773" s="976"/>
      <c r="DN773" s="1272"/>
      <c r="DO773" s="976">
        <f>IF(DM773="","",10^(DM773/10))</f>
        <v/>
      </c>
      <c r="DP773" s="976">
        <f>IF(ISNUMBER(DN773)=FALSE,"",10^(DN773/10))</f>
        <v/>
      </c>
      <c r="DQ773" s="1578">
        <f>IF(AND(ISNUMBER(DO773),ISNUMBER(DP773)),IF(DO773/DP773&gt;1,ROUND((DO773)/DP773,3),1),1)</f>
        <v/>
      </c>
      <c r="DR773" s="1541"/>
      <c r="DS773" s="1541"/>
      <c r="DT773" s="1541"/>
      <c r="DU773" s="1541"/>
      <c r="DV773" s="1541"/>
      <c r="DW773" s="1541"/>
      <c r="DX773" s="1541"/>
      <c r="DY773" s="1541"/>
      <c r="DZ773" s="1541"/>
      <c r="EA773" s="1541"/>
      <c r="EB773" s="1541"/>
      <c r="EC773" s="1541"/>
      <c r="ED773" s="1541"/>
      <c r="EE773" s="1541"/>
      <c r="EF773" s="1541"/>
      <c r="EG773" s="1541"/>
      <c r="EH773" s="1541"/>
      <c r="EI773" s="1541"/>
      <c r="EJ773" s="1541"/>
      <c r="EK773" s="1541"/>
      <c r="EL773" s="1541"/>
      <c r="EM773" s="1541"/>
      <c r="EN773" s="1541"/>
      <c r="EO773" s="1541"/>
      <c r="EP773" s="1541"/>
      <c r="EQ773" s="1541"/>
      <c r="ER773" s="1541"/>
      <c r="ES773" s="1541"/>
      <c r="ET773" s="1541"/>
      <c r="EU773" s="1541"/>
      <c r="EV773" s="1541"/>
    </row>
    <row r="774" ht="12.75" x14ac:dyDescent="0.2">
      <c r="A774" s="1541"/>
      <c r="B774" s="1541"/>
      <c r="C774"/>
      <c r="D774" s="1486"/>
      <c r="E774" s="1486"/>
      <c r="F774" s="672" t="inlineStr">
        <is>
          <t>5.5</t>
        </is>
      </c>
      <c r="G774" s="1497"/>
      <c r="H774" s="130">
        <f>BV774</f>
        <v/>
      </c>
      <c r="I774" s="130">
        <f>BW774</f>
        <v/>
      </c>
      <c r="J774" s="1299" t="inlineStr">
        <is>
          <t>WLAN</t>
        </is>
      </c>
      <c r="K774" s="1299" t="inlineStr">
        <is>
          <t>2.4 GHz</t>
        </is>
      </c>
      <c r="L774" s="115"/>
      <c r="M774" s="130"/>
      <c r="N774" s="119"/>
      <c r="O774" s="131"/>
      <c r="P774" s="6597"/>
      <c r="Q774" s="131"/>
      <c r="R774" s="131"/>
      <c r="S774" s="6593"/>
      <c r="T774" s="130">
        <v>7</v>
      </c>
      <c r="U774" s="6593">
        <v>2442</v>
      </c>
      <c r="V774" s="119"/>
      <c r="W774" s="1305"/>
      <c r="X774" s="119"/>
      <c r="Y774" s="119"/>
      <c r="Z774" s="119"/>
      <c r="AA774" s="115"/>
      <c r="AB774" s="115"/>
      <c r="AC774" s="1300">
        <f>IF(OR(BX774="Close to Ear",BX774="Close to Head"),"Head",IF(BX774="Extremity","Extremity","Body"))</f>
        <v/>
      </c>
      <c r="AD774" s="1301">
        <f>CA774</f>
        <v/>
      </c>
      <c r="AE774" s="1299">
        <f>CB774</f>
        <v/>
      </c>
      <c r="AF774" s="115"/>
      <c r="AG774" s="1302">
        <f>IF(OR(AZ774="",BA774=""),"N/A",IF(DC774="Pass","P","F"))</f>
        <v/>
      </c>
      <c r="AH774" s="129"/>
      <c r="AI774" s="129"/>
      <c r="AJ774" s="129"/>
      <c r="AK774" s="119"/>
      <c r="AL774" s="115"/>
      <c r="AM774" s="119"/>
      <c r="AN774" s="119"/>
      <c r="AO774" s="692"/>
      <c r="AP774" s="692"/>
      <c r="AQ774" s="692"/>
      <c r="AR774" s="692"/>
      <c r="AS774" s="692"/>
      <c r="AT774" s="1303">
        <f>IF(AC774="Extremity",IF(CG774="","",CG774),"")</f>
        <v/>
      </c>
      <c r="AU774" s="1303">
        <f>IF(AC774="Extremity",IF(CH774="","",CH774),"")</f>
        <v/>
      </c>
      <c r="AV774" s="1304">
        <f>IF(AC774="Extremity","",IF(CE774="","",CE774))</f>
        <v/>
      </c>
      <c r="AW774" s="1304">
        <f>IF(AD774="Extremity","",IF(CF774="","",CF774))</f>
        <v/>
      </c>
      <c r="AX774" s="1305">
        <f>DL774</f>
        <v/>
      </c>
      <c r="AY774" s="1305">
        <f>DQ774</f>
        <v/>
      </c>
      <c r="AZ774" s="3377">
        <f>IF(AC774="Extremity",IF(DA774="","",DA774),"")</f>
        <v/>
      </c>
      <c r="BA774" s="3378">
        <f>IF(AC774="Extremity","",IF(CT774="","",CT774))</f>
        <v/>
      </c>
      <c r="BB774" s="1305">
        <f>IF(AC774="Extremity",IF(DB774="","",DB774),"")</f>
        <v/>
      </c>
      <c r="BC774" s="1304">
        <f>IF(AC774="Extremity","",IF(CZ774="","",CZ774))</f>
        <v/>
      </c>
      <c r="BD774" s="1305">
        <f>DD774</f>
        <v/>
      </c>
      <c r="BE774" s="132">
        <f>DE774</f>
        <v/>
      </c>
      <c r="BF774" s="133">
        <f>DF774*60</f>
        <v/>
      </c>
      <c r="BG774" s="121">
        <f>BE774</f>
        <v/>
      </c>
      <c r="BH774" s="133">
        <f>DG774*60</f>
        <v/>
      </c>
      <c r="BI774" s="133">
        <f>DH774</f>
        <v/>
      </c>
      <c r="BJ774" s="117"/>
      <c r="BK774" s="812">
        <f>Overview!$E$7</f>
        <v/>
      </c>
      <c r="BL774" s="117"/>
      <c r="BM774" s="834">
        <f>DI774</f>
        <v/>
      </c>
      <c r="BN774" s="812">
        <f>Overview!$P$153</f>
        <v/>
      </c>
      <c r="BO774" s="117"/>
      <c r="BP774" s="117"/>
      <c r="BQ774" s="115"/>
      <c r="BR774" s="1478"/>
      <c r="BS774" s="1541"/>
      <c r="BT774" s="1864" t="inlineStr">
        <is>
          <t>WLAN</t>
        </is>
      </c>
      <c r="BU774" s="1828" t="inlineStr">
        <is>
          <t>2.4 GHz</t>
        </is>
      </c>
      <c r="BV774" s="906">
        <f>Overview!$H$28</f>
        <v/>
      </c>
      <c r="BW774" s="1828"/>
      <c r="BX774" s="1864" t="inlineStr">
        <is>
          <t>Body</t>
        </is>
      </c>
      <c r="BY774" s="1198"/>
      <c r="BZ774" s="1198"/>
      <c r="CA774" s="1199" t="str">
        <f>IF(COUNT(CF768:CF773)=0,IF(COUNT(CE768:CE773)=0,"TBD",VLOOKUP(MAX(CE768:CE773),CE768:CK773,7,FALSE)),VLOOKUP(MAX(CF768:CF773),CF768:CK773,6,FALSE))</f>
        <v>TBD</v>
      </c>
      <c r="CB774" s="1971">
        <v>5</v>
      </c>
      <c r="CC774" s="1198">
        <f>IF(COUNT('Conducted WiFi'!$AH$3:$AH$9)=0,7,INDEX('Conducted WiFi'!$T$3:$T$9,MATCH(MAX('Conducted WiFi'!$AH$3:$AH$9),'Conducted WiFi'!$AH$3:$AH$9,0)))</f>
        <v>7</v>
      </c>
      <c r="CD774" s="1198">
        <f>IF(COUNT('Conducted WiFi'!$AH$3:$AH$9)=0,2442,INDEX('Conducted WiFi'!$U$3:$U$9,MATCH(MAX('Conducted WiFi'!$AH$3:$AH$9),'Conducted WiFi'!$AH$3:$AH$9,0)))</f>
        <v>2442</v>
      </c>
      <c r="CE774" s="7237"/>
      <c r="CF774" s="7237"/>
      <c r="CG774" s="7245"/>
      <c r="CH774" s="7245"/>
      <c r="CI774" s="225">
        <f>BY774</f>
        <v/>
      </c>
      <c r="CJ774" s="237">
        <f>BZ774</f>
        <v/>
      </c>
      <c r="CK774" s="223">
        <f>CA774</f>
        <v/>
      </c>
      <c r="CL774" s="237">
        <f>CC774</f>
        <v/>
      </c>
      <c r="CM774" s="394">
        <f>CD774</f>
        <v/>
      </c>
      <c r="CN774" s="1966"/>
      <c r="CO774" s="1963"/>
      <c r="CP774" s="7214">
        <f>IF(CF774=""," ",IF(ABS(CE774-CF774)&lt;=0.1,"Valid","Not valid"))</f>
        <v/>
      </c>
      <c r="CQ774" s="1674">
        <f> IF(CE774="","",IF(AND(CE774&lt;&gt;"",CF774=""),IF(CE774&gt;=0.8,"Medir+Sig Max","No"),IF(CF774&lt;&gt;"",IF(CF774&gt;=0.8,"Medir+Sig Max","No"),"")))</f>
        <v/>
      </c>
      <c r="CR774" s="6927">
        <f>IF(UPPER('SAR FCC-ISED'!CQ1)="X",IF(CF774=""," ",IF((ABS(CE774)&lt;5)*AND(ABS(CF774)&lt;5)*AND(ABS(CT774)&lt;5),"Solo si es max","Medir")),IF(CF774=""," ",IF((ABS(CE774)&lt;1)*AND(ABS(CF774)&lt;1)*AND(ABS(CT774)&lt;1),"Solo si es max","Medir")))</f>
        <v/>
      </c>
      <c r="CS774" s="1674"/>
      <c r="CT774" s="220">
        <f>IF(CO774="",IF(AND(CE774="",CF774=""),"",IF(CF774="",IF(DQ774&gt;1,ROUND(DQ774*CE774,3),CE774),IF(DQ774&gt;1,ROUND(DQ774*CF774,3),CF774))),IF(AND(CE774="",CF774=""),"",IF(CF774="",IF(DQ774&gt;1,ROUND(DQ774*CE774*(1/(CO774)),3),CE774*(1/(CO774))),IF(DQ774&gt;1,ROUND(DQ774*CF774*(1/(CO774)),3),CF774*(1/(CO774))))))</f>
        <v/>
      </c>
      <c r="CU774" s="224">
        <f>BY774</f>
        <v/>
      </c>
      <c r="CV774" s="237">
        <f>BZ774</f>
        <v/>
      </c>
      <c r="CW774" s="237">
        <f>CA774</f>
        <v/>
      </c>
      <c r="CX774" s="224">
        <f>CC774</f>
        <v/>
      </c>
      <c r="CY774" s="237">
        <f>CD774</f>
        <v/>
      </c>
      <c r="CZ774" s="7474">
        <f>IF(COUNTIF(Overview!K12:K14,TRUE)&gt;0,1.6,IF(COUNTIF(Overview!L12:L14,TRUE)&gt;0,8,0))</f>
        <v/>
      </c>
      <c r="DA774" s="1666"/>
      <c r="DB774" s="7483"/>
      <c r="DC774" s="844">
        <f>IF(CT774="","",IF(CT774&gt;CZ774,"Fail","Pass"))</f>
        <v/>
      </c>
      <c r="DD774" s="402"/>
      <c r="DE774" s="1565">
        <f>MyTimestamp(DC774)</f>
        <v/>
      </c>
      <c r="DF774" s="1531">
        <f>IF(COUNT(CE774:CH774)=1,15,IF(COUNT(CE774:CH774)=0,0,30))</f>
        <v/>
      </c>
      <c r="DG774" s="1532">
        <f>IF(DF774=0,0,2)</f>
        <v/>
      </c>
      <c r="DH774" s="1866"/>
      <c r="DI774" s="1866"/>
      <c r="DJ774" s="1863"/>
      <c r="DK774" s="1968"/>
      <c r="DL774" s="1574">
        <f>10^(CN774/20)*100-100</f>
        <v/>
      </c>
      <c r="DM774" s="976"/>
      <c r="DN774" s="1273"/>
      <c r="DO774" s="976">
        <f>IF(DM774="","",10^(DM774/10))</f>
        <v/>
      </c>
      <c r="DP774" s="976">
        <f>IF(ISNUMBER(DN774)=FALSE,"",10^(DN774/10))</f>
        <v/>
      </c>
      <c r="DQ774" s="1578">
        <f>IF(AND(ISNUMBER(DO774),ISNUMBER(DP774)),IF(DO774/DP774&gt;1,ROUND((DO774)/DP774,3),1),1)</f>
        <v/>
      </c>
      <c r="DR774" s="1541"/>
      <c r="DS774" s="1541"/>
      <c r="DT774" s="1541"/>
      <c r="DU774" s="1541"/>
      <c r="DV774" s="1541"/>
      <c r="DW774" s="1541"/>
      <c r="DX774" s="1541"/>
      <c r="DY774" s="1541"/>
      <c r="DZ774" s="1541"/>
      <c r="EA774" s="1541"/>
      <c r="EB774" s="1541"/>
      <c r="EC774" s="1541"/>
      <c r="ED774" s="1541"/>
      <c r="EE774" s="1541"/>
      <c r="EF774" s="1541"/>
      <c r="EG774" s="1541"/>
      <c r="EH774" s="1541"/>
      <c r="EI774" s="1541"/>
      <c r="EJ774" s="1541"/>
      <c r="EK774" s="1541"/>
      <c r="EL774" s="1541"/>
      <c r="EM774" s="1541"/>
      <c r="EN774" s="1541"/>
      <c r="EO774" s="1541"/>
      <c r="EP774" s="1541"/>
      <c r="EQ774" s="1541"/>
      <c r="ER774" s="1541"/>
      <c r="ES774" s="1541"/>
      <c r="ET774" s="1541"/>
      <c r="EU774" s="1541"/>
      <c r="EV774" s="1541"/>
    </row>
    <row r="775" ht="12.75" x14ac:dyDescent="0.2">
      <c r="A775" s="1541"/>
      <c r="B775" s="1541"/>
      <c r="C775"/>
      <c r="D775" s="1486"/>
      <c r="E775" s="1486"/>
      <c r="F775" s="672" t="inlineStr">
        <is>
          <t>5.5</t>
        </is>
      </c>
      <c r="G775" s="1497"/>
      <c r="H775" s="130">
        <f>BV775</f>
        <v/>
      </c>
      <c r="I775" s="130">
        <f>BW775</f>
        <v/>
      </c>
      <c r="J775" s="1299" t="inlineStr">
        <is>
          <t>WLAN</t>
        </is>
      </c>
      <c r="K775" s="1299" t="inlineStr">
        <is>
          <t>2.4 GHz</t>
        </is>
      </c>
      <c r="L775" s="115"/>
      <c r="M775" s="130"/>
      <c r="N775" s="119"/>
      <c r="O775" s="131"/>
      <c r="P775" s="6597"/>
      <c r="Q775" s="131"/>
      <c r="R775" s="131"/>
      <c r="S775" s="6593"/>
      <c r="T775" s="130">
        <v>7</v>
      </c>
      <c r="U775" s="6593">
        <v>2442</v>
      </c>
      <c r="V775" s="119"/>
      <c r="W775" s="1305"/>
      <c r="X775" s="119"/>
      <c r="Y775" s="119"/>
      <c r="Z775" s="119"/>
      <c r="AA775" s="115"/>
      <c r="AB775" s="115"/>
      <c r="AC775" s="1300">
        <f>IF(OR(BX775="Close to Ear",BX775="Close to Head"),"Head",IF(BX775="Extremity","Extremity","Body"))</f>
        <v/>
      </c>
      <c r="AD775" s="1301">
        <f>CA775</f>
        <v/>
      </c>
      <c r="AE775" s="1299">
        <f>CB775</f>
        <v/>
      </c>
      <c r="AF775" s="115"/>
      <c r="AG775" s="1302">
        <f>IF(OR(AZ775="",BA775=""),"N/A",IF(DC775="Pass","P","F"))</f>
        <v/>
      </c>
      <c r="AH775" s="129"/>
      <c r="AI775" s="129"/>
      <c r="AJ775" s="129"/>
      <c r="AK775" s="119"/>
      <c r="AL775" s="115"/>
      <c r="AM775" s="119"/>
      <c r="AN775" s="119"/>
      <c r="AO775" s="692"/>
      <c r="AP775" s="692"/>
      <c r="AQ775" s="692"/>
      <c r="AR775" s="692"/>
      <c r="AS775" s="692"/>
      <c r="AT775" s="1303">
        <f>IF(AC775="Extremity",IF(CG775="","",CG775),"")</f>
        <v/>
      </c>
      <c r="AU775" s="1303">
        <f>IF(AC775="Extremity",IF(CH775="","",CH775),"")</f>
        <v/>
      </c>
      <c r="AV775" s="1304">
        <f>IF(AC775="Extremity","",IF(CE775="","",CE775))</f>
        <v/>
      </c>
      <c r="AW775" s="1304">
        <f>IF(AD775="Extremity","",IF(CF775="","",CF775))</f>
        <v/>
      </c>
      <c r="AX775" s="1305">
        <f>DL775</f>
        <v/>
      </c>
      <c r="AY775" s="1305">
        <f>DQ775</f>
        <v/>
      </c>
      <c r="AZ775" s="3377">
        <f>IF(AC775="Extremity",IF(DA775="","",DA775),"")</f>
        <v/>
      </c>
      <c r="BA775" s="3378">
        <f>IF(AC775="Extremity","",IF(CT775="","",CT775))</f>
        <v/>
      </c>
      <c r="BB775" s="1305">
        <f>IF(AC775="Extremity",IF(DB775="","",DB775),"")</f>
        <v/>
      </c>
      <c r="BC775" s="1304">
        <f>IF(AC775="Extremity","",IF(CZ775="","",CZ775))</f>
        <v/>
      </c>
      <c r="BD775" s="1305">
        <f>DD775</f>
        <v/>
      </c>
      <c r="BE775" s="132">
        <f>DE775</f>
        <v/>
      </c>
      <c r="BF775" s="133">
        <f>DF775*60</f>
        <v/>
      </c>
      <c r="BG775" s="121">
        <f>BE775</f>
        <v/>
      </c>
      <c r="BH775" s="133">
        <f>DG775*60</f>
        <v/>
      </c>
      <c r="BI775" s="133">
        <f>DH775</f>
        <v/>
      </c>
      <c r="BJ775" s="117"/>
      <c r="BK775" s="812">
        <f>Overview!$E$7</f>
        <v/>
      </c>
      <c r="BL775" s="117"/>
      <c r="BM775" s="834">
        <f>DI775</f>
        <v/>
      </c>
      <c r="BN775" s="812">
        <f>Overview!$P$153</f>
        <v/>
      </c>
      <c r="BO775" s="117"/>
      <c r="BP775" s="117"/>
      <c r="BQ775" s="115"/>
      <c r="BR775" s="1478"/>
      <c r="BS775" s="1541"/>
      <c r="BT775" s="1864" t="inlineStr">
        <is>
          <t>WLAN</t>
        </is>
      </c>
      <c r="BU775" s="1828" t="inlineStr">
        <is>
          <t>2.4 GHz</t>
        </is>
      </c>
      <c r="BV775" s="906">
        <f>Overview!$H$28</f>
        <v/>
      </c>
      <c r="BW775" s="1828"/>
      <c r="BX775" s="1864" t="inlineStr">
        <is>
          <t>Body</t>
        </is>
      </c>
      <c r="BY775" s="1198"/>
      <c r="BZ775" s="1198"/>
      <c r="CA775" s="1199" t="str">
        <f>CA774</f>
        <v>TBD</v>
      </c>
      <c r="CB775" s="1971">
        <v>5</v>
      </c>
      <c r="CC775" s="1198">
        <f>IF(COUNT('Conducted WiFi'!$AH$3:$AH$9)=0,7,INDEX('Conducted WiFi'!$T$3:$T$9,MATCH(MAX('Conducted WiFi'!$AH$3:$AH$9),'Conducted WiFi'!$AH$3:$AH$9,0)))</f>
        <v>7</v>
      </c>
      <c r="CD775" s="1191">
        <f>IF(COUNT('Conducted WiFi'!$AH$3:$AH$9)=0,2442,INDEX('Conducted WiFi'!$U$3:$U$9,MATCH(MAX('Conducted WiFi'!$AH$3:$AH$9),'Conducted WiFi'!$AH$3:$AH$9,0)))</f>
        <v>2442</v>
      </c>
      <c r="CE775" s="7237"/>
      <c r="CF775" s="7237"/>
      <c r="CG775" s="7245"/>
      <c r="CH775" s="7245"/>
      <c r="CI775" s="225">
        <f>BY775</f>
        <v/>
      </c>
      <c r="CJ775" s="237">
        <f>BZ775</f>
        <v/>
      </c>
      <c r="CK775" s="223">
        <f>CA775</f>
        <v/>
      </c>
      <c r="CL775" s="237">
        <f>CC775</f>
        <v/>
      </c>
      <c r="CM775" s="394">
        <f>CD775</f>
        <v/>
      </c>
      <c r="CN775" s="1966"/>
      <c r="CO775" s="1963"/>
      <c r="CP775" s="7214">
        <f>IF(CF775=""," ",IF(ABS(CE775-CF775)&lt;=0.1,"Valid","Not valid"))</f>
        <v/>
      </c>
      <c r="CQ775" s="1674">
        <f> IF(CE775="","",IF(AND(CE775&lt;&gt;"",CF775=""),IF(CE775&gt;=0.8,"Medir+Sig Max","No"),IF(CF775&lt;&gt;"",IF(CF775&gt;=0.8,"Medir+Sig Max","No"),"")))</f>
        <v/>
      </c>
      <c r="CR775" s="6927">
        <f>IF(UPPER('SAR FCC-ISED'!CQ1)="X",IF(CF775=""," ",IF((ABS(CE775)&lt;5)*AND(ABS(CF775)&lt;5)*AND(ABS(CT775)&lt;5),"Solo si es max","Medir")),IF(CF775=""," ",IF((ABS(CE775)&lt;1)*AND(ABS(CF775)&lt;1)*AND(ABS(CT775)&lt;1),"Solo si es max","Medir")))</f>
        <v/>
      </c>
      <c r="CS775" s="1674"/>
      <c r="CT775" s="220">
        <f>IF(CO775="",IF(AND(CE775="",CF775=""),"",IF(CF775="",IF(DQ775&gt;1,ROUND(DQ775*CE775,3),CE775),IF(DQ775&gt;1,ROUND(DQ775*CF775,3),CF775))),IF(AND(CE775="",CF775=""),"",IF(CF775="",IF(DQ775&gt;1,ROUND(DQ775*CE775*(1/(CO775)),3),CE775*(1/(CO775))),IF(DQ775&gt;1,ROUND(DQ775*CF775*(1/(CO775)),3),CF775*(1/(CO775))))))</f>
        <v/>
      </c>
      <c r="CU775" s="224">
        <f>BY775</f>
        <v/>
      </c>
      <c r="CV775" s="237">
        <f>BZ775</f>
        <v/>
      </c>
      <c r="CW775" s="237">
        <f>CA775</f>
        <v/>
      </c>
      <c r="CX775" s="224">
        <f>CC775</f>
        <v/>
      </c>
      <c r="CY775" s="237">
        <f>CD775</f>
        <v/>
      </c>
      <c r="CZ775" s="7474">
        <f>IF(COUNTIF(Overview!K12:K14,TRUE)&gt;0,1.6,IF(COUNTIF(Overview!L12:L14,TRUE)&gt;0,8,0))</f>
        <v/>
      </c>
      <c r="DA775" s="1666"/>
      <c r="DB775" s="7483"/>
      <c r="DC775" s="844">
        <f>IF(CT775="","",IF(CT775&gt;CZ775,"Fail","Pass"))</f>
        <v/>
      </c>
      <c r="DD775" s="402"/>
      <c r="DE775" s="1565">
        <f>MyTimestamp(DC775)</f>
        <v/>
      </c>
      <c r="DF775" s="1531">
        <f>IF(COUNT(CE775:CH775)=1,15,IF(COUNT(CE775:CH775)=0,0,30))</f>
        <v/>
      </c>
      <c r="DG775" s="1532">
        <f>IF(DF775=0,0,2)</f>
        <v/>
      </c>
      <c r="DH775" s="1866"/>
      <c r="DI775" s="1866"/>
      <c r="DJ775" s="1863"/>
      <c r="DK775" s="1968"/>
      <c r="DL775" s="1574">
        <f>10^(CN775/20)*100-100</f>
        <v/>
      </c>
      <c r="DM775" s="976"/>
      <c r="DN775" s="1273"/>
      <c r="DO775" s="976">
        <f>IF(DM775="","",10^(DM775/10))</f>
        <v/>
      </c>
      <c r="DP775" s="976">
        <f>IF(ISNUMBER(DN775)=FALSE,"",10^(DN775/10))</f>
        <v/>
      </c>
      <c r="DQ775" s="1578">
        <f>IF(AND(ISNUMBER(DO775),ISNUMBER(DP775)),IF(DO775/DP775&gt;1,ROUND((DO775)/DP775,3),1),1)</f>
        <v/>
      </c>
      <c r="DR775" s="1541"/>
      <c r="DS775" s="1541"/>
      <c r="DT775" s="1541"/>
      <c r="DU775" s="1541"/>
      <c r="DV775" s="1541"/>
      <c r="DW775" s="1541"/>
      <c r="DX775" s="1541"/>
      <c r="DY775" s="1541"/>
      <c r="DZ775" s="1541"/>
      <c r="EA775" s="1541"/>
      <c r="EB775" s="1541"/>
      <c r="EC775" s="1541"/>
      <c r="ED775" s="1541"/>
      <c r="EE775" s="1541"/>
      <c r="EF775" s="1541"/>
      <c r="EG775" s="1541"/>
      <c r="EH775" s="1541"/>
      <c r="EI775" s="1541"/>
      <c r="EJ775" s="1541"/>
      <c r="EK775" s="1541"/>
      <c r="EL775" s="1541"/>
      <c r="EM775" s="1541"/>
      <c r="EN775" s="1541"/>
      <c r="EO775" s="1541"/>
      <c r="EP775" s="1541"/>
      <c r="EQ775" s="1541"/>
      <c r="ER775" s="1541"/>
      <c r="ES775" s="1541"/>
      <c r="ET775" s="1541"/>
      <c r="EU775" s="1541"/>
      <c r="EV775" s="1541"/>
    </row>
    <row r="776" ht="12.75" x14ac:dyDescent="0.2">
      <c r="A776" s="1541"/>
      <c r="B776" s="1541"/>
      <c r="C776"/>
      <c r="D776" s="1486"/>
      <c r="E776" s="1486"/>
      <c r="F776" s="672" t="inlineStr">
        <is>
          <t>5.5</t>
        </is>
      </c>
      <c r="G776" s="1497"/>
      <c r="H776" s="130">
        <f>BV776</f>
        <v/>
      </c>
      <c r="I776" s="130">
        <f>BW776</f>
        <v/>
      </c>
      <c r="J776" s="1299" t="inlineStr">
        <is>
          <t>WLAN</t>
        </is>
      </c>
      <c r="K776" s="1299" t="inlineStr">
        <is>
          <t>2.4 GHz</t>
        </is>
      </c>
      <c r="L776" s="115"/>
      <c r="M776" s="130"/>
      <c r="N776" s="119"/>
      <c r="O776" s="131"/>
      <c r="P776" s="6597"/>
      <c r="Q776" s="131"/>
      <c r="R776" s="131"/>
      <c r="S776" s="6593"/>
      <c r="T776" s="130">
        <v>7</v>
      </c>
      <c r="U776" s="6593">
        <v>2442</v>
      </c>
      <c r="V776" s="119"/>
      <c r="W776" s="1305"/>
      <c r="X776" s="119"/>
      <c r="Y776" s="119"/>
      <c r="Z776" s="119"/>
      <c r="AA776" s="115"/>
      <c r="AB776" s="115"/>
      <c r="AC776" s="1300">
        <f>IF(OR(BX776="Close to Ear",BX776="Close to Head"),"Head",IF(BX776="Extremity","Extremity","Body"))</f>
        <v/>
      </c>
      <c r="AD776" s="1301">
        <f>CA776</f>
        <v/>
      </c>
      <c r="AE776" s="1299">
        <f>CB776</f>
        <v/>
      </c>
      <c r="AF776" s="115"/>
      <c r="AG776" s="1302">
        <f>IF(OR(AZ776="",BA776=""),"N/A",IF(DC776="Pass","P","F"))</f>
        <v/>
      </c>
      <c r="AH776" s="129"/>
      <c r="AI776" s="129"/>
      <c r="AJ776" s="129"/>
      <c r="AK776" s="119"/>
      <c r="AL776" s="115"/>
      <c r="AM776" s="119"/>
      <c r="AN776" s="119"/>
      <c r="AO776" s="692"/>
      <c r="AP776" s="692"/>
      <c r="AQ776" s="692"/>
      <c r="AR776" s="692"/>
      <c r="AS776" s="692"/>
      <c r="AT776" s="1303">
        <f>IF(AC776="Extremity",IF(CG776="","",CG776),"")</f>
        <v/>
      </c>
      <c r="AU776" s="1303">
        <f>IF(AC776="Extremity",IF(CH776="","",CH776),"")</f>
        <v/>
      </c>
      <c r="AV776" s="1304">
        <f>IF(AC776="Extremity","",IF(CE776="","",CE776))</f>
        <v/>
      </c>
      <c r="AW776" s="1304">
        <f>IF(AD776="Extremity","",IF(CF776="","",CF776))</f>
        <v/>
      </c>
      <c r="AX776" s="1305">
        <f>DL776</f>
        <v/>
      </c>
      <c r="AY776" s="1305">
        <f>DQ776</f>
        <v/>
      </c>
      <c r="AZ776" s="3377">
        <f>IF(AC776="Extremity",IF(DA776="","",DA776),"")</f>
        <v/>
      </c>
      <c r="BA776" s="3378">
        <f>IF(AC776="Extremity","",IF(CT776="","",CT776))</f>
        <v/>
      </c>
      <c r="BB776" s="1305">
        <f>IF(AC776="Extremity",IF(DB776="","",DB776),"")</f>
        <v/>
      </c>
      <c r="BC776" s="1304">
        <f>IF(AC776="Extremity","",IF(CZ776="","",CZ776))</f>
        <v/>
      </c>
      <c r="BD776" s="1305">
        <f>DD776</f>
        <v/>
      </c>
      <c r="BE776" s="132">
        <f>DE776</f>
        <v/>
      </c>
      <c r="BF776" s="133">
        <f>DF776*60</f>
        <v/>
      </c>
      <c r="BG776" s="121">
        <f>BE776</f>
        <v/>
      </c>
      <c r="BH776" s="133">
        <f>DG776*60</f>
        <v/>
      </c>
      <c r="BI776" s="133">
        <f>DH776</f>
        <v/>
      </c>
      <c r="BJ776" s="117"/>
      <c r="BK776" s="812">
        <f>Overview!$E$7</f>
        <v/>
      </c>
      <c r="BL776" s="117"/>
      <c r="BM776" s="834">
        <f>DI776</f>
        <v/>
      </c>
      <c r="BN776" s="812">
        <f>Overview!$P$153</f>
        <v/>
      </c>
      <c r="BO776" s="117"/>
      <c r="BP776" s="117"/>
      <c r="BQ776" s="115"/>
      <c r="BR776" s="1478"/>
      <c r="BS776" s="1541"/>
      <c r="BT776" s="1864" t="inlineStr">
        <is>
          <t>WLAN</t>
        </is>
      </c>
      <c r="BU776" s="1828" t="inlineStr">
        <is>
          <t>2.4 GHz</t>
        </is>
      </c>
      <c r="BV776" s="906">
        <f>Overview!$H$28</f>
        <v/>
      </c>
      <c r="BW776" s="1828"/>
      <c r="BX776" s="1864" t="inlineStr">
        <is>
          <t>Body</t>
        </is>
      </c>
      <c r="BY776" s="1198"/>
      <c r="BZ776" s="1198"/>
      <c r="CA776" s="1199" t="str">
        <f>CA775</f>
        <v>TBD</v>
      </c>
      <c r="CB776" s="1971">
        <v>5</v>
      </c>
      <c r="CC776" s="1198">
        <f>IF(COUNT('Conducted WiFi'!$AH$3:$AH$9)=0,7,INDEX('Conducted WiFi'!$T$3:$T$9,MATCH(MAX('Conducted WiFi'!$AH$3:$AH$9),'Conducted WiFi'!$AH$3:$AH$9,0)))</f>
        <v>7</v>
      </c>
      <c r="CD776" s="1191">
        <f>IF(COUNT('Conducted WiFi'!$AH$3:$AH$9)=0,2442,INDEX('Conducted WiFi'!$U$3:$U$9,MATCH(MAX('Conducted WiFi'!$AH$3:$AH$9),'Conducted WiFi'!$AH$3:$AH$9,0)))</f>
        <v>2442</v>
      </c>
      <c r="CE776" s="7237"/>
      <c r="CF776" s="7237"/>
      <c r="CG776" s="7245"/>
      <c r="CH776" s="7245"/>
      <c r="CI776" s="225">
        <f>BY776</f>
        <v/>
      </c>
      <c r="CJ776" s="237">
        <f>BZ776</f>
        <v/>
      </c>
      <c r="CK776" s="223">
        <f>CA776</f>
        <v/>
      </c>
      <c r="CL776" s="237">
        <f>CC776</f>
        <v/>
      </c>
      <c r="CM776" s="394">
        <f>CD776</f>
        <v/>
      </c>
      <c r="CN776" s="1966"/>
      <c r="CO776" s="1963"/>
      <c r="CP776" s="7214">
        <f>IF(CF776=""," ",IF(ABS(CE776-CF776)&lt;=0.1,"Valid","Not valid"))</f>
        <v/>
      </c>
      <c r="CQ776" s="1674">
        <f> IF(CE776="","",IF(AND(CE776&lt;&gt;"",CF776=""),IF(CE776&gt;=0.8,"Medir+Sig Max","No"),IF(CF776&lt;&gt;"",IF(CF776&gt;=0.8,"Medir+Sig Max","No"),"")))</f>
        <v/>
      </c>
      <c r="CR776" s="6927">
        <f>IF(UPPER('SAR FCC-ISED'!CQ1)="X",IF(CF776=""," ",IF((ABS(CE776)&lt;5)*AND(ABS(CF776)&lt;5)*AND(ABS(CT776)&lt;5),"Solo si es max","Medir")),IF(CF776=""," ",IF((ABS(CE776)&lt;1)*AND(ABS(CF776)&lt;1)*AND(ABS(CT776)&lt;1),"Solo si es max","Medir")))</f>
        <v/>
      </c>
      <c r="CS776" s="1674"/>
      <c r="CT776" s="220">
        <f>IF(CO776="",IF(AND(CE776="",CF776=""),"",IF(CF776="",IF(DQ776&gt;1,ROUND(DQ776*CE776,3),CE776),IF(DQ776&gt;1,ROUND(DQ776*CF776,3),CF776))),IF(AND(CE776="",CF776=""),"",IF(CF776="",IF(DQ776&gt;1,ROUND(DQ776*CE776*(1/(CO776)),3),CE776*(1/(CO776))),IF(DQ776&gt;1,ROUND(DQ776*CF776*(1/(CO776)),3),CF776*(1/(CO776))))))</f>
        <v/>
      </c>
      <c r="CU776" s="224">
        <f>BY776</f>
        <v/>
      </c>
      <c r="CV776" s="237">
        <f>BZ776</f>
        <v/>
      </c>
      <c r="CW776" s="237">
        <f>CA776</f>
        <v/>
      </c>
      <c r="CX776" s="224">
        <f>CC776</f>
        <v/>
      </c>
      <c r="CY776" s="237">
        <f>CD776</f>
        <v/>
      </c>
      <c r="CZ776" s="7474">
        <f>IF(COUNTIF(Overview!K12:K14,TRUE)&gt;0,1.6,IF(COUNTIF(Overview!L12:L14,TRUE)&gt;0,8,0))</f>
        <v/>
      </c>
      <c r="DA776" s="1666"/>
      <c r="DB776" s="7483"/>
      <c r="DC776" s="844">
        <f>IF(CT776="","",IF(CT776&gt;CZ776,"Fail","Pass"))</f>
        <v/>
      </c>
      <c r="DD776" s="402"/>
      <c r="DE776" s="1565">
        <f>MyTimestamp(DC776)</f>
        <v/>
      </c>
      <c r="DF776" s="1531">
        <f>IF(COUNT(CE776:CH776)=1,15,IF(COUNT(CE776:CH776)=0,0,30))</f>
        <v/>
      </c>
      <c r="DG776" s="1532">
        <f>IF(DF776=0,0,2)</f>
        <v/>
      </c>
      <c r="DH776" s="1866"/>
      <c r="DI776" s="1866"/>
      <c r="DJ776" s="1863"/>
      <c r="DK776" s="1968"/>
      <c r="DL776" s="1574">
        <f>10^(CN776/20)*100-100</f>
        <v/>
      </c>
      <c r="DM776" s="976"/>
      <c r="DN776" s="1273"/>
      <c r="DO776" s="976">
        <f>IF(DM776="","",10^(DM776/10))</f>
        <v/>
      </c>
      <c r="DP776" s="976">
        <f>IF(ISNUMBER(DN776)=FALSE,"",10^(DN776/10))</f>
        <v/>
      </c>
      <c r="DQ776" s="1578">
        <f>IF(AND(ISNUMBER(DO776),ISNUMBER(DP776)),IF(DO776/DP776&gt;1,ROUND((DO776)/DP776,3),1),1)</f>
        <v/>
      </c>
      <c r="DR776" s="1541"/>
      <c r="DS776" s="1541"/>
      <c r="DT776" s="1541"/>
      <c r="DU776" s="1541"/>
      <c r="DV776" s="1541"/>
      <c r="DW776" s="1541"/>
      <c r="DX776" s="1541"/>
      <c r="DY776" s="1541"/>
      <c r="DZ776" s="1541"/>
      <c r="EA776" s="1541"/>
      <c r="EB776" s="1541"/>
      <c r="EC776" s="1541"/>
      <c r="ED776" s="1541"/>
      <c r="EE776" s="1541"/>
      <c r="EF776" s="1541"/>
      <c r="EG776" s="1541"/>
      <c r="EH776" s="1541"/>
      <c r="EI776" s="1541"/>
      <c r="EJ776" s="1541"/>
      <c r="EK776" s="1541"/>
      <c r="EL776" s="1541"/>
      <c r="EM776" s="1541"/>
      <c r="EN776" s="1541"/>
      <c r="EO776" s="1541"/>
      <c r="EP776" s="1541"/>
      <c r="EQ776" s="1541"/>
      <c r="ER776" s="1541"/>
      <c r="ES776" s="1541"/>
      <c r="ET776" s="1541"/>
      <c r="EU776" s="1541"/>
      <c r="EV776" s="1541"/>
    </row>
    <row r="777" ht="12.75" x14ac:dyDescent="0.2">
      <c r="A777" s="1541"/>
      <c r="B777" s="1541"/>
      <c r="C777"/>
      <c r="D777" s="1486"/>
      <c r="E777" s="1486"/>
      <c r="F777" s="672" t="inlineStr">
        <is>
          <t>5.5</t>
        </is>
      </c>
      <c r="G777" s="1497"/>
      <c r="H777" s="130">
        <f>BV777</f>
        <v/>
      </c>
      <c r="I777" s="130">
        <f>BW777</f>
        <v/>
      </c>
      <c r="J777" s="1299" t="inlineStr">
        <is>
          <t>WLAN</t>
        </is>
      </c>
      <c r="K777" s="1299" t="inlineStr">
        <is>
          <t>2.4 GHz</t>
        </is>
      </c>
      <c r="L777" s="115"/>
      <c r="M777" s="130"/>
      <c r="N777" s="119"/>
      <c r="O777" s="131"/>
      <c r="P777" s="6597"/>
      <c r="Q777" s="131"/>
      <c r="R777" s="131"/>
      <c r="S777" s="6593"/>
      <c r="T777" s="130">
        <v>7</v>
      </c>
      <c r="U777" s="6593">
        <v>2442</v>
      </c>
      <c r="V777" s="119"/>
      <c r="W777" s="1305"/>
      <c r="X777" s="119"/>
      <c r="Y777" s="119"/>
      <c r="Z777" s="119"/>
      <c r="AA777" s="115"/>
      <c r="AB777" s="115"/>
      <c r="AC777" s="1300">
        <f>IF(OR(BX777="Close to Ear",BX777="Close to Head"),"Head",IF(BX777="Extremity","Extremity","Body"))</f>
        <v/>
      </c>
      <c r="AD777" s="1301">
        <f>CA777</f>
        <v/>
      </c>
      <c r="AE777" s="1299">
        <f>CB777</f>
        <v/>
      </c>
      <c r="AF777" s="115"/>
      <c r="AG777" s="1302">
        <f>IF(OR(AZ777="",BA777=""),"N/A",IF(DC777="Pass","P","F"))</f>
        <v/>
      </c>
      <c r="AH777" s="129"/>
      <c r="AI777" s="129"/>
      <c r="AJ777" s="129"/>
      <c r="AK777" s="119"/>
      <c r="AL777" s="115"/>
      <c r="AM777" s="119"/>
      <c r="AN777" s="119"/>
      <c r="AO777" s="692"/>
      <c r="AP777" s="692"/>
      <c r="AQ777" s="692"/>
      <c r="AR777" s="692"/>
      <c r="AS777" s="692"/>
      <c r="AT777" s="1303">
        <f>IF(AC777="Extremity",IF(CG777="","",CG777),"")</f>
        <v/>
      </c>
      <c r="AU777" s="1303">
        <f>IF(AC777="Extremity",IF(CH777="","",CH777),"")</f>
        <v/>
      </c>
      <c r="AV777" s="1304">
        <f>IF(AC777="Extremity","",IF(CE777="","",CE777))</f>
        <v/>
      </c>
      <c r="AW777" s="1304">
        <f>IF(AD777="Extremity","",IF(CF777="","",CF777))</f>
        <v/>
      </c>
      <c r="AX777" s="1305">
        <f>DL777</f>
        <v/>
      </c>
      <c r="AY777" s="1305">
        <f>DQ777</f>
        <v/>
      </c>
      <c r="AZ777" s="3377">
        <f>IF(AC777="Extremity",IF(DA777="","",DA777),"")</f>
        <v/>
      </c>
      <c r="BA777" s="3378">
        <f>IF(AC777="Extremity","",IF(CT777="","",CT777))</f>
        <v/>
      </c>
      <c r="BB777" s="1305">
        <f>IF(AC777="Extremity",IF(DB777="","",DB777),"")</f>
        <v/>
      </c>
      <c r="BC777" s="1304">
        <f>IF(AC777="Extremity","",IF(CZ777="","",CZ777))</f>
        <v/>
      </c>
      <c r="BD777" s="1305">
        <f>DD777</f>
        <v/>
      </c>
      <c r="BE777" s="132">
        <f>DE777</f>
        <v/>
      </c>
      <c r="BF777" s="133">
        <f>DF777*60</f>
        <v/>
      </c>
      <c r="BG777" s="121">
        <f>BE777</f>
        <v/>
      </c>
      <c r="BH777" s="133">
        <f>DG777*60</f>
        <v/>
      </c>
      <c r="BI777" s="133">
        <f>DH777</f>
        <v/>
      </c>
      <c r="BJ777" s="117"/>
      <c r="BK777" s="812">
        <f>Overview!$E$7</f>
        <v/>
      </c>
      <c r="BL777" s="117"/>
      <c r="BM777" s="834">
        <f>DI777</f>
        <v/>
      </c>
      <c r="BN777" s="812">
        <f>Overview!$P$153</f>
        <v/>
      </c>
      <c r="BO777" s="117"/>
      <c r="BP777" s="117"/>
      <c r="BQ777" s="115"/>
      <c r="BR777" s="1478"/>
      <c r="BS777" s="1541"/>
      <c r="BT777" s="1864" t="inlineStr">
        <is>
          <t>WLAN</t>
        </is>
      </c>
      <c r="BU777" s="1828" t="inlineStr">
        <is>
          <t>2.4 GHz</t>
        </is>
      </c>
      <c r="BV777" s="906">
        <f>Overview!$H$28</f>
        <v/>
      </c>
      <c r="BW777" s="1828"/>
      <c r="BX777" s="1864" t="inlineStr">
        <is>
          <t>Body</t>
        </is>
      </c>
      <c r="BY777" s="1198"/>
      <c r="BZ777" s="1198"/>
      <c r="CA777" s="1199" t="str">
        <f>CA776</f>
        <v>TBD</v>
      </c>
      <c r="CB777" s="1971">
        <v>5</v>
      </c>
      <c r="CC777" s="1198">
        <f>IF(COUNT('Conducted WiFi'!$AH$3:$AH$9)=0,7,INDEX('Conducted WiFi'!$T$3:$T$9,MATCH(MAX('Conducted WiFi'!$AH$3:$AH$9),'Conducted WiFi'!$AH$3:$AH$9,0)))</f>
        <v>7</v>
      </c>
      <c r="CD777" s="1191">
        <f>IF(COUNT('Conducted WiFi'!$AH$3:$AH$9)=0,2442,INDEX('Conducted WiFi'!$U$3:$U$9,MATCH(MAX('Conducted WiFi'!$AH$3:$AH$9),'Conducted WiFi'!$AH$3:$AH$9,0)))</f>
        <v>2442</v>
      </c>
      <c r="CE777" s="7237"/>
      <c r="CF777" s="7237"/>
      <c r="CG777" s="7245"/>
      <c r="CH777" s="7245"/>
      <c r="CI777" s="225">
        <f>BY777</f>
        <v/>
      </c>
      <c r="CJ777" s="237">
        <f>BZ777</f>
        <v/>
      </c>
      <c r="CK777" s="223">
        <f>CA777</f>
        <v/>
      </c>
      <c r="CL777" s="237">
        <f>CC777</f>
        <v/>
      </c>
      <c r="CM777" s="394">
        <f>CD777</f>
        <v/>
      </c>
      <c r="CN777" s="1966"/>
      <c r="CO777" s="1963"/>
      <c r="CP777" s="7214">
        <f>IF(CF777=""," ",IF(ABS(CE777-CF777)&lt;=0.1,"Valid","Not valid"))</f>
        <v/>
      </c>
      <c r="CQ777" s="1674">
        <f> IF(CE777="","",IF(AND(CE777&lt;&gt;"",CF777=""),IF(CE777&gt;=0.8,"Medir+Sig Max","No"),IF(CF777&lt;&gt;"",IF(CF777&gt;=0.8,"Medir+Sig Max","No"),"")))</f>
        <v/>
      </c>
      <c r="CR777" s="6927">
        <f>IF(UPPER('SAR FCC-ISED'!CQ1)="X",IF(CF777=""," ",IF((ABS(CE777)&lt;5)*AND(ABS(CF777)&lt;5)*AND(ABS(CT777)&lt;5),"Solo si es max","Medir")),IF(CF777=""," ",IF((ABS(CE777)&lt;1)*AND(ABS(CF777)&lt;1)*AND(ABS(CT777)&lt;1),"Solo si es max","Medir")))</f>
        <v/>
      </c>
      <c r="CS777" s="1674"/>
      <c r="CT777" s="220">
        <f>IF(CO777="",IF(AND(CE777="",CF777=""),"",IF(CF777="",IF(DQ777&gt;1,ROUND(DQ777*CE777,3),CE777),IF(DQ777&gt;1,ROUND(DQ777*CF777,3),CF777))),IF(AND(CE777="",CF777=""),"",IF(CF777="",IF(DQ777&gt;1,ROUND(DQ777*CE777*(1/(CO777)),3),CE777*(1/(CO777))),IF(DQ777&gt;1,ROUND(DQ777*CF777*(1/(CO777)),3),CF777*(1/(CO777))))))</f>
        <v/>
      </c>
      <c r="CU777" s="224">
        <f>BY777</f>
        <v/>
      </c>
      <c r="CV777" s="237">
        <f>BZ777</f>
        <v/>
      </c>
      <c r="CW777" s="237">
        <f>CA777</f>
        <v/>
      </c>
      <c r="CX777" s="224">
        <f>CC777</f>
        <v/>
      </c>
      <c r="CY777" s="237">
        <f>CD777</f>
        <v/>
      </c>
      <c r="CZ777" s="7474">
        <f>IF(COUNTIF(Overview!K12:K14,TRUE)&gt;0,1.6,IF(COUNTIF(Overview!L12:L14,TRUE)&gt;0,8,0))</f>
        <v/>
      </c>
      <c r="DA777" s="1666"/>
      <c r="DB777" s="7483"/>
      <c r="DC777" s="844">
        <f>IF(CT777="","",IF(CT777&gt;CZ777,"Fail","Pass"))</f>
        <v/>
      </c>
      <c r="DD777" s="402"/>
      <c r="DE777" s="1565">
        <f>MyTimestamp(DC777)</f>
        <v/>
      </c>
      <c r="DF777" s="1531">
        <f>IF(COUNT(CE777:CH777)=1,15,IF(COUNT(CE777:CH777)=0,0,30))</f>
        <v/>
      </c>
      <c r="DG777" s="1532">
        <f>IF(DF777=0,0,2)</f>
        <v/>
      </c>
      <c r="DH777" s="1866"/>
      <c r="DI777" s="1866"/>
      <c r="DJ777" s="1863"/>
      <c r="DK777" s="1968"/>
      <c r="DL777" s="1574">
        <f>10^(CN777/20)*100-100</f>
        <v/>
      </c>
      <c r="DM777" s="976"/>
      <c r="DN777" s="1273"/>
      <c r="DO777" s="976">
        <f>IF(DM777="","",10^(DM777/10))</f>
        <v/>
      </c>
      <c r="DP777" s="976">
        <f>IF(ISNUMBER(DN777)=FALSE,"",10^(DN777/10))</f>
        <v/>
      </c>
      <c r="DQ777" s="1578">
        <f>IF(AND(ISNUMBER(DO777),ISNUMBER(DP777)),IF(DO777/DP777&gt;1,ROUND((DO777)/DP777,3),1),1)</f>
        <v/>
      </c>
      <c r="DR777" s="1541"/>
      <c r="DS777" s="1541"/>
      <c r="DT777" s="1541"/>
      <c r="DU777" s="1541"/>
      <c r="DV777" s="1541"/>
      <c r="DW777" s="1541"/>
      <c r="DX777" s="1541"/>
      <c r="DY777" s="1541"/>
      <c r="DZ777" s="1541"/>
      <c r="EA777" s="1541"/>
      <c r="EB777" s="1541"/>
      <c r="EC777" s="1541"/>
      <c r="ED777" s="1541"/>
      <c r="EE777" s="1541"/>
      <c r="EF777" s="1541"/>
      <c r="EG777" s="1541"/>
      <c r="EH777" s="1541"/>
      <c r="EI777" s="1541"/>
      <c r="EJ777" s="1541"/>
      <c r="EK777" s="1541"/>
      <c r="EL777" s="1541"/>
      <c r="EM777" s="1541"/>
      <c r="EN777" s="1541"/>
      <c r="EO777" s="1541"/>
      <c r="EP777" s="1541"/>
      <c r="EQ777" s="1541"/>
      <c r="ER777" s="1541"/>
      <c r="ES777" s="1541"/>
      <c r="ET777" s="1541"/>
      <c r="EU777" s="1541"/>
      <c r="EV777" s="1541"/>
    </row>
    <row r="778" ht="12.75" x14ac:dyDescent="0.2">
      <c r="A778" s="1541"/>
      <c r="B778" s="1541"/>
      <c r="C778"/>
      <c r="D778" s="1486"/>
      <c r="E778" s="1486"/>
      <c r="F778" s="672" t="inlineStr">
        <is>
          <t>5.5</t>
        </is>
      </c>
      <c r="G778" s="1497"/>
      <c r="H778" s="130">
        <f>BV778</f>
        <v/>
      </c>
      <c r="I778" s="130">
        <f>BW778</f>
        <v/>
      </c>
      <c r="J778" s="1299" t="inlineStr">
        <is>
          <t>WLAN</t>
        </is>
      </c>
      <c r="K778" s="1299" t="inlineStr">
        <is>
          <t>2.4 GHz</t>
        </is>
      </c>
      <c r="L778" s="115"/>
      <c r="M778" s="130"/>
      <c r="N778" s="119"/>
      <c r="O778" s="131"/>
      <c r="P778" s="6597"/>
      <c r="Q778" s="131"/>
      <c r="R778" s="131"/>
      <c r="S778" s="6593"/>
      <c r="T778" s="130">
        <v>7</v>
      </c>
      <c r="U778" s="6593">
        <v>2442</v>
      </c>
      <c r="V778" s="119"/>
      <c r="W778" s="1305"/>
      <c r="X778" s="119"/>
      <c r="Y778" s="119"/>
      <c r="Z778" s="119"/>
      <c r="AA778" s="115"/>
      <c r="AB778" s="115"/>
      <c r="AC778" s="1300">
        <f>IF(OR(BX778="Close to Ear",BX778="Close to Head"),"Head",IF(BX778="Extremity","Extremity","Body"))</f>
        <v/>
      </c>
      <c r="AD778" s="1301">
        <f>CA778</f>
        <v/>
      </c>
      <c r="AE778" s="1299">
        <f>CB778</f>
        <v/>
      </c>
      <c r="AF778" s="115"/>
      <c r="AG778" s="1302">
        <f>IF(OR(AZ778="",BA778=""),"N/A",IF(DC778="Pass","P","F"))</f>
        <v/>
      </c>
      <c r="AH778" s="129"/>
      <c r="AI778" s="129"/>
      <c r="AJ778" s="129"/>
      <c r="AK778" s="119"/>
      <c r="AL778" s="115"/>
      <c r="AM778" s="119"/>
      <c r="AN778" s="119"/>
      <c r="AO778" s="692"/>
      <c r="AP778" s="692"/>
      <c r="AQ778" s="692"/>
      <c r="AR778" s="692"/>
      <c r="AS778" s="692"/>
      <c r="AT778" s="1303">
        <f>IF(AC778="Extremity",IF(CG778="","",CG778),"")</f>
        <v/>
      </c>
      <c r="AU778" s="1303">
        <f>IF(AC778="Extremity",IF(CH778="","",CH778),"")</f>
        <v/>
      </c>
      <c r="AV778" s="1304">
        <f>IF(AC778="Extremity","",IF(CE778="","",CE778))</f>
        <v/>
      </c>
      <c r="AW778" s="1304">
        <f>IF(AD778="Extremity","",IF(CF778="","",CF778))</f>
        <v/>
      </c>
      <c r="AX778" s="1305">
        <f>DL778</f>
        <v/>
      </c>
      <c r="AY778" s="1305">
        <f>DQ778</f>
        <v/>
      </c>
      <c r="AZ778" s="3377">
        <f>IF(AC778="Extremity",IF(DA778="","",DA778),"")</f>
        <v/>
      </c>
      <c r="BA778" s="3378">
        <f>IF(AC778="Extremity","",IF(CT778="","",CT778))</f>
        <v/>
      </c>
      <c r="BB778" s="1305">
        <f>IF(AC778="Extremity",IF(DB778="","",DB778),"")</f>
        <v/>
      </c>
      <c r="BC778" s="1304">
        <f>IF(AC778="Extremity","",IF(CZ778="","",CZ778))</f>
        <v/>
      </c>
      <c r="BD778" s="1305">
        <f>DD778</f>
        <v/>
      </c>
      <c r="BE778" s="132">
        <f>DE778</f>
        <v/>
      </c>
      <c r="BF778" s="133">
        <f>DF778*60</f>
        <v/>
      </c>
      <c r="BG778" s="121">
        <f>BE778</f>
        <v/>
      </c>
      <c r="BH778" s="133">
        <f>DG778*60</f>
        <v/>
      </c>
      <c r="BI778" s="133">
        <f>DH778</f>
        <v/>
      </c>
      <c r="BJ778" s="117"/>
      <c r="BK778" s="812">
        <f>Overview!$E$7</f>
        <v/>
      </c>
      <c r="BL778" s="117"/>
      <c r="BM778" s="834">
        <f>DI778</f>
        <v/>
      </c>
      <c r="BN778" s="812">
        <f>Overview!$P$153</f>
        <v/>
      </c>
      <c r="BO778" s="117"/>
      <c r="BP778" s="117"/>
      <c r="BQ778" s="115"/>
      <c r="BR778" s="1478"/>
      <c r="BS778" s="1541"/>
      <c r="BT778" s="1864" t="inlineStr">
        <is>
          <t>WLAN</t>
        </is>
      </c>
      <c r="BU778" s="1828" t="inlineStr">
        <is>
          <t>2.4 GHz</t>
        </is>
      </c>
      <c r="BV778" s="906">
        <f>Overview!$H$28</f>
        <v/>
      </c>
      <c r="BW778" s="1828"/>
      <c r="BX778" s="1864" t="inlineStr">
        <is>
          <t>Body</t>
        </is>
      </c>
      <c r="BY778" s="1198"/>
      <c r="BZ778" s="1198"/>
      <c r="CA778" s="1199" t="str">
        <f>CA777</f>
        <v>TBD</v>
      </c>
      <c r="CB778" s="1971">
        <v>5</v>
      </c>
      <c r="CC778" s="1198">
        <f>IF(COUNT('Conducted WiFi'!$AH$3:$AH$9)=0,7,INDEX('Conducted WiFi'!$T$3:$T$9,MATCH(MAX('Conducted WiFi'!$AH$3:$AH$9),'Conducted WiFi'!$AH$3:$AH$9,0)))</f>
        <v>7</v>
      </c>
      <c r="CD778" s="1191">
        <f>IF(COUNT('Conducted WiFi'!$AH$3:$AH$9)=0,2442,INDEX('Conducted WiFi'!$U$3:$U$9,MATCH(MAX('Conducted WiFi'!$AH$3:$AH$9),'Conducted WiFi'!$AH$3:$AH$9,0)))</f>
        <v>2442</v>
      </c>
      <c r="CE778" s="7237"/>
      <c r="CF778" s="7237"/>
      <c r="CG778" s="7245"/>
      <c r="CH778" s="7245"/>
      <c r="CI778" s="225">
        <f>BY778</f>
        <v/>
      </c>
      <c r="CJ778" s="237">
        <f>BZ778</f>
        <v/>
      </c>
      <c r="CK778" s="223">
        <f>CA778</f>
        <v/>
      </c>
      <c r="CL778" s="237">
        <f>CC778</f>
        <v/>
      </c>
      <c r="CM778" s="394">
        <f>CD778</f>
        <v/>
      </c>
      <c r="CN778" s="1966"/>
      <c r="CO778" s="1963"/>
      <c r="CP778" s="7214">
        <f>IF(CF778=""," ",IF(ABS(CE778-CF778)&lt;=0.1,"Valid","Not valid"))</f>
        <v/>
      </c>
      <c r="CQ778" s="1674">
        <f> IF(CE778="","",IF(AND(CE778&lt;&gt;"",CF778=""),IF(CE778&gt;=0.8,"Medir+Sig Max","No"),IF(CF778&lt;&gt;"",IF(CF778&gt;=0.8,"Medir+Sig Max","No"),"")))</f>
        <v/>
      </c>
      <c r="CR778" s="6927">
        <f>IF(UPPER('SAR FCC-ISED'!CQ1)="X",IF(CF778=""," ",IF((ABS(CE778)&lt;5)*AND(ABS(CF778)&lt;5)*AND(ABS(CT778)&lt;5),"Solo si es max","Medir")),IF(CF778=""," ",IF((ABS(CE778)&lt;1)*AND(ABS(CF778)&lt;1)*AND(ABS(CT778)&lt;1),"Solo si es max","Medir")))</f>
        <v/>
      </c>
      <c r="CS778" s="1674"/>
      <c r="CT778" s="220">
        <f>IF(CO778="",IF(AND(CE778="",CF778=""),"",IF(CF778="",IF(DQ778&gt;1,ROUND(DQ778*CE778,3),CE778),IF(DQ778&gt;1,ROUND(DQ778*CF778,3),CF778))),IF(AND(CE778="",CF778=""),"",IF(CF778="",IF(DQ778&gt;1,ROUND(DQ778*CE778*(1/(CO778)),3),CE778*(1/(CO778))),IF(DQ778&gt;1,ROUND(DQ778*CF778*(1/(CO778)),3),CF778*(1/(CO778))))))</f>
        <v/>
      </c>
      <c r="CU778" s="224">
        <f>BY778</f>
        <v/>
      </c>
      <c r="CV778" s="237">
        <f>BZ778</f>
        <v/>
      </c>
      <c r="CW778" s="237">
        <f>CA778</f>
        <v/>
      </c>
      <c r="CX778" s="224">
        <f>CC778</f>
        <v/>
      </c>
      <c r="CY778" s="237">
        <f>CD778</f>
        <v/>
      </c>
      <c r="CZ778" s="7474">
        <f>IF(COUNTIF(Overview!K12:K14,TRUE)&gt;0,1.6,IF(COUNTIF(Overview!L12:L14,TRUE)&gt;0,8,0))</f>
        <v/>
      </c>
      <c r="DA778" s="1666"/>
      <c r="DB778" s="7483"/>
      <c r="DC778" s="844">
        <f>IF(CT778="","",IF(CT778&gt;CZ778,"Fail","Pass"))</f>
        <v/>
      </c>
      <c r="DD778" s="402"/>
      <c r="DE778" s="1565">
        <f>MyTimestamp(DC778)</f>
        <v/>
      </c>
      <c r="DF778" s="1531">
        <f>IF(COUNT(CE778:CH778)=1,15,IF(COUNT(CE778:CH778)=0,0,30))</f>
        <v/>
      </c>
      <c r="DG778" s="1532">
        <f>IF(DF778=0,0,2)</f>
        <v/>
      </c>
      <c r="DH778" s="1866"/>
      <c r="DI778" s="1866"/>
      <c r="DJ778" s="1863"/>
      <c r="DK778" s="1968"/>
      <c r="DL778" s="1574">
        <f>10^(CN778/20)*100-100</f>
        <v/>
      </c>
      <c r="DM778" s="976"/>
      <c r="DN778" s="1273"/>
      <c r="DO778" s="976">
        <f>IF(DM778="","",10^(DM778/10))</f>
        <v/>
      </c>
      <c r="DP778" s="976">
        <f>IF(ISNUMBER(DN778)=FALSE,"",10^(DN778/10))</f>
        <v/>
      </c>
      <c r="DQ778" s="1578">
        <f>IF(AND(ISNUMBER(DO778),ISNUMBER(DP778)),IF(DO778/DP778&gt;1,ROUND((DO778)/DP778,3),1),1)</f>
        <v/>
      </c>
      <c r="DR778" s="1541"/>
      <c r="DS778" s="1541"/>
      <c r="DT778" s="1541"/>
      <c r="DU778" s="1541"/>
      <c r="DV778" s="1541"/>
      <c r="DW778" s="1541"/>
      <c r="DX778" s="1541"/>
      <c r="DY778" s="1541"/>
      <c r="DZ778" s="1541"/>
      <c r="EA778" s="1541"/>
      <c r="EB778" s="1541"/>
      <c r="EC778" s="1541"/>
      <c r="ED778" s="1541"/>
      <c r="EE778" s="1541"/>
      <c r="EF778" s="1541"/>
      <c r="EG778" s="1541"/>
      <c r="EH778" s="1541"/>
      <c r="EI778" s="1541"/>
      <c r="EJ778" s="1541"/>
      <c r="EK778" s="1541"/>
      <c r="EL778" s="1541"/>
      <c r="EM778" s="1541"/>
      <c r="EN778" s="1541"/>
      <c r="EO778" s="1541"/>
      <c r="EP778" s="1541"/>
      <c r="EQ778" s="1541"/>
      <c r="ER778" s="1541"/>
      <c r="ES778" s="1541"/>
      <c r="ET778" s="1541"/>
      <c r="EU778" s="1541"/>
      <c r="EV778" s="1541"/>
    </row>
    <row r="779" ht="12.75" x14ac:dyDescent="0.2">
      <c r="A779" s="1541"/>
      <c r="B779" s="1541"/>
      <c r="C779"/>
      <c r="D779" s="1486"/>
      <c r="E779" s="1486"/>
      <c r="F779" s="672" t="inlineStr">
        <is>
          <t>5.5</t>
        </is>
      </c>
      <c r="G779" s="1497"/>
      <c r="H779" s="130">
        <f>BV779</f>
        <v/>
      </c>
      <c r="I779" s="130">
        <f>BW779</f>
        <v/>
      </c>
      <c r="J779" s="1299" t="inlineStr">
        <is>
          <t>WLAN</t>
        </is>
      </c>
      <c r="K779" s="1299" t="inlineStr">
        <is>
          <t>2.4 GHz</t>
        </is>
      </c>
      <c r="L779" s="115"/>
      <c r="M779" s="130"/>
      <c r="N779" s="119"/>
      <c r="O779" s="131"/>
      <c r="P779" s="6597"/>
      <c r="Q779" s="131"/>
      <c r="R779" s="131"/>
      <c r="S779" s="6593"/>
      <c r="T779" s="130">
        <v>7</v>
      </c>
      <c r="U779" s="6593">
        <v>2442</v>
      </c>
      <c r="V779" s="119"/>
      <c r="W779" s="1305"/>
      <c r="X779" s="119"/>
      <c r="Y779" s="119"/>
      <c r="Z779" s="119"/>
      <c r="AA779" s="115"/>
      <c r="AB779" s="115"/>
      <c r="AC779" s="1300">
        <f>IF(OR(BX779="Close to Ear",BX779="Close to Head"),"Head",IF(BX779="Extremity","Extremity","Body"))</f>
        <v/>
      </c>
      <c r="AD779" s="1301">
        <f>CA779</f>
        <v/>
      </c>
      <c r="AE779" s="1299">
        <f>CB779</f>
        <v/>
      </c>
      <c r="AF779" s="115"/>
      <c r="AG779" s="1302">
        <f>IF(OR(AZ779="",BA779=""),"N/A",IF(DC779="Pass","P","F"))</f>
        <v/>
      </c>
      <c r="AH779" s="129"/>
      <c r="AI779" s="129"/>
      <c r="AJ779" s="129"/>
      <c r="AK779" s="119"/>
      <c r="AL779" s="115"/>
      <c r="AM779" s="119"/>
      <c r="AN779" s="119"/>
      <c r="AO779" s="692"/>
      <c r="AP779" s="692"/>
      <c r="AQ779" s="692"/>
      <c r="AR779" s="692"/>
      <c r="AS779" s="692"/>
      <c r="AT779" s="1303">
        <f>IF(AC779="Extremity",IF(CG779="","",CG779),"")</f>
        <v/>
      </c>
      <c r="AU779" s="1303">
        <f>IF(AC779="Extremity",IF(CH779="","",CH779),"")</f>
        <v/>
      </c>
      <c r="AV779" s="1304">
        <f>IF(AC779="Extremity","",IF(CE779="","",CE779))</f>
        <v/>
      </c>
      <c r="AW779" s="1304">
        <f>IF(AD779="Extremity","",IF(CF779="","",CF779))</f>
        <v/>
      </c>
      <c r="AX779" s="1305">
        <f>DL779</f>
        <v/>
      </c>
      <c r="AY779" s="1305">
        <f>DQ779</f>
        <v/>
      </c>
      <c r="AZ779" s="3377">
        <f>IF(AC779="Extremity",IF(DA779="","",DA779),"")</f>
        <v/>
      </c>
      <c r="BA779" s="3378">
        <f>IF(AC779="Extremity","",IF(CT779="","",CT779))</f>
        <v/>
      </c>
      <c r="BB779" s="1305">
        <f>IF(AC779="Extremity",IF(DB779="","",DB779),"")</f>
        <v/>
      </c>
      <c r="BC779" s="1304">
        <f>IF(AC779="Extremity","",IF(CZ779="","",CZ779))</f>
        <v/>
      </c>
      <c r="BD779" s="1305">
        <f>DD779</f>
        <v/>
      </c>
      <c r="BE779" s="132">
        <f>DE779</f>
        <v/>
      </c>
      <c r="BF779" s="133">
        <f>DF779*60</f>
        <v/>
      </c>
      <c r="BG779" s="121">
        <f>BE779</f>
        <v/>
      </c>
      <c r="BH779" s="133">
        <f>DG779*60</f>
        <v/>
      </c>
      <c r="BI779" s="133">
        <f>DH779</f>
        <v/>
      </c>
      <c r="BJ779" s="117"/>
      <c r="BK779" s="812">
        <f>Overview!$E$7</f>
        <v/>
      </c>
      <c r="BL779" s="117"/>
      <c r="BM779" s="834">
        <f>DI779</f>
        <v/>
      </c>
      <c r="BN779" s="812">
        <f>Overview!$P$153</f>
        <v/>
      </c>
      <c r="BO779" s="117"/>
      <c r="BP779" s="117"/>
      <c r="BQ779" s="115"/>
      <c r="BR779" s="1478"/>
      <c r="BS779" s="1541"/>
      <c r="BT779" s="1864" t="inlineStr">
        <is>
          <t>WLAN</t>
        </is>
      </c>
      <c r="BU779" s="1828" t="inlineStr">
        <is>
          <t>2.4 GHz</t>
        </is>
      </c>
      <c r="BV779" s="906">
        <f>Overview!$H$28</f>
        <v/>
      </c>
      <c r="BW779" s="1828"/>
      <c r="BX779" s="1864" t="inlineStr">
        <is>
          <t>Body</t>
        </is>
      </c>
      <c r="BY779" s="1198"/>
      <c r="BZ779" s="1198"/>
      <c r="CA779" s="1199" t="str">
        <f>CA778</f>
        <v>TBD</v>
      </c>
      <c r="CB779" s="1971">
        <v>5</v>
      </c>
      <c r="CC779" s="1198">
        <f>IF(COUNT('Conducted WiFi'!$AH$3:$AH$9)=0,7,INDEX('Conducted WiFi'!$T$3:$T$9,MATCH(MAX('Conducted WiFi'!$AH$3:$AH$9),'Conducted WiFi'!$AH$3:$AH$9,0)))</f>
        <v>7</v>
      </c>
      <c r="CD779" s="1191">
        <f>IF(COUNT('Conducted WiFi'!$AH$3:$AH$9)=0,2442,INDEX('Conducted WiFi'!$U$3:$U$9,MATCH(MAX('Conducted WiFi'!$AH$3:$AH$9),'Conducted WiFi'!$AH$3:$AH$9,0)))</f>
        <v>2442</v>
      </c>
      <c r="CE779" s="7237"/>
      <c r="CF779" s="7237"/>
      <c r="CG779" s="7245"/>
      <c r="CH779" s="7245"/>
      <c r="CI779" s="225">
        <f>BY779</f>
        <v/>
      </c>
      <c r="CJ779" s="237">
        <f>BZ779</f>
        <v/>
      </c>
      <c r="CK779" s="223">
        <f>CA779</f>
        <v/>
      </c>
      <c r="CL779" s="237">
        <f>CC779</f>
        <v/>
      </c>
      <c r="CM779" s="394">
        <f>CD779</f>
        <v/>
      </c>
      <c r="CN779" s="1966"/>
      <c r="CO779" s="1963"/>
      <c r="CP779" s="7214">
        <f>IF(CF779=""," ",IF(ABS(CE779-CF779)&lt;=0.1,"Valid","Not valid"))</f>
        <v/>
      </c>
      <c r="CQ779" s="1674">
        <f> IF(CE779="","",IF(AND(CE779&lt;&gt;"",CF779=""),IF(CE779&gt;=0.8,"Medir+Sig Max","No"),IF(CF779&lt;&gt;"",IF(CF779&gt;=0.8,"Medir+Sig Max","No"),"")))</f>
        <v/>
      </c>
      <c r="CR779" s="6927">
        <f>IF(UPPER('SAR FCC-ISED'!CQ1)="X",IF(CF779=""," ",IF((ABS(CE779)&lt;5)*AND(ABS(CF779)&lt;5)*AND(ABS(CT779)&lt;5),"Solo si es max","Medir")),IF(CF779=""," ",IF((ABS(CE779)&lt;1)*AND(ABS(CF779)&lt;1)*AND(ABS(CT779)&lt;1),"Solo si es max","Medir")))</f>
        <v/>
      </c>
      <c r="CS779" s="1674"/>
      <c r="CT779" s="220">
        <f>IF(CO779="",IF(AND(CE779="",CF779=""),"",IF(CF779="",IF(DQ779&gt;1,ROUND(DQ779*CE779,3),CE779),IF(DQ779&gt;1,ROUND(DQ779*CF779,3),CF779))),IF(AND(CE779="",CF779=""),"",IF(CF779="",IF(DQ779&gt;1,ROUND(DQ779*CE779*(1/(CO779)),3),CE779*(1/(CO779))),IF(DQ779&gt;1,ROUND(DQ779*CF779*(1/(CO779)),3),CF779*(1/(CO779))))))</f>
        <v/>
      </c>
      <c r="CU779" s="224">
        <f>BY779</f>
        <v/>
      </c>
      <c r="CV779" s="237">
        <f>BZ779</f>
        <v/>
      </c>
      <c r="CW779" s="237">
        <f>CA779</f>
        <v/>
      </c>
      <c r="CX779" s="224">
        <f>CC779</f>
        <v/>
      </c>
      <c r="CY779" s="237">
        <f>CD779</f>
        <v/>
      </c>
      <c r="CZ779" s="7474">
        <f>IF(COUNTIF(Overview!K12:K14,TRUE)&gt;0,1.6,IF(COUNTIF(Overview!L12:L14,TRUE)&gt;0,8,0))</f>
        <v/>
      </c>
      <c r="DA779" s="1666"/>
      <c r="DB779" s="7483"/>
      <c r="DC779" s="844">
        <f>IF(CT779="","",IF(CT779&gt;CZ779,"Fail","Pass"))</f>
        <v/>
      </c>
      <c r="DD779" s="402"/>
      <c r="DE779" s="1565">
        <f>MyTimestamp(DC779)</f>
        <v/>
      </c>
      <c r="DF779" s="1531">
        <f>IF(COUNT(CE779:CH779)=1,15,IF(COUNT(CE779:CH779)=0,0,30))</f>
        <v/>
      </c>
      <c r="DG779" s="1532">
        <f>IF(DF779=0,0,2)</f>
        <v/>
      </c>
      <c r="DH779" s="1866"/>
      <c r="DI779" s="1866"/>
      <c r="DJ779" s="1863"/>
      <c r="DK779" s="1968"/>
      <c r="DL779" s="1574">
        <f>10^(CN779/20)*100-100</f>
        <v/>
      </c>
      <c r="DM779" s="976"/>
      <c r="DN779" s="1273"/>
      <c r="DO779" s="976">
        <f>IF(DM779="","",10^(DM779/10))</f>
        <v/>
      </c>
      <c r="DP779" s="976">
        <f>IF(ISNUMBER(DN779)=FALSE,"",10^(DN779/10))</f>
        <v/>
      </c>
      <c r="DQ779" s="1578">
        <f>IF(AND(ISNUMBER(DO779),ISNUMBER(DP779)),IF(DO779/DP779&gt;1,ROUND((DO779)/DP779,3),1),1)</f>
        <v/>
      </c>
      <c r="DR779" s="1541"/>
      <c r="DS779" s="1541"/>
      <c r="DT779" s="1541"/>
      <c r="DU779" s="1541"/>
      <c r="DV779" s="1541"/>
      <c r="DW779" s="1541"/>
      <c r="DX779" s="1541"/>
      <c r="DY779" s="1541"/>
      <c r="DZ779" s="1541"/>
      <c r="EA779" s="1541"/>
      <c r="EB779" s="1541"/>
      <c r="EC779" s="1541"/>
      <c r="ED779" s="1541"/>
      <c r="EE779" s="1541"/>
      <c r="EF779" s="1541"/>
      <c r="EG779" s="1541"/>
      <c r="EH779" s="1541"/>
      <c r="EI779" s="1541"/>
      <c r="EJ779" s="1541"/>
      <c r="EK779" s="1541"/>
      <c r="EL779" s="1541"/>
      <c r="EM779" s="1541"/>
      <c r="EN779" s="1541"/>
      <c r="EO779" s="1541"/>
      <c r="EP779" s="1541"/>
      <c r="EQ779" s="1541"/>
      <c r="ER779" s="1541"/>
      <c r="ES779" s="1541"/>
      <c r="ET779" s="1541"/>
      <c r="EU779" s="1541"/>
      <c r="EV779" s="1541"/>
    </row>
    <row r="780" ht="12.75" x14ac:dyDescent="0.2">
      <c r="A780" s="1541"/>
      <c r="B780" s="1541"/>
      <c r="C780"/>
      <c r="D780" s="1486"/>
      <c r="E780" s="1486"/>
      <c r="F780" s="672" t="inlineStr">
        <is>
          <t>5.5</t>
        </is>
      </c>
      <c r="G780" s="1497"/>
      <c r="H780" s="130">
        <f>BV780</f>
        <v/>
      </c>
      <c r="I780" s="130">
        <f>BW780</f>
        <v/>
      </c>
      <c r="J780" s="1299" t="inlineStr">
        <is>
          <t>WLAN</t>
        </is>
      </c>
      <c r="K780" s="1299" t="inlineStr">
        <is>
          <t>2.4 GHz</t>
        </is>
      </c>
      <c r="L780" s="115"/>
      <c r="M780" s="130"/>
      <c r="N780" s="119"/>
      <c r="O780" s="131"/>
      <c r="P780" s="6597"/>
      <c r="Q780" s="131"/>
      <c r="R780" s="131"/>
      <c r="S780" s="6593"/>
      <c r="T780" s="130">
        <v>7</v>
      </c>
      <c r="U780" s="6593">
        <v>2442</v>
      </c>
      <c r="V780" s="119"/>
      <c r="W780" s="1305"/>
      <c r="X780" s="119"/>
      <c r="Y780" s="119"/>
      <c r="Z780" s="119"/>
      <c r="AA780" s="115"/>
      <c r="AB780" s="115"/>
      <c r="AC780" s="1300">
        <f>IF(OR(BX780="Close to Ear",BX780="Close to Head"),"Head",IF(BX780="Extremity","Extremity","Body"))</f>
        <v/>
      </c>
      <c r="AD780" s="1301">
        <f>CA780</f>
        <v/>
      </c>
      <c r="AE780" s="1299">
        <f>CB780</f>
        <v/>
      </c>
      <c r="AF780" s="115"/>
      <c r="AG780" s="1302">
        <f>IF(OR(AZ780="",BA780=""),"N/A",IF(DC780="Pass","P","F"))</f>
        <v/>
      </c>
      <c r="AH780" s="129"/>
      <c r="AI780" s="129"/>
      <c r="AJ780" s="129"/>
      <c r="AK780" s="119"/>
      <c r="AL780" s="115"/>
      <c r="AM780" s="119"/>
      <c r="AN780" s="119"/>
      <c r="AO780" s="692"/>
      <c r="AP780" s="692"/>
      <c r="AQ780" s="692"/>
      <c r="AR780" s="692"/>
      <c r="AS780" s="692"/>
      <c r="AT780" s="1303">
        <f>IF(AC780="Extremity",IF(CG780="","",CG780),"")</f>
        <v/>
      </c>
      <c r="AU780" s="1303">
        <f>IF(AC780="Extremity",IF(CH780="","",CH780),"")</f>
        <v/>
      </c>
      <c r="AV780" s="1304">
        <f>IF(AC780="Extremity","",IF(CE780="","",CE780))</f>
        <v/>
      </c>
      <c r="AW780" s="1304">
        <f>IF(AD780="Extremity","",IF(CF780="","",CF780))</f>
        <v/>
      </c>
      <c r="AX780" s="1305">
        <f>DL780</f>
        <v/>
      </c>
      <c r="AY780" s="1305">
        <f>DQ780</f>
        <v/>
      </c>
      <c r="AZ780" s="3377">
        <f>IF(AC780="Extremity",IF(DA780="","",DA780),"")</f>
        <v/>
      </c>
      <c r="BA780" s="3378">
        <f>IF(AC780="Extremity","",IF(CT780="","",CT780))</f>
        <v/>
      </c>
      <c r="BB780" s="1305">
        <f>IF(AC780="Extremity",IF(DB780="","",DB780),"")</f>
        <v/>
      </c>
      <c r="BC780" s="1304">
        <f>IF(AC780="Extremity","",IF(CZ780="","",CZ780))</f>
        <v/>
      </c>
      <c r="BD780" s="1305">
        <f>DD780</f>
        <v/>
      </c>
      <c r="BE780" s="132">
        <f>DE780</f>
        <v/>
      </c>
      <c r="BF780" s="133">
        <f>DF780*60</f>
        <v/>
      </c>
      <c r="BG780" s="121">
        <f>BE780</f>
        <v/>
      </c>
      <c r="BH780" s="133">
        <f>DG780*60</f>
        <v/>
      </c>
      <c r="BI780" s="133">
        <f>DH780</f>
        <v/>
      </c>
      <c r="BJ780" s="117"/>
      <c r="BK780" s="812">
        <f>Overview!$E$7</f>
        <v/>
      </c>
      <c r="BL780" s="117"/>
      <c r="BM780" s="834">
        <f>DI780</f>
        <v/>
      </c>
      <c r="BN780" s="812">
        <f>Overview!$P$153</f>
        <v/>
      </c>
      <c r="BO780" s="117"/>
      <c r="BP780" s="117"/>
      <c r="BQ780" s="115"/>
      <c r="BR780" s="1478"/>
      <c r="BS780" s="1541"/>
      <c r="BT780" s="1864" t="inlineStr">
        <is>
          <t>WLAN</t>
        </is>
      </c>
      <c r="BU780" s="1828" t="inlineStr">
        <is>
          <t>2.4 GHz</t>
        </is>
      </c>
      <c r="BV780" s="906">
        <f>Overview!$H$28</f>
        <v/>
      </c>
      <c r="BW780" s="1828"/>
      <c r="BX780" s="1864" t="inlineStr">
        <is>
          <t>Body</t>
        </is>
      </c>
      <c r="BY780" s="1198"/>
      <c r="BZ780" s="1198"/>
      <c r="CA780" s="1199" t="str">
        <f>CA779</f>
        <v>TBD</v>
      </c>
      <c r="CB780" s="1971">
        <v>5</v>
      </c>
      <c r="CC780" s="1198">
        <f>IF(COUNT('Conducted WiFi'!$AH$3:$AH$9)=0,7,INDEX('Conducted WiFi'!$T$3:$T$9,MATCH(MAX('Conducted WiFi'!$AH$3:$AH$9),'Conducted WiFi'!$AH$3:$AH$9,0)))</f>
        <v>7</v>
      </c>
      <c r="CD780" s="1191">
        <f>IF(COUNT('Conducted WiFi'!$AH$3:$AH$9)=0,2442,INDEX('Conducted WiFi'!$U$3:$U$9,MATCH(MAX('Conducted WiFi'!$AH$3:$AH$9),'Conducted WiFi'!$AH$3:$AH$9,0)))</f>
        <v>2442</v>
      </c>
      <c r="CE780" s="7237"/>
      <c r="CF780" s="7237"/>
      <c r="CG780" s="7245"/>
      <c r="CH780" s="7245"/>
      <c r="CI780" s="225">
        <f>BY780</f>
        <v/>
      </c>
      <c r="CJ780" s="237">
        <f>BZ780</f>
        <v/>
      </c>
      <c r="CK780" s="223">
        <f>CA780</f>
        <v/>
      </c>
      <c r="CL780" s="237">
        <f>CC780</f>
        <v/>
      </c>
      <c r="CM780" s="394">
        <f>CD780</f>
        <v/>
      </c>
      <c r="CN780" s="1966"/>
      <c r="CO780" s="1963"/>
      <c r="CP780" s="7214">
        <f>IF(CF780=""," ",IF(ABS(CE780-CF780)&lt;=0.1,"Valid","Not valid"))</f>
        <v/>
      </c>
      <c r="CQ780" s="1674">
        <f> IF(CE780="","",IF(AND(CE780&lt;&gt;"",CF780=""),IF(CE780&gt;=0.8,"Medir+Sig Max","No"),IF(CF780&lt;&gt;"",IF(CF780&gt;=0.8,"Medir+Sig Max","No"),"")))</f>
        <v/>
      </c>
      <c r="CR780" s="6927">
        <f>IF(UPPER('SAR FCC-ISED'!CQ1)="X",IF(CF780=""," ",IF((ABS(CE780)&lt;5)*AND(ABS(CF780)&lt;5)*AND(ABS(CT780)&lt;5),"Solo si es max","Medir")),IF(CF780=""," ",IF((ABS(CE780)&lt;1)*AND(ABS(CF780)&lt;1)*AND(ABS(CT780)&lt;1),"Solo si es max","Medir")))</f>
        <v/>
      </c>
      <c r="CS780" s="1674"/>
      <c r="CT780" s="220">
        <f>IF(CO780="",IF(AND(CE780="",CF780=""),"",IF(CF780="",IF(DQ780&gt;1,ROUND(DQ780*CE780,3),CE780),IF(DQ780&gt;1,ROUND(DQ780*CF780,3),CF780))),IF(AND(CE780="",CF780=""),"",IF(CF780="",IF(DQ780&gt;1,ROUND(DQ780*CE780*(1/(CO780)),3),CE780*(1/(CO780))),IF(DQ780&gt;1,ROUND(DQ780*CF780*(1/(CO780)),3),CF780*(1/(CO780))))))</f>
        <v/>
      </c>
      <c r="CU780" s="224">
        <f>BY780</f>
        <v/>
      </c>
      <c r="CV780" s="237">
        <f>BZ780</f>
        <v/>
      </c>
      <c r="CW780" s="237">
        <f>CA780</f>
        <v/>
      </c>
      <c r="CX780" s="224">
        <f>CC780</f>
        <v/>
      </c>
      <c r="CY780" s="237">
        <f>CD780</f>
        <v/>
      </c>
      <c r="CZ780" s="7474">
        <f>IF(COUNTIF(Overview!K12:K14,TRUE)&gt;0,1.6,IF(COUNTIF(Overview!L12:L14,TRUE)&gt;0,8,0))</f>
        <v/>
      </c>
      <c r="DA780" s="1666"/>
      <c r="DB780" s="7483"/>
      <c r="DC780" s="844">
        <f>IF(CT780="","",IF(CT780&gt;CZ780,"Fail","Pass"))</f>
        <v/>
      </c>
      <c r="DD780" s="402"/>
      <c r="DE780" s="1565">
        <f>MyTimestamp(DC780)</f>
        <v/>
      </c>
      <c r="DF780" s="1531">
        <f>IF(COUNT(CE780:CH780)=1,15,IF(COUNT(CE780:CH780)=0,0,30))</f>
        <v/>
      </c>
      <c r="DG780" s="1532">
        <f>IF(DF780=0,0,2)</f>
        <v/>
      </c>
      <c r="DH780" s="1866"/>
      <c r="DI780" s="1866"/>
      <c r="DJ780" s="1863"/>
      <c r="DK780" s="1968"/>
      <c r="DL780" s="1574">
        <f>10^(CN780/20)*100-100</f>
        <v/>
      </c>
      <c r="DM780" s="976"/>
      <c r="DN780" s="1273"/>
      <c r="DO780" s="976">
        <f>IF(DM780="","",10^(DM780/10))</f>
        <v/>
      </c>
      <c r="DP780" s="976">
        <f>IF(ISNUMBER(DN780)=FALSE,"",10^(DN780/10))</f>
        <v/>
      </c>
      <c r="DQ780" s="1578">
        <f>IF(AND(ISNUMBER(DO780),ISNUMBER(DP780)),IF(DO780/DP780&gt;1,ROUND((DO780)/DP780,3),1),1)</f>
        <v/>
      </c>
      <c r="DR780" s="1541"/>
      <c r="DS780" s="1541"/>
      <c r="DT780" s="1541"/>
      <c r="DU780" s="1541"/>
      <c r="DV780" s="1541"/>
      <c r="DW780" s="1541"/>
      <c r="DX780" s="1541"/>
      <c r="DY780" s="1541"/>
      <c r="DZ780" s="1541"/>
      <c r="EA780" s="1541"/>
      <c r="EB780" s="1541"/>
      <c r="EC780" s="1541"/>
      <c r="ED780" s="1541"/>
      <c r="EE780" s="1541"/>
      <c r="EF780" s="1541"/>
      <c r="EG780" s="1541"/>
      <c r="EH780" s="1541"/>
      <c r="EI780" s="1541"/>
      <c r="EJ780" s="1541"/>
      <c r="EK780" s="1541"/>
      <c r="EL780" s="1541"/>
      <c r="EM780" s="1541"/>
      <c r="EN780" s="1541"/>
      <c r="EO780" s="1541"/>
      <c r="EP780" s="1541"/>
      <c r="EQ780" s="1541"/>
      <c r="ER780" s="1541"/>
      <c r="ES780" s="1541"/>
      <c r="ET780" s="1541"/>
      <c r="EU780" s="1541"/>
      <c r="EV780" s="1541"/>
    </row>
    <row r="781" ht="12.75" x14ac:dyDescent="0.2">
      <c r="A781" s="1541"/>
      <c r="B781" s="1541"/>
      <c r="C781"/>
      <c r="D781" s="1486"/>
      <c r="E781" s="1486"/>
      <c r="F781" s="672" t="inlineStr">
        <is>
          <t>5.5</t>
        </is>
      </c>
      <c r="G781" s="1497"/>
      <c r="H781" s="130">
        <f>BV781</f>
        <v/>
      </c>
      <c r="I781" s="130">
        <f>BW781</f>
        <v/>
      </c>
      <c r="J781" s="1299" t="inlineStr">
        <is>
          <t>WLAN</t>
        </is>
      </c>
      <c r="K781" s="1299" t="inlineStr">
        <is>
          <t>2.4 GHz</t>
        </is>
      </c>
      <c r="L781" s="115"/>
      <c r="M781" s="130"/>
      <c r="N781" s="119"/>
      <c r="O781" s="131"/>
      <c r="P781" s="6597"/>
      <c r="Q781" s="131"/>
      <c r="R781" s="131"/>
      <c r="S781" s="6593"/>
      <c r="T781" s="130">
        <v>7</v>
      </c>
      <c r="U781" s="6593">
        <v>2442</v>
      </c>
      <c r="V781" s="119"/>
      <c r="W781" s="1305"/>
      <c r="X781" s="119"/>
      <c r="Y781" s="119"/>
      <c r="Z781" s="119"/>
      <c r="AA781" s="115"/>
      <c r="AB781" s="115"/>
      <c r="AC781" s="1300">
        <f>IF(OR(BX781="Close to Ear",BX781="Close to Head"),"Head",IF(BX781="Extremity","Extremity","Body"))</f>
        <v/>
      </c>
      <c r="AD781" s="1301">
        <f>CA781</f>
        <v/>
      </c>
      <c r="AE781" s="1299">
        <f>CB781</f>
        <v/>
      </c>
      <c r="AF781" s="115"/>
      <c r="AG781" s="1302">
        <f>IF(OR(AZ781="",BA781=""),"N/A",IF(DC781="Pass","P","F"))</f>
        <v/>
      </c>
      <c r="AH781" s="129"/>
      <c r="AI781" s="129"/>
      <c r="AJ781" s="129"/>
      <c r="AK781" s="119"/>
      <c r="AL781" s="115"/>
      <c r="AM781" s="119"/>
      <c r="AN781" s="119"/>
      <c r="AO781" s="692"/>
      <c r="AP781" s="692"/>
      <c r="AQ781" s="692"/>
      <c r="AR781" s="692"/>
      <c r="AS781" s="692"/>
      <c r="AT781" s="1303">
        <f>IF(AC781="Extremity",IF(CG781="","",CG781),"")</f>
        <v/>
      </c>
      <c r="AU781" s="1303">
        <f>IF(AC781="Extremity",IF(CH781="","",CH781),"")</f>
        <v/>
      </c>
      <c r="AV781" s="1304">
        <f>IF(AC781="Extremity","",IF(CE781="","",CE781))</f>
        <v/>
      </c>
      <c r="AW781" s="1304">
        <f>IF(AD781="Extremity","",IF(CF781="","",CF781))</f>
        <v/>
      </c>
      <c r="AX781" s="1305">
        <f>DL781</f>
        <v/>
      </c>
      <c r="AY781" s="1305">
        <f>DQ781</f>
        <v/>
      </c>
      <c r="AZ781" s="3377">
        <f>IF(AC781="Extremity",IF(DA781="","",DA781),"")</f>
        <v/>
      </c>
      <c r="BA781" s="3378">
        <f>IF(AC781="Extremity","",IF(CT781="","",CT781))</f>
        <v/>
      </c>
      <c r="BB781" s="1305">
        <f>IF(AC781="Extremity",IF(DB781="","",DB781),"")</f>
        <v/>
      </c>
      <c r="BC781" s="1304">
        <f>IF(AC781="Extremity","",IF(CZ781="","",CZ781))</f>
        <v/>
      </c>
      <c r="BD781" s="1305">
        <f>DD781</f>
        <v/>
      </c>
      <c r="BE781" s="132">
        <f>DE781</f>
        <v/>
      </c>
      <c r="BF781" s="133">
        <f>DF781*60</f>
        <v/>
      </c>
      <c r="BG781" s="121">
        <f>BE781</f>
        <v/>
      </c>
      <c r="BH781" s="133">
        <f>DG781*60</f>
        <v/>
      </c>
      <c r="BI781" s="133">
        <f>DH781</f>
        <v/>
      </c>
      <c r="BJ781" s="117"/>
      <c r="BK781" s="812">
        <f>Overview!$E$7</f>
        <v/>
      </c>
      <c r="BL781" s="117"/>
      <c r="BM781" s="834">
        <f>DI781</f>
        <v/>
      </c>
      <c r="BN781" s="812">
        <f>Overview!$P$153</f>
        <v/>
      </c>
      <c r="BO781" s="117"/>
      <c r="BP781" s="117"/>
      <c r="BQ781" s="115"/>
      <c r="BR781" s="1478"/>
      <c r="BS781" s="1541"/>
      <c r="BT781" s="1864" t="inlineStr">
        <is>
          <t>WLAN</t>
        </is>
      </c>
      <c r="BU781" s="1828" t="inlineStr">
        <is>
          <t>2.4 GHz</t>
        </is>
      </c>
      <c r="BV781" s="906">
        <f>Overview!$H$28</f>
        <v/>
      </c>
      <c r="BW781" s="1828"/>
      <c r="BX781" s="1864" t="inlineStr">
        <is>
          <t>Body</t>
        </is>
      </c>
      <c r="BY781" s="1192"/>
      <c r="BZ781" s="1192"/>
      <c r="CA781" s="1193" t="str">
        <f>CA780</f>
        <v>TBD</v>
      </c>
      <c r="CB781" s="1071">
        <v>5</v>
      </c>
      <c r="CC781" s="1192">
        <f>IF(COUNT('Conducted WiFi'!$AH$3:$AH$9)=0,7,INDEX('Conducted WiFi'!$T$3:$T$9,MATCH(MAX('Conducted WiFi'!$AH$3:$AH$9),'Conducted WiFi'!$AH$3:$AH$9,0)))</f>
        <v>7</v>
      </c>
      <c r="CD781" s="1192">
        <f>IF(COUNT('Conducted WiFi'!$AH$3:$AH$9)=0,2442,INDEX('Conducted WiFi'!$U$3:$U$9,MATCH(MAX('Conducted WiFi'!$AH$3:$AH$9),'Conducted WiFi'!$AH$3:$AH$9,0)))</f>
        <v>2442</v>
      </c>
      <c r="CE781" s="7237"/>
      <c r="CF781" s="7237"/>
      <c r="CG781" s="7245"/>
      <c r="CH781" s="7245"/>
      <c r="CI781" s="225">
        <f>BY781</f>
        <v/>
      </c>
      <c r="CJ781" s="237">
        <f>BZ781</f>
        <v/>
      </c>
      <c r="CK781" s="223">
        <f>CA781</f>
        <v/>
      </c>
      <c r="CL781" s="237">
        <f>CC781</f>
        <v/>
      </c>
      <c r="CM781" s="394">
        <f>CD781</f>
        <v/>
      </c>
      <c r="CN781" s="1966"/>
      <c r="CO781" s="1963"/>
      <c r="CP781" s="7214">
        <f>IF(CF781=""," ",IF(ABS(CE781-CF781)&lt;=0.1,"Valid","Not valid"))</f>
        <v/>
      </c>
      <c r="CQ781" s="1674">
        <f> IF(CE781="","",IF(AND(CE781&lt;&gt;"",CF781=""),IF(CE781&gt;=0.8,"Medir+Sig Max","No"),IF(CF781&lt;&gt;"",IF(CF781&gt;=0.8,"Medir+Sig Max","No"),"")))</f>
        <v/>
      </c>
      <c r="CR781" s="6927">
        <f>IF(UPPER('SAR FCC-ISED'!CQ1)="X",IF(CF781=""," ",IF((ABS(CE781)&lt;5)*AND(ABS(CF781)&lt;5)*AND(ABS(CT781)&lt;5),"Solo si es max","Medir")),IF(CF781=""," ",IF((ABS(CE781)&lt;1)*AND(ABS(CF781)&lt;1)*AND(ABS(CT781)&lt;1),"Solo si es max","Medir")))</f>
        <v/>
      </c>
      <c r="CS781" s="1674"/>
      <c r="CT781" s="220">
        <f>IF(CO781="",IF(AND(CE781="",CF781=""),"",IF(CF781="",IF(DQ781&gt;1,ROUND(DQ781*CE781,3),CE781),IF(DQ781&gt;1,ROUND(DQ781*CF781,3),CF781))),IF(AND(CE781="",CF781=""),"",IF(CF781="",IF(DQ781&gt;1,ROUND(DQ781*CE781*(1/(CO781)),3),CE781*(1/(CO781))),IF(DQ781&gt;1,ROUND(DQ781*CF781*(1/(CO781)),3),CF781*(1/(CO781))))))</f>
        <v/>
      </c>
      <c r="CU781" s="224">
        <f>BY781</f>
        <v/>
      </c>
      <c r="CV781" s="237">
        <f>BZ781</f>
        <v/>
      </c>
      <c r="CW781" s="237">
        <f>CA781</f>
        <v/>
      </c>
      <c r="CX781" s="224">
        <f>CC781</f>
        <v/>
      </c>
      <c r="CY781" s="237">
        <f>CD781</f>
        <v/>
      </c>
      <c r="CZ781" s="7474">
        <f>IF(COUNTIF(Overview!K12:K14,TRUE)&gt;0,1.6,IF(COUNTIF(Overview!L12:L14,TRUE)&gt;0,8,0))</f>
        <v/>
      </c>
      <c r="DA781" s="1666"/>
      <c r="DB781" s="7483"/>
      <c r="DC781" s="844">
        <f>IF(CT781="","",IF(CT781&gt;CZ781,"Fail","Pass"))</f>
        <v/>
      </c>
      <c r="DD781" s="402"/>
      <c r="DE781" s="1565">
        <f>MyTimestamp(DC781)</f>
        <v/>
      </c>
      <c r="DF781" s="1531">
        <f>IF(COUNT(CE781:CH781)=1,15,IF(COUNT(CE781:CH781)=0,0,30))</f>
        <v/>
      </c>
      <c r="DG781" s="1532">
        <f>IF(DF781=0,0,2)</f>
        <v/>
      </c>
      <c r="DH781" s="1866"/>
      <c r="DI781" s="1866"/>
      <c r="DJ781" s="1863"/>
      <c r="DK781" s="1968"/>
      <c r="DL781" s="1574">
        <f>10^(CN781/20)*100-100</f>
        <v/>
      </c>
      <c r="DM781" s="976"/>
      <c r="DN781" s="1274"/>
      <c r="DO781" s="976">
        <f>IF(DM781="","",10^(DM781/10))</f>
        <v/>
      </c>
      <c r="DP781" s="976">
        <f>IF(ISNUMBER(DN781)=FALSE,"",10^(DN781/10))</f>
        <v/>
      </c>
      <c r="DQ781" s="1578">
        <f>IF(AND(ISNUMBER(DO781),ISNUMBER(DP781)),IF(DO781/DP781&gt;1,ROUND((DO781)/DP781,3),1),1)</f>
        <v/>
      </c>
      <c r="DR781" s="1541"/>
      <c r="DS781" s="1541"/>
      <c r="DT781" s="1541"/>
      <c r="DU781" s="1541"/>
      <c r="DV781" s="1541"/>
      <c r="DW781" s="1541"/>
      <c r="DX781" s="1541"/>
      <c r="DY781" s="1541"/>
      <c r="DZ781" s="1541"/>
      <c r="EA781" s="1541"/>
      <c r="EB781" s="1541"/>
      <c r="EC781" s="1541"/>
      <c r="ED781" s="1541"/>
      <c r="EE781" s="1541"/>
      <c r="EF781" s="1541"/>
      <c r="EG781" s="1541"/>
      <c r="EH781" s="1541"/>
      <c r="EI781" s="1541"/>
      <c r="EJ781" s="1541"/>
      <c r="EK781" s="1541"/>
      <c r="EL781" s="1541"/>
      <c r="EM781" s="1541"/>
      <c r="EN781" s="1541"/>
      <c r="EO781" s="1541"/>
      <c r="EP781" s="1541"/>
      <c r="EQ781" s="1541"/>
      <c r="ER781" s="1541"/>
      <c r="ES781" s="1541"/>
      <c r="ET781" s="1541"/>
      <c r="EU781" s="1541"/>
      <c r="EV781" s="1541"/>
    </row>
    <row r="782" ht="12.75" x14ac:dyDescent="0.2">
      <c r="A782" s="1541"/>
      <c r="B782" s="1541"/>
      <c r="C782"/>
      <c r="D782" s="1486"/>
      <c r="E782" s="1486"/>
      <c r="F782" s="672" t="inlineStr">
        <is>
          <t>5.5</t>
        </is>
      </c>
      <c r="G782" s="1497"/>
      <c r="H782" s="130">
        <f>BV782</f>
        <v/>
      </c>
      <c r="I782" s="130">
        <f>BW782</f>
        <v/>
      </c>
      <c r="J782" s="1299" t="inlineStr">
        <is>
          <t>WLAN</t>
        </is>
      </c>
      <c r="K782" s="1299" t="inlineStr">
        <is>
          <t>2.4 GHz</t>
        </is>
      </c>
      <c r="L782" s="115"/>
      <c r="M782" s="130"/>
      <c r="N782" s="119"/>
      <c r="O782" s="131"/>
      <c r="P782" s="6597"/>
      <c r="Q782" s="131"/>
      <c r="R782" s="131"/>
      <c r="S782" s="6593"/>
      <c r="T782" s="130">
        <v>7</v>
      </c>
      <c r="U782" s="6593">
        <v>2442</v>
      </c>
      <c r="V782" s="119"/>
      <c r="W782" s="1305"/>
      <c r="X782" s="119"/>
      <c r="Y782" s="119"/>
      <c r="Z782" s="119"/>
      <c r="AA782" s="115"/>
      <c r="AB782" s="115"/>
      <c r="AC782" s="1300">
        <f>IF(OR(BX782="Close to Ear",BX782="Close to Head"),"Head",IF(BX782="Extremity","Extremity","Body"))</f>
        <v/>
      </c>
      <c r="AD782" s="1301">
        <f>CA782</f>
        <v/>
      </c>
      <c r="AE782" s="1299">
        <f>CB782</f>
        <v/>
      </c>
      <c r="AF782" s="115"/>
      <c r="AG782" s="1302">
        <f>IF(OR(AZ782="",BA782=""),"N/A",IF(DC782="Pass","P","F"))</f>
        <v/>
      </c>
      <c r="AH782" s="129"/>
      <c r="AI782" s="129"/>
      <c r="AJ782" s="129"/>
      <c r="AK782" s="119"/>
      <c r="AL782" s="115"/>
      <c r="AM782" s="119"/>
      <c r="AN782" s="119"/>
      <c r="AO782" s="692"/>
      <c r="AP782" s="692"/>
      <c r="AQ782" s="692"/>
      <c r="AR782" s="692"/>
      <c r="AS782" s="692"/>
      <c r="AT782" s="1303">
        <f>IF(AC782="Extremity",IF(CG782="","",CG782),"")</f>
        <v/>
      </c>
      <c r="AU782" s="1303">
        <f>IF(AC782="Extremity",IF(CH782="","",CH782),"")</f>
        <v/>
      </c>
      <c r="AV782" s="1304">
        <f>IF(AC782="Extremity","",IF(CE782="","",CE782))</f>
        <v/>
      </c>
      <c r="AW782" s="1304">
        <f>IF(AD782="Extremity","",IF(CF782="","",CF782))</f>
        <v/>
      </c>
      <c r="AX782" s="1305">
        <f>DL782</f>
        <v/>
      </c>
      <c r="AY782" s="1305">
        <f>DQ782</f>
        <v/>
      </c>
      <c r="AZ782" s="3377">
        <f>IF(AC782="Extremity",IF(DA782="","",DA782),"")</f>
        <v/>
      </c>
      <c r="BA782" s="3378">
        <f>IF(AC782="Extremity","",IF(CT782="","",CT782))</f>
        <v/>
      </c>
      <c r="BB782" s="1305">
        <f>IF(AC782="Extremity",IF(DB782="","",DB782),"")</f>
        <v/>
      </c>
      <c r="BC782" s="1304">
        <f>IF(AC782="Extremity","",IF(CZ782="","",CZ782))</f>
        <v/>
      </c>
      <c r="BD782" s="1305">
        <f>DD782</f>
        <v/>
      </c>
      <c r="BE782" s="132">
        <f>DE782</f>
        <v/>
      </c>
      <c r="BF782" s="133">
        <f>DF782*60</f>
        <v/>
      </c>
      <c r="BG782" s="121">
        <f>BE782</f>
        <v/>
      </c>
      <c r="BH782" s="133">
        <f>DG782*60</f>
        <v/>
      </c>
      <c r="BI782" s="133">
        <f>DH782</f>
        <v/>
      </c>
      <c r="BJ782" s="117"/>
      <c r="BK782" s="812">
        <f>Overview!$E$7</f>
        <v/>
      </c>
      <c r="BL782" s="117"/>
      <c r="BM782" s="834">
        <f>DI782</f>
        <v/>
      </c>
      <c r="BN782" s="812">
        <f>Overview!$P$153</f>
        <v/>
      </c>
      <c r="BO782" s="117"/>
      <c r="BP782" s="117"/>
      <c r="BQ782" s="115"/>
      <c r="BR782" s="1478"/>
      <c r="BS782" s="1541"/>
      <c r="BT782" s="1864" t="inlineStr">
        <is>
          <t>WLAN</t>
        </is>
      </c>
      <c r="BU782" s="1828" t="inlineStr">
        <is>
          <t>2.4 GHz</t>
        </is>
      </c>
      <c r="BV782" s="906">
        <f>Overview!$H$28</f>
        <v/>
      </c>
      <c r="BW782" s="1828"/>
      <c r="BX782" s="1864" t="inlineStr">
        <is>
          <t>Body</t>
        </is>
      </c>
      <c r="BY782" s="1194"/>
      <c r="BZ782" s="1194"/>
      <c r="CA782" s="1194" t="str">
        <f>CA781</f>
        <v>TBD</v>
      </c>
      <c r="CB782" s="1970">
        <v>5</v>
      </c>
      <c r="CC782" s="1194">
        <f>IF(COUNT('Conducted WiFi'!$AH$3:$AH$9)=0,7,INDEX('Conducted WiFi'!$T$3:$T$9,MATCH(MAX('Conducted WiFi'!$AH$3:$AH$9),'Conducted WiFi'!$AH$3:$AH$9,0)))</f>
        <v>7</v>
      </c>
      <c r="CD782" s="1195">
        <f>IF(COUNT('Conducted WiFi'!$AH$3:$AH$9)=0,2442,INDEX('Conducted WiFi'!$U$3:$U$9,MATCH(MAX('Conducted WiFi'!$AH$3:$AH$9),'Conducted WiFi'!$AH$3:$AH$9,0)))</f>
        <v>2442</v>
      </c>
      <c r="CE782" s="7237"/>
      <c r="CF782" s="7237"/>
      <c r="CG782" s="7245"/>
      <c r="CH782" s="7245"/>
      <c r="CI782" s="225">
        <f>BY782</f>
        <v/>
      </c>
      <c r="CJ782" s="237">
        <f>BZ782</f>
        <v/>
      </c>
      <c r="CK782" s="223">
        <f>CA782</f>
        <v/>
      </c>
      <c r="CL782" s="237">
        <f>CC782</f>
        <v/>
      </c>
      <c r="CM782" s="394">
        <f>CD782</f>
        <v/>
      </c>
      <c r="CN782" s="1966"/>
      <c r="CO782" s="1963"/>
      <c r="CP782" s="7214">
        <f>IF(CF782=""," ",IF(ABS(CE782-CF782)&lt;=0.1,"Valid","Not valid"))</f>
        <v/>
      </c>
      <c r="CQ782" s="1674">
        <f> IF(CE782="","",IF(AND(CE782&lt;&gt;"",CF782=""),IF(CE782&gt;=0.8,"Medir+Sig Max","No"),IF(CF782&lt;&gt;"",IF(CF782&gt;=0.8,"Medir+Sig Max","No"),"")))</f>
        <v/>
      </c>
      <c r="CR782" s="6927">
        <f>IF(UPPER('SAR FCC-ISED'!CQ1)="X",IF(CF782=""," ",IF((ABS(CE782)&lt;5)*AND(ABS(CF782)&lt;5)*AND(ABS(CT782)&lt;5),"Solo si es max","Medir")),IF(CF782=""," ",IF((ABS(CE782)&lt;1)*AND(ABS(CF782)&lt;1)*AND(ABS(CT782)&lt;1),"Solo si es max","Medir")))</f>
        <v/>
      </c>
      <c r="CS782" s="1674"/>
      <c r="CT782" s="220">
        <f>IF(CO782="",IF(AND(CE782="",CF782=""),"",IF(CF782="",IF(DQ782&gt;1,ROUND(DQ782*CE782,3),CE782),IF(DQ782&gt;1,ROUND(DQ782*CF782,3),CF782))),IF(AND(CE782="",CF782=""),"",IF(CF782="",IF(DQ782&gt;1,ROUND(DQ782*CE782*(1/(CO782)),3),CE782*(1/(CO782))),IF(DQ782&gt;1,ROUND(DQ782*CF782*(1/(CO782)),3),CF782*(1/(CO782))))))</f>
        <v/>
      </c>
      <c r="CU782" s="224">
        <f>BY782</f>
        <v/>
      </c>
      <c r="CV782" s="237">
        <f>BZ782</f>
        <v/>
      </c>
      <c r="CW782" s="237">
        <f>CA782</f>
        <v/>
      </c>
      <c r="CX782" s="224">
        <f>CC782</f>
        <v/>
      </c>
      <c r="CY782" s="237">
        <f>CD782</f>
        <v/>
      </c>
      <c r="CZ782" s="7474">
        <f>IF(COUNTIF(Overview!K12:K14,TRUE)&gt;0,1.6,IF(COUNTIF(Overview!L12:L14,TRUE)&gt;0,8,0))</f>
        <v/>
      </c>
      <c r="DA782" s="1666"/>
      <c r="DB782" s="7483"/>
      <c r="DC782" s="844">
        <f>IF(CT782="","",IF(CT782&gt;CZ782,"Fail","Pass"))</f>
        <v/>
      </c>
      <c r="DD782" s="402"/>
      <c r="DE782" s="1565">
        <f>MyTimestamp(DC782)</f>
        <v/>
      </c>
      <c r="DF782" s="1531">
        <f>IF(COUNT(CE782:CH782)=1,15,IF(COUNT(CE782:CH782)=0,0,30))</f>
        <v/>
      </c>
      <c r="DG782" s="1532">
        <f>IF(DF782=0,0,2)</f>
        <v/>
      </c>
      <c r="DH782" s="1866"/>
      <c r="DI782" s="1866"/>
      <c r="DJ782" s="1863"/>
      <c r="DK782" s="1968"/>
      <c r="DL782" s="1574">
        <f>10^(CN782/20)*100-100</f>
        <v/>
      </c>
      <c r="DM782" s="976"/>
      <c r="DN782" s="1275"/>
      <c r="DO782" s="976">
        <f>IF(DM782="","",10^(DM782/10))</f>
        <v/>
      </c>
      <c r="DP782" s="976">
        <f>IF(ISNUMBER(DN782)=FALSE,"",10^(DN782/10))</f>
        <v/>
      </c>
      <c r="DQ782" s="1578">
        <f>IF(AND(ISNUMBER(DO782),ISNUMBER(DP782)),IF(DO782/DP782&gt;1,ROUND((DO782)/DP782,3),1),1)</f>
        <v/>
      </c>
      <c r="DR782" s="1541"/>
      <c r="DS782" s="1541"/>
      <c r="DT782" s="1541"/>
      <c r="DU782" s="1541"/>
      <c r="DV782" s="1541"/>
      <c r="DW782" s="1541"/>
      <c r="DX782" s="1541"/>
      <c r="DY782" s="1541"/>
      <c r="DZ782" s="1541"/>
      <c r="EA782" s="1541"/>
      <c r="EB782" s="1541"/>
      <c r="EC782" s="1541"/>
      <c r="ED782" s="1541"/>
      <c r="EE782" s="1541"/>
      <c r="EF782" s="1541"/>
      <c r="EG782" s="1541"/>
      <c r="EH782" s="1541"/>
      <c r="EI782" s="1541"/>
      <c r="EJ782" s="1541"/>
      <c r="EK782" s="1541"/>
      <c r="EL782" s="1541"/>
      <c r="EM782" s="1541"/>
      <c r="EN782" s="1541"/>
      <c r="EO782" s="1541"/>
      <c r="EP782" s="1541"/>
      <c r="EQ782" s="1541"/>
      <c r="ER782" s="1541"/>
      <c r="ES782" s="1541"/>
      <c r="ET782" s="1541"/>
      <c r="EU782" s="1541"/>
      <c r="EV782" s="1541"/>
    </row>
    <row r="783" ht="12.75" x14ac:dyDescent="0.2">
      <c r="A783" s="1541"/>
      <c r="B783" s="1541"/>
      <c r="C783"/>
      <c r="D783" s="1486"/>
      <c r="E783" s="1486"/>
      <c r="F783" s="672" t="inlineStr">
        <is>
          <t>5.5</t>
        </is>
      </c>
      <c r="G783" s="1497"/>
      <c r="H783" s="130">
        <f>BV783</f>
        <v/>
      </c>
      <c r="I783" s="130">
        <f>BW783</f>
        <v/>
      </c>
      <c r="J783" s="1299" t="inlineStr">
        <is>
          <t>WLAN</t>
        </is>
      </c>
      <c r="K783" s="1299" t="inlineStr">
        <is>
          <t>2.4 GHz</t>
        </is>
      </c>
      <c r="L783" s="115"/>
      <c r="M783" s="130"/>
      <c r="N783" s="119"/>
      <c r="O783" s="131"/>
      <c r="P783" s="6597"/>
      <c r="Q783" s="131"/>
      <c r="R783" s="131"/>
      <c r="S783" s="6593"/>
      <c r="T783" s="130">
        <v>7</v>
      </c>
      <c r="U783" s="6593">
        <v>2442</v>
      </c>
      <c r="V783" s="119"/>
      <c r="W783" s="1305"/>
      <c r="X783" s="119"/>
      <c r="Y783" s="119"/>
      <c r="Z783" s="119"/>
      <c r="AA783" s="115"/>
      <c r="AB783" s="115"/>
      <c r="AC783" s="1300">
        <f>IF(OR(BX783="Close to Ear",BX783="Close to Head"),"Head",IF(BX783="Extremity","Extremity","Body"))</f>
        <v/>
      </c>
      <c r="AD783" s="1301">
        <f>CA783</f>
        <v/>
      </c>
      <c r="AE783" s="1299">
        <f>CB783</f>
        <v/>
      </c>
      <c r="AF783" s="115"/>
      <c r="AG783" s="1302">
        <f>IF(OR(AZ783="",BA783=""),"N/A",IF(DC783="Pass","P","F"))</f>
        <v/>
      </c>
      <c r="AH783" s="129"/>
      <c r="AI783" s="129"/>
      <c r="AJ783" s="129"/>
      <c r="AK783" s="119"/>
      <c r="AL783" s="115"/>
      <c r="AM783" s="119"/>
      <c r="AN783" s="119"/>
      <c r="AO783" s="692"/>
      <c r="AP783" s="692"/>
      <c r="AQ783" s="692"/>
      <c r="AR783" s="692"/>
      <c r="AS783" s="692"/>
      <c r="AT783" s="1303">
        <f>IF(AC783="Extremity",IF(CG783="","",CG783),"")</f>
        <v/>
      </c>
      <c r="AU783" s="1303">
        <f>IF(AC783="Extremity",IF(CH783="","",CH783),"")</f>
        <v/>
      </c>
      <c r="AV783" s="1304">
        <f>IF(AC783="Extremity","",IF(CE783="","",CE783))</f>
        <v/>
      </c>
      <c r="AW783" s="1304">
        <f>IF(AD783="Extremity","",IF(CF783="","",CF783))</f>
        <v/>
      </c>
      <c r="AX783" s="1305">
        <f>DL783</f>
        <v/>
      </c>
      <c r="AY783" s="1305">
        <f>DQ783</f>
        <v/>
      </c>
      <c r="AZ783" s="3377">
        <f>IF(AC783="Extremity",IF(DA783="","",DA783),"")</f>
        <v/>
      </c>
      <c r="BA783" s="3378">
        <f>IF(AC783="Extremity","",IF(CT783="","",CT783))</f>
        <v/>
      </c>
      <c r="BB783" s="1305">
        <f>IF(AC783="Extremity",IF(DB783="","",DB783),"")</f>
        <v/>
      </c>
      <c r="BC783" s="1304">
        <f>IF(AC783="Extremity","",IF(CZ783="","",CZ783))</f>
        <v/>
      </c>
      <c r="BD783" s="1305">
        <f>DD783</f>
        <v/>
      </c>
      <c r="BE783" s="132">
        <f>DE783</f>
        <v/>
      </c>
      <c r="BF783" s="133">
        <f>DF783*60</f>
        <v/>
      </c>
      <c r="BG783" s="121">
        <f>BE783</f>
        <v/>
      </c>
      <c r="BH783" s="133">
        <f>DG783*60</f>
        <v/>
      </c>
      <c r="BI783" s="133">
        <f>DH783</f>
        <v/>
      </c>
      <c r="BJ783" s="117"/>
      <c r="BK783" s="812">
        <f>Overview!$E$7</f>
        <v/>
      </c>
      <c r="BL783" s="117"/>
      <c r="BM783" s="834">
        <f>DI783</f>
        <v/>
      </c>
      <c r="BN783" s="812">
        <f>Overview!$P$153</f>
        <v/>
      </c>
      <c r="BO783" s="117"/>
      <c r="BP783" s="117"/>
      <c r="BQ783" s="115"/>
      <c r="BR783" s="1478"/>
      <c r="BS783" s="1541"/>
      <c r="BT783" s="1864" t="inlineStr">
        <is>
          <t>WLAN</t>
        </is>
      </c>
      <c r="BU783" s="1828" t="inlineStr">
        <is>
          <t>2.4 GHz</t>
        </is>
      </c>
      <c r="BV783" s="906">
        <f>Overview!$H$28</f>
        <v/>
      </c>
      <c r="BW783" s="1828"/>
      <c r="BX783" s="1864" t="inlineStr">
        <is>
          <t>Body</t>
        </is>
      </c>
      <c r="BY783" s="1196"/>
      <c r="BZ783" s="1196"/>
      <c r="CA783" s="881" t="str">
        <f>CONCATENATE(CA781," - Variability")</f>
        <v>TBD - Variability</v>
      </c>
      <c r="CB783" s="200">
        <v>5</v>
      </c>
      <c r="CC783" s="881">
        <f>IF(COUNT('Conducted WiFi'!$AH$3:$AH$9)=0,7,INDEX('Conducted WiFi'!$T$3:$T$9,MATCH(MAX('Conducted WiFi'!$AH$3:$AH$9),'Conducted WiFi'!$AH$3:$AH$9,0)))</f>
        <v>7</v>
      </c>
      <c r="CD783" s="881">
        <f>IF(COUNT('Conducted WiFi'!$AH$3:$AH$9)=0,2442,INDEX('Conducted WiFi'!$U$3:$U$9,MATCH(MAX('Conducted WiFi'!$AH$3:$AH$9),'Conducted WiFi'!$AH$3:$AH$9,0)))</f>
        <v>2442</v>
      </c>
      <c r="CE783" s="7234"/>
      <c r="CF783" s="7234"/>
      <c r="CG783" s="7245"/>
      <c r="CH783" s="7245"/>
      <c r="CI783" s="225">
        <f>BY783</f>
        <v/>
      </c>
      <c r="CJ783" s="237">
        <f>BZ783</f>
        <v/>
      </c>
      <c r="CK783" s="223">
        <f>CA783</f>
        <v/>
      </c>
      <c r="CL783" s="237">
        <f>CC783</f>
        <v/>
      </c>
      <c r="CM783" s="237">
        <f>CD783</f>
        <v/>
      </c>
      <c r="CN783" s="1527"/>
      <c r="CO783" s="1963"/>
      <c r="CP783" s="7214">
        <f>IF(CF783=""," ",IF(ABS(CE783-CF783)&lt;=0.1,"Valid","Not valid"))</f>
        <v/>
      </c>
      <c r="CQ783" s="1674">
        <f> IF(CE783="","",IF(AND(CE783&lt;&gt;"",CF783=""),IF(CE783&gt;=0.8,"Medir+Sig Max","No"),IF(CF783&lt;&gt;"",IF(CF783&gt;=0.8,"Medir+Sig Max","No"),"")))</f>
        <v/>
      </c>
      <c r="CR783" s="6927"/>
      <c r="CS783" s="1674">
        <f>IF(CF783="","",IF(MAX(CF768:CF782)=0,"",IF(AND(CF783&lt;=1.45,(CF783/MAX(CF768:CF782))&lt;=1.2,(CF783/MAX(CF768:CF782))&gt;=0.8),"Válido","REPETIR VAR")))</f>
        <v/>
      </c>
      <c r="CT783" s="6710">
        <f>IF(CO783="",IF(AND(CE783="",CF783=""),"",IF(CF783="",IF(DQ783&gt;1,ROUND(DQ783*CE783,3),CE783),IF(DQ783&gt;1,ROUND(DQ783*CF783,3),CF783))),IF(AND(CE783="",CF783=""),"",IF(CF783="",IF(DQ783&gt;1,ROUND(DQ783*CE783*(1/(CO783)),3),CE783*(1/(CO783))),IF(DQ783&gt;1,ROUND(DQ783*CF783*(1/(CO783)),3),CF783*(1/(CO783))))))</f>
        <v/>
      </c>
      <c r="CU783" s="224">
        <f>BY783</f>
        <v/>
      </c>
      <c r="CV783" s="237">
        <f>BZ783</f>
        <v/>
      </c>
      <c r="CW783" s="237">
        <f>CA783</f>
        <v/>
      </c>
      <c r="CX783" s="224">
        <f>CC783</f>
        <v/>
      </c>
      <c r="CY783" s="237">
        <f>CD783</f>
        <v/>
      </c>
      <c r="CZ783" s="7474">
        <f>IF(COUNTIF(Overview!K12:K14,TRUE)&gt;0,1.6,IF(COUNTIF(Overview!L12:L14,TRUE)&gt;0,8,0))</f>
        <v/>
      </c>
      <c r="DA783" s="1788"/>
      <c r="DB783" s="7483"/>
      <c r="DC783" s="844">
        <f>IF(CT783="","",IF(CT783&gt;CZ783,"Fail","Pass"))</f>
        <v/>
      </c>
      <c r="DD783" s="402"/>
      <c r="DE783" s="1565">
        <f>MyTimestamp(DC783)</f>
        <v/>
      </c>
      <c r="DF783" s="1531">
        <f>IF(COUNT(CE783:CH783)=1,15,IF(COUNT(CE783:CH783)=0,0,30))</f>
        <v/>
      </c>
      <c r="DG783" s="1532">
        <f>IF(DF783=0,0,2)</f>
        <v/>
      </c>
      <c r="DH783" s="1866"/>
      <c r="DI783" s="1866"/>
      <c r="DJ783" s="1863"/>
      <c r="DK783" s="1789"/>
      <c r="DL783" s="1574">
        <f>10^(CN783/20)*100-100</f>
        <v/>
      </c>
      <c r="DM783" s="976"/>
      <c r="DN783" s="1275"/>
      <c r="DO783" s="976">
        <f>IF(DM783="","",10^(DM783/10))</f>
        <v/>
      </c>
      <c r="DP783" s="976">
        <f>IF(ISNUMBER(DN783)=FALSE,"",10^(DN783/10))</f>
        <v/>
      </c>
      <c r="DQ783" s="1578">
        <f>IF(AND(ISNUMBER(DO783),ISNUMBER(DP783)),IF(DO783/DP783&gt;1,ROUND((DO783)/DP783,3),1),1)</f>
        <v/>
      </c>
      <c r="DR783" s="1541"/>
      <c r="DS783" s="1541"/>
      <c r="DT783" s="1541"/>
      <c r="DU783" s="1541"/>
      <c r="DV783" s="1541"/>
      <c r="DW783" s="1541"/>
      <c r="DX783" s="1541"/>
      <c r="DY783" s="1541"/>
      <c r="DZ783" s="1541"/>
      <c r="EA783" s="1541"/>
      <c r="EB783" s="1541"/>
      <c r="EC783" s="1541"/>
      <c r="ED783" s="1541"/>
      <c r="EE783" s="1541"/>
      <c r="EF783" s="1541"/>
      <c r="EG783" s="1541"/>
      <c r="EH783" s="1541"/>
      <c r="EI783" s="1541"/>
      <c r="EJ783" s="1541"/>
      <c r="EK783" s="1541"/>
      <c r="EL783" s="1541"/>
      <c r="EM783" s="1541"/>
      <c r="EN783" s="1541"/>
      <c r="EO783" s="1541"/>
      <c r="EP783" s="1541"/>
      <c r="EQ783" s="1541"/>
      <c r="ER783" s="1541"/>
      <c r="ES783" s="1541"/>
      <c r="ET783" s="1541"/>
      <c r="EU783" s="1541"/>
      <c r="EV783" s="1541"/>
    </row>
    <row r="784" ht="12.75" x14ac:dyDescent="0.2">
      <c r="A784" s="1541"/>
      <c r="B784" s="1541"/>
      <c r="C784"/>
      <c r="D784" s="1486"/>
      <c r="E784" s="1486"/>
      <c r="F784" s="672" t="inlineStr">
        <is>
          <t>5.5</t>
        </is>
      </c>
      <c r="G784" s="1497"/>
      <c r="H784" s="130">
        <f>BV784</f>
        <v/>
      </c>
      <c r="I784" s="130">
        <f>BW784</f>
        <v/>
      </c>
      <c r="J784" s="1299" t="inlineStr">
        <is>
          <t>WLAN</t>
        </is>
      </c>
      <c r="K784" s="1299" t="inlineStr">
        <is>
          <t>2.4 GHz</t>
        </is>
      </c>
      <c r="L784" s="115"/>
      <c r="M784" s="130"/>
      <c r="N784" s="119"/>
      <c r="O784" s="131"/>
      <c r="P784" s="6597"/>
      <c r="Q784" s="131"/>
      <c r="R784" s="131"/>
      <c r="S784" s="6593"/>
      <c r="T784" s="130">
        <v>7</v>
      </c>
      <c r="U784" s="6593">
        <v>2442</v>
      </c>
      <c r="V784" s="119"/>
      <c r="W784" s="1305"/>
      <c r="X784" s="119"/>
      <c r="Y784" s="119"/>
      <c r="Z784" s="119"/>
      <c r="AA784" s="115"/>
      <c r="AB784" s="115"/>
      <c r="AC784" s="1300">
        <f>IF(OR(BX784="Close to Ear",BX784="Close to Head"),"Head",IF(BX784="Extremity","Extremity","Body"))</f>
        <v/>
      </c>
      <c r="AD784" s="1301">
        <f>CA784</f>
        <v/>
      </c>
      <c r="AE784" s="1299">
        <f>CB784</f>
        <v/>
      </c>
      <c r="AF784" s="115"/>
      <c r="AG784" s="1302">
        <f>IF(OR(AZ784="",BA784=""),"N/A",IF(DC784="Pass","P","F"))</f>
        <v/>
      </c>
      <c r="AH784" s="129"/>
      <c r="AI784" s="129"/>
      <c r="AJ784" s="129"/>
      <c r="AK784" s="119"/>
      <c r="AL784" s="115"/>
      <c r="AM784" s="119"/>
      <c r="AN784" s="119"/>
      <c r="AO784" s="692"/>
      <c r="AP784" s="692"/>
      <c r="AQ784" s="692"/>
      <c r="AR784" s="692"/>
      <c r="AS784" s="692"/>
      <c r="AT784" s="1303">
        <f>IF(AC784="Extremity",IF(CG784="","",CG784),"")</f>
        <v/>
      </c>
      <c r="AU784" s="1303">
        <f>IF(AC784="Extremity",IF(CH784="","",CH784),"")</f>
        <v/>
      </c>
      <c r="AV784" s="1304">
        <f>IF(AC784="Extremity","",IF(CE784="","",CE784))</f>
        <v/>
      </c>
      <c r="AW784" s="1304">
        <f>IF(AD784="Extremity","",IF(CF784="","",CF784))</f>
        <v/>
      </c>
      <c r="AX784" s="1305">
        <f>DL784</f>
        <v/>
      </c>
      <c r="AY784" s="1305">
        <f>DQ784</f>
        <v/>
      </c>
      <c r="AZ784" s="3377">
        <f>IF(AC784="Extremity",IF(DA784="","",DA784),"")</f>
        <v/>
      </c>
      <c r="BA784" s="3378">
        <f>IF(AC784="Extremity","",IF(CT784="","",CT784))</f>
        <v/>
      </c>
      <c r="BB784" s="1305">
        <f>IF(AC784="Extremity",IF(DB784="","",DB784),"")</f>
        <v/>
      </c>
      <c r="BC784" s="1304">
        <f>IF(AC784="Extremity","",IF(CZ784="","",CZ784))</f>
        <v/>
      </c>
      <c r="BD784" s="1305">
        <f>DD784</f>
        <v/>
      </c>
      <c r="BE784" s="132">
        <f>DE784</f>
        <v/>
      </c>
      <c r="BF784" s="133">
        <f>DF784*60</f>
        <v/>
      </c>
      <c r="BG784" s="121">
        <f>BE784</f>
        <v/>
      </c>
      <c r="BH784" s="133">
        <f>DG784*60</f>
        <v/>
      </c>
      <c r="BI784" s="133">
        <f>DH784</f>
        <v/>
      </c>
      <c r="BJ784" s="117"/>
      <c r="BK784" s="812">
        <f>Overview!$E$7</f>
        <v/>
      </c>
      <c r="BL784" s="117"/>
      <c r="BM784" s="834">
        <f>DI784</f>
        <v/>
      </c>
      <c r="BN784" s="812">
        <f>Overview!$P$153</f>
        <v/>
      </c>
      <c r="BO784" s="117"/>
      <c r="BP784" s="117"/>
      <c r="BQ784" s="115"/>
      <c r="BR784" s="1478"/>
      <c r="BS784" s="1541"/>
      <c r="BT784" s="1864" t="inlineStr">
        <is>
          <t>WLAN</t>
        </is>
      </c>
      <c r="BU784" s="1828" t="inlineStr">
        <is>
          <t>2.4 GHz</t>
        </is>
      </c>
      <c r="BV784" s="906">
        <f>Overview!$H$28</f>
        <v/>
      </c>
      <c r="BW784" s="1828"/>
      <c r="BX784" s="1864" t="inlineStr">
        <is>
          <t>Body</t>
        </is>
      </c>
      <c r="BY784" s="1197"/>
      <c r="BZ784" s="1197"/>
      <c r="CA784" s="6689" t="str">
        <f>CONCATENATE(CA782," - Variability2")</f>
        <v>TBD - Variability2</v>
      </c>
      <c r="CB784" s="200">
        <v>5</v>
      </c>
      <c r="CC784" s="6689">
        <f>IF(COUNT('Conducted WiFi'!$AH$3:$AH$9)=0,7,INDEX('Conducted WiFi'!$T$3:$T$9,MATCH(MAX('Conducted WiFi'!$AH$3:$AH$9),'Conducted WiFi'!$AH$3:$AH$9,0)))</f>
        <v>7</v>
      </c>
      <c r="CD784" s="6689">
        <f>IF(COUNT('Conducted WiFi'!$AH$3:$AH$9)=0,2442,INDEX('Conducted WiFi'!$U$3:$U$9,MATCH(MAX('Conducted WiFi'!$AH$3:$AH$9),'Conducted WiFi'!$AH$3:$AH$9,0)))</f>
        <v>2442</v>
      </c>
      <c r="CE784" s="7234"/>
      <c r="CF784" s="7234"/>
      <c r="CG784" s="7245"/>
      <c r="CH784" s="7245"/>
      <c r="CI784" s="225">
        <f>BY784</f>
        <v/>
      </c>
      <c r="CJ784" s="237">
        <f>BZ784</f>
        <v/>
      </c>
      <c r="CK784" s="223">
        <f>CA784</f>
        <v/>
      </c>
      <c r="CL784" s="237">
        <f>CC784</f>
        <v/>
      </c>
      <c r="CM784" s="237">
        <f>CD784</f>
        <v/>
      </c>
      <c r="CN784" s="1527"/>
      <c r="CO784" s="1963"/>
      <c r="CP784" s="7214">
        <f>IF(CF784=""," ",IF(ABS(CE784-CF784)&lt;=0.1,"Valid","Not valid"))</f>
        <v/>
      </c>
      <c r="CQ784" s="1674">
        <f> IF(CE784="","",IF(AND(CE784&lt;&gt;"",CF784=""),IF(CE784&gt;=0.8,"Medir+Sig Max","No"),IF(CF784&lt;&gt;"",IF(CF784&gt;=0.8,"Medir+Sig Max","No"),"")))</f>
        <v/>
      </c>
      <c r="CR784" s="6927"/>
      <c r="CS784" s="1674"/>
      <c r="CT784" s="6710">
        <f>IF(CO784="",IF(AND(CE784="",CF784=""),"",IF(CF784="",IF(DQ784&gt;1,ROUND(DQ784*CE784,3),CE784),IF(DQ784&gt;1,ROUND(DQ784*CF784,3),CF784))),IF(AND(CE784="",CF784=""),"",IF(CF784="",IF(DQ784&gt;1,ROUND(DQ784*CE784*(1/(CO784)),3),CE784*(1/(CO784))),IF(DQ784&gt;1,ROUND(DQ784*CF784*(1/(CO784)),3),CF784*(1/(CO784))))))</f>
        <v/>
      </c>
      <c r="CU784" s="224">
        <f>BY784</f>
        <v/>
      </c>
      <c r="CV784" s="237">
        <f>BZ784</f>
        <v/>
      </c>
      <c r="CW784" s="237">
        <f>CA784</f>
        <v/>
      </c>
      <c r="CX784" s="224">
        <f>CC784</f>
        <v/>
      </c>
      <c r="CY784" s="237">
        <f>CD784</f>
        <v/>
      </c>
      <c r="CZ784" s="7474">
        <f>IF(COUNTIF(Overview!K12:K14,TRUE)&gt;0,1.6,IF(COUNTIF(Overview!L12:L14,TRUE)&gt;0,8,0))</f>
        <v/>
      </c>
      <c r="DA784" s="1788"/>
      <c r="DB784" s="7483"/>
      <c r="DC784" s="844">
        <f>IF(CT784="","",IF(CT784&gt;CZ784,"Fail","Pass"))</f>
        <v/>
      </c>
      <c r="DD784" s="402"/>
      <c r="DE784" s="1565">
        <f>MyTimestamp(DC784)</f>
        <v/>
      </c>
      <c r="DF784" s="1531">
        <f>IF(COUNT(CE784:CH784)=1,15,IF(COUNT(CE784:CH784)=0,0,30))</f>
        <v/>
      </c>
      <c r="DG784" s="1532">
        <f>IF(DF784=0,0,2)</f>
        <v/>
      </c>
      <c r="DH784" s="1866"/>
      <c r="DI784" s="1866"/>
      <c r="DJ784" s="1863"/>
      <c r="DK784" s="1789"/>
      <c r="DL784" s="1574">
        <f>10^(CN784/20)*100-100</f>
        <v/>
      </c>
      <c r="DM784" s="976"/>
      <c r="DN784" s="1275"/>
      <c r="DO784" s="976">
        <f>IF(DM784="","",10^(DM784/10))</f>
        <v/>
      </c>
      <c r="DP784" s="976">
        <f>IF(ISNUMBER(DN784)=FALSE,"",10^(DN784/10))</f>
        <v/>
      </c>
      <c r="DQ784" s="1578">
        <f>IF(AND(ISNUMBER(DO784),ISNUMBER(DP784)),IF(DO784/DP784&gt;1,ROUND((DO784)/DP784,3),1),1)</f>
        <v/>
      </c>
      <c r="DR784" s="1541"/>
      <c r="DS784" s="1541"/>
      <c r="DT784" s="1541"/>
      <c r="DU784" s="1541"/>
      <c r="DV784" s="1541"/>
      <c r="DW784" s="1541"/>
      <c r="DX784" s="1541"/>
      <c r="DY784" s="1541"/>
      <c r="DZ784" s="1541"/>
      <c r="EA784" s="1541"/>
      <c r="EB784" s="1541"/>
      <c r="EC784" s="1541"/>
      <c r="ED784" s="1541"/>
      <c r="EE784" s="1541"/>
      <c r="EF784" s="1541"/>
      <c r="EG784" s="1541"/>
      <c r="EH784" s="1541"/>
      <c r="EI784" s="1541"/>
      <c r="EJ784" s="1541"/>
      <c r="EK784" s="1541"/>
      <c r="EL784" s="1541"/>
      <c r="EM784" s="1541"/>
      <c r="EN784" s="1541"/>
      <c r="EO784" s="1541"/>
      <c r="EP784" s="1541"/>
      <c r="EQ784" s="1541"/>
      <c r="ER784" s="1541"/>
      <c r="ES784" s="1541"/>
      <c r="ET784" s="1541"/>
      <c r="EU784" s="1541"/>
      <c r="EV784" s="1541"/>
    </row>
    <row r="785" ht="12.75" x14ac:dyDescent="0.2">
      <c r="A785" s="1541"/>
      <c r="B785" s="1541"/>
      <c r="C785"/>
      <c r="D785" s="6590"/>
      <c r="E785" s="6590"/>
      <c r="F785" s="6591" t="inlineStr">
        <is>
          <t>5.5</t>
        </is>
      </c>
      <c r="G785" s="6592"/>
      <c r="H785" s="6593">
        <f>BV785</f>
        <v/>
      </c>
      <c r="I785" s="6593">
        <f>BW785</f>
        <v/>
      </c>
      <c r="J785" s="6594" t="inlineStr">
        <is>
          <t>WLAN</t>
        </is>
      </c>
      <c r="K785" s="6594" t="inlineStr">
        <is>
          <t>2.4 GHz</t>
        </is>
      </c>
      <c r="L785" s="6595"/>
      <c r="M785" s="6593"/>
      <c r="N785" s="6596"/>
      <c r="O785" s="6597"/>
      <c r="P785" s="6597"/>
      <c r="Q785" s="6597"/>
      <c r="R785" s="6597"/>
      <c r="S785" s="6593"/>
      <c r="T785" s="130">
        <v>7</v>
      </c>
      <c r="U785" s="6593">
        <v>2442</v>
      </c>
      <c r="V785" s="6596"/>
      <c r="W785" s="6598"/>
      <c r="X785" s="6596"/>
      <c r="Y785" s="6596"/>
      <c r="Z785" s="6596"/>
      <c r="AA785" s="6595"/>
      <c r="AB785" s="6595"/>
      <c r="AC785" s="6599">
        <f>IF(OR(BX785="Close to Ear",BX785="Close to Head"),"Head",IF(BX785="Extremity","Extremity","Body"))</f>
        <v/>
      </c>
      <c r="AD785" s="6600">
        <f>CA785</f>
        <v/>
      </c>
      <c r="AE785" s="6594">
        <f>CB785</f>
        <v/>
      </c>
      <c r="AF785" s="6595"/>
      <c r="AG785" s="6601">
        <f>IF(OR(AZ785="",BA785=""),"N/A",IF(DC785="Pass","P","F"))</f>
        <v/>
      </c>
      <c r="AH785" s="6602"/>
      <c r="AI785" s="6602"/>
      <c r="AJ785" s="6602"/>
      <c r="AK785" s="6596"/>
      <c r="AL785" s="6595"/>
      <c r="AM785" s="6596"/>
      <c r="AN785" s="6596"/>
      <c r="AO785" s="6603"/>
      <c r="AP785" s="6603"/>
      <c r="AQ785" s="6603"/>
      <c r="AR785" s="6603"/>
      <c r="AS785" s="6603"/>
      <c r="AT785" s="6604">
        <f>IF(AC785="Extremity",IF(CG785="","",CG785),"")</f>
        <v/>
      </c>
      <c r="AU785" s="6604">
        <f>IF(AC785="Extremity",IF(CH785="","",CH785),"")</f>
        <v/>
      </c>
      <c r="AV785" s="6605">
        <f>IF(AC785="Extremity","",IF(CE785="","",CE785))</f>
        <v/>
      </c>
      <c r="AW785" s="6605">
        <f>IF(AD785="Extremity","",IF(CF785="","",CF785))</f>
        <v/>
      </c>
      <c r="AX785" s="6598">
        <f>DL785</f>
        <v/>
      </c>
      <c r="AY785" s="6598">
        <f>DQ785</f>
        <v/>
      </c>
      <c r="AZ785" s="6606">
        <f>IF(AC785="Extremity",IF(DA785="","",DA785),"")</f>
        <v/>
      </c>
      <c r="BA785" s="6607">
        <f>IF(AC785="Extremity","",IF(CT785="","",CT785))</f>
        <v/>
      </c>
      <c r="BB785" s="6598">
        <f>IF(AC785="Extremity",IF(DB785="","",DB785),"")</f>
        <v/>
      </c>
      <c r="BC785" s="6605">
        <f>IF(AC785="Extremity","",IF(CZ785="","",CZ785))</f>
        <v/>
      </c>
      <c r="BD785" s="6598">
        <f>DD785</f>
        <v/>
      </c>
      <c r="BE785" s="6608">
        <f>DE785</f>
        <v/>
      </c>
      <c r="BF785" s="6609">
        <f>DF785*60</f>
        <v/>
      </c>
      <c r="BG785" s="6610">
        <f>BE785</f>
        <v/>
      </c>
      <c r="BH785" s="6609">
        <f>DG785*60</f>
        <v/>
      </c>
      <c r="BI785" s="6609">
        <f>DH785</f>
        <v/>
      </c>
      <c r="BJ785" s="6611"/>
      <c r="BK785" s="6612">
        <f>Overview!$E$7</f>
        <v/>
      </c>
      <c r="BL785" s="6611"/>
      <c r="BM785" s="6609">
        <f>DI785</f>
        <v/>
      </c>
      <c r="BN785" s="6612">
        <f>Overview!$P$153</f>
        <v/>
      </c>
      <c r="BO785" s="6611"/>
      <c r="BP785" s="6611"/>
      <c r="BQ785" s="6595"/>
      <c r="BR785" s="6613"/>
      <c r="BS785" s="1541"/>
      <c r="BT785" s="1864" t="inlineStr">
        <is>
          <t>WLAN</t>
        </is>
      </c>
      <c r="BU785" s="1828" t="inlineStr">
        <is>
          <t>2.4 GHz</t>
        </is>
      </c>
      <c r="BV785" s="906">
        <f>Overview!$H$28</f>
        <v/>
      </c>
      <c r="BW785" s="1828"/>
      <c r="BX785" s="1864" t="inlineStr">
        <is>
          <t>Body</t>
        </is>
      </c>
      <c r="BY785" s="6709"/>
      <c r="BZ785" s="6709"/>
      <c r="CA785" s="6689" t="str">
        <f>CONCATENATE(CA781," - Battery check 1")</f>
        <v>TBD - Battery check 1</v>
      </c>
      <c r="CB785" s="200">
        <v>5</v>
      </c>
      <c r="CC785" s="6689">
        <f>IF(COUNT('Conducted WiFi'!$AH$3:$AH$9)=0,7,INDEX('Conducted WiFi'!$T$3:$T$9,MATCH(MAX('Conducted WiFi'!$AH$3:$AH$9),'Conducted WiFi'!$AH$3:$AH$9,0)))</f>
        <v>7</v>
      </c>
      <c r="CD785" s="6689">
        <f>IF(COUNT('Conducted WiFi'!$AH$3:$AH$9)=0,2442,INDEX('Conducted WiFi'!$U$3:$U$9,MATCH(MAX('Conducted WiFi'!$AH$3:$AH$9),'Conducted WiFi'!$AH$3:$AH$9,0)))</f>
        <v>2442</v>
      </c>
      <c r="CE785" s="7234"/>
      <c r="CF785" s="7234"/>
      <c r="CG785" s="7245"/>
      <c r="CH785" s="7245"/>
      <c r="CI785" s="225">
        <f>BY785</f>
        <v/>
      </c>
      <c r="CJ785" s="237">
        <f>BZ785</f>
        <v/>
      </c>
      <c r="CK785" s="223">
        <f>CA785</f>
        <v/>
      </c>
      <c r="CL785" s="237">
        <f>CC785</f>
        <v/>
      </c>
      <c r="CM785" s="237">
        <f>CD785</f>
        <v/>
      </c>
      <c r="CN785" s="1527"/>
      <c r="CO785" s="1963"/>
      <c r="CP785" s="7214">
        <f>IF(CF785=""," ",IF(ABS(CE785-CF785)&lt;=0.1,"Valid","Not valid"))</f>
        <v/>
      </c>
      <c r="CQ785" s="1674">
        <f> IF(CE785="","",IF(AND(CE785&lt;&gt;"",CF785=""),IF(CE785&gt;=0.8,"Medir+Sig Max","No"),IF(CF785&lt;&gt;"",IF(CF785&gt;=0.8,"Medir+Sig Max","No"),"")))</f>
        <v/>
      </c>
      <c r="CR785" s="6927">
        <f>IF(UPPER($CQ$1)="X",IF(CF785=""," ",IF((ABS(CE785)&lt;5)*AND(ABS(CF785)&lt;5)*AND(ABS(CT785)&lt;5),"Solo si es max","Medir")),IF(CF785=""," ",IF((ABS(CE785)&lt;1)*AND(ABS(CF785)&lt;1)*AND(ABS(CT785)&lt;1),"Solo si es max","Medir")))</f>
        <v/>
      </c>
      <c r="CS785" s="1674"/>
      <c r="CT785" s="6710"/>
      <c r="CU785" s="224">
        <f>BY785</f>
        <v/>
      </c>
      <c r="CV785" s="237">
        <f>BZ785</f>
        <v/>
      </c>
      <c r="CW785" s="237">
        <f>CA785</f>
        <v/>
      </c>
      <c r="CX785" s="224">
        <f>CC785</f>
        <v/>
      </c>
      <c r="CY785" s="237">
        <f>CD785</f>
        <v/>
      </c>
      <c r="CZ785" s="7474">
        <f>IF(COUNTIF(Overview!K12:K14,TRUE)&gt;0,1.6,IF(COUNTIF(Overview!L12:L14,TRUE)&gt;0,8,0))</f>
        <v/>
      </c>
      <c r="DA785" s="1788"/>
      <c r="DB785" s="7483"/>
      <c r="DC785" s="844">
        <f>IF(CT785="","",IF(CT785&gt;CZ785,"Fail","Pass"))</f>
        <v/>
      </c>
      <c r="DD785" s="402"/>
      <c r="DE785" s="1565">
        <f>MyTimestamp(DC785)</f>
        <v/>
      </c>
      <c r="DF785" s="1531">
        <f>IF(COUNT(CE785:CH785)=1,15,IF(COUNT(CE785:CH785)=0,0,30))</f>
        <v/>
      </c>
      <c r="DG785" s="1532">
        <f>IF(DF785=0,0,2)</f>
        <v/>
      </c>
      <c r="DH785" s="1866"/>
      <c r="DI785" s="1866"/>
      <c r="DJ785" s="1863"/>
      <c r="DK785" s="1789"/>
      <c r="DL785" s="1574">
        <f>10^(CN785/20)*100-100</f>
        <v/>
      </c>
      <c r="DM785" s="976"/>
      <c r="DN785" s="1275"/>
      <c r="DO785" s="976">
        <f>IF(DM785="","",10^(DM785/10))</f>
        <v/>
      </c>
      <c r="DP785" s="976">
        <f>IF(ISNUMBER(DN785)=FALSE,"",10^(DN785/10))</f>
        <v/>
      </c>
      <c r="DQ785" s="1578">
        <f>IF(AND(ISNUMBER(DO785),ISNUMBER(DP785)),IF(DO785/DP785&gt;1,ROUND((DO785)/DP785,3),1),1)</f>
        <v/>
      </c>
      <c r="DR785" s="1541"/>
      <c r="DS785" s="1541"/>
      <c r="DT785" s="1541"/>
      <c r="DU785" s="1541"/>
      <c r="DV785" s="1541"/>
      <c r="DW785" s="1541"/>
      <c r="DX785" s="1541"/>
      <c r="DY785" s="1541"/>
      <c r="DZ785" s="1541"/>
      <c r="EA785" s="1541"/>
      <c r="EB785" s="1541"/>
      <c r="EC785" s="1541"/>
      <c r="ED785" s="1541"/>
      <c r="EE785" s="1541"/>
      <c r="EF785" s="1541"/>
      <c r="EG785" s="1541"/>
      <c r="EH785" s="1541"/>
      <c r="EI785" s="1541"/>
      <c r="EJ785" s="1541"/>
      <c r="EK785" s="1541"/>
      <c r="EL785" s="1541"/>
      <c r="EM785" s="1541"/>
      <c r="EN785" s="1541"/>
      <c r="EO785" s="1541"/>
      <c r="EP785" s="1541"/>
      <c r="EQ785" s="1541"/>
      <c r="ER785" s="1541"/>
      <c r="ES785" s="1541"/>
      <c r="ET785" s="1541"/>
      <c r="EU785" s="1541"/>
      <c r="EV785" s="1541"/>
    </row>
    <row r="786" ht="12.75" x14ac:dyDescent="0.2">
      <c r="A786" s="1541"/>
      <c r="B786" s="1541"/>
      <c r="C786"/>
      <c r="D786" s="6590"/>
      <c r="E786" s="6590"/>
      <c r="F786" s="6591" t="inlineStr">
        <is>
          <t>5.5</t>
        </is>
      </c>
      <c r="G786" s="6592"/>
      <c r="H786" s="6593">
        <f>BV786</f>
        <v/>
      </c>
      <c r="I786" s="6593">
        <f>BW786</f>
        <v/>
      </c>
      <c r="J786" s="6594" t="inlineStr">
        <is>
          <t>WLAN</t>
        </is>
      </c>
      <c r="K786" s="6594" t="inlineStr">
        <is>
          <t>2.4 GHz</t>
        </is>
      </c>
      <c r="L786" s="6595"/>
      <c r="M786" s="6593"/>
      <c r="N786" s="6596"/>
      <c r="O786" s="6597"/>
      <c r="P786" s="6597"/>
      <c r="Q786" s="6597"/>
      <c r="R786" s="6597"/>
      <c r="S786" s="6593"/>
      <c r="T786" s="130">
        <v>7</v>
      </c>
      <c r="U786" s="6593">
        <v>2442</v>
      </c>
      <c r="V786" s="6596"/>
      <c r="W786" s="6598"/>
      <c r="X786" s="6596"/>
      <c r="Y786" s="6596"/>
      <c r="Z786" s="6596"/>
      <c r="AA786" s="6595"/>
      <c r="AB786" s="6595"/>
      <c r="AC786" s="6599">
        <f>IF(OR(BX786="Close to Ear",BX786="Close to Head"),"Head",IF(BX786="Extremity","Extremity","Body"))</f>
        <v/>
      </c>
      <c r="AD786" s="6600">
        <f>CA786</f>
        <v/>
      </c>
      <c r="AE786" s="6594">
        <f>CB786</f>
        <v/>
      </c>
      <c r="AF786" s="6595"/>
      <c r="AG786" s="6601">
        <f>IF(OR(AZ786="",BA786=""),"N/A",IF(DC786="Pass","P","F"))</f>
        <v/>
      </c>
      <c r="AH786" s="6602"/>
      <c r="AI786" s="6602"/>
      <c r="AJ786" s="6602"/>
      <c r="AK786" s="6596"/>
      <c r="AL786" s="6595"/>
      <c r="AM786" s="6596"/>
      <c r="AN786" s="6596"/>
      <c r="AO786" s="6603"/>
      <c r="AP786" s="6603"/>
      <c r="AQ786" s="6603"/>
      <c r="AR786" s="6603"/>
      <c r="AS786" s="6603"/>
      <c r="AT786" s="6604">
        <f>IF(AC786="Extremity",IF(CG786="","",CG786),"")</f>
        <v/>
      </c>
      <c r="AU786" s="6604">
        <f>IF(AC786="Extremity",IF(CH786="","",CH786),"")</f>
        <v/>
      </c>
      <c r="AV786" s="6605">
        <f>IF(AC786="Extremity","",IF(CE786="","",CE786))</f>
        <v/>
      </c>
      <c r="AW786" s="6605">
        <f>IF(AD786="Extremity","",IF(CF786="","",CF786))</f>
        <v/>
      </c>
      <c r="AX786" s="6598">
        <f>DL786</f>
        <v/>
      </c>
      <c r="AY786" s="6598">
        <f>DQ786</f>
        <v/>
      </c>
      <c r="AZ786" s="6606">
        <f>IF(AC786="Extremity",IF(DA786="","",DA786),"")</f>
        <v/>
      </c>
      <c r="BA786" s="6607">
        <f>IF(AC786="Extremity","",IF(CT786="","",CT786))</f>
        <v/>
      </c>
      <c r="BB786" s="6598">
        <f>IF(AC786="Extremity",IF(DB786="","",DB786),"")</f>
        <v/>
      </c>
      <c r="BC786" s="6605">
        <f>IF(AC786="Extremity","",IF(CZ786="","",CZ786))</f>
        <v/>
      </c>
      <c r="BD786" s="6598">
        <f>DD786</f>
        <v/>
      </c>
      <c r="BE786" s="6608">
        <f>DE786</f>
        <v/>
      </c>
      <c r="BF786" s="6609">
        <f>DF786*60</f>
        <v/>
      </c>
      <c r="BG786" s="6610">
        <f>BE786</f>
        <v/>
      </c>
      <c r="BH786" s="6609">
        <f>DG786*60</f>
        <v/>
      </c>
      <c r="BI786" s="6609">
        <f>DH786</f>
        <v/>
      </c>
      <c r="BJ786" s="6611"/>
      <c r="BK786" s="6612">
        <f>Overview!$E$7</f>
        <v/>
      </c>
      <c r="BL786" s="6611"/>
      <c r="BM786" s="6609">
        <f>DI786</f>
        <v/>
      </c>
      <c r="BN786" s="6612">
        <f>Overview!$P$153</f>
        <v/>
      </c>
      <c r="BO786" s="6611"/>
      <c r="BP786" s="6611"/>
      <c r="BQ786" s="6595"/>
      <c r="BR786" s="6613"/>
      <c r="BS786" s="1541"/>
      <c r="BT786" s="1864" t="inlineStr">
        <is>
          <t>WLAN</t>
        </is>
      </c>
      <c r="BU786" s="1828" t="inlineStr">
        <is>
          <t>2.4 GHz</t>
        </is>
      </c>
      <c r="BV786" s="906">
        <f>Overview!$H$28</f>
        <v/>
      </c>
      <c r="BW786" s="1828"/>
      <c r="BX786" s="1864" t="inlineStr">
        <is>
          <t>Body</t>
        </is>
      </c>
      <c r="BY786" s="6709"/>
      <c r="BZ786" s="6709"/>
      <c r="CA786" s="6689" t="str">
        <f>CONCATENATE(CA782," - Battery check 2")</f>
        <v>TBD - Battery check 2</v>
      </c>
      <c r="CB786" s="200">
        <v>5</v>
      </c>
      <c r="CC786" s="6689">
        <f>IF(COUNT('Conducted WiFi'!$AH$3:$AH$9)=0,7,INDEX('Conducted WiFi'!$T$3:$T$9,MATCH(MAX('Conducted WiFi'!$AH$3:$AH$9),'Conducted WiFi'!$AH$3:$AH$9,0)))</f>
        <v>7</v>
      </c>
      <c r="CD786" s="6689">
        <f>IF(COUNT('Conducted WiFi'!$AH$3:$AH$9)=0,2442,INDEX('Conducted WiFi'!$U$3:$U$9,MATCH(MAX('Conducted WiFi'!$AH$3:$AH$9),'Conducted WiFi'!$AH$3:$AH$9,0)))</f>
        <v>2442</v>
      </c>
      <c r="CE786" s="7234"/>
      <c r="CF786" s="7234"/>
      <c r="CG786" s="7245"/>
      <c r="CH786" s="7245"/>
      <c r="CI786" s="225">
        <f>BY786</f>
        <v/>
      </c>
      <c r="CJ786" s="237">
        <f>BZ786</f>
        <v/>
      </c>
      <c r="CK786" s="223">
        <f>CA786</f>
        <v/>
      </c>
      <c r="CL786" s="237">
        <f>CC786</f>
        <v/>
      </c>
      <c r="CM786" s="237">
        <f>CD786</f>
        <v/>
      </c>
      <c r="CN786" s="1527"/>
      <c r="CO786" s="1963"/>
      <c r="CP786" s="7214">
        <f>IF(CF786=""," ",IF(ABS(CE786-CF786)&lt;=0.1,"Valid","Not valid"))</f>
        <v/>
      </c>
      <c r="CQ786" s="1674">
        <f> IF(CE786="","",IF(AND(CE786&lt;&gt;"",CF786=""),IF(CE786&gt;=0.8,"Medir+Sig Max","No"),IF(CF786&lt;&gt;"",IF(CF786&gt;=0.8,"Medir+Sig Max","No"),"")))</f>
        <v/>
      </c>
      <c r="CR786" s="6928">
        <f>IF(UPPER($CQ$1)="X",IF(CF786=""," ",IF((ABS(CE786)&lt;5)*AND(ABS(CF786)&lt;5)*AND(ABS(CT786)&lt;5),"Solo si es max","Medir")),IF(CF786=""," ",IF((ABS(CE786)&lt;1)*AND(ABS(CF786)&lt;1)*AND(ABS(CT786)&lt;1),"Solo si es max","Medir")))</f>
        <v/>
      </c>
      <c r="CS786" s="1675"/>
      <c r="CT786" s="6711"/>
      <c r="CU786" s="224">
        <f>BY786</f>
        <v/>
      </c>
      <c r="CV786" s="237">
        <f>BZ786</f>
        <v/>
      </c>
      <c r="CW786" s="237">
        <f>CA786</f>
        <v/>
      </c>
      <c r="CX786" s="224">
        <f>CC786</f>
        <v/>
      </c>
      <c r="CY786" s="237">
        <f>CD786</f>
        <v/>
      </c>
      <c r="CZ786" s="7474">
        <f>IF(COUNTIF(Overview!K12:K14,TRUE)&gt;0,1.6,IF(COUNTIF(Overview!L12:L14,TRUE)&gt;0,8,0))</f>
        <v/>
      </c>
      <c r="DA786" s="1788"/>
      <c r="DB786" s="7483"/>
      <c r="DC786" s="844">
        <f>IF(CT786="","",IF(CT786&gt;CZ786,"Fail","Pass"))</f>
        <v/>
      </c>
      <c r="DD786" s="402"/>
      <c r="DE786" s="1565">
        <f>MyTimestamp(DC786)</f>
        <v/>
      </c>
      <c r="DF786" s="1531">
        <f>IF(COUNT(CE786:CH786)=1,15,IF(COUNT(CE786:CH786)=0,0,30))</f>
        <v/>
      </c>
      <c r="DG786" s="1532">
        <f>IF(DF786=0,0,2)</f>
        <v/>
      </c>
      <c r="DH786" s="1866"/>
      <c r="DI786" s="1866"/>
      <c r="DJ786" s="1863"/>
      <c r="DK786" s="1789"/>
      <c r="DL786" s="1574">
        <f>10^(CN786/20)*100-100</f>
        <v/>
      </c>
      <c r="DM786" s="976"/>
      <c r="DN786" s="1275"/>
      <c r="DO786" s="976">
        <f>IF(DM786="","",10^(DM786/10))</f>
        <v/>
      </c>
      <c r="DP786" s="976">
        <f>IF(ISNUMBER(DN786)=FALSE,"",10^(DN786/10))</f>
        <v/>
      </c>
      <c r="DQ786" s="1578">
        <f>IF(AND(ISNUMBER(DO786),ISNUMBER(DP786)),IF(DO786/DP786&gt;1,ROUND((DO786)/DP786,3),1),1)</f>
        <v/>
      </c>
      <c r="DR786" s="1541"/>
      <c r="DS786" s="1541"/>
      <c r="DT786" s="1541"/>
      <c r="DU786" s="1541"/>
      <c r="DV786" s="1541"/>
      <c r="DW786" s="1541"/>
      <c r="DX786" s="1541"/>
      <c r="DY786" s="1541"/>
      <c r="DZ786" s="1541"/>
      <c r="EA786" s="1541"/>
      <c r="EB786" s="1541"/>
      <c r="EC786" s="1541"/>
      <c r="ED786" s="1541"/>
      <c r="EE786" s="1541"/>
      <c r="EF786" s="1541"/>
      <c r="EG786" s="1541"/>
      <c r="EH786" s="1541"/>
      <c r="EI786" s="1541"/>
      <c r="EJ786" s="1541"/>
      <c r="EK786" s="1541"/>
      <c r="EL786" s="1541"/>
      <c r="EM786" s="1541"/>
      <c r="EN786" s="1541"/>
      <c r="EO786" s="1541"/>
      <c r="EP786" s="1541"/>
      <c r="EQ786" s="1541"/>
      <c r="ER786" s="1541"/>
      <c r="ES786" s="1541"/>
      <c r="ET786" s="1541"/>
      <c r="EU786" s="1541"/>
      <c r="EV786" s="1541"/>
    </row>
    <row r="787" ht="12.75" x14ac:dyDescent="0.2">
      <c r="A787" s="1541"/>
      <c r="B787" s="1541"/>
      <c r="C787"/>
      <c r="D787" s="6799"/>
      <c r="E787" s="6799"/>
      <c r="F787" s="6800" t="inlineStr">
        <is>
          <t>5.5</t>
        </is>
      </c>
      <c r="G787" s="6801"/>
      <c r="H787" s="6802">
        <f>BV787</f>
        <v/>
      </c>
      <c r="I787" s="6802">
        <f>BW787</f>
        <v/>
      </c>
      <c r="J787" s="6803" t="inlineStr">
        <is>
          <t>WLAN</t>
        </is>
      </c>
      <c r="K787" s="6803" t="inlineStr">
        <is>
          <t>2.4 GHz</t>
        </is>
      </c>
      <c r="L787" s="6804"/>
      <c r="M787" s="6802"/>
      <c r="N787" s="6805"/>
      <c r="O787" s="6806"/>
      <c r="P787" s="6597"/>
      <c r="Q787" s="6806"/>
      <c r="R787" s="6806"/>
      <c r="S787" s="6593"/>
      <c r="T787" s="130">
        <v>7</v>
      </c>
      <c r="U787" s="6593">
        <v>2442</v>
      </c>
      <c r="V787" s="6805"/>
      <c r="W787" s="6807"/>
      <c r="X787" s="6805"/>
      <c r="Y787" s="6805"/>
      <c r="Z787" s="6805"/>
      <c r="AA787" s="6804"/>
      <c r="AB787" s="6804"/>
      <c r="AC787" s="6808">
        <f>IF(OR(BX787="Close to Ear",BX787="Close to Head"),"Head",IF(BX787="Extremity","Extremity","Body"))</f>
        <v/>
      </c>
      <c r="AD787" s="6809">
        <f>CA787</f>
        <v/>
      </c>
      <c r="AE787" s="6803">
        <f>CB787</f>
        <v/>
      </c>
      <c r="AF787" s="6804"/>
      <c r="AG787" s="6810">
        <f>IF(OR(AZ787="",BA787=""),"N/A",IF(DC787="Pass","P","F"))</f>
        <v/>
      </c>
      <c r="AH787" s="6811"/>
      <c r="AI787" s="6811"/>
      <c r="AJ787" s="6811"/>
      <c r="AK787" s="6805"/>
      <c r="AL787" s="6804"/>
      <c r="AM787" s="6805"/>
      <c r="AN787" s="6805"/>
      <c r="AO787" s="6812"/>
      <c r="AP787" s="6812"/>
      <c r="AQ787" s="6812"/>
      <c r="AR787" s="6812"/>
      <c r="AS787" s="6812"/>
      <c r="AT787" s="6813">
        <f>IF(AC787="Extremity",IF(CG787="","",CG787),"")</f>
        <v/>
      </c>
      <c r="AU787" s="6813">
        <f>IF(AC787="Extremity",IF(CH787="","",CH787),"")</f>
        <v/>
      </c>
      <c r="AV787" s="6814">
        <f>IF(AC787="Extremity","",IF(CE787="","",CE787))</f>
        <v/>
      </c>
      <c r="AW787" s="6814">
        <f>IF(AD787="Extremity","",IF(CF787="","",CF787))</f>
        <v/>
      </c>
      <c r="AX787" s="6807">
        <f>DL787</f>
        <v/>
      </c>
      <c r="AY787" s="6807">
        <f>DQ787</f>
        <v/>
      </c>
      <c r="AZ787" s="6815">
        <f>IF(AC787="Extremity",IF(DA787="","",DA787),"")</f>
        <v/>
      </c>
      <c r="BA787" s="6816">
        <f>IF(AC787="Extremity","",IF(CT787="","",CT787))</f>
        <v/>
      </c>
      <c r="BB787" s="6807">
        <f>IF(AC787="Extremity",IF(DB787="","",DB787),"")</f>
        <v/>
      </c>
      <c r="BC787" s="6814">
        <f>IF(AC787="Extremity","",IF(CZ787="","",CZ787))</f>
        <v/>
      </c>
      <c r="BD787" s="6807">
        <f>DD787</f>
        <v/>
      </c>
      <c r="BE787" s="6817">
        <f>DE787</f>
        <v/>
      </c>
      <c r="BF787" s="6818">
        <f>DF787*60</f>
        <v/>
      </c>
      <c r="BG787" s="6819">
        <f>BE787</f>
        <v/>
      </c>
      <c r="BH787" s="6818">
        <f>DG787*60</f>
        <v/>
      </c>
      <c r="BI787" s="6818">
        <f>DH787</f>
        <v/>
      </c>
      <c r="BJ787" s="6820"/>
      <c r="BK787" s="6821">
        <f>Overview!$E$7</f>
        <v/>
      </c>
      <c r="BL787" s="6820"/>
      <c r="BM787" s="6818">
        <f>DI787</f>
        <v/>
      </c>
      <c r="BN787" s="6821">
        <f>Overview!$P$153</f>
        <v/>
      </c>
      <c r="BO787" s="6820"/>
      <c r="BP787" s="6820"/>
      <c r="BQ787" s="6804"/>
      <c r="BR787" s="6822"/>
      <c r="BS787" s="1541"/>
      <c r="BT787" s="1864" t="inlineStr">
        <is>
          <t>WLAN</t>
        </is>
      </c>
      <c r="BU787" s="1828" t="inlineStr">
        <is>
          <t>2.4 GHz</t>
        </is>
      </c>
      <c r="BV787" s="906">
        <f>Overview!$H$28</f>
        <v/>
      </c>
      <c r="BW787" s="1828"/>
      <c r="BX787" s="1864" t="inlineStr">
        <is>
          <t>Body</t>
        </is>
      </c>
      <c r="BY787" s="6709"/>
      <c r="BZ787" s="6709"/>
      <c r="CA787" s="882" t="inlineStr">
        <is>
          <t>Front of Face</t>
        </is>
      </c>
      <c r="CB787" s="200">
        <v>25</v>
      </c>
      <c r="CC787" s="882">
        <f>IF(COUNT('Conducted WiFi'!$AH$3:$AH$9)=0,7,INDEX('Conducted WiFi'!$T$3:$T$9,MATCH(MAX('Conducted WiFi'!$AH$3:$AH$9),'Conducted WiFi'!$AH$3:$AH$9,0)))</f>
        <v>7</v>
      </c>
      <c r="CD787" s="6837">
        <f>IF(COUNT('Conducted WiFi'!$AH$3:$AH$9)=0,2442,INDEX('Conducted WiFi'!$U$3:$U$9,MATCH(MAX('Conducted WiFi'!$AH$3:$AH$9),'Conducted WiFi'!$AH$3:$AH$9,0)))</f>
        <v>2442</v>
      </c>
      <c r="CE787" s="7246"/>
      <c r="CF787" s="7246"/>
      <c r="CG787" s="7245"/>
      <c r="CH787" s="7245"/>
      <c r="CI787" s="225">
        <f>BY787</f>
        <v/>
      </c>
      <c r="CJ787" s="237">
        <f>BZ787</f>
        <v/>
      </c>
      <c r="CK787" s="223">
        <f>CA787</f>
        <v/>
      </c>
      <c r="CL787" s="237">
        <f>CC787</f>
        <v/>
      </c>
      <c r="CM787" s="6672"/>
      <c r="CN787" s="6834"/>
      <c r="CO787" s="1963"/>
      <c r="CP787" s="7217"/>
      <c r="CQ787" s="7220"/>
      <c r="CR787" s="6930"/>
      <c r="CS787" s="446"/>
      <c r="CT787" s="6835"/>
      <c r="CU787" s="224">
        <f>BY787</f>
        <v/>
      </c>
      <c r="CV787" s="237">
        <f>BZ787</f>
        <v/>
      </c>
      <c r="CW787" s="237">
        <f>CA787</f>
        <v/>
      </c>
      <c r="CX787" s="224">
        <f>CC787</f>
        <v/>
      </c>
      <c r="CY787" s="237">
        <f>CD787</f>
        <v/>
      </c>
      <c r="CZ787" s="7478">
        <f>IF(COUNTIF(Overview!K12:K14,TRUE)&gt;0,1.6,IF(COUNTIF(Overview!L12:L14,TRUE)&gt;0,8,0))</f>
        <v/>
      </c>
      <c r="DA787" s="1807"/>
      <c r="DB787" s="7484"/>
      <c r="DC787" s="844">
        <f>IF(CT787="","",IF(CT787&gt;CZ787,"Fail","Pass"))</f>
        <v/>
      </c>
      <c r="DD787" s="6666"/>
      <c r="DE787" s="1565">
        <f>MyTimestamp(DC787)</f>
        <v/>
      </c>
      <c r="DF787" s="1531">
        <f>IF(COUNT(CE787:CH787)=1,15,IF(COUNT(CE787:CH787)=0,0,30))</f>
        <v/>
      </c>
      <c r="DG787" s="1532">
        <f>IF(DF787=0,0,2)</f>
        <v/>
      </c>
      <c r="DH787" s="6825"/>
      <c r="DI787" s="6825"/>
      <c r="DJ787" s="1863"/>
      <c r="DK787" s="6838"/>
      <c r="DL787" s="1574">
        <f>10^(CN787/20)*100-100</f>
        <v/>
      </c>
      <c r="DM787" s="1109"/>
      <c r="DN787" s="6839"/>
      <c r="DO787" s="1109"/>
      <c r="DP787" s="1109"/>
      <c r="DQ787" s="6827"/>
      <c r="DR787" s="1541"/>
      <c r="DS787" s="1541"/>
      <c r="DT787" s="1541"/>
      <c r="DU787" s="1541"/>
      <c r="DV787" s="1541"/>
      <c r="DW787" s="1541"/>
      <c r="DX787" s="1541"/>
      <c r="DY787" s="1541"/>
      <c r="DZ787" s="1541"/>
      <c r="EA787" s="1541"/>
      <c r="EB787" s="1541"/>
      <c r="EC787" s="1541"/>
      <c r="ED787" s="1541"/>
      <c r="EE787" s="1541"/>
      <c r="EF787" s="1541"/>
      <c r="EG787" s="1541"/>
      <c r="EH787" s="1541"/>
      <c r="EI787" s="1541"/>
      <c r="EJ787" s="1541"/>
      <c r="EK787" s="1541"/>
      <c r="EL787" s="1541"/>
      <c r="EM787" s="1541"/>
      <c r="EN787" s="1541"/>
      <c r="EO787" s="1541"/>
      <c r="EP787" s="1541"/>
      <c r="EQ787" s="1541"/>
      <c r="ER787" s="1541"/>
      <c r="ES787" s="1541"/>
      <c r="ET787" s="1541"/>
      <c r="EU787" s="1541"/>
      <c r="EV787" s="1541"/>
    </row>
    <row r="788" ht="12.75" x14ac:dyDescent="0.2">
      <c r="A788" s="1541"/>
      <c r="B788" s="1541"/>
      <c r="C788"/>
      <c r="D788" s="6799"/>
      <c r="E788" s="6799"/>
      <c r="F788" s="6800" t="inlineStr">
        <is>
          <t>5.5</t>
        </is>
      </c>
      <c r="G788" s="6801"/>
      <c r="H788" s="6802">
        <f>BV788</f>
        <v/>
      </c>
      <c r="I788" s="6802">
        <f>BW788</f>
        <v/>
      </c>
      <c r="J788" s="6803" t="inlineStr">
        <is>
          <t>WLAN</t>
        </is>
      </c>
      <c r="K788" s="6803" t="inlineStr">
        <is>
          <t>2.4 GHz</t>
        </is>
      </c>
      <c r="L788" s="6804"/>
      <c r="M788" s="6802"/>
      <c r="N788" s="6805"/>
      <c r="O788" s="6806"/>
      <c r="P788" s="6597"/>
      <c r="Q788" s="6806"/>
      <c r="R788" s="6806"/>
      <c r="S788" s="6593"/>
      <c r="T788" s="130">
        <v>7</v>
      </c>
      <c r="U788" s="6593">
        <v>2442</v>
      </c>
      <c r="V788" s="6805"/>
      <c r="W788" s="6807"/>
      <c r="X788" s="6805"/>
      <c r="Y788" s="6805"/>
      <c r="Z788" s="6805"/>
      <c r="AA788" s="6804"/>
      <c r="AB788" s="6804"/>
      <c r="AC788" s="6808">
        <f>IF(OR(BX788="Close to Ear",BX788="Close to Head"),"Head",IF(BX788="Extremity","Extremity","Body"))</f>
        <v/>
      </c>
      <c r="AD788" s="6809">
        <f>CA788</f>
        <v/>
      </c>
      <c r="AE788" s="6803">
        <f>CB788</f>
        <v/>
      </c>
      <c r="AF788" s="6804"/>
      <c r="AG788" s="6810">
        <f>IF(OR(AZ788="",BA788=""),"N/A",IF(DC788="Pass","P","F"))</f>
        <v/>
      </c>
      <c r="AH788" s="6811"/>
      <c r="AI788" s="6811"/>
      <c r="AJ788" s="6811"/>
      <c r="AK788" s="6805"/>
      <c r="AL788" s="6804"/>
      <c r="AM788" s="6805"/>
      <c r="AN788" s="6805"/>
      <c r="AO788" s="6812"/>
      <c r="AP788" s="6812"/>
      <c r="AQ788" s="6812"/>
      <c r="AR788" s="6812"/>
      <c r="AS788" s="6812"/>
      <c r="AT788" s="6813">
        <f>IF(AC788="Extremity",IF(CG788="","",CG788),"")</f>
        <v/>
      </c>
      <c r="AU788" s="6813">
        <f>IF(AC788="Extremity",IF(CH788="","",CH788),"")</f>
        <v/>
      </c>
      <c r="AV788" s="6814">
        <f>IF(AC788="Extremity","",IF(CE788="","",CE788))</f>
        <v/>
      </c>
      <c r="AW788" s="6814">
        <f>IF(AD788="Extremity","",IF(CF788="","",CF788))</f>
        <v/>
      </c>
      <c r="AX788" s="6807">
        <f>DL788</f>
        <v/>
      </c>
      <c r="AY788" s="6807">
        <f>DQ788</f>
        <v/>
      </c>
      <c r="AZ788" s="6815">
        <f>IF(AC788="Extremity",IF(DA788="","",DA788),"")</f>
        <v/>
      </c>
      <c r="BA788" s="6816">
        <f>IF(AC788="Extremity","",IF(CT788="","",CT788))</f>
        <v/>
      </c>
      <c r="BB788" s="6807">
        <f>IF(AC788="Extremity",IF(DB788="","",DB788),"")</f>
        <v/>
      </c>
      <c r="BC788" s="6814">
        <f>IF(AC788="Extremity","",IF(CZ788="","",CZ788))</f>
        <v/>
      </c>
      <c r="BD788" s="6807">
        <f>DD788</f>
        <v/>
      </c>
      <c r="BE788" s="6817">
        <f>DE788</f>
        <v/>
      </c>
      <c r="BF788" s="6818">
        <f>DF788*60</f>
        <v/>
      </c>
      <c r="BG788" s="6819">
        <f>BE788</f>
        <v/>
      </c>
      <c r="BH788" s="6818">
        <f>DG788*60</f>
        <v/>
      </c>
      <c r="BI788" s="6818">
        <f>DH788</f>
        <v/>
      </c>
      <c r="BJ788" s="6820"/>
      <c r="BK788" s="6821">
        <f>Overview!$E$7</f>
        <v/>
      </c>
      <c r="BL788" s="6820"/>
      <c r="BM788" s="6818">
        <f>DI788</f>
        <v/>
      </c>
      <c r="BN788" s="6821">
        <f>Overview!$P$153</f>
        <v/>
      </c>
      <c r="BO788" s="6820"/>
      <c r="BP788" s="6820"/>
      <c r="BQ788" s="6804"/>
      <c r="BR788" s="6822"/>
      <c r="BS788" s="1541"/>
      <c r="BT788" s="1864" t="inlineStr">
        <is>
          <t>WLAN</t>
        </is>
      </c>
      <c r="BU788" s="1828" t="inlineStr">
        <is>
          <t>2.4 GHz</t>
        </is>
      </c>
      <c r="BV788" s="906">
        <f>Overview!$H$28</f>
        <v/>
      </c>
      <c r="BW788" s="1828"/>
      <c r="BX788" s="1864" t="inlineStr">
        <is>
          <t>Body</t>
        </is>
      </c>
      <c r="BY788" s="6709"/>
      <c r="BZ788" s="6709"/>
      <c r="CA788" s="882" t="inlineStr">
        <is>
          <t>Accesorio 1: Front Face</t>
        </is>
      </c>
      <c r="CB788" s="200">
        <v>0</v>
      </c>
      <c r="CC788" s="882">
        <f>IF(COUNT('Conducted WiFi'!$AH$3:$AH$9)=0,7,INDEX('Conducted WiFi'!$T$3:$T$9,MATCH(MAX('Conducted WiFi'!$AH$3:$AH$9),'Conducted WiFi'!$AH$3:$AH$9,0)))</f>
        <v>7</v>
      </c>
      <c r="CD788" s="6837">
        <f>IF(COUNT('Conducted WiFi'!$AH$3:$AH$9)=0,2442,INDEX('Conducted WiFi'!$U$3:$U$9,MATCH(MAX('Conducted WiFi'!$AH$3:$AH$9),'Conducted WiFi'!$AH$3:$AH$9,0)))</f>
        <v>2442</v>
      </c>
      <c r="CE788" s="7246"/>
      <c r="CF788" s="7246"/>
      <c r="CG788" s="7245"/>
      <c r="CH788" s="7245"/>
      <c r="CI788" s="225">
        <f>BY788</f>
        <v/>
      </c>
      <c r="CJ788" s="237">
        <f>BZ788</f>
        <v/>
      </c>
      <c r="CK788" s="223">
        <f>CA788</f>
        <v/>
      </c>
      <c r="CL788" s="237">
        <f>CC788</f>
        <v/>
      </c>
      <c r="CM788" s="6672"/>
      <c r="CN788" s="6834"/>
      <c r="CO788" s="1963"/>
      <c r="CP788" s="7217"/>
      <c r="CQ788" s="7220"/>
      <c r="CR788" s="6930"/>
      <c r="CS788" s="446"/>
      <c r="CT788" s="6835"/>
      <c r="CU788" s="224">
        <f>BY788</f>
        <v/>
      </c>
      <c r="CV788" s="237">
        <f>BZ788</f>
        <v/>
      </c>
      <c r="CW788" s="237">
        <f>CA788</f>
        <v/>
      </c>
      <c r="CX788" s="224">
        <f>CC788</f>
        <v/>
      </c>
      <c r="CY788" s="237">
        <f>CD788</f>
        <v/>
      </c>
      <c r="CZ788" s="7478">
        <f>IF(COUNTIF(Overview!K12:K14,TRUE)&gt;0,1.6,IF(COUNTIF(Overview!L12:L14,TRUE)&gt;0,8,0))</f>
        <v/>
      </c>
      <c r="DA788" s="1807"/>
      <c r="DB788" s="7484"/>
      <c r="DC788" s="844">
        <f>IF(CT788="","",IF(CT788&gt;CZ788,"Fail","Pass"))</f>
        <v/>
      </c>
      <c r="DD788" s="6666"/>
      <c r="DE788" s="1565">
        <f>MyTimestamp(DC788)</f>
        <v/>
      </c>
      <c r="DF788" s="1531">
        <f>IF(COUNT(CE788:CH788)=1,15,IF(COUNT(CE788:CH788)=0,0,30))</f>
        <v/>
      </c>
      <c r="DG788" s="1532">
        <f>IF(DF788=0,0,2)</f>
        <v/>
      </c>
      <c r="DH788" s="6825"/>
      <c r="DI788" s="6825"/>
      <c r="DJ788" s="1863"/>
      <c r="DK788" s="6838"/>
      <c r="DL788" s="1574">
        <f>10^(CN788/20)*100-100</f>
        <v/>
      </c>
      <c r="DM788" s="1109"/>
      <c r="DN788" s="6839"/>
      <c r="DO788" s="1109"/>
      <c r="DP788" s="1109"/>
      <c r="DQ788" s="6827"/>
      <c r="DR788" s="1541"/>
      <c r="DS788" s="1541"/>
      <c r="DT788" s="1541"/>
      <c r="DU788" s="1541"/>
      <c r="DV788" s="1541"/>
      <c r="DW788" s="1541"/>
      <c r="DX788" s="1541"/>
      <c r="DY788" s="1541"/>
      <c r="DZ788" s="1541"/>
      <c r="EA788" s="1541"/>
      <c r="EB788" s="1541"/>
      <c r="EC788" s="1541"/>
      <c r="ED788" s="1541"/>
      <c r="EE788" s="1541"/>
      <c r="EF788" s="1541"/>
      <c r="EG788" s="1541"/>
      <c r="EH788" s="1541"/>
      <c r="EI788" s="1541"/>
      <c r="EJ788" s="1541"/>
      <c r="EK788" s="1541"/>
      <c r="EL788" s="1541"/>
      <c r="EM788" s="1541"/>
      <c r="EN788" s="1541"/>
      <c r="EO788" s="1541"/>
      <c r="EP788" s="1541"/>
      <c r="EQ788" s="1541"/>
      <c r="ER788" s="1541"/>
      <c r="ES788" s="1541"/>
      <c r="ET788" s="1541"/>
      <c r="EU788" s="1541"/>
      <c r="EV788" s="1541"/>
    </row>
    <row r="789" ht="12.75" x14ac:dyDescent="0.2">
      <c r="A789" s="1541"/>
      <c r="B789" s="1541"/>
      <c r="C789"/>
      <c r="D789" s="6799"/>
      <c r="E789" s="6799"/>
      <c r="F789" s="6800" t="inlineStr">
        <is>
          <t>5.5</t>
        </is>
      </c>
      <c r="G789" s="6801"/>
      <c r="H789" s="6802">
        <f>BV789</f>
        <v/>
      </c>
      <c r="I789" s="6802">
        <f>BW789</f>
        <v/>
      </c>
      <c r="J789" s="6803" t="inlineStr">
        <is>
          <t>WLAN</t>
        </is>
      </c>
      <c r="K789" s="6803" t="inlineStr">
        <is>
          <t>2.4 GHz</t>
        </is>
      </c>
      <c r="L789" s="6804"/>
      <c r="M789" s="6802"/>
      <c r="N789" s="6805"/>
      <c r="O789" s="6806"/>
      <c r="P789" s="6597"/>
      <c r="Q789" s="6806"/>
      <c r="R789" s="6806"/>
      <c r="S789" s="6593"/>
      <c r="T789" s="130">
        <v>7</v>
      </c>
      <c r="U789" s="6593">
        <v>2442</v>
      </c>
      <c r="V789" s="6805"/>
      <c r="W789" s="6807"/>
      <c r="X789" s="6805"/>
      <c r="Y789" s="6805"/>
      <c r="Z789" s="6805"/>
      <c r="AA789" s="6804"/>
      <c r="AB789" s="6804"/>
      <c r="AC789" s="6808">
        <f>IF(OR(BX789="Close to Ear",BX789="Close to Head"),"Head",IF(BX789="Extremity","Extremity","Body"))</f>
        <v/>
      </c>
      <c r="AD789" s="6809">
        <f>CA789</f>
        <v/>
      </c>
      <c r="AE789" s="6803">
        <f>CB789</f>
        <v/>
      </c>
      <c r="AF789" s="6804"/>
      <c r="AG789" s="6810">
        <f>IF(OR(AZ789="",BA789=""),"N/A",IF(DC789="Pass","P","F"))</f>
        <v/>
      </c>
      <c r="AH789" s="6811"/>
      <c r="AI789" s="6811"/>
      <c r="AJ789" s="6811"/>
      <c r="AK789" s="6805"/>
      <c r="AL789" s="6804"/>
      <c r="AM789" s="6805"/>
      <c r="AN789" s="6805"/>
      <c r="AO789" s="6812"/>
      <c r="AP789" s="6812"/>
      <c r="AQ789" s="6812"/>
      <c r="AR789" s="6812"/>
      <c r="AS789" s="6812"/>
      <c r="AT789" s="6813">
        <f>IF(AC789="Extremity",IF(CG789="","",CG789),"")</f>
        <v/>
      </c>
      <c r="AU789" s="6813">
        <f>IF(AC789="Extremity",IF(CH789="","",CH789),"")</f>
        <v/>
      </c>
      <c r="AV789" s="6814">
        <f>IF(AC789="Extremity","",IF(CE789="","",CE789))</f>
        <v/>
      </c>
      <c r="AW789" s="6814">
        <f>IF(AD789="Extremity","",IF(CF789="","",CF789))</f>
        <v/>
      </c>
      <c r="AX789" s="6807">
        <f>DL789</f>
        <v/>
      </c>
      <c r="AY789" s="6807">
        <f>DQ789</f>
        <v/>
      </c>
      <c r="AZ789" s="6815">
        <f>IF(AC789="Extremity",IF(DA789="","",DA789),"")</f>
        <v/>
      </c>
      <c r="BA789" s="6816">
        <f>IF(AC789="Extremity","",IF(CT789="","",CT789))</f>
        <v/>
      </c>
      <c r="BB789" s="6807">
        <f>IF(AC789="Extremity",IF(DB789="","",DB789),"")</f>
        <v/>
      </c>
      <c r="BC789" s="6814">
        <f>IF(AC789="Extremity","",IF(CZ789="","",CZ789))</f>
        <v/>
      </c>
      <c r="BD789" s="6807">
        <f>DD789</f>
        <v/>
      </c>
      <c r="BE789" s="6817">
        <f>DE789</f>
        <v/>
      </c>
      <c r="BF789" s="6818">
        <f>DF789*60</f>
        <v/>
      </c>
      <c r="BG789" s="6819">
        <f>BE789</f>
        <v/>
      </c>
      <c r="BH789" s="6818">
        <f>DG789*60</f>
        <v/>
      </c>
      <c r="BI789" s="6818">
        <f>DH789</f>
        <v/>
      </c>
      <c r="BJ789" s="6820"/>
      <c r="BK789" s="6821">
        <f>Overview!$E$7</f>
        <v/>
      </c>
      <c r="BL789" s="6820"/>
      <c r="BM789" s="6818">
        <f>DI789</f>
        <v/>
      </c>
      <c r="BN789" s="6821">
        <f>Overview!$P$153</f>
        <v/>
      </c>
      <c r="BO789" s="6820"/>
      <c r="BP789" s="6820"/>
      <c r="BQ789" s="6804"/>
      <c r="BR789" s="6822"/>
      <c r="BS789" s="1541"/>
      <c r="BT789" s="1864" t="inlineStr">
        <is>
          <t>WLAN</t>
        </is>
      </c>
      <c r="BU789" s="1828" t="inlineStr">
        <is>
          <t>2.4 GHz</t>
        </is>
      </c>
      <c r="BV789" s="906">
        <f>Overview!$H$28</f>
        <v/>
      </c>
      <c r="BW789" s="1828"/>
      <c r="BX789" s="1864" t="inlineStr">
        <is>
          <t>Body</t>
        </is>
      </c>
      <c r="BY789" s="6709"/>
      <c r="BZ789" s="6709"/>
      <c r="CA789" s="882" t="inlineStr">
        <is>
          <t>Accesorio 2: Bottom Edge</t>
        </is>
      </c>
      <c r="CB789" s="200">
        <v>0</v>
      </c>
      <c r="CC789" s="882">
        <f>IF(COUNT('Conducted WiFi'!$AH$3:$AH$9)=0,7,INDEX('Conducted WiFi'!$T$3:$T$9,MATCH(MAX('Conducted WiFi'!$AH$3:$AH$9),'Conducted WiFi'!$AH$3:$AH$9,0)))</f>
        <v>7</v>
      </c>
      <c r="CD789" s="6837">
        <f>IF(COUNT('Conducted WiFi'!$AH$3:$AH$9)=0,2442,INDEX('Conducted WiFi'!$U$3:$U$9,MATCH(MAX('Conducted WiFi'!$AH$3:$AH$9),'Conducted WiFi'!$AH$3:$AH$9,0)))</f>
        <v>2442</v>
      </c>
      <c r="CE789" s="7246"/>
      <c r="CF789" s="7246"/>
      <c r="CG789" s="7245"/>
      <c r="CH789" s="7245"/>
      <c r="CI789" s="225">
        <f>BY789</f>
        <v/>
      </c>
      <c r="CJ789" s="237">
        <f>BZ789</f>
        <v/>
      </c>
      <c r="CK789" s="223">
        <f>CA789</f>
        <v/>
      </c>
      <c r="CL789" s="237">
        <f>CC789</f>
        <v/>
      </c>
      <c r="CM789" s="6672"/>
      <c r="CN789" s="6834"/>
      <c r="CO789" s="1963"/>
      <c r="CP789" s="7217"/>
      <c r="CQ789" s="7220"/>
      <c r="CR789" s="6930"/>
      <c r="CS789" s="446"/>
      <c r="CT789" s="6835"/>
      <c r="CU789" s="224">
        <f>BY789</f>
        <v/>
      </c>
      <c r="CV789" s="237">
        <f>BZ789</f>
        <v/>
      </c>
      <c r="CW789" s="237">
        <f>CA789</f>
        <v/>
      </c>
      <c r="CX789" s="224">
        <f>CC789</f>
        <v/>
      </c>
      <c r="CY789" s="237">
        <f>CD789</f>
        <v/>
      </c>
      <c r="CZ789" s="7478">
        <f>IF(COUNTIF(Overview!K12:K14,TRUE)&gt;0,1.6,IF(COUNTIF(Overview!L12:L14,TRUE)&gt;0,8,0))</f>
        <v/>
      </c>
      <c r="DA789" s="1807"/>
      <c r="DB789" s="7484"/>
      <c r="DC789" s="844">
        <f>IF(CT789="","",IF(CT789&gt;CZ789,"Fail","Pass"))</f>
        <v/>
      </c>
      <c r="DD789" s="6666"/>
      <c r="DE789" s="1565">
        <f>MyTimestamp(DC789)</f>
        <v/>
      </c>
      <c r="DF789" s="1531">
        <f>IF(COUNT(CE789:CH789)=1,15,IF(COUNT(CE789:CH789)=0,0,30))</f>
        <v/>
      </c>
      <c r="DG789" s="1532">
        <f>IF(DF789=0,0,2)</f>
        <v/>
      </c>
      <c r="DH789" s="6825"/>
      <c r="DI789" s="6825"/>
      <c r="DJ789" s="1863"/>
      <c r="DK789" s="6838"/>
      <c r="DL789" s="1574">
        <f>10^(CN789/20)*100-100</f>
        <v/>
      </c>
      <c r="DM789" s="1109"/>
      <c r="DN789" s="6839"/>
      <c r="DO789" s="1109"/>
      <c r="DP789" s="1109"/>
      <c r="DQ789" s="6827"/>
      <c r="DR789" s="1541"/>
      <c r="DS789" s="1541"/>
      <c r="DT789" s="1541"/>
      <c r="DU789" s="1541"/>
      <c r="DV789" s="1541"/>
      <c r="DW789" s="1541"/>
      <c r="DX789" s="1541"/>
      <c r="DY789" s="1541"/>
      <c r="DZ789" s="1541"/>
      <c r="EA789" s="1541"/>
      <c r="EB789" s="1541"/>
      <c r="EC789" s="1541"/>
      <c r="ED789" s="1541"/>
      <c r="EE789" s="1541"/>
      <c r="EF789" s="1541"/>
      <c r="EG789" s="1541"/>
      <c r="EH789" s="1541"/>
      <c r="EI789" s="1541"/>
      <c r="EJ789" s="1541"/>
      <c r="EK789" s="1541"/>
      <c r="EL789" s="1541"/>
      <c r="EM789" s="1541"/>
      <c r="EN789" s="1541"/>
      <c r="EO789" s="1541"/>
      <c r="EP789" s="1541"/>
      <c r="EQ789" s="1541"/>
      <c r="ER789" s="1541"/>
      <c r="ES789" s="1541"/>
      <c r="ET789" s="1541"/>
      <c r="EU789" s="1541"/>
      <c r="EV789" s="1541"/>
    </row>
    <row r="790" ht="12.75" x14ac:dyDescent="0.2">
      <c r="A790" s="1541"/>
      <c r="B790" s="1541"/>
      <c r="C790"/>
      <c r="D790" s="6799"/>
      <c r="E790" s="6799"/>
      <c r="F790" s="6800" t="inlineStr">
        <is>
          <t>5.5</t>
        </is>
      </c>
      <c r="G790" s="6801"/>
      <c r="H790" s="6802">
        <f>BV790</f>
        <v/>
      </c>
      <c r="I790" s="6802">
        <f>BW790</f>
        <v/>
      </c>
      <c r="J790" s="6803" t="inlineStr">
        <is>
          <t>WLAN</t>
        </is>
      </c>
      <c r="K790" s="6803" t="inlineStr">
        <is>
          <t>2.4 GHz</t>
        </is>
      </c>
      <c r="L790" s="6804"/>
      <c r="M790" s="6802"/>
      <c r="N790" s="6805"/>
      <c r="O790" s="6806"/>
      <c r="P790" s="6597"/>
      <c r="Q790" s="6806"/>
      <c r="R790" s="6806"/>
      <c r="S790" s="6593"/>
      <c r="T790" s="130">
        <v>7</v>
      </c>
      <c r="U790" s="6593">
        <v>2442</v>
      </c>
      <c r="V790" s="6805"/>
      <c r="W790" s="6807"/>
      <c r="X790" s="6805"/>
      <c r="Y790" s="6805"/>
      <c r="Z790" s="6805"/>
      <c r="AA790" s="6804"/>
      <c r="AB790" s="6804"/>
      <c r="AC790" s="6808">
        <f>IF(OR(BX790="Close to Ear",BX790="Close to Head"),"Head",IF(BX790="Extremity","Extremity","Body"))</f>
        <v/>
      </c>
      <c r="AD790" s="6809">
        <f>CA790</f>
        <v/>
      </c>
      <c r="AE790" s="6803">
        <f>CB790</f>
        <v/>
      </c>
      <c r="AF790" s="6804"/>
      <c r="AG790" s="6810">
        <f>IF(OR(AZ790="",BA790=""),"N/A",IF(DC790="Pass","P","F"))</f>
        <v/>
      </c>
      <c r="AH790" s="6811"/>
      <c r="AI790" s="6811"/>
      <c r="AJ790" s="6811"/>
      <c r="AK790" s="6805"/>
      <c r="AL790" s="6804"/>
      <c r="AM790" s="6805"/>
      <c r="AN790" s="6805"/>
      <c r="AO790" s="6812"/>
      <c r="AP790" s="6812"/>
      <c r="AQ790" s="6812"/>
      <c r="AR790" s="6812"/>
      <c r="AS790" s="6812"/>
      <c r="AT790" s="6813">
        <f>IF(AC790="Extremity",IF(CG790="","",CG790),"")</f>
        <v/>
      </c>
      <c r="AU790" s="6813">
        <f>IF(AC790="Extremity",IF(CH790="","",CH790),"")</f>
        <v/>
      </c>
      <c r="AV790" s="6814">
        <f>IF(AC790="Extremity","",IF(CE790="","",CE790))</f>
        <v/>
      </c>
      <c r="AW790" s="6814">
        <f>IF(AD790="Extremity","",IF(CF790="","",CF790))</f>
        <v/>
      </c>
      <c r="AX790" s="6807">
        <f>DL790</f>
        <v/>
      </c>
      <c r="AY790" s="6807">
        <f>DQ790</f>
        <v/>
      </c>
      <c r="AZ790" s="6815">
        <f>IF(AC790="Extremity",IF(DA790="","",DA790),"")</f>
        <v/>
      </c>
      <c r="BA790" s="6816">
        <f>IF(AC790="Extremity","",IF(CT790="","",CT790))</f>
        <v/>
      </c>
      <c r="BB790" s="6807">
        <f>IF(AC790="Extremity",IF(DB790="","",DB790),"")</f>
        <v/>
      </c>
      <c r="BC790" s="6814">
        <f>IF(AC790="Extremity","",IF(CZ790="","",CZ790))</f>
        <v/>
      </c>
      <c r="BD790" s="6807">
        <f>DD790</f>
        <v/>
      </c>
      <c r="BE790" s="6817">
        <f>DE790</f>
        <v/>
      </c>
      <c r="BF790" s="6818">
        <f>DF790*60</f>
        <v/>
      </c>
      <c r="BG790" s="6819">
        <f>BE790</f>
        <v/>
      </c>
      <c r="BH790" s="6818">
        <f>DG790*60</f>
        <v/>
      </c>
      <c r="BI790" s="6818">
        <f>DH790</f>
        <v/>
      </c>
      <c r="BJ790" s="6820"/>
      <c r="BK790" s="6821">
        <f>Overview!$E$7</f>
        <v/>
      </c>
      <c r="BL790" s="6820"/>
      <c r="BM790" s="6818">
        <f>DI790</f>
        <v/>
      </c>
      <c r="BN790" s="6821">
        <f>Overview!$P$153</f>
        <v/>
      </c>
      <c r="BO790" s="6820"/>
      <c r="BP790" s="6820"/>
      <c r="BQ790" s="6804"/>
      <c r="BR790" s="6822"/>
      <c r="BS790" s="1541"/>
      <c r="BT790" s="1864" t="inlineStr">
        <is>
          <t>WLAN</t>
        </is>
      </c>
      <c r="BU790" s="1828" t="inlineStr">
        <is>
          <t>2.4 GHz</t>
        </is>
      </c>
      <c r="BV790" s="906">
        <f>Overview!$H$28</f>
        <v/>
      </c>
      <c r="BW790" s="1828"/>
      <c r="BX790" s="1864" t="inlineStr">
        <is>
          <t>Body</t>
        </is>
      </c>
      <c r="BY790" s="6709"/>
      <c r="BZ790" s="6709"/>
      <c r="CA790" s="882" t="inlineStr">
        <is>
          <t>Accesorio 3: Back Face</t>
        </is>
      </c>
      <c r="CB790" s="200">
        <v>0</v>
      </c>
      <c r="CC790" s="882">
        <f>IF(COUNT('Conducted WiFi'!$AH$3:$AH$9)=0,7,INDEX('Conducted WiFi'!$T$3:$T$9,MATCH(MAX('Conducted WiFi'!$AH$3:$AH$9),'Conducted WiFi'!$AH$3:$AH$9,0)))</f>
        <v>7</v>
      </c>
      <c r="CD790" s="6837">
        <f>IF(COUNT('Conducted WiFi'!$AH$3:$AH$9)=0,2442,INDEX('Conducted WiFi'!$U$3:$U$9,MATCH(MAX('Conducted WiFi'!$AH$3:$AH$9),'Conducted WiFi'!$AH$3:$AH$9,0)))</f>
        <v>2442</v>
      </c>
      <c r="CE790" s="7246"/>
      <c r="CF790" s="7246"/>
      <c r="CG790" s="7245"/>
      <c r="CH790" s="7245"/>
      <c r="CI790" s="225">
        <f>BY790</f>
        <v/>
      </c>
      <c r="CJ790" s="237">
        <f>BZ790</f>
        <v/>
      </c>
      <c r="CK790" s="223">
        <f>CA790</f>
        <v/>
      </c>
      <c r="CL790" s="237">
        <f>CC790</f>
        <v/>
      </c>
      <c r="CM790" s="6672"/>
      <c r="CN790" s="6834"/>
      <c r="CO790" s="1963"/>
      <c r="CP790" s="7217"/>
      <c r="CQ790" s="7220"/>
      <c r="CR790" s="6930"/>
      <c r="CS790" s="446"/>
      <c r="CT790" s="6835"/>
      <c r="CU790" s="224">
        <f>BY790</f>
        <v/>
      </c>
      <c r="CV790" s="237">
        <f>BZ790</f>
        <v/>
      </c>
      <c r="CW790" s="237">
        <f>CA790</f>
        <v/>
      </c>
      <c r="CX790" s="224">
        <f>CC790</f>
        <v/>
      </c>
      <c r="CY790" s="237">
        <f>CD790</f>
        <v/>
      </c>
      <c r="CZ790" s="7478">
        <f>IF(COUNTIF(Overview!K12:K14,TRUE)&gt;0,1.6,IF(COUNTIF(Overview!L12:L14,TRUE)&gt;0,8,0))</f>
        <v/>
      </c>
      <c r="DA790" s="1807"/>
      <c r="DB790" s="7484"/>
      <c r="DC790" s="844">
        <f>IF(CT790="","",IF(CT790&gt;CZ790,"Fail","Pass"))</f>
        <v/>
      </c>
      <c r="DD790" s="6666"/>
      <c r="DE790" s="1565">
        <f>MyTimestamp(DC790)</f>
        <v/>
      </c>
      <c r="DF790" s="1531">
        <f>IF(COUNT(CE790:CH790)=1,15,IF(COUNT(CE790:CH790)=0,0,30))</f>
        <v/>
      </c>
      <c r="DG790" s="1532">
        <f>IF(DF790=0,0,2)</f>
        <v/>
      </c>
      <c r="DH790" s="6825"/>
      <c r="DI790" s="6825"/>
      <c r="DJ790" s="1863"/>
      <c r="DK790" s="6838"/>
      <c r="DL790" s="1574">
        <f>10^(CN790/20)*100-100</f>
        <v/>
      </c>
      <c r="DM790" s="1109"/>
      <c r="DN790" s="6839"/>
      <c r="DO790" s="1109"/>
      <c r="DP790" s="1109"/>
      <c r="DQ790" s="6827"/>
      <c r="DR790" s="1541"/>
      <c r="DS790" s="1541"/>
      <c r="DT790" s="1541"/>
      <c r="DU790" s="1541"/>
      <c r="DV790" s="1541"/>
      <c r="DW790" s="1541"/>
      <c r="DX790" s="1541"/>
      <c r="DY790" s="1541"/>
      <c r="DZ790" s="1541"/>
      <c r="EA790" s="1541"/>
      <c r="EB790" s="1541"/>
      <c r="EC790" s="1541"/>
      <c r="ED790" s="1541"/>
      <c r="EE790" s="1541"/>
      <c r="EF790" s="1541"/>
      <c r="EG790" s="1541"/>
      <c r="EH790" s="1541"/>
      <c r="EI790" s="1541"/>
      <c r="EJ790" s="1541"/>
      <c r="EK790" s="1541"/>
      <c r="EL790" s="1541"/>
      <c r="EM790" s="1541"/>
      <c r="EN790" s="1541"/>
      <c r="EO790" s="1541"/>
      <c r="EP790" s="1541"/>
      <c r="EQ790" s="1541"/>
      <c r="ER790" s="1541"/>
      <c r="ES790" s="1541"/>
      <c r="ET790" s="1541"/>
      <c r="EU790" s="1541"/>
      <c r="EV790" s="1541"/>
    </row>
    <row r="791" ht="12.75" x14ac:dyDescent="0.2">
      <c r="A791" s="1541"/>
      <c r="B791" s="1541"/>
      <c r="C791"/>
      <c r="D791" s="6799"/>
      <c r="E791" s="6799"/>
      <c r="F791" s="6800" t="inlineStr">
        <is>
          <t>5.5</t>
        </is>
      </c>
      <c r="G791" s="6801"/>
      <c r="H791" s="6802">
        <f>BV791</f>
        <v/>
      </c>
      <c r="I791" s="6802">
        <f>BW791</f>
        <v/>
      </c>
      <c r="J791" s="6803" t="inlineStr">
        <is>
          <t>WLAN</t>
        </is>
      </c>
      <c r="K791" s="6803" t="inlineStr">
        <is>
          <t>2.4 GHz</t>
        </is>
      </c>
      <c r="L791" s="6804"/>
      <c r="M791" s="6802"/>
      <c r="N791" s="6805"/>
      <c r="O791" s="6806"/>
      <c r="P791" s="6597"/>
      <c r="Q791" s="6806"/>
      <c r="R791" s="6806"/>
      <c r="S791" s="6593"/>
      <c r="T791" s="130">
        <v>7</v>
      </c>
      <c r="U791" s="6593">
        <v>2442</v>
      </c>
      <c r="V791" s="6805"/>
      <c r="W791" s="6807"/>
      <c r="X791" s="6805"/>
      <c r="Y791" s="6805"/>
      <c r="Z791" s="6805"/>
      <c r="AA791" s="6804"/>
      <c r="AB791" s="6804"/>
      <c r="AC791" s="6808">
        <f>IF(OR(BX791="Close to Ear",BX791="Close to Head"),"Head",IF(BX791="Extremity","Extremity","Body"))</f>
        <v/>
      </c>
      <c r="AD791" s="6809">
        <f>CA791</f>
        <v/>
      </c>
      <c r="AE791" s="6803">
        <f>CB791</f>
        <v/>
      </c>
      <c r="AF791" s="6804"/>
      <c r="AG791" s="6810">
        <f>IF(OR(AZ791="",BA791=""),"N/A",IF(DC791="Pass","P","F"))</f>
        <v/>
      </c>
      <c r="AH791" s="6811"/>
      <c r="AI791" s="6811"/>
      <c r="AJ791" s="6811"/>
      <c r="AK791" s="6805"/>
      <c r="AL791" s="6804"/>
      <c r="AM791" s="6805"/>
      <c r="AN791" s="6805"/>
      <c r="AO791" s="6812"/>
      <c r="AP791" s="6812"/>
      <c r="AQ791" s="6812"/>
      <c r="AR791" s="6812"/>
      <c r="AS791" s="6812"/>
      <c r="AT791" s="6813">
        <f>IF(AC791="Extremity",IF(CG791="","",CG791),"")</f>
        <v/>
      </c>
      <c r="AU791" s="6813">
        <f>IF(AC791="Extremity",IF(CH791="","",CH791),"")</f>
        <v/>
      </c>
      <c r="AV791" s="6814">
        <f>IF(AC791="Extremity","",IF(CE791="","",CE791))</f>
        <v/>
      </c>
      <c r="AW791" s="6814">
        <f>IF(AD791="Extremity","",IF(CF791="","",CF791))</f>
        <v/>
      </c>
      <c r="AX791" s="6807">
        <f>DL791</f>
        <v/>
      </c>
      <c r="AY791" s="6807">
        <f>DQ791</f>
        <v/>
      </c>
      <c r="AZ791" s="6815">
        <f>IF(AC791="Extremity",IF(DA791="","",DA791),"")</f>
        <v/>
      </c>
      <c r="BA791" s="6816">
        <f>IF(AC791="Extremity","",IF(CT791="","",CT791))</f>
        <v/>
      </c>
      <c r="BB791" s="6807">
        <f>IF(AC791="Extremity",IF(DB791="","",DB791),"")</f>
        <v/>
      </c>
      <c r="BC791" s="6814">
        <f>IF(AC791="Extremity","",IF(CZ791="","",CZ791))</f>
        <v/>
      </c>
      <c r="BD791" s="6807">
        <f>DD791</f>
        <v/>
      </c>
      <c r="BE791" s="6817">
        <f>DE791</f>
        <v/>
      </c>
      <c r="BF791" s="6818">
        <f>DF791*60</f>
        <v/>
      </c>
      <c r="BG791" s="6819">
        <f>BE791</f>
        <v/>
      </c>
      <c r="BH791" s="6818">
        <f>DG791*60</f>
        <v/>
      </c>
      <c r="BI791" s="6818">
        <f>DH791</f>
        <v/>
      </c>
      <c r="BJ791" s="6820"/>
      <c r="BK791" s="6821">
        <f>Overview!$E$7</f>
        <v/>
      </c>
      <c r="BL791" s="6820"/>
      <c r="BM791" s="6818">
        <f>DI791</f>
        <v/>
      </c>
      <c r="BN791" s="6821">
        <f>Overview!$P$153</f>
        <v/>
      </c>
      <c r="BO791" s="6820"/>
      <c r="BP791" s="6820"/>
      <c r="BQ791" s="6804"/>
      <c r="BR791" s="6822"/>
      <c r="BS791" s="1541"/>
      <c r="BT791" s="1864" t="inlineStr">
        <is>
          <t>WLAN</t>
        </is>
      </c>
      <c r="BU791" s="1828" t="inlineStr">
        <is>
          <t>2.4 GHz</t>
        </is>
      </c>
      <c r="BV791" s="906">
        <f>Overview!$H$28</f>
        <v/>
      </c>
      <c r="BW791" s="1828"/>
      <c r="BX791" s="1864" t="inlineStr">
        <is>
          <t>Body</t>
        </is>
      </c>
      <c r="BY791" s="6709"/>
      <c r="BZ791" s="6709"/>
      <c r="CA791" s="882" t="inlineStr">
        <is>
          <t>Accesorio 4: Front Face</t>
        </is>
      </c>
      <c r="CB791" s="200">
        <v>0</v>
      </c>
      <c r="CC791" s="882">
        <f>IF(COUNT('Conducted WiFi'!$AH$3:$AH$9)=0,7,INDEX('Conducted WiFi'!$T$3:$T$9,MATCH(MAX('Conducted WiFi'!$AH$3:$AH$9),'Conducted WiFi'!$AH$3:$AH$9,0)))</f>
        <v>7</v>
      </c>
      <c r="CD791" s="6837">
        <f>IF(COUNT('Conducted WiFi'!$AH$3:$AH$9)=0,2442,INDEX('Conducted WiFi'!$U$3:$U$9,MATCH(MAX('Conducted WiFi'!$AH$3:$AH$9),'Conducted WiFi'!$AH$3:$AH$9,0)))</f>
        <v>2442</v>
      </c>
      <c r="CE791" s="7246"/>
      <c r="CF791" s="7246"/>
      <c r="CG791" s="7245"/>
      <c r="CH791" s="7245"/>
      <c r="CI791" s="225">
        <f>BY791</f>
        <v/>
      </c>
      <c r="CJ791" s="237">
        <f>BZ791</f>
        <v/>
      </c>
      <c r="CK791" s="223">
        <f>CA791</f>
        <v/>
      </c>
      <c r="CL791" s="237">
        <f>CC791</f>
        <v/>
      </c>
      <c r="CM791" s="6672"/>
      <c r="CN791" s="6834"/>
      <c r="CO791" s="1963"/>
      <c r="CP791" s="7217"/>
      <c r="CQ791" s="7220"/>
      <c r="CR791" s="6930"/>
      <c r="CS791" s="446"/>
      <c r="CT791" s="6835"/>
      <c r="CU791" s="224">
        <f>BY791</f>
        <v/>
      </c>
      <c r="CV791" s="237">
        <f>BZ791</f>
        <v/>
      </c>
      <c r="CW791" s="237">
        <f>CA791</f>
        <v/>
      </c>
      <c r="CX791" s="224">
        <f>CC791</f>
        <v/>
      </c>
      <c r="CY791" s="237">
        <f>CD791</f>
        <v/>
      </c>
      <c r="CZ791" s="7478">
        <f>IF(COUNTIF(Overview!K12:K14,TRUE)&gt;0,1.6,IF(COUNTIF(Overview!L12:L14,TRUE)&gt;0,8,0))</f>
        <v/>
      </c>
      <c r="DA791" s="1807"/>
      <c r="DB791" s="7484"/>
      <c r="DC791" s="844">
        <f>IF(CT791="","",IF(CT791&gt;CZ791,"Fail","Pass"))</f>
        <v/>
      </c>
      <c r="DD791" s="6666"/>
      <c r="DE791" s="1565">
        <f>MyTimestamp(DC791)</f>
        <v/>
      </c>
      <c r="DF791" s="1531">
        <f>IF(COUNT(CE791:CH791)=1,15,IF(COUNT(CE791:CH791)=0,0,30))</f>
        <v/>
      </c>
      <c r="DG791" s="1532">
        <f>IF(DF791=0,0,2)</f>
        <v/>
      </c>
      <c r="DH791" s="6825"/>
      <c r="DI791" s="6825"/>
      <c r="DJ791" s="1863"/>
      <c r="DK791" s="6838"/>
      <c r="DL791" s="1574">
        <f>10^(CN791/20)*100-100</f>
        <v/>
      </c>
      <c r="DM791" s="1109"/>
      <c r="DN791" s="6839"/>
      <c r="DO791" s="1109"/>
      <c r="DP791" s="1109"/>
      <c r="DQ791" s="6827"/>
      <c r="DR791" s="1541"/>
      <c r="DS791" s="1541"/>
      <c r="DT791" s="1541"/>
      <c r="DU791" s="1541"/>
      <c r="DV791" s="1541"/>
      <c r="DW791" s="1541"/>
      <c r="DX791" s="1541"/>
      <c r="DY791" s="1541"/>
      <c r="DZ791" s="1541"/>
      <c r="EA791" s="1541"/>
      <c r="EB791" s="1541"/>
      <c r="EC791" s="1541"/>
      <c r="ED791" s="1541"/>
      <c r="EE791" s="1541"/>
      <c r="EF791" s="1541"/>
      <c r="EG791" s="1541"/>
      <c r="EH791" s="1541"/>
      <c r="EI791" s="1541"/>
      <c r="EJ791" s="1541"/>
      <c r="EK791" s="1541"/>
      <c r="EL791" s="1541"/>
      <c r="EM791" s="1541"/>
      <c r="EN791" s="1541"/>
      <c r="EO791" s="1541"/>
      <c r="EP791" s="1541"/>
      <c r="EQ791" s="1541"/>
      <c r="ER791" s="1541"/>
      <c r="ES791" s="1541"/>
      <c r="ET791" s="1541"/>
      <c r="EU791" s="1541"/>
      <c r="EV791" s="1541"/>
    </row>
    <row r="792" ht="12.75" x14ac:dyDescent="0.2">
      <c r="A792" s="1541"/>
      <c r="B792" s="1541"/>
      <c r="C792"/>
      <c r="D792" s="6799"/>
      <c r="E792" s="6799"/>
      <c r="F792" s="6800" t="inlineStr">
        <is>
          <t>5.5</t>
        </is>
      </c>
      <c r="G792" s="6801"/>
      <c r="H792" s="6802">
        <f>BV792</f>
        <v/>
      </c>
      <c r="I792" s="6802">
        <f>BW792</f>
        <v/>
      </c>
      <c r="J792" s="6803" t="inlineStr">
        <is>
          <t>WLAN</t>
        </is>
      </c>
      <c r="K792" s="6803" t="inlineStr">
        <is>
          <t>2.4 GHz</t>
        </is>
      </c>
      <c r="L792" s="6804"/>
      <c r="M792" s="6802"/>
      <c r="N792" s="6805"/>
      <c r="O792" s="6806"/>
      <c r="P792" s="6597"/>
      <c r="Q792" s="6806"/>
      <c r="R792" s="6806"/>
      <c r="S792" s="6593"/>
      <c r="T792" s="130">
        <v>7</v>
      </c>
      <c r="U792" s="6593">
        <v>2442</v>
      </c>
      <c r="V792" s="6805"/>
      <c r="W792" s="6807"/>
      <c r="X792" s="6805"/>
      <c r="Y792" s="6805"/>
      <c r="Z792" s="6805"/>
      <c r="AA792" s="6804"/>
      <c r="AB792" s="6804"/>
      <c r="AC792" s="6808">
        <f>IF(OR(BX792="Close to Ear",BX792="Close to Head"),"Head",IF(BX792="Extremity","Extremity","Body"))</f>
        <v/>
      </c>
      <c r="AD792" s="6809">
        <f>CA792</f>
        <v/>
      </c>
      <c r="AE792" s="6803">
        <f>CB792</f>
        <v/>
      </c>
      <c r="AF792" s="6804"/>
      <c r="AG792" s="6810">
        <f>IF(OR(AZ792="",BA792=""),"N/A",IF(DC792="Pass","P","F"))</f>
        <v/>
      </c>
      <c r="AH792" s="6811"/>
      <c r="AI792" s="6811"/>
      <c r="AJ792" s="6811"/>
      <c r="AK792" s="6805"/>
      <c r="AL792" s="6804"/>
      <c r="AM792" s="6805"/>
      <c r="AN792" s="6805"/>
      <c r="AO792" s="6812"/>
      <c r="AP792" s="6812"/>
      <c r="AQ792" s="6812"/>
      <c r="AR792" s="6812"/>
      <c r="AS792" s="6812"/>
      <c r="AT792" s="6813">
        <f>IF(AC792="Extremity",IF(CG792="","",CG792),"")</f>
        <v/>
      </c>
      <c r="AU792" s="6813">
        <f>IF(AC792="Extremity",IF(CH792="","",CH792),"")</f>
        <v/>
      </c>
      <c r="AV792" s="6814">
        <f>IF(AC792="Extremity","",IF(CE792="","",CE792))</f>
        <v/>
      </c>
      <c r="AW792" s="6814">
        <f>IF(AD792="Extremity","",IF(CF792="","",CF792))</f>
        <v/>
      </c>
      <c r="AX792" s="6807">
        <f>DL792</f>
        <v/>
      </c>
      <c r="AY792" s="6807">
        <f>DQ792</f>
        <v/>
      </c>
      <c r="AZ792" s="6815">
        <f>IF(AC792="Extremity",IF(DA792="","",DA792),"")</f>
        <v/>
      </c>
      <c r="BA792" s="6816">
        <f>IF(AC792="Extremity","",IF(CT792="","",CT792))</f>
        <v/>
      </c>
      <c r="BB792" s="6807">
        <f>IF(AC792="Extremity",IF(DB792="","",DB792),"")</f>
        <v/>
      </c>
      <c r="BC792" s="6814">
        <f>IF(AC792="Extremity","",IF(CZ792="","",CZ792))</f>
        <v/>
      </c>
      <c r="BD792" s="6807">
        <f>DD792</f>
        <v/>
      </c>
      <c r="BE792" s="6817">
        <f>DE792</f>
        <v/>
      </c>
      <c r="BF792" s="6818">
        <f>DF792*60</f>
        <v/>
      </c>
      <c r="BG792" s="6819">
        <f>BE792</f>
        <v/>
      </c>
      <c r="BH792" s="6818">
        <f>DG792*60</f>
        <v/>
      </c>
      <c r="BI792" s="6818">
        <f>DH792</f>
        <v/>
      </c>
      <c r="BJ792" s="6820"/>
      <c r="BK792" s="6821">
        <f>Overview!$E$7</f>
        <v/>
      </c>
      <c r="BL792" s="6820"/>
      <c r="BM792" s="6818">
        <f>DI792</f>
        <v/>
      </c>
      <c r="BN792" s="6821">
        <f>Overview!$P$153</f>
        <v/>
      </c>
      <c r="BO792" s="6820"/>
      <c r="BP792" s="6820"/>
      <c r="BQ792" s="6804"/>
      <c r="BR792" s="6822"/>
      <c r="BS792" s="1541"/>
      <c r="BT792" s="1864" t="inlineStr">
        <is>
          <t>WLAN</t>
        </is>
      </c>
      <c r="BU792" s="1828" t="inlineStr">
        <is>
          <t>2.4 GHz</t>
        </is>
      </c>
      <c r="BV792" s="906">
        <f>Overview!$H$28</f>
        <v/>
      </c>
      <c r="BW792" s="1828"/>
      <c r="BX792" s="1864" t="inlineStr">
        <is>
          <t>Body</t>
        </is>
      </c>
      <c r="BY792" s="6709"/>
      <c r="BZ792" s="6709"/>
      <c r="CA792" s="882" t="inlineStr">
        <is>
          <t>Accesorio 5: Back Face</t>
        </is>
      </c>
      <c r="CB792" s="200">
        <v>0</v>
      </c>
      <c r="CC792" s="882">
        <f>IF(COUNT('Conducted WiFi'!$AH$3:$AH$9)=0,7,INDEX('Conducted WiFi'!$T$3:$T$9,MATCH(MAX('Conducted WiFi'!$AH$3:$AH$9),'Conducted WiFi'!$AH$3:$AH$9,0)))</f>
        <v>7</v>
      </c>
      <c r="CD792" s="6837">
        <f>IF(COUNT('Conducted WiFi'!$AH$3:$AH$9)=0,2442,INDEX('Conducted WiFi'!$U$3:$U$9,MATCH(MAX('Conducted WiFi'!$AH$3:$AH$9),'Conducted WiFi'!$AH$3:$AH$9,0)))</f>
        <v>2442</v>
      </c>
      <c r="CE792" s="7246"/>
      <c r="CF792" s="7246"/>
      <c r="CG792" s="7245"/>
      <c r="CH792" s="7245"/>
      <c r="CI792" s="225">
        <f>BY792</f>
        <v/>
      </c>
      <c r="CJ792" s="237">
        <f>BZ792</f>
        <v/>
      </c>
      <c r="CK792" s="223">
        <f>CA792</f>
        <v/>
      </c>
      <c r="CL792" s="237">
        <f>CC792</f>
        <v/>
      </c>
      <c r="CM792" s="6672"/>
      <c r="CN792" s="6834"/>
      <c r="CO792" s="1963"/>
      <c r="CP792" s="7217"/>
      <c r="CQ792" s="7220"/>
      <c r="CR792" s="6930"/>
      <c r="CS792" s="446"/>
      <c r="CT792" s="6835"/>
      <c r="CU792" s="224">
        <f>BY792</f>
        <v/>
      </c>
      <c r="CV792" s="237">
        <f>BZ792</f>
        <v/>
      </c>
      <c r="CW792" s="237">
        <f>CA792</f>
        <v/>
      </c>
      <c r="CX792" s="224">
        <f>CC792</f>
        <v/>
      </c>
      <c r="CY792" s="237">
        <f>CD792</f>
        <v/>
      </c>
      <c r="CZ792" s="7478">
        <f>IF(COUNTIF(Overview!K12:K14,TRUE)&gt;0,1.6,IF(COUNTIF(Overview!L12:L14,TRUE)&gt;0,8,0))</f>
        <v/>
      </c>
      <c r="DA792" s="1807"/>
      <c r="DB792" s="7484"/>
      <c r="DC792" s="844">
        <f>IF(CT792="","",IF(CT792&gt;CZ792,"Fail","Pass"))</f>
        <v/>
      </c>
      <c r="DD792" s="6666"/>
      <c r="DE792" s="1565">
        <f>MyTimestamp(DC792)</f>
        <v/>
      </c>
      <c r="DF792" s="1531">
        <f>IF(COUNT(CE792:CH792)=1,15,IF(COUNT(CE792:CH792)=0,0,30))</f>
        <v/>
      </c>
      <c r="DG792" s="1532">
        <f>IF(DF792=0,0,2)</f>
        <v/>
      </c>
      <c r="DH792" s="6825"/>
      <c r="DI792" s="6825"/>
      <c r="DJ792" s="1863"/>
      <c r="DK792" s="6838"/>
      <c r="DL792" s="1574">
        <f>10^(CN792/20)*100-100</f>
        <v/>
      </c>
      <c r="DM792" s="1109"/>
      <c r="DN792" s="6839"/>
      <c r="DO792" s="1109"/>
      <c r="DP792" s="1109"/>
      <c r="DQ792" s="6827"/>
      <c r="DR792" s="1541"/>
      <c r="DS792" s="1541"/>
      <c r="DT792" s="1541"/>
      <c r="DU792" s="1541"/>
      <c r="DV792" s="1541"/>
      <c r="DW792" s="1541"/>
      <c r="DX792" s="1541"/>
      <c r="DY792" s="1541"/>
      <c r="DZ792" s="1541"/>
      <c r="EA792" s="1541"/>
      <c r="EB792" s="1541"/>
      <c r="EC792" s="1541"/>
      <c r="ED792" s="1541"/>
      <c r="EE792" s="1541"/>
      <c r="EF792" s="1541"/>
      <c r="EG792" s="1541"/>
      <c r="EH792" s="1541"/>
      <c r="EI792" s="1541"/>
      <c r="EJ792" s="1541"/>
      <c r="EK792" s="1541"/>
      <c r="EL792" s="1541"/>
      <c r="EM792" s="1541"/>
      <c r="EN792" s="1541"/>
      <c r="EO792" s="1541"/>
      <c r="EP792" s="1541"/>
      <c r="EQ792" s="1541"/>
      <c r="ER792" s="1541"/>
      <c r="ES792" s="1541"/>
      <c r="ET792" s="1541"/>
      <c r="EU792" s="1541"/>
      <c r="EV792" s="1541"/>
    </row>
    <row r="793" ht="12.75" x14ac:dyDescent="0.2">
      <c r="A793" s="1541"/>
      <c r="B793" s="1541"/>
      <c r="C793"/>
      <c r="D793" s="6799"/>
      <c r="E793" s="6799"/>
      <c r="F793" s="6800" t="inlineStr">
        <is>
          <t>5.5</t>
        </is>
      </c>
      <c r="G793" s="6801"/>
      <c r="H793" s="6802">
        <f>BV793</f>
        <v/>
      </c>
      <c r="I793" s="6802">
        <f>BW793</f>
        <v/>
      </c>
      <c r="J793" s="6803" t="inlineStr">
        <is>
          <t>WLAN</t>
        </is>
      </c>
      <c r="K793" s="6803" t="inlineStr">
        <is>
          <t>2.4 GHz</t>
        </is>
      </c>
      <c r="L793" s="6804"/>
      <c r="M793" s="6802"/>
      <c r="N793" s="6805"/>
      <c r="O793" s="6806"/>
      <c r="P793" s="6597"/>
      <c r="Q793" s="6806"/>
      <c r="R793" s="6806"/>
      <c r="S793" s="6593"/>
      <c r="T793" s="130">
        <v>7</v>
      </c>
      <c r="U793" s="6593">
        <v>2442</v>
      </c>
      <c r="V793" s="6805"/>
      <c r="W793" s="6807"/>
      <c r="X793" s="6805"/>
      <c r="Y793" s="6805"/>
      <c r="Z793" s="6805"/>
      <c r="AA793" s="6804"/>
      <c r="AB793" s="6804"/>
      <c r="AC793" s="6808">
        <f>IF(OR(BX793="Close to Ear",BX793="Close to Head"),"Head",IF(BX793="Extremity","Extremity","Body"))</f>
        <v/>
      </c>
      <c r="AD793" s="6809">
        <f>CA793</f>
        <v/>
      </c>
      <c r="AE793" s="6803">
        <f>CB793</f>
        <v/>
      </c>
      <c r="AF793" s="6804"/>
      <c r="AG793" s="6810">
        <f>IF(OR(AZ793="",BA793=""),"N/A",IF(DC793="Pass","P","F"))</f>
        <v/>
      </c>
      <c r="AH793" s="6811"/>
      <c r="AI793" s="6811"/>
      <c r="AJ793" s="6811"/>
      <c r="AK793" s="6805"/>
      <c r="AL793" s="6804"/>
      <c r="AM793" s="6805"/>
      <c r="AN793" s="6805"/>
      <c r="AO793" s="6812"/>
      <c r="AP793" s="6812"/>
      <c r="AQ793" s="6812"/>
      <c r="AR793" s="6812"/>
      <c r="AS793" s="6812"/>
      <c r="AT793" s="6813">
        <f>IF(AC793="Extremity",IF(CG793="","",CG793),"")</f>
        <v/>
      </c>
      <c r="AU793" s="6813">
        <f>IF(AC793="Extremity",IF(CH793="","",CH793),"")</f>
        <v/>
      </c>
      <c r="AV793" s="6814">
        <f>IF(AC793="Extremity","",IF(CE793="","",CE793))</f>
        <v/>
      </c>
      <c r="AW793" s="6814">
        <f>IF(AD793="Extremity","",IF(CF793="","",CF793))</f>
        <v/>
      </c>
      <c r="AX793" s="6807">
        <f>DL793</f>
        <v/>
      </c>
      <c r="AY793" s="6807">
        <f>DQ793</f>
        <v/>
      </c>
      <c r="AZ793" s="6815">
        <f>IF(AC793="Extremity",IF(DA793="","",DA793),"")</f>
        <v/>
      </c>
      <c r="BA793" s="6816">
        <f>IF(AC793="Extremity","",IF(CT793="","",CT793))</f>
        <v/>
      </c>
      <c r="BB793" s="6807">
        <f>IF(AC793="Extremity",IF(DB793="","",DB793),"")</f>
        <v/>
      </c>
      <c r="BC793" s="6814">
        <f>IF(AC793="Extremity","",IF(CZ793="","",CZ793))</f>
        <v/>
      </c>
      <c r="BD793" s="6807">
        <f>DD793</f>
        <v/>
      </c>
      <c r="BE793" s="6817">
        <f>DE793</f>
        <v/>
      </c>
      <c r="BF793" s="6818">
        <f>DF793*60</f>
        <v/>
      </c>
      <c r="BG793" s="6819">
        <f>BE793</f>
        <v/>
      </c>
      <c r="BH793" s="6818">
        <f>DG793*60</f>
        <v/>
      </c>
      <c r="BI793" s="6818">
        <f>DH793</f>
        <v/>
      </c>
      <c r="BJ793" s="6820"/>
      <c r="BK793" s="6821">
        <f>Overview!$E$7</f>
        <v/>
      </c>
      <c r="BL793" s="6820"/>
      <c r="BM793" s="6818">
        <f>DI793</f>
        <v/>
      </c>
      <c r="BN793" s="6821">
        <f>Overview!$P$153</f>
        <v/>
      </c>
      <c r="BO793" s="6820"/>
      <c r="BP793" s="6820"/>
      <c r="BQ793" s="6804"/>
      <c r="BR793" s="6822"/>
      <c r="BS793" s="1541"/>
      <c r="BT793" s="1864" t="inlineStr">
        <is>
          <t>WLAN</t>
        </is>
      </c>
      <c r="BU793" s="1828" t="inlineStr">
        <is>
          <t>2.4 GHz</t>
        </is>
      </c>
      <c r="BV793" s="906">
        <f>Overview!$H$28</f>
        <v/>
      </c>
      <c r="BW793" s="1828"/>
      <c r="BX793" s="1864" t="inlineStr">
        <is>
          <t>Body</t>
        </is>
      </c>
      <c r="BY793" s="6709"/>
      <c r="BZ793" s="6709"/>
      <c r="CA793" s="882" t="inlineStr">
        <is>
          <t>Accesorio 6: Front Face</t>
        </is>
      </c>
      <c r="CB793" s="200">
        <v>0</v>
      </c>
      <c r="CC793" s="882">
        <f>IF(COUNT('Conducted WiFi'!$AH$3:$AH$9)=0,7,INDEX('Conducted WiFi'!$T$3:$T$9,MATCH(MAX('Conducted WiFi'!$AH$3:$AH$9),'Conducted WiFi'!$AH$3:$AH$9,0)))</f>
        <v>7</v>
      </c>
      <c r="CD793" s="6837">
        <f>IF(COUNT('Conducted WiFi'!$AH$3:$AH$9)=0,2442,INDEX('Conducted WiFi'!$U$3:$U$9,MATCH(MAX('Conducted WiFi'!$AH$3:$AH$9),'Conducted WiFi'!$AH$3:$AH$9,0)))</f>
        <v>2442</v>
      </c>
      <c r="CE793" s="7246"/>
      <c r="CF793" s="7246"/>
      <c r="CG793" s="7245"/>
      <c r="CH793" s="7245"/>
      <c r="CI793" s="225">
        <f>BY793</f>
        <v/>
      </c>
      <c r="CJ793" s="237">
        <f>BZ793</f>
        <v/>
      </c>
      <c r="CK793" s="223">
        <f>CA793</f>
        <v/>
      </c>
      <c r="CL793" s="237">
        <f>CC793</f>
        <v/>
      </c>
      <c r="CM793" s="6672"/>
      <c r="CN793" s="6834"/>
      <c r="CO793" s="1963"/>
      <c r="CP793" s="7217"/>
      <c r="CQ793" s="7220"/>
      <c r="CR793" s="6930"/>
      <c r="CS793" s="446"/>
      <c r="CT793" s="6835"/>
      <c r="CU793" s="224">
        <f>BY793</f>
        <v/>
      </c>
      <c r="CV793" s="237">
        <f>BZ793</f>
        <v/>
      </c>
      <c r="CW793" s="237">
        <f>CA793</f>
        <v/>
      </c>
      <c r="CX793" s="224">
        <f>CC793</f>
        <v/>
      </c>
      <c r="CY793" s="237">
        <f>CD793</f>
        <v/>
      </c>
      <c r="CZ793" s="7478">
        <f>IF(COUNTIF(Overview!K12:K14,TRUE)&gt;0,1.6,IF(COUNTIF(Overview!L12:L14,TRUE)&gt;0,8,0))</f>
        <v/>
      </c>
      <c r="DA793" s="1807"/>
      <c r="DB793" s="7484"/>
      <c r="DC793" s="844">
        <f>IF(CT793="","",IF(CT793&gt;CZ793,"Fail","Pass"))</f>
        <v/>
      </c>
      <c r="DD793" s="6666"/>
      <c r="DE793" s="1565">
        <f>MyTimestamp(DC793)</f>
        <v/>
      </c>
      <c r="DF793" s="1531">
        <f>IF(COUNT(CE793:CH793)=1,15,IF(COUNT(CE793:CH793)=0,0,30))</f>
        <v/>
      </c>
      <c r="DG793" s="1532">
        <f>IF(DF793=0,0,2)</f>
        <v/>
      </c>
      <c r="DH793" s="6825"/>
      <c r="DI793" s="6825"/>
      <c r="DJ793" s="1863"/>
      <c r="DK793" s="6838"/>
      <c r="DL793" s="1574">
        <f>10^(CN793/20)*100-100</f>
        <v/>
      </c>
      <c r="DM793" s="1109"/>
      <c r="DN793" s="6839"/>
      <c r="DO793" s="1109"/>
      <c r="DP793" s="1109"/>
      <c r="DQ793" s="6827"/>
      <c r="DR793" s="1541"/>
      <c r="DS793" s="1541"/>
      <c r="DT793" s="1541"/>
      <c r="DU793" s="1541"/>
      <c r="DV793" s="1541"/>
      <c r="DW793" s="1541"/>
      <c r="DX793" s="1541"/>
      <c r="DY793" s="1541"/>
      <c r="DZ793" s="1541"/>
      <c r="EA793" s="1541"/>
      <c r="EB793" s="1541"/>
      <c r="EC793" s="1541"/>
      <c r="ED793" s="1541"/>
      <c r="EE793" s="1541"/>
      <c r="EF793" s="1541"/>
      <c r="EG793" s="1541"/>
      <c r="EH793" s="1541"/>
      <c r="EI793" s="1541"/>
      <c r="EJ793" s="1541"/>
      <c r="EK793" s="1541"/>
      <c r="EL793" s="1541"/>
      <c r="EM793" s="1541"/>
      <c r="EN793" s="1541"/>
      <c r="EO793" s="1541"/>
      <c r="EP793" s="1541"/>
      <c r="EQ793" s="1541"/>
      <c r="ER793" s="1541"/>
      <c r="ES793" s="1541"/>
      <c r="ET793" s="1541"/>
      <c r="EU793" s="1541"/>
      <c r="EV793" s="1541"/>
    </row>
    <row r="794" ht="12.75" x14ac:dyDescent="0.2">
      <c r="A794" s="1541"/>
      <c r="B794" s="1541"/>
      <c r="C794"/>
      <c r="D794" s="6799"/>
      <c r="E794" s="6799"/>
      <c r="F794" s="6800" t="inlineStr">
        <is>
          <t>5.5</t>
        </is>
      </c>
      <c r="G794" s="6801"/>
      <c r="H794" s="6802">
        <f>BV794</f>
        <v/>
      </c>
      <c r="I794" s="6802">
        <f>BW794</f>
        <v/>
      </c>
      <c r="J794" s="6803" t="inlineStr">
        <is>
          <t>WLAN</t>
        </is>
      </c>
      <c r="K794" s="6803" t="inlineStr">
        <is>
          <t>2.4 GHz</t>
        </is>
      </c>
      <c r="L794" s="6804"/>
      <c r="M794" s="6802"/>
      <c r="N794" s="6805"/>
      <c r="O794" s="6806"/>
      <c r="P794" s="6597"/>
      <c r="Q794" s="6806"/>
      <c r="R794" s="6806"/>
      <c r="S794" s="6593"/>
      <c r="T794" s="130">
        <v>7</v>
      </c>
      <c r="U794" s="6593">
        <v>2442</v>
      </c>
      <c r="V794" s="6805"/>
      <c r="W794" s="6807"/>
      <c r="X794" s="6805"/>
      <c r="Y794" s="6805"/>
      <c r="Z794" s="6805"/>
      <c r="AA794" s="6804"/>
      <c r="AB794" s="6804"/>
      <c r="AC794" s="6808">
        <f>IF(OR(BX794="Close to Ear",BX794="Close to Head"),"Head",IF(BX794="Extremity","Extremity","Body"))</f>
        <v/>
      </c>
      <c r="AD794" s="6809">
        <f>CA794</f>
        <v/>
      </c>
      <c r="AE794" s="6803">
        <f>CB794</f>
        <v/>
      </c>
      <c r="AF794" s="6804"/>
      <c r="AG794" s="6810">
        <f>IF(OR(AZ794="",BA794=""),"N/A",IF(DC794="Pass","P","F"))</f>
        <v/>
      </c>
      <c r="AH794" s="6811"/>
      <c r="AI794" s="6811"/>
      <c r="AJ794" s="6811"/>
      <c r="AK794" s="6805"/>
      <c r="AL794" s="6804"/>
      <c r="AM794" s="6805"/>
      <c r="AN794" s="6805"/>
      <c r="AO794" s="6812"/>
      <c r="AP794" s="6812"/>
      <c r="AQ794" s="6812"/>
      <c r="AR794" s="6812"/>
      <c r="AS794" s="6812"/>
      <c r="AT794" s="6813">
        <f>IF(AC794="Extremity",IF(CG794="","",CG794),"")</f>
        <v/>
      </c>
      <c r="AU794" s="6813">
        <f>IF(AC794="Extremity",IF(CH794="","",CH794),"")</f>
        <v/>
      </c>
      <c r="AV794" s="6814">
        <f>IF(AC794="Extremity","",IF(CE794="","",CE794))</f>
        <v/>
      </c>
      <c r="AW794" s="6814">
        <f>IF(AD794="Extremity","",IF(CF794="","",CF794))</f>
        <v/>
      </c>
      <c r="AX794" s="6807">
        <f>DL794</f>
        <v/>
      </c>
      <c r="AY794" s="6807">
        <f>DQ794</f>
        <v/>
      </c>
      <c r="AZ794" s="6815">
        <f>IF(AC794="Extremity",IF(DA794="","",DA794),"")</f>
        <v/>
      </c>
      <c r="BA794" s="6816">
        <f>IF(AC794="Extremity","",IF(CT794="","",CT794))</f>
        <v/>
      </c>
      <c r="BB794" s="6807">
        <f>IF(AC794="Extremity",IF(DB794="","",DB794),"")</f>
        <v/>
      </c>
      <c r="BC794" s="6814">
        <f>IF(AC794="Extremity","",IF(CZ794="","",CZ794))</f>
        <v/>
      </c>
      <c r="BD794" s="6807">
        <f>DD794</f>
        <v/>
      </c>
      <c r="BE794" s="6817">
        <f>DE794</f>
        <v/>
      </c>
      <c r="BF794" s="6818">
        <f>DF794*60</f>
        <v/>
      </c>
      <c r="BG794" s="6819">
        <f>BE794</f>
        <v/>
      </c>
      <c r="BH794" s="6818">
        <f>DG794*60</f>
        <v/>
      </c>
      <c r="BI794" s="6818">
        <f>DH794</f>
        <v/>
      </c>
      <c r="BJ794" s="6820"/>
      <c r="BK794" s="6821">
        <f>Overview!$E$7</f>
        <v/>
      </c>
      <c r="BL794" s="6820"/>
      <c r="BM794" s="6818">
        <f>DI794</f>
        <v/>
      </c>
      <c r="BN794" s="6821">
        <f>Overview!$P$153</f>
        <v/>
      </c>
      <c r="BO794" s="6820"/>
      <c r="BP794" s="6820"/>
      <c r="BQ794" s="6804"/>
      <c r="BR794" s="6822"/>
      <c r="BS794" s="1541"/>
      <c r="BT794" s="1864" t="inlineStr">
        <is>
          <t>WLAN</t>
        </is>
      </c>
      <c r="BU794" s="1828" t="inlineStr">
        <is>
          <t>2.4 GHz</t>
        </is>
      </c>
      <c r="BV794" s="906">
        <f>Overview!$H$28</f>
        <v/>
      </c>
      <c r="BW794" s="1828"/>
      <c r="BX794" s="1864" t="inlineStr">
        <is>
          <t>Body</t>
        </is>
      </c>
      <c r="BY794" s="6709"/>
      <c r="BZ794" s="6709"/>
      <c r="CA794" s="882" t="inlineStr">
        <is>
          <t>Accesorio 7: Front Face</t>
        </is>
      </c>
      <c r="CB794" s="200">
        <v>0</v>
      </c>
      <c r="CC794" s="882">
        <f>IF(COUNT('Conducted WiFi'!$AH$3:$AH$9)=0,7,INDEX('Conducted WiFi'!$T$3:$T$9,MATCH(MAX('Conducted WiFi'!$AH$3:$AH$9),'Conducted WiFi'!$AH$3:$AH$9,0)))</f>
        <v>7</v>
      </c>
      <c r="CD794" s="6837">
        <f>IF(COUNT('Conducted WiFi'!$AH$3:$AH$9)=0,2442,INDEX('Conducted WiFi'!$U$3:$U$9,MATCH(MAX('Conducted WiFi'!$AH$3:$AH$9),'Conducted WiFi'!$AH$3:$AH$9,0)))</f>
        <v>2442</v>
      </c>
      <c r="CE794" s="7246"/>
      <c r="CF794" s="7246"/>
      <c r="CG794" s="7245"/>
      <c r="CH794" s="7245"/>
      <c r="CI794" s="225">
        <f>BY794</f>
        <v/>
      </c>
      <c r="CJ794" s="237">
        <f>BZ794</f>
        <v/>
      </c>
      <c r="CK794" s="223">
        <f>CA794</f>
        <v/>
      </c>
      <c r="CL794" s="237">
        <f>CC794</f>
        <v/>
      </c>
      <c r="CM794" s="6672"/>
      <c r="CN794" s="6834"/>
      <c r="CO794" s="1963"/>
      <c r="CP794" s="7217"/>
      <c r="CQ794" s="7220"/>
      <c r="CR794" s="6930"/>
      <c r="CS794" s="446"/>
      <c r="CT794" s="6835"/>
      <c r="CU794" s="224">
        <f>BY794</f>
        <v/>
      </c>
      <c r="CV794" s="237">
        <f>BZ794</f>
        <v/>
      </c>
      <c r="CW794" s="237">
        <f>CA794</f>
        <v/>
      </c>
      <c r="CX794" s="224">
        <f>CC794</f>
        <v/>
      </c>
      <c r="CY794" s="237">
        <f>CD794</f>
        <v/>
      </c>
      <c r="CZ794" s="7478">
        <f>IF(COUNTIF(Overview!K12:K14,TRUE)&gt;0,1.6,IF(COUNTIF(Overview!L12:L14,TRUE)&gt;0,8,0))</f>
        <v/>
      </c>
      <c r="DA794" s="1807"/>
      <c r="DB794" s="7484"/>
      <c r="DC794" s="844">
        <f>IF(CT794="","",IF(CT794&gt;CZ794,"Fail","Pass"))</f>
        <v/>
      </c>
      <c r="DD794" s="6666"/>
      <c r="DE794" s="1565">
        <f>MyTimestamp(DC794)</f>
        <v/>
      </c>
      <c r="DF794" s="1531">
        <f>IF(COUNT(CE794:CH794)=1,15,IF(COUNT(CE794:CH794)=0,0,30))</f>
        <v/>
      </c>
      <c r="DG794" s="1532">
        <f>IF(DF794=0,0,2)</f>
        <v/>
      </c>
      <c r="DH794" s="6825"/>
      <c r="DI794" s="6825"/>
      <c r="DJ794" s="1863"/>
      <c r="DK794" s="6838"/>
      <c r="DL794" s="1574">
        <f>10^(CN794/20)*100-100</f>
        <v/>
      </c>
      <c r="DM794" s="1109"/>
      <c r="DN794" s="6839"/>
      <c r="DO794" s="1109"/>
      <c r="DP794" s="1109"/>
      <c r="DQ794" s="6827"/>
      <c r="DR794" s="1541"/>
      <c r="DS794" s="1541"/>
      <c r="DT794" s="1541"/>
      <c r="DU794" s="1541"/>
      <c r="DV794" s="1541"/>
      <c r="DW794" s="1541"/>
      <c r="DX794" s="1541"/>
      <c r="DY794" s="1541"/>
      <c r="DZ794" s="1541"/>
      <c r="EA794" s="1541"/>
      <c r="EB794" s="1541"/>
      <c r="EC794" s="1541"/>
      <c r="ED794" s="1541"/>
      <c r="EE794" s="1541"/>
      <c r="EF794" s="1541"/>
      <c r="EG794" s="1541"/>
      <c r="EH794" s="1541"/>
      <c r="EI794" s="1541"/>
      <c r="EJ794" s="1541"/>
      <c r="EK794" s="1541"/>
      <c r="EL794" s="1541"/>
      <c r="EM794" s="1541"/>
      <c r="EN794" s="1541"/>
      <c r="EO794" s="1541"/>
      <c r="EP794" s="1541"/>
      <c r="EQ794" s="1541"/>
      <c r="ER794" s="1541"/>
      <c r="ES794" s="1541"/>
      <c r="ET794" s="1541"/>
      <c r="EU794" s="1541"/>
      <c r="EV794" s="1541"/>
    </row>
    <row r="795" ht="12.75" x14ac:dyDescent="0.2">
      <c r="A795" s="1541"/>
      <c r="B795" s="1541"/>
      <c r="C795"/>
      <c r="D795" s="1486"/>
      <c r="E795" s="1486"/>
      <c r="F795" s="672" t="inlineStr">
        <is>
          <t>5.5</t>
        </is>
      </c>
      <c r="G795" s="1497"/>
      <c r="H795" s="130">
        <f>BV795</f>
        <v/>
      </c>
      <c r="I795" s="130">
        <f>BW795</f>
        <v/>
      </c>
      <c r="J795" s="1299" t="inlineStr">
        <is>
          <t>WLAN</t>
        </is>
      </c>
      <c r="K795" s="1299" t="inlineStr">
        <is>
          <t>2.4 GHz</t>
        </is>
      </c>
      <c r="L795" s="115"/>
      <c r="M795" s="130"/>
      <c r="N795" s="119"/>
      <c r="O795" s="131"/>
      <c r="P795" s="6597"/>
      <c r="Q795" s="131"/>
      <c r="R795" s="131"/>
      <c r="S795" s="6593"/>
      <c r="T795" s="130">
        <v>7</v>
      </c>
      <c r="U795" s="6593">
        <v>2442</v>
      </c>
      <c r="V795" s="119"/>
      <c r="W795" s="1305"/>
      <c r="X795" s="119"/>
      <c r="Y795" s="119"/>
      <c r="Z795" s="119"/>
      <c r="AA795" s="115"/>
      <c r="AB795" s="115"/>
      <c r="AC795" s="1300">
        <f>IF(OR(BX795="Close to Ear",BX795="Close to Head"),"Head",IF(BX795="Extremity","Extremity","Body"))</f>
        <v/>
      </c>
      <c r="AD795" s="1301">
        <f>CA795</f>
        <v/>
      </c>
      <c r="AE795" s="1299">
        <f>CB795</f>
        <v/>
      </c>
      <c r="AF795" s="115"/>
      <c r="AG795" s="1302">
        <f>IF(OR(AZ795="",BA795=""),"N/A",IF(DC795="Pass","P","F"))</f>
        <v/>
      </c>
      <c r="AH795" s="129"/>
      <c r="AI795" s="129"/>
      <c r="AJ795" s="129"/>
      <c r="AK795" s="119"/>
      <c r="AL795" s="115"/>
      <c r="AM795" s="119"/>
      <c r="AN795" s="119"/>
      <c r="AO795" s="692"/>
      <c r="AP795" s="692"/>
      <c r="AQ795" s="692"/>
      <c r="AR795" s="692"/>
      <c r="AS795" s="692"/>
      <c r="AT795" s="1303">
        <f>IF(AC795="Extremity",IF(CG795="","",CG795),"")</f>
        <v/>
      </c>
      <c r="AU795" s="1303">
        <f>IF(AC795="Extremity",IF(CH795="","",CH795),"")</f>
        <v/>
      </c>
      <c r="AV795" s="1304">
        <f>IF(AC795="Extremity","",IF(CE795="","",CE795))</f>
        <v/>
      </c>
      <c r="AW795" s="1304">
        <f>IF(AD795="Extremity","",IF(CF795="","",CF795))</f>
        <v/>
      </c>
      <c r="AX795" s="1305">
        <f>DL795</f>
        <v/>
      </c>
      <c r="AY795" s="1305">
        <f>DQ795</f>
        <v/>
      </c>
      <c r="AZ795" s="3377">
        <f>IF(AC795="Extremity",IF(DA795="","",DA795),"")</f>
        <v/>
      </c>
      <c r="BA795" s="3378">
        <f>IF(AC795="Extremity","",IF(CT795="","",CT795))</f>
        <v/>
      </c>
      <c r="BB795" s="1305">
        <f>IF(AC795="Extremity",IF(DB795="","",DB795),"")</f>
        <v/>
      </c>
      <c r="BC795" s="1304">
        <f>IF(AC795="Extremity","",IF(CZ795="","",CZ795))</f>
        <v/>
      </c>
      <c r="BD795" s="1305">
        <f>DD795</f>
        <v/>
      </c>
      <c r="BE795" s="132">
        <f>DE795</f>
        <v/>
      </c>
      <c r="BF795" s="133">
        <f>DF795*60</f>
        <v/>
      </c>
      <c r="BG795" s="121">
        <f>BE795</f>
        <v/>
      </c>
      <c r="BH795" s="133">
        <f>DG795*60</f>
        <v/>
      </c>
      <c r="BI795" s="133">
        <f>DH795</f>
        <v/>
      </c>
      <c r="BJ795" s="117"/>
      <c r="BK795" s="812">
        <f>Overview!$E$7</f>
        <v/>
      </c>
      <c r="BL795" s="117"/>
      <c r="BM795" s="834">
        <f>DI795</f>
        <v/>
      </c>
      <c r="BN795" s="812">
        <f>Overview!$P$153</f>
        <v/>
      </c>
      <c r="BO795" s="117"/>
      <c r="BP795" s="117"/>
      <c r="BQ795" s="115"/>
      <c r="BR795" s="1478"/>
      <c r="BS795" s="1541"/>
      <c r="BT795" s="1860" t="inlineStr">
        <is>
          <t>WLAN</t>
        </is>
      </c>
      <c r="BU795" s="1860" t="inlineStr">
        <is>
          <t>2.4 GHz</t>
        </is>
      </c>
      <c r="BV795" s="915">
        <f>Overview!$H$29</f>
        <v/>
      </c>
      <c r="BW795" s="1860"/>
      <c r="BX795" s="1860" t="inlineStr">
        <is>
          <t>Close to ear</t>
        </is>
      </c>
      <c r="BY795" s="907"/>
      <c r="BZ795" s="907"/>
      <c r="CA795" s="1961" t="inlineStr">
        <is>
          <t>Left Cheek</t>
        </is>
      </c>
      <c r="CB795" s="1071">
        <v>0</v>
      </c>
      <c r="CC795" s="1102">
        <f>IF(COUNT('Conducted WiFi'!$AH$3:$AH$9)=0,7,INDEX('Conducted WiFi'!$T$3:$T$9,MATCH(MAX('Conducted WiFi'!$AH$3:$AH$9),'Conducted WiFi'!$AH$3:$AH$9,0)))</f>
        <v>7</v>
      </c>
      <c r="CD795" s="1187">
        <f>IF(COUNT('Conducted WiFi'!$AH$3:$AH$9)=0,2442,INDEX('Conducted WiFi'!$U$3:$U$9,MATCH(MAX('Conducted WiFi'!$AH$3:$AH$9),'Conducted WiFi'!$AH$3:$AH$9,0)))</f>
        <v>2442</v>
      </c>
      <c r="CE795" s="7243"/>
      <c r="CF795" s="7243"/>
      <c r="CG795" s="7244"/>
      <c r="CH795" s="7244"/>
      <c r="CI795" s="225">
        <f>BY795</f>
        <v/>
      </c>
      <c r="CJ795" s="237">
        <f>BZ795</f>
        <v/>
      </c>
      <c r="CK795" s="223">
        <f>CA795</f>
        <v/>
      </c>
      <c r="CL795" s="237">
        <f>CC795</f>
        <v/>
      </c>
      <c r="CM795" s="1180">
        <f>CD795</f>
        <v/>
      </c>
      <c r="CN795" s="1962"/>
      <c r="CO795" s="1963"/>
      <c r="CP795" s="891">
        <f>IF(CF795=""," ",IF(ABS(CE795-CF795)&lt;=0.1,"Valid","Not valid"))</f>
        <v/>
      </c>
      <c r="CQ795" s="892">
        <f> IF(CE795="","",IF(AND(CE795&lt;&gt;"",CF795=""),IF(CE795&gt;=0.8,"Medir+Sig Max","No"),IF(CF795&lt;&gt;"",IF(CF795&gt;=0.8,"Medir+Sig Max","No"),"")))</f>
        <v/>
      </c>
      <c r="CR795" s="7224"/>
      <c r="CS795" s="892"/>
      <c r="CT795" s="219">
        <f>IF(CO795="",IF(AND(CE795="",CF795=""),"",IF(CF795="",IF(DQ795&gt;1,ROUND(DQ795*CE795,3),CE795),IF(DQ795&gt;1,ROUND(DQ795*CF795,3),CF795))),IF(AND(CE795="",CF795=""),"",IF(CF795="",IF(DQ795&gt;1,ROUND(DQ795*CE795*(1/(CO795)),3),CE795*(1/(CO795))),IF(DQ795&gt;1,ROUND(DQ795*CF795*(1/(CO795)),3),CF795*(1/(CO795))))))</f>
        <v/>
      </c>
      <c r="CU795" s="224">
        <f>BY795</f>
        <v/>
      </c>
      <c r="CV795" s="237">
        <f>BZ795</f>
        <v/>
      </c>
      <c r="CW795" s="237">
        <f>CA795</f>
        <v/>
      </c>
      <c r="CX795" s="224">
        <f>CC795</f>
        <v/>
      </c>
      <c r="CY795" s="237">
        <f>CD795</f>
        <v/>
      </c>
      <c r="CZ795" s="7476">
        <f>IF(COUNTIF(Overview!K12:K14,TRUE)&gt;0,1.6,IF(COUNTIF(Overview!L12:L14,TRUE)&gt;0,8,0))</f>
        <v/>
      </c>
      <c r="DA795" s="1667"/>
      <c r="DB795" s="7482"/>
      <c r="DC795" s="844">
        <f>IF(CT795="","",IF(CT795&gt;CZ795,"Fail","Pass"))</f>
        <v/>
      </c>
      <c r="DD795" s="399"/>
      <c r="DE795" s="1565">
        <f>MyTimestamp(DC795)</f>
        <v/>
      </c>
      <c r="DF795" s="1531">
        <f>IF(COUNT(CE795:CH795)=1,15,IF(COUNT(CE795:CH795)=0,0,30))</f>
        <v/>
      </c>
      <c r="DG795" s="1532">
        <f>IF(DF795=0,0,2)</f>
        <v/>
      </c>
      <c r="DH795" s="1862"/>
      <c r="DI795" s="1862"/>
      <c r="DJ795" s="1863"/>
      <c r="DK795" s="1964"/>
      <c r="DL795" s="1574">
        <f>10^(CN795/20)*100-100</f>
        <v/>
      </c>
      <c r="DM795" s="1104"/>
      <c r="DN795" s="1269"/>
      <c r="DO795" s="1104">
        <f>IF(DM795="","",10^(DM795/10))</f>
        <v/>
      </c>
      <c r="DP795" s="1104">
        <f>IF(ISNUMBER(DN795)=FALSE,"",10^(DN795/10))</f>
        <v/>
      </c>
      <c r="DQ795" s="1577">
        <f>IF(AND(ISNUMBER(DO795),ISNUMBER(DP795)),IF(DO795/DP795&gt;1,ROUND((DO795)/DP795,3),1),1)</f>
        <v/>
      </c>
      <c r="DR795" s="1541"/>
      <c r="DS795" s="1541"/>
      <c r="DT795" s="1541"/>
      <c r="DU795" s="1541"/>
      <c r="DV795" s="1541"/>
      <c r="DW795" s="1541"/>
      <c r="DX795" s="1541"/>
      <c r="DY795" s="1541"/>
      <c r="DZ795" s="1541"/>
      <c r="EA795" s="1541"/>
      <c r="EB795" s="1541"/>
      <c r="EC795" s="1541"/>
      <c r="ED795" s="1541"/>
      <c r="EE795" s="1541"/>
      <c r="EF795" s="1541"/>
      <c r="EG795" s="1541"/>
      <c r="EH795" s="1541"/>
      <c r="EI795" s="1541"/>
      <c r="EJ795" s="1541"/>
      <c r="EK795" s="1541"/>
      <c r="EL795" s="1541"/>
      <c r="EM795" s="1541"/>
      <c r="EN795" s="1541"/>
      <c r="EO795" s="1541"/>
      <c r="EP795" s="1541"/>
      <c r="EQ795" s="1541"/>
      <c r="ER795" s="1541"/>
      <c r="ES795" s="1541"/>
      <c r="ET795" s="1541"/>
      <c r="EU795" s="1541"/>
      <c r="EV795" s="1541"/>
    </row>
    <row r="796" ht="12.75" x14ac:dyDescent="0.2">
      <c r="A796" s="1541"/>
      <c r="B796" s="1541"/>
      <c r="C796"/>
      <c r="D796" s="1486"/>
      <c r="E796" s="1486"/>
      <c r="F796" s="672" t="inlineStr">
        <is>
          <t>5.5</t>
        </is>
      </c>
      <c r="G796" s="1497"/>
      <c r="H796" s="130">
        <f>BV796</f>
        <v/>
      </c>
      <c r="I796" s="130">
        <f>BW796</f>
        <v/>
      </c>
      <c r="J796" s="1299" t="inlineStr">
        <is>
          <t>WLAN</t>
        </is>
      </c>
      <c r="K796" s="1299" t="inlineStr">
        <is>
          <t>2.4 GHz</t>
        </is>
      </c>
      <c r="L796" s="115"/>
      <c r="M796" s="130"/>
      <c r="N796" s="119"/>
      <c r="O796" s="131"/>
      <c r="P796" s="6597"/>
      <c r="Q796" s="131"/>
      <c r="R796" s="131"/>
      <c r="S796" s="6593"/>
      <c r="T796" s="130">
        <v>7</v>
      </c>
      <c r="U796" s="6593">
        <v>2442</v>
      </c>
      <c r="V796" s="119"/>
      <c r="W796" s="1305"/>
      <c r="X796" s="119"/>
      <c r="Y796" s="119"/>
      <c r="Z796" s="119"/>
      <c r="AA796" s="115"/>
      <c r="AB796" s="115"/>
      <c r="AC796" s="1300">
        <f>IF(OR(BX796="Close to Ear",BX796="Close to Head"),"Head",IF(BX796="Extremity","Extremity","Body"))</f>
        <v/>
      </c>
      <c r="AD796" s="1301">
        <f>CA796</f>
        <v/>
      </c>
      <c r="AE796" s="1299">
        <f>CB796</f>
        <v/>
      </c>
      <c r="AF796" s="115"/>
      <c r="AG796" s="1302">
        <f>IF(OR(AZ796="",BA796=""),"N/A",IF(DC796="Pass","P","F"))</f>
        <v/>
      </c>
      <c r="AH796" s="129"/>
      <c r="AI796" s="129"/>
      <c r="AJ796" s="129"/>
      <c r="AK796" s="119"/>
      <c r="AL796" s="115"/>
      <c r="AM796" s="119"/>
      <c r="AN796" s="119"/>
      <c r="AO796" s="692"/>
      <c r="AP796" s="692"/>
      <c r="AQ796" s="692"/>
      <c r="AR796" s="692"/>
      <c r="AS796" s="692"/>
      <c r="AT796" s="1303">
        <f>IF(AC796="Extremity",IF(CG796="","",CG796),"")</f>
        <v/>
      </c>
      <c r="AU796" s="1303">
        <f>IF(AC796="Extremity",IF(CH796="","",CH796),"")</f>
        <v/>
      </c>
      <c r="AV796" s="1304">
        <f>IF(AC796="Extremity","",IF(CE796="","",CE796))</f>
        <v/>
      </c>
      <c r="AW796" s="1304">
        <f>IF(AD796="Extremity","",IF(CF796="","",CF796))</f>
        <v/>
      </c>
      <c r="AX796" s="1305">
        <f>DL796</f>
        <v/>
      </c>
      <c r="AY796" s="1305">
        <f>DQ796</f>
        <v/>
      </c>
      <c r="AZ796" s="3377">
        <f>IF(AC796="Extremity",IF(DA796="","",DA796),"")</f>
        <v/>
      </c>
      <c r="BA796" s="3378">
        <f>IF(AC796="Extremity","",IF(CT796="","",CT796))</f>
        <v/>
      </c>
      <c r="BB796" s="1305">
        <f>IF(AC796="Extremity",IF(DB796="","",DB796),"")</f>
        <v/>
      </c>
      <c r="BC796" s="1304">
        <f>IF(AC796="Extremity","",IF(CZ796="","",CZ796))</f>
        <v/>
      </c>
      <c r="BD796" s="1305">
        <f>DD796</f>
        <v/>
      </c>
      <c r="BE796" s="132">
        <f>DE796</f>
        <v/>
      </c>
      <c r="BF796" s="133">
        <f>DF796*60</f>
        <v/>
      </c>
      <c r="BG796" s="121">
        <f>BE796</f>
        <v/>
      </c>
      <c r="BH796" s="133">
        <f>DG796*60</f>
        <v/>
      </c>
      <c r="BI796" s="133">
        <f>DH796</f>
        <v/>
      </c>
      <c r="BJ796" s="117"/>
      <c r="BK796" s="812">
        <f>Overview!$E$7</f>
        <v/>
      </c>
      <c r="BL796" s="117"/>
      <c r="BM796" s="834">
        <f>DI796</f>
        <v/>
      </c>
      <c r="BN796" s="812">
        <f>Overview!$P$153</f>
        <v/>
      </c>
      <c r="BO796" s="117"/>
      <c r="BP796" s="117"/>
      <c r="BQ796" s="115"/>
      <c r="BR796" s="1478"/>
      <c r="BS796" s="1541"/>
      <c r="BT796" s="1864" t="inlineStr">
        <is>
          <t>WLAN</t>
        </is>
      </c>
      <c r="BU796" s="1864" t="inlineStr">
        <is>
          <t>2.4 GHz</t>
        </is>
      </c>
      <c r="BV796" s="916">
        <f>Overview!$H$29</f>
        <v/>
      </c>
      <c r="BW796" s="1864"/>
      <c r="BX796" s="1864" t="inlineStr">
        <is>
          <t>Close to ear</t>
        </is>
      </c>
      <c r="BY796" s="875"/>
      <c r="BZ796" s="875"/>
      <c r="CA796" s="1965" t="inlineStr">
        <is>
          <t>Left Tilt</t>
        </is>
      </c>
      <c r="CB796" s="1072">
        <v>0</v>
      </c>
      <c r="CC796" s="877">
        <f>IF(COUNT('Conducted WiFi'!$AH$3:$AH$9)=0,7,INDEX('Conducted WiFi'!$T$3:$T$9,MATCH(MAX('Conducted WiFi'!$AH$3:$AH$9),'Conducted WiFi'!$AH$3:$AH$9,0)))</f>
        <v>7</v>
      </c>
      <c r="CD796" s="1188">
        <f>IF(COUNT('Conducted WiFi'!$AH$3:$AH$9)=0,2442,INDEX('Conducted WiFi'!$U$3:$U$9,MATCH(MAX('Conducted WiFi'!$AH$3:$AH$9),'Conducted WiFi'!$AH$3:$AH$9,0)))</f>
        <v>2442</v>
      </c>
      <c r="CE796" s="7237"/>
      <c r="CF796" s="7237"/>
      <c r="CG796" s="7245"/>
      <c r="CH796" s="7245"/>
      <c r="CI796" s="225">
        <f>BY796</f>
        <v/>
      </c>
      <c r="CJ796" s="237">
        <f>BZ796</f>
        <v/>
      </c>
      <c r="CK796" s="223">
        <f>CA796</f>
        <v/>
      </c>
      <c r="CL796" s="237">
        <f>CC796</f>
        <v/>
      </c>
      <c r="CM796" s="394">
        <f>CD796</f>
        <v/>
      </c>
      <c r="CN796" s="1966"/>
      <c r="CO796" s="1967"/>
      <c r="CP796" s="7214">
        <f>IF(CF796=""," ",IF(ABS(CE796-CF796)&lt;=0.1,"Valid","Not valid"))</f>
        <v/>
      </c>
      <c r="CQ796" s="1674">
        <f> IF(CE796="","",IF(AND(CE796&lt;&gt;"",CF796=""),IF(CE796&gt;=0.8,"Medir+Sig Max","No"),IF(CF796&lt;&gt;"",IF(CF796&gt;=0.8,"Medir+Sig Max","No"),"")))</f>
        <v/>
      </c>
      <c r="CR796" s="6927"/>
      <c r="CS796" s="1674"/>
      <c r="CT796" s="220">
        <f>IF(CO796="",IF(AND(CE796="",CF796=""),"",IF(CF796="",IF(DQ796&gt;1,ROUND(DQ796*CE796,3),CE796),IF(DQ796&gt;1,ROUND(DQ796*CF796,3),CF796))),IF(AND(CE796="",CF796=""),"",IF(CF796="",IF(DQ796&gt;1,ROUND(DQ796*CE796*(1/(CO796)),3),CE796*(1/(CO796))),IF(DQ796&gt;1,ROUND(DQ796*CF796*(1/(CO796)),3),CF796*(1/(CO796))))))</f>
        <v/>
      </c>
      <c r="CU796" s="224">
        <f>BY796</f>
        <v/>
      </c>
      <c r="CV796" s="237">
        <f>BZ796</f>
        <v/>
      </c>
      <c r="CW796" s="237">
        <f>CA796</f>
        <v/>
      </c>
      <c r="CX796" s="224">
        <f>CC796</f>
        <v/>
      </c>
      <c r="CY796" s="237">
        <f>CD796</f>
        <v/>
      </c>
      <c r="CZ796" s="7474">
        <f>IF(COUNTIF(Overview!K12:K14,TRUE)&gt;0,1.6,IF(COUNTIF(Overview!L12:L14,TRUE)&gt;0,8,0))</f>
        <v/>
      </c>
      <c r="DA796" s="1666"/>
      <c r="DB796" s="7483"/>
      <c r="DC796" s="844">
        <f>IF(CT796="","",IF(CT796&gt;CZ796,"Fail","Pass"))</f>
        <v/>
      </c>
      <c r="DD796" s="402"/>
      <c r="DE796" s="1565">
        <f>MyTimestamp(DC796)</f>
        <v/>
      </c>
      <c r="DF796" s="1531">
        <f>IF(COUNT(CE796:CH796)=1,15,IF(COUNT(CE796:CH796)=0,0,30))</f>
        <v/>
      </c>
      <c r="DG796" s="1532">
        <f>IF(DF796=0,0,2)</f>
        <v/>
      </c>
      <c r="DH796" s="1866"/>
      <c r="DI796" s="1866"/>
      <c r="DJ796" s="1863"/>
      <c r="DK796" s="1968"/>
      <c r="DL796" s="1574">
        <f>10^(CN796/20)*100-100</f>
        <v/>
      </c>
      <c r="DM796" s="976"/>
      <c r="DN796" s="1270"/>
      <c r="DO796" s="976">
        <f>IF(DM796="","",10^(DM796/10))</f>
        <v/>
      </c>
      <c r="DP796" s="976">
        <f>IF(ISNUMBER(DN796)=FALSE,"",10^(DN796/10))</f>
        <v/>
      </c>
      <c r="DQ796" s="1578">
        <f>IF(AND(ISNUMBER(DO796),ISNUMBER(DP796)),IF(DO796/DP796&gt;1,ROUND((DO796)/DP796,3),1),1)</f>
        <v/>
      </c>
      <c r="DR796" s="1541"/>
      <c r="DS796" s="1541"/>
      <c r="DT796" s="1541"/>
      <c r="DU796" s="1541"/>
      <c r="DV796" s="1541"/>
      <c r="DW796" s="1541"/>
      <c r="DX796" s="1541"/>
      <c r="DY796" s="1541"/>
      <c r="DZ796" s="1541"/>
      <c r="EA796" s="1541"/>
      <c r="EB796" s="1541"/>
      <c r="EC796" s="1541"/>
      <c r="ED796" s="1541"/>
      <c r="EE796" s="1541"/>
      <c r="EF796" s="1541"/>
      <c r="EG796" s="1541"/>
      <c r="EH796" s="1541"/>
      <c r="EI796" s="1541"/>
      <c r="EJ796" s="1541"/>
      <c r="EK796" s="1541"/>
      <c r="EL796" s="1541"/>
      <c r="EM796" s="1541"/>
      <c r="EN796" s="1541"/>
      <c r="EO796" s="1541"/>
      <c r="EP796" s="1541"/>
      <c r="EQ796" s="1541"/>
      <c r="ER796" s="1541"/>
      <c r="ES796" s="1541"/>
      <c r="ET796" s="1541"/>
      <c r="EU796" s="1541"/>
      <c r="EV796" s="1541"/>
    </row>
    <row r="797" ht="12.75" x14ac:dyDescent="0.2">
      <c r="A797" s="1541"/>
      <c r="B797" s="1541"/>
      <c r="C797"/>
      <c r="D797" s="1486"/>
      <c r="E797" s="1486"/>
      <c r="F797" s="672" t="inlineStr">
        <is>
          <t>5.5</t>
        </is>
      </c>
      <c r="G797" s="1497"/>
      <c r="H797" s="130">
        <f>BV797</f>
        <v/>
      </c>
      <c r="I797" s="130">
        <f>BW797</f>
        <v/>
      </c>
      <c r="J797" s="1299" t="inlineStr">
        <is>
          <t>WLAN</t>
        </is>
      </c>
      <c r="K797" s="1299" t="inlineStr">
        <is>
          <t>2.4 GHz</t>
        </is>
      </c>
      <c r="L797" s="115"/>
      <c r="M797" s="130"/>
      <c r="N797" s="119"/>
      <c r="O797" s="131"/>
      <c r="P797" s="6597"/>
      <c r="Q797" s="131"/>
      <c r="R797" s="131"/>
      <c r="S797" s="6593"/>
      <c r="T797" s="130">
        <v>7</v>
      </c>
      <c r="U797" s="6593">
        <v>2442</v>
      </c>
      <c r="V797" s="119"/>
      <c r="W797" s="1305"/>
      <c r="X797" s="119"/>
      <c r="Y797" s="119"/>
      <c r="Z797" s="119"/>
      <c r="AA797" s="115"/>
      <c r="AB797" s="115"/>
      <c r="AC797" s="1300">
        <f>IF(OR(BX797="Close to Ear",BX797="Close to Head"),"Head",IF(BX797="Extremity","Extremity","Body"))</f>
        <v/>
      </c>
      <c r="AD797" s="1301">
        <f>CA797</f>
        <v/>
      </c>
      <c r="AE797" s="1299">
        <f>CB797</f>
        <v/>
      </c>
      <c r="AF797" s="115"/>
      <c r="AG797" s="1302">
        <f>IF(OR(AZ797="",BA797=""),"N/A",IF(DC797="Pass","P","F"))</f>
        <v/>
      </c>
      <c r="AH797" s="129"/>
      <c r="AI797" s="129"/>
      <c r="AJ797" s="129"/>
      <c r="AK797" s="119"/>
      <c r="AL797" s="115"/>
      <c r="AM797" s="119"/>
      <c r="AN797" s="119"/>
      <c r="AO797" s="692"/>
      <c r="AP797" s="692"/>
      <c r="AQ797" s="692"/>
      <c r="AR797" s="692"/>
      <c r="AS797" s="692"/>
      <c r="AT797" s="1303">
        <f>IF(AC797="Extremity",IF(CG797="","",CG797),"")</f>
        <v/>
      </c>
      <c r="AU797" s="1303">
        <f>IF(AC797="Extremity",IF(CH797="","",CH797),"")</f>
        <v/>
      </c>
      <c r="AV797" s="1304">
        <f>IF(AC797="Extremity","",IF(CE797="","",CE797))</f>
        <v/>
      </c>
      <c r="AW797" s="1304">
        <f>IF(AD797="Extremity","",IF(CF797="","",CF797))</f>
        <v/>
      </c>
      <c r="AX797" s="1305">
        <f>DL797</f>
        <v/>
      </c>
      <c r="AY797" s="1305">
        <f>DQ797</f>
        <v/>
      </c>
      <c r="AZ797" s="3377">
        <f>IF(AC797="Extremity",IF(DA797="","",DA797),"")</f>
        <v/>
      </c>
      <c r="BA797" s="3378">
        <f>IF(AC797="Extremity","",IF(CT797="","",CT797))</f>
        <v/>
      </c>
      <c r="BB797" s="1305">
        <f>IF(AC797="Extremity",IF(DB797="","",DB797),"")</f>
        <v/>
      </c>
      <c r="BC797" s="1304">
        <f>IF(AC797="Extremity","",IF(CZ797="","",CZ797))</f>
        <v/>
      </c>
      <c r="BD797" s="1305">
        <f>DD797</f>
        <v/>
      </c>
      <c r="BE797" s="132">
        <f>DE797</f>
        <v/>
      </c>
      <c r="BF797" s="133">
        <f>DF797*60</f>
        <v/>
      </c>
      <c r="BG797" s="121">
        <f>BE797</f>
        <v/>
      </c>
      <c r="BH797" s="133">
        <f>DG797*60</f>
        <v/>
      </c>
      <c r="BI797" s="133">
        <f>DH797</f>
        <v/>
      </c>
      <c r="BJ797" s="117"/>
      <c r="BK797" s="812">
        <f>Overview!$E$7</f>
        <v/>
      </c>
      <c r="BL797" s="117"/>
      <c r="BM797" s="834">
        <f>DI797</f>
        <v/>
      </c>
      <c r="BN797" s="812">
        <f>Overview!$P$153</f>
        <v/>
      </c>
      <c r="BO797" s="117"/>
      <c r="BP797" s="117"/>
      <c r="BQ797" s="115"/>
      <c r="BR797" s="1478"/>
      <c r="BS797" s="1541"/>
      <c r="BT797" s="1864" t="inlineStr">
        <is>
          <t>WLAN</t>
        </is>
      </c>
      <c r="BU797" s="1864" t="inlineStr">
        <is>
          <t>2.4 GHz</t>
        </is>
      </c>
      <c r="BV797" s="916">
        <f>Overview!$H$29</f>
        <v/>
      </c>
      <c r="BW797" s="1864"/>
      <c r="BX797" s="1864" t="inlineStr">
        <is>
          <t>Close to ear</t>
        </is>
      </c>
      <c r="BY797" s="906"/>
      <c r="BZ797" s="906"/>
      <c r="CA797" s="1965" t="inlineStr">
        <is>
          <t>Right Cheek</t>
        </is>
      </c>
      <c r="CB797" s="1072">
        <v>0</v>
      </c>
      <c r="CC797" s="877">
        <f>IF(COUNT('Conducted WiFi'!$AH$3:$AH$9)=0,7,INDEX('Conducted WiFi'!$T$3:$T$9,MATCH(MAX('Conducted WiFi'!$AH$3:$AH$9),'Conducted WiFi'!$AH$3:$AH$9,0)))</f>
        <v>7</v>
      </c>
      <c r="CD797" s="1188">
        <f>IF(COUNT('Conducted WiFi'!$AH$3:$AH$9)=0,2442,INDEX('Conducted WiFi'!$U$3:$U$9,MATCH(MAX('Conducted WiFi'!$AH$3:$AH$9),'Conducted WiFi'!$AH$3:$AH$9,0)))</f>
        <v>2442</v>
      </c>
      <c r="CE797" s="7237"/>
      <c r="CF797" s="7237"/>
      <c r="CG797" s="7245"/>
      <c r="CH797" s="7245"/>
      <c r="CI797" s="225">
        <f>BY797</f>
        <v/>
      </c>
      <c r="CJ797" s="237">
        <f>BZ797</f>
        <v/>
      </c>
      <c r="CK797" s="223">
        <f>CA797</f>
        <v/>
      </c>
      <c r="CL797" s="237">
        <f>CC797</f>
        <v/>
      </c>
      <c r="CM797" s="394">
        <f>CD797</f>
        <v/>
      </c>
      <c r="CN797" s="1966"/>
      <c r="CO797" s="1967"/>
      <c r="CP797" s="7214">
        <f>IF(CF797=""," ",IF(ABS(CE797-CF797)&lt;=0.1,"Valid","Not valid"))</f>
        <v/>
      </c>
      <c r="CQ797" s="1674">
        <f> IF(CE797="","",IF(AND(CE797&lt;&gt;"",CF797=""),IF(CE797&gt;=0.8,"Medir+Sig Max","No"),IF(CF797&lt;&gt;"",IF(CF797&gt;=0.8,"Medir+Sig Max","No"),"")))</f>
        <v/>
      </c>
      <c r="CR797" s="6927"/>
      <c r="CS797" s="1674"/>
      <c r="CT797" s="220">
        <f>IF(CO797="",IF(AND(CE797="",CF797=""),"",IF(CF797="",IF(DQ797&gt;1,ROUND(DQ797*CE797,3),CE797),IF(DQ797&gt;1,ROUND(DQ797*CF797,3),CF797))),IF(AND(CE797="",CF797=""),"",IF(CF797="",IF(DQ797&gt;1,ROUND(DQ797*CE797*(1/(CO797)),3),CE797*(1/(CO797))),IF(DQ797&gt;1,ROUND(DQ797*CF797*(1/(CO797)),3),CF797*(1/(CO797))))))</f>
        <v/>
      </c>
      <c r="CU797" s="224">
        <f>BY797</f>
        <v/>
      </c>
      <c r="CV797" s="237">
        <f>BZ797</f>
        <v/>
      </c>
      <c r="CW797" s="237">
        <f>CA797</f>
        <v/>
      </c>
      <c r="CX797" s="224">
        <f>CC797</f>
        <v/>
      </c>
      <c r="CY797" s="237">
        <f>CD797</f>
        <v/>
      </c>
      <c r="CZ797" s="7474">
        <f>IF(COUNTIF(Overview!K12:K14,TRUE)&gt;0,1.6,IF(COUNTIF(Overview!L12:L14,TRUE)&gt;0,8,0))</f>
        <v/>
      </c>
      <c r="DA797" s="1666"/>
      <c r="DB797" s="7483"/>
      <c r="DC797" s="844">
        <f>IF(CT797="","",IF(CT797&gt;CZ797,"Fail","Pass"))</f>
        <v/>
      </c>
      <c r="DD797" s="402"/>
      <c r="DE797" s="1565">
        <f>MyTimestamp(DC797)</f>
        <v/>
      </c>
      <c r="DF797" s="1531">
        <f>IF(COUNT(CE797:CH797)=1,15,IF(COUNT(CE797:CH797)=0,0,30))</f>
        <v/>
      </c>
      <c r="DG797" s="1532">
        <f>IF(DF797=0,0,2)</f>
        <v/>
      </c>
      <c r="DH797" s="1866"/>
      <c r="DI797" s="1866"/>
      <c r="DJ797" s="1863"/>
      <c r="DK797" s="1968"/>
      <c r="DL797" s="1574">
        <f>10^(CN797/20)*100-100</f>
        <v/>
      </c>
      <c r="DM797" s="976"/>
      <c r="DN797" s="1271"/>
      <c r="DO797" s="976">
        <f>IF(DM797="","",10^(DM797/10))</f>
        <v/>
      </c>
      <c r="DP797" s="976">
        <f>IF(ISNUMBER(DN797)=FALSE,"",10^(DN797/10))</f>
        <v/>
      </c>
      <c r="DQ797" s="1578">
        <f>IF(AND(ISNUMBER(DO797),ISNUMBER(DP797)),IF(DO797/DP797&gt;1,ROUND((DO797)/DP797,3),1),1)</f>
        <v/>
      </c>
      <c r="DR797" s="1541"/>
      <c r="DS797" s="1541"/>
      <c r="DT797" s="1541"/>
      <c r="DU797" s="1541"/>
      <c r="DV797" s="1541"/>
      <c r="DW797" s="1541"/>
      <c r="DX797" s="1541"/>
      <c r="DY797" s="1541"/>
      <c r="DZ797" s="1541"/>
      <c r="EA797" s="1541"/>
      <c r="EB797" s="1541"/>
      <c r="EC797" s="1541"/>
      <c r="ED797" s="1541"/>
      <c r="EE797" s="1541"/>
      <c r="EF797" s="1541"/>
      <c r="EG797" s="1541"/>
      <c r="EH797" s="1541"/>
      <c r="EI797" s="1541"/>
      <c r="EJ797" s="1541"/>
      <c r="EK797" s="1541"/>
      <c r="EL797" s="1541"/>
      <c r="EM797" s="1541"/>
      <c r="EN797" s="1541"/>
      <c r="EO797" s="1541"/>
      <c r="EP797" s="1541"/>
      <c r="EQ797" s="1541"/>
      <c r="ER797" s="1541"/>
      <c r="ES797" s="1541"/>
      <c r="ET797" s="1541"/>
      <c r="EU797" s="1541"/>
      <c r="EV797" s="1541"/>
    </row>
    <row r="798" ht="12.75" x14ac:dyDescent="0.2">
      <c r="A798" s="1541"/>
      <c r="B798" s="1541"/>
      <c r="C798"/>
      <c r="D798" s="1486"/>
      <c r="E798" s="1486"/>
      <c r="F798" s="672" t="inlineStr">
        <is>
          <t>5.5</t>
        </is>
      </c>
      <c r="G798" s="1497"/>
      <c r="H798" s="130">
        <f>BV798</f>
        <v/>
      </c>
      <c r="I798" s="130">
        <f>BW798</f>
        <v/>
      </c>
      <c r="J798" s="1299" t="inlineStr">
        <is>
          <t>WLAN</t>
        </is>
      </c>
      <c r="K798" s="1299" t="inlineStr">
        <is>
          <t>2.4 GHz</t>
        </is>
      </c>
      <c r="L798" s="115"/>
      <c r="M798" s="130"/>
      <c r="N798" s="119"/>
      <c r="O798" s="131"/>
      <c r="P798" s="6597"/>
      <c r="Q798" s="131"/>
      <c r="R798" s="131"/>
      <c r="S798" s="6593"/>
      <c r="T798" s="130">
        <v>7</v>
      </c>
      <c r="U798" s="6593">
        <v>2442</v>
      </c>
      <c r="V798" s="119"/>
      <c r="W798" s="1305"/>
      <c r="X798" s="119"/>
      <c r="Y798" s="119"/>
      <c r="Z798" s="119"/>
      <c r="AA798" s="115"/>
      <c r="AB798" s="115"/>
      <c r="AC798" s="1300">
        <f>IF(OR(BX798="Close to Ear",BX798="Close to Head"),"Head",IF(BX798="Extremity","Extremity","Body"))</f>
        <v/>
      </c>
      <c r="AD798" s="1301">
        <f>CA798</f>
        <v/>
      </c>
      <c r="AE798" s="1299">
        <f>CB798</f>
        <v/>
      </c>
      <c r="AF798" s="115"/>
      <c r="AG798" s="1302">
        <f>IF(OR(AZ798="",BA798=""),"N/A",IF(DC798="Pass","P","F"))</f>
        <v/>
      </c>
      <c r="AH798" s="129"/>
      <c r="AI798" s="129"/>
      <c r="AJ798" s="129"/>
      <c r="AK798" s="119"/>
      <c r="AL798" s="115"/>
      <c r="AM798" s="119"/>
      <c r="AN798" s="119"/>
      <c r="AO798" s="692"/>
      <c r="AP798" s="692"/>
      <c r="AQ798" s="692"/>
      <c r="AR798" s="692"/>
      <c r="AS798" s="692"/>
      <c r="AT798" s="1303">
        <f>IF(AC798="Extremity",IF(CG798="","",CG798),"")</f>
        <v/>
      </c>
      <c r="AU798" s="1303">
        <f>IF(AC798="Extremity",IF(CH798="","",CH798),"")</f>
        <v/>
      </c>
      <c r="AV798" s="1304">
        <f>IF(AC798="Extremity","",IF(CE798="","",CE798))</f>
        <v/>
      </c>
      <c r="AW798" s="1304">
        <f>IF(AD798="Extremity","",IF(CF798="","",CF798))</f>
        <v/>
      </c>
      <c r="AX798" s="1305">
        <f>DL798</f>
        <v/>
      </c>
      <c r="AY798" s="1305">
        <f>DQ798</f>
        <v/>
      </c>
      <c r="AZ798" s="3377">
        <f>IF(AC798="Extremity",IF(DA798="","",DA798),"")</f>
        <v/>
      </c>
      <c r="BA798" s="3378">
        <f>IF(AC798="Extremity","",IF(CT798="","",CT798))</f>
        <v/>
      </c>
      <c r="BB798" s="1305">
        <f>IF(AC798="Extremity",IF(DB798="","",DB798),"")</f>
        <v/>
      </c>
      <c r="BC798" s="1304">
        <f>IF(AC798="Extremity","",IF(CZ798="","",CZ798))</f>
        <v/>
      </c>
      <c r="BD798" s="1305">
        <f>DD798</f>
        <v/>
      </c>
      <c r="BE798" s="132">
        <f>DE798</f>
        <v/>
      </c>
      <c r="BF798" s="133">
        <f>DF798*60</f>
        <v/>
      </c>
      <c r="BG798" s="121">
        <f>BE798</f>
        <v/>
      </c>
      <c r="BH798" s="133">
        <f>DG798*60</f>
        <v/>
      </c>
      <c r="BI798" s="133">
        <f>DH798</f>
        <v/>
      </c>
      <c r="BJ798" s="117"/>
      <c r="BK798" s="812">
        <f>Overview!$E$7</f>
        <v/>
      </c>
      <c r="BL798" s="117"/>
      <c r="BM798" s="834">
        <f>DI798</f>
        <v/>
      </c>
      <c r="BN798" s="812">
        <f>Overview!$P$153</f>
        <v/>
      </c>
      <c r="BO798" s="117"/>
      <c r="BP798" s="117"/>
      <c r="BQ798" s="115"/>
      <c r="BR798" s="1478"/>
      <c r="BS798" s="1541"/>
      <c r="BT798" s="1864" t="inlineStr">
        <is>
          <t>WLAN</t>
        </is>
      </c>
      <c r="BU798" s="1864" t="inlineStr">
        <is>
          <t>2.4 GHz</t>
        </is>
      </c>
      <c r="BV798" s="916">
        <f>Overview!$H$29</f>
        <v/>
      </c>
      <c r="BW798" s="1864"/>
      <c r="BX798" s="1867" t="inlineStr">
        <is>
          <t>Close to ear</t>
        </is>
      </c>
      <c r="BY798" s="908"/>
      <c r="BZ798" s="908"/>
      <c r="CA798" s="1969" t="inlineStr">
        <is>
          <t>Right Tilt</t>
        </is>
      </c>
      <c r="CB798" s="1970">
        <v>0</v>
      </c>
      <c r="CC798" s="1189">
        <f>IF(COUNT('Conducted WiFi'!$AH$3:$AH$9)=0,7,INDEX('Conducted WiFi'!$T$3:$T$9,MATCH(MAX('Conducted WiFi'!$AH$3:$AH$9),'Conducted WiFi'!$AH$3:$AH$9,0)))</f>
        <v>7</v>
      </c>
      <c r="CD798" s="1190">
        <f>IF(COUNT('Conducted WiFi'!$AH$3:$AH$9)=0,2442,INDEX('Conducted WiFi'!$U$3:$U$9,MATCH(MAX('Conducted WiFi'!$AH$3:$AH$9),'Conducted WiFi'!$AH$3:$AH$9,0)))</f>
        <v>2442</v>
      </c>
      <c r="CE798" s="7237"/>
      <c r="CF798" s="7237"/>
      <c r="CG798" s="7245"/>
      <c r="CH798" s="7245"/>
      <c r="CI798" s="225">
        <f>BY798</f>
        <v/>
      </c>
      <c r="CJ798" s="237">
        <f>BZ798</f>
        <v/>
      </c>
      <c r="CK798" s="223">
        <f>CA798</f>
        <v/>
      </c>
      <c r="CL798" s="237">
        <f>CC798</f>
        <v/>
      </c>
      <c r="CM798" s="394">
        <f>CD798</f>
        <v/>
      </c>
      <c r="CN798" s="1966"/>
      <c r="CO798" s="1967"/>
      <c r="CP798" s="7214">
        <f>IF(CF798=""," ",IF(ABS(CE798-CF798)&lt;=0.1,"Valid","Not valid"))</f>
        <v/>
      </c>
      <c r="CQ798" s="1674">
        <f> IF(CE798="","",IF(AND(CE798&lt;&gt;"",CF798=""),IF(CE798&gt;=0.8,"Medir+Sig Max","No"),IF(CF798&lt;&gt;"",IF(CF798&gt;=0.8,"Medir+Sig Max","No"),"")))</f>
        <v/>
      </c>
      <c r="CR798" s="6927"/>
      <c r="CS798" s="1674"/>
      <c r="CT798" s="220">
        <f>IF(CO798="",IF(AND(CE798="",CF798=""),"",IF(CF798="",IF(DQ798&gt;1,ROUND(DQ798*CE798,3),CE798),IF(DQ798&gt;1,ROUND(DQ798*CF798,3),CF798))),IF(AND(CE798="",CF798=""),"",IF(CF798="",IF(DQ798&gt;1,ROUND(DQ798*CE798*(1/(CO798)),3),CE798*(1/(CO798))),IF(DQ798&gt;1,ROUND(DQ798*CF798*(1/(CO798)),3),CF798*(1/(CO798))))))</f>
        <v/>
      </c>
      <c r="CU798" s="224">
        <f>BY798</f>
        <v/>
      </c>
      <c r="CV798" s="237">
        <f>BZ798</f>
        <v/>
      </c>
      <c r="CW798" s="237">
        <f>CA798</f>
        <v/>
      </c>
      <c r="CX798" s="224">
        <f>CC798</f>
        <v/>
      </c>
      <c r="CY798" s="237">
        <f>CD798</f>
        <v/>
      </c>
      <c r="CZ798" s="7474">
        <f>IF(COUNTIF(Overview!K12:K14,TRUE)&gt;0,1.6,IF(COUNTIF(Overview!L12:L14,TRUE)&gt;0,8,0))</f>
        <v/>
      </c>
      <c r="DA798" s="1666"/>
      <c r="DB798" s="7483"/>
      <c r="DC798" s="844">
        <f>IF(CT798="","",IF(CT798&gt;CZ798,"Fail","Pass"))</f>
        <v/>
      </c>
      <c r="DD798" s="402"/>
      <c r="DE798" s="1565">
        <f>MyTimestamp(DC798)</f>
        <v/>
      </c>
      <c r="DF798" s="1531">
        <f>IF(COUNT(CE798:CH798)=1,15,IF(COUNT(CE798:CH798)=0,0,30))</f>
        <v/>
      </c>
      <c r="DG798" s="1532">
        <f>IF(DF798=0,0,2)</f>
        <v/>
      </c>
      <c r="DH798" s="1866"/>
      <c r="DI798" s="1866"/>
      <c r="DJ798" s="1863"/>
      <c r="DK798" s="1968"/>
      <c r="DL798" s="1574">
        <f>10^(CN798/20)*100-100</f>
        <v/>
      </c>
      <c r="DM798" s="976"/>
      <c r="DN798" s="1272"/>
      <c r="DO798" s="976">
        <f>IF(DM798="","",10^(DM798/10))</f>
        <v/>
      </c>
      <c r="DP798" s="976">
        <f>IF(ISNUMBER(DN798)=FALSE,"",10^(DN798/10))</f>
        <v/>
      </c>
      <c r="DQ798" s="1578">
        <f>IF(AND(ISNUMBER(DO798),ISNUMBER(DP798)),IF(DO798/DP798&gt;1,ROUND((DO798)/DP798,3),1),1)</f>
        <v/>
      </c>
      <c r="DR798" s="1541"/>
      <c r="DS798" s="1541"/>
      <c r="DT798" s="1541"/>
      <c r="DU798" s="1541"/>
      <c r="DV798" s="1541"/>
      <c r="DW798" s="1541"/>
      <c r="DX798" s="1541"/>
      <c r="DY798" s="1541"/>
      <c r="DZ798" s="1541"/>
      <c r="EA798" s="1541"/>
      <c r="EB798" s="1541"/>
      <c r="EC798" s="1541"/>
      <c r="ED798" s="1541"/>
      <c r="EE798" s="1541"/>
      <c r="EF798" s="1541"/>
      <c r="EG798" s="1541"/>
      <c r="EH798" s="1541"/>
      <c r="EI798" s="1541"/>
      <c r="EJ798" s="1541"/>
      <c r="EK798" s="1541"/>
      <c r="EL798" s="1541"/>
      <c r="EM798" s="1541"/>
      <c r="EN798" s="1541"/>
      <c r="EO798" s="1541"/>
      <c r="EP798" s="1541"/>
      <c r="EQ798" s="1541"/>
      <c r="ER798" s="1541"/>
      <c r="ES798" s="1541"/>
      <c r="ET798" s="1541"/>
      <c r="EU798" s="1541"/>
      <c r="EV798" s="1541"/>
    </row>
    <row r="799" ht="12.75" x14ac:dyDescent="0.2">
      <c r="A799" s="1541"/>
      <c r="B799" s="1541"/>
      <c r="C799"/>
      <c r="D799" s="1486"/>
      <c r="E799" s="1486"/>
      <c r="F799" s="672" t="inlineStr">
        <is>
          <t>5.5</t>
        </is>
      </c>
      <c r="G799" s="1497"/>
      <c r="H799" s="130">
        <f>BV799</f>
        <v/>
      </c>
      <c r="I799" s="130">
        <f>BW799</f>
        <v/>
      </c>
      <c r="J799" s="1299" t="inlineStr">
        <is>
          <t>WLAN</t>
        </is>
      </c>
      <c r="K799" s="1299" t="inlineStr">
        <is>
          <t>2.4 GHz</t>
        </is>
      </c>
      <c r="L799" s="115"/>
      <c r="M799" s="130"/>
      <c r="N799" s="119"/>
      <c r="O799" s="131"/>
      <c r="P799" s="6597"/>
      <c r="Q799" s="131"/>
      <c r="R799" s="131"/>
      <c r="S799" s="6593"/>
      <c r="T799" s="130">
        <v>7</v>
      </c>
      <c r="U799" s="6593">
        <v>2442</v>
      </c>
      <c r="V799" s="119"/>
      <c r="W799" s="1305"/>
      <c r="X799" s="119"/>
      <c r="Y799" s="119"/>
      <c r="Z799" s="119"/>
      <c r="AA799" s="115"/>
      <c r="AB799" s="115"/>
      <c r="AC799" s="1300">
        <f>IF(OR(BX799="Close to Ear",BX799="Close to Head"),"Head",IF(BX799="Extremity","Extremity","Body"))</f>
        <v/>
      </c>
      <c r="AD799" s="1301">
        <f>CA799</f>
        <v/>
      </c>
      <c r="AE799" s="1299">
        <f>CB799</f>
        <v/>
      </c>
      <c r="AF799" s="115"/>
      <c r="AG799" s="1302">
        <f>IF(OR(AZ799="",BA799=""),"N/A",IF(DC799="Pass","P","F"))</f>
        <v/>
      </c>
      <c r="AH799" s="129"/>
      <c r="AI799" s="129"/>
      <c r="AJ799" s="129"/>
      <c r="AK799" s="119"/>
      <c r="AL799" s="115"/>
      <c r="AM799" s="119"/>
      <c r="AN799" s="119"/>
      <c r="AO799" s="692"/>
      <c r="AP799" s="692"/>
      <c r="AQ799" s="692"/>
      <c r="AR799" s="692"/>
      <c r="AS799" s="692"/>
      <c r="AT799" s="1303">
        <f>IF(AC799="Extremity",IF(CG799="","",CG799),"")</f>
        <v/>
      </c>
      <c r="AU799" s="1303">
        <f>IF(AC799="Extremity",IF(CH799="","",CH799),"")</f>
        <v/>
      </c>
      <c r="AV799" s="1304">
        <f>IF(AC799="Extremity","",IF(CE799="","",CE799))</f>
        <v/>
      </c>
      <c r="AW799" s="1304">
        <f>IF(AD799="Extremity","",IF(CF799="","",CF799))</f>
        <v/>
      </c>
      <c r="AX799" s="1305">
        <f>DL799</f>
        <v/>
      </c>
      <c r="AY799" s="1305">
        <f>DQ799</f>
        <v/>
      </c>
      <c r="AZ799" s="3377">
        <f>IF(AC799="Extremity",IF(DA799="","",DA799),"")</f>
        <v/>
      </c>
      <c r="BA799" s="3378">
        <f>IF(AC799="Extremity","",IF(CT799="","",CT799))</f>
        <v/>
      </c>
      <c r="BB799" s="1305">
        <f>IF(AC799="Extremity",IF(DB799="","",DB799),"")</f>
        <v/>
      </c>
      <c r="BC799" s="1304">
        <f>IF(AC799="Extremity","",IF(CZ799="","",CZ799))</f>
        <v/>
      </c>
      <c r="BD799" s="1305">
        <f>DD799</f>
        <v/>
      </c>
      <c r="BE799" s="132">
        <f>DE799</f>
        <v/>
      </c>
      <c r="BF799" s="133">
        <f>DF799*60</f>
        <v/>
      </c>
      <c r="BG799" s="121">
        <f>BE799</f>
        <v/>
      </c>
      <c r="BH799" s="133">
        <f>DG799*60</f>
        <v/>
      </c>
      <c r="BI799" s="133">
        <f>DH799</f>
        <v/>
      </c>
      <c r="BJ799" s="117"/>
      <c r="BK799" s="812">
        <f>Overview!$E$7</f>
        <v/>
      </c>
      <c r="BL799" s="117"/>
      <c r="BM799" s="834">
        <f>DI799</f>
        <v/>
      </c>
      <c r="BN799" s="812">
        <f>Overview!$P$153</f>
        <v/>
      </c>
      <c r="BO799" s="117"/>
      <c r="BP799" s="117"/>
      <c r="BQ799" s="115"/>
      <c r="BR799" s="1478"/>
      <c r="BS799" s="1541"/>
      <c r="BT799" s="1864" t="inlineStr">
        <is>
          <t>WLAN</t>
        </is>
      </c>
      <c r="BU799" s="1864" t="inlineStr">
        <is>
          <t>2.4 GHz</t>
        </is>
      </c>
      <c r="BV799" s="916">
        <f>Overview!$H$29</f>
        <v/>
      </c>
      <c r="BW799" s="1864"/>
      <c r="BX799" s="1864" t="inlineStr">
        <is>
          <t>Close to ear</t>
        </is>
      </c>
      <c r="BY799" s="1198"/>
      <c r="BZ799" s="1198"/>
      <c r="CA799" s="1199" t="str">
        <f>IF(COUNT(CF795:CF798)=0,IF(COUNT(CE795:CE798)=0,"TBD",VLOOKUP(MAX(CE795:CE798),CE795:CK798,7,FALSE)),VLOOKUP(MAX(CF795:CF798),CF795:CK798,6,FALSE))</f>
        <v>TBD</v>
      </c>
      <c r="CB799" s="1971">
        <v>0</v>
      </c>
      <c r="CC799" s="1198">
        <f>IF(COUNT('Conducted WiFi'!$AH$3:$AH$9)=0,7,INDEX('Conducted WiFi'!$T$3:$T$9,MATCH(MAX('Conducted WiFi'!$AH$3:$AH$9),'Conducted WiFi'!$AH$3:$AH$9,0)))</f>
        <v>7</v>
      </c>
      <c r="CD799" s="1198">
        <f>IF(COUNT('Conducted WiFi'!$AH$3:$AH$9)=0,2442,INDEX('Conducted WiFi'!$U$3:$U$9,MATCH(MAX('Conducted WiFi'!$AH$3:$AH$9),'Conducted WiFi'!$AH$3:$AH$9,0)))</f>
        <v>2442</v>
      </c>
      <c r="CE799" s="7237"/>
      <c r="CF799" s="7237"/>
      <c r="CG799" s="7245"/>
      <c r="CH799" s="7245"/>
      <c r="CI799" s="225">
        <f>BY799</f>
        <v/>
      </c>
      <c r="CJ799" s="237">
        <f>BZ799</f>
        <v/>
      </c>
      <c r="CK799" s="223">
        <f>CA799</f>
        <v/>
      </c>
      <c r="CL799" s="237">
        <f>CC799</f>
        <v/>
      </c>
      <c r="CM799" s="394">
        <f>CD799</f>
        <v/>
      </c>
      <c r="CN799" s="1966"/>
      <c r="CO799" s="1967"/>
      <c r="CP799" s="7214">
        <f>IF(CF799=""," ",IF(ABS(CE799-CF799)&lt;=0.1,"Valid","Not valid"))</f>
        <v/>
      </c>
      <c r="CQ799" s="1674">
        <f> IF(CE799="","",IF(AND(CE799&lt;&gt;"",CF799=""),IF(CE799&gt;=0.8,"Medir+Sig Max","No"),IF(CF799&lt;&gt;"",IF(CF799&gt;=0.8,"Medir+Sig Max","No"),"")))</f>
        <v/>
      </c>
      <c r="CR799" s="6927"/>
      <c r="CS799" s="1674"/>
      <c r="CT799" s="220">
        <f>IF(CO799="",IF(AND(CE799="",CF799=""),"",IF(CF799="",IF(DQ799&gt;1,ROUND(DQ799*CE799,3),CE799),IF(DQ799&gt;1,ROUND(DQ799*CF799,3),CF799))),IF(AND(CE799="",CF799=""),"",IF(CF799="",IF(DQ799&gt;1,ROUND(DQ799*CE799*(1/(CO799)),3),CE799*(1/(CO799))),IF(DQ799&gt;1,ROUND(DQ799*CF799*(1/(CO799)),3),CF799*(1/(CO799))))))</f>
        <v/>
      </c>
      <c r="CU799" s="224">
        <f>BY799</f>
        <v/>
      </c>
      <c r="CV799" s="237">
        <f>BZ799</f>
        <v/>
      </c>
      <c r="CW799" s="237">
        <f>CA799</f>
        <v/>
      </c>
      <c r="CX799" s="224">
        <f>CC799</f>
        <v/>
      </c>
      <c r="CY799" s="237">
        <f>CD799</f>
        <v/>
      </c>
      <c r="CZ799" s="7474">
        <f>IF(COUNTIF(Overview!K12:K14,TRUE)&gt;0,1.6,IF(COUNTIF(Overview!L12:L14,TRUE)&gt;0,8,0))</f>
        <v/>
      </c>
      <c r="DA799" s="1666"/>
      <c r="DB799" s="7483"/>
      <c r="DC799" s="844">
        <f>IF(CT799="","",IF(CT799&gt;CZ799,"Fail","Pass"))</f>
        <v/>
      </c>
      <c r="DD799" s="402"/>
      <c r="DE799" s="1565">
        <f>MyTimestamp(DC799)</f>
        <v/>
      </c>
      <c r="DF799" s="1531">
        <f>IF(COUNT(CE799:CH799)=1,15,IF(COUNT(CE799:CH799)=0,0,30))</f>
        <v/>
      </c>
      <c r="DG799" s="1532">
        <f>IF(DF799=0,0,2)</f>
        <v/>
      </c>
      <c r="DH799" s="1866"/>
      <c r="DI799" s="1866"/>
      <c r="DJ799" s="1863"/>
      <c r="DK799" s="1968"/>
      <c r="DL799" s="1574">
        <f>10^(CN799/20)*100-100</f>
        <v/>
      </c>
      <c r="DM799" s="976"/>
      <c r="DN799" s="1273"/>
      <c r="DO799" s="976">
        <f>IF(DM799="","",10^(DM799/10))</f>
        <v/>
      </c>
      <c r="DP799" s="976">
        <f>IF(ISNUMBER(DN799)=FALSE,"",10^(DN799/10))</f>
        <v/>
      </c>
      <c r="DQ799" s="1578">
        <f>IF(AND(ISNUMBER(DO799),ISNUMBER(DP799)),IF(DO799/DP799&gt;1,ROUND((DO799)/DP799,3),1),1)</f>
        <v/>
      </c>
      <c r="DR799" s="1541"/>
      <c r="DS799" s="1541"/>
      <c r="DT799" s="1541"/>
      <c r="DU799" s="1541"/>
      <c r="DV799" s="1541"/>
      <c r="DW799" s="1541"/>
      <c r="DX799" s="1541"/>
      <c r="DY799" s="1541"/>
      <c r="DZ799" s="1541"/>
      <c r="EA799" s="1541"/>
      <c r="EB799" s="1541"/>
      <c r="EC799" s="1541"/>
      <c r="ED799" s="1541"/>
      <c r="EE799" s="1541"/>
      <c r="EF799" s="1541"/>
      <c r="EG799" s="1541"/>
      <c r="EH799" s="1541"/>
      <c r="EI799" s="1541"/>
      <c r="EJ799" s="1541"/>
      <c r="EK799" s="1541"/>
      <c r="EL799" s="1541"/>
      <c r="EM799" s="1541"/>
      <c r="EN799" s="1541"/>
      <c r="EO799" s="1541"/>
      <c r="EP799" s="1541"/>
      <c r="EQ799" s="1541"/>
      <c r="ER799" s="1541"/>
      <c r="ES799" s="1541"/>
      <c r="ET799" s="1541"/>
      <c r="EU799" s="1541"/>
      <c r="EV799" s="1541"/>
    </row>
    <row r="800" ht="12.75" x14ac:dyDescent="0.2">
      <c r="A800" s="1541"/>
      <c r="B800" s="1541"/>
      <c r="C800"/>
      <c r="D800" s="1486"/>
      <c r="E800" s="1486"/>
      <c r="F800" s="672" t="inlineStr">
        <is>
          <t>5.5</t>
        </is>
      </c>
      <c r="G800" s="1497"/>
      <c r="H800" s="130">
        <f>BV800</f>
        <v/>
      </c>
      <c r="I800" s="130">
        <f>BW800</f>
        <v/>
      </c>
      <c r="J800" s="1299" t="inlineStr">
        <is>
          <t>WLAN</t>
        </is>
      </c>
      <c r="K800" s="1299" t="inlineStr">
        <is>
          <t>2.4 GHz</t>
        </is>
      </c>
      <c r="L800" s="115"/>
      <c r="M800" s="130"/>
      <c r="N800" s="119"/>
      <c r="O800" s="131"/>
      <c r="P800" s="6597"/>
      <c r="Q800" s="131"/>
      <c r="R800" s="131"/>
      <c r="S800" s="6593"/>
      <c r="T800" s="130">
        <v>7</v>
      </c>
      <c r="U800" s="6593">
        <v>2442</v>
      </c>
      <c r="V800" s="119"/>
      <c r="W800" s="1305"/>
      <c r="X800" s="119"/>
      <c r="Y800" s="119"/>
      <c r="Z800" s="119"/>
      <c r="AA800" s="115"/>
      <c r="AB800" s="115"/>
      <c r="AC800" s="1300">
        <f>IF(OR(BX800="Close to Ear",BX800="Close to Head"),"Head",IF(BX800="Extremity","Extremity","Body"))</f>
        <v/>
      </c>
      <c r="AD800" s="1301">
        <f>CA800</f>
        <v/>
      </c>
      <c r="AE800" s="1299">
        <f>CB800</f>
        <v/>
      </c>
      <c r="AF800" s="115"/>
      <c r="AG800" s="1302">
        <f>IF(OR(AZ800="",BA800=""),"N/A",IF(DC800="Pass","P","F"))</f>
        <v/>
      </c>
      <c r="AH800" s="129"/>
      <c r="AI800" s="129"/>
      <c r="AJ800" s="129"/>
      <c r="AK800" s="119"/>
      <c r="AL800" s="115"/>
      <c r="AM800" s="119"/>
      <c r="AN800" s="119"/>
      <c r="AO800" s="692"/>
      <c r="AP800" s="692"/>
      <c r="AQ800" s="692"/>
      <c r="AR800" s="692"/>
      <c r="AS800" s="692"/>
      <c r="AT800" s="1303">
        <f>IF(AC800="Extremity",IF(CG800="","",CG800),"")</f>
        <v/>
      </c>
      <c r="AU800" s="1303">
        <f>IF(AC800="Extremity",IF(CH800="","",CH800),"")</f>
        <v/>
      </c>
      <c r="AV800" s="1304">
        <f>IF(AC800="Extremity","",IF(CE800="","",CE800))</f>
        <v/>
      </c>
      <c r="AW800" s="1304">
        <f>IF(AD800="Extremity","",IF(CF800="","",CF800))</f>
        <v/>
      </c>
      <c r="AX800" s="1305">
        <f>DL800</f>
        <v/>
      </c>
      <c r="AY800" s="1305">
        <f>DQ800</f>
        <v/>
      </c>
      <c r="AZ800" s="3377">
        <f>IF(AC800="Extremity",IF(DA800="","",DA800),"")</f>
        <v/>
      </c>
      <c r="BA800" s="3378">
        <f>IF(AC800="Extremity","",IF(CT800="","",CT800))</f>
        <v/>
      </c>
      <c r="BB800" s="1305">
        <f>IF(AC800="Extremity",IF(DB800="","",DB800),"")</f>
        <v/>
      </c>
      <c r="BC800" s="1304">
        <f>IF(AC800="Extremity","",IF(CZ800="","",CZ800))</f>
        <v/>
      </c>
      <c r="BD800" s="1305">
        <f>DD800</f>
        <v/>
      </c>
      <c r="BE800" s="132">
        <f>DE800</f>
        <v/>
      </c>
      <c r="BF800" s="133">
        <f>DF800*60</f>
        <v/>
      </c>
      <c r="BG800" s="121">
        <f>BE800</f>
        <v/>
      </c>
      <c r="BH800" s="133">
        <f>DG800*60</f>
        <v/>
      </c>
      <c r="BI800" s="133">
        <f>DH800</f>
        <v/>
      </c>
      <c r="BJ800" s="117"/>
      <c r="BK800" s="812">
        <f>Overview!$E$7</f>
        <v/>
      </c>
      <c r="BL800" s="117"/>
      <c r="BM800" s="834">
        <f>DI800</f>
        <v/>
      </c>
      <c r="BN800" s="812">
        <f>Overview!$P$153</f>
        <v/>
      </c>
      <c r="BO800" s="117"/>
      <c r="BP800" s="117"/>
      <c r="BQ800" s="115"/>
      <c r="BR800" s="1478"/>
      <c r="BS800" s="1541"/>
      <c r="BT800" s="1864" t="inlineStr">
        <is>
          <t>WLAN</t>
        </is>
      </c>
      <c r="BU800" s="1864" t="inlineStr">
        <is>
          <t>2.4 GHz</t>
        </is>
      </c>
      <c r="BV800" s="916">
        <f>Overview!$H$29</f>
        <v/>
      </c>
      <c r="BW800" s="1864"/>
      <c r="BX800" s="1864" t="inlineStr">
        <is>
          <t>Close to ear</t>
        </is>
      </c>
      <c r="BY800" s="1198"/>
      <c r="BZ800" s="1198"/>
      <c r="CA800" s="1199" t="str">
        <f>CA799</f>
        <v>TBD</v>
      </c>
      <c r="CB800" s="1971">
        <v>0</v>
      </c>
      <c r="CC800" s="1198">
        <f>IF(COUNT('Conducted WiFi'!$AH$3:$AH$9)=0,7,INDEX('Conducted WiFi'!$T$3:$T$9,MATCH(MAX('Conducted WiFi'!$AH$3:$AH$9),'Conducted WiFi'!$AH$3:$AH$9,0)))</f>
        <v>7</v>
      </c>
      <c r="CD800" s="1191">
        <f>IF(COUNT('Conducted WiFi'!$AH$3:$AH$9)=0,2442,INDEX('Conducted WiFi'!$U$3:$U$9,MATCH(MAX('Conducted WiFi'!$AH$3:$AH$9),'Conducted WiFi'!$AH$3:$AH$9,0)))</f>
        <v>2442</v>
      </c>
      <c r="CE800" s="7237"/>
      <c r="CF800" s="7237"/>
      <c r="CG800" s="7245"/>
      <c r="CH800" s="7245"/>
      <c r="CI800" s="225">
        <f>BY800</f>
        <v/>
      </c>
      <c r="CJ800" s="237">
        <f>BZ800</f>
        <v/>
      </c>
      <c r="CK800" s="223">
        <f>CA800</f>
        <v/>
      </c>
      <c r="CL800" s="237">
        <f>CC800</f>
        <v/>
      </c>
      <c r="CM800" s="394">
        <f>CD800</f>
        <v/>
      </c>
      <c r="CN800" s="1966"/>
      <c r="CO800" s="1967"/>
      <c r="CP800" s="7214">
        <f>IF(CF800=""," ",IF(ABS(CE800-CF800)&lt;=0.1,"Valid","Not valid"))</f>
        <v/>
      </c>
      <c r="CQ800" s="1674">
        <f> IF(CE800="","",IF(AND(CE800&lt;&gt;"",CF800=""),IF(CE800&gt;=0.8,"Medir+Sig Max","No"),IF(CF800&lt;&gt;"",IF(CF800&gt;=0.8,"Medir+Sig Max","No"),"")))</f>
        <v/>
      </c>
      <c r="CR800" s="6927"/>
      <c r="CS800" s="1674"/>
      <c r="CT800" s="220">
        <f>IF(CO800="",IF(AND(CE800="",CF800=""),"",IF(CF800="",IF(DQ800&gt;1,ROUND(DQ800*CE800,3),CE800),IF(DQ800&gt;1,ROUND(DQ800*CF800,3),CF800))),IF(AND(CE800="",CF800=""),"",IF(CF800="",IF(DQ800&gt;1,ROUND(DQ800*CE800*(1/(CO800)),3),CE800*(1/(CO800))),IF(DQ800&gt;1,ROUND(DQ800*CF800*(1/(CO800)),3),CF800*(1/(CO800))))))</f>
        <v/>
      </c>
      <c r="CU800" s="224">
        <f>BY800</f>
        <v/>
      </c>
      <c r="CV800" s="237">
        <f>BZ800</f>
        <v/>
      </c>
      <c r="CW800" s="237">
        <f>CA800</f>
        <v/>
      </c>
      <c r="CX800" s="224">
        <f>CC800</f>
        <v/>
      </c>
      <c r="CY800" s="237">
        <f>CD800</f>
        <v/>
      </c>
      <c r="CZ800" s="7474">
        <f>IF(COUNTIF(Overview!K12:K14,TRUE)&gt;0,1.6,IF(COUNTIF(Overview!L12:L14,TRUE)&gt;0,8,0))</f>
        <v/>
      </c>
      <c r="DA800" s="1666"/>
      <c r="DB800" s="7483"/>
      <c r="DC800" s="844">
        <f>IF(CT800="","",IF(CT800&gt;CZ800,"Fail","Pass"))</f>
        <v/>
      </c>
      <c r="DD800" s="402"/>
      <c r="DE800" s="1565">
        <f>MyTimestamp(DC800)</f>
        <v/>
      </c>
      <c r="DF800" s="1531">
        <f>IF(COUNT(CE800:CH800)=1,15,IF(COUNT(CE800:CH800)=0,0,30))</f>
        <v/>
      </c>
      <c r="DG800" s="1532">
        <f>IF(DF800=0,0,2)</f>
        <v/>
      </c>
      <c r="DH800" s="1866"/>
      <c r="DI800" s="1866"/>
      <c r="DJ800" s="1863"/>
      <c r="DK800" s="1968"/>
      <c r="DL800" s="1574">
        <f>10^(CN800/20)*100-100</f>
        <v/>
      </c>
      <c r="DM800" s="976"/>
      <c r="DN800" s="1273"/>
      <c r="DO800" s="976">
        <f>IF(DM800="","",10^(DM800/10))</f>
        <v/>
      </c>
      <c r="DP800" s="976">
        <f>IF(ISNUMBER(DN800)=FALSE,"",10^(DN800/10))</f>
        <v/>
      </c>
      <c r="DQ800" s="1578">
        <f>IF(AND(ISNUMBER(DO800),ISNUMBER(DP800)),IF(DO800/DP800&gt;1,ROUND((DO800)/DP800,3),1),1)</f>
        <v/>
      </c>
      <c r="DR800" s="1541"/>
      <c r="DS800" s="1541"/>
      <c r="DT800" s="1541"/>
      <c r="DU800" s="1541"/>
      <c r="DV800" s="1541"/>
      <c r="DW800" s="1541"/>
      <c r="DX800" s="1541"/>
      <c r="DY800" s="1541"/>
      <c r="DZ800" s="1541"/>
      <c r="EA800" s="1541"/>
      <c r="EB800" s="1541"/>
      <c r="EC800" s="1541"/>
      <c r="ED800" s="1541"/>
      <c r="EE800" s="1541"/>
      <c r="EF800" s="1541"/>
      <c r="EG800" s="1541"/>
      <c r="EH800" s="1541"/>
      <c r="EI800" s="1541"/>
      <c r="EJ800" s="1541"/>
      <c r="EK800" s="1541"/>
      <c r="EL800" s="1541"/>
      <c r="EM800" s="1541"/>
      <c r="EN800" s="1541"/>
      <c r="EO800" s="1541"/>
      <c r="EP800" s="1541"/>
      <c r="EQ800" s="1541"/>
      <c r="ER800" s="1541"/>
      <c r="ES800" s="1541"/>
      <c r="ET800" s="1541"/>
      <c r="EU800" s="1541"/>
      <c r="EV800" s="1541"/>
    </row>
    <row r="801" ht="12.75" x14ac:dyDescent="0.2">
      <c r="A801" s="1541"/>
      <c r="B801" s="1541"/>
      <c r="C801"/>
      <c r="D801" s="1486"/>
      <c r="E801" s="1486"/>
      <c r="F801" s="672" t="inlineStr">
        <is>
          <t>5.5</t>
        </is>
      </c>
      <c r="G801" s="1497"/>
      <c r="H801" s="130">
        <f>BV801</f>
        <v/>
      </c>
      <c r="I801" s="130">
        <f>BW801</f>
        <v/>
      </c>
      <c r="J801" s="1299" t="inlineStr">
        <is>
          <t>WLAN</t>
        </is>
      </c>
      <c r="K801" s="1299" t="inlineStr">
        <is>
          <t>2.4 GHz</t>
        </is>
      </c>
      <c r="L801" s="115"/>
      <c r="M801" s="130"/>
      <c r="N801" s="119"/>
      <c r="O801" s="131"/>
      <c r="P801" s="6597"/>
      <c r="Q801" s="131"/>
      <c r="R801" s="131"/>
      <c r="S801" s="6593"/>
      <c r="T801" s="130">
        <v>7</v>
      </c>
      <c r="U801" s="6593">
        <v>2442</v>
      </c>
      <c r="V801" s="119"/>
      <c r="W801" s="1305"/>
      <c r="X801" s="119"/>
      <c r="Y801" s="119"/>
      <c r="Z801" s="119"/>
      <c r="AA801" s="115"/>
      <c r="AB801" s="115"/>
      <c r="AC801" s="1300">
        <f>IF(OR(BX801="Close to Ear",BX801="Close to Head"),"Head",IF(BX801="Extremity","Extremity","Body"))</f>
        <v/>
      </c>
      <c r="AD801" s="1301">
        <f>CA801</f>
        <v/>
      </c>
      <c r="AE801" s="1299">
        <f>CB801</f>
        <v/>
      </c>
      <c r="AF801" s="115"/>
      <c r="AG801" s="1302">
        <f>IF(OR(AZ801="",BA801=""),"N/A",IF(DC801="Pass","P","F"))</f>
        <v/>
      </c>
      <c r="AH801" s="129"/>
      <c r="AI801" s="129"/>
      <c r="AJ801" s="129"/>
      <c r="AK801" s="119"/>
      <c r="AL801" s="115"/>
      <c r="AM801" s="119"/>
      <c r="AN801" s="119"/>
      <c r="AO801" s="692"/>
      <c r="AP801" s="692"/>
      <c r="AQ801" s="692"/>
      <c r="AR801" s="692"/>
      <c r="AS801" s="692"/>
      <c r="AT801" s="1303">
        <f>IF(AC801="Extremity",IF(CG801="","",CG801),"")</f>
        <v/>
      </c>
      <c r="AU801" s="1303">
        <f>IF(AC801="Extremity",IF(CH801="","",CH801),"")</f>
        <v/>
      </c>
      <c r="AV801" s="1304">
        <f>IF(AC801="Extremity","",IF(CE801="","",CE801))</f>
        <v/>
      </c>
      <c r="AW801" s="1304">
        <f>IF(AD801="Extremity","",IF(CF801="","",CF801))</f>
        <v/>
      </c>
      <c r="AX801" s="1305">
        <f>DL801</f>
        <v/>
      </c>
      <c r="AY801" s="1305">
        <f>DQ801</f>
        <v/>
      </c>
      <c r="AZ801" s="3377">
        <f>IF(AC801="Extremity",IF(DA801="","",DA801),"")</f>
        <v/>
      </c>
      <c r="BA801" s="3378">
        <f>IF(AC801="Extremity","",IF(CT801="","",CT801))</f>
        <v/>
      </c>
      <c r="BB801" s="1305">
        <f>IF(AC801="Extremity",IF(DB801="","",DB801),"")</f>
        <v/>
      </c>
      <c r="BC801" s="1304">
        <f>IF(AC801="Extremity","",IF(CZ801="","",CZ801))</f>
        <v/>
      </c>
      <c r="BD801" s="1305">
        <f>DD801</f>
        <v/>
      </c>
      <c r="BE801" s="132">
        <f>DE801</f>
        <v/>
      </c>
      <c r="BF801" s="133">
        <f>DF801*60</f>
        <v/>
      </c>
      <c r="BG801" s="121">
        <f>BE801</f>
        <v/>
      </c>
      <c r="BH801" s="133">
        <f>DG801*60</f>
        <v/>
      </c>
      <c r="BI801" s="133">
        <f>DH801</f>
        <v/>
      </c>
      <c r="BJ801" s="117"/>
      <c r="BK801" s="812">
        <f>Overview!$E$7</f>
        <v/>
      </c>
      <c r="BL801" s="117"/>
      <c r="BM801" s="834">
        <f>DI801</f>
        <v/>
      </c>
      <c r="BN801" s="812">
        <f>Overview!$P$153</f>
        <v/>
      </c>
      <c r="BO801" s="117"/>
      <c r="BP801" s="117"/>
      <c r="BQ801" s="115"/>
      <c r="BR801" s="1478"/>
      <c r="BS801" s="1541"/>
      <c r="BT801" s="1864" t="inlineStr">
        <is>
          <t>WLAN</t>
        </is>
      </c>
      <c r="BU801" s="1864" t="inlineStr">
        <is>
          <t>2.4 GHz</t>
        </is>
      </c>
      <c r="BV801" s="916">
        <f>Overview!$H$29</f>
        <v/>
      </c>
      <c r="BW801" s="1864"/>
      <c r="BX801" s="1864" t="inlineStr">
        <is>
          <t>Close to ear</t>
        </is>
      </c>
      <c r="BY801" s="1198"/>
      <c r="BZ801" s="1198"/>
      <c r="CA801" s="1199" t="str">
        <f>CA800</f>
        <v>TBD</v>
      </c>
      <c r="CB801" s="1971">
        <v>0</v>
      </c>
      <c r="CC801" s="1198">
        <f>IF(COUNT('Conducted WiFi'!$AH$3:$AH$9)=0,7,INDEX('Conducted WiFi'!$T$3:$T$9,MATCH(MAX('Conducted WiFi'!$AH$3:$AH$9),'Conducted WiFi'!$AH$3:$AH$9,0)))</f>
        <v>7</v>
      </c>
      <c r="CD801" s="1191">
        <f>IF(COUNT('Conducted WiFi'!$AH$3:$AH$9)=0,2442,INDEX('Conducted WiFi'!$U$3:$U$9,MATCH(MAX('Conducted WiFi'!$AH$3:$AH$9),'Conducted WiFi'!$AH$3:$AH$9,0)))</f>
        <v>2442</v>
      </c>
      <c r="CE801" s="7237"/>
      <c r="CF801" s="7237"/>
      <c r="CG801" s="7245"/>
      <c r="CH801" s="7245"/>
      <c r="CI801" s="225">
        <f>BY801</f>
        <v/>
      </c>
      <c r="CJ801" s="237">
        <f>BZ801</f>
        <v/>
      </c>
      <c r="CK801" s="223">
        <f>CA801</f>
        <v/>
      </c>
      <c r="CL801" s="237">
        <f>CC801</f>
        <v/>
      </c>
      <c r="CM801" s="394">
        <f>CD801</f>
        <v/>
      </c>
      <c r="CN801" s="1966"/>
      <c r="CO801" s="1967"/>
      <c r="CP801" s="7214">
        <f>IF(CF801=""," ",IF(ABS(CE801-CF801)&lt;=0.1,"Valid","Not valid"))</f>
        <v/>
      </c>
      <c r="CQ801" s="1674">
        <f> IF(CE801="","",IF(AND(CE801&lt;&gt;"",CF801=""),IF(CE801&gt;=0.8,"Medir+Sig Max","No"),IF(CF801&lt;&gt;"",IF(CF801&gt;=0.8,"Medir+Sig Max","No"),"")))</f>
        <v/>
      </c>
      <c r="CR801" s="6927"/>
      <c r="CS801" s="1674"/>
      <c r="CT801" s="220">
        <f>IF(CO801="",IF(AND(CE801="",CF801=""),"",IF(CF801="",IF(DQ801&gt;1,ROUND(DQ801*CE801,3),CE801),IF(DQ801&gt;1,ROUND(DQ801*CF801,3),CF801))),IF(AND(CE801="",CF801=""),"",IF(CF801="",IF(DQ801&gt;1,ROUND(DQ801*CE801*(1/(CO801)),3),CE801*(1/(CO801))),IF(DQ801&gt;1,ROUND(DQ801*CF801*(1/(CO801)),3),CF801*(1/(CO801))))))</f>
        <v/>
      </c>
      <c r="CU801" s="224">
        <f>BY801</f>
        <v/>
      </c>
      <c r="CV801" s="237">
        <f>BZ801</f>
        <v/>
      </c>
      <c r="CW801" s="237">
        <f>CA801</f>
        <v/>
      </c>
      <c r="CX801" s="224">
        <f>CC801</f>
        <v/>
      </c>
      <c r="CY801" s="237">
        <f>CD801</f>
        <v/>
      </c>
      <c r="CZ801" s="7474">
        <f>IF(COUNTIF(Overview!K12:K14,TRUE)&gt;0,1.6,IF(COUNTIF(Overview!L12:L14,TRUE)&gt;0,8,0))</f>
        <v/>
      </c>
      <c r="DA801" s="1666"/>
      <c r="DB801" s="7483"/>
      <c r="DC801" s="844">
        <f>IF(CT801="","",IF(CT801&gt;CZ801,"Fail","Pass"))</f>
        <v/>
      </c>
      <c r="DD801" s="402"/>
      <c r="DE801" s="1565">
        <f>MyTimestamp(DC801)</f>
        <v/>
      </c>
      <c r="DF801" s="1531">
        <f>IF(COUNT(CE801:CH801)=1,15,IF(COUNT(CE801:CH801)=0,0,30))</f>
        <v/>
      </c>
      <c r="DG801" s="1532">
        <f>IF(DF801=0,0,2)</f>
        <v/>
      </c>
      <c r="DH801" s="1866"/>
      <c r="DI801" s="1866"/>
      <c r="DJ801" s="1863"/>
      <c r="DK801" s="1968"/>
      <c r="DL801" s="1574">
        <f>10^(CN801/20)*100-100</f>
        <v/>
      </c>
      <c r="DM801" s="976"/>
      <c r="DN801" s="1273"/>
      <c r="DO801" s="976">
        <f>IF(DM801="","",10^(DM801/10))</f>
        <v/>
      </c>
      <c r="DP801" s="976">
        <f>IF(ISNUMBER(DN801)=FALSE,"",10^(DN801/10))</f>
        <v/>
      </c>
      <c r="DQ801" s="1578">
        <f>IF(AND(ISNUMBER(DO801),ISNUMBER(DP801)),IF(DO801/DP801&gt;1,ROUND((DO801)/DP801,3),1),1)</f>
        <v/>
      </c>
      <c r="DR801" s="1541"/>
      <c r="DS801" s="1541"/>
      <c r="DT801" s="1541"/>
      <c r="DU801" s="1541"/>
      <c r="DV801" s="1541"/>
      <c r="DW801" s="1541"/>
      <c r="DX801" s="1541"/>
      <c r="DY801" s="1541"/>
      <c r="DZ801" s="1541"/>
      <c r="EA801" s="1541"/>
      <c r="EB801" s="1541"/>
      <c r="EC801" s="1541"/>
      <c r="ED801" s="1541"/>
      <c r="EE801" s="1541"/>
      <c r="EF801" s="1541"/>
      <c r="EG801" s="1541"/>
      <c r="EH801" s="1541"/>
      <c r="EI801" s="1541"/>
      <c r="EJ801" s="1541"/>
      <c r="EK801" s="1541"/>
      <c r="EL801" s="1541"/>
      <c r="EM801" s="1541"/>
      <c r="EN801" s="1541"/>
      <c r="EO801" s="1541"/>
      <c r="EP801" s="1541"/>
      <c r="EQ801" s="1541"/>
      <c r="ER801" s="1541"/>
      <c r="ES801" s="1541"/>
      <c r="ET801" s="1541"/>
      <c r="EU801" s="1541"/>
      <c r="EV801" s="1541"/>
    </row>
    <row r="802" ht="12.75" x14ac:dyDescent="0.2">
      <c r="A802" s="1541"/>
      <c r="B802" s="1541"/>
      <c r="C802"/>
      <c r="D802" s="1486"/>
      <c r="E802" s="1486"/>
      <c r="F802" s="672" t="inlineStr">
        <is>
          <t>5.5</t>
        </is>
      </c>
      <c r="G802" s="1497"/>
      <c r="H802" s="130">
        <f>BV802</f>
        <v/>
      </c>
      <c r="I802" s="130">
        <f>BW802</f>
        <v/>
      </c>
      <c r="J802" s="1299" t="inlineStr">
        <is>
          <t>WLAN</t>
        </is>
      </c>
      <c r="K802" s="1299" t="inlineStr">
        <is>
          <t>2.4 GHz</t>
        </is>
      </c>
      <c r="L802" s="115"/>
      <c r="M802" s="130"/>
      <c r="N802" s="119"/>
      <c r="O802" s="131"/>
      <c r="P802" s="6597"/>
      <c r="Q802" s="131"/>
      <c r="R802" s="131"/>
      <c r="S802" s="6593"/>
      <c r="T802" s="130">
        <v>7</v>
      </c>
      <c r="U802" s="6593">
        <v>2442</v>
      </c>
      <c r="V802" s="119"/>
      <c r="W802" s="1305"/>
      <c r="X802" s="119"/>
      <c r="Y802" s="119"/>
      <c r="Z802" s="119"/>
      <c r="AA802" s="115"/>
      <c r="AB802" s="115"/>
      <c r="AC802" s="1300">
        <f>IF(OR(BX802="Close to Ear",BX802="Close to Head"),"Head",IF(BX802="Extremity","Extremity","Body"))</f>
        <v/>
      </c>
      <c r="AD802" s="1301">
        <f>CA802</f>
        <v/>
      </c>
      <c r="AE802" s="1299">
        <f>CB802</f>
        <v/>
      </c>
      <c r="AF802" s="115"/>
      <c r="AG802" s="1302">
        <f>IF(OR(AZ802="",BA802=""),"N/A",IF(DC802="Pass","P","F"))</f>
        <v/>
      </c>
      <c r="AH802" s="129"/>
      <c r="AI802" s="129"/>
      <c r="AJ802" s="129"/>
      <c r="AK802" s="119"/>
      <c r="AL802" s="115"/>
      <c r="AM802" s="119"/>
      <c r="AN802" s="119"/>
      <c r="AO802" s="692"/>
      <c r="AP802" s="692"/>
      <c r="AQ802" s="692"/>
      <c r="AR802" s="692"/>
      <c r="AS802" s="692"/>
      <c r="AT802" s="1303">
        <f>IF(AC802="Extremity",IF(CG802="","",CG802),"")</f>
        <v/>
      </c>
      <c r="AU802" s="1303">
        <f>IF(AC802="Extremity",IF(CH802="","",CH802),"")</f>
        <v/>
      </c>
      <c r="AV802" s="1304">
        <f>IF(AC802="Extremity","",IF(CE802="","",CE802))</f>
        <v/>
      </c>
      <c r="AW802" s="1304">
        <f>IF(AD802="Extremity","",IF(CF802="","",CF802))</f>
        <v/>
      </c>
      <c r="AX802" s="1305">
        <f>DL802</f>
        <v/>
      </c>
      <c r="AY802" s="1305">
        <f>DQ802</f>
        <v/>
      </c>
      <c r="AZ802" s="3377">
        <f>IF(AC802="Extremity",IF(DA802="","",DA802),"")</f>
        <v/>
      </c>
      <c r="BA802" s="3378">
        <f>IF(AC802="Extremity","",IF(CT802="","",CT802))</f>
        <v/>
      </c>
      <c r="BB802" s="1305">
        <f>IF(AC802="Extremity",IF(DB802="","",DB802),"")</f>
        <v/>
      </c>
      <c r="BC802" s="1304">
        <f>IF(AC802="Extremity","",IF(CZ802="","",CZ802))</f>
        <v/>
      </c>
      <c r="BD802" s="1305">
        <f>DD802</f>
        <v/>
      </c>
      <c r="BE802" s="132">
        <f>DE802</f>
        <v/>
      </c>
      <c r="BF802" s="133">
        <f>DF802*60</f>
        <v/>
      </c>
      <c r="BG802" s="121">
        <f>BE802</f>
        <v/>
      </c>
      <c r="BH802" s="133">
        <f>DG802*60</f>
        <v/>
      </c>
      <c r="BI802" s="133">
        <f>DH802</f>
        <v/>
      </c>
      <c r="BJ802" s="117"/>
      <c r="BK802" s="812">
        <f>Overview!$E$7</f>
        <v/>
      </c>
      <c r="BL802" s="117"/>
      <c r="BM802" s="834">
        <f>DI802</f>
        <v/>
      </c>
      <c r="BN802" s="812">
        <f>Overview!$P$153</f>
        <v/>
      </c>
      <c r="BO802" s="117"/>
      <c r="BP802" s="117"/>
      <c r="BQ802" s="115"/>
      <c r="BR802" s="1478"/>
      <c r="BS802" s="1541"/>
      <c r="BT802" s="1864" t="inlineStr">
        <is>
          <t>WLAN</t>
        </is>
      </c>
      <c r="BU802" s="1864" t="inlineStr">
        <is>
          <t>2.4 GHz</t>
        </is>
      </c>
      <c r="BV802" s="916">
        <f>Overview!$H$29</f>
        <v/>
      </c>
      <c r="BW802" s="1864"/>
      <c r="BX802" s="1864" t="inlineStr">
        <is>
          <t>Close to ear</t>
        </is>
      </c>
      <c r="BY802" s="1198"/>
      <c r="BZ802" s="1198"/>
      <c r="CA802" s="1199" t="str">
        <f>CA801</f>
        <v>TBD</v>
      </c>
      <c r="CB802" s="1971">
        <v>0</v>
      </c>
      <c r="CC802" s="1198">
        <f>IF(COUNT('Conducted WiFi'!$AH$3:$AH$9)=0,7,INDEX('Conducted WiFi'!$T$3:$T$9,MATCH(MAX('Conducted WiFi'!$AH$3:$AH$9),'Conducted WiFi'!$AH$3:$AH$9,0)))</f>
        <v>7</v>
      </c>
      <c r="CD802" s="1191">
        <f>IF(COUNT('Conducted WiFi'!$AH$3:$AH$9)=0,2442,INDEX('Conducted WiFi'!$U$3:$U$9,MATCH(MAX('Conducted WiFi'!$AH$3:$AH$9),'Conducted WiFi'!$AH$3:$AH$9,0)))</f>
        <v>2442</v>
      </c>
      <c r="CE802" s="7237"/>
      <c r="CF802" s="7237"/>
      <c r="CG802" s="7245"/>
      <c r="CH802" s="7245"/>
      <c r="CI802" s="225">
        <f>BY802</f>
        <v/>
      </c>
      <c r="CJ802" s="237">
        <f>BZ802</f>
        <v/>
      </c>
      <c r="CK802" s="223">
        <f>CA802</f>
        <v/>
      </c>
      <c r="CL802" s="237">
        <f>CC802</f>
        <v/>
      </c>
      <c r="CM802" s="394">
        <f>CD802</f>
        <v/>
      </c>
      <c r="CN802" s="1966"/>
      <c r="CO802" s="1967"/>
      <c r="CP802" s="7214">
        <f>IF(CF802=""," ",IF(ABS(CE802-CF802)&lt;=0.1,"Valid","Not valid"))</f>
        <v/>
      </c>
      <c r="CQ802" s="1674">
        <f> IF(CE802="","",IF(AND(CE802&lt;&gt;"",CF802=""),IF(CE802&gt;=0.8,"Medir+Sig Max","No"),IF(CF802&lt;&gt;"",IF(CF802&gt;=0.8,"Medir+Sig Max","No"),"")))</f>
        <v/>
      </c>
      <c r="CR802" s="6927"/>
      <c r="CS802" s="1674"/>
      <c r="CT802" s="220">
        <f>IF(CO802="",IF(AND(CE802="",CF802=""),"",IF(CF802="",IF(DQ802&gt;1,ROUND(DQ802*CE802,3),CE802),IF(DQ802&gt;1,ROUND(DQ802*CF802,3),CF802))),IF(AND(CE802="",CF802=""),"",IF(CF802="",IF(DQ802&gt;1,ROUND(DQ802*CE802*(1/(CO802)),3),CE802*(1/(CO802))),IF(DQ802&gt;1,ROUND(DQ802*CF802*(1/(CO802)),3),CF802*(1/(CO802))))))</f>
        <v/>
      </c>
      <c r="CU802" s="224">
        <f>BY802</f>
        <v/>
      </c>
      <c r="CV802" s="237">
        <f>BZ802</f>
        <v/>
      </c>
      <c r="CW802" s="237">
        <f>CA802</f>
        <v/>
      </c>
      <c r="CX802" s="224">
        <f>CC802</f>
        <v/>
      </c>
      <c r="CY802" s="237">
        <f>CD802</f>
        <v/>
      </c>
      <c r="CZ802" s="7474">
        <f>IF(COUNTIF(Overview!K12:K14,TRUE)&gt;0,1.6,IF(COUNTIF(Overview!L12:L14,TRUE)&gt;0,8,0))</f>
        <v/>
      </c>
      <c r="DA802" s="1666"/>
      <c r="DB802" s="7483"/>
      <c r="DC802" s="844">
        <f>IF(CT802="","",IF(CT802&gt;CZ802,"Fail","Pass"))</f>
        <v/>
      </c>
      <c r="DD802" s="402"/>
      <c r="DE802" s="1565">
        <f>MyTimestamp(DC802)</f>
        <v/>
      </c>
      <c r="DF802" s="1531">
        <f>IF(COUNT(CE802:CH802)=1,15,IF(COUNT(CE802:CH802)=0,0,30))</f>
        <v/>
      </c>
      <c r="DG802" s="1532">
        <f>IF(DF802=0,0,2)</f>
        <v/>
      </c>
      <c r="DH802" s="1866"/>
      <c r="DI802" s="1866"/>
      <c r="DJ802" s="1863"/>
      <c r="DK802" s="1968"/>
      <c r="DL802" s="1574">
        <f>10^(CN802/20)*100-100</f>
        <v/>
      </c>
      <c r="DM802" s="976"/>
      <c r="DN802" s="1273"/>
      <c r="DO802" s="976">
        <f>IF(DM802="","",10^(DM802/10))</f>
        <v/>
      </c>
      <c r="DP802" s="976">
        <f>IF(ISNUMBER(DN802)=FALSE,"",10^(DN802/10))</f>
        <v/>
      </c>
      <c r="DQ802" s="1578">
        <f>IF(AND(ISNUMBER(DO802),ISNUMBER(DP802)),IF(DO802/DP802&gt;1,ROUND((DO802)/DP802,3),1),1)</f>
        <v/>
      </c>
      <c r="DR802" s="1541"/>
      <c r="DS802" s="1541"/>
      <c r="DT802" s="1541"/>
      <c r="DU802" s="1541"/>
      <c r="DV802" s="1541"/>
      <c r="DW802" s="1541"/>
      <c r="DX802" s="1541"/>
      <c r="DY802" s="1541"/>
      <c r="DZ802" s="1541"/>
      <c r="EA802" s="1541"/>
      <c r="EB802" s="1541"/>
      <c r="EC802" s="1541"/>
      <c r="ED802" s="1541"/>
      <c r="EE802" s="1541"/>
      <c r="EF802" s="1541"/>
      <c r="EG802" s="1541"/>
      <c r="EH802" s="1541"/>
      <c r="EI802" s="1541"/>
      <c r="EJ802" s="1541"/>
      <c r="EK802" s="1541"/>
      <c r="EL802" s="1541"/>
      <c r="EM802" s="1541"/>
      <c r="EN802" s="1541"/>
      <c r="EO802" s="1541"/>
      <c r="EP802" s="1541"/>
      <c r="EQ802" s="1541"/>
      <c r="ER802" s="1541"/>
      <c r="ES802" s="1541"/>
      <c r="ET802" s="1541"/>
      <c r="EU802" s="1541"/>
      <c r="EV802" s="1541"/>
    </row>
    <row r="803" ht="12.75" x14ac:dyDescent="0.2">
      <c r="A803" s="1541"/>
      <c r="B803" s="1541"/>
      <c r="C803"/>
      <c r="D803" s="1486"/>
      <c r="E803" s="1486"/>
      <c r="F803" s="672" t="inlineStr">
        <is>
          <t>5.5</t>
        </is>
      </c>
      <c r="G803" s="1497"/>
      <c r="H803" s="130">
        <f>BV803</f>
        <v/>
      </c>
      <c r="I803" s="130">
        <f>BW803</f>
        <v/>
      </c>
      <c r="J803" s="1299" t="inlineStr">
        <is>
          <t>WLAN</t>
        </is>
      </c>
      <c r="K803" s="1299" t="inlineStr">
        <is>
          <t>2.4 GHz</t>
        </is>
      </c>
      <c r="L803" s="115"/>
      <c r="M803" s="130"/>
      <c r="N803" s="119"/>
      <c r="O803" s="131"/>
      <c r="P803" s="6597"/>
      <c r="Q803" s="131"/>
      <c r="R803" s="131"/>
      <c r="S803" s="6593"/>
      <c r="T803" s="130">
        <v>7</v>
      </c>
      <c r="U803" s="6593">
        <v>2442</v>
      </c>
      <c r="V803" s="119"/>
      <c r="W803" s="1305"/>
      <c r="X803" s="119"/>
      <c r="Y803" s="119"/>
      <c r="Z803" s="119"/>
      <c r="AA803" s="115"/>
      <c r="AB803" s="115"/>
      <c r="AC803" s="1300">
        <f>IF(OR(BX803="Close to Ear",BX803="Close to Head"),"Head",IF(BX803="Extremity","Extremity","Body"))</f>
        <v/>
      </c>
      <c r="AD803" s="1301">
        <f>CA803</f>
        <v/>
      </c>
      <c r="AE803" s="1299">
        <f>CB803</f>
        <v/>
      </c>
      <c r="AF803" s="115"/>
      <c r="AG803" s="1302">
        <f>IF(OR(AZ803="",BA803=""),"N/A",IF(DC803="Pass","P","F"))</f>
        <v/>
      </c>
      <c r="AH803" s="129"/>
      <c r="AI803" s="129"/>
      <c r="AJ803" s="129"/>
      <c r="AK803" s="119"/>
      <c r="AL803" s="115"/>
      <c r="AM803" s="119"/>
      <c r="AN803" s="119"/>
      <c r="AO803" s="692"/>
      <c r="AP803" s="692"/>
      <c r="AQ803" s="692"/>
      <c r="AR803" s="692"/>
      <c r="AS803" s="692"/>
      <c r="AT803" s="1303">
        <f>IF(AC803="Extremity",IF(CG803="","",CG803),"")</f>
        <v/>
      </c>
      <c r="AU803" s="1303">
        <f>IF(AC803="Extremity",IF(CH803="","",CH803),"")</f>
        <v/>
      </c>
      <c r="AV803" s="1304">
        <f>IF(AC803="Extremity","",IF(CE803="","",CE803))</f>
        <v/>
      </c>
      <c r="AW803" s="1304">
        <f>IF(AD803="Extremity","",IF(CF803="","",CF803))</f>
        <v/>
      </c>
      <c r="AX803" s="1305">
        <f>DL803</f>
        <v/>
      </c>
      <c r="AY803" s="1305">
        <f>DQ803</f>
        <v/>
      </c>
      <c r="AZ803" s="3377">
        <f>IF(AC803="Extremity",IF(DA803="","",DA803),"")</f>
        <v/>
      </c>
      <c r="BA803" s="3378">
        <f>IF(AC803="Extremity","",IF(CT803="","",CT803))</f>
        <v/>
      </c>
      <c r="BB803" s="1305">
        <f>IF(AC803="Extremity",IF(DB803="","",DB803),"")</f>
        <v/>
      </c>
      <c r="BC803" s="1304">
        <f>IF(AC803="Extremity","",IF(CZ803="","",CZ803))</f>
        <v/>
      </c>
      <c r="BD803" s="1305">
        <f>DD803</f>
        <v/>
      </c>
      <c r="BE803" s="132">
        <f>DE803</f>
        <v/>
      </c>
      <c r="BF803" s="133">
        <f>DF803*60</f>
        <v/>
      </c>
      <c r="BG803" s="121">
        <f>BE803</f>
        <v/>
      </c>
      <c r="BH803" s="133">
        <f>DG803*60</f>
        <v/>
      </c>
      <c r="BI803" s="133">
        <f>DH803</f>
        <v/>
      </c>
      <c r="BJ803" s="117"/>
      <c r="BK803" s="812">
        <f>Overview!$E$7</f>
        <v/>
      </c>
      <c r="BL803" s="117"/>
      <c r="BM803" s="834">
        <f>DI803</f>
        <v/>
      </c>
      <c r="BN803" s="812">
        <f>Overview!$P$153</f>
        <v/>
      </c>
      <c r="BO803" s="117"/>
      <c r="BP803" s="117"/>
      <c r="BQ803" s="115"/>
      <c r="BR803" s="1478"/>
      <c r="BS803" s="1541"/>
      <c r="BT803" s="1864" t="inlineStr">
        <is>
          <t>WLAN</t>
        </is>
      </c>
      <c r="BU803" s="1864" t="inlineStr">
        <is>
          <t>2.4 GHz</t>
        </is>
      </c>
      <c r="BV803" s="916">
        <f>Overview!$H$29</f>
        <v/>
      </c>
      <c r="BW803" s="1864"/>
      <c r="BX803" s="1864" t="inlineStr">
        <is>
          <t>Close to ear</t>
        </is>
      </c>
      <c r="BY803" s="1198"/>
      <c r="BZ803" s="1198"/>
      <c r="CA803" s="1199" t="str">
        <f>CA802</f>
        <v>TBD</v>
      </c>
      <c r="CB803" s="1971">
        <v>0</v>
      </c>
      <c r="CC803" s="1198">
        <f>IF(COUNT('Conducted WiFi'!$AH$3:$AH$9)=0,7,INDEX('Conducted WiFi'!$T$3:$T$9,MATCH(MAX('Conducted WiFi'!$AH$3:$AH$9),'Conducted WiFi'!$AH$3:$AH$9,0)))</f>
        <v>7</v>
      </c>
      <c r="CD803" s="1191">
        <f>IF(COUNT('Conducted WiFi'!$AH$3:$AH$9)=0,2442,INDEX('Conducted WiFi'!$U$3:$U$9,MATCH(MAX('Conducted WiFi'!$AH$3:$AH$9),'Conducted WiFi'!$AH$3:$AH$9,0)))</f>
        <v>2442</v>
      </c>
      <c r="CE803" s="7237"/>
      <c r="CF803" s="7237"/>
      <c r="CG803" s="7245"/>
      <c r="CH803" s="7245"/>
      <c r="CI803" s="225">
        <f>BY803</f>
        <v/>
      </c>
      <c r="CJ803" s="237">
        <f>BZ803</f>
        <v/>
      </c>
      <c r="CK803" s="223">
        <f>CA803</f>
        <v/>
      </c>
      <c r="CL803" s="237">
        <f>CC803</f>
        <v/>
      </c>
      <c r="CM803" s="394">
        <f>CD803</f>
        <v/>
      </c>
      <c r="CN803" s="1966"/>
      <c r="CO803" s="1967"/>
      <c r="CP803" s="7214">
        <f>IF(CF803=""," ",IF(ABS(CE803-CF803)&lt;=0.1,"Valid","Not valid"))</f>
        <v/>
      </c>
      <c r="CQ803" s="1674">
        <f> IF(CE803="","",IF(AND(CE803&lt;&gt;"",CF803=""),IF(CE803&gt;=0.8,"Medir+Sig Max","No"),IF(CF803&lt;&gt;"",IF(CF803&gt;=0.8,"Medir+Sig Max","No"),"")))</f>
        <v/>
      </c>
      <c r="CR803" s="6927"/>
      <c r="CS803" s="1674"/>
      <c r="CT803" s="220">
        <f>IF(CO803="",IF(AND(CE803="",CF803=""),"",IF(CF803="",IF(DQ803&gt;1,ROUND(DQ803*CE803,3),CE803),IF(DQ803&gt;1,ROUND(DQ803*CF803,3),CF803))),IF(AND(CE803="",CF803=""),"",IF(CF803="",IF(DQ803&gt;1,ROUND(DQ803*CE803*(1/(CO803)),3),CE803*(1/(CO803))),IF(DQ803&gt;1,ROUND(DQ803*CF803*(1/(CO803)),3),CF803*(1/(CO803))))))</f>
        <v/>
      </c>
      <c r="CU803" s="224">
        <f>BY803</f>
        <v/>
      </c>
      <c r="CV803" s="237">
        <f>BZ803</f>
        <v/>
      </c>
      <c r="CW803" s="237">
        <f>CA803</f>
        <v/>
      </c>
      <c r="CX803" s="224">
        <f>CC803</f>
        <v/>
      </c>
      <c r="CY803" s="237">
        <f>CD803</f>
        <v/>
      </c>
      <c r="CZ803" s="7474">
        <f>IF(COUNTIF(Overview!K12:K14,TRUE)&gt;0,1.6,IF(COUNTIF(Overview!L12:L14,TRUE)&gt;0,8,0))</f>
        <v/>
      </c>
      <c r="DA803" s="1666"/>
      <c r="DB803" s="7483"/>
      <c r="DC803" s="844">
        <f>IF(CT803="","",IF(CT803&gt;CZ803,"Fail","Pass"))</f>
        <v/>
      </c>
      <c r="DD803" s="402"/>
      <c r="DE803" s="1565">
        <f>MyTimestamp(DC803)</f>
        <v/>
      </c>
      <c r="DF803" s="1531">
        <f>IF(COUNT(CE803:CH803)=1,15,IF(COUNT(CE803:CH803)=0,0,30))</f>
        <v/>
      </c>
      <c r="DG803" s="1532">
        <f>IF(DF803=0,0,2)</f>
        <v/>
      </c>
      <c r="DH803" s="1866"/>
      <c r="DI803" s="1866"/>
      <c r="DJ803" s="1863"/>
      <c r="DK803" s="1968"/>
      <c r="DL803" s="1574">
        <f>10^(CN803/20)*100-100</f>
        <v/>
      </c>
      <c r="DM803" s="976"/>
      <c r="DN803" s="1273"/>
      <c r="DO803" s="976">
        <f>IF(DM803="","",10^(DM803/10))</f>
        <v/>
      </c>
      <c r="DP803" s="976">
        <f>IF(ISNUMBER(DN803)=FALSE,"",10^(DN803/10))</f>
        <v/>
      </c>
      <c r="DQ803" s="1578">
        <f>IF(AND(ISNUMBER(DO803),ISNUMBER(DP803)),IF(DO803/DP803&gt;1,ROUND((DO803)/DP803,3),1),1)</f>
        <v/>
      </c>
      <c r="DR803" s="1541"/>
      <c r="DS803" s="1541"/>
      <c r="DT803" s="1541"/>
      <c r="DU803" s="1541"/>
      <c r="DV803" s="1541"/>
      <c r="DW803" s="1541"/>
      <c r="DX803" s="1541"/>
      <c r="DY803" s="1541"/>
      <c r="DZ803" s="1541"/>
      <c r="EA803" s="1541"/>
      <c r="EB803" s="1541"/>
      <c r="EC803" s="1541"/>
      <c r="ED803" s="1541"/>
      <c r="EE803" s="1541"/>
      <c r="EF803" s="1541"/>
      <c r="EG803" s="1541"/>
      <c r="EH803" s="1541"/>
      <c r="EI803" s="1541"/>
      <c r="EJ803" s="1541"/>
      <c r="EK803" s="1541"/>
      <c r="EL803" s="1541"/>
      <c r="EM803" s="1541"/>
      <c r="EN803" s="1541"/>
      <c r="EO803" s="1541"/>
      <c r="EP803" s="1541"/>
      <c r="EQ803" s="1541"/>
      <c r="ER803" s="1541"/>
      <c r="ES803" s="1541"/>
      <c r="ET803" s="1541"/>
      <c r="EU803" s="1541"/>
      <c r="EV803" s="1541"/>
    </row>
    <row r="804" ht="12.75" x14ac:dyDescent="0.2">
      <c r="A804" s="1541"/>
      <c r="B804" s="1541"/>
      <c r="C804"/>
      <c r="D804" s="1486"/>
      <c r="E804" s="1486"/>
      <c r="F804" s="672" t="inlineStr">
        <is>
          <t>5.5</t>
        </is>
      </c>
      <c r="G804" s="1497"/>
      <c r="H804" s="130">
        <f>BV804</f>
        <v/>
      </c>
      <c r="I804" s="130">
        <f>BW804</f>
        <v/>
      </c>
      <c r="J804" s="1299" t="inlineStr">
        <is>
          <t>WLAN</t>
        </is>
      </c>
      <c r="K804" s="1299" t="inlineStr">
        <is>
          <t>2.4 GHz</t>
        </is>
      </c>
      <c r="L804" s="115"/>
      <c r="M804" s="130"/>
      <c r="N804" s="119"/>
      <c r="O804" s="131"/>
      <c r="P804" s="6597"/>
      <c r="Q804" s="131"/>
      <c r="R804" s="131"/>
      <c r="S804" s="6593"/>
      <c r="T804" s="130">
        <v>7</v>
      </c>
      <c r="U804" s="6593">
        <v>2442</v>
      </c>
      <c r="V804" s="119"/>
      <c r="W804" s="1305"/>
      <c r="X804" s="119"/>
      <c r="Y804" s="119"/>
      <c r="Z804" s="119"/>
      <c r="AA804" s="115"/>
      <c r="AB804" s="115"/>
      <c r="AC804" s="1300">
        <f>IF(OR(BX804="Close to Ear",BX804="Close to Head"),"Head",IF(BX804="Extremity","Extremity","Body"))</f>
        <v/>
      </c>
      <c r="AD804" s="1301">
        <f>CA804</f>
        <v/>
      </c>
      <c r="AE804" s="1299">
        <f>CB804</f>
        <v/>
      </c>
      <c r="AF804" s="115"/>
      <c r="AG804" s="1302">
        <f>IF(OR(AZ804="",BA804=""),"N/A",IF(DC804="Pass","P","F"))</f>
        <v/>
      </c>
      <c r="AH804" s="129"/>
      <c r="AI804" s="129"/>
      <c r="AJ804" s="129"/>
      <c r="AK804" s="119"/>
      <c r="AL804" s="115"/>
      <c r="AM804" s="119"/>
      <c r="AN804" s="119"/>
      <c r="AO804" s="692"/>
      <c r="AP804" s="692"/>
      <c r="AQ804" s="692"/>
      <c r="AR804" s="692"/>
      <c r="AS804" s="692"/>
      <c r="AT804" s="1303">
        <f>IF(AC804="Extremity",IF(CG804="","",CG804),"")</f>
        <v/>
      </c>
      <c r="AU804" s="1303">
        <f>IF(AC804="Extremity",IF(CH804="","",CH804),"")</f>
        <v/>
      </c>
      <c r="AV804" s="1304">
        <f>IF(AC804="Extremity","",IF(CE804="","",CE804))</f>
        <v/>
      </c>
      <c r="AW804" s="1304">
        <f>IF(AD804="Extremity","",IF(CF804="","",CF804))</f>
        <v/>
      </c>
      <c r="AX804" s="1305">
        <f>DL804</f>
        <v/>
      </c>
      <c r="AY804" s="1305">
        <f>DQ804</f>
        <v/>
      </c>
      <c r="AZ804" s="3377">
        <f>IF(AC804="Extremity",IF(DA804="","",DA804),"")</f>
        <v/>
      </c>
      <c r="BA804" s="3378">
        <f>IF(AC804="Extremity","",IF(CT804="","",CT804))</f>
        <v/>
      </c>
      <c r="BB804" s="1305">
        <f>IF(AC804="Extremity",IF(DB804="","",DB804),"")</f>
        <v/>
      </c>
      <c r="BC804" s="1304">
        <f>IF(AC804="Extremity","",IF(CZ804="","",CZ804))</f>
        <v/>
      </c>
      <c r="BD804" s="1305">
        <f>DD804</f>
        <v/>
      </c>
      <c r="BE804" s="132">
        <f>DE804</f>
        <v/>
      </c>
      <c r="BF804" s="133">
        <f>DF804*60</f>
        <v/>
      </c>
      <c r="BG804" s="121">
        <f>BE804</f>
        <v/>
      </c>
      <c r="BH804" s="133">
        <f>DG804*60</f>
        <v/>
      </c>
      <c r="BI804" s="133">
        <f>DH804</f>
        <v/>
      </c>
      <c r="BJ804" s="117"/>
      <c r="BK804" s="812">
        <f>Overview!$E$7</f>
        <v/>
      </c>
      <c r="BL804" s="117"/>
      <c r="BM804" s="834">
        <f>DI804</f>
        <v/>
      </c>
      <c r="BN804" s="812">
        <f>Overview!$P$153</f>
        <v/>
      </c>
      <c r="BO804" s="117"/>
      <c r="BP804" s="117"/>
      <c r="BQ804" s="115"/>
      <c r="BR804" s="1478"/>
      <c r="BS804" s="1541"/>
      <c r="BT804" s="1864" t="inlineStr">
        <is>
          <t>WLAN</t>
        </is>
      </c>
      <c r="BU804" s="1864" t="inlineStr">
        <is>
          <t>2.4 GHz</t>
        </is>
      </c>
      <c r="BV804" s="916">
        <f>Overview!$H$29</f>
        <v/>
      </c>
      <c r="BW804" s="1864"/>
      <c r="BX804" s="1864" t="inlineStr">
        <is>
          <t>Close to ear</t>
        </is>
      </c>
      <c r="BY804" s="1198"/>
      <c r="BZ804" s="1198"/>
      <c r="CA804" s="1199" t="str">
        <f>CA803</f>
        <v>TBD</v>
      </c>
      <c r="CB804" s="1971">
        <v>0</v>
      </c>
      <c r="CC804" s="1198">
        <f>IF(COUNT('Conducted WiFi'!$AH$3:$AH$9)=0,7,INDEX('Conducted WiFi'!$T$3:$T$9,MATCH(MAX('Conducted WiFi'!$AH$3:$AH$9),'Conducted WiFi'!$AH$3:$AH$9,0)))</f>
        <v>7</v>
      </c>
      <c r="CD804" s="1191">
        <f>IF(COUNT('Conducted WiFi'!$AH$3:$AH$9)=0,2442,INDEX('Conducted WiFi'!$U$3:$U$9,MATCH(MAX('Conducted WiFi'!$AH$3:$AH$9),'Conducted WiFi'!$AH$3:$AH$9,0)))</f>
        <v>2442</v>
      </c>
      <c r="CE804" s="7237"/>
      <c r="CF804" s="7237"/>
      <c r="CG804" s="7245"/>
      <c r="CH804" s="7245"/>
      <c r="CI804" s="225">
        <f>BY804</f>
        <v/>
      </c>
      <c r="CJ804" s="237">
        <f>BZ804</f>
        <v/>
      </c>
      <c r="CK804" s="223">
        <f>CA804</f>
        <v/>
      </c>
      <c r="CL804" s="237">
        <f>CC804</f>
        <v/>
      </c>
      <c r="CM804" s="394">
        <f>CD804</f>
        <v/>
      </c>
      <c r="CN804" s="1966"/>
      <c r="CO804" s="1967"/>
      <c r="CP804" s="7214">
        <f>IF(CF804=""," ",IF(ABS(CE804-CF804)&lt;=0.1,"Valid","Not valid"))</f>
        <v/>
      </c>
      <c r="CQ804" s="1674">
        <f> IF(CE804="","",IF(AND(CE804&lt;&gt;"",CF804=""),IF(CE804&gt;=0.8,"Medir+Sig Max","No"),IF(CF804&lt;&gt;"",IF(CF804&gt;=0.8,"Medir+Sig Max","No"),"")))</f>
        <v/>
      </c>
      <c r="CR804" s="6927"/>
      <c r="CS804" s="1674"/>
      <c r="CT804" s="220">
        <f>IF(CO804="",IF(AND(CE804="",CF804=""),"",IF(CF804="",IF(DQ804&gt;1,ROUND(DQ804*CE804,3),CE804),IF(DQ804&gt;1,ROUND(DQ804*CF804,3),CF804))),IF(AND(CE804="",CF804=""),"",IF(CF804="",IF(DQ804&gt;1,ROUND(DQ804*CE804*(1/(CO804)),3),CE804*(1/(CO804))),IF(DQ804&gt;1,ROUND(DQ804*CF804*(1/(CO804)),3),CF804*(1/(CO804))))))</f>
        <v/>
      </c>
      <c r="CU804" s="224">
        <f>BY804</f>
        <v/>
      </c>
      <c r="CV804" s="237">
        <f>BZ804</f>
        <v/>
      </c>
      <c r="CW804" s="237">
        <f>CA804</f>
        <v/>
      </c>
      <c r="CX804" s="224">
        <f>CC804</f>
        <v/>
      </c>
      <c r="CY804" s="237">
        <f>CD804</f>
        <v/>
      </c>
      <c r="CZ804" s="7474">
        <f>IF(COUNTIF(Overview!K12:K14,TRUE)&gt;0,1.6,IF(COUNTIF(Overview!L12:L14,TRUE)&gt;0,8,0))</f>
        <v/>
      </c>
      <c r="DA804" s="1666"/>
      <c r="DB804" s="7483"/>
      <c r="DC804" s="844">
        <f>IF(CT804="","",IF(CT804&gt;CZ804,"Fail","Pass"))</f>
        <v/>
      </c>
      <c r="DD804" s="402"/>
      <c r="DE804" s="1565">
        <f>MyTimestamp(DC804)</f>
        <v/>
      </c>
      <c r="DF804" s="1531">
        <f>IF(COUNT(CE804:CH804)=1,15,IF(COUNT(CE804:CH804)=0,0,30))</f>
        <v/>
      </c>
      <c r="DG804" s="1532">
        <f>IF(DF804=0,0,2)</f>
        <v/>
      </c>
      <c r="DH804" s="1866"/>
      <c r="DI804" s="1866"/>
      <c r="DJ804" s="1863"/>
      <c r="DK804" s="1968"/>
      <c r="DL804" s="1574">
        <f>10^(CN804/20)*100-100</f>
        <v/>
      </c>
      <c r="DM804" s="976"/>
      <c r="DN804" s="1273"/>
      <c r="DO804" s="976">
        <f>IF(DM804="","",10^(DM804/10))</f>
        <v/>
      </c>
      <c r="DP804" s="976">
        <f>IF(ISNUMBER(DN804)=FALSE,"",10^(DN804/10))</f>
        <v/>
      </c>
      <c r="DQ804" s="1578">
        <f>IF(AND(ISNUMBER(DO804),ISNUMBER(DP804)),IF(DO804/DP804&gt;1,ROUND((DO804)/DP804,3),1),1)</f>
        <v/>
      </c>
      <c r="DR804" s="1541"/>
      <c r="DS804" s="1541"/>
      <c r="DT804" s="1541"/>
      <c r="DU804" s="1541"/>
      <c r="DV804" s="1541"/>
      <c r="DW804" s="1541"/>
      <c r="DX804" s="1541"/>
      <c r="DY804" s="1541"/>
      <c r="DZ804" s="1541"/>
      <c r="EA804" s="1541"/>
      <c r="EB804" s="1541"/>
      <c r="EC804" s="1541"/>
      <c r="ED804" s="1541"/>
      <c r="EE804" s="1541"/>
      <c r="EF804" s="1541"/>
      <c r="EG804" s="1541"/>
      <c r="EH804" s="1541"/>
      <c r="EI804" s="1541"/>
      <c r="EJ804" s="1541"/>
      <c r="EK804" s="1541"/>
      <c r="EL804" s="1541"/>
      <c r="EM804" s="1541"/>
      <c r="EN804" s="1541"/>
      <c r="EO804" s="1541"/>
      <c r="EP804" s="1541"/>
      <c r="EQ804" s="1541"/>
      <c r="ER804" s="1541"/>
      <c r="ES804" s="1541"/>
      <c r="ET804" s="1541"/>
      <c r="EU804" s="1541"/>
      <c r="EV804" s="1541"/>
    </row>
    <row r="805" ht="12.75" x14ac:dyDescent="0.2">
      <c r="A805" s="1541"/>
      <c r="B805" s="1541"/>
      <c r="C805"/>
      <c r="D805" s="1486"/>
      <c r="E805" s="1486"/>
      <c r="F805" s="672" t="inlineStr">
        <is>
          <t>5.5</t>
        </is>
      </c>
      <c r="G805" s="1497"/>
      <c r="H805" s="130">
        <f>BV805</f>
        <v/>
      </c>
      <c r="I805" s="130">
        <f>BW805</f>
        <v/>
      </c>
      <c r="J805" s="1299" t="inlineStr">
        <is>
          <t>WLAN</t>
        </is>
      </c>
      <c r="K805" s="1299" t="inlineStr">
        <is>
          <t>2.4 GHz</t>
        </is>
      </c>
      <c r="L805" s="115"/>
      <c r="M805" s="130"/>
      <c r="N805" s="119"/>
      <c r="O805" s="131"/>
      <c r="P805" s="6597"/>
      <c r="Q805" s="131"/>
      <c r="R805" s="131"/>
      <c r="S805" s="6593"/>
      <c r="T805" s="130">
        <v>7</v>
      </c>
      <c r="U805" s="6593">
        <v>2442</v>
      </c>
      <c r="V805" s="119"/>
      <c r="W805" s="1305"/>
      <c r="X805" s="119"/>
      <c r="Y805" s="119"/>
      <c r="Z805" s="119"/>
      <c r="AA805" s="115"/>
      <c r="AB805" s="115"/>
      <c r="AC805" s="1300">
        <f>IF(OR(BX805="Close to Ear",BX805="Close to Head"),"Head",IF(BX805="Extremity","Extremity","Body"))</f>
        <v/>
      </c>
      <c r="AD805" s="1301">
        <f>CA805</f>
        <v/>
      </c>
      <c r="AE805" s="1299">
        <f>CB805</f>
        <v/>
      </c>
      <c r="AF805" s="115"/>
      <c r="AG805" s="1302">
        <f>IF(OR(AZ805="",BA805=""),"N/A",IF(DC805="Pass","P","F"))</f>
        <v/>
      </c>
      <c r="AH805" s="129"/>
      <c r="AI805" s="129"/>
      <c r="AJ805" s="129"/>
      <c r="AK805" s="119"/>
      <c r="AL805" s="115"/>
      <c r="AM805" s="119"/>
      <c r="AN805" s="119"/>
      <c r="AO805" s="692"/>
      <c r="AP805" s="692"/>
      <c r="AQ805" s="692"/>
      <c r="AR805" s="692"/>
      <c r="AS805" s="692"/>
      <c r="AT805" s="1303">
        <f>IF(AC805="Extremity",IF(CG805="","",CG805),"")</f>
        <v/>
      </c>
      <c r="AU805" s="1303">
        <f>IF(AC805="Extremity",IF(CH805="","",CH805),"")</f>
        <v/>
      </c>
      <c r="AV805" s="1304">
        <f>IF(AC805="Extremity","",IF(CE805="","",CE805))</f>
        <v/>
      </c>
      <c r="AW805" s="1304">
        <f>IF(AD805="Extremity","",IF(CF805="","",CF805))</f>
        <v/>
      </c>
      <c r="AX805" s="1305">
        <f>DL805</f>
        <v/>
      </c>
      <c r="AY805" s="1305">
        <f>DQ805</f>
        <v/>
      </c>
      <c r="AZ805" s="3377">
        <f>IF(AC805="Extremity",IF(DA805="","",DA805),"")</f>
        <v/>
      </c>
      <c r="BA805" s="3378">
        <f>IF(AC805="Extremity","",IF(CT805="","",CT805))</f>
        <v/>
      </c>
      <c r="BB805" s="1305">
        <f>IF(AC805="Extremity",IF(DB805="","",DB805),"")</f>
        <v/>
      </c>
      <c r="BC805" s="1304">
        <f>IF(AC805="Extremity","",IF(CZ805="","",CZ805))</f>
        <v/>
      </c>
      <c r="BD805" s="1305">
        <f>DD805</f>
        <v/>
      </c>
      <c r="BE805" s="132">
        <f>DE805</f>
        <v/>
      </c>
      <c r="BF805" s="133">
        <f>DF805*60</f>
        <v/>
      </c>
      <c r="BG805" s="121">
        <f>BE805</f>
        <v/>
      </c>
      <c r="BH805" s="133">
        <f>DG805*60</f>
        <v/>
      </c>
      <c r="BI805" s="133">
        <f>DH805</f>
        <v/>
      </c>
      <c r="BJ805" s="117"/>
      <c r="BK805" s="812">
        <f>Overview!$E$7</f>
        <v/>
      </c>
      <c r="BL805" s="117"/>
      <c r="BM805" s="834">
        <f>DI805</f>
        <v/>
      </c>
      <c r="BN805" s="812">
        <f>Overview!$P$153</f>
        <v/>
      </c>
      <c r="BO805" s="117"/>
      <c r="BP805" s="117"/>
      <c r="BQ805" s="115"/>
      <c r="BR805" s="1478"/>
      <c r="BS805" s="1541"/>
      <c r="BT805" s="1864" t="inlineStr">
        <is>
          <t>WLAN</t>
        </is>
      </c>
      <c r="BU805" s="1864" t="inlineStr">
        <is>
          <t>2.4 GHz</t>
        </is>
      </c>
      <c r="BV805" s="916">
        <f>Overview!$H$29</f>
        <v/>
      </c>
      <c r="BW805" s="1864"/>
      <c r="BX805" s="1864" t="inlineStr">
        <is>
          <t>Close to ear</t>
        </is>
      </c>
      <c r="BY805" s="1198"/>
      <c r="BZ805" s="1198"/>
      <c r="CA805" s="1199" t="str">
        <f>CA804</f>
        <v>TBD</v>
      </c>
      <c r="CB805" s="1971">
        <v>0</v>
      </c>
      <c r="CC805" s="1198">
        <f>IF(COUNT('Conducted WiFi'!$AH$3:$AH$9)=0,7,INDEX('Conducted WiFi'!$T$3:$T$9,MATCH(MAX('Conducted WiFi'!$AH$3:$AH$9),'Conducted WiFi'!$AH$3:$AH$9,0)))</f>
        <v>7</v>
      </c>
      <c r="CD805" s="1191">
        <f>IF(COUNT('Conducted WiFi'!$AH$3:$AH$9)=0,2442,INDEX('Conducted WiFi'!$U$3:$U$9,MATCH(MAX('Conducted WiFi'!$AH$3:$AH$9),'Conducted WiFi'!$AH$3:$AH$9,0)))</f>
        <v>2442</v>
      </c>
      <c r="CE805" s="7237"/>
      <c r="CF805" s="7237"/>
      <c r="CG805" s="7245"/>
      <c r="CH805" s="7245"/>
      <c r="CI805" s="225">
        <f>BY805</f>
        <v/>
      </c>
      <c r="CJ805" s="237">
        <f>BZ805</f>
        <v/>
      </c>
      <c r="CK805" s="223">
        <f>CA805</f>
        <v/>
      </c>
      <c r="CL805" s="237">
        <f>CC805</f>
        <v/>
      </c>
      <c r="CM805" s="394">
        <f>CD805</f>
        <v/>
      </c>
      <c r="CN805" s="1966"/>
      <c r="CO805" s="1967"/>
      <c r="CP805" s="7214">
        <f>IF(CF805=""," ",IF(ABS(CE805-CF805)&lt;=0.1,"Valid","Not valid"))</f>
        <v/>
      </c>
      <c r="CQ805" s="1674">
        <f> IF(CE805="","",IF(AND(CE805&lt;&gt;"",CF805=""),IF(CE805&gt;=0.8,"Medir+Sig Max","No"),IF(CF805&lt;&gt;"",IF(CF805&gt;=0.8,"Medir+Sig Max","No"),"")))</f>
        <v/>
      </c>
      <c r="CR805" s="6927"/>
      <c r="CS805" s="1674"/>
      <c r="CT805" s="220">
        <f>IF(CO805="",IF(AND(CE805="",CF805=""),"",IF(CF805="",IF(DQ805&gt;1,ROUND(DQ805*CE805,3),CE805),IF(DQ805&gt;1,ROUND(DQ805*CF805,3),CF805))),IF(AND(CE805="",CF805=""),"",IF(CF805="",IF(DQ805&gt;1,ROUND(DQ805*CE805*(1/(CO805)),3),CE805*(1/(CO805))),IF(DQ805&gt;1,ROUND(DQ805*CF805*(1/(CO805)),3),CF805*(1/(CO805))))))</f>
        <v/>
      </c>
      <c r="CU805" s="224">
        <f>BY805</f>
        <v/>
      </c>
      <c r="CV805" s="237">
        <f>BZ805</f>
        <v/>
      </c>
      <c r="CW805" s="237">
        <f>CA805</f>
        <v/>
      </c>
      <c r="CX805" s="224">
        <f>CC805</f>
        <v/>
      </c>
      <c r="CY805" s="237">
        <f>CD805</f>
        <v/>
      </c>
      <c r="CZ805" s="7474">
        <f>IF(COUNTIF(Overview!K12:K14,TRUE)&gt;0,1.6,IF(COUNTIF(Overview!L12:L14,TRUE)&gt;0,8,0))</f>
        <v/>
      </c>
      <c r="DA805" s="1666"/>
      <c r="DB805" s="7483"/>
      <c r="DC805" s="844">
        <f>IF(CT805="","",IF(CT805&gt;CZ805,"Fail","Pass"))</f>
        <v/>
      </c>
      <c r="DD805" s="402"/>
      <c r="DE805" s="1565">
        <f>MyTimestamp(DC805)</f>
        <v/>
      </c>
      <c r="DF805" s="1531">
        <f>IF(COUNT(CE805:CH805)=1,15,IF(COUNT(CE805:CH805)=0,0,30))</f>
        <v/>
      </c>
      <c r="DG805" s="1532">
        <f>IF(DF805=0,0,2)</f>
        <v/>
      </c>
      <c r="DH805" s="1866"/>
      <c r="DI805" s="1866"/>
      <c r="DJ805" s="1863"/>
      <c r="DK805" s="1968"/>
      <c r="DL805" s="1574">
        <f>10^(CN805/20)*100-100</f>
        <v/>
      </c>
      <c r="DM805" s="976"/>
      <c r="DN805" s="1273"/>
      <c r="DO805" s="976">
        <f>IF(DM805="","",10^(DM805/10))</f>
        <v/>
      </c>
      <c r="DP805" s="976">
        <f>IF(ISNUMBER(DN805)=FALSE,"",10^(DN805/10))</f>
        <v/>
      </c>
      <c r="DQ805" s="1578">
        <f>IF(AND(ISNUMBER(DO805),ISNUMBER(DP805)),IF(DO805/DP805&gt;1,ROUND((DO805)/DP805,3),1),1)</f>
        <v/>
      </c>
      <c r="DR805" s="1541"/>
      <c r="DS805" s="1541"/>
      <c r="DT805" s="1541"/>
      <c r="DU805" s="1541"/>
      <c r="DV805" s="1541"/>
      <c r="DW805" s="1541"/>
      <c r="DX805" s="1541"/>
      <c r="DY805" s="1541"/>
      <c r="DZ805" s="1541"/>
      <c r="EA805" s="1541"/>
      <c r="EB805" s="1541"/>
      <c r="EC805" s="1541"/>
      <c r="ED805" s="1541"/>
      <c r="EE805" s="1541"/>
      <c r="EF805" s="1541"/>
      <c r="EG805" s="1541"/>
      <c r="EH805" s="1541"/>
      <c r="EI805" s="1541"/>
      <c r="EJ805" s="1541"/>
      <c r="EK805" s="1541"/>
      <c r="EL805" s="1541"/>
      <c r="EM805" s="1541"/>
      <c r="EN805" s="1541"/>
      <c r="EO805" s="1541"/>
      <c r="EP805" s="1541"/>
      <c r="EQ805" s="1541"/>
      <c r="ER805" s="1541"/>
      <c r="ES805" s="1541"/>
      <c r="ET805" s="1541"/>
      <c r="EU805" s="1541"/>
      <c r="EV805" s="1541"/>
    </row>
    <row r="806" ht="12.75" x14ac:dyDescent="0.2">
      <c r="A806" s="1541"/>
      <c r="B806" s="1541"/>
      <c r="C806"/>
      <c r="D806" s="1486"/>
      <c r="E806" s="1486"/>
      <c r="F806" s="672" t="inlineStr">
        <is>
          <t>5.5</t>
        </is>
      </c>
      <c r="G806" s="1497"/>
      <c r="H806" s="130">
        <f>BV806</f>
        <v/>
      </c>
      <c r="I806" s="130">
        <f>BW806</f>
        <v/>
      </c>
      <c r="J806" s="1299" t="inlineStr">
        <is>
          <t>WLAN</t>
        </is>
      </c>
      <c r="K806" s="1299" t="inlineStr">
        <is>
          <t>2.4 GHz</t>
        </is>
      </c>
      <c r="L806" s="115"/>
      <c r="M806" s="130"/>
      <c r="N806" s="119"/>
      <c r="O806" s="131"/>
      <c r="P806" s="6597"/>
      <c r="Q806" s="131"/>
      <c r="R806" s="131"/>
      <c r="S806" s="6593"/>
      <c r="T806" s="130">
        <v>7</v>
      </c>
      <c r="U806" s="6593">
        <v>2442</v>
      </c>
      <c r="V806" s="119"/>
      <c r="W806" s="1305"/>
      <c r="X806" s="119"/>
      <c r="Y806" s="119"/>
      <c r="Z806" s="119"/>
      <c r="AA806" s="115"/>
      <c r="AB806" s="115"/>
      <c r="AC806" s="1300">
        <f>IF(OR(BX806="Close to Ear",BX806="Close to Head"),"Head",IF(BX806="Extremity","Extremity","Body"))</f>
        <v/>
      </c>
      <c r="AD806" s="1301">
        <f>CA806</f>
        <v/>
      </c>
      <c r="AE806" s="1299">
        <f>CB806</f>
        <v/>
      </c>
      <c r="AF806" s="115"/>
      <c r="AG806" s="1302">
        <f>IF(OR(AZ806="",BA806=""),"N/A",IF(DC806="Pass","P","F"))</f>
        <v/>
      </c>
      <c r="AH806" s="129"/>
      <c r="AI806" s="129"/>
      <c r="AJ806" s="129"/>
      <c r="AK806" s="119"/>
      <c r="AL806" s="115"/>
      <c r="AM806" s="119"/>
      <c r="AN806" s="119"/>
      <c r="AO806" s="692"/>
      <c r="AP806" s="692"/>
      <c r="AQ806" s="692"/>
      <c r="AR806" s="692"/>
      <c r="AS806" s="692"/>
      <c r="AT806" s="1303">
        <f>IF(AC806="Extremity",IF(CG806="","",CG806),"")</f>
        <v/>
      </c>
      <c r="AU806" s="1303">
        <f>IF(AC806="Extremity",IF(CH806="","",CH806),"")</f>
        <v/>
      </c>
      <c r="AV806" s="1304">
        <f>IF(AC806="Extremity","",IF(CE806="","",CE806))</f>
        <v/>
      </c>
      <c r="AW806" s="1304">
        <f>IF(AD806="Extremity","",IF(CF806="","",CF806))</f>
        <v/>
      </c>
      <c r="AX806" s="1305">
        <f>DL806</f>
        <v/>
      </c>
      <c r="AY806" s="1305">
        <f>DQ806</f>
        <v/>
      </c>
      <c r="AZ806" s="3377">
        <f>IF(AC806="Extremity",IF(DA806="","",DA806),"")</f>
        <v/>
      </c>
      <c r="BA806" s="3378">
        <f>IF(AC806="Extremity","",IF(CT806="","",CT806))</f>
        <v/>
      </c>
      <c r="BB806" s="1305">
        <f>IF(AC806="Extremity",IF(DB806="","",DB806),"")</f>
        <v/>
      </c>
      <c r="BC806" s="1304">
        <f>IF(AC806="Extremity","",IF(CZ806="","",CZ806))</f>
        <v/>
      </c>
      <c r="BD806" s="1305">
        <f>DD806</f>
        <v/>
      </c>
      <c r="BE806" s="132">
        <f>DE806</f>
        <v/>
      </c>
      <c r="BF806" s="133">
        <f>DF806*60</f>
        <v/>
      </c>
      <c r="BG806" s="121">
        <f>BE806</f>
        <v/>
      </c>
      <c r="BH806" s="133">
        <f>DG806*60</f>
        <v/>
      </c>
      <c r="BI806" s="133">
        <f>DH806</f>
        <v/>
      </c>
      <c r="BJ806" s="117"/>
      <c r="BK806" s="812">
        <f>Overview!$E$7</f>
        <v/>
      </c>
      <c r="BL806" s="117"/>
      <c r="BM806" s="834">
        <f>DI806</f>
        <v/>
      </c>
      <c r="BN806" s="812">
        <f>Overview!$P$153</f>
        <v/>
      </c>
      <c r="BO806" s="117"/>
      <c r="BP806" s="117"/>
      <c r="BQ806" s="115"/>
      <c r="BR806" s="1478"/>
      <c r="BS806" s="1541"/>
      <c r="BT806" s="1864" t="inlineStr">
        <is>
          <t>WLAN</t>
        </is>
      </c>
      <c r="BU806" s="1864" t="inlineStr">
        <is>
          <t>2.4 GHz</t>
        </is>
      </c>
      <c r="BV806" s="916">
        <f>Overview!$H$29</f>
        <v/>
      </c>
      <c r="BW806" s="1864"/>
      <c r="BX806" s="1864" t="inlineStr">
        <is>
          <t>Close to ear</t>
        </is>
      </c>
      <c r="BY806" s="1192"/>
      <c r="BZ806" s="1192"/>
      <c r="CA806" s="1193" t="str">
        <f>CA805</f>
        <v>TBD</v>
      </c>
      <c r="CB806" s="1071">
        <v>0</v>
      </c>
      <c r="CC806" s="1192">
        <f>IF(COUNT('Conducted WiFi'!$AH$3:$AH$9)=0,7,INDEX('Conducted WiFi'!$T$3:$T$9,MATCH(MAX('Conducted WiFi'!$AH$3:$AH$9),'Conducted WiFi'!$AH$3:$AH$9,0)))</f>
        <v>7</v>
      </c>
      <c r="CD806" s="1192">
        <f>IF(COUNT('Conducted WiFi'!$AH$3:$AH$9)=0,2442,INDEX('Conducted WiFi'!$U$3:$U$9,MATCH(MAX('Conducted WiFi'!$AH$3:$AH$9),'Conducted WiFi'!$AH$3:$AH$9,0)))</f>
        <v>2442</v>
      </c>
      <c r="CE806" s="7237"/>
      <c r="CF806" s="7237"/>
      <c r="CG806" s="7245"/>
      <c r="CH806" s="7245"/>
      <c r="CI806" s="225">
        <f>BY806</f>
        <v/>
      </c>
      <c r="CJ806" s="237">
        <f>BZ806</f>
        <v/>
      </c>
      <c r="CK806" s="223">
        <f>CA806</f>
        <v/>
      </c>
      <c r="CL806" s="237">
        <f>CC806</f>
        <v/>
      </c>
      <c r="CM806" s="394">
        <f>CD806</f>
        <v/>
      </c>
      <c r="CN806" s="1966"/>
      <c r="CO806" s="1967"/>
      <c r="CP806" s="7214">
        <f>IF(CF806=""," ",IF(ABS(CE806-CF806)&lt;=0.1,"Valid","Not valid"))</f>
        <v/>
      </c>
      <c r="CQ806" s="1674">
        <f> IF(CE806="","",IF(AND(CE806&lt;&gt;"",CF806=""),IF(CE806&gt;=0.8,"Medir+Sig Max","No"),IF(CF806&lt;&gt;"",IF(CF806&gt;=0.8,"Medir+Sig Max","No"),"")))</f>
        <v/>
      </c>
      <c r="CR806" s="6927"/>
      <c r="CS806" s="1674"/>
      <c r="CT806" s="220">
        <f>IF(CO806="",IF(AND(CE806="",CF806=""),"",IF(CF806="",IF(DQ806&gt;1,ROUND(DQ806*CE806,3),CE806),IF(DQ806&gt;1,ROUND(DQ806*CF806,3),CF806))),IF(AND(CE806="",CF806=""),"",IF(CF806="",IF(DQ806&gt;1,ROUND(DQ806*CE806*(1/(CO806)),3),CE806*(1/(CO806))),IF(DQ806&gt;1,ROUND(DQ806*CF806*(1/(CO806)),3),CF806*(1/(CO806))))))</f>
        <v/>
      </c>
      <c r="CU806" s="224">
        <f>BY806</f>
        <v/>
      </c>
      <c r="CV806" s="237">
        <f>BZ806</f>
        <v/>
      </c>
      <c r="CW806" s="237">
        <f>CA806</f>
        <v/>
      </c>
      <c r="CX806" s="224">
        <f>CC806</f>
        <v/>
      </c>
      <c r="CY806" s="237">
        <f>CD806</f>
        <v/>
      </c>
      <c r="CZ806" s="7474">
        <f>IF(COUNTIF(Overview!K12:K14,TRUE)&gt;0,1.6,IF(COUNTIF(Overview!L12:L14,TRUE)&gt;0,8,0))</f>
        <v/>
      </c>
      <c r="DA806" s="1666"/>
      <c r="DB806" s="7483"/>
      <c r="DC806" s="844">
        <f>IF(CT806="","",IF(CT806&gt;CZ806,"Fail","Pass"))</f>
        <v/>
      </c>
      <c r="DD806" s="402"/>
      <c r="DE806" s="1565">
        <f>MyTimestamp(DC806)</f>
        <v/>
      </c>
      <c r="DF806" s="1531">
        <f>IF(COUNT(CE806:CH806)=1,15,IF(COUNT(CE806:CH806)=0,0,30))</f>
        <v/>
      </c>
      <c r="DG806" s="1532">
        <f>IF(DF806=0,0,2)</f>
        <v/>
      </c>
      <c r="DH806" s="1866"/>
      <c r="DI806" s="1866"/>
      <c r="DJ806" s="1863"/>
      <c r="DK806" s="1968"/>
      <c r="DL806" s="1574">
        <f>10^(CN806/20)*100-100</f>
        <v/>
      </c>
      <c r="DM806" s="976"/>
      <c r="DN806" s="1274"/>
      <c r="DO806" s="976">
        <f>IF(DM806="","",10^(DM806/10))</f>
        <v/>
      </c>
      <c r="DP806" s="976">
        <f>IF(ISNUMBER(DN806)=FALSE,"",10^(DN806/10))</f>
        <v/>
      </c>
      <c r="DQ806" s="1578">
        <f>IF(AND(ISNUMBER(DO806),ISNUMBER(DP806)),IF(DO806/DP806&gt;1,ROUND((DO806)/DP806,3),1),1)</f>
        <v/>
      </c>
      <c r="DR806" s="1541"/>
      <c r="DS806" s="1541"/>
      <c r="DT806" s="1541"/>
      <c r="DU806" s="1541"/>
      <c r="DV806" s="1541"/>
      <c r="DW806" s="1541"/>
      <c r="DX806" s="1541"/>
      <c r="DY806" s="1541"/>
      <c r="DZ806" s="1541"/>
      <c r="EA806" s="1541"/>
      <c r="EB806" s="1541"/>
      <c r="EC806" s="1541"/>
      <c r="ED806" s="1541"/>
      <c r="EE806" s="1541"/>
      <c r="EF806" s="1541"/>
      <c r="EG806" s="1541"/>
      <c r="EH806" s="1541"/>
      <c r="EI806" s="1541"/>
      <c r="EJ806" s="1541"/>
      <c r="EK806" s="1541"/>
      <c r="EL806" s="1541"/>
      <c r="EM806" s="1541"/>
      <c r="EN806" s="1541"/>
      <c r="EO806" s="1541"/>
      <c r="EP806" s="1541"/>
      <c r="EQ806" s="1541"/>
      <c r="ER806" s="1541"/>
      <c r="ES806" s="1541"/>
      <c r="ET806" s="1541"/>
      <c r="EU806" s="1541"/>
      <c r="EV806" s="1541"/>
    </row>
    <row r="807" ht="12.75" x14ac:dyDescent="0.2">
      <c r="A807" s="1541"/>
      <c r="B807" s="1541"/>
      <c r="C807"/>
      <c r="D807" s="1486"/>
      <c r="E807" s="1486"/>
      <c r="F807" s="672" t="inlineStr">
        <is>
          <t>5.5</t>
        </is>
      </c>
      <c r="G807" s="1497"/>
      <c r="H807" s="130">
        <f>BV807</f>
        <v/>
      </c>
      <c r="I807" s="130">
        <f>BW807</f>
        <v/>
      </c>
      <c r="J807" s="1299" t="inlineStr">
        <is>
          <t>WLAN</t>
        </is>
      </c>
      <c r="K807" s="1299" t="inlineStr">
        <is>
          <t>2.4 GHz</t>
        </is>
      </c>
      <c r="L807" s="115"/>
      <c r="M807" s="130"/>
      <c r="N807" s="119"/>
      <c r="O807" s="131"/>
      <c r="P807" s="6597"/>
      <c r="Q807" s="131"/>
      <c r="R807" s="131"/>
      <c r="S807" s="6593"/>
      <c r="T807" s="130">
        <v>7</v>
      </c>
      <c r="U807" s="6593">
        <v>2442</v>
      </c>
      <c r="V807" s="119"/>
      <c r="W807" s="1305"/>
      <c r="X807" s="119"/>
      <c r="Y807" s="119"/>
      <c r="Z807" s="119"/>
      <c r="AA807" s="115"/>
      <c r="AB807" s="115"/>
      <c r="AC807" s="1300">
        <f>IF(OR(BX807="Close to Ear",BX807="Close to Head"),"Head",IF(BX807="Extremity","Extremity","Body"))</f>
        <v/>
      </c>
      <c r="AD807" s="1301">
        <f>CA807</f>
        <v/>
      </c>
      <c r="AE807" s="1299">
        <f>CB807</f>
        <v/>
      </c>
      <c r="AF807" s="115"/>
      <c r="AG807" s="1302">
        <f>IF(OR(AZ807="",BA807=""),"N/A",IF(DC807="Pass","P","F"))</f>
        <v/>
      </c>
      <c r="AH807" s="129"/>
      <c r="AI807" s="129"/>
      <c r="AJ807" s="129"/>
      <c r="AK807" s="119"/>
      <c r="AL807" s="115"/>
      <c r="AM807" s="119"/>
      <c r="AN807" s="119"/>
      <c r="AO807" s="692"/>
      <c r="AP807" s="692"/>
      <c r="AQ807" s="692"/>
      <c r="AR807" s="692"/>
      <c r="AS807" s="692"/>
      <c r="AT807" s="1303">
        <f>IF(AC807="Extremity",IF(CG807="","",CG807),"")</f>
        <v/>
      </c>
      <c r="AU807" s="1303">
        <f>IF(AC807="Extremity",IF(CH807="","",CH807),"")</f>
        <v/>
      </c>
      <c r="AV807" s="1304">
        <f>IF(AC807="Extremity","",IF(CE807="","",CE807))</f>
        <v/>
      </c>
      <c r="AW807" s="1304">
        <f>IF(AD807="Extremity","",IF(CF807="","",CF807))</f>
        <v/>
      </c>
      <c r="AX807" s="1305">
        <f>DL807</f>
        <v/>
      </c>
      <c r="AY807" s="1305">
        <f>DQ807</f>
        <v/>
      </c>
      <c r="AZ807" s="3377">
        <f>IF(AC807="Extremity",IF(DA807="","",DA807),"")</f>
        <v/>
      </c>
      <c r="BA807" s="3378">
        <f>IF(AC807="Extremity","",IF(CT807="","",CT807))</f>
        <v/>
      </c>
      <c r="BB807" s="1305">
        <f>IF(AC807="Extremity",IF(DB807="","",DB807),"")</f>
        <v/>
      </c>
      <c r="BC807" s="1304">
        <f>IF(AC807="Extremity","",IF(CZ807="","",CZ807))</f>
        <v/>
      </c>
      <c r="BD807" s="1305">
        <f>DD807</f>
        <v/>
      </c>
      <c r="BE807" s="132">
        <f>DE807</f>
        <v/>
      </c>
      <c r="BF807" s="133">
        <f>DF807*60</f>
        <v/>
      </c>
      <c r="BG807" s="121">
        <f>BE807</f>
        <v/>
      </c>
      <c r="BH807" s="133">
        <f>DG807*60</f>
        <v/>
      </c>
      <c r="BI807" s="133">
        <f>DH807</f>
        <v/>
      </c>
      <c r="BJ807" s="117"/>
      <c r="BK807" s="812">
        <f>Overview!$E$7</f>
        <v/>
      </c>
      <c r="BL807" s="117"/>
      <c r="BM807" s="834">
        <f>DI807</f>
        <v/>
      </c>
      <c r="BN807" s="812">
        <f>Overview!$P$153</f>
        <v/>
      </c>
      <c r="BO807" s="117"/>
      <c r="BP807" s="117"/>
      <c r="BQ807" s="115"/>
      <c r="BR807" s="1478"/>
      <c r="BS807" s="1541"/>
      <c r="BT807" s="1864" t="inlineStr">
        <is>
          <t>WLAN</t>
        </is>
      </c>
      <c r="BU807" s="1864" t="inlineStr">
        <is>
          <t>2.4 GHz</t>
        </is>
      </c>
      <c r="BV807" s="916">
        <f>Overview!$H$29</f>
        <v/>
      </c>
      <c r="BW807" s="1864"/>
      <c r="BX807" s="1864" t="inlineStr">
        <is>
          <t>Close to ear</t>
        </is>
      </c>
      <c r="BY807" s="1194"/>
      <c r="BZ807" s="1194"/>
      <c r="CA807" s="1194" t="str">
        <f>CA806</f>
        <v>TBD</v>
      </c>
      <c r="CB807" s="1970">
        <v>0</v>
      </c>
      <c r="CC807" s="1194">
        <f>IF(COUNT('Conducted WiFi'!$AH$3:$AH$9)=0,7,INDEX('Conducted WiFi'!$T$3:$T$9,MATCH(MAX('Conducted WiFi'!$AH$3:$AH$9),'Conducted WiFi'!$AH$3:$AH$9,0)))</f>
        <v>7</v>
      </c>
      <c r="CD807" s="1195">
        <f>IF(COUNT('Conducted WiFi'!$AH$3:$AH$9)=0,2442,INDEX('Conducted WiFi'!$U$3:$U$9,MATCH(MAX('Conducted WiFi'!$AH$3:$AH$9),'Conducted WiFi'!$AH$3:$AH$9,0)))</f>
        <v>2442</v>
      </c>
      <c r="CE807" s="7237"/>
      <c r="CF807" s="7237"/>
      <c r="CG807" s="7245"/>
      <c r="CH807" s="7245"/>
      <c r="CI807" s="225">
        <f>BY807</f>
        <v/>
      </c>
      <c r="CJ807" s="237">
        <f>BZ807</f>
        <v/>
      </c>
      <c r="CK807" s="223">
        <f>CA807</f>
        <v/>
      </c>
      <c r="CL807" s="237">
        <f>CC807</f>
        <v/>
      </c>
      <c r="CM807" s="394">
        <f>CD807</f>
        <v/>
      </c>
      <c r="CN807" s="1966"/>
      <c r="CO807" s="1967"/>
      <c r="CP807" s="7214">
        <f>IF(CF807=""," ",IF(ABS(CE807-CF807)&lt;=0.1,"Valid","Not valid"))</f>
        <v/>
      </c>
      <c r="CQ807" s="1674">
        <f> IF(CE807="","",IF(AND(CE807&lt;&gt;"",CF807=""),IF(CE807&gt;=0.8,"Medir+Sig Max","No"),IF(CF807&lt;&gt;"",IF(CF807&gt;=0.8,"Medir+Sig Max","No"),"")))</f>
        <v/>
      </c>
      <c r="CR807" s="6927"/>
      <c r="CS807" s="1674"/>
      <c r="CT807" s="220">
        <f>IF(CO807="",IF(AND(CE807="",CF807=""),"",IF(CF807="",IF(DQ807&gt;1,ROUND(DQ807*CE807,3),CE807),IF(DQ807&gt;1,ROUND(DQ807*CF807,3),CF807))),IF(AND(CE807="",CF807=""),"",IF(CF807="",IF(DQ807&gt;1,ROUND(DQ807*CE807*(1/(CO807)),3),CE807*(1/(CO807))),IF(DQ807&gt;1,ROUND(DQ807*CF807*(1/(CO807)),3),CF807*(1/(CO807))))))</f>
        <v/>
      </c>
      <c r="CU807" s="224">
        <f>BY807</f>
        <v/>
      </c>
      <c r="CV807" s="237">
        <f>BZ807</f>
        <v/>
      </c>
      <c r="CW807" s="237">
        <f>CA807</f>
        <v/>
      </c>
      <c r="CX807" s="224">
        <f>CC807</f>
        <v/>
      </c>
      <c r="CY807" s="237">
        <f>CD807</f>
        <v/>
      </c>
      <c r="CZ807" s="7474">
        <f>IF(COUNTIF(Overview!K12:K14,TRUE)&gt;0,1.6,IF(COUNTIF(Overview!L12:L14,TRUE)&gt;0,8,0))</f>
        <v/>
      </c>
      <c r="DA807" s="1666"/>
      <c r="DB807" s="7483"/>
      <c r="DC807" s="844">
        <f>IF(CT807="","",IF(CT807&gt;CZ807,"Fail","Pass"))</f>
        <v/>
      </c>
      <c r="DD807" s="402"/>
      <c r="DE807" s="1565">
        <f>MyTimestamp(DC807)</f>
        <v/>
      </c>
      <c r="DF807" s="1531">
        <f>IF(COUNT(CE807:CH807)=1,15,IF(COUNT(CE807:CH807)=0,0,30))</f>
        <v/>
      </c>
      <c r="DG807" s="1532">
        <f>IF(DF807=0,0,2)</f>
        <v/>
      </c>
      <c r="DH807" s="1866"/>
      <c r="DI807" s="1866"/>
      <c r="DJ807" s="1863"/>
      <c r="DK807" s="1968"/>
      <c r="DL807" s="1574">
        <f>10^(CN807/20)*100-100</f>
        <v/>
      </c>
      <c r="DM807" s="976"/>
      <c r="DN807" s="1275"/>
      <c r="DO807" s="976">
        <f>IF(DM807="","",10^(DM807/10))</f>
        <v/>
      </c>
      <c r="DP807" s="976">
        <f>IF(ISNUMBER(DN807)=FALSE,"",10^(DN807/10))</f>
        <v/>
      </c>
      <c r="DQ807" s="1578">
        <f>IF(AND(ISNUMBER(DO807),ISNUMBER(DP807)),IF(DO807/DP807&gt;1,ROUND((DO807)/DP807,3),1),1)</f>
        <v/>
      </c>
      <c r="DR807" s="1541"/>
      <c r="DS807" s="1541"/>
      <c r="DT807" s="1541"/>
      <c r="DU807" s="1541"/>
      <c r="DV807" s="1541"/>
      <c r="DW807" s="1541"/>
      <c r="DX807" s="1541"/>
      <c r="DY807" s="1541"/>
      <c r="DZ807" s="1541"/>
      <c r="EA807" s="1541"/>
      <c r="EB807" s="1541"/>
      <c r="EC807" s="1541"/>
      <c r="ED807" s="1541"/>
      <c r="EE807" s="1541"/>
      <c r="EF807" s="1541"/>
      <c r="EG807" s="1541"/>
      <c r="EH807" s="1541"/>
      <c r="EI807" s="1541"/>
      <c r="EJ807" s="1541"/>
      <c r="EK807" s="1541"/>
      <c r="EL807" s="1541"/>
      <c r="EM807" s="1541"/>
      <c r="EN807" s="1541"/>
      <c r="EO807" s="1541"/>
      <c r="EP807" s="1541"/>
      <c r="EQ807" s="1541"/>
      <c r="ER807" s="1541"/>
      <c r="ES807" s="1541"/>
      <c r="ET807" s="1541"/>
      <c r="EU807" s="1541"/>
      <c r="EV807" s="1541"/>
    </row>
    <row r="808" ht="12.75" x14ac:dyDescent="0.2">
      <c r="A808" s="1541"/>
      <c r="B808" s="1541"/>
      <c r="C808"/>
      <c r="D808" s="1486"/>
      <c r="E808" s="1486"/>
      <c r="F808" s="672" t="inlineStr">
        <is>
          <t>5.5</t>
        </is>
      </c>
      <c r="G808" s="1497"/>
      <c r="H808" s="130">
        <f>BV808</f>
        <v/>
      </c>
      <c r="I808" s="130">
        <f>BW808</f>
        <v/>
      </c>
      <c r="J808" s="1299" t="inlineStr">
        <is>
          <t>WLAN</t>
        </is>
      </c>
      <c r="K808" s="1299" t="inlineStr">
        <is>
          <t>2.4 GHz</t>
        </is>
      </c>
      <c r="L808" s="115"/>
      <c r="M808" s="130"/>
      <c r="N808" s="119"/>
      <c r="O808" s="131"/>
      <c r="P808" s="6597"/>
      <c r="Q808" s="131"/>
      <c r="R808" s="131"/>
      <c r="S808" s="6593"/>
      <c r="T808" s="130">
        <v>7</v>
      </c>
      <c r="U808" s="6593">
        <v>2442</v>
      </c>
      <c r="V808" s="119"/>
      <c r="W808" s="1305"/>
      <c r="X808" s="119"/>
      <c r="Y808" s="119"/>
      <c r="Z808" s="119"/>
      <c r="AA808" s="115"/>
      <c r="AB808" s="115"/>
      <c r="AC808" s="1300">
        <f>IF(OR(BX808="Close to Ear",BX808="Close to Head"),"Head",IF(BX808="Extremity","Extremity","Body"))</f>
        <v/>
      </c>
      <c r="AD808" s="1301">
        <f>CA808</f>
        <v/>
      </c>
      <c r="AE808" s="1299">
        <f>CB808</f>
        <v/>
      </c>
      <c r="AF808" s="115"/>
      <c r="AG808" s="1302">
        <f>IF(OR(AZ808="",BA808=""),"N/A",IF(DC808="Pass","P","F"))</f>
        <v/>
      </c>
      <c r="AH808" s="129"/>
      <c r="AI808" s="129"/>
      <c r="AJ808" s="129"/>
      <c r="AK808" s="119"/>
      <c r="AL808" s="115"/>
      <c r="AM808" s="119"/>
      <c r="AN808" s="119"/>
      <c r="AO808" s="692"/>
      <c r="AP808" s="692"/>
      <c r="AQ808" s="692"/>
      <c r="AR808" s="692"/>
      <c r="AS808" s="692"/>
      <c r="AT808" s="1303">
        <f>IF(AC808="Extremity",IF(CG808="","",CG808),"")</f>
        <v/>
      </c>
      <c r="AU808" s="1303">
        <f>IF(AC808="Extremity",IF(CH808="","",CH808),"")</f>
        <v/>
      </c>
      <c r="AV808" s="1304">
        <f>IF(AC808="Extremity","",IF(CE808="","",CE808))</f>
        <v/>
      </c>
      <c r="AW808" s="1304">
        <f>IF(AD808="Extremity","",IF(CF808="","",CF808))</f>
        <v/>
      </c>
      <c r="AX808" s="1305">
        <f>DL808</f>
        <v/>
      </c>
      <c r="AY808" s="1305">
        <f>DQ808</f>
        <v/>
      </c>
      <c r="AZ808" s="3377">
        <f>IF(AC808="Extremity",IF(DA808="","",DA808),"")</f>
        <v/>
      </c>
      <c r="BA808" s="3378">
        <f>IF(AC808="Extremity","",IF(CT808="","",CT808))</f>
        <v/>
      </c>
      <c r="BB808" s="1305">
        <f>IF(AC808="Extremity",IF(DB808="","",DB808),"")</f>
        <v/>
      </c>
      <c r="BC808" s="1304">
        <f>IF(AC808="Extremity","",IF(CZ808="","",CZ808))</f>
        <v/>
      </c>
      <c r="BD808" s="1305">
        <f>DD808</f>
        <v/>
      </c>
      <c r="BE808" s="132">
        <f>DE808</f>
        <v/>
      </c>
      <c r="BF808" s="133">
        <f>DF808*60</f>
        <v/>
      </c>
      <c r="BG808" s="121">
        <f>BE808</f>
        <v/>
      </c>
      <c r="BH808" s="133">
        <f>DG808*60</f>
        <v/>
      </c>
      <c r="BI808" s="133">
        <f>DH808</f>
        <v/>
      </c>
      <c r="BJ808" s="117"/>
      <c r="BK808" s="812">
        <f>Overview!$E$7</f>
        <v/>
      </c>
      <c r="BL808" s="117"/>
      <c r="BM808" s="834">
        <f>DI808</f>
        <v/>
      </c>
      <c r="BN808" s="812">
        <f>Overview!$P$153</f>
        <v/>
      </c>
      <c r="BO808" s="117"/>
      <c r="BP808" s="117"/>
      <c r="BQ808" s="115"/>
      <c r="BR808" s="1478"/>
      <c r="BS808" s="1541"/>
      <c r="BT808" s="1864" t="inlineStr">
        <is>
          <t>WLAN</t>
        </is>
      </c>
      <c r="BU808" s="1828" t="inlineStr">
        <is>
          <t>2.4 GHz</t>
        </is>
      </c>
      <c r="BV808" s="906">
        <f>Overview!$H$29</f>
        <v/>
      </c>
      <c r="BW808" s="1828"/>
      <c r="BX808" s="1864" t="inlineStr">
        <is>
          <t>Close to ear</t>
        </is>
      </c>
      <c r="BY808" s="1196"/>
      <c r="BZ808" s="1196"/>
      <c r="CA808" s="881" t="str">
        <f>CONCATENATE(CA806," - Variability")</f>
        <v>TBD - Variability</v>
      </c>
      <c r="CB808" s="200">
        <v>5</v>
      </c>
      <c r="CC808" s="881">
        <f>IF(COUNT('Conducted WiFi'!$AH$3:$AH$9)=0,7,INDEX('Conducted WiFi'!$T$3:$T$9,MATCH(MAX('Conducted WiFi'!$AH$3:$AH$9),'Conducted WiFi'!$AH$3:$AH$9,0)))</f>
        <v>7</v>
      </c>
      <c r="CD808" s="881">
        <f>IF(COUNT('Conducted WiFi'!$AH$3:$AH$9)=0,2442,INDEX('Conducted WiFi'!$U$3:$U$9,MATCH(MAX('Conducted WiFi'!$AH$3:$AH$9),'Conducted WiFi'!$AH$3:$AH$9,0)))</f>
        <v>2442</v>
      </c>
      <c r="CE808" s="7234"/>
      <c r="CF808" s="7234"/>
      <c r="CG808" s="7245"/>
      <c r="CH808" s="7245"/>
      <c r="CI808" s="225">
        <f>BY808</f>
        <v/>
      </c>
      <c r="CJ808" s="237">
        <f>BZ808</f>
        <v/>
      </c>
      <c r="CK808" s="223">
        <f>CA808</f>
        <v/>
      </c>
      <c r="CL808" s="237">
        <f>CC808</f>
        <v/>
      </c>
      <c r="CM808" s="237">
        <f>CD808</f>
        <v/>
      </c>
      <c r="CN808" s="1527"/>
      <c r="CO808" s="1967"/>
      <c r="CP808" s="7214">
        <f>IF(CF808=""," ",IF(ABS(CE808-CF808)&lt;=0.1,"Valid","Not valid"))</f>
        <v/>
      </c>
      <c r="CQ808" s="1674">
        <f> IF(CE808="","",IF(AND(CE808&lt;&gt;"",CF808=""),IF(CE808&gt;=0.8,"Medir+Sig Max","No"),IF(CF808&lt;&gt;"",IF(CF808&gt;=0.8,"Medir+Sig Max","No"),"")))</f>
        <v/>
      </c>
      <c r="CR808" s="6927"/>
      <c r="CS808" s="1674">
        <f>IF(CF808="","",IF(MAX(CF795:CF807)=0,"",IF(AND(CF808&lt;=1.45,(CF808/MAX(CF795:CF807))&lt;=1.2,(CF808/MAX(CF795:CF807))&gt;=0.8),"Válido","REPETIR VAR")))</f>
        <v/>
      </c>
      <c r="CT808" s="6710">
        <f>IF(CO808="",IF(AND(CE808="",CF808=""),"",IF(CF808="",IF(DQ808&gt;1,ROUND(DQ808*CE808,3),CE808),IF(DQ808&gt;1,ROUND(DQ808*CF808,3),CF808))),IF(AND(CE808="",CF808=""),"",IF(CF808="",IF(DQ808&gt;1,ROUND(DQ808*CE808*(1/(CO808)),3),CE808*(1/(CO808))),IF(DQ808&gt;1,ROUND(DQ808*CF808*(1/(CO808)),3),CF808*(1/(CO808))))))</f>
        <v/>
      </c>
      <c r="CU808" s="224">
        <f>BY808</f>
        <v/>
      </c>
      <c r="CV808" s="237">
        <f>BZ808</f>
        <v/>
      </c>
      <c r="CW808" s="237">
        <f>CA808</f>
        <v/>
      </c>
      <c r="CX808" s="224">
        <f>CC808</f>
        <v/>
      </c>
      <c r="CY808" s="237">
        <f>CD808</f>
        <v/>
      </c>
      <c r="CZ808" s="7474">
        <f>IF(COUNTIF(Overview!K12:K14,TRUE)&gt;0,1.6,IF(COUNTIF(Overview!L12:L14,TRUE)&gt;0,8,0))</f>
        <v/>
      </c>
      <c r="DA808" s="1788"/>
      <c r="DB808" s="7483"/>
      <c r="DC808" s="844">
        <f>IF(CT808="","",IF(CT808&gt;CZ808,"Fail","Pass"))</f>
        <v/>
      </c>
      <c r="DD808" s="402"/>
      <c r="DE808" s="1565">
        <f>MyTimestamp(DC808)</f>
        <v/>
      </c>
      <c r="DF808" s="1531">
        <f>IF(COUNT(CE808:CH808)=1,15,IF(COUNT(CE808:CH808)=0,0,30))</f>
        <v/>
      </c>
      <c r="DG808" s="1532">
        <f>IF(DF808=0,0,2)</f>
        <v/>
      </c>
      <c r="DH808" s="1866"/>
      <c r="DI808" s="1866"/>
      <c r="DJ808" s="1863"/>
      <c r="DK808" s="1789"/>
      <c r="DL808" s="1574">
        <f>10^(CN808/20)*100-100</f>
        <v/>
      </c>
      <c r="DM808" s="976"/>
      <c r="DN808" s="1275"/>
      <c r="DO808" s="976">
        <f>IF(DM808="","",10^(DM808/10))</f>
        <v/>
      </c>
      <c r="DP808" s="976">
        <f>IF(ISNUMBER(DN808)=FALSE,"",10^(DN808/10))</f>
        <v/>
      </c>
      <c r="DQ808" s="1578">
        <f>IF(AND(ISNUMBER(DO808),ISNUMBER(DP808)),IF(DO808/DP808&gt;1,ROUND((DO808)/DP808,3),1),1)</f>
        <v/>
      </c>
      <c r="DR808" s="1541"/>
      <c r="DS808" s="1541"/>
      <c r="DT808" s="1541"/>
      <c r="DU808" s="1541"/>
      <c r="DV808" s="1541"/>
      <c r="DW808" s="1541"/>
      <c r="DX808" s="1541"/>
      <c r="DY808" s="1541"/>
      <c r="DZ808" s="1541"/>
      <c r="EA808" s="1541"/>
      <c r="EB808" s="1541"/>
      <c r="EC808" s="1541"/>
      <c r="ED808" s="1541"/>
      <c r="EE808" s="1541"/>
      <c r="EF808" s="1541"/>
      <c r="EG808" s="1541"/>
      <c r="EH808" s="1541"/>
      <c r="EI808" s="1541"/>
      <c r="EJ808" s="1541"/>
      <c r="EK808" s="1541"/>
      <c r="EL808" s="1541"/>
      <c r="EM808" s="1541"/>
      <c r="EN808" s="1541"/>
      <c r="EO808" s="1541"/>
      <c r="EP808" s="1541"/>
      <c r="EQ808" s="1541"/>
      <c r="ER808" s="1541"/>
      <c r="ES808" s="1541"/>
      <c r="ET808" s="1541"/>
      <c r="EU808" s="1541"/>
      <c r="EV808" s="1541"/>
    </row>
    <row r="809" ht="12.75" x14ac:dyDescent="0.2">
      <c r="A809" s="1541"/>
      <c r="B809" s="1541"/>
      <c r="C809"/>
      <c r="D809" s="1486"/>
      <c r="E809" s="1486"/>
      <c r="F809" s="672" t="inlineStr">
        <is>
          <t>5.5</t>
        </is>
      </c>
      <c r="G809" s="1497"/>
      <c r="H809" s="130">
        <f>BV809</f>
        <v/>
      </c>
      <c r="I809" s="130">
        <f>BW809</f>
        <v/>
      </c>
      <c r="J809" s="1299" t="inlineStr">
        <is>
          <t>WLAN</t>
        </is>
      </c>
      <c r="K809" s="1299" t="inlineStr">
        <is>
          <t>2.4 GHz</t>
        </is>
      </c>
      <c r="L809" s="115"/>
      <c r="M809" s="130"/>
      <c r="N809" s="119"/>
      <c r="O809" s="131"/>
      <c r="P809" s="6597"/>
      <c r="Q809" s="131"/>
      <c r="R809" s="131"/>
      <c r="S809" s="6593"/>
      <c r="T809" s="130">
        <v>7</v>
      </c>
      <c r="U809" s="6593">
        <v>2442</v>
      </c>
      <c r="V809" s="119"/>
      <c r="W809" s="1305"/>
      <c r="X809" s="119"/>
      <c r="Y809" s="119"/>
      <c r="Z809" s="119"/>
      <c r="AA809" s="115"/>
      <c r="AB809" s="115"/>
      <c r="AC809" s="1300">
        <f>IF(OR(BX809="Close to Ear",BX809="Close to Head"),"Head",IF(BX809="Extremity","Extremity","Body"))</f>
        <v/>
      </c>
      <c r="AD809" s="1301">
        <f>CA809</f>
        <v/>
      </c>
      <c r="AE809" s="1299">
        <f>CB809</f>
        <v/>
      </c>
      <c r="AF809" s="115"/>
      <c r="AG809" s="1302">
        <f>IF(OR(AZ809="",BA809=""),"N/A",IF(DC809="Pass","P","F"))</f>
        <v/>
      </c>
      <c r="AH809" s="129"/>
      <c r="AI809" s="129"/>
      <c r="AJ809" s="129"/>
      <c r="AK809" s="119"/>
      <c r="AL809" s="115"/>
      <c r="AM809" s="119"/>
      <c r="AN809" s="119"/>
      <c r="AO809" s="692"/>
      <c r="AP809" s="692"/>
      <c r="AQ809" s="692"/>
      <c r="AR809" s="692"/>
      <c r="AS809" s="692"/>
      <c r="AT809" s="1303">
        <f>IF(AC809="Extremity",IF(CG809="","",CG809),"")</f>
        <v/>
      </c>
      <c r="AU809" s="1303">
        <f>IF(AC809="Extremity",IF(CH809="","",CH809),"")</f>
        <v/>
      </c>
      <c r="AV809" s="1304">
        <f>IF(AC809="Extremity","",IF(CE809="","",CE809))</f>
        <v/>
      </c>
      <c r="AW809" s="1304">
        <f>IF(AD809="Extremity","",IF(CF809="","",CF809))</f>
        <v/>
      </c>
      <c r="AX809" s="1305">
        <f>DL809</f>
        <v/>
      </c>
      <c r="AY809" s="1305">
        <f>DQ809</f>
        <v/>
      </c>
      <c r="AZ809" s="3377">
        <f>IF(AC809="Extremity",IF(DA809="","",DA809),"")</f>
        <v/>
      </c>
      <c r="BA809" s="3378">
        <f>IF(AC809="Extremity","",IF(CT809="","",CT809))</f>
        <v/>
      </c>
      <c r="BB809" s="1305">
        <f>IF(AC809="Extremity",IF(DB809="","",DB809),"")</f>
        <v/>
      </c>
      <c r="BC809" s="1304">
        <f>IF(AC809="Extremity","",IF(CZ809="","",CZ809))</f>
        <v/>
      </c>
      <c r="BD809" s="1305">
        <f>DD809</f>
        <v/>
      </c>
      <c r="BE809" s="132">
        <f>DE809</f>
        <v/>
      </c>
      <c r="BF809" s="133">
        <f>DF809*60</f>
        <v/>
      </c>
      <c r="BG809" s="121">
        <f>BE809</f>
        <v/>
      </c>
      <c r="BH809" s="133">
        <f>DG809*60</f>
        <v/>
      </c>
      <c r="BI809" s="133">
        <f>DH809</f>
        <v/>
      </c>
      <c r="BJ809" s="117"/>
      <c r="BK809" s="812">
        <f>Overview!$E$7</f>
        <v/>
      </c>
      <c r="BL809" s="117"/>
      <c r="BM809" s="834">
        <f>DI809</f>
        <v/>
      </c>
      <c r="BN809" s="812">
        <f>Overview!$P$153</f>
        <v/>
      </c>
      <c r="BO809" s="117"/>
      <c r="BP809" s="117"/>
      <c r="BQ809" s="115"/>
      <c r="BR809" s="1478"/>
      <c r="BS809" s="1541"/>
      <c r="BT809" s="1864" t="inlineStr">
        <is>
          <t>WLAN</t>
        </is>
      </c>
      <c r="BU809" s="1828" t="inlineStr">
        <is>
          <t>2.4 GHz</t>
        </is>
      </c>
      <c r="BV809" s="906">
        <f>Overview!$H$29</f>
        <v/>
      </c>
      <c r="BW809" s="1828"/>
      <c r="BX809" s="1864" t="inlineStr">
        <is>
          <t>Close to ear</t>
        </is>
      </c>
      <c r="BY809" s="1197"/>
      <c r="BZ809" s="1197"/>
      <c r="CA809" s="6689" t="str">
        <f>CONCATENATE(CA807," - Variability2")</f>
        <v>TBD - Variability2</v>
      </c>
      <c r="CB809" s="200">
        <v>5</v>
      </c>
      <c r="CC809" s="6689">
        <f>IF(COUNT('Conducted WiFi'!$AH$3:$AH$9)=0,7,INDEX('Conducted WiFi'!$T$3:$T$9,MATCH(MAX('Conducted WiFi'!$AH$3:$AH$9),'Conducted WiFi'!$AH$3:$AH$9,0)))</f>
        <v>7</v>
      </c>
      <c r="CD809" s="6689">
        <f>IF(COUNT('Conducted WiFi'!$AH$3:$AH$9)=0,2442,INDEX('Conducted WiFi'!$U$3:$U$9,MATCH(MAX('Conducted WiFi'!$AH$3:$AH$9),'Conducted WiFi'!$AH$3:$AH$9,0)))</f>
        <v>2442</v>
      </c>
      <c r="CE809" s="7234"/>
      <c r="CF809" s="7234"/>
      <c r="CG809" s="7245"/>
      <c r="CH809" s="7245"/>
      <c r="CI809" s="225">
        <f>BY809</f>
        <v/>
      </c>
      <c r="CJ809" s="237">
        <f>BZ809</f>
        <v/>
      </c>
      <c r="CK809" s="223">
        <f>CA809</f>
        <v/>
      </c>
      <c r="CL809" s="237">
        <f>CC809</f>
        <v/>
      </c>
      <c r="CM809" s="237">
        <f>CD809</f>
        <v/>
      </c>
      <c r="CN809" s="1527"/>
      <c r="CO809" s="1967"/>
      <c r="CP809" s="7214">
        <f>IF(CF809=""," ",IF(ABS(CE809-CF809)&lt;=0.1,"Valid","Not valid"))</f>
        <v/>
      </c>
      <c r="CQ809" s="1674">
        <f> IF(CE809="","",IF(AND(CE809&lt;&gt;"",CF809=""),IF(CE809&gt;=0.8,"Medir+Sig Max","No"),IF(CF809&lt;&gt;"",IF(CF809&gt;=0.8,"Medir+Sig Max","No"),"")))</f>
        <v/>
      </c>
      <c r="CR809" s="6927"/>
      <c r="CS809" s="1674"/>
      <c r="CT809" s="6710">
        <f>IF(CO809="",IF(AND(CE809="",CF809=""),"",IF(CF809="",IF(DQ809&gt;1,ROUND(DQ809*CE809,3),CE809),IF(DQ809&gt;1,ROUND(DQ809*CF809,3),CF809))),IF(AND(CE809="",CF809=""),"",IF(CF809="",IF(DQ809&gt;1,ROUND(DQ809*CE809*(1/(CO809)),3),CE809*(1/(CO809))),IF(DQ809&gt;1,ROUND(DQ809*CF809*(1/(CO809)),3),CF809*(1/(CO809))))))</f>
        <v/>
      </c>
      <c r="CU809" s="224">
        <f>BY809</f>
        <v/>
      </c>
      <c r="CV809" s="237">
        <f>BZ809</f>
        <v/>
      </c>
      <c r="CW809" s="237">
        <f>CA809</f>
        <v/>
      </c>
      <c r="CX809" s="224">
        <f>CC809</f>
        <v/>
      </c>
      <c r="CY809" s="237">
        <f>CD809</f>
        <v/>
      </c>
      <c r="CZ809" s="7474">
        <f>IF(COUNTIF(Overview!K12:K14,TRUE)&gt;0,1.6,IF(COUNTIF(Overview!L12:L14,TRUE)&gt;0,8,0))</f>
        <v/>
      </c>
      <c r="DA809" s="1788"/>
      <c r="DB809" s="7483"/>
      <c r="DC809" s="844">
        <f>IF(CT809="","",IF(CT809&gt;CZ809,"Fail","Pass"))</f>
        <v/>
      </c>
      <c r="DD809" s="402"/>
      <c r="DE809" s="1565">
        <f>MyTimestamp(DC809)</f>
        <v/>
      </c>
      <c r="DF809" s="1531">
        <f>IF(COUNT(CE809:CH809)=1,15,IF(COUNT(CE809:CH809)=0,0,30))</f>
        <v/>
      </c>
      <c r="DG809" s="1532">
        <f>IF(DF809=0,0,2)</f>
        <v/>
      </c>
      <c r="DH809" s="1866"/>
      <c r="DI809" s="1866"/>
      <c r="DJ809" s="1863"/>
      <c r="DK809" s="1789"/>
      <c r="DL809" s="1574">
        <f>10^(CN809/20)*100-100</f>
        <v/>
      </c>
      <c r="DM809" s="976"/>
      <c r="DN809" s="1275"/>
      <c r="DO809" s="976">
        <f>IF(DM809="","",10^(DM809/10))</f>
        <v/>
      </c>
      <c r="DP809" s="976">
        <f>IF(ISNUMBER(DN809)=FALSE,"",10^(DN809/10))</f>
        <v/>
      </c>
      <c r="DQ809" s="1578">
        <f>IF(AND(ISNUMBER(DO809),ISNUMBER(DP809)),IF(DO809/DP809&gt;1,ROUND((DO809)/DP809,3),1),1)</f>
        <v/>
      </c>
      <c r="DR809" s="1541"/>
      <c r="DS809" s="1541"/>
      <c r="DT809" s="1541"/>
      <c r="DU809" s="1541"/>
      <c r="DV809" s="1541"/>
      <c r="DW809" s="1541"/>
      <c r="DX809" s="1541"/>
      <c r="DY809" s="1541"/>
      <c r="DZ809" s="1541"/>
      <c r="EA809" s="1541"/>
      <c r="EB809" s="1541"/>
      <c r="EC809" s="1541"/>
      <c r="ED809" s="1541"/>
      <c r="EE809" s="1541"/>
      <c r="EF809" s="1541"/>
      <c r="EG809" s="1541"/>
      <c r="EH809" s="1541"/>
      <c r="EI809" s="1541"/>
      <c r="EJ809" s="1541"/>
      <c r="EK809" s="1541"/>
      <c r="EL809" s="1541"/>
      <c r="EM809" s="1541"/>
      <c r="EN809" s="1541"/>
      <c r="EO809" s="1541"/>
      <c r="EP809" s="1541"/>
      <c r="EQ809" s="1541"/>
      <c r="ER809" s="1541"/>
      <c r="ES809" s="1541"/>
      <c r="ET809" s="1541"/>
      <c r="EU809" s="1541"/>
      <c r="EV809" s="1541"/>
    </row>
    <row r="810" ht="12.75" x14ac:dyDescent="0.2">
      <c r="A810" s="1541"/>
      <c r="B810" s="1541"/>
      <c r="C810"/>
      <c r="D810" s="6590"/>
      <c r="E810" s="6590"/>
      <c r="F810" s="6591" t="inlineStr">
        <is>
          <t>5.5</t>
        </is>
      </c>
      <c r="G810" s="6592"/>
      <c r="H810" s="6593">
        <f>BV810</f>
        <v/>
      </c>
      <c r="I810" s="6593">
        <f>BW810</f>
        <v/>
      </c>
      <c r="J810" s="6594" t="inlineStr">
        <is>
          <t>WLAN</t>
        </is>
      </c>
      <c r="K810" s="6594" t="inlineStr">
        <is>
          <t>2.4 GHz</t>
        </is>
      </c>
      <c r="L810" s="6595"/>
      <c r="M810" s="6593"/>
      <c r="N810" s="6596"/>
      <c r="O810" s="6597"/>
      <c r="P810" s="6597"/>
      <c r="Q810" s="6597"/>
      <c r="R810" s="6597"/>
      <c r="S810" s="6593"/>
      <c r="T810" s="130">
        <v>7</v>
      </c>
      <c r="U810" s="6593">
        <v>2442</v>
      </c>
      <c r="V810" s="6596"/>
      <c r="W810" s="6598"/>
      <c r="X810" s="6596"/>
      <c r="Y810" s="6596"/>
      <c r="Z810" s="6596"/>
      <c r="AA810" s="6595"/>
      <c r="AB810" s="6595"/>
      <c r="AC810" s="6599">
        <f>IF(OR(BX810="Close to Ear",BX810="Close to Head"),"Head",IF(BX810="Extremity","Extremity","Body"))</f>
        <v/>
      </c>
      <c r="AD810" s="6600">
        <f>CA810</f>
        <v/>
      </c>
      <c r="AE810" s="6594">
        <f>CB810</f>
        <v/>
      </c>
      <c r="AF810" s="6595"/>
      <c r="AG810" s="6601">
        <f>IF(OR(AZ810="",BA810=""),"N/A",IF(DC810="Pass","P","F"))</f>
        <v/>
      </c>
      <c r="AH810" s="6602"/>
      <c r="AI810" s="6602"/>
      <c r="AJ810" s="6602"/>
      <c r="AK810" s="6596"/>
      <c r="AL810" s="6595"/>
      <c r="AM810" s="6596"/>
      <c r="AN810" s="6596"/>
      <c r="AO810" s="6603"/>
      <c r="AP810" s="6603"/>
      <c r="AQ810" s="6603"/>
      <c r="AR810" s="6603"/>
      <c r="AS810" s="6603"/>
      <c r="AT810" s="6604">
        <f>IF(AC810="Extremity",IF(CG810="","",CG810),"")</f>
        <v/>
      </c>
      <c r="AU810" s="6604">
        <f>IF(AC810="Extremity",IF(CH810="","",CH810),"")</f>
        <v/>
      </c>
      <c r="AV810" s="6605">
        <f>IF(AC810="Extremity","",IF(CE810="","",CE810))</f>
        <v/>
      </c>
      <c r="AW810" s="6605">
        <f>IF(AD810="Extremity","",IF(CF810="","",CF810))</f>
        <v/>
      </c>
      <c r="AX810" s="6598">
        <f>DL810</f>
        <v/>
      </c>
      <c r="AY810" s="6598">
        <f>DQ810</f>
        <v/>
      </c>
      <c r="AZ810" s="6606">
        <f>IF(AC810="Extremity",IF(DA810="","",DA810),"")</f>
        <v/>
      </c>
      <c r="BA810" s="6607">
        <f>IF(AC810="Extremity","",IF(CT810="","",CT810))</f>
        <v/>
      </c>
      <c r="BB810" s="6598">
        <f>IF(AC810="Extremity",IF(DB810="","",DB810),"")</f>
        <v/>
      </c>
      <c r="BC810" s="6605">
        <f>IF(AC810="Extremity","",IF(CZ810="","",CZ810))</f>
        <v/>
      </c>
      <c r="BD810" s="6598">
        <f>DD810</f>
        <v/>
      </c>
      <c r="BE810" s="6608">
        <f>DE810</f>
        <v/>
      </c>
      <c r="BF810" s="6609">
        <f>DF810*60</f>
        <v/>
      </c>
      <c r="BG810" s="6610">
        <f>BE810</f>
        <v/>
      </c>
      <c r="BH810" s="6609">
        <f>DG810*60</f>
        <v/>
      </c>
      <c r="BI810" s="6609">
        <f>DH810</f>
        <v/>
      </c>
      <c r="BJ810" s="6611"/>
      <c r="BK810" s="6612">
        <f>Overview!$E$7</f>
        <v/>
      </c>
      <c r="BL810" s="6611"/>
      <c r="BM810" s="6609">
        <f>DI810</f>
        <v/>
      </c>
      <c r="BN810" s="6612">
        <f>Overview!$P$153</f>
        <v/>
      </c>
      <c r="BO810" s="6611"/>
      <c r="BP810" s="6611"/>
      <c r="BQ810" s="6595"/>
      <c r="BR810" s="6613"/>
      <c r="BS810" s="1541"/>
      <c r="BT810" s="1864" t="inlineStr">
        <is>
          <t>WLAN</t>
        </is>
      </c>
      <c r="BU810" s="1828" t="inlineStr">
        <is>
          <t>2.4 GHz</t>
        </is>
      </c>
      <c r="BV810" s="906">
        <f>Overview!$H$29</f>
        <v/>
      </c>
      <c r="BW810" s="1828"/>
      <c r="BX810" s="1864" t="inlineStr">
        <is>
          <t>Close to ear</t>
        </is>
      </c>
      <c r="BY810" s="6709"/>
      <c r="BZ810" s="6709"/>
      <c r="CA810" s="6689" t="str">
        <f>CONCATENATE(CA806," - Battery check 1")</f>
        <v>TBD - Battery check 1</v>
      </c>
      <c r="CB810" s="200">
        <v>0</v>
      </c>
      <c r="CC810" s="6689">
        <f>IF(COUNT('Conducted WiFi'!$AH$3:$AH$9)=0,7,INDEX('Conducted WiFi'!$T$3:$T$9,MATCH(MAX('Conducted WiFi'!$AH$3:$AH$9),'Conducted WiFi'!$AH$3:$AH$9,0)))</f>
        <v>7</v>
      </c>
      <c r="CD810" s="6689">
        <f>IF(COUNT('Conducted WiFi'!$AH$3:$AH$9)=0,2442,INDEX('Conducted WiFi'!$U$3:$U$9,MATCH(MAX('Conducted WiFi'!$AH$3:$AH$9),'Conducted WiFi'!$AH$3:$AH$9,0)))</f>
        <v>2442</v>
      </c>
      <c r="CE810" s="7234"/>
      <c r="CF810" s="7234"/>
      <c r="CG810" s="7245"/>
      <c r="CH810" s="7245"/>
      <c r="CI810" s="225">
        <f>BY810</f>
        <v/>
      </c>
      <c r="CJ810" s="237">
        <f>BZ810</f>
        <v/>
      </c>
      <c r="CK810" s="223">
        <f>CA810</f>
        <v/>
      </c>
      <c r="CL810" s="237">
        <f>CC810</f>
        <v/>
      </c>
      <c r="CM810" s="237">
        <f>CD810</f>
        <v/>
      </c>
      <c r="CN810" s="1527"/>
      <c r="CO810" s="1967"/>
      <c r="CP810" s="7214">
        <f>IF(CF810=""," ",IF(ABS(CE810-CF810)&lt;=0.1,"Valid","Not valid"))</f>
        <v/>
      </c>
      <c r="CQ810" s="1674">
        <f> IF(CE810="","",IF(AND(CE810&lt;&gt;"",CF810=""),IF(CE810&gt;=0.8,"Medir+Sig Max","No"),IF(CF810&lt;&gt;"",IF(CF810&gt;=0.8,"Medir+Sig Max","No"),"")))</f>
        <v/>
      </c>
      <c r="CR810" s="6927">
        <f>IF(UPPER($CQ$1)="X",IF(CF810=""," ",IF((ABS(CE810)&lt;5)*AND(ABS(CF810)&lt;5)*AND(ABS(CT810)&lt;5),"Solo si es max","Medir")),IF(CF810=""," ",IF((ABS(CE810)&lt;1)*AND(ABS(CF810)&lt;1)*AND(ABS(CT810)&lt;1),"Solo si es max","Medir")))</f>
        <v/>
      </c>
      <c r="CS810" s="1674"/>
      <c r="CT810" s="6710"/>
      <c r="CU810" s="224">
        <f>BY810</f>
        <v/>
      </c>
      <c r="CV810" s="237">
        <f>BZ810</f>
        <v/>
      </c>
      <c r="CW810" s="237">
        <f>CA810</f>
        <v/>
      </c>
      <c r="CX810" s="224">
        <f>CC810</f>
        <v/>
      </c>
      <c r="CY810" s="237">
        <f>CD810</f>
        <v/>
      </c>
      <c r="CZ810" s="7474">
        <f>IF(COUNTIF(Overview!K12:K14,TRUE)&gt;0,1.6,IF(COUNTIF(Overview!L12:L14,TRUE)&gt;0,8,0))</f>
        <v/>
      </c>
      <c r="DA810" s="1788"/>
      <c r="DB810" s="7483"/>
      <c r="DC810" s="844">
        <f>IF(CT810="","",IF(CT810&gt;CZ810,"Fail","Pass"))</f>
        <v/>
      </c>
      <c r="DD810" s="402"/>
      <c r="DE810" s="1565">
        <f>MyTimestamp(DC810)</f>
        <v/>
      </c>
      <c r="DF810" s="1531">
        <f>IF(COUNT(CE810:CH810)=1,15,IF(COUNT(CE810:CH810)=0,0,30))</f>
        <v/>
      </c>
      <c r="DG810" s="1532">
        <f>IF(DF810=0,0,2)</f>
        <v/>
      </c>
      <c r="DH810" s="1866"/>
      <c r="DI810" s="1866"/>
      <c r="DJ810" s="1863"/>
      <c r="DK810" s="1789"/>
      <c r="DL810" s="1574">
        <f>10^(CN810/20)*100-100</f>
        <v/>
      </c>
      <c r="DM810" s="976"/>
      <c r="DN810" s="1275"/>
      <c r="DO810" s="976">
        <f>IF(DM810="","",10^(DM810/10))</f>
        <v/>
      </c>
      <c r="DP810" s="976">
        <f>IF(ISNUMBER(DN810)=FALSE,"",10^(DN810/10))</f>
        <v/>
      </c>
      <c r="DQ810" s="1578">
        <f>IF(AND(ISNUMBER(DO810),ISNUMBER(DP810)),IF(DO810/DP810&gt;1,ROUND((DO810)/DP810,3),1),1)</f>
        <v/>
      </c>
      <c r="DR810" s="1541"/>
      <c r="DS810" s="1541"/>
      <c r="DT810" s="1541"/>
      <c r="DU810" s="1541"/>
      <c r="DV810" s="1541"/>
      <c r="DW810" s="1541"/>
      <c r="DX810" s="1541"/>
      <c r="DY810" s="1541"/>
      <c r="DZ810" s="1541"/>
      <c r="EA810" s="1541"/>
      <c r="EB810" s="1541"/>
      <c r="EC810" s="1541"/>
      <c r="ED810" s="1541"/>
      <c r="EE810" s="1541"/>
      <c r="EF810" s="1541"/>
      <c r="EG810" s="1541"/>
      <c r="EH810" s="1541"/>
      <c r="EI810" s="1541"/>
      <c r="EJ810" s="1541"/>
      <c r="EK810" s="1541"/>
      <c r="EL810" s="1541"/>
      <c r="EM810" s="1541"/>
      <c r="EN810" s="1541"/>
      <c r="EO810" s="1541"/>
      <c r="EP810" s="1541"/>
      <c r="EQ810" s="1541"/>
      <c r="ER810" s="1541"/>
      <c r="ES810" s="1541"/>
      <c r="ET810" s="1541"/>
      <c r="EU810" s="1541"/>
      <c r="EV810" s="1541"/>
    </row>
    <row r="811" ht="12.75" x14ac:dyDescent="0.2">
      <c r="A811" s="1541"/>
      <c r="B811" s="1541"/>
      <c r="C811"/>
      <c r="D811" s="6590"/>
      <c r="E811" s="6590"/>
      <c r="F811" s="6591" t="inlineStr">
        <is>
          <t>5.5</t>
        </is>
      </c>
      <c r="G811" s="6592"/>
      <c r="H811" s="6593">
        <f>BV811</f>
        <v/>
      </c>
      <c r="I811" s="6593">
        <f>BW811</f>
        <v/>
      </c>
      <c r="J811" s="6594" t="inlineStr">
        <is>
          <t>WLAN</t>
        </is>
      </c>
      <c r="K811" s="6594" t="inlineStr">
        <is>
          <t>2.4 GHz</t>
        </is>
      </c>
      <c r="L811" s="6595"/>
      <c r="M811" s="6593"/>
      <c r="N811" s="6596"/>
      <c r="O811" s="6597"/>
      <c r="P811" s="6597"/>
      <c r="Q811" s="6597"/>
      <c r="R811" s="6597"/>
      <c r="S811" s="6593"/>
      <c r="T811" s="130">
        <v>7</v>
      </c>
      <c r="U811" s="6593">
        <v>2442</v>
      </c>
      <c r="V811" s="6596"/>
      <c r="W811" s="6598"/>
      <c r="X811" s="6596"/>
      <c r="Y811" s="6596"/>
      <c r="Z811" s="6596"/>
      <c r="AA811" s="6595"/>
      <c r="AB811" s="6595"/>
      <c r="AC811" s="6599">
        <f>IF(OR(BX811="Close to Ear",BX811="Close to Head"),"Head",IF(BX811="Extremity","Extremity","Body"))</f>
        <v/>
      </c>
      <c r="AD811" s="6600">
        <f>CA811</f>
        <v/>
      </c>
      <c r="AE811" s="6594">
        <f>CB811</f>
        <v/>
      </c>
      <c r="AF811" s="6595"/>
      <c r="AG811" s="6601">
        <f>IF(OR(AZ811="",BA811=""),"N/A",IF(DC811="Pass","P","F"))</f>
        <v/>
      </c>
      <c r="AH811" s="6602"/>
      <c r="AI811" s="6602"/>
      <c r="AJ811" s="6602"/>
      <c r="AK811" s="6596"/>
      <c r="AL811" s="6595"/>
      <c r="AM811" s="6596"/>
      <c r="AN811" s="6596"/>
      <c r="AO811" s="6603"/>
      <c r="AP811" s="6603"/>
      <c r="AQ811" s="6603"/>
      <c r="AR811" s="6603"/>
      <c r="AS811" s="6603"/>
      <c r="AT811" s="6604">
        <f>IF(AC811="Extremity",IF(CG811="","",CG811),"")</f>
        <v/>
      </c>
      <c r="AU811" s="6604">
        <f>IF(AC811="Extremity",IF(CH811="","",CH811),"")</f>
        <v/>
      </c>
      <c r="AV811" s="6605">
        <f>IF(AC811="Extremity","",IF(CE811="","",CE811))</f>
        <v/>
      </c>
      <c r="AW811" s="6605">
        <f>IF(AD811="Extremity","",IF(CF811="","",CF811))</f>
        <v/>
      </c>
      <c r="AX811" s="6598">
        <f>DL811</f>
        <v/>
      </c>
      <c r="AY811" s="6598">
        <f>DQ811</f>
        <v/>
      </c>
      <c r="AZ811" s="6606">
        <f>IF(AC811="Extremity",IF(DA811="","",DA811),"")</f>
        <v/>
      </c>
      <c r="BA811" s="6607">
        <f>IF(AC811="Extremity","",IF(CT811="","",CT811))</f>
        <v/>
      </c>
      <c r="BB811" s="6598">
        <f>IF(AC811="Extremity",IF(DB811="","",DB811),"")</f>
        <v/>
      </c>
      <c r="BC811" s="6605">
        <f>IF(AC811="Extremity","",IF(CZ811="","",CZ811))</f>
        <v/>
      </c>
      <c r="BD811" s="6598">
        <f>DD811</f>
        <v/>
      </c>
      <c r="BE811" s="6608">
        <f>DE811</f>
        <v/>
      </c>
      <c r="BF811" s="6609">
        <f>DF811*60</f>
        <v/>
      </c>
      <c r="BG811" s="6610">
        <f>BE811</f>
        <v/>
      </c>
      <c r="BH811" s="6609">
        <f>DG811*60</f>
        <v/>
      </c>
      <c r="BI811" s="6609">
        <f>DH811</f>
        <v/>
      </c>
      <c r="BJ811" s="6611"/>
      <c r="BK811" s="6612">
        <f>Overview!$E$7</f>
        <v/>
      </c>
      <c r="BL811" s="6611"/>
      <c r="BM811" s="6609">
        <f>DI811</f>
        <v/>
      </c>
      <c r="BN811" s="6612">
        <f>Overview!$P$153</f>
        <v/>
      </c>
      <c r="BO811" s="6611"/>
      <c r="BP811" s="6611"/>
      <c r="BQ811" s="6595"/>
      <c r="BR811" s="6613"/>
      <c r="BS811" s="1541"/>
      <c r="BT811" s="1864" t="inlineStr">
        <is>
          <t>WLAN</t>
        </is>
      </c>
      <c r="BU811" s="1828" t="inlineStr">
        <is>
          <t>2.4 GHz</t>
        </is>
      </c>
      <c r="BV811" s="906">
        <f>Overview!$H$29</f>
        <v/>
      </c>
      <c r="BW811" s="1828"/>
      <c r="BX811" s="1864" t="inlineStr">
        <is>
          <t>Close to ear</t>
        </is>
      </c>
      <c r="BY811" s="6709"/>
      <c r="BZ811" s="6709"/>
      <c r="CA811" s="6689" t="str">
        <f>CONCATENATE(CA807," - Battery check 2")</f>
        <v>TBD - Battery check 2</v>
      </c>
      <c r="CB811" s="200">
        <v>0</v>
      </c>
      <c r="CC811" s="6689">
        <f>IF(COUNT('Conducted WiFi'!$AH$3:$AH$9)=0,7,INDEX('Conducted WiFi'!$T$3:$T$9,MATCH(MAX('Conducted WiFi'!$AH$3:$AH$9),'Conducted WiFi'!$AH$3:$AH$9,0)))</f>
        <v>7</v>
      </c>
      <c r="CD811" s="6689">
        <f>IF(COUNT('Conducted WiFi'!$AH$3:$AH$9)=0,2442,INDEX('Conducted WiFi'!$U$3:$U$9,MATCH(MAX('Conducted WiFi'!$AH$3:$AH$9),'Conducted WiFi'!$AH$3:$AH$9,0)))</f>
        <v>2442</v>
      </c>
      <c r="CE811" s="7234"/>
      <c r="CF811" s="7234"/>
      <c r="CG811" s="7245"/>
      <c r="CH811" s="7245"/>
      <c r="CI811" s="225">
        <f>BY811</f>
        <v/>
      </c>
      <c r="CJ811" s="237">
        <f>BZ811</f>
        <v/>
      </c>
      <c r="CK811" s="223">
        <f>CA811</f>
        <v/>
      </c>
      <c r="CL811" s="237">
        <f>CC811</f>
        <v/>
      </c>
      <c r="CM811" s="237">
        <f>CD811</f>
        <v/>
      </c>
      <c r="CN811" s="1527"/>
      <c r="CO811" s="1967"/>
      <c r="CP811" s="7214">
        <f>IF(CF811=""," ",IF(ABS(CE811-CF811)&lt;=0.1,"Valid","Not valid"))</f>
        <v/>
      </c>
      <c r="CQ811" s="1674">
        <f> IF(CE811="","",IF(AND(CE811&lt;&gt;"",CF811=""),IF(CE811&gt;=0.8,"Medir+Sig Max","No"),IF(CF811&lt;&gt;"",IF(CF811&gt;=0.8,"Medir+Sig Max","No"),"")))</f>
        <v/>
      </c>
      <c r="CR811" s="6928">
        <f>IF(UPPER($CQ$1)="X",IF(CF811=""," ",IF((ABS(CE811)&lt;5)*AND(ABS(CF811)&lt;5)*AND(ABS(CT811)&lt;5),"Solo si es max","Medir")),IF(CF811=""," ",IF((ABS(CE811)&lt;1)*AND(ABS(CF811)&lt;1)*AND(ABS(CT811)&lt;1),"Solo si es max","Medir")))</f>
        <v/>
      </c>
      <c r="CS811" s="1675"/>
      <c r="CT811" s="6711"/>
      <c r="CU811" s="224">
        <f>BY811</f>
        <v/>
      </c>
      <c r="CV811" s="237">
        <f>BZ811</f>
        <v/>
      </c>
      <c r="CW811" s="237">
        <f>CA811</f>
        <v/>
      </c>
      <c r="CX811" s="224">
        <f>CC811</f>
        <v/>
      </c>
      <c r="CY811" s="237">
        <f>CD811</f>
        <v/>
      </c>
      <c r="CZ811" s="7474">
        <f>IF(COUNTIF(Overview!K12:K14,TRUE)&gt;0,1.6,IF(COUNTIF(Overview!L12:L14,TRUE)&gt;0,8,0))</f>
        <v/>
      </c>
      <c r="DA811" s="1788"/>
      <c r="DB811" s="7483"/>
      <c r="DC811" s="844">
        <f>IF(CT811="","",IF(CT811&gt;CZ811,"Fail","Pass"))</f>
        <v/>
      </c>
      <c r="DD811" s="402"/>
      <c r="DE811" s="1565">
        <f>MyTimestamp(DC811)</f>
        <v/>
      </c>
      <c r="DF811" s="1531">
        <f>IF(COUNT(CE811:CH811)=1,15,IF(COUNT(CE811:CH811)=0,0,30))</f>
        <v/>
      </c>
      <c r="DG811" s="1532">
        <f>IF(DF811=0,0,2)</f>
        <v/>
      </c>
      <c r="DH811" s="1866"/>
      <c r="DI811" s="1866"/>
      <c r="DJ811" s="1863"/>
      <c r="DK811" s="1789"/>
      <c r="DL811" s="1574">
        <f>10^(CN811/20)*100-100</f>
        <v/>
      </c>
      <c r="DM811" s="976"/>
      <c r="DN811" s="1275"/>
      <c r="DO811" s="976">
        <f>IF(DM811="","",10^(DM811/10))</f>
        <v/>
      </c>
      <c r="DP811" s="976">
        <f>IF(ISNUMBER(DN811)=FALSE,"",10^(DN811/10))</f>
        <v/>
      </c>
      <c r="DQ811" s="1578">
        <f>IF(AND(ISNUMBER(DO811),ISNUMBER(DP811)),IF(DO811/DP811&gt;1,ROUND((DO811)/DP811,3),1),1)</f>
        <v/>
      </c>
      <c r="DR811" s="1541"/>
      <c r="DS811" s="1541"/>
      <c r="DT811" s="1541"/>
      <c r="DU811" s="1541"/>
      <c r="DV811" s="1541"/>
      <c r="DW811" s="1541"/>
      <c r="DX811" s="1541"/>
      <c r="DY811" s="1541"/>
      <c r="DZ811" s="1541"/>
      <c r="EA811" s="1541"/>
      <c r="EB811" s="1541"/>
      <c r="EC811" s="1541"/>
      <c r="ED811" s="1541"/>
      <c r="EE811" s="1541"/>
      <c r="EF811" s="1541"/>
      <c r="EG811" s="1541"/>
      <c r="EH811" s="1541"/>
      <c r="EI811" s="1541"/>
      <c r="EJ811" s="1541"/>
      <c r="EK811" s="1541"/>
      <c r="EL811" s="1541"/>
      <c r="EM811" s="1541"/>
      <c r="EN811" s="1541"/>
      <c r="EO811" s="1541"/>
      <c r="EP811" s="1541"/>
      <c r="EQ811" s="1541"/>
      <c r="ER811" s="1541"/>
      <c r="ES811" s="1541"/>
      <c r="ET811" s="1541"/>
      <c r="EU811" s="1541"/>
      <c r="EV811" s="1541"/>
    </row>
    <row r="812" ht="12.75" x14ac:dyDescent="0.2">
      <c r="A812" s="1541"/>
      <c r="B812" s="1541"/>
      <c r="C812"/>
      <c r="D812" s="1486"/>
      <c r="E812" s="1486"/>
      <c r="F812" s="672" t="inlineStr">
        <is>
          <t>5.5</t>
        </is>
      </c>
      <c r="G812" s="1497"/>
      <c r="H812" s="130">
        <f>BV812</f>
        <v/>
      </c>
      <c r="I812" s="130">
        <f>BW812</f>
        <v/>
      </c>
      <c r="J812" s="1299" t="inlineStr">
        <is>
          <t>WLAN</t>
        </is>
      </c>
      <c r="K812" s="1299" t="inlineStr">
        <is>
          <t>2.4 GHz</t>
        </is>
      </c>
      <c r="L812" s="115"/>
      <c r="M812" s="130"/>
      <c r="N812" s="119"/>
      <c r="O812" s="131"/>
      <c r="P812" s="6597"/>
      <c r="Q812" s="131"/>
      <c r="R812" s="131"/>
      <c r="S812" s="6593"/>
      <c r="T812" s="130">
        <v>7</v>
      </c>
      <c r="U812" s="6593">
        <v>2442</v>
      </c>
      <c r="V812" s="119"/>
      <c r="W812" s="1305"/>
      <c r="X812" s="119"/>
      <c r="Y812" s="119"/>
      <c r="Z812" s="119"/>
      <c r="AA812" s="115"/>
      <c r="AB812" s="115"/>
      <c r="AC812" s="1300">
        <f>IF(OR(BX812="Close to Ear",BX812="Close to Head"),"Head",IF(BX812="Extremity","Extremity","Body"))</f>
        <v/>
      </c>
      <c r="AD812" s="1301">
        <f>CA812</f>
        <v/>
      </c>
      <c r="AE812" s="1299">
        <f>CB812</f>
        <v/>
      </c>
      <c r="AF812" s="115"/>
      <c r="AG812" s="1302">
        <f>IF(OR(AZ812="",BA812=""),"N/A",IF(DC812="Pass","P","F"))</f>
        <v/>
      </c>
      <c r="AH812" s="129"/>
      <c r="AI812" s="129"/>
      <c r="AJ812" s="129"/>
      <c r="AK812" s="119"/>
      <c r="AL812" s="115"/>
      <c r="AM812" s="119"/>
      <c r="AN812" s="119"/>
      <c r="AO812" s="692"/>
      <c r="AP812" s="692"/>
      <c r="AQ812" s="692"/>
      <c r="AR812" s="692"/>
      <c r="AS812" s="692"/>
      <c r="AT812" s="1303">
        <f>IF(AC812="Extremity",IF(CG812="","",CG812),"")</f>
        <v/>
      </c>
      <c r="AU812" s="1303">
        <f>IF(AC812="Extremity",IF(CH812="","",CH812),"")</f>
        <v/>
      </c>
      <c r="AV812" s="1304">
        <f>IF(AC812="Extremity","",IF(CE812="","",CE812))</f>
        <v/>
      </c>
      <c r="AW812" s="1304">
        <f>IF(AD812="Extremity","",IF(CF812="","",CF812))</f>
        <v/>
      </c>
      <c r="AX812" s="1305">
        <f>DL812</f>
        <v/>
      </c>
      <c r="AY812" s="1305">
        <f>DQ812</f>
        <v/>
      </c>
      <c r="AZ812" s="3377">
        <f>IF(AC812="Extremity",IF(DA812="","",DA812),"")</f>
        <v/>
      </c>
      <c r="BA812" s="3378">
        <f>IF(AC812="Extremity","",IF(CT812="","",CT812))</f>
        <v/>
      </c>
      <c r="BB812" s="1305">
        <f>IF(AC812="Extremity",IF(DB812="","",DB812),"")</f>
        <v/>
      </c>
      <c r="BC812" s="1304">
        <f>IF(AC812="Extremity","",IF(CZ812="","",CZ812))</f>
        <v/>
      </c>
      <c r="BD812" s="1305">
        <f>DD812</f>
        <v/>
      </c>
      <c r="BE812" s="132">
        <f>DE812</f>
        <v/>
      </c>
      <c r="BF812" s="133">
        <f>DF812*60</f>
        <v/>
      </c>
      <c r="BG812" s="121">
        <f>BE812</f>
        <v/>
      </c>
      <c r="BH812" s="133">
        <f>DG812*60</f>
        <v/>
      </c>
      <c r="BI812" s="133">
        <f>DH812</f>
        <v/>
      </c>
      <c r="BJ812" s="117"/>
      <c r="BK812" s="812">
        <f>Overview!$E$7</f>
        <v/>
      </c>
      <c r="BL812" s="117"/>
      <c r="BM812" s="834">
        <f>DI812</f>
        <v/>
      </c>
      <c r="BN812" s="812">
        <f>Overview!$P$153</f>
        <v/>
      </c>
      <c r="BO812" s="117"/>
      <c r="BP812" s="117"/>
      <c r="BQ812" s="115"/>
      <c r="BR812" s="1478"/>
      <c r="BS812" s="1541"/>
      <c r="BT812" s="1867" t="inlineStr">
        <is>
          <t>WLAN</t>
        </is>
      </c>
      <c r="BU812" s="1830" t="inlineStr">
        <is>
          <t>2.4 GHz</t>
        </is>
      </c>
      <c r="BV812" s="875">
        <f>Overview!$H$29</f>
        <v/>
      </c>
      <c r="BW812" s="1830"/>
      <c r="BX812" s="1860" t="inlineStr">
        <is>
          <t>Body</t>
        </is>
      </c>
      <c r="BY812" s="907"/>
      <c r="BZ812" s="907"/>
      <c r="CA812" s="1071" t="inlineStr">
        <is>
          <t>Front Face</t>
        </is>
      </c>
      <c r="CB812" s="1071">
        <v>5</v>
      </c>
      <c r="CC812" s="1102">
        <f>IF(COUNT('Conducted WiFi'!$AH$3:$AH$9)=0,7,INDEX('Conducted WiFi'!$T$3:$T$9,MATCH(MAX('Conducted WiFi'!$AH$3:$AH$9),'Conducted WiFi'!$AH$3:$AH$9,0)))</f>
        <v>7</v>
      </c>
      <c r="CD812" s="1187">
        <f>IF(COUNT('Conducted WiFi'!$AH$3:$AH$9)=0,2442,INDEX('Conducted WiFi'!$U$3:$U$9,MATCH(MAX('Conducted WiFi'!$AH$3:$AH$9),'Conducted WiFi'!$AH$3:$AH$9,0)))</f>
        <v>2442</v>
      </c>
      <c r="CE812" s="7243"/>
      <c r="CF812" s="7243"/>
      <c r="CG812" s="7244"/>
      <c r="CH812" s="7244"/>
      <c r="CI812" s="225">
        <f>BY812</f>
        <v/>
      </c>
      <c r="CJ812" s="237">
        <f>BZ812</f>
        <v/>
      </c>
      <c r="CK812" s="223">
        <f>CA812</f>
        <v/>
      </c>
      <c r="CL812" s="237">
        <f>CC812</f>
        <v/>
      </c>
      <c r="CM812" s="1180">
        <f>CD812</f>
        <v/>
      </c>
      <c r="CN812" s="1962"/>
      <c r="CO812" s="1963"/>
      <c r="CP812" s="891">
        <f>IF(CF812=""," ",IF(ABS(CE812-CF812)&lt;=0.1,"Valid","Not valid"))</f>
        <v/>
      </c>
      <c r="CQ812" s="892">
        <f> IF(CE812="","",IF(AND(CE812&lt;&gt;"",CF812=""),IF(CE812&gt;=0.8,"Medir+Sig Max","No"),IF(CF812&lt;&gt;"",IF(CF812&gt;=0.8,"Medir+Sig Max","No"),"")))</f>
        <v/>
      </c>
      <c r="CR812" s="7224"/>
      <c r="CS812" s="892"/>
      <c r="CT812" s="219">
        <f>IF(CO812="",IF(AND(CE812="",CF812=""),"",IF(CF812="",IF(DQ812&gt;1,ROUND(DQ812*CE812,3),CE812),IF(DQ812&gt;1,ROUND(DQ812*CF812,3),CF812))),IF(AND(CE812="",CF812=""),"",IF(CF812="",IF(DQ812&gt;1,ROUND(DQ812*CE812*(1/(CO812)),3),CE812*(1/(CO812))),IF(DQ812&gt;1,ROUND(DQ812*CF812*(1/(CO812)),3),CF812*(1/(CO812))))))</f>
        <v/>
      </c>
      <c r="CU812" s="224">
        <f>BY812</f>
        <v/>
      </c>
      <c r="CV812" s="237">
        <f>BZ812</f>
        <v/>
      </c>
      <c r="CW812" s="237">
        <f>CA812</f>
        <v/>
      </c>
      <c r="CX812" s="224">
        <f>CC812</f>
        <v/>
      </c>
      <c r="CY812" s="237">
        <f>CD812</f>
        <v/>
      </c>
      <c r="CZ812" s="7476">
        <f>IF(COUNTIF(Overview!K12:K14,TRUE)&gt;0,1.6,IF(COUNTIF(Overview!L12:L14,TRUE)&gt;0,8,0))</f>
        <v/>
      </c>
      <c r="DA812" s="1667"/>
      <c r="DB812" s="7482"/>
      <c r="DC812" s="844">
        <f>IF(CT812="","",IF(CT812&gt;CZ812,"Fail","Pass"))</f>
        <v/>
      </c>
      <c r="DD812" s="399"/>
      <c r="DE812" s="1565">
        <f>MyTimestamp(DC812)</f>
        <v/>
      </c>
      <c r="DF812" s="1531">
        <f>IF(COUNT(CE812:CH812)=1,15,IF(COUNT(CE812:CH812)=0,0,30))</f>
        <v/>
      </c>
      <c r="DG812" s="1532">
        <f>IF(DF812=0,0,2)</f>
        <v/>
      </c>
      <c r="DH812" s="1862"/>
      <c r="DI812" s="1862"/>
      <c r="DJ812" s="1863"/>
      <c r="DK812" s="1964"/>
      <c r="DL812" s="1574">
        <f>10^(CN812/20)*100-100</f>
        <v/>
      </c>
      <c r="DM812" s="1104"/>
      <c r="DN812" s="1269"/>
      <c r="DO812" s="1104">
        <f>IF(DM812="","",10^(DM812/10))</f>
        <v/>
      </c>
      <c r="DP812" s="1104">
        <f>IF(ISNUMBER(DN812)=FALSE,"",10^(DN812/10))</f>
        <v/>
      </c>
      <c r="DQ812" s="1577">
        <f>IF(AND(ISNUMBER(DO812),ISNUMBER(DP812)),IF(DO812/DP812&gt;1,ROUND((DO812)/DP812,3),1),1)</f>
        <v/>
      </c>
      <c r="DR812" s="1541"/>
      <c r="DS812" s="1541"/>
      <c r="DT812" s="1541"/>
      <c r="DU812" s="1541"/>
      <c r="DV812" s="1541"/>
      <c r="DW812" s="1541"/>
      <c r="DX812" s="1541"/>
      <c r="DY812" s="1541"/>
      <c r="DZ812" s="1541"/>
      <c r="EA812" s="1541"/>
      <c r="EB812" s="1541"/>
      <c r="EC812" s="1541"/>
      <c r="ED812" s="1541"/>
      <c r="EE812" s="1541"/>
      <c r="EF812" s="1541"/>
      <c r="EG812" s="1541"/>
      <c r="EH812" s="1541"/>
      <c r="EI812" s="1541"/>
      <c r="EJ812" s="1541"/>
      <c r="EK812" s="1541"/>
      <c r="EL812" s="1541"/>
      <c r="EM812" s="1541"/>
      <c r="EN812" s="1541"/>
      <c r="EO812" s="1541"/>
      <c r="EP812" s="1541"/>
      <c r="EQ812" s="1541"/>
      <c r="ER812" s="1541"/>
      <c r="ES812" s="1541"/>
      <c r="ET812" s="1541"/>
      <c r="EU812" s="1541"/>
      <c r="EV812" s="1541"/>
    </row>
    <row r="813" ht="12.75" x14ac:dyDescent="0.2">
      <c r="A813" s="1541"/>
      <c r="B813" s="1541"/>
      <c r="C813"/>
      <c r="D813" s="1486"/>
      <c r="E813" s="1486"/>
      <c r="F813" s="672" t="inlineStr">
        <is>
          <t>5.5</t>
        </is>
      </c>
      <c r="G813" s="1497"/>
      <c r="H813" s="130">
        <f>BV813</f>
        <v/>
      </c>
      <c r="I813" s="130">
        <f>BW813</f>
        <v/>
      </c>
      <c r="J813" s="1299" t="inlineStr">
        <is>
          <t>WLAN</t>
        </is>
      </c>
      <c r="K813" s="1299" t="inlineStr">
        <is>
          <t>2.4 GHz</t>
        </is>
      </c>
      <c r="L813" s="115"/>
      <c r="M813" s="130"/>
      <c r="N813" s="119"/>
      <c r="O813" s="131"/>
      <c r="P813" s="6597"/>
      <c r="Q813" s="131"/>
      <c r="R813" s="131"/>
      <c r="S813" s="6593"/>
      <c r="T813" s="130">
        <v>7</v>
      </c>
      <c r="U813" s="6593">
        <v>2442</v>
      </c>
      <c r="V813" s="119"/>
      <c r="W813" s="1305"/>
      <c r="X813" s="119"/>
      <c r="Y813" s="119"/>
      <c r="Z813" s="119"/>
      <c r="AA813" s="115"/>
      <c r="AB813" s="115"/>
      <c r="AC813" s="1300">
        <f>IF(OR(BX813="Close to Ear",BX813="Close to Head"),"Head",IF(BX813="Extremity","Extremity","Body"))</f>
        <v/>
      </c>
      <c r="AD813" s="1301">
        <f>CA813</f>
        <v/>
      </c>
      <c r="AE813" s="1299">
        <f>CB813</f>
        <v/>
      </c>
      <c r="AF813" s="115"/>
      <c r="AG813" s="1302">
        <f>IF(OR(AZ813="",BA813=""),"N/A",IF(DC813="Pass","P","F"))</f>
        <v/>
      </c>
      <c r="AH813" s="129"/>
      <c r="AI813" s="129"/>
      <c r="AJ813" s="129"/>
      <c r="AK813" s="119"/>
      <c r="AL813" s="115"/>
      <c r="AM813" s="119"/>
      <c r="AN813" s="119"/>
      <c r="AO813" s="692"/>
      <c r="AP813" s="692"/>
      <c r="AQ813" s="692"/>
      <c r="AR813" s="692"/>
      <c r="AS813" s="692"/>
      <c r="AT813" s="1303">
        <f>IF(AC813="Extremity",IF(CG813="","",CG813),"")</f>
        <v/>
      </c>
      <c r="AU813" s="1303">
        <f>IF(AC813="Extremity",IF(CH813="","",CH813),"")</f>
        <v/>
      </c>
      <c r="AV813" s="1304">
        <f>IF(AC813="Extremity","",IF(CE813="","",CE813))</f>
        <v/>
      </c>
      <c r="AW813" s="1304">
        <f>IF(AD813="Extremity","",IF(CF813="","",CF813))</f>
        <v/>
      </c>
      <c r="AX813" s="1305">
        <f>DL813</f>
        <v/>
      </c>
      <c r="AY813" s="1305">
        <f>DQ813</f>
        <v/>
      </c>
      <c r="AZ813" s="3377">
        <f>IF(AC813="Extremity",IF(DA813="","",DA813),"")</f>
        <v/>
      </c>
      <c r="BA813" s="3378">
        <f>IF(AC813="Extremity","",IF(CT813="","",CT813))</f>
        <v/>
      </c>
      <c r="BB813" s="1305">
        <f>IF(AC813="Extremity",IF(DB813="","",DB813),"")</f>
        <v/>
      </c>
      <c r="BC813" s="1304">
        <f>IF(AC813="Extremity","",IF(CZ813="","",CZ813))</f>
        <v/>
      </c>
      <c r="BD813" s="1305">
        <f>DD813</f>
        <v/>
      </c>
      <c r="BE813" s="132">
        <f>DE813</f>
        <v/>
      </c>
      <c r="BF813" s="133">
        <f>DF813*60</f>
        <v/>
      </c>
      <c r="BG813" s="121">
        <f>BE813</f>
        <v/>
      </c>
      <c r="BH813" s="133">
        <f>DG813*60</f>
        <v/>
      </c>
      <c r="BI813" s="133">
        <f>DH813</f>
        <v/>
      </c>
      <c r="BJ813" s="117"/>
      <c r="BK813" s="812">
        <f>Overview!$E$7</f>
        <v/>
      </c>
      <c r="BL813" s="117"/>
      <c r="BM813" s="834">
        <f>DI813</f>
        <v/>
      </c>
      <c r="BN813" s="812">
        <f>Overview!$P$153</f>
        <v/>
      </c>
      <c r="BO813" s="117"/>
      <c r="BP813" s="117"/>
      <c r="BQ813" s="115"/>
      <c r="BR813" s="1478"/>
      <c r="BS813" s="1541"/>
      <c r="BT813" s="1864" t="inlineStr">
        <is>
          <t>WLAN</t>
        </is>
      </c>
      <c r="BU813" s="1828" t="inlineStr">
        <is>
          <t>2.4 GHz</t>
        </is>
      </c>
      <c r="BV813" s="906">
        <f>Overview!$H$29</f>
        <v/>
      </c>
      <c r="BW813" s="1828"/>
      <c r="BX813" s="1864" t="inlineStr">
        <is>
          <t>Body</t>
        </is>
      </c>
      <c r="BY813" s="906"/>
      <c r="BZ813" s="906"/>
      <c r="CA813" s="1072" t="inlineStr">
        <is>
          <t>Back Face</t>
        </is>
      </c>
      <c r="CB813" s="1072">
        <v>5</v>
      </c>
      <c r="CC813" s="877">
        <f>IF(COUNT('Conducted WiFi'!$AH$3:$AH$9)=0,7,INDEX('Conducted WiFi'!$T$3:$T$9,MATCH(MAX('Conducted WiFi'!$AH$3:$AH$9),'Conducted WiFi'!$AH$3:$AH$9,0)))</f>
        <v>7</v>
      </c>
      <c r="CD813" s="1188">
        <f>IF(COUNT('Conducted WiFi'!$AH$3:$AH$9)=0,2442,INDEX('Conducted WiFi'!$U$3:$U$9,MATCH(MAX('Conducted WiFi'!$AH$3:$AH$9),'Conducted WiFi'!$AH$3:$AH$9,0)))</f>
        <v>2442</v>
      </c>
      <c r="CE813" s="7237"/>
      <c r="CF813" s="7237"/>
      <c r="CG813" s="7245"/>
      <c r="CH813" s="7245"/>
      <c r="CI813" s="225">
        <f>BY813</f>
        <v/>
      </c>
      <c r="CJ813" s="237">
        <f>BZ813</f>
        <v/>
      </c>
      <c r="CK813" s="223">
        <f>CA813</f>
        <v/>
      </c>
      <c r="CL813" s="237">
        <f>CC813</f>
        <v/>
      </c>
      <c r="CM813" s="394">
        <f>CD813</f>
        <v/>
      </c>
      <c r="CN813" s="1966"/>
      <c r="CO813" s="1967"/>
      <c r="CP813" s="7214">
        <f>IF(CF813=""," ",IF(ABS(CE813-CF813)&lt;=0.1,"Valid","Not valid"))</f>
        <v/>
      </c>
      <c r="CQ813" s="1674">
        <f> IF(CE813="","",IF(AND(CE813&lt;&gt;"",CF813=""),IF(CE813&gt;=0.8,"Medir+Sig Max","No"),IF(CF813&lt;&gt;"",IF(CF813&gt;=0.8,"Medir+Sig Max","No"),"")))</f>
        <v/>
      </c>
      <c r="CR813" s="6927"/>
      <c r="CS813" s="1674"/>
      <c r="CT813" s="220">
        <f>IF(CO813="",IF(AND(CE813="",CF813=""),"",IF(CF813="",IF(DQ813&gt;1,ROUND(DQ813*CE813,3),CE813),IF(DQ813&gt;1,ROUND(DQ813*CF813,3),CF813))),IF(AND(CE813="",CF813=""),"",IF(CF813="",IF(DQ813&gt;1,ROUND(DQ813*CE813*(1/(CO813)),3),CE813*(1/(CO813))),IF(DQ813&gt;1,ROUND(DQ813*CF813*(1/(CO813)),3),CF813*(1/(CO813))))))</f>
        <v/>
      </c>
      <c r="CU813" s="224">
        <f>BY813</f>
        <v/>
      </c>
      <c r="CV813" s="237">
        <f>BZ813</f>
        <v/>
      </c>
      <c r="CW813" s="237">
        <f>CA813</f>
        <v/>
      </c>
      <c r="CX813" s="224">
        <f>CC813</f>
        <v/>
      </c>
      <c r="CY813" s="237">
        <f>CD813</f>
        <v/>
      </c>
      <c r="CZ813" s="7474">
        <f>IF(COUNTIF(Overview!K12:K14,TRUE)&gt;0,1.6,IF(COUNTIF(Overview!L12:L14,TRUE)&gt;0,8,0))</f>
        <v/>
      </c>
      <c r="DA813" s="1666"/>
      <c r="DB813" s="7483"/>
      <c r="DC813" s="844">
        <f>IF(CT813="","",IF(CT813&gt;CZ813,"Fail","Pass"))</f>
        <v/>
      </c>
      <c r="DD813" s="402"/>
      <c r="DE813" s="1565">
        <f>MyTimestamp(DC813)</f>
        <v/>
      </c>
      <c r="DF813" s="1531">
        <f>IF(COUNT(CE813:CH813)=1,15,IF(COUNT(CE813:CH813)=0,0,30))</f>
        <v/>
      </c>
      <c r="DG813" s="1532">
        <f>IF(DF813=0,0,2)</f>
        <v/>
      </c>
      <c r="DH813" s="1866"/>
      <c r="DI813" s="1866"/>
      <c r="DJ813" s="1863"/>
      <c r="DK813" s="1968"/>
      <c r="DL813" s="1574">
        <f>10^(CN813/20)*100-100</f>
        <v/>
      </c>
      <c r="DM813" s="976"/>
      <c r="DN813" s="1271"/>
      <c r="DO813" s="976">
        <f>IF(DM813="","",10^(DM813/10))</f>
        <v/>
      </c>
      <c r="DP813" s="976">
        <f>IF(ISNUMBER(DN813)=FALSE,"",10^(DN813/10))</f>
        <v/>
      </c>
      <c r="DQ813" s="1578">
        <f>IF(AND(ISNUMBER(DO813),ISNUMBER(DP813)),IF(DO813/DP813&gt;1,ROUND((DO813)/DP813,3),1),1)</f>
        <v/>
      </c>
      <c r="DR813" s="1541"/>
      <c r="DS813" s="1541"/>
      <c r="DT813" s="1541"/>
      <c r="DU813" s="1541"/>
      <c r="DV813" s="1541"/>
      <c r="DW813" s="1541"/>
      <c r="DX813" s="1541"/>
      <c r="DY813" s="1541"/>
      <c r="DZ813" s="1541"/>
      <c r="EA813" s="1541"/>
      <c r="EB813" s="1541"/>
      <c r="EC813" s="1541"/>
      <c r="ED813" s="1541"/>
      <c r="EE813" s="1541"/>
      <c r="EF813" s="1541"/>
      <c r="EG813" s="1541"/>
      <c r="EH813" s="1541"/>
      <c r="EI813" s="1541"/>
      <c r="EJ813" s="1541"/>
      <c r="EK813" s="1541"/>
      <c r="EL813" s="1541"/>
      <c r="EM813" s="1541"/>
      <c r="EN813" s="1541"/>
      <c r="EO813" s="1541"/>
      <c r="EP813" s="1541"/>
      <c r="EQ813" s="1541"/>
      <c r="ER813" s="1541"/>
      <c r="ES813" s="1541"/>
      <c r="ET813" s="1541"/>
      <c r="EU813" s="1541"/>
      <c r="EV813" s="1541"/>
    </row>
    <row r="814" ht="12.75" x14ac:dyDescent="0.2">
      <c r="A814" s="1541"/>
      <c r="B814" s="1541"/>
      <c r="C814"/>
      <c r="D814" s="1486"/>
      <c r="E814" s="1486"/>
      <c r="F814" s="672" t="inlineStr">
        <is>
          <t>5.5</t>
        </is>
      </c>
      <c r="G814" s="1497"/>
      <c r="H814" s="130">
        <f>BV814</f>
        <v/>
      </c>
      <c r="I814" s="130">
        <f>BW814</f>
        <v/>
      </c>
      <c r="J814" s="1299" t="inlineStr">
        <is>
          <t>WLAN</t>
        </is>
      </c>
      <c r="K814" s="1299" t="inlineStr">
        <is>
          <t>2.4 GHz</t>
        </is>
      </c>
      <c r="L814" s="115"/>
      <c r="M814" s="130"/>
      <c r="N814" s="119"/>
      <c r="O814" s="131"/>
      <c r="P814" s="6597"/>
      <c r="Q814" s="131"/>
      <c r="R814" s="131"/>
      <c r="S814" s="6593"/>
      <c r="T814" s="130">
        <v>7</v>
      </c>
      <c r="U814" s="6593">
        <v>2442</v>
      </c>
      <c r="V814" s="119"/>
      <c r="W814" s="1305"/>
      <c r="X814" s="119"/>
      <c r="Y814" s="119"/>
      <c r="Z814" s="119"/>
      <c r="AA814" s="115"/>
      <c r="AB814" s="115"/>
      <c r="AC814" s="1300">
        <f>IF(OR(BX814="Close to Ear",BX814="Close to Head"),"Head",IF(BX814="Extremity","Extremity","Body"))</f>
        <v/>
      </c>
      <c r="AD814" s="1301">
        <f>CA814</f>
        <v/>
      </c>
      <c r="AE814" s="1299">
        <f>CB814</f>
        <v/>
      </c>
      <c r="AF814" s="115"/>
      <c r="AG814" s="1302">
        <f>IF(OR(AZ814="",BA814=""),"N/A",IF(DC814="Pass","P","F"))</f>
        <v/>
      </c>
      <c r="AH814" s="129"/>
      <c r="AI814" s="129"/>
      <c r="AJ814" s="129"/>
      <c r="AK814" s="119"/>
      <c r="AL814" s="115"/>
      <c r="AM814" s="119"/>
      <c r="AN814" s="119"/>
      <c r="AO814" s="692"/>
      <c r="AP814" s="692"/>
      <c r="AQ814" s="692"/>
      <c r="AR814" s="692"/>
      <c r="AS814" s="692"/>
      <c r="AT814" s="1303">
        <f>IF(AC814="Extremity",IF(CG814="","",CG814),"")</f>
        <v/>
      </c>
      <c r="AU814" s="1303">
        <f>IF(AC814="Extremity",IF(CH814="","",CH814),"")</f>
        <v/>
      </c>
      <c r="AV814" s="1304">
        <f>IF(AC814="Extremity","",IF(CE814="","",CE814))</f>
        <v/>
      </c>
      <c r="AW814" s="1304">
        <f>IF(AD814="Extremity","",IF(CF814="","",CF814))</f>
        <v/>
      </c>
      <c r="AX814" s="1305">
        <f>DL814</f>
        <v/>
      </c>
      <c r="AY814" s="1305">
        <f>DQ814</f>
        <v/>
      </c>
      <c r="AZ814" s="3377">
        <f>IF(AC814="Extremity",IF(DA814="","",DA814),"")</f>
        <v/>
      </c>
      <c r="BA814" s="3378">
        <f>IF(AC814="Extremity","",IF(CT814="","",CT814))</f>
        <v/>
      </c>
      <c r="BB814" s="1305">
        <f>IF(AC814="Extremity",IF(DB814="","",DB814),"")</f>
        <v/>
      </c>
      <c r="BC814" s="1304">
        <f>IF(AC814="Extremity","",IF(CZ814="","",CZ814))</f>
        <v/>
      </c>
      <c r="BD814" s="1305">
        <f>DD814</f>
        <v/>
      </c>
      <c r="BE814" s="132">
        <f>DE814</f>
        <v/>
      </c>
      <c r="BF814" s="133">
        <f>DF814*60</f>
        <v/>
      </c>
      <c r="BG814" s="121">
        <f>BE814</f>
        <v/>
      </c>
      <c r="BH814" s="133">
        <f>DG814*60</f>
        <v/>
      </c>
      <c r="BI814" s="133">
        <f>DH814</f>
        <v/>
      </c>
      <c r="BJ814" s="117"/>
      <c r="BK814" s="812">
        <f>Overview!$E$7</f>
        <v/>
      </c>
      <c r="BL814" s="117"/>
      <c r="BM814" s="834">
        <f>DI814</f>
        <v/>
      </c>
      <c r="BN814" s="812">
        <f>Overview!$P$153</f>
        <v/>
      </c>
      <c r="BO814" s="117"/>
      <c r="BP814" s="117"/>
      <c r="BQ814" s="115"/>
      <c r="BR814" s="1478"/>
      <c r="BS814" s="1541"/>
      <c r="BT814" s="1864" t="inlineStr">
        <is>
          <t>WLAN</t>
        </is>
      </c>
      <c r="BU814" s="1828" t="inlineStr">
        <is>
          <t>2.4 GHz</t>
        </is>
      </c>
      <c r="BV814" s="906">
        <f>Overview!$H$29</f>
        <v/>
      </c>
      <c r="BW814" s="1828"/>
      <c r="BX814" s="1864" t="inlineStr">
        <is>
          <t>Body</t>
        </is>
      </c>
      <c r="BY814" s="875"/>
      <c r="BZ814" s="875"/>
      <c r="CA814" s="1072" t="inlineStr">
        <is>
          <t>Left Edge</t>
        </is>
      </c>
      <c r="CB814" s="1072">
        <v>5</v>
      </c>
      <c r="CC814" s="877">
        <f>IF(COUNT('Conducted WiFi'!$AH$3:$AH$9)=0,7,INDEX('Conducted WiFi'!$T$3:$T$9,MATCH(MAX('Conducted WiFi'!$AH$3:$AH$9),'Conducted WiFi'!$AH$3:$AH$9,0)))</f>
        <v>7</v>
      </c>
      <c r="CD814" s="1188">
        <f>IF(COUNT('Conducted WiFi'!$AH$3:$AH$9)=0,2442,INDEX('Conducted WiFi'!$U$3:$U$9,MATCH(MAX('Conducted WiFi'!$AH$3:$AH$9),'Conducted WiFi'!$AH$3:$AH$9,0)))</f>
        <v>2442</v>
      </c>
      <c r="CE814" s="7237"/>
      <c r="CF814" s="7237"/>
      <c r="CG814" s="7245"/>
      <c r="CH814" s="7245"/>
      <c r="CI814" s="225">
        <f>BY814</f>
        <v/>
      </c>
      <c r="CJ814" s="237">
        <f>BZ814</f>
        <v/>
      </c>
      <c r="CK814" s="223">
        <f>CA814</f>
        <v/>
      </c>
      <c r="CL814" s="237">
        <f>CC814</f>
        <v/>
      </c>
      <c r="CM814" s="394">
        <f>CD814</f>
        <v/>
      </c>
      <c r="CN814" s="1966"/>
      <c r="CO814" s="1967"/>
      <c r="CP814" s="7214">
        <f>IF(CF814=""," ",IF(ABS(CE814-CF814)&lt;=0.1,"Valid","Not valid"))</f>
        <v/>
      </c>
      <c r="CQ814" s="1674">
        <f> IF(CE814="","",IF(AND(CE814&lt;&gt;"",CF814=""),IF(CE814&gt;=0.8,"Medir+Sig Max","No"),IF(CF814&lt;&gt;"",IF(CF814&gt;=0.8,"Medir+Sig Max","No"),"")))</f>
        <v/>
      </c>
      <c r="CR814" s="6927"/>
      <c r="CS814" s="1674"/>
      <c r="CT814" s="220">
        <f>IF(CO814="",IF(AND(CE814="",CF814=""),"",IF(CF814="",IF(DQ814&gt;1,ROUND(DQ814*CE814,3),CE814),IF(DQ814&gt;1,ROUND(DQ814*CF814,3),CF814))),IF(AND(CE814="",CF814=""),"",IF(CF814="",IF(DQ814&gt;1,ROUND(DQ814*CE814*(1/(CO814)),3),CE814*(1/(CO814))),IF(DQ814&gt;1,ROUND(DQ814*CF814*(1/(CO814)),3),CF814*(1/(CO814))))))</f>
        <v/>
      </c>
      <c r="CU814" s="224">
        <f>BY814</f>
        <v/>
      </c>
      <c r="CV814" s="237">
        <f>BZ814</f>
        <v/>
      </c>
      <c r="CW814" s="237">
        <f>CA814</f>
        <v/>
      </c>
      <c r="CX814" s="224">
        <f>CC814</f>
        <v/>
      </c>
      <c r="CY814" s="237">
        <f>CD814</f>
        <v/>
      </c>
      <c r="CZ814" s="7474">
        <f>IF(COUNTIF(Overview!K12:K14,TRUE)&gt;0,1.6,IF(COUNTIF(Overview!L12:L14,TRUE)&gt;0,8,0))</f>
        <v/>
      </c>
      <c r="DA814" s="1666"/>
      <c r="DB814" s="7483"/>
      <c r="DC814" s="844">
        <f>IF(CT814="","",IF(CT814&gt;CZ814,"Fail","Pass"))</f>
        <v/>
      </c>
      <c r="DD814" s="402"/>
      <c r="DE814" s="1565">
        <f>MyTimestamp(DC814)</f>
        <v/>
      </c>
      <c r="DF814" s="1531">
        <f>IF(COUNT(CE814:CH814)=1,15,IF(COUNT(CE814:CH814)=0,0,30))</f>
        <v/>
      </c>
      <c r="DG814" s="1532">
        <f>IF(DF814=0,0,2)</f>
        <v/>
      </c>
      <c r="DH814" s="1866"/>
      <c r="DI814" s="1866"/>
      <c r="DJ814" s="1863"/>
      <c r="DK814" s="1968"/>
      <c r="DL814" s="1574">
        <f>10^(CN814/20)*100-100</f>
        <v/>
      </c>
      <c r="DM814" s="976"/>
      <c r="DN814" s="1270"/>
      <c r="DO814" s="976">
        <f>IF(DM814="","",10^(DM814/10))</f>
        <v/>
      </c>
      <c r="DP814" s="976">
        <f>IF(ISNUMBER(DN814)=FALSE,"",10^(DN814/10))</f>
        <v/>
      </c>
      <c r="DQ814" s="1578">
        <f>IF(AND(ISNUMBER(DO814),ISNUMBER(DP814)),IF(DO814/DP814&gt;1,ROUND((DO814)/DP814,3),1),1)</f>
        <v/>
      </c>
      <c r="DR814" s="1541"/>
      <c r="DS814" s="1541"/>
      <c r="DT814" s="1541"/>
      <c r="DU814" s="1541"/>
      <c r="DV814" s="1541"/>
      <c r="DW814" s="1541"/>
      <c r="DX814" s="1541"/>
      <c r="DY814" s="1541"/>
      <c r="DZ814" s="1541"/>
      <c r="EA814" s="1541"/>
      <c r="EB814" s="1541"/>
      <c r="EC814" s="1541"/>
      <c r="ED814" s="1541"/>
      <c r="EE814" s="1541"/>
      <c r="EF814" s="1541"/>
      <c r="EG814" s="1541"/>
      <c r="EH814" s="1541"/>
      <c r="EI814" s="1541"/>
      <c r="EJ814" s="1541"/>
      <c r="EK814" s="1541"/>
      <c r="EL814" s="1541"/>
      <c r="EM814" s="1541"/>
      <c r="EN814" s="1541"/>
      <c r="EO814" s="1541"/>
      <c r="EP814" s="1541"/>
      <c r="EQ814" s="1541"/>
      <c r="ER814" s="1541"/>
      <c r="ES814" s="1541"/>
      <c r="ET814" s="1541"/>
      <c r="EU814" s="1541"/>
      <c r="EV814" s="1541"/>
    </row>
    <row r="815" ht="12.75" x14ac:dyDescent="0.2">
      <c r="A815" s="1541"/>
      <c r="B815" s="1541"/>
      <c r="C815"/>
      <c r="D815" s="1486"/>
      <c r="E815" s="1486"/>
      <c r="F815" s="672" t="inlineStr">
        <is>
          <t>5.5</t>
        </is>
      </c>
      <c r="G815" s="1497"/>
      <c r="H815" s="130">
        <f>BV815</f>
        <v/>
      </c>
      <c r="I815" s="130">
        <f>BW815</f>
        <v/>
      </c>
      <c r="J815" s="1299" t="inlineStr">
        <is>
          <t>WLAN</t>
        </is>
      </c>
      <c r="K815" s="1299" t="inlineStr">
        <is>
          <t>2.4 GHz</t>
        </is>
      </c>
      <c r="L815" s="115"/>
      <c r="M815" s="130"/>
      <c r="N815" s="119"/>
      <c r="O815" s="131"/>
      <c r="P815" s="6597"/>
      <c r="Q815" s="131"/>
      <c r="R815" s="131"/>
      <c r="S815" s="6593"/>
      <c r="T815" s="130">
        <v>7</v>
      </c>
      <c r="U815" s="6593">
        <v>2442</v>
      </c>
      <c r="V815" s="119"/>
      <c r="W815" s="1305"/>
      <c r="X815" s="119"/>
      <c r="Y815" s="119"/>
      <c r="Z815" s="119"/>
      <c r="AA815" s="115"/>
      <c r="AB815" s="115"/>
      <c r="AC815" s="1300">
        <f>IF(OR(BX815="Close to Ear",BX815="Close to Head"),"Head",IF(BX815="Extremity","Extremity","Body"))</f>
        <v/>
      </c>
      <c r="AD815" s="1301">
        <f>CA815</f>
        <v/>
      </c>
      <c r="AE815" s="1299">
        <f>CB815</f>
        <v/>
      </c>
      <c r="AF815" s="115"/>
      <c r="AG815" s="1302">
        <f>IF(OR(AZ815="",BA815=""),"N/A",IF(DC815="Pass","P","F"))</f>
        <v/>
      </c>
      <c r="AH815" s="129"/>
      <c r="AI815" s="129"/>
      <c r="AJ815" s="129"/>
      <c r="AK815" s="119"/>
      <c r="AL815" s="115"/>
      <c r="AM815" s="119"/>
      <c r="AN815" s="119"/>
      <c r="AO815" s="692"/>
      <c r="AP815" s="692"/>
      <c r="AQ815" s="692"/>
      <c r="AR815" s="692"/>
      <c r="AS815" s="692"/>
      <c r="AT815" s="1303">
        <f>IF(AC815="Extremity",IF(CG815="","",CG815),"")</f>
        <v/>
      </c>
      <c r="AU815" s="1303">
        <f>IF(AC815="Extremity",IF(CH815="","",CH815),"")</f>
        <v/>
      </c>
      <c r="AV815" s="1304">
        <f>IF(AC815="Extremity","",IF(CE815="","",CE815))</f>
        <v/>
      </c>
      <c r="AW815" s="1304">
        <f>IF(AD815="Extremity","",IF(CF815="","",CF815))</f>
        <v/>
      </c>
      <c r="AX815" s="1305">
        <f>DL815</f>
        <v/>
      </c>
      <c r="AY815" s="1305">
        <f>DQ815</f>
        <v/>
      </c>
      <c r="AZ815" s="3377">
        <f>IF(AC815="Extremity",IF(DA815="","",DA815),"")</f>
        <v/>
      </c>
      <c r="BA815" s="3378">
        <f>IF(AC815="Extremity","",IF(CT815="","",CT815))</f>
        <v/>
      </c>
      <c r="BB815" s="1305">
        <f>IF(AC815="Extremity",IF(DB815="","",DB815),"")</f>
        <v/>
      </c>
      <c r="BC815" s="1304">
        <f>IF(AC815="Extremity","",IF(CZ815="","",CZ815))</f>
        <v/>
      </c>
      <c r="BD815" s="1305">
        <f>DD815</f>
        <v/>
      </c>
      <c r="BE815" s="132">
        <f>DE815</f>
        <v/>
      </c>
      <c r="BF815" s="133">
        <f>DF815*60</f>
        <v/>
      </c>
      <c r="BG815" s="121">
        <f>BE815</f>
        <v/>
      </c>
      <c r="BH815" s="133">
        <f>DG815*60</f>
        <v/>
      </c>
      <c r="BI815" s="133">
        <f>DH815</f>
        <v/>
      </c>
      <c r="BJ815" s="117"/>
      <c r="BK815" s="812">
        <f>Overview!$E$7</f>
        <v/>
      </c>
      <c r="BL815" s="117"/>
      <c r="BM815" s="834">
        <f>DI815</f>
        <v/>
      </c>
      <c r="BN815" s="812">
        <f>Overview!$P$153</f>
        <v/>
      </c>
      <c r="BO815" s="117"/>
      <c r="BP815" s="117"/>
      <c r="BQ815" s="115"/>
      <c r="BR815" s="1478"/>
      <c r="BS815" s="1541"/>
      <c r="BT815" s="1864" t="inlineStr">
        <is>
          <t>WLAN</t>
        </is>
      </c>
      <c r="BU815" s="1828" t="inlineStr">
        <is>
          <t>2.4 GHz</t>
        </is>
      </c>
      <c r="BV815" s="906">
        <f>Overview!$H$29</f>
        <v/>
      </c>
      <c r="BW815" s="1828"/>
      <c r="BX815" s="1864" t="inlineStr">
        <is>
          <t>Body</t>
        </is>
      </c>
      <c r="BY815" s="906"/>
      <c r="BZ815" s="906"/>
      <c r="CA815" s="1072" t="inlineStr">
        <is>
          <t>Right Edge</t>
        </is>
      </c>
      <c r="CB815" s="1072">
        <v>5</v>
      </c>
      <c r="CC815" s="877">
        <f>IF(COUNT('Conducted WiFi'!$AH$3:$AH$9)=0,7,INDEX('Conducted WiFi'!$T$3:$T$9,MATCH(MAX('Conducted WiFi'!$AH$3:$AH$9),'Conducted WiFi'!$AH$3:$AH$9,0)))</f>
        <v>7</v>
      </c>
      <c r="CD815" s="1188">
        <f>IF(COUNT('Conducted WiFi'!$AH$3:$AH$9)=0,2442,INDEX('Conducted WiFi'!$U$3:$U$9,MATCH(MAX('Conducted WiFi'!$AH$3:$AH$9),'Conducted WiFi'!$AH$3:$AH$9,0)))</f>
        <v>2442</v>
      </c>
      <c r="CE815" s="7237"/>
      <c r="CF815" s="7237"/>
      <c r="CG815" s="7245"/>
      <c r="CH815" s="7245"/>
      <c r="CI815" s="225">
        <f>BY815</f>
        <v/>
      </c>
      <c r="CJ815" s="237">
        <f>BZ815</f>
        <v/>
      </c>
      <c r="CK815" s="223">
        <f>CA815</f>
        <v/>
      </c>
      <c r="CL815" s="237">
        <f>CC815</f>
        <v/>
      </c>
      <c r="CM815" s="394">
        <f>CD815</f>
        <v/>
      </c>
      <c r="CN815" s="1966"/>
      <c r="CO815" s="1967"/>
      <c r="CP815" s="7214">
        <f>IF(CF815=""," ",IF(ABS(CE815-CF815)&lt;=0.1,"Valid","Not valid"))</f>
        <v/>
      </c>
      <c r="CQ815" s="1674">
        <f> IF(CE815="","",IF(AND(CE815&lt;&gt;"",CF815=""),IF(CE815&gt;=0.8,"Medir+Sig Max","No"),IF(CF815&lt;&gt;"",IF(CF815&gt;=0.8,"Medir+Sig Max","No"),"")))</f>
        <v/>
      </c>
      <c r="CR815" s="6927"/>
      <c r="CS815" s="1674"/>
      <c r="CT815" s="220">
        <f>IF(CO815="",IF(AND(CE815="",CF815=""),"",IF(CF815="",IF(DQ815&gt;1,ROUND(DQ815*CE815,3),CE815),IF(DQ815&gt;1,ROUND(DQ815*CF815,3),CF815))),IF(AND(CE815="",CF815=""),"",IF(CF815="",IF(DQ815&gt;1,ROUND(DQ815*CE815*(1/(CO815)),3),CE815*(1/(CO815))),IF(DQ815&gt;1,ROUND(DQ815*CF815*(1/(CO815)),3),CF815*(1/(CO815))))))</f>
        <v/>
      </c>
      <c r="CU815" s="224">
        <f>BY815</f>
        <v/>
      </c>
      <c r="CV815" s="237">
        <f>BZ815</f>
        <v/>
      </c>
      <c r="CW815" s="237">
        <f>CA815</f>
        <v/>
      </c>
      <c r="CX815" s="224">
        <f>CC815</f>
        <v/>
      </c>
      <c r="CY815" s="237">
        <f>CD815</f>
        <v/>
      </c>
      <c r="CZ815" s="7474">
        <f>IF(COUNTIF(Overview!K12:K14,TRUE)&gt;0,1.6,IF(COUNTIF(Overview!L12:L14,TRUE)&gt;0,8,0))</f>
        <v/>
      </c>
      <c r="DA815" s="1666"/>
      <c r="DB815" s="7483"/>
      <c r="DC815" s="844">
        <f>IF(CT815="","",IF(CT815&gt;CZ815,"Fail","Pass"))</f>
        <v/>
      </c>
      <c r="DD815" s="402"/>
      <c r="DE815" s="1565">
        <f>MyTimestamp(DC815)</f>
        <v/>
      </c>
      <c r="DF815" s="1531">
        <f>IF(COUNT(CE815:CH815)=1,15,IF(COUNT(CE815:CH815)=0,0,30))</f>
        <v/>
      </c>
      <c r="DG815" s="1532">
        <f>IF(DF815=0,0,2)</f>
        <v/>
      </c>
      <c r="DH815" s="1866"/>
      <c r="DI815" s="1866"/>
      <c r="DJ815" s="1863"/>
      <c r="DK815" s="1968"/>
      <c r="DL815" s="1574">
        <f>10^(CN815/20)*100-100</f>
        <v/>
      </c>
      <c r="DM815" s="976"/>
      <c r="DN815" s="1271"/>
      <c r="DO815" s="976">
        <f>IF(DM815="","",10^(DM815/10))</f>
        <v/>
      </c>
      <c r="DP815" s="976">
        <f>IF(ISNUMBER(DN815)=FALSE,"",10^(DN815/10))</f>
        <v/>
      </c>
      <c r="DQ815" s="1578">
        <f>IF(AND(ISNUMBER(DO815),ISNUMBER(DP815)),IF(DO815/DP815&gt;1,ROUND((DO815)/DP815,3),1),1)</f>
        <v/>
      </c>
      <c r="DR815" s="1541"/>
      <c r="DS815" s="1541"/>
      <c r="DT815" s="1541"/>
      <c r="DU815" s="1541"/>
      <c r="DV815" s="1541"/>
      <c r="DW815" s="1541"/>
      <c r="DX815" s="1541"/>
      <c r="DY815" s="1541"/>
      <c r="DZ815" s="1541"/>
      <c r="EA815" s="1541"/>
      <c r="EB815" s="1541"/>
      <c r="EC815" s="1541"/>
      <c r="ED815" s="1541"/>
      <c r="EE815" s="1541"/>
      <c r="EF815" s="1541"/>
      <c r="EG815" s="1541"/>
      <c r="EH815" s="1541"/>
      <c r="EI815" s="1541"/>
      <c r="EJ815" s="1541"/>
      <c r="EK815" s="1541"/>
      <c r="EL815" s="1541"/>
      <c r="EM815" s="1541"/>
      <c r="EN815" s="1541"/>
      <c r="EO815" s="1541"/>
      <c r="EP815" s="1541"/>
      <c r="EQ815" s="1541"/>
      <c r="ER815" s="1541"/>
      <c r="ES815" s="1541"/>
      <c r="ET815" s="1541"/>
      <c r="EU815" s="1541"/>
      <c r="EV815" s="1541"/>
    </row>
    <row r="816" ht="12.75" x14ac:dyDescent="0.2">
      <c r="A816" s="1541"/>
      <c r="B816" s="1541"/>
      <c r="C816"/>
      <c r="D816" s="1486"/>
      <c r="E816" s="1486"/>
      <c r="F816" s="672" t="inlineStr">
        <is>
          <t>5.5</t>
        </is>
      </c>
      <c r="G816" s="1497"/>
      <c r="H816" s="130">
        <f>BV816</f>
        <v/>
      </c>
      <c r="I816" s="130">
        <f>BW816</f>
        <v/>
      </c>
      <c r="J816" s="1299" t="inlineStr">
        <is>
          <t>WLAN</t>
        </is>
      </c>
      <c r="K816" s="1299" t="inlineStr">
        <is>
          <t>2.4 GHz</t>
        </is>
      </c>
      <c r="L816" s="115"/>
      <c r="M816" s="130"/>
      <c r="N816" s="119"/>
      <c r="O816" s="131"/>
      <c r="P816" s="6597"/>
      <c r="Q816" s="131"/>
      <c r="R816" s="131"/>
      <c r="S816" s="6593"/>
      <c r="T816" s="130">
        <v>7</v>
      </c>
      <c r="U816" s="6593">
        <v>2442</v>
      </c>
      <c r="V816" s="119"/>
      <c r="W816" s="1305"/>
      <c r="X816" s="119"/>
      <c r="Y816" s="119"/>
      <c r="Z816" s="119"/>
      <c r="AA816" s="115"/>
      <c r="AB816" s="115"/>
      <c r="AC816" s="1300">
        <f>IF(OR(BX816="Close to Ear",BX816="Close to Head"),"Head",IF(BX816="Extremity","Extremity","Body"))</f>
        <v/>
      </c>
      <c r="AD816" s="1301">
        <f>CA816</f>
        <v/>
      </c>
      <c r="AE816" s="1299">
        <f>CB816</f>
        <v/>
      </c>
      <c r="AF816" s="115"/>
      <c r="AG816" s="1302">
        <f>IF(OR(AZ816="",BA816=""),"N/A",IF(DC816="Pass","P","F"))</f>
        <v/>
      </c>
      <c r="AH816" s="129"/>
      <c r="AI816" s="129"/>
      <c r="AJ816" s="129"/>
      <c r="AK816" s="119"/>
      <c r="AL816" s="115"/>
      <c r="AM816" s="119"/>
      <c r="AN816" s="119"/>
      <c r="AO816" s="692"/>
      <c r="AP816" s="692"/>
      <c r="AQ816" s="692"/>
      <c r="AR816" s="692"/>
      <c r="AS816" s="692"/>
      <c r="AT816" s="1303">
        <f>IF(AC816="Extremity",IF(CG816="","",CG816),"")</f>
        <v/>
      </c>
      <c r="AU816" s="1303">
        <f>IF(AC816="Extremity",IF(CH816="","",CH816),"")</f>
        <v/>
      </c>
      <c r="AV816" s="1304">
        <f>IF(AC816="Extremity","",IF(CE816="","",CE816))</f>
        <v/>
      </c>
      <c r="AW816" s="1304">
        <f>IF(AD816="Extremity","",IF(CF816="","",CF816))</f>
        <v/>
      </c>
      <c r="AX816" s="1305">
        <f>DL816</f>
        <v/>
      </c>
      <c r="AY816" s="1305">
        <f>DQ816</f>
        <v/>
      </c>
      <c r="AZ816" s="3377">
        <f>IF(AC816="Extremity",IF(DA816="","",DA816),"")</f>
        <v/>
      </c>
      <c r="BA816" s="3378">
        <f>IF(AC816="Extremity","",IF(CT816="","",CT816))</f>
        <v/>
      </c>
      <c r="BB816" s="1305">
        <f>IF(AC816="Extremity",IF(DB816="","",DB816),"")</f>
        <v/>
      </c>
      <c r="BC816" s="1304">
        <f>IF(AC816="Extremity","",IF(CZ816="","",CZ816))</f>
        <v/>
      </c>
      <c r="BD816" s="1305">
        <f>DD816</f>
        <v/>
      </c>
      <c r="BE816" s="132">
        <f>DE816</f>
        <v/>
      </c>
      <c r="BF816" s="133">
        <f>DF816*60</f>
        <v/>
      </c>
      <c r="BG816" s="121">
        <f>BE816</f>
        <v/>
      </c>
      <c r="BH816" s="133">
        <f>DG816*60</f>
        <v/>
      </c>
      <c r="BI816" s="133">
        <f>DH816</f>
        <v/>
      </c>
      <c r="BJ816" s="117"/>
      <c r="BK816" s="812">
        <f>Overview!$E$7</f>
        <v/>
      </c>
      <c r="BL816" s="117"/>
      <c r="BM816" s="834">
        <f>DI816</f>
        <v/>
      </c>
      <c r="BN816" s="812">
        <f>Overview!$P$153</f>
        <v/>
      </c>
      <c r="BO816" s="117"/>
      <c r="BP816" s="117"/>
      <c r="BQ816" s="115"/>
      <c r="BR816" s="1478"/>
      <c r="BS816" s="1541"/>
      <c r="BT816" s="1864" t="inlineStr">
        <is>
          <t>WLAN</t>
        </is>
      </c>
      <c r="BU816" s="1828" t="inlineStr">
        <is>
          <t>2.4 GHz</t>
        </is>
      </c>
      <c r="BV816" s="906">
        <f>Overview!$H$29</f>
        <v/>
      </c>
      <c r="BW816" s="1828"/>
      <c r="BX816" s="1864" t="inlineStr">
        <is>
          <t>Body</t>
        </is>
      </c>
      <c r="BY816" s="906"/>
      <c r="BZ816" s="906"/>
      <c r="CA816" s="1072" t="inlineStr">
        <is>
          <t>Top Edge</t>
        </is>
      </c>
      <c r="CB816" s="1072">
        <v>5</v>
      </c>
      <c r="CC816" s="877">
        <f>IF(COUNT('Conducted WiFi'!$AH$3:$AH$9)=0,7,INDEX('Conducted WiFi'!$T$3:$T$9,MATCH(MAX('Conducted WiFi'!$AH$3:$AH$9),'Conducted WiFi'!$AH$3:$AH$9,0)))</f>
        <v>7</v>
      </c>
      <c r="CD816" s="1188">
        <f>IF(COUNT('Conducted WiFi'!$AH$3:$AH$9)=0,2442,INDEX('Conducted WiFi'!$U$3:$U$9,MATCH(MAX('Conducted WiFi'!$AH$3:$AH$9),'Conducted WiFi'!$AH$3:$AH$9,0)))</f>
        <v>2442</v>
      </c>
      <c r="CE816" s="7237"/>
      <c r="CF816" s="7237"/>
      <c r="CG816" s="7245"/>
      <c r="CH816" s="7245"/>
      <c r="CI816" s="225">
        <f>BY816</f>
        <v/>
      </c>
      <c r="CJ816" s="237">
        <f>BZ816</f>
        <v/>
      </c>
      <c r="CK816" s="223">
        <f>CA816</f>
        <v/>
      </c>
      <c r="CL816" s="237">
        <f>CC816</f>
        <v/>
      </c>
      <c r="CM816" s="394">
        <f>CD816</f>
        <v/>
      </c>
      <c r="CN816" s="1966"/>
      <c r="CO816" s="1967"/>
      <c r="CP816" s="7214">
        <f>IF(CF816=""," ",IF(ABS(CE816-CF816)&lt;=0.1,"Valid","Not valid"))</f>
        <v/>
      </c>
      <c r="CQ816" s="1674">
        <f> IF(CE816="","",IF(AND(CE816&lt;&gt;"",CF816=""),IF(CE816&gt;=0.8,"Medir+Sig Max","No"),IF(CF816&lt;&gt;"",IF(CF816&gt;=0.8,"Medir+Sig Max","No"),"")))</f>
        <v/>
      </c>
      <c r="CR816" s="6927"/>
      <c r="CS816" s="1674"/>
      <c r="CT816" s="220">
        <f>IF(CO816="",IF(AND(CE816="",CF816=""),"",IF(CF816="",IF(DQ816&gt;1,ROUND(DQ816*CE816,3),CE816),IF(DQ816&gt;1,ROUND(DQ816*CF816,3),CF816))),IF(AND(CE816="",CF816=""),"",IF(CF816="",IF(DQ816&gt;1,ROUND(DQ816*CE816*(1/(CO816)),3),CE816*(1/(CO816))),IF(DQ816&gt;1,ROUND(DQ816*CF816*(1/(CO816)),3),CF816*(1/(CO816))))))</f>
        <v/>
      </c>
      <c r="CU816" s="224">
        <f>BY816</f>
        <v/>
      </c>
      <c r="CV816" s="237">
        <f>BZ816</f>
        <v/>
      </c>
      <c r="CW816" s="237">
        <f>CA816</f>
        <v/>
      </c>
      <c r="CX816" s="224">
        <f>CC816</f>
        <v/>
      </c>
      <c r="CY816" s="237">
        <f>CD816</f>
        <v/>
      </c>
      <c r="CZ816" s="7474">
        <f>IF(COUNTIF(Overview!K12:K14,TRUE)&gt;0,1.6,IF(COUNTIF(Overview!L12:L14,TRUE)&gt;0,8,0))</f>
        <v/>
      </c>
      <c r="DA816" s="1666"/>
      <c r="DB816" s="7483"/>
      <c r="DC816" s="844">
        <f>IF(CT816="","",IF(CT816&gt;CZ816,"Fail","Pass"))</f>
        <v/>
      </c>
      <c r="DD816" s="402"/>
      <c r="DE816" s="1565">
        <f>MyTimestamp(DC816)</f>
        <v/>
      </c>
      <c r="DF816" s="1531">
        <f>IF(COUNT(CE816:CH816)=1,15,IF(COUNT(CE816:CH816)=0,0,30))</f>
        <v/>
      </c>
      <c r="DG816" s="1532">
        <f>IF(DF816=0,0,2)</f>
        <v/>
      </c>
      <c r="DH816" s="1866"/>
      <c r="DI816" s="1866"/>
      <c r="DJ816" s="1863"/>
      <c r="DK816" s="1968"/>
      <c r="DL816" s="1574">
        <f>10^(CN816/20)*100-100</f>
        <v/>
      </c>
      <c r="DM816" s="976"/>
      <c r="DN816" s="1271"/>
      <c r="DO816" s="976">
        <f>IF(DM816="","",10^(DM816/10))</f>
        <v/>
      </c>
      <c r="DP816" s="976">
        <f>IF(ISNUMBER(DN816)=FALSE,"",10^(DN816/10))</f>
        <v/>
      </c>
      <c r="DQ816" s="1578">
        <f>IF(AND(ISNUMBER(DO816),ISNUMBER(DP816)),IF(DO816/DP816&gt;1,ROUND((DO816)/DP816,3),1),1)</f>
        <v/>
      </c>
      <c r="DR816" s="1541"/>
      <c r="DS816" s="1541"/>
      <c r="DT816" s="1541"/>
      <c r="DU816" s="1541"/>
      <c r="DV816" s="1541"/>
      <c r="DW816" s="1541"/>
      <c r="DX816" s="1541"/>
      <c r="DY816" s="1541"/>
      <c r="DZ816" s="1541"/>
      <c r="EA816" s="1541"/>
      <c r="EB816" s="1541"/>
      <c r="EC816" s="1541"/>
      <c r="ED816" s="1541"/>
      <c r="EE816" s="1541"/>
      <c r="EF816" s="1541"/>
      <c r="EG816" s="1541"/>
      <c r="EH816" s="1541"/>
      <c r="EI816" s="1541"/>
      <c r="EJ816" s="1541"/>
      <c r="EK816" s="1541"/>
      <c r="EL816" s="1541"/>
      <c r="EM816" s="1541"/>
      <c r="EN816" s="1541"/>
      <c r="EO816" s="1541"/>
      <c r="EP816" s="1541"/>
      <c r="EQ816" s="1541"/>
      <c r="ER816" s="1541"/>
      <c r="ES816" s="1541"/>
      <c r="ET816" s="1541"/>
      <c r="EU816" s="1541"/>
      <c r="EV816" s="1541"/>
    </row>
    <row r="817" ht="12.75" x14ac:dyDescent="0.2">
      <c r="A817" s="1541"/>
      <c r="B817" s="1541"/>
      <c r="C817"/>
      <c r="D817" s="1486"/>
      <c r="E817" s="1486"/>
      <c r="F817" s="672" t="inlineStr">
        <is>
          <t>5.5</t>
        </is>
      </c>
      <c r="G817" s="1497"/>
      <c r="H817" s="130">
        <f>BV817</f>
        <v/>
      </c>
      <c r="I817" s="130">
        <f>BW817</f>
        <v/>
      </c>
      <c r="J817" s="1299" t="inlineStr">
        <is>
          <t>WLAN</t>
        </is>
      </c>
      <c r="K817" s="1299" t="inlineStr">
        <is>
          <t>2.4 GHz</t>
        </is>
      </c>
      <c r="L817" s="115"/>
      <c r="M817" s="130"/>
      <c r="N817" s="119"/>
      <c r="O817" s="131"/>
      <c r="P817" s="6597"/>
      <c r="Q817" s="131"/>
      <c r="R817" s="131"/>
      <c r="S817" s="6593"/>
      <c r="T817" s="130">
        <v>7</v>
      </c>
      <c r="U817" s="6593">
        <v>2442</v>
      </c>
      <c r="V817" s="119"/>
      <c r="W817" s="1305"/>
      <c r="X817" s="119"/>
      <c r="Y817" s="119"/>
      <c r="Z817" s="119"/>
      <c r="AA817" s="115"/>
      <c r="AB817" s="115"/>
      <c r="AC817" s="1300">
        <f>IF(OR(BX817="Close to Ear",BX817="Close to Head"),"Head",IF(BX817="Extremity","Extremity","Body"))</f>
        <v/>
      </c>
      <c r="AD817" s="1301">
        <f>CA817</f>
        <v/>
      </c>
      <c r="AE817" s="1299">
        <f>CB817</f>
        <v/>
      </c>
      <c r="AF817" s="115"/>
      <c r="AG817" s="1302">
        <f>IF(OR(AZ817="",BA817=""),"N/A",IF(DC817="Pass","P","F"))</f>
        <v/>
      </c>
      <c r="AH817" s="129"/>
      <c r="AI817" s="129"/>
      <c r="AJ817" s="129"/>
      <c r="AK817" s="119"/>
      <c r="AL817" s="115"/>
      <c r="AM817" s="119"/>
      <c r="AN817" s="119"/>
      <c r="AO817" s="692"/>
      <c r="AP817" s="692"/>
      <c r="AQ817" s="692"/>
      <c r="AR817" s="692"/>
      <c r="AS817" s="692"/>
      <c r="AT817" s="1303">
        <f>IF(AC817="Extremity",IF(CG817="","",CG817),"")</f>
        <v/>
      </c>
      <c r="AU817" s="1303">
        <f>IF(AC817="Extremity",IF(CH817="","",CH817),"")</f>
        <v/>
      </c>
      <c r="AV817" s="1304">
        <f>IF(AC817="Extremity","",IF(CE817="","",CE817))</f>
        <v/>
      </c>
      <c r="AW817" s="1304">
        <f>IF(AD817="Extremity","",IF(CF817="","",CF817))</f>
        <v/>
      </c>
      <c r="AX817" s="1305">
        <f>DL817</f>
        <v/>
      </c>
      <c r="AY817" s="1305">
        <f>DQ817</f>
        <v/>
      </c>
      <c r="AZ817" s="3377">
        <f>IF(AC817="Extremity",IF(DA817="","",DA817),"")</f>
        <v/>
      </c>
      <c r="BA817" s="3378">
        <f>IF(AC817="Extremity","",IF(CT817="","",CT817))</f>
        <v/>
      </c>
      <c r="BB817" s="1305">
        <f>IF(AC817="Extremity",IF(DB817="","",DB817),"")</f>
        <v/>
      </c>
      <c r="BC817" s="1304">
        <f>IF(AC817="Extremity","",IF(CZ817="","",CZ817))</f>
        <v/>
      </c>
      <c r="BD817" s="1305">
        <f>DD817</f>
        <v/>
      </c>
      <c r="BE817" s="132">
        <f>DE817</f>
        <v/>
      </c>
      <c r="BF817" s="133">
        <f>DF817*60</f>
        <v/>
      </c>
      <c r="BG817" s="121">
        <f>BE817</f>
        <v/>
      </c>
      <c r="BH817" s="133">
        <f>DG817*60</f>
        <v/>
      </c>
      <c r="BI817" s="133">
        <f>DH817</f>
        <v/>
      </c>
      <c r="BJ817" s="117"/>
      <c r="BK817" s="812">
        <f>Overview!$E$7</f>
        <v/>
      </c>
      <c r="BL817" s="117"/>
      <c r="BM817" s="834">
        <f>DI817</f>
        <v/>
      </c>
      <c r="BN817" s="812">
        <f>Overview!$P$153</f>
        <v/>
      </c>
      <c r="BO817" s="117"/>
      <c r="BP817" s="117"/>
      <c r="BQ817" s="115"/>
      <c r="BR817" s="1478"/>
      <c r="BS817" s="1541"/>
      <c r="BT817" s="1864" t="inlineStr">
        <is>
          <t>WLAN</t>
        </is>
      </c>
      <c r="BU817" s="1828" t="inlineStr">
        <is>
          <t>2.4 GHz</t>
        </is>
      </c>
      <c r="BV817" s="906">
        <f>Overview!$H$29</f>
        <v/>
      </c>
      <c r="BW817" s="1828"/>
      <c r="BX817" s="1867" t="inlineStr">
        <is>
          <t>Body</t>
        </is>
      </c>
      <c r="BY817" s="908"/>
      <c r="BZ817" s="908"/>
      <c r="CA817" s="1960" t="inlineStr">
        <is>
          <t>Bottom Edge</t>
        </is>
      </c>
      <c r="CB817" s="1970">
        <v>5</v>
      </c>
      <c r="CC817" s="1189">
        <f>IF(COUNT('Conducted WiFi'!$AH$3:$AH$9)=0,7,INDEX('Conducted WiFi'!$T$3:$T$9,MATCH(MAX('Conducted WiFi'!$AH$3:$AH$9),'Conducted WiFi'!$AH$3:$AH$9,0)))</f>
        <v>7</v>
      </c>
      <c r="CD817" s="1190">
        <f>IF(COUNT('Conducted WiFi'!$AH$3:$AH$9)=0,2442,INDEX('Conducted WiFi'!$U$3:$U$9,MATCH(MAX('Conducted WiFi'!$AH$3:$AH$9),'Conducted WiFi'!$AH$3:$AH$9,0)))</f>
        <v>2442</v>
      </c>
      <c r="CE817" s="7237"/>
      <c r="CF817" s="7237"/>
      <c r="CG817" s="7245"/>
      <c r="CH817" s="7245"/>
      <c r="CI817" s="225">
        <f>BY817</f>
        <v/>
      </c>
      <c r="CJ817" s="237">
        <f>BZ817</f>
        <v/>
      </c>
      <c r="CK817" s="223">
        <f>CA817</f>
        <v/>
      </c>
      <c r="CL817" s="237">
        <f>CC817</f>
        <v/>
      </c>
      <c r="CM817" s="394">
        <f>CD817</f>
        <v/>
      </c>
      <c r="CN817" s="1966"/>
      <c r="CO817" s="1967"/>
      <c r="CP817" s="7214">
        <f>IF(CF817=""," ",IF(ABS(CE817-CF817)&lt;=0.1,"Valid","Not valid"))</f>
        <v/>
      </c>
      <c r="CQ817" s="1674">
        <f> IF(CE817="","",IF(AND(CE817&lt;&gt;"",CF817=""),IF(CE817&gt;=0.8,"Medir+Sig Max","No"),IF(CF817&lt;&gt;"",IF(CF817&gt;=0.8,"Medir+Sig Max","No"),"")))</f>
        <v/>
      </c>
      <c r="CR817" s="6927"/>
      <c r="CS817" s="1674"/>
      <c r="CT817" s="220">
        <f>IF(CO817="",IF(AND(CE817="",CF817=""),"",IF(CF817="",IF(DQ817&gt;1,ROUND(DQ817*CE817,3),CE817),IF(DQ817&gt;1,ROUND(DQ817*CF817,3),CF817))),IF(AND(CE817="",CF817=""),"",IF(CF817="",IF(DQ817&gt;1,ROUND(DQ817*CE817*(1/(CO817)),3),CE817*(1/(CO817))),IF(DQ817&gt;1,ROUND(DQ817*CF817*(1/(CO817)),3),CF817*(1/(CO817))))))</f>
        <v/>
      </c>
      <c r="CU817" s="224">
        <f>BY817</f>
        <v/>
      </c>
      <c r="CV817" s="237">
        <f>BZ817</f>
        <v/>
      </c>
      <c r="CW817" s="237">
        <f>CA817</f>
        <v/>
      </c>
      <c r="CX817" s="224">
        <f>CC817</f>
        <v/>
      </c>
      <c r="CY817" s="237">
        <f>CD817</f>
        <v/>
      </c>
      <c r="CZ817" s="7474">
        <f>IF(COUNTIF(Overview!K12:K14,TRUE)&gt;0,1.6,IF(COUNTIF(Overview!L12:L14,TRUE)&gt;0,8,0))</f>
        <v/>
      </c>
      <c r="DA817" s="1666"/>
      <c r="DB817" s="7483"/>
      <c r="DC817" s="844">
        <f>IF(CT817="","",IF(CT817&gt;CZ817,"Fail","Pass"))</f>
        <v/>
      </c>
      <c r="DD817" s="402"/>
      <c r="DE817" s="1565">
        <f>MyTimestamp(DC817)</f>
        <v/>
      </c>
      <c r="DF817" s="1531">
        <f>IF(COUNT(CE817:CH817)=1,15,IF(COUNT(CE817:CH817)=0,0,30))</f>
        <v/>
      </c>
      <c r="DG817" s="1532">
        <f>IF(DF817=0,0,2)</f>
        <v/>
      </c>
      <c r="DH817" s="1866"/>
      <c r="DI817" s="1866"/>
      <c r="DJ817" s="1863"/>
      <c r="DK817" s="1968"/>
      <c r="DL817" s="1574">
        <f>10^(CN817/20)*100-100</f>
        <v/>
      </c>
      <c r="DM817" s="976"/>
      <c r="DN817" s="1272"/>
      <c r="DO817" s="976">
        <f>IF(DM817="","",10^(DM817/10))</f>
        <v/>
      </c>
      <c r="DP817" s="976">
        <f>IF(ISNUMBER(DN817)=FALSE,"",10^(DN817/10))</f>
        <v/>
      </c>
      <c r="DQ817" s="1578">
        <f>IF(AND(ISNUMBER(DO817),ISNUMBER(DP817)),IF(DO817/DP817&gt;1,ROUND((DO817)/DP817,3),1),1)</f>
        <v/>
      </c>
      <c r="DR817" s="1541"/>
      <c r="DS817" s="1541"/>
      <c r="DT817" s="1541"/>
      <c r="DU817" s="1541"/>
      <c r="DV817" s="1541"/>
      <c r="DW817" s="1541"/>
      <c r="DX817" s="1541"/>
      <c r="DY817" s="1541"/>
      <c r="DZ817" s="1541"/>
      <c r="EA817" s="1541"/>
      <c r="EB817" s="1541"/>
      <c r="EC817" s="1541"/>
      <c r="ED817" s="1541"/>
      <c r="EE817" s="1541"/>
      <c r="EF817" s="1541"/>
      <c r="EG817" s="1541"/>
      <c r="EH817" s="1541"/>
      <c r="EI817" s="1541"/>
      <c r="EJ817" s="1541"/>
      <c r="EK817" s="1541"/>
      <c r="EL817" s="1541"/>
      <c r="EM817" s="1541"/>
      <c r="EN817" s="1541"/>
      <c r="EO817" s="1541"/>
      <c r="EP817" s="1541"/>
      <c r="EQ817" s="1541"/>
      <c r="ER817" s="1541"/>
      <c r="ES817" s="1541"/>
      <c r="ET817" s="1541"/>
      <c r="EU817" s="1541"/>
      <c r="EV817" s="1541"/>
    </row>
    <row r="818" ht="12.75" x14ac:dyDescent="0.2">
      <c r="A818" s="1541"/>
      <c r="B818" s="1541"/>
      <c r="C818"/>
      <c r="D818" s="1486"/>
      <c r="E818" s="1486"/>
      <c r="F818" s="672" t="inlineStr">
        <is>
          <t>5.5</t>
        </is>
      </c>
      <c r="G818" s="1497"/>
      <c r="H818" s="130">
        <f>BV818</f>
        <v/>
      </c>
      <c r="I818" s="130">
        <f>BW818</f>
        <v/>
      </c>
      <c r="J818" s="1299" t="inlineStr">
        <is>
          <t>WLAN</t>
        </is>
      </c>
      <c r="K818" s="1299" t="inlineStr">
        <is>
          <t>2.4 GHz</t>
        </is>
      </c>
      <c r="L818" s="115"/>
      <c r="M818" s="130"/>
      <c r="N818" s="119"/>
      <c r="O818" s="131"/>
      <c r="P818" s="6597"/>
      <c r="Q818" s="131"/>
      <c r="R818" s="131"/>
      <c r="S818" s="6593"/>
      <c r="T818" s="130">
        <v>7</v>
      </c>
      <c r="U818" s="6593">
        <v>2442</v>
      </c>
      <c r="V818" s="119"/>
      <c r="W818" s="1305"/>
      <c r="X818" s="119"/>
      <c r="Y818" s="119"/>
      <c r="Z818" s="119"/>
      <c r="AA818" s="115"/>
      <c r="AB818" s="115"/>
      <c r="AC818" s="1300">
        <f>IF(OR(BX818="Close to Ear",BX818="Close to Head"),"Head",IF(BX818="Extremity","Extremity","Body"))</f>
        <v/>
      </c>
      <c r="AD818" s="1301">
        <f>CA818</f>
        <v/>
      </c>
      <c r="AE818" s="1299">
        <f>CB818</f>
        <v/>
      </c>
      <c r="AF818" s="115"/>
      <c r="AG818" s="1302">
        <f>IF(OR(AZ818="",BA818=""),"N/A",IF(DC818="Pass","P","F"))</f>
        <v/>
      </c>
      <c r="AH818" s="129"/>
      <c r="AI818" s="129"/>
      <c r="AJ818" s="129"/>
      <c r="AK818" s="119"/>
      <c r="AL818" s="115"/>
      <c r="AM818" s="119"/>
      <c r="AN818" s="119"/>
      <c r="AO818" s="692"/>
      <c r="AP818" s="692"/>
      <c r="AQ818" s="692"/>
      <c r="AR818" s="692"/>
      <c r="AS818" s="692"/>
      <c r="AT818" s="1303">
        <f>IF(AC818="Extremity",IF(CG818="","",CG818),"")</f>
        <v/>
      </c>
      <c r="AU818" s="1303">
        <f>IF(AC818="Extremity",IF(CH818="","",CH818),"")</f>
        <v/>
      </c>
      <c r="AV818" s="1304">
        <f>IF(AC818="Extremity","",IF(CE818="","",CE818))</f>
        <v/>
      </c>
      <c r="AW818" s="1304">
        <f>IF(AD818="Extremity","",IF(CF818="","",CF818))</f>
        <v/>
      </c>
      <c r="AX818" s="1305">
        <f>DL818</f>
        <v/>
      </c>
      <c r="AY818" s="1305">
        <f>DQ818</f>
        <v/>
      </c>
      <c r="AZ818" s="3377">
        <f>IF(AC818="Extremity",IF(DA818="","",DA818),"")</f>
        <v/>
      </c>
      <c r="BA818" s="3378">
        <f>IF(AC818="Extremity","",IF(CT818="","",CT818))</f>
        <v/>
      </c>
      <c r="BB818" s="1305">
        <f>IF(AC818="Extremity",IF(DB818="","",DB818),"")</f>
        <v/>
      </c>
      <c r="BC818" s="1304">
        <f>IF(AC818="Extremity","",IF(CZ818="","",CZ818))</f>
        <v/>
      </c>
      <c r="BD818" s="1305">
        <f>DD818</f>
        <v/>
      </c>
      <c r="BE818" s="132">
        <f>DE818</f>
        <v/>
      </c>
      <c r="BF818" s="133">
        <f>DF818*60</f>
        <v/>
      </c>
      <c r="BG818" s="121">
        <f>BE818</f>
        <v/>
      </c>
      <c r="BH818" s="133">
        <f>DG818*60</f>
        <v/>
      </c>
      <c r="BI818" s="133">
        <f>DH818</f>
        <v/>
      </c>
      <c r="BJ818" s="117"/>
      <c r="BK818" s="812">
        <f>Overview!$E$7</f>
        <v/>
      </c>
      <c r="BL818" s="117"/>
      <c r="BM818" s="834">
        <f>DI818</f>
        <v/>
      </c>
      <c r="BN818" s="812">
        <f>Overview!$P$153</f>
        <v/>
      </c>
      <c r="BO818" s="117"/>
      <c r="BP818" s="117"/>
      <c r="BQ818" s="115"/>
      <c r="BR818" s="1478"/>
      <c r="BS818" s="1541"/>
      <c r="BT818" s="1864" t="inlineStr">
        <is>
          <t>WLAN</t>
        </is>
      </c>
      <c r="BU818" s="1828" t="inlineStr">
        <is>
          <t>2.4 GHz</t>
        </is>
      </c>
      <c r="BV818" s="906">
        <f>Overview!$H$29</f>
        <v/>
      </c>
      <c r="BW818" s="1828"/>
      <c r="BX818" s="1864" t="inlineStr">
        <is>
          <t>Body</t>
        </is>
      </c>
      <c r="BY818" s="1198"/>
      <c r="BZ818" s="1198"/>
      <c r="CA818" s="1199" t="str">
        <f>IF(COUNT(CF812:CF817)=0,IF(COUNT(CE812:CE817)=0,"TBD",VLOOKUP(MAX(CE812:CE817),CE812:CK817,7,FALSE)),VLOOKUP(MAX(CF812:CF817),CF812:CK817,6,FALSE))</f>
        <v>TBD</v>
      </c>
      <c r="CB818" s="1971">
        <v>5</v>
      </c>
      <c r="CC818" s="1198">
        <f>IF(COUNT('Conducted WiFi'!$AH$3:$AH$9)=0,7,INDEX('Conducted WiFi'!$T$3:$T$9,MATCH(MAX('Conducted WiFi'!$AH$3:$AH$9),'Conducted WiFi'!$AH$3:$AH$9,0)))</f>
        <v>7</v>
      </c>
      <c r="CD818" s="1198">
        <f>IF(COUNT('Conducted WiFi'!$AH$3:$AH$9)=0,2442,INDEX('Conducted WiFi'!$U$3:$U$9,MATCH(MAX('Conducted WiFi'!$AH$3:$AH$9),'Conducted WiFi'!$AH$3:$AH$9,0)))</f>
        <v>2442</v>
      </c>
      <c r="CE818" s="7237"/>
      <c r="CF818" s="7237"/>
      <c r="CG818" s="7245"/>
      <c r="CH818" s="7245"/>
      <c r="CI818" s="225">
        <f>BY818</f>
        <v/>
      </c>
      <c r="CJ818" s="237">
        <f>BZ818</f>
        <v/>
      </c>
      <c r="CK818" s="223">
        <f>CA818</f>
        <v/>
      </c>
      <c r="CL818" s="237">
        <f>CC818</f>
        <v/>
      </c>
      <c r="CM818" s="394">
        <f>CD818</f>
        <v/>
      </c>
      <c r="CN818" s="1966"/>
      <c r="CO818" s="1967"/>
      <c r="CP818" s="7214">
        <f>IF(CF818=""," ",IF(ABS(CE818-CF818)&lt;=0.1,"Valid","Not valid"))</f>
        <v/>
      </c>
      <c r="CQ818" s="1674">
        <f> IF(CE818="","",IF(AND(CE818&lt;&gt;"",CF818=""),IF(CE818&gt;=0.8,"Medir+Sig Max","No"),IF(CF818&lt;&gt;"",IF(CF818&gt;=0.8,"Medir+Sig Max","No"),"")))</f>
        <v/>
      </c>
      <c r="CR818" s="6927"/>
      <c r="CS818" s="1674"/>
      <c r="CT818" s="220">
        <f>IF(CO818="",IF(AND(CE818="",CF818=""),"",IF(CF818="",IF(DQ818&gt;1,ROUND(DQ818*CE818,3),CE818),IF(DQ818&gt;1,ROUND(DQ818*CF818,3),CF818))),IF(AND(CE818="",CF818=""),"",IF(CF818="",IF(DQ818&gt;1,ROUND(DQ818*CE818*(1/(CO818)),3),CE818*(1/(CO818))),IF(DQ818&gt;1,ROUND(DQ818*CF818*(1/(CO818)),3),CF818*(1/(CO818))))))</f>
        <v/>
      </c>
      <c r="CU818" s="224">
        <f>BY818</f>
        <v/>
      </c>
      <c r="CV818" s="237">
        <f>BZ818</f>
        <v/>
      </c>
      <c r="CW818" s="237">
        <f>CA818</f>
        <v/>
      </c>
      <c r="CX818" s="224">
        <f>CC818</f>
        <v/>
      </c>
      <c r="CY818" s="237">
        <f>CD818</f>
        <v/>
      </c>
      <c r="CZ818" s="7474">
        <f>IF(COUNTIF(Overview!K12:K14,TRUE)&gt;0,1.6,IF(COUNTIF(Overview!L12:L14,TRUE)&gt;0,8,0))</f>
        <v/>
      </c>
      <c r="DA818" s="1666"/>
      <c r="DB818" s="7483"/>
      <c r="DC818" s="844">
        <f>IF(CT818="","",IF(CT818&gt;CZ818,"Fail","Pass"))</f>
        <v/>
      </c>
      <c r="DD818" s="402"/>
      <c r="DE818" s="1565">
        <f>MyTimestamp(DC818)</f>
        <v/>
      </c>
      <c r="DF818" s="1531">
        <f>IF(COUNT(CE818:CH818)=1,15,IF(COUNT(CE818:CH818)=0,0,30))</f>
        <v/>
      </c>
      <c r="DG818" s="1532">
        <f>IF(DF818=0,0,2)</f>
        <v/>
      </c>
      <c r="DH818" s="1866"/>
      <c r="DI818" s="1866"/>
      <c r="DJ818" s="1863"/>
      <c r="DK818" s="1968"/>
      <c r="DL818" s="1574">
        <f>10^(CN818/20)*100-100</f>
        <v/>
      </c>
      <c r="DM818" s="976"/>
      <c r="DN818" s="1273"/>
      <c r="DO818" s="976">
        <f>IF(DM818="","",10^(DM818/10))</f>
        <v/>
      </c>
      <c r="DP818" s="976">
        <f>IF(ISNUMBER(DN818)=FALSE,"",10^(DN818/10))</f>
        <v/>
      </c>
      <c r="DQ818" s="1578">
        <f>IF(AND(ISNUMBER(DO818),ISNUMBER(DP818)),IF(DO818/DP818&gt;1,ROUND((DO818)/DP818,3),1),1)</f>
        <v/>
      </c>
      <c r="DR818" s="1541"/>
      <c r="DS818" s="1541"/>
      <c r="DT818" s="1541"/>
      <c r="DU818" s="1541"/>
      <c r="DV818" s="1541"/>
      <c r="DW818" s="1541"/>
      <c r="DX818" s="1541"/>
      <c r="DY818" s="1541"/>
      <c r="DZ818" s="1541"/>
      <c r="EA818" s="1541"/>
      <c r="EB818" s="1541"/>
      <c r="EC818" s="1541"/>
      <c r="ED818" s="1541"/>
      <c r="EE818" s="1541"/>
      <c r="EF818" s="1541"/>
      <c r="EG818" s="1541"/>
      <c r="EH818" s="1541"/>
      <c r="EI818" s="1541"/>
      <c r="EJ818" s="1541"/>
      <c r="EK818" s="1541"/>
      <c r="EL818" s="1541"/>
      <c r="EM818" s="1541"/>
      <c r="EN818" s="1541"/>
      <c r="EO818" s="1541"/>
      <c r="EP818" s="1541"/>
      <c r="EQ818" s="1541"/>
      <c r="ER818" s="1541"/>
      <c r="ES818" s="1541"/>
      <c r="ET818" s="1541"/>
      <c r="EU818" s="1541"/>
      <c r="EV818" s="1541"/>
    </row>
    <row r="819" ht="12.75" x14ac:dyDescent="0.2">
      <c r="A819" s="1541"/>
      <c r="B819" s="1541"/>
      <c r="C819"/>
      <c r="D819" s="1486"/>
      <c r="E819" s="1486"/>
      <c r="F819" s="672" t="inlineStr">
        <is>
          <t>5.5</t>
        </is>
      </c>
      <c r="G819" s="1497"/>
      <c r="H819" s="130">
        <f>BV819</f>
        <v/>
      </c>
      <c r="I819" s="130">
        <f>BW819</f>
        <v/>
      </c>
      <c r="J819" s="1299" t="inlineStr">
        <is>
          <t>WLAN</t>
        </is>
      </c>
      <c r="K819" s="1299" t="inlineStr">
        <is>
          <t>2.4 GHz</t>
        </is>
      </c>
      <c r="L819" s="115"/>
      <c r="M819" s="130"/>
      <c r="N819" s="119"/>
      <c r="O819" s="131"/>
      <c r="P819" s="6597"/>
      <c r="Q819" s="131"/>
      <c r="R819" s="131"/>
      <c r="S819" s="6593"/>
      <c r="T819" s="130">
        <v>7</v>
      </c>
      <c r="U819" s="6593">
        <v>2442</v>
      </c>
      <c r="V819" s="119"/>
      <c r="W819" s="1305"/>
      <c r="X819" s="119"/>
      <c r="Y819" s="119"/>
      <c r="Z819" s="119"/>
      <c r="AA819" s="115"/>
      <c r="AB819" s="115"/>
      <c r="AC819" s="1300">
        <f>IF(OR(BX819="Close to Ear",BX819="Close to Head"),"Head",IF(BX819="Extremity","Extremity","Body"))</f>
        <v/>
      </c>
      <c r="AD819" s="1301">
        <f>CA819</f>
        <v/>
      </c>
      <c r="AE819" s="1299">
        <f>CB819</f>
        <v/>
      </c>
      <c r="AF819" s="115"/>
      <c r="AG819" s="1302">
        <f>IF(OR(AZ819="",BA819=""),"N/A",IF(DC819="Pass","P","F"))</f>
        <v/>
      </c>
      <c r="AH819" s="129"/>
      <c r="AI819" s="129"/>
      <c r="AJ819" s="129"/>
      <c r="AK819" s="119"/>
      <c r="AL819" s="115"/>
      <c r="AM819" s="119"/>
      <c r="AN819" s="119"/>
      <c r="AO819" s="692"/>
      <c r="AP819" s="692"/>
      <c r="AQ819" s="692"/>
      <c r="AR819" s="692"/>
      <c r="AS819" s="692"/>
      <c r="AT819" s="1303">
        <f>IF(AC819="Extremity",IF(CG819="","",CG819),"")</f>
        <v/>
      </c>
      <c r="AU819" s="1303">
        <f>IF(AC819="Extremity",IF(CH819="","",CH819),"")</f>
        <v/>
      </c>
      <c r="AV819" s="1304">
        <f>IF(AC819="Extremity","",IF(CE819="","",CE819))</f>
        <v/>
      </c>
      <c r="AW819" s="1304">
        <f>IF(AD819="Extremity","",IF(CF819="","",CF819))</f>
        <v/>
      </c>
      <c r="AX819" s="1305">
        <f>DL819</f>
        <v/>
      </c>
      <c r="AY819" s="1305">
        <f>DQ819</f>
        <v/>
      </c>
      <c r="AZ819" s="3377">
        <f>IF(AC819="Extremity",IF(DA819="","",DA819),"")</f>
        <v/>
      </c>
      <c r="BA819" s="3378">
        <f>IF(AC819="Extremity","",IF(CT819="","",CT819))</f>
        <v/>
      </c>
      <c r="BB819" s="1305">
        <f>IF(AC819="Extremity",IF(DB819="","",DB819),"")</f>
        <v/>
      </c>
      <c r="BC819" s="1304">
        <f>IF(AC819="Extremity","",IF(CZ819="","",CZ819))</f>
        <v/>
      </c>
      <c r="BD819" s="1305">
        <f>DD819</f>
        <v/>
      </c>
      <c r="BE819" s="132">
        <f>DE819</f>
        <v/>
      </c>
      <c r="BF819" s="133">
        <f>DF819*60</f>
        <v/>
      </c>
      <c r="BG819" s="121">
        <f>BE819</f>
        <v/>
      </c>
      <c r="BH819" s="133">
        <f>DG819*60</f>
        <v/>
      </c>
      <c r="BI819" s="133">
        <f>DH819</f>
        <v/>
      </c>
      <c r="BJ819" s="117"/>
      <c r="BK819" s="812">
        <f>Overview!$E$7</f>
        <v/>
      </c>
      <c r="BL819" s="117"/>
      <c r="BM819" s="834">
        <f>DI819</f>
        <v/>
      </c>
      <c r="BN819" s="812">
        <f>Overview!$P$153</f>
        <v/>
      </c>
      <c r="BO819" s="117"/>
      <c r="BP819" s="117"/>
      <c r="BQ819" s="115"/>
      <c r="BR819" s="1478"/>
      <c r="BS819" s="1541"/>
      <c r="BT819" s="1864" t="inlineStr">
        <is>
          <t>WLAN</t>
        </is>
      </c>
      <c r="BU819" s="1828" t="inlineStr">
        <is>
          <t>2.4 GHz</t>
        </is>
      </c>
      <c r="BV819" s="906">
        <f>Overview!$H$29</f>
        <v/>
      </c>
      <c r="BW819" s="1828"/>
      <c r="BX819" s="1864" t="inlineStr">
        <is>
          <t>Body</t>
        </is>
      </c>
      <c r="BY819" s="1198"/>
      <c r="BZ819" s="1198"/>
      <c r="CA819" s="1199" t="str">
        <f>CA818</f>
        <v>TBD</v>
      </c>
      <c r="CB819" s="1971">
        <v>5</v>
      </c>
      <c r="CC819" s="1198">
        <f>IF(COUNT('Conducted WiFi'!$AH$3:$AH$9)=0,7,INDEX('Conducted WiFi'!$T$3:$T$9,MATCH(MAX('Conducted WiFi'!$AH$3:$AH$9),'Conducted WiFi'!$AH$3:$AH$9,0)))</f>
        <v>7</v>
      </c>
      <c r="CD819" s="1191">
        <f>IF(COUNT('Conducted WiFi'!$AH$3:$AH$9)=0,2442,INDEX('Conducted WiFi'!$U$3:$U$9,MATCH(MAX('Conducted WiFi'!$AH$3:$AH$9),'Conducted WiFi'!$AH$3:$AH$9,0)))</f>
        <v>2442</v>
      </c>
      <c r="CE819" s="7237"/>
      <c r="CF819" s="7237"/>
      <c r="CG819" s="7245"/>
      <c r="CH819" s="7245"/>
      <c r="CI819" s="225">
        <f>BY819</f>
        <v/>
      </c>
      <c r="CJ819" s="237">
        <f>BZ819</f>
        <v/>
      </c>
      <c r="CK819" s="223">
        <f>CA819</f>
        <v/>
      </c>
      <c r="CL819" s="237">
        <f>CC819</f>
        <v/>
      </c>
      <c r="CM819" s="394">
        <f>CD819</f>
        <v/>
      </c>
      <c r="CN819" s="1966"/>
      <c r="CO819" s="1967"/>
      <c r="CP819" s="7214">
        <f>IF(CF819=""," ",IF(ABS(CE819-CF819)&lt;=0.1,"Valid","Not valid"))</f>
        <v/>
      </c>
      <c r="CQ819" s="1674">
        <f> IF(CE819="","",IF(AND(CE819&lt;&gt;"",CF819=""),IF(CE819&gt;=0.8,"Medir+Sig Max","No"),IF(CF819&lt;&gt;"",IF(CF819&gt;=0.8,"Medir+Sig Max","No"),"")))</f>
        <v/>
      </c>
      <c r="CR819" s="6927"/>
      <c r="CS819" s="1674"/>
      <c r="CT819" s="220">
        <f>IF(CO819="",IF(AND(CE819="",CF819=""),"",IF(CF819="",IF(DQ819&gt;1,ROUND(DQ819*CE819,3),CE819),IF(DQ819&gt;1,ROUND(DQ819*CF819,3),CF819))),IF(AND(CE819="",CF819=""),"",IF(CF819="",IF(DQ819&gt;1,ROUND(DQ819*CE819*(1/(CO819)),3),CE819*(1/(CO819))),IF(DQ819&gt;1,ROUND(DQ819*CF819*(1/(CO819)),3),CF819*(1/(CO819))))))</f>
        <v/>
      </c>
      <c r="CU819" s="224">
        <f>BY819</f>
        <v/>
      </c>
      <c r="CV819" s="237">
        <f>BZ819</f>
        <v/>
      </c>
      <c r="CW819" s="237">
        <f>CA819</f>
        <v/>
      </c>
      <c r="CX819" s="224">
        <f>CC819</f>
        <v/>
      </c>
      <c r="CY819" s="237">
        <f>CD819</f>
        <v/>
      </c>
      <c r="CZ819" s="7474">
        <f>IF(COUNTIF(Overview!K12:K14,TRUE)&gt;0,1.6,IF(COUNTIF(Overview!L12:L14,TRUE)&gt;0,8,0))</f>
        <v/>
      </c>
      <c r="DA819" s="1666"/>
      <c r="DB819" s="7483"/>
      <c r="DC819" s="844">
        <f>IF(CT819="","",IF(CT819&gt;CZ819,"Fail","Pass"))</f>
        <v/>
      </c>
      <c r="DD819" s="402"/>
      <c r="DE819" s="1565">
        <f>MyTimestamp(DC819)</f>
        <v/>
      </c>
      <c r="DF819" s="1531">
        <f>IF(COUNT(CE819:CH819)=1,15,IF(COUNT(CE819:CH819)=0,0,30))</f>
        <v/>
      </c>
      <c r="DG819" s="1532">
        <f>IF(DF819=0,0,2)</f>
        <v/>
      </c>
      <c r="DH819" s="1866"/>
      <c r="DI819" s="1866"/>
      <c r="DJ819" s="1863"/>
      <c r="DK819" s="1968"/>
      <c r="DL819" s="1574">
        <f>10^(CN819/20)*100-100</f>
        <v/>
      </c>
      <c r="DM819" s="976"/>
      <c r="DN819" s="1273"/>
      <c r="DO819" s="976">
        <f>IF(DM819="","",10^(DM819/10))</f>
        <v/>
      </c>
      <c r="DP819" s="976">
        <f>IF(ISNUMBER(DN819)=FALSE,"",10^(DN819/10))</f>
        <v/>
      </c>
      <c r="DQ819" s="1578">
        <f>IF(AND(ISNUMBER(DO819),ISNUMBER(DP819)),IF(DO819/DP819&gt;1,ROUND((DO819)/DP819,3),1),1)</f>
        <v/>
      </c>
      <c r="DR819" s="1541"/>
      <c r="DS819" s="1541"/>
      <c r="DT819" s="1541"/>
      <c r="DU819" s="1541"/>
      <c r="DV819" s="1541"/>
      <c r="DW819" s="1541"/>
      <c r="DX819" s="1541"/>
      <c r="DY819" s="1541"/>
      <c r="DZ819" s="1541"/>
      <c r="EA819" s="1541"/>
      <c r="EB819" s="1541"/>
      <c r="EC819" s="1541"/>
      <c r="ED819" s="1541"/>
      <c r="EE819" s="1541"/>
      <c r="EF819" s="1541"/>
      <c r="EG819" s="1541"/>
      <c r="EH819" s="1541"/>
      <c r="EI819" s="1541"/>
      <c r="EJ819" s="1541"/>
      <c r="EK819" s="1541"/>
      <c r="EL819" s="1541"/>
      <c r="EM819" s="1541"/>
      <c r="EN819" s="1541"/>
      <c r="EO819" s="1541"/>
      <c r="EP819" s="1541"/>
      <c r="EQ819" s="1541"/>
      <c r="ER819" s="1541"/>
      <c r="ES819" s="1541"/>
      <c r="ET819" s="1541"/>
      <c r="EU819" s="1541"/>
      <c r="EV819" s="1541"/>
    </row>
    <row r="820" ht="12.75" x14ac:dyDescent="0.2">
      <c r="A820" s="1541"/>
      <c r="B820" s="1541"/>
      <c r="C820"/>
      <c r="D820" s="1486"/>
      <c r="E820" s="1486"/>
      <c r="F820" s="672" t="inlineStr">
        <is>
          <t>5.5</t>
        </is>
      </c>
      <c r="G820" s="1497"/>
      <c r="H820" s="130">
        <f>BV820</f>
        <v/>
      </c>
      <c r="I820" s="130">
        <f>BW820</f>
        <v/>
      </c>
      <c r="J820" s="1299" t="inlineStr">
        <is>
          <t>WLAN</t>
        </is>
      </c>
      <c r="K820" s="1299" t="inlineStr">
        <is>
          <t>2.4 GHz</t>
        </is>
      </c>
      <c r="L820" s="115"/>
      <c r="M820" s="130"/>
      <c r="N820" s="119"/>
      <c r="O820" s="131"/>
      <c r="P820" s="6597"/>
      <c r="Q820" s="131"/>
      <c r="R820" s="131"/>
      <c r="S820" s="6593"/>
      <c r="T820" s="130">
        <v>7</v>
      </c>
      <c r="U820" s="6593">
        <v>2442</v>
      </c>
      <c r="V820" s="119"/>
      <c r="W820" s="1305"/>
      <c r="X820" s="119"/>
      <c r="Y820" s="119"/>
      <c r="Z820" s="119"/>
      <c r="AA820" s="115"/>
      <c r="AB820" s="115"/>
      <c r="AC820" s="1300">
        <f>IF(OR(BX820="Close to Ear",BX820="Close to Head"),"Head",IF(BX820="Extremity","Extremity","Body"))</f>
        <v/>
      </c>
      <c r="AD820" s="1301">
        <f>CA820</f>
        <v/>
      </c>
      <c r="AE820" s="1299">
        <f>CB820</f>
        <v/>
      </c>
      <c r="AF820" s="115"/>
      <c r="AG820" s="1302">
        <f>IF(OR(AZ820="",BA820=""),"N/A",IF(DC820="Pass","P","F"))</f>
        <v/>
      </c>
      <c r="AH820" s="129"/>
      <c r="AI820" s="129"/>
      <c r="AJ820" s="129"/>
      <c r="AK820" s="119"/>
      <c r="AL820" s="115"/>
      <c r="AM820" s="119"/>
      <c r="AN820" s="119"/>
      <c r="AO820" s="692"/>
      <c r="AP820" s="692"/>
      <c r="AQ820" s="692"/>
      <c r="AR820" s="692"/>
      <c r="AS820" s="692"/>
      <c r="AT820" s="1303">
        <f>IF(AC820="Extremity",IF(CG820="","",CG820),"")</f>
        <v/>
      </c>
      <c r="AU820" s="1303">
        <f>IF(AC820="Extremity",IF(CH820="","",CH820),"")</f>
        <v/>
      </c>
      <c r="AV820" s="1304">
        <f>IF(AC820="Extremity","",IF(CE820="","",CE820))</f>
        <v/>
      </c>
      <c r="AW820" s="1304">
        <f>IF(AD820="Extremity","",IF(CF820="","",CF820))</f>
        <v/>
      </c>
      <c r="AX820" s="1305">
        <f>DL820</f>
        <v/>
      </c>
      <c r="AY820" s="1305">
        <f>DQ820</f>
        <v/>
      </c>
      <c r="AZ820" s="3377">
        <f>IF(AC820="Extremity",IF(DA820="","",DA820),"")</f>
        <v/>
      </c>
      <c r="BA820" s="3378">
        <f>IF(AC820="Extremity","",IF(CT820="","",CT820))</f>
        <v/>
      </c>
      <c r="BB820" s="1305">
        <f>IF(AC820="Extremity",IF(DB820="","",DB820),"")</f>
        <v/>
      </c>
      <c r="BC820" s="1304">
        <f>IF(AC820="Extremity","",IF(CZ820="","",CZ820))</f>
        <v/>
      </c>
      <c r="BD820" s="1305">
        <f>DD820</f>
        <v/>
      </c>
      <c r="BE820" s="132">
        <f>DE820</f>
        <v/>
      </c>
      <c r="BF820" s="133">
        <f>DF820*60</f>
        <v/>
      </c>
      <c r="BG820" s="121">
        <f>BE820</f>
        <v/>
      </c>
      <c r="BH820" s="133">
        <f>DG820*60</f>
        <v/>
      </c>
      <c r="BI820" s="133">
        <f>DH820</f>
        <v/>
      </c>
      <c r="BJ820" s="117"/>
      <c r="BK820" s="812">
        <f>Overview!$E$7</f>
        <v/>
      </c>
      <c r="BL820" s="117"/>
      <c r="BM820" s="834">
        <f>DI820</f>
        <v/>
      </c>
      <c r="BN820" s="812">
        <f>Overview!$P$153</f>
        <v/>
      </c>
      <c r="BO820" s="117"/>
      <c r="BP820" s="117"/>
      <c r="BQ820" s="115"/>
      <c r="BR820" s="1478"/>
      <c r="BS820" s="1541"/>
      <c r="BT820" s="1864" t="inlineStr">
        <is>
          <t>WLAN</t>
        </is>
      </c>
      <c r="BU820" s="1828" t="inlineStr">
        <is>
          <t>2.4 GHz</t>
        </is>
      </c>
      <c r="BV820" s="906">
        <f>Overview!$H$29</f>
        <v/>
      </c>
      <c r="BW820" s="1828"/>
      <c r="BX820" s="1864" t="inlineStr">
        <is>
          <t>Body</t>
        </is>
      </c>
      <c r="BY820" s="1198"/>
      <c r="BZ820" s="1198"/>
      <c r="CA820" s="1199" t="str">
        <f>CA819</f>
        <v>TBD</v>
      </c>
      <c r="CB820" s="1971">
        <v>5</v>
      </c>
      <c r="CC820" s="1198">
        <f>IF(COUNT('Conducted WiFi'!$AH$3:$AH$9)=0,7,INDEX('Conducted WiFi'!$T$3:$T$9,MATCH(MAX('Conducted WiFi'!$AH$3:$AH$9),'Conducted WiFi'!$AH$3:$AH$9,0)))</f>
        <v>7</v>
      </c>
      <c r="CD820" s="1191">
        <f>IF(COUNT('Conducted WiFi'!$AH$3:$AH$9)=0,2442,INDEX('Conducted WiFi'!$U$3:$U$9,MATCH(MAX('Conducted WiFi'!$AH$3:$AH$9),'Conducted WiFi'!$AH$3:$AH$9,0)))</f>
        <v>2442</v>
      </c>
      <c r="CE820" s="7237"/>
      <c r="CF820" s="7237"/>
      <c r="CG820" s="7245"/>
      <c r="CH820" s="7245"/>
      <c r="CI820" s="225">
        <f>BY820</f>
        <v/>
      </c>
      <c r="CJ820" s="237">
        <f>BZ820</f>
        <v/>
      </c>
      <c r="CK820" s="223">
        <f>CA820</f>
        <v/>
      </c>
      <c r="CL820" s="237">
        <f>CC820</f>
        <v/>
      </c>
      <c r="CM820" s="394">
        <f>CD820</f>
        <v/>
      </c>
      <c r="CN820" s="1966"/>
      <c r="CO820" s="1967"/>
      <c r="CP820" s="7214">
        <f>IF(CF820=""," ",IF(ABS(CE820-CF820)&lt;=0.1,"Valid","Not valid"))</f>
        <v/>
      </c>
      <c r="CQ820" s="1674">
        <f> IF(CE820="","",IF(AND(CE820&lt;&gt;"",CF820=""),IF(CE820&gt;=0.8,"Medir+Sig Max","No"),IF(CF820&lt;&gt;"",IF(CF820&gt;=0.8,"Medir+Sig Max","No"),"")))</f>
        <v/>
      </c>
      <c r="CR820" s="6927"/>
      <c r="CS820" s="1674"/>
      <c r="CT820" s="220">
        <f>IF(CO820="",IF(AND(CE820="",CF820=""),"",IF(CF820="",IF(DQ820&gt;1,ROUND(DQ820*CE820,3),CE820),IF(DQ820&gt;1,ROUND(DQ820*CF820,3),CF820))),IF(AND(CE820="",CF820=""),"",IF(CF820="",IF(DQ820&gt;1,ROUND(DQ820*CE820*(1/(CO820)),3),CE820*(1/(CO820))),IF(DQ820&gt;1,ROUND(DQ820*CF820*(1/(CO820)),3),CF820*(1/(CO820))))))</f>
        <v/>
      </c>
      <c r="CU820" s="224">
        <f>BY820</f>
        <v/>
      </c>
      <c r="CV820" s="237">
        <f>BZ820</f>
        <v/>
      </c>
      <c r="CW820" s="237">
        <f>CA820</f>
        <v/>
      </c>
      <c r="CX820" s="224">
        <f>CC820</f>
        <v/>
      </c>
      <c r="CY820" s="237">
        <f>CD820</f>
        <v/>
      </c>
      <c r="CZ820" s="7474">
        <f>IF(COUNTIF(Overview!K12:K14,TRUE)&gt;0,1.6,IF(COUNTIF(Overview!L12:L14,TRUE)&gt;0,8,0))</f>
        <v/>
      </c>
      <c r="DA820" s="1666"/>
      <c r="DB820" s="7483"/>
      <c r="DC820" s="844">
        <f>IF(CT820="","",IF(CT820&gt;CZ820,"Fail","Pass"))</f>
        <v/>
      </c>
      <c r="DD820" s="402"/>
      <c r="DE820" s="1565">
        <f>MyTimestamp(DC820)</f>
        <v/>
      </c>
      <c r="DF820" s="1531">
        <f>IF(COUNT(CE820:CH820)=1,15,IF(COUNT(CE820:CH820)=0,0,30))</f>
        <v/>
      </c>
      <c r="DG820" s="1532">
        <f>IF(DF820=0,0,2)</f>
        <v/>
      </c>
      <c r="DH820" s="1866"/>
      <c r="DI820" s="1866"/>
      <c r="DJ820" s="1863"/>
      <c r="DK820" s="1968"/>
      <c r="DL820" s="1574">
        <f>10^(CN820/20)*100-100</f>
        <v/>
      </c>
      <c r="DM820" s="976"/>
      <c r="DN820" s="1273"/>
      <c r="DO820" s="976">
        <f>IF(DM820="","",10^(DM820/10))</f>
        <v/>
      </c>
      <c r="DP820" s="976">
        <f>IF(ISNUMBER(DN820)=FALSE,"",10^(DN820/10))</f>
        <v/>
      </c>
      <c r="DQ820" s="1578">
        <f>IF(AND(ISNUMBER(DO820),ISNUMBER(DP820)),IF(DO820/DP820&gt;1,ROUND((DO820)/DP820,3),1),1)</f>
        <v/>
      </c>
      <c r="DR820" s="1541"/>
      <c r="DS820" s="1541"/>
      <c r="DT820" s="1541"/>
      <c r="DU820" s="1541"/>
      <c r="DV820" s="1541"/>
      <c r="DW820" s="1541"/>
      <c r="DX820" s="1541"/>
      <c r="DY820" s="1541"/>
      <c r="DZ820" s="1541"/>
      <c r="EA820" s="1541"/>
      <c r="EB820" s="1541"/>
      <c r="EC820" s="1541"/>
      <c r="ED820" s="1541"/>
      <c r="EE820" s="1541"/>
      <c r="EF820" s="1541"/>
      <c r="EG820" s="1541"/>
      <c r="EH820" s="1541"/>
      <c r="EI820" s="1541"/>
      <c r="EJ820" s="1541"/>
      <c r="EK820" s="1541"/>
      <c r="EL820" s="1541"/>
      <c r="EM820" s="1541"/>
      <c r="EN820" s="1541"/>
      <c r="EO820" s="1541"/>
      <c r="EP820" s="1541"/>
      <c r="EQ820" s="1541"/>
      <c r="ER820" s="1541"/>
      <c r="ES820" s="1541"/>
      <c r="ET820" s="1541"/>
      <c r="EU820" s="1541"/>
      <c r="EV820" s="1541"/>
    </row>
    <row r="821" ht="12.75" x14ac:dyDescent="0.2">
      <c r="A821" s="1541"/>
      <c r="B821" s="1541"/>
      <c r="C821"/>
      <c r="D821" s="1486"/>
      <c r="E821" s="1486"/>
      <c r="F821" s="672" t="inlineStr">
        <is>
          <t>5.5</t>
        </is>
      </c>
      <c r="G821" s="1497"/>
      <c r="H821" s="130">
        <f>BV821</f>
        <v/>
      </c>
      <c r="I821" s="130">
        <f>BW821</f>
        <v/>
      </c>
      <c r="J821" s="1299" t="inlineStr">
        <is>
          <t>WLAN</t>
        </is>
      </c>
      <c r="K821" s="1299" t="inlineStr">
        <is>
          <t>2.4 GHz</t>
        </is>
      </c>
      <c r="L821" s="115"/>
      <c r="M821" s="130"/>
      <c r="N821" s="119"/>
      <c r="O821" s="131"/>
      <c r="P821" s="6597"/>
      <c r="Q821" s="131"/>
      <c r="R821" s="131"/>
      <c r="S821" s="6593"/>
      <c r="T821" s="130">
        <v>7</v>
      </c>
      <c r="U821" s="6593">
        <v>2442</v>
      </c>
      <c r="V821" s="119"/>
      <c r="W821" s="1305"/>
      <c r="X821" s="119"/>
      <c r="Y821" s="119"/>
      <c r="Z821" s="119"/>
      <c r="AA821" s="115"/>
      <c r="AB821" s="115"/>
      <c r="AC821" s="1300">
        <f>IF(OR(BX821="Close to Ear",BX821="Close to Head"),"Head",IF(BX821="Extremity","Extremity","Body"))</f>
        <v/>
      </c>
      <c r="AD821" s="1301">
        <f>CA821</f>
        <v/>
      </c>
      <c r="AE821" s="1299">
        <f>CB821</f>
        <v/>
      </c>
      <c r="AF821" s="115"/>
      <c r="AG821" s="1302">
        <f>IF(OR(AZ821="",BA821=""),"N/A",IF(DC821="Pass","P","F"))</f>
        <v/>
      </c>
      <c r="AH821" s="129"/>
      <c r="AI821" s="129"/>
      <c r="AJ821" s="129"/>
      <c r="AK821" s="119"/>
      <c r="AL821" s="115"/>
      <c r="AM821" s="119"/>
      <c r="AN821" s="119"/>
      <c r="AO821" s="692"/>
      <c r="AP821" s="692"/>
      <c r="AQ821" s="692"/>
      <c r="AR821" s="692"/>
      <c r="AS821" s="692"/>
      <c r="AT821" s="1303">
        <f>IF(AC821="Extremity",IF(CG821="","",CG821),"")</f>
        <v/>
      </c>
      <c r="AU821" s="1303">
        <f>IF(AC821="Extremity",IF(CH821="","",CH821),"")</f>
        <v/>
      </c>
      <c r="AV821" s="1304">
        <f>IF(AC821="Extremity","",IF(CE821="","",CE821))</f>
        <v/>
      </c>
      <c r="AW821" s="1304">
        <f>IF(AD821="Extremity","",IF(CF821="","",CF821))</f>
        <v/>
      </c>
      <c r="AX821" s="1305">
        <f>DL821</f>
        <v/>
      </c>
      <c r="AY821" s="1305">
        <f>DQ821</f>
        <v/>
      </c>
      <c r="AZ821" s="3377">
        <f>IF(AC821="Extremity",IF(DA821="","",DA821),"")</f>
        <v/>
      </c>
      <c r="BA821" s="3378">
        <f>IF(AC821="Extremity","",IF(CT821="","",CT821))</f>
        <v/>
      </c>
      <c r="BB821" s="1305">
        <f>IF(AC821="Extremity",IF(DB821="","",DB821),"")</f>
        <v/>
      </c>
      <c r="BC821" s="1304">
        <f>IF(AC821="Extremity","",IF(CZ821="","",CZ821))</f>
        <v/>
      </c>
      <c r="BD821" s="1305">
        <f>DD821</f>
        <v/>
      </c>
      <c r="BE821" s="132">
        <f>DE821</f>
        <v/>
      </c>
      <c r="BF821" s="133">
        <f>DF821*60</f>
        <v/>
      </c>
      <c r="BG821" s="121">
        <f>BE821</f>
        <v/>
      </c>
      <c r="BH821" s="133">
        <f>DG821*60</f>
        <v/>
      </c>
      <c r="BI821" s="133">
        <f>DH821</f>
        <v/>
      </c>
      <c r="BJ821" s="117"/>
      <c r="BK821" s="812">
        <f>Overview!$E$7</f>
        <v/>
      </c>
      <c r="BL821" s="117"/>
      <c r="BM821" s="834">
        <f>DI821</f>
        <v/>
      </c>
      <c r="BN821" s="812">
        <f>Overview!$P$153</f>
        <v/>
      </c>
      <c r="BO821" s="117"/>
      <c r="BP821" s="117"/>
      <c r="BQ821" s="115"/>
      <c r="BR821" s="1478"/>
      <c r="BS821" s="1541"/>
      <c r="BT821" s="1864" t="inlineStr">
        <is>
          <t>WLAN</t>
        </is>
      </c>
      <c r="BU821" s="1828" t="inlineStr">
        <is>
          <t>2.4 GHz</t>
        </is>
      </c>
      <c r="BV821" s="906">
        <f>Overview!$H$29</f>
        <v/>
      </c>
      <c r="BW821" s="1828"/>
      <c r="BX821" s="1864" t="inlineStr">
        <is>
          <t>Body</t>
        </is>
      </c>
      <c r="BY821" s="1198"/>
      <c r="BZ821" s="1198"/>
      <c r="CA821" s="1199" t="str">
        <f>CA820</f>
        <v>TBD</v>
      </c>
      <c r="CB821" s="1971">
        <v>5</v>
      </c>
      <c r="CC821" s="1198">
        <f>IF(COUNT('Conducted WiFi'!$AH$3:$AH$9)=0,7,INDEX('Conducted WiFi'!$T$3:$T$9,MATCH(MAX('Conducted WiFi'!$AH$3:$AH$9),'Conducted WiFi'!$AH$3:$AH$9,0)))</f>
        <v>7</v>
      </c>
      <c r="CD821" s="1191">
        <f>IF(COUNT('Conducted WiFi'!$AH$3:$AH$9)=0,2442,INDEX('Conducted WiFi'!$U$3:$U$9,MATCH(MAX('Conducted WiFi'!$AH$3:$AH$9),'Conducted WiFi'!$AH$3:$AH$9,0)))</f>
        <v>2442</v>
      </c>
      <c r="CE821" s="7237"/>
      <c r="CF821" s="7237"/>
      <c r="CG821" s="7245"/>
      <c r="CH821" s="7245"/>
      <c r="CI821" s="225">
        <f>BY821</f>
        <v/>
      </c>
      <c r="CJ821" s="237">
        <f>BZ821</f>
        <v/>
      </c>
      <c r="CK821" s="223">
        <f>CA821</f>
        <v/>
      </c>
      <c r="CL821" s="237">
        <f>CC821</f>
        <v/>
      </c>
      <c r="CM821" s="394">
        <f>CD821</f>
        <v/>
      </c>
      <c r="CN821" s="1966"/>
      <c r="CO821" s="1967"/>
      <c r="CP821" s="7214">
        <f>IF(CF821=""," ",IF(ABS(CE821-CF821)&lt;=0.1,"Valid","Not valid"))</f>
        <v/>
      </c>
      <c r="CQ821" s="1674">
        <f> IF(CE821="","",IF(AND(CE821&lt;&gt;"",CF821=""),IF(CE821&gt;=0.8,"Medir+Sig Max","No"),IF(CF821&lt;&gt;"",IF(CF821&gt;=0.8,"Medir+Sig Max","No"),"")))</f>
        <v/>
      </c>
      <c r="CR821" s="6927"/>
      <c r="CS821" s="1674"/>
      <c r="CT821" s="220">
        <f>IF(CO821="",IF(AND(CE821="",CF821=""),"",IF(CF821="",IF(DQ821&gt;1,ROUND(DQ821*CE821,3),CE821),IF(DQ821&gt;1,ROUND(DQ821*CF821,3),CF821))),IF(AND(CE821="",CF821=""),"",IF(CF821="",IF(DQ821&gt;1,ROUND(DQ821*CE821*(1/(CO821)),3),CE821*(1/(CO821))),IF(DQ821&gt;1,ROUND(DQ821*CF821*(1/(CO821)),3),CF821*(1/(CO821))))))</f>
        <v/>
      </c>
      <c r="CU821" s="224">
        <f>BY821</f>
        <v/>
      </c>
      <c r="CV821" s="237">
        <f>BZ821</f>
        <v/>
      </c>
      <c r="CW821" s="237">
        <f>CA821</f>
        <v/>
      </c>
      <c r="CX821" s="224">
        <f>CC821</f>
        <v/>
      </c>
      <c r="CY821" s="237">
        <f>CD821</f>
        <v/>
      </c>
      <c r="CZ821" s="7474">
        <f>IF(COUNTIF(Overview!K12:K14,TRUE)&gt;0,1.6,IF(COUNTIF(Overview!L12:L14,TRUE)&gt;0,8,0))</f>
        <v/>
      </c>
      <c r="DA821" s="1666"/>
      <c r="DB821" s="7483"/>
      <c r="DC821" s="844">
        <f>IF(CT821="","",IF(CT821&gt;CZ821,"Fail","Pass"))</f>
        <v/>
      </c>
      <c r="DD821" s="402"/>
      <c r="DE821" s="1565">
        <f>MyTimestamp(DC821)</f>
        <v/>
      </c>
      <c r="DF821" s="1531">
        <f>IF(COUNT(CE821:CH821)=1,15,IF(COUNT(CE821:CH821)=0,0,30))</f>
        <v/>
      </c>
      <c r="DG821" s="1532">
        <f>IF(DF821=0,0,2)</f>
        <v/>
      </c>
      <c r="DH821" s="1866"/>
      <c r="DI821" s="1866"/>
      <c r="DJ821" s="1863"/>
      <c r="DK821" s="1968"/>
      <c r="DL821" s="1574">
        <f>10^(CN821/20)*100-100</f>
        <v/>
      </c>
      <c r="DM821" s="976"/>
      <c r="DN821" s="1273"/>
      <c r="DO821" s="976">
        <f>IF(DM821="","",10^(DM821/10))</f>
        <v/>
      </c>
      <c r="DP821" s="976">
        <f>IF(ISNUMBER(DN821)=FALSE,"",10^(DN821/10))</f>
        <v/>
      </c>
      <c r="DQ821" s="1578">
        <f>IF(AND(ISNUMBER(DO821),ISNUMBER(DP821)),IF(DO821/DP821&gt;1,ROUND((DO821)/DP821,3),1),1)</f>
        <v/>
      </c>
      <c r="DR821" s="1541"/>
      <c r="DS821" s="1541"/>
      <c r="DT821" s="1541"/>
      <c r="DU821" s="1541"/>
      <c r="DV821" s="1541"/>
      <c r="DW821" s="1541"/>
      <c r="DX821" s="1541"/>
      <c r="DY821" s="1541"/>
      <c r="DZ821" s="1541"/>
      <c r="EA821" s="1541"/>
      <c r="EB821" s="1541"/>
      <c r="EC821" s="1541"/>
      <c r="ED821" s="1541"/>
      <c r="EE821" s="1541"/>
      <c r="EF821" s="1541"/>
      <c r="EG821" s="1541"/>
      <c r="EH821" s="1541"/>
      <c r="EI821" s="1541"/>
      <c r="EJ821" s="1541"/>
      <c r="EK821" s="1541"/>
      <c r="EL821" s="1541"/>
      <c r="EM821" s="1541"/>
      <c r="EN821" s="1541"/>
      <c r="EO821" s="1541"/>
      <c r="EP821" s="1541"/>
      <c r="EQ821" s="1541"/>
      <c r="ER821" s="1541"/>
      <c r="ES821" s="1541"/>
      <c r="ET821" s="1541"/>
      <c r="EU821" s="1541"/>
      <c r="EV821" s="1541"/>
    </row>
    <row r="822" ht="12.75" x14ac:dyDescent="0.2">
      <c r="A822" s="1541"/>
      <c r="B822" s="1541"/>
      <c r="C822"/>
      <c r="D822" s="1486"/>
      <c r="E822" s="1486"/>
      <c r="F822" s="672" t="inlineStr">
        <is>
          <t>5.5</t>
        </is>
      </c>
      <c r="G822" s="1497"/>
      <c r="H822" s="130">
        <f>BV822</f>
        <v/>
      </c>
      <c r="I822" s="130">
        <f>BW822</f>
        <v/>
      </c>
      <c r="J822" s="1299" t="inlineStr">
        <is>
          <t>WLAN</t>
        </is>
      </c>
      <c r="K822" s="1299" t="inlineStr">
        <is>
          <t>2.4 GHz</t>
        </is>
      </c>
      <c r="L822" s="115"/>
      <c r="M822" s="130"/>
      <c r="N822" s="119"/>
      <c r="O822" s="131"/>
      <c r="P822" s="6597"/>
      <c r="Q822" s="131"/>
      <c r="R822" s="131"/>
      <c r="S822" s="6593"/>
      <c r="T822" s="130">
        <v>7</v>
      </c>
      <c r="U822" s="6593">
        <v>2442</v>
      </c>
      <c r="V822" s="119"/>
      <c r="W822" s="1305"/>
      <c r="X822" s="119"/>
      <c r="Y822" s="119"/>
      <c r="Z822" s="119"/>
      <c r="AA822" s="115"/>
      <c r="AB822" s="115"/>
      <c r="AC822" s="1300">
        <f>IF(OR(BX822="Close to Ear",BX822="Close to Head"),"Head",IF(BX822="Extremity","Extremity","Body"))</f>
        <v/>
      </c>
      <c r="AD822" s="1301">
        <f>CA822</f>
        <v/>
      </c>
      <c r="AE822" s="1299">
        <f>CB822</f>
        <v/>
      </c>
      <c r="AF822" s="115"/>
      <c r="AG822" s="1302">
        <f>IF(OR(AZ822="",BA822=""),"N/A",IF(DC822="Pass","P","F"))</f>
        <v/>
      </c>
      <c r="AH822" s="129"/>
      <c r="AI822" s="129"/>
      <c r="AJ822" s="129"/>
      <c r="AK822" s="119"/>
      <c r="AL822" s="115"/>
      <c r="AM822" s="119"/>
      <c r="AN822" s="119"/>
      <c r="AO822" s="692"/>
      <c r="AP822" s="692"/>
      <c r="AQ822" s="692"/>
      <c r="AR822" s="692"/>
      <c r="AS822" s="692"/>
      <c r="AT822" s="1303">
        <f>IF(AC822="Extremity",IF(CG822="","",CG822),"")</f>
        <v/>
      </c>
      <c r="AU822" s="1303">
        <f>IF(AC822="Extremity",IF(CH822="","",CH822),"")</f>
        <v/>
      </c>
      <c r="AV822" s="1304">
        <f>IF(AC822="Extremity","",IF(CE822="","",CE822))</f>
        <v/>
      </c>
      <c r="AW822" s="1304">
        <f>IF(AD822="Extremity","",IF(CF822="","",CF822))</f>
        <v/>
      </c>
      <c r="AX822" s="1305">
        <f>DL822</f>
        <v/>
      </c>
      <c r="AY822" s="1305">
        <f>DQ822</f>
        <v/>
      </c>
      <c r="AZ822" s="3377">
        <f>IF(AC822="Extremity",IF(DA822="","",DA822),"")</f>
        <v/>
      </c>
      <c r="BA822" s="3378">
        <f>IF(AC822="Extremity","",IF(CT822="","",CT822))</f>
        <v/>
      </c>
      <c r="BB822" s="1305">
        <f>IF(AC822="Extremity",IF(DB822="","",DB822),"")</f>
        <v/>
      </c>
      <c r="BC822" s="1304">
        <f>IF(AC822="Extremity","",IF(CZ822="","",CZ822))</f>
        <v/>
      </c>
      <c r="BD822" s="1305">
        <f>DD822</f>
        <v/>
      </c>
      <c r="BE822" s="132">
        <f>DE822</f>
        <v/>
      </c>
      <c r="BF822" s="133">
        <f>DF822*60</f>
        <v/>
      </c>
      <c r="BG822" s="121">
        <f>BE822</f>
        <v/>
      </c>
      <c r="BH822" s="133">
        <f>DG822*60</f>
        <v/>
      </c>
      <c r="BI822" s="133">
        <f>DH822</f>
        <v/>
      </c>
      <c r="BJ822" s="117"/>
      <c r="BK822" s="812">
        <f>Overview!$E$7</f>
        <v/>
      </c>
      <c r="BL822" s="117"/>
      <c r="BM822" s="834">
        <f>DI822</f>
        <v/>
      </c>
      <c r="BN822" s="812">
        <f>Overview!$P$153</f>
        <v/>
      </c>
      <c r="BO822" s="117"/>
      <c r="BP822" s="117"/>
      <c r="BQ822" s="115"/>
      <c r="BR822" s="1478"/>
      <c r="BS822" s="1541"/>
      <c r="BT822" s="1864" t="inlineStr">
        <is>
          <t>WLAN</t>
        </is>
      </c>
      <c r="BU822" s="1828" t="inlineStr">
        <is>
          <t>2.4 GHz</t>
        </is>
      </c>
      <c r="BV822" s="906">
        <f>Overview!$H$29</f>
        <v/>
      </c>
      <c r="BW822" s="1828"/>
      <c r="BX822" s="1864" t="inlineStr">
        <is>
          <t>Body</t>
        </is>
      </c>
      <c r="BY822" s="1198"/>
      <c r="BZ822" s="1198"/>
      <c r="CA822" s="1199" t="str">
        <f>CA821</f>
        <v>TBD</v>
      </c>
      <c r="CB822" s="1971">
        <v>5</v>
      </c>
      <c r="CC822" s="1198">
        <f>IF(COUNT('Conducted WiFi'!$AH$3:$AH$9)=0,7,INDEX('Conducted WiFi'!$T$3:$T$9,MATCH(MAX('Conducted WiFi'!$AH$3:$AH$9),'Conducted WiFi'!$AH$3:$AH$9,0)))</f>
        <v>7</v>
      </c>
      <c r="CD822" s="1191">
        <f>IF(COUNT('Conducted WiFi'!$AH$3:$AH$9)=0,2442,INDEX('Conducted WiFi'!$U$3:$U$9,MATCH(MAX('Conducted WiFi'!$AH$3:$AH$9),'Conducted WiFi'!$AH$3:$AH$9,0)))</f>
        <v>2442</v>
      </c>
      <c r="CE822" s="7237"/>
      <c r="CF822" s="7237"/>
      <c r="CG822" s="7245"/>
      <c r="CH822" s="7245"/>
      <c r="CI822" s="225">
        <f>BY822</f>
        <v/>
      </c>
      <c r="CJ822" s="237">
        <f>BZ822</f>
        <v/>
      </c>
      <c r="CK822" s="223">
        <f>CA822</f>
        <v/>
      </c>
      <c r="CL822" s="237">
        <f>CC822</f>
        <v/>
      </c>
      <c r="CM822" s="394">
        <f>CD822</f>
        <v/>
      </c>
      <c r="CN822" s="1966"/>
      <c r="CO822" s="1967"/>
      <c r="CP822" s="7214">
        <f>IF(CF822=""," ",IF(ABS(CE822-CF822)&lt;=0.1,"Valid","Not valid"))</f>
        <v/>
      </c>
      <c r="CQ822" s="1674">
        <f> IF(CE822="","",IF(AND(CE822&lt;&gt;"",CF822=""),IF(CE822&gt;=0.8,"Medir+Sig Max","No"),IF(CF822&lt;&gt;"",IF(CF822&gt;=0.8,"Medir+Sig Max","No"),"")))</f>
        <v/>
      </c>
      <c r="CR822" s="6927"/>
      <c r="CS822" s="1674"/>
      <c r="CT822" s="220">
        <f>IF(CO822="",IF(AND(CE822="",CF822=""),"",IF(CF822="",IF(DQ822&gt;1,ROUND(DQ822*CE822,3),CE822),IF(DQ822&gt;1,ROUND(DQ822*CF822,3),CF822))),IF(AND(CE822="",CF822=""),"",IF(CF822="",IF(DQ822&gt;1,ROUND(DQ822*CE822*(1/(CO822)),3),CE822*(1/(CO822))),IF(DQ822&gt;1,ROUND(DQ822*CF822*(1/(CO822)),3),CF822*(1/(CO822))))))</f>
        <v/>
      </c>
      <c r="CU822" s="224">
        <f>BY822</f>
        <v/>
      </c>
      <c r="CV822" s="237">
        <f>BZ822</f>
        <v/>
      </c>
      <c r="CW822" s="237">
        <f>CA822</f>
        <v/>
      </c>
      <c r="CX822" s="224">
        <f>CC822</f>
        <v/>
      </c>
      <c r="CY822" s="237">
        <f>CD822</f>
        <v/>
      </c>
      <c r="CZ822" s="7474">
        <f>IF(COUNTIF(Overview!K12:K14,TRUE)&gt;0,1.6,IF(COUNTIF(Overview!L12:L14,TRUE)&gt;0,8,0))</f>
        <v/>
      </c>
      <c r="DA822" s="1666"/>
      <c r="DB822" s="7483"/>
      <c r="DC822" s="844">
        <f>IF(CT822="","",IF(CT822&gt;CZ822,"Fail","Pass"))</f>
        <v/>
      </c>
      <c r="DD822" s="402"/>
      <c r="DE822" s="1565">
        <f>MyTimestamp(DC822)</f>
        <v/>
      </c>
      <c r="DF822" s="1531">
        <f>IF(COUNT(CE822:CH822)=1,15,IF(COUNT(CE822:CH822)=0,0,30))</f>
        <v/>
      </c>
      <c r="DG822" s="1532">
        <f>IF(DF822=0,0,2)</f>
        <v/>
      </c>
      <c r="DH822" s="1866"/>
      <c r="DI822" s="1866"/>
      <c r="DJ822" s="1863"/>
      <c r="DK822" s="1968"/>
      <c r="DL822" s="1574">
        <f>10^(CN822/20)*100-100</f>
        <v/>
      </c>
      <c r="DM822" s="976"/>
      <c r="DN822" s="1273"/>
      <c r="DO822" s="976">
        <f>IF(DM822="","",10^(DM822/10))</f>
        <v/>
      </c>
      <c r="DP822" s="976">
        <f>IF(ISNUMBER(DN822)=FALSE,"",10^(DN822/10))</f>
        <v/>
      </c>
      <c r="DQ822" s="1578">
        <f>IF(AND(ISNUMBER(DO822),ISNUMBER(DP822)),IF(DO822/DP822&gt;1,ROUND((DO822)/DP822,3),1),1)</f>
        <v/>
      </c>
      <c r="DR822" s="1541"/>
      <c r="DS822" s="1541"/>
      <c r="DT822" s="1541"/>
      <c r="DU822" s="1541"/>
      <c r="DV822" s="1541"/>
      <c r="DW822" s="1541"/>
      <c r="DX822" s="1541"/>
      <c r="DY822" s="1541"/>
      <c r="DZ822" s="1541"/>
      <c r="EA822" s="1541"/>
      <c r="EB822" s="1541"/>
      <c r="EC822" s="1541"/>
      <c r="ED822" s="1541"/>
      <c r="EE822" s="1541"/>
      <c r="EF822" s="1541"/>
      <c r="EG822" s="1541"/>
      <c r="EH822" s="1541"/>
      <c r="EI822" s="1541"/>
      <c r="EJ822" s="1541"/>
      <c r="EK822" s="1541"/>
      <c r="EL822" s="1541"/>
      <c r="EM822" s="1541"/>
      <c r="EN822" s="1541"/>
      <c r="EO822" s="1541"/>
      <c r="EP822" s="1541"/>
      <c r="EQ822" s="1541"/>
      <c r="ER822" s="1541"/>
      <c r="ES822" s="1541"/>
      <c r="ET822" s="1541"/>
      <c r="EU822" s="1541"/>
      <c r="EV822" s="1541"/>
    </row>
    <row r="823" ht="12.75" x14ac:dyDescent="0.2">
      <c r="A823" s="1541"/>
      <c r="B823" s="1541"/>
      <c r="C823"/>
      <c r="D823" s="1486"/>
      <c r="E823" s="1486"/>
      <c r="F823" s="672" t="inlineStr">
        <is>
          <t>5.5</t>
        </is>
      </c>
      <c r="G823" s="1497"/>
      <c r="H823" s="130">
        <f>BV823</f>
        <v/>
      </c>
      <c r="I823" s="130">
        <f>BW823</f>
        <v/>
      </c>
      <c r="J823" s="1299" t="inlineStr">
        <is>
          <t>WLAN</t>
        </is>
      </c>
      <c r="K823" s="1299" t="inlineStr">
        <is>
          <t>2.4 GHz</t>
        </is>
      </c>
      <c r="L823" s="115"/>
      <c r="M823" s="130"/>
      <c r="N823" s="119"/>
      <c r="O823" s="131"/>
      <c r="P823" s="6597"/>
      <c r="Q823" s="131"/>
      <c r="R823" s="131"/>
      <c r="S823" s="6593"/>
      <c r="T823" s="130">
        <v>7</v>
      </c>
      <c r="U823" s="6593">
        <v>2442</v>
      </c>
      <c r="V823" s="119"/>
      <c r="W823" s="1305"/>
      <c r="X823" s="119"/>
      <c r="Y823" s="119"/>
      <c r="Z823" s="119"/>
      <c r="AA823" s="115"/>
      <c r="AB823" s="115"/>
      <c r="AC823" s="1300">
        <f>IF(OR(BX823="Close to Ear",BX823="Close to Head"),"Head",IF(BX823="Extremity","Extremity","Body"))</f>
        <v/>
      </c>
      <c r="AD823" s="1301">
        <f>CA823</f>
        <v/>
      </c>
      <c r="AE823" s="1299">
        <f>CB823</f>
        <v/>
      </c>
      <c r="AF823" s="115"/>
      <c r="AG823" s="1302">
        <f>IF(OR(AZ823="",BA823=""),"N/A",IF(DC823="Pass","P","F"))</f>
        <v/>
      </c>
      <c r="AH823" s="129"/>
      <c r="AI823" s="129"/>
      <c r="AJ823" s="129"/>
      <c r="AK823" s="119"/>
      <c r="AL823" s="115"/>
      <c r="AM823" s="119"/>
      <c r="AN823" s="119"/>
      <c r="AO823" s="692"/>
      <c r="AP823" s="692"/>
      <c r="AQ823" s="692"/>
      <c r="AR823" s="692"/>
      <c r="AS823" s="692"/>
      <c r="AT823" s="1303">
        <f>IF(AC823="Extremity",IF(CG823="","",CG823),"")</f>
        <v/>
      </c>
      <c r="AU823" s="1303">
        <f>IF(AC823="Extremity",IF(CH823="","",CH823),"")</f>
        <v/>
      </c>
      <c r="AV823" s="1304">
        <f>IF(AC823="Extremity","",IF(CE823="","",CE823))</f>
        <v/>
      </c>
      <c r="AW823" s="1304">
        <f>IF(AD823="Extremity","",IF(CF823="","",CF823))</f>
        <v/>
      </c>
      <c r="AX823" s="1305">
        <f>DL823</f>
        <v/>
      </c>
      <c r="AY823" s="1305">
        <f>DQ823</f>
        <v/>
      </c>
      <c r="AZ823" s="3377">
        <f>IF(AC823="Extremity",IF(DA823="","",DA823),"")</f>
        <v/>
      </c>
      <c r="BA823" s="3378">
        <f>IF(AC823="Extremity","",IF(CT823="","",CT823))</f>
        <v/>
      </c>
      <c r="BB823" s="1305">
        <f>IF(AC823="Extremity",IF(DB823="","",DB823),"")</f>
        <v/>
      </c>
      <c r="BC823" s="1304">
        <f>IF(AC823="Extremity","",IF(CZ823="","",CZ823))</f>
        <v/>
      </c>
      <c r="BD823" s="1305">
        <f>DD823</f>
        <v/>
      </c>
      <c r="BE823" s="132">
        <f>DE823</f>
        <v/>
      </c>
      <c r="BF823" s="133">
        <f>DF823*60</f>
        <v/>
      </c>
      <c r="BG823" s="121">
        <f>BE823</f>
        <v/>
      </c>
      <c r="BH823" s="133">
        <f>DG823*60</f>
        <v/>
      </c>
      <c r="BI823" s="133">
        <f>DH823</f>
        <v/>
      </c>
      <c r="BJ823" s="117"/>
      <c r="BK823" s="812">
        <f>Overview!$E$7</f>
        <v/>
      </c>
      <c r="BL823" s="117"/>
      <c r="BM823" s="834">
        <f>DI823</f>
        <v/>
      </c>
      <c r="BN823" s="812">
        <f>Overview!$P$153</f>
        <v/>
      </c>
      <c r="BO823" s="117"/>
      <c r="BP823" s="117"/>
      <c r="BQ823" s="115"/>
      <c r="BR823" s="1478"/>
      <c r="BS823" s="1541"/>
      <c r="BT823" s="1864" t="inlineStr">
        <is>
          <t>WLAN</t>
        </is>
      </c>
      <c r="BU823" s="1828" t="inlineStr">
        <is>
          <t>2.4 GHz</t>
        </is>
      </c>
      <c r="BV823" s="906">
        <f>Overview!$H$29</f>
        <v/>
      </c>
      <c r="BW823" s="1828"/>
      <c r="BX823" s="1864" t="inlineStr">
        <is>
          <t>Body</t>
        </is>
      </c>
      <c r="BY823" s="1198"/>
      <c r="BZ823" s="1198"/>
      <c r="CA823" s="1199" t="str">
        <f>CA822</f>
        <v>TBD</v>
      </c>
      <c r="CB823" s="1971">
        <v>5</v>
      </c>
      <c r="CC823" s="1198">
        <f>IF(COUNT('Conducted WiFi'!$AH$3:$AH$9)=0,7,INDEX('Conducted WiFi'!$T$3:$T$9,MATCH(MAX('Conducted WiFi'!$AH$3:$AH$9),'Conducted WiFi'!$AH$3:$AH$9,0)))</f>
        <v>7</v>
      </c>
      <c r="CD823" s="1191">
        <f>IF(COUNT('Conducted WiFi'!$AH$3:$AH$9)=0,2442,INDEX('Conducted WiFi'!$U$3:$U$9,MATCH(MAX('Conducted WiFi'!$AH$3:$AH$9),'Conducted WiFi'!$AH$3:$AH$9,0)))</f>
        <v>2442</v>
      </c>
      <c r="CE823" s="7237"/>
      <c r="CF823" s="7237"/>
      <c r="CG823" s="7245"/>
      <c r="CH823" s="7245"/>
      <c r="CI823" s="225">
        <f>BY823</f>
        <v/>
      </c>
      <c r="CJ823" s="237">
        <f>BZ823</f>
        <v/>
      </c>
      <c r="CK823" s="223">
        <f>CA823</f>
        <v/>
      </c>
      <c r="CL823" s="237">
        <f>CC823</f>
        <v/>
      </c>
      <c r="CM823" s="394">
        <f>CD823</f>
        <v/>
      </c>
      <c r="CN823" s="1966"/>
      <c r="CO823" s="1967"/>
      <c r="CP823" s="7214">
        <f>IF(CF823=""," ",IF(ABS(CE823-CF823)&lt;=0.1,"Valid","Not valid"))</f>
        <v/>
      </c>
      <c r="CQ823" s="1674">
        <f> IF(CE823="","",IF(AND(CE823&lt;&gt;"",CF823=""),IF(CE823&gt;=0.8,"Medir+Sig Max","No"),IF(CF823&lt;&gt;"",IF(CF823&gt;=0.8,"Medir+Sig Max","No"),"")))</f>
        <v/>
      </c>
      <c r="CR823" s="6927"/>
      <c r="CS823" s="1674"/>
      <c r="CT823" s="220">
        <f>IF(CO823="",IF(AND(CE823="",CF823=""),"",IF(CF823="",IF(DQ823&gt;1,ROUND(DQ823*CE823,3),CE823),IF(DQ823&gt;1,ROUND(DQ823*CF823,3),CF823))),IF(AND(CE823="",CF823=""),"",IF(CF823="",IF(DQ823&gt;1,ROUND(DQ823*CE823*(1/(CO823)),3),CE823*(1/(CO823))),IF(DQ823&gt;1,ROUND(DQ823*CF823*(1/(CO823)),3),CF823*(1/(CO823))))))</f>
        <v/>
      </c>
      <c r="CU823" s="224">
        <f>BY823</f>
        <v/>
      </c>
      <c r="CV823" s="237">
        <f>BZ823</f>
        <v/>
      </c>
      <c r="CW823" s="237">
        <f>CA823</f>
        <v/>
      </c>
      <c r="CX823" s="224">
        <f>CC823</f>
        <v/>
      </c>
      <c r="CY823" s="237">
        <f>CD823</f>
        <v/>
      </c>
      <c r="CZ823" s="7474">
        <f>IF(COUNTIF(Overview!K12:K14,TRUE)&gt;0,1.6,IF(COUNTIF(Overview!L12:L14,TRUE)&gt;0,8,0))</f>
        <v/>
      </c>
      <c r="DA823" s="1666"/>
      <c r="DB823" s="7483"/>
      <c r="DC823" s="844">
        <f>IF(CT823="","",IF(CT823&gt;CZ823,"Fail","Pass"))</f>
        <v/>
      </c>
      <c r="DD823" s="402"/>
      <c r="DE823" s="1565">
        <f>MyTimestamp(DC823)</f>
        <v/>
      </c>
      <c r="DF823" s="1531">
        <f>IF(COUNT(CE823:CH823)=1,15,IF(COUNT(CE823:CH823)=0,0,30))</f>
        <v/>
      </c>
      <c r="DG823" s="1532">
        <f>IF(DF823=0,0,2)</f>
        <v/>
      </c>
      <c r="DH823" s="1866"/>
      <c r="DI823" s="1866"/>
      <c r="DJ823" s="1863"/>
      <c r="DK823" s="1968"/>
      <c r="DL823" s="1574">
        <f>10^(CN823/20)*100-100</f>
        <v/>
      </c>
      <c r="DM823" s="976"/>
      <c r="DN823" s="1273"/>
      <c r="DO823" s="976">
        <f>IF(DM823="","",10^(DM823/10))</f>
        <v/>
      </c>
      <c r="DP823" s="976">
        <f>IF(ISNUMBER(DN823)=FALSE,"",10^(DN823/10))</f>
        <v/>
      </c>
      <c r="DQ823" s="1578">
        <f>IF(AND(ISNUMBER(DO823),ISNUMBER(DP823)),IF(DO823/DP823&gt;1,ROUND((DO823)/DP823,3),1),1)</f>
        <v/>
      </c>
      <c r="DR823" s="1541"/>
      <c r="DS823" s="1541"/>
      <c r="DT823" s="1541"/>
      <c r="DU823" s="1541"/>
      <c r="DV823" s="1541"/>
      <c r="DW823" s="1541"/>
      <c r="DX823" s="1541"/>
      <c r="DY823" s="1541"/>
      <c r="DZ823" s="1541"/>
      <c r="EA823" s="1541"/>
      <c r="EB823" s="1541"/>
      <c r="EC823" s="1541"/>
      <c r="ED823" s="1541"/>
      <c r="EE823" s="1541"/>
      <c r="EF823" s="1541"/>
      <c r="EG823" s="1541"/>
      <c r="EH823" s="1541"/>
      <c r="EI823" s="1541"/>
      <c r="EJ823" s="1541"/>
      <c r="EK823" s="1541"/>
      <c r="EL823" s="1541"/>
      <c r="EM823" s="1541"/>
      <c r="EN823" s="1541"/>
      <c r="EO823" s="1541"/>
      <c r="EP823" s="1541"/>
      <c r="EQ823" s="1541"/>
      <c r="ER823" s="1541"/>
      <c r="ES823" s="1541"/>
      <c r="ET823" s="1541"/>
      <c r="EU823" s="1541"/>
      <c r="EV823" s="1541"/>
    </row>
    <row r="824" ht="12.75" x14ac:dyDescent="0.2">
      <c r="A824" s="1541"/>
      <c r="B824" s="1541"/>
      <c r="C824"/>
      <c r="D824" s="1486"/>
      <c r="E824" s="1486"/>
      <c r="F824" s="672" t="inlineStr">
        <is>
          <t>5.5</t>
        </is>
      </c>
      <c r="G824" s="1497"/>
      <c r="H824" s="130">
        <f>BV824</f>
        <v/>
      </c>
      <c r="I824" s="130">
        <f>BW824</f>
        <v/>
      </c>
      <c r="J824" s="1299" t="inlineStr">
        <is>
          <t>WLAN</t>
        </is>
      </c>
      <c r="K824" s="1299" t="inlineStr">
        <is>
          <t>2.4 GHz</t>
        </is>
      </c>
      <c r="L824" s="115"/>
      <c r="M824" s="130"/>
      <c r="N824" s="119"/>
      <c r="O824" s="131"/>
      <c r="P824" s="6597"/>
      <c r="Q824" s="131"/>
      <c r="R824" s="131"/>
      <c r="S824" s="6593"/>
      <c r="T824" s="130">
        <v>7</v>
      </c>
      <c r="U824" s="6593">
        <v>2442</v>
      </c>
      <c r="V824" s="119"/>
      <c r="W824" s="1305"/>
      <c r="X824" s="119"/>
      <c r="Y824" s="119"/>
      <c r="Z824" s="119"/>
      <c r="AA824" s="115"/>
      <c r="AB824" s="115"/>
      <c r="AC824" s="1300">
        <f>IF(OR(BX824="Close to Ear",BX824="Close to Head"),"Head",IF(BX824="Extremity","Extremity","Body"))</f>
        <v/>
      </c>
      <c r="AD824" s="1301">
        <f>CA824</f>
        <v/>
      </c>
      <c r="AE824" s="1299">
        <f>CB824</f>
        <v/>
      </c>
      <c r="AF824" s="115"/>
      <c r="AG824" s="1302">
        <f>IF(OR(AZ824="",BA824=""),"N/A",IF(DC824="Pass","P","F"))</f>
        <v/>
      </c>
      <c r="AH824" s="129"/>
      <c r="AI824" s="129"/>
      <c r="AJ824" s="129"/>
      <c r="AK824" s="119"/>
      <c r="AL824" s="115"/>
      <c r="AM824" s="119"/>
      <c r="AN824" s="119"/>
      <c r="AO824" s="692"/>
      <c r="AP824" s="692"/>
      <c r="AQ824" s="692"/>
      <c r="AR824" s="692"/>
      <c r="AS824" s="692"/>
      <c r="AT824" s="1303">
        <f>IF(AC824="Extremity",IF(CG824="","",CG824),"")</f>
        <v/>
      </c>
      <c r="AU824" s="1303">
        <f>IF(AC824="Extremity",IF(CH824="","",CH824),"")</f>
        <v/>
      </c>
      <c r="AV824" s="1304">
        <f>IF(AC824="Extremity","",IF(CE824="","",CE824))</f>
        <v/>
      </c>
      <c r="AW824" s="1304">
        <f>IF(AD824="Extremity","",IF(CF824="","",CF824))</f>
        <v/>
      </c>
      <c r="AX824" s="1305">
        <f>DL824</f>
        <v/>
      </c>
      <c r="AY824" s="1305">
        <f>DQ824</f>
        <v/>
      </c>
      <c r="AZ824" s="3377">
        <f>IF(AC824="Extremity",IF(DA824="","",DA824),"")</f>
        <v/>
      </c>
      <c r="BA824" s="3378">
        <f>IF(AC824="Extremity","",IF(CT824="","",CT824))</f>
        <v/>
      </c>
      <c r="BB824" s="1305">
        <f>IF(AC824="Extremity",IF(DB824="","",DB824),"")</f>
        <v/>
      </c>
      <c r="BC824" s="1304">
        <f>IF(AC824="Extremity","",IF(CZ824="","",CZ824))</f>
        <v/>
      </c>
      <c r="BD824" s="1305">
        <f>DD824</f>
        <v/>
      </c>
      <c r="BE824" s="132">
        <f>DE824</f>
        <v/>
      </c>
      <c r="BF824" s="133">
        <f>DF824*60</f>
        <v/>
      </c>
      <c r="BG824" s="121">
        <f>BE824</f>
        <v/>
      </c>
      <c r="BH824" s="133">
        <f>DG824*60</f>
        <v/>
      </c>
      <c r="BI824" s="133">
        <f>DH824</f>
        <v/>
      </c>
      <c r="BJ824" s="117"/>
      <c r="BK824" s="812">
        <f>Overview!$E$7</f>
        <v/>
      </c>
      <c r="BL824" s="117"/>
      <c r="BM824" s="834">
        <f>DI824</f>
        <v/>
      </c>
      <c r="BN824" s="812">
        <f>Overview!$P$153</f>
        <v/>
      </c>
      <c r="BO824" s="117"/>
      <c r="BP824" s="117"/>
      <c r="BQ824" s="115"/>
      <c r="BR824" s="1478"/>
      <c r="BS824" s="1541"/>
      <c r="BT824" s="1864" t="inlineStr">
        <is>
          <t>WLAN</t>
        </is>
      </c>
      <c r="BU824" s="1828" t="inlineStr">
        <is>
          <t>2.4 GHz</t>
        </is>
      </c>
      <c r="BV824" s="906">
        <f>Overview!$H$29</f>
        <v/>
      </c>
      <c r="BW824" s="1828"/>
      <c r="BX824" s="1864" t="inlineStr">
        <is>
          <t>Body</t>
        </is>
      </c>
      <c r="BY824" s="1198"/>
      <c r="BZ824" s="1198"/>
      <c r="CA824" s="1199" t="str">
        <f>CA823</f>
        <v>TBD</v>
      </c>
      <c r="CB824" s="1971">
        <v>5</v>
      </c>
      <c r="CC824" s="1198">
        <f>IF(COUNT('Conducted WiFi'!$AH$3:$AH$9)=0,7,INDEX('Conducted WiFi'!$T$3:$T$9,MATCH(MAX('Conducted WiFi'!$AH$3:$AH$9),'Conducted WiFi'!$AH$3:$AH$9,0)))</f>
        <v>7</v>
      </c>
      <c r="CD824" s="1191">
        <f>IF(COUNT('Conducted WiFi'!$AH$3:$AH$9)=0,2442,INDEX('Conducted WiFi'!$U$3:$U$9,MATCH(MAX('Conducted WiFi'!$AH$3:$AH$9),'Conducted WiFi'!$AH$3:$AH$9,0)))</f>
        <v>2442</v>
      </c>
      <c r="CE824" s="7237"/>
      <c r="CF824" s="7237"/>
      <c r="CG824" s="7245"/>
      <c r="CH824" s="7245"/>
      <c r="CI824" s="225">
        <f>BY824</f>
        <v/>
      </c>
      <c r="CJ824" s="237">
        <f>BZ824</f>
        <v/>
      </c>
      <c r="CK824" s="223">
        <f>CA824</f>
        <v/>
      </c>
      <c r="CL824" s="237">
        <f>CC824</f>
        <v/>
      </c>
      <c r="CM824" s="394">
        <f>CD824</f>
        <v/>
      </c>
      <c r="CN824" s="1966"/>
      <c r="CO824" s="1967"/>
      <c r="CP824" s="7214">
        <f>IF(CF824=""," ",IF(ABS(CE824-CF824)&lt;=0.1,"Valid","Not valid"))</f>
        <v/>
      </c>
      <c r="CQ824" s="1674">
        <f> IF(CE824="","",IF(AND(CE824&lt;&gt;"",CF824=""),IF(CE824&gt;=0.8,"Medir+Sig Max","No"),IF(CF824&lt;&gt;"",IF(CF824&gt;=0.8,"Medir+Sig Max","No"),"")))</f>
        <v/>
      </c>
      <c r="CR824" s="6927"/>
      <c r="CS824" s="1674"/>
      <c r="CT824" s="220">
        <f>IF(CO824="",IF(AND(CE824="",CF824=""),"",IF(CF824="",IF(DQ824&gt;1,ROUND(DQ824*CE824,3),CE824),IF(DQ824&gt;1,ROUND(DQ824*CF824,3),CF824))),IF(AND(CE824="",CF824=""),"",IF(CF824="",IF(DQ824&gt;1,ROUND(DQ824*CE824*(1/(CO824)),3),CE824*(1/(CO824))),IF(DQ824&gt;1,ROUND(DQ824*CF824*(1/(CO824)),3),CF824*(1/(CO824))))))</f>
        <v/>
      </c>
      <c r="CU824" s="224">
        <f>BY824</f>
        <v/>
      </c>
      <c r="CV824" s="237">
        <f>BZ824</f>
        <v/>
      </c>
      <c r="CW824" s="237">
        <f>CA824</f>
        <v/>
      </c>
      <c r="CX824" s="224">
        <f>CC824</f>
        <v/>
      </c>
      <c r="CY824" s="237">
        <f>CD824</f>
        <v/>
      </c>
      <c r="CZ824" s="7474">
        <f>IF(COUNTIF(Overview!K12:K14,TRUE)&gt;0,1.6,IF(COUNTIF(Overview!L12:L14,TRUE)&gt;0,8,0))</f>
        <v/>
      </c>
      <c r="DA824" s="1666"/>
      <c r="DB824" s="7483"/>
      <c r="DC824" s="844">
        <f>IF(CT824="","",IF(CT824&gt;CZ824,"Fail","Pass"))</f>
        <v/>
      </c>
      <c r="DD824" s="402"/>
      <c r="DE824" s="1565">
        <f>MyTimestamp(DC824)</f>
        <v/>
      </c>
      <c r="DF824" s="1531">
        <f>IF(COUNT(CE824:CH824)=1,15,IF(COUNT(CE824:CH824)=0,0,30))</f>
        <v/>
      </c>
      <c r="DG824" s="1532">
        <f>IF(DF824=0,0,2)</f>
        <v/>
      </c>
      <c r="DH824" s="1866"/>
      <c r="DI824" s="1866"/>
      <c r="DJ824" s="1863"/>
      <c r="DK824" s="1968"/>
      <c r="DL824" s="1574">
        <f>10^(CN824/20)*100-100</f>
        <v/>
      </c>
      <c r="DM824" s="976"/>
      <c r="DN824" s="1273"/>
      <c r="DO824" s="976">
        <f>IF(DM824="","",10^(DM824/10))</f>
        <v/>
      </c>
      <c r="DP824" s="976">
        <f>IF(ISNUMBER(DN824)=FALSE,"",10^(DN824/10))</f>
        <v/>
      </c>
      <c r="DQ824" s="1578">
        <f>IF(AND(ISNUMBER(DO824),ISNUMBER(DP824)),IF(DO824/DP824&gt;1,ROUND((DO824)/DP824,3),1),1)</f>
        <v/>
      </c>
      <c r="DR824" s="1541"/>
      <c r="DS824" s="1541"/>
      <c r="DT824" s="1541"/>
      <c r="DU824" s="1541"/>
      <c r="DV824" s="1541"/>
      <c r="DW824" s="1541"/>
      <c r="DX824" s="1541"/>
      <c r="DY824" s="1541"/>
      <c r="DZ824" s="1541"/>
      <c r="EA824" s="1541"/>
      <c r="EB824" s="1541"/>
      <c r="EC824" s="1541"/>
      <c r="ED824" s="1541"/>
      <c r="EE824" s="1541"/>
      <c r="EF824" s="1541"/>
      <c r="EG824" s="1541"/>
      <c r="EH824" s="1541"/>
      <c r="EI824" s="1541"/>
      <c r="EJ824" s="1541"/>
      <c r="EK824" s="1541"/>
      <c r="EL824" s="1541"/>
      <c r="EM824" s="1541"/>
      <c r="EN824" s="1541"/>
      <c r="EO824" s="1541"/>
      <c r="EP824" s="1541"/>
      <c r="EQ824" s="1541"/>
      <c r="ER824" s="1541"/>
      <c r="ES824" s="1541"/>
      <c r="ET824" s="1541"/>
      <c r="EU824" s="1541"/>
      <c r="EV824" s="1541"/>
    </row>
    <row r="825" ht="12.75" x14ac:dyDescent="0.2">
      <c r="A825" s="1541"/>
      <c r="B825" s="1541"/>
      <c r="C825"/>
      <c r="D825" s="1486"/>
      <c r="E825" s="1486"/>
      <c r="F825" s="672" t="inlineStr">
        <is>
          <t>5.5</t>
        </is>
      </c>
      <c r="G825" s="1497"/>
      <c r="H825" s="130">
        <f>BV825</f>
        <v/>
      </c>
      <c r="I825" s="130">
        <f>BW825</f>
        <v/>
      </c>
      <c r="J825" s="1299" t="inlineStr">
        <is>
          <t>WLAN</t>
        </is>
      </c>
      <c r="K825" s="1299" t="inlineStr">
        <is>
          <t>2.4 GHz</t>
        </is>
      </c>
      <c r="L825" s="115"/>
      <c r="M825" s="130"/>
      <c r="N825" s="119"/>
      <c r="O825" s="131"/>
      <c r="P825" s="6597"/>
      <c r="Q825" s="131"/>
      <c r="R825" s="131"/>
      <c r="S825" s="6593"/>
      <c r="T825" s="130">
        <v>7</v>
      </c>
      <c r="U825" s="6593">
        <v>2442</v>
      </c>
      <c r="V825" s="119"/>
      <c r="W825" s="1305"/>
      <c r="X825" s="119"/>
      <c r="Y825" s="119"/>
      <c r="Z825" s="119"/>
      <c r="AA825" s="115"/>
      <c r="AB825" s="115"/>
      <c r="AC825" s="1300">
        <f>IF(OR(BX825="Close to Ear",BX825="Close to Head"),"Head",IF(BX825="Extremity","Extremity","Body"))</f>
        <v/>
      </c>
      <c r="AD825" s="1301">
        <f>CA825</f>
        <v/>
      </c>
      <c r="AE825" s="1299">
        <f>CB825</f>
        <v/>
      </c>
      <c r="AF825" s="115"/>
      <c r="AG825" s="1302">
        <f>IF(OR(AZ825="",BA825=""),"N/A",IF(DC825="Pass","P","F"))</f>
        <v/>
      </c>
      <c r="AH825" s="129"/>
      <c r="AI825" s="129"/>
      <c r="AJ825" s="129"/>
      <c r="AK825" s="119"/>
      <c r="AL825" s="115"/>
      <c r="AM825" s="119"/>
      <c r="AN825" s="119"/>
      <c r="AO825" s="692"/>
      <c r="AP825" s="692"/>
      <c r="AQ825" s="692"/>
      <c r="AR825" s="692"/>
      <c r="AS825" s="692"/>
      <c r="AT825" s="1303">
        <f>IF(AC825="Extremity",IF(CG825="","",CG825),"")</f>
        <v/>
      </c>
      <c r="AU825" s="1303">
        <f>IF(AC825="Extremity",IF(CH825="","",CH825),"")</f>
        <v/>
      </c>
      <c r="AV825" s="1304">
        <f>IF(AC825="Extremity","",IF(CE825="","",CE825))</f>
        <v/>
      </c>
      <c r="AW825" s="1304">
        <f>IF(AD825="Extremity","",IF(CF825="","",CF825))</f>
        <v/>
      </c>
      <c r="AX825" s="1305">
        <f>DL825</f>
        <v/>
      </c>
      <c r="AY825" s="1305">
        <f>DQ825</f>
        <v/>
      </c>
      <c r="AZ825" s="3377">
        <f>IF(AC825="Extremity",IF(DA825="","",DA825),"")</f>
        <v/>
      </c>
      <c r="BA825" s="3378">
        <f>IF(AC825="Extremity","",IF(CT825="","",CT825))</f>
        <v/>
      </c>
      <c r="BB825" s="1305">
        <f>IF(AC825="Extremity",IF(DB825="","",DB825),"")</f>
        <v/>
      </c>
      <c r="BC825" s="1304">
        <f>IF(AC825="Extremity","",IF(CZ825="","",CZ825))</f>
        <v/>
      </c>
      <c r="BD825" s="1305">
        <f>DD825</f>
        <v/>
      </c>
      <c r="BE825" s="132">
        <f>DE825</f>
        <v/>
      </c>
      <c r="BF825" s="133">
        <f>DF825*60</f>
        <v/>
      </c>
      <c r="BG825" s="121">
        <f>BE825</f>
        <v/>
      </c>
      <c r="BH825" s="133">
        <f>DG825*60</f>
        <v/>
      </c>
      <c r="BI825" s="133">
        <f>DH825</f>
        <v/>
      </c>
      <c r="BJ825" s="117"/>
      <c r="BK825" s="812">
        <f>Overview!$E$7</f>
        <v/>
      </c>
      <c r="BL825" s="117"/>
      <c r="BM825" s="834">
        <f>DI825</f>
        <v/>
      </c>
      <c r="BN825" s="812">
        <f>Overview!$P$153</f>
        <v/>
      </c>
      <c r="BO825" s="117"/>
      <c r="BP825" s="117"/>
      <c r="BQ825" s="115"/>
      <c r="BR825" s="1478"/>
      <c r="BS825" s="1541"/>
      <c r="BT825" s="1864" t="inlineStr">
        <is>
          <t>WLAN</t>
        </is>
      </c>
      <c r="BU825" s="1828" t="inlineStr">
        <is>
          <t>2.4 GHz</t>
        </is>
      </c>
      <c r="BV825" s="906">
        <f>Overview!$H$29</f>
        <v/>
      </c>
      <c r="BW825" s="1828"/>
      <c r="BX825" s="1864" t="inlineStr">
        <is>
          <t>Body</t>
        </is>
      </c>
      <c r="BY825" s="1192"/>
      <c r="BZ825" s="1192"/>
      <c r="CA825" s="1193" t="str">
        <f>CA824</f>
        <v>TBD</v>
      </c>
      <c r="CB825" s="1071">
        <v>5</v>
      </c>
      <c r="CC825" s="1192">
        <f>IF(COUNT('Conducted WiFi'!$AH$3:$AH$9)=0,7,INDEX('Conducted WiFi'!$T$3:$T$9,MATCH(MAX('Conducted WiFi'!$AH$3:$AH$9),'Conducted WiFi'!$AH$3:$AH$9,0)))</f>
        <v>7</v>
      </c>
      <c r="CD825" s="1192">
        <f>IF(COUNT('Conducted WiFi'!$AH$3:$AH$9)=0,2442,INDEX('Conducted WiFi'!$U$3:$U$9,MATCH(MAX('Conducted WiFi'!$AH$3:$AH$9),'Conducted WiFi'!$AH$3:$AH$9,0)))</f>
        <v>2442</v>
      </c>
      <c r="CE825" s="7237"/>
      <c r="CF825" s="7237"/>
      <c r="CG825" s="7245"/>
      <c r="CH825" s="7245"/>
      <c r="CI825" s="225">
        <f>BY825</f>
        <v/>
      </c>
      <c r="CJ825" s="237">
        <f>BZ825</f>
        <v/>
      </c>
      <c r="CK825" s="223">
        <f>CA825</f>
        <v/>
      </c>
      <c r="CL825" s="237">
        <f>CC825</f>
        <v/>
      </c>
      <c r="CM825" s="394">
        <f>CD825</f>
        <v/>
      </c>
      <c r="CN825" s="1966"/>
      <c r="CO825" s="1967"/>
      <c r="CP825" s="7214">
        <f>IF(CF825=""," ",IF(ABS(CE825-CF825)&lt;=0.1,"Valid","Not valid"))</f>
        <v/>
      </c>
      <c r="CQ825" s="1674">
        <f> IF(CE825="","",IF(AND(CE825&lt;&gt;"",CF825=""),IF(CE825&gt;=0.8,"Medir+Sig Max","No"),IF(CF825&lt;&gt;"",IF(CF825&gt;=0.8,"Medir+Sig Max","No"),"")))</f>
        <v/>
      </c>
      <c r="CR825" s="6927"/>
      <c r="CS825" s="1674"/>
      <c r="CT825" s="220">
        <f>IF(CO825="",IF(AND(CE825="",CF825=""),"",IF(CF825="",IF(DQ825&gt;1,ROUND(DQ825*CE825,3),CE825),IF(DQ825&gt;1,ROUND(DQ825*CF825,3),CF825))),IF(AND(CE825="",CF825=""),"",IF(CF825="",IF(DQ825&gt;1,ROUND(DQ825*CE825*(1/(CO825)),3),CE825*(1/(CO825))),IF(DQ825&gt;1,ROUND(DQ825*CF825*(1/(CO825)),3),CF825*(1/(CO825))))))</f>
        <v/>
      </c>
      <c r="CU825" s="224">
        <f>BY825</f>
        <v/>
      </c>
      <c r="CV825" s="237">
        <f>BZ825</f>
        <v/>
      </c>
      <c r="CW825" s="237">
        <f>CA825</f>
        <v/>
      </c>
      <c r="CX825" s="224">
        <f>CC825</f>
        <v/>
      </c>
      <c r="CY825" s="237">
        <f>CD825</f>
        <v/>
      </c>
      <c r="CZ825" s="7474">
        <f>IF(COUNTIF(Overview!K12:K14,TRUE)&gt;0,1.6,IF(COUNTIF(Overview!L12:L14,TRUE)&gt;0,8,0))</f>
        <v/>
      </c>
      <c r="DA825" s="1666"/>
      <c r="DB825" s="7483"/>
      <c r="DC825" s="844">
        <f>IF(CT825="","",IF(CT825&gt;CZ825,"Fail","Pass"))</f>
        <v/>
      </c>
      <c r="DD825" s="402"/>
      <c r="DE825" s="1565">
        <f>MyTimestamp(DC825)</f>
        <v/>
      </c>
      <c r="DF825" s="1531">
        <f>IF(COUNT(CE825:CH825)=1,15,IF(COUNT(CE825:CH825)=0,0,30))</f>
        <v/>
      </c>
      <c r="DG825" s="1532">
        <f>IF(DF825=0,0,2)</f>
        <v/>
      </c>
      <c r="DH825" s="1866"/>
      <c r="DI825" s="1866"/>
      <c r="DJ825" s="1863"/>
      <c r="DK825" s="1968"/>
      <c r="DL825" s="1574">
        <f>10^(CN825/20)*100-100</f>
        <v/>
      </c>
      <c r="DM825" s="976"/>
      <c r="DN825" s="1274"/>
      <c r="DO825" s="976">
        <f>IF(DM825="","",10^(DM825/10))</f>
        <v/>
      </c>
      <c r="DP825" s="976">
        <f>IF(ISNUMBER(DN825)=FALSE,"",10^(DN825/10))</f>
        <v/>
      </c>
      <c r="DQ825" s="1578">
        <f>IF(AND(ISNUMBER(DO825),ISNUMBER(DP825)),IF(DO825/DP825&gt;1,ROUND((DO825)/DP825,3),1),1)</f>
        <v/>
      </c>
      <c r="DR825" s="1541"/>
      <c r="DS825" s="1541"/>
      <c r="DT825" s="1541"/>
      <c r="DU825" s="1541"/>
      <c r="DV825" s="1541"/>
      <c r="DW825" s="1541"/>
      <c r="DX825" s="1541"/>
      <c r="DY825" s="1541"/>
      <c r="DZ825" s="1541"/>
      <c r="EA825" s="1541"/>
      <c r="EB825" s="1541"/>
      <c r="EC825" s="1541"/>
      <c r="ED825" s="1541"/>
      <c r="EE825" s="1541"/>
      <c r="EF825" s="1541"/>
      <c r="EG825" s="1541"/>
      <c r="EH825" s="1541"/>
      <c r="EI825" s="1541"/>
      <c r="EJ825" s="1541"/>
      <c r="EK825" s="1541"/>
      <c r="EL825" s="1541"/>
      <c r="EM825" s="1541"/>
      <c r="EN825" s="1541"/>
      <c r="EO825" s="1541"/>
      <c r="EP825" s="1541"/>
      <c r="EQ825" s="1541"/>
      <c r="ER825" s="1541"/>
      <c r="ES825" s="1541"/>
      <c r="ET825" s="1541"/>
      <c r="EU825" s="1541"/>
      <c r="EV825" s="1541"/>
    </row>
    <row r="826" ht="12.75" x14ac:dyDescent="0.2">
      <c r="A826" s="1541"/>
      <c r="B826" s="1541"/>
      <c r="C826"/>
      <c r="D826" s="1486"/>
      <c r="E826" s="1486"/>
      <c r="F826" s="672" t="inlineStr">
        <is>
          <t>5.5</t>
        </is>
      </c>
      <c r="G826" s="1497"/>
      <c r="H826" s="130">
        <f>BV826</f>
        <v/>
      </c>
      <c r="I826" s="130">
        <f>BW826</f>
        <v/>
      </c>
      <c r="J826" s="1299" t="inlineStr">
        <is>
          <t>WLAN</t>
        </is>
      </c>
      <c r="K826" s="1299" t="inlineStr">
        <is>
          <t>2.4 GHz</t>
        </is>
      </c>
      <c r="L826" s="115"/>
      <c r="M826" s="130"/>
      <c r="N826" s="119"/>
      <c r="O826" s="131"/>
      <c r="P826" s="6597"/>
      <c r="Q826" s="131"/>
      <c r="R826" s="131"/>
      <c r="S826" s="6593"/>
      <c r="T826" s="130">
        <v>7</v>
      </c>
      <c r="U826" s="6593">
        <v>2442</v>
      </c>
      <c r="V826" s="119"/>
      <c r="W826" s="1305"/>
      <c r="X826" s="119"/>
      <c r="Y826" s="119"/>
      <c r="Z826" s="119"/>
      <c r="AA826" s="115"/>
      <c r="AB826" s="115"/>
      <c r="AC826" s="1300">
        <f>IF(OR(BX826="Close to Ear",BX826="Close to Head"),"Head",IF(BX826="Extremity","Extremity","Body"))</f>
        <v/>
      </c>
      <c r="AD826" s="1301">
        <f>CA826</f>
        <v/>
      </c>
      <c r="AE826" s="1299">
        <f>CB826</f>
        <v/>
      </c>
      <c r="AF826" s="115"/>
      <c r="AG826" s="1302">
        <f>IF(OR(AZ826="",BA826=""),"N/A",IF(DC826="Pass","P","F"))</f>
        <v/>
      </c>
      <c r="AH826" s="129"/>
      <c r="AI826" s="129"/>
      <c r="AJ826" s="129"/>
      <c r="AK826" s="119"/>
      <c r="AL826" s="115"/>
      <c r="AM826" s="119"/>
      <c r="AN826" s="119"/>
      <c r="AO826" s="692"/>
      <c r="AP826" s="692"/>
      <c r="AQ826" s="692"/>
      <c r="AR826" s="692"/>
      <c r="AS826" s="692"/>
      <c r="AT826" s="1303">
        <f>IF(AC826="Extremity",IF(CG826="","",CG826),"")</f>
        <v/>
      </c>
      <c r="AU826" s="1303">
        <f>IF(AC826="Extremity",IF(CH826="","",CH826),"")</f>
        <v/>
      </c>
      <c r="AV826" s="1304">
        <f>IF(AC826="Extremity","",IF(CE826="","",CE826))</f>
        <v/>
      </c>
      <c r="AW826" s="1304">
        <f>IF(AD826="Extremity","",IF(CF826="","",CF826))</f>
        <v/>
      </c>
      <c r="AX826" s="1305">
        <f>DL826</f>
        <v/>
      </c>
      <c r="AY826" s="1305">
        <f>DQ826</f>
        <v/>
      </c>
      <c r="AZ826" s="3377">
        <f>IF(AC826="Extremity",IF(DA826="","",DA826),"")</f>
        <v/>
      </c>
      <c r="BA826" s="3378">
        <f>IF(AC826="Extremity","",IF(CT826="","",CT826))</f>
        <v/>
      </c>
      <c r="BB826" s="1305">
        <f>IF(AC826="Extremity",IF(DB826="","",DB826),"")</f>
        <v/>
      </c>
      <c r="BC826" s="1304">
        <f>IF(AC826="Extremity","",IF(CZ826="","",CZ826))</f>
        <v/>
      </c>
      <c r="BD826" s="1305">
        <f>DD826</f>
        <v/>
      </c>
      <c r="BE826" s="132">
        <f>DE826</f>
        <v/>
      </c>
      <c r="BF826" s="133">
        <f>DF826*60</f>
        <v/>
      </c>
      <c r="BG826" s="121">
        <f>BE826</f>
        <v/>
      </c>
      <c r="BH826" s="133">
        <f>DG826*60</f>
        <v/>
      </c>
      <c r="BI826" s="133">
        <f>DH826</f>
        <v/>
      </c>
      <c r="BJ826" s="117"/>
      <c r="BK826" s="812">
        <f>Overview!$E$7</f>
        <v/>
      </c>
      <c r="BL826" s="117"/>
      <c r="BM826" s="834">
        <f>DI826</f>
        <v/>
      </c>
      <c r="BN826" s="812">
        <f>Overview!$P$153</f>
        <v/>
      </c>
      <c r="BO826" s="117"/>
      <c r="BP826" s="117"/>
      <c r="BQ826" s="115"/>
      <c r="BR826" s="1478"/>
      <c r="BS826" s="1541"/>
      <c r="BT826" s="1864" t="inlineStr">
        <is>
          <t>WLAN</t>
        </is>
      </c>
      <c r="BU826" s="1828" t="inlineStr">
        <is>
          <t>2.4 GHz</t>
        </is>
      </c>
      <c r="BV826" s="906">
        <f>Overview!$H$29</f>
        <v/>
      </c>
      <c r="BW826" s="1828"/>
      <c r="BX826" s="1864" t="inlineStr">
        <is>
          <t>Body</t>
        </is>
      </c>
      <c r="BY826" s="1194"/>
      <c r="BZ826" s="1194"/>
      <c r="CA826" s="1194" t="str">
        <f>CA825</f>
        <v>TBD</v>
      </c>
      <c r="CB826" s="1970">
        <v>5</v>
      </c>
      <c r="CC826" s="1194">
        <f>IF(COUNT('Conducted WiFi'!$AH$3:$AH$9)=0,7,INDEX('Conducted WiFi'!$T$3:$T$9,MATCH(MAX('Conducted WiFi'!$AH$3:$AH$9),'Conducted WiFi'!$AH$3:$AH$9,0)))</f>
        <v>7</v>
      </c>
      <c r="CD826" s="1195">
        <f>IF(COUNT('Conducted WiFi'!$AH$3:$AH$9)=0,2442,INDEX('Conducted WiFi'!$U$3:$U$9,MATCH(MAX('Conducted WiFi'!$AH$3:$AH$9),'Conducted WiFi'!$AH$3:$AH$9,0)))</f>
        <v>2442</v>
      </c>
      <c r="CE826" s="7237"/>
      <c r="CF826" s="7237"/>
      <c r="CG826" s="7245"/>
      <c r="CH826" s="7245"/>
      <c r="CI826" s="225">
        <f>BY826</f>
        <v/>
      </c>
      <c r="CJ826" s="237">
        <f>BZ826</f>
        <v/>
      </c>
      <c r="CK826" s="223">
        <f>CA826</f>
        <v/>
      </c>
      <c r="CL826" s="237">
        <f>CC826</f>
        <v/>
      </c>
      <c r="CM826" s="394">
        <f>CD826</f>
        <v/>
      </c>
      <c r="CN826" s="1966"/>
      <c r="CO826" s="1967"/>
      <c r="CP826" s="7214">
        <f>IF(CF826=""," ",IF(ABS(CE826-CF826)&lt;=0.1,"Valid","Not valid"))</f>
        <v/>
      </c>
      <c r="CQ826" s="1674">
        <f> IF(CE826="","",IF(AND(CE826&lt;&gt;"",CF826=""),IF(CE826&gt;=0.8,"Medir+Sig Max","No"),IF(CF826&lt;&gt;"",IF(CF826&gt;=0.8,"Medir+Sig Max","No"),"")))</f>
        <v/>
      </c>
      <c r="CR826" s="6927"/>
      <c r="CS826" s="1674"/>
      <c r="CT826" s="220">
        <f>IF(CO826="",IF(AND(CE826="",CF826=""),"",IF(CF826="",IF(DQ826&gt;1,ROUND(DQ826*CE826,3),CE826),IF(DQ826&gt;1,ROUND(DQ826*CF826,3),CF826))),IF(AND(CE826="",CF826=""),"",IF(CF826="",IF(DQ826&gt;1,ROUND(DQ826*CE826*(1/(CO826)),3),CE826*(1/(CO826))),IF(DQ826&gt;1,ROUND(DQ826*CF826*(1/(CO826)),3),CF826*(1/(CO826))))))</f>
        <v/>
      </c>
      <c r="CU826" s="224">
        <f>BY826</f>
        <v/>
      </c>
      <c r="CV826" s="237">
        <f>BZ826</f>
        <v/>
      </c>
      <c r="CW826" s="237">
        <f>CA826</f>
        <v/>
      </c>
      <c r="CX826" s="224">
        <f>CC826</f>
        <v/>
      </c>
      <c r="CY826" s="237">
        <f>CD826</f>
        <v/>
      </c>
      <c r="CZ826" s="7474">
        <f>IF(COUNTIF(Overview!K12:K14,TRUE)&gt;0,1.6,IF(COUNTIF(Overview!L12:L14,TRUE)&gt;0,8,0))</f>
        <v/>
      </c>
      <c r="DA826" s="1666"/>
      <c r="DB826" s="7483"/>
      <c r="DC826" s="844">
        <f>IF(CT826="","",IF(CT826&gt;CZ826,"Fail","Pass"))</f>
        <v/>
      </c>
      <c r="DD826" s="402"/>
      <c r="DE826" s="1565">
        <f>MyTimestamp(DC826)</f>
        <v/>
      </c>
      <c r="DF826" s="1531">
        <f>IF(COUNT(CE826:CH826)=1,15,IF(COUNT(CE826:CH826)=0,0,30))</f>
        <v/>
      </c>
      <c r="DG826" s="1532">
        <f>IF(DF826=0,0,2)</f>
        <v/>
      </c>
      <c r="DH826" s="1866"/>
      <c r="DI826" s="1866"/>
      <c r="DJ826" s="1863"/>
      <c r="DK826" s="1968"/>
      <c r="DL826" s="1574">
        <f>10^(CN826/20)*100-100</f>
        <v/>
      </c>
      <c r="DM826" s="976"/>
      <c r="DN826" s="1275"/>
      <c r="DO826" s="976">
        <f>IF(DM826="","",10^(DM826/10))</f>
        <v/>
      </c>
      <c r="DP826" s="976">
        <f>IF(ISNUMBER(DN826)=FALSE,"",10^(DN826/10))</f>
        <v/>
      </c>
      <c r="DQ826" s="1578">
        <f>IF(AND(ISNUMBER(DO826),ISNUMBER(DP826)),IF(DO826/DP826&gt;1,ROUND((DO826)/DP826,3),1),1)</f>
        <v/>
      </c>
      <c r="DR826" s="1541"/>
      <c r="DS826" s="1541"/>
      <c r="DT826" s="1541"/>
      <c r="DU826" s="1541"/>
      <c r="DV826" s="1541"/>
      <c r="DW826" s="1541"/>
      <c r="DX826" s="1541"/>
      <c r="DY826" s="1541"/>
      <c r="DZ826" s="1541"/>
      <c r="EA826" s="1541"/>
      <c r="EB826" s="1541"/>
      <c r="EC826" s="1541"/>
      <c r="ED826" s="1541"/>
      <c r="EE826" s="1541"/>
      <c r="EF826" s="1541"/>
      <c r="EG826" s="1541"/>
      <c r="EH826" s="1541"/>
      <c r="EI826" s="1541"/>
      <c r="EJ826" s="1541"/>
      <c r="EK826" s="1541"/>
      <c r="EL826" s="1541"/>
      <c r="EM826" s="1541"/>
      <c r="EN826" s="1541"/>
      <c r="EO826" s="1541"/>
      <c r="EP826" s="1541"/>
      <c r="EQ826" s="1541"/>
      <c r="ER826" s="1541"/>
      <c r="ES826" s="1541"/>
      <c r="ET826" s="1541"/>
      <c r="EU826" s="1541"/>
      <c r="EV826" s="1541"/>
    </row>
    <row r="827" ht="12.75" x14ac:dyDescent="0.2">
      <c r="A827" s="1541"/>
      <c r="B827" s="1541"/>
      <c r="C827"/>
      <c r="D827" s="1486"/>
      <c r="E827" s="1486"/>
      <c r="F827" s="672" t="inlineStr">
        <is>
          <t>5.5</t>
        </is>
      </c>
      <c r="G827" s="1497"/>
      <c r="H827" s="130">
        <f>BV827</f>
        <v/>
      </c>
      <c r="I827" s="130">
        <f>BW827</f>
        <v/>
      </c>
      <c r="J827" s="1299" t="inlineStr">
        <is>
          <t>WLAN</t>
        </is>
      </c>
      <c r="K827" s="1299" t="inlineStr">
        <is>
          <t>2.4 GHz</t>
        </is>
      </c>
      <c r="L827" s="115"/>
      <c r="M827" s="130"/>
      <c r="N827" s="119"/>
      <c r="O827" s="131"/>
      <c r="P827" s="6597"/>
      <c r="Q827" s="131"/>
      <c r="R827" s="131"/>
      <c r="S827" s="6593"/>
      <c r="T827" s="130">
        <v>7</v>
      </c>
      <c r="U827" s="6593">
        <v>2442</v>
      </c>
      <c r="V827" s="119"/>
      <c r="W827" s="1305"/>
      <c r="X827" s="119"/>
      <c r="Y827" s="119"/>
      <c r="Z827" s="119"/>
      <c r="AA827" s="115"/>
      <c r="AB827" s="115"/>
      <c r="AC827" s="1300">
        <f>IF(OR(BX827="Close to Ear",BX827="Close to Head"),"Head",IF(BX827="Extremity","Extremity","Body"))</f>
        <v/>
      </c>
      <c r="AD827" s="1301">
        <f>CA827</f>
        <v/>
      </c>
      <c r="AE827" s="1299">
        <f>CB827</f>
        <v/>
      </c>
      <c r="AF827" s="115"/>
      <c r="AG827" s="1302">
        <f>IF(OR(AZ827="",BA827=""),"N/A",IF(DC827="Pass","P","F"))</f>
        <v/>
      </c>
      <c r="AH827" s="129"/>
      <c r="AI827" s="129"/>
      <c r="AJ827" s="129"/>
      <c r="AK827" s="119"/>
      <c r="AL827" s="115"/>
      <c r="AM827" s="119"/>
      <c r="AN827" s="119"/>
      <c r="AO827" s="692"/>
      <c r="AP827" s="692"/>
      <c r="AQ827" s="692"/>
      <c r="AR827" s="692"/>
      <c r="AS827" s="692"/>
      <c r="AT827" s="1303">
        <f>IF(AC827="Extremity",IF(CG827="","",CG827),"")</f>
        <v/>
      </c>
      <c r="AU827" s="1303">
        <f>IF(AC827="Extremity",IF(CH827="","",CH827),"")</f>
        <v/>
      </c>
      <c r="AV827" s="1304">
        <f>IF(AC827="Extremity","",IF(CE827="","",CE827))</f>
        <v/>
      </c>
      <c r="AW827" s="1304">
        <f>IF(AD827="Extremity","",IF(CF827="","",CF827))</f>
        <v/>
      </c>
      <c r="AX827" s="1305">
        <f>DL827</f>
        <v/>
      </c>
      <c r="AY827" s="1305">
        <f>DQ827</f>
        <v/>
      </c>
      <c r="AZ827" s="3377">
        <f>IF(AC827="Extremity",IF(DA827="","",DA827),"")</f>
        <v/>
      </c>
      <c r="BA827" s="3378">
        <f>IF(AC827="Extremity","",IF(CT827="","",CT827))</f>
        <v/>
      </c>
      <c r="BB827" s="1305">
        <f>IF(AC827="Extremity",IF(DB827="","",DB827),"")</f>
        <v/>
      </c>
      <c r="BC827" s="1304">
        <f>IF(AC827="Extremity","",IF(CZ827="","",CZ827))</f>
        <v/>
      </c>
      <c r="BD827" s="1305">
        <f>DD827</f>
        <v/>
      </c>
      <c r="BE827" s="132">
        <f>DE827</f>
        <v/>
      </c>
      <c r="BF827" s="133">
        <f>DF827*60</f>
        <v/>
      </c>
      <c r="BG827" s="121">
        <f>BE827</f>
        <v/>
      </c>
      <c r="BH827" s="133">
        <f>DG827*60</f>
        <v/>
      </c>
      <c r="BI827" s="133">
        <f>DH827</f>
        <v/>
      </c>
      <c r="BJ827" s="117"/>
      <c r="BK827" s="812">
        <f>Overview!$E$7</f>
        <v/>
      </c>
      <c r="BL827" s="117"/>
      <c r="BM827" s="834">
        <f>DI827</f>
        <v/>
      </c>
      <c r="BN827" s="812">
        <f>Overview!$P$153</f>
        <v/>
      </c>
      <c r="BO827" s="117"/>
      <c r="BP827" s="117"/>
      <c r="BQ827" s="115"/>
      <c r="BR827" s="1478"/>
      <c r="BS827" s="1541"/>
      <c r="BT827" s="1864" t="inlineStr">
        <is>
          <t>WLAN</t>
        </is>
      </c>
      <c r="BU827" s="1828" t="inlineStr">
        <is>
          <t>2.4 GHz</t>
        </is>
      </c>
      <c r="BV827" s="906">
        <f>Overview!$H$29</f>
        <v/>
      </c>
      <c r="BW827" s="1828"/>
      <c r="BX827" s="1864" t="inlineStr">
        <is>
          <t>Body</t>
        </is>
      </c>
      <c r="BY827" s="1196"/>
      <c r="BZ827" s="1196"/>
      <c r="CA827" s="881" t="str">
        <f>CONCATENATE(CA825," - Variability")</f>
        <v>TBD - Variability</v>
      </c>
      <c r="CB827" s="200">
        <v>5</v>
      </c>
      <c r="CC827" s="881">
        <f>IF(COUNT('Conducted WiFi'!$AH$3:$AH$9)=0,7,INDEX('Conducted WiFi'!$T$3:$T$9,MATCH(MAX('Conducted WiFi'!$AH$3:$AH$9),'Conducted WiFi'!$AH$3:$AH$9,0)))</f>
        <v>7</v>
      </c>
      <c r="CD827" s="881">
        <f>IF(COUNT('Conducted WiFi'!$AH$3:$AH$9)=0,2442,INDEX('Conducted WiFi'!$U$3:$U$9,MATCH(MAX('Conducted WiFi'!$AH$3:$AH$9),'Conducted WiFi'!$AH$3:$AH$9,0)))</f>
        <v>2442</v>
      </c>
      <c r="CE827" s="7234"/>
      <c r="CF827" s="7234"/>
      <c r="CG827" s="7245"/>
      <c r="CH827" s="7245"/>
      <c r="CI827" s="225">
        <f>BY827</f>
        <v/>
      </c>
      <c r="CJ827" s="237">
        <f>BZ827</f>
        <v/>
      </c>
      <c r="CK827" s="223">
        <f>CA827</f>
        <v/>
      </c>
      <c r="CL827" s="237">
        <f>CC827</f>
        <v/>
      </c>
      <c r="CM827" s="237">
        <f>CD827</f>
        <v/>
      </c>
      <c r="CN827" s="1527"/>
      <c r="CO827" s="1967"/>
      <c r="CP827" s="7214">
        <f>IF(CF827=""," ",IF(ABS(CE827-CF827)&lt;=0.1,"Valid","Not valid"))</f>
        <v/>
      </c>
      <c r="CQ827" s="1674">
        <f> IF(CE827="","",IF(AND(CE827&lt;&gt;"",CF827=""),IF(CE827&gt;=0.8,"Medir+Sig Max","No"),IF(CF827&lt;&gt;"",IF(CF827&gt;=0.8,"Medir+Sig Max","No"),"")))</f>
        <v/>
      </c>
      <c r="CR827" s="6927"/>
      <c r="CS827" s="1674">
        <f>IF(CF827="","",IF(MAX(CF812:CF826)=0,"",IF(AND(CF827&lt;=1.45,(CF827/MAX(CF812:CF826))&lt;=1.2,(CF827/MAX(CF812:CF826))&gt;=0.8),"Válido","REPETIR VAR")))</f>
        <v/>
      </c>
      <c r="CT827" s="6710">
        <f>IF(CO827="",IF(AND(CE827="",CF827=""),"",IF(CF827="",IF(DQ827&gt;1,ROUND(DQ827*CE827,3),CE827),IF(DQ827&gt;1,ROUND(DQ827*CF827,3),CF827))),IF(AND(CE827="",CF827=""),"",IF(CF827="",IF(DQ827&gt;1,ROUND(DQ827*CE827*(1/(CO827)),3),CE827*(1/(CO827))),IF(DQ827&gt;1,ROUND(DQ827*CF827*(1/(CO827)),3),CF827*(1/(CO827))))))</f>
        <v/>
      </c>
      <c r="CU827" s="224">
        <f>BY827</f>
        <v/>
      </c>
      <c r="CV827" s="237">
        <f>BZ827</f>
        <v/>
      </c>
      <c r="CW827" s="237">
        <f>CA827</f>
        <v/>
      </c>
      <c r="CX827" s="224">
        <f>CC827</f>
        <v/>
      </c>
      <c r="CY827" s="237">
        <f>CD827</f>
        <v/>
      </c>
      <c r="CZ827" s="7474">
        <f>IF(COUNTIF(Overview!K12:K14,TRUE)&gt;0,1.6,IF(COUNTIF(Overview!L12:L14,TRUE)&gt;0,8,0))</f>
        <v/>
      </c>
      <c r="DA827" s="1788"/>
      <c r="DB827" s="7483"/>
      <c r="DC827" s="844">
        <f>IF(CT827="","",IF(CT827&gt;CZ827,"Fail","Pass"))</f>
        <v/>
      </c>
      <c r="DD827" s="402"/>
      <c r="DE827" s="1565">
        <f>MyTimestamp(DC827)</f>
        <v/>
      </c>
      <c r="DF827" s="1531">
        <f>IF(COUNT(CE827:CH827)=1,15,IF(COUNT(CE827:CH827)=0,0,30))</f>
        <v/>
      </c>
      <c r="DG827" s="1532">
        <f>IF(DF827=0,0,2)</f>
        <v/>
      </c>
      <c r="DH827" s="1866"/>
      <c r="DI827" s="1866"/>
      <c r="DJ827" s="1863"/>
      <c r="DK827" s="1789"/>
      <c r="DL827" s="1574">
        <f>10^(CN827/20)*100-100</f>
        <v/>
      </c>
      <c r="DM827" s="976"/>
      <c r="DN827" s="1275"/>
      <c r="DO827" s="976">
        <f>IF(DM827="","",10^(DM827/10))</f>
        <v/>
      </c>
      <c r="DP827" s="976">
        <f>IF(ISNUMBER(DN827)=FALSE,"",10^(DN827/10))</f>
        <v/>
      </c>
      <c r="DQ827" s="1578">
        <f>IF(AND(ISNUMBER(DO827),ISNUMBER(DP827)),IF(DO827/DP827&gt;1,ROUND((DO827)/DP827,3),1),1)</f>
        <v/>
      </c>
      <c r="DR827" s="1541"/>
      <c r="DS827" s="1541"/>
      <c r="DT827" s="1541"/>
      <c r="DU827" s="1541"/>
      <c r="DV827" s="1541"/>
      <c r="DW827" s="1541"/>
      <c r="DX827" s="1541"/>
      <c r="DY827" s="1541"/>
      <c r="DZ827" s="1541"/>
      <c r="EA827" s="1541"/>
      <c r="EB827" s="1541"/>
      <c r="EC827" s="1541"/>
      <c r="ED827" s="1541"/>
      <c r="EE827" s="1541"/>
      <c r="EF827" s="1541"/>
      <c r="EG827" s="1541"/>
      <c r="EH827" s="1541"/>
      <c r="EI827" s="1541"/>
      <c r="EJ827" s="1541"/>
      <c r="EK827" s="1541"/>
      <c r="EL827" s="1541"/>
      <c r="EM827" s="1541"/>
      <c r="EN827" s="1541"/>
      <c r="EO827" s="1541"/>
      <c r="EP827" s="1541"/>
      <c r="EQ827" s="1541"/>
      <c r="ER827" s="1541"/>
      <c r="ES827" s="1541"/>
      <c r="ET827" s="1541"/>
      <c r="EU827" s="1541"/>
      <c r="EV827" s="1541"/>
    </row>
    <row r="828" ht="12.75" x14ac:dyDescent="0.2">
      <c r="A828" s="1541"/>
      <c r="B828" s="1541"/>
      <c r="C828"/>
      <c r="D828" s="1486"/>
      <c r="E828" s="1486"/>
      <c r="F828" s="672" t="inlineStr">
        <is>
          <t>5.5</t>
        </is>
      </c>
      <c r="G828" s="1497"/>
      <c r="H828" s="130">
        <f>BV828</f>
        <v/>
      </c>
      <c r="I828" s="130">
        <f>BW828</f>
        <v/>
      </c>
      <c r="J828" s="1299" t="inlineStr">
        <is>
          <t>WLAN</t>
        </is>
      </c>
      <c r="K828" s="1299" t="inlineStr">
        <is>
          <t>2.4 GHz</t>
        </is>
      </c>
      <c r="L828" s="115"/>
      <c r="M828" s="130"/>
      <c r="N828" s="119"/>
      <c r="O828" s="131"/>
      <c r="P828" s="6597"/>
      <c r="Q828" s="131"/>
      <c r="R828" s="131"/>
      <c r="S828" s="6593"/>
      <c r="T828" s="130">
        <v>7</v>
      </c>
      <c r="U828" s="6593">
        <v>2442</v>
      </c>
      <c r="V828" s="119"/>
      <c r="W828" s="1305"/>
      <c r="X828" s="119"/>
      <c r="Y828" s="119"/>
      <c r="Z828" s="119"/>
      <c r="AA828" s="115"/>
      <c r="AB828" s="115"/>
      <c r="AC828" s="1300">
        <f>IF(OR(BX828="Close to Ear",BX828="Close to Head"),"Head",IF(BX828="Extremity","Extremity","Body"))</f>
        <v/>
      </c>
      <c r="AD828" s="1301">
        <f>CA828</f>
        <v/>
      </c>
      <c r="AE828" s="1299">
        <f>CB828</f>
        <v/>
      </c>
      <c r="AF828" s="115"/>
      <c r="AG828" s="1302">
        <f>IF(OR(AZ828="",BA828=""),"N/A",IF(DC828="Pass","P","F"))</f>
        <v/>
      </c>
      <c r="AH828" s="129"/>
      <c r="AI828" s="129"/>
      <c r="AJ828" s="129"/>
      <c r="AK828" s="119"/>
      <c r="AL828" s="115"/>
      <c r="AM828" s="119"/>
      <c r="AN828" s="119"/>
      <c r="AO828" s="692"/>
      <c r="AP828" s="692"/>
      <c r="AQ828" s="692"/>
      <c r="AR828" s="692"/>
      <c r="AS828" s="692"/>
      <c r="AT828" s="1303">
        <f>IF(AC828="Extremity",IF(CG828="","",CG828),"")</f>
        <v/>
      </c>
      <c r="AU828" s="1303">
        <f>IF(AC828="Extremity",IF(CH828="","",CH828),"")</f>
        <v/>
      </c>
      <c r="AV828" s="1304">
        <f>IF(AC828="Extremity","",IF(CE828="","",CE828))</f>
        <v/>
      </c>
      <c r="AW828" s="1304">
        <f>IF(AD828="Extremity","",IF(CF828="","",CF828))</f>
        <v/>
      </c>
      <c r="AX828" s="1305">
        <f>DL828</f>
        <v/>
      </c>
      <c r="AY828" s="1305">
        <f>DQ828</f>
        <v/>
      </c>
      <c r="AZ828" s="3377">
        <f>IF(AC828="Extremity",IF(DA828="","",DA828),"")</f>
        <v/>
      </c>
      <c r="BA828" s="3378">
        <f>IF(AC828="Extremity","",IF(CT828="","",CT828))</f>
        <v/>
      </c>
      <c r="BB828" s="1305">
        <f>IF(AC828="Extremity",IF(DB828="","",DB828),"")</f>
        <v/>
      </c>
      <c r="BC828" s="1304">
        <f>IF(AC828="Extremity","",IF(CZ828="","",CZ828))</f>
        <v/>
      </c>
      <c r="BD828" s="1305">
        <f>DD828</f>
        <v/>
      </c>
      <c r="BE828" s="132">
        <f>DE828</f>
        <v/>
      </c>
      <c r="BF828" s="133">
        <f>DF828*60</f>
        <v/>
      </c>
      <c r="BG828" s="121">
        <f>BE828</f>
        <v/>
      </c>
      <c r="BH828" s="133">
        <f>DG828*60</f>
        <v/>
      </c>
      <c r="BI828" s="133">
        <f>DH828</f>
        <v/>
      </c>
      <c r="BJ828" s="117"/>
      <c r="BK828" s="812">
        <f>Overview!$E$7</f>
        <v/>
      </c>
      <c r="BL828" s="117"/>
      <c r="BM828" s="834">
        <f>DI828</f>
        <v/>
      </c>
      <c r="BN828" s="812">
        <f>Overview!$P$153</f>
        <v/>
      </c>
      <c r="BO828" s="117"/>
      <c r="BP828" s="117"/>
      <c r="BQ828" s="115"/>
      <c r="BR828" s="1478"/>
      <c r="BS828" s="1541"/>
      <c r="BT828" s="1864" t="inlineStr">
        <is>
          <t>WLAN</t>
        </is>
      </c>
      <c r="BU828" s="1828" t="inlineStr">
        <is>
          <t>2.4 GHz</t>
        </is>
      </c>
      <c r="BV828" s="906">
        <f>Overview!$H$29</f>
        <v/>
      </c>
      <c r="BW828" s="1828"/>
      <c r="BX828" s="1864" t="inlineStr">
        <is>
          <t>Body</t>
        </is>
      </c>
      <c r="BY828" s="1197"/>
      <c r="BZ828" s="1197"/>
      <c r="CA828" s="6689" t="str">
        <f>CONCATENATE(CA826," - Variability2")</f>
        <v>TBD - Variability2</v>
      </c>
      <c r="CB828" s="200">
        <v>5</v>
      </c>
      <c r="CC828" s="6689">
        <f>IF(COUNT('Conducted WiFi'!$AH$3:$AH$9)=0,7,INDEX('Conducted WiFi'!$T$3:$T$9,MATCH(MAX('Conducted WiFi'!$AH$3:$AH$9),'Conducted WiFi'!$AH$3:$AH$9,0)))</f>
        <v>7</v>
      </c>
      <c r="CD828" s="6689">
        <f>IF(COUNT('Conducted WiFi'!$AH$3:$AH$9)=0,2442,INDEX('Conducted WiFi'!$U$3:$U$9,MATCH(MAX('Conducted WiFi'!$AH$3:$AH$9),'Conducted WiFi'!$AH$3:$AH$9,0)))</f>
        <v>2442</v>
      </c>
      <c r="CE828" s="7234"/>
      <c r="CF828" s="7234"/>
      <c r="CG828" s="7245"/>
      <c r="CH828" s="7245"/>
      <c r="CI828" s="225">
        <f>BY828</f>
        <v/>
      </c>
      <c r="CJ828" s="237">
        <f>BZ828</f>
        <v/>
      </c>
      <c r="CK828" s="223">
        <f>CA828</f>
        <v/>
      </c>
      <c r="CL828" s="237">
        <f>CC828</f>
        <v/>
      </c>
      <c r="CM828" s="237">
        <f>CD828</f>
        <v/>
      </c>
      <c r="CN828" s="1527"/>
      <c r="CO828" s="1967"/>
      <c r="CP828" s="7214">
        <f>IF(CF828=""," ",IF(ABS(CE828-CF828)&lt;=0.1,"Valid","Not valid"))</f>
        <v/>
      </c>
      <c r="CQ828" s="1674">
        <f> IF(CE828="","",IF(AND(CE828&lt;&gt;"",CF828=""),IF(CE828&gt;=0.8,"Medir+Sig Max","No"),IF(CF828&lt;&gt;"",IF(CF828&gt;=0.8,"Medir+Sig Max","No"),"")))</f>
        <v/>
      </c>
      <c r="CR828" s="6927"/>
      <c r="CS828" s="1674"/>
      <c r="CT828" s="6710">
        <f>IF(CO828="",IF(AND(CE828="",CF828=""),"",IF(CF828="",IF(DQ828&gt;1,ROUND(DQ828*CE828,3),CE828),IF(DQ828&gt;1,ROUND(DQ828*CF828,3),CF828))),IF(AND(CE828="",CF828=""),"",IF(CF828="",IF(DQ828&gt;1,ROUND(DQ828*CE828*(1/(CO828)),3),CE828*(1/(CO828))),IF(DQ828&gt;1,ROUND(DQ828*CF828*(1/(CO828)),3),CF828*(1/(CO828))))))</f>
        <v/>
      </c>
      <c r="CU828" s="224">
        <f>BY828</f>
        <v/>
      </c>
      <c r="CV828" s="237">
        <f>BZ828</f>
        <v/>
      </c>
      <c r="CW828" s="237">
        <f>CA828</f>
        <v/>
      </c>
      <c r="CX828" s="224">
        <f>CC828</f>
        <v/>
      </c>
      <c r="CY828" s="237">
        <f>CD828</f>
        <v/>
      </c>
      <c r="CZ828" s="7474">
        <f>IF(COUNTIF(Overview!K12:K14,TRUE)&gt;0,1.6,IF(COUNTIF(Overview!L12:L14,TRUE)&gt;0,8,0))</f>
        <v/>
      </c>
      <c r="DA828" s="1788"/>
      <c r="DB828" s="7483"/>
      <c r="DC828" s="844">
        <f>IF(CT828="","",IF(CT828&gt;CZ828,"Fail","Pass"))</f>
        <v/>
      </c>
      <c r="DD828" s="402"/>
      <c r="DE828" s="1565">
        <f>MyTimestamp(DC828)</f>
        <v/>
      </c>
      <c r="DF828" s="1531">
        <f>IF(COUNT(CE828:CH828)=1,15,IF(COUNT(CE828:CH828)=0,0,30))</f>
        <v/>
      </c>
      <c r="DG828" s="1532">
        <f>IF(DF828=0,0,2)</f>
        <v/>
      </c>
      <c r="DH828" s="1866"/>
      <c r="DI828" s="1866"/>
      <c r="DJ828" s="1863"/>
      <c r="DK828" s="1789"/>
      <c r="DL828" s="1574">
        <f>10^(CN828/20)*100-100</f>
        <v/>
      </c>
      <c r="DM828" s="976"/>
      <c r="DN828" s="1275"/>
      <c r="DO828" s="976">
        <f>IF(DM828="","",10^(DM828/10))</f>
        <v/>
      </c>
      <c r="DP828" s="976">
        <f>IF(ISNUMBER(DN828)=FALSE,"",10^(DN828/10))</f>
        <v/>
      </c>
      <c r="DQ828" s="1578">
        <f>IF(AND(ISNUMBER(DO828),ISNUMBER(DP828)),IF(DO828/DP828&gt;1,ROUND((DO828)/DP828,3),1),1)</f>
        <v/>
      </c>
      <c r="DR828" s="1541"/>
      <c r="DS828" s="1541"/>
      <c r="DT828" s="1541"/>
      <c r="DU828" s="1541"/>
      <c r="DV828" s="1541"/>
      <c r="DW828" s="1541"/>
      <c r="DX828" s="1541"/>
      <c r="DY828" s="1541"/>
      <c r="DZ828" s="1541"/>
      <c r="EA828" s="1541"/>
      <c r="EB828" s="1541"/>
      <c r="EC828" s="1541"/>
      <c r="ED828" s="1541"/>
      <c r="EE828" s="1541"/>
      <c r="EF828" s="1541"/>
      <c r="EG828" s="1541"/>
      <c r="EH828" s="1541"/>
      <c r="EI828" s="1541"/>
      <c r="EJ828" s="1541"/>
      <c r="EK828" s="1541"/>
      <c r="EL828" s="1541"/>
      <c r="EM828" s="1541"/>
      <c r="EN828" s="1541"/>
      <c r="EO828" s="1541"/>
      <c r="EP828" s="1541"/>
      <c r="EQ828" s="1541"/>
      <c r="ER828" s="1541"/>
      <c r="ES828" s="1541"/>
      <c r="ET828" s="1541"/>
      <c r="EU828" s="1541"/>
      <c r="EV828" s="1541"/>
    </row>
    <row r="829" ht="12.75" x14ac:dyDescent="0.2">
      <c r="A829" s="1541"/>
      <c r="B829" s="1541"/>
      <c r="C829"/>
      <c r="D829" s="6590"/>
      <c r="E829" s="6590"/>
      <c r="F829" s="6591" t="inlineStr">
        <is>
          <t>5.5</t>
        </is>
      </c>
      <c r="G829" s="6592"/>
      <c r="H829" s="6593">
        <f>BV829</f>
        <v/>
      </c>
      <c r="I829" s="6593">
        <f>BW829</f>
        <v/>
      </c>
      <c r="J829" s="6594" t="inlineStr">
        <is>
          <t>WLAN</t>
        </is>
      </c>
      <c r="K829" s="6594" t="inlineStr">
        <is>
          <t>2.4 GHz</t>
        </is>
      </c>
      <c r="L829" s="6595"/>
      <c r="M829" s="6593"/>
      <c r="N829" s="6596"/>
      <c r="O829" s="6597"/>
      <c r="P829" s="6597"/>
      <c r="Q829" s="6597"/>
      <c r="R829" s="6597"/>
      <c r="S829" s="6593"/>
      <c r="T829" s="130">
        <v>7</v>
      </c>
      <c r="U829" s="6593">
        <v>2442</v>
      </c>
      <c r="V829" s="6596"/>
      <c r="W829" s="6598"/>
      <c r="X829" s="6596"/>
      <c r="Y829" s="6596"/>
      <c r="Z829" s="6596"/>
      <c r="AA829" s="6595"/>
      <c r="AB829" s="6595"/>
      <c r="AC829" s="6599">
        <f>IF(OR(BX829="Close to Ear",BX829="Close to Head"),"Head",IF(BX829="Extremity","Extremity","Body"))</f>
        <v/>
      </c>
      <c r="AD829" s="6600">
        <f>CA829</f>
        <v/>
      </c>
      <c r="AE829" s="6594">
        <f>CB829</f>
        <v/>
      </c>
      <c r="AF829" s="6595"/>
      <c r="AG829" s="6601">
        <f>IF(OR(AZ829="",BA829=""),"N/A",IF(DC829="Pass","P","F"))</f>
        <v/>
      </c>
      <c r="AH829" s="6602"/>
      <c r="AI829" s="6602"/>
      <c r="AJ829" s="6602"/>
      <c r="AK829" s="6596"/>
      <c r="AL829" s="6595"/>
      <c r="AM829" s="6596"/>
      <c r="AN829" s="6596"/>
      <c r="AO829" s="6603"/>
      <c r="AP829" s="6603"/>
      <c r="AQ829" s="6603"/>
      <c r="AR829" s="6603"/>
      <c r="AS829" s="6603"/>
      <c r="AT829" s="6604">
        <f>IF(AC829="Extremity",IF(CG829="","",CG829),"")</f>
        <v/>
      </c>
      <c r="AU829" s="6604">
        <f>IF(AC829="Extremity",IF(CH829="","",CH829),"")</f>
        <v/>
      </c>
      <c r="AV829" s="6605">
        <f>IF(AC829="Extremity","",IF(CE829="","",CE829))</f>
        <v/>
      </c>
      <c r="AW829" s="6605">
        <f>IF(AD829="Extremity","",IF(CF829="","",CF829))</f>
        <v/>
      </c>
      <c r="AX829" s="6598">
        <f>DL829</f>
        <v/>
      </c>
      <c r="AY829" s="6598">
        <f>DQ829</f>
        <v/>
      </c>
      <c r="AZ829" s="6606">
        <f>IF(AC829="Extremity",IF(DA829="","",DA829),"")</f>
        <v/>
      </c>
      <c r="BA829" s="6607">
        <f>IF(AC829="Extremity","",IF(CT829="","",CT829))</f>
        <v/>
      </c>
      <c r="BB829" s="6598">
        <f>IF(AC829="Extremity",IF(DB829="","",DB829),"")</f>
        <v/>
      </c>
      <c r="BC829" s="6605">
        <f>IF(AC829="Extremity","",IF(CZ829="","",CZ829))</f>
        <v/>
      </c>
      <c r="BD829" s="6598">
        <f>DD829</f>
        <v/>
      </c>
      <c r="BE829" s="6608">
        <f>DE829</f>
        <v/>
      </c>
      <c r="BF829" s="6609">
        <f>DF829*60</f>
        <v/>
      </c>
      <c r="BG829" s="6610">
        <f>BE829</f>
        <v/>
      </c>
      <c r="BH829" s="6609">
        <f>DG829*60</f>
        <v/>
      </c>
      <c r="BI829" s="6609">
        <f>DH829</f>
        <v/>
      </c>
      <c r="BJ829" s="6611"/>
      <c r="BK829" s="6612">
        <f>Overview!$E$7</f>
        <v/>
      </c>
      <c r="BL829" s="6611"/>
      <c r="BM829" s="6609">
        <f>DI829</f>
        <v/>
      </c>
      <c r="BN829" s="6612">
        <f>Overview!$P$153</f>
        <v/>
      </c>
      <c r="BO829" s="6611"/>
      <c r="BP829" s="6611"/>
      <c r="BQ829" s="6595"/>
      <c r="BR829" s="6613"/>
      <c r="BS829" s="1541"/>
      <c r="BT829" s="1864" t="inlineStr">
        <is>
          <t>WLAN</t>
        </is>
      </c>
      <c r="BU829" s="1828" t="inlineStr">
        <is>
          <t>2.4 GHz</t>
        </is>
      </c>
      <c r="BV829" s="906">
        <f>Overview!$H$29</f>
        <v/>
      </c>
      <c r="BW829" s="1828"/>
      <c r="BX829" s="1864" t="inlineStr">
        <is>
          <t>Body</t>
        </is>
      </c>
      <c r="BY829" s="6709"/>
      <c r="BZ829" s="6709"/>
      <c r="CA829" s="6689" t="str">
        <f>CONCATENATE(CA825," - Battery check 1")</f>
        <v>TBD - Battery check 1</v>
      </c>
      <c r="CB829" s="200">
        <v>5</v>
      </c>
      <c r="CC829" s="6689">
        <f>IF(COUNT('Conducted WiFi'!$AH$3:$AH$9)=0,7,INDEX('Conducted WiFi'!$T$3:$T$9,MATCH(MAX('Conducted WiFi'!$AH$3:$AH$9),'Conducted WiFi'!$AH$3:$AH$9,0)))</f>
        <v>7</v>
      </c>
      <c r="CD829" s="6689">
        <f>IF(COUNT('Conducted WiFi'!$AH$3:$AH$9)=0,2442,INDEX('Conducted WiFi'!$U$3:$U$9,MATCH(MAX('Conducted WiFi'!$AH$3:$AH$9),'Conducted WiFi'!$AH$3:$AH$9,0)))</f>
        <v>2442</v>
      </c>
      <c r="CE829" s="7234"/>
      <c r="CF829" s="7234"/>
      <c r="CG829" s="7245"/>
      <c r="CH829" s="7245"/>
      <c r="CI829" s="225">
        <f>BY829</f>
        <v/>
      </c>
      <c r="CJ829" s="237">
        <f>BZ829</f>
        <v/>
      </c>
      <c r="CK829" s="223">
        <f>CA829</f>
        <v/>
      </c>
      <c r="CL829" s="237">
        <f>CC829</f>
        <v/>
      </c>
      <c r="CM829" s="237">
        <f>CD829</f>
        <v/>
      </c>
      <c r="CN829" s="1527"/>
      <c r="CO829" s="1967"/>
      <c r="CP829" s="7214">
        <f>IF(CF829=""," ",IF(ABS(CE829-CF829)&lt;=0.1,"Valid","Not valid"))</f>
        <v/>
      </c>
      <c r="CQ829" s="1674">
        <f> IF(CE829="","",IF(AND(CE829&lt;&gt;"",CF829=""),IF(CE829&gt;=0.8,"Medir+Sig Max","No"),IF(CF829&lt;&gt;"",IF(CF829&gt;=0.8,"Medir+Sig Max","No"),"")))</f>
        <v/>
      </c>
      <c r="CR829" s="6927">
        <f>IF(UPPER($CQ$1)="X",IF(CF829=""," ",IF((ABS(CE829)&lt;5)*AND(ABS(CF829)&lt;5)*AND(ABS(CT829)&lt;5),"Solo si es max","Medir")),IF(CF829=""," ",IF((ABS(CE829)&lt;1)*AND(ABS(CF829)&lt;1)*AND(ABS(CT829)&lt;1),"Solo si es max","Medir")))</f>
        <v/>
      </c>
      <c r="CS829" s="1674"/>
      <c r="CT829" s="6710"/>
      <c r="CU829" s="224">
        <f>BY829</f>
        <v/>
      </c>
      <c r="CV829" s="237">
        <f>BZ829</f>
        <v/>
      </c>
      <c r="CW829" s="237">
        <f>CA829</f>
        <v/>
      </c>
      <c r="CX829" s="224">
        <f>CC829</f>
        <v/>
      </c>
      <c r="CY829" s="237">
        <f>CD829</f>
        <v/>
      </c>
      <c r="CZ829" s="7474">
        <f>IF(COUNTIF(Overview!K12:K14,TRUE)&gt;0,1.6,IF(COUNTIF(Overview!L12:L14,TRUE)&gt;0,8,0))</f>
        <v/>
      </c>
      <c r="DA829" s="1788"/>
      <c r="DB829" s="7483"/>
      <c r="DC829" s="844">
        <f>IF(CT829="","",IF(CT829&gt;CZ829,"Fail","Pass"))</f>
        <v/>
      </c>
      <c r="DD829" s="402"/>
      <c r="DE829" s="1565">
        <f>MyTimestamp(DC829)</f>
        <v/>
      </c>
      <c r="DF829" s="1531">
        <f>IF(COUNT(CE829:CH829)=1,15,IF(COUNT(CE829:CH829)=0,0,30))</f>
        <v/>
      </c>
      <c r="DG829" s="1532">
        <f>IF(DF829=0,0,2)</f>
        <v/>
      </c>
      <c r="DH829" s="1866"/>
      <c r="DI829" s="1866"/>
      <c r="DJ829" s="1863"/>
      <c r="DK829" s="1789"/>
      <c r="DL829" s="1574">
        <f>10^(CN829/20)*100-100</f>
        <v/>
      </c>
      <c r="DM829" s="976"/>
      <c r="DN829" s="1275"/>
      <c r="DO829" s="976">
        <f>IF(DM829="","",10^(DM829/10))</f>
        <v/>
      </c>
      <c r="DP829" s="976">
        <f>IF(ISNUMBER(DN829)=FALSE,"",10^(DN829/10))</f>
        <v/>
      </c>
      <c r="DQ829" s="1578">
        <f>IF(AND(ISNUMBER(DO829),ISNUMBER(DP829)),IF(DO829/DP829&gt;1,ROUND((DO829)/DP829,3),1),1)</f>
        <v/>
      </c>
      <c r="DR829" s="1541"/>
      <c r="DS829" s="1541"/>
      <c r="DT829" s="1541"/>
      <c r="DU829" s="1541"/>
      <c r="DV829" s="1541"/>
      <c r="DW829" s="1541"/>
      <c r="DX829" s="1541"/>
      <c r="DY829" s="1541"/>
      <c r="DZ829" s="1541"/>
      <c r="EA829" s="1541"/>
      <c r="EB829" s="1541"/>
      <c r="EC829" s="1541"/>
      <c r="ED829" s="1541"/>
      <c r="EE829" s="1541"/>
      <c r="EF829" s="1541"/>
      <c r="EG829" s="1541"/>
      <c r="EH829" s="1541"/>
      <c r="EI829" s="1541"/>
      <c r="EJ829" s="1541"/>
      <c r="EK829" s="1541"/>
      <c r="EL829" s="1541"/>
      <c r="EM829" s="1541"/>
      <c r="EN829" s="1541"/>
      <c r="EO829" s="1541"/>
      <c r="EP829" s="1541"/>
      <c r="EQ829" s="1541"/>
      <c r="ER829" s="1541"/>
      <c r="ES829" s="1541"/>
      <c r="ET829" s="1541"/>
      <c r="EU829" s="1541"/>
      <c r="EV829" s="1541"/>
    </row>
    <row r="830" ht="12.75" x14ac:dyDescent="0.2">
      <c r="A830" s="1541"/>
      <c r="B830" s="1541"/>
      <c r="C830"/>
      <c r="D830" s="6590"/>
      <c r="E830" s="6590"/>
      <c r="F830" s="6591" t="inlineStr">
        <is>
          <t>5.5</t>
        </is>
      </c>
      <c r="G830" s="6592"/>
      <c r="H830" s="6593">
        <f>BV830</f>
        <v/>
      </c>
      <c r="I830" s="6593">
        <f>BW830</f>
        <v/>
      </c>
      <c r="J830" s="6594" t="inlineStr">
        <is>
          <t>WLAN</t>
        </is>
      </c>
      <c r="K830" s="6594" t="inlineStr">
        <is>
          <t>2.4 GHz</t>
        </is>
      </c>
      <c r="L830" s="6595"/>
      <c r="M830" s="6593"/>
      <c r="N830" s="6596"/>
      <c r="O830" s="6597"/>
      <c r="P830" s="6597"/>
      <c r="Q830" s="6597"/>
      <c r="R830" s="6597"/>
      <c r="S830" s="6593"/>
      <c r="T830" s="130">
        <v>7</v>
      </c>
      <c r="U830" s="6593">
        <v>2442</v>
      </c>
      <c r="V830" s="6596"/>
      <c r="W830" s="6598"/>
      <c r="X830" s="6596"/>
      <c r="Y830" s="6596"/>
      <c r="Z830" s="6596"/>
      <c r="AA830" s="6595"/>
      <c r="AB830" s="6595"/>
      <c r="AC830" s="6599">
        <f>IF(OR(BX830="Close to Ear",BX830="Close to Head"),"Head",IF(BX830="Extremity","Extremity","Body"))</f>
        <v/>
      </c>
      <c r="AD830" s="6600">
        <f>CA830</f>
        <v/>
      </c>
      <c r="AE830" s="6594">
        <f>CB830</f>
        <v/>
      </c>
      <c r="AF830" s="6595"/>
      <c r="AG830" s="6601">
        <f>IF(OR(AZ830="",BA830=""),"N/A",IF(DC830="Pass","P","F"))</f>
        <v/>
      </c>
      <c r="AH830" s="6602"/>
      <c r="AI830" s="6602"/>
      <c r="AJ830" s="6602"/>
      <c r="AK830" s="6596"/>
      <c r="AL830" s="6595"/>
      <c r="AM830" s="6596"/>
      <c r="AN830" s="6596"/>
      <c r="AO830" s="6603"/>
      <c r="AP830" s="6603"/>
      <c r="AQ830" s="6603"/>
      <c r="AR830" s="6603"/>
      <c r="AS830" s="6603"/>
      <c r="AT830" s="6604">
        <f>IF(AC830="Extremity",IF(CG830="","",CG830),"")</f>
        <v/>
      </c>
      <c r="AU830" s="6604">
        <f>IF(AC830="Extremity",IF(CH830="","",CH830),"")</f>
        <v/>
      </c>
      <c r="AV830" s="6605">
        <f>IF(AC830="Extremity","",IF(CE830="","",CE830))</f>
        <v/>
      </c>
      <c r="AW830" s="6605">
        <f>IF(AD830="Extremity","",IF(CF830="","",CF830))</f>
        <v/>
      </c>
      <c r="AX830" s="6598">
        <f>DL830</f>
        <v/>
      </c>
      <c r="AY830" s="6598">
        <f>DQ830</f>
        <v/>
      </c>
      <c r="AZ830" s="6606">
        <f>IF(AC830="Extremity",IF(DA830="","",DA830),"")</f>
        <v/>
      </c>
      <c r="BA830" s="6607">
        <f>IF(AC830="Extremity","",IF(CT830="","",CT830))</f>
        <v/>
      </c>
      <c r="BB830" s="6598">
        <f>IF(AC830="Extremity",IF(DB830="","",DB830),"")</f>
        <v/>
      </c>
      <c r="BC830" s="6605">
        <f>IF(AC830="Extremity","",IF(CZ830="","",CZ830))</f>
        <v/>
      </c>
      <c r="BD830" s="6598">
        <f>DD830</f>
        <v/>
      </c>
      <c r="BE830" s="6608">
        <f>DE830</f>
        <v/>
      </c>
      <c r="BF830" s="6609">
        <f>DF830*60</f>
        <v/>
      </c>
      <c r="BG830" s="6610">
        <f>BE830</f>
        <v/>
      </c>
      <c r="BH830" s="6609">
        <f>DG830*60</f>
        <v/>
      </c>
      <c r="BI830" s="6609">
        <f>DH830</f>
        <v/>
      </c>
      <c r="BJ830" s="6611"/>
      <c r="BK830" s="6612">
        <f>Overview!$E$7</f>
        <v/>
      </c>
      <c r="BL830" s="6611"/>
      <c r="BM830" s="6609">
        <f>DI830</f>
        <v/>
      </c>
      <c r="BN830" s="6612">
        <f>Overview!$P$153</f>
        <v/>
      </c>
      <c r="BO830" s="6611"/>
      <c r="BP830" s="6611"/>
      <c r="BQ830" s="6595"/>
      <c r="BR830" s="6613"/>
      <c r="BS830" s="1541"/>
      <c r="BT830" s="1864" t="inlineStr">
        <is>
          <t>WLAN</t>
        </is>
      </c>
      <c r="BU830" s="1828" t="inlineStr">
        <is>
          <t>2.4 GHz</t>
        </is>
      </c>
      <c r="BV830" s="906">
        <f>Overview!$H$29</f>
        <v/>
      </c>
      <c r="BW830" s="1828"/>
      <c r="BX830" s="1864" t="inlineStr">
        <is>
          <t>Body</t>
        </is>
      </c>
      <c r="BY830" s="6709"/>
      <c r="BZ830" s="6709"/>
      <c r="CA830" s="6689" t="str">
        <f>CONCATENATE(CA826," - Battery check 2")</f>
        <v>TBD - Battery check 2</v>
      </c>
      <c r="CB830" s="200">
        <v>5</v>
      </c>
      <c r="CC830" s="6689">
        <f>IF(COUNT('Conducted WiFi'!$AH$3:$AH$9)=0,7,INDEX('Conducted WiFi'!$T$3:$T$9,MATCH(MAX('Conducted WiFi'!$AH$3:$AH$9),'Conducted WiFi'!$AH$3:$AH$9,0)))</f>
        <v>7</v>
      </c>
      <c r="CD830" s="6689">
        <f>IF(COUNT('Conducted WiFi'!$AH$3:$AH$9)=0,2442,INDEX('Conducted WiFi'!$U$3:$U$9,MATCH(MAX('Conducted WiFi'!$AH$3:$AH$9),'Conducted WiFi'!$AH$3:$AH$9,0)))</f>
        <v>2442</v>
      </c>
      <c r="CE830" s="7234"/>
      <c r="CF830" s="7234"/>
      <c r="CG830" s="7245"/>
      <c r="CH830" s="7245"/>
      <c r="CI830" s="225">
        <f>BY830</f>
        <v/>
      </c>
      <c r="CJ830" s="237">
        <f>BZ830</f>
        <v/>
      </c>
      <c r="CK830" s="223">
        <f>CA830</f>
        <v/>
      </c>
      <c r="CL830" s="237">
        <f>CC830</f>
        <v/>
      </c>
      <c r="CM830" s="237">
        <f>CD830</f>
        <v/>
      </c>
      <c r="CN830" s="1527"/>
      <c r="CO830" s="1967"/>
      <c r="CP830" s="7214">
        <f>IF(CF830=""," ",IF(ABS(CE830-CF830)&lt;=0.1,"Valid","Not valid"))</f>
        <v/>
      </c>
      <c r="CQ830" s="1674">
        <f> IF(CE830="","",IF(AND(CE830&lt;&gt;"",CF830=""),IF(CE830&gt;=0.8,"Medir+Sig Max","No"),IF(CF830&lt;&gt;"",IF(CF830&gt;=0.8,"Medir+Sig Max","No"),"")))</f>
        <v/>
      </c>
      <c r="CR830" s="6928">
        <f>IF(UPPER($CQ$1)="X",IF(CF830=""," ",IF((ABS(CE830)&lt;5)*AND(ABS(CF830)&lt;5)*AND(ABS(CT830)&lt;5),"Solo si es max","Medir")),IF(CF830=""," ",IF((ABS(CE830)&lt;1)*AND(ABS(CF830)&lt;1)*AND(ABS(CT830)&lt;1),"Solo si es max","Medir")))</f>
        <v/>
      </c>
      <c r="CS830" s="1675"/>
      <c r="CT830" s="6711"/>
      <c r="CU830" s="224">
        <f>BY830</f>
        <v/>
      </c>
      <c r="CV830" s="237">
        <f>BZ830</f>
        <v/>
      </c>
      <c r="CW830" s="237">
        <f>CA830</f>
        <v/>
      </c>
      <c r="CX830" s="224">
        <f>CC830</f>
        <v/>
      </c>
      <c r="CY830" s="237">
        <f>CD830</f>
        <v/>
      </c>
      <c r="CZ830" s="7474">
        <f>IF(COUNTIF(Overview!K12:K14,TRUE)&gt;0,1.6,IF(COUNTIF(Overview!L12:L14,TRUE)&gt;0,8,0))</f>
        <v/>
      </c>
      <c r="DA830" s="1788"/>
      <c r="DB830" s="7483"/>
      <c r="DC830" s="844">
        <f>IF(CT830="","",IF(CT830&gt;CZ830,"Fail","Pass"))</f>
        <v/>
      </c>
      <c r="DD830" s="402"/>
      <c r="DE830" s="1565">
        <f>MyTimestamp(DC830)</f>
        <v/>
      </c>
      <c r="DF830" s="1531">
        <f>IF(COUNT(CE830:CH830)=1,15,IF(COUNT(CE830:CH830)=0,0,30))</f>
        <v/>
      </c>
      <c r="DG830" s="1532">
        <f>IF(DF830=0,0,2)</f>
        <v/>
      </c>
      <c r="DH830" s="1866"/>
      <c r="DI830" s="1866"/>
      <c r="DJ830" s="1863"/>
      <c r="DK830" s="1789"/>
      <c r="DL830" s="1574">
        <f>10^(CN830/20)*100-100</f>
        <v/>
      </c>
      <c r="DM830" s="976"/>
      <c r="DN830" s="1275"/>
      <c r="DO830" s="976">
        <f>IF(DM830="","",10^(DM830/10))</f>
        <v/>
      </c>
      <c r="DP830" s="976">
        <f>IF(ISNUMBER(DN830)=FALSE,"",10^(DN830/10))</f>
        <v/>
      </c>
      <c r="DQ830" s="1578">
        <f>IF(AND(ISNUMBER(DO830),ISNUMBER(DP830)),IF(DO830/DP830&gt;1,ROUND((DO830)/DP830,3),1),1)</f>
        <v/>
      </c>
      <c r="DR830" s="1541"/>
      <c r="DS830" s="1541"/>
      <c r="DT830" s="1541"/>
      <c r="DU830" s="1541"/>
      <c r="DV830" s="1541"/>
      <c r="DW830" s="1541"/>
      <c r="DX830" s="1541"/>
      <c r="DY830" s="1541"/>
      <c r="DZ830" s="1541"/>
      <c r="EA830" s="1541"/>
      <c r="EB830" s="1541"/>
      <c r="EC830" s="1541"/>
      <c r="ED830" s="1541"/>
      <c r="EE830" s="1541"/>
      <c r="EF830" s="1541"/>
      <c r="EG830" s="1541"/>
      <c r="EH830" s="1541"/>
      <c r="EI830" s="1541"/>
      <c r="EJ830" s="1541"/>
      <c r="EK830" s="1541"/>
      <c r="EL830" s="1541"/>
      <c r="EM830" s="1541"/>
      <c r="EN830" s="1541"/>
      <c r="EO830" s="1541"/>
      <c r="EP830" s="1541"/>
      <c r="EQ830" s="1541"/>
      <c r="ER830" s="1541"/>
      <c r="ES830" s="1541"/>
      <c r="ET830" s="1541"/>
      <c r="EU830" s="1541"/>
      <c r="EV830" s="1541"/>
    </row>
    <row r="831" ht="12.75" x14ac:dyDescent="0.2">
      <c r="A831" s="1541"/>
      <c r="B831" s="1541"/>
      <c r="C831"/>
      <c r="D831" s="6799"/>
      <c r="E831" s="6799"/>
      <c r="F831" s="6800" t="inlineStr">
        <is>
          <t>5.5</t>
        </is>
      </c>
      <c r="G831" s="6801"/>
      <c r="H831" s="6802">
        <f>BV831</f>
        <v/>
      </c>
      <c r="I831" s="6802">
        <f>BW831</f>
        <v/>
      </c>
      <c r="J831" s="6803" t="inlineStr">
        <is>
          <t>WLAN</t>
        </is>
      </c>
      <c r="K831" s="6803" t="inlineStr">
        <is>
          <t>2.4 GHz</t>
        </is>
      </c>
      <c r="L831" s="6804"/>
      <c r="M831" s="6802"/>
      <c r="N831" s="6805"/>
      <c r="O831" s="6806"/>
      <c r="P831" s="6597"/>
      <c r="Q831" s="6806"/>
      <c r="R831" s="6806"/>
      <c r="S831" s="6593"/>
      <c r="T831" s="130">
        <v>7</v>
      </c>
      <c r="U831" s="6593">
        <v>2442</v>
      </c>
      <c r="V831" s="6805"/>
      <c r="W831" s="6807"/>
      <c r="X831" s="6805"/>
      <c r="Y831" s="6805"/>
      <c r="Z831" s="6805"/>
      <c r="AA831" s="6804"/>
      <c r="AB831" s="6804"/>
      <c r="AC831" s="6808">
        <f>IF(OR(BX831="Close to Ear",BX831="Close to Head"),"Head",IF(BX831="Extremity","Extremity","Body"))</f>
        <v/>
      </c>
      <c r="AD831" s="6809">
        <f>CA831</f>
        <v/>
      </c>
      <c r="AE831" s="6803">
        <f>CB831</f>
        <v/>
      </c>
      <c r="AF831" s="6804"/>
      <c r="AG831" s="6810">
        <f>IF(OR(AZ831="",BA831=""),"N/A",IF(DC831="Pass","P","F"))</f>
        <v/>
      </c>
      <c r="AH831" s="6811"/>
      <c r="AI831" s="6811"/>
      <c r="AJ831" s="6811"/>
      <c r="AK831" s="6805"/>
      <c r="AL831" s="6804"/>
      <c r="AM831" s="6805"/>
      <c r="AN831" s="6805"/>
      <c r="AO831" s="6812"/>
      <c r="AP831" s="6812"/>
      <c r="AQ831" s="6812"/>
      <c r="AR831" s="6812"/>
      <c r="AS831" s="6812"/>
      <c r="AT831" s="6813">
        <f>IF(AC831="Extremity",IF(CG831="","",CG831),"")</f>
        <v/>
      </c>
      <c r="AU831" s="6813">
        <f>IF(AC831="Extremity",IF(CH831="","",CH831),"")</f>
        <v/>
      </c>
      <c r="AV831" s="6814">
        <f>IF(AC831="Extremity","",IF(CE831="","",CE831))</f>
        <v/>
      </c>
      <c r="AW831" s="6814">
        <f>IF(AD831="Extremity","",IF(CF831="","",CF831))</f>
        <v/>
      </c>
      <c r="AX831" s="6807">
        <f>DL831</f>
        <v/>
      </c>
      <c r="AY831" s="6807">
        <f>DQ831</f>
        <v/>
      </c>
      <c r="AZ831" s="6815">
        <f>IF(AC831="Extremity",IF(DA831="","",DA831),"")</f>
        <v/>
      </c>
      <c r="BA831" s="6816">
        <f>IF(AC831="Extremity","",IF(CT831="","",CT831))</f>
        <v/>
      </c>
      <c r="BB831" s="6807">
        <f>IF(AC831="Extremity",IF(DB831="","",DB831),"")</f>
        <v/>
      </c>
      <c r="BC831" s="6814">
        <f>IF(AC831="Extremity","",IF(CZ831="","",CZ831))</f>
        <v/>
      </c>
      <c r="BD831" s="6807">
        <f>DD831</f>
        <v/>
      </c>
      <c r="BE831" s="6817">
        <f>DE831</f>
        <v/>
      </c>
      <c r="BF831" s="6818">
        <f>DF831*60</f>
        <v/>
      </c>
      <c r="BG831" s="6819">
        <f>BE831</f>
        <v/>
      </c>
      <c r="BH831" s="6818">
        <f>DG831*60</f>
        <v/>
      </c>
      <c r="BI831" s="6818">
        <f>DH831</f>
        <v/>
      </c>
      <c r="BJ831" s="6820"/>
      <c r="BK831" s="6821">
        <f>Overview!$E$7</f>
        <v/>
      </c>
      <c r="BL831" s="6820"/>
      <c r="BM831" s="6818">
        <f>DI831</f>
        <v/>
      </c>
      <c r="BN831" s="6821">
        <f>Overview!$P$153</f>
        <v/>
      </c>
      <c r="BO831" s="6820"/>
      <c r="BP831" s="6820"/>
      <c r="BQ831" s="6804"/>
      <c r="BR831" s="6822"/>
      <c r="BS831" s="1541"/>
      <c r="BT831" s="1864" t="inlineStr">
        <is>
          <t>WLAN</t>
        </is>
      </c>
      <c r="BU831" s="1828" t="inlineStr">
        <is>
          <t>2.4 GHz</t>
        </is>
      </c>
      <c r="BV831" s="906">
        <f>Overview!$H$29</f>
        <v/>
      </c>
      <c r="BW831" s="1828"/>
      <c r="BX831" s="1864" t="inlineStr">
        <is>
          <t>Body</t>
        </is>
      </c>
      <c r="BY831" s="6709"/>
      <c r="BZ831" s="6709"/>
      <c r="CA831" s="882" t="inlineStr">
        <is>
          <t>Front of Face</t>
        </is>
      </c>
      <c r="CB831" s="200">
        <v>25</v>
      </c>
      <c r="CC831" s="882">
        <f>IF(COUNT('Conducted WiFi'!$AH$3:$AH$9)=0,7,INDEX('Conducted WiFi'!$T$3:$T$9,MATCH(MAX('Conducted WiFi'!$AH$3:$AH$9),'Conducted WiFi'!$AH$3:$AH$9,0)))</f>
        <v>7</v>
      </c>
      <c r="CD831" s="6837">
        <f>IF(COUNT('Conducted WiFi'!$AH$3:$AH$9)=0,2442,INDEX('Conducted WiFi'!$U$3:$U$9,MATCH(MAX('Conducted WiFi'!$AH$3:$AH$9),'Conducted WiFi'!$AH$3:$AH$9,0)))</f>
        <v>2442</v>
      </c>
      <c r="CE831" s="7246"/>
      <c r="CF831" s="7246"/>
      <c r="CG831" s="7245"/>
      <c r="CH831" s="7245"/>
      <c r="CI831" s="225">
        <f>BY831</f>
        <v/>
      </c>
      <c r="CJ831" s="237">
        <f>BZ831</f>
        <v/>
      </c>
      <c r="CK831" s="223">
        <f>CA831</f>
        <v/>
      </c>
      <c r="CL831" s="237">
        <f>CC831</f>
        <v/>
      </c>
      <c r="CM831" s="6672"/>
      <c r="CN831" s="6834"/>
      <c r="CO831" s="1967"/>
      <c r="CP831" s="7217"/>
      <c r="CQ831" s="7220"/>
      <c r="CR831" s="6930"/>
      <c r="CS831" s="446"/>
      <c r="CT831" s="6835"/>
      <c r="CU831" s="224">
        <f>BY831</f>
        <v/>
      </c>
      <c r="CV831" s="237">
        <f>BZ831</f>
        <v/>
      </c>
      <c r="CW831" s="237">
        <f>CA831</f>
        <v/>
      </c>
      <c r="CX831" s="224">
        <f>CC831</f>
        <v/>
      </c>
      <c r="CY831" s="237">
        <f>CD831</f>
        <v/>
      </c>
      <c r="CZ831" s="7478">
        <f>IF(COUNTIF(Overview!K12:K14,TRUE)&gt;0,1.6,IF(COUNTIF(Overview!L12:L14,TRUE)&gt;0,8,0))</f>
        <v/>
      </c>
      <c r="DA831" s="1807"/>
      <c r="DB831" s="7484"/>
      <c r="DC831" s="844">
        <f>IF(CT831="","",IF(CT831&gt;CZ831,"Fail","Pass"))</f>
        <v/>
      </c>
      <c r="DD831" s="6666"/>
      <c r="DE831" s="1565">
        <f>MyTimestamp(DC831)</f>
        <v/>
      </c>
      <c r="DF831" s="1531">
        <f>IF(COUNT(CE831:CH831)=1,15,IF(COUNT(CE831:CH831)=0,0,30))</f>
        <v/>
      </c>
      <c r="DG831" s="1532">
        <f>IF(DF831=0,0,2)</f>
        <v/>
      </c>
      <c r="DH831" s="6825"/>
      <c r="DI831" s="6825"/>
      <c r="DJ831" s="1863"/>
      <c r="DK831" s="6838"/>
      <c r="DL831" s="1574">
        <f>10^(CN831/20)*100-100</f>
        <v/>
      </c>
      <c r="DM831" s="1109"/>
      <c r="DN831" s="6839"/>
      <c r="DO831" s="1109"/>
      <c r="DP831" s="1109"/>
      <c r="DQ831" s="6827"/>
      <c r="DR831" s="1541"/>
      <c r="DS831" s="1541"/>
      <c r="DT831" s="1541"/>
      <c r="DU831" s="1541"/>
      <c r="DV831" s="1541"/>
      <c r="DW831" s="1541"/>
      <c r="DX831" s="1541"/>
      <c r="DY831" s="1541"/>
      <c r="DZ831" s="1541"/>
      <c r="EA831" s="1541"/>
      <c r="EB831" s="1541"/>
      <c r="EC831" s="1541"/>
      <c r="ED831" s="1541"/>
      <c r="EE831" s="1541"/>
      <c r="EF831" s="1541"/>
      <c r="EG831" s="1541"/>
      <c r="EH831" s="1541"/>
      <c r="EI831" s="1541"/>
      <c r="EJ831" s="1541"/>
      <c r="EK831" s="1541"/>
      <c r="EL831" s="1541"/>
      <c r="EM831" s="1541"/>
      <c r="EN831" s="1541"/>
      <c r="EO831" s="1541"/>
      <c r="EP831" s="1541"/>
      <c r="EQ831" s="1541"/>
      <c r="ER831" s="1541"/>
      <c r="ES831" s="1541"/>
      <c r="ET831" s="1541"/>
      <c r="EU831" s="1541"/>
      <c r="EV831" s="1541"/>
    </row>
    <row r="832" ht="12.75" x14ac:dyDescent="0.2">
      <c r="A832" s="1541"/>
      <c r="B832" s="1541"/>
      <c r="C832"/>
      <c r="D832" s="6799"/>
      <c r="E832" s="6799"/>
      <c r="F832" s="6800" t="inlineStr">
        <is>
          <t>5.5</t>
        </is>
      </c>
      <c r="G832" s="6801"/>
      <c r="H832" s="6802">
        <f>BV832</f>
        <v/>
      </c>
      <c r="I832" s="6802">
        <f>BW832</f>
        <v/>
      </c>
      <c r="J832" s="6803" t="inlineStr">
        <is>
          <t>WLAN</t>
        </is>
      </c>
      <c r="K832" s="6803" t="inlineStr">
        <is>
          <t>2.4 GHz</t>
        </is>
      </c>
      <c r="L832" s="6804"/>
      <c r="M832" s="6802"/>
      <c r="N832" s="6805"/>
      <c r="O832" s="6806"/>
      <c r="P832" s="6597"/>
      <c r="Q832" s="6806"/>
      <c r="R832" s="6806"/>
      <c r="S832" s="6593"/>
      <c r="T832" s="130">
        <v>7</v>
      </c>
      <c r="U832" s="6593">
        <v>2442</v>
      </c>
      <c r="V832" s="6805"/>
      <c r="W832" s="6807"/>
      <c r="X832" s="6805"/>
      <c r="Y832" s="6805"/>
      <c r="Z832" s="6805"/>
      <c r="AA832" s="6804"/>
      <c r="AB832" s="6804"/>
      <c r="AC832" s="6808">
        <f>IF(OR(BX832="Close to Ear",BX832="Close to Head"),"Head",IF(BX832="Extremity","Extremity","Body"))</f>
        <v/>
      </c>
      <c r="AD832" s="6809">
        <f>CA832</f>
        <v/>
      </c>
      <c r="AE832" s="6803">
        <f>CB832</f>
        <v/>
      </c>
      <c r="AF832" s="6804"/>
      <c r="AG832" s="6810">
        <f>IF(OR(AZ832="",BA832=""),"N/A",IF(DC832="Pass","P","F"))</f>
        <v/>
      </c>
      <c r="AH832" s="6811"/>
      <c r="AI832" s="6811"/>
      <c r="AJ832" s="6811"/>
      <c r="AK832" s="6805"/>
      <c r="AL832" s="6804"/>
      <c r="AM832" s="6805"/>
      <c r="AN832" s="6805"/>
      <c r="AO832" s="6812"/>
      <c r="AP832" s="6812"/>
      <c r="AQ832" s="6812"/>
      <c r="AR832" s="6812"/>
      <c r="AS832" s="6812"/>
      <c r="AT832" s="6813">
        <f>IF(AC832="Extremity",IF(CG832="","",CG832),"")</f>
        <v/>
      </c>
      <c r="AU832" s="6813">
        <f>IF(AC832="Extremity",IF(CH832="","",CH832),"")</f>
        <v/>
      </c>
      <c r="AV832" s="6814">
        <f>IF(AC832="Extremity","",IF(CE832="","",CE832))</f>
        <v/>
      </c>
      <c r="AW832" s="6814">
        <f>IF(AD832="Extremity","",IF(CF832="","",CF832))</f>
        <v/>
      </c>
      <c r="AX832" s="6807">
        <f>DL832</f>
        <v/>
      </c>
      <c r="AY832" s="6807">
        <f>DQ832</f>
        <v/>
      </c>
      <c r="AZ832" s="6815">
        <f>IF(AC832="Extremity",IF(DA832="","",DA832),"")</f>
        <v/>
      </c>
      <c r="BA832" s="6816">
        <f>IF(AC832="Extremity","",IF(CT832="","",CT832))</f>
        <v/>
      </c>
      <c r="BB832" s="6807">
        <f>IF(AC832="Extremity",IF(DB832="","",DB832),"")</f>
        <v/>
      </c>
      <c r="BC832" s="6814">
        <f>IF(AC832="Extremity","",IF(CZ832="","",CZ832))</f>
        <v/>
      </c>
      <c r="BD832" s="6807">
        <f>DD832</f>
        <v/>
      </c>
      <c r="BE832" s="6817">
        <f>DE832</f>
        <v/>
      </c>
      <c r="BF832" s="6818">
        <f>DF832*60</f>
        <v/>
      </c>
      <c r="BG832" s="6819">
        <f>BE832</f>
        <v/>
      </c>
      <c r="BH832" s="6818">
        <f>DG832*60</f>
        <v/>
      </c>
      <c r="BI832" s="6818">
        <f>DH832</f>
        <v/>
      </c>
      <c r="BJ832" s="6820"/>
      <c r="BK832" s="6821">
        <f>Overview!$E$7</f>
        <v/>
      </c>
      <c r="BL832" s="6820"/>
      <c r="BM832" s="6818">
        <f>DI832</f>
        <v/>
      </c>
      <c r="BN832" s="6821">
        <f>Overview!$P$153</f>
        <v/>
      </c>
      <c r="BO832" s="6820"/>
      <c r="BP832" s="6820"/>
      <c r="BQ832" s="6804"/>
      <c r="BR832" s="6822"/>
      <c r="BS832" s="1541"/>
      <c r="BT832" s="1864" t="inlineStr">
        <is>
          <t>WLAN</t>
        </is>
      </c>
      <c r="BU832" s="1828" t="inlineStr">
        <is>
          <t>2.4 GHz</t>
        </is>
      </c>
      <c r="BV832" s="906">
        <f>Overview!$H$29</f>
        <v/>
      </c>
      <c r="BW832" s="1828"/>
      <c r="BX832" s="1864" t="inlineStr">
        <is>
          <t>Body</t>
        </is>
      </c>
      <c r="BY832" s="6709"/>
      <c r="BZ832" s="6709"/>
      <c r="CA832" s="882" t="inlineStr">
        <is>
          <t>Accesorio 1: Front Face</t>
        </is>
      </c>
      <c r="CB832" s="200">
        <v>0</v>
      </c>
      <c r="CC832" s="882">
        <f>IF(COUNT('Conducted WiFi'!$AH$3:$AH$9)=0,7,INDEX('Conducted WiFi'!$T$3:$T$9,MATCH(MAX('Conducted WiFi'!$AH$3:$AH$9),'Conducted WiFi'!$AH$3:$AH$9,0)))</f>
        <v>7</v>
      </c>
      <c r="CD832" s="6837">
        <f>IF(COUNT('Conducted WiFi'!$AH$3:$AH$9)=0,2442,INDEX('Conducted WiFi'!$U$3:$U$9,MATCH(MAX('Conducted WiFi'!$AH$3:$AH$9),'Conducted WiFi'!$AH$3:$AH$9,0)))</f>
        <v>2442</v>
      </c>
      <c r="CE832" s="7246"/>
      <c r="CF832" s="7246"/>
      <c r="CG832" s="7245"/>
      <c r="CH832" s="7245"/>
      <c r="CI832" s="225">
        <f>BY832</f>
        <v/>
      </c>
      <c r="CJ832" s="237">
        <f>BZ832</f>
        <v/>
      </c>
      <c r="CK832" s="223">
        <f>CA832</f>
        <v/>
      </c>
      <c r="CL832" s="237">
        <f>CC832</f>
        <v/>
      </c>
      <c r="CM832" s="6672"/>
      <c r="CN832" s="6834"/>
      <c r="CO832" s="1967"/>
      <c r="CP832" s="7217"/>
      <c r="CQ832" s="7220"/>
      <c r="CR832" s="6930"/>
      <c r="CS832" s="446"/>
      <c r="CT832" s="6835"/>
      <c r="CU832" s="224">
        <f>BY832</f>
        <v/>
      </c>
      <c r="CV832" s="237">
        <f>BZ832</f>
        <v/>
      </c>
      <c r="CW832" s="237">
        <f>CA832</f>
        <v/>
      </c>
      <c r="CX832" s="224">
        <f>CC832</f>
        <v/>
      </c>
      <c r="CY832" s="237">
        <f>CD832</f>
        <v/>
      </c>
      <c r="CZ832" s="7478">
        <f>IF(COUNTIF(Overview!K12:K14,TRUE)&gt;0,1.6,IF(COUNTIF(Overview!L12:L14,TRUE)&gt;0,8,0))</f>
        <v/>
      </c>
      <c r="DA832" s="1807"/>
      <c r="DB832" s="7484"/>
      <c r="DC832" s="844">
        <f>IF(CT832="","",IF(CT832&gt;CZ832,"Fail","Pass"))</f>
        <v/>
      </c>
      <c r="DD832" s="6666"/>
      <c r="DE832" s="1565">
        <f>MyTimestamp(DC832)</f>
        <v/>
      </c>
      <c r="DF832" s="1531">
        <f>IF(COUNT(CE832:CH832)=1,15,IF(COUNT(CE832:CH832)=0,0,30))</f>
        <v/>
      </c>
      <c r="DG832" s="1532">
        <f>IF(DF832=0,0,2)</f>
        <v/>
      </c>
      <c r="DH832" s="6825"/>
      <c r="DI832" s="6825"/>
      <c r="DJ832" s="1863"/>
      <c r="DK832" s="6838"/>
      <c r="DL832" s="1574">
        <f>10^(CN832/20)*100-100</f>
        <v/>
      </c>
      <c r="DM832" s="1109"/>
      <c r="DN832" s="6839"/>
      <c r="DO832" s="1109"/>
      <c r="DP832" s="1109"/>
      <c r="DQ832" s="6827"/>
      <c r="DR832" s="1541"/>
      <c r="DS832" s="1541"/>
      <c r="DT832" s="1541"/>
      <c r="DU832" s="1541"/>
      <c r="DV832" s="1541"/>
      <c r="DW832" s="1541"/>
      <c r="DX832" s="1541"/>
      <c r="DY832" s="1541"/>
      <c r="DZ832" s="1541"/>
      <c r="EA832" s="1541"/>
      <c r="EB832" s="1541"/>
      <c r="EC832" s="1541"/>
      <c r="ED832" s="1541"/>
      <c r="EE832" s="1541"/>
      <c r="EF832" s="1541"/>
      <c r="EG832" s="1541"/>
      <c r="EH832" s="1541"/>
      <c r="EI832" s="1541"/>
      <c r="EJ832" s="1541"/>
      <c r="EK832" s="1541"/>
      <c r="EL832" s="1541"/>
      <c r="EM832" s="1541"/>
      <c r="EN832" s="1541"/>
      <c r="EO832" s="1541"/>
      <c r="EP832" s="1541"/>
      <c r="EQ832" s="1541"/>
      <c r="ER832" s="1541"/>
      <c r="ES832" s="1541"/>
      <c r="ET832" s="1541"/>
      <c r="EU832" s="1541"/>
      <c r="EV832" s="1541"/>
    </row>
    <row r="833" ht="12.75" x14ac:dyDescent="0.2">
      <c r="A833" s="1541"/>
      <c r="B833" s="1541"/>
      <c r="C833"/>
      <c r="D833" s="6799"/>
      <c r="E833" s="6799"/>
      <c r="F833" s="6800" t="inlineStr">
        <is>
          <t>5.5</t>
        </is>
      </c>
      <c r="G833" s="6801"/>
      <c r="H833" s="6802">
        <f>BV833</f>
        <v/>
      </c>
      <c r="I833" s="6802">
        <f>BW833</f>
        <v/>
      </c>
      <c r="J833" s="6803" t="inlineStr">
        <is>
          <t>WLAN</t>
        </is>
      </c>
      <c r="K833" s="6803" t="inlineStr">
        <is>
          <t>2.4 GHz</t>
        </is>
      </c>
      <c r="L833" s="6804"/>
      <c r="M833" s="6802"/>
      <c r="N833" s="6805"/>
      <c r="O833" s="6806"/>
      <c r="P833" s="6597"/>
      <c r="Q833" s="6806"/>
      <c r="R833" s="6806"/>
      <c r="S833" s="6593"/>
      <c r="T833" s="130">
        <v>7</v>
      </c>
      <c r="U833" s="6593">
        <v>2442</v>
      </c>
      <c r="V833" s="6805"/>
      <c r="W833" s="6807"/>
      <c r="X833" s="6805"/>
      <c r="Y833" s="6805"/>
      <c r="Z833" s="6805"/>
      <c r="AA833" s="6804"/>
      <c r="AB833" s="6804"/>
      <c r="AC833" s="6808">
        <f>IF(OR(BX833="Close to Ear",BX833="Close to Head"),"Head",IF(BX833="Extremity","Extremity","Body"))</f>
        <v/>
      </c>
      <c r="AD833" s="6809">
        <f>CA833</f>
        <v/>
      </c>
      <c r="AE833" s="6803">
        <f>CB833</f>
        <v/>
      </c>
      <c r="AF833" s="6804"/>
      <c r="AG833" s="6810">
        <f>IF(OR(AZ833="",BA833=""),"N/A",IF(DC833="Pass","P","F"))</f>
        <v/>
      </c>
      <c r="AH833" s="6811"/>
      <c r="AI833" s="6811"/>
      <c r="AJ833" s="6811"/>
      <c r="AK833" s="6805"/>
      <c r="AL833" s="6804"/>
      <c r="AM833" s="6805"/>
      <c r="AN833" s="6805"/>
      <c r="AO833" s="6812"/>
      <c r="AP833" s="6812"/>
      <c r="AQ833" s="6812"/>
      <c r="AR833" s="6812"/>
      <c r="AS833" s="6812"/>
      <c r="AT833" s="6813">
        <f>IF(AC833="Extremity",IF(CG833="","",CG833),"")</f>
        <v/>
      </c>
      <c r="AU833" s="6813">
        <f>IF(AC833="Extremity",IF(CH833="","",CH833),"")</f>
        <v/>
      </c>
      <c r="AV833" s="6814">
        <f>IF(AC833="Extremity","",IF(CE833="","",CE833))</f>
        <v/>
      </c>
      <c r="AW833" s="6814">
        <f>IF(AD833="Extremity","",IF(CF833="","",CF833))</f>
        <v/>
      </c>
      <c r="AX833" s="6807">
        <f>DL833</f>
        <v/>
      </c>
      <c r="AY833" s="6807">
        <f>DQ833</f>
        <v/>
      </c>
      <c r="AZ833" s="6815">
        <f>IF(AC833="Extremity",IF(DA833="","",DA833),"")</f>
        <v/>
      </c>
      <c r="BA833" s="6816">
        <f>IF(AC833="Extremity","",IF(CT833="","",CT833))</f>
        <v/>
      </c>
      <c r="BB833" s="6807">
        <f>IF(AC833="Extremity",IF(DB833="","",DB833),"")</f>
        <v/>
      </c>
      <c r="BC833" s="6814">
        <f>IF(AC833="Extremity","",IF(CZ833="","",CZ833))</f>
        <v/>
      </c>
      <c r="BD833" s="6807">
        <f>DD833</f>
        <v/>
      </c>
      <c r="BE833" s="6817">
        <f>DE833</f>
        <v/>
      </c>
      <c r="BF833" s="6818">
        <f>DF833*60</f>
        <v/>
      </c>
      <c r="BG833" s="6819">
        <f>BE833</f>
        <v/>
      </c>
      <c r="BH833" s="6818">
        <f>DG833*60</f>
        <v/>
      </c>
      <c r="BI833" s="6818">
        <f>DH833</f>
        <v/>
      </c>
      <c r="BJ833" s="6820"/>
      <c r="BK833" s="6821">
        <f>Overview!$E$7</f>
        <v/>
      </c>
      <c r="BL833" s="6820"/>
      <c r="BM833" s="6818">
        <f>DI833</f>
        <v/>
      </c>
      <c r="BN833" s="6821">
        <f>Overview!$P$153</f>
        <v/>
      </c>
      <c r="BO833" s="6820"/>
      <c r="BP833" s="6820"/>
      <c r="BQ833" s="6804"/>
      <c r="BR833" s="6822"/>
      <c r="BS833" s="1541"/>
      <c r="BT833" s="1864" t="inlineStr">
        <is>
          <t>WLAN</t>
        </is>
      </c>
      <c r="BU833" s="1828" t="inlineStr">
        <is>
          <t>2.4 GHz</t>
        </is>
      </c>
      <c r="BV833" s="906">
        <f>Overview!$H$29</f>
        <v/>
      </c>
      <c r="BW833" s="1828"/>
      <c r="BX833" s="1864" t="inlineStr">
        <is>
          <t>Body</t>
        </is>
      </c>
      <c r="BY833" s="6709"/>
      <c r="BZ833" s="6709"/>
      <c r="CA833" s="882" t="inlineStr">
        <is>
          <t>Accesorio 2: Bottom Edge</t>
        </is>
      </c>
      <c r="CB833" s="200">
        <v>0</v>
      </c>
      <c r="CC833" s="882">
        <f>IF(COUNT('Conducted WiFi'!$AH$3:$AH$9)=0,7,INDEX('Conducted WiFi'!$T$3:$T$9,MATCH(MAX('Conducted WiFi'!$AH$3:$AH$9),'Conducted WiFi'!$AH$3:$AH$9,0)))</f>
        <v>7</v>
      </c>
      <c r="CD833" s="6837">
        <f>IF(COUNT('Conducted WiFi'!$AH$3:$AH$9)=0,2442,INDEX('Conducted WiFi'!$U$3:$U$9,MATCH(MAX('Conducted WiFi'!$AH$3:$AH$9),'Conducted WiFi'!$AH$3:$AH$9,0)))</f>
        <v>2442</v>
      </c>
      <c r="CE833" s="7246"/>
      <c r="CF833" s="7246"/>
      <c r="CG833" s="7245"/>
      <c r="CH833" s="7245"/>
      <c r="CI833" s="225">
        <f>BY833</f>
        <v/>
      </c>
      <c r="CJ833" s="237">
        <f>BZ833</f>
        <v/>
      </c>
      <c r="CK833" s="223">
        <f>CA833</f>
        <v/>
      </c>
      <c r="CL833" s="237">
        <f>CC833</f>
        <v/>
      </c>
      <c r="CM833" s="6672"/>
      <c r="CN833" s="6834"/>
      <c r="CO833" s="1967"/>
      <c r="CP833" s="7217"/>
      <c r="CQ833" s="7220"/>
      <c r="CR833" s="6930"/>
      <c r="CS833" s="446"/>
      <c r="CT833" s="6835"/>
      <c r="CU833" s="224">
        <f>BY833</f>
        <v/>
      </c>
      <c r="CV833" s="237">
        <f>BZ833</f>
        <v/>
      </c>
      <c r="CW833" s="237">
        <f>CA833</f>
        <v/>
      </c>
      <c r="CX833" s="224">
        <f>CC833</f>
        <v/>
      </c>
      <c r="CY833" s="237">
        <f>CD833</f>
        <v/>
      </c>
      <c r="CZ833" s="7478">
        <f>IF(COUNTIF(Overview!K12:K14,TRUE)&gt;0,1.6,IF(COUNTIF(Overview!L12:L14,TRUE)&gt;0,8,0))</f>
        <v/>
      </c>
      <c r="DA833" s="1807"/>
      <c r="DB833" s="7484"/>
      <c r="DC833" s="844">
        <f>IF(CT833="","",IF(CT833&gt;CZ833,"Fail","Pass"))</f>
        <v/>
      </c>
      <c r="DD833" s="6666"/>
      <c r="DE833" s="1565">
        <f>MyTimestamp(DC833)</f>
        <v/>
      </c>
      <c r="DF833" s="1531">
        <f>IF(COUNT(CE833:CH833)=1,15,IF(COUNT(CE833:CH833)=0,0,30))</f>
        <v/>
      </c>
      <c r="DG833" s="1532">
        <f>IF(DF833=0,0,2)</f>
        <v/>
      </c>
      <c r="DH833" s="6825"/>
      <c r="DI833" s="6825"/>
      <c r="DJ833" s="1863"/>
      <c r="DK833" s="6838"/>
      <c r="DL833" s="1574">
        <f>10^(CN833/20)*100-100</f>
        <v/>
      </c>
      <c r="DM833" s="1109"/>
      <c r="DN833" s="6839"/>
      <c r="DO833" s="1109"/>
      <c r="DP833" s="1109"/>
      <c r="DQ833" s="6827"/>
      <c r="DR833" s="1541"/>
      <c r="DS833" s="1541"/>
      <c r="DT833" s="1541"/>
      <c r="DU833" s="1541"/>
      <c r="DV833" s="1541"/>
      <c r="DW833" s="1541"/>
      <c r="DX833" s="1541"/>
      <c r="DY833" s="1541"/>
      <c r="DZ833" s="1541"/>
      <c r="EA833" s="1541"/>
      <c r="EB833" s="1541"/>
      <c r="EC833" s="1541"/>
      <c r="ED833" s="1541"/>
      <c r="EE833" s="1541"/>
      <c r="EF833" s="1541"/>
      <c r="EG833" s="1541"/>
      <c r="EH833" s="1541"/>
      <c r="EI833" s="1541"/>
      <c r="EJ833" s="1541"/>
      <c r="EK833" s="1541"/>
      <c r="EL833" s="1541"/>
      <c r="EM833" s="1541"/>
      <c r="EN833" s="1541"/>
      <c r="EO833" s="1541"/>
      <c r="EP833" s="1541"/>
      <c r="EQ833" s="1541"/>
      <c r="ER833" s="1541"/>
      <c r="ES833" s="1541"/>
      <c r="ET833" s="1541"/>
      <c r="EU833" s="1541"/>
      <c r="EV833" s="1541"/>
    </row>
    <row r="834" ht="12.75" x14ac:dyDescent="0.2">
      <c r="A834" s="1541"/>
      <c r="B834" s="1541"/>
      <c r="C834"/>
      <c r="D834" s="6799"/>
      <c r="E834" s="6799"/>
      <c r="F834" s="6800" t="inlineStr">
        <is>
          <t>5.5</t>
        </is>
      </c>
      <c r="G834" s="6801"/>
      <c r="H834" s="6802">
        <f>BV834</f>
        <v/>
      </c>
      <c r="I834" s="6802">
        <f>BW834</f>
        <v/>
      </c>
      <c r="J834" s="6803" t="inlineStr">
        <is>
          <t>WLAN</t>
        </is>
      </c>
      <c r="K834" s="6803" t="inlineStr">
        <is>
          <t>2.4 GHz</t>
        </is>
      </c>
      <c r="L834" s="6804"/>
      <c r="M834" s="6802"/>
      <c r="N834" s="6805"/>
      <c r="O834" s="6806"/>
      <c r="P834" s="6597"/>
      <c r="Q834" s="6806"/>
      <c r="R834" s="6806"/>
      <c r="S834" s="6593"/>
      <c r="T834" s="130">
        <v>7</v>
      </c>
      <c r="U834" s="6593">
        <v>2442</v>
      </c>
      <c r="V834" s="6805"/>
      <c r="W834" s="6807"/>
      <c r="X834" s="6805"/>
      <c r="Y834" s="6805"/>
      <c r="Z834" s="6805"/>
      <c r="AA834" s="6804"/>
      <c r="AB834" s="6804"/>
      <c r="AC834" s="6808">
        <f>IF(OR(BX834="Close to Ear",BX834="Close to Head"),"Head",IF(BX834="Extremity","Extremity","Body"))</f>
        <v/>
      </c>
      <c r="AD834" s="6809">
        <f>CA834</f>
        <v/>
      </c>
      <c r="AE834" s="6803">
        <f>CB834</f>
        <v/>
      </c>
      <c r="AF834" s="6804"/>
      <c r="AG834" s="6810">
        <f>IF(OR(AZ834="",BA834=""),"N/A",IF(DC834="Pass","P","F"))</f>
        <v/>
      </c>
      <c r="AH834" s="6811"/>
      <c r="AI834" s="6811"/>
      <c r="AJ834" s="6811"/>
      <c r="AK834" s="6805"/>
      <c r="AL834" s="6804"/>
      <c r="AM834" s="6805"/>
      <c r="AN834" s="6805"/>
      <c r="AO834" s="6812"/>
      <c r="AP834" s="6812"/>
      <c r="AQ834" s="6812"/>
      <c r="AR834" s="6812"/>
      <c r="AS834" s="6812"/>
      <c r="AT834" s="6813">
        <f>IF(AC834="Extremity",IF(CG834="","",CG834),"")</f>
        <v/>
      </c>
      <c r="AU834" s="6813">
        <f>IF(AC834="Extremity",IF(CH834="","",CH834),"")</f>
        <v/>
      </c>
      <c r="AV834" s="6814">
        <f>IF(AC834="Extremity","",IF(CE834="","",CE834))</f>
        <v/>
      </c>
      <c r="AW834" s="6814">
        <f>IF(AD834="Extremity","",IF(CF834="","",CF834))</f>
        <v/>
      </c>
      <c r="AX834" s="6807">
        <f>DL834</f>
        <v/>
      </c>
      <c r="AY834" s="6807">
        <f>DQ834</f>
        <v/>
      </c>
      <c r="AZ834" s="6815">
        <f>IF(AC834="Extremity",IF(DA834="","",DA834),"")</f>
        <v/>
      </c>
      <c r="BA834" s="6816">
        <f>IF(AC834="Extremity","",IF(CT834="","",CT834))</f>
        <v/>
      </c>
      <c r="BB834" s="6807">
        <f>IF(AC834="Extremity",IF(DB834="","",DB834),"")</f>
        <v/>
      </c>
      <c r="BC834" s="6814">
        <f>IF(AC834="Extremity","",IF(CZ834="","",CZ834))</f>
        <v/>
      </c>
      <c r="BD834" s="6807">
        <f>DD834</f>
        <v/>
      </c>
      <c r="BE834" s="6817">
        <f>DE834</f>
        <v/>
      </c>
      <c r="BF834" s="6818">
        <f>DF834*60</f>
        <v/>
      </c>
      <c r="BG834" s="6819">
        <f>BE834</f>
        <v/>
      </c>
      <c r="BH834" s="6818">
        <f>DG834*60</f>
        <v/>
      </c>
      <c r="BI834" s="6818">
        <f>DH834</f>
        <v/>
      </c>
      <c r="BJ834" s="6820"/>
      <c r="BK834" s="6821">
        <f>Overview!$E$7</f>
        <v/>
      </c>
      <c r="BL834" s="6820"/>
      <c r="BM834" s="6818">
        <f>DI834</f>
        <v/>
      </c>
      <c r="BN834" s="6821">
        <f>Overview!$P$153</f>
        <v/>
      </c>
      <c r="BO834" s="6820"/>
      <c r="BP834" s="6820"/>
      <c r="BQ834" s="6804"/>
      <c r="BR834" s="6822"/>
      <c r="BS834" s="1541"/>
      <c r="BT834" s="1864" t="inlineStr">
        <is>
          <t>WLAN</t>
        </is>
      </c>
      <c r="BU834" s="1828" t="inlineStr">
        <is>
          <t>2.4 GHz</t>
        </is>
      </c>
      <c r="BV834" s="906">
        <f>Overview!$H$29</f>
        <v/>
      </c>
      <c r="BW834" s="1828"/>
      <c r="BX834" s="1864" t="inlineStr">
        <is>
          <t>Body</t>
        </is>
      </c>
      <c r="BY834" s="6709"/>
      <c r="BZ834" s="6709"/>
      <c r="CA834" s="882" t="inlineStr">
        <is>
          <t>Accesorio 3: Back Face</t>
        </is>
      </c>
      <c r="CB834" s="200">
        <v>0</v>
      </c>
      <c r="CC834" s="882">
        <f>IF(COUNT('Conducted WiFi'!$AH$3:$AH$9)=0,7,INDEX('Conducted WiFi'!$T$3:$T$9,MATCH(MAX('Conducted WiFi'!$AH$3:$AH$9),'Conducted WiFi'!$AH$3:$AH$9,0)))</f>
        <v>7</v>
      </c>
      <c r="CD834" s="6837">
        <f>IF(COUNT('Conducted WiFi'!$AH$3:$AH$9)=0,2442,INDEX('Conducted WiFi'!$U$3:$U$9,MATCH(MAX('Conducted WiFi'!$AH$3:$AH$9),'Conducted WiFi'!$AH$3:$AH$9,0)))</f>
        <v>2442</v>
      </c>
      <c r="CE834" s="7246"/>
      <c r="CF834" s="7246"/>
      <c r="CG834" s="7245"/>
      <c r="CH834" s="7245"/>
      <c r="CI834" s="225">
        <f>BY834</f>
        <v/>
      </c>
      <c r="CJ834" s="237">
        <f>BZ834</f>
        <v/>
      </c>
      <c r="CK834" s="223">
        <f>CA834</f>
        <v/>
      </c>
      <c r="CL834" s="237">
        <f>CC834</f>
        <v/>
      </c>
      <c r="CM834" s="6672"/>
      <c r="CN834" s="6834"/>
      <c r="CO834" s="1967"/>
      <c r="CP834" s="7217"/>
      <c r="CQ834" s="7220"/>
      <c r="CR834" s="6930"/>
      <c r="CS834" s="446"/>
      <c r="CT834" s="6835"/>
      <c r="CU834" s="224">
        <f>BY834</f>
        <v/>
      </c>
      <c r="CV834" s="237">
        <f>BZ834</f>
        <v/>
      </c>
      <c r="CW834" s="237">
        <f>CA834</f>
        <v/>
      </c>
      <c r="CX834" s="224">
        <f>CC834</f>
        <v/>
      </c>
      <c r="CY834" s="237">
        <f>CD834</f>
        <v/>
      </c>
      <c r="CZ834" s="7478">
        <f>IF(COUNTIF(Overview!K12:K14,TRUE)&gt;0,1.6,IF(COUNTIF(Overview!L12:L14,TRUE)&gt;0,8,0))</f>
        <v/>
      </c>
      <c r="DA834" s="1807"/>
      <c r="DB834" s="7484"/>
      <c r="DC834" s="844">
        <f>IF(CT834="","",IF(CT834&gt;CZ834,"Fail","Pass"))</f>
        <v/>
      </c>
      <c r="DD834" s="6666"/>
      <c r="DE834" s="1565">
        <f>MyTimestamp(DC834)</f>
        <v/>
      </c>
      <c r="DF834" s="1531">
        <f>IF(COUNT(CE834:CH834)=1,15,IF(COUNT(CE834:CH834)=0,0,30))</f>
        <v/>
      </c>
      <c r="DG834" s="1532">
        <f>IF(DF834=0,0,2)</f>
        <v/>
      </c>
      <c r="DH834" s="6825"/>
      <c r="DI834" s="6825"/>
      <c r="DJ834" s="1863"/>
      <c r="DK834" s="6838"/>
      <c r="DL834" s="1574">
        <f>10^(CN834/20)*100-100</f>
        <v/>
      </c>
      <c r="DM834" s="1109"/>
      <c r="DN834" s="6839"/>
      <c r="DO834" s="1109"/>
      <c r="DP834" s="1109"/>
      <c r="DQ834" s="6827"/>
      <c r="DR834" s="1541"/>
      <c r="DS834" s="1541"/>
      <c r="DT834" s="1541"/>
      <c r="DU834" s="1541"/>
      <c r="DV834" s="1541"/>
      <c r="DW834" s="1541"/>
      <c r="DX834" s="1541"/>
      <c r="DY834" s="1541"/>
      <c r="DZ834" s="1541"/>
      <c r="EA834" s="1541"/>
      <c r="EB834" s="1541"/>
      <c r="EC834" s="1541"/>
      <c r="ED834" s="1541"/>
      <c r="EE834" s="1541"/>
      <c r="EF834" s="1541"/>
      <c r="EG834" s="1541"/>
      <c r="EH834" s="1541"/>
      <c r="EI834" s="1541"/>
      <c r="EJ834" s="1541"/>
      <c r="EK834" s="1541"/>
      <c r="EL834" s="1541"/>
      <c r="EM834" s="1541"/>
      <c r="EN834" s="1541"/>
      <c r="EO834" s="1541"/>
      <c r="EP834" s="1541"/>
      <c r="EQ834" s="1541"/>
      <c r="ER834" s="1541"/>
      <c r="ES834" s="1541"/>
      <c r="ET834" s="1541"/>
      <c r="EU834" s="1541"/>
      <c r="EV834" s="1541"/>
    </row>
    <row r="835" ht="12.75" x14ac:dyDescent="0.2">
      <c r="A835" s="1541"/>
      <c r="B835" s="1541"/>
      <c r="C835"/>
      <c r="D835" s="6799"/>
      <c r="E835" s="6799"/>
      <c r="F835" s="6800" t="inlineStr">
        <is>
          <t>5.5</t>
        </is>
      </c>
      <c r="G835" s="6801"/>
      <c r="H835" s="6802">
        <f>BV835</f>
        <v/>
      </c>
      <c r="I835" s="6802">
        <f>BW835</f>
        <v/>
      </c>
      <c r="J835" s="6803" t="inlineStr">
        <is>
          <t>WLAN</t>
        </is>
      </c>
      <c r="K835" s="6803" t="inlineStr">
        <is>
          <t>2.4 GHz</t>
        </is>
      </c>
      <c r="L835" s="6804"/>
      <c r="M835" s="6802"/>
      <c r="N835" s="6805"/>
      <c r="O835" s="6806"/>
      <c r="P835" s="6597"/>
      <c r="Q835" s="6806"/>
      <c r="R835" s="6806"/>
      <c r="S835" s="6593"/>
      <c r="T835" s="130">
        <v>7</v>
      </c>
      <c r="U835" s="6593">
        <v>2442</v>
      </c>
      <c r="V835" s="6805"/>
      <c r="W835" s="6807"/>
      <c r="X835" s="6805"/>
      <c r="Y835" s="6805"/>
      <c r="Z835" s="6805"/>
      <c r="AA835" s="6804"/>
      <c r="AB835" s="6804"/>
      <c r="AC835" s="6808">
        <f>IF(OR(BX835="Close to Ear",BX835="Close to Head"),"Head",IF(BX835="Extremity","Extremity","Body"))</f>
        <v/>
      </c>
      <c r="AD835" s="6809">
        <f>CA835</f>
        <v/>
      </c>
      <c r="AE835" s="6803">
        <f>CB835</f>
        <v/>
      </c>
      <c r="AF835" s="6804"/>
      <c r="AG835" s="6810">
        <f>IF(OR(AZ835="",BA835=""),"N/A",IF(DC835="Pass","P","F"))</f>
        <v/>
      </c>
      <c r="AH835" s="6811"/>
      <c r="AI835" s="6811"/>
      <c r="AJ835" s="6811"/>
      <c r="AK835" s="6805"/>
      <c r="AL835" s="6804"/>
      <c r="AM835" s="6805"/>
      <c r="AN835" s="6805"/>
      <c r="AO835" s="6812"/>
      <c r="AP835" s="6812"/>
      <c r="AQ835" s="6812"/>
      <c r="AR835" s="6812"/>
      <c r="AS835" s="6812"/>
      <c r="AT835" s="6813">
        <f>IF(AC835="Extremity",IF(CG835="","",CG835),"")</f>
        <v/>
      </c>
      <c r="AU835" s="6813">
        <f>IF(AC835="Extremity",IF(CH835="","",CH835),"")</f>
        <v/>
      </c>
      <c r="AV835" s="6814">
        <f>IF(AC835="Extremity","",IF(CE835="","",CE835))</f>
        <v/>
      </c>
      <c r="AW835" s="6814">
        <f>IF(AD835="Extremity","",IF(CF835="","",CF835))</f>
        <v/>
      </c>
      <c r="AX835" s="6807">
        <f>DL835</f>
        <v/>
      </c>
      <c r="AY835" s="6807">
        <f>DQ835</f>
        <v/>
      </c>
      <c r="AZ835" s="6815">
        <f>IF(AC835="Extremity",IF(DA835="","",DA835),"")</f>
        <v/>
      </c>
      <c r="BA835" s="6816">
        <f>IF(AC835="Extremity","",IF(CT835="","",CT835))</f>
        <v/>
      </c>
      <c r="BB835" s="6807">
        <f>IF(AC835="Extremity",IF(DB835="","",DB835),"")</f>
        <v/>
      </c>
      <c r="BC835" s="6814">
        <f>IF(AC835="Extremity","",IF(CZ835="","",CZ835))</f>
        <v/>
      </c>
      <c r="BD835" s="6807">
        <f>DD835</f>
        <v/>
      </c>
      <c r="BE835" s="6817">
        <f>DE835</f>
        <v/>
      </c>
      <c r="BF835" s="6818">
        <f>DF835*60</f>
        <v/>
      </c>
      <c r="BG835" s="6819">
        <f>BE835</f>
        <v/>
      </c>
      <c r="BH835" s="6818">
        <f>DG835*60</f>
        <v/>
      </c>
      <c r="BI835" s="6818">
        <f>DH835</f>
        <v/>
      </c>
      <c r="BJ835" s="6820"/>
      <c r="BK835" s="6821">
        <f>Overview!$E$7</f>
        <v/>
      </c>
      <c r="BL835" s="6820"/>
      <c r="BM835" s="6818">
        <f>DI835</f>
        <v/>
      </c>
      <c r="BN835" s="6821">
        <f>Overview!$P$153</f>
        <v/>
      </c>
      <c r="BO835" s="6820"/>
      <c r="BP835" s="6820"/>
      <c r="BQ835" s="6804"/>
      <c r="BR835" s="6822"/>
      <c r="BS835" s="1541"/>
      <c r="BT835" s="1864" t="inlineStr">
        <is>
          <t>WLAN</t>
        </is>
      </c>
      <c r="BU835" s="1828" t="inlineStr">
        <is>
          <t>2.4 GHz</t>
        </is>
      </c>
      <c r="BV835" s="906">
        <f>Overview!$H$29</f>
        <v/>
      </c>
      <c r="BW835" s="1828"/>
      <c r="BX835" s="1864" t="inlineStr">
        <is>
          <t>Body</t>
        </is>
      </c>
      <c r="BY835" s="6709"/>
      <c r="BZ835" s="6709"/>
      <c r="CA835" s="882" t="inlineStr">
        <is>
          <t>Accesorio 4: Front Face</t>
        </is>
      </c>
      <c r="CB835" s="200">
        <v>0</v>
      </c>
      <c r="CC835" s="882">
        <f>IF(COUNT('Conducted WiFi'!$AH$3:$AH$9)=0,7,INDEX('Conducted WiFi'!$T$3:$T$9,MATCH(MAX('Conducted WiFi'!$AH$3:$AH$9),'Conducted WiFi'!$AH$3:$AH$9,0)))</f>
        <v>7</v>
      </c>
      <c r="CD835" s="6837">
        <f>IF(COUNT('Conducted WiFi'!$AH$3:$AH$9)=0,2442,INDEX('Conducted WiFi'!$U$3:$U$9,MATCH(MAX('Conducted WiFi'!$AH$3:$AH$9),'Conducted WiFi'!$AH$3:$AH$9,0)))</f>
        <v>2442</v>
      </c>
      <c r="CE835" s="7246"/>
      <c r="CF835" s="7246"/>
      <c r="CG835" s="7245"/>
      <c r="CH835" s="7245"/>
      <c r="CI835" s="225">
        <f>BY835</f>
        <v/>
      </c>
      <c r="CJ835" s="237">
        <f>BZ835</f>
        <v/>
      </c>
      <c r="CK835" s="223">
        <f>CA835</f>
        <v/>
      </c>
      <c r="CL835" s="237">
        <f>CC835</f>
        <v/>
      </c>
      <c r="CM835" s="6672"/>
      <c r="CN835" s="6834"/>
      <c r="CO835" s="1967"/>
      <c r="CP835" s="7217"/>
      <c r="CQ835" s="7220"/>
      <c r="CR835" s="6930"/>
      <c r="CS835" s="446"/>
      <c r="CT835" s="6835"/>
      <c r="CU835" s="224">
        <f>BY835</f>
        <v/>
      </c>
      <c r="CV835" s="237">
        <f>BZ835</f>
        <v/>
      </c>
      <c r="CW835" s="237">
        <f>CA835</f>
        <v/>
      </c>
      <c r="CX835" s="224">
        <f>CC835</f>
        <v/>
      </c>
      <c r="CY835" s="237">
        <f>CD835</f>
        <v/>
      </c>
      <c r="CZ835" s="7478">
        <f>IF(COUNTIF(Overview!K12:K14,TRUE)&gt;0,1.6,IF(COUNTIF(Overview!L12:L14,TRUE)&gt;0,8,0))</f>
        <v/>
      </c>
      <c r="DA835" s="1807"/>
      <c r="DB835" s="7484"/>
      <c r="DC835" s="844">
        <f>IF(CT835="","",IF(CT835&gt;CZ835,"Fail","Pass"))</f>
        <v/>
      </c>
      <c r="DD835" s="6666"/>
      <c r="DE835" s="1565">
        <f>MyTimestamp(DC835)</f>
        <v/>
      </c>
      <c r="DF835" s="1531">
        <f>IF(COUNT(CE835:CH835)=1,15,IF(COUNT(CE835:CH835)=0,0,30))</f>
        <v/>
      </c>
      <c r="DG835" s="1532">
        <f>IF(DF835=0,0,2)</f>
        <v/>
      </c>
      <c r="DH835" s="6825"/>
      <c r="DI835" s="6825"/>
      <c r="DJ835" s="1863"/>
      <c r="DK835" s="6838"/>
      <c r="DL835" s="1574">
        <f>10^(CN835/20)*100-100</f>
        <v/>
      </c>
      <c r="DM835" s="1109"/>
      <c r="DN835" s="6839"/>
      <c r="DO835" s="1109"/>
      <c r="DP835" s="1109"/>
      <c r="DQ835" s="6827"/>
      <c r="DR835" s="1541"/>
      <c r="DS835" s="1541"/>
      <c r="DT835" s="1541"/>
      <c r="DU835" s="1541"/>
      <c r="DV835" s="1541"/>
      <c r="DW835" s="1541"/>
      <c r="DX835" s="1541"/>
      <c r="DY835" s="1541"/>
      <c r="DZ835" s="1541"/>
      <c r="EA835" s="1541"/>
      <c r="EB835" s="1541"/>
      <c r="EC835" s="1541"/>
      <c r="ED835" s="1541"/>
      <c r="EE835" s="1541"/>
      <c r="EF835" s="1541"/>
      <c r="EG835" s="1541"/>
      <c r="EH835" s="1541"/>
      <c r="EI835" s="1541"/>
      <c r="EJ835" s="1541"/>
      <c r="EK835" s="1541"/>
      <c r="EL835" s="1541"/>
      <c r="EM835" s="1541"/>
      <c r="EN835" s="1541"/>
      <c r="EO835" s="1541"/>
      <c r="EP835" s="1541"/>
      <c r="EQ835" s="1541"/>
      <c r="ER835" s="1541"/>
      <c r="ES835" s="1541"/>
      <c r="ET835" s="1541"/>
      <c r="EU835" s="1541"/>
      <c r="EV835" s="1541"/>
    </row>
    <row r="836" ht="12.75" x14ac:dyDescent="0.2">
      <c r="A836" s="1541"/>
      <c r="B836" s="1541"/>
      <c r="C836"/>
      <c r="D836" s="6799"/>
      <c r="E836" s="6799"/>
      <c r="F836" s="6800" t="inlineStr">
        <is>
          <t>5.5</t>
        </is>
      </c>
      <c r="G836" s="6801"/>
      <c r="H836" s="6802">
        <f>BV836</f>
        <v/>
      </c>
      <c r="I836" s="6802">
        <f>BW836</f>
        <v/>
      </c>
      <c r="J836" s="6803" t="inlineStr">
        <is>
          <t>WLAN</t>
        </is>
      </c>
      <c r="K836" s="6803" t="inlineStr">
        <is>
          <t>2.4 GHz</t>
        </is>
      </c>
      <c r="L836" s="6804"/>
      <c r="M836" s="6802"/>
      <c r="N836" s="6805"/>
      <c r="O836" s="6806"/>
      <c r="P836" s="6597"/>
      <c r="Q836" s="6806"/>
      <c r="R836" s="6806"/>
      <c r="S836" s="6593"/>
      <c r="T836" s="130">
        <v>7</v>
      </c>
      <c r="U836" s="6593">
        <v>2442</v>
      </c>
      <c r="V836" s="6805"/>
      <c r="W836" s="6807"/>
      <c r="X836" s="6805"/>
      <c r="Y836" s="6805"/>
      <c r="Z836" s="6805"/>
      <c r="AA836" s="6804"/>
      <c r="AB836" s="6804"/>
      <c r="AC836" s="6808">
        <f>IF(OR(BX836="Close to Ear",BX836="Close to Head"),"Head",IF(BX836="Extremity","Extremity","Body"))</f>
        <v/>
      </c>
      <c r="AD836" s="6809">
        <f>CA836</f>
        <v/>
      </c>
      <c r="AE836" s="6803">
        <f>CB836</f>
        <v/>
      </c>
      <c r="AF836" s="6804"/>
      <c r="AG836" s="6810">
        <f>IF(OR(AZ836="",BA836=""),"N/A",IF(DC836="Pass","P","F"))</f>
        <v/>
      </c>
      <c r="AH836" s="6811"/>
      <c r="AI836" s="6811"/>
      <c r="AJ836" s="6811"/>
      <c r="AK836" s="6805"/>
      <c r="AL836" s="6804"/>
      <c r="AM836" s="6805"/>
      <c r="AN836" s="6805"/>
      <c r="AO836" s="6812"/>
      <c r="AP836" s="6812"/>
      <c r="AQ836" s="6812"/>
      <c r="AR836" s="6812"/>
      <c r="AS836" s="6812"/>
      <c r="AT836" s="6813">
        <f>IF(AC836="Extremity",IF(CG836="","",CG836),"")</f>
        <v/>
      </c>
      <c r="AU836" s="6813">
        <f>IF(AC836="Extremity",IF(CH836="","",CH836),"")</f>
        <v/>
      </c>
      <c r="AV836" s="6814">
        <f>IF(AC836="Extremity","",IF(CE836="","",CE836))</f>
        <v/>
      </c>
      <c r="AW836" s="6814">
        <f>IF(AD836="Extremity","",IF(CF836="","",CF836))</f>
        <v/>
      </c>
      <c r="AX836" s="6807">
        <f>DL836</f>
        <v/>
      </c>
      <c r="AY836" s="6807">
        <f>DQ836</f>
        <v/>
      </c>
      <c r="AZ836" s="6815">
        <f>IF(AC836="Extremity",IF(DA836="","",DA836),"")</f>
        <v/>
      </c>
      <c r="BA836" s="6816">
        <f>IF(AC836="Extremity","",IF(CT836="","",CT836))</f>
        <v/>
      </c>
      <c r="BB836" s="6807">
        <f>IF(AC836="Extremity",IF(DB836="","",DB836),"")</f>
        <v/>
      </c>
      <c r="BC836" s="6814">
        <f>IF(AC836="Extremity","",IF(CZ836="","",CZ836))</f>
        <v/>
      </c>
      <c r="BD836" s="6807">
        <f>DD836</f>
        <v/>
      </c>
      <c r="BE836" s="6817">
        <f>DE836</f>
        <v/>
      </c>
      <c r="BF836" s="6818">
        <f>DF836*60</f>
        <v/>
      </c>
      <c r="BG836" s="6819">
        <f>BE836</f>
        <v/>
      </c>
      <c r="BH836" s="6818">
        <f>DG836*60</f>
        <v/>
      </c>
      <c r="BI836" s="6818">
        <f>DH836</f>
        <v/>
      </c>
      <c r="BJ836" s="6820"/>
      <c r="BK836" s="6821">
        <f>Overview!$E$7</f>
        <v/>
      </c>
      <c r="BL836" s="6820"/>
      <c r="BM836" s="6818">
        <f>DI836</f>
        <v/>
      </c>
      <c r="BN836" s="6821">
        <f>Overview!$P$153</f>
        <v/>
      </c>
      <c r="BO836" s="6820"/>
      <c r="BP836" s="6820"/>
      <c r="BQ836" s="6804"/>
      <c r="BR836" s="6822"/>
      <c r="BS836" s="1541"/>
      <c r="BT836" s="1864" t="inlineStr">
        <is>
          <t>WLAN</t>
        </is>
      </c>
      <c r="BU836" s="1828" t="inlineStr">
        <is>
          <t>2.4 GHz</t>
        </is>
      </c>
      <c r="BV836" s="906">
        <f>Overview!$H$29</f>
        <v/>
      </c>
      <c r="BW836" s="1828"/>
      <c r="BX836" s="1864" t="inlineStr">
        <is>
          <t>Body</t>
        </is>
      </c>
      <c r="BY836" s="6709"/>
      <c r="BZ836" s="6709"/>
      <c r="CA836" s="882" t="inlineStr">
        <is>
          <t>Accesorio 5: Back Face</t>
        </is>
      </c>
      <c r="CB836" s="200">
        <v>0</v>
      </c>
      <c r="CC836" s="882">
        <f>IF(COUNT('Conducted WiFi'!$AH$3:$AH$9)=0,7,INDEX('Conducted WiFi'!$T$3:$T$9,MATCH(MAX('Conducted WiFi'!$AH$3:$AH$9),'Conducted WiFi'!$AH$3:$AH$9,0)))</f>
        <v>7</v>
      </c>
      <c r="CD836" s="6837">
        <f>IF(COUNT('Conducted WiFi'!$AH$3:$AH$9)=0,2442,INDEX('Conducted WiFi'!$U$3:$U$9,MATCH(MAX('Conducted WiFi'!$AH$3:$AH$9),'Conducted WiFi'!$AH$3:$AH$9,0)))</f>
        <v>2442</v>
      </c>
      <c r="CE836" s="7246"/>
      <c r="CF836" s="7246"/>
      <c r="CG836" s="7245"/>
      <c r="CH836" s="7245"/>
      <c r="CI836" s="225">
        <f>BY836</f>
        <v/>
      </c>
      <c r="CJ836" s="237">
        <f>BZ836</f>
        <v/>
      </c>
      <c r="CK836" s="223">
        <f>CA836</f>
        <v/>
      </c>
      <c r="CL836" s="237">
        <f>CC836</f>
        <v/>
      </c>
      <c r="CM836" s="6672"/>
      <c r="CN836" s="6834"/>
      <c r="CO836" s="1967"/>
      <c r="CP836" s="7217"/>
      <c r="CQ836" s="7220"/>
      <c r="CR836" s="6930"/>
      <c r="CS836" s="446"/>
      <c r="CT836" s="6835"/>
      <c r="CU836" s="224">
        <f>BY836</f>
        <v/>
      </c>
      <c r="CV836" s="237">
        <f>BZ836</f>
        <v/>
      </c>
      <c r="CW836" s="237">
        <f>CA836</f>
        <v/>
      </c>
      <c r="CX836" s="224">
        <f>CC836</f>
        <v/>
      </c>
      <c r="CY836" s="237">
        <f>CD836</f>
        <v/>
      </c>
      <c r="CZ836" s="7478">
        <f>IF(COUNTIF(Overview!K12:K14,TRUE)&gt;0,1.6,IF(COUNTIF(Overview!L12:L14,TRUE)&gt;0,8,0))</f>
        <v/>
      </c>
      <c r="DA836" s="1807"/>
      <c r="DB836" s="7484"/>
      <c r="DC836" s="844">
        <f>IF(CT836="","",IF(CT836&gt;CZ836,"Fail","Pass"))</f>
        <v/>
      </c>
      <c r="DD836" s="6666"/>
      <c r="DE836" s="1565">
        <f>MyTimestamp(DC836)</f>
        <v/>
      </c>
      <c r="DF836" s="1531">
        <f>IF(COUNT(CE836:CH836)=1,15,IF(COUNT(CE836:CH836)=0,0,30))</f>
        <v/>
      </c>
      <c r="DG836" s="1532">
        <f>IF(DF836=0,0,2)</f>
        <v/>
      </c>
      <c r="DH836" s="6825"/>
      <c r="DI836" s="6825"/>
      <c r="DJ836" s="1863"/>
      <c r="DK836" s="6838"/>
      <c r="DL836" s="1574">
        <f>10^(CN836/20)*100-100</f>
        <v/>
      </c>
      <c r="DM836" s="1109"/>
      <c r="DN836" s="6839"/>
      <c r="DO836" s="1109"/>
      <c r="DP836" s="1109"/>
      <c r="DQ836" s="6827"/>
      <c r="DR836" s="1541"/>
      <c r="DS836" s="1541"/>
      <c r="DT836" s="1541"/>
      <c r="DU836" s="1541"/>
      <c r="DV836" s="1541"/>
      <c r="DW836" s="1541"/>
      <c r="DX836" s="1541"/>
      <c r="DY836" s="1541"/>
      <c r="DZ836" s="1541"/>
      <c r="EA836" s="1541"/>
      <c r="EB836" s="1541"/>
      <c r="EC836" s="1541"/>
      <c r="ED836" s="1541"/>
      <c r="EE836" s="1541"/>
      <c r="EF836" s="1541"/>
      <c r="EG836" s="1541"/>
      <c r="EH836" s="1541"/>
      <c r="EI836" s="1541"/>
      <c r="EJ836" s="1541"/>
      <c r="EK836" s="1541"/>
      <c r="EL836" s="1541"/>
      <c r="EM836" s="1541"/>
      <c r="EN836" s="1541"/>
      <c r="EO836" s="1541"/>
      <c r="EP836" s="1541"/>
      <c r="EQ836" s="1541"/>
      <c r="ER836" s="1541"/>
      <c r="ES836" s="1541"/>
      <c r="ET836" s="1541"/>
      <c r="EU836" s="1541"/>
      <c r="EV836" s="1541"/>
    </row>
    <row r="837" ht="12.75" x14ac:dyDescent="0.2">
      <c r="A837" s="1541"/>
      <c r="B837" s="1541"/>
      <c r="C837"/>
      <c r="D837" s="6799"/>
      <c r="E837" s="6799"/>
      <c r="F837" s="6800" t="inlineStr">
        <is>
          <t>5.5</t>
        </is>
      </c>
      <c r="G837" s="6801"/>
      <c r="H837" s="6802">
        <f>BV837</f>
        <v/>
      </c>
      <c r="I837" s="6802">
        <f>BW837</f>
        <v/>
      </c>
      <c r="J837" s="6803" t="inlineStr">
        <is>
          <t>WLAN</t>
        </is>
      </c>
      <c r="K837" s="6803" t="inlineStr">
        <is>
          <t>2.4 GHz</t>
        </is>
      </c>
      <c r="L837" s="6804"/>
      <c r="M837" s="6802"/>
      <c r="N837" s="6805"/>
      <c r="O837" s="6806"/>
      <c r="P837" s="6597"/>
      <c r="Q837" s="6806"/>
      <c r="R837" s="6806"/>
      <c r="S837" s="6593"/>
      <c r="T837" s="130">
        <v>7</v>
      </c>
      <c r="U837" s="6593">
        <v>2442</v>
      </c>
      <c r="V837" s="6805"/>
      <c r="W837" s="6807"/>
      <c r="X837" s="6805"/>
      <c r="Y837" s="6805"/>
      <c r="Z837" s="6805"/>
      <c r="AA837" s="6804"/>
      <c r="AB837" s="6804"/>
      <c r="AC837" s="6808">
        <f>IF(OR(BX837="Close to Ear",BX837="Close to Head"),"Head",IF(BX837="Extremity","Extremity","Body"))</f>
        <v/>
      </c>
      <c r="AD837" s="6809">
        <f>CA837</f>
        <v/>
      </c>
      <c r="AE837" s="6803">
        <f>CB837</f>
        <v/>
      </c>
      <c r="AF837" s="6804"/>
      <c r="AG837" s="6810">
        <f>IF(OR(AZ837="",BA837=""),"N/A",IF(DC837="Pass","P","F"))</f>
        <v/>
      </c>
      <c r="AH837" s="6811"/>
      <c r="AI837" s="6811"/>
      <c r="AJ837" s="6811"/>
      <c r="AK837" s="6805"/>
      <c r="AL837" s="6804"/>
      <c r="AM837" s="6805"/>
      <c r="AN837" s="6805"/>
      <c r="AO837" s="6812"/>
      <c r="AP837" s="6812"/>
      <c r="AQ837" s="6812"/>
      <c r="AR837" s="6812"/>
      <c r="AS837" s="6812"/>
      <c r="AT837" s="6813">
        <f>IF(AC837="Extremity",IF(CG837="","",CG837),"")</f>
        <v/>
      </c>
      <c r="AU837" s="6813">
        <f>IF(AC837="Extremity",IF(CH837="","",CH837),"")</f>
        <v/>
      </c>
      <c r="AV837" s="6814">
        <f>IF(AC837="Extremity","",IF(CE837="","",CE837))</f>
        <v/>
      </c>
      <c r="AW837" s="6814">
        <f>IF(AD837="Extremity","",IF(CF837="","",CF837))</f>
        <v/>
      </c>
      <c r="AX837" s="6807">
        <f>DL837</f>
        <v/>
      </c>
      <c r="AY837" s="6807">
        <f>DQ837</f>
        <v/>
      </c>
      <c r="AZ837" s="6815">
        <f>IF(AC837="Extremity",IF(DA837="","",DA837),"")</f>
        <v/>
      </c>
      <c r="BA837" s="6816">
        <f>IF(AC837="Extremity","",IF(CT837="","",CT837))</f>
        <v/>
      </c>
      <c r="BB837" s="6807">
        <f>IF(AC837="Extremity",IF(DB837="","",DB837),"")</f>
        <v/>
      </c>
      <c r="BC837" s="6814">
        <f>IF(AC837="Extremity","",IF(CZ837="","",CZ837))</f>
        <v/>
      </c>
      <c r="BD837" s="6807">
        <f>DD837</f>
        <v/>
      </c>
      <c r="BE837" s="6817">
        <f>DE837</f>
        <v/>
      </c>
      <c r="BF837" s="6818">
        <f>DF837*60</f>
        <v/>
      </c>
      <c r="BG837" s="6819">
        <f>BE837</f>
        <v/>
      </c>
      <c r="BH837" s="6818">
        <f>DG837*60</f>
        <v/>
      </c>
      <c r="BI837" s="6818">
        <f>DH837</f>
        <v/>
      </c>
      <c r="BJ837" s="6820"/>
      <c r="BK837" s="6821">
        <f>Overview!$E$7</f>
        <v/>
      </c>
      <c r="BL837" s="6820"/>
      <c r="BM837" s="6818">
        <f>DI837</f>
        <v/>
      </c>
      <c r="BN837" s="6821">
        <f>Overview!$P$153</f>
        <v/>
      </c>
      <c r="BO837" s="6820"/>
      <c r="BP837" s="6820"/>
      <c r="BQ837" s="6804"/>
      <c r="BR837" s="6822"/>
      <c r="BS837" s="1541"/>
      <c r="BT837" s="1864" t="inlineStr">
        <is>
          <t>WLAN</t>
        </is>
      </c>
      <c r="BU837" s="1828" t="inlineStr">
        <is>
          <t>2.4 GHz</t>
        </is>
      </c>
      <c r="BV837" s="906">
        <f>Overview!$H$29</f>
        <v/>
      </c>
      <c r="BW837" s="1828"/>
      <c r="BX837" s="1864" t="inlineStr">
        <is>
          <t>Body</t>
        </is>
      </c>
      <c r="BY837" s="6709"/>
      <c r="BZ837" s="6709"/>
      <c r="CA837" s="882" t="inlineStr">
        <is>
          <t>Accesorio 6: Front Face</t>
        </is>
      </c>
      <c r="CB837" s="200">
        <v>0</v>
      </c>
      <c r="CC837" s="882">
        <f>IF(COUNT('Conducted WiFi'!$AH$3:$AH$9)=0,7,INDEX('Conducted WiFi'!$T$3:$T$9,MATCH(MAX('Conducted WiFi'!$AH$3:$AH$9),'Conducted WiFi'!$AH$3:$AH$9,0)))</f>
        <v>7</v>
      </c>
      <c r="CD837" s="6837">
        <f>IF(COUNT('Conducted WiFi'!$AH$3:$AH$9)=0,2442,INDEX('Conducted WiFi'!$U$3:$U$9,MATCH(MAX('Conducted WiFi'!$AH$3:$AH$9),'Conducted WiFi'!$AH$3:$AH$9,0)))</f>
        <v>2442</v>
      </c>
      <c r="CE837" s="7246"/>
      <c r="CF837" s="7246"/>
      <c r="CG837" s="7245"/>
      <c r="CH837" s="7245"/>
      <c r="CI837" s="225">
        <f>BY837</f>
        <v/>
      </c>
      <c r="CJ837" s="237">
        <f>BZ837</f>
        <v/>
      </c>
      <c r="CK837" s="223">
        <f>CA837</f>
        <v/>
      </c>
      <c r="CL837" s="237">
        <f>CC837</f>
        <v/>
      </c>
      <c r="CM837" s="6672"/>
      <c r="CN837" s="6834"/>
      <c r="CO837" s="1967"/>
      <c r="CP837" s="7217"/>
      <c r="CQ837" s="7220"/>
      <c r="CR837" s="6930"/>
      <c r="CS837" s="446"/>
      <c r="CT837" s="6835"/>
      <c r="CU837" s="224">
        <f>BY837</f>
        <v/>
      </c>
      <c r="CV837" s="237">
        <f>BZ837</f>
        <v/>
      </c>
      <c r="CW837" s="237">
        <f>CA837</f>
        <v/>
      </c>
      <c r="CX837" s="224">
        <f>CC837</f>
        <v/>
      </c>
      <c r="CY837" s="237">
        <f>CD837</f>
        <v/>
      </c>
      <c r="CZ837" s="7478">
        <f>IF(COUNTIF(Overview!K12:K14,TRUE)&gt;0,1.6,IF(COUNTIF(Overview!L12:L14,TRUE)&gt;0,8,0))</f>
        <v/>
      </c>
      <c r="DA837" s="1807"/>
      <c r="DB837" s="7484"/>
      <c r="DC837" s="844">
        <f>IF(CT837="","",IF(CT837&gt;CZ837,"Fail","Pass"))</f>
        <v/>
      </c>
      <c r="DD837" s="6666"/>
      <c r="DE837" s="1565">
        <f>MyTimestamp(DC837)</f>
        <v/>
      </c>
      <c r="DF837" s="1531">
        <f>IF(COUNT(CE837:CH837)=1,15,IF(COUNT(CE837:CH837)=0,0,30))</f>
        <v/>
      </c>
      <c r="DG837" s="1532">
        <f>IF(DF837=0,0,2)</f>
        <v/>
      </c>
      <c r="DH837" s="6825"/>
      <c r="DI837" s="6825"/>
      <c r="DJ837" s="1863"/>
      <c r="DK837" s="6838"/>
      <c r="DL837" s="1574">
        <f>10^(CN837/20)*100-100</f>
        <v/>
      </c>
      <c r="DM837" s="1109"/>
      <c r="DN837" s="6839"/>
      <c r="DO837" s="1109"/>
      <c r="DP837" s="1109"/>
      <c r="DQ837" s="6827"/>
      <c r="DR837" s="1541"/>
      <c r="DS837" s="1541"/>
      <c r="DT837" s="1541"/>
      <c r="DU837" s="1541"/>
      <c r="DV837" s="1541"/>
      <c r="DW837" s="1541"/>
      <c r="DX837" s="1541"/>
      <c r="DY837" s="1541"/>
      <c r="DZ837" s="1541"/>
      <c r="EA837" s="1541"/>
      <c r="EB837" s="1541"/>
      <c r="EC837" s="1541"/>
      <c r="ED837" s="1541"/>
      <c r="EE837" s="1541"/>
      <c r="EF837" s="1541"/>
      <c r="EG837" s="1541"/>
      <c r="EH837" s="1541"/>
      <c r="EI837" s="1541"/>
      <c r="EJ837" s="1541"/>
      <c r="EK837" s="1541"/>
      <c r="EL837" s="1541"/>
      <c r="EM837" s="1541"/>
      <c r="EN837" s="1541"/>
      <c r="EO837" s="1541"/>
      <c r="EP837" s="1541"/>
      <c r="EQ837" s="1541"/>
      <c r="ER837" s="1541"/>
      <c r="ES837" s="1541"/>
      <c r="ET837" s="1541"/>
      <c r="EU837" s="1541"/>
      <c r="EV837" s="1541"/>
    </row>
    <row r="838" ht="12.75" x14ac:dyDescent="0.2">
      <c r="A838" s="1541"/>
      <c r="B838" s="1541"/>
      <c r="C838"/>
      <c r="D838" s="6799"/>
      <c r="E838" s="6799"/>
      <c r="F838" s="6800" t="inlineStr">
        <is>
          <t>5.5</t>
        </is>
      </c>
      <c r="G838" s="6801"/>
      <c r="H838" s="6802">
        <f>BV838</f>
        <v/>
      </c>
      <c r="I838" s="6802">
        <f>BW838</f>
        <v/>
      </c>
      <c r="J838" s="6803" t="inlineStr">
        <is>
          <t>WLAN</t>
        </is>
      </c>
      <c r="K838" s="6803" t="inlineStr">
        <is>
          <t>2.4 GHz</t>
        </is>
      </c>
      <c r="L838" s="6804"/>
      <c r="M838" s="6802"/>
      <c r="N838" s="6805"/>
      <c r="O838" s="6806"/>
      <c r="P838" s="6597"/>
      <c r="Q838" s="6806"/>
      <c r="R838" s="6806"/>
      <c r="S838" s="6593"/>
      <c r="T838" s="130">
        <v>7</v>
      </c>
      <c r="U838" s="6593">
        <v>2442</v>
      </c>
      <c r="V838" s="6805"/>
      <c r="W838" s="6807"/>
      <c r="X838" s="6805"/>
      <c r="Y838" s="6805"/>
      <c r="Z838" s="6805"/>
      <c r="AA838" s="6804"/>
      <c r="AB838" s="6804"/>
      <c r="AC838" s="6808">
        <f>IF(OR(BX838="Close to Ear",BX838="Close to Head"),"Head",IF(BX838="Extremity","Extremity","Body"))</f>
        <v/>
      </c>
      <c r="AD838" s="6809">
        <f>CA838</f>
        <v/>
      </c>
      <c r="AE838" s="6803">
        <f>CB838</f>
        <v/>
      </c>
      <c r="AF838" s="6804"/>
      <c r="AG838" s="6810">
        <f>IF(OR(AZ838="",BA838=""),"N/A",IF(DC838="Pass","P","F"))</f>
        <v/>
      </c>
      <c r="AH838" s="6811"/>
      <c r="AI838" s="6811"/>
      <c r="AJ838" s="6811"/>
      <c r="AK838" s="6805"/>
      <c r="AL838" s="6804"/>
      <c r="AM838" s="6805"/>
      <c r="AN838" s="6805"/>
      <c r="AO838" s="6812"/>
      <c r="AP838" s="6812"/>
      <c r="AQ838" s="6812"/>
      <c r="AR838" s="6812"/>
      <c r="AS838" s="6812"/>
      <c r="AT838" s="6813">
        <f>IF(AC838="Extremity",IF(CG838="","",CG838),"")</f>
        <v/>
      </c>
      <c r="AU838" s="6813">
        <f>IF(AC838="Extremity",IF(CH838="","",CH838),"")</f>
        <v/>
      </c>
      <c r="AV838" s="6814">
        <f>IF(AC838="Extremity","",IF(CE838="","",CE838))</f>
        <v/>
      </c>
      <c r="AW838" s="6814">
        <f>IF(AD838="Extremity","",IF(CF838="","",CF838))</f>
        <v/>
      </c>
      <c r="AX838" s="6807">
        <f>DL838</f>
        <v/>
      </c>
      <c r="AY838" s="6807">
        <f>DQ838</f>
        <v/>
      </c>
      <c r="AZ838" s="6815">
        <f>IF(AC838="Extremity",IF(DA838="","",DA838),"")</f>
        <v/>
      </c>
      <c r="BA838" s="6816">
        <f>IF(AC838="Extremity","",IF(CT838="","",CT838))</f>
        <v/>
      </c>
      <c r="BB838" s="6807">
        <f>IF(AC838="Extremity",IF(DB838="","",DB838),"")</f>
        <v/>
      </c>
      <c r="BC838" s="6814">
        <f>IF(AC838="Extremity","",IF(CZ838="","",CZ838))</f>
        <v/>
      </c>
      <c r="BD838" s="6807">
        <f>DD838</f>
        <v/>
      </c>
      <c r="BE838" s="6817">
        <f>DE838</f>
        <v/>
      </c>
      <c r="BF838" s="6818">
        <f>DF838*60</f>
        <v/>
      </c>
      <c r="BG838" s="6819">
        <f>BE838</f>
        <v/>
      </c>
      <c r="BH838" s="6818">
        <f>DG838*60</f>
        <v/>
      </c>
      <c r="BI838" s="6818">
        <f>DH838</f>
        <v/>
      </c>
      <c r="BJ838" s="6820"/>
      <c r="BK838" s="6821">
        <f>Overview!$E$7</f>
        <v/>
      </c>
      <c r="BL838" s="6820"/>
      <c r="BM838" s="6818">
        <f>DI838</f>
        <v/>
      </c>
      <c r="BN838" s="6821">
        <f>Overview!$P$153</f>
        <v/>
      </c>
      <c r="BO838" s="6820"/>
      <c r="BP838" s="6820"/>
      <c r="BQ838" s="6804"/>
      <c r="BR838" s="6822"/>
      <c r="BS838" s="1541"/>
      <c r="BT838" s="1864" t="inlineStr">
        <is>
          <t>WLAN</t>
        </is>
      </c>
      <c r="BU838" s="1828" t="inlineStr">
        <is>
          <t>2.4 GHz</t>
        </is>
      </c>
      <c r="BV838" s="906">
        <f>Overview!$H$29</f>
        <v/>
      </c>
      <c r="BW838" s="1828"/>
      <c r="BX838" s="1864" t="inlineStr">
        <is>
          <t>Body</t>
        </is>
      </c>
      <c r="BY838" s="6709"/>
      <c r="BZ838" s="6709"/>
      <c r="CA838" s="882" t="inlineStr">
        <is>
          <t>Accesorio 7: Front Face</t>
        </is>
      </c>
      <c r="CB838" s="200">
        <v>0</v>
      </c>
      <c r="CC838" s="882">
        <f>IF(COUNT('Conducted WiFi'!$AH$3:$AH$9)=0,7,INDEX('Conducted WiFi'!$T$3:$T$9,MATCH(MAX('Conducted WiFi'!$AH$3:$AH$9),'Conducted WiFi'!$AH$3:$AH$9,0)))</f>
        <v>7</v>
      </c>
      <c r="CD838" s="6837">
        <f>IF(COUNT('Conducted WiFi'!$AH$3:$AH$9)=0,2442,INDEX('Conducted WiFi'!$U$3:$U$9,MATCH(MAX('Conducted WiFi'!$AH$3:$AH$9),'Conducted WiFi'!$AH$3:$AH$9,0)))</f>
        <v>2442</v>
      </c>
      <c r="CE838" s="7246"/>
      <c r="CF838" s="7246"/>
      <c r="CG838" s="7245"/>
      <c r="CH838" s="7245"/>
      <c r="CI838" s="225">
        <f>BY838</f>
        <v/>
      </c>
      <c r="CJ838" s="237">
        <f>BZ838</f>
        <v/>
      </c>
      <c r="CK838" s="223">
        <f>CA838</f>
        <v/>
      </c>
      <c r="CL838" s="237">
        <f>CC838</f>
        <v/>
      </c>
      <c r="CM838" s="6672"/>
      <c r="CN838" s="6834"/>
      <c r="CO838" s="1967"/>
      <c r="CP838" s="7217"/>
      <c r="CQ838" s="7220"/>
      <c r="CR838" s="6930"/>
      <c r="CS838" s="446"/>
      <c r="CT838" s="6835"/>
      <c r="CU838" s="224">
        <f>BY838</f>
        <v/>
      </c>
      <c r="CV838" s="237">
        <f>BZ838</f>
        <v/>
      </c>
      <c r="CW838" s="237">
        <f>CA838</f>
        <v/>
      </c>
      <c r="CX838" s="224">
        <f>CC838</f>
        <v/>
      </c>
      <c r="CY838" s="237">
        <f>CD838</f>
        <v/>
      </c>
      <c r="CZ838" s="7478">
        <f>IF(COUNTIF(Overview!K12:K14,TRUE)&gt;0,1.6,IF(COUNTIF(Overview!L12:L14,TRUE)&gt;0,8,0))</f>
        <v/>
      </c>
      <c r="DA838" s="1807"/>
      <c r="DB838" s="7484"/>
      <c r="DC838" s="844">
        <f>IF(CT838="","",IF(CT838&gt;CZ838,"Fail","Pass"))</f>
        <v/>
      </c>
      <c r="DD838" s="6666"/>
      <c r="DE838" s="1565">
        <f>MyTimestamp(DC838)</f>
        <v/>
      </c>
      <c r="DF838" s="1531">
        <f>IF(COUNT(CE838:CH838)=1,15,IF(COUNT(CE838:CH838)=0,0,30))</f>
        <v/>
      </c>
      <c r="DG838" s="1532">
        <f>IF(DF838=0,0,2)</f>
        <v/>
      </c>
      <c r="DH838" s="6825"/>
      <c r="DI838" s="6825"/>
      <c r="DJ838" s="1863"/>
      <c r="DK838" s="6838"/>
      <c r="DL838" s="1574">
        <f>10^(CN838/20)*100-100</f>
        <v/>
      </c>
      <c r="DM838" s="1109"/>
      <c r="DN838" s="6839"/>
      <c r="DO838" s="1109"/>
      <c r="DP838" s="1109"/>
      <c r="DQ838" s="6827"/>
      <c r="DR838" s="1541"/>
      <c r="DS838" s="1541"/>
      <c r="DT838" s="1541"/>
      <c r="DU838" s="1541"/>
      <c r="DV838" s="1541"/>
      <c r="DW838" s="1541"/>
      <c r="DX838" s="1541"/>
      <c r="DY838" s="1541"/>
      <c r="DZ838" s="1541"/>
      <c r="EA838" s="1541"/>
      <c r="EB838" s="1541"/>
      <c r="EC838" s="1541"/>
      <c r="ED838" s="1541"/>
      <c r="EE838" s="1541"/>
      <c r="EF838" s="1541"/>
      <c r="EG838" s="1541"/>
      <c r="EH838" s="1541"/>
      <c r="EI838" s="1541"/>
      <c r="EJ838" s="1541"/>
      <c r="EK838" s="1541"/>
      <c r="EL838" s="1541"/>
      <c r="EM838" s="1541"/>
      <c r="EN838" s="1541"/>
      <c r="EO838" s="1541"/>
      <c r="EP838" s="1541"/>
      <c r="EQ838" s="1541"/>
      <c r="ER838" s="1541"/>
      <c r="ES838" s="1541"/>
      <c r="ET838" s="1541"/>
      <c r="EU838" s="1541"/>
      <c r="EV838" s="1541"/>
    </row>
    <row r="839" ht="12.75" x14ac:dyDescent="0.2">
      <c r="A839" s="1541"/>
      <c r="B839" s="1541"/>
      <c r="C839"/>
      <c r="D839" s="1486"/>
      <c r="E839" s="1486"/>
      <c r="F839" s="672" t="inlineStr">
        <is>
          <t>5.5</t>
        </is>
      </c>
      <c r="G839" s="1497"/>
      <c r="H839" s="130">
        <f>BV839</f>
        <v/>
      </c>
      <c r="I839" s="130">
        <f>BW839</f>
        <v/>
      </c>
      <c r="J839" s="1299" t="inlineStr">
        <is>
          <t>WLAN</t>
        </is>
      </c>
      <c r="K839" s="1299" t="inlineStr">
        <is>
          <t>2.4 GHz</t>
        </is>
      </c>
      <c r="L839" s="115"/>
      <c r="M839" s="130"/>
      <c r="N839" s="119"/>
      <c r="O839" s="131"/>
      <c r="P839" s="6597"/>
      <c r="Q839" s="131"/>
      <c r="R839" s="131"/>
      <c r="S839" s="6593"/>
      <c r="T839" s="130">
        <v>7</v>
      </c>
      <c r="U839" s="6593">
        <v>2442</v>
      </c>
      <c r="V839" s="119"/>
      <c r="W839" s="1305"/>
      <c r="X839" s="119"/>
      <c r="Y839" s="119"/>
      <c r="Z839" s="119"/>
      <c r="AA839" s="115"/>
      <c r="AB839" s="115"/>
      <c r="AC839" s="1300">
        <f>IF(OR(BX839="Close to Ear",BX839="Close to Head"),"Head",IF(BX839="Extremity","Extremity","Body"))</f>
        <v/>
      </c>
      <c r="AD839" s="1301">
        <f>CA839</f>
        <v/>
      </c>
      <c r="AE839" s="1299">
        <f>CB839</f>
        <v/>
      </c>
      <c r="AF839" s="115"/>
      <c r="AG839" s="1302">
        <f>IF(OR(AZ839="",BA839=""),"N/A",IF(DC839="Pass","P","F"))</f>
        <v/>
      </c>
      <c r="AH839" s="129"/>
      <c r="AI839" s="129"/>
      <c r="AJ839" s="129"/>
      <c r="AK839" s="119"/>
      <c r="AL839" s="115"/>
      <c r="AM839" s="119"/>
      <c r="AN839" s="119"/>
      <c r="AO839" s="692"/>
      <c r="AP839" s="692"/>
      <c r="AQ839" s="692"/>
      <c r="AR839" s="692"/>
      <c r="AS839" s="692"/>
      <c r="AT839" s="1303">
        <f>IF(AC839="Extremity",IF(CG839="","",CG839),"")</f>
        <v/>
      </c>
      <c r="AU839" s="1303">
        <f>IF(AC839="Extremity",IF(CH839="","",CH839),"")</f>
        <v/>
      </c>
      <c r="AV839" s="1304">
        <f>IF(AC839="Extremity","",IF(CE839="","",CE839))</f>
        <v/>
      </c>
      <c r="AW839" s="1304">
        <f>IF(AD839="Extremity","",IF(CF839="","",CF839))</f>
        <v/>
      </c>
      <c r="AX839" s="1305">
        <f>DL839</f>
        <v/>
      </c>
      <c r="AY839" s="1305">
        <f>DQ839</f>
        <v/>
      </c>
      <c r="AZ839" s="3377">
        <f>IF(AC839="Extremity",IF(DA839="","",DA839),"")</f>
        <v/>
      </c>
      <c r="BA839" s="3378">
        <f>IF(AC839="Extremity","",IF(CT839="","",CT839))</f>
        <v/>
      </c>
      <c r="BB839" s="1305">
        <f>IF(AC839="Extremity",IF(DB839="","",DB839),"")</f>
        <v/>
      </c>
      <c r="BC839" s="1304">
        <f>IF(AC839="Extremity","",IF(CZ839="","",CZ839))</f>
        <v/>
      </c>
      <c r="BD839" s="1305">
        <f>DD839</f>
        <v/>
      </c>
      <c r="BE839" s="132">
        <f>DE839</f>
        <v/>
      </c>
      <c r="BF839" s="133">
        <f>DF839*60</f>
        <v/>
      </c>
      <c r="BG839" s="121">
        <f>BE839</f>
        <v/>
      </c>
      <c r="BH839" s="133">
        <f>DG839*60</f>
        <v/>
      </c>
      <c r="BI839" s="133">
        <f>DH839</f>
        <v/>
      </c>
      <c r="BJ839" s="117"/>
      <c r="BK839" s="812">
        <f>Overview!$E$7</f>
        <v/>
      </c>
      <c r="BL839" s="117"/>
      <c r="BM839" s="834">
        <f>DI839</f>
        <v/>
      </c>
      <c r="BN839" s="812">
        <f>Overview!$P$153</f>
        <v/>
      </c>
      <c r="BO839" s="117"/>
      <c r="BP839" s="117"/>
      <c r="BQ839" s="115"/>
      <c r="BR839" s="1478"/>
      <c r="BS839" s="1541"/>
      <c r="BT839" s="1860" t="inlineStr">
        <is>
          <t>WLAN</t>
        </is>
      </c>
      <c r="BU839" s="1860" t="inlineStr">
        <is>
          <t>2.4 GHz</t>
        </is>
      </c>
      <c r="BV839" s="915">
        <f>Overview!$H$30</f>
        <v/>
      </c>
      <c r="BW839" s="1860"/>
      <c r="BX839" s="1860" t="inlineStr">
        <is>
          <t>Close to ear</t>
        </is>
      </c>
      <c r="BY839" s="907"/>
      <c r="BZ839" s="907"/>
      <c r="CA839" s="1961" t="inlineStr">
        <is>
          <t>Left Cheek</t>
        </is>
      </c>
      <c r="CB839" s="1071">
        <v>0</v>
      </c>
      <c r="CC839" s="1102">
        <f>IF(COUNT('Conducted WiFi'!$AH$3:$AH$9)=0,7,INDEX('Conducted WiFi'!$T$3:$T$9,MATCH(MAX('Conducted WiFi'!$AH$3:$AH$9),'Conducted WiFi'!$AH$3:$AH$9,0)))</f>
        <v>7</v>
      </c>
      <c r="CD839" s="1187">
        <f>IF(COUNT('Conducted WiFi'!$AH$3:$AH$9)=0,2442,INDEX('Conducted WiFi'!$U$3:$U$9,MATCH(MAX('Conducted WiFi'!$AH$3:$AH$9),'Conducted WiFi'!$AH$3:$AH$9,0)))</f>
        <v>2442</v>
      </c>
      <c r="CE839" s="7243"/>
      <c r="CF839" s="7243"/>
      <c r="CG839" s="7244"/>
      <c r="CH839" s="7244"/>
      <c r="CI839" s="225">
        <f>BY839</f>
        <v/>
      </c>
      <c r="CJ839" s="237">
        <f>BZ839</f>
        <v/>
      </c>
      <c r="CK839" s="223">
        <f>CA839</f>
        <v/>
      </c>
      <c r="CL839" s="237">
        <f>CC839</f>
        <v/>
      </c>
      <c r="CM839" s="1180">
        <f>CD839</f>
        <v/>
      </c>
      <c r="CN839" s="1962"/>
      <c r="CO839" s="1967"/>
      <c r="CP839" s="891">
        <f>IF(CF839=""," ",IF(ABS(CE839-CF839)&lt;=0.1,"Valid","Not valid"))</f>
        <v/>
      </c>
      <c r="CQ839" s="892">
        <f> IF(CE839="","",IF(AND(CE839&lt;&gt;"",CF839=""),IF(CE839&gt;=0.8,"Medir+Sig Max","No"),IF(CF839&lt;&gt;"",IF(CF839&gt;=0.8,"Medir+Sig Max","No"),"")))</f>
        <v/>
      </c>
      <c r="CR839" s="7224"/>
      <c r="CS839" s="892"/>
      <c r="CT839" s="219">
        <f>IF(CO839="",IF(AND(CE839="",CF839=""),"",IF(CF839="",IF(DQ839&gt;1,ROUND(DQ839*CE839,3),CE839),IF(DQ839&gt;1,ROUND(DQ839*CF839,3),CF839))),IF(AND(CE839="",CF839=""),"",IF(CF839="",IF(DQ839&gt;1,ROUND(DQ839*CE839*(1/(CO839)),3),CE839*(1/(CO839))),IF(DQ839&gt;1,ROUND(DQ839*CF839*(1/(CO839)),3),CF839*(1/(CO839))))))</f>
        <v/>
      </c>
      <c r="CU839" s="224">
        <f>BY839</f>
        <v/>
      </c>
      <c r="CV839" s="237">
        <f>BZ839</f>
        <v/>
      </c>
      <c r="CW839" s="237">
        <f>CA839</f>
        <v/>
      </c>
      <c r="CX839" s="224">
        <f>CC839</f>
        <v/>
      </c>
      <c r="CY839" s="237">
        <f>CD839</f>
        <v/>
      </c>
      <c r="CZ839" s="7476">
        <f>IF(COUNTIF(Overview!K12:K14,TRUE)&gt;0,1.6,IF(COUNTIF(Overview!L12:L14,TRUE)&gt;0,8,0))</f>
        <v/>
      </c>
      <c r="DA839" s="1667"/>
      <c r="DB839" s="7482"/>
      <c r="DC839" s="844">
        <f>IF(CT839="","",IF(CT839&gt;CZ839,"Fail","Pass"))</f>
        <v/>
      </c>
      <c r="DD839" s="399"/>
      <c r="DE839" s="1565">
        <f>MyTimestamp(DC839)</f>
        <v/>
      </c>
      <c r="DF839" s="1531">
        <f>IF(COUNT(CE839:CH839)=1,15,IF(COUNT(CE839:CH839)=0,0,30))</f>
        <v/>
      </c>
      <c r="DG839" s="1532">
        <f>IF(DF839=0,0,2)</f>
        <v/>
      </c>
      <c r="DH839" s="1862"/>
      <c r="DI839" s="1862"/>
      <c r="DJ839" s="1863"/>
      <c r="DK839" s="1964"/>
      <c r="DL839" s="1574">
        <f>10^(CN839/20)*100-100</f>
        <v/>
      </c>
      <c r="DM839" s="1104"/>
      <c r="DN839" s="1269"/>
      <c r="DO839" s="1104">
        <f>IF(DM839="","",10^(DM839/10))</f>
        <v/>
      </c>
      <c r="DP839" s="1104">
        <f>IF(ISNUMBER(DN839)=FALSE,"",10^(DN839/10))</f>
        <v/>
      </c>
      <c r="DQ839" s="1577">
        <f>IF(AND(ISNUMBER(DO839),ISNUMBER(DP839)),IF(DO839/DP839&gt;1,ROUND((DO839)/DP839,3),1),1)</f>
        <v/>
      </c>
      <c r="DR839" s="1541"/>
      <c r="DS839" s="1541"/>
      <c r="DT839" s="1541"/>
      <c r="DU839" s="1541"/>
      <c r="DV839" s="1541"/>
      <c r="DW839" s="1541"/>
      <c r="DX839" s="1541"/>
      <c r="DY839" s="1541"/>
      <c r="DZ839" s="1541"/>
      <c r="EA839" s="1541"/>
      <c r="EB839" s="1541"/>
      <c r="EC839" s="1541"/>
      <c r="ED839" s="1541"/>
      <c r="EE839" s="1541"/>
      <c r="EF839" s="1541"/>
      <c r="EG839" s="1541"/>
      <c r="EH839" s="1541"/>
      <c r="EI839" s="1541"/>
      <c r="EJ839" s="1541"/>
      <c r="EK839" s="1541"/>
      <c r="EL839" s="1541"/>
      <c r="EM839" s="1541"/>
      <c r="EN839" s="1541"/>
      <c r="EO839" s="1541"/>
      <c r="EP839" s="1541"/>
      <c r="EQ839" s="1541"/>
      <c r="ER839" s="1541"/>
      <c r="ES839" s="1541"/>
      <c r="ET839" s="1541"/>
      <c r="EU839" s="1541"/>
      <c r="EV839" s="1541"/>
    </row>
    <row r="840" ht="12.75" x14ac:dyDescent="0.2">
      <c r="A840" s="1541"/>
      <c r="B840" s="1541"/>
      <c r="C840"/>
      <c r="D840" s="1486"/>
      <c r="E840" s="1486"/>
      <c r="F840" s="672" t="inlineStr">
        <is>
          <t>5.5</t>
        </is>
      </c>
      <c r="G840" s="1497"/>
      <c r="H840" s="130">
        <f>BV840</f>
        <v/>
      </c>
      <c r="I840" s="130">
        <f>BW840</f>
        <v/>
      </c>
      <c r="J840" s="1299" t="inlineStr">
        <is>
          <t>WLAN</t>
        </is>
      </c>
      <c r="K840" s="1299" t="inlineStr">
        <is>
          <t>2.4 GHz</t>
        </is>
      </c>
      <c r="L840" s="115"/>
      <c r="M840" s="130"/>
      <c r="N840" s="119"/>
      <c r="O840" s="131"/>
      <c r="P840" s="6597"/>
      <c r="Q840" s="131"/>
      <c r="R840" s="131"/>
      <c r="S840" s="6593"/>
      <c r="T840" s="130">
        <v>7</v>
      </c>
      <c r="U840" s="6593">
        <v>2442</v>
      </c>
      <c r="V840" s="119"/>
      <c r="W840" s="1305"/>
      <c r="X840" s="119"/>
      <c r="Y840" s="119"/>
      <c r="Z840" s="119"/>
      <c r="AA840" s="115"/>
      <c r="AB840" s="115"/>
      <c r="AC840" s="1300">
        <f>IF(OR(BX840="Close to Ear",BX840="Close to Head"),"Head",IF(BX840="Extremity","Extremity","Body"))</f>
        <v/>
      </c>
      <c r="AD840" s="1301">
        <f>CA840</f>
        <v/>
      </c>
      <c r="AE840" s="1299">
        <f>CB840</f>
        <v/>
      </c>
      <c r="AF840" s="115"/>
      <c r="AG840" s="1302">
        <f>IF(OR(AZ840="",BA840=""),"N/A",IF(DC840="Pass","P","F"))</f>
        <v/>
      </c>
      <c r="AH840" s="129"/>
      <c r="AI840" s="129"/>
      <c r="AJ840" s="129"/>
      <c r="AK840" s="119"/>
      <c r="AL840" s="115"/>
      <c r="AM840" s="119"/>
      <c r="AN840" s="119"/>
      <c r="AO840" s="692"/>
      <c r="AP840" s="692"/>
      <c r="AQ840" s="692"/>
      <c r="AR840" s="692"/>
      <c r="AS840" s="692"/>
      <c r="AT840" s="1303">
        <f>IF(AC840="Extremity",IF(CG840="","",CG840),"")</f>
        <v/>
      </c>
      <c r="AU840" s="1303">
        <f>IF(AC840="Extremity",IF(CH840="","",CH840),"")</f>
        <v/>
      </c>
      <c r="AV840" s="1304">
        <f>IF(AC840="Extremity","",IF(CE840="","",CE840))</f>
        <v/>
      </c>
      <c r="AW840" s="1304">
        <f>IF(AD840="Extremity","",IF(CF840="","",CF840))</f>
        <v/>
      </c>
      <c r="AX840" s="1305">
        <f>DL840</f>
        <v/>
      </c>
      <c r="AY840" s="1305">
        <f>DQ840</f>
        <v/>
      </c>
      <c r="AZ840" s="3377">
        <f>IF(AC840="Extremity",IF(DA840="","",DA840),"")</f>
        <v/>
      </c>
      <c r="BA840" s="3378">
        <f>IF(AC840="Extremity","",IF(CT840="","",CT840))</f>
        <v/>
      </c>
      <c r="BB840" s="1305">
        <f>IF(AC840="Extremity",IF(DB840="","",DB840),"")</f>
        <v/>
      </c>
      <c r="BC840" s="1304">
        <f>IF(AC840="Extremity","",IF(CZ840="","",CZ840))</f>
        <v/>
      </c>
      <c r="BD840" s="1305">
        <f>DD840</f>
        <v/>
      </c>
      <c r="BE840" s="132">
        <f>DE840</f>
        <v/>
      </c>
      <c r="BF840" s="133">
        <f>DF840*60</f>
        <v/>
      </c>
      <c r="BG840" s="121">
        <f>BE840</f>
        <v/>
      </c>
      <c r="BH840" s="133">
        <f>DG840*60</f>
        <v/>
      </c>
      <c r="BI840" s="133">
        <f>DH840</f>
        <v/>
      </c>
      <c r="BJ840" s="117"/>
      <c r="BK840" s="812">
        <f>Overview!$E$7</f>
        <v/>
      </c>
      <c r="BL840" s="117"/>
      <c r="BM840" s="834">
        <f>DI840</f>
        <v/>
      </c>
      <c r="BN840" s="812">
        <f>Overview!$P$153</f>
        <v/>
      </c>
      <c r="BO840" s="117"/>
      <c r="BP840" s="117"/>
      <c r="BQ840" s="115"/>
      <c r="BR840" s="1478"/>
      <c r="BS840" s="1541"/>
      <c r="BT840" s="1864" t="inlineStr">
        <is>
          <t>WLAN</t>
        </is>
      </c>
      <c r="BU840" s="1864" t="inlineStr">
        <is>
          <t>2.4 GHz</t>
        </is>
      </c>
      <c r="BV840" s="916">
        <f>Overview!$H$30</f>
        <v/>
      </c>
      <c r="BW840" s="1864"/>
      <c r="BX840" s="1864" t="inlineStr">
        <is>
          <t>Close to ear</t>
        </is>
      </c>
      <c r="BY840" s="875"/>
      <c r="BZ840" s="875"/>
      <c r="CA840" s="1965" t="inlineStr">
        <is>
          <t>Left Tilt</t>
        </is>
      </c>
      <c r="CB840" s="1072">
        <v>0</v>
      </c>
      <c r="CC840" s="877">
        <f>IF(COUNT('Conducted WiFi'!$AH$3:$AH$9)=0,7,INDEX('Conducted WiFi'!$T$3:$T$9,MATCH(MAX('Conducted WiFi'!$AH$3:$AH$9),'Conducted WiFi'!$AH$3:$AH$9,0)))</f>
        <v>7</v>
      </c>
      <c r="CD840" s="1188">
        <f>IF(COUNT('Conducted WiFi'!$AH$3:$AH$9)=0,2442,INDEX('Conducted WiFi'!$U$3:$U$9,MATCH(MAX('Conducted WiFi'!$AH$3:$AH$9),'Conducted WiFi'!$AH$3:$AH$9,0)))</f>
        <v>2442</v>
      </c>
      <c r="CE840" s="7237"/>
      <c r="CF840" s="7237"/>
      <c r="CG840" s="7245"/>
      <c r="CH840" s="7245"/>
      <c r="CI840" s="225">
        <f>BY840</f>
        <v/>
      </c>
      <c r="CJ840" s="237">
        <f>BZ840</f>
        <v/>
      </c>
      <c r="CK840" s="223">
        <f>CA840</f>
        <v/>
      </c>
      <c r="CL840" s="237">
        <f>CC840</f>
        <v/>
      </c>
      <c r="CM840" s="394">
        <f>CD840</f>
        <v/>
      </c>
      <c r="CN840" s="1966"/>
      <c r="CO840" s="1967"/>
      <c r="CP840" s="7214">
        <f>IF(CF840=""," ",IF(ABS(CE840-CF840)&lt;=0.1,"Valid","Not valid"))</f>
        <v/>
      </c>
      <c r="CQ840" s="1674">
        <f> IF(CE840="","",IF(AND(CE840&lt;&gt;"",CF840=""),IF(CE840&gt;=0.8,"Medir+Sig Max","No"),IF(CF840&lt;&gt;"",IF(CF840&gt;=0.8,"Medir+Sig Max","No"),"")))</f>
        <v/>
      </c>
      <c r="CR840" s="6927"/>
      <c r="CS840" s="1674"/>
      <c r="CT840" s="220">
        <f>IF(CO840="",IF(AND(CE840="",CF840=""),"",IF(CF840="",IF(DQ840&gt;1,ROUND(DQ840*CE840,3),CE840),IF(DQ840&gt;1,ROUND(DQ840*CF840,3),CF840))),IF(AND(CE840="",CF840=""),"",IF(CF840="",IF(DQ840&gt;1,ROUND(DQ840*CE840*(1/(CO840)),3),CE840*(1/(CO840))),IF(DQ840&gt;1,ROUND(DQ840*CF840*(1/(CO840)),3),CF840*(1/(CO840))))))</f>
        <v/>
      </c>
      <c r="CU840" s="224">
        <f>BY840</f>
        <v/>
      </c>
      <c r="CV840" s="237">
        <f>BZ840</f>
        <v/>
      </c>
      <c r="CW840" s="237">
        <f>CA840</f>
        <v/>
      </c>
      <c r="CX840" s="224">
        <f>CC840</f>
        <v/>
      </c>
      <c r="CY840" s="237">
        <f>CD840</f>
        <v/>
      </c>
      <c r="CZ840" s="7474">
        <f>IF(COUNTIF(Overview!K12:K14,TRUE)&gt;0,1.6,IF(COUNTIF(Overview!L12:L14,TRUE)&gt;0,8,0))</f>
        <v/>
      </c>
      <c r="DA840" s="1666"/>
      <c r="DB840" s="7483"/>
      <c r="DC840" s="844">
        <f>IF(CT840="","",IF(CT840&gt;CZ840,"Fail","Pass"))</f>
        <v/>
      </c>
      <c r="DD840" s="402"/>
      <c r="DE840" s="1565">
        <f>MyTimestamp(DC840)</f>
        <v/>
      </c>
      <c r="DF840" s="1531">
        <f>IF(COUNT(CE840:CH840)=1,15,IF(COUNT(CE840:CH840)=0,0,30))</f>
        <v/>
      </c>
      <c r="DG840" s="1532">
        <f>IF(DF840=0,0,2)</f>
        <v/>
      </c>
      <c r="DH840" s="1866"/>
      <c r="DI840" s="1866"/>
      <c r="DJ840" s="1863"/>
      <c r="DK840" s="1968"/>
      <c r="DL840" s="1574">
        <f>10^(CN840/20)*100-100</f>
        <v/>
      </c>
      <c r="DM840" s="976"/>
      <c r="DN840" s="1270"/>
      <c r="DO840" s="976">
        <f>IF(DM840="","",10^(DM840/10))</f>
        <v/>
      </c>
      <c r="DP840" s="976">
        <f>IF(ISNUMBER(DN840)=FALSE,"",10^(DN840/10))</f>
        <v/>
      </c>
      <c r="DQ840" s="1578">
        <f>IF(AND(ISNUMBER(DO840),ISNUMBER(DP840)),IF(DO840/DP840&gt;1,ROUND((DO840)/DP840,3),1),1)</f>
        <v/>
      </c>
      <c r="DR840" s="1541"/>
      <c r="DS840" s="1541"/>
      <c r="DT840" s="1541"/>
      <c r="DU840" s="1541"/>
      <c r="DV840" s="1541"/>
      <c r="DW840" s="1541"/>
      <c r="DX840" s="1541"/>
      <c r="DY840" s="1541"/>
      <c r="DZ840" s="1541"/>
      <c r="EA840" s="1541"/>
      <c r="EB840" s="1541"/>
      <c r="EC840" s="1541"/>
      <c r="ED840" s="1541"/>
      <c r="EE840" s="1541"/>
      <c r="EF840" s="1541"/>
      <c r="EG840" s="1541"/>
      <c r="EH840" s="1541"/>
      <c r="EI840" s="1541"/>
      <c r="EJ840" s="1541"/>
      <c r="EK840" s="1541"/>
      <c r="EL840" s="1541"/>
      <c r="EM840" s="1541"/>
      <c r="EN840" s="1541"/>
      <c r="EO840" s="1541"/>
      <c r="EP840" s="1541"/>
      <c r="EQ840" s="1541"/>
      <c r="ER840" s="1541"/>
      <c r="ES840" s="1541"/>
      <c r="ET840" s="1541"/>
      <c r="EU840" s="1541"/>
      <c r="EV840" s="1541"/>
    </row>
    <row r="841" ht="12.75" x14ac:dyDescent="0.2">
      <c r="A841" s="1541"/>
      <c r="B841" s="1541"/>
      <c r="C841"/>
      <c r="D841" s="1486"/>
      <c r="E841" s="1486"/>
      <c r="F841" s="672" t="inlineStr">
        <is>
          <t>5.5</t>
        </is>
      </c>
      <c r="G841" s="1497"/>
      <c r="H841" s="130">
        <f>BV841</f>
        <v/>
      </c>
      <c r="I841" s="130">
        <f>BW841</f>
        <v/>
      </c>
      <c r="J841" s="1299" t="inlineStr">
        <is>
          <t>WLAN</t>
        </is>
      </c>
      <c r="K841" s="1299" t="inlineStr">
        <is>
          <t>2.4 GHz</t>
        </is>
      </c>
      <c r="L841" s="115"/>
      <c r="M841" s="130"/>
      <c r="N841" s="119"/>
      <c r="O841" s="131"/>
      <c r="P841" s="6597"/>
      <c r="Q841" s="131"/>
      <c r="R841" s="131"/>
      <c r="S841" s="6593"/>
      <c r="T841" s="130">
        <v>7</v>
      </c>
      <c r="U841" s="6593">
        <v>2442</v>
      </c>
      <c r="V841" s="119"/>
      <c r="W841" s="1305"/>
      <c r="X841" s="119"/>
      <c r="Y841" s="119"/>
      <c r="Z841" s="119"/>
      <c r="AA841" s="115"/>
      <c r="AB841" s="115"/>
      <c r="AC841" s="1300">
        <f>IF(OR(BX841="Close to Ear",BX841="Close to Head"),"Head",IF(BX841="Extremity","Extremity","Body"))</f>
        <v/>
      </c>
      <c r="AD841" s="1301">
        <f>CA841</f>
        <v/>
      </c>
      <c r="AE841" s="1299">
        <f>CB841</f>
        <v/>
      </c>
      <c r="AF841" s="115"/>
      <c r="AG841" s="1302">
        <f>IF(OR(AZ841="",BA841=""),"N/A",IF(DC841="Pass","P","F"))</f>
        <v/>
      </c>
      <c r="AH841" s="129"/>
      <c r="AI841" s="129"/>
      <c r="AJ841" s="129"/>
      <c r="AK841" s="119"/>
      <c r="AL841" s="115"/>
      <c r="AM841" s="119"/>
      <c r="AN841" s="119"/>
      <c r="AO841" s="692"/>
      <c r="AP841" s="692"/>
      <c r="AQ841" s="692"/>
      <c r="AR841" s="692"/>
      <c r="AS841" s="692"/>
      <c r="AT841" s="1303">
        <f>IF(AC841="Extremity",IF(CG841="","",CG841),"")</f>
        <v/>
      </c>
      <c r="AU841" s="1303">
        <f>IF(AC841="Extremity",IF(CH841="","",CH841),"")</f>
        <v/>
      </c>
      <c r="AV841" s="1304">
        <f>IF(AC841="Extremity","",IF(CE841="","",CE841))</f>
        <v/>
      </c>
      <c r="AW841" s="1304">
        <f>IF(AD841="Extremity","",IF(CF841="","",CF841))</f>
        <v/>
      </c>
      <c r="AX841" s="1305">
        <f>DL841</f>
        <v/>
      </c>
      <c r="AY841" s="1305">
        <f>DQ841</f>
        <v/>
      </c>
      <c r="AZ841" s="3377">
        <f>IF(AC841="Extremity",IF(DA841="","",DA841),"")</f>
        <v/>
      </c>
      <c r="BA841" s="3378">
        <f>IF(AC841="Extremity","",IF(CT841="","",CT841))</f>
        <v/>
      </c>
      <c r="BB841" s="1305">
        <f>IF(AC841="Extremity",IF(DB841="","",DB841),"")</f>
        <v/>
      </c>
      <c r="BC841" s="1304">
        <f>IF(AC841="Extremity","",IF(CZ841="","",CZ841))</f>
        <v/>
      </c>
      <c r="BD841" s="1305">
        <f>DD841</f>
        <v/>
      </c>
      <c r="BE841" s="132">
        <f>DE841</f>
        <v/>
      </c>
      <c r="BF841" s="133">
        <f>DF841*60</f>
        <v/>
      </c>
      <c r="BG841" s="121">
        <f>BE841</f>
        <v/>
      </c>
      <c r="BH841" s="133">
        <f>DG841*60</f>
        <v/>
      </c>
      <c r="BI841" s="133">
        <f>DH841</f>
        <v/>
      </c>
      <c r="BJ841" s="117"/>
      <c r="BK841" s="812">
        <f>Overview!$E$7</f>
        <v/>
      </c>
      <c r="BL841" s="117"/>
      <c r="BM841" s="834">
        <f>DI841</f>
        <v/>
      </c>
      <c r="BN841" s="812">
        <f>Overview!$P$153</f>
        <v/>
      </c>
      <c r="BO841" s="117"/>
      <c r="BP841" s="117"/>
      <c r="BQ841" s="115"/>
      <c r="BR841" s="1478"/>
      <c r="BS841" s="1541"/>
      <c r="BT841" s="1864" t="inlineStr">
        <is>
          <t>WLAN</t>
        </is>
      </c>
      <c r="BU841" s="1864" t="inlineStr">
        <is>
          <t>2.4 GHz</t>
        </is>
      </c>
      <c r="BV841" s="916">
        <f>Overview!$H$30</f>
        <v/>
      </c>
      <c r="BW841" s="1864"/>
      <c r="BX841" s="1864" t="inlineStr">
        <is>
          <t>Close to ear</t>
        </is>
      </c>
      <c r="BY841" s="906"/>
      <c r="BZ841" s="906"/>
      <c r="CA841" s="1965" t="inlineStr">
        <is>
          <t>Right Cheek</t>
        </is>
      </c>
      <c r="CB841" s="1072">
        <v>0</v>
      </c>
      <c r="CC841" s="877">
        <f>IF(COUNT('Conducted WiFi'!$AH$3:$AH$9)=0,7,INDEX('Conducted WiFi'!$T$3:$T$9,MATCH(MAX('Conducted WiFi'!$AH$3:$AH$9),'Conducted WiFi'!$AH$3:$AH$9,0)))</f>
        <v>7</v>
      </c>
      <c r="CD841" s="1188">
        <f>IF(COUNT('Conducted WiFi'!$AH$3:$AH$9)=0,2442,INDEX('Conducted WiFi'!$U$3:$U$9,MATCH(MAX('Conducted WiFi'!$AH$3:$AH$9),'Conducted WiFi'!$AH$3:$AH$9,0)))</f>
        <v>2442</v>
      </c>
      <c r="CE841" s="7237"/>
      <c r="CF841" s="7237"/>
      <c r="CG841" s="7245"/>
      <c r="CH841" s="7245"/>
      <c r="CI841" s="225">
        <f>BY841</f>
        <v/>
      </c>
      <c r="CJ841" s="237">
        <f>BZ841</f>
        <v/>
      </c>
      <c r="CK841" s="223">
        <f>CA841</f>
        <v/>
      </c>
      <c r="CL841" s="237">
        <f>CC841</f>
        <v/>
      </c>
      <c r="CM841" s="394">
        <f>CD841</f>
        <v/>
      </c>
      <c r="CN841" s="1966"/>
      <c r="CO841" s="1967"/>
      <c r="CP841" s="7214">
        <f>IF(CF841=""," ",IF(ABS(CE841-CF841)&lt;=0.1,"Valid","Not valid"))</f>
        <v/>
      </c>
      <c r="CQ841" s="1674">
        <f> IF(CE841="","",IF(AND(CE841&lt;&gt;"",CF841=""),IF(CE841&gt;=0.8,"Medir+Sig Max","No"),IF(CF841&lt;&gt;"",IF(CF841&gt;=0.8,"Medir+Sig Max","No"),"")))</f>
        <v/>
      </c>
      <c r="CR841" s="6927"/>
      <c r="CS841" s="1674"/>
      <c r="CT841" s="220">
        <f>IF(CO841="",IF(AND(CE841="",CF841=""),"",IF(CF841="",IF(DQ841&gt;1,ROUND(DQ841*CE841,3),CE841),IF(DQ841&gt;1,ROUND(DQ841*CF841,3),CF841))),IF(AND(CE841="",CF841=""),"",IF(CF841="",IF(DQ841&gt;1,ROUND(DQ841*CE841*(1/(CO841)),3),CE841*(1/(CO841))),IF(DQ841&gt;1,ROUND(DQ841*CF841*(1/(CO841)),3),CF841*(1/(CO841))))))</f>
        <v/>
      </c>
      <c r="CU841" s="224">
        <f>BY841</f>
        <v/>
      </c>
      <c r="CV841" s="237">
        <f>BZ841</f>
        <v/>
      </c>
      <c r="CW841" s="237">
        <f>CA841</f>
        <v/>
      </c>
      <c r="CX841" s="224">
        <f>CC841</f>
        <v/>
      </c>
      <c r="CY841" s="237">
        <f>CD841</f>
        <v/>
      </c>
      <c r="CZ841" s="7474">
        <f>IF(COUNTIF(Overview!K12:K14,TRUE)&gt;0,1.6,IF(COUNTIF(Overview!L12:L14,TRUE)&gt;0,8,0))</f>
        <v/>
      </c>
      <c r="DA841" s="1666"/>
      <c r="DB841" s="7483"/>
      <c r="DC841" s="844">
        <f>IF(CT841="","",IF(CT841&gt;CZ841,"Fail","Pass"))</f>
        <v/>
      </c>
      <c r="DD841" s="402"/>
      <c r="DE841" s="1565">
        <f>MyTimestamp(DC841)</f>
        <v/>
      </c>
      <c r="DF841" s="1531">
        <f>IF(COUNT(CE841:CH841)=1,15,IF(COUNT(CE841:CH841)=0,0,30))</f>
        <v/>
      </c>
      <c r="DG841" s="1532">
        <f>IF(DF841=0,0,2)</f>
        <v/>
      </c>
      <c r="DH841" s="1866"/>
      <c r="DI841" s="1866"/>
      <c r="DJ841" s="1863"/>
      <c r="DK841" s="1968"/>
      <c r="DL841" s="1574">
        <f>10^(CN841/20)*100-100</f>
        <v/>
      </c>
      <c r="DM841" s="976"/>
      <c r="DN841" s="1271"/>
      <c r="DO841" s="976">
        <f>IF(DM841="","",10^(DM841/10))</f>
        <v/>
      </c>
      <c r="DP841" s="976">
        <f>IF(ISNUMBER(DN841)=FALSE,"",10^(DN841/10))</f>
        <v/>
      </c>
      <c r="DQ841" s="1578">
        <f>IF(AND(ISNUMBER(DO841),ISNUMBER(DP841)),IF(DO841/DP841&gt;1,ROUND((DO841)/DP841,3),1),1)</f>
        <v/>
      </c>
      <c r="DR841" s="1541"/>
      <c r="DS841" s="1541"/>
      <c r="DT841" s="1541"/>
      <c r="DU841" s="1541"/>
      <c r="DV841" s="1541"/>
      <c r="DW841" s="1541"/>
      <c r="DX841" s="1541"/>
      <c r="DY841" s="1541"/>
      <c r="DZ841" s="1541"/>
      <c r="EA841" s="1541"/>
      <c r="EB841" s="1541"/>
      <c r="EC841" s="1541"/>
      <c r="ED841" s="1541"/>
      <c r="EE841" s="1541"/>
      <c r="EF841" s="1541"/>
      <c r="EG841" s="1541"/>
      <c r="EH841" s="1541"/>
      <c r="EI841" s="1541"/>
      <c r="EJ841" s="1541"/>
      <c r="EK841" s="1541"/>
      <c r="EL841" s="1541"/>
      <c r="EM841" s="1541"/>
      <c r="EN841" s="1541"/>
      <c r="EO841" s="1541"/>
      <c r="EP841" s="1541"/>
      <c r="EQ841" s="1541"/>
      <c r="ER841" s="1541"/>
      <c r="ES841" s="1541"/>
      <c r="ET841" s="1541"/>
      <c r="EU841" s="1541"/>
      <c r="EV841" s="1541"/>
    </row>
    <row r="842" ht="12.75" x14ac:dyDescent="0.2">
      <c r="A842" s="1541"/>
      <c r="B842" s="1541"/>
      <c r="C842"/>
      <c r="D842" s="1486"/>
      <c r="E842" s="1486"/>
      <c r="F842" s="672" t="inlineStr">
        <is>
          <t>5.5</t>
        </is>
      </c>
      <c r="G842" s="1497"/>
      <c r="H842" s="130">
        <f>BV842</f>
        <v/>
      </c>
      <c r="I842" s="130">
        <f>BW842</f>
        <v/>
      </c>
      <c r="J842" s="1299" t="inlineStr">
        <is>
          <t>WLAN</t>
        </is>
      </c>
      <c r="K842" s="1299" t="inlineStr">
        <is>
          <t>2.4 GHz</t>
        </is>
      </c>
      <c r="L842" s="115"/>
      <c r="M842" s="130"/>
      <c r="N842" s="119"/>
      <c r="O842" s="131"/>
      <c r="P842" s="6597"/>
      <c r="Q842" s="131"/>
      <c r="R842" s="131"/>
      <c r="S842" s="6593"/>
      <c r="T842" s="130">
        <v>7</v>
      </c>
      <c r="U842" s="6593">
        <v>2442</v>
      </c>
      <c r="V842" s="119"/>
      <c r="W842" s="1305"/>
      <c r="X842" s="119"/>
      <c r="Y842" s="119"/>
      <c r="Z842" s="119"/>
      <c r="AA842" s="115"/>
      <c r="AB842" s="115"/>
      <c r="AC842" s="1300">
        <f>IF(OR(BX842="Close to Ear",BX842="Close to Head"),"Head",IF(BX842="Extremity","Extremity","Body"))</f>
        <v/>
      </c>
      <c r="AD842" s="1301">
        <f>CA842</f>
        <v/>
      </c>
      <c r="AE842" s="1299">
        <f>CB842</f>
        <v/>
      </c>
      <c r="AF842" s="115"/>
      <c r="AG842" s="1302">
        <f>IF(OR(AZ842="",BA842=""),"N/A",IF(DC842="Pass","P","F"))</f>
        <v/>
      </c>
      <c r="AH842" s="129"/>
      <c r="AI842" s="129"/>
      <c r="AJ842" s="129"/>
      <c r="AK842" s="119"/>
      <c r="AL842" s="115"/>
      <c r="AM842" s="119"/>
      <c r="AN842" s="119"/>
      <c r="AO842" s="692"/>
      <c r="AP842" s="692"/>
      <c r="AQ842" s="692"/>
      <c r="AR842" s="692"/>
      <c r="AS842" s="692"/>
      <c r="AT842" s="1303">
        <f>IF(AC842="Extremity",IF(CG842="","",CG842),"")</f>
        <v/>
      </c>
      <c r="AU842" s="1303">
        <f>IF(AC842="Extremity",IF(CH842="","",CH842),"")</f>
        <v/>
      </c>
      <c r="AV842" s="1304">
        <f>IF(AC842="Extremity","",IF(CE842="","",CE842))</f>
        <v/>
      </c>
      <c r="AW842" s="1304">
        <f>IF(AD842="Extremity","",IF(CF842="","",CF842))</f>
        <v/>
      </c>
      <c r="AX842" s="1305">
        <f>DL842</f>
        <v/>
      </c>
      <c r="AY842" s="1305">
        <f>DQ842</f>
        <v/>
      </c>
      <c r="AZ842" s="3377">
        <f>IF(AC842="Extremity",IF(DA842="","",DA842),"")</f>
        <v/>
      </c>
      <c r="BA842" s="3378">
        <f>IF(AC842="Extremity","",IF(CT842="","",CT842))</f>
        <v/>
      </c>
      <c r="BB842" s="1305">
        <f>IF(AC842="Extremity",IF(DB842="","",DB842),"")</f>
        <v/>
      </c>
      <c r="BC842" s="1304">
        <f>IF(AC842="Extremity","",IF(CZ842="","",CZ842))</f>
        <v/>
      </c>
      <c r="BD842" s="1305">
        <f>DD842</f>
        <v/>
      </c>
      <c r="BE842" s="132">
        <f>DE842</f>
        <v/>
      </c>
      <c r="BF842" s="133">
        <f>DF842*60</f>
        <v/>
      </c>
      <c r="BG842" s="121">
        <f>BE842</f>
        <v/>
      </c>
      <c r="BH842" s="133">
        <f>DG842*60</f>
        <v/>
      </c>
      <c r="BI842" s="133">
        <f>DH842</f>
        <v/>
      </c>
      <c r="BJ842" s="117"/>
      <c r="BK842" s="812">
        <f>Overview!$E$7</f>
        <v/>
      </c>
      <c r="BL842" s="117"/>
      <c r="BM842" s="834">
        <f>DI842</f>
        <v/>
      </c>
      <c r="BN842" s="812">
        <f>Overview!$P$153</f>
        <v/>
      </c>
      <c r="BO842" s="117"/>
      <c r="BP842" s="117"/>
      <c r="BQ842" s="115"/>
      <c r="BR842" s="1478"/>
      <c r="BS842" s="1541"/>
      <c r="BT842" s="1864" t="inlineStr">
        <is>
          <t>WLAN</t>
        </is>
      </c>
      <c r="BU842" s="1864" t="inlineStr">
        <is>
          <t>2.4 GHz</t>
        </is>
      </c>
      <c r="BV842" s="916">
        <f>Overview!$H$30</f>
        <v/>
      </c>
      <c r="BW842" s="1864"/>
      <c r="BX842" s="1867" t="inlineStr">
        <is>
          <t>Close to ear</t>
        </is>
      </c>
      <c r="BY842" s="908"/>
      <c r="BZ842" s="908"/>
      <c r="CA842" s="1969" t="inlineStr">
        <is>
          <t>Right Tilt</t>
        </is>
      </c>
      <c r="CB842" s="1970">
        <v>0</v>
      </c>
      <c r="CC842" s="1189">
        <f>IF(COUNT('Conducted WiFi'!$AH$3:$AH$9)=0,7,INDEX('Conducted WiFi'!$T$3:$T$9,MATCH(MAX('Conducted WiFi'!$AH$3:$AH$9),'Conducted WiFi'!$AH$3:$AH$9,0)))</f>
        <v>7</v>
      </c>
      <c r="CD842" s="1190">
        <f>IF(COUNT('Conducted WiFi'!$AH$3:$AH$9)=0,2442,INDEX('Conducted WiFi'!$U$3:$U$9,MATCH(MAX('Conducted WiFi'!$AH$3:$AH$9),'Conducted WiFi'!$AH$3:$AH$9,0)))</f>
        <v>2442</v>
      </c>
      <c r="CE842" s="7237"/>
      <c r="CF842" s="7237"/>
      <c r="CG842" s="7245"/>
      <c r="CH842" s="7245"/>
      <c r="CI842" s="225">
        <f>BY842</f>
        <v/>
      </c>
      <c r="CJ842" s="237">
        <f>BZ842</f>
        <v/>
      </c>
      <c r="CK842" s="223">
        <f>CA842</f>
        <v/>
      </c>
      <c r="CL842" s="237">
        <f>CC842</f>
        <v/>
      </c>
      <c r="CM842" s="394">
        <f>CD842</f>
        <v/>
      </c>
      <c r="CN842" s="1966"/>
      <c r="CO842" s="1967"/>
      <c r="CP842" s="7214">
        <f>IF(CF842=""," ",IF(ABS(CE842-CF842)&lt;=0.1,"Valid","Not valid"))</f>
        <v/>
      </c>
      <c r="CQ842" s="1674">
        <f> IF(CE842="","",IF(AND(CE842&lt;&gt;"",CF842=""),IF(CE842&gt;=0.8,"Medir+Sig Max","No"),IF(CF842&lt;&gt;"",IF(CF842&gt;=0.8,"Medir+Sig Max","No"),"")))</f>
        <v/>
      </c>
      <c r="CR842" s="6927"/>
      <c r="CS842" s="1674"/>
      <c r="CT842" s="220">
        <f>IF(CO842="",IF(AND(CE842="",CF842=""),"",IF(CF842="",IF(DQ842&gt;1,ROUND(DQ842*CE842,3),CE842),IF(DQ842&gt;1,ROUND(DQ842*CF842,3),CF842))),IF(AND(CE842="",CF842=""),"",IF(CF842="",IF(DQ842&gt;1,ROUND(DQ842*CE842*(1/(CO842)),3),CE842*(1/(CO842))),IF(DQ842&gt;1,ROUND(DQ842*CF842*(1/(CO842)),3),CF842*(1/(CO842))))))</f>
        <v/>
      </c>
      <c r="CU842" s="224">
        <f>BY842</f>
        <v/>
      </c>
      <c r="CV842" s="237">
        <f>BZ842</f>
        <v/>
      </c>
      <c r="CW842" s="237">
        <f>CA842</f>
        <v/>
      </c>
      <c r="CX842" s="224">
        <f>CC842</f>
        <v/>
      </c>
      <c r="CY842" s="237">
        <f>CD842</f>
        <v/>
      </c>
      <c r="CZ842" s="7474">
        <f>IF(COUNTIF(Overview!K12:K14,TRUE)&gt;0,1.6,IF(COUNTIF(Overview!L12:L14,TRUE)&gt;0,8,0))</f>
        <v/>
      </c>
      <c r="DA842" s="1666"/>
      <c r="DB842" s="7483"/>
      <c r="DC842" s="844">
        <f>IF(CT842="","",IF(CT842&gt;CZ842,"Fail","Pass"))</f>
        <v/>
      </c>
      <c r="DD842" s="402"/>
      <c r="DE842" s="1565">
        <f>MyTimestamp(DC842)</f>
        <v/>
      </c>
      <c r="DF842" s="1531">
        <f>IF(COUNT(CE842:CH842)=1,15,IF(COUNT(CE842:CH842)=0,0,30))</f>
        <v/>
      </c>
      <c r="DG842" s="1532">
        <f>IF(DF842=0,0,2)</f>
        <v/>
      </c>
      <c r="DH842" s="1866"/>
      <c r="DI842" s="1866"/>
      <c r="DJ842" s="1863"/>
      <c r="DK842" s="1968"/>
      <c r="DL842" s="1574">
        <f>10^(CN842/20)*100-100</f>
        <v/>
      </c>
      <c r="DM842" s="976"/>
      <c r="DN842" s="1272"/>
      <c r="DO842" s="976">
        <f>IF(DM842="","",10^(DM842/10))</f>
        <v/>
      </c>
      <c r="DP842" s="976">
        <f>IF(ISNUMBER(DN842)=FALSE,"",10^(DN842/10))</f>
        <v/>
      </c>
      <c r="DQ842" s="1578">
        <f>IF(AND(ISNUMBER(DO842),ISNUMBER(DP842)),IF(DO842/DP842&gt;1,ROUND((DO842)/DP842,3),1),1)</f>
        <v/>
      </c>
      <c r="DR842" s="1541"/>
      <c r="DS842" s="1541"/>
      <c r="DT842" s="1541"/>
      <c r="DU842" s="1541"/>
      <c r="DV842" s="1541"/>
      <c r="DW842" s="1541"/>
      <c r="DX842" s="1541"/>
      <c r="DY842" s="1541"/>
      <c r="DZ842" s="1541"/>
      <c r="EA842" s="1541"/>
      <c r="EB842" s="1541"/>
      <c r="EC842" s="1541"/>
      <c r="ED842" s="1541"/>
      <c r="EE842" s="1541"/>
      <c r="EF842" s="1541"/>
      <c r="EG842" s="1541"/>
      <c r="EH842" s="1541"/>
      <c r="EI842" s="1541"/>
      <c r="EJ842" s="1541"/>
      <c r="EK842" s="1541"/>
      <c r="EL842" s="1541"/>
      <c r="EM842" s="1541"/>
      <c r="EN842" s="1541"/>
      <c r="EO842" s="1541"/>
      <c r="EP842" s="1541"/>
      <c r="EQ842" s="1541"/>
      <c r="ER842" s="1541"/>
      <c r="ES842" s="1541"/>
      <c r="ET842" s="1541"/>
      <c r="EU842" s="1541"/>
      <c r="EV842" s="1541"/>
    </row>
    <row r="843" ht="12.75" x14ac:dyDescent="0.2">
      <c r="A843" s="1541"/>
      <c r="B843" s="1541"/>
      <c r="C843"/>
      <c r="D843" s="1486"/>
      <c r="E843" s="1486"/>
      <c r="F843" s="672" t="inlineStr">
        <is>
          <t>5.5</t>
        </is>
      </c>
      <c r="G843" s="1497"/>
      <c r="H843" s="130">
        <f>BV843</f>
        <v/>
      </c>
      <c r="I843" s="130">
        <f>BW843</f>
        <v/>
      </c>
      <c r="J843" s="1299" t="inlineStr">
        <is>
          <t>WLAN</t>
        </is>
      </c>
      <c r="K843" s="1299" t="inlineStr">
        <is>
          <t>2.4 GHz</t>
        </is>
      </c>
      <c r="L843" s="115"/>
      <c r="M843" s="130"/>
      <c r="N843" s="119"/>
      <c r="O843" s="131"/>
      <c r="P843" s="6597"/>
      <c r="Q843" s="131"/>
      <c r="R843" s="131"/>
      <c r="S843" s="6593"/>
      <c r="T843" s="130">
        <v>7</v>
      </c>
      <c r="U843" s="6593">
        <v>2442</v>
      </c>
      <c r="V843" s="119"/>
      <c r="W843" s="1305"/>
      <c r="X843" s="119"/>
      <c r="Y843" s="119"/>
      <c r="Z843" s="119"/>
      <c r="AA843" s="115"/>
      <c r="AB843" s="115"/>
      <c r="AC843" s="1300">
        <f>IF(OR(BX843="Close to Ear",BX843="Close to Head"),"Head",IF(BX843="Extremity","Extremity","Body"))</f>
        <v/>
      </c>
      <c r="AD843" s="1301">
        <f>CA843</f>
        <v/>
      </c>
      <c r="AE843" s="1299">
        <f>CB843</f>
        <v/>
      </c>
      <c r="AF843" s="115"/>
      <c r="AG843" s="1302">
        <f>IF(OR(AZ843="",BA843=""),"N/A",IF(DC843="Pass","P","F"))</f>
        <v/>
      </c>
      <c r="AH843" s="129"/>
      <c r="AI843" s="129"/>
      <c r="AJ843" s="129"/>
      <c r="AK843" s="119"/>
      <c r="AL843" s="115"/>
      <c r="AM843" s="119"/>
      <c r="AN843" s="119"/>
      <c r="AO843" s="692"/>
      <c r="AP843" s="692"/>
      <c r="AQ843" s="692"/>
      <c r="AR843" s="692"/>
      <c r="AS843" s="692"/>
      <c r="AT843" s="1303">
        <f>IF(AC843="Extremity",IF(CG843="","",CG843),"")</f>
        <v/>
      </c>
      <c r="AU843" s="1303">
        <f>IF(AC843="Extremity",IF(CH843="","",CH843),"")</f>
        <v/>
      </c>
      <c r="AV843" s="1304">
        <f>IF(AC843="Extremity","",IF(CE843="","",CE843))</f>
        <v/>
      </c>
      <c r="AW843" s="1304">
        <f>IF(AD843="Extremity","",IF(CF843="","",CF843))</f>
        <v/>
      </c>
      <c r="AX843" s="1305">
        <f>DL843</f>
        <v/>
      </c>
      <c r="AY843" s="1305">
        <f>DQ843</f>
        <v/>
      </c>
      <c r="AZ843" s="3377">
        <f>IF(AC843="Extremity",IF(DA843="","",DA843),"")</f>
        <v/>
      </c>
      <c r="BA843" s="3378">
        <f>IF(AC843="Extremity","",IF(CT843="","",CT843))</f>
        <v/>
      </c>
      <c r="BB843" s="1305">
        <f>IF(AC843="Extremity",IF(DB843="","",DB843),"")</f>
        <v/>
      </c>
      <c r="BC843" s="1304">
        <f>IF(AC843="Extremity","",IF(CZ843="","",CZ843))</f>
        <v/>
      </c>
      <c r="BD843" s="1305">
        <f>DD843</f>
        <v/>
      </c>
      <c r="BE843" s="132">
        <f>DE843</f>
        <v/>
      </c>
      <c r="BF843" s="133">
        <f>DF843*60</f>
        <v/>
      </c>
      <c r="BG843" s="121">
        <f>BE843</f>
        <v/>
      </c>
      <c r="BH843" s="133">
        <f>DG843*60</f>
        <v/>
      </c>
      <c r="BI843" s="133">
        <f>DH843</f>
        <v/>
      </c>
      <c r="BJ843" s="117"/>
      <c r="BK843" s="812">
        <f>Overview!$E$7</f>
        <v/>
      </c>
      <c r="BL843" s="117"/>
      <c r="BM843" s="834">
        <f>DI843</f>
        <v/>
      </c>
      <c r="BN843" s="812">
        <f>Overview!$P$153</f>
        <v/>
      </c>
      <c r="BO843" s="117"/>
      <c r="BP843" s="117"/>
      <c r="BQ843" s="115"/>
      <c r="BR843" s="1478"/>
      <c r="BS843" s="1541"/>
      <c r="BT843" s="1864" t="inlineStr">
        <is>
          <t>WLAN</t>
        </is>
      </c>
      <c r="BU843" s="1864" t="inlineStr">
        <is>
          <t>2.4 GHz</t>
        </is>
      </c>
      <c r="BV843" s="916">
        <f>Overview!$H$30</f>
        <v/>
      </c>
      <c r="BW843" s="1864"/>
      <c r="BX843" s="1864" t="inlineStr">
        <is>
          <t>Close to ear</t>
        </is>
      </c>
      <c r="BY843" s="1198"/>
      <c r="BZ843" s="1198"/>
      <c r="CA843" s="1199" t="str">
        <f>IF(COUNT(CF839:CF842)=0,IF(COUNT(CE839:CE842)=0,"TBD",VLOOKUP(MAX(CE839:CE842),CE839:CK842,7,FALSE)),VLOOKUP(MAX(CF839:CF842),CF839:CK842,6,FALSE))</f>
        <v>TBD</v>
      </c>
      <c r="CB843" s="1971">
        <v>0</v>
      </c>
      <c r="CC843" s="1198">
        <f>IF(COUNT('Conducted WiFi'!$AH$3:$AH$9)=0,7,INDEX('Conducted WiFi'!$T$3:$T$9,MATCH(MAX('Conducted WiFi'!$AH$3:$AH$9),'Conducted WiFi'!$AH$3:$AH$9,0)))</f>
        <v>7</v>
      </c>
      <c r="CD843" s="1198">
        <f>IF(COUNT('Conducted WiFi'!$AH$3:$AH$9)=0,2442,INDEX('Conducted WiFi'!$U$3:$U$9,MATCH(MAX('Conducted WiFi'!$AH$3:$AH$9),'Conducted WiFi'!$AH$3:$AH$9,0)))</f>
        <v>2442</v>
      </c>
      <c r="CE843" s="7237"/>
      <c r="CF843" s="7237"/>
      <c r="CG843" s="7245"/>
      <c r="CH843" s="7245"/>
      <c r="CI843" s="225">
        <f>BY843</f>
        <v/>
      </c>
      <c r="CJ843" s="237">
        <f>BZ843</f>
        <v/>
      </c>
      <c r="CK843" s="223">
        <f>CA843</f>
        <v/>
      </c>
      <c r="CL843" s="237">
        <f>CC843</f>
        <v/>
      </c>
      <c r="CM843" s="394">
        <f>CD843</f>
        <v/>
      </c>
      <c r="CN843" s="1966"/>
      <c r="CO843" s="1967"/>
      <c r="CP843" s="7214">
        <f>IF(CF843=""," ",IF(ABS(CE843-CF843)&lt;=0.1,"Valid","Not valid"))</f>
        <v/>
      </c>
      <c r="CQ843" s="1674">
        <f> IF(CE843="","",IF(AND(CE843&lt;&gt;"",CF843=""),IF(CE843&gt;=0.8,"Medir+Sig Max","No"),IF(CF843&lt;&gt;"",IF(CF843&gt;=0.8,"Medir+Sig Max","No"),"")))</f>
        <v/>
      </c>
      <c r="CR843" s="6927"/>
      <c r="CS843" s="1674"/>
      <c r="CT843" s="220">
        <f>IF(CO843="",IF(AND(CE843="",CF843=""),"",IF(CF843="",IF(DQ843&gt;1,ROUND(DQ843*CE843,3),CE843),IF(DQ843&gt;1,ROUND(DQ843*CF843,3),CF843))),IF(AND(CE843="",CF843=""),"",IF(CF843="",IF(DQ843&gt;1,ROUND(DQ843*CE843*(1/(CO843)),3),CE843*(1/(CO843))),IF(DQ843&gt;1,ROUND(DQ843*CF843*(1/(CO843)),3),CF843*(1/(CO843))))))</f>
        <v/>
      </c>
      <c r="CU843" s="224">
        <f>BY843</f>
        <v/>
      </c>
      <c r="CV843" s="237">
        <f>BZ843</f>
        <v/>
      </c>
      <c r="CW843" s="237">
        <f>CA843</f>
        <v/>
      </c>
      <c r="CX843" s="224">
        <f>CC843</f>
        <v/>
      </c>
      <c r="CY843" s="237">
        <f>CD843</f>
        <v/>
      </c>
      <c r="CZ843" s="7474">
        <f>IF(COUNTIF(Overview!K12:K14,TRUE)&gt;0,1.6,IF(COUNTIF(Overview!L12:L14,TRUE)&gt;0,8,0))</f>
        <v/>
      </c>
      <c r="DA843" s="1666"/>
      <c r="DB843" s="7483"/>
      <c r="DC843" s="844">
        <f>IF(CT843="","",IF(CT843&gt;CZ843,"Fail","Pass"))</f>
        <v/>
      </c>
      <c r="DD843" s="402"/>
      <c r="DE843" s="1565">
        <f>MyTimestamp(DC843)</f>
        <v/>
      </c>
      <c r="DF843" s="1531">
        <f>IF(COUNT(CE843:CH843)=1,15,IF(COUNT(CE843:CH843)=0,0,30))</f>
        <v/>
      </c>
      <c r="DG843" s="1532">
        <f>IF(DF843=0,0,2)</f>
        <v/>
      </c>
      <c r="DH843" s="1866"/>
      <c r="DI843" s="1866"/>
      <c r="DJ843" s="1863"/>
      <c r="DK843" s="1968"/>
      <c r="DL843" s="1574">
        <f>10^(CN843/20)*100-100</f>
        <v/>
      </c>
      <c r="DM843" s="976"/>
      <c r="DN843" s="1273"/>
      <c r="DO843" s="976">
        <f>IF(DM843="","",10^(DM843/10))</f>
        <v/>
      </c>
      <c r="DP843" s="976">
        <f>IF(ISNUMBER(DN843)=FALSE,"",10^(DN843/10))</f>
        <v/>
      </c>
      <c r="DQ843" s="1578">
        <f>IF(AND(ISNUMBER(DO843),ISNUMBER(DP843)),IF(DO843/DP843&gt;1,ROUND((DO843)/DP843,3),1),1)</f>
        <v/>
      </c>
      <c r="DR843" s="1541"/>
      <c r="DS843" s="1541"/>
      <c r="DT843" s="1541"/>
      <c r="DU843" s="1541"/>
      <c r="DV843" s="1541"/>
      <c r="DW843" s="1541"/>
      <c r="DX843" s="1541"/>
      <c r="DY843" s="1541"/>
      <c r="DZ843" s="1541"/>
      <c r="EA843" s="1541"/>
      <c r="EB843" s="1541"/>
      <c r="EC843" s="1541"/>
      <c r="ED843" s="1541"/>
      <c r="EE843" s="1541"/>
      <c r="EF843" s="1541"/>
      <c r="EG843" s="1541"/>
      <c r="EH843" s="1541"/>
      <c r="EI843" s="1541"/>
      <c r="EJ843" s="1541"/>
      <c r="EK843" s="1541"/>
      <c r="EL843" s="1541"/>
      <c r="EM843" s="1541"/>
      <c r="EN843" s="1541"/>
      <c r="EO843" s="1541"/>
      <c r="EP843" s="1541"/>
      <c r="EQ843" s="1541"/>
      <c r="ER843" s="1541"/>
      <c r="ES843" s="1541"/>
      <c r="ET843" s="1541"/>
      <c r="EU843" s="1541"/>
      <c r="EV843" s="1541"/>
    </row>
    <row r="844" ht="12.75" x14ac:dyDescent="0.2">
      <c r="A844" s="1541"/>
      <c r="B844" s="1541"/>
      <c r="C844"/>
      <c r="D844" s="1486"/>
      <c r="E844" s="1486"/>
      <c r="F844" s="672" t="inlineStr">
        <is>
          <t>5.5</t>
        </is>
      </c>
      <c r="G844" s="1497"/>
      <c r="H844" s="130">
        <f>BV844</f>
        <v/>
      </c>
      <c r="I844" s="130">
        <f>BW844</f>
        <v/>
      </c>
      <c r="J844" s="1299" t="inlineStr">
        <is>
          <t>WLAN</t>
        </is>
      </c>
      <c r="K844" s="1299" t="inlineStr">
        <is>
          <t>2.4 GHz</t>
        </is>
      </c>
      <c r="L844" s="115"/>
      <c r="M844" s="130"/>
      <c r="N844" s="119"/>
      <c r="O844" s="131"/>
      <c r="P844" s="6597"/>
      <c r="Q844" s="131"/>
      <c r="R844" s="131"/>
      <c r="S844" s="6593"/>
      <c r="T844" s="130">
        <v>7</v>
      </c>
      <c r="U844" s="6593">
        <v>2442</v>
      </c>
      <c r="V844" s="119"/>
      <c r="W844" s="1305"/>
      <c r="X844" s="119"/>
      <c r="Y844" s="119"/>
      <c r="Z844" s="119"/>
      <c r="AA844" s="115"/>
      <c r="AB844" s="115"/>
      <c r="AC844" s="1300">
        <f>IF(OR(BX844="Close to Ear",BX844="Close to Head"),"Head",IF(BX844="Extremity","Extremity","Body"))</f>
        <v/>
      </c>
      <c r="AD844" s="1301">
        <f>CA844</f>
        <v/>
      </c>
      <c r="AE844" s="1299">
        <f>CB844</f>
        <v/>
      </c>
      <c r="AF844" s="115"/>
      <c r="AG844" s="1302">
        <f>IF(OR(AZ844="",BA844=""),"N/A",IF(DC844="Pass","P","F"))</f>
        <v/>
      </c>
      <c r="AH844" s="129"/>
      <c r="AI844" s="129"/>
      <c r="AJ844" s="129"/>
      <c r="AK844" s="119"/>
      <c r="AL844" s="115"/>
      <c r="AM844" s="119"/>
      <c r="AN844" s="119"/>
      <c r="AO844" s="692"/>
      <c r="AP844" s="692"/>
      <c r="AQ844" s="692"/>
      <c r="AR844" s="692"/>
      <c r="AS844" s="692"/>
      <c r="AT844" s="1303">
        <f>IF(AC844="Extremity",IF(CG844="","",CG844),"")</f>
        <v/>
      </c>
      <c r="AU844" s="1303">
        <f>IF(AC844="Extremity",IF(CH844="","",CH844),"")</f>
        <v/>
      </c>
      <c r="AV844" s="1304">
        <f>IF(AC844="Extremity","",IF(CE844="","",CE844))</f>
        <v/>
      </c>
      <c r="AW844" s="1304">
        <f>IF(AD844="Extremity","",IF(CF844="","",CF844))</f>
        <v/>
      </c>
      <c r="AX844" s="1305">
        <f>DL844</f>
        <v/>
      </c>
      <c r="AY844" s="1305">
        <f>DQ844</f>
        <v/>
      </c>
      <c r="AZ844" s="3377">
        <f>IF(AC844="Extremity",IF(DA844="","",DA844),"")</f>
        <v/>
      </c>
      <c r="BA844" s="3378">
        <f>IF(AC844="Extremity","",IF(CT844="","",CT844))</f>
        <v/>
      </c>
      <c r="BB844" s="1305">
        <f>IF(AC844="Extremity",IF(DB844="","",DB844),"")</f>
        <v/>
      </c>
      <c r="BC844" s="1304">
        <f>IF(AC844="Extremity","",IF(CZ844="","",CZ844))</f>
        <v/>
      </c>
      <c r="BD844" s="1305">
        <f>DD844</f>
        <v/>
      </c>
      <c r="BE844" s="132">
        <f>DE844</f>
        <v/>
      </c>
      <c r="BF844" s="133">
        <f>DF844*60</f>
        <v/>
      </c>
      <c r="BG844" s="121">
        <f>BE844</f>
        <v/>
      </c>
      <c r="BH844" s="133">
        <f>DG844*60</f>
        <v/>
      </c>
      <c r="BI844" s="133">
        <f>DH844</f>
        <v/>
      </c>
      <c r="BJ844" s="117"/>
      <c r="BK844" s="812">
        <f>Overview!$E$7</f>
        <v/>
      </c>
      <c r="BL844" s="117"/>
      <c r="BM844" s="834">
        <f>DI844</f>
        <v/>
      </c>
      <c r="BN844" s="812">
        <f>Overview!$P$153</f>
        <v/>
      </c>
      <c r="BO844" s="117"/>
      <c r="BP844" s="117"/>
      <c r="BQ844" s="115"/>
      <c r="BR844" s="1478"/>
      <c r="BS844" s="1541"/>
      <c r="BT844" s="1864" t="inlineStr">
        <is>
          <t>WLAN</t>
        </is>
      </c>
      <c r="BU844" s="1864" t="inlineStr">
        <is>
          <t>2.4 GHz</t>
        </is>
      </c>
      <c r="BV844" s="916">
        <f>Overview!$H$30</f>
        <v/>
      </c>
      <c r="BW844" s="1864"/>
      <c r="BX844" s="1864" t="inlineStr">
        <is>
          <t>Close to ear</t>
        </is>
      </c>
      <c r="BY844" s="1198"/>
      <c r="BZ844" s="1198"/>
      <c r="CA844" s="1199" t="str">
        <f>CA843</f>
        <v>TBD</v>
      </c>
      <c r="CB844" s="1971">
        <v>0</v>
      </c>
      <c r="CC844" s="1198">
        <f>IF(COUNT('Conducted WiFi'!$AH$3:$AH$9)=0,7,INDEX('Conducted WiFi'!$T$3:$T$9,MATCH(MAX('Conducted WiFi'!$AH$3:$AH$9),'Conducted WiFi'!$AH$3:$AH$9,0)))</f>
        <v>7</v>
      </c>
      <c r="CD844" s="1191">
        <f>IF(COUNT('Conducted WiFi'!$AH$3:$AH$9)=0,2442,INDEX('Conducted WiFi'!$U$3:$U$9,MATCH(MAX('Conducted WiFi'!$AH$3:$AH$9),'Conducted WiFi'!$AH$3:$AH$9,0)))</f>
        <v>2442</v>
      </c>
      <c r="CE844" s="7237"/>
      <c r="CF844" s="7237"/>
      <c r="CG844" s="7245"/>
      <c r="CH844" s="7245"/>
      <c r="CI844" s="225">
        <f>BY844</f>
        <v/>
      </c>
      <c r="CJ844" s="237">
        <f>BZ844</f>
        <v/>
      </c>
      <c r="CK844" s="223">
        <f>CA844</f>
        <v/>
      </c>
      <c r="CL844" s="237">
        <f>CC844</f>
        <v/>
      </c>
      <c r="CM844" s="394">
        <f>CD844</f>
        <v/>
      </c>
      <c r="CN844" s="1966"/>
      <c r="CO844" s="1967"/>
      <c r="CP844" s="7214">
        <f>IF(CF844=""," ",IF(ABS(CE844-CF844)&lt;=0.1,"Valid","Not valid"))</f>
        <v/>
      </c>
      <c r="CQ844" s="1674">
        <f> IF(CE844="","",IF(AND(CE844&lt;&gt;"",CF844=""),IF(CE844&gt;=0.8,"Medir+Sig Max","No"),IF(CF844&lt;&gt;"",IF(CF844&gt;=0.8,"Medir+Sig Max","No"),"")))</f>
        <v/>
      </c>
      <c r="CR844" s="6927"/>
      <c r="CS844" s="1674"/>
      <c r="CT844" s="220">
        <f>IF(CO844="",IF(AND(CE844="",CF844=""),"",IF(CF844="",IF(DQ844&gt;1,ROUND(DQ844*CE844,3),CE844),IF(DQ844&gt;1,ROUND(DQ844*CF844,3),CF844))),IF(AND(CE844="",CF844=""),"",IF(CF844="",IF(DQ844&gt;1,ROUND(DQ844*CE844*(1/(CO844)),3),CE844*(1/(CO844))),IF(DQ844&gt;1,ROUND(DQ844*CF844*(1/(CO844)),3),CF844*(1/(CO844))))))</f>
        <v/>
      </c>
      <c r="CU844" s="224">
        <f>BY844</f>
        <v/>
      </c>
      <c r="CV844" s="237">
        <f>BZ844</f>
        <v/>
      </c>
      <c r="CW844" s="237">
        <f>CA844</f>
        <v/>
      </c>
      <c r="CX844" s="224">
        <f>CC844</f>
        <v/>
      </c>
      <c r="CY844" s="237">
        <f>CD844</f>
        <v/>
      </c>
      <c r="CZ844" s="7474">
        <f>IF(COUNTIF(Overview!K12:K14,TRUE)&gt;0,1.6,IF(COUNTIF(Overview!L12:L14,TRUE)&gt;0,8,0))</f>
        <v/>
      </c>
      <c r="DA844" s="1666"/>
      <c r="DB844" s="7483"/>
      <c r="DC844" s="844">
        <f>IF(CT844="","",IF(CT844&gt;CZ844,"Fail","Pass"))</f>
        <v/>
      </c>
      <c r="DD844" s="402"/>
      <c r="DE844" s="1565">
        <f>MyTimestamp(DC844)</f>
        <v/>
      </c>
      <c r="DF844" s="1531">
        <f>IF(COUNT(CE844:CH844)=1,15,IF(COUNT(CE844:CH844)=0,0,30))</f>
        <v/>
      </c>
      <c r="DG844" s="1532">
        <f>IF(DF844=0,0,2)</f>
        <v/>
      </c>
      <c r="DH844" s="1866"/>
      <c r="DI844" s="1866"/>
      <c r="DJ844" s="1863"/>
      <c r="DK844" s="1968"/>
      <c r="DL844" s="1574">
        <f>10^(CN844/20)*100-100</f>
        <v/>
      </c>
      <c r="DM844" s="976"/>
      <c r="DN844" s="1273"/>
      <c r="DO844" s="976">
        <f>IF(DM844="","",10^(DM844/10))</f>
        <v/>
      </c>
      <c r="DP844" s="976">
        <f>IF(ISNUMBER(DN844)=FALSE,"",10^(DN844/10))</f>
        <v/>
      </c>
      <c r="DQ844" s="1578">
        <f>IF(AND(ISNUMBER(DO844),ISNUMBER(DP844)),IF(DO844/DP844&gt;1,ROUND((DO844)/DP844,3),1),1)</f>
        <v/>
      </c>
      <c r="DR844" s="1541"/>
      <c r="DS844" s="1541"/>
      <c r="DT844" s="1541"/>
      <c r="DU844" s="1541"/>
      <c r="DV844" s="1541"/>
      <c r="DW844" s="1541"/>
      <c r="DX844" s="1541"/>
      <c r="DY844" s="1541"/>
      <c r="DZ844" s="1541"/>
      <c r="EA844" s="1541"/>
      <c r="EB844" s="1541"/>
      <c r="EC844" s="1541"/>
      <c r="ED844" s="1541"/>
      <c r="EE844" s="1541"/>
      <c r="EF844" s="1541"/>
      <c r="EG844" s="1541"/>
      <c r="EH844" s="1541"/>
      <c r="EI844" s="1541"/>
      <c r="EJ844" s="1541"/>
      <c r="EK844" s="1541"/>
      <c r="EL844" s="1541"/>
      <c r="EM844" s="1541"/>
      <c r="EN844" s="1541"/>
      <c r="EO844" s="1541"/>
      <c r="EP844" s="1541"/>
      <c r="EQ844" s="1541"/>
      <c r="ER844" s="1541"/>
      <c r="ES844" s="1541"/>
      <c r="ET844" s="1541"/>
      <c r="EU844" s="1541"/>
      <c r="EV844" s="1541"/>
    </row>
    <row r="845" ht="12.75" x14ac:dyDescent="0.2">
      <c r="A845" s="1541"/>
      <c r="B845" s="1541"/>
      <c r="C845"/>
      <c r="D845" s="1486"/>
      <c r="E845" s="1486"/>
      <c r="F845" s="672" t="inlineStr">
        <is>
          <t>5.5</t>
        </is>
      </c>
      <c r="G845" s="1497"/>
      <c r="H845" s="130">
        <f>BV845</f>
        <v/>
      </c>
      <c r="I845" s="130">
        <f>BW845</f>
        <v/>
      </c>
      <c r="J845" s="1299" t="inlineStr">
        <is>
          <t>WLAN</t>
        </is>
      </c>
      <c r="K845" s="1299" t="inlineStr">
        <is>
          <t>2.4 GHz</t>
        </is>
      </c>
      <c r="L845" s="115"/>
      <c r="M845" s="130"/>
      <c r="N845" s="119"/>
      <c r="O845" s="131"/>
      <c r="P845" s="6597"/>
      <c r="Q845" s="131"/>
      <c r="R845" s="131"/>
      <c r="S845" s="6593"/>
      <c r="T845" s="130">
        <v>7</v>
      </c>
      <c r="U845" s="6593">
        <v>2442</v>
      </c>
      <c r="V845" s="119"/>
      <c r="W845" s="1305"/>
      <c r="X845" s="119"/>
      <c r="Y845" s="119"/>
      <c r="Z845" s="119"/>
      <c r="AA845" s="115"/>
      <c r="AB845" s="115"/>
      <c r="AC845" s="1300">
        <f>IF(OR(BX845="Close to Ear",BX845="Close to Head"),"Head",IF(BX845="Extremity","Extremity","Body"))</f>
        <v/>
      </c>
      <c r="AD845" s="1301">
        <f>CA845</f>
        <v/>
      </c>
      <c r="AE845" s="1299">
        <f>CB845</f>
        <v/>
      </c>
      <c r="AF845" s="115"/>
      <c r="AG845" s="1302">
        <f>IF(OR(AZ845="",BA845=""),"N/A",IF(DC845="Pass","P","F"))</f>
        <v/>
      </c>
      <c r="AH845" s="129"/>
      <c r="AI845" s="129"/>
      <c r="AJ845" s="129"/>
      <c r="AK845" s="119"/>
      <c r="AL845" s="115"/>
      <c r="AM845" s="119"/>
      <c r="AN845" s="119"/>
      <c r="AO845" s="692"/>
      <c r="AP845" s="692"/>
      <c r="AQ845" s="692"/>
      <c r="AR845" s="692"/>
      <c r="AS845" s="692"/>
      <c r="AT845" s="1303">
        <f>IF(AC845="Extremity",IF(CG845="","",CG845),"")</f>
        <v/>
      </c>
      <c r="AU845" s="1303">
        <f>IF(AC845="Extremity",IF(CH845="","",CH845),"")</f>
        <v/>
      </c>
      <c r="AV845" s="1304">
        <f>IF(AC845="Extremity","",IF(CE845="","",CE845))</f>
        <v/>
      </c>
      <c r="AW845" s="1304">
        <f>IF(AD845="Extremity","",IF(CF845="","",CF845))</f>
        <v/>
      </c>
      <c r="AX845" s="1305">
        <f>DL845</f>
        <v/>
      </c>
      <c r="AY845" s="1305">
        <f>DQ845</f>
        <v/>
      </c>
      <c r="AZ845" s="3377">
        <f>IF(AC845="Extremity",IF(DA845="","",DA845),"")</f>
        <v/>
      </c>
      <c r="BA845" s="3378">
        <f>IF(AC845="Extremity","",IF(CT845="","",CT845))</f>
        <v/>
      </c>
      <c r="BB845" s="1305">
        <f>IF(AC845="Extremity",IF(DB845="","",DB845),"")</f>
        <v/>
      </c>
      <c r="BC845" s="1304">
        <f>IF(AC845="Extremity","",IF(CZ845="","",CZ845))</f>
        <v/>
      </c>
      <c r="BD845" s="1305">
        <f>DD845</f>
        <v/>
      </c>
      <c r="BE845" s="132">
        <f>DE845</f>
        <v/>
      </c>
      <c r="BF845" s="133">
        <f>DF845*60</f>
        <v/>
      </c>
      <c r="BG845" s="121">
        <f>BE845</f>
        <v/>
      </c>
      <c r="BH845" s="133">
        <f>DG845*60</f>
        <v/>
      </c>
      <c r="BI845" s="133">
        <f>DH845</f>
        <v/>
      </c>
      <c r="BJ845" s="117"/>
      <c r="BK845" s="812">
        <f>Overview!$E$7</f>
        <v/>
      </c>
      <c r="BL845" s="117"/>
      <c r="BM845" s="834">
        <f>DI845</f>
        <v/>
      </c>
      <c r="BN845" s="812">
        <f>Overview!$P$153</f>
        <v/>
      </c>
      <c r="BO845" s="117"/>
      <c r="BP845" s="117"/>
      <c r="BQ845" s="115"/>
      <c r="BR845" s="1478"/>
      <c r="BS845" s="1541"/>
      <c r="BT845" s="1864" t="inlineStr">
        <is>
          <t>WLAN</t>
        </is>
      </c>
      <c r="BU845" s="1864" t="inlineStr">
        <is>
          <t>2.4 GHz</t>
        </is>
      </c>
      <c r="BV845" s="916">
        <f>Overview!$H$30</f>
        <v/>
      </c>
      <c r="BW845" s="1864"/>
      <c r="BX845" s="1864" t="inlineStr">
        <is>
          <t>Close to ear</t>
        </is>
      </c>
      <c r="BY845" s="1198"/>
      <c r="BZ845" s="1198"/>
      <c r="CA845" s="1199" t="str">
        <f>CA844</f>
        <v>TBD</v>
      </c>
      <c r="CB845" s="1971">
        <v>0</v>
      </c>
      <c r="CC845" s="1198">
        <f>IF(COUNT('Conducted WiFi'!$AH$3:$AH$9)=0,7,INDEX('Conducted WiFi'!$T$3:$T$9,MATCH(MAX('Conducted WiFi'!$AH$3:$AH$9),'Conducted WiFi'!$AH$3:$AH$9,0)))</f>
        <v>7</v>
      </c>
      <c r="CD845" s="1191">
        <f>IF(COUNT('Conducted WiFi'!$AH$3:$AH$9)=0,2442,INDEX('Conducted WiFi'!$U$3:$U$9,MATCH(MAX('Conducted WiFi'!$AH$3:$AH$9),'Conducted WiFi'!$AH$3:$AH$9,0)))</f>
        <v>2442</v>
      </c>
      <c r="CE845" s="7237"/>
      <c r="CF845" s="7237"/>
      <c r="CG845" s="7245"/>
      <c r="CH845" s="7245"/>
      <c r="CI845" s="225">
        <f>BY845</f>
        <v/>
      </c>
      <c r="CJ845" s="237">
        <f>BZ845</f>
        <v/>
      </c>
      <c r="CK845" s="223">
        <f>CA845</f>
        <v/>
      </c>
      <c r="CL845" s="237">
        <f>CC845</f>
        <v/>
      </c>
      <c r="CM845" s="394">
        <f>CD845</f>
        <v/>
      </c>
      <c r="CN845" s="1966"/>
      <c r="CO845" s="1967"/>
      <c r="CP845" s="7214">
        <f>IF(CF845=""," ",IF(ABS(CE845-CF845)&lt;=0.1,"Valid","Not valid"))</f>
        <v/>
      </c>
      <c r="CQ845" s="1674">
        <f> IF(CE845="","",IF(AND(CE845&lt;&gt;"",CF845=""),IF(CE845&gt;=0.8,"Medir+Sig Max","No"),IF(CF845&lt;&gt;"",IF(CF845&gt;=0.8,"Medir+Sig Max","No"),"")))</f>
        <v/>
      </c>
      <c r="CR845" s="6927"/>
      <c r="CS845" s="1674"/>
      <c r="CT845" s="220">
        <f>IF(CO845="",IF(AND(CE845="",CF845=""),"",IF(CF845="",IF(DQ845&gt;1,ROUND(DQ845*CE845,3),CE845),IF(DQ845&gt;1,ROUND(DQ845*CF845,3),CF845))),IF(AND(CE845="",CF845=""),"",IF(CF845="",IF(DQ845&gt;1,ROUND(DQ845*CE845*(1/(CO845)),3),CE845*(1/(CO845))),IF(DQ845&gt;1,ROUND(DQ845*CF845*(1/(CO845)),3),CF845*(1/(CO845))))))</f>
        <v/>
      </c>
      <c r="CU845" s="224">
        <f>BY845</f>
        <v/>
      </c>
      <c r="CV845" s="237">
        <f>BZ845</f>
        <v/>
      </c>
      <c r="CW845" s="237">
        <f>CA845</f>
        <v/>
      </c>
      <c r="CX845" s="224">
        <f>CC845</f>
        <v/>
      </c>
      <c r="CY845" s="237">
        <f>CD845</f>
        <v/>
      </c>
      <c r="CZ845" s="7474">
        <f>IF(COUNTIF(Overview!K12:K14,TRUE)&gt;0,1.6,IF(COUNTIF(Overview!L12:L14,TRUE)&gt;0,8,0))</f>
        <v/>
      </c>
      <c r="DA845" s="1666"/>
      <c r="DB845" s="7483"/>
      <c r="DC845" s="844">
        <f>IF(CT845="","",IF(CT845&gt;CZ845,"Fail","Pass"))</f>
        <v/>
      </c>
      <c r="DD845" s="402"/>
      <c r="DE845" s="1565">
        <f>MyTimestamp(DC845)</f>
        <v/>
      </c>
      <c r="DF845" s="1531">
        <f>IF(COUNT(CE845:CH845)=1,15,IF(COUNT(CE845:CH845)=0,0,30))</f>
        <v/>
      </c>
      <c r="DG845" s="1532">
        <f>IF(DF845=0,0,2)</f>
        <v/>
      </c>
      <c r="DH845" s="1866"/>
      <c r="DI845" s="1866"/>
      <c r="DJ845" s="1863"/>
      <c r="DK845" s="1968"/>
      <c r="DL845" s="1574">
        <f>10^(CN845/20)*100-100</f>
        <v/>
      </c>
      <c r="DM845" s="976"/>
      <c r="DN845" s="1273"/>
      <c r="DO845" s="976">
        <f>IF(DM845="","",10^(DM845/10))</f>
        <v/>
      </c>
      <c r="DP845" s="976">
        <f>IF(ISNUMBER(DN845)=FALSE,"",10^(DN845/10))</f>
        <v/>
      </c>
      <c r="DQ845" s="1578">
        <f>IF(AND(ISNUMBER(DO845),ISNUMBER(DP845)),IF(DO845/DP845&gt;1,ROUND((DO845)/DP845,3),1),1)</f>
        <v/>
      </c>
      <c r="DR845" s="1541"/>
      <c r="DS845" s="1541"/>
      <c r="DT845" s="1541"/>
      <c r="DU845" s="1541"/>
      <c r="DV845" s="1541"/>
      <c r="DW845" s="1541"/>
      <c r="DX845" s="1541"/>
      <c r="DY845" s="1541"/>
      <c r="DZ845" s="1541"/>
      <c r="EA845" s="1541"/>
      <c r="EB845" s="1541"/>
      <c r="EC845" s="1541"/>
      <c r="ED845" s="1541"/>
      <c r="EE845" s="1541"/>
      <c r="EF845" s="1541"/>
      <c r="EG845" s="1541"/>
      <c r="EH845" s="1541"/>
      <c r="EI845" s="1541"/>
      <c r="EJ845" s="1541"/>
      <c r="EK845" s="1541"/>
      <c r="EL845" s="1541"/>
      <c r="EM845" s="1541"/>
      <c r="EN845" s="1541"/>
      <c r="EO845" s="1541"/>
      <c r="EP845" s="1541"/>
      <c r="EQ845" s="1541"/>
      <c r="ER845" s="1541"/>
      <c r="ES845" s="1541"/>
      <c r="ET845" s="1541"/>
      <c r="EU845" s="1541"/>
      <c r="EV845" s="1541"/>
    </row>
    <row r="846" ht="12.75" x14ac:dyDescent="0.2">
      <c r="A846" s="1541"/>
      <c r="B846" s="1541"/>
      <c r="C846"/>
      <c r="D846" s="1486"/>
      <c r="E846" s="1486"/>
      <c r="F846" s="672" t="inlineStr">
        <is>
          <t>5.5</t>
        </is>
      </c>
      <c r="G846" s="1497"/>
      <c r="H846" s="130">
        <f>BV846</f>
        <v/>
      </c>
      <c r="I846" s="130">
        <f>BW846</f>
        <v/>
      </c>
      <c r="J846" s="1299" t="inlineStr">
        <is>
          <t>WLAN</t>
        </is>
      </c>
      <c r="K846" s="1299" t="inlineStr">
        <is>
          <t>2.4 GHz</t>
        </is>
      </c>
      <c r="L846" s="115"/>
      <c r="M846" s="130"/>
      <c r="N846" s="119"/>
      <c r="O846" s="131"/>
      <c r="P846" s="6597"/>
      <c r="Q846" s="131"/>
      <c r="R846" s="131"/>
      <c r="S846" s="6593"/>
      <c r="T846" s="130">
        <v>7</v>
      </c>
      <c r="U846" s="6593">
        <v>2442</v>
      </c>
      <c r="V846" s="119"/>
      <c r="W846" s="1305"/>
      <c r="X846" s="119"/>
      <c r="Y846" s="119"/>
      <c r="Z846" s="119"/>
      <c r="AA846" s="115"/>
      <c r="AB846" s="115"/>
      <c r="AC846" s="1300">
        <f>IF(OR(BX846="Close to Ear",BX846="Close to Head"),"Head",IF(BX846="Extremity","Extremity","Body"))</f>
        <v/>
      </c>
      <c r="AD846" s="1301">
        <f>CA846</f>
        <v/>
      </c>
      <c r="AE846" s="1299">
        <f>CB846</f>
        <v/>
      </c>
      <c r="AF846" s="115"/>
      <c r="AG846" s="1302">
        <f>IF(OR(AZ846="",BA846=""),"N/A",IF(DC846="Pass","P","F"))</f>
        <v/>
      </c>
      <c r="AH846" s="129"/>
      <c r="AI846" s="129"/>
      <c r="AJ846" s="129"/>
      <c r="AK846" s="119"/>
      <c r="AL846" s="115"/>
      <c r="AM846" s="119"/>
      <c r="AN846" s="119"/>
      <c r="AO846" s="692"/>
      <c r="AP846" s="692"/>
      <c r="AQ846" s="692"/>
      <c r="AR846" s="692"/>
      <c r="AS846" s="692"/>
      <c r="AT846" s="1303">
        <f>IF(AC846="Extremity",IF(CG846="","",CG846),"")</f>
        <v/>
      </c>
      <c r="AU846" s="1303">
        <f>IF(AC846="Extremity",IF(CH846="","",CH846),"")</f>
        <v/>
      </c>
      <c r="AV846" s="1304">
        <f>IF(AC846="Extremity","",IF(CE846="","",CE846))</f>
        <v/>
      </c>
      <c r="AW846" s="1304">
        <f>IF(AD846="Extremity","",IF(CF846="","",CF846))</f>
        <v/>
      </c>
      <c r="AX846" s="1305">
        <f>DL846</f>
        <v/>
      </c>
      <c r="AY846" s="1305">
        <f>DQ846</f>
        <v/>
      </c>
      <c r="AZ846" s="3377">
        <f>IF(AC846="Extremity",IF(DA846="","",DA846),"")</f>
        <v/>
      </c>
      <c r="BA846" s="3378">
        <f>IF(AC846="Extremity","",IF(CT846="","",CT846))</f>
        <v/>
      </c>
      <c r="BB846" s="1305">
        <f>IF(AC846="Extremity",IF(DB846="","",DB846),"")</f>
        <v/>
      </c>
      <c r="BC846" s="1304">
        <f>IF(AC846="Extremity","",IF(CZ846="","",CZ846))</f>
        <v/>
      </c>
      <c r="BD846" s="1305">
        <f>DD846</f>
        <v/>
      </c>
      <c r="BE846" s="132">
        <f>DE846</f>
        <v/>
      </c>
      <c r="BF846" s="133">
        <f>DF846*60</f>
        <v/>
      </c>
      <c r="BG846" s="121">
        <f>BE846</f>
        <v/>
      </c>
      <c r="BH846" s="133">
        <f>DG846*60</f>
        <v/>
      </c>
      <c r="BI846" s="133">
        <f>DH846</f>
        <v/>
      </c>
      <c r="BJ846" s="117"/>
      <c r="BK846" s="812">
        <f>Overview!$E$7</f>
        <v/>
      </c>
      <c r="BL846" s="117"/>
      <c r="BM846" s="834">
        <f>DI846</f>
        <v/>
      </c>
      <c r="BN846" s="812">
        <f>Overview!$P$153</f>
        <v/>
      </c>
      <c r="BO846" s="117"/>
      <c r="BP846" s="117"/>
      <c r="BQ846" s="115"/>
      <c r="BR846" s="1478"/>
      <c r="BS846" s="1541"/>
      <c r="BT846" s="1864" t="inlineStr">
        <is>
          <t>WLAN</t>
        </is>
      </c>
      <c r="BU846" s="1864" t="inlineStr">
        <is>
          <t>2.4 GHz</t>
        </is>
      </c>
      <c r="BV846" s="916">
        <f>Overview!$H$30</f>
        <v/>
      </c>
      <c r="BW846" s="1864"/>
      <c r="BX846" s="1864" t="inlineStr">
        <is>
          <t>Close to ear</t>
        </is>
      </c>
      <c r="BY846" s="1198"/>
      <c r="BZ846" s="1198"/>
      <c r="CA846" s="1199" t="str">
        <f>CA845</f>
        <v>TBD</v>
      </c>
      <c r="CB846" s="1971">
        <v>0</v>
      </c>
      <c r="CC846" s="1198">
        <f>IF(COUNT('Conducted WiFi'!$AH$3:$AH$9)=0,7,INDEX('Conducted WiFi'!$T$3:$T$9,MATCH(MAX('Conducted WiFi'!$AH$3:$AH$9),'Conducted WiFi'!$AH$3:$AH$9,0)))</f>
        <v>7</v>
      </c>
      <c r="CD846" s="1191">
        <f>IF(COUNT('Conducted WiFi'!$AH$3:$AH$9)=0,2442,INDEX('Conducted WiFi'!$U$3:$U$9,MATCH(MAX('Conducted WiFi'!$AH$3:$AH$9),'Conducted WiFi'!$AH$3:$AH$9,0)))</f>
        <v>2442</v>
      </c>
      <c r="CE846" s="7237"/>
      <c r="CF846" s="7237"/>
      <c r="CG846" s="7245"/>
      <c r="CH846" s="7245"/>
      <c r="CI846" s="225">
        <f>BY846</f>
        <v/>
      </c>
      <c r="CJ846" s="237">
        <f>BZ846</f>
        <v/>
      </c>
      <c r="CK846" s="223">
        <f>CA846</f>
        <v/>
      </c>
      <c r="CL846" s="237">
        <f>CC846</f>
        <v/>
      </c>
      <c r="CM846" s="394">
        <f>CD846</f>
        <v/>
      </c>
      <c r="CN846" s="1966"/>
      <c r="CO846" s="1967"/>
      <c r="CP846" s="7214">
        <f>IF(CF846=""," ",IF(ABS(CE846-CF846)&lt;=0.1,"Valid","Not valid"))</f>
        <v/>
      </c>
      <c r="CQ846" s="1674">
        <f> IF(CE846="","",IF(AND(CE846&lt;&gt;"",CF846=""),IF(CE846&gt;=0.8,"Medir+Sig Max","No"),IF(CF846&lt;&gt;"",IF(CF846&gt;=0.8,"Medir+Sig Max","No"),"")))</f>
        <v/>
      </c>
      <c r="CR846" s="6927"/>
      <c r="CS846" s="1674"/>
      <c r="CT846" s="220">
        <f>IF(CO846="",IF(AND(CE846="",CF846=""),"",IF(CF846="",IF(DQ846&gt;1,ROUND(DQ846*CE846,3),CE846),IF(DQ846&gt;1,ROUND(DQ846*CF846,3),CF846))),IF(AND(CE846="",CF846=""),"",IF(CF846="",IF(DQ846&gt;1,ROUND(DQ846*CE846*(1/(CO846)),3),CE846*(1/(CO846))),IF(DQ846&gt;1,ROUND(DQ846*CF846*(1/(CO846)),3),CF846*(1/(CO846))))))</f>
        <v/>
      </c>
      <c r="CU846" s="224">
        <f>BY846</f>
        <v/>
      </c>
      <c r="CV846" s="237">
        <f>BZ846</f>
        <v/>
      </c>
      <c r="CW846" s="237">
        <f>CA846</f>
        <v/>
      </c>
      <c r="CX846" s="224">
        <f>CC846</f>
        <v/>
      </c>
      <c r="CY846" s="237">
        <f>CD846</f>
        <v/>
      </c>
      <c r="CZ846" s="7474">
        <f>IF(COUNTIF(Overview!K12:K14,TRUE)&gt;0,1.6,IF(COUNTIF(Overview!L12:L14,TRUE)&gt;0,8,0))</f>
        <v/>
      </c>
      <c r="DA846" s="1666"/>
      <c r="DB846" s="7483"/>
      <c r="DC846" s="844">
        <f>IF(CT846="","",IF(CT846&gt;CZ846,"Fail","Pass"))</f>
        <v/>
      </c>
      <c r="DD846" s="402"/>
      <c r="DE846" s="1565">
        <f>MyTimestamp(DC846)</f>
        <v/>
      </c>
      <c r="DF846" s="1531">
        <f>IF(COUNT(CE846:CH846)=1,15,IF(COUNT(CE846:CH846)=0,0,30))</f>
        <v/>
      </c>
      <c r="DG846" s="1532">
        <f>IF(DF846=0,0,2)</f>
        <v/>
      </c>
      <c r="DH846" s="1866"/>
      <c r="DI846" s="1866"/>
      <c r="DJ846" s="1863"/>
      <c r="DK846" s="1968"/>
      <c r="DL846" s="1574">
        <f>10^(CN846/20)*100-100</f>
        <v/>
      </c>
      <c r="DM846" s="976"/>
      <c r="DN846" s="1273"/>
      <c r="DO846" s="976">
        <f>IF(DM846="","",10^(DM846/10))</f>
        <v/>
      </c>
      <c r="DP846" s="976">
        <f>IF(ISNUMBER(DN846)=FALSE,"",10^(DN846/10))</f>
        <v/>
      </c>
      <c r="DQ846" s="1578">
        <f>IF(AND(ISNUMBER(DO846),ISNUMBER(DP846)),IF(DO846/DP846&gt;1,ROUND((DO846)/DP846,3),1),1)</f>
        <v/>
      </c>
      <c r="DR846" s="1541"/>
      <c r="DS846" s="1541"/>
      <c r="DT846" s="1541"/>
      <c r="DU846" s="1541"/>
      <c r="DV846" s="1541"/>
      <c r="DW846" s="1541"/>
      <c r="DX846" s="1541"/>
      <c r="DY846" s="1541"/>
      <c r="DZ846" s="1541"/>
      <c r="EA846" s="1541"/>
      <c r="EB846" s="1541"/>
      <c r="EC846" s="1541"/>
      <c r="ED846" s="1541"/>
      <c r="EE846" s="1541"/>
      <c r="EF846" s="1541"/>
      <c r="EG846" s="1541"/>
      <c r="EH846" s="1541"/>
      <c r="EI846" s="1541"/>
      <c r="EJ846" s="1541"/>
      <c r="EK846" s="1541"/>
      <c r="EL846" s="1541"/>
      <c r="EM846" s="1541"/>
      <c r="EN846" s="1541"/>
      <c r="EO846" s="1541"/>
      <c r="EP846" s="1541"/>
      <c r="EQ846" s="1541"/>
      <c r="ER846" s="1541"/>
      <c r="ES846" s="1541"/>
      <c r="ET846" s="1541"/>
      <c r="EU846" s="1541"/>
      <c r="EV846" s="1541"/>
    </row>
    <row r="847" ht="12.75" x14ac:dyDescent="0.2">
      <c r="A847" s="1541"/>
      <c r="B847" s="1541"/>
      <c r="C847"/>
      <c r="D847" s="1486"/>
      <c r="E847" s="1486"/>
      <c r="F847" s="672" t="inlineStr">
        <is>
          <t>5.5</t>
        </is>
      </c>
      <c r="G847" s="1497"/>
      <c r="H847" s="130">
        <f>BV847</f>
        <v/>
      </c>
      <c r="I847" s="130">
        <f>BW847</f>
        <v/>
      </c>
      <c r="J847" s="1299" t="inlineStr">
        <is>
          <t>WLAN</t>
        </is>
      </c>
      <c r="K847" s="1299" t="inlineStr">
        <is>
          <t>2.4 GHz</t>
        </is>
      </c>
      <c r="L847" s="115"/>
      <c r="M847" s="130"/>
      <c r="N847" s="119"/>
      <c r="O847" s="131"/>
      <c r="P847" s="6597"/>
      <c r="Q847" s="131"/>
      <c r="R847" s="131"/>
      <c r="S847" s="6593"/>
      <c r="T847" s="130">
        <v>7</v>
      </c>
      <c r="U847" s="6593">
        <v>2442</v>
      </c>
      <c r="V847" s="119"/>
      <c r="W847" s="1305"/>
      <c r="X847" s="119"/>
      <c r="Y847" s="119"/>
      <c r="Z847" s="119"/>
      <c r="AA847" s="115"/>
      <c r="AB847" s="115"/>
      <c r="AC847" s="1300">
        <f>IF(OR(BX847="Close to Ear",BX847="Close to Head"),"Head",IF(BX847="Extremity","Extremity","Body"))</f>
        <v/>
      </c>
      <c r="AD847" s="1301">
        <f>CA847</f>
        <v/>
      </c>
      <c r="AE847" s="1299">
        <f>CB847</f>
        <v/>
      </c>
      <c r="AF847" s="115"/>
      <c r="AG847" s="1302">
        <f>IF(OR(AZ847="",BA847=""),"N/A",IF(DC847="Pass","P","F"))</f>
        <v/>
      </c>
      <c r="AH847" s="129"/>
      <c r="AI847" s="129"/>
      <c r="AJ847" s="129"/>
      <c r="AK847" s="119"/>
      <c r="AL847" s="115"/>
      <c r="AM847" s="119"/>
      <c r="AN847" s="119"/>
      <c r="AO847" s="692"/>
      <c r="AP847" s="692"/>
      <c r="AQ847" s="692"/>
      <c r="AR847" s="692"/>
      <c r="AS847" s="692"/>
      <c r="AT847" s="1303">
        <f>IF(AC847="Extremity",IF(CG847="","",CG847),"")</f>
        <v/>
      </c>
      <c r="AU847" s="1303">
        <f>IF(AC847="Extremity",IF(CH847="","",CH847),"")</f>
        <v/>
      </c>
      <c r="AV847" s="1304">
        <f>IF(AC847="Extremity","",IF(CE847="","",CE847))</f>
        <v/>
      </c>
      <c r="AW847" s="1304">
        <f>IF(AD847="Extremity","",IF(CF847="","",CF847))</f>
        <v/>
      </c>
      <c r="AX847" s="1305">
        <f>DL847</f>
        <v/>
      </c>
      <c r="AY847" s="1305">
        <f>DQ847</f>
        <v/>
      </c>
      <c r="AZ847" s="3377">
        <f>IF(AC847="Extremity",IF(DA847="","",DA847),"")</f>
        <v/>
      </c>
      <c r="BA847" s="3378">
        <f>IF(AC847="Extremity","",IF(CT847="","",CT847))</f>
        <v/>
      </c>
      <c r="BB847" s="1305">
        <f>IF(AC847="Extremity",IF(DB847="","",DB847),"")</f>
        <v/>
      </c>
      <c r="BC847" s="1304">
        <f>IF(AC847="Extremity","",IF(CZ847="","",CZ847))</f>
        <v/>
      </c>
      <c r="BD847" s="1305">
        <f>DD847</f>
        <v/>
      </c>
      <c r="BE847" s="132">
        <f>DE847</f>
        <v/>
      </c>
      <c r="BF847" s="133">
        <f>DF847*60</f>
        <v/>
      </c>
      <c r="BG847" s="121">
        <f>BE847</f>
        <v/>
      </c>
      <c r="BH847" s="133">
        <f>DG847*60</f>
        <v/>
      </c>
      <c r="BI847" s="133">
        <f>DH847</f>
        <v/>
      </c>
      <c r="BJ847" s="117"/>
      <c r="BK847" s="812">
        <f>Overview!$E$7</f>
        <v/>
      </c>
      <c r="BL847" s="117"/>
      <c r="BM847" s="834">
        <f>DI847</f>
        <v/>
      </c>
      <c r="BN847" s="812">
        <f>Overview!$P$153</f>
        <v/>
      </c>
      <c r="BO847" s="117"/>
      <c r="BP847" s="117"/>
      <c r="BQ847" s="115"/>
      <c r="BR847" s="1478"/>
      <c r="BS847" s="1541"/>
      <c r="BT847" s="1864" t="inlineStr">
        <is>
          <t>WLAN</t>
        </is>
      </c>
      <c r="BU847" s="1864" t="inlineStr">
        <is>
          <t>2.4 GHz</t>
        </is>
      </c>
      <c r="BV847" s="916">
        <f>Overview!$H$30</f>
        <v/>
      </c>
      <c r="BW847" s="1864"/>
      <c r="BX847" s="1864" t="inlineStr">
        <is>
          <t>Close to ear</t>
        </is>
      </c>
      <c r="BY847" s="1198"/>
      <c r="BZ847" s="1198"/>
      <c r="CA847" s="1199" t="str">
        <f>CA846</f>
        <v>TBD</v>
      </c>
      <c r="CB847" s="1971">
        <v>0</v>
      </c>
      <c r="CC847" s="1198">
        <f>IF(COUNT('Conducted WiFi'!$AH$3:$AH$9)=0,7,INDEX('Conducted WiFi'!$T$3:$T$9,MATCH(MAX('Conducted WiFi'!$AH$3:$AH$9),'Conducted WiFi'!$AH$3:$AH$9,0)))</f>
        <v>7</v>
      </c>
      <c r="CD847" s="1191">
        <f>IF(COUNT('Conducted WiFi'!$AH$3:$AH$9)=0,2442,INDEX('Conducted WiFi'!$U$3:$U$9,MATCH(MAX('Conducted WiFi'!$AH$3:$AH$9),'Conducted WiFi'!$AH$3:$AH$9,0)))</f>
        <v>2442</v>
      </c>
      <c r="CE847" s="7237"/>
      <c r="CF847" s="7237"/>
      <c r="CG847" s="7245"/>
      <c r="CH847" s="7245"/>
      <c r="CI847" s="225">
        <f>BY847</f>
        <v/>
      </c>
      <c r="CJ847" s="237">
        <f>BZ847</f>
        <v/>
      </c>
      <c r="CK847" s="223">
        <f>CA847</f>
        <v/>
      </c>
      <c r="CL847" s="237">
        <f>CC847</f>
        <v/>
      </c>
      <c r="CM847" s="394">
        <f>CD847</f>
        <v/>
      </c>
      <c r="CN847" s="1966"/>
      <c r="CO847" s="1967"/>
      <c r="CP847" s="7214">
        <f>IF(CF847=""," ",IF(ABS(CE847-CF847)&lt;=0.1,"Valid","Not valid"))</f>
        <v/>
      </c>
      <c r="CQ847" s="1674">
        <f> IF(CE847="","",IF(AND(CE847&lt;&gt;"",CF847=""),IF(CE847&gt;=0.8,"Medir+Sig Max","No"),IF(CF847&lt;&gt;"",IF(CF847&gt;=0.8,"Medir+Sig Max","No"),"")))</f>
        <v/>
      </c>
      <c r="CR847" s="6927"/>
      <c r="CS847" s="1674"/>
      <c r="CT847" s="220">
        <f>IF(CO847="",IF(AND(CE847="",CF847=""),"",IF(CF847="",IF(DQ847&gt;1,ROUND(DQ847*CE847,3),CE847),IF(DQ847&gt;1,ROUND(DQ847*CF847,3),CF847))),IF(AND(CE847="",CF847=""),"",IF(CF847="",IF(DQ847&gt;1,ROUND(DQ847*CE847*(1/(CO847)),3),CE847*(1/(CO847))),IF(DQ847&gt;1,ROUND(DQ847*CF847*(1/(CO847)),3),CF847*(1/(CO847))))))</f>
        <v/>
      </c>
      <c r="CU847" s="224">
        <f>BY847</f>
        <v/>
      </c>
      <c r="CV847" s="237">
        <f>BZ847</f>
        <v/>
      </c>
      <c r="CW847" s="237">
        <f>CA847</f>
        <v/>
      </c>
      <c r="CX847" s="224">
        <f>CC847</f>
        <v/>
      </c>
      <c r="CY847" s="237">
        <f>CD847</f>
        <v/>
      </c>
      <c r="CZ847" s="7474">
        <f>IF(COUNTIF(Overview!K12:K14,TRUE)&gt;0,1.6,IF(COUNTIF(Overview!L12:L14,TRUE)&gt;0,8,0))</f>
        <v/>
      </c>
      <c r="DA847" s="1666"/>
      <c r="DB847" s="7483"/>
      <c r="DC847" s="844">
        <f>IF(CT847="","",IF(CT847&gt;CZ847,"Fail","Pass"))</f>
        <v/>
      </c>
      <c r="DD847" s="402"/>
      <c r="DE847" s="1565">
        <f>MyTimestamp(DC847)</f>
        <v/>
      </c>
      <c r="DF847" s="1531">
        <f>IF(COUNT(CE847:CH847)=1,15,IF(COUNT(CE847:CH847)=0,0,30))</f>
        <v/>
      </c>
      <c r="DG847" s="1532">
        <f>IF(DF847=0,0,2)</f>
        <v/>
      </c>
      <c r="DH847" s="1866"/>
      <c r="DI847" s="1866"/>
      <c r="DJ847" s="1863"/>
      <c r="DK847" s="1968"/>
      <c r="DL847" s="1574">
        <f>10^(CN847/20)*100-100</f>
        <v/>
      </c>
      <c r="DM847" s="976"/>
      <c r="DN847" s="1273"/>
      <c r="DO847" s="976">
        <f>IF(DM847="","",10^(DM847/10))</f>
        <v/>
      </c>
      <c r="DP847" s="976">
        <f>IF(ISNUMBER(DN847)=FALSE,"",10^(DN847/10))</f>
        <v/>
      </c>
      <c r="DQ847" s="1578">
        <f>IF(AND(ISNUMBER(DO847),ISNUMBER(DP847)),IF(DO847/DP847&gt;1,ROUND((DO847)/DP847,3),1),1)</f>
        <v/>
      </c>
      <c r="DR847" s="1541"/>
      <c r="DS847" s="1541"/>
      <c r="DT847" s="1541"/>
      <c r="DU847" s="1541"/>
      <c r="DV847" s="1541"/>
      <c r="DW847" s="1541"/>
      <c r="DX847" s="1541"/>
      <c r="DY847" s="1541"/>
      <c r="DZ847" s="1541"/>
      <c r="EA847" s="1541"/>
      <c r="EB847" s="1541"/>
      <c r="EC847" s="1541"/>
      <c r="ED847" s="1541"/>
      <c r="EE847" s="1541"/>
      <c r="EF847" s="1541"/>
      <c r="EG847" s="1541"/>
      <c r="EH847" s="1541"/>
      <c r="EI847" s="1541"/>
      <c r="EJ847" s="1541"/>
      <c r="EK847" s="1541"/>
      <c r="EL847" s="1541"/>
      <c r="EM847" s="1541"/>
      <c r="EN847" s="1541"/>
      <c r="EO847" s="1541"/>
      <c r="EP847" s="1541"/>
      <c r="EQ847" s="1541"/>
      <c r="ER847" s="1541"/>
      <c r="ES847" s="1541"/>
      <c r="ET847" s="1541"/>
      <c r="EU847" s="1541"/>
      <c r="EV847" s="1541"/>
    </row>
    <row r="848" ht="12.75" x14ac:dyDescent="0.2">
      <c r="A848" s="1541"/>
      <c r="B848" s="1541"/>
      <c r="C848"/>
      <c r="D848" s="1486"/>
      <c r="E848" s="1486"/>
      <c r="F848" s="672" t="inlineStr">
        <is>
          <t>5.5</t>
        </is>
      </c>
      <c r="G848" s="1497"/>
      <c r="H848" s="130">
        <f>BV848</f>
        <v/>
      </c>
      <c r="I848" s="130">
        <f>BW848</f>
        <v/>
      </c>
      <c r="J848" s="1299" t="inlineStr">
        <is>
          <t>WLAN</t>
        </is>
      </c>
      <c r="K848" s="1299" t="inlineStr">
        <is>
          <t>2.4 GHz</t>
        </is>
      </c>
      <c r="L848" s="115"/>
      <c r="M848" s="130"/>
      <c r="N848" s="119"/>
      <c r="O848" s="131"/>
      <c r="P848" s="6597"/>
      <c r="Q848" s="131"/>
      <c r="R848" s="131"/>
      <c r="S848" s="6593"/>
      <c r="T848" s="130">
        <v>7</v>
      </c>
      <c r="U848" s="6593">
        <v>2442</v>
      </c>
      <c r="V848" s="119"/>
      <c r="W848" s="1305"/>
      <c r="X848" s="119"/>
      <c r="Y848" s="119"/>
      <c r="Z848" s="119"/>
      <c r="AA848" s="115"/>
      <c r="AB848" s="115"/>
      <c r="AC848" s="1300">
        <f>IF(OR(BX848="Close to Ear",BX848="Close to Head"),"Head",IF(BX848="Extremity","Extremity","Body"))</f>
        <v/>
      </c>
      <c r="AD848" s="1301">
        <f>CA848</f>
        <v/>
      </c>
      <c r="AE848" s="1299">
        <f>CB848</f>
        <v/>
      </c>
      <c r="AF848" s="115"/>
      <c r="AG848" s="1302">
        <f>IF(OR(AZ848="",BA848=""),"N/A",IF(DC848="Pass","P","F"))</f>
        <v/>
      </c>
      <c r="AH848" s="129"/>
      <c r="AI848" s="129"/>
      <c r="AJ848" s="129"/>
      <c r="AK848" s="119"/>
      <c r="AL848" s="115"/>
      <c r="AM848" s="119"/>
      <c r="AN848" s="119"/>
      <c r="AO848" s="692"/>
      <c r="AP848" s="692"/>
      <c r="AQ848" s="692"/>
      <c r="AR848" s="692"/>
      <c r="AS848" s="692"/>
      <c r="AT848" s="1303">
        <f>IF(AC848="Extremity",IF(CG848="","",CG848),"")</f>
        <v/>
      </c>
      <c r="AU848" s="1303">
        <f>IF(AC848="Extremity",IF(CH848="","",CH848),"")</f>
        <v/>
      </c>
      <c r="AV848" s="1304">
        <f>IF(AC848="Extremity","",IF(CE848="","",CE848))</f>
        <v/>
      </c>
      <c r="AW848" s="1304">
        <f>IF(AD848="Extremity","",IF(CF848="","",CF848))</f>
        <v/>
      </c>
      <c r="AX848" s="1305">
        <f>DL848</f>
        <v/>
      </c>
      <c r="AY848" s="1305">
        <f>DQ848</f>
        <v/>
      </c>
      <c r="AZ848" s="3377">
        <f>IF(AC848="Extremity",IF(DA848="","",DA848),"")</f>
        <v/>
      </c>
      <c r="BA848" s="3378">
        <f>IF(AC848="Extremity","",IF(CT848="","",CT848))</f>
        <v/>
      </c>
      <c r="BB848" s="1305">
        <f>IF(AC848="Extremity",IF(DB848="","",DB848),"")</f>
        <v/>
      </c>
      <c r="BC848" s="1304">
        <f>IF(AC848="Extremity","",IF(CZ848="","",CZ848))</f>
        <v/>
      </c>
      <c r="BD848" s="1305">
        <f>DD848</f>
        <v/>
      </c>
      <c r="BE848" s="132">
        <f>DE848</f>
        <v/>
      </c>
      <c r="BF848" s="133">
        <f>DF848*60</f>
        <v/>
      </c>
      <c r="BG848" s="121">
        <f>BE848</f>
        <v/>
      </c>
      <c r="BH848" s="133">
        <f>DG848*60</f>
        <v/>
      </c>
      <c r="BI848" s="133">
        <f>DH848</f>
        <v/>
      </c>
      <c r="BJ848" s="117"/>
      <c r="BK848" s="812">
        <f>Overview!$E$7</f>
        <v/>
      </c>
      <c r="BL848" s="117"/>
      <c r="BM848" s="834">
        <f>DI848</f>
        <v/>
      </c>
      <c r="BN848" s="812">
        <f>Overview!$P$153</f>
        <v/>
      </c>
      <c r="BO848" s="117"/>
      <c r="BP848" s="117"/>
      <c r="BQ848" s="115"/>
      <c r="BR848" s="1478"/>
      <c r="BS848" s="1541"/>
      <c r="BT848" s="1864" t="inlineStr">
        <is>
          <t>WLAN</t>
        </is>
      </c>
      <c r="BU848" s="1864" t="inlineStr">
        <is>
          <t>2.4 GHz</t>
        </is>
      </c>
      <c r="BV848" s="916">
        <f>Overview!$H$30</f>
        <v/>
      </c>
      <c r="BW848" s="1864"/>
      <c r="BX848" s="1864" t="inlineStr">
        <is>
          <t>Close to ear</t>
        </is>
      </c>
      <c r="BY848" s="1198"/>
      <c r="BZ848" s="1198"/>
      <c r="CA848" s="1199" t="str">
        <f>CA847</f>
        <v>TBD</v>
      </c>
      <c r="CB848" s="1971">
        <v>0</v>
      </c>
      <c r="CC848" s="1198">
        <f>IF(COUNT('Conducted WiFi'!$AH$3:$AH$9)=0,7,INDEX('Conducted WiFi'!$T$3:$T$9,MATCH(MAX('Conducted WiFi'!$AH$3:$AH$9),'Conducted WiFi'!$AH$3:$AH$9,0)))</f>
        <v>7</v>
      </c>
      <c r="CD848" s="1191">
        <f>IF(COUNT('Conducted WiFi'!$AH$3:$AH$9)=0,2442,INDEX('Conducted WiFi'!$U$3:$U$9,MATCH(MAX('Conducted WiFi'!$AH$3:$AH$9),'Conducted WiFi'!$AH$3:$AH$9,0)))</f>
        <v>2442</v>
      </c>
      <c r="CE848" s="7237"/>
      <c r="CF848" s="7237"/>
      <c r="CG848" s="7245"/>
      <c r="CH848" s="7245"/>
      <c r="CI848" s="225">
        <f>BY848</f>
        <v/>
      </c>
      <c r="CJ848" s="237">
        <f>BZ848</f>
        <v/>
      </c>
      <c r="CK848" s="223">
        <f>CA848</f>
        <v/>
      </c>
      <c r="CL848" s="237">
        <f>CC848</f>
        <v/>
      </c>
      <c r="CM848" s="394">
        <f>CD848</f>
        <v/>
      </c>
      <c r="CN848" s="1966"/>
      <c r="CO848" s="1967"/>
      <c r="CP848" s="7214">
        <f>IF(CF848=""," ",IF(ABS(CE848-CF848)&lt;=0.1,"Valid","Not valid"))</f>
        <v/>
      </c>
      <c r="CQ848" s="1674">
        <f> IF(CE848="","",IF(AND(CE848&lt;&gt;"",CF848=""),IF(CE848&gt;=0.8,"Medir+Sig Max","No"),IF(CF848&lt;&gt;"",IF(CF848&gt;=0.8,"Medir+Sig Max","No"),"")))</f>
        <v/>
      </c>
      <c r="CR848" s="6927"/>
      <c r="CS848" s="1674"/>
      <c r="CT848" s="220">
        <f>IF(CO848="",IF(AND(CE848="",CF848=""),"",IF(CF848="",IF(DQ848&gt;1,ROUND(DQ848*CE848,3),CE848),IF(DQ848&gt;1,ROUND(DQ848*CF848,3),CF848))),IF(AND(CE848="",CF848=""),"",IF(CF848="",IF(DQ848&gt;1,ROUND(DQ848*CE848*(1/(CO848)),3),CE848*(1/(CO848))),IF(DQ848&gt;1,ROUND(DQ848*CF848*(1/(CO848)),3),CF848*(1/(CO848))))))</f>
        <v/>
      </c>
      <c r="CU848" s="224">
        <f>BY848</f>
        <v/>
      </c>
      <c r="CV848" s="237">
        <f>BZ848</f>
        <v/>
      </c>
      <c r="CW848" s="237">
        <f>CA848</f>
        <v/>
      </c>
      <c r="CX848" s="224">
        <f>CC848</f>
        <v/>
      </c>
      <c r="CY848" s="237">
        <f>CD848</f>
        <v/>
      </c>
      <c r="CZ848" s="7474">
        <f>IF(COUNTIF(Overview!K12:K14,TRUE)&gt;0,1.6,IF(COUNTIF(Overview!L12:L14,TRUE)&gt;0,8,0))</f>
        <v/>
      </c>
      <c r="DA848" s="1666"/>
      <c r="DB848" s="7483"/>
      <c r="DC848" s="844">
        <f>IF(CT848="","",IF(CT848&gt;CZ848,"Fail","Pass"))</f>
        <v/>
      </c>
      <c r="DD848" s="402"/>
      <c r="DE848" s="1565">
        <f>MyTimestamp(DC848)</f>
        <v/>
      </c>
      <c r="DF848" s="1531">
        <f>IF(COUNT(CE848:CH848)=1,15,IF(COUNT(CE848:CH848)=0,0,30))</f>
        <v/>
      </c>
      <c r="DG848" s="1532">
        <f>IF(DF848=0,0,2)</f>
        <v/>
      </c>
      <c r="DH848" s="1866"/>
      <c r="DI848" s="1866"/>
      <c r="DJ848" s="1863"/>
      <c r="DK848" s="1968"/>
      <c r="DL848" s="1574">
        <f>10^(CN848/20)*100-100</f>
        <v/>
      </c>
      <c r="DM848" s="976"/>
      <c r="DN848" s="1273"/>
      <c r="DO848" s="976">
        <f>IF(DM848="","",10^(DM848/10))</f>
        <v/>
      </c>
      <c r="DP848" s="976">
        <f>IF(ISNUMBER(DN848)=FALSE,"",10^(DN848/10))</f>
        <v/>
      </c>
      <c r="DQ848" s="1578">
        <f>IF(AND(ISNUMBER(DO848),ISNUMBER(DP848)),IF(DO848/DP848&gt;1,ROUND((DO848)/DP848,3),1),1)</f>
        <v/>
      </c>
      <c r="DR848" s="1541"/>
      <c r="DS848" s="1541"/>
      <c r="DT848" s="1541"/>
      <c r="DU848" s="1541"/>
      <c r="DV848" s="1541"/>
      <c r="DW848" s="1541"/>
      <c r="DX848" s="1541"/>
      <c r="DY848" s="1541"/>
      <c r="DZ848" s="1541"/>
      <c r="EA848" s="1541"/>
      <c r="EB848" s="1541"/>
      <c r="EC848" s="1541"/>
      <c r="ED848" s="1541"/>
      <c r="EE848" s="1541"/>
      <c r="EF848" s="1541"/>
      <c r="EG848" s="1541"/>
      <c r="EH848" s="1541"/>
      <c r="EI848" s="1541"/>
      <c r="EJ848" s="1541"/>
      <c r="EK848" s="1541"/>
      <c r="EL848" s="1541"/>
      <c r="EM848" s="1541"/>
      <c r="EN848" s="1541"/>
      <c r="EO848" s="1541"/>
      <c r="EP848" s="1541"/>
      <c r="EQ848" s="1541"/>
      <c r="ER848" s="1541"/>
      <c r="ES848" s="1541"/>
      <c r="ET848" s="1541"/>
      <c r="EU848" s="1541"/>
      <c r="EV848" s="1541"/>
    </row>
    <row r="849" ht="12.75" x14ac:dyDescent="0.2">
      <c r="A849" s="1541"/>
      <c r="B849" s="1541"/>
      <c r="C849"/>
      <c r="D849" s="1486"/>
      <c r="E849" s="1486"/>
      <c r="F849" s="672" t="inlineStr">
        <is>
          <t>5.5</t>
        </is>
      </c>
      <c r="G849" s="1497"/>
      <c r="H849" s="130">
        <f>BV849</f>
        <v/>
      </c>
      <c r="I849" s="130">
        <f>BW849</f>
        <v/>
      </c>
      <c r="J849" s="1299" t="inlineStr">
        <is>
          <t>WLAN</t>
        </is>
      </c>
      <c r="K849" s="1299" t="inlineStr">
        <is>
          <t>2.4 GHz</t>
        </is>
      </c>
      <c r="L849" s="115"/>
      <c r="M849" s="130"/>
      <c r="N849" s="119"/>
      <c r="O849" s="131"/>
      <c r="P849" s="6597"/>
      <c r="Q849" s="131"/>
      <c r="R849" s="131"/>
      <c r="S849" s="6593"/>
      <c r="T849" s="130">
        <v>7</v>
      </c>
      <c r="U849" s="6593">
        <v>2442</v>
      </c>
      <c r="V849" s="119"/>
      <c r="W849" s="1305"/>
      <c r="X849" s="119"/>
      <c r="Y849" s="119"/>
      <c r="Z849" s="119"/>
      <c r="AA849" s="115"/>
      <c r="AB849" s="115"/>
      <c r="AC849" s="1300">
        <f>IF(OR(BX849="Close to Ear",BX849="Close to Head"),"Head",IF(BX849="Extremity","Extremity","Body"))</f>
        <v/>
      </c>
      <c r="AD849" s="1301">
        <f>CA849</f>
        <v/>
      </c>
      <c r="AE849" s="1299">
        <f>CB849</f>
        <v/>
      </c>
      <c r="AF849" s="115"/>
      <c r="AG849" s="1302">
        <f>IF(OR(AZ849="",BA849=""),"N/A",IF(DC849="Pass","P","F"))</f>
        <v/>
      </c>
      <c r="AH849" s="129"/>
      <c r="AI849" s="129"/>
      <c r="AJ849" s="129"/>
      <c r="AK849" s="119"/>
      <c r="AL849" s="115"/>
      <c r="AM849" s="119"/>
      <c r="AN849" s="119"/>
      <c r="AO849" s="692"/>
      <c r="AP849" s="692"/>
      <c r="AQ849" s="692"/>
      <c r="AR849" s="692"/>
      <c r="AS849" s="692"/>
      <c r="AT849" s="1303">
        <f>IF(AC849="Extremity",IF(CG849="","",CG849),"")</f>
        <v/>
      </c>
      <c r="AU849" s="1303">
        <f>IF(AC849="Extremity",IF(CH849="","",CH849),"")</f>
        <v/>
      </c>
      <c r="AV849" s="1304">
        <f>IF(AC849="Extremity","",IF(CE849="","",CE849))</f>
        <v/>
      </c>
      <c r="AW849" s="1304">
        <f>IF(AD849="Extremity","",IF(CF849="","",CF849))</f>
        <v/>
      </c>
      <c r="AX849" s="1305">
        <f>DL849</f>
        <v/>
      </c>
      <c r="AY849" s="1305">
        <f>DQ849</f>
        <v/>
      </c>
      <c r="AZ849" s="3377">
        <f>IF(AC849="Extremity",IF(DA849="","",DA849),"")</f>
        <v/>
      </c>
      <c r="BA849" s="3378">
        <f>IF(AC849="Extremity","",IF(CT849="","",CT849))</f>
        <v/>
      </c>
      <c r="BB849" s="1305">
        <f>IF(AC849="Extremity",IF(DB849="","",DB849),"")</f>
        <v/>
      </c>
      <c r="BC849" s="1304">
        <f>IF(AC849="Extremity","",IF(CZ849="","",CZ849))</f>
        <v/>
      </c>
      <c r="BD849" s="1305">
        <f>DD849</f>
        <v/>
      </c>
      <c r="BE849" s="132">
        <f>DE849</f>
        <v/>
      </c>
      <c r="BF849" s="133">
        <f>DF849*60</f>
        <v/>
      </c>
      <c r="BG849" s="121">
        <f>BE849</f>
        <v/>
      </c>
      <c r="BH849" s="133">
        <f>DG849*60</f>
        <v/>
      </c>
      <c r="BI849" s="133">
        <f>DH849</f>
        <v/>
      </c>
      <c r="BJ849" s="117"/>
      <c r="BK849" s="812">
        <f>Overview!$E$7</f>
        <v/>
      </c>
      <c r="BL849" s="117"/>
      <c r="BM849" s="834">
        <f>DI849</f>
        <v/>
      </c>
      <c r="BN849" s="812">
        <f>Overview!$P$153</f>
        <v/>
      </c>
      <c r="BO849" s="117"/>
      <c r="BP849" s="117"/>
      <c r="BQ849" s="115"/>
      <c r="BR849" s="1478"/>
      <c r="BS849" s="1541"/>
      <c r="BT849" s="1864" t="inlineStr">
        <is>
          <t>WLAN</t>
        </is>
      </c>
      <c r="BU849" s="1864" t="inlineStr">
        <is>
          <t>2.4 GHz</t>
        </is>
      </c>
      <c r="BV849" s="916">
        <f>Overview!$H$30</f>
        <v/>
      </c>
      <c r="BW849" s="1864"/>
      <c r="BX849" s="1864" t="inlineStr">
        <is>
          <t>Close to ear</t>
        </is>
      </c>
      <c r="BY849" s="1198"/>
      <c r="BZ849" s="1198"/>
      <c r="CA849" s="1199" t="str">
        <f>CA848</f>
        <v>TBD</v>
      </c>
      <c r="CB849" s="1971">
        <v>0</v>
      </c>
      <c r="CC849" s="1198">
        <f>IF(COUNT('Conducted WiFi'!$AH$3:$AH$9)=0,7,INDEX('Conducted WiFi'!$T$3:$T$9,MATCH(MAX('Conducted WiFi'!$AH$3:$AH$9),'Conducted WiFi'!$AH$3:$AH$9,0)))</f>
        <v>7</v>
      </c>
      <c r="CD849" s="1191">
        <f>IF(COUNT('Conducted WiFi'!$AH$3:$AH$9)=0,2442,INDEX('Conducted WiFi'!$U$3:$U$9,MATCH(MAX('Conducted WiFi'!$AH$3:$AH$9),'Conducted WiFi'!$AH$3:$AH$9,0)))</f>
        <v>2442</v>
      </c>
      <c r="CE849" s="7237"/>
      <c r="CF849" s="7237"/>
      <c r="CG849" s="7245"/>
      <c r="CH849" s="7245"/>
      <c r="CI849" s="225">
        <f>BY849</f>
        <v/>
      </c>
      <c r="CJ849" s="237">
        <f>BZ849</f>
        <v/>
      </c>
      <c r="CK849" s="223">
        <f>CA849</f>
        <v/>
      </c>
      <c r="CL849" s="237">
        <f>CC849</f>
        <v/>
      </c>
      <c r="CM849" s="394">
        <f>CD849</f>
        <v/>
      </c>
      <c r="CN849" s="1966"/>
      <c r="CO849" s="1967"/>
      <c r="CP849" s="7214">
        <f>IF(CF849=""," ",IF(ABS(CE849-CF849)&lt;=0.1,"Valid","Not valid"))</f>
        <v/>
      </c>
      <c r="CQ849" s="1674">
        <f> IF(CE849="","",IF(AND(CE849&lt;&gt;"",CF849=""),IF(CE849&gt;=0.8,"Medir+Sig Max","No"),IF(CF849&lt;&gt;"",IF(CF849&gt;=0.8,"Medir+Sig Max","No"),"")))</f>
        <v/>
      </c>
      <c r="CR849" s="6927"/>
      <c r="CS849" s="1674"/>
      <c r="CT849" s="220">
        <f>IF(CO849="",IF(AND(CE849="",CF849=""),"",IF(CF849="",IF(DQ849&gt;1,ROUND(DQ849*CE849,3),CE849),IF(DQ849&gt;1,ROUND(DQ849*CF849,3),CF849))),IF(AND(CE849="",CF849=""),"",IF(CF849="",IF(DQ849&gt;1,ROUND(DQ849*CE849*(1/(CO849)),3),CE849*(1/(CO849))),IF(DQ849&gt;1,ROUND(DQ849*CF849*(1/(CO849)),3),CF849*(1/(CO849))))))</f>
        <v/>
      </c>
      <c r="CU849" s="224">
        <f>BY849</f>
        <v/>
      </c>
      <c r="CV849" s="237">
        <f>BZ849</f>
        <v/>
      </c>
      <c r="CW849" s="237">
        <f>CA849</f>
        <v/>
      </c>
      <c r="CX849" s="224">
        <f>CC849</f>
        <v/>
      </c>
      <c r="CY849" s="237">
        <f>CD849</f>
        <v/>
      </c>
      <c r="CZ849" s="7474">
        <f>IF(COUNTIF(Overview!K12:K14,TRUE)&gt;0,1.6,IF(COUNTIF(Overview!L12:L14,TRUE)&gt;0,8,0))</f>
        <v/>
      </c>
      <c r="DA849" s="1666"/>
      <c r="DB849" s="7483"/>
      <c r="DC849" s="844">
        <f>IF(CT849="","",IF(CT849&gt;CZ849,"Fail","Pass"))</f>
        <v/>
      </c>
      <c r="DD849" s="402"/>
      <c r="DE849" s="1565">
        <f>MyTimestamp(DC849)</f>
        <v/>
      </c>
      <c r="DF849" s="1531">
        <f>IF(COUNT(CE849:CH849)=1,15,IF(COUNT(CE849:CH849)=0,0,30))</f>
        <v/>
      </c>
      <c r="DG849" s="1532">
        <f>IF(DF849=0,0,2)</f>
        <v/>
      </c>
      <c r="DH849" s="1866"/>
      <c r="DI849" s="1866"/>
      <c r="DJ849" s="1863"/>
      <c r="DK849" s="1968"/>
      <c r="DL849" s="1574">
        <f>10^(CN849/20)*100-100</f>
        <v/>
      </c>
      <c r="DM849" s="976"/>
      <c r="DN849" s="1273"/>
      <c r="DO849" s="976">
        <f>IF(DM849="","",10^(DM849/10))</f>
        <v/>
      </c>
      <c r="DP849" s="976">
        <f>IF(ISNUMBER(DN849)=FALSE,"",10^(DN849/10))</f>
        <v/>
      </c>
      <c r="DQ849" s="1578">
        <f>IF(AND(ISNUMBER(DO849),ISNUMBER(DP849)),IF(DO849/DP849&gt;1,ROUND((DO849)/DP849,3),1),1)</f>
        <v/>
      </c>
      <c r="DR849" s="1541"/>
      <c r="DS849" s="1541"/>
      <c r="DT849" s="1541"/>
      <c r="DU849" s="1541"/>
      <c r="DV849" s="1541"/>
      <c r="DW849" s="1541"/>
      <c r="DX849" s="1541"/>
      <c r="DY849" s="1541"/>
      <c r="DZ849" s="1541"/>
      <c r="EA849" s="1541"/>
      <c r="EB849" s="1541"/>
      <c r="EC849" s="1541"/>
      <c r="ED849" s="1541"/>
      <c r="EE849" s="1541"/>
      <c r="EF849" s="1541"/>
      <c r="EG849" s="1541"/>
      <c r="EH849" s="1541"/>
      <c r="EI849" s="1541"/>
      <c r="EJ849" s="1541"/>
      <c r="EK849" s="1541"/>
      <c r="EL849" s="1541"/>
      <c r="EM849" s="1541"/>
      <c r="EN849" s="1541"/>
      <c r="EO849" s="1541"/>
      <c r="EP849" s="1541"/>
      <c r="EQ849" s="1541"/>
      <c r="ER849" s="1541"/>
      <c r="ES849" s="1541"/>
      <c r="ET849" s="1541"/>
      <c r="EU849" s="1541"/>
      <c r="EV849" s="1541"/>
    </row>
    <row r="850" ht="12.75" x14ac:dyDescent="0.2">
      <c r="A850" s="1541"/>
      <c r="B850" s="1541"/>
      <c r="C850"/>
      <c r="D850" s="1486"/>
      <c r="E850" s="1486"/>
      <c r="F850" s="672" t="inlineStr">
        <is>
          <t>5.5</t>
        </is>
      </c>
      <c r="G850" s="1497"/>
      <c r="H850" s="130">
        <f>BV850</f>
        <v/>
      </c>
      <c r="I850" s="130">
        <f>BW850</f>
        <v/>
      </c>
      <c r="J850" s="1299" t="inlineStr">
        <is>
          <t>WLAN</t>
        </is>
      </c>
      <c r="K850" s="1299" t="inlineStr">
        <is>
          <t>2.4 GHz</t>
        </is>
      </c>
      <c r="L850" s="115"/>
      <c r="M850" s="130"/>
      <c r="N850" s="119"/>
      <c r="O850" s="131"/>
      <c r="P850" s="6597"/>
      <c r="Q850" s="131"/>
      <c r="R850" s="131"/>
      <c r="S850" s="6593"/>
      <c r="T850" s="130">
        <v>7</v>
      </c>
      <c r="U850" s="6593">
        <v>2442</v>
      </c>
      <c r="V850" s="119"/>
      <c r="W850" s="1305"/>
      <c r="X850" s="119"/>
      <c r="Y850" s="119"/>
      <c r="Z850" s="119"/>
      <c r="AA850" s="115"/>
      <c r="AB850" s="115"/>
      <c r="AC850" s="1300">
        <f>IF(OR(BX850="Close to Ear",BX850="Close to Head"),"Head",IF(BX850="Extremity","Extremity","Body"))</f>
        <v/>
      </c>
      <c r="AD850" s="1301">
        <f>CA850</f>
        <v/>
      </c>
      <c r="AE850" s="1299">
        <f>CB850</f>
        <v/>
      </c>
      <c r="AF850" s="115"/>
      <c r="AG850" s="1302">
        <f>IF(OR(AZ850="",BA850=""),"N/A",IF(DC850="Pass","P","F"))</f>
        <v/>
      </c>
      <c r="AH850" s="129"/>
      <c r="AI850" s="129"/>
      <c r="AJ850" s="129"/>
      <c r="AK850" s="119"/>
      <c r="AL850" s="115"/>
      <c r="AM850" s="119"/>
      <c r="AN850" s="119"/>
      <c r="AO850" s="692"/>
      <c r="AP850" s="692"/>
      <c r="AQ850" s="692"/>
      <c r="AR850" s="692"/>
      <c r="AS850" s="692"/>
      <c r="AT850" s="1303">
        <f>IF(AC850="Extremity",IF(CG850="","",CG850),"")</f>
        <v/>
      </c>
      <c r="AU850" s="1303">
        <f>IF(AC850="Extremity",IF(CH850="","",CH850),"")</f>
        <v/>
      </c>
      <c r="AV850" s="1304">
        <f>IF(AC850="Extremity","",IF(CE850="","",CE850))</f>
        <v/>
      </c>
      <c r="AW850" s="1304">
        <f>IF(AD850="Extremity","",IF(CF850="","",CF850))</f>
        <v/>
      </c>
      <c r="AX850" s="1305">
        <f>DL850</f>
        <v/>
      </c>
      <c r="AY850" s="1305">
        <f>DQ850</f>
        <v/>
      </c>
      <c r="AZ850" s="3377">
        <f>IF(AC850="Extremity",IF(DA850="","",DA850),"")</f>
        <v/>
      </c>
      <c r="BA850" s="3378">
        <f>IF(AC850="Extremity","",IF(CT850="","",CT850))</f>
        <v/>
      </c>
      <c r="BB850" s="1305">
        <f>IF(AC850="Extremity",IF(DB850="","",DB850),"")</f>
        <v/>
      </c>
      <c r="BC850" s="1304">
        <f>IF(AC850="Extremity","",IF(CZ850="","",CZ850))</f>
        <v/>
      </c>
      <c r="BD850" s="1305">
        <f>DD850</f>
        <v/>
      </c>
      <c r="BE850" s="132">
        <f>DE850</f>
        <v/>
      </c>
      <c r="BF850" s="133">
        <f>DF850*60</f>
        <v/>
      </c>
      <c r="BG850" s="121">
        <f>BE850</f>
        <v/>
      </c>
      <c r="BH850" s="133">
        <f>DG850*60</f>
        <v/>
      </c>
      <c r="BI850" s="133">
        <f>DH850</f>
        <v/>
      </c>
      <c r="BJ850" s="117"/>
      <c r="BK850" s="812">
        <f>Overview!$E$7</f>
        <v/>
      </c>
      <c r="BL850" s="117"/>
      <c r="BM850" s="834">
        <f>DI850</f>
        <v/>
      </c>
      <c r="BN850" s="812">
        <f>Overview!$P$153</f>
        <v/>
      </c>
      <c r="BO850" s="117"/>
      <c r="BP850" s="117"/>
      <c r="BQ850" s="115"/>
      <c r="BR850" s="1478"/>
      <c r="BS850" s="1541"/>
      <c r="BT850" s="1864" t="inlineStr">
        <is>
          <t>WLAN</t>
        </is>
      </c>
      <c r="BU850" s="1864" t="inlineStr">
        <is>
          <t>2.4 GHz</t>
        </is>
      </c>
      <c r="BV850" s="916">
        <f>Overview!$H$30</f>
        <v/>
      </c>
      <c r="BW850" s="1864"/>
      <c r="BX850" s="1864" t="inlineStr">
        <is>
          <t>Close to ear</t>
        </is>
      </c>
      <c r="BY850" s="1192"/>
      <c r="BZ850" s="1192"/>
      <c r="CA850" s="1193" t="str">
        <f>CA849</f>
        <v>TBD</v>
      </c>
      <c r="CB850" s="1071">
        <v>0</v>
      </c>
      <c r="CC850" s="1192">
        <f>IF(COUNT('Conducted WiFi'!$AH$3:$AH$9)=0,7,INDEX('Conducted WiFi'!$T$3:$T$9,MATCH(MAX('Conducted WiFi'!$AH$3:$AH$9),'Conducted WiFi'!$AH$3:$AH$9,0)))</f>
        <v>7</v>
      </c>
      <c r="CD850" s="1192">
        <f>IF(COUNT('Conducted WiFi'!$AH$3:$AH$9)=0,2442,INDEX('Conducted WiFi'!$U$3:$U$9,MATCH(MAX('Conducted WiFi'!$AH$3:$AH$9),'Conducted WiFi'!$AH$3:$AH$9,0)))</f>
        <v>2442</v>
      </c>
      <c r="CE850" s="7237"/>
      <c r="CF850" s="7237"/>
      <c r="CG850" s="7245"/>
      <c r="CH850" s="7245"/>
      <c r="CI850" s="225">
        <f>BY850</f>
        <v/>
      </c>
      <c r="CJ850" s="237">
        <f>BZ850</f>
        <v/>
      </c>
      <c r="CK850" s="223">
        <f>CA850</f>
        <v/>
      </c>
      <c r="CL850" s="237">
        <f>CC850</f>
        <v/>
      </c>
      <c r="CM850" s="394">
        <f>CD850</f>
        <v/>
      </c>
      <c r="CN850" s="1966"/>
      <c r="CO850" s="1967"/>
      <c r="CP850" s="7214">
        <f>IF(CF850=""," ",IF(ABS(CE850-CF850)&lt;=0.1,"Valid","Not valid"))</f>
        <v/>
      </c>
      <c r="CQ850" s="1674">
        <f> IF(CE850="","",IF(AND(CE850&lt;&gt;"",CF850=""),IF(CE850&gt;=0.8,"Medir+Sig Max","No"),IF(CF850&lt;&gt;"",IF(CF850&gt;=0.8,"Medir+Sig Max","No"),"")))</f>
        <v/>
      </c>
      <c r="CR850" s="6927"/>
      <c r="CS850" s="1674"/>
      <c r="CT850" s="220">
        <f>IF(CO850="",IF(AND(CE850="",CF850=""),"",IF(CF850="",IF(DQ850&gt;1,ROUND(DQ850*CE850,3),CE850),IF(DQ850&gt;1,ROUND(DQ850*CF850,3),CF850))),IF(AND(CE850="",CF850=""),"",IF(CF850="",IF(DQ850&gt;1,ROUND(DQ850*CE850*(1/(CO850)),3),CE850*(1/(CO850))),IF(DQ850&gt;1,ROUND(DQ850*CF850*(1/(CO850)),3),CF850*(1/(CO850))))))</f>
        <v/>
      </c>
      <c r="CU850" s="224">
        <f>BY850</f>
        <v/>
      </c>
      <c r="CV850" s="237">
        <f>BZ850</f>
        <v/>
      </c>
      <c r="CW850" s="237">
        <f>CA850</f>
        <v/>
      </c>
      <c r="CX850" s="224">
        <f>CC850</f>
        <v/>
      </c>
      <c r="CY850" s="237">
        <f>CD850</f>
        <v/>
      </c>
      <c r="CZ850" s="7474">
        <f>IF(COUNTIF(Overview!K12:K14,TRUE)&gt;0,1.6,IF(COUNTIF(Overview!L12:L14,TRUE)&gt;0,8,0))</f>
        <v/>
      </c>
      <c r="DA850" s="1666"/>
      <c r="DB850" s="7483"/>
      <c r="DC850" s="844">
        <f>IF(CT850="","",IF(CT850&gt;CZ850,"Fail","Pass"))</f>
        <v/>
      </c>
      <c r="DD850" s="402"/>
      <c r="DE850" s="1565">
        <f>MyTimestamp(DC850)</f>
        <v/>
      </c>
      <c r="DF850" s="1531">
        <f>IF(COUNT(CE850:CH850)=1,15,IF(COUNT(CE850:CH850)=0,0,30))</f>
        <v/>
      </c>
      <c r="DG850" s="1532">
        <f>IF(DF850=0,0,2)</f>
        <v/>
      </c>
      <c r="DH850" s="1866"/>
      <c r="DI850" s="1866"/>
      <c r="DJ850" s="1863"/>
      <c r="DK850" s="1968"/>
      <c r="DL850" s="1574">
        <f>10^(CN850/20)*100-100</f>
        <v/>
      </c>
      <c r="DM850" s="976"/>
      <c r="DN850" s="1274"/>
      <c r="DO850" s="976">
        <f>IF(DM850="","",10^(DM850/10))</f>
        <v/>
      </c>
      <c r="DP850" s="976">
        <f>IF(ISNUMBER(DN850)=FALSE,"",10^(DN850/10))</f>
        <v/>
      </c>
      <c r="DQ850" s="1578">
        <f>IF(AND(ISNUMBER(DO850),ISNUMBER(DP850)),IF(DO850/DP850&gt;1,ROUND((DO850)/DP850,3),1),1)</f>
        <v/>
      </c>
      <c r="DR850" s="1541"/>
      <c r="DS850" s="1541"/>
      <c r="DT850" s="1541"/>
      <c r="DU850" s="1541"/>
      <c r="DV850" s="1541"/>
      <c r="DW850" s="1541"/>
      <c r="DX850" s="1541"/>
      <c r="DY850" s="1541"/>
      <c r="DZ850" s="1541"/>
      <c r="EA850" s="1541"/>
      <c r="EB850" s="1541"/>
      <c r="EC850" s="1541"/>
      <c r="ED850" s="1541"/>
      <c r="EE850" s="1541"/>
      <c r="EF850" s="1541"/>
      <c r="EG850" s="1541"/>
      <c r="EH850" s="1541"/>
      <c r="EI850" s="1541"/>
      <c r="EJ850" s="1541"/>
      <c r="EK850" s="1541"/>
      <c r="EL850" s="1541"/>
      <c r="EM850" s="1541"/>
      <c r="EN850" s="1541"/>
      <c r="EO850" s="1541"/>
      <c r="EP850" s="1541"/>
      <c r="EQ850" s="1541"/>
      <c r="ER850" s="1541"/>
      <c r="ES850" s="1541"/>
      <c r="ET850" s="1541"/>
      <c r="EU850" s="1541"/>
      <c r="EV850" s="1541"/>
    </row>
    <row r="851" ht="12.75" x14ac:dyDescent="0.2">
      <c r="A851" s="1541"/>
      <c r="B851" s="1541"/>
      <c r="C851"/>
      <c r="D851" s="1486"/>
      <c r="E851" s="1486"/>
      <c r="F851" s="672" t="inlineStr">
        <is>
          <t>5.5</t>
        </is>
      </c>
      <c r="G851" s="1497"/>
      <c r="H851" s="130">
        <f>BV851</f>
        <v/>
      </c>
      <c r="I851" s="130">
        <f>BW851</f>
        <v/>
      </c>
      <c r="J851" s="1299" t="inlineStr">
        <is>
          <t>WLAN</t>
        </is>
      </c>
      <c r="K851" s="1299" t="inlineStr">
        <is>
          <t>2.4 GHz</t>
        </is>
      </c>
      <c r="L851" s="115"/>
      <c r="M851" s="130"/>
      <c r="N851" s="119"/>
      <c r="O851" s="131"/>
      <c r="P851" s="6597"/>
      <c r="Q851" s="131"/>
      <c r="R851" s="131"/>
      <c r="S851" s="6593"/>
      <c r="T851" s="130">
        <v>7</v>
      </c>
      <c r="U851" s="6593">
        <v>2442</v>
      </c>
      <c r="V851" s="119"/>
      <c r="W851" s="1305"/>
      <c r="X851" s="119"/>
      <c r="Y851" s="119"/>
      <c r="Z851" s="119"/>
      <c r="AA851" s="115"/>
      <c r="AB851" s="115"/>
      <c r="AC851" s="1300">
        <f>IF(OR(BX851="Close to Ear",BX851="Close to Head"),"Head",IF(BX851="Extremity","Extremity","Body"))</f>
        <v/>
      </c>
      <c r="AD851" s="1301">
        <f>CA851</f>
        <v/>
      </c>
      <c r="AE851" s="1299">
        <f>CB851</f>
        <v/>
      </c>
      <c r="AF851" s="115"/>
      <c r="AG851" s="1302">
        <f>IF(OR(AZ851="",BA851=""),"N/A",IF(DC851="Pass","P","F"))</f>
        <v/>
      </c>
      <c r="AH851" s="129"/>
      <c r="AI851" s="129"/>
      <c r="AJ851" s="129"/>
      <c r="AK851" s="119"/>
      <c r="AL851" s="115"/>
      <c r="AM851" s="119"/>
      <c r="AN851" s="119"/>
      <c r="AO851" s="692"/>
      <c r="AP851" s="692"/>
      <c r="AQ851" s="692"/>
      <c r="AR851" s="692"/>
      <c r="AS851" s="692"/>
      <c r="AT851" s="1303">
        <f>IF(AC851="Extremity",IF(CG851="","",CG851),"")</f>
        <v/>
      </c>
      <c r="AU851" s="1303">
        <f>IF(AC851="Extremity",IF(CH851="","",CH851),"")</f>
        <v/>
      </c>
      <c r="AV851" s="1304">
        <f>IF(AC851="Extremity","",IF(CE851="","",CE851))</f>
        <v/>
      </c>
      <c r="AW851" s="1304">
        <f>IF(AD851="Extremity","",IF(CF851="","",CF851))</f>
        <v/>
      </c>
      <c r="AX851" s="1305">
        <f>DL851</f>
        <v/>
      </c>
      <c r="AY851" s="1305">
        <f>DQ851</f>
        <v/>
      </c>
      <c r="AZ851" s="3377">
        <f>IF(AC851="Extremity",IF(DA851="","",DA851),"")</f>
        <v/>
      </c>
      <c r="BA851" s="3378">
        <f>IF(AC851="Extremity","",IF(CT851="","",CT851))</f>
        <v/>
      </c>
      <c r="BB851" s="1305">
        <f>IF(AC851="Extremity",IF(DB851="","",DB851),"")</f>
        <v/>
      </c>
      <c r="BC851" s="1304">
        <f>IF(AC851="Extremity","",IF(CZ851="","",CZ851))</f>
        <v/>
      </c>
      <c r="BD851" s="1305">
        <f>DD851</f>
        <v/>
      </c>
      <c r="BE851" s="132">
        <f>DE851</f>
        <v/>
      </c>
      <c r="BF851" s="133">
        <f>DF851*60</f>
        <v/>
      </c>
      <c r="BG851" s="121">
        <f>BE851</f>
        <v/>
      </c>
      <c r="BH851" s="133">
        <f>DG851*60</f>
        <v/>
      </c>
      <c r="BI851" s="133">
        <f>DH851</f>
        <v/>
      </c>
      <c r="BJ851" s="117"/>
      <c r="BK851" s="812">
        <f>Overview!$E$7</f>
        <v/>
      </c>
      <c r="BL851" s="117"/>
      <c r="BM851" s="834">
        <f>DI851</f>
        <v/>
      </c>
      <c r="BN851" s="812">
        <f>Overview!$P$153</f>
        <v/>
      </c>
      <c r="BO851" s="117"/>
      <c r="BP851" s="117"/>
      <c r="BQ851" s="115"/>
      <c r="BR851" s="1478"/>
      <c r="BS851" s="1541"/>
      <c r="BT851" s="1864" t="inlineStr">
        <is>
          <t>WLAN</t>
        </is>
      </c>
      <c r="BU851" s="1864" t="inlineStr">
        <is>
          <t>2.4 GHz</t>
        </is>
      </c>
      <c r="BV851" s="916">
        <f>Overview!$H$30</f>
        <v/>
      </c>
      <c r="BW851" s="1864"/>
      <c r="BX851" s="1864" t="inlineStr">
        <is>
          <t>Close to ear</t>
        </is>
      </c>
      <c r="BY851" s="1194"/>
      <c r="BZ851" s="1194"/>
      <c r="CA851" s="1194" t="str">
        <f>CA850</f>
        <v>TBD</v>
      </c>
      <c r="CB851" s="1970">
        <v>0</v>
      </c>
      <c r="CC851" s="1194">
        <f>IF(COUNT('Conducted WiFi'!$AH$3:$AH$9)=0,7,INDEX('Conducted WiFi'!$T$3:$T$9,MATCH(MAX('Conducted WiFi'!$AH$3:$AH$9),'Conducted WiFi'!$AH$3:$AH$9,0)))</f>
        <v>7</v>
      </c>
      <c r="CD851" s="1195">
        <f>IF(COUNT('Conducted WiFi'!$AH$3:$AH$9)=0,2442,INDEX('Conducted WiFi'!$U$3:$U$9,MATCH(MAX('Conducted WiFi'!$AH$3:$AH$9),'Conducted WiFi'!$AH$3:$AH$9,0)))</f>
        <v>2442</v>
      </c>
      <c r="CE851" s="7237"/>
      <c r="CF851" s="7237"/>
      <c r="CG851" s="7245"/>
      <c r="CH851" s="7245"/>
      <c r="CI851" s="225">
        <f>BY851</f>
        <v/>
      </c>
      <c r="CJ851" s="237">
        <f>BZ851</f>
        <v/>
      </c>
      <c r="CK851" s="223">
        <f>CA851</f>
        <v/>
      </c>
      <c r="CL851" s="237">
        <f>CC851</f>
        <v/>
      </c>
      <c r="CM851" s="394">
        <f>CD851</f>
        <v/>
      </c>
      <c r="CN851" s="1966"/>
      <c r="CO851" s="1967"/>
      <c r="CP851" s="7214">
        <f>IF(CF851=""," ",IF(ABS(CE851-CF851)&lt;=0.1,"Valid","Not valid"))</f>
        <v/>
      </c>
      <c r="CQ851" s="1674">
        <f> IF(CE851="","",IF(AND(CE851&lt;&gt;"",CF851=""),IF(CE851&gt;=0.8,"Medir+Sig Max","No"),IF(CF851&lt;&gt;"",IF(CF851&gt;=0.8,"Medir+Sig Max","No"),"")))</f>
        <v/>
      </c>
      <c r="CR851" s="6927"/>
      <c r="CS851" s="1674"/>
      <c r="CT851" s="220">
        <f>IF(CO851="",IF(AND(CE851="",CF851=""),"",IF(CF851="",IF(DQ851&gt;1,ROUND(DQ851*CE851,3),CE851),IF(DQ851&gt;1,ROUND(DQ851*CF851,3),CF851))),IF(AND(CE851="",CF851=""),"",IF(CF851="",IF(DQ851&gt;1,ROUND(DQ851*CE851*(1/(CO851)),3),CE851*(1/(CO851))),IF(DQ851&gt;1,ROUND(DQ851*CF851*(1/(CO851)),3),CF851*(1/(CO851))))))</f>
        <v/>
      </c>
      <c r="CU851" s="224">
        <f>BY851</f>
        <v/>
      </c>
      <c r="CV851" s="237">
        <f>BZ851</f>
        <v/>
      </c>
      <c r="CW851" s="237">
        <f>CA851</f>
        <v/>
      </c>
      <c r="CX851" s="224">
        <f>CC851</f>
        <v/>
      </c>
      <c r="CY851" s="237">
        <f>CD851</f>
        <v/>
      </c>
      <c r="CZ851" s="7474">
        <f>IF(COUNTIF(Overview!K12:K14,TRUE)&gt;0,1.6,IF(COUNTIF(Overview!L12:L14,TRUE)&gt;0,8,0))</f>
        <v/>
      </c>
      <c r="DA851" s="1666"/>
      <c r="DB851" s="7483"/>
      <c r="DC851" s="844">
        <f>IF(CT851="","",IF(CT851&gt;CZ851,"Fail","Pass"))</f>
        <v/>
      </c>
      <c r="DD851" s="402"/>
      <c r="DE851" s="1565">
        <f>MyTimestamp(DC851)</f>
        <v/>
      </c>
      <c r="DF851" s="1531">
        <f>IF(COUNT(CE851:CH851)=1,15,IF(COUNT(CE851:CH851)=0,0,30))</f>
        <v/>
      </c>
      <c r="DG851" s="1532">
        <f>IF(DF851=0,0,2)</f>
        <v/>
      </c>
      <c r="DH851" s="1866"/>
      <c r="DI851" s="1866"/>
      <c r="DJ851" s="1863"/>
      <c r="DK851" s="1968"/>
      <c r="DL851" s="1574">
        <f>10^(CN851/20)*100-100</f>
        <v/>
      </c>
      <c r="DM851" s="976"/>
      <c r="DN851" s="1275"/>
      <c r="DO851" s="976">
        <f>IF(DM851="","",10^(DM851/10))</f>
        <v/>
      </c>
      <c r="DP851" s="976">
        <f>IF(ISNUMBER(DN851)=FALSE,"",10^(DN851/10))</f>
        <v/>
      </c>
      <c r="DQ851" s="1578">
        <f>IF(AND(ISNUMBER(DO851),ISNUMBER(DP851)),IF(DO851/DP851&gt;1,ROUND((DO851)/DP851,3),1),1)</f>
        <v/>
      </c>
      <c r="DR851" s="1541"/>
      <c r="DS851" s="1541"/>
      <c r="DT851" s="1541"/>
      <c r="DU851" s="1541"/>
      <c r="DV851" s="1541"/>
      <c r="DW851" s="1541"/>
      <c r="DX851" s="1541"/>
      <c r="DY851" s="1541"/>
      <c r="DZ851" s="1541"/>
      <c r="EA851" s="1541"/>
      <c r="EB851" s="1541"/>
      <c r="EC851" s="1541"/>
      <c r="ED851" s="1541"/>
      <c r="EE851" s="1541"/>
      <c r="EF851" s="1541"/>
      <c r="EG851" s="1541"/>
      <c r="EH851" s="1541"/>
      <c r="EI851" s="1541"/>
      <c r="EJ851" s="1541"/>
      <c r="EK851" s="1541"/>
      <c r="EL851" s="1541"/>
      <c r="EM851" s="1541"/>
      <c r="EN851" s="1541"/>
      <c r="EO851" s="1541"/>
      <c r="EP851" s="1541"/>
      <c r="EQ851" s="1541"/>
      <c r="ER851" s="1541"/>
      <c r="ES851" s="1541"/>
      <c r="ET851" s="1541"/>
      <c r="EU851" s="1541"/>
      <c r="EV851" s="1541"/>
    </row>
    <row r="852" ht="12.75" x14ac:dyDescent="0.2">
      <c r="A852" s="1541"/>
      <c r="B852" s="1541"/>
      <c r="C852"/>
      <c r="D852" s="1486"/>
      <c r="E852" s="1486"/>
      <c r="F852" s="672" t="inlineStr">
        <is>
          <t>5.5</t>
        </is>
      </c>
      <c r="G852" s="1497"/>
      <c r="H852" s="130">
        <f>BV852</f>
        <v/>
      </c>
      <c r="I852" s="130">
        <f>BW852</f>
        <v/>
      </c>
      <c r="J852" s="1299" t="inlineStr">
        <is>
          <t>WLAN</t>
        </is>
      </c>
      <c r="K852" s="1299" t="inlineStr">
        <is>
          <t>2.4 GHz</t>
        </is>
      </c>
      <c r="L852" s="115"/>
      <c r="M852" s="130"/>
      <c r="N852" s="119"/>
      <c r="O852" s="131"/>
      <c r="P852" s="6597"/>
      <c r="Q852" s="131"/>
      <c r="R852" s="131"/>
      <c r="S852" s="6593"/>
      <c r="T852" s="130">
        <v>7</v>
      </c>
      <c r="U852" s="6593">
        <v>2442</v>
      </c>
      <c r="V852" s="119"/>
      <c r="W852" s="1305"/>
      <c r="X852" s="119"/>
      <c r="Y852" s="119"/>
      <c r="Z852" s="119"/>
      <c r="AA852" s="115"/>
      <c r="AB852" s="115"/>
      <c r="AC852" s="1300">
        <f>IF(OR(BX852="Close to Ear",BX852="Close to Head"),"Head",IF(BX852="Extremity","Extremity","Body"))</f>
        <v/>
      </c>
      <c r="AD852" s="1301">
        <f>CA852</f>
        <v/>
      </c>
      <c r="AE852" s="1299">
        <f>CB852</f>
        <v/>
      </c>
      <c r="AF852" s="115"/>
      <c r="AG852" s="1302">
        <f>IF(OR(AZ852="",BA852=""),"N/A",IF(DC852="Pass","P","F"))</f>
        <v/>
      </c>
      <c r="AH852" s="129"/>
      <c r="AI852" s="129"/>
      <c r="AJ852" s="129"/>
      <c r="AK852" s="119"/>
      <c r="AL852" s="115"/>
      <c r="AM852" s="119"/>
      <c r="AN852" s="119"/>
      <c r="AO852" s="692"/>
      <c r="AP852" s="692"/>
      <c r="AQ852" s="692"/>
      <c r="AR852" s="692"/>
      <c r="AS852" s="692"/>
      <c r="AT852" s="1303">
        <f>IF(AC852="Extremity",IF(CG852="","",CG852),"")</f>
        <v/>
      </c>
      <c r="AU852" s="1303">
        <f>IF(AC852="Extremity",IF(CH852="","",CH852),"")</f>
        <v/>
      </c>
      <c r="AV852" s="1304">
        <f>IF(AC852="Extremity","",IF(CE852="","",CE852))</f>
        <v/>
      </c>
      <c r="AW852" s="1304">
        <f>IF(AD852="Extremity","",IF(CF852="","",CF852))</f>
        <v/>
      </c>
      <c r="AX852" s="1305">
        <f>DL852</f>
        <v/>
      </c>
      <c r="AY852" s="1305">
        <f>DQ852</f>
        <v/>
      </c>
      <c r="AZ852" s="3377">
        <f>IF(AC852="Extremity",IF(DA852="","",DA852),"")</f>
        <v/>
      </c>
      <c r="BA852" s="3378">
        <f>IF(AC852="Extremity","",IF(CT852="","",CT852))</f>
        <v/>
      </c>
      <c r="BB852" s="1305">
        <f>IF(AC852="Extremity",IF(DB852="","",DB852),"")</f>
        <v/>
      </c>
      <c r="BC852" s="1304">
        <f>IF(AC852="Extremity","",IF(CZ852="","",CZ852))</f>
        <v/>
      </c>
      <c r="BD852" s="1305">
        <f>DD852</f>
        <v/>
      </c>
      <c r="BE852" s="132">
        <f>DE852</f>
        <v/>
      </c>
      <c r="BF852" s="133">
        <f>DF852*60</f>
        <v/>
      </c>
      <c r="BG852" s="121">
        <f>BE852</f>
        <v/>
      </c>
      <c r="BH852" s="133">
        <f>DG852*60</f>
        <v/>
      </c>
      <c r="BI852" s="133">
        <f>DH852</f>
        <v/>
      </c>
      <c r="BJ852" s="117"/>
      <c r="BK852" s="812">
        <f>Overview!$E$7</f>
        <v/>
      </c>
      <c r="BL852" s="117"/>
      <c r="BM852" s="834">
        <f>DI852</f>
        <v/>
      </c>
      <c r="BN852" s="812">
        <f>Overview!$P$153</f>
        <v/>
      </c>
      <c r="BO852" s="117"/>
      <c r="BP852" s="117"/>
      <c r="BQ852" s="115"/>
      <c r="BR852" s="1478"/>
      <c r="BS852" s="1541"/>
      <c r="BT852" s="1864" t="inlineStr">
        <is>
          <t>WLAN</t>
        </is>
      </c>
      <c r="BU852" s="1828" t="inlineStr">
        <is>
          <t>2.4 GHz</t>
        </is>
      </c>
      <c r="BV852" s="906">
        <f>Overview!$H$30</f>
        <v/>
      </c>
      <c r="BW852" s="1828"/>
      <c r="BX852" s="1864" t="inlineStr">
        <is>
          <t>Close to ear</t>
        </is>
      </c>
      <c r="BY852" s="1196"/>
      <c r="BZ852" s="1196"/>
      <c r="CA852" s="881" t="str">
        <f>CONCATENATE(CA850," - Variability")</f>
        <v>TBD - Variability</v>
      </c>
      <c r="CB852" s="200">
        <v>5</v>
      </c>
      <c r="CC852" s="881">
        <f>IF(COUNT('Conducted WiFi'!$AH$3:$AH$9)=0,7,INDEX('Conducted WiFi'!$T$3:$T$9,MATCH(MAX('Conducted WiFi'!$AH$3:$AH$9),'Conducted WiFi'!$AH$3:$AH$9,0)))</f>
        <v>7</v>
      </c>
      <c r="CD852" s="881">
        <f>IF(COUNT('Conducted WiFi'!$AH$3:$AH$9)=0,2442,INDEX('Conducted WiFi'!$U$3:$U$9,MATCH(MAX('Conducted WiFi'!$AH$3:$AH$9),'Conducted WiFi'!$AH$3:$AH$9,0)))</f>
        <v>2442</v>
      </c>
      <c r="CE852" s="7234"/>
      <c r="CF852" s="7234"/>
      <c r="CG852" s="7245"/>
      <c r="CH852" s="7245"/>
      <c r="CI852" s="225">
        <f>BY852</f>
        <v/>
      </c>
      <c r="CJ852" s="237">
        <f>BZ852</f>
        <v/>
      </c>
      <c r="CK852" s="223">
        <f>CA852</f>
        <v/>
      </c>
      <c r="CL852" s="237">
        <f>CC852</f>
        <v/>
      </c>
      <c r="CM852" s="237">
        <f>CD852</f>
        <v/>
      </c>
      <c r="CN852" s="1527"/>
      <c r="CO852" s="1967"/>
      <c r="CP852" s="7214">
        <f>IF(CF852=""," ",IF(ABS(CE852-CF852)&lt;=0.1,"Valid","Not valid"))</f>
        <v/>
      </c>
      <c r="CQ852" s="1674">
        <f> IF(CE852="","",IF(AND(CE852&lt;&gt;"",CF852=""),IF(CE852&gt;=0.8,"Medir+Sig Max","No"),IF(CF852&lt;&gt;"",IF(CF852&gt;=0.8,"Medir+Sig Max","No"),"")))</f>
        <v/>
      </c>
      <c r="CR852" s="6927"/>
      <c r="CS852" s="1674">
        <f>IF(CF852="","",IF(MAX(CF839:CF851)=0,"",IF(AND(CF852&lt;=1.45,(CF852/MAX(CF839:CF851))&lt;=1.2,(CF852/MAX(CF839:CF851))&gt;=0.8),"Válido","REPETIR VAR")))</f>
        <v/>
      </c>
      <c r="CT852" s="6710">
        <f>IF(CO852="",IF(AND(CE852="",CF852=""),"",IF(CF852="",IF(DQ852&gt;1,ROUND(DQ852*CE852,3),CE852),IF(DQ852&gt;1,ROUND(DQ852*CF852,3),CF852))),IF(AND(CE852="",CF852=""),"",IF(CF852="",IF(DQ852&gt;1,ROUND(DQ852*CE852*(1/(CO852)),3),CE852*(1/(CO852))),IF(DQ852&gt;1,ROUND(DQ852*CF852*(1/(CO852)),3),CF852*(1/(CO852))))))</f>
        <v/>
      </c>
      <c r="CU852" s="224">
        <f>BY852</f>
        <v/>
      </c>
      <c r="CV852" s="237">
        <f>BZ852</f>
        <v/>
      </c>
      <c r="CW852" s="237">
        <f>CA852</f>
        <v/>
      </c>
      <c r="CX852" s="224">
        <f>CC852</f>
        <v/>
      </c>
      <c r="CY852" s="237">
        <f>CD852</f>
        <v/>
      </c>
      <c r="CZ852" s="7474">
        <f>IF(COUNTIF(Overview!K12:K14,TRUE)&gt;0,1.6,IF(COUNTIF(Overview!L12:L14,TRUE)&gt;0,8,0))</f>
        <v/>
      </c>
      <c r="DA852" s="1788"/>
      <c r="DB852" s="7483"/>
      <c r="DC852" s="844">
        <f>IF(CT852="","",IF(CT852&gt;CZ852,"Fail","Pass"))</f>
        <v/>
      </c>
      <c r="DD852" s="402"/>
      <c r="DE852" s="1565">
        <f>MyTimestamp(DC852)</f>
        <v/>
      </c>
      <c r="DF852" s="1531">
        <f>IF(COUNT(CE852:CH852)=1,15,IF(COUNT(CE852:CH852)=0,0,30))</f>
        <v/>
      </c>
      <c r="DG852" s="1532">
        <f>IF(DF852=0,0,2)</f>
        <v/>
      </c>
      <c r="DH852" s="1866"/>
      <c r="DI852" s="1866"/>
      <c r="DJ852" s="1863"/>
      <c r="DK852" s="1789"/>
      <c r="DL852" s="1574">
        <f>10^(CN852/20)*100-100</f>
        <v/>
      </c>
      <c r="DM852" s="976"/>
      <c r="DN852" s="1275"/>
      <c r="DO852" s="976">
        <f>IF(DM852="","",10^(DM852/10))</f>
        <v/>
      </c>
      <c r="DP852" s="976">
        <f>IF(ISNUMBER(DN852)=FALSE,"",10^(DN852/10))</f>
        <v/>
      </c>
      <c r="DQ852" s="1578">
        <f>IF(AND(ISNUMBER(DO852),ISNUMBER(DP852)),IF(DO852/DP852&gt;1,ROUND((DO852)/DP852,3),1),1)</f>
        <v/>
      </c>
      <c r="DR852" s="1541"/>
      <c r="DS852" s="1541"/>
      <c r="DT852" s="1541"/>
      <c r="DU852" s="1541"/>
      <c r="DV852" s="1541"/>
      <c r="DW852" s="1541"/>
      <c r="DX852" s="1541"/>
      <c r="DY852" s="1541"/>
      <c r="DZ852" s="1541"/>
      <c r="EA852" s="1541"/>
      <c r="EB852" s="1541"/>
      <c r="EC852" s="1541"/>
      <c r="ED852" s="1541"/>
      <c r="EE852" s="1541"/>
      <c r="EF852" s="1541"/>
      <c r="EG852" s="1541"/>
      <c r="EH852" s="1541"/>
      <c r="EI852" s="1541"/>
      <c r="EJ852" s="1541"/>
      <c r="EK852" s="1541"/>
      <c r="EL852" s="1541"/>
      <c r="EM852" s="1541"/>
      <c r="EN852" s="1541"/>
      <c r="EO852" s="1541"/>
      <c r="EP852" s="1541"/>
      <c r="EQ852" s="1541"/>
      <c r="ER852" s="1541"/>
      <c r="ES852" s="1541"/>
      <c r="ET852" s="1541"/>
      <c r="EU852" s="1541"/>
      <c r="EV852" s="1541"/>
    </row>
    <row r="853" ht="12.75" x14ac:dyDescent="0.2">
      <c r="A853" s="1541"/>
      <c r="B853" s="1541"/>
      <c r="C853"/>
      <c r="D853" s="1486"/>
      <c r="E853" s="1486"/>
      <c r="F853" s="672" t="inlineStr">
        <is>
          <t>5.5</t>
        </is>
      </c>
      <c r="G853" s="1497"/>
      <c r="H853" s="130">
        <f>BV853</f>
        <v/>
      </c>
      <c r="I853" s="130">
        <f>BW853</f>
        <v/>
      </c>
      <c r="J853" s="1299" t="inlineStr">
        <is>
          <t>WLAN</t>
        </is>
      </c>
      <c r="K853" s="1299" t="inlineStr">
        <is>
          <t>2.4 GHz</t>
        </is>
      </c>
      <c r="L853" s="115"/>
      <c r="M853" s="130"/>
      <c r="N853" s="119"/>
      <c r="O853" s="131"/>
      <c r="P853" s="6597"/>
      <c r="Q853" s="131"/>
      <c r="R853" s="131"/>
      <c r="S853" s="6593"/>
      <c r="T853" s="130">
        <v>7</v>
      </c>
      <c r="U853" s="6593">
        <v>2442</v>
      </c>
      <c r="V853" s="119"/>
      <c r="W853" s="1305"/>
      <c r="X853" s="119"/>
      <c r="Y853" s="119"/>
      <c r="Z853" s="119"/>
      <c r="AA853" s="115"/>
      <c r="AB853" s="115"/>
      <c r="AC853" s="1300">
        <f>IF(OR(BX853="Close to Ear",BX853="Close to Head"),"Head",IF(BX853="Extremity","Extremity","Body"))</f>
        <v/>
      </c>
      <c r="AD853" s="1301">
        <f>CA853</f>
        <v/>
      </c>
      <c r="AE853" s="1299">
        <f>CB853</f>
        <v/>
      </c>
      <c r="AF853" s="115"/>
      <c r="AG853" s="1302">
        <f>IF(OR(AZ853="",BA853=""),"N/A",IF(DC853="Pass","P","F"))</f>
        <v/>
      </c>
      <c r="AH853" s="129"/>
      <c r="AI853" s="129"/>
      <c r="AJ853" s="129"/>
      <c r="AK853" s="119"/>
      <c r="AL853" s="115"/>
      <c r="AM853" s="119"/>
      <c r="AN853" s="119"/>
      <c r="AO853" s="692"/>
      <c r="AP853" s="692"/>
      <c r="AQ853" s="692"/>
      <c r="AR853" s="692"/>
      <c r="AS853" s="692"/>
      <c r="AT853" s="1303">
        <f>IF(AC853="Extremity",IF(CG853="","",CG853),"")</f>
        <v/>
      </c>
      <c r="AU853" s="1303">
        <f>IF(AC853="Extremity",IF(CH853="","",CH853),"")</f>
        <v/>
      </c>
      <c r="AV853" s="1304">
        <f>IF(AC853="Extremity","",IF(CE853="","",CE853))</f>
        <v/>
      </c>
      <c r="AW853" s="1304">
        <f>IF(AD853="Extremity","",IF(CF853="","",CF853))</f>
        <v/>
      </c>
      <c r="AX853" s="1305">
        <f>DL853</f>
        <v/>
      </c>
      <c r="AY853" s="1305">
        <f>DQ853</f>
        <v/>
      </c>
      <c r="AZ853" s="3377">
        <f>IF(AC853="Extremity",IF(DA853="","",DA853),"")</f>
        <v/>
      </c>
      <c r="BA853" s="3378">
        <f>IF(AC853="Extremity","",IF(CT853="","",CT853))</f>
        <v/>
      </c>
      <c r="BB853" s="1305">
        <f>IF(AC853="Extremity",IF(DB853="","",DB853),"")</f>
        <v/>
      </c>
      <c r="BC853" s="1304">
        <f>IF(AC853="Extremity","",IF(CZ853="","",CZ853))</f>
        <v/>
      </c>
      <c r="BD853" s="1305">
        <f>DD853</f>
        <v/>
      </c>
      <c r="BE853" s="132">
        <f>DE853</f>
        <v/>
      </c>
      <c r="BF853" s="133">
        <f>DF853*60</f>
        <v/>
      </c>
      <c r="BG853" s="121">
        <f>BE853</f>
        <v/>
      </c>
      <c r="BH853" s="133">
        <f>DG853*60</f>
        <v/>
      </c>
      <c r="BI853" s="133">
        <f>DH853</f>
        <v/>
      </c>
      <c r="BJ853" s="117"/>
      <c r="BK853" s="812">
        <f>Overview!$E$7</f>
        <v/>
      </c>
      <c r="BL853" s="117"/>
      <c r="BM853" s="834">
        <f>DI853</f>
        <v/>
      </c>
      <c r="BN853" s="812">
        <f>Overview!$P$153</f>
        <v/>
      </c>
      <c r="BO853" s="117"/>
      <c r="BP853" s="117"/>
      <c r="BQ853" s="115"/>
      <c r="BR853" s="1478"/>
      <c r="BS853" s="1541"/>
      <c r="BT853" s="1864" t="inlineStr">
        <is>
          <t>WLAN</t>
        </is>
      </c>
      <c r="BU853" s="1828" t="inlineStr">
        <is>
          <t>2.4 GHz</t>
        </is>
      </c>
      <c r="BV853" s="906">
        <f>Overview!$H$30</f>
        <v/>
      </c>
      <c r="BW853" s="1828"/>
      <c r="BX853" s="1864" t="inlineStr">
        <is>
          <t>Close to ear</t>
        </is>
      </c>
      <c r="BY853" s="1197"/>
      <c r="BZ853" s="1197"/>
      <c r="CA853" s="6689" t="str">
        <f>CONCATENATE(CA851," - Variability2")</f>
        <v>TBD - Variability2</v>
      </c>
      <c r="CB853" s="200">
        <v>5</v>
      </c>
      <c r="CC853" s="6689">
        <f>IF(COUNT('Conducted WiFi'!$AH$3:$AH$9)=0,7,INDEX('Conducted WiFi'!$T$3:$T$9,MATCH(MAX('Conducted WiFi'!$AH$3:$AH$9),'Conducted WiFi'!$AH$3:$AH$9,0)))</f>
        <v>7</v>
      </c>
      <c r="CD853" s="6689">
        <f>IF(COUNT('Conducted WiFi'!$AH$3:$AH$9)=0,2442,INDEX('Conducted WiFi'!$U$3:$U$9,MATCH(MAX('Conducted WiFi'!$AH$3:$AH$9),'Conducted WiFi'!$AH$3:$AH$9,0)))</f>
        <v>2442</v>
      </c>
      <c r="CE853" s="7234"/>
      <c r="CF853" s="7234"/>
      <c r="CG853" s="7245"/>
      <c r="CH853" s="7245"/>
      <c r="CI853" s="225">
        <f>BY853</f>
        <v/>
      </c>
      <c r="CJ853" s="237">
        <f>BZ853</f>
        <v/>
      </c>
      <c r="CK853" s="223">
        <f>CA853</f>
        <v/>
      </c>
      <c r="CL853" s="237">
        <f>CC853</f>
        <v/>
      </c>
      <c r="CM853" s="237">
        <f>CD853</f>
        <v/>
      </c>
      <c r="CN853" s="1527"/>
      <c r="CO853" s="1967"/>
      <c r="CP853" s="7214">
        <f>IF(CF853=""," ",IF(ABS(CE853-CF853)&lt;=0.1,"Valid","Not valid"))</f>
        <v/>
      </c>
      <c r="CQ853" s="1674">
        <f> IF(CE853="","",IF(AND(CE853&lt;&gt;"",CF853=""),IF(CE853&gt;=0.8,"Medir+Sig Max","No"),IF(CF853&lt;&gt;"",IF(CF853&gt;=0.8,"Medir+Sig Max","No"),"")))</f>
        <v/>
      </c>
      <c r="CR853" s="6927"/>
      <c r="CS853" s="1674"/>
      <c r="CT853" s="6710">
        <f>IF(CO853="",IF(AND(CE853="",CF853=""),"",IF(CF853="",IF(DQ853&gt;1,ROUND(DQ853*CE853,3),CE853),IF(DQ853&gt;1,ROUND(DQ853*CF853,3),CF853))),IF(AND(CE853="",CF853=""),"",IF(CF853="",IF(DQ853&gt;1,ROUND(DQ853*CE853*(1/(CO853)),3),CE853*(1/(CO853))),IF(DQ853&gt;1,ROUND(DQ853*CF853*(1/(CO853)),3),CF853*(1/(CO853))))))</f>
        <v/>
      </c>
      <c r="CU853" s="224">
        <f>BY853</f>
        <v/>
      </c>
      <c r="CV853" s="237">
        <f>BZ853</f>
        <v/>
      </c>
      <c r="CW853" s="237">
        <f>CA853</f>
        <v/>
      </c>
      <c r="CX853" s="224">
        <f>CC853</f>
        <v/>
      </c>
      <c r="CY853" s="237">
        <f>CD853</f>
        <v/>
      </c>
      <c r="CZ853" s="7474">
        <f>IF(COUNTIF(Overview!K12:K14,TRUE)&gt;0,1.6,IF(COUNTIF(Overview!L12:L14,TRUE)&gt;0,8,0))</f>
        <v/>
      </c>
      <c r="DA853" s="1788"/>
      <c r="DB853" s="7483"/>
      <c r="DC853" s="844">
        <f>IF(CT853="","",IF(CT853&gt;CZ853,"Fail","Pass"))</f>
        <v/>
      </c>
      <c r="DD853" s="402"/>
      <c r="DE853" s="1565">
        <f>MyTimestamp(DC853)</f>
        <v/>
      </c>
      <c r="DF853" s="1531">
        <f>IF(COUNT(CE853:CH853)=1,15,IF(COUNT(CE853:CH853)=0,0,30))</f>
        <v/>
      </c>
      <c r="DG853" s="1532">
        <f>IF(DF853=0,0,2)</f>
        <v/>
      </c>
      <c r="DH853" s="1866"/>
      <c r="DI853" s="1866"/>
      <c r="DJ853" s="1863"/>
      <c r="DK853" s="1789"/>
      <c r="DL853" s="1574">
        <f>10^(CN853/20)*100-100</f>
        <v/>
      </c>
      <c r="DM853" s="976"/>
      <c r="DN853" s="1275"/>
      <c r="DO853" s="976">
        <f>IF(DM853="","",10^(DM853/10))</f>
        <v/>
      </c>
      <c r="DP853" s="976">
        <f>IF(ISNUMBER(DN853)=FALSE,"",10^(DN853/10))</f>
        <v/>
      </c>
      <c r="DQ853" s="1578">
        <f>IF(AND(ISNUMBER(DO853),ISNUMBER(DP853)),IF(DO853/DP853&gt;1,ROUND((DO853)/DP853,3),1),1)</f>
        <v/>
      </c>
      <c r="DR853" s="1541"/>
      <c r="DS853" s="1541"/>
      <c r="DT853" s="1541"/>
      <c r="DU853" s="1541"/>
      <c r="DV853" s="1541"/>
      <c r="DW853" s="1541"/>
      <c r="DX853" s="1541"/>
      <c r="DY853" s="1541"/>
      <c r="DZ853" s="1541"/>
      <c r="EA853" s="1541"/>
      <c r="EB853" s="1541"/>
      <c r="EC853" s="1541"/>
      <c r="ED853" s="1541"/>
      <c r="EE853" s="1541"/>
      <c r="EF853" s="1541"/>
      <c r="EG853" s="1541"/>
      <c r="EH853" s="1541"/>
      <c r="EI853" s="1541"/>
      <c r="EJ853" s="1541"/>
      <c r="EK853" s="1541"/>
      <c r="EL853" s="1541"/>
      <c r="EM853" s="1541"/>
      <c r="EN853" s="1541"/>
      <c r="EO853" s="1541"/>
      <c r="EP853" s="1541"/>
      <c r="EQ853" s="1541"/>
      <c r="ER853" s="1541"/>
      <c r="ES853" s="1541"/>
      <c r="ET853" s="1541"/>
      <c r="EU853" s="1541"/>
      <c r="EV853" s="1541"/>
    </row>
    <row r="854" ht="12.75" x14ac:dyDescent="0.2">
      <c r="A854" s="1541"/>
      <c r="B854" s="1541"/>
      <c r="C854"/>
      <c r="D854" s="6590"/>
      <c r="E854" s="6590"/>
      <c r="F854" s="6591" t="inlineStr">
        <is>
          <t>5.5</t>
        </is>
      </c>
      <c r="G854" s="6592"/>
      <c r="H854" s="6593">
        <f>BV854</f>
        <v/>
      </c>
      <c r="I854" s="6593">
        <f>BW854</f>
        <v/>
      </c>
      <c r="J854" s="6594" t="inlineStr">
        <is>
          <t>WLAN</t>
        </is>
      </c>
      <c r="K854" s="6594" t="inlineStr">
        <is>
          <t>2.4 GHz</t>
        </is>
      </c>
      <c r="L854" s="6595"/>
      <c r="M854" s="6593"/>
      <c r="N854" s="6596"/>
      <c r="O854" s="6597"/>
      <c r="P854" s="6597"/>
      <c r="Q854" s="6597"/>
      <c r="R854" s="6597"/>
      <c r="S854" s="6593"/>
      <c r="T854" s="130">
        <v>7</v>
      </c>
      <c r="U854" s="6593">
        <v>2442</v>
      </c>
      <c r="V854" s="6596"/>
      <c r="W854" s="6598"/>
      <c r="X854" s="6596"/>
      <c r="Y854" s="6596"/>
      <c r="Z854" s="6596"/>
      <c r="AA854" s="6595"/>
      <c r="AB854" s="6595"/>
      <c r="AC854" s="6599">
        <f>IF(OR(BX854="Close to Ear",BX854="Close to Head"),"Head",IF(BX854="Extremity","Extremity","Body"))</f>
        <v/>
      </c>
      <c r="AD854" s="6600">
        <f>CA854</f>
        <v/>
      </c>
      <c r="AE854" s="6594">
        <f>CB854</f>
        <v/>
      </c>
      <c r="AF854" s="6595"/>
      <c r="AG854" s="6601">
        <f>IF(OR(AZ854="",BA854=""),"N/A",IF(DC854="Pass","P","F"))</f>
        <v/>
      </c>
      <c r="AH854" s="6602"/>
      <c r="AI854" s="6602"/>
      <c r="AJ854" s="6602"/>
      <c r="AK854" s="6596"/>
      <c r="AL854" s="6595"/>
      <c r="AM854" s="6596"/>
      <c r="AN854" s="6596"/>
      <c r="AO854" s="6603"/>
      <c r="AP854" s="6603"/>
      <c r="AQ854" s="6603"/>
      <c r="AR854" s="6603"/>
      <c r="AS854" s="6603"/>
      <c r="AT854" s="6604">
        <f>IF(AC854="Extremity",IF(CG854="","",CG854),"")</f>
        <v/>
      </c>
      <c r="AU854" s="6604">
        <f>IF(AC854="Extremity",IF(CH854="","",CH854),"")</f>
        <v/>
      </c>
      <c r="AV854" s="6605">
        <f>IF(AC854="Extremity","",IF(CE854="","",CE854))</f>
        <v/>
      </c>
      <c r="AW854" s="6605">
        <f>IF(AD854="Extremity","",IF(CF854="","",CF854))</f>
        <v/>
      </c>
      <c r="AX854" s="6598">
        <f>DL854</f>
        <v/>
      </c>
      <c r="AY854" s="6598">
        <f>DQ854</f>
        <v/>
      </c>
      <c r="AZ854" s="6606">
        <f>IF(AC854="Extremity",IF(DA854="","",DA854),"")</f>
        <v/>
      </c>
      <c r="BA854" s="6607">
        <f>IF(AC854="Extremity","",IF(CT854="","",CT854))</f>
        <v/>
      </c>
      <c r="BB854" s="6598">
        <f>IF(AC854="Extremity",IF(DB854="","",DB854),"")</f>
        <v/>
      </c>
      <c r="BC854" s="6605">
        <f>IF(AC854="Extremity","",IF(CZ854="","",CZ854))</f>
        <v/>
      </c>
      <c r="BD854" s="6598">
        <f>DD854</f>
        <v/>
      </c>
      <c r="BE854" s="6608">
        <f>DE854</f>
        <v/>
      </c>
      <c r="BF854" s="6609">
        <f>DF854*60</f>
        <v/>
      </c>
      <c r="BG854" s="6610">
        <f>BE854</f>
        <v/>
      </c>
      <c r="BH854" s="6609">
        <f>DG854*60</f>
        <v/>
      </c>
      <c r="BI854" s="6609">
        <f>DH854</f>
        <v/>
      </c>
      <c r="BJ854" s="6611"/>
      <c r="BK854" s="6612">
        <f>Overview!$E$7</f>
        <v/>
      </c>
      <c r="BL854" s="6611"/>
      <c r="BM854" s="6609">
        <f>DI854</f>
        <v/>
      </c>
      <c r="BN854" s="6612">
        <f>Overview!$P$153</f>
        <v/>
      </c>
      <c r="BO854" s="6611"/>
      <c r="BP854" s="6611"/>
      <c r="BQ854" s="6595"/>
      <c r="BR854" s="6613"/>
      <c r="BS854" s="1541"/>
      <c r="BT854" s="1864" t="inlineStr">
        <is>
          <t>WLAN</t>
        </is>
      </c>
      <c r="BU854" s="1828" t="inlineStr">
        <is>
          <t>2.4 GHz</t>
        </is>
      </c>
      <c r="BV854" s="906">
        <f>Overview!$H$30</f>
        <v/>
      </c>
      <c r="BW854" s="1828"/>
      <c r="BX854" s="1864" t="inlineStr">
        <is>
          <t>Close to ear</t>
        </is>
      </c>
      <c r="BY854" s="6709"/>
      <c r="BZ854" s="6709"/>
      <c r="CA854" s="6689" t="str">
        <f>CONCATENATE(CA850," - Battery check 1")</f>
        <v>TBD - Battery check 1</v>
      </c>
      <c r="CB854" s="200">
        <v>0</v>
      </c>
      <c r="CC854" s="6689">
        <f>IF(COUNT('Conducted WiFi'!$AH$3:$AH$9)=0,7,INDEX('Conducted WiFi'!$T$3:$T$9,MATCH(MAX('Conducted WiFi'!$AH$3:$AH$9),'Conducted WiFi'!$AH$3:$AH$9,0)))</f>
        <v>7</v>
      </c>
      <c r="CD854" s="6689">
        <f>IF(COUNT('Conducted WiFi'!$AH$3:$AH$9)=0,2442,INDEX('Conducted WiFi'!$U$3:$U$9,MATCH(MAX('Conducted WiFi'!$AH$3:$AH$9),'Conducted WiFi'!$AH$3:$AH$9,0)))</f>
        <v>2442</v>
      </c>
      <c r="CE854" s="7234"/>
      <c r="CF854" s="7234"/>
      <c r="CG854" s="7245"/>
      <c r="CH854" s="7245"/>
      <c r="CI854" s="225">
        <f>BY854</f>
        <v/>
      </c>
      <c r="CJ854" s="237">
        <f>BZ854</f>
        <v/>
      </c>
      <c r="CK854" s="223">
        <f>CA854</f>
        <v/>
      </c>
      <c r="CL854" s="237">
        <f>CC854</f>
        <v/>
      </c>
      <c r="CM854" s="237">
        <f>CD854</f>
        <v/>
      </c>
      <c r="CN854" s="1527"/>
      <c r="CO854" s="1967"/>
      <c r="CP854" s="7214">
        <f>IF(CF854=""," ",IF(ABS(CE854-CF854)&lt;=0.1,"Valid","Not valid"))</f>
        <v/>
      </c>
      <c r="CQ854" s="1674">
        <f> IF(CE854="","",IF(AND(CE854&lt;&gt;"",CF854=""),IF(CE854&gt;=0.8,"Medir+Sig Max","No"),IF(CF854&lt;&gt;"",IF(CF854&gt;=0.8,"Medir+Sig Max","No"),"")))</f>
        <v/>
      </c>
      <c r="CR854" s="6927">
        <f>IF(UPPER($CQ$1)="X",IF(CF854=""," ",IF((ABS(CE854)&lt;5)*AND(ABS(CF854)&lt;5)*AND(ABS(CT854)&lt;5),"Solo si es max","Medir")),IF(CF854=""," ",IF((ABS(CE854)&lt;1)*AND(ABS(CF854)&lt;1)*AND(ABS(CT854)&lt;1),"Solo si es max","Medir")))</f>
        <v/>
      </c>
      <c r="CS854" s="1674"/>
      <c r="CT854" s="6710"/>
      <c r="CU854" s="224">
        <f>BY854</f>
        <v/>
      </c>
      <c r="CV854" s="237">
        <f>BZ854</f>
        <v/>
      </c>
      <c r="CW854" s="237">
        <f>CA854</f>
        <v/>
      </c>
      <c r="CX854" s="224">
        <f>CC854</f>
        <v/>
      </c>
      <c r="CY854" s="237">
        <f>CD854</f>
        <v/>
      </c>
      <c r="CZ854" s="7474">
        <f>IF(COUNTIF(Overview!K12:K14,TRUE)&gt;0,1.6,IF(COUNTIF(Overview!L12:L14,TRUE)&gt;0,8,0))</f>
        <v/>
      </c>
      <c r="DA854" s="1788"/>
      <c r="DB854" s="7483"/>
      <c r="DC854" s="844">
        <f>IF(CT854="","",IF(CT854&gt;CZ854,"Fail","Pass"))</f>
        <v/>
      </c>
      <c r="DD854" s="402"/>
      <c r="DE854" s="1565">
        <f>MyTimestamp(DC854)</f>
        <v/>
      </c>
      <c r="DF854" s="1531">
        <f>IF(COUNT(CE854:CH854)=1,15,IF(COUNT(CE854:CH854)=0,0,30))</f>
        <v/>
      </c>
      <c r="DG854" s="1532">
        <f>IF(DF854=0,0,2)</f>
        <v/>
      </c>
      <c r="DH854" s="1866"/>
      <c r="DI854" s="1866"/>
      <c r="DJ854" s="1863"/>
      <c r="DK854" s="1789"/>
      <c r="DL854" s="1574">
        <f>10^(CN854/20)*100-100</f>
        <v/>
      </c>
      <c r="DM854" s="976"/>
      <c r="DN854" s="1275"/>
      <c r="DO854" s="976">
        <f>IF(DM854="","",10^(DM854/10))</f>
        <v/>
      </c>
      <c r="DP854" s="976">
        <f>IF(ISNUMBER(DN854)=FALSE,"",10^(DN854/10))</f>
        <v/>
      </c>
      <c r="DQ854" s="1578">
        <f>IF(AND(ISNUMBER(DO854),ISNUMBER(DP854)),IF(DO854/DP854&gt;1,ROUND((DO854)/DP854,3),1),1)</f>
        <v/>
      </c>
      <c r="DR854" s="1541"/>
      <c r="DS854" s="1541"/>
      <c r="DT854" s="1541"/>
      <c r="DU854" s="1541"/>
      <c r="DV854" s="1541"/>
      <c r="DW854" s="1541"/>
      <c r="DX854" s="1541"/>
      <c r="DY854" s="1541"/>
      <c r="DZ854" s="1541"/>
      <c r="EA854" s="1541"/>
      <c r="EB854" s="1541"/>
      <c r="EC854" s="1541"/>
      <c r="ED854" s="1541"/>
      <c r="EE854" s="1541"/>
      <c r="EF854" s="1541"/>
      <c r="EG854" s="1541"/>
      <c r="EH854" s="1541"/>
      <c r="EI854" s="1541"/>
      <c r="EJ854" s="1541"/>
      <c r="EK854" s="1541"/>
      <c r="EL854" s="1541"/>
      <c r="EM854" s="1541"/>
      <c r="EN854" s="1541"/>
      <c r="EO854" s="1541"/>
      <c r="EP854" s="1541"/>
      <c r="EQ854" s="1541"/>
      <c r="ER854" s="1541"/>
      <c r="ES854" s="1541"/>
      <c r="ET854" s="1541"/>
      <c r="EU854" s="1541"/>
      <c r="EV854" s="1541"/>
    </row>
    <row r="855" ht="12.75" x14ac:dyDescent="0.2">
      <c r="A855" s="1541"/>
      <c r="B855" s="1541"/>
      <c r="C855"/>
      <c r="D855" s="6590"/>
      <c r="E855" s="6590"/>
      <c r="F855" s="6591" t="inlineStr">
        <is>
          <t>5.5</t>
        </is>
      </c>
      <c r="G855" s="6592"/>
      <c r="H855" s="6593">
        <f>BV855</f>
        <v/>
      </c>
      <c r="I855" s="6593">
        <f>BW855</f>
        <v/>
      </c>
      <c r="J855" s="6594" t="inlineStr">
        <is>
          <t>WLAN</t>
        </is>
      </c>
      <c r="K855" s="6594" t="inlineStr">
        <is>
          <t>2.4 GHz</t>
        </is>
      </c>
      <c r="L855" s="6595"/>
      <c r="M855" s="6593"/>
      <c r="N855" s="6596"/>
      <c r="O855" s="6597"/>
      <c r="P855" s="6597"/>
      <c r="Q855" s="6597"/>
      <c r="R855" s="6597"/>
      <c r="S855" s="6593"/>
      <c r="T855" s="130">
        <v>7</v>
      </c>
      <c r="U855" s="6593">
        <v>2442</v>
      </c>
      <c r="V855" s="6596"/>
      <c r="W855" s="6598"/>
      <c r="X855" s="6596"/>
      <c r="Y855" s="6596"/>
      <c r="Z855" s="6596"/>
      <c r="AA855" s="6595"/>
      <c r="AB855" s="6595"/>
      <c r="AC855" s="6599">
        <f>IF(OR(BX855="Close to Ear",BX855="Close to Head"),"Head",IF(BX855="Extremity","Extremity","Body"))</f>
        <v/>
      </c>
      <c r="AD855" s="6600">
        <f>CA855</f>
        <v/>
      </c>
      <c r="AE855" s="6594">
        <f>CB855</f>
        <v/>
      </c>
      <c r="AF855" s="6595"/>
      <c r="AG855" s="6601">
        <f>IF(OR(AZ855="",BA855=""),"N/A",IF(DC855="Pass","P","F"))</f>
        <v/>
      </c>
      <c r="AH855" s="6602"/>
      <c r="AI855" s="6602"/>
      <c r="AJ855" s="6602"/>
      <c r="AK855" s="6596"/>
      <c r="AL855" s="6595"/>
      <c r="AM855" s="6596"/>
      <c r="AN855" s="6596"/>
      <c r="AO855" s="6603"/>
      <c r="AP855" s="6603"/>
      <c r="AQ855" s="6603"/>
      <c r="AR855" s="6603"/>
      <c r="AS855" s="6603"/>
      <c r="AT855" s="6604">
        <f>IF(AC855="Extremity",IF(CG855="","",CG855),"")</f>
        <v/>
      </c>
      <c r="AU855" s="6604">
        <f>IF(AC855="Extremity",IF(CH855="","",CH855),"")</f>
        <v/>
      </c>
      <c r="AV855" s="6605">
        <f>IF(AC855="Extremity","",IF(CE855="","",CE855))</f>
        <v/>
      </c>
      <c r="AW855" s="6605">
        <f>IF(AD855="Extremity","",IF(CF855="","",CF855))</f>
        <v/>
      </c>
      <c r="AX855" s="6598">
        <f>DL855</f>
        <v/>
      </c>
      <c r="AY855" s="6598">
        <f>DQ855</f>
        <v/>
      </c>
      <c r="AZ855" s="6606">
        <f>IF(AC855="Extremity",IF(DA855="","",DA855),"")</f>
        <v/>
      </c>
      <c r="BA855" s="6607">
        <f>IF(AC855="Extremity","",IF(CT855="","",CT855))</f>
        <v/>
      </c>
      <c r="BB855" s="6598">
        <f>IF(AC855="Extremity",IF(DB855="","",DB855),"")</f>
        <v/>
      </c>
      <c r="BC855" s="6605">
        <f>IF(AC855="Extremity","",IF(CZ855="","",CZ855))</f>
        <v/>
      </c>
      <c r="BD855" s="6598">
        <f>DD855</f>
        <v/>
      </c>
      <c r="BE855" s="6608">
        <f>DE855</f>
        <v/>
      </c>
      <c r="BF855" s="6609">
        <f>DF855*60</f>
        <v/>
      </c>
      <c r="BG855" s="6610">
        <f>BE855</f>
        <v/>
      </c>
      <c r="BH855" s="6609">
        <f>DG855*60</f>
        <v/>
      </c>
      <c r="BI855" s="6609">
        <f>DH855</f>
        <v/>
      </c>
      <c r="BJ855" s="6611"/>
      <c r="BK855" s="6612">
        <f>Overview!$E$7</f>
        <v/>
      </c>
      <c r="BL855" s="6611"/>
      <c r="BM855" s="6609">
        <f>DI855</f>
        <v/>
      </c>
      <c r="BN855" s="6612">
        <f>Overview!$P$153</f>
        <v/>
      </c>
      <c r="BO855" s="6611"/>
      <c r="BP855" s="6611"/>
      <c r="BQ855" s="6595"/>
      <c r="BR855" s="6613"/>
      <c r="BS855" s="1541"/>
      <c r="BT855" s="1864" t="inlineStr">
        <is>
          <t>WLAN</t>
        </is>
      </c>
      <c r="BU855" s="1828" t="inlineStr">
        <is>
          <t>2.4 GHz</t>
        </is>
      </c>
      <c r="BV855" s="906">
        <f>Overview!$H$30</f>
        <v/>
      </c>
      <c r="BW855" s="1828"/>
      <c r="BX855" s="1864" t="inlineStr">
        <is>
          <t>Close to ear</t>
        </is>
      </c>
      <c r="BY855" s="6709"/>
      <c r="BZ855" s="6709"/>
      <c r="CA855" s="6689" t="str">
        <f>CONCATENATE(CA851," - Battery check 2")</f>
        <v>TBD - Battery check 2</v>
      </c>
      <c r="CB855" s="200">
        <v>0</v>
      </c>
      <c r="CC855" s="6689">
        <f>IF(COUNT('Conducted WiFi'!$AH$3:$AH$9)=0,7,INDEX('Conducted WiFi'!$T$3:$T$9,MATCH(MAX('Conducted WiFi'!$AH$3:$AH$9),'Conducted WiFi'!$AH$3:$AH$9,0)))</f>
        <v>7</v>
      </c>
      <c r="CD855" s="6689">
        <f>IF(COUNT('Conducted WiFi'!$AH$3:$AH$9)=0,2442,INDEX('Conducted WiFi'!$U$3:$U$9,MATCH(MAX('Conducted WiFi'!$AH$3:$AH$9),'Conducted WiFi'!$AH$3:$AH$9,0)))</f>
        <v>2442</v>
      </c>
      <c r="CE855" s="7234"/>
      <c r="CF855" s="7234"/>
      <c r="CG855" s="7245"/>
      <c r="CH855" s="7245"/>
      <c r="CI855" s="225">
        <f>BY855</f>
        <v/>
      </c>
      <c r="CJ855" s="237">
        <f>BZ855</f>
        <v/>
      </c>
      <c r="CK855" s="223">
        <f>CA855</f>
        <v/>
      </c>
      <c r="CL855" s="237">
        <f>CC855</f>
        <v/>
      </c>
      <c r="CM855" s="237">
        <f>CD855</f>
        <v/>
      </c>
      <c r="CN855" s="1527"/>
      <c r="CO855" s="1967"/>
      <c r="CP855" s="7214">
        <f>IF(CF855=""," ",IF(ABS(CE855-CF855)&lt;=0.1,"Valid","Not valid"))</f>
        <v/>
      </c>
      <c r="CQ855" s="1674">
        <f> IF(CE855="","",IF(AND(CE855&lt;&gt;"",CF855=""),IF(CE855&gt;=0.8,"Medir+Sig Max","No"),IF(CF855&lt;&gt;"",IF(CF855&gt;=0.8,"Medir+Sig Max","No"),"")))</f>
        <v/>
      </c>
      <c r="CR855" s="6928">
        <f>IF(UPPER($CQ$1)="X",IF(CF855=""," ",IF((ABS(CE855)&lt;5)*AND(ABS(CF855)&lt;5)*AND(ABS(CT855)&lt;5),"Solo si es max","Medir")),IF(CF855=""," ",IF((ABS(CE855)&lt;1)*AND(ABS(CF855)&lt;1)*AND(ABS(CT855)&lt;1),"Solo si es max","Medir")))</f>
        <v/>
      </c>
      <c r="CS855" s="1675"/>
      <c r="CT855" s="6711"/>
      <c r="CU855" s="224">
        <f>BY855</f>
        <v/>
      </c>
      <c r="CV855" s="237">
        <f>BZ855</f>
        <v/>
      </c>
      <c r="CW855" s="237">
        <f>CA855</f>
        <v/>
      </c>
      <c r="CX855" s="224">
        <f>CC855</f>
        <v/>
      </c>
      <c r="CY855" s="237">
        <f>CD855</f>
        <v/>
      </c>
      <c r="CZ855" s="7474">
        <f>IF(COUNTIF(Overview!K12:K14,TRUE)&gt;0,1.6,IF(COUNTIF(Overview!L12:L14,TRUE)&gt;0,8,0))</f>
        <v/>
      </c>
      <c r="DA855" s="1788"/>
      <c r="DB855" s="7483"/>
      <c r="DC855" s="844">
        <f>IF(CT855="","",IF(CT855&gt;CZ855,"Fail","Pass"))</f>
        <v/>
      </c>
      <c r="DD855" s="402"/>
      <c r="DE855" s="1565">
        <f>MyTimestamp(DC855)</f>
        <v/>
      </c>
      <c r="DF855" s="1531">
        <f>IF(COUNT(CE855:CH855)=1,15,IF(COUNT(CE855:CH855)=0,0,30))</f>
        <v/>
      </c>
      <c r="DG855" s="1532">
        <f>IF(DF855=0,0,2)</f>
        <v/>
      </c>
      <c r="DH855" s="1866"/>
      <c r="DI855" s="1866"/>
      <c r="DJ855" s="1863"/>
      <c r="DK855" s="1789"/>
      <c r="DL855" s="1574">
        <f>10^(CN855/20)*100-100</f>
        <v/>
      </c>
      <c r="DM855" s="976"/>
      <c r="DN855" s="1275"/>
      <c r="DO855" s="976">
        <f>IF(DM855="","",10^(DM855/10))</f>
        <v/>
      </c>
      <c r="DP855" s="976">
        <f>IF(ISNUMBER(DN855)=FALSE,"",10^(DN855/10))</f>
        <v/>
      </c>
      <c r="DQ855" s="1578">
        <f>IF(AND(ISNUMBER(DO855),ISNUMBER(DP855)),IF(DO855/DP855&gt;1,ROUND((DO855)/DP855,3),1),1)</f>
        <v/>
      </c>
      <c r="DR855" s="1541"/>
      <c r="DS855" s="1541"/>
      <c r="DT855" s="1541"/>
      <c r="DU855" s="1541"/>
      <c r="DV855" s="1541"/>
      <c r="DW855" s="1541"/>
      <c r="DX855" s="1541"/>
      <c r="DY855" s="1541"/>
      <c r="DZ855" s="1541"/>
      <c r="EA855" s="1541"/>
      <c r="EB855" s="1541"/>
      <c r="EC855" s="1541"/>
      <c r="ED855" s="1541"/>
      <c r="EE855" s="1541"/>
      <c r="EF855" s="1541"/>
      <c r="EG855" s="1541"/>
      <c r="EH855" s="1541"/>
      <c r="EI855" s="1541"/>
      <c r="EJ855" s="1541"/>
      <c r="EK855" s="1541"/>
      <c r="EL855" s="1541"/>
      <c r="EM855" s="1541"/>
      <c r="EN855" s="1541"/>
      <c r="EO855" s="1541"/>
      <c r="EP855" s="1541"/>
      <c r="EQ855" s="1541"/>
      <c r="ER855" s="1541"/>
      <c r="ES855" s="1541"/>
      <c r="ET855" s="1541"/>
      <c r="EU855" s="1541"/>
      <c r="EV855" s="1541"/>
    </row>
    <row r="856" ht="12.75" x14ac:dyDescent="0.2">
      <c r="A856" s="1541"/>
      <c r="B856" s="1541"/>
      <c r="C856"/>
      <c r="D856" s="1486"/>
      <c r="E856" s="1486"/>
      <c r="F856" s="672" t="inlineStr">
        <is>
          <t>5.5</t>
        </is>
      </c>
      <c r="G856" s="1497"/>
      <c r="H856" s="130">
        <f>BV856</f>
        <v/>
      </c>
      <c r="I856" s="130">
        <f>BW856</f>
        <v/>
      </c>
      <c r="J856" s="1299" t="inlineStr">
        <is>
          <t>WLAN</t>
        </is>
      </c>
      <c r="K856" s="1299" t="inlineStr">
        <is>
          <t>2.4 GHz</t>
        </is>
      </c>
      <c r="L856" s="115"/>
      <c r="M856" s="130"/>
      <c r="N856" s="119"/>
      <c r="O856" s="131"/>
      <c r="P856" s="6597"/>
      <c r="Q856" s="131"/>
      <c r="R856" s="131"/>
      <c r="S856" s="6593"/>
      <c r="T856" s="130">
        <v>7</v>
      </c>
      <c r="U856" s="6593">
        <v>2442</v>
      </c>
      <c r="V856" s="119"/>
      <c r="W856" s="1305"/>
      <c r="X856" s="119"/>
      <c r="Y856" s="119"/>
      <c r="Z856" s="119"/>
      <c r="AA856" s="115"/>
      <c r="AB856" s="115"/>
      <c r="AC856" s="1300">
        <f>IF(OR(BX856="Close to Ear",BX856="Close to Head"),"Head",IF(BX856="Extremity","Extremity","Body"))</f>
        <v/>
      </c>
      <c r="AD856" s="1301">
        <f>CA856</f>
        <v/>
      </c>
      <c r="AE856" s="1299">
        <f>CB856</f>
        <v/>
      </c>
      <c r="AF856" s="115"/>
      <c r="AG856" s="1302">
        <f>IF(OR(AZ856="",BA856=""),"N/A",IF(DC856="Pass","P","F"))</f>
        <v/>
      </c>
      <c r="AH856" s="129"/>
      <c r="AI856" s="129"/>
      <c r="AJ856" s="129"/>
      <c r="AK856" s="119"/>
      <c r="AL856" s="115"/>
      <c r="AM856" s="119"/>
      <c r="AN856" s="119"/>
      <c r="AO856" s="692"/>
      <c r="AP856" s="692"/>
      <c r="AQ856" s="692"/>
      <c r="AR856" s="692"/>
      <c r="AS856" s="692"/>
      <c r="AT856" s="1303">
        <f>IF(AC856="Extremity",IF(CG856="","",CG856),"")</f>
        <v/>
      </c>
      <c r="AU856" s="1303">
        <f>IF(AC856="Extremity",IF(CH856="","",CH856),"")</f>
        <v/>
      </c>
      <c r="AV856" s="1304">
        <f>IF(AC856="Extremity","",IF(CE856="","",CE856))</f>
        <v/>
      </c>
      <c r="AW856" s="1304">
        <f>IF(AD856="Extremity","",IF(CF856="","",CF856))</f>
        <v/>
      </c>
      <c r="AX856" s="1305">
        <f>DL856</f>
        <v/>
      </c>
      <c r="AY856" s="1305">
        <f>DQ856</f>
        <v/>
      </c>
      <c r="AZ856" s="3377">
        <f>IF(AC856="Extremity",IF(DA856="","",DA856),"")</f>
        <v/>
      </c>
      <c r="BA856" s="3378">
        <f>IF(AC856="Extremity","",IF(CT856="","",CT856))</f>
        <v/>
      </c>
      <c r="BB856" s="1305">
        <f>IF(AC856="Extremity",IF(DB856="","",DB856),"")</f>
        <v/>
      </c>
      <c r="BC856" s="1304">
        <f>IF(AC856="Extremity","",IF(CZ856="","",CZ856))</f>
        <v/>
      </c>
      <c r="BD856" s="1305">
        <f>DD856</f>
        <v/>
      </c>
      <c r="BE856" s="132">
        <f>DE856</f>
        <v/>
      </c>
      <c r="BF856" s="133">
        <f>DF856*60</f>
        <v/>
      </c>
      <c r="BG856" s="121">
        <f>BE856</f>
        <v/>
      </c>
      <c r="BH856" s="133">
        <f>DG856*60</f>
        <v/>
      </c>
      <c r="BI856" s="133">
        <f>DH856</f>
        <v/>
      </c>
      <c r="BJ856" s="117"/>
      <c r="BK856" s="812">
        <f>Overview!$E$7</f>
        <v/>
      </c>
      <c r="BL856" s="117"/>
      <c r="BM856" s="834">
        <f>DI856</f>
        <v/>
      </c>
      <c r="BN856" s="812">
        <f>Overview!$P$153</f>
        <v/>
      </c>
      <c r="BO856" s="117"/>
      <c r="BP856" s="117"/>
      <c r="BQ856" s="115"/>
      <c r="BR856" s="1478"/>
      <c r="BS856" s="1541"/>
      <c r="BT856" s="1867" t="inlineStr">
        <is>
          <t>WLAN</t>
        </is>
      </c>
      <c r="BU856" s="1830" t="inlineStr">
        <is>
          <t>2.4 GHz</t>
        </is>
      </c>
      <c r="BV856" s="875">
        <f>Overview!$H$30</f>
        <v/>
      </c>
      <c r="BW856" s="1830"/>
      <c r="BX856" s="1860" t="inlineStr">
        <is>
          <t>Body</t>
        </is>
      </c>
      <c r="BY856" s="907"/>
      <c r="BZ856" s="907"/>
      <c r="CA856" s="1071" t="inlineStr">
        <is>
          <t>Front Face</t>
        </is>
      </c>
      <c r="CB856" s="1071">
        <v>5</v>
      </c>
      <c r="CC856" s="1102">
        <f>IF(COUNT('Conducted WiFi'!$AH$3:$AH$9)=0,7,INDEX('Conducted WiFi'!$T$3:$T$9,MATCH(MAX('Conducted WiFi'!$AH$3:$AH$9),'Conducted WiFi'!$AH$3:$AH$9,0)))</f>
        <v>7</v>
      </c>
      <c r="CD856" s="1187">
        <f>IF(COUNT('Conducted WiFi'!$AH$3:$AH$9)=0,2442,INDEX('Conducted WiFi'!$U$3:$U$9,MATCH(MAX('Conducted WiFi'!$AH$3:$AH$9),'Conducted WiFi'!$AH$3:$AH$9,0)))</f>
        <v>2442</v>
      </c>
      <c r="CE856" s="7243"/>
      <c r="CF856" s="7243"/>
      <c r="CG856" s="7244"/>
      <c r="CH856" s="7244"/>
      <c r="CI856" s="225">
        <f>BY856</f>
        <v/>
      </c>
      <c r="CJ856" s="237">
        <f>BZ856</f>
        <v/>
      </c>
      <c r="CK856" s="223">
        <f>CA856</f>
        <v/>
      </c>
      <c r="CL856" s="237">
        <f>CC856</f>
        <v/>
      </c>
      <c r="CM856" s="1180">
        <f>CD856</f>
        <v/>
      </c>
      <c r="CN856" s="1962"/>
      <c r="CO856" s="1967"/>
      <c r="CP856" s="891">
        <f>IF(CF856=""," ",IF(ABS(CE856-CF856)&lt;=0.1,"Valid","Not valid"))</f>
        <v/>
      </c>
      <c r="CQ856" s="892">
        <f> IF(CE856="","",IF(AND(CE856&lt;&gt;"",CF856=""),IF(CE856&gt;=0.8,"Medir+Sig Max","No"),IF(CF856&lt;&gt;"",IF(CF856&gt;=0.8,"Medir+Sig Max","No"),"")))</f>
        <v/>
      </c>
      <c r="CR856" s="7224"/>
      <c r="CS856" s="892"/>
      <c r="CT856" s="219">
        <f>IF(CO856="",IF(AND(CE856="",CF856=""),"",IF(CF856="",IF(DQ856&gt;1,ROUND(DQ856*CE856,3),CE856),IF(DQ856&gt;1,ROUND(DQ856*CF856,3),CF856))),IF(AND(CE856="",CF856=""),"",IF(CF856="",IF(DQ856&gt;1,ROUND(DQ856*CE856*(1/(CO856)),3),CE856*(1/(CO856))),IF(DQ856&gt;1,ROUND(DQ856*CF856*(1/(CO856)),3),CF856*(1/(CO856))))))</f>
        <v/>
      </c>
      <c r="CU856" s="224">
        <f>BY856</f>
        <v/>
      </c>
      <c r="CV856" s="237">
        <f>BZ856</f>
        <v/>
      </c>
      <c r="CW856" s="237">
        <f>CA856</f>
        <v/>
      </c>
      <c r="CX856" s="224">
        <f>CC856</f>
        <v/>
      </c>
      <c r="CY856" s="237">
        <f>CD856</f>
        <v/>
      </c>
      <c r="CZ856" s="7476">
        <f>IF(COUNTIF(Overview!K12:K14,TRUE)&gt;0,1.6,IF(COUNTIF(Overview!L12:L14,TRUE)&gt;0,8,0))</f>
        <v/>
      </c>
      <c r="DA856" s="1667"/>
      <c r="DB856" s="7482"/>
      <c r="DC856" s="844">
        <f>IF(CT856="","",IF(CT856&gt;CZ856,"Fail","Pass"))</f>
        <v/>
      </c>
      <c r="DD856" s="399"/>
      <c r="DE856" s="1565">
        <f>MyTimestamp(DC856)</f>
        <v/>
      </c>
      <c r="DF856" s="1531">
        <f>IF(COUNT(CE856:CH856)=1,15,IF(COUNT(CE856:CH856)=0,0,30))</f>
        <v/>
      </c>
      <c r="DG856" s="1532">
        <f>IF(DF856=0,0,2)</f>
        <v/>
      </c>
      <c r="DH856" s="1862"/>
      <c r="DI856" s="1862"/>
      <c r="DJ856" s="1863"/>
      <c r="DK856" s="1964"/>
      <c r="DL856" s="1574">
        <f>10^(CN856/20)*100-100</f>
        <v/>
      </c>
      <c r="DM856" s="1104"/>
      <c r="DN856" s="1269"/>
      <c r="DO856" s="1104">
        <f>IF(DM856="","",10^(DM856/10))</f>
        <v/>
      </c>
      <c r="DP856" s="1104">
        <f>IF(ISNUMBER(DN856)=FALSE,"",10^(DN856/10))</f>
        <v/>
      </c>
      <c r="DQ856" s="1577">
        <f>IF(AND(ISNUMBER(DO856),ISNUMBER(DP856)),IF(DO856/DP856&gt;1,ROUND((DO856)/DP856,3),1),1)</f>
        <v/>
      </c>
      <c r="DR856" s="1541"/>
      <c r="DS856" s="1541"/>
      <c r="DT856" s="1541"/>
      <c r="DU856" s="1541"/>
      <c r="DV856" s="1541"/>
      <c r="DW856" s="1541"/>
      <c r="DX856" s="1541"/>
      <c r="DY856" s="1541"/>
      <c r="DZ856" s="1541"/>
      <c r="EA856" s="1541"/>
      <c r="EB856" s="1541"/>
      <c r="EC856" s="1541"/>
      <c r="ED856" s="1541"/>
      <c r="EE856" s="1541"/>
      <c r="EF856" s="1541"/>
      <c r="EG856" s="1541"/>
      <c r="EH856" s="1541"/>
      <c r="EI856" s="1541"/>
      <c r="EJ856" s="1541"/>
      <c r="EK856" s="1541"/>
      <c r="EL856" s="1541"/>
      <c r="EM856" s="1541"/>
      <c r="EN856" s="1541"/>
      <c r="EO856" s="1541"/>
      <c r="EP856" s="1541"/>
      <c r="EQ856" s="1541"/>
      <c r="ER856" s="1541"/>
      <c r="ES856" s="1541"/>
      <c r="ET856" s="1541"/>
      <c r="EU856" s="1541"/>
      <c r="EV856" s="1541"/>
    </row>
    <row r="857" ht="12.75" x14ac:dyDescent="0.2">
      <c r="A857" s="1541"/>
      <c r="B857" s="1541"/>
      <c r="C857"/>
      <c r="D857" s="1486"/>
      <c r="E857" s="1486"/>
      <c r="F857" s="672" t="inlineStr">
        <is>
          <t>5.5</t>
        </is>
      </c>
      <c r="G857" s="1497"/>
      <c r="H857" s="130">
        <f>BV857</f>
        <v/>
      </c>
      <c r="I857" s="130">
        <f>BW857</f>
        <v/>
      </c>
      <c r="J857" s="1299" t="inlineStr">
        <is>
          <t>WLAN</t>
        </is>
      </c>
      <c r="K857" s="1299" t="inlineStr">
        <is>
          <t>2.4 GHz</t>
        </is>
      </c>
      <c r="L857" s="115"/>
      <c r="M857" s="130"/>
      <c r="N857" s="119"/>
      <c r="O857" s="131"/>
      <c r="P857" s="6597"/>
      <c r="Q857" s="131"/>
      <c r="R857" s="131"/>
      <c r="S857" s="6593"/>
      <c r="T857" s="130">
        <v>7</v>
      </c>
      <c r="U857" s="6593">
        <v>2442</v>
      </c>
      <c r="V857" s="119"/>
      <c r="W857" s="1305"/>
      <c r="X857" s="119"/>
      <c r="Y857" s="119"/>
      <c r="Z857" s="119"/>
      <c r="AA857" s="115"/>
      <c r="AB857" s="115"/>
      <c r="AC857" s="1300">
        <f>IF(OR(BX857="Close to Ear",BX857="Close to Head"),"Head",IF(BX857="Extremity","Extremity","Body"))</f>
        <v/>
      </c>
      <c r="AD857" s="1301">
        <f>CA857</f>
        <v/>
      </c>
      <c r="AE857" s="1299">
        <f>CB857</f>
        <v/>
      </c>
      <c r="AF857" s="115"/>
      <c r="AG857" s="1302">
        <f>IF(OR(AZ857="",BA857=""),"N/A",IF(DC857="Pass","P","F"))</f>
        <v/>
      </c>
      <c r="AH857" s="129"/>
      <c r="AI857" s="129"/>
      <c r="AJ857" s="129"/>
      <c r="AK857" s="119"/>
      <c r="AL857" s="115"/>
      <c r="AM857" s="119"/>
      <c r="AN857" s="119"/>
      <c r="AO857" s="692"/>
      <c r="AP857" s="692"/>
      <c r="AQ857" s="692"/>
      <c r="AR857" s="692"/>
      <c r="AS857" s="692"/>
      <c r="AT857" s="1303">
        <f>IF(AC857="Extremity",IF(CG857="","",CG857),"")</f>
        <v/>
      </c>
      <c r="AU857" s="1303">
        <f>IF(AC857="Extremity",IF(CH857="","",CH857),"")</f>
        <v/>
      </c>
      <c r="AV857" s="1304">
        <f>IF(AC857="Extremity","",IF(CE857="","",CE857))</f>
        <v/>
      </c>
      <c r="AW857" s="1304">
        <f>IF(AD857="Extremity","",IF(CF857="","",CF857))</f>
        <v/>
      </c>
      <c r="AX857" s="1305">
        <f>DL857</f>
        <v/>
      </c>
      <c r="AY857" s="1305">
        <f>DQ857</f>
        <v/>
      </c>
      <c r="AZ857" s="3377">
        <f>IF(AC857="Extremity",IF(DA857="","",DA857),"")</f>
        <v/>
      </c>
      <c r="BA857" s="3378">
        <f>IF(AC857="Extremity","",IF(CT857="","",CT857))</f>
        <v/>
      </c>
      <c r="BB857" s="1305">
        <f>IF(AC857="Extremity",IF(DB857="","",DB857),"")</f>
        <v/>
      </c>
      <c r="BC857" s="1304">
        <f>IF(AC857="Extremity","",IF(CZ857="","",CZ857))</f>
        <v/>
      </c>
      <c r="BD857" s="1305">
        <f>DD857</f>
        <v/>
      </c>
      <c r="BE857" s="132">
        <f>DE857</f>
        <v/>
      </c>
      <c r="BF857" s="133">
        <f>DF857*60</f>
        <v/>
      </c>
      <c r="BG857" s="121">
        <f>BE857</f>
        <v/>
      </c>
      <c r="BH857" s="133">
        <f>DG857*60</f>
        <v/>
      </c>
      <c r="BI857" s="133">
        <f>DH857</f>
        <v/>
      </c>
      <c r="BJ857" s="117"/>
      <c r="BK857" s="812">
        <f>Overview!$E$7</f>
        <v/>
      </c>
      <c r="BL857" s="117"/>
      <c r="BM857" s="834">
        <f>DI857</f>
        <v/>
      </c>
      <c r="BN857" s="812">
        <f>Overview!$P$153</f>
        <v/>
      </c>
      <c r="BO857" s="117"/>
      <c r="BP857" s="117"/>
      <c r="BQ857" s="115"/>
      <c r="BR857" s="1478"/>
      <c r="BS857" s="1541"/>
      <c r="BT857" s="1864" t="inlineStr">
        <is>
          <t>WLAN</t>
        </is>
      </c>
      <c r="BU857" s="1828" t="inlineStr">
        <is>
          <t>2.4 GHz</t>
        </is>
      </c>
      <c r="BV857" s="906">
        <f>Overview!$H$30</f>
        <v/>
      </c>
      <c r="BW857" s="1828"/>
      <c r="BX857" s="1864" t="inlineStr">
        <is>
          <t>Body</t>
        </is>
      </c>
      <c r="BY857" s="906"/>
      <c r="BZ857" s="906"/>
      <c r="CA857" s="1072" t="inlineStr">
        <is>
          <t>Back Face</t>
        </is>
      </c>
      <c r="CB857" s="1072">
        <v>5</v>
      </c>
      <c r="CC857" s="877">
        <f>IF(COUNT('Conducted WiFi'!$AH$3:$AH$9)=0,7,INDEX('Conducted WiFi'!$T$3:$T$9,MATCH(MAX('Conducted WiFi'!$AH$3:$AH$9),'Conducted WiFi'!$AH$3:$AH$9,0)))</f>
        <v>7</v>
      </c>
      <c r="CD857" s="1188">
        <f>IF(COUNT('Conducted WiFi'!$AH$3:$AH$9)=0,2442,INDEX('Conducted WiFi'!$U$3:$U$9,MATCH(MAX('Conducted WiFi'!$AH$3:$AH$9),'Conducted WiFi'!$AH$3:$AH$9,0)))</f>
        <v>2442</v>
      </c>
      <c r="CE857" s="7237"/>
      <c r="CF857" s="7237"/>
      <c r="CG857" s="7245"/>
      <c r="CH857" s="7245"/>
      <c r="CI857" s="225">
        <f>BY857</f>
        <v/>
      </c>
      <c r="CJ857" s="237">
        <f>BZ857</f>
        <v/>
      </c>
      <c r="CK857" s="223">
        <f>CA857</f>
        <v/>
      </c>
      <c r="CL857" s="237">
        <f>CC857</f>
        <v/>
      </c>
      <c r="CM857" s="394">
        <f>CD857</f>
        <v/>
      </c>
      <c r="CN857" s="1966"/>
      <c r="CO857" s="1967"/>
      <c r="CP857" s="7214">
        <f>IF(CF857=""," ",IF(ABS(CE857-CF857)&lt;=0.1,"Valid","Not valid"))</f>
        <v/>
      </c>
      <c r="CQ857" s="1674">
        <f> IF(CE857="","",IF(AND(CE857&lt;&gt;"",CF857=""),IF(CE857&gt;=0.8,"Medir+Sig Max","No"),IF(CF857&lt;&gt;"",IF(CF857&gt;=0.8,"Medir+Sig Max","No"),"")))</f>
        <v/>
      </c>
      <c r="CR857" s="6927"/>
      <c r="CS857" s="1674"/>
      <c r="CT857" s="220">
        <f>IF(CO857="",IF(AND(CE857="",CF857=""),"",IF(CF857="",IF(DQ857&gt;1,ROUND(DQ857*CE857,3),CE857),IF(DQ857&gt;1,ROUND(DQ857*CF857,3),CF857))),IF(AND(CE857="",CF857=""),"",IF(CF857="",IF(DQ857&gt;1,ROUND(DQ857*CE857*(1/(CO857)),3),CE857*(1/(CO857))),IF(DQ857&gt;1,ROUND(DQ857*CF857*(1/(CO857)),3),CF857*(1/(CO857))))))</f>
        <v/>
      </c>
      <c r="CU857" s="224">
        <f>BY857</f>
        <v/>
      </c>
      <c r="CV857" s="237">
        <f>BZ857</f>
        <v/>
      </c>
      <c r="CW857" s="237">
        <f>CA857</f>
        <v/>
      </c>
      <c r="CX857" s="224">
        <f>CC857</f>
        <v/>
      </c>
      <c r="CY857" s="237">
        <f>CD857</f>
        <v/>
      </c>
      <c r="CZ857" s="7474">
        <f>IF(COUNTIF(Overview!K12:K14,TRUE)&gt;0,1.6,IF(COUNTIF(Overview!L12:L14,TRUE)&gt;0,8,0))</f>
        <v/>
      </c>
      <c r="DA857" s="1666"/>
      <c r="DB857" s="7483"/>
      <c r="DC857" s="844">
        <f>IF(CT857="","",IF(CT857&gt;CZ857,"Fail","Pass"))</f>
        <v/>
      </c>
      <c r="DD857" s="402"/>
      <c r="DE857" s="1565">
        <f>MyTimestamp(DC857)</f>
        <v/>
      </c>
      <c r="DF857" s="1531">
        <f>IF(COUNT(CE857:CH857)=1,15,IF(COUNT(CE857:CH857)=0,0,30))</f>
        <v/>
      </c>
      <c r="DG857" s="1532">
        <f>IF(DF857=0,0,2)</f>
        <v/>
      </c>
      <c r="DH857" s="1866"/>
      <c r="DI857" s="1866"/>
      <c r="DJ857" s="1863"/>
      <c r="DK857" s="1968"/>
      <c r="DL857" s="1574">
        <f>10^(CN857/20)*100-100</f>
        <v/>
      </c>
      <c r="DM857" s="976"/>
      <c r="DN857" s="1271"/>
      <c r="DO857" s="976">
        <f>IF(DM857="","",10^(DM857/10))</f>
        <v/>
      </c>
      <c r="DP857" s="976">
        <f>IF(ISNUMBER(DN857)=FALSE,"",10^(DN857/10))</f>
        <v/>
      </c>
      <c r="DQ857" s="1578">
        <f>IF(AND(ISNUMBER(DO857),ISNUMBER(DP857)),IF(DO857/DP857&gt;1,ROUND((DO857)/DP857,3),1),1)</f>
        <v/>
      </c>
      <c r="DR857" s="1541"/>
      <c r="DS857" s="1541"/>
      <c r="DT857" s="1541"/>
      <c r="DU857" s="1541"/>
      <c r="DV857" s="1541"/>
      <c r="DW857" s="1541"/>
      <c r="DX857" s="1541"/>
      <c r="DY857" s="1541"/>
      <c r="DZ857" s="1541"/>
      <c r="EA857" s="1541"/>
      <c r="EB857" s="1541"/>
      <c r="EC857" s="1541"/>
      <c r="ED857" s="1541"/>
      <c r="EE857" s="1541"/>
      <c r="EF857" s="1541"/>
      <c r="EG857" s="1541"/>
      <c r="EH857" s="1541"/>
      <c r="EI857" s="1541"/>
      <c r="EJ857" s="1541"/>
      <c r="EK857" s="1541"/>
      <c r="EL857" s="1541"/>
      <c r="EM857" s="1541"/>
      <c r="EN857" s="1541"/>
      <c r="EO857" s="1541"/>
      <c r="EP857" s="1541"/>
      <c r="EQ857" s="1541"/>
      <c r="ER857" s="1541"/>
      <c r="ES857" s="1541"/>
      <c r="ET857" s="1541"/>
      <c r="EU857" s="1541"/>
      <c r="EV857" s="1541"/>
    </row>
    <row r="858" ht="12.75" x14ac:dyDescent="0.2">
      <c r="A858" s="1541"/>
      <c r="B858" s="1541"/>
      <c r="C858"/>
      <c r="D858" s="1486"/>
      <c r="E858" s="1486"/>
      <c r="F858" s="672" t="inlineStr">
        <is>
          <t>5.5</t>
        </is>
      </c>
      <c r="G858" s="1497"/>
      <c r="H858" s="130">
        <f>BV858</f>
        <v/>
      </c>
      <c r="I858" s="130">
        <f>BW858</f>
        <v/>
      </c>
      <c r="J858" s="1299" t="inlineStr">
        <is>
          <t>WLAN</t>
        </is>
      </c>
      <c r="K858" s="1299" t="inlineStr">
        <is>
          <t>2.4 GHz</t>
        </is>
      </c>
      <c r="L858" s="115"/>
      <c r="M858" s="130"/>
      <c r="N858" s="119"/>
      <c r="O858" s="131"/>
      <c r="P858" s="6597"/>
      <c r="Q858" s="131"/>
      <c r="R858" s="131"/>
      <c r="S858" s="6593"/>
      <c r="T858" s="130">
        <v>7</v>
      </c>
      <c r="U858" s="6593">
        <v>2442</v>
      </c>
      <c r="V858" s="119"/>
      <c r="W858" s="1305"/>
      <c r="X858" s="119"/>
      <c r="Y858" s="119"/>
      <c r="Z858" s="119"/>
      <c r="AA858" s="115"/>
      <c r="AB858" s="115"/>
      <c r="AC858" s="1300">
        <f>IF(OR(BX858="Close to Ear",BX858="Close to Head"),"Head",IF(BX858="Extremity","Extremity","Body"))</f>
        <v/>
      </c>
      <c r="AD858" s="1301">
        <f>CA858</f>
        <v/>
      </c>
      <c r="AE858" s="1299">
        <f>CB858</f>
        <v/>
      </c>
      <c r="AF858" s="115"/>
      <c r="AG858" s="1302">
        <f>IF(OR(AZ858="",BA858=""),"N/A",IF(DC858="Pass","P","F"))</f>
        <v/>
      </c>
      <c r="AH858" s="129"/>
      <c r="AI858" s="129"/>
      <c r="AJ858" s="129"/>
      <c r="AK858" s="119"/>
      <c r="AL858" s="115"/>
      <c r="AM858" s="119"/>
      <c r="AN858" s="119"/>
      <c r="AO858" s="692"/>
      <c r="AP858" s="692"/>
      <c r="AQ858" s="692"/>
      <c r="AR858" s="692"/>
      <c r="AS858" s="692"/>
      <c r="AT858" s="1303">
        <f>IF(AC858="Extremity",IF(CG858="","",CG858),"")</f>
        <v/>
      </c>
      <c r="AU858" s="1303">
        <f>IF(AC858="Extremity",IF(CH858="","",CH858),"")</f>
        <v/>
      </c>
      <c r="AV858" s="1304">
        <f>IF(AC858="Extremity","",IF(CE858="","",CE858))</f>
        <v/>
      </c>
      <c r="AW858" s="1304">
        <f>IF(AD858="Extremity","",IF(CF858="","",CF858))</f>
        <v/>
      </c>
      <c r="AX858" s="1305">
        <f>DL858</f>
        <v/>
      </c>
      <c r="AY858" s="1305">
        <f>DQ858</f>
        <v/>
      </c>
      <c r="AZ858" s="3377">
        <f>IF(AC858="Extremity",IF(DA858="","",DA858),"")</f>
        <v/>
      </c>
      <c r="BA858" s="3378">
        <f>IF(AC858="Extremity","",IF(CT858="","",CT858))</f>
        <v/>
      </c>
      <c r="BB858" s="1305">
        <f>IF(AC858="Extremity",IF(DB858="","",DB858),"")</f>
        <v/>
      </c>
      <c r="BC858" s="1304">
        <f>IF(AC858="Extremity","",IF(CZ858="","",CZ858))</f>
        <v/>
      </c>
      <c r="BD858" s="1305">
        <f>DD858</f>
        <v/>
      </c>
      <c r="BE858" s="132">
        <f>DE858</f>
        <v/>
      </c>
      <c r="BF858" s="133">
        <f>DF858*60</f>
        <v/>
      </c>
      <c r="BG858" s="121">
        <f>BE858</f>
        <v/>
      </c>
      <c r="BH858" s="133">
        <f>DG858*60</f>
        <v/>
      </c>
      <c r="BI858" s="133">
        <f>DH858</f>
        <v/>
      </c>
      <c r="BJ858" s="117"/>
      <c r="BK858" s="812">
        <f>Overview!$E$7</f>
        <v/>
      </c>
      <c r="BL858" s="117"/>
      <c r="BM858" s="834">
        <f>DI858</f>
        <v/>
      </c>
      <c r="BN858" s="812">
        <f>Overview!$P$153</f>
        <v/>
      </c>
      <c r="BO858" s="117"/>
      <c r="BP858" s="117"/>
      <c r="BQ858" s="115"/>
      <c r="BR858" s="1478"/>
      <c r="BS858" s="1541"/>
      <c r="BT858" s="1864" t="inlineStr">
        <is>
          <t>WLAN</t>
        </is>
      </c>
      <c r="BU858" s="1828" t="inlineStr">
        <is>
          <t>2.4 GHz</t>
        </is>
      </c>
      <c r="BV858" s="906">
        <f>Overview!$H$30</f>
        <v/>
      </c>
      <c r="BW858" s="1828"/>
      <c r="BX858" s="1864" t="inlineStr">
        <is>
          <t>Body</t>
        </is>
      </c>
      <c r="BY858" s="875"/>
      <c r="BZ858" s="875"/>
      <c r="CA858" s="1072" t="inlineStr">
        <is>
          <t>Left Edge</t>
        </is>
      </c>
      <c r="CB858" s="1072">
        <v>5</v>
      </c>
      <c r="CC858" s="877">
        <f>IF(COUNT('Conducted WiFi'!$AH$3:$AH$9)=0,7,INDEX('Conducted WiFi'!$T$3:$T$9,MATCH(MAX('Conducted WiFi'!$AH$3:$AH$9),'Conducted WiFi'!$AH$3:$AH$9,0)))</f>
        <v>7</v>
      </c>
      <c r="CD858" s="1188">
        <f>IF(COUNT('Conducted WiFi'!$AH$3:$AH$9)=0,2442,INDEX('Conducted WiFi'!$U$3:$U$9,MATCH(MAX('Conducted WiFi'!$AH$3:$AH$9),'Conducted WiFi'!$AH$3:$AH$9,0)))</f>
        <v>2442</v>
      </c>
      <c r="CE858" s="7237"/>
      <c r="CF858" s="7237"/>
      <c r="CG858" s="7245"/>
      <c r="CH858" s="7245"/>
      <c r="CI858" s="225">
        <f>BY858</f>
        <v/>
      </c>
      <c r="CJ858" s="237">
        <f>BZ858</f>
        <v/>
      </c>
      <c r="CK858" s="223">
        <f>CA858</f>
        <v/>
      </c>
      <c r="CL858" s="237">
        <f>CC858</f>
        <v/>
      </c>
      <c r="CM858" s="394">
        <f>CD858</f>
        <v/>
      </c>
      <c r="CN858" s="1966"/>
      <c r="CO858" s="1967"/>
      <c r="CP858" s="7214">
        <f>IF(CF858=""," ",IF(ABS(CE858-CF858)&lt;=0.1,"Valid","Not valid"))</f>
        <v/>
      </c>
      <c r="CQ858" s="1674">
        <f> IF(CE858="","",IF(AND(CE858&lt;&gt;"",CF858=""),IF(CE858&gt;=0.8,"Medir+Sig Max","No"),IF(CF858&lt;&gt;"",IF(CF858&gt;=0.8,"Medir+Sig Max","No"),"")))</f>
        <v/>
      </c>
      <c r="CR858" s="6927"/>
      <c r="CS858" s="1674"/>
      <c r="CT858" s="220">
        <f>IF(CO858="",IF(AND(CE858="",CF858=""),"",IF(CF858="",IF(DQ858&gt;1,ROUND(DQ858*CE858,3),CE858),IF(DQ858&gt;1,ROUND(DQ858*CF858,3),CF858))),IF(AND(CE858="",CF858=""),"",IF(CF858="",IF(DQ858&gt;1,ROUND(DQ858*CE858*(1/(CO858)),3),CE858*(1/(CO858))),IF(DQ858&gt;1,ROUND(DQ858*CF858*(1/(CO858)),3),CF858*(1/(CO858))))))</f>
        <v/>
      </c>
      <c r="CU858" s="224">
        <f>BY858</f>
        <v/>
      </c>
      <c r="CV858" s="237">
        <f>BZ858</f>
        <v/>
      </c>
      <c r="CW858" s="237">
        <f>CA858</f>
        <v/>
      </c>
      <c r="CX858" s="224">
        <f>CC858</f>
        <v/>
      </c>
      <c r="CY858" s="237">
        <f>CD858</f>
        <v/>
      </c>
      <c r="CZ858" s="7474">
        <f>IF(COUNTIF(Overview!K12:K14,TRUE)&gt;0,1.6,IF(COUNTIF(Overview!L12:L14,TRUE)&gt;0,8,0))</f>
        <v/>
      </c>
      <c r="DA858" s="1666"/>
      <c r="DB858" s="7483"/>
      <c r="DC858" s="844">
        <f>IF(CT858="","",IF(CT858&gt;CZ858,"Fail","Pass"))</f>
        <v/>
      </c>
      <c r="DD858" s="402"/>
      <c r="DE858" s="1565">
        <f>MyTimestamp(DC858)</f>
        <v/>
      </c>
      <c r="DF858" s="1531">
        <f>IF(COUNT(CE858:CH858)=1,15,IF(COUNT(CE858:CH858)=0,0,30))</f>
        <v/>
      </c>
      <c r="DG858" s="1532">
        <f>IF(DF858=0,0,2)</f>
        <v/>
      </c>
      <c r="DH858" s="1866"/>
      <c r="DI858" s="1866"/>
      <c r="DJ858" s="1863"/>
      <c r="DK858" s="1968"/>
      <c r="DL858" s="1574">
        <f>10^(CN858/20)*100-100</f>
        <v/>
      </c>
      <c r="DM858" s="976"/>
      <c r="DN858" s="1270"/>
      <c r="DO858" s="976">
        <f>IF(DM858="","",10^(DM858/10))</f>
        <v/>
      </c>
      <c r="DP858" s="976">
        <f>IF(ISNUMBER(DN858)=FALSE,"",10^(DN858/10))</f>
        <v/>
      </c>
      <c r="DQ858" s="1578">
        <f>IF(AND(ISNUMBER(DO858),ISNUMBER(DP858)),IF(DO858/DP858&gt;1,ROUND((DO858)/DP858,3),1),1)</f>
        <v/>
      </c>
      <c r="DR858" s="1541"/>
      <c r="DS858" s="1541"/>
      <c r="DT858" s="1541"/>
      <c r="DU858" s="1541"/>
      <c r="DV858" s="1541"/>
      <c r="DW858" s="1541"/>
      <c r="DX858" s="1541"/>
      <c r="DY858" s="1541"/>
      <c r="DZ858" s="1541"/>
      <c r="EA858" s="1541"/>
      <c r="EB858" s="1541"/>
      <c r="EC858" s="1541"/>
      <c r="ED858" s="1541"/>
      <c r="EE858" s="1541"/>
      <c r="EF858" s="1541"/>
      <c r="EG858" s="1541"/>
      <c r="EH858" s="1541"/>
      <c r="EI858" s="1541"/>
      <c r="EJ858" s="1541"/>
      <c r="EK858" s="1541"/>
      <c r="EL858" s="1541"/>
      <c r="EM858" s="1541"/>
      <c r="EN858" s="1541"/>
      <c r="EO858" s="1541"/>
      <c r="EP858" s="1541"/>
      <c r="EQ858" s="1541"/>
      <c r="ER858" s="1541"/>
      <c r="ES858" s="1541"/>
      <c r="ET858" s="1541"/>
      <c r="EU858" s="1541"/>
      <c r="EV858" s="1541"/>
    </row>
    <row r="859" ht="12.75" x14ac:dyDescent="0.2">
      <c r="A859" s="1541"/>
      <c r="B859" s="1541"/>
      <c r="C859"/>
      <c r="D859" s="1486"/>
      <c r="E859" s="1486"/>
      <c r="F859" s="672" t="inlineStr">
        <is>
          <t>5.5</t>
        </is>
      </c>
      <c r="G859" s="1497"/>
      <c r="H859" s="130">
        <f>BV859</f>
        <v/>
      </c>
      <c r="I859" s="130">
        <f>BW859</f>
        <v/>
      </c>
      <c r="J859" s="1299" t="inlineStr">
        <is>
          <t>WLAN</t>
        </is>
      </c>
      <c r="K859" s="1299" t="inlineStr">
        <is>
          <t>2.4 GHz</t>
        </is>
      </c>
      <c r="L859" s="115"/>
      <c r="M859" s="130"/>
      <c r="N859" s="119"/>
      <c r="O859" s="131"/>
      <c r="P859" s="6597"/>
      <c r="Q859" s="131"/>
      <c r="R859" s="131"/>
      <c r="S859" s="6593"/>
      <c r="T859" s="130">
        <v>7</v>
      </c>
      <c r="U859" s="6593">
        <v>2442</v>
      </c>
      <c r="V859" s="119"/>
      <c r="W859" s="1305"/>
      <c r="X859" s="119"/>
      <c r="Y859" s="119"/>
      <c r="Z859" s="119"/>
      <c r="AA859" s="115"/>
      <c r="AB859" s="115"/>
      <c r="AC859" s="1300">
        <f>IF(OR(BX859="Close to Ear",BX859="Close to Head"),"Head",IF(BX859="Extremity","Extremity","Body"))</f>
        <v/>
      </c>
      <c r="AD859" s="1301">
        <f>CA859</f>
        <v/>
      </c>
      <c r="AE859" s="1299">
        <f>CB859</f>
        <v/>
      </c>
      <c r="AF859" s="115"/>
      <c r="AG859" s="1302">
        <f>IF(OR(AZ859="",BA859=""),"N/A",IF(DC859="Pass","P","F"))</f>
        <v/>
      </c>
      <c r="AH859" s="129"/>
      <c r="AI859" s="129"/>
      <c r="AJ859" s="129"/>
      <c r="AK859" s="119"/>
      <c r="AL859" s="115"/>
      <c r="AM859" s="119"/>
      <c r="AN859" s="119"/>
      <c r="AO859" s="692"/>
      <c r="AP859" s="692"/>
      <c r="AQ859" s="692"/>
      <c r="AR859" s="692"/>
      <c r="AS859" s="692"/>
      <c r="AT859" s="1303">
        <f>IF(AC859="Extremity",IF(CG859="","",CG859),"")</f>
        <v/>
      </c>
      <c r="AU859" s="1303">
        <f>IF(AC859="Extremity",IF(CH859="","",CH859),"")</f>
        <v/>
      </c>
      <c r="AV859" s="1304">
        <f>IF(AC859="Extremity","",IF(CE859="","",CE859))</f>
        <v/>
      </c>
      <c r="AW859" s="1304">
        <f>IF(AD859="Extremity","",IF(CF859="","",CF859))</f>
        <v/>
      </c>
      <c r="AX859" s="1305">
        <f>DL859</f>
        <v/>
      </c>
      <c r="AY859" s="1305">
        <f>DQ859</f>
        <v/>
      </c>
      <c r="AZ859" s="3377">
        <f>IF(AC859="Extremity",IF(DA859="","",DA859),"")</f>
        <v/>
      </c>
      <c r="BA859" s="3378">
        <f>IF(AC859="Extremity","",IF(CT859="","",CT859))</f>
        <v/>
      </c>
      <c r="BB859" s="1305">
        <f>IF(AC859="Extremity",IF(DB859="","",DB859),"")</f>
        <v/>
      </c>
      <c r="BC859" s="1304">
        <f>IF(AC859="Extremity","",IF(CZ859="","",CZ859))</f>
        <v/>
      </c>
      <c r="BD859" s="1305">
        <f>DD859</f>
        <v/>
      </c>
      <c r="BE859" s="132">
        <f>DE859</f>
        <v/>
      </c>
      <c r="BF859" s="133">
        <f>DF859*60</f>
        <v/>
      </c>
      <c r="BG859" s="121">
        <f>BE859</f>
        <v/>
      </c>
      <c r="BH859" s="133">
        <f>DG859*60</f>
        <v/>
      </c>
      <c r="BI859" s="133">
        <f>DH859</f>
        <v/>
      </c>
      <c r="BJ859" s="117"/>
      <c r="BK859" s="812">
        <f>Overview!$E$7</f>
        <v/>
      </c>
      <c r="BL859" s="117"/>
      <c r="BM859" s="834">
        <f>DI859</f>
        <v/>
      </c>
      <c r="BN859" s="812">
        <f>Overview!$P$153</f>
        <v/>
      </c>
      <c r="BO859" s="117"/>
      <c r="BP859" s="117"/>
      <c r="BQ859" s="115"/>
      <c r="BR859" s="1478"/>
      <c r="BS859" s="1541"/>
      <c r="BT859" s="1864" t="inlineStr">
        <is>
          <t>WLAN</t>
        </is>
      </c>
      <c r="BU859" s="1828" t="inlineStr">
        <is>
          <t>2.4 GHz</t>
        </is>
      </c>
      <c r="BV859" s="906">
        <f>Overview!$H$30</f>
        <v/>
      </c>
      <c r="BW859" s="1828"/>
      <c r="BX859" s="1864" t="inlineStr">
        <is>
          <t>Body</t>
        </is>
      </c>
      <c r="BY859" s="906"/>
      <c r="BZ859" s="906"/>
      <c r="CA859" s="1072" t="inlineStr">
        <is>
          <t>Right Edge</t>
        </is>
      </c>
      <c r="CB859" s="1072">
        <v>5</v>
      </c>
      <c r="CC859" s="877">
        <f>IF(COUNT('Conducted WiFi'!$AH$3:$AH$9)=0,7,INDEX('Conducted WiFi'!$T$3:$T$9,MATCH(MAX('Conducted WiFi'!$AH$3:$AH$9),'Conducted WiFi'!$AH$3:$AH$9,0)))</f>
        <v>7</v>
      </c>
      <c r="CD859" s="1188">
        <f>IF(COUNT('Conducted WiFi'!$AH$3:$AH$9)=0,2442,INDEX('Conducted WiFi'!$U$3:$U$9,MATCH(MAX('Conducted WiFi'!$AH$3:$AH$9),'Conducted WiFi'!$AH$3:$AH$9,0)))</f>
        <v>2442</v>
      </c>
      <c r="CE859" s="7237"/>
      <c r="CF859" s="7237"/>
      <c r="CG859" s="7245"/>
      <c r="CH859" s="7245"/>
      <c r="CI859" s="225">
        <f>BY859</f>
        <v/>
      </c>
      <c r="CJ859" s="237">
        <f>BZ859</f>
        <v/>
      </c>
      <c r="CK859" s="223">
        <f>CA859</f>
        <v/>
      </c>
      <c r="CL859" s="237">
        <f>CC859</f>
        <v/>
      </c>
      <c r="CM859" s="394">
        <f>CD859</f>
        <v/>
      </c>
      <c r="CN859" s="1966"/>
      <c r="CO859" s="1967"/>
      <c r="CP859" s="7214">
        <f>IF(CF859=""," ",IF(ABS(CE859-CF859)&lt;=0.1,"Valid","Not valid"))</f>
        <v/>
      </c>
      <c r="CQ859" s="1674">
        <f> IF(CE859="","",IF(AND(CE859&lt;&gt;"",CF859=""),IF(CE859&gt;=0.8,"Medir+Sig Max","No"),IF(CF859&lt;&gt;"",IF(CF859&gt;=0.8,"Medir+Sig Max","No"),"")))</f>
        <v/>
      </c>
      <c r="CR859" s="6927"/>
      <c r="CS859" s="1674"/>
      <c r="CT859" s="220">
        <f>IF(CO859="",IF(AND(CE859="",CF859=""),"",IF(CF859="",IF(DQ859&gt;1,ROUND(DQ859*CE859,3),CE859),IF(DQ859&gt;1,ROUND(DQ859*CF859,3),CF859))),IF(AND(CE859="",CF859=""),"",IF(CF859="",IF(DQ859&gt;1,ROUND(DQ859*CE859*(1/(CO859)),3),CE859*(1/(CO859))),IF(DQ859&gt;1,ROUND(DQ859*CF859*(1/(CO859)),3),CF859*(1/(CO859))))))</f>
        <v/>
      </c>
      <c r="CU859" s="224">
        <f>BY859</f>
        <v/>
      </c>
      <c r="CV859" s="237">
        <f>BZ859</f>
        <v/>
      </c>
      <c r="CW859" s="237">
        <f>CA859</f>
        <v/>
      </c>
      <c r="CX859" s="224">
        <f>CC859</f>
        <v/>
      </c>
      <c r="CY859" s="237">
        <f>CD859</f>
        <v/>
      </c>
      <c r="CZ859" s="7474">
        <f>IF(COUNTIF(Overview!K12:K14,TRUE)&gt;0,1.6,IF(COUNTIF(Overview!L12:L14,TRUE)&gt;0,8,0))</f>
        <v/>
      </c>
      <c r="DA859" s="1666"/>
      <c r="DB859" s="7483"/>
      <c r="DC859" s="844">
        <f>IF(CT859="","",IF(CT859&gt;CZ859,"Fail","Pass"))</f>
        <v/>
      </c>
      <c r="DD859" s="402"/>
      <c r="DE859" s="1565">
        <f>MyTimestamp(DC859)</f>
        <v/>
      </c>
      <c r="DF859" s="1531">
        <f>IF(COUNT(CE859:CH859)=1,15,IF(COUNT(CE859:CH859)=0,0,30))</f>
        <v/>
      </c>
      <c r="DG859" s="1532">
        <f>IF(DF859=0,0,2)</f>
        <v/>
      </c>
      <c r="DH859" s="1866"/>
      <c r="DI859" s="1866"/>
      <c r="DJ859" s="1863"/>
      <c r="DK859" s="1968"/>
      <c r="DL859" s="1574">
        <f>10^(CN859/20)*100-100</f>
        <v/>
      </c>
      <c r="DM859" s="976"/>
      <c r="DN859" s="1271"/>
      <c r="DO859" s="976">
        <f>IF(DM859="","",10^(DM859/10))</f>
        <v/>
      </c>
      <c r="DP859" s="976">
        <f>IF(ISNUMBER(DN859)=FALSE,"",10^(DN859/10))</f>
        <v/>
      </c>
      <c r="DQ859" s="1578">
        <f>IF(AND(ISNUMBER(DO859),ISNUMBER(DP859)),IF(DO859/DP859&gt;1,ROUND((DO859)/DP859,3),1),1)</f>
        <v/>
      </c>
      <c r="DR859" s="1541"/>
      <c r="DS859" s="1541"/>
      <c r="DT859" s="1541"/>
      <c r="DU859" s="1541"/>
      <c r="DV859" s="1541"/>
      <c r="DW859" s="1541"/>
      <c r="DX859" s="1541"/>
      <c r="DY859" s="1541"/>
      <c r="DZ859" s="1541"/>
      <c r="EA859" s="1541"/>
      <c r="EB859" s="1541"/>
      <c r="EC859" s="1541"/>
      <c r="ED859" s="1541"/>
      <c r="EE859" s="1541"/>
      <c r="EF859" s="1541"/>
      <c r="EG859" s="1541"/>
      <c r="EH859" s="1541"/>
      <c r="EI859" s="1541"/>
      <c r="EJ859" s="1541"/>
      <c r="EK859" s="1541"/>
      <c r="EL859" s="1541"/>
      <c r="EM859" s="1541"/>
      <c r="EN859" s="1541"/>
      <c r="EO859" s="1541"/>
      <c r="EP859" s="1541"/>
      <c r="EQ859" s="1541"/>
      <c r="ER859" s="1541"/>
      <c r="ES859" s="1541"/>
      <c r="ET859" s="1541"/>
      <c r="EU859" s="1541"/>
      <c r="EV859" s="1541"/>
    </row>
    <row r="860" ht="12.75" x14ac:dyDescent="0.2">
      <c r="A860" s="1541"/>
      <c r="B860" s="1541"/>
      <c r="C860"/>
      <c r="D860" s="1486"/>
      <c r="E860" s="1486"/>
      <c r="F860" s="672" t="inlineStr">
        <is>
          <t>5.5</t>
        </is>
      </c>
      <c r="G860" s="1497"/>
      <c r="H860" s="130">
        <f>BV860</f>
        <v/>
      </c>
      <c r="I860" s="130">
        <f>BW860</f>
        <v/>
      </c>
      <c r="J860" s="1299" t="inlineStr">
        <is>
          <t>WLAN</t>
        </is>
      </c>
      <c r="K860" s="1299" t="inlineStr">
        <is>
          <t>2.4 GHz</t>
        </is>
      </c>
      <c r="L860" s="115"/>
      <c r="M860" s="130"/>
      <c r="N860" s="119"/>
      <c r="O860" s="131"/>
      <c r="P860" s="6597"/>
      <c r="Q860" s="131"/>
      <c r="R860" s="131"/>
      <c r="S860" s="6593"/>
      <c r="T860" s="130">
        <v>7</v>
      </c>
      <c r="U860" s="6593">
        <v>2442</v>
      </c>
      <c r="V860" s="119"/>
      <c r="W860" s="1305"/>
      <c r="X860" s="119"/>
      <c r="Y860" s="119"/>
      <c r="Z860" s="119"/>
      <c r="AA860" s="115"/>
      <c r="AB860" s="115"/>
      <c r="AC860" s="1300">
        <f>IF(OR(BX860="Close to Ear",BX860="Close to Head"),"Head",IF(BX860="Extremity","Extremity","Body"))</f>
        <v/>
      </c>
      <c r="AD860" s="1301">
        <f>CA860</f>
        <v/>
      </c>
      <c r="AE860" s="1299">
        <f>CB860</f>
        <v/>
      </c>
      <c r="AF860" s="115"/>
      <c r="AG860" s="1302">
        <f>IF(OR(AZ860="",BA860=""),"N/A",IF(DC860="Pass","P","F"))</f>
        <v/>
      </c>
      <c r="AH860" s="129"/>
      <c r="AI860" s="129"/>
      <c r="AJ860" s="129"/>
      <c r="AK860" s="119"/>
      <c r="AL860" s="115"/>
      <c r="AM860" s="119"/>
      <c r="AN860" s="119"/>
      <c r="AO860" s="692"/>
      <c r="AP860" s="692"/>
      <c r="AQ860" s="692"/>
      <c r="AR860" s="692"/>
      <c r="AS860" s="692"/>
      <c r="AT860" s="1303">
        <f>IF(AC860="Extremity",IF(CG860="","",CG860),"")</f>
        <v/>
      </c>
      <c r="AU860" s="1303">
        <f>IF(AC860="Extremity",IF(CH860="","",CH860),"")</f>
        <v/>
      </c>
      <c r="AV860" s="1304">
        <f>IF(AC860="Extremity","",IF(CE860="","",CE860))</f>
        <v/>
      </c>
      <c r="AW860" s="1304">
        <f>IF(AD860="Extremity","",IF(CF860="","",CF860))</f>
        <v/>
      </c>
      <c r="AX860" s="1305">
        <f>DL860</f>
        <v/>
      </c>
      <c r="AY860" s="1305">
        <f>DQ860</f>
        <v/>
      </c>
      <c r="AZ860" s="3377">
        <f>IF(AC860="Extremity",IF(DA860="","",DA860),"")</f>
        <v/>
      </c>
      <c r="BA860" s="3378">
        <f>IF(AC860="Extremity","",IF(CT860="","",CT860))</f>
        <v/>
      </c>
      <c r="BB860" s="1305">
        <f>IF(AC860="Extremity",IF(DB860="","",DB860),"")</f>
        <v/>
      </c>
      <c r="BC860" s="1304">
        <f>IF(AC860="Extremity","",IF(CZ860="","",CZ860))</f>
        <v/>
      </c>
      <c r="BD860" s="1305">
        <f>DD860</f>
        <v/>
      </c>
      <c r="BE860" s="132">
        <f>DE860</f>
        <v/>
      </c>
      <c r="BF860" s="133">
        <f>DF860*60</f>
        <v/>
      </c>
      <c r="BG860" s="121">
        <f>BE860</f>
        <v/>
      </c>
      <c r="BH860" s="133">
        <f>DG860*60</f>
        <v/>
      </c>
      <c r="BI860" s="133">
        <f>DH860</f>
        <v/>
      </c>
      <c r="BJ860" s="117"/>
      <c r="BK860" s="812">
        <f>Overview!$E$7</f>
        <v/>
      </c>
      <c r="BL860" s="117"/>
      <c r="BM860" s="834">
        <f>DI860</f>
        <v/>
      </c>
      <c r="BN860" s="812">
        <f>Overview!$P$153</f>
        <v/>
      </c>
      <c r="BO860" s="117"/>
      <c r="BP860" s="117"/>
      <c r="BQ860" s="115"/>
      <c r="BR860" s="1478"/>
      <c r="BS860" s="1541"/>
      <c r="BT860" s="1864" t="inlineStr">
        <is>
          <t>WLAN</t>
        </is>
      </c>
      <c r="BU860" s="1828" t="inlineStr">
        <is>
          <t>2.4 GHz</t>
        </is>
      </c>
      <c r="BV860" s="906">
        <f>Overview!$H$30</f>
        <v/>
      </c>
      <c r="BW860" s="1828"/>
      <c r="BX860" s="1864" t="inlineStr">
        <is>
          <t>Body</t>
        </is>
      </c>
      <c r="BY860" s="906"/>
      <c r="BZ860" s="906"/>
      <c r="CA860" s="1072" t="inlineStr">
        <is>
          <t>Top Edge</t>
        </is>
      </c>
      <c r="CB860" s="1072">
        <v>5</v>
      </c>
      <c r="CC860" s="877">
        <f>IF(COUNT('Conducted WiFi'!$AH$3:$AH$9)=0,7,INDEX('Conducted WiFi'!$T$3:$T$9,MATCH(MAX('Conducted WiFi'!$AH$3:$AH$9),'Conducted WiFi'!$AH$3:$AH$9,0)))</f>
        <v>7</v>
      </c>
      <c r="CD860" s="1188">
        <f>IF(COUNT('Conducted WiFi'!$AH$3:$AH$9)=0,2442,INDEX('Conducted WiFi'!$U$3:$U$9,MATCH(MAX('Conducted WiFi'!$AH$3:$AH$9),'Conducted WiFi'!$AH$3:$AH$9,0)))</f>
        <v>2442</v>
      </c>
      <c r="CE860" s="7237"/>
      <c r="CF860" s="7237"/>
      <c r="CG860" s="7245"/>
      <c r="CH860" s="7245"/>
      <c r="CI860" s="225">
        <f>BY860</f>
        <v/>
      </c>
      <c r="CJ860" s="237">
        <f>BZ860</f>
        <v/>
      </c>
      <c r="CK860" s="223">
        <f>CA860</f>
        <v/>
      </c>
      <c r="CL860" s="237">
        <f>CC860</f>
        <v/>
      </c>
      <c r="CM860" s="394">
        <f>CD860</f>
        <v/>
      </c>
      <c r="CN860" s="1966"/>
      <c r="CO860" s="1967"/>
      <c r="CP860" s="7214">
        <f>IF(CF860=""," ",IF(ABS(CE860-CF860)&lt;=0.1,"Valid","Not valid"))</f>
        <v/>
      </c>
      <c r="CQ860" s="1674">
        <f> IF(CE860="","",IF(AND(CE860&lt;&gt;"",CF860=""),IF(CE860&gt;=0.8,"Medir+Sig Max","No"),IF(CF860&lt;&gt;"",IF(CF860&gt;=0.8,"Medir+Sig Max","No"),"")))</f>
        <v/>
      </c>
      <c r="CR860" s="6927"/>
      <c r="CS860" s="1674"/>
      <c r="CT860" s="220">
        <f>IF(CO860="",IF(AND(CE860="",CF860=""),"",IF(CF860="",IF(DQ860&gt;1,ROUND(DQ860*CE860,3),CE860),IF(DQ860&gt;1,ROUND(DQ860*CF860,3),CF860))),IF(AND(CE860="",CF860=""),"",IF(CF860="",IF(DQ860&gt;1,ROUND(DQ860*CE860*(1/(CO860)),3),CE860*(1/(CO860))),IF(DQ860&gt;1,ROUND(DQ860*CF860*(1/(CO860)),3),CF860*(1/(CO860))))))</f>
        <v/>
      </c>
      <c r="CU860" s="224">
        <f>BY860</f>
        <v/>
      </c>
      <c r="CV860" s="237">
        <f>BZ860</f>
        <v/>
      </c>
      <c r="CW860" s="237">
        <f>CA860</f>
        <v/>
      </c>
      <c r="CX860" s="224">
        <f>CC860</f>
        <v/>
      </c>
      <c r="CY860" s="237">
        <f>CD860</f>
        <v/>
      </c>
      <c r="CZ860" s="7474">
        <f>IF(COUNTIF(Overview!K12:K14,TRUE)&gt;0,1.6,IF(COUNTIF(Overview!L12:L14,TRUE)&gt;0,8,0))</f>
        <v/>
      </c>
      <c r="DA860" s="1666"/>
      <c r="DB860" s="7483"/>
      <c r="DC860" s="844">
        <f>IF(CT860="","",IF(CT860&gt;CZ860,"Fail","Pass"))</f>
        <v/>
      </c>
      <c r="DD860" s="402"/>
      <c r="DE860" s="1565">
        <f>MyTimestamp(DC860)</f>
        <v/>
      </c>
      <c r="DF860" s="1531">
        <f>IF(COUNT(CE860:CH860)=1,15,IF(COUNT(CE860:CH860)=0,0,30))</f>
        <v/>
      </c>
      <c r="DG860" s="1532">
        <f>IF(DF860=0,0,2)</f>
        <v/>
      </c>
      <c r="DH860" s="1866"/>
      <c r="DI860" s="1866"/>
      <c r="DJ860" s="1863"/>
      <c r="DK860" s="1968"/>
      <c r="DL860" s="1574">
        <f>10^(CN860/20)*100-100</f>
        <v/>
      </c>
      <c r="DM860" s="976"/>
      <c r="DN860" s="1271"/>
      <c r="DO860" s="976">
        <f>IF(DM860="","",10^(DM860/10))</f>
        <v/>
      </c>
      <c r="DP860" s="976">
        <f>IF(ISNUMBER(DN860)=FALSE,"",10^(DN860/10))</f>
        <v/>
      </c>
      <c r="DQ860" s="1578">
        <f>IF(AND(ISNUMBER(DO860),ISNUMBER(DP860)),IF(DO860/DP860&gt;1,ROUND((DO860)/DP860,3),1),1)</f>
        <v/>
      </c>
      <c r="DR860" s="1541"/>
      <c r="DS860" s="1541"/>
      <c r="DT860" s="1541"/>
      <c r="DU860" s="1541"/>
      <c r="DV860" s="1541"/>
      <c r="DW860" s="1541"/>
      <c r="DX860" s="1541"/>
      <c r="DY860" s="1541"/>
      <c r="DZ860" s="1541"/>
      <c r="EA860" s="1541"/>
      <c r="EB860" s="1541"/>
      <c r="EC860" s="1541"/>
      <c r="ED860" s="1541"/>
      <c r="EE860" s="1541"/>
      <c r="EF860" s="1541"/>
      <c r="EG860" s="1541"/>
      <c r="EH860" s="1541"/>
      <c r="EI860" s="1541"/>
      <c r="EJ860" s="1541"/>
      <c r="EK860" s="1541"/>
      <c r="EL860" s="1541"/>
      <c r="EM860" s="1541"/>
      <c r="EN860" s="1541"/>
      <c r="EO860" s="1541"/>
      <c r="EP860" s="1541"/>
      <c r="EQ860" s="1541"/>
      <c r="ER860" s="1541"/>
      <c r="ES860" s="1541"/>
      <c r="ET860" s="1541"/>
      <c r="EU860" s="1541"/>
      <c r="EV860" s="1541"/>
    </row>
    <row r="861" ht="12.75" x14ac:dyDescent="0.2">
      <c r="A861" s="1541"/>
      <c r="B861" s="1541"/>
      <c r="C861"/>
      <c r="D861" s="1486"/>
      <c r="E861" s="1486"/>
      <c r="F861" s="672" t="inlineStr">
        <is>
          <t>5.5</t>
        </is>
      </c>
      <c r="G861" s="1497"/>
      <c r="H861" s="130">
        <f>BV861</f>
        <v/>
      </c>
      <c r="I861" s="130">
        <f>BW861</f>
        <v/>
      </c>
      <c r="J861" s="1299" t="inlineStr">
        <is>
          <t>WLAN</t>
        </is>
      </c>
      <c r="K861" s="1299" t="inlineStr">
        <is>
          <t>2.4 GHz</t>
        </is>
      </c>
      <c r="L861" s="115"/>
      <c r="M861" s="130"/>
      <c r="N861" s="119"/>
      <c r="O861" s="131"/>
      <c r="P861" s="6597"/>
      <c r="Q861" s="131"/>
      <c r="R861" s="131"/>
      <c r="S861" s="6593"/>
      <c r="T861" s="130">
        <v>7</v>
      </c>
      <c r="U861" s="6593">
        <v>2442</v>
      </c>
      <c r="V861" s="119"/>
      <c r="W861" s="1305"/>
      <c r="X861" s="119"/>
      <c r="Y861" s="119"/>
      <c r="Z861" s="119"/>
      <c r="AA861" s="115"/>
      <c r="AB861" s="115"/>
      <c r="AC861" s="1300">
        <f>IF(OR(BX861="Close to Ear",BX861="Close to Head"),"Head",IF(BX861="Extremity","Extremity","Body"))</f>
        <v/>
      </c>
      <c r="AD861" s="1301">
        <f>CA861</f>
        <v/>
      </c>
      <c r="AE861" s="1299">
        <f>CB861</f>
        <v/>
      </c>
      <c r="AF861" s="115"/>
      <c r="AG861" s="1302">
        <f>IF(OR(AZ861="",BA861=""),"N/A",IF(DC861="Pass","P","F"))</f>
        <v/>
      </c>
      <c r="AH861" s="129"/>
      <c r="AI861" s="129"/>
      <c r="AJ861" s="129"/>
      <c r="AK861" s="119"/>
      <c r="AL861" s="115"/>
      <c r="AM861" s="119"/>
      <c r="AN861" s="119"/>
      <c r="AO861" s="692"/>
      <c r="AP861" s="692"/>
      <c r="AQ861" s="692"/>
      <c r="AR861" s="692"/>
      <c r="AS861" s="692"/>
      <c r="AT861" s="1303">
        <f>IF(AC861="Extremity",IF(CG861="","",CG861),"")</f>
        <v/>
      </c>
      <c r="AU861" s="1303">
        <f>IF(AC861="Extremity",IF(CH861="","",CH861),"")</f>
        <v/>
      </c>
      <c r="AV861" s="1304">
        <f>IF(AC861="Extremity","",IF(CE861="","",CE861))</f>
        <v/>
      </c>
      <c r="AW861" s="1304">
        <f>IF(AD861="Extremity","",IF(CF861="","",CF861))</f>
        <v/>
      </c>
      <c r="AX861" s="1305">
        <f>DL861</f>
        <v/>
      </c>
      <c r="AY861" s="1305">
        <f>DQ861</f>
        <v/>
      </c>
      <c r="AZ861" s="3377">
        <f>IF(AC861="Extremity",IF(DA861="","",DA861),"")</f>
        <v/>
      </c>
      <c r="BA861" s="3378">
        <f>IF(AC861="Extremity","",IF(CT861="","",CT861))</f>
        <v/>
      </c>
      <c r="BB861" s="1305">
        <f>IF(AC861="Extremity",IF(DB861="","",DB861),"")</f>
        <v/>
      </c>
      <c r="BC861" s="1304">
        <f>IF(AC861="Extremity","",IF(CZ861="","",CZ861))</f>
        <v/>
      </c>
      <c r="BD861" s="1305">
        <f>DD861</f>
        <v/>
      </c>
      <c r="BE861" s="132">
        <f>DE861</f>
        <v/>
      </c>
      <c r="BF861" s="133">
        <f>DF861*60</f>
        <v/>
      </c>
      <c r="BG861" s="121">
        <f>BE861</f>
        <v/>
      </c>
      <c r="BH861" s="133">
        <f>DG861*60</f>
        <v/>
      </c>
      <c r="BI861" s="133">
        <f>DH861</f>
        <v/>
      </c>
      <c r="BJ861" s="117"/>
      <c r="BK861" s="812">
        <f>Overview!$E$7</f>
        <v/>
      </c>
      <c r="BL861" s="117"/>
      <c r="BM861" s="834">
        <f>DI861</f>
        <v/>
      </c>
      <c r="BN861" s="812">
        <f>Overview!$P$153</f>
        <v/>
      </c>
      <c r="BO861" s="117"/>
      <c r="BP861" s="117"/>
      <c r="BQ861" s="115"/>
      <c r="BR861" s="1478"/>
      <c r="BS861" s="1541"/>
      <c r="BT861" s="1864" t="inlineStr">
        <is>
          <t>WLAN</t>
        </is>
      </c>
      <c r="BU861" s="1828" t="inlineStr">
        <is>
          <t>2.4 GHz</t>
        </is>
      </c>
      <c r="BV861" s="906">
        <f>Overview!$H$30</f>
        <v/>
      </c>
      <c r="BW861" s="1828"/>
      <c r="BX861" s="1867" t="inlineStr">
        <is>
          <t>Body</t>
        </is>
      </c>
      <c r="BY861" s="908"/>
      <c r="BZ861" s="908"/>
      <c r="CA861" s="1960" t="inlineStr">
        <is>
          <t>Bottom Edge</t>
        </is>
      </c>
      <c r="CB861" s="1970">
        <v>5</v>
      </c>
      <c r="CC861" s="1189">
        <f>IF(COUNT('Conducted WiFi'!$AH$3:$AH$9)=0,7,INDEX('Conducted WiFi'!$T$3:$T$9,MATCH(MAX('Conducted WiFi'!$AH$3:$AH$9),'Conducted WiFi'!$AH$3:$AH$9,0)))</f>
        <v>7</v>
      </c>
      <c r="CD861" s="1190">
        <f>IF(COUNT('Conducted WiFi'!$AH$3:$AH$9)=0,2442,INDEX('Conducted WiFi'!$U$3:$U$9,MATCH(MAX('Conducted WiFi'!$AH$3:$AH$9),'Conducted WiFi'!$AH$3:$AH$9,0)))</f>
        <v>2442</v>
      </c>
      <c r="CE861" s="7237"/>
      <c r="CF861" s="7237"/>
      <c r="CG861" s="7245"/>
      <c r="CH861" s="7245"/>
      <c r="CI861" s="225">
        <f>BY861</f>
        <v/>
      </c>
      <c r="CJ861" s="237">
        <f>BZ861</f>
        <v/>
      </c>
      <c r="CK861" s="223">
        <f>CA861</f>
        <v/>
      </c>
      <c r="CL861" s="237">
        <f>CC861</f>
        <v/>
      </c>
      <c r="CM861" s="394">
        <f>CD861</f>
        <v/>
      </c>
      <c r="CN861" s="1966"/>
      <c r="CO861" s="1967"/>
      <c r="CP861" s="7214">
        <f>IF(CF861=""," ",IF(ABS(CE861-CF861)&lt;=0.1,"Valid","Not valid"))</f>
        <v/>
      </c>
      <c r="CQ861" s="1674">
        <f> IF(CE861="","",IF(AND(CE861&lt;&gt;"",CF861=""),IF(CE861&gt;=0.8,"Medir+Sig Max","No"),IF(CF861&lt;&gt;"",IF(CF861&gt;=0.8,"Medir+Sig Max","No"),"")))</f>
        <v/>
      </c>
      <c r="CR861" s="6927"/>
      <c r="CS861" s="1674"/>
      <c r="CT861" s="220">
        <f>IF(CO861="",IF(AND(CE861="",CF861=""),"",IF(CF861="",IF(DQ861&gt;1,ROUND(DQ861*CE861,3),CE861),IF(DQ861&gt;1,ROUND(DQ861*CF861,3),CF861))),IF(AND(CE861="",CF861=""),"",IF(CF861="",IF(DQ861&gt;1,ROUND(DQ861*CE861*(1/(CO861)),3),CE861*(1/(CO861))),IF(DQ861&gt;1,ROUND(DQ861*CF861*(1/(CO861)),3),CF861*(1/(CO861))))))</f>
        <v/>
      </c>
      <c r="CU861" s="224">
        <f>BY861</f>
        <v/>
      </c>
      <c r="CV861" s="237">
        <f>BZ861</f>
        <v/>
      </c>
      <c r="CW861" s="237">
        <f>CA861</f>
        <v/>
      </c>
      <c r="CX861" s="224">
        <f>CC861</f>
        <v/>
      </c>
      <c r="CY861" s="237">
        <f>CD861</f>
        <v/>
      </c>
      <c r="CZ861" s="7474">
        <f>IF(COUNTIF(Overview!K12:K14,TRUE)&gt;0,1.6,IF(COUNTIF(Overview!L12:L14,TRUE)&gt;0,8,0))</f>
        <v/>
      </c>
      <c r="DA861" s="1666"/>
      <c r="DB861" s="7483"/>
      <c r="DC861" s="844">
        <f>IF(CT861="","",IF(CT861&gt;CZ861,"Fail","Pass"))</f>
        <v/>
      </c>
      <c r="DD861" s="402"/>
      <c r="DE861" s="1565">
        <f>MyTimestamp(DC861)</f>
        <v/>
      </c>
      <c r="DF861" s="1531">
        <f>IF(COUNT(CE861:CH861)=1,15,IF(COUNT(CE861:CH861)=0,0,30))</f>
        <v/>
      </c>
      <c r="DG861" s="1532">
        <f>IF(DF861=0,0,2)</f>
        <v/>
      </c>
      <c r="DH861" s="1866"/>
      <c r="DI861" s="1866"/>
      <c r="DJ861" s="1863"/>
      <c r="DK861" s="1968"/>
      <c r="DL861" s="1574">
        <f>10^(CN861/20)*100-100</f>
        <v/>
      </c>
      <c r="DM861" s="976"/>
      <c r="DN861" s="1272"/>
      <c r="DO861" s="976">
        <f>IF(DM861="","",10^(DM861/10))</f>
        <v/>
      </c>
      <c r="DP861" s="976">
        <f>IF(ISNUMBER(DN861)=FALSE,"",10^(DN861/10))</f>
        <v/>
      </c>
      <c r="DQ861" s="1578">
        <f>IF(AND(ISNUMBER(DO861),ISNUMBER(DP861)),IF(DO861/DP861&gt;1,ROUND((DO861)/DP861,3),1),1)</f>
        <v/>
      </c>
      <c r="DR861" s="1541"/>
      <c r="DS861" s="1541"/>
      <c r="DT861" s="1541"/>
      <c r="DU861" s="1541"/>
      <c r="DV861" s="1541"/>
      <c r="DW861" s="1541"/>
      <c r="DX861" s="1541"/>
      <c r="DY861" s="1541"/>
      <c r="DZ861" s="1541"/>
      <c r="EA861" s="1541"/>
      <c r="EB861" s="1541"/>
      <c r="EC861" s="1541"/>
      <c r="ED861" s="1541"/>
      <c r="EE861" s="1541"/>
      <c r="EF861" s="1541"/>
      <c r="EG861" s="1541"/>
      <c r="EH861" s="1541"/>
      <c r="EI861" s="1541"/>
      <c r="EJ861" s="1541"/>
      <c r="EK861" s="1541"/>
      <c r="EL861" s="1541"/>
      <c r="EM861" s="1541"/>
      <c r="EN861" s="1541"/>
      <c r="EO861" s="1541"/>
      <c r="EP861" s="1541"/>
      <c r="EQ861" s="1541"/>
      <c r="ER861" s="1541"/>
      <c r="ES861" s="1541"/>
      <c r="ET861" s="1541"/>
      <c r="EU861" s="1541"/>
      <c r="EV861" s="1541"/>
    </row>
    <row r="862" ht="12.75" x14ac:dyDescent="0.2">
      <c r="A862" s="1541"/>
      <c r="B862" s="1541"/>
      <c r="C862"/>
      <c r="D862" s="1486"/>
      <c r="E862" s="1486"/>
      <c r="F862" s="672" t="inlineStr">
        <is>
          <t>5.5</t>
        </is>
      </c>
      <c r="G862" s="1497"/>
      <c r="H862" s="130">
        <f>BV862</f>
        <v/>
      </c>
      <c r="I862" s="130">
        <f>BW862</f>
        <v/>
      </c>
      <c r="J862" s="1299" t="inlineStr">
        <is>
          <t>WLAN</t>
        </is>
      </c>
      <c r="K862" s="1299" t="inlineStr">
        <is>
          <t>2.4 GHz</t>
        </is>
      </c>
      <c r="L862" s="115"/>
      <c r="M862" s="130"/>
      <c r="N862" s="119"/>
      <c r="O862" s="131"/>
      <c r="P862" s="6597"/>
      <c r="Q862" s="131"/>
      <c r="R862" s="131"/>
      <c r="S862" s="6593"/>
      <c r="T862" s="130">
        <v>7</v>
      </c>
      <c r="U862" s="6593">
        <v>2442</v>
      </c>
      <c r="V862" s="119"/>
      <c r="W862" s="1305"/>
      <c r="X862" s="119"/>
      <c r="Y862" s="119"/>
      <c r="Z862" s="119"/>
      <c r="AA862" s="115"/>
      <c r="AB862" s="115"/>
      <c r="AC862" s="1300">
        <f>IF(OR(BX862="Close to Ear",BX862="Close to Head"),"Head",IF(BX862="Extremity","Extremity","Body"))</f>
        <v/>
      </c>
      <c r="AD862" s="1301">
        <f>CA862</f>
        <v/>
      </c>
      <c r="AE862" s="1299">
        <f>CB862</f>
        <v/>
      </c>
      <c r="AF862" s="115"/>
      <c r="AG862" s="1302">
        <f>IF(OR(AZ862="",BA862=""),"N/A",IF(DC862="Pass","P","F"))</f>
        <v/>
      </c>
      <c r="AH862" s="129"/>
      <c r="AI862" s="129"/>
      <c r="AJ862" s="129"/>
      <c r="AK862" s="119"/>
      <c r="AL862" s="115"/>
      <c r="AM862" s="119"/>
      <c r="AN862" s="119"/>
      <c r="AO862" s="692"/>
      <c r="AP862" s="692"/>
      <c r="AQ862" s="692"/>
      <c r="AR862" s="692"/>
      <c r="AS862" s="692"/>
      <c r="AT862" s="1303">
        <f>IF(AC862="Extremity",IF(CG862="","",CG862),"")</f>
        <v/>
      </c>
      <c r="AU862" s="1303">
        <f>IF(AC862="Extremity",IF(CH862="","",CH862),"")</f>
        <v/>
      </c>
      <c r="AV862" s="1304">
        <f>IF(AC862="Extremity","",IF(CE862="","",CE862))</f>
        <v/>
      </c>
      <c r="AW862" s="1304">
        <f>IF(AD862="Extremity","",IF(CF862="","",CF862))</f>
        <v/>
      </c>
      <c r="AX862" s="1305">
        <f>DL862</f>
        <v/>
      </c>
      <c r="AY862" s="1305">
        <f>DQ862</f>
        <v/>
      </c>
      <c r="AZ862" s="3377">
        <f>IF(AC862="Extremity",IF(DA862="","",DA862),"")</f>
        <v/>
      </c>
      <c r="BA862" s="3378">
        <f>IF(AC862="Extremity","",IF(CT862="","",CT862))</f>
        <v/>
      </c>
      <c r="BB862" s="1305">
        <f>IF(AC862="Extremity",IF(DB862="","",DB862),"")</f>
        <v/>
      </c>
      <c r="BC862" s="1304">
        <f>IF(AC862="Extremity","",IF(CZ862="","",CZ862))</f>
        <v/>
      </c>
      <c r="BD862" s="1305">
        <f>DD862</f>
        <v/>
      </c>
      <c r="BE862" s="132">
        <f>DE862</f>
        <v/>
      </c>
      <c r="BF862" s="133">
        <f>DF862*60</f>
        <v/>
      </c>
      <c r="BG862" s="121">
        <f>BE862</f>
        <v/>
      </c>
      <c r="BH862" s="133">
        <f>DG862*60</f>
        <v/>
      </c>
      <c r="BI862" s="133">
        <f>DH862</f>
        <v/>
      </c>
      <c r="BJ862" s="117"/>
      <c r="BK862" s="812">
        <f>Overview!$E$7</f>
        <v/>
      </c>
      <c r="BL862" s="117"/>
      <c r="BM862" s="834">
        <f>DI862</f>
        <v/>
      </c>
      <c r="BN862" s="812">
        <f>Overview!$P$153</f>
        <v/>
      </c>
      <c r="BO862" s="117"/>
      <c r="BP862" s="117"/>
      <c r="BQ862" s="115"/>
      <c r="BR862" s="1478"/>
      <c r="BS862" s="1541"/>
      <c r="BT862" s="1864" t="inlineStr">
        <is>
          <t>WLAN</t>
        </is>
      </c>
      <c r="BU862" s="1828" t="inlineStr">
        <is>
          <t>2.4 GHz</t>
        </is>
      </c>
      <c r="BV862" s="906">
        <f>Overview!$H$30</f>
        <v/>
      </c>
      <c r="BW862" s="1828"/>
      <c r="BX862" s="1864" t="inlineStr">
        <is>
          <t>Body</t>
        </is>
      </c>
      <c r="BY862" s="1198"/>
      <c r="BZ862" s="1198"/>
      <c r="CA862" s="1199" t="str">
        <f>IF(COUNT(CF856:CF861)=0,IF(COUNT(CE856:CE861)=0,"TBD",VLOOKUP(MAX(CE856:CE861),CE856:CK861,7,FALSE)),VLOOKUP(MAX(CF856:CF861),CF856:CK861,6,FALSE))</f>
        <v>TBD</v>
      </c>
      <c r="CB862" s="1971">
        <v>5</v>
      </c>
      <c r="CC862" s="1198">
        <f>IF(COUNT('Conducted WiFi'!$AH$3:$AH$9)=0,7,INDEX('Conducted WiFi'!$T$3:$T$9,MATCH(MAX('Conducted WiFi'!$AH$3:$AH$9),'Conducted WiFi'!$AH$3:$AH$9,0)))</f>
        <v>7</v>
      </c>
      <c r="CD862" s="1198">
        <f>IF(COUNT('Conducted WiFi'!$AH$3:$AH$9)=0,2442,INDEX('Conducted WiFi'!$U$3:$U$9,MATCH(MAX('Conducted WiFi'!$AH$3:$AH$9),'Conducted WiFi'!$AH$3:$AH$9,0)))</f>
        <v>2442</v>
      </c>
      <c r="CE862" s="7237"/>
      <c r="CF862" s="7237"/>
      <c r="CG862" s="7245"/>
      <c r="CH862" s="7245"/>
      <c r="CI862" s="225">
        <f>BY862</f>
        <v/>
      </c>
      <c r="CJ862" s="237">
        <f>BZ862</f>
        <v/>
      </c>
      <c r="CK862" s="223">
        <f>CA862</f>
        <v/>
      </c>
      <c r="CL862" s="237">
        <f>CC862</f>
        <v/>
      </c>
      <c r="CM862" s="394">
        <f>CD862</f>
        <v/>
      </c>
      <c r="CN862" s="1966"/>
      <c r="CO862" s="1967"/>
      <c r="CP862" s="7214">
        <f>IF(CF862=""," ",IF(ABS(CE862-CF862)&lt;=0.1,"Valid","Not valid"))</f>
        <v/>
      </c>
      <c r="CQ862" s="1674">
        <f> IF(CE862="","",IF(AND(CE862&lt;&gt;"",CF862=""),IF(CE862&gt;=0.8,"Medir+Sig Max","No"),IF(CF862&lt;&gt;"",IF(CF862&gt;=0.8,"Medir+Sig Max","No"),"")))</f>
        <v/>
      </c>
      <c r="CR862" s="6927"/>
      <c r="CS862" s="1674"/>
      <c r="CT862" s="220">
        <f>IF(CO862="",IF(AND(CE862="",CF862=""),"",IF(CF862="",IF(DQ862&gt;1,ROUND(DQ862*CE862,3),CE862),IF(DQ862&gt;1,ROUND(DQ862*CF862,3),CF862))),IF(AND(CE862="",CF862=""),"",IF(CF862="",IF(DQ862&gt;1,ROUND(DQ862*CE862*(1/(CO862)),3),CE862*(1/(CO862))),IF(DQ862&gt;1,ROUND(DQ862*CF862*(1/(CO862)),3),CF862*(1/(CO862))))))</f>
        <v/>
      </c>
      <c r="CU862" s="224">
        <f>BY862</f>
        <v/>
      </c>
      <c r="CV862" s="237">
        <f>BZ862</f>
        <v/>
      </c>
      <c r="CW862" s="237">
        <f>CA862</f>
        <v/>
      </c>
      <c r="CX862" s="224">
        <f>CC862</f>
        <v/>
      </c>
      <c r="CY862" s="237">
        <f>CD862</f>
        <v/>
      </c>
      <c r="CZ862" s="7474">
        <f>IF(COUNTIF(Overview!K12:K14,TRUE)&gt;0,1.6,IF(COUNTIF(Overview!L12:L14,TRUE)&gt;0,8,0))</f>
        <v/>
      </c>
      <c r="DA862" s="1666"/>
      <c r="DB862" s="7483"/>
      <c r="DC862" s="844">
        <f>IF(CT862="","",IF(CT862&gt;CZ862,"Fail","Pass"))</f>
        <v/>
      </c>
      <c r="DD862" s="402"/>
      <c r="DE862" s="1565">
        <f>MyTimestamp(DC862)</f>
        <v/>
      </c>
      <c r="DF862" s="1531">
        <f>IF(COUNT(CE862:CH862)=1,15,IF(COUNT(CE862:CH862)=0,0,30))</f>
        <v/>
      </c>
      <c r="DG862" s="1532">
        <f>IF(DF862=0,0,2)</f>
        <v/>
      </c>
      <c r="DH862" s="1866"/>
      <c r="DI862" s="1866"/>
      <c r="DJ862" s="1863"/>
      <c r="DK862" s="1968"/>
      <c r="DL862" s="1574">
        <f>10^(CN862/20)*100-100</f>
        <v/>
      </c>
      <c r="DM862" s="976"/>
      <c r="DN862" s="1273"/>
      <c r="DO862" s="976">
        <f>IF(DM862="","",10^(DM862/10))</f>
        <v/>
      </c>
      <c r="DP862" s="976">
        <f>IF(ISNUMBER(DN862)=FALSE,"",10^(DN862/10))</f>
        <v/>
      </c>
      <c r="DQ862" s="1578">
        <f>IF(AND(ISNUMBER(DO862),ISNUMBER(DP862)),IF(DO862/DP862&gt;1,ROUND((DO862)/DP862,3),1),1)</f>
        <v/>
      </c>
      <c r="DR862" s="1541"/>
      <c r="DS862" s="1541"/>
      <c r="DT862" s="1541"/>
      <c r="DU862" s="1541"/>
      <c r="DV862" s="1541"/>
      <c r="DW862" s="1541"/>
      <c r="DX862" s="1541"/>
      <c r="DY862" s="1541"/>
      <c r="DZ862" s="1541"/>
      <c r="EA862" s="1541"/>
      <c r="EB862" s="1541"/>
      <c r="EC862" s="1541"/>
      <c r="ED862" s="1541"/>
      <c r="EE862" s="1541"/>
      <c r="EF862" s="1541"/>
      <c r="EG862" s="1541"/>
      <c r="EH862" s="1541"/>
      <c r="EI862" s="1541"/>
      <c r="EJ862" s="1541"/>
      <c r="EK862" s="1541"/>
      <c r="EL862" s="1541"/>
      <c r="EM862" s="1541"/>
      <c r="EN862" s="1541"/>
      <c r="EO862" s="1541"/>
      <c r="EP862" s="1541"/>
      <c r="EQ862" s="1541"/>
      <c r="ER862" s="1541"/>
      <c r="ES862" s="1541"/>
      <c r="ET862" s="1541"/>
      <c r="EU862" s="1541"/>
      <c r="EV862" s="1541"/>
    </row>
    <row r="863" ht="12.75" x14ac:dyDescent="0.2">
      <c r="A863" s="1541"/>
      <c r="B863" s="1541"/>
      <c r="C863"/>
      <c r="D863" s="1486"/>
      <c r="E863" s="1486"/>
      <c r="F863" s="672" t="inlineStr">
        <is>
          <t>5.5</t>
        </is>
      </c>
      <c r="G863" s="1497"/>
      <c r="H863" s="130">
        <f>BV863</f>
        <v/>
      </c>
      <c r="I863" s="130">
        <f>BW863</f>
        <v/>
      </c>
      <c r="J863" s="1299" t="inlineStr">
        <is>
          <t>WLAN</t>
        </is>
      </c>
      <c r="K863" s="1299" t="inlineStr">
        <is>
          <t>2.4 GHz</t>
        </is>
      </c>
      <c r="L863" s="115"/>
      <c r="M863" s="130"/>
      <c r="N863" s="119"/>
      <c r="O863" s="131"/>
      <c r="P863" s="6597"/>
      <c r="Q863" s="131"/>
      <c r="R863" s="131"/>
      <c r="S863" s="6593"/>
      <c r="T863" s="130">
        <v>7</v>
      </c>
      <c r="U863" s="6593">
        <v>2442</v>
      </c>
      <c r="V863" s="119"/>
      <c r="W863" s="1305"/>
      <c r="X863" s="119"/>
      <c r="Y863" s="119"/>
      <c r="Z863" s="119"/>
      <c r="AA863" s="115"/>
      <c r="AB863" s="115"/>
      <c r="AC863" s="1300">
        <f>IF(OR(BX863="Close to Ear",BX863="Close to Head"),"Head",IF(BX863="Extremity","Extremity","Body"))</f>
        <v/>
      </c>
      <c r="AD863" s="1301">
        <f>CA863</f>
        <v/>
      </c>
      <c r="AE863" s="1299">
        <f>CB863</f>
        <v/>
      </c>
      <c r="AF863" s="115"/>
      <c r="AG863" s="1302">
        <f>IF(OR(AZ863="",BA863=""),"N/A",IF(DC863="Pass","P","F"))</f>
        <v/>
      </c>
      <c r="AH863" s="129"/>
      <c r="AI863" s="129"/>
      <c r="AJ863" s="129"/>
      <c r="AK863" s="119"/>
      <c r="AL863" s="115"/>
      <c r="AM863" s="119"/>
      <c r="AN863" s="119"/>
      <c r="AO863" s="692"/>
      <c r="AP863" s="692"/>
      <c r="AQ863" s="692"/>
      <c r="AR863" s="692"/>
      <c r="AS863" s="692"/>
      <c r="AT863" s="1303">
        <f>IF(AC863="Extremity",IF(CG863="","",CG863),"")</f>
        <v/>
      </c>
      <c r="AU863" s="1303">
        <f>IF(AC863="Extremity",IF(CH863="","",CH863),"")</f>
        <v/>
      </c>
      <c r="AV863" s="1304">
        <f>IF(AC863="Extremity","",IF(CE863="","",CE863))</f>
        <v/>
      </c>
      <c r="AW863" s="1304">
        <f>IF(AD863="Extremity","",IF(CF863="","",CF863))</f>
        <v/>
      </c>
      <c r="AX863" s="1305">
        <f>DL863</f>
        <v/>
      </c>
      <c r="AY863" s="1305">
        <f>DQ863</f>
        <v/>
      </c>
      <c r="AZ863" s="3377">
        <f>IF(AC863="Extremity",IF(DA863="","",DA863),"")</f>
        <v/>
      </c>
      <c r="BA863" s="3378">
        <f>IF(AC863="Extremity","",IF(CT863="","",CT863))</f>
        <v/>
      </c>
      <c r="BB863" s="1305">
        <f>IF(AC863="Extremity",IF(DB863="","",DB863),"")</f>
        <v/>
      </c>
      <c r="BC863" s="1304">
        <f>IF(AC863="Extremity","",IF(CZ863="","",CZ863))</f>
        <v/>
      </c>
      <c r="BD863" s="1305">
        <f>DD863</f>
        <v/>
      </c>
      <c r="BE863" s="132">
        <f>DE863</f>
        <v/>
      </c>
      <c r="BF863" s="133">
        <f>DF863*60</f>
        <v/>
      </c>
      <c r="BG863" s="121">
        <f>BE863</f>
        <v/>
      </c>
      <c r="BH863" s="133">
        <f>DG863*60</f>
        <v/>
      </c>
      <c r="BI863" s="133">
        <f>DH863</f>
        <v/>
      </c>
      <c r="BJ863" s="117"/>
      <c r="BK863" s="812">
        <f>Overview!$E$7</f>
        <v/>
      </c>
      <c r="BL863" s="117"/>
      <c r="BM863" s="834">
        <f>DI863</f>
        <v/>
      </c>
      <c r="BN863" s="812">
        <f>Overview!$P$153</f>
        <v/>
      </c>
      <c r="BO863" s="117"/>
      <c r="BP863" s="117"/>
      <c r="BQ863" s="115"/>
      <c r="BR863" s="1478"/>
      <c r="BS863" s="1541"/>
      <c r="BT863" s="1864" t="inlineStr">
        <is>
          <t>WLAN</t>
        </is>
      </c>
      <c r="BU863" s="1828" t="inlineStr">
        <is>
          <t>2.4 GHz</t>
        </is>
      </c>
      <c r="BV863" s="906">
        <f>Overview!$H$30</f>
        <v/>
      </c>
      <c r="BW863" s="1828"/>
      <c r="BX863" s="1864" t="inlineStr">
        <is>
          <t>Body</t>
        </is>
      </c>
      <c r="BY863" s="1198"/>
      <c r="BZ863" s="1198"/>
      <c r="CA863" s="1199" t="str">
        <f>CA862</f>
        <v>TBD</v>
      </c>
      <c r="CB863" s="1971">
        <v>5</v>
      </c>
      <c r="CC863" s="1198">
        <f>IF(COUNT('Conducted WiFi'!$AH$3:$AH$9)=0,7,INDEX('Conducted WiFi'!$T$3:$T$9,MATCH(MAX('Conducted WiFi'!$AH$3:$AH$9),'Conducted WiFi'!$AH$3:$AH$9,0)))</f>
        <v>7</v>
      </c>
      <c r="CD863" s="1191">
        <f>IF(COUNT('Conducted WiFi'!$AH$3:$AH$9)=0,2442,INDEX('Conducted WiFi'!$U$3:$U$9,MATCH(MAX('Conducted WiFi'!$AH$3:$AH$9),'Conducted WiFi'!$AH$3:$AH$9,0)))</f>
        <v>2442</v>
      </c>
      <c r="CE863" s="7237"/>
      <c r="CF863" s="7237"/>
      <c r="CG863" s="7245"/>
      <c r="CH863" s="7245"/>
      <c r="CI863" s="225">
        <f>BY863</f>
        <v/>
      </c>
      <c r="CJ863" s="237">
        <f>BZ863</f>
        <v/>
      </c>
      <c r="CK863" s="223">
        <f>CA863</f>
        <v/>
      </c>
      <c r="CL863" s="237">
        <f>CC863</f>
        <v/>
      </c>
      <c r="CM863" s="394">
        <f>CD863</f>
        <v/>
      </c>
      <c r="CN863" s="1966"/>
      <c r="CO863" s="1967"/>
      <c r="CP863" s="7214">
        <f>IF(CF863=""," ",IF(ABS(CE863-CF863)&lt;=0.1,"Valid","Not valid"))</f>
        <v/>
      </c>
      <c r="CQ863" s="1674">
        <f> IF(CE863="","",IF(AND(CE863&lt;&gt;"",CF863=""),IF(CE863&gt;=0.8,"Medir+Sig Max","No"),IF(CF863&lt;&gt;"",IF(CF863&gt;=0.8,"Medir+Sig Max","No"),"")))</f>
        <v/>
      </c>
      <c r="CR863" s="6927"/>
      <c r="CS863" s="1674"/>
      <c r="CT863" s="220">
        <f>IF(CO863="",IF(AND(CE863="",CF863=""),"",IF(CF863="",IF(DQ863&gt;1,ROUND(DQ863*CE863,3),CE863),IF(DQ863&gt;1,ROUND(DQ863*CF863,3),CF863))),IF(AND(CE863="",CF863=""),"",IF(CF863="",IF(DQ863&gt;1,ROUND(DQ863*CE863*(1/(CO863)),3),CE863*(1/(CO863))),IF(DQ863&gt;1,ROUND(DQ863*CF863*(1/(CO863)),3),CF863*(1/(CO863))))))</f>
        <v/>
      </c>
      <c r="CU863" s="224">
        <f>BY863</f>
        <v/>
      </c>
      <c r="CV863" s="237">
        <f>BZ863</f>
        <v/>
      </c>
      <c r="CW863" s="237">
        <f>CA863</f>
        <v/>
      </c>
      <c r="CX863" s="224">
        <f>CC863</f>
        <v/>
      </c>
      <c r="CY863" s="237">
        <f>CD863</f>
        <v/>
      </c>
      <c r="CZ863" s="7474">
        <f>IF(COUNTIF(Overview!K12:K14,TRUE)&gt;0,1.6,IF(COUNTIF(Overview!L12:L14,TRUE)&gt;0,8,0))</f>
        <v/>
      </c>
      <c r="DA863" s="1666"/>
      <c r="DB863" s="7483"/>
      <c r="DC863" s="844">
        <f>IF(CT863="","",IF(CT863&gt;CZ863,"Fail","Pass"))</f>
        <v/>
      </c>
      <c r="DD863" s="402"/>
      <c r="DE863" s="1565">
        <f>MyTimestamp(DC863)</f>
        <v/>
      </c>
      <c r="DF863" s="1531">
        <f>IF(COUNT(CE863:CH863)=1,15,IF(COUNT(CE863:CH863)=0,0,30))</f>
        <v/>
      </c>
      <c r="DG863" s="1532">
        <f>IF(DF863=0,0,2)</f>
        <v/>
      </c>
      <c r="DH863" s="1866"/>
      <c r="DI863" s="1866"/>
      <c r="DJ863" s="1863"/>
      <c r="DK863" s="1968"/>
      <c r="DL863" s="1574">
        <f>10^(CN863/20)*100-100</f>
        <v/>
      </c>
      <c r="DM863" s="976"/>
      <c r="DN863" s="1273"/>
      <c r="DO863" s="976">
        <f>IF(DM863="","",10^(DM863/10))</f>
        <v/>
      </c>
      <c r="DP863" s="976">
        <f>IF(ISNUMBER(DN863)=FALSE,"",10^(DN863/10))</f>
        <v/>
      </c>
      <c r="DQ863" s="1578">
        <f>IF(AND(ISNUMBER(DO863),ISNUMBER(DP863)),IF(DO863/DP863&gt;1,ROUND((DO863)/DP863,3),1),1)</f>
        <v/>
      </c>
      <c r="DR863" s="1541"/>
      <c r="DS863" s="1541"/>
      <c r="DT863" s="1541"/>
      <c r="DU863" s="1541"/>
      <c r="DV863" s="1541"/>
      <c r="DW863" s="1541"/>
      <c r="DX863" s="1541"/>
      <c r="DY863" s="1541"/>
      <c r="DZ863" s="1541"/>
      <c r="EA863" s="1541"/>
      <c r="EB863" s="1541"/>
      <c r="EC863" s="1541"/>
      <c r="ED863" s="1541"/>
      <c r="EE863" s="1541"/>
      <c r="EF863" s="1541"/>
      <c r="EG863" s="1541"/>
      <c r="EH863" s="1541"/>
      <c r="EI863" s="1541"/>
      <c r="EJ863" s="1541"/>
      <c r="EK863" s="1541"/>
      <c r="EL863" s="1541"/>
      <c r="EM863" s="1541"/>
      <c r="EN863" s="1541"/>
      <c r="EO863" s="1541"/>
      <c r="EP863" s="1541"/>
      <c r="EQ863" s="1541"/>
      <c r="ER863" s="1541"/>
      <c r="ES863" s="1541"/>
      <c r="ET863" s="1541"/>
      <c r="EU863" s="1541"/>
      <c r="EV863" s="1541"/>
    </row>
    <row r="864" ht="12.75" x14ac:dyDescent="0.2">
      <c r="A864" s="1541"/>
      <c r="B864" s="1541"/>
      <c r="C864"/>
      <c r="D864" s="1486"/>
      <c r="E864" s="1486"/>
      <c r="F864" s="672" t="inlineStr">
        <is>
          <t>5.5</t>
        </is>
      </c>
      <c r="G864" s="1497"/>
      <c r="H864" s="130">
        <f>BV864</f>
        <v/>
      </c>
      <c r="I864" s="130">
        <f>BW864</f>
        <v/>
      </c>
      <c r="J864" s="1299" t="inlineStr">
        <is>
          <t>WLAN</t>
        </is>
      </c>
      <c r="K864" s="1299" t="inlineStr">
        <is>
          <t>2.4 GHz</t>
        </is>
      </c>
      <c r="L864" s="115"/>
      <c r="M864" s="130"/>
      <c r="N864" s="119"/>
      <c r="O864" s="131"/>
      <c r="P864" s="6597"/>
      <c r="Q864" s="131"/>
      <c r="R864" s="131"/>
      <c r="S864" s="6593"/>
      <c r="T864" s="130">
        <v>7</v>
      </c>
      <c r="U864" s="6593">
        <v>2442</v>
      </c>
      <c r="V864" s="119"/>
      <c r="W864" s="1305"/>
      <c r="X864" s="119"/>
      <c r="Y864" s="119"/>
      <c r="Z864" s="119"/>
      <c r="AA864" s="115"/>
      <c r="AB864" s="115"/>
      <c r="AC864" s="1300">
        <f>IF(OR(BX864="Close to Ear",BX864="Close to Head"),"Head",IF(BX864="Extremity","Extremity","Body"))</f>
        <v/>
      </c>
      <c r="AD864" s="1301">
        <f>CA864</f>
        <v/>
      </c>
      <c r="AE864" s="1299">
        <f>CB864</f>
        <v/>
      </c>
      <c r="AF864" s="115"/>
      <c r="AG864" s="1302">
        <f>IF(OR(AZ864="",BA864=""),"N/A",IF(DC864="Pass","P","F"))</f>
        <v/>
      </c>
      <c r="AH864" s="129"/>
      <c r="AI864" s="129"/>
      <c r="AJ864" s="129"/>
      <c r="AK864" s="119"/>
      <c r="AL864" s="115"/>
      <c r="AM864" s="119"/>
      <c r="AN864" s="119"/>
      <c r="AO864" s="692"/>
      <c r="AP864" s="692"/>
      <c r="AQ864" s="692"/>
      <c r="AR864" s="692"/>
      <c r="AS864" s="692"/>
      <c r="AT864" s="1303">
        <f>IF(AC864="Extremity",IF(CG864="","",CG864),"")</f>
        <v/>
      </c>
      <c r="AU864" s="1303">
        <f>IF(AC864="Extremity",IF(CH864="","",CH864),"")</f>
        <v/>
      </c>
      <c r="AV864" s="1304">
        <f>IF(AC864="Extremity","",IF(CE864="","",CE864))</f>
        <v/>
      </c>
      <c r="AW864" s="1304">
        <f>IF(AD864="Extremity","",IF(CF864="","",CF864))</f>
        <v/>
      </c>
      <c r="AX864" s="1305">
        <f>DL864</f>
        <v/>
      </c>
      <c r="AY864" s="1305">
        <f>DQ864</f>
        <v/>
      </c>
      <c r="AZ864" s="3377">
        <f>IF(AC864="Extremity",IF(DA864="","",DA864),"")</f>
        <v/>
      </c>
      <c r="BA864" s="3378">
        <f>IF(AC864="Extremity","",IF(CT864="","",CT864))</f>
        <v/>
      </c>
      <c r="BB864" s="1305">
        <f>IF(AC864="Extremity",IF(DB864="","",DB864),"")</f>
        <v/>
      </c>
      <c r="BC864" s="1304">
        <f>IF(AC864="Extremity","",IF(CZ864="","",CZ864))</f>
        <v/>
      </c>
      <c r="BD864" s="1305">
        <f>DD864</f>
        <v/>
      </c>
      <c r="BE864" s="132">
        <f>DE864</f>
        <v/>
      </c>
      <c r="BF864" s="133">
        <f>DF864*60</f>
        <v/>
      </c>
      <c r="BG864" s="121">
        <f>BE864</f>
        <v/>
      </c>
      <c r="BH864" s="133">
        <f>DG864*60</f>
        <v/>
      </c>
      <c r="BI864" s="133">
        <f>DH864</f>
        <v/>
      </c>
      <c r="BJ864" s="117"/>
      <c r="BK864" s="812">
        <f>Overview!$E$7</f>
        <v/>
      </c>
      <c r="BL864" s="117"/>
      <c r="BM864" s="834">
        <f>DI864</f>
        <v/>
      </c>
      <c r="BN864" s="812">
        <f>Overview!$P$153</f>
        <v/>
      </c>
      <c r="BO864" s="117"/>
      <c r="BP864" s="117"/>
      <c r="BQ864" s="115"/>
      <c r="BR864" s="1478"/>
      <c r="BS864" s="1541"/>
      <c r="BT864" s="1864" t="inlineStr">
        <is>
          <t>WLAN</t>
        </is>
      </c>
      <c r="BU864" s="1828" t="inlineStr">
        <is>
          <t>2.4 GHz</t>
        </is>
      </c>
      <c r="BV864" s="906">
        <f>Overview!$H$30</f>
        <v/>
      </c>
      <c r="BW864" s="1828"/>
      <c r="BX864" s="1864" t="inlineStr">
        <is>
          <t>Body</t>
        </is>
      </c>
      <c r="BY864" s="1198"/>
      <c r="BZ864" s="1198"/>
      <c r="CA864" s="1199" t="str">
        <f>CA863</f>
        <v>TBD</v>
      </c>
      <c r="CB864" s="1971">
        <v>5</v>
      </c>
      <c r="CC864" s="1198">
        <f>IF(COUNT('Conducted WiFi'!$AH$3:$AH$9)=0,7,INDEX('Conducted WiFi'!$T$3:$T$9,MATCH(MAX('Conducted WiFi'!$AH$3:$AH$9),'Conducted WiFi'!$AH$3:$AH$9,0)))</f>
        <v>7</v>
      </c>
      <c r="CD864" s="1191">
        <f>IF(COUNT('Conducted WiFi'!$AH$3:$AH$9)=0,2442,INDEX('Conducted WiFi'!$U$3:$U$9,MATCH(MAX('Conducted WiFi'!$AH$3:$AH$9),'Conducted WiFi'!$AH$3:$AH$9,0)))</f>
        <v>2442</v>
      </c>
      <c r="CE864" s="7237"/>
      <c r="CF864" s="7237"/>
      <c r="CG864" s="7245"/>
      <c r="CH864" s="7245"/>
      <c r="CI864" s="225">
        <f>BY864</f>
        <v/>
      </c>
      <c r="CJ864" s="237">
        <f>BZ864</f>
        <v/>
      </c>
      <c r="CK864" s="223">
        <f>CA864</f>
        <v/>
      </c>
      <c r="CL864" s="237">
        <f>CC864</f>
        <v/>
      </c>
      <c r="CM864" s="394">
        <f>CD864</f>
        <v/>
      </c>
      <c r="CN864" s="1966"/>
      <c r="CO864" s="1967"/>
      <c r="CP864" s="7214">
        <f>IF(CF864=""," ",IF(ABS(CE864-CF864)&lt;=0.1,"Valid","Not valid"))</f>
        <v/>
      </c>
      <c r="CQ864" s="1674">
        <f> IF(CE864="","",IF(AND(CE864&lt;&gt;"",CF864=""),IF(CE864&gt;=0.8,"Medir+Sig Max","No"),IF(CF864&lt;&gt;"",IF(CF864&gt;=0.8,"Medir+Sig Max","No"),"")))</f>
        <v/>
      </c>
      <c r="CR864" s="6927"/>
      <c r="CS864" s="1674"/>
      <c r="CT864" s="220">
        <f>IF(CO864="",IF(AND(CE864="",CF864=""),"",IF(CF864="",IF(DQ864&gt;1,ROUND(DQ864*CE864,3),CE864),IF(DQ864&gt;1,ROUND(DQ864*CF864,3),CF864))),IF(AND(CE864="",CF864=""),"",IF(CF864="",IF(DQ864&gt;1,ROUND(DQ864*CE864*(1/(CO864)),3),CE864*(1/(CO864))),IF(DQ864&gt;1,ROUND(DQ864*CF864*(1/(CO864)),3),CF864*(1/(CO864))))))</f>
        <v/>
      </c>
      <c r="CU864" s="224">
        <f>BY864</f>
        <v/>
      </c>
      <c r="CV864" s="237">
        <f>BZ864</f>
        <v/>
      </c>
      <c r="CW864" s="237">
        <f>CA864</f>
        <v/>
      </c>
      <c r="CX864" s="224">
        <f>CC864</f>
        <v/>
      </c>
      <c r="CY864" s="237">
        <f>CD864</f>
        <v/>
      </c>
      <c r="CZ864" s="7474">
        <f>IF(COUNTIF(Overview!K12:K14,TRUE)&gt;0,1.6,IF(COUNTIF(Overview!L12:L14,TRUE)&gt;0,8,0))</f>
        <v/>
      </c>
      <c r="DA864" s="1666"/>
      <c r="DB864" s="7483"/>
      <c r="DC864" s="844">
        <f>IF(CT864="","",IF(CT864&gt;CZ864,"Fail","Pass"))</f>
        <v/>
      </c>
      <c r="DD864" s="402"/>
      <c r="DE864" s="1565">
        <f>MyTimestamp(DC864)</f>
        <v/>
      </c>
      <c r="DF864" s="1531">
        <f>IF(COUNT(CE864:CH864)=1,15,IF(COUNT(CE864:CH864)=0,0,30))</f>
        <v/>
      </c>
      <c r="DG864" s="1532">
        <f>IF(DF864=0,0,2)</f>
        <v/>
      </c>
      <c r="DH864" s="1866"/>
      <c r="DI864" s="1866"/>
      <c r="DJ864" s="1863"/>
      <c r="DK864" s="1968"/>
      <c r="DL864" s="1574">
        <f>10^(CN864/20)*100-100</f>
        <v/>
      </c>
      <c r="DM864" s="976"/>
      <c r="DN864" s="1273"/>
      <c r="DO864" s="976">
        <f>IF(DM864="","",10^(DM864/10))</f>
        <v/>
      </c>
      <c r="DP864" s="976">
        <f>IF(ISNUMBER(DN864)=FALSE,"",10^(DN864/10))</f>
        <v/>
      </c>
      <c r="DQ864" s="1578">
        <f>IF(AND(ISNUMBER(DO864),ISNUMBER(DP864)),IF(DO864/DP864&gt;1,ROUND((DO864)/DP864,3),1),1)</f>
        <v/>
      </c>
      <c r="DR864" s="1541"/>
      <c r="DS864" s="1541"/>
      <c r="DT864" s="1541"/>
      <c r="DU864" s="1541"/>
      <c r="DV864" s="1541"/>
      <c r="DW864" s="1541"/>
      <c r="DX864" s="1541"/>
      <c r="DY864" s="1541"/>
      <c r="DZ864" s="1541"/>
      <c r="EA864" s="1541"/>
      <c r="EB864" s="1541"/>
      <c r="EC864" s="1541"/>
      <c r="ED864" s="1541"/>
      <c r="EE864" s="1541"/>
      <c r="EF864" s="1541"/>
      <c r="EG864" s="1541"/>
      <c r="EH864" s="1541"/>
      <c r="EI864" s="1541"/>
      <c r="EJ864" s="1541"/>
      <c r="EK864" s="1541"/>
      <c r="EL864" s="1541"/>
      <c r="EM864" s="1541"/>
      <c r="EN864" s="1541"/>
      <c r="EO864" s="1541"/>
      <c r="EP864" s="1541"/>
      <c r="EQ864" s="1541"/>
      <c r="ER864" s="1541"/>
      <c r="ES864" s="1541"/>
      <c r="ET864" s="1541"/>
      <c r="EU864" s="1541"/>
      <c r="EV864" s="1541"/>
    </row>
    <row r="865" ht="12.75" x14ac:dyDescent="0.2">
      <c r="A865" s="1541"/>
      <c r="B865" s="1541"/>
      <c r="C865"/>
      <c r="D865" s="1486"/>
      <c r="E865" s="1486"/>
      <c r="F865" s="672" t="inlineStr">
        <is>
          <t>5.5</t>
        </is>
      </c>
      <c r="G865" s="1497"/>
      <c r="H865" s="130">
        <f>BV865</f>
        <v/>
      </c>
      <c r="I865" s="130">
        <f>BW865</f>
        <v/>
      </c>
      <c r="J865" s="1299" t="inlineStr">
        <is>
          <t>WLAN</t>
        </is>
      </c>
      <c r="K865" s="1299" t="inlineStr">
        <is>
          <t>2.4 GHz</t>
        </is>
      </c>
      <c r="L865" s="115"/>
      <c r="M865" s="130"/>
      <c r="N865" s="119"/>
      <c r="O865" s="131"/>
      <c r="P865" s="6597"/>
      <c r="Q865" s="131"/>
      <c r="R865" s="131"/>
      <c r="S865" s="6593"/>
      <c r="T865" s="130">
        <v>7</v>
      </c>
      <c r="U865" s="6593">
        <v>2442</v>
      </c>
      <c r="V865" s="119"/>
      <c r="W865" s="1305"/>
      <c r="X865" s="119"/>
      <c r="Y865" s="119"/>
      <c r="Z865" s="119"/>
      <c r="AA865" s="115"/>
      <c r="AB865" s="115"/>
      <c r="AC865" s="1300">
        <f>IF(OR(BX865="Close to Ear",BX865="Close to Head"),"Head",IF(BX865="Extremity","Extremity","Body"))</f>
        <v/>
      </c>
      <c r="AD865" s="1301">
        <f>CA865</f>
        <v/>
      </c>
      <c r="AE865" s="1299">
        <f>CB865</f>
        <v/>
      </c>
      <c r="AF865" s="115"/>
      <c r="AG865" s="1302">
        <f>IF(OR(AZ865="",BA865=""),"N/A",IF(DC865="Pass","P","F"))</f>
        <v/>
      </c>
      <c r="AH865" s="129"/>
      <c r="AI865" s="129"/>
      <c r="AJ865" s="129"/>
      <c r="AK865" s="119"/>
      <c r="AL865" s="115"/>
      <c r="AM865" s="119"/>
      <c r="AN865" s="119"/>
      <c r="AO865" s="692"/>
      <c r="AP865" s="692"/>
      <c r="AQ865" s="692"/>
      <c r="AR865" s="692"/>
      <c r="AS865" s="692"/>
      <c r="AT865" s="1303">
        <f>IF(AC865="Extremity",IF(CG865="","",CG865),"")</f>
        <v/>
      </c>
      <c r="AU865" s="1303">
        <f>IF(AC865="Extremity",IF(CH865="","",CH865),"")</f>
        <v/>
      </c>
      <c r="AV865" s="1304">
        <f>IF(AC865="Extremity","",IF(CE865="","",CE865))</f>
        <v/>
      </c>
      <c r="AW865" s="1304">
        <f>IF(AD865="Extremity","",IF(CF865="","",CF865))</f>
        <v/>
      </c>
      <c r="AX865" s="1305">
        <f>DL865</f>
        <v/>
      </c>
      <c r="AY865" s="1305">
        <f>DQ865</f>
        <v/>
      </c>
      <c r="AZ865" s="3377">
        <f>IF(AC865="Extremity",IF(DA865="","",DA865),"")</f>
        <v/>
      </c>
      <c r="BA865" s="3378">
        <f>IF(AC865="Extremity","",IF(CT865="","",CT865))</f>
        <v/>
      </c>
      <c r="BB865" s="1305">
        <f>IF(AC865="Extremity",IF(DB865="","",DB865),"")</f>
        <v/>
      </c>
      <c r="BC865" s="1304">
        <f>IF(AC865="Extremity","",IF(CZ865="","",CZ865))</f>
        <v/>
      </c>
      <c r="BD865" s="1305">
        <f>DD865</f>
        <v/>
      </c>
      <c r="BE865" s="132">
        <f>DE865</f>
        <v/>
      </c>
      <c r="BF865" s="133">
        <f>DF865*60</f>
        <v/>
      </c>
      <c r="BG865" s="121">
        <f>BE865</f>
        <v/>
      </c>
      <c r="BH865" s="133">
        <f>DG865*60</f>
        <v/>
      </c>
      <c r="BI865" s="133">
        <f>DH865</f>
        <v/>
      </c>
      <c r="BJ865" s="117"/>
      <c r="BK865" s="812">
        <f>Overview!$E$7</f>
        <v/>
      </c>
      <c r="BL865" s="117"/>
      <c r="BM865" s="834">
        <f>DI865</f>
        <v/>
      </c>
      <c r="BN865" s="812">
        <f>Overview!$P$153</f>
        <v/>
      </c>
      <c r="BO865" s="117"/>
      <c r="BP865" s="117"/>
      <c r="BQ865" s="115"/>
      <c r="BR865" s="1478"/>
      <c r="BS865" s="1541"/>
      <c r="BT865" s="1864" t="inlineStr">
        <is>
          <t>WLAN</t>
        </is>
      </c>
      <c r="BU865" s="1828" t="inlineStr">
        <is>
          <t>2.4 GHz</t>
        </is>
      </c>
      <c r="BV865" s="906">
        <f>Overview!$H$30</f>
        <v/>
      </c>
      <c r="BW865" s="1828"/>
      <c r="BX865" s="1864" t="inlineStr">
        <is>
          <t>Body</t>
        </is>
      </c>
      <c r="BY865" s="1198"/>
      <c r="BZ865" s="1198"/>
      <c r="CA865" s="1199" t="str">
        <f>CA864</f>
        <v>TBD</v>
      </c>
      <c r="CB865" s="1971">
        <v>5</v>
      </c>
      <c r="CC865" s="1198">
        <f>IF(COUNT('Conducted WiFi'!$AH$3:$AH$9)=0,7,INDEX('Conducted WiFi'!$T$3:$T$9,MATCH(MAX('Conducted WiFi'!$AH$3:$AH$9),'Conducted WiFi'!$AH$3:$AH$9,0)))</f>
        <v>7</v>
      </c>
      <c r="CD865" s="1191">
        <f>IF(COUNT('Conducted WiFi'!$AH$3:$AH$9)=0,2442,INDEX('Conducted WiFi'!$U$3:$U$9,MATCH(MAX('Conducted WiFi'!$AH$3:$AH$9),'Conducted WiFi'!$AH$3:$AH$9,0)))</f>
        <v>2442</v>
      </c>
      <c r="CE865" s="7237"/>
      <c r="CF865" s="7237"/>
      <c r="CG865" s="7245"/>
      <c r="CH865" s="7245"/>
      <c r="CI865" s="225">
        <f>BY865</f>
        <v/>
      </c>
      <c r="CJ865" s="237">
        <f>BZ865</f>
        <v/>
      </c>
      <c r="CK865" s="223">
        <f>CA865</f>
        <v/>
      </c>
      <c r="CL865" s="237">
        <f>CC865</f>
        <v/>
      </c>
      <c r="CM865" s="394">
        <f>CD865</f>
        <v/>
      </c>
      <c r="CN865" s="1966"/>
      <c r="CO865" s="1967"/>
      <c r="CP865" s="7214">
        <f>IF(CF865=""," ",IF(ABS(CE865-CF865)&lt;=0.1,"Valid","Not valid"))</f>
        <v/>
      </c>
      <c r="CQ865" s="1674">
        <f> IF(CE865="","",IF(AND(CE865&lt;&gt;"",CF865=""),IF(CE865&gt;=0.8,"Medir+Sig Max","No"),IF(CF865&lt;&gt;"",IF(CF865&gt;=0.8,"Medir+Sig Max","No"),"")))</f>
        <v/>
      </c>
      <c r="CR865" s="6927"/>
      <c r="CS865" s="1674"/>
      <c r="CT865" s="220">
        <f>IF(CO865="",IF(AND(CE865="",CF865=""),"",IF(CF865="",IF(DQ865&gt;1,ROUND(DQ865*CE865,3),CE865),IF(DQ865&gt;1,ROUND(DQ865*CF865,3),CF865))),IF(AND(CE865="",CF865=""),"",IF(CF865="",IF(DQ865&gt;1,ROUND(DQ865*CE865*(1/(CO865)),3),CE865*(1/(CO865))),IF(DQ865&gt;1,ROUND(DQ865*CF865*(1/(CO865)),3),CF865*(1/(CO865))))))</f>
        <v/>
      </c>
      <c r="CU865" s="224">
        <f>BY865</f>
        <v/>
      </c>
      <c r="CV865" s="237">
        <f>BZ865</f>
        <v/>
      </c>
      <c r="CW865" s="237">
        <f>CA865</f>
        <v/>
      </c>
      <c r="CX865" s="224">
        <f>CC865</f>
        <v/>
      </c>
      <c r="CY865" s="237">
        <f>CD865</f>
        <v/>
      </c>
      <c r="CZ865" s="7474">
        <f>IF(COUNTIF(Overview!K12:K14,TRUE)&gt;0,1.6,IF(COUNTIF(Overview!L12:L14,TRUE)&gt;0,8,0))</f>
        <v/>
      </c>
      <c r="DA865" s="1666"/>
      <c r="DB865" s="7483"/>
      <c r="DC865" s="844">
        <f>IF(CT865="","",IF(CT865&gt;CZ865,"Fail","Pass"))</f>
        <v/>
      </c>
      <c r="DD865" s="402"/>
      <c r="DE865" s="1565">
        <f>MyTimestamp(DC865)</f>
        <v/>
      </c>
      <c r="DF865" s="1531">
        <f>IF(COUNT(CE865:CH865)=1,15,IF(COUNT(CE865:CH865)=0,0,30))</f>
        <v/>
      </c>
      <c r="DG865" s="1532">
        <f>IF(DF865=0,0,2)</f>
        <v/>
      </c>
      <c r="DH865" s="1866"/>
      <c r="DI865" s="1866"/>
      <c r="DJ865" s="1863"/>
      <c r="DK865" s="1968"/>
      <c r="DL865" s="1574">
        <f>10^(CN865/20)*100-100</f>
        <v/>
      </c>
      <c r="DM865" s="976"/>
      <c r="DN865" s="1273"/>
      <c r="DO865" s="976">
        <f>IF(DM865="","",10^(DM865/10))</f>
        <v/>
      </c>
      <c r="DP865" s="976">
        <f>IF(ISNUMBER(DN865)=FALSE,"",10^(DN865/10))</f>
        <v/>
      </c>
      <c r="DQ865" s="1578">
        <f>IF(AND(ISNUMBER(DO865),ISNUMBER(DP865)),IF(DO865/DP865&gt;1,ROUND((DO865)/DP865,3),1),1)</f>
        <v/>
      </c>
      <c r="DR865" s="1541"/>
      <c r="DS865" s="1541"/>
      <c r="DT865" s="1541"/>
      <c r="DU865" s="1541"/>
      <c r="DV865" s="1541"/>
      <c r="DW865" s="1541"/>
      <c r="DX865" s="1541"/>
      <c r="DY865" s="1541"/>
      <c r="DZ865" s="1541"/>
      <c r="EA865" s="1541"/>
      <c r="EB865" s="1541"/>
      <c r="EC865" s="1541"/>
      <c r="ED865" s="1541"/>
      <c r="EE865" s="1541"/>
      <c r="EF865" s="1541"/>
      <c r="EG865" s="1541"/>
      <c r="EH865" s="1541"/>
      <c r="EI865" s="1541"/>
      <c r="EJ865" s="1541"/>
      <c r="EK865" s="1541"/>
      <c r="EL865" s="1541"/>
      <c r="EM865" s="1541"/>
      <c r="EN865" s="1541"/>
      <c r="EO865" s="1541"/>
      <c r="EP865" s="1541"/>
      <c r="EQ865" s="1541"/>
      <c r="ER865" s="1541"/>
      <c r="ES865" s="1541"/>
      <c r="ET865" s="1541"/>
      <c r="EU865" s="1541"/>
      <c r="EV865" s="1541"/>
    </row>
    <row r="866" ht="12.75" x14ac:dyDescent="0.2">
      <c r="A866" s="1541"/>
      <c r="B866" s="1541"/>
      <c r="C866"/>
      <c r="D866" s="1486"/>
      <c r="E866" s="1486"/>
      <c r="F866" s="672" t="inlineStr">
        <is>
          <t>5.5</t>
        </is>
      </c>
      <c r="G866" s="1497"/>
      <c r="H866" s="130">
        <f>BV866</f>
        <v/>
      </c>
      <c r="I866" s="130">
        <f>BW866</f>
        <v/>
      </c>
      <c r="J866" s="1299" t="inlineStr">
        <is>
          <t>WLAN</t>
        </is>
      </c>
      <c r="K866" s="1299" t="inlineStr">
        <is>
          <t>2.4 GHz</t>
        </is>
      </c>
      <c r="L866" s="115"/>
      <c r="M866" s="130"/>
      <c r="N866" s="119"/>
      <c r="O866" s="131"/>
      <c r="P866" s="6597"/>
      <c r="Q866" s="131"/>
      <c r="R866" s="131"/>
      <c r="S866" s="6593"/>
      <c r="T866" s="130">
        <v>7</v>
      </c>
      <c r="U866" s="6593">
        <v>2442</v>
      </c>
      <c r="V866" s="119"/>
      <c r="W866" s="1305"/>
      <c r="X866" s="119"/>
      <c r="Y866" s="119"/>
      <c r="Z866" s="119"/>
      <c r="AA866" s="115"/>
      <c r="AB866" s="115"/>
      <c r="AC866" s="1300">
        <f>IF(OR(BX866="Close to Ear",BX866="Close to Head"),"Head",IF(BX866="Extremity","Extremity","Body"))</f>
        <v/>
      </c>
      <c r="AD866" s="1301">
        <f>CA866</f>
        <v/>
      </c>
      <c r="AE866" s="1299">
        <f>CB866</f>
        <v/>
      </c>
      <c r="AF866" s="115"/>
      <c r="AG866" s="1302">
        <f>IF(OR(AZ866="",BA866=""),"N/A",IF(DC866="Pass","P","F"))</f>
        <v/>
      </c>
      <c r="AH866" s="129"/>
      <c r="AI866" s="129"/>
      <c r="AJ866" s="129"/>
      <c r="AK866" s="119"/>
      <c r="AL866" s="115"/>
      <c r="AM866" s="119"/>
      <c r="AN866" s="119"/>
      <c r="AO866" s="692"/>
      <c r="AP866" s="692"/>
      <c r="AQ866" s="692"/>
      <c r="AR866" s="692"/>
      <c r="AS866" s="692"/>
      <c r="AT866" s="1303">
        <f>IF(AC866="Extremity",IF(CG866="","",CG866),"")</f>
        <v/>
      </c>
      <c r="AU866" s="1303">
        <f>IF(AC866="Extremity",IF(CH866="","",CH866),"")</f>
        <v/>
      </c>
      <c r="AV866" s="1304">
        <f>IF(AC866="Extremity","",IF(CE866="","",CE866))</f>
        <v/>
      </c>
      <c r="AW866" s="1304">
        <f>IF(AD866="Extremity","",IF(CF866="","",CF866))</f>
        <v/>
      </c>
      <c r="AX866" s="1305">
        <f>DL866</f>
        <v/>
      </c>
      <c r="AY866" s="1305">
        <f>DQ866</f>
        <v/>
      </c>
      <c r="AZ866" s="3377">
        <f>IF(AC866="Extremity",IF(DA866="","",DA866),"")</f>
        <v/>
      </c>
      <c r="BA866" s="3378">
        <f>IF(AC866="Extremity","",IF(CT866="","",CT866))</f>
        <v/>
      </c>
      <c r="BB866" s="1305">
        <f>IF(AC866="Extremity",IF(DB866="","",DB866),"")</f>
        <v/>
      </c>
      <c r="BC866" s="1304">
        <f>IF(AC866="Extremity","",IF(CZ866="","",CZ866))</f>
        <v/>
      </c>
      <c r="BD866" s="1305">
        <f>DD866</f>
        <v/>
      </c>
      <c r="BE866" s="132">
        <f>DE866</f>
        <v/>
      </c>
      <c r="BF866" s="133">
        <f>DF866*60</f>
        <v/>
      </c>
      <c r="BG866" s="121">
        <f>BE866</f>
        <v/>
      </c>
      <c r="BH866" s="133">
        <f>DG866*60</f>
        <v/>
      </c>
      <c r="BI866" s="133">
        <f>DH866</f>
        <v/>
      </c>
      <c r="BJ866" s="117"/>
      <c r="BK866" s="812">
        <f>Overview!$E$7</f>
        <v/>
      </c>
      <c r="BL866" s="117"/>
      <c r="BM866" s="834">
        <f>DI866</f>
        <v/>
      </c>
      <c r="BN866" s="812">
        <f>Overview!$P$153</f>
        <v/>
      </c>
      <c r="BO866" s="117"/>
      <c r="BP866" s="117"/>
      <c r="BQ866" s="115"/>
      <c r="BR866" s="1478"/>
      <c r="BS866" s="1541"/>
      <c r="BT866" s="1864" t="inlineStr">
        <is>
          <t>WLAN</t>
        </is>
      </c>
      <c r="BU866" s="1828" t="inlineStr">
        <is>
          <t>2.4 GHz</t>
        </is>
      </c>
      <c r="BV866" s="906">
        <f>Overview!$H$30</f>
        <v/>
      </c>
      <c r="BW866" s="1828"/>
      <c r="BX866" s="1864" t="inlineStr">
        <is>
          <t>Body</t>
        </is>
      </c>
      <c r="BY866" s="1198"/>
      <c r="BZ866" s="1198"/>
      <c r="CA866" s="1199" t="str">
        <f>CA865</f>
        <v>TBD</v>
      </c>
      <c r="CB866" s="1971">
        <v>5</v>
      </c>
      <c r="CC866" s="1198">
        <f>IF(COUNT('Conducted WiFi'!$AH$3:$AH$9)=0,7,INDEX('Conducted WiFi'!$T$3:$T$9,MATCH(MAX('Conducted WiFi'!$AH$3:$AH$9),'Conducted WiFi'!$AH$3:$AH$9,0)))</f>
        <v>7</v>
      </c>
      <c r="CD866" s="1191">
        <f>IF(COUNT('Conducted WiFi'!$AH$3:$AH$9)=0,2442,INDEX('Conducted WiFi'!$U$3:$U$9,MATCH(MAX('Conducted WiFi'!$AH$3:$AH$9),'Conducted WiFi'!$AH$3:$AH$9,0)))</f>
        <v>2442</v>
      </c>
      <c r="CE866" s="7237"/>
      <c r="CF866" s="7237"/>
      <c r="CG866" s="7245"/>
      <c r="CH866" s="7245"/>
      <c r="CI866" s="225">
        <f>BY866</f>
        <v/>
      </c>
      <c r="CJ866" s="237">
        <f>BZ866</f>
        <v/>
      </c>
      <c r="CK866" s="223">
        <f>CA866</f>
        <v/>
      </c>
      <c r="CL866" s="237">
        <f>CC866</f>
        <v/>
      </c>
      <c r="CM866" s="394">
        <f>CD866</f>
        <v/>
      </c>
      <c r="CN866" s="1966"/>
      <c r="CO866" s="1967"/>
      <c r="CP866" s="7214">
        <f>IF(CF866=""," ",IF(ABS(CE866-CF866)&lt;=0.1,"Valid","Not valid"))</f>
        <v/>
      </c>
      <c r="CQ866" s="1674">
        <f> IF(CE866="","",IF(AND(CE866&lt;&gt;"",CF866=""),IF(CE866&gt;=0.8,"Medir+Sig Max","No"),IF(CF866&lt;&gt;"",IF(CF866&gt;=0.8,"Medir+Sig Max","No"),"")))</f>
        <v/>
      </c>
      <c r="CR866" s="6927"/>
      <c r="CS866" s="1674"/>
      <c r="CT866" s="220">
        <f>IF(CO866="",IF(AND(CE866="",CF866=""),"",IF(CF866="",IF(DQ866&gt;1,ROUND(DQ866*CE866,3),CE866),IF(DQ866&gt;1,ROUND(DQ866*CF866,3),CF866))),IF(AND(CE866="",CF866=""),"",IF(CF866="",IF(DQ866&gt;1,ROUND(DQ866*CE866*(1/(CO866)),3),CE866*(1/(CO866))),IF(DQ866&gt;1,ROUND(DQ866*CF866*(1/(CO866)),3),CF866*(1/(CO866))))))</f>
        <v/>
      </c>
      <c r="CU866" s="224">
        <f>BY866</f>
        <v/>
      </c>
      <c r="CV866" s="237">
        <f>BZ866</f>
        <v/>
      </c>
      <c r="CW866" s="237">
        <f>CA866</f>
        <v/>
      </c>
      <c r="CX866" s="224">
        <f>CC866</f>
        <v/>
      </c>
      <c r="CY866" s="237">
        <f>CD866</f>
        <v/>
      </c>
      <c r="CZ866" s="7474">
        <f>IF(COUNTIF(Overview!K12:K14,TRUE)&gt;0,1.6,IF(COUNTIF(Overview!L12:L14,TRUE)&gt;0,8,0))</f>
        <v/>
      </c>
      <c r="DA866" s="1666"/>
      <c r="DB866" s="7483"/>
      <c r="DC866" s="844">
        <f>IF(CT866="","",IF(CT866&gt;CZ866,"Fail","Pass"))</f>
        <v/>
      </c>
      <c r="DD866" s="402"/>
      <c r="DE866" s="1565">
        <f>MyTimestamp(DC866)</f>
        <v/>
      </c>
      <c r="DF866" s="1531">
        <f>IF(COUNT(CE866:CH866)=1,15,IF(COUNT(CE866:CH866)=0,0,30))</f>
        <v/>
      </c>
      <c r="DG866" s="1532">
        <f>IF(DF866=0,0,2)</f>
        <v/>
      </c>
      <c r="DH866" s="1866"/>
      <c r="DI866" s="1866"/>
      <c r="DJ866" s="1863"/>
      <c r="DK866" s="1968"/>
      <c r="DL866" s="1574">
        <f>10^(CN866/20)*100-100</f>
        <v/>
      </c>
      <c r="DM866" s="976"/>
      <c r="DN866" s="1273"/>
      <c r="DO866" s="976">
        <f>IF(DM866="","",10^(DM866/10))</f>
        <v/>
      </c>
      <c r="DP866" s="976">
        <f>IF(ISNUMBER(DN866)=FALSE,"",10^(DN866/10))</f>
        <v/>
      </c>
      <c r="DQ866" s="1578">
        <f>IF(AND(ISNUMBER(DO866),ISNUMBER(DP866)),IF(DO866/DP866&gt;1,ROUND((DO866)/DP866,3),1),1)</f>
        <v/>
      </c>
      <c r="DR866" s="1541"/>
      <c r="DS866" s="1541"/>
      <c r="DT866" s="1541"/>
      <c r="DU866" s="1541"/>
      <c r="DV866" s="1541"/>
      <c r="DW866" s="1541"/>
      <c r="DX866" s="1541"/>
      <c r="DY866" s="1541"/>
      <c r="DZ866" s="1541"/>
      <c r="EA866" s="1541"/>
      <c r="EB866" s="1541"/>
      <c r="EC866" s="1541"/>
      <c r="ED866" s="1541"/>
      <c r="EE866" s="1541"/>
      <c r="EF866" s="1541"/>
      <c r="EG866" s="1541"/>
      <c r="EH866" s="1541"/>
      <c r="EI866" s="1541"/>
      <c r="EJ866" s="1541"/>
      <c r="EK866" s="1541"/>
      <c r="EL866" s="1541"/>
      <c r="EM866" s="1541"/>
      <c r="EN866" s="1541"/>
      <c r="EO866" s="1541"/>
      <c r="EP866" s="1541"/>
      <c r="EQ866" s="1541"/>
      <c r="ER866" s="1541"/>
      <c r="ES866" s="1541"/>
      <c r="ET866" s="1541"/>
      <c r="EU866" s="1541"/>
      <c r="EV866" s="1541"/>
    </row>
    <row r="867" ht="12.75" x14ac:dyDescent="0.2">
      <c r="A867" s="1541"/>
      <c r="B867" s="1541"/>
      <c r="C867"/>
      <c r="D867" s="1486"/>
      <c r="E867" s="1486"/>
      <c r="F867" s="672" t="inlineStr">
        <is>
          <t>5.5</t>
        </is>
      </c>
      <c r="G867" s="1497"/>
      <c r="H867" s="130">
        <f>BV867</f>
        <v/>
      </c>
      <c r="I867" s="130">
        <f>BW867</f>
        <v/>
      </c>
      <c r="J867" s="1299" t="inlineStr">
        <is>
          <t>WLAN</t>
        </is>
      </c>
      <c r="K867" s="1299" t="inlineStr">
        <is>
          <t>2.4 GHz</t>
        </is>
      </c>
      <c r="L867" s="115"/>
      <c r="M867" s="130"/>
      <c r="N867" s="119"/>
      <c r="O867" s="131"/>
      <c r="P867" s="6597"/>
      <c r="Q867" s="131"/>
      <c r="R867" s="131"/>
      <c r="S867" s="6593"/>
      <c r="T867" s="130">
        <v>7</v>
      </c>
      <c r="U867" s="6593">
        <v>2442</v>
      </c>
      <c r="V867" s="119"/>
      <c r="W867" s="1305"/>
      <c r="X867" s="119"/>
      <c r="Y867" s="119"/>
      <c r="Z867" s="119"/>
      <c r="AA867" s="115"/>
      <c r="AB867" s="115"/>
      <c r="AC867" s="1300">
        <f>IF(OR(BX867="Close to Ear",BX867="Close to Head"),"Head",IF(BX867="Extremity","Extremity","Body"))</f>
        <v/>
      </c>
      <c r="AD867" s="1301">
        <f>CA867</f>
        <v/>
      </c>
      <c r="AE867" s="1299">
        <f>CB867</f>
        <v/>
      </c>
      <c r="AF867" s="115"/>
      <c r="AG867" s="1302">
        <f>IF(OR(AZ867="",BA867=""),"N/A",IF(DC867="Pass","P","F"))</f>
        <v/>
      </c>
      <c r="AH867" s="129"/>
      <c r="AI867" s="129"/>
      <c r="AJ867" s="129"/>
      <c r="AK867" s="119"/>
      <c r="AL867" s="115"/>
      <c r="AM867" s="119"/>
      <c r="AN867" s="119"/>
      <c r="AO867" s="692"/>
      <c r="AP867" s="692"/>
      <c r="AQ867" s="692"/>
      <c r="AR867" s="692"/>
      <c r="AS867" s="692"/>
      <c r="AT867" s="1303">
        <f>IF(AC867="Extremity",IF(CG867="","",CG867),"")</f>
        <v/>
      </c>
      <c r="AU867" s="1303">
        <f>IF(AC867="Extremity",IF(CH867="","",CH867),"")</f>
        <v/>
      </c>
      <c r="AV867" s="1304">
        <f>IF(AC867="Extremity","",IF(CE867="","",CE867))</f>
        <v/>
      </c>
      <c r="AW867" s="1304">
        <f>IF(AD867="Extremity","",IF(CF867="","",CF867))</f>
        <v/>
      </c>
      <c r="AX867" s="1305">
        <f>DL867</f>
        <v/>
      </c>
      <c r="AY867" s="1305">
        <f>DQ867</f>
        <v/>
      </c>
      <c r="AZ867" s="3377">
        <f>IF(AC867="Extremity",IF(DA867="","",DA867),"")</f>
        <v/>
      </c>
      <c r="BA867" s="3378">
        <f>IF(AC867="Extremity","",IF(CT867="","",CT867))</f>
        <v/>
      </c>
      <c r="BB867" s="1305">
        <f>IF(AC867="Extremity",IF(DB867="","",DB867),"")</f>
        <v/>
      </c>
      <c r="BC867" s="1304">
        <f>IF(AC867="Extremity","",IF(CZ867="","",CZ867))</f>
        <v/>
      </c>
      <c r="BD867" s="1305">
        <f>DD867</f>
        <v/>
      </c>
      <c r="BE867" s="132">
        <f>DE867</f>
        <v/>
      </c>
      <c r="BF867" s="133">
        <f>DF867*60</f>
        <v/>
      </c>
      <c r="BG867" s="121">
        <f>BE867</f>
        <v/>
      </c>
      <c r="BH867" s="133">
        <f>DG867*60</f>
        <v/>
      </c>
      <c r="BI867" s="133">
        <f>DH867</f>
        <v/>
      </c>
      <c r="BJ867" s="117"/>
      <c r="BK867" s="812">
        <f>Overview!$E$7</f>
        <v/>
      </c>
      <c r="BL867" s="117"/>
      <c r="BM867" s="834">
        <f>DI867</f>
        <v/>
      </c>
      <c r="BN867" s="812">
        <f>Overview!$P$153</f>
        <v/>
      </c>
      <c r="BO867" s="117"/>
      <c r="BP867" s="117"/>
      <c r="BQ867" s="115"/>
      <c r="BR867" s="1478"/>
      <c r="BS867" s="1541"/>
      <c r="BT867" s="1864" t="inlineStr">
        <is>
          <t>WLAN</t>
        </is>
      </c>
      <c r="BU867" s="1828" t="inlineStr">
        <is>
          <t>2.4 GHz</t>
        </is>
      </c>
      <c r="BV867" s="906">
        <f>Overview!$H$30</f>
        <v/>
      </c>
      <c r="BW867" s="1828"/>
      <c r="BX867" s="1864" t="inlineStr">
        <is>
          <t>Body</t>
        </is>
      </c>
      <c r="BY867" s="1198"/>
      <c r="BZ867" s="1198"/>
      <c r="CA867" s="1199" t="str">
        <f>CA866</f>
        <v>TBD</v>
      </c>
      <c r="CB867" s="1971">
        <v>5</v>
      </c>
      <c r="CC867" s="1198">
        <f>IF(COUNT('Conducted WiFi'!$AH$3:$AH$9)=0,7,INDEX('Conducted WiFi'!$T$3:$T$9,MATCH(MAX('Conducted WiFi'!$AH$3:$AH$9),'Conducted WiFi'!$AH$3:$AH$9,0)))</f>
        <v>7</v>
      </c>
      <c r="CD867" s="1191">
        <f>IF(COUNT('Conducted WiFi'!$AH$3:$AH$9)=0,2442,INDEX('Conducted WiFi'!$U$3:$U$9,MATCH(MAX('Conducted WiFi'!$AH$3:$AH$9),'Conducted WiFi'!$AH$3:$AH$9,0)))</f>
        <v>2442</v>
      </c>
      <c r="CE867" s="7237"/>
      <c r="CF867" s="7237"/>
      <c r="CG867" s="7245"/>
      <c r="CH867" s="7245"/>
      <c r="CI867" s="225">
        <f>BY867</f>
        <v/>
      </c>
      <c r="CJ867" s="237">
        <f>BZ867</f>
        <v/>
      </c>
      <c r="CK867" s="223">
        <f>CA867</f>
        <v/>
      </c>
      <c r="CL867" s="237">
        <f>CC867</f>
        <v/>
      </c>
      <c r="CM867" s="394">
        <f>CD867</f>
        <v/>
      </c>
      <c r="CN867" s="1966"/>
      <c r="CO867" s="1967"/>
      <c r="CP867" s="7214">
        <f>IF(CF867=""," ",IF(ABS(CE867-CF867)&lt;=0.1,"Valid","Not valid"))</f>
        <v/>
      </c>
      <c r="CQ867" s="1674">
        <f> IF(CE867="","",IF(AND(CE867&lt;&gt;"",CF867=""),IF(CE867&gt;=0.8,"Medir+Sig Max","No"),IF(CF867&lt;&gt;"",IF(CF867&gt;=0.8,"Medir+Sig Max","No"),"")))</f>
        <v/>
      </c>
      <c r="CR867" s="6927"/>
      <c r="CS867" s="1674"/>
      <c r="CT867" s="220">
        <f>IF(CO867="",IF(AND(CE867="",CF867=""),"",IF(CF867="",IF(DQ867&gt;1,ROUND(DQ867*CE867,3),CE867),IF(DQ867&gt;1,ROUND(DQ867*CF867,3),CF867))),IF(AND(CE867="",CF867=""),"",IF(CF867="",IF(DQ867&gt;1,ROUND(DQ867*CE867*(1/(CO867)),3),CE867*(1/(CO867))),IF(DQ867&gt;1,ROUND(DQ867*CF867*(1/(CO867)),3),CF867*(1/(CO867))))))</f>
        <v/>
      </c>
      <c r="CU867" s="224">
        <f>BY867</f>
        <v/>
      </c>
      <c r="CV867" s="237">
        <f>BZ867</f>
        <v/>
      </c>
      <c r="CW867" s="237">
        <f>CA867</f>
        <v/>
      </c>
      <c r="CX867" s="224">
        <f>CC867</f>
        <v/>
      </c>
      <c r="CY867" s="237">
        <f>CD867</f>
        <v/>
      </c>
      <c r="CZ867" s="7474">
        <f>IF(COUNTIF(Overview!K12:K14,TRUE)&gt;0,1.6,IF(COUNTIF(Overview!L12:L14,TRUE)&gt;0,8,0))</f>
        <v/>
      </c>
      <c r="DA867" s="1666"/>
      <c r="DB867" s="7483"/>
      <c r="DC867" s="844">
        <f>IF(CT867="","",IF(CT867&gt;CZ867,"Fail","Pass"))</f>
        <v/>
      </c>
      <c r="DD867" s="402"/>
      <c r="DE867" s="1565">
        <f>MyTimestamp(DC867)</f>
        <v/>
      </c>
      <c r="DF867" s="1531">
        <f>IF(COUNT(CE867:CH867)=1,15,IF(COUNT(CE867:CH867)=0,0,30))</f>
        <v/>
      </c>
      <c r="DG867" s="1532">
        <f>IF(DF867=0,0,2)</f>
        <v/>
      </c>
      <c r="DH867" s="1866"/>
      <c r="DI867" s="1866"/>
      <c r="DJ867" s="1863"/>
      <c r="DK867" s="1968"/>
      <c r="DL867" s="1574">
        <f>10^(CN867/20)*100-100</f>
        <v/>
      </c>
      <c r="DM867" s="976"/>
      <c r="DN867" s="1273"/>
      <c r="DO867" s="976">
        <f>IF(DM867="","",10^(DM867/10))</f>
        <v/>
      </c>
      <c r="DP867" s="976">
        <f>IF(ISNUMBER(DN867)=FALSE,"",10^(DN867/10))</f>
        <v/>
      </c>
      <c r="DQ867" s="1578">
        <f>IF(AND(ISNUMBER(DO867),ISNUMBER(DP867)),IF(DO867/DP867&gt;1,ROUND((DO867)/DP867,3),1),1)</f>
        <v/>
      </c>
      <c r="DR867" s="1541"/>
      <c r="DS867" s="1541"/>
      <c r="DT867" s="1541"/>
      <c r="DU867" s="1541"/>
      <c r="DV867" s="1541"/>
      <c r="DW867" s="1541"/>
      <c r="DX867" s="1541"/>
      <c r="DY867" s="1541"/>
      <c r="DZ867" s="1541"/>
      <c r="EA867" s="1541"/>
      <c r="EB867" s="1541"/>
      <c r="EC867" s="1541"/>
      <c r="ED867" s="1541"/>
      <c r="EE867" s="1541"/>
      <c r="EF867" s="1541"/>
      <c r="EG867" s="1541"/>
      <c r="EH867" s="1541"/>
      <c r="EI867" s="1541"/>
      <c r="EJ867" s="1541"/>
      <c r="EK867" s="1541"/>
      <c r="EL867" s="1541"/>
      <c r="EM867" s="1541"/>
      <c r="EN867" s="1541"/>
      <c r="EO867" s="1541"/>
      <c r="EP867" s="1541"/>
      <c r="EQ867" s="1541"/>
      <c r="ER867" s="1541"/>
      <c r="ES867" s="1541"/>
      <c r="ET867" s="1541"/>
      <c r="EU867" s="1541"/>
      <c r="EV867" s="1541"/>
    </row>
    <row r="868" ht="12.75" x14ac:dyDescent="0.2">
      <c r="A868" s="1541"/>
      <c r="B868" s="1541"/>
      <c r="C868"/>
      <c r="D868" s="1486"/>
      <c r="E868" s="1486"/>
      <c r="F868" s="672" t="inlineStr">
        <is>
          <t>5.5</t>
        </is>
      </c>
      <c r="G868" s="1497"/>
      <c r="H868" s="130">
        <f>BV868</f>
        <v/>
      </c>
      <c r="I868" s="130">
        <f>BW868</f>
        <v/>
      </c>
      <c r="J868" s="1299" t="inlineStr">
        <is>
          <t>WLAN</t>
        </is>
      </c>
      <c r="K868" s="1299" t="inlineStr">
        <is>
          <t>2.4 GHz</t>
        </is>
      </c>
      <c r="L868" s="115"/>
      <c r="M868" s="130"/>
      <c r="N868" s="119"/>
      <c r="O868" s="131"/>
      <c r="P868" s="6597"/>
      <c r="Q868" s="131"/>
      <c r="R868" s="131"/>
      <c r="S868" s="6593"/>
      <c r="T868" s="130">
        <v>7</v>
      </c>
      <c r="U868" s="6593">
        <v>2442</v>
      </c>
      <c r="V868" s="119"/>
      <c r="W868" s="1305"/>
      <c r="X868" s="119"/>
      <c r="Y868" s="119"/>
      <c r="Z868" s="119"/>
      <c r="AA868" s="115"/>
      <c r="AB868" s="115"/>
      <c r="AC868" s="1300">
        <f>IF(OR(BX868="Close to Ear",BX868="Close to Head"),"Head",IF(BX868="Extremity","Extremity","Body"))</f>
        <v/>
      </c>
      <c r="AD868" s="1301">
        <f>CA868</f>
        <v/>
      </c>
      <c r="AE868" s="1299">
        <f>CB868</f>
        <v/>
      </c>
      <c r="AF868" s="115"/>
      <c r="AG868" s="1302">
        <f>IF(OR(AZ868="",BA868=""),"N/A",IF(DC868="Pass","P","F"))</f>
        <v/>
      </c>
      <c r="AH868" s="129"/>
      <c r="AI868" s="129"/>
      <c r="AJ868" s="129"/>
      <c r="AK868" s="119"/>
      <c r="AL868" s="115"/>
      <c r="AM868" s="119"/>
      <c r="AN868" s="119"/>
      <c r="AO868" s="692"/>
      <c r="AP868" s="692"/>
      <c r="AQ868" s="692"/>
      <c r="AR868" s="692"/>
      <c r="AS868" s="692"/>
      <c r="AT868" s="1303">
        <f>IF(AC868="Extremity",IF(CG868="","",CG868),"")</f>
        <v/>
      </c>
      <c r="AU868" s="1303">
        <f>IF(AC868="Extremity",IF(CH868="","",CH868),"")</f>
        <v/>
      </c>
      <c r="AV868" s="1304">
        <f>IF(AC868="Extremity","",IF(CE868="","",CE868))</f>
        <v/>
      </c>
      <c r="AW868" s="1304">
        <f>IF(AD868="Extremity","",IF(CF868="","",CF868))</f>
        <v/>
      </c>
      <c r="AX868" s="1305">
        <f>DL868</f>
        <v/>
      </c>
      <c r="AY868" s="1305">
        <f>DQ868</f>
        <v/>
      </c>
      <c r="AZ868" s="3377">
        <f>IF(AC868="Extremity",IF(DA868="","",DA868),"")</f>
        <v/>
      </c>
      <c r="BA868" s="3378">
        <f>IF(AC868="Extremity","",IF(CT868="","",CT868))</f>
        <v/>
      </c>
      <c r="BB868" s="1305">
        <f>IF(AC868="Extremity",IF(DB868="","",DB868),"")</f>
        <v/>
      </c>
      <c r="BC868" s="1304">
        <f>IF(AC868="Extremity","",IF(CZ868="","",CZ868))</f>
        <v/>
      </c>
      <c r="BD868" s="1305">
        <f>DD868</f>
        <v/>
      </c>
      <c r="BE868" s="132">
        <f>DE868</f>
        <v/>
      </c>
      <c r="BF868" s="133">
        <f>DF868*60</f>
        <v/>
      </c>
      <c r="BG868" s="121">
        <f>BE868</f>
        <v/>
      </c>
      <c r="BH868" s="133">
        <f>DG868*60</f>
        <v/>
      </c>
      <c r="BI868" s="133">
        <f>DH868</f>
        <v/>
      </c>
      <c r="BJ868" s="117"/>
      <c r="BK868" s="812">
        <f>Overview!$E$7</f>
        <v/>
      </c>
      <c r="BL868" s="117"/>
      <c r="BM868" s="834">
        <f>DI868</f>
        <v/>
      </c>
      <c r="BN868" s="812">
        <f>Overview!$P$153</f>
        <v/>
      </c>
      <c r="BO868" s="117"/>
      <c r="BP868" s="117"/>
      <c r="BQ868" s="115"/>
      <c r="BR868" s="1478"/>
      <c r="BS868" s="1541"/>
      <c r="BT868" s="1864" t="inlineStr">
        <is>
          <t>WLAN</t>
        </is>
      </c>
      <c r="BU868" s="1828" t="inlineStr">
        <is>
          <t>2.4 GHz</t>
        </is>
      </c>
      <c r="BV868" s="906">
        <f>Overview!$H$30</f>
        <v/>
      </c>
      <c r="BW868" s="1828"/>
      <c r="BX868" s="1864" t="inlineStr">
        <is>
          <t>Body</t>
        </is>
      </c>
      <c r="BY868" s="1198"/>
      <c r="BZ868" s="1198"/>
      <c r="CA868" s="1199" t="str">
        <f>CA867</f>
        <v>TBD</v>
      </c>
      <c r="CB868" s="1971">
        <v>5</v>
      </c>
      <c r="CC868" s="1198">
        <f>IF(COUNT('Conducted WiFi'!$AH$3:$AH$9)=0,7,INDEX('Conducted WiFi'!$T$3:$T$9,MATCH(MAX('Conducted WiFi'!$AH$3:$AH$9),'Conducted WiFi'!$AH$3:$AH$9,0)))</f>
        <v>7</v>
      </c>
      <c r="CD868" s="1191">
        <f>IF(COUNT('Conducted WiFi'!$AH$3:$AH$9)=0,2442,INDEX('Conducted WiFi'!$U$3:$U$9,MATCH(MAX('Conducted WiFi'!$AH$3:$AH$9),'Conducted WiFi'!$AH$3:$AH$9,0)))</f>
        <v>2442</v>
      </c>
      <c r="CE868" s="7237"/>
      <c r="CF868" s="7237"/>
      <c r="CG868" s="7245"/>
      <c r="CH868" s="7245"/>
      <c r="CI868" s="225">
        <f>BY868</f>
        <v/>
      </c>
      <c r="CJ868" s="237">
        <f>BZ868</f>
        <v/>
      </c>
      <c r="CK868" s="223">
        <f>CA868</f>
        <v/>
      </c>
      <c r="CL868" s="237">
        <f>CC868</f>
        <v/>
      </c>
      <c r="CM868" s="394">
        <f>CD868</f>
        <v/>
      </c>
      <c r="CN868" s="1966"/>
      <c r="CO868" s="1967"/>
      <c r="CP868" s="7214">
        <f>IF(CF868=""," ",IF(ABS(CE868-CF868)&lt;=0.1,"Valid","Not valid"))</f>
        <v/>
      </c>
      <c r="CQ868" s="1674">
        <f> IF(CE868="","",IF(AND(CE868&lt;&gt;"",CF868=""),IF(CE868&gt;=0.8,"Medir+Sig Max","No"),IF(CF868&lt;&gt;"",IF(CF868&gt;=0.8,"Medir+Sig Max","No"),"")))</f>
        <v/>
      </c>
      <c r="CR868" s="6927"/>
      <c r="CS868" s="1674"/>
      <c r="CT868" s="220">
        <f>IF(CO868="",IF(AND(CE868="",CF868=""),"",IF(CF868="",IF(DQ868&gt;1,ROUND(DQ868*CE868,3),CE868),IF(DQ868&gt;1,ROUND(DQ868*CF868,3),CF868))),IF(AND(CE868="",CF868=""),"",IF(CF868="",IF(DQ868&gt;1,ROUND(DQ868*CE868*(1/(CO868)),3),CE868*(1/(CO868))),IF(DQ868&gt;1,ROUND(DQ868*CF868*(1/(CO868)),3),CF868*(1/(CO868))))))</f>
        <v/>
      </c>
      <c r="CU868" s="224">
        <f>BY868</f>
        <v/>
      </c>
      <c r="CV868" s="237">
        <f>BZ868</f>
        <v/>
      </c>
      <c r="CW868" s="237">
        <f>CA868</f>
        <v/>
      </c>
      <c r="CX868" s="224">
        <f>CC868</f>
        <v/>
      </c>
      <c r="CY868" s="237">
        <f>CD868</f>
        <v/>
      </c>
      <c r="CZ868" s="7474">
        <f>IF(COUNTIF(Overview!K12:K14,TRUE)&gt;0,1.6,IF(COUNTIF(Overview!L12:L14,TRUE)&gt;0,8,0))</f>
        <v/>
      </c>
      <c r="DA868" s="1666"/>
      <c r="DB868" s="7483"/>
      <c r="DC868" s="844">
        <f>IF(CT868="","",IF(CT868&gt;CZ868,"Fail","Pass"))</f>
        <v/>
      </c>
      <c r="DD868" s="402"/>
      <c r="DE868" s="1565">
        <f>MyTimestamp(DC868)</f>
        <v/>
      </c>
      <c r="DF868" s="1531">
        <f>IF(COUNT(CE868:CH868)=1,15,IF(COUNT(CE868:CH868)=0,0,30))</f>
        <v/>
      </c>
      <c r="DG868" s="1532">
        <f>IF(DF868=0,0,2)</f>
        <v/>
      </c>
      <c r="DH868" s="1866"/>
      <c r="DI868" s="1866"/>
      <c r="DJ868" s="1863"/>
      <c r="DK868" s="1968"/>
      <c r="DL868" s="1574">
        <f>10^(CN868/20)*100-100</f>
        <v/>
      </c>
      <c r="DM868" s="976"/>
      <c r="DN868" s="1273"/>
      <c r="DO868" s="976">
        <f>IF(DM868="","",10^(DM868/10))</f>
        <v/>
      </c>
      <c r="DP868" s="976">
        <f>IF(ISNUMBER(DN868)=FALSE,"",10^(DN868/10))</f>
        <v/>
      </c>
      <c r="DQ868" s="1578">
        <f>IF(AND(ISNUMBER(DO868),ISNUMBER(DP868)),IF(DO868/DP868&gt;1,ROUND((DO868)/DP868,3),1),1)</f>
        <v/>
      </c>
      <c r="DR868" s="1541"/>
      <c r="DS868" s="1541"/>
      <c r="DT868" s="1541"/>
      <c r="DU868" s="1541"/>
      <c r="DV868" s="1541"/>
      <c r="DW868" s="1541"/>
      <c r="DX868" s="1541"/>
      <c r="DY868" s="1541"/>
      <c r="DZ868" s="1541"/>
      <c r="EA868" s="1541"/>
      <c r="EB868" s="1541"/>
      <c r="EC868" s="1541"/>
      <c r="ED868" s="1541"/>
      <c r="EE868" s="1541"/>
      <c r="EF868" s="1541"/>
      <c r="EG868" s="1541"/>
      <c r="EH868" s="1541"/>
      <c r="EI868" s="1541"/>
      <c r="EJ868" s="1541"/>
      <c r="EK868" s="1541"/>
      <c r="EL868" s="1541"/>
      <c r="EM868" s="1541"/>
      <c r="EN868" s="1541"/>
      <c r="EO868" s="1541"/>
      <c r="EP868" s="1541"/>
      <c r="EQ868" s="1541"/>
      <c r="ER868" s="1541"/>
      <c r="ES868" s="1541"/>
      <c r="ET868" s="1541"/>
      <c r="EU868" s="1541"/>
      <c r="EV868" s="1541"/>
    </row>
    <row r="869" ht="12.75" x14ac:dyDescent="0.2">
      <c r="A869" s="1541"/>
      <c r="B869" s="1541"/>
      <c r="C869"/>
      <c r="D869" s="1486"/>
      <c r="E869" s="1486"/>
      <c r="F869" s="672" t="inlineStr">
        <is>
          <t>5.5</t>
        </is>
      </c>
      <c r="G869" s="1497"/>
      <c r="H869" s="130">
        <f>BV869</f>
        <v/>
      </c>
      <c r="I869" s="130">
        <f>BW869</f>
        <v/>
      </c>
      <c r="J869" s="1299" t="inlineStr">
        <is>
          <t>WLAN</t>
        </is>
      </c>
      <c r="K869" s="1299" t="inlineStr">
        <is>
          <t>2.4 GHz</t>
        </is>
      </c>
      <c r="L869" s="115"/>
      <c r="M869" s="130"/>
      <c r="N869" s="119"/>
      <c r="O869" s="131"/>
      <c r="P869" s="6597"/>
      <c r="Q869" s="131"/>
      <c r="R869" s="131"/>
      <c r="S869" s="6593"/>
      <c r="T869" s="130">
        <v>7</v>
      </c>
      <c r="U869" s="6593">
        <v>2442</v>
      </c>
      <c r="V869" s="119"/>
      <c r="W869" s="1305"/>
      <c r="X869" s="119"/>
      <c r="Y869" s="119"/>
      <c r="Z869" s="119"/>
      <c r="AA869" s="115"/>
      <c r="AB869" s="115"/>
      <c r="AC869" s="1300">
        <f>IF(OR(BX869="Close to Ear",BX869="Close to Head"),"Head",IF(BX869="Extremity","Extremity","Body"))</f>
        <v/>
      </c>
      <c r="AD869" s="1301">
        <f>CA869</f>
        <v/>
      </c>
      <c r="AE869" s="1299">
        <f>CB869</f>
        <v/>
      </c>
      <c r="AF869" s="115"/>
      <c r="AG869" s="1302">
        <f>IF(OR(AZ869="",BA869=""),"N/A",IF(DC869="Pass","P","F"))</f>
        <v/>
      </c>
      <c r="AH869" s="129"/>
      <c r="AI869" s="129"/>
      <c r="AJ869" s="129"/>
      <c r="AK869" s="119"/>
      <c r="AL869" s="115"/>
      <c r="AM869" s="119"/>
      <c r="AN869" s="119"/>
      <c r="AO869" s="692"/>
      <c r="AP869" s="692"/>
      <c r="AQ869" s="692"/>
      <c r="AR869" s="692"/>
      <c r="AS869" s="692"/>
      <c r="AT869" s="1303">
        <f>IF(AC869="Extremity",IF(CG869="","",CG869),"")</f>
        <v/>
      </c>
      <c r="AU869" s="1303">
        <f>IF(AC869="Extremity",IF(CH869="","",CH869),"")</f>
        <v/>
      </c>
      <c r="AV869" s="1304">
        <f>IF(AC869="Extremity","",IF(CE869="","",CE869))</f>
        <v/>
      </c>
      <c r="AW869" s="1304">
        <f>IF(AD869="Extremity","",IF(CF869="","",CF869))</f>
        <v/>
      </c>
      <c r="AX869" s="1305">
        <f>DL869</f>
        <v/>
      </c>
      <c r="AY869" s="1305">
        <f>DQ869</f>
        <v/>
      </c>
      <c r="AZ869" s="3377">
        <f>IF(AC869="Extremity",IF(DA869="","",DA869),"")</f>
        <v/>
      </c>
      <c r="BA869" s="3378">
        <f>IF(AC869="Extremity","",IF(CT869="","",CT869))</f>
        <v/>
      </c>
      <c r="BB869" s="1305">
        <f>IF(AC869="Extremity",IF(DB869="","",DB869),"")</f>
        <v/>
      </c>
      <c r="BC869" s="1304">
        <f>IF(AC869="Extremity","",IF(CZ869="","",CZ869))</f>
        <v/>
      </c>
      <c r="BD869" s="1305">
        <f>DD869</f>
        <v/>
      </c>
      <c r="BE869" s="132">
        <f>DE869</f>
        <v/>
      </c>
      <c r="BF869" s="133">
        <f>DF869*60</f>
        <v/>
      </c>
      <c r="BG869" s="121">
        <f>BE869</f>
        <v/>
      </c>
      <c r="BH869" s="133">
        <f>DG869*60</f>
        <v/>
      </c>
      <c r="BI869" s="133">
        <f>DH869</f>
        <v/>
      </c>
      <c r="BJ869" s="117"/>
      <c r="BK869" s="812">
        <f>Overview!$E$7</f>
        <v/>
      </c>
      <c r="BL869" s="117"/>
      <c r="BM869" s="834">
        <f>DI869</f>
        <v/>
      </c>
      <c r="BN869" s="812">
        <f>Overview!$P$153</f>
        <v/>
      </c>
      <c r="BO869" s="117"/>
      <c r="BP869" s="117"/>
      <c r="BQ869" s="115"/>
      <c r="BR869" s="1478"/>
      <c r="BS869" s="1541"/>
      <c r="BT869" s="1864" t="inlineStr">
        <is>
          <t>WLAN</t>
        </is>
      </c>
      <c r="BU869" s="1828" t="inlineStr">
        <is>
          <t>2.4 GHz</t>
        </is>
      </c>
      <c r="BV869" s="906">
        <f>Overview!$H$30</f>
        <v/>
      </c>
      <c r="BW869" s="1828"/>
      <c r="BX869" s="1864" t="inlineStr">
        <is>
          <t>Body</t>
        </is>
      </c>
      <c r="BY869" s="1192"/>
      <c r="BZ869" s="1192"/>
      <c r="CA869" s="1193" t="str">
        <f>CA868</f>
        <v>TBD</v>
      </c>
      <c r="CB869" s="1071">
        <v>5</v>
      </c>
      <c r="CC869" s="1192">
        <f>IF(COUNT('Conducted WiFi'!$AH$3:$AH$9)=0,7,INDEX('Conducted WiFi'!$T$3:$T$9,MATCH(MAX('Conducted WiFi'!$AH$3:$AH$9),'Conducted WiFi'!$AH$3:$AH$9,0)))</f>
        <v>7</v>
      </c>
      <c r="CD869" s="1192">
        <f>IF(COUNT('Conducted WiFi'!$AH$3:$AH$9)=0,2442,INDEX('Conducted WiFi'!$U$3:$U$9,MATCH(MAX('Conducted WiFi'!$AH$3:$AH$9),'Conducted WiFi'!$AH$3:$AH$9,0)))</f>
        <v>2442</v>
      </c>
      <c r="CE869" s="7237"/>
      <c r="CF869" s="7237"/>
      <c r="CG869" s="7245"/>
      <c r="CH869" s="7245"/>
      <c r="CI869" s="225">
        <f>BY869</f>
        <v/>
      </c>
      <c r="CJ869" s="237">
        <f>BZ869</f>
        <v/>
      </c>
      <c r="CK869" s="223">
        <f>CA869</f>
        <v/>
      </c>
      <c r="CL869" s="237">
        <f>CC869</f>
        <v/>
      </c>
      <c r="CM869" s="394">
        <f>CD869</f>
        <v/>
      </c>
      <c r="CN869" s="1966"/>
      <c r="CO869" s="1967"/>
      <c r="CP869" s="7214">
        <f>IF(CF869=""," ",IF(ABS(CE869-CF869)&lt;=0.1,"Valid","Not valid"))</f>
        <v/>
      </c>
      <c r="CQ869" s="1674">
        <f> IF(CE869="","",IF(AND(CE869&lt;&gt;"",CF869=""),IF(CE869&gt;=0.8,"Medir+Sig Max","No"),IF(CF869&lt;&gt;"",IF(CF869&gt;=0.8,"Medir+Sig Max","No"),"")))</f>
        <v/>
      </c>
      <c r="CR869" s="6927"/>
      <c r="CS869" s="1674"/>
      <c r="CT869" s="220">
        <f>IF(CO869="",IF(AND(CE869="",CF869=""),"",IF(CF869="",IF(DQ869&gt;1,ROUND(DQ869*CE869,3),CE869),IF(DQ869&gt;1,ROUND(DQ869*CF869,3),CF869))),IF(AND(CE869="",CF869=""),"",IF(CF869="",IF(DQ869&gt;1,ROUND(DQ869*CE869*(1/(CO869)),3),CE869*(1/(CO869))),IF(DQ869&gt;1,ROUND(DQ869*CF869*(1/(CO869)),3),CF869*(1/(CO869))))))</f>
        <v/>
      </c>
      <c r="CU869" s="224">
        <f>BY869</f>
        <v/>
      </c>
      <c r="CV869" s="237">
        <f>BZ869</f>
        <v/>
      </c>
      <c r="CW869" s="237">
        <f>CA869</f>
        <v/>
      </c>
      <c r="CX869" s="224">
        <f>CC869</f>
        <v/>
      </c>
      <c r="CY869" s="237">
        <f>CD869</f>
        <v/>
      </c>
      <c r="CZ869" s="7474">
        <f>IF(COUNTIF(Overview!K12:K14,TRUE)&gt;0,1.6,IF(COUNTIF(Overview!L12:L14,TRUE)&gt;0,8,0))</f>
        <v/>
      </c>
      <c r="DA869" s="1666"/>
      <c r="DB869" s="7483"/>
      <c r="DC869" s="844">
        <f>IF(CT869="","",IF(CT869&gt;CZ869,"Fail","Pass"))</f>
        <v/>
      </c>
      <c r="DD869" s="402"/>
      <c r="DE869" s="1565">
        <f>MyTimestamp(DC869)</f>
        <v/>
      </c>
      <c r="DF869" s="1531">
        <f>IF(COUNT(CE869:CH869)=1,15,IF(COUNT(CE869:CH869)=0,0,30))</f>
        <v/>
      </c>
      <c r="DG869" s="1532">
        <f>IF(DF869=0,0,2)</f>
        <v/>
      </c>
      <c r="DH869" s="1866"/>
      <c r="DI869" s="1866"/>
      <c r="DJ869" s="1863"/>
      <c r="DK869" s="1968"/>
      <c r="DL869" s="1574">
        <f>10^(CN869/20)*100-100</f>
        <v/>
      </c>
      <c r="DM869" s="976"/>
      <c r="DN869" s="1274"/>
      <c r="DO869" s="976">
        <f>IF(DM869="","",10^(DM869/10))</f>
        <v/>
      </c>
      <c r="DP869" s="976">
        <f>IF(ISNUMBER(DN869)=FALSE,"",10^(DN869/10))</f>
        <v/>
      </c>
      <c r="DQ869" s="1578">
        <f>IF(AND(ISNUMBER(DO869),ISNUMBER(DP869)),IF(DO869/DP869&gt;1,ROUND((DO869)/DP869,3),1),1)</f>
        <v/>
      </c>
      <c r="DR869" s="1541"/>
      <c r="DS869" s="1541"/>
      <c r="DT869" s="1541"/>
      <c r="DU869" s="1541"/>
      <c r="DV869" s="1541"/>
      <c r="DW869" s="1541"/>
      <c r="DX869" s="1541"/>
      <c r="DY869" s="1541"/>
      <c r="DZ869" s="1541"/>
      <c r="EA869" s="1541"/>
      <c r="EB869" s="1541"/>
      <c r="EC869" s="1541"/>
      <c r="ED869" s="1541"/>
      <c r="EE869" s="1541"/>
      <c r="EF869" s="1541"/>
      <c r="EG869" s="1541"/>
      <c r="EH869" s="1541"/>
      <c r="EI869" s="1541"/>
      <c r="EJ869" s="1541"/>
      <c r="EK869" s="1541"/>
      <c r="EL869" s="1541"/>
      <c r="EM869" s="1541"/>
      <c r="EN869" s="1541"/>
      <c r="EO869" s="1541"/>
      <c r="EP869" s="1541"/>
      <c r="EQ869" s="1541"/>
      <c r="ER869" s="1541"/>
      <c r="ES869" s="1541"/>
      <c r="ET869" s="1541"/>
      <c r="EU869" s="1541"/>
      <c r="EV869" s="1541"/>
    </row>
    <row r="870" ht="12.75" x14ac:dyDescent="0.2">
      <c r="A870" s="1541"/>
      <c r="B870" s="1541"/>
      <c r="C870"/>
      <c r="D870" s="1486"/>
      <c r="E870" s="1486"/>
      <c r="F870" s="672" t="inlineStr">
        <is>
          <t>5.5</t>
        </is>
      </c>
      <c r="G870" s="1497"/>
      <c r="H870" s="130">
        <f>BV870</f>
        <v/>
      </c>
      <c r="I870" s="130">
        <f>BW870</f>
        <v/>
      </c>
      <c r="J870" s="1299" t="inlineStr">
        <is>
          <t>WLAN</t>
        </is>
      </c>
      <c r="K870" s="1299" t="inlineStr">
        <is>
          <t>2.4 GHz</t>
        </is>
      </c>
      <c r="L870" s="115"/>
      <c r="M870" s="130"/>
      <c r="N870" s="119"/>
      <c r="O870" s="131"/>
      <c r="P870" s="6597"/>
      <c r="Q870" s="131"/>
      <c r="R870" s="131"/>
      <c r="S870" s="6593"/>
      <c r="T870" s="130">
        <v>7</v>
      </c>
      <c r="U870" s="6593">
        <v>2442</v>
      </c>
      <c r="V870" s="119"/>
      <c r="W870" s="1305"/>
      <c r="X870" s="119"/>
      <c r="Y870" s="119"/>
      <c r="Z870" s="119"/>
      <c r="AA870" s="115"/>
      <c r="AB870" s="115"/>
      <c r="AC870" s="1300">
        <f>IF(OR(BX870="Close to Ear",BX870="Close to Head"),"Head",IF(BX870="Extremity","Extremity","Body"))</f>
        <v/>
      </c>
      <c r="AD870" s="1301">
        <f>CA870</f>
        <v/>
      </c>
      <c r="AE870" s="1299">
        <f>CB870</f>
        <v/>
      </c>
      <c r="AF870" s="115"/>
      <c r="AG870" s="1302">
        <f>IF(OR(AZ870="",BA870=""),"N/A",IF(DC870="Pass","P","F"))</f>
        <v/>
      </c>
      <c r="AH870" s="129"/>
      <c r="AI870" s="129"/>
      <c r="AJ870" s="129"/>
      <c r="AK870" s="119"/>
      <c r="AL870" s="115"/>
      <c r="AM870" s="119"/>
      <c r="AN870" s="119"/>
      <c r="AO870" s="692"/>
      <c r="AP870" s="692"/>
      <c r="AQ870" s="692"/>
      <c r="AR870" s="692"/>
      <c r="AS870" s="692"/>
      <c r="AT870" s="1303">
        <f>IF(AC870="Extremity",IF(CG870="","",CG870),"")</f>
        <v/>
      </c>
      <c r="AU870" s="1303">
        <f>IF(AC870="Extremity",IF(CH870="","",CH870),"")</f>
        <v/>
      </c>
      <c r="AV870" s="1304">
        <f>IF(AC870="Extremity","",IF(CE870="","",CE870))</f>
        <v/>
      </c>
      <c r="AW870" s="1304">
        <f>IF(AD870="Extremity","",IF(CF870="","",CF870))</f>
        <v/>
      </c>
      <c r="AX870" s="1305">
        <f>DL870</f>
        <v/>
      </c>
      <c r="AY870" s="1305">
        <f>DQ870</f>
        <v/>
      </c>
      <c r="AZ870" s="3377">
        <f>IF(AC870="Extremity",IF(DA870="","",DA870),"")</f>
        <v/>
      </c>
      <c r="BA870" s="3378">
        <f>IF(AC870="Extremity","",IF(CT870="","",CT870))</f>
        <v/>
      </c>
      <c r="BB870" s="1305">
        <f>IF(AC870="Extremity",IF(DB870="","",DB870),"")</f>
        <v/>
      </c>
      <c r="BC870" s="1304">
        <f>IF(AC870="Extremity","",IF(CZ870="","",CZ870))</f>
        <v/>
      </c>
      <c r="BD870" s="1305">
        <f>DD870</f>
        <v/>
      </c>
      <c r="BE870" s="132">
        <f>DE870</f>
        <v/>
      </c>
      <c r="BF870" s="133">
        <f>DF870*60</f>
        <v/>
      </c>
      <c r="BG870" s="121">
        <f>BE870</f>
        <v/>
      </c>
      <c r="BH870" s="133">
        <f>DG870*60</f>
        <v/>
      </c>
      <c r="BI870" s="133">
        <f>DH870</f>
        <v/>
      </c>
      <c r="BJ870" s="117"/>
      <c r="BK870" s="812">
        <f>Overview!$E$7</f>
        <v/>
      </c>
      <c r="BL870" s="117"/>
      <c r="BM870" s="834">
        <f>DI870</f>
        <v/>
      </c>
      <c r="BN870" s="812">
        <f>Overview!$P$153</f>
        <v/>
      </c>
      <c r="BO870" s="117"/>
      <c r="BP870" s="117"/>
      <c r="BQ870" s="115"/>
      <c r="BR870" s="1478"/>
      <c r="BS870" s="1541"/>
      <c r="BT870" s="1864" t="inlineStr">
        <is>
          <t>WLAN</t>
        </is>
      </c>
      <c r="BU870" s="1828" t="inlineStr">
        <is>
          <t>2.4 GHz</t>
        </is>
      </c>
      <c r="BV870" s="906">
        <f>Overview!$H$30</f>
        <v/>
      </c>
      <c r="BW870" s="1828"/>
      <c r="BX870" s="1864" t="inlineStr">
        <is>
          <t>Body</t>
        </is>
      </c>
      <c r="BY870" s="1194"/>
      <c r="BZ870" s="1194"/>
      <c r="CA870" s="1194" t="str">
        <f>CA869</f>
        <v>TBD</v>
      </c>
      <c r="CB870" s="1970">
        <v>5</v>
      </c>
      <c r="CC870" s="1194">
        <f>IF(COUNT('Conducted WiFi'!$AH$3:$AH$9)=0,7,INDEX('Conducted WiFi'!$T$3:$T$9,MATCH(MAX('Conducted WiFi'!$AH$3:$AH$9),'Conducted WiFi'!$AH$3:$AH$9,0)))</f>
        <v>7</v>
      </c>
      <c r="CD870" s="1195">
        <f>IF(COUNT('Conducted WiFi'!$AH$3:$AH$9)=0,2442,INDEX('Conducted WiFi'!$U$3:$U$9,MATCH(MAX('Conducted WiFi'!$AH$3:$AH$9),'Conducted WiFi'!$AH$3:$AH$9,0)))</f>
        <v>2442</v>
      </c>
      <c r="CE870" s="7237"/>
      <c r="CF870" s="7237"/>
      <c r="CG870" s="7245"/>
      <c r="CH870" s="7245"/>
      <c r="CI870" s="225">
        <f>BY870</f>
        <v/>
      </c>
      <c r="CJ870" s="237">
        <f>BZ870</f>
        <v/>
      </c>
      <c r="CK870" s="223">
        <f>CA870</f>
        <v/>
      </c>
      <c r="CL870" s="237">
        <f>CC870</f>
        <v/>
      </c>
      <c r="CM870" s="394">
        <f>CD870</f>
        <v/>
      </c>
      <c r="CN870" s="1966"/>
      <c r="CO870" s="1967"/>
      <c r="CP870" s="7214">
        <f>IF(CF870=""," ",IF(ABS(CE870-CF870)&lt;=0.1,"Valid","Not valid"))</f>
        <v/>
      </c>
      <c r="CQ870" s="1674">
        <f> IF(CE870="","",IF(AND(CE870&lt;&gt;"",CF870=""),IF(CE870&gt;=0.8,"Medir+Sig Max","No"),IF(CF870&lt;&gt;"",IF(CF870&gt;=0.8,"Medir+Sig Max","No"),"")))</f>
        <v/>
      </c>
      <c r="CR870" s="6927"/>
      <c r="CS870" s="1674"/>
      <c r="CT870" s="220">
        <f>IF(CO870="",IF(AND(CE870="",CF870=""),"",IF(CF870="",IF(DQ870&gt;1,ROUND(DQ870*CE870,3),CE870),IF(DQ870&gt;1,ROUND(DQ870*CF870,3),CF870))),IF(AND(CE870="",CF870=""),"",IF(CF870="",IF(DQ870&gt;1,ROUND(DQ870*CE870*(1/(CO870)),3),CE870*(1/(CO870))),IF(DQ870&gt;1,ROUND(DQ870*CF870*(1/(CO870)),3),CF870*(1/(CO870))))))</f>
        <v/>
      </c>
      <c r="CU870" s="224">
        <f>BY870</f>
        <v/>
      </c>
      <c r="CV870" s="237">
        <f>BZ870</f>
        <v/>
      </c>
      <c r="CW870" s="237">
        <f>CA870</f>
        <v/>
      </c>
      <c r="CX870" s="224">
        <f>CC870</f>
        <v/>
      </c>
      <c r="CY870" s="237">
        <f>CD870</f>
        <v/>
      </c>
      <c r="CZ870" s="7474">
        <f>IF(COUNTIF(Overview!K12:K14,TRUE)&gt;0,1.6,IF(COUNTIF(Overview!L12:L14,TRUE)&gt;0,8,0))</f>
        <v/>
      </c>
      <c r="DA870" s="1666"/>
      <c r="DB870" s="7483"/>
      <c r="DC870" s="844">
        <f>IF(CT870="","",IF(CT870&gt;CZ870,"Fail","Pass"))</f>
        <v/>
      </c>
      <c r="DD870" s="402"/>
      <c r="DE870" s="1565">
        <f>MyTimestamp(DC870)</f>
        <v/>
      </c>
      <c r="DF870" s="1531">
        <f>IF(COUNT(CE870:CH870)=1,15,IF(COUNT(CE870:CH870)=0,0,30))</f>
        <v/>
      </c>
      <c r="DG870" s="1532">
        <f>IF(DF870=0,0,2)</f>
        <v/>
      </c>
      <c r="DH870" s="1866"/>
      <c r="DI870" s="1866"/>
      <c r="DJ870" s="1863"/>
      <c r="DK870" s="1968"/>
      <c r="DL870" s="1574">
        <f>10^(CN870/20)*100-100</f>
        <v/>
      </c>
      <c r="DM870" s="976"/>
      <c r="DN870" s="1275"/>
      <c r="DO870" s="976">
        <f>IF(DM870="","",10^(DM870/10))</f>
        <v/>
      </c>
      <c r="DP870" s="976">
        <f>IF(ISNUMBER(DN870)=FALSE,"",10^(DN870/10))</f>
        <v/>
      </c>
      <c r="DQ870" s="1578">
        <f>IF(AND(ISNUMBER(DO870),ISNUMBER(DP870)),IF(DO870/DP870&gt;1,ROUND((DO870)/DP870,3),1),1)</f>
        <v/>
      </c>
      <c r="DR870" s="1541"/>
      <c r="DS870" s="1541"/>
      <c r="DT870" s="1541"/>
      <c r="DU870" s="1541"/>
      <c r="DV870" s="1541"/>
      <c r="DW870" s="1541"/>
      <c r="DX870" s="1541"/>
      <c r="DY870" s="1541"/>
      <c r="DZ870" s="1541"/>
      <c r="EA870" s="1541"/>
      <c r="EB870" s="1541"/>
      <c r="EC870" s="1541"/>
      <c r="ED870" s="1541"/>
      <c r="EE870" s="1541"/>
      <c r="EF870" s="1541"/>
      <c r="EG870" s="1541"/>
      <c r="EH870" s="1541"/>
      <c r="EI870" s="1541"/>
      <c r="EJ870" s="1541"/>
      <c r="EK870" s="1541"/>
      <c r="EL870" s="1541"/>
      <c r="EM870" s="1541"/>
      <c r="EN870" s="1541"/>
      <c r="EO870" s="1541"/>
      <c r="EP870" s="1541"/>
      <c r="EQ870" s="1541"/>
      <c r="ER870" s="1541"/>
      <c r="ES870" s="1541"/>
      <c r="ET870" s="1541"/>
      <c r="EU870" s="1541"/>
      <c r="EV870" s="1541"/>
    </row>
    <row r="871" ht="12.75" x14ac:dyDescent="0.2">
      <c r="A871" s="1541"/>
      <c r="B871" s="1541"/>
      <c r="C871"/>
      <c r="D871" s="1486"/>
      <c r="E871" s="1486"/>
      <c r="F871" s="672" t="inlineStr">
        <is>
          <t>5.5</t>
        </is>
      </c>
      <c r="G871" s="1497"/>
      <c r="H871" s="130">
        <f>BV871</f>
        <v/>
      </c>
      <c r="I871" s="130">
        <f>BW871</f>
        <v/>
      </c>
      <c r="J871" s="1299" t="inlineStr">
        <is>
          <t>WLAN</t>
        </is>
      </c>
      <c r="K871" s="1299" t="inlineStr">
        <is>
          <t>2.4 GHz</t>
        </is>
      </c>
      <c r="L871" s="115"/>
      <c r="M871" s="130"/>
      <c r="N871" s="119"/>
      <c r="O871" s="131"/>
      <c r="P871" s="6597"/>
      <c r="Q871" s="131"/>
      <c r="R871" s="131"/>
      <c r="S871" s="6593"/>
      <c r="T871" s="130">
        <v>7</v>
      </c>
      <c r="U871" s="6593">
        <v>2442</v>
      </c>
      <c r="V871" s="119"/>
      <c r="W871" s="1305"/>
      <c r="X871" s="119"/>
      <c r="Y871" s="119"/>
      <c r="Z871" s="119"/>
      <c r="AA871" s="115"/>
      <c r="AB871" s="115"/>
      <c r="AC871" s="1300">
        <f>IF(OR(BX871="Close to Ear",BX871="Close to Head"),"Head",IF(BX871="Extremity","Extremity","Body"))</f>
        <v/>
      </c>
      <c r="AD871" s="1301">
        <f>CA871</f>
        <v/>
      </c>
      <c r="AE871" s="1299">
        <f>CB871</f>
        <v/>
      </c>
      <c r="AF871" s="115"/>
      <c r="AG871" s="1302">
        <f>IF(OR(AZ871="",BA871=""),"N/A",IF(DC871="Pass","P","F"))</f>
        <v/>
      </c>
      <c r="AH871" s="129"/>
      <c r="AI871" s="129"/>
      <c r="AJ871" s="129"/>
      <c r="AK871" s="119"/>
      <c r="AL871" s="115"/>
      <c r="AM871" s="119"/>
      <c r="AN871" s="119"/>
      <c r="AO871" s="692"/>
      <c r="AP871" s="692"/>
      <c r="AQ871" s="692"/>
      <c r="AR871" s="692"/>
      <c r="AS871" s="692"/>
      <c r="AT871" s="1303">
        <f>IF(AC871="Extremity",IF(CG871="","",CG871),"")</f>
        <v/>
      </c>
      <c r="AU871" s="1303">
        <f>IF(AC871="Extremity",IF(CH871="","",CH871),"")</f>
        <v/>
      </c>
      <c r="AV871" s="1304">
        <f>IF(AC871="Extremity","",IF(CE871="","",CE871))</f>
        <v/>
      </c>
      <c r="AW871" s="1304">
        <f>IF(AD871="Extremity","",IF(CF871="","",CF871))</f>
        <v/>
      </c>
      <c r="AX871" s="1305">
        <f>DL871</f>
        <v/>
      </c>
      <c r="AY871" s="1305">
        <f>DQ871</f>
        <v/>
      </c>
      <c r="AZ871" s="3377">
        <f>IF(AC871="Extremity",IF(DA871="","",DA871),"")</f>
        <v/>
      </c>
      <c r="BA871" s="3378">
        <f>IF(AC871="Extremity","",IF(CT871="","",CT871))</f>
        <v/>
      </c>
      <c r="BB871" s="1305">
        <f>IF(AC871="Extremity",IF(DB871="","",DB871),"")</f>
        <v/>
      </c>
      <c r="BC871" s="1304">
        <f>IF(AC871="Extremity","",IF(CZ871="","",CZ871))</f>
        <v/>
      </c>
      <c r="BD871" s="1305">
        <f>DD871</f>
        <v/>
      </c>
      <c r="BE871" s="132">
        <f>DE871</f>
        <v/>
      </c>
      <c r="BF871" s="133">
        <f>DF871*60</f>
        <v/>
      </c>
      <c r="BG871" s="121">
        <f>BE871</f>
        <v/>
      </c>
      <c r="BH871" s="133">
        <f>DG871*60</f>
        <v/>
      </c>
      <c r="BI871" s="133">
        <f>DH871</f>
        <v/>
      </c>
      <c r="BJ871" s="117"/>
      <c r="BK871" s="812">
        <f>Overview!$E$7</f>
        <v/>
      </c>
      <c r="BL871" s="117"/>
      <c r="BM871" s="834">
        <f>DI871</f>
        <v/>
      </c>
      <c r="BN871" s="812">
        <f>Overview!$P$153</f>
        <v/>
      </c>
      <c r="BO871" s="117"/>
      <c r="BP871" s="117"/>
      <c r="BQ871" s="115"/>
      <c r="BR871" s="1478"/>
      <c r="BS871" s="1541"/>
      <c r="BT871" s="1864" t="inlineStr">
        <is>
          <t>WLAN</t>
        </is>
      </c>
      <c r="BU871" s="1828" t="inlineStr">
        <is>
          <t>2.4 GHz</t>
        </is>
      </c>
      <c r="BV871" s="906">
        <f>Overview!$H$30</f>
        <v/>
      </c>
      <c r="BW871" s="1828"/>
      <c r="BX871" s="1864" t="inlineStr">
        <is>
          <t>Body</t>
        </is>
      </c>
      <c r="BY871" s="1196"/>
      <c r="BZ871" s="1196"/>
      <c r="CA871" s="881" t="str">
        <f>CONCATENATE(CA869," - Variability")</f>
        <v>TBD - Variability</v>
      </c>
      <c r="CB871" s="200">
        <v>5</v>
      </c>
      <c r="CC871" s="881">
        <f>IF(COUNT('Conducted WiFi'!$AH$3:$AH$9)=0,7,INDEX('Conducted WiFi'!$T$3:$T$9,MATCH(MAX('Conducted WiFi'!$AH$3:$AH$9),'Conducted WiFi'!$AH$3:$AH$9,0)))</f>
        <v>7</v>
      </c>
      <c r="CD871" s="881">
        <f>IF(COUNT('Conducted WiFi'!$AH$3:$AH$9)=0,2442,INDEX('Conducted WiFi'!$U$3:$U$9,MATCH(MAX('Conducted WiFi'!$AH$3:$AH$9),'Conducted WiFi'!$AH$3:$AH$9,0)))</f>
        <v>2442</v>
      </c>
      <c r="CE871" s="7234"/>
      <c r="CF871" s="7234"/>
      <c r="CG871" s="7245"/>
      <c r="CH871" s="7245"/>
      <c r="CI871" s="225">
        <f>BY871</f>
        <v/>
      </c>
      <c r="CJ871" s="237">
        <f>BZ871</f>
        <v/>
      </c>
      <c r="CK871" s="223">
        <f>CA871</f>
        <v/>
      </c>
      <c r="CL871" s="237">
        <f>CC871</f>
        <v/>
      </c>
      <c r="CM871" s="237">
        <f>CD871</f>
        <v/>
      </c>
      <c r="CN871" s="1527"/>
      <c r="CO871" s="1967"/>
      <c r="CP871" s="7214">
        <f>IF(CF871=""," ",IF(ABS(CE871-CF871)&lt;=0.1,"Valid","Not valid"))</f>
        <v/>
      </c>
      <c r="CQ871" s="1674">
        <f> IF(CE871="","",IF(AND(CE871&lt;&gt;"",CF871=""),IF(CE871&gt;=0.8,"Medir+Sig Max","No"),IF(CF871&lt;&gt;"",IF(CF871&gt;=0.8,"Medir+Sig Max","No"),"")))</f>
        <v/>
      </c>
      <c r="CR871" s="6927"/>
      <c r="CS871" s="1674">
        <f>IF(CF871="","",IF(MAX(CF856:CF870)=0,"",IF(AND(CF871&lt;=1.45,(CF871/MAX(CF856:CF870))&lt;=1.2,(CF871/MAX(CF856:CF870))&gt;=0.8),"Válido","REPETIR VAR")))</f>
        <v/>
      </c>
      <c r="CT871" s="6710">
        <f>IF(CO871="",IF(AND(CE871="",CF871=""),"",IF(CF871="",IF(DQ871&gt;1,ROUND(DQ871*CE871,3),CE871),IF(DQ871&gt;1,ROUND(DQ871*CF871,3),CF871))),IF(AND(CE871="",CF871=""),"",IF(CF871="",IF(DQ871&gt;1,ROUND(DQ871*CE871*(1/(CO871)),3),CE871*(1/(CO871))),IF(DQ871&gt;1,ROUND(DQ871*CF871*(1/(CO871)),3),CF871*(1/(CO871))))))</f>
        <v/>
      </c>
      <c r="CU871" s="224">
        <f>BY871</f>
        <v/>
      </c>
      <c r="CV871" s="237">
        <f>BZ871</f>
        <v/>
      </c>
      <c r="CW871" s="237">
        <f>CA871</f>
        <v/>
      </c>
      <c r="CX871" s="224">
        <f>CC871</f>
        <v/>
      </c>
      <c r="CY871" s="237">
        <f>CD871</f>
        <v/>
      </c>
      <c r="CZ871" s="7474">
        <f>IF(COUNTIF(Overview!K12:K14,TRUE)&gt;0,1.6,IF(COUNTIF(Overview!L12:L14,TRUE)&gt;0,8,0))</f>
        <v/>
      </c>
      <c r="DA871" s="1788"/>
      <c r="DB871" s="7483"/>
      <c r="DC871" s="844">
        <f>IF(CT871="","",IF(CT871&gt;CZ871,"Fail","Pass"))</f>
        <v/>
      </c>
      <c r="DD871" s="402"/>
      <c r="DE871" s="1565">
        <f>MyTimestamp(DC871)</f>
        <v/>
      </c>
      <c r="DF871" s="1531">
        <f>IF(COUNT(CE871:CH871)=1,15,IF(COUNT(CE871:CH871)=0,0,30))</f>
        <v/>
      </c>
      <c r="DG871" s="1532">
        <f>IF(DF871=0,0,2)</f>
        <v/>
      </c>
      <c r="DH871" s="1866"/>
      <c r="DI871" s="1866"/>
      <c r="DJ871" s="1863"/>
      <c r="DK871" s="1789"/>
      <c r="DL871" s="1574">
        <f>10^(CN871/20)*100-100</f>
        <v/>
      </c>
      <c r="DM871" s="976"/>
      <c r="DN871" s="1275"/>
      <c r="DO871" s="976">
        <f>IF(DM871="","",10^(DM871/10))</f>
        <v/>
      </c>
      <c r="DP871" s="976">
        <f>IF(ISNUMBER(DN871)=FALSE,"",10^(DN871/10))</f>
        <v/>
      </c>
      <c r="DQ871" s="1578">
        <f>IF(AND(ISNUMBER(DO871),ISNUMBER(DP871)),IF(DO871/DP871&gt;1,ROUND((DO871)/DP871,3),1),1)</f>
        <v/>
      </c>
      <c r="DR871" s="1541"/>
      <c r="DS871" s="1541"/>
      <c r="DT871" s="1541"/>
      <c r="DU871" s="1541"/>
      <c r="DV871" s="1541"/>
      <c r="DW871" s="1541"/>
      <c r="DX871" s="1541"/>
      <c r="DY871" s="1541"/>
      <c r="DZ871" s="1541"/>
      <c r="EA871" s="1541"/>
      <c r="EB871" s="1541"/>
      <c r="EC871" s="1541"/>
      <c r="ED871" s="1541"/>
      <c r="EE871" s="1541"/>
      <c r="EF871" s="1541"/>
      <c r="EG871" s="1541"/>
      <c r="EH871" s="1541"/>
      <c r="EI871" s="1541"/>
      <c r="EJ871" s="1541"/>
      <c r="EK871" s="1541"/>
      <c r="EL871" s="1541"/>
      <c r="EM871" s="1541"/>
      <c r="EN871" s="1541"/>
      <c r="EO871" s="1541"/>
      <c r="EP871" s="1541"/>
      <c r="EQ871" s="1541"/>
      <c r="ER871" s="1541"/>
      <c r="ES871" s="1541"/>
      <c r="ET871" s="1541"/>
      <c r="EU871" s="1541"/>
      <c r="EV871" s="1541"/>
    </row>
    <row r="872" ht="12.75" x14ac:dyDescent="0.2">
      <c r="A872" s="1541"/>
      <c r="B872" s="1541"/>
      <c r="C872"/>
      <c r="D872" s="1486"/>
      <c r="E872" s="1486"/>
      <c r="F872" s="672" t="inlineStr">
        <is>
          <t>5.5</t>
        </is>
      </c>
      <c r="G872" s="1497"/>
      <c r="H872" s="130">
        <f>BV872</f>
        <v/>
      </c>
      <c r="I872" s="130">
        <f>BW872</f>
        <v/>
      </c>
      <c r="J872" s="1299" t="inlineStr">
        <is>
          <t>WLAN</t>
        </is>
      </c>
      <c r="K872" s="1299" t="inlineStr">
        <is>
          <t>2.4 GHz</t>
        </is>
      </c>
      <c r="L872" s="115"/>
      <c r="M872" s="130"/>
      <c r="N872" s="119"/>
      <c r="O872" s="131"/>
      <c r="P872" s="6597"/>
      <c r="Q872" s="131"/>
      <c r="R872" s="131"/>
      <c r="S872" s="6593"/>
      <c r="T872" s="130">
        <v>7</v>
      </c>
      <c r="U872" s="6593">
        <v>2442</v>
      </c>
      <c r="V872" s="119"/>
      <c r="W872" s="1305"/>
      <c r="X872" s="119"/>
      <c r="Y872" s="119"/>
      <c r="Z872" s="119"/>
      <c r="AA872" s="115"/>
      <c r="AB872" s="115"/>
      <c r="AC872" s="1300">
        <f>IF(OR(BX872="Close to Ear",BX872="Close to Head"),"Head",IF(BX872="Extremity","Extremity","Body"))</f>
        <v/>
      </c>
      <c r="AD872" s="1301">
        <f>CA872</f>
        <v/>
      </c>
      <c r="AE872" s="1299">
        <f>CB872</f>
        <v/>
      </c>
      <c r="AF872" s="115"/>
      <c r="AG872" s="1302">
        <f>IF(OR(AZ872="",BA872=""),"N/A",IF(DC872="Pass","P","F"))</f>
        <v/>
      </c>
      <c r="AH872" s="129"/>
      <c r="AI872" s="129"/>
      <c r="AJ872" s="129"/>
      <c r="AK872" s="119"/>
      <c r="AL872" s="115"/>
      <c r="AM872" s="119"/>
      <c r="AN872" s="119"/>
      <c r="AO872" s="692"/>
      <c r="AP872" s="692"/>
      <c r="AQ872" s="692"/>
      <c r="AR872" s="692"/>
      <c r="AS872" s="692"/>
      <c r="AT872" s="1303">
        <f>IF(AC872="Extremity",IF(CG872="","",CG872),"")</f>
        <v/>
      </c>
      <c r="AU872" s="1303">
        <f>IF(AC872="Extremity",IF(CH872="","",CH872),"")</f>
        <v/>
      </c>
      <c r="AV872" s="1304">
        <f>IF(AC872="Extremity","",IF(CE872="","",CE872))</f>
        <v/>
      </c>
      <c r="AW872" s="1304">
        <f>IF(AD872="Extremity","",IF(CF872="","",CF872))</f>
        <v/>
      </c>
      <c r="AX872" s="1305">
        <f>DL872</f>
        <v/>
      </c>
      <c r="AY872" s="1305">
        <f>DQ872</f>
        <v/>
      </c>
      <c r="AZ872" s="3377">
        <f>IF(AC872="Extremity",IF(DA872="","",DA872),"")</f>
        <v/>
      </c>
      <c r="BA872" s="3378">
        <f>IF(AC872="Extremity","",IF(CT872="","",CT872))</f>
        <v/>
      </c>
      <c r="BB872" s="1305">
        <f>IF(AC872="Extremity",IF(DB872="","",DB872),"")</f>
        <v/>
      </c>
      <c r="BC872" s="1304">
        <f>IF(AC872="Extremity","",IF(CZ872="","",CZ872))</f>
        <v/>
      </c>
      <c r="BD872" s="1305">
        <f>DD872</f>
        <v/>
      </c>
      <c r="BE872" s="132">
        <f>DE872</f>
        <v/>
      </c>
      <c r="BF872" s="133">
        <f>DF872*60</f>
        <v/>
      </c>
      <c r="BG872" s="121">
        <f>BE872</f>
        <v/>
      </c>
      <c r="BH872" s="133">
        <f>DG872*60</f>
        <v/>
      </c>
      <c r="BI872" s="133">
        <f>DH872</f>
        <v/>
      </c>
      <c r="BJ872" s="117"/>
      <c r="BK872" s="812">
        <f>Overview!$E$7</f>
        <v/>
      </c>
      <c r="BL872" s="117"/>
      <c r="BM872" s="834">
        <f>DI872</f>
        <v/>
      </c>
      <c r="BN872" s="812">
        <f>Overview!$P$153</f>
        <v/>
      </c>
      <c r="BO872" s="117"/>
      <c r="BP872" s="117"/>
      <c r="BQ872" s="115"/>
      <c r="BR872" s="1478"/>
      <c r="BS872" s="1541"/>
      <c r="BT872" s="1864" t="inlineStr">
        <is>
          <t>WLAN</t>
        </is>
      </c>
      <c r="BU872" s="1828" t="inlineStr">
        <is>
          <t>2.4 GHz</t>
        </is>
      </c>
      <c r="BV872" s="906">
        <f>Overview!$H$30</f>
        <v/>
      </c>
      <c r="BW872" s="1828"/>
      <c r="BX872" s="1864" t="inlineStr">
        <is>
          <t>Body</t>
        </is>
      </c>
      <c r="BY872" s="1197"/>
      <c r="BZ872" s="1197"/>
      <c r="CA872" s="6689" t="str">
        <f>CONCATENATE(CA870," - Variability2")</f>
        <v>TBD - Variability2</v>
      </c>
      <c r="CB872" s="200">
        <v>5</v>
      </c>
      <c r="CC872" s="6689">
        <f>IF(COUNT('Conducted WiFi'!$AH$3:$AH$9)=0,7,INDEX('Conducted WiFi'!$T$3:$T$9,MATCH(MAX('Conducted WiFi'!$AH$3:$AH$9),'Conducted WiFi'!$AH$3:$AH$9,0)))</f>
        <v>7</v>
      </c>
      <c r="CD872" s="6689">
        <f>IF(COUNT('Conducted WiFi'!$AH$3:$AH$9)=0,2442,INDEX('Conducted WiFi'!$U$3:$U$9,MATCH(MAX('Conducted WiFi'!$AH$3:$AH$9),'Conducted WiFi'!$AH$3:$AH$9,0)))</f>
        <v>2442</v>
      </c>
      <c r="CE872" s="7234"/>
      <c r="CF872" s="7234"/>
      <c r="CG872" s="7245"/>
      <c r="CH872" s="7245"/>
      <c r="CI872" s="225">
        <f>BY872</f>
        <v/>
      </c>
      <c r="CJ872" s="237">
        <f>BZ872</f>
        <v/>
      </c>
      <c r="CK872" s="223">
        <f>CA872</f>
        <v/>
      </c>
      <c r="CL872" s="237">
        <f>CC872</f>
        <v/>
      </c>
      <c r="CM872" s="237">
        <f>CD872</f>
        <v/>
      </c>
      <c r="CN872" s="1527"/>
      <c r="CO872" s="1967"/>
      <c r="CP872" s="7214">
        <f>IF(CF872=""," ",IF(ABS(CE872-CF872)&lt;=0.1,"Valid","Not valid"))</f>
        <v/>
      </c>
      <c r="CQ872" s="1674">
        <f> IF(CE872="","",IF(AND(CE872&lt;&gt;"",CF872=""),IF(CE872&gt;=0.8,"Medir+Sig Max","No"),IF(CF872&lt;&gt;"",IF(CF872&gt;=0.8,"Medir+Sig Max","No"),"")))</f>
        <v/>
      </c>
      <c r="CR872" s="6927"/>
      <c r="CS872" s="1674"/>
      <c r="CT872" s="6710">
        <f>IF(CO872="",IF(AND(CE872="",CF872=""),"",IF(CF872="",IF(DQ872&gt;1,ROUND(DQ872*CE872,3),CE872),IF(DQ872&gt;1,ROUND(DQ872*CF872,3),CF872))),IF(AND(CE872="",CF872=""),"",IF(CF872="",IF(DQ872&gt;1,ROUND(DQ872*CE872*(1/(CO872)),3),CE872*(1/(CO872))),IF(DQ872&gt;1,ROUND(DQ872*CF872*(1/(CO872)),3),CF872*(1/(CO872))))))</f>
        <v/>
      </c>
      <c r="CU872" s="224">
        <f>BY872</f>
        <v/>
      </c>
      <c r="CV872" s="237">
        <f>BZ872</f>
        <v/>
      </c>
      <c r="CW872" s="237">
        <f>CA872</f>
        <v/>
      </c>
      <c r="CX872" s="224">
        <f>CC872</f>
        <v/>
      </c>
      <c r="CY872" s="237">
        <f>CD872</f>
        <v/>
      </c>
      <c r="CZ872" s="7474">
        <f>IF(COUNTIF(Overview!K12:K14,TRUE)&gt;0,1.6,IF(COUNTIF(Overview!L12:L14,TRUE)&gt;0,8,0))</f>
        <v/>
      </c>
      <c r="DA872" s="1788"/>
      <c r="DB872" s="7483"/>
      <c r="DC872" s="844">
        <f>IF(CT872="","",IF(CT872&gt;CZ872,"Fail","Pass"))</f>
        <v/>
      </c>
      <c r="DD872" s="402"/>
      <c r="DE872" s="1565">
        <f>MyTimestamp(DC872)</f>
        <v/>
      </c>
      <c r="DF872" s="1531">
        <f>IF(COUNT(CE872:CH872)=1,15,IF(COUNT(CE872:CH872)=0,0,30))</f>
        <v/>
      </c>
      <c r="DG872" s="1532">
        <f>IF(DF872=0,0,2)</f>
        <v/>
      </c>
      <c r="DH872" s="1866"/>
      <c r="DI872" s="1866"/>
      <c r="DJ872" s="1863"/>
      <c r="DK872" s="1789"/>
      <c r="DL872" s="1574">
        <f>10^(CN872/20)*100-100</f>
        <v/>
      </c>
      <c r="DM872" s="976"/>
      <c r="DN872" s="1275"/>
      <c r="DO872" s="976">
        <f>IF(DM872="","",10^(DM872/10))</f>
        <v/>
      </c>
      <c r="DP872" s="976">
        <f>IF(ISNUMBER(DN872)=FALSE,"",10^(DN872/10))</f>
        <v/>
      </c>
      <c r="DQ872" s="1578">
        <f>IF(AND(ISNUMBER(DO872),ISNUMBER(DP872)),IF(DO872/DP872&gt;1,ROUND((DO872)/DP872,3),1),1)</f>
        <v/>
      </c>
      <c r="DR872" s="1541"/>
      <c r="DS872" s="1541"/>
      <c r="DT872" s="1541"/>
      <c r="DU872" s="1541"/>
      <c r="DV872" s="1541"/>
      <c r="DW872" s="1541"/>
      <c r="DX872" s="1541"/>
      <c r="DY872" s="1541"/>
      <c r="DZ872" s="1541"/>
      <c r="EA872" s="1541"/>
      <c r="EB872" s="1541"/>
      <c r="EC872" s="1541"/>
      <c r="ED872" s="1541"/>
      <c r="EE872" s="1541"/>
      <c r="EF872" s="1541"/>
      <c r="EG872" s="1541"/>
      <c r="EH872" s="1541"/>
      <c r="EI872" s="1541"/>
      <c r="EJ872" s="1541"/>
      <c r="EK872" s="1541"/>
      <c r="EL872" s="1541"/>
      <c r="EM872" s="1541"/>
      <c r="EN872" s="1541"/>
      <c r="EO872" s="1541"/>
      <c r="EP872" s="1541"/>
      <c r="EQ872" s="1541"/>
      <c r="ER872" s="1541"/>
      <c r="ES872" s="1541"/>
      <c r="ET872" s="1541"/>
      <c r="EU872" s="1541"/>
      <c r="EV872" s="1541"/>
    </row>
    <row r="873" ht="12.75" x14ac:dyDescent="0.2">
      <c r="A873" s="1541"/>
      <c r="B873" s="1541"/>
      <c r="C873"/>
      <c r="D873" s="6590"/>
      <c r="E873" s="6590"/>
      <c r="F873" s="6591" t="inlineStr">
        <is>
          <t>5.5</t>
        </is>
      </c>
      <c r="G873" s="6592"/>
      <c r="H873" s="6593">
        <f>BV873</f>
        <v/>
      </c>
      <c r="I873" s="6593">
        <f>BW873</f>
        <v/>
      </c>
      <c r="J873" s="6594" t="inlineStr">
        <is>
          <t>WLAN</t>
        </is>
      </c>
      <c r="K873" s="6594" t="inlineStr">
        <is>
          <t>2.4 GHz</t>
        </is>
      </c>
      <c r="L873" s="6595"/>
      <c r="M873" s="6593"/>
      <c r="N873" s="6596"/>
      <c r="O873" s="6597"/>
      <c r="P873" s="6597"/>
      <c r="Q873" s="6597"/>
      <c r="R873" s="6597"/>
      <c r="S873" s="6593"/>
      <c r="T873" s="130">
        <v>7</v>
      </c>
      <c r="U873" s="6593">
        <v>2442</v>
      </c>
      <c r="V873" s="6596"/>
      <c r="W873" s="6598"/>
      <c r="X873" s="6596"/>
      <c r="Y873" s="6596"/>
      <c r="Z873" s="6596"/>
      <c r="AA873" s="6595"/>
      <c r="AB873" s="6595"/>
      <c r="AC873" s="6599">
        <f>IF(OR(BX873="Close to Ear",BX873="Close to Head"),"Head",IF(BX873="Extremity","Extremity","Body"))</f>
        <v/>
      </c>
      <c r="AD873" s="6600">
        <f>CA873</f>
        <v/>
      </c>
      <c r="AE873" s="6594">
        <f>CB873</f>
        <v/>
      </c>
      <c r="AF873" s="6595"/>
      <c r="AG873" s="6601">
        <f>IF(OR(AZ873="",BA873=""),"N/A",IF(DC873="Pass","P","F"))</f>
        <v/>
      </c>
      <c r="AH873" s="6602"/>
      <c r="AI873" s="6602"/>
      <c r="AJ873" s="6602"/>
      <c r="AK873" s="6596"/>
      <c r="AL873" s="6595"/>
      <c r="AM873" s="6596"/>
      <c r="AN873" s="6596"/>
      <c r="AO873" s="6603"/>
      <c r="AP873" s="6603"/>
      <c r="AQ873" s="6603"/>
      <c r="AR873" s="6603"/>
      <c r="AS873" s="6603"/>
      <c r="AT873" s="6604">
        <f>IF(AC873="Extremity",IF(CG873="","",CG873),"")</f>
        <v/>
      </c>
      <c r="AU873" s="6604">
        <f>IF(AC873="Extremity",IF(CH873="","",CH873),"")</f>
        <v/>
      </c>
      <c r="AV873" s="6605">
        <f>IF(AC873="Extremity","",IF(CE873="","",CE873))</f>
        <v/>
      </c>
      <c r="AW873" s="6605">
        <f>IF(AD873="Extremity","",IF(CF873="","",CF873))</f>
        <v/>
      </c>
      <c r="AX873" s="6598">
        <f>DL873</f>
        <v/>
      </c>
      <c r="AY873" s="6598">
        <f>DQ873</f>
        <v/>
      </c>
      <c r="AZ873" s="6606">
        <f>IF(AC873="Extremity",IF(DA873="","",DA873),"")</f>
        <v/>
      </c>
      <c r="BA873" s="6607">
        <f>IF(AC873="Extremity","",IF(CT873="","",CT873))</f>
        <v/>
      </c>
      <c r="BB873" s="6598">
        <f>IF(AC873="Extremity",IF(DB873="","",DB873),"")</f>
        <v/>
      </c>
      <c r="BC873" s="6605">
        <f>IF(AC873="Extremity","",IF(CZ873="","",CZ873))</f>
        <v/>
      </c>
      <c r="BD873" s="6598">
        <f>DD873</f>
        <v/>
      </c>
      <c r="BE873" s="6608">
        <f>DE873</f>
        <v/>
      </c>
      <c r="BF873" s="6609">
        <f>DF873*60</f>
        <v/>
      </c>
      <c r="BG873" s="6610">
        <f>BE873</f>
        <v/>
      </c>
      <c r="BH873" s="6609">
        <f>DG873*60</f>
        <v/>
      </c>
      <c r="BI873" s="6609">
        <f>DH873</f>
        <v/>
      </c>
      <c r="BJ873" s="6611"/>
      <c r="BK873" s="6612">
        <f>Overview!$E$7</f>
        <v/>
      </c>
      <c r="BL873" s="6611"/>
      <c r="BM873" s="6609">
        <f>DI873</f>
        <v/>
      </c>
      <c r="BN873" s="6612">
        <f>Overview!$P$153</f>
        <v/>
      </c>
      <c r="BO873" s="6611"/>
      <c r="BP873" s="6611"/>
      <c r="BQ873" s="6595"/>
      <c r="BR873" s="6613"/>
      <c r="BS873" s="1541"/>
      <c r="BT873" s="1864" t="inlineStr">
        <is>
          <t>WLAN</t>
        </is>
      </c>
      <c r="BU873" s="1828" t="inlineStr">
        <is>
          <t>2.4 GHz</t>
        </is>
      </c>
      <c r="BV873" s="906">
        <f>Overview!$H$30</f>
        <v/>
      </c>
      <c r="BW873" s="1828"/>
      <c r="BX873" s="1864" t="inlineStr">
        <is>
          <t>Body</t>
        </is>
      </c>
      <c r="BY873" s="6709"/>
      <c r="BZ873" s="6709"/>
      <c r="CA873" s="6689" t="str">
        <f>CONCATENATE(CA869," - Battery check 1")</f>
        <v>TBD - Battery check 1</v>
      </c>
      <c r="CB873" s="200">
        <v>5</v>
      </c>
      <c r="CC873" s="6689">
        <f>IF(COUNT('Conducted WiFi'!$AH$3:$AH$9)=0,7,INDEX('Conducted WiFi'!$T$3:$T$9,MATCH(MAX('Conducted WiFi'!$AH$3:$AH$9),'Conducted WiFi'!$AH$3:$AH$9,0)))</f>
        <v>7</v>
      </c>
      <c r="CD873" s="6689">
        <f>IF(COUNT('Conducted WiFi'!$AH$3:$AH$9)=0,2442,INDEX('Conducted WiFi'!$U$3:$U$9,MATCH(MAX('Conducted WiFi'!$AH$3:$AH$9),'Conducted WiFi'!$AH$3:$AH$9,0)))</f>
        <v>2442</v>
      </c>
      <c r="CE873" s="7234"/>
      <c r="CF873" s="7234"/>
      <c r="CG873" s="7245"/>
      <c r="CH873" s="7245"/>
      <c r="CI873" s="225">
        <f>BY873</f>
        <v/>
      </c>
      <c r="CJ873" s="237">
        <f>BZ873</f>
        <v/>
      </c>
      <c r="CK873" s="223">
        <f>CA873</f>
        <v/>
      </c>
      <c r="CL873" s="237">
        <f>CC873</f>
        <v/>
      </c>
      <c r="CM873" s="237">
        <f>CD873</f>
        <v/>
      </c>
      <c r="CN873" s="1527"/>
      <c r="CO873" s="1967"/>
      <c r="CP873" s="7214">
        <f>IF(CF873=""," ",IF(ABS(CE873-CF873)&lt;=0.1,"Valid","Not valid"))</f>
        <v/>
      </c>
      <c r="CQ873" s="1674">
        <f> IF(CE873="","",IF(AND(CE873&lt;&gt;"",CF873=""),IF(CE873&gt;=0.8,"Medir+Sig Max","No"),IF(CF873&lt;&gt;"",IF(CF873&gt;=0.8,"Medir+Sig Max","No"),"")))</f>
        <v/>
      </c>
      <c r="CR873" s="6927">
        <f>IF(UPPER($CQ$1)="X",IF(CF873=""," ",IF((ABS(CE873)&lt;5)*AND(ABS(CF873)&lt;5)*AND(ABS(CT873)&lt;5),"Solo si es max","Medir")),IF(CF873=""," ",IF((ABS(CE873)&lt;1)*AND(ABS(CF873)&lt;1)*AND(ABS(CT873)&lt;1),"Solo si es max","Medir")))</f>
        <v/>
      </c>
      <c r="CS873" s="1674"/>
      <c r="CT873" s="6710"/>
      <c r="CU873" s="224">
        <f>BY873</f>
        <v/>
      </c>
      <c r="CV873" s="237">
        <f>BZ873</f>
        <v/>
      </c>
      <c r="CW873" s="237">
        <f>CA873</f>
        <v/>
      </c>
      <c r="CX873" s="224">
        <f>CC873</f>
        <v/>
      </c>
      <c r="CY873" s="237">
        <f>CD873</f>
        <v/>
      </c>
      <c r="CZ873" s="7474">
        <f>IF(COUNTIF(Overview!K12:K14,TRUE)&gt;0,1.6,IF(COUNTIF(Overview!L12:L14,TRUE)&gt;0,8,0))</f>
        <v/>
      </c>
      <c r="DA873" s="1788"/>
      <c r="DB873" s="7483"/>
      <c r="DC873" s="844">
        <f>IF(CT873="","",IF(CT873&gt;CZ873,"Fail","Pass"))</f>
        <v/>
      </c>
      <c r="DD873" s="402"/>
      <c r="DE873" s="1565">
        <f>MyTimestamp(DC873)</f>
        <v/>
      </c>
      <c r="DF873" s="1531">
        <f>IF(COUNT(CE873:CH873)=1,15,IF(COUNT(CE873:CH873)=0,0,30))</f>
        <v/>
      </c>
      <c r="DG873" s="1532">
        <f>IF(DF873=0,0,2)</f>
        <v/>
      </c>
      <c r="DH873" s="1866"/>
      <c r="DI873" s="1866"/>
      <c r="DJ873" s="1863"/>
      <c r="DK873" s="1789"/>
      <c r="DL873" s="1574">
        <f>10^(CN873/20)*100-100</f>
        <v/>
      </c>
      <c r="DM873" s="976"/>
      <c r="DN873" s="1275"/>
      <c r="DO873" s="976">
        <f>IF(DM873="","",10^(DM873/10))</f>
        <v/>
      </c>
      <c r="DP873" s="976">
        <f>IF(ISNUMBER(DN873)=FALSE,"",10^(DN873/10))</f>
        <v/>
      </c>
      <c r="DQ873" s="1578">
        <f>IF(AND(ISNUMBER(DO873),ISNUMBER(DP873)),IF(DO873/DP873&gt;1,ROUND((DO873)/DP873,3),1),1)</f>
        <v/>
      </c>
      <c r="DR873" s="1541"/>
      <c r="DS873" s="1541"/>
      <c r="DT873" s="1541"/>
      <c r="DU873" s="1541"/>
      <c r="DV873" s="1541"/>
      <c r="DW873" s="1541"/>
      <c r="DX873" s="1541"/>
      <c r="DY873" s="1541"/>
      <c r="DZ873" s="1541"/>
      <c r="EA873" s="1541"/>
      <c r="EB873" s="1541"/>
      <c r="EC873" s="1541"/>
      <c r="ED873" s="1541"/>
      <c r="EE873" s="1541"/>
      <c r="EF873" s="1541"/>
      <c r="EG873" s="1541"/>
      <c r="EH873" s="1541"/>
      <c r="EI873" s="1541"/>
      <c r="EJ873" s="1541"/>
      <c r="EK873" s="1541"/>
      <c r="EL873" s="1541"/>
      <c r="EM873" s="1541"/>
      <c r="EN873" s="1541"/>
      <c r="EO873" s="1541"/>
      <c r="EP873" s="1541"/>
      <c r="EQ873" s="1541"/>
      <c r="ER873" s="1541"/>
      <c r="ES873" s="1541"/>
      <c r="ET873" s="1541"/>
      <c r="EU873" s="1541"/>
      <c r="EV873" s="1541"/>
    </row>
    <row r="874" ht="12.75" x14ac:dyDescent="0.2">
      <c r="A874" s="1541"/>
      <c r="B874" s="1541"/>
      <c r="C874"/>
      <c r="D874" s="6590"/>
      <c r="E874" s="6590"/>
      <c r="F874" s="6591" t="inlineStr">
        <is>
          <t>5.5</t>
        </is>
      </c>
      <c r="G874" s="6592"/>
      <c r="H874" s="6593">
        <f>BV874</f>
        <v/>
      </c>
      <c r="I874" s="6593">
        <f>BW874</f>
        <v/>
      </c>
      <c r="J874" s="6594" t="inlineStr">
        <is>
          <t>WLAN</t>
        </is>
      </c>
      <c r="K874" s="6594" t="inlineStr">
        <is>
          <t>2.4 GHz</t>
        </is>
      </c>
      <c r="L874" s="6595"/>
      <c r="M874" s="6593"/>
      <c r="N874" s="6596"/>
      <c r="O874" s="6597"/>
      <c r="P874" s="6597"/>
      <c r="Q874" s="6597"/>
      <c r="R874" s="6597"/>
      <c r="S874" s="6593"/>
      <c r="T874" s="130">
        <v>7</v>
      </c>
      <c r="U874" s="6593">
        <v>2442</v>
      </c>
      <c r="V874" s="6596"/>
      <c r="W874" s="6598"/>
      <c r="X874" s="6596"/>
      <c r="Y874" s="6596"/>
      <c r="Z874" s="6596"/>
      <c r="AA874" s="6595"/>
      <c r="AB874" s="6595"/>
      <c r="AC874" s="6599">
        <f>IF(OR(BX874="Close to Ear",BX874="Close to Head"),"Head",IF(BX874="Extremity","Extremity","Body"))</f>
        <v/>
      </c>
      <c r="AD874" s="6600">
        <f>CA874</f>
        <v/>
      </c>
      <c r="AE874" s="6594">
        <f>CB874</f>
        <v/>
      </c>
      <c r="AF874" s="6595"/>
      <c r="AG874" s="6601">
        <f>IF(OR(AZ874="",BA874=""),"N/A",IF(DC874="Pass","P","F"))</f>
        <v/>
      </c>
      <c r="AH874" s="6602"/>
      <c r="AI874" s="6602"/>
      <c r="AJ874" s="6602"/>
      <c r="AK874" s="6596"/>
      <c r="AL874" s="6595"/>
      <c r="AM874" s="6596"/>
      <c r="AN874" s="6596"/>
      <c r="AO874" s="6603"/>
      <c r="AP874" s="6603"/>
      <c r="AQ874" s="6603"/>
      <c r="AR874" s="6603"/>
      <c r="AS874" s="6603"/>
      <c r="AT874" s="6604">
        <f>IF(AC874="Extremity",IF(CG874="","",CG874),"")</f>
        <v/>
      </c>
      <c r="AU874" s="6604">
        <f>IF(AC874="Extremity",IF(CH874="","",CH874),"")</f>
        <v/>
      </c>
      <c r="AV874" s="6605">
        <f>IF(AC874="Extremity","",IF(CE874="","",CE874))</f>
        <v/>
      </c>
      <c r="AW874" s="6605">
        <f>IF(AD874="Extremity","",IF(CF874="","",CF874))</f>
        <v/>
      </c>
      <c r="AX874" s="6598">
        <f>DL874</f>
        <v/>
      </c>
      <c r="AY874" s="6598">
        <f>DQ874</f>
        <v/>
      </c>
      <c r="AZ874" s="6606">
        <f>IF(AC874="Extremity",IF(DA874="","",DA874),"")</f>
        <v/>
      </c>
      <c r="BA874" s="6607">
        <f>IF(AC874="Extremity","",IF(CT874="","",CT874))</f>
        <v/>
      </c>
      <c r="BB874" s="6598">
        <f>IF(AC874="Extremity",IF(DB874="","",DB874),"")</f>
        <v/>
      </c>
      <c r="BC874" s="6605">
        <f>IF(AC874="Extremity","",IF(CZ874="","",CZ874))</f>
        <v/>
      </c>
      <c r="BD874" s="6598">
        <f>DD874</f>
        <v/>
      </c>
      <c r="BE874" s="6608">
        <f>DE874</f>
        <v/>
      </c>
      <c r="BF874" s="6609">
        <f>DF874*60</f>
        <v/>
      </c>
      <c r="BG874" s="6610">
        <f>BE874</f>
        <v/>
      </c>
      <c r="BH874" s="6609">
        <f>DG874*60</f>
        <v/>
      </c>
      <c r="BI874" s="6609">
        <f>DH874</f>
        <v/>
      </c>
      <c r="BJ874" s="6611"/>
      <c r="BK874" s="6612">
        <f>Overview!$E$7</f>
        <v/>
      </c>
      <c r="BL874" s="6611"/>
      <c r="BM874" s="6609">
        <f>DI874</f>
        <v/>
      </c>
      <c r="BN874" s="6612">
        <f>Overview!$P$153</f>
        <v/>
      </c>
      <c r="BO874" s="6611"/>
      <c r="BP874" s="6611"/>
      <c r="BQ874" s="6595"/>
      <c r="BR874" s="6613"/>
      <c r="BS874" s="1541"/>
      <c r="BT874" s="1864" t="inlineStr">
        <is>
          <t>WLAN</t>
        </is>
      </c>
      <c r="BU874" s="1828" t="inlineStr">
        <is>
          <t>2.4 GHz</t>
        </is>
      </c>
      <c r="BV874" s="906">
        <f>Overview!$H$30</f>
        <v/>
      </c>
      <c r="BW874" s="1828"/>
      <c r="BX874" s="1864" t="inlineStr">
        <is>
          <t>Body</t>
        </is>
      </c>
      <c r="BY874" s="6709"/>
      <c r="BZ874" s="6709"/>
      <c r="CA874" s="6689" t="str">
        <f>CONCATENATE(CA870," - Battery check 2")</f>
        <v>TBD - Battery check 2</v>
      </c>
      <c r="CB874" s="200">
        <v>5</v>
      </c>
      <c r="CC874" s="6689">
        <f>IF(COUNT('Conducted WiFi'!$AH$3:$AH$9)=0,7,INDEX('Conducted WiFi'!$T$3:$T$9,MATCH(MAX('Conducted WiFi'!$AH$3:$AH$9),'Conducted WiFi'!$AH$3:$AH$9,0)))</f>
        <v>7</v>
      </c>
      <c r="CD874" s="6689">
        <f>IF(COUNT('Conducted WiFi'!$AH$3:$AH$9)=0,2442,INDEX('Conducted WiFi'!$U$3:$U$9,MATCH(MAX('Conducted WiFi'!$AH$3:$AH$9),'Conducted WiFi'!$AH$3:$AH$9,0)))</f>
        <v>2442</v>
      </c>
      <c r="CE874" s="7234"/>
      <c r="CF874" s="7234"/>
      <c r="CG874" s="7245"/>
      <c r="CH874" s="7245"/>
      <c r="CI874" s="225">
        <f>BY874</f>
        <v/>
      </c>
      <c r="CJ874" s="237">
        <f>BZ874</f>
        <v/>
      </c>
      <c r="CK874" s="223">
        <f>CA874</f>
        <v/>
      </c>
      <c r="CL874" s="237">
        <f>CC874</f>
        <v/>
      </c>
      <c r="CM874" s="237">
        <f>CD874</f>
        <v/>
      </c>
      <c r="CN874" s="1527"/>
      <c r="CO874" s="1967"/>
      <c r="CP874" s="7214">
        <f>IF(CF874=""," ",IF(ABS(CE874-CF874)&lt;=0.1,"Valid","Not valid"))</f>
        <v/>
      </c>
      <c r="CQ874" s="1674">
        <f> IF(CE874="","",IF(AND(CE874&lt;&gt;"",CF874=""),IF(CE874&gt;=0.8,"Medir+Sig Max","No"),IF(CF874&lt;&gt;"",IF(CF874&gt;=0.8,"Medir+Sig Max","No"),"")))</f>
        <v/>
      </c>
      <c r="CR874" s="6928">
        <f>IF(UPPER($CQ$1)="X",IF(CF874=""," ",IF((ABS(CE874)&lt;5)*AND(ABS(CF874)&lt;5)*AND(ABS(CT874)&lt;5),"Solo si es max","Medir")),IF(CF874=""," ",IF((ABS(CE874)&lt;1)*AND(ABS(CF874)&lt;1)*AND(ABS(CT874)&lt;1),"Solo si es max","Medir")))</f>
        <v/>
      </c>
      <c r="CS874" s="1675"/>
      <c r="CT874" s="6711"/>
      <c r="CU874" s="224">
        <f>BY874</f>
        <v/>
      </c>
      <c r="CV874" s="237">
        <f>BZ874</f>
        <v/>
      </c>
      <c r="CW874" s="237">
        <f>CA874</f>
        <v/>
      </c>
      <c r="CX874" s="224">
        <f>CC874</f>
        <v/>
      </c>
      <c r="CY874" s="237">
        <f>CD874</f>
        <v/>
      </c>
      <c r="CZ874" s="7474">
        <f>IF(COUNTIF(Overview!K12:K14,TRUE)&gt;0,1.6,IF(COUNTIF(Overview!L12:L14,TRUE)&gt;0,8,0))</f>
        <v/>
      </c>
      <c r="DA874" s="1788"/>
      <c r="DB874" s="7483"/>
      <c r="DC874" s="844">
        <f>IF(CT874="","",IF(CT874&gt;CZ874,"Fail","Pass"))</f>
        <v/>
      </c>
      <c r="DD874" s="402"/>
      <c r="DE874" s="1565">
        <f>MyTimestamp(DC874)</f>
        <v/>
      </c>
      <c r="DF874" s="1531">
        <f>IF(COUNT(CE874:CH874)=1,15,IF(COUNT(CE874:CH874)=0,0,30))</f>
        <v/>
      </c>
      <c r="DG874" s="1532">
        <f>IF(DF874=0,0,2)</f>
        <v/>
      </c>
      <c r="DH874" s="1866"/>
      <c r="DI874" s="1866"/>
      <c r="DJ874" s="1863"/>
      <c r="DK874" s="1789"/>
      <c r="DL874" s="1574">
        <f>10^(CN874/20)*100-100</f>
        <v/>
      </c>
      <c r="DM874" s="976"/>
      <c r="DN874" s="1275"/>
      <c r="DO874" s="976">
        <f>IF(DM874="","",10^(DM874/10))</f>
        <v/>
      </c>
      <c r="DP874" s="976">
        <f>IF(ISNUMBER(DN874)=FALSE,"",10^(DN874/10))</f>
        <v/>
      </c>
      <c r="DQ874" s="1578">
        <f>IF(AND(ISNUMBER(DO874),ISNUMBER(DP874)),IF(DO874/DP874&gt;1,ROUND((DO874)/DP874,3),1),1)</f>
        <v/>
      </c>
      <c r="DR874" s="1541"/>
      <c r="DS874" s="1541"/>
      <c r="DT874" s="1541"/>
      <c r="DU874" s="1541"/>
      <c r="DV874" s="1541"/>
      <c r="DW874" s="1541"/>
      <c r="DX874" s="1541"/>
      <c r="DY874" s="1541"/>
      <c r="DZ874" s="1541"/>
      <c r="EA874" s="1541"/>
      <c r="EB874" s="1541"/>
      <c r="EC874" s="1541"/>
      <c r="ED874" s="1541"/>
      <c r="EE874" s="1541"/>
      <c r="EF874" s="1541"/>
      <c r="EG874" s="1541"/>
      <c r="EH874" s="1541"/>
      <c r="EI874" s="1541"/>
      <c r="EJ874" s="1541"/>
      <c r="EK874" s="1541"/>
      <c r="EL874" s="1541"/>
      <c r="EM874" s="1541"/>
      <c r="EN874" s="1541"/>
      <c r="EO874" s="1541"/>
      <c r="EP874" s="1541"/>
      <c r="EQ874" s="1541"/>
      <c r="ER874" s="1541"/>
      <c r="ES874" s="1541"/>
      <c r="ET874" s="1541"/>
      <c r="EU874" s="1541"/>
      <c r="EV874" s="1541"/>
    </row>
    <row r="875" ht="12.75" x14ac:dyDescent="0.2">
      <c r="A875" s="1541"/>
      <c r="B875" s="1541"/>
      <c r="C875"/>
      <c r="D875" s="6799"/>
      <c r="E875" s="6799"/>
      <c r="F875" s="6800" t="inlineStr">
        <is>
          <t>5.5</t>
        </is>
      </c>
      <c r="G875" s="6801"/>
      <c r="H875" s="6802">
        <f>BV875</f>
        <v/>
      </c>
      <c r="I875" s="6802">
        <f>BW875</f>
        <v/>
      </c>
      <c r="J875" s="6803" t="inlineStr">
        <is>
          <t>WLAN</t>
        </is>
      </c>
      <c r="K875" s="6803" t="inlineStr">
        <is>
          <t>2.4 GHz</t>
        </is>
      </c>
      <c r="L875" s="6804"/>
      <c r="M875" s="6802"/>
      <c r="N875" s="6805"/>
      <c r="O875" s="6806"/>
      <c r="P875" s="6597"/>
      <c r="Q875" s="6806"/>
      <c r="R875" s="6806"/>
      <c r="S875" s="6593"/>
      <c r="T875" s="130">
        <v>7</v>
      </c>
      <c r="U875" s="6593">
        <v>2442</v>
      </c>
      <c r="V875" s="6805"/>
      <c r="W875" s="6807"/>
      <c r="X875" s="6805"/>
      <c r="Y875" s="6805"/>
      <c r="Z875" s="6805"/>
      <c r="AA875" s="6804"/>
      <c r="AB875" s="6804"/>
      <c r="AC875" s="6808">
        <f>IF(OR(BX875="Close to Ear",BX875="Close to Head"),"Head",IF(BX875="Extremity","Extremity","Body"))</f>
        <v/>
      </c>
      <c r="AD875" s="6809">
        <f>CA875</f>
        <v/>
      </c>
      <c r="AE875" s="6803">
        <f>CB875</f>
        <v/>
      </c>
      <c r="AF875" s="6804"/>
      <c r="AG875" s="6810">
        <f>IF(OR(AZ875="",BA875=""),"N/A",IF(DC875="Pass","P","F"))</f>
        <v/>
      </c>
      <c r="AH875" s="6811"/>
      <c r="AI875" s="6811"/>
      <c r="AJ875" s="6811"/>
      <c r="AK875" s="6805"/>
      <c r="AL875" s="6804"/>
      <c r="AM875" s="6805"/>
      <c r="AN875" s="6805"/>
      <c r="AO875" s="6812"/>
      <c r="AP875" s="6812"/>
      <c r="AQ875" s="6812"/>
      <c r="AR875" s="6812"/>
      <c r="AS875" s="6812"/>
      <c r="AT875" s="6813">
        <f>IF(AC875="Extremity",IF(CG875="","",CG875),"")</f>
        <v/>
      </c>
      <c r="AU875" s="6813">
        <f>IF(AC875="Extremity",IF(CH875="","",CH875),"")</f>
        <v/>
      </c>
      <c r="AV875" s="6814">
        <f>IF(AC875="Extremity","",IF(CE875="","",CE875))</f>
        <v/>
      </c>
      <c r="AW875" s="6814">
        <f>IF(AD875="Extremity","",IF(CF875="","",CF875))</f>
        <v/>
      </c>
      <c r="AX875" s="6807">
        <f>DL875</f>
        <v/>
      </c>
      <c r="AY875" s="6807">
        <f>DQ875</f>
        <v/>
      </c>
      <c r="AZ875" s="6815">
        <f>IF(AC875="Extremity",IF(DA875="","",DA875),"")</f>
        <v/>
      </c>
      <c r="BA875" s="6816">
        <f>IF(AC875="Extremity","",IF(CT875="","",CT875))</f>
        <v/>
      </c>
      <c r="BB875" s="6807">
        <f>IF(AC875="Extremity",IF(DB875="","",DB875),"")</f>
        <v/>
      </c>
      <c r="BC875" s="6814">
        <f>IF(AC875="Extremity","",IF(CZ875="","",CZ875))</f>
        <v/>
      </c>
      <c r="BD875" s="6807">
        <f>DD875</f>
        <v/>
      </c>
      <c r="BE875" s="6817">
        <f>DE875</f>
        <v/>
      </c>
      <c r="BF875" s="6818">
        <f>DF875*60</f>
        <v/>
      </c>
      <c r="BG875" s="6819">
        <f>BE875</f>
        <v/>
      </c>
      <c r="BH875" s="6818">
        <f>DG875*60</f>
        <v/>
      </c>
      <c r="BI875" s="6818">
        <f>DH875</f>
        <v/>
      </c>
      <c r="BJ875" s="6820"/>
      <c r="BK875" s="6821">
        <f>Overview!$E$7</f>
        <v/>
      </c>
      <c r="BL875" s="6820"/>
      <c r="BM875" s="6818">
        <f>DI875</f>
        <v/>
      </c>
      <c r="BN875" s="6821">
        <f>Overview!$P$153</f>
        <v/>
      </c>
      <c r="BO875" s="6820"/>
      <c r="BP875" s="6820"/>
      <c r="BQ875" s="6804"/>
      <c r="BR875" s="6822"/>
      <c r="BS875" s="1541"/>
      <c r="BT875" s="1864" t="inlineStr">
        <is>
          <t>WLAN</t>
        </is>
      </c>
      <c r="BU875" s="1828" t="inlineStr">
        <is>
          <t>2.4 GHz</t>
        </is>
      </c>
      <c r="BV875" s="906">
        <f>Overview!$H$30</f>
        <v/>
      </c>
      <c r="BW875" s="1828"/>
      <c r="BX875" s="1864" t="inlineStr">
        <is>
          <t>Body</t>
        </is>
      </c>
      <c r="BY875" s="6709"/>
      <c r="BZ875" s="6709"/>
      <c r="CA875" s="882" t="inlineStr">
        <is>
          <t>Front of Face</t>
        </is>
      </c>
      <c r="CB875" s="200">
        <v>25</v>
      </c>
      <c r="CC875" s="882">
        <f>IF(COUNT('Conducted WiFi'!$AH$3:$AH$9)=0,7,INDEX('Conducted WiFi'!$T$3:$T$9,MATCH(MAX('Conducted WiFi'!$AH$3:$AH$9),'Conducted WiFi'!$AH$3:$AH$9,0)))</f>
        <v>7</v>
      </c>
      <c r="CD875" s="6837">
        <f>IF(COUNT('Conducted WiFi'!$AH$3:$AH$9)=0,2442,INDEX('Conducted WiFi'!$U$3:$U$9,MATCH(MAX('Conducted WiFi'!$AH$3:$AH$9),'Conducted WiFi'!$AH$3:$AH$9,0)))</f>
        <v>2442</v>
      </c>
      <c r="CE875" s="7246"/>
      <c r="CF875" s="7246"/>
      <c r="CG875" s="7245"/>
      <c r="CH875" s="7245"/>
      <c r="CI875" s="225">
        <f>BY875</f>
        <v/>
      </c>
      <c r="CJ875" s="237">
        <f>BZ875</f>
        <v/>
      </c>
      <c r="CK875" s="223">
        <f>CA875</f>
        <v/>
      </c>
      <c r="CL875" s="237">
        <f>CC875</f>
        <v/>
      </c>
      <c r="CM875" s="6672"/>
      <c r="CN875" s="6834"/>
      <c r="CO875" s="1967"/>
      <c r="CP875" s="7217"/>
      <c r="CQ875" s="7220"/>
      <c r="CR875" s="6930"/>
      <c r="CS875" s="446"/>
      <c r="CT875" s="6835"/>
      <c r="CU875" s="224">
        <f>BY875</f>
        <v/>
      </c>
      <c r="CV875" s="237">
        <f>BZ875</f>
        <v/>
      </c>
      <c r="CW875" s="237">
        <f>CA875</f>
        <v/>
      </c>
      <c r="CX875" s="224">
        <f>CC875</f>
        <v/>
      </c>
      <c r="CY875" s="237">
        <f>CD875</f>
        <v/>
      </c>
      <c r="CZ875" s="7478">
        <f>IF(COUNTIF(Overview!K12:K14,TRUE)&gt;0,1.6,IF(COUNTIF(Overview!L12:L14,TRUE)&gt;0,8,0))</f>
        <v/>
      </c>
      <c r="DA875" s="1807"/>
      <c r="DB875" s="7484"/>
      <c r="DC875" s="844">
        <f>IF(CT875="","",IF(CT875&gt;CZ875,"Fail","Pass"))</f>
        <v/>
      </c>
      <c r="DD875" s="6666"/>
      <c r="DE875" s="1565">
        <f>MyTimestamp(DC875)</f>
        <v/>
      </c>
      <c r="DF875" s="1531">
        <f>IF(COUNT(CE875:CH875)=1,15,IF(COUNT(CE875:CH875)=0,0,30))</f>
        <v/>
      </c>
      <c r="DG875" s="1532">
        <f>IF(DF875=0,0,2)</f>
        <v/>
      </c>
      <c r="DH875" s="6825"/>
      <c r="DI875" s="6825"/>
      <c r="DJ875" s="1863"/>
      <c r="DK875" s="6838"/>
      <c r="DL875" s="1574">
        <f>10^(CN875/20)*100-100</f>
        <v/>
      </c>
      <c r="DM875" s="1109"/>
      <c r="DN875" s="6839"/>
      <c r="DO875" s="1109"/>
      <c r="DP875" s="1109"/>
      <c r="DQ875" s="6827"/>
      <c r="DR875" s="1541"/>
      <c r="DS875" s="1541"/>
      <c r="DT875" s="1541"/>
      <c r="DU875" s="1541"/>
      <c r="DV875" s="1541"/>
      <c r="DW875" s="1541"/>
      <c r="DX875" s="1541"/>
      <c r="DY875" s="1541"/>
      <c r="DZ875" s="1541"/>
      <c r="EA875" s="1541"/>
      <c r="EB875" s="1541"/>
      <c r="EC875" s="1541"/>
      <c r="ED875" s="1541"/>
      <c r="EE875" s="1541"/>
      <c r="EF875" s="1541"/>
      <c r="EG875" s="1541"/>
      <c r="EH875" s="1541"/>
      <c r="EI875" s="1541"/>
      <c r="EJ875" s="1541"/>
      <c r="EK875" s="1541"/>
      <c r="EL875" s="1541"/>
      <c r="EM875" s="1541"/>
      <c r="EN875" s="1541"/>
      <c r="EO875" s="1541"/>
      <c r="EP875" s="1541"/>
      <c r="EQ875" s="1541"/>
      <c r="ER875" s="1541"/>
      <c r="ES875" s="1541"/>
      <c r="ET875" s="1541"/>
      <c r="EU875" s="1541"/>
      <c r="EV875" s="1541"/>
    </row>
    <row r="876" ht="12.75" x14ac:dyDescent="0.2">
      <c r="A876" s="1541"/>
      <c r="B876" s="1541"/>
      <c r="C876"/>
      <c r="D876" s="6799"/>
      <c r="E876" s="6799"/>
      <c r="F876" s="6800" t="inlineStr">
        <is>
          <t>5.5</t>
        </is>
      </c>
      <c r="G876" s="6801"/>
      <c r="H876" s="6802">
        <f>BV876</f>
        <v/>
      </c>
      <c r="I876" s="6802">
        <f>BW876</f>
        <v/>
      </c>
      <c r="J876" s="6803" t="inlineStr">
        <is>
          <t>WLAN</t>
        </is>
      </c>
      <c r="K876" s="6803" t="inlineStr">
        <is>
          <t>2.4 GHz</t>
        </is>
      </c>
      <c r="L876" s="6804"/>
      <c r="M876" s="6802"/>
      <c r="N876" s="6805"/>
      <c r="O876" s="6806"/>
      <c r="P876" s="6597"/>
      <c r="Q876" s="6806"/>
      <c r="R876" s="6806"/>
      <c r="S876" s="6593"/>
      <c r="T876" s="130">
        <v>7</v>
      </c>
      <c r="U876" s="6593">
        <v>2442</v>
      </c>
      <c r="V876" s="6805"/>
      <c r="W876" s="6807"/>
      <c r="X876" s="6805"/>
      <c r="Y876" s="6805"/>
      <c r="Z876" s="6805"/>
      <c r="AA876" s="6804"/>
      <c r="AB876" s="6804"/>
      <c r="AC876" s="6808">
        <f>IF(OR(BX876="Close to Ear",BX876="Close to Head"),"Head",IF(BX876="Extremity","Extremity","Body"))</f>
        <v/>
      </c>
      <c r="AD876" s="6809">
        <f>CA876</f>
        <v/>
      </c>
      <c r="AE876" s="6803">
        <f>CB876</f>
        <v/>
      </c>
      <c r="AF876" s="6804"/>
      <c r="AG876" s="6810">
        <f>IF(OR(AZ876="",BA876=""),"N/A",IF(DC876="Pass","P","F"))</f>
        <v/>
      </c>
      <c r="AH876" s="6811"/>
      <c r="AI876" s="6811"/>
      <c r="AJ876" s="6811"/>
      <c r="AK876" s="6805"/>
      <c r="AL876" s="6804"/>
      <c r="AM876" s="6805"/>
      <c r="AN876" s="6805"/>
      <c r="AO876" s="6812"/>
      <c r="AP876" s="6812"/>
      <c r="AQ876" s="6812"/>
      <c r="AR876" s="6812"/>
      <c r="AS876" s="6812"/>
      <c r="AT876" s="6813">
        <f>IF(AC876="Extremity",IF(CG876="","",CG876),"")</f>
        <v/>
      </c>
      <c r="AU876" s="6813">
        <f>IF(AC876="Extremity",IF(CH876="","",CH876),"")</f>
        <v/>
      </c>
      <c r="AV876" s="6814">
        <f>IF(AC876="Extremity","",IF(CE876="","",CE876))</f>
        <v/>
      </c>
      <c r="AW876" s="6814">
        <f>IF(AD876="Extremity","",IF(CF876="","",CF876))</f>
        <v/>
      </c>
      <c r="AX876" s="6807">
        <f>DL876</f>
        <v/>
      </c>
      <c r="AY876" s="6807">
        <f>DQ876</f>
        <v/>
      </c>
      <c r="AZ876" s="6815">
        <f>IF(AC876="Extremity",IF(DA876="","",DA876),"")</f>
        <v/>
      </c>
      <c r="BA876" s="6816">
        <f>IF(AC876="Extremity","",IF(CT876="","",CT876))</f>
        <v/>
      </c>
      <c r="BB876" s="6807">
        <f>IF(AC876="Extremity",IF(DB876="","",DB876),"")</f>
        <v/>
      </c>
      <c r="BC876" s="6814">
        <f>IF(AC876="Extremity","",IF(CZ876="","",CZ876))</f>
        <v/>
      </c>
      <c r="BD876" s="6807">
        <f>DD876</f>
        <v/>
      </c>
      <c r="BE876" s="6817">
        <f>DE876</f>
        <v/>
      </c>
      <c r="BF876" s="6818">
        <f>DF876*60</f>
        <v/>
      </c>
      <c r="BG876" s="6819">
        <f>BE876</f>
        <v/>
      </c>
      <c r="BH876" s="6818">
        <f>DG876*60</f>
        <v/>
      </c>
      <c r="BI876" s="6818">
        <f>DH876</f>
        <v/>
      </c>
      <c r="BJ876" s="6820"/>
      <c r="BK876" s="6821">
        <f>Overview!$E$7</f>
        <v/>
      </c>
      <c r="BL876" s="6820"/>
      <c r="BM876" s="6818">
        <f>DI876</f>
        <v/>
      </c>
      <c r="BN876" s="6821">
        <f>Overview!$P$153</f>
        <v/>
      </c>
      <c r="BO876" s="6820"/>
      <c r="BP876" s="6820"/>
      <c r="BQ876" s="6804"/>
      <c r="BR876" s="6822"/>
      <c r="BS876" s="1541"/>
      <c r="BT876" s="1864" t="inlineStr">
        <is>
          <t>WLAN</t>
        </is>
      </c>
      <c r="BU876" s="1828" t="inlineStr">
        <is>
          <t>2.4 GHz</t>
        </is>
      </c>
      <c r="BV876" s="906">
        <f>Overview!$H$30</f>
        <v/>
      </c>
      <c r="BW876" s="1828"/>
      <c r="BX876" s="1864" t="inlineStr">
        <is>
          <t>Body</t>
        </is>
      </c>
      <c r="BY876" s="6709"/>
      <c r="BZ876" s="6709"/>
      <c r="CA876" s="882" t="inlineStr">
        <is>
          <t>Accesorio 1: Front Face</t>
        </is>
      </c>
      <c r="CB876" s="200">
        <v>0</v>
      </c>
      <c r="CC876" s="882">
        <f>IF(COUNT('Conducted WiFi'!$AH$3:$AH$9)=0,7,INDEX('Conducted WiFi'!$T$3:$T$9,MATCH(MAX('Conducted WiFi'!$AH$3:$AH$9),'Conducted WiFi'!$AH$3:$AH$9,0)))</f>
        <v>7</v>
      </c>
      <c r="CD876" s="6837">
        <f>IF(COUNT('Conducted WiFi'!$AH$3:$AH$9)=0,2442,INDEX('Conducted WiFi'!$U$3:$U$9,MATCH(MAX('Conducted WiFi'!$AH$3:$AH$9),'Conducted WiFi'!$AH$3:$AH$9,0)))</f>
        <v>2442</v>
      </c>
      <c r="CE876" s="7246"/>
      <c r="CF876" s="7246"/>
      <c r="CG876" s="7245"/>
      <c r="CH876" s="7245"/>
      <c r="CI876" s="225">
        <f>BY876</f>
        <v/>
      </c>
      <c r="CJ876" s="237">
        <f>BZ876</f>
        <v/>
      </c>
      <c r="CK876" s="223">
        <f>CA876</f>
        <v/>
      </c>
      <c r="CL876" s="237">
        <f>CC876</f>
        <v/>
      </c>
      <c r="CM876" s="6672"/>
      <c r="CN876" s="6834"/>
      <c r="CO876" s="1967"/>
      <c r="CP876" s="7217"/>
      <c r="CQ876" s="7220"/>
      <c r="CR876" s="6930"/>
      <c r="CS876" s="446"/>
      <c r="CT876" s="6835"/>
      <c r="CU876" s="224">
        <f>BY876</f>
        <v/>
      </c>
      <c r="CV876" s="237">
        <f>BZ876</f>
        <v/>
      </c>
      <c r="CW876" s="237">
        <f>CA876</f>
        <v/>
      </c>
      <c r="CX876" s="224">
        <f>CC876</f>
        <v/>
      </c>
      <c r="CY876" s="237">
        <f>CD876</f>
        <v/>
      </c>
      <c r="CZ876" s="7478">
        <f>IF(COUNTIF(Overview!K12:K14,TRUE)&gt;0,1.6,IF(COUNTIF(Overview!L12:L14,TRUE)&gt;0,8,0))</f>
        <v/>
      </c>
      <c r="DA876" s="1807"/>
      <c r="DB876" s="7484"/>
      <c r="DC876" s="844">
        <f>IF(CT876="","",IF(CT876&gt;CZ876,"Fail","Pass"))</f>
        <v/>
      </c>
      <c r="DD876" s="6666"/>
      <c r="DE876" s="1565">
        <f>MyTimestamp(DC876)</f>
        <v/>
      </c>
      <c r="DF876" s="1531">
        <f>IF(COUNT(CE876:CH876)=1,15,IF(COUNT(CE876:CH876)=0,0,30))</f>
        <v/>
      </c>
      <c r="DG876" s="1532">
        <f>IF(DF876=0,0,2)</f>
        <v/>
      </c>
      <c r="DH876" s="6825"/>
      <c r="DI876" s="6825"/>
      <c r="DJ876" s="1863"/>
      <c r="DK876" s="6838"/>
      <c r="DL876" s="1574">
        <f>10^(CN876/20)*100-100</f>
        <v/>
      </c>
      <c r="DM876" s="1109"/>
      <c r="DN876" s="6839"/>
      <c r="DO876" s="1109"/>
      <c r="DP876" s="1109"/>
      <c r="DQ876" s="6827"/>
      <c r="DR876" s="1541"/>
      <c r="DS876" s="1541"/>
      <c r="DT876" s="1541"/>
      <c r="DU876" s="1541"/>
      <c r="DV876" s="1541"/>
      <c r="DW876" s="1541"/>
      <c r="DX876" s="1541"/>
      <c r="DY876" s="1541"/>
      <c r="DZ876" s="1541"/>
      <c r="EA876" s="1541"/>
      <c r="EB876" s="1541"/>
      <c r="EC876" s="1541"/>
      <c r="ED876" s="1541"/>
      <c r="EE876" s="1541"/>
      <c r="EF876" s="1541"/>
      <c r="EG876" s="1541"/>
      <c r="EH876" s="1541"/>
      <c r="EI876" s="1541"/>
      <c r="EJ876" s="1541"/>
      <c r="EK876" s="1541"/>
      <c r="EL876" s="1541"/>
      <c r="EM876" s="1541"/>
      <c r="EN876" s="1541"/>
      <c r="EO876" s="1541"/>
      <c r="EP876" s="1541"/>
      <c r="EQ876" s="1541"/>
      <c r="ER876" s="1541"/>
      <c r="ES876" s="1541"/>
      <c r="ET876" s="1541"/>
      <c r="EU876" s="1541"/>
      <c r="EV876" s="1541"/>
    </row>
    <row r="877" ht="12.75" x14ac:dyDescent="0.2">
      <c r="A877" s="1541"/>
      <c r="B877" s="1541"/>
      <c r="C877"/>
      <c r="D877" s="6799"/>
      <c r="E877" s="6799"/>
      <c r="F877" s="6800" t="inlineStr">
        <is>
          <t>5.5</t>
        </is>
      </c>
      <c r="G877" s="6801"/>
      <c r="H877" s="6802">
        <f>BV877</f>
        <v/>
      </c>
      <c r="I877" s="6802">
        <f>BW877</f>
        <v/>
      </c>
      <c r="J877" s="6803" t="inlineStr">
        <is>
          <t>WLAN</t>
        </is>
      </c>
      <c r="K877" s="6803" t="inlineStr">
        <is>
          <t>2.4 GHz</t>
        </is>
      </c>
      <c r="L877" s="6804"/>
      <c r="M877" s="6802"/>
      <c r="N877" s="6805"/>
      <c r="O877" s="6806"/>
      <c r="P877" s="6597"/>
      <c r="Q877" s="6806"/>
      <c r="R877" s="6806"/>
      <c r="S877" s="6593"/>
      <c r="T877" s="130">
        <v>7</v>
      </c>
      <c r="U877" s="6593">
        <v>2442</v>
      </c>
      <c r="V877" s="6805"/>
      <c r="W877" s="6807"/>
      <c r="X877" s="6805"/>
      <c r="Y877" s="6805"/>
      <c r="Z877" s="6805"/>
      <c r="AA877" s="6804"/>
      <c r="AB877" s="6804"/>
      <c r="AC877" s="6808">
        <f>IF(OR(BX877="Close to Ear",BX877="Close to Head"),"Head",IF(BX877="Extremity","Extremity","Body"))</f>
        <v/>
      </c>
      <c r="AD877" s="6809">
        <f>CA877</f>
        <v/>
      </c>
      <c r="AE877" s="6803">
        <f>CB877</f>
        <v/>
      </c>
      <c r="AF877" s="6804"/>
      <c r="AG877" s="6810">
        <f>IF(OR(AZ877="",BA877=""),"N/A",IF(DC877="Pass","P","F"))</f>
        <v/>
      </c>
      <c r="AH877" s="6811"/>
      <c r="AI877" s="6811"/>
      <c r="AJ877" s="6811"/>
      <c r="AK877" s="6805"/>
      <c r="AL877" s="6804"/>
      <c r="AM877" s="6805"/>
      <c r="AN877" s="6805"/>
      <c r="AO877" s="6812"/>
      <c r="AP877" s="6812"/>
      <c r="AQ877" s="6812"/>
      <c r="AR877" s="6812"/>
      <c r="AS877" s="6812"/>
      <c r="AT877" s="6813">
        <f>IF(AC877="Extremity",IF(CG877="","",CG877),"")</f>
        <v/>
      </c>
      <c r="AU877" s="6813">
        <f>IF(AC877="Extremity",IF(CH877="","",CH877),"")</f>
        <v/>
      </c>
      <c r="AV877" s="6814">
        <f>IF(AC877="Extremity","",IF(CE877="","",CE877))</f>
        <v/>
      </c>
      <c r="AW877" s="6814">
        <f>IF(AD877="Extremity","",IF(CF877="","",CF877))</f>
        <v/>
      </c>
      <c r="AX877" s="6807">
        <f>DL877</f>
        <v/>
      </c>
      <c r="AY877" s="6807">
        <f>DQ877</f>
        <v/>
      </c>
      <c r="AZ877" s="6815">
        <f>IF(AC877="Extremity",IF(DA877="","",DA877),"")</f>
        <v/>
      </c>
      <c r="BA877" s="6816">
        <f>IF(AC877="Extremity","",IF(CT877="","",CT877))</f>
        <v/>
      </c>
      <c r="BB877" s="6807">
        <f>IF(AC877="Extremity",IF(DB877="","",DB877),"")</f>
        <v/>
      </c>
      <c r="BC877" s="6814">
        <f>IF(AC877="Extremity","",IF(CZ877="","",CZ877))</f>
        <v/>
      </c>
      <c r="BD877" s="6807">
        <f>DD877</f>
        <v/>
      </c>
      <c r="BE877" s="6817">
        <f>DE877</f>
        <v/>
      </c>
      <c r="BF877" s="6818">
        <f>DF877*60</f>
        <v/>
      </c>
      <c r="BG877" s="6819">
        <f>BE877</f>
        <v/>
      </c>
      <c r="BH877" s="6818">
        <f>DG877*60</f>
        <v/>
      </c>
      <c r="BI877" s="6818">
        <f>DH877</f>
        <v/>
      </c>
      <c r="BJ877" s="6820"/>
      <c r="BK877" s="6821">
        <f>Overview!$E$7</f>
        <v/>
      </c>
      <c r="BL877" s="6820"/>
      <c r="BM877" s="6818">
        <f>DI877</f>
        <v/>
      </c>
      <c r="BN877" s="6821">
        <f>Overview!$P$153</f>
        <v/>
      </c>
      <c r="BO877" s="6820"/>
      <c r="BP877" s="6820"/>
      <c r="BQ877" s="6804"/>
      <c r="BR877" s="6822"/>
      <c r="BS877" s="1541"/>
      <c r="BT877" s="1864" t="inlineStr">
        <is>
          <t>WLAN</t>
        </is>
      </c>
      <c r="BU877" s="1828" t="inlineStr">
        <is>
          <t>2.4 GHz</t>
        </is>
      </c>
      <c r="BV877" s="906">
        <f>Overview!$H$30</f>
        <v/>
      </c>
      <c r="BW877" s="1828"/>
      <c r="BX877" s="1864" t="inlineStr">
        <is>
          <t>Body</t>
        </is>
      </c>
      <c r="BY877" s="6709"/>
      <c r="BZ877" s="6709"/>
      <c r="CA877" s="882" t="inlineStr">
        <is>
          <t>Accesorio 2: Bottom Edge</t>
        </is>
      </c>
      <c r="CB877" s="200">
        <v>0</v>
      </c>
      <c r="CC877" s="882">
        <f>IF(COUNT('Conducted WiFi'!$AH$3:$AH$9)=0,7,INDEX('Conducted WiFi'!$T$3:$T$9,MATCH(MAX('Conducted WiFi'!$AH$3:$AH$9),'Conducted WiFi'!$AH$3:$AH$9,0)))</f>
        <v>7</v>
      </c>
      <c r="CD877" s="6837">
        <f>IF(COUNT('Conducted WiFi'!$AH$3:$AH$9)=0,2442,INDEX('Conducted WiFi'!$U$3:$U$9,MATCH(MAX('Conducted WiFi'!$AH$3:$AH$9),'Conducted WiFi'!$AH$3:$AH$9,0)))</f>
        <v>2442</v>
      </c>
      <c r="CE877" s="7246"/>
      <c r="CF877" s="7246"/>
      <c r="CG877" s="7245"/>
      <c r="CH877" s="7245"/>
      <c r="CI877" s="225">
        <f>BY877</f>
        <v/>
      </c>
      <c r="CJ877" s="237">
        <f>BZ877</f>
        <v/>
      </c>
      <c r="CK877" s="223">
        <f>CA877</f>
        <v/>
      </c>
      <c r="CL877" s="237">
        <f>CC877</f>
        <v/>
      </c>
      <c r="CM877" s="6672"/>
      <c r="CN877" s="6834"/>
      <c r="CO877" s="1967"/>
      <c r="CP877" s="7217"/>
      <c r="CQ877" s="7220"/>
      <c r="CR877" s="6930"/>
      <c r="CS877" s="446"/>
      <c r="CT877" s="6835"/>
      <c r="CU877" s="224">
        <f>BY877</f>
        <v/>
      </c>
      <c r="CV877" s="237">
        <f>BZ877</f>
        <v/>
      </c>
      <c r="CW877" s="237">
        <f>CA877</f>
        <v/>
      </c>
      <c r="CX877" s="224">
        <f>CC877</f>
        <v/>
      </c>
      <c r="CY877" s="237">
        <f>CD877</f>
        <v/>
      </c>
      <c r="CZ877" s="7478">
        <f>IF(COUNTIF(Overview!K12:K14,TRUE)&gt;0,1.6,IF(COUNTIF(Overview!L12:L14,TRUE)&gt;0,8,0))</f>
        <v/>
      </c>
      <c r="DA877" s="1807"/>
      <c r="DB877" s="7484"/>
      <c r="DC877" s="844">
        <f>IF(CT877="","",IF(CT877&gt;CZ877,"Fail","Pass"))</f>
        <v/>
      </c>
      <c r="DD877" s="6666"/>
      <c r="DE877" s="1565">
        <f>MyTimestamp(DC877)</f>
        <v/>
      </c>
      <c r="DF877" s="1531">
        <f>IF(COUNT(CE877:CH877)=1,15,IF(COUNT(CE877:CH877)=0,0,30))</f>
        <v/>
      </c>
      <c r="DG877" s="1532">
        <f>IF(DF877=0,0,2)</f>
        <v/>
      </c>
      <c r="DH877" s="6825"/>
      <c r="DI877" s="6825"/>
      <c r="DJ877" s="1863"/>
      <c r="DK877" s="6838"/>
      <c r="DL877" s="1574">
        <f>10^(CN877/20)*100-100</f>
        <v/>
      </c>
      <c r="DM877" s="1109"/>
      <c r="DN877" s="6839"/>
      <c r="DO877" s="1109"/>
      <c r="DP877" s="1109"/>
      <c r="DQ877" s="6827"/>
      <c r="DR877" s="1541"/>
      <c r="DS877" s="1541"/>
      <c r="DT877" s="1541"/>
      <c r="DU877" s="1541"/>
      <c r="DV877" s="1541"/>
      <c r="DW877" s="1541"/>
      <c r="DX877" s="1541"/>
      <c r="DY877" s="1541"/>
      <c r="DZ877" s="1541"/>
      <c r="EA877" s="1541"/>
      <c r="EB877" s="1541"/>
      <c r="EC877" s="1541"/>
      <c r="ED877" s="1541"/>
      <c r="EE877" s="1541"/>
      <c r="EF877" s="1541"/>
      <c r="EG877" s="1541"/>
      <c r="EH877" s="1541"/>
      <c r="EI877" s="1541"/>
      <c r="EJ877" s="1541"/>
      <c r="EK877" s="1541"/>
      <c r="EL877" s="1541"/>
      <c r="EM877" s="1541"/>
      <c r="EN877" s="1541"/>
      <c r="EO877" s="1541"/>
      <c r="EP877" s="1541"/>
      <c r="EQ877" s="1541"/>
      <c r="ER877" s="1541"/>
      <c r="ES877" s="1541"/>
      <c r="ET877" s="1541"/>
      <c r="EU877" s="1541"/>
      <c r="EV877" s="1541"/>
    </row>
    <row r="878" ht="12.75" x14ac:dyDescent="0.2">
      <c r="A878" s="1541"/>
      <c r="B878" s="1541"/>
      <c r="C878"/>
      <c r="D878" s="6799"/>
      <c r="E878" s="6799"/>
      <c r="F878" s="6800" t="inlineStr">
        <is>
          <t>5.5</t>
        </is>
      </c>
      <c r="G878" s="6801"/>
      <c r="H878" s="6802">
        <f>BV878</f>
        <v/>
      </c>
      <c r="I878" s="6802">
        <f>BW878</f>
        <v/>
      </c>
      <c r="J878" s="6803" t="inlineStr">
        <is>
          <t>WLAN</t>
        </is>
      </c>
      <c r="K878" s="6803" t="inlineStr">
        <is>
          <t>2.4 GHz</t>
        </is>
      </c>
      <c r="L878" s="6804"/>
      <c r="M878" s="6802"/>
      <c r="N878" s="6805"/>
      <c r="O878" s="6806"/>
      <c r="P878" s="6597"/>
      <c r="Q878" s="6806"/>
      <c r="R878" s="6806"/>
      <c r="S878" s="6593"/>
      <c r="T878" s="130">
        <v>7</v>
      </c>
      <c r="U878" s="6593">
        <v>2442</v>
      </c>
      <c r="V878" s="6805"/>
      <c r="W878" s="6807"/>
      <c r="X878" s="6805"/>
      <c r="Y878" s="6805"/>
      <c r="Z878" s="6805"/>
      <c r="AA878" s="6804"/>
      <c r="AB878" s="6804"/>
      <c r="AC878" s="6808">
        <f>IF(OR(BX878="Close to Ear",BX878="Close to Head"),"Head",IF(BX878="Extremity","Extremity","Body"))</f>
        <v/>
      </c>
      <c r="AD878" s="6809">
        <f>CA878</f>
        <v/>
      </c>
      <c r="AE878" s="6803">
        <f>CB878</f>
        <v/>
      </c>
      <c r="AF878" s="6804"/>
      <c r="AG878" s="6810">
        <f>IF(OR(AZ878="",BA878=""),"N/A",IF(DC878="Pass","P","F"))</f>
        <v/>
      </c>
      <c r="AH878" s="6811"/>
      <c r="AI878" s="6811"/>
      <c r="AJ878" s="6811"/>
      <c r="AK878" s="6805"/>
      <c r="AL878" s="6804"/>
      <c r="AM878" s="6805"/>
      <c r="AN878" s="6805"/>
      <c r="AO878" s="6812"/>
      <c r="AP878" s="6812"/>
      <c r="AQ878" s="6812"/>
      <c r="AR878" s="6812"/>
      <c r="AS878" s="6812"/>
      <c r="AT878" s="6813">
        <f>IF(AC878="Extremity",IF(CG878="","",CG878),"")</f>
        <v/>
      </c>
      <c r="AU878" s="6813">
        <f>IF(AC878="Extremity",IF(CH878="","",CH878),"")</f>
        <v/>
      </c>
      <c r="AV878" s="6814">
        <f>IF(AC878="Extremity","",IF(CE878="","",CE878))</f>
        <v/>
      </c>
      <c r="AW878" s="6814">
        <f>IF(AD878="Extremity","",IF(CF878="","",CF878))</f>
        <v/>
      </c>
      <c r="AX878" s="6807">
        <f>DL878</f>
        <v/>
      </c>
      <c r="AY878" s="6807">
        <f>DQ878</f>
        <v/>
      </c>
      <c r="AZ878" s="6815">
        <f>IF(AC878="Extremity",IF(DA878="","",DA878),"")</f>
        <v/>
      </c>
      <c r="BA878" s="6816">
        <f>IF(AC878="Extremity","",IF(CT878="","",CT878))</f>
        <v/>
      </c>
      <c r="BB878" s="6807">
        <f>IF(AC878="Extremity",IF(DB878="","",DB878),"")</f>
        <v/>
      </c>
      <c r="BC878" s="6814">
        <f>IF(AC878="Extremity","",IF(CZ878="","",CZ878))</f>
        <v/>
      </c>
      <c r="BD878" s="6807">
        <f>DD878</f>
        <v/>
      </c>
      <c r="BE878" s="6817">
        <f>DE878</f>
        <v/>
      </c>
      <c r="BF878" s="6818">
        <f>DF878*60</f>
        <v/>
      </c>
      <c r="BG878" s="6819">
        <f>BE878</f>
        <v/>
      </c>
      <c r="BH878" s="6818">
        <f>DG878*60</f>
        <v/>
      </c>
      <c r="BI878" s="6818">
        <f>DH878</f>
        <v/>
      </c>
      <c r="BJ878" s="6820"/>
      <c r="BK878" s="6821">
        <f>Overview!$E$7</f>
        <v/>
      </c>
      <c r="BL878" s="6820"/>
      <c r="BM878" s="6818">
        <f>DI878</f>
        <v/>
      </c>
      <c r="BN878" s="6821">
        <f>Overview!$P$153</f>
        <v/>
      </c>
      <c r="BO878" s="6820"/>
      <c r="BP878" s="6820"/>
      <c r="BQ878" s="6804"/>
      <c r="BR878" s="6822"/>
      <c r="BS878" s="1541"/>
      <c r="BT878" s="1864" t="inlineStr">
        <is>
          <t>WLAN</t>
        </is>
      </c>
      <c r="BU878" s="1828" t="inlineStr">
        <is>
          <t>2.4 GHz</t>
        </is>
      </c>
      <c r="BV878" s="906">
        <f>Overview!$H$30</f>
        <v/>
      </c>
      <c r="BW878" s="1828"/>
      <c r="BX878" s="1864" t="inlineStr">
        <is>
          <t>Body</t>
        </is>
      </c>
      <c r="BY878" s="6709"/>
      <c r="BZ878" s="6709"/>
      <c r="CA878" s="882" t="inlineStr">
        <is>
          <t>Accesorio 3: Back Face</t>
        </is>
      </c>
      <c r="CB878" s="200">
        <v>0</v>
      </c>
      <c r="CC878" s="882">
        <f>IF(COUNT('Conducted WiFi'!$AH$3:$AH$9)=0,7,INDEX('Conducted WiFi'!$T$3:$T$9,MATCH(MAX('Conducted WiFi'!$AH$3:$AH$9),'Conducted WiFi'!$AH$3:$AH$9,0)))</f>
        <v>7</v>
      </c>
      <c r="CD878" s="6837">
        <f>IF(COUNT('Conducted WiFi'!$AH$3:$AH$9)=0,2442,INDEX('Conducted WiFi'!$U$3:$U$9,MATCH(MAX('Conducted WiFi'!$AH$3:$AH$9),'Conducted WiFi'!$AH$3:$AH$9,0)))</f>
        <v>2442</v>
      </c>
      <c r="CE878" s="7246"/>
      <c r="CF878" s="7246"/>
      <c r="CG878" s="7245"/>
      <c r="CH878" s="7245"/>
      <c r="CI878" s="225">
        <f>BY878</f>
        <v/>
      </c>
      <c r="CJ878" s="237">
        <f>BZ878</f>
        <v/>
      </c>
      <c r="CK878" s="223">
        <f>CA878</f>
        <v/>
      </c>
      <c r="CL878" s="237">
        <f>CC878</f>
        <v/>
      </c>
      <c r="CM878" s="6672"/>
      <c r="CN878" s="6834"/>
      <c r="CO878" s="1967"/>
      <c r="CP878" s="7217"/>
      <c r="CQ878" s="7220"/>
      <c r="CR878" s="6930"/>
      <c r="CS878" s="446"/>
      <c r="CT878" s="6835"/>
      <c r="CU878" s="224">
        <f>BY878</f>
        <v/>
      </c>
      <c r="CV878" s="237">
        <f>BZ878</f>
        <v/>
      </c>
      <c r="CW878" s="237">
        <f>CA878</f>
        <v/>
      </c>
      <c r="CX878" s="224">
        <f>CC878</f>
        <v/>
      </c>
      <c r="CY878" s="237">
        <f>CD878</f>
        <v/>
      </c>
      <c r="CZ878" s="7478">
        <f>IF(COUNTIF(Overview!K12:K14,TRUE)&gt;0,1.6,IF(COUNTIF(Overview!L12:L14,TRUE)&gt;0,8,0))</f>
        <v/>
      </c>
      <c r="DA878" s="1807"/>
      <c r="DB878" s="7484"/>
      <c r="DC878" s="844">
        <f>IF(CT878="","",IF(CT878&gt;CZ878,"Fail","Pass"))</f>
        <v/>
      </c>
      <c r="DD878" s="6666"/>
      <c r="DE878" s="1565">
        <f>MyTimestamp(DC878)</f>
        <v/>
      </c>
      <c r="DF878" s="1531">
        <f>IF(COUNT(CE878:CH878)=1,15,IF(COUNT(CE878:CH878)=0,0,30))</f>
        <v/>
      </c>
      <c r="DG878" s="1532">
        <f>IF(DF878=0,0,2)</f>
        <v/>
      </c>
      <c r="DH878" s="6825"/>
      <c r="DI878" s="6825"/>
      <c r="DJ878" s="1863"/>
      <c r="DK878" s="6838"/>
      <c r="DL878" s="1574">
        <f>10^(CN878/20)*100-100</f>
        <v/>
      </c>
      <c r="DM878" s="1109"/>
      <c r="DN878" s="6839"/>
      <c r="DO878" s="1109"/>
      <c r="DP878" s="1109"/>
      <c r="DQ878" s="6827"/>
      <c r="DR878" s="1541"/>
      <c r="DS878" s="1541"/>
      <c r="DT878" s="1541"/>
      <c r="DU878" s="1541"/>
      <c r="DV878" s="1541"/>
      <c r="DW878" s="1541"/>
      <c r="DX878" s="1541"/>
      <c r="DY878" s="1541"/>
      <c r="DZ878" s="1541"/>
      <c r="EA878" s="1541"/>
      <c r="EB878" s="1541"/>
      <c r="EC878" s="1541"/>
      <c r="ED878" s="1541"/>
      <c r="EE878" s="1541"/>
      <c r="EF878" s="1541"/>
      <c r="EG878" s="1541"/>
      <c r="EH878" s="1541"/>
      <c r="EI878" s="1541"/>
      <c r="EJ878" s="1541"/>
      <c r="EK878" s="1541"/>
      <c r="EL878" s="1541"/>
      <c r="EM878" s="1541"/>
      <c r="EN878" s="1541"/>
      <c r="EO878" s="1541"/>
      <c r="EP878" s="1541"/>
      <c r="EQ878" s="1541"/>
      <c r="ER878" s="1541"/>
      <c r="ES878" s="1541"/>
      <c r="ET878" s="1541"/>
      <c r="EU878" s="1541"/>
      <c r="EV878" s="1541"/>
    </row>
    <row r="879" ht="12.75" x14ac:dyDescent="0.2">
      <c r="A879" s="1541"/>
      <c r="B879" s="1541"/>
      <c r="C879"/>
      <c r="D879" s="6799"/>
      <c r="E879" s="6799"/>
      <c r="F879" s="6800" t="inlineStr">
        <is>
          <t>5.5</t>
        </is>
      </c>
      <c r="G879" s="6801"/>
      <c r="H879" s="6802">
        <f>BV879</f>
        <v/>
      </c>
      <c r="I879" s="6802">
        <f>BW879</f>
        <v/>
      </c>
      <c r="J879" s="6803" t="inlineStr">
        <is>
          <t>WLAN</t>
        </is>
      </c>
      <c r="K879" s="6803" t="inlineStr">
        <is>
          <t>2.4 GHz</t>
        </is>
      </c>
      <c r="L879" s="6804"/>
      <c r="M879" s="6802"/>
      <c r="N879" s="6805"/>
      <c r="O879" s="6806"/>
      <c r="P879" s="6597"/>
      <c r="Q879" s="6806"/>
      <c r="R879" s="6806"/>
      <c r="S879" s="6593"/>
      <c r="T879" s="130">
        <v>7</v>
      </c>
      <c r="U879" s="6593">
        <v>2442</v>
      </c>
      <c r="V879" s="6805"/>
      <c r="W879" s="6807"/>
      <c r="X879" s="6805"/>
      <c r="Y879" s="6805"/>
      <c r="Z879" s="6805"/>
      <c r="AA879" s="6804"/>
      <c r="AB879" s="6804"/>
      <c r="AC879" s="6808">
        <f>IF(OR(BX879="Close to Ear",BX879="Close to Head"),"Head",IF(BX879="Extremity","Extremity","Body"))</f>
        <v/>
      </c>
      <c r="AD879" s="6809">
        <f>CA879</f>
        <v/>
      </c>
      <c r="AE879" s="6803">
        <f>CB879</f>
        <v/>
      </c>
      <c r="AF879" s="6804"/>
      <c r="AG879" s="6810">
        <f>IF(OR(AZ879="",BA879=""),"N/A",IF(DC879="Pass","P","F"))</f>
        <v/>
      </c>
      <c r="AH879" s="6811"/>
      <c r="AI879" s="6811"/>
      <c r="AJ879" s="6811"/>
      <c r="AK879" s="6805"/>
      <c r="AL879" s="6804"/>
      <c r="AM879" s="6805"/>
      <c r="AN879" s="6805"/>
      <c r="AO879" s="6812"/>
      <c r="AP879" s="6812"/>
      <c r="AQ879" s="6812"/>
      <c r="AR879" s="6812"/>
      <c r="AS879" s="6812"/>
      <c r="AT879" s="6813">
        <f>IF(AC879="Extremity",IF(CG879="","",CG879),"")</f>
        <v/>
      </c>
      <c r="AU879" s="6813">
        <f>IF(AC879="Extremity",IF(CH879="","",CH879),"")</f>
        <v/>
      </c>
      <c r="AV879" s="6814">
        <f>IF(AC879="Extremity","",IF(CE879="","",CE879))</f>
        <v/>
      </c>
      <c r="AW879" s="6814">
        <f>IF(AD879="Extremity","",IF(CF879="","",CF879))</f>
        <v/>
      </c>
      <c r="AX879" s="6807">
        <f>DL879</f>
        <v/>
      </c>
      <c r="AY879" s="6807">
        <f>DQ879</f>
        <v/>
      </c>
      <c r="AZ879" s="6815">
        <f>IF(AC879="Extremity",IF(DA879="","",DA879),"")</f>
        <v/>
      </c>
      <c r="BA879" s="6816">
        <f>IF(AC879="Extremity","",IF(CT879="","",CT879))</f>
        <v/>
      </c>
      <c r="BB879" s="6807">
        <f>IF(AC879="Extremity",IF(DB879="","",DB879),"")</f>
        <v/>
      </c>
      <c r="BC879" s="6814">
        <f>IF(AC879="Extremity","",IF(CZ879="","",CZ879))</f>
        <v/>
      </c>
      <c r="BD879" s="6807">
        <f>DD879</f>
        <v/>
      </c>
      <c r="BE879" s="6817">
        <f>DE879</f>
        <v/>
      </c>
      <c r="BF879" s="6818">
        <f>DF879*60</f>
        <v/>
      </c>
      <c r="BG879" s="6819">
        <f>BE879</f>
        <v/>
      </c>
      <c r="BH879" s="6818">
        <f>DG879*60</f>
        <v/>
      </c>
      <c r="BI879" s="6818">
        <f>DH879</f>
        <v/>
      </c>
      <c r="BJ879" s="6820"/>
      <c r="BK879" s="6821">
        <f>Overview!$E$7</f>
        <v/>
      </c>
      <c r="BL879" s="6820"/>
      <c r="BM879" s="6818">
        <f>DI879</f>
        <v/>
      </c>
      <c r="BN879" s="6821">
        <f>Overview!$P$153</f>
        <v/>
      </c>
      <c r="BO879" s="6820"/>
      <c r="BP879" s="6820"/>
      <c r="BQ879" s="6804"/>
      <c r="BR879" s="6822"/>
      <c r="BS879" s="1541"/>
      <c r="BT879" s="1864" t="inlineStr">
        <is>
          <t>WLAN</t>
        </is>
      </c>
      <c r="BU879" s="1828" t="inlineStr">
        <is>
          <t>2.4 GHz</t>
        </is>
      </c>
      <c r="BV879" s="906">
        <f>Overview!$H$30</f>
        <v/>
      </c>
      <c r="BW879" s="1828"/>
      <c r="BX879" s="1864" t="inlineStr">
        <is>
          <t>Body</t>
        </is>
      </c>
      <c r="BY879" s="6709"/>
      <c r="BZ879" s="6709"/>
      <c r="CA879" s="882" t="inlineStr">
        <is>
          <t>Accesorio 4: Front Face</t>
        </is>
      </c>
      <c r="CB879" s="200">
        <v>0</v>
      </c>
      <c r="CC879" s="882">
        <f>IF(COUNT('Conducted WiFi'!$AH$3:$AH$9)=0,7,INDEX('Conducted WiFi'!$T$3:$T$9,MATCH(MAX('Conducted WiFi'!$AH$3:$AH$9),'Conducted WiFi'!$AH$3:$AH$9,0)))</f>
        <v>7</v>
      </c>
      <c r="CD879" s="6837">
        <f>IF(COUNT('Conducted WiFi'!$AH$3:$AH$9)=0,2442,INDEX('Conducted WiFi'!$U$3:$U$9,MATCH(MAX('Conducted WiFi'!$AH$3:$AH$9),'Conducted WiFi'!$AH$3:$AH$9,0)))</f>
        <v>2442</v>
      </c>
      <c r="CE879" s="7246"/>
      <c r="CF879" s="7246"/>
      <c r="CG879" s="7245"/>
      <c r="CH879" s="7245"/>
      <c r="CI879" s="225">
        <f>BY879</f>
        <v/>
      </c>
      <c r="CJ879" s="237">
        <f>BZ879</f>
        <v/>
      </c>
      <c r="CK879" s="223">
        <f>CA879</f>
        <v/>
      </c>
      <c r="CL879" s="237">
        <f>CC879</f>
        <v/>
      </c>
      <c r="CM879" s="6672"/>
      <c r="CN879" s="6834"/>
      <c r="CO879" s="1967"/>
      <c r="CP879" s="7217"/>
      <c r="CQ879" s="7220"/>
      <c r="CR879" s="6930"/>
      <c r="CS879" s="446"/>
      <c r="CT879" s="6835"/>
      <c r="CU879" s="224">
        <f>BY879</f>
        <v/>
      </c>
      <c r="CV879" s="237">
        <f>BZ879</f>
        <v/>
      </c>
      <c r="CW879" s="237">
        <f>CA879</f>
        <v/>
      </c>
      <c r="CX879" s="224">
        <f>CC879</f>
        <v/>
      </c>
      <c r="CY879" s="237">
        <f>CD879</f>
        <v/>
      </c>
      <c r="CZ879" s="7478">
        <f>IF(COUNTIF(Overview!K12:K14,TRUE)&gt;0,1.6,IF(COUNTIF(Overview!L12:L14,TRUE)&gt;0,8,0))</f>
        <v/>
      </c>
      <c r="DA879" s="1807"/>
      <c r="DB879" s="7484"/>
      <c r="DC879" s="844">
        <f>IF(CT879="","",IF(CT879&gt;CZ879,"Fail","Pass"))</f>
        <v/>
      </c>
      <c r="DD879" s="6666"/>
      <c r="DE879" s="1565">
        <f>MyTimestamp(DC879)</f>
        <v/>
      </c>
      <c r="DF879" s="1531">
        <f>IF(COUNT(CE879:CH879)=1,15,IF(COUNT(CE879:CH879)=0,0,30))</f>
        <v/>
      </c>
      <c r="DG879" s="1532">
        <f>IF(DF879=0,0,2)</f>
        <v/>
      </c>
      <c r="DH879" s="6825"/>
      <c r="DI879" s="6825"/>
      <c r="DJ879" s="1863"/>
      <c r="DK879" s="6838"/>
      <c r="DL879" s="1574">
        <f>10^(CN879/20)*100-100</f>
        <v/>
      </c>
      <c r="DM879" s="1109"/>
      <c r="DN879" s="6839"/>
      <c r="DO879" s="1109"/>
      <c r="DP879" s="1109"/>
      <c r="DQ879" s="6827"/>
      <c r="DR879" s="1541"/>
      <c r="DS879" s="1541"/>
      <c r="DT879" s="1541"/>
      <c r="DU879" s="1541"/>
      <c r="DV879" s="1541"/>
      <c r="DW879" s="1541"/>
      <c r="DX879" s="1541"/>
      <c r="DY879" s="1541"/>
      <c r="DZ879" s="1541"/>
      <c r="EA879" s="1541"/>
      <c r="EB879" s="1541"/>
      <c r="EC879" s="1541"/>
      <c r="ED879" s="1541"/>
      <c r="EE879" s="1541"/>
      <c r="EF879" s="1541"/>
      <c r="EG879" s="1541"/>
      <c r="EH879" s="1541"/>
      <c r="EI879" s="1541"/>
      <c r="EJ879" s="1541"/>
      <c r="EK879" s="1541"/>
      <c r="EL879" s="1541"/>
      <c r="EM879" s="1541"/>
      <c r="EN879" s="1541"/>
      <c r="EO879" s="1541"/>
      <c r="EP879" s="1541"/>
      <c r="EQ879" s="1541"/>
      <c r="ER879" s="1541"/>
      <c r="ES879" s="1541"/>
      <c r="ET879" s="1541"/>
      <c r="EU879" s="1541"/>
      <c r="EV879" s="1541"/>
    </row>
    <row r="880" ht="12.75" x14ac:dyDescent="0.2">
      <c r="A880" s="1541"/>
      <c r="B880" s="1541"/>
      <c r="C880"/>
      <c r="D880" s="6799"/>
      <c r="E880" s="6799"/>
      <c r="F880" s="6800" t="inlineStr">
        <is>
          <t>5.5</t>
        </is>
      </c>
      <c r="G880" s="6801"/>
      <c r="H880" s="6802">
        <f>BV880</f>
        <v/>
      </c>
      <c r="I880" s="6802">
        <f>BW880</f>
        <v/>
      </c>
      <c r="J880" s="6803" t="inlineStr">
        <is>
          <t>WLAN</t>
        </is>
      </c>
      <c r="K880" s="6803" t="inlineStr">
        <is>
          <t>2.4 GHz</t>
        </is>
      </c>
      <c r="L880" s="6804"/>
      <c r="M880" s="6802"/>
      <c r="N880" s="6805"/>
      <c r="O880" s="6806"/>
      <c r="P880" s="6597"/>
      <c r="Q880" s="6806"/>
      <c r="R880" s="6806"/>
      <c r="S880" s="6593"/>
      <c r="T880" s="130">
        <v>7</v>
      </c>
      <c r="U880" s="6593">
        <v>2442</v>
      </c>
      <c r="V880" s="6805"/>
      <c r="W880" s="6807"/>
      <c r="X880" s="6805"/>
      <c r="Y880" s="6805"/>
      <c r="Z880" s="6805"/>
      <c r="AA880" s="6804"/>
      <c r="AB880" s="6804"/>
      <c r="AC880" s="6808">
        <f>IF(OR(BX880="Close to Ear",BX880="Close to Head"),"Head",IF(BX880="Extremity","Extremity","Body"))</f>
        <v/>
      </c>
      <c r="AD880" s="6809">
        <f>CA880</f>
        <v/>
      </c>
      <c r="AE880" s="6803">
        <f>CB880</f>
        <v/>
      </c>
      <c r="AF880" s="6804"/>
      <c r="AG880" s="6810">
        <f>IF(OR(AZ880="",BA880=""),"N/A",IF(DC880="Pass","P","F"))</f>
        <v/>
      </c>
      <c r="AH880" s="6811"/>
      <c r="AI880" s="6811"/>
      <c r="AJ880" s="6811"/>
      <c r="AK880" s="6805"/>
      <c r="AL880" s="6804"/>
      <c r="AM880" s="6805"/>
      <c r="AN880" s="6805"/>
      <c r="AO880" s="6812"/>
      <c r="AP880" s="6812"/>
      <c r="AQ880" s="6812"/>
      <c r="AR880" s="6812"/>
      <c r="AS880" s="6812"/>
      <c r="AT880" s="6813">
        <f>IF(AC880="Extremity",IF(CG880="","",CG880),"")</f>
        <v/>
      </c>
      <c r="AU880" s="6813">
        <f>IF(AC880="Extremity",IF(CH880="","",CH880),"")</f>
        <v/>
      </c>
      <c r="AV880" s="6814">
        <f>IF(AC880="Extremity","",IF(CE880="","",CE880))</f>
        <v/>
      </c>
      <c r="AW880" s="6814">
        <f>IF(AD880="Extremity","",IF(CF880="","",CF880))</f>
        <v/>
      </c>
      <c r="AX880" s="6807">
        <f>DL880</f>
        <v/>
      </c>
      <c r="AY880" s="6807">
        <f>DQ880</f>
        <v/>
      </c>
      <c r="AZ880" s="6815">
        <f>IF(AC880="Extremity",IF(DA880="","",DA880),"")</f>
        <v/>
      </c>
      <c r="BA880" s="6816">
        <f>IF(AC880="Extremity","",IF(CT880="","",CT880))</f>
        <v/>
      </c>
      <c r="BB880" s="6807">
        <f>IF(AC880="Extremity",IF(DB880="","",DB880),"")</f>
        <v/>
      </c>
      <c r="BC880" s="6814">
        <f>IF(AC880="Extremity","",IF(CZ880="","",CZ880))</f>
        <v/>
      </c>
      <c r="BD880" s="6807">
        <f>DD880</f>
        <v/>
      </c>
      <c r="BE880" s="6817">
        <f>DE880</f>
        <v/>
      </c>
      <c r="BF880" s="6818">
        <f>DF880*60</f>
        <v/>
      </c>
      <c r="BG880" s="6819">
        <f>BE880</f>
        <v/>
      </c>
      <c r="BH880" s="6818">
        <f>DG880*60</f>
        <v/>
      </c>
      <c r="BI880" s="6818">
        <f>DH880</f>
        <v/>
      </c>
      <c r="BJ880" s="6820"/>
      <c r="BK880" s="6821">
        <f>Overview!$E$7</f>
        <v/>
      </c>
      <c r="BL880" s="6820"/>
      <c r="BM880" s="6818">
        <f>DI880</f>
        <v/>
      </c>
      <c r="BN880" s="6821">
        <f>Overview!$P$153</f>
        <v/>
      </c>
      <c r="BO880" s="6820"/>
      <c r="BP880" s="6820"/>
      <c r="BQ880" s="6804"/>
      <c r="BR880" s="6822"/>
      <c r="BS880" s="1541"/>
      <c r="BT880" s="1864" t="inlineStr">
        <is>
          <t>WLAN</t>
        </is>
      </c>
      <c r="BU880" s="1828" t="inlineStr">
        <is>
          <t>2.4 GHz</t>
        </is>
      </c>
      <c r="BV880" s="906">
        <f>Overview!$H$30</f>
        <v/>
      </c>
      <c r="BW880" s="1828"/>
      <c r="BX880" s="1864" t="inlineStr">
        <is>
          <t>Body</t>
        </is>
      </c>
      <c r="BY880" s="6709"/>
      <c r="BZ880" s="6709"/>
      <c r="CA880" s="882" t="inlineStr">
        <is>
          <t>Accesorio 5: Back Face</t>
        </is>
      </c>
      <c r="CB880" s="200">
        <v>0</v>
      </c>
      <c r="CC880" s="882">
        <f>IF(COUNT('Conducted WiFi'!$AH$3:$AH$9)=0,7,INDEX('Conducted WiFi'!$T$3:$T$9,MATCH(MAX('Conducted WiFi'!$AH$3:$AH$9),'Conducted WiFi'!$AH$3:$AH$9,0)))</f>
        <v>7</v>
      </c>
      <c r="CD880" s="6837">
        <f>IF(COUNT('Conducted WiFi'!$AH$3:$AH$9)=0,2442,INDEX('Conducted WiFi'!$U$3:$U$9,MATCH(MAX('Conducted WiFi'!$AH$3:$AH$9),'Conducted WiFi'!$AH$3:$AH$9,0)))</f>
        <v>2442</v>
      </c>
      <c r="CE880" s="7246"/>
      <c r="CF880" s="7246"/>
      <c r="CG880" s="7245"/>
      <c r="CH880" s="7245"/>
      <c r="CI880" s="225">
        <f>BY880</f>
        <v/>
      </c>
      <c r="CJ880" s="237">
        <f>BZ880</f>
        <v/>
      </c>
      <c r="CK880" s="223">
        <f>CA880</f>
        <v/>
      </c>
      <c r="CL880" s="237">
        <f>CC880</f>
        <v/>
      </c>
      <c r="CM880" s="6672"/>
      <c r="CN880" s="6834"/>
      <c r="CO880" s="1967"/>
      <c r="CP880" s="7217"/>
      <c r="CQ880" s="7220"/>
      <c r="CR880" s="6930"/>
      <c r="CS880" s="446"/>
      <c r="CT880" s="6835"/>
      <c r="CU880" s="224">
        <f>BY880</f>
        <v/>
      </c>
      <c r="CV880" s="237">
        <f>BZ880</f>
        <v/>
      </c>
      <c r="CW880" s="237">
        <f>CA880</f>
        <v/>
      </c>
      <c r="CX880" s="224">
        <f>CC880</f>
        <v/>
      </c>
      <c r="CY880" s="237">
        <f>CD880</f>
        <v/>
      </c>
      <c r="CZ880" s="7478">
        <f>IF(COUNTIF(Overview!K12:K14,TRUE)&gt;0,1.6,IF(COUNTIF(Overview!L12:L14,TRUE)&gt;0,8,0))</f>
        <v/>
      </c>
      <c r="DA880" s="1807"/>
      <c r="DB880" s="7484"/>
      <c r="DC880" s="844">
        <f>IF(CT880="","",IF(CT880&gt;CZ880,"Fail","Pass"))</f>
        <v/>
      </c>
      <c r="DD880" s="6666"/>
      <c r="DE880" s="1565">
        <f>MyTimestamp(DC880)</f>
        <v/>
      </c>
      <c r="DF880" s="1531">
        <f>IF(COUNT(CE880:CH880)=1,15,IF(COUNT(CE880:CH880)=0,0,30))</f>
        <v/>
      </c>
      <c r="DG880" s="1532">
        <f>IF(DF880=0,0,2)</f>
        <v/>
      </c>
      <c r="DH880" s="6825"/>
      <c r="DI880" s="6825"/>
      <c r="DJ880" s="1863"/>
      <c r="DK880" s="6838"/>
      <c r="DL880" s="1574">
        <f>10^(CN880/20)*100-100</f>
        <v/>
      </c>
      <c r="DM880" s="1109"/>
      <c r="DN880" s="6839"/>
      <c r="DO880" s="1109"/>
      <c r="DP880" s="1109"/>
      <c r="DQ880" s="6827"/>
      <c r="DR880" s="1541"/>
      <c r="DS880" s="1541"/>
      <c r="DT880" s="1541"/>
      <c r="DU880" s="1541"/>
      <c r="DV880" s="1541"/>
      <c r="DW880" s="1541"/>
      <c r="DX880" s="1541"/>
      <c r="DY880" s="1541"/>
      <c r="DZ880" s="1541"/>
      <c r="EA880" s="1541"/>
      <c r="EB880" s="1541"/>
      <c r="EC880" s="1541"/>
      <c r="ED880" s="1541"/>
      <c r="EE880" s="1541"/>
      <c r="EF880" s="1541"/>
      <c r="EG880" s="1541"/>
      <c r="EH880" s="1541"/>
      <c r="EI880" s="1541"/>
      <c r="EJ880" s="1541"/>
      <c r="EK880" s="1541"/>
      <c r="EL880" s="1541"/>
      <c r="EM880" s="1541"/>
      <c r="EN880" s="1541"/>
      <c r="EO880" s="1541"/>
      <c r="EP880" s="1541"/>
      <c r="EQ880" s="1541"/>
      <c r="ER880" s="1541"/>
      <c r="ES880" s="1541"/>
      <c r="ET880" s="1541"/>
      <c r="EU880" s="1541"/>
      <c r="EV880" s="1541"/>
    </row>
    <row r="881" ht="12.75" x14ac:dyDescent="0.2">
      <c r="A881" s="1541"/>
      <c r="B881" s="1541"/>
      <c r="C881"/>
      <c r="D881" s="6799"/>
      <c r="E881" s="6799"/>
      <c r="F881" s="6800" t="inlineStr">
        <is>
          <t>5.5</t>
        </is>
      </c>
      <c r="G881" s="6801"/>
      <c r="H881" s="6802">
        <f>BV881</f>
        <v/>
      </c>
      <c r="I881" s="6802">
        <f>BW881</f>
        <v/>
      </c>
      <c r="J881" s="6803" t="inlineStr">
        <is>
          <t>WLAN</t>
        </is>
      </c>
      <c r="K881" s="6803" t="inlineStr">
        <is>
          <t>2.4 GHz</t>
        </is>
      </c>
      <c r="L881" s="6804"/>
      <c r="M881" s="6802"/>
      <c r="N881" s="6805"/>
      <c r="O881" s="6806"/>
      <c r="P881" s="6597"/>
      <c r="Q881" s="6806"/>
      <c r="R881" s="6806"/>
      <c r="S881" s="6593"/>
      <c r="T881" s="130">
        <v>7</v>
      </c>
      <c r="U881" s="6593">
        <v>2442</v>
      </c>
      <c r="V881" s="6805"/>
      <c r="W881" s="6807"/>
      <c r="X881" s="6805"/>
      <c r="Y881" s="6805"/>
      <c r="Z881" s="6805"/>
      <c r="AA881" s="6804"/>
      <c r="AB881" s="6804"/>
      <c r="AC881" s="6808">
        <f>IF(OR(BX881="Close to Ear",BX881="Close to Head"),"Head",IF(BX881="Extremity","Extremity","Body"))</f>
        <v/>
      </c>
      <c r="AD881" s="6809">
        <f>CA881</f>
        <v/>
      </c>
      <c r="AE881" s="6803">
        <f>CB881</f>
        <v/>
      </c>
      <c r="AF881" s="6804"/>
      <c r="AG881" s="6810">
        <f>IF(OR(AZ881="",BA881=""),"N/A",IF(DC881="Pass","P","F"))</f>
        <v/>
      </c>
      <c r="AH881" s="6811"/>
      <c r="AI881" s="6811"/>
      <c r="AJ881" s="6811"/>
      <c r="AK881" s="6805"/>
      <c r="AL881" s="6804"/>
      <c r="AM881" s="6805"/>
      <c r="AN881" s="6805"/>
      <c r="AO881" s="6812"/>
      <c r="AP881" s="6812"/>
      <c r="AQ881" s="6812"/>
      <c r="AR881" s="6812"/>
      <c r="AS881" s="6812"/>
      <c r="AT881" s="6813">
        <f>IF(AC881="Extremity",IF(CG881="","",CG881),"")</f>
        <v/>
      </c>
      <c r="AU881" s="6813">
        <f>IF(AC881="Extremity",IF(CH881="","",CH881),"")</f>
        <v/>
      </c>
      <c r="AV881" s="6814">
        <f>IF(AC881="Extremity","",IF(CE881="","",CE881))</f>
        <v/>
      </c>
      <c r="AW881" s="6814">
        <f>IF(AD881="Extremity","",IF(CF881="","",CF881))</f>
        <v/>
      </c>
      <c r="AX881" s="6807">
        <f>DL881</f>
        <v/>
      </c>
      <c r="AY881" s="6807">
        <f>DQ881</f>
        <v/>
      </c>
      <c r="AZ881" s="6815">
        <f>IF(AC881="Extremity",IF(DA881="","",DA881),"")</f>
        <v/>
      </c>
      <c r="BA881" s="6816">
        <f>IF(AC881="Extremity","",IF(CT881="","",CT881))</f>
        <v/>
      </c>
      <c r="BB881" s="6807">
        <f>IF(AC881="Extremity",IF(DB881="","",DB881),"")</f>
        <v/>
      </c>
      <c r="BC881" s="6814">
        <f>IF(AC881="Extremity","",IF(CZ881="","",CZ881))</f>
        <v/>
      </c>
      <c r="BD881" s="6807">
        <f>DD881</f>
        <v/>
      </c>
      <c r="BE881" s="6817">
        <f>DE881</f>
        <v/>
      </c>
      <c r="BF881" s="6818">
        <f>DF881*60</f>
        <v/>
      </c>
      <c r="BG881" s="6819">
        <f>BE881</f>
        <v/>
      </c>
      <c r="BH881" s="6818">
        <f>DG881*60</f>
        <v/>
      </c>
      <c r="BI881" s="6818">
        <f>DH881</f>
        <v/>
      </c>
      <c r="BJ881" s="6820"/>
      <c r="BK881" s="6821">
        <f>Overview!$E$7</f>
        <v/>
      </c>
      <c r="BL881" s="6820"/>
      <c r="BM881" s="6818">
        <f>DI881</f>
        <v/>
      </c>
      <c r="BN881" s="6821">
        <f>Overview!$P$153</f>
        <v/>
      </c>
      <c r="BO881" s="6820"/>
      <c r="BP881" s="6820"/>
      <c r="BQ881" s="6804"/>
      <c r="BR881" s="6822"/>
      <c r="BS881" s="1541"/>
      <c r="BT881" s="1864" t="inlineStr">
        <is>
          <t>WLAN</t>
        </is>
      </c>
      <c r="BU881" s="1828" t="inlineStr">
        <is>
          <t>2.4 GHz</t>
        </is>
      </c>
      <c r="BV881" s="906">
        <f>Overview!$H$30</f>
        <v/>
      </c>
      <c r="BW881" s="1828"/>
      <c r="BX881" s="1864" t="inlineStr">
        <is>
          <t>Body</t>
        </is>
      </c>
      <c r="BY881" s="6709"/>
      <c r="BZ881" s="6709"/>
      <c r="CA881" s="882" t="inlineStr">
        <is>
          <t>Accesorio 6: Front Face</t>
        </is>
      </c>
      <c r="CB881" s="200">
        <v>0</v>
      </c>
      <c r="CC881" s="882">
        <f>IF(COUNT('Conducted WiFi'!$AH$3:$AH$9)=0,7,INDEX('Conducted WiFi'!$T$3:$T$9,MATCH(MAX('Conducted WiFi'!$AH$3:$AH$9),'Conducted WiFi'!$AH$3:$AH$9,0)))</f>
        <v>7</v>
      </c>
      <c r="CD881" s="6837">
        <f>IF(COUNT('Conducted WiFi'!$AH$3:$AH$9)=0,2442,INDEX('Conducted WiFi'!$U$3:$U$9,MATCH(MAX('Conducted WiFi'!$AH$3:$AH$9),'Conducted WiFi'!$AH$3:$AH$9,0)))</f>
        <v>2442</v>
      </c>
      <c r="CE881" s="7246"/>
      <c r="CF881" s="7246"/>
      <c r="CG881" s="7245"/>
      <c r="CH881" s="7245"/>
      <c r="CI881" s="225">
        <f>BY881</f>
        <v/>
      </c>
      <c r="CJ881" s="237">
        <f>BZ881</f>
        <v/>
      </c>
      <c r="CK881" s="223">
        <f>CA881</f>
        <v/>
      </c>
      <c r="CL881" s="237">
        <f>CC881</f>
        <v/>
      </c>
      <c r="CM881" s="6672"/>
      <c r="CN881" s="6834"/>
      <c r="CO881" s="1967"/>
      <c r="CP881" s="7217"/>
      <c r="CQ881" s="7220"/>
      <c r="CR881" s="6930"/>
      <c r="CS881" s="446"/>
      <c r="CT881" s="6835"/>
      <c r="CU881" s="224">
        <f>BY881</f>
        <v/>
      </c>
      <c r="CV881" s="237">
        <f>BZ881</f>
        <v/>
      </c>
      <c r="CW881" s="237">
        <f>CA881</f>
        <v/>
      </c>
      <c r="CX881" s="224">
        <f>CC881</f>
        <v/>
      </c>
      <c r="CY881" s="237">
        <f>CD881</f>
        <v/>
      </c>
      <c r="CZ881" s="7478">
        <f>IF(COUNTIF(Overview!K12:K14,TRUE)&gt;0,1.6,IF(COUNTIF(Overview!L12:L14,TRUE)&gt;0,8,0))</f>
        <v/>
      </c>
      <c r="DA881" s="1807"/>
      <c r="DB881" s="7484"/>
      <c r="DC881" s="844">
        <f>IF(CT881="","",IF(CT881&gt;CZ881,"Fail","Pass"))</f>
        <v/>
      </c>
      <c r="DD881" s="6666"/>
      <c r="DE881" s="1565">
        <f>MyTimestamp(DC881)</f>
        <v/>
      </c>
      <c r="DF881" s="1531">
        <f>IF(COUNT(CE881:CH881)=1,15,IF(COUNT(CE881:CH881)=0,0,30))</f>
        <v/>
      </c>
      <c r="DG881" s="1532">
        <f>IF(DF881=0,0,2)</f>
        <v/>
      </c>
      <c r="DH881" s="6825"/>
      <c r="DI881" s="6825"/>
      <c r="DJ881" s="1863"/>
      <c r="DK881" s="6838"/>
      <c r="DL881" s="1574">
        <f>10^(CN881/20)*100-100</f>
        <v/>
      </c>
      <c r="DM881" s="1109"/>
      <c r="DN881" s="6839"/>
      <c r="DO881" s="1109"/>
      <c r="DP881" s="1109"/>
      <c r="DQ881" s="6827"/>
      <c r="DR881" s="1541"/>
      <c r="DS881" s="1541"/>
      <c r="DT881" s="1541"/>
      <c r="DU881" s="1541"/>
      <c r="DV881" s="1541"/>
      <c r="DW881" s="1541"/>
      <c r="DX881" s="1541"/>
      <c r="DY881" s="1541"/>
      <c r="DZ881" s="1541"/>
      <c r="EA881" s="1541"/>
      <c r="EB881" s="1541"/>
      <c r="EC881" s="1541"/>
      <c r="ED881" s="1541"/>
      <c r="EE881" s="1541"/>
      <c r="EF881" s="1541"/>
      <c r="EG881" s="1541"/>
      <c r="EH881" s="1541"/>
      <c r="EI881" s="1541"/>
      <c r="EJ881" s="1541"/>
      <c r="EK881" s="1541"/>
      <c r="EL881" s="1541"/>
      <c r="EM881" s="1541"/>
      <c r="EN881" s="1541"/>
      <c r="EO881" s="1541"/>
      <c r="EP881" s="1541"/>
      <c r="EQ881" s="1541"/>
      <c r="ER881" s="1541"/>
      <c r="ES881" s="1541"/>
      <c r="ET881" s="1541"/>
      <c r="EU881" s="1541"/>
      <c r="EV881" s="1541"/>
    </row>
    <row r="882" ht="12.75" x14ac:dyDescent="0.2">
      <c r="A882" s="1541"/>
      <c r="B882" s="1541"/>
      <c r="C882"/>
      <c r="D882" s="6799"/>
      <c r="E882" s="6799"/>
      <c r="F882" s="6800" t="inlineStr">
        <is>
          <t>5.5</t>
        </is>
      </c>
      <c r="G882" s="6801"/>
      <c r="H882" s="6802">
        <f>BV882</f>
        <v/>
      </c>
      <c r="I882" s="6802">
        <f>BW882</f>
        <v/>
      </c>
      <c r="J882" s="6803" t="inlineStr">
        <is>
          <t>WLAN</t>
        </is>
      </c>
      <c r="K882" s="6803" t="inlineStr">
        <is>
          <t>2.4 GHz</t>
        </is>
      </c>
      <c r="L882" s="6804"/>
      <c r="M882" s="6802"/>
      <c r="N882" s="6805"/>
      <c r="O882" s="6806"/>
      <c r="P882" s="6597"/>
      <c r="Q882" s="6806"/>
      <c r="R882" s="6806"/>
      <c r="S882" s="6593"/>
      <c r="T882" s="130">
        <v>7</v>
      </c>
      <c r="U882" s="6593">
        <v>2442</v>
      </c>
      <c r="V882" s="6805"/>
      <c r="W882" s="6807"/>
      <c r="X882" s="6805"/>
      <c r="Y882" s="6805"/>
      <c r="Z882" s="6805"/>
      <c r="AA882" s="6804"/>
      <c r="AB882" s="6804"/>
      <c r="AC882" s="6808">
        <f>IF(OR(BX882="Close to Ear",BX882="Close to Head"),"Head",IF(BX882="Extremity","Extremity","Body"))</f>
        <v/>
      </c>
      <c r="AD882" s="6809">
        <f>CA882</f>
        <v/>
      </c>
      <c r="AE882" s="6803">
        <f>CB882</f>
        <v/>
      </c>
      <c r="AF882" s="6804"/>
      <c r="AG882" s="6810">
        <f>IF(OR(AZ882="",BA882=""),"N/A",IF(DC882="Pass","P","F"))</f>
        <v/>
      </c>
      <c r="AH882" s="6811"/>
      <c r="AI882" s="6811"/>
      <c r="AJ882" s="6811"/>
      <c r="AK882" s="6805"/>
      <c r="AL882" s="6804"/>
      <c r="AM882" s="6805"/>
      <c r="AN882" s="6805"/>
      <c r="AO882" s="6812"/>
      <c r="AP882" s="6812"/>
      <c r="AQ882" s="6812"/>
      <c r="AR882" s="6812"/>
      <c r="AS882" s="6812"/>
      <c r="AT882" s="6813">
        <f>IF(AC882="Extremity",IF(CG882="","",CG882),"")</f>
        <v/>
      </c>
      <c r="AU882" s="6813">
        <f>IF(AC882="Extremity",IF(CH882="","",CH882),"")</f>
        <v/>
      </c>
      <c r="AV882" s="6814">
        <f>IF(AC882="Extremity","",IF(CE882="","",CE882))</f>
        <v/>
      </c>
      <c r="AW882" s="6814">
        <f>IF(AD882="Extremity","",IF(CF882="","",CF882))</f>
        <v/>
      </c>
      <c r="AX882" s="6807">
        <f>DL882</f>
        <v/>
      </c>
      <c r="AY882" s="6807">
        <f>DQ882</f>
        <v/>
      </c>
      <c r="AZ882" s="6815">
        <f>IF(AC882="Extremity",IF(DA882="","",DA882),"")</f>
        <v/>
      </c>
      <c r="BA882" s="6816">
        <f>IF(AC882="Extremity","",IF(CT882="","",CT882))</f>
        <v/>
      </c>
      <c r="BB882" s="6807">
        <f>IF(AC882="Extremity",IF(DB882="","",DB882),"")</f>
        <v/>
      </c>
      <c r="BC882" s="6814">
        <f>IF(AC882="Extremity","",IF(CZ882="","",CZ882))</f>
        <v/>
      </c>
      <c r="BD882" s="6807">
        <f>DD882</f>
        <v/>
      </c>
      <c r="BE882" s="6817">
        <f>DE882</f>
        <v/>
      </c>
      <c r="BF882" s="6818">
        <f>DF882*60</f>
        <v/>
      </c>
      <c r="BG882" s="6819">
        <f>BE882</f>
        <v/>
      </c>
      <c r="BH882" s="6818">
        <f>DG882*60</f>
        <v/>
      </c>
      <c r="BI882" s="6818">
        <f>DH882</f>
        <v/>
      </c>
      <c r="BJ882" s="6820"/>
      <c r="BK882" s="6821">
        <f>Overview!$E$7</f>
        <v/>
      </c>
      <c r="BL882" s="6820"/>
      <c r="BM882" s="6818">
        <f>DI882</f>
        <v/>
      </c>
      <c r="BN882" s="6821">
        <f>Overview!$P$153</f>
        <v/>
      </c>
      <c r="BO882" s="6820"/>
      <c r="BP882" s="6820"/>
      <c r="BQ882" s="6804"/>
      <c r="BR882" s="6822"/>
      <c r="BS882" s="1541"/>
      <c r="BT882" s="1864" t="inlineStr">
        <is>
          <t>WLAN</t>
        </is>
      </c>
      <c r="BU882" s="1828" t="inlineStr">
        <is>
          <t>2.4 GHz</t>
        </is>
      </c>
      <c r="BV882" s="906">
        <f>Overview!$H$30</f>
        <v/>
      </c>
      <c r="BW882" s="1828"/>
      <c r="BX882" s="1864" t="inlineStr">
        <is>
          <t>Body</t>
        </is>
      </c>
      <c r="BY882" s="6709"/>
      <c r="BZ882" s="6709"/>
      <c r="CA882" s="882" t="inlineStr">
        <is>
          <t>Accesorio 7: Front Face</t>
        </is>
      </c>
      <c r="CB882" s="200">
        <v>0</v>
      </c>
      <c r="CC882" s="882">
        <f>IF(COUNT('Conducted WiFi'!$AH$3:$AH$9)=0,7,INDEX('Conducted WiFi'!$T$3:$T$9,MATCH(MAX('Conducted WiFi'!$AH$3:$AH$9),'Conducted WiFi'!$AH$3:$AH$9,0)))</f>
        <v>7</v>
      </c>
      <c r="CD882" s="6837">
        <f>IF(COUNT('Conducted WiFi'!$AH$3:$AH$9)=0,2442,INDEX('Conducted WiFi'!$U$3:$U$9,MATCH(MAX('Conducted WiFi'!$AH$3:$AH$9),'Conducted WiFi'!$AH$3:$AH$9,0)))</f>
        <v>2442</v>
      </c>
      <c r="CE882" s="7246"/>
      <c r="CF882" s="7246"/>
      <c r="CG882" s="7245"/>
      <c r="CH882" s="7245"/>
      <c r="CI882" s="225">
        <f>BY882</f>
        <v/>
      </c>
      <c r="CJ882" s="237">
        <f>BZ882</f>
        <v/>
      </c>
      <c r="CK882" s="223">
        <f>CA882</f>
        <v/>
      </c>
      <c r="CL882" s="237">
        <f>CC882</f>
        <v/>
      </c>
      <c r="CM882" s="6672"/>
      <c r="CN882" s="6834"/>
      <c r="CO882" s="1967"/>
      <c r="CP882" s="7217"/>
      <c r="CQ882" s="7220"/>
      <c r="CR882" s="6930"/>
      <c r="CS882" s="446"/>
      <c r="CT882" s="6835"/>
      <c r="CU882" s="224">
        <f>BY882</f>
        <v/>
      </c>
      <c r="CV882" s="237">
        <f>BZ882</f>
        <v/>
      </c>
      <c r="CW882" s="237">
        <f>CA882</f>
        <v/>
      </c>
      <c r="CX882" s="224">
        <f>CC882</f>
        <v/>
      </c>
      <c r="CY882" s="237">
        <f>CD882</f>
        <v/>
      </c>
      <c r="CZ882" s="7478">
        <f>IF(COUNTIF(Overview!K12:K14,TRUE)&gt;0,1.6,IF(COUNTIF(Overview!L12:L14,TRUE)&gt;0,8,0))</f>
        <v/>
      </c>
      <c r="DA882" s="1807"/>
      <c r="DB882" s="7484"/>
      <c r="DC882" s="844">
        <f>IF(CT882="","",IF(CT882&gt;CZ882,"Fail","Pass"))</f>
        <v/>
      </c>
      <c r="DD882" s="6666"/>
      <c r="DE882" s="1565">
        <f>MyTimestamp(DC882)</f>
        <v/>
      </c>
      <c r="DF882" s="1531">
        <f>IF(COUNT(CE882:CH882)=1,15,IF(COUNT(CE882:CH882)=0,0,30))</f>
        <v/>
      </c>
      <c r="DG882" s="1532">
        <f>IF(DF882=0,0,2)</f>
        <v/>
      </c>
      <c r="DH882" s="6825"/>
      <c r="DI882" s="6825"/>
      <c r="DJ882" s="1863"/>
      <c r="DK882" s="6838"/>
      <c r="DL882" s="1574">
        <f>10^(CN882/20)*100-100</f>
        <v/>
      </c>
      <c r="DM882" s="1109"/>
      <c r="DN882" s="6839"/>
      <c r="DO882" s="1109"/>
      <c r="DP882" s="1109"/>
      <c r="DQ882" s="6827"/>
      <c r="DR882" s="1541"/>
      <c r="DS882" s="1541"/>
      <c r="DT882" s="1541"/>
      <c r="DU882" s="1541"/>
      <c r="DV882" s="1541"/>
      <c r="DW882" s="1541"/>
      <c r="DX882" s="1541"/>
      <c r="DY882" s="1541"/>
      <c r="DZ882" s="1541"/>
      <c r="EA882" s="1541"/>
      <c r="EB882" s="1541"/>
      <c r="EC882" s="1541"/>
      <c r="ED882" s="1541"/>
      <c r="EE882" s="1541"/>
      <c r="EF882" s="1541"/>
      <c r="EG882" s="1541"/>
      <c r="EH882" s="1541"/>
      <c r="EI882" s="1541"/>
      <c r="EJ882" s="1541"/>
      <c r="EK882" s="1541"/>
      <c r="EL882" s="1541"/>
      <c r="EM882" s="1541"/>
      <c r="EN882" s="1541"/>
      <c r="EO882" s="1541"/>
      <c r="EP882" s="1541"/>
      <c r="EQ882" s="1541"/>
      <c r="ER882" s="1541"/>
      <c r="ES882" s="1541"/>
      <c r="ET882" s="1541"/>
      <c r="EU882" s="1541"/>
      <c r="EV882" s="1541"/>
    </row>
    <row r="883" ht="12.75" x14ac:dyDescent="0.2">
      <c r="A883" s="1541"/>
      <c r="B883" s="1541"/>
      <c r="C883"/>
      <c r="D883" s="1486"/>
      <c r="E883" s="1486"/>
      <c r="F883" s="672" t="inlineStr">
        <is>
          <t>5.5</t>
        </is>
      </c>
      <c r="G883" s="1497"/>
      <c r="H883" s="130">
        <f>BV883</f>
        <v/>
      </c>
      <c r="I883" s="130">
        <f>BW883</f>
        <v/>
      </c>
      <c r="J883" s="1299" t="inlineStr">
        <is>
          <t>WLAN</t>
        </is>
      </c>
      <c r="K883" s="1299" t="inlineStr">
        <is>
          <t>2.4 GHz</t>
        </is>
      </c>
      <c r="L883" s="115"/>
      <c r="M883" s="130"/>
      <c r="N883" s="119"/>
      <c r="O883" s="131"/>
      <c r="P883" s="6597"/>
      <c r="Q883" s="131"/>
      <c r="R883" s="131"/>
      <c r="S883" s="6593"/>
      <c r="T883" s="130">
        <v>7</v>
      </c>
      <c r="U883" s="6593">
        <v>2442</v>
      </c>
      <c r="V883" s="119"/>
      <c r="W883" s="1305"/>
      <c r="X883" s="119"/>
      <c r="Y883" s="119"/>
      <c r="Z883" s="119"/>
      <c r="AA883" s="115"/>
      <c r="AB883" s="115"/>
      <c r="AC883" s="1300">
        <f>IF(OR(BX883="Close to Ear",BX883="Close to Head"),"Head",IF(BX883="Extremity","Extremity","Body"))</f>
        <v/>
      </c>
      <c r="AD883" s="1301">
        <f>CA883</f>
        <v/>
      </c>
      <c r="AE883" s="1299">
        <f>CB883</f>
        <v/>
      </c>
      <c r="AF883" s="115"/>
      <c r="AG883" s="1302">
        <f>IF(OR(AZ883="",BA883=""),"N/A",IF(DC883="Pass","P","F"))</f>
        <v/>
      </c>
      <c r="AH883" s="129"/>
      <c r="AI883" s="129"/>
      <c r="AJ883" s="129"/>
      <c r="AK883" s="119"/>
      <c r="AL883" s="115"/>
      <c r="AM883" s="119"/>
      <c r="AN883" s="119"/>
      <c r="AO883" s="692"/>
      <c r="AP883" s="692"/>
      <c r="AQ883" s="692"/>
      <c r="AR883" s="692"/>
      <c r="AS883" s="692"/>
      <c r="AT883" s="1303">
        <f>IF(AC883="Extremity",IF(CG883="","",CG883),"")</f>
        <v/>
      </c>
      <c r="AU883" s="1303">
        <f>IF(AC883="Extremity",IF(CH883="","",CH883),"")</f>
        <v/>
      </c>
      <c r="AV883" s="1304">
        <f>IF(AC883="Extremity","",IF(CE883="","",CE883))</f>
        <v/>
      </c>
      <c r="AW883" s="1304">
        <f>IF(AD883="Extremity","",IF(CF883="","",CF883))</f>
        <v/>
      </c>
      <c r="AX883" s="1305">
        <f>DL883</f>
        <v/>
      </c>
      <c r="AY883" s="1305">
        <f>DQ883</f>
        <v/>
      </c>
      <c r="AZ883" s="3377">
        <f>IF(AC883="Extremity",IF(DA883="","",DA883),"")</f>
        <v/>
      </c>
      <c r="BA883" s="3378">
        <f>IF(AC883="Extremity","",IF(CT883="","",CT883))</f>
        <v/>
      </c>
      <c r="BB883" s="1305">
        <f>IF(AC883="Extremity",IF(DB883="","",DB883),"")</f>
        <v/>
      </c>
      <c r="BC883" s="1304">
        <f>IF(AC883="Extremity","",IF(CZ883="","",CZ883))</f>
        <v/>
      </c>
      <c r="BD883" s="1305">
        <f>DD883</f>
        <v/>
      </c>
      <c r="BE883" s="132">
        <f>DE883</f>
        <v/>
      </c>
      <c r="BF883" s="133">
        <f>DF883*60</f>
        <v/>
      </c>
      <c r="BG883" s="121">
        <f>BE883</f>
        <v/>
      </c>
      <c r="BH883" s="133">
        <f>DG883*60</f>
        <v/>
      </c>
      <c r="BI883" s="133">
        <f>DH883</f>
        <v/>
      </c>
      <c r="BJ883" s="117"/>
      <c r="BK883" s="812">
        <f>Overview!$E$7</f>
        <v/>
      </c>
      <c r="BL883" s="117"/>
      <c r="BM883" s="834">
        <f>DI883</f>
        <v/>
      </c>
      <c r="BN883" s="812">
        <f>Overview!$P$153</f>
        <v/>
      </c>
      <c r="BO883" s="117"/>
      <c r="BP883" s="117"/>
      <c r="BQ883" s="115"/>
      <c r="BR883" s="1478"/>
      <c r="BS883" s="1541"/>
      <c r="BT883" s="1860" t="inlineStr">
        <is>
          <t>WLAN</t>
        </is>
      </c>
      <c r="BU883" s="1860" t="inlineStr">
        <is>
          <t>2.4 GHz</t>
        </is>
      </c>
      <c r="BV883" s="915">
        <f>Overview!$H$31</f>
        <v/>
      </c>
      <c r="BW883" s="1860"/>
      <c r="BX883" s="1860" t="inlineStr">
        <is>
          <t>Close to ear</t>
        </is>
      </c>
      <c r="BY883" s="907"/>
      <c r="BZ883" s="907"/>
      <c r="CA883" s="1961" t="inlineStr">
        <is>
          <t>Left Cheek</t>
        </is>
      </c>
      <c r="CB883" s="1071">
        <v>0</v>
      </c>
      <c r="CC883" s="1102">
        <f>IF(COUNT('Conducted WiFi'!$AH$3:$AH$9)=0,7,INDEX('Conducted WiFi'!$T$3:$T$9,MATCH(MAX('Conducted WiFi'!$AH$3:$AH$9),'Conducted WiFi'!$AH$3:$AH$9,0)))</f>
        <v>7</v>
      </c>
      <c r="CD883" s="1187">
        <f>IF(COUNT('Conducted WiFi'!$AH$3:$AH$9)=0,2442,INDEX('Conducted WiFi'!$U$3:$U$9,MATCH(MAX('Conducted WiFi'!$AH$3:$AH$9),'Conducted WiFi'!$AH$3:$AH$9,0)))</f>
        <v>2442</v>
      </c>
      <c r="CE883" s="7243"/>
      <c r="CF883" s="7243"/>
      <c r="CG883" s="7244"/>
      <c r="CH883" s="7244"/>
      <c r="CI883" s="225">
        <f>BY883</f>
        <v/>
      </c>
      <c r="CJ883" s="237">
        <f>BZ883</f>
        <v/>
      </c>
      <c r="CK883" s="223">
        <f>CA883</f>
        <v/>
      </c>
      <c r="CL883" s="237">
        <f>CC883</f>
        <v/>
      </c>
      <c r="CM883" s="1180">
        <f>CD883</f>
        <v/>
      </c>
      <c r="CN883" s="1962"/>
      <c r="CO883" s="1967"/>
      <c r="CP883" s="891">
        <f>IF(CF883=""," ",IF(ABS(CE883-CF883)&lt;=0.1,"Valid","Not valid"))</f>
        <v/>
      </c>
      <c r="CQ883" s="892">
        <f> IF(CE883="","",IF(AND(CE883&lt;&gt;"",CF883=""),IF(CE883&gt;=0.8,"Medir+Sig Max","No"),IF(CF883&lt;&gt;"",IF(CF883&gt;=0.8,"Medir+Sig Max","No"),"")))</f>
        <v/>
      </c>
      <c r="CR883" s="7224"/>
      <c r="CS883" s="892"/>
      <c r="CT883" s="219">
        <f>IF(CO883="",IF(AND(CE883="",CF883=""),"",IF(CF883="",IF(DQ883&gt;1,ROUND(DQ883*CE883,3),CE883),IF(DQ883&gt;1,ROUND(DQ883*CF883,3),CF883))),IF(AND(CE883="",CF883=""),"",IF(CF883="",IF(DQ883&gt;1,ROUND(DQ883*CE883*(1/(CO883)),3),CE883*(1/(CO883))),IF(DQ883&gt;1,ROUND(DQ883*CF883*(1/(CO883)),3),CF883*(1/(CO883))))))</f>
        <v/>
      </c>
      <c r="CU883" s="224">
        <f>BY883</f>
        <v/>
      </c>
      <c r="CV883" s="237">
        <f>BZ883</f>
        <v/>
      </c>
      <c r="CW883" s="237">
        <f>CA883</f>
        <v/>
      </c>
      <c r="CX883" s="224">
        <f>CC883</f>
        <v/>
      </c>
      <c r="CY883" s="237">
        <f>CD883</f>
        <v/>
      </c>
      <c r="CZ883" s="7476">
        <f>IF(COUNTIF(Overview!K12:K14,TRUE)&gt;0,1.6,IF(COUNTIF(Overview!L12:L14,TRUE)&gt;0,8,0))</f>
        <v/>
      </c>
      <c r="DA883" s="1667"/>
      <c r="DB883" s="7482"/>
      <c r="DC883" s="844">
        <f>IF(CT883="","",IF(CT883&gt;CZ883,"Fail","Pass"))</f>
        <v/>
      </c>
      <c r="DD883" s="399"/>
      <c r="DE883" s="1565">
        <f>MyTimestamp(DC883)</f>
        <v/>
      </c>
      <c r="DF883" s="1531">
        <f>IF(COUNT(CE883:CH883)=1,15,IF(COUNT(CE883:CH883)=0,0,30))</f>
        <v/>
      </c>
      <c r="DG883" s="1532">
        <f>IF(DF883=0,0,2)</f>
        <v/>
      </c>
      <c r="DH883" s="1862"/>
      <c r="DI883" s="1862"/>
      <c r="DJ883" s="1863"/>
      <c r="DK883" s="1964"/>
      <c r="DL883" s="1574">
        <f>10^(CN883/20)*100-100</f>
        <v/>
      </c>
      <c r="DM883" s="1104"/>
      <c r="DN883" s="1269"/>
      <c r="DO883" s="1104">
        <f>IF(DM883="","",10^(DM883/10))</f>
        <v/>
      </c>
      <c r="DP883" s="1104">
        <f>IF(ISNUMBER(DN883)=FALSE,"",10^(DN883/10))</f>
        <v/>
      </c>
      <c r="DQ883" s="1577">
        <f>IF(AND(ISNUMBER(DO883),ISNUMBER(DP883)),IF(DO883/DP883&gt;1,ROUND((DO883)/DP883,3),1),1)</f>
        <v/>
      </c>
      <c r="DR883" s="1541"/>
      <c r="DS883" s="1541"/>
      <c r="DT883" s="1541"/>
      <c r="DU883" s="1541"/>
      <c r="DV883" s="1541"/>
      <c r="DW883" s="1541"/>
      <c r="DX883" s="1541"/>
      <c r="DY883" s="1541"/>
      <c r="DZ883" s="1541"/>
      <c r="EA883" s="1541"/>
      <c r="EB883" s="1541"/>
      <c r="EC883" s="1541"/>
      <c r="ED883" s="1541"/>
      <c r="EE883" s="1541"/>
      <c r="EF883" s="1541"/>
      <c r="EG883" s="1541"/>
      <c r="EH883" s="1541"/>
      <c r="EI883" s="1541"/>
      <c r="EJ883" s="1541"/>
      <c r="EK883" s="1541"/>
      <c r="EL883" s="1541"/>
      <c r="EM883" s="1541"/>
      <c r="EN883" s="1541"/>
      <c r="EO883" s="1541"/>
      <c r="EP883" s="1541"/>
      <c r="EQ883" s="1541"/>
      <c r="ER883" s="1541"/>
      <c r="ES883" s="1541"/>
      <c r="ET883" s="1541"/>
      <c r="EU883" s="1541"/>
      <c r="EV883" s="1541"/>
    </row>
    <row r="884" ht="12.75" x14ac:dyDescent="0.2">
      <c r="A884" s="1541"/>
      <c r="B884" s="1541"/>
      <c r="C884"/>
      <c r="D884" s="1486"/>
      <c r="E884" s="1486"/>
      <c r="F884" s="672" t="inlineStr">
        <is>
          <t>5.5</t>
        </is>
      </c>
      <c r="G884" s="1497"/>
      <c r="H884" s="130">
        <f>BV884</f>
        <v/>
      </c>
      <c r="I884" s="130">
        <f>BW884</f>
        <v/>
      </c>
      <c r="J884" s="1299" t="inlineStr">
        <is>
          <t>WLAN</t>
        </is>
      </c>
      <c r="K884" s="1299" t="inlineStr">
        <is>
          <t>2.4 GHz</t>
        </is>
      </c>
      <c r="L884" s="115"/>
      <c r="M884" s="130"/>
      <c r="N884" s="119"/>
      <c r="O884" s="131"/>
      <c r="P884" s="6597"/>
      <c r="Q884" s="131"/>
      <c r="R884" s="131"/>
      <c r="S884" s="6593"/>
      <c r="T884" s="130">
        <v>7</v>
      </c>
      <c r="U884" s="6593">
        <v>2442</v>
      </c>
      <c r="V884" s="119"/>
      <c r="W884" s="1305"/>
      <c r="X884" s="119"/>
      <c r="Y884" s="119"/>
      <c r="Z884" s="119"/>
      <c r="AA884" s="115"/>
      <c r="AB884" s="115"/>
      <c r="AC884" s="1300">
        <f>IF(OR(BX884="Close to Ear",BX884="Close to Head"),"Head",IF(BX884="Extremity","Extremity","Body"))</f>
        <v/>
      </c>
      <c r="AD884" s="1301">
        <f>CA884</f>
        <v/>
      </c>
      <c r="AE884" s="1299">
        <f>CB884</f>
        <v/>
      </c>
      <c r="AF884" s="115"/>
      <c r="AG884" s="1302">
        <f>IF(OR(AZ884="",BA884=""),"N/A",IF(DC884="Pass","P","F"))</f>
        <v/>
      </c>
      <c r="AH884" s="129"/>
      <c r="AI884" s="129"/>
      <c r="AJ884" s="129"/>
      <c r="AK884" s="119"/>
      <c r="AL884" s="115"/>
      <c r="AM884" s="119"/>
      <c r="AN884" s="119"/>
      <c r="AO884" s="692"/>
      <c r="AP884" s="692"/>
      <c r="AQ884" s="692"/>
      <c r="AR884" s="692"/>
      <c r="AS884" s="692"/>
      <c r="AT884" s="1303">
        <f>IF(AC884="Extremity",IF(CG884="","",CG884),"")</f>
        <v/>
      </c>
      <c r="AU884" s="1303">
        <f>IF(AC884="Extremity",IF(CH884="","",CH884),"")</f>
        <v/>
      </c>
      <c r="AV884" s="1304">
        <f>IF(AC884="Extremity","",IF(CE884="","",CE884))</f>
        <v/>
      </c>
      <c r="AW884" s="1304">
        <f>IF(AD884="Extremity","",IF(CF884="","",CF884))</f>
        <v/>
      </c>
      <c r="AX884" s="1305">
        <f>DL884</f>
        <v/>
      </c>
      <c r="AY884" s="1305">
        <f>DQ884</f>
        <v/>
      </c>
      <c r="AZ884" s="3377">
        <f>IF(AC884="Extremity",IF(DA884="","",DA884),"")</f>
        <v/>
      </c>
      <c r="BA884" s="3378">
        <f>IF(AC884="Extremity","",IF(CT884="","",CT884))</f>
        <v/>
      </c>
      <c r="BB884" s="1305">
        <f>IF(AC884="Extremity",IF(DB884="","",DB884),"")</f>
        <v/>
      </c>
      <c r="BC884" s="1304">
        <f>IF(AC884="Extremity","",IF(CZ884="","",CZ884))</f>
        <v/>
      </c>
      <c r="BD884" s="1305">
        <f>DD884</f>
        <v/>
      </c>
      <c r="BE884" s="132">
        <f>DE884</f>
        <v/>
      </c>
      <c r="BF884" s="133">
        <f>DF884*60</f>
        <v/>
      </c>
      <c r="BG884" s="121">
        <f>BE884</f>
        <v/>
      </c>
      <c r="BH884" s="133">
        <f>DG884*60</f>
        <v/>
      </c>
      <c r="BI884" s="133">
        <f>DH884</f>
        <v/>
      </c>
      <c r="BJ884" s="117"/>
      <c r="BK884" s="812">
        <f>Overview!$E$7</f>
        <v/>
      </c>
      <c r="BL884" s="117"/>
      <c r="BM884" s="834">
        <f>DI884</f>
        <v/>
      </c>
      <c r="BN884" s="812">
        <f>Overview!$P$153</f>
        <v/>
      </c>
      <c r="BO884" s="117"/>
      <c r="BP884" s="117"/>
      <c r="BQ884" s="115"/>
      <c r="BR884" s="1478"/>
      <c r="BS884" s="1541"/>
      <c r="BT884" s="1864" t="inlineStr">
        <is>
          <t>WLAN</t>
        </is>
      </c>
      <c r="BU884" s="1864" t="inlineStr">
        <is>
          <t>2.4 GHz</t>
        </is>
      </c>
      <c r="BV884" s="916">
        <f>Overview!$H$31</f>
        <v/>
      </c>
      <c r="BW884" s="1864"/>
      <c r="BX884" s="1864" t="inlineStr">
        <is>
          <t>Close to ear</t>
        </is>
      </c>
      <c r="BY884" s="875"/>
      <c r="BZ884" s="875"/>
      <c r="CA884" s="1965" t="inlineStr">
        <is>
          <t>Left Tilt</t>
        </is>
      </c>
      <c r="CB884" s="1072">
        <v>0</v>
      </c>
      <c r="CC884" s="877">
        <f>IF(COUNT('Conducted WiFi'!$AH$3:$AH$9)=0,7,INDEX('Conducted WiFi'!$T$3:$T$9,MATCH(MAX('Conducted WiFi'!$AH$3:$AH$9),'Conducted WiFi'!$AH$3:$AH$9,0)))</f>
        <v>7</v>
      </c>
      <c r="CD884" s="1188">
        <f>IF(COUNT('Conducted WiFi'!$AH$3:$AH$9)=0,2442,INDEX('Conducted WiFi'!$U$3:$U$9,MATCH(MAX('Conducted WiFi'!$AH$3:$AH$9),'Conducted WiFi'!$AH$3:$AH$9,0)))</f>
        <v>2442</v>
      </c>
      <c r="CE884" s="7237"/>
      <c r="CF884" s="7237"/>
      <c r="CG884" s="7245"/>
      <c r="CH884" s="7245"/>
      <c r="CI884" s="225">
        <f>BY884</f>
        <v/>
      </c>
      <c r="CJ884" s="237">
        <f>BZ884</f>
        <v/>
      </c>
      <c r="CK884" s="223">
        <f>CA884</f>
        <v/>
      </c>
      <c r="CL884" s="237">
        <f>CC884</f>
        <v/>
      </c>
      <c r="CM884" s="394">
        <f>CD884</f>
        <v/>
      </c>
      <c r="CN884" s="1966"/>
      <c r="CO884" s="1967"/>
      <c r="CP884" s="7214">
        <f>IF(CF884=""," ",IF(ABS(CE884-CF884)&lt;=0.1,"Valid","Not valid"))</f>
        <v/>
      </c>
      <c r="CQ884" s="1674">
        <f> IF(CE884="","",IF(AND(CE884&lt;&gt;"",CF884=""),IF(CE884&gt;=0.8,"Medir+Sig Max","No"),IF(CF884&lt;&gt;"",IF(CF884&gt;=0.8,"Medir+Sig Max","No"),"")))</f>
        <v/>
      </c>
      <c r="CR884" s="6927"/>
      <c r="CS884" s="1674"/>
      <c r="CT884" s="220">
        <f>IF(CO884="",IF(AND(CE884="",CF884=""),"",IF(CF884="",IF(DQ884&gt;1,ROUND(DQ884*CE884,3),CE884),IF(DQ884&gt;1,ROUND(DQ884*CF884,3),CF884))),IF(AND(CE884="",CF884=""),"",IF(CF884="",IF(DQ884&gt;1,ROUND(DQ884*CE884*(1/(CO884)),3),CE884*(1/(CO884))),IF(DQ884&gt;1,ROUND(DQ884*CF884*(1/(CO884)),3),CF884*(1/(CO884))))))</f>
        <v/>
      </c>
      <c r="CU884" s="224">
        <f>BY884</f>
        <v/>
      </c>
      <c r="CV884" s="237">
        <f>BZ884</f>
        <v/>
      </c>
      <c r="CW884" s="237">
        <f>CA884</f>
        <v/>
      </c>
      <c r="CX884" s="224">
        <f>CC884</f>
        <v/>
      </c>
      <c r="CY884" s="237">
        <f>CD884</f>
        <v/>
      </c>
      <c r="CZ884" s="7474">
        <f>IF(COUNTIF(Overview!K12:K14,TRUE)&gt;0,1.6,IF(COUNTIF(Overview!L12:L14,TRUE)&gt;0,8,0))</f>
        <v/>
      </c>
      <c r="DA884" s="1666"/>
      <c r="DB884" s="7483"/>
      <c r="DC884" s="844">
        <f>IF(CT884="","",IF(CT884&gt;CZ884,"Fail","Pass"))</f>
        <v/>
      </c>
      <c r="DD884" s="402"/>
      <c r="DE884" s="1565">
        <f>MyTimestamp(DC884)</f>
        <v/>
      </c>
      <c r="DF884" s="1531">
        <f>IF(COUNT(CE884:CH884)=1,15,IF(COUNT(CE884:CH884)=0,0,30))</f>
        <v/>
      </c>
      <c r="DG884" s="1532">
        <f>IF(DF884=0,0,2)</f>
        <v/>
      </c>
      <c r="DH884" s="1866"/>
      <c r="DI884" s="1866"/>
      <c r="DJ884" s="1863"/>
      <c r="DK884" s="1968"/>
      <c r="DL884" s="1574">
        <f>10^(CN884/20)*100-100</f>
        <v/>
      </c>
      <c r="DM884" s="976"/>
      <c r="DN884" s="1270"/>
      <c r="DO884" s="976">
        <f>IF(DM884="","",10^(DM884/10))</f>
        <v/>
      </c>
      <c r="DP884" s="976">
        <f>IF(ISNUMBER(DN884)=FALSE,"",10^(DN884/10))</f>
        <v/>
      </c>
      <c r="DQ884" s="1578">
        <f>IF(AND(ISNUMBER(DO884),ISNUMBER(DP884)),IF(DO884/DP884&gt;1,ROUND((DO884)/DP884,3),1),1)</f>
        <v/>
      </c>
      <c r="DR884" s="1541"/>
      <c r="DS884" s="1541"/>
      <c r="DT884" s="1541"/>
      <c r="DU884" s="1541"/>
      <c r="DV884" s="1541"/>
      <c r="DW884" s="1541"/>
      <c r="DX884" s="1541"/>
      <c r="DY884" s="1541"/>
      <c r="DZ884" s="1541"/>
      <c r="EA884" s="1541"/>
      <c r="EB884" s="1541"/>
      <c r="EC884" s="1541"/>
      <c r="ED884" s="1541"/>
      <c r="EE884" s="1541"/>
      <c r="EF884" s="1541"/>
      <c r="EG884" s="1541"/>
      <c r="EH884" s="1541"/>
      <c r="EI884" s="1541"/>
      <c r="EJ884" s="1541"/>
      <c r="EK884" s="1541"/>
      <c r="EL884" s="1541"/>
      <c r="EM884" s="1541"/>
      <c r="EN884" s="1541"/>
      <c r="EO884" s="1541"/>
      <c r="EP884" s="1541"/>
      <c r="EQ884" s="1541"/>
      <c r="ER884" s="1541"/>
      <c r="ES884" s="1541"/>
      <c r="ET884" s="1541"/>
      <c r="EU884" s="1541"/>
      <c r="EV884" s="1541"/>
    </row>
    <row r="885" ht="12.75" x14ac:dyDescent="0.2">
      <c r="A885" s="1541"/>
      <c r="B885" s="1541"/>
      <c r="C885"/>
      <c r="D885" s="1486"/>
      <c r="E885" s="1486"/>
      <c r="F885" s="672" t="inlineStr">
        <is>
          <t>5.5</t>
        </is>
      </c>
      <c r="G885" s="1497"/>
      <c r="H885" s="130">
        <f>BV885</f>
        <v/>
      </c>
      <c r="I885" s="130">
        <f>BW885</f>
        <v/>
      </c>
      <c r="J885" s="1299" t="inlineStr">
        <is>
          <t>WLAN</t>
        </is>
      </c>
      <c r="K885" s="1299" t="inlineStr">
        <is>
          <t>2.4 GHz</t>
        </is>
      </c>
      <c r="L885" s="115"/>
      <c r="M885" s="130"/>
      <c r="N885" s="119"/>
      <c r="O885" s="131"/>
      <c r="P885" s="6597"/>
      <c r="Q885" s="131"/>
      <c r="R885" s="131"/>
      <c r="S885" s="6593"/>
      <c r="T885" s="130">
        <v>7</v>
      </c>
      <c r="U885" s="6593">
        <v>2442</v>
      </c>
      <c r="V885" s="119"/>
      <c r="W885" s="1305"/>
      <c r="X885" s="119"/>
      <c r="Y885" s="119"/>
      <c r="Z885" s="119"/>
      <c r="AA885" s="115"/>
      <c r="AB885" s="115"/>
      <c r="AC885" s="1300">
        <f>IF(OR(BX885="Close to Ear",BX885="Close to Head"),"Head",IF(BX885="Extremity","Extremity","Body"))</f>
        <v/>
      </c>
      <c r="AD885" s="1301">
        <f>CA885</f>
        <v/>
      </c>
      <c r="AE885" s="1299">
        <f>CB885</f>
        <v/>
      </c>
      <c r="AF885" s="115"/>
      <c r="AG885" s="1302">
        <f>IF(OR(AZ885="",BA885=""),"N/A",IF(DC885="Pass","P","F"))</f>
        <v/>
      </c>
      <c r="AH885" s="129"/>
      <c r="AI885" s="129"/>
      <c r="AJ885" s="129"/>
      <c r="AK885" s="119"/>
      <c r="AL885" s="115"/>
      <c r="AM885" s="119"/>
      <c r="AN885" s="119"/>
      <c r="AO885" s="692"/>
      <c r="AP885" s="692"/>
      <c r="AQ885" s="692"/>
      <c r="AR885" s="692"/>
      <c r="AS885" s="692"/>
      <c r="AT885" s="1303">
        <f>IF(AC885="Extremity",IF(CG885="","",CG885),"")</f>
        <v/>
      </c>
      <c r="AU885" s="1303">
        <f>IF(AC885="Extremity",IF(CH885="","",CH885),"")</f>
        <v/>
      </c>
      <c r="AV885" s="1304">
        <f>IF(AC885="Extremity","",IF(CE885="","",CE885))</f>
        <v/>
      </c>
      <c r="AW885" s="1304">
        <f>IF(AD885="Extremity","",IF(CF885="","",CF885))</f>
        <v/>
      </c>
      <c r="AX885" s="1305">
        <f>DL885</f>
        <v/>
      </c>
      <c r="AY885" s="1305">
        <f>DQ885</f>
        <v/>
      </c>
      <c r="AZ885" s="3377">
        <f>IF(AC885="Extremity",IF(DA885="","",DA885),"")</f>
        <v/>
      </c>
      <c r="BA885" s="3378">
        <f>IF(AC885="Extremity","",IF(CT885="","",CT885))</f>
        <v/>
      </c>
      <c r="BB885" s="1305">
        <f>IF(AC885="Extremity",IF(DB885="","",DB885),"")</f>
        <v/>
      </c>
      <c r="BC885" s="1304">
        <f>IF(AC885="Extremity","",IF(CZ885="","",CZ885))</f>
        <v/>
      </c>
      <c r="BD885" s="1305">
        <f>DD885</f>
        <v/>
      </c>
      <c r="BE885" s="132">
        <f>DE885</f>
        <v/>
      </c>
      <c r="BF885" s="133">
        <f>DF885*60</f>
        <v/>
      </c>
      <c r="BG885" s="121">
        <f>BE885</f>
        <v/>
      </c>
      <c r="BH885" s="133">
        <f>DG885*60</f>
        <v/>
      </c>
      <c r="BI885" s="133">
        <f>DH885</f>
        <v/>
      </c>
      <c r="BJ885" s="117"/>
      <c r="BK885" s="812">
        <f>Overview!$E$7</f>
        <v/>
      </c>
      <c r="BL885" s="117"/>
      <c r="BM885" s="834">
        <f>DI885</f>
        <v/>
      </c>
      <c r="BN885" s="812">
        <f>Overview!$P$153</f>
        <v/>
      </c>
      <c r="BO885" s="117"/>
      <c r="BP885" s="117"/>
      <c r="BQ885" s="115"/>
      <c r="BR885" s="1478"/>
      <c r="BS885" s="1541"/>
      <c r="BT885" s="1864" t="inlineStr">
        <is>
          <t>WLAN</t>
        </is>
      </c>
      <c r="BU885" s="1864" t="inlineStr">
        <is>
          <t>2.4 GHz</t>
        </is>
      </c>
      <c r="BV885" s="916">
        <f>Overview!$H$31</f>
        <v/>
      </c>
      <c r="BW885" s="1864"/>
      <c r="BX885" s="1864" t="inlineStr">
        <is>
          <t>Close to ear</t>
        </is>
      </c>
      <c r="BY885" s="906"/>
      <c r="BZ885" s="906"/>
      <c r="CA885" s="1965" t="inlineStr">
        <is>
          <t>Right Cheek</t>
        </is>
      </c>
      <c r="CB885" s="1072">
        <v>0</v>
      </c>
      <c r="CC885" s="877">
        <f>IF(COUNT('Conducted WiFi'!$AH$3:$AH$9)=0,7,INDEX('Conducted WiFi'!$T$3:$T$9,MATCH(MAX('Conducted WiFi'!$AH$3:$AH$9),'Conducted WiFi'!$AH$3:$AH$9,0)))</f>
        <v>7</v>
      </c>
      <c r="CD885" s="1188">
        <f>IF(COUNT('Conducted WiFi'!$AH$3:$AH$9)=0,2442,INDEX('Conducted WiFi'!$U$3:$U$9,MATCH(MAX('Conducted WiFi'!$AH$3:$AH$9),'Conducted WiFi'!$AH$3:$AH$9,0)))</f>
        <v>2442</v>
      </c>
      <c r="CE885" s="7237"/>
      <c r="CF885" s="7237"/>
      <c r="CG885" s="7245"/>
      <c r="CH885" s="7245"/>
      <c r="CI885" s="225">
        <f>BY885</f>
        <v/>
      </c>
      <c r="CJ885" s="237">
        <f>BZ885</f>
        <v/>
      </c>
      <c r="CK885" s="223">
        <f>CA885</f>
        <v/>
      </c>
      <c r="CL885" s="237">
        <f>CC885</f>
        <v/>
      </c>
      <c r="CM885" s="394">
        <f>CD885</f>
        <v/>
      </c>
      <c r="CN885" s="1966"/>
      <c r="CO885" s="1967"/>
      <c r="CP885" s="7214">
        <f>IF(CF885=""," ",IF(ABS(CE885-CF885)&lt;=0.1,"Valid","Not valid"))</f>
        <v/>
      </c>
      <c r="CQ885" s="1674">
        <f> IF(CE885="","",IF(AND(CE885&lt;&gt;"",CF885=""),IF(CE885&gt;=0.8,"Medir+Sig Max","No"),IF(CF885&lt;&gt;"",IF(CF885&gt;=0.8,"Medir+Sig Max","No"),"")))</f>
        <v/>
      </c>
      <c r="CR885" s="6927"/>
      <c r="CS885" s="1674"/>
      <c r="CT885" s="220">
        <f>IF(CO885="",IF(AND(CE885="",CF885=""),"",IF(CF885="",IF(DQ885&gt;1,ROUND(DQ885*CE885,3),CE885),IF(DQ885&gt;1,ROUND(DQ885*CF885,3),CF885))),IF(AND(CE885="",CF885=""),"",IF(CF885="",IF(DQ885&gt;1,ROUND(DQ885*CE885*(1/(CO885)),3),CE885*(1/(CO885))),IF(DQ885&gt;1,ROUND(DQ885*CF885*(1/(CO885)),3),CF885*(1/(CO885))))))</f>
        <v/>
      </c>
      <c r="CU885" s="224">
        <f>BY885</f>
        <v/>
      </c>
      <c r="CV885" s="237">
        <f>BZ885</f>
        <v/>
      </c>
      <c r="CW885" s="237">
        <f>CA885</f>
        <v/>
      </c>
      <c r="CX885" s="224">
        <f>CC885</f>
        <v/>
      </c>
      <c r="CY885" s="237">
        <f>CD885</f>
        <v/>
      </c>
      <c r="CZ885" s="7474">
        <f>IF(COUNTIF(Overview!K12:K14,TRUE)&gt;0,1.6,IF(COUNTIF(Overview!L12:L14,TRUE)&gt;0,8,0))</f>
        <v/>
      </c>
      <c r="DA885" s="1666"/>
      <c r="DB885" s="7483"/>
      <c r="DC885" s="844">
        <f>IF(CT885="","",IF(CT885&gt;CZ885,"Fail","Pass"))</f>
        <v/>
      </c>
      <c r="DD885" s="402"/>
      <c r="DE885" s="1565">
        <f>MyTimestamp(DC885)</f>
        <v/>
      </c>
      <c r="DF885" s="1531">
        <f>IF(COUNT(CE885:CH885)=1,15,IF(COUNT(CE885:CH885)=0,0,30))</f>
        <v/>
      </c>
      <c r="DG885" s="1532">
        <f>IF(DF885=0,0,2)</f>
        <v/>
      </c>
      <c r="DH885" s="1866"/>
      <c r="DI885" s="1866"/>
      <c r="DJ885" s="1863"/>
      <c r="DK885" s="1968"/>
      <c r="DL885" s="1574">
        <f>10^(CN885/20)*100-100</f>
        <v/>
      </c>
      <c r="DM885" s="976"/>
      <c r="DN885" s="1271"/>
      <c r="DO885" s="976">
        <f>IF(DM885="","",10^(DM885/10))</f>
        <v/>
      </c>
      <c r="DP885" s="976">
        <f>IF(ISNUMBER(DN885)=FALSE,"",10^(DN885/10))</f>
        <v/>
      </c>
      <c r="DQ885" s="1578">
        <f>IF(AND(ISNUMBER(DO885),ISNUMBER(DP885)),IF(DO885/DP885&gt;1,ROUND((DO885)/DP885,3),1),1)</f>
        <v/>
      </c>
      <c r="DR885" s="1541"/>
      <c r="DS885" s="1541"/>
      <c r="DT885" s="1541"/>
      <c r="DU885" s="1541"/>
      <c r="DV885" s="1541"/>
      <c r="DW885" s="1541"/>
      <c r="DX885" s="1541"/>
      <c r="DY885" s="1541"/>
      <c r="DZ885" s="1541"/>
      <c r="EA885" s="1541"/>
      <c r="EB885" s="1541"/>
      <c r="EC885" s="1541"/>
      <c r="ED885" s="1541"/>
      <c r="EE885" s="1541"/>
      <c r="EF885" s="1541"/>
      <c r="EG885" s="1541"/>
      <c r="EH885" s="1541"/>
      <c r="EI885" s="1541"/>
      <c r="EJ885" s="1541"/>
      <c r="EK885" s="1541"/>
      <c r="EL885" s="1541"/>
      <c r="EM885" s="1541"/>
      <c r="EN885" s="1541"/>
      <c r="EO885" s="1541"/>
      <c r="EP885" s="1541"/>
      <c r="EQ885" s="1541"/>
      <c r="ER885" s="1541"/>
      <c r="ES885" s="1541"/>
      <c r="ET885" s="1541"/>
      <c r="EU885" s="1541"/>
      <c r="EV885" s="1541"/>
    </row>
    <row r="886" ht="12.75" x14ac:dyDescent="0.2">
      <c r="A886" s="1541"/>
      <c r="B886" s="1541"/>
      <c r="C886"/>
      <c r="D886" s="1486"/>
      <c r="E886" s="1486"/>
      <c r="F886" s="672" t="inlineStr">
        <is>
          <t>5.5</t>
        </is>
      </c>
      <c r="G886" s="1497"/>
      <c r="H886" s="130">
        <f>BV886</f>
        <v/>
      </c>
      <c r="I886" s="130">
        <f>BW886</f>
        <v/>
      </c>
      <c r="J886" s="1299" t="inlineStr">
        <is>
          <t>WLAN</t>
        </is>
      </c>
      <c r="K886" s="1299" t="inlineStr">
        <is>
          <t>2.4 GHz</t>
        </is>
      </c>
      <c r="L886" s="115"/>
      <c r="M886" s="130"/>
      <c r="N886" s="119"/>
      <c r="O886" s="131"/>
      <c r="P886" s="6597"/>
      <c r="Q886" s="131"/>
      <c r="R886" s="131"/>
      <c r="S886" s="6593"/>
      <c r="T886" s="130">
        <v>7</v>
      </c>
      <c r="U886" s="6593">
        <v>2442</v>
      </c>
      <c r="V886" s="119"/>
      <c r="W886" s="1305"/>
      <c r="X886" s="119"/>
      <c r="Y886" s="119"/>
      <c r="Z886" s="119"/>
      <c r="AA886" s="115"/>
      <c r="AB886" s="115"/>
      <c r="AC886" s="1300">
        <f>IF(OR(BX886="Close to Ear",BX886="Close to Head"),"Head",IF(BX886="Extremity","Extremity","Body"))</f>
        <v/>
      </c>
      <c r="AD886" s="1301">
        <f>CA886</f>
        <v/>
      </c>
      <c r="AE886" s="1299">
        <f>CB886</f>
        <v/>
      </c>
      <c r="AF886" s="115"/>
      <c r="AG886" s="1302">
        <f>IF(OR(AZ886="",BA886=""),"N/A",IF(DC886="Pass","P","F"))</f>
        <v/>
      </c>
      <c r="AH886" s="129"/>
      <c r="AI886" s="129"/>
      <c r="AJ886" s="129"/>
      <c r="AK886" s="119"/>
      <c r="AL886" s="115"/>
      <c r="AM886" s="119"/>
      <c r="AN886" s="119"/>
      <c r="AO886" s="692"/>
      <c r="AP886" s="692"/>
      <c r="AQ886" s="692"/>
      <c r="AR886" s="692"/>
      <c r="AS886" s="692"/>
      <c r="AT886" s="1303">
        <f>IF(AC886="Extremity",IF(CG886="","",CG886),"")</f>
        <v/>
      </c>
      <c r="AU886" s="1303">
        <f>IF(AC886="Extremity",IF(CH886="","",CH886),"")</f>
        <v/>
      </c>
      <c r="AV886" s="1304">
        <f>IF(AC886="Extremity","",IF(CE886="","",CE886))</f>
        <v/>
      </c>
      <c r="AW886" s="1304">
        <f>IF(AD886="Extremity","",IF(CF886="","",CF886))</f>
        <v/>
      </c>
      <c r="AX886" s="1305">
        <f>DL886</f>
        <v/>
      </c>
      <c r="AY886" s="1305">
        <f>DQ886</f>
        <v/>
      </c>
      <c r="AZ886" s="3377">
        <f>IF(AC886="Extremity",IF(DA886="","",DA886),"")</f>
        <v/>
      </c>
      <c r="BA886" s="3378">
        <f>IF(AC886="Extremity","",IF(CT886="","",CT886))</f>
        <v/>
      </c>
      <c r="BB886" s="1305">
        <f>IF(AC886="Extremity",IF(DB886="","",DB886),"")</f>
        <v/>
      </c>
      <c r="BC886" s="1304">
        <f>IF(AC886="Extremity","",IF(CZ886="","",CZ886))</f>
        <v/>
      </c>
      <c r="BD886" s="1305">
        <f>DD886</f>
        <v/>
      </c>
      <c r="BE886" s="132">
        <f>DE886</f>
        <v/>
      </c>
      <c r="BF886" s="133">
        <f>DF886*60</f>
        <v/>
      </c>
      <c r="BG886" s="121">
        <f>BE886</f>
        <v/>
      </c>
      <c r="BH886" s="133">
        <f>DG886*60</f>
        <v/>
      </c>
      <c r="BI886" s="133">
        <f>DH886</f>
        <v/>
      </c>
      <c r="BJ886" s="117"/>
      <c r="BK886" s="812">
        <f>Overview!$E$7</f>
        <v/>
      </c>
      <c r="BL886" s="117"/>
      <c r="BM886" s="834">
        <f>DI886</f>
        <v/>
      </c>
      <c r="BN886" s="812">
        <f>Overview!$P$153</f>
        <v/>
      </c>
      <c r="BO886" s="117"/>
      <c r="BP886" s="117"/>
      <c r="BQ886" s="115"/>
      <c r="BR886" s="1478"/>
      <c r="BS886" s="1541"/>
      <c r="BT886" s="1864" t="inlineStr">
        <is>
          <t>WLAN</t>
        </is>
      </c>
      <c r="BU886" s="1864" t="inlineStr">
        <is>
          <t>2.4 GHz</t>
        </is>
      </c>
      <c r="BV886" s="916">
        <f>Overview!$H$31</f>
        <v/>
      </c>
      <c r="BW886" s="1864"/>
      <c r="BX886" s="1867" t="inlineStr">
        <is>
          <t>Close to ear</t>
        </is>
      </c>
      <c r="BY886" s="908"/>
      <c r="BZ886" s="908"/>
      <c r="CA886" s="1969" t="inlineStr">
        <is>
          <t>Right Tilt</t>
        </is>
      </c>
      <c r="CB886" s="1970">
        <v>0</v>
      </c>
      <c r="CC886" s="1189">
        <f>IF(COUNT('Conducted WiFi'!$AH$3:$AH$9)=0,7,INDEX('Conducted WiFi'!$T$3:$T$9,MATCH(MAX('Conducted WiFi'!$AH$3:$AH$9),'Conducted WiFi'!$AH$3:$AH$9,0)))</f>
        <v>7</v>
      </c>
      <c r="CD886" s="1190">
        <f>IF(COUNT('Conducted WiFi'!$AH$3:$AH$9)=0,2442,INDEX('Conducted WiFi'!$U$3:$U$9,MATCH(MAX('Conducted WiFi'!$AH$3:$AH$9),'Conducted WiFi'!$AH$3:$AH$9,0)))</f>
        <v>2442</v>
      </c>
      <c r="CE886" s="7237"/>
      <c r="CF886" s="7237"/>
      <c r="CG886" s="7245"/>
      <c r="CH886" s="7245"/>
      <c r="CI886" s="225">
        <f>BY886</f>
        <v/>
      </c>
      <c r="CJ886" s="237">
        <f>BZ886</f>
        <v/>
      </c>
      <c r="CK886" s="223">
        <f>CA886</f>
        <v/>
      </c>
      <c r="CL886" s="237">
        <f>CC886</f>
        <v/>
      </c>
      <c r="CM886" s="394">
        <f>CD886</f>
        <v/>
      </c>
      <c r="CN886" s="1966"/>
      <c r="CO886" s="1967"/>
      <c r="CP886" s="7214">
        <f>IF(CF886=""," ",IF(ABS(CE886-CF886)&lt;=0.1,"Valid","Not valid"))</f>
        <v/>
      </c>
      <c r="CQ886" s="1674">
        <f> IF(CE886="","",IF(AND(CE886&lt;&gt;"",CF886=""),IF(CE886&gt;=0.8,"Medir+Sig Max","No"),IF(CF886&lt;&gt;"",IF(CF886&gt;=0.8,"Medir+Sig Max","No"),"")))</f>
        <v/>
      </c>
      <c r="CR886" s="6927"/>
      <c r="CS886" s="1674"/>
      <c r="CT886" s="220">
        <f>IF(CO886="",IF(AND(CE886="",CF886=""),"",IF(CF886="",IF(DQ886&gt;1,ROUND(DQ886*CE886,3),CE886),IF(DQ886&gt;1,ROUND(DQ886*CF886,3),CF886))),IF(AND(CE886="",CF886=""),"",IF(CF886="",IF(DQ886&gt;1,ROUND(DQ886*CE886*(1/(CO886)),3),CE886*(1/(CO886))),IF(DQ886&gt;1,ROUND(DQ886*CF886*(1/(CO886)),3),CF886*(1/(CO886))))))</f>
        <v/>
      </c>
      <c r="CU886" s="224">
        <f>BY886</f>
        <v/>
      </c>
      <c r="CV886" s="237">
        <f>BZ886</f>
        <v/>
      </c>
      <c r="CW886" s="237">
        <f>CA886</f>
        <v/>
      </c>
      <c r="CX886" s="224">
        <f>CC886</f>
        <v/>
      </c>
      <c r="CY886" s="237">
        <f>CD886</f>
        <v/>
      </c>
      <c r="CZ886" s="7474">
        <f>IF(COUNTIF(Overview!K12:K14,TRUE)&gt;0,1.6,IF(COUNTIF(Overview!L12:L14,TRUE)&gt;0,8,0))</f>
        <v/>
      </c>
      <c r="DA886" s="1666"/>
      <c r="DB886" s="7483"/>
      <c r="DC886" s="844">
        <f>IF(CT886="","",IF(CT886&gt;CZ886,"Fail","Pass"))</f>
        <v/>
      </c>
      <c r="DD886" s="402"/>
      <c r="DE886" s="1565">
        <f>MyTimestamp(DC886)</f>
        <v/>
      </c>
      <c r="DF886" s="1531">
        <f>IF(COUNT(CE886:CH886)=1,15,IF(COUNT(CE886:CH886)=0,0,30))</f>
        <v/>
      </c>
      <c r="DG886" s="1532">
        <f>IF(DF886=0,0,2)</f>
        <v/>
      </c>
      <c r="DH886" s="1866"/>
      <c r="DI886" s="1866"/>
      <c r="DJ886" s="1863"/>
      <c r="DK886" s="1968"/>
      <c r="DL886" s="1574">
        <f>10^(CN886/20)*100-100</f>
        <v/>
      </c>
      <c r="DM886" s="976"/>
      <c r="DN886" s="1272"/>
      <c r="DO886" s="976">
        <f>IF(DM886="","",10^(DM886/10))</f>
        <v/>
      </c>
      <c r="DP886" s="976">
        <f>IF(ISNUMBER(DN886)=FALSE,"",10^(DN886/10))</f>
        <v/>
      </c>
      <c r="DQ886" s="1578">
        <f>IF(AND(ISNUMBER(DO886),ISNUMBER(DP886)),IF(DO886/DP886&gt;1,ROUND((DO886)/DP886,3),1),1)</f>
        <v/>
      </c>
      <c r="DR886" s="1541"/>
      <c r="DS886" s="1541"/>
      <c r="DT886" s="1541"/>
      <c r="DU886" s="1541"/>
      <c r="DV886" s="1541"/>
      <c r="DW886" s="1541"/>
      <c r="DX886" s="1541"/>
      <c r="DY886" s="1541"/>
      <c r="DZ886" s="1541"/>
      <c r="EA886" s="1541"/>
      <c r="EB886" s="1541"/>
      <c r="EC886" s="1541"/>
      <c r="ED886" s="1541"/>
      <c r="EE886" s="1541"/>
      <c r="EF886" s="1541"/>
      <c r="EG886" s="1541"/>
      <c r="EH886" s="1541"/>
      <c r="EI886" s="1541"/>
      <c r="EJ886" s="1541"/>
      <c r="EK886" s="1541"/>
      <c r="EL886" s="1541"/>
      <c r="EM886" s="1541"/>
      <c r="EN886" s="1541"/>
      <c r="EO886" s="1541"/>
      <c r="EP886" s="1541"/>
      <c r="EQ886" s="1541"/>
      <c r="ER886" s="1541"/>
      <c r="ES886" s="1541"/>
      <c r="ET886" s="1541"/>
      <c r="EU886" s="1541"/>
      <c r="EV886" s="1541"/>
    </row>
    <row r="887" ht="12.75" x14ac:dyDescent="0.2">
      <c r="A887" s="1541"/>
      <c r="B887" s="1541"/>
      <c r="C887"/>
      <c r="D887" s="1486"/>
      <c r="E887" s="1486"/>
      <c r="F887" s="672" t="inlineStr">
        <is>
          <t>5.5</t>
        </is>
      </c>
      <c r="G887" s="1497"/>
      <c r="H887" s="130">
        <f>BV887</f>
        <v/>
      </c>
      <c r="I887" s="130">
        <f>BW887</f>
        <v/>
      </c>
      <c r="J887" s="1299" t="inlineStr">
        <is>
          <t>WLAN</t>
        </is>
      </c>
      <c r="K887" s="1299" t="inlineStr">
        <is>
          <t>2.4 GHz</t>
        </is>
      </c>
      <c r="L887" s="115"/>
      <c r="M887" s="130"/>
      <c r="N887" s="119"/>
      <c r="O887" s="131"/>
      <c r="P887" s="6597"/>
      <c r="Q887" s="131"/>
      <c r="R887" s="131"/>
      <c r="S887" s="6593"/>
      <c r="T887" s="130">
        <v>7</v>
      </c>
      <c r="U887" s="6593">
        <v>2442</v>
      </c>
      <c r="V887" s="119"/>
      <c r="W887" s="1305"/>
      <c r="X887" s="119"/>
      <c r="Y887" s="119"/>
      <c r="Z887" s="119"/>
      <c r="AA887" s="115"/>
      <c r="AB887" s="115"/>
      <c r="AC887" s="1300">
        <f>IF(OR(BX887="Close to Ear",BX887="Close to Head"),"Head",IF(BX887="Extremity","Extremity","Body"))</f>
        <v/>
      </c>
      <c r="AD887" s="1301">
        <f>CA887</f>
        <v/>
      </c>
      <c r="AE887" s="1299">
        <f>CB887</f>
        <v/>
      </c>
      <c r="AF887" s="115"/>
      <c r="AG887" s="1302">
        <f>IF(OR(AZ887="",BA887=""),"N/A",IF(DC887="Pass","P","F"))</f>
        <v/>
      </c>
      <c r="AH887" s="129"/>
      <c r="AI887" s="129"/>
      <c r="AJ887" s="129"/>
      <c r="AK887" s="119"/>
      <c r="AL887" s="115"/>
      <c r="AM887" s="119"/>
      <c r="AN887" s="119"/>
      <c r="AO887" s="692"/>
      <c r="AP887" s="692"/>
      <c r="AQ887" s="692"/>
      <c r="AR887" s="692"/>
      <c r="AS887" s="692"/>
      <c r="AT887" s="1303">
        <f>IF(AC887="Extremity",IF(CG887="","",CG887),"")</f>
        <v/>
      </c>
      <c r="AU887" s="1303">
        <f>IF(AC887="Extremity",IF(CH887="","",CH887),"")</f>
        <v/>
      </c>
      <c r="AV887" s="1304">
        <f>IF(AC887="Extremity","",IF(CE887="","",CE887))</f>
        <v/>
      </c>
      <c r="AW887" s="1304">
        <f>IF(AD887="Extremity","",IF(CF887="","",CF887))</f>
        <v/>
      </c>
      <c r="AX887" s="1305">
        <f>DL887</f>
        <v/>
      </c>
      <c r="AY887" s="1305">
        <f>DQ887</f>
        <v/>
      </c>
      <c r="AZ887" s="3377">
        <f>IF(AC887="Extremity",IF(DA887="","",DA887),"")</f>
        <v/>
      </c>
      <c r="BA887" s="3378">
        <f>IF(AC887="Extremity","",IF(CT887="","",CT887))</f>
        <v/>
      </c>
      <c r="BB887" s="1305">
        <f>IF(AC887="Extremity",IF(DB887="","",DB887),"")</f>
        <v/>
      </c>
      <c r="BC887" s="1304">
        <f>IF(AC887="Extremity","",IF(CZ887="","",CZ887))</f>
        <v/>
      </c>
      <c r="BD887" s="1305">
        <f>DD887</f>
        <v/>
      </c>
      <c r="BE887" s="132">
        <f>DE887</f>
        <v/>
      </c>
      <c r="BF887" s="133">
        <f>DF887*60</f>
        <v/>
      </c>
      <c r="BG887" s="121">
        <f>BE887</f>
        <v/>
      </c>
      <c r="BH887" s="133">
        <f>DG887*60</f>
        <v/>
      </c>
      <c r="BI887" s="133">
        <f>DH887</f>
        <v/>
      </c>
      <c r="BJ887" s="117"/>
      <c r="BK887" s="812">
        <f>Overview!$E$7</f>
        <v/>
      </c>
      <c r="BL887" s="117"/>
      <c r="BM887" s="834">
        <f>DI887</f>
        <v/>
      </c>
      <c r="BN887" s="812">
        <f>Overview!$P$153</f>
        <v/>
      </c>
      <c r="BO887" s="117"/>
      <c r="BP887" s="117"/>
      <c r="BQ887" s="115"/>
      <c r="BR887" s="1478"/>
      <c r="BS887" s="1541"/>
      <c r="BT887" s="1864" t="inlineStr">
        <is>
          <t>WLAN</t>
        </is>
      </c>
      <c r="BU887" s="1864" t="inlineStr">
        <is>
          <t>2.4 GHz</t>
        </is>
      </c>
      <c r="BV887" s="916">
        <f>Overview!$H$31</f>
        <v/>
      </c>
      <c r="BW887" s="1864"/>
      <c r="BX887" s="1864" t="inlineStr">
        <is>
          <t>Close to ear</t>
        </is>
      </c>
      <c r="BY887" s="1198"/>
      <c r="BZ887" s="1198"/>
      <c r="CA887" s="1199" t="str">
        <f>IF(COUNT(CF883:CF886)=0,IF(COUNT(CE883:CE886)=0,"TBD",VLOOKUP(MAX(CE883:CE886),CE883:CK886,7,FALSE)),VLOOKUP(MAX(CF883:CF886),CF883:CK886,6,FALSE))</f>
        <v>TBD</v>
      </c>
      <c r="CB887" s="1971">
        <v>0</v>
      </c>
      <c r="CC887" s="1198">
        <f>IF(COUNT('Conducted WiFi'!$AH$3:$AH$9)=0,7,INDEX('Conducted WiFi'!$T$3:$T$9,MATCH(MAX('Conducted WiFi'!$AH$3:$AH$9),'Conducted WiFi'!$AH$3:$AH$9,0)))</f>
        <v>7</v>
      </c>
      <c r="CD887" s="1198">
        <f>IF(COUNT('Conducted WiFi'!$AH$3:$AH$9)=0,2442,INDEX('Conducted WiFi'!$U$3:$U$9,MATCH(MAX('Conducted WiFi'!$AH$3:$AH$9),'Conducted WiFi'!$AH$3:$AH$9,0)))</f>
        <v>2442</v>
      </c>
      <c r="CE887" s="7237"/>
      <c r="CF887" s="7237"/>
      <c r="CG887" s="7245"/>
      <c r="CH887" s="7245"/>
      <c r="CI887" s="225">
        <f>BY887</f>
        <v/>
      </c>
      <c r="CJ887" s="237">
        <f>BZ887</f>
        <v/>
      </c>
      <c r="CK887" s="223">
        <f>CA887</f>
        <v/>
      </c>
      <c r="CL887" s="237">
        <f>CC887</f>
        <v/>
      </c>
      <c r="CM887" s="394">
        <f>CD887</f>
        <v/>
      </c>
      <c r="CN887" s="1966"/>
      <c r="CO887" s="1967"/>
      <c r="CP887" s="7214">
        <f>IF(CF887=""," ",IF(ABS(CE887-CF887)&lt;=0.1,"Valid","Not valid"))</f>
        <v/>
      </c>
      <c r="CQ887" s="1674">
        <f> IF(CE887="","",IF(AND(CE887&lt;&gt;"",CF887=""),IF(CE887&gt;=0.8,"Medir+Sig Max","No"),IF(CF887&lt;&gt;"",IF(CF887&gt;=0.8,"Medir+Sig Max","No"),"")))</f>
        <v/>
      </c>
      <c r="CR887" s="6927"/>
      <c r="CS887" s="1674"/>
      <c r="CT887" s="220">
        <f>IF(CO887="",IF(AND(CE887="",CF887=""),"",IF(CF887="",IF(DQ887&gt;1,ROUND(DQ887*CE887,3),CE887),IF(DQ887&gt;1,ROUND(DQ887*CF887,3),CF887))),IF(AND(CE887="",CF887=""),"",IF(CF887="",IF(DQ887&gt;1,ROUND(DQ887*CE887*(1/(CO887)),3),CE887*(1/(CO887))),IF(DQ887&gt;1,ROUND(DQ887*CF887*(1/(CO887)),3),CF887*(1/(CO887))))))</f>
        <v/>
      </c>
      <c r="CU887" s="224">
        <f>BY887</f>
        <v/>
      </c>
      <c r="CV887" s="237">
        <f>BZ887</f>
        <v/>
      </c>
      <c r="CW887" s="237">
        <f>CA887</f>
        <v/>
      </c>
      <c r="CX887" s="224">
        <f>CC887</f>
        <v/>
      </c>
      <c r="CY887" s="237">
        <f>CD887</f>
        <v/>
      </c>
      <c r="CZ887" s="7474">
        <f>IF(COUNTIF(Overview!K12:K14,TRUE)&gt;0,1.6,IF(COUNTIF(Overview!L12:L14,TRUE)&gt;0,8,0))</f>
        <v/>
      </c>
      <c r="DA887" s="1666"/>
      <c r="DB887" s="7483"/>
      <c r="DC887" s="844">
        <f>IF(CT887="","",IF(CT887&gt;CZ887,"Fail","Pass"))</f>
        <v/>
      </c>
      <c r="DD887" s="402"/>
      <c r="DE887" s="1565">
        <f>MyTimestamp(DC887)</f>
        <v/>
      </c>
      <c r="DF887" s="1531">
        <f>IF(COUNT(CE887:CH887)=1,15,IF(COUNT(CE887:CH887)=0,0,30))</f>
        <v/>
      </c>
      <c r="DG887" s="1532">
        <f>IF(DF887=0,0,2)</f>
        <v/>
      </c>
      <c r="DH887" s="1866"/>
      <c r="DI887" s="1866"/>
      <c r="DJ887" s="1863"/>
      <c r="DK887" s="1968"/>
      <c r="DL887" s="1574">
        <f>10^(CN887/20)*100-100</f>
        <v/>
      </c>
      <c r="DM887" s="976"/>
      <c r="DN887" s="1273"/>
      <c r="DO887" s="976">
        <f>IF(DM887="","",10^(DM887/10))</f>
        <v/>
      </c>
      <c r="DP887" s="976">
        <f>IF(ISNUMBER(DN887)=FALSE,"",10^(DN887/10))</f>
        <v/>
      </c>
      <c r="DQ887" s="1578">
        <f>IF(AND(ISNUMBER(DO887),ISNUMBER(DP887)),IF(DO887/DP887&gt;1,ROUND((DO887)/DP887,3),1),1)</f>
        <v/>
      </c>
      <c r="DR887" s="1541"/>
      <c r="DS887" s="1541"/>
      <c r="DT887" s="1541"/>
      <c r="DU887" s="1541"/>
      <c r="DV887" s="1541"/>
      <c r="DW887" s="1541"/>
      <c r="DX887" s="1541"/>
      <c r="DY887" s="1541"/>
      <c r="DZ887" s="1541"/>
      <c r="EA887" s="1541"/>
      <c r="EB887" s="1541"/>
      <c r="EC887" s="1541"/>
      <c r="ED887" s="1541"/>
      <c r="EE887" s="1541"/>
      <c r="EF887" s="1541"/>
      <c r="EG887" s="1541"/>
      <c r="EH887" s="1541"/>
      <c r="EI887" s="1541"/>
      <c r="EJ887" s="1541"/>
      <c r="EK887" s="1541"/>
      <c r="EL887" s="1541"/>
      <c r="EM887" s="1541"/>
      <c r="EN887" s="1541"/>
      <c r="EO887" s="1541"/>
      <c r="EP887" s="1541"/>
      <c r="EQ887" s="1541"/>
      <c r="ER887" s="1541"/>
      <c r="ES887" s="1541"/>
      <c r="ET887" s="1541"/>
      <c r="EU887" s="1541"/>
      <c r="EV887" s="1541"/>
    </row>
    <row r="888" ht="12.75" x14ac:dyDescent="0.2">
      <c r="A888" s="1541"/>
      <c r="B888" s="1541"/>
      <c r="C888"/>
      <c r="D888" s="1486"/>
      <c r="E888" s="1486"/>
      <c r="F888" s="672" t="inlineStr">
        <is>
          <t>5.5</t>
        </is>
      </c>
      <c r="G888" s="1497"/>
      <c r="H888" s="130">
        <f>BV888</f>
        <v/>
      </c>
      <c r="I888" s="130">
        <f>BW888</f>
        <v/>
      </c>
      <c r="J888" s="1299" t="inlineStr">
        <is>
          <t>WLAN</t>
        </is>
      </c>
      <c r="K888" s="1299" t="inlineStr">
        <is>
          <t>2.4 GHz</t>
        </is>
      </c>
      <c r="L888" s="115"/>
      <c r="M888" s="130"/>
      <c r="N888" s="119"/>
      <c r="O888" s="131"/>
      <c r="P888" s="6597"/>
      <c r="Q888" s="131"/>
      <c r="R888" s="131"/>
      <c r="S888" s="6593"/>
      <c r="T888" s="130">
        <v>7</v>
      </c>
      <c r="U888" s="6593">
        <v>2442</v>
      </c>
      <c r="V888" s="119"/>
      <c r="W888" s="1305"/>
      <c r="X888" s="119"/>
      <c r="Y888" s="119"/>
      <c r="Z888" s="119"/>
      <c r="AA888" s="115"/>
      <c r="AB888" s="115"/>
      <c r="AC888" s="1300">
        <f>IF(OR(BX888="Close to Ear",BX888="Close to Head"),"Head",IF(BX888="Extremity","Extremity","Body"))</f>
        <v/>
      </c>
      <c r="AD888" s="1301">
        <f>CA888</f>
        <v/>
      </c>
      <c r="AE888" s="1299">
        <f>CB888</f>
        <v/>
      </c>
      <c r="AF888" s="115"/>
      <c r="AG888" s="1302">
        <f>IF(OR(AZ888="",BA888=""),"N/A",IF(DC888="Pass","P","F"))</f>
        <v/>
      </c>
      <c r="AH888" s="129"/>
      <c r="AI888" s="129"/>
      <c r="AJ888" s="129"/>
      <c r="AK888" s="119"/>
      <c r="AL888" s="115"/>
      <c r="AM888" s="119"/>
      <c r="AN888" s="119"/>
      <c r="AO888" s="692"/>
      <c r="AP888" s="692"/>
      <c r="AQ888" s="692"/>
      <c r="AR888" s="692"/>
      <c r="AS888" s="692"/>
      <c r="AT888" s="1303">
        <f>IF(AC888="Extremity",IF(CG888="","",CG888),"")</f>
        <v/>
      </c>
      <c r="AU888" s="1303">
        <f>IF(AC888="Extremity",IF(CH888="","",CH888),"")</f>
        <v/>
      </c>
      <c r="AV888" s="1304">
        <f>IF(AC888="Extremity","",IF(CE888="","",CE888))</f>
        <v/>
      </c>
      <c r="AW888" s="1304">
        <f>IF(AD888="Extremity","",IF(CF888="","",CF888))</f>
        <v/>
      </c>
      <c r="AX888" s="1305">
        <f>DL888</f>
        <v/>
      </c>
      <c r="AY888" s="1305">
        <f>DQ888</f>
        <v/>
      </c>
      <c r="AZ888" s="3377">
        <f>IF(AC888="Extremity",IF(DA888="","",DA888),"")</f>
        <v/>
      </c>
      <c r="BA888" s="3378">
        <f>IF(AC888="Extremity","",IF(CT888="","",CT888))</f>
        <v/>
      </c>
      <c r="BB888" s="1305">
        <f>IF(AC888="Extremity",IF(DB888="","",DB888),"")</f>
        <v/>
      </c>
      <c r="BC888" s="1304">
        <f>IF(AC888="Extremity","",IF(CZ888="","",CZ888))</f>
        <v/>
      </c>
      <c r="BD888" s="1305">
        <f>DD888</f>
        <v/>
      </c>
      <c r="BE888" s="132">
        <f>DE888</f>
        <v/>
      </c>
      <c r="BF888" s="133">
        <f>DF888*60</f>
        <v/>
      </c>
      <c r="BG888" s="121">
        <f>BE888</f>
        <v/>
      </c>
      <c r="BH888" s="133">
        <f>DG888*60</f>
        <v/>
      </c>
      <c r="BI888" s="133">
        <f>DH888</f>
        <v/>
      </c>
      <c r="BJ888" s="117"/>
      <c r="BK888" s="812">
        <f>Overview!$E$7</f>
        <v/>
      </c>
      <c r="BL888" s="117"/>
      <c r="BM888" s="834">
        <f>DI888</f>
        <v/>
      </c>
      <c r="BN888" s="812">
        <f>Overview!$P$153</f>
        <v/>
      </c>
      <c r="BO888" s="117"/>
      <c r="BP888" s="117"/>
      <c r="BQ888" s="115"/>
      <c r="BR888" s="1478"/>
      <c r="BS888" s="1541"/>
      <c r="BT888" s="1864" t="inlineStr">
        <is>
          <t>WLAN</t>
        </is>
      </c>
      <c r="BU888" s="1864" t="inlineStr">
        <is>
          <t>2.4 GHz</t>
        </is>
      </c>
      <c r="BV888" s="916">
        <f>Overview!$H$31</f>
        <v/>
      </c>
      <c r="BW888" s="1864"/>
      <c r="BX888" s="1864" t="inlineStr">
        <is>
          <t>Close to ear</t>
        </is>
      </c>
      <c r="BY888" s="1198"/>
      <c r="BZ888" s="1198"/>
      <c r="CA888" s="1199" t="str">
        <f>CA887</f>
        <v>TBD</v>
      </c>
      <c r="CB888" s="1971">
        <v>0</v>
      </c>
      <c r="CC888" s="1198">
        <f>IF(COUNT('Conducted WiFi'!$AH$3:$AH$9)=0,7,INDEX('Conducted WiFi'!$T$3:$T$9,MATCH(MAX('Conducted WiFi'!$AH$3:$AH$9),'Conducted WiFi'!$AH$3:$AH$9,0)))</f>
        <v>7</v>
      </c>
      <c r="CD888" s="1191">
        <f>IF(COUNT('Conducted WiFi'!$AH$3:$AH$9)=0,2442,INDEX('Conducted WiFi'!$U$3:$U$9,MATCH(MAX('Conducted WiFi'!$AH$3:$AH$9),'Conducted WiFi'!$AH$3:$AH$9,0)))</f>
        <v>2442</v>
      </c>
      <c r="CE888" s="7237"/>
      <c r="CF888" s="7237"/>
      <c r="CG888" s="7245"/>
      <c r="CH888" s="7245"/>
      <c r="CI888" s="225">
        <f>BY888</f>
        <v/>
      </c>
      <c r="CJ888" s="237">
        <f>BZ888</f>
        <v/>
      </c>
      <c r="CK888" s="223">
        <f>CA888</f>
        <v/>
      </c>
      <c r="CL888" s="237">
        <f>CC888</f>
        <v/>
      </c>
      <c r="CM888" s="394">
        <f>CD888</f>
        <v/>
      </c>
      <c r="CN888" s="1966"/>
      <c r="CO888" s="1967"/>
      <c r="CP888" s="7214">
        <f>IF(CF888=""," ",IF(ABS(CE888-CF888)&lt;=0.1,"Valid","Not valid"))</f>
        <v/>
      </c>
      <c r="CQ888" s="1674">
        <f> IF(CE888="","",IF(AND(CE888&lt;&gt;"",CF888=""),IF(CE888&gt;=0.8,"Medir+Sig Max","No"),IF(CF888&lt;&gt;"",IF(CF888&gt;=0.8,"Medir+Sig Max","No"),"")))</f>
        <v/>
      </c>
      <c r="CR888" s="6927"/>
      <c r="CS888" s="1674"/>
      <c r="CT888" s="220">
        <f>IF(CO888="",IF(AND(CE888="",CF888=""),"",IF(CF888="",IF(DQ888&gt;1,ROUND(DQ888*CE888,3),CE888),IF(DQ888&gt;1,ROUND(DQ888*CF888,3),CF888))),IF(AND(CE888="",CF888=""),"",IF(CF888="",IF(DQ888&gt;1,ROUND(DQ888*CE888*(1/(CO888)),3),CE888*(1/(CO888))),IF(DQ888&gt;1,ROUND(DQ888*CF888*(1/(CO888)),3),CF888*(1/(CO888))))))</f>
        <v/>
      </c>
      <c r="CU888" s="224">
        <f>BY888</f>
        <v/>
      </c>
      <c r="CV888" s="237">
        <f>BZ888</f>
        <v/>
      </c>
      <c r="CW888" s="237">
        <f>CA888</f>
        <v/>
      </c>
      <c r="CX888" s="224">
        <f>CC888</f>
        <v/>
      </c>
      <c r="CY888" s="237">
        <f>CD888</f>
        <v/>
      </c>
      <c r="CZ888" s="7474">
        <f>IF(COUNTIF(Overview!K12:K14,TRUE)&gt;0,1.6,IF(COUNTIF(Overview!L12:L14,TRUE)&gt;0,8,0))</f>
        <v/>
      </c>
      <c r="DA888" s="1666"/>
      <c r="DB888" s="7483"/>
      <c r="DC888" s="844">
        <f>IF(CT888="","",IF(CT888&gt;CZ888,"Fail","Pass"))</f>
        <v/>
      </c>
      <c r="DD888" s="402"/>
      <c r="DE888" s="1565">
        <f>MyTimestamp(DC888)</f>
        <v/>
      </c>
      <c r="DF888" s="1531">
        <f>IF(COUNT(CE888:CH888)=1,15,IF(COUNT(CE888:CH888)=0,0,30))</f>
        <v/>
      </c>
      <c r="DG888" s="1532">
        <f>IF(DF888=0,0,2)</f>
        <v/>
      </c>
      <c r="DH888" s="1866"/>
      <c r="DI888" s="1866"/>
      <c r="DJ888" s="1863"/>
      <c r="DK888" s="1968"/>
      <c r="DL888" s="1574">
        <f>10^(CN888/20)*100-100</f>
        <v/>
      </c>
      <c r="DM888" s="976"/>
      <c r="DN888" s="1273"/>
      <c r="DO888" s="976">
        <f>IF(DM888="","",10^(DM888/10))</f>
        <v/>
      </c>
      <c r="DP888" s="976">
        <f>IF(ISNUMBER(DN888)=FALSE,"",10^(DN888/10))</f>
        <v/>
      </c>
      <c r="DQ888" s="1578">
        <f>IF(AND(ISNUMBER(DO888),ISNUMBER(DP888)),IF(DO888/DP888&gt;1,ROUND((DO888)/DP888,3),1),1)</f>
        <v/>
      </c>
      <c r="DR888" s="1541"/>
      <c r="DS888" s="1541"/>
      <c r="DT888" s="1541"/>
      <c r="DU888" s="1541"/>
      <c r="DV888" s="1541"/>
      <c r="DW888" s="1541"/>
      <c r="DX888" s="1541"/>
      <c r="DY888" s="1541"/>
      <c r="DZ888" s="1541"/>
      <c r="EA888" s="1541"/>
      <c r="EB888" s="1541"/>
      <c r="EC888" s="1541"/>
      <c r="ED888" s="1541"/>
      <c r="EE888" s="1541"/>
      <c r="EF888" s="1541"/>
      <c r="EG888" s="1541"/>
      <c r="EH888" s="1541"/>
      <c r="EI888" s="1541"/>
      <c r="EJ888" s="1541"/>
      <c r="EK888" s="1541"/>
      <c r="EL888" s="1541"/>
      <c r="EM888" s="1541"/>
      <c r="EN888" s="1541"/>
      <c r="EO888" s="1541"/>
      <c r="EP888" s="1541"/>
      <c r="EQ888" s="1541"/>
      <c r="ER888" s="1541"/>
      <c r="ES888" s="1541"/>
      <c r="ET888" s="1541"/>
      <c r="EU888" s="1541"/>
      <c r="EV888" s="1541"/>
    </row>
    <row r="889" ht="12.75" x14ac:dyDescent="0.2">
      <c r="A889" s="1541"/>
      <c r="B889" s="1541"/>
      <c r="C889"/>
      <c r="D889" s="1486"/>
      <c r="E889" s="1486"/>
      <c r="F889" s="672" t="inlineStr">
        <is>
          <t>5.5</t>
        </is>
      </c>
      <c r="G889" s="1497"/>
      <c r="H889" s="130">
        <f>BV889</f>
        <v/>
      </c>
      <c r="I889" s="130">
        <f>BW889</f>
        <v/>
      </c>
      <c r="J889" s="1299" t="inlineStr">
        <is>
          <t>WLAN</t>
        </is>
      </c>
      <c r="K889" s="1299" t="inlineStr">
        <is>
          <t>2.4 GHz</t>
        </is>
      </c>
      <c r="L889" s="115"/>
      <c r="M889" s="130"/>
      <c r="N889" s="119"/>
      <c r="O889" s="131"/>
      <c r="P889" s="6597"/>
      <c r="Q889" s="131"/>
      <c r="R889" s="131"/>
      <c r="S889" s="6593"/>
      <c r="T889" s="130">
        <v>7</v>
      </c>
      <c r="U889" s="6593">
        <v>2442</v>
      </c>
      <c r="V889" s="119"/>
      <c r="W889" s="1305"/>
      <c r="X889" s="119"/>
      <c r="Y889" s="119"/>
      <c r="Z889" s="119"/>
      <c r="AA889" s="115"/>
      <c r="AB889" s="115"/>
      <c r="AC889" s="1300">
        <f>IF(OR(BX889="Close to Ear",BX889="Close to Head"),"Head",IF(BX889="Extremity","Extremity","Body"))</f>
        <v/>
      </c>
      <c r="AD889" s="1301">
        <f>CA889</f>
        <v/>
      </c>
      <c r="AE889" s="1299">
        <f>CB889</f>
        <v/>
      </c>
      <c r="AF889" s="115"/>
      <c r="AG889" s="1302">
        <f>IF(OR(AZ889="",BA889=""),"N/A",IF(DC889="Pass","P","F"))</f>
        <v/>
      </c>
      <c r="AH889" s="129"/>
      <c r="AI889" s="129"/>
      <c r="AJ889" s="129"/>
      <c r="AK889" s="119"/>
      <c r="AL889" s="115"/>
      <c r="AM889" s="119"/>
      <c r="AN889" s="119"/>
      <c r="AO889" s="692"/>
      <c r="AP889" s="692"/>
      <c r="AQ889" s="692"/>
      <c r="AR889" s="692"/>
      <c r="AS889" s="692"/>
      <c r="AT889" s="1303">
        <f>IF(AC889="Extremity",IF(CG889="","",CG889),"")</f>
        <v/>
      </c>
      <c r="AU889" s="1303">
        <f>IF(AC889="Extremity",IF(CH889="","",CH889),"")</f>
        <v/>
      </c>
      <c r="AV889" s="1304">
        <f>IF(AC889="Extremity","",IF(CE889="","",CE889))</f>
        <v/>
      </c>
      <c r="AW889" s="1304">
        <f>IF(AD889="Extremity","",IF(CF889="","",CF889))</f>
        <v/>
      </c>
      <c r="AX889" s="1305">
        <f>DL889</f>
        <v/>
      </c>
      <c r="AY889" s="1305">
        <f>DQ889</f>
        <v/>
      </c>
      <c r="AZ889" s="3377">
        <f>IF(AC889="Extremity",IF(DA889="","",DA889),"")</f>
        <v/>
      </c>
      <c r="BA889" s="3378">
        <f>IF(AC889="Extremity","",IF(CT889="","",CT889))</f>
        <v/>
      </c>
      <c r="BB889" s="1305">
        <f>IF(AC889="Extremity",IF(DB889="","",DB889),"")</f>
        <v/>
      </c>
      <c r="BC889" s="1304">
        <f>IF(AC889="Extremity","",IF(CZ889="","",CZ889))</f>
        <v/>
      </c>
      <c r="BD889" s="1305">
        <f>DD889</f>
        <v/>
      </c>
      <c r="BE889" s="132">
        <f>DE889</f>
        <v/>
      </c>
      <c r="BF889" s="133">
        <f>DF889*60</f>
        <v/>
      </c>
      <c r="BG889" s="121">
        <f>BE889</f>
        <v/>
      </c>
      <c r="BH889" s="133">
        <f>DG889*60</f>
        <v/>
      </c>
      <c r="BI889" s="133">
        <f>DH889</f>
        <v/>
      </c>
      <c r="BJ889" s="117"/>
      <c r="BK889" s="812">
        <f>Overview!$E$7</f>
        <v/>
      </c>
      <c r="BL889" s="117"/>
      <c r="BM889" s="834">
        <f>DI889</f>
        <v/>
      </c>
      <c r="BN889" s="812">
        <f>Overview!$P$153</f>
        <v/>
      </c>
      <c r="BO889" s="117"/>
      <c r="BP889" s="117"/>
      <c r="BQ889" s="115"/>
      <c r="BR889" s="1478"/>
      <c r="BS889" s="1541"/>
      <c r="BT889" s="1864" t="inlineStr">
        <is>
          <t>WLAN</t>
        </is>
      </c>
      <c r="BU889" s="1864" t="inlineStr">
        <is>
          <t>2.4 GHz</t>
        </is>
      </c>
      <c r="BV889" s="916">
        <f>Overview!$H$31</f>
        <v/>
      </c>
      <c r="BW889" s="1864"/>
      <c r="BX889" s="1864" t="inlineStr">
        <is>
          <t>Close to ear</t>
        </is>
      </c>
      <c r="BY889" s="1198"/>
      <c r="BZ889" s="1198"/>
      <c r="CA889" s="1199" t="str">
        <f>CA888</f>
        <v>TBD</v>
      </c>
      <c r="CB889" s="1971">
        <v>0</v>
      </c>
      <c r="CC889" s="1198">
        <f>IF(COUNT('Conducted WiFi'!$AH$3:$AH$9)=0,7,INDEX('Conducted WiFi'!$T$3:$T$9,MATCH(MAX('Conducted WiFi'!$AH$3:$AH$9),'Conducted WiFi'!$AH$3:$AH$9,0)))</f>
        <v>7</v>
      </c>
      <c r="CD889" s="1191">
        <f>IF(COUNT('Conducted WiFi'!$AH$3:$AH$9)=0,2442,INDEX('Conducted WiFi'!$U$3:$U$9,MATCH(MAX('Conducted WiFi'!$AH$3:$AH$9),'Conducted WiFi'!$AH$3:$AH$9,0)))</f>
        <v>2442</v>
      </c>
      <c r="CE889" s="7237"/>
      <c r="CF889" s="7237"/>
      <c r="CG889" s="7245"/>
      <c r="CH889" s="7245"/>
      <c r="CI889" s="225">
        <f>BY889</f>
        <v/>
      </c>
      <c r="CJ889" s="237">
        <f>BZ889</f>
        <v/>
      </c>
      <c r="CK889" s="223">
        <f>CA889</f>
        <v/>
      </c>
      <c r="CL889" s="237">
        <f>CC889</f>
        <v/>
      </c>
      <c r="CM889" s="394">
        <f>CD889</f>
        <v/>
      </c>
      <c r="CN889" s="1966"/>
      <c r="CO889" s="1967"/>
      <c r="CP889" s="7214">
        <f>IF(CF889=""," ",IF(ABS(CE889-CF889)&lt;=0.1,"Valid","Not valid"))</f>
        <v/>
      </c>
      <c r="CQ889" s="1674">
        <f> IF(CE889="","",IF(AND(CE889&lt;&gt;"",CF889=""),IF(CE889&gt;=0.8,"Medir+Sig Max","No"),IF(CF889&lt;&gt;"",IF(CF889&gt;=0.8,"Medir+Sig Max","No"),"")))</f>
        <v/>
      </c>
      <c r="CR889" s="6927"/>
      <c r="CS889" s="1674"/>
      <c r="CT889" s="220">
        <f>IF(CO889="",IF(AND(CE889="",CF889=""),"",IF(CF889="",IF(DQ889&gt;1,ROUND(DQ889*CE889,3),CE889),IF(DQ889&gt;1,ROUND(DQ889*CF889,3),CF889))),IF(AND(CE889="",CF889=""),"",IF(CF889="",IF(DQ889&gt;1,ROUND(DQ889*CE889*(1/(CO889)),3),CE889*(1/(CO889))),IF(DQ889&gt;1,ROUND(DQ889*CF889*(1/(CO889)),3),CF889*(1/(CO889))))))</f>
        <v/>
      </c>
      <c r="CU889" s="224">
        <f>BY889</f>
        <v/>
      </c>
      <c r="CV889" s="237">
        <f>BZ889</f>
        <v/>
      </c>
      <c r="CW889" s="237">
        <f>CA889</f>
        <v/>
      </c>
      <c r="CX889" s="224">
        <f>CC889</f>
        <v/>
      </c>
      <c r="CY889" s="237">
        <f>CD889</f>
        <v/>
      </c>
      <c r="CZ889" s="7474">
        <f>IF(COUNTIF(Overview!K12:K14,TRUE)&gt;0,1.6,IF(COUNTIF(Overview!L12:L14,TRUE)&gt;0,8,0))</f>
        <v/>
      </c>
      <c r="DA889" s="1666"/>
      <c r="DB889" s="7483"/>
      <c r="DC889" s="844">
        <f>IF(CT889="","",IF(CT889&gt;CZ889,"Fail","Pass"))</f>
        <v/>
      </c>
      <c r="DD889" s="402"/>
      <c r="DE889" s="1565">
        <f>MyTimestamp(DC889)</f>
        <v/>
      </c>
      <c r="DF889" s="1531">
        <f>IF(COUNT(CE889:CH889)=1,15,IF(COUNT(CE889:CH889)=0,0,30))</f>
        <v/>
      </c>
      <c r="DG889" s="1532">
        <f>IF(DF889=0,0,2)</f>
        <v/>
      </c>
      <c r="DH889" s="1866"/>
      <c r="DI889" s="1866"/>
      <c r="DJ889" s="1863"/>
      <c r="DK889" s="1968"/>
      <c r="DL889" s="1574">
        <f>10^(CN889/20)*100-100</f>
        <v/>
      </c>
      <c r="DM889" s="976"/>
      <c r="DN889" s="1273"/>
      <c r="DO889" s="976">
        <f>IF(DM889="","",10^(DM889/10))</f>
        <v/>
      </c>
      <c r="DP889" s="976">
        <f>IF(ISNUMBER(DN889)=FALSE,"",10^(DN889/10))</f>
        <v/>
      </c>
      <c r="DQ889" s="1578">
        <f>IF(AND(ISNUMBER(DO889),ISNUMBER(DP889)),IF(DO889/DP889&gt;1,ROUND((DO889)/DP889,3),1),1)</f>
        <v/>
      </c>
      <c r="DR889" s="1541"/>
      <c r="DS889" s="1541"/>
      <c r="DT889" s="1541"/>
      <c r="DU889" s="1541"/>
      <c r="DV889" s="1541"/>
      <c r="DW889" s="1541"/>
      <c r="DX889" s="1541"/>
      <c r="DY889" s="1541"/>
      <c r="DZ889" s="1541"/>
      <c r="EA889" s="1541"/>
      <c r="EB889" s="1541"/>
      <c r="EC889" s="1541"/>
      <c r="ED889" s="1541"/>
      <c r="EE889" s="1541"/>
      <c r="EF889" s="1541"/>
      <c r="EG889" s="1541"/>
      <c r="EH889" s="1541"/>
      <c r="EI889" s="1541"/>
      <c r="EJ889" s="1541"/>
      <c r="EK889" s="1541"/>
      <c r="EL889" s="1541"/>
      <c r="EM889" s="1541"/>
      <c r="EN889" s="1541"/>
      <c r="EO889" s="1541"/>
      <c r="EP889" s="1541"/>
      <c r="EQ889" s="1541"/>
      <c r="ER889" s="1541"/>
      <c r="ES889" s="1541"/>
      <c r="ET889" s="1541"/>
      <c r="EU889" s="1541"/>
      <c r="EV889" s="1541"/>
    </row>
    <row r="890" ht="12.75" x14ac:dyDescent="0.2">
      <c r="A890" s="1541"/>
      <c r="B890" s="1541"/>
      <c r="C890"/>
      <c r="D890" s="1486"/>
      <c r="E890" s="1486"/>
      <c r="F890" s="672" t="inlineStr">
        <is>
          <t>5.5</t>
        </is>
      </c>
      <c r="G890" s="1497"/>
      <c r="H890" s="130">
        <f>BV890</f>
        <v/>
      </c>
      <c r="I890" s="130">
        <f>BW890</f>
        <v/>
      </c>
      <c r="J890" s="1299" t="inlineStr">
        <is>
          <t>WLAN</t>
        </is>
      </c>
      <c r="K890" s="1299" t="inlineStr">
        <is>
          <t>2.4 GHz</t>
        </is>
      </c>
      <c r="L890" s="115"/>
      <c r="M890" s="130"/>
      <c r="N890" s="119"/>
      <c r="O890" s="131"/>
      <c r="P890" s="6597"/>
      <c r="Q890" s="131"/>
      <c r="R890" s="131"/>
      <c r="S890" s="6593"/>
      <c r="T890" s="130">
        <v>7</v>
      </c>
      <c r="U890" s="6593">
        <v>2442</v>
      </c>
      <c r="V890" s="119"/>
      <c r="W890" s="1305"/>
      <c r="X890" s="119"/>
      <c r="Y890" s="119"/>
      <c r="Z890" s="119"/>
      <c r="AA890" s="115"/>
      <c r="AB890" s="115"/>
      <c r="AC890" s="1300">
        <f>IF(OR(BX890="Close to Ear",BX890="Close to Head"),"Head",IF(BX890="Extremity","Extremity","Body"))</f>
        <v/>
      </c>
      <c r="AD890" s="1301">
        <f>CA890</f>
        <v/>
      </c>
      <c r="AE890" s="1299">
        <f>CB890</f>
        <v/>
      </c>
      <c r="AF890" s="115"/>
      <c r="AG890" s="1302">
        <f>IF(OR(AZ890="",BA890=""),"N/A",IF(DC890="Pass","P","F"))</f>
        <v/>
      </c>
      <c r="AH890" s="129"/>
      <c r="AI890" s="129"/>
      <c r="AJ890" s="129"/>
      <c r="AK890" s="119"/>
      <c r="AL890" s="115"/>
      <c r="AM890" s="119"/>
      <c r="AN890" s="119"/>
      <c r="AO890" s="692"/>
      <c r="AP890" s="692"/>
      <c r="AQ890" s="692"/>
      <c r="AR890" s="692"/>
      <c r="AS890" s="692"/>
      <c r="AT890" s="1303">
        <f>IF(AC890="Extremity",IF(CG890="","",CG890),"")</f>
        <v/>
      </c>
      <c r="AU890" s="1303">
        <f>IF(AC890="Extremity",IF(CH890="","",CH890),"")</f>
        <v/>
      </c>
      <c r="AV890" s="1304">
        <f>IF(AC890="Extremity","",IF(CE890="","",CE890))</f>
        <v/>
      </c>
      <c r="AW890" s="1304">
        <f>IF(AD890="Extremity","",IF(CF890="","",CF890))</f>
        <v/>
      </c>
      <c r="AX890" s="1305">
        <f>DL890</f>
        <v/>
      </c>
      <c r="AY890" s="1305">
        <f>DQ890</f>
        <v/>
      </c>
      <c r="AZ890" s="3377">
        <f>IF(AC890="Extremity",IF(DA890="","",DA890),"")</f>
        <v/>
      </c>
      <c r="BA890" s="3378">
        <f>IF(AC890="Extremity","",IF(CT890="","",CT890))</f>
        <v/>
      </c>
      <c r="BB890" s="1305">
        <f>IF(AC890="Extremity",IF(DB890="","",DB890),"")</f>
        <v/>
      </c>
      <c r="BC890" s="1304">
        <f>IF(AC890="Extremity","",IF(CZ890="","",CZ890))</f>
        <v/>
      </c>
      <c r="BD890" s="1305">
        <f>DD890</f>
        <v/>
      </c>
      <c r="BE890" s="132">
        <f>DE890</f>
        <v/>
      </c>
      <c r="BF890" s="133">
        <f>DF890*60</f>
        <v/>
      </c>
      <c r="BG890" s="121">
        <f>BE890</f>
        <v/>
      </c>
      <c r="BH890" s="133">
        <f>DG890*60</f>
        <v/>
      </c>
      <c r="BI890" s="133">
        <f>DH890</f>
        <v/>
      </c>
      <c r="BJ890" s="117"/>
      <c r="BK890" s="812">
        <f>Overview!$E$7</f>
        <v/>
      </c>
      <c r="BL890" s="117"/>
      <c r="BM890" s="834">
        <f>DI890</f>
        <v/>
      </c>
      <c r="BN890" s="812">
        <f>Overview!$P$153</f>
        <v/>
      </c>
      <c r="BO890" s="117"/>
      <c r="BP890" s="117"/>
      <c r="BQ890" s="115"/>
      <c r="BR890" s="1478"/>
      <c r="BS890" s="1541"/>
      <c r="BT890" s="1864" t="inlineStr">
        <is>
          <t>WLAN</t>
        </is>
      </c>
      <c r="BU890" s="1864" t="inlineStr">
        <is>
          <t>2.4 GHz</t>
        </is>
      </c>
      <c r="BV890" s="916">
        <f>Overview!$H$31</f>
        <v/>
      </c>
      <c r="BW890" s="1864"/>
      <c r="BX890" s="1864" t="inlineStr">
        <is>
          <t>Close to ear</t>
        </is>
      </c>
      <c r="BY890" s="1198"/>
      <c r="BZ890" s="1198"/>
      <c r="CA890" s="1199" t="str">
        <f>CA889</f>
        <v>TBD</v>
      </c>
      <c r="CB890" s="1971">
        <v>0</v>
      </c>
      <c r="CC890" s="1198">
        <f>IF(COUNT('Conducted WiFi'!$AH$3:$AH$9)=0,7,INDEX('Conducted WiFi'!$T$3:$T$9,MATCH(MAX('Conducted WiFi'!$AH$3:$AH$9),'Conducted WiFi'!$AH$3:$AH$9,0)))</f>
        <v>7</v>
      </c>
      <c r="CD890" s="1191">
        <f>IF(COUNT('Conducted WiFi'!$AH$3:$AH$9)=0,2442,INDEX('Conducted WiFi'!$U$3:$U$9,MATCH(MAX('Conducted WiFi'!$AH$3:$AH$9),'Conducted WiFi'!$AH$3:$AH$9,0)))</f>
        <v>2442</v>
      </c>
      <c r="CE890" s="7237"/>
      <c r="CF890" s="7237"/>
      <c r="CG890" s="7245"/>
      <c r="CH890" s="7245"/>
      <c r="CI890" s="225">
        <f>BY890</f>
        <v/>
      </c>
      <c r="CJ890" s="237">
        <f>BZ890</f>
        <v/>
      </c>
      <c r="CK890" s="223">
        <f>CA890</f>
        <v/>
      </c>
      <c r="CL890" s="237">
        <f>CC890</f>
        <v/>
      </c>
      <c r="CM890" s="394">
        <f>CD890</f>
        <v/>
      </c>
      <c r="CN890" s="1966"/>
      <c r="CO890" s="1967"/>
      <c r="CP890" s="7214">
        <f>IF(CF890=""," ",IF(ABS(CE890-CF890)&lt;=0.1,"Valid","Not valid"))</f>
        <v/>
      </c>
      <c r="CQ890" s="1674">
        <f> IF(CE890="","",IF(AND(CE890&lt;&gt;"",CF890=""),IF(CE890&gt;=0.8,"Medir+Sig Max","No"),IF(CF890&lt;&gt;"",IF(CF890&gt;=0.8,"Medir+Sig Max","No"),"")))</f>
        <v/>
      </c>
      <c r="CR890" s="6927"/>
      <c r="CS890" s="1674"/>
      <c r="CT890" s="220">
        <f>IF(CO890="",IF(AND(CE890="",CF890=""),"",IF(CF890="",IF(DQ890&gt;1,ROUND(DQ890*CE890,3),CE890),IF(DQ890&gt;1,ROUND(DQ890*CF890,3),CF890))),IF(AND(CE890="",CF890=""),"",IF(CF890="",IF(DQ890&gt;1,ROUND(DQ890*CE890*(1/(CO890)),3),CE890*(1/(CO890))),IF(DQ890&gt;1,ROUND(DQ890*CF890*(1/(CO890)),3),CF890*(1/(CO890))))))</f>
        <v/>
      </c>
      <c r="CU890" s="224">
        <f>BY890</f>
        <v/>
      </c>
      <c r="CV890" s="237">
        <f>BZ890</f>
        <v/>
      </c>
      <c r="CW890" s="237">
        <f>CA890</f>
        <v/>
      </c>
      <c r="CX890" s="224">
        <f>CC890</f>
        <v/>
      </c>
      <c r="CY890" s="237">
        <f>CD890</f>
        <v/>
      </c>
      <c r="CZ890" s="7474">
        <f>IF(COUNTIF(Overview!K12:K14,TRUE)&gt;0,1.6,IF(COUNTIF(Overview!L12:L14,TRUE)&gt;0,8,0))</f>
        <v/>
      </c>
      <c r="DA890" s="1666"/>
      <c r="DB890" s="7483"/>
      <c r="DC890" s="844">
        <f>IF(CT890="","",IF(CT890&gt;CZ890,"Fail","Pass"))</f>
        <v/>
      </c>
      <c r="DD890" s="402"/>
      <c r="DE890" s="1565">
        <f>MyTimestamp(DC890)</f>
        <v/>
      </c>
      <c r="DF890" s="1531">
        <f>IF(COUNT(CE890:CH890)=1,15,IF(COUNT(CE890:CH890)=0,0,30))</f>
        <v/>
      </c>
      <c r="DG890" s="1532">
        <f>IF(DF890=0,0,2)</f>
        <v/>
      </c>
      <c r="DH890" s="1866"/>
      <c r="DI890" s="1866"/>
      <c r="DJ890" s="1863"/>
      <c r="DK890" s="1968"/>
      <c r="DL890" s="1574">
        <f>10^(CN890/20)*100-100</f>
        <v/>
      </c>
      <c r="DM890" s="976"/>
      <c r="DN890" s="1273"/>
      <c r="DO890" s="976">
        <f>IF(DM890="","",10^(DM890/10))</f>
        <v/>
      </c>
      <c r="DP890" s="976">
        <f>IF(ISNUMBER(DN890)=FALSE,"",10^(DN890/10))</f>
        <v/>
      </c>
      <c r="DQ890" s="1578">
        <f>IF(AND(ISNUMBER(DO890),ISNUMBER(DP890)),IF(DO890/DP890&gt;1,ROUND((DO890)/DP890,3),1),1)</f>
        <v/>
      </c>
      <c r="DR890" s="1541"/>
      <c r="DS890" s="1541"/>
      <c r="DT890" s="1541"/>
      <c r="DU890" s="1541"/>
      <c r="DV890" s="1541"/>
      <c r="DW890" s="1541"/>
      <c r="DX890" s="1541"/>
      <c r="DY890" s="1541"/>
      <c r="DZ890" s="1541"/>
      <c r="EA890" s="1541"/>
      <c r="EB890" s="1541"/>
      <c r="EC890" s="1541"/>
      <c r="ED890" s="1541"/>
      <c r="EE890" s="1541"/>
      <c r="EF890" s="1541"/>
      <c r="EG890" s="1541"/>
      <c r="EH890" s="1541"/>
      <c r="EI890" s="1541"/>
      <c r="EJ890" s="1541"/>
      <c r="EK890" s="1541"/>
      <c r="EL890" s="1541"/>
      <c r="EM890" s="1541"/>
      <c r="EN890" s="1541"/>
      <c r="EO890" s="1541"/>
      <c r="EP890" s="1541"/>
      <c r="EQ890" s="1541"/>
      <c r="ER890" s="1541"/>
      <c r="ES890" s="1541"/>
      <c r="ET890" s="1541"/>
      <c r="EU890" s="1541"/>
      <c r="EV890" s="1541"/>
    </row>
    <row r="891" ht="12.75" x14ac:dyDescent="0.2">
      <c r="A891" s="1541"/>
      <c r="B891" s="1541"/>
      <c r="C891"/>
      <c r="D891" s="1486"/>
      <c r="E891" s="1486"/>
      <c r="F891" s="672" t="inlineStr">
        <is>
          <t>5.5</t>
        </is>
      </c>
      <c r="G891" s="1497"/>
      <c r="H891" s="130">
        <f>BV891</f>
        <v/>
      </c>
      <c r="I891" s="130">
        <f>BW891</f>
        <v/>
      </c>
      <c r="J891" s="1299" t="inlineStr">
        <is>
          <t>WLAN</t>
        </is>
      </c>
      <c r="K891" s="1299" t="inlineStr">
        <is>
          <t>2.4 GHz</t>
        </is>
      </c>
      <c r="L891" s="115"/>
      <c r="M891" s="130"/>
      <c r="N891" s="119"/>
      <c r="O891" s="131"/>
      <c r="P891" s="6597"/>
      <c r="Q891" s="131"/>
      <c r="R891" s="131"/>
      <c r="S891" s="6593"/>
      <c r="T891" s="130">
        <v>7</v>
      </c>
      <c r="U891" s="6593">
        <v>2442</v>
      </c>
      <c r="V891" s="119"/>
      <c r="W891" s="1305"/>
      <c r="X891" s="119"/>
      <c r="Y891" s="119"/>
      <c r="Z891" s="119"/>
      <c r="AA891" s="115"/>
      <c r="AB891" s="115"/>
      <c r="AC891" s="1300">
        <f>IF(OR(BX891="Close to Ear",BX891="Close to Head"),"Head",IF(BX891="Extremity","Extremity","Body"))</f>
        <v/>
      </c>
      <c r="AD891" s="1301">
        <f>CA891</f>
        <v/>
      </c>
      <c r="AE891" s="1299">
        <f>CB891</f>
        <v/>
      </c>
      <c r="AF891" s="115"/>
      <c r="AG891" s="1302">
        <f>IF(OR(AZ891="",BA891=""),"N/A",IF(DC891="Pass","P","F"))</f>
        <v/>
      </c>
      <c r="AH891" s="129"/>
      <c r="AI891" s="129"/>
      <c r="AJ891" s="129"/>
      <c r="AK891" s="119"/>
      <c r="AL891" s="115"/>
      <c r="AM891" s="119"/>
      <c r="AN891" s="119"/>
      <c r="AO891" s="692"/>
      <c r="AP891" s="692"/>
      <c r="AQ891" s="692"/>
      <c r="AR891" s="692"/>
      <c r="AS891" s="692"/>
      <c r="AT891" s="1303">
        <f>IF(AC891="Extremity",IF(CG891="","",CG891),"")</f>
        <v/>
      </c>
      <c r="AU891" s="1303">
        <f>IF(AC891="Extremity",IF(CH891="","",CH891),"")</f>
        <v/>
      </c>
      <c r="AV891" s="1304">
        <f>IF(AC891="Extremity","",IF(CE891="","",CE891))</f>
        <v/>
      </c>
      <c r="AW891" s="1304">
        <f>IF(AD891="Extremity","",IF(CF891="","",CF891))</f>
        <v/>
      </c>
      <c r="AX891" s="1305">
        <f>DL891</f>
        <v/>
      </c>
      <c r="AY891" s="1305">
        <f>DQ891</f>
        <v/>
      </c>
      <c r="AZ891" s="3377">
        <f>IF(AC891="Extremity",IF(DA891="","",DA891),"")</f>
        <v/>
      </c>
      <c r="BA891" s="3378">
        <f>IF(AC891="Extremity","",IF(CT891="","",CT891))</f>
        <v/>
      </c>
      <c r="BB891" s="1305">
        <f>IF(AC891="Extremity",IF(DB891="","",DB891),"")</f>
        <v/>
      </c>
      <c r="BC891" s="1304">
        <f>IF(AC891="Extremity","",IF(CZ891="","",CZ891))</f>
        <v/>
      </c>
      <c r="BD891" s="1305">
        <f>DD891</f>
        <v/>
      </c>
      <c r="BE891" s="132">
        <f>DE891</f>
        <v/>
      </c>
      <c r="BF891" s="133">
        <f>DF891*60</f>
        <v/>
      </c>
      <c r="BG891" s="121">
        <f>BE891</f>
        <v/>
      </c>
      <c r="BH891" s="133">
        <f>DG891*60</f>
        <v/>
      </c>
      <c r="BI891" s="133">
        <f>DH891</f>
        <v/>
      </c>
      <c r="BJ891" s="117"/>
      <c r="BK891" s="812">
        <f>Overview!$E$7</f>
        <v/>
      </c>
      <c r="BL891" s="117"/>
      <c r="BM891" s="834">
        <f>DI891</f>
        <v/>
      </c>
      <c r="BN891" s="812">
        <f>Overview!$P$153</f>
        <v/>
      </c>
      <c r="BO891" s="117"/>
      <c r="BP891" s="117"/>
      <c r="BQ891" s="115"/>
      <c r="BR891" s="1478"/>
      <c r="BS891" s="1541"/>
      <c r="BT891" s="1864" t="inlineStr">
        <is>
          <t>WLAN</t>
        </is>
      </c>
      <c r="BU891" s="1864" t="inlineStr">
        <is>
          <t>2.4 GHz</t>
        </is>
      </c>
      <c r="BV891" s="916">
        <f>Overview!$H$31</f>
        <v/>
      </c>
      <c r="BW891" s="1864"/>
      <c r="BX891" s="1864" t="inlineStr">
        <is>
          <t>Close to ear</t>
        </is>
      </c>
      <c r="BY891" s="1198"/>
      <c r="BZ891" s="1198"/>
      <c r="CA891" s="1199" t="str">
        <f>CA890</f>
        <v>TBD</v>
      </c>
      <c r="CB891" s="1971">
        <v>0</v>
      </c>
      <c r="CC891" s="1198">
        <f>IF(COUNT('Conducted WiFi'!$AH$3:$AH$9)=0,7,INDEX('Conducted WiFi'!$T$3:$T$9,MATCH(MAX('Conducted WiFi'!$AH$3:$AH$9),'Conducted WiFi'!$AH$3:$AH$9,0)))</f>
        <v>7</v>
      </c>
      <c r="CD891" s="1191">
        <f>IF(COUNT('Conducted WiFi'!$AH$3:$AH$9)=0,2442,INDEX('Conducted WiFi'!$U$3:$U$9,MATCH(MAX('Conducted WiFi'!$AH$3:$AH$9),'Conducted WiFi'!$AH$3:$AH$9,0)))</f>
        <v>2442</v>
      </c>
      <c r="CE891" s="7237"/>
      <c r="CF891" s="7237"/>
      <c r="CG891" s="7245"/>
      <c r="CH891" s="7245"/>
      <c r="CI891" s="225">
        <f>BY891</f>
        <v/>
      </c>
      <c r="CJ891" s="237">
        <f>BZ891</f>
        <v/>
      </c>
      <c r="CK891" s="223">
        <f>CA891</f>
        <v/>
      </c>
      <c r="CL891" s="237">
        <f>CC891</f>
        <v/>
      </c>
      <c r="CM891" s="394">
        <f>CD891</f>
        <v/>
      </c>
      <c r="CN891" s="1966"/>
      <c r="CO891" s="1967"/>
      <c r="CP891" s="7214">
        <f>IF(CF891=""," ",IF(ABS(CE891-CF891)&lt;=0.1,"Valid","Not valid"))</f>
        <v/>
      </c>
      <c r="CQ891" s="1674">
        <f> IF(CE891="","",IF(AND(CE891&lt;&gt;"",CF891=""),IF(CE891&gt;=0.8,"Medir+Sig Max","No"),IF(CF891&lt;&gt;"",IF(CF891&gt;=0.8,"Medir+Sig Max","No"),"")))</f>
        <v/>
      </c>
      <c r="CR891" s="6927"/>
      <c r="CS891" s="1674"/>
      <c r="CT891" s="220">
        <f>IF(CO891="",IF(AND(CE891="",CF891=""),"",IF(CF891="",IF(DQ891&gt;1,ROUND(DQ891*CE891,3),CE891),IF(DQ891&gt;1,ROUND(DQ891*CF891,3),CF891))),IF(AND(CE891="",CF891=""),"",IF(CF891="",IF(DQ891&gt;1,ROUND(DQ891*CE891*(1/(CO891)),3),CE891*(1/(CO891))),IF(DQ891&gt;1,ROUND(DQ891*CF891*(1/(CO891)),3),CF891*(1/(CO891))))))</f>
        <v/>
      </c>
      <c r="CU891" s="224">
        <f>BY891</f>
        <v/>
      </c>
      <c r="CV891" s="237">
        <f>BZ891</f>
        <v/>
      </c>
      <c r="CW891" s="237">
        <f>CA891</f>
        <v/>
      </c>
      <c r="CX891" s="224">
        <f>CC891</f>
        <v/>
      </c>
      <c r="CY891" s="237">
        <f>CD891</f>
        <v/>
      </c>
      <c r="CZ891" s="7474">
        <f>IF(COUNTIF(Overview!K12:K14,TRUE)&gt;0,1.6,IF(COUNTIF(Overview!L12:L14,TRUE)&gt;0,8,0))</f>
        <v/>
      </c>
      <c r="DA891" s="1666"/>
      <c r="DB891" s="7483"/>
      <c r="DC891" s="844">
        <f>IF(CT891="","",IF(CT891&gt;CZ891,"Fail","Pass"))</f>
        <v/>
      </c>
      <c r="DD891" s="402"/>
      <c r="DE891" s="1565">
        <f>MyTimestamp(DC891)</f>
        <v/>
      </c>
      <c r="DF891" s="1531">
        <f>IF(COUNT(CE891:CH891)=1,15,IF(COUNT(CE891:CH891)=0,0,30))</f>
        <v/>
      </c>
      <c r="DG891" s="1532">
        <f>IF(DF891=0,0,2)</f>
        <v/>
      </c>
      <c r="DH891" s="1866"/>
      <c r="DI891" s="1866"/>
      <c r="DJ891" s="1863"/>
      <c r="DK891" s="1968"/>
      <c r="DL891" s="1574">
        <f>10^(CN891/20)*100-100</f>
        <v/>
      </c>
      <c r="DM891" s="976"/>
      <c r="DN891" s="1273"/>
      <c r="DO891" s="976">
        <f>IF(DM891="","",10^(DM891/10))</f>
        <v/>
      </c>
      <c r="DP891" s="976">
        <f>IF(ISNUMBER(DN891)=FALSE,"",10^(DN891/10))</f>
        <v/>
      </c>
      <c r="DQ891" s="1578">
        <f>IF(AND(ISNUMBER(DO891),ISNUMBER(DP891)),IF(DO891/DP891&gt;1,ROUND((DO891)/DP891,3),1),1)</f>
        <v/>
      </c>
      <c r="DR891" s="1541"/>
      <c r="DS891" s="1541"/>
      <c r="DT891" s="1541"/>
      <c r="DU891" s="1541"/>
      <c r="DV891" s="1541"/>
      <c r="DW891" s="1541"/>
      <c r="DX891" s="1541"/>
      <c r="DY891" s="1541"/>
      <c r="DZ891" s="1541"/>
      <c r="EA891" s="1541"/>
      <c r="EB891" s="1541"/>
      <c r="EC891" s="1541"/>
      <c r="ED891" s="1541"/>
      <c r="EE891" s="1541"/>
      <c r="EF891" s="1541"/>
      <c r="EG891" s="1541"/>
      <c r="EH891" s="1541"/>
      <c r="EI891" s="1541"/>
      <c r="EJ891" s="1541"/>
      <c r="EK891" s="1541"/>
      <c r="EL891" s="1541"/>
      <c r="EM891" s="1541"/>
      <c r="EN891" s="1541"/>
      <c r="EO891" s="1541"/>
      <c r="EP891" s="1541"/>
      <c r="EQ891" s="1541"/>
      <c r="ER891" s="1541"/>
      <c r="ES891" s="1541"/>
      <c r="ET891" s="1541"/>
      <c r="EU891" s="1541"/>
      <c r="EV891" s="1541"/>
    </row>
    <row r="892" ht="12.75" x14ac:dyDescent="0.2">
      <c r="A892" s="1541"/>
      <c r="B892" s="1541"/>
      <c r="C892"/>
      <c r="D892" s="1486"/>
      <c r="E892" s="1486"/>
      <c r="F892" s="672" t="inlineStr">
        <is>
          <t>5.5</t>
        </is>
      </c>
      <c r="G892" s="1497"/>
      <c r="H892" s="130">
        <f>BV892</f>
        <v/>
      </c>
      <c r="I892" s="130">
        <f>BW892</f>
        <v/>
      </c>
      <c r="J892" s="1299" t="inlineStr">
        <is>
          <t>WLAN</t>
        </is>
      </c>
      <c r="K892" s="1299" t="inlineStr">
        <is>
          <t>2.4 GHz</t>
        </is>
      </c>
      <c r="L892" s="115"/>
      <c r="M892" s="130"/>
      <c r="N892" s="119"/>
      <c r="O892" s="131"/>
      <c r="P892" s="6597"/>
      <c r="Q892" s="131"/>
      <c r="R892" s="131"/>
      <c r="S892" s="6593"/>
      <c r="T892" s="130">
        <v>7</v>
      </c>
      <c r="U892" s="6593">
        <v>2442</v>
      </c>
      <c r="V892" s="119"/>
      <c r="W892" s="1305"/>
      <c r="X892" s="119"/>
      <c r="Y892" s="119"/>
      <c r="Z892" s="119"/>
      <c r="AA892" s="115"/>
      <c r="AB892" s="115"/>
      <c r="AC892" s="1300">
        <f>IF(OR(BX892="Close to Ear",BX892="Close to Head"),"Head",IF(BX892="Extremity","Extremity","Body"))</f>
        <v/>
      </c>
      <c r="AD892" s="1301">
        <f>CA892</f>
        <v/>
      </c>
      <c r="AE892" s="1299">
        <f>CB892</f>
        <v/>
      </c>
      <c r="AF892" s="115"/>
      <c r="AG892" s="1302">
        <f>IF(OR(AZ892="",BA892=""),"N/A",IF(DC892="Pass","P","F"))</f>
        <v/>
      </c>
      <c r="AH892" s="129"/>
      <c r="AI892" s="129"/>
      <c r="AJ892" s="129"/>
      <c r="AK892" s="119"/>
      <c r="AL892" s="115"/>
      <c r="AM892" s="119"/>
      <c r="AN892" s="119"/>
      <c r="AO892" s="692"/>
      <c r="AP892" s="692"/>
      <c r="AQ892" s="692"/>
      <c r="AR892" s="692"/>
      <c r="AS892" s="692"/>
      <c r="AT892" s="1303">
        <f>IF(AC892="Extremity",IF(CG892="","",CG892),"")</f>
        <v/>
      </c>
      <c r="AU892" s="1303">
        <f>IF(AC892="Extremity",IF(CH892="","",CH892),"")</f>
        <v/>
      </c>
      <c r="AV892" s="1304">
        <f>IF(AC892="Extremity","",IF(CE892="","",CE892))</f>
        <v/>
      </c>
      <c r="AW892" s="1304">
        <f>IF(AD892="Extremity","",IF(CF892="","",CF892))</f>
        <v/>
      </c>
      <c r="AX892" s="1305">
        <f>DL892</f>
        <v/>
      </c>
      <c r="AY892" s="1305">
        <f>DQ892</f>
        <v/>
      </c>
      <c r="AZ892" s="3377">
        <f>IF(AC892="Extremity",IF(DA892="","",DA892),"")</f>
        <v/>
      </c>
      <c r="BA892" s="3378">
        <f>IF(AC892="Extremity","",IF(CT892="","",CT892))</f>
        <v/>
      </c>
      <c r="BB892" s="1305">
        <f>IF(AC892="Extremity",IF(DB892="","",DB892),"")</f>
        <v/>
      </c>
      <c r="BC892" s="1304">
        <f>IF(AC892="Extremity","",IF(CZ892="","",CZ892))</f>
        <v/>
      </c>
      <c r="BD892" s="1305">
        <f>DD892</f>
        <v/>
      </c>
      <c r="BE892" s="132">
        <f>DE892</f>
        <v/>
      </c>
      <c r="BF892" s="133">
        <f>DF892*60</f>
        <v/>
      </c>
      <c r="BG892" s="121">
        <f>BE892</f>
        <v/>
      </c>
      <c r="BH892" s="133">
        <f>DG892*60</f>
        <v/>
      </c>
      <c r="BI892" s="133">
        <f>DH892</f>
        <v/>
      </c>
      <c r="BJ892" s="117"/>
      <c r="BK892" s="812">
        <f>Overview!$E$7</f>
        <v/>
      </c>
      <c r="BL892" s="117"/>
      <c r="BM892" s="834">
        <f>DI892</f>
        <v/>
      </c>
      <c r="BN892" s="812">
        <f>Overview!$P$153</f>
        <v/>
      </c>
      <c r="BO892" s="117"/>
      <c r="BP892" s="117"/>
      <c r="BQ892" s="115"/>
      <c r="BR892" s="1478"/>
      <c r="BS892" s="1541"/>
      <c r="BT892" s="1864" t="inlineStr">
        <is>
          <t>WLAN</t>
        </is>
      </c>
      <c r="BU892" s="1864" t="inlineStr">
        <is>
          <t>2.4 GHz</t>
        </is>
      </c>
      <c r="BV892" s="916">
        <f>Overview!$H$31</f>
        <v/>
      </c>
      <c r="BW892" s="1864"/>
      <c r="BX892" s="1864" t="inlineStr">
        <is>
          <t>Close to ear</t>
        </is>
      </c>
      <c r="BY892" s="1198"/>
      <c r="BZ892" s="1198"/>
      <c r="CA892" s="1199" t="str">
        <f>CA891</f>
        <v>TBD</v>
      </c>
      <c r="CB892" s="1971">
        <v>0</v>
      </c>
      <c r="CC892" s="1198">
        <f>IF(COUNT('Conducted WiFi'!$AH$3:$AH$9)=0,7,INDEX('Conducted WiFi'!$T$3:$T$9,MATCH(MAX('Conducted WiFi'!$AH$3:$AH$9),'Conducted WiFi'!$AH$3:$AH$9,0)))</f>
        <v>7</v>
      </c>
      <c r="CD892" s="1191">
        <f>IF(COUNT('Conducted WiFi'!$AH$3:$AH$9)=0,2442,INDEX('Conducted WiFi'!$U$3:$U$9,MATCH(MAX('Conducted WiFi'!$AH$3:$AH$9),'Conducted WiFi'!$AH$3:$AH$9,0)))</f>
        <v>2442</v>
      </c>
      <c r="CE892" s="7237"/>
      <c r="CF892" s="7237"/>
      <c r="CG892" s="7245"/>
      <c r="CH892" s="7245"/>
      <c r="CI892" s="225">
        <f>BY892</f>
        <v/>
      </c>
      <c r="CJ892" s="237">
        <f>BZ892</f>
        <v/>
      </c>
      <c r="CK892" s="223">
        <f>CA892</f>
        <v/>
      </c>
      <c r="CL892" s="237">
        <f>CC892</f>
        <v/>
      </c>
      <c r="CM892" s="394">
        <f>CD892</f>
        <v/>
      </c>
      <c r="CN892" s="1966"/>
      <c r="CO892" s="1967"/>
      <c r="CP892" s="7214">
        <f>IF(CF892=""," ",IF(ABS(CE892-CF892)&lt;=0.1,"Valid","Not valid"))</f>
        <v/>
      </c>
      <c r="CQ892" s="1674">
        <f> IF(CE892="","",IF(AND(CE892&lt;&gt;"",CF892=""),IF(CE892&gt;=0.8,"Medir+Sig Max","No"),IF(CF892&lt;&gt;"",IF(CF892&gt;=0.8,"Medir+Sig Max","No"),"")))</f>
        <v/>
      </c>
      <c r="CR892" s="6927"/>
      <c r="CS892" s="1674"/>
      <c r="CT892" s="220">
        <f>IF(CO892="",IF(AND(CE892="",CF892=""),"",IF(CF892="",IF(DQ892&gt;1,ROUND(DQ892*CE892,3),CE892),IF(DQ892&gt;1,ROUND(DQ892*CF892,3),CF892))),IF(AND(CE892="",CF892=""),"",IF(CF892="",IF(DQ892&gt;1,ROUND(DQ892*CE892*(1/(CO892)),3),CE892*(1/(CO892))),IF(DQ892&gt;1,ROUND(DQ892*CF892*(1/(CO892)),3),CF892*(1/(CO892))))))</f>
        <v/>
      </c>
      <c r="CU892" s="224">
        <f>BY892</f>
        <v/>
      </c>
      <c r="CV892" s="237">
        <f>BZ892</f>
        <v/>
      </c>
      <c r="CW892" s="237">
        <f>CA892</f>
        <v/>
      </c>
      <c r="CX892" s="224">
        <f>CC892</f>
        <v/>
      </c>
      <c r="CY892" s="237">
        <f>CD892</f>
        <v/>
      </c>
      <c r="CZ892" s="7474">
        <f>IF(COUNTIF(Overview!K12:K14,TRUE)&gt;0,1.6,IF(COUNTIF(Overview!L12:L14,TRUE)&gt;0,8,0))</f>
        <v/>
      </c>
      <c r="DA892" s="1666"/>
      <c r="DB892" s="7483"/>
      <c r="DC892" s="844">
        <f>IF(CT892="","",IF(CT892&gt;CZ892,"Fail","Pass"))</f>
        <v/>
      </c>
      <c r="DD892" s="402"/>
      <c r="DE892" s="1565">
        <f>MyTimestamp(DC892)</f>
        <v/>
      </c>
      <c r="DF892" s="1531">
        <f>IF(COUNT(CE892:CH892)=1,15,IF(COUNT(CE892:CH892)=0,0,30))</f>
        <v/>
      </c>
      <c r="DG892" s="1532">
        <f>IF(DF892=0,0,2)</f>
        <v/>
      </c>
      <c r="DH892" s="1866"/>
      <c r="DI892" s="1866"/>
      <c r="DJ892" s="1863"/>
      <c r="DK892" s="1968"/>
      <c r="DL892" s="1574">
        <f>10^(CN892/20)*100-100</f>
        <v/>
      </c>
      <c r="DM892" s="976"/>
      <c r="DN892" s="1273"/>
      <c r="DO892" s="976">
        <f>IF(DM892="","",10^(DM892/10))</f>
        <v/>
      </c>
      <c r="DP892" s="976">
        <f>IF(ISNUMBER(DN892)=FALSE,"",10^(DN892/10))</f>
        <v/>
      </c>
      <c r="DQ892" s="1578">
        <f>IF(AND(ISNUMBER(DO892),ISNUMBER(DP892)),IF(DO892/DP892&gt;1,ROUND((DO892)/DP892,3),1),1)</f>
        <v/>
      </c>
      <c r="DR892" s="1541"/>
      <c r="DS892" s="1541"/>
      <c r="DT892" s="1541"/>
      <c r="DU892" s="1541"/>
      <c r="DV892" s="1541"/>
      <c r="DW892" s="1541"/>
      <c r="DX892" s="1541"/>
      <c r="DY892" s="1541"/>
      <c r="DZ892" s="1541"/>
      <c r="EA892" s="1541"/>
      <c r="EB892" s="1541"/>
      <c r="EC892" s="1541"/>
      <c r="ED892" s="1541"/>
      <c r="EE892" s="1541"/>
      <c r="EF892" s="1541"/>
      <c r="EG892" s="1541"/>
      <c r="EH892" s="1541"/>
      <c r="EI892" s="1541"/>
      <c r="EJ892" s="1541"/>
      <c r="EK892" s="1541"/>
      <c r="EL892" s="1541"/>
      <c r="EM892" s="1541"/>
      <c r="EN892" s="1541"/>
      <c r="EO892" s="1541"/>
      <c r="EP892" s="1541"/>
      <c r="EQ892" s="1541"/>
      <c r="ER892" s="1541"/>
      <c r="ES892" s="1541"/>
      <c r="ET892" s="1541"/>
      <c r="EU892" s="1541"/>
      <c r="EV892" s="1541"/>
    </row>
    <row r="893" ht="12.75" x14ac:dyDescent="0.2">
      <c r="A893" s="1541"/>
      <c r="B893" s="1541"/>
      <c r="C893"/>
      <c r="D893" s="1486"/>
      <c r="E893" s="1486"/>
      <c r="F893" s="672" t="inlineStr">
        <is>
          <t>5.5</t>
        </is>
      </c>
      <c r="G893" s="1497"/>
      <c r="H893" s="130">
        <f>BV893</f>
        <v/>
      </c>
      <c r="I893" s="130">
        <f>BW893</f>
        <v/>
      </c>
      <c r="J893" s="1299" t="inlineStr">
        <is>
          <t>WLAN</t>
        </is>
      </c>
      <c r="K893" s="1299" t="inlineStr">
        <is>
          <t>2.4 GHz</t>
        </is>
      </c>
      <c r="L893" s="115"/>
      <c r="M893" s="130"/>
      <c r="N893" s="119"/>
      <c r="O893" s="131"/>
      <c r="P893" s="6597"/>
      <c r="Q893" s="131"/>
      <c r="R893" s="131"/>
      <c r="S893" s="6593"/>
      <c r="T893" s="130">
        <v>7</v>
      </c>
      <c r="U893" s="6593">
        <v>2442</v>
      </c>
      <c r="V893" s="119"/>
      <c r="W893" s="1305"/>
      <c r="X893" s="119"/>
      <c r="Y893" s="119"/>
      <c r="Z893" s="119"/>
      <c r="AA893" s="115"/>
      <c r="AB893" s="115"/>
      <c r="AC893" s="1300">
        <f>IF(OR(BX893="Close to Ear",BX893="Close to Head"),"Head",IF(BX893="Extremity","Extremity","Body"))</f>
        <v/>
      </c>
      <c r="AD893" s="1301">
        <f>CA893</f>
        <v/>
      </c>
      <c r="AE893" s="1299">
        <f>CB893</f>
        <v/>
      </c>
      <c r="AF893" s="115"/>
      <c r="AG893" s="1302">
        <f>IF(OR(AZ893="",BA893=""),"N/A",IF(DC893="Pass","P","F"))</f>
        <v/>
      </c>
      <c r="AH893" s="129"/>
      <c r="AI893" s="129"/>
      <c r="AJ893" s="129"/>
      <c r="AK893" s="119"/>
      <c r="AL893" s="115"/>
      <c r="AM893" s="119"/>
      <c r="AN893" s="119"/>
      <c r="AO893" s="692"/>
      <c r="AP893" s="692"/>
      <c r="AQ893" s="692"/>
      <c r="AR893" s="692"/>
      <c r="AS893" s="692"/>
      <c r="AT893" s="1303">
        <f>IF(AC893="Extremity",IF(CG893="","",CG893),"")</f>
        <v/>
      </c>
      <c r="AU893" s="1303">
        <f>IF(AC893="Extremity",IF(CH893="","",CH893),"")</f>
        <v/>
      </c>
      <c r="AV893" s="1304">
        <f>IF(AC893="Extremity","",IF(CE893="","",CE893))</f>
        <v/>
      </c>
      <c r="AW893" s="1304">
        <f>IF(AD893="Extremity","",IF(CF893="","",CF893))</f>
        <v/>
      </c>
      <c r="AX893" s="1305">
        <f>DL893</f>
        <v/>
      </c>
      <c r="AY893" s="1305">
        <f>DQ893</f>
        <v/>
      </c>
      <c r="AZ893" s="3377">
        <f>IF(AC893="Extremity",IF(DA893="","",DA893),"")</f>
        <v/>
      </c>
      <c r="BA893" s="3378">
        <f>IF(AC893="Extremity","",IF(CT893="","",CT893))</f>
        <v/>
      </c>
      <c r="BB893" s="1305">
        <f>IF(AC893="Extremity",IF(DB893="","",DB893),"")</f>
        <v/>
      </c>
      <c r="BC893" s="1304">
        <f>IF(AC893="Extremity","",IF(CZ893="","",CZ893))</f>
        <v/>
      </c>
      <c r="BD893" s="1305">
        <f>DD893</f>
        <v/>
      </c>
      <c r="BE893" s="132">
        <f>DE893</f>
        <v/>
      </c>
      <c r="BF893" s="133">
        <f>DF893*60</f>
        <v/>
      </c>
      <c r="BG893" s="121">
        <f>BE893</f>
        <v/>
      </c>
      <c r="BH893" s="133">
        <f>DG893*60</f>
        <v/>
      </c>
      <c r="BI893" s="133">
        <f>DH893</f>
        <v/>
      </c>
      <c r="BJ893" s="117"/>
      <c r="BK893" s="812">
        <f>Overview!$E$7</f>
        <v/>
      </c>
      <c r="BL893" s="117"/>
      <c r="BM893" s="834">
        <f>DI893</f>
        <v/>
      </c>
      <c r="BN893" s="812">
        <f>Overview!$P$153</f>
        <v/>
      </c>
      <c r="BO893" s="117"/>
      <c r="BP893" s="117"/>
      <c r="BQ893" s="115"/>
      <c r="BR893" s="1478"/>
      <c r="BS893" s="1541"/>
      <c r="BT893" s="1864" t="inlineStr">
        <is>
          <t>WLAN</t>
        </is>
      </c>
      <c r="BU893" s="1864" t="inlineStr">
        <is>
          <t>2.4 GHz</t>
        </is>
      </c>
      <c r="BV893" s="916">
        <f>Overview!$H$31</f>
        <v/>
      </c>
      <c r="BW893" s="1864"/>
      <c r="BX893" s="1864" t="inlineStr">
        <is>
          <t>Close to ear</t>
        </is>
      </c>
      <c r="BY893" s="1198"/>
      <c r="BZ893" s="1198"/>
      <c r="CA893" s="1199" t="str">
        <f>CA892</f>
        <v>TBD</v>
      </c>
      <c r="CB893" s="1971">
        <v>0</v>
      </c>
      <c r="CC893" s="1198">
        <f>IF(COUNT('Conducted WiFi'!$AH$3:$AH$9)=0,7,INDEX('Conducted WiFi'!$T$3:$T$9,MATCH(MAX('Conducted WiFi'!$AH$3:$AH$9),'Conducted WiFi'!$AH$3:$AH$9,0)))</f>
        <v>7</v>
      </c>
      <c r="CD893" s="1191">
        <f>IF(COUNT('Conducted WiFi'!$AH$3:$AH$9)=0,2442,INDEX('Conducted WiFi'!$U$3:$U$9,MATCH(MAX('Conducted WiFi'!$AH$3:$AH$9),'Conducted WiFi'!$AH$3:$AH$9,0)))</f>
        <v>2442</v>
      </c>
      <c r="CE893" s="7237"/>
      <c r="CF893" s="7237"/>
      <c r="CG893" s="7245"/>
      <c r="CH893" s="7245"/>
      <c r="CI893" s="225">
        <f>BY893</f>
        <v/>
      </c>
      <c r="CJ893" s="237">
        <f>BZ893</f>
        <v/>
      </c>
      <c r="CK893" s="223">
        <f>CA893</f>
        <v/>
      </c>
      <c r="CL893" s="237">
        <f>CC893</f>
        <v/>
      </c>
      <c r="CM893" s="394">
        <f>CD893</f>
        <v/>
      </c>
      <c r="CN893" s="1966"/>
      <c r="CO893" s="1967"/>
      <c r="CP893" s="7214">
        <f>IF(CF893=""," ",IF(ABS(CE893-CF893)&lt;=0.1,"Valid","Not valid"))</f>
        <v/>
      </c>
      <c r="CQ893" s="1674">
        <f> IF(CE893="","",IF(AND(CE893&lt;&gt;"",CF893=""),IF(CE893&gt;=0.8,"Medir+Sig Max","No"),IF(CF893&lt;&gt;"",IF(CF893&gt;=0.8,"Medir+Sig Max","No"),"")))</f>
        <v/>
      </c>
      <c r="CR893" s="6927"/>
      <c r="CS893" s="1674"/>
      <c r="CT893" s="220">
        <f>IF(CO893="",IF(AND(CE893="",CF893=""),"",IF(CF893="",IF(DQ893&gt;1,ROUND(DQ893*CE893,3),CE893),IF(DQ893&gt;1,ROUND(DQ893*CF893,3),CF893))),IF(AND(CE893="",CF893=""),"",IF(CF893="",IF(DQ893&gt;1,ROUND(DQ893*CE893*(1/(CO893)),3),CE893*(1/(CO893))),IF(DQ893&gt;1,ROUND(DQ893*CF893*(1/(CO893)),3),CF893*(1/(CO893))))))</f>
        <v/>
      </c>
      <c r="CU893" s="224">
        <f>BY893</f>
        <v/>
      </c>
      <c r="CV893" s="237">
        <f>BZ893</f>
        <v/>
      </c>
      <c r="CW893" s="237">
        <f>CA893</f>
        <v/>
      </c>
      <c r="CX893" s="224">
        <f>CC893</f>
        <v/>
      </c>
      <c r="CY893" s="237">
        <f>CD893</f>
        <v/>
      </c>
      <c r="CZ893" s="7474">
        <f>IF(COUNTIF(Overview!K12:K14,TRUE)&gt;0,1.6,IF(COUNTIF(Overview!L12:L14,TRUE)&gt;0,8,0))</f>
        <v/>
      </c>
      <c r="DA893" s="1666"/>
      <c r="DB893" s="7483"/>
      <c r="DC893" s="844">
        <f>IF(CT893="","",IF(CT893&gt;CZ893,"Fail","Pass"))</f>
        <v/>
      </c>
      <c r="DD893" s="402"/>
      <c r="DE893" s="1565">
        <f>MyTimestamp(DC893)</f>
        <v/>
      </c>
      <c r="DF893" s="1531">
        <f>IF(COUNT(CE893:CH893)=1,15,IF(COUNT(CE893:CH893)=0,0,30))</f>
        <v/>
      </c>
      <c r="DG893" s="1532">
        <f>IF(DF893=0,0,2)</f>
        <v/>
      </c>
      <c r="DH893" s="1866"/>
      <c r="DI893" s="1866"/>
      <c r="DJ893" s="1863"/>
      <c r="DK893" s="1968"/>
      <c r="DL893" s="1574">
        <f>10^(CN893/20)*100-100</f>
        <v/>
      </c>
      <c r="DM893" s="976"/>
      <c r="DN893" s="1273"/>
      <c r="DO893" s="976">
        <f>IF(DM893="","",10^(DM893/10))</f>
        <v/>
      </c>
      <c r="DP893" s="976">
        <f>IF(ISNUMBER(DN893)=FALSE,"",10^(DN893/10))</f>
        <v/>
      </c>
      <c r="DQ893" s="1578">
        <f>IF(AND(ISNUMBER(DO893),ISNUMBER(DP893)),IF(DO893/DP893&gt;1,ROUND((DO893)/DP893,3),1),1)</f>
        <v/>
      </c>
      <c r="DR893" s="1541"/>
      <c r="DS893" s="1541"/>
      <c r="DT893" s="1541"/>
      <c r="DU893" s="1541"/>
      <c r="DV893" s="1541"/>
      <c r="DW893" s="1541"/>
      <c r="DX893" s="1541"/>
      <c r="DY893" s="1541"/>
      <c r="DZ893" s="1541"/>
      <c r="EA893" s="1541"/>
      <c r="EB893" s="1541"/>
      <c r="EC893" s="1541"/>
      <c r="ED893" s="1541"/>
      <c r="EE893" s="1541"/>
      <c r="EF893" s="1541"/>
      <c r="EG893" s="1541"/>
      <c r="EH893" s="1541"/>
      <c r="EI893" s="1541"/>
      <c r="EJ893" s="1541"/>
      <c r="EK893" s="1541"/>
      <c r="EL893" s="1541"/>
      <c r="EM893" s="1541"/>
      <c r="EN893" s="1541"/>
      <c r="EO893" s="1541"/>
      <c r="EP893" s="1541"/>
      <c r="EQ893" s="1541"/>
      <c r="ER893" s="1541"/>
      <c r="ES893" s="1541"/>
      <c r="ET893" s="1541"/>
      <c r="EU893" s="1541"/>
      <c r="EV893" s="1541"/>
    </row>
    <row r="894" ht="12.75" x14ac:dyDescent="0.2">
      <c r="A894" s="1541"/>
      <c r="B894" s="1541"/>
      <c r="C894"/>
      <c r="D894" s="1486"/>
      <c r="E894" s="1486"/>
      <c r="F894" s="672" t="inlineStr">
        <is>
          <t>5.5</t>
        </is>
      </c>
      <c r="G894" s="1497"/>
      <c r="H894" s="130">
        <f>BV894</f>
        <v/>
      </c>
      <c r="I894" s="130">
        <f>BW894</f>
        <v/>
      </c>
      <c r="J894" s="1299" t="inlineStr">
        <is>
          <t>WLAN</t>
        </is>
      </c>
      <c r="K894" s="1299" t="inlineStr">
        <is>
          <t>2.4 GHz</t>
        </is>
      </c>
      <c r="L894" s="115"/>
      <c r="M894" s="130"/>
      <c r="N894" s="119"/>
      <c r="O894" s="131"/>
      <c r="P894" s="6597"/>
      <c r="Q894" s="131"/>
      <c r="R894" s="131"/>
      <c r="S894" s="6593"/>
      <c r="T894" s="130">
        <v>7</v>
      </c>
      <c r="U894" s="6593">
        <v>2442</v>
      </c>
      <c r="V894" s="119"/>
      <c r="W894" s="1305"/>
      <c r="X894" s="119"/>
      <c r="Y894" s="119"/>
      <c r="Z894" s="119"/>
      <c r="AA894" s="115"/>
      <c r="AB894" s="115"/>
      <c r="AC894" s="1300">
        <f>IF(OR(BX894="Close to Ear",BX894="Close to Head"),"Head",IF(BX894="Extremity","Extremity","Body"))</f>
        <v/>
      </c>
      <c r="AD894" s="1301">
        <f>CA894</f>
        <v/>
      </c>
      <c r="AE894" s="1299">
        <f>CB894</f>
        <v/>
      </c>
      <c r="AF894" s="115"/>
      <c r="AG894" s="1302">
        <f>IF(OR(AZ894="",BA894=""),"N/A",IF(DC894="Pass","P","F"))</f>
        <v/>
      </c>
      <c r="AH894" s="129"/>
      <c r="AI894" s="129"/>
      <c r="AJ894" s="129"/>
      <c r="AK894" s="119"/>
      <c r="AL894" s="115"/>
      <c r="AM894" s="119"/>
      <c r="AN894" s="119"/>
      <c r="AO894" s="692"/>
      <c r="AP894" s="692"/>
      <c r="AQ894" s="692"/>
      <c r="AR894" s="692"/>
      <c r="AS894" s="692"/>
      <c r="AT894" s="1303">
        <f>IF(AC894="Extremity",IF(CG894="","",CG894),"")</f>
        <v/>
      </c>
      <c r="AU894" s="1303">
        <f>IF(AC894="Extremity",IF(CH894="","",CH894),"")</f>
        <v/>
      </c>
      <c r="AV894" s="1304">
        <f>IF(AC894="Extremity","",IF(CE894="","",CE894))</f>
        <v/>
      </c>
      <c r="AW894" s="1304">
        <f>IF(AD894="Extremity","",IF(CF894="","",CF894))</f>
        <v/>
      </c>
      <c r="AX894" s="1305">
        <f>DL894</f>
        <v/>
      </c>
      <c r="AY894" s="1305">
        <f>DQ894</f>
        <v/>
      </c>
      <c r="AZ894" s="3377">
        <f>IF(AC894="Extremity",IF(DA894="","",DA894),"")</f>
        <v/>
      </c>
      <c r="BA894" s="3378">
        <f>IF(AC894="Extremity","",IF(CT894="","",CT894))</f>
        <v/>
      </c>
      <c r="BB894" s="1305">
        <f>IF(AC894="Extremity",IF(DB894="","",DB894),"")</f>
        <v/>
      </c>
      <c r="BC894" s="1304">
        <f>IF(AC894="Extremity","",IF(CZ894="","",CZ894))</f>
        <v/>
      </c>
      <c r="BD894" s="1305">
        <f>DD894</f>
        <v/>
      </c>
      <c r="BE894" s="132">
        <f>DE894</f>
        <v/>
      </c>
      <c r="BF894" s="133">
        <f>DF894*60</f>
        <v/>
      </c>
      <c r="BG894" s="121">
        <f>BE894</f>
        <v/>
      </c>
      <c r="BH894" s="133">
        <f>DG894*60</f>
        <v/>
      </c>
      <c r="BI894" s="133">
        <f>DH894</f>
        <v/>
      </c>
      <c r="BJ894" s="117"/>
      <c r="BK894" s="812">
        <f>Overview!$E$7</f>
        <v/>
      </c>
      <c r="BL894" s="117"/>
      <c r="BM894" s="834">
        <f>DI894</f>
        <v/>
      </c>
      <c r="BN894" s="812">
        <f>Overview!$P$153</f>
        <v/>
      </c>
      <c r="BO894" s="117"/>
      <c r="BP894" s="117"/>
      <c r="BQ894" s="115"/>
      <c r="BR894" s="1478"/>
      <c r="BS894" s="1541"/>
      <c r="BT894" s="1864" t="inlineStr">
        <is>
          <t>WLAN</t>
        </is>
      </c>
      <c r="BU894" s="1864" t="inlineStr">
        <is>
          <t>2.4 GHz</t>
        </is>
      </c>
      <c r="BV894" s="916">
        <f>Overview!$H$31</f>
        <v/>
      </c>
      <c r="BW894" s="1864"/>
      <c r="BX894" s="1864" t="inlineStr">
        <is>
          <t>Close to ear</t>
        </is>
      </c>
      <c r="BY894" s="1192"/>
      <c r="BZ894" s="1192"/>
      <c r="CA894" s="1193" t="str">
        <f>CA893</f>
        <v>TBD</v>
      </c>
      <c r="CB894" s="1071">
        <v>0</v>
      </c>
      <c r="CC894" s="1192">
        <f>IF(COUNT('Conducted WiFi'!$AH$3:$AH$9)=0,7,INDEX('Conducted WiFi'!$T$3:$T$9,MATCH(MAX('Conducted WiFi'!$AH$3:$AH$9),'Conducted WiFi'!$AH$3:$AH$9,0)))</f>
        <v>7</v>
      </c>
      <c r="CD894" s="1192">
        <f>IF(COUNT('Conducted WiFi'!$AH$3:$AH$9)=0,2442,INDEX('Conducted WiFi'!$U$3:$U$9,MATCH(MAX('Conducted WiFi'!$AH$3:$AH$9),'Conducted WiFi'!$AH$3:$AH$9,0)))</f>
        <v>2442</v>
      </c>
      <c r="CE894" s="7237"/>
      <c r="CF894" s="7237"/>
      <c r="CG894" s="7245"/>
      <c r="CH894" s="7245"/>
      <c r="CI894" s="225">
        <f>BY894</f>
        <v/>
      </c>
      <c r="CJ894" s="237">
        <f>BZ894</f>
        <v/>
      </c>
      <c r="CK894" s="223">
        <f>CA894</f>
        <v/>
      </c>
      <c r="CL894" s="237">
        <f>CC894</f>
        <v/>
      </c>
      <c r="CM894" s="394">
        <f>CD894</f>
        <v/>
      </c>
      <c r="CN894" s="1966"/>
      <c r="CO894" s="1967"/>
      <c r="CP894" s="7214">
        <f>IF(CF894=""," ",IF(ABS(CE894-CF894)&lt;=0.1,"Valid","Not valid"))</f>
        <v/>
      </c>
      <c r="CQ894" s="1674">
        <f> IF(CE894="","",IF(AND(CE894&lt;&gt;"",CF894=""),IF(CE894&gt;=0.8,"Medir+Sig Max","No"),IF(CF894&lt;&gt;"",IF(CF894&gt;=0.8,"Medir+Sig Max","No"),"")))</f>
        <v/>
      </c>
      <c r="CR894" s="6927"/>
      <c r="CS894" s="1674"/>
      <c r="CT894" s="220">
        <f>IF(CO894="",IF(AND(CE894="",CF894=""),"",IF(CF894="",IF(DQ894&gt;1,ROUND(DQ894*CE894,3),CE894),IF(DQ894&gt;1,ROUND(DQ894*CF894,3),CF894))),IF(AND(CE894="",CF894=""),"",IF(CF894="",IF(DQ894&gt;1,ROUND(DQ894*CE894*(1/(CO894)),3),CE894*(1/(CO894))),IF(DQ894&gt;1,ROUND(DQ894*CF894*(1/(CO894)),3),CF894*(1/(CO894))))))</f>
        <v/>
      </c>
      <c r="CU894" s="224">
        <f>BY894</f>
        <v/>
      </c>
      <c r="CV894" s="237">
        <f>BZ894</f>
        <v/>
      </c>
      <c r="CW894" s="237">
        <f>CA894</f>
        <v/>
      </c>
      <c r="CX894" s="224">
        <f>CC894</f>
        <v/>
      </c>
      <c r="CY894" s="237">
        <f>CD894</f>
        <v/>
      </c>
      <c r="CZ894" s="7474">
        <f>IF(COUNTIF(Overview!K12:K14,TRUE)&gt;0,1.6,IF(COUNTIF(Overview!L12:L14,TRUE)&gt;0,8,0))</f>
        <v/>
      </c>
      <c r="DA894" s="1666"/>
      <c r="DB894" s="7483"/>
      <c r="DC894" s="844">
        <f>IF(CT894="","",IF(CT894&gt;CZ894,"Fail","Pass"))</f>
        <v/>
      </c>
      <c r="DD894" s="402"/>
      <c r="DE894" s="1565">
        <f>MyTimestamp(DC894)</f>
        <v/>
      </c>
      <c r="DF894" s="1531">
        <f>IF(COUNT(CE894:CH894)=1,15,IF(COUNT(CE894:CH894)=0,0,30))</f>
        <v/>
      </c>
      <c r="DG894" s="1532">
        <f>IF(DF894=0,0,2)</f>
        <v/>
      </c>
      <c r="DH894" s="1866"/>
      <c r="DI894" s="1866"/>
      <c r="DJ894" s="1863"/>
      <c r="DK894" s="1968"/>
      <c r="DL894" s="1574">
        <f>10^(CN894/20)*100-100</f>
        <v/>
      </c>
      <c r="DM894" s="976"/>
      <c r="DN894" s="1274"/>
      <c r="DO894" s="976">
        <f>IF(DM894="","",10^(DM894/10))</f>
        <v/>
      </c>
      <c r="DP894" s="976">
        <f>IF(ISNUMBER(DN894)=FALSE,"",10^(DN894/10))</f>
        <v/>
      </c>
      <c r="DQ894" s="1578">
        <f>IF(AND(ISNUMBER(DO894),ISNUMBER(DP894)),IF(DO894/DP894&gt;1,ROUND((DO894)/DP894,3),1),1)</f>
        <v/>
      </c>
      <c r="DR894" s="1541"/>
      <c r="DS894" s="1541"/>
      <c r="DT894" s="1541"/>
      <c r="DU894" s="1541"/>
      <c r="DV894" s="1541"/>
      <c r="DW894" s="1541"/>
      <c r="DX894" s="1541"/>
      <c r="DY894" s="1541"/>
      <c r="DZ894" s="1541"/>
      <c r="EA894" s="1541"/>
      <c r="EB894" s="1541"/>
      <c r="EC894" s="1541"/>
      <c r="ED894" s="1541"/>
      <c r="EE894" s="1541"/>
      <c r="EF894" s="1541"/>
      <c r="EG894" s="1541"/>
      <c r="EH894" s="1541"/>
      <c r="EI894" s="1541"/>
      <c r="EJ894" s="1541"/>
      <c r="EK894" s="1541"/>
      <c r="EL894" s="1541"/>
      <c r="EM894" s="1541"/>
      <c r="EN894" s="1541"/>
      <c r="EO894" s="1541"/>
      <c r="EP894" s="1541"/>
      <c r="EQ894" s="1541"/>
      <c r="ER894" s="1541"/>
      <c r="ES894" s="1541"/>
      <c r="ET894" s="1541"/>
      <c r="EU894" s="1541"/>
      <c r="EV894" s="1541"/>
    </row>
    <row r="895" ht="12.75" x14ac:dyDescent="0.2">
      <c r="A895" s="1541"/>
      <c r="B895" s="1541"/>
      <c r="C895"/>
      <c r="D895" s="1486"/>
      <c r="E895" s="1486"/>
      <c r="F895" s="672" t="inlineStr">
        <is>
          <t>5.5</t>
        </is>
      </c>
      <c r="G895" s="1497"/>
      <c r="H895" s="130">
        <f>BV895</f>
        <v/>
      </c>
      <c r="I895" s="130">
        <f>BW895</f>
        <v/>
      </c>
      <c r="J895" s="1299" t="inlineStr">
        <is>
          <t>WLAN</t>
        </is>
      </c>
      <c r="K895" s="1299" t="inlineStr">
        <is>
          <t>2.4 GHz</t>
        </is>
      </c>
      <c r="L895" s="115"/>
      <c r="M895" s="130"/>
      <c r="N895" s="119"/>
      <c r="O895" s="131"/>
      <c r="P895" s="6597"/>
      <c r="Q895" s="131"/>
      <c r="R895" s="131"/>
      <c r="S895" s="6593"/>
      <c r="T895" s="130">
        <v>7</v>
      </c>
      <c r="U895" s="6593">
        <v>2442</v>
      </c>
      <c r="V895" s="119"/>
      <c r="W895" s="1305"/>
      <c r="X895" s="119"/>
      <c r="Y895" s="119"/>
      <c r="Z895" s="119"/>
      <c r="AA895" s="115"/>
      <c r="AB895" s="115"/>
      <c r="AC895" s="1300">
        <f>IF(OR(BX895="Close to Ear",BX895="Close to Head"),"Head",IF(BX895="Extremity","Extremity","Body"))</f>
        <v/>
      </c>
      <c r="AD895" s="1301">
        <f>CA895</f>
        <v/>
      </c>
      <c r="AE895" s="1299">
        <f>CB895</f>
        <v/>
      </c>
      <c r="AF895" s="115"/>
      <c r="AG895" s="1302">
        <f>IF(OR(AZ895="",BA895=""),"N/A",IF(DC895="Pass","P","F"))</f>
        <v/>
      </c>
      <c r="AH895" s="129"/>
      <c r="AI895" s="129"/>
      <c r="AJ895" s="129"/>
      <c r="AK895" s="119"/>
      <c r="AL895" s="115"/>
      <c r="AM895" s="119"/>
      <c r="AN895" s="119"/>
      <c r="AO895" s="692"/>
      <c r="AP895" s="692"/>
      <c r="AQ895" s="692"/>
      <c r="AR895" s="692"/>
      <c r="AS895" s="692"/>
      <c r="AT895" s="1303">
        <f>IF(AC895="Extremity",IF(CG895="","",CG895),"")</f>
        <v/>
      </c>
      <c r="AU895" s="1303">
        <f>IF(AC895="Extremity",IF(CH895="","",CH895),"")</f>
        <v/>
      </c>
      <c r="AV895" s="1304">
        <f>IF(AC895="Extremity","",IF(CE895="","",CE895))</f>
        <v/>
      </c>
      <c r="AW895" s="1304">
        <f>IF(AD895="Extremity","",IF(CF895="","",CF895))</f>
        <v/>
      </c>
      <c r="AX895" s="1305">
        <f>DL895</f>
        <v/>
      </c>
      <c r="AY895" s="1305">
        <f>DQ895</f>
        <v/>
      </c>
      <c r="AZ895" s="3377">
        <f>IF(AC895="Extremity",IF(DA895="","",DA895),"")</f>
        <v/>
      </c>
      <c r="BA895" s="3378">
        <f>IF(AC895="Extremity","",IF(CT895="","",CT895))</f>
        <v/>
      </c>
      <c r="BB895" s="1305">
        <f>IF(AC895="Extremity",IF(DB895="","",DB895),"")</f>
        <v/>
      </c>
      <c r="BC895" s="1304">
        <f>IF(AC895="Extremity","",IF(CZ895="","",CZ895))</f>
        <v/>
      </c>
      <c r="BD895" s="1305">
        <f>DD895</f>
        <v/>
      </c>
      <c r="BE895" s="132">
        <f>DE895</f>
        <v/>
      </c>
      <c r="BF895" s="133">
        <f>DF895*60</f>
        <v/>
      </c>
      <c r="BG895" s="121">
        <f>BE895</f>
        <v/>
      </c>
      <c r="BH895" s="133">
        <f>DG895*60</f>
        <v/>
      </c>
      <c r="BI895" s="133">
        <f>DH895</f>
        <v/>
      </c>
      <c r="BJ895" s="117"/>
      <c r="BK895" s="812">
        <f>Overview!$E$7</f>
        <v/>
      </c>
      <c r="BL895" s="117"/>
      <c r="BM895" s="834">
        <f>DI895</f>
        <v/>
      </c>
      <c r="BN895" s="812">
        <f>Overview!$P$153</f>
        <v/>
      </c>
      <c r="BO895" s="117"/>
      <c r="BP895" s="117"/>
      <c r="BQ895" s="115"/>
      <c r="BR895" s="1478"/>
      <c r="BS895" s="1541"/>
      <c r="BT895" s="1864" t="inlineStr">
        <is>
          <t>WLAN</t>
        </is>
      </c>
      <c r="BU895" s="1864" t="inlineStr">
        <is>
          <t>2.4 GHz</t>
        </is>
      </c>
      <c r="BV895" s="916">
        <f>Overview!$H$31</f>
        <v/>
      </c>
      <c r="BW895" s="1864"/>
      <c r="BX895" s="1864" t="inlineStr">
        <is>
          <t>Close to ear</t>
        </is>
      </c>
      <c r="BY895" s="1194"/>
      <c r="BZ895" s="1194"/>
      <c r="CA895" s="1194" t="str">
        <f>CA894</f>
        <v>TBD</v>
      </c>
      <c r="CB895" s="1970">
        <v>0</v>
      </c>
      <c r="CC895" s="1194">
        <f>IF(COUNT('Conducted WiFi'!$AH$3:$AH$9)=0,7,INDEX('Conducted WiFi'!$T$3:$T$9,MATCH(MAX('Conducted WiFi'!$AH$3:$AH$9),'Conducted WiFi'!$AH$3:$AH$9,0)))</f>
        <v>7</v>
      </c>
      <c r="CD895" s="1195">
        <f>IF(COUNT('Conducted WiFi'!$AH$3:$AH$9)=0,2442,INDEX('Conducted WiFi'!$U$3:$U$9,MATCH(MAX('Conducted WiFi'!$AH$3:$AH$9),'Conducted WiFi'!$AH$3:$AH$9,0)))</f>
        <v>2442</v>
      </c>
      <c r="CE895" s="7237"/>
      <c r="CF895" s="7237"/>
      <c r="CG895" s="7245"/>
      <c r="CH895" s="7245"/>
      <c r="CI895" s="225">
        <f>BY895</f>
        <v/>
      </c>
      <c r="CJ895" s="237">
        <f>BZ895</f>
        <v/>
      </c>
      <c r="CK895" s="223">
        <f>CA895</f>
        <v/>
      </c>
      <c r="CL895" s="237">
        <f>CC895</f>
        <v/>
      </c>
      <c r="CM895" s="394">
        <f>CD895</f>
        <v/>
      </c>
      <c r="CN895" s="1966"/>
      <c r="CO895" s="1967"/>
      <c r="CP895" s="7214">
        <f>IF(CF895=""," ",IF(ABS(CE895-CF895)&lt;=0.1,"Valid","Not valid"))</f>
        <v/>
      </c>
      <c r="CQ895" s="1674">
        <f> IF(CE895="","",IF(AND(CE895&lt;&gt;"",CF895=""),IF(CE895&gt;=0.8,"Medir+Sig Max","No"),IF(CF895&lt;&gt;"",IF(CF895&gt;=0.8,"Medir+Sig Max","No"),"")))</f>
        <v/>
      </c>
      <c r="CR895" s="6927"/>
      <c r="CS895" s="1674"/>
      <c r="CT895" s="220">
        <f>IF(CO895="",IF(AND(CE895="",CF895=""),"",IF(CF895="",IF(DQ895&gt;1,ROUND(DQ895*CE895,3),CE895),IF(DQ895&gt;1,ROUND(DQ895*CF895,3),CF895))),IF(AND(CE895="",CF895=""),"",IF(CF895="",IF(DQ895&gt;1,ROUND(DQ895*CE895*(1/(CO895)),3),CE895*(1/(CO895))),IF(DQ895&gt;1,ROUND(DQ895*CF895*(1/(CO895)),3),CF895*(1/(CO895))))))</f>
        <v/>
      </c>
      <c r="CU895" s="224">
        <f>BY895</f>
        <v/>
      </c>
      <c r="CV895" s="237">
        <f>BZ895</f>
        <v/>
      </c>
      <c r="CW895" s="237">
        <f>CA895</f>
        <v/>
      </c>
      <c r="CX895" s="224">
        <f>CC895</f>
        <v/>
      </c>
      <c r="CY895" s="237">
        <f>CD895</f>
        <v/>
      </c>
      <c r="CZ895" s="7474">
        <f>IF(COUNTIF(Overview!K12:K14,TRUE)&gt;0,1.6,IF(COUNTIF(Overview!L12:L14,TRUE)&gt;0,8,0))</f>
        <v/>
      </c>
      <c r="DA895" s="1666"/>
      <c r="DB895" s="7483"/>
      <c r="DC895" s="844">
        <f>IF(CT895="","",IF(CT895&gt;CZ895,"Fail","Pass"))</f>
        <v/>
      </c>
      <c r="DD895" s="402"/>
      <c r="DE895" s="1565">
        <f>MyTimestamp(DC895)</f>
        <v/>
      </c>
      <c r="DF895" s="1531">
        <f>IF(COUNT(CE895:CH895)=1,15,IF(COUNT(CE895:CH895)=0,0,30))</f>
        <v/>
      </c>
      <c r="DG895" s="1532">
        <f>IF(DF895=0,0,2)</f>
        <v/>
      </c>
      <c r="DH895" s="1866"/>
      <c r="DI895" s="1866"/>
      <c r="DJ895" s="1863"/>
      <c r="DK895" s="1968"/>
      <c r="DL895" s="1574">
        <f>10^(CN895/20)*100-100</f>
        <v/>
      </c>
      <c r="DM895" s="976"/>
      <c r="DN895" s="1275"/>
      <c r="DO895" s="976">
        <f>IF(DM895="","",10^(DM895/10))</f>
        <v/>
      </c>
      <c r="DP895" s="976">
        <f>IF(ISNUMBER(DN895)=FALSE,"",10^(DN895/10))</f>
        <v/>
      </c>
      <c r="DQ895" s="1578">
        <f>IF(AND(ISNUMBER(DO895),ISNUMBER(DP895)),IF(DO895/DP895&gt;1,ROUND((DO895)/DP895,3),1),1)</f>
        <v/>
      </c>
      <c r="DR895" s="1541"/>
      <c r="DS895" s="1541"/>
      <c r="DT895" s="1541"/>
      <c r="DU895" s="1541"/>
      <c r="DV895" s="1541"/>
      <c r="DW895" s="1541"/>
      <c r="DX895" s="1541"/>
      <c r="DY895" s="1541"/>
      <c r="DZ895" s="1541"/>
      <c r="EA895" s="1541"/>
      <c r="EB895" s="1541"/>
      <c r="EC895" s="1541"/>
      <c r="ED895" s="1541"/>
      <c r="EE895" s="1541"/>
      <c r="EF895" s="1541"/>
      <c r="EG895" s="1541"/>
      <c r="EH895" s="1541"/>
      <c r="EI895" s="1541"/>
      <c r="EJ895" s="1541"/>
      <c r="EK895" s="1541"/>
      <c r="EL895" s="1541"/>
      <c r="EM895" s="1541"/>
      <c r="EN895" s="1541"/>
      <c r="EO895" s="1541"/>
      <c r="EP895" s="1541"/>
      <c r="EQ895" s="1541"/>
      <c r="ER895" s="1541"/>
      <c r="ES895" s="1541"/>
      <c r="ET895" s="1541"/>
      <c r="EU895" s="1541"/>
      <c r="EV895" s="1541"/>
    </row>
    <row r="896" ht="12.75" x14ac:dyDescent="0.2">
      <c r="A896" s="1541"/>
      <c r="B896" s="1541"/>
      <c r="C896"/>
      <c r="D896" s="1486"/>
      <c r="E896" s="1486"/>
      <c r="F896" s="672" t="inlineStr">
        <is>
          <t>5.5</t>
        </is>
      </c>
      <c r="G896" s="1497"/>
      <c r="H896" s="130">
        <f>BV896</f>
        <v/>
      </c>
      <c r="I896" s="130">
        <f>BW896</f>
        <v/>
      </c>
      <c r="J896" s="1299" t="inlineStr">
        <is>
          <t>WLAN</t>
        </is>
      </c>
      <c r="K896" s="1299" t="inlineStr">
        <is>
          <t>2.4 GHz</t>
        </is>
      </c>
      <c r="L896" s="115"/>
      <c r="M896" s="130"/>
      <c r="N896" s="119"/>
      <c r="O896" s="131"/>
      <c r="P896" s="6597"/>
      <c r="Q896" s="131"/>
      <c r="R896" s="131"/>
      <c r="S896" s="6593"/>
      <c r="T896" s="130">
        <v>7</v>
      </c>
      <c r="U896" s="6593">
        <v>2442</v>
      </c>
      <c r="V896" s="119"/>
      <c r="W896" s="1305"/>
      <c r="X896" s="119"/>
      <c r="Y896" s="119"/>
      <c r="Z896" s="119"/>
      <c r="AA896" s="115"/>
      <c r="AB896" s="115"/>
      <c r="AC896" s="1300">
        <f>IF(OR(BX896="Close to Ear",BX896="Close to Head"),"Head",IF(BX896="Extremity","Extremity","Body"))</f>
        <v/>
      </c>
      <c r="AD896" s="1301">
        <f>CA896</f>
        <v/>
      </c>
      <c r="AE896" s="1299">
        <f>CB896</f>
        <v/>
      </c>
      <c r="AF896" s="115"/>
      <c r="AG896" s="1302">
        <f>IF(OR(AZ896="",BA896=""),"N/A",IF(DC896="Pass","P","F"))</f>
        <v/>
      </c>
      <c r="AH896" s="129"/>
      <c r="AI896" s="129"/>
      <c r="AJ896" s="129"/>
      <c r="AK896" s="119"/>
      <c r="AL896" s="115"/>
      <c r="AM896" s="119"/>
      <c r="AN896" s="119"/>
      <c r="AO896" s="692"/>
      <c r="AP896" s="692"/>
      <c r="AQ896" s="692"/>
      <c r="AR896" s="692"/>
      <c r="AS896" s="692"/>
      <c r="AT896" s="1303">
        <f>IF(AC896="Extremity",IF(CG896="","",CG896),"")</f>
        <v/>
      </c>
      <c r="AU896" s="1303">
        <f>IF(AC896="Extremity",IF(CH896="","",CH896),"")</f>
        <v/>
      </c>
      <c r="AV896" s="1304">
        <f>IF(AC896="Extremity","",IF(CE896="","",CE896))</f>
        <v/>
      </c>
      <c r="AW896" s="1304">
        <f>IF(AD896="Extremity","",IF(CF896="","",CF896))</f>
        <v/>
      </c>
      <c r="AX896" s="1305">
        <f>DL896</f>
        <v/>
      </c>
      <c r="AY896" s="1305">
        <f>DQ896</f>
        <v/>
      </c>
      <c r="AZ896" s="3377">
        <f>IF(AC896="Extremity",IF(DA896="","",DA896),"")</f>
        <v/>
      </c>
      <c r="BA896" s="3378">
        <f>IF(AC896="Extremity","",IF(CT896="","",CT896))</f>
        <v/>
      </c>
      <c r="BB896" s="1305">
        <f>IF(AC896="Extremity",IF(DB896="","",DB896),"")</f>
        <v/>
      </c>
      <c r="BC896" s="1304">
        <f>IF(AC896="Extremity","",IF(CZ896="","",CZ896))</f>
        <v/>
      </c>
      <c r="BD896" s="1305">
        <f>DD896</f>
        <v/>
      </c>
      <c r="BE896" s="132">
        <f>DE896</f>
        <v/>
      </c>
      <c r="BF896" s="133">
        <f>DF896*60</f>
        <v/>
      </c>
      <c r="BG896" s="121">
        <f>BE896</f>
        <v/>
      </c>
      <c r="BH896" s="133">
        <f>DG896*60</f>
        <v/>
      </c>
      <c r="BI896" s="133">
        <f>DH896</f>
        <v/>
      </c>
      <c r="BJ896" s="117"/>
      <c r="BK896" s="812">
        <f>Overview!$E$7</f>
        <v/>
      </c>
      <c r="BL896" s="117"/>
      <c r="BM896" s="834">
        <f>DI896</f>
        <v/>
      </c>
      <c r="BN896" s="812">
        <f>Overview!$P$153</f>
        <v/>
      </c>
      <c r="BO896" s="117"/>
      <c r="BP896" s="117"/>
      <c r="BQ896" s="115"/>
      <c r="BR896" s="1478"/>
      <c r="BS896" s="1541"/>
      <c r="BT896" s="1864" t="inlineStr">
        <is>
          <t>WLAN</t>
        </is>
      </c>
      <c r="BU896" s="1828" t="inlineStr">
        <is>
          <t>2.4 GHz</t>
        </is>
      </c>
      <c r="BV896" s="906">
        <f>Overview!$H$31</f>
        <v/>
      </c>
      <c r="BW896" s="1828"/>
      <c r="BX896" s="1864" t="inlineStr">
        <is>
          <t>Close to ear</t>
        </is>
      </c>
      <c r="BY896" s="1196"/>
      <c r="BZ896" s="1196"/>
      <c r="CA896" s="881" t="str">
        <f>CONCATENATE(CA894," - Variability")</f>
        <v>TBD - Variability</v>
      </c>
      <c r="CB896" s="200">
        <v>5</v>
      </c>
      <c r="CC896" s="881">
        <f>IF(COUNT('Conducted WiFi'!$AH$3:$AH$9)=0,7,INDEX('Conducted WiFi'!$T$3:$T$9,MATCH(MAX('Conducted WiFi'!$AH$3:$AH$9),'Conducted WiFi'!$AH$3:$AH$9,0)))</f>
        <v>7</v>
      </c>
      <c r="CD896" s="881">
        <f>IF(COUNT('Conducted WiFi'!$AH$3:$AH$9)=0,2442,INDEX('Conducted WiFi'!$U$3:$U$9,MATCH(MAX('Conducted WiFi'!$AH$3:$AH$9),'Conducted WiFi'!$AH$3:$AH$9,0)))</f>
        <v>2442</v>
      </c>
      <c r="CE896" s="7234"/>
      <c r="CF896" s="7234"/>
      <c r="CG896" s="7245"/>
      <c r="CH896" s="7245"/>
      <c r="CI896" s="225">
        <f>BY896</f>
        <v/>
      </c>
      <c r="CJ896" s="237">
        <f>BZ896</f>
        <v/>
      </c>
      <c r="CK896" s="223">
        <f>CA896</f>
        <v/>
      </c>
      <c r="CL896" s="237">
        <f>CC896</f>
        <v/>
      </c>
      <c r="CM896" s="237">
        <f>CD896</f>
        <v/>
      </c>
      <c r="CN896" s="1527"/>
      <c r="CO896" s="1967"/>
      <c r="CP896" s="7214">
        <f>IF(CF896=""," ",IF(ABS(CE896-CF896)&lt;=0.1,"Valid","Not valid"))</f>
        <v/>
      </c>
      <c r="CQ896" s="1674">
        <f> IF(CE896="","",IF(AND(CE896&lt;&gt;"",CF896=""),IF(CE896&gt;=0.8,"Medir+Sig Max","No"),IF(CF896&lt;&gt;"",IF(CF896&gt;=0.8,"Medir+Sig Max","No"),"")))</f>
        <v/>
      </c>
      <c r="CR896" s="6927"/>
      <c r="CS896" s="1674">
        <f>IF(CF896="","",IF(MAX(CF883:CF895)=0,"",IF(AND(CF896&lt;=1.45,(CF896/MAX(CF883:CF895))&lt;=1.2,(CF896/MAX(CF883:CF895))&gt;=0.8),"Válido","REPETIR VAR")))</f>
        <v/>
      </c>
      <c r="CT896" s="6710">
        <f>IF(CO896="",IF(AND(CE896="",CF896=""),"",IF(CF896="",IF(DQ896&gt;1,ROUND(DQ896*CE896,3),CE896),IF(DQ896&gt;1,ROUND(DQ896*CF896,3),CF896))),IF(AND(CE896="",CF896=""),"",IF(CF896="",IF(DQ896&gt;1,ROUND(DQ896*CE896*(1/(CO896)),3),CE896*(1/(CO896))),IF(DQ896&gt;1,ROUND(DQ896*CF896*(1/(CO896)),3),CF896*(1/(CO896))))))</f>
        <v/>
      </c>
      <c r="CU896" s="224">
        <f>BY896</f>
        <v/>
      </c>
      <c r="CV896" s="237">
        <f>BZ896</f>
        <v/>
      </c>
      <c r="CW896" s="237">
        <f>CA896</f>
        <v/>
      </c>
      <c r="CX896" s="224">
        <f>CC896</f>
        <v/>
      </c>
      <c r="CY896" s="237">
        <f>CD896</f>
        <v/>
      </c>
      <c r="CZ896" s="7474">
        <f>IF(COUNTIF(Overview!K12:K14,TRUE)&gt;0,1.6,IF(COUNTIF(Overview!L12:L14,TRUE)&gt;0,8,0))</f>
        <v/>
      </c>
      <c r="DA896" s="1788"/>
      <c r="DB896" s="7483"/>
      <c r="DC896" s="844">
        <f>IF(CT896="","",IF(CT896&gt;CZ896,"Fail","Pass"))</f>
        <v/>
      </c>
      <c r="DD896" s="402"/>
      <c r="DE896" s="1565">
        <f>MyTimestamp(DC896)</f>
        <v/>
      </c>
      <c r="DF896" s="1531">
        <f>IF(COUNT(CE896:CH896)=1,15,IF(COUNT(CE896:CH896)=0,0,30))</f>
        <v/>
      </c>
      <c r="DG896" s="1532">
        <f>IF(DF896=0,0,2)</f>
        <v/>
      </c>
      <c r="DH896" s="1866"/>
      <c r="DI896" s="1866"/>
      <c r="DJ896" s="1863"/>
      <c r="DK896" s="1789"/>
      <c r="DL896" s="1574">
        <f>10^(CN896/20)*100-100</f>
        <v/>
      </c>
      <c r="DM896" s="976"/>
      <c r="DN896" s="1275"/>
      <c r="DO896" s="976">
        <f>IF(DM896="","",10^(DM896/10))</f>
        <v/>
      </c>
      <c r="DP896" s="976">
        <f>IF(ISNUMBER(DN896)=FALSE,"",10^(DN896/10))</f>
        <v/>
      </c>
      <c r="DQ896" s="1578">
        <f>IF(AND(ISNUMBER(DO896),ISNUMBER(DP896)),IF(DO896/DP896&gt;1,ROUND((DO896)/DP896,3),1),1)</f>
        <v/>
      </c>
      <c r="DR896" s="1541"/>
      <c r="DS896" s="1541"/>
      <c r="DT896" s="1541"/>
      <c r="DU896" s="1541"/>
      <c r="DV896" s="1541"/>
      <c r="DW896" s="1541"/>
      <c r="DX896" s="1541"/>
      <c r="DY896" s="1541"/>
      <c r="DZ896" s="1541"/>
      <c r="EA896" s="1541"/>
      <c r="EB896" s="1541"/>
      <c r="EC896" s="1541"/>
      <c r="ED896" s="1541"/>
      <c r="EE896" s="1541"/>
      <c r="EF896" s="1541"/>
      <c r="EG896" s="1541"/>
      <c r="EH896" s="1541"/>
      <c r="EI896" s="1541"/>
      <c r="EJ896" s="1541"/>
      <c r="EK896" s="1541"/>
      <c r="EL896" s="1541"/>
      <c r="EM896" s="1541"/>
      <c r="EN896" s="1541"/>
      <c r="EO896" s="1541"/>
      <c r="EP896" s="1541"/>
      <c r="EQ896" s="1541"/>
      <c r="ER896" s="1541"/>
      <c r="ES896" s="1541"/>
      <c r="ET896" s="1541"/>
      <c r="EU896" s="1541"/>
      <c r="EV896" s="1541"/>
    </row>
    <row r="897" ht="12.75" x14ac:dyDescent="0.2">
      <c r="A897" s="1541"/>
      <c r="B897" s="1541"/>
      <c r="C897"/>
      <c r="D897" s="1486"/>
      <c r="E897" s="1486"/>
      <c r="F897" s="672" t="inlineStr">
        <is>
          <t>5.5</t>
        </is>
      </c>
      <c r="G897" s="1497"/>
      <c r="H897" s="130">
        <f>BV897</f>
        <v/>
      </c>
      <c r="I897" s="130">
        <f>BW897</f>
        <v/>
      </c>
      <c r="J897" s="1299" t="inlineStr">
        <is>
          <t>WLAN</t>
        </is>
      </c>
      <c r="K897" s="1299" t="inlineStr">
        <is>
          <t>2.4 GHz</t>
        </is>
      </c>
      <c r="L897" s="115"/>
      <c r="M897" s="130"/>
      <c r="N897" s="119"/>
      <c r="O897" s="131"/>
      <c r="P897" s="6597"/>
      <c r="Q897" s="131"/>
      <c r="R897" s="131"/>
      <c r="S897" s="6593"/>
      <c r="T897" s="130">
        <v>7</v>
      </c>
      <c r="U897" s="6593">
        <v>2442</v>
      </c>
      <c r="V897" s="119"/>
      <c r="W897" s="1305"/>
      <c r="X897" s="119"/>
      <c r="Y897" s="119"/>
      <c r="Z897" s="119"/>
      <c r="AA897" s="115"/>
      <c r="AB897" s="115"/>
      <c r="AC897" s="1300">
        <f>IF(OR(BX897="Close to Ear",BX897="Close to Head"),"Head",IF(BX897="Extremity","Extremity","Body"))</f>
        <v/>
      </c>
      <c r="AD897" s="1301">
        <f>CA897</f>
        <v/>
      </c>
      <c r="AE897" s="1299">
        <f>CB897</f>
        <v/>
      </c>
      <c r="AF897" s="115"/>
      <c r="AG897" s="1302">
        <f>IF(OR(AZ897="",BA897=""),"N/A",IF(DC897="Pass","P","F"))</f>
        <v/>
      </c>
      <c r="AH897" s="129"/>
      <c r="AI897" s="129"/>
      <c r="AJ897" s="129"/>
      <c r="AK897" s="119"/>
      <c r="AL897" s="115"/>
      <c r="AM897" s="119"/>
      <c r="AN897" s="119"/>
      <c r="AO897" s="692"/>
      <c r="AP897" s="692"/>
      <c r="AQ897" s="692"/>
      <c r="AR897" s="692"/>
      <c r="AS897" s="692"/>
      <c r="AT897" s="1303">
        <f>IF(AC897="Extremity",IF(CG897="","",CG897),"")</f>
        <v/>
      </c>
      <c r="AU897" s="1303">
        <f>IF(AC897="Extremity",IF(CH897="","",CH897),"")</f>
        <v/>
      </c>
      <c r="AV897" s="1304">
        <f>IF(AC897="Extremity","",IF(CE897="","",CE897))</f>
        <v/>
      </c>
      <c r="AW897" s="1304">
        <f>IF(AD897="Extremity","",IF(CF897="","",CF897))</f>
        <v/>
      </c>
      <c r="AX897" s="1305">
        <f>DL897</f>
        <v/>
      </c>
      <c r="AY897" s="1305">
        <f>DQ897</f>
        <v/>
      </c>
      <c r="AZ897" s="3377">
        <f>IF(AC897="Extremity",IF(DA897="","",DA897),"")</f>
        <v/>
      </c>
      <c r="BA897" s="3378">
        <f>IF(AC897="Extremity","",IF(CT897="","",CT897))</f>
        <v/>
      </c>
      <c r="BB897" s="1305">
        <f>IF(AC897="Extremity",IF(DB897="","",DB897),"")</f>
        <v/>
      </c>
      <c r="BC897" s="1304">
        <f>IF(AC897="Extremity","",IF(CZ897="","",CZ897))</f>
        <v/>
      </c>
      <c r="BD897" s="1305">
        <f>DD897</f>
        <v/>
      </c>
      <c r="BE897" s="132">
        <f>DE897</f>
        <v/>
      </c>
      <c r="BF897" s="133">
        <f>DF897*60</f>
        <v/>
      </c>
      <c r="BG897" s="121">
        <f>BE897</f>
        <v/>
      </c>
      <c r="BH897" s="133">
        <f>DG897*60</f>
        <v/>
      </c>
      <c r="BI897" s="133">
        <f>DH897</f>
        <v/>
      </c>
      <c r="BJ897" s="117"/>
      <c r="BK897" s="812">
        <f>Overview!$E$7</f>
        <v/>
      </c>
      <c r="BL897" s="117"/>
      <c r="BM897" s="834">
        <f>DI897</f>
        <v/>
      </c>
      <c r="BN897" s="812">
        <f>Overview!$P$153</f>
        <v/>
      </c>
      <c r="BO897" s="117"/>
      <c r="BP897" s="117"/>
      <c r="BQ897" s="115"/>
      <c r="BR897" s="1478"/>
      <c r="BS897" s="1541"/>
      <c r="BT897" s="1864" t="inlineStr">
        <is>
          <t>WLAN</t>
        </is>
      </c>
      <c r="BU897" s="1828" t="inlineStr">
        <is>
          <t>2.4 GHz</t>
        </is>
      </c>
      <c r="BV897" s="906">
        <f>Overview!$H$31</f>
        <v/>
      </c>
      <c r="BW897" s="1828"/>
      <c r="BX897" s="1864" t="inlineStr">
        <is>
          <t>Close to ear</t>
        </is>
      </c>
      <c r="BY897" s="1197"/>
      <c r="BZ897" s="1197"/>
      <c r="CA897" s="6689" t="str">
        <f>CONCATENATE(CA895," - Variability2")</f>
        <v>TBD - Variability2</v>
      </c>
      <c r="CB897" s="200">
        <v>5</v>
      </c>
      <c r="CC897" s="6689">
        <f>IF(COUNT('Conducted WiFi'!$AH$3:$AH$9)=0,7,INDEX('Conducted WiFi'!$T$3:$T$9,MATCH(MAX('Conducted WiFi'!$AH$3:$AH$9),'Conducted WiFi'!$AH$3:$AH$9,0)))</f>
        <v>7</v>
      </c>
      <c r="CD897" s="6689">
        <f>IF(COUNT('Conducted WiFi'!$AH$3:$AH$9)=0,2442,INDEX('Conducted WiFi'!$U$3:$U$9,MATCH(MAX('Conducted WiFi'!$AH$3:$AH$9),'Conducted WiFi'!$AH$3:$AH$9,0)))</f>
        <v>2442</v>
      </c>
      <c r="CE897" s="7234"/>
      <c r="CF897" s="7234"/>
      <c r="CG897" s="7245"/>
      <c r="CH897" s="7245"/>
      <c r="CI897" s="225">
        <f>BY897</f>
        <v/>
      </c>
      <c r="CJ897" s="237">
        <f>BZ897</f>
        <v/>
      </c>
      <c r="CK897" s="223">
        <f>CA897</f>
        <v/>
      </c>
      <c r="CL897" s="237">
        <f>CC897</f>
        <v/>
      </c>
      <c r="CM897" s="237">
        <f>CD897</f>
        <v/>
      </c>
      <c r="CN897" s="1527"/>
      <c r="CO897" s="1967"/>
      <c r="CP897" s="7214">
        <f>IF(CF897=""," ",IF(ABS(CE897-CF897)&lt;=0.1,"Valid","Not valid"))</f>
        <v/>
      </c>
      <c r="CQ897" s="1674">
        <f> IF(CE897="","",IF(AND(CE897&lt;&gt;"",CF897=""),IF(CE897&gt;=0.8,"Medir+Sig Max","No"),IF(CF897&lt;&gt;"",IF(CF897&gt;=0.8,"Medir+Sig Max","No"),"")))</f>
        <v/>
      </c>
      <c r="CR897" s="6927"/>
      <c r="CS897" s="1674"/>
      <c r="CT897" s="6710">
        <f>IF(CO897="",IF(AND(CE897="",CF897=""),"",IF(CF897="",IF(DQ897&gt;1,ROUND(DQ897*CE897,3),CE897),IF(DQ897&gt;1,ROUND(DQ897*CF897,3),CF897))),IF(AND(CE897="",CF897=""),"",IF(CF897="",IF(DQ897&gt;1,ROUND(DQ897*CE897*(1/(CO897)),3),CE897*(1/(CO897))),IF(DQ897&gt;1,ROUND(DQ897*CF897*(1/(CO897)),3),CF897*(1/(CO897))))))</f>
        <v/>
      </c>
      <c r="CU897" s="224">
        <f>BY897</f>
        <v/>
      </c>
      <c r="CV897" s="237">
        <f>BZ897</f>
        <v/>
      </c>
      <c r="CW897" s="237">
        <f>CA897</f>
        <v/>
      </c>
      <c r="CX897" s="224">
        <f>CC897</f>
        <v/>
      </c>
      <c r="CY897" s="237">
        <f>CD897</f>
        <v/>
      </c>
      <c r="CZ897" s="7474">
        <f>IF(COUNTIF(Overview!K12:K14,TRUE)&gt;0,1.6,IF(COUNTIF(Overview!L12:L14,TRUE)&gt;0,8,0))</f>
        <v/>
      </c>
      <c r="DA897" s="1788"/>
      <c r="DB897" s="7483"/>
      <c r="DC897" s="844">
        <f>IF(CT897="","",IF(CT897&gt;CZ897,"Fail","Pass"))</f>
        <v/>
      </c>
      <c r="DD897" s="402"/>
      <c r="DE897" s="1565">
        <f>MyTimestamp(DC897)</f>
        <v/>
      </c>
      <c r="DF897" s="1531">
        <f>IF(COUNT(CE897:CH897)=1,15,IF(COUNT(CE897:CH897)=0,0,30))</f>
        <v/>
      </c>
      <c r="DG897" s="1532">
        <f>IF(DF897=0,0,2)</f>
        <v/>
      </c>
      <c r="DH897" s="1866"/>
      <c r="DI897" s="1866"/>
      <c r="DJ897" s="1863"/>
      <c r="DK897" s="1789"/>
      <c r="DL897" s="1574">
        <f>10^(CN897/20)*100-100</f>
        <v/>
      </c>
      <c r="DM897" s="976"/>
      <c r="DN897" s="1275"/>
      <c r="DO897" s="976">
        <f>IF(DM897="","",10^(DM897/10))</f>
        <v/>
      </c>
      <c r="DP897" s="976">
        <f>IF(ISNUMBER(DN897)=FALSE,"",10^(DN897/10))</f>
        <v/>
      </c>
      <c r="DQ897" s="1578">
        <f>IF(AND(ISNUMBER(DO897),ISNUMBER(DP897)),IF(DO897/DP897&gt;1,ROUND((DO897)/DP897,3),1),1)</f>
        <v/>
      </c>
      <c r="DR897" s="1541"/>
      <c r="DS897" s="1541"/>
      <c r="DT897" s="1541"/>
      <c r="DU897" s="1541"/>
      <c r="DV897" s="1541"/>
      <c r="DW897" s="1541"/>
      <c r="DX897" s="1541"/>
      <c r="DY897" s="1541"/>
      <c r="DZ897" s="1541"/>
      <c r="EA897" s="1541"/>
      <c r="EB897" s="1541"/>
      <c r="EC897" s="1541"/>
      <c r="ED897" s="1541"/>
      <c r="EE897" s="1541"/>
      <c r="EF897" s="1541"/>
      <c r="EG897" s="1541"/>
      <c r="EH897" s="1541"/>
      <c r="EI897" s="1541"/>
      <c r="EJ897" s="1541"/>
      <c r="EK897" s="1541"/>
      <c r="EL897" s="1541"/>
      <c r="EM897" s="1541"/>
      <c r="EN897" s="1541"/>
      <c r="EO897" s="1541"/>
      <c r="EP897" s="1541"/>
      <c r="EQ897" s="1541"/>
      <c r="ER897" s="1541"/>
      <c r="ES897" s="1541"/>
      <c r="ET897" s="1541"/>
      <c r="EU897" s="1541"/>
      <c r="EV897" s="1541"/>
    </row>
    <row r="898" ht="12.75" x14ac:dyDescent="0.2">
      <c r="A898" s="1541"/>
      <c r="B898" s="1541"/>
      <c r="C898"/>
      <c r="D898" s="6590"/>
      <c r="E898" s="6590"/>
      <c r="F898" s="6591" t="inlineStr">
        <is>
          <t>5.5</t>
        </is>
      </c>
      <c r="G898" s="6592"/>
      <c r="H898" s="6593">
        <f>BV898</f>
        <v/>
      </c>
      <c r="I898" s="6593">
        <f>BW898</f>
        <v/>
      </c>
      <c r="J898" s="6594" t="inlineStr">
        <is>
          <t>WLAN</t>
        </is>
      </c>
      <c r="K898" s="6594" t="inlineStr">
        <is>
          <t>2.4 GHz</t>
        </is>
      </c>
      <c r="L898" s="6595"/>
      <c r="M898" s="6593"/>
      <c r="N898" s="6596"/>
      <c r="O898" s="6597"/>
      <c r="P898" s="6597"/>
      <c r="Q898" s="6597"/>
      <c r="R898" s="6597"/>
      <c r="S898" s="6593"/>
      <c r="T898" s="130">
        <v>7</v>
      </c>
      <c r="U898" s="6593">
        <v>2442</v>
      </c>
      <c r="V898" s="6596"/>
      <c r="W898" s="6598"/>
      <c r="X898" s="6596"/>
      <c r="Y898" s="6596"/>
      <c r="Z898" s="6596"/>
      <c r="AA898" s="6595"/>
      <c r="AB898" s="6595"/>
      <c r="AC898" s="6599">
        <f>IF(OR(BX898="Close to Ear",BX898="Close to Head"),"Head",IF(BX898="Extremity","Extremity","Body"))</f>
        <v/>
      </c>
      <c r="AD898" s="6600">
        <f>CA898</f>
        <v/>
      </c>
      <c r="AE898" s="6594">
        <f>CB898</f>
        <v/>
      </c>
      <c r="AF898" s="6595"/>
      <c r="AG898" s="6601">
        <f>IF(OR(AZ898="",BA898=""),"N/A",IF(DC898="Pass","P","F"))</f>
        <v/>
      </c>
      <c r="AH898" s="6602"/>
      <c r="AI898" s="6602"/>
      <c r="AJ898" s="6602"/>
      <c r="AK898" s="6596"/>
      <c r="AL898" s="6595"/>
      <c r="AM898" s="6596"/>
      <c r="AN898" s="6596"/>
      <c r="AO898" s="6603"/>
      <c r="AP898" s="6603"/>
      <c r="AQ898" s="6603"/>
      <c r="AR898" s="6603"/>
      <c r="AS898" s="6603"/>
      <c r="AT898" s="6604">
        <f>IF(AC898="Extremity",IF(CG898="","",CG898),"")</f>
        <v/>
      </c>
      <c r="AU898" s="6604">
        <f>IF(AC898="Extremity",IF(CH898="","",CH898),"")</f>
        <v/>
      </c>
      <c r="AV898" s="6605">
        <f>IF(AC898="Extremity","",IF(CE898="","",CE898))</f>
        <v/>
      </c>
      <c r="AW898" s="6605">
        <f>IF(AD898="Extremity","",IF(CF898="","",CF898))</f>
        <v/>
      </c>
      <c r="AX898" s="6598">
        <f>DL898</f>
        <v/>
      </c>
      <c r="AY898" s="6598">
        <f>DQ898</f>
        <v/>
      </c>
      <c r="AZ898" s="6606">
        <f>IF(AC898="Extremity",IF(DA898="","",DA898),"")</f>
        <v/>
      </c>
      <c r="BA898" s="6607">
        <f>IF(AC898="Extremity","",IF(CT898="","",CT898))</f>
        <v/>
      </c>
      <c r="BB898" s="6598">
        <f>IF(AC898="Extremity",IF(DB898="","",DB898),"")</f>
        <v/>
      </c>
      <c r="BC898" s="6605">
        <f>IF(AC898="Extremity","",IF(CZ898="","",CZ898))</f>
        <v/>
      </c>
      <c r="BD898" s="6598">
        <f>DD898</f>
        <v/>
      </c>
      <c r="BE898" s="6608">
        <f>DE898</f>
        <v/>
      </c>
      <c r="BF898" s="6609">
        <f>DF898*60</f>
        <v/>
      </c>
      <c r="BG898" s="6610">
        <f>BE898</f>
        <v/>
      </c>
      <c r="BH898" s="6609">
        <f>DG898*60</f>
        <v/>
      </c>
      <c r="BI898" s="6609">
        <f>DH898</f>
        <v/>
      </c>
      <c r="BJ898" s="6611"/>
      <c r="BK898" s="6612">
        <f>Overview!$E$7</f>
        <v/>
      </c>
      <c r="BL898" s="6611"/>
      <c r="BM898" s="6609">
        <f>DI898</f>
        <v/>
      </c>
      <c r="BN898" s="6612">
        <f>Overview!$P$153</f>
        <v/>
      </c>
      <c r="BO898" s="6611"/>
      <c r="BP898" s="6611"/>
      <c r="BQ898" s="6595"/>
      <c r="BR898" s="6613"/>
      <c r="BS898" s="1541"/>
      <c r="BT898" s="1864" t="inlineStr">
        <is>
          <t>WLAN</t>
        </is>
      </c>
      <c r="BU898" s="1828" t="inlineStr">
        <is>
          <t>2.4 GHz</t>
        </is>
      </c>
      <c r="BV898" s="906">
        <f>Overview!$H$31</f>
        <v/>
      </c>
      <c r="BW898" s="1828"/>
      <c r="BX898" s="1864" t="inlineStr">
        <is>
          <t>Close to ear</t>
        </is>
      </c>
      <c r="BY898" s="6709"/>
      <c r="BZ898" s="6709"/>
      <c r="CA898" s="6689" t="str">
        <f>CONCATENATE(CA894," - Battery check 1")</f>
        <v>TBD - Battery check 1</v>
      </c>
      <c r="CB898" s="200">
        <v>0</v>
      </c>
      <c r="CC898" s="6689">
        <f>IF(COUNT('Conducted WiFi'!$AH$3:$AH$9)=0,7,INDEX('Conducted WiFi'!$T$3:$T$9,MATCH(MAX('Conducted WiFi'!$AH$3:$AH$9),'Conducted WiFi'!$AH$3:$AH$9,0)))</f>
        <v>7</v>
      </c>
      <c r="CD898" s="6689">
        <f>IF(COUNT('Conducted WiFi'!$AH$3:$AH$9)=0,2442,INDEX('Conducted WiFi'!$U$3:$U$9,MATCH(MAX('Conducted WiFi'!$AH$3:$AH$9),'Conducted WiFi'!$AH$3:$AH$9,0)))</f>
        <v>2442</v>
      </c>
      <c r="CE898" s="7234"/>
      <c r="CF898" s="7234"/>
      <c r="CG898" s="7245"/>
      <c r="CH898" s="7245"/>
      <c r="CI898" s="225">
        <f>BY898</f>
        <v/>
      </c>
      <c r="CJ898" s="237">
        <f>BZ898</f>
        <v/>
      </c>
      <c r="CK898" s="223">
        <f>CA898</f>
        <v/>
      </c>
      <c r="CL898" s="237">
        <f>CC898</f>
        <v/>
      </c>
      <c r="CM898" s="237">
        <f>CD898</f>
        <v/>
      </c>
      <c r="CN898" s="1527"/>
      <c r="CO898" s="1967"/>
      <c r="CP898" s="7214">
        <f>IF(CF898=""," ",IF(ABS(CE898-CF898)&lt;=0.1,"Valid","Not valid"))</f>
        <v/>
      </c>
      <c r="CQ898" s="1674">
        <f> IF(CE898="","",IF(AND(CE898&lt;&gt;"",CF898=""),IF(CE898&gt;=0.8,"Medir+Sig Max","No"),IF(CF898&lt;&gt;"",IF(CF898&gt;=0.8,"Medir+Sig Max","No"),"")))</f>
        <v/>
      </c>
      <c r="CR898" s="6927">
        <f>IF(UPPER($CQ$1)="X",IF(CF898=""," ",IF((ABS(CE898)&lt;5)*AND(ABS(CF898)&lt;5)*AND(ABS(CT898)&lt;5),"Solo si es max","Medir")),IF(CF898=""," ",IF((ABS(CE898)&lt;1)*AND(ABS(CF898)&lt;1)*AND(ABS(CT898)&lt;1),"Solo si es max","Medir")))</f>
        <v/>
      </c>
      <c r="CS898" s="1674"/>
      <c r="CT898" s="6710"/>
      <c r="CU898" s="224">
        <f>BY898</f>
        <v/>
      </c>
      <c r="CV898" s="237">
        <f>BZ898</f>
        <v/>
      </c>
      <c r="CW898" s="237">
        <f>CA898</f>
        <v/>
      </c>
      <c r="CX898" s="224">
        <f>CC898</f>
        <v/>
      </c>
      <c r="CY898" s="237">
        <f>CD898</f>
        <v/>
      </c>
      <c r="CZ898" s="7474">
        <f>IF(COUNTIF(Overview!K12:K14,TRUE)&gt;0,1.6,IF(COUNTIF(Overview!L12:L14,TRUE)&gt;0,8,0))</f>
        <v/>
      </c>
      <c r="DA898" s="1788"/>
      <c r="DB898" s="7483"/>
      <c r="DC898" s="844">
        <f>IF(CT898="","",IF(CT898&gt;CZ898,"Fail","Pass"))</f>
        <v/>
      </c>
      <c r="DD898" s="402"/>
      <c r="DE898" s="1565">
        <f>MyTimestamp(DC898)</f>
        <v/>
      </c>
      <c r="DF898" s="1531">
        <f>IF(COUNT(CE898:CH898)=1,15,IF(COUNT(CE898:CH898)=0,0,30))</f>
        <v/>
      </c>
      <c r="DG898" s="1532">
        <f>IF(DF898=0,0,2)</f>
        <v/>
      </c>
      <c r="DH898" s="1866"/>
      <c r="DI898" s="1866"/>
      <c r="DJ898" s="1863"/>
      <c r="DK898" s="1789"/>
      <c r="DL898" s="1574">
        <f>10^(CN898/20)*100-100</f>
        <v/>
      </c>
      <c r="DM898" s="976"/>
      <c r="DN898" s="1275"/>
      <c r="DO898" s="976">
        <f>IF(DM898="","",10^(DM898/10))</f>
        <v/>
      </c>
      <c r="DP898" s="976">
        <f>IF(ISNUMBER(DN898)=FALSE,"",10^(DN898/10))</f>
        <v/>
      </c>
      <c r="DQ898" s="1578">
        <f>IF(AND(ISNUMBER(DO898),ISNUMBER(DP898)),IF(DO898/DP898&gt;1,ROUND((DO898)/DP898,3),1),1)</f>
        <v/>
      </c>
      <c r="DR898" s="1541"/>
      <c r="DS898" s="1541"/>
      <c r="DT898" s="1541"/>
      <c r="DU898" s="1541"/>
      <c r="DV898" s="1541"/>
      <c r="DW898" s="1541"/>
      <c r="DX898" s="1541"/>
      <c r="DY898" s="1541"/>
      <c r="DZ898" s="1541"/>
      <c r="EA898" s="1541"/>
      <c r="EB898" s="1541"/>
      <c r="EC898" s="1541"/>
      <c r="ED898" s="1541"/>
      <c r="EE898" s="1541"/>
      <c r="EF898" s="1541"/>
      <c r="EG898" s="1541"/>
      <c r="EH898" s="1541"/>
      <c r="EI898" s="1541"/>
      <c r="EJ898" s="1541"/>
      <c r="EK898" s="1541"/>
      <c r="EL898" s="1541"/>
      <c r="EM898" s="1541"/>
      <c r="EN898" s="1541"/>
      <c r="EO898" s="1541"/>
      <c r="EP898" s="1541"/>
      <c r="EQ898" s="1541"/>
      <c r="ER898" s="1541"/>
      <c r="ES898" s="1541"/>
      <c r="ET898" s="1541"/>
      <c r="EU898" s="1541"/>
      <c r="EV898" s="1541"/>
    </row>
    <row r="899" ht="12.75" x14ac:dyDescent="0.2">
      <c r="A899" s="1541"/>
      <c r="B899" s="1541"/>
      <c r="C899"/>
      <c r="D899" s="6590"/>
      <c r="E899" s="6590"/>
      <c r="F899" s="6591" t="inlineStr">
        <is>
          <t>5.5</t>
        </is>
      </c>
      <c r="G899" s="6592"/>
      <c r="H899" s="6593">
        <f>BV899</f>
        <v/>
      </c>
      <c r="I899" s="6593">
        <f>BW899</f>
        <v/>
      </c>
      <c r="J899" s="6594" t="inlineStr">
        <is>
          <t>WLAN</t>
        </is>
      </c>
      <c r="K899" s="6594" t="inlineStr">
        <is>
          <t>2.4 GHz</t>
        </is>
      </c>
      <c r="L899" s="6595"/>
      <c r="M899" s="6593"/>
      <c r="N899" s="6596"/>
      <c r="O899" s="6597"/>
      <c r="P899" s="6597"/>
      <c r="Q899" s="6597"/>
      <c r="R899" s="6597"/>
      <c r="S899" s="6593"/>
      <c r="T899" s="130">
        <v>7</v>
      </c>
      <c r="U899" s="6593">
        <v>2442</v>
      </c>
      <c r="V899" s="6596"/>
      <c r="W899" s="6598"/>
      <c r="X899" s="6596"/>
      <c r="Y899" s="6596"/>
      <c r="Z899" s="6596"/>
      <c r="AA899" s="6595"/>
      <c r="AB899" s="6595"/>
      <c r="AC899" s="6599">
        <f>IF(OR(BX899="Close to Ear",BX899="Close to Head"),"Head",IF(BX899="Extremity","Extremity","Body"))</f>
        <v/>
      </c>
      <c r="AD899" s="6600">
        <f>CA899</f>
        <v/>
      </c>
      <c r="AE899" s="6594">
        <f>CB899</f>
        <v/>
      </c>
      <c r="AF899" s="6595"/>
      <c r="AG899" s="6601">
        <f>IF(OR(AZ899="",BA899=""),"N/A",IF(DC899="Pass","P","F"))</f>
        <v/>
      </c>
      <c r="AH899" s="6602"/>
      <c r="AI899" s="6602"/>
      <c r="AJ899" s="6602"/>
      <c r="AK899" s="6596"/>
      <c r="AL899" s="6595"/>
      <c r="AM899" s="6596"/>
      <c r="AN899" s="6596"/>
      <c r="AO899" s="6603"/>
      <c r="AP899" s="6603"/>
      <c r="AQ899" s="6603"/>
      <c r="AR899" s="6603"/>
      <c r="AS899" s="6603"/>
      <c r="AT899" s="6604">
        <f>IF(AC899="Extremity",IF(CG899="","",CG899),"")</f>
        <v/>
      </c>
      <c r="AU899" s="6604">
        <f>IF(AC899="Extremity",IF(CH899="","",CH899),"")</f>
        <v/>
      </c>
      <c r="AV899" s="6605">
        <f>IF(AC899="Extremity","",IF(CE899="","",CE899))</f>
        <v/>
      </c>
      <c r="AW899" s="6605">
        <f>IF(AD899="Extremity","",IF(CF899="","",CF899))</f>
        <v/>
      </c>
      <c r="AX899" s="6598">
        <f>DL899</f>
        <v/>
      </c>
      <c r="AY899" s="6598">
        <f>DQ899</f>
        <v/>
      </c>
      <c r="AZ899" s="6606">
        <f>IF(AC899="Extremity",IF(DA899="","",DA899),"")</f>
        <v/>
      </c>
      <c r="BA899" s="6607">
        <f>IF(AC899="Extremity","",IF(CT899="","",CT899))</f>
        <v/>
      </c>
      <c r="BB899" s="6598">
        <f>IF(AC899="Extremity",IF(DB899="","",DB899),"")</f>
        <v/>
      </c>
      <c r="BC899" s="6605">
        <f>IF(AC899="Extremity","",IF(CZ899="","",CZ899))</f>
        <v/>
      </c>
      <c r="BD899" s="6598">
        <f>DD899</f>
        <v/>
      </c>
      <c r="BE899" s="6608">
        <f>DE899</f>
        <v/>
      </c>
      <c r="BF899" s="6609">
        <f>DF899*60</f>
        <v/>
      </c>
      <c r="BG899" s="6610">
        <f>BE899</f>
        <v/>
      </c>
      <c r="BH899" s="6609">
        <f>DG899*60</f>
        <v/>
      </c>
      <c r="BI899" s="6609">
        <f>DH899</f>
        <v/>
      </c>
      <c r="BJ899" s="6611"/>
      <c r="BK899" s="6612">
        <f>Overview!$E$7</f>
        <v/>
      </c>
      <c r="BL899" s="6611"/>
      <c r="BM899" s="6609">
        <f>DI899</f>
        <v/>
      </c>
      <c r="BN899" s="6612">
        <f>Overview!$P$153</f>
        <v/>
      </c>
      <c r="BO899" s="6611"/>
      <c r="BP899" s="6611"/>
      <c r="BQ899" s="6595"/>
      <c r="BR899" s="6613"/>
      <c r="BS899" s="1541"/>
      <c r="BT899" s="1864" t="inlineStr">
        <is>
          <t>WLAN</t>
        </is>
      </c>
      <c r="BU899" s="1828" t="inlineStr">
        <is>
          <t>2.4 GHz</t>
        </is>
      </c>
      <c r="BV899" s="906">
        <f>Overview!$H$31</f>
        <v/>
      </c>
      <c r="BW899" s="1828"/>
      <c r="BX899" s="1864" t="inlineStr">
        <is>
          <t>Close to ear</t>
        </is>
      </c>
      <c r="BY899" s="6709"/>
      <c r="BZ899" s="6709"/>
      <c r="CA899" s="6689" t="str">
        <f>CONCATENATE(CA895," - Battery check 2")</f>
        <v>TBD - Battery check 2</v>
      </c>
      <c r="CB899" s="200">
        <v>0</v>
      </c>
      <c r="CC899" s="6689">
        <f>IF(COUNT('Conducted WiFi'!$AH$3:$AH$9)=0,7,INDEX('Conducted WiFi'!$T$3:$T$9,MATCH(MAX('Conducted WiFi'!$AH$3:$AH$9),'Conducted WiFi'!$AH$3:$AH$9,0)))</f>
        <v>7</v>
      </c>
      <c r="CD899" s="6689">
        <f>IF(COUNT('Conducted WiFi'!$AH$3:$AH$9)=0,2442,INDEX('Conducted WiFi'!$U$3:$U$9,MATCH(MAX('Conducted WiFi'!$AH$3:$AH$9),'Conducted WiFi'!$AH$3:$AH$9,0)))</f>
        <v>2442</v>
      </c>
      <c r="CE899" s="7234"/>
      <c r="CF899" s="7234"/>
      <c r="CG899" s="7245"/>
      <c r="CH899" s="7245"/>
      <c r="CI899" s="225">
        <f>BY899</f>
        <v/>
      </c>
      <c r="CJ899" s="237">
        <f>BZ899</f>
        <v/>
      </c>
      <c r="CK899" s="223">
        <f>CA899</f>
        <v/>
      </c>
      <c r="CL899" s="237">
        <f>CC899</f>
        <v/>
      </c>
      <c r="CM899" s="237">
        <f>CD899</f>
        <v/>
      </c>
      <c r="CN899" s="1527"/>
      <c r="CO899" s="1967"/>
      <c r="CP899" s="7214">
        <f>IF(CF899=""," ",IF(ABS(CE899-CF899)&lt;=0.1,"Valid","Not valid"))</f>
        <v/>
      </c>
      <c r="CQ899" s="1674">
        <f> IF(CE899="","",IF(AND(CE899&lt;&gt;"",CF899=""),IF(CE899&gt;=0.8,"Medir+Sig Max","No"),IF(CF899&lt;&gt;"",IF(CF899&gt;=0.8,"Medir+Sig Max","No"),"")))</f>
        <v/>
      </c>
      <c r="CR899" s="6928">
        <f>IF(UPPER($CQ$1)="X",IF(CF899=""," ",IF((ABS(CE899)&lt;5)*AND(ABS(CF899)&lt;5)*AND(ABS(CT899)&lt;5),"Solo si es max","Medir")),IF(CF899=""," ",IF((ABS(CE899)&lt;1)*AND(ABS(CF899)&lt;1)*AND(ABS(CT899)&lt;1),"Solo si es max","Medir")))</f>
        <v/>
      </c>
      <c r="CS899" s="1675"/>
      <c r="CT899" s="6711"/>
      <c r="CU899" s="224">
        <f>BY899</f>
        <v/>
      </c>
      <c r="CV899" s="237">
        <f>BZ899</f>
        <v/>
      </c>
      <c r="CW899" s="237">
        <f>CA899</f>
        <v/>
      </c>
      <c r="CX899" s="224">
        <f>CC899</f>
        <v/>
      </c>
      <c r="CY899" s="237">
        <f>CD899</f>
        <v/>
      </c>
      <c r="CZ899" s="7474">
        <f>IF(COUNTIF(Overview!K12:K14,TRUE)&gt;0,1.6,IF(COUNTIF(Overview!L12:L14,TRUE)&gt;0,8,0))</f>
        <v/>
      </c>
      <c r="DA899" s="1788"/>
      <c r="DB899" s="7483"/>
      <c r="DC899" s="844">
        <f>IF(CT899="","",IF(CT899&gt;CZ899,"Fail","Pass"))</f>
        <v/>
      </c>
      <c r="DD899" s="402"/>
      <c r="DE899" s="1565">
        <f>MyTimestamp(DC899)</f>
        <v/>
      </c>
      <c r="DF899" s="1531">
        <f>IF(COUNT(CE899:CH899)=1,15,IF(COUNT(CE899:CH899)=0,0,30))</f>
        <v/>
      </c>
      <c r="DG899" s="1532">
        <f>IF(DF899=0,0,2)</f>
        <v/>
      </c>
      <c r="DH899" s="1866"/>
      <c r="DI899" s="1866"/>
      <c r="DJ899" s="1863"/>
      <c r="DK899" s="1789"/>
      <c r="DL899" s="1574">
        <f>10^(CN899/20)*100-100</f>
        <v/>
      </c>
      <c r="DM899" s="976"/>
      <c r="DN899" s="1275"/>
      <c r="DO899" s="976">
        <f>IF(DM899="","",10^(DM899/10))</f>
        <v/>
      </c>
      <c r="DP899" s="976">
        <f>IF(ISNUMBER(DN899)=FALSE,"",10^(DN899/10))</f>
        <v/>
      </c>
      <c r="DQ899" s="1578">
        <f>IF(AND(ISNUMBER(DO899),ISNUMBER(DP899)),IF(DO899/DP899&gt;1,ROUND((DO899)/DP899,3),1),1)</f>
        <v/>
      </c>
      <c r="DR899" s="1541"/>
      <c r="DS899" s="1541"/>
      <c r="DT899" s="1541"/>
      <c r="DU899" s="1541"/>
      <c r="DV899" s="1541"/>
      <c r="DW899" s="1541"/>
      <c r="DX899" s="1541"/>
      <c r="DY899" s="1541"/>
      <c r="DZ899" s="1541"/>
      <c r="EA899" s="1541"/>
      <c r="EB899" s="1541"/>
      <c r="EC899" s="1541"/>
      <c r="ED899" s="1541"/>
      <c r="EE899" s="1541"/>
      <c r="EF899" s="1541"/>
      <c r="EG899" s="1541"/>
      <c r="EH899" s="1541"/>
      <c r="EI899" s="1541"/>
      <c r="EJ899" s="1541"/>
      <c r="EK899" s="1541"/>
      <c r="EL899" s="1541"/>
      <c r="EM899" s="1541"/>
      <c r="EN899" s="1541"/>
      <c r="EO899" s="1541"/>
      <c r="EP899" s="1541"/>
      <c r="EQ899" s="1541"/>
      <c r="ER899" s="1541"/>
      <c r="ES899" s="1541"/>
      <c r="ET899" s="1541"/>
      <c r="EU899" s="1541"/>
      <c r="EV899" s="1541"/>
    </row>
    <row r="900" ht="12.75" x14ac:dyDescent="0.2">
      <c r="A900" s="1541"/>
      <c r="B900" s="1541"/>
      <c r="C900"/>
      <c r="D900" s="1486"/>
      <c r="E900" s="1486"/>
      <c r="F900" s="672" t="inlineStr">
        <is>
          <t>5.5</t>
        </is>
      </c>
      <c r="G900" s="1497"/>
      <c r="H900" s="130">
        <f>BV900</f>
        <v/>
      </c>
      <c r="I900" s="130">
        <f>BW900</f>
        <v/>
      </c>
      <c r="J900" s="1299" t="inlineStr">
        <is>
          <t>WLAN</t>
        </is>
      </c>
      <c r="K900" s="1299" t="inlineStr">
        <is>
          <t>2.4 GHz</t>
        </is>
      </c>
      <c r="L900" s="115"/>
      <c r="M900" s="130"/>
      <c r="N900" s="119"/>
      <c r="O900" s="131"/>
      <c r="P900" s="6597"/>
      <c r="Q900" s="131"/>
      <c r="R900" s="131"/>
      <c r="S900" s="6593"/>
      <c r="T900" s="130">
        <v>7</v>
      </c>
      <c r="U900" s="6593">
        <v>2442</v>
      </c>
      <c r="V900" s="119"/>
      <c r="W900" s="1305"/>
      <c r="X900" s="119"/>
      <c r="Y900" s="119"/>
      <c r="Z900" s="119"/>
      <c r="AA900" s="115"/>
      <c r="AB900" s="115"/>
      <c r="AC900" s="1300">
        <f>IF(OR(BX900="Close to Ear",BX900="Close to Head"),"Head",IF(BX900="Extremity","Extremity","Body"))</f>
        <v/>
      </c>
      <c r="AD900" s="1301">
        <f>CA900</f>
        <v/>
      </c>
      <c r="AE900" s="1299">
        <f>CB900</f>
        <v/>
      </c>
      <c r="AF900" s="115"/>
      <c r="AG900" s="1302">
        <f>IF(OR(AZ900="",BA900=""),"N/A",IF(DC900="Pass","P","F"))</f>
        <v/>
      </c>
      <c r="AH900" s="129"/>
      <c r="AI900" s="129"/>
      <c r="AJ900" s="129"/>
      <c r="AK900" s="119"/>
      <c r="AL900" s="115"/>
      <c r="AM900" s="119"/>
      <c r="AN900" s="119"/>
      <c r="AO900" s="692"/>
      <c r="AP900" s="692"/>
      <c r="AQ900" s="692"/>
      <c r="AR900" s="692"/>
      <c r="AS900" s="692"/>
      <c r="AT900" s="1303">
        <f>IF(AC900="Extremity",IF(CG900="","",CG900),"")</f>
        <v/>
      </c>
      <c r="AU900" s="1303">
        <f>IF(AC900="Extremity",IF(CH900="","",CH900),"")</f>
        <v/>
      </c>
      <c r="AV900" s="1304">
        <f>IF(AC900="Extremity","",IF(CE900="","",CE900))</f>
        <v/>
      </c>
      <c r="AW900" s="1304">
        <f>IF(AD900="Extremity","",IF(CF900="","",CF900))</f>
        <v/>
      </c>
      <c r="AX900" s="1305">
        <f>DL900</f>
        <v/>
      </c>
      <c r="AY900" s="1305">
        <f>DQ900</f>
        <v/>
      </c>
      <c r="AZ900" s="3377">
        <f>IF(AC900="Extremity",IF(DA900="","",DA900),"")</f>
        <v/>
      </c>
      <c r="BA900" s="3378">
        <f>IF(AC900="Extremity","",IF(CT900="","",CT900))</f>
        <v/>
      </c>
      <c r="BB900" s="1305">
        <f>IF(AC900="Extremity",IF(DB900="","",DB900),"")</f>
        <v/>
      </c>
      <c r="BC900" s="1304">
        <f>IF(AC900="Extremity","",IF(CZ900="","",CZ900))</f>
        <v/>
      </c>
      <c r="BD900" s="1305">
        <f>DD900</f>
        <v/>
      </c>
      <c r="BE900" s="132">
        <f>DE900</f>
        <v/>
      </c>
      <c r="BF900" s="133">
        <f>DF900*60</f>
        <v/>
      </c>
      <c r="BG900" s="121">
        <f>BE900</f>
        <v/>
      </c>
      <c r="BH900" s="133">
        <f>DG900*60</f>
        <v/>
      </c>
      <c r="BI900" s="133">
        <f>DH900</f>
        <v/>
      </c>
      <c r="BJ900" s="117"/>
      <c r="BK900" s="812">
        <f>Overview!$E$7</f>
        <v/>
      </c>
      <c r="BL900" s="117"/>
      <c r="BM900" s="834">
        <f>DI900</f>
        <v/>
      </c>
      <c r="BN900" s="812">
        <f>Overview!$P$153</f>
        <v/>
      </c>
      <c r="BO900" s="117"/>
      <c r="BP900" s="117"/>
      <c r="BQ900" s="115"/>
      <c r="BR900" s="1478"/>
      <c r="BS900" s="1541"/>
      <c r="BT900" s="1867" t="inlineStr">
        <is>
          <t>WLAN</t>
        </is>
      </c>
      <c r="BU900" s="1830" t="inlineStr">
        <is>
          <t>2.4 GHz</t>
        </is>
      </c>
      <c r="BV900" s="875">
        <f>Overview!$H$31</f>
        <v/>
      </c>
      <c r="BW900" s="1830"/>
      <c r="BX900" s="1860" t="inlineStr">
        <is>
          <t>Body</t>
        </is>
      </c>
      <c r="BY900" s="907"/>
      <c r="BZ900" s="907"/>
      <c r="CA900" s="1071" t="inlineStr">
        <is>
          <t>Front Face</t>
        </is>
      </c>
      <c r="CB900" s="1071">
        <v>5</v>
      </c>
      <c r="CC900" s="1102">
        <f>IF(COUNT('Conducted WiFi'!$AH$3:$AH$9)=0,7,INDEX('Conducted WiFi'!$T$3:$T$9,MATCH(MAX('Conducted WiFi'!$AH$3:$AH$9),'Conducted WiFi'!$AH$3:$AH$9,0)))</f>
        <v>7</v>
      </c>
      <c r="CD900" s="1187">
        <f>IF(COUNT('Conducted WiFi'!$AH$3:$AH$9)=0,2442,INDEX('Conducted WiFi'!$U$3:$U$9,MATCH(MAX('Conducted WiFi'!$AH$3:$AH$9),'Conducted WiFi'!$AH$3:$AH$9,0)))</f>
        <v>2442</v>
      </c>
      <c r="CE900" s="7243"/>
      <c r="CF900" s="7243"/>
      <c r="CG900" s="7244"/>
      <c r="CH900" s="7244"/>
      <c r="CI900" s="225">
        <f>BY900</f>
        <v/>
      </c>
      <c r="CJ900" s="237">
        <f>BZ900</f>
        <v/>
      </c>
      <c r="CK900" s="223">
        <f>CA900</f>
        <v/>
      </c>
      <c r="CL900" s="237">
        <f>CC900</f>
        <v/>
      </c>
      <c r="CM900" s="1180">
        <f>CD900</f>
        <v/>
      </c>
      <c r="CN900" s="1962"/>
      <c r="CO900" s="1967"/>
      <c r="CP900" s="891">
        <f>IF(CF900=""," ",IF(ABS(CE900-CF900)&lt;=0.1,"Valid","Not valid"))</f>
        <v/>
      </c>
      <c r="CQ900" s="892">
        <f> IF(CE900="","",IF(AND(CE900&lt;&gt;"",CF900=""),IF(CE900&gt;=0.8,"Medir+Sig Max","No"),IF(CF900&lt;&gt;"",IF(CF900&gt;=0.8,"Medir+Sig Max","No"),"")))</f>
        <v/>
      </c>
      <c r="CR900" s="7224"/>
      <c r="CS900" s="892"/>
      <c r="CT900" s="219">
        <f>IF(CO900="",IF(AND(CE900="",CF900=""),"",IF(CF900="",IF(DQ900&gt;1,ROUND(DQ900*CE900,3),CE900),IF(DQ900&gt;1,ROUND(DQ900*CF900,3),CF900))),IF(AND(CE900="",CF900=""),"",IF(CF900="",IF(DQ900&gt;1,ROUND(DQ900*CE900*(1/(CO900)),3),CE900*(1/(CO900))),IF(DQ900&gt;1,ROUND(DQ900*CF900*(1/(CO900)),3),CF900*(1/(CO900))))))</f>
        <v/>
      </c>
      <c r="CU900" s="224">
        <f>BY900</f>
        <v/>
      </c>
      <c r="CV900" s="237">
        <f>BZ900</f>
        <v/>
      </c>
      <c r="CW900" s="237">
        <f>CA900</f>
        <v/>
      </c>
      <c r="CX900" s="224">
        <f>CC900</f>
        <v/>
      </c>
      <c r="CY900" s="237">
        <f>CD900</f>
        <v/>
      </c>
      <c r="CZ900" s="7476">
        <f>IF(COUNTIF(Overview!K12:K14,TRUE)&gt;0,1.6,IF(COUNTIF(Overview!L12:L14,TRUE)&gt;0,8,0))</f>
        <v/>
      </c>
      <c r="DA900" s="1667"/>
      <c r="DB900" s="7482"/>
      <c r="DC900" s="844">
        <f>IF(CT900="","",IF(CT900&gt;CZ900,"Fail","Pass"))</f>
        <v/>
      </c>
      <c r="DD900" s="399"/>
      <c r="DE900" s="1565">
        <f>MyTimestamp(DC900)</f>
        <v/>
      </c>
      <c r="DF900" s="1531">
        <f>IF(COUNT(CE900:CH900)=1,15,IF(COUNT(CE900:CH900)=0,0,30))</f>
        <v/>
      </c>
      <c r="DG900" s="1532">
        <f>IF(DF900=0,0,2)</f>
        <v/>
      </c>
      <c r="DH900" s="1862"/>
      <c r="DI900" s="1862"/>
      <c r="DJ900" s="1863"/>
      <c r="DK900" s="1964"/>
      <c r="DL900" s="1574">
        <f>10^(CN900/20)*100-100</f>
        <v/>
      </c>
      <c r="DM900" s="1104"/>
      <c r="DN900" s="1269"/>
      <c r="DO900" s="1104">
        <f>IF(DM900="","",10^(DM900/10))</f>
        <v/>
      </c>
      <c r="DP900" s="1104">
        <f>IF(ISNUMBER(DN900)=FALSE,"",10^(DN900/10))</f>
        <v/>
      </c>
      <c r="DQ900" s="1577">
        <f>IF(AND(ISNUMBER(DO900),ISNUMBER(DP900)),IF(DO900/DP900&gt;1,ROUND((DO900)/DP900,3),1),1)</f>
        <v/>
      </c>
      <c r="DR900" s="1541"/>
      <c r="DS900" s="1541"/>
      <c r="DT900" s="1541"/>
      <c r="DU900" s="1541"/>
      <c r="DV900" s="1541"/>
      <c r="DW900" s="1541"/>
      <c r="DX900" s="1541"/>
      <c r="DY900" s="1541"/>
      <c r="DZ900" s="1541"/>
      <c r="EA900" s="1541"/>
      <c r="EB900" s="1541"/>
      <c r="EC900" s="1541"/>
      <c r="ED900" s="1541"/>
      <c r="EE900" s="1541"/>
      <c r="EF900" s="1541"/>
      <c r="EG900" s="1541"/>
      <c r="EH900" s="1541"/>
      <c r="EI900" s="1541"/>
      <c r="EJ900" s="1541"/>
      <c r="EK900" s="1541"/>
      <c r="EL900" s="1541"/>
      <c r="EM900" s="1541"/>
      <c r="EN900" s="1541"/>
      <c r="EO900" s="1541"/>
      <c r="EP900" s="1541"/>
      <c r="EQ900" s="1541"/>
      <c r="ER900" s="1541"/>
      <c r="ES900" s="1541"/>
      <c r="ET900" s="1541"/>
      <c r="EU900" s="1541"/>
      <c r="EV900" s="1541"/>
    </row>
    <row r="901" ht="12.75" x14ac:dyDescent="0.2">
      <c r="A901" s="1541"/>
      <c r="B901" s="1541"/>
      <c r="C901"/>
      <c r="D901" s="1486"/>
      <c r="E901" s="1486"/>
      <c r="F901" s="672" t="inlineStr">
        <is>
          <t>5.5</t>
        </is>
      </c>
      <c r="G901" s="1497"/>
      <c r="H901" s="130">
        <f>BV901</f>
        <v/>
      </c>
      <c r="I901" s="130">
        <f>BW901</f>
        <v/>
      </c>
      <c r="J901" s="1299" t="inlineStr">
        <is>
          <t>WLAN</t>
        </is>
      </c>
      <c r="K901" s="1299" t="inlineStr">
        <is>
          <t>2.4 GHz</t>
        </is>
      </c>
      <c r="L901" s="115"/>
      <c r="M901" s="130"/>
      <c r="N901" s="119"/>
      <c r="O901" s="131"/>
      <c r="P901" s="6597"/>
      <c r="Q901" s="131"/>
      <c r="R901" s="131"/>
      <c r="S901" s="6593"/>
      <c r="T901" s="130">
        <v>7</v>
      </c>
      <c r="U901" s="6593">
        <v>2442</v>
      </c>
      <c r="V901" s="119"/>
      <c r="W901" s="1305"/>
      <c r="X901" s="119"/>
      <c r="Y901" s="119"/>
      <c r="Z901" s="119"/>
      <c r="AA901" s="115"/>
      <c r="AB901" s="115"/>
      <c r="AC901" s="1300">
        <f>IF(OR(BX901="Close to Ear",BX901="Close to Head"),"Head",IF(BX901="Extremity","Extremity","Body"))</f>
        <v/>
      </c>
      <c r="AD901" s="1301">
        <f>CA901</f>
        <v/>
      </c>
      <c r="AE901" s="1299">
        <f>CB901</f>
        <v/>
      </c>
      <c r="AF901" s="115"/>
      <c r="AG901" s="1302">
        <f>IF(OR(AZ901="",BA901=""),"N/A",IF(DC901="Pass","P","F"))</f>
        <v/>
      </c>
      <c r="AH901" s="129"/>
      <c r="AI901" s="129"/>
      <c r="AJ901" s="129"/>
      <c r="AK901" s="119"/>
      <c r="AL901" s="115"/>
      <c r="AM901" s="119"/>
      <c r="AN901" s="119"/>
      <c r="AO901" s="692"/>
      <c r="AP901" s="692"/>
      <c r="AQ901" s="692"/>
      <c r="AR901" s="692"/>
      <c r="AS901" s="692"/>
      <c r="AT901" s="1303">
        <f>IF(AC901="Extremity",IF(CG901="","",CG901),"")</f>
        <v/>
      </c>
      <c r="AU901" s="1303">
        <f>IF(AC901="Extremity",IF(CH901="","",CH901),"")</f>
        <v/>
      </c>
      <c r="AV901" s="1304">
        <f>IF(AC901="Extremity","",IF(CE901="","",CE901))</f>
        <v/>
      </c>
      <c r="AW901" s="1304">
        <f>IF(AD901="Extremity","",IF(CF901="","",CF901))</f>
        <v/>
      </c>
      <c r="AX901" s="1305">
        <f>DL901</f>
        <v/>
      </c>
      <c r="AY901" s="1305">
        <f>DQ901</f>
        <v/>
      </c>
      <c r="AZ901" s="3377">
        <f>IF(AC901="Extremity",IF(DA901="","",DA901),"")</f>
        <v/>
      </c>
      <c r="BA901" s="3378">
        <f>IF(AC901="Extremity","",IF(CT901="","",CT901))</f>
        <v/>
      </c>
      <c r="BB901" s="1305">
        <f>IF(AC901="Extremity",IF(DB901="","",DB901),"")</f>
        <v/>
      </c>
      <c r="BC901" s="1304">
        <f>IF(AC901="Extremity","",IF(CZ901="","",CZ901))</f>
        <v/>
      </c>
      <c r="BD901" s="1305">
        <f>DD901</f>
        <v/>
      </c>
      <c r="BE901" s="132">
        <f>DE901</f>
        <v/>
      </c>
      <c r="BF901" s="133">
        <f>DF901*60</f>
        <v/>
      </c>
      <c r="BG901" s="121">
        <f>BE901</f>
        <v/>
      </c>
      <c r="BH901" s="133">
        <f>DG901*60</f>
        <v/>
      </c>
      <c r="BI901" s="133">
        <f>DH901</f>
        <v/>
      </c>
      <c r="BJ901" s="117"/>
      <c r="BK901" s="812">
        <f>Overview!$E$7</f>
        <v/>
      </c>
      <c r="BL901" s="117"/>
      <c r="BM901" s="834">
        <f>DI901</f>
        <v/>
      </c>
      <c r="BN901" s="812">
        <f>Overview!$P$153</f>
        <v/>
      </c>
      <c r="BO901" s="117"/>
      <c r="BP901" s="117"/>
      <c r="BQ901" s="115"/>
      <c r="BR901" s="1478"/>
      <c r="BS901" s="1541"/>
      <c r="BT901" s="1864" t="inlineStr">
        <is>
          <t>WLAN</t>
        </is>
      </c>
      <c r="BU901" s="1828" t="inlineStr">
        <is>
          <t>2.4 GHz</t>
        </is>
      </c>
      <c r="BV901" s="906">
        <f>Overview!$H$31</f>
        <v/>
      </c>
      <c r="BW901" s="1828"/>
      <c r="BX901" s="1864" t="inlineStr">
        <is>
          <t>Body</t>
        </is>
      </c>
      <c r="BY901" s="906"/>
      <c r="BZ901" s="906"/>
      <c r="CA901" s="1072" t="inlineStr">
        <is>
          <t>Back Face</t>
        </is>
      </c>
      <c r="CB901" s="1072">
        <v>5</v>
      </c>
      <c r="CC901" s="877">
        <f>IF(COUNT('Conducted WiFi'!$AH$3:$AH$9)=0,7,INDEX('Conducted WiFi'!$T$3:$T$9,MATCH(MAX('Conducted WiFi'!$AH$3:$AH$9),'Conducted WiFi'!$AH$3:$AH$9,0)))</f>
        <v>7</v>
      </c>
      <c r="CD901" s="1188">
        <f>IF(COUNT('Conducted WiFi'!$AH$3:$AH$9)=0,2442,INDEX('Conducted WiFi'!$U$3:$U$9,MATCH(MAX('Conducted WiFi'!$AH$3:$AH$9),'Conducted WiFi'!$AH$3:$AH$9,0)))</f>
        <v>2442</v>
      </c>
      <c r="CE901" s="7237"/>
      <c r="CF901" s="7237"/>
      <c r="CG901" s="7245"/>
      <c r="CH901" s="7245"/>
      <c r="CI901" s="225">
        <f>BY901</f>
        <v/>
      </c>
      <c r="CJ901" s="237">
        <f>BZ901</f>
        <v/>
      </c>
      <c r="CK901" s="223">
        <f>CA901</f>
        <v/>
      </c>
      <c r="CL901" s="237">
        <f>CC901</f>
        <v/>
      </c>
      <c r="CM901" s="394">
        <f>CD901</f>
        <v/>
      </c>
      <c r="CN901" s="1966"/>
      <c r="CO901" s="1967"/>
      <c r="CP901" s="7214">
        <f>IF(CF901=""," ",IF(ABS(CE901-CF901)&lt;=0.1,"Valid","Not valid"))</f>
        <v/>
      </c>
      <c r="CQ901" s="1674">
        <f> IF(CE901="","",IF(AND(CE901&lt;&gt;"",CF901=""),IF(CE901&gt;=0.8,"Medir+Sig Max","No"),IF(CF901&lt;&gt;"",IF(CF901&gt;=0.8,"Medir+Sig Max","No"),"")))</f>
        <v/>
      </c>
      <c r="CR901" s="6927"/>
      <c r="CS901" s="1674"/>
      <c r="CT901" s="220">
        <f>IF(CO901="",IF(AND(CE901="",CF901=""),"",IF(CF901="",IF(DQ901&gt;1,ROUND(DQ901*CE901,3),CE901),IF(DQ901&gt;1,ROUND(DQ901*CF901,3),CF901))),IF(AND(CE901="",CF901=""),"",IF(CF901="",IF(DQ901&gt;1,ROUND(DQ901*CE901*(1/(CO901)),3),CE901*(1/(CO901))),IF(DQ901&gt;1,ROUND(DQ901*CF901*(1/(CO901)),3),CF901*(1/(CO901))))))</f>
        <v/>
      </c>
      <c r="CU901" s="224">
        <f>BY901</f>
        <v/>
      </c>
      <c r="CV901" s="237">
        <f>BZ901</f>
        <v/>
      </c>
      <c r="CW901" s="237">
        <f>CA901</f>
        <v/>
      </c>
      <c r="CX901" s="224">
        <f>CC901</f>
        <v/>
      </c>
      <c r="CY901" s="237">
        <f>CD901</f>
        <v/>
      </c>
      <c r="CZ901" s="7474">
        <f>IF(COUNTIF(Overview!K12:K14,TRUE)&gt;0,1.6,IF(COUNTIF(Overview!L12:L14,TRUE)&gt;0,8,0))</f>
        <v/>
      </c>
      <c r="DA901" s="1666"/>
      <c r="DB901" s="7483"/>
      <c r="DC901" s="844">
        <f>IF(CT901="","",IF(CT901&gt;CZ901,"Fail","Pass"))</f>
        <v/>
      </c>
      <c r="DD901" s="402"/>
      <c r="DE901" s="1565">
        <f>MyTimestamp(DC901)</f>
        <v/>
      </c>
      <c r="DF901" s="1531">
        <f>IF(COUNT(CE901:CH901)=1,15,IF(COUNT(CE901:CH901)=0,0,30))</f>
        <v/>
      </c>
      <c r="DG901" s="1532">
        <f>IF(DF901=0,0,2)</f>
        <v/>
      </c>
      <c r="DH901" s="1866"/>
      <c r="DI901" s="1866"/>
      <c r="DJ901" s="1863"/>
      <c r="DK901" s="1968"/>
      <c r="DL901" s="1574">
        <f>10^(CN901/20)*100-100</f>
        <v/>
      </c>
      <c r="DM901" s="976"/>
      <c r="DN901" s="1271"/>
      <c r="DO901" s="976">
        <f>IF(DM901="","",10^(DM901/10))</f>
        <v/>
      </c>
      <c r="DP901" s="976">
        <f>IF(ISNUMBER(DN901)=FALSE,"",10^(DN901/10))</f>
        <v/>
      </c>
      <c r="DQ901" s="1578">
        <f>IF(AND(ISNUMBER(DO901),ISNUMBER(DP901)),IF(DO901/DP901&gt;1,ROUND((DO901)/DP901,3),1),1)</f>
        <v/>
      </c>
      <c r="DR901" s="1541"/>
      <c r="DS901" s="1541"/>
      <c r="DT901" s="1541"/>
      <c r="DU901" s="1541"/>
      <c r="DV901" s="1541"/>
      <c r="DW901" s="1541"/>
      <c r="DX901" s="1541"/>
      <c r="DY901" s="1541"/>
      <c r="DZ901" s="1541"/>
      <c r="EA901" s="1541"/>
      <c r="EB901" s="1541"/>
      <c r="EC901" s="1541"/>
      <c r="ED901" s="1541"/>
      <c r="EE901" s="1541"/>
      <c r="EF901" s="1541"/>
      <c r="EG901" s="1541"/>
      <c r="EH901" s="1541"/>
      <c r="EI901" s="1541"/>
      <c r="EJ901" s="1541"/>
      <c r="EK901" s="1541"/>
      <c r="EL901" s="1541"/>
      <c r="EM901" s="1541"/>
      <c r="EN901" s="1541"/>
      <c r="EO901" s="1541"/>
      <c r="EP901" s="1541"/>
      <c r="EQ901" s="1541"/>
      <c r="ER901" s="1541"/>
      <c r="ES901" s="1541"/>
      <c r="ET901" s="1541"/>
      <c r="EU901" s="1541"/>
      <c r="EV901" s="1541"/>
    </row>
    <row r="902" ht="12.75" x14ac:dyDescent="0.2">
      <c r="A902" s="1541"/>
      <c r="B902" s="1541"/>
      <c r="C902"/>
      <c r="D902" s="1486"/>
      <c r="E902" s="1486"/>
      <c r="F902" s="672" t="inlineStr">
        <is>
          <t>5.5</t>
        </is>
      </c>
      <c r="G902" s="1497"/>
      <c r="H902" s="130">
        <f>BV902</f>
        <v/>
      </c>
      <c r="I902" s="130">
        <f>BW902</f>
        <v/>
      </c>
      <c r="J902" s="1299" t="inlineStr">
        <is>
          <t>WLAN</t>
        </is>
      </c>
      <c r="K902" s="1299" t="inlineStr">
        <is>
          <t>2.4 GHz</t>
        </is>
      </c>
      <c r="L902" s="115"/>
      <c r="M902" s="130"/>
      <c r="N902" s="119"/>
      <c r="O902" s="131"/>
      <c r="P902" s="6597"/>
      <c r="Q902" s="131"/>
      <c r="R902" s="131"/>
      <c r="S902" s="6593"/>
      <c r="T902" s="130">
        <v>7</v>
      </c>
      <c r="U902" s="6593">
        <v>2442</v>
      </c>
      <c r="V902" s="119"/>
      <c r="W902" s="1305"/>
      <c r="X902" s="119"/>
      <c r="Y902" s="119"/>
      <c r="Z902" s="119"/>
      <c r="AA902" s="115"/>
      <c r="AB902" s="115"/>
      <c r="AC902" s="1300">
        <f>IF(OR(BX902="Close to Ear",BX902="Close to Head"),"Head",IF(BX902="Extremity","Extremity","Body"))</f>
        <v/>
      </c>
      <c r="AD902" s="1301">
        <f>CA902</f>
        <v/>
      </c>
      <c r="AE902" s="1299">
        <f>CB902</f>
        <v/>
      </c>
      <c r="AF902" s="115"/>
      <c r="AG902" s="1302">
        <f>IF(OR(AZ902="",BA902=""),"N/A",IF(DC902="Pass","P","F"))</f>
        <v/>
      </c>
      <c r="AH902" s="129"/>
      <c r="AI902" s="129"/>
      <c r="AJ902" s="129"/>
      <c r="AK902" s="119"/>
      <c r="AL902" s="115"/>
      <c r="AM902" s="119"/>
      <c r="AN902" s="119"/>
      <c r="AO902" s="692"/>
      <c r="AP902" s="692"/>
      <c r="AQ902" s="692"/>
      <c r="AR902" s="692"/>
      <c r="AS902" s="692"/>
      <c r="AT902" s="1303">
        <f>IF(AC902="Extremity",IF(CG902="","",CG902),"")</f>
        <v/>
      </c>
      <c r="AU902" s="1303">
        <f>IF(AC902="Extremity",IF(CH902="","",CH902),"")</f>
        <v/>
      </c>
      <c r="AV902" s="1304">
        <f>IF(AC902="Extremity","",IF(CE902="","",CE902))</f>
        <v/>
      </c>
      <c r="AW902" s="1304">
        <f>IF(AD902="Extremity","",IF(CF902="","",CF902))</f>
        <v/>
      </c>
      <c r="AX902" s="1305">
        <f>DL902</f>
        <v/>
      </c>
      <c r="AY902" s="1305">
        <f>DQ902</f>
        <v/>
      </c>
      <c r="AZ902" s="3377">
        <f>IF(AC902="Extremity",IF(DA902="","",DA902),"")</f>
        <v/>
      </c>
      <c r="BA902" s="3378">
        <f>IF(AC902="Extremity","",IF(CT902="","",CT902))</f>
        <v/>
      </c>
      <c r="BB902" s="1305">
        <f>IF(AC902="Extremity",IF(DB902="","",DB902),"")</f>
        <v/>
      </c>
      <c r="BC902" s="1304">
        <f>IF(AC902="Extremity","",IF(CZ902="","",CZ902))</f>
        <v/>
      </c>
      <c r="BD902" s="1305">
        <f>DD902</f>
        <v/>
      </c>
      <c r="BE902" s="132">
        <f>DE902</f>
        <v/>
      </c>
      <c r="BF902" s="133">
        <f>DF902*60</f>
        <v/>
      </c>
      <c r="BG902" s="121">
        <f>BE902</f>
        <v/>
      </c>
      <c r="BH902" s="133">
        <f>DG902*60</f>
        <v/>
      </c>
      <c r="BI902" s="133">
        <f>DH902</f>
        <v/>
      </c>
      <c r="BJ902" s="117"/>
      <c r="BK902" s="812">
        <f>Overview!$E$7</f>
        <v/>
      </c>
      <c r="BL902" s="117"/>
      <c r="BM902" s="834">
        <f>DI902</f>
        <v/>
      </c>
      <c r="BN902" s="812">
        <f>Overview!$P$153</f>
        <v/>
      </c>
      <c r="BO902" s="117"/>
      <c r="BP902" s="117"/>
      <c r="BQ902" s="115"/>
      <c r="BR902" s="1478"/>
      <c r="BS902" s="1541"/>
      <c r="BT902" s="1864" t="inlineStr">
        <is>
          <t>WLAN</t>
        </is>
      </c>
      <c r="BU902" s="1828" t="inlineStr">
        <is>
          <t>2.4 GHz</t>
        </is>
      </c>
      <c r="BV902" s="906">
        <f>Overview!$H$31</f>
        <v/>
      </c>
      <c r="BW902" s="1828"/>
      <c r="BX902" s="1864" t="inlineStr">
        <is>
          <t>Body</t>
        </is>
      </c>
      <c r="BY902" s="875"/>
      <c r="BZ902" s="875"/>
      <c r="CA902" s="1072" t="inlineStr">
        <is>
          <t>Left Edge</t>
        </is>
      </c>
      <c r="CB902" s="1072">
        <v>5</v>
      </c>
      <c r="CC902" s="877">
        <f>IF(COUNT('Conducted WiFi'!$AH$3:$AH$9)=0,7,INDEX('Conducted WiFi'!$T$3:$T$9,MATCH(MAX('Conducted WiFi'!$AH$3:$AH$9),'Conducted WiFi'!$AH$3:$AH$9,0)))</f>
        <v>7</v>
      </c>
      <c r="CD902" s="1188">
        <f>IF(COUNT('Conducted WiFi'!$AH$3:$AH$9)=0,2442,INDEX('Conducted WiFi'!$U$3:$U$9,MATCH(MAX('Conducted WiFi'!$AH$3:$AH$9),'Conducted WiFi'!$AH$3:$AH$9,0)))</f>
        <v>2442</v>
      </c>
      <c r="CE902" s="7237"/>
      <c r="CF902" s="7237"/>
      <c r="CG902" s="7245"/>
      <c r="CH902" s="7245"/>
      <c r="CI902" s="225">
        <f>BY902</f>
        <v/>
      </c>
      <c r="CJ902" s="237">
        <f>BZ902</f>
        <v/>
      </c>
      <c r="CK902" s="223">
        <f>CA902</f>
        <v/>
      </c>
      <c r="CL902" s="237">
        <f>CC902</f>
        <v/>
      </c>
      <c r="CM902" s="394">
        <f>CD902</f>
        <v/>
      </c>
      <c r="CN902" s="1966"/>
      <c r="CO902" s="1967"/>
      <c r="CP902" s="7214">
        <f>IF(CF902=""," ",IF(ABS(CE902-CF902)&lt;=0.1,"Valid","Not valid"))</f>
        <v/>
      </c>
      <c r="CQ902" s="1674">
        <f> IF(CE902="","",IF(AND(CE902&lt;&gt;"",CF902=""),IF(CE902&gt;=0.8,"Medir+Sig Max","No"),IF(CF902&lt;&gt;"",IF(CF902&gt;=0.8,"Medir+Sig Max","No"),"")))</f>
        <v/>
      </c>
      <c r="CR902" s="6927"/>
      <c r="CS902" s="1674"/>
      <c r="CT902" s="220">
        <f>IF(CO902="",IF(AND(CE902="",CF902=""),"",IF(CF902="",IF(DQ902&gt;1,ROUND(DQ902*CE902,3),CE902),IF(DQ902&gt;1,ROUND(DQ902*CF902,3),CF902))),IF(AND(CE902="",CF902=""),"",IF(CF902="",IF(DQ902&gt;1,ROUND(DQ902*CE902*(1/(CO902)),3),CE902*(1/(CO902))),IF(DQ902&gt;1,ROUND(DQ902*CF902*(1/(CO902)),3),CF902*(1/(CO902))))))</f>
        <v/>
      </c>
      <c r="CU902" s="224">
        <f>BY902</f>
        <v/>
      </c>
      <c r="CV902" s="237">
        <f>BZ902</f>
        <v/>
      </c>
      <c r="CW902" s="237">
        <f>CA902</f>
        <v/>
      </c>
      <c r="CX902" s="224">
        <f>CC902</f>
        <v/>
      </c>
      <c r="CY902" s="237">
        <f>CD902</f>
        <v/>
      </c>
      <c r="CZ902" s="7474">
        <f>IF(COUNTIF(Overview!K12:K14,TRUE)&gt;0,1.6,IF(COUNTIF(Overview!L12:L14,TRUE)&gt;0,8,0))</f>
        <v/>
      </c>
      <c r="DA902" s="1666"/>
      <c r="DB902" s="7483"/>
      <c r="DC902" s="844">
        <f>IF(CT902="","",IF(CT902&gt;CZ902,"Fail","Pass"))</f>
        <v/>
      </c>
      <c r="DD902" s="402"/>
      <c r="DE902" s="1565">
        <f>MyTimestamp(DC902)</f>
        <v/>
      </c>
      <c r="DF902" s="1531">
        <f>IF(COUNT(CE902:CH902)=1,15,IF(COUNT(CE902:CH902)=0,0,30))</f>
        <v/>
      </c>
      <c r="DG902" s="1532">
        <f>IF(DF902=0,0,2)</f>
        <v/>
      </c>
      <c r="DH902" s="1866"/>
      <c r="DI902" s="1866"/>
      <c r="DJ902" s="1863"/>
      <c r="DK902" s="1968"/>
      <c r="DL902" s="1574">
        <f>10^(CN902/20)*100-100</f>
        <v/>
      </c>
      <c r="DM902" s="976"/>
      <c r="DN902" s="1270"/>
      <c r="DO902" s="976">
        <f>IF(DM902="","",10^(DM902/10))</f>
        <v/>
      </c>
      <c r="DP902" s="976">
        <f>IF(ISNUMBER(DN902)=FALSE,"",10^(DN902/10))</f>
        <v/>
      </c>
      <c r="DQ902" s="1578">
        <f>IF(AND(ISNUMBER(DO902),ISNUMBER(DP902)),IF(DO902/DP902&gt;1,ROUND((DO902)/DP902,3),1),1)</f>
        <v/>
      </c>
      <c r="DR902" s="1541"/>
      <c r="DS902" s="1541"/>
      <c r="DT902" s="1541"/>
      <c r="DU902" s="1541"/>
      <c r="DV902" s="1541"/>
      <c r="DW902" s="1541"/>
      <c r="DX902" s="1541"/>
      <c r="DY902" s="1541"/>
      <c r="DZ902" s="1541"/>
      <c r="EA902" s="1541"/>
      <c r="EB902" s="1541"/>
      <c r="EC902" s="1541"/>
      <c r="ED902" s="1541"/>
      <c r="EE902" s="1541"/>
      <c r="EF902" s="1541"/>
      <c r="EG902" s="1541"/>
      <c r="EH902" s="1541"/>
      <c r="EI902" s="1541"/>
      <c r="EJ902" s="1541"/>
      <c r="EK902" s="1541"/>
      <c r="EL902" s="1541"/>
      <c r="EM902" s="1541"/>
      <c r="EN902" s="1541"/>
      <c r="EO902" s="1541"/>
      <c r="EP902" s="1541"/>
      <c r="EQ902" s="1541"/>
      <c r="ER902" s="1541"/>
      <c r="ES902" s="1541"/>
      <c r="ET902" s="1541"/>
      <c r="EU902" s="1541"/>
      <c r="EV902" s="1541"/>
    </row>
    <row r="903" ht="12.75" x14ac:dyDescent="0.2">
      <c r="A903" s="1541"/>
      <c r="B903" s="1541"/>
      <c r="C903"/>
      <c r="D903" s="1486"/>
      <c r="E903" s="1486"/>
      <c r="F903" s="672" t="inlineStr">
        <is>
          <t>5.5</t>
        </is>
      </c>
      <c r="G903" s="1497"/>
      <c r="H903" s="130">
        <f>BV903</f>
        <v/>
      </c>
      <c r="I903" s="130">
        <f>BW903</f>
        <v/>
      </c>
      <c r="J903" s="1299" t="inlineStr">
        <is>
          <t>WLAN</t>
        </is>
      </c>
      <c r="K903" s="1299" t="inlineStr">
        <is>
          <t>2.4 GHz</t>
        </is>
      </c>
      <c r="L903" s="115"/>
      <c r="M903" s="130"/>
      <c r="N903" s="119"/>
      <c r="O903" s="131"/>
      <c r="P903" s="6597"/>
      <c r="Q903" s="131"/>
      <c r="R903" s="131"/>
      <c r="S903" s="6593"/>
      <c r="T903" s="130">
        <v>7</v>
      </c>
      <c r="U903" s="6593">
        <v>2442</v>
      </c>
      <c r="V903" s="119"/>
      <c r="W903" s="1305"/>
      <c r="X903" s="119"/>
      <c r="Y903" s="119"/>
      <c r="Z903" s="119"/>
      <c r="AA903" s="115"/>
      <c r="AB903" s="115"/>
      <c r="AC903" s="1300">
        <f>IF(OR(BX903="Close to Ear",BX903="Close to Head"),"Head",IF(BX903="Extremity","Extremity","Body"))</f>
        <v/>
      </c>
      <c r="AD903" s="1301">
        <f>CA903</f>
        <v/>
      </c>
      <c r="AE903" s="1299">
        <f>CB903</f>
        <v/>
      </c>
      <c r="AF903" s="115"/>
      <c r="AG903" s="1302">
        <f>IF(OR(AZ903="",BA903=""),"N/A",IF(DC903="Pass","P","F"))</f>
        <v/>
      </c>
      <c r="AH903" s="129"/>
      <c r="AI903" s="129"/>
      <c r="AJ903" s="129"/>
      <c r="AK903" s="119"/>
      <c r="AL903" s="115"/>
      <c r="AM903" s="119"/>
      <c r="AN903" s="119"/>
      <c r="AO903" s="692"/>
      <c r="AP903" s="692"/>
      <c r="AQ903" s="692"/>
      <c r="AR903" s="692"/>
      <c r="AS903" s="692"/>
      <c r="AT903" s="1303">
        <f>IF(AC903="Extremity",IF(CG903="","",CG903),"")</f>
        <v/>
      </c>
      <c r="AU903" s="1303">
        <f>IF(AC903="Extremity",IF(CH903="","",CH903),"")</f>
        <v/>
      </c>
      <c r="AV903" s="1304">
        <f>IF(AC903="Extremity","",IF(CE903="","",CE903))</f>
        <v/>
      </c>
      <c r="AW903" s="1304">
        <f>IF(AD903="Extremity","",IF(CF903="","",CF903))</f>
        <v/>
      </c>
      <c r="AX903" s="1305">
        <f>DL903</f>
        <v/>
      </c>
      <c r="AY903" s="1305">
        <f>DQ903</f>
        <v/>
      </c>
      <c r="AZ903" s="3377">
        <f>IF(AC903="Extremity",IF(DA903="","",DA903),"")</f>
        <v/>
      </c>
      <c r="BA903" s="3378">
        <f>IF(AC903="Extremity","",IF(CT903="","",CT903))</f>
        <v/>
      </c>
      <c r="BB903" s="1305">
        <f>IF(AC903="Extremity",IF(DB903="","",DB903),"")</f>
        <v/>
      </c>
      <c r="BC903" s="1304">
        <f>IF(AC903="Extremity","",IF(CZ903="","",CZ903))</f>
        <v/>
      </c>
      <c r="BD903" s="1305">
        <f>DD903</f>
        <v/>
      </c>
      <c r="BE903" s="132">
        <f>DE903</f>
        <v/>
      </c>
      <c r="BF903" s="133">
        <f>DF903*60</f>
        <v/>
      </c>
      <c r="BG903" s="121">
        <f>BE903</f>
        <v/>
      </c>
      <c r="BH903" s="133">
        <f>DG903*60</f>
        <v/>
      </c>
      <c r="BI903" s="133">
        <f>DH903</f>
        <v/>
      </c>
      <c r="BJ903" s="117"/>
      <c r="BK903" s="812">
        <f>Overview!$E$7</f>
        <v/>
      </c>
      <c r="BL903" s="117"/>
      <c r="BM903" s="834">
        <f>DI903</f>
        <v/>
      </c>
      <c r="BN903" s="812">
        <f>Overview!$P$153</f>
        <v/>
      </c>
      <c r="BO903" s="117"/>
      <c r="BP903" s="117"/>
      <c r="BQ903" s="115"/>
      <c r="BR903" s="1478"/>
      <c r="BS903" s="1541"/>
      <c r="BT903" s="1864" t="inlineStr">
        <is>
          <t>WLAN</t>
        </is>
      </c>
      <c r="BU903" s="1828" t="inlineStr">
        <is>
          <t>2.4 GHz</t>
        </is>
      </c>
      <c r="BV903" s="906">
        <f>Overview!$H$31</f>
        <v/>
      </c>
      <c r="BW903" s="1828"/>
      <c r="BX903" s="1864" t="inlineStr">
        <is>
          <t>Body</t>
        </is>
      </c>
      <c r="BY903" s="906"/>
      <c r="BZ903" s="906"/>
      <c r="CA903" s="1072" t="inlineStr">
        <is>
          <t>Right Edge</t>
        </is>
      </c>
      <c r="CB903" s="1072">
        <v>5</v>
      </c>
      <c r="CC903" s="877">
        <f>IF(COUNT('Conducted WiFi'!$AH$3:$AH$9)=0,7,INDEX('Conducted WiFi'!$T$3:$T$9,MATCH(MAX('Conducted WiFi'!$AH$3:$AH$9),'Conducted WiFi'!$AH$3:$AH$9,0)))</f>
        <v>7</v>
      </c>
      <c r="CD903" s="1188">
        <f>IF(COUNT('Conducted WiFi'!$AH$3:$AH$9)=0,2442,INDEX('Conducted WiFi'!$U$3:$U$9,MATCH(MAX('Conducted WiFi'!$AH$3:$AH$9),'Conducted WiFi'!$AH$3:$AH$9,0)))</f>
        <v>2442</v>
      </c>
      <c r="CE903" s="7237"/>
      <c r="CF903" s="7237"/>
      <c r="CG903" s="7245"/>
      <c r="CH903" s="7245"/>
      <c r="CI903" s="225">
        <f>BY903</f>
        <v/>
      </c>
      <c r="CJ903" s="237">
        <f>BZ903</f>
        <v/>
      </c>
      <c r="CK903" s="223">
        <f>CA903</f>
        <v/>
      </c>
      <c r="CL903" s="237">
        <f>CC903</f>
        <v/>
      </c>
      <c r="CM903" s="394">
        <f>CD903</f>
        <v/>
      </c>
      <c r="CN903" s="1966"/>
      <c r="CO903" s="1967"/>
      <c r="CP903" s="7214">
        <f>IF(CF903=""," ",IF(ABS(CE903-CF903)&lt;=0.1,"Valid","Not valid"))</f>
        <v/>
      </c>
      <c r="CQ903" s="1674">
        <f> IF(CE903="","",IF(AND(CE903&lt;&gt;"",CF903=""),IF(CE903&gt;=0.8,"Medir+Sig Max","No"),IF(CF903&lt;&gt;"",IF(CF903&gt;=0.8,"Medir+Sig Max","No"),"")))</f>
        <v/>
      </c>
      <c r="CR903" s="6927"/>
      <c r="CS903" s="1674"/>
      <c r="CT903" s="220">
        <f>IF(CO903="",IF(AND(CE903="",CF903=""),"",IF(CF903="",IF(DQ903&gt;1,ROUND(DQ903*CE903,3),CE903),IF(DQ903&gt;1,ROUND(DQ903*CF903,3),CF903))),IF(AND(CE903="",CF903=""),"",IF(CF903="",IF(DQ903&gt;1,ROUND(DQ903*CE903*(1/(CO903)),3),CE903*(1/(CO903))),IF(DQ903&gt;1,ROUND(DQ903*CF903*(1/(CO903)),3),CF903*(1/(CO903))))))</f>
        <v/>
      </c>
      <c r="CU903" s="224">
        <f>BY903</f>
        <v/>
      </c>
      <c r="CV903" s="237">
        <f>BZ903</f>
        <v/>
      </c>
      <c r="CW903" s="237">
        <f>CA903</f>
        <v/>
      </c>
      <c r="CX903" s="224">
        <f>CC903</f>
        <v/>
      </c>
      <c r="CY903" s="237">
        <f>CD903</f>
        <v/>
      </c>
      <c r="CZ903" s="7474">
        <f>IF(COUNTIF(Overview!K12:K14,TRUE)&gt;0,1.6,IF(COUNTIF(Overview!L12:L14,TRUE)&gt;0,8,0))</f>
        <v/>
      </c>
      <c r="DA903" s="1666"/>
      <c r="DB903" s="7483"/>
      <c r="DC903" s="844">
        <f>IF(CT903="","",IF(CT903&gt;CZ903,"Fail","Pass"))</f>
        <v/>
      </c>
      <c r="DD903" s="402"/>
      <c r="DE903" s="1565">
        <f>MyTimestamp(DC903)</f>
        <v/>
      </c>
      <c r="DF903" s="1531">
        <f>IF(COUNT(CE903:CH903)=1,15,IF(COUNT(CE903:CH903)=0,0,30))</f>
        <v/>
      </c>
      <c r="DG903" s="1532">
        <f>IF(DF903=0,0,2)</f>
        <v/>
      </c>
      <c r="DH903" s="1866"/>
      <c r="DI903" s="1866"/>
      <c r="DJ903" s="1863"/>
      <c r="DK903" s="1968"/>
      <c r="DL903" s="1574">
        <f>10^(CN903/20)*100-100</f>
        <v/>
      </c>
      <c r="DM903" s="976"/>
      <c r="DN903" s="1271"/>
      <c r="DO903" s="976">
        <f>IF(DM903="","",10^(DM903/10))</f>
        <v/>
      </c>
      <c r="DP903" s="976">
        <f>IF(ISNUMBER(DN903)=FALSE,"",10^(DN903/10))</f>
        <v/>
      </c>
      <c r="DQ903" s="1578">
        <f>IF(AND(ISNUMBER(DO903),ISNUMBER(DP903)),IF(DO903/DP903&gt;1,ROUND((DO903)/DP903,3),1),1)</f>
        <v/>
      </c>
      <c r="DR903" s="1541"/>
      <c r="DS903" s="1541"/>
      <c r="DT903" s="1541"/>
      <c r="DU903" s="1541"/>
      <c r="DV903" s="1541"/>
      <c r="DW903" s="1541"/>
      <c r="DX903" s="1541"/>
      <c r="DY903" s="1541"/>
      <c r="DZ903" s="1541"/>
      <c r="EA903" s="1541"/>
      <c r="EB903" s="1541"/>
      <c r="EC903" s="1541"/>
      <c r="ED903" s="1541"/>
      <c r="EE903" s="1541"/>
      <c r="EF903" s="1541"/>
      <c r="EG903" s="1541"/>
      <c r="EH903" s="1541"/>
      <c r="EI903" s="1541"/>
      <c r="EJ903" s="1541"/>
      <c r="EK903" s="1541"/>
      <c r="EL903" s="1541"/>
      <c r="EM903" s="1541"/>
      <c r="EN903" s="1541"/>
      <c r="EO903" s="1541"/>
      <c r="EP903" s="1541"/>
      <c r="EQ903" s="1541"/>
      <c r="ER903" s="1541"/>
      <c r="ES903" s="1541"/>
      <c r="ET903" s="1541"/>
      <c r="EU903" s="1541"/>
      <c r="EV903" s="1541"/>
    </row>
    <row r="904" ht="12.75" x14ac:dyDescent="0.2">
      <c r="A904" s="1541"/>
      <c r="B904" s="1541"/>
      <c r="C904"/>
      <c r="D904" s="1486"/>
      <c r="E904" s="1486"/>
      <c r="F904" s="672" t="inlineStr">
        <is>
          <t>5.5</t>
        </is>
      </c>
      <c r="G904" s="1497"/>
      <c r="H904" s="130">
        <f>BV904</f>
        <v/>
      </c>
      <c r="I904" s="130">
        <f>BW904</f>
        <v/>
      </c>
      <c r="J904" s="1299" t="inlineStr">
        <is>
          <t>WLAN</t>
        </is>
      </c>
      <c r="K904" s="1299" t="inlineStr">
        <is>
          <t>2.4 GHz</t>
        </is>
      </c>
      <c r="L904" s="115"/>
      <c r="M904" s="130"/>
      <c r="N904" s="119"/>
      <c r="O904" s="131"/>
      <c r="P904" s="6597"/>
      <c r="Q904" s="131"/>
      <c r="R904" s="131"/>
      <c r="S904" s="6593"/>
      <c r="T904" s="130">
        <v>7</v>
      </c>
      <c r="U904" s="6593">
        <v>2442</v>
      </c>
      <c r="V904" s="119"/>
      <c r="W904" s="1305"/>
      <c r="X904" s="119"/>
      <c r="Y904" s="119"/>
      <c r="Z904" s="119"/>
      <c r="AA904" s="115"/>
      <c r="AB904" s="115"/>
      <c r="AC904" s="1300">
        <f>IF(OR(BX904="Close to Ear",BX904="Close to Head"),"Head",IF(BX904="Extremity","Extremity","Body"))</f>
        <v/>
      </c>
      <c r="AD904" s="1301">
        <f>CA904</f>
        <v/>
      </c>
      <c r="AE904" s="1299">
        <f>CB904</f>
        <v/>
      </c>
      <c r="AF904" s="115"/>
      <c r="AG904" s="1302">
        <f>IF(OR(AZ904="",BA904=""),"N/A",IF(DC904="Pass","P","F"))</f>
        <v/>
      </c>
      <c r="AH904" s="129"/>
      <c r="AI904" s="129"/>
      <c r="AJ904" s="129"/>
      <c r="AK904" s="119"/>
      <c r="AL904" s="115"/>
      <c r="AM904" s="119"/>
      <c r="AN904" s="119"/>
      <c r="AO904" s="692"/>
      <c r="AP904" s="692"/>
      <c r="AQ904" s="692"/>
      <c r="AR904" s="692"/>
      <c r="AS904" s="692"/>
      <c r="AT904" s="1303">
        <f>IF(AC904="Extremity",IF(CG904="","",CG904),"")</f>
        <v/>
      </c>
      <c r="AU904" s="1303">
        <f>IF(AC904="Extremity",IF(CH904="","",CH904),"")</f>
        <v/>
      </c>
      <c r="AV904" s="1304">
        <f>IF(AC904="Extremity","",IF(CE904="","",CE904))</f>
        <v/>
      </c>
      <c r="AW904" s="1304">
        <f>IF(AD904="Extremity","",IF(CF904="","",CF904))</f>
        <v/>
      </c>
      <c r="AX904" s="1305">
        <f>DL904</f>
        <v/>
      </c>
      <c r="AY904" s="1305">
        <f>DQ904</f>
        <v/>
      </c>
      <c r="AZ904" s="3377">
        <f>IF(AC904="Extremity",IF(DA904="","",DA904),"")</f>
        <v/>
      </c>
      <c r="BA904" s="3378">
        <f>IF(AC904="Extremity","",IF(CT904="","",CT904))</f>
        <v/>
      </c>
      <c r="BB904" s="1305">
        <f>IF(AC904="Extremity",IF(DB904="","",DB904),"")</f>
        <v/>
      </c>
      <c r="BC904" s="1304">
        <f>IF(AC904="Extremity","",IF(CZ904="","",CZ904))</f>
        <v/>
      </c>
      <c r="BD904" s="1305">
        <f>DD904</f>
        <v/>
      </c>
      <c r="BE904" s="132">
        <f>DE904</f>
        <v/>
      </c>
      <c r="BF904" s="133">
        <f>DF904*60</f>
        <v/>
      </c>
      <c r="BG904" s="121">
        <f>BE904</f>
        <v/>
      </c>
      <c r="BH904" s="133">
        <f>DG904*60</f>
        <v/>
      </c>
      <c r="BI904" s="133">
        <f>DH904</f>
        <v/>
      </c>
      <c r="BJ904" s="117"/>
      <c r="BK904" s="812">
        <f>Overview!$E$7</f>
        <v/>
      </c>
      <c r="BL904" s="117"/>
      <c r="BM904" s="834">
        <f>DI904</f>
        <v/>
      </c>
      <c r="BN904" s="812">
        <f>Overview!$P$153</f>
        <v/>
      </c>
      <c r="BO904" s="117"/>
      <c r="BP904" s="117"/>
      <c r="BQ904" s="115"/>
      <c r="BR904" s="1478"/>
      <c r="BS904" s="1541"/>
      <c r="BT904" s="1864" t="inlineStr">
        <is>
          <t>WLAN</t>
        </is>
      </c>
      <c r="BU904" s="1828" t="inlineStr">
        <is>
          <t>2.4 GHz</t>
        </is>
      </c>
      <c r="BV904" s="906">
        <f>Overview!$H$31</f>
        <v/>
      </c>
      <c r="BW904" s="1828"/>
      <c r="BX904" s="1864" t="inlineStr">
        <is>
          <t>Body</t>
        </is>
      </c>
      <c r="BY904" s="906"/>
      <c r="BZ904" s="906"/>
      <c r="CA904" s="1072" t="inlineStr">
        <is>
          <t>Top Edge</t>
        </is>
      </c>
      <c r="CB904" s="1072">
        <v>5</v>
      </c>
      <c r="CC904" s="877">
        <f>IF(COUNT('Conducted WiFi'!$AH$3:$AH$9)=0,7,INDEX('Conducted WiFi'!$T$3:$T$9,MATCH(MAX('Conducted WiFi'!$AH$3:$AH$9),'Conducted WiFi'!$AH$3:$AH$9,0)))</f>
        <v>7</v>
      </c>
      <c r="CD904" s="1188">
        <f>IF(COUNT('Conducted WiFi'!$AH$3:$AH$9)=0,2442,INDEX('Conducted WiFi'!$U$3:$U$9,MATCH(MAX('Conducted WiFi'!$AH$3:$AH$9),'Conducted WiFi'!$AH$3:$AH$9,0)))</f>
        <v>2442</v>
      </c>
      <c r="CE904" s="7237"/>
      <c r="CF904" s="7237"/>
      <c r="CG904" s="7245"/>
      <c r="CH904" s="7245"/>
      <c r="CI904" s="225">
        <f>BY904</f>
        <v/>
      </c>
      <c r="CJ904" s="237">
        <f>BZ904</f>
        <v/>
      </c>
      <c r="CK904" s="223">
        <f>CA904</f>
        <v/>
      </c>
      <c r="CL904" s="237">
        <f>CC904</f>
        <v/>
      </c>
      <c r="CM904" s="394">
        <f>CD904</f>
        <v/>
      </c>
      <c r="CN904" s="1966"/>
      <c r="CO904" s="1967"/>
      <c r="CP904" s="7214">
        <f>IF(CF904=""," ",IF(ABS(CE904-CF904)&lt;=0.1,"Valid","Not valid"))</f>
        <v/>
      </c>
      <c r="CQ904" s="1674">
        <f> IF(CE904="","",IF(AND(CE904&lt;&gt;"",CF904=""),IF(CE904&gt;=0.8,"Medir+Sig Max","No"),IF(CF904&lt;&gt;"",IF(CF904&gt;=0.8,"Medir+Sig Max","No"),"")))</f>
        <v/>
      </c>
      <c r="CR904" s="6927"/>
      <c r="CS904" s="1674"/>
      <c r="CT904" s="220">
        <f>IF(CO904="",IF(AND(CE904="",CF904=""),"",IF(CF904="",IF(DQ904&gt;1,ROUND(DQ904*CE904,3),CE904),IF(DQ904&gt;1,ROUND(DQ904*CF904,3),CF904))),IF(AND(CE904="",CF904=""),"",IF(CF904="",IF(DQ904&gt;1,ROUND(DQ904*CE904*(1/(CO904)),3),CE904*(1/(CO904))),IF(DQ904&gt;1,ROUND(DQ904*CF904*(1/(CO904)),3),CF904*(1/(CO904))))))</f>
        <v/>
      </c>
      <c r="CU904" s="224">
        <f>BY904</f>
        <v/>
      </c>
      <c r="CV904" s="237">
        <f>BZ904</f>
        <v/>
      </c>
      <c r="CW904" s="237">
        <f>CA904</f>
        <v/>
      </c>
      <c r="CX904" s="224">
        <f>CC904</f>
        <v/>
      </c>
      <c r="CY904" s="237">
        <f>CD904</f>
        <v/>
      </c>
      <c r="CZ904" s="7474">
        <f>IF(COUNTIF(Overview!K12:K14,TRUE)&gt;0,1.6,IF(COUNTIF(Overview!L12:L14,TRUE)&gt;0,8,0))</f>
        <v/>
      </c>
      <c r="DA904" s="1666"/>
      <c r="DB904" s="7483"/>
      <c r="DC904" s="844">
        <f>IF(CT904="","",IF(CT904&gt;CZ904,"Fail","Pass"))</f>
        <v/>
      </c>
      <c r="DD904" s="402"/>
      <c r="DE904" s="1565">
        <f>MyTimestamp(DC904)</f>
        <v/>
      </c>
      <c r="DF904" s="1531">
        <f>IF(COUNT(CE904:CH904)=1,15,IF(COUNT(CE904:CH904)=0,0,30))</f>
        <v/>
      </c>
      <c r="DG904" s="1532">
        <f>IF(DF904=0,0,2)</f>
        <v/>
      </c>
      <c r="DH904" s="1866"/>
      <c r="DI904" s="1866"/>
      <c r="DJ904" s="1863"/>
      <c r="DK904" s="1968"/>
      <c r="DL904" s="1574">
        <f>10^(CN904/20)*100-100</f>
        <v/>
      </c>
      <c r="DM904" s="976"/>
      <c r="DN904" s="1271"/>
      <c r="DO904" s="976">
        <f>IF(DM904="","",10^(DM904/10))</f>
        <v/>
      </c>
      <c r="DP904" s="976">
        <f>IF(ISNUMBER(DN904)=FALSE,"",10^(DN904/10))</f>
        <v/>
      </c>
      <c r="DQ904" s="1578">
        <f>IF(AND(ISNUMBER(DO904),ISNUMBER(DP904)),IF(DO904/DP904&gt;1,ROUND((DO904)/DP904,3),1),1)</f>
        <v/>
      </c>
      <c r="DR904" s="1541"/>
      <c r="DS904" s="1541"/>
      <c r="DT904" s="1541"/>
      <c r="DU904" s="1541"/>
      <c r="DV904" s="1541"/>
      <c r="DW904" s="1541"/>
      <c r="DX904" s="1541"/>
      <c r="DY904" s="1541"/>
      <c r="DZ904" s="1541"/>
      <c r="EA904" s="1541"/>
      <c r="EB904" s="1541"/>
      <c r="EC904" s="1541"/>
      <c r="ED904" s="1541"/>
      <c r="EE904" s="1541"/>
      <c r="EF904" s="1541"/>
      <c r="EG904" s="1541"/>
      <c r="EH904" s="1541"/>
      <c r="EI904" s="1541"/>
      <c r="EJ904" s="1541"/>
      <c r="EK904" s="1541"/>
      <c r="EL904" s="1541"/>
      <c r="EM904" s="1541"/>
      <c r="EN904" s="1541"/>
      <c r="EO904" s="1541"/>
      <c r="EP904" s="1541"/>
      <c r="EQ904" s="1541"/>
      <c r="ER904" s="1541"/>
      <c r="ES904" s="1541"/>
      <c r="ET904" s="1541"/>
      <c r="EU904" s="1541"/>
      <c r="EV904" s="1541"/>
    </row>
    <row r="905" ht="12.75" x14ac:dyDescent="0.2">
      <c r="A905" s="1541"/>
      <c r="B905" s="1541"/>
      <c r="C905"/>
      <c r="D905" s="1486"/>
      <c r="E905" s="1486"/>
      <c r="F905" s="672" t="inlineStr">
        <is>
          <t>5.5</t>
        </is>
      </c>
      <c r="G905" s="1497"/>
      <c r="H905" s="130">
        <f>BV905</f>
        <v/>
      </c>
      <c r="I905" s="130">
        <f>BW905</f>
        <v/>
      </c>
      <c r="J905" s="1299" t="inlineStr">
        <is>
          <t>WLAN</t>
        </is>
      </c>
      <c r="K905" s="1299" t="inlineStr">
        <is>
          <t>2.4 GHz</t>
        </is>
      </c>
      <c r="L905" s="115"/>
      <c r="M905" s="130"/>
      <c r="N905" s="119"/>
      <c r="O905" s="131"/>
      <c r="P905" s="6597"/>
      <c r="Q905" s="131"/>
      <c r="R905" s="131"/>
      <c r="S905" s="6593"/>
      <c r="T905" s="130">
        <v>7</v>
      </c>
      <c r="U905" s="6593">
        <v>2442</v>
      </c>
      <c r="V905" s="119"/>
      <c r="W905" s="1305"/>
      <c r="X905" s="119"/>
      <c r="Y905" s="119"/>
      <c r="Z905" s="119"/>
      <c r="AA905" s="115"/>
      <c r="AB905" s="115"/>
      <c r="AC905" s="1300">
        <f>IF(OR(BX905="Close to Ear",BX905="Close to Head"),"Head",IF(BX905="Extremity","Extremity","Body"))</f>
        <v/>
      </c>
      <c r="AD905" s="1301">
        <f>CA905</f>
        <v/>
      </c>
      <c r="AE905" s="1299">
        <f>CB905</f>
        <v/>
      </c>
      <c r="AF905" s="115"/>
      <c r="AG905" s="1302">
        <f>IF(OR(AZ905="",BA905=""),"N/A",IF(DC905="Pass","P","F"))</f>
        <v/>
      </c>
      <c r="AH905" s="129"/>
      <c r="AI905" s="129"/>
      <c r="AJ905" s="129"/>
      <c r="AK905" s="119"/>
      <c r="AL905" s="115"/>
      <c r="AM905" s="119"/>
      <c r="AN905" s="119"/>
      <c r="AO905" s="692"/>
      <c r="AP905" s="692"/>
      <c r="AQ905" s="692"/>
      <c r="AR905" s="692"/>
      <c r="AS905" s="692"/>
      <c r="AT905" s="1303">
        <f>IF(AC905="Extremity",IF(CG905="","",CG905),"")</f>
        <v/>
      </c>
      <c r="AU905" s="1303">
        <f>IF(AC905="Extremity",IF(CH905="","",CH905),"")</f>
        <v/>
      </c>
      <c r="AV905" s="1304">
        <f>IF(AC905="Extremity","",IF(CE905="","",CE905))</f>
        <v/>
      </c>
      <c r="AW905" s="1304">
        <f>IF(AD905="Extremity","",IF(CF905="","",CF905))</f>
        <v/>
      </c>
      <c r="AX905" s="1305">
        <f>DL905</f>
        <v/>
      </c>
      <c r="AY905" s="1305">
        <f>DQ905</f>
        <v/>
      </c>
      <c r="AZ905" s="3377">
        <f>IF(AC905="Extremity",IF(DA905="","",DA905),"")</f>
        <v/>
      </c>
      <c r="BA905" s="3378">
        <f>IF(AC905="Extremity","",IF(CT905="","",CT905))</f>
        <v/>
      </c>
      <c r="BB905" s="1305">
        <f>IF(AC905="Extremity",IF(DB905="","",DB905),"")</f>
        <v/>
      </c>
      <c r="BC905" s="1304">
        <f>IF(AC905="Extremity","",IF(CZ905="","",CZ905))</f>
        <v/>
      </c>
      <c r="BD905" s="1305">
        <f>DD905</f>
        <v/>
      </c>
      <c r="BE905" s="132">
        <f>DE905</f>
        <v/>
      </c>
      <c r="BF905" s="133">
        <f>DF905*60</f>
        <v/>
      </c>
      <c r="BG905" s="121">
        <f>BE905</f>
        <v/>
      </c>
      <c r="BH905" s="133">
        <f>DG905*60</f>
        <v/>
      </c>
      <c r="BI905" s="133">
        <f>DH905</f>
        <v/>
      </c>
      <c r="BJ905" s="117"/>
      <c r="BK905" s="812">
        <f>Overview!$E$7</f>
        <v/>
      </c>
      <c r="BL905" s="117"/>
      <c r="BM905" s="834">
        <f>DI905</f>
        <v/>
      </c>
      <c r="BN905" s="812">
        <f>Overview!$P$153</f>
        <v/>
      </c>
      <c r="BO905" s="117"/>
      <c r="BP905" s="117"/>
      <c r="BQ905" s="115"/>
      <c r="BR905" s="1478"/>
      <c r="BS905" s="1541"/>
      <c r="BT905" s="1864" t="inlineStr">
        <is>
          <t>WLAN</t>
        </is>
      </c>
      <c r="BU905" s="1828" t="inlineStr">
        <is>
          <t>2.4 GHz</t>
        </is>
      </c>
      <c r="BV905" s="906">
        <f>Overview!$H$31</f>
        <v/>
      </c>
      <c r="BW905" s="1828"/>
      <c r="BX905" s="1867" t="inlineStr">
        <is>
          <t>Body</t>
        </is>
      </c>
      <c r="BY905" s="908"/>
      <c r="BZ905" s="908"/>
      <c r="CA905" s="1960" t="inlineStr">
        <is>
          <t>Bottom Edge</t>
        </is>
      </c>
      <c r="CB905" s="1970">
        <v>5</v>
      </c>
      <c r="CC905" s="1189">
        <f>IF(COUNT('Conducted WiFi'!$AH$3:$AH$9)=0,7,INDEX('Conducted WiFi'!$T$3:$T$9,MATCH(MAX('Conducted WiFi'!$AH$3:$AH$9),'Conducted WiFi'!$AH$3:$AH$9,0)))</f>
        <v>7</v>
      </c>
      <c r="CD905" s="1190">
        <f>IF(COUNT('Conducted WiFi'!$AH$3:$AH$9)=0,2442,INDEX('Conducted WiFi'!$U$3:$U$9,MATCH(MAX('Conducted WiFi'!$AH$3:$AH$9),'Conducted WiFi'!$AH$3:$AH$9,0)))</f>
        <v>2442</v>
      </c>
      <c r="CE905" s="7237"/>
      <c r="CF905" s="7237"/>
      <c r="CG905" s="7245"/>
      <c r="CH905" s="7245"/>
      <c r="CI905" s="225">
        <f>BY905</f>
        <v/>
      </c>
      <c r="CJ905" s="237">
        <f>BZ905</f>
        <v/>
      </c>
      <c r="CK905" s="223">
        <f>CA905</f>
        <v/>
      </c>
      <c r="CL905" s="237">
        <f>CC905</f>
        <v/>
      </c>
      <c r="CM905" s="394">
        <f>CD905</f>
        <v/>
      </c>
      <c r="CN905" s="1966"/>
      <c r="CO905" s="1967"/>
      <c r="CP905" s="7214">
        <f>IF(CF905=""," ",IF(ABS(CE905-CF905)&lt;=0.1,"Valid","Not valid"))</f>
        <v/>
      </c>
      <c r="CQ905" s="1674">
        <f> IF(CE905="","",IF(AND(CE905&lt;&gt;"",CF905=""),IF(CE905&gt;=0.8,"Medir+Sig Max","No"),IF(CF905&lt;&gt;"",IF(CF905&gt;=0.8,"Medir+Sig Max","No"),"")))</f>
        <v/>
      </c>
      <c r="CR905" s="6927"/>
      <c r="CS905" s="1674"/>
      <c r="CT905" s="220">
        <f>IF(CO905="",IF(AND(CE905="",CF905=""),"",IF(CF905="",IF(DQ905&gt;1,ROUND(DQ905*CE905,3),CE905),IF(DQ905&gt;1,ROUND(DQ905*CF905,3),CF905))),IF(AND(CE905="",CF905=""),"",IF(CF905="",IF(DQ905&gt;1,ROUND(DQ905*CE905*(1/(CO905)),3),CE905*(1/(CO905))),IF(DQ905&gt;1,ROUND(DQ905*CF905*(1/(CO905)),3),CF905*(1/(CO905))))))</f>
        <v/>
      </c>
      <c r="CU905" s="224">
        <f>BY905</f>
        <v/>
      </c>
      <c r="CV905" s="237">
        <f>BZ905</f>
        <v/>
      </c>
      <c r="CW905" s="237">
        <f>CA905</f>
        <v/>
      </c>
      <c r="CX905" s="224">
        <f>CC905</f>
        <v/>
      </c>
      <c r="CY905" s="237">
        <f>CD905</f>
        <v/>
      </c>
      <c r="CZ905" s="7474">
        <f>IF(COUNTIF(Overview!K12:K14,TRUE)&gt;0,1.6,IF(COUNTIF(Overview!L12:L14,TRUE)&gt;0,8,0))</f>
        <v/>
      </c>
      <c r="DA905" s="1666"/>
      <c r="DB905" s="7483"/>
      <c r="DC905" s="844">
        <f>IF(CT905="","",IF(CT905&gt;CZ905,"Fail","Pass"))</f>
        <v/>
      </c>
      <c r="DD905" s="402"/>
      <c r="DE905" s="1565">
        <f>MyTimestamp(DC905)</f>
        <v/>
      </c>
      <c r="DF905" s="1531">
        <f>IF(COUNT(CE905:CH905)=1,15,IF(COUNT(CE905:CH905)=0,0,30))</f>
        <v/>
      </c>
      <c r="DG905" s="1532">
        <f>IF(DF905=0,0,2)</f>
        <v/>
      </c>
      <c r="DH905" s="1866"/>
      <c r="DI905" s="1866"/>
      <c r="DJ905" s="1863"/>
      <c r="DK905" s="1968"/>
      <c r="DL905" s="1574">
        <f>10^(CN905/20)*100-100</f>
        <v/>
      </c>
      <c r="DM905" s="976"/>
      <c r="DN905" s="1272"/>
      <c r="DO905" s="976">
        <f>IF(DM905="","",10^(DM905/10))</f>
        <v/>
      </c>
      <c r="DP905" s="976">
        <f>IF(ISNUMBER(DN905)=FALSE,"",10^(DN905/10))</f>
        <v/>
      </c>
      <c r="DQ905" s="1578">
        <f>IF(AND(ISNUMBER(DO905),ISNUMBER(DP905)),IF(DO905/DP905&gt;1,ROUND((DO905)/DP905,3),1),1)</f>
        <v/>
      </c>
      <c r="DR905" s="1541"/>
      <c r="DS905" s="1541"/>
      <c r="DT905" s="1541"/>
      <c r="DU905" s="1541"/>
      <c r="DV905" s="1541"/>
      <c r="DW905" s="1541"/>
      <c r="DX905" s="1541"/>
      <c r="DY905" s="1541"/>
      <c r="DZ905" s="1541"/>
      <c r="EA905" s="1541"/>
      <c r="EB905" s="1541"/>
      <c r="EC905" s="1541"/>
      <c r="ED905" s="1541"/>
      <c r="EE905" s="1541"/>
      <c r="EF905" s="1541"/>
      <c r="EG905" s="1541"/>
      <c r="EH905" s="1541"/>
      <c r="EI905" s="1541"/>
      <c r="EJ905" s="1541"/>
      <c r="EK905" s="1541"/>
      <c r="EL905" s="1541"/>
      <c r="EM905" s="1541"/>
      <c r="EN905" s="1541"/>
      <c r="EO905" s="1541"/>
      <c r="EP905" s="1541"/>
      <c r="EQ905" s="1541"/>
      <c r="ER905" s="1541"/>
      <c r="ES905" s="1541"/>
      <c r="ET905" s="1541"/>
      <c r="EU905" s="1541"/>
      <c r="EV905" s="1541"/>
    </row>
    <row r="906" ht="12.75" x14ac:dyDescent="0.2">
      <c r="A906" s="1541"/>
      <c r="B906" s="1541"/>
      <c r="C906"/>
      <c r="D906" s="1486"/>
      <c r="E906" s="1486"/>
      <c r="F906" s="672" t="inlineStr">
        <is>
          <t>5.5</t>
        </is>
      </c>
      <c r="G906" s="1497"/>
      <c r="H906" s="130">
        <f>BV906</f>
        <v/>
      </c>
      <c r="I906" s="130">
        <f>BW906</f>
        <v/>
      </c>
      <c r="J906" s="1299" t="inlineStr">
        <is>
          <t>WLAN</t>
        </is>
      </c>
      <c r="K906" s="1299" t="inlineStr">
        <is>
          <t>2.4 GHz</t>
        </is>
      </c>
      <c r="L906" s="115"/>
      <c r="M906" s="130"/>
      <c r="N906" s="119"/>
      <c r="O906" s="131"/>
      <c r="P906" s="6597"/>
      <c r="Q906" s="131"/>
      <c r="R906" s="131"/>
      <c r="S906" s="6593"/>
      <c r="T906" s="130">
        <v>7</v>
      </c>
      <c r="U906" s="6593">
        <v>2442</v>
      </c>
      <c r="V906" s="119"/>
      <c r="W906" s="1305"/>
      <c r="X906" s="119"/>
      <c r="Y906" s="119"/>
      <c r="Z906" s="119"/>
      <c r="AA906" s="115"/>
      <c r="AB906" s="115"/>
      <c r="AC906" s="1300">
        <f>IF(OR(BX906="Close to Ear",BX906="Close to Head"),"Head",IF(BX906="Extremity","Extremity","Body"))</f>
        <v/>
      </c>
      <c r="AD906" s="1301">
        <f>CA906</f>
        <v/>
      </c>
      <c r="AE906" s="1299">
        <f>CB906</f>
        <v/>
      </c>
      <c r="AF906" s="115"/>
      <c r="AG906" s="1302">
        <f>IF(OR(AZ906="",BA906=""),"N/A",IF(DC906="Pass","P","F"))</f>
        <v/>
      </c>
      <c r="AH906" s="129"/>
      <c r="AI906" s="129"/>
      <c r="AJ906" s="129"/>
      <c r="AK906" s="119"/>
      <c r="AL906" s="115"/>
      <c r="AM906" s="119"/>
      <c r="AN906" s="119"/>
      <c r="AO906" s="692"/>
      <c r="AP906" s="692"/>
      <c r="AQ906" s="692"/>
      <c r="AR906" s="692"/>
      <c r="AS906" s="692"/>
      <c r="AT906" s="1303">
        <f>IF(AC906="Extremity",IF(CG906="","",CG906),"")</f>
        <v/>
      </c>
      <c r="AU906" s="1303">
        <f>IF(AC906="Extremity",IF(CH906="","",CH906),"")</f>
        <v/>
      </c>
      <c r="AV906" s="1304">
        <f>IF(AC906="Extremity","",IF(CE906="","",CE906))</f>
        <v/>
      </c>
      <c r="AW906" s="1304">
        <f>IF(AD906="Extremity","",IF(CF906="","",CF906))</f>
        <v/>
      </c>
      <c r="AX906" s="1305">
        <f>DL906</f>
        <v/>
      </c>
      <c r="AY906" s="1305">
        <f>DQ906</f>
        <v/>
      </c>
      <c r="AZ906" s="3377">
        <f>IF(AC906="Extremity",IF(DA906="","",DA906),"")</f>
        <v/>
      </c>
      <c r="BA906" s="3378">
        <f>IF(AC906="Extremity","",IF(CT906="","",CT906))</f>
        <v/>
      </c>
      <c r="BB906" s="1305">
        <f>IF(AC906="Extremity",IF(DB906="","",DB906),"")</f>
        <v/>
      </c>
      <c r="BC906" s="1304">
        <f>IF(AC906="Extremity","",IF(CZ906="","",CZ906))</f>
        <v/>
      </c>
      <c r="BD906" s="1305">
        <f>DD906</f>
        <v/>
      </c>
      <c r="BE906" s="132">
        <f>DE906</f>
        <v/>
      </c>
      <c r="BF906" s="133">
        <f>DF906*60</f>
        <v/>
      </c>
      <c r="BG906" s="121">
        <f>BE906</f>
        <v/>
      </c>
      <c r="BH906" s="133">
        <f>DG906*60</f>
        <v/>
      </c>
      <c r="BI906" s="133">
        <f>DH906</f>
        <v/>
      </c>
      <c r="BJ906" s="117"/>
      <c r="BK906" s="812">
        <f>Overview!$E$7</f>
        <v/>
      </c>
      <c r="BL906" s="117"/>
      <c r="BM906" s="834">
        <f>DI906</f>
        <v/>
      </c>
      <c r="BN906" s="812">
        <f>Overview!$P$153</f>
        <v/>
      </c>
      <c r="BO906" s="117"/>
      <c r="BP906" s="117"/>
      <c r="BQ906" s="115"/>
      <c r="BR906" s="1478"/>
      <c r="BS906" s="1541"/>
      <c r="BT906" s="1864" t="inlineStr">
        <is>
          <t>WLAN</t>
        </is>
      </c>
      <c r="BU906" s="1828" t="inlineStr">
        <is>
          <t>2.4 GHz</t>
        </is>
      </c>
      <c r="BV906" s="906">
        <f>Overview!$H$31</f>
        <v/>
      </c>
      <c r="BW906" s="1828"/>
      <c r="BX906" s="1864" t="inlineStr">
        <is>
          <t>Body</t>
        </is>
      </c>
      <c r="BY906" s="1198"/>
      <c r="BZ906" s="1198"/>
      <c r="CA906" s="1199" t="str">
        <f>IF(COUNT(CF900:CF905)=0,IF(COUNT(CE900:CE905)=0,"TBD",VLOOKUP(MAX(CE900:CE905),CE900:CK905,7,FALSE)),VLOOKUP(MAX(CF900:CF905),CF900:CK905,6,FALSE))</f>
        <v>TBD</v>
      </c>
      <c r="CB906" s="1971">
        <v>5</v>
      </c>
      <c r="CC906" s="1198">
        <f>IF(COUNT('Conducted WiFi'!$AH$3:$AH$9)=0,7,INDEX('Conducted WiFi'!$T$3:$T$9,MATCH(MAX('Conducted WiFi'!$AH$3:$AH$9),'Conducted WiFi'!$AH$3:$AH$9,0)))</f>
        <v>7</v>
      </c>
      <c r="CD906" s="1198">
        <f>IF(COUNT('Conducted WiFi'!$AH$3:$AH$9)=0,2442,INDEX('Conducted WiFi'!$U$3:$U$9,MATCH(MAX('Conducted WiFi'!$AH$3:$AH$9),'Conducted WiFi'!$AH$3:$AH$9,0)))</f>
        <v>2442</v>
      </c>
      <c r="CE906" s="7237"/>
      <c r="CF906" s="7237"/>
      <c r="CG906" s="7245"/>
      <c r="CH906" s="7245"/>
      <c r="CI906" s="225">
        <f>BY906</f>
        <v/>
      </c>
      <c r="CJ906" s="237">
        <f>BZ906</f>
        <v/>
      </c>
      <c r="CK906" s="223">
        <f>CA906</f>
        <v/>
      </c>
      <c r="CL906" s="237">
        <f>CC906</f>
        <v/>
      </c>
      <c r="CM906" s="394">
        <f>CD906</f>
        <v/>
      </c>
      <c r="CN906" s="1966"/>
      <c r="CO906" s="1967"/>
      <c r="CP906" s="7214">
        <f>IF(CF906=""," ",IF(ABS(CE906-CF906)&lt;=0.1,"Valid","Not valid"))</f>
        <v/>
      </c>
      <c r="CQ906" s="1674">
        <f> IF(CE906="","",IF(AND(CE906&lt;&gt;"",CF906=""),IF(CE906&gt;=0.8,"Medir+Sig Max","No"),IF(CF906&lt;&gt;"",IF(CF906&gt;=0.8,"Medir+Sig Max","No"),"")))</f>
        <v/>
      </c>
      <c r="CR906" s="6927"/>
      <c r="CS906" s="1674"/>
      <c r="CT906" s="220">
        <f>IF(CO906="",IF(AND(CE906="",CF906=""),"",IF(CF906="",IF(DQ906&gt;1,ROUND(DQ906*CE906,3),CE906),IF(DQ906&gt;1,ROUND(DQ906*CF906,3),CF906))),IF(AND(CE906="",CF906=""),"",IF(CF906="",IF(DQ906&gt;1,ROUND(DQ906*CE906*(1/(CO906)),3),CE906*(1/(CO906))),IF(DQ906&gt;1,ROUND(DQ906*CF906*(1/(CO906)),3),CF906*(1/(CO906))))))</f>
        <v/>
      </c>
      <c r="CU906" s="224">
        <f>BY906</f>
        <v/>
      </c>
      <c r="CV906" s="237">
        <f>BZ906</f>
        <v/>
      </c>
      <c r="CW906" s="237">
        <f>CA906</f>
        <v/>
      </c>
      <c r="CX906" s="224">
        <f>CC906</f>
        <v/>
      </c>
      <c r="CY906" s="237">
        <f>CD906</f>
        <v/>
      </c>
      <c r="CZ906" s="7474">
        <f>IF(COUNTIF(Overview!K12:K14,TRUE)&gt;0,1.6,IF(COUNTIF(Overview!L12:L14,TRUE)&gt;0,8,0))</f>
        <v/>
      </c>
      <c r="DA906" s="1666"/>
      <c r="DB906" s="7483"/>
      <c r="DC906" s="844">
        <f>IF(CT906="","",IF(CT906&gt;CZ906,"Fail","Pass"))</f>
        <v/>
      </c>
      <c r="DD906" s="402"/>
      <c r="DE906" s="1565">
        <f>MyTimestamp(DC906)</f>
        <v/>
      </c>
      <c r="DF906" s="1531">
        <f>IF(COUNT(CE906:CH906)=1,15,IF(COUNT(CE906:CH906)=0,0,30))</f>
        <v/>
      </c>
      <c r="DG906" s="1532">
        <f>IF(DF906=0,0,2)</f>
        <v/>
      </c>
      <c r="DH906" s="1866"/>
      <c r="DI906" s="1866"/>
      <c r="DJ906" s="1863"/>
      <c r="DK906" s="1968"/>
      <c r="DL906" s="1574">
        <f>10^(CN906/20)*100-100</f>
        <v/>
      </c>
      <c r="DM906" s="976"/>
      <c r="DN906" s="1273"/>
      <c r="DO906" s="976">
        <f>IF(DM906="","",10^(DM906/10))</f>
        <v/>
      </c>
      <c r="DP906" s="976">
        <f>IF(ISNUMBER(DN906)=FALSE,"",10^(DN906/10))</f>
        <v/>
      </c>
      <c r="DQ906" s="1578">
        <f>IF(AND(ISNUMBER(DO906),ISNUMBER(DP906)),IF(DO906/DP906&gt;1,ROUND((DO906)/DP906,3),1),1)</f>
        <v/>
      </c>
      <c r="DR906" s="1541"/>
      <c r="DS906" s="1541"/>
      <c r="DT906" s="1541"/>
      <c r="DU906" s="1541"/>
      <c r="DV906" s="1541"/>
      <c r="DW906" s="1541"/>
      <c r="DX906" s="1541"/>
      <c r="DY906" s="1541"/>
      <c r="DZ906" s="1541"/>
      <c r="EA906" s="1541"/>
      <c r="EB906" s="1541"/>
      <c r="EC906" s="1541"/>
      <c r="ED906" s="1541"/>
      <c r="EE906" s="1541"/>
      <c r="EF906" s="1541"/>
      <c r="EG906" s="1541"/>
      <c r="EH906" s="1541"/>
      <c r="EI906" s="1541"/>
      <c r="EJ906" s="1541"/>
      <c r="EK906" s="1541"/>
      <c r="EL906" s="1541"/>
      <c r="EM906" s="1541"/>
      <c r="EN906" s="1541"/>
      <c r="EO906" s="1541"/>
      <c r="EP906" s="1541"/>
      <c r="EQ906" s="1541"/>
      <c r="ER906" s="1541"/>
      <c r="ES906" s="1541"/>
      <c r="ET906" s="1541"/>
      <c r="EU906" s="1541"/>
      <c r="EV906" s="1541"/>
    </row>
    <row r="907" ht="12.75" x14ac:dyDescent="0.2">
      <c r="A907" s="1541"/>
      <c r="B907" s="1541"/>
      <c r="C907"/>
      <c r="D907" s="1486"/>
      <c r="E907" s="1486"/>
      <c r="F907" s="672" t="inlineStr">
        <is>
          <t>5.5</t>
        </is>
      </c>
      <c r="G907" s="1497"/>
      <c r="H907" s="130">
        <f>BV907</f>
        <v/>
      </c>
      <c r="I907" s="130">
        <f>BW907</f>
        <v/>
      </c>
      <c r="J907" s="1299" t="inlineStr">
        <is>
          <t>WLAN</t>
        </is>
      </c>
      <c r="K907" s="1299" t="inlineStr">
        <is>
          <t>2.4 GHz</t>
        </is>
      </c>
      <c r="L907" s="115"/>
      <c r="M907" s="130"/>
      <c r="N907" s="119"/>
      <c r="O907" s="131"/>
      <c r="P907" s="6597"/>
      <c r="Q907" s="131"/>
      <c r="R907" s="131"/>
      <c r="S907" s="6593"/>
      <c r="T907" s="130">
        <v>7</v>
      </c>
      <c r="U907" s="6593">
        <v>2442</v>
      </c>
      <c r="V907" s="119"/>
      <c r="W907" s="1305"/>
      <c r="X907" s="119"/>
      <c r="Y907" s="119"/>
      <c r="Z907" s="119"/>
      <c r="AA907" s="115"/>
      <c r="AB907" s="115"/>
      <c r="AC907" s="1300">
        <f>IF(OR(BX907="Close to Ear",BX907="Close to Head"),"Head",IF(BX907="Extremity","Extremity","Body"))</f>
        <v/>
      </c>
      <c r="AD907" s="1301">
        <f>CA907</f>
        <v/>
      </c>
      <c r="AE907" s="1299">
        <f>CB907</f>
        <v/>
      </c>
      <c r="AF907" s="115"/>
      <c r="AG907" s="1302">
        <f>IF(OR(AZ907="",BA907=""),"N/A",IF(DC907="Pass","P","F"))</f>
        <v/>
      </c>
      <c r="AH907" s="129"/>
      <c r="AI907" s="129"/>
      <c r="AJ907" s="129"/>
      <c r="AK907" s="119"/>
      <c r="AL907" s="115"/>
      <c r="AM907" s="119"/>
      <c r="AN907" s="119"/>
      <c r="AO907" s="692"/>
      <c r="AP907" s="692"/>
      <c r="AQ907" s="692"/>
      <c r="AR907" s="692"/>
      <c r="AS907" s="692"/>
      <c r="AT907" s="1303">
        <f>IF(AC907="Extremity",IF(CG907="","",CG907),"")</f>
        <v/>
      </c>
      <c r="AU907" s="1303">
        <f>IF(AC907="Extremity",IF(CH907="","",CH907),"")</f>
        <v/>
      </c>
      <c r="AV907" s="1304">
        <f>IF(AC907="Extremity","",IF(CE907="","",CE907))</f>
        <v/>
      </c>
      <c r="AW907" s="1304">
        <f>IF(AD907="Extremity","",IF(CF907="","",CF907))</f>
        <v/>
      </c>
      <c r="AX907" s="1305">
        <f>DL907</f>
        <v/>
      </c>
      <c r="AY907" s="1305">
        <f>DQ907</f>
        <v/>
      </c>
      <c r="AZ907" s="3377">
        <f>IF(AC907="Extremity",IF(DA907="","",DA907),"")</f>
        <v/>
      </c>
      <c r="BA907" s="3378">
        <f>IF(AC907="Extremity","",IF(CT907="","",CT907))</f>
        <v/>
      </c>
      <c r="BB907" s="1305">
        <f>IF(AC907="Extremity",IF(DB907="","",DB907),"")</f>
        <v/>
      </c>
      <c r="BC907" s="1304">
        <f>IF(AC907="Extremity","",IF(CZ907="","",CZ907))</f>
        <v/>
      </c>
      <c r="BD907" s="1305">
        <f>DD907</f>
        <v/>
      </c>
      <c r="BE907" s="132">
        <f>DE907</f>
        <v/>
      </c>
      <c r="BF907" s="133">
        <f>DF907*60</f>
        <v/>
      </c>
      <c r="BG907" s="121">
        <f>BE907</f>
        <v/>
      </c>
      <c r="BH907" s="133">
        <f>DG907*60</f>
        <v/>
      </c>
      <c r="BI907" s="133">
        <f>DH907</f>
        <v/>
      </c>
      <c r="BJ907" s="117"/>
      <c r="BK907" s="812">
        <f>Overview!$E$7</f>
        <v/>
      </c>
      <c r="BL907" s="117"/>
      <c r="BM907" s="834">
        <f>DI907</f>
        <v/>
      </c>
      <c r="BN907" s="812">
        <f>Overview!$P$153</f>
        <v/>
      </c>
      <c r="BO907" s="117"/>
      <c r="BP907" s="117"/>
      <c r="BQ907" s="115"/>
      <c r="BR907" s="1478"/>
      <c r="BS907" s="1541"/>
      <c r="BT907" s="1864" t="inlineStr">
        <is>
          <t>WLAN</t>
        </is>
      </c>
      <c r="BU907" s="1828" t="inlineStr">
        <is>
          <t>2.4 GHz</t>
        </is>
      </c>
      <c r="BV907" s="906">
        <f>Overview!$H$31</f>
        <v/>
      </c>
      <c r="BW907" s="1828"/>
      <c r="BX907" s="1864" t="inlineStr">
        <is>
          <t>Body</t>
        </is>
      </c>
      <c r="BY907" s="1198"/>
      <c r="BZ907" s="1198"/>
      <c r="CA907" s="1199" t="str">
        <f>CA906</f>
        <v>TBD</v>
      </c>
      <c r="CB907" s="1971">
        <v>5</v>
      </c>
      <c r="CC907" s="1198">
        <f>IF(COUNT('Conducted WiFi'!$AH$3:$AH$9)=0,7,INDEX('Conducted WiFi'!$T$3:$T$9,MATCH(MAX('Conducted WiFi'!$AH$3:$AH$9),'Conducted WiFi'!$AH$3:$AH$9,0)))</f>
        <v>7</v>
      </c>
      <c r="CD907" s="1191">
        <f>IF(COUNT('Conducted WiFi'!$AH$3:$AH$9)=0,2442,INDEX('Conducted WiFi'!$U$3:$U$9,MATCH(MAX('Conducted WiFi'!$AH$3:$AH$9),'Conducted WiFi'!$AH$3:$AH$9,0)))</f>
        <v>2442</v>
      </c>
      <c r="CE907" s="7237"/>
      <c r="CF907" s="7237"/>
      <c r="CG907" s="7245"/>
      <c r="CH907" s="7245"/>
      <c r="CI907" s="225">
        <f>BY907</f>
        <v/>
      </c>
      <c r="CJ907" s="237">
        <f>BZ907</f>
        <v/>
      </c>
      <c r="CK907" s="223">
        <f>CA907</f>
        <v/>
      </c>
      <c r="CL907" s="237">
        <f>CC907</f>
        <v/>
      </c>
      <c r="CM907" s="394">
        <f>CD907</f>
        <v/>
      </c>
      <c r="CN907" s="1966"/>
      <c r="CO907" s="1967"/>
      <c r="CP907" s="7214">
        <f>IF(CF907=""," ",IF(ABS(CE907-CF907)&lt;=0.1,"Valid","Not valid"))</f>
        <v/>
      </c>
      <c r="CQ907" s="1674">
        <f> IF(CE907="","",IF(AND(CE907&lt;&gt;"",CF907=""),IF(CE907&gt;=0.8,"Medir+Sig Max","No"),IF(CF907&lt;&gt;"",IF(CF907&gt;=0.8,"Medir+Sig Max","No"),"")))</f>
        <v/>
      </c>
      <c r="CR907" s="6927"/>
      <c r="CS907" s="1674"/>
      <c r="CT907" s="220">
        <f>IF(CO907="",IF(AND(CE907="",CF907=""),"",IF(CF907="",IF(DQ907&gt;1,ROUND(DQ907*CE907,3),CE907),IF(DQ907&gt;1,ROUND(DQ907*CF907,3),CF907))),IF(AND(CE907="",CF907=""),"",IF(CF907="",IF(DQ907&gt;1,ROUND(DQ907*CE907*(1/(CO907)),3),CE907*(1/(CO907))),IF(DQ907&gt;1,ROUND(DQ907*CF907*(1/(CO907)),3),CF907*(1/(CO907))))))</f>
        <v/>
      </c>
      <c r="CU907" s="224">
        <f>BY907</f>
        <v/>
      </c>
      <c r="CV907" s="237">
        <f>BZ907</f>
        <v/>
      </c>
      <c r="CW907" s="237">
        <f>CA907</f>
        <v/>
      </c>
      <c r="CX907" s="224">
        <f>CC907</f>
        <v/>
      </c>
      <c r="CY907" s="237">
        <f>CD907</f>
        <v/>
      </c>
      <c r="CZ907" s="7474">
        <f>IF(COUNTIF(Overview!K12:K14,TRUE)&gt;0,1.6,IF(COUNTIF(Overview!L12:L14,TRUE)&gt;0,8,0))</f>
        <v/>
      </c>
      <c r="DA907" s="1666"/>
      <c r="DB907" s="7483"/>
      <c r="DC907" s="844">
        <f>IF(CT907="","",IF(CT907&gt;CZ907,"Fail","Pass"))</f>
        <v/>
      </c>
      <c r="DD907" s="402"/>
      <c r="DE907" s="1565">
        <f>MyTimestamp(DC907)</f>
        <v/>
      </c>
      <c r="DF907" s="1531">
        <f>IF(COUNT(CE907:CH907)=1,15,IF(COUNT(CE907:CH907)=0,0,30))</f>
        <v/>
      </c>
      <c r="DG907" s="1532">
        <f>IF(DF907=0,0,2)</f>
        <v/>
      </c>
      <c r="DH907" s="1866"/>
      <c r="DI907" s="1866"/>
      <c r="DJ907" s="1863"/>
      <c r="DK907" s="1968"/>
      <c r="DL907" s="1574">
        <f>10^(CN907/20)*100-100</f>
        <v/>
      </c>
      <c r="DM907" s="976"/>
      <c r="DN907" s="1273"/>
      <c r="DO907" s="976">
        <f>IF(DM907="","",10^(DM907/10))</f>
        <v/>
      </c>
      <c r="DP907" s="976">
        <f>IF(ISNUMBER(DN907)=FALSE,"",10^(DN907/10))</f>
        <v/>
      </c>
      <c r="DQ907" s="1578">
        <f>IF(AND(ISNUMBER(DO907),ISNUMBER(DP907)),IF(DO907/DP907&gt;1,ROUND((DO907)/DP907,3),1),1)</f>
        <v/>
      </c>
      <c r="DR907" s="1541"/>
      <c r="DS907" s="1541"/>
      <c r="DT907" s="1541"/>
      <c r="DU907" s="1541"/>
      <c r="DV907" s="1541"/>
      <c r="DW907" s="1541"/>
      <c r="DX907" s="1541"/>
      <c r="DY907" s="1541"/>
      <c r="DZ907" s="1541"/>
      <c r="EA907" s="1541"/>
      <c r="EB907" s="1541"/>
      <c r="EC907" s="1541"/>
      <c r="ED907" s="1541"/>
      <c r="EE907" s="1541"/>
      <c r="EF907" s="1541"/>
      <c r="EG907" s="1541"/>
      <c r="EH907" s="1541"/>
      <c r="EI907" s="1541"/>
      <c r="EJ907" s="1541"/>
      <c r="EK907" s="1541"/>
      <c r="EL907" s="1541"/>
      <c r="EM907" s="1541"/>
      <c r="EN907" s="1541"/>
      <c r="EO907" s="1541"/>
      <c r="EP907" s="1541"/>
      <c r="EQ907" s="1541"/>
      <c r="ER907" s="1541"/>
      <c r="ES907" s="1541"/>
      <c r="ET907" s="1541"/>
      <c r="EU907" s="1541"/>
      <c r="EV907" s="1541"/>
    </row>
    <row r="908" ht="12.75" x14ac:dyDescent="0.2">
      <c r="A908" s="1541"/>
      <c r="B908" s="1541"/>
      <c r="C908"/>
      <c r="D908" s="1486"/>
      <c r="E908" s="1486"/>
      <c r="F908" s="672" t="inlineStr">
        <is>
          <t>5.5</t>
        </is>
      </c>
      <c r="G908" s="1497"/>
      <c r="H908" s="130">
        <f>BV908</f>
        <v/>
      </c>
      <c r="I908" s="130">
        <f>BW908</f>
        <v/>
      </c>
      <c r="J908" s="1299" t="inlineStr">
        <is>
          <t>WLAN</t>
        </is>
      </c>
      <c r="K908" s="1299" t="inlineStr">
        <is>
          <t>2.4 GHz</t>
        </is>
      </c>
      <c r="L908" s="115"/>
      <c r="M908" s="130"/>
      <c r="N908" s="119"/>
      <c r="O908" s="131"/>
      <c r="P908" s="6597"/>
      <c r="Q908" s="131"/>
      <c r="R908" s="131"/>
      <c r="S908" s="6593"/>
      <c r="T908" s="130">
        <v>7</v>
      </c>
      <c r="U908" s="6593">
        <v>2442</v>
      </c>
      <c r="V908" s="119"/>
      <c r="W908" s="1305"/>
      <c r="X908" s="119"/>
      <c r="Y908" s="119"/>
      <c r="Z908" s="119"/>
      <c r="AA908" s="115"/>
      <c r="AB908" s="115"/>
      <c r="AC908" s="1300">
        <f>IF(OR(BX908="Close to Ear",BX908="Close to Head"),"Head",IF(BX908="Extremity","Extremity","Body"))</f>
        <v/>
      </c>
      <c r="AD908" s="1301">
        <f>CA908</f>
        <v/>
      </c>
      <c r="AE908" s="1299">
        <f>CB908</f>
        <v/>
      </c>
      <c r="AF908" s="115"/>
      <c r="AG908" s="1302">
        <f>IF(OR(AZ908="",BA908=""),"N/A",IF(DC908="Pass","P","F"))</f>
        <v/>
      </c>
      <c r="AH908" s="129"/>
      <c r="AI908" s="129"/>
      <c r="AJ908" s="129"/>
      <c r="AK908" s="119"/>
      <c r="AL908" s="115"/>
      <c r="AM908" s="119"/>
      <c r="AN908" s="119"/>
      <c r="AO908" s="692"/>
      <c r="AP908" s="692"/>
      <c r="AQ908" s="692"/>
      <c r="AR908" s="692"/>
      <c r="AS908" s="692"/>
      <c r="AT908" s="1303">
        <f>IF(AC908="Extremity",IF(CG908="","",CG908),"")</f>
        <v/>
      </c>
      <c r="AU908" s="1303">
        <f>IF(AC908="Extremity",IF(CH908="","",CH908),"")</f>
        <v/>
      </c>
      <c r="AV908" s="1304">
        <f>IF(AC908="Extremity","",IF(CE908="","",CE908))</f>
        <v/>
      </c>
      <c r="AW908" s="1304">
        <f>IF(AD908="Extremity","",IF(CF908="","",CF908))</f>
        <v/>
      </c>
      <c r="AX908" s="1305">
        <f>DL908</f>
        <v/>
      </c>
      <c r="AY908" s="1305">
        <f>DQ908</f>
        <v/>
      </c>
      <c r="AZ908" s="3377">
        <f>IF(AC908="Extremity",IF(DA908="","",DA908),"")</f>
        <v/>
      </c>
      <c r="BA908" s="3378">
        <f>IF(AC908="Extremity","",IF(CT908="","",CT908))</f>
        <v/>
      </c>
      <c r="BB908" s="1305">
        <f>IF(AC908="Extremity",IF(DB908="","",DB908),"")</f>
        <v/>
      </c>
      <c r="BC908" s="1304">
        <f>IF(AC908="Extremity","",IF(CZ908="","",CZ908))</f>
        <v/>
      </c>
      <c r="BD908" s="1305">
        <f>DD908</f>
        <v/>
      </c>
      <c r="BE908" s="132">
        <f>DE908</f>
        <v/>
      </c>
      <c r="BF908" s="133">
        <f>DF908*60</f>
        <v/>
      </c>
      <c r="BG908" s="121">
        <f>BE908</f>
        <v/>
      </c>
      <c r="BH908" s="133">
        <f>DG908*60</f>
        <v/>
      </c>
      <c r="BI908" s="133">
        <f>DH908</f>
        <v/>
      </c>
      <c r="BJ908" s="117"/>
      <c r="BK908" s="812">
        <f>Overview!$E$7</f>
        <v/>
      </c>
      <c r="BL908" s="117"/>
      <c r="BM908" s="834">
        <f>DI908</f>
        <v/>
      </c>
      <c r="BN908" s="812">
        <f>Overview!$P$153</f>
        <v/>
      </c>
      <c r="BO908" s="117"/>
      <c r="BP908" s="117"/>
      <c r="BQ908" s="115"/>
      <c r="BR908" s="1478"/>
      <c r="BS908" s="1541"/>
      <c r="BT908" s="1864" t="inlineStr">
        <is>
          <t>WLAN</t>
        </is>
      </c>
      <c r="BU908" s="1828" t="inlineStr">
        <is>
          <t>2.4 GHz</t>
        </is>
      </c>
      <c r="BV908" s="906">
        <f>Overview!$H$31</f>
        <v/>
      </c>
      <c r="BW908" s="1828"/>
      <c r="BX908" s="1864" t="inlineStr">
        <is>
          <t>Body</t>
        </is>
      </c>
      <c r="BY908" s="1198"/>
      <c r="BZ908" s="1198"/>
      <c r="CA908" s="1199" t="str">
        <f>CA907</f>
        <v>TBD</v>
      </c>
      <c r="CB908" s="1971">
        <v>5</v>
      </c>
      <c r="CC908" s="1198">
        <f>IF(COUNT('Conducted WiFi'!$AH$3:$AH$9)=0,7,INDEX('Conducted WiFi'!$T$3:$T$9,MATCH(MAX('Conducted WiFi'!$AH$3:$AH$9),'Conducted WiFi'!$AH$3:$AH$9,0)))</f>
        <v>7</v>
      </c>
      <c r="CD908" s="1191">
        <f>IF(COUNT('Conducted WiFi'!$AH$3:$AH$9)=0,2442,INDEX('Conducted WiFi'!$U$3:$U$9,MATCH(MAX('Conducted WiFi'!$AH$3:$AH$9),'Conducted WiFi'!$AH$3:$AH$9,0)))</f>
        <v>2442</v>
      </c>
      <c r="CE908" s="7237"/>
      <c r="CF908" s="7237"/>
      <c r="CG908" s="7245"/>
      <c r="CH908" s="7245"/>
      <c r="CI908" s="225">
        <f>BY908</f>
        <v/>
      </c>
      <c r="CJ908" s="237">
        <f>BZ908</f>
        <v/>
      </c>
      <c r="CK908" s="223">
        <f>CA908</f>
        <v/>
      </c>
      <c r="CL908" s="237">
        <f>CC908</f>
        <v/>
      </c>
      <c r="CM908" s="394">
        <f>CD908</f>
        <v/>
      </c>
      <c r="CN908" s="1966"/>
      <c r="CO908" s="1967"/>
      <c r="CP908" s="7214">
        <f>IF(CF908=""," ",IF(ABS(CE908-CF908)&lt;=0.1,"Valid","Not valid"))</f>
        <v/>
      </c>
      <c r="CQ908" s="1674">
        <f> IF(CE908="","",IF(AND(CE908&lt;&gt;"",CF908=""),IF(CE908&gt;=0.8,"Medir+Sig Max","No"),IF(CF908&lt;&gt;"",IF(CF908&gt;=0.8,"Medir+Sig Max","No"),"")))</f>
        <v/>
      </c>
      <c r="CR908" s="6927"/>
      <c r="CS908" s="1674"/>
      <c r="CT908" s="220">
        <f>IF(CO908="",IF(AND(CE908="",CF908=""),"",IF(CF908="",IF(DQ908&gt;1,ROUND(DQ908*CE908,3),CE908),IF(DQ908&gt;1,ROUND(DQ908*CF908,3),CF908))),IF(AND(CE908="",CF908=""),"",IF(CF908="",IF(DQ908&gt;1,ROUND(DQ908*CE908*(1/(CO908)),3),CE908*(1/(CO908))),IF(DQ908&gt;1,ROUND(DQ908*CF908*(1/(CO908)),3),CF908*(1/(CO908))))))</f>
        <v/>
      </c>
      <c r="CU908" s="224">
        <f>BY908</f>
        <v/>
      </c>
      <c r="CV908" s="237">
        <f>BZ908</f>
        <v/>
      </c>
      <c r="CW908" s="237">
        <f>CA908</f>
        <v/>
      </c>
      <c r="CX908" s="224">
        <f>CC908</f>
        <v/>
      </c>
      <c r="CY908" s="237">
        <f>CD908</f>
        <v/>
      </c>
      <c r="CZ908" s="7474">
        <f>IF(COUNTIF(Overview!K12:K14,TRUE)&gt;0,1.6,IF(COUNTIF(Overview!L12:L14,TRUE)&gt;0,8,0))</f>
        <v/>
      </c>
      <c r="DA908" s="1666"/>
      <c r="DB908" s="7483"/>
      <c r="DC908" s="844">
        <f>IF(CT908="","",IF(CT908&gt;CZ908,"Fail","Pass"))</f>
        <v/>
      </c>
      <c r="DD908" s="402"/>
      <c r="DE908" s="1565">
        <f>MyTimestamp(DC908)</f>
        <v/>
      </c>
      <c r="DF908" s="1531">
        <f>IF(COUNT(CE908:CH908)=1,15,IF(COUNT(CE908:CH908)=0,0,30))</f>
        <v/>
      </c>
      <c r="DG908" s="1532">
        <f>IF(DF908=0,0,2)</f>
        <v/>
      </c>
      <c r="DH908" s="1866"/>
      <c r="DI908" s="1866"/>
      <c r="DJ908" s="1863"/>
      <c r="DK908" s="1968"/>
      <c r="DL908" s="1574">
        <f>10^(CN908/20)*100-100</f>
        <v/>
      </c>
      <c r="DM908" s="976"/>
      <c r="DN908" s="1273"/>
      <c r="DO908" s="976">
        <f>IF(DM908="","",10^(DM908/10))</f>
        <v/>
      </c>
      <c r="DP908" s="976">
        <f>IF(ISNUMBER(DN908)=FALSE,"",10^(DN908/10))</f>
        <v/>
      </c>
      <c r="DQ908" s="1578">
        <f>IF(AND(ISNUMBER(DO908),ISNUMBER(DP908)),IF(DO908/DP908&gt;1,ROUND((DO908)/DP908,3),1),1)</f>
        <v/>
      </c>
      <c r="DR908" s="1541"/>
      <c r="DS908" s="1541"/>
      <c r="DT908" s="1541"/>
      <c r="DU908" s="1541"/>
      <c r="DV908" s="1541"/>
      <c r="DW908" s="1541"/>
      <c r="DX908" s="1541"/>
      <c r="DY908" s="1541"/>
      <c r="DZ908" s="1541"/>
      <c r="EA908" s="1541"/>
      <c r="EB908" s="1541"/>
      <c r="EC908" s="1541"/>
      <c r="ED908" s="1541"/>
      <c r="EE908" s="1541"/>
      <c r="EF908" s="1541"/>
      <c r="EG908" s="1541"/>
      <c r="EH908" s="1541"/>
      <c r="EI908" s="1541"/>
      <c r="EJ908" s="1541"/>
      <c r="EK908" s="1541"/>
      <c r="EL908" s="1541"/>
      <c r="EM908" s="1541"/>
      <c r="EN908" s="1541"/>
      <c r="EO908" s="1541"/>
      <c r="EP908" s="1541"/>
      <c r="EQ908" s="1541"/>
      <c r="ER908" s="1541"/>
      <c r="ES908" s="1541"/>
      <c r="ET908" s="1541"/>
      <c r="EU908" s="1541"/>
      <c r="EV908" s="1541"/>
    </row>
    <row r="909" ht="12.75" x14ac:dyDescent="0.2">
      <c r="A909" s="1541"/>
      <c r="B909" s="1541"/>
      <c r="C909"/>
      <c r="D909" s="1486"/>
      <c r="E909" s="1486"/>
      <c r="F909" s="672" t="inlineStr">
        <is>
          <t>5.5</t>
        </is>
      </c>
      <c r="G909" s="1497"/>
      <c r="H909" s="130">
        <f>BV909</f>
        <v/>
      </c>
      <c r="I909" s="130">
        <f>BW909</f>
        <v/>
      </c>
      <c r="J909" s="1299" t="inlineStr">
        <is>
          <t>WLAN</t>
        </is>
      </c>
      <c r="K909" s="1299" t="inlineStr">
        <is>
          <t>2.4 GHz</t>
        </is>
      </c>
      <c r="L909" s="115"/>
      <c r="M909" s="130"/>
      <c r="N909" s="119"/>
      <c r="O909" s="131"/>
      <c r="P909" s="6597"/>
      <c r="Q909" s="131"/>
      <c r="R909" s="131"/>
      <c r="S909" s="6593"/>
      <c r="T909" s="130">
        <v>7</v>
      </c>
      <c r="U909" s="6593">
        <v>2442</v>
      </c>
      <c r="V909" s="119"/>
      <c r="W909" s="1305"/>
      <c r="X909" s="119"/>
      <c r="Y909" s="119"/>
      <c r="Z909" s="119"/>
      <c r="AA909" s="115"/>
      <c r="AB909" s="115"/>
      <c r="AC909" s="1300">
        <f>IF(OR(BX909="Close to Ear",BX909="Close to Head"),"Head",IF(BX909="Extremity","Extremity","Body"))</f>
        <v/>
      </c>
      <c r="AD909" s="1301">
        <f>CA909</f>
        <v/>
      </c>
      <c r="AE909" s="1299">
        <f>CB909</f>
        <v/>
      </c>
      <c r="AF909" s="115"/>
      <c r="AG909" s="1302">
        <f>IF(OR(AZ909="",BA909=""),"N/A",IF(DC909="Pass","P","F"))</f>
        <v/>
      </c>
      <c r="AH909" s="129"/>
      <c r="AI909" s="129"/>
      <c r="AJ909" s="129"/>
      <c r="AK909" s="119"/>
      <c r="AL909" s="115"/>
      <c r="AM909" s="119"/>
      <c r="AN909" s="119"/>
      <c r="AO909" s="692"/>
      <c r="AP909" s="692"/>
      <c r="AQ909" s="692"/>
      <c r="AR909" s="692"/>
      <c r="AS909" s="692"/>
      <c r="AT909" s="1303">
        <f>IF(AC909="Extremity",IF(CG909="","",CG909),"")</f>
        <v/>
      </c>
      <c r="AU909" s="1303">
        <f>IF(AC909="Extremity",IF(CH909="","",CH909),"")</f>
        <v/>
      </c>
      <c r="AV909" s="1304">
        <f>IF(AC909="Extremity","",IF(CE909="","",CE909))</f>
        <v/>
      </c>
      <c r="AW909" s="1304">
        <f>IF(AD909="Extremity","",IF(CF909="","",CF909))</f>
        <v/>
      </c>
      <c r="AX909" s="1305">
        <f>DL909</f>
        <v/>
      </c>
      <c r="AY909" s="1305">
        <f>DQ909</f>
        <v/>
      </c>
      <c r="AZ909" s="3377">
        <f>IF(AC909="Extremity",IF(DA909="","",DA909),"")</f>
        <v/>
      </c>
      <c r="BA909" s="3378">
        <f>IF(AC909="Extremity","",IF(CT909="","",CT909))</f>
        <v/>
      </c>
      <c r="BB909" s="1305">
        <f>IF(AC909="Extremity",IF(DB909="","",DB909),"")</f>
        <v/>
      </c>
      <c r="BC909" s="1304">
        <f>IF(AC909="Extremity","",IF(CZ909="","",CZ909))</f>
        <v/>
      </c>
      <c r="BD909" s="1305">
        <f>DD909</f>
        <v/>
      </c>
      <c r="BE909" s="132">
        <f>DE909</f>
        <v/>
      </c>
      <c r="BF909" s="133">
        <f>DF909*60</f>
        <v/>
      </c>
      <c r="BG909" s="121">
        <f>BE909</f>
        <v/>
      </c>
      <c r="BH909" s="133">
        <f>DG909*60</f>
        <v/>
      </c>
      <c r="BI909" s="133">
        <f>DH909</f>
        <v/>
      </c>
      <c r="BJ909" s="117"/>
      <c r="BK909" s="812">
        <f>Overview!$E$7</f>
        <v/>
      </c>
      <c r="BL909" s="117"/>
      <c r="BM909" s="834">
        <f>DI909</f>
        <v/>
      </c>
      <c r="BN909" s="812">
        <f>Overview!$P$153</f>
        <v/>
      </c>
      <c r="BO909" s="117"/>
      <c r="BP909" s="117"/>
      <c r="BQ909" s="115"/>
      <c r="BR909" s="1478"/>
      <c r="BS909" s="1541"/>
      <c r="BT909" s="1864" t="inlineStr">
        <is>
          <t>WLAN</t>
        </is>
      </c>
      <c r="BU909" s="1828" t="inlineStr">
        <is>
          <t>2.4 GHz</t>
        </is>
      </c>
      <c r="BV909" s="906">
        <f>Overview!$H$31</f>
        <v/>
      </c>
      <c r="BW909" s="1828"/>
      <c r="BX909" s="1864" t="inlineStr">
        <is>
          <t>Body</t>
        </is>
      </c>
      <c r="BY909" s="1198"/>
      <c r="BZ909" s="1198"/>
      <c r="CA909" s="1199" t="str">
        <f>CA908</f>
        <v>TBD</v>
      </c>
      <c r="CB909" s="1971">
        <v>5</v>
      </c>
      <c r="CC909" s="1198">
        <f>IF(COUNT('Conducted WiFi'!$AH$3:$AH$9)=0,7,INDEX('Conducted WiFi'!$T$3:$T$9,MATCH(MAX('Conducted WiFi'!$AH$3:$AH$9),'Conducted WiFi'!$AH$3:$AH$9,0)))</f>
        <v>7</v>
      </c>
      <c r="CD909" s="1191">
        <f>IF(COUNT('Conducted WiFi'!$AH$3:$AH$9)=0,2442,INDEX('Conducted WiFi'!$U$3:$U$9,MATCH(MAX('Conducted WiFi'!$AH$3:$AH$9),'Conducted WiFi'!$AH$3:$AH$9,0)))</f>
        <v>2442</v>
      </c>
      <c r="CE909" s="7237"/>
      <c r="CF909" s="7237"/>
      <c r="CG909" s="7245"/>
      <c r="CH909" s="7245"/>
      <c r="CI909" s="225">
        <f>BY909</f>
        <v/>
      </c>
      <c r="CJ909" s="237">
        <f>BZ909</f>
        <v/>
      </c>
      <c r="CK909" s="223">
        <f>CA909</f>
        <v/>
      </c>
      <c r="CL909" s="237">
        <f>CC909</f>
        <v/>
      </c>
      <c r="CM909" s="394">
        <f>CD909</f>
        <v/>
      </c>
      <c r="CN909" s="1966"/>
      <c r="CO909" s="1967"/>
      <c r="CP909" s="7214">
        <f>IF(CF909=""," ",IF(ABS(CE909-CF909)&lt;=0.1,"Valid","Not valid"))</f>
        <v/>
      </c>
      <c r="CQ909" s="1674">
        <f> IF(CE909="","",IF(AND(CE909&lt;&gt;"",CF909=""),IF(CE909&gt;=0.8,"Medir+Sig Max","No"),IF(CF909&lt;&gt;"",IF(CF909&gt;=0.8,"Medir+Sig Max","No"),"")))</f>
        <v/>
      </c>
      <c r="CR909" s="6927"/>
      <c r="CS909" s="1674"/>
      <c r="CT909" s="220">
        <f>IF(CO909="",IF(AND(CE909="",CF909=""),"",IF(CF909="",IF(DQ909&gt;1,ROUND(DQ909*CE909,3),CE909),IF(DQ909&gt;1,ROUND(DQ909*CF909,3),CF909))),IF(AND(CE909="",CF909=""),"",IF(CF909="",IF(DQ909&gt;1,ROUND(DQ909*CE909*(1/(CO909)),3),CE909*(1/(CO909))),IF(DQ909&gt;1,ROUND(DQ909*CF909*(1/(CO909)),3),CF909*(1/(CO909))))))</f>
        <v/>
      </c>
      <c r="CU909" s="224">
        <f>BY909</f>
        <v/>
      </c>
      <c r="CV909" s="237">
        <f>BZ909</f>
        <v/>
      </c>
      <c r="CW909" s="237">
        <f>CA909</f>
        <v/>
      </c>
      <c r="CX909" s="224">
        <f>CC909</f>
        <v/>
      </c>
      <c r="CY909" s="237">
        <f>CD909</f>
        <v/>
      </c>
      <c r="CZ909" s="7474">
        <f>IF(COUNTIF(Overview!K12:K14,TRUE)&gt;0,1.6,IF(COUNTIF(Overview!L12:L14,TRUE)&gt;0,8,0))</f>
        <v/>
      </c>
      <c r="DA909" s="1666"/>
      <c r="DB909" s="7483"/>
      <c r="DC909" s="844">
        <f>IF(CT909="","",IF(CT909&gt;CZ909,"Fail","Pass"))</f>
        <v/>
      </c>
      <c r="DD909" s="402"/>
      <c r="DE909" s="1565">
        <f>MyTimestamp(DC909)</f>
        <v/>
      </c>
      <c r="DF909" s="1531">
        <f>IF(COUNT(CE909:CH909)=1,15,IF(COUNT(CE909:CH909)=0,0,30))</f>
        <v/>
      </c>
      <c r="DG909" s="1532">
        <f>IF(DF909=0,0,2)</f>
        <v/>
      </c>
      <c r="DH909" s="1866"/>
      <c r="DI909" s="1866"/>
      <c r="DJ909" s="1863"/>
      <c r="DK909" s="1968"/>
      <c r="DL909" s="1574">
        <f>10^(CN909/20)*100-100</f>
        <v/>
      </c>
      <c r="DM909" s="976"/>
      <c r="DN909" s="1273"/>
      <c r="DO909" s="976">
        <f>IF(DM909="","",10^(DM909/10))</f>
        <v/>
      </c>
      <c r="DP909" s="976">
        <f>IF(ISNUMBER(DN909)=FALSE,"",10^(DN909/10))</f>
        <v/>
      </c>
      <c r="DQ909" s="1578">
        <f>IF(AND(ISNUMBER(DO909),ISNUMBER(DP909)),IF(DO909/DP909&gt;1,ROUND((DO909)/DP909,3),1),1)</f>
        <v/>
      </c>
      <c r="DR909" s="1541"/>
      <c r="DS909" s="1541"/>
      <c r="DT909" s="1541"/>
      <c r="DU909" s="1541"/>
      <c r="DV909" s="1541"/>
      <c r="DW909" s="1541"/>
      <c r="DX909" s="1541"/>
      <c r="DY909" s="1541"/>
      <c r="DZ909" s="1541"/>
      <c r="EA909" s="1541"/>
      <c r="EB909" s="1541"/>
      <c r="EC909" s="1541"/>
      <c r="ED909" s="1541"/>
      <c r="EE909" s="1541"/>
      <c r="EF909" s="1541"/>
      <c r="EG909" s="1541"/>
      <c r="EH909" s="1541"/>
      <c r="EI909" s="1541"/>
      <c r="EJ909" s="1541"/>
      <c r="EK909" s="1541"/>
      <c r="EL909" s="1541"/>
      <c r="EM909" s="1541"/>
      <c r="EN909" s="1541"/>
      <c r="EO909" s="1541"/>
      <c r="EP909" s="1541"/>
      <c r="EQ909" s="1541"/>
      <c r="ER909" s="1541"/>
      <c r="ES909" s="1541"/>
      <c r="ET909" s="1541"/>
      <c r="EU909" s="1541"/>
      <c r="EV909" s="1541"/>
    </row>
    <row r="910" ht="12.75" x14ac:dyDescent="0.2">
      <c r="A910" s="1541"/>
      <c r="B910" s="1541"/>
      <c r="C910"/>
      <c r="D910" s="1486"/>
      <c r="E910" s="1486"/>
      <c r="F910" s="672" t="inlineStr">
        <is>
          <t>5.5</t>
        </is>
      </c>
      <c r="G910" s="1497"/>
      <c r="H910" s="130">
        <f>BV910</f>
        <v/>
      </c>
      <c r="I910" s="130">
        <f>BW910</f>
        <v/>
      </c>
      <c r="J910" s="1299" t="inlineStr">
        <is>
          <t>WLAN</t>
        </is>
      </c>
      <c r="K910" s="1299" t="inlineStr">
        <is>
          <t>2.4 GHz</t>
        </is>
      </c>
      <c r="L910" s="115"/>
      <c r="M910" s="130"/>
      <c r="N910" s="119"/>
      <c r="O910" s="131"/>
      <c r="P910" s="6597"/>
      <c r="Q910" s="131"/>
      <c r="R910" s="131"/>
      <c r="S910" s="6593"/>
      <c r="T910" s="130">
        <v>7</v>
      </c>
      <c r="U910" s="6593">
        <v>2442</v>
      </c>
      <c r="V910" s="119"/>
      <c r="W910" s="1305"/>
      <c r="X910" s="119"/>
      <c r="Y910" s="119"/>
      <c r="Z910" s="119"/>
      <c r="AA910" s="115"/>
      <c r="AB910" s="115"/>
      <c r="AC910" s="1300">
        <f>IF(OR(BX910="Close to Ear",BX910="Close to Head"),"Head",IF(BX910="Extremity","Extremity","Body"))</f>
        <v/>
      </c>
      <c r="AD910" s="1301">
        <f>CA910</f>
        <v/>
      </c>
      <c r="AE910" s="1299">
        <f>CB910</f>
        <v/>
      </c>
      <c r="AF910" s="115"/>
      <c r="AG910" s="1302">
        <f>IF(OR(AZ910="",BA910=""),"N/A",IF(DC910="Pass","P","F"))</f>
        <v/>
      </c>
      <c r="AH910" s="129"/>
      <c r="AI910" s="129"/>
      <c r="AJ910" s="129"/>
      <c r="AK910" s="119"/>
      <c r="AL910" s="115"/>
      <c r="AM910" s="119"/>
      <c r="AN910" s="119"/>
      <c r="AO910" s="692"/>
      <c r="AP910" s="692"/>
      <c r="AQ910" s="692"/>
      <c r="AR910" s="692"/>
      <c r="AS910" s="692"/>
      <c r="AT910" s="1303">
        <f>IF(AC910="Extremity",IF(CG910="","",CG910),"")</f>
        <v/>
      </c>
      <c r="AU910" s="1303">
        <f>IF(AC910="Extremity",IF(CH910="","",CH910),"")</f>
        <v/>
      </c>
      <c r="AV910" s="1304">
        <f>IF(AC910="Extremity","",IF(CE910="","",CE910))</f>
        <v/>
      </c>
      <c r="AW910" s="1304">
        <f>IF(AD910="Extremity","",IF(CF910="","",CF910))</f>
        <v/>
      </c>
      <c r="AX910" s="1305">
        <f>DL910</f>
        <v/>
      </c>
      <c r="AY910" s="1305">
        <f>DQ910</f>
        <v/>
      </c>
      <c r="AZ910" s="3377">
        <f>IF(AC910="Extremity",IF(DA910="","",DA910),"")</f>
        <v/>
      </c>
      <c r="BA910" s="3378">
        <f>IF(AC910="Extremity","",IF(CT910="","",CT910))</f>
        <v/>
      </c>
      <c r="BB910" s="1305">
        <f>IF(AC910="Extremity",IF(DB910="","",DB910),"")</f>
        <v/>
      </c>
      <c r="BC910" s="1304">
        <f>IF(AC910="Extremity","",IF(CZ910="","",CZ910))</f>
        <v/>
      </c>
      <c r="BD910" s="1305">
        <f>DD910</f>
        <v/>
      </c>
      <c r="BE910" s="132">
        <f>DE910</f>
        <v/>
      </c>
      <c r="BF910" s="133">
        <f>DF910*60</f>
        <v/>
      </c>
      <c r="BG910" s="121">
        <f>BE910</f>
        <v/>
      </c>
      <c r="BH910" s="133">
        <f>DG910*60</f>
        <v/>
      </c>
      <c r="BI910" s="133">
        <f>DH910</f>
        <v/>
      </c>
      <c r="BJ910" s="117"/>
      <c r="BK910" s="812">
        <f>Overview!$E$7</f>
        <v/>
      </c>
      <c r="BL910" s="117"/>
      <c r="BM910" s="834">
        <f>DI910</f>
        <v/>
      </c>
      <c r="BN910" s="812">
        <f>Overview!$P$153</f>
        <v/>
      </c>
      <c r="BO910" s="117"/>
      <c r="BP910" s="117"/>
      <c r="BQ910" s="115"/>
      <c r="BR910" s="1478"/>
      <c r="BS910" s="1541"/>
      <c r="BT910" s="1864" t="inlineStr">
        <is>
          <t>WLAN</t>
        </is>
      </c>
      <c r="BU910" s="1828" t="inlineStr">
        <is>
          <t>2.4 GHz</t>
        </is>
      </c>
      <c r="BV910" s="906">
        <f>Overview!$H$31</f>
        <v/>
      </c>
      <c r="BW910" s="1828"/>
      <c r="BX910" s="1864" t="inlineStr">
        <is>
          <t>Body</t>
        </is>
      </c>
      <c r="BY910" s="1198"/>
      <c r="BZ910" s="1198"/>
      <c r="CA910" s="1199" t="str">
        <f>CA909</f>
        <v>TBD</v>
      </c>
      <c r="CB910" s="1971">
        <v>5</v>
      </c>
      <c r="CC910" s="1198">
        <f>IF(COUNT('Conducted WiFi'!$AH$3:$AH$9)=0,7,INDEX('Conducted WiFi'!$T$3:$T$9,MATCH(MAX('Conducted WiFi'!$AH$3:$AH$9),'Conducted WiFi'!$AH$3:$AH$9,0)))</f>
        <v>7</v>
      </c>
      <c r="CD910" s="1191">
        <f>IF(COUNT('Conducted WiFi'!$AH$3:$AH$9)=0,2442,INDEX('Conducted WiFi'!$U$3:$U$9,MATCH(MAX('Conducted WiFi'!$AH$3:$AH$9),'Conducted WiFi'!$AH$3:$AH$9,0)))</f>
        <v>2442</v>
      </c>
      <c r="CE910" s="7237"/>
      <c r="CF910" s="7237"/>
      <c r="CG910" s="7245"/>
      <c r="CH910" s="7245"/>
      <c r="CI910" s="225">
        <f>BY910</f>
        <v/>
      </c>
      <c r="CJ910" s="237">
        <f>BZ910</f>
        <v/>
      </c>
      <c r="CK910" s="223">
        <f>CA910</f>
        <v/>
      </c>
      <c r="CL910" s="237">
        <f>CC910</f>
        <v/>
      </c>
      <c r="CM910" s="394">
        <f>CD910</f>
        <v/>
      </c>
      <c r="CN910" s="1966"/>
      <c r="CO910" s="1967"/>
      <c r="CP910" s="7214">
        <f>IF(CF910=""," ",IF(ABS(CE910-CF910)&lt;=0.1,"Valid","Not valid"))</f>
        <v/>
      </c>
      <c r="CQ910" s="1674">
        <f> IF(CE910="","",IF(AND(CE910&lt;&gt;"",CF910=""),IF(CE910&gt;=0.8,"Medir+Sig Max","No"),IF(CF910&lt;&gt;"",IF(CF910&gt;=0.8,"Medir+Sig Max","No"),"")))</f>
        <v/>
      </c>
      <c r="CR910" s="6927"/>
      <c r="CS910" s="1674"/>
      <c r="CT910" s="220">
        <f>IF(CO910="",IF(AND(CE910="",CF910=""),"",IF(CF910="",IF(DQ910&gt;1,ROUND(DQ910*CE910,3),CE910),IF(DQ910&gt;1,ROUND(DQ910*CF910,3),CF910))),IF(AND(CE910="",CF910=""),"",IF(CF910="",IF(DQ910&gt;1,ROUND(DQ910*CE910*(1/(CO910)),3),CE910*(1/(CO910))),IF(DQ910&gt;1,ROUND(DQ910*CF910*(1/(CO910)),3),CF910*(1/(CO910))))))</f>
        <v/>
      </c>
      <c r="CU910" s="224">
        <f>BY910</f>
        <v/>
      </c>
      <c r="CV910" s="237">
        <f>BZ910</f>
        <v/>
      </c>
      <c r="CW910" s="237">
        <f>CA910</f>
        <v/>
      </c>
      <c r="CX910" s="224">
        <f>CC910</f>
        <v/>
      </c>
      <c r="CY910" s="237">
        <f>CD910</f>
        <v/>
      </c>
      <c r="CZ910" s="7474">
        <f>IF(COUNTIF(Overview!K12:K14,TRUE)&gt;0,1.6,IF(COUNTIF(Overview!L12:L14,TRUE)&gt;0,8,0))</f>
        <v/>
      </c>
      <c r="DA910" s="1666"/>
      <c r="DB910" s="7483"/>
      <c r="DC910" s="844">
        <f>IF(CT910="","",IF(CT910&gt;CZ910,"Fail","Pass"))</f>
        <v/>
      </c>
      <c r="DD910" s="402"/>
      <c r="DE910" s="1565">
        <f>MyTimestamp(DC910)</f>
        <v/>
      </c>
      <c r="DF910" s="1531">
        <f>IF(COUNT(CE910:CH910)=1,15,IF(COUNT(CE910:CH910)=0,0,30))</f>
        <v/>
      </c>
      <c r="DG910" s="1532">
        <f>IF(DF910=0,0,2)</f>
        <v/>
      </c>
      <c r="DH910" s="1866"/>
      <c r="DI910" s="1866"/>
      <c r="DJ910" s="1863"/>
      <c r="DK910" s="1968"/>
      <c r="DL910" s="1574">
        <f>10^(CN910/20)*100-100</f>
        <v/>
      </c>
      <c r="DM910" s="976"/>
      <c r="DN910" s="1273"/>
      <c r="DO910" s="976">
        <f>IF(DM910="","",10^(DM910/10))</f>
        <v/>
      </c>
      <c r="DP910" s="976">
        <f>IF(ISNUMBER(DN910)=FALSE,"",10^(DN910/10))</f>
        <v/>
      </c>
      <c r="DQ910" s="1578">
        <f>IF(AND(ISNUMBER(DO910),ISNUMBER(DP910)),IF(DO910/DP910&gt;1,ROUND((DO910)/DP910,3),1),1)</f>
        <v/>
      </c>
      <c r="DR910" s="1541"/>
      <c r="DS910" s="1541"/>
      <c r="DT910" s="1541"/>
      <c r="DU910" s="1541"/>
      <c r="DV910" s="1541"/>
      <c r="DW910" s="1541"/>
      <c r="DX910" s="1541"/>
      <c r="DY910" s="1541"/>
      <c r="DZ910" s="1541"/>
      <c r="EA910" s="1541"/>
      <c r="EB910" s="1541"/>
      <c r="EC910" s="1541"/>
      <c r="ED910" s="1541"/>
      <c r="EE910" s="1541"/>
      <c r="EF910" s="1541"/>
      <c r="EG910" s="1541"/>
      <c r="EH910" s="1541"/>
      <c r="EI910" s="1541"/>
      <c r="EJ910" s="1541"/>
      <c r="EK910" s="1541"/>
      <c r="EL910" s="1541"/>
      <c r="EM910" s="1541"/>
      <c r="EN910" s="1541"/>
      <c r="EO910" s="1541"/>
      <c r="EP910" s="1541"/>
      <c r="EQ910" s="1541"/>
      <c r="ER910" s="1541"/>
      <c r="ES910" s="1541"/>
      <c r="ET910" s="1541"/>
      <c r="EU910" s="1541"/>
      <c r="EV910" s="1541"/>
    </row>
    <row r="911" ht="12.75" x14ac:dyDescent="0.2">
      <c r="A911" s="1541"/>
      <c r="B911" s="1541"/>
      <c r="C911"/>
      <c r="D911" s="1486"/>
      <c r="E911" s="1486"/>
      <c r="F911" s="672" t="inlineStr">
        <is>
          <t>5.5</t>
        </is>
      </c>
      <c r="G911" s="1497"/>
      <c r="H911" s="130">
        <f>BV911</f>
        <v/>
      </c>
      <c r="I911" s="130">
        <f>BW911</f>
        <v/>
      </c>
      <c r="J911" s="1299" t="inlineStr">
        <is>
          <t>WLAN</t>
        </is>
      </c>
      <c r="K911" s="1299" t="inlineStr">
        <is>
          <t>2.4 GHz</t>
        </is>
      </c>
      <c r="L911" s="115"/>
      <c r="M911" s="130"/>
      <c r="N911" s="119"/>
      <c r="O911" s="131"/>
      <c r="P911" s="6597"/>
      <c r="Q911" s="131"/>
      <c r="R911" s="131"/>
      <c r="S911" s="6593"/>
      <c r="T911" s="130">
        <v>7</v>
      </c>
      <c r="U911" s="6593">
        <v>2442</v>
      </c>
      <c r="V911" s="119"/>
      <c r="W911" s="1305"/>
      <c r="X911" s="119"/>
      <c r="Y911" s="119"/>
      <c r="Z911" s="119"/>
      <c r="AA911" s="115"/>
      <c r="AB911" s="115"/>
      <c r="AC911" s="1300">
        <f>IF(OR(BX911="Close to Ear",BX911="Close to Head"),"Head",IF(BX911="Extremity","Extremity","Body"))</f>
        <v/>
      </c>
      <c r="AD911" s="1301">
        <f>CA911</f>
        <v/>
      </c>
      <c r="AE911" s="1299">
        <f>CB911</f>
        <v/>
      </c>
      <c r="AF911" s="115"/>
      <c r="AG911" s="1302">
        <f>IF(OR(AZ911="",BA911=""),"N/A",IF(DC911="Pass","P","F"))</f>
        <v/>
      </c>
      <c r="AH911" s="129"/>
      <c r="AI911" s="129"/>
      <c r="AJ911" s="129"/>
      <c r="AK911" s="119"/>
      <c r="AL911" s="115"/>
      <c r="AM911" s="119"/>
      <c r="AN911" s="119"/>
      <c r="AO911" s="692"/>
      <c r="AP911" s="692"/>
      <c r="AQ911" s="692"/>
      <c r="AR911" s="692"/>
      <c r="AS911" s="692"/>
      <c r="AT911" s="1303">
        <f>IF(AC911="Extremity",IF(CG911="","",CG911),"")</f>
        <v/>
      </c>
      <c r="AU911" s="1303">
        <f>IF(AC911="Extremity",IF(CH911="","",CH911),"")</f>
        <v/>
      </c>
      <c r="AV911" s="1304">
        <f>IF(AC911="Extremity","",IF(CE911="","",CE911))</f>
        <v/>
      </c>
      <c r="AW911" s="1304">
        <f>IF(AD911="Extremity","",IF(CF911="","",CF911))</f>
        <v/>
      </c>
      <c r="AX911" s="1305">
        <f>DL911</f>
        <v/>
      </c>
      <c r="AY911" s="1305">
        <f>DQ911</f>
        <v/>
      </c>
      <c r="AZ911" s="3377">
        <f>IF(AC911="Extremity",IF(DA911="","",DA911),"")</f>
        <v/>
      </c>
      <c r="BA911" s="3378">
        <f>IF(AC911="Extremity","",IF(CT911="","",CT911))</f>
        <v/>
      </c>
      <c r="BB911" s="1305">
        <f>IF(AC911="Extremity",IF(DB911="","",DB911),"")</f>
        <v/>
      </c>
      <c r="BC911" s="1304">
        <f>IF(AC911="Extremity","",IF(CZ911="","",CZ911))</f>
        <v/>
      </c>
      <c r="BD911" s="1305">
        <f>DD911</f>
        <v/>
      </c>
      <c r="BE911" s="132">
        <f>DE911</f>
        <v/>
      </c>
      <c r="BF911" s="133">
        <f>DF911*60</f>
        <v/>
      </c>
      <c r="BG911" s="121">
        <f>BE911</f>
        <v/>
      </c>
      <c r="BH911" s="133">
        <f>DG911*60</f>
        <v/>
      </c>
      <c r="BI911" s="133">
        <f>DH911</f>
        <v/>
      </c>
      <c r="BJ911" s="117"/>
      <c r="BK911" s="812">
        <f>Overview!$E$7</f>
        <v/>
      </c>
      <c r="BL911" s="117"/>
      <c r="BM911" s="834">
        <f>DI911</f>
        <v/>
      </c>
      <c r="BN911" s="812">
        <f>Overview!$P$153</f>
        <v/>
      </c>
      <c r="BO911" s="117"/>
      <c r="BP911" s="117"/>
      <c r="BQ911" s="115"/>
      <c r="BR911" s="1478"/>
      <c r="BS911" s="1541"/>
      <c r="BT911" s="1864" t="inlineStr">
        <is>
          <t>WLAN</t>
        </is>
      </c>
      <c r="BU911" s="1828" t="inlineStr">
        <is>
          <t>2.4 GHz</t>
        </is>
      </c>
      <c r="BV911" s="906">
        <f>Overview!$H$31</f>
        <v/>
      </c>
      <c r="BW911" s="1828"/>
      <c r="BX911" s="1864" t="inlineStr">
        <is>
          <t>Body</t>
        </is>
      </c>
      <c r="BY911" s="1198"/>
      <c r="BZ911" s="1198"/>
      <c r="CA911" s="1199" t="str">
        <f>CA910</f>
        <v>TBD</v>
      </c>
      <c r="CB911" s="1971">
        <v>5</v>
      </c>
      <c r="CC911" s="1198">
        <f>IF(COUNT('Conducted WiFi'!$AH$3:$AH$9)=0,7,INDEX('Conducted WiFi'!$T$3:$T$9,MATCH(MAX('Conducted WiFi'!$AH$3:$AH$9),'Conducted WiFi'!$AH$3:$AH$9,0)))</f>
        <v>7</v>
      </c>
      <c r="CD911" s="1191">
        <f>IF(COUNT('Conducted WiFi'!$AH$3:$AH$9)=0,2442,INDEX('Conducted WiFi'!$U$3:$U$9,MATCH(MAX('Conducted WiFi'!$AH$3:$AH$9),'Conducted WiFi'!$AH$3:$AH$9,0)))</f>
        <v>2442</v>
      </c>
      <c r="CE911" s="7237"/>
      <c r="CF911" s="7237"/>
      <c r="CG911" s="7245"/>
      <c r="CH911" s="7245"/>
      <c r="CI911" s="225">
        <f>BY911</f>
        <v/>
      </c>
      <c r="CJ911" s="237">
        <f>BZ911</f>
        <v/>
      </c>
      <c r="CK911" s="223">
        <f>CA911</f>
        <v/>
      </c>
      <c r="CL911" s="237">
        <f>CC911</f>
        <v/>
      </c>
      <c r="CM911" s="394">
        <f>CD911</f>
        <v/>
      </c>
      <c r="CN911" s="1966"/>
      <c r="CO911" s="1967"/>
      <c r="CP911" s="7214">
        <f>IF(CF911=""," ",IF(ABS(CE911-CF911)&lt;=0.1,"Valid","Not valid"))</f>
        <v/>
      </c>
      <c r="CQ911" s="1674">
        <f> IF(CE911="","",IF(AND(CE911&lt;&gt;"",CF911=""),IF(CE911&gt;=0.8,"Medir+Sig Max","No"),IF(CF911&lt;&gt;"",IF(CF911&gt;=0.8,"Medir+Sig Max","No"),"")))</f>
        <v/>
      </c>
      <c r="CR911" s="6927"/>
      <c r="CS911" s="1674"/>
      <c r="CT911" s="220">
        <f>IF(CO911="",IF(AND(CE911="",CF911=""),"",IF(CF911="",IF(DQ911&gt;1,ROUND(DQ911*CE911,3),CE911),IF(DQ911&gt;1,ROUND(DQ911*CF911,3),CF911))),IF(AND(CE911="",CF911=""),"",IF(CF911="",IF(DQ911&gt;1,ROUND(DQ911*CE911*(1/(CO911)),3),CE911*(1/(CO911))),IF(DQ911&gt;1,ROUND(DQ911*CF911*(1/(CO911)),3),CF911*(1/(CO911))))))</f>
        <v/>
      </c>
      <c r="CU911" s="224">
        <f>BY911</f>
        <v/>
      </c>
      <c r="CV911" s="237">
        <f>BZ911</f>
        <v/>
      </c>
      <c r="CW911" s="237">
        <f>CA911</f>
        <v/>
      </c>
      <c r="CX911" s="224">
        <f>CC911</f>
        <v/>
      </c>
      <c r="CY911" s="237">
        <f>CD911</f>
        <v/>
      </c>
      <c r="CZ911" s="7474">
        <f>IF(COUNTIF(Overview!K12:K14,TRUE)&gt;0,1.6,IF(COUNTIF(Overview!L12:L14,TRUE)&gt;0,8,0))</f>
        <v/>
      </c>
      <c r="DA911" s="1666"/>
      <c r="DB911" s="7483"/>
      <c r="DC911" s="844">
        <f>IF(CT911="","",IF(CT911&gt;CZ911,"Fail","Pass"))</f>
        <v/>
      </c>
      <c r="DD911" s="402"/>
      <c r="DE911" s="1565">
        <f>MyTimestamp(DC911)</f>
        <v/>
      </c>
      <c r="DF911" s="1531">
        <f>IF(COUNT(CE911:CH911)=1,15,IF(COUNT(CE911:CH911)=0,0,30))</f>
        <v/>
      </c>
      <c r="DG911" s="1532">
        <f>IF(DF911=0,0,2)</f>
        <v/>
      </c>
      <c r="DH911" s="1866"/>
      <c r="DI911" s="1866"/>
      <c r="DJ911" s="1863"/>
      <c r="DK911" s="1968"/>
      <c r="DL911" s="1574">
        <f>10^(CN911/20)*100-100</f>
        <v/>
      </c>
      <c r="DM911" s="976"/>
      <c r="DN911" s="1273"/>
      <c r="DO911" s="976">
        <f>IF(DM911="","",10^(DM911/10))</f>
        <v/>
      </c>
      <c r="DP911" s="976">
        <f>IF(ISNUMBER(DN911)=FALSE,"",10^(DN911/10))</f>
        <v/>
      </c>
      <c r="DQ911" s="1578">
        <f>IF(AND(ISNUMBER(DO911),ISNUMBER(DP911)),IF(DO911/DP911&gt;1,ROUND((DO911)/DP911,3),1),1)</f>
        <v/>
      </c>
      <c r="DR911" s="1541"/>
      <c r="DS911" s="1541"/>
      <c r="DT911" s="1541"/>
      <c r="DU911" s="1541"/>
      <c r="DV911" s="1541"/>
      <c r="DW911" s="1541"/>
      <c r="DX911" s="1541"/>
      <c r="DY911" s="1541"/>
      <c r="DZ911" s="1541"/>
      <c r="EA911" s="1541"/>
      <c r="EB911" s="1541"/>
      <c r="EC911" s="1541"/>
      <c r="ED911" s="1541"/>
      <c r="EE911" s="1541"/>
      <c r="EF911" s="1541"/>
      <c r="EG911" s="1541"/>
      <c r="EH911" s="1541"/>
      <c r="EI911" s="1541"/>
      <c r="EJ911" s="1541"/>
      <c r="EK911" s="1541"/>
      <c r="EL911" s="1541"/>
      <c r="EM911" s="1541"/>
      <c r="EN911" s="1541"/>
      <c r="EO911" s="1541"/>
      <c r="EP911" s="1541"/>
      <c r="EQ911" s="1541"/>
      <c r="ER911" s="1541"/>
      <c r="ES911" s="1541"/>
      <c r="ET911" s="1541"/>
      <c r="EU911" s="1541"/>
      <c r="EV911" s="1541"/>
    </row>
    <row r="912" ht="12.75" x14ac:dyDescent="0.2">
      <c r="A912" s="1541"/>
      <c r="B912" s="1541"/>
      <c r="C912"/>
      <c r="D912" s="1486"/>
      <c r="E912" s="1486"/>
      <c r="F912" s="672" t="inlineStr">
        <is>
          <t>5.5</t>
        </is>
      </c>
      <c r="G912" s="1497"/>
      <c r="H912" s="130">
        <f>BV912</f>
        <v/>
      </c>
      <c r="I912" s="130">
        <f>BW912</f>
        <v/>
      </c>
      <c r="J912" s="1299" t="inlineStr">
        <is>
          <t>WLAN</t>
        </is>
      </c>
      <c r="K912" s="1299" t="inlineStr">
        <is>
          <t>2.4 GHz</t>
        </is>
      </c>
      <c r="L912" s="115"/>
      <c r="M912" s="130"/>
      <c r="N912" s="119"/>
      <c r="O912" s="131"/>
      <c r="P912" s="6597"/>
      <c r="Q912" s="131"/>
      <c r="R912" s="131"/>
      <c r="S912" s="6593"/>
      <c r="T912" s="130">
        <v>7</v>
      </c>
      <c r="U912" s="6593">
        <v>2442</v>
      </c>
      <c r="V912" s="119"/>
      <c r="W912" s="1305"/>
      <c r="X912" s="119"/>
      <c r="Y912" s="119"/>
      <c r="Z912" s="119"/>
      <c r="AA912" s="115"/>
      <c r="AB912" s="115"/>
      <c r="AC912" s="1300">
        <f>IF(OR(BX912="Close to Ear",BX912="Close to Head"),"Head",IF(BX912="Extremity","Extremity","Body"))</f>
        <v/>
      </c>
      <c r="AD912" s="1301">
        <f>CA912</f>
        <v/>
      </c>
      <c r="AE912" s="1299">
        <f>CB912</f>
        <v/>
      </c>
      <c r="AF912" s="115"/>
      <c r="AG912" s="1302">
        <f>IF(OR(AZ912="",BA912=""),"N/A",IF(DC912="Pass","P","F"))</f>
        <v/>
      </c>
      <c r="AH912" s="129"/>
      <c r="AI912" s="129"/>
      <c r="AJ912" s="129"/>
      <c r="AK912" s="119"/>
      <c r="AL912" s="115"/>
      <c r="AM912" s="119"/>
      <c r="AN912" s="119"/>
      <c r="AO912" s="692"/>
      <c r="AP912" s="692"/>
      <c r="AQ912" s="692"/>
      <c r="AR912" s="692"/>
      <c r="AS912" s="692"/>
      <c r="AT912" s="1303">
        <f>IF(AC912="Extremity",IF(CG912="","",CG912),"")</f>
        <v/>
      </c>
      <c r="AU912" s="1303">
        <f>IF(AC912="Extremity",IF(CH912="","",CH912),"")</f>
        <v/>
      </c>
      <c r="AV912" s="1304">
        <f>IF(AC912="Extremity","",IF(CE912="","",CE912))</f>
        <v/>
      </c>
      <c r="AW912" s="1304">
        <f>IF(AD912="Extremity","",IF(CF912="","",CF912))</f>
        <v/>
      </c>
      <c r="AX912" s="1305">
        <f>DL912</f>
        <v/>
      </c>
      <c r="AY912" s="1305">
        <f>DQ912</f>
        <v/>
      </c>
      <c r="AZ912" s="3377">
        <f>IF(AC912="Extremity",IF(DA912="","",DA912),"")</f>
        <v/>
      </c>
      <c r="BA912" s="3378">
        <f>IF(AC912="Extremity","",IF(CT912="","",CT912))</f>
        <v/>
      </c>
      <c r="BB912" s="1305">
        <f>IF(AC912="Extremity",IF(DB912="","",DB912),"")</f>
        <v/>
      </c>
      <c r="BC912" s="1304">
        <f>IF(AC912="Extremity","",IF(CZ912="","",CZ912))</f>
        <v/>
      </c>
      <c r="BD912" s="1305">
        <f>DD912</f>
        <v/>
      </c>
      <c r="BE912" s="132">
        <f>DE912</f>
        <v/>
      </c>
      <c r="BF912" s="133">
        <f>DF912*60</f>
        <v/>
      </c>
      <c r="BG912" s="121">
        <f>BE912</f>
        <v/>
      </c>
      <c r="BH912" s="133">
        <f>DG912*60</f>
        <v/>
      </c>
      <c r="BI912" s="133">
        <f>DH912</f>
        <v/>
      </c>
      <c r="BJ912" s="117"/>
      <c r="BK912" s="812">
        <f>Overview!$E$7</f>
        <v/>
      </c>
      <c r="BL912" s="117"/>
      <c r="BM912" s="834">
        <f>DI912</f>
        <v/>
      </c>
      <c r="BN912" s="812">
        <f>Overview!$P$153</f>
        <v/>
      </c>
      <c r="BO912" s="117"/>
      <c r="BP912" s="117"/>
      <c r="BQ912" s="115"/>
      <c r="BR912" s="1478"/>
      <c r="BS912" s="1541"/>
      <c r="BT912" s="1864" t="inlineStr">
        <is>
          <t>WLAN</t>
        </is>
      </c>
      <c r="BU912" s="1828" t="inlineStr">
        <is>
          <t>2.4 GHz</t>
        </is>
      </c>
      <c r="BV912" s="906">
        <f>Overview!$H$31</f>
        <v/>
      </c>
      <c r="BW912" s="1828"/>
      <c r="BX912" s="1864" t="inlineStr">
        <is>
          <t>Body</t>
        </is>
      </c>
      <c r="BY912" s="1198"/>
      <c r="BZ912" s="1198"/>
      <c r="CA912" s="1199" t="str">
        <f>CA911</f>
        <v>TBD</v>
      </c>
      <c r="CB912" s="1971">
        <v>5</v>
      </c>
      <c r="CC912" s="1198">
        <f>IF(COUNT('Conducted WiFi'!$AH$3:$AH$9)=0,7,INDEX('Conducted WiFi'!$T$3:$T$9,MATCH(MAX('Conducted WiFi'!$AH$3:$AH$9),'Conducted WiFi'!$AH$3:$AH$9,0)))</f>
        <v>7</v>
      </c>
      <c r="CD912" s="1191">
        <f>IF(COUNT('Conducted WiFi'!$AH$3:$AH$9)=0,2442,INDEX('Conducted WiFi'!$U$3:$U$9,MATCH(MAX('Conducted WiFi'!$AH$3:$AH$9),'Conducted WiFi'!$AH$3:$AH$9,0)))</f>
        <v>2442</v>
      </c>
      <c r="CE912" s="7237"/>
      <c r="CF912" s="7237"/>
      <c r="CG912" s="7245"/>
      <c r="CH912" s="7245"/>
      <c r="CI912" s="225">
        <f>BY912</f>
        <v/>
      </c>
      <c r="CJ912" s="237">
        <f>BZ912</f>
        <v/>
      </c>
      <c r="CK912" s="223">
        <f>CA912</f>
        <v/>
      </c>
      <c r="CL912" s="237">
        <f>CC912</f>
        <v/>
      </c>
      <c r="CM912" s="394">
        <f>CD912</f>
        <v/>
      </c>
      <c r="CN912" s="1966"/>
      <c r="CO912" s="1967"/>
      <c r="CP912" s="7214">
        <f>IF(CF912=""," ",IF(ABS(CE912-CF912)&lt;=0.1,"Valid","Not valid"))</f>
        <v/>
      </c>
      <c r="CQ912" s="1674">
        <f> IF(CE912="","",IF(AND(CE912&lt;&gt;"",CF912=""),IF(CE912&gt;=0.8,"Medir+Sig Max","No"),IF(CF912&lt;&gt;"",IF(CF912&gt;=0.8,"Medir+Sig Max","No"),"")))</f>
        <v/>
      </c>
      <c r="CR912" s="6927"/>
      <c r="CS912" s="1674"/>
      <c r="CT912" s="220">
        <f>IF(CO912="",IF(AND(CE912="",CF912=""),"",IF(CF912="",IF(DQ912&gt;1,ROUND(DQ912*CE912,3),CE912),IF(DQ912&gt;1,ROUND(DQ912*CF912,3),CF912))),IF(AND(CE912="",CF912=""),"",IF(CF912="",IF(DQ912&gt;1,ROUND(DQ912*CE912*(1/(CO912)),3),CE912*(1/(CO912))),IF(DQ912&gt;1,ROUND(DQ912*CF912*(1/(CO912)),3),CF912*(1/(CO912))))))</f>
        <v/>
      </c>
      <c r="CU912" s="224">
        <f>BY912</f>
        <v/>
      </c>
      <c r="CV912" s="237">
        <f>BZ912</f>
        <v/>
      </c>
      <c r="CW912" s="237">
        <f>CA912</f>
        <v/>
      </c>
      <c r="CX912" s="224">
        <f>CC912</f>
        <v/>
      </c>
      <c r="CY912" s="237">
        <f>CD912</f>
        <v/>
      </c>
      <c r="CZ912" s="7474">
        <f>IF(COUNTIF(Overview!K12:K14,TRUE)&gt;0,1.6,IF(COUNTIF(Overview!L12:L14,TRUE)&gt;0,8,0))</f>
        <v/>
      </c>
      <c r="DA912" s="1666"/>
      <c r="DB912" s="7483"/>
      <c r="DC912" s="844">
        <f>IF(CT912="","",IF(CT912&gt;CZ912,"Fail","Pass"))</f>
        <v/>
      </c>
      <c r="DD912" s="402"/>
      <c r="DE912" s="1565">
        <f>MyTimestamp(DC912)</f>
        <v/>
      </c>
      <c r="DF912" s="1531">
        <f>IF(COUNT(CE912:CH912)=1,15,IF(COUNT(CE912:CH912)=0,0,30))</f>
        <v/>
      </c>
      <c r="DG912" s="1532">
        <f>IF(DF912=0,0,2)</f>
        <v/>
      </c>
      <c r="DH912" s="1866"/>
      <c r="DI912" s="1866"/>
      <c r="DJ912" s="1863"/>
      <c r="DK912" s="1968"/>
      <c r="DL912" s="1574">
        <f>10^(CN912/20)*100-100</f>
        <v/>
      </c>
      <c r="DM912" s="976"/>
      <c r="DN912" s="1273"/>
      <c r="DO912" s="976">
        <f>IF(DM912="","",10^(DM912/10))</f>
        <v/>
      </c>
      <c r="DP912" s="976">
        <f>IF(ISNUMBER(DN912)=FALSE,"",10^(DN912/10))</f>
        <v/>
      </c>
      <c r="DQ912" s="1578">
        <f>IF(AND(ISNUMBER(DO912),ISNUMBER(DP912)),IF(DO912/DP912&gt;1,ROUND((DO912)/DP912,3),1),1)</f>
        <v/>
      </c>
      <c r="DR912" s="1541"/>
      <c r="DS912" s="1541"/>
      <c r="DT912" s="1541"/>
      <c r="DU912" s="1541"/>
      <c r="DV912" s="1541"/>
      <c r="DW912" s="1541"/>
      <c r="DX912" s="1541"/>
      <c r="DY912" s="1541"/>
      <c r="DZ912" s="1541"/>
      <c r="EA912" s="1541"/>
      <c r="EB912" s="1541"/>
      <c r="EC912" s="1541"/>
      <c r="ED912" s="1541"/>
      <c r="EE912" s="1541"/>
      <c r="EF912" s="1541"/>
      <c r="EG912" s="1541"/>
      <c r="EH912" s="1541"/>
      <c r="EI912" s="1541"/>
      <c r="EJ912" s="1541"/>
      <c r="EK912" s="1541"/>
      <c r="EL912" s="1541"/>
      <c r="EM912" s="1541"/>
      <c r="EN912" s="1541"/>
      <c r="EO912" s="1541"/>
      <c r="EP912" s="1541"/>
      <c r="EQ912" s="1541"/>
      <c r="ER912" s="1541"/>
      <c r="ES912" s="1541"/>
      <c r="ET912" s="1541"/>
      <c r="EU912" s="1541"/>
      <c r="EV912" s="1541"/>
    </row>
    <row r="913" ht="12.75" x14ac:dyDescent="0.2">
      <c r="A913" s="1541"/>
      <c r="B913" s="1541"/>
      <c r="C913"/>
      <c r="D913" s="1486"/>
      <c r="E913" s="1486"/>
      <c r="F913" s="672" t="inlineStr">
        <is>
          <t>5.5</t>
        </is>
      </c>
      <c r="G913" s="1497"/>
      <c r="H913" s="130">
        <f>BV913</f>
        <v/>
      </c>
      <c r="I913" s="130">
        <f>BW913</f>
        <v/>
      </c>
      <c r="J913" s="1299" t="inlineStr">
        <is>
          <t>WLAN</t>
        </is>
      </c>
      <c r="K913" s="1299" t="inlineStr">
        <is>
          <t>2.4 GHz</t>
        </is>
      </c>
      <c r="L913" s="115"/>
      <c r="M913" s="130"/>
      <c r="N913" s="119"/>
      <c r="O913" s="131"/>
      <c r="P913" s="6597"/>
      <c r="Q913" s="131"/>
      <c r="R913" s="131"/>
      <c r="S913" s="6593"/>
      <c r="T913" s="130">
        <v>7</v>
      </c>
      <c r="U913" s="6593">
        <v>2442</v>
      </c>
      <c r="V913" s="119"/>
      <c r="W913" s="1305"/>
      <c r="X913" s="119"/>
      <c r="Y913" s="119"/>
      <c r="Z913" s="119"/>
      <c r="AA913" s="115"/>
      <c r="AB913" s="115"/>
      <c r="AC913" s="1300">
        <f>IF(OR(BX913="Close to Ear",BX913="Close to Head"),"Head",IF(BX913="Extremity","Extremity","Body"))</f>
        <v/>
      </c>
      <c r="AD913" s="1301">
        <f>CA913</f>
        <v/>
      </c>
      <c r="AE913" s="1299">
        <f>CB913</f>
        <v/>
      </c>
      <c r="AF913" s="115"/>
      <c r="AG913" s="1302">
        <f>IF(OR(AZ913="",BA913=""),"N/A",IF(DC913="Pass","P","F"))</f>
        <v/>
      </c>
      <c r="AH913" s="129"/>
      <c r="AI913" s="129"/>
      <c r="AJ913" s="129"/>
      <c r="AK913" s="119"/>
      <c r="AL913" s="115"/>
      <c r="AM913" s="119"/>
      <c r="AN913" s="119"/>
      <c r="AO913" s="692"/>
      <c r="AP913" s="692"/>
      <c r="AQ913" s="692"/>
      <c r="AR913" s="692"/>
      <c r="AS913" s="692"/>
      <c r="AT913" s="1303">
        <f>IF(AC913="Extremity",IF(CG913="","",CG913),"")</f>
        <v/>
      </c>
      <c r="AU913" s="1303">
        <f>IF(AC913="Extremity",IF(CH913="","",CH913),"")</f>
        <v/>
      </c>
      <c r="AV913" s="1304">
        <f>IF(AC913="Extremity","",IF(CE913="","",CE913))</f>
        <v/>
      </c>
      <c r="AW913" s="1304">
        <f>IF(AD913="Extremity","",IF(CF913="","",CF913))</f>
        <v/>
      </c>
      <c r="AX913" s="1305">
        <f>DL913</f>
        <v/>
      </c>
      <c r="AY913" s="1305">
        <f>DQ913</f>
        <v/>
      </c>
      <c r="AZ913" s="3377">
        <f>IF(AC913="Extremity",IF(DA913="","",DA913),"")</f>
        <v/>
      </c>
      <c r="BA913" s="3378">
        <f>IF(AC913="Extremity","",IF(CT913="","",CT913))</f>
        <v/>
      </c>
      <c r="BB913" s="1305">
        <f>IF(AC913="Extremity",IF(DB913="","",DB913),"")</f>
        <v/>
      </c>
      <c r="BC913" s="1304">
        <f>IF(AC913="Extremity","",IF(CZ913="","",CZ913))</f>
        <v/>
      </c>
      <c r="BD913" s="1305">
        <f>DD913</f>
        <v/>
      </c>
      <c r="BE913" s="132">
        <f>DE913</f>
        <v/>
      </c>
      <c r="BF913" s="133">
        <f>DF913*60</f>
        <v/>
      </c>
      <c r="BG913" s="121">
        <f>BE913</f>
        <v/>
      </c>
      <c r="BH913" s="133">
        <f>DG913*60</f>
        <v/>
      </c>
      <c r="BI913" s="133">
        <f>DH913</f>
        <v/>
      </c>
      <c r="BJ913" s="117"/>
      <c r="BK913" s="812">
        <f>Overview!$E$7</f>
        <v/>
      </c>
      <c r="BL913" s="117"/>
      <c r="BM913" s="834">
        <f>DI913</f>
        <v/>
      </c>
      <c r="BN913" s="812">
        <f>Overview!$P$153</f>
        <v/>
      </c>
      <c r="BO913" s="117"/>
      <c r="BP913" s="117"/>
      <c r="BQ913" s="115"/>
      <c r="BR913" s="1478"/>
      <c r="BS913" s="1541"/>
      <c r="BT913" s="1864" t="inlineStr">
        <is>
          <t>WLAN</t>
        </is>
      </c>
      <c r="BU913" s="1828" t="inlineStr">
        <is>
          <t>2.4 GHz</t>
        </is>
      </c>
      <c r="BV913" s="906">
        <f>Overview!$H$31</f>
        <v/>
      </c>
      <c r="BW913" s="1828"/>
      <c r="BX913" s="1864" t="inlineStr">
        <is>
          <t>Body</t>
        </is>
      </c>
      <c r="BY913" s="1192"/>
      <c r="BZ913" s="1192"/>
      <c r="CA913" s="1193" t="str">
        <f>CA912</f>
        <v>TBD</v>
      </c>
      <c r="CB913" s="1071">
        <v>5</v>
      </c>
      <c r="CC913" s="1192">
        <f>IF(COUNT('Conducted WiFi'!$AH$3:$AH$9)=0,7,INDEX('Conducted WiFi'!$T$3:$T$9,MATCH(MAX('Conducted WiFi'!$AH$3:$AH$9),'Conducted WiFi'!$AH$3:$AH$9,0)))</f>
        <v>7</v>
      </c>
      <c r="CD913" s="1192">
        <f>IF(COUNT('Conducted WiFi'!$AH$3:$AH$9)=0,2442,INDEX('Conducted WiFi'!$U$3:$U$9,MATCH(MAX('Conducted WiFi'!$AH$3:$AH$9),'Conducted WiFi'!$AH$3:$AH$9,0)))</f>
        <v>2442</v>
      </c>
      <c r="CE913" s="7237"/>
      <c r="CF913" s="7237"/>
      <c r="CG913" s="7245"/>
      <c r="CH913" s="7245"/>
      <c r="CI913" s="225">
        <f>BY913</f>
        <v/>
      </c>
      <c r="CJ913" s="237">
        <f>BZ913</f>
        <v/>
      </c>
      <c r="CK913" s="223">
        <f>CA913</f>
        <v/>
      </c>
      <c r="CL913" s="237">
        <f>CC913</f>
        <v/>
      </c>
      <c r="CM913" s="394">
        <f>CD913</f>
        <v/>
      </c>
      <c r="CN913" s="1966"/>
      <c r="CO913" s="1967"/>
      <c r="CP913" s="7214">
        <f>IF(CF913=""," ",IF(ABS(CE913-CF913)&lt;=0.1,"Valid","Not valid"))</f>
        <v/>
      </c>
      <c r="CQ913" s="1674">
        <f> IF(CE913="","",IF(AND(CE913&lt;&gt;"",CF913=""),IF(CE913&gt;=0.8,"Medir+Sig Max","No"),IF(CF913&lt;&gt;"",IF(CF913&gt;=0.8,"Medir+Sig Max","No"),"")))</f>
        <v/>
      </c>
      <c r="CR913" s="6927"/>
      <c r="CS913" s="1674"/>
      <c r="CT913" s="220">
        <f>IF(CO913="",IF(AND(CE913="",CF913=""),"",IF(CF913="",IF(DQ913&gt;1,ROUND(DQ913*CE913,3),CE913),IF(DQ913&gt;1,ROUND(DQ913*CF913,3),CF913))),IF(AND(CE913="",CF913=""),"",IF(CF913="",IF(DQ913&gt;1,ROUND(DQ913*CE913*(1/(CO913)),3),CE913*(1/(CO913))),IF(DQ913&gt;1,ROUND(DQ913*CF913*(1/(CO913)),3),CF913*(1/(CO913))))))</f>
        <v/>
      </c>
      <c r="CU913" s="224">
        <f>BY913</f>
        <v/>
      </c>
      <c r="CV913" s="237">
        <f>BZ913</f>
        <v/>
      </c>
      <c r="CW913" s="237">
        <f>CA913</f>
        <v/>
      </c>
      <c r="CX913" s="224">
        <f>CC913</f>
        <v/>
      </c>
      <c r="CY913" s="237">
        <f>CD913</f>
        <v/>
      </c>
      <c r="CZ913" s="7474">
        <f>IF(COUNTIF(Overview!K12:K14,TRUE)&gt;0,1.6,IF(COUNTIF(Overview!L12:L14,TRUE)&gt;0,8,0))</f>
        <v/>
      </c>
      <c r="DA913" s="1666"/>
      <c r="DB913" s="7483"/>
      <c r="DC913" s="844">
        <f>IF(CT913="","",IF(CT913&gt;CZ913,"Fail","Pass"))</f>
        <v/>
      </c>
      <c r="DD913" s="402"/>
      <c r="DE913" s="1565">
        <f>MyTimestamp(DC913)</f>
        <v/>
      </c>
      <c r="DF913" s="1531">
        <f>IF(COUNT(CE913:CH913)=1,15,IF(COUNT(CE913:CH913)=0,0,30))</f>
        <v/>
      </c>
      <c r="DG913" s="1532">
        <f>IF(DF913=0,0,2)</f>
        <v/>
      </c>
      <c r="DH913" s="1866"/>
      <c r="DI913" s="1866"/>
      <c r="DJ913" s="1863"/>
      <c r="DK913" s="1968"/>
      <c r="DL913" s="1574">
        <f>10^(CN913/20)*100-100</f>
        <v/>
      </c>
      <c r="DM913" s="976"/>
      <c r="DN913" s="1274"/>
      <c r="DO913" s="976">
        <f>IF(DM913="","",10^(DM913/10))</f>
        <v/>
      </c>
      <c r="DP913" s="976">
        <f>IF(ISNUMBER(DN913)=FALSE,"",10^(DN913/10))</f>
        <v/>
      </c>
      <c r="DQ913" s="1578">
        <f>IF(AND(ISNUMBER(DO913),ISNUMBER(DP913)),IF(DO913/DP913&gt;1,ROUND((DO913)/DP913,3),1),1)</f>
        <v/>
      </c>
      <c r="DR913" s="1541"/>
      <c r="DS913" s="1541"/>
      <c r="DT913" s="1541"/>
      <c r="DU913" s="1541"/>
      <c r="DV913" s="1541"/>
      <c r="DW913" s="1541"/>
      <c r="DX913" s="1541"/>
      <c r="DY913" s="1541"/>
      <c r="DZ913" s="1541"/>
      <c r="EA913" s="1541"/>
      <c r="EB913" s="1541"/>
      <c r="EC913" s="1541"/>
      <c r="ED913" s="1541"/>
      <c r="EE913" s="1541"/>
      <c r="EF913" s="1541"/>
      <c r="EG913" s="1541"/>
      <c r="EH913" s="1541"/>
      <c r="EI913" s="1541"/>
      <c r="EJ913" s="1541"/>
      <c r="EK913" s="1541"/>
      <c r="EL913" s="1541"/>
      <c r="EM913" s="1541"/>
      <c r="EN913" s="1541"/>
      <c r="EO913" s="1541"/>
      <c r="EP913" s="1541"/>
      <c r="EQ913" s="1541"/>
      <c r="ER913" s="1541"/>
      <c r="ES913" s="1541"/>
      <c r="ET913" s="1541"/>
      <c r="EU913" s="1541"/>
      <c r="EV913" s="1541"/>
    </row>
    <row r="914" ht="12.75" x14ac:dyDescent="0.2">
      <c r="A914" s="1541"/>
      <c r="B914" s="1541"/>
      <c r="C914"/>
      <c r="D914" s="1486"/>
      <c r="E914" s="1486"/>
      <c r="F914" s="672" t="inlineStr">
        <is>
          <t>5.5</t>
        </is>
      </c>
      <c r="G914" s="1497"/>
      <c r="H914" s="130">
        <f>BV914</f>
        <v/>
      </c>
      <c r="I914" s="130">
        <f>BW914</f>
        <v/>
      </c>
      <c r="J914" s="1299" t="inlineStr">
        <is>
          <t>WLAN</t>
        </is>
      </c>
      <c r="K914" s="1299" t="inlineStr">
        <is>
          <t>2.4 GHz</t>
        </is>
      </c>
      <c r="L914" s="115"/>
      <c r="M914" s="130"/>
      <c r="N914" s="119"/>
      <c r="O914" s="131"/>
      <c r="P914" s="6597"/>
      <c r="Q914" s="131"/>
      <c r="R914" s="131"/>
      <c r="S914" s="6593"/>
      <c r="T914" s="130">
        <v>7</v>
      </c>
      <c r="U914" s="6593">
        <v>2442</v>
      </c>
      <c r="V914" s="119"/>
      <c r="W914" s="1305"/>
      <c r="X914" s="119"/>
      <c r="Y914" s="119"/>
      <c r="Z914" s="119"/>
      <c r="AA914" s="115"/>
      <c r="AB914" s="115"/>
      <c r="AC914" s="1300">
        <f>IF(OR(BX914="Close to Ear",BX914="Close to Head"),"Head",IF(BX914="Extremity","Extremity","Body"))</f>
        <v/>
      </c>
      <c r="AD914" s="1301">
        <f>CA914</f>
        <v/>
      </c>
      <c r="AE914" s="1299">
        <f>CB914</f>
        <v/>
      </c>
      <c r="AF914" s="115"/>
      <c r="AG914" s="1302">
        <f>IF(OR(AZ914="",BA914=""),"N/A",IF(DC914="Pass","P","F"))</f>
        <v/>
      </c>
      <c r="AH914" s="129"/>
      <c r="AI914" s="129"/>
      <c r="AJ914" s="129"/>
      <c r="AK914" s="119"/>
      <c r="AL914" s="115"/>
      <c r="AM914" s="119"/>
      <c r="AN914" s="119"/>
      <c r="AO914" s="692"/>
      <c r="AP914" s="692"/>
      <c r="AQ914" s="692"/>
      <c r="AR914" s="692"/>
      <c r="AS914" s="692"/>
      <c r="AT914" s="1303">
        <f>IF(AC914="Extremity",IF(CG914="","",CG914),"")</f>
        <v/>
      </c>
      <c r="AU914" s="1303">
        <f>IF(AC914="Extremity",IF(CH914="","",CH914),"")</f>
        <v/>
      </c>
      <c r="AV914" s="1304">
        <f>IF(AC914="Extremity","",IF(CE914="","",CE914))</f>
        <v/>
      </c>
      <c r="AW914" s="1304">
        <f>IF(AD914="Extremity","",IF(CF914="","",CF914))</f>
        <v/>
      </c>
      <c r="AX914" s="1305">
        <f>DL914</f>
        <v/>
      </c>
      <c r="AY914" s="1305">
        <f>DQ914</f>
        <v/>
      </c>
      <c r="AZ914" s="3377">
        <f>IF(AC914="Extremity",IF(DA914="","",DA914),"")</f>
        <v/>
      </c>
      <c r="BA914" s="3378">
        <f>IF(AC914="Extremity","",IF(CT914="","",CT914))</f>
        <v/>
      </c>
      <c r="BB914" s="1305">
        <f>IF(AC914="Extremity",IF(DB914="","",DB914),"")</f>
        <v/>
      </c>
      <c r="BC914" s="1304">
        <f>IF(AC914="Extremity","",IF(CZ914="","",CZ914))</f>
        <v/>
      </c>
      <c r="BD914" s="1305">
        <f>DD914</f>
        <v/>
      </c>
      <c r="BE914" s="132">
        <f>DE914</f>
        <v/>
      </c>
      <c r="BF914" s="133">
        <f>DF914*60</f>
        <v/>
      </c>
      <c r="BG914" s="121">
        <f>BE914</f>
        <v/>
      </c>
      <c r="BH914" s="133">
        <f>DG914*60</f>
        <v/>
      </c>
      <c r="BI914" s="133">
        <f>DH914</f>
        <v/>
      </c>
      <c r="BJ914" s="117"/>
      <c r="BK914" s="812">
        <f>Overview!$E$7</f>
        <v/>
      </c>
      <c r="BL914" s="117"/>
      <c r="BM914" s="834">
        <f>DI914</f>
        <v/>
      </c>
      <c r="BN914" s="812">
        <f>Overview!$P$153</f>
        <v/>
      </c>
      <c r="BO914" s="117"/>
      <c r="BP914" s="117"/>
      <c r="BQ914" s="115"/>
      <c r="BR914" s="1478"/>
      <c r="BS914" s="1541"/>
      <c r="BT914" s="1864" t="inlineStr">
        <is>
          <t>WLAN</t>
        </is>
      </c>
      <c r="BU914" s="1828" t="inlineStr">
        <is>
          <t>2.4 GHz</t>
        </is>
      </c>
      <c r="BV914" s="906">
        <f>Overview!$H$31</f>
        <v/>
      </c>
      <c r="BW914" s="1828"/>
      <c r="BX914" s="1864" t="inlineStr">
        <is>
          <t>Body</t>
        </is>
      </c>
      <c r="BY914" s="1194"/>
      <c r="BZ914" s="1194"/>
      <c r="CA914" s="1194" t="str">
        <f>CA913</f>
        <v>TBD</v>
      </c>
      <c r="CB914" s="1970">
        <v>5</v>
      </c>
      <c r="CC914" s="1194">
        <f>IF(COUNT('Conducted WiFi'!$AH$3:$AH$9)=0,7,INDEX('Conducted WiFi'!$T$3:$T$9,MATCH(MAX('Conducted WiFi'!$AH$3:$AH$9),'Conducted WiFi'!$AH$3:$AH$9,0)))</f>
        <v>7</v>
      </c>
      <c r="CD914" s="1195">
        <f>IF(COUNT('Conducted WiFi'!$AH$3:$AH$9)=0,2442,INDEX('Conducted WiFi'!$U$3:$U$9,MATCH(MAX('Conducted WiFi'!$AH$3:$AH$9),'Conducted WiFi'!$AH$3:$AH$9,0)))</f>
        <v>2442</v>
      </c>
      <c r="CE914" s="7237"/>
      <c r="CF914" s="7237"/>
      <c r="CG914" s="7245"/>
      <c r="CH914" s="7245"/>
      <c r="CI914" s="225">
        <f>BY914</f>
        <v/>
      </c>
      <c r="CJ914" s="237">
        <f>BZ914</f>
        <v/>
      </c>
      <c r="CK914" s="223">
        <f>CA914</f>
        <v/>
      </c>
      <c r="CL914" s="237">
        <f>CC914</f>
        <v/>
      </c>
      <c r="CM914" s="394">
        <f>CD914</f>
        <v/>
      </c>
      <c r="CN914" s="1966"/>
      <c r="CO914" s="1967"/>
      <c r="CP914" s="7214">
        <f>IF(CF914=""," ",IF(ABS(CE914-CF914)&lt;=0.1,"Valid","Not valid"))</f>
        <v/>
      </c>
      <c r="CQ914" s="1674">
        <f> IF(CE914="","",IF(AND(CE914&lt;&gt;"",CF914=""),IF(CE914&gt;=0.8,"Medir+Sig Max","No"),IF(CF914&lt;&gt;"",IF(CF914&gt;=0.8,"Medir+Sig Max","No"),"")))</f>
        <v/>
      </c>
      <c r="CR914" s="6927"/>
      <c r="CS914" s="1674"/>
      <c r="CT914" s="220">
        <f>IF(CO914="",IF(AND(CE914="",CF914=""),"",IF(CF914="",IF(DQ914&gt;1,ROUND(DQ914*CE914,3),CE914),IF(DQ914&gt;1,ROUND(DQ914*CF914,3),CF914))),IF(AND(CE914="",CF914=""),"",IF(CF914="",IF(DQ914&gt;1,ROUND(DQ914*CE914*(1/(CO914)),3),CE914*(1/(CO914))),IF(DQ914&gt;1,ROUND(DQ914*CF914*(1/(CO914)),3),CF914*(1/(CO914))))))</f>
        <v/>
      </c>
      <c r="CU914" s="224">
        <f>BY914</f>
        <v/>
      </c>
      <c r="CV914" s="237">
        <f>BZ914</f>
        <v/>
      </c>
      <c r="CW914" s="237">
        <f>CA914</f>
        <v/>
      </c>
      <c r="CX914" s="224">
        <f>CC914</f>
        <v/>
      </c>
      <c r="CY914" s="237">
        <f>CD914</f>
        <v/>
      </c>
      <c r="CZ914" s="7474">
        <f>IF(COUNTIF(Overview!K12:K14,TRUE)&gt;0,1.6,IF(COUNTIF(Overview!L12:L14,TRUE)&gt;0,8,0))</f>
        <v/>
      </c>
      <c r="DA914" s="1666"/>
      <c r="DB914" s="7483"/>
      <c r="DC914" s="844">
        <f>IF(CT914="","",IF(CT914&gt;CZ914,"Fail","Pass"))</f>
        <v/>
      </c>
      <c r="DD914" s="402"/>
      <c r="DE914" s="1565">
        <f>MyTimestamp(DC914)</f>
        <v/>
      </c>
      <c r="DF914" s="1531">
        <f>IF(COUNT(CE914:CH914)=1,15,IF(COUNT(CE914:CH914)=0,0,30))</f>
        <v/>
      </c>
      <c r="DG914" s="1532">
        <f>IF(DF914=0,0,2)</f>
        <v/>
      </c>
      <c r="DH914" s="1866"/>
      <c r="DI914" s="1866"/>
      <c r="DJ914" s="1863"/>
      <c r="DK914" s="1968"/>
      <c r="DL914" s="1574">
        <f>10^(CN914/20)*100-100</f>
        <v/>
      </c>
      <c r="DM914" s="976"/>
      <c r="DN914" s="1275"/>
      <c r="DO914" s="976">
        <f>IF(DM914="","",10^(DM914/10))</f>
        <v/>
      </c>
      <c r="DP914" s="976">
        <f>IF(ISNUMBER(DN914)=FALSE,"",10^(DN914/10))</f>
        <v/>
      </c>
      <c r="DQ914" s="1578">
        <f>IF(AND(ISNUMBER(DO914),ISNUMBER(DP914)),IF(DO914/DP914&gt;1,ROUND((DO914)/DP914,3),1),1)</f>
        <v/>
      </c>
      <c r="DR914" s="1541"/>
      <c r="DS914" s="1541"/>
      <c r="DT914" s="1541"/>
      <c r="DU914" s="1541"/>
      <c r="DV914" s="1541"/>
      <c r="DW914" s="1541"/>
      <c r="DX914" s="1541"/>
      <c r="DY914" s="1541"/>
      <c r="DZ914" s="1541"/>
      <c r="EA914" s="1541"/>
      <c r="EB914" s="1541"/>
      <c r="EC914" s="1541"/>
      <c r="ED914" s="1541"/>
      <c r="EE914" s="1541"/>
      <c r="EF914" s="1541"/>
      <c r="EG914" s="1541"/>
      <c r="EH914" s="1541"/>
      <c r="EI914" s="1541"/>
      <c r="EJ914" s="1541"/>
      <c r="EK914" s="1541"/>
      <c r="EL914" s="1541"/>
      <c r="EM914" s="1541"/>
      <c r="EN914" s="1541"/>
      <c r="EO914" s="1541"/>
      <c r="EP914" s="1541"/>
      <c r="EQ914" s="1541"/>
      <c r="ER914" s="1541"/>
      <c r="ES914" s="1541"/>
      <c r="ET914" s="1541"/>
      <c r="EU914" s="1541"/>
      <c r="EV914" s="1541"/>
    </row>
    <row r="915" ht="12.75" x14ac:dyDescent="0.2">
      <c r="A915" s="1541"/>
      <c r="B915" s="1541"/>
      <c r="C915"/>
      <c r="D915" s="1486"/>
      <c r="E915" s="1486"/>
      <c r="F915" s="672" t="inlineStr">
        <is>
          <t>5.5</t>
        </is>
      </c>
      <c r="G915" s="1497"/>
      <c r="H915" s="130">
        <f>BV915</f>
        <v/>
      </c>
      <c r="I915" s="130">
        <f>BW915</f>
        <v/>
      </c>
      <c r="J915" s="1299" t="inlineStr">
        <is>
          <t>WLAN</t>
        </is>
      </c>
      <c r="K915" s="1299" t="inlineStr">
        <is>
          <t>2.4 GHz</t>
        </is>
      </c>
      <c r="L915" s="115"/>
      <c r="M915" s="130"/>
      <c r="N915" s="119"/>
      <c r="O915" s="131"/>
      <c r="P915" s="6597"/>
      <c r="Q915" s="131"/>
      <c r="R915" s="131"/>
      <c r="S915" s="6593"/>
      <c r="T915" s="130">
        <v>7</v>
      </c>
      <c r="U915" s="6593">
        <v>2442</v>
      </c>
      <c r="V915" s="119"/>
      <c r="W915" s="1305"/>
      <c r="X915" s="119"/>
      <c r="Y915" s="119"/>
      <c r="Z915" s="119"/>
      <c r="AA915" s="115"/>
      <c r="AB915" s="115"/>
      <c r="AC915" s="1300">
        <f>IF(OR(BX915="Close to Ear",BX915="Close to Head"),"Head",IF(BX915="Extremity","Extremity","Body"))</f>
        <v/>
      </c>
      <c r="AD915" s="1301">
        <f>CA915</f>
        <v/>
      </c>
      <c r="AE915" s="1299">
        <f>CB915</f>
        <v/>
      </c>
      <c r="AF915" s="115"/>
      <c r="AG915" s="1302">
        <f>IF(OR(AZ915="",BA915=""),"N/A",IF(DC915="Pass","P","F"))</f>
        <v/>
      </c>
      <c r="AH915" s="129"/>
      <c r="AI915" s="129"/>
      <c r="AJ915" s="129"/>
      <c r="AK915" s="119"/>
      <c r="AL915" s="115"/>
      <c r="AM915" s="119"/>
      <c r="AN915" s="119"/>
      <c r="AO915" s="692"/>
      <c r="AP915" s="692"/>
      <c r="AQ915" s="692"/>
      <c r="AR915" s="692"/>
      <c r="AS915" s="692"/>
      <c r="AT915" s="1303">
        <f>IF(AC915="Extremity",IF(CG915="","",CG915),"")</f>
        <v/>
      </c>
      <c r="AU915" s="1303">
        <f>IF(AC915="Extremity",IF(CH915="","",CH915),"")</f>
        <v/>
      </c>
      <c r="AV915" s="1304">
        <f>IF(AC915="Extremity","",IF(CE915="","",CE915))</f>
        <v/>
      </c>
      <c r="AW915" s="1304">
        <f>IF(AD915="Extremity","",IF(CF915="","",CF915))</f>
        <v/>
      </c>
      <c r="AX915" s="1305">
        <f>DL915</f>
        <v/>
      </c>
      <c r="AY915" s="1305">
        <f>DQ915</f>
        <v/>
      </c>
      <c r="AZ915" s="3377">
        <f>IF(AC915="Extremity",IF(DA915="","",DA915),"")</f>
        <v/>
      </c>
      <c r="BA915" s="3378">
        <f>IF(AC915="Extremity","",IF(CT915="","",CT915))</f>
        <v/>
      </c>
      <c r="BB915" s="1305">
        <f>IF(AC915="Extremity",IF(DB915="","",DB915),"")</f>
        <v/>
      </c>
      <c r="BC915" s="1304">
        <f>IF(AC915="Extremity","",IF(CZ915="","",CZ915))</f>
        <v/>
      </c>
      <c r="BD915" s="1305">
        <f>DD915</f>
        <v/>
      </c>
      <c r="BE915" s="132">
        <f>DE915</f>
        <v/>
      </c>
      <c r="BF915" s="133">
        <f>DF915*60</f>
        <v/>
      </c>
      <c r="BG915" s="121">
        <f>BE915</f>
        <v/>
      </c>
      <c r="BH915" s="133">
        <f>DG915*60</f>
        <v/>
      </c>
      <c r="BI915" s="133">
        <f>DH915</f>
        <v/>
      </c>
      <c r="BJ915" s="117"/>
      <c r="BK915" s="812">
        <f>Overview!$E$7</f>
        <v/>
      </c>
      <c r="BL915" s="117"/>
      <c r="BM915" s="834">
        <f>DI915</f>
        <v/>
      </c>
      <c r="BN915" s="812">
        <f>Overview!$P$153</f>
        <v/>
      </c>
      <c r="BO915" s="117"/>
      <c r="BP915" s="117"/>
      <c r="BQ915" s="115"/>
      <c r="BR915" s="1478"/>
      <c r="BS915" s="1541"/>
      <c r="BT915" s="1864" t="inlineStr">
        <is>
          <t>WLAN</t>
        </is>
      </c>
      <c r="BU915" s="1828" t="inlineStr">
        <is>
          <t>2.4 GHz</t>
        </is>
      </c>
      <c r="BV915" s="906">
        <f>Overview!$H$31</f>
        <v/>
      </c>
      <c r="BW915" s="1828"/>
      <c r="BX915" s="1864" t="inlineStr">
        <is>
          <t>Body</t>
        </is>
      </c>
      <c r="BY915" s="1196"/>
      <c r="BZ915" s="1196"/>
      <c r="CA915" s="881" t="str">
        <f>CONCATENATE(CA913," - Variability")</f>
        <v>TBD - Variability</v>
      </c>
      <c r="CB915" s="200">
        <v>5</v>
      </c>
      <c r="CC915" s="881">
        <f>IF(COUNT('Conducted WiFi'!$AH$3:$AH$9)=0,7,INDEX('Conducted WiFi'!$T$3:$T$9,MATCH(MAX('Conducted WiFi'!$AH$3:$AH$9),'Conducted WiFi'!$AH$3:$AH$9,0)))</f>
        <v>7</v>
      </c>
      <c r="CD915" s="881">
        <f>IF(COUNT('Conducted WiFi'!$AH$3:$AH$9)=0,2442,INDEX('Conducted WiFi'!$U$3:$U$9,MATCH(MAX('Conducted WiFi'!$AH$3:$AH$9),'Conducted WiFi'!$AH$3:$AH$9,0)))</f>
        <v>2442</v>
      </c>
      <c r="CE915" s="7234"/>
      <c r="CF915" s="7234"/>
      <c r="CG915" s="7245"/>
      <c r="CH915" s="7245"/>
      <c r="CI915" s="225">
        <f>BY915</f>
        <v/>
      </c>
      <c r="CJ915" s="237">
        <f>BZ915</f>
        <v/>
      </c>
      <c r="CK915" s="223">
        <f>CA915</f>
        <v/>
      </c>
      <c r="CL915" s="237">
        <f>CC915</f>
        <v/>
      </c>
      <c r="CM915" s="237">
        <f>CD915</f>
        <v/>
      </c>
      <c r="CN915" s="1527"/>
      <c r="CO915" s="1967"/>
      <c r="CP915" s="7214">
        <f>IF(CF915=""," ",IF(ABS(CE915-CF915)&lt;=0.1,"Valid","Not valid"))</f>
        <v/>
      </c>
      <c r="CQ915" s="1674">
        <f> IF(CE915="","",IF(AND(CE915&lt;&gt;"",CF915=""),IF(CE915&gt;=0.8,"Medir+Sig Max","No"),IF(CF915&lt;&gt;"",IF(CF915&gt;=0.8,"Medir+Sig Max","No"),"")))</f>
        <v/>
      </c>
      <c r="CR915" s="6927"/>
      <c r="CS915" s="1674">
        <f>IF(CF915="","",IF(MAX(CF900:CF914)=0,"",IF(AND(CF915&lt;=1.45,(CF915/MAX(CF900:CF914))&lt;=1.2,(CF915/MAX(CF900:CF914))&gt;=0.8),"Válido","REPETIR VAR")))</f>
        <v/>
      </c>
      <c r="CT915" s="6710">
        <f>IF(CO915="",IF(AND(CE915="",CF915=""),"",IF(CF915="",IF(DQ915&gt;1,ROUND(DQ915*CE915,3),CE915),IF(DQ915&gt;1,ROUND(DQ915*CF915,3),CF915))),IF(AND(CE915="",CF915=""),"",IF(CF915="",IF(DQ915&gt;1,ROUND(DQ915*CE915*(1/(CO915)),3),CE915*(1/(CO915))),IF(DQ915&gt;1,ROUND(DQ915*CF915*(1/(CO915)),3),CF915*(1/(CO915))))))</f>
        <v/>
      </c>
      <c r="CU915" s="224">
        <f>BY915</f>
        <v/>
      </c>
      <c r="CV915" s="237">
        <f>BZ915</f>
        <v/>
      </c>
      <c r="CW915" s="237">
        <f>CA915</f>
        <v/>
      </c>
      <c r="CX915" s="224">
        <f>CC915</f>
        <v/>
      </c>
      <c r="CY915" s="237">
        <f>CD915</f>
        <v/>
      </c>
      <c r="CZ915" s="7474">
        <f>IF(COUNTIF(Overview!K12:K14,TRUE)&gt;0,1.6,IF(COUNTIF(Overview!L12:L14,TRUE)&gt;0,8,0))</f>
        <v/>
      </c>
      <c r="DA915" s="1788"/>
      <c r="DB915" s="7483"/>
      <c r="DC915" s="844">
        <f>IF(CT915="","",IF(CT915&gt;CZ915,"Fail","Pass"))</f>
        <v/>
      </c>
      <c r="DD915" s="402"/>
      <c r="DE915" s="1565">
        <f>MyTimestamp(DC915)</f>
        <v/>
      </c>
      <c r="DF915" s="1531">
        <f>IF(COUNT(CE915:CH915)=1,15,IF(COUNT(CE915:CH915)=0,0,30))</f>
        <v/>
      </c>
      <c r="DG915" s="1532">
        <f>IF(DF915=0,0,2)</f>
        <v/>
      </c>
      <c r="DH915" s="1866"/>
      <c r="DI915" s="1866"/>
      <c r="DJ915" s="1863"/>
      <c r="DK915" s="1789"/>
      <c r="DL915" s="1574">
        <f>10^(CN915/20)*100-100</f>
        <v/>
      </c>
      <c r="DM915" s="976"/>
      <c r="DN915" s="1275"/>
      <c r="DO915" s="976">
        <f>IF(DM915="","",10^(DM915/10))</f>
        <v/>
      </c>
      <c r="DP915" s="976">
        <f>IF(ISNUMBER(DN915)=FALSE,"",10^(DN915/10))</f>
        <v/>
      </c>
      <c r="DQ915" s="1578">
        <f>IF(AND(ISNUMBER(DO915),ISNUMBER(DP915)),IF(DO915/DP915&gt;1,ROUND((DO915)/DP915,3),1),1)</f>
        <v/>
      </c>
      <c r="DR915" s="1541"/>
      <c r="DS915" s="1541"/>
      <c r="DT915" s="1541"/>
      <c r="DU915" s="1541"/>
      <c r="DV915" s="1541"/>
      <c r="DW915" s="1541"/>
      <c r="DX915" s="1541"/>
      <c r="DY915" s="1541"/>
      <c r="DZ915" s="1541"/>
      <c r="EA915" s="1541"/>
      <c r="EB915" s="1541"/>
      <c r="EC915" s="1541"/>
      <c r="ED915" s="1541"/>
      <c r="EE915" s="1541"/>
      <c r="EF915" s="1541"/>
      <c r="EG915" s="1541"/>
      <c r="EH915" s="1541"/>
      <c r="EI915" s="1541"/>
      <c r="EJ915" s="1541"/>
      <c r="EK915" s="1541"/>
      <c r="EL915" s="1541"/>
      <c r="EM915" s="1541"/>
      <c r="EN915" s="1541"/>
      <c r="EO915" s="1541"/>
      <c r="EP915" s="1541"/>
      <c r="EQ915" s="1541"/>
      <c r="ER915" s="1541"/>
      <c r="ES915" s="1541"/>
      <c r="ET915" s="1541"/>
      <c r="EU915" s="1541"/>
      <c r="EV915" s="1541"/>
    </row>
    <row r="916" ht="12.75" x14ac:dyDescent="0.2">
      <c r="A916" s="1541"/>
      <c r="B916" s="1541"/>
      <c r="C916"/>
      <c r="D916" s="1486"/>
      <c r="E916" s="1486"/>
      <c r="F916" s="672" t="inlineStr">
        <is>
          <t>5.5</t>
        </is>
      </c>
      <c r="G916" s="1497"/>
      <c r="H916" s="130">
        <f>BV916</f>
        <v/>
      </c>
      <c r="I916" s="130">
        <f>BW916</f>
        <v/>
      </c>
      <c r="J916" s="1299" t="inlineStr">
        <is>
          <t>WLAN</t>
        </is>
      </c>
      <c r="K916" s="1299" t="inlineStr">
        <is>
          <t>2.4 GHz</t>
        </is>
      </c>
      <c r="L916" s="115"/>
      <c r="M916" s="130"/>
      <c r="N916" s="119"/>
      <c r="O916" s="131"/>
      <c r="P916" s="6597"/>
      <c r="Q916" s="131"/>
      <c r="R916" s="131"/>
      <c r="S916" s="6593"/>
      <c r="T916" s="130">
        <v>7</v>
      </c>
      <c r="U916" s="6593">
        <v>2442</v>
      </c>
      <c r="V916" s="119"/>
      <c r="W916" s="1305"/>
      <c r="X916" s="119"/>
      <c r="Y916" s="119"/>
      <c r="Z916" s="119"/>
      <c r="AA916" s="115"/>
      <c r="AB916" s="115"/>
      <c r="AC916" s="1300">
        <f>IF(OR(BX916="Close to Ear",BX916="Close to Head"),"Head",IF(BX916="Extremity","Extremity","Body"))</f>
        <v/>
      </c>
      <c r="AD916" s="1301">
        <f>CA916</f>
        <v/>
      </c>
      <c r="AE916" s="1299">
        <f>CB916</f>
        <v/>
      </c>
      <c r="AF916" s="115"/>
      <c r="AG916" s="1302">
        <f>IF(OR(AZ916="",BA916=""),"N/A",IF(DC916="Pass","P","F"))</f>
        <v/>
      </c>
      <c r="AH916" s="129"/>
      <c r="AI916" s="129"/>
      <c r="AJ916" s="129"/>
      <c r="AK916" s="119"/>
      <c r="AL916" s="115"/>
      <c r="AM916" s="119"/>
      <c r="AN916" s="119"/>
      <c r="AO916" s="692"/>
      <c r="AP916" s="692"/>
      <c r="AQ916" s="692"/>
      <c r="AR916" s="692"/>
      <c r="AS916" s="692"/>
      <c r="AT916" s="1303">
        <f>IF(AC916="Extremity",IF(CG916="","",CG916),"")</f>
        <v/>
      </c>
      <c r="AU916" s="1303">
        <f>IF(AC916="Extremity",IF(CH916="","",CH916),"")</f>
        <v/>
      </c>
      <c r="AV916" s="1304">
        <f>IF(AC916="Extremity","",IF(CE916="","",CE916))</f>
        <v/>
      </c>
      <c r="AW916" s="1304">
        <f>IF(AD916="Extremity","",IF(CF916="","",CF916))</f>
        <v/>
      </c>
      <c r="AX916" s="1305">
        <f>DL916</f>
        <v/>
      </c>
      <c r="AY916" s="1305">
        <f>DQ916</f>
        <v/>
      </c>
      <c r="AZ916" s="3377">
        <f>IF(AC916="Extremity",IF(DA916="","",DA916),"")</f>
        <v/>
      </c>
      <c r="BA916" s="3378">
        <f>IF(AC916="Extremity","",IF(CT916="","",CT916))</f>
        <v/>
      </c>
      <c r="BB916" s="1305">
        <f>IF(AC916="Extremity",IF(DB916="","",DB916),"")</f>
        <v/>
      </c>
      <c r="BC916" s="1304">
        <f>IF(AC916="Extremity","",IF(CZ916="","",CZ916))</f>
        <v/>
      </c>
      <c r="BD916" s="1305">
        <f>DD916</f>
        <v/>
      </c>
      <c r="BE916" s="132">
        <f>DE916</f>
        <v/>
      </c>
      <c r="BF916" s="133">
        <f>DF916*60</f>
        <v/>
      </c>
      <c r="BG916" s="121">
        <f>BE916</f>
        <v/>
      </c>
      <c r="BH916" s="133">
        <f>DG916*60</f>
        <v/>
      </c>
      <c r="BI916" s="133">
        <f>DH916</f>
        <v/>
      </c>
      <c r="BJ916" s="117"/>
      <c r="BK916" s="812">
        <f>Overview!$E$7</f>
        <v/>
      </c>
      <c r="BL916" s="117"/>
      <c r="BM916" s="834">
        <f>DI916</f>
        <v/>
      </c>
      <c r="BN916" s="812">
        <f>Overview!$P$153</f>
        <v/>
      </c>
      <c r="BO916" s="117"/>
      <c r="BP916" s="117"/>
      <c r="BQ916" s="115"/>
      <c r="BR916" s="1478"/>
      <c r="BS916" s="1541"/>
      <c r="BT916" s="1864" t="inlineStr">
        <is>
          <t>WLAN</t>
        </is>
      </c>
      <c r="BU916" s="1828" t="inlineStr">
        <is>
          <t>2.4 GHz</t>
        </is>
      </c>
      <c r="BV916" s="906">
        <f>Overview!$H$31</f>
        <v/>
      </c>
      <c r="BW916" s="1828"/>
      <c r="BX916" s="1864" t="inlineStr">
        <is>
          <t>Body</t>
        </is>
      </c>
      <c r="BY916" s="1197"/>
      <c r="BZ916" s="1197"/>
      <c r="CA916" s="6689" t="str">
        <f>CONCATENATE(CA914," - Variability2")</f>
        <v>TBD - Variability2</v>
      </c>
      <c r="CB916" s="200">
        <v>5</v>
      </c>
      <c r="CC916" s="6689">
        <f>IF(COUNT('Conducted WiFi'!$AH$3:$AH$9)=0,7,INDEX('Conducted WiFi'!$T$3:$T$9,MATCH(MAX('Conducted WiFi'!$AH$3:$AH$9),'Conducted WiFi'!$AH$3:$AH$9,0)))</f>
        <v>7</v>
      </c>
      <c r="CD916" s="6689">
        <f>IF(COUNT('Conducted WiFi'!$AH$3:$AH$9)=0,2442,INDEX('Conducted WiFi'!$U$3:$U$9,MATCH(MAX('Conducted WiFi'!$AH$3:$AH$9),'Conducted WiFi'!$AH$3:$AH$9,0)))</f>
        <v>2442</v>
      </c>
      <c r="CE916" s="7234"/>
      <c r="CF916" s="7234"/>
      <c r="CG916" s="7245"/>
      <c r="CH916" s="7245"/>
      <c r="CI916" s="225">
        <f>BY916</f>
        <v/>
      </c>
      <c r="CJ916" s="237">
        <f>BZ916</f>
        <v/>
      </c>
      <c r="CK916" s="223">
        <f>CA916</f>
        <v/>
      </c>
      <c r="CL916" s="237">
        <f>CC916</f>
        <v/>
      </c>
      <c r="CM916" s="237">
        <f>CD916</f>
        <v/>
      </c>
      <c r="CN916" s="1527"/>
      <c r="CO916" s="1967"/>
      <c r="CP916" s="7214">
        <f>IF(CF916=""," ",IF(ABS(CE916-CF916)&lt;=0.1,"Valid","Not valid"))</f>
        <v/>
      </c>
      <c r="CQ916" s="1674">
        <f> IF(CE916="","",IF(AND(CE916&lt;&gt;"",CF916=""),IF(CE916&gt;=0.8,"Medir+Sig Max","No"),IF(CF916&lt;&gt;"",IF(CF916&gt;=0.8,"Medir+Sig Max","No"),"")))</f>
        <v/>
      </c>
      <c r="CR916" s="6927"/>
      <c r="CS916" s="1674"/>
      <c r="CT916" s="6710">
        <f>IF(CO916="",IF(AND(CE916="",CF916=""),"",IF(CF916="",IF(DQ916&gt;1,ROUND(DQ916*CE916,3),CE916),IF(DQ916&gt;1,ROUND(DQ916*CF916,3),CF916))),IF(AND(CE916="",CF916=""),"",IF(CF916="",IF(DQ916&gt;1,ROUND(DQ916*CE916*(1/(CO916)),3),CE916*(1/(CO916))),IF(DQ916&gt;1,ROUND(DQ916*CF916*(1/(CO916)),3),CF916*(1/(CO916))))))</f>
        <v/>
      </c>
      <c r="CU916" s="224">
        <f>BY916</f>
        <v/>
      </c>
      <c r="CV916" s="237">
        <f>BZ916</f>
        <v/>
      </c>
      <c r="CW916" s="237">
        <f>CA916</f>
        <v/>
      </c>
      <c r="CX916" s="224">
        <f>CC916</f>
        <v/>
      </c>
      <c r="CY916" s="237">
        <f>CD916</f>
        <v/>
      </c>
      <c r="CZ916" s="7474">
        <f>IF(COUNTIF(Overview!K12:K14,TRUE)&gt;0,1.6,IF(COUNTIF(Overview!L12:L14,TRUE)&gt;0,8,0))</f>
        <v/>
      </c>
      <c r="DA916" s="1788"/>
      <c r="DB916" s="7483"/>
      <c r="DC916" s="844">
        <f>IF(CT916="","",IF(CT916&gt;CZ916,"Fail","Pass"))</f>
        <v/>
      </c>
      <c r="DD916" s="402"/>
      <c r="DE916" s="1565">
        <f>MyTimestamp(DC916)</f>
        <v/>
      </c>
      <c r="DF916" s="1531">
        <f>IF(COUNT(CE916:CH916)=1,15,IF(COUNT(CE916:CH916)=0,0,30))</f>
        <v/>
      </c>
      <c r="DG916" s="1532">
        <f>IF(DF916=0,0,2)</f>
        <v/>
      </c>
      <c r="DH916" s="1866"/>
      <c r="DI916" s="1866"/>
      <c r="DJ916" s="1863"/>
      <c r="DK916" s="1789"/>
      <c r="DL916" s="1574">
        <f>10^(CN916/20)*100-100</f>
        <v/>
      </c>
      <c r="DM916" s="976"/>
      <c r="DN916" s="1275"/>
      <c r="DO916" s="976">
        <f>IF(DM916="","",10^(DM916/10))</f>
        <v/>
      </c>
      <c r="DP916" s="976">
        <f>IF(ISNUMBER(DN916)=FALSE,"",10^(DN916/10))</f>
        <v/>
      </c>
      <c r="DQ916" s="1578">
        <f>IF(AND(ISNUMBER(DO916),ISNUMBER(DP916)),IF(DO916/DP916&gt;1,ROUND((DO916)/DP916,3),1),1)</f>
        <v/>
      </c>
      <c r="DR916" s="1541"/>
      <c r="DS916" s="1541"/>
      <c r="DT916" s="1541"/>
      <c r="DU916" s="1541"/>
      <c r="DV916" s="1541"/>
      <c r="DW916" s="1541"/>
      <c r="DX916" s="1541"/>
      <c r="DY916" s="1541"/>
      <c r="DZ916" s="1541"/>
      <c r="EA916" s="1541"/>
      <c r="EB916" s="1541"/>
      <c r="EC916" s="1541"/>
      <c r="ED916" s="1541"/>
      <c r="EE916" s="1541"/>
      <c r="EF916" s="1541"/>
      <c r="EG916" s="1541"/>
      <c r="EH916" s="1541"/>
      <c r="EI916" s="1541"/>
      <c r="EJ916" s="1541"/>
      <c r="EK916" s="1541"/>
      <c r="EL916" s="1541"/>
      <c r="EM916" s="1541"/>
      <c r="EN916" s="1541"/>
      <c r="EO916" s="1541"/>
      <c r="EP916" s="1541"/>
      <c r="EQ916" s="1541"/>
      <c r="ER916" s="1541"/>
      <c r="ES916" s="1541"/>
      <c r="ET916" s="1541"/>
      <c r="EU916" s="1541"/>
      <c r="EV916" s="1541"/>
    </row>
    <row r="917" ht="12.75" x14ac:dyDescent="0.2">
      <c r="A917" s="1541"/>
      <c r="B917" s="1541"/>
      <c r="C917"/>
      <c r="D917" s="6590"/>
      <c r="E917" s="6590"/>
      <c r="F917" s="6591" t="inlineStr">
        <is>
          <t>5.5</t>
        </is>
      </c>
      <c r="G917" s="6592"/>
      <c r="H917" s="6593">
        <f>BV917</f>
        <v/>
      </c>
      <c r="I917" s="6593">
        <f>BW917</f>
        <v/>
      </c>
      <c r="J917" s="6594" t="inlineStr">
        <is>
          <t>WLAN</t>
        </is>
      </c>
      <c r="K917" s="6594" t="inlineStr">
        <is>
          <t>2.4 GHz</t>
        </is>
      </c>
      <c r="L917" s="6595"/>
      <c r="M917" s="6593"/>
      <c r="N917" s="6596"/>
      <c r="O917" s="6597"/>
      <c r="P917" s="6597"/>
      <c r="Q917" s="6597"/>
      <c r="R917" s="6597"/>
      <c r="S917" s="6593"/>
      <c r="T917" s="130">
        <v>7</v>
      </c>
      <c r="U917" s="6593">
        <v>2442</v>
      </c>
      <c r="V917" s="6596"/>
      <c r="W917" s="6598"/>
      <c r="X917" s="6596"/>
      <c r="Y917" s="6596"/>
      <c r="Z917" s="6596"/>
      <c r="AA917" s="6595"/>
      <c r="AB917" s="6595"/>
      <c r="AC917" s="6599">
        <f>IF(OR(BX917="Close to Ear",BX917="Close to Head"),"Head",IF(BX917="Extremity","Extremity","Body"))</f>
        <v/>
      </c>
      <c r="AD917" s="6600">
        <f>CA917</f>
        <v/>
      </c>
      <c r="AE917" s="6594">
        <f>CB917</f>
        <v/>
      </c>
      <c r="AF917" s="6595"/>
      <c r="AG917" s="6601">
        <f>IF(OR(AZ917="",BA917=""),"N/A",IF(DC917="Pass","P","F"))</f>
        <v/>
      </c>
      <c r="AH917" s="6602"/>
      <c r="AI917" s="6602"/>
      <c r="AJ917" s="6602"/>
      <c r="AK917" s="6596"/>
      <c r="AL917" s="6595"/>
      <c r="AM917" s="6596"/>
      <c r="AN917" s="6596"/>
      <c r="AO917" s="6603"/>
      <c r="AP917" s="6603"/>
      <c r="AQ917" s="6603"/>
      <c r="AR917" s="6603"/>
      <c r="AS917" s="6603"/>
      <c r="AT917" s="6604">
        <f>IF(AC917="Extremity",IF(CG917="","",CG917),"")</f>
        <v/>
      </c>
      <c r="AU917" s="6604">
        <f>IF(AC917="Extremity",IF(CH917="","",CH917),"")</f>
        <v/>
      </c>
      <c r="AV917" s="6605">
        <f>IF(AC917="Extremity","",IF(CE917="","",CE917))</f>
        <v/>
      </c>
      <c r="AW917" s="6605">
        <f>IF(AD917="Extremity","",IF(CF917="","",CF917))</f>
        <v/>
      </c>
      <c r="AX917" s="6598">
        <f>DL917</f>
        <v/>
      </c>
      <c r="AY917" s="6598">
        <f>DQ917</f>
        <v/>
      </c>
      <c r="AZ917" s="6606">
        <f>IF(AC917="Extremity",IF(DA917="","",DA917),"")</f>
        <v/>
      </c>
      <c r="BA917" s="6607">
        <f>IF(AC917="Extremity","",IF(CT917="","",CT917))</f>
        <v/>
      </c>
      <c r="BB917" s="6598">
        <f>IF(AC917="Extremity",IF(DB917="","",DB917),"")</f>
        <v/>
      </c>
      <c r="BC917" s="6605">
        <f>IF(AC917="Extremity","",IF(CZ917="","",CZ917))</f>
        <v/>
      </c>
      <c r="BD917" s="6598">
        <f>DD917</f>
        <v/>
      </c>
      <c r="BE917" s="6608">
        <f>DE917</f>
        <v/>
      </c>
      <c r="BF917" s="6609">
        <f>DF917*60</f>
        <v/>
      </c>
      <c r="BG917" s="6610">
        <f>BE917</f>
        <v/>
      </c>
      <c r="BH917" s="6609">
        <f>DG917*60</f>
        <v/>
      </c>
      <c r="BI917" s="6609">
        <f>DH917</f>
        <v/>
      </c>
      <c r="BJ917" s="6611"/>
      <c r="BK917" s="6612">
        <f>Overview!$E$7</f>
        <v/>
      </c>
      <c r="BL917" s="6611"/>
      <c r="BM917" s="6609">
        <f>DI917</f>
        <v/>
      </c>
      <c r="BN917" s="6612">
        <f>Overview!$P$153</f>
        <v/>
      </c>
      <c r="BO917" s="6611"/>
      <c r="BP917" s="6611"/>
      <c r="BQ917" s="6595"/>
      <c r="BR917" s="6613"/>
      <c r="BS917" s="1541"/>
      <c r="BT917" s="1864" t="inlineStr">
        <is>
          <t>WLAN</t>
        </is>
      </c>
      <c r="BU917" s="1828" t="inlineStr">
        <is>
          <t>2.4 GHz</t>
        </is>
      </c>
      <c r="BV917" s="906">
        <f>Overview!$H$31</f>
        <v/>
      </c>
      <c r="BW917" s="1828"/>
      <c r="BX917" s="1864" t="inlineStr">
        <is>
          <t>Body</t>
        </is>
      </c>
      <c r="BY917" s="6709"/>
      <c r="BZ917" s="6709"/>
      <c r="CA917" s="6689" t="str">
        <f>CONCATENATE(CA913," - Battery check 1")</f>
        <v>TBD - Battery check 1</v>
      </c>
      <c r="CB917" s="200">
        <v>5</v>
      </c>
      <c r="CC917" s="6689">
        <f>IF(COUNT('Conducted WiFi'!$AH$3:$AH$9)=0,7,INDEX('Conducted WiFi'!$T$3:$T$9,MATCH(MAX('Conducted WiFi'!$AH$3:$AH$9),'Conducted WiFi'!$AH$3:$AH$9,0)))</f>
        <v>7</v>
      </c>
      <c r="CD917" s="6689">
        <f>IF(COUNT('Conducted WiFi'!$AH$3:$AH$9)=0,2442,INDEX('Conducted WiFi'!$U$3:$U$9,MATCH(MAX('Conducted WiFi'!$AH$3:$AH$9),'Conducted WiFi'!$AH$3:$AH$9,0)))</f>
        <v>2442</v>
      </c>
      <c r="CE917" s="7234"/>
      <c r="CF917" s="7234"/>
      <c r="CG917" s="7245"/>
      <c r="CH917" s="7245"/>
      <c r="CI917" s="225">
        <f>BY917</f>
        <v/>
      </c>
      <c r="CJ917" s="237">
        <f>BZ917</f>
        <v/>
      </c>
      <c r="CK917" s="223">
        <f>CA917</f>
        <v/>
      </c>
      <c r="CL917" s="237">
        <f>CC917</f>
        <v/>
      </c>
      <c r="CM917" s="237">
        <f>CD917</f>
        <v/>
      </c>
      <c r="CN917" s="1527"/>
      <c r="CO917" s="1967"/>
      <c r="CP917" s="7214">
        <f>IF(CF917=""," ",IF(ABS(CE917-CF917)&lt;=0.1,"Valid","Not valid"))</f>
        <v/>
      </c>
      <c r="CQ917" s="1674">
        <f> IF(CE917="","",IF(AND(CE917&lt;&gt;"",CF917=""),IF(CE917&gt;=0.8,"Medir+Sig Max","No"),IF(CF917&lt;&gt;"",IF(CF917&gt;=0.8,"Medir+Sig Max","No"),"")))</f>
        <v/>
      </c>
      <c r="CR917" s="6927">
        <f>IF(UPPER($CQ$1)="X",IF(CF917=""," ",IF((ABS(CE917)&lt;5)*AND(ABS(CF917)&lt;5)*AND(ABS(CT917)&lt;5),"Solo si es max","Medir")),IF(CF917=""," ",IF((ABS(CE917)&lt;1)*AND(ABS(CF917)&lt;1)*AND(ABS(CT917)&lt;1),"Solo si es max","Medir")))</f>
        <v/>
      </c>
      <c r="CS917" s="1674"/>
      <c r="CT917" s="6710"/>
      <c r="CU917" s="224">
        <f>BY917</f>
        <v/>
      </c>
      <c r="CV917" s="237">
        <f>BZ917</f>
        <v/>
      </c>
      <c r="CW917" s="237">
        <f>CA917</f>
        <v/>
      </c>
      <c r="CX917" s="224">
        <f>CC917</f>
        <v/>
      </c>
      <c r="CY917" s="237">
        <f>CD917</f>
        <v/>
      </c>
      <c r="CZ917" s="7474">
        <f>IF(COUNTIF(Overview!K12:K14,TRUE)&gt;0,1.6,IF(COUNTIF(Overview!L12:L14,TRUE)&gt;0,8,0))</f>
        <v/>
      </c>
      <c r="DA917" s="1788"/>
      <c r="DB917" s="7483"/>
      <c r="DC917" s="844">
        <f>IF(CT917="","",IF(CT917&gt;CZ917,"Fail","Pass"))</f>
        <v/>
      </c>
      <c r="DD917" s="402"/>
      <c r="DE917" s="1565">
        <f>MyTimestamp(DC917)</f>
        <v/>
      </c>
      <c r="DF917" s="1531">
        <f>IF(COUNT(CE917:CH917)=1,15,IF(COUNT(CE917:CH917)=0,0,30))</f>
        <v/>
      </c>
      <c r="DG917" s="1532">
        <f>IF(DF917=0,0,2)</f>
        <v/>
      </c>
      <c r="DH917" s="1866"/>
      <c r="DI917" s="1866"/>
      <c r="DJ917" s="1863"/>
      <c r="DK917" s="1789"/>
      <c r="DL917" s="1574">
        <f>10^(CN917/20)*100-100</f>
        <v/>
      </c>
      <c r="DM917" s="976"/>
      <c r="DN917" s="1275"/>
      <c r="DO917" s="976">
        <f>IF(DM917="","",10^(DM917/10))</f>
        <v/>
      </c>
      <c r="DP917" s="976">
        <f>IF(ISNUMBER(DN917)=FALSE,"",10^(DN917/10))</f>
        <v/>
      </c>
      <c r="DQ917" s="1578">
        <f>IF(AND(ISNUMBER(DO917),ISNUMBER(DP917)),IF(DO917/DP917&gt;1,ROUND((DO917)/DP917,3),1),1)</f>
        <v/>
      </c>
      <c r="DR917" s="1541"/>
      <c r="DS917" s="1541"/>
      <c r="DT917" s="1541"/>
      <c r="DU917" s="1541"/>
      <c r="DV917" s="1541"/>
      <c r="DW917" s="1541"/>
      <c r="DX917" s="1541"/>
      <c r="DY917" s="1541"/>
      <c r="DZ917" s="1541"/>
      <c r="EA917" s="1541"/>
      <c r="EB917" s="1541"/>
      <c r="EC917" s="1541"/>
      <c r="ED917" s="1541"/>
      <c r="EE917" s="1541"/>
      <c r="EF917" s="1541"/>
      <c r="EG917" s="1541"/>
      <c r="EH917" s="1541"/>
      <c r="EI917" s="1541"/>
      <c r="EJ917" s="1541"/>
      <c r="EK917" s="1541"/>
      <c r="EL917" s="1541"/>
      <c r="EM917" s="1541"/>
      <c r="EN917" s="1541"/>
      <c r="EO917" s="1541"/>
      <c r="EP917" s="1541"/>
      <c r="EQ917" s="1541"/>
      <c r="ER917" s="1541"/>
      <c r="ES917" s="1541"/>
      <c r="ET917" s="1541"/>
      <c r="EU917" s="1541"/>
      <c r="EV917" s="1541"/>
    </row>
    <row r="918" ht="12.75" x14ac:dyDescent="0.2">
      <c r="A918" s="1541"/>
      <c r="B918" s="1541"/>
      <c r="C918"/>
      <c r="D918" s="6590"/>
      <c r="E918" s="6590"/>
      <c r="F918" s="6591" t="inlineStr">
        <is>
          <t>5.5</t>
        </is>
      </c>
      <c r="G918" s="6592"/>
      <c r="H918" s="6593">
        <f>BV918</f>
        <v/>
      </c>
      <c r="I918" s="6593">
        <f>BW918</f>
        <v/>
      </c>
      <c r="J918" s="6594" t="inlineStr">
        <is>
          <t>WLAN</t>
        </is>
      </c>
      <c r="K918" s="6594" t="inlineStr">
        <is>
          <t>2.4 GHz</t>
        </is>
      </c>
      <c r="L918" s="6595"/>
      <c r="M918" s="6593"/>
      <c r="N918" s="6596"/>
      <c r="O918" s="6597"/>
      <c r="P918" s="6597"/>
      <c r="Q918" s="6597"/>
      <c r="R918" s="6597"/>
      <c r="S918" s="6593"/>
      <c r="T918" s="130">
        <v>7</v>
      </c>
      <c r="U918" s="6593">
        <v>2442</v>
      </c>
      <c r="V918" s="6596"/>
      <c r="W918" s="6598"/>
      <c r="X918" s="6596"/>
      <c r="Y918" s="6596"/>
      <c r="Z918" s="6596"/>
      <c r="AA918" s="6595"/>
      <c r="AB918" s="6595"/>
      <c r="AC918" s="6599">
        <f>IF(OR(BX918="Close to Ear",BX918="Close to Head"),"Head",IF(BX918="Extremity","Extremity","Body"))</f>
        <v/>
      </c>
      <c r="AD918" s="6600">
        <f>CA918</f>
        <v/>
      </c>
      <c r="AE918" s="6594">
        <f>CB918</f>
        <v/>
      </c>
      <c r="AF918" s="6595"/>
      <c r="AG918" s="6601">
        <f>IF(OR(AZ918="",BA918=""),"N/A",IF(DC918="Pass","P","F"))</f>
        <v/>
      </c>
      <c r="AH918" s="6602"/>
      <c r="AI918" s="6602"/>
      <c r="AJ918" s="6602"/>
      <c r="AK918" s="6596"/>
      <c r="AL918" s="6595"/>
      <c r="AM918" s="6596"/>
      <c r="AN918" s="6596"/>
      <c r="AO918" s="6603"/>
      <c r="AP918" s="6603"/>
      <c r="AQ918" s="6603"/>
      <c r="AR918" s="6603"/>
      <c r="AS918" s="6603"/>
      <c r="AT918" s="6604">
        <f>IF(AC918="Extremity",IF(CG918="","",CG918),"")</f>
        <v/>
      </c>
      <c r="AU918" s="6604">
        <f>IF(AC918="Extremity",IF(CH918="","",CH918),"")</f>
        <v/>
      </c>
      <c r="AV918" s="6605">
        <f>IF(AC918="Extremity","",IF(CE918="","",CE918))</f>
        <v/>
      </c>
      <c r="AW918" s="6605">
        <f>IF(AD918="Extremity","",IF(CF918="","",CF918))</f>
        <v/>
      </c>
      <c r="AX918" s="6598">
        <f>DL918</f>
        <v/>
      </c>
      <c r="AY918" s="6598">
        <f>DQ918</f>
        <v/>
      </c>
      <c r="AZ918" s="6606">
        <f>IF(AC918="Extremity",IF(DA918="","",DA918),"")</f>
        <v/>
      </c>
      <c r="BA918" s="6607">
        <f>IF(AC918="Extremity","",IF(CT918="","",CT918))</f>
        <v/>
      </c>
      <c r="BB918" s="6598">
        <f>IF(AC918="Extremity",IF(DB918="","",DB918),"")</f>
        <v/>
      </c>
      <c r="BC918" s="6605">
        <f>IF(AC918="Extremity","",IF(CZ918="","",CZ918))</f>
        <v/>
      </c>
      <c r="BD918" s="6598">
        <f>DD918</f>
        <v/>
      </c>
      <c r="BE918" s="6608">
        <f>DE918</f>
        <v/>
      </c>
      <c r="BF918" s="6609">
        <f>DF918*60</f>
        <v/>
      </c>
      <c r="BG918" s="6610">
        <f>BE918</f>
        <v/>
      </c>
      <c r="BH918" s="6609">
        <f>DG918*60</f>
        <v/>
      </c>
      <c r="BI918" s="6609">
        <f>DH918</f>
        <v/>
      </c>
      <c r="BJ918" s="6611"/>
      <c r="BK918" s="6612">
        <f>Overview!$E$7</f>
        <v/>
      </c>
      <c r="BL918" s="6611"/>
      <c r="BM918" s="6609">
        <f>DI918</f>
        <v/>
      </c>
      <c r="BN918" s="6612">
        <f>Overview!$P$153</f>
        <v/>
      </c>
      <c r="BO918" s="6611"/>
      <c r="BP918" s="6611"/>
      <c r="BQ918" s="6595"/>
      <c r="BR918" s="6613"/>
      <c r="BS918" s="1541"/>
      <c r="BT918" s="1864" t="inlineStr">
        <is>
          <t>WLAN</t>
        </is>
      </c>
      <c r="BU918" s="1828" t="inlineStr">
        <is>
          <t>2.4 GHz</t>
        </is>
      </c>
      <c r="BV918" s="906">
        <f>Overview!$H$31</f>
        <v/>
      </c>
      <c r="BW918" s="1828"/>
      <c r="BX918" s="1864" t="inlineStr">
        <is>
          <t>Body</t>
        </is>
      </c>
      <c r="BY918" s="6709"/>
      <c r="BZ918" s="6709"/>
      <c r="CA918" s="6689" t="str">
        <f>CONCATENATE(CA914," - Battery check 2")</f>
        <v>TBD - Battery check 2</v>
      </c>
      <c r="CB918" s="200">
        <v>5</v>
      </c>
      <c r="CC918" s="6689">
        <f>IF(COUNT('Conducted WiFi'!$AH$3:$AH$9)=0,7,INDEX('Conducted WiFi'!$T$3:$T$9,MATCH(MAX('Conducted WiFi'!$AH$3:$AH$9),'Conducted WiFi'!$AH$3:$AH$9,0)))</f>
        <v>7</v>
      </c>
      <c r="CD918" s="6689">
        <f>IF(COUNT('Conducted WiFi'!$AH$3:$AH$9)=0,2442,INDEX('Conducted WiFi'!$U$3:$U$9,MATCH(MAX('Conducted WiFi'!$AH$3:$AH$9),'Conducted WiFi'!$AH$3:$AH$9,0)))</f>
        <v>2442</v>
      </c>
      <c r="CE918" s="7234"/>
      <c r="CF918" s="7234"/>
      <c r="CG918" s="7245"/>
      <c r="CH918" s="7245"/>
      <c r="CI918" s="225">
        <f>BY918</f>
        <v/>
      </c>
      <c r="CJ918" s="237">
        <f>BZ918</f>
        <v/>
      </c>
      <c r="CK918" s="223">
        <f>CA918</f>
        <v/>
      </c>
      <c r="CL918" s="237">
        <f>CC918</f>
        <v/>
      </c>
      <c r="CM918" s="237">
        <f>CD918</f>
        <v/>
      </c>
      <c r="CN918" s="1527"/>
      <c r="CO918" s="1967"/>
      <c r="CP918" s="7214">
        <f>IF(CF918=""," ",IF(ABS(CE918-CF918)&lt;=0.1,"Valid","Not valid"))</f>
        <v/>
      </c>
      <c r="CQ918" s="1674">
        <f> IF(CE918="","",IF(AND(CE918&lt;&gt;"",CF918=""),IF(CE918&gt;=0.8,"Medir+Sig Max","No"),IF(CF918&lt;&gt;"",IF(CF918&gt;=0.8,"Medir+Sig Max","No"),"")))</f>
        <v/>
      </c>
      <c r="CR918" s="6928">
        <f>IF(UPPER($CQ$1)="X",IF(CF918=""," ",IF((ABS(CE918)&lt;5)*AND(ABS(CF918)&lt;5)*AND(ABS(CT918)&lt;5),"Solo si es max","Medir")),IF(CF918=""," ",IF((ABS(CE918)&lt;1)*AND(ABS(CF918)&lt;1)*AND(ABS(CT918)&lt;1),"Solo si es max","Medir")))</f>
        <v/>
      </c>
      <c r="CS918" s="1675"/>
      <c r="CT918" s="6711"/>
      <c r="CU918" s="224">
        <f>BY918</f>
        <v/>
      </c>
      <c r="CV918" s="237">
        <f>BZ918</f>
        <v/>
      </c>
      <c r="CW918" s="237">
        <f>CA918</f>
        <v/>
      </c>
      <c r="CX918" s="224">
        <f>CC918</f>
        <v/>
      </c>
      <c r="CY918" s="237">
        <f>CD918</f>
        <v/>
      </c>
      <c r="CZ918" s="7474">
        <f>IF(COUNTIF(Overview!K12:K14,TRUE)&gt;0,1.6,IF(COUNTIF(Overview!L12:L14,TRUE)&gt;0,8,0))</f>
        <v/>
      </c>
      <c r="DA918" s="1788"/>
      <c r="DB918" s="7483"/>
      <c r="DC918" s="844">
        <f>IF(CT918="","",IF(CT918&gt;CZ918,"Fail","Pass"))</f>
        <v/>
      </c>
      <c r="DD918" s="402"/>
      <c r="DE918" s="1565">
        <f>MyTimestamp(DC918)</f>
        <v/>
      </c>
      <c r="DF918" s="1531">
        <f>IF(COUNT(CE918:CH918)=1,15,IF(COUNT(CE918:CH918)=0,0,30))</f>
        <v/>
      </c>
      <c r="DG918" s="1532">
        <f>IF(DF918=0,0,2)</f>
        <v/>
      </c>
      <c r="DH918" s="1866"/>
      <c r="DI918" s="1866"/>
      <c r="DJ918" s="1863"/>
      <c r="DK918" s="1789"/>
      <c r="DL918" s="1574">
        <f>10^(CN918/20)*100-100</f>
        <v/>
      </c>
      <c r="DM918" s="976"/>
      <c r="DN918" s="1275"/>
      <c r="DO918" s="976">
        <f>IF(DM918="","",10^(DM918/10))</f>
        <v/>
      </c>
      <c r="DP918" s="976">
        <f>IF(ISNUMBER(DN918)=FALSE,"",10^(DN918/10))</f>
        <v/>
      </c>
      <c r="DQ918" s="1578">
        <f>IF(AND(ISNUMBER(DO918),ISNUMBER(DP918)),IF(DO918/DP918&gt;1,ROUND((DO918)/DP918,3),1),1)</f>
        <v/>
      </c>
      <c r="DR918" s="1541"/>
      <c r="DS918" s="1541"/>
      <c r="DT918" s="1541"/>
      <c r="DU918" s="1541"/>
      <c r="DV918" s="1541"/>
      <c r="DW918" s="1541"/>
      <c r="DX918" s="1541"/>
      <c r="DY918" s="1541"/>
      <c r="DZ918" s="1541"/>
      <c r="EA918" s="1541"/>
      <c r="EB918" s="1541"/>
      <c r="EC918" s="1541"/>
      <c r="ED918" s="1541"/>
      <c r="EE918" s="1541"/>
      <c r="EF918" s="1541"/>
      <c r="EG918" s="1541"/>
      <c r="EH918" s="1541"/>
      <c r="EI918" s="1541"/>
      <c r="EJ918" s="1541"/>
      <c r="EK918" s="1541"/>
      <c r="EL918" s="1541"/>
      <c r="EM918" s="1541"/>
      <c r="EN918" s="1541"/>
      <c r="EO918" s="1541"/>
      <c r="EP918" s="1541"/>
      <c r="EQ918" s="1541"/>
      <c r="ER918" s="1541"/>
      <c r="ES918" s="1541"/>
      <c r="ET918" s="1541"/>
      <c r="EU918" s="1541"/>
      <c r="EV918" s="1541"/>
    </row>
    <row r="919" ht="12.75" x14ac:dyDescent="0.2">
      <c r="A919" s="1541"/>
      <c r="B919" s="1541"/>
      <c r="C919"/>
      <c r="D919" s="6799"/>
      <c r="E919" s="6799"/>
      <c r="F919" s="6800" t="inlineStr">
        <is>
          <t>5.5</t>
        </is>
      </c>
      <c r="G919" s="6801"/>
      <c r="H919" s="6802">
        <f>BV919</f>
        <v/>
      </c>
      <c r="I919" s="6802">
        <f>BW919</f>
        <v/>
      </c>
      <c r="J919" s="6803" t="inlineStr">
        <is>
          <t>WLAN</t>
        </is>
      </c>
      <c r="K919" s="6803" t="inlineStr">
        <is>
          <t>2.4 GHz</t>
        </is>
      </c>
      <c r="L919" s="6804"/>
      <c r="M919" s="6802"/>
      <c r="N919" s="6805"/>
      <c r="O919" s="6806"/>
      <c r="P919" s="6597"/>
      <c r="Q919" s="6806"/>
      <c r="R919" s="6806"/>
      <c r="S919" s="6593"/>
      <c r="T919" s="130">
        <v>7</v>
      </c>
      <c r="U919" s="6593">
        <v>2442</v>
      </c>
      <c r="V919" s="6805"/>
      <c r="W919" s="6807"/>
      <c r="X919" s="6805"/>
      <c r="Y919" s="6805"/>
      <c r="Z919" s="6805"/>
      <c r="AA919" s="6804"/>
      <c r="AB919" s="6804"/>
      <c r="AC919" s="6808">
        <f>IF(OR(BX919="Close to Ear",BX919="Close to Head"),"Head",IF(BX919="Extremity","Extremity","Body"))</f>
        <v/>
      </c>
      <c r="AD919" s="6809">
        <f>CA919</f>
        <v/>
      </c>
      <c r="AE919" s="6803">
        <f>CB919</f>
        <v/>
      </c>
      <c r="AF919" s="6804"/>
      <c r="AG919" s="6810">
        <f>IF(OR(AZ919="",BA919=""),"N/A",IF(DC919="Pass","P","F"))</f>
        <v/>
      </c>
      <c r="AH919" s="6811"/>
      <c r="AI919" s="6811"/>
      <c r="AJ919" s="6811"/>
      <c r="AK919" s="6805"/>
      <c r="AL919" s="6804"/>
      <c r="AM919" s="6805"/>
      <c r="AN919" s="6805"/>
      <c r="AO919" s="6812"/>
      <c r="AP919" s="6812"/>
      <c r="AQ919" s="6812"/>
      <c r="AR919" s="6812"/>
      <c r="AS919" s="6812"/>
      <c r="AT919" s="6813">
        <f>IF(AC919="Extremity",IF(CG919="","",CG919),"")</f>
        <v/>
      </c>
      <c r="AU919" s="6813">
        <f>IF(AC919="Extremity",IF(CH919="","",CH919),"")</f>
        <v/>
      </c>
      <c r="AV919" s="6814">
        <f>IF(AC919="Extremity","",IF(CE919="","",CE919))</f>
        <v/>
      </c>
      <c r="AW919" s="6814">
        <f>IF(AD919="Extremity","",IF(CF919="","",CF919))</f>
        <v/>
      </c>
      <c r="AX919" s="6807">
        <f>DL919</f>
        <v/>
      </c>
      <c r="AY919" s="6807">
        <f>DQ919</f>
        <v/>
      </c>
      <c r="AZ919" s="6815">
        <f>IF(AC919="Extremity",IF(DA919="","",DA919),"")</f>
        <v/>
      </c>
      <c r="BA919" s="6816">
        <f>IF(AC919="Extremity","",IF(CT919="","",CT919))</f>
        <v/>
      </c>
      <c r="BB919" s="6807">
        <f>IF(AC919="Extremity",IF(DB919="","",DB919),"")</f>
        <v/>
      </c>
      <c r="BC919" s="6814">
        <f>IF(AC919="Extremity","",IF(CZ919="","",CZ919))</f>
        <v/>
      </c>
      <c r="BD919" s="6807">
        <f>DD919</f>
        <v/>
      </c>
      <c r="BE919" s="6817">
        <f>DE919</f>
        <v/>
      </c>
      <c r="BF919" s="6818">
        <f>DF919*60</f>
        <v/>
      </c>
      <c r="BG919" s="6819">
        <f>BE919</f>
        <v/>
      </c>
      <c r="BH919" s="6818">
        <f>DG919*60</f>
        <v/>
      </c>
      <c r="BI919" s="6818">
        <f>DH919</f>
        <v/>
      </c>
      <c r="BJ919" s="6820"/>
      <c r="BK919" s="6821">
        <f>Overview!$E$7</f>
        <v/>
      </c>
      <c r="BL919" s="6820"/>
      <c r="BM919" s="6818">
        <f>DI919</f>
        <v/>
      </c>
      <c r="BN919" s="6821">
        <f>Overview!$P$153</f>
        <v/>
      </c>
      <c r="BO919" s="6820"/>
      <c r="BP919" s="6820"/>
      <c r="BQ919" s="6804"/>
      <c r="BR919" s="6822"/>
      <c r="BS919" s="1541"/>
      <c r="BT919" s="1864" t="inlineStr">
        <is>
          <t>WLAN</t>
        </is>
      </c>
      <c r="BU919" s="1828" t="inlineStr">
        <is>
          <t>2.4 GHz</t>
        </is>
      </c>
      <c r="BV919" s="906">
        <f>Overview!$H$31</f>
        <v/>
      </c>
      <c r="BW919" s="1828"/>
      <c r="BX919" s="1864" t="inlineStr">
        <is>
          <t>Body</t>
        </is>
      </c>
      <c r="BY919" s="6709"/>
      <c r="BZ919" s="6709"/>
      <c r="CA919" s="882" t="inlineStr">
        <is>
          <t>Front of Face</t>
        </is>
      </c>
      <c r="CB919" s="200">
        <v>25</v>
      </c>
      <c r="CC919" s="882">
        <f>IF(COUNT('Conducted WiFi'!$AH$3:$AH$9)=0,7,INDEX('Conducted WiFi'!$T$3:$T$9,MATCH(MAX('Conducted WiFi'!$AH$3:$AH$9),'Conducted WiFi'!$AH$3:$AH$9,0)))</f>
        <v>7</v>
      </c>
      <c r="CD919" s="6837">
        <f>IF(COUNT('Conducted WiFi'!$AH$3:$AH$9)=0,2442,INDEX('Conducted WiFi'!$U$3:$U$9,MATCH(MAX('Conducted WiFi'!$AH$3:$AH$9),'Conducted WiFi'!$AH$3:$AH$9,0)))</f>
        <v>2442</v>
      </c>
      <c r="CE919" s="7246"/>
      <c r="CF919" s="7246"/>
      <c r="CG919" s="7245"/>
      <c r="CH919" s="7245"/>
      <c r="CI919" s="225">
        <f>BY919</f>
        <v/>
      </c>
      <c r="CJ919" s="237">
        <f>BZ919</f>
        <v/>
      </c>
      <c r="CK919" s="223">
        <f>CA919</f>
        <v/>
      </c>
      <c r="CL919" s="237">
        <f>CC919</f>
        <v/>
      </c>
      <c r="CM919" s="6672"/>
      <c r="CN919" s="6834"/>
      <c r="CO919" s="1967"/>
      <c r="CP919" s="7217"/>
      <c r="CQ919" s="7220"/>
      <c r="CR919" s="6930"/>
      <c r="CS919" s="446"/>
      <c r="CT919" s="6835"/>
      <c r="CU919" s="224">
        <f>BY919</f>
        <v/>
      </c>
      <c r="CV919" s="237">
        <f>BZ919</f>
        <v/>
      </c>
      <c r="CW919" s="237">
        <f>CA919</f>
        <v/>
      </c>
      <c r="CX919" s="224">
        <f>CC919</f>
        <v/>
      </c>
      <c r="CY919" s="237">
        <f>CD919</f>
        <v/>
      </c>
      <c r="CZ919" s="7478">
        <f>IF(COUNTIF(Overview!K12:K14,TRUE)&gt;0,1.6,IF(COUNTIF(Overview!L12:L14,TRUE)&gt;0,8,0))</f>
        <v/>
      </c>
      <c r="DA919" s="1807"/>
      <c r="DB919" s="7484"/>
      <c r="DC919" s="844">
        <f>IF(CT919="","",IF(CT919&gt;CZ919,"Fail","Pass"))</f>
        <v/>
      </c>
      <c r="DD919" s="6666"/>
      <c r="DE919" s="1565">
        <f>MyTimestamp(DC919)</f>
        <v/>
      </c>
      <c r="DF919" s="1531">
        <f>IF(COUNT(CE919:CH919)=1,15,IF(COUNT(CE919:CH919)=0,0,30))</f>
        <v/>
      </c>
      <c r="DG919" s="1532">
        <f>IF(DF919=0,0,2)</f>
        <v/>
      </c>
      <c r="DH919" s="6825"/>
      <c r="DI919" s="6825"/>
      <c r="DJ919" s="1863"/>
      <c r="DK919" s="6838"/>
      <c r="DL919" s="1574">
        <f>10^(CN919/20)*100-100</f>
        <v/>
      </c>
      <c r="DM919" s="1109"/>
      <c r="DN919" s="6839"/>
      <c r="DO919" s="1109"/>
      <c r="DP919" s="1109"/>
      <c r="DQ919" s="6827"/>
      <c r="DR919" s="1541"/>
      <c r="DS919" s="1541"/>
      <c r="DT919" s="1541"/>
      <c r="DU919" s="1541"/>
      <c r="DV919" s="1541"/>
      <c r="DW919" s="1541"/>
      <c r="DX919" s="1541"/>
      <c r="DY919" s="1541"/>
      <c r="DZ919" s="1541"/>
      <c r="EA919" s="1541"/>
      <c r="EB919" s="1541"/>
      <c r="EC919" s="1541"/>
      <c r="ED919" s="1541"/>
      <c r="EE919" s="1541"/>
      <c r="EF919" s="1541"/>
      <c r="EG919" s="1541"/>
      <c r="EH919" s="1541"/>
      <c r="EI919" s="1541"/>
      <c r="EJ919" s="1541"/>
      <c r="EK919" s="1541"/>
      <c r="EL919" s="1541"/>
      <c r="EM919" s="1541"/>
      <c r="EN919" s="1541"/>
      <c r="EO919" s="1541"/>
      <c r="EP919" s="1541"/>
      <c r="EQ919" s="1541"/>
      <c r="ER919" s="1541"/>
      <c r="ES919" s="1541"/>
      <c r="ET919" s="1541"/>
      <c r="EU919" s="1541"/>
      <c r="EV919" s="1541"/>
    </row>
    <row r="920" ht="12.75" x14ac:dyDescent="0.2">
      <c r="A920" s="1541"/>
      <c r="B920" s="1541"/>
      <c r="C920"/>
      <c r="D920" s="6799"/>
      <c r="E920" s="6799"/>
      <c r="F920" s="6800" t="inlineStr">
        <is>
          <t>5.5</t>
        </is>
      </c>
      <c r="G920" s="6801"/>
      <c r="H920" s="6802">
        <f>BV920</f>
        <v/>
      </c>
      <c r="I920" s="6802">
        <f>BW920</f>
        <v/>
      </c>
      <c r="J920" s="6803" t="inlineStr">
        <is>
          <t>WLAN</t>
        </is>
      </c>
      <c r="K920" s="6803" t="inlineStr">
        <is>
          <t>2.4 GHz</t>
        </is>
      </c>
      <c r="L920" s="6804"/>
      <c r="M920" s="6802"/>
      <c r="N920" s="6805"/>
      <c r="O920" s="6806"/>
      <c r="P920" s="6597"/>
      <c r="Q920" s="6806"/>
      <c r="R920" s="6806"/>
      <c r="S920" s="6593"/>
      <c r="T920" s="130">
        <v>7</v>
      </c>
      <c r="U920" s="6593">
        <v>2442</v>
      </c>
      <c r="V920" s="6805"/>
      <c r="W920" s="6807"/>
      <c r="X920" s="6805"/>
      <c r="Y920" s="6805"/>
      <c r="Z920" s="6805"/>
      <c r="AA920" s="6804"/>
      <c r="AB920" s="6804"/>
      <c r="AC920" s="6808">
        <f>IF(OR(BX920="Close to Ear",BX920="Close to Head"),"Head",IF(BX920="Extremity","Extremity","Body"))</f>
        <v/>
      </c>
      <c r="AD920" s="6809">
        <f>CA920</f>
        <v/>
      </c>
      <c r="AE920" s="6803">
        <f>CB920</f>
        <v/>
      </c>
      <c r="AF920" s="6804"/>
      <c r="AG920" s="6810">
        <f>IF(OR(AZ920="",BA920=""),"N/A",IF(DC920="Pass","P","F"))</f>
        <v/>
      </c>
      <c r="AH920" s="6811"/>
      <c r="AI920" s="6811"/>
      <c r="AJ920" s="6811"/>
      <c r="AK920" s="6805"/>
      <c r="AL920" s="6804"/>
      <c r="AM920" s="6805"/>
      <c r="AN920" s="6805"/>
      <c r="AO920" s="6812"/>
      <c r="AP920" s="6812"/>
      <c r="AQ920" s="6812"/>
      <c r="AR920" s="6812"/>
      <c r="AS920" s="6812"/>
      <c r="AT920" s="6813">
        <f>IF(AC920="Extremity",IF(CG920="","",CG920),"")</f>
        <v/>
      </c>
      <c r="AU920" s="6813">
        <f>IF(AC920="Extremity",IF(CH920="","",CH920),"")</f>
        <v/>
      </c>
      <c r="AV920" s="6814">
        <f>IF(AC920="Extremity","",IF(CE920="","",CE920))</f>
        <v/>
      </c>
      <c r="AW920" s="6814">
        <f>IF(AD920="Extremity","",IF(CF920="","",CF920))</f>
        <v/>
      </c>
      <c r="AX920" s="6807">
        <f>DL920</f>
        <v/>
      </c>
      <c r="AY920" s="6807">
        <f>DQ920</f>
        <v/>
      </c>
      <c r="AZ920" s="6815">
        <f>IF(AC920="Extremity",IF(DA920="","",DA920),"")</f>
        <v/>
      </c>
      <c r="BA920" s="6816">
        <f>IF(AC920="Extremity","",IF(CT920="","",CT920))</f>
        <v/>
      </c>
      <c r="BB920" s="6807">
        <f>IF(AC920="Extremity",IF(DB920="","",DB920),"")</f>
        <v/>
      </c>
      <c r="BC920" s="6814">
        <f>IF(AC920="Extremity","",IF(CZ920="","",CZ920))</f>
        <v/>
      </c>
      <c r="BD920" s="6807">
        <f>DD920</f>
        <v/>
      </c>
      <c r="BE920" s="6817">
        <f>DE920</f>
        <v/>
      </c>
      <c r="BF920" s="6818">
        <f>DF920*60</f>
        <v/>
      </c>
      <c r="BG920" s="6819">
        <f>BE920</f>
        <v/>
      </c>
      <c r="BH920" s="6818">
        <f>DG920*60</f>
        <v/>
      </c>
      <c r="BI920" s="6818">
        <f>DH920</f>
        <v/>
      </c>
      <c r="BJ920" s="6820"/>
      <c r="BK920" s="6821">
        <f>Overview!$E$7</f>
        <v/>
      </c>
      <c r="BL920" s="6820"/>
      <c r="BM920" s="6818">
        <f>DI920</f>
        <v/>
      </c>
      <c r="BN920" s="6821">
        <f>Overview!$P$153</f>
        <v/>
      </c>
      <c r="BO920" s="6820"/>
      <c r="BP920" s="6820"/>
      <c r="BQ920" s="6804"/>
      <c r="BR920" s="6822"/>
      <c r="BS920" s="1541"/>
      <c r="BT920" s="1864" t="inlineStr">
        <is>
          <t>WLAN</t>
        </is>
      </c>
      <c r="BU920" s="1828" t="inlineStr">
        <is>
          <t>2.4 GHz</t>
        </is>
      </c>
      <c r="BV920" s="906">
        <f>Overview!$H$31</f>
        <v/>
      </c>
      <c r="BW920" s="1828"/>
      <c r="BX920" s="1864" t="inlineStr">
        <is>
          <t>Body</t>
        </is>
      </c>
      <c r="BY920" s="6709"/>
      <c r="BZ920" s="6709"/>
      <c r="CA920" s="882" t="inlineStr">
        <is>
          <t>Accesorio 1: Front Face</t>
        </is>
      </c>
      <c r="CB920" s="200">
        <v>0</v>
      </c>
      <c r="CC920" s="882">
        <f>IF(COUNT('Conducted WiFi'!$AH$3:$AH$9)=0,7,INDEX('Conducted WiFi'!$T$3:$T$9,MATCH(MAX('Conducted WiFi'!$AH$3:$AH$9),'Conducted WiFi'!$AH$3:$AH$9,0)))</f>
        <v>7</v>
      </c>
      <c r="CD920" s="6837">
        <f>IF(COUNT('Conducted WiFi'!$AH$3:$AH$9)=0,2442,INDEX('Conducted WiFi'!$U$3:$U$9,MATCH(MAX('Conducted WiFi'!$AH$3:$AH$9),'Conducted WiFi'!$AH$3:$AH$9,0)))</f>
        <v>2442</v>
      </c>
      <c r="CE920" s="7246"/>
      <c r="CF920" s="7246"/>
      <c r="CG920" s="7245"/>
      <c r="CH920" s="7245"/>
      <c r="CI920" s="225">
        <f>BY920</f>
        <v/>
      </c>
      <c r="CJ920" s="237">
        <f>BZ920</f>
        <v/>
      </c>
      <c r="CK920" s="223">
        <f>CA920</f>
        <v/>
      </c>
      <c r="CL920" s="237">
        <f>CC920</f>
        <v/>
      </c>
      <c r="CM920" s="6672"/>
      <c r="CN920" s="6834"/>
      <c r="CO920" s="1967"/>
      <c r="CP920" s="7217"/>
      <c r="CQ920" s="7220"/>
      <c r="CR920" s="6930"/>
      <c r="CS920" s="446"/>
      <c r="CT920" s="6835"/>
      <c r="CU920" s="224">
        <f>BY920</f>
        <v/>
      </c>
      <c r="CV920" s="237">
        <f>BZ920</f>
        <v/>
      </c>
      <c r="CW920" s="237">
        <f>CA920</f>
        <v/>
      </c>
      <c r="CX920" s="224">
        <f>CC920</f>
        <v/>
      </c>
      <c r="CY920" s="237">
        <f>CD920</f>
        <v/>
      </c>
      <c r="CZ920" s="7478">
        <f>IF(COUNTIF(Overview!K12:K14,TRUE)&gt;0,1.6,IF(COUNTIF(Overview!L12:L14,TRUE)&gt;0,8,0))</f>
        <v/>
      </c>
      <c r="DA920" s="1807"/>
      <c r="DB920" s="7484"/>
      <c r="DC920" s="844">
        <f>IF(CT920="","",IF(CT920&gt;CZ920,"Fail","Pass"))</f>
        <v/>
      </c>
      <c r="DD920" s="6666"/>
      <c r="DE920" s="1565">
        <f>MyTimestamp(DC920)</f>
        <v/>
      </c>
      <c r="DF920" s="1531">
        <f>IF(COUNT(CE920:CH920)=1,15,IF(COUNT(CE920:CH920)=0,0,30))</f>
        <v/>
      </c>
      <c r="DG920" s="1532">
        <f>IF(DF920=0,0,2)</f>
        <v/>
      </c>
      <c r="DH920" s="6825"/>
      <c r="DI920" s="6825"/>
      <c r="DJ920" s="1863"/>
      <c r="DK920" s="6838"/>
      <c r="DL920" s="1574">
        <f>10^(CN920/20)*100-100</f>
        <v/>
      </c>
      <c r="DM920" s="1109"/>
      <c r="DN920" s="6839"/>
      <c r="DO920" s="1109"/>
      <c r="DP920" s="1109"/>
      <c r="DQ920" s="6827"/>
      <c r="DR920" s="1541"/>
      <c r="DS920" s="1541"/>
      <c r="DT920" s="1541"/>
      <c r="DU920" s="1541"/>
      <c r="DV920" s="1541"/>
      <c r="DW920" s="1541"/>
      <c r="DX920" s="1541"/>
      <c r="DY920" s="1541"/>
      <c r="DZ920" s="1541"/>
      <c r="EA920" s="1541"/>
      <c r="EB920" s="1541"/>
      <c r="EC920" s="1541"/>
      <c r="ED920" s="1541"/>
      <c r="EE920" s="1541"/>
      <c r="EF920" s="1541"/>
      <c r="EG920" s="1541"/>
      <c r="EH920" s="1541"/>
      <c r="EI920" s="1541"/>
      <c r="EJ920" s="1541"/>
      <c r="EK920" s="1541"/>
      <c r="EL920" s="1541"/>
      <c r="EM920" s="1541"/>
      <c r="EN920" s="1541"/>
      <c r="EO920" s="1541"/>
      <c r="EP920" s="1541"/>
      <c r="EQ920" s="1541"/>
      <c r="ER920" s="1541"/>
      <c r="ES920" s="1541"/>
      <c r="ET920" s="1541"/>
      <c r="EU920" s="1541"/>
      <c r="EV920" s="1541"/>
    </row>
    <row r="921" ht="12.75" x14ac:dyDescent="0.2">
      <c r="A921" s="1541"/>
      <c r="B921" s="1541"/>
      <c r="C921"/>
      <c r="D921" s="6799"/>
      <c r="E921" s="6799"/>
      <c r="F921" s="6800" t="inlineStr">
        <is>
          <t>5.5</t>
        </is>
      </c>
      <c r="G921" s="6801"/>
      <c r="H921" s="6802">
        <f>BV921</f>
        <v/>
      </c>
      <c r="I921" s="6802">
        <f>BW921</f>
        <v/>
      </c>
      <c r="J921" s="6803" t="inlineStr">
        <is>
          <t>WLAN</t>
        </is>
      </c>
      <c r="K921" s="6803" t="inlineStr">
        <is>
          <t>2.4 GHz</t>
        </is>
      </c>
      <c r="L921" s="6804"/>
      <c r="M921" s="6802"/>
      <c r="N921" s="6805"/>
      <c r="O921" s="6806"/>
      <c r="P921" s="6597"/>
      <c r="Q921" s="6806"/>
      <c r="R921" s="6806"/>
      <c r="S921" s="6593"/>
      <c r="T921" s="130">
        <v>7</v>
      </c>
      <c r="U921" s="6593">
        <v>2442</v>
      </c>
      <c r="V921" s="6805"/>
      <c r="W921" s="6807"/>
      <c r="X921" s="6805"/>
      <c r="Y921" s="6805"/>
      <c r="Z921" s="6805"/>
      <c r="AA921" s="6804"/>
      <c r="AB921" s="6804"/>
      <c r="AC921" s="6808">
        <f>IF(OR(BX921="Close to Ear",BX921="Close to Head"),"Head",IF(BX921="Extremity","Extremity","Body"))</f>
        <v/>
      </c>
      <c r="AD921" s="6809">
        <f>CA921</f>
        <v/>
      </c>
      <c r="AE921" s="6803">
        <f>CB921</f>
        <v/>
      </c>
      <c r="AF921" s="6804"/>
      <c r="AG921" s="6810">
        <f>IF(OR(AZ921="",BA921=""),"N/A",IF(DC921="Pass","P","F"))</f>
        <v/>
      </c>
      <c r="AH921" s="6811"/>
      <c r="AI921" s="6811"/>
      <c r="AJ921" s="6811"/>
      <c r="AK921" s="6805"/>
      <c r="AL921" s="6804"/>
      <c r="AM921" s="6805"/>
      <c r="AN921" s="6805"/>
      <c r="AO921" s="6812"/>
      <c r="AP921" s="6812"/>
      <c r="AQ921" s="6812"/>
      <c r="AR921" s="6812"/>
      <c r="AS921" s="6812"/>
      <c r="AT921" s="6813">
        <f>IF(AC921="Extremity",IF(CG921="","",CG921),"")</f>
        <v/>
      </c>
      <c r="AU921" s="6813">
        <f>IF(AC921="Extremity",IF(CH921="","",CH921),"")</f>
        <v/>
      </c>
      <c r="AV921" s="6814">
        <f>IF(AC921="Extremity","",IF(CE921="","",CE921))</f>
        <v/>
      </c>
      <c r="AW921" s="6814">
        <f>IF(AD921="Extremity","",IF(CF921="","",CF921))</f>
        <v/>
      </c>
      <c r="AX921" s="6807">
        <f>DL921</f>
        <v/>
      </c>
      <c r="AY921" s="6807">
        <f>DQ921</f>
        <v/>
      </c>
      <c r="AZ921" s="6815">
        <f>IF(AC921="Extremity",IF(DA921="","",DA921),"")</f>
        <v/>
      </c>
      <c r="BA921" s="6816">
        <f>IF(AC921="Extremity","",IF(CT921="","",CT921))</f>
        <v/>
      </c>
      <c r="BB921" s="6807">
        <f>IF(AC921="Extremity",IF(DB921="","",DB921),"")</f>
        <v/>
      </c>
      <c r="BC921" s="6814">
        <f>IF(AC921="Extremity","",IF(CZ921="","",CZ921))</f>
        <v/>
      </c>
      <c r="BD921" s="6807">
        <f>DD921</f>
        <v/>
      </c>
      <c r="BE921" s="6817">
        <f>DE921</f>
        <v/>
      </c>
      <c r="BF921" s="6818">
        <f>DF921*60</f>
        <v/>
      </c>
      <c r="BG921" s="6819">
        <f>BE921</f>
        <v/>
      </c>
      <c r="BH921" s="6818">
        <f>DG921*60</f>
        <v/>
      </c>
      <c r="BI921" s="6818">
        <f>DH921</f>
        <v/>
      </c>
      <c r="BJ921" s="6820"/>
      <c r="BK921" s="6821">
        <f>Overview!$E$7</f>
        <v/>
      </c>
      <c r="BL921" s="6820"/>
      <c r="BM921" s="6818">
        <f>DI921</f>
        <v/>
      </c>
      <c r="BN921" s="6821">
        <f>Overview!$P$153</f>
        <v/>
      </c>
      <c r="BO921" s="6820"/>
      <c r="BP921" s="6820"/>
      <c r="BQ921" s="6804"/>
      <c r="BR921" s="6822"/>
      <c r="BS921" s="1541"/>
      <c r="BT921" s="1864" t="inlineStr">
        <is>
          <t>WLAN</t>
        </is>
      </c>
      <c r="BU921" s="1828" t="inlineStr">
        <is>
          <t>2.4 GHz</t>
        </is>
      </c>
      <c r="BV921" s="906">
        <f>Overview!$H$31</f>
        <v/>
      </c>
      <c r="BW921" s="1828"/>
      <c r="BX921" s="1864" t="inlineStr">
        <is>
          <t>Body</t>
        </is>
      </c>
      <c r="BY921" s="6709"/>
      <c r="BZ921" s="6709"/>
      <c r="CA921" s="882" t="inlineStr">
        <is>
          <t>Accesorio 2: Bottom Edge</t>
        </is>
      </c>
      <c r="CB921" s="200">
        <v>0</v>
      </c>
      <c r="CC921" s="882">
        <f>IF(COUNT('Conducted WiFi'!$AH$3:$AH$9)=0,7,INDEX('Conducted WiFi'!$T$3:$T$9,MATCH(MAX('Conducted WiFi'!$AH$3:$AH$9),'Conducted WiFi'!$AH$3:$AH$9,0)))</f>
        <v>7</v>
      </c>
      <c r="CD921" s="6837">
        <f>IF(COUNT('Conducted WiFi'!$AH$3:$AH$9)=0,2442,INDEX('Conducted WiFi'!$U$3:$U$9,MATCH(MAX('Conducted WiFi'!$AH$3:$AH$9),'Conducted WiFi'!$AH$3:$AH$9,0)))</f>
        <v>2442</v>
      </c>
      <c r="CE921" s="7246"/>
      <c r="CF921" s="7246"/>
      <c r="CG921" s="7245"/>
      <c r="CH921" s="7245"/>
      <c r="CI921" s="225">
        <f>BY921</f>
        <v/>
      </c>
      <c r="CJ921" s="237">
        <f>BZ921</f>
        <v/>
      </c>
      <c r="CK921" s="223">
        <f>CA921</f>
        <v/>
      </c>
      <c r="CL921" s="237">
        <f>CC921</f>
        <v/>
      </c>
      <c r="CM921" s="6672"/>
      <c r="CN921" s="6834"/>
      <c r="CO921" s="1967"/>
      <c r="CP921" s="7217"/>
      <c r="CQ921" s="7220"/>
      <c r="CR921" s="6930"/>
      <c r="CS921" s="446"/>
      <c r="CT921" s="6835"/>
      <c r="CU921" s="224">
        <f>BY921</f>
        <v/>
      </c>
      <c r="CV921" s="237">
        <f>BZ921</f>
        <v/>
      </c>
      <c r="CW921" s="237">
        <f>CA921</f>
        <v/>
      </c>
      <c r="CX921" s="224">
        <f>CC921</f>
        <v/>
      </c>
      <c r="CY921" s="237">
        <f>CD921</f>
        <v/>
      </c>
      <c r="CZ921" s="7478">
        <f>IF(COUNTIF(Overview!K12:K14,TRUE)&gt;0,1.6,IF(COUNTIF(Overview!L12:L14,TRUE)&gt;0,8,0))</f>
        <v/>
      </c>
      <c r="DA921" s="1807"/>
      <c r="DB921" s="7484"/>
      <c r="DC921" s="844">
        <f>IF(CT921="","",IF(CT921&gt;CZ921,"Fail","Pass"))</f>
        <v/>
      </c>
      <c r="DD921" s="6666"/>
      <c r="DE921" s="1565">
        <f>MyTimestamp(DC921)</f>
        <v/>
      </c>
      <c r="DF921" s="1531">
        <f>IF(COUNT(CE921:CH921)=1,15,IF(COUNT(CE921:CH921)=0,0,30))</f>
        <v/>
      </c>
      <c r="DG921" s="1532">
        <f>IF(DF921=0,0,2)</f>
        <v/>
      </c>
      <c r="DH921" s="6825"/>
      <c r="DI921" s="6825"/>
      <c r="DJ921" s="1863"/>
      <c r="DK921" s="6838"/>
      <c r="DL921" s="1574">
        <f>10^(CN921/20)*100-100</f>
        <v/>
      </c>
      <c r="DM921" s="1109"/>
      <c r="DN921" s="6839"/>
      <c r="DO921" s="1109"/>
      <c r="DP921" s="1109"/>
      <c r="DQ921" s="6827"/>
      <c r="DR921" s="1541"/>
      <c r="DS921" s="1541"/>
      <c r="DT921" s="1541"/>
      <c r="DU921" s="1541"/>
      <c r="DV921" s="1541"/>
      <c r="DW921" s="1541"/>
      <c r="DX921" s="1541"/>
      <c r="DY921" s="1541"/>
      <c r="DZ921" s="1541"/>
      <c r="EA921" s="1541"/>
      <c r="EB921" s="1541"/>
      <c r="EC921" s="1541"/>
      <c r="ED921" s="1541"/>
      <c r="EE921" s="1541"/>
      <c r="EF921" s="1541"/>
      <c r="EG921" s="1541"/>
      <c r="EH921" s="1541"/>
      <c r="EI921" s="1541"/>
      <c r="EJ921" s="1541"/>
      <c r="EK921" s="1541"/>
      <c r="EL921" s="1541"/>
      <c r="EM921" s="1541"/>
      <c r="EN921" s="1541"/>
      <c r="EO921" s="1541"/>
      <c r="EP921" s="1541"/>
      <c r="EQ921" s="1541"/>
      <c r="ER921" s="1541"/>
      <c r="ES921" s="1541"/>
      <c r="ET921" s="1541"/>
      <c r="EU921" s="1541"/>
      <c r="EV921" s="1541"/>
    </row>
    <row r="922" ht="12.75" x14ac:dyDescent="0.2">
      <c r="A922" s="1541"/>
      <c r="B922" s="1541"/>
      <c r="C922"/>
      <c r="D922" s="6799"/>
      <c r="E922" s="6799"/>
      <c r="F922" s="6800" t="inlineStr">
        <is>
          <t>5.5</t>
        </is>
      </c>
      <c r="G922" s="6801"/>
      <c r="H922" s="6802">
        <f>BV922</f>
        <v/>
      </c>
      <c r="I922" s="6802">
        <f>BW922</f>
        <v/>
      </c>
      <c r="J922" s="6803" t="inlineStr">
        <is>
          <t>WLAN</t>
        </is>
      </c>
      <c r="K922" s="6803" t="inlineStr">
        <is>
          <t>2.4 GHz</t>
        </is>
      </c>
      <c r="L922" s="6804"/>
      <c r="M922" s="6802"/>
      <c r="N922" s="6805"/>
      <c r="O922" s="6806"/>
      <c r="P922" s="6597"/>
      <c r="Q922" s="6806"/>
      <c r="R922" s="6806"/>
      <c r="S922" s="6593"/>
      <c r="T922" s="130">
        <v>7</v>
      </c>
      <c r="U922" s="6593">
        <v>2442</v>
      </c>
      <c r="V922" s="6805"/>
      <c r="W922" s="6807"/>
      <c r="X922" s="6805"/>
      <c r="Y922" s="6805"/>
      <c r="Z922" s="6805"/>
      <c r="AA922" s="6804"/>
      <c r="AB922" s="6804"/>
      <c r="AC922" s="6808">
        <f>IF(OR(BX922="Close to Ear",BX922="Close to Head"),"Head",IF(BX922="Extremity","Extremity","Body"))</f>
        <v/>
      </c>
      <c r="AD922" s="6809">
        <f>CA922</f>
        <v/>
      </c>
      <c r="AE922" s="6803">
        <f>CB922</f>
        <v/>
      </c>
      <c r="AF922" s="6804"/>
      <c r="AG922" s="6810">
        <f>IF(OR(AZ922="",BA922=""),"N/A",IF(DC922="Pass","P","F"))</f>
        <v/>
      </c>
      <c r="AH922" s="6811"/>
      <c r="AI922" s="6811"/>
      <c r="AJ922" s="6811"/>
      <c r="AK922" s="6805"/>
      <c r="AL922" s="6804"/>
      <c r="AM922" s="6805"/>
      <c r="AN922" s="6805"/>
      <c r="AO922" s="6812"/>
      <c r="AP922" s="6812"/>
      <c r="AQ922" s="6812"/>
      <c r="AR922" s="6812"/>
      <c r="AS922" s="6812"/>
      <c r="AT922" s="6813">
        <f>IF(AC922="Extremity",IF(CG922="","",CG922),"")</f>
        <v/>
      </c>
      <c r="AU922" s="6813">
        <f>IF(AC922="Extremity",IF(CH922="","",CH922),"")</f>
        <v/>
      </c>
      <c r="AV922" s="6814">
        <f>IF(AC922="Extremity","",IF(CE922="","",CE922))</f>
        <v/>
      </c>
      <c r="AW922" s="6814">
        <f>IF(AD922="Extremity","",IF(CF922="","",CF922))</f>
        <v/>
      </c>
      <c r="AX922" s="6807">
        <f>DL922</f>
        <v/>
      </c>
      <c r="AY922" s="6807">
        <f>DQ922</f>
        <v/>
      </c>
      <c r="AZ922" s="6815">
        <f>IF(AC922="Extremity",IF(DA922="","",DA922),"")</f>
        <v/>
      </c>
      <c r="BA922" s="6816">
        <f>IF(AC922="Extremity","",IF(CT922="","",CT922))</f>
        <v/>
      </c>
      <c r="BB922" s="6807">
        <f>IF(AC922="Extremity",IF(DB922="","",DB922),"")</f>
        <v/>
      </c>
      <c r="BC922" s="6814">
        <f>IF(AC922="Extremity","",IF(CZ922="","",CZ922))</f>
        <v/>
      </c>
      <c r="BD922" s="6807">
        <f>DD922</f>
        <v/>
      </c>
      <c r="BE922" s="6817">
        <f>DE922</f>
        <v/>
      </c>
      <c r="BF922" s="6818">
        <f>DF922*60</f>
        <v/>
      </c>
      <c r="BG922" s="6819">
        <f>BE922</f>
        <v/>
      </c>
      <c r="BH922" s="6818">
        <f>DG922*60</f>
        <v/>
      </c>
      <c r="BI922" s="6818">
        <f>DH922</f>
        <v/>
      </c>
      <c r="BJ922" s="6820"/>
      <c r="BK922" s="6821">
        <f>Overview!$E$7</f>
        <v/>
      </c>
      <c r="BL922" s="6820"/>
      <c r="BM922" s="6818">
        <f>DI922</f>
        <v/>
      </c>
      <c r="BN922" s="6821">
        <f>Overview!$P$153</f>
        <v/>
      </c>
      <c r="BO922" s="6820"/>
      <c r="BP922" s="6820"/>
      <c r="BQ922" s="6804"/>
      <c r="BR922" s="6822"/>
      <c r="BS922" s="1541"/>
      <c r="BT922" s="1864" t="inlineStr">
        <is>
          <t>WLAN</t>
        </is>
      </c>
      <c r="BU922" s="1828" t="inlineStr">
        <is>
          <t>2.4 GHz</t>
        </is>
      </c>
      <c r="BV922" s="906">
        <f>Overview!$H$31</f>
        <v/>
      </c>
      <c r="BW922" s="1828"/>
      <c r="BX922" s="1864" t="inlineStr">
        <is>
          <t>Body</t>
        </is>
      </c>
      <c r="BY922" s="6709"/>
      <c r="BZ922" s="6709"/>
      <c r="CA922" s="882" t="inlineStr">
        <is>
          <t>Accesorio 3: Back Face</t>
        </is>
      </c>
      <c r="CB922" s="200">
        <v>0</v>
      </c>
      <c r="CC922" s="882">
        <f>IF(COUNT('Conducted WiFi'!$AH$3:$AH$9)=0,7,INDEX('Conducted WiFi'!$T$3:$T$9,MATCH(MAX('Conducted WiFi'!$AH$3:$AH$9),'Conducted WiFi'!$AH$3:$AH$9,0)))</f>
        <v>7</v>
      </c>
      <c r="CD922" s="6837">
        <f>IF(COUNT('Conducted WiFi'!$AH$3:$AH$9)=0,2442,INDEX('Conducted WiFi'!$U$3:$U$9,MATCH(MAX('Conducted WiFi'!$AH$3:$AH$9),'Conducted WiFi'!$AH$3:$AH$9,0)))</f>
        <v>2442</v>
      </c>
      <c r="CE922" s="7246"/>
      <c r="CF922" s="7246"/>
      <c r="CG922" s="7245"/>
      <c r="CH922" s="7245"/>
      <c r="CI922" s="225">
        <f>BY922</f>
        <v/>
      </c>
      <c r="CJ922" s="237">
        <f>BZ922</f>
        <v/>
      </c>
      <c r="CK922" s="223">
        <f>CA922</f>
        <v/>
      </c>
      <c r="CL922" s="237">
        <f>CC922</f>
        <v/>
      </c>
      <c r="CM922" s="6672"/>
      <c r="CN922" s="6834"/>
      <c r="CO922" s="1967"/>
      <c r="CP922" s="7217"/>
      <c r="CQ922" s="7220"/>
      <c r="CR922" s="6930"/>
      <c r="CS922" s="446"/>
      <c r="CT922" s="6835"/>
      <c r="CU922" s="224">
        <f>BY922</f>
        <v/>
      </c>
      <c r="CV922" s="237">
        <f>BZ922</f>
        <v/>
      </c>
      <c r="CW922" s="237">
        <f>CA922</f>
        <v/>
      </c>
      <c r="CX922" s="224">
        <f>CC922</f>
        <v/>
      </c>
      <c r="CY922" s="237">
        <f>CD922</f>
        <v/>
      </c>
      <c r="CZ922" s="7478">
        <f>IF(COUNTIF(Overview!K12:K14,TRUE)&gt;0,1.6,IF(COUNTIF(Overview!L12:L14,TRUE)&gt;0,8,0))</f>
        <v/>
      </c>
      <c r="DA922" s="1807"/>
      <c r="DB922" s="7484"/>
      <c r="DC922" s="844">
        <f>IF(CT922="","",IF(CT922&gt;CZ922,"Fail","Pass"))</f>
        <v/>
      </c>
      <c r="DD922" s="6666"/>
      <c r="DE922" s="1565">
        <f>MyTimestamp(DC922)</f>
        <v/>
      </c>
      <c r="DF922" s="1531">
        <f>IF(COUNT(CE922:CH922)=1,15,IF(COUNT(CE922:CH922)=0,0,30))</f>
        <v/>
      </c>
      <c r="DG922" s="1532">
        <f>IF(DF922=0,0,2)</f>
        <v/>
      </c>
      <c r="DH922" s="6825"/>
      <c r="DI922" s="6825"/>
      <c r="DJ922" s="1863"/>
      <c r="DK922" s="6838"/>
      <c r="DL922" s="1574">
        <f>10^(CN922/20)*100-100</f>
        <v/>
      </c>
      <c r="DM922" s="1109"/>
      <c r="DN922" s="6839"/>
      <c r="DO922" s="1109"/>
      <c r="DP922" s="1109"/>
      <c r="DQ922" s="6827"/>
      <c r="DR922" s="1541"/>
      <c r="DS922" s="1541"/>
      <c r="DT922" s="1541"/>
      <c r="DU922" s="1541"/>
      <c r="DV922" s="1541"/>
      <c r="DW922" s="1541"/>
      <c r="DX922" s="1541"/>
      <c r="DY922" s="1541"/>
      <c r="DZ922" s="1541"/>
      <c r="EA922" s="1541"/>
      <c r="EB922" s="1541"/>
      <c r="EC922" s="1541"/>
      <c r="ED922" s="1541"/>
      <c r="EE922" s="1541"/>
      <c r="EF922" s="1541"/>
      <c r="EG922" s="1541"/>
      <c r="EH922" s="1541"/>
      <c r="EI922" s="1541"/>
      <c r="EJ922" s="1541"/>
      <c r="EK922" s="1541"/>
      <c r="EL922" s="1541"/>
      <c r="EM922" s="1541"/>
      <c r="EN922" s="1541"/>
      <c r="EO922" s="1541"/>
      <c r="EP922" s="1541"/>
      <c r="EQ922" s="1541"/>
      <c r="ER922" s="1541"/>
      <c r="ES922" s="1541"/>
      <c r="ET922" s="1541"/>
      <c r="EU922" s="1541"/>
      <c r="EV922" s="1541"/>
    </row>
    <row r="923" ht="12.75" x14ac:dyDescent="0.2">
      <c r="A923" s="1541"/>
      <c r="B923" s="1541"/>
      <c r="C923"/>
      <c r="D923" s="6799"/>
      <c r="E923" s="6799"/>
      <c r="F923" s="6800" t="inlineStr">
        <is>
          <t>5.5</t>
        </is>
      </c>
      <c r="G923" s="6801"/>
      <c r="H923" s="6802">
        <f>BV923</f>
        <v/>
      </c>
      <c r="I923" s="6802">
        <f>BW923</f>
        <v/>
      </c>
      <c r="J923" s="6803" t="inlineStr">
        <is>
          <t>WLAN</t>
        </is>
      </c>
      <c r="K923" s="6803" t="inlineStr">
        <is>
          <t>2.4 GHz</t>
        </is>
      </c>
      <c r="L923" s="6804"/>
      <c r="M923" s="6802"/>
      <c r="N923" s="6805"/>
      <c r="O923" s="6806"/>
      <c r="P923" s="6597"/>
      <c r="Q923" s="6806"/>
      <c r="R923" s="6806"/>
      <c r="S923" s="6593"/>
      <c r="T923" s="130">
        <v>7</v>
      </c>
      <c r="U923" s="6593">
        <v>2442</v>
      </c>
      <c r="V923" s="6805"/>
      <c r="W923" s="6807"/>
      <c r="X923" s="6805"/>
      <c r="Y923" s="6805"/>
      <c r="Z923" s="6805"/>
      <c r="AA923" s="6804"/>
      <c r="AB923" s="6804"/>
      <c r="AC923" s="6808">
        <f>IF(OR(BX923="Close to Ear",BX923="Close to Head"),"Head",IF(BX923="Extremity","Extremity","Body"))</f>
        <v/>
      </c>
      <c r="AD923" s="6809">
        <f>CA923</f>
        <v/>
      </c>
      <c r="AE923" s="6803">
        <f>CB923</f>
        <v/>
      </c>
      <c r="AF923" s="6804"/>
      <c r="AG923" s="6810">
        <f>IF(OR(AZ923="",BA923=""),"N/A",IF(DC923="Pass","P","F"))</f>
        <v/>
      </c>
      <c r="AH923" s="6811"/>
      <c r="AI923" s="6811"/>
      <c r="AJ923" s="6811"/>
      <c r="AK923" s="6805"/>
      <c r="AL923" s="6804"/>
      <c r="AM923" s="6805"/>
      <c r="AN923" s="6805"/>
      <c r="AO923" s="6812"/>
      <c r="AP923" s="6812"/>
      <c r="AQ923" s="6812"/>
      <c r="AR923" s="6812"/>
      <c r="AS923" s="6812"/>
      <c r="AT923" s="6813">
        <f>IF(AC923="Extremity",IF(CG923="","",CG923),"")</f>
        <v/>
      </c>
      <c r="AU923" s="6813">
        <f>IF(AC923="Extremity",IF(CH923="","",CH923),"")</f>
        <v/>
      </c>
      <c r="AV923" s="6814">
        <f>IF(AC923="Extremity","",IF(CE923="","",CE923))</f>
        <v/>
      </c>
      <c r="AW923" s="6814">
        <f>IF(AD923="Extremity","",IF(CF923="","",CF923))</f>
        <v/>
      </c>
      <c r="AX923" s="6807">
        <f>DL923</f>
        <v/>
      </c>
      <c r="AY923" s="6807">
        <f>DQ923</f>
        <v/>
      </c>
      <c r="AZ923" s="6815">
        <f>IF(AC923="Extremity",IF(DA923="","",DA923),"")</f>
        <v/>
      </c>
      <c r="BA923" s="6816">
        <f>IF(AC923="Extremity","",IF(CT923="","",CT923))</f>
        <v/>
      </c>
      <c r="BB923" s="6807">
        <f>IF(AC923="Extremity",IF(DB923="","",DB923),"")</f>
        <v/>
      </c>
      <c r="BC923" s="6814">
        <f>IF(AC923="Extremity","",IF(CZ923="","",CZ923))</f>
        <v/>
      </c>
      <c r="BD923" s="6807">
        <f>DD923</f>
        <v/>
      </c>
      <c r="BE923" s="6817">
        <f>DE923</f>
        <v/>
      </c>
      <c r="BF923" s="6818">
        <f>DF923*60</f>
        <v/>
      </c>
      <c r="BG923" s="6819">
        <f>BE923</f>
        <v/>
      </c>
      <c r="BH923" s="6818">
        <f>DG923*60</f>
        <v/>
      </c>
      <c r="BI923" s="6818">
        <f>DH923</f>
        <v/>
      </c>
      <c r="BJ923" s="6820"/>
      <c r="BK923" s="6821">
        <f>Overview!$E$7</f>
        <v/>
      </c>
      <c r="BL923" s="6820"/>
      <c r="BM923" s="6818">
        <f>DI923</f>
        <v/>
      </c>
      <c r="BN923" s="6821">
        <f>Overview!$P$153</f>
        <v/>
      </c>
      <c r="BO923" s="6820"/>
      <c r="BP923" s="6820"/>
      <c r="BQ923" s="6804"/>
      <c r="BR923" s="6822"/>
      <c r="BS923" s="1541"/>
      <c r="BT923" s="1864" t="inlineStr">
        <is>
          <t>WLAN</t>
        </is>
      </c>
      <c r="BU923" s="1828" t="inlineStr">
        <is>
          <t>2.4 GHz</t>
        </is>
      </c>
      <c r="BV923" s="906">
        <f>Overview!$H$31</f>
        <v/>
      </c>
      <c r="BW923" s="1828"/>
      <c r="BX923" s="1864" t="inlineStr">
        <is>
          <t>Body</t>
        </is>
      </c>
      <c r="BY923" s="6709"/>
      <c r="BZ923" s="6709"/>
      <c r="CA923" s="882" t="inlineStr">
        <is>
          <t>Accesorio 4: Front Face</t>
        </is>
      </c>
      <c r="CB923" s="200">
        <v>0</v>
      </c>
      <c r="CC923" s="882">
        <f>IF(COUNT('Conducted WiFi'!$AH$3:$AH$9)=0,7,INDEX('Conducted WiFi'!$T$3:$T$9,MATCH(MAX('Conducted WiFi'!$AH$3:$AH$9),'Conducted WiFi'!$AH$3:$AH$9,0)))</f>
        <v>7</v>
      </c>
      <c r="CD923" s="6837">
        <f>IF(COUNT('Conducted WiFi'!$AH$3:$AH$9)=0,2442,INDEX('Conducted WiFi'!$U$3:$U$9,MATCH(MAX('Conducted WiFi'!$AH$3:$AH$9),'Conducted WiFi'!$AH$3:$AH$9,0)))</f>
        <v>2442</v>
      </c>
      <c r="CE923" s="7246"/>
      <c r="CF923" s="7246"/>
      <c r="CG923" s="7245"/>
      <c r="CH923" s="7245"/>
      <c r="CI923" s="225">
        <f>BY923</f>
        <v/>
      </c>
      <c r="CJ923" s="237">
        <f>BZ923</f>
        <v/>
      </c>
      <c r="CK923" s="223">
        <f>CA923</f>
        <v/>
      </c>
      <c r="CL923" s="237">
        <f>CC923</f>
        <v/>
      </c>
      <c r="CM923" s="6672"/>
      <c r="CN923" s="6834"/>
      <c r="CO923" s="1967"/>
      <c r="CP923" s="7217"/>
      <c r="CQ923" s="7220"/>
      <c r="CR923" s="6930"/>
      <c r="CS923" s="446"/>
      <c r="CT923" s="6835"/>
      <c r="CU923" s="224">
        <f>BY923</f>
        <v/>
      </c>
      <c r="CV923" s="237">
        <f>BZ923</f>
        <v/>
      </c>
      <c r="CW923" s="237">
        <f>CA923</f>
        <v/>
      </c>
      <c r="CX923" s="224">
        <f>CC923</f>
        <v/>
      </c>
      <c r="CY923" s="237">
        <f>CD923</f>
        <v/>
      </c>
      <c r="CZ923" s="7478">
        <f>IF(COUNTIF(Overview!K12:K14,TRUE)&gt;0,1.6,IF(COUNTIF(Overview!L12:L14,TRUE)&gt;0,8,0))</f>
        <v/>
      </c>
      <c r="DA923" s="1807"/>
      <c r="DB923" s="7484"/>
      <c r="DC923" s="844">
        <f>IF(CT923="","",IF(CT923&gt;CZ923,"Fail","Pass"))</f>
        <v/>
      </c>
      <c r="DD923" s="6666"/>
      <c r="DE923" s="1565">
        <f>MyTimestamp(DC923)</f>
        <v/>
      </c>
      <c r="DF923" s="1531">
        <f>IF(COUNT(CE923:CH923)=1,15,IF(COUNT(CE923:CH923)=0,0,30))</f>
        <v/>
      </c>
      <c r="DG923" s="1532">
        <f>IF(DF923=0,0,2)</f>
        <v/>
      </c>
      <c r="DH923" s="6825"/>
      <c r="DI923" s="6825"/>
      <c r="DJ923" s="1863"/>
      <c r="DK923" s="6838"/>
      <c r="DL923" s="1574">
        <f>10^(CN923/20)*100-100</f>
        <v/>
      </c>
      <c r="DM923" s="1109"/>
      <c r="DN923" s="6839"/>
      <c r="DO923" s="1109"/>
      <c r="DP923" s="1109"/>
      <c r="DQ923" s="6827"/>
      <c r="DR923" s="1541"/>
      <c r="DS923" s="1541"/>
      <c r="DT923" s="1541"/>
      <c r="DU923" s="1541"/>
      <c r="DV923" s="1541"/>
      <c r="DW923" s="1541"/>
      <c r="DX923" s="1541"/>
      <c r="DY923" s="1541"/>
      <c r="DZ923" s="1541"/>
      <c r="EA923" s="1541"/>
      <c r="EB923" s="1541"/>
      <c r="EC923" s="1541"/>
      <c r="ED923" s="1541"/>
      <c r="EE923" s="1541"/>
      <c r="EF923" s="1541"/>
      <c r="EG923" s="1541"/>
      <c r="EH923" s="1541"/>
      <c r="EI923" s="1541"/>
      <c r="EJ923" s="1541"/>
      <c r="EK923" s="1541"/>
      <c r="EL923" s="1541"/>
      <c r="EM923" s="1541"/>
      <c r="EN923" s="1541"/>
      <c r="EO923" s="1541"/>
      <c r="EP923" s="1541"/>
      <c r="EQ923" s="1541"/>
      <c r="ER923" s="1541"/>
      <c r="ES923" s="1541"/>
      <c r="ET923" s="1541"/>
      <c r="EU923" s="1541"/>
      <c r="EV923" s="1541"/>
    </row>
    <row r="924" ht="12.75" x14ac:dyDescent="0.2">
      <c r="A924" s="1541"/>
      <c r="B924" s="1541"/>
      <c r="C924"/>
      <c r="D924" s="6799"/>
      <c r="E924" s="6799"/>
      <c r="F924" s="6800" t="inlineStr">
        <is>
          <t>5.5</t>
        </is>
      </c>
      <c r="G924" s="6801"/>
      <c r="H924" s="6802">
        <f>BV924</f>
        <v/>
      </c>
      <c r="I924" s="6802">
        <f>BW924</f>
        <v/>
      </c>
      <c r="J924" s="6803" t="inlineStr">
        <is>
          <t>WLAN</t>
        </is>
      </c>
      <c r="K924" s="6803" t="inlineStr">
        <is>
          <t>2.4 GHz</t>
        </is>
      </c>
      <c r="L924" s="6804"/>
      <c r="M924" s="6802"/>
      <c r="N924" s="6805"/>
      <c r="O924" s="6806"/>
      <c r="P924" s="6597"/>
      <c r="Q924" s="6806"/>
      <c r="R924" s="6806"/>
      <c r="S924" s="6593"/>
      <c r="T924" s="130">
        <v>7</v>
      </c>
      <c r="U924" s="6593">
        <v>2442</v>
      </c>
      <c r="V924" s="6805"/>
      <c r="W924" s="6807"/>
      <c r="X924" s="6805"/>
      <c r="Y924" s="6805"/>
      <c r="Z924" s="6805"/>
      <c r="AA924" s="6804"/>
      <c r="AB924" s="6804"/>
      <c r="AC924" s="6808">
        <f>IF(OR(BX924="Close to Ear",BX924="Close to Head"),"Head",IF(BX924="Extremity","Extremity","Body"))</f>
        <v/>
      </c>
      <c r="AD924" s="6809">
        <f>CA924</f>
        <v/>
      </c>
      <c r="AE924" s="6803">
        <f>CB924</f>
        <v/>
      </c>
      <c r="AF924" s="6804"/>
      <c r="AG924" s="6810">
        <f>IF(OR(AZ924="",BA924=""),"N/A",IF(DC924="Pass","P","F"))</f>
        <v/>
      </c>
      <c r="AH924" s="6811"/>
      <c r="AI924" s="6811"/>
      <c r="AJ924" s="6811"/>
      <c r="AK924" s="6805"/>
      <c r="AL924" s="6804"/>
      <c r="AM924" s="6805"/>
      <c r="AN924" s="6805"/>
      <c r="AO924" s="6812"/>
      <c r="AP924" s="6812"/>
      <c r="AQ924" s="6812"/>
      <c r="AR924" s="6812"/>
      <c r="AS924" s="6812"/>
      <c r="AT924" s="6813">
        <f>IF(AC924="Extremity",IF(CG924="","",CG924),"")</f>
        <v/>
      </c>
      <c r="AU924" s="6813">
        <f>IF(AC924="Extremity",IF(CH924="","",CH924),"")</f>
        <v/>
      </c>
      <c r="AV924" s="6814">
        <f>IF(AC924="Extremity","",IF(CE924="","",CE924))</f>
        <v/>
      </c>
      <c r="AW924" s="6814">
        <f>IF(AD924="Extremity","",IF(CF924="","",CF924))</f>
        <v/>
      </c>
      <c r="AX924" s="6807">
        <f>DL924</f>
        <v/>
      </c>
      <c r="AY924" s="6807">
        <f>DQ924</f>
        <v/>
      </c>
      <c r="AZ924" s="6815">
        <f>IF(AC924="Extremity",IF(DA924="","",DA924),"")</f>
        <v/>
      </c>
      <c r="BA924" s="6816">
        <f>IF(AC924="Extremity","",IF(CT924="","",CT924))</f>
        <v/>
      </c>
      <c r="BB924" s="6807">
        <f>IF(AC924="Extremity",IF(DB924="","",DB924),"")</f>
        <v/>
      </c>
      <c r="BC924" s="6814">
        <f>IF(AC924="Extremity","",IF(CZ924="","",CZ924))</f>
        <v/>
      </c>
      <c r="BD924" s="6807">
        <f>DD924</f>
        <v/>
      </c>
      <c r="BE924" s="6817">
        <f>DE924</f>
        <v/>
      </c>
      <c r="BF924" s="6818">
        <f>DF924*60</f>
        <v/>
      </c>
      <c r="BG924" s="6819">
        <f>BE924</f>
        <v/>
      </c>
      <c r="BH924" s="6818">
        <f>DG924*60</f>
        <v/>
      </c>
      <c r="BI924" s="6818">
        <f>DH924</f>
        <v/>
      </c>
      <c r="BJ924" s="6820"/>
      <c r="BK924" s="6821">
        <f>Overview!$E$7</f>
        <v/>
      </c>
      <c r="BL924" s="6820"/>
      <c r="BM924" s="6818">
        <f>DI924</f>
        <v/>
      </c>
      <c r="BN924" s="6821">
        <f>Overview!$P$153</f>
        <v/>
      </c>
      <c r="BO924" s="6820"/>
      <c r="BP924" s="6820"/>
      <c r="BQ924" s="6804"/>
      <c r="BR924" s="6822"/>
      <c r="BS924" s="1541"/>
      <c r="BT924" s="1864" t="inlineStr">
        <is>
          <t>WLAN</t>
        </is>
      </c>
      <c r="BU924" s="1828" t="inlineStr">
        <is>
          <t>2.4 GHz</t>
        </is>
      </c>
      <c r="BV924" s="906">
        <f>Overview!$H$31</f>
        <v/>
      </c>
      <c r="BW924" s="1828"/>
      <c r="BX924" s="1864" t="inlineStr">
        <is>
          <t>Body</t>
        </is>
      </c>
      <c r="BY924" s="6709"/>
      <c r="BZ924" s="6709"/>
      <c r="CA924" s="882" t="inlineStr">
        <is>
          <t>Accesorio 5: Back Face</t>
        </is>
      </c>
      <c r="CB924" s="200">
        <v>0</v>
      </c>
      <c r="CC924" s="882">
        <f>IF(COUNT('Conducted WiFi'!$AH$3:$AH$9)=0,7,INDEX('Conducted WiFi'!$T$3:$T$9,MATCH(MAX('Conducted WiFi'!$AH$3:$AH$9),'Conducted WiFi'!$AH$3:$AH$9,0)))</f>
        <v>7</v>
      </c>
      <c r="CD924" s="6837">
        <f>IF(COUNT('Conducted WiFi'!$AH$3:$AH$9)=0,2442,INDEX('Conducted WiFi'!$U$3:$U$9,MATCH(MAX('Conducted WiFi'!$AH$3:$AH$9),'Conducted WiFi'!$AH$3:$AH$9,0)))</f>
        <v>2442</v>
      </c>
      <c r="CE924" s="7246"/>
      <c r="CF924" s="7246"/>
      <c r="CG924" s="7245"/>
      <c r="CH924" s="7245"/>
      <c r="CI924" s="225">
        <f>BY924</f>
        <v/>
      </c>
      <c r="CJ924" s="237">
        <f>BZ924</f>
        <v/>
      </c>
      <c r="CK924" s="223">
        <f>CA924</f>
        <v/>
      </c>
      <c r="CL924" s="237">
        <f>CC924</f>
        <v/>
      </c>
      <c r="CM924" s="6672"/>
      <c r="CN924" s="6834"/>
      <c r="CO924" s="1967"/>
      <c r="CP924" s="7217"/>
      <c r="CQ924" s="7220"/>
      <c r="CR924" s="6930"/>
      <c r="CS924" s="446"/>
      <c r="CT924" s="6835"/>
      <c r="CU924" s="224">
        <f>BY924</f>
        <v/>
      </c>
      <c r="CV924" s="237">
        <f>BZ924</f>
        <v/>
      </c>
      <c r="CW924" s="237">
        <f>CA924</f>
        <v/>
      </c>
      <c r="CX924" s="224">
        <f>CC924</f>
        <v/>
      </c>
      <c r="CY924" s="237">
        <f>CD924</f>
        <v/>
      </c>
      <c r="CZ924" s="7478">
        <f>IF(COUNTIF(Overview!K12:K14,TRUE)&gt;0,1.6,IF(COUNTIF(Overview!L12:L14,TRUE)&gt;0,8,0))</f>
        <v/>
      </c>
      <c r="DA924" s="1807"/>
      <c r="DB924" s="7484"/>
      <c r="DC924" s="844">
        <f>IF(CT924="","",IF(CT924&gt;CZ924,"Fail","Pass"))</f>
        <v/>
      </c>
      <c r="DD924" s="6666"/>
      <c r="DE924" s="1565">
        <f>MyTimestamp(DC924)</f>
        <v/>
      </c>
      <c r="DF924" s="1531">
        <f>IF(COUNT(CE924:CH924)=1,15,IF(COUNT(CE924:CH924)=0,0,30))</f>
        <v/>
      </c>
      <c r="DG924" s="1532">
        <f>IF(DF924=0,0,2)</f>
        <v/>
      </c>
      <c r="DH924" s="6825"/>
      <c r="DI924" s="6825"/>
      <c r="DJ924" s="1863"/>
      <c r="DK924" s="6838"/>
      <c r="DL924" s="1574">
        <f>10^(CN924/20)*100-100</f>
        <v/>
      </c>
      <c r="DM924" s="1109"/>
      <c r="DN924" s="6839"/>
      <c r="DO924" s="1109"/>
      <c r="DP924" s="1109"/>
      <c r="DQ924" s="6827"/>
      <c r="DR924" s="1541"/>
      <c r="DS924" s="1541"/>
      <c r="DT924" s="1541"/>
      <c r="DU924" s="1541"/>
      <c r="DV924" s="1541"/>
      <c r="DW924" s="1541"/>
      <c r="DX924" s="1541"/>
      <c r="DY924" s="1541"/>
      <c r="DZ924" s="1541"/>
      <c r="EA924" s="1541"/>
      <c r="EB924" s="1541"/>
      <c r="EC924" s="1541"/>
      <c r="ED924" s="1541"/>
      <c r="EE924" s="1541"/>
      <c r="EF924" s="1541"/>
      <c r="EG924" s="1541"/>
      <c r="EH924" s="1541"/>
      <c r="EI924" s="1541"/>
      <c r="EJ924" s="1541"/>
      <c r="EK924" s="1541"/>
      <c r="EL924" s="1541"/>
      <c r="EM924" s="1541"/>
      <c r="EN924" s="1541"/>
      <c r="EO924" s="1541"/>
      <c r="EP924" s="1541"/>
      <c r="EQ924" s="1541"/>
      <c r="ER924" s="1541"/>
      <c r="ES924" s="1541"/>
      <c r="ET924" s="1541"/>
      <c r="EU924" s="1541"/>
      <c r="EV924" s="1541"/>
    </row>
    <row r="925" ht="12.75" x14ac:dyDescent="0.2">
      <c r="A925" s="1541"/>
      <c r="B925" s="1541"/>
      <c r="C925"/>
      <c r="D925" s="6799"/>
      <c r="E925" s="6799"/>
      <c r="F925" s="6800" t="inlineStr">
        <is>
          <t>5.5</t>
        </is>
      </c>
      <c r="G925" s="6801"/>
      <c r="H925" s="6802">
        <f>BV925</f>
        <v/>
      </c>
      <c r="I925" s="6802">
        <f>BW925</f>
        <v/>
      </c>
      <c r="J925" s="6803" t="inlineStr">
        <is>
          <t>WLAN</t>
        </is>
      </c>
      <c r="K925" s="6803" t="inlineStr">
        <is>
          <t>2.4 GHz</t>
        </is>
      </c>
      <c r="L925" s="6804"/>
      <c r="M925" s="6802"/>
      <c r="N925" s="6805"/>
      <c r="O925" s="6806"/>
      <c r="P925" s="6597"/>
      <c r="Q925" s="6806"/>
      <c r="R925" s="6806"/>
      <c r="S925" s="6593"/>
      <c r="T925" s="130">
        <v>7</v>
      </c>
      <c r="U925" s="6593">
        <v>2442</v>
      </c>
      <c r="V925" s="6805"/>
      <c r="W925" s="6807"/>
      <c r="X925" s="6805"/>
      <c r="Y925" s="6805"/>
      <c r="Z925" s="6805"/>
      <c r="AA925" s="6804"/>
      <c r="AB925" s="6804"/>
      <c r="AC925" s="6808">
        <f>IF(OR(BX925="Close to Ear",BX925="Close to Head"),"Head",IF(BX925="Extremity","Extremity","Body"))</f>
        <v/>
      </c>
      <c r="AD925" s="6809">
        <f>CA925</f>
        <v/>
      </c>
      <c r="AE925" s="6803">
        <f>CB925</f>
        <v/>
      </c>
      <c r="AF925" s="6804"/>
      <c r="AG925" s="6810">
        <f>IF(OR(AZ925="",BA925=""),"N/A",IF(DC925="Pass","P","F"))</f>
        <v/>
      </c>
      <c r="AH925" s="6811"/>
      <c r="AI925" s="6811"/>
      <c r="AJ925" s="6811"/>
      <c r="AK925" s="6805"/>
      <c r="AL925" s="6804"/>
      <c r="AM925" s="6805"/>
      <c r="AN925" s="6805"/>
      <c r="AO925" s="6812"/>
      <c r="AP925" s="6812"/>
      <c r="AQ925" s="6812"/>
      <c r="AR925" s="6812"/>
      <c r="AS925" s="6812"/>
      <c r="AT925" s="6813">
        <f>IF(AC925="Extremity",IF(CG925="","",CG925),"")</f>
        <v/>
      </c>
      <c r="AU925" s="6813">
        <f>IF(AC925="Extremity",IF(CH925="","",CH925),"")</f>
        <v/>
      </c>
      <c r="AV925" s="6814">
        <f>IF(AC925="Extremity","",IF(CE925="","",CE925))</f>
        <v/>
      </c>
      <c r="AW925" s="6814">
        <f>IF(AD925="Extremity","",IF(CF925="","",CF925))</f>
        <v/>
      </c>
      <c r="AX925" s="6807">
        <f>DL925</f>
        <v/>
      </c>
      <c r="AY925" s="6807">
        <f>DQ925</f>
        <v/>
      </c>
      <c r="AZ925" s="6815">
        <f>IF(AC925="Extremity",IF(DA925="","",DA925),"")</f>
        <v/>
      </c>
      <c r="BA925" s="6816">
        <f>IF(AC925="Extremity","",IF(CT925="","",CT925))</f>
        <v/>
      </c>
      <c r="BB925" s="6807">
        <f>IF(AC925="Extremity",IF(DB925="","",DB925),"")</f>
        <v/>
      </c>
      <c r="BC925" s="6814">
        <f>IF(AC925="Extremity","",IF(CZ925="","",CZ925))</f>
        <v/>
      </c>
      <c r="BD925" s="6807">
        <f>DD925</f>
        <v/>
      </c>
      <c r="BE925" s="6817">
        <f>DE925</f>
        <v/>
      </c>
      <c r="BF925" s="6818">
        <f>DF925*60</f>
        <v/>
      </c>
      <c r="BG925" s="6819">
        <f>BE925</f>
        <v/>
      </c>
      <c r="BH925" s="6818">
        <f>DG925*60</f>
        <v/>
      </c>
      <c r="BI925" s="6818">
        <f>DH925</f>
        <v/>
      </c>
      <c r="BJ925" s="6820"/>
      <c r="BK925" s="6821">
        <f>Overview!$E$7</f>
        <v/>
      </c>
      <c r="BL925" s="6820"/>
      <c r="BM925" s="6818">
        <f>DI925</f>
        <v/>
      </c>
      <c r="BN925" s="6821">
        <f>Overview!$P$153</f>
        <v/>
      </c>
      <c r="BO925" s="6820"/>
      <c r="BP925" s="6820"/>
      <c r="BQ925" s="6804"/>
      <c r="BR925" s="6822"/>
      <c r="BS925" s="1541"/>
      <c r="BT925" s="1864" t="inlineStr">
        <is>
          <t>WLAN</t>
        </is>
      </c>
      <c r="BU925" s="1828" t="inlineStr">
        <is>
          <t>2.4 GHz</t>
        </is>
      </c>
      <c r="BV925" s="906">
        <f>Overview!$H$31</f>
        <v/>
      </c>
      <c r="BW925" s="1828"/>
      <c r="BX925" s="1864" t="inlineStr">
        <is>
          <t>Body</t>
        </is>
      </c>
      <c r="BY925" s="6709"/>
      <c r="BZ925" s="6709"/>
      <c r="CA925" s="882" t="inlineStr">
        <is>
          <t>Accesorio 6: Front Face</t>
        </is>
      </c>
      <c r="CB925" s="200">
        <v>0</v>
      </c>
      <c r="CC925" s="882">
        <f>IF(COUNT('Conducted WiFi'!$AH$3:$AH$9)=0,7,INDEX('Conducted WiFi'!$T$3:$T$9,MATCH(MAX('Conducted WiFi'!$AH$3:$AH$9),'Conducted WiFi'!$AH$3:$AH$9,0)))</f>
        <v>7</v>
      </c>
      <c r="CD925" s="6837">
        <f>IF(COUNT('Conducted WiFi'!$AH$3:$AH$9)=0,2442,INDEX('Conducted WiFi'!$U$3:$U$9,MATCH(MAX('Conducted WiFi'!$AH$3:$AH$9),'Conducted WiFi'!$AH$3:$AH$9,0)))</f>
        <v>2442</v>
      </c>
      <c r="CE925" s="7246"/>
      <c r="CF925" s="7246"/>
      <c r="CG925" s="7245"/>
      <c r="CH925" s="7245"/>
      <c r="CI925" s="225">
        <f>BY925</f>
        <v/>
      </c>
      <c r="CJ925" s="237">
        <f>BZ925</f>
        <v/>
      </c>
      <c r="CK925" s="223">
        <f>CA925</f>
        <v/>
      </c>
      <c r="CL925" s="237">
        <f>CC925</f>
        <v/>
      </c>
      <c r="CM925" s="6672"/>
      <c r="CN925" s="6834"/>
      <c r="CO925" s="1967"/>
      <c r="CP925" s="7217"/>
      <c r="CQ925" s="7220"/>
      <c r="CR925" s="6930"/>
      <c r="CS925" s="446"/>
      <c r="CT925" s="6835"/>
      <c r="CU925" s="224">
        <f>BY925</f>
        <v/>
      </c>
      <c r="CV925" s="237">
        <f>BZ925</f>
        <v/>
      </c>
      <c r="CW925" s="237">
        <f>CA925</f>
        <v/>
      </c>
      <c r="CX925" s="224">
        <f>CC925</f>
        <v/>
      </c>
      <c r="CY925" s="237">
        <f>CD925</f>
        <v/>
      </c>
      <c r="CZ925" s="7478">
        <f>IF(COUNTIF(Overview!K12:K14,TRUE)&gt;0,1.6,IF(COUNTIF(Overview!L12:L14,TRUE)&gt;0,8,0))</f>
        <v/>
      </c>
      <c r="DA925" s="1807"/>
      <c r="DB925" s="7484"/>
      <c r="DC925" s="844">
        <f>IF(CT925="","",IF(CT925&gt;CZ925,"Fail","Pass"))</f>
        <v/>
      </c>
      <c r="DD925" s="6666"/>
      <c r="DE925" s="1565">
        <f>MyTimestamp(DC925)</f>
        <v/>
      </c>
      <c r="DF925" s="1531">
        <f>IF(COUNT(CE925:CH925)=1,15,IF(COUNT(CE925:CH925)=0,0,30))</f>
        <v/>
      </c>
      <c r="DG925" s="1532">
        <f>IF(DF925=0,0,2)</f>
        <v/>
      </c>
      <c r="DH925" s="6825"/>
      <c r="DI925" s="6825"/>
      <c r="DJ925" s="1863"/>
      <c r="DK925" s="6838"/>
      <c r="DL925" s="1574">
        <f>10^(CN925/20)*100-100</f>
        <v/>
      </c>
      <c r="DM925" s="1109"/>
      <c r="DN925" s="6839"/>
      <c r="DO925" s="1109"/>
      <c r="DP925" s="1109"/>
      <c r="DQ925" s="6827"/>
      <c r="DR925" s="1541"/>
      <c r="DS925" s="1541"/>
      <c r="DT925" s="1541"/>
      <c r="DU925" s="1541"/>
      <c r="DV925" s="1541"/>
      <c r="DW925" s="1541"/>
      <c r="DX925" s="1541"/>
      <c r="DY925" s="1541"/>
      <c r="DZ925" s="1541"/>
      <c r="EA925" s="1541"/>
      <c r="EB925" s="1541"/>
      <c r="EC925" s="1541"/>
      <c r="ED925" s="1541"/>
      <c r="EE925" s="1541"/>
      <c r="EF925" s="1541"/>
      <c r="EG925" s="1541"/>
      <c r="EH925" s="1541"/>
      <c r="EI925" s="1541"/>
      <c r="EJ925" s="1541"/>
      <c r="EK925" s="1541"/>
      <c r="EL925" s="1541"/>
      <c r="EM925" s="1541"/>
      <c r="EN925" s="1541"/>
      <c r="EO925" s="1541"/>
      <c r="EP925" s="1541"/>
      <c r="EQ925" s="1541"/>
      <c r="ER925" s="1541"/>
      <c r="ES925" s="1541"/>
      <c r="ET925" s="1541"/>
      <c r="EU925" s="1541"/>
      <c r="EV925" s="1541"/>
    </row>
    <row r="926" ht="12.75" x14ac:dyDescent="0.2">
      <c r="A926" s="1541"/>
      <c r="B926" s="1541"/>
      <c r="C926"/>
      <c r="D926" s="6799"/>
      <c r="E926" s="6799"/>
      <c r="F926" s="6800" t="inlineStr">
        <is>
          <t>5.5</t>
        </is>
      </c>
      <c r="G926" s="6801"/>
      <c r="H926" s="6802">
        <f>BV926</f>
        <v/>
      </c>
      <c r="I926" s="6802">
        <f>BW926</f>
        <v/>
      </c>
      <c r="J926" s="6803" t="inlineStr">
        <is>
          <t>WLAN</t>
        </is>
      </c>
      <c r="K926" s="6803" t="inlineStr">
        <is>
          <t>2.4 GHz</t>
        </is>
      </c>
      <c r="L926" s="6804"/>
      <c r="M926" s="6802"/>
      <c r="N926" s="6805"/>
      <c r="O926" s="6806"/>
      <c r="P926" s="6597"/>
      <c r="Q926" s="6806"/>
      <c r="R926" s="6806"/>
      <c r="S926" s="6593"/>
      <c r="T926" s="130">
        <v>7</v>
      </c>
      <c r="U926" s="6593">
        <v>2442</v>
      </c>
      <c r="V926" s="6805"/>
      <c r="W926" s="6807"/>
      <c r="X926" s="6805"/>
      <c r="Y926" s="6805"/>
      <c r="Z926" s="6805"/>
      <c r="AA926" s="6804"/>
      <c r="AB926" s="6804"/>
      <c r="AC926" s="6808">
        <f>IF(OR(BX926="Close to Ear",BX926="Close to Head"),"Head",IF(BX926="Extremity","Extremity","Body"))</f>
        <v/>
      </c>
      <c r="AD926" s="6809">
        <f>CA926</f>
        <v/>
      </c>
      <c r="AE926" s="6803">
        <f>CB926</f>
        <v/>
      </c>
      <c r="AF926" s="6804"/>
      <c r="AG926" s="6810">
        <f>IF(OR(AZ926="",BA926=""),"N/A",IF(DC926="Pass","P","F"))</f>
        <v/>
      </c>
      <c r="AH926" s="6811"/>
      <c r="AI926" s="6811"/>
      <c r="AJ926" s="6811"/>
      <c r="AK926" s="6805"/>
      <c r="AL926" s="6804"/>
      <c r="AM926" s="6805"/>
      <c r="AN926" s="6805"/>
      <c r="AO926" s="6812"/>
      <c r="AP926" s="6812"/>
      <c r="AQ926" s="6812"/>
      <c r="AR926" s="6812"/>
      <c r="AS926" s="6812"/>
      <c r="AT926" s="6813">
        <f>IF(AC926="Extremity",IF(CG926="","",CG926),"")</f>
        <v/>
      </c>
      <c r="AU926" s="6813">
        <f>IF(AC926="Extremity",IF(CH926="","",CH926),"")</f>
        <v/>
      </c>
      <c r="AV926" s="6814">
        <f>IF(AC926="Extremity","",IF(CE926="","",CE926))</f>
        <v/>
      </c>
      <c r="AW926" s="6814">
        <f>IF(AD926="Extremity","",IF(CF926="","",CF926))</f>
        <v/>
      </c>
      <c r="AX926" s="6807">
        <f>DL926</f>
        <v/>
      </c>
      <c r="AY926" s="6807">
        <f>DQ926</f>
        <v/>
      </c>
      <c r="AZ926" s="6815">
        <f>IF(AC926="Extremity",IF(DA926="","",DA926),"")</f>
        <v/>
      </c>
      <c r="BA926" s="6816">
        <f>IF(AC926="Extremity","",IF(CT926="","",CT926))</f>
        <v/>
      </c>
      <c r="BB926" s="6807">
        <f>IF(AC926="Extremity",IF(DB926="","",DB926),"")</f>
        <v/>
      </c>
      <c r="BC926" s="6814">
        <f>IF(AC926="Extremity","",IF(CZ926="","",CZ926))</f>
        <v/>
      </c>
      <c r="BD926" s="6807">
        <f>DD926</f>
        <v/>
      </c>
      <c r="BE926" s="6817">
        <f>DE926</f>
        <v/>
      </c>
      <c r="BF926" s="6818">
        <f>DF926*60</f>
        <v/>
      </c>
      <c r="BG926" s="6819">
        <f>BE926</f>
        <v/>
      </c>
      <c r="BH926" s="6818">
        <f>DG926*60</f>
        <v/>
      </c>
      <c r="BI926" s="6818">
        <f>DH926</f>
        <v/>
      </c>
      <c r="BJ926" s="6820"/>
      <c r="BK926" s="6821">
        <f>Overview!$E$7</f>
        <v/>
      </c>
      <c r="BL926" s="6820"/>
      <c r="BM926" s="6818">
        <f>DI926</f>
        <v/>
      </c>
      <c r="BN926" s="6821">
        <f>Overview!$P$153</f>
        <v/>
      </c>
      <c r="BO926" s="6820"/>
      <c r="BP926" s="6820"/>
      <c r="BQ926" s="6804"/>
      <c r="BR926" s="6822"/>
      <c r="BS926" s="1541"/>
      <c r="BT926" s="1864" t="inlineStr">
        <is>
          <t>WLAN</t>
        </is>
      </c>
      <c r="BU926" s="1828" t="inlineStr">
        <is>
          <t>2.4 GHz</t>
        </is>
      </c>
      <c r="BV926" s="906">
        <f>Overview!$H$31</f>
        <v/>
      </c>
      <c r="BW926" s="1828"/>
      <c r="BX926" s="1864" t="inlineStr">
        <is>
          <t>Body</t>
        </is>
      </c>
      <c r="BY926" s="6709"/>
      <c r="BZ926" s="6709"/>
      <c r="CA926" s="882" t="inlineStr">
        <is>
          <t>Accesorio 7: Front Face</t>
        </is>
      </c>
      <c r="CB926" s="200">
        <v>0</v>
      </c>
      <c r="CC926" s="882">
        <f>IF(COUNT('Conducted WiFi'!$AH$3:$AH$9)=0,7,INDEX('Conducted WiFi'!$T$3:$T$9,MATCH(MAX('Conducted WiFi'!$AH$3:$AH$9),'Conducted WiFi'!$AH$3:$AH$9,0)))</f>
        <v>7</v>
      </c>
      <c r="CD926" s="6837">
        <f>IF(COUNT('Conducted WiFi'!$AH$3:$AH$9)=0,2442,INDEX('Conducted WiFi'!$U$3:$U$9,MATCH(MAX('Conducted WiFi'!$AH$3:$AH$9),'Conducted WiFi'!$AH$3:$AH$9,0)))</f>
        <v>2442</v>
      </c>
      <c r="CE926" s="7246"/>
      <c r="CF926" s="7246"/>
      <c r="CG926" s="7245"/>
      <c r="CH926" s="7245"/>
      <c r="CI926" s="225">
        <f>BY926</f>
        <v/>
      </c>
      <c r="CJ926" s="237">
        <f>BZ926</f>
        <v/>
      </c>
      <c r="CK926" s="223">
        <f>CA926</f>
        <v/>
      </c>
      <c r="CL926" s="237">
        <f>CC926</f>
        <v/>
      </c>
      <c r="CM926" s="6672"/>
      <c r="CN926" s="6834"/>
      <c r="CO926" s="1967"/>
      <c r="CP926" s="7217"/>
      <c r="CQ926" s="7220"/>
      <c r="CR926" s="6930"/>
      <c r="CS926" s="446"/>
      <c r="CT926" s="6835"/>
      <c r="CU926" s="224">
        <f>BY926</f>
        <v/>
      </c>
      <c r="CV926" s="237">
        <f>BZ926</f>
        <v/>
      </c>
      <c r="CW926" s="237">
        <f>CA926</f>
        <v/>
      </c>
      <c r="CX926" s="224">
        <f>CC926</f>
        <v/>
      </c>
      <c r="CY926" s="237">
        <f>CD926</f>
        <v/>
      </c>
      <c r="CZ926" s="7478">
        <f>IF(COUNTIF(Overview!K12:K14,TRUE)&gt;0,1.6,IF(COUNTIF(Overview!L12:L14,TRUE)&gt;0,8,0))</f>
        <v/>
      </c>
      <c r="DA926" s="1807"/>
      <c r="DB926" s="7484"/>
      <c r="DC926" s="844">
        <f>IF(CT926="","",IF(CT926&gt;CZ926,"Fail","Pass"))</f>
        <v/>
      </c>
      <c r="DD926" s="6666"/>
      <c r="DE926" s="1565">
        <f>MyTimestamp(DC926)</f>
        <v/>
      </c>
      <c r="DF926" s="1531">
        <f>IF(COUNT(CE926:CH926)=1,15,IF(COUNT(CE926:CH926)=0,0,30))</f>
        <v/>
      </c>
      <c r="DG926" s="1532">
        <f>IF(DF926=0,0,2)</f>
        <v/>
      </c>
      <c r="DH926" s="6825"/>
      <c r="DI926" s="6825"/>
      <c r="DJ926" s="1863"/>
      <c r="DK926" s="6838"/>
      <c r="DL926" s="1574">
        <f>10^(CN926/20)*100-100</f>
        <v/>
      </c>
      <c r="DM926" s="1109"/>
      <c r="DN926" s="6839"/>
      <c r="DO926" s="1109"/>
      <c r="DP926" s="1109"/>
      <c r="DQ926" s="6827"/>
      <c r="DR926" s="1541"/>
      <c r="DS926" s="1541"/>
      <c r="DT926" s="1541"/>
      <c r="DU926" s="1541"/>
      <c r="DV926" s="1541"/>
      <c r="DW926" s="1541"/>
      <c r="DX926" s="1541"/>
      <c r="DY926" s="1541"/>
      <c r="DZ926" s="1541"/>
      <c r="EA926" s="1541"/>
      <c r="EB926" s="1541"/>
      <c r="EC926" s="1541"/>
      <c r="ED926" s="1541"/>
      <c r="EE926" s="1541"/>
      <c r="EF926" s="1541"/>
      <c r="EG926" s="1541"/>
      <c r="EH926" s="1541"/>
      <c r="EI926" s="1541"/>
      <c r="EJ926" s="1541"/>
      <c r="EK926" s="1541"/>
      <c r="EL926" s="1541"/>
      <c r="EM926" s="1541"/>
      <c r="EN926" s="1541"/>
      <c r="EO926" s="1541"/>
      <c r="EP926" s="1541"/>
      <c r="EQ926" s="1541"/>
      <c r="ER926" s="1541"/>
      <c r="ES926" s="1541"/>
      <c r="ET926" s="1541"/>
      <c r="EU926" s="1541"/>
      <c r="EV926" s="1541"/>
    </row>
    <row r="927" ht="15" x14ac:dyDescent="0.25">
      <c r="A927" s="1541"/>
      <c r="B927" s="1541"/>
      <c r="C927"/>
      <c r="D927" s="1486"/>
      <c r="E927" s="1486"/>
      <c r="F927" s="672" t="inlineStr">
        <is>
          <t>5.5</t>
        </is>
      </c>
      <c r="G927" s="1497"/>
      <c r="H927" s="130">
        <f>BV927</f>
        <v/>
      </c>
      <c r="I927" s="130">
        <f>BW927</f>
        <v/>
      </c>
      <c r="J927" s="1299" t="inlineStr">
        <is>
          <t>WLAN</t>
        </is>
      </c>
      <c r="K927" s="1299" t="inlineStr">
        <is>
          <t>2.4 GHz</t>
        </is>
      </c>
      <c r="L927" s="115"/>
      <c r="M927" s="130"/>
      <c r="N927" s="119"/>
      <c r="O927" s="131"/>
      <c r="P927" s="6597"/>
      <c r="Q927" s="131"/>
      <c r="R927" s="131"/>
      <c r="S927" s="6593"/>
      <c r="T927" s="130">
        <v>7</v>
      </c>
      <c r="U927" s="6593">
        <v>2442</v>
      </c>
      <c r="V927" s="119"/>
      <c r="W927" s="1305"/>
      <c r="X927" s="119"/>
      <c r="Y927" s="119"/>
      <c r="Z927" s="119"/>
      <c r="AA927" s="115"/>
      <c r="AB927" s="115"/>
      <c r="AC927" s="1300">
        <f>IF(OR(BX927="Close to Ear",BX927="Close to Head"),"Head",IF(BX927="Extremity","Extremity","Body"))</f>
        <v/>
      </c>
      <c r="AD927" s="1301">
        <f>CA927</f>
        <v/>
      </c>
      <c r="AE927" s="1299">
        <f>CB927</f>
        <v/>
      </c>
      <c r="AF927" s="115"/>
      <c r="AG927" s="1302">
        <f>IF(OR(AZ927="",BA927=""),"N/A",IF(DC927="Pass","P","F"))</f>
        <v/>
      </c>
      <c r="AH927" s="129"/>
      <c r="AI927" s="129"/>
      <c r="AJ927" s="129"/>
      <c r="AK927" s="119"/>
      <c r="AL927" s="115"/>
      <c r="AM927" s="119"/>
      <c r="AN927" s="119"/>
      <c r="AO927" s="692"/>
      <c r="AP927" s="692"/>
      <c r="AQ927" s="692"/>
      <c r="AR927" s="692"/>
      <c r="AS927" s="692"/>
      <c r="AT927" s="1303">
        <f>IF(AC927="Extremity",IF(CG927="","",CG927),"")</f>
        <v/>
      </c>
      <c r="AU927" s="1303">
        <f>IF(AC927="Extremity",IF(CH927="","",CH927),"")</f>
        <v/>
      </c>
      <c r="AV927" s="1304">
        <f>IF(AC927="Extremity","",IF(CE927="","",CE927))</f>
        <v/>
      </c>
      <c r="AW927" s="1304">
        <f>IF(AD927="Extremity","",IF(CF927="","",CF927))</f>
        <v/>
      </c>
      <c r="AX927" s="1305">
        <f>DL927</f>
        <v/>
      </c>
      <c r="AY927" s="1305">
        <f>DQ927</f>
        <v/>
      </c>
      <c r="AZ927" s="3377">
        <f>IF(AC927="Extremity",IF(DA927="","",DA927),"")</f>
        <v/>
      </c>
      <c r="BA927" s="3378">
        <f>IF(AC927="Extremity","",IF(CT927="","",CT927))</f>
        <v/>
      </c>
      <c r="BB927" s="1305">
        <f>IF(AC927="Extremity",IF(DB927="","",DB927),"")</f>
        <v/>
      </c>
      <c r="BC927" s="1304">
        <f>IF(AC927="Extremity","",IF(CZ927="","",CZ927))</f>
        <v/>
      </c>
      <c r="BD927" s="1305">
        <f>DD927</f>
        <v/>
      </c>
      <c r="BE927" s="132">
        <f>DE927</f>
        <v/>
      </c>
      <c r="BF927" s="133">
        <f>DF927*60</f>
        <v/>
      </c>
      <c r="BG927" s="121">
        <f>BE927</f>
        <v/>
      </c>
      <c r="BH927" s="133">
        <f>DG927*60</f>
        <v/>
      </c>
      <c r="BI927" s="133">
        <f>DH927</f>
        <v/>
      </c>
      <c r="BJ927" s="117"/>
      <c r="BK927" s="812">
        <f>Overview!$E$7</f>
        <v/>
      </c>
      <c r="BL927" s="117"/>
      <c r="BM927" s="834">
        <f>DI927</f>
        <v/>
      </c>
      <c r="BN927" s="812">
        <f>Overview!$P$153</f>
        <v/>
      </c>
      <c r="BO927" s="117"/>
      <c r="BP927" s="117"/>
      <c r="BQ927" s="115"/>
      <c r="BR927" s="1478"/>
      <c r="BS927" s="1541"/>
      <c r="BT927" s="1860" t="inlineStr">
        <is>
          <t>WLAN</t>
        </is>
      </c>
      <c r="BU927" s="1860" t="inlineStr">
        <is>
          <t>2.4 GHz</t>
        </is>
      </c>
      <c r="BV927" s="915">
        <f>Overview!$H$28</f>
        <v/>
      </c>
      <c r="BW927" s="1860"/>
      <c r="BX927" s="1860" t="inlineStr">
        <is>
          <t>Close to ear</t>
        </is>
      </c>
      <c r="BY927" s="907"/>
      <c r="BZ927" s="907"/>
      <c r="CA927" s="1961" t="inlineStr">
        <is>
          <t>Left Cheek</t>
        </is>
      </c>
      <c r="CB927" s="1071">
        <v>0</v>
      </c>
      <c r="CC927" s="1102">
        <f>IF(COUNT('Conducted WiFi'!$AH$3:$AH$9)=0,7,INDEX('Conducted WiFi'!$T$3:$T$9,MATCH(MAX('Conducted WiFi'!$AH$3:$AH$9),'Conducted WiFi'!$AH$3:$AH$9,0)))</f>
        <v>7</v>
      </c>
      <c r="CD927" s="1187">
        <f>IF(COUNT('Conducted WiFi'!$AH$3:$AH$9)=0,2442,INDEX('Conducted WiFi'!$U$3:$U$9,MATCH(MAX('Conducted WiFi'!$AH$3:$AH$9),'Conducted WiFi'!$AH$3:$AH$9,0)))</f>
        <v>2442</v>
      </c>
      <c r="CE927" s="7243"/>
      <c r="CF927" s="7243"/>
      <c r="CG927" s="7244"/>
      <c r="CH927" s="7244"/>
      <c r="CI927" s="225">
        <f>BY927</f>
        <v/>
      </c>
      <c r="CJ927" s="237">
        <f>BZ927</f>
        <v/>
      </c>
      <c r="CK927" s="223">
        <f>CA927</f>
        <v/>
      </c>
      <c r="CL927" s="237">
        <f>CC927</f>
        <v/>
      </c>
      <c r="CM927" s="1180">
        <f>CD927</f>
        <v/>
      </c>
      <c r="CN927" s="1962"/>
      <c r="CO927" s="1967"/>
      <c r="CP927" s="891">
        <f>IF(CF927=""," ",IF(ABS(CE927-CF927)&lt;=0.1,"Valid","Not valid"))</f>
        <v/>
      </c>
      <c r="CQ927" s="892">
        <f> IF(CE927="","",IF(AND(CE927&lt;&gt;"",CF927=""),IF(CE927&gt;=0.8,"Medir+Sig Max","No"),IF(CF927&lt;&gt;"",IF(CF927&gt;=0.8,"Medir+Sig Max","No"),"")))</f>
        <v/>
      </c>
      <c r="CR927" s="7224"/>
      <c r="CS927" s="892"/>
      <c r="CT927" s="219">
        <f>IF(CO927="",IF(AND(CE927="",CF927=""),"",IF(CF927="",IF(DQ927&gt;1,ROUND(DQ927*CE927,3),CE927),IF(DQ927&gt;1,ROUND(DQ927*CF927,3),CF927))),IF(AND(CE927="",CF927=""),"",IF(CF927="",IF(DQ927&gt;1,ROUND(DQ927*CE927*(1/(CO927)),3),CE927*(1/(CO927))),IF(DQ927&gt;1,ROUND(DQ927*CF927*(1/(CO927)),3),CF927*(1/(CO927))))))</f>
        <v/>
      </c>
      <c r="CU927" s="224">
        <f>BY927</f>
        <v/>
      </c>
      <c r="CV927" s="237">
        <f>BZ927</f>
        <v/>
      </c>
      <c r="CW927" s="237">
        <f>CA927</f>
        <v/>
      </c>
      <c r="CX927" s="224">
        <f>CC927</f>
        <v/>
      </c>
      <c r="CY927" s="237">
        <f>CD927</f>
        <v/>
      </c>
      <c r="CZ927" s="7476">
        <f>IF(COUNTIF(Overview!K12:K14,TRUE)&gt;0,1.6,IF(COUNTIF(Overview!L12:L14,TRUE)&gt;0,8,0))</f>
        <v/>
      </c>
      <c r="DA927" s="1667"/>
      <c r="DB927" s="7482"/>
      <c r="DC927" s="844">
        <f>IF(CT927="","",IF(CT927&gt;CZ927,"Fail","Pass"))</f>
        <v/>
      </c>
      <c r="DD927" s="399"/>
      <c r="DE927" s="1565">
        <f>MyTimestamp(DC927)</f>
        <v/>
      </c>
      <c r="DF927" s="1531">
        <f>IF(COUNT(CE927:CH927)=1,15,IF(COUNT(CE927:CH927)=0,0,30))</f>
        <v/>
      </c>
      <c r="DG927" s="1532">
        <f>IF(DF927=0,0,2)</f>
        <v/>
      </c>
      <c r="DH927" s="1862"/>
      <c r="DI927" s="1862"/>
      <c r="DJ927" s="1863"/>
      <c r="DK927" s="1964"/>
      <c r="DL927" s="1574">
        <f>10^(CN927/20)*100-100</f>
        <v/>
      </c>
      <c r="DM927" s="1104"/>
      <c r="DN927" s="1269"/>
      <c r="DO927" s="1104">
        <f>IF(DM927="","",10^(DM927/10))</f>
        <v/>
      </c>
      <c r="DP927" s="1104">
        <f>IF(ISNUMBER(DN927)=FALSE,"",10^(DN927/10))</f>
        <v/>
      </c>
      <c r="DQ927" s="1577">
        <f>IF(AND(ISNUMBER(DO927),ISNUMBER(DP927)),IF(DO927/DP927&gt;1,ROUND((DO927)/DP927,3),1),1)</f>
        <v/>
      </c>
      <c r="DR927" s="1541"/>
      <c r="DS927" s="1541"/>
      <c r="DT927" s="1541"/>
      <c r="DU927" s="1541"/>
      <c r="DV927" s="1541"/>
      <c r="DW927" s="1541"/>
      <c r="DX927" s="1541"/>
      <c r="DY927" s="1541"/>
      <c r="DZ927" s="1541"/>
      <c r="EA927" s="1541"/>
      <c r="EB927" s="1541"/>
      <c r="EC927" s="1541"/>
      <c r="ED927" s="1541"/>
      <c r="EE927" s="1541"/>
      <c r="EF927" s="1541"/>
      <c r="EG927" s="1541"/>
      <c r="EH927" s="1541"/>
      <c r="EI927" s="1541"/>
      <c r="EJ927" s="1541"/>
      <c r="EK927" s="1541"/>
      <c r="EL927" s="1541"/>
      <c r="EM927" s="1541"/>
      <c r="EN927" s="1541"/>
      <c r="EO927" s="1541"/>
      <c r="EP927" s="1541"/>
      <c r="EQ927" s="1541"/>
      <c r="ER927" s="1541"/>
      <c r="ES927" s="1541"/>
      <c r="ET927" s="1541"/>
      <c r="EU927" s="1541"/>
      <c r="EV927" s="1541"/>
    </row>
    <row r="928" ht="15" x14ac:dyDescent="0.25">
      <c r="A928" s="1541"/>
      <c r="B928" s="1541"/>
      <c r="C928"/>
      <c r="D928" s="1486"/>
      <c r="E928" s="1486"/>
      <c r="F928" s="672" t="inlineStr">
        <is>
          <t>5.5</t>
        </is>
      </c>
      <c r="G928" s="1497"/>
      <c r="H928" s="130">
        <f>BV928</f>
        <v/>
      </c>
      <c r="I928" s="130">
        <f>BW928</f>
        <v/>
      </c>
      <c r="J928" s="1299" t="inlineStr">
        <is>
          <t>WLAN</t>
        </is>
      </c>
      <c r="K928" s="1299" t="inlineStr">
        <is>
          <t>2.4 GHz</t>
        </is>
      </c>
      <c r="L928" s="115"/>
      <c r="M928" s="130"/>
      <c r="N928" s="119"/>
      <c r="O928" s="131"/>
      <c r="P928" s="6597"/>
      <c r="Q928" s="131"/>
      <c r="R928" s="131"/>
      <c r="S928" s="6593"/>
      <c r="T928" s="130">
        <v>7</v>
      </c>
      <c r="U928" s="6593">
        <v>2442</v>
      </c>
      <c r="V928" s="119"/>
      <c r="W928" s="1305"/>
      <c r="X928" s="119"/>
      <c r="Y928" s="119"/>
      <c r="Z928" s="119"/>
      <c r="AA928" s="115"/>
      <c r="AB928" s="115"/>
      <c r="AC928" s="1300">
        <f>IF(OR(BX928="Close to Ear",BX928="Close to Head"),"Head",IF(BX928="Extremity","Extremity","Body"))</f>
        <v/>
      </c>
      <c r="AD928" s="1301">
        <f>CA928</f>
        <v/>
      </c>
      <c r="AE928" s="1299">
        <f>CB928</f>
        <v/>
      </c>
      <c r="AF928" s="115"/>
      <c r="AG928" s="1302">
        <f>IF(OR(AZ928="",BA928=""),"N/A",IF(DC928="Pass","P","F"))</f>
        <v/>
      </c>
      <c r="AH928" s="129"/>
      <c r="AI928" s="129"/>
      <c r="AJ928" s="129"/>
      <c r="AK928" s="119"/>
      <c r="AL928" s="115"/>
      <c r="AM928" s="119"/>
      <c r="AN928" s="119"/>
      <c r="AO928" s="692"/>
      <c r="AP928" s="692"/>
      <c r="AQ928" s="692"/>
      <c r="AR928" s="692"/>
      <c r="AS928" s="692"/>
      <c r="AT928" s="1303">
        <f>IF(AC928="Extremity",IF(CG928="","",CG928),"")</f>
        <v/>
      </c>
      <c r="AU928" s="1303">
        <f>IF(AC928="Extremity",IF(CH928="","",CH928),"")</f>
        <v/>
      </c>
      <c r="AV928" s="1304">
        <f>IF(AC928="Extremity","",IF(CE928="","",CE928))</f>
        <v/>
      </c>
      <c r="AW928" s="1304">
        <f>IF(AD928="Extremity","",IF(CF928="","",CF928))</f>
        <v/>
      </c>
      <c r="AX928" s="1305">
        <f>DL928</f>
        <v/>
      </c>
      <c r="AY928" s="1305">
        <f>DQ928</f>
        <v/>
      </c>
      <c r="AZ928" s="3377">
        <f>IF(AC928="Extremity",IF(DA928="","",DA928),"")</f>
        <v/>
      </c>
      <c r="BA928" s="3378">
        <f>IF(AC928="Extremity","",IF(CT928="","",CT928))</f>
        <v/>
      </c>
      <c r="BB928" s="1305">
        <f>IF(AC928="Extremity",IF(DB928="","",DB928),"")</f>
        <v/>
      </c>
      <c r="BC928" s="1304">
        <f>IF(AC928="Extremity","",IF(CZ928="","",CZ928))</f>
        <v/>
      </c>
      <c r="BD928" s="1305">
        <f>DD928</f>
        <v/>
      </c>
      <c r="BE928" s="132">
        <f>DE928</f>
        <v/>
      </c>
      <c r="BF928" s="133">
        <f>DF928*60</f>
        <v/>
      </c>
      <c r="BG928" s="121">
        <f>BE928</f>
        <v/>
      </c>
      <c r="BH928" s="133">
        <f>DG928*60</f>
        <v/>
      </c>
      <c r="BI928" s="133">
        <f>DH928</f>
        <v/>
      </c>
      <c r="BJ928" s="117"/>
      <c r="BK928" s="812">
        <f>Overview!$E$7</f>
        <v/>
      </c>
      <c r="BL928" s="117"/>
      <c r="BM928" s="834">
        <f>DI928</f>
        <v/>
      </c>
      <c r="BN928" s="812">
        <f>Overview!$P$153</f>
        <v/>
      </c>
      <c r="BO928" s="117"/>
      <c r="BP928" s="117"/>
      <c r="BQ928" s="115"/>
      <c r="BR928" s="1478"/>
      <c r="BS928" s="1541"/>
      <c r="BT928" s="1864" t="inlineStr">
        <is>
          <t>WLAN</t>
        </is>
      </c>
      <c r="BU928" s="1864" t="inlineStr">
        <is>
          <t>2.4 GHz</t>
        </is>
      </c>
      <c r="BV928" s="916">
        <f>Overview!$H$28</f>
        <v/>
      </c>
      <c r="BW928" s="1864"/>
      <c r="BX928" s="1864" t="inlineStr">
        <is>
          <t>Close to ear</t>
        </is>
      </c>
      <c r="BY928" s="875"/>
      <c r="BZ928" s="875"/>
      <c r="CA928" s="1965" t="inlineStr">
        <is>
          <t>Left Tilt</t>
        </is>
      </c>
      <c r="CB928" s="1072">
        <v>0</v>
      </c>
      <c r="CC928" s="877">
        <f>IF(COUNT('Conducted WiFi'!$AH$3:$AH$9)=0,7,INDEX('Conducted WiFi'!$T$3:$T$9,MATCH(MAX('Conducted WiFi'!$AH$3:$AH$9),'Conducted WiFi'!$AH$3:$AH$9,0)))</f>
        <v>7</v>
      </c>
      <c r="CD928" s="1188">
        <f>IF(COUNT('Conducted WiFi'!$AH$3:$AH$9)=0,2442,INDEX('Conducted WiFi'!$U$3:$U$9,MATCH(MAX('Conducted WiFi'!$AH$3:$AH$9),'Conducted WiFi'!$AH$3:$AH$9,0)))</f>
        <v>2442</v>
      </c>
      <c r="CE928" s="7237"/>
      <c r="CF928" s="7237"/>
      <c r="CG928" s="7245"/>
      <c r="CH928" s="7245"/>
      <c r="CI928" s="225">
        <f>BY928</f>
        <v/>
      </c>
      <c r="CJ928" s="237">
        <f>BZ928</f>
        <v/>
      </c>
      <c r="CK928" s="223">
        <f>CA928</f>
        <v/>
      </c>
      <c r="CL928" s="237">
        <f>CC928</f>
        <v/>
      </c>
      <c r="CM928" s="394">
        <f>CD928</f>
        <v/>
      </c>
      <c r="CN928" s="1966"/>
      <c r="CO928" s="1967"/>
      <c r="CP928" s="7214">
        <f>IF(CF928=""," ",IF(ABS(CE928-CF928)&lt;=0.1,"Valid","Not valid"))</f>
        <v/>
      </c>
      <c r="CQ928" s="1674">
        <f> IF(CE928="","",IF(AND(CE928&lt;&gt;"",CF928=""),IF(CE928&gt;=0.8,"Medir+Sig Max","No"),IF(CF928&lt;&gt;"",IF(CF928&gt;=0.8,"Medir+Sig Max","No"),"")))</f>
        <v/>
      </c>
      <c r="CR928" s="6927"/>
      <c r="CS928" s="1674"/>
      <c r="CT928" s="220">
        <f>IF(CO928="",IF(AND(CE928="",CF928=""),"",IF(CF928="",IF(DQ928&gt;1,ROUND(DQ928*CE928,3),CE928),IF(DQ928&gt;1,ROUND(DQ928*CF928,3),CF928))),IF(AND(CE928="",CF928=""),"",IF(CF928="",IF(DQ928&gt;1,ROUND(DQ928*CE928*(1/(CO928)),3),CE928*(1/(CO928))),IF(DQ928&gt;1,ROUND(DQ928*CF928*(1/(CO928)),3),CF928*(1/(CO928))))))</f>
        <v/>
      </c>
      <c r="CU928" s="224">
        <f>BY928</f>
        <v/>
      </c>
      <c r="CV928" s="237">
        <f>BZ928</f>
        <v/>
      </c>
      <c r="CW928" s="237">
        <f>CA928</f>
        <v/>
      </c>
      <c r="CX928" s="224">
        <f>CC928</f>
        <v/>
      </c>
      <c r="CY928" s="237">
        <f>CD928</f>
        <v/>
      </c>
      <c r="CZ928" s="7474">
        <f>IF(COUNTIF(Overview!K12:K14,TRUE)&gt;0,1.6,IF(COUNTIF(Overview!L12:L14,TRUE)&gt;0,8,0))</f>
        <v/>
      </c>
      <c r="DA928" s="1666"/>
      <c r="DB928" s="7483"/>
      <c r="DC928" s="844">
        <f>IF(CT928="","",IF(CT928&gt;CZ928,"Fail","Pass"))</f>
        <v/>
      </c>
      <c r="DD928" s="402"/>
      <c r="DE928" s="1565">
        <f>MyTimestamp(DC928)</f>
        <v/>
      </c>
      <c r="DF928" s="1531">
        <f>IF(COUNT(CE928:CH928)=1,15,IF(COUNT(CE928:CH928)=0,0,30))</f>
        <v/>
      </c>
      <c r="DG928" s="1532">
        <f>IF(DF928=0,0,2)</f>
        <v/>
      </c>
      <c r="DH928" s="1866"/>
      <c r="DI928" s="1866"/>
      <c r="DJ928" s="1863"/>
      <c r="DK928" s="1968"/>
      <c r="DL928" s="1574">
        <f>10^(CN928/20)*100-100</f>
        <v/>
      </c>
      <c r="DM928" s="976"/>
      <c r="DN928" s="1270"/>
      <c r="DO928" s="976">
        <f>IF(DM928="","",10^(DM928/10))</f>
        <v/>
      </c>
      <c r="DP928" s="976">
        <f>IF(ISNUMBER(DN928)=FALSE,"",10^(DN928/10))</f>
        <v/>
      </c>
      <c r="DQ928" s="1578">
        <f>IF(AND(ISNUMBER(DO928),ISNUMBER(DP928)),IF(DO928/DP928&gt;1,ROUND((DO928)/DP928,3),1),1)</f>
        <v/>
      </c>
      <c r="DR928" s="1541"/>
      <c r="DS928" s="1541"/>
      <c r="DT928" s="1541"/>
      <c r="DU928" s="1541"/>
      <c r="DV928" s="1541"/>
      <c r="DW928" s="1541"/>
      <c r="DX928" s="1541"/>
      <c r="DY928" s="1541"/>
      <c r="DZ928" s="1541"/>
      <c r="EA928" s="1541"/>
      <c r="EB928" s="1541"/>
      <c r="EC928" s="1541"/>
      <c r="ED928" s="1541"/>
      <c r="EE928" s="1541"/>
      <c r="EF928" s="1541"/>
      <c r="EG928" s="1541"/>
      <c r="EH928" s="1541"/>
      <c r="EI928" s="1541"/>
      <c r="EJ928" s="1541"/>
      <c r="EK928" s="1541"/>
      <c r="EL928" s="1541"/>
      <c r="EM928" s="1541"/>
      <c r="EN928" s="1541"/>
      <c r="EO928" s="1541"/>
      <c r="EP928" s="1541"/>
      <c r="EQ928" s="1541"/>
      <c r="ER928" s="1541"/>
      <c r="ES928" s="1541"/>
      <c r="ET928" s="1541"/>
      <c r="EU928" s="1541"/>
      <c r="EV928" s="1541"/>
    </row>
    <row r="929" ht="15" x14ac:dyDescent="0.25">
      <c r="A929" s="1541"/>
      <c r="B929" s="1541"/>
      <c r="C929"/>
      <c r="D929" s="1486"/>
      <c r="E929" s="1486"/>
      <c r="F929" s="672" t="inlineStr">
        <is>
          <t>5.5</t>
        </is>
      </c>
      <c r="G929" s="1497"/>
      <c r="H929" s="130">
        <f>BV929</f>
        <v/>
      </c>
      <c r="I929" s="130">
        <f>BW929</f>
        <v/>
      </c>
      <c r="J929" s="1299" t="inlineStr">
        <is>
          <t>WLAN</t>
        </is>
      </c>
      <c r="K929" s="1299" t="inlineStr">
        <is>
          <t>2.4 GHz</t>
        </is>
      </c>
      <c r="L929" s="115"/>
      <c r="M929" s="130"/>
      <c r="N929" s="119"/>
      <c r="O929" s="131"/>
      <c r="P929" s="6597"/>
      <c r="Q929" s="131"/>
      <c r="R929" s="131"/>
      <c r="S929" s="6593"/>
      <c r="T929" s="130">
        <v>7</v>
      </c>
      <c r="U929" s="6593">
        <v>2442</v>
      </c>
      <c r="V929" s="119"/>
      <c r="W929" s="1305"/>
      <c r="X929" s="119"/>
      <c r="Y929" s="119"/>
      <c r="Z929" s="119"/>
      <c r="AA929" s="115"/>
      <c r="AB929" s="115"/>
      <c r="AC929" s="1300">
        <f>IF(OR(BX929="Close to Ear",BX929="Close to Head"),"Head",IF(BX929="Extremity","Extremity","Body"))</f>
        <v/>
      </c>
      <c r="AD929" s="1301">
        <f>CA929</f>
        <v/>
      </c>
      <c r="AE929" s="1299">
        <f>CB929</f>
        <v/>
      </c>
      <c r="AF929" s="115"/>
      <c r="AG929" s="1302">
        <f>IF(OR(AZ929="",BA929=""),"N/A",IF(DC929="Pass","P","F"))</f>
        <v/>
      </c>
      <c r="AH929" s="129"/>
      <c r="AI929" s="129"/>
      <c r="AJ929" s="129"/>
      <c r="AK929" s="119"/>
      <c r="AL929" s="115"/>
      <c r="AM929" s="119"/>
      <c r="AN929" s="119"/>
      <c r="AO929" s="692"/>
      <c r="AP929" s="692"/>
      <c r="AQ929" s="692"/>
      <c r="AR929" s="692"/>
      <c r="AS929" s="692"/>
      <c r="AT929" s="1303">
        <f>IF(AC929="Extremity",IF(CG929="","",CG929),"")</f>
        <v/>
      </c>
      <c r="AU929" s="1303">
        <f>IF(AC929="Extremity",IF(CH929="","",CH929),"")</f>
        <v/>
      </c>
      <c r="AV929" s="1304">
        <f>IF(AC929="Extremity","",IF(CE929="","",CE929))</f>
        <v/>
      </c>
      <c r="AW929" s="1304">
        <f>IF(AD929="Extremity","",IF(CF929="","",CF929))</f>
        <v/>
      </c>
      <c r="AX929" s="1305">
        <f>DL929</f>
        <v/>
      </c>
      <c r="AY929" s="1305">
        <f>DQ929</f>
        <v/>
      </c>
      <c r="AZ929" s="3377">
        <f>IF(AC929="Extremity",IF(DA929="","",DA929),"")</f>
        <v/>
      </c>
      <c r="BA929" s="3378">
        <f>IF(AC929="Extremity","",IF(CT929="","",CT929))</f>
        <v/>
      </c>
      <c r="BB929" s="1305">
        <f>IF(AC929="Extremity",IF(DB929="","",DB929),"")</f>
        <v/>
      </c>
      <c r="BC929" s="1304">
        <f>IF(AC929="Extremity","",IF(CZ929="","",CZ929))</f>
        <v/>
      </c>
      <c r="BD929" s="1305">
        <f>DD929</f>
        <v/>
      </c>
      <c r="BE929" s="132">
        <f>DE929</f>
        <v/>
      </c>
      <c r="BF929" s="133">
        <f>DF929*60</f>
        <v/>
      </c>
      <c r="BG929" s="121">
        <f>BE929</f>
        <v/>
      </c>
      <c r="BH929" s="133">
        <f>DG929*60</f>
        <v/>
      </c>
      <c r="BI929" s="133">
        <f>DH929</f>
        <v/>
      </c>
      <c r="BJ929" s="117"/>
      <c r="BK929" s="812">
        <f>Overview!$E$7</f>
        <v/>
      </c>
      <c r="BL929" s="117"/>
      <c r="BM929" s="834">
        <f>DI929</f>
        <v/>
      </c>
      <c r="BN929" s="812">
        <f>Overview!$P$153</f>
        <v/>
      </c>
      <c r="BO929" s="117"/>
      <c r="BP929" s="117"/>
      <c r="BQ929" s="115"/>
      <c r="BR929" s="1478"/>
      <c r="BS929" s="1541"/>
      <c r="BT929" s="1864" t="inlineStr">
        <is>
          <t>WLAN</t>
        </is>
      </c>
      <c r="BU929" s="1864" t="inlineStr">
        <is>
          <t>2.4 GHz</t>
        </is>
      </c>
      <c r="BV929" s="916">
        <f>Overview!$H$28</f>
        <v/>
      </c>
      <c r="BW929" s="1864"/>
      <c r="BX929" s="1864" t="inlineStr">
        <is>
          <t>Close to ear</t>
        </is>
      </c>
      <c r="BY929" s="906"/>
      <c r="BZ929" s="906"/>
      <c r="CA929" s="1965" t="inlineStr">
        <is>
          <t>Right Cheek</t>
        </is>
      </c>
      <c r="CB929" s="1072">
        <v>0</v>
      </c>
      <c r="CC929" s="877">
        <f>IF(COUNT('Conducted WiFi'!$AH$3:$AH$9)=0,7,INDEX('Conducted WiFi'!$T$3:$T$9,MATCH(MAX('Conducted WiFi'!$AH$3:$AH$9),'Conducted WiFi'!$AH$3:$AH$9,0)))</f>
        <v>7</v>
      </c>
      <c r="CD929" s="1188">
        <f>IF(COUNT('Conducted WiFi'!$AH$3:$AH$9)=0,2442,INDEX('Conducted WiFi'!$U$3:$U$9,MATCH(MAX('Conducted WiFi'!$AH$3:$AH$9),'Conducted WiFi'!$AH$3:$AH$9,0)))</f>
        <v>2442</v>
      </c>
      <c r="CE929" s="7237"/>
      <c r="CF929" s="7237"/>
      <c r="CG929" s="7245"/>
      <c r="CH929" s="7245"/>
      <c r="CI929" s="225">
        <f>BY929</f>
        <v/>
      </c>
      <c r="CJ929" s="237">
        <f>BZ929</f>
        <v/>
      </c>
      <c r="CK929" s="223">
        <f>CA929</f>
        <v/>
      </c>
      <c r="CL929" s="237">
        <f>CC929</f>
        <v/>
      </c>
      <c r="CM929" s="394">
        <f>CD929</f>
        <v/>
      </c>
      <c r="CN929" s="1966"/>
      <c r="CO929" s="1967"/>
      <c r="CP929" s="7214">
        <f>IF(CF929=""," ",IF(ABS(CE929-CF929)&lt;=0.1,"Valid","Not valid"))</f>
        <v/>
      </c>
      <c r="CQ929" s="1674">
        <f> IF(CE929="","",IF(AND(CE929&lt;&gt;"",CF929=""),IF(CE929&gt;=0.8,"Medir+Sig Max","No"),IF(CF929&lt;&gt;"",IF(CF929&gt;=0.8,"Medir+Sig Max","No"),"")))</f>
        <v/>
      </c>
      <c r="CR929" s="6927"/>
      <c r="CS929" s="1674"/>
      <c r="CT929" s="220">
        <f>IF(CO929="",IF(AND(CE929="",CF929=""),"",IF(CF929="",IF(DQ929&gt;1,ROUND(DQ929*CE929,3),CE929),IF(DQ929&gt;1,ROUND(DQ929*CF929,3),CF929))),IF(AND(CE929="",CF929=""),"",IF(CF929="",IF(DQ929&gt;1,ROUND(DQ929*CE929*(1/(CO929)),3),CE929*(1/(CO929))),IF(DQ929&gt;1,ROUND(DQ929*CF929*(1/(CO929)),3),CF929*(1/(CO929))))))</f>
        <v/>
      </c>
      <c r="CU929" s="224">
        <f>BY929</f>
        <v/>
      </c>
      <c r="CV929" s="237">
        <f>BZ929</f>
        <v/>
      </c>
      <c r="CW929" s="237">
        <f>CA929</f>
        <v/>
      </c>
      <c r="CX929" s="224">
        <f>CC929</f>
        <v/>
      </c>
      <c r="CY929" s="237">
        <f>CD929</f>
        <v/>
      </c>
      <c r="CZ929" s="7474">
        <f>IF(COUNTIF(Overview!K12:K14,TRUE)&gt;0,1.6,IF(COUNTIF(Overview!L12:L14,TRUE)&gt;0,8,0))</f>
        <v/>
      </c>
      <c r="DA929" s="1666"/>
      <c r="DB929" s="7483"/>
      <c r="DC929" s="844">
        <f>IF(CT929="","",IF(CT929&gt;CZ929,"Fail","Pass"))</f>
        <v/>
      </c>
      <c r="DD929" s="402"/>
      <c r="DE929" s="1565">
        <f>MyTimestamp(DC929)</f>
        <v/>
      </c>
      <c r="DF929" s="1531">
        <f>IF(COUNT(CE929:CH929)=1,15,IF(COUNT(CE929:CH929)=0,0,30))</f>
        <v/>
      </c>
      <c r="DG929" s="1532">
        <f>IF(DF929=0,0,2)</f>
        <v/>
      </c>
      <c r="DH929" s="1866"/>
      <c r="DI929" s="1866"/>
      <c r="DJ929" s="1863"/>
      <c r="DK929" s="1968"/>
      <c r="DL929" s="1574">
        <f>10^(CN929/20)*100-100</f>
        <v/>
      </c>
      <c r="DM929" s="976"/>
      <c r="DN929" s="1271"/>
      <c r="DO929" s="976">
        <f>IF(DM929="","",10^(DM929/10))</f>
        <v/>
      </c>
      <c r="DP929" s="976">
        <f>IF(ISNUMBER(DN929)=FALSE,"",10^(DN929/10))</f>
        <v/>
      </c>
      <c r="DQ929" s="1578">
        <f>IF(AND(ISNUMBER(DO929),ISNUMBER(DP929)),IF(DO929/DP929&gt;1,ROUND((DO929)/DP929,3),1),1)</f>
        <v/>
      </c>
      <c r="DR929" s="1541"/>
      <c r="DS929" s="1541"/>
      <c r="DT929" s="1541"/>
      <c r="DU929" s="1541"/>
      <c r="DV929" s="1541"/>
      <c r="DW929" s="1541"/>
      <c r="DX929" s="1541"/>
      <c r="DY929" s="1541"/>
      <c r="DZ929" s="1541"/>
      <c r="EA929" s="1541"/>
      <c r="EB929" s="1541"/>
      <c r="EC929" s="1541"/>
      <c r="ED929" s="1541"/>
      <c r="EE929" s="1541"/>
      <c r="EF929" s="1541"/>
      <c r="EG929" s="1541"/>
      <c r="EH929" s="1541"/>
      <c r="EI929" s="1541"/>
      <c r="EJ929" s="1541"/>
      <c r="EK929" s="1541"/>
      <c r="EL929" s="1541"/>
      <c r="EM929" s="1541"/>
      <c r="EN929" s="1541"/>
      <c r="EO929" s="1541"/>
      <c r="EP929" s="1541"/>
      <c r="EQ929" s="1541"/>
      <c r="ER929" s="1541"/>
      <c r="ES929" s="1541"/>
      <c r="ET929" s="1541"/>
      <c r="EU929" s="1541"/>
      <c r="EV929" s="1541"/>
    </row>
    <row r="930" ht="15" x14ac:dyDescent="0.25">
      <c r="A930" s="1541"/>
      <c r="B930" s="1541"/>
      <c r="C930"/>
      <c r="D930" s="1486"/>
      <c r="E930" s="1486"/>
      <c r="F930" s="672" t="inlineStr">
        <is>
          <t>5.5</t>
        </is>
      </c>
      <c r="G930" s="1497"/>
      <c r="H930" s="130">
        <f>BV930</f>
        <v/>
      </c>
      <c r="I930" s="130">
        <f>BW930</f>
        <v/>
      </c>
      <c r="J930" s="1299" t="inlineStr">
        <is>
          <t>WLAN</t>
        </is>
      </c>
      <c r="K930" s="1299" t="inlineStr">
        <is>
          <t>2.4 GHz</t>
        </is>
      </c>
      <c r="L930" s="115"/>
      <c r="M930" s="130"/>
      <c r="N930" s="119"/>
      <c r="O930" s="131"/>
      <c r="P930" s="6597"/>
      <c r="Q930" s="131"/>
      <c r="R930" s="131"/>
      <c r="S930" s="6593"/>
      <c r="T930" s="130">
        <v>7</v>
      </c>
      <c r="U930" s="6593">
        <v>2442</v>
      </c>
      <c r="V930" s="119"/>
      <c r="W930" s="1305"/>
      <c r="X930" s="119"/>
      <c r="Y930" s="119"/>
      <c r="Z930" s="119"/>
      <c r="AA930" s="115"/>
      <c r="AB930" s="115"/>
      <c r="AC930" s="1300">
        <f>IF(OR(BX930="Close to Ear",BX930="Close to Head"),"Head",IF(BX930="Extremity","Extremity","Body"))</f>
        <v/>
      </c>
      <c r="AD930" s="1301">
        <f>CA930</f>
        <v/>
      </c>
      <c r="AE930" s="1299">
        <f>CB930</f>
        <v/>
      </c>
      <c r="AF930" s="115"/>
      <c r="AG930" s="1302">
        <f>IF(OR(AZ930="",BA930=""),"N/A",IF(DC930="Pass","P","F"))</f>
        <v/>
      </c>
      <c r="AH930" s="129"/>
      <c r="AI930" s="129"/>
      <c r="AJ930" s="129"/>
      <c r="AK930" s="119"/>
      <c r="AL930" s="115"/>
      <c r="AM930" s="119"/>
      <c r="AN930" s="119"/>
      <c r="AO930" s="692"/>
      <c r="AP930" s="692"/>
      <c r="AQ930" s="692"/>
      <c r="AR930" s="692"/>
      <c r="AS930" s="692"/>
      <c r="AT930" s="1303">
        <f>IF(AC930="Extremity",IF(CG930="","",CG930),"")</f>
        <v/>
      </c>
      <c r="AU930" s="1303">
        <f>IF(AC930="Extremity",IF(CH930="","",CH930),"")</f>
        <v/>
      </c>
      <c r="AV930" s="1304">
        <f>IF(AC930="Extremity","",IF(CE930="","",CE930))</f>
        <v/>
      </c>
      <c r="AW930" s="1304">
        <f>IF(AD930="Extremity","",IF(CF930="","",CF930))</f>
        <v/>
      </c>
      <c r="AX930" s="1305">
        <f>DL930</f>
        <v/>
      </c>
      <c r="AY930" s="1305">
        <f>DQ930</f>
        <v/>
      </c>
      <c r="AZ930" s="3377">
        <f>IF(AC930="Extremity",IF(DA930="","",DA930),"")</f>
        <v/>
      </c>
      <c r="BA930" s="3378">
        <f>IF(AC930="Extremity","",IF(CT930="","",CT930))</f>
        <v/>
      </c>
      <c r="BB930" s="1305">
        <f>IF(AC930="Extremity",IF(DB930="","",DB930),"")</f>
        <v/>
      </c>
      <c r="BC930" s="1304">
        <f>IF(AC930="Extremity","",IF(CZ930="","",CZ930))</f>
        <v/>
      </c>
      <c r="BD930" s="1305">
        <f>DD930</f>
        <v/>
      </c>
      <c r="BE930" s="132">
        <f>DE930</f>
        <v/>
      </c>
      <c r="BF930" s="133">
        <f>DF930*60</f>
        <v/>
      </c>
      <c r="BG930" s="121">
        <f>BE930</f>
        <v/>
      </c>
      <c r="BH930" s="133">
        <f>DG930*60</f>
        <v/>
      </c>
      <c r="BI930" s="133">
        <f>DH930</f>
        <v/>
      </c>
      <c r="BJ930" s="117"/>
      <c r="BK930" s="812">
        <f>Overview!$E$7</f>
        <v/>
      </c>
      <c r="BL930" s="117"/>
      <c r="BM930" s="834">
        <f>DI930</f>
        <v/>
      </c>
      <c r="BN930" s="812">
        <f>Overview!$P$153</f>
        <v/>
      </c>
      <c r="BO930" s="117"/>
      <c r="BP930" s="117"/>
      <c r="BQ930" s="115"/>
      <c r="BR930" s="1478"/>
      <c r="BS930" s="1541"/>
      <c r="BT930" s="1864" t="inlineStr">
        <is>
          <t>WLAN</t>
        </is>
      </c>
      <c r="BU930" s="1864" t="inlineStr">
        <is>
          <t>2.4 GHz</t>
        </is>
      </c>
      <c r="BV930" s="916">
        <f>Overview!$H$28</f>
        <v/>
      </c>
      <c r="BW930" s="1864"/>
      <c r="BX930" s="1867" t="inlineStr">
        <is>
          <t>Close to ear</t>
        </is>
      </c>
      <c r="BY930" s="908"/>
      <c r="BZ930" s="908"/>
      <c r="CA930" s="1969" t="inlineStr">
        <is>
          <t>Right Tilt</t>
        </is>
      </c>
      <c r="CB930" s="1970">
        <v>0</v>
      </c>
      <c r="CC930" s="1189">
        <f>IF(COUNT('Conducted WiFi'!$AH$3:$AH$9)=0,7,INDEX('Conducted WiFi'!$T$3:$T$9,MATCH(MAX('Conducted WiFi'!$AH$3:$AH$9),'Conducted WiFi'!$AH$3:$AH$9,0)))</f>
        <v>7</v>
      </c>
      <c r="CD930" s="1190">
        <f>IF(COUNT('Conducted WiFi'!$AH$3:$AH$9)=0,2442,INDEX('Conducted WiFi'!$U$3:$U$9,MATCH(MAX('Conducted WiFi'!$AH$3:$AH$9),'Conducted WiFi'!$AH$3:$AH$9,0)))</f>
        <v>2442</v>
      </c>
      <c r="CE930" s="7237"/>
      <c r="CF930" s="7237"/>
      <c r="CG930" s="7245"/>
      <c r="CH930" s="7245"/>
      <c r="CI930" s="225">
        <f>BY930</f>
        <v/>
      </c>
      <c r="CJ930" s="237">
        <f>BZ930</f>
        <v/>
      </c>
      <c r="CK930" s="223">
        <f>CA930</f>
        <v/>
      </c>
      <c r="CL930" s="237">
        <f>CC930</f>
        <v/>
      </c>
      <c r="CM930" s="394">
        <f>CD930</f>
        <v/>
      </c>
      <c r="CN930" s="1966"/>
      <c r="CO930" s="1967"/>
      <c r="CP930" s="7214">
        <f>IF(CF930=""," ",IF(ABS(CE930-CF930)&lt;=0.1,"Valid","Not valid"))</f>
        <v/>
      </c>
      <c r="CQ930" s="1674">
        <f> IF(CE930="","",IF(AND(CE930&lt;&gt;"",CF930=""),IF(CE930&gt;=0.8,"Medir+Sig Max","No"),IF(CF930&lt;&gt;"",IF(CF930&gt;=0.8,"Medir+Sig Max","No"),"")))</f>
        <v/>
      </c>
      <c r="CR930" s="6927"/>
      <c r="CS930" s="1674"/>
      <c r="CT930" s="220">
        <f>IF(CO930="",IF(AND(CE930="",CF930=""),"",IF(CF930="",IF(DQ930&gt;1,ROUND(DQ930*CE930,3),CE930),IF(DQ930&gt;1,ROUND(DQ930*CF930,3),CF930))),IF(AND(CE930="",CF930=""),"",IF(CF930="",IF(DQ930&gt;1,ROUND(DQ930*CE930*(1/(CO930)),3),CE930*(1/(CO930))),IF(DQ930&gt;1,ROUND(DQ930*CF930*(1/(CO930)),3),CF930*(1/(CO930))))))</f>
        <v/>
      </c>
      <c r="CU930" s="224">
        <f>BY930</f>
        <v/>
      </c>
      <c r="CV930" s="237">
        <f>BZ930</f>
        <v/>
      </c>
      <c r="CW930" s="237">
        <f>CA930</f>
        <v/>
      </c>
      <c r="CX930" s="224">
        <f>CC930</f>
        <v/>
      </c>
      <c r="CY930" s="237">
        <f>CD930</f>
        <v/>
      </c>
      <c r="CZ930" s="7474">
        <f>IF(COUNTIF(Overview!K12:K14,TRUE)&gt;0,1.6,IF(COUNTIF(Overview!L12:L14,TRUE)&gt;0,8,0))</f>
        <v/>
      </c>
      <c r="DA930" s="1666"/>
      <c r="DB930" s="7483"/>
      <c r="DC930" s="844">
        <f>IF(CT930="","",IF(CT930&gt;CZ930,"Fail","Pass"))</f>
        <v/>
      </c>
      <c r="DD930" s="402"/>
      <c r="DE930" s="1565">
        <f>MyTimestamp(DC930)</f>
        <v/>
      </c>
      <c r="DF930" s="1531">
        <f>IF(COUNT(CE930:CH930)=1,15,IF(COUNT(CE930:CH930)=0,0,30))</f>
        <v/>
      </c>
      <c r="DG930" s="1532">
        <f>IF(DF930=0,0,2)</f>
        <v/>
      </c>
      <c r="DH930" s="1866"/>
      <c r="DI930" s="1866"/>
      <c r="DJ930" s="1863"/>
      <c r="DK930" s="1968"/>
      <c r="DL930" s="1574">
        <f>10^(CN930/20)*100-100</f>
        <v/>
      </c>
      <c r="DM930" s="976"/>
      <c r="DN930" s="1272"/>
      <c r="DO930" s="976">
        <f>IF(DM930="","",10^(DM930/10))</f>
        <v/>
      </c>
      <c r="DP930" s="976">
        <f>IF(ISNUMBER(DN930)=FALSE,"",10^(DN930/10))</f>
        <v/>
      </c>
      <c r="DQ930" s="1578">
        <f>IF(AND(ISNUMBER(DO930),ISNUMBER(DP930)),IF(DO930/DP930&gt;1,ROUND((DO930)/DP930,3),1),1)</f>
        <v/>
      </c>
      <c r="DR930" s="1541"/>
      <c r="DS930" s="1541"/>
      <c r="DT930" s="1541"/>
      <c r="DU930" s="1541"/>
      <c r="DV930" s="1541"/>
      <c r="DW930" s="1541"/>
      <c r="DX930" s="1541"/>
      <c r="DY930" s="1541"/>
      <c r="DZ930" s="1541"/>
      <c r="EA930" s="1541"/>
      <c r="EB930" s="1541"/>
      <c r="EC930" s="1541"/>
      <c r="ED930" s="1541"/>
      <c r="EE930" s="1541"/>
      <c r="EF930" s="1541"/>
      <c r="EG930" s="1541"/>
      <c r="EH930" s="1541"/>
      <c r="EI930" s="1541"/>
      <c r="EJ930" s="1541"/>
      <c r="EK930" s="1541"/>
      <c r="EL930" s="1541"/>
      <c r="EM930" s="1541"/>
      <c r="EN930" s="1541"/>
      <c r="EO930" s="1541"/>
      <c r="EP930" s="1541"/>
      <c r="EQ930" s="1541"/>
      <c r="ER930" s="1541"/>
      <c r="ES930" s="1541"/>
      <c r="ET930" s="1541"/>
      <c r="EU930" s="1541"/>
      <c r="EV930" s="1541"/>
    </row>
    <row r="931" ht="15" x14ac:dyDescent="0.25">
      <c r="A931" s="1541"/>
      <c r="B931" s="1541"/>
      <c r="C931"/>
      <c r="D931" s="1486"/>
      <c r="E931" s="1486"/>
      <c r="F931" s="672" t="inlineStr">
        <is>
          <t>5.5</t>
        </is>
      </c>
      <c r="G931" s="1497"/>
      <c r="H931" s="130">
        <f>BV931</f>
        <v/>
      </c>
      <c r="I931" s="130">
        <f>BW931</f>
        <v/>
      </c>
      <c r="J931" s="1299" t="inlineStr">
        <is>
          <t>WLAN</t>
        </is>
      </c>
      <c r="K931" s="1299" t="inlineStr">
        <is>
          <t>2.4 GHz</t>
        </is>
      </c>
      <c r="L931" s="115"/>
      <c r="M931" s="130"/>
      <c r="N931" s="119"/>
      <c r="O931" s="131"/>
      <c r="P931" s="6597"/>
      <c r="Q931" s="131"/>
      <c r="R931" s="131"/>
      <c r="S931" s="6593"/>
      <c r="T931" s="130">
        <v>7</v>
      </c>
      <c r="U931" s="6593">
        <v>2442</v>
      </c>
      <c r="V931" s="119"/>
      <c r="W931" s="1305"/>
      <c r="X931" s="119"/>
      <c r="Y931" s="119"/>
      <c r="Z931" s="119"/>
      <c r="AA931" s="115"/>
      <c r="AB931" s="115"/>
      <c r="AC931" s="1300">
        <f>IF(OR(BX931="Close to Ear",BX931="Close to Head"),"Head",IF(BX931="Extremity","Extremity","Body"))</f>
        <v/>
      </c>
      <c r="AD931" s="1301">
        <f>CA931</f>
        <v/>
      </c>
      <c r="AE931" s="1299">
        <f>CB931</f>
        <v/>
      </c>
      <c r="AF931" s="115"/>
      <c r="AG931" s="1302">
        <f>IF(OR(AZ931="",BA931=""),"N/A",IF(DC931="Pass","P","F"))</f>
        <v/>
      </c>
      <c r="AH931" s="129"/>
      <c r="AI931" s="129"/>
      <c r="AJ931" s="129"/>
      <c r="AK931" s="119"/>
      <c r="AL931" s="115"/>
      <c r="AM931" s="119"/>
      <c r="AN931" s="119"/>
      <c r="AO931" s="692"/>
      <c r="AP931" s="692"/>
      <c r="AQ931" s="692"/>
      <c r="AR931" s="692"/>
      <c r="AS931" s="692"/>
      <c r="AT931" s="1303">
        <f>IF(AC931="Extremity",IF(CG931="","",CG931),"")</f>
        <v/>
      </c>
      <c r="AU931" s="1303">
        <f>IF(AC931="Extremity",IF(CH931="","",CH931),"")</f>
        <v/>
      </c>
      <c r="AV931" s="1304">
        <f>IF(AC931="Extremity","",IF(CE931="","",CE931))</f>
        <v/>
      </c>
      <c r="AW931" s="1304">
        <f>IF(AD931="Extremity","",IF(CF931="","",CF931))</f>
        <v/>
      </c>
      <c r="AX931" s="1305">
        <f>DL931</f>
        <v/>
      </c>
      <c r="AY931" s="1305">
        <f>DQ931</f>
        <v/>
      </c>
      <c r="AZ931" s="3377">
        <f>IF(AC931="Extremity",IF(DA931="","",DA931),"")</f>
        <v/>
      </c>
      <c r="BA931" s="3378">
        <f>IF(AC931="Extremity","",IF(CT931="","",CT931))</f>
        <v/>
      </c>
      <c r="BB931" s="1305">
        <f>IF(AC931="Extremity",IF(DB931="","",DB931),"")</f>
        <v/>
      </c>
      <c r="BC931" s="1304">
        <f>IF(AC931="Extremity","",IF(CZ931="","",CZ931))</f>
        <v/>
      </c>
      <c r="BD931" s="1305">
        <f>DD931</f>
        <v/>
      </c>
      <c r="BE931" s="132">
        <f>DE931</f>
        <v/>
      </c>
      <c r="BF931" s="133">
        <f>DF931*60</f>
        <v/>
      </c>
      <c r="BG931" s="121">
        <f>BE931</f>
        <v/>
      </c>
      <c r="BH931" s="133">
        <f>DG931*60</f>
        <v/>
      </c>
      <c r="BI931" s="133">
        <f>DH931</f>
        <v/>
      </c>
      <c r="BJ931" s="117"/>
      <c r="BK931" s="812">
        <f>Overview!$E$7</f>
        <v/>
      </c>
      <c r="BL931" s="117"/>
      <c r="BM931" s="834">
        <f>DI931</f>
        <v/>
      </c>
      <c r="BN931" s="812">
        <f>Overview!$P$153</f>
        <v/>
      </c>
      <c r="BO931" s="117"/>
      <c r="BP931" s="117"/>
      <c r="BQ931" s="115"/>
      <c r="BR931" s="1478"/>
      <c r="BS931" s="1541"/>
      <c r="BT931" s="1864" t="inlineStr">
        <is>
          <t>WLAN</t>
        </is>
      </c>
      <c r="BU931" s="1864" t="inlineStr">
        <is>
          <t>2.4 GHz</t>
        </is>
      </c>
      <c r="BV931" s="916">
        <f>Overview!$H$28</f>
        <v/>
      </c>
      <c r="BW931" s="1864"/>
      <c r="BX931" s="1864" t="inlineStr">
        <is>
          <t>Close to ear</t>
        </is>
      </c>
      <c r="BY931" s="1198"/>
      <c r="BZ931" s="1198"/>
      <c r="CA931" s="1199" t="str">
        <f>IF(COUNT(CF927:CF930)=0,IF(COUNT(CE927:CE930)=0,"TBD",VLOOKUP(MAX(CE927:CE930),CE927:CK930,7,FALSE)),VLOOKUP(MAX(CF927:CF930),CF927:CK930,6,FALSE))</f>
        <v>TBD</v>
      </c>
      <c r="CB931" s="1971">
        <v>0</v>
      </c>
      <c r="CC931" s="1198">
        <f>IF(COUNT('Conducted WiFi'!$AH$3:$AH$9)=0,7,INDEX('Conducted WiFi'!$T$3:$T$9,MATCH(MAX('Conducted WiFi'!$AH$3:$AH$9),'Conducted WiFi'!$AH$3:$AH$9,0)))</f>
        <v>7</v>
      </c>
      <c r="CD931" s="1198">
        <f>IF(COUNT('Conducted WiFi'!$AH$3:$AH$9)=0,2442,INDEX('Conducted WiFi'!$U$3:$U$9,MATCH(MAX('Conducted WiFi'!$AH$3:$AH$9),'Conducted WiFi'!$AH$3:$AH$9,0)))</f>
        <v>2442</v>
      </c>
      <c r="CE931" s="7237"/>
      <c r="CF931" s="7237"/>
      <c r="CG931" s="7245"/>
      <c r="CH931" s="7245"/>
      <c r="CI931" s="225">
        <f>BY931</f>
        <v/>
      </c>
      <c r="CJ931" s="237">
        <f>BZ931</f>
        <v/>
      </c>
      <c r="CK931" s="223">
        <f>CA931</f>
        <v/>
      </c>
      <c r="CL931" s="237">
        <f>CC931</f>
        <v/>
      </c>
      <c r="CM931" s="394">
        <f>CD931</f>
        <v/>
      </c>
      <c r="CN931" s="1966"/>
      <c r="CO931" s="1967"/>
      <c r="CP931" s="7214">
        <f>IF(CF931=""," ",IF(ABS(CE931-CF931)&lt;=0.1,"Valid","Not valid"))</f>
        <v/>
      </c>
      <c r="CQ931" s="1674">
        <f> IF(CE931="","",IF(AND(CE931&lt;&gt;"",CF931=""),IF(CE931&gt;=0.8,"Medir+Sig Max","No"),IF(CF931&lt;&gt;"",IF(CF931&gt;=0.8,"Medir+Sig Max","No"),"")))</f>
        <v/>
      </c>
      <c r="CR931" s="6927"/>
      <c r="CS931" s="1674"/>
      <c r="CT931" s="220">
        <f>IF(CO931="",IF(AND(CE931="",CF931=""),"",IF(CF931="",IF(DQ931&gt;1,ROUND(DQ931*CE931,3),CE931),IF(DQ931&gt;1,ROUND(DQ931*CF931,3),CF931))),IF(AND(CE931="",CF931=""),"",IF(CF931="",IF(DQ931&gt;1,ROUND(DQ931*CE931*(1/(CO931)),3),CE931*(1/(CO931))),IF(DQ931&gt;1,ROUND(DQ931*CF931*(1/(CO931)),3),CF931*(1/(CO931))))))</f>
        <v/>
      </c>
      <c r="CU931" s="224">
        <f>BY931</f>
        <v/>
      </c>
      <c r="CV931" s="237">
        <f>BZ931</f>
        <v/>
      </c>
      <c r="CW931" s="237">
        <f>CA931</f>
        <v/>
      </c>
      <c r="CX931" s="224">
        <f>CC931</f>
        <v/>
      </c>
      <c r="CY931" s="237">
        <f>CD931</f>
        <v/>
      </c>
      <c r="CZ931" s="7474">
        <f>IF(COUNTIF(Overview!K12:K14,TRUE)&gt;0,1.6,IF(COUNTIF(Overview!L12:L14,TRUE)&gt;0,8,0))</f>
        <v/>
      </c>
      <c r="DA931" s="1666"/>
      <c r="DB931" s="7483"/>
      <c r="DC931" s="844">
        <f>IF(CT931="","",IF(CT931&gt;CZ931,"Fail","Pass"))</f>
        <v/>
      </c>
      <c r="DD931" s="402"/>
      <c r="DE931" s="1565">
        <f>MyTimestamp(DC931)</f>
        <v/>
      </c>
      <c r="DF931" s="1531">
        <f>IF(COUNT(CE931:CH931)=1,15,IF(COUNT(CE931:CH931)=0,0,30))</f>
        <v/>
      </c>
      <c r="DG931" s="1532">
        <f>IF(DF931=0,0,2)</f>
        <v/>
      </c>
      <c r="DH931" s="1866"/>
      <c r="DI931" s="1866"/>
      <c r="DJ931" s="1863"/>
      <c r="DK931" s="1968"/>
      <c r="DL931" s="1574">
        <f>10^(CN931/20)*100-100</f>
        <v/>
      </c>
      <c r="DM931" s="976"/>
      <c r="DN931" s="1273"/>
      <c r="DO931" s="976">
        <f>IF(DM931="","",10^(DM931/10))</f>
        <v/>
      </c>
      <c r="DP931" s="976">
        <f>IF(ISNUMBER(DN931)=FALSE,"",10^(DN931/10))</f>
        <v/>
      </c>
      <c r="DQ931" s="1578">
        <f>IF(AND(ISNUMBER(DO931),ISNUMBER(DP931)),IF(DO931/DP931&gt;1,ROUND((DO931)/DP931,3),1),1)</f>
        <v/>
      </c>
      <c r="DR931" s="1541"/>
      <c r="DS931" s="1541"/>
      <c r="DT931" s="1541"/>
      <c r="DU931" s="1541"/>
      <c r="DV931" s="1541"/>
      <c r="DW931" s="1541"/>
      <c r="DX931" s="1541"/>
      <c r="DY931" s="1541"/>
      <c r="DZ931" s="1541"/>
      <c r="EA931" s="1541"/>
      <c r="EB931" s="1541"/>
      <c r="EC931" s="1541"/>
      <c r="ED931" s="1541"/>
      <c r="EE931" s="1541"/>
      <c r="EF931" s="1541"/>
      <c r="EG931" s="1541"/>
      <c r="EH931" s="1541"/>
      <c r="EI931" s="1541"/>
      <c r="EJ931" s="1541"/>
      <c r="EK931" s="1541"/>
      <c r="EL931" s="1541"/>
      <c r="EM931" s="1541"/>
      <c r="EN931" s="1541"/>
      <c r="EO931" s="1541"/>
      <c r="EP931" s="1541"/>
      <c r="EQ931" s="1541"/>
      <c r="ER931" s="1541"/>
      <c r="ES931" s="1541"/>
      <c r="ET931" s="1541"/>
      <c r="EU931" s="1541"/>
      <c r="EV931" s="1541"/>
    </row>
    <row r="932" ht="15" x14ac:dyDescent="0.25">
      <c r="A932" s="1541"/>
      <c r="B932" s="1541"/>
      <c r="C932"/>
      <c r="D932" s="1486"/>
      <c r="E932" s="1486"/>
      <c r="F932" s="672" t="inlineStr">
        <is>
          <t>5.5</t>
        </is>
      </c>
      <c r="G932" s="1497"/>
      <c r="H932" s="130">
        <f>BV932</f>
        <v/>
      </c>
      <c r="I932" s="130">
        <f>BW932</f>
        <v/>
      </c>
      <c r="J932" s="1299" t="inlineStr">
        <is>
          <t>WLAN</t>
        </is>
      </c>
      <c r="K932" s="1299" t="inlineStr">
        <is>
          <t>2.4 GHz</t>
        </is>
      </c>
      <c r="L932" s="115"/>
      <c r="M932" s="130"/>
      <c r="N932" s="119"/>
      <c r="O932" s="131"/>
      <c r="P932" s="6597"/>
      <c r="Q932" s="131"/>
      <c r="R932" s="131"/>
      <c r="S932" s="6593"/>
      <c r="T932" s="130">
        <v>7</v>
      </c>
      <c r="U932" s="6593">
        <v>2442</v>
      </c>
      <c r="V932" s="119"/>
      <c r="W932" s="1305"/>
      <c r="X932" s="119"/>
      <c r="Y932" s="119"/>
      <c r="Z932" s="119"/>
      <c r="AA932" s="115"/>
      <c r="AB932" s="115"/>
      <c r="AC932" s="1300">
        <f>IF(OR(BX932="Close to Ear",BX932="Close to Head"),"Head",IF(BX932="Extremity","Extremity","Body"))</f>
        <v/>
      </c>
      <c r="AD932" s="1301">
        <f>CA932</f>
        <v/>
      </c>
      <c r="AE932" s="1299">
        <f>CB932</f>
        <v/>
      </c>
      <c r="AF932" s="115"/>
      <c r="AG932" s="1302">
        <f>IF(OR(AZ932="",BA932=""),"N/A",IF(DC932="Pass","P","F"))</f>
        <v/>
      </c>
      <c r="AH932" s="129"/>
      <c r="AI932" s="129"/>
      <c r="AJ932" s="129"/>
      <c r="AK932" s="119"/>
      <c r="AL932" s="115"/>
      <c r="AM932" s="119"/>
      <c r="AN932" s="119"/>
      <c r="AO932" s="692"/>
      <c r="AP932" s="692"/>
      <c r="AQ932" s="692"/>
      <c r="AR932" s="692"/>
      <c r="AS932" s="692"/>
      <c r="AT932" s="1303">
        <f>IF(AC932="Extremity",IF(CG932="","",CG932),"")</f>
        <v/>
      </c>
      <c r="AU932" s="1303">
        <f>IF(AC932="Extremity",IF(CH932="","",CH932),"")</f>
        <v/>
      </c>
      <c r="AV932" s="1304">
        <f>IF(AC932="Extremity","",IF(CE932="","",CE932))</f>
        <v/>
      </c>
      <c r="AW932" s="1304">
        <f>IF(AD932="Extremity","",IF(CF932="","",CF932))</f>
        <v/>
      </c>
      <c r="AX932" s="1305">
        <f>DL932</f>
        <v/>
      </c>
      <c r="AY932" s="1305">
        <f>DQ932</f>
        <v/>
      </c>
      <c r="AZ932" s="3377">
        <f>IF(AC932="Extremity",IF(DA932="","",DA932),"")</f>
        <v/>
      </c>
      <c r="BA932" s="3378">
        <f>IF(AC932="Extremity","",IF(CT932="","",CT932))</f>
        <v/>
      </c>
      <c r="BB932" s="1305">
        <f>IF(AC932="Extremity",IF(DB932="","",DB932),"")</f>
        <v/>
      </c>
      <c r="BC932" s="1304">
        <f>IF(AC932="Extremity","",IF(CZ932="","",CZ932))</f>
        <v/>
      </c>
      <c r="BD932" s="1305">
        <f>DD932</f>
        <v/>
      </c>
      <c r="BE932" s="132">
        <f>DE932</f>
        <v/>
      </c>
      <c r="BF932" s="133">
        <f>DF932*60</f>
        <v/>
      </c>
      <c r="BG932" s="121">
        <f>BE932</f>
        <v/>
      </c>
      <c r="BH932" s="133">
        <f>DG932*60</f>
        <v/>
      </c>
      <c r="BI932" s="133">
        <f>DH932</f>
        <v/>
      </c>
      <c r="BJ932" s="117"/>
      <c r="BK932" s="812">
        <f>Overview!$E$7</f>
        <v/>
      </c>
      <c r="BL932" s="117"/>
      <c r="BM932" s="834">
        <f>DI932</f>
        <v/>
      </c>
      <c r="BN932" s="812">
        <f>Overview!$P$153</f>
        <v/>
      </c>
      <c r="BO932" s="117"/>
      <c r="BP932" s="117"/>
      <c r="BQ932" s="115"/>
      <c r="BR932" s="1478"/>
      <c r="BS932" s="1541"/>
      <c r="BT932" s="1864" t="inlineStr">
        <is>
          <t>WLAN</t>
        </is>
      </c>
      <c r="BU932" s="1864" t="inlineStr">
        <is>
          <t>2.4 GHz</t>
        </is>
      </c>
      <c r="BV932" s="916">
        <f>Overview!$H$28</f>
        <v/>
      </c>
      <c r="BW932" s="1864"/>
      <c r="BX932" s="1864" t="inlineStr">
        <is>
          <t>Close to ear</t>
        </is>
      </c>
      <c r="BY932" s="1198"/>
      <c r="BZ932" s="1198"/>
      <c r="CA932" s="1199" t="str">
        <f>CA931</f>
        <v>TBD</v>
      </c>
      <c r="CB932" s="1971">
        <v>0</v>
      </c>
      <c r="CC932" s="1198">
        <f>IF(COUNT('Conducted WiFi'!$AH$3:$AH$9)=0,7,INDEX('Conducted WiFi'!$T$3:$T$9,MATCH(MAX('Conducted WiFi'!$AH$3:$AH$9),'Conducted WiFi'!$AH$3:$AH$9,0)))</f>
        <v>7</v>
      </c>
      <c r="CD932" s="1191">
        <f>IF(COUNT('Conducted WiFi'!$AH$3:$AH$9)=0,2442,INDEX('Conducted WiFi'!$U$3:$U$9,MATCH(MAX('Conducted WiFi'!$AH$3:$AH$9),'Conducted WiFi'!$AH$3:$AH$9,0)))</f>
        <v>2442</v>
      </c>
      <c r="CE932" s="7237"/>
      <c r="CF932" s="7237"/>
      <c r="CG932" s="7245"/>
      <c r="CH932" s="7245"/>
      <c r="CI932" s="225">
        <f>BY932</f>
        <v/>
      </c>
      <c r="CJ932" s="237">
        <f>BZ932</f>
        <v/>
      </c>
      <c r="CK932" s="223">
        <f>CA932</f>
        <v/>
      </c>
      <c r="CL932" s="237">
        <f>CC932</f>
        <v/>
      </c>
      <c r="CM932" s="394">
        <f>CD932</f>
        <v/>
      </c>
      <c r="CN932" s="1966"/>
      <c r="CO932" s="1967"/>
      <c r="CP932" s="7214">
        <f>IF(CF932=""," ",IF(ABS(CE932-CF932)&lt;=0.1,"Valid","Not valid"))</f>
        <v/>
      </c>
      <c r="CQ932" s="1674">
        <f> IF(CE932="","",IF(AND(CE932&lt;&gt;"",CF932=""),IF(CE932&gt;=0.8,"Medir+Sig Max","No"),IF(CF932&lt;&gt;"",IF(CF932&gt;=0.8,"Medir+Sig Max","No"),"")))</f>
        <v/>
      </c>
      <c r="CR932" s="6927"/>
      <c r="CS932" s="1674"/>
      <c r="CT932" s="220">
        <f>IF(CO932="",IF(AND(CE932="",CF932=""),"",IF(CF932="",IF(DQ932&gt;1,ROUND(DQ932*CE932,3),CE932),IF(DQ932&gt;1,ROUND(DQ932*CF932,3),CF932))),IF(AND(CE932="",CF932=""),"",IF(CF932="",IF(DQ932&gt;1,ROUND(DQ932*CE932*(1/(CO932)),3),CE932*(1/(CO932))),IF(DQ932&gt;1,ROUND(DQ932*CF932*(1/(CO932)),3),CF932*(1/(CO932))))))</f>
        <v/>
      </c>
      <c r="CU932" s="224">
        <f>BY932</f>
        <v/>
      </c>
      <c r="CV932" s="237">
        <f>BZ932</f>
        <v/>
      </c>
      <c r="CW932" s="237">
        <f>CA932</f>
        <v/>
      </c>
      <c r="CX932" s="224">
        <f>CC932</f>
        <v/>
      </c>
      <c r="CY932" s="237">
        <f>CD932</f>
        <v/>
      </c>
      <c r="CZ932" s="7474">
        <f>IF(COUNTIF(Overview!K12:K14,TRUE)&gt;0,1.6,IF(COUNTIF(Overview!L12:L14,TRUE)&gt;0,8,0))</f>
        <v/>
      </c>
      <c r="DA932" s="1666"/>
      <c r="DB932" s="7483"/>
      <c r="DC932" s="844">
        <f>IF(CT932="","",IF(CT932&gt;CZ932,"Fail","Pass"))</f>
        <v/>
      </c>
      <c r="DD932" s="402"/>
      <c r="DE932" s="1565">
        <f>MyTimestamp(DC932)</f>
        <v/>
      </c>
      <c r="DF932" s="1531">
        <f>IF(COUNT(CE932:CH932)=1,15,IF(COUNT(CE932:CH932)=0,0,30))</f>
        <v/>
      </c>
      <c r="DG932" s="1532">
        <f>IF(DF932=0,0,2)</f>
        <v/>
      </c>
      <c r="DH932" s="1866"/>
      <c r="DI932" s="1866"/>
      <c r="DJ932" s="1863"/>
      <c r="DK932" s="1968"/>
      <c r="DL932" s="1574">
        <f>10^(CN932/20)*100-100</f>
        <v/>
      </c>
      <c r="DM932" s="976"/>
      <c r="DN932" s="1273"/>
      <c r="DO932" s="976">
        <f>IF(DM932="","",10^(DM932/10))</f>
        <v/>
      </c>
      <c r="DP932" s="976">
        <f>IF(ISNUMBER(DN932)=FALSE,"",10^(DN932/10))</f>
        <v/>
      </c>
      <c r="DQ932" s="1578">
        <f>IF(AND(ISNUMBER(DO932),ISNUMBER(DP932)),IF(DO932/DP932&gt;1,ROUND((DO932)/DP932,3),1),1)</f>
        <v/>
      </c>
      <c r="DR932" s="1541"/>
      <c r="DS932" s="1541"/>
      <c r="DT932" s="1541"/>
      <c r="DU932" s="1541"/>
      <c r="DV932" s="1541"/>
      <c r="DW932" s="1541"/>
      <c r="DX932" s="1541"/>
      <c r="DY932" s="1541"/>
      <c r="DZ932" s="1541"/>
      <c r="EA932" s="1541"/>
      <c r="EB932" s="1541"/>
      <c r="EC932" s="1541"/>
      <c r="ED932" s="1541"/>
      <c r="EE932" s="1541"/>
      <c r="EF932" s="1541"/>
      <c r="EG932" s="1541"/>
      <c r="EH932" s="1541"/>
      <c r="EI932" s="1541"/>
      <c r="EJ932" s="1541"/>
      <c r="EK932" s="1541"/>
      <c r="EL932" s="1541"/>
      <c r="EM932" s="1541"/>
      <c r="EN932" s="1541"/>
      <c r="EO932" s="1541"/>
      <c r="EP932" s="1541"/>
      <c r="EQ932" s="1541"/>
      <c r="ER932" s="1541"/>
      <c r="ES932" s="1541"/>
      <c r="ET932" s="1541"/>
      <c r="EU932" s="1541"/>
      <c r="EV932" s="1541"/>
    </row>
    <row r="933" ht="15" x14ac:dyDescent="0.25">
      <c r="A933" s="1541"/>
      <c r="B933" s="1541"/>
      <c r="C933"/>
      <c r="D933" s="1486"/>
      <c r="E933" s="1486"/>
      <c r="F933" s="672" t="inlineStr">
        <is>
          <t>5.5</t>
        </is>
      </c>
      <c r="G933" s="1497"/>
      <c r="H933" s="130">
        <f>BV933</f>
        <v/>
      </c>
      <c r="I933" s="130">
        <f>BW933</f>
        <v/>
      </c>
      <c r="J933" s="1299" t="inlineStr">
        <is>
          <t>WLAN</t>
        </is>
      </c>
      <c r="K933" s="1299" t="inlineStr">
        <is>
          <t>2.4 GHz</t>
        </is>
      </c>
      <c r="L933" s="115"/>
      <c r="M933" s="130"/>
      <c r="N933" s="119"/>
      <c r="O933" s="131"/>
      <c r="P933" s="6597"/>
      <c r="Q933" s="131"/>
      <c r="R933" s="131"/>
      <c r="S933" s="6593"/>
      <c r="T933" s="130">
        <v>7</v>
      </c>
      <c r="U933" s="6593">
        <v>2442</v>
      </c>
      <c r="V933" s="119"/>
      <c r="W933" s="1305"/>
      <c r="X933" s="119"/>
      <c r="Y933" s="119"/>
      <c r="Z933" s="119"/>
      <c r="AA933" s="115"/>
      <c r="AB933" s="115"/>
      <c r="AC933" s="1300">
        <f>IF(OR(BX933="Close to Ear",BX933="Close to Head"),"Head",IF(BX933="Extremity","Extremity","Body"))</f>
        <v/>
      </c>
      <c r="AD933" s="1301">
        <f>CA933</f>
        <v/>
      </c>
      <c r="AE933" s="1299">
        <f>CB933</f>
        <v/>
      </c>
      <c r="AF933" s="115"/>
      <c r="AG933" s="1302">
        <f>IF(OR(AZ933="",BA933=""),"N/A",IF(DC933="Pass","P","F"))</f>
        <v/>
      </c>
      <c r="AH933" s="129"/>
      <c r="AI933" s="129"/>
      <c r="AJ933" s="129"/>
      <c r="AK933" s="119"/>
      <c r="AL933" s="115"/>
      <c r="AM933" s="119"/>
      <c r="AN933" s="119"/>
      <c r="AO933" s="692"/>
      <c r="AP933" s="692"/>
      <c r="AQ933" s="692"/>
      <c r="AR933" s="692"/>
      <c r="AS933" s="692"/>
      <c r="AT933" s="1303">
        <f>IF(AC933="Extremity",IF(CG933="","",CG933),"")</f>
        <v/>
      </c>
      <c r="AU933" s="1303">
        <f>IF(AC933="Extremity",IF(CH933="","",CH933),"")</f>
        <v/>
      </c>
      <c r="AV933" s="1304">
        <f>IF(AC933="Extremity","",IF(CE933="","",CE933))</f>
        <v/>
      </c>
      <c r="AW933" s="1304">
        <f>IF(AD933="Extremity","",IF(CF933="","",CF933))</f>
        <v/>
      </c>
      <c r="AX933" s="1305">
        <f>DL933</f>
        <v/>
      </c>
      <c r="AY933" s="1305">
        <f>DQ933</f>
        <v/>
      </c>
      <c r="AZ933" s="3377">
        <f>IF(AC933="Extremity",IF(DA933="","",DA933),"")</f>
        <v/>
      </c>
      <c r="BA933" s="3378">
        <f>IF(AC933="Extremity","",IF(CT933="","",CT933))</f>
        <v/>
      </c>
      <c r="BB933" s="1305">
        <f>IF(AC933="Extremity",IF(DB933="","",DB933),"")</f>
        <v/>
      </c>
      <c r="BC933" s="1304">
        <f>IF(AC933="Extremity","",IF(CZ933="","",CZ933))</f>
        <v/>
      </c>
      <c r="BD933" s="1305">
        <f>DD933</f>
        <v/>
      </c>
      <c r="BE933" s="132">
        <f>DE933</f>
        <v/>
      </c>
      <c r="BF933" s="133">
        <f>DF933*60</f>
        <v/>
      </c>
      <c r="BG933" s="121">
        <f>BE933</f>
        <v/>
      </c>
      <c r="BH933" s="133">
        <f>DG933*60</f>
        <v/>
      </c>
      <c r="BI933" s="133">
        <f>DH933</f>
        <v/>
      </c>
      <c r="BJ933" s="117"/>
      <c r="BK933" s="812">
        <f>Overview!$E$7</f>
        <v/>
      </c>
      <c r="BL933" s="117"/>
      <c r="BM933" s="834">
        <f>DI933</f>
        <v/>
      </c>
      <c r="BN933" s="812">
        <f>Overview!$P$153</f>
        <v/>
      </c>
      <c r="BO933" s="117"/>
      <c r="BP933" s="117"/>
      <c r="BQ933" s="115"/>
      <c r="BR933" s="1478"/>
      <c r="BS933" s="1541"/>
      <c r="BT933" s="1864" t="inlineStr">
        <is>
          <t>WLAN</t>
        </is>
      </c>
      <c r="BU933" s="1864" t="inlineStr">
        <is>
          <t>2.4 GHz</t>
        </is>
      </c>
      <c r="BV933" s="916">
        <f>Overview!$H$28</f>
        <v/>
      </c>
      <c r="BW933" s="1864"/>
      <c r="BX933" s="1864" t="inlineStr">
        <is>
          <t>Close to ear</t>
        </is>
      </c>
      <c r="BY933" s="1198"/>
      <c r="BZ933" s="1198"/>
      <c r="CA933" s="1199" t="str">
        <f>CA932</f>
        <v>TBD</v>
      </c>
      <c r="CB933" s="1971">
        <v>0</v>
      </c>
      <c r="CC933" s="1198">
        <f>IF(COUNT('Conducted WiFi'!$AH$3:$AH$9)=0,7,INDEX('Conducted WiFi'!$T$3:$T$9,MATCH(MAX('Conducted WiFi'!$AH$3:$AH$9),'Conducted WiFi'!$AH$3:$AH$9,0)))</f>
        <v>7</v>
      </c>
      <c r="CD933" s="1191">
        <f>IF(COUNT('Conducted WiFi'!$AH$3:$AH$9)=0,2442,INDEX('Conducted WiFi'!$U$3:$U$9,MATCH(MAX('Conducted WiFi'!$AH$3:$AH$9),'Conducted WiFi'!$AH$3:$AH$9,0)))</f>
        <v>2442</v>
      </c>
      <c r="CE933" s="7237"/>
      <c r="CF933" s="7237"/>
      <c r="CG933" s="7245"/>
      <c r="CH933" s="7245"/>
      <c r="CI933" s="225">
        <f>BY933</f>
        <v/>
      </c>
      <c r="CJ933" s="237">
        <f>BZ933</f>
        <v/>
      </c>
      <c r="CK933" s="223">
        <f>CA933</f>
        <v/>
      </c>
      <c r="CL933" s="237">
        <f>CC933</f>
        <v/>
      </c>
      <c r="CM933" s="394">
        <f>CD933</f>
        <v/>
      </c>
      <c r="CN933" s="1966"/>
      <c r="CO933" s="1967"/>
      <c r="CP933" s="7214">
        <f>IF(CF933=""," ",IF(ABS(CE933-CF933)&lt;=0.1,"Valid","Not valid"))</f>
        <v/>
      </c>
      <c r="CQ933" s="1674">
        <f> IF(CE933="","",IF(AND(CE933&lt;&gt;"",CF933=""),IF(CE933&gt;=0.8,"Medir+Sig Max","No"),IF(CF933&lt;&gt;"",IF(CF933&gt;=0.8,"Medir+Sig Max","No"),"")))</f>
        <v/>
      </c>
      <c r="CR933" s="6927"/>
      <c r="CS933" s="1674"/>
      <c r="CT933" s="220">
        <f>IF(CO933="",IF(AND(CE933="",CF933=""),"",IF(CF933="",IF(DQ933&gt;1,ROUND(DQ933*CE933,3),CE933),IF(DQ933&gt;1,ROUND(DQ933*CF933,3),CF933))),IF(AND(CE933="",CF933=""),"",IF(CF933="",IF(DQ933&gt;1,ROUND(DQ933*CE933*(1/(CO933)),3),CE933*(1/(CO933))),IF(DQ933&gt;1,ROUND(DQ933*CF933*(1/(CO933)),3),CF933*(1/(CO933))))))</f>
        <v/>
      </c>
      <c r="CU933" s="224">
        <f>BY933</f>
        <v/>
      </c>
      <c r="CV933" s="237">
        <f>BZ933</f>
        <v/>
      </c>
      <c r="CW933" s="237">
        <f>CA933</f>
        <v/>
      </c>
      <c r="CX933" s="224">
        <f>CC933</f>
        <v/>
      </c>
      <c r="CY933" s="237">
        <f>CD933</f>
        <v/>
      </c>
      <c r="CZ933" s="7474">
        <f>IF(COUNTIF(Overview!K12:K14,TRUE)&gt;0,1.6,IF(COUNTIF(Overview!L12:L14,TRUE)&gt;0,8,0))</f>
        <v/>
      </c>
      <c r="DA933" s="1666"/>
      <c r="DB933" s="7483"/>
      <c r="DC933" s="844">
        <f>IF(CT933="","",IF(CT933&gt;CZ933,"Fail","Pass"))</f>
        <v/>
      </c>
      <c r="DD933" s="402"/>
      <c r="DE933" s="1565">
        <f>MyTimestamp(DC933)</f>
        <v/>
      </c>
      <c r="DF933" s="1531">
        <f>IF(COUNT(CE933:CH933)=1,15,IF(COUNT(CE933:CH933)=0,0,30))</f>
        <v/>
      </c>
      <c r="DG933" s="1532">
        <f>IF(DF933=0,0,2)</f>
        <v/>
      </c>
      <c r="DH933" s="1866"/>
      <c r="DI933" s="1866"/>
      <c r="DJ933" s="1863"/>
      <c r="DK933" s="1968"/>
      <c r="DL933" s="1574">
        <f>10^(CN933/20)*100-100</f>
        <v/>
      </c>
      <c r="DM933" s="976"/>
      <c r="DN933" s="1273"/>
      <c r="DO933" s="976">
        <f>IF(DM933="","",10^(DM933/10))</f>
        <v/>
      </c>
      <c r="DP933" s="976">
        <f>IF(ISNUMBER(DN933)=FALSE,"",10^(DN933/10))</f>
        <v/>
      </c>
      <c r="DQ933" s="1578">
        <f>IF(AND(ISNUMBER(DO933),ISNUMBER(DP933)),IF(DO933/DP933&gt;1,ROUND((DO933)/DP933,3),1),1)</f>
        <v/>
      </c>
      <c r="DR933" s="1541"/>
      <c r="DS933" s="1541"/>
      <c r="DT933" s="1541"/>
      <c r="DU933" s="1541"/>
      <c r="DV933" s="1541"/>
      <c r="DW933" s="1541"/>
      <c r="DX933" s="1541"/>
      <c r="DY933" s="1541"/>
      <c r="DZ933" s="1541"/>
      <c r="EA933" s="1541"/>
      <c r="EB933" s="1541"/>
      <c r="EC933" s="1541"/>
      <c r="ED933" s="1541"/>
      <c r="EE933" s="1541"/>
      <c r="EF933" s="1541"/>
      <c r="EG933" s="1541"/>
      <c r="EH933" s="1541"/>
      <c r="EI933" s="1541"/>
      <c r="EJ933" s="1541"/>
      <c r="EK933" s="1541"/>
      <c r="EL933" s="1541"/>
      <c r="EM933" s="1541"/>
      <c r="EN933" s="1541"/>
      <c r="EO933" s="1541"/>
      <c r="EP933" s="1541"/>
      <c r="EQ933" s="1541"/>
      <c r="ER933" s="1541"/>
      <c r="ES933" s="1541"/>
      <c r="ET933" s="1541"/>
      <c r="EU933" s="1541"/>
      <c r="EV933" s="1541"/>
    </row>
    <row r="934" ht="15" x14ac:dyDescent="0.25">
      <c r="A934" s="1541"/>
      <c r="B934" s="1541"/>
      <c r="C934"/>
      <c r="D934" s="1486"/>
      <c r="E934" s="1486"/>
      <c r="F934" s="672" t="inlineStr">
        <is>
          <t>5.5</t>
        </is>
      </c>
      <c r="G934" s="1497"/>
      <c r="H934" s="130">
        <f>BV934</f>
        <v/>
      </c>
      <c r="I934" s="130">
        <f>BW934</f>
        <v/>
      </c>
      <c r="J934" s="1299" t="inlineStr">
        <is>
          <t>WLAN</t>
        </is>
      </c>
      <c r="K934" s="1299" t="inlineStr">
        <is>
          <t>2.4 GHz</t>
        </is>
      </c>
      <c r="L934" s="115"/>
      <c r="M934" s="130"/>
      <c r="N934" s="119"/>
      <c r="O934" s="131"/>
      <c r="P934" s="6597"/>
      <c r="Q934" s="131"/>
      <c r="R934" s="131"/>
      <c r="S934" s="6593"/>
      <c r="T934" s="130">
        <v>7</v>
      </c>
      <c r="U934" s="6593">
        <v>2442</v>
      </c>
      <c r="V934" s="119"/>
      <c r="W934" s="1305"/>
      <c r="X934" s="119"/>
      <c r="Y934" s="119"/>
      <c r="Z934" s="119"/>
      <c r="AA934" s="115"/>
      <c r="AB934" s="115"/>
      <c r="AC934" s="1300">
        <f>IF(OR(BX934="Close to Ear",BX934="Close to Head"),"Head",IF(BX934="Extremity","Extremity","Body"))</f>
        <v/>
      </c>
      <c r="AD934" s="1301">
        <f>CA934</f>
        <v/>
      </c>
      <c r="AE934" s="1299">
        <f>CB934</f>
        <v/>
      </c>
      <c r="AF934" s="115"/>
      <c r="AG934" s="1302">
        <f>IF(OR(AZ934="",BA934=""),"N/A",IF(DC934="Pass","P","F"))</f>
        <v/>
      </c>
      <c r="AH934" s="129"/>
      <c r="AI934" s="129"/>
      <c r="AJ934" s="129"/>
      <c r="AK934" s="119"/>
      <c r="AL934" s="115"/>
      <c r="AM934" s="119"/>
      <c r="AN934" s="119"/>
      <c r="AO934" s="692"/>
      <c r="AP934" s="692"/>
      <c r="AQ934" s="692"/>
      <c r="AR934" s="692"/>
      <c r="AS934" s="692"/>
      <c r="AT934" s="1303">
        <f>IF(AC934="Extremity",IF(CG934="","",CG934),"")</f>
        <v/>
      </c>
      <c r="AU934" s="1303">
        <f>IF(AC934="Extremity",IF(CH934="","",CH934),"")</f>
        <v/>
      </c>
      <c r="AV934" s="1304">
        <f>IF(AC934="Extremity","",IF(CE934="","",CE934))</f>
        <v/>
      </c>
      <c r="AW934" s="1304">
        <f>IF(AD934="Extremity","",IF(CF934="","",CF934))</f>
        <v/>
      </c>
      <c r="AX934" s="1305">
        <f>DL934</f>
        <v/>
      </c>
      <c r="AY934" s="1305">
        <f>DQ934</f>
        <v/>
      </c>
      <c r="AZ934" s="3377">
        <f>IF(AC934="Extremity",IF(DA934="","",DA934),"")</f>
        <v/>
      </c>
      <c r="BA934" s="3378">
        <f>IF(AC934="Extremity","",IF(CT934="","",CT934))</f>
        <v/>
      </c>
      <c r="BB934" s="1305">
        <f>IF(AC934="Extremity",IF(DB934="","",DB934),"")</f>
        <v/>
      </c>
      <c r="BC934" s="1304">
        <f>IF(AC934="Extremity","",IF(CZ934="","",CZ934))</f>
        <v/>
      </c>
      <c r="BD934" s="1305">
        <f>DD934</f>
        <v/>
      </c>
      <c r="BE934" s="132">
        <f>DE934</f>
        <v/>
      </c>
      <c r="BF934" s="133">
        <f>DF934*60</f>
        <v/>
      </c>
      <c r="BG934" s="121">
        <f>BE934</f>
        <v/>
      </c>
      <c r="BH934" s="133">
        <f>DG934*60</f>
        <v/>
      </c>
      <c r="BI934" s="133">
        <f>DH934</f>
        <v/>
      </c>
      <c r="BJ934" s="117"/>
      <c r="BK934" s="812">
        <f>Overview!$E$7</f>
        <v/>
      </c>
      <c r="BL934" s="117"/>
      <c r="BM934" s="834">
        <f>DI934</f>
        <v/>
      </c>
      <c r="BN934" s="812">
        <f>Overview!$P$153</f>
        <v/>
      </c>
      <c r="BO934" s="117"/>
      <c r="BP934" s="117"/>
      <c r="BQ934" s="115"/>
      <c r="BR934" s="1478"/>
      <c r="BS934" s="1541"/>
      <c r="BT934" s="1864" t="inlineStr">
        <is>
          <t>WLAN</t>
        </is>
      </c>
      <c r="BU934" s="1864" t="inlineStr">
        <is>
          <t>2.4 GHz</t>
        </is>
      </c>
      <c r="BV934" s="916">
        <f>Overview!$H$28</f>
        <v/>
      </c>
      <c r="BW934" s="1864"/>
      <c r="BX934" s="1864" t="inlineStr">
        <is>
          <t>Close to ear</t>
        </is>
      </c>
      <c r="BY934" s="1198"/>
      <c r="BZ934" s="1198"/>
      <c r="CA934" s="1199" t="str">
        <f>CA933</f>
        <v>TBD</v>
      </c>
      <c r="CB934" s="1971">
        <v>0</v>
      </c>
      <c r="CC934" s="1198">
        <f>IF(COUNT('Conducted WiFi'!$AH$3:$AH$9)=0,7,INDEX('Conducted WiFi'!$T$3:$T$9,MATCH(MAX('Conducted WiFi'!$AH$3:$AH$9),'Conducted WiFi'!$AH$3:$AH$9,0)))</f>
        <v>7</v>
      </c>
      <c r="CD934" s="1191">
        <f>IF(COUNT('Conducted WiFi'!$AH$3:$AH$9)=0,2442,INDEX('Conducted WiFi'!$U$3:$U$9,MATCH(MAX('Conducted WiFi'!$AH$3:$AH$9),'Conducted WiFi'!$AH$3:$AH$9,0)))</f>
        <v>2442</v>
      </c>
      <c r="CE934" s="7237"/>
      <c r="CF934" s="7237"/>
      <c r="CG934" s="7245"/>
      <c r="CH934" s="7245"/>
      <c r="CI934" s="225">
        <f>BY934</f>
        <v/>
      </c>
      <c r="CJ934" s="237">
        <f>BZ934</f>
        <v/>
      </c>
      <c r="CK934" s="223">
        <f>CA934</f>
        <v/>
      </c>
      <c r="CL934" s="237">
        <f>CC934</f>
        <v/>
      </c>
      <c r="CM934" s="394">
        <f>CD934</f>
        <v/>
      </c>
      <c r="CN934" s="1966"/>
      <c r="CO934" s="1967"/>
      <c r="CP934" s="7214">
        <f>IF(CF934=""," ",IF(ABS(CE934-CF934)&lt;=0.1,"Valid","Not valid"))</f>
        <v/>
      </c>
      <c r="CQ934" s="1674">
        <f> IF(CE934="","",IF(AND(CE934&lt;&gt;"",CF934=""),IF(CE934&gt;=0.8,"Medir+Sig Max","No"),IF(CF934&lt;&gt;"",IF(CF934&gt;=0.8,"Medir+Sig Max","No"),"")))</f>
        <v/>
      </c>
      <c r="CR934" s="6927"/>
      <c r="CS934" s="1674"/>
      <c r="CT934" s="220">
        <f>IF(CO934="",IF(AND(CE934="",CF934=""),"",IF(CF934="",IF(DQ934&gt;1,ROUND(DQ934*CE934,3),CE934),IF(DQ934&gt;1,ROUND(DQ934*CF934,3),CF934))),IF(AND(CE934="",CF934=""),"",IF(CF934="",IF(DQ934&gt;1,ROUND(DQ934*CE934*(1/(CO934)),3),CE934*(1/(CO934))),IF(DQ934&gt;1,ROUND(DQ934*CF934*(1/(CO934)),3),CF934*(1/(CO934))))))</f>
        <v/>
      </c>
      <c r="CU934" s="224">
        <f>BY934</f>
        <v/>
      </c>
      <c r="CV934" s="237">
        <f>BZ934</f>
        <v/>
      </c>
      <c r="CW934" s="237">
        <f>CA934</f>
        <v/>
      </c>
      <c r="CX934" s="224">
        <f>CC934</f>
        <v/>
      </c>
      <c r="CY934" s="237">
        <f>CD934</f>
        <v/>
      </c>
      <c r="CZ934" s="7474">
        <f>IF(COUNTIF(Overview!K12:K14,TRUE)&gt;0,1.6,IF(COUNTIF(Overview!L12:L14,TRUE)&gt;0,8,0))</f>
        <v/>
      </c>
      <c r="DA934" s="1666"/>
      <c r="DB934" s="7483"/>
      <c r="DC934" s="844">
        <f>IF(CT934="","",IF(CT934&gt;CZ934,"Fail","Pass"))</f>
        <v/>
      </c>
      <c r="DD934" s="402"/>
      <c r="DE934" s="1565">
        <f>MyTimestamp(DC934)</f>
        <v/>
      </c>
      <c r="DF934" s="1531">
        <f>IF(COUNT(CE934:CH934)=1,15,IF(COUNT(CE934:CH934)=0,0,30))</f>
        <v/>
      </c>
      <c r="DG934" s="1532">
        <f>IF(DF934=0,0,2)</f>
        <v/>
      </c>
      <c r="DH934" s="1866"/>
      <c r="DI934" s="1866"/>
      <c r="DJ934" s="1863"/>
      <c r="DK934" s="1968"/>
      <c r="DL934" s="1574">
        <f>10^(CN934/20)*100-100</f>
        <v/>
      </c>
      <c r="DM934" s="976"/>
      <c r="DN934" s="1273"/>
      <c r="DO934" s="976">
        <f>IF(DM934="","",10^(DM934/10))</f>
        <v/>
      </c>
      <c r="DP934" s="976">
        <f>IF(ISNUMBER(DN934)=FALSE,"",10^(DN934/10))</f>
        <v/>
      </c>
      <c r="DQ934" s="1578">
        <f>IF(AND(ISNUMBER(DO934),ISNUMBER(DP934)),IF(DO934/DP934&gt;1,ROUND((DO934)/DP934,3),1),1)</f>
        <v/>
      </c>
      <c r="DR934" s="1541"/>
      <c r="DS934" s="1541"/>
      <c r="DT934" s="1541"/>
      <c r="DU934" s="1541"/>
      <c r="DV934" s="1541"/>
      <c r="DW934" s="1541"/>
      <c r="DX934" s="1541"/>
      <c r="DY934" s="1541"/>
      <c r="DZ934" s="1541"/>
      <c r="EA934" s="1541"/>
      <c r="EB934" s="1541"/>
      <c r="EC934" s="1541"/>
      <c r="ED934" s="1541"/>
      <c r="EE934" s="1541"/>
      <c r="EF934" s="1541"/>
      <c r="EG934" s="1541"/>
      <c r="EH934" s="1541"/>
      <c r="EI934" s="1541"/>
      <c r="EJ934" s="1541"/>
      <c r="EK934" s="1541"/>
      <c r="EL934" s="1541"/>
      <c r="EM934" s="1541"/>
      <c r="EN934" s="1541"/>
      <c r="EO934" s="1541"/>
      <c r="EP934" s="1541"/>
      <c r="EQ934" s="1541"/>
      <c r="ER934" s="1541"/>
      <c r="ES934" s="1541"/>
      <c r="ET934" s="1541"/>
      <c r="EU934" s="1541"/>
      <c r="EV934" s="1541"/>
    </row>
    <row r="935" ht="15" x14ac:dyDescent="0.25">
      <c r="A935" s="1541"/>
      <c r="B935" s="1541"/>
      <c r="C935"/>
      <c r="D935" s="1486"/>
      <c r="E935" s="1486"/>
      <c r="F935" s="672" t="inlineStr">
        <is>
          <t>5.5</t>
        </is>
      </c>
      <c r="G935" s="1497"/>
      <c r="H935" s="130">
        <f>BV935</f>
        <v/>
      </c>
      <c r="I935" s="130">
        <f>BW935</f>
        <v/>
      </c>
      <c r="J935" s="1299" t="inlineStr">
        <is>
          <t>WLAN</t>
        </is>
      </c>
      <c r="K935" s="1299" t="inlineStr">
        <is>
          <t>2.4 GHz</t>
        </is>
      </c>
      <c r="L935" s="115"/>
      <c r="M935" s="130"/>
      <c r="N935" s="119"/>
      <c r="O935" s="131"/>
      <c r="P935" s="6597"/>
      <c r="Q935" s="131"/>
      <c r="R935" s="131"/>
      <c r="S935" s="6593"/>
      <c r="T935" s="130">
        <v>7</v>
      </c>
      <c r="U935" s="6593">
        <v>2442</v>
      </c>
      <c r="V935" s="119"/>
      <c r="W935" s="1305"/>
      <c r="X935" s="119"/>
      <c r="Y935" s="119"/>
      <c r="Z935" s="119"/>
      <c r="AA935" s="115"/>
      <c r="AB935" s="115"/>
      <c r="AC935" s="1300">
        <f>IF(OR(BX935="Close to Ear",BX935="Close to Head"),"Head",IF(BX935="Extremity","Extremity","Body"))</f>
        <v/>
      </c>
      <c r="AD935" s="1301">
        <f>CA935</f>
        <v/>
      </c>
      <c r="AE935" s="1299">
        <f>CB935</f>
        <v/>
      </c>
      <c r="AF935" s="115"/>
      <c r="AG935" s="1302">
        <f>IF(OR(AZ935="",BA935=""),"N/A",IF(DC935="Pass","P","F"))</f>
        <v/>
      </c>
      <c r="AH935" s="129"/>
      <c r="AI935" s="129"/>
      <c r="AJ935" s="129"/>
      <c r="AK935" s="119"/>
      <c r="AL935" s="115"/>
      <c r="AM935" s="119"/>
      <c r="AN935" s="119"/>
      <c r="AO935" s="692"/>
      <c r="AP935" s="692"/>
      <c r="AQ935" s="692"/>
      <c r="AR935" s="692"/>
      <c r="AS935" s="692"/>
      <c r="AT935" s="1303">
        <f>IF(AC935="Extremity",IF(CG935="","",CG935),"")</f>
        <v/>
      </c>
      <c r="AU935" s="1303">
        <f>IF(AC935="Extremity",IF(CH935="","",CH935),"")</f>
        <v/>
      </c>
      <c r="AV935" s="1304">
        <f>IF(AC935="Extremity","",IF(CE935="","",CE935))</f>
        <v/>
      </c>
      <c r="AW935" s="1304">
        <f>IF(AD935="Extremity","",IF(CF935="","",CF935))</f>
        <v/>
      </c>
      <c r="AX935" s="1305">
        <f>DL935</f>
        <v/>
      </c>
      <c r="AY935" s="1305">
        <f>DQ935</f>
        <v/>
      </c>
      <c r="AZ935" s="3377">
        <f>IF(AC935="Extremity",IF(DA935="","",DA935),"")</f>
        <v/>
      </c>
      <c r="BA935" s="3378">
        <f>IF(AC935="Extremity","",IF(CT935="","",CT935))</f>
        <v/>
      </c>
      <c r="BB935" s="1305">
        <f>IF(AC935="Extremity",IF(DB935="","",DB935),"")</f>
        <v/>
      </c>
      <c r="BC935" s="1304">
        <f>IF(AC935="Extremity","",IF(CZ935="","",CZ935))</f>
        <v/>
      </c>
      <c r="BD935" s="1305">
        <f>DD935</f>
        <v/>
      </c>
      <c r="BE935" s="132">
        <f>DE935</f>
        <v/>
      </c>
      <c r="BF935" s="133">
        <f>DF935*60</f>
        <v/>
      </c>
      <c r="BG935" s="121">
        <f>BE935</f>
        <v/>
      </c>
      <c r="BH935" s="133">
        <f>DG935*60</f>
        <v/>
      </c>
      <c r="BI935" s="133">
        <f>DH935</f>
        <v/>
      </c>
      <c r="BJ935" s="117"/>
      <c r="BK935" s="812">
        <f>Overview!$E$7</f>
        <v/>
      </c>
      <c r="BL935" s="117"/>
      <c r="BM935" s="834">
        <f>DI935</f>
        <v/>
      </c>
      <c r="BN935" s="812">
        <f>Overview!$P$153</f>
        <v/>
      </c>
      <c r="BO935" s="117"/>
      <c r="BP935" s="117"/>
      <c r="BQ935" s="115"/>
      <c r="BR935" s="1478"/>
      <c r="BS935" s="1541"/>
      <c r="BT935" s="1864" t="inlineStr">
        <is>
          <t>WLAN</t>
        </is>
      </c>
      <c r="BU935" s="1864" t="inlineStr">
        <is>
          <t>2.4 GHz</t>
        </is>
      </c>
      <c r="BV935" s="916">
        <f>Overview!$H$28</f>
        <v/>
      </c>
      <c r="BW935" s="1864"/>
      <c r="BX935" s="1864" t="inlineStr">
        <is>
          <t>Close to ear</t>
        </is>
      </c>
      <c r="BY935" s="1198"/>
      <c r="BZ935" s="1198"/>
      <c r="CA935" s="1199" t="str">
        <f>CA934</f>
        <v>TBD</v>
      </c>
      <c r="CB935" s="1971">
        <v>0</v>
      </c>
      <c r="CC935" s="1198">
        <f>IF(COUNT('Conducted WiFi'!$AH$3:$AH$9)=0,7,INDEX('Conducted WiFi'!$T$3:$T$9,MATCH(MAX('Conducted WiFi'!$AH$3:$AH$9),'Conducted WiFi'!$AH$3:$AH$9,0)))</f>
        <v>7</v>
      </c>
      <c r="CD935" s="1191">
        <f>IF(COUNT('Conducted WiFi'!$AH$3:$AH$9)=0,2442,INDEX('Conducted WiFi'!$U$3:$U$9,MATCH(MAX('Conducted WiFi'!$AH$3:$AH$9),'Conducted WiFi'!$AH$3:$AH$9,0)))</f>
        <v>2442</v>
      </c>
      <c r="CE935" s="7237"/>
      <c r="CF935" s="7237"/>
      <c r="CG935" s="7245"/>
      <c r="CH935" s="7245"/>
      <c r="CI935" s="225">
        <f>BY935</f>
        <v/>
      </c>
      <c r="CJ935" s="237">
        <f>BZ935</f>
        <v/>
      </c>
      <c r="CK935" s="223">
        <f>CA935</f>
        <v/>
      </c>
      <c r="CL935" s="237">
        <f>CC935</f>
        <v/>
      </c>
      <c r="CM935" s="394">
        <f>CD935</f>
        <v/>
      </c>
      <c r="CN935" s="1966"/>
      <c r="CO935" s="1967"/>
      <c r="CP935" s="7214">
        <f>IF(CF935=""," ",IF(ABS(CE935-CF935)&lt;=0.1,"Valid","Not valid"))</f>
        <v/>
      </c>
      <c r="CQ935" s="1674">
        <f> IF(CE935="","",IF(AND(CE935&lt;&gt;"",CF935=""),IF(CE935&gt;=0.8,"Medir+Sig Max","No"),IF(CF935&lt;&gt;"",IF(CF935&gt;=0.8,"Medir+Sig Max","No"),"")))</f>
        <v/>
      </c>
      <c r="CR935" s="6927"/>
      <c r="CS935" s="1674"/>
      <c r="CT935" s="220">
        <f>IF(CO935="",IF(AND(CE935="",CF935=""),"",IF(CF935="",IF(DQ935&gt;1,ROUND(DQ935*CE935,3),CE935),IF(DQ935&gt;1,ROUND(DQ935*CF935,3),CF935))),IF(AND(CE935="",CF935=""),"",IF(CF935="",IF(DQ935&gt;1,ROUND(DQ935*CE935*(1/(CO935)),3),CE935*(1/(CO935))),IF(DQ935&gt;1,ROUND(DQ935*CF935*(1/(CO935)),3),CF935*(1/(CO935))))))</f>
        <v/>
      </c>
      <c r="CU935" s="224">
        <f>BY935</f>
        <v/>
      </c>
      <c r="CV935" s="237">
        <f>BZ935</f>
        <v/>
      </c>
      <c r="CW935" s="237">
        <f>CA935</f>
        <v/>
      </c>
      <c r="CX935" s="224">
        <f>CC935</f>
        <v/>
      </c>
      <c r="CY935" s="237">
        <f>CD935</f>
        <v/>
      </c>
      <c r="CZ935" s="7474">
        <f>IF(COUNTIF(Overview!K12:K14,TRUE)&gt;0,1.6,IF(COUNTIF(Overview!L12:L14,TRUE)&gt;0,8,0))</f>
        <v/>
      </c>
      <c r="DA935" s="1666"/>
      <c r="DB935" s="7483"/>
      <c r="DC935" s="844">
        <f>IF(CT935="","",IF(CT935&gt;CZ935,"Fail","Pass"))</f>
        <v/>
      </c>
      <c r="DD935" s="402"/>
      <c r="DE935" s="1565">
        <f>MyTimestamp(DC935)</f>
        <v/>
      </c>
      <c r="DF935" s="1531">
        <f>IF(COUNT(CE935:CH935)=1,15,IF(COUNT(CE935:CH935)=0,0,30))</f>
        <v/>
      </c>
      <c r="DG935" s="1532">
        <f>IF(DF935=0,0,2)</f>
        <v/>
      </c>
      <c r="DH935" s="1866"/>
      <c r="DI935" s="1866"/>
      <c r="DJ935" s="1863"/>
      <c r="DK935" s="1968"/>
      <c r="DL935" s="1574">
        <f>10^(CN935/20)*100-100</f>
        <v/>
      </c>
      <c r="DM935" s="976"/>
      <c r="DN935" s="1273"/>
      <c r="DO935" s="976">
        <f>IF(DM935="","",10^(DM935/10))</f>
        <v/>
      </c>
      <c r="DP935" s="976">
        <f>IF(ISNUMBER(DN935)=FALSE,"",10^(DN935/10))</f>
        <v/>
      </c>
      <c r="DQ935" s="1578">
        <f>IF(AND(ISNUMBER(DO935),ISNUMBER(DP935)),IF(DO935/DP935&gt;1,ROUND((DO935)/DP935,3),1),1)</f>
        <v/>
      </c>
      <c r="DR935" s="1541"/>
      <c r="DS935" s="1541"/>
      <c r="DT935" s="1541"/>
      <c r="DU935" s="1541"/>
      <c r="DV935" s="1541"/>
      <c r="DW935" s="1541"/>
      <c r="DX935" s="1541"/>
      <c r="DY935" s="1541"/>
      <c r="DZ935" s="1541"/>
      <c r="EA935" s="1541"/>
      <c r="EB935" s="1541"/>
      <c r="EC935" s="1541"/>
      <c r="ED935" s="1541"/>
      <c r="EE935" s="1541"/>
      <c r="EF935" s="1541"/>
      <c r="EG935" s="1541"/>
      <c r="EH935" s="1541"/>
      <c r="EI935" s="1541"/>
      <c r="EJ935" s="1541"/>
      <c r="EK935" s="1541"/>
      <c r="EL935" s="1541"/>
      <c r="EM935" s="1541"/>
      <c r="EN935" s="1541"/>
      <c r="EO935" s="1541"/>
      <c r="EP935" s="1541"/>
      <c r="EQ935" s="1541"/>
      <c r="ER935" s="1541"/>
      <c r="ES935" s="1541"/>
      <c r="ET935" s="1541"/>
      <c r="EU935" s="1541"/>
      <c r="EV935" s="1541"/>
    </row>
    <row r="936" ht="15" x14ac:dyDescent="0.25">
      <c r="A936" s="1541"/>
      <c r="B936" s="1541"/>
      <c r="C936"/>
      <c r="D936" s="1486"/>
      <c r="E936" s="1486"/>
      <c r="F936" s="672" t="inlineStr">
        <is>
          <t>5.5</t>
        </is>
      </c>
      <c r="G936" s="1497"/>
      <c r="H936" s="130">
        <f>BV936</f>
        <v/>
      </c>
      <c r="I936" s="130">
        <f>BW936</f>
        <v/>
      </c>
      <c r="J936" s="1299" t="inlineStr">
        <is>
          <t>WLAN</t>
        </is>
      </c>
      <c r="K936" s="1299" t="inlineStr">
        <is>
          <t>2.4 GHz</t>
        </is>
      </c>
      <c r="L936" s="115"/>
      <c r="M936" s="130"/>
      <c r="N936" s="119"/>
      <c r="O936" s="131"/>
      <c r="P936" s="6597"/>
      <c r="Q936" s="131"/>
      <c r="R936" s="131"/>
      <c r="S936" s="6593"/>
      <c r="T936" s="130">
        <v>7</v>
      </c>
      <c r="U936" s="6593">
        <v>2442</v>
      </c>
      <c r="V936" s="119"/>
      <c r="W936" s="1305"/>
      <c r="X936" s="119"/>
      <c r="Y936" s="119"/>
      <c r="Z936" s="119"/>
      <c r="AA936" s="115"/>
      <c r="AB936" s="115"/>
      <c r="AC936" s="1300">
        <f>IF(OR(BX936="Close to Ear",BX936="Close to Head"),"Head",IF(BX936="Extremity","Extremity","Body"))</f>
        <v/>
      </c>
      <c r="AD936" s="1301">
        <f>CA936</f>
        <v/>
      </c>
      <c r="AE936" s="1299">
        <f>CB936</f>
        <v/>
      </c>
      <c r="AF936" s="115"/>
      <c r="AG936" s="1302">
        <f>IF(OR(AZ936="",BA936=""),"N/A",IF(DC936="Pass","P","F"))</f>
        <v/>
      </c>
      <c r="AH936" s="129"/>
      <c r="AI936" s="129"/>
      <c r="AJ936" s="129"/>
      <c r="AK936" s="119"/>
      <c r="AL936" s="115"/>
      <c r="AM936" s="119"/>
      <c r="AN936" s="119"/>
      <c r="AO936" s="692"/>
      <c r="AP936" s="692"/>
      <c r="AQ936" s="692"/>
      <c r="AR936" s="692"/>
      <c r="AS936" s="692"/>
      <c r="AT936" s="1303">
        <f>IF(AC936="Extremity",IF(CG936="","",CG936),"")</f>
        <v/>
      </c>
      <c r="AU936" s="1303">
        <f>IF(AC936="Extremity",IF(CH936="","",CH936),"")</f>
        <v/>
      </c>
      <c r="AV936" s="1304">
        <f>IF(AC936="Extremity","",IF(CE936="","",CE936))</f>
        <v/>
      </c>
      <c r="AW936" s="1304">
        <f>IF(AD936="Extremity","",IF(CF936="","",CF936))</f>
        <v/>
      </c>
      <c r="AX936" s="1305">
        <f>DL936</f>
        <v/>
      </c>
      <c r="AY936" s="1305">
        <f>DQ936</f>
        <v/>
      </c>
      <c r="AZ936" s="3377">
        <f>IF(AC936="Extremity",IF(DA936="","",DA936),"")</f>
        <v/>
      </c>
      <c r="BA936" s="3378">
        <f>IF(AC936="Extremity","",IF(CT936="","",CT936))</f>
        <v/>
      </c>
      <c r="BB936" s="1305">
        <f>IF(AC936="Extremity",IF(DB936="","",DB936),"")</f>
        <v/>
      </c>
      <c r="BC936" s="1304">
        <f>IF(AC936="Extremity","",IF(CZ936="","",CZ936))</f>
        <v/>
      </c>
      <c r="BD936" s="1305">
        <f>DD936</f>
        <v/>
      </c>
      <c r="BE936" s="132">
        <f>DE936</f>
        <v/>
      </c>
      <c r="BF936" s="133">
        <f>DF936*60</f>
        <v/>
      </c>
      <c r="BG936" s="121">
        <f>BE936</f>
        <v/>
      </c>
      <c r="BH936" s="133">
        <f>DG936*60</f>
        <v/>
      </c>
      <c r="BI936" s="133">
        <f>DH936</f>
        <v/>
      </c>
      <c r="BJ936" s="117"/>
      <c r="BK936" s="812">
        <f>Overview!$E$7</f>
        <v/>
      </c>
      <c r="BL936" s="117"/>
      <c r="BM936" s="834">
        <f>DI936</f>
        <v/>
      </c>
      <c r="BN936" s="812">
        <f>Overview!$P$153</f>
        <v/>
      </c>
      <c r="BO936" s="117"/>
      <c r="BP936" s="117"/>
      <c r="BQ936" s="115"/>
      <c r="BR936" s="1478"/>
      <c r="BS936" s="1541"/>
      <c r="BT936" s="1864" t="inlineStr">
        <is>
          <t>WLAN</t>
        </is>
      </c>
      <c r="BU936" s="1864" t="inlineStr">
        <is>
          <t>2.4 GHz</t>
        </is>
      </c>
      <c r="BV936" s="916">
        <f>Overview!$H$28</f>
        <v/>
      </c>
      <c r="BW936" s="1864"/>
      <c r="BX936" s="1864" t="inlineStr">
        <is>
          <t>Close to ear</t>
        </is>
      </c>
      <c r="BY936" s="1198"/>
      <c r="BZ936" s="1198"/>
      <c r="CA936" s="1199" t="str">
        <f>CA935</f>
        <v>TBD</v>
      </c>
      <c r="CB936" s="1971">
        <v>0</v>
      </c>
      <c r="CC936" s="1198">
        <f>IF(COUNT('Conducted WiFi'!$AH$3:$AH$9)=0,7,INDEX('Conducted WiFi'!$T$3:$T$9,MATCH(MAX('Conducted WiFi'!$AH$3:$AH$9),'Conducted WiFi'!$AH$3:$AH$9,0)))</f>
        <v>7</v>
      </c>
      <c r="CD936" s="1191">
        <f>IF(COUNT('Conducted WiFi'!$AH$3:$AH$9)=0,2442,INDEX('Conducted WiFi'!$U$3:$U$9,MATCH(MAX('Conducted WiFi'!$AH$3:$AH$9),'Conducted WiFi'!$AH$3:$AH$9,0)))</f>
        <v>2442</v>
      </c>
      <c r="CE936" s="7237"/>
      <c r="CF936" s="7237"/>
      <c r="CG936" s="7245"/>
      <c r="CH936" s="7245"/>
      <c r="CI936" s="225">
        <f>BY936</f>
        <v/>
      </c>
      <c r="CJ936" s="237">
        <f>BZ936</f>
        <v/>
      </c>
      <c r="CK936" s="223">
        <f>CA936</f>
        <v/>
      </c>
      <c r="CL936" s="237">
        <f>CC936</f>
        <v/>
      </c>
      <c r="CM936" s="394">
        <f>CD936</f>
        <v/>
      </c>
      <c r="CN936" s="1966"/>
      <c r="CO936" s="1967"/>
      <c r="CP936" s="7214">
        <f>IF(CF936=""," ",IF(ABS(CE936-CF936)&lt;=0.1,"Valid","Not valid"))</f>
        <v/>
      </c>
      <c r="CQ936" s="1674">
        <f> IF(CE936="","",IF(AND(CE936&lt;&gt;"",CF936=""),IF(CE936&gt;=0.8,"Medir+Sig Max","No"),IF(CF936&lt;&gt;"",IF(CF936&gt;=0.8,"Medir+Sig Max","No"),"")))</f>
        <v/>
      </c>
      <c r="CR936" s="6927"/>
      <c r="CS936" s="1674"/>
      <c r="CT936" s="220">
        <f>IF(CO936="",IF(AND(CE936="",CF936=""),"",IF(CF936="",IF(DQ936&gt;1,ROUND(DQ936*CE936,3),CE936),IF(DQ936&gt;1,ROUND(DQ936*CF936,3),CF936))),IF(AND(CE936="",CF936=""),"",IF(CF936="",IF(DQ936&gt;1,ROUND(DQ936*CE936*(1/(CO936)),3),CE936*(1/(CO936))),IF(DQ936&gt;1,ROUND(DQ936*CF936*(1/(CO936)),3),CF936*(1/(CO936))))))</f>
        <v/>
      </c>
      <c r="CU936" s="224">
        <f>BY936</f>
        <v/>
      </c>
      <c r="CV936" s="237">
        <f>BZ936</f>
        <v/>
      </c>
      <c r="CW936" s="237">
        <f>CA936</f>
        <v/>
      </c>
      <c r="CX936" s="224">
        <f>CC936</f>
        <v/>
      </c>
      <c r="CY936" s="237">
        <f>CD936</f>
        <v/>
      </c>
      <c r="CZ936" s="7474">
        <f>IF(COUNTIF(Overview!K12:K14,TRUE)&gt;0,1.6,IF(COUNTIF(Overview!L12:L14,TRUE)&gt;0,8,0))</f>
        <v/>
      </c>
      <c r="DA936" s="1666"/>
      <c r="DB936" s="7483"/>
      <c r="DC936" s="844">
        <f>IF(CT936="","",IF(CT936&gt;CZ936,"Fail","Pass"))</f>
        <v/>
      </c>
      <c r="DD936" s="402"/>
      <c r="DE936" s="1565">
        <f>MyTimestamp(DC936)</f>
        <v/>
      </c>
      <c r="DF936" s="1531">
        <f>IF(COUNT(CE936:CH936)=1,15,IF(COUNT(CE936:CH936)=0,0,30))</f>
        <v/>
      </c>
      <c r="DG936" s="1532">
        <f>IF(DF936=0,0,2)</f>
        <v/>
      </c>
      <c r="DH936" s="1866"/>
      <c r="DI936" s="1866"/>
      <c r="DJ936" s="1863"/>
      <c r="DK936" s="1968"/>
      <c r="DL936" s="1574">
        <f>10^(CN936/20)*100-100</f>
        <v/>
      </c>
      <c r="DM936" s="976"/>
      <c r="DN936" s="1273"/>
      <c r="DO936" s="976">
        <f>IF(DM936="","",10^(DM936/10))</f>
        <v/>
      </c>
      <c r="DP936" s="976">
        <f>IF(ISNUMBER(DN936)=FALSE,"",10^(DN936/10))</f>
        <v/>
      </c>
      <c r="DQ936" s="1578">
        <f>IF(AND(ISNUMBER(DO936),ISNUMBER(DP936)),IF(DO936/DP936&gt;1,ROUND((DO936)/DP936,3),1),1)</f>
        <v/>
      </c>
      <c r="DR936" s="1541"/>
      <c r="DS936" s="1541"/>
      <c r="DT936" s="1541"/>
      <c r="DU936" s="1541"/>
      <c r="DV936" s="1541"/>
      <c r="DW936" s="1541"/>
      <c r="DX936" s="1541"/>
      <c r="DY936" s="1541"/>
      <c r="DZ936" s="1541"/>
      <c r="EA936" s="1541"/>
      <c r="EB936" s="1541"/>
      <c r="EC936" s="1541"/>
      <c r="ED936" s="1541"/>
      <c r="EE936" s="1541"/>
      <c r="EF936" s="1541"/>
      <c r="EG936" s="1541"/>
      <c r="EH936" s="1541"/>
      <c r="EI936" s="1541"/>
      <c r="EJ936" s="1541"/>
      <c r="EK936" s="1541"/>
      <c r="EL936" s="1541"/>
      <c r="EM936" s="1541"/>
      <c r="EN936" s="1541"/>
      <c r="EO936" s="1541"/>
      <c r="EP936" s="1541"/>
      <c r="EQ936" s="1541"/>
      <c r="ER936" s="1541"/>
      <c r="ES936" s="1541"/>
      <c r="ET936" s="1541"/>
      <c r="EU936" s="1541"/>
      <c r="EV936" s="1541"/>
    </row>
    <row r="937" ht="15" x14ac:dyDescent="0.25">
      <c r="A937" s="1541"/>
      <c r="B937" s="1541"/>
      <c r="C937"/>
      <c r="D937" s="1486"/>
      <c r="E937" s="1486"/>
      <c r="F937" s="672" t="inlineStr">
        <is>
          <t>5.5</t>
        </is>
      </c>
      <c r="G937" s="1497"/>
      <c r="H937" s="130">
        <f>BV937</f>
        <v/>
      </c>
      <c r="I937" s="130">
        <f>BW937</f>
        <v/>
      </c>
      <c r="J937" s="1299" t="inlineStr">
        <is>
          <t>WLAN</t>
        </is>
      </c>
      <c r="K937" s="1299" t="inlineStr">
        <is>
          <t>2.4 GHz</t>
        </is>
      </c>
      <c r="L937" s="115"/>
      <c r="M937" s="130"/>
      <c r="N937" s="119"/>
      <c r="O937" s="131"/>
      <c r="P937" s="6597"/>
      <c r="Q937" s="131"/>
      <c r="R937" s="131"/>
      <c r="S937" s="6593"/>
      <c r="T937" s="130">
        <v>7</v>
      </c>
      <c r="U937" s="6593">
        <v>2442</v>
      </c>
      <c r="V937" s="119"/>
      <c r="W937" s="1305"/>
      <c r="X937" s="119"/>
      <c r="Y937" s="119"/>
      <c r="Z937" s="119"/>
      <c r="AA937" s="115"/>
      <c r="AB937" s="115"/>
      <c r="AC937" s="1300">
        <f>IF(OR(BX937="Close to Ear",BX937="Close to Head"),"Head",IF(BX937="Extremity","Extremity","Body"))</f>
        <v/>
      </c>
      <c r="AD937" s="1301">
        <f>CA937</f>
        <v/>
      </c>
      <c r="AE937" s="1299">
        <f>CB937</f>
        <v/>
      </c>
      <c r="AF937" s="115"/>
      <c r="AG937" s="1302">
        <f>IF(OR(AZ937="",BA937=""),"N/A",IF(DC937="Pass","P","F"))</f>
        <v/>
      </c>
      <c r="AH937" s="129"/>
      <c r="AI937" s="129"/>
      <c r="AJ937" s="129"/>
      <c r="AK937" s="119"/>
      <c r="AL937" s="115"/>
      <c r="AM937" s="119"/>
      <c r="AN937" s="119"/>
      <c r="AO937" s="692"/>
      <c r="AP937" s="692"/>
      <c r="AQ937" s="692"/>
      <c r="AR937" s="692"/>
      <c r="AS937" s="692"/>
      <c r="AT937" s="1303">
        <f>IF(AC937="Extremity",IF(CG937="","",CG937),"")</f>
        <v/>
      </c>
      <c r="AU937" s="1303">
        <f>IF(AC937="Extremity",IF(CH937="","",CH937),"")</f>
        <v/>
      </c>
      <c r="AV937" s="1304">
        <f>IF(AC937="Extremity","",IF(CE937="","",CE937))</f>
        <v/>
      </c>
      <c r="AW937" s="1304">
        <f>IF(AD937="Extremity","",IF(CF937="","",CF937))</f>
        <v/>
      </c>
      <c r="AX937" s="1305">
        <f>DL937</f>
        <v/>
      </c>
      <c r="AY937" s="1305">
        <f>DQ937</f>
        <v/>
      </c>
      <c r="AZ937" s="3377">
        <f>IF(AC937="Extremity",IF(DA937="","",DA937),"")</f>
        <v/>
      </c>
      <c r="BA937" s="3378">
        <f>IF(AC937="Extremity","",IF(CT937="","",CT937))</f>
        <v/>
      </c>
      <c r="BB937" s="1305">
        <f>IF(AC937="Extremity",IF(DB937="","",DB937),"")</f>
        <v/>
      </c>
      <c r="BC937" s="1304">
        <f>IF(AC937="Extremity","",IF(CZ937="","",CZ937))</f>
        <v/>
      </c>
      <c r="BD937" s="1305">
        <f>DD937</f>
        <v/>
      </c>
      <c r="BE937" s="132">
        <f>DE937</f>
        <v/>
      </c>
      <c r="BF937" s="133">
        <f>DF937*60</f>
        <v/>
      </c>
      <c r="BG937" s="121">
        <f>BE937</f>
        <v/>
      </c>
      <c r="BH937" s="133">
        <f>DG937*60</f>
        <v/>
      </c>
      <c r="BI937" s="133">
        <f>DH937</f>
        <v/>
      </c>
      <c r="BJ937" s="117"/>
      <c r="BK937" s="812">
        <f>Overview!$E$7</f>
        <v/>
      </c>
      <c r="BL937" s="117"/>
      <c r="BM937" s="834">
        <f>DI937</f>
        <v/>
      </c>
      <c r="BN937" s="812">
        <f>Overview!$P$153</f>
        <v/>
      </c>
      <c r="BO937" s="117"/>
      <c r="BP937" s="117"/>
      <c r="BQ937" s="115"/>
      <c r="BR937" s="1478"/>
      <c r="BS937" s="1541"/>
      <c r="BT937" s="1864" t="inlineStr">
        <is>
          <t>WLAN</t>
        </is>
      </c>
      <c r="BU937" s="1864" t="inlineStr">
        <is>
          <t>2.4 GHz</t>
        </is>
      </c>
      <c r="BV937" s="916">
        <f>Overview!$H$28</f>
        <v/>
      </c>
      <c r="BW937" s="1864"/>
      <c r="BX937" s="1864" t="inlineStr">
        <is>
          <t>Close to ear</t>
        </is>
      </c>
      <c r="BY937" s="1198"/>
      <c r="BZ937" s="1198"/>
      <c r="CA937" s="1199" t="str">
        <f>CA936</f>
        <v>TBD</v>
      </c>
      <c r="CB937" s="1971">
        <v>0</v>
      </c>
      <c r="CC937" s="1198">
        <f>IF(COUNT('Conducted WiFi'!$AH$3:$AH$9)=0,7,INDEX('Conducted WiFi'!$T$3:$T$9,MATCH(MAX('Conducted WiFi'!$AH$3:$AH$9),'Conducted WiFi'!$AH$3:$AH$9,0)))</f>
        <v>7</v>
      </c>
      <c r="CD937" s="1191">
        <f>IF(COUNT('Conducted WiFi'!$AH$3:$AH$9)=0,2442,INDEX('Conducted WiFi'!$U$3:$U$9,MATCH(MAX('Conducted WiFi'!$AH$3:$AH$9),'Conducted WiFi'!$AH$3:$AH$9,0)))</f>
        <v>2442</v>
      </c>
      <c r="CE937" s="7237"/>
      <c r="CF937" s="7237"/>
      <c r="CG937" s="7245"/>
      <c r="CH937" s="7245"/>
      <c r="CI937" s="225">
        <f>BY937</f>
        <v/>
      </c>
      <c r="CJ937" s="237">
        <f>BZ937</f>
        <v/>
      </c>
      <c r="CK937" s="223">
        <f>CA937</f>
        <v/>
      </c>
      <c r="CL937" s="237">
        <f>CC937</f>
        <v/>
      </c>
      <c r="CM937" s="394">
        <f>CD937</f>
        <v/>
      </c>
      <c r="CN937" s="1966"/>
      <c r="CO937" s="1967"/>
      <c r="CP937" s="7214">
        <f>IF(CF937=""," ",IF(ABS(CE937-CF937)&lt;=0.1,"Valid","Not valid"))</f>
        <v/>
      </c>
      <c r="CQ937" s="1674">
        <f> IF(CE937="","",IF(AND(CE937&lt;&gt;"",CF937=""),IF(CE937&gt;=0.8,"Medir+Sig Max","No"),IF(CF937&lt;&gt;"",IF(CF937&gt;=0.8,"Medir+Sig Max","No"),"")))</f>
        <v/>
      </c>
      <c r="CR937" s="6927"/>
      <c r="CS937" s="1674"/>
      <c r="CT937" s="220">
        <f>IF(CO937="",IF(AND(CE937="",CF937=""),"",IF(CF937="",IF(DQ937&gt;1,ROUND(DQ937*CE937,3),CE937),IF(DQ937&gt;1,ROUND(DQ937*CF937,3),CF937))),IF(AND(CE937="",CF937=""),"",IF(CF937="",IF(DQ937&gt;1,ROUND(DQ937*CE937*(1/(CO937)),3),CE937*(1/(CO937))),IF(DQ937&gt;1,ROUND(DQ937*CF937*(1/(CO937)),3),CF937*(1/(CO937))))))</f>
        <v/>
      </c>
      <c r="CU937" s="224">
        <f>BY937</f>
        <v/>
      </c>
      <c r="CV937" s="237">
        <f>BZ937</f>
        <v/>
      </c>
      <c r="CW937" s="237">
        <f>CA937</f>
        <v/>
      </c>
      <c r="CX937" s="224">
        <f>CC937</f>
        <v/>
      </c>
      <c r="CY937" s="237">
        <f>CD937</f>
        <v/>
      </c>
      <c r="CZ937" s="7474">
        <f>IF(COUNTIF(Overview!K12:K14,TRUE)&gt;0,1.6,IF(COUNTIF(Overview!L12:L14,TRUE)&gt;0,8,0))</f>
        <v/>
      </c>
      <c r="DA937" s="1666"/>
      <c r="DB937" s="7483"/>
      <c r="DC937" s="844">
        <f>IF(CT937="","",IF(CT937&gt;CZ937,"Fail","Pass"))</f>
        <v/>
      </c>
      <c r="DD937" s="402"/>
      <c r="DE937" s="1565">
        <f>MyTimestamp(DC937)</f>
        <v/>
      </c>
      <c r="DF937" s="1531">
        <f>IF(COUNT(CE937:CH937)=1,15,IF(COUNT(CE937:CH937)=0,0,30))</f>
        <v/>
      </c>
      <c r="DG937" s="1532">
        <f>IF(DF937=0,0,2)</f>
        <v/>
      </c>
      <c r="DH937" s="1866"/>
      <c r="DI937" s="1866"/>
      <c r="DJ937" s="1863"/>
      <c r="DK937" s="1968"/>
      <c r="DL937" s="1574">
        <f>10^(CN937/20)*100-100</f>
        <v/>
      </c>
      <c r="DM937" s="976"/>
      <c r="DN937" s="1273"/>
      <c r="DO937" s="976">
        <f>IF(DM937="","",10^(DM937/10))</f>
        <v/>
      </c>
      <c r="DP937" s="976">
        <f>IF(ISNUMBER(DN937)=FALSE,"",10^(DN937/10))</f>
        <v/>
      </c>
      <c r="DQ937" s="1578">
        <f>IF(AND(ISNUMBER(DO937),ISNUMBER(DP937)),IF(DO937/DP937&gt;1,ROUND((DO937)/DP937,3),1),1)</f>
        <v/>
      </c>
      <c r="DR937" s="1541"/>
      <c r="DS937" s="1541"/>
      <c r="DT937" s="1541"/>
      <c r="DU937" s="1541"/>
      <c r="DV937" s="1541"/>
      <c r="DW937" s="1541"/>
      <c r="DX937" s="1541"/>
      <c r="DY937" s="1541"/>
      <c r="DZ937" s="1541"/>
      <c r="EA937" s="1541"/>
      <c r="EB937" s="1541"/>
      <c r="EC937" s="1541"/>
      <c r="ED937" s="1541"/>
      <c r="EE937" s="1541"/>
      <c r="EF937" s="1541"/>
      <c r="EG937" s="1541"/>
      <c r="EH937" s="1541"/>
      <c r="EI937" s="1541"/>
      <c r="EJ937" s="1541"/>
      <c r="EK937" s="1541"/>
      <c r="EL937" s="1541"/>
      <c r="EM937" s="1541"/>
      <c r="EN937" s="1541"/>
      <c r="EO937" s="1541"/>
      <c r="EP937" s="1541"/>
      <c r="EQ937" s="1541"/>
      <c r="ER937" s="1541"/>
      <c r="ES937" s="1541"/>
      <c r="ET937" s="1541"/>
      <c r="EU937" s="1541"/>
      <c r="EV937" s="1541"/>
    </row>
    <row r="938" ht="15" x14ac:dyDescent="0.25">
      <c r="A938" s="1541"/>
      <c r="B938" s="1541"/>
      <c r="C938"/>
      <c r="D938" s="1486"/>
      <c r="E938" s="1486"/>
      <c r="F938" s="672" t="inlineStr">
        <is>
          <t>5.5</t>
        </is>
      </c>
      <c r="G938" s="1497"/>
      <c r="H938" s="130">
        <f>BV938</f>
        <v/>
      </c>
      <c r="I938" s="130">
        <f>BW938</f>
        <v/>
      </c>
      <c r="J938" s="1299" t="inlineStr">
        <is>
          <t>WLAN</t>
        </is>
      </c>
      <c r="K938" s="1299" t="inlineStr">
        <is>
          <t>2.4 GHz</t>
        </is>
      </c>
      <c r="L938" s="115"/>
      <c r="M938" s="130"/>
      <c r="N938" s="119"/>
      <c r="O938" s="131"/>
      <c r="P938" s="6597"/>
      <c r="Q938" s="131"/>
      <c r="R938" s="131"/>
      <c r="S938" s="6593"/>
      <c r="T938" s="130">
        <v>7</v>
      </c>
      <c r="U938" s="6593">
        <v>2442</v>
      </c>
      <c r="V938" s="119"/>
      <c r="W938" s="1305"/>
      <c r="X938" s="119"/>
      <c r="Y938" s="119"/>
      <c r="Z938" s="119"/>
      <c r="AA938" s="115"/>
      <c r="AB938" s="115"/>
      <c r="AC938" s="1300">
        <f>IF(OR(BX938="Close to Ear",BX938="Close to Head"),"Head",IF(BX938="Extremity","Extremity","Body"))</f>
        <v/>
      </c>
      <c r="AD938" s="1301">
        <f>CA938</f>
        <v/>
      </c>
      <c r="AE938" s="1299">
        <f>CB938</f>
        <v/>
      </c>
      <c r="AF938" s="115"/>
      <c r="AG938" s="1302">
        <f>IF(OR(AZ938="",BA938=""),"N/A",IF(DC938="Pass","P","F"))</f>
        <v/>
      </c>
      <c r="AH938" s="129"/>
      <c r="AI938" s="129"/>
      <c r="AJ938" s="129"/>
      <c r="AK938" s="119"/>
      <c r="AL938" s="115"/>
      <c r="AM938" s="119"/>
      <c r="AN938" s="119"/>
      <c r="AO938" s="692"/>
      <c r="AP938" s="692"/>
      <c r="AQ938" s="692"/>
      <c r="AR938" s="692"/>
      <c r="AS938" s="692"/>
      <c r="AT938" s="1303">
        <f>IF(AC938="Extremity",IF(CG938="","",CG938),"")</f>
        <v/>
      </c>
      <c r="AU938" s="1303">
        <f>IF(AC938="Extremity",IF(CH938="","",CH938),"")</f>
        <v/>
      </c>
      <c r="AV938" s="1304">
        <f>IF(AC938="Extremity","",IF(CE938="","",CE938))</f>
        <v/>
      </c>
      <c r="AW938" s="1304">
        <f>IF(AD938="Extremity","",IF(CF938="","",CF938))</f>
        <v/>
      </c>
      <c r="AX938" s="1305">
        <f>DL938</f>
        <v/>
      </c>
      <c r="AY938" s="1305">
        <f>DQ938</f>
        <v/>
      </c>
      <c r="AZ938" s="3377">
        <f>IF(AC938="Extremity",IF(DA938="","",DA938),"")</f>
        <v/>
      </c>
      <c r="BA938" s="3378">
        <f>IF(AC938="Extremity","",IF(CT938="","",CT938))</f>
        <v/>
      </c>
      <c r="BB938" s="1305">
        <f>IF(AC938="Extremity",IF(DB938="","",DB938),"")</f>
        <v/>
      </c>
      <c r="BC938" s="1304">
        <f>IF(AC938="Extremity","",IF(CZ938="","",CZ938))</f>
        <v/>
      </c>
      <c r="BD938" s="1305">
        <f>DD938</f>
        <v/>
      </c>
      <c r="BE938" s="132">
        <f>DE938</f>
        <v/>
      </c>
      <c r="BF938" s="133">
        <f>DF938*60</f>
        <v/>
      </c>
      <c r="BG938" s="121">
        <f>BE938</f>
        <v/>
      </c>
      <c r="BH938" s="133">
        <f>DG938*60</f>
        <v/>
      </c>
      <c r="BI938" s="133">
        <f>DH938</f>
        <v/>
      </c>
      <c r="BJ938" s="117"/>
      <c r="BK938" s="812">
        <f>Overview!$E$7</f>
        <v/>
      </c>
      <c r="BL938" s="117"/>
      <c r="BM938" s="834">
        <f>DI938</f>
        <v/>
      </c>
      <c r="BN938" s="812">
        <f>Overview!$P$153</f>
        <v/>
      </c>
      <c r="BO938" s="117"/>
      <c r="BP938" s="117"/>
      <c r="BQ938" s="115"/>
      <c r="BR938" s="1478"/>
      <c r="BS938" s="1541"/>
      <c r="BT938" s="1864" t="inlineStr">
        <is>
          <t>WLAN</t>
        </is>
      </c>
      <c r="BU938" s="1864" t="inlineStr">
        <is>
          <t>2.4 GHz</t>
        </is>
      </c>
      <c r="BV938" s="916">
        <f>Overview!$H$28</f>
        <v/>
      </c>
      <c r="BW938" s="1864"/>
      <c r="BX938" s="1864" t="inlineStr">
        <is>
          <t>Close to ear</t>
        </is>
      </c>
      <c r="BY938" s="1192"/>
      <c r="BZ938" s="1192"/>
      <c r="CA938" s="1193" t="str">
        <f>CA937</f>
        <v>TBD</v>
      </c>
      <c r="CB938" s="1071">
        <v>0</v>
      </c>
      <c r="CC938" s="1192">
        <f>IF(COUNT('Conducted WiFi'!$AH$3:$AH$9)=0,7,INDEX('Conducted WiFi'!$T$3:$T$9,MATCH(MAX('Conducted WiFi'!$AH$3:$AH$9),'Conducted WiFi'!$AH$3:$AH$9,0)))</f>
        <v>7</v>
      </c>
      <c r="CD938" s="1192">
        <f>IF(COUNT('Conducted WiFi'!$AH$3:$AH$9)=0,2442,INDEX('Conducted WiFi'!$U$3:$U$9,MATCH(MAX('Conducted WiFi'!$AH$3:$AH$9),'Conducted WiFi'!$AH$3:$AH$9,0)))</f>
        <v>2442</v>
      </c>
      <c r="CE938" s="7237"/>
      <c r="CF938" s="7237"/>
      <c r="CG938" s="7245"/>
      <c r="CH938" s="7245"/>
      <c r="CI938" s="225">
        <f>BY938</f>
        <v/>
      </c>
      <c r="CJ938" s="237">
        <f>BZ938</f>
        <v/>
      </c>
      <c r="CK938" s="223">
        <f>CA938</f>
        <v/>
      </c>
      <c r="CL938" s="237">
        <f>CC938</f>
        <v/>
      </c>
      <c r="CM938" s="394">
        <f>CD938</f>
        <v/>
      </c>
      <c r="CN938" s="1966"/>
      <c r="CO938" s="1967"/>
      <c r="CP938" s="7214">
        <f>IF(CF938=""," ",IF(ABS(CE938-CF938)&lt;=0.1,"Valid","Not valid"))</f>
        <v/>
      </c>
      <c r="CQ938" s="1674">
        <f> IF(CE938="","",IF(AND(CE938&lt;&gt;"",CF938=""),IF(CE938&gt;=0.8,"Medir+Sig Max","No"),IF(CF938&lt;&gt;"",IF(CF938&gt;=0.8,"Medir+Sig Max","No"),"")))</f>
        <v/>
      </c>
      <c r="CR938" s="6927"/>
      <c r="CS938" s="1674"/>
      <c r="CT938" s="220">
        <f>IF(CO938="",IF(AND(CE938="",CF938=""),"",IF(CF938="",IF(DQ938&gt;1,ROUND(DQ938*CE938,3),CE938),IF(DQ938&gt;1,ROUND(DQ938*CF938,3),CF938))),IF(AND(CE938="",CF938=""),"",IF(CF938="",IF(DQ938&gt;1,ROUND(DQ938*CE938*(1/(CO938)),3),CE938*(1/(CO938))),IF(DQ938&gt;1,ROUND(DQ938*CF938*(1/(CO938)),3),CF938*(1/(CO938))))))</f>
        <v/>
      </c>
      <c r="CU938" s="224">
        <f>BY938</f>
        <v/>
      </c>
      <c r="CV938" s="237">
        <f>BZ938</f>
        <v/>
      </c>
      <c r="CW938" s="237">
        <f>CA938</f>
        <v/>
      </c>
      <c r="CX938" s="224">
        <f>CC938</f>
        <v/>
      </c>
      <c r="CY938" s="237">
        <f>CD938</f>
        <v/>
      </c>
      <c r="CZ938" s="7474">
        <f>IF(COUNTIF(Overview!K12:K14,TRUE)&gt;0,1.6,IF(COUNTIF(Overview!L12:L14,TRUE)&gt;0,8,0))</f>
        <v/>
      </c>
      <c r="DA938" s="1666"/>
      <c r="DB938" s="7483"/>
      <c r="DC938" s="844">
        <f>IF(CT938="","",IF(CT938&gt;CZ938,"Fail","Pass"))</f>
        <v/>
      </c>
      <c r="DD938" s="402"/>
      <c r="DE938" s="1565">
        <f>MyTimestamp(DC938)</f>
        <v/>
      </c>
      <c r="DF938" s="1531">
        <f>IF(COUNT(CE938:CH938)=1,15,IF(COUNT(CE938:CH938)=0,0,30))</f>
        <v/>
      </c>
      <c r="DG938" s="1532">
        <f>IF(DF938=0,0,2)</f>
        <v/>
      </c>
      <c r="DH938" s="1866"/>
      <c r="DI938" s="1866"/>
      <c r="DJ938" s="1863"/>
      <c r="DK938" s="1968"/>
      <c r="DL938" s="1574">
        <f>10^(CN938/20)*100-100</f>
        <v/>
      </c>
      <c r="DM938" s="976"/>
      <c r="DN938" s="1274"/>
      <c r="DO938" s="976">
        <f>IF(DM938="","",10^(DM938/10))</f>
        <v/>
      </c>
      <c r="DP938" s="976">
        <f>IF(ISNUMBER(DN938)=FALSE,"",10^(DN938/10))</f>
        <v/>
      </c>
      <c r="DQ938" s="1578">
        <f>IF(AND(ISNUMBER(DO938),ISNUMBER(DP938)),IF(DO938/DP938&gt;1,ROUND((DO938)/DP938,3),1),1)</f>
        <v/>
      </c>
      <c r="DR938" s="1541"/>
      <c r="DS938" s="1541"/>
      <c r="DT938" s="1541"/>
      <c r="DU938" s="1541"/>
      <c r="DV938" s="1541"/>
      <c r="DW938" s="1541"/>
      <c r="DX938" s="1541"/>
      <c r="DY938" s="1541"/>
      <c r="DZ938" s="1541"/>
      <c r="EA938" s="1541"/>
      <c r="EB938" s="1541"/>
      <c r="EC938" s="1541"/>
      <c r="ED938" s="1541"/>
      <c r="EE938" s="1541"/>
      <c r="EF938" s="1541"/>
      <c r="EG938" s="1541"/>
      <c r="EH938" s="1541"/>
      <c r="EI938" s="1541"/>
      <c r="EJ938" s="1541"/>
      <c r="EK938" s="1541"/>
      <c r="EL938" s="1541"/>
      <c r="EM938" s="1541"/>
      <c r="EN938" s="1541"/>
      <c r="EO938" s="1541"/>
      <c r="EP938" s="1541"/>
      <c r="EQ938" s="1541"/>
      <c r="ER938" s="1541"/>
      <c r="ES938" s="1541"/>
      <c r="ET938" s="1541"/>
      <c r="EU938" s="1541"/>
      <c r="EV938" s="1541"/>
    </row>
    <row r="939" ht="15" x14ac:dyDescent="0.25">
      <c r="A939" s="1541"/>
      <c r="B939" s="1541"/>
      <c r="C939"/>
      <c r="D939" s="1486"/>
      <c r="E939" s="1486"/>
      <c r="F939" s="672" t="inlineStr">
        <is>
          <t>5.5</t>
        </is>
      </c>
      <c r="G939" s="1497"/>
      <c r="H939" s="130">
        <f>BV939</f>
        <v/>
      </c>
      <c r="I939" s="130">
        <f>BW939</f>
        <v/>
      </c>
      <c r="J939" s="1299" t="inlineStr">
        <is>
          <t>WLAN</t>
        </is>
      </c>
      <c r="K939" s="1299" t="inlineStr">
        <is>
          <t>2.4 GHz</t>
        </is>
      </c>
      <c r="L939" s="115"/>
      <c r="M939" s="130"/>
      <c r="N939" s="119"/>
      <c r="O939" s="131"/>
      <c r="P939" s="6597"/>
      <c r="Q939" s="131"/>
      <c r="R939" s="131"/>
      <c r="S939" s="6593"/>
      <c r="T939" s="130">
        <v>7</v>
      </c>
      <c r="U939" s="6593">
        <v>2442</v>
      </c>
      <c r="V939" s="119"/>
      <c r="W939" s="1305"/>
      <c r="X939" s="119"/>
      <c r="Y939" s="119"/>
      <c r="Z939" s="119"/>
      <c r="AA939" s="115"/>
      <c r="AB939" s="115"/>
      <c r="AC939" s="1300">
        <f>IF(OR(BX939="Close to Ear",BX939="Close to Head"),"Head",IF(BX939="Extremity","Extremity","Body"))</f>
        <v/>
      </c>
      <c r="AD939" s="1301">
        <f>CA939</f>
        <v/>
      </c>
      <c r="AE939" s="1299">
        <f>CB939</f>
        <v/>
      </c>
      <c r="AF939" s="115"/>
      <c r="AG939" s="1302">
        <f>IF(OR(AZ939="",BA939=""),"N/A",IF(DC939="Pass","P","F"))</f>
        <v/>
      </c>
      <c r="AH939" s="129"/>
      <c r="AI939" s="129"/>
      <c r="AJ939" s="129"/>
      <c r="AK939" s="119"/>
      <c r="AL939" s="115"/>
      <c r="AM939" s="119"/>
      <c r="AN939" s="119"/>
      <c r="AO939" s="692"/>
      <c r="AP939" s="692"/>
      <c r="AQ939" s="692"/>
      <c r="AR939" s="692"/>
      <c r="AS939" s="692"/>
      <c r="AT939" s="1303">
        <f>IF(AC939="Extremity",IF(CG939="","",CG939),"")</f>
        <v/>
      </c>
      <c r="AU939" s="1303">
        <f>IF(AC939="Extremity",IF(CH939="","",CH939),"")</f>
        <v/>
      </c>
      <c r="AV939" s="1304">
        <f>IF(AC939="Extremity","",IF(CE939="","",CE939))</f>
        <v/>
      </c>
      <c r="AW939" s="1304">
        <f>IF(AD939="Extremity","",IF(CF939="","",CF939))</f>
        <v/>
      </c>
      <c r="AX939" s="1305">
        <f>DL939</f>
        <v/>
      </c>
      <c r="AY939" s="1305">
        <f>DQ939</f>
        <v/>
      </c>
      <c r="AZ939" s="3377">
        <f>IF(AC939="Extremity",IF(DA939="","",DA939),"")</f>
        <v/>
      </c>
      <c r="BA939" s="3378">
        <f>IF(AC939="Extremity","",IF(CT939="","",CT939))</f>
        <v/>
      </c>
      <c r="BB939" s="1305">
        <f>IF(AC939="Extremity",IF(DB939="","",DB939),"")</f>
        <v/>
      </c>
      <c r="BC939" s="1304">
        <f>IF(AC939="Extremity","",IF(CZ939="","",CZ939))</f>
        <v/>
      </c>
      <c r="BD939" s="1305">
        <f>DD939</f>
        <v/>
      </c>
      <c r="BE939" s="132">
        <f>DE939</f>
        <v/>
      </c>
      <c r="BF939" s="133">
        <f>DF939*60</f>
        <v/>
      </c>
      <c r="BG939" s="121">
        <f>BE939</f>
        <v/>
      </c>
      <c r="BH939" s="133">
        <f>DG939*60</f>
        <v/>
      </c>
      <c r="BI939" s="133">
        <f>DH939</f>
        <v/>
      </c>
      <c r="BJ939" s="117"/>
      <c r="BK939" s="812">
        <f>Overview!$E$7</f>
        <v/>
      </c>
      <c r="BL939" s="117"/>
      <c r="BM939" s="834">
        <f>DI939</f>
        <v/>
      </c>
      <c r="BN939" s="812">
        <f>Overview!$P$153</f>
        <v/>
      </c>
      <c r="BO939" s="117"/>
      <c r="BP939" s="117"/>
      <c r="BQ939" s="115"/>
      <c r="BR939" s="1478"/>
      <c r="BS939" s="1541"/>
      <c r="BT939" s="1864" t="inlineStr">
        <is>
          <t>WLAN</t>
        </is>
      </c>
      <c r="BU939" s="1864" t="inlineStr">
        <is>
          <t>2.4 GHz</t>
        </is>
      </c>
      <c r="BV939" s="916">
        <f>Overview!$H$28</f>
        <v/>
      </c>
      <c r="BW939" s="1864"/>
      <c r="BX939" s="1864" t="inlineStr">
        <is>
          <t>Close to ear</t>
        </is>
      </c>
      <c r="BY939" s="1194"/>
      <c r="BZ939" s="1194"/>
      <c r="CA939" s="1194" t="str">
        <f>CA938</f>
        <v>TBD</v>
      </c>
      <c r="CB939" s="1970">
        <v>0</v>
      </c>
      <c r="CC939" s="1194">
        <f>IF(COUNT('Conducted WiFi'!$AH$3:$AH$9)=0,7,INDEX('Conducted WiFi'!$T$3:$T$9,MATCH(MAX('Conducted WiFi'!$AH$3:$AH$9),'Conducted WiFi'!$AH$3:$AH$9,0)))</f>
        <v>7</v>
      </c>
      <c r="CD939" s="1195">
        <f>IF(COUNT('Conducted WiFi'!$AH$3:$AH$9)=0,2442,INDEX('Conducted WiFi'!$U$3:$U$9,MATCH(MAX('Conducted WiFi'!$AH$3:$AH$9),'Conducted WiFi'!$AH$3:$AH$9,0)))</f>
        <v>2442</v>
      </c>
      <c r="CE939" s="7237"/>
      <c r="CF939" s="7237"/>
      <c r="CG939" s="7245"/>
      <c r="CH939" s="7245"/>
      <c r="CI939" s="225">
        <f>BY939</f>
        <v/>
      </c>
      <c r="CJ939" s="237">
        <f>BZ939</f>
        <v/>
      </c>
      <c r="CK939" s="223">
        <f>CA939</f>
        <v/>
      </c>
      <c r="CL939" s="237">
        <f>CC939</f>
        <v/>
      </c>
      <c r="CM939" s="394">
        <f>CD939</f>
        <v/>
      </c>
      <c r="CN939" s="1966"/>
      <c r="CO939" s="1967"/>
      <c r="CP939" s="7214">
        <f>IF(CF939=""," ",IF(ABS(CE939-CF939)&lt;=0.1,"Valid","Not valid"))</f>
        <v/>
      </c>
      <c r="CQ939" s="1674">
        <f> IF(CE939="","",IF(AND(CE939&lt;&gt;"",CF939=""),IF(CE939&gt;=0.8,"Medir+Sig Max","No"),IF(CF939&lt;&gt;"",IF(CF939&gt;=0.8,"Medir+Sig Max","No"),"")))</f>
        <v/>
      </c>
      <c r="CR939" s="6927"/>
      <c r="CS939" s="1674"/>
      <c r="CT939" s="220">
        <f>IF(CO939="",IF(AND(CE939="",CF939=""),"",IF(CF939="",IF(DQ939&gt;1,ROUND(DQ939*CE939,3),CE939),IF(DQ939&gt;1,ROUND(DQ939*CF939,3),CF939))),IF(AND(CE939="",CF939=""),"",IF(CF939="",IF(DQ939&gt;1,ROUND(DQ939*CE939*(1/(CO939)),3),CE939*(1/(CO939))),IF(DQ939&gt;1,ROUND(DQ939*CF939*(1/(CO939)),3),CF939*(1/(CO939))))))</f>
        <v/>
      </c>
      <c r="CU939" s="224">
        <f>BY939</f>
        <v/>
      </c>
      <c r="CV939" s="237">
        <f>BZ939</f>
        <v/>
      </c>
      <c r="CW939" s="237">
        <f>CA939</f>
        <v/>
      </c>
      <c r="CX939" s="224">
        <f>CC939</f>
        <v/>
      </c>
      <c r="CY939" s="237">
        <f>CD939</f>
        <v/>
      </c>
      <c r="CZ939" s="7474">
        <f>IF(COUNTIF(Overview!K12:K14,TRUE)&gt;0,1.6,IF(COUNTIF(Overview!L12:L14,TRUE)&gt;0,8,0))</f>
        <v/>
      </c>
      <c r="DA939" s="1666"/>
      <c r="DB939" s="7483"/>
      <c r="DC939" s="844">
        <f>IF(CT939="","",IF(CT939&gt;CZ939,"Fail","Pass"))</f>
        <v/>
      </c>
      <c r="DD939" s="402"/>
      <c r="DE939" s="1565">
        <f>MyTimestamp(DC939)</f>
        <v/>
      </c>
      <c r="DF939" s="1531">
        <f>IF(COUNT(CE939:CH939)=1,15,IF(COUNT(CE939:CH939)=0,0,30))</f>
        <v/>
      </c>
      <c r="DG939" s="1532">
        <f>IF(DF939=0,0,2)</f>
        <v/>
      </c>
      <c r="DH939" s="1866"/>
      <c r="DI939" s="1866"/>
      <c r="DJ939" s="1863"/>
      <c r="DK939" s="1968"/>
      <c r="DL939" s="1574">
        <f>10^(CN939/20)*100-100</f>
        <v/>
      </c>
      <c r="DM939" s="976"/>
      <c r="DN939" s="1275"/>
      <c r="DO939" s="976">
        <f>IF(DM939="","",10^(DM939/10))</f>
        <v/>
      </c>
      <c r="DP939" s="976">
        <f>IF(ISNUMBER(DN939)=FALSE,"",10^(DN939/10))</f>
        <v/>
      </c>
      <c r="DQ939" s="1578">
        <f>IF(AND(ISNUMBER(DO939),ISNUMBER(DP939)),IF(DO939/DP939&gt;1,ROUND((DO939)/DP939,3),1),1)</f>
        <v/>
      </c>
      <c r="DR939" s="1541"/>
      <c r="DS939" s="1541"/>
      <c r="DT939" s="1541"/>
      <c r="DU939" s="1541"/>
      <c r="DV939" s="1541"/>
      <c r="DW939" s="1541"/>
      <c r="DX939" s="1541"/>
      <c r="DY939" s="1541"/>
      <c r="DZ939" s="1541"/>
      <c r="EA939" s="1541"/>
      <c r="EB939" s="1541"/>
      <c r="EC939" s="1541"/>
      <c r="ED939" s="1541"/>
      <c r="EE939" s="1541"/>
      <c r="EF939" s="1541"/>
      <c r="EG939" s="1541"/>
      <c r="EH939" s="1541"/>
      <c r="EI939" s="1541"/>
      <c r="EJ939" s="1541"/>
      <c r="EK939" s="1541"/>
      <c r="EL939" s="1541"/>
      <c r="EM939" s="1541"/>
      <c r="EN939" s="1541"/>
      <c r="EO939" s="1541"/>
      <c r="EP939" s="1541"/>
      <c r="EQ939" s="1541"/>
      <c r="ER939" s="1541"/>
      <c r="ES939" s="1541"/>
      <c r="ET939" s="1541"/>
      <c r="EU939" s="1541"/>
      <c r="EV939" s="1541"/>
    </row>
    <row r="940" ht="15" x14ac:dyDescent="0.25">
      <c r="A940" s="1541"/>
      <c r="B940" s="1541"/>
      <c r="C940"/>
      <c r="D940" s="1486"/>
      <c r="E940" s="1486"/>
      <c r="F940" s="672" t="inlineStr">
        <is>
          <t>5.5</t>
        </is>
      </c>
      <c r="G940" s="1497"/>
      <c r="H940" s="130">
        <f>BV940</f>
        <v/>
      </c>
      <c r="I940" s="130">
        <f>BW940</f>
        <v/>
      </c>
      <c r="J940" s="1299" t="inlineStr">
        <is>
          <t>WLAN</t>
        </is>
      </c>
      <c r="K940" s="1299" t="inlineStr">
        <is>
          <t>2.4 GHz</t>
        </is>
      </c>
      <c r="L940" s="115"/>
      <c r="M940" s="130"/>
      <c r="N940" s="119"/>
      <c r="O940" s="131"/>
      <c r="P940" s="6597"/>
      <c r="Q940" s="131"/>
      <c r="R940" s="131"/>
      <c r="S940" s="6593"/>
      <c r="T940" s="130">
        <v>7</v>
      </c>
      <c r="U940" s="6593">
        <v>2442</v>
      </c>
      <c r="V940" s="119"/>
      <c r="W940" s="1305"/>
      <c r="X940" s="119"/>
      <c r="Y940" s="119"/>
      <c r="Z940" s="119"/>
      <c r="AA940" s="115"/>
      <c r="AB940" s="115"/>
      <c r="AC940" s="1300">
        <f>IF(OR(BX940="Close to Ear",BX940="Close to Head"),"Head",IF(BX940="Extremity","Extremity","Body"))</f>
        <v/>
      </c>
      <c r="AD940" s="1301">
        <f>CA940</f>
        <v/>
      </c>
      <c r="AE940" s="1299">
        <f>CB940</f>
        <v/>
      </c>
      <c r="AF940" s="115"/>
      <c r="AG940" s="1302">
        <f>IF(OR(AZ940="",BA940=""),"N/A",IF(DC940="Pass","P","F"))</f>
        <v/>
      </c>
      <c r="AH940" s="129"/>
      <c r="AI940" s="129"/>
      <c r="AJ940" s="129"/>
      <c r="AK940" s="119"/>
      <c r="AL940" s="115"/>
      <c r="AM940" s="119"/>
      <c r="AN940" s="119"/>
      <c r="AO940" s="692"/>
      <c r="AP940" s="692"/>
      <c r="AQ940" s="692"/>
      <c r="AR940" s="692"/>
      <c r="AS940" s="692"/>
      <c r="AT940" s="1303">
        <f>IF(AC940="Extremity",IF(CG940="","",CG940),"")</f>
        <v/>
      </c>
      <c r="AU940" s="1303">
        <f>IF(AC940="Extremity",IF(CH940="","",CH940),"")</f>
        <v/>
      </c>
      <c r="AV940" s="1304">
        <f>IF(AC940="Extremity","",IF(CE940="","",CE940))</f>
        <v/>
      </c>
      <c r="AW940" s="1304">
        <f>IF(AD940="Extremity","",IF(CF940="","",CF940))</f>
        <v/>
      </c>
      <c r="AX940" s="1305">
        <f>DL940</f>
        <v/>
      </c>
      <c r="AY940" s="1305">
        <f>DQ940</f>
        <v/>
      </c>
      <c r="AZ940" s="3377">
        <f>IF(AC940="Extremity",IF(DA940="","",DA940),"")</f>
        <v/>
      </c>
      <c r="BA940" s="3378">
        <f>IF(AC940="Extremity","",IF(CT940="","",CT940))</f>
        <v/>
      </c>
      <c r="BB940" s="1305">
        <f>IF(AC940="Extremity",IF(DB940="","",DB940),"")</f>
        <v/>
      </c>
      <c r="BC940" s="1304">
        <f>IF(AC940="Extremity","",IF(CZ940="","",CZ940))</f>
        <v/>
      </c>
      <c r="BD940" s="1305">
        <f>DD940</f>
        <v/>
      </c>
      <c r="BE940" s="132">
        <f>DE940</f>
        <v/>
      </c>
      <c r="BF940" s="133">
        <f>DF940*60</f>
        <v/>
      </c>
      <c r="BG940" s="121">
        <f>BE940</f>
        <v/>
      </c>
      <c r="BH940" s="133">
        <f>DG940*60</f>
        <v/>
      </c>
      <c r="BI940" s="133">
        <f>DH940</f>
        <v/>
      </c>
      <c r="BJ940" s="117"/>
      <c r="BK940" s="812">
        <f>Overview!$E$7</f>
        <v/>
      </c>
      <c r="BL940" s="117"/>
      <c r="BM940" s="834">
        <f>DI940</f>
        <v/>
      </c>
      <c r="BN940" s="812">
        <f>Overview!$P$153</f>
        <v/>
      </c>
      <c r="BO940" s="117"/>
      <c r="BP940" s="117"/>
      <c r="BQ940" s="115"/>
      <c r="BR940" s="1478"/>
      <c r="BS940" s="1541"/>
      <c r="BT940" s="1864" t="inlineStr">
        <is>
          <t>WLAN</t>
        </is>
      </c>
      <c r="BU940" s="1828" t="inlineStr">
        <is>
          <t>2.4 GHz</t>
        </is>
      </c>
      <c r="BV940" s="906">
        <f>Overview!$H$28</f>
        <v/>
      </c>
      <c r="BW940" s="1828"/>
      <c r="BX940" s="1864" t="inlineStr">
        <is>
          <t>Close to ear</t>
        </is>
      </c>
      <c r="BY940" s="1196"/>
      <c r="BZ940" s="1196"/>
      <c r="CA940" s="881" t="str">
        <f>CONCATENATE(CA938," - Variability")</f>
        <v>TBD - Variability</v>
      </c>
      <c r="CB940" s="200">
        <v>5</v>
      </c>
      <c r="CC940" s="881">
        <f>IF(COUNT('Conducted WiFi'!$AH$3:$AH$9)=0,7,INDEX('Conducted WiFi'!$T$3:$T$9,MATCH(MAX('Conducted WiFi'!$AH$3:$AH$9),'Conducted WiFi'!$AH$3:$AH$9,0)))</f>
        <v>7</v>
      </c>
      <c r="CD940" s="881">
        <f>IF(COUNT('Conducted WiFi'!$AH$3:$AH$9)=0,2442,INDEX('Conducted WiFi'!$U$3:$U$9,MATCH(MAX('Conducted WiFi'!$AH$3:$AH$9),'Conducted WiFi'!$AH$3:$AH$9,0)))</f>
        <v>2442</v>
      </c>
      <c r="CE940" s="7234"/>
      <c r="CF940" s="7234"/>
      <c r="CG940" s="7245"/>
      <c r="CH940" s="7245"/>
      <c r="CI940" s="225">
        <f>BY940</f>
        <v/>
      </c>
      <c r="CJ940" s="237">
        <f>BZ940</f>
        <v/>
      </c>
      <c r="CK940" s="223">
        <f>CA940</f>
        <v/>
      </c>
      <c r="CL940" s="237">
        <f>CC940</f>
        <v/>
      </c>
      <c r="CM940" s="237">
        <f>CD940</f>
        <v/>
      </c>
      <c r="CN940" s="1527"/>
      <c r="CO940" s="1967"/>
      <c r="CP940" s="7214">
        <f>IF(CF940=""," ",IF(ABS(CE940-CF940)&lt;=0.1,"Valid","Not valid"))</f>
        <v/>
      </c>
      <c r="CQ940" s="1674">
        <f> IF(CE940="","",IF(AND(CE940&lt;&gt;"",CF940=""),IF(CE940&gt;=0.8,"Medir+Sig Max","No"),IF(CF940&lt;&gt;"",IF(CF940&gt;=0.8,"Medir+Sig Max","No"),"")))</f>
        <v/>
      </c>
      <c r="CR940" s="6927"/>
      <c r="CS940" s="1674">
        <f>IF(CF940="","",IF(MAX(CF927:CF939)=0,"",IF(AND(CF940&lt;=1.45,(CF940/MAX(CF927:CF939))&lt;=1.2,(CF940/MAX(CF927:CF939))&gt;=0.8),"Válido","REPETIR VAR")))</f>
        <v/>
      </c>
      <c r="CT940" s="6710">
        <f>IF(CO940="",IF(AND(CE940="",CF940=""),"",IF(CF940="",IF(DQ940&gt;1,ROUND(DQ940*CE940,3),CE940),IF(DQ940&gt;1,ROUND(DQ940*CF940,3),CF940))),IF(AND(CE940="",CF940=""),"",IF(CF940="",IF(DQ940&gt;1,ROUND(DQ940*CE940*(1/(CO940)),3),CE940*(1/(CO940))),IF(DQ940&gt;1,ROUND(DQ940*CF940*(1/(CO940)),3),CF940*(1/(CO940))))))</f>
        <v/>
      </c>
      <c r="CU940" s="224">
        <f>BY940</f>
        <v/>
      </c>
      <c r="CV940" s="237">
        <f>BZ940</f>
        <v/>
      </c>
      <c r="CW940" s="237">
        <f>CA940</f>
        <v/>
      </c>
      <c r="CX940" s="224">
        <f>CC940</f>
        <v/>
      </c>
      <c r="CY940" s="237">
        <f>CD940</f>
        <v/>
      </c>
      <c r="CZ940" s="7474">
        <f>IF(COUNTIF(Overview!K12:K14,TRUE)&gt;0,1.6,IF(COUNTIF(Overview!L12:L14,TRUE)&gt;0,8,0))</f>
        <v/>
      </c>
      <c r="DA940" s="1788"/>
      <c r="DB940" s="7483"/>
      <c r="DC940" s="844">
        <f>IF(CT940="","",IF(CT940&gt;CZ940,"Fail","Pass"))</f>
        <v/>
      </c>
      <c r="DD940" s="402"/>
      <c r="DE940" s="1565">
        <f>MyTimestamp(DC940)</f>
        <v/>
      </c>
      <c r="DF940" s="1531">
        <f>IF(COUNT(CE940:CH940)=1,15,IF(COUNT(CE940:CH940)=0,0,30))</f>
        <v/>
      </c>
      <c r="DG940" s="1532">
        <f>IF(DF940=0,0,2)</f>
        <v/>
      </c>
      <c r="DH940" s="1866"/>
      <c r="DI940" s="1866"/>
      <c r="DJ940" s="1863"/>
      <c r="DK940" s="1789"/>
      <c r="DL940" s="1574">
        <f>10^(CN940/20)*100-100</f>
        <v/>
      </c>
      <c r="DM940" s="976"/>
      <c r="DN940" s="1275"/>
      <c r="DO940" s="976">
        <f>IF(DM940="","",10^(DM940/10))</f>
        <v/>
      </c>
      <c r="DP940" s="976">
        <f>IF(ISNUMBER(DN940)=FALSE,"",10^(DN940/10))</f>
        <v/>
      </c>
      <c r="DQ940" s="1578">
        <f>IF(AND(ISNUMBER(DO940),ISNUMBER(DP940)),IF(DO940/DP940&gt;1,ROUND((DO940)/DP940,3),1),1)</f>
        <v/>
      </c>
      <c r="DR940" s="1541"/>
      <c r="DS940" s="1541"/>
      <c r="DT940" s="1541"/>
      <c r="DU940" s="1541"/>
      <c r="DV940" s="1541"/>
      <c r="DW940" s="1541"/>
      <c r="DX940" s="1541"/>
      <c r="DY940" s="1541"/>
      <c r="DZ940" s="1541"/>
      <c r="EA940" s="1541"/>
      <c r="EB940" s="1541"/>
      <c r="EC940" s="1541"/>
      <c r="ED940" s="1541"/>
      <c r="EE940" s="1541"/>
      <c r="EF940" s="1541"/>
      <c r="EG940" s="1541"/>
      <c r="EH940" s="1541"/>
      <c r="EI940" s="1541"/>
      <c r="EJ940" s="1541"/>
      <c r="EK940" s="1541"/>
      <c r="EL940" s="1541"/>
      <c r="EM940" s="1541"/>
      <c r="EN940" s="1541"/>
      <c r="EO940" s="1541"/>
      <c r="EP940" s="1541"/>
      <c r="EQ940" s="1541"/>
      <c r="ER940" s="1541"/>
      <c r="ES940" s="1541"/>
      <c r="ET940" s="1541"/>
      <c r="EU940" s="1541"/>
      <c r="EV940" s="1541"/>
    </row>
    <row r="941" ht="15" x14ac:dyDescent="0.25">
      <c r="A941" s="1541"/>
      <c r="B941" s="1541"/>
      <c r="C941"/>
      <c r="D941" s="1486"/>
      <c r="E941" s="1486"/>
      <c r="F941" s="672" t="inlineStr">
        <is>
          <t>5.5</t>
        </is>
      </c>
      <c r="G941" s="1497"/>
      <c r="H941" s="130">
        <f>BV941</f>
        <v/>
      </c>
      <c r="I941" s="130">
        <f>BW941</f>
        <v/>
      </c>
      <c r="J941" s="1299" t="inlineStr">
        <is>
          <t>WLAN</t>
        </is>
      </c>
      <c r="K941" s="1299" t="inlineStr">
        <is>
          <t>2.4 GHz</t>
        </is>
      </c>
      <c r="L941" s="115"/>
      <c r="M941" s="130"/>
      <c r="N941" s="119"/>
      <c r="O941" s="131"/>
      <c r="P941" s="6597"/>
      <c r="Q941" s="131"/>
      <c r="R941" s="131"/>
      <c r="S941" s="6593"/>
      <c r="T941" s="130">
        <v>7</v>
      </c>
      <c r="U941" s="6593">
        <v>2442</v>
      </c>
      <c r="V941" s="119"/>
      <c r="W941" s="1305"/>
      <c r="X941" s="119"/>
      <c r="Y941" s="119"/>
      <c r="Z941" s="119"/>
      <c r="AA941" s="115"/>
      <c r="AB941" s="115"/>
      <c r="AC941" s="1300">
        <f>IF(OR(BX941="Close to Ear",BX941="Close to Head"),"Head",IF(BX941="Extremity","Extremity","Body"))</f>
        <v/>
      </c>
      <c r="AD941" s="1301">
        <f>CA941</f>
        <v/>
      </c>
      <c r="AE941" s="1299">
        <f>CB941</f>
        <v/>
      </c>
      <c r="AF941" s="115"/>
      <c r="AG941" s="1302">
        <f>IF(OR(AZ941="",BA941=""),"N/A",IF(DC941="Pass","P","F"))</f>
        <v/>
      </c>
      <c r="AH941" s="129"/>
      <c r="AI941" s="129"/>
      <c r="AJ941" s="129"/>
      <c r="AK941" s="119"/>
      <c r="AL941" s="115"/>
      <c r="AM941" s="119"/>
      <c r="AN941" s="119"/>
      <c r="AO941" s="692"/>
      <c r="AP941" s="692"/>
      <c r="AQ941" s="692"/>
      <c r="AR941" s="692"/>
      <c r="AS941" s="692"/>
      <c r="AT941" s="1303">
        <f>IF(AC941="Extremity",IF(CG941="","",CG941),"")</f>
        <v/>
      </c>
      <c r="AU941" s="1303">
        <f>IF(AC941="Extremity",IF(CH941="","",CH941),"")</f>
        <v/>
      </c>
      <c r="AV941" s="1304">
        <f>IF(AC941="Extremity","",IF(CE941="","",CE941))</f>
        <v/>
      </c>
      <c r="AW941" s="1304">
        <f>IF(AD941="Extremity","",IF(CF941="","",CF941))</f>
        <v/>
      </c>
      <c r="AX941" s="1305">
        <f>DL941</f>
        <v/>
      </c>
      <c r="AY941" s="1305">
        <f>DQ941</f>
        <v/>
      </c>
      <c r="AZ941" s="3377">
        <f>IF(AC941="Extremity",IF(DA941="","",DA941),"")</f>
        <v/>
      </c>
      <c r="BA941" s="3378">
        <f>IF(AC941="Extremity","",IF(CT941="","",CT941))</f>
        <v/>
      </c>
      <c r="BB941" s="1305">
        <f>IF(AC941="Extremity",IF(DB941="","",DB941),"")</f>
        <v/>
      </c>
      <c r="BC941" s="1304">
        <f>IF(AC941="Extremity","",IF(CZ941="","",CZ941))</f>
        <v/>
      </c>
      <c r="BD941" s="1305">
        <f>DD941</f>
        <v/>
      </c>
      <c r="BE941" s="132">
        <f>DE941</f>
        <v/>
      </c>
      <c r="BF941" s="133">
        <f>DF941*60</f>
        <v/>
      </c>
      <c r="BG941" s="121">
        <f>BE941</f>
        <v/>
      </c>
      <c r="BH941" s="133">
        <f>DG941*60</f>
        <v/>
      </c>
      <c r="BI941" s="133">
        <f>DH941</f>
        <v/>
      </c>
      <c r="BJ941" s="117"/>
      <c r="BK941" s="812">
        <f>Overview!$E$7</f>
        <v/>
      </c>
      <c r="BL941" s="117"/>
      <c r="BM941" s="834">
        <f>DI941</f>
        <v/>
      </c>
      <c r="BN941" s="812">
        <f>Overview!$P$153</f>
        <v/>
      </c>
      <c r="BO941" s="117"/>
      <c r="BP941" s="117"/>
      <c r="BQ941" s="115"/>
      <c r="BR941" s="1478"/>
      <c r="BS941" s="1541"/>
      <c r="BT941" s="1864" t="inlineStr">
        <is>
          <t>WLAN</t>
        </is>
      </c>
      <c r="BU941" s="1828" t="inlineStr">
        <is>
          <t>2.4 GHz</t>
        </is>
      </c>
      <c r="BV941" s="906">
        <f>Overview!$H$28</f>
        <v/>
      </c>
      <c r="BW941" s="1828"/>
      <c r="BX941" s="1864" t="inlineStr">
        <is>
          <t>Close to ear</t>
        </is>
      </c>
      <c r="BY941" s="1197"/>
      <c r="BZ941" s="1197"/>
      <c r="CA941" s="6689" t="str">
        <f>CONCATENATE(CA939," - Variability2")</f>
        <v>TBD - Variability2</v>
      </c>
      <c r="CB941" s="200">
        <v>5</v>
      </c>
      <c r="CC941" s="6689">
        <f>IF(COUNT('Conducted WiFi'!$AH$3:$AH$9)=0,7,INDEX('Conducted WiFi'!$T$3:$T$9,MATCH(MAX('Conducted WiFi'!$AH$3:$AH$9),'Conducted WiFi'!$AH$3:$AH$9,0)))</f>
        <v>7</v>
      </c>
      <c r="CD941" s="6689">
        <f>IF(COUNT('Conducted WiFi'!$AH$3:$AH$9)=0,2442,INDEX('Conducted WiFi'!$U$3:$U$9,MATCH(MAX('Conducted WiFi'!$AH$3:$AH$9),'Conducted WiFi'!$AH$3:$AH$9,0)))</f>
        <v>2442</v>
      </c>
      <c r="CE941" s="7234"/>
      <c r="CF941" s="7234"/>
      <c r="CG941" s="7245"/>
      <c r="CH941" s="7245"/>
      <c r="CI941" s="225">
        <f>BY941</f>
        <v/>
      </c>
      <c r="CJ941" s="237">
        <f>BZ941</f>
        <v/>
      </c>
      <c r="CK941" s="223">
        <f>CA941</f>
        <v/>
      </c>
      <c r="CL941" s="237">
        <f>CC941</f>
        <v/>
      </c>
      <c r="CM941" s="237">
        <f>CD941</f>
        <v/>
      </c>
      <c r="CN941" s="1527"/>
      <c r="CO941" s="1967"/>
      <c r="CP941" s="7214">
        <f>IF(CF941=""," ",IF(ABS(CE941-CF941)&lt;=0.1,"Valid","Not valid"))</f>
        <v/>
      </c>
      <c r="CQ941" s="1674">
        <f> IF(CE941="","",IF(AND(CE941&lt;&gt;"",CF941=""),IF(CE941&gt;=0.8,"Medir+Sig Max","No"),IF(CF941&lt;&gt;"",IF(CF941&gt;=0.8,"Medir+Sig Max","No"),"")))</f>
        <v/>
      </c>
      <c r="CR941" s="6927"/>
      <c r="CS941" s="1674"/>
      <c r="CT941" s="6710">
        <f>IF(CO941="",IF(AND(CE941="",CF941=""),"",IF(CF941="",IF(DQ941&gt;1,ROUND(DQ941*CE941,3),CE941),IF(DQ941&gt;1,ROUND(DQ941*CF941,3),CF941))),IF(AND(CE941="",CF941=""),"",IF(CF941="",IF(DQ941&gt;1,ROUND(DQ941*CE941*(1/(CO941)),3),CE941*(1/(CO941))),IF(DQ941&gt;1,ROUND(DQ941*CF941*(1/(CO941)),3),CF941*(1/(CO941))))))</f>
        <v/>
      </c>
      <c r="CU941" s="224">
        <f>BY941</f>
        <v/>
      </c>
      <c r="CV941" s="237">
        <f>BZ941</f>
        <v/>
      </c>
      <c r="CW941" s="237">
        <f>CA941</f>
        <v/>
      </c>
      <c r="CX941" s="224">
        <f>CC941</f>
        <v/>
      </c>
      <c r="CY941" s="237">
        <f>CD941</f>
        <v/>
      </c>
      <c r="CZ941" s="7474">
        <f>IF(COUNTIF(Overview!K12:K14,TRUE)&gt;0,1.6,IF(COUNTIF(Overview!L12:L14,TRUE)&gt;0,8,0))</f>
        <v/>
      </c>
      <c r="DA941" s="1788"/>
      <c r="DB941" s="7483"/>
      <c r="DC941" s="844">
        <f>IF(CT941="","",IF(CT941&gt;CZ941,"Fail","Pass"))</f>
        <v/>
      </c>
      <c r="DD941" s="402"/>
      <c r="DE941" s="1565">
        <f>MyTimestamp(DC941)</f>
        <v/>
      </c>
      <c r="DF941" s="1531">
        <f>IF(COUNT(CE941:CH941)=1,15,IF(COUNT(CE941:CH941)=0,0,30))</f>
        <v/>
      </c>
      <c r="DG941" s="1532">
        <f>IF(DF941=0,0,2)</f>
        <v/>
      </c>
      <c r="DH941" s="1866"/>
      <c r="DI941" s="1866"/>
      <c r="DJ941" s="1863"/>
      <c r="DK941" s="1789"/>
      <c r="DL941" s="1574">
        <f>10^(CN941/20)*100-100</f>
        <v/>
      </c>
      <c r="DM941" s="976"/>
      <c r="DN941" s="1275"/>
      <c r="DO941" s="976">
        <f>IF(DM941="","",10^(DM941/10))</f>
        <v/>
      </c>
      <c r="DP941" s="976">
        <f>IF(ISNUMBER(DN941)=FALSE,"",10^(DN941/10))</f>
        <v/>
      </c>
      <c r="DQ941" s="1578">
        <f>IF(AND(ISNUMBER(DO941),ISNUMBER(DP941)),IF(DO941/DP941&gt;1,ROUND((DO941)/DP941,3),1),1)</f>
        <v/>
      </c>
      <c r="DR941" s="1541"/>
      <c r="DS941" s="1541"/>
      <c r="DT941" s="1541"/>
      <c r="DU941" s="1541"/>
      <c r="DV941" s="1541"/>
      <c r="DW941" s="1541"/>
      <c r="DX941" s="1541"/>
      <c r="DY941" s="1541"/>
      <c r="DZ941" s="1541"/>
      <c r="EA941" s="1541"/>
      <c r="EB941" s="1541"/>
      <c r="EC941" s="1541"/>
      <c r="ED941" s="1541"/>
      <c r="EE941" s="1541"/>
      <c r="EF941" s="1541"/>
      <c r="EG941" s="1541"/>
      <c r="EH941" s="1541"/>
      <c r="EI941" s="1541"/>
      <c r="EJ941" s="1541"/>
      <c r="EK941" s="1541"/>
      <c r="EL941" s="1541"/>
      <c r="EM941" s="1541"/>
      <c r="EN941" s="1541"/>
      <c r="EO941" s="1541"/>
      <c r="EP941" s="1541"/>
      <c r="EQ941" s="1541"/>
      <c r="ER941" s="1541"/>
      <c r="ES941" s="1541"/>
      <c r="ET941" s="1541"/>
      <c r="EU941" s="1541"/>
      <c r="EV941" s="1541"/>
    </row>
    <row r="942" ht="12.75" x14ac:dyDescent="0.2">
      <c r="A942" s="1541"/>
      <c r="B942" s="1541"/>
      <c r="C942"/>
      <c r="D942" s="6590"/>
      <c r="E942" s="6590"/>
      <c r="F942" s="6591" t="inlineStr">
        <is>
          <t>5.5</t>
        </is>
      </c>
      <c r="G942" s="6592"/>
      <c r="H942" s="6593">
        <f>BV942</f>
        <v/>
      </c>
      <c r="I942" s="6593">
        <f>BW942</f>
        <v/>
      </c>
      <c r="J942" s="6594" t="inlineStr">
        <is>
          <t>WLAN</t>
        </is>
      </c>
      <c r="K942" s="6594" t="inlineStr">
        <is>
          <t>2.4 GHz</t>
        </is>
      </c>
      <c r="L942" s="6595"/>
      <c r="M942" s="6593"/>
      <c r="N942" s="6596"/>
      <c r="O942" s="6597"/>
      <c r="P942" s="6597"/>
      <c r="Q942" s="6597"/>
      <c r="R942" s="6597"/>
      <c r="S942" s="6593"/>
      <c r="T942" s="130">
        <v>7</v>
      </c>
      <c r="U942" s="6593">
        <v>2442</v>
      </c>
      <c r="V942" s="6596"/>
      <c r="W942" s="6598"/>
      <c r="X942" s="6596"/>
      <c r="Y942" s="6596"/>
      <c r="Z942" s="6596"/>
      <c r="AA942" s="6595"/>
      <c r="AB942" s="6595"/>
      <c r="AC942" s="6599">
        <f>IF(OR(BX942="Close to Ear",BX942="Close to Head"),"Head",IF(BX942="Extremity","Extremity","Body"))</f>
        <v/>
      </c>
      <c r="AD942" s="6600">
        <f>CA942</f>
        <v/>
      </c>
      <c r="AE942" s="6594">
        <f>CB942</f>
        <v/>
      </c>
      <c r="AF942" s="6595"/>
      <c r="AG942" s="6601">
        <f>IF(OR(AZ942="",BA942=""),"N/A",IF(DC942="Pass","P","F"))</f>
        <v/>
      </c>
      <c r="AH942" s="6602"/>
      <c r="AI942" s="6602"/>
      <c r="AJ942" s="6602"/>
      <c r="AK942" s="6596"/>
      <c r="AL942" s="6595"/>
      <c r="AM942" s="6596"/>
      <c r="AN942" s="6596"/>
      <c r="AO942" s="6603"/>
      <c r="AP942" s="6603"/>
      <c r="AQ942" s="6603"/>
      <c r="AR942" s="6603"/>
      <c r="AS942" s="6603"/>
      <c r="AT942" s="6604">
        <f>IF(AC942="Extremity",IF(CG942="","",CG942),"")</f>
        <v/>
      </c>
      <c r="AU942" s="6604">
        <f>IF(AC942="Extremity",IF(CH942="","",CH942),"")</f>
        <v/>
      </c>
      <c r="AV942" s="6605">
        <f>IF(AC942="Extremity","",IF(CE942="","",CE942))</f>
        <v/>
      </c>
      <c r="AW942" s="6605">
        <f>IF(AD942="Extremity","",IF(CF942="","",CF942))</f>
        <v/>
      </c>
      <c r="AX942" s="6598">
        <f>DL942</f>
        <v/>
      </c>
      <c r="AY942" s="6598">
        <f>DQ942</f>
        <v/>
      </c>
      <c r="AZ942" s="6606">
        <f>IF(AC942="Extremity",IF(DA942="","",DA942),"")</f>
        <v/>
      </c>
      <c r="BA942" s="6607">
        <f>IF(AC942="Extremity","",IF(CT942="","",CT942))</f>
        <v/>
      </c>
      <c r="BB942" s="6598">
        <f>IF(AC942="Extremity",IF(DB942="","",DB942),"")</f>
        <v/>
      </c>
      <c r="BC942" s="6605">
        <f>IF(AC942="Extremity","",IF(CZ942="","",CZ942))</f>
        <v/>
      </c>
      <c r="BD942" s="6598">
        <f>DD942</f>
        <v/>
      </c>
      <c r="BE942" s="6608">
        <f>DE942</f>
        <v/>
      </c>
      <c r="BF942" s="6609">
        <f>DF942*60</f>
        <v/>
      </c>
      <c r="BG942" s="6610">
        <f>BE942</f>
        <v/>
      </c>
      <c r="BH942" s="6609">
        <f>DG942*60</f>
        <v/>
      </c>
      <c r="BI942" s="6609">
        <f>DH942</f>
        <v/>
      </c>
      <c r="BJ942" s="6611"/>
      <c r="BK942" s="6612">
        <f>Overview!$E$7</f>
        <v/>
      </c>
      <c r="BL942" s="6611"/>
      <c r="BM942" s="6609">
        <f>DI942</f>
        <v/>
      </c>
      <c r="BN942" s="6612">
        <f>Overview!$P$153</f>
        <v/>
      </c>
      <c r="BO942" s="6611"/>
      <c r="BP942" s="6611"/>
      <c r="BQ942" s="6595"/>
      <c r="BR942" s="6613"/>
      <c r="BS942" s="1541"/>
      <c r="BT942" s="1864" t="inlineStr">
        <is>
          <t>WLAN</t>
        </is>
      </c>
      <c r="BU942" s="1828" t="inlineStr">
        <is>
          <t>2.4 GHz</t>
        </is>
      </c>
      <c r="BV942" s="906">
        <f>Overview!$H$28</f>
        <v/>
      </c>
      <c r="BW942" s="1828"/>
      <c r="BX942" s="1864" t="inlineStr">
        <is>
          <t>Close to ear</t>
        </is>
      </c>
      <c r="BY942" s="6709"/>
      <c r="BZ942" s="6709"/>
      <c r="CA942" s="6689" t="str">
        <f>CONCATENATE(CA938," - Battery check 1")</f>
        <v>TBD - Battery check 1</v>
      </c>
      <c r="CB942" s="200">
        <v>0</v>
      </c>
      <c r="CC942" s="6689">
        <f>IF(COUNT('Conducted WiFi'!$AH$3:$AH$9)=0,7,INDEX('Conducted WiFi'!$T$3:$T$9,MATCH(MAX('Conducted WiFi'!$AH$3:$AH$9),'Conducted WiFi'!$AH$3:$AH$9,0)))</f>
        <v>7</v>
      </c>
      <c r="CD942" s="6689">
        <f>IF(COUNT('Conducted WiFi'!$AH$3:$AH$9)=0,2442,INDEX('Conducted WiFi'!$U$3:$U$9,MATCH(MAX('Conducted WiFi'!$AH$3:$AH$9),'Conducted WiFi'!$AH$3:$AH$9,0)))</f>
        <v>2442</v>
      </c>
      <c r="CE942" s="7234"/>
      <c r="CF942" s="7234"/>
      <c r="CG942" s="7245"/>
      <c r="CH942" s="7245"/>
      <c r="CI942" s="225">
        <f>BY942</f>
        <v/>
      </c>
      <c r="CJ942" s="237">
        <f>BZ942</f>
        <v/>
      </c>
      <c r="CK942" s="223">
        <f>CA942</f>
        <v/>
      </c>
      <c r="CL942" s="237">
        <f>CC942</f>
        <v/>
      </c>
      <c r="CM942" s="237">
        <f>CD942</f>
        <v/>
      </c>
      <c r="CN942" s="1527"/>
      <c r="CO942" s="1967"/>
      <c r="CP942" s="7214">
        <f>IF(CF942=""," ",IF(ABS(CE942-CF942)&lt;=0.1,"Valid","Not valid"))</f>
        <v/>
      </c>
      <c r="CQ942" s="1674">
        <f> IF(CE942="","",IF(AND(CE942&lt;&gt;"",CF942=""),IF(CE942&gt;=0.8,"Medir+Sig Max","No"),IF(CF942&lt;&gt;"",IF(CF942&gt;=0.8,"Medir+Sig Max","No"),"")))</f>
        <v/>
      </c>
      <c r="CR942" s="6927">
        <f>IF(UPPER($CQ$1)="X",IF(CF942=""," ",IF((ABS(CE942)&lt;5)*AND(ABS(CF942)&lt;5)*AND(ABS(CT942)&lt;5),"Solo si es max","Medir")),IF(CF942=""," ",IF((ABS(CE942)&lt;1)*AND(ABS(CF942)&lt;1)*AND(ABS(CT942)&lt;1),"Solo si es max","Medir")))</f>
        <v/>
      </c>
      <c r="CS942" s="1674"/>
      <c r="CT942" s="6710"/>
      <c r="CU942" s="224">
        <f>BY942</f>
        <v/>
      </c>
      <c r="CV942" s="237">
        <f>BZ942</f>
        <v/>
      </c>
      <c r="CW942" s="237">
        <f>CA942</f>
        <v/>
      </c>
      <c r="CX942" s="224">
        <f>CC942</f>
        <v/>
      </c>
      <c r="CY942" s="237">
        <f>CD942</f>
        <v/>
      </c>
      <c r="CZ942" s="7474">
        <f>IF(COUNTIF(Overview!K12:K14,TRUE)&gt;0,1.6,IF(COUNTIF(Overview!L12:L14,TRUE)&gt;0,8,0))</f>
        <v/>
      </c>
      <c r="DA942" s="1788"/>
      <c r="DB942" s="7483"/>
      <c r="DC942" s="844">
        <f>IF(CT942="","",IF(CT942&gt;CZ942,"Fail","Pass"))</f>
        <v/>
      </c>
      <c r="DD942" s="402"/>
      <c r="DE942" s="1565">
        <f>MyTimestamp(DC942)</f>
        <v/>
      </c>
      <c r="DF942" s="1531">
        <f>IF(COUNT(CE942:CH942)=1,15,IF(COUNT(CE942:CH942)=0,0,30))</f>
        <v/>
      </c>
      <c r="DG942" s="1532">
        <f>IF(DF942=0,0,2)</f>
        <v/>
      </c>
      <c r="DH942" s="1866"/>
      <c r="DI942" s="1866"/>
      <c r="DJ942" s="1863"/>
      <c r="DK942" s="1789"/>
      <c r="DL942" s="1574">
        <f>10^(CN942/20)*100-100</f>
        <v/>
      </c>
      <c r="DM942" s="976"/>
      <c r="DN942" s="1275"/>
      <c r="DO942" s="976">
        <f>IF(DM942="","",10^(DM942/10))</f>
        <v/>
      </c>
      <c r="DP942" s="976">
        <f>IF(ISNUMBER(DN942)=FALSE,"",10^(DN942/10))</f>
        <v/>
      </c>
      <c r="DQ942" s="1578">
        <f>IF(AND(ISNUMBER(DO942),ISNUMBER(DP942)),IF(DO942/DP942&gt;1,ROUND((DO942)/DP942,3),1),1)</f>
        <v/>
      </c>
      <c r="DR942" s="1541"/>
      <c r="DS942" s="1541"/>
      <c r="DT942" s="1541"/>
      <c r="DU942" s="1541"/>
      <c r="DV942" s="1541"/>
      <c r="DW942" s="1541"/>
      <c r="DX942" s="1541"/>
      <c r="DY942" s="1541"/>
      <c r="DZ942" s="1541"/>
      <c r="EA942" s="1541"/>
      <c r="EB942" s="1541"/>
      <c r="EC942" s="1541"/>
      <c r="ED942" s="1541"/>
      <c r="EE942" s="1541"/>
      <c r="EF942" s="1541"/>
      <c r="EG942" s="1541"/>
      <c r="EH942" s="1541"/>
      <c r="EI942" s="1541"/>
      <c r="EJ942" s="1541"/>
      <c r="EK942" s="1541"/>
      <c r="EL942" s="1541"/>
      <c r="EM942" s="1541"/>
      <c r="EN942" s="1541"/>
      <c r="EO942" s="1541"/>
      <c r="EP942" s="1541"/>
      <c r="EQ942" s="1541"/>
      <c r="ER942" s="1541"/>
      <c r="ES942" s="1541"/>
      <c r="ET942" s="1541"/>
      <c r="EU942" s="1541"/>
      <c r="EV942" s="1541"/>
    </row>
    <row r="943" ht="12.75" x14ac:dyDescent="0.2">
      <c r="A943" s="1541"/>
      <c r="B943" s="1541"/>
      <c r="C943"/>
      <c r="D943" s="6590"/>
      <c r="E943" s="6590"/>
      <c r="F943" s="6591" t="inlineStr">
        <is>
          <t>5.5</t>
        </is>
      </c>
      <c r="G943" s="6592"/>
      <c r="H943" s="6593">
        <f>BV943</f>
        <v/>
      </c>
      <c r="I943" s="6593">
        <f>BW943</f>
        <v/>
      </c>
      <c r="J943" s="6594" t="inlineStr">
        <is>
          <t>WLAN</t>
        </is>
      </c>
      <c r="K943" s="6594" t="inlineStr">
        <is>
          <t>2.4 GHz</t>
        </is>
      </c>
      <c r="L943" s="6595"/>
      <c r="M943" s="6593"/>
      <c r="N943" s="6596"/>
      <c r="O943" s="6597"/>
      <c r="P943" s="6597"/>
      <c r="Q943" s="6597"/>
      <c r="R943" s="6597"/>
      <c r="S943" s="6593"/>
      <c r="T943" s="130">
        <v>7</v>
      </c>
      <c r="U943" s="6593">
        <v>2442</v>
      </c>
      <c r="V943" s="6596"/>
      <c r="W943" s="6598"/>
      <c r="X943" s="6596"/>
      <c r="Y943" s="6596"/>
      <c r="Z943" s="6596"/>
      <c r="AA943" s="6595"/>
      <c r="AB943" s="6595"/>
      <c r="AC943" s="6599">
        <f>IF(OR(BX943="Close to Ear",BX943="Close to Head"),"Head",IF(BX943="Extremity","Extremity","Body"))</f>
        <v/>
      </c>
      <c r="AD943" s="6600">
        <f>CA943</f>
        <v/>
      </c>
      <c r="AE943" s="6594">
        <f>CB943</f>
        <v/>
      </c>
      <c r="AF943" s="6595"/>
      <c r="AG943" s="6601">
        <f>IF(OR(AZ943="",BA943=""),"N/A",IF(DC943="Pass","P","F"))</f>
        <v/>
      </c>
      <c r="AH943" s="6602"/>
      <c r="AI943" s="6602"/>
      <c r="AJ943" s="6602"/>
      <c r="AK943" s="6596"/>
      <c r="AL943" s="6595"/>
      <c r="AM943" s="6596"/>
      <c r="AN943" s="6596"/>
      <c r="AO943" s="6603"/>
      <c r="AP943" s="6603"/>
      <c r="AQ943" s="6603"/>
      <c r="AR943" s="6603"/>
      <c r="AS943" s="6603"/>
      <c r="AT943" s="6604">
        <f>IF(AC943="Extremity",IF(CG943="","",CG943),"")</f>
        <v/>
      </c>
      <c r="AU943" s="6604">
        <f>IF(AC943="Extremity",IF(CH943="","",CH943),"")</f>
        <v/>
      </c>
      <c r="AV943" s="6605">
        <f>IF(AC943="Extremity","",IF(CE943="","",CE943))</f>
        <v/>
      </c>
      <c r="AW943" s="6605">
        <f>IF(AD943="Extremity","",IF(CF943="","",CF943))</f>
        <v/>
      </c>
      <c r="AX943" s="6598">
        <f>DL943</f>
        <v/>
      </c>
      <c r="AY943" s="6598">
        <f>DQ943</f>
        <v/>
      </c>
      <c r="AZ943" s="6606">
        <f>IF(AC943="Extremity",IF(DA943="","",DA943),"")</f>
        <v/>
      </c>
      <c r="BA943" s="6607">
        <f>IF(AC943="Extremity","",IF(CT943="","",CT943))</f>
        <v/>
      </c>
      <c r="BB943" s="6598">
        <f>IF(AC943="Extremity",IF(DB943="","",DB943),"")</f>
        <v/>
      </c>
      <c r="BC943" s="6605">
        <f>IF(AC943="Extremity","",IF(CZ943="","",CZ943))</f>
        <v/>
      </c>
      <c r="BD943" s="6598">
        <f>DD943</f>
        <v/>
      </c>
      <c r="BE943" s="6608">
        <f>DE943</f>
        <v/>
      </c>
      <c r="BF943" s="6609">
        <f>DF943*60</f>
        <v/>
      </c>
      <c r="BG943" s="6610">
        <f>BE943</f>
        <v/>
      </c>
      <c r="BH943" s="6609">
        <f>DG943*60</f>
        <v/>
      </c>
      <c r="BI943" s="6609">
        <f>DH943</f>
        <v/>
      </c>
      <c r="BJ943" s="6611"/>
      <c r="BK943" s="6612">
        <f>Overview!$E$7</f>
        <v/>
      </c>
      <c r="BL943" s="6611"/>
      <c r="BM943" s="6609">
        <f>DI943</f>
        <v/>
      </c>
      <c r="BN943" s="6612">
        <f>Overview!$P$153</f>
        <v/>
      </c>
      <c r="BO943" s="6611"/>
      <c r="BP943" s="6611"/>
      <c r="BQ943" s="6595"/>
      <c r="BR943" s="6613"/>
      <c r="BS943" s="1541"/>
      <c r="BT943" s="1864" t="inlineStr">
        <is>
          <t>WLAN</t>
        </is>
      </c>
      <c r="BU943" s="1828" t="inlineStr">
        <is>
          <t>2.4 GHz</t>
        </is>
      </c>
      <c r="BV943" s="906">
        <f>Overview!$H$28</f>
        <v/>
      </c>
      <c r="BW943" s="1828"/>
      <c r="BX943" s="1864" t="inlineStr">
        <is>
          <t>Close to ear</t>
        </is>
      </c>
      <c r="BY943" s="6709"/>
      <c r="BZ943" s="6709"/>
      <c r="CA943" s="6689" t="str">
        <f>CONCATENATE(CA939," - Battery check 2")</f>
        <v>TBD - Battery check 2</v>
      </c>
      <c r="CB943" s="200">
        <v>0</v>
      </c>
      <c r="CC943" s="6689">
        <f>IF(COUNT('Conducted WiFi'!$AH$3:$AH$9)=0,7,INDEX('Conducted WiFi'!$T$3:$T$9,MATCH(MAX('Conducted WiFi'!$AH$3:$AH$9),'Conducted WiFi'!$AH$3:$AH$9,0)))</f>
        <v>7</v>
      </c>
      <c r="CD943" s="6689">
        <f>IF(COUNT('Conducted WiFi'!$AH$3:$AH$9)=0,2442,INDEX('Conducted WiFi'!$U$3:$U$9,MATCH(MAX('Conducted WiFi'!$AH$3:$AH$9),'Conducted WiFi'!$AH$3:$AH$9,0)))</f>
        <v>2442</v>
      </c>
      <c r="CE943" s="7234"/>
      <c r="CF943" s="7234"/>
      <c r="CG943" s="7245"/>
      <c r="CH943" s="7245"/>
      <c r="CI943" s="225">
        <f>BY943</f>
        <v/>
      </c>
      <c r="CJ943" s="237">
        <f>BZ943</f>
        <v/>
      </c>
      <c r="CK943" s="223">
        <f>CA943</f>
        <v/>
      </c>
      <c r="CL943" s="237">
        <f>CC943</f>
        <v/>
      </c>
      <c r="CM943" s="237">
        <f>CD943</f>
        <v/>
      </c>
      <c r="CN943" s="1527"/>
      <c r="CO943" s="1967"/>
      <c r="CP943" s="7214">
        <f>IF(CF943=""," ",IF(ABS(CE943-CF943)&lt;=0.1,"Valid","Not valid"))</f>
        <v/>
      </c>
      <c r="CQ943" s="1674">
        <f> IF(CE943="","",IF(AND(CE943&lt;&gt;"",CF943=""),IF(CE943&gt;=0.8,"Medir+Sig Max","No"),IF(CF943&lt;&gt;"",IF(CF943&gt;=0.8,"Medir+Sig Max","No"),"")))</f>
        <v/>
      </c>
      <c r="CR943" s="6928">
        <f>IF(UPPER($CQ$1)="X",IF(CF943=""," ",IF((ABS(CE943)&lt;5)*AND(ABS(CF943)&lt;5)*AND(ABS(CT943)&lt;5),"Solo si es max","Medir")),IF(CF943=""," ",IF((ABS(CE943)&lt;1)*AND(ABS(CF943)&lt;1)*AND(ABS(CT943)&lt;1),"Solo si es max","Medir")))</f>
        <v/>
      </c>
      <c r="CS943" s="1675"/>
      <c r="CT943" s="6711"/>
      <c r="CU943" s="224">
        <f>BY943</f>
        <v/>
      </c>
      <c r="CV943" s="237">
        <f>BZ943</f>
        <v/>
      </c>
      <c r="CW943" s="237">
        <f>CA943</f>
        <v/>
      </c>
      <c r="CX943" s="224">
        <f>CC943</f>
        <v/>
      </c>
      <c r="CY943" s="237">
        <f>CD943</f>
        <v/>
      </c>
      <c r="CZ943" s="7474">
        <f>IF(COUNTIF(Overview!K12:K14,TRUE)&gt;0,1.6,IF(COUNTIF(Overview!L12:L14,TRUE)&gt;0,8,0))</f>
        <v/>
      </c>
      <c r="DA943" s="1788"/>
      <c r="DB943" s="7483"/>
      <c r="DC943" s="844">
        <f>IF(CT943="","",IF(CT943&gt;CZ943,"Fail","Pass"))</f>
        <v/>
      </c>
      <c r="DD943" s="402"/>
      <c r="DE943" s="1565">
        <f>MyTimestamp(DC943)</f>
        <v/>
      </c>
      <c r="DF943" s="1531">
        <f>IF(COUNT(CE943:CH943)=1,15,IF(COUNT(CE943:CH943)=0,0,30))</f>
        <v/>
      </c>
      <c r="DG943" s="1532">
        <f>IF(DF943=0,0,2)</f>
        <v/>
      </c>
      <c r="DH943" s="1866"/>
      <c r="DI943" s="1866"/>
      <c r="DJ943" s="1863"/>
      <c r="DK943" s="1789"/>
      <c r="DL943" s="1574">
        <f>10^(CN943/20)*100-100</f>
        <v/>
      </c>
      <c r="DM943" s="976"/>
      <c r="DN943" s="1275"/>
      <c r="DO943" s="976">
        <f>IF(DM943="","",10^(DM943/10))</f>
        <v/>
      </c>
      <c r="DP943" s="976">
        <f>IF(ISNUMBER(DN943)=FALSE,"",10^(DN943/10))</f>
        <v/>
      </c>
      <c r="DQ943" s="1578">
        <f>IF(AND(ISNUMBER(DO943),ISNUMBER(DP943)),IF(DO943/DP943&gt;1,ROUND((DO943)/DP943,3),1),1)</f>
        <v/>
      </c>
      <c r="DR943" s="1541"/>
      <c r="DS943" s="1541"/>
      <c r="DT943" s="1541"/>
      <c r="DU943" s="1541"/>
      <c r="DV943" s="1541"/>
      <c r="DW943" s="1541"/>
      <c r="DX943" s="1541"/>
      <c r="DY943" s="1541"/>
      <c r="DZ943" s="1541"/>
      <c r="EA943" s="1541"/>
      <c r="EB943" s="1541"/>
      <c r="EC943" s="1541"/>
      <c r="ED943" s="1541"/>
      <c r="EE943" s="1541"/>
      <c r="EF943" s="1541"/>
      <c r="EG943" s="1541"/>
      <c r="EH943" s="1541"/>
      <c r="EI943" s="1541"/>
      <c r="EJ943" s="1541"/>
      <c r="EK943" s="1541"/>
      <c r="EL943" s="1541"/>
      <c r="EM943" s="1541"/>
      <c r="EN943" s="1541"/>
      <c r="EO943" s="1541"/>
      <c r="EP943" s="1541"/>
      <c r="EQ943" s="1541"/>
      <c r="ER943" s="1541"/>
      <c r="ES943" s="1541"/>
      <c r="ET943" s="1541"/>
      <c r="EU943" s="1541"/>
      <c r="EV943" s="1541"/>
    </row>
    <row r="944" ht="15" x14ac:dyDescent="0.25">
      <c r="A944" s="1541"/>
      <c r="B944" s="1541"/>
      <c r="C944"/>
      <c r="D944" s="1486"/>
      <c r="E944" s="1486"/>
      <c r="F944" s="672" t="inlineStr">
        <is>
          <t>5.5</t>
        </is>
      </c>
      <c r="G944" s="1497"/>
      <c r="H944" s="130">
        <f>BV944</f>
        <v/>
      </c>
      <c r="I944" s="130">
        <f>BW944</f>
        <v/>
      </c>
      <c r="J944" s="1299" t="inlineStr">
        <is>
          <t>WLAN</t>
        </is>
      </c>
      <c r="K944" s="1299" t="inlineStr">
        <is>
          <t>2.4 GHz</t>
        </is>
      </c>
      <c r="L944" s="115"/>
      <c r="M944" s="130"/>
      <c r="N944" s="119"/>
      <c r="O944" s="131"/>
      <c r="P944" s="6597"/>
      <c r="Q944" s="131"/>
      <c r="R944" s="131"/>
      <c r="S944" s="6593"/>
      <c r="T944" s="130">
        <v>7</v>
      </c>
      <c r="U944" s="6593">
        <v>2442</v>
      </c>
      <c r="V944" s="119"/>
      <c r="W944" s="1305"/>
      <c r="X944" s="119"/>
      <c r="Y944" s="119"/>
      <c r="Z944" s="119"/>
      <c r="AA944" s="115"/>
      <c r="AB944" s="115"/>
      <c r="AC944" s="1300">
        <f>IF(OR(BX944="Close to Ear",BX944="Close to Head"),"Head",IF(BX944="Extremity","Extremity","Body"))</f>
        <v/>
      </c>
      <c r="AD944" s="1301">
        <f>CA944</f>
        <v/>
      </c>
      <c r="AE944" s="1299">
        <f>CB944</f>
        <v/>
      </c>
      <c r="AF944" s="115"/>
      <c r="AG944" s="1302">
        <f>IF(OR(AZ944="",BA944=""),"N/A",IF(DC944="Pass","P","F"))</f>
        <v/>
      </c>
      <c r="AH944" s="129"/>
      <c r="AI944" s="129"/>
      <c r="AJ944" s="129"/>
      <c r="AK944" s="119"/>
      <c r="AL944" s="115"/>
      <c r="AM944" s="119"/>
      <c r="AN944" s="119"/>
      <c r="AO944" s="692"/>
      <c r="AP944" s="692"/>
      <c r="AQ944" s="692"/>
      <c r="AR944" s="692"/>
      <c r="AS944" s="692"/>
      <c r="AT944" s="1303">
        <f>IF(AC944="Extremity",IF(CG944="","",CG944),"")</f>
        <v/>
      </c>
      <c r="AU944" s="1303">
        <f>IF(AC944="Extremity",IF(CH944="","",CH944),"")</f>
        <v/>
      </c>
      <c r="AV944" s="1304">
        <f>IF(AC944="Extremity","",IF(CE944="","",CE944))</f>
        <v/>
      </c>
      <c r="AW944" s="1304">
        <f>IF(AD944="Extremity","",IF(CF944="","",CF944))</f>
        <v/>
      </c>
      <c r="AX944" s="1305">
        <f>DL944</f>
        <v/>
      </c>
      <c r="AY944" s="1305">
        <f>DQ944</f>
        <v/>
      </c>
      <c r="AZ944" s="3377">
        <f>IF(AC944="Extremity",IF(DA944="","",DA944),"")</f>
        <v/>
      </c>
      <c r="BA944" s="3378">
        <f>IF(AC944="Extremity","",IF(CT944="","",CT944))</f>
        <v/>
      </c>
      <c r="BB944" s="1305">
        <f>IF(AC944="Extremity",IF(DB944="","",DB944),"")</f>
        <v/>
      </c>
      <c r="BC944" s="1304">
        <f>IF(AC944="Extremity","",IF(CZ944="","",CZ944))</f>
        <v/>
      </c>
      <c r="BD944" s="1305">
        <f>DD944</f>
        <v/>
      </c>
      <c r="BE944" s="132">
        <f>DE944</f>
        <v/>
      </c>
      <c r="BF944" s="133">
        <f>DF944*60</f>
        <v/>
      </c>
      <c r="BG944" s="121">
        <f>BE944</f>
        <v/>
      </c>
      <c r="BH944" s="133">
        <f>DG944*60</f>
        <v/>
      </c>
      <c r="BI944" s="133">
        <f>DH944</f>
        <v/>
      </c>
      <c r="BJ944" s="117"/>
      <c r="BK944" s="812">
        <f>Overview!$E$7</f>
        <v/>
      </c>
      <c r="BL944" s="117"/>
      <c r="BM944" s="834">
        <f>DI944</f>
        <v/>
      </c>
      <c r="BN944" s="812">
        <f>Overview!$P$153</f>
        <v/>
      </c>
      <c r="BO944" s="117"/>
      <c r="BP944" s="117"/>
      <c r="BQ944" s="115"/>
      <c r="BR944" s="1478"/>
      <c r="BS944" s="1541"/>
      <c r="BT944" s="1867" t="inlineStr">
        <is>
          <t>WLAN</t>
        </is>
      </c>
      <c r="BU944" s="1830" t="inlineStr">
        <is>
          <t>2.4 GHz</t>
        </is>
      </c>
      <c r="BV944" s="875">
        <f>Overview!$H$28</f>
        <v/>
      </c>
      <c r="BW944" s="1830"/>
      <c r="BX944" s="1860" t="inlineStr">
        <is>
          <t>Body</t>
        </is>
      </c>
      <c r="BY944" s="907"/>
      <c r="BZ944" s="907"/>
      <c r="CA944" s="1071" t="inlineStr">
        <is>
          <t>Front Face</t>
        </is>
      </c>
      <c r="CB944" s="1071">
        <v>5</v>
      </c>
      <c r="CC944" s="1102">
        <f>IF(COUNT('Conducted WiFi'!$AH$3:$AH$9)=0,7,INDEX('Conducted WiFi'!$T$3:$T$9,MATCH(MAX('Conducted WiFi'!$AH$3:$AH$9),'Conducted WiFi'!$AH$3:$AH$9,0)))</f>
        <v>7</v>
      </c>
      <c r="CD944" s="1187">
        <f>IF(COUNT('Conducted WiFi'!$AH$3:$AH$9)=0,2442,INDEX('Conducted WiFi'!$U$3:$U$9,MATCH(MAX('Conducted WiFi'!$AH$3:$AH$9),'Conducted WiFi'!$AH$3:$AH$9,0)))</f>
        <v>2442</v>
      </c>
      <c r="CE944" s="7243"/>
      <c r="CF944" s="7243"/>
      <c r="CG944" s="7244"/>
      <c r="CH944" s="7244"/>
      <c r="CI944" s="225">
        <f>BY944</f>
        <v/>
      </c>
      <c r="CJ944" s="237">
        <f>BZ944</f>
        <v/>
      </c>
      <c r="CK944" s="223">
        <f>CA944</f>
        <v/>
      </c>
      <c r="CL944" s="237">
        <f>CC944</f>
        <v/>
      </c>
      <c r="CM944" s="1180">
        <f>CD944</f>
        <v/>
      </c>
      <c r="CN944" s="1962"/>
      <c r="CO944" s="1967"/>
      <c r="CP944" s="891">
        <f>IF(CF944=""," ",IF(ABS(CE944-CF944)&lt;=0.1,"Valid","Not valid"))</f>
        <v/>
      </c>
      <c r="CQ944" s="892">
        <f> IF(CE944="","",IF(AND(CE944&lt;&gt;"",CF944=""),IF(CE944&gt;=0.8,"Medir+Sig Max","No"),IF(CF944&lt;&gt;"",IF(CF944&gt;=0.8,"Medir+Sig Max","No"),"")))</f>
        <v/>
      </c>
      <c r="CR944" s="7224"/>
      <c r="CS944" s="892"/>
      <c r="CT944" s="219">
        <f>IF(CO944="",IF(AND(CE944="",CF944=""),"",IF(CF944="",IF(DQ944&gt;1,ROUND(DQ944*CE944,3),CE944),IF(DQ944&gt;1,ROUND(DQ944*CF944,3),CF944))),IF(AND(CE944="",CF944=""),"",IF(CF944="",IF(DQ944&gt;1,ROUND(DQ944*CE944*(1/(CO944)),3),CE944*(1/(CO944))),IF(DQ944&gt;1,ROUND(DQ944*CF944*(1/(CO944)),3),CF944*(1/(CO944))))))</f>
        <v/>
      </c>
      <c r="CU944" s="224">
        <f>BY944</f>
        <v/>
      </c>
      <c r="CV944" s="237">
        <f>BZ944</f>
        <v/>
      </c>
      <c r="CW944" s="237">
        <f>CA944</f>
        <v/>
      </c>
      <c r="CX944" s="224">
        <f>CC944</f>
        <v/>
      </c>
      <c r="CY944" s="237">
        <f>CD944</f>
        <v/>
      </c>
      <c r="CZ944" s="7476">
        <f>IF(COUNTIF(Overview!K12:K14,TRUE)&gt;0,1.6,IF(COUNTIF(Overview!L12:L14,TRUE)&gt;0,8,0))</f>
        <v/>
      </c>
      <c r="DA944" s="1667"/>
      <c r="DB944" s="7482"/>
      <c r="DC944" s="844">
        <f>IF(CT944="","",IF(CT944&gt;CZ944,"Fail","Pass"))</f>
        <v/>
      </c>
      <c r="DD944" s="399"/>
      <c r="DE944" s="1565">
        <f>MyTimestamp(DC944)</f>
        <v/>
      </c>
      <c r="DF944" s="1531">
        <f>IF(COUNT(CE944:CH944)=1,15,IF(COUNT(CE944:CH944)=0,0,30))</f>
        <v/>
      </c>
      <c r="DG944" s="1532">
        <f>IF(DF944=0,0,2)</f>
        <v/>
      </c>
      <c r="DH944" s="1862"/>
      <c r="DI944" s="1862"/>
      <c r="DJ944" s="1863"/>
      <c r="DK944" s="1964"/>
      <c r="DL944" s="1574">
        <f>10^(CN944/20)*100-100</f>
        <v/>
      </c>
      <c r="DM944" s="1104"/>
      <c r="DN944" s="1269"/>
      <c r="DO944" s="1104">
        <f>IF(DM944="","",10^(DM944/10))</f>
        <v/>
      </c>
      <c r="DP944" s="1104">
        <f>IF(ISNUMBER(DN944)=FALSE,"",10^(DN944/10))</f>
        <v/>
      </c>
      <c r="DQ944" s="1577">
        <f>IF(AND(ISNUMBER(DO944),ISNUMBER(DP944)),IF(DO944/DP944&gt;1,ROUND((DO944)/DP944,3),1),1)</f>
        <v/>
      </c>
      <c r="DR944" s="1541"/>
      <c r="DS944" s="1541"/>
      <c r="DT944" s="1541"/>
      <c r="DU944" s="1541"/>
      <c r="DV944" s="1541"/>
      <c r="DW944" s="1541"/>
      <c r="DX944" s="1541"/>
      <c r="DY944" s="1541"/>
      <c r="DZ944" s="1541"/>
      <c r="EA944" s="1541"/>
      <c r="EB944" s="1541"/>
      <c r="EC944" s="1541"/>
      <c r="ED944" s="1541"/>
      <c r="EE944" s="1541"/>
      <c r="EF944" s="1541"/>
      <c r="EG944" s="1541"/>
      <c r="EH944" s="1541"/>
      <c r="EI944" s="1541"/>
      <c r="EJ944" s="1541"/>
      <c r="EK944" s="1541"/>
      <c r="EL944" s="1541"/>
      <c r="EM944" s="1541"/>
      <c r="EN944" s="1541"/>
      <c r="EO944" s="1541"/>
      <c r="EP944" s="1541"/>
      <c r="EQ944" s="1541"/>
      <c r="ER944" s="1541"/>
      <c r="ES944" s="1541"/>
      <c r="ET944" s="1541"/>
      <c r="EU944" s="1541"/>
      <c r="EV944" s="1541"/>
    </row>
    <row r="945" ht="15" x14ac:dyDescent="0.25">
      <c r="A945" s="1541"/>
      <c r="B945" s="1541"/>
      <c r="C945"/>
      <c r="D945" s="1486"/>
      <c r="E945" s="1486"/>
      <c r="F945" s="672" t="inlineStr">
        <is>
          <t>5.5</t>
        </is>
      </c>
      <c r="G945" s="1497"/>
      <c r="H945" s="130">
        <f>BV945</f>
        <v/>
      </c>
      <c r="I945" s="130">
        <f>BW945</f>
        <v/>
      </c>
      <c r="J945" s="1299" t="inlineStr">
        <is>
          <t>WLAN</t>
        </is>
      </c>
      <c r="K945" s="1299" t="inlineStr">
        <is>
          <t>2.4 GHz</t>
        </is>
      </c>
      <c r="L945" s="115"/>
      <c r="M945" s="130"/>
      <c r="N945" s="119"/>
      <c r="O945" s="131"/>
      <c r="P945" s="6597"/>
      <c r="Q945" s="131"/>
      <c r="R945" s="131"/>
      <c r="S945" s="6593"/>
      <c r="T945" s="130">
        <v>7</v>
      </c>
      <c r="U945" s="6593">
        <v>2442</v>
      </c>
      <c r="V945" s="119"/>
      <c r="W945" s="1305"/>
      <c r="X945" s="119"/>
      <c r="Y945" s="119"/>
      <c r="Z945" s="119"/>
      <c r="AA945" s="115"/>
      <c r="AB945" s="115"/>
      <c r="AC945" s="1300">
        <f>IF(OR(BX945="Close to Ear",BX945="Close to Head"),"Head",IF(BX945="Extremity","Extremity","Body"))</f>
        <v/>
      </c>
      <c r="AD945" s="1301">
        <f>CA945</f>
        <v/>
      </c>
      <c r="AE945" s="1299">
        <f>CB945</f>
        <v/>
      </c>
      <c r="AF945" s="115"/>
      <c r="AG945" s="1302">
        <f>IF(OR(AZ945="",BA945=""),"N/A",IF(DC945="Pass","P","F"))</f>
        <v/>
      </c>
      <c r="AH945" s="129"/>
      <c r="AI945" s="129"/>
      <c r="AJ945" s="129"/>
      <c r="AK945" s="119"/>
      <c r="AL945" s="115"/>
      <c r="AM945" s="119"/>
      <c r="AN945" s="119"/>
      <c r="AO945" s="692"/>
      <c r="AP945" s="692"/>
      <c r="AQ945" s="692"/>
      <c r="AR945" s="692"/>
      <c r="AS945" s="692"/>
      <c r="AT945" s="1303">
        <f>IF(AC945="Extremity",IF(CG945="","",CG945),"")</f>
        <v/>
      </c>
      <c r="AU945" s="1303">
        <f>IF(AC945="Extremity",IF(CH945="","",CH945),"")</f>
        <v/>
      </c>
      <c r="AV945" s="1304">
        <f>IF(AC945="Extremity","",IF(CE945="","",CE945))</f>
        <v/>
      </c>
      <c r="AW945" s="1304">
        <f>IF(AD945="Extremity","",IF(CF945="","",CF945))</f>
        <v/>
      </c>
      <c r="AX945" s="1305">
        <f>DL945</f>
        <v/>
      </c>
      <c r="AY945" s="1305">
        <f>DQ945</f>
        <v/>
      </c>
      <c r="AZ945" s="3377">
        <f>IF(AC945="Extremity",IF(DA945="","",DA945),"")</f>
        <v/>
      </c>
      <c r="BA945" s="3378">
        <f>IF(AC945="Extremity","",IF(CT945="","",CT945))</f>
        <v/>
      </c>
      <c r="BB945" s="1305">
        <f>IF(AC945="Extremity",IF(DB945="","",DB945),"")</f>
        <v/>
      </c>
      <c r="BC945" s="1304">
        <f>IF(AC945="Extremity","",IF(CZ945="","",CZ945))</f>
        <v/>
      </c>
      <c r="BD945" s="1305">
        <f>DD945</f>
        <v/>
      </c>
      <c r="BE945" s="132">
        <f>DE945</f>
        <v/>
      </c>
      <c r="BF945" s="133">
        <f>DF945*60</f>
        <v/>
      </c>
      <c r="BG945" s="121">
        <f>BE945</f>
        <v/>
      </c>
      <c r="BH945" s="133">
        <f>DG945*60</f>
        <v/>
      </c>
      <c r="BI945" s="133">
        <f>DH945</f>
        <v/>
      </c>
      <c r="BJ945" s="117"/>
      <c r="BK945" s="812">
        <f>Overview!$E$7</f>
        <v/>
      </c>
      <c r="BL945" s="117"/>
      <c r="BM945" s="834">
        <f>DI945</f>
        <v/>
      </c>
      <c r="BN945" s="812">
        <f>Overview!$P$153</f>
        <v/>
      </c>
      <c r="BO945" s="117"/>
      <c r="BP945" s="117"/>
      <c r="BQ945" s="115"/>
      <c r="BR945" s="1478"/>
      <c r="BS945" s="1541"/>
      <c r="BT945" s="1864" t="inlineStr">
        <is>
          <t>WLAN</t>
        </is>
      </c>
      <c r="BU945" s="1828" t="inlineStr">
        <is>
          <t>2.4 GHz</t>
        </is>
      </c>
      <c r="BV945" s="906">
        <f>Overview!$H$28</f>
        <v/>
      </c>
      <c r="BW945" s="1828"/>
      <c r="BX945" s="1864" t="inlineStr">
        <is>
          <t>Body</t>
        </is>
      </c>
      <c r="BY945" s="906"/>
      <c r="BZ945" s="906"/>
      <c r="CA945" s="1072" t="inlineStr">
        <is>
          <t>Back Face</t>
        </is>
      </c>
      <c r="CB945" s="1072">
        <v>5</v>
      </c>
      <c r="CC945" s="877">
        <f>IF(COUNT('Conducted WiFi'!$AH$3:$AH$9)=0,7,INDEX('Conducted WiFi'!$T$3:$T$9,MATCH(MAX('Conducted WiFi'!$AH$3:$AH$9),'Conducted WiFi'!$AH$3:$AH$9,0)))</f>
        <v>7</v>
      </c>
      <c r="CD945" s="1188">
        <f>IF(COUNT('Conducted WiFi'!$AH$3:$AH$9)=0,2442,INDEX('Conducted WiFi'!$U$3:$U$9,MATCH(MAX('Conducted WiFi'!$AH$3:$AH$9),'Conducted WiFi'!$AH$3:$AH$9,0)))</f>
        <v>2442</v>
      </c>
      <c r="CE945" s="7237"/>
      <c r="CF945" s="7237"/>
      <c r="CG945" s="7245"/>
      <c r="CH945" s="7245"/>
      <c r="CI945" s="225">
        <f>BY945</f>
        <v/>
      </c>
      <c r="CJ945" s="237">
        <f>BZ945</f>
        <v/>
      </c>
      <c r="CK945" s="223">
        <f>CA945</f>
        <v/>
      </c>
      <c r="CL945" s="237">
        <f>CC945</f>
        <v/>
      </c>
      <c r="CM945" s="394">
        <f>CD945</f>
        <v/>
      </c>
      <c r="CN945" s="1966"/>
      <c r="CO945" s="1967"/>
      <c r="CP945" s="7214">
        <f>IF(CF945=""," ",IF(ABS(CE945-CF945)&lt;=0.1,"Valid","Not valid"))</f>
        <v/>
      </c>
      <c r="CQ945" s="1674">
        <f> IF(CE945="","",IF(AND(CE945&lt;&gt;"",CF945=""),IF(CE945&gt;=0.8,"Medir+Sig Max","No"),IF(CF945&lt;&gt;"",IF(CF945&gt;=0.8,"Medir+Sig Max","No"),"")))</f>
        <v/>
      </c>
      <c r="CR945" s="6927"/>
      <c r="CS945" s="1674"/>
      <c r="CT945" s="220">
        <f>IF(CO945="",IF(AND(CE945="",CF945=""),"",IF(CF945="",IF(DQ945&gt;1,ROUND(DQ945*CE945,3),CE945),IF(DQ945&gt;1,ROUND(DQ945*CF945,3),CF945))),IF(AND(CE945="",CF945=""),"",IF(CF945="",IF(DQ945&gt;1,ROUND(DQ945*CE945*(1/(CO945)),3),CE945*(1/(CO945))),IF(DQ945&gt;1,ROUND(DQ945*CF945*(1/(CO945)),3),CF945*(1/(CO945))))))</f>
        <v/>
      </c>
      <c r="CU945" s="224">
        <f>BY945</f>
        <v/>
      </c>
      <c r="CV945" s="237">
        <f>BZ945</f>
        <v/>
      </c>
      <c r="CW945" s="237">
        <f>CA945</f>
        <v/>
      </c>
      <c r="CX945" s="224">
        <f>CC945</f>
        <v/>
      </c>
      <c r="CY945" s="237">
        <f>CD945</f>
        <v/>
      </c>
      <c r="CZ945" s="7474">
        <f>IF(COUNTIF(Overview!K12:K14,TRUE)&gt;0,1.6,IF(COUNTIF(Overview!L12:L14,TRUE)&gt;0,8,0))</f>
        <v/>
      </c>
      <c r="DA945" s="1666"/>
      <c r="DB945" s="7483"/>
      <c r="DC945" s="844">
        <f>IF(CT945="","",IF(CT945&gt;CZ945,"Fail","Pass"))</f>
        <v/>
      </c>
      <c r="DD945" s="402"/>
      <c r="DE945" s="1565">
        <f>MyTimestamp(DC945)</f>
        <v/>
      </c>
      <c r="DF945" s="1531">
        <f>IF(COUNT(CE945:CH945)=1,15,IF(COUNT(CE945:CH945)=0,0,30))</f>
        <v/>
      </c>
      <c r="DG945" s="1532">
        <f>IF(DF945=0,0,2)</f>
        <v/>
      </c>
      <c r="DH945" s="1866"/>
      <c r="DI945" s="1866"/>
      <c r="DJ945" s="1863"/>
      <c r="DK945" s="1968"/>
      <c r="DL945" s="1574">
        <f>10^(CN945/20)*100-100</f>
        <v/>
      </c>
      <c r="DM945" s="976"/>
      <c r="DN945" s="1271"/>
      <c r="DO945" s="976">
        <f>IF(DM945="","",10^(DM945/10))</f>
        <v/>
      </c>
      <c r="DP945" s="976">
        <f>IF(ISNUMBER(DN945)=FALSE,"",10^(DN945/10))</f>
        <v/>
      </c>
      <c r="DQ945" s="1578">
        <f>IF(AND(ISNUMBER(DO945),ISNUMBER(DP945)),IF(DO945/DP945&gt;1,ROUND((DO945)/DP945,3),1),1)</f>
        <v/>
      </c>
      <c r="DR945" s="1541"/>
      <c r="DS945" s="1541"/>
      <c r="DT945" s="1541"/>
      <c r="DU945" s="1541"/>
      <c r="DV945" s="1541"/>
      <c r="DW945" s="1541"/>
      <c r="DX945" s="1541"/>
      <c r="DY945" s="1541"/>
      <c r="DZ945" s="1541"/>
      <c r="EA945" s="1541"/>
      <c r="EB945" s="1541"/>
      <c r="EC945" s="1541"/>
      <c r="ED945" s="1541"/>
      <c r="EE945" s="1541"/>
      <c r="EF945" s="1541"/>
      <c r="EG945" s="1541"/>
      <c r="EH945" s="1541"/>
      <c r="EI945" s="1541"/>
      <c r="EJ945" s="1541"/>
      <c r="EK945" s="1541"/>
      <c r="EL945" s="1541"/>
      <c r="EM945" s="1541"/>
      <c r="EN945" s="1541"/>
      <c r="EO945" s="1541"/>
      <c r="EP945" s="1541"/>
      <c r="EQ945" s="1541"/>
      <c r="ER945" s="1541"/>
      <c r="ES945" s="1541"/>
      <c r="ET945" s="1541"/>
      <c r="EU945" s="1541"/>
      <c r="EV945" s="1541"/>
    </row>
    <row r="946" ht="15" x14ac:dyDescent="0.25">
      <c r="A946" s="1541"/>
      <c r="B946" s="1541"/>
      <c r="C946"/>
      <c r="D946" s="1486"/>
      <c r="E946" s="1486"/>
      <c r="F946" s="672" t="inlineStr">
        <is>
          <t>5.5</t>
        </is>
      </c>
      <c r="G946" s="1497"/>
      <c r="H946" s="130">
        <f>BV946</f>
        <v/>
      </c>
      <c r="I946" s="130">
        <f>BW946</f>
        <v/>
      </c>
      <c r="J946" s="1299" t="inlineStr">
        <is>
          <t>WLAN</t>
        </is>
      </c>
      <c r="K946" s="1299" t="inlineStr">
        <is>
          <t>2.4 GHz</t>
        </is>
      </c>
      <c r="L946" s="115"/>
      <c r="M946" s="130"/>
      <c r="N946" s="119"/>
      <c r="O946" s="131"/>
      <c r="P946" s="6597"/>
      <c r="Q946" s="131"/>
      <c r="R946" s="131"/>
      <c r="S946" s="6593"/>
      <c r="T946" s="130">
        <v>7</v>
      </c>
      <c r="U946" s="6593">
        <v>2442</v>
      </c>
      <c r="V946" s="119"/>
      <c r="W946" s="1305"/>
      <c r="X946" s="119"/>
      <c r="Y946" s="119"/>
      <c r="Z946" s="119"/>
      <c r="AA946" s="115"/>
      <c r="AB946" s="115"/>
      <c r="AC946" s="1300">
        <f>IF(OR(BX946="Close to Ear",BX946="Close to Head"),"Head",IF(BX946="Extremity","Extremity","Body"))</f>
        <v/>
      </c>
      <c r="AD946" s="1301">
        <f>CA946</f>
        <v/>
      </c>
      <c r="AE946" s="1299">
        <f>CB946</f>
        <v/>
      </c>
      <c r="AF946" s="115"/>
      <c r="AG946" s="1302">
        <f>IF(OR(AZ946="",BA946=""),"N/A",IF(DC946="Pass","P","F"))</f>
        <v/>
      </c>
      <c r="AH946" s="129"/>
      <c r="AI946" s="129"/>
      <c r="AJ946" s="129"/>
      <c r="AK946" s="119"/>
      <c r="AL946" s="115"/>
      <c r="AM946" s="119"/>
      <c r="AN946" s="119"/>
      <c r="AO946" s="692"/>
      <c r="AP946" s="692"/>
      <c r="AQ946" s="692"/>
      <c r="AR946" s="692"/>
      <c r="AS946" s="692"/>
      <c r="AT946" s="1303">
        <f>IF(AC946="Extremity",IF(CG946="","",CG946),"")</f>
        <v/>
      </c>
      <c r="AU946" s="1303">
        <f>IF(AC946="Extremity",IF(CH946="","",CH946),"")</f>
        <v/>
      </c>
      <c r="AV946" s="1304">
        <f>IF(AC946="Extremity","",IF(CE946="","",CE946))</f>
        <v/>
      </c>
      <c r="AW946" s="1304">
        <f>IF(AD946="Extremity","",IF(CF946="","",CF946))</f>
        <v/>
      </c>
      <c r="AX946" s="1305">
        <f>DL946</f>
        <v/>
      </c>
      <c r="AY946" s="1305">
        <f>DQ946</f>
        <v/>
      </c>
      <c r="AZ946" s="3377">
        <f>IF(AC946="Extremity",IF(DA946="","",DA946),"")</f>
        <v/>
      </c>
      <c r="BA946" s="3378">
        <f>IF(AC946="Extremity","",IF(CT946="","",CT946))</f>
        <v/>
      </c>
      <c r="BB946" s="1305">
        <f>IF(AC946="Extremity",IF(DB946="","",DB946),"")</f>
        <v/>
      </c>
      <c r="BC946" s="1304">
        <f>IF(AC946="Extremity","",IF(CZ946="","",CZ946))</f>
        <v/>
      </c>
      <c r="BD946" s="1305">
        <f>DD946</f>
        <v/>
      </c>
      <c r="BE946" s="132">
        <f>DE946</f>
        <v/>
      </c>
      <c r="BF946" s="133">
        <f>DF946*60</f>
        <v/>
      </c>
      <c r="BG946" s="121">
        <f>BE946</f>
        <v/>
      </c>
      <c r="BH946" s="133">
        <f>DG946*60</f>
        <v/>
      </c>
      <c r="BI946" s="133">
        <f>DH946</f>
        <v/>
      </c>
      <c r="BJ946" s="117"/>
      <c r="BK946" s="812">
        <f>Overview!$E$7</f>
        <v/>
      </c>
      <c r="BL946" s="117"/>
      <c r="BM946" s="834">
        <f>DI946</f>
        <v/>
      </c>
      <c r="BN946" s="812">
        <f>Overview!$P$153</f>
        <v/>
      </c>
      <c r="BO946" s="117"/>
      <c r="BP946" s="117"/>
      <c r="BQ946" s="115"/>
      <c r="BR946" s="1478"/>
      <c r="BS946" s="1541"/>
      <c r="BT946" s="1864" t="inlineStr">
        <is>
          <t>WLAN</t>
        </is>
      </c>
      <c r="BU946" s="1828" t="inlineStr">
        <is>
          <t>2.4 GHz</t>
        </is>
      </c>
      <c r="BV946" s="906">
        <f>Overview!$H$28</f>
        <v/>
      </c>
      <c r="BW946" s="1828"/>
      <c r="BX946" s="1864" t="inlineStr">
        <is>
          <t>Body</t>
        </is>
      </c>
      <c r="BY946" s="875"/>
      <c r="BZ946" s="875"/>
      <c r="CA946" s="1072" t="inlineStr">
        <is>
          <t>Left Edge</t>
        </is>
      </c>
      <c r="CB946" s="1072">
        <v>5</v>
      </c>
      <c r="CC946" s="877">
        <f>IF(COUNT('Conducted WiFi'!$AH$3:$AH$9)=0,7,INDEX('Conducted WiFi'!$T$3:$T$9,MATCH(MAX('Conducted WiFi'!$AH$3:$AH$9),'Conducted WiFi'!$AH$3:$AH$9,0)))</f>
        <v>7</v>
      </c>
      <c r="CD946" s="1188">
        <f>IF(COUNT('Conducted WiFi'!$AH$3:$AH$9)=0,2442,INDEX('Conducted WiFi'!$U$3:$U$9,MATCH(MAX('Conducted WiFi'!$AH$3:$AH$9),'Conducted WiFi'!$AH$3:$AH$9,0)))</f>
        <v>2442</v>
      </c>
      <c r="CE946" s="7237"/>
      <c r="CF946" s="7237"/>
      <c r="CG946" s="7245"/>
      <c r="CH946" s="7245"/>
      <c r="CI946" s="225">
        <f>BY946</f>
        <v/>
      </c>
      <c r="CJ946" s="237">
        <f>BZ946</f>
        <v/>
      </c>
      <c r="CK946" s="223">
        <f>CA946</f>
        <v/>
      </c>
      <c r="CL946" s="237">
        <f>CC946</f>
        <v/>
      </c>
      <c r="CM946" s="394">
        <f>CD946</f>
        <v/>
      </c>
      <c r="CN946" s="1966"/>
      <c r="CO946" s="1967"/>
      <c r="CP946" s="7214">
        <f>IF(CF946=""," ",IF(ABS(CE946-CF946)&lt;=0.1,"Valid","Not valid"))</f>
        <v/>
      </c>
      <c r="CQ946" s="1674">
        <f> IF(CE946="","",IF(AND(CE946&lt;&gt;"",CF946=""),IF(CE946&gt;=0.8,"Medir+Sig Max","No"),IF(CF946&lt;&gt;"",IF(CF946&gt;=0.8,"Medir+Sig Max","No"),"")))</f>
        <v/>
      </c>
      <c r="CR946" s="6927"/>
      <c r="CS946" s="1674"/>
      <c r="CT946" s="220">
        <f>IF(CO946="",IF(AND(CE946="",CF946=""),"",IF(CF946="",IF(DQ946&gt;1,ROUND(DQ946*CE946,3),CE946),IF(DQ946&gt;1,ROUND(DQ946*CF946,3),CF946))),IF(AND(CE946="",CF946=""),"",IF(CF946="",IF(DQ946&gt;1,ROUND(DQ946*CE946*(1/(CO946)),3),CE946*(1/(CO946))),IF(DQ946&gt;1,ROUND(DQ946*CF946*(1/(CO946)),3),CF946*(1/(CO946))))))</f>
        <v/>
      </c>
      <c r="CU946" s="224">
        <f>BY946</f>
        <v/>
      </c>
      <c r="CV946" s="237">
        <f>BZ946</f>
        <v/>
      </c>
      <c r="CW946" s="237">
        <f>CA946</f>
        <v/>
      </c>
      <c r="CX946" s="224">
        <f>CC946</f>
        <v/>
      </c>
      <c r="CY946" s="237">
        <f>CD946</f>
        <v/>
      </c>
      <c r="CZ946" s="7474">
        <f>IF(COUNTIF(Overview!K12:K14,TRUE)&gt;0,1.6,IF(COUNTIF(Overview!L12:L14,TRUE)&gt;0,8,0))</f>
        <v/>
      </c>
      <c r="DA946" s="1666"/>
      <c r="DB946" s="7483"/>
      <c r="DC946" s="844">
        <f>IF(CT946="","",IF(CT946&gt;CZ946,"Fail","Pass"))</f>
        <v/>
      </c>
      <c r="DD946" s="402"/>
      <c r="DE946" s="1565">
        <f>MyTimestamp(DC946)</f>
        <v/>
      </c>
      <c r="DF946" s="1531">
        <f>IF(COUNT(CE946:CH946)=1,15,IF(COUNT(CE946:CH946)=0,0,30))</f>
        <v/>
      </c>
      <c r="DG946" s="1532">
        <f>IF(DF946=0,0,2)</f>
        <v/>
      </c>
      <c r="DH946" s="1866"/>
      <c r="DI946" s="1866"/>
      <c r="DJ946" s="1863"/>
      <c r="DK946" s="1968"/>
      <c r="DL946" s="1574">
        <f>10^(CN946/20)*100-100</f>
        <v/>
      </c>
      <c r="DM946" s="976"/>
      <c r="DN946" s="1270"/>
      <c r="DO946" s="976">
        <f>IF(DM946="","",10^(DM946/10))</f>
        <v/>
      </c>
      <c r="DP946" s="976">
        <f>IF(ISNUMBER(DN946)=FALSE,"",10^(DN946/10))</f>
        <v/>
      </c>
      <c r="DQ946" s="1578">
        <f>IF(AND(ISNUMBER(DO946),ISNUMBER(DP946)),IF(DO946/DP946&gt;1,ROUND((DO946)/DP946,3),1),1)</f>
        <v/>
      </c>
      <c r="DR946" s="1541"/>
      <c r="DS946" s="1541"/>
      <c r="DT946" s="1541"/>
      <c r="DU946" s="1541"/>
      <c r="DV946" s="1541"/>
      <c r="DW946" s="1541"/>
      <c r="DX946" s="1541"/>
      <c r="DY946" s="1541"/>
      <c r="DZ946" s="1541"/>
      <c r="EA946" s="1541"/>
      <c r="EB946" s="1541"/>
      <c r="EC946" s="1541"/>
      <c r="ED946" s="1541"/>
      <c r="EE946" s="1541"/>
      <c r="EF946" s="1541"/>
      <c r="EG946" s="1541"/>
      <c r="EH946" s="1541"/>
      <c r="EI946" s="1541"/>
      <c r="EJ946" s="1541"/>
      <c r="EK946" s="1541"/>
      <c r="EL946" s="1541"/>
      <c r="EM946" s="1541"/>
      <c r="EN946" s="1541"/>
      <c r="EO946" s="1541"/>
      <c r="EP946" s="1541"/>
      <c r="EQ946" s="1541"/>
      <c r="ER946" s="1541"/>
      <c r="ES946" s="1541"/>
      <c r="ET946" s="1541"/>
      <c r="EU946" s="1541"/>
      <c r="EV946" s="1541"/>
    </row>
    <row r="947" ht="15" x14ac:dyDescent="0.25">
      <c r="A947" s="1541"/>
      <c r="B947" s="1541"/>
      <c r="C947"/>
      <c r="D947" s="1486"/>
      <c r="E947" s="1486"/>
      <c r="F947" s="672" t="inlineStr">
        <is>
          <t>5.5</t>
        </is>
      </c>
      <c r="G947" s="1497"/>
      <c r="H947" s="130">
        <f>BV947</f>
        <v/>
      </c>
      <c r="I947" s="130">
        <f>BW947</f>
        <v/>
      </c>
      <c r="J947" s="1299" t="inlineStr">
        <is>
          <t>WLAN</t>
        </is>
      </c>
      <c r="K947" s="1299" t="inlineStr">
        <is>
          <t>2.4 GHz</t>
        </is>
      </c>
      <c r="L947" s="115"/>
      <c r="M947" s="130"/>
      <c r="N947" s="119"/>
      <c r="O947" s="131"/>
      <c r="P947" s="6597"/>
      <c r="Q947" s="131"/>
      <c r="R947" s="131"/>
      <c r="S947" s="6593"/>
      <c r="T947" s="130">
        <v>7</v>
      </c>
      <c r="U947" s="6593">
        <v>2442</v>
      </c>
      <c r="V947" s="119"/>
      <c r="W947" s="1305"/>
      <c r="X947" s="119"/>
      <c r="Y947" s="119"/>
      <c r="Z947" s="119"/>
      <c r="AA947" s="115"/>
      <c r="AB947" s="115"/>
      <c r="AC947" s="1300">
        <f>IF(OR(BX947="Close to Ear",BX947="Close to Head"),"Head",IF(BX947="Extremity","Extremity","Body"))</f>
        <v/>
      </c>
      <c r="AD947" s="1301">
        <f>CA947</f>
        <v/>
      </c>
      <c r="AE947" s="1299">
        <f>CB947</f>
        <v/>
      </c>
      <c r="AF947" s="115"/>
      <c r="AG947" s="1302">
        <f>IF(OR(AZ947="",BA947=""),"N/A",IF(DC947="Pass","P","F"))</f>
        <v/>
      </c>
      <c r="AH947" s="129"/>
      <c r="AI947" s="129"/>
      <c r="AJ947" s="129"/>
      <c r="AK947" s="119"/>
      <c r="AL947" s="115"/>
      <c r="AM947" s="119"/>
      <c r="AN947" s="119"/>
      <c r="AO947" s="692"/>
      <c r="AP947" s="692"/>
      <c r="AQ947" s="692"/>
      <c r="AR947" s="692"/>
      <c r="AS947" s="692"/>
      <c r="AT947" s="1303">
        <f>IF(AC947="Extremity",IF(CG947="","",CG947),"")</f>
        <v/>
      </c>
      <c r="AU947" s="1303">
        <f>IF(AC947="Extremity",IF(CH947="","",CH947),"")</f>
        <v/>
      </c>
      <c r="AV947" s="1304">
        <f>IF(AC947="Extremity","",IF(CE947="","",CE947))</f>
        <v/>
      </c>
      <c r="AW947" s="1304">
        <f>IF(AD947="Extremity","",IF(CF947="","",CF947))</f>
        <v/>
      </c>
      <c r="AX947" s="1305">
        <f>DL947</f>
        <v/>
      </c>
      <c r="AY947" s="1305">
        <f>DQ947</f>
        <v/>
      </c>
      <c r="AZ947" s="3377">
        <f>IF(AC947="Extremity",IF(DA947="","",DA947),"")</f>
        <v/>
      </c>
      <c r="BA947" s="3378">
        <f>IF(AC947="Extremity","",IF(CT947="","",CT947))</f>
        <v/>
      </c>
      <c r="BB947" s="1305">
        <f>IF(AC947="Extremity",IF(DB947="","",DB947),"")</f>
        <v/>
      </c>
      <c r="BC947" s="1304">
        <f>IF(AC947="Extremity","",IF(CZ947="","",CZ947))</f>
        <v/>
      </c>
      <c r="BD947" s="1305">
        <f>DD947</f>
        <v/>
      </c>
      <c r="BE947" s="132">
        <f>DE947</f>
        <v/>
      </c>
      <c r="BF947" s="133">
        <f>DF947*60</f>
        <v/>
      </c>
      <c r="BG947" s="121">
        <f>BE947</f>
        <v/>
      </c>
      <c r="BH947" s="133">
        <f>DG947*60</f>
        <v/>
      </c>
      <c r="BI947" s="133">
        <f>DH947</f>
        <v/>
      </c>
      <c r="BJ947" s="117"/>
      <c r="BK947" s="812">
        <f>Overview!$E$7</f>
        <v/>
      </c>
      <c r="BL947" s="117"/>
      <c r="BM947" s="834">
        <f>DI947</f>
        <v/>
      </c>
      <c r="BN947" s="812">
        <f>Overview!$P$153</f>
        <v/>
      </c>
      <c r="BO947" s="117"/>
      <c r="BP947" s="117"/>
      <c r="BQ947" s="115"/>
      <c r="BR947" s="1478"/>
      <c r="BS947" s="1541"/>
      <c r="BT947" s="1864" t="inlineStr">
        <is>
          <t>WLAN</t>
        </is>
      </c>
      <c r="BU947" s="1828" t="inlineStr">
        <is>
          <t>2.4 GHz</t>
        </is>
      </c>
      <c r="BV947" s="906">
        <f>Overview!$H$28</f>
        <v/>
      </c>
      <c r="BW947" s="1828"/>
      <c r="BX947" s="1864" t="inlineStr">
        <is>
          <t>Body</t>
        </is>
      </c>
      <c r="BY947" s="906"/>
      <c r="BZ947" s="906"/>
      <c r="CA947" s="1072" t="inlineStr">
        <is>
          <t>Right Edge</t>
        </is>
      </c>
      <c r="CB947" s="1072">
        <v>5</v>
      </c>
      <c r="CC947" s="877">
        <f>IF(COUNT('Conducted WiFi'!$AH$3:$AH$9)=0,7,INDEX('Conducted WiFi'!$T$3:$T$9,MATCH(MAX('Conducted WiFi'!$AH$3:$AH$9),'Conducted WiFi'!$AH$3:$AH$9,0)))</f>
        <v>7</v>
      </c>
      <c r="CD947" s="1188">
        <f>IF(COUNT('Conducted WiFi'!$AH$3:$AH$9)=0,2442,INDEX('Conducted WiFi'!$U$3:$U$9,MATCH(MAX('Conducted WiFi'!$AH$3:$AH$9),'Conducted WiFi'!$AH$3:$AH$9,0)))</f>
        <v>2442</v>
      </c>
      <c r="CE947" s="7237"/>
      <c r="CF947" s="7237"/>
      <c r="CG947" s="7245"/>
      <c r="CH947" s="7245"/>
      <c r="CI947" s="225">
        <f>BY947</f>
        <v/>
      </c>
      <c r="CJ947" s="237">
        <f>BZ947</f>
        <v/>
      </c>
      <c r="CK947" s="223">
        <f>CA947</f>
        <v/>
      </c>
      <c r="CL947" s="237">
        <f>CC947</f>
        <v/>
      </c>
      <c r="CM947" s="394">
        <f>CD947</f>
        <v/>
      </c>
      <c r="CN947" s="1966"/>
      <c r="CO947" s="1967"/>
      <c r="CP947" s="7214">
        <f>IF(CF947=""," ",IF(ABS(CE947-CF947)&lt;=0.1,"Valid","Not valid"))</f>
        <v/>
      </c>
      <c r="CQ947" s="1674">
        <f> IF(CE947="","",IF(AND(CE947&lt;&gt;"",CF947=""),IF(CE947&gt;=0.8,"Medir+Sig Max","No"),IF(CF947&lt;&gt;"",IF(CF947&gt;=0.8,"Medir+Sig Max","No"),"")))</f>
        <v/>
      </c>
      <c r="CR947" s="6927"/>
      <c r="CS947" s="1674"/>
      <c r="CT947" s="220">
        <f>IF(CO947="",IF(AND(CE947="",CF947=""),"",IF(CF947="",IF(DQ947&gt;1,ROUND(DQ947*CE947,3),CE947),IF(DQ947&gt;1,ROUND(DQ947*CF947,3),CF947))),IF(AND(CE947="",CF947=""),"",IF(CF947="",IF(DQ947&gt;1,ROUND(DQ947*CE947*(1/(CO947)),3),CE947*(1/(CO947))),IF(DQ947&gt;1,ROUND(DQ947*CF947*(1/(CO947)),3),CF947*(1/(CO947))))))</f>
        <v/>
      </c>
      <c r="CU947" s="224">
        <f>BY947</f>
        <v/>
      </c>
      <c r="CV947" s="237">
        <f>BZ947</f>
        <v/>
      </c>
      <c r="CW947" s="237">
        <f>CA947</f>
        <v/>
      </c>
      <c r="CX947" s="224">
        <f>CC947</f>
        <v/>
      </c>
      <c r="CY947" s="237">
        <f>CD947</f>
        <v/>
      </c>
      <c r="CZ947" s="7474">
        <f>IF(COUNTIF(Overview!K12:K14,TRUE)&gt;0,1.6,IF(COUNTIF(Overview!L12:L14,TRUE)&gt;0,8,0))</f>
        <v/>
      </c>
      <c r="DA947" s="1666"/>
      <c r="DB947" s="7483"/>
      <c r="DC947" s="844">
        <f>IF(CT947="","",IF(CT947&gt;CZ947,"Fail","Pass"))</f>
        <v/>
      </c>
      <c r="DD947" s="402"/>
      <c r="DE947" s="1565">
        <f>MyTimestamp(DC947)</f>
        <v/>
      </c>
      <c r="DF947" s="1531">
        <f>IF(COUNT(CE947:CH947)=1,15,IF(COUNT(CE947:CH947)=0,0,30))</f>
        <v/>
      </c>
      <c r="DG947" s="1532">
        <f>IF(DF947=0,0,2)</f>
        <v/>
      </c>
      <c r="DH947" s="1866"/>
      <c r="DI947" s="1866"/>
      <c r="DJ947" s="1863"/>
      <c r="DK947" s="1968"/>
      <c r="DL947" s="1574">
        <f>10^(CN947/20)*100-100</f>
        <v/>
      </c>
      <c r="DM947" s="976"/>
      <c r="DN947" s="1271"/>
      <c r="DO947" s="976">
        <f>IF(DM947="","",10^(DM947/10))</f>
        <v/>
      </c>
      <c r="DP947" s="976">
        <f>IF(ISNUMBER(DN947)=FALSE,"",10^(DN947/10))</f>
        <v/>
      </c>
      <c r="DQ947" s="1578">
        <f>IF(AND(ISNUMBER(DO947),ISNUMBER(DP947)),IF(DO947/DP947&gt;1,ROUND((DO947)/DP947,3),1),1)</f>
        <v/>
      </c>
      <c r="DR947" s="1541"/>
      <c r="DS947" s="1541"/>
      <c r="DT947" s="1541"/>
      <c r="DU947" s="1541"/>
      <c r="DV947" s="1541"/>
      <c r="DW947" s="1541"/>
      <c r="DX947" s="1541"/>
      <c r="DY947" s="1541"/>
      <c r="DZ947" s="1541"/>
      <c r="EA947" s="1541"/>
      <c r="EB947" s="1541"/>
      <c r="EC947" s="1541"/>
      <c r="ED947" s="1541"/>
      <c r="EE947" s="1541"/>
      <c r="EF947" s="1541"/>
      <c r="EG947" s="1541"/>
      <c r="EH947" s="1541"/>
      <c r="EI947" s="1541"/>
      <c r="EJ947" s="1541"/>
      <c r="EK947" s="1541"/>
      <c r="EL947" s="1541"/>
      <c r="EM947" s="1541"/>
      <c r="EN947" s="1541"/>
      <c r="EO947" s="1541"/>
      <c r="EP947" s="1541"/>
      <c r="EQ947" s="1541"/>
      <c r="ER947" s="1541"/>
      <c r="ES947" s="1541"/>
      <c r="ET947" s="1541"/>
      <c r="EU947" s="1541"/>
      <c r="EV947" s="1541"/>
    </row>
    <row r="948" ht="15" x14ac:dyDescent="0.25">
      <c r="A948" s="1541"/>
      <c r="B948" s="1541"/>
      <c r="C948"/>
      <c r="D948" s="1486"/>
      <c r="E948" s="1486"/>
      <c r="F948" s="672" t="inlineStr">
        <is>
          <t>5.5</t>
        </is>
      </c>
      <c r="G948" s="1497"/>
      <c r="H948" s="130">
        <f>BV948</f>
        <v/>
      </c>
      <c r="I948" s="130">
        <f>BW948</f>
        <v/>
      </c>
      <c r="J948" s="1299" t="inlineStr">
        <is>
          <t>WLAN</t>
        </is>
      </c>
      <c r="K948" s="1299" t="inlineStr">
        <is>
          <t>2.4 GHz</t>
        </is>
      </c>
      <c r="L948" s="115"/>
      <c r="M948" s="130"/>
      <c r="N948" s="119"/>
      <c r="O948" s="131"/>
      <c r="P948" s="6597"/>
      <c r="Q948" s="131"/>
      <c r="R948" s="131"/>
      <c r="S948" s="6593"/>
      <c r="T948" s="130">
        <v>7</v>
      </c>
      <c r="U948" s="6593">
        <v>2442</v>
      </c>
      <c r="V948" s="119"/>
      <c r="W948" s="1305"/>
      <c r="X948" s="119"/>
      <c r="Y948" s="119"/>
      <c r="Z948" s="119"/>
      <c r="AA948" s="115"/>
      <c r="AB948" s="115"/>
      <c r="AC948" s="1300">
        <f>IF(OR(BX948="Close to Ear",BX948="Close to Head"),"Head",IF(BX948="Extremity","Extremity","Body"))</f>
        <v/>
      </c>
      <c r="AD948" s="1301">
        <f>CA948</f>
        <v/>
      </c>
      <c r="AE948" s="1299">
        <f>CB948</f>
        <v/>
      </c>
      <c r="AF948" s="115"/>
      <c r="AG948" s="1302">
        <f>IF(OR(AZ948="",BA948=""),"N/A",IF(DC948="Pass","P","F"))</f>
        <v/>
      </c>
      <c r="AH948" s="129"/>
      <c r="AI948" s="129"/>
      <c r="AJ948" s="129"/>
      <c r="AK948" s="119"/>
      <c r="AL948" s="115"/>
      <c r="AM948" s="119"/>
      <c r="AN948" s="119"/>
      <c r="AO948" s="692"/>
      <c r="AP948" s="692"/>
      <c r="AQ948" s="692"/>
      <c r="AR948" s="692"/>
      <c r="AS948" s="692"/>
      <c r="AT948" s="1303">
        <f>IF(AC948="Extremity",IF(CG948="","",CG948),"")</f>
        <v/>
      </c>
      <c r="AU948" s="1303">
        <f>IF(AC948="Extremity",IF(CH948="","",CH948),"")</f>
        <v/>
      </c>
      <c r="AV948" s="1304">
        <f>IF(AC948="Extremity","",IF(CE948="","",CE948))</f>
        <v/>
      </c>
      <c r="AW948" s="1304">
        <f>IF(AD948="Extremity","",IF(CF948="","",CF948))</f>
        <v/>
      </c>
      <c r="AX948" s="1305">
        <f>DL948</f>
        <v/>
      </c>
      <c r="AY948" s="1305">
        <f>DQ948</f>
        <v/>
      </c>
      <c r="AZ948" s="3377">
        <f>IF(AC948="Extremity",IF(DA948="","",DA948),"")</f>
        <v/>
      </c>
      <c r="BA948" s="3378">
        <f>IF(AC948="Extremity","",IF(CT948="","",CT948))</f>
        <v/>
      </c>
      <c r="BB948" s="1305">
        <f>IF(AC948="Extremity",IF(DB948="","",DB948),"")</f>
        <v/>
      </c>
      <c r="BC948" s="1304">
        <f>IF(AC948="Extremity","",IF(CZ948="","",CZ948))</f>
        <v/>
      </c>
      <c r="BD948" s="1305">
        <f>DD948</f>
        <v/>
      </c>
      <c r="BE948" s="132">
        <f>DE948</f>
        <v/>
      </c>
      <c r="BF948" s="133">
        <f>DF948*60</f>
        <v/>
      </c>
      <c r="BG948" s="121">
        <f>BE948</f>
        <v/>
      </c>
      <c r="BH948" s="133">
        <f>DG948*60</f>
        <v/>
      </c>
      <c r="BI948" s="133">
        <f>DH948</f>
        <v/>
      </c>
      <c r="BJ948" s="117"/>
      <c r="BK948" s="812">
        <f>Overview!$E$7</f>
        <v/>
      </c>
      <c r="BL948" s="117"/>
      <c r="BM948" s="834">
        <f>DI948</f>
        <v/>
      </c>
      <c r="BN948" s="812">
        <f>Overview!$P$153</f>
        <v/>
      </c>
      <c r="BO948" s="117"/>
      <c r="BP948" s="117"/>
      <c r="BQ948" s="115"/>
      <c r="BR948" s="1478"/>
      <c r="BS948" s="1541"/>
      <c r="BT948" s="1864" t="inlineStr">
        <is>
          <t>WLAN</t>
        </is>
      </c>
      <c r="BU948" s="1828" t="inlineStr">
        <is>
          <t>2.4 GHz</t>
        </is>
      </c>
      <c r="BV948" s="906">
        <f>Overview!$H$28</f>
        <v/>
      </c>
      <c r="BW948" s="1828"/>
      <c r="BX948" s="1864" t="inlineStr">
        <is>
          <t>Body</t>
        </is>
      </c>
      <c r="BY948" s="906"/>
      <c r="BZ948" s="906"/>
      <c r="CA948" s="1072" t="inlineStr">
        <is>
          <t>Top Edge</t>
        </is>
      </c>
      <c r="CB948" s="1072">
        <v>5</v>
      </c>
      <c r="CC948" s="877">
        <f>IF(COUNT('Conducted WiFi'!$AH$3:$AH$9)=0,7,INDEX('Conducted WiFi'!$T$3:$T$9,MATCH(MAX('Conducted WiFi'!$AH$3:$AH$9),'Conducted WiFi'!$AH$3:$AH$9,0)))</f>
        <v>7</v>
      </c>
      <c r="CD948" s="1188">
        <f>IF(COUNT('Conducted WiFi'!$AH$3:$AH$9)=0,2442,INDEX('Conducted WiFi'!$U$3:$U$9,MATCH(MAX('Conducted WiFi'!$AH$3:$AH$9),'Conducted WiFi'!$AH$3:$AH$9,0)))</f>
        <v>2442</v>
      </c>
      <c r="CE948" s="7237"/>
      <c r="CF948" s="7237"/>
      <c r="CG948" s="7245"/>
      <c r="CH948" s="7245"/>
      <c r="CI948" s="225">
        <f>BY948</f>
        <v/>
      </c>
      <c r="CJ948" s="237">
        <f>BZ948</f>
        <v/>
      </c>
      <c r="CK948" s="223">
        <f>CA948</f>
        <v/>
      </c>
      <c r="CL948" s="237">
        <f>CC948</f>
        <v/>
      </c>
      <c r="CM948" s="394">
        <f>CD948</f>
        <v/>
      </c>
      <c r="CN948" s="1966"/>
      <c r="CO948" s="1967"/>
      <c r="CP948" s="7214">
        <f>IF(CF948=""," ",IF(ABS(CE948-CF948)&lt;=0.1,"Valid","Not valid"))</f>
        <v/>
      </c>
      <c r="CQ948" s="1674">
        <f> IF(CE948="","",IF(AND(CE948&lt;&gt;"",CF948=""),IF(CE948&gt;=0.8,"Medir+Sig Max","No"),IF(CF948&lt;&gt;"",IF(CF948&gt;=0.8,"Medir+Sig Max","No"),"")))</f>
        <v/>
      </c>
      <c r="CR948" s="6927"/>
      <c r="CS948" s="1674"/>
      <c r="CT948" s="220">
        <f>IF(CO948="",IF(AND(CE948="",CF948=""),"",IF(CF948="",IF(DQ948&gt;1,ROUND(DQ948*CE948,3),CE948),IF(DQ948&gt;1,ROUND(DQ948*CF948,3),CF948))),IF(AND(CE948="",CF948=""),"",IF(CF948="",IF(DQ948&gt;1,ROUND(DQ948*CE948*(1/(CO948)),3),CE948*(1/(CO948))),IF(DQ948&gt;1,ROUND(DQ948*CF948*(1/(CO948)),3),CF948*(1/(CO948))))))</f>
        <v/>
      </c>
      <c r="CU948" s="224">
        <f>BY948</f>
        <v/>
      </c>
      <c r="CV948" s="237">
        <f>BZ948</f>
        <v/>
      </c>
      <c r="CW948" s="237">
        <f>CA948</f>
        <v/>
      </c>
      <c r="CX948" s="224">
        <f>CC948</f>
        <v/>
      </c>
      <c r="CY948" s="237">
        <f>CD948</f>
        <v/>
      </c>
      <c r="CZ948" s="7474">
        <f>IF(COUNTIF(Overview!K12:K14,TRUE)&gt;0,1.6,IF(COUNTIF(Overview!L12:L14,TRUE)&gt;0,8,0))</f>
        <v/>
      </c>
      <c r="DA948" s="1666"/>
      <c r="DB948" s="7483"/>
      <c r="DC948" s="844">
        <f>IF(CT948="","",IF(CT948&gt;CZ948,"Fail","Pass"))</f>
        <v/>
      </c>
      <c r="DD948" s="402"/>
      <c r="DE948" s="1565">
        <f>MyTimestamp(DC948)</f>
        <v/>
      </c>
      <c r="DF948" s="1531">
        <f>IF(COUNT(CE948:CH948)=1,15,IF(COUNT(CE948:CH948)=0,0,30))</f>
        <v/>
      </c>
      <c r="DG948" s="1532">
        <f>IF(DF948=0,0,2)</f>
        <v/>
      </c>
      <c r="DH948" s="1866"/>
      <c r="DI948" s="1866"/>
      <c r="DJ948" s="1863"/>
      <c r="DK948" s="1968"/>
      <c r="DL948" s="1574">
        <f>10^(CN948/20)*100-100</f>
        <v/>
      </c>
      <c r="DM948" s="976"/>
      <c r="DN948" s="1271"/>
      <c r="DO948" s="976">
        <f>IF(DM948="","",10^(DM948/10))</f>
        <v/>
      </c>
      <c r="DP948" s="976">
        <f>IF(ISNUMBER(DN948)=FALSE,"",10^(DN948/10))</f>
        <v/>
      </c>
      <c r="DQ948" s="1578">
        <f>IF(AND(ISNUMBER(DO948),ISNUMBER(DP948)),IF(DO948/DP948&gt;1,ROUND((DO948)/DP948,3),1),1)</f>
        <v/>
      </c>
      <c r="DR948" s="1541"/>
      <c r="DS948" s="1541"/>
      <c r="DT948" s="1541"/>
      <c r="DU948" s="1541"/>
      <c r="DV948" s="1541"/>
      <c r="DW948" s="1541"/>
      <c r="DX948" s="1541"/>
      <c r="DY948" s="1541"/>
      <c r="DZ948" s="1541"/>
      <c r="EA948" s="1541"/>
      <c r="EB948" s="1541"/>
      <c r="EC948" s="1541"/>
      <c r="ED948" s="1541"/>
      <c r="EE948" s="1541"/>
      <c r="EF948" s="1541"/>
      <c r="EG948" s="1541"/>
      <c r="EH948" s="1541"/>
      <c r="EI948" s="1541"/>
      <c r="EJ948" s="1541"/>
      <c r="EK948" s="1541"/>
      <c r="EL948" s="1541"/>
      <c r="EM948" s="1541"/>
      <c r="EN948" s="1541"/>
      <c r="EO948" s="1541"/>
      <c r="EP948" s="1541"/>
      <c r="EQ948" s="1541"/>
      <c r="ER948" s="1541"/>
      <c r="ES948" s="1541"/>
      <c r="ET948" s="1541"/>
      <c r="EU948" s="1541"/>
      <c r="EV948" s="1541"/>
    </row>
    <row r="949" ht="15" x14ac:dyDescent="0.25">
      <c r="A949" s="1541"/>
      <c r="B949" s="1541"/>
      <c r="C949"/>
      <c r="D949" s="1486"/>
      <c r="E949" s="1486"/>
      <c r="F949" s="672" t="inlineStr">
        <is>
          <t>5.5</t>
        </is>
      </c>
      <c r="G949" s="1497"/>
      <c r="H949" s="130">
        <f>BV949</f>
        <v/>
      </c>
      <c r="I949" s="130">
        <f>BW949</f>
        <v/>
      </c>
      <c r="J949" s="1299" t="inlineStr">
        <is>
          <t>WLAN</t>
        </is>
      </c>
      <c r="K949" s="1299" t="inlineStr">
        <is>
          <t>2.4 GHz</t>
        </is>
      </c>
      <c r="L949" s="115"/>
      <c r="M949" s="130"/>
      <c r="N949" s="119"/>
      <c r="O949" s="131"/>
      <c r="P949" s="6597"/>
      <c r="Q949" s="131"/>
      <c r="R949" s="131"/>
      <c r="S949" s="6593"/>
      <c r="T949" s="130">
        <v>7</v>
      </c>
      <c r="U949" s="6593">
        <v>2442</v>
      </c>
      <c r="V949" s="119"/>
      <c r="W949" s="1305"/>
      <c r="X949" s="119"/>
      <c r="Y949" s="119"/>
      <c r="Z949" s="119"/>
      <c r="AA949" s="115"/>
      <c r="AB949" s="115"/>
      <c r="AC949" s="1300">
        <f>IF(OR(BX949="Close to Ear",BX949="Close to Head"),"Head",IF(BX949="Extremity","Extremity","Body"))</f>
        <v/>
      </c>
      <c r="AD949" s="1301">
        <f>CA949</f>
        <v/>
      </c>
      <c r="AE949" s="1299">
        <f>CB949</f>
        <v/>
      </c>
      <c r="AF949" s="115"/>
      <c r="AG949" s="1302">
        <f>IF(OR(AZ949="",BA949=""),"N/A",IF(DC949="Pass","P","F"))</f>
        <v/>
      </c>
      <c r="AH949" s="129"/>
      <c r="AI949" s="129"/>
      <c r="AJ949" s="129"/>
      <c r="AK949" s="119"/>
      <c r="AL949" s="115"/>
      <c r="AM949" s="119"/>
      <c r="AN949" s="119"/>
      <c r="AO949" s="692"/>
      <c r="AP949" s="692"/>
      <c r="AQ949" s="692"/>
      <c r="AR949" s="692"/>
      <c r="AS949" s="692"/>
      <c r="AT949" s="1303">
        <f>IF(AC949="Extremity",IF(CG949="","",CG949),"")</f>
        <v/>
      </c>
      <c r="AU949" s="1303">
        <f>IF(AC949="Extremity",IF(CH949="","",CH949),"")</f>
        <v/>
      </c>
      <c r="AV949" s="1304">
        <f>IF(AC949="Extremity","",IF(CE949="","",CE949))</f>
        <v/>
      </c>
      <c r="AW949" s="1304">
        <f>IF(AD949="Extremity","",IF(CF949="","",CF949))</f>
        <v/>
      </c>
      <c r="AX949" s="1305">
        <f>DL949</f>
        <v/>
      </c>
      <c r="AY949" s="1305">
        <f>DQ949</f>
        <v/>
      </c>
      <c r="AZ949" s="3377">
        <f>IF(AC949="Extremity",IF(DA949="","",DA949),"")</f>
        <v/>
      </c>
      <c r="BA949" s="3378">
        <f>IF(AC949="Extremity","",IF(CT949="","",CT949))</f>
        <v/>
      </c>
      <c r="BB949" s="1305">
        <f>IF(AC949="Extremity",IF(DB949="","",DB949),"")</f>
        <v/>
      </c>
      <c r="BC949" s="1304">
        <f>IF(AC949="Extremity","",IF(CZ949="","",CZ949))</f>
        <v/>
      </c>
      <c r="BD949" s="1305">
        <f>DD949</f>
        <v/>
      </c>
      <c r="BE949" s="132">
        <f>DE949</f>
        <v/>
      </c>
      <c r="BF949" s="133">
        <f>DF949*60</f>
        <v/>
      </c>
      <c r="BG949" s="121">
        <f>BE949</f>
        <v/>
      </c>
      <c r="BH949" s="133">
        <f>DG949*60</f>
        <v/>
      </c>
      <c r="BI949" s="133">
        <f>DH949</f>
        <v/>
      </c>
      <c r="BJ949" s="117"/>
      <c r="BK949" s="812">
        <f>Overview!$E$7</f>
        <v/>
      </c>
      <c r="BL949" s="117"/>
      <c r="BM949" s="834">
        <f>DI949</f>
        <v/>
      </c>
      <c r="BN949" s="812">
        <f>Overview!$P$153</f>
        <v/>
      </c>
      <c r="BO949" s="117"/>
      <c r="BP949" s="117"/>
      <c r="BQ949" s="115"/>
      <c r="BR949" s="1478"/>
      <c r="BS949" s="1541"/>
      <c r="BT949" s="1864" t="inlineStr">
        <is>
          <t>WLAN</t>
        </is>
      </c>
      <c r="BU949" s="1828" t="inlineStr">
        <is>
          <t>2.4 GHz</t>
        </is>
      </c>
      <c r="BV949" s="906">
        <f>Overview!$H$28</f>
        <v/>
      </c>
      <c r="BW949" s="1828"/>
      <c r="BX949" s="1867" t="inlineStr">
        <is>
          <t>Body</t>
        </is>
      </c>
      <c r="BY949" s="908"/>
      <c r="BZ949" s="908"/>
      <c r="CA949" s="1960" t="inlineStr">
        <is>
          <t>Bottom Edge</t>
        </is>
      </c>
      <c r="CB949" s="1970">
        <v>5</v>
      </c>
      <c r="CC949" s="1189">
        <f>IF(COUNT('Conducted WiFi'!$AH$3:$AH$9)=0,7,INDEX('Conducted WiFi'!$T$3:$T$9,MATCH(MAX('Conducted WiFi'!$AH$3:$AH$9),'Conducted WiFi'!$AH$3:$AH$9,0)))</f>
        <v>7</v>
      </c>
      <c r="CD949" s="1190">
        <f>IF(COUNT('Conducted WiFi'!$AH$3:$AH$9)=0,2442,INDEX('Conducted WiFi'!$U$3:$U$9,MATCH(MAX('Conducted WiFi'!$AH$3:$AH$9),'Conducted WiFi'!$AH$3:$AH$9,0)))</f>
        <v>2442</v>
      </c>
      <c r="CE949" s="7237"/>
      <c r="CF949" s="7237"/>
      <c r="CG949" s="7245"/>
      <c r="CH949" s="7245"/>
      <c r="CI949" s="225">
        <f>BY949</f>
        <v/>
      </c>
      <c r="CJ949" s="237">
        <f>BZ949</f>
        <v/>
      </c>
      <c r="CK949" s="223">
        <f>CA949</f>
        <v/>
      </c>
      <c r="CL949" s="237">
        <f>CC949</f>
        <v/>
      </c>
      <c r="CM949" s="394">
        <f>CD949</f>
        <v/>
      </c>
      <c r="CN949" s="1966"/>
      <c r="CO949" s="1967"/>
      <c r="CP949" s="7214">
        <f>IF(CF949=""," ",IF(ABS(CE949-CF949)&lt;=0.1,"Valid","Not valid"))</f>
        <v/>
      </c>
      <c r="CQ949" s="1674">
        <f> IF(CE949="","",IF(AND(CE949&lt;&gt;"",CF949=""),IF(CE949&gt;=0.8,"Medir+Sig Max","No"),IF(CF949&lt;&gt;"",IF(CF949&gt;=0.8,"Medir+Sig Max","No"),"")))</f>
        <v/>
      </c>
      <c r="CR949" s="6927"/>
      <c r="CS949" s="1674"/>
      <c r="CT949" s="220">
        <f>IF(CO949="",IF(AND(CE949="",CF949=""),"",IF(CF949="",IF(DQ949&gt;1,ROUND(DQ949*CE949,3),CE949),IF(DQ949&gt;1,ROUND(DQ949*CF949,3),CF949))),IF(AND(CE949="",CF949=""),"",IF(CF949="",IF(DQ949&gt;1,ROUND(DQ949*CE949*(1/(CO949)),3),CE949*(1/(CO949))),IF(DQ949&gt;1,ROUND(DQ949*CF949*(1/(CO949)),3),CF949*(1/(CO949))))))</f>
        <v/>
      </c>
      <c r="CU949" s="224">
        <f>BY949</f>
        <v/>
      </c>
      <c r="CV949" s="237">
        <f>BZ949</f>
        <v/>
      </c>
      <c r="CW949" s="237">
        <f>CA949</f>
        <v/>
      </c>
      <c r="CX949" s="224">
        <f>CC949</f>
        <v/>
      </c>
      <c r="CY949" s="237">
        <f>CD949</f>
        <v/>
      </c>
      <c r="CZ949" s="7474">
        <f>IF(COUNTIF(Overview!K12:K14,TRUE)&gt;0,1.6,IF(COUNTIF(Overview!L12:L14,TRUE)&gt;0,8,0))</f>
        <v/>
      </c>
      <c r="DA949" s="1666"/>
      <c r="DB949" s="7483"/>
      <c r="DC949" s="844">
        <f>IF(CT949="","",IF(CT949&gt;CZ949,"Fail","Pass"))</f>
        <v/>
      </c>
      <c r="DD949" s="402"/>
      <c r="DE949" s="1565">
        <f>MyTimestamp(DC949)</f>
        <v/>
      </c>
      <c r="DF949" s="1531">
        <f>IF(COUNT(CE949:CH949)=1,15,IF(COUNT(CE949:CH949)=0,0,30))</f>
        <v/>
      </c>
      <c r="DG949" s="1532">
        <f>IF(DF949=0,0,2)</f>
        <v/>
      </c>
      <c r="DH949" s="1866"/>
      <c r="DI949" s="1866"/>
      <c r="DJ949" s="1863"/>
      <c r="DK949" s="1968"/>
      <c r="DL949" s="1574">
        <f>10^(CN949/20)*100-100</f>
        <v/>
      </c>
      <c r="DM949" s="976"/>
      <c r="DN949" s="1272"/>
      <c r="DO949" s="976">
        <f>IF(DM949="","",10^(DM949/10))</f>
        <v/>
      </c>
      <c r="DP949" s="976">
        <f>IF(ISNUMBER(DN949)=FALSE,"",10^(DN949/10))</f>
        <v/>
      </c>
      <c r="DQ949" s="1578">
        <f>IF(AND(ISNUMBER(DO949),ISNUMBER(DP949)),IF(DO949/DP949&gt;1,ROUND((DO949)/DP949,3),1),1)</f>
        <v/>
      </c>
      <c r="DR949" s="1541"/>
      <c r="DS949" s="1541"/>
      <c r="DT949" s="1541"/>
      <c r="DU949" s="1541"/>
      <c r="DV949" s="1541"/>
      <c r="DW949" s="1541"/>
      <c r="DX949" s="1541"/>
      <c r="DY949" s="1541"/>
      <c r="DZ949" s="1541"/>
      <c r="EA949" s="1541"/>
      <c r="EB949" s="1541"/>
      <c r="EC949" s="1541"/>
      <c r="ED949" s="1541"/>
      <c r="EE949" s="1541"/>
      <c r="EF949" s="1541"/>
      <c r="EG949" s="1541"/>
      <c r="EH949" s="1541"/>
      <c r="EI949" s="1541"/>
      <c r="EJ949" s="1541"/>
      <c r="EK949" s="1541"/>
      <c r="EL949" s="1541"/>
      <c r="EM949" s="1541"/>
      <c r="EN949" s="1541"/>
      <c r="EO949" s="1541"/>
      <c r="EP949" s="1541"/>
      <c r="EQ949" s="1541"/>
      <c r="ER949" s="1541"/>
      <c r="ES949" s="1541"/>
      <c r="ET949" s="1541"/>
      <c r="EU949" s="1541"/>
      <c r="EV949" s="1541"/>
    </row>
    <row r="950" ht="15" x14ac:dyDescent="0.25">
      <c r="A950" s="1541"/>
      <c r="B950" s="1541"/>
      <c r="C950"/>
      <c r="D950" s="1486"/>
      <c r="E950" s="1486"/>
      <c r="F950" s="672" t="inlineStr">
        <is>
          <t>5.5</t>
        </is>
      </c>
      <c r="G950" s="1497"/>
      <c r="H950" s="130">
        <f>BV950</f>
        <v/>
      </c>
      <c r="I950" s="130">
        <f>BW950</f>
        <v/>
      </c>
      <c r="J950" s="1299" t="inlineStr">
        <is>
          <t>WLAN</t>
        </is>
      </c>
      <c r="K950" s="1299" t="inlineStr">
        <is>
          <t>2.4 GHz</t>
        </is>
      </c>
      <c r="L950" s="115"/>
      <c r="M950" s="130"/>
      <c r="N950" s="119"/>
      <c r="O950" s="131"/>
      <c r="P950" s="6597"/>
      <c r="Q950" s="131"/>
      <c r="R950" s="131"/>
      <c r="S950" s="6593"/>
      <c r="T950" s="130">
        <v>7</v>
      </c>
      <c r="U950" s="6593">
        <v>2442</v>
      </c>
      <c r="V950" s="119"/>
      <c r="W950" s="1305"/>
      <c r="X950" s="119"/>
      <c r="Y950" s="119"/>
      <c r="Z950" s="119"/>
      <c r="AA950" s="115"/>
      <c r="AB950" s="115"/>
      <c r="AC950" s="1300">
        <f>IF(OR(BX950="Close to Ear",BX950="Close to Head"),"Head",IF(BX950="Extremity","Extremity","Body"))</f>
        <v/>
      </c>
      <c r="AD950" s="1301">
        <f>CA950</f>
        <v/>
      </c>
      <c r="AE950" s="1299">
        <f>CB950</f>
        <v/>
      </c>
      <c r="AF950" s="115"/>
      <c r="AG950" s="1302">
        <f>IF(OR(AZ950="",BA950=""),"N/A",IF(DC950="Pass","P","F"))</f>
        <v/>
      </c>
      <c r="AH950" s="129"/>
      <c r="AI950" s="129"/>
      <c r="AJ950" s="129"/>
      <c r="AK950" s="119"/>
      <c r="AL950" s="115"/>
      <c r="AM950" s="119"/>
      <c r="AN950" s="119"/>
      <c r="AO950" s="692"/>
      <c r="AP950" s="692"/>
      <c r="AQ950" s="692"/>
      <c r="AR950" s="692"/>
      <c r="AS950" s="692"/>
      <c r="AT950" s="1303">
        <f>IF(AC950="Extremity",IF(CG950="","",CG950),"")</f>
        <v/>
      </c>
      <c r="AU950" s="1303">
        <f>IF(AC950="Extremity",IF(CH950="","",CH950),"")</f>
        <v/>
      </c>
      <c r="AV950" s="1304">
        <f>IF(AC950="Extremity","",IF(CE950="","",CE950))</f>
        <v/>
      </c>
      <c r="AW950" s="1304">
        <f>IF(AD950="Extremity","",IF(CF950="","",CF950))</f>
        <v/>
      </c>
      <c r="AX950" s="1305">
        <f>DL950</f>
        <v/>
      </c>
      <c r="AY950" s="1305">
        <f>DQ950</f>
        <v/>
      </c>
      <c r="AZ950" s="3377">
        <f>IF(AC950="Extremity",IF(DA950="","",DA950),"")</f>
        <v/>
      </c>
      <c r="BA950" s="3378">
        <f>IF(AC950="Extremity","",IF(CT950="","",CT950))</f>
        <v/>
      </c>
      <c r="BB950" s="1305">
        <f>IF(AC950="Extremity",IF(DB950="","",DB950),"")</f>
        <v/>
      </c>
      <c r="BC950" s="1304">
        <f>IF(AC950="Extremity","",IF(CZ950="","",CZ950))</f>
        <v/>
      </c>
      <c r="BD950" s="1305">
        <f>DD950</f>
        <v/>
      </c>
      <c r="BE950" s="132">
        <f>DE950</f>
        <v/>
      </c>
      <c r="BF950" s="133">
        <f>DF950*60</f>
        <v/>
      </c>
      <c r="BG950" s="121">
        <f>BE950</f>
        <v/>
      </c>
      <c r="BH950" s="133">
        <f>DG950*60</f>
        <v/>
      </c>
      <c r="BI950" s="133">
        <f>DH950</f>
        <v/>
      </c>
      <c r="BJ950" s="117"/>
      <c r="BK950" s="812">
        <f>Overview!$E$7</f>
        <v/>
      </c>
      <c r="BL950" s="117"/>
      <c r="BM950" s="834">
        <f>DI950</f>
        <v/>
      </c>
      <c r="BN950" s="812">
        <f>Overview!$P$153</f>
        <v/>
      </c>
      <c r="BO950" s="117"/>
      <c r="BP950" s="117"/>
      <c r="BQ950" s="115"/>
      <c r="BR950" s="1478"/>
      <c r="BS950" s="1541"/>
      <c r="BT950" s="1864" t="inlineStr">
        <is>
          <t>WLAN</t>
        </is>
      </c>
      <c r="BU950" s="1828" t="inlineStr">
        <is>
          <t>2.4 GHz</t>
        </is>
      </c>
      <c r="BV950" s="906">
        <f>Overview!$H$28</f>
        <v/>
      </c>
      <c r="BW950" s="1828"/>
      <c r="BX950" s="1864" t="inlineStr">
        <is>
          <t>Body</t>
        </is>
      </c>
      <c r="BY950" s="1198"/>
      <c r="BZ950" s="1198"/>
      <c r="CA950" s="1199" t="str">
        <f>IF(COUNT(CF944:CF949)=0,IF(COUNT(CE944:CE949)=0,"TBD",VLOOKUP(MAX(CE944:CE949),CE944:CK949,7,FALSE)),VLOOKUP(MAX(CF944:CF949),CF944:CK949,6,FALSE))</f>
        <v>TBD</v>
      </c>
      <c r="CB950" s="1971">
        <v>5</v>
      </c>
      <c r="CC950" s="1198">
        <f>IF(COUNT('Conducted WiFi'!$AH$3:$AH$9)=0,7,INDEX('Conducted WiFi'!$T$3:$T$9,MATCH(MAX('Conducted WiFi'!$AH$3:$AH$9),'Conducted WiFi'!$AH$3:$AH$9,0)))</f>
        <v>7</v>
      </c>
      <c r="CD950" s="1198">
        <f>IF(COUNT('Conducted WiFi'!$AH$3:$AH$9)=0,2442,INDEX('Conducted WiFi'!$U$3:$U$9,MATCH(MAX('Conducted WiFi'!$AH$3:$AH$9),'Conducted WiFi'!$AH$3:$AH$9,0)))</f>
        <v>2442</v>
      </c>
      <c r="CE950" s="7237"/>
      <c r="CF950" s="7237"/>
      <c r="CG950" s="7245"/>
      <c r="CH950" s="7245"/>
      <c r="CI950" s="225">
        <f>BY950</f>
        <v/>
      </c>
      <c r="CJ950" s="237">
        <f>BZ950</f>
        <v/>
      </c>
      <c r="CK950" s="223">
        <f>CA950</f>
        <v/>
      </c>
      <c r="CL950" s="237">
        <f>CC950</f>
        <v/>
      </c>
      <c r="CM950" s="394">
        <f>CD950</f>
        <v/>
      </c>
      <c r="CN950" s="1966"/>
      <c r="CO950" s="1967"/>
      <c r="CP950" s="7214">
        <f>IF(CF950=""," ",IF(ABS(CE950-CF950)&lt;=0.1,"Valid","Not valid"))</f>
        <v/>
      </c>
      <c r="CQ950" s="1674">
        <f> IF(CE950="","",IF(AND(CE950&lt;&gt;"",CF950=""),IF(CE950&gt;=0.8,"Medir+Sig Max","No"),IF(CF950&lt;&gt;"",IF(CF950&gt;=0.8,"Medir+Sig Max","No"),"")))</f>
        <v/>
      </c>
      <c r="CR950" s="6927"/>
      <c r="CS950" s="1674"/>
      <c r="CT950" s="220">
        <f>IF(CO950="",IF(AND(CE950="",CF950=""),"",IF(CF950="",IF(DQ950&gt;1,ROUND(DQ950*CE950,3),CE950),IF(DQ950&gt;1,ROUND(DQ950*CF950,3),CF950))),IF(AND(CE950="",CF950=""),"",IF(CF950="",IF(DQ950&gt;1,ROUND(DQ950*CE950*(1/(CO950)),3),CE950*(1/(CO950))),IF(DQ950&gt;1,ROUND(DQ950*CF950*(1/(CO950)),3),CF950*(1/(CO950))))))</f>
        <v/>
      </c>
      <c r="CU950" s="224">
        <f>BY950</f>
        <v/>
      </c>
      <c r="CV950" s="237">
        <f>BZ950</f>
        <v/>
      </c>
      <c r="CW950" s="237">
        <f>CA950</f>
        <v/>
      </c>
      <c r="CX950" s="224">
        <f>CC950</f>
        <v/>
      </c>
      <c r="CY950" s="237">
        <f>CD950</f>
        <v/>
      </c>
      <c r="CZ950" s="7474">
        <f>IF(COUNTIF(Overview!K12:K14,TRUE)&gt;0,1.6,IF(COUNTIF(Overview!L12:L14,TRUE)&gt;0,8,0))</f>
        <v/>
      </c>
      <c r="DA950" s="1666"/>
      <c r="DB950" s="7483"/>
      <c r="DC950" s="844">
        <f>IF(CT950="","",IF(CT950&gt;CZ950,"Fail","Pass"))</f>
        <v/>
      </c>
      <c r="DD950" s="402"/>
      <c r="DE950" s="1565">
        <f>MyTimestamp(DC950)</f>
        <v/>
      </c>
      <c r="DF950" s="1531">
        <f>IF(COUNT(CE950:CH950)=1,15,IF(COUNT(CE950:CH950)=0,0,30))</f>
        <v/>
      </c>
      <c r="DG950" s="1532">
        <f>IF(DF950=0,0,2)</f>
        <v/>
      </c>
      <c r="DH950" s="1866"/>
      <c r="DI950" s="1866"/>
      <c r="DJ950" s="1863"/>
      <c r="DK950" s="1968"/>
      <c r="DL950" s="1574">
        <f>10^(CN950/20)*100-100</f>
        <v/>
      </c>
      <c r="DM950" s="976"/>
      <c r="DN950" s="1273"/>
      <c r="DO950" s="976">
        <f>IF(DM950="","",10^(DM950/10))</f>
        <v/>
      </c>
      <c r="DP950" s="976">
        <f>IF(ISNUMBER(DN950)=FALSE,"",10^(DN950/10))</f>
        <v/>
      </c>
      <c r="DQ950" s="1578">
        <f>IF(AND(ISNUMBER(DO950),ISNUMBER(DP950)),IF(DO950/DP950&gt;1,ROUND((DO950)/DP950,3),1),1)</f>
        <v/>
      </c>
      <c r="DR950" s="1541"/>
      <c r="DS950" s="1541"/>
      <c r="DT950" s="1541"/>
      <c r="DU950" s="1541"/>
      <c r="DV950" s="1541"/>
      <c r="DW950" s="1541"/>
      <c r="DX950" s="1541"/>
      <c r="DY950" s="1541"/>
      <c r="DZ950" s="1541"/>
      <c r="EA950" s="1541"/>
      <c r="EB950" s="1541"/>
      <c r="EC950" s="1541"/>
      <c r="ED950" s="1541"/>
      <c r="EE950" s="1541"/>
      <c r="EF950" s="1541"/>
      <c r="EG950" s="1541"/>
      <c r="EH950" s="1541"/>
      <c r="EI950" s="1541"/>
      <c r="EJ950" s="1541"/>
      <c r="EK950" s="1541"/>
      <c r="EL950" s="1541"/>
      <c r="EM950" s="1541"/>
      <c r="EN950" s="1541"/>
      <c r="EO950" s="1541"/>
      <c r="EP950" s="1541"/>
      <c r="EQ950" s="1541"/>
      <c r="ER950" s="1541"/>
      <c r="ES950" s="1541"/>
      <c r="ET950" s="1541"/>
      <c r="EU950" s="1541"/>
      <c r="EV950" s="1541"/>
    </row>
    <row r="951" ht="15" x14ac:dyDescent="0.25">
      <c r="A951" s="1541"/>
      <c r="B951" s="1541"/>
      <c r="C951"/>
      <c r="D951" s="1486"/>
      <c r="E951" s="1486"/>
      <c r="F951" s="672" t="inlineStr">
        <is>
          <t>5.5</t>
        </is>
      </c>
      <c r="G951" s="1497"/>
      <c r="H951" s="130">
        <f>BV951</f>
        <v/>
      </c>
      <c r="I951" s="130">
        <f>BW951</f>
        <v/>
      </c>
      <c r="J951" s="1299" t="inlineStr">
        <is>
          <t>WLAN</t>
        </is>
      </c>
      <c r="K951" s="1299" t="inlineStr">
        <is>
          <t>2.4 GHz</t>
        </is>
      </c>
      <c r="L951" s="115"/>
      <c r="M951" s="130"/>
      <c r="N951" s="119"/>
      <c r="O951" s="131"/>
      <c r="P951" s="6597"/>
      <c r="Q951" s="131"/>
      <c r="R951" s="131"/>
      <c r="S951" s="6593"/>
      <c r="T951" s="130">
        <v>7</v>
      </c>
      <c r="U951" s="6593">
        <v>2442</v>
      </c>
      <c r="V951" s="119"/>
      <c r="W951" s="1305"/>
      <c r="X951" s="119"/>
      <c r="Y951" s="119"/>
      <c r="Z951" s="119"/>
      <c r="AA951" s="115"/>
      <c r="AB951" s="115"/>
      <c r="AC951" s="1300">
        <f>IF(OR(BX951="Close to Ear",BX951="Close to Head"),"Head",IF(BX951="Extremity","Extremity","Body"))</f>
        <v/>
      </c>
      <c r="AD951" s="1301">
        <f>CA951</f>
        <v/>
      </c>
      <c r="AE951" s="1299">
        <f>CB951</f>
        <v/>
      </c>
      <c r="AF951" s="115"/>
      <c r="AG951" s="1302">
        <f>IF(OR(AZ951="",BA951=""),"N/A",IF(DC951="Pass","P","F"))</f>
        <v/>
      </c>
      <c r="AH951" s="129"/>
      <c r="AI951" s="129"/>
      <c r="AJ951" s="129"/>
      <c r="AK951" s="119"/>
      <c r="AL951" s="115"/>
      <c r="AM951" s="119"/>
      <c r="AN951" s="119"/>
      <c r="AO951" s="692"/>
      <c r="AP951" s="692"/>
      <c r="AQ951" s="692"/>
      <c r="AR951" s="692"/>
      <c r="AS951" s="692"/>
      <c r="AT951" s="1303">
        <f>IF(AC951="Extremity",IF(CG951="","",CG951),"")</f>
        <v/>
      </c>
      <c r="AU951" s="1303">
        <f>IF(AC951="Extremity",IF(CH951="","",CH951),"")</f>
        <v/>
      </c>
      <c r="AV951" s="1304">
        <f>IF(AC951="Extremity","",IF(CE951="","",CE951))</f>
        <v/>
      </c>
      <c r="AW951" s="1304">
        <f>IF(AD951="Extremity","",IF(CF951="","",CF951))</f>
        <v/>
      </c>
      <c r="AX951" s="1305">
        <f>DL951</f>
        <v/>
      </c>
      <c r="AY951" s="1305">
        <f>DQ951</f>
        <v/>
      </c>
      <c r="AZ951" s="3377">
        <f>IF(AC951="Extremity",IF(DA951="","",DA951),"")</f>
        <v/>
      </c>
      <c r="BA951" s="3378">
        <f>IF(AC951="Extremity","",IF(CT951="","",CT951))</f>
        <v/>
      </c>
      <c r="BB951" s="1305">
        <f>IF(AC951="Extremity",IF(DB951="","",DB951),"")</f>
        <v/>
      </c>
      <c r="BC951" s="1304">
        <f>IF(AC951="Extremity","",IF(CZ951="","",CZ951))</f>
        <v/>
      </c>
      <c r="BD951" s="1305">
        <f>DD951</f>
        <v/>
      </c>
      <c r="BE951" s="132">
        <f>DE951</f>
        <v/>
      </c>
      <c r="BF951" s="133">
        <f>DF951*60</f>
        <v/>
      </c>
      <c r="BG951" s="121">
        <f>BE951</f>
        <v/>
      </c>
      <c r="BH951" s="133">
        <f>DG951*60</f>
        <v/>
      </c>
      <c r="BI951" s="133">
        <f>DH951</f>
        <v/>
      </c>
      <c r="BJ951" s="117"/>
      <c r="BK951" s="812">
        <f>Overview!$E$7</f>
        <v/>
      </c>
      <c r="BL951" s="117"/>
      <c r="BM951" s="834">
        <f>DI951</f>
        <v/>
      </c>
      <c r="BN951" s="812">
        <f>Overview!$P$153</f>
        <v/>
      </c>
      <c r="BO951" s="117"/>
      <c r="BP951" s="117"/>
      <c r="BQ951" s="115"/>
      <c r="BR951" s="1478"/>
      <c r="BS951" s="1541"/>
      <c r="BT951" s="1864" t="inlineStr">
        <is>
          <t>WLAN</t>
        </is>
      </c>
      <c r="BU951" s="1828" t="inlineStr">
        <is>
          <t>2.4 GHz</t>
        </is>
      </c>
      <c r="BV951" s="906">
        <f>Overview!$H$28</f>
        <v/>
      </c>
      <c r="BW951" s="1828"/>
      <c r="BX951" s="1864" t="inlineStr">
        <is>
          <t>Body</t>
        </is>
      </c>
      <c r="BY951" s="1198"/>
      <c r="BZ951" s="1198"/>
      <c r="CA951" s="1199" t="str">
        <f>CA950</f>
        <v>TBD</v>
      </c>
      <c r="CB951" s="1971">
        <v>5</v>
      </c>
      <c r="CC951" s="1198">
        <f>IF(COUNT('Conducted WiFi'!$AH$3:$AH$9)=0,7,INDEX('Conducted WiFi'!$T$3:$T$9,MATCH(MAX('Conducted WiFi'!$AH$3:$AH$9),'Conducted WiFi'!$AH$3:$AH$9,0)))</f>
        <v>7</v>
      </c>
      <c r="CD951" s="1191">
        <f>IF(COUNT('Conducted WiFi'!$AH$3:$AH$9)=0,2442,INDEX('Conducted WiFi'!$U$3:$U$9,MATCH(MAX('Conducted WiFi'!$AH$3:$AH$9),'Conducted WiFi'!$AH$3:$AH$9,0)))</f>
        <v>2442</v>
      </c>
      <c r="CE951" s="7237"/>
      <c r="CF951" s="7237"/>
      <c r="CG951" s="7245"/>
      <c r="CH951" s="7245"/>
      <c r="CI951" s="225">
        <f>BY951</f>
        <v/>
      </c>
      <c r="CJ951" s="237">
        <f>BZ951</f>
        <v/>
      </c>
      <c r="CK951" s="223">
        <f>CA951</f>
        <v/>
      </c>
      <c r="CL951" s="237">
        <f>CC951</f>
        <v/>
      </c>
      <c r="CM951" s="394">
        <f>CD951</f>
        <v/>
      </c>
      <c r="CN951" s="1966"/>
      <c r="CO951" s="1967"/>
      <c r="CP951" s="7214">
        <f>IF(CF951=""," ",IF(ABS(CE951-CF951)&lt;=0.1,"Valid","Not valid"))</f>
        <v/>
      </c>
      <c r="CQ951" s="1674">
        <f> IF(CE951="","",IF(AND(CE951&lt;&gt;"",CF951=""),IF(CE951&gt;=0.8,"Medir+Sig Max","No"),IF(CF951&lt;&gt;"",IF(CF951&gt;=0.8,"Medir+Sig Max","No"),"")))</f>
        <v/>
      </c>
      <c r="CR951" s="6927"/>
      <c r="CS951" s="1674"/>
      <c r="CT951" s="220">
        <f>IF(CO951="",IF(AND(CE951="",CF951=""),"",IF(CF951="",IF(DQ951&gt;1,ROUND(DQ951*CE951,3),CE951),IF(DQ951&gt;1,ROUND(DQ951*CF951,3),CF951))),IF(AND(CE951="",CF951=""),"",IF(CF951="",IF(DQ951&gt;1,ROUND(DQ951*CE951*(1/(CO951)),3),CE951*(1/(CO951))),IF(DQ951&gt;1,ROUND(DQ951*CF951*(1/(CO951)),3),CF951*(1/(CO951))))))</f>
        <v/>
      </c>
      <c r="CU951" s="224">
        <f>BY951</f>
        <v/>
      </c>
      <c r="CV951" s="237">
        <f>BZ951</f>
        <v/>
      </c>
      <c r="CW951" s="237">
        <f>CA951</f>
        <v/>
      </c>
      <c r="CX951" s="224">
        <f>CC951</f>
        <v/>
      </c>
      <c r="CY951" s="237">
        <f>CD951</f>
        <v/>
      </c>
      <c r="CZ951" s="7474">
        <f>IF(COUNTIF(Overview!K12:K14,TRUE)&gt;0,1.6,IF(COUNTIF(Overview!L12:L14,TRUE)&gt;0,8,0))</f>
        <v/>
      </c>
      <c r="DA951" s="1666"/>
      <c r="DB951" s="7483"/>
      <c r="DC951" s="844">
        <f>IF(CT951="","",IF(CT951&gt;CZ951,"Fail","Pass"))</f>
        <v/>
      </c>
      <c r="DD951" s="402"/>
      <c r="DE951" s="1565">
        <f>MyTimestamp(DC951)</f>
        <v/>
      </c>
      <c r="DF951" s="1531">
        <f>IF(COUNT(CE951:CH951)=1,15,IF(COUNT(CE951:CH951)=0,0,30))</f>
        <v/>
      </c>
      <c r="DG951" s="1532">
        <f>IF(DF951=0,0,2)</f>
        <v/>
      </c>
      <c r="DH951" s="1866"/>
      <c r="DI951" s="1866"/>
      <c r="DJ951" s="1863"/>
      <c r="DK951" s="1968"/>
      <c r="DL951" s="1574">
        <f>10^(CN951/20)*100-100</f>
        <v/>
      </c>
      <c r="DM951" s="976"/>
      <c r="DN951" s="1273"/>
      <c r="DO951" s="976">
        <f>IF(DM951="","",10^(DM951/10))</f>
        <v/>
      </c>
      <c r="DP951" s="976">
        <f>IF(ISNUMBER(DN951)=FALSE,"",10^(DN951/10))</f>
        <v/>
      </c>
      <c r="DQ951" s="1578">
        <f>IF(AND(ISNUMBER(DO951),ISNUMBER(DP951)),IF(DO951/DP951&gt;1,ROUND((DO951)/DP951,3),1),1)</f>
        <v/>
      </c>
      <c r="DR951" s="1541"/>
      <c r="DS951" s="1541"/>
      <c r="DT951" s="1541"/>
      <c r="DU951" s="1541"/>
      <c r="DV951" s="1541"/>
      <c r="DW951" s="1541"/>
      <c r="DX951" s="1541"/>
      <c r="DY951" s="1541"/>
      <c r="DZ951" s="1541"/>
      <c r="EA951" s="1541"/>
      <c r="EB951" s="1541"/>
      <c r="EC951" s="1541"/>
      <c r="ED951" s="1541"/>
      <c r="EE951" s="1541"/>
      <c r="EF951" s="1541"/>
      <c r="EG951" s="1541"/>
      <c r="EH951" s="1541"/>
      <c r="EI951" s="1541"/>
      <c r="EJ951" s="1541"/>
      <c r="EK951" s="1541"/>
      <c r="EL951" s="1541"/>
      <c r="EM951" s="1541"/>
      <c r="EN951" s="1541"/>
      <c r="EO951" s="1541"/>
      <c r="EP951" s="1541"/>
      <c r="EQ951" s="1541"/>
      <c r="ER951" s="1541"/>
      <c r="ES951" s="1541"/>
      <c r="ET951" s="1541"/>
      <c r="EU951" s="1541"/>
      <c r="EV951" s="1541"/>
    </row>
    <row r="952" ht="15" x14ac:dyDescent="0.25">
      <c r="A952" s="1541"/>
      <c r="B952" s="1541"/>
      <c r="C952"/>
      <c r="D952" s="1486"/>
      <c r="E952" s="1486"/>
      <c r="F952" s="672" t="inlineStr">
        <is>
          <t>5.5</t>
        </is>
      </c>
      <c r="G952" s="1497"/>
      <c r="H952" s="130">
        <f>BV952</f>
        <v/>
      </c>
      <c r="I952" s="130">
        <f>BW952</f>
        <v/>
      </c>
      <c r="J952" s="1299" t="inlineStr">
        <is>
          <t>WLAN</t>
        </is>
      </c>
      <c r="K952" s="1299" t="inlineStr">
        <is>
          <t>2.4 GHz</t>
        </is>
      </c>
      <c r="L952" s="115"/>
      <c r="M952" s="130"/>
      <c r="N952" s="119"/>
      <c r="O952" s="131"/>
      <c r="P952" s="6597"/>
      <c r="Q952" s="131"/>
      <c r="R952" s="131"/>
      <c r="S952" s="6593"/>
      <c r="T952" s="130">
        <v>7</v>
      </c>
      <c r="U952" s="6593">
        <v>2442</v>
      </c>
      <c r="V952" s="119"/>
      <c r="W952" s="1305"/>
      <c r="X952" s="119"/>
      <c r="Y952" s="119"/>
      <c r="Z952" s="119"/>
      <c r="AA952" s="115"/>
      <c r="AB952" s="115"/>
      <c r="AC952" s="1300">
        <f>IF(OR(BX952="Close to Ear",BX952="Close to Head"),"Head",IF(BX952="Extremity","Extremity","Body"))</f>
        <v/>
      </c>
      <c r="AD952" s="1301">
        <f>CA952</f>
        <v/>
      </c>
      <c r="AE952" s="1299">
        <f>CB952</f>
        <v/>
      </c>
      <c r="AF952" s="115"/>
      <c r="AG952" s="1302">
        <f>IF(OR(AZ952="",BA952=""),"N/A",IF(DC952="Pass","P","F"))</f>
        <v/>
      </c>
      <c r="AH952" s="129"/>
      <c r="AI952" s="129"/>
      <c r="AJ952" s="129"/>
      <c r="AK952" s="119"/>
      <c r="AL952" s="115"/>
      <c r="AM952" s="119"/>
      <c r="AN952" s="119"/>
      <c r="AO952" s="692"/>
      <c r="AP952" s="692"/>
      <c r="AQ952" s="692"/>
      <c r="AR952" s="692"/>
      <c r="AS952" s="692"/>
      <c r="AT952" s="1303">
        <f>IF(AC952="Extremity",IF(CG952="","",CG952),"")</f>
        <v/>
      </c>
      <c r="AU952" s="1303">
        <f>IF(AC952="Extremity",IF(CH952="","",CH952),"")</f>
        <v/>
      </c>
      <c r="AV952" s="1304">
        <f>IF(AC952="Extremity","",IF(CE952="","",CE952))</f>
        <v/>
      </c>
      <c r="AW952" s="1304">
        <f>IF(AD952="Extremity","",IF(CF952="","",CF952))</f>
        <v/>
      </c>
      <c r="AX952" s="1305">
        <f>DL952</f>
        <v/>
      </c>
      <c r="AY952" s="1305">
        <f>DQ952</f>
        <v/>
      </c>
      <c r="AZ952" s="3377">
        <f>IF(AC952="Extremity",IF(DA952="","",DA952),"")</f>
        <v/>
      </c>
      <c r="BA952" s="3378">
        <f>IF(AC952="Extremity","",IF(CT952="","",CT952))</f>
        <v/>
      </c>
      <c r="BB952" s="1305">
        <f>IF(AC952="Extremity",IF(DB952="","",DB952),"")</f>
        <v/>
      </c>
      <c r="BC952" s="1304">
        <f>IF(AC952="Extremity","",IF(CZ952="","",CZ952))</f>
        <v/>
      </c>
      <c r="BD952" s="1305">
        <f>DD952</f>
        <v/>
      </c>
      <c r="BE952" s="132">
        <f>DE952</f>
        <v/>
      </c>
      <c r="BF952" s="133">
        <f>DF952*60</f>
        <v/>
      </c>
      <c r="BG952" s="121">
        <f>BE952</f>
        <v/>
      </c>
      <c r="BH952" s="133">
        <f>DG952*60</f>
        <v/>
      </c>
      <c r="BI952" s="133">
        <f>DH952</f>
        <v/>
      </c>
      <c r="BJ952" s="117"/>
      <c r="BK952" s="812">
        <f>Overview!$E$7</f>
        <v/>
      </c>
      <c r="BL952" s="117"/>
      <c r="BM952" s="834">
        <f>DI952</f>
        <v/>
      </c>
      <c r="BN952" s="812">
        <f>Overview!$P$153</f>
        <v/>
      </c>
      <c r="BO952" s="117"/>
      <c r="BP952" s="117"/>
      <c r="BQ952" s="115"/>
      <c r="BR952" s="1478"/>
      <c r="BS952" s="1541"/>
      <c r="BT952" s="1864" t="inlineStr">
        <is>
          <t>WLAN</t>
        </is>
      </c>
      <c r="BU952" s="1828" t="inlineStr">
        <is>
          <t>2.4 GHz</t>
        </is>
      </c>
      <c r="BV952" s="906">
        <f>Overview!$H$28</f>
        <v/>
      </c>
      <c r="BW952" s="1828"/>
      <c r="BX952" s="1864" t="inlineStr">
        <is>
          <t>Body</t>
        </is>
      </c>
      <c r="BY952" s="1198"/>
      <c r="BZ952" s="1198"/>
      <c r="CA952" s="1199" t="str">
        <f>CA951</f>
        <v>TBD</v>
      </c>
      <c r="CB952" s="1971">
        <v>5</v>
      </c>
      <c r="CC952" s="1198">
        <f>IF(COUNT('Conducted WiFi'!$AH$3:$AH$9)=0,7,INDEX('Conducted WiFi'!$T$3:$T$9,MATCH(MAX('Conducted WiFi'!$AH$3:$AH$9),'Conducted WiFi'!$AH$3:$AH$9,0)))</f>
        <v>7</v>
      </c>
      <c r="CD952" s="1191">
        <f>IF(COUNT('Conducted WiFi'!$AH$3:$AH$9)=0,2442,INDEX('Conducted WiFi'!$U$3:$U$9,MATCH(MAX('Conducted WiFi'!$AH$3:$AH$9),'Conducted WiFi'!$AH$3:$AH$9,0)))</f>
        <v>2442</v>
      </c>
      <c r="CE952" s="7237"/>
      <c r="CF952" s="7237"/>
      <c r="CG952" s="7245"/>
      <c r="CH952" s="7245"/>
      <c r="CI952" s="225">
        <f>BY952</f>
        <v/>
      </c>
      <c r="CJ952" s="237">
        <f>BZ952</f>
        <v/>
      </c>
      <c r="CK952" s="223">
        <f>CA952</f>
        <v/>
      </c>
      <c r="CL952" s="237">
        <f>CC952</f>
        <v/>
      </c>
      <c r="CM952" s="394">
        <f>CD952</f>
        <v/>
      </c>
      <c r="CN952" s="1966"/>
      <c r="CO952" s="1967"/>
      <c r="CP952" s="7214">
        <f>IF(CF952=""," ",IF(ABS(CE952-CF952)&lt;=0.1,"Valid","Not valid"))</f>
        <v/>
      </c>
      <c r="CQ952" s="1674">
        <f> IF(CE952="","",IF(AND(CE952&lt;&gt;"",CF952=""),IF(CE952&gt;=0.8,"Medir+Sig Max","No"),IF(CF952&lt;&gt;"",IF(CF952&gt;=0.8,"Medir+Sig Max","No"),"")))</f>
        <v/>
      </c>
      <c r="CR952" s="6927"/>
      <c r="CS952" s="1674"/>
      <c r="CT952" s="220">
        <f>IF(CO952="",IF(AND(CE952="",CF952=""),"",IF(CF952="",IF(DQ952&gt;1,ROUND(DQ952*CE952,3),CE952),IF(DQ952&gt;1,ROUND(DQ952*CF952,3),CF952))),IF(AND(CE952="",CF952=""),"",IF(CF952="",IF(DQ952&gt;1,ROUND(DQ952*CE952*(1/(CO952)),3),CE952*(1/(CO952))),IF(DQ952&gt;1,ROUND(DQ952*CF952*(1/(CO952)),3),CF952*(1/(CO952))))))</f>
        <v/>
      </c>
      <c r="CU952" s="224">
        <f>BY952</f>
        <v/>
      </c>
      <c r="CV952" s="237">
        <f>BZ952</f>
        <v/>
      </c>
      <c r="CW952" s="237">
        <f>CA952</f>
        <v/>
      </c>
      <c r="CX952" s="224">
        <f>CC952</f>
        <v/>
      </c>
      <c r="CY952" s="237">
        <f>CD952</f>
        <v/>
      </c>
      <c r="CZ952" s="7474">
        <f>IF(COUNTIF(Overview!K12:K14,TRUE)&gt;0,1.6,IF(COUNTIF(Overview!L12:L14,TRUE)&gt;0,8,0))</f>
        <v/>
      </c>
      <c r="DA952" s="1666"/>
      <c r="DB952" s="7483"/>
      <c r="DC952" s="844">
        <f>IF(CT952="","",IF(CT952&gt;CZ952,"Fail","Pass"))</f>
        <v/>
      </c>
      <c r="DD952" s="402"/>
      <c r="DE952" s="1565">
        <f>MyTimestamp(DC952)</f>
        <v/>
      </c>
      <c r="DF952" s="1531">
        <f>IF(COUNT(CE952:CH952)=1,15,IF(COUNT(CE952:CH952)=0,0,30))</f>
        <v/>
      </c>
      <c r="DG952" s="1532">
        <f>IF(DF952=0,0,2)</f>
        <v/>
      </c>
      <c r="DH952" s="1866"/>
      <c r="DI952" s="1866"/>
      <c r="DJ952" s="1863"/>
      <c r="DK952" s="1968"/>
      <c r="DL952" s="1574">
        <f>10^(CN952/20)*100-100</f>
        <v/>
      </c>
      <c r="DM952" s="976"/>
      <c r="DN952" s="1273"/>
      <c r="DO952" s="976">
        <f>IF(DM952="","",10^(DM952/10))</f>
        <v/>
      </c>
      <c r="DP952" s="976">
        <f>IF(ISNUMBER(DN952)=FALSE,"",10^(DN952/10))</f>
        <v/>
      </c>
      <c r="DQ952" s="1578">
        <f>IF(AND(ISNUMBER(DO952),ISNUMBER(DP952)),IF(DO952/DP952&gt;1,ROUND((DO952)/DP952,3),1),1)</f>
        <v/>
      </c>
      <c r="DR952" s="1541"/>
      <c r="DS952" s="1541"/>
      <c r="DT952" s="1541"/>
      <c r="DU952" s="1541"/>
      <c r="DV952" s="1541"/>
      <c r="DW952" s="1541"/>
      <c r="DX952" s="1541"/>
      <c r="DY952" s="1541"/>
      <c r="DZ952" s="1541"/>
      <c r="EA952" s="1541"/>
      <c r="EB952" s="1541"/>
      <c r="EC952" s="1541"/>
      <c r="ED952" s="1541"/>
      <c r="EE952" s="1541"/>
      <c r="EF952" s="1541"/>
      <c r="EG952" s="1541"/>
      <c r="EH952" s="1541"/>
      <c r="EI952" s="1541"/>
      <c r="EJ952" s="1541"/>
      <c r="EK952" s="1541"/>
      <c r="EL952" s="1541"/>
      <c r="EM952" s="1541"/>
      <c r="EN952" s="1541"/>
      <c r="EO952" s="1541"/>
      <c r="EP952" s="1541"/>
      <c r="EQ952" s="1541"/>
      <c r="ER952" s="1541"/>
      <c r="ES952" s="1541"/>
      <c r="ET952" s="1541"/>
      <c r="EU952" s="1541"/>
      <c r="EV952" s="1541"/>
    </row>
    <row r="953" ht="15" x14ac:dyDescent="0.25">
      <c r="A953" s="1541"/>
      <c r="B953" s="1541"/>
      <c r="C953"/>
      <c r="D953" s="1486"/>
      <c r="E953" s="1486"/>
      <c r="F953" s="672" t="inlineStr">
        <is>
          <t>5.5</t>
        </is>
      </c>
      <c r="G953" s="1497"/>
      <c r="H953" s="130">
        <f>BV953</f>
        <v/>
      </c>
      <c r="I953" s="130">
        <f>BW953</f>
        <v/>
      </c>
      <c r="J953" s="1299" t="inlineStr">
        <is>
          <t>WLAN</t>
        </is>
      </c>
      <c r="K953" s="1299" t="inlineStr">
        <is>
          <t>2.4 GHz</t>
        </is>
      </c>
      <c r="L953" s="115"/>
      <c r="M953" s="130"/>
      <c r="N953" s="119"/>
      <c r="O953" s="131"/>
      <c r="P953" s="6597"/>
      <c r="Q953" s="131"/>
      <c r="R953" s="131"/>
      <c r="S953" s="6593"/>
      <c r="T953" s="130">
        <v>7</v>
      </c>
      <c r="U953" s="6593">
        <v>2442</v>
      </c>
      <c r="V953" s="119"/>
      <c r="W953" s="1305"/>
      <c r="X953" s="119"/>
      <c r="Y953" s="119"/>
      <c r="Z953" s="119"/>
      <c r="AA953" s="115"/>
      <c r="AB953" s="115"/>
      <c r="AC953" s="1300">
        <f>IF(OR(BX953="Close to Ear",BX953="Close to Head"),"Head",IF(BX953="Extremity","Extremity","Body"))</f>
        <v/>
      </c>
      <c r="AD953" s="1301">
        <f>CA953</f>
        <v/>
      </c>
      <c r="AE953" s="1299">
        <f>CB953</f>
        <v/>
      </c>
      <c r="AF953" s="115"/>
      <c r="AG953" s="1302">
        <f>IF(OR(AZ953="",BA953=""),"N/A",IF(DC953="Pass","P","F"))</f>
        <v/>
      </c>
      <c r="AH953" s="129"/>
      <c r="AI953" s="129"/>
      <c r="AJ953" s="129"/>
      <c r="AK953" s="119"/>
      <c r="AL953" s="115"/>
      <c r="AM953" s="119"/>
      <c r="AN953" s="119"/>
      <c r="AO953" s="692"/>
      <c r="AP953" s="692"/>
      <c r="AQ953" s="692"/>
      <c r="AR953" s="692"/>
      <c r="AS953" s="692"/>
      <c r="AT953" s="1303">
        <f>IF(AC953="Extremity",IF(CG953="","",CG953),"")</f>
        <v/>
      </c>
      <c r="AU953" s="1303">
        <f>IF(AC953="Extremity",IF(CH953="","",CH953),"")</f>
        <v/>
      </c>
      <c r="AV953" s="1304">
        <f>IF(AC953="Extremity","",IF(CE953="","",CE953))</f>
        <v/>
      </c>
      <c r="AW953" s="1304">
        <f>IF(AD953="Extremity","",IF(CF953="","",CF953))</f>
        <v/>
      </c>
      <c r="AX953" s="1305">
        <f>DL953</f>
        <v/>
      </c>
      <c r="AY953" s="1305">
        <f>DQ953</f>
        <v/>
      </c>
      <c r="AZ953" s="3377">
        <f>IF(AC953="Extremity",IF(DA953="","",DA953),"")</f>
        <v/>
      </c>
      <c r="BA953" s="3378">
        <f>IF(AC953="Extremity","",IF(CT953="","",CT953))</f>
        <v/>
      </c>
      <c r="BB953" s="1305">
        <f>IF(AC953="Extremity",IF(DB953="","",DB953),"")</f>
        <v/>
      </c>
      <c r="BC953" s="1304">
        <f>IF(AC953="Extremity","",IF(CZ953="","",CZ953))</f>
        <v/>
      </c>
      <c r="BD953" s="1305">
        <f>DD953</f>
        <v/>
      </c>
      <c r="BE953" s="132">
        <f>DE953</f>
        <v/>
      </c>
      <c r="BF953" s="133">
        <f>DF953*60</f>
        <v/>
      </c>
      <c r="BG953" s="121">
        <f>BE953</f>
        <v/>
      </c>
      <c r="BH953" s="133">
        <f>DG953*60</f>
        <v/>
      </c>
      <c r="BI953" s="133">
        <f>DH953</f>
        <v/>
      </c>
      <c r="BJ953" s="117"/>
      <c r="BK953" s="812">
        <f>Overview!$E$7</f>
        <v/>
      </c>
      <c r="BL953" s="117"/>
      <c r="BM953" s="834">
        <f>DI953</f>
        <v/>
      </c>
      <c r="BN953" s="812">
        <f>Overview!$P$153</f>
        <v/>
      </c>
      <c r="BO953" s="117"/>
      <c r="BP953" s="117"/>
      <c r="BQ953" s="115"/>
      <c r="BR953" s="1478"/>
      <c r="BS953" s="1541"/>
      <c r="BT953" s="1864" t="inlineStr">
        <is>
          <t>WLAN</t>
        </is>
      </c>
      <c r="BU953" s="1828" t="inlineStr">
        <is>
          <t>2.4 GHz</t>
        </is>
      </c>
      <c r="BV953" s="906">
        <f>Overview!$H$28</f>
        <v/>
      </c>
      <c r="BW953" s="1828"/>
      <c r="BX953" s="1864" t="inlineStr">
        <is>
          <t>Body</t>
        </is>
      </c>
      <c r="BY953" s="1198"/>
      <c r="BZ953" s="1198"/>
      <c r="CA953" s="1199" t="str">
        <f>CA952</f>
        <v>TBD</v>
      </c>
      <c r="CB953" s="1971">
        <v>5</v>
      </c>
      <c r="CC953" s="1198">
        <f>IF(COUNT('Conducted WiFi'!$AH$3:$AH$9)=0,7,INDEX('Conducted WiFi'!$T$3:$T$9,MATCH(MAX('Conducted WiFi'!$AH$3:$AH$9),'Conducted WiFi'!$AH$3:$AH$9,0)))</f>
        <v>7</v>
      </c>
      <c r="CD953" s="1191">
        <f>IF(COUNT('Conducted WiFi'!$AH$3:$AH$9)=0,2442,INDEX('Conducted WiFi'!$U$3:$U$9,MATCH(MAX('Conducted WiFi'!$AH$3:$AH$9),'Conducted WiFi'!$AH$3:$AH$9,0)))</f>
        <v>2442</v>
      </c>
      <c r="CE953" s="7237"/>
      <c r="CF953" s="7237"/>
      <c r="CG953" s="7245"/>
      <c r="CH953" s="7245"/>
      <c r="CI953" s="225">
        <f>BY953</f>
        <v/>
      </c>
      <c r="CJ953" s="237">
        <f>BZ953</f>
        <v/>
      </c>
      <c r="CK953" s="223">
        <f>CA953</f>
        <v/>
      </c>
      <c r="CL953" s="237">
        <f>CC953</f>
        <v/>
      </c>
      <c r="CM953" s="394">
        <f>CD953</f>
        <v/>
      </c>
      <c r="CN953" s="1966"/>
      <c r="CO953" s="1967"/>
      <c r="CP953" s="7214">
        <f>IF(CF953=""," ",IF(ABS(CE953-CF953)&lt;=0.1,"Valid","Not valid"))</f>
        <v/>
      </c>
      <c r="CQ953" s="1674">
        <f> IF(CE953="","",IF(AND(CE953&lt;&gt;"",CF953=""),IF(CE953&gt;=0.8,"Medir+Sig Max","No"),IF(CF953&lt;&gt;"",IF(CF953&gt;=0.8,"Medir+Sig Max","No"),"")))</f>
        <v/>
      </c>
      <c r="CR953" s="6927"/>
      <c r="CS953" s="1674"/>
      <c r="CT953" s="220">
        <f>IF(CO953="",IF(AND(CE953="",CF953=""),"",IF(CF953="",IF(DQ953&gt;1,ROUND(DQ953*CE953,3),CE953),IF(DQ953&gt;1,ROUND(DQ953*CF953,3),CF953))),IF(AND(CE953="",CF953=""),"",IF(CF953="",IF(DQ953&gt;1,ROUND(DQ953*CE953*(1/(CO953)),3),CE953*(1/(CO953))),IF(DQ953&gt;1,ROUND(DQ953*CF953*(1/(CO953)),3),CF953*(1/(CO953))))))</f>
        <v/>
      </c>
      <c r="CU953" s="224">
        <f>BY953</f>
        <v/>
      </c>
      <c r="CV953" s="237">
        <f>BZ953</f>
        <v/>
      </c>
      <c r="CW953" s="237">
        <f>CA953</f>
        <v/>
      </c>
      <c r="CX953" s="224">
        <f>CC953</f>
        <v/>
      </c>
      <c r="CY953" s="237">
        <f>CD953</f>
        <v/>
      </c>
      <c r="CZ953" s="7474">
        <f>IF(COUNTIF(Overview!K12:K14,TRUE)&gt;0,1.6,IF(COUNTIF(Overview!L12:L14,TRUE)&gt;0,8,0))</f>
        <v/>
      </c>
      <c r="DA953" s="1666"/>
      <c r="DB953" s="7483"/>
      <c r="DC953" s="844">
        <f>IF(CT953="","",IF(CT953&gt;CZ953,"Fail","Pass"))</f>
        <v/>
      </c>
      <c r="DD953" s="402"/>
      <c r="DE953" s="1565">
        <f>MyTimestamp(DC953)</f>
        <v/>
      </c>
      <c r="DF953" s="1531">
        <f>IF(COUNT(CE953:CH953)=1,15,IF(COUNT(CE953:CH953)=0,0,30))</f>
        <v/>
      </c>
      <c r="DG953" s="1532">
        <f>IF(DF953=0,0,2)</f>
        <v/>
      </c>
      <c r="DH953" s="1866"/>
      <c r="DI953" s="1866"/>
      <c r="DJ953" s="1863"/>
      <c r="DK953" s="1968"/>
      <c r="DL953" s="1574">
        <f>10^(CN953/20)*100-100</f>
        <v/>
      </c>
      <c r="DM953" s="976"/>
      <c r="DN953" s="1273"/>
      <c r="DO953" s="976">
        <f>IF(DM953="","",10^(DM953/10))</f>
        <v/>
      </c>
      <c r="DP953" s="976">
        <f>IF(ISNUMBER(DN953)=FALSE,"",10^(DN953/10))</f>
        <v/>
      </c>
      <c r="DQ953" s="1578">
        <f>IF(AND(ISNUMBER(DO953),ISNUMBER(DP953)),IF(DO953/DP953&gt;1,ROUND((DO953)/DP953,3),1),1)</f>
        <v/>
      </c>
      <c r="DR953" s="1541"/>
      <c r="DS953" s="1541"/>
      <c r="DT953" s="1541"/>
      <c r="DU953" s="1541"/>
      <c r="DV953" s="1541"/>
      <c r="DW953" s="1541"/>
      <c r="DX953" s="1541"/>
      <c r="DY953" s="1541"/>
      <c r="DZ953" s="1541"/>
      <c r="EA953" s="1541"/>
      <c r="EB953" s="1541"/>
      <c r="EC953" s="1541"/>
      <c r="ED953" s="1541"/>
      <c r="EE953" s="1541"/>
      <c r="EF953" s="1541"/>
      <c r="EG953" s="1541"/>
      <c r="EH953" s="1541"/>
      <c r="EI953" s="1541"/>
      <c r="EJ953" s="1541"/>
      <c r="EK953" s="1541"/>
      <c r="EL953" s="1541"/>
      <c r="EM953" s="1541"/>
      <c r="EN953" s="1541"/>
      <c r="EO953" s="1541"/>
      <c r="EP953" s="1541"/>
      <c r="EQ953" s="1541"/>
      <c r="ER953" s="1541"/>
      <c r="ES953" s="1541"/>
      <c r="ET953" s="1541"/>
      <c r="EU953" s="1541"/>
      <c r="EV953" s="1541"/>
    </row>
    <row r="954" ht="15" x14ac:dyDescent="0.25">
      <c r="A954" s="1541"/>
      <c r="B954" s="1541"/>
      <c r="C954"/>
      <c r="D954" s="1486"/>
      <c r="E954" s="1486"/>
      <c r="F954" s="672" t="inlineStr">
        <is>
          <t>5.5</t>
        </is>
      </c>
      <c r="G954" s="1497"/>
      <c r="H954" s="130">
        <f>BV954</f>
        <v/>
      </c>
      <c r="I954" s="130">
        <f>BW954</f>
        <v/>
      </c>
      <c r="J954" s="1299" t="inlineStr">
        <is>
          <t>WLAN</t>
        </is>
      </c>
      <c r="K954" s="1299" t="inlineStr">
        <is>
          <t>2.4 GHz</t>
        </is>
      </c>
      <c r="L954" s="115"/>
      <c r="M954" s="130"/>
      <c r="N954" s="119"/>
      <c r="O954" s="131"/>
      <c r="P954" s="6597"/>
      <c r="Q954" s="131"/>
      <c r="R954" s="131"/>
      <c r="S954" s="6593"/>
      <c r="T954" s="130">
        <v>7</v>
      </c>
      <c r="U954" s="6593">
        <v>2442</v>
      </c>
      <c r="V954" s="119"/>
      <c r="W954" s="1305"/>
      <c r="X954" s="119"/>
      <c r="Y954" s="119"/>
      <c r="Z954" s="119"/>
      <c r="AA954" s="115"/>
      <c r="AB954" s="115"/>
      <c r="AC954" s="1300">
        <f>IF(OR(BX954="Close to Ear",BX954="Close to Head"),"Head",IF(BX954="Extremity","Extremity","Body"))</f>
        <v/>
      </c>
      <c r="AD954" s="1301">
        <f>CA954</f>
        <v/>
      </c>
      <c r="AE954" s="1299">
        <f>CB954</f>
        <v/>
      </c>
      <c r="AF954" s="115"/>
      <c r="AG954" s="1302">
        <f>IF(OR(AZ954="",BA954=""),"N/A",IF(DC954="Pass","P","F"))</f>
        <v/>
      </c>
      <c r="AH954" s="129"/>
      <c r="AI954" s="129"/>
      <c r="AJ954" s="129"/>
      <c r="AK954" s="119"/>
      <c r="AL954" s="115"/>
      <c r="AM954" s="119"/>
      <c r="AN954" s="119"/>
      <c r="AO954" s="692"/>
      <c r="AP954" s="692"/>
      <c r="AQ954" s="692"/>
      <c r="AR954" s="692"/>
      <c r="AS954" s="692"/>
      <c r="AT954" s="1303">
        <f>IF(AC954="Extremity",IF(CG954="","",CG954),"")</f>
        <v/>
      </c>
      <c r="AU954" s="1303">
        <f>IF(AC954="Extremity",IF(CH954="","",CH954),"")</f>
        <v/>
      </c>
      <c r="AV954" s="1304">
        <f>IF(AC954="Extremity","",IF(CE954="","",CE954))</f>
        <v/>
      </c>
      <c r="AW954" s="1304">
        <f>IF(AD954="Extremity","",IF(CF954="","",CF954))</f>
        <v/>
      </c>
      <c r="AX954" s="1305">
        <f>DL954</f>
        <v/>
      </c>
      <c r="AY954" s="1305">
        <f>DQ954</f>
        <v/>
      </c>
      <c r="AZ954" s="3377">
        <f>IF(AC954="Extremity",IF(DA954="","",DA954),"")</f>
        <v/>
      </c>
      <c r="BA954" s="3378">
        <f>IF(AC954="Extremity","",IF(CT954="","",CT954))</f>
        <v/>
      </c>
      <c r="BB954" s="1305">
        <f>IF(AC954="Extremity",IF(DB954="","",DB954),"")</f>
        <v/>
      </c>
      <c r="BC954" s="1304">
        <f>IF(AC954="Extremity","",IF(CZ954="","",CZ954))</f>
        <v/>
      </c>
      <c r="BD954" s="1305">
        <f>DD954</f>
        <v/>
      </c>
      <c r="BE954" s="132">
        <f>DE954</f>
        <v/>
      </c>
      <c r="BF954" s="133">
        <f>DF954*60</f>
        <v/>
      </c>
      <c r="BG954" s="121">
        <f>BE954</f>
        <v/>
      </c>
      <c r="BH954" s="133">
        <f>DG954*60</f>
        <v/>
      </c>
      <c r="BI954" s="133">
        <f>DH954</f>
        <v/>
      </c>
      <c r="BJ954" s="117"/>
      <c r="BK954" s="812">
        <f>Overview!$E$7</f>
        <v/>
      </c>
      <c r="BL954" s="117"/>
      <c r="BM954" s="834">
        <f>DI954</f>
        <v/>
      </c>
      <c r="BN954" s="812">
        <f>Overview!$P$153</f>
        <v/>
      </c>
      <c r="BO954" s="117"/>
      <c r="BP954" s="117"/>
      <c r="BQ954" s="115"/>
      <c r="BR954" s="1478"/>
      <c r="BS954" s="1541"/>
      <c r="BT954" s="1864" t="inlineStr">
        <is>
          <t>WLAN</t>
        </is>
      </c>
      <c r="BU954" s="1828" t="inlineStr">
        <is>
          <t>2.4 GHz</t>
        </is>
      </c>
      <c r="BV954" s="906">
        <f>Overview!$H$28</f>
        <v/>
      </c>
      <c r="BW954" s="1828"/>
      <c r="BX954" s="1864" t="inlineStr">
        <is>
          <t>Body</t>
        </is>
      </c>
      <c r="BY954" s="1198"/>
      <c r="BZ954" s="1198"/>
      <c r="CA954" s="1199" t="str">
        <f>CA953</f>
        <v>TBD</v>
      </c>
      <c r="CB954" s="1971">
        <v>5</v>
      </c>
      <c r="CC954" s="1198">
        <f>IF(COUNT('Conducted WiFi'!$AH$3:$AH$9)=0,7,INDEX('Conducted WiFi'!$T$3:$T$9,MATCH(MAX('Conducted WiFi'!$AH$3:$AH$9),'Conducted WiFi'!$AH$3:$AH$9,0)))</f>
        <v>7</v>
      </c>
      <c r="CD954" s="1191">
        <f>IF(COUNT('Conducted WiFi'!$AH$3:$AH$9)=0,2442,INDEX('Conducted WiFi'!$U$3:$U$9,MATCH(MAX('Conducted WiFi'!$AH$3:$AH$9),'Conducted WiFi'!$AH$3:$AH$9,0)))</f>
        <v>2442</v>
      </c>
      <c r="CE954" s="7237"/>
      <c r="CF954" s="7237"/>
      <c r="CG954" s="7245"/>
      <c r="CH954" s="7245"/>
      <c r="CI954" s="225">
        <f>BY954</f>
        <v/>
      </c>
      <c r="CJ954" s="237">
        <f>BZ954</f>
        <v/>
      </c>
      <c r="CK954" s="223">
        <f>CA954</f>
        <v/>
      </c>
      <c r="CL954" s="237">
        <f>CC954</f>
        <v/>
      </c>
      <c r="CM954" s="394">
        <f>CD954</f>
        <v/>
      </c>
      <c r="CN954" s="1966"/>
      <c r="CO954" s="1967"/>
      <c r="CP954" s="7214">
        <f>IF(CF954=""," ",IF(ABS(CE954-CF954)&lt;=0.1,"Valid","Not valid"))</f>
        <v/>
      </c>
      <c r="CQ954" s="1674">
        <f> IF(CE954="","",IF(AND(CE954&lt;&gt;"",CF954=""),IF(CE954&gt;=0.8,"Medir+Sig Max","No"),IF(CF954&lt;&gt;"",IF(CF954&gt;=0.8,"Medir+Sig Max","No"),"")))</f>
        <v/>
      </c>
      <c r="CR954" s="6927"/>
      <c r="CS954" s="1674"/>
      <c r="CT954" s="220">
        <f>IF(CO954="",IF(AND(CE954="",CF954=""),"",IF(CF954="",IF(DQ954&gt;1,ROUND(DQ954*CE954,3),CE954),IF(DQ954&gt;1,ROUND(DQ954*CF954,3),CF954))),IF(AND(CE954="",CF954=""),"",IF(CF954="",IF(DQ954&gt;1,ROUND(DQ954*CE954*(1/(CO954)),3),CE954*(1/(CO954))),IF(DQ954&gt;1,ROUND(DQ954*CF954*(1/(CO954)),3),CF954*(1/(CO954))))))</f>
        <v/>
      </c>
      <c r="CU954" s="224">
        <f>BY954</f>
        <v/>
      </c>
      <c r="CV954" s="237">
        <f>BZ954</f>
        <v/>
      </c>
      <c r="CW954" s="237">
        <f>CA954</f>
        <v/>
      </c>
      <c r="CX954" s="224">
        <f>CC954</f>
        <v/>
      </c>
      <c r="CY954" s="237">
        <f>CD954</f>
        <v/>
      </c>
      <c r="CZ954" s="7474">
        <f>IF(COUNTIF(Overview!K12:K14,TRUE)&gt;0,1.6,IF(COUNTIF(Overview!L12:L14,TRUE)&gt;0,8,0))</f>
        <v/>
      </c>
      <c r="DA954" s="1666"/>
      <c r="DB954" s="7483"/>
      <c r="DC954" s="844">
        <f>IF(CT954="","",IF(CT954&gt;CZ954,"Fail","Pass"))</f>
        <v/>
      </c>
      <c r="DD954" s="402"/>
      <c r="DE954" s="1565">
        <f>MyTimestamp(DC954)</f>
        <v/>
      </c>
      <c r="DF954" s="1531">
        <f>IF(COUNT(CE954:CH954)=1,15,IF(COUNT(CE954:CH954)=0,0,30))</f>
        <v/>
      </c>
      <c r="DG954" s="1532">
        <f>IF(DF954=0,0,2)</f>
        <v/>
      </c>
      <c r="DH954" s="1866"/>
      <c r="DI954" s="1866"/>
      <c r="DJ954" s="1863"/>
      <c r="DK954" s="1968"/>
      <c r="DL954" s="1574">
        <f>10^(CN954/20)*100-100</f>
        <v/>
      </c>
      <c r="DM954" s="976"/>
      <c r="DN954" s="1273"/>
      <c r="DO954" s="976">
        <f>IF(DM954="","",10^(DM954/10))</f>
        <v/>
      </c>
      <c r="DP954" s="976">
        <f>IF(ISNUMBER(DN954)=FALSE,"",10^(DN954/10))</f>
        <v/>
      </c>
      <c r="DQ954" s="1578">
        <f>IF(AND(ISNUMBER(DO954),ISNUMBER(DP954)),IF(DO954/DP954&gt;1,ROUND((DO954)/DP954,3),1),1)</f>
        <v/>
      </c>
      <c r="DR954" s="1541"/>
      <c r="DS954" s="1541"/>
      <c r="DT954" s="1541"/>
      <c r="DU954" s="1541"/>
      <c r="DV954" s="1541"/>
      <c r="DW954" s="1541"/>
      <c r="DX954" s="1541"/>
      <c r="DY954" s="1541"/>
      <c r="DZ954" s="1541"/>
      <c r="EA954" s="1541"/>
      <c r="EB954" s="1541"/>
      <c r="EC954" s="1541"/>
      <c r="ED954" s="1541"/>
      <c r="EE954" s="1541"/>
      <c r="EF954" s="1541"/>
      <c r="EG954" s="1541"/>
      <c r="EH954" s="1541"/>
      <c r="EI954" s="1541"/>
      <c r="EJ954" s="1541"/>
      <c r="EK954" s="1541"/>
      <c r="EL954" s="1541"/>
      <c r="EM954" s="1541"/>
      <c r="EN954" s="1541"/>
      <c r="EO954" s="1541"/>
      <c r="EP954" s="1541"/>
      <c r="EQ954" s="1541"/>
      <c r="ER954" s="1541"/>
      <c r="ES954" s="1541"/>
      <c r="ET954" s="1541"/>
      <c r="EU954" s="1541"/>
      <c r="EV954" s="1541"/>
    </row>
    <row r="955" ht="15" x14ac:dyDescent="0.25">
      <c r="A955" s="1541"/>
      <c r="B955" s="1541"/>
      <c r="C955"/>
      <c r="D955" s="1486"/>
      <c r="E955" s="1486"/>
      <c r="F955" s="672" t="inlineStr">
        <is>
          <t>5.5</t>
        </is>
      </c>
      <c r="G955" s="1497"/>
      <c r="H955" s="130">
        <f>BV955</f>
        <v/>
      </c>
      <c r="I955" s="130">
        <f>BW955</f>
        <v/>
      </c>
      <c r="J955" s="1299" t="inlineStr">
        <is>
          <t>WLAN</t>
        </is>
      </c>
      <c r="K955" s="1299" t="inlineStr">
        <is>
          <t>2.4 GHz</t>
        </is>
      </c>
      <c r="L955" s="115"/>
      <c r="M955" s="130"/>
      <c r="N955" s="119"/>
      <c r="O955" s="131"/>
      <c r="P955" s="6597"/>
      <c r="Q955" s="131"/>
      <c r="R955" s="131"/>
      <c r="S955" s="6593"/>
      <c r="T955" s="130">
        <v>7</v>
      </c>
      <c r="U955" s="6593">
        <v>2442</v>
      </c>
      <c r="V955" s="119"/>
      <c r="W955" s="1305"/>
      <c r="X955" s="119"/>
      <c r="Y955" s="119"/>
      <c r="Z955" s="119"/>
      <c r="AA955" s="115"/>
      <c r="AB955" s="115"/>
      <c r="AC955" s="1300">
        <f>IF(OR(BX955="Close to Ear",BX955="Close to Head"),"Head",IF(BX955="Extremity","Extremity","Body"))</f>
        <v/>
      </c>
      <c r="AD955" s="1301">
        <f>CA955</f>
        <v/>
      </c>
      <c r="AE955" s="1299">
        <f>CB955</f>
        <v/>
      </c>
      <c r="AF955" s="115"/>
      <c r="AG955" s="1302">
        <f>IF(OR(AZ955="",BA955=""),"N/A",IF(DC955="Pass","P","F"))</f>
        <v/>
      </c>
      <c r="AH955" s="129"/>
      <c r="AI955" s="129"/>
      <c r="AJ955" s="129"/>
      <c r="AK955" s="119"/>
      <c r="AL955" s="115"/>
      <c r="AM955" s="119"/>
      <c r="AN955" s="119"/>
      <c r="AO955" s="692"/>
      <c r="AP955" s="692"/>
      <c r="AQ955" s="692"/>
      <c r="AR955" s="692"/>
      <c r="AS955" s="692"/>
      <c r="AT955" s="1303">
        <f>IF(AC955="Extremity",IF(CG955="","",CG955),"")</f>
        <v/>
      </c>
      <c r="AU955" s="1303">
        <f>IF(AC955="Extremity",IF(CH955="","",CH955),"")</f>
        <v/>
      </c>
      <c r="AV955" s="1304">
        <f>IF(AC955="Extremity","",IF(CE955="","",CE955))</f>
        <v/>
      </c>
      <c r="AW955" s="1304">
        <f>IF(AD955="Extremity","",IF(CF955="","",CF955))</f>
        <v/>
      </c>
      <c r="AX955" s="1305">
        <f>DL955</f>
        <v/>
      </c>
      <c r="AY955" s="1305">
        <f>DQ955</f>
        <v/>
      </c>
      <c r="AZ955" s="3377">
        <f>IF(AC955="Extremity",IF(DA955="","",DA955),"")</f>
        <v/>
      </c>
      <c r="BA955" s="3378">
        <f>IF(AC955="Extremity","",IF(CT955="","",CT955))</f>
        <v/>
      </c>
      <c r="BB955" s="1305">
        <f>IF(AC955="Extremity",IF(DB955="","",DB955),"")</f>
        <v/>
      </c>
      <c r="BC955" s="1304">
        <f>IF(AC955="Extremity","",IF(CZ955="","",CZ955))</f>
        <v/>
      </c>
      <c r="BD955" s="1305">
        <f>DD955</f>
        <v/>
      </c>
      <c r="BE955" s="132">
        <f>DE955</f>
        <v/>
      </c>
      <c r="BF955" s="133">
        <f>DF955*60</f>
        <v/>
      </c>
      <c r="BG955" s="121">
        <f>BE955</f>
        <v/>
      </c>
      <c r="BH955" s="133">
        <f>DG955*60</f>
        <v/>
      </c>
      <c r="BI955" s="133">
        <f>DH955</f>
        <v/>
      </c>
      <c r="BJ955" s="117"/>
      <c r="BK955" s="812">
        <f>Overview!$E$7</f>
        <v/>
      </c>
      <c r="BL955" s="117"/>
      <c r="BM955" s="834">
        <f>DI955</f>
        <v/>
      </c>
      <c r="BN955" s="812">
        <f>Overview!$P$153</f>
        <v/>
      </c>
      <c r="BO955" s="117"/>
      <c r="BP955" s="117"/>
      <c r="BQ955" s="115"/>
      <c r="BR955" s="1478"/>
      <c r="BS955" s="1541"/>
      <c r="BT955" s="1864" t="inlineStr">
        <is>
          <t>WLAN</t>
        </is>
      </c>
      <c r="BU955" s="1828" t="inlineStr">
        <is>
          <t>2.4 GHz</t>
        </is>
      </c>
      <c r="BV955" s="906">
        <f>Overview!$H$28</f>
        <v/>
      </c>
      <c r="BW955" s="1828"/>
      <c r="BX955" s="1864" t="inlineStr">
        <is>
          <t>Body</t>
        </is>
      </c>
      <c r="BY955" s="1198"/>
      <c r="BZ955" s="1198"/>
      <c r="CA955" s="1199" t="str">
        <f>CA954</f>
        <v>TBD</v>
      </c>
      <c r="CB955" s="1971">
        <v>5</v>
      </c>
      <c r="CC955" s="1198">
        <f>IF(COUNT('Conducted WiFi'!$AH$3:$AH$9)=0,7,INDEX('Conducted WiFi'!$T$3:$T$9,MATCH(MAX('Conducted WiFi'!$AH$3:$AH$9),'Conducted WiFi'!$AH$3:$AH$9,0)))</f>
        <v>7</v>
      </c>
      <c r="CD955" s="1191">
        <f>IF(COUNT('Conducted WiFi'!$AH$3:$AH$9)=0,2442,INDEX('Conducted WiFi'!$U$3:$U$9,MATCH(MAX('Conducted WiFi'!$AH$3:$AH$9),'Conducted WiFi'!$AH$3:$AH$9,0)))</f>
        <v>2442</v>
      </c>
      <c r="CE955" s="7237"/>
      <c r="CF955" s="7237"/>
      <c r="CG955" s="7245"/>
      <c r="CH955" s="7245"/>
      <c r="CI955" s="225">
        <f>BY955</f>
        <v/>
      </c>
      <c r="CJ955" s="237">
        <f>BZ955</f>
        <v/>
      </c>
      <c r="CK955" s="223">
        <f>CA955</f>
        <v/>
      </c>
      <c r="CL955" s="237">
        <f>CC955</f>
        <v/>
      </c>
      <c r="CM955" s="394">
        <f>CD955</f>
        <v/>
      </c>
      <c r="CN955" s="1966"/>
      <c r="CO955" s="1967"/>
      <c r="CP955" s="7214">
        <f>IF(CF955=""," ",IF(ABS(CE955-CF955)&lt;=0.1,"Valid","Not valid"))</f>
        <v/>
      </c>
      <c r="CQ955" s="1674">
        <f> IF(CE955="","",IF(AND(CE955&lt;&gt;"",CF955=""),IF(CE955&gt;=0.8,"Medir+Sig Max","No"),IF(CF955&lt;&gt;"",IF(CF955&gt;=0.8,"Medir+Sig Max","No"),"")))</f>
        <v/>
      </c>
      <c r="CR955" s="6927"/>
      <c r="CS955" s="1674"/>
      <c r="CT955" s="220">
        <f>IF(CO955="",IF(AND(CE955="",CF955=""),"",IF(CF955="",IF(DQ955&gt;1,ROUND(DQ955*CE955,3),CE955),IF(DQ955&gt;1,ROUND(DQ955*CF955,3),CF955))),IF(AND(CE955="",CF955=""),"",IF(CF955="",IF(DQ955&gt;1,ROUND(DQ955*CE955*(1/(CO955)),3),CE955*(1/(CO955))),IF(DQ955&gt;1,ROUND(DQ955*CF955*(1/(CO955)),3),CF955*(1/(CO955))))))</f>
        <v/>
      </c>
      <c r="CU955" s="224">
        <f>BY955</f>
        <v/>
      </c>
      <c r="CV955" s="237">
        <f>BZ955</f>
        <v/>
      </c>
      <c r="CW955" s="237">
        <f>CA955</f>
        <v/>
      </c>
      <c r="CX955" s="224">
        <f>CC955</f>
        <v/>
      </c>
      <c r="CY955" s="237">
        <f>CD955</f>
        <v/>
      </c>
      <c r="CZ955" s="7474">
        <f>IF(COUNTIF(Overview!K12:K14,TRUE)&gt;0,1.6,IF(COUNTIF(Overview!L12:L14,TRUE)&gt;0,8,0))</f>
        <v/>
      </c>
      <c r="DA955" s="1666"/>
      <c r="DB955" s="7483"/>
      <c r="DC955" s="844">
        <f>IF(CT955="","",IF(CT955&gt;CZ955,"Fail","Pass"))</f>
        <v/>
      </c>
      <c r="DD955" s="402"/>
      <c r="DE955" s="1565">
        <f>MyTimestamp(DC955)</f>
        <v/>
      </c>
      <c r="DF955" s="1531">
        <f>IF(COUNT(CE955:CH955)=1,15,IF(COUNT(CE955:CH955)=0,0,30))</f>
        <v/>
      </c>
      <c r="DG955" s="1532">
        <f>IF(DF955=0,0,2)</f>
        <v/>
      </c>
      <c r="DH955" s="1866"/>
      <c r="DI955" s="1866"/>
      <c r="DJ955" s="1863"/>
      <c r="DK955" s="1968"/>
      <c r="DL955" s="1574">
        <f>10^(CN955/20)*100-100</f>
        <v/>
      </c>
      <c r="DM955" s="976"/>
      <c r="DN955" s="1273"/>
      <c r="DO955" s="976">
        <f>IF(DM955="","",10^(DM955/10))</f>
        <v/>
      </c>
      <c r="DP955" s="976">
        <f>IF(ISNUMBER(DN955)=FALSE,"",10^(DN955/10))</f>
        <v/>
      </c>
      <c r="DQ955" s="1578">
        <f>IF(AND(ISNUMBER(DO955),ISNUMBER(DP955)),IF(DO955/DP955&gt;1,ROUND((DO955)/DP955,3),1),1)</f>
        <v/>
      </c>
      <c r="DR955" s="1541"/>
      <c r="DS955" s="1541"/>
      <c r="DT955" s="1541"/>
      <c r="DU955" s="1541"/>
      <c r="DV955" s="1541"/>
      <c r="DW955" s="1541"/>
      <c r="DX955" s="1541"/>
      <c r="DY955" s="1541"/>
      <c r="DZ955" s="1541"/>
      <c r="EA955" s="1541"/>
      <c r="EB955" s="1541"/>
      <c r="EC955" s="1541"/>
      <c r="ED955" s="1541"/>
      <c r="EE955" s="1541"/>
      <c r="EF955" s="1541"/>
      <c r="EG955" s="1541"/>
      <c r="EH955" s="1541"/>
      <c r="EI955" s="1541"/>
      <c r="EJ955" s="1541"/>
      <c r="EK955" s="1541"/>
      <c r="EL955" s="1541"/>
      <c r="EM955" s="1541"/>
      <c r="EN955" s="1541"/>
      <c r="EO955" s="1541"/>
      <c r="EP955" s="1541"/>
      <c r="EQ955" s="1541"/>
      <c r="ER955" s="1541"/>
      <c r="ES955" s="1541"/>
      <c r="ET955" s="1541"/>
      <c r="EU955" s="1541"/>
      <c r="EV955" s="1541"/>
    </row>
    <row r="956" ht="15" x14ac:dyDescent="0.25">
      <c r="A956" s="1541"/>
      <c r="B956" s="1541"/>
      <c r="C956"/>
      <c r="D956" s="1486"/>
      <c r="E956" s="1486"/>
      <c r="F956" s="672" t="inlineStr">
        <is>
          <t>5.5</t>
        </is>
      </c>
      <c r="G956" s="1497"/>
      <c r="H956" s="130">
        <f>BV956</f>
        <v/>
      </c>
      <c r="I956" s="130">
        <f>BW956</f>
        <v/>
      </c>
      <c r="J956" s="1299" t="inlineStr">
        <is>
          <t>WLAN</t>
        </is>
      </c>
      <c r="K956" s="1299" t="inlineStr">
        <is>
          <t>2.4 GHz</t>
        </is>
      </c>
      <c r="L956" s="115"/>
      <c r="M956" s="130"/>
      <c r="N956" s="119"/>
      <c r="O956" s="131"/>
      <c r="P956" s="6597"/>
      <c r="Q956" s="131"/>
      <c r="R956" s="131"/>
      <c r="S956" s="6593"/>
      <c r="T956" s="130">
        <v>7</v>
      </c>
      <c r="U956" s="6593">
        <v>2442</v>
      </c>
      <c r="V956" s="119"/>
      <c r="W956" s="1305"/>
      <c r="X956" s="119"/>
      <c r="Y956" s="119"/>
      <c r="Z956" s="119"/>
      <c r="AA956" s="115"/>
      <c r="AB956" s="115"/>
      <c r="AC956" s="1300">
        <f>IF(OR(BX956="Close to Ear",BX956="Close to Head"),"Head",IF(BX956="Extremity","Extremity","Body"))</f>
        <v/>
      </c>
      <c r="AD956" s="1301">
        <f>CA956</f>
        <v/>
      </c>
      <c r="AE956" s="1299">
        <f>CB956</f>
        <v/>
      </c>
      <c r="AF956" s="115"/>
      <c r="AG956" s="1302">
        <f>IF(OR(AZ956="",BA956=""),"N/A",IF(DC956="Pass","P","F"))</f>
        <v/>
      </c>
      <c r="AH956" s="129"/>
      <c r="AI956" s="129"/>
      <c r="AJ956" s="129"/>
      <c r="AK956" s="119"/>
      <c r="AL956" s="115"/>
      <c r="AM956" s="119"/>
      <c r="AN956" s="119"/>
      <c r="AO956" s="692"/>
      <c r="AP956" s="692"/>
      <c r="AQ956" s="692"/>
      <c r="AR956" s="692"/>
      <c r="AS956" s="692"/>
      <c r="AT956" s="1303">
        <f>IF(AC956="Extremity",IF(CG956="","",CG956),"")</f>
        <v/>
      </c>
      <c r="AU956" s="1303">
        <f>IF(AC956="Extremity",IF(CH956="","",CH956),"")</f>
        <v/>
      </c>
      <c r="AV956" s="1304">
        <f>IF(AC956="Extremity","",IF(CE956="","",CE956))</f>
        <v/>
      </c>
      <c r="AW956" s="1304">
        <f>IF(AD956="Extremity","",IF(CF956="","",CF956))</f>
        <v/>
      </c>
      <c r="AX956" s="1305">
        <f>DL956</f>
        <v/>
      </c>
      <c r="AY956" s="1305">
        <f>DQ956</f>
        <v/>
      </c>
      <c r="AZ956" s="3377">
        <f>IF(AC956="Extremity",IF(DA956="","",DA956),"")</f>
        <v/>
      </c>
      <c r="BA956" s="3378">
        <f>IF(AC956="Extremity","",IF(CT956="","",CT956))</f>
        <v/>
      </c>
      <c r="BB956" s="1305">
        <f>IF(AC956="Extremity",IF(DB956="","",DB956),"")</f>
        <v/>
      </c>
      <c r="BC956" s="1304">
        <f>IF(AC956="Extremity","",IF(CZ956="","",CZ956))</f>
        <v/>
      </c>
      <c r="BD956" s="1305">
        <f>DD956</f>
        <v/>
      </c>
      <c r="BE956" s="132">
        <f>DE956</f>
        <v/>
      </c>
      <c r="BF956" s="133">
        <f>DF956*60</f>
        <v/>
      </c>
      <c r="BG956" s="121">
        <f>BE956</f>
        <v/>
      </c>
      <c r="BH956" s="133">
        <f>DG956*60</f>
        <v/>
      </c>
      <c r="BI956" s="133">
        <f>DH956</f>
        <v/>
      </c>
      <c r="BJ956" s="117"/>
      <c r="BK956" s="812">
        <f>Overview!$E$7</f>
        <v/>
      </c>
      <c r="BL956" s="117"/>
      <c r="BM956" s="834">
        <f>DI956</f>
        <v/>
      </c>
      <c r="BN956" s="812">
        <f>Overview!$P$153</f>
        <v/>
      </c>
      <c r="BO956" s="117"/>
      <c r="BP956" s="117"/>
      <c r="BQ956" s="115"/>
      <c r="BR956" s="1478"/>
      <c r="BS956" s="1541"/>
      <c r="BT956" s="1864" t="inlineStr">
        <is>
          <t>WLAN</t>
        </is>
      </c>
      <c r="BU956" s="1828" t="inlineStr">
        <is>
          <t>2.4 GHz</t>
        </is>
      </c>
      <c r="BV956" s="906">
        <f>Overview!$H$28</f>
        <v/>
      </c>
      <c r="BW956" s="1828"/>
      <c r="BX956" s="1864" t="inlineStr">
        <is>
          <t>Body</t>
        </is>
      </c>
      <c r="BY956" s="1198"/>
      <c r="BZ956" s="1198"/>
      <c r="CA956" s="1199" t="str">
        <f>CA955</f>
        <v>TBD</v>
      </c>
      <c r="CB956" s="1971">
        <v>5</v>
      </c>
      <c r="CC956" s="1198">
        <f>IF(COUNT('Conducted WiFi'!$AH$3:$AH$9)=0,7,INDEX('Conducted WiFi'!$T$3:$T$9,MATCH(MAX('Conducted WiFi'!$AH$3:$AH$9),'Conducted WiFi'!$AH$3:$AH$9,0)))</f>
        <v>7</v>
      </c>
      <c r="CD956" s="1191">
        <f>IF(COUNT('Conducted WiFi'!$AH$3:$AH$9)=0,2442,INDEX('Conducted WiFi'!$U$3:$U$9,MATCH(MAX('Conducted WiFi'!$AH$3:$AH$9),'Conducted WiFi'!$AH$3:$AH$9,0)))</f>
        <v>2442</v>
      </c>
      <c r="CE956" s="7237"/>
      <c r="CF956" s="7237"/>
      <c r="CG956" s="7245"/>
      <c r="CH956" s="7245"/>
      <c r="CI956" s="225">
        <f>BY956</f>
        <v/>
      </c>
      <c r="CJ956" s="237">
        <f>BZ956</f>
        <v/>
      </c>
      <c r="CK956" s="223">
        <f>CA956</f>
        <v/>
      </c>
      <c r="CL956" s="237">
        <f>CC956</f>
        <v/>
      </c>
      <c r="CM956" s="394">
        <f>CD956</f>
        <v/>
      </c>
      <c r="CN956" s="1966"/>
      <c r="CO956" s="1967"/>
      <c r="CP956" s="7214">
        <f>IF(CF956=""," ",IF(ABS(CE956-CF956)&lt;=0.1,"Valid","Not valid"))</f>
        <v/>
      </c>
      <c r="CQ956" s="1674">
        <f> IF(CE956="","",IF(AND(CE956&lt;&gt;"",CF956=""),IF(CE956&gt;=0.8,"Medir+Sig Max","No"),IF(CF956&lt;&gt;"",IF(CF956&gt;=0.8,"Medir+Sig Max","No"),"")))</f>
        <v/>
      </c>
      <c r="CR956" s="6927"/>
      <c r="CS956" s="1674"/>
      <c r="CT956" s="220">
        <f>IF(CO956="",IF(AND(CE956="",CF956=""),"",IF(CF956="",IF(DQ956&gt;1,ROUND(DQ956*CE956,3),CE956),IF(DQ956&gt;1,ROUND(DQ956*CF956,3),CF956))),IF(AND(CE956="",CF956=""),"",IF(CF956="",IF(DQ956&gt;1,ROUND(DQ956*CE956*(1/(CO956)),3),CE956*(1/(CO956))),IF(DQ956&gt;1,ROUND(DQ956*CF956*(1/(CO956)),3),CF956*(1/(CO956))))))</f>
        <v/>
      </c>
      <c r="CU956" s="224">
        <f>BY956</f>
        <v/>
      </c>
      <c r="CV956" s="237">
        <f>BZ956</f>
        <v/>
      </c>
      <c r="CW956" s="237">
        <f>CA956</f>
        <v/>
      </c>
      <c r="CX956" s="224">
        <f>CC956</f>
        <v/>
      </c>
      <c r="CY956" s="237">
        <f>CD956</f>
        <v/>
      </c>
      <c r="CZ956" s="7474">
        <f>IF(COUNTIF(Overview!K12:K14,TRUE)&gt;0,1.6,IF(COUNTIF(Overview!L12:L14,TRUE)&gt;0,8,0))</f>
        <v/>
      </c>
      <c r="DA956" s="1666"/>
      <c r="DB956" s="7483"/>
      <c r="DC956" s="844">
        <f>IF(CT956="","",IF(CT956&gt;CZ956,"Fail","Pass"))</f>
        <v/>
      </c>
      <c r="DD956" s="402"/>
      <c r="DE956" s="1565">
        <f>MyTimestamp(DC956)</f>
        <v/>
      </c>
      <c r="DF956" s="1531">
        <f>IF(COUNT(CE956:CH956)=1,15,IF(COUNT(CE956:CH956)=0,0,30))</f>
        <v/>
      </c>
      <c r="DG956" s="1532">
        <f>IF(DF956=0,0,2)</f>
        <v/>
      </c>
      <c r="DH956" s="1866"/>
      <c r="DI956" s="1866"/>
      <c r="DJ956" s="1863"/>
      <c r="DK956" s="1968"/>
      <c r="DL956" s="1574">
        <f>10^(CN956/20)*100-100</f>
        <v/>
      </c>
      <c r="DM956" s="976"/>
      <c r="DN956" s="1273"/>
      <c r="DO956" s="976">
        <f>IF(DM956="","",10^(DM956/10))</f>
        <v/>
      </c>
      <c r="DP956" s="976">
        <f>IF(ISNUMBER(DN956)=FALSE,"",10^(DN956/10))</f>
        <v/>
      </c>
      <c r="DQ956" s="1578">
        <f>IF(AND(ISNUMBER(DO956),ISNUMBER(DP956)),IF(DO956/DP956&gt;1,ROUND((DO956)/DP956,3),1),1)</f>
        <v/>
      </c>
      <c r="DR956" s="1541"/>
      <c r="DS956" s="1541"/>
      <c r="DT956" s="1541"/>
      <c r="DU956" s="1541"/>
      <c r="DV956" s="1541"/>
      <c r="DW956" s="1541"/>
      <c r="DX956" s="1541"/>
      <c r="DY956" s="1541"/>
      <c r="DZ956" s="1541"/>
      <c r="EA956" s="1541"/>
      <c r="EB956" s="1541"/>
      <c r="EC956" s="1541"/>
      <c r="ED956" s="1541"/>
      <c r="EE956" s="1541"/>
      <c r="EF956" s="1541"/>
      <c r="EG956" s="1541"/>
      <c r="EH956" s="1541"/>
      <c r="EI956" s="1541"/>
      <c r="EJ956" s="1541"/>
      <c r="EK956" s="1541"/>
      <c r="EL956" s="1541"/>
      <c r="EM956" s="1541"/>
      <c r="EN956" s="1541"/>
      <c r="EO956" s="1541"/>
      <c r="EP956" s="1541"/>
      <c r="EQ956" s="1541"/>
      <c r="ER956" s="1541"/>
      <c r="ES956" s="1541"/>
      <c r="ET956" s="1541"/>
      <c r="EU956" s="1541"/>
      <c r="EV956" s="1541"/>
    </row>
    <row r="957" ht="15" x14ac:dyDescent="0.25">
      <c r="A957" s="1541"/>
      <c r="B957" s="1541"/>
      <c r="C957"/>
      <c r="D957" s="1486"/>
      <c r="E957" s="1486"/>
      <c r="F957" s="672" t="inlineStr">
        <is>
          <t>5.5</t>
        </is>
      </c>
      <c r="G957" s="1497"/>
      <c r="H957" s="130">
        <f>BV957</f>
        <v/>
      </c>
      <c r="I957" s="130">
        <f>BW957</f>
        <v/>
      </c>
      <c r="J957" s="1299" t="inlineStr">
        <is>
          <t>WLAN</t>
        </is>
      </c>
      <c r="K957" s="1299" t="inlineStr">
        <is>
          <t>2.4 GHz</t>
        </is>
      </c>
      <c r="L957" s="115"/>
      <c r="M957" s="130"/>
      <c r="N957" s="119"/>
      <c r="O957" s="131"/>
      <c r="P957" s="6597"/>
      <c r="Q957" s="131"/>
      <c r="R957" s="131"/>
      <c r="S957" s="6593"/>
      <c r="T957" s="130">
        <v>7</v>
      </c>
      <c r="U957" s="6593">
        <v>2442</v>
      </c>
      <c r="V957" s="119"/>
      <c r="W957" s="1305"/>
      <c r="X957" s="119"/>
      <c r="Y957" s="119"/>
      <c r="Z957" s="119"/>
      <c r="AA957" s="115"/>
      <c r="AB957" s="115"/>
      <c r="AC957" s="1300">
        <f>IF(OR(BX957="Close to Ear",BX957="Close to Head"),"Head",IF(BX957="Extremity","Extremity","Body"))</f>
        <v/>
      </c>
      <c r="AD957" s="1301">
        <f>CA957</f>
        <v/>
      </c>
      <c r="AE957" s="1299">
        <f>CB957</f>
        <v/>
      </c>
      <c r="AF957" s="115"/>
      <c r="AG957" s="1302">
        <f>IF(OR(AZ957="",BA957=""),"N/A",IF(DC957="Pass","P","F"))</f>
        <v/>
      </c>
      <c r="AH957" s="129"/>
      <c r="AI957" s="129"/>
      <c r="AJ957" s="129"/>
      <c r="AK957" s="119"/>
      <c r="AL957" s="115"/>
      <c r="AM957" s="119"/>
      <c r="AN957" s="119"/>
      <c r="AO957" s="692"/>
      <c r="AP957" s="692"/>
      <c r="AQ957" s="692"/>
      <c r="AR957" s="692"/>
      <c r="AS957" s="692"/>
      <c r="AT957" s="1303">
        <f>IF(AC957="Extremity",IF(CG957="","",CG957),"")</f>
        <v/>
      </c>
      <c r="AU957" s="1303">
        <f>IF(AC957="Extremity",IF(CH957="","",CH957),"")</f>
        <v/>
      </c>
      <c r="AV957" s="1304">
        <f>IF(AC957="Extremity","",IF(CE957="","",CE957))</f>
        <v/>
      </c>
      <c r="AW957" s="1304">
        <f>IF(AD957="Extremity","",IF(CF957="","",CF957))</f>
        <v/>
      </c>
      <c r="AX957" s="1305">
        <f>DL957</f>
        <v/>
      </c>
      <c r="AY957" s="1305">
        <f>DQ957</f>
        <v/>
      </c>
      <c r="AZ957" s="3377">
        <f>IF(AC957="Extremity",IF(DA957="","",DA957),"")</f>
        <v/>
      </c>
      <c r="BA957" s="3378">
        <f>IF(AC957="Extremity","",IF(CT957="","",CT957))</f>
        <v/>
      </c>
      <c r="BB957" s="1305">
        <f>IF(AC957="Extremity",IF(DB957="","",DB957),"")</f>
        <v/>
      </c>
      <c r="BC957" s="1304">
        <f>IF(AC957="Extremity","",IF(CZ957="","",CZ957))</f>
        <v/>
      </c>
      <c r="BD957" s="1305">
        <f>DD957</f>
        <v/>
      </c>
      <c r="BE957" s="132">
        <f>DE957</f>
        <v/>
      </c>
      <c r="BF957" s="133">
        <f>DF957*60</f>
        <v/>
      </c>
      <c r="BG957" s="121">
        <f>BE957</f>
        <v/>
      </c>
      <c r="BH957" s="133">
        <f>DG957*60</f>
        <v/>
      </c>
      <c r="BI957" s="133">
        <f>DH957</f>
        <v/>
      </c>
      <c r="BJ957" s="117"/>
      <c r="BK957" s="812">
        <f>Overview!$E$7</f>
        <v/>
      </c>
      <c r="BL957" s="117"/>
      <c r="BM957" s="834">
        <f>DI957</f>
        <v/>
      </c>
      <c r="BN957" s="812">
        <f>Overview!$P$153</f>
        <v/>
      </c>
      <c r="BO957" s="117"/>
      <c r="BP957" s="117"/>
      <c r="BQ957" s="115"/>
      <c r="BR957" s="1478"/>
      <c r="BS957" s="1541"/>
      <c r="BT957" s="1864" t="inlineStr">
        <is>
          <t>WLAN</t>
        </is>
      </c>
      <c r="BU957" s="1828" t="inlineStr">
        <is>
          <t>2.4 GHz</t>
        </is>
      </c>
      <c r="BV957" s="906">
        <f>Overview!$H$28</f>
        <v/>
      </c>
      <c r="BW957" s="1828"/>
      <c r="BX957" s="1864" t="inlineStr">
        <is>
          <t>Body</t>
        </is>
      </c>
      <c r="BY957" s="1192"/>
      <c r="BZ957" s="1192"/>
      <c r="CA957" s="1193" t="str">
        <f>CA956</f>
        <v>TBD</v>
      </c>
      <c r="CB957" s="1071">
        <v>5</v>
      </c>
      <c r="CC957" s="1192">
        <f>IF(COUNT('Conducted WiFi'!$AH$3:$AH$9)=0,7,INDEX('Conducted WiFi'!$T$3:$T$9,MATCH(MAX('Conducted WiFi'!$AH$3:$AH$9),'Conducted WiFi'!$AH$3:$AH$9,0)))</f>
        <v>7</v>
      </c>
      <c r="CD957" s="1192">
        <f>IF(COUNT('Conducted WiFi'!$AH$3:$AH$9)=0,2442,INDEX('Conducted WiFi'!$U$3:$U$9,MATCH(MAX('Conducted WiFi'!$AH$3:$AH$9),'Conducted WiFi'!$AH$3:$AH$9,0)))</f>
        <v>2442</v>
      </c>
      <c r="CE957" s="7237"/>
      <c r="CF957" s="7237"/>
      <c r="CG957" s="7245"/>
      <c r="CH957" s="7245"/>
      <c r="CI957" s="225">
        <f>BY957</f>
        <v/>
      </c>
      <c r="CJ957" s="237">
        <f>BZ957</f>
        <v/>
      </c>
      <c r="CK957" s="223">
        <f>CA957</f>
        <v/>
      </c>
      <c r="CL957" s="237">
        <f>CC957</f>
        <v/>
      </c>
      <c r="CM957" s="394">
        <f>CD957</f>
        <v/>
      </c>
      <c r="CN957" s="1966"/>
      <c r="CO957" s="1967"/>
      <c r="CP957" s="7214">
        <f>IF(CF957=""," ",IF(ABS(CE957-CF957)&lt;=0.1,"Valid","Not valid"))</f>
        <v/>
      </c>
      <c r="CQ957" s="1674">
        <f> IF(CE957="","",IF(AND(CE957&lt;&gt;"",CF957=""),IF(CE957&gt;=0.8,"Medir+Sig Max","No"),IF(CF957&lt;&gt;"",IF(CF957&gt;=0.8,"Medir+Sig Max","No"),"")))</f>
        <v/>
      </c>
      <c r="CR957" s="6927"/>
      <c r="CS957" s="1674"/>
      <c r="CT957" s="220">
        <f>IF(CO957="",IF(AND(CE957="",CF957=""),"",IF(CF957="",IF(DQ957&gt;1,ROUND(DQ957*CE957,3),CE957),IF(DQ957&gt;1,ROUND(DQ957*CF957,3),CF957))),IF(AND(CE957="",CF957=""),"",IF(CF957="",IF(DQ957&gt;1,ROUND(DQ957*CE957*(1/(CO957)),3),CE957*(1/(CO957))),IF(DQ957&gt;1,ROUND(DQ957*CF957*(1/(CO957)),3),CF957*(1/(CO957))))))</f>
        <v/>
      </c>
      <c r="CU957" s="224">
        <f>BY957</f>
        <v/>
      </c>
      <c r="CV957" s="237">
        <f>BZ957</f>
        <v/>
      </c>
      <c r="CW957" s="237">
        <f>CA957</f>
        <v/>
      </c>
      <c r="CX957" s="224">
        <f>CC957</f>
        <v/>
      </c>
      <c r="CY957" s="237">
        <f>CD957</f>
        <v/>
      </c>
      <c r="CZ957" s="7474">
        <f>IF(COUNTIF(Overview!K12:K14,TRUE)&gt;0,1.6,IF(COUNTIF(Overview!L12:L14,TRUE)&gt;0,8,0))</f>
        <v/>
      </c>
      <c r="DA957" s="1666"/>
      <c r="DB957" s="7483"/>
      <c r="DC957" s="844">
        <f>IF(CT957="","",IF(CT957&gt;CZ957,"Fail","Pass"))</f>
        <v/>
      </c>
      <c r="DD957" s="402"/>
      <c r="DE957" s="1565">
        <f>MyTimestamp(DC957)</f>
        <v/>
      </c>
      <c r="DF957" s="1531">
        <f>IF(COUNT(CE957:CH957)=1,15,IF(COUNT(CE957:CH957)=0,0,30))</f>
        <v/>
      </c>
      <c r="DG957" s="1532">
        <f>IF(DF957=0,0,2)</f>
        <v/>
      </c>
      <c r="DH957" s="1866"/>
      <c r="DI957" s="1866"/>
      <c r="DJ957" s="1863"/>
      <c r="DK957" s="1968"/>
      <c r="DL957" s="1574">
        <f>10^(CN957/20)*100-100</f>
        <v/>
      </c>
      <c r="DM957" s="976"/>
      <c r="DN957" s="1274"/>
      <c r="DO957" s="976">
        <f>IF(DM957="","",10^(DM957/10))</f>
        <v/>
      </c>
      <c r="DP957" s="976">
        <f>IF(ISNUMBER(DN957)=FALSE,"",10^(DN957/10))</f>
        <v/>
      </c>
      <c r="DQ957" s="1578">
        <f>IF(AND(ISNUMBER(DO957),ISNUMBER(DP957)),IF(DO957/DP957&gt;1,ROUND((DO957)/DP957,3),1),1)</f>
        <v/>
      </c>
      <c r="DR957" s="1541"/>
      <c r="DS957" s="1541"/>
      <c r="DT957" s="1541"/>
      <c r="DU957" s="1541"/>
      <c r="DV957" s="1541"/>
      <c r="DW957" s="1541"/>
      <c r="DX957" s="1541"/>
      <c r="DY957" s="1541"/>
      <c r="DZ957" s="1541"/>
      <c r="EA957" s="1541"/>
      <c r="EB957" s="1541"/>
      <c r="EC957" s="1541"/>
      <c r="ED957" s="1541"/>
      <c r="EE957" s="1541"/>
      <c r="EF957" s="1541"/>
      <c r="EG957" s="1541"/>
      <c r="EH957" s="1541"/>
      <c r="EI957" s="1541"/>
      <c r="EJ957" s="1541"/>
      <c r="EK957" s="1541"/>
      <c r="EL957" s="1541"/>
      <c r="EM957" s="1541"/>
      <c r="EN957" s="1541"/>
      <c r="EO957" s="1541"/>
      <c r="EP957" s="1541"/>
      <c r="EQ957" s="1541"/>
      <c r="ER957" s="1541"/>
      <c r="ES957" s="1541"/>
      <c r="ET957" s="1541"/>
      <c r="EU957" s="1541"/>
      <c r="EV957" s="1541"/>
    </row>
    <row r="958" ht="15" x14ac:dyDescent="0.25">
      <c r="A958" s="1541"/>
      <c r="B958" s="1541"/>
      <c r="C958"/>
      <c r="D958" s="1486"/>
      <c r="E958" s="1486"/>
      <c r="F958" s="672" t="inlineStr">
        <is>
          <t>5.5</t>
        </is>
      </c>
      <c r="G958" s="1497"/>
      <c r="H958" s="130">
        <f>BV958</f>
        <v/>
      </c>
      <c r="I958" s="130">
        <f>BW958</f>
        <v/>
      </c>
      <c r="J958" s="1299" t="inlineStr">
        <is>
          <t>WLAN</t>
        </is>
      </c>
      <c r="K958" s="1299" t="inlineStr">
        <is>
          <t>2.4 GHz</t>
        </is>
      </c>
      <c r="L958" s="115"/>
      <c r="M958" s="130"/>
      <c r="N958" s="119"/>
      <c r="O958" s="131"/>
      <c r="P958" s="6597"/>
      <c r="Q958" s="131"/>
      <c r="R958" s="131"/>
      <c r="S958" s="6593"/>
      <c r="T958" s="130">
        <v>7</v>
      </c>
      <c r="U958" s="6593">
        <v>2442</v>
      </c>
      <c r="V958" s="119"/>
      <c r="W958" s="1305"/>
      <c r="X958" s="119"/>
      <c r="Y958" s="119"/>
      <c r="Z958" s="119"/>
      <c r="AA958" s="115"/>
      <c r="AB958" s="115"/>
      <c r="AC958" s="1300">
        <f>IF(OR(BX958="Close to Ear",BX958="Close to Head"),"Head",IF(BX958="Extremity","Extremity","Body"))</f>
        <v/>
      </c>
      <c r="AD958" s="1301">
        <f>CA958</f>
        <v/>
      </c>
      <c r="AE958" s="1299">
        <f>CB958</f>
        <v/>
      </c>
      <c r="AF958" s="115"/>
      <c r="AG958" s="1302">
        <f>IF(OR(AZ958="",BA958=""),"N/A",IF(DC958="Pass","P","F"))</f>
        <v/>
      </c>
      <c r="AH958" s="129"/>
      <c r="AI958" s="129"/>
      <c r="AJ958" s="129"/>
      <c r="AK958" s="119"/>
      <c r="AL958" s="115"/>
      <c r="AM958" s="119"/>
      <c r="AN958" s="119"/>
      <c r="AO958" s="692"/>
      <c r="AP958" s="692"/>
      <c r="AQ958" s="692"/>
      <c r="AR958" s="692"/>
      <c r="AS958" s="692"/>
      <c r="AT958" s="1303">
        <f>IF(AC958="Extremity",IF(CG958="","",CG958),"")</f>
        <v/>
      </c>
      <c r="AU958" s="1303">
        <f>IF(AC958="Extremity",IF(CH958="","",CH958),"")</f>
        <v/>
      </c>
      <c r="AV958" s="1304">
        <f>IF(AC958="Extremity","",IF(CE958="","",CE958))</f>
        <v/>
      </c>
      <c r="AW958" s="1304">
        <f>IF(AD958="Extremity","",IF(CF958="","",CF958))</f>
        <v/>
      </c>
      <c r="AX958" s="1305">
        <f>DL958</f>
        <v/>
      </c>
      <c r="AY958" s="1305">
        <f>DQ958</f>
        <v/>
      </c>
      <c r="AZ958" s="3377">
        <f>IF(AC958="Extremity",IF(DA958="","",DA958),"")</f>
        <v/>
      </c>
      <c r="BA958" s="3378">
        <f>IF(AC958="Extremity","",IF(CT958="","",CT958))</f>
        <v/>
      </c>
      <c r="BB958" s="1305">
        <f>IF(AC958="Extremity",IF(DB958="","",DB958),"")</f>
        <v/>
      </c>
      <c r="BC958" s="1304">
        <f>IF(AC958="Extremity","",IF(CZ958="","",CZ958))</f>
        <v/>
      </c>
      <c r="BD958" s="1305">
        <f>DD958</f>
        <v/>
      </c>
      <c r="BE958" s="132">
        <f>DE958</f>
        <v/>
      </c>
      <c r="BF958" s="133">
        <f>DF958*60</f>
        <v/>
      </c>
      <c r="BG958" s="121">
        <f>BE958</f>
        <v/>
      </c>
      <c r="BH958" s="133">
        <f>DG958*60</f>
        <v/>
      </c>
      <c r="BI958" s="133">
        <f>DH958</f>
        <v/>
      </c>
      <c r="BJ958" s="117"/>
      <c r="BK958" s="812">
        <f>Overview!$E$7</f>
        <v/>
      </c>
      <c r="BL958" s="117"/>
      <c r="BM958" s="834">
        <f>DI958</f>
        <v/>
      </c>
      <c r="BN958" s="812">
        <f>Overview!$P$153</f>
        <v/>
      </c>
      <c r="BO958" s="117"/>
      <c r="BP958" s="117"/>
      <c r="BQ958" s="115"/>
      <c r="BR958" s="1478"/>
      <c r="BS958" s="1541"/>
      <c r="BT958" s="1864" t="inlineStr">
        <is>
          <t>WLAN</t>
        </is>
      </c>
      <c r="BU958" s="1828" t="inlineStr">
        <is>
          <t>2.4 GHz</t>
        </is>
      </c>
      <c r="BV958" s="906">
        <f>Overview!$H$28</f>
        <v/>
      </c>
      <c r="BW958" s="1828"/>
      <c r="BX958" s="1864" t="inlineStr">
        <is>
          <t>Body</t>
        </is>
      </c>
      <c r="BY958" s="1194"/>
      <c r="BZ958" s="1194"/>
      <c r="CA958" s="1194" t="str">
        <f>CA957</f>
        <v>TBD</v>
      </c>
      <c r="CB958" s="1970">
        <v>5</v>
      </c>
      <c r="CC958" s="1194">
        <f>IF(COUNT('Conducted WiFi'!$AH$3:$AH$9)=0,7,INDEX('Conducted WiFi'!$T$3:$T$9,MATCH(MAX('Conducted WiFi'!$AH$3:$AH$9),'Conducted WiFi'!$AH$3:$AH$9,0)))</f>
        <v>7</v>
      </c>
      <c r="CD958" s="1195">
        <f>IF(COUNT('Conducted WiFi'!$AH$3:$AH$9)=0,2442,INDEX('Conducted WiFi'!$U$3:$U$9,MATCH(MAX('Conducted WiFi'!$AH$3:$AH$9),'Conducted WiFi'!$AH$3:$AH$9,0)))</f>
        <v>2442</v>
      </c>
      <c r="CE958" s="7237"/>
      <c r="CF958" s="7237"/>
      <c r="CG958" s="7245"/>
      <c r="CH958" s="7245"/>
      <c r="CI958" s="225">
        <f>BY958</f>
        <v/>
      </c>
      <c r="CJ958" s="237">
        <f>BZ958</f>
        <v/>
      </c>
      <c r="CK958" s="223">
        <f>CA958</f>
        <v/>
      </c>
      <c r="CL958" s="237">
        <f>CC958</f>
        <v/>
      </c>
      <c r="CM958" s="394">
        <f>CD958</f>
        <v/>
      </c>
      <c r="CN958" s="1966"/>
      <c r="CO958" s="1967"/>
      <c r="CP958" s="7214">
        <f>IF(CF958=""," ",IF(ABS(CE958-CF958)&lt;=0.1,"Valid","Not valid"))</f>
        <v/>
      </c>
      <c r="CQ958" s="1674">
        <f> IF(CE958="","",IF(AND(CE958&lt;&gt;"",CF958=""),IF(CE958&gt;=0.8,"Medir+Sig Max","No"),IF(CF958&lt;&gt;"",IF(CF958&gt;=0.8,"Medir+Sig Max","No"),"")))</f>
        <v/>
      </c>
      <c r="CR958" s="6927"/>
      <c r="CS958" s="1674"/>
      <c r="CT958" s="220">
        <f>IF(CO958="",IF(AND(CE958="",CF958=""),"",IF(CF958="",IF(DQ958&gt;1,ROUND(DQ958*CE958,3),CE958),IF(DQ958&gt;1,ROUND(DQ958*CF958,3),CF958))),IF(AND(CE958="",CF958=""),"",IF(CF958="",IF(DQ958&gt;1,ROUND(DQ958*CE958*(1/(CO958)),3),CE958*(1/(CO958))),IF(DQ958&gt;1,ROUND(DQ958*CF958*(1/(CO958)),3),CF958*(1/(CO958))))))</f>
        <v/>
      </c>
      <c r="CU958" s="224">
        <f>BY958</f>
        <v/>
      </c>
      <c r="CV958" s="237">
        <f>BZ958</f>
        <v/>
      </c>
      <c r="CW958" s="237">
        <f>CA958</f>
        <v/>
      </c>
      <c r="CX958" s="224">
        <f>CC958</f>
        <v/>
      </c>
      <c r="CY958" s="237">
        <f>CD958</f>
        <v/>
      </c>
      <c r="CZ958" s="7474">
        <f>IF(COUNTIF(Overview!K12:K14,TRUE)&gt;0,1.6,IF(COUNTIF(Overview!L12:L14,TRUE)&gt;0,8,0))</f>
        <v/>
      </c>
      <c r="DA958" s="1666"/>
      <c r="DB958" s="7483"/>
      <c r="DC958" s="844">
        <f>IF(CT958="","",IF(CT958&gt;CZ958,"Fail","Pass"))</f>
        <v/>
      </c>
      <c r="DD958" s="402"/>
      <c r="DE958" s="1565">
        <f>MyTimestamp(DC958)</f>
        <v/>
      </c>
      <c r="DF958" s="1531">
        <f>IF(COUNT(CE958:CH958)=1,15,IF(COUNT(CE958:CH958)=0,0,30))</f>
        <v/>
      </c>
      <c r="DG958" s="1532">
        <f>IF(DF958=0,0,2)</f>
        <v/>
      </c>
      <c r="DH958" s="1866"/>
      <c r="DI958" s="1866"/>
      <c r="DJ958" s="1863"/>
      <c r="DK958" s="1968"/>
      <c r="DL958" s="1574">
        <f>10^(CN958/20)*100-100</f>
        <v/>
      </c>
      <c r="DM958" s="976"/>
      <c r="DN958" s="1275"/>
      <c r="DO958" s="976">
        <f>IF(DM958="","",10^(DM958/10))</f>
        <v/>
      </c>
      <c r="DP958" s="976">
        <f>IF(ISNUMBER(DN958)=FALSE,"",10^(DN958/10))</f>
        <v/>
      </c>
      <c r="DQ958" s="1578">
        <f>IF(AND(ISNUMBER(DO958),ISNUMBER(DP958)),IF(DO958/DP958&gt;1,ROUND((DO958)/DP958,3),1),1)</f>
        <v/>
      </c>
      <c r="DR958" s="1541"/>
      <c r="DS958" s="1541"/>
      <c r="DT958" s="1541"/>
      <c r="DU958" s="1541"/>
      <c r="DV958" s="1541"/>
      <c r="DW958" s="1541"/>
      <c r="DX958" s="1541"/>
      <c r="DY958" s="1541"/>
      <c r="DZ958" s="1541"/>
      <c r="EA958" s="1541"/>
      <c r="EB958" s="1541"/>
      <c r="EC958" s="1541"/>
      <c r="ED958" s="1541"/>
      <c r="EE958" s="1541"/>
      <c r="EF958" s="1541"/>
      <c r="EG958" s="1541"/>
      <c r="EH958" s="1541"/>
      <c r="EI958" s="1541"/>
      <c r="EJ958" s="1541"/>
      <c r="EK958" s="1541"/>
      <c r="EL958" s="1541"/>
      <c r="EM958" s="1541"/>
      <c r="EN958" s="1541"/>
      <c r="EO958" s="1541"/>
      <c r="EP958" s="1541"/>
      <c r="EQ958" s="1541"/>
      <c r="ER958" s="1541"/>
      <c r="ES958" s="1541"/>
      <c r="ET958" s="1541"/>
      <c r="EU958" s="1541"/>
      <c r="EV958" s="1541"/>
    </row>
    <row r="959" ht="15" x14ac:dyDescent="0.25">
      <c r="A959" s="1541"/>
      <c r="B959" s="1541"/>
      <c r="C959"/>
      <c r="D959" s="1486"/>
      <c r="E959" s="1486"/>
      <c r="F959" s="672" t="inlineStr">
        <is>
          <t>5.5</t>
        </is>
      </c>
      <c r="G959" s="1497"/>
      <c r="H959" s="130">
        <f>BV959</f>
        <v/>
      </c>
      <c r="I959" s="130">
        <f>BW959</f>
        <v/>
      </c>
      <c r="J959" s="1299" t="inlineStr">
        <is>
          <t>WLAN</t>
        </is>
      </c>
      <c r="K959" s="1299" t="inlineStr">
        <is>
          <t>2.4 GHz</t>
        </is>
      </c>
      <c r="L959" s="115"/>
      <c r="M959" s="130"/>
      <c r="N959" s="119"/>
      <c r="O959" s="131"/>
      <c r="P959" s="6597"/>
      <c r="Q959" s="131"/>
      <c r="R959" s="131"/>
      <c r="S959" s="6593"/>
      <c r="T959" s="130">
        <v>7</v>
      </c>
      <c r="U959" s="6593">
        <v>2442</v>
      </c>
      <c r="V959" s="119"/>
      <c r="W959" s="1305"/>
      <c r="X959" s="119"/>
      <c r="Y959" s="119"/>
      <c r="Z959" s="119"/>
      <c r="AA959" s="115"/>
      <c r="AB959" s="115"/>
      <c r="AC959" s="1300">
        <f>IF(OR(BX959="Close to Ear",BX959="Close to Head"),"Head",IF(BX959="Extremity","Extremity","Body"))</f>
        <v/>
      </c>
      <c r="AD959" s="1301">
        <f>CA959</f>
        <v/>
      </c>
      <c r="AE959" s="1299">
        <f>CB959</f>
        <v/>
      </c>
      <c r="AF959" s="115"/>
      <c r="AG959" s="1302">
        <f>IF(OR(AZ959="",BA959=""),"N/A",IF(DC959="Pass","P","F"))</f>
        <v/>
      </c>
      <c r="AH959" s="129"/>
      <c r="AI959" s="129"/>
      <c r="AJ959" s="129"/>
      <c r="AK959" s="119"/>
      <c r="AL959" s="115"/>
      <c r="AM959" s="119"/>
      <c r="AN959" s="119"/>
      <c r="AO959" s="692"/>
      <c r="AP959" s="692"/>
      <c r="AQ959" s="692"/>
      <c r="AR959" s="692"/>
      <c r="AS959" s="692"/>
      <c r="AT959" s="1303">
        <f>IF(AC959="Extremity",IF(CG959="","",CG959),"")</f>
        <v/>
      </c>
      <c r="AU959" s="1303">
        <f>IF(AC959="Extremity",IF(CH959="","",CH959),"")</f>
        <v/>
      </c>
      <c r="AV959" s="1304">
        <f>IF(AC959="Extremity","",IF(CE959="","",CE959))</f>
        <v/>
      </c>
      <c r="AW959" s="1304">
        <f>IF(AD959="Extremity","",IF(CF959="","",CF959))</f>
        <v/>
      </c>
      <c r="AX959" s="1305">
        <f>DL959</f>
        <v/>
      </c>
      <c r="AY959" s="1305">
        <f>DQ959</f>
        <v/>
      </c>
      <c r="AZ959" s="3377">
        <f>IF(AC959="Extremity",IF(DA959="","",DA959),"")</f>
        <v/>
      </c>
      <c r="BA959" s="3378">
        <f>IF(AC959="Extremity","",IF(CT959="","",CT959))</f>
        <v/>
      </c>
      <c r="BB959" s="1305">
        <f>IF(AC959="Extremity",IF(DB959="","",DB959),"")</f>
        <v/>
      </c>
      <c r="BC959" s="1304">
        <f>IF(AC959="Extremity","",IF(CZ959="","",CZ959))</f>
        <v/>
      </c>
      <c r="BD959" s="1305">
        <f>DD959</f>
        <v/>
      </c>
      <c r="BE959" s="132">
        <f>DE959</f>
        <v/>
      </c>
      <c r="BF959" s="133">
        <f>DF959*60</f>
        <v/>
      </c>
      <c r="BG959" s="121">
        <f>BE959</f>
        <v/>
      </c>
      <c r="BH959" s="133">
        <f>DG959*60</f>
        <v/>
      </c>
      <c r="BI959" s="133">
        <f>DH959</f>
        <v/>
      </c>
      <c r="BJ959" s="117"/>
      <c r="BK959" s="812">
        <f>Overview!$E$7</f>
        <v/>
      </c>
      <c r="BL959" s="117"/>
      <c r="BM959" s="834">
        <f>DI959</f>
        <v/>
      </c>
      <c r="BN959" s="812">
        <f>Overview!$P$153</f>
        <v/>
      </c>
      <c r="BO959" s="117"/>
      <c r="BP959" s="117"/>
      <c r="BQ959" s="115"/>
      <c r="BR959" s="1478"/>
      <c r="BS959" s="1541"/>
      <c r="BT959" s="1864" t="inlineStr">
        <is>
          <t>WLAN</t>
        </is>
      </c>
      <c r="BU959" s="1828" t="inlineStr">
        <is>
          <t>2.4 GHz</t>
        </is>
      </c>
      <c r="BV959" s="906">
        <f>Overview!$H$28</f>
        <v/>
      </c>
      <c r="BW959" s="1828"/>
      <c r="BX959" s="1864" t="inlineStr">
        <is>
          <t>Body</t>
        </is>
      </c>
      <c r="BY959" s="1196"/>
      <c r="BZ959" s="1196"/>
      <c r="CA959" s="881" t="str">
        <f>CONCATENATE(CA957," - Variability")</f>
        <v>TBD - Variability</v>
      </c>
      <c r="CB959" s="200">
        <v>5</v>
      </c>
      <c r="CC959" s="881">
        <f>IF(COUNT('Conducted WiFi'!$AH$3:$AH$9)=0,7,INDEX('Conducted WiFi'!$T$3:$T$9,MATCH(MAX('Conducted WiFi'!$AH$3:$AH$9),'Conducted WiFi'!$AH$3:$AH$9,0)))</f>
        <v>7</v>
      </c>
      <c r="CD959" s="881">
        <f>IF(COUNT('Conducted WiFi'!$AH$3:$AH$9)=0,2442,INDEX('Conducted WiFi'!$U$3:$U$9,MATCH(MAX('Conducted WiFi'!$AH$3:$AH$9),'Conducted WiFi'!$AH$3:$AH$9,0)))</f>
        <v>2442</v>
      </c>
      <c r="CE959" s="7234"/>
      <c r="CF959" s="7234"/>
      <c r="CG959" s="7245"/>
      <c r="CH959" s="7245"/>
      <c r="CI959" s="225">
        <f>BY959</f>
        <v/>
      </c>
      <c r="CJ959" s="237">
        <f>BZ959</f>
        <v/>
      </c>
      <c r="CK959" s="223">
        <f>CA959</f>
        <v/>
      </c>
      <c r="CL959" s="237">
        <f>CC959</f>
        <v/>
      </c>
      <c r="CM959" s="237">
        <f>CD959</f>
        <v/>
      </c>
      <c r="CN959" s="1527"/>
      <c r="CO959" s="1967"/>
      <c r="CP959" s="7214">
        <f>IF(CF959=""," ",IF(ABS(CE959-CF959)&lt;=0.1,"Valid","Not valid"))</f>
        <v/>
      </c>
      <c r="CQ959" s="1674">
        <f> IF(CE959="","",IF(AND(CE959&lt;&gt;"",CF959=""),IF(CE959&gt;=0.8,"Medir+Sig Max","No"),IF(CF959&lt;&gt;"",IF(CF959&gt;=0.8,"Medir+Sig Max","No"),"")))</f>
        <v/>
      </c>
      <c r="CR959" s="6927"/>
      <c r="CS959" s="1674">
        <f>IF(CF959="","",IF(MAX(CF944:CF958)=0,"",IF(AND(CF959&lt;=1.45,(CF959/MAX(CF944:CF958))&lt;=1.2,(CF959/MAX(CF944:CF958))&gt;=0.8),"Válido","REPETIR VAR")))</f>
        <v/>
      </c>
      <c r="CT959" s="6710">
        <f>IF(CO959="",IF(AND(CE959="",CF959=""),"",IF(CF959="",IF(DQ959&gt;1,ROUND(DQ959*CE959,3),CE959),IF(DQ959&gt;1,ROUND(DQ959*CF959,3),CF959))),IF(AND(CE959="",CF959=""),"",IF(CF959="",IF(DQ959&gt;1,ROUND(DQ959*CE959*(1/(CO959)),3),CE959*(1/(CO959))),IF(DQ959&gt;1,ROUND(DQ959*CF959*(1/(CO959)),3),CF959*(1/(CO959))))))</f>
        <v/>
      </c>
      <c r="CU959" s="224">
        <f>BY959</f>
        <v/>
      </c>
      <c r="CV959" s="237">
        <f>BZ959</f>
        <v/>
      </c>
      <c r="CW959" s="237">
        <f>CA959</f>
        <v/>
      </c>
      <c r="CX959" s="224">
        <f>CC959</f>
        <v/>
      </c>
      <c r="CY959" s="237">
        <f>CD959</f>
        <v/>
      </c>
      <c r="CZ959" s="7474">
        <f>IF(COUNTIF(Overview!K12:K14,TRUE)&gt;0,1.6,IF(COUNTIF(Overview!L12:L14,TRUE)&gt;0,8,0))</f>
        <v/>
      </c>
      <c r="DA959" s="1788"/>
      <c r="DB959" s="7483"/>
      <c r="DC959" s="844">
        <f>IF(CT959="","",IF(CT959&gt;CZ959,"Fail","Pass"))</f>
        <v/>
      </c>
      <c r="DD959" s="402"/>
      <c r="DE959" s="1565">
        <f>MyTimestamp(DC959)</f>
        <v/>
      </c>
      <c r="DF959" s="1531">
        <f>IF(COUNT(CE959:CH959)=1,15,IF(COUNT(CE959:CH959)=0,0,30))</f>
        <v/>
      </c>
      <c r="DG959" s="1532">
        <f>IF(DF959=0,0,2)</f>
        <v/>
      </c>
      <c r="DH959" s="1866"/>
      <c r="DI959" s="1866"/>
      <c r="DJ959" s="1863"/>
      <c r="DK959" s="1789"/>
      <c r="DL959" s="1574">
        <f>10^(CN959/20)*100-100</f>
        <v/>
      </c>
      <c r="DM959" s="976"/>
      <c r="DN959" s="1275"/>
      <c r="DO959" s="976">
        <f>IF(DM959="","",10^(DM959/10))</f>
        <v/>
      </c>
      <c r="DP959" s="976">
        <f>IF(ISNUMBER(DN959)=FALSE,"",10^(DN959/10))</f>
        <v/>
      </c>
      <c r="DQ959" s="1578">
        <f>IF(AND(ISNUMBER(DO959),ISNUMBER(DP959)),IF(DO959/DP959&gt;1,ROUND((DO959)/DP959,3),1),1)</f>
        <v/>
      </c>
      <c r="DR959" s="1541"/>
      <c r="DS959" s="1541"/>
      <c r="DT959" s="1541"/>
      <c r="DU959" s="1541"/>
      <c r="DV959" s="1541"/>
      <c r="DW959" s="1541"/>
      <c r="DX959" s="1541"/>
      <c r="DY959" s="1541"/>
      <c r="DZ959" s="1541"/>
      <c r="EA959" s="1541"/>
      <c r="EB959" s="1541"/>
      <c r="EC959" s="1541"/>
      <c r="ED959" s="1541"/>
      <c r="EE959" s="1541"/>
      <c r="EF959" s="1541"/>
      <c r="EG959" s="1541"/>
      <c r="EH959" s="1541"/>
      <c r="EI959" s="1541"/>
      <c r="EJ959" s="1541"/>
      <c r="EK959" s="1541"/>
      <c r="EL959" s="1541"/>
      <c r="EM959" s="1541"/>
      <c r="EN959" s="1541"/>
      <c r="EO959" s="1541"/>
      <c r="EP959" s="1541"/>
      <c r="EQ959" s="1541"/>
      <c r="ER959" s="1541"/>
      <c r="ES959" s="1541"/>
      <c r="ET959" s="1541"/>
      <c r="EU959" s="1541"/>
      <c r="EV959" s="1541"/>
    </row>
    <row r="960" ht="15" x14ac:dyDescent="0.25">
      <c r="A960" s="1541"/>
      <c r="B960" s="1541"/>
      <c r="C960"/>
      <c r="D960" s="1486"/>
      <c r="E960" s="1486"/>
      <c r="F960" s="672" t="inlineStr">
        <is>
          <t>5.5</t>
        </is>
      </c>
      <c r="G960" s="1497"/>
      <c r="H960" s="130">
        <f>BV960</f>
        <v/>
      </c>
      <c r="I960" s="130">
        <f>BW960</f>
        <v/>
      </c>
      <c r="J960" s="1299" t="inlineStr">
        <is>
          <t>WLAN</t>
        </is>
      </c>
      <c r="K960" s="1299" t="inlineStr">
        <is>
          <t>2.4 GHz</t>
        </is>
      </c>
      <c r="L960" s="115"/>
      <c r="M960" s="130"/>
      <c r="N960" s="119"/>
      <c r="O960" s="131"/>
      <c r="P960" s="6597"/>
      <c r="Q960" s="131"/>
      <c r="R960" s="131"/>
      <c r="S960" s="6593"/>
      <c r="T960" s="130">
        <v>7</v>
      </c>
      <c r="U960" s="6593">
        <v>2442</v>
      </c>
      <c r="V960" s="119"/>
      <c r="W960" s="1305"/>
      <c r="X960" s="119"/>
      <c r="Y960" s="119"/>
      <c r="Z960" s="119"/>
      <c r="AA960" s="115"/>
      <c r="AB960" s="115"/>
      <c r="AC960" s="1300">
        <f>IF(OR(BX960="Close to Ear",BX960="Close to Head"),"Head",IF(BX960="Extremity","Extremity","Body"))</f>
        <v/>
      </c>
      <c r="AD960" s="1301">
        <f>CA960</f>
        <v/>
      </c>
      <c r="AE960" s="1299">
        <f>CB960</f>
        <v/>
      </c>
      <c r="AF960" s="115"/>
      <c r="AG960" s="1302">
        <f>IF(OR(AZ960="",BA960=""),"N/A",IF(DC960="Pass","P","F"))</f>
        <v/>
      </c>
      <c r="AH960" s="129"/>
      <c r="AI960" s="129"/>
      <c r="AJ960" s="129"/>
      <c r="AK960" s="119"/>
      <c r="AL960" s="115"/>
      <c r="AM960" s="119"/>
      <c r="AN960" s="119"/>
      <c r="AO960" s="692"/>
      <c r="AP960" s="692"/>
      <c r="AQ960" s="692"/>
      <c r="AR960" s="692"/>
      <c r="AS960" s="692"/>
      <c r="AT960" s="1303">
        <f>IF(AC960="Extremity",IF(CG960="","",CG960),"")</f>
        <v/>
      </c>
      <c r="AU960" s="1303">
        <f>IF(AC960="Extremity",IF(CH960="","",CH960),"")</f>
        <v/>
      </c>
      <c r="AV960" s="1304">
        <f>IF(AC960="Extremity","",IF(CE960="","",CE960))</f>
        <v/>
      </c>
      <c r="AW960" s="1304">
        <f>IF(AD960="Extremity","",IF(CF960="","",CF960))</f>
        <v/>
      </c>
      <c r="AX960" s="1305">
        <f>DL960</f>
        <v/>
      </c>
      <c r="AY960" s="1305">
        <f>DQ960</f>
        <v/>
      </c>
      <c r="AZ960" s="3377">
        <f>IF(AC960="Extremity",IF(DA960="","",DA960),"")</f>
        <v/>
      </c>
      <c r="BA960" s="3378">
        <f>IF(AC960="Extremity","",IF(CT960="","",CT960))</f>
        <v/>
      </c>
      <c r="BB960" s="1305">
        <f>IF(AC960="Extremity",IF(DB960="","",DB960),"")</f>
        <v/>
      </c>
      <c r="BC960" s="1304">
        <f>IF(AC960="Extremity","",IF(CZ960="","",CZ960))</f>
        <v/>
      </c>
      <c r="BD960" s="1305">
        <f>DD960</f>
        <v/>
      </c>
      <c r="BE960" s="132">
        <f>DE960</f>
        <v/>
      </c>
      <c r="BF960" s="133">
        <f>DF960*60</f>
        <v/>
      </c>
      <c r="BG960" s="121">
        <f>BE960</f>
        <v/>
      </c>
      <c r="BH960" s="133">
        <f>DG960*60</f>
        <v/>
      </c>
      <c r="BI960" s="133">
        <f>DH960</f>
        <v/>
      </c>
      <c r="BJ960" s="117"/>
      <c r="BK960" s="812">
        <f>Overview!$E$7</f>
        <v/>
      </c>
      <c r="BL960" s="117"/>
      <c r="BM960" s="834">
        <f>DI960</f>
        <v/>
      </c>
      <c r="BN960" s="812">
        <f>Overview!$P$153</f>
        <v/>
      </c>
      <c r="BO960" s="117"/>
      <c r="BP960" s="117"/>
      <c r="BQ960" s="115"/>
      <c r="BR960" s="1478"/>
      <c r="BS960" s="1541"/>
      <c r="BT960" s="1864" t="inlineStr">
        <is>
          <t>WLAN</t>
        </is>
      </c>
      <c r="BU960" s="1828" t="inlineStr">
        <is>
          <t>2.4 GHz</t>
        </is>
      </c>
      <c r="BV960" s="906">
        <f>Overview!$H$28</f>
        <v/>
      </c>
      <c r="BW960" s="1828"/>
      <c r="BX960" s="1864" t="inlineStr">
        <is>
          <t>Body</t>
        </is>
      </c>
      <c r="BY960" s="1197"/>
      <c r="BZ960" s="1197"/>
      <c r="CA960" s="6689" t="str">
        <f>CONCATENATE(CA958," - Variability2")</f>
        <v>TBD - Variability2</v>
      </c>
      <c r="CB960" s="200">
        <v>5</v>
      </c>
      <c r="CC960" s="6689">
        <f>IF(COUNT('Conducted WiFi'!$AH$3:$AH$9)=0,7,INDEX('Conducted WiFi'!$T$3:$T$9,MATCH(MAX('Conducted WiFi'!$AH$3:$AH$9),'Conducted WiFi'!$AH$3:$AH$9,0)))</f>
        <v>7</v>
      </c>
      <c r="CD960" s="6689">
        <f>IF(COUNT('Conducted WiFi'!$AH$3:$AH$9)=0,2442,INDEX('Conducted WiFi'!$U$3:$U$9,MATCH(MAX('Conducted WiFi'!$AH$3:$AH$9),'Conducted WiFi'!$AH$3:$AH$9,0)))</f>
        <v>2442</v>
      </c>
      <c r="CE960" s="7234"/>
      <c r="CF960" s="7234"/>
      <c r="CG960" s="7245"/>
      <c r="CH960" s="7245"/>
      <c r="CI960" s="225">
        <f>BY960</f>
        <v/>
      </c>
      <c r="CJ960" s="237">
        <f>BZ960</f>
        <v/>
      </c>
      <c r="CK960" s="223">
        <f>CA960</f>
        <v/>
      </c>
      <c r="CL960" s="237">
        <f>CC960</f>
        <v/>
      </c>
      <c r="CM960" s="237">
        <f>CD960</f>
        <v/>
      </c>
      <c r="CN960" s="1527"/>
      <c r="CO960" s="1967"/>
      <c r="CP960" s="7214">
        <f>IF(CF960=""," ",IF(ABS(CE960-CF960)&lt;=0.1,"Valid","Not valid"))</f>
        <v/>
      </c>
      <c r="CQ960" s="1674">
        <f> IF(CE960="","",IF(AND(CE960&lt;&gt;"",CF960=""),IF(CE960&gt;=0.8,"Medir+Sig Max","No"),IF(CF960&lt;&gt;"",IF(CF960&gt;=0.8,"Medir+Sig Max","No"),"")))</f>
        <v/>
      </c>
      <c r="CR960" s="6927"/>
      <c r="CS960" s="1674"/>
      <c r="CT960" s="6710">
        <f>IF(CO960="",IF(AND(CE960="",CF960=""),"",IF(CF960="",IF(DQ960&gt;1,ROUND(DQ960*CE960,3),CE960),IF(DQ960&gt;1,ROUND(DQ960*CF960,3),CF960))),IF(AND(CE960="",CF960=""),"",IF(CF960="",IF(DQ960&gt;1,ROUND(DQ960*CE960*(1/(CO960)),3),CE960*(1/(CO960))),IF(DQ960&gt;1,ROUND(DQ960*CF960*(1/(CO960)),3),CF960*(1/(CO960))))))</f>
        <v/>
      </c>
      <c r="CU960" s="224">
        <f>BY960</f>
        <v/>
      </c>
      <c r="CV960" s="237">
        <f>BZ960</f>
        <v/>
      </c>
      <c r="CW960" s="237">
        <f>CA960</f>
        <v/>
      </c>
      <c r="CX960" s="224">
        <f>CC960</f>
        <v/>
      </c>
      <c r="CY960" s="237">
        <f>CD960</f>
        <v/>
      </c>
      <c r="CZ960" s="7474">
        <f>IF(COUNTIF(Overview!K12:K14,TRUE)&gt;0,1.6,IF(COUNTIF(Overview!L12:L14,TRUE)&gt;0,8,0))</f>
        <v/>
      </c>
      <c r="DA960" s="1788"/>
      <c r="DB960" s="7483"/>
      <c r="DC960" s="844">
        <f>IF(CT960="","",IF(CT960&gt;CZ960,"Fail","Pass"))</f>
        <v/>
      </c>
      <c r="DD960" s="402"/>
      <c r="DE960" s="1565">
        <f>MyTimestamp(DC960)</f>
        <v/>
      </c>
      <c r="DF960" s="1531">
        <f>IF(COUNT(CE960:CH960)=1,15,IF(COUNT(CE960:CH960)=0,0,30))</f>
        <v/>
      </c>
      <c r="DG960" s="1532">
        <f>IF(DF960=0,0,2)</f>
        <v/>
      </c>
      <c r="DH960" s="1866"/>
      <c r="DI960" s="1866"/>
      <c r="DJ960" s="1863"/>
      <c r="DK960" s="1789"/>
      <c r="DL960" s="1574">
        <f>10^(CN960/20)*100-100</f>
        <v/>
      </c>
      <c r="DM960" s="976"/>
      <c r="DN960" s="1275"/>
      <c r="DO960" s="976">
        <f>IF(DM960="","",10^(DM960/10))</f>
        <v/>
      </c>
      <c r="DP960" s="976">
        <f>IF(ISNUMBER(DN960)=FALSE,"",10^(DN960/10))</f>
        <v/>
      </c>
      <c r="DQ960" s="1578">
        <f>IF(AND(ISNUMBER(DO960),ISNUMBER(DP960)),IF(DO960/DP960&gt;1,ROUND((DO960)/DP960,3),1),1)</f>
        <v/>
      </c>
      <c r="DR960" s="1541"/>
      <c r="DS960" s="1541"/>
      <c r="DT960" s="1541"/>
      <c r="DU960" s="1541"/>
      <c r="DV960" s="1541"/>
      <c r="DW960" s="1541"/>
      <c r="DX960" s="1541"/>
      <c r="DY960" s="1541"/>
      <c r="DZ960" s="1541"/>
      <c r="EA960" s="1541"/>
      <c r="EB960" s="1541"/>
      <c r="EC960" s="1541"/>
      <c r="ED960" s="1541"/>
      <c r="EE960" s="1541"/>
      <c r="EF960" s="1541"/>
      <c r="EG960" s="1541"/>
      <c r="EH960" s="1541"/>
      <c r="EI960" s="1541"/>
      <c r="EJ960" s="1541"/>
      <c r="EK960" s="1541"/>
      <c r="EL960" s="1541"/>
      <c r="EM960" s="1541"/>
      <c r="EN960" s="1541"/>
      <c r="EO960" s="1541"/>
      <c r="EP960" s="1541"/>
      <c r="EQ960" s="1541"/>
      <c r="ER960" s="1541"/>
      <c r="ES960" s="1541"/>
      <c r="ET960" s="1541"/>
      <c r="EU960" s="1541"/>
      <c r="EV960" s="1541"/>
    </row>
    <row r="961" ht="12.75" x14ac:dyDescent="0.2">
      <c r="A961" s="1541"/>
      <c r="B961" s="1541"/>
      <c r="C961"/>
      <c r="D961" s="6590"/>
      <c r="E961" s="6590"/>
      <c r="F961" s="6591" t="inlineStr">
        <is>
          <t>5.5</t>
        </is>
      </c>
      <c r="G961" s="6592"/>
      <c r="H961" s="6593">
        <f>BV961</f>
        <v/>
      </c>
      <c r="I961" s="6593">
        <f>BW961</f>
        <v/>
      </c>
      <c r="J961" s="6594" t="inlineStr">
        <is>
          <t>WLAN</t>
        </is>
      </c>
      <c r="K961" s="6594" t="inlineStr">
        <is>
          <t>2.4 GHz</t>
        </is>
      </c>
      <c r="L961" s="6595"/>
      <c r="M961" s="6593"/>
      <c r="N961" s="6596"/>
      <c r="O961" s="6597"/>
      <c r="P961" s="6597"/>
      <c r="Q961" s="6597"/>
      <c r="R961" s="6597"/>
      <c r="S961" s="6593"/>
      <c r="T961" s="130">
        <v>7</v>
      </c>
      <c r="U961" s="6593">
        <v>2442</v>
      </c>
      <c r="V961" s="6596"/>
      <c r="W961" s="6598"/>
      <c r="X961" s="6596"/>
      <c r="Y961" s="6596"/>
      <c r="Z961" s="6596"/>
      <c r="AA961" s="6595"/>
      <c r="AB961" s="6595"/>
      <c r="AC961" s="6599">
        <f>IF(OR(BX961="Close to Ear",BX961="Close to Head"),"Head",IF(BX961="Extremity","Extremity","Body"))</f>
        <v/>
      </c>
      <c r="AD961" s="6600">
        <f>CA961</f>
        <v/>
      </c>
      <c r="AE961" s="6594">
        <f>CB961</f>
        <v/>
      </c>
      <c r="AF961" s="6595"/>
      <c r="AG961" s="6601">
        <f>IF(OR(AZ961="",BA961=""),"N/A",IF(DC961="Pass","P","F"))</f>
        <v/>
      </c>
      <c r="AH961" s="6602"/>
      <c r="AI961" s="6602"/>
      <c r="AJ961" s="6602"/>
      <c r="AK961" s="6596"/>
      <c r="AL961" s="6595"/>
      <c r="AM961" s="6596"/>
      <c r="AN961" s="6596"/>
      <c r="AO961" s="6603"/>
      <c r="AP961" s="6603"/>
      <c r="AQ961" s="6603"/>
      <c r="AR961" s="6603"/>
      <c r="AS961" s="6603"/>
      <c r="AT961" s="6604">
        <f>IF(AC961="Extremity",IF(CG961="","",CG961),"")</f>
        <v/>
      </c>
      <c r="AU961" s="6604">
        <f>IF(AC961="Extremity",IF(CH961="","",CH961),"")</f>
        <v/>
      </c>
      <c r="AV961" s="6605">
        <f>IF(AC961="Extremity","",IF(CE961="","",CE961))</f>
        <v/>
      </c>
      <c r="AW961" s="6605">
        <f>IF(AD961="Extremity","",IF(CF961="","",CF961))</f>
        <v/>
      </c>
      <c r="AX961" s="6598">
        <f>DL961</f>
        <v/>
      </c>
      <c r="AY961" s="6598">
        <f>DQ961</f>
        <v/>
      </c>
      <c r="AZ961" s="6606">
        <f>IF(AC961="Extremity",IF(DA961="","",DA961),"")</f>
        <v/>
      </c>
      <c r="BA961" s="6607">
        <f>IF(AC961="Extremity","",IF(CT961="","",CT961))</f>
        <v/>
      </c>
      <c r="BB961" s="6598">
        <f>IF(AC961="Extremity",IF(DB961="","",DB961),"")</f>
        <v/>
      </c>
      <c r="BC961" s="6605">
        <f>IF(AC961="Extremity","",IF(CZ961="","",CZ961))</f>
        <v/>
      </c>
      <c r="BD961" s="6598">
        <f>DD961</f>
        <v/>
      </c>
      <c r="BE961" s="6608">
        <f>DE961</f>
        <v/>
      </c>
      <c r="BF961" s="6609">
        <f>DF961*60</f>
        <v/>
      </c>
      <c r="BG961" s="6610">
        <f>BE961</f>
        <v/>
      </c>
      <c r="BH961" s="6609">
        <f>DG961*60</f>
        <v/>
      </c>
      <c r="BI961" s="6609">
        <f>DH961</f>
        <v/>
      </c>
      <c r="BJ961" s="6611"/>
      <c r="BK961" s="6612">
        <f>Overview!$E$7</f>
        <v/>
      </c>
      <c r="BL961" s="6611"/>
      <c r="BM961" s="6609">
        <f>DI961</f>
        <v/>
      </c>
      <c r="BN961" s="6612">
        <f>Overview!$P$153</f>
        <v/>
      </c>
      <c r="BO961" s="6611"/>
      <c r="BP961" s="6611"/>
      <c r="BQ961" s="6595"/>
      <c r="BR961" s="6613"/>
      <c r="BS961" s="1541"/>
      <c r="BT961" s="1864" t="inlineStr">
        <is>
          <t>WLAN</t>
        </is>
      </c>
      <c r="BU961" s="1828" t="inlineStr">
        <is>
          <t>2.4 GHz</t>
        </is>
      </c>
      <c r="BV961" s="906">
        <f>Overview!$H$28</f>
        <v/>
      </c>
      <c r="BW961" s="1828"/>
      <c r="BX961" s="1864" t="inlineStr">
        <is>
          <t>Body</t>
        </is>
      </c>
      <c r="BY961" s="6709"/>
      <c r="BZ961" s="6709"/>
      <c r="CA961" s="6689" t="str">
        <f>CONCATENATE(CA957," - Battery check 1")</f>
        <v>TBD - Battery check 1</v>
      </c>
      <c r="CB961" s="200">
        <v>5</v>
      </c>
      <c r="CC961" s="6689">
        <f>IF(COUNT('Conducted WiFi'!$AH$3:$AH$9)=0,7,INDEX('Conducted WiFi'!$T$3:$T$9,MATCH(MAX('Conducted WiFi'!$AH$3:$AH$9),'Conducted WiFi'!$AH$3:$AH$9,0)))</f>
        <v>7</v>
      </c>
      <c r="CD961" s="6689">
        <f>IF(COUNT('Conducted WiFi'!$AH$3:$AH$9)=0,2442,INDEX('Conducted WiFi'!$U$3:$U$9,MATCH(MAX('Conducted WiFi'!$AH$3:$AH$9),'Conducted WiFi'!$AH$3:$AH$9,0)))</f>
        <v>2442</v>
      </c>
      <c r="CE961" s="7234"/>
      <c r="CF961" s="7234"/>
      <c r="CG961" s="7245"/>
      <c r="CH961" s="7245"/>
      <c r="CI961" s="225">
        <f>BY961</f>
        <v/>
      </c>
      <c r="CJ961" s="237">
        <f>BZ961</f>
        <v/>
      </c>
      <c r="CK961" s="223">
        <f>CA961</f>
        <v/>
      </c>
      <c r="CL961" s="237">
        <f>CC961</f>
        <v/>
      </c>
      <c r="CM961" s="237">
        <f>CD961</f>
        <v/>
      </c>
      <c r="CN961" s="1527"/>
      <c r="CO961" s="1967"/>
      <c r="CP961" s="7214">
        <f>IF(CF961=""," ",IF(ABS(CE961-CF961)&lt;=0.1,"Valid","Not valid"))</f>
        <v/>
      </c>
      <c r="CQ961" s="1674">
        <f> IF(CE961="","",IF(AND(CE961&lt;&gt;"",CF961=""),IF(CE961&gt;=0.8,"Medir+Sig Max","No"),IF(CF961&lt;&gt;"",IF(CF961&gt;=0.8,"Medir+Sig Max","No"),"")))</f>
        <v/>
      </c>
      <c r="CR961" s="6927">
        <f>IF(UPPER($CQ$1)="X",IF(CF961=""," ",IF((ABS(CE961)&lt;5)*AND(ABS(CF961)&lt;5)*AND(ABS(CT961)&lt;5),"Solo si es max","Medir")),IF(CF961=""," ",IF((ABS(CE961)&lt;1)*AND(ABS(CF961)&lt;1)*AND(ABS(CT961)&lt;1),"Solo si es max","Medir")))</f>
        <v/>
      </c>
      <c r="CS961" s="1674"/>
      <c r="CT961" s="6710"/>
      <c r="CU961" s="224">
        <f>BY961</f>
        <v/>
      </c>
      <c r="CV961" s="237">
        <f>BZ961</f>
        <v/>
      </c>
      <c r="CW961" s="237">
        <f>CA961</f>
        <v/>
      </c>
      <c r="CX961" s="224">
        <f>CC961</f>
        <v/>
      </c>
      <c r="CY961" s="237">
        <f>CD961</f>
        <v/>
      </c>
      <c r="CZ961" s="7474">
        <f>IF(COUNTIF(Overview!K12:K14,TRUE)&gt;0,1.6,IF(COUNTIF(Overview!L12:L14,TRUE)&gt;0,8,0))</f>
        <v/>
      </c>
      <c r="DA961" s="1788"/>
      <c r="DB961" s="7483"/>
      <c r="DC961" s="844">
        <f>IF(CT961="","",IF(CT961&gt;CZ961,"Fail","Pass"))</f>
        <v/>
      </c>
      <c r="DD961" s="402"/>
      <c r="DE961" s="1565">
        <f>MyTimestamp(DC961)</f>
        <v/>
      </c>
      <c r="DF961" s="1531">
        <f>IF(COUNT(CE961:CH961)=1,15,IF(COUNT(CE961:CH961)=0,0,30))</f>
        <v/>
      </c>
      <c r="DG961" s="1532">
        <f>IF(DF961=0,0,2)</f>
        <v/>
      </c>
      <c r="DH961" s="1866"/>
      <c r="DI961" s="1866"/>
      <c r="DJ961" s="1863"/>
      <c r="DK961" s="1789"/>
      <c r="DL961" s="1574">
        <f>10^(CN961/20)*100-100</f>
        <v/>
      </c>
      <c r="DM961" s="976"/>
      <c r="DN961" s="1275"/>
      <c r="DO961" s="976">
        <f>IF(DM961="","",10^(DM961/10))</f>
        <v/>
      </c>
      <c r="DP961" s="976">
        <f>IF(ISNUMBER(DN961)=FALSE,"",10^(DN961/10))</f>
        <v/>
      </c>
      <c r="DQ961" s="1578">
        <f>IF(AND(ISNUMBER(DO961),ISNUMBER(DP961)),IF(DO961/DP961&gt;1,ROUND((DO961)/DP961,3),1),1)</f>
        <v/>
      </c>
      <c r="DR961" s="1541"/>
      <c r="DS961" s="1541"/>
      <c r="DT961" s="1541"/>
      <c r="DU961" s="1541"/>
      <c r="DV961" s="1541"/>
      <c r="DW961" s="1541"/>
      <c r="DX961" s="1541"/>
      <c r="DY961" s="1541"/>
      <c r="DZ961" s="1541"/>
      <c r="EA961" s="1541"/>
      <c r="EB961" s="1541"/>
      <c r="EC961" s="1541"/>
      <c r="ED961" s="1541"/>
      <c r="EE961" s="1541"/>
      <c r="EF961" s="1541"/>
      <c r="EG961" s="1541"/>
      <c r="EH961" s="1541"/>
      <c r="EI961" s="1541"/>
      <c r="EJ961" s="1541"/>
      <c r="EK961" s="1541"/>
      <c r="EL961" s="1541"/>
      <c r="EM961" s="1541"/>
      <c r="EN961" s="1541"/>
      <c r="EO961" s="1541"/>
      <c r="EP961" s="1541"/>
      <c r="EQ961" s="1541"/>
      <c r="ER961" s="1541"/>
      <c r="ES961" s="1541"/>
      <c r="ET961" s="1541"/>
      <c r="EU961" s="1541"/>
      <c r="EV961" s="1541"/>
    </row>
    <row r="962" ht="12.75" x14ac:dyDescent="0.2">
      <c r="A962" s="1541"/>
      <c r="B962" s="1541"/>
      <c r="C962"/>
      <c r="D962" s="6590"/>
      <c r="E962" s="6590"/>
      <c r="F962" s="6591" t="inlineStr">
        <is>
          <t>5.5</t>
        </is>
      </c>
      <c r="G962" s="6592"/>
      <c r="H962" s="6593">
        <f>BV962</f>
        <v/>
      </c>
      <c r="I962" s="6593">
        <f>BW962</f>
        <v/>
      </c>
      <c r="J962" s="6594" t="inlineStr">
        <is>
          <t>WLAN</t>
        </is>
      </c>
      <c r="K962" s="6594" t="inlineStr">
        <is>
          <t>2.4 GHz</t>
        </is>
      </c>
      <c r="L962" s="6595"/>
      <c r="M962" s="6593"/>
      <c r="N962" s="6596"/>
      <c r="O962" s="6597"/>
      <c r="P962" s="6597"/>
      <c r="Q962" s="6597"/>
      <c r="R962" s="6597"/>
      <c r="S962" s="6593"/>
      <c r="T962" s="130">
        <v>7</v>
      </c>
      <c r="U962" s="6593">
        <v>2442</v>
      </c>
      <c r="V962" s="6596"/>
      <c r="W962" s="6598"/>
      <c r="X962" s="6596"/>
      <c r="Y962" s="6596"/>
      <c r="Z962" s="6596"/>
      <c r="AA962" s="6595"/>
      <c r="AB962" s="6595"/>
      <c r="AC962" s="6599">
        <f>IF(OR(BX962="Close to Ear",BX962="Close to Head"),"Head",IF(BX962="Extremity","Extremity","Body"))</f>
        <v/>
      </c>
      <c r="AD962" s="6600">
        <f>CA962</f>
        <v/>
      </c>
      <c r="AE962" s="6594">
        <f>CB962</f>
        <v/>
      </c>
      <c r="AF962" s="6595"/>
      <c r="AG962" s="6601">
        <f>IF(OR(AZ962="",BA962=""),"N/A",IF(DC962="Pass","P","F"))</f>
        <v/>
      </c>
      <c r="AH962" s="6602"/>
      <c r="AI962" s="6602"/>
      <c r="AJ962" s="6602"/>
      <c r="AK962" s="6596"/>
      <c r="AL962" s="6595"/>
      <c r="AM962" s="6596"/>
      <c r="AN962" s="6596"/>
      <c r="AO962" s="6603"/>
      <c r="AP962" s="6603"/>
      <c r="AQ962" s="6603"/>
      <c r="AR962" s="6603"/>
      <c r="AS962" s="6603"/>
      <c r="AT962" s="6604">
        <f>IF(AC962="Extremity",IF(CG962="","",CG962),"")</f>
        <v/>
      </c>
      <c r="AU962" s="6604">
        <f>IF(AC962="Extremity",IF(CH962="","",CH962),"")</f>
        <v/>
      </c>
      <c r="AV962" s="6605">
        <f>IF(AC962="Extremity","",IF(CE962="","",CE962))</f>
        <v/>
      </c>
      <c r="AW962" s="6605">
        <f>IF(AD962="Extremity","",IF(CF962="","",CF962))</f>
        <v/>
      </c>
      <c r="AX962" s="6598">
        <f>DL962</f>
        <v/>
      </c>
      <c r="AY962" s="6598">
        <f>DQ962</f>
        <v/>
      </c>
      <c r="AZ962" s="6606">
        <f>IF(AC962="Extremity",IF(DA962="","",DA962),"")</f>
        <v/>
      </c>
      <c r="BA962" s="6607">
        <f>IF(AC962="Extremity","",IF(CT962="","",CT962))</f>
        <v/>
      </c>
      <c r="BB962" s="6598">
        <f>IF(AC962="Extremity",IF(DB962="","",DB962),"")</f>
        <v/>
      </c>
      <c r="BC962" s="6605">
        <f>IF(AC962="Extremity","",IF(CZ962="","",CZ962))</f>
        <v/>
      </c>
      <c r="BD962" s="6598">
        <f>DD962</f>
        <v/>
      </c>
      <c r="BE962" s="6608">
        <f>DE962</f>
        <v/>
      </c>
      <c r="BF962" s="6609">
        <f>DF962*60</f>
        <v/>
      </c>
      <c r="BG962" s="6610">
        <f>BE962</f>
        <v/>
      </c>
      <c r="BH962" s="6609">
        <f>DG962*60</f>
        <v/>
      </c>
      <c r="BI962" s="6609">
        <f>DH962</f>
        <v/>
      </c>
      <c r="BJ962" s="6611"/>
      <c r="BK962" s="6612">
        <f>Overview!$E$7</f>
        <v/>
      </c>
      <c r="BL962" s="6611"/>
      <c r="BM962" s="6609">
        <f>DI962</f>
        <v/>
      </c>
      <c r="BN962" s="6612">
        <f>Overview!$P$153</f>
        <v/>
      </c>
      <c r="BO962" s="6611"/>
      <c r="BP962" s="6611"/>
      <c r="BQ962" s="6595"/>
      <c r="BR962" s="6613"/>
      <c r="BS962" s="1541"/>
      <c r="BT962" s="1864" t="inlineStr">
        <is>
          <t>WLAN</t>
        </is>
      </c>
      <c r="BU962" s="1828" t="inlineStr">
        <is>
          <t>2.4 GHz</t>
        </is>
      </c>
      <c r="BV962" s="906">
        <f>Overview!$H$28</f>
        <v/>
      </c>
      <c r="BW962" s="1828"/>
      <c r="BX962" s="1864" t="inlineStr">
        <is>
          <t>Body</t>
        </is>
      </c>
      <c r="BY962" s="6709"/>
      <c r="BZ962" s="6709"/>
      <c r="CA962" s="6689" t="str">
        <f>CONCATENATE(CA958," - Battery check 2")</f>
        <v>TBD - Battery check 2</v>
      </c>
      <c r="CB962" s="200">
        <v>5</v>
      </c>
      <c r="CC962" s="6689">
        <f>IF(COUNT('Conducted WiFi'!$AH$3:$AH$9)=0,7,INDEX('Conducted WiFi'!$T$3:$T$9,MATCH(MAX('Conducted WiFi'!$AH$3:$AH$9),'Conducted WiFi'!$AH$3:$AH$9,0)))</f>
        <v>7</v>
      </c>
      <c r="CD962" s="6689">
        <f>IF(COUNT('Conducted WiFi'!$AH$3:$AH$9)=0,2442,INDEX('Conducted WiFi'!$U$3:$U$9,MATCH(MAX('Conducted WiFi'!$AH$3:$AH$9),'Conducted WiFi'!$AH$3:$AH$9,0)))</f>
        <v>2442</v>
      </c>
      <c r="CE962" s="7234"/>
      <c r="CF962" s="7234"/>
      <c r="CG962" s="7245"/>
      <c r="CH962" s="7245"/>
      <c r="CI962" s="225">
        <f>BY962</f>
        <v/>
      </c>
      <c r="CJ962" s="237">
        <f>BZ962</f>
        <v/>
      </c>
      <c r="CK962" s="223">
        <f>CA962</f>
        <v/>
      </c>
      <c r="CL962" s="237">
        <f>CC962</f>
        <v/>
      </c>
      <c r="CM962" s="237">
        <f>CD962</f>
        <v/>
      </c>
      <c r="CN962" s="1527"/>
      <c r="CO962" s="1967"/>
      <c r="CP962" s="7214">
        <f>IF(CF962=""," ",IF(ABS(CE962-CF962)&lt;=0.1,"Valid","Not valid"))</f>
        <v/>
      </c>
      <c r="CQ962" s="1674">
        <f> IF(CE962="","",IF(AND(CE962&lt;&gt;"",CF962=""),IF(CE962&gt;=0.8,"Medir+Sig Max","No"),IF(CF962&lt;&gt;"",IF(CF962&gt;=0.8,"Medir+Sig Max","No"),"")))</f>
        <v/>
      </c>
      <c r="CR962" s="6928">
        <f>IF(UPPER($CQ$1)="X",IF(CF962=""," ",IF((ABS(CE962)&lt;5)*AND(ABS(CF962)&lt;5)*AND(ABS(CT962)&lt;5),"Solo si es max","Medir")),IF(CF962=""," ",IF((ABS(CE962)&lt;1)*AND(ABS(CF962)&lt;1)*AND(ABS(CT962)&lt;1),"Solo si es max","Medir")))</f>
        <v/>
      </c>
      <c r="CS962" s="1675"/>
      <c r="CT962" s="6711"/>
      <c r="CU962" s="224">
        <f>BY962</f>
        <v/>
      </c>
      <c r="CV962" s="237">
        <f>BZ962</f>
        <v/>
      </c>
      <c r="CW962" s="237">
        <f>CA962</f>
        <v/>
      </c>
      <c r="CX962" s="224">
        <f>CC962</f>
        <v/>
      </c>
      <c r="CY962" s="237">
        <f>CD962</f>
        <v/>
      </c>
      <c r="CZ962" s="7474">
        <f>IF(COUNTIF(Overview!K12:K14,TRUE)&gt;0,1.6,IF(COUNTIF(Overview!L12:L14,TRUE)&gt;0,8,0))</f>
        <v/>
      </c>
      <c r="DA962" s="1788"/>
      <c r="DB962" s="7483"/>
      <c r="DC962" s="844">
        <f>IF(CT962="","",IF(CT962&gt;CZ962,"Fail","Pass"))</f>
        <v/>
      </c>
      <c r="DD962" s="402"/>
      <c r="DE962" s="1565">
        <f>MyTimestamp(DC962)</f>
        <v/>
      </c>
      <c r="DF962" s="1531">
        <f>IF(COUNT(CE962:CH962)=1,15,IF(COUNT(CE962:CH962)=0,0,30))</f>
        <v/>
      </c>
      <c r="DG962" s="1532">
        <f>IF(DF962=0,0,2)</f>
        <v/>
      </c>
      <c r="DH962" s="1866"/>
      <c r="DI962" s="1866"/>
      <c r="DJ962" s="1863"/>
      <c r="DK962" s="1789"/>
      <c r="DL962" s="1574">
        <f>10^(CN962/20)*100-100</f>
        <v/>
      </c>
      <c r="DM962" s="976"/>
      <c r="DN962" s="1275"/>
      <c r="DO962" s="976">
        <f>IF(DM962="","",10^(DM962/10))</f>
        <v/>
      </c>
      <c r="DP962" s="976">
        <f>IF(ISNUMBER(DN962)=FALSE,"",10^(DN962/10))</f>
        <v/>
      </c>
      <c r="DQ962" s="1578">
        <f>IF(AND(ISNUMBER(DO962),ISNUMBER(DP962)),IF(DO962/DP962&gt;1,ROUND((DO962)/DP962,3),1),1)</f>
        <v/>
      </c>
      <c r="DR962" s="1541"/>
      <c r="DS962" s="1541"/>
      <c r="DT962" s="1541"/>
      <c r="DU962" s="1541"/>
      <c r="DV962" s="1541"/>
      <c r="DW962" s="1541"/>
      <c r="DX962" s="1541"/>
      <c r="DY962" s="1541"/>
      <c r="DZ962" s="1541"/>
      <c r="EA962" s="1541"/>
      <c r="EB962" s="1541"/>
      <c r="EC962" s="1541"/>
      <c r="ED962" s="1541"/>
      <c r="EE962" s="1541"/>
      <c r="EF962" s="1541"/>
      <c r="EG962" s="1541"/>
      <c r="EH962" s="1541"/>
      <c r="EI962" s="1541"/>
      <c r="EJ962" s="1541"/>
      <c r="EK962" s="1541"/>
      <c r="EL962" s="1541"/>
      <c r="EM962" s="1541"/>
      <c r="EN962" s="1541"/>
      <c r="EO962" s="1541"/>
      <c r="EP962" s="1541"/>
      <c r="EQ962" s="1541"/>
      <c r="ER962" s="1541"/>
      <c r="ES962" s="1541"/>
      <c r="ET962" s="1541"/>
      <c r="EU962" s="1541"/>
      <c r="EV962" s="1541"/>
    </row>
    <row r="963" ht="12.75" x14ac:dyDescent="0.2">
      <c r="A963" s="1541"/>
      <c r="B963" s="1541"/>
      <c r="C963"/>
      <c r="D963" s="6799"/>
      <c r="E963" s="6799"/>
      <c r="F963" s="6800" t="inlineStr">
        <is>
          <t>5.5</t>
        </is>
      </c>
      <c r="G963" s="6801"/>
      <c r="H963" s="6802">
        <f>BV963</f>
        <v/>
      </c>
      <c r="I963" s="6802">
        <f>BW963</f>
        <v/>
      </c>
      <c r="J963" s="6803" t="inlineStr">
        <is>
          <t>WLAN</t>
        </is>
      </c>
      <c r="K963" s="6803" t="inlineStr">
        <is>
          <t>2.4 GHz</t>
        </is>
      </c>
      <c r="L963" s="6804"/>
      <c r="M963" s="6802"/>
      <c r="N963" s="6805"/>
      <c r="O963" s="6806"/>
      <c r="P963" s="6597"/>
      <c r="Q963" s="6806"/>
      <c r="R963" s="6806"/>
      <c r="S963" s="6593"/>
      <c r="T963" s="130">
        <v>7</v>
      </c>
      <c r="U963" s="6593">
        <v>2442</v>
      </c>
      <c r="V963" s="6805"/>
      <c r="W963" s="6807"/>
      <c r="X963" s="6805"/>
      <c r="Y963" s="6805"/>
      <c r="Z963" s="6805"/>
      <c r="AA963" s="6804"/>
      <c r="AB963" s="6804"/>
      <c r="AC963" s="6808">
        <f>IF(OR(BX963="Close to Ear",BX963="Close to Head"),"Head",IF(BX963="Extremity","Extremity","Body"))</f>
        <v/>
      </c>
      <c r="AD963" s="6809">
        <f>CA963</f>
        <v/>
      </c>
      <c r="AE963" s="6803">
        <f>CB963</f>
        <v/>
      </c>
      <c r="AF963" s="6804"/>
      <c r="AG963" s="6810">
        <f>IF(OR(AZ963="",BA963=""),"N/A",IF(DC963="Pass","P","F"))</f>
        <v/>
      </c>
      <c r="AH963" s="6811"/>
      <c r="AI963" s="6811"/>
      <c r="AJ963" s="6811"/>
      <c r="AK963" s="6805"/>
      <c r="AL963" s="6804"/>
      <c r="AM963" s="6805"/>
      <c r="AN963" s="6805"/>
      <c r="AO963" s="6812"/>
      <c r="AP963" s="6812"/>
      <c r="AQ963" s="6812"/>
      <c r="AR963" s="6812"/>
      <c r="AS963" s="6812"/>
      <c r="AT963" s="6813">
        <f>IF(AC963="Extremity",IF(CG963="","",CG963),"")</f>
        <v/>
      </c>
      <c r="AU963" s="6813">
        <f>IF(AC963="Extremity",IF(CH963="","",CH963),"")</f>
        <v/>
      </c>
      <c r="AV963" s="6814">
        <f>IF(AC963="Extremity","",IF(CE963="","",CE963))</f>
        <v/>
      </c>
      <c r="AW963" s="6814">
        <f>IF(AD963="Extremity","",IF(CF963="","",CF963))</f>
        <v/>
      </c>
      <c r="AX963" s="6807">
        <f>DL963</f>
        <v/>
      </c>
      <c r="AY963" s="6807">
        <f>DQ963</f>
        <v/>
      </c>
      <c r="AZ963" s="6815">
        <f>IF(AC963="Extremity",IF(DA963="","",DA963),"")</f>
        <v/>
      </c>
      <c r="BA963" s="6816">
        <f>IF(AC963="Extremity","",IF(CT963="","",CT963))</f>
        <v/>
      </c>
      <c r="BB963" s="6807">
        <f>IF(AC963="Extremity",IF(DB963="","",DB963),"")</f>
        <v/>
      </c>
      <c r="BC963" s="6814">
        <f>IF(AC963="Extremity","",IF(CZ963="","",CZ963))</f>
        <v/>
      </c>
      <c r="BD963" s="6807">
        <f>DD963</f>
        <v/>
      </c>
      <c r="BE963" s="6817">
        <f>DE963</f>
        <v/>
      </c>
      <c r="BF963" s="6818">
        <f>DF963*60</f>
        <v/>
      </c>
      <c r="BG963" s="6819">
        <f>BE963</f>
        <v/>
      </c>
      <c r="BH963" s="6818">
        <f>DG963*60</f>
        <v/>
      </c>
      <c r="BI963" s="6818">
        <f>DH963</f>
        <v/>
      </c>
      <c r="BJ963" s="6820"/>
      <c r="BK963" s="6821">
        <f>Overview!$E$7</f>
        <v/>
      </c>
      <c r="BL963" s="6820"/>
      <c r="BM963" s="6818">
        <f>DI963</f>
        <v/>
      </c>
      <c r="BN963" s="6821">
        <f>Overview!$P$153</f>
        <v/>
      </c>
      <c r="BO963" s="6820"/>
      <c r="BP963" s="6820"/>
      <c r="BQ963" s="6804"/>
      <c r="BR963" s="6822"/>
      <c r="BS963" s="1541"/>
      <c r="BT963" s="1864" t="inlineStr">
        <is>
          <t>WLAN</t>
        </is>
      </c>
      <c r="BU963" s="1828" t="inlineStr">
        <is>
          <t>2.4 GHz</t>
        </is>
      </c>
      <c r="BV963" s="906">
        <f>Overview!$H$28</f>
        <v/>
      </c>
      <c r="BW963" s="1828"/>
      <c r="BX963" s="1864" t="inlineStr">
        <is>
          <t>Body</t>
        </is>
      </c>
      <c r="BY963" s="6709"/>
      <c r="BZ963" s="6709"/>
      <c r="CA963" s="882" t="inlineStr">
        <is>
          <t>Front of Face</t>
        </is>
      </c>
      <c r="CB963" s="200">
        <v>25</v>
      </c>
      <c r="CC963" s="882">
        <f>IF(COUNT('Conducted WiFi'!$AH$3:$AH$9)=0,7,INDEX('Conducted WiFi'!$T$3:$T$9,MATCH(MAX('Conducted WiFi'!$AH$3:$AH$9),'Conducted WiFi'!$AH$3:$AH$9,0)))</f>
        <v>7</v>
      </c>
      <c r="CD963" s="6837">
        <f>IF(COUNT('Conducted WiFi'!$AH$3:$AH$9)=0,2442,INDEX('Conducted WiFi'!$U$3:$U$9,MATCH(MAX('Conducted WiFi'!$AH$3:$AH$9),'Conducted WiFi'!$AH$3:$AH$9,0)))</f>
        <v>2442</v>
      </c>
      <c r="CE963" s="7246"/>
      <c r="CF963" s="7246"/>
      <c r="CG963" s="7245"/>
      <c r="CH963" s="7245"/>
      <c r="CI963" s="225">
        <f>BY963</f>
        <v/>
      </c>
      <c r="CJ963" s="237">
        <f>BZ963</f>
        <v/>
      </c>
      <c r="CK963" s="223">
        <f>CA963</f>
        <v/>
      </c>
      <c r="CL963" s="237">
        <f>CC963</f>
        <v/>
      </c>
      <c r="CM963" s="6672"/>
      <c r="CN963" s="6834"/>
      <c r="CO963" s="1967"/>
      <c r="CP963" s="7217"/>
      <c r="CQ963" s="7220"/>
      <c r="CR963" s="6930"/>
      <c r="CS963" s="446"/>
      <c r="CT963" s="6835"/>
      <c r="CU963" s="224">
        <f>BY963</f>
        <v/>
      </c>
      <c r="CV963" s="237">
        <f>BZ963</f>
        <v/>
      </c>
      <c r="CW963" s="237">
        <f>CA963</f>
        <v/>
      </c>
      <c r="CX963" s="224">
        <f>CC963</f>
        <v/>
      </c>
      <c r="CY963" s="237">
        <f>CD963</f>
        <v/>
      </c>
      <c r="CZ963" s="7478">
        <f>IF(COUNTIF(Overview!K12:K14,TRUE)&gt;0,1.6,IF(COUNTIF(Overview!L12:L14,TRUE)&gt;0,8,0))</f>
        <v/>
      </c>
      <c r="DA963" s="1807"/>
      <c r="DB963" s="7484"/>
      <c r="DC963" s="844">
        <f>IF(CT963="","",IF(CT963&gt;CZ963,"Fail","Pass"))</f>
        <v/>
      </c>
      <c r="DD963" s="6666"/>
      <c r="DE963" s="1565">
        <f>MyTimestamp(DC963)</f>
        <v/>
      </c>
      <c r="DF963" s="1531">
        <f>IF(COUNT(CE963:CH963)=1,15,IF(COUNT(CE963:CH963)=0,0,30))</f>
        <v/>
      </c>
      <c r="DG963" s="1532">
        <f>IF(DF963=0,0,2)</f>
        <v/>
      </c>
      <c r="DH963" s="6825"/>
      <c r="DI963" s="6825"/>
      <c r="DJ963" s="1863"/>
      <c r="DK963" s="6838"/>
      <c r="DL963" s="1574">
        <f>10^(CN963/20)*100-100</f>
        <v/>
      </c>
      <c r="DM963" s="1109"/>
      <c r="DN963" s="6839"/>
      <c r="DO963" s="1109"/>
      <c r="DP963" s="1109"/>
      <c r="DQ963" s="6827"/>
      <c r="DR963" s="1541"/>
      <c r="DS963" s="1541"/>
      <c r="DT963" s="1541"/>
      <c r="DU963" s="1541"/>
      <c r="DV963" s="1541"/>
      <c r="DW963" s="1541"/>
      <c r="DX963" s="1541"/>
      <c r="DY963" s="1541"/>
      <c r="DZ963" s="1541"/>
      <c r="EA963" s="1541"/>
      <c r="EB963" s="1541"/>
      <c r="EC963" s="1541"/>
      <c r="ED963" s="1541"/>
      <c r="EE963" s="1541"/>
      <c r="EF963" s="1541"/>
      <c r="EG963" s="1541"/>
      <c r="EH963" s="1541"/>
      <c r="EI963" s="1541"/>
      <c r="EJ963" s="1541"/>
      <c r="EK963" s="1541"/>
      <c r="EL963" s="1541"/>
      <c r="EM963" s="1541"/>
      <c r="EN963" s="1541"/>
      <c r="EO963" s="1541"/>
      <c r="EP963" s="1541"/>
      <c r="EQ963" s="1541"/>
      <c r="ER963" s="1541"/>
      <c r="ES963" s="1541"/>
      <c r="ET963" s="1541"/>
      <c r="EU963" s="1541"/>
      <c r="EV963" s="1541"/>
    </row>
    <row r="964" ht="12.75" x14ac:dyDescent="0.2">
      <c r="A964" s="1541"/>
      <c r="B964" s="1541"/>
      <c r="C964"/>
      <c r="D964" s="6799"/>
      <c r="E964" s="6799"/>
      <c r="F964" s="6800" t="inlineStr">
        <is>
          <t>5.5</t>
        </is>
      </c>
      <c r="G964" s="6801"/>
      <c r="H964" s="6802">
        <f>BV964</f>
        <v/>
      </c>
      <c r="I964" s="6802">
        <f>BW964</f>
        <v/>
      </c>
      <c r="J964" s="6803" t="inlineStr">
        <is>
          <t>WLAN</t>
        </is>
      </c>
      <c r="K964" s="6803" t="inlineStr">
        <is>
          <t>2.4 GHz</t>
        </is>
      </c>
      <c r="L964" s="6804"/>
      <c r="M964" s="6802"/>
      <c r="N964" s="6805"/>
      <c r="O964" s="6806"/>
      <c r="P964" s="6597"/>
      <c r="Q964" s="6806"/>
      <c r="R964" s="6806"/>
      <c r="S964" s="6593"/>
      <c r="T964" s="130">
        <v>7</v>
      </c>
      <c r="U964" s="6593">
        <v>2442</v>
      </c>
      <c r="V964" s="6805"/>
      <c r="W964" s="6807"/>
      <c r="X964" s="6805"/>
      <c r="Y964" s="6805"/>
      <c r="Z964" s="6805"/>
      <c r="AA964" s="6804"/>
      <c r="AB964" s="6804"/>
      <c r="AC964" s="6808">
        <f>IF(OR(BX964="Close to Ear",BX964="Close to Head"),"Head",IF(BX964="Extremity","Extremity","Body"))</f>
        <v/>
      </c>
      <c r="AD964" s="6809">
        <f>CA964</f>
        <v/>
      </c>
      <c r="AE964" s="6803">
        <f>CB964</f>
        <v/>
      </c>
      <c r="AF964" s="6804"/>
      <c r="AG964" s="6810">
        <f>IF(OR(AZ964="",BA964=""),"N/A",IF(DC964="Pass","P","F"))</f>
        <v/>
      </c>
      <c r="AH964" s="6811"/>
      <c r="AI964" s="6811"/>
      <c r="AJ964" s="6811"/>
      <c r="AK964" s="6805"/>
      <c r="AL964" s="6804"/>
      <c r="AM964" s="6805"/>
      <c r="AN964" s="6805"/>
      <c r="AO964" s="6812"/>
      <c r="AP964" s="6812"/>
      <c r="AQ964" s="6812"/>
      <c r="AR964" s="6812"/>
      <c r="AS964" s="6812"/>
      <c r="AT964" s="6813">
        <f>IF(AC964="Extremity",IF(CG964="","",CG964),"")</f>
        <v/>
      </c>
      <c r="AU964" s="6813">
        <f>IF(AC964="Extremity",IF(CH964="","",CH964),"")</f>
        <v/>
      </c>
      <c r="AV964" s="6814">
        <f>IF(AC964="Extremity","",IF(CE964="","",CE964))</f>
        <v/>
      </c>
      <c r="AW964" s="6814">
        <f>IF(AD964="Extremity","",IF(CF964="","",CF964))</f>
        <v/>
      </c>
      <c r="AX964" s="6807">
        <f>DL964</f>
        <v/>
      </c>
      <c r="AY964" s="6807">
        <f>DQ964</f>
        <v/>
      </c>
      <c r="AZ964" s="6815">
        <f>IF(AC964="Extremity",IF(DA964="","",DA964),"")</f>
        <v/>
      </c>
      <c r="BA964" s="6816">
        <f>IF(AC964="Extremity","",IF(CT964="","",CT964))</f>
        <v/>
      </c>
      <c r="BB964" s="6807">
        <f>IF(AC964="Extremity",IF(DB964="","",DB964),"")</f>
        <v/>
      </c>
      <c r="BC964" s="6814">
        <f>IF(AC964="Extremity","",IF(CZ964="","",CZ964))</f>
        <v/>
      </c>
      <c r="BD964" s="6807">
        <f>DD964</f>
        <v/>
      </c>
      <c r="BE964" s="6817">
        <f>DE964</f>
        <v/>
      </c>
      <c r="BF964" s="6818">
        <f>DF964*60</f>
        <v/>
      </c>
      <c r="BG964" s="6819">
        <f>BE964</f>
        <v/>
      </c>
      <c r="BH964" s="6818">
        <f>DG964*60</f>
        <v/>
      </c>
      <c r="BI964" s="6818">
        <f>DH964</f>
        <v/>
      </c>
      <c r="BJ964" s="6820"/>
      <c r="BK964" s="6821">
        <f>Overview!$E$7</f>
        <v/>
      </c>
      <c r="BL964" s="6820"/>
      <c r="BM964" s="6818">
        <f>DI964</f>
        <v/>
      </c>
      <c r="BN964" s="6821">
        <f>Overview!$P$153</f>
        <v/>
      </c>
      <c r="BO964" s="6820"/>
      <c r="BP964" s="6820"/>
      <c r="BQ964" s="6804"/>
      <c r="BR964" s="6822"/>
      <c r="BS964" s="1541"/>
      <c r="BT964" s="1864" t="inlineStr">
        <is>
          <t>WLAN</t>
        </is>
      </c>
      <c r="BU964" s="1828" t="inlineStr">
        <is>
          <t>2.4 GHz</t>
        </is>
      </c>
      <c r="BV964" s="906">
        <f>Overview!$H$28</f>
        <v/>
      </c>
      <c r="BW964" s="1828"/>
      <c r="BX964" s="1864" t="inlineStr">
        <is>
          <t>Body</t>
        </is>
      </c>
      <c r="BY964" s="6709"/>
      <c r="BZ964" s="6709"/>
      <c r="CA964" s="882" t="inlineStr">
        <is>
          <t>Accesorio 1: Front Face</t>
        </is>
      </c>
      <c r="CB964" s="200">
        <v>0</v>
      </c>
      <c r="CC964" s="882">
        <f>IF(COUNT('Conducted WiFi'!$AH$3:$AH$9)=0,7,INDEX('Conducted WiFi'!$T$3:$T$9,MATCH(MAX('Conducted WiFi'!$AH$3:$AH$9),'Conducted WiFi'!$AH$3:$AH$9,0)))</f>
        <v>7</v>
      </c>
      <c r="CD964" s="6837">
        <f>IF(COUNT('Conducted WiFi'!$AH$3:$AH$9)=0,2442,INDEX('Conducted WiFi'!$U$3:$U$9,MATCH(MAX('Conducted WiFi'!$AH$3:$AH$9),'Conducted WiFi'!$AH$3:$AH$9,0)))</f>
        <v>2442</v>
      </c>
      <c r="CE964" s="7246"/>
      <c r="CF964" s="7246"/>
      <c r="CG964" s="7245"/>
      <c r="CH964" s="7245"/>
      <c r="CI964" s="225">
        <f>BY964</f>
        <v/>
      </c>
      <c r="CJ964" s="237">
        <f>BZ964</f>
        <v/>
      </c>
      <c r="CK964" s="223">
        <f>CA964</f>
        <v/>
      </c>
      <c r="CL964" s="237">
        <f>CC964</f>
        <v/>
      </c>
      <c r="CM964" s="6672"/>
      <c r="CN964" s="6834"/>
      <c r="CO964" s="1967"/>
      <c r="CP964" s="7217"/>
      <c r="CQ964" s="7220"/>
      <c r="CR964" s="6930"/>
      <c r="CS964" s="446"/>
      <c r="CT964" s="6835"/>
      <c r="CU964" s="224">
        <f>BY964</f>
        <v/>
      </c>
      <c r="CV964" s="237">
        <f>BZ964</f>
        <v/>
      </c>
      <c r="CW964" s="237">
        <f>CA964</f>
        <v/>
      </c>
      <c r="CX964" s="224">
        <f>CC964</f>
        <v/>
      </c>
      <c r="CY964" s="237">
        <f>CD964</f>
        <v/>
      </c>
      <c r="CZ964" s="7478">
        <f>IF(COUNTIF(Overview!K12:K14,TRUE)&gt;0,1.6,IF(COUNTIF(Overview!L12:L14,TRUE)&gt;0,8,0))</f>
        <v/>
      </c>
      <c r="DA964" s="1807"/>
      <c r="DB964" s="7484"/>
      <c r="DC964" s="844">
        <f>IF(CT964="","",IF(CT964&gt;CZ964,"Fail","Pass"))</f>
        <v/>
      </c>
      <c r="DD964" s="6666"/>
      <c r="DE964" s="1565">
        <f>MyTimestamp(DC964)</f>
        <v/>
      </c>
      <c r="DF964" s="1531">
        <f>IF(COUNT(CE964:CH964)=1,15,IF(COUNT(CE964:CH964)=0,0,30))</f>
        <v/>
      </c>
      <c r="DG964" s="1532">
        <f>IF(DF964=0,0,2)</f>
        <v/>
      </c>
      <c r="DH964" s="6825"/>
      <c r="DI964" s="6825"/>
      <c r="DJ964" s="1863"/>
      <c r="DK964" s="6838"/>
      <c r="DL964" s="1574">
        <f>10^(CN964/20)*100-100</f>
        <v/>
      </c>
      <c r="DM964" s="1109"/>
      <c r="DN964" s="6839"/>
      <c r="DO964" s="1109"/>
      <c r="DP964" s="1109"/>
      <c r="DQ964" s="6827"/>
      <c r="DR964" s="1541"/>
      <c r="DS964" s="1541"/>
      <c r="DT964" s="1541"/>
      <c r="DU964" s="1541"/>
      <c r="DV964" s="1541"/>
      <c r="DW964" s="1541"/>
      <c r="DX964" s="1541"/>
      <c r="DY964" s="1541"/>
      <c r="DZ964" s="1541"/>
      <c r="EA964" s="1541"/>
      <c r="EB964" s="1541"/>
      <c r="EC964" s="1541"/>
      <c r="ED964" s="1541"/>
      <c r="EE964" s="1541"/>
      <c r="EF964" s="1541"/>
      <c r="EG964" s="1541"/>
      <c r="EH964" s="1541"/>
      <c r="EI964" s="1541"/>
      <c r="EJ964" s="1541"/>
      <c r="EK964" s="1541"/>
      <c r="EL964" s="1541"/>
      <c r="EM964" s="1541"/>
      <c r="EN964" s="1541"/>
      <c r="EO964" s="1541"/>
      <c r="EP964" s="1541"/>
      <c r="EQ964" s="1541"/>
      <c r="ER964" s="1541"/>
      <c r="ES964" s="1541"/>
      <c r="ET964" s="1541"/>
      <c r="EU964" s="1541"/>
      <c r="EV964" s="1541"/>
    </row>
    <row r="965" ht="12.75" x14ac:dyDescent="0.2">
      <c r="A965" s="1541"/>
      <c r="B965" s="1541"/>
      <c r="C965"/>
      <c r="D965" s="6799"/>
      <c r="E965" s="6799"/>
      <c r="F965" s="6800" t="inlineStr">
        <is>
          <t>5.5</t>
        </is>
      </c>
      <c r="G965" s="6801"/>
      <c r="H965" s="6802">
        <f>BV965</f>
        <v/>
      </c>
      <c r="I965" s="6802">
        <f>BW965</f>
        <v/>
      </c>
      <c r="J965" s="6803" t="inlineStr">
        <is>
          <t>WLAN</t>
        </is>
      </c>
      <c r="K965" s="6803" t="inlineStr">
        <is>
          <t>2.4 GHz</t>
        </is>
      </c>
      <c r="L965" s="6804"/>
      <c r="M965" s="6802"/>
      <c r="N965" s="6805"/>
      <c r="O965" s="6806"/>
      <c r="P965" s="6597"/>
      <c r="Q965" s="6806"/>
      <c r="R965" s="6806"/>
      <c r="S965" s="6593"/>
      <c r="T965" s="130">
        <v>7</v>
      </c>
      <c r="U965" s="6593">
        <v>2442</v>
      </c>
      <c r="V965" s="6805"/>
      <c r="W965" s="6807"/>
      <c r="X965" s="6805"/>
      <c r="Y965" s="6805"/>
      <c r="Z965" s="6805"/>
      <c r="AA965" s="6804"/>
      <c r="AB965" s="6804"/>
      <c r="AC965" s="6808">
        <f>IF(OR(BX965="Close to Ear",BX965="Close to Head"),"Head",IF(BX965="Extremity","Extremity","Body"))</f>
        <v/>
      </c>
      <c r="AD965" s="6809">
        <f>CA965</f>
        <v/>
      </c>
      <c r="AE965" s="6803">
        <f>CB965</f>
        <v/>
      </c>
      <c r="AF965" s="6804"/>
      <c r="AG965" s="6810">
        <f>IF(OR(AZ965="",BA965=""),"N/A",IF(DC965="Pass","P","F"))</f>
        <v/>
      </c>
      <c r="AH965" s="6811"/>
      <c r="AI965" s="6811"/>
      <c r="AJ965" s="6811"/>
      <c r="AK965" s="6805"/>
      <c r="AL965" s="6804"/>
      <c r="AM965" s="6805"/>
      <c r="AN965" s="6805"/>
      <c r="AO965" s="6812"/>
      <c r="AP965" s="6812"/>
      <c r="AQ965" s="6812"/>
      <c r="AR965" s="6812"/>
      <c r="AS965" s="6812"/>
      <c r="AT965" s="6813">
        <f>IF(AC965="Extremity",IF(CG965="","",CG965),"")</f>
        <v/>
      </c>
      <c r="AU965" s="6813">
        <f>IF(AC965="Extremity",IF(CH965="","",CH965),"")</f>
        <v/>
      </c>
      <c r="AV965" s="6814">
        <f>IF(AC965="Extremity","",IF(CE965="","",CE965))</f>
        <v/>
      </c>
      <c r="AW965" s="6814">
        <f>IF(AD965="Extremity","",IF(CF965="","",CF965))</f>
        <v/>
      </c>
      <c r="AX965" s="6807">
        <f>DL965</f>
        <v/>
      </c>
      <c r="AY965" s="6807">
        <f>DQ965</f>
        <v/>
      </c>
      <c r="AZ965" s="6815">
        <f>IF(AC965="Extremity",IF(DA965="","",DA965),"")</f>
        <v/>
      </c>
      <c r="BA965" s="6816">
        <f>IF(AC965="Extremity","",IF(CT965="","",CT965))</f>
        <v/>
      </c>
      <c r="BB965" s="6807">
        <f>IF(AC965="Extremity",IF(DB965="","",DB965),"")</f>
        <v/>
      </c>
      <c r="BC965" s="6814">
        <f>IF(AC965="Extremity","",IF(CZ965="","",CZ965))</f>
        <v/>
      </c>
      <c r="BD965" s="6807">
        <f>DD965</f>
        <v/>
      </c>
      <c r="BE965" s="6817">
        <f>DE965</f>
        <v/>
      </c>
      <c r="BF965" s="6818">
        <f>DF965*60</f>
        <v/>
      </c>
      <c r="BG965" s="6819">
        <f>BE965</f>
        <v/>
      </c>
      <c r="BH965" s="6818">
        <f>DG965*60</f>
        <v/>
      </c>
      <c r="BI965" s="6818">
        <f>DH965</f>
        <v/>
      </c>
      <c r="BJ965" s="6820"/>
      <c r="BK965" s="6821">
        <f>Overview!$E$7</f>
        <v/>
      </c>
      <c r="BL965" s="6820"/>
      <c r="BM965" s="6818">
        <f>DI965</f>
        <v/>
      </c>
      <c r="BN965" s="6821">
        <f>Overview!$P$153</f>
        <v/>
      </c>
      <c r="BO965" s="6820"/>
      <c r="BP965" s="6820"/>
      <c r="BQ965" s="6804"/>
      <c r="BR965" s="6822"/>
      <c r="BS965" s="1541"/>
      <c r="BT965" s="1864" t="inlineStr">
        <is>
          <t>WLAN</t>
        </is>
      </c>
      <c r="BU965" s="1828" t="inlineStr">
        <is>
          <t>2.4 GHz</t>
        </is>
      </c>
      <c r="BV965" s="906">
        <f>Overview!$H$28</f>
        <v/>
      </c>
      <c r="BW965" s="1828"/>
      <c r="BX965" s="1864" t="inlineStr">
        <is>
          <t>Body</t>
        </is>
      </c>
      <c r="BY965" s="6709"/>
      <c r="BZ965" s="6709"/>
      <c r="CA965" s="882" t="inlineStr">
        <is>
          <t>Accesorio 2: Bottom Edge</t>
        </is>
      </c>
      <c r="CB965" s="200">
        <v>0</v>
      </c>
      <c r="CC965" s="882">
        <f>IF(COUNT('Conducted WiFi'!$AH$3:$AH$9)=0,7,INDEX('Conducted WiFi'!$T$3:$T$9,MATCH(MAX('Conducted WiFi'!$AH$3:$AH$9),'Conducted WiFi'!$AH$3:$AH$9,0)))</f>
        <v>7</v>
      </c>
      <c r="CD965" s="6837">
        <f>IF(COUNT('Conducted WiFi'!$AH$3:$AH$9)=0,2442,INDEX('Conducted WiFi'!$U$3:$U$9,MATCH(MAX('Conducted WiFi'!$AH$3:$AH$9),'Conducted WiFi'!$AH$3:$AH$9,0)))</f>
        <v>2442</v>
      </c>
      <c r="CE965" s="7246"/>
      <c r="CF965" s="7246"/>
      <c r="CG965" s="7245"/>
      <c r="CH965" s="7245"/>
      <c r="CI965" s="225">
        <f>BY965</f>
        <v/>
      </c>
      <c r="CJ965" s="237">
        <f>BZ965</f>
        <v/>
      </c>
      <c r="CK965" s="223">
        <f>CA965</f>
        <v/>
      </c>
      <c r="CL965" s="237">
        <f>CC965</f>
        <v/>
      </c>
      <c r="CM965" s="6672"/>
      <c r="CN965" s="6834"/>
      <c r="CO965" s="1967"/>
      <c r="CP965" s="7217"/>
      <c r="CQ965" s="7220"/>
      <c r="CR965" s="6930"/>
      <c r="CS965" s="446"/>
      <c r="CT965" s="6835"/>
      <c r="CU965" s="224">
        <f>BY965</f>
        <v/>
      </c>
      <c r="CV965" s="237">
        <f>BZ965</f>
        <v/>
      </c>
      <c r="CW965" s="237">
        <f>CA965</f>
        <v/>
      </c>
      <c r="CX965" s="224">
        <f>CC965</f>
        <v/>
      </c>
      <c r="CY965" s="237">
        <f>CD965</f>
        <v/>
      </c>
      <c r="CZ965" s="7478">
        <f>IF(COUNTIF(Overview!K12:K14,TRUE)&gt;0,1.6,IF(COUNTIF(Overview!L12:L14,TRUE)&gt;0,8,0))</f>
        <v/>
      </c>
      <c r="DA965" s="1807"/>
      <c r="DB965" s="7484"/>
      <c r="DC965" s="844">
        <f>IF(CT965="","",IF(CT965&gt;CZ965,"Fail","Pass"))</f>
        <v/>
      </c>
      <c r="DD965" s="6666"/>
      <c r="DE965" s="1565">
        <f>MyTimestamp(DC965)</f>
        <v/>
      </c>
      <c r="DF965" s="1531">
        <f>IF(COUNT(CE965:CH965)=1,15,IF(COUNT(CE965:CH965)=0,0,30))</f>
        <v/>
      </c>
      <c r="DG965" s="1532">
        <f>IF(DF965=0,0,2)</f>
        <v/>
      </c>
      <c r="DH965" s="6825"/>
      <c r="DI965" s="6825"/>
      <c r="DJ965" s="1863"/>
      <c r="DK965" s="6838"/>
      <c r="DL965" s="1574">
        <f>10^(CN965/20)*100-100</f>
        <v/>
      </c>
      <c r="DM965" s="1109"/>
      <c r="DN965" s="6839"/>
      <c r="DO965" s="1109"/>
      <c r="DP965" s="1109"/>
      <c r="DQ965" s="6827"/>
      <c r="DR965" s="1541"/>
      <c r="DS965" s="1541"/>
      <c r="DT965" s="1541"/>
      <c r="DU965" s="1541"/>
      <c r="DV965" s="1541"/>
      <c r="DW965" s="1541"/>
      <c r="DX965" s="1541"/>
      <c r="DY965" s="1541"/>
      <c r="DZ965" s="1541"/>
      <c r="EA965" s="1541"/>
      <c r="EB965" s="1541"/>
      <c r="EC965" s="1541"/>
      <c r="ED965" s="1541"/>
      <c r="EE965" s="1541"/>
      <c r="EF965" s="1541"/>
      <c r="EG965" s="1541"/>
      <c r="EH965" s="1541"/>
      <c r="EI965" s="1541"/>
      <c r="EJ965" s="1541"/>
      <c r="EK965" s="1541"/>
      <c r="EL965" s="1541"/>
      <c r="EM965" s="1541"/>
      <c r="EN965" s="1541"/>
      <c r="EO965" s="1541"/>
      <c r="EP965" s="1541"/>
      <c r="EQ965" s="1541"/>
      <c r="ER965" s="1541"/>
      <c r="ES965" s="1541"/>
      <c r="ET965" s="1541"/>
      <c r="EU965" s="1541"/>
      <c r="EV965" s="1541"/>
    </row>
    <row r="966" ht="12.75" x14ac:dyDescent="0.2">
      <c r="A966" s="1541"/>
      <c r="B966" s="1541"/>
      <c r="C966"/>
      <c r="D966" s="6799"/>
      <c r="E966" s="6799"/>
      <c r="F966" s="6800" t="inlineStr">
        <is>
          <t>5.5</t>
        </is>
      </c>
      <c r="G966" s="6801"/>
      <c r="H966" s="6802">
        <f>BV966</f>
        <v/>
      </c>
      <c r="I966" s="6802">
        <f>BW966</f>
        <v/>
      </c>
      <c r="J966" s="6803" t="inlineStr">
        <is>
          <t>WLAN</t>
        </is>
      </c>
      <c r="K966" s="6803" t="inlineStr">
        <is>
          <t>2.4 GHz</t>
        </is>
      </c>
      <c r="L966" s="6804"/>
      <c r="M966" s="6802"/>
      <c r="N966" s="6805"/>
      <c r="O966" s="6806"/>
      <c r="P966" s="6597"/>
      <c r="Q966" s="6806"/>
      <c r="R966" s="6806"/>
      <c r="S966" s="6593"/>
      <c r="T966" s="130">
        <v>7</v>
      </c>
      <c r="U966" s="6593">
        <v>2442</v>
      </c>
      <c r="V966" s="6805"/>
      <c r="W966" s="6807"/>
      <c r="X966" s="6805"/>
      <c r="Y966" s="6805"/>
      <c r="Z966" s="6805"/>
      <c r="AA966" s="6804"/>
      <c r="AB966" s="6804"/>
      <c r="AC966" s="6808">
        <f>IF(OR(BX966="Close to Ear",BX966="Close to Head"),"Head",IF(BX966="Extremity","Extremity","Body"))</f>
        <v/>
      </c>
      <c r="AD966" s="6809">
        <f>CA966</f>
        <v/>
      </c>
      <c r="AE966" s="6803">
        <f>CB966</f>
        <v/>
      </c>
      <c r="AF966" s="6804"/>
      <c r="AG966" s="6810">
        <f>IF(OR(AZ966="",BA966=""),"N/A",IF(DC966="Pass","P","F"))</f>
        <v/>
      </c>
      <c r="AH966" s="6811"/>
      <c r="AI966" s="6811"/>
      <c r="AJ966" s="6811"/>
      <c r="AK966" s="6805"/>
      <c r="AL966" s="6804"/>
      <c r="AM966" s="6805"/>
      <c r="AN966" s="6805"/>
      <c r="AO966" s="6812"/>
      <c r="AP966" s="6812"/>
      <c r="AQ966" s="6812"/>
      <c r="AR966" s="6812"/>
      <c r="AS966" s="6812"/>
      <c r="AT966" s="6813">
        <f>IF(AC966="Extremity",IF(CG966="","",CG966),"")</f>
        <v/>
      </c>
      <c r="AU966" s="6813">
        <f>IF(AC966="Extremity",IF(CH966="","",CH966),"")</f>
        <v/>
      </c>
      <c r="AV966" s="6814">
        <f>IF(AC966="Extremity","",IF(CE966="","",CE966))</f>
        <v/>
      </c>
      <c r="AW966" s="6814">
        <f>IF(AD966="Extremity","",IF(CF966="","",CF966))</f>
        <v/>
      </c>
      <c r="AX966" s="6807">
        <f>DL966</f>
        <v/>
      </c>
      <c r="AY966" s="6807">
        <f>DQ966</f>
        <v/>
      </c>
      <c r="AZ966" s="6815">
        <f>IF(AC966="Extremity",IF(DA966="","",DA966),"")</f>
        <v/>
      </c>
      <c r="BA966" s="6816">
        <f>IF(AC966="Extremity","",IF(CT966="","",CT966))</f>
        <v/>
      </c>
      <c r="BB966" s="6807">
        <f>IF(AC966="Extremity",IF(DB966="","",DB966),"")</f>
        <v/>
      </c>
      <c r="BC966" s="6814">
        <f>IF(AC966="Extremity","",IF(CZ966="","",CZ966))</f>
        <v/>
      </c>
      <c r="BD966" s="6807">
        <f>DD966</f>
        <v/>
      </c>
      <c r="BE966" s="6817">
        <f>DE966</f>
        <v/>
      </c>
      <c r="BF966" s="6818">
        <f>DF966*60</f>
        <v/>
      </c>
      <c r="BG966" s="6819">
        <f>BE966</f>
        <v/>
      </c>
      <c r="BH966" s="6818">
        <f>DG966*60</f>
        <v/>
      </c>
      <c r="BI966" s="6818">
        <f>DH966</f>
        <v/>
      </c>
      <c r="BJ966" s="6820"/>
      <c r="BK966" s="6821">
        <f>Overview!$E$7</f>
        <v/>
      </c>
      <c r="BL966" s="6820"/>
      <c r="BM966" s="6818">
        <f>DI966</f>
        <v/>
      </c>
      <c r="BN966" s="6821">
        <f>Overview!$P$153</f>
        <v/>
      </c>
      <c r="BO966" s="6820"/>
      <c r="BP966" s="6820"/>
      <c r="BQ966" s="6804"/>
      <c r="BR966" s="6822"/>
      <c r="BS966" s="1541"/>
      <c r="BT966" s="1864" t="inlineStr">
        <is>
          <t>WLAN</t>
        </is>
      </c>
      <c r="BU966" s="1828" t="inlineStr">
        <is>
          <t>2.4 GHz</t>
        </is>
      </c>
      <c r="BV966" s="906">
        <f>Overview!$H$28</f>
        <v/>
      </c>
      <c r="BW966" s="1828"/>
      <c r="BX966" s="1864" t="inlineStr">
        <is>
          <t>Body</t>
        </is>
      </c>
      <c r="BY966" s="6709"/>
      <c r="BZ966" s="6709"/>
      <c r="CA966" s="882" t="inlineStr">
        <is>
          <t>Accesorio 3: Back Face</t>
        </is>
      </c>
      <c r="CB966" s="200">
        <v>0</v>
      </c>
      <c r="CC966" s="882">
        <f>IF(COUNT('Conducted WiFi'!$AH$3:$AH$9)=0,7,INDEX('Conducted WiFi'!$T$3:$T$9,MATCH(MAX('Conducted WiFi'!$AH$3:$AH$9),'Conducted WiFi'!$AH$3:$AH$9,0)))</f>
        <v>7</v>
      </c>
      <c r="CD966" s="6837">
        <f>IF(COUNT('Conducted WiFi'!$AH$3:$AH$9)=0,2442,INDEX('Conducted WiFi'!$U$3:$U$9,MATCH(MAX('Conducted WiFi'!$AH$3:$AH$9),'Conducted WiFi'!$AH$3:$AH$9,0)))</f>
        <v>2442</v>
      </c>
      <c r="CE966" s="7246"/>
      <c r="CF966" s="7246"/>
      <c r="CG966" s="7245"/>
      <c r="CH966" s="7245"/>
      <c r="CI966" s="225">
        <f>BY966</f>
        <v/>
      </c>
      <c r="CJ966" s="237">
        <f>BZ966</f>
        <v/>
      </c>
      <c r="CK966" s="223">
        <f>CA966</f>
        <v/>
      </c>
      <c r="CL966" s="237">
        <f>CC966</f>
        <v/>
      </c>
      <c r="CM966" s="6672"/>
      <c r="CN966" s="6834"/>
      <c r="CO966" s="1967"/>
      <c r="CP966" s="7217"/>
      <c r="CQ966" s="7220"/>
      <c r="CR966" s="6930"/>
      <c r="CS966" s="446"/>
      <c r="CT966" s="6835"/>
      <c r="CU966" s="224">
        <f>BY966</f>
        <v/>
      </c>
      <c r="CV966" s="237">
        <f>BZ966</f>
        <v/>
      </c>
      <c r="CW966" s="237">
        <f>CA966</f>
        <v/>
      </c>
      <c r="CX966" s="224">
        <f>CC966</f>
        <v/>
      </c>
      <c r="CY966" s="237">
        <f>CD966</f>
        <v/>
      </c>
      <c r="CZ966" s="7478">
        <f>IF(COUNTIF(Overview!K12:K14,TRUE)&gt;0,1.6,IF(COUNTIF(Overview!L12:L14,TRUE)&gt;0,8,0))</f>
        <v/>
      </c>
      <c r="DA966" s="1807"/>
      <c r="DB966" s="7484"/>
      <c r="DC966" s="844">
        <f>IF(CT966="","",IF(CT966&gt;CZ966,"Fail","Pass"))</f>
        <v/>
      </c>
      <c r="DD966" s="6666"/>
      <c r="DE966" s="1565">
        <f>MyTimestamp(DC966)</f>
        <v/>
      </c>
      <c r="DF966" s="1531">
        <f>IF(COUNT(CE966:CH966)=1,15,IF(COUNT(CE966:CH966)=0,0,30))</f>
        <v/>
      </c>
      <c r="DG966" s="1532">
        <f>IF(DF966=0,0,2)</f>
        <v/>
      </c>
      <c r="DH966" s="6825"/>
      <c r="DI966" s="6825"/>
      <c r="DJ966" s="1863"/>
      <c r="DK966" s="6838"/>
      <c r="DL966" s="1574">
        <f>10^(CN966/20)*100-100</f>
        <v/>
      </c>
      <c r="DM966" s="1109"/>
      <c r="DN966" s="6839"/>
      <c r="DO966" s="1109"/>
      <c r="DP966" s="1109"/>
      <c r="DQ966" s="6827"/>
      <c r="DR966" s="1541"/>
      <c r="DS966" s="1541"/>
      <c r="DT966" s="1541"/>
      <c r="DU966" s="1541"/>
      <c r="DV966" s="1541"/>
      <c r="DW966" s="1541"/>
      <c r="DX966" s="1541"/>
      <c r="DY966" s="1541"/>
      <c r="DZ966" s="1541"/>
      <c r="EA966" s="1541"/>
      <c r="EB966" s="1541"/>
      <c r="EC966" s="1541"/>
      <c r="ED966" s="1541"/>
      <c r="EE966" s="1541"/>
      <c r="EF966" s="1541"/>
      <c r="EG966" s="1541"/>
      <c r="EH966" s="1541"/>
      <c r="EI966" s="1541"/>
      <c r="EJ966" s="1541"/>
      <c r="EK966" s="1541"/>
      <c r="EL966" s="1541"/>
      <c r="EM966" s="1541"/>
      <c r="EN966" s="1541"/>
      <c r="EO966" s="1541"/>
      <c r="EP966" s="1541"/>
      <c r="EQ966" s="1541"/>
      <c r="ER966" s="1541"/>
      <c r="ES966" s="1541"/>
      <c r="ET966" s="1541"/>
      <c r="EU966" s="1541"/>
      <c r="EV966" s="1541"/>
    </row>
    <row r="967" ht="12.75" x14ac:dyDescent="0.2">
      <c r="A967" s="1541"/>
      <c r="B967" s="1541"/>
      <c r="C967"/>
      <c r="D967" s="6799"/>
      <c r="E967" s="6799"/>
      <c r="F967" s="6800" t="inlineStr">
        <is>
          <t>5.5</t>
        </is>
      </c>
      <c r="G967" s="6801"/>
      <c r="H967" s="6802">
        <f>BV967</f>
        <v/>
      </c>
      <c r="I967" s="6802">
        <f>BW967</f>
        <v/>
      </c>
      <c r="J967" s="6803" t="inlineStr">
        <is>
          <t>WLAN</t>
        </is>
      </c>
      <c r="K967" s="6803" t="inlineStr">
        <is>
          <t>2.4 GHz</t>
        </is>
      </c>
      <c r="L967" s="6804"/>
      <c r="M967" s="6802"/>
      <c r="N967" s="6805"/>
      <c r="O967" s="6806"/>
      <c r="P967" s="6597"/>
      <c r="Q967" s="6806"/>
      <c r="R967" s="6806"/>
      <c r="S967" s="6593"/>
      <c r="T967" s="130">
        <v>7</v>
      </c>
      <c r="U967" s="6593">
        <v>2442</v>
      </c>
      <c r="V967" s="6805"/>
      <c r="W967" s="6807"/>
      <c r="X967" s="6805"/>
      <c r="Y967" s="6805"/>
      <c r="Z967" s="6805"/>
      <c r="AA967" s="6804"/>
      <c r="AB967" s="6804"/>
      <c r="AC967" s="6808">
        <f>IF(OR(BX967="Close to Ear",BX967="Close to Head"),"Head",IF(BX967="Extremity","Extremity","Body"))</f>
        <v/>
      </c>
      <c r="AD967" s="6809">
        <f>CA967</f>
        <v/>
      </c>
      <c r="AE967" s="6803">
        <f>CB967</f>
        <v/>
      </c>
      <c r="AF967" s="6804"/>
      <c r="AG967" s="6810">
        <f>IF(OR(AZ967="",BA967=""),"N/A",IF(DC967="Pass","P","F"))</f>
        <v/>
      </c>
      <c r="AH967" s="6811"/>
      <c r="AI967" s="6811"/>
      <c r="AJ967" s="6811"/>
      <c r="AK967" s="6805"/>
      <c r="AL967" s="6804"/>
      <c r="AM967" s="6805"/>
      <c r="AN967" s="6805"/>
      <c r="AO967" s="6812"/>
      <c r="AP967" s="6812"/>
      <c r="AQ967" s="6812"/>
      <c r="AR967" s="6812"/>
      <c r="AS967" s="6812"/>
      <c r="AT967" s="6813">
        <f>IF(AC967="Extremity",IF(CG967="","",CG967),"")</f>
        <v/>
      </c>
      <c r="AU967" s="6813">
        <f>IF(AC967="Extremity",IF(CH967="","",CH967),"")</f>
        <v/>
      </c>
      <c r="AV967" s="6814">
        <f>IF(AC967="Extremity","",IF(CE967="","",CE967))</f>
        <v/>
      </c>
      <c r="AW967" s="6814">
        <f>IF(AD967="Extremity","",IF(CF967="","",CF967))</f>
        <v/>
      </c>
      <c r="AX967" s="6807">
        <f>DL967</f>
        <v/>
      </c>
      <c r="AY967" s="6807">
        <f>DQ967</f>
        <v/>
      </c>
      <c r="AZ967" s="6815">
        <f>IF(AC967="Extremity",IF(DA967="","",DA967),"")</f>
        <v/>
      </c>
      <c r="BA967" s="6816">
        <f>IF(AC967="Extremity","",IF(CT967="","",CT967))</f>
        <v/>
      </c>
      <c r="BB967" s="6807">
        <f>IF(AC967="Extremity",IF(DB967="","",DB967),"")</f>
        <v/>
      </c>
      <c r="BC967" s="6814">
        <f>IF(AC967="Extremity","",IF(CZ967="","",CZ967))</f>
        <v/>
      </c>
      <c r="BD967" s="6807">
        <f>DD967</f>
        <v/>
      </c>
      <c r="BE967" s="6817">
        <f>DE967</f>
        <v/>
      </c>
      <c r="BF967" s="6818">
        <f>DF967*60</f>
        <v/>
      </c>
      <c r="BG967" s="6819">
        <f>BE967</f>
        <v/>
      </c>
      <c r="BH967" s="6818">
        <f>DG967*60</f>
        <v/>
      </c>
      <c r="BI967" s="6818">
        <f>DH967</f>
        <v/>
      </c>
      <c r="BJ967" s="6820"/>
      <c r="BK967" s="6821">
        <f>Overview!$E$7</f>
        <v/>
      </c>
      <c r="BL967" s="6820"/>
      <c r="BM967" s="6818">
        <f>DI967</f>
        <v/>
      </c>
      <c r="BN967" s="6821">
        <f>Overview!$P$153</f>
        <v/>
      </c>
      <c r="BO967" s="6820"/>
      <c r="BP967" s="6820"/>
      <c r="BQ967" s="6804"/>
      <c r="BR967" s="6822"/>
      <c r="BS967" s="1541"/>
      <c r="BT967" s="1864" t="inlineStr">
        <is>
          <t>WLAN</t>
        </is>
      </c>
      <c r="BU967" s="1828" t="inlineStr">
        <is>
          <t>2.4 GHz</t>
        </is>
      </c>
      <c r="BV967" s="906">
        <f>Overview!$H$28</f>
        <v/>
      </c>
      <c r="BW967" s="1828"/>
      <c r="BX967" s="1864" t="inlineStr">
        <is>
          <t>Body</t>
        </is>
      </c>
      <c r="BY967" s="6709"/>
      <c r="BZ967" s="6709"/>
      <c r="CA967" s="882" t="inlineStr">
        <is>
          <t>Accesorio 4: Front Face</t>
        </is>
      </c>
      <c r="CB967" s="200">
        <v>0</v>
      </c>
      <c r="CC967" s="882">
        <f>IF(COUNT('Conducted WiFi'!$AH$3:$AH$9)=0,7,INDEX('Conducted WiFi'!$T$3:$T$9,MATCH(MAX('Conducted WiFi'!$AH$3:$AH$9),'Conducted WiFi'!$AH$3:$AH$9,0)))</f>
        <v>7</v>
      </c>
      <c r="CD967" s="6837">
        <f>IF(COUNT('Conducted WiFi'!$AH$3:$AH$9)=0,2442,INDEX('Conducted WiFi'!$U$3:$U$9,MATCH(MAX('Conducted WiFi'!$AH$3:$AH$9),'Conducted WiFi'!$AH$3:$AH$9,0)))</f>
        <v>2442</v>
      </c>
      <c r="CE967" s="7246"/>
      <c r="CF967" s="7246"/>
      <c r="CG967" s="7245"/>
      <c r="CH967" s="7245"/>
      <c r="CI967" s="225">
        <f>BY967</f>
        <v/>
      </c>
      <c r="CJ967" s="237">
        <f>BZ967</f>
        <v/>
      </c>
      <c r="CK967" s="223">
        <f>CA967</f>
        <v/>
      </c>
      <c r="CL967" s="237">
        <f>CC967</f>
        <v/>
      </c>
      <c r="CM967" s="6672"/>
      <c r="CN967" s="6834"/>
      <c r="CO967" s="1967"/>
      <c r="CP967" s="7217"/>
      <c r="CQ967" s="7220"/>
      <c r="CR967" s="6930"/>
      <c r="CS967" s="446"/>
      <c r="CT967" s="6835"/>
      <c r="CU967" s="224">
        <f>BY967</f>
        <v/>
      </c>
      <c r="CV967" s="237">
        <f>BZ967</f>
        <v/>
      </c>
      <c r="CW967" s="237">
        <f>CA967</f>
        <v/>
      </c>
      <c r="CX967" s="224">
        <f>CC967</f>
        <v/>
      </c>
      <c r="CY967" s="237">
        <f>CD967</f>
        <v/>
      </c>
      <c r="CZ967" s="7478">
        <f>IF(COUNTIF(Overview!K12:K14,TRUE)&gt;0,1.6,IF(COUNTIF(Overview!L12:L14,TRUE)&gt;0,8,0))</f>
        <v/>
      </c>
      <c r="DA967" s="1807"/>
      <c r="DB967" s="7484"/>
      <c r="DC967" s="844">
        <f>IF(CT967="","",IF(CT967&gt;CZ967,"Fail","Pass"))</f>
        <v/>
      </c>
      <c r="DD967" s="6666"/>
      <c r="DE967" s="1565">
        <f>MyTimestamp(DC967)</f>
        <v/>
      </c>
      <c r="DF967" s="1531">
        <f>IF(COUNT(CE967:CH967)=1,15,IF(COUNT(CE967:CH967)=0,0,30))</f>
        <v/>
      </c>
      <c r="DG967" s="1532">
        <f>IF(DF967=0,0,2)</f>
        <v/>
      </c>
      <c r="DH967" s="6825"/>
      <c r="DI967" s="6825"/>
      <c r="DJ967" s="1863"/>
      <c r="DK967" s="6838"/>
      <c r="DL967" s="1574">
        <f>10^(CN967/20)*100-100</f>
        <v/>
      </c>
      <c r="DM967" s="1109"/>
      <c r="DN967" s="6839"/>
      <c r="DO967" s="1109"/>
      <c r="DP967" s="1109"/>
      <c r="DQ967" s="6827"/>
      <c r="DR967" s="1541"/>
      <c r="DS967" s="1541"/>
      <c r="DT967" s="1541"/>
      <c r="DU967" s="1541"/>
      <c r="DV967" s="1541"/>
      <c r="DW967" s="1541"/>
      <c r="DX967" s="1541"/>
      <c r="DY967" s="1541"/>
      <c r="DZ967" s="1541"/>
      <c r="EA967" s="1541"/>
      <c r="EB967" s="1541"/>
      <c r="EC967" s="1541"/>
      <c r="ED967" s="1541"/>
      <c r="EE967" s="1541"/>
      <c r="EF967" s="1541"/>
      <c r="EG967" s="1541"/>
      <c r="EH967" s="1541"/>
      <c r="EI967" s="1541"/>
      <c r="EJ967" s="1541"/>
      <c r="EK967" s="1541"/>
      <c r="EL967" s="1541"/>
      <c r="EM967" s="1541"/>
      <c r="EN967" s="1541"/>
      <c r="EO967" s="1541"/>
      <c r="EP967" s="1541"/>
      <c r="EQ967" s="1541"/>
      <c r="ER967" s="1541"/>
      <c r="ES967" s="1541"/>
      <c r="ET967" s="1541"/>
      <c r="EU967" s="1541"/>
      <c r="EV967" s="1541"/>
    </row>
    <row r="968" ht="12.75" x14ac:dyDescent="0.2">
      <c r="A968" s="1541"/>
      <c r="B968" s="1541"/>
      <c r="C968"/>
      <c r="D968" s="6799"/>
      <c r="E968" s="6799"/>
      <c r="F968" s="6800" t="inlineStr">
        <is>
          <t>5.5</t>
        </is>
      </c>
      <c r="G968" s="6801"/>
      <c r="H968" s="6802">
        <f>BV968</f>
        <v/>
      </c>
      <c r="I968" s="6802">
        <f>BW968</f>
        <v/>
      </c>
      <c r="J968" s="6803" t="inlineStr">
        <is>
          <t>WLAN</t>
        </is>
      </c>
      <c r="K968" s="6803" t="inlineStr">
        <is>
          <t>2.4 GHz</t>
        </is>
      </c>
      <c r="L968" s="6804"/>
      <c r="M968" s="6802"/>
      <c r="N968" s="6805"/>
      <c r="O968" s="6806"/>
      <c r="P968" s="6597"/>
      <c r="Q968" s="6806"/>
      <c r="R968" s="6806"/>
      <c r="S968" s="6593"/>
      <c r="T968" s="130">
        <v>7</v>
      </c>
      <c r="U968" s="6593">
        <v>2442</v>
      </c>
      <c r="V968" s="6805"/>
      <c r="W968" s="6807"/>
      <c r="X968" s="6805"/>
      <c r="Y968" s="6805"/>
      <c r="Z968" s="6805"/>
      <c r="AA968" s="6804"/>
      <c r="AB968" s="6804"/>
      <c r="AC968" s="6808">
        <f>IF(OR(BX968="Close to Ear",BX968="Close to Head"),"Head",IF(BX968="Extremity","Extremity","Body"))</f>
        <v/>
      </c>
      <c r="AD968" s="6809">
        <f>CA968</f>
        <v/>
      </c>
      <c r="AE968" s="6803">
        <f>CB968</f>
        <v/>
      </c>
      <c r="AF968" s="6804"/>
      <c r="AG968" s="6810">
        <f>IF(OR(AZ968="",BA968=""),"N/A",IF(DC968="Pass","P","F"))</f>
        <v/>
      </c>
      <c r="AH968" s="6811"/>
      <c r="AI968" s="6811"/>
      <c r="AJ968" s="6811"/>
      <c r="AK968" s="6805"/>
      <c r="AL968" s="6804"/>
      <c r="AM968" s="6805"/>
      <c r="AN968" s="6805"/>
      <c r="AO968" s="6812"/>
      <c r="AP968" s="6812"/>
      <c r="AQ968" s="6812"/>
      <c r="AR968" s="6812"/>
      <c r="AS968" s="6812"/>
      <c r="AT968" s="6813">
        <f>IF(AC968="Extremity",IF(CG968="","",CG968),"")</f>
        <v/>
      </c>
      <c r="AU968" s="6813">
        <f>IF(AC968="Extremity",IF(CH968="","",CH968),"")</f>
        <v/>
      </c>
      <c r="AV968" s="6814">
        <f>IF(AC968="Extremity","",IF(CE968="","",CE968))</f>
        <v/>
      </c>
      <c r="AW968" s="6814">
        <f>IF(AD968="Extremity","",IF(CF968="","",CF968))</f>
        <v/>
      </c>
      <c r="AX968" s="6807">
        <f>DL968</f>
        <v/>
      </c>
      <c r="AY968" s="6807">
        <f>DQ968</f>
        <v/>
      </c>
      <c r="AZ968" s="6815">
        <f>IF(AC968="Extremity",IF(DA968="","",DA968),"")</f>
        <v/>
      </c>
      <c r="BA968" s="6816">
        <f>IF(AC968="Extremity","",IF(CT968="","",CT968))</f>
        <v/>
      </c>
      <c r="BB968" s="6807">
        <f>IF(AC968="Extremity",IF(DB968="","",DB968),"")</f>
        <v/>
      </c>
      <c r="BC968" s="6814">
        <f>IF(AC968="Extremity","",IF(CZ968="","",CZ968))</f>
        <v/>
      </c>
      <c r="BD968" s="6807">
        <f>DD968</f>
        <v/>
      </c>
      <c r="BE968" s="6817">
        <f>DE968</f>
        <v/>
      </c>
      <c r="BF968" s="6818">
        <f>DF968*60</f>
        <v/>
      </c>
      <c r="BG968" s="6819">
        <f>BE968</f>
        <v/>
      </c>
      <c r="BH968" s="6818">
        <f>DG968*60</f>
        <v/>
      </c>
      <c r="BI968" s="6818">
        <f>DH968</f>
        <v/>
      </c>
      <c r="BJ968" s="6820"/>
      <c r="BK968" s="6821">
        <f>Overview!$E$7</f>
        <v/>
      </c>
      <c r="BL968" s="6820"/>
      <c r="BM968" s="6818">
        <f>DI968</f>
        <v/>
      </c>
      <c r="BN968" s="6821">
        <f>Overview!$P$153</f>
        <v/>
      </c>
      <c r="BO968" s="6820"/>
      <c r="BP968" s="6820"/>
      <c r="BQ968" s="6804"/>
      <c r="BR968" s="6822"/>
      <c r="BS968" s="1541"/>
      <c r="BT968" s="1864" t="inlineStr">
        <is>
          <t>WLAN</t>
        </is>
      </c>
      <c r="BU968" s="1828" t="inlineStr">
        <is>
          <t>2.4 GHz</t>
        </is>
      </c>
      <c r="BV968" s="906">
        <f>Overview!$H$28</f>
        <v/>
      </c>
      <c r="BW968" s="1828"/>
      <c r="BX968" s="1864" t="inlineStr">
        <is>
          <t>Body</t>
        </is>
      </c>
      <c r="BY968" s="6709"/>
      <c r="BZ968" s="6709"/>
      <c r="CA968" s="882" t="inlineStr">
        <is>
          <t>Accesorio 5: Back Face</t>
        </is>
      </c>
      <c r="CB968" s="200">
        <v>0</v>
      </c>
      <c r="CC968" s="882">
        <f>IF(COUNT('Conducted WiFi'!$AH$3:$AH$9)=0,7,INDEX('Conducted WiFi'!$T$3:$T$9,MATCH(MAX('Conducted WiFi'!$AH$3:$AH$9),'Conducted WiFi'!$AH$3:$AH$9,0)))</f>
        <v>7</v>
      </c>
      <c r="CD968" s="6837">
        <f>IF(COUNT('Conducted WiFi'!$AH$3:$AH$9)=0,2442,INDEX('Conducted WiFi'!$U$3:$U$9,MATCH(MAX('Conducted WiFi'!$AH$3:$AH$9),'Conducted WiFi'!$AH$3:$AH$9,0)))</f>
        <v>2442</v>
      </c>
      <c r="CE968" s="7246"/>
      <c r="CF968" s="7246"/>
      <c r="CG968" s="7245"/>
      <c r="CH968" s="7245"/>
      <c r="CI968" s="225">
        <f>BY968</f>
        <v/>
      </c>
      <c r="CJ968" s="237">
        <f>BZ968</f>
        <v/>
      </c>
      <c r="CK968" s="223">
        <f>CA968</f>
        <v/>
      </c>
      <c r="CL968" s="237">
        <f>CC968</f>
        <v/>
      </c>
      <c r="CM968" s="6672"/>
      <c r="CN968" s="6834"/>
      <c r="CO968" s="1967"/>
      <c r="CP968" s="7217"/>
      <c r="CQ968" s="7220"/>
      <c r="CR968" s="6930"/>
      <c r="CS968" s="446"/>
      <c r="CT968" s="6835"/>
      <c r="CU968" s="224">
        <f>BY968</f>
        <v/>
      </c>
      <c r="CV968" s="237">
        <f>BZ968</f>
        <v/>
      </c>
      <c r="CW968" s="237">
        <f>CA968</f>
        <v/>
      </c>
      <c r="CX968" s="224">
        <f>CC968</f>
        <v/>
      </c>
      <c r="CY968" s="237">
        <f>CD968</f>
        <v/>
      </c>
      <c r="CZ968" s="7478">
        <f>IF(COUNTIF(Overview!K12:K14,TRUE)&gt;0,1.6,IF(COUNTIF(Overview!L12:L14,TRUE)&gt;0,8,0))</f>
        <v/>
      </c>
      <c r="DA968" s="1807"/>
      <c r="DB968" s="7484"/>
      <c r="DC968" s="844">
        <f>IF(CT968="","",IF(CT968&gt;CZ968,"Fail","Pass"))</f>
        <v/>
      </c>
      <c r="DD968" s="6666"/>
      <c r="DE968" s="1565">
        <f>MyTimestamp(DC968)</f>
        <v/>
      </c>
      <c r="DF968" s="1531">
        <f>IF(COUNT(CE968:CH968)=1,15,IF(COUNT(CE968:CH968)=0,0,30))</f>
        <v/>
      </c>
      <c r="DG968" s="1532">
        <f>IF(DF968=0,0,2)</f>
        <v/>
      </c>
      <c r="DH968" s="6825"/>
      <c r="DI968" s="6825"/>
      <c r="DJ968" s="1863"/>
      <c r="DK968" s="6838"/>
      <c r="DL968" s="1574">
        <f>10^(CN968/20)*100-100</f>
        <v/>
      </c>
      <c r="DM968" s="1109"/>
      <c r="DN968" s="6839"/>
      <c r="DO968" s="1109"/>
      <c r="DP968" s="1109"/>
      <c r="DQ968" s="6827"/>
      <c r="DR968" s="1541"/>
      <c r="DS968" s="1541"/>
      <c r="DT968" s="1541"/>
      <c r="DU968" s="1541"/>
      <c r="DV968" s="1541"/>
      <c r="DW968" s="1541"/>
      <c r="DX968" s="1541"/>
      <c r="DY968" s="1541"/>
      <c r="DZ968" s="1541"/>
      <c r="EA968" s="1541"/>
      <c r="EB968" s="1541"/>
      <c r="EC968" s="1541"/>
      <c r="ED968" s="1541"/>
      <c r="EE968" s="1541"/>
      <c r="EF968" s="1541"/>
      <c r="EG968" s="1541"/>
      <c r="EH968" s="1541"/>
      <c r="EI968" s="1541"/>
      <c r="EJ968" s="1541"/>
      <c r="EK968" s="1541"/>
      <c r="EL968" s="1541"/>
      <c r="EM968" s="1541"/>
      <c r="EN968" s="1541"/>
      <c r="EO968" s="1541"/>
      <c r="EP968" s="1541"/>
      <c r="EQ968" s="1541"/>
      <c r="ER968" s="1541"/>
      <c r="ES968" s="1541"/>
      <c r="ET968" s="1541"/>
      <c r="EU968" s="1541"/>
      <c r="EV968" s="1541"/>
    </row>
    <row r="969" ht="12.75" x14ac:dyDescent="0.2">
      <c r="A969" s="1541"/>
      <c r="B969" s="1541"/>
      <c r="C969"/>
      <c r="D969" s="6799"/>
      <c r="E969" s="6799"/>
      <c r="F969" s="6800" t="inlineStr">
        <is>
          <t>5.5</t>
        </is>
      </c>
      <c r="G969" s="6801"/>
      <c r="H969" s="6802">
        <f>BV969</f>
        <v/>
      </c>
      <c r="I969" s="6802">
        <f>BW969</f>
        <v/>
      </c>
      <c r="J969" s="6803" t="inlineStr">
        <is>
          <t>WLAN</t>
        </is>
      </c>
      <c r="K969" s="6803" t="inlineStr">
        <is>
          <t>2.4 GHz</t>
        </is>
      </c>
      <c r="L969" s="6804"/>
      <c r="M969" s="6802"/>
      <c r="N969" s="6805"/>
      <c r="O969" s="6806"/>
      <c r="P969" s="6597"/>
      <c r="Q969" s="6806"/>
      <c r="R969" s="6806"/>
      <c r="S969" s="6593"/>
      <c r="T969" s="130">
        <v>7</v>
      </c>
      <c r="U969" s="6593">
        <v>2442</v>
      </c>
      <c r="V969" s="6805"/>
      <c r="W969" s="6807"/>
      <c r="X969" s="6805"/>
      <c r="Y969" s="6805"/>
      <c r="Z969" s="6805"/>
      <c r="AA969" s="6804"/>
      <c r="AB969" s="6804"/>
      <c r="AC969" s="6808">
        <f>IF(OR(BX969="Close to Ear",BX969="Close to Head"),"Head",IF(BX969="Extremity","Extremity","Body"))</f>
        <v/>
      </c>
      <c r="AD969" s="6809">
        <f>CA969</f>
        <v/>
      </c>
      <c r="AE969" s="6803">
        <f>CB969</f>
        <v/>
      </c>
      <c r="AF969" s="6804"/>
      <c r="AG969" s="6810">
        <f>IF(OR(AZ969="",BA969=""),"N/A",IF(DC969="Pass","P","F"))</f>
        <v/>
      </c>
      <c r="AH969" s="6811"/>
      <c r="AI969" s="6811"/>
      <c r="AJ969" s="6811"/>
      <c r="AK969" s="6805"/>
      <c r="AL969" s="6804"/>
      <c r="AM969" s="6805"/>
      <c r="AN969" s="6805"/>
      <c r="AO969" s="6812"/>
      <c r="AP969" s="6812"/>
      <c r="AQ969" s="6812"/>
      <c r="AR969" s="6812"/>
      <c r="AS969" s="6812"/>
      <c r="AT969" s="6813">
        <f>IF(AC969="Extremity",IF(CG969="","",CG969),"")</f>
        <v/>
      </c>
      <c r="AU969" s="6813">
        <f>IF(AC969="Extremity",IF(CH969="","",CH969),"")</f>
        <v/>
      </c>
      <c r="AV969" s="6814">
        <f>IF(AC969="Extremity","",IF(CE969="","",CE969))</f>
        <v/>
      </c>
      <c r="AW969" s="6814">
        <f>IF(AD969="Extremity","",IF(CF969="","",CF969))</f>
        <v/>
      </c>
      <c r="AX969" s="6807">
        <f>DL969</f>
        <v/>
      </c>
      <c r="AY969" s="6807">
        <f>DQ969</f>
        <v/>
      </c>
      <c r="AZ969" s="6815">
        <f>IF(AC969="Extremity",IF(DA969="","",DA969),"")</f>
        <v/>
      </c>
      <c r="BA969" s="6816">
        <f>IF(AC969="Extremity","",IF(CT969="","",CT969))</f>
        <v/>
      </c>
      <c r="BB969" s="6807">
        <f>IF(AC969="Extremity",IF(DB969="","",DB969),"")</f>
        <v/>
      </c>
      <c r="BC969" s="6814">
        <f>IF(AC969="Extremity","",IF(CZ969="","",CZ969))</f>
        <v/>
      </c>
      <c r="BD969" s="6807">
        <f>DD969</f>
        <v/>
      </c>
      <c r="BE969" s="6817">
        <f>DE969</f>
        <v/>
      </c>
      <c r="BF969" s="6818">
        <f>DF969*60</f>
        <v/>
      </c>
      <c r="BG969" s="6819">
        <f>BE969</f>
        <v/>
      </c>
      <c r="BH969" s="6818">
        <f>DG969*60</f>
        <v/>
      </c>
      <c r="BI969" s="6818">
        <f>DH969</f>
        <v/>
      </c>
      <c r="BJ969" s="6820"/>
      <c r="BK969" s="6821">
        <f>Overview!$E$7</f>
        <v/>
      </c>
      <c r="BL969" s="6820"/>
      <c r="BM969" s="6818">
        <f>DI969</f>
        <v/>
      </c>
      <c r="BN969" s="6821">
        <f>Overview!$P$153</f>
        <v/>
      </c>
      <c r="BO969" s="6820"/>
      <c r="BP969" s="6820"/>
      <c r="BQ969" s="6804"/>
      <c r="BR969" s="6822"/>
      <c r="BS969" s="1541"/>
      <c r="BT969" s="1864" t="inlineStr">
        <is>
          <t>WLAN</t>
        </is>
      </c>
      <c r="BU969" s="1828" t="inlineStr">
        <is>
          <t>2.4 GHz</t>
        </is>
      </c>
      <c r="BV969" s="906">
        <f>Overview!$H$28</f>
        <v/>
      </c>
      <c r="BW969" s="1828"/>
      <c r="BX969" s="1864" t="inlineStr">
        <is>
          <t>Body</t>
        </is>
      </c>
      <c r="BY969" s="6709"/>
      <c r="BZ969" s="6709"/>
      <c r="CA969" s="882" t="inlineStr">
        <is>
          <t>Accesorio 6: Front Face</t>
        </is>
      </c>
      <c r="CB969" s="200">
        <v>0</v>
      </c>
      <c r="CC969" s="882">
        <f>IF(COUNT('Conducted WiFi'!$AH$3:$AH$9)=0,7,INDEX('Conducted WiFi'!$T$3:$T$9,MATCH(MAX('Conducted WiFi'!$AH$3:$AH$9),'Conducted WiFi'!$AH$3:$AH$9,0)))</f>
        <v>7</v>
      </c>
      <c r="CD969" s="6837">
        <f>IF(COUNT('Conducted WiFi'!$AH$3:$AH$9)=0,2442,INDEX('Conducted WiFi'!$U$3:$U$9,MATCH(MAX('Conducted WiFi'!$AH$3:$AH$9),'Conducted WiFi'!$AH$3:$AH$9,0)))</f>
        <v>2442</v>
      </c>
      <c r="CE969" s="7246"/>
      <c r="CF969" s="7246"/>
      <c r="CG969" s="7245"/>
      <c r="CH969" s="7245"/>
      <c r="CI969" s="225">
        <f>BY969</f>
        <v/>
      </c>
      <c r="CJ969" s="237">
        <f>BZ969</f>
        <v/>
      </c>
      <c r="CK969" s="223">
        <f>CA969</f>
        <v/>
      </c>
      <c r="CL969" s="237">
        <f>CC969</f>
        <v/>
      </c>
      <c r="CM969" s="6672"/>
      <c r="CN969" s="6834"/>
      <c r="CO969" s="1967"/>
      <c r="CP969" s="7217"/>
      <c r="CQ969" s="7220"/>
      <c r="CR969" s="6930"/>
      <c r="CS969" s="446"/>
      <c r="CT969" s="6835"/>
      <c r="CU969" s="224">
        <f>BY969</f>
        <v/>
      </c>
      <c r="CV969" s="237">
        <f>BZ969</f>
        <v/>
      </c>
      <c r="CW969" s="237">
        <f>CA969</f>
        <v/>
      </c>
      <c r="CX969" s="224">
        <f>CC969</f>
        <v/>
      </c>
      <c r="CY969" s="237">
        <f>CD969</f>
        <v/>
      </c>
      <c r="CZ969" s="7478">
        <f>IF(COUNTIF(Overview!K12:K14,TRUE)&gt;0,1.6,IF(COUNTIF(Overview!L12:L14,TRUE)&gt;0,8,0))</f>
        <v/>
      </c>
      <c r="DA969" s="1807"/>
      <c r="DB969" s="7484"/>
      <c r="DC969" s="844">
        <f>IF(CT969="","",IF(CT969&gt;CZ969,"Fail","Pass"))</f>
        <v/>
      </c>
      <c r="DD969" s="6666"/>
      <c r="DE969" s="1565">
        <f>MyTimestamp(DC969)</f>
        <v/>
      </c>
      <c r="DF969" s="1531">
        <f>IF(COUNT(CE969:CH969)=1,15,IF(COUNT(CE969:CH969)=0,0,30))</f>
        <v/>
      </c>
      <c r="DG969" s="1532">
        <f>IF(DF969=0,0,2)</f>
        <v/>
      </c>
      <c r="DH969" s="6825"/>
      <c r="DI969" s="6825"/>
      <c r="DJ969" s="1863"/>
      <c r="DK969" s="6838"/>
      <c r="DL969" s="1574">
        <f>10^(CN969/20)*100-100</f>
        <v/>
      </c>
      <c r="DM969" s="1109"/>
      <c r="DN969" s="6839"/>
      <c r="DO969" s="1109"/>
      <c r="DP969" s="1109"/>
      <c r="DQ969" s="6827"/>
      <c r="DR969" s="1541"/>
      <c r="DS969" s="1541"/>
      <c r="DT969" s="1541"/>
      <c r="DU969" s="1541"/>
      <c r="DV969" s="1541"/>
      <c r="DW969" s="1541"/>
      <c r="DX969" s="1541"/>
      <c r="DY969" s="1541"/>
      <c r="DZ969" s="1541"/>
      <c r="EA969" s="1541"/>
      <c r="EB969" s="1541"/>
      <c r="EC969" s="1541"/>
      <c r="ED969" s="1541"/>
      <c r="EE969" s="1541"/>
      <c r="EF969" s="1541"/>
      <c r="EG969" s="1541"/>
      <c r="EH969" s="1541"/>
      <c r="EI969" s="1541"/>
      <c r="EJ969" s="1541"/>
      <c r="EK969" s="1541"/>
      <c r="EL969" s="1541"/>
      <c r="EM969" s="1541"/>
      <c r="EN969" s="1541"/>
      <c r="EO969" s="1541"/>
      <c r="EP969" s="1541"/>
      <c r="EQ969" s="1541"/>
      <c r="ER969" s="1541"/>
      <c r="ES969" s="1541"/>
      <c r="ET969" s="1541"/>
      <c r="EU969" s="1541"/>
      <c r="EV969" s="1541"/>
    </row>
    <row r="970" ht="12.75" x14ac:dyDescent="0.2">
      <c r="A970" s="1541"/>
      <c r="B970" s="1541"/>
      <c r="C970"/>
      <c r="D970" s="6799"/>
      <c r="E970" s="6799"/>
      <c r="F970" s="6800" t="inlineStr">
        <is>
          <t>5.5</t>
        </is>
      </c>
      <c r="G970" s="6801"/>
      <c r="H970" s="6802">
        <f>BV970</f>
        <v/>
      </c>
      <c r="I970" s="6802">
        <f>BW970</f>
        <v/>
      </c>
      <c r="J970" s="6803" t="inlineStr">
        <is>
          <t>WLAN</t>
        </is>
      </c>
      <c r="K970" s="6803" t="inlineStr">
        <is>
          <t>2.4 GHz</t>
        </is>
      </c>
      <c r="L970" s="6804"/>
      <c r="M970" s="6802"/>
      <c r="N970" s="6805"/>
      <c r="O970" s="6806"/>
      <c r="P970" s="6597"/>
      <c r="Q970" s="6806"/>
      <c r="R970" s="6806"/>
      <c r="S970" s="6593"/>
      <c r="T970" s="130">
        <v>7</v>
      </c>
      <c r="U970" s="6593">
        <v>2442</v>
      </c>
      <c r="V970" s="6805"/>
      <c r="W970" s="6807"/>
      <c r="X970" s="6805"/>
      <c r="Y970" s="6805"/>
      <c r="Z970" s="6805"/>
      <c r="AA970" s="6804"/>
      <c r="AB970" s="6804"/>
      <c r="AC970" s="6808">
        <f>IF(OR(BX970="Close to Ear",BX970="Close to Head"),"Head",IF(BX970="Extremity","Extremity","Body"))</f>
        <v/>
      </c>
      <c r="AD970" s="6809">
        <f>CA970</f>
        <v/>
      </c>
      <c r="AE970" s="6803">
        <f>CB970</f>
        <v/>
      </c>
      <c r="AF970" s="6804"/>
      <c r="AG970" s="6810">
        <f>IF(OR(AZ970="",BA970=""),"N/A",IF(DC970="Pass","P","F"))</f>
        <v/>
      </c>
      <c r="AH970" s="6811"/>
      <c r="AI970" s="6811"/>
      <c r="AJ970" s="6811"/>
      <c r="AK970" s="6805"/>
      <c r="AL970" s="6804"/>
      <c r="AM970" s="6805"/>
      <c r="AN970" s="6805"/>
      <c r="AO970" s="6812"/>
      <c r="AP970" s="6812"/>
      <c r="AQ970" s="6812"/>
      <c r="AR970" s="6812"/>
      <c r="AS970" s="6812"/>
      <c r="AT970" s="6813">
        <f>IF(AC970="Extremity",IF(CG970="","",CG970),"")</f>
        <v/>
      </c>
      <c r="AU970" s="6813">
        <f>IF(AC970="Extremity",IF(CH970="","",CH970),"")</f>
        <v/>
      </c>
      <c r="AV970" s="6814">
        <f>IF(AC970="Extremity","",IF(CE970="","",CE970))</f>
        <v/>
      </c>
      <c r="AW970" s="6814">
        <f>IF(AD970="Extremity","",IF(CF970="","",CF970))</f>
        <v/>
      </c>
      <c r="AX970" s="6807">
        <f>DL970</f>
        <v/>
      </c>
      <c r="AY970" s="6807">
        <f>DQ970</f>
        <v/>
      </c>
      <c r="AZ970" s="6815">
        <f>IF(AC970="Extremity",IF(DA970="","",DA970),"")</f>
        <v/>
      </c>
      <c r="BA970" s="6816">
        <f>IF(AC970="Extremity","",IF(CT970="","",CT970))</f>
        <v/>
      </c>
      <c r="BB970" s="6807">
        <f>IF(AC970="Extremity",IF(DB970="","",DB970),"")</f>
        <v/>
      </c>
      <c r="BC970" s="6814">
        <f>IF(AC970="Extremity","",IF(CZ970="","",CZ970))</f>
        <v/>
      </c>
      <c r="BD970" s="6807">
        <f>DD970</f>
        <v/>
      </c>
      <c r="BE970" s="6817">
        <f>DE970</f>
        <v/>
      </c>
      <c r="BF970" s="6818">
        <f>DF970*60</f>
        <v/>
      </c>
      <c r="BG970" s="6819">
        <f>BE970</f>
        <v/>
      </c>
      <c r="BH970" s="6818">
        <f>DG970*60</f>
        <v/>
      </c>
      <c r="BI970" s="6818">
        <f>DH970</f>
        <v/>
      </c>
      <c r="BJ970" s="6820"/>
      <c r="BK970" s="6821">
        <f>Overview!$E$7</f>
        <v/>
      </c>
      <c r="BL970" s="6820"/>
      <c r="BM970" s="6818">
        <f>DI970</f>
        <v/>
      </c>
      <c r="BN970" s="6821">
        <f>Overview!$P$153</f>
        <v/>
      </c>
      <c r="BO970" s="6820"/>
      <c r="BP970" s="6820"/>
      <c r="BQ970" s="6804"/>
      <c r="BR970" s="6822"/>
      <c r="BS970" s="1541"/>
      <c r="BT970" s="1864" t="inlineStr">
        <is>
          <t>WLAN</t>
        </is>
      </c>
      <c r="BU970" s="1828" t="inlineStr">
        <is>
          <t>2.4 GHz</t>
        </is>
      </c>
      <c r="BV970" s="906">
        <f>Overview!$H$28</f>
        <v/>
      </c>
      <c r="BW970" s="1828"/>
      <c r="BX970" s="1864" t="inlineStr">
        <is>
          <t>Body</t>
        </is>
      </c>
      <c r="BY970" s="6709"/>
      <c r="BZ970" s="6709"/>
      <c r="CA970" s="882" t="inlineStr">
        <is>
          <t>Accesorio 7: Front Face</t>
        </is>
      </c>
      <c r="CB970" s="200">
        <v>0</v>
      </c>
      <c r="CC970" s="882">
        <f>IF(COUNT('Conducted WiFi'!$AH$3:$AH$9)=0,7,INDEX('Conducted WiFi'!$T$3:$T$9,MATCH(MAX('Conducted WiFi'!$AH$3:$AH$9),'Conducted WiFi'!$AH$3:$AH$9,0)))</f>
        <v>7</v>
      </c>
      <c r="CD970" s="6837">
        <f>IF(COUNT('Conducted WiFi'!$AH$3:$AH$9)=0,2442,INDEX('Conducted WiFi'!$U$3:$U$9,MATCH(MAX('Conducted WiFi'!$AH$3:$AH$9),'Conducted WiFi'!$AH$3:$AH$9,0)))</f>
        <v>2442</v>
      </c>
      <c r="CE970" s="7246"/>
      <c r="CF970" s="7246"/>
      <c r="CG970" s="7245"/>
      <c r="CH970" s="7245"/>
      <c r="CI970" s="225">
        <f>BY970</f>
        <v/>
      </c>
      <c r="CJ970" s="237">
        <f>BZ970</f>
        <v/>
      </c>
      <c r="CK970" s="223">
        <f>CA970</f>
        <v/>
      </c>
      <c r="CL970" s="237">
        <f>CC970</f>
        <v/>
      </c>
      <c r="CM970" s="6672"/>
      <c r="CN970" s="6834"/>
      <c r="CO970" s="1967"/>
      <c r="CP970" s="7217"/>
      <c r="CQ970" s="7220"/>
      <c r="CR970" s="6930"/>
      <c r="CS970" s="446"/>
      <c r="CT970" s="6835"/>
      <c r="CU970" s="224">
        <f>BY970</f>
        <v/>
      </c>
      <c r="CV970" s="237">
        <f>BZ970</f>
        <v/>
      </c>
      <c r="CW970" s="237">
        <f>CA970</f>
        <v/>
      </c>
      <c r="CX970" s="224">
        <f>CC970</f>
        <v/>
      </c>
      <c r="CY970" s="237">
        <f>CD970</f>
        <v/>
      </c>
      <c r="CZ970" s="7478">
        <f>IF(COUNTIF(Overview!K12:K14,TRUE)&gt;0,1.6,IF(COUNTIF(Overview!L12:L14,TRUE)&gt;0,8,0))</f>
        <v/>
      </c>
      <c r="DA970" s="1807"/>
      <c r="DB970" s="7484"/>
      <c r="DC970" s="844">
        <f>IF(CT970="","",IF(CT970&gt;CZ970,"Fail","Pass"))</f>
        <v/>
      </c>
      <c r="DD970" s="6666"/>
      <c r="DE970" s="1565">
        <f>MyTimestamp(DC970)</f>
        <v/>
      </c>
      <c r="DF970" s="1531">
        <f>IF(COUNT(CE970:CH970)=1,15,IF(COUNT(CE970:CH970)=0,0,30))</f>
        <v/>
      </c>
      <c r="DG970" s="1532">
        <f>IF(DF970=0,0,2)</f>
        <v/>
      </c>
      <c r="DH970" s="6825"/>
      <c r="DI970" s="6825"/>
      <c r="DJ970" s="1863"/>
      <c r="DK970" s="6838"/>
      <c r="DL970" s="1574">
        <f>10^(CN970/20)*100-100</f>
        <v/>
      </c>
      <c r="DM970" s="1109"/>
      <c r="DN970" s="6839"/>
      <c r="DO970" s="1109"/>
      <c r="DP970" s="1109"/>
      <c r="DQ970" s="6827"/>
      <c r="DR970" s="1541"/>
      <c r="DS970" s="1541"/>
      <c r="DT970" s="1541"/>
      <c r="DU970" s="1541"/>
      <c r="DV970" s="1541"/>
      <c r="DW970" s="1541"/>
      <c r="DX970" s="1541"/>
      <c r="DY970" s="1541"/>
      <c r="DZ970" s="1541"/>
      <c r="EA970" s="1541"/>
      <c r="EB970" s="1541"/>
      <c r="EC970" s="1541"/>
      <c r="ED970" s="1541"/>
      <c r="EE970" s="1541"/>
      <c r="EF970" s="1541"/>
      <c r="EG970" s="1541"/>
      <c r="EH970" s="1541"/>
      <c r="EI970" s="1541"/>
      <c r="EJ970" s="1541"/>
      <c r="EK970" s="1541"/>
      <c r="EL970" s="1541"/>
      <c r="EM970" s="1541"/>
      <c r="EN970" s="1541"/>
      <c r="EO970" s="1541"/>
      <c r="EP970" s="1541"/>
      <c r="EQ970" s="1541"/>
      <c r="ER970" s="1541"/>
      <c r="ES970" s="1541"/>
      <c r="ET970" s="1541"/>
      <c r="EU970" s="1541"/>
      <c r="EV970" s="1541"/>
    </row>
    <row r="971" ht="15" x14ac:dyDescent="0.25">
      <c r="A971" s="1541"/>
      <c r="B971" s="1541"/>
      <c r="C971"/>
      <c r="D971" s="1486"/>
      <c r="E971" s="1486"/>
      <c r="F971" s="672" t="inlineStr">
        <is>
          <t>5.5</t>
        </is>
      </c>
      <c r="G971" s="1497"/>
      <c r="H971" s="130">
        <f>BV971</f>
        <v/>
      </c>
      <c r="I971" s="130">
        <f>BW971</f>
        <v/>
      </c>
      <c r="J971" s="1299" t="inlineStr">
        <is>
          <t>WLAN</t>
        </is>
      </c>
      <c r="K971" s="1299" t="inlineStr">
        <is>
          <t>2.4 GHz</t>
        </is>
      </c>
      <c r="L971" s="115"/>
      <c r="M971" s="130"/>
      <c r="N971" s="119"/>
      <c r="O971" s="131"/>
      <c r="P971" s="6597"/>
      <c r="Q971" s="131"/>
      <c r="R971" s="131"/>
      <c r="S971" s="6593"/>
      <c r="T971" s="130">
        <v>7</v>
      </c>
      <c r="U971" s="6593">
        <v>2442</v>
      </c>
      <c r="V971" s="119"/>
      <c r="W971" s="1305"/>
      <c r="X971" s="119"/>
      <c r="Y971" s="119"/>
      <c r="Z971" s="119"/>
      <c r="AA971" s="115"/>
      <c r="AB971" s="115"/>
      <c r="AC971" s="1300">
        <f>IF(OR(BX971="Close to Ear",BX971="Close to Head"),"Head",IF(BX971="Extremity","Extremity","Body"))</f>
        <v/>
      </c>
      <c r="AD971" s="1301">
        <f>CA971</f>
        <v/>
      </c>
      <c r="AE971" s="1299">
        <f>CB971</f>
        <v/>
      </c>
      <c r="AF971" s="115"/>
      <c r="AG971" s="1302">
        <f>IF(OR(AZ971="",BA971=""),"N/A",IF(DC971="Pass","P","F"))</f>
        <v/>
      </c>
      <c r="AH971" s="129"/>
      <c r="AI971" s="129"/>
      <c r="AJ971" s="129"/>
      <c r="AK971" s="119"/>
      <c r="AL971" s="115"/>
      <c r="AM971" s="119"/>
      <c r="AN971" s="119"/>
      <c r="AO971" s="692"/>
      <c r="AP971" s="692"/>
      <c r="AQ971" s="692"/>
      <c r="AR971" s="692"/>
      <c r="AS971" s="692"/>
      <c r="AT971" s="1303">
        <f>IF(AC971="Extremity",IF(CG971="","",CG971),"")</f>
        <v/>
      </c>
      <c r="AU971" s="1303">
        <f>IF(AC971="Extremity",IF(CH971="","",CH971),"")</f>
        <v/>
      </c>
      <c r="AV971" s="1304">
        <f>IF(AC971="Extremity","",IF(CE971="","",CE971))</f>
        <v/>
      </c>
      <c r="AW971" s="1304">
        <f>IF(AD971="Extremity","",IF(CF971="","",CF971))</f>
        <v/>
      </c>
      <c r="AX971" s="1305">
        <f>DL971</f>
        <v/>
      </c>
      <c r="AY971" s="1305">
        <f>DQ971</f>
        <v/>
      </c>
      <c r="AZ971" s="3377">
        <f>IF(AC971="Extremity",IF(DA971="","",DA971),"")</f>
        <v/>
      </c>
      <c r="BA971" s="3378">
        <f>IF(AC971="Extremity","",IF(CT971="","",CT971))</f>
        <v/>
      </c>
      <c r="BB971" s="1305">
        <f>IF(AC971="Extremity",IF(DB971="","",DB971),"")</f>
        <v/>
      </c>
      <c r="BC971" s="1304">
        <f>IF(AC971="Extremity","",IF(CZ971="","",CZ971))</f>
        <v/>
      </c>
      <c r="BD971" s="1305">
        <f>DD971</f>
        <v/>
      </c>
      <c r="BE971" s="132">
        <f>DE971</f>
        <v/>
      </c>
      <c r="BF971" s="133">
        <f>DF971*60</f>
        <v/>
      </c>
      <c r="BG971" s="121">
        <f>BE971</f>
        <v/>
      </c>
      <c r="BH971" s="133">
        <f>DG971*60</f>
        <v/>
      </c>
      <c r="BI971" s="133">
        <f>DH971</f>
        <v/>
      </c>
      <c r="BJ971" s="117"/>
      <c r="BK971" s="812">
        <f>Overview!$E$7</f>
        <v/>
      </c>
      <c r="BL971" s="117"/>
      <c r="BM971" s="834">
        <f>DI971</f>
        <v/>
      </c>
      <c r="BN971" s="812">
        <f>Overview!$P$153</f>
        <v/>
      </c>
      <c r="BO971" s="117"/>
      <c r="BP971" s="117"/>
      <c r="BQ971" s="115"/>
      <c r="BR971" s="1478"/>
      <c r="BS971" s="1541"/>
      <c r="BT971" s="1860" t="inlineStr">
        <is>
          <t>WLAN</t>
        </is>
      </c>
      <c r="BU971" s="1860" t="inlineStr">
        <is>
          <t>2.4 GHz</t>
        </is>
      </c>
      <c r="BV971" s="915">
        <f>Overview!$H$29</f>
        <v/>
      </c>
      <c r="BW971" s="1860"/>
      <c r="BX971" s="1860" t="inlineStr">
        <is>
          <t>Close to ear</t>
        </is>
      </c>
      <c r="BY971" s="907"/>
      <c r="BZ971" s="907"/>
      <c r="CA971" s="1961" t="inlineStr">
        <is>
          <t>Left Cheek</t>
        </is>
      </c>
      <c r="CB971" s="1071">
        <v>0</v>
      </c>
      <c r="CC971" s="1102">
        <f>IF(COUNT('Conducted WiFi'!$AH$3:$AH$9)=0,7,INDEX('Conducted WiFi'!$T$3:$T$9,MATCH(MAX('Conducted WiFi'!$AH$3:$AH$9),'Conducted WiFi'!$AH$3:$AH$9,0)))</f>
        <v>7</v>
      </c>
      <c r="CD971" s="1187">
        <f>IF(COUNT('Conducted WiFi'!$AH$3:$AH$9)=0,2442,INDEX('Conducted WiFi'!$U$3:$U$9,MATCH(MAX('Conducted WiFi'!$AH$3:$AH$9),'Conducted WiFi'!$AH$3:$AH$9,0)))</f>
        <v>2442</v>
      </c>
      <c r="CE971" s="7243"/>
      <c r="CF971" s="7243"/>
      <c r="CG971" s="7244"/>
      <c r="CH971" s="7244"/>
      <c r="CI971" s="225">
        <f>BY971</f>
        <v/>
      </c>
      <c r="CJ971" s="237">
        <f>BZ971</f>
        <v/>
      </c>
      <c r="CK971" s="223">
        <f>CA971</f>
        <v/>
      </c>
      <c r="CL971" s="237">
        <f>CC971</f>
        <v/>
      </c>
      <c r="CM971" s="1180">
        <f>CD971</f>
        <v/>
      </c>
      <c r="CN971" s="1962"/>
      <c r="CO971" s="1967"/>
      <c r="CP971" s="891">
        <f>IF(CF971=""," ",IF(ABS(CE971-CF971)&lt;=0.1,"Valid","Not valid"))</f>
        <v/>
      </c>
      <c r="CQ971" s="892">
        <f> IF(CE971="","",IF(AND(CE971&lt;&gt;"",CF971=""),IF(CE971&gt;=0.8,"Medir+Sig Max","No"),IF(CF971&lt;&gt;"",IF(CF971&gt;=0.8,"Medir+Sig Max","No"),"")))</f>
        <v/>
      </c>
      <c r="CR971" s="7224"/>
      <c r="CS971" s="892"/>
      <c r="CT971" s="219">
        <f>IF(CO971="",IF(AND(CE971="",CF971=""),"",IF(CF971="",IF(DQ971&gt;1,ROUND(DQ971*CE971,3),CE971),IF(DQ971&gt;1,ROUND(DQ971*CF971,3),CF971))),IF(AND(CE971="",CF971=""),"",IF(CF971="",IF(DQ971&gt;1,ROUND(DQ971*CE971*(1/(CO971)),3),CE971*(1/(CO971))),IF(DQ971&gt;1,ROUND(DQ971*CF971*(1/(CO971)),3),CF971*(1/(CO971))))))</f>
        <v/>
      </c>
      <c r="CU971" s="224">
        <f>BY971</f>
        <v/>
      </c>
      <c r="CV971" s="237">
        <f>BZ971</f>
        <v/>
      </c>
      <c r="CW971" s="237">
        <f>CA971</f>
        <v/>
      </c>
      <c r="CX971" s="224">
        <f>CC971</f>
        <v/>
      </c>
      <c r="CY971" s="237">
        <f>CD971</f>
        <v/>
      </c>
      <c r="CZ971" s="7476">
        <f>IF(COUNTIF(Overview!K12:K14,TRUE)&gt;0,1.6,IF(COUNTIF(Overview!L12:L14,TRUE)&gt;0,8,0))</f>
        <v/>
      </c>
      <c r="DA971" s="1667"/>
      <c r="DB971" s="7482"/>
      <c r="DC971" s="844">
        <f>IF(CT971="","",IF(CT971&gt;CZ971,"Fail","Pass"))</f>
        <v/>
      </c>
      <c r="DD971" s="399"/>
      <c r="DE971" s="1565">
        <f>MyTimestamp(DC971)</f>
        <v/>
      </c>
      <c r="DF971" s="1531">
        <f>IF(COUNT(CE971:CH971)=1,15,IF(COUNT(CE971:CH971)=0,0,30))</f>
        <v/>
      </c>
      <c r="DG971" s="1532">
        <f>IF(DF971=0,0,2)</f>
        <v/>
      </c>
      <c r="DH971" s="1862"/>
      <c r="DI971" s="1862"/>
      <c r="DJ971" s="1863"/>
      <c r="DK971" s="1964"/>
      <c r="DL971" s="1574">
        <f>10^(CN971/20)*100-100</f>
        <v/>
      </c>
      <c r="DM971" s="1104"/>
      <c r="DN971" s="1269"/>
      <c r="DO971" s="1104">
        <f>IF(DM971="","",10^(DM971/10))</f>
        <v/>
      </c>
      <c r="DP971" s="1104">
        <f>IF(ISNUMBER(DN971)=FALSE,"",10^(DN971/10))</f>
        <v/>
      </c>
      <c r="DQ971" s="1577">
        <f>IF(AND(ISNUMBER(DO971),ISNUMBER(DP971)),IF(DO971/DP971&gt;1,ROUND((DO971)/DP971,3),1),1)</f>
        <v/>
      </c>
      <c r="DR971" s="1541"/>
      <c r="DS971" s="1541"/>
      <c r="DT971" s="1541"/>
      <c r="DU971" s="1541"/>
      <c r="DV971" s="1541"/>
      <c r="DW971" s="1541"/>
      <c r="DX971" s="1541"/>
      <c r="DY971" s="1541"/>
      <c r="DZ971" s="1541"/>
      <c r="EA971" s="1541"/>
      <c r="EB971" s="1541"/>
      <c r="EC971" s="1541"/>
      <c r="ED971" s="1541"/>
      <c r="EE971" s="1541"/>
      <c r="EF971" s="1541"/>
      <c r="EG971" s="1541"/>
      <c r="EH971" s="1541"/>
      <c r="EI971" s="1541"/>
      <c r="EJ971" s="1541"/>
      <c r="EK971" s="1541"/>
      <c r="EL971" s="1541"/>
      <c r="EM971" s="1541"/>
      <c r="EN971" s="1541"/>
      <c r="EO971" s="1541"/>
      <c r="EP971" s="1541"/>
      <c r="EQ971" s="1541"/>
      <c r="ER971" s="1541"/>
      <c r="ES971" s="1541"/>
      <c r="ET971" s="1541"/>
      <c r="EU971" s="1541"/>
      <c r="EV971" s="1541"/>
    </row>
    <row r="972" ht="15" x14ac:dyDescent="0.25">
      <c r="A972" s="1541"/>
      <c r="B972" s="1541"/>
      <c r="C972"/>
      <c r="D972" s="1486"/>
      <c r="E972" s="1486"/>
      <c r="F972" s="672" t="inlineStr">
        <is>
          <t>5.5</t>
        </is>
      </c>
      <c r="G972" s="1497"/>
      <c r="H972" s="130">
        <f>BV972</f>
        <v/>
      </c>
      <c r="I972" s="130">
        <f>BW972</f>
        <v/>
      </c>
      <c r="J972" s="1299" t="inlineStr">
        <is>
          <t>WLAN</t>
        </is>
      </c>
      <c r="K972" s="1299" t="inlineStr">
        <is>
          <t>2.4 GHz</t>
        </is>
      </c>
      <c r="L972" s="115"/>
      <c r="M972" s="130"/>
      <c r="N972" s="119"/>
      <c r="O972" s="131"/>
      <c r="P972" s="6597"/>
      <c r="Q972" s="131"/>
      <c r="R972" s="131"/>
      <c r="S972" s="6593"/>
      <c r="T972" s="130">
        <v>7</v>
      </c>
      <c r="U972" s="6593">
        <v>2442</v>
      </c>
      <c r="V972" s="119"/>
      <c r="W972" s="1305"/>
      <c r="X972" s="119"/>
      <c r="Y972" s="119"/>
      <c r="Z972" s="119"/>
      <c r="AA972" s="115"/>
      <c r="AB972" s="115"/>
      <c r="AC972" s="1300">
        <f>IF(OR(BX972="Close to Ear",BX972="Close to Head"),"Head",IF(BX972="Extremity","Extremity","Body"))</f>
        <v/>
      </c>
      <c r="AD972" s="1301">
        <f>CA972</f>
        <v/>
      </c>
      <c r="AE972" s="1299">
        <f>CB972</f>
        <v/>
      </c>
      <c r="AF972" s="115"/>
      <c r="AG972" s="1302">
        <f>IF(OR(AZ972="",BA972=""),"N/A",IF(DC972="Pass","P","F"))</f>
        <v/>
      </c>
      <c r="AH972" s="129"/>
      <c r="AI972" s="129"/>
      <c r="AJ972" s="129"/>
      <c r="AK972" s="119"/>
      <c r="AL972" s="115"/>
      <c r="AM972" s="119"/>
      <c r="AN972" s="119"/>
      <c r="AO972" s="692"/>
      <c r="AP972" s="692"/>
      <c r="AQ972" s="692"/>
      <c r="AR972" s="692"/>
      <c r="AS972" s="692"/>
      <c r="AT972" s="1303">
        <f>IF(AC972="Extremity",IF(CG972="","",CG972),"")</f>
        <v/>
      </c>
      <c r="AU972" s="1303">
        <f>IF(AC972="Extremity",IF(CH972="","",CH972),"")</f>
        <v/>
      </c>
      <c r="AV972" s="1304">
        <f>IF(AC972="Extremity","",IF(CE972="","",CE972))</f>
        <v/>
      </c>
      <c r="AW972" s="1304">
        <f>IF(AD972="Extremity","",IF(CF972="","",CF972))</f>
        <v/>
      </c>
      <c r="AX972" s="1305">
        <f>DL972</f>
        <v/>
      </c>
      <c r="AY972" s="1305">
        <f>DQ972</f>
        <v/>
      </c>
      <c r="AZ972" s="3377">
        <f>IF(AC972="Extremity",IF(DA972="","",DA972),"")</f>
        <v/>
      </c>
      <c r="BA972" s="3378">
        <f>IF(AC972="Extremity","",IF(CT972="","",CT972))</f>
        <v/>
      </c>
      <c r="BB972" s="1305">
        <f>IF(AC972="Extremity",IF(DB972="","",DB972),"")</f>
        <v/>
      </c>
      <c r="BC972" s="1304">
        <f>IF(AC972="Extremity","",IF(CZ972="","",CZ972))</f>
        <v/>
      </c>
      <c r="BD972" s="1305">
        <f>DD972</f>
        <v/>
      </c>
      <c r="BE972" s="132">
        <f>DE972</f>
        <v/>
      </c>
      <c r="BF972" s="133">
        <f>DF972*60</f>
        <v/>
      </c>
      <c r="BG972" s="121">
        <f>BE972</f>
        <v/>
      </c>
      <c r="BH972" s="133">
        <f>DG972*60</f>
        <v/>
      </c>
      <c r="BI972" s="133">
        <f>DH972</f>
        <v/>
      </c>
      <c r="BJ972" s="117"/>
      <c r="BK972" s="812">
        <f>Overview!$E$7</f>
        <v/>
      </c>
      <c r="BL972" s="117"/>
      <c r="BM972" s="834">
        <f>DI972</f>
        <v/>
      </c>
      <c r="BN972" s="812">
        <f>Overview!$P$153</f>
        <v/>
      </c>
      <c r="BO972" s="117"/>
      <c r="BP972" s="117"/>
      <c r="BQ972" s="115"/>
      <c r="BR972" s="1478"/>
      <c r="BS972" s="1541"/>
      <c r="BT972" s="1864" t="inlineStr">
        <is>
          <t>WLAN</t>
        </is>
      </c>
      <c r="BU972" s="1864" t="inlineStr">
        <is>
          <t>2.4 GHz</t>
        </is>
      </c>
      <c r="BV972" s="916">
        <f>Overview!$H$29</f>
        <v/>
      </c>
      <c r="BW972" s="1864"/>
      <c r="BX972" s="1864" t="inlineStr">
        <is>
          <t>Close to ear</t>
        </is>
      </c>
      <c r="BY972" s="875"/>
      <c r="BZ972" s="875"/>
      <c r="CA972" s="1965" t="inlineStr">
        <is>
          <t>Left Tilt</t>
        </is>
      </c>
      <c r="CB972" s="1072">
        <v>0</v>
      </c>
      <c r="CC972" s="877">
        <f>IF(COUNT('Conducted WiFi'!$AH$3:$AH$9)=0,7,INDEX('Conducted WiFi'!$T$3:$T$9,MATCH(MAX('Conducted WiFi'!$AH$3:$AH$9),'Conducted WiFi'!$AH$3:$AH$9,0)))</f>
        <v>7</v>
      </c>
      <c r="CD972" s="1188">
        <f>IF(COUNT('Conducted WiFi'!$AH$3:$AH$9)=0,2442,INDEX('Conducted WiFi'!$U$3:$U$9,MATCH(MAX('Conducted WiFi'!$AH$3:$AH$9),'Conducted WiFi'!$AH$3:$AH$9,0)))</f>
        <v>2442</v>
      </c>
      <c r="CE972" s="7237"/>
      <c r="CF972" s="7237"/>
      <c r="CG972" s="7245"/>
      <c r="CH972" s="7245"/>
      <c r="CI972" s="225">
        <f>BY972</f>
        <v/>
      </c>
      <c r="CJ972" s="237">
        <f>BZ972</f>
        <v/>
      </c>
      <c r="CK972" s="223">
        <f>CA972</f>
        <v/>
      </c>
      <c r="CL972" s="237">
        <f>CC972</f>
        <v/>
      </c>
      <c r="CM972" s="394">
        <f>CD972</f>
        <v/>
      </c>
      <c r="CN972" s="1966"/>
      <c r="CO972" s="1967"/>
      <c r="CP972" s="7214">
        <f>IF(CF972=""," ",IF(ABS(CE972-CF972)&lt;=0.1,"Valid","Not valid"))</f>
        <v/>
      </c>
      <c r="CQ972" s="1674">
        <f> IF(CE972="","",IF(AND(CE972&lt;&gt;"",CF972=""),IF(CE972&gt;=0.8,"Medir+Sig Max","No"),IF(CF972&lt;&gt;"",IF(CF972&gt;=0.8,"Medir+Sig Max","No"),"")))</f>
        <v/>
      </c>
      <c r="CR972" s="6927"/>
      <c r="CS972" s="1674"/>
      <c r="CT972" s="220">
        <f>IF(CO972="",IF(AND(CE972="",CF972=""),"",IF(CF972="",IF(DQ972&gt;1,ROUND(DQ972*CE972,3),CE972),IF(DQ972&gt;1,ROUND(DQ972*CF972,3),CF972))),IF(AND(CE972="",CF972=""),"",IF(CF972="",IF(DQ972&gt;1,ROUND(DQ972*CE972*(1/(CO972)),3),CE972*(1/(CO972))),IF(DQ972&gt;1,ROUND(DQ972*CF972*(1/(CO972)),3),CF972*(1/(CO972))))))</f>
        <v/>
      </c>
      <c r="CU972" s="224">
        <f>BY972</f>
        <v/>
      </c>
      <c r="CV972" s="237">
        <f>BZ972</f>
        <v/>
      </c>
      <c r="CW972" s="237">
        <f>CA972</f>
        <v/>
      </c>
      <c r="CX972" s="224">
        <f>CC972</f>
        <v/>
      </c>
      <c r="CY972" s="237">
        <f>CD972</f>
        <v/>
      </c>
      <c r="CZ972" s="7474">
        <f>IF(COUNTIF(Overview!K12:K14,TRUE)&gt;0,1.6,IF(COUNTIF(Overview!L12:L14,TRUE)&gt;0,8,0))</f>
        <v/>
      </c>
      <c r="DA972" s="1666"/>
      <c r="DB972" s="7483"/>
      <c r="DC972" s="844">
        <f>IF(CT972="","",IF(CT972&gt;CZ972,"Fail","Pass"))</f>
        <v/>
      </c>
      <c r="DD972" s="402"/>
      <c r="DE972" s="1565">
        <f>MyTimestamp(DC972)</f>
        <v/>
      </c>
      <c r="DF972" s="1531">
        <f>IF(COUNT(CE972:CH972)=1,15,IF(COUNT(CE972:CH972)=0,0,30))</f>
        <v/>
      </c>
      <c r="DG972" s="1532">
        <f>IF(DF972=0,0,2)</f>
        <v/>
      </c>
      <c r="DH972" s="1866"/>
      <c r="DI972" s="1866"/>
      <c r="DJ972" s="1863"/>
      <c r="DK972" s="1968"/>
      <c r="DL972" s="1574">
        <f>10^(CN972/20)*100-100</f>
        <v/>
      </c>
      <c r="DM972" s="976"/>
      <c r="DN972" s="1270"/>
      <c r="DO972" s="976">
        <f>IF(DM972="","",10^(DM972/10))</f>
        <v/>
      </c>
      <c r="DP972" s="976">
        <f>IF(ISNUMBER(DN972)=FALSE,"",10^(DN972/10))</f>
        <v/>
      </c>
      <c r="DQ972" s="1578">
        <f>IF(AND(ISNUMBER(DO972),ISNUMBER(DP972)),IF(DO972/DP972&gt;1,ROUND((DO972)/DP972,3),1),1)</f>
        <v/>
      </c>
      <c r="DR972" s="1541"/>
      <c r="DS972" s="1541"/>
      <c r="DT972" s="1541"/>
      <c r="DU972" s="1541"/>
      <c r="DV972" s="1541"/>
      <c r="DW972" s="1541"/>
      <c r="DX972" s="1541"/>
      <c r="DY972" s="1541"/>
      <c r="DZ972" s="1541"/>
      <c r="EA972" s="1541"/>
      <c r="EB972" s="1541"/>
      <c r="EC972" s="1541"/>
      <c r="ED972" s="1541"/>
      <c r="EE972" s="1541"/>
      <c r="EF972" s="1541"/>
      <c r="EG972" s="1541"/>
      <c r="EH972" s="1541"/>
      <c r="EI972" s="1541"/>
      <c r="EJ972" s="1541"/>
      <c r="EK972" s="1541"/>
      <c r="EL972" s="1541"/>
      <c r="EM972" s="1541"/>
      <c r="EN972" s="1541"/>
      <c r="EO972" s="1541"/>
      <c r="EP972" s="1541"/>
      <c r="EQ972" s="1541"/>
      <c r="ER972" s="1541"/>
      <c r="ES972" s="1541"/>
      <c r="ET972" s="1541"/>
      <c r="EU972" s="1541"/>
      <c r="EV972" s="1541"/>
    </row>
    <row r="973" ht="15" x14ac:dyDescent="0.25">
      <c r="A973" s="1541"/>
      <c r="B973" s="1541"/>
      <c r="C973"/>
      <c r="D973" s="1486"/>
      <c r="E973" s="1486"/>
      <c r="F973" s="672" t="inlineStr">
        <is>
          <t>5.5</t>
        </is>
      </c>
      <c r="G973" s="1497"/>
      <c r="H973" s="130">
        <f>BV973</f>
        <v/>
      </c>
      <c r="I973" s="130">
        <f>BW973</f>
        <v/>
      </c>
      <c r="J973" s="1299" t="inlineStr">
        <is>
          <t>WLAN</t>
        </is>
      </c>
      <c r="K973" s="1299" t="inlineStr">
        <is>
          <t>2.4 GHz</t>
        </is>
      </c>
      <c r="L973" s="115"/>
      <c r="M973" s="130"/>
      <c r="N973" s="119"/>
      <c r="O973" s="131"/>
      <c r="P973" s="6597"/>
      <c r="Q973" s="131"/>
      <c r="R973" s="131"/>
      <c r="S973" s="6593"/>
      <c r="T973" s="130">
        <v>7</v>
      </c>
      <c r="U973" s="6593">
        <v>2442</v>
      </c>
      <c r="V973" s="119"/>
      <c r="W973" s="1305"/>
      <c r="X973" s="119"/>
      <c r="Y973" s="119"/>
      <c r="Z973" s="119"/>
      <c r="AA973" s="115"/>
      <c r="AB973" s="115"/>
      <c r="AC973" s="1300">
        <f>IF(OR(BX973="Close to Ear",BX973="Close to Head"),"Head",IF(BX973="Extremity","Extremity","Body"))</f>
        <v/>
      </c>
      <c r="AD973" s="1301">
        <f>CA973</f>
        <v/>
      </c>
      <c r="AE973" s="1299">
        <f>CB973</f>
        <v/>
      </c>
      <c r="AF973" s="115"/>
      <c r="AG973" s="1302">
        <f>IF(OR(AZ973="",BA973=""),"N/A",IF(DC973="Pass","P","F"))</f>
        <v/>
      </c>
      <c r="AH973" s="129"/>
      <c r="AI973" s="129"/>
      <c r="AJ973" s="129"/>
      <c r="AK973" s="119"/>
      <c r="AL973" s="115"/>
      <c r="AM973" s="119"/>
      <c r="AN973" s="119"/>
      <c r="AO973" s="692"/>
      <c r="AP973" s="692"/>
      <c r="AQ973" s="692"/>
      <c r="AR973" s="692"/>
      <c r="AS973" s="692"/>
      <c r="AT973" s="1303">
        <f>IF(AC973="Extremity",IF(CG973="","",CG973),"")</f>
        <v/>
      </c>
      <c r="AU973" s="1303">
        <f>IF(AC973="Extremity",IF(CH973="","",CH973),"")</f>
        <v/>
      </c>
      <c r="AV973" s="1304">
        <f>IF(AC973="Extremity","",IF(CE973="","",CE973))</f>
        <v/>
      </c>
      <c r="AW973" s="1304">
        <f>IF(AD973="Extremity","",IF(CF973="","",CF973))</f>
        <v/>
      </c>
      <c r="AX973" s="1305">
        <f>DL973</f>
        <v/>
      </c>
      <c r="AY973" s="1305">
        <f>DQ973</f>
        <v/>
      </c>
      <c r="AZ973" s="3377">
        <f>IF(AC973="Extremity",IF(DA973="","",DA973),"")</f>
        <v/>
      </c>
      <c r="BA973" s="3378">
        <f>IF(AC973="Extremity","",IF(CT973="","",CT973))</f>
        <v/>
      </c>
      <c r="BB973" s="1305">
        <f>IF(AC973="Extremity",IF(DB973="","",DB973),"")</f>
        <v/>
      </c>
      <c r="BC973" s="1304">
        <f>IF(AC973="Extremity","",IF(CZ973="","",CZ973))</f>
        <v/>
      </c>
      <c r="BD973" s="1305">
        <f>DD973</f>
        <v/>
      </c>
      <c r="BE973" s="132">
        <f>DE973</f>
        <v/>
      </c>
      <c r="BF973" s="133">
        <f>DF973*60</f>
        <v/>
      </c>
      <c r="BG973" s="121">
        <f>BE973</f>
        <v/>
      </c>
      <c r="BH973" s="133">
        <f>DG973*60</f>
        <v/>
      </c>
      <c r="BI973" s="133">
        <f>DH973</f>
        <v/>
      </c>
      <c r="BJ973" s="117"/>
      <c r="BK973" s="812">
        <f>Overview!$E$7</f>
        <v/>
      </c>
      <c r="BL973" s="117"/>
      <c r="BM973" s="834">
        <f>DI973</f>
        <v/>
      </c>
      <c r="BN973" s="812">
        <f>Overview!$P$153</f>
        <v/>
      </c>
      <c r="BO973" s="117"/>
      <c r="BP973" s="117"/>
      <c r="BQ973" s="115"/>
      <c r="BR973" s="1478"/>
      <c r="BS973" s="1541"/>
      <c r="BT973" s="1864" t="inlineStr">
        <is>
          <t>WLAN</t>
        </is>
      </c>
      <c r="BU973" s="1864" t="inlineStr">
        <is>
          <t>2.4 GHz</t>
        </is>
      </c>
      <c r="BV973" s="916">
        <f>Overview!$H$29</f>
        <v/>
      </c>
      <c r="BW973" s="1864"/>
      <c r="BX973" s="1864" t="inlineStr">
        <is>
          <t>Close to ear</t>
        </is>
      </c>
      <c r="BY973" s="906"/>
      <c r="BZ973" s="906"/>
      <c r="CA973" s="1965" t="inlineStr">
        <is>
          <t>Right Cheek</t>
        </is>
      </c>
      <c r="CB973" s="1072">
        <v>0</v>
      </c>
      <c r="CC973" s="877">
        <f>IF(COUNT('Conducted WiFi'!$AH$3:$AH$9)=0,7,INDEX('Conducted WiFi'!$T$3:$T$9,MATCH(MAX('Conducted WiFi'!$AH$3:$AH$9),'Conducted WiFi'!$AH$3:$AH$9,0)))</f>
        <v>7</v>
      </c>
      <c r="CD973" s="1188">
        <f>IF(COUNT('Conducted WiFi'!$AH$3:$AH$9)=0,2442,INDEX('Conducted WiFi'!$U$3:$U$9,MATCH(MAX('Conducted WiFi'!$AH$3:$AH$9),'Conducted WiFi'!$AH$3:$AH$9,0)))</f>
        <v>2442</v>
      </c>
      <c r="CE973" s="7237"/>
      <c r="CF973" s="7237"/>
      <c r="CG973" s="7245"/>
      <c r="CH973" s="7245"/>
      <c r="CI973" s="225">
        <f>BY973</f>
        <v/>
      </c>
      <c r="CJ973" s="237">
        <f>BZ973</f>
        <v/>
      </c>
      <c r="CK973" s="223">
        <f>CA973</f>
        <v/>
      </c>
      <c r="CL973" s="237">
        <f>CC973</f>
        <v/>
      </c>
      <c r="CM973" s="394">
        <f>CD973</f>
        <v/>
      </c>
      <c r="CN973" s="1966"/>
      <c r="CO973" s="1967"/>
      <c r="CP973" s="7214">
        <f>IF(CF973=""," ",IF(ABS(CE973-CF973)&lt;=0.1,"Valid","Not valid"))</f>
        <v/>
      </c>
      <c r="CQ973" s="1674">
        <f> IF(CE973="","",IF(AND(CE973&lt;&gt;"",CF973=""),IF(CE973&gt;=0.8,"Medir+Sig Max","No"),IF(CF973&lt;&gt;"",IF(CF973&gt;=0.8,"Medir+Sig Max","No"),"")))</f>
        <v/>
      </c>
      <c r="CR973" s="6927"/>
      <c r="CS973" s="1674"/>
      <c r="CT973" s="220">
        <f>IF(CO973="",IF(AND(CE973="",CF973=""),"",IF(CF973="",IF(DQ973&gt;1,ROUND(DQ973*CE973,3),CE973),IF(DQ973&gt;1,ROUND(DQ973*CF973,3),CF973))),IF(AND(CE973="",CF973=""),"",IF(CF973="",IF(DQ973&gt;1,ROUND(DQ973*CE973*(1/(CO973)),3),CE973*(1/(CO973))),IF(DQ973&gt;1,ROUND(DQ973*CF973*(1/(CO973)),3),CF973*(1/(CO973))))))</f>
        <v/>
      </c>
      <c r="CU973" s="224">
        <f>BY973</f>
        <v/>
      </c>
      <c r="CV973" s="237">
        <f>BZ973</f>
        <v/>
      </c>
      <c r="CW973" s="237">
        <f>CA973</f>
        <v/>
      </c>
      <c r="CX973" s="224">
        <f>CC973</f>
        <v/>
      </c>
      <c r="CY973" s="237">
        <f>CD973</f>
        <v/>
      </c>
      <c r="CZ973" s="7474">
        <f>IF(COUNTIF(Overview!K12:K14,TRUE)&gt;0,1.6,IF(COUNTIF(Overview!L12:L14,TRUE)&gt;0,8,0))</f>
        <v/>
      </c>
      <c r="DA973" s="1666"/>
      <c r="DB973" s="7483"/>
      <c r="DC973" s="844">
        <f>IF(CT973="","",IF(CT973&gt;CZ973,"Fail","Pass"))</f>
        <v/>
      </c>
      <c r="DD973" s="402"/>
      <c r="DE973" s="1565">
        <f>MyTimestamp(DC973)</f>
        <v/>
      </c>
      <c r="DF973" s="1531">
        <f>IF(COUNT(CE973:CH973)=1,15,IF(COUNT(CE973:CH973)=0,0,30))</f>
        <v/>
      </c>
      <c r="DG973" s="1532">
        <f>IF(DF973=0,0,2)</f>
        <v/>
      </c>
      <c r="DH973" s="1866"/>
      <c r="DI973" s="1866"/>
      <c r="DJ973" s="1863"/>
      <c r="DK973" s="1968"/>
      <c r="DL973" s="1574">
        <f>10^(CN973/20)*100-100</f>
        <v/>
      </c>
      <c r="DM973" s="976"/>
      <c r="DN973" s="1271"/>
      <c r="DO973" s="976">
        <f>IF(DM973="","",10^(DM973/10))</f>
        <v/>
      </c>
      <c r="DP973" s="976">
        <f>IF(ISNUMBER(DN973)=FALSE,"",10^(DN973/10))</f>
        <v/>
      </c>
      <c r="DQ973" s="1578">
        <f>IF(AND(ISNUMBER(DO973),ISNUMBER(DP973)),IF(DO973/DP973&gt;1,ROUND((DO973)/DP973,3),1),1)</f>
        <v/>
      </c>
      <c r="DR973" s="1541"/>
      <c r="DS973" s="1541"/>
      <c r="DT973" s="1541"/>
      <c r="DU973" s="1541"/>
      <c r="DV973" s="1541"/>
      <c r="DW973" s="1541"/>
      <c r="DX973" s="1541"/>
      <c r="DY973" s="1541"/>
      <c r="DZ973" s="1541"/>
      <c r="EA973" s="1541"/>
      <c r="EB973" s="1541"/>
      <c r="EC973" s="1541"/>
      <c r="ED973" s="1541"/>
      <c r="EE973" s="1541"/>
      <c r="EF973" s="1541"/>
      <c r="EG973" s="1541"/>
      <c r="EH973" s="1541"/>
      <c r="EI973" s="1541"/>
      <c r="EJ973" s="1541"/>
      <c r="EK973" s="1541"/>
      <c r="EL973" s="1541"/>
      <c r="EM973" s="1541"/>
      <c r="EN973" s="1541"/>
      <c r="EO973" s="1541"/>
      <c r="EP973" s="1541"/>
      <c r="EQ973" s="1541"/>
      <c r="ER973" s="1541"/>
      <c r="ES973" s="1541"/>
      <c r="ET973" s="1541"/>
      <c r="EU973" s="1541"/>
      <c r="EV973" s="1541"/>
    </row>
    <row r="974" ht="15" x14ac:dyDescent="0.25">
      <c r="A974" s="1541"/>
      <c r="B974" s="1541"/>
      <c r="C974"/>
      <c r="D974" s="1486"/>
      <c r="E974" s="1486"/>
      <c r="F974" s="672" t="inlineStr">
        <is>
          <t>5.5</t>
        </is>
      </c>
      <c r="G974" s="1497"/>
      <c r="H974" s="130">
        <f>BV974</f>
        <v/>
      </c>
      <c r="I974" s="130">
        <f>BW974</f>
        <v/>
      </c>
      <c r="J974" s="1299" t="inlineStr">
        <is>
          <t>WLAN</t>
        </is>
      </c>
      <c r="K974" s="1299" t="inlineStr">
        <is>
          <t>2.4 GHz</t>
        </is>
      </c>
      <c r="L974" s="115"/>
      <c r="M974" s="130"/>
      <c r="N974" s="119"/>
      <c r="O974" s="131"/>
      <c r="P974" s="6597"/>
      <c r="Q974" s="131"/>
      <c r="R974" s="131"/>
      <c r="S974" s="6593"/>
      <c r="T974" s="130">
        <v>7</v>
      </c>
      <c r="U974" s="6593">
        <v>2442</v>
      </c>
      <c r="V974" s="119"/>
      <c r="W974" s="1305"/>
      <c r="X974" s="119"/>
      <c r="Y974" s="119"/>
      <c r="Z974" s="119"/>
      <c r="AA974" s="115"/>
      <c r="AB974" s="115"/>
      <c r="AC974" s="1300">
        <f>IF(OR(BX974="Close to Ear",BX974="Close to Head"),"Head",IF(BX974="Extremity","Extremity","Body"))</f>
        <v/>
      </c>
      <c r="AD974" s="1301">
        <f>CA974</f>
        <v/>
      </c>
      <c r="AE974" s="1299">
        <f>CB974</f>
        <v/>
      </c>
      <c r="AF974" s="115"/>
      <c r="AG974" s="1302">
        <f>IF(OR(AZ974="",BA974=""),"N/A",IF(DC974="Pass","P","F"))</f>
        <v/>
      </c>
      <c r="AH974" s="129"/>
      <c r="AI974" s="129"/>
      <c r="AJ974" s="129"/>
      <c r="AK974" s="119"/>
      <c r="AL974" s="115"/>
      <c r="AM974" s="119"/>
      <c r="AN974" s="119"/>
      <c r="AO974" s="692"/>
      <c r="AP974" s="692"/>
      <c r="AQ974" s="692"/>
      <c r="AR974" s="692"/>
      <c r="AS974" s="692"/>
      <c r="AT974" s="1303">
        <f>IF(AC974="Extremity",IF(CG974="","",CG974),"")</f>
        <v/>
      </c>
      <c r="AU974" s="1303">
        <f>IF(AC974="Extremity",IF(CH974="","",CH974),"")</f>
        <v/>
      </c>
      <c r="AV974" s="1304">
        <f>IF(AC974="Extremity","",IF(CE974="","",CE974))</f>
        <v/>
      </c>
      <c r="AW974" s="1304">
        <f>IF(AD974="Extremity","",IF(CF974="","",CF974))</f>
        <v/>
      </c>
      <c r="AX974" s="1305">
        <f>DL974</f>
        <v/>
      </c>
      <c r="AY974" s="1305">
        <f>DQ974</f>
        <v/>
      </c>
      <c r="AZ974" s="3377">
        <f>IF(AC974="Extremity",IF(DA974="","",DA974),"")</f>
        <v/>
      </c>
      <c r="BA974" s="3378">
        <f>IF(AC974="Extremity","",IF(CT974="","",CT974))</f>
        <v/>
      </c>
      <c r="BB974" s="1305">
        <f>IF(AC974="Extremity",IF(DB974="","",DB974),"")</f>
        <v/>
      </c>
      <c r="BC974" s="1304">
        <f>IF(AC974="Extremity","",IF(CZ974="","",CZ974))</f>
        <v/>
      </c>
      <c r="BD974" s="1305">
        <f>DD974</f>
        <v/>
      </c>
      <c r="BE974" s="132">
        <f>DE974</f>
        <v/>
      </c>
      <c r="BF974" s="133">
        <f>DF974*60</f>
        <v/>
      </c>
      <c r="BG974" s="121">
        <f>BE974</f>
        <v/>
      </c>
      <c r="BH974" s="133">
        <f>DG974*60</f>
        <v/>
      </c>
      <c r="BI974" s="133">
        <f>DH974</f>
        <v/>
      </c>
      <c r="BJ974" s="117"/>
      <c r="BK974" s="812">
        <f>Overview!$E$7</f>
        <v/>
      </c>
      <c r="BL974" s="117"/>
      <c r="BM974" s="834">
        <f>DI974</f>
        <v/>
      </c>
      <c r="BN974" s="812">
        <f>Overview!$P$153</f>
        <v/>
      </c>
      <c r="BO974" s="117"/>
      <c r="BP974" s="117"/>
      <c r="BQ974" s="115"/>
      <c r="BR974" s="1478"/>
      <c r="BS974" s="1541"/>
      <c r="BT974" s="1864" t="inlineStr">
        <is>
          <t>WLAN</t>
        </is>
      </c>
      <c r="BU974" s="1864" t="inlineStr">
        <is>
          <t>2.4 GHz</t>
        </is>
      </c>
      <c r="BV974" s="916">
        <f>Overview!$H$29</f>
        <v/>
      </c>
      <c r="BW974" s="1864"/>
      <c r="BX974" s="1867" t="inlineStr">
        <is>
          <t>Close to ear</t>
        </is>
      </c>
      <c r="BY974" s="908"/>
      <c r="BZ974" s="908"/>
      <c r="CA974" s="1969" t="inlineStr">
        <is>
          <t>Right Tilt</t>
        </is>
      </c>
      <c r="CB974" s="1970">
        <v>0</v>
      </c>
      <c r="CC974" s="1189">
        <f>IF(COUNT('Conducted WiFi'!$AH$3:$AH$9)=0,7,INDEX('Conducted WiFi'!$T$3:$T$9,MATCH(MAX('Conducted WiFi'!$AH$3:$AH$9),'Conducted WiFi'!$AH$3:$AH$9,0)))</f>
        <v>7</v>
      </c>
      <c r="CD974" s="1190">
        <f>IF(COUNT('Conducted WiFi'!$AH$3:$AH$9)=0,2442,INDEX('Conducted WiFi'!$U$3:$U$9,MATCH(MAX('Conducted WiFi'!$AH$3:$AH$9),'Conducted WiFi'!$AH$3:$AH$9,0)))</f>
        <v>2442</v>
      </c>
      <c r="CE974" s="7237"/>
      <c r="CF974" s="7237"/>
      <c r="CG974" s="7245"/>
      <c r="CH974" s="7245"/>
      <c r="CI974" s="225">
        <f>BY974</f>
        <v/>
      </c>
      <c r="CJ974" s="237">
        <f>BZ974</f>
        <v/>
      </c>
      <c r="CK974" s="223">
        <f>CA974</f>
        <v/>
      </c>
      <c r="CL974" s="237">
        <f>CC974</f>
        <v/>
      </c>
      <c r="CM974" s="394">
        <f>CD974</f>
        <v/>
      </c>
      <c r="CN974" s="1966"/>
      <c r="CO974" s="1967"/>
      <c r="CP974" s="7214">
        <f>IF(CF974=""," ",IF(ABS(CE974-CF974)&lt;=0.1,"Valid","Not valid"))</f>
        <v/>
      </c>
      <c r="CQ974" s="1674">
        <f> IF(CE974="","",IF(AND(CE974&lt;&gt;"",CF974=""),IF(CE974&gt;=0.8,"Medir+Sig Max","No"),IF(CF974&lt;&gt;"",IF(CF974&gt;=0.8,"Medir+Sig Max","No"),"")))</f>
        <v/>
      </c>
      <c r="CR974" s="6927"/>
      <c r="CS974" s="1674"/>
      <c r="CT974" s="220">
        <f>IF(CO974="",IF(AND(CE974="",CF974=""),"",IF(CF974="",IF(DQ974&gt;1,ROUND(DQ974*CE974,3),CE974),IF(DQ974&gt;1,ROUND(DQ974*CF974,3),CF974))),IF(AND(CE974="",CF974=""),"",IF(CF974="",IF(DQ974&gt;1,ROUND(DQ974*CE974*(1/(CO974)),3),CE974*(1/(CO974))),IF(DQ974&gt;1,ROUND(DQ974*CF974*(1/(CO974)),3),CF974*(1/(CO974))))))</f>
        <v/>
      </c>
      <c r="CU974" s="224">
        <f>BY974</f>
        <v/>
      </c>
      <c r="CV974" s="237">
        <f>BZ974</f>
        <v/>
      </c>
      <c r="CW974" s="237">
        <f>CA974</f>
        <v/>
      </c>
      <c r="CX974" s="224">
        <f>CC974</f>
        <v/>
      </c>
      <c r="CY974" s="237">
        <f>CD974</f>
        <v/>
      </c>
      <c r="CZ974" s="7474">
        <f>IF(COUNTIF(Overview!K12:K14,TRUE)&gt;0,1.6,IF(COUNTIF(Overview!L12:L14,TRUE)&gt;0,8,0))</f>
        <v/>
      </c>
      <c r="DA974" s="1666"/>
      <c r="DB974" s="7483"/>
      <c r="DC974" s="844">
        <f>IF(CT974="","",IF(CT974&gt;CZ974,"Fail","Pass"))</f>
        <v/>
      </c>
      <c r="DD974" s="402"/>
      <c r="DE974" s="1565">
        <f>MyTimestamp(DC974)</f>
        <v/>
      </c>
      <c r="DF974" s="1531">
        <f>IF(COUNT(CE974:CH974)=1,15,IF(COUNT(CE974:CH974)=0,0,30))</f>
        <v/>
      </c>
      <c r="DG974" s="1532">
        <f>IF(DF974=0,0,2)</f>
        <v/>
      </c>
      <c r="DH974" s="1866"/>
      <c r="DI974" s="1866"/>
      <c r="DJ974" s="1863"/>
      <c r="DK974" s="1968"/>
      <c r="DL974" s="1574">
        <f>10^(CN974/20)*100-100</f>
        <v/>
      </c>
      <c r="DM974" s="976"/>
      <c r="DN974" s="1272"/>
      <c r="DO974" s="976">
        <f>IF(DM974="","",10^(DM974/10))</f>
        <v/>
      </c>
      <c r="DP974" s="976">
        <f>IF(ISNUMBER(DN974)=FALSE,"",10^(DN974/10))</f>
        <v/>
      </c>
      <c r="DQ974" s="1578">
        <f>IF(AND(ISNUMBER(DO974),ISNUMBER(DP974)),IF(DO974/DP974&gt;1,ROUND((DO974)/DP974,3),1),1)</f>
        <v/>
      </c>
      <c r="DR974" s="1541"/>
      <c r="DS974" s="1541"/>
      <c r="DT974" s="1541"/>
      <c r="DU974" s="1541"/>
      <c r="DV974" s="1541"/>
      <c r="DW974" s="1541"/>
      <c r="DX974" s="1541"/>
      <c r="DY974" s="1541"/>
      <c r="DZ974" s="1541"/>
      <c r="EA974" s="1541"/>
      <c r="EB974" s="1541"/>
      <c r="EC974" s="1541"/>
      <c r="ED974" s="1541"/>
      <c r="EE974" s="1541"/>
      <c r="EF974" s="1541"/>
      <c r="EG974" s="1541"/>
      <c r="EH974" s="1541"/>
      <c r="EI974" s="1541"/>
      <c r="EJ974" s="1541"/>
      <c r="EK974" s="1541"/>
      <c r="EL974" s="1541"/>
      <c r="EM974" s="1541"/>
      <c r="EN974" s="1541"/>
      <c r="EO974" s="1541"/>
      <c r="EP974" s="1541"/>
      <c r="EQ974" s="1541"/>
      <c r="ER974" s="1541"/>
      <c r="ES974" s="1541"/>
      <c r="ET974" s="1541"/>
      <c r="EU974" s="1541"/>
      <c r="EV974" s="1541"/>
    </row>
    <row r="975" ht="15" x14ac:dyDescent="0.25">
      <c r="A975" s="1541"/>
      <c r="B975" s="1541"/>
      <c r="C975"/>
      <c r="D975" s="1486"/>
      <c r="E975" s="1486"/>
      <c r="F975" s="672" t="inlineStr">
        <is>
          <t>5.5</t>
        </is>
      </c>
      <c r="G975" s="1497"/>
      <c r="H975" s="130">
        <f>BV975</f>
        <v/>
      </c>
      <c r="I975" s="130">
        <f>BW975</f>
        <v/>
      </c>
      <c r="J975" s="1299" t="inlineStr">
        <is>
          <t>WLAN</t>
        </is>
      </c>
      <c r="K975" s="1299" t="inlineStr">
        <is>
          <t>2.4 GHz</t>
        </is>
      </c>
      <c r="L975" s="115"/>
      <c r="M975" s="130"/>
      <c r="N975" s="119"/>
      <c r="O975" s="131"/>
      <c r="P975" s="6597"/>
      <c r="Q975" s="131"/>
      <c r="R975" s="131"/>
      <c r="S975" s="6593"/>
      <c r="T975" s="130">
        <v>7</v>
      </c>
      <c r="U975" s="6593">
        <v>2442</v>
      </c>
      <c r="V975" s="119"/>
      <c r="W975" s="1305"/>
      <c r="X975" s="119"/>
      <c r="Y975" s="119"/>
      <c r="Z975" s="119"/>
      <c r="AA975" s="115"/>
      <c r="AB975" s="115"/>
      <c r="AC975" s="1300">
        <f>IF(OR(BX975="Close to Ear",BX975="Close to Head"),"Head",IF(BX975="Extremity","Extremity","Body"))</f>
        <v/>
      </c>
      <c r="AD975" s="1301">
        <f>CA975</f>
        <v/>
      </c>
      <c r="AE975" s="1299">
        <f>CB975</f>
        <v/>
      </c>
      <c r="AF975" s="115"/>
      <c r="AG975" s="1302">
        <f>IF(OR(AZ975="",BA975=""),"N/A",IF(DC975="Pass","P","F"))</f>
        <v/>
      </c>
      <c r="AH975" s="129"/>
      <c r="AI975" s="129"/>
      <c r="AJ975" s="129"/>
      <c r="AK975" s="119"/>
      <c r="AL975" s="115"/>
      <c r="AM975" s="119"/>
      <c r="AN975" s="119"/>
      <c r="AO975" s="692"/>
      <c r="AP975" s="692"/>
      <c r="AQ975" s="692"/>
      <c r="AR975" s="692"/>
      <c r="AS975" s="692"/>
      <c r="AT975" s="1303">
        <f>IF(AC975="Extremity",IF(CG975="","",CG975),"")</f>
        <v/>
      </c>
      <c r="AU975" s="1303">
        <f>IF(AC975="Extremity",IF(CH975="","",CH975),"")</f>
        <v/>
      </c>
      <c r="AV975" s="1304">
        <f>IF(AC975="Extremity","",IF(CE975="","",CE975))</f>
        <v/>
      </c>
      <c r="AW975" s="1304">
        <f>IF(AD975="Extremity","",IF(CF975="","",CF975))</f>
        <v/>
      </c>
      <c r="AX975" s="1305">
        <f>DL975</f>
        <v/>
      </c>
      <c r="AY975" s="1305">
        <f>DQ975</f>
        <v/>
      </c>
      <c r="AZ975" s="3377">
        <f>IF(AC975="Extremity",IF(DA975="","",DA975),"")</f>
        <v/>
      </c>
      <c r="BA975" s="3378">
        <f>IF(AC975="Extremity","",IF(CT975="","",CT975))</f>
        <v/>
      </c>
      <c r="BB975" s="1305">
        <f>IF(AC975="Extremity",IF(DB975="","",DB975),"")</f>
        <v/>
      </c>
      <c r="BC975" s="1304">
        <f>IF(AC975="Extremity","",IF(CZ975="","",CZ975))</f>
        <v/>
      </c>
      <c r="BD975" s="1305">
        <f>DD975</f>
        <v/>
      </c>
      <c r="BE975" s="132">
        <f>DE975</f>
        <v/>
      </c>
      <c r="BF975" s="133">
        <f>DF975*60</f>
        <v/>
      </c>
      <c r="BG975" s="121">
        <f>BE975</f>
        <v/>
      </c>
      <c r="BH975" s="133">
        <f>DG975*60</f>
        <v/>
      </c>
      <c r="BI975" s="133">
        <f>DH975</f>
        <v/>
      </c>
      <c r="BJ975" s="117"/>
      <c r="BK975" s="812">
        <f>Overview!$E$7</f>
        <v/>
      </c>
      <c r="BL975" s="117"/>
      <c r="BM975" s="834">
        <f>DI975</f>
        <v/>
      </c>
      <c r="BN975" s="812">
        <f>Overview!$P$153</f>
        <v/>
      </c>
      <c r="BO975" s="117"/>
      <c r="BP975" s="117"/>
      <c r="BQ975" s="115"/>
      <c r="BR975" s="1478"/>
      <c r="BS975" s="1541"/>
      <c r="BT975" s="1864" t="inlineStr">
        <is>
          <t>WLAN</t>
        </is>
      </c>
      <c r="BU975" s="1864" t="inlineStr">
        <is>
          <t>2.4 GHz</t>
        </is>
      </c>
      <c r="BV975" s="916">
        <f>Overview!$H$29</f>
        <v/>
      </c>
      <c r="BW975" s="1864"/>
      <c r="BX975" s="1864" t="inlineStr">
        <is>
          <t>Close to ear</t>
        </is>
      </c>
      <c r="BY975" s="1198"/>
      <c r="BZ975" s="1198"/>
      <c r="CA975" s="1199" t="str">
        <f>IF(COUNT(CF971:CF974)=0,IF(COUNT(CE971:CE974)=0,"TBD",VLOOKUP(MAX(CE971:CE974),CE971:CK974,7,FALSE)),VLOOKUP(MAX(CF971:CF974),CF971:CK974,6,FALSE))</f>
        <v>TBD</v>
      </c>
      <c r="CB975" s="1971">
        <v>0</v>
      </c>
      <c r="CC975" s="1198">
        <f>IF(COUNT('Conducted WiFi'!$AH$3:$AH$9)=0,7,INDEX('Conducted WiFi'!$T$3:$T$9,MATCH(MAX('Conducted WiFi'!$AH$3:$AH$9),'Conducted WiFi'!$AH$3:$AH$9,0)))</f>
        <v>7</v>
      </c>
      <c r="CD975" s="1198">
        <f>IF(COUNT('Conducted WiFi'!$AH$3:$AH$9)=0,2442,INDEX('Conducted WiFi'!$U$3:$U$9,MATCH(MAX('Conducted WiFi'!$AH$3:$AH$9),'Conducted WiFi'!$AH$3:$AH$9,0)))</f>
        <v>2442</v>
      </c>
      <c r="CE975" s="7237"/>
      <c r="CF975" s="7237"/>
      <c r="CG975" s="7245"/>
      <c r="CH975" s="7245"/>
      <c r="CI975" s="225">
        <f>BY975</f>
        <v/>
      </c>
      <c r="CJ975" s="237">
        <f>BZ975</f>
        <v/>
      </c>
      <c r="CK975" s="223">
        <f>CA975</f>
        <v/>
      </c>
      <c r="CL975" s="237">
        <f>CC975</f>
        <v/>
      </c>
      <c r="CM975" s="394">
        <f>CD975</f>
        <v/>
      </c>
      <c r="CN975" s="1966"/>
      <c r="CO975" s="1967"/>
      <c r="CP975" s="7214">
        <f>IF(CF975=""," ",IF(ABS(CE975-CF975)&lt;=0.1,"Valid","Not valid"))</f>
        <v/>
      </c>
      <c r="CQ975" s="1674">
        <f> IF(CE975="","",IF(AND(CE975&lt;&gt;"",CF975=""),IF(CE975&gt;=0.8,"Medir+Sig Max","No"),IF(CF975&lt;&gt;"",IF(CF975&gt;=0.8,"Medir+Sig Max","No"),"")))</f>
        <v/>
      </c>
      <c r="CR975" s="6927"/>
      <c r="CS975" s="1674"/>
      <c r="CT975" s="220">
        <f>IF(CO975="",IF(AND(CE975="",CF975=""),"",IF(CF975="",IF(DQ975&gt;1,ROUND(DQ975*CE975,3),CE975),IF(DQ975&gt;1,ROUND(DQ975*CF975,3),CF975))),IF(AND(CE975="",CF975=""),"",IF(CF975="",IF(DQ975&gt;1,ROUND(DQ975*CE975*(1/(CO975)),3),CE975*(1/(CO975))),IF(DQ975&gt;1,ROUND(DQ975*CF975*(1/(CO975)),3),CF975*(1/(CO975))))))</f>
        <v/>
      </c>
      <c r="CU975" s="224">
        <f>BY975</f>
        <v/>
      </c>
      <c r="CV975" s="237">
        <f>BZ975</f>
        <v/>
      </c>
      <c r="CW975" s="237">
        <f>CA975</f>
        <v/>
      </c>
      <c r="CX975" s="224">
        <f>CC975</f>
        <v/>
      </c>
      <c r="CY975" s="237">
        <f>CD975</f>
        <v/>
      </c>
      <c r="CZ975" s="7474">
        <f>IF(COUNTIF(Overview!K12:K14,TRUE)&gt;0,1.6,IF(COUNTIF(Overview!L12:L14,TRUE)&gt;0,8,0))</f>
        <v/>
      </c>
      <c r="DA975" s="1666"/>
      <c r="DB975" s="7483"/>
      <c r="DC975" s="844">
        <f>IF(CT975="","",IF(CT975&gt;CZ975,"Fail","Pass"))</f>
        <v/>
      </c>
      <c r="DD975" s="402"/>
      <c r="DE975" s="1565">
        <f>MyTimestamp(DC975)</f>
        <v/>
      </c>
      <c r="DF975" s="1531">
        <f>IF(COUNT(CE975:CH975)=1,15,IF(COUNT(CE975:CH975)=0,0,30))</f>
        <v/>
      </c>
      <c r="DG975" s="1532">
        <f>IF(DF975=0,0,2)</f>
        <v/>
      </c>
      <c r="DH975" s="1866"/>
      <c r="DI975" s="1866"/>
      <c r="DJ975" s="1863"/>
      <c r="DK975" s="1968"/>
      <c r="DL975" s="1574">
        <f>10^(CN975/20)*100-100</f>
        <v/>
      </c>
      <c r="DM975" s="976"/>
      <c r="DN975" s="1273"/>
      <c r="DO975" s="976">
        <f>IF(DM975="","",10^(DM975/10))</f>
        <v/>
      </c>
      <c r="DP975" s="976">
        <f>IF(ISNUMBER(DN975)=FALSE,"",10^(DN975/10))</f>
        <v/>
      </c>
      <c r="DQ975" s="1578">
        <f>IF(AND(ISNUMBER(DO975),ISNUMBER(DP975)),IF(DO975/DP975&gt;1,ROUND((DO975)/DP975,3),1),1)</f>
        <v/>
      </c>
      <c r="DR975" s="1541"/>
      <c r="DS975" s="1541"/>
      <c r="DT975" s="1541"/>
      <c r="DU975" s="1541"/>
      <c r="DV975" s="1541"/>
      <c r="DW975" s="1541"/>
      <c r="DX975" s="1541"/>
      <c r="DY975" s="1541"/>
      <c r="DZ975" s="1541"/>
      <c r="EA975" s="1541"/>
      <c r="EB975" s="1541"/>
      <c r="EC975" s="1541"/>
      <c r="ED975" s="1541"/>
      <c r="EE975" s="1541"/>
      <c r="EF975" s="1541"/>
      <c r="EG975" s="1541"/>
      <c r="EH975" s="1541"/>
      <c r="EI975" s="1541"/>
      <c r="EJ975" s="1541"/>
      <c r="EK975" s="1541"/>
      <c r="EL975" s="1541"/>
      <c r="EM975" s="1541"/>
      <c r="EN975" s="1541"/>
      <c r="EO975" s="1541"/>
      <c r="EP975" s="1541"/>
      <c r="EQ975" s="1541"/>
      <c r="ER975" s="1541"/>
      <c r="ES975" s="1541"/>
      <c r="ET975" s="1541"/>
      <c r="EU975" s="1541"/>
      <c r="EV975" s="1541"/>
    </row>
    <row r="976" ht="15" x14ac:dyDescent="0.25">
      <c r="A976" s="1541"/>
      <c r="B976" s="1541"/>
      <c r="C976"/>
      <c r="D976" s="1486"/>
      <c r="E976" s="1486"/>
      <c r="F976" s="672" t="inlineStr">
        <is>
          <t>5.5</t>
        </is>
      </c>
      <c r="G976" s="1497"/>
      <c r="H976" s="130">
        <f>BV976</f>
        <v/>
      </c>
      <c r="I976" s="130">
        <f>BW976</f>
        <v/>
      </c>
      <c r="J976" s="1299" t="inlineStr">
        <is>
          <t>WLAN</t>
        </is>
      </c>
      <c r="K976" s="1299" t="inlineStr">
        <is>
          <t>2.4 GHz</t>
        </is>
      </c>
      <c r="L976" s="115"/>
      <c r="M976" s="130"/>
      <c r="N976" s="119"/>
      <c r="O976" s="131"/>
      <c r="P976" s="6597"/>
      <c r="Q976" s="131"/>
      <c r="R976" s="131"/>
      <c r="S976" s="6593"/>
      <c r="T976" s="130">
        <v>7</v>
      </c>
      <c r="U976" s="6593">
        <v>2442</v>
      </c>
      <c r="V976" s="119"/>
      <c r="W976" s="1305"/>
      <c r="X976" s="119"/>
      <c r="Y976" s="119"/>
      <c r="Z976" s="119"/>
      <c r="AA976" s="115"/>
      <c r="AB976" s="115"/>
      <c r="AC976" s="1300">
        <f>IF(OR(BX976="Close to Ear",BX976="Close to Head"),"Head",IF(BX976="Extremity","Extremity","Body"))</f>
        <v/>
      </c>
      <c r="AD976" s="1301">
        <f>CA976</f>
        <v/>
      </c>
      <c r="AE976" s="1299">
        <f>CB976</f>
        <v/>
      </c>
      <c r="AF976" s="115"/>
      <c r="AG976" s="1302">
        <f>IF(OR(AZ976="",BA976=""),"N/A",IF(DC976="Pass","P","F"))</f>
        <v/>
      </c>
      <c r="AH976" s="129"/>
      <c r="AI976" s="129"/>
      <c r="AJ976" s="129"/>
      <c r="AK976" s="119"/>
      <c r="AL976" s="115"/>
      <c r="AM976" s="119"/>
      <c r="AN976" s="119"/>
      <c r="AO976" s="692"/>
      <c r="AP976" s="692"/>
      <c r="AQ976" s="692"/>
      <c r="AR976" s="692"/>
      <c r="AS976" s="692"/>
      <c r="AT976" s="1303">
        <f>IF(AC976="Extremity",IF(CG976="","",CG976),"")</f>
        <v/>
      </c>
      <c r="AU976" s="1303">
        <f>IF(AC976="Extremity",IF(CH976="","",CH976),"")</f>
        <v/>
      </c>
      <c r="AV976" s="1304">
        <f>IF(AC976="Extremity","",IF(CE976="","",CE976))</f>
        <v/>
      </c>
      <c r="AW976" s="1304">
        <f>IF(AD976="Extremity","",IF(CF976="","",CF976))</f>
        <v/>
      </c>
      <c r="AX976" s="1305">
        <f>DL976</f>
        <v/>
      </c>
      <c r="AY976" s="1305">
        <f>DQ976</f>
        <v/>
      </c>
      <c r="AZ976" s="3377">
        <f>IF(AC976="Extremity",IF(DA976="","",DA976),"")</f>
        <v/>
      </c>
      <c r="BA976" s="3378">
        <f>IF(AC976="Extremity","",IF(CT976="","",CT976))</f>
        <v/>
      </c>
      <c r="BB976" s="1305">
        <f>IF(AC976="Extremity",IF(DB976="","",DB976),"")</f>
        <v/>
      </c>
      <c r="BC976" s="1304">
        <f>IF(AC976="Extremity","",IF(CZ976="","",CZ976))</f>
        <v/>
      </c>
      <c r="BD976" s="1305">
        <f>DD976</f>
        <v/>
      </c>
      <c r="BE976" s="132">
        <f>DE976</f>
        <v/>
      </c>
      <c r="BF976" s="133">
        <f>DF976*60</f>
        <v/>
      </c>
      <c r="BG976" s="121">
        <f>BE976</f>
        <v/>
      </c>
      <c r="BH976" s="133">
        <f>DG976*60</f>
        <v/>
      </c>
      <c r="BI976" s="133">
        <f>DH976</f>
        <v/>
      </c>
      <c r="BJ976" s="117"/>
      <c r="BK976" s="812">
        <f>Overview!$E$7</f>
        <v/>
      </c>
      <c r="BL976" s="117"/>
      <c r="BM976" s="834">
        <f>DI976</f>
        <v/>
      </c>
      <c r="BN976" s="812">
        <f>Overview!$P$153</f>
        <v/>
      </c>
      <c r="BO976" s="117"/>
      <c r="BP976" s="117"/>
      <c r="BQ976" s="115"/>
      <c r="BR976" s="1478"/>
      <c r="BS976" s="1541"/>
      <c r="BT976" s="1864" t="inlineStr">
        <is>
          <t>WLAN</t>
        </is>
      </c>
      <c r="BU976" s="1864" t="inlineStr">
        <is>
          <t>2.4 GHz</t>
        </is>
      </c>
      <c r="BV976" s="916">
        <f>Overview!$H$29</f>
        <v/>
      </c>
      <c r="BW976" s="1864"/>
      <c r="BX976" s="1864" t="inlineStr">
        <is>
          <t>Close to ear</t>
        </is>
      </c>
      <c r="BY976" s="1198"/>
      <c r="BZ976" s="1198"/>
      <c r="CA976" s="1199" t="str">
        <f>CA975</f>
        <v>TBD</v>
      </c>
      <c r="CB976" s="1971">
        <v>0</v>
      </c>
      <c r="CC976" s="1198">
        <f>IF(COUNT('Conducted WiFi'!$AH$3:$AH$9)=0,7,INDEX('Conducted WiFi'!$T$3:$T$9,MATCH(MAX('Conducted WiFi'!$AH$3:$AH$9),'Conducted WiFi'!$AH$3:$AH$9,0)))</f>
        <v>7</v>
      </c>
      <c r="CD976" s="1191">
        <f>IF(COUNT('Conducted WiFi'!$AH$3:$AH$9)=0,2442,INDEX('Conducted WiFi'!$U$3:$U$9,MATCH(MAX('Conducted WiFi'!$AH$3:$AH$9),'Conducted WiFi'!$AH$3:$AH$9,0)))</f>
        <v>2442</v>
      </c>
      <c r="CE976" s="7237"/>
      <c r="CF976" s="7237"/>
      <c r="CG976" s="7245"/>
      <c r="CH976" s="7245"/>
      <c r="CI976" s="225">
        <f>BY976</f>
        <v/>
      </c>
      <c r="CJ976" s="237">
        <f>BZ976</f>
        <v/>
      </c>
      <c r="CK976" s="223">
        <f>CA976</f>
        <v/>
      </c>
      <c r="CL976" s="237">
        <f>CC976</f>
        <v/>
      </c>
      <c r="CM976" s="394">
        <f>CD976</f>
        <v/>
      </c>
      <c r="CN976" s="1966"/>
      <c r="CO976" s="1967"/>
      <c r="CP976" s="7214">
        <f>IF(CF976=""," ",IF(ABS(CE976-CF976)&lt;=0.1,"Valid","Not valid"))</f>
        <v/>
      </c>
      <c r="CQ976" s="1674">
        <f> IF(CE976="","",IF(AND(CE976&lt;&gt;"",CF976=""),IF(CE976&gt;=0.8,"Medir+Sig Max","No"),IF(CF976&lt;&gt;"",IF(CF976&gt;=0.8,"Medir+Sig Max","No"),"")))</f>
        <v/>
      </c>
      <c r="CR976" s="6927"/>
      <c r="CS976" s="1674"/>
      <c r="CT976" s="220">
        <f>IF(CO976="",IF(AND(CE976="",CF976=""),"",IF(CF976="",IF(DQ976&gt;1,ROUND(DQ976*CE976,3),CE976),IF(DQ976&gt;1,ROUND(DQ976*CF976,3),CF976))),IF(AND(CE976="",CF976=""),"",IF(CF976="",IF(DQ976&gt;1,ROUND(DQ976*CE976*(1/(CO976)),3),CE976*(1/(CO976))),IF(DQ976&gt;1,ROUND(DQ976*CF976*(1/(CO976)),3),CF976*(1/(CO976))))))</f>
        <v/>
      </c>
      <c r="CU976" s="224">
        <f>BY976</f>
        <v/>
      </c>
      <c r="CV976" s="237">
        <f>BZ976</f>
        <v/>
      </c>
      <c r="CW976" s="237">
        <f>CA976</f>
        <v/>
      </c>
      <c r="CX976" s="224">
        <f>CC976</f>
        <v/>
      </c>
      <c r="CY976" s="237">
        <f>CD976</f>
        <v/>
      </c>
      <c r="CZ976" s="7474">
        <f>IF(COUNTIF(Overview!K12:K14,TRUE)&gt;0,1.6,IF(COUNTIF(Overview!L12:L14,TRUE)&gt;0,8,0))</f>
        <v/>
      </c>
      <c r="DA976" s="1666"/>
      <c r="DB976" s="7483"/>
      <c r="DC976" s="844">
        <f>IF(CT976="","",IF(CT976&gt;CZ976,"Fail","Pass"))</f>
        <v/>
      </c>
      <c r="DD976" s="402"/>
      <c r="DE976" s="1565">
        <f>MyTimestamp(DC976)</f>
        <v/>
      </c>
      <c r="DF976" s="1531">
        <f>IF(COUNT(CE976:CH976)=1,15,IF(COUNT(CE976:CH976)=0,0,30))</f>
        <v/>
      </c>
      <c r="DG976" s="1532">
        <f>IF(DF976=0,0,2)</f>
        <v/>
      </c>
      <c r="DH976" s="1866"/>
      <c r="DI976" s="1866"/>
      <c r="DJ976" s="1863"/>
      <c r="DK976" s="1968"/>
      <c r="DL976" s="1574">
        <f>10^(CN976/20)*100-100</f>
        <v/>
      </c>
      <c r="DM976" s="976"/>
      <c r="DN976" s="1273"/>
      <c r="DO976" s="976">
        <f>IF(DM976="","",10^(DM976/10))</f>
        <v/>
      </c>
      <c r="DP976" s="976">
        <f>IF(ISNUMBER(DN976)=FALSE,"",10^(DN976/10))</f>
        <v/>
      </c>
      <c r="DQ976" s="1578">
        <f>IF(AND(ISNUMBER(DO976),ISNUMBER(DP976)),IF(DO976/DP976&gt;1,ROUND((DO976)/DP976,3),1),1)</f>
        <v/>
      </c>
      <c r="DR976" s="1541"/>
      <c r="DS976" s="1541"/>
      <c r="DT976" s="1541"/>
      <c r="DU976" s="1541"/>
      <c r="DV976" s="1541"/>
      <c r="DW976" s="1541"/>
      <c r="DX976" s="1541"/>
      <c r="DY976" s="1541"/>
      <c r="DZ976" s="1541"/>
      <c r="EA976" s="1541"/>
      <c r="EB976" s="1541"/>
      <c r="EC976" s="1541"/>
      <c r="ED976" s="1541"/>
      <c r="EE976" s="1541"/>
      <c r="EF976" s="1541"/>
      <c r="EG976" s="1541"/>
      <c r="EH976" s="1541"/>
      <c r="EI976" s="1541"/>
      <c r="EJ976" s="1541"/>
      <c r="EK976" s="1541"/>
      <c r="EL976" s="1541"/>
      <c r="EM976" s="1541"/>
      <c r="EN976" s="1541"/>
      <c r="EO976" s="1541"/>
      <c r="EP976" s="1541"/>
      <c r="EQ976" s="1541"/>
      <c r="ER976" s="1541"/>
      <c r="ES976" s="1541"/>
      <c r="ET976" s="1541"/>
      <c r="EU976" s="1541"/>
      <c r="EV976" s="1541"/>
    </row>
    <row r="977" ht="15" x14ac:dyDescent="0.25">
      <c r="A977" s="1541"/>
      <c r="B977" s="1541"/>
      <c r="C977"/>
      <c r="D977" s="1486"/>
      <c r="E977" s="1486"/>
      <c r="F977" s="672" t="inlineStr">
        <is>
          <t>5.5</t>
        </is>
      </c>
      <c r="G977" s="1497"/>
      <c r="H977" s="130">
        <f>BV977</f>
        <v/>
      </c>
      <c r="I977" s="130">
        <f>BW977</f>
        <v/>
      </c>
      <c r="J977" s="1299" t="inlineStr">
        <is>
          <t>WLAN</t>
        </is>
      </c>
      <c r="K977" s="1299" t="inlineStr">
        <is>
          <t>2.4 GHz</t>
        </is>
      </c>
      <c r="L977" s="115"/>
      <c r="M977" s="130"/>
      <c r="N977" s="119"/>
      <c r="O977" s="131"/>
      <c r="P977" s="6597"/>
      <c r="Q977" s="131"/>
      <c r="R977" s="131"/>
      <c r="S977" s="6593"/>
      <c r="T977" s="130">
        <v>7</v>
      </c>
      <c r="U977" s="6593">
        <v>2442</v>
      </c>
      <c r="V977" s="119"/>
      <c r="W977" s="1305"/>
      <c r="X977" s="119"/>
      <c r="Y977" s="119"/>
      <c r="Z977" s="119"/>
      <c r="AA977" s="115"/>
      <c r="AB977" s="115"/>
      <c r="AC977" s="1300">
        <f>IF(OR(BX977="Close to Ear",BX977="Close to Head"),"Head",IF(BX977="Extremity","Extremity","Body"))</f>
        <v/>
      </c>
      <c r="AD977" s="1301">
        <f>CA977</f>
        <v/>
      </c>
      <c r="AE977" s="1299">
        <f>CB977</f>
        <v/>
      </c>
      <c r="AF977" s="115"/>
      <c r="AG977" s="1302">
        <f>IF(OR(AZ977="",BA977=""),"N/A",IF(DC977="Pass","P","F"))</f>
        <v/>
      </c>
      <c r="AH977" s="129"/>
      <c r="AI977" s="129"/>
      <c r="AJ977" s="129"/>
      <c r="AK977" s="119"/>
      <c r="AL977" s="115"/>
      <c r="AM977" s="119"/>
      <c r="AN977" s="119"/>
      <c r="AO977" s="692"/>
      <c r="AP977" s="692"/>
      <c r="AQ977" s="692"/>
      <c r="AR977" s="692"/>
      <c r="AS977" s="692"/>
      <c r="AT977" s="1303">
        <f>IF(AC977="Extremity",IF(CG977="","",CG977),"")</f>
        <v/>
      </c>
      <c r="AU977" s="1303">
        <f>IF(AC977="Extremity",IF(CH977="","",CH977),"")</f>
        <v/>
      </c>
      <c r="AV977" s="1304">
        <f>IF(AC977="Extremity","",IF(CE977="","",CE977))</f>
        <v/>
      </c>
      <c r="AW977" s="1304">
        <f>IF(AD977="Extremity","",IF(CF977="","",CF977))</f>
        <v/>
      </c>
      <c r="AX977" s="1305">
        <f>DL977</f>
        <v/>
      </c>
      <c r="AY977" s="1305">
        <f>DQ977</f>
        <v/>
      </c>
      <c r="AZ977" s="3377">
        <f>IF(AC977="Extremity",IF(DA977="","",DA977),"")</f>
        <v/>
      </c>
      <c r="BA977" s="3378">
        <f>IF(AC977="Extremity","",IF(CT977="","",CT977))</f>
        <v/>
      </c>
      <c r="BB977" s="1305">
        <f>IF(AC977="Extremity",IF(DB977="","",DB977),"")</f>
        <v/>
      </c>
      <c r="BC977" s="1304">
        <f>IF(AC977="Extremity","",IF(CZ977="","",CZ977))</f>
        <v/>
      </c>
      <c r="BD977" s="1305">
        <f>DD977</f>
        <v/>
      </c>
      <c r="BE977" s="132">
        <f>DE977</f>
        <v/>
      </c>
      <c r="BF977" s="133">
        <f>DF977*60</f>
        <v/>
      </c>
      <c r="BG977" s="121">
        <f>BE977</f>
        <v/>
      </c>
      <c r="BH977" s="133">
        <f>DG977*60</f>
        <v/>
      </c>
      <c r="BI977" s="133">
        <f>DH977</f>
        <v/>
      </c>
      <c r="BJ977" s="117"/>
      <c r="BK977" s="812">
        <f>Overview!$E$7</f>
        <v/>
      </c>
      <c r="BL977" s="117"/>
      <c r="BM977" s="834">
        <f>DI977</f>
        <v/>
      </c>
      <c r="BN977" s="812">
        <f>Overview!$P$153</f>
        <v/>
      </c>
      <c r="BO977" s="117"/>
      <c r="BP977" s="117"/>
      <c r="BQ977" s="115"/>
      <c r="BR977" s="1478"/>
      <c r="BS977" s="1541"/>
      <c r="BT977" s="1864" t="inlineStr">
        <is>
          <t>WLAN</t>
        </is>
      </c>
      <c r="BU977" s="1864" t="inlineStr">
        <is>
          <t>2.4 GHz</t>
        </is>
      </c>
      <c r="BV977" s="916">
        <f>Overview!$H$29</f>
        <v/>
      </c>
      <c r="BW977" s="1864"/>
      <c r="BX977" s="1864" t="inlineStr">
        <is>
          <t>Close to ear</t>
        </is>
      </c>
      <c r="BY977" s="1198"/>
      <c r="BZ977" s="1198"/>
      <c r="CA977" s="1199" t="str">
        <f>CA976</f>
        <v>TBD</v>
      </c>
      <c r="CB977" s="1971">
        <v>0</v>
      </c>
      <c r="CC977" s="1198">
        <f>IF(COUNT('Conducted WiFi'!$AH$3:$AH$9)=0,7,INDEX('Conducted WiFi'!$T$3:$T$9,MATCH(MAX('Conducted WiFi'!$AH$3:$AH$9),'Conducted WiFi'!$AH$3:$AH$9,0)))</f>
        <v>7</v>
      </c>
      <c r="CD977" s="1191">
        <f>IF(COUNT('Conducted WiFi'!$AH$3:$AH$9)=0,2442,INDEX('Conducted WiFi'!$U$3:$U$9,MATCH(MAX('Conducted WiFi'!$AH$3:$AH$9),'Conducted WiFi'!$AH$3:$AH$9,0)))</f>
        <v>2442</v>
      </c>
      <c r="CE977" s="7237"/>
      <c r="CF977" s="7237"/>
      <c r="CG977" s="7245"/>
      <c r="CH977" s="7245"/>
      <c r="CI977" s="225">
        <f>BY977</f>
        <v/>
      </c>
      <c r="CJ977" s="237">
        <f>BZ977</f>
        <v/>
      </c>
      <c r="CK977" s="223">
        <f>CA977</f>
        <v/>
      </c>
      <c r="CL977" s="237">
        <f>CC977</f>
        <v/>
      </c>
      <c r="CM977" s="394">
        <f>CD977</f>
        <v/>
      </c>
      <c r="CN977" s="1966"/>
      <c r="CO977" s="1967"/>
      <c r="CP977" s="7214">
        <f>IF(CF977=""," ",IF(ABS(CE977-CF977)&lt;=0.1,"Valid","Not valid"))</f>
        <v/>
      </c>
      <c r="CQ977" s="1674">
        <f> IF(CE977="","",IF(AND(CE977&lt;&gt;"",CF977=""),IF(CE977&gt;=0.8,"Medir+Sig Max","No"),IF(CF977&lt;&gt;"",IF(CF977&gt;=0.8,"Medir+Sig Max","No"),"")))</f>
        <v/>
      </c>
      <c r="CR977" s="6927"/>
      <c r="CS977" s="1674"/>
      <c r="CT977" s="220">
        <f>IF(CO977="",IF(AND(CE977="",CF977=""),"",IF(CF977="",IF(DQ977&gt;1,ROUND(DQ977*CE977,3),CE977),IF(DQ977&gt;1,ROUND(DQ977*CF977,3),CF977))),IF(AND(CE977="",CF977=""),"",IF(CF977="",IF(DQ977&gt;1,ROUND(DQ977*CE977*(1/(CO977)),3),CE977*(1/(CO977))),IF(DQ977&gt;1,ROUND(DQ977*CF977*(1/(CO977)),3),CF977*(1/(CO977))))))</f>
        <v/>
      </c>
      <c r="CU977" s="224">
        <f>BY977</f>
        <v/>
      </c>
      <c r="CV977" s="237">
        <f>BZ977</f>
        <v/>
      </c>
      <c r="CW977" s="237">
        <f>CA977</f>
        <v/>
      </c>
      <c r="CX977" s="224">
        <f>CC977</f>
        <v/>
      </c>
      <c r="CY977" s="237">
        <f>CD977</f>
        <v/>
      </c>
      <c r="CZ977" s="7474">
        <f>IF(COUNTIF(Overview!K12:K14,TRUE)&gt;0,1.6,IF(COUNTIF(Overview!L12:L14,TRUE)&gt;0,8,0))</f>
        <v/>
      </c>
      <c r="DA977" s="1666"/>
      <c r="DB977" s="7483"/>
      <c r="DC977" s="844">
        <f>IF(CT977="","",IF(CT977&gt;CZ977,"Fail","Pass"))</f>
        <v/>
      </c>
      <c r="DD977" s="402"/>
      <c r="DE977" s="1565">
        <f>MyTimestamp(DC977)</f>
        <v/>
      </c>
      <c r="DF977" s="1531">
        <f>IF(COUNT(CE977:CH977)=1,15,IF(COUNT(CE977:CH977)=0,0,30))</f>
        <v/>
      </c>
      <c r="DG977" s="1532">
        <f>IF(DF977=0,0,2)</f>
        <v/>
      </c>
      <c r="DH977" s="1866"/>
      <c r="DI977" s="1866"/>
      <c r="DJ977" s="1863"/>
      <c r="DK977" s="1968"/>
      <c r="DL977" s="1574">
        <f>10^(CN977/20)*100-100</f>
        <v/>
      </c>
      <c r="DM977" s="976"/>
      <c r="DN977" s="1273"/>
      <c r="DO977" s="976">
        <f>IF(DM977="","",10^(DM977/10))</f>
        <v/>
      </c>
      <c r="DP977" s="976">
        <f>IF(ISNUMBER(DN977)=FALSE,"",10^(DN977/10))</f>
        <v/>
      </c>
      <c r="DQ977" s="1578">
        <f>IF(AND(ISNUMBER(DO977),ISNUMBER(DP977)),IF(DO977/DP977&gt;1,ROUND((DO977)/DP977,3),1),1)</f>
        <v/>
      </c>
      <c r="DR977" s="1541"/>
      <c r="DS977" s="1541"/>
      <c r="DT977" s="1541"/>
      <c r="DU977" s="1541"/>
      <c r="DV977" s="1541"/>
      <c r="DW977" s="1541"/>
      <c r="DX977" s="1541"/>
      <c r="DY977" s="1541"/>
      <c r="DZ977" s="1541"/>
      <c r="EA977" s="1541"/>
      <c r="EB977" s="1541"/>
      <c r="EC977" s="1541"/>
      <c r="ED977" s="1541"/>
      <c r="EE977" s="1541"/>
      <c r="EF977" s="1541"/>
      <c r="EG977" s="1541"/>
      <c r="EH977" s="1541"/>
      <c r="EI977" s="1541"/>
      <c r="EJ977" s="1541"/>
      <c r="EK977" s="1541"/>
      <c r="EL977" s="1541"/>
      <c r="EM977" s="1541"/>
      <c r="EN977" s="1541"/>
      <c r="EO977" s="1541"/>
      <c r="EP977" s="1541"/>
      <c r="EQ977" s="1541"/>
      <c r="ER977" s="1541"/>
      <c r="ES977" s="1541"/>
      <c r="ET977" s="1541"/>
      <c r="EU977" s="1541"/>
      <c r="EV977" s="1541"/>
    </row>
    <row r="978" ht="15" x14ac:dyDescent="0.25">
      <c r="A978" s="1541"/>
      <c r="B978" s="1541"/>
      <c r="C978"/>
      <c r="D978" s="1486"/>
      <c r="E978" s="1486"/>
      <c r="F978" s="672" t="inlineStr">
        <is>
          <t>5.5</t>
        </is>
      </c>
      <c r="G978" s="1497"/>
      <c r="H978" s="130">
        <f>BV978</f>
        <v/>
      </c>
      <c r="I978" s="130">
        <f>BW978</f>
        <v/>
      </c>
      <c r="J978" s="1299" t="inlineStr">
        <is>
          <t>WLAN</t>
        </is>
      </c>
      <c r="K978" s="1299" t="inlineStr">
        <is>
          <t>2.4 GHz</t>
        </is>
      </c>
      <c r="L978" s="115"/>
      <c r="M978" s="130"/>
      <c r="N978" s="119"/>
      <c r="O978" s="131"/>
      <c r="P978" s="6597"/>
      <c r="Q978" s="131"/>
      <c r="R978" s="131"/>
      <c r="S978" s="6593"/>
      <c r="T978" s="130">
        <v>7</v>
      </c>
      <c r="U978" s="6593">
        <v>2442</v>
      </c>
      <c r="V978" s="119"/>
      <c r="W978" s="1305"/>
      <c r="X978" s="119"/>
      <c r="Y978" s="119"/>
      <c r="Z978" s="119"/>
      <c r="AA978" s="115"/>
      <c r="AB978" s="115"/>
      <c r="AC978" s="1300">
        <f>IF(OR(BX978="Close to Ear",BX978="Close to Head"),"Head",IF(BX978="Extremity","Extremity","Body"))</f>
        <v/>
      </c>
      <c r="AD978" s="1301">
        <f>CA978</f>
        <v/>
      </c>
      <c r="AE978" s="1299">
        <f>CB978</f>
        <v/>
      </c>
      <c r="AF978" s="115"/>
      <c r="AG978" s="1302">
        <f>IF(OR(AZ978="",BA978=""),"N/A",IF(DC978="Pass","P","F"))</f>
        <v/>
      </c>
      <c r="AH978" s="129"/>
      <c r="AI978" s="129"/>
      <c r="AJ978" s="129"/>
      <c r="AK978" s="119"/>
      <c r="AL978" s="115"/>
      <c r="AM978" s="119"/>
      <c r="AN978" s="119"/>
      <c r="AO978" s="692"/>
      <c r="AP978" s="692"/>
      <c r="AQ978" s="692"/>
      <c r="AR978" s="692"/>
      <c r="AS978" s="692"/>
      <c r="AT978" s="1303">
        <f>IF(AC978="Extremity",IF(CG978="","",CG978),"")</f>
        <v/>
      </c>
      <c r="AU978" s="1303">
        <f>IF(AC978="Extremity",IF(CH978="","",CH978),"")</f>
        <v/>
      </c>
      <c r="AV978" s="1304">
        <f>IF(AC978="Extremity","",IF(CE978="","",CE978))</f>
        <v/>
      </c>
      <c r="AW978" s="1304">
        <f>IF(AD978="Extremity","",IF(CF978="","",CF978))</f>
        <v/>
      </c>
      <c r="AX978" s="1305">
        <f>DL978</f>
        <v/>
      </c>
      <c r="AY978" s="1305">
        <f>DQ978</f>
        <v/>
      </c>
      <c r="AZ978" s="3377">
        <f>IF(AC978="Extremity",IF(DA978="","",DA978),"")</f>
        <v/>
      </c>
      <c r="BA978" s="3378">
        <f>IF(AC978="Extremity","",IF(CT978="","",CT978))</f>
        <v/>
      </c>
      <c r="BB978" s="1305">
        <f>IF(AC978="Extremity",IF(DB978="","",DB978),"")</f>
        <v/>
      </c>
      <c r="BC978" s="1304">
        <f>IF(AC978="Extremity","",IF(CZ978="","",CZ978))</f>
        <v/>
      </c>
      <c r="BD978" s="1305">
        <f>DD978</f>
        <v/>
      </c>
      <c r="BE978" s="132">
        <f>DE978</f>
        <v/>
      </c>
      <c r="BF978" s="133">
        <f>DF978*60</f>
        <v/>
      </c>
      <c r="BG978" s="121">
        <f>BE978</f>
        <v/>
      </c>
      <c r="BH978" s="133">
        <f>DG978*60</f>
        <v/>
      </c>
      <c r="BI978" s="133">
        <f>DH978</f>
        <v/>
      </c>
      <c r="BJ978" s="117"/>
      <c r="BK978" s="812">
        <f>Overview!$E$7</f>
        <v/>
      </c>
      <c r="BL978" s="117"/>
      <c r="BM978" s="834">
        <f>DI978</f>
        <v/>
      </c>
      <c r="BN978" s="812">
        <f>Overview!$P$153</f>
        <v/>
      </c>
      <c r="BO978" s="117"/>
      <c r="BP978" s="117"/>
      <c r="BQ978" s="115"/>
      <c r="BR978" s="1478"/>
      <c r="BS978" s="1541"/>
      <c r="BT978" s="1864" t="inlineStr">
        <is>
          <t>WLAN</t>
        </is>
      </c>
      <c r="BU978" s="1864" t="inlineStr">
        <is>
          <t>2.4 GHz</t>
        </is>
      </c>
      <c r="BV978" s="916">
        <f>Overview!$H$29</f>
        <v/>
      </c>
      <c r="BW978" s="1864"/>
      <c r="BX978" s="1864" t="inlineStr">
        <is>
          <t>Close to ear</t>
        </is>
      </c>
      <c r="BY978" s="1198"/>
      <c r="BZ978" s="1198"/>
      <c r="CA978" s="1199" t="str">
        <f>CA977</f>
        <v>TBD</v>
      </c>
      <c r="CB978" s="1971">
        <v>0</v>
      </c>
      <c r="CC978" s="1198">
        <f>IF(COUNT('Conducted WiFi'!$AH$3:$AH$9)=0,7,INDEX('Conducted WiFi'!$T$3:$T$9,MATCH(MAX('Conducted WiFi'!$AH$3:$AH$9),'Conducted WiFi'!$AH$3:$AH$9,0)))</f>
        <v>7</v>
      </c>
      <c r="CD978" s="1191">
        <f>IF(COUNT('Conducted WiFi'!$AH$3:$AH$9)=0,2442,INDEX('Conducted WiFi'!$U$3:$U$9,MATCH(MAX('Conducted WiFi'!$AH$3:$AH$9),'Conducted WiFi'!$AH$3:$AH$9,0)))</f>
        <v>2442</v>
      </c>
      <c r="CE978" s="7237"/>
      <c r="CF978" s="7237"/>
      <c r="CG978" s="7245"/>
      <c r="CH978" s="7245"/>
      <c r="CI978" s="225">
        <f>BY978</f>
        <v/>
      </c>
      <c r="CJ978" s="237">
        <f>BZ978</f>
        <v/>
      </c>
      <c r="CK978" s="223">
        <f>CA978</f>
        <v/>
      </c>
      <c r="CL978" s="237">
        <f>CC978</f>
        <v/>
      </c>
      <c r="CM978" s="394">
        <f>CD978</f>
        <v/>
      </c>
      <c r="CN978" s="1966"/>
      <c r="CO978" s="1967"/>
      <c r="CP978" s="7214">
        <f>IF(CF978=""," ",IF(ABS(CE978-CF978)&lt;=0.1,"Valid","Not valid"))</f>
        <v/>
      </c>
      <c r="CQ978" s="1674">
        <f> IF(CE978="","",IF(AND(CE978&lt;&gt;"",CF978=""),IF(CE978&gt;=0.8,"Medir+Sig Max","No"),IF(CF978&lt;&gt;"",IF(CF978&gt;=0.8,"Medir+Sig Max","No"),"")))</f>
        <v/>
      </c>
      <c r="CR978" s="6927"/>
      <c r="CS978" s="1674"/>
      <c r="CT978" s="220">
        <f>IF(CO978="",IF(AND(CE978="",CF978=""),"",IF(CF978="",IF(DQ978&gt;1,ROUND(DQ978*CE978,3),CE978),IF(DQ978&gt;1,ROUND(DQ978*CF978,3),CF978))),IF(AND(CE978="",CF978=""),"",IF(CF978="",IF(DQ978&gt;1,ROUND(DQ978*CE978*(1/(CO978)),3),CE978*(1/(CO978))),IF(DQ978&gt;1,ROUND(DQ978*CF978*(1/(CO978)),3),CF978*(1/(CO978))))))</f>
        <v/>
      </c>
      <c r="CU978" s="224">
        <f>BY978</f>
        <v/>
      </c>
      <c r="CV978" s="237">
        <f>BZ978</f>
        <v/>
      </c>
      <c r="CW978" s="237">
        <f>CA978</f>
        <v/>
      </c>
      <c r="CX978" s="224">
        <f>CC978</f>
        <v/>
      </c>
      <c r="CY978" s="237">
        <f>CD978</f>
        <v/>
      </c>
      <c r="CZ978" s="7474">
        <f>IF(COUNTIF(Overview!K12:K14,TRUE)&gt;0,1.6,IF(COUNTIF(Overview!L12:L14,TRUE)&gt;0,8,0))</f>
        <v/>
      </c>
      <c r="DA978" s="1666"/>
      <c r="DB978" s="7483"/>
      <c r="DC978" s="844">
        <f>IF(CT978="","",IF(CT978&gt;CZ978,"Fail","Pass"))</f>
        <v/>
      </c>
      <c r="DD978" s="402"/>
      <c r="DE978" s="1565">
        <f>MyTimestamp(DC978)</f>
        <v/>
      </c>
      <c r="DF978" s="1531">
        <f>IF(COUNT(CE978:CH978)=1,15,IF(COUNT(CE978:CH978)=0,0,30))</f>
        <v/>
      </c>
      <c r="DG978" s="1532">
        <f>IF(DF978=0,0,2)</f>
        <v/>
      </c>
      <c r="DH978" s="1866"/>
      <c r="DI978" s="1866"/>
      <c r="DJ978" s="1863"/>
      <c r="DK978" s="1968"/>
      <c r="DL978" s="1574">
        <f>10^(CN978/20)*100-100</f>
        <v/>
      </c>
      <c r="DM978" s="976"/>
      <c r="DN978" s="1273"/>
      <c r="DO978" s="976">
        <f>IF(DM978="","",10^(DM978/10))</f>
        <v/>
      </c>
      <c r="DP978" s="976">
        <f>IF(ISNUMBER(DN978)=FALSE,"",10^(DN978/10))</f>
        <v/>
      </c>
      <c r="DQ978" s="1578">
        <f>IF(AND(ISNUMBER(DO978),ISNUMBER(DP978)),IF(DO978/DP978&gt;1,ROUND((DO978)/DP978,3),1),1)</f>
        <v/>
      </c>
      <c r="DR978" s="1541"/>
      <c r="DS978" s="1541"/>
      <c r="DT978" s="1541"/>
      <c r="DU978" s="1541"/>
      <c r="DV978" s="1541"/>
      <c r="DW978" s="1541"/>
      <c r="DX978" s="1541"/>
      <c r="DY978" s="1541"/>
      <c r="DZ978" s="1541"/>
      <c r="EA978" s="1541"/>
      <c r="EB978" s="1541"/>
      <c r="EC978" s="1541"/>
      <c r="ED978" s="1541"/>
      <c r="EE978" s="1541"/>
      <c r="EF978" s="1541"/>
      <c r="EG978" s="1541"/>
      <c r="EH978" s="1541"/>
      <c r="EI978" s="1541"/>
      <c r="EJ978" s="1541"/>
      <c r="EK978" s="1541"/>
      <c r="EL978" s="1541"/>
      <c r="EM978" s="1541"/>
      <c r="EN978" s="1541"/>
      <c r="EO978" s="1541"/>
      <c r="EP978" s="1541"/>
      <c r="EQ978" s="1541"/>
      <c r="ER978" s="1541"/>
      <c r="ES978" s="1541"/>
      <c r="ET978" s="1541"/>
      <c r="EU978" s="1541"/>
      <c r="EV978" s="1541"/>
    </row>
    <row r="979" ht="15" x14ac:dyDescent="0.25">
      <c r="A979" s="1541"/>
      <c r="B979" s="1541"/>
      <c r="C979"/>
      <c r="D979" s="1486"/>
      <c r="E979" s="1486"/>
      <c r="F979" s="672" t="inlineStr">
        <is>
          <t>5.5</t>
        </is>
      </c>
      <c r="G979" s="1497"/>
      <c r="H979" s="130">
        <f>BV979</f>
        <v/>
      </c>
      <c r="I979" s="130">
        <f>BW979</f>
        <v/>
      </c>
      <c r="J979" s="1299" t="inlineStr">
        <is>
          <t>WLAN</t>
        </is>
      </c>
      <c r="K979" s="1299" t="inlineStr">
        <is>
          <t>2.4 GHz</t>
        </is>
      </c>
      <c r="L979" s="115"/>
      <c r="M979" s="130"/>
      <c r="N979" s="119"/>
      <c r="O979" s="131"/>
      <c r="P979" s="6597"/>
      <c r="Q979" s="131"/>
      <c r="R979" s="131"/>
      <c r="S979" s="6593"/>
      <c r="T979" s="130">
        <v>7</v>
      </c>
      <c r="U979" s="6593">
        <v>2442</v>
      </c>
      <c r="V979" s="119"/>
      <c r="W979" s="1305"/>
      <c r="X979" s="119"/>
      <c r="Y979" s="119"/>
      <c r="Z979" s="119"/>
      <c r="AA979" s="115"/>
      <c r="AB979" s="115"/>
      <c r="AC979" s="1300">
        <f>IF(OR(BX979="Close to Ear",BX979="Close to Head"),"Head",IF(BX979="Extremity","Extremity","Body"))</f>
        <v/>
      </c>
      <c r="AD979" s="1301">
        <f>CA979</f>
        <v/>
      </c>
      <c r="AE979" s="1299">
        <f>CB979</f>
        <v/>
      </c>
      <c r="AF979" s="115"/>
      <c r="AG979" s="1302">
        <f>IF(OR(AZ979="",BA979=""),"N/A",IF(DC979="Pass","P","F"))</f>
        <v/>
      </c>
      <c r="AH979" s="129"/>
      <c r="AI979" s="129"/>
      <c r="AJ979" s="129"/>
      <c r="AK979" s="119"/>
      <c r="AL979" s="115"/>
      <c r="AM979" s="119"/>
      <c r="AN979" s="119"/>
      <c r="AO979" s="692"/>
      <c r="AP979" s="692"/>
      <c r="AQ979" s="692"/>
      <c r="AR979" s="692"/>
      <c r="AS979" s="692"/>
      <c r="AT979" s="1303">
        <f>IF(AC979="Extremity",IF(CG979="","",CG979),"")</f>
        <v/>
      </c>
      <c r="AU979" s="1303">
        <f>IF(AC979="Extremity",IF(CH979="","",CH979),"")</f>
        <v/>
      </c>
      <c r="AV979" s="1304">
        <f>IF(AC979="Extremity","",IF(CE979="","",CE979))</f>
        <v/>
      </c>
      <c r="AW979" s="1304">
        <f>IF(AD979="Extremity","",IF(CF979="","",CF979))</f>
        <v/>
      </c>
      <c r="AX979" s="1305">
        <f>DL979</f>
        <v/>
      </c>
      <c r="AY979" s="1305">
        <f>DQ979</f>
        <v/>
      </c>
      <c r="AZ979" s="3377">
        <f>IF(AC979="Extremity",IF(DA979="","",DA979),"")</f>
        <v/>
      </c>
      <c r="BA979" s="3378">
        <f>IF(AC979="Extremity","",IF(CT979="","",CT979))</f>
        <v/>
      </c>
      <c r="BB979" s="1305">
        <f>IF(AC979="Extremity",IF(DB979="","",DB979),"")</f>
        <v/>
      </c>
      <c r="BC979" s="1304">
        <f>IF(AC979="Extremity","",IF(CZ979="","",CZ979))</f>
        <v/>
      </c>
      <c r="BD979" s="1305">
        <f>DD979</f>
        <v/>
      </c>
      <c r="BE979" s="132">
        <f>DE979</f>
        <v/>
      </c>
      <c r="BF979" s="133">
        <f>DF979*60</f>
        <v/>
      </c>
      <c r="BG979" s="121">
        <f>BE979</f>
        <v/>
      </c>
      <c r="BH979" s="133">
        <f>DG979*60</f>
        <v/>
      </c>
      <c r="BI979" s="133">
        <f>DH979</f>
        <v/>
      </c>
      <c r="BJ979" s="117"/>
      <c r="BK979" s="812">
        <f>Overview!$E$7</f>
        <v/>
      </c>
      <c r="BL979" s="117"/>
      <c r="BM979" s="834">
        <f>DI979</f>
        <v/>
      </c>
      <c r="BN979" s="812">
        <f>Overview!$P$153</f>
        <v/>
      </c>
      <c r="BO979" s="117"/>
      <c r="BP979" s="117"/>
      <c r="BQ979" s="115"/>
      <c r="BR979" s="1478"/>
      <c r="BS979" s="1541"/>
      <c r="BT979" s="1864" t="inlineStr">
        <is>
          <t>WLAN</t>
        </is>
      </c>
      <c r="BU979" s="1864" t="inlineStr">
        <is>
          <t>2.4 GHz</t>
        </is>
      </c>
      <c r="BV979" s="916">
        <f>Overview!$H$29</f>
        <v/>
      </c>
      <c r="BW979" s="1864"/>
      <c r="BX979" s="1864" t="inlineStr">
        <is>
          <t>Close to ear</t>
        </is>
      </c>
      <c r="BY979" s="1198"/>
      <c r="BZ979" s="1198"/>
      <c r="CA979" s="1199" t="str">
        <f>CA978</f>
        <v>TBD</v>
      </c>
      <c r="CB979" s="1971">
        <v>0</v>
      </c>
      <c r="CC979" s="1198">
        <f>IF(COUNT('Conducted WiFi'!$AH$3:$AH$9)=0,7,INDEX('Conducted WiFi'!$T$3:$T$9,MATCH(MAX('Conducted WiFi'!$AH$3:$AH$9),'Conducted WiFi'!$AH$3:$AH$9,0)))</f>
        <v>7</v>
      </c>
      <c r="CD979" s="1191">
        <f>IF(COUNT('Conducted WiFi'!$AH$3:$AH$9)=0,2442,INDEX('Conducted WiFi'!$U$3:$U$9,MATCH(MAX('Conducted WiFi'!$AH$3:$AH$9),'Conducted WiFi'!$AH$3:$AH$9,0)))</f>
        <v>2442</v>
      </c>
      <c r="CE979" s="7237"/>
      <c r="CF979" s="7237"/>
      <c r="CG979" s="7245"/>
      <c r="CH979" s="7245"/>
      <c r="CI979" s="225">
        <f>BY979</f>
        <v/>
      </c>
      <c r="CJ979" s="237">
        <f>BZ979</f>
        <v/>
      </c>
      <c r="CK979" s="223">
        <f>CA979</f>
        <v/>
      </c>
      <c r="CL979" s="237">
        <f>CC979</f>
        <v/>
      </c>
      <c r="CM979" s="394">
        <f>CD979</f>
        <v/>
      </c>
      <c r="CN979" s="1966"/>
      <c r="CO979" s="1967"/>
      <c r="CP979" s="7214">
        <f>IF(CF979=""," ",IF(ABS(CE979-CF979)&lt;=0.1,"Valid","Not valid"))</f>
        <v/>
      </c>
      <c r="CQ979" s="1674">
        <f> IF(CE979="","",IF(AND(CE979&lt;&gt;"",CF979=""),IF(CE979&gt;=0.8,"Medir+Sig Max","No"),IF(CF979&lt;&gt;"",IF(CF979&gt;=0.8,"Medir+Sig Max","No"),"")))</f>
        <v/>
      </c>
      <c r="CR979" s="6927"/>
      <c r="CS979" s="1674"/>
      <c r="CT979" s="220">
        <f>IF(CO979="",IF(AND(CE979="",CF979=""),"",IF(CF979="",IF(DQ979&gt;1,ROUND(DQ979*CE979,3),CE979),IF(DQ979&gt;1,ROUND(DQ979*CF979,3),CF979))),IF(AND(CE979="",CF979=""),"",IF(CF979="",IF(DQ979&gt;1,ROUND(DQ979*CE979*(1/(CO979)),3),CE979*(1/(CO979))),IF(DQ979&gt;1,ROUND(DQ979*CF979*(1/(CO979)),3),CF979*(1/(CO979))))))</f>
        <v/>
      </c>
      <c r="CU979" s="224">
        <f>BY979</f>
        <v/>
      </c>
      <c r="CV979" s="237">
        <f>BZ979</f>
        <v/>
      </c>
      <c r="CW979" s="237">
        <f>CA979</f>
        <v/>
      </c>
      <c r="CX979" s="224">
        <f>CC979</f>
        <v/>
      </c>
      <c r="CY979" s="237">
        <f>CD979</f>
        <v/>
      </c>
      <c r="CZ979" s="7474">
        <f>IF(COUNTIF(Overview!K12:K14,TRUE)&gt;0,1.6,IF(COUNTIF(Overview!L12:L14,TRUE)&gt;0,8,0))</f>
        <v/>
      </c>
      <c r="DA979" s="1666"/>
      <c r="DB979" s="7483"/>
      <c r="DC979" s="844">
        <f>IF(CT979="","",IF(CT979&gt;CZ979,"Fail","Pass"))</f>
        <v/>
      </c>
      <c r="DD979" s="402"/>
      <c r="DE979" s="1565">
        <f>MyTimestamp(DC979)</f>
        <v/>
      </c>
      <c r="DF979" s="1531">
        <f>IF(COUNT(CE979:CH979)=1,15,IF(COUNT(CE979:CH979)=0,0,30))</f>
        <v/>
      </c>
      <c r="DG979" s="1532">
        <f>IF(DF979=0,0,2)</f>
        <v/>
      </c>
      <c r="DH979" s="1866"/>
      <c r="DI979" s="1866"/>
      <c r="DJ979" s="1863"/>
      <c r="DK979" s="1968"/>
      <c r="DL979" s="1574">
        <f>10^(CN979/20)*100-100</f>
        <v/>
      </c>
      <c r="DM979" s="976"/>
      <c r="DN979" s="1273"/>
      <c r="DO979" s="976">
        <f>IF(DM979="","",10^(DM979/10))</f>
        <v/>
      </c>
      <c r="DP979" s="976">
        <f>IF(ISNUMBER(DN979)=FALSE,"",10^(DN979/10))</f>
        <v/>
      </c>
      <c r="DQ979" s="1578">
        <f>IF(AND(ISNUMBER(DO979),ISNUMBER(DP979)),IF(DO979/DP979&gt;1,ROUND((DO979)/DP979,3),1),1)</f>
        <v/>
      </c>
      <c r="DR979" s="1541"/>
      <c r="DS979" s="1541"/>
      <c r="DT979" s="1541"/>
      <c r="DU979" s="1541"/>
      <c r="DV979" s="1541"/>
      <c r="DW979" s="1541"/>
      <c r="DX979" s="1541"/>
      <c r="DY979" s="1541"/>
      <c r="DZ979" s="1541"/>
      <c r="EA979" s="1541"/>
      <c r="EB979" s="1541"/>
      <c r="EC979" s="1541"/>
      <c r="ED979" s="1541"/>
      <c r="EE979" s="1541"/>
      <c r="EF979" s="1541"/>
      <c r="EG979" s="1541"/>
      <c r="EH979" s="1541"/>
      <c r="EI979" s="1541"/>
      <c r="EJ979" s="1541"/>
      <c r="EK979" s="1541"/>
      <c r="EL979" s="1541"/>
      <c r="EM979" s="1541"/>
      <c r="EN979" s="1541"/>
      <c r="EO979" s="1541"/>
      <c r="EP979" s="1541"/>
      <c r="EQ979" s="1541"/>
      <c r="ER979" s="1541"/>
      <c r="ES979" s="1541"/>
      <c r="ET979" s="1541"/>
      <c r="EU979" s="1541"/>
      <c r="EV979" s="1541"/>
    </row>
    <row r="980" ht="15" x14ac:dyDescent="0.25">
      <c r="A980" s="1541"/>
      <c r="B980" s="1541"/>
      <c r="C980"/>
      <c r="D980" s="1486"/>
      <c r="E980" s="1486"/>
      <c r="F980" s="672" t="inlineStr">
        <is>
          <t>5.5</t>
        </is>
      </c>
      <c r="G980" s="1497"/>
      <c r="H980" s="130">
        <f>BV980</f>
        <v/>
      </c>
      <c r="I980" s="130">
        <f>BW980</f>
        <v/>
      </c>
      <c r="J980" s="1299" t="inlineStr">
        <is>
          <t>WLAN</t>
        </is>
      </c>
      <c r="K980" s="1299" t="inlineStr">
        <is>
          <t>2.4 GHz</t>
        </is>
      </c>
      <c r="L980" s="115"/>
      <c r="M980" s="130"/>
      <c r="N980" s="119"/>
      <c r="O980" s="131"/>
      <c r="P980" s="6597"/>
      <c r="Q980" s="131"/>
      <c r="R980" s="131"/>
      <c r="S980" s="6593"/>
      <c r="T980" s="130">
        <v>7</v>
      </c>
      <c r="U980" s="6593">
        <v>2442</v>
      </c>
      <c r="V980" s="119"/>
      <c r="W980" s="1305"/>
      <c r="X980" s="119"/>
      <c r="Y980" s="119"/>
      <c r="Z980" s="119"/>
      <c r="AA980" s="115"/>
      <c r="AB980" s="115"/>
      <c r="AC980" s="1300">
        <f>IF(OR(BX980="Close to Ear",BX980="Close to Head"),"Head",IF(BX980="Extremity","Extremity","Body"))</f>
        <v/>
      </c>
      <c r="AD980" s="1301">
        <f>CA980</f>
        <v/>
      </c>
      <c r="AE980" s="1299">
        <f>CB980</f>
        <v/>
      </c>
      <c r="AF980" s="115"/>
      <c r="AG980" s="1302">
        <f>IF(OR(AZ980="",BA980=""),"N/A",IF(DC980="Pass","P","F"))</f>
        <v/>
      </c>
      <c r="AH980" s="129"/>
      <c r="AI980" s="129"/>
      <c r="AJ980" s="129"/>
      <c r="AK980" s="119"/>
      <c r="AL980" s="115"/>
      <c r="AM980" s="119"/>
      <c r="AN980" s="119"/>
      <c r="AO980" s="692"/>
      <c r="AP980" s="692"/>
      <c r="AQ980" s="692"/>
      <c r="AR980" s="692"/>
      <c r="AS980" s="692"/>
      <c r="AT980" s="1303">
        <f>IF(AC980="Extremity",IF(CG980="","",CG980),"")</f>
        <v/>
      </c>
      <c r="AU980" s="1303">
        <f>IF(AC980="Extremity",IF(CH980="","",CH980),"")</f>
        <v/>
      </c>
      <c r="AV980" s="1304">
        <f>IF(AC980="Extremity","",IF(CE980="","",CE980))</f>
        <v/>
      </c>
      <c r="AW980" s="1304">
        <f>IF(AD980="Extremity","",IF(CF980="","",CF980))</f>
        <v/>
      </c>
      <c r="AX980" s="1305">
        <f>DL980</f>
        <v/>
      </c>
      <c r="AY980" s="1305">
        <f>DQ980</f>
        <v/>
      </c>
      <c r="AZ980" s="3377">
        <f>IF(AC980="Extremity",IF(DA980="","",DA980),"")</f>
        <v/>
      </c>
      <c r="BA980" s="3378">
        <f>IF(AC980="Extremity","",IF(CT980="","",CT980))</f>
        <v/>
      </c>
      <c r="BB980" s="1305">
        <f>IF(AC980="Extremity",IF(DB980="","",DB980),"")</f>
        <v/>
      </c>
      <c r="BC980" s="1304">
        <f>IF(AC980="Extremity","",IF(CZ980="","",CZ980))</f>
        <v/>
      </c>
      <c r="BD980" s="1305">
        <f>DD980</f>
        <v/>
      </c>
      <c r="BE980" s="132">
        <f>DE980</f>
        <v/>
      </c>
      <c r="BF980" s="133">
        <f>DF980*60</f>
        <v/>
      </c>
      <c r="BG980" s="121">
        <f>BE980</f>
        <v/>
      </c>
      <c r="BH980" s="133">
        <f>DG980*60</f>
        <v/>
      </c>
      <c r="BI980" s="133">
        <f>DH980</f>
        <v/>
      </c>
      <c r="BJ980" s="117"/>
      <c r="BK980" s="812">
        <f>Overview!$E$7</f>
        <v/>
      </c>
      <c r="BL980" s="117"/>
      <c r="BM980" s="834">
        <f>DI980</f>
        <v/>
      </c>
      <c r="BN980" s="812">
        <f>Overview!$P$153</f>
        <v/>
      </c>
      <c r="BO980" s="117"/>
      <c r="BP980" s="117"/>
      <c r="BQ980" s="115"/>
      <c r="BR980" s="1478"/>
      <c r="BS980" s="1541"/>
      <c r="BT980" s="1864" t="inlineStr">
        <is>
          <t>WLAN</t>
        </is>
      </c>
      <c r="BU980" s="1864" t="inlineStr">
        <is>
          <t>2.4 GHz</t>
        </is>
      </c>
      <c r="BV980" s="916">
        <f>Overview!$H$29</f>
        <v/>
      </c>
      <c r="BW980" s="1864"/>
      <c r="BX980" s="1864" t="inlineStr">
        <is>
          <t>Close to ear</t>
        </is>
      </c>
      <c r="BY980" s="1198"/>
      <c r="BZ980" s="1198"/>
      <c r="CA980" s="1199" t="str">
        <f>CA979</f>
        <v>TBD</v>
      </c>
      <c r="CB980" s="1971">
        <v>0</v>
      </c>
      <c r="CC980" s="1198">
        <f>IF(COUNT('Conducted WiFi'!$AH$3:$AH$9)=0,7,INDEX('Conducted WiFi'!$T$3:$T$9,MATCH(MAX('Conducted WiFi'!$AH$3:$AH$9),'Conducted WiFi'!$AH$3:$AH$9,0)))</f>
        <v>7</v>
      </c>
      <c r="CD980" s="1191">
        <f>IF(COUNT('Conducted WiFi'!$AH$3:$AH$9)=0,2442,INDEX('Conducted WiFi'!$U$3:$U$9,MATCH(MAX('Conducted WiFi'!$AH$3:$AH$9),'Conducted WiFi'!$AH$3:$AH$9,0)))</f>
        <v>2442</v>
      </c>
      <c r="CE980" s="7237"/>
      <c r="CF980" s="7237"/>
      <c r="CG980" s="7245"/>
      <c r="CH980" s="7245"/>
      <c r="CI980" s="225">
        <f>BY980</f>
        <v/>
      </c>
      <c r="CJ980" s="237">
        <f>BZ980</f>
        <v/>
      </c>
      <c r="CK980" s="223">
        <f>CA980</f>
        <v/>
      </c>
      <c r="CL980" s="237">
        <f>CC980</f>
        <v/>
      </c>
      <c r="CM980" s="394">
        <f>CD980</f>
        <v/>
      </c>
      <c r="CN980" s="1966"/>
      <c r="CO980" s="1967"/>
      <c r="CP980" s="7214">
        <f>IF(CF980=""," ",IF(ABS(CE980-CF980)&lt;=0.1,"Valid","Not valid"))</f>
        <v/>
      </c>
      <c r="CQ980" s="1674">
        <f> IF(CE980="","",IF(AND(CE980&lt;&gt;"",CF980=""),IF(CE980&gt;=0.8,"Medir+Sig Max","No"),IF(CF980&lt;&gt;"",IF(CF980&gt;=0.8,"Medir+Sig Max","No"),"")))</f>
        <v/>
      </c>
      <c r="CR980" s="6927"/>
      <c r="CS980" s="1674"/>
      <c r="CT980" s="220">
        <f>IF(CO980="",IF(AND(CE980="",CF980=""),"",IF(CF980="",IF(DQ980&gt;1,ROUND(DQ980*CE980,3),CE980),IF(DQ980&gt;1,ROUND(DQ980*CF980,3),CF980))),IF(AND(CE980="",CF980=""),"",IF(CF980="",IF(DQ980&gt;1,ROUND(DQ980*CE980*(1/(CO980)),3),CE980*(1/(CO980))),IF(DQ980&gt;1,ROUND(DQ980*CF980*(1/(CO980)),3),CF980*(1/(CO980))))))</f>
        <v/>
      </c>
      <c r="CU980" s="224">
        <f>BY980</f>
        <v/>
      </c>
      <c r="CV980" s="237">
        <f>BZ980</f>
        <v/>
      </c>
      <c r="CW980" s="237">
        <f>CA980</f>
        <v/>
      </c>
      <c r="CX980" s="224">
        <f>CC980</f>
        <v/>
      </c>
      <c r="CY980" s="237">
        <f>CD980</f>
        <v/>
      </c>
      <c r="CZ980" s="7474">
        <f>IF(COUNTIF(Overview!K12:K14,TRUE)&gt;0,1.6,IF(COUNTIF(Overview!L12:L14,TRUE)&gt;0,8,0))</f>
        <v/>
      </c>
      <c r="DA980" s="1666"/>
      <c r="DB980" s="7483"/>
      <c r="DC980" s="844">
        <f>IF(CT980="","",IF(CT980&gt;CZ980,"Fail","Pass"))</f>
        <v/>
      </c>
      <c r="DD980" s="402"/>
      <c r="DE980" s="1565">
        <f>MyTimestamp(DC980)</f>
        <v/>
      </c>
      <c r="DF980" s="1531">
        <f>IF(COUNT(CE980:CH980)=1,15,IF(COUNT(CE980:CH980)=0,0,30))</f>
        <v/>
      </c>
      <c r="DG980" s="1532">
        <f>IF(DF980=0,0,2)</f>
        <v/>
      </c>
      <c r="DH980" s="1866"/>
      <c r="DI980" s="1866"/>
      <c r="DJ980" s="1863"/>
      <c r="DK980" s="1968"/>
      <c r="DL980" s="1574">
        <f>10^(CN980/20)*100-100</f>
        <v/>
      </c>
      <c r="DM980" s="976"/>
      <c r="DN980" s="1273"/>
      <c r="DO980" s="976">
        <f>IF(DM980="","",10^(DM980/10))</f>
        <v/>
      </c>
      <c r="DP980" s="976">
        <f>IF(ISNUMBER(DN980)=FALSE,"",10^(DN980/10))</f>
        <v/>
      </c>
      <c r="DQ980" s="1578">
        <f>IF(AND(ISNUMBER(DO980),ISNUMBER(DP980)),IF(DO980/DP980&gt;1,ROUND((DO980)/DP980,3),1),1)</f>
        <v/>
      </c>
      <c r="DR980" s="1541"/>
      <c r="DS980" s="1541"/>
      <c r="DT980" s="1541"/>
      <c r="DU980" s="1541"/>
      <c r="DV980" s="1541"/>
      <c r="DW980" s="1541"/>
      <c r="DX980" s="1541"/>
      <c r="DY980" s="1541"/>
      <c r="DZ980" s="1541"/>
      <c r="EA980" s="1541"/>
      <c r="EB980" s="1541"/>
      <c r="EC980" s="1541"/>
      <c r="ED980" s="1541"/>
      <c r="EE980" s="1541"/>
      <c r="EF980" s="1541"/>
      <c r="EG980" s="1541"/>
      <c r="EH980" s="1541"/>
      <c r="EI980" s="1541"/>
      <c r="EJ980" s="1541"/>
      <c r="EK980" s="1541"/>
      <c r="EL980" s="1541"/>
      <c r="EM980" s="1541"/>
      <c r="EN980" s="1541"/>
      <c r="EO980" s="1541"/>
      <c r="EP980" s="1541"/>
      <c r="EQ980" s="1541"/>
      <c r="ER980" s="1541"/>
      <c r="ES980" s="1541"/>
      <c r="ET980" s="1541"/>
      <c r="EU980" s="1541"/>
      <c r="EV980" s="1541"/>
    </row>
    <row r="981" ht="15" x14ac:dyDescent="0.25">
      <c r="A981" s="1541"/>
      <c r="B981" s="1541"/>
      <c r="C981"/>
      <c r="D981" s="1486"/>
      <c r="E981" s="1486"/>
      <c r="F981" s="672" t="inlineStr">
        <is>
          <t>5.5</t>
        </is>
      </c>
      <c r="G981" s="1497"/>
      <c r="H981" s="130">
        <f>BV981</f>
        <v/>
      </c>
      <c r="I981" s="130">
        <f>BW981</f>
        <v/>
      </c>
      <c r="J981" s="1299" t="inlineStr">
        <is>
          <t>WLAN</t>
        </is>
      </c>
      <c r="K981" s="1299" t="inlineStr">
        <is>
          <t>2.4 GHz</t>
        </is>
      </c>
      <c r="L981" s="115"/>
      <c r="M981" s="130"/>
      <c r="N981" s="119"/>
      <c r="O981" s="131"/>
      <c r="P981" s="6597"/>
      <c r="Q981" s="131"/>
      <c r="R981" s="131"/>
      <c r="S981" s="6593"/>
      <c r="T981" s="130">
        <v>7</v>
      </c>
      <c r="U981" s="6593">
        <v>2442</v>
      </c>
      <c r="V981" s="119"/>
      <c r="W981" s="1305"/>
      <c r="X981" s="119"/>
      <c r="Y981" s="119"/>
      <c r="Z981" s="119"/>
      <c r="AA981" s="115"/>
      <c r="AB981" s="115"/>
      <c r="AC981" s="1300">
        <f>IF(OR(BX981="Close to Ear",BX981="Close to Head"),"Head",IF(BX981="Extremity","Extremity","Body"))</f>
        <v/>
      </c>
      <c r="AD981" s="1301">
        <f>CA981</f>
        <v/>
      </c>
      <c r="AE981" s="1299">
        <f>CB981</f>
        <v/>
      </c>
      <c r="AF981" s="115"/>
      <c r="AG981" s="1302">
        <f>IF(OR(AZ981="",BA981=""),"N/A",IF(DC981="Pass","P","F"))</f>
        <v/>
      </c>
      <c r="AH981" s="129"/>
      <c r="AI981" s="129"/>
      <c r="AJ981" s="129"/>
      <c r="AK981" s="119"/>
      <c r="AL981" s="115"/>
      <c r="AM981" s="119"/>
      <c r="AN981" s="119"/>
      <c r="AO981" s="692"/>
      <c r="AP981" s="692"/>
      <c r="AQ981" s="692"/>
      <c r="AR981" s="692"/>
      <c r="AS981" s="692"/>
      <c r="AT981" s="1303">
        <f>IF(AC981="Extremity",IF(CG981="","",CG981),"")</f>
        <v/>
      </c>
      <c r="AU981" s="1303">
        <f>IF(AC981="Extremity",IF(CH981="","",CH981),"")</f>
        <v/>
      </c>
      <c r="AV981" s="1304">
        <f>IF(AC981="Extremity","",IF(CE981="","",CE981))</f>
        <v/>
      </c>
      <c r="AW981" s="1304">
        <f>IF(AD981="Extremity","",IF(CF981="","",CF981))</f>
        <v/>
      </c>
      <c r="AX981" s="1305">
        <f>DL981</f>
        <v/>
      </c>
      <c r="AY981" s="1305">
        <f>DQ981</f>
        <v/>
      </c>
      <c r="AZ981" s="3377">
        <f>IF(AC981="Extremity",IF(DA981="","",DA981),"")</f>
        <v/>
      </c>
      <c r="BA981" s="3378">
        <f>IF(AC981="Extremity","",IF(CT981="","",CT981))</f>
        <v/>
      </c>
      <c r="BB981" s="1305">
        <f>IF(AC981="Extremity",IF(DB981="","",DB981),"")</f>
        <v/>
      </c>
      <c r="BC981" s="1304">
        <f>IF(AC981="Extremity","",IF(CZ981="","",CZ981))</f>
        <v/>
      </c>
      <c r="BD981" s="1305">
        <f>DD981</f>
        <v/>
      </c>
      <c r="BE981" s="132">
        <f>DE981</f>
        <v/>
      </c>
      <c r="BF981" s="133">
        <f>DF981*60</f>
        <v/>
      </c>
      <c r="BG981" s="121">
        <f>BE981</f>
        <v/>
      </c>
      <c r="BH981" s="133">
        <f>DG981*60</f>
        <v/>
      </c>
      <c r="BI981" s="133">
        <f>DH981</f>
        <v/>
      </c>
      <c r="BJ981" s="117"/>
      <c r="BK981" s="812">
        <f>Overview!$E$7</f>
        <v/>
      </c>
      <c r="BL981" s="117"/>
      <c r="BM981" s="834">
        <f>DI981</f>
        <v/>
      </c>
      <c r="BN981" s="812">
        <f>Overview!$P$153</f>
        <v/>
      </c>
      <c r="BO981" s="117"/>
      <c r="BP981" s="117"/>
      <c r="BQ981" s="115"/>
      <c r="BR981" s="1478"/>
      <c r="BS981" s="1541"/>
      <c r="BT981" s="1864" t="inlineStr">
        <is>
          <t>WLAN</t>
        </is>
      </c>
      <c r="BU981" s="1864" t="inlineStr">
        <is>
          <t>2.4 GHz</t>
        </is>
      </c>
      <c r="BV981" s="916">
        <f>Overview!$H$29</f>
        <v/>
      </c>
      <c r="BW981" s="1864"/>
      <c r="BX981" s="1864" t="inlineStr">
        <is>
          <t>Close to ear</t>
        </is>
      </c>
      <c r="BY981" s="1198"/>
      <c r="BZ981" s="1198"/>
      <c r="CA981" s="1199" t="str">
        <f>CA980</f>
        <v>TBD</v>
      </c>
      <c r="CB981" s="1971">
        <v>0</v>
      </c>
      <c r="CC981" s="1198">
        <f>IF(COUNT('Conducted WiFi'!$AH$3:$AH$9)=0,7,INDEX('Conducted WiFi'!$T$3:$T$9,MATCH(MAX('Conducted WiFi'!$AH$3:$AH$9),'Conducted WiFi'!$AH$3:$AH$9,0)))</f>
        <v>7</v>
      </c>
      <c r="CD981" s="1191">
        <f>IF(COUNT('Conducted WiFi'!$AH$3:$AH$9)=0,2442,INDEX('Conducted WiFi'!$U$3:$U$9,MATCH(MAX('Conducted WiFi'!$AH$3:$AH$9),'Conducted WiFi'!$AH$3:$AH$9,0)))</f>
        <v>2442</v>
      </c>
      <c r="CE981" s="7237"/>
      <c r="CF981" s="7237"/>
      <c r="CG981" s="7245"/>
      <c r="CH981" s="7245"/>
      <c r="CI981" s="225">
        <f>BY981</f>
        <v/>
      </c>
      <c r="CJ981" s="237">
        <f>BZ981</f>
        <v/>
      </c>
      <c r="CK981" s="223">
        <f>CA981</f>
        <v/>
      </c>
      <c r="CL981" s="237">
        <f>CC981</f>
        <v/>
      </c>
      <c r="CM981" s="394">
        <f>CD981</f>
        <v/>
      </c>
      <c r="CN981" s="1966"/>
      <c r="CO981" s="1967"/>
      <c r="CP981" s="7214">
        <f>IF(CF981=""," ",IF(ABS(CE981-CF981)&lt;=0.1,"Valid","Not valid"))</f>
        <v/>
      </c>
      <c r="CQ981" s="1674">
        <f> IF(CE981="","",IF(AND(CE981&lt;&gt;"",CF981=""),IF(CE981&gt;=0.8,"Medir+Sig Max","No"),IF(CF981&lt;&gt;"",IF(CF981&gt;=0.8,"Medir+Sig Max","No"),"")))</f>
        <v/>
      </c>
      <c r="CR981" s="6927"/>
      <c r="CS981" s="1674"/>
      <c r="CT981" s="220">
        <f>IF(CO981="",IF(AND(CE981="",CF981=""),"",IF(CF981="",IF(DQ981&gt;1,ROUND(DQ981*CE981,3),CE981),IF(DQ981&gt;1,ROUND(DQ981*CF981,3),CF981))),IF(AND(CE981="",CF981=""),"",IF(CF981="",IF(DQ981&gt;1,ROUND(DQ981*CE981*(1/(CO981)),3),CE981*(1/(CO981))),IF(DQ981&gt;1,ROUND(DQ981*CF981*(1/(CO981)),3),CF981*(1/(CO981))))))</f>
        <v/>
      </c>
      <c r="CU981" s="224">
        <f>BY981</f>
        <v/>
      </c>
      <c r="CV981" s="237">
        <f>BZ981</f>
        <v/>
      </c>
      <c r="CW981" s="237">
        <f>CA981</f>
        <v/>
      </c>
      <c r="CX981" s="224">
        <f>CC981</f>
        <v/>
      </c>
      <c r="CY981" s="237">
        <f>CD981</f>
        <v/>
      </c>
      <c r="CZ981" s="7474">
        <f>IF(COUNTIF(Overview!K12:K14,TRUE)&gt;0,1.6,IF(COUNTIF(Overview!L12:L14,TRUE)&gt;0,8,0))</f>
        <v/>
      </c>
      <c r="DA981" s="1666"/>
      <c r="DB981" s="7483"/>
      <c r="DC981" s="844">
        <f>IF(CT981="","",IF(CT981&gt;CZ981,"Fail","Pass"))</f>
        <v/>
      </c>
      <c r="DD981" s="402"/>
      <c r="DE981" s="1565">
        <f>MyTimestamp(DC981)</f>
        <v/>
      </c>
      <c r="DF981" s="1531">
        <f>IF(COUNT(CE981:CH981)=1,15,IF(COUNT(CE981:CH981)=0,0,30))</f>
        <v/>
      </c>
      <c r="DG981" s="1532">
        <f>IF(DF981=0,0,2)</f>
        <v/>
      </c>
      <c r="DH981" s="1866"/>
      <c r="DI981" s="1866"/>
      <c r="DJ981" s="1863"/>
      <c r="DK981" s="1968"/>
      <c r="DL981" s="1574">
        <f>10^(CN981/20)*100-100</f>
        <v/>
      </c>
      <c r="DM981" s="976"/>
      <c r="DN981" s="1273"/>
      <c r="DO981" s="976">
        <f>IF(DM981="","",10^(DM981/10))</f>
        <v/>
      </c>
      <c r="DP981" s="976">
        <f>IF(ISNUMBER(DN981)=FALSE,"",10^(DN981/10))</f>
        <v/>
      </c>
      <c r="DQ981" s="1578">
        <f>IF(AND(ISNUMBER(DO981),ISNUMBER(DP981)),IF(DO981/DP981&gt;1,ROUND((DO981)/DP981,3),1),1)</f>
        <v/>
      </c>
      <c r="DR981" s="1541"/>
      <c r="DS981" s="1541"/>
      <c r="DT981" s="1541"/>
      <c r="DU981" s="1541"/>
      <c r="DV981" s="1541"/>
      <c r="DW981" s="1541"/>
      <c r="DX981" s="1541"/>
      <c r="DY981" s="1541"/>
      <c r="DZ981" s="1541"/>
      <c r="EA981" s="1541"/>
      <c r="EB981" s="1541"/>
      <c r="EC981" s="1541"/>
      <c r="ED981" s="1541"/>
      <c r="EE981" s="1541"/>
      <c r="EF981" s="1541"/>
      <c r="EG981" s="1541"/>
      <c r="EH981" s="1541"/>
      <c r="EI981" s="1541"/>
      <c r="EJ981" s="1541"/>
      <c r="EK981" s="1541"/>
      <c r="EL981" s="1541"/>
      <c r="EM981" s="1541"/>
      <c r="EN981" s="1541"/>
      <c r="EO981" s="1541"/>
      <c r="EP981" s="1541"/>
      <c r="EQ981" s="1541"/>
      <c r="ER981" s="1541"/>
      <c r="ES981" s="1541"/>
      <c r="ET981" s="1541"/>
      <c r="EU981" s="1541"/>
      <c r="EV981" s="1541"/>
    </row>
    <row r="982" ht="15" x14ac:dyDescent="0.25">
      <c r="A982" s="1541"/>
      <c r="B982" s="1541"/>
      <c r="C982"/>
      <c r="D982" s="1486"/>
      <c r="E982" s="1486"/>
      <c r="F982" s="672" t="inlineStr">
        <is>
          <t>5.5</t>
        </is>
      </c>
      <c r="G982" s="1497"/>
      <c r="H982" s="130">
        <f>BV982</f>
        <v/>
      </c>
      <c r="I982" s="130">
        <f>BW982</f>
        <v/>
      </c>
      <c r="J982" s="1299" t="inlineStr">
        <is>
          <t>WLAN</t>
        </is>
      </c>
      <c r="K982" s="1299" t="inlineStr">
        <is>
          <t>2.4 GHz</t>
        </is>
      </c>
      <c r="L982" s="115"/>
      <c r="M982" s="130"/>
      <c r="N982" s="119"/>
      <c r="O982" s="131"/>
      <c r="P982" s="6597"/>
      <c r="Q982" s="131"/>
      <c r="R982" s="131"/>
      <c r="S982" s="6593"/>
      <c r="T982" s="130">
        <v>7</v>
      </c>
      <c r="U982" s="6593">
        <v>2442</v>
      </c>
      <c r="V982" s="119"/>
      <c r="W982" s="1305"/>
      <c r="X982" s="119"/>
      <c r="Y982" s="119"/>
      <c r="Z982" s="119"/>
      <c r="AA982" s="115"/>
      <c r="AB982" s="115"/>
      <c r="AC982" s="1300">
        <f>IF(OR(BX982="Close to Ear",BX982="Close to Head"),"Head",IF(BX982="Extremity","Extremity","Body"))</f>
        <v/>
      </c>
      <c r="AD982" s="1301">
        <f>CA982</f>
        <v/>
      </c>
      <c r="AE982" s="1299">
        <f>CB982</f>
        <v/>
      </c>
      <c r="AF982" s="115"/>
      <c r="AG982" s="1302">
        <f>IF(OR(AZ982="",BA982=""),"N/A",IF(DC982="Pass","P","F"))</f>
        <v/>
      </c>
      <c r="AH982" s="129"/>
      <c r="AI982" s="129"/>
      <c r="AJ982" s="129"/>
      <c r="AK982" s="119"/>
      <c r="AL982" s="115"/>
      <c r="AM982" s="119"/>
      <c r="AN982" s="119"/>
      <c r="AO982" s="692"/>
      <c r="AP982" s="692"/>
      <c r="AQ982" s="692"/>
      <c r="AR982" s="692"/>
      <c r="AS982" s="692"/>
      <c r="AT982" s="1303">
        <f>IF(AC982="Extremity",IF(CG982="","",CG982),"")</f>
        <v/>
      </c>
      <c r="AU982" s="1303">
        <f>IF(AC982="Extremity",IF(CH982="","",CH982),"")</f>
        <v/>
      </c>
      <c r="AV982" s="1304">
        <f>IF(AC982="Extremity","",IF(CE982="","",CE982))</f>
        <v/>
      </c>
      <c r="AW982" s="1304">
        <f>IF(AD982="Extremity","",IF(CF982="","",CF982))</f>
        <v/>
      </c>
      <c r="AX982" s="1305">
        <f>DL982</f>
        <v/>
      </c>
      <c r="AY982" s="1305">
        <f>DQ982</f>
        <v/>
      </c>
      <c r="AZ982" s="3377">
        <f>IF(AC982="Extremity",IF(DA982="","",DA982),"")</f>
        <v/>
      </c>
      <c r="BA982" s="3378">
        <f>IF(AC982="Extremity","",IF(CT982="","",CT982))</f>
        <v/>
      </c>
      <c r="BB982" s="1305">
        <f>IF(AC982="Extremity",IF(DB982="","",DB982),"")</f>
        <v/>
      </c>
      <c r="BC982" s="1304">
        <f>IF(AC982="Extremity","",IF(CZ982="","",CZ982))</f>
        <v/>
      </c>
      <c r="BD982" s="1305">
        <f>DD982</f>
        <v/>
      </c>
      <c r="BE982" s="132">
        <f>DE982</f>
        <v/>
      </c>
      <c r="BF982" s="133">
        <f>DF982*60</f>
        <v/>
      </c>
      <c r="BG982" s="121">
        <f>BE982</f>
        <v/>
      </c>
      <c r="BH982" s="133">
        <f>DG982*60</f>
        <v/>
      </c>
      <c r="BI982" s="133">
        <f>DH982</f>
        <v/>
      </c>
      <c r="BJ982" s="117"/>
      <c r="BK982" s="812">
        <f>Overview!$E$7</f>
        <v/>
      </c>
      <c r="BL982" s="117"/>
      <c r="BM982" s="834">
        <f>DI982</f>
        <v/>
      </c>
      <c r="BN982" s="812">
        <f>Overview!$P$153</f>
        <v/>
      </c>
      <c r="BO982" s="117"/>
      <c r="BP982" s="117"/>
      <c r="BQ982" s="115"/>
      <c r="BR982" s="1478"/>
      <c r="BS982" s="1541"/>
      <c r="BT982" s="1864" t="inlineStr">
        <is>
          <t>WLAN</t>
        </is>
      </c>
      <c r="BU982" s="1864" t="inlineStr">
        <is>
          <t>2.4 GHz</t>
        </is>
      </c>
      <c r="BV982" s="916">
        <f>Overview!$H$29</f>
        <v/>
      </c>
      <c r="BW982" s="1864"/>
      <c r="BX982" s="1864" t="inlineStr">
        <is>
          <t>Close to ear</t>
        </is>
      </c>
      <c r="BY982" s="1192"/>
      <c r="BZ982" s="1192"/>
      <c r="CA982" s="1193" t="str">
        <f>CA981</f>
        <v>TBD</v>
      </c>
      <c r="CB982" s="1071">
        <v>0</v>
      </c>
      <c r="CC982" s="1192">
        <f>IF(COUNT('Conducted WiFi'!$AH$3:$AH$9)=0,7,INDEX('Conducted WiFi'!$T$3:$T$9,MATCH(MAX('Conducted WiFi'!$AH$3:$AH$9),'Conducted WiFi'!$AH$3:$AH$9,0)))</f>
        <v>7</v>
      </c>
      <c r="CD982" s="1192">
        <f>IF(COUNT('Conducted WiFi'!$AH$3:$AH$9)=0,2442,INDEX('Conducted WiFi'!$U$3:$U$9,MATCH(MAX('Conducted WiFi'!$AH$3:$AH$9),'Conducted WiFi'!$AH$3:$AH$9,0)))</f>
        <v>2442</v>
      </c>
      <c r="CE982" s="7237"/>
      <c r="CF982" s="7237"/>
      <c r="CG982" s="7245"/>
      <c r="CH982" s="7245"/>
      <c r="CI982" s="225">
        <f>BY982</f>
        <v/>
      </c>
      <c r="CJ982" s="237">
        <f>BZ982</f>
        <v/>
      </c>
      <c r="CK982" s="223">
        <f>CA982</f>
        <v/>
      </c>
      <c r="CL982" s="237">
        <f>CC982</f>
        <v/>
      </c>
      <c r="CM982" s="394">
        <f>CD982</f>
        <v/>
      </c>
      <c r="CN982" s="1966"/>
      <c r="CO982" s="1967"/>
      <c r="CP982" s="7214">
        <f>IF(CF982=""," ",IF(ABS(CE982-CF982)&lt;=0.1,"Valid","Not valid"))</f>
        <v/>
      </c>
      <c r="CQ982" s="1674">
        <f> IF(CE982="","",IF(AND(CE982&lt;&gt;"",CF982=""),IF(CE982&gt;=0.8,"Medir+Sig Max","No"),IF(CF982&lt;&gt;"",IF(CF982&gt;=0.8,"Medir+Sig Max","No"),"")))</f>
        <v/>
      </c>
      <c r="CR982" s="6927"/>
      <c r="CS982" s="1674"/>
      <c r="CT982" s="220">
        <f>IF(CO982="",IF(AND(CE982="",CF982=""),"",IF(CF982="",IF(DQ982&gt;1,ROUND(DQ982*CE982,3),CE982),IF(DQ982&gt;1,ROUND(DQ982*CF982,3),CF982))),IF(AND(CE982="",CF982=""),"",IF(CF982="",IF(DQ982&gt;1,ROUND(DQ982*CE982*(1/(CO982)),3),CE982*(1/(CO982))),IF(DQ982&gt;1,ROUND(DQ982*CF982*(1/(CO982)),3),CF982*(1/(CO982))))))</f>
        <v/>
      </c>
      <c r="CU982" s="224">
        <f>BY982</f>
        <v/>
      </c>
      <c r="CV982" s="237">
        <f>BZ982</f>
        <v/>
      </c>
      <c r="CW982" s="237">
        <f>CA982</f>
        <v/>
      </c>
      <c r="CX982" s="224">
        <f>CC982</f>
        <v/>
      </c>
      <c r="CY982" s="237">
        <f>CD982</f>
        <v/>
      </c>
      <c r="CZ982" s="7474">
        <f>IF(COUNTIF(Overview!K12:K14,TRUE)&gt;0,1.6,IF(COUNTIF(Overview!L12:L14,TRUE)&gt;0,8,0))</f>
        <v/>
      </c>
      <c r="DA982" s="1666"/>
      <c r="DB982" s="7483"/>
      <c r="DC982" s="844">
        <f>IF(CT982="","",IF(CT982&gt;CZ982,"Fail","Pass"))</f>
        <v/>
      </c>
      <c r="DD982" s="402"/>
      <c r="DE982" s="1565">
        <f>MyTimestamp(DC982)</f>
        <v/>
      </c>
      <c r="DF982" s="1531">
        <f>IF(COUNT(CE982:CH982)=1,15,IF(COUNT(CE982:CH982)=0,0,30))</f>
        <v/>
      </c>
      <c r="DG982" s="1532">
        <f>IF(DF982=0,0,2)</f>
        <v/>
      </c>
      <c r="DH982" s="1866"/>
      <c r="DI982" s="1866"/>
      <c r="DJ982" s="1863"/>
      <c r="DK982" s="1968"/>
      <c r="DL982" s="1574">
        <f>10^(CN982/20)*100-100</f>
        <v/>
      </c>
      <c r="DM982" s="976"/>
      <c r="DN982" s="1274"/>
      <c r="DO982" s="976">
        <f>IF(DM982="","",10^(DM982/10))</f>
        <v/>
      </c>
      <c r="DP982" s="976">
        <f>IF(ISNUMBER(DN982)=FALSE,"",10^(DN982/10))</f>
        <v/>
      </c>
      <c r="DQ982" s="1578">
        <f>IF(AND(ISNUMBER(DO982),ISNUMBER(DP982)),IF(DO982/DP982&gt;1,ROUND((DO982)/DP982,3),1),1)</f>
        <v/>
      </c>
      <c r="DR982" s="1541"/>
      <c r="DS982" s="1541"/>
      <c r="DT982" s="1541"/>
      <c r="DU982" s="1541"/>
      <c r="DV982" s="1541"/>
      <c r="DW982" s="1541"/>
      <c r="DX982" s="1541"/>
      <c r="DY982" s="1541"/>
      <c r="DZ982" s="1541"/>
      <c r="EA982" s="1541"/>
      <c r="EB982" s="1541"/>
      <c r="EC982" s="1541"/>
      <c r="ED982" s="1541"/>
      <c r="EE982" s="1541"/>
      <c r="EF982" s="1541"/>
      <c r="EG982" s="1541"/>
      <c r="EH982" s="1541"/>
      <c r="EI982" s="1541"/>
      <c r="EJ982" s="1541"/>
      <c r="EK982" s="1541"/>
      <c r="EL982" s="1541"/>
      <c r="EM982" s="1541"/>
      <c r="EN982" s="1541"/>
      <c r="EO982" s="1541"/>
      <c r="EP982" s="1541"/>
      <c r="EQ982" s="1541"/>
      <c r="ER982" s="1541"/>
      <c r="ES982" s="1541"/>
      <c r="ET982" s="1541"/>
      <c r="EU982" s="1541"/>
      <c r="EV982" s="1541"/>
    </row>
    <row r="983" ht="15" x14ac:dyDescent="0.25">
      <c r="A983" s="1541"/>
      <c r="B983" s="1541"/>
      <c r="C983"/>
      <c r="D983" s="1486"/>
      <c r="E983" s="1486"/>
      <c r="F983" s="672" t="inlineStr">
        <is>
          <t>5.5</t>
        </is>
      </c>
      <c r="G983" s="1497"/>
      <c r="H983" s="130">
        <f>BV983</f>
        <v/>
      </c>
      <c r="I983" s="130">
        <f>BW983</f>
        <v/>
      </c>
      <c r="J983" s="1299" t="inlineStr">
        <is>
          <t>WLAN</t>
        </is>
      </c>
      <c r="K983" s="1299" t="inlineStr">
        <is>
          <t>2.4 GHz</t>
        </is>
      </c>
      <c r="L983" s="115"/>
      <c r="M983" s="130"/>
      <c r="N983" s="119"/>
      <c r="O983" s="131"/>
      <c r="P983" s="6597"/>
      <c r="Q983" s="131"/>
      <c r="R983" s="131"/>
      <c r="S983" s="6593"/>
      <c r="T983" s="130">
        <v>7</v>
      </c>
      <c r="U983" s="6593">
        <v>2442</v>
      </c>
      <c r="V983" s="119"/>
      <c r="W983" s="1305"/>
      <c r="X983" s="119"/>
      <c r="Y983" s="119"/>
      <c r="Z983" s="119"/>
      <c r="AA983" s="115"/>
      <c r="AB983" s="115"/>
      <c r="AC983" s="1300">
        <f>IF(OR(BX983="Close to Ear",BX983="Close to Head"),"Head",IF(BX983="Extremity","Extremity","Body"))</f>
        <v/>
      </c>
      <c r="AD983" s="1301">
        <f>CA983</f>
        <v/>
      </c>
      <c r="AE983" s="1299">
        <f>CB983</f>
        <v/>
      </c>
      <c r="AF983" s="115"/>
      <c r="AG983" s="1302">
        <f>IF(OR(AZ983="",BA983=""),"N/A",IF(DC983="Pass","P","F"))</f>
        <v/>
      </c>
      <c r="AH983" s="129"/>
      <c r="AI983" s="129"/>
      <c r="AJ983" s="129"/>
      <c r="AK983" s="119"/>
      <c r="AL983" s="115"/>
      <c r="AM983" s="119"/>
      <c r="AN983" s="119"/>
      <c r="AO983" s="692"/>
      <c r="AP983" s="692"/>
      <c r="AQ983" s="692"/>
      <c r="AR983" s="692"/>
      <c r="AS983" s="692"/>
      <c r="AT983" s="1303">
        <f>IF(AC983="Extremity",IF(CG983="","",CG983),"")</f>
        <v/>
      </c>
      <c r="AU983" s="1303">
        <f>IF(AC983="Extremity",IF(CH983="","",CH983),"")</f>
        <v/>
      </c>
      <c r="AV983" s="1304">
        <f>IF(AC983="Extremity","",IF(CE983="","",CE983))</f>
        <v/>
      </c>
      <c r="AW983" s="1304">
        <f>IF(AD983="Extremity","",IF(CF983="","",CF983))</f>
        <v/>
      </c>
      <c r="AX983" s="1305">
        <f>DL983</f>
        <v/>
      </c>
      <c r="AY983" s="1305">
        <f>DQ983</f>
        <v/>
      </c>
      <c r="AZ983" s="3377">
        <f>IF(AC983="Extremity",IF(DA983="","",DA983),"")</f>
        <v/>
      </c>
      <c r="BA983" s="3378">
        <f>IF(AC983="Extremity","",IF(CT983="","",CT983))</f>
        <v/>
      </c>
      <c r="BB983" s="1305">
        <f>IF(AC983="Extremity",IF(DB983="","",DB983),"")</f>
        <v/>
      </c>
      <c r="BC983" s="1304">
        <f>IF(AC983="Extremity","",IF(CZ983="","",CZ983))</f>
        <v/>
      </c>
      <c r="BD983" s="1305">
        <f>DD983</f>
        <v/>
      </c>
      <c r="BE983" s="132">
        <f>DE983</f>
        <v/>
      </c>
      <c r="BF983" s="133">
        <f>DF983*60</f>
        <v/>
      </c>
      <c r="BG983" s="121">
        <f>BE983</f>
        <v/>
      </c>
      <c r="BH983" s="133">
        <f>DG983*60</f>
        <v/>
      </c>
      <c r="BI983" s="133">
        <f>DH983</f>
        <v/>
      </c>
      <c r="BJ983" s="117"/>
      <c r="BK983" s="812">
        <f>Overview!$E$7</f>
        <v/>
      </c>
      <c r="BL983" s="117"/>
      <c r="BM983" s="834">
        <f>DI983</f>
        <v/>
      </c>
      <c r="BN983" s="812">
        <f>Overview!$P$153</f>
        <v/>
      </c>
      <c r="BO983" s="117"/>
      <c r="BP983" s="117"/>
      <c r="BQ983" s="115"/>
      <c r="BR983" s="1478"/>
      <c r="BS983" s="1541"/>
      <c r="BT983" s="1864" t="inlineStr">
        <is>
          <t>WLAN</t>
        </is>
      </c>
      <c r="BU983" s="1864" t="inlineStr">
        <is>
          <t>2.4 GHz</t>
        </is>
      </c>
      <c r="BV983" s="916">
        <f>Overview!$H$29</f>
        <v/>
      </c>
      <c r="BW983" s="1864"/>
      <c r="BX983" s="1864" t="inlineStr">
        <is>
          <t>Close to ear</t>
        </is>
      </c>
      <c r="BY983" s="1194"/>
      <c r="BZ983" s="1194"/>
      <c r="CA983" s="1194" t="str">
        <f>CA982</f>
        <v>TBD</v>
      </c>
      <c r="CB983" s="1970">
        <v>0</v>
      </c>
      <c r="CC983" s="1194">
        <f>IF(COUNT('Conducted WiFi'!$AH$3:$AH$9)=0,7,INDEX('Conducted WiFi'!$T$3:$T$9,MATCH(MAX('Conducted WiFi'!$AH$3:$AH$9),'Conducted WiFi'!$AH$3:$AH$9,0)))</f>
        <v>7</v>
      </c>
      <c r="CD983" s="1195">
        <f>IF(COUNT('Conducted WiFi'!$AH$3:$AH$9)=0,2442,INDEX('Conducted WiFi'!$U$3:$U$9,MATCH(MAX('Conducted WiFi'!$AH$3:$AH$9),'Conducted WiFi'!$AH$3:$AH$9,0)))</f>
        <v>2442</v>
      </c>
      <c r="CE983" s="7237"/>
      <c r="CF983" s="7237"/>
      <c r="CG983" s="7245"/>
      <c r="CH983" s="7245"/>
      <c r="CI983" s="225">
        <f>BY983</f>
        <v/>
      </c>
      <c r="CJ983" s="237">
        <f>BZ983</f>
        <v/>
      </c>
      <c r="CK983" s="223">
        <f>CA983</f>
        <v/>
      </c>
      <c r="CL983" s="237">
        <f>CC983</f>
        <v/>
      </c>
      <c r="CM983" s="394">
        <f>CD983</f>
        <v/>
      </c>
      <c r="CN983" s="1966"/>
      <c r="CO983" s="1967"/>
      <c r="CP983" s="7214">
        <f>IF(CF983=""," ",IF(ABS(CE983-CF983)&lt;=0.1,"Valid","Not valid"))</f>
        <v/>
      </c>
      <c r="CQ983" s="1674">
        <f> IF(CE983="","",IF(AND(CE983&lt;&gt;"",CF983=""),IF(CE983&gt;=0.8,"Medir+Sig Max","No"),IF(CF983&lt;&gt;"",IF(CF983&gt;=0.8,"Medir+Sig Max","No"),"")))</f>
        <v/>
      </c>
      <c r="CR983" s="6927"/>
      <c r="CS983" s="1674"/>
      <c r="CT983" s="220">
        <f>IF(CO983="",IF(AND(CE983="",CF983=""),"",IF(CF983="",IF(DQ983&gt;1,ROUND(DQ983*CE983,3),CE983),IF(DQ983&gt;1,ROUND(DQ983*CF983,3),CF983))),IF(AND(CE983="",CF983=""),"",IF(CF983="",IF(DQ983&gt;1,ROUND(DQ983*CE983*(1/(CO983)),3),CE983*(1/(CO983))),IF(DQ983&gt;1,ROUND(DQ983*CF983*(1/(CO983)),3),CF983*(1/(CO983))))))</f>
        <v/>
      </c>
      <c r="CU983" s="224">
        <f>BY983</f>
        <v/>
      </c>
      <c r="CV983" s="237">
        <f>BZ983</f>
        <v/>
      </c>
      <c r="CW983" s="237">
        <f>CA983</f>
        <v/>
      </c>
      <c r="CX983" s="224">
        <f>CC983</f>
        <v/>
      </c>
      <c r="CY983" s="237">
        <f>CD983</f>
        <v/>
      </c>
      <c r="CZ983" s="7474">
        <f>IF(COUNTIF(Overview!K12:K14,TRUE)&gt;0,1.6,IF(COUNTIF(Overview!L12:L14,TRUE)&gt;0,8,0))</f>
        <v/>
      </c>
      <c r="DA983" s="1666"/>
      <c r="DB983" s="7483"/>
      <c r="DC983" s="844">
        <f>IF(CT983="","",IF(CT983&gt;CZ983,"Fail","Pass"))</f>
        <v/>
      </c>
      <c r="DD983" s="402"/>
      <c r="DE983" s="1565">
        <f>MyTimestamp(DC983)</f>
        <v/>
      </c>
      <c r="DF983" s="1531">
        <f>IF(COUNT(CE983:CH983)=1,15,IF(COUNT(CE983:CH983)=0,0,30))</f>
        <v/>
      </c>
      <c r="DG983" s="1532">
        <f>IF(DF983=0,0,2)</f>
        <v/>
      </c>
      <c r="DH983" s="1866"/>
      <c r="DI983" s="1866"/>
      <c r="DJ983" s="1863"/>
      <c r="DK983" s="1968"/>
      <c r="DL983" s="1574">
        <f>10^(CN983/20)*100-100</f>
        <v/>
      </c>
      <c r="DM983" s="976"/>
      <c r="DN983" s="1275"/>
      <c r="DO983" s="976">
        <f>IF(DM983="","",10^(DM983/10))</f>
        <v/>
      </c>
      <c r="DP983" s="976">
        <f>IF(ISNUMBER(DN983)=FALSE,"",10^(DN983/10))</f>
        <v/>
      </c>
      <c r="DQ983" s="1578">
        <f>IF(AND(ISNUMBER(DO983),ISNUMBER(DP983)),IF(DO983/DP983&gt;1,ROUND((DO983)/DP983,3),1),1)</f>
        <v/>
      </c>
      <c r="DR983" s="1541"/>
      <c r="DS983" s="1541"/>
      <c r="DT983" s="1541"/>
      <c r="DU983" s="1541"/>
      <c r="DV983" s="1541"/>
      <c r="DW983" s="1541"/>
      <c r="DX983" s="1541"/>
      <c r="DY983" s="1541"/>
      <c r="DZ983" s="1541"/>
      <c r="EA983" s="1541"/>
      <c r="EB983" s="1541"/>
      <c r="EC983" s="1541"/>
      <c r="ED983" s="1541"/>
      <c r="EE983" s="1541"/>
      <c r="EF983" s="1541"/>
      <c r="EG983" s="1541"/>
      <c r="EH983" s="1541"/>
      <c r="EI983" s="1541"/>
      <c r="EJ983" s="1541"/>
      <c r="EK983" s="1541"/>
      <c r="EL983" s="1541"/>
      <c r="EM983" s="1541"/>
      <c r="EN983" s="1541"/>
      <c r="EO983" s="1541"/>
      <c r="EP983" s="1541"/>
      <c r="EQ983" s="1541"/>
      <c r="ER983" s="1541"/>
      <c r="ES983" s="1541"/>
      <c r="ET983" s="1541"/>
      <c r="EU983" s="1541"/>
      <c r="EV983" s="1541"/>
    </row>
    <row r="984" ht="15" x14ac:dyDescent="0.25">
      <c r="A984" s="1541"/>
      <c r="B984" s="1541"/>
      <c r="C984"/>
      <c r="D984" s="1486"/>
      <c r="E984" s="1486"/>
      <c r="F984" s="672" t="inlineStr">
        <is>
          <t>5.5</t>
        </is>
      </c>
      <c r="G984" s="1497"/>
      <c r="H984" s="130">
        <f>BV984</f>
        <v/>
      </c>
      <c r="I984" s="130">
        <f>BW984</f>
        <v/>
      </c>
      <c r="J984" s="1299" t="inlineStr">
        <is>
          <t>WLAN</t>
        </is>
      </c>
      <c r="K984" s="1299" t="inlineStr">
        <is>
          <t>2.4 GHz</t>
        </is>
      </c>
      <c r="L984" s="115"/>
      <c r="M984" s="130"/>
      <c r="N984" s="119"/>
      <c r="O984" s="131"/>
      <c r="P984" s="6597"/>
      <c r="Q984" s="131"/>
      <c r="R984" s="131"/>
      <c r="S984" s="6593"/>
      <c r="T984" s="130">
        <v>7</v>
      </c>
      <c r="U984" s="6593">
        <v>2442</v>
      </c>
      <c r="V984" s="119"/>
      <c r="W984" s="1305"/>
      <c r="X984" s="119"/>
      <c r="Y984" s="119"/>
      <c r="Z984" s="119"/>
      <c r="AA984" s="115"/>
      <c r="AB984" s="115"/>
      <c r="AC984" s="1300">
        <f>IF(OR(BX984="Close to Ear",BX984="Close to Head"),"Head",IF(BX984="Extremity","Extremity","Body"))</f>
        <v/>
      </c>
      <c r="AD984" s="1301">
        <f>CA984</f>
        <v/>
      </c>
      <c r="AE984" s="1299">
        <f>CB984</f>
        <v/>
      </c>
      <c r="AF984" s="115"/>
      <c r="AG984" s="1302">
        <f>IF(OR(AZ984="",BA984=""),"N/A",IF(DC984="Pass","P","F"))</f>
        <v/>
      </c>
      <c r="AH984" s="129"/>
      <c r="AI984" s="129"/>
      <c r="AJ984" s="129"/>
      <c r="AK984" s="119"/>
      <c r="AL984" s="115"/>
      <c r="AM984" s="119"/>
      <c r="AN984" s="119"/>
      <c r="AO984" s="692"/>
      <c r="AP984" s="692"/>
      <c r="AQ984" s="692"/>
      <c r="AR984" s="692"/>
      <c r="AS984" s="692"/>
      <c r="AT984" s="1303">
        <f>IF(AC984="Extremity",IF(CG984="","",CG984),"")</f>
        <v/>
      </c>
      <c r="AU984" s="1303">
        <f>IF(AC984="Extremity",IF(CH984="","",CH984),"")</f>
        <v/>
      </c>
      <c r="AV984" s="1304">
        <f>IF(AC984="Extremity","",IF(CE984="","",CE984))</f>
        <v/>
      </c>
      <c r="AW984" s="1304">
        <f>IF(AD984="Extremity","",IF(CF984="","",CF984))</f>
        <v/>
      </c>
      <c r="AX984" s="1305">
        <f>DL984</f>
        <v/>
      </c>
      <c r="AY984" s="1305">
        <f>DQ984</f>
        <v/>
      </c>
      <c r="AZ984" s="3377">
        <f>IF(AC984="Extremity",IF(DA984="","",DA984),"")</f>
        <v/>
      </c>
      <c r="BA984" s="3378">
        <f>IF(AC984="Extremity","",IF(CT984="","",CT984))</f>
        <v/>
      </c>
      <c r="BB984" s="1305">
        <f>IF(AC984="Extremity",IF(DB984="","",DB984),"")</f>
        <v/>
      </c>
      <c r="BC984" s="1304">
        <f>IF(AC984="Extremity","",IF(CZ984="","",CZ984))</f>
        <v/>
      </c>
      <c r="BD984" s="1305">
        <f>DD984</f>
        <v/>
      </c>
      <c r="BE984" s="132">
        <f>DE984</f>
        <v/>
      </c>
      <c r="BF984" s="133">
        <f>DF984*60</f>
        <v/>
      </c>
      <c r="BG984" s="121">
        <f>BE984</f>
        <v/>
      </c>
      <c r="BH984" s="133">
        <f>DG984*60</f>
        <v/>
      </c>
      <c r="BI984" s="133">
        <f>DH984</f>
        <v/>
      </c>
      <c r="BJ984" s="117"/>
      <c r="BK984" s="812">
        <f>Overview!$E$7</f>
        <v/>
      </c>
      <c r="BL984" s="117"/>
      <c r="BM984" s="834">
        <f>DI984</f>
        <v/>
      </c>
      <c r="BN984" s="812">
        <f>Overview!$P$153</f>
        <v/>
      </c>
      <c r="BO984" s="117"/>
      <c r="BP984" s="117"/>
      <c r="BQ984" s="115"/>
      <c r="BR984" s="1478"/>
      <c r="BS984" s="1541"/>
      <c r="BT984" s="1864" t="inlineStr">
        <is>
          <t>WLAN</t>
        </is>
      </c>
      <c r="BU984" s="1828" t="inlineStr">
        <is>
          <t>2.4 GHz</t>
        </is>
      </c>
      <c r="BV984" s="906">
        <f>Overview!$H$29</f>
        <v/>
      </c>
      <c r="BW984" s="1828"/>
      <c r="BX984" s="1864" t="inlineStr">
        <is>
          <t>Close to ear</t>
        </is>
      </c>
      <c r="BY984" s="1196"/>
      <c r="BZ984" s="1196"/>
      <c r="CA984" s="881" t="str">
        <f>CONCATENATE(CA982," - Variability")</f>
        <v>TBD - Variability</v>
      </c>
      <c r="CB984" s="200">
        <v>5</v>
      </c>
      <c r="CC984" s="881">
        <f>IF(COUNT('Conducted WiFi'!$AH$3:$AH$9)=0,7,INDEX('Conducted WiFi'!$T$3:$T$9,MATCH(MAX('Conducted WiFi'!$AH$3:$AH$9),'Conducted WiFi'!$AH$3:$AH$9,0)))</f>
        <v>7</v>
      </c>
      <c r="CD984" s="881">
        <f>IF(COUNT('Conducted WiFi'!$AH$3:$AH$9)=0,2442,INDEX('Conducted WiFi'!$U$3:$U$9,MATCH(MAX('Conducted WiFi'!$AH$3:$AH$9),'Conducted WiFi'!$AH$3:$AH$9,0)))</f>
        <v>2442</v>
      </c>
      <c r="CE984" s="7234"/>
      <c r="CF984" s="7234"/>
      <c r="CG984" s="7245"/>
      <c r="CH984" s="7245"/>
      <c r="CI984" s="225">
        <f>BY984</f>
        <v/>
      </c>
      <c r="CJ984" s="237">
        <f>BZ984</f>
        <v/>
      </c>
      <c r="CK984" s="223">
        <f>CA984</f>
        <v/>
      </c>
      <c r="CL984" s="237">
        <f>CC984</f>
        <v/>
      </c>
      <c r="CM984" s="237">
        <f>CD984</f>
        <v/>
      </c>
      <c r="CN984" s="1527"/>
      <c r="CO984" s="1967"/>
      <c r="CP984" s="7214">
        <f>IF(CF984=""," ",IF(ABS(CE984-CF984)&lt;=0.1,"Valid","Not valid"))</f>
        <v/>
      </c>
      <c r="CQ984" s="1674">
        <f> IF(CE984="","",IF(AND(CE984&lt;&gt;"",CF984=""),IF(CE984&gt;=0.8,"Medir+Sig Max","No"),IF(CF984&lt;&gt;"",IF(CF984&gt;=0.8,"Medir+Sig Max","No"),"")))</f>
        <v/>
      </c>
      <c r="CR984" s="6927"/>
      <c r="CS984" s="1674">
        <f>IF(CF984="","",IF(MAX(CF971:CF983)=0,"",IF(AND(CF984&lt;=1.45,(CF984/MAX(CF971:CF983))&lt;=1.2,(CF984/MAX(CF971:CF983))&gt;=0.8),"Válido","REPETIR VAR")))</f>
        <v/>
      </c>
      <c r="CT984" s="6710">
        <f>IF(CO984="",IF(AND(CE984="",CF984=""),"",IF(CF984="",IF(DQ984&gt;1,ROUND(DQ984*CE984,3),CE984),IF(DQ984&gt;1,ROUND(DQ984*CF984,3),CF984))),IF(AND(CE984="",CF984=""),"",IF(CF984="",IF(DQ984&gt;1,ROUND(DQ984*CE984*(1/(CO984)),3),CE984*(1/(CO984))),IF(DQ984&gt;1,ROUND(DQ984*CF984*(1/(CO984)),3),CF984*(1/(CO984))))))</f>
        <v/>
      </c>
      <c r="CU984" s="224">
        <f>BY984</f>
        <v/>
      </c>
      <c r="CV984" s="237">
        <f>BZ984</f>
        <v/>
      </c>
      <c r="CW984" s="237">
        <f>CA984</f>
        <v/>
      </c>
      <c r="CX984" s="224">
        <f>CC984</f>
        <v/>
      </c>
      <c r="CY984" s="237">
        <f>CD984</f>
        <v/>
      </c>
      <c r="CZ984" s="7474">
        <f>IF(COUNTIF(Overview!K12:K14,TRUE)&gt;0,1.6,IF(COUNTIF(Overview!L12:L14,TRUE)&gt;0,8,0))</f>
        <v/>
      </c>
      <c r="DA984" s="1788"/>
      <c r="DB984" s="7483"/>
      <c r="DC984" s="844">
        <f>IF(CT984="","",IF(CT984&gt;CZ984,"Fail","Pass"))</f>
        <v/>
      </c>
      <c r="DD984" s="402"/>
      <c r="DE984" s="1565">
        <f>MyTimestamp(DC984)</f>
        <v/>
      </c>
      <c r="DF984" s="1531">
        <f>IF(COUNT(CE984:CH984)=1,15,IF(COUNT(CE984:CH984)=0,0,30))</f>
        <v/>
      </c>
      <c r="DG984" s="1532">
        <f>IF(DF984=0,0,2)</f>
        <v/>
      </c>
      <c r="DH984" s="1866"/>
      <c r="DI984" s="1866"/>
      <c r="DJ984" s="1863"/>
      <c r="DK984" s="1789"/>
      <c r="DL984" s="1574">
        <f>10^(CN984/20)*100-100</f>
        <v/>
      </c>
      <c r="DM984" s="976"/>
      <c r="DN984" s="1275"/>
      <c r="DO984" s="976">
        <f>IF(DM984="","",10^(DM984/10))</f>
        <v/>
      </c>
      <c r="DP984" s="976">
        <f>IF(ISNUMBER(DN984)=FALSE,"",10^(DN984/10))</f>
        <v/>
      </c>
      <c r="DQ984" s="1578">
        <f>IF(AND(ISNUMBER(DO984),ISNUMBER(DP984)),IF(DO984/DP984&gt;1,ROUND((DO984)/DP984,3),1),1)</f>
        <v/>
      </c>
      <c r="DR984" s="1541"/>
      <c r="DS984" s="1541"/>
      <c r="DT984" s="1541"/>
      <c r="DU984" s="1541"/>
      <c r="DV984" s="1541"/>
      <c r="DW984" s="1541"/>
      <c r="DX984" s="1541"/>
      <c r="DY984" s="1541"/>
      <c r="DZ984" s="1541"/>
      <c r="EA984" s="1541"/>
      <c r="EB984" s="1541"/>
      <c r="EC984" s="1541"/>
      <c r="ED984" s="1541"/>
      <c r="EE984" s="1541"/>
      <c r="EF984" s="1541"/>
      <c r="EG984" s="1541"/>
      <c r="EH984" s="1541"/>
      <c r="EI984" s="1541"/>
      <c r="EJ984" s="1541"/>
      <c r="EK984" s="1541"/>
      <c r="EL984" s="1541"/>
      <c r="EM984" s="1541"/>
      <c r="EN984" s="1541"/>
      <c r="EO984" s="1541"/>
      <c r="EP984" s="1541"/>
      <c r="EQ984" s="1541"/>
      <c r="ER984" s="1541"/>
      <c r="ES984" s="1541"/>
      <c r="ET984" s="1541"/>
      <c r="EU984" s="1541"/>
      <c r="EV984" s="1541"/>
    </row>
    <row r="985" ht="15" x14ac:dyDescent="0.25">
      <c r="A985" s="1541"/>
      <c r="B985" s="1541"/>
      <c r="C985"/>
      <c r="D985" s="1486"/>
      <c r="E985" s="1486"/>
      <c r="F985" s="672" t="inlineStr">
        <is>
          <t>5.5</t>
        </is>
      </c>
      <c r="G985" s="1497"/>
      <c r="H985" s="130">
        <f>BV985</f>
        <v/>
      </c>
      <c r="I985" s="130">
        <f>BW985</f>
        <v/>
      </c>
      <c r="J985" s="1299" t="inlineStr">
        <is>
          <t>WLAN</t>
        </is>
      </c>
      <c r="K985" s="1299" t="inlineStr">
        <is>
          <t>2.4 GHz</t>
        </is>
      </c>
      <c r="L985" s="115"/>
      <c r="M985" s="130"/>
      <c r="N985" s="119"/>
      <c r="O985" s="131"/>
      <c r="P985" s="6597"/>
      <c r="Q985" s="131"/>
      <c r="R985" s="131"/>
      <c r="S985" s="6593"/>
      <c r="T985" s="130">
        <v>7</v>
      </c>
      <c r="U985" s="6593">
        <v>2442</v>
      </c>
      <c r="V985" s="119"/>
      <c r="W985" s="1305"/>
      <c r="X985" s="119"/>
      <c r="Y985" s="119"/>
      <c r="Z985" s="119"/>
      <c r="AA985" s="115"/>
      <c r="AB985" s="115"/>
      <c r="AC985" s="1300">
        <f>IF(OR(BX985="Close to Ear",BX985="Close to Head"),"Head",IF(BX985="Extremity","Extremity","Body"))</f>
        <v/>
      </c>
      <c r="AD985" s="1301">
        <f>CA985</f>
        <v/>
      </c>
      <c r="AE985" s="1299">
        <f>CB985</f>
        <v/>
      </c>
      <c r="AF985" s="115"/>
      <c r="AG985" s="1302">
        <f>IF(OR(AZ985="",BA985=""),"N/A",IF(DC985="Pass","P","F"))</f>
        <v/>
      </c>
      <c r="AH985" s="129"/>
      <c r="AI985" s="129"/>
      <c r="AJ985" s="129"/>
      <c r="AK985" s="119"/>
      <c r="AL985" s="115"/>
      <c r="AM985" s="119"/>
      <c r="AN985" s="119"/>
      <c r="AO985" s="692"/>
      <c r="AP985" s="692"/>
      <c r="AQ985" s="692"/>
      <c r="AR985" s="692"/>
      <c r="AS985" s="692"/>
      <c r="AT985" s="1303">
        <f>IF(AC985="Extremity",IF(CG985="","",CG985),"")</f>
        <v/>
      </c>
      <c r="AU985" s="1303">
        <f>IF(AC985="Extremity",IF(CH985="","",CH985),"")</f>
        <v/>
      </c>
      <c r="AV985" s="1304">
        <f>IF(AC985="Extremity","",IF(CE985="","",CE985))</f>
        <v/>
      </c>
      <c r="AW985" s="1304">
        <f>IF(AD985="Extremity","",IF(CF985="","",CF985))</f>
        <v/>
      </c>
      <c r="AX985" s="1305">
        <f>DL985</f>
        <v/>
      </c>
      <c r="AY985" s="1305">
        <f>DQ985</f>
        <v/>
      </c>
      <c r="AZ985" s="3377">
        <f>IF(AC985="Extremity",IF(DA985="","",DA985),"")</f>
        <v/>
      </c>
      <c r="BA985" s="3378">
        <f>IF(AC985="Extremity","",IF(CT985="","",CT985))</f>
        <v/>
      </c>
      <c r="BB985" s="1305">
        <f>IF(AC985="Extremity",IF(DB985="","",DB985),"")</f>
        <v/>
      </c>
      <c r="BC985" s="1304">
        <f>IF(AC985="Extremity","",IF(CZ985="","",CZ985))</f>
        <v/>
      </c>
      <c r="BD985" s="1305">
        <f>DD985</f>
        <v/>
      </c>
      <c r="BE985" s="132">
        <f>DE985</f>
        <v/>
      </c>
      <c r="BF985" s="133">
        <f>DF985*60</f>
        <v/>
      </c>
      <c r="BG985" s="121">
        <f>BE985</f>
        <v/>
      </c>
      <c r="BH985" s="133">
        <f>DG985*60</f>
        <v/>
      </c>
      <c r="BI985" s="133">
        <f>DH985</f>
        <v/>
      </c>
      <c r="BJ985" s="117"/>
      <c r="BK985" s="812">
        <f>Overview!$E$7</f>
        <v/>
      </c>
      <c r="BL985" s="117"/>
      <c r="BM985" s="834">
        <f>DI985</f>
        <v/>
      </c>
      <c r="BN985" s="812">
        <f>Overview!$P$153</f>
        <v/>
      </c>
      <c r="BO985" s="117"/>
      <c r="BP985" s="117"/>
      <c r="BQ985" s="115"/>
      <c r="BR985" s="1478"/>
      <c r="BS985" s="1541"/>
      <c r="BT985" s="1864" t="inlineStr">
        <is>
          <t>WLAN</t>
        </is>
      </c>
      <c r="BU985" s="1828" t="inlineStr">
        <is>
          <t>2.4 GHz</t>
        </is>
      </c>
      <c r="BV985" s="906">
        <f>Overview!$H$29</f>
        <v/>
      </c>
      <c r="BW985" s="1828"/>
      <c r="BX985" s="1864" t="inlineStr">
        <is>
          <t>Close to ear</t>
        </is>
      </c>
      <c r="BY985" s="1197"/>
      <c r="BZ985" s="1197"/>
      <c r="CA985" s="6689" t="str">
        <f>CONCATENATE(CA983," - Variability2")</f>
        <v>TBD - Variability2</v>
      </c>
      <c r="CB985" s="200">
        <v>5</v>
      </c>
      <c r="CC985" s="6689">
        <f>IF(COUNT('Conducted WiFi'!$AH$3:$AH$9)=0,7,INDEX('Conducted WiFi'!$T$3:$T$9,MATCH(MAX('Conducted WiFi'!$AH$3:$AH$9),'Conducted WiFi'!$AH$3:$AH$9,0)))</f>
        <v>7</v>
      </c>
      <c r="CD985" s="6689">
        <f>IF(COUNT('Conducted WiFi'!$AH$3:$AH$9)=0,2442,INDEX('Conducted WiFi'!$U$3:$U$9,MATCH(MAX('Conducted WiFi'!$AH$3:$AH$9),'Conducted WiFi'!$AH$3:$AH$9,0)))</f>
        <v>2442</v>
      </c>
      <c r="CE985" s="7234"/>
      <c r="CF985" s="7234"/>
      <c r="CG985" s="7245"/>
      <c r="CH985" s="7245"/>
      <c r="CI985" s="225">
        <f>BY985</f>
        <v/>
      </c>
      <c r="CJ985" s="237">
        <f>BZ985</f>
        <v/>
      </c>
      <c r="CK985" s="223">
        <f>CA985</f>
        <v/>
      </c>
      <c r="CL985" s="237">
        <f>CC985</f>
        <v/>
      </c>
      <c r="CM985" s="237">
        <f>CD985</f>
        <v/>
      </c>
      <c r="CN985" s="1527"/>
      <c r="CO985" s="1967"/>
      <c r="CP985" s="7214">
        <f>IF(CF985=""," ",IF(ABS(CE985-CF985)&lt;=0.1,"Valid","Not valid"))</f>
        <v/>
      </c>
      <c r="CQ985" s="1674">
        <f> IF(CE985="","",IF(AND(CE985&lt;&gt;"",CF985=""),IF(CE985&gt;=0.8,"Medir+Sig Max","No"),IF(CF985&lt;&gt;"",IF(CF985&gt;=0.8,"Medir+Sig Max","No"),"")))</f>
        <v/>
      </c>
      <c r="CR985" s="6927"/>
      <c r="CS985" s="1674"/>
      <c r="CT985" s="6710">
        <f>IF(CO985="",IF(AND(CE985="",CF985=""),"",IF(CF985="",IF(DQ985&gt;1,ROUND(DQ985*CE985,3),CE985),IF(DQ985&gt;1,ROUND(DQ985*CF985,3),CF985))),IF(AND(CE985="",CF985=""),"",IF(CF985="",IF(DQ985&gt;1,ROUND(DQ985*CE985*(1/(CO985)),3),CE985*(1/(CO985))),IF(DQ985&gt;1,ROUND(DQ985*CF985*(1/(CO985)),3),CF985*(1/(CO985))))))</f>
        <v/>
      </c>
      <c r="CU985" s="224">
        <f>BY985</f>
        <v/>
      </c>
      <c r="CV985" s="237">
        <f>BZ985</f>
        <v/>
      </c>
      <c r="CW985" s="237">
        <f>CA985</f>
        <v/>
      </c>
      <c r="CX985" s="224">
        <f>CC985</f>
        <v/>
      </c>
      <c r="CY985" s="237">
        <f>CD985</f>
        <v/>
      </c>
      <c r="CZ985" s="7474">
        <f>IF(COUNTIF(Overview!K12:K14,TRUE)&gt;0,1.6,IF(COUNTIF(Overview!L12:L14,TRUE)&gt;0,8,0))</f>
        <v/>
      </c>
      <c r="DA985" s="1788"/>
      <c r="DB985" s="7483"/>
      <c r="DC985" s="844">
        <f>IF(CT985="","",IF(CT985&gt;CZ985,"Fail","Pass"))</f>
        <v/>
      </c>
      <c r="DD985" s="402"/>
      <c r="DE985" s="1565">
        <f>MyTimestamp(DC985)</f>
        <v/>
      </c>
      <c r="DF985" s="1531">
        <f>IF(COUNT(CE985:CH985)=1,15,IF(COUNT(CE985:CH985)=0,0,30))</f>
        <v/>
      </c>
      <c r="DG985" s="1532">
        <f>IF(DF985=0,0,2)</f>
        <v/>
      </c>
      <c r="DH985" s="1866"/>
      <c r="DI985" s="1866"/>
      <c r="DJ985" s="1863"/>
      <c r="DK985" s="1789"/>
      <c r="DL985" s="1574">
        <f>10^(CN985/20)*100-100</f>
        <v/>
      </c>
      <c r="DM985" s="976"/>
      <c r="DN985" s="1275"/>
      <c r="DO985" s="976">
        <f>IF(DM985="","",10^(DM985/10))</f>
        <v/>
      </c>
      <c r="DP985" s="976">
        <f>IF(ISNUMBER(DN985)=FALSE,"",10^(DN985/10))</f>
        <v/>
      </c>
      <c r="DQ985" s="1578">
        <f>IF(AND(ISNUMBER(DO985),ISNUMBER(DP985)),IF(DO985/DP985&gt;1,ROUND((DO985)/DP985,3),1),1)</f>
        <v/>
      </c>
      <c r="DR985" s="1541"/>
      <c r="DS985" s="1541"/>
      <c r="DT985" s="1541"/>
      <c r="DU985" s="1541"/>
      <c r="DV985" s="1541"/>
      <c r="DW985" s="1541"/>
      <c r="DX985" s="1541"/>
      <c r="DY985" s="1541"/>
      <c r="DZ985" s="1541"/>
      <c r="EA985" s="1541"/>
      <c r="EB985" s="1541"/>
      <c r="EC985" s="1541"/>
      <c r="ED985" s="1541"/>
      <c r="EE985" s="1541"/>
      <c r="EF985" s="1541"/>
      <c r="EG985" s="1541"/>
      <c r="EH985" s="1541"/>
      <c r="EI985" s="1541"/>
      <c r="EJ985" s="1541"/>
      <c r="EK985" s="1541"/>
      <c r="EL985" s="1541"/>
      <c r="EM985" s="1541"/>
      <c r="EN985" s="1541"/>
      <c r="EO985" s="1541"/>
      <c r="EP985" s="1541"/>
      <c r="EQ985" s="1541"/>
      <c r="ER985" s="1541"/>
      <c r="ES985" s="1541"/>
      <c r="ET985" s="1541"/>
      <c r="EU985" s="1541"/>
      <c r="EV985" s="1541"/>
    </row>
    <row r="986" ht="12.75" x14ac:dyDescent="0.2">
      <c r="A986" s="1541"/>
      <c r="B986" s="1541"/>
      <c r="C986"/>
      <c r="D986" s="6590"/>
      <c r="E986" s="6590"/>
      <c r="F986" s="6591" t="inlineStr">
        <is>
          <t>5.5</t>
        </is>
      </c>
      <c r="G986" s="6592"/>
      <c r="H986" s="6593">
        <f>BV986</f>
        <v/>
      </c>
      <c r="I986" s="6593">
        <f>BW986</f>
        <v/>
      </c>
      <c r="J986" s="6594" t="inlineStr">
        <is>
          <t>WLAN</t>
        </is>
      </c>
      <c r="K986" s="6594" t="inlineStr">
        <is>
          <t>2.4 GHz</t>
        </is>
      </c>
      <c r="L986" s="6595"/>
      <c r="M986" s="6593"/>
      <c r="N986" s="6596"/>
      <c r="O986" s="6597"/>
      <c r="P986" s="6597"/>
      <c r="Q986" s="6597"/>
      <c r="R986" s="6597"/>
      <c r="S986" s="6593"/>
      <c r="T986" s="130">
        <v>7</v>
      </c>
      <c r="U986" s="6593">
        <v>2442</v>
      </c>
      <c r="V986" s="6596"/>
      <c r="W986" s="6598"/>
      <c r="X986" s="6596"/>
      <c r="Y986" s="6596"/>
      <c r="Z986" s="6596"/>
      <c r="AA986" s="6595"/>
      <c r="AB986" s="6595"/>
      <c r="AC986" s="6599">
        <f>IF(OR(BX986="Close to Ear",BX986="Close to Head"),"Head",IF(BX986="Extremity","Extremity","Body"))</f>
        <v/>
      </c>
      <c r="AD986" s="6600">
        <f>CA986</f>
        <v/>
      </c>
      <c r="AE986" s="6594">
        <f>CB986</f>
        <v/>
      </c>
      <c r="AF986" s="6595"/>
      <c r="AG986" s="6601">
        <f>IF(OR(AZ986="",BA986=""),"N/A",IF(DC986="Pass","P","F"))</f>
        <v/>
      </c>
      <c r="AH986" s="6602"/>
      <c r="AI986" s="6602"/>
      <c r="AJ986" s="6602"/>
      <c r="AK986" s="6596"/>
      <c r="AL986" s="6595"/>
      <c r="AM986" s="6596"/>
      <c r="AN986" s="6596"/>
      <c r="AO986" s="6603"/>
      <c r="AP986" s="6603"/>
      <c r="AQ986" s="6603"/>
      <c r="AR986" s="6603"/>
      <c r="AS986" s="6603"/>
      <c r="AT986" s="6604">
        <f>IF(AC986="Extremity",IF(CG986="","",CG986),"")</f>
        <v/>
      </c>
      <c r="AU986" s="6604">
        <f>IF(AC986="Extremity",IF(CH986="","",CH986),"")</f>
        <v/>
      </c>
      <c r="AV986" s="6605">
        <f>IF(AC986="Extremity","",IF(CE986="","",CE986))</f>
        <v/>
      </c>
      <c r="AW986" s="6605">
        <f>IF(AD986="Extremity","",IF(CF986="","",CF986))</f>
        <v/>
      </c>
      <c r="AX986" s="6598">
        <f>DL986</f>
        <v/>
      </c>
      <c r="AY986" s="6598">
        <f>DQ986</f>
        <v/>
      </c>
      <c r="AZ986" s="6606">
        <f>IF(AC986="Extremity",IF(DA986="","",DA986),"")</f>
        <v/>
      </c>
      <c r="BA986" s="6607">
        <f>IF(AC986="Extremity","",IF(CT986="","",CT986))</f>
        <v/>
      </c>
      <c r="BB986" s="6598">
        <f>IF(AC986="Extremity",IF(DB986="","",DB986),"")</f>
        <v/>
      </c>
      <c r="BC986" s="6605">
        <f>IF(AC986="Extremity","",IF(CZ986="","",CZ986))</f>
        <v/>
      </c>
      <c r="BD986" s="6598">
        <f>DD986</f>
        <v/>
      </c>
      <c r="BE986" s="6608">
        <f>DE986</f>
        <v/>
      </c>
      <c r="BF986" s="6609">
        <f>DF986*60</f>
        <v/>
      </c>
      <c r="BG986" s="6610">
        <f>BE986</f>
        <v/>
      </c>
      <c r="BH986" s="6609">
        <f>DG986*60</f>
        <v/>
      </c>
      <c r="BI986" s="6609">
        <f>DH986</f>
        <v/>
      </c>
      <c r="BJ986" s="6611"/>
      <c r="BK986" s="6612">
        <f>Overview!$E$7</f>
        <v/>
      </c>
      <c r="BL986" s="6611"/>
      <c r="BM986" s="6609">
        <f>DI986</f>
        <v/>
      </c>
      <c r="BN986" s="6612">
        <f>Overview!$P$153</f>
        <v/>
      </c>
      <c r="BO986" s="6611"/>
      <c r="BP986" s="6611"/>
      <c r="BQ986" s="6595"/>
      <c r="BR986" s="6613"/>
      <c r="BS986" s="1541"/>
      <c r="BT986" s="1864" t="inlineStr">
        <is>
          <t>WLAN</t>
        </is>
      </c>
      <c r="BU986" s="1828" t="inlineStr">
        <is>
          <t>2.4 GHz</t>
        </is>
      </c>
      <c r="BV986" s="906">
        <f>Overview!$H$29</f>
        <v/>
      </c>
      <c r="BW986" s="1828"/>
      <c r="BX986" s="1864" t="inlineStr">
        <is>
          <t>Close to ear</t>
        </is>
      </c>
      <c r="BY986" s="6709"/>
      <c r="BZ986" s="6709"/>
      <c r="CA986" s="6689" t="str">
        <f>CONCATENATE(CA982," - Battery check 1")</f>
        <v>TBD - Battery check 1</v>
      </c>
      <c r="CB986" s="200">
        <v>0</v>
      </c>
      <c r="CC986" s="6689">
        <f>IF(COUNT('Conducted WiFi'!$AH$3:$AH$9)=0,7,INDEX('Conducted WiFi'!$T$3:$T$9,MATCH(MAX('Conducted WiFi'!$AH$3:$AH$9),'Conducted WiFi'!$AH$3:$AH$9,0)))</f>
        <v>7</v>
      </c>
      <c r="CD986" s="6689">
        <f>IF(COUNT('Conducted WiFi'!$AH$3:$AH$9)=0,2442,INDEX('Conducted WiFi'!$U$3:$U$9,MATCH(MAX('Conducted WiFi'!$AH$3:$AH$9),'Conducted WiFi'!$AH$3:$AH$9,0)))</f>
        <v>2442</v>
      </c>
      <c r="CE986" s="7234"/>
      <c r="CF986" s="7234"/>
      <c r="CG986" s="7245"/>
      <c r="CH986" s="7245"/>
      <c r="CI986" s="225">
        <f>BY986</f>
        <v/>
      </c>
      <c r="CJ986" s="237">
        <f>BZ986</f>
        <v/>
      </c>
      <c r="CK986" s="223">
        <f>CA986</f>
        <v/>
      </c>
      <c r="CL986" s="237">
        <f>CC986</f>
        <v/>
      </c>
      <c r="CM986" s="237">
        <f>CD986</f>
        <v/>
      </c>
      <c r="CN986" s="1527"/>
      <c r="CO986" s="1967"/>
      <c r="CP986" s="7214">
        <f>IF(CF986=""," ",IF(ABS(CE986-CF986)&lt;=0.1,"Valid","Not valid"))</f>
        <v/>
      </c>
      <c r="CQ986" s="1674">
        <f> IF(CE986="","",IF(AND(CE986&lt;&gt;"",CF986=""),IF(CE986&gt;=0.8,"Medir+Sig Max","No"),IF(CF986&lt;&gt;"",IF(CF986&gt;=0.8,"Medir+Sig Max","No"),"")))</f>
        <v/>
      </c>
      <c r="CR986" s="6927">
        <f>IF(UPPER($CQ$1)="X",IF(CF986=""," ",IF((ABS(CE986)&lt;5)*AND(ABS(CF986)&lt;5)*AND(ABS(CT986)&lt;5),"Solo si es max","Medir")),IF(CF986=""," ",IF((ABS(CE986)&lt;1)*AND(ABS(CF986)&lt;1)*AND(ABS(CT986)&lt;1),"Solo si es max","Medir")))</f>
        <v/>
      </c>
      <c r="CS986" s="1674"/>
      <c r="CT986" s="6710"/>
      <c r="CU986" s="224">
        <f>BY986</f>
        <v/>
      </c>
      <c r="CV986" s="237">
        <f>BZ986</f>
        <v/>
      </c>
      <c r="CW986" s="237">
        <f>CA986</f>
        <v/>
      </c>
      <c r="CX986" s="224">
        <f>CC986</f>
        <v/>
      </c>
      <c r="CY986" s="237">
        <f>CD986</f>
        <v/>
      </c>
      <c r="CZ986" s="7474">
        <f>IF(COUNTIF(Overview!K12:K14,TRUE)&gt;0,1.6,IF(COUNTIF(Overview!L12:L14,TRUE)&gt;0,8,0))</f>
        <v/>
      </c>
      <c r="DA986" s="1788"/>
      <c r="DB986" s="7483"/>
      <c r="DC986" s="844">
        <f>IF(CT986="","",IF(CT986&gt;CZ986,"Fail","Pass"))</f>
        <v/>
      </c>
      <c r="DD986" s="402"/>
      <c r="DE986" s="1565">
        <f>MyTimestamp(DC986)</f>
        <v/>
      </c>
      <c r="DF986" s="1531">
        <f>IF(COUNT(CE986:CH986)=1,15,IF(COUNT(CE986:CH986)=0,0,30))</f>
        <v/>
      </c>
      <c r="DG986" s="1532">
        <f>IF(DF986=0,0,2)</f>
        <v/>
      </c>
      <c r="DH986" s="1866"/>
      <c r="DI986" s="1866"/>
      <c r="DJ986" s="1863"/>
      <c r="DK986" s="1789"/>
      <c r="DL986" s="1574">
        <f>10^(CN986/20)*100-100</f>
        <v/>
      </c>
      <c r="DM986" s="976"/>
      <c r="DN986" s="1275"/>
      <c r="DO986" s="976">
        <f>IF(DM986="","",10^(DM986/10))</f>
        <v/>
      </c>
      <c r="DP986" s="976">
        <f>IF(ISNUMBER(DN986)=FALSE,"",10^(DN986/10))</f>
        <v/>
      </c>
      <c r="DQ986" s="1578">
        <f>IF(AND(ISNUMBER(DO986),ISNUMBER(DP986)),IF(DO986/DP986&gt;1,ROUND((DO986)/DP986,3),1),1)</f>
        <v/>
      </c>
      <c r="DR986" s="1541"/>
      <c r="DS986" s="1541"/>
      <c r="DT986" s="1541"/>
      <c r="DU986" s="1541"/>
      <c r="DV986" s="1541"/>
      <c r="DW986" s="1541"/>
      <c r="DX986" s="1541"/>
      <c r="DY986" s="1541"/>
      <c r="DZ986" s="1541"/>
      <c r="EA986" s="1541"/>
      <c r="EB986" s="1541"/>
      <c r="EC986" s="1541"/>
      <c r="ED986" s="1541"/>
      <c r="EE986" s="1541"/>
      <c r="EF986" s="1541"/>
      <c r="EG986" s="1541"/>
      <c r="EH986" s="1541"/>
      <c r="EI986" s="1541"/>
      <c r="EJ986" s="1541"/>
      <c r="EK986" s="1541"/>
      <c r="EL986" s="1541"/>
      <c r="EM986" s="1541"/>
      <c r="EN986" s="1541"/>
      <c r="EO986" s="1541"/>
      <c r="EP986" s="1541"/>
      <c r="EQ986" s="1541"/>
      <c r="ER986" s="1541"/>
      <c r="ES986" s="1541"/>
      <c r="ET986" s="1541"/>
      <c r="EU986" s="1541"/>
      <c r="EV986" s="1541"/>
    </row>
    <row r="987" ht="12.75" x14ac:dyDescent="0.2">
      <c r="A987" s="1541"/>
      <c r="B987" s="1541"/>
      <c r="C987"/>
      <c r="D987" s="6590"/>
      <c r="E987" s="6590"/>
      <c r="F987" s="6591" t="inlineStr">
        <is>
          <t>5.5</t>
        </is>
      </c>
      <c r="G987" s="6592"/>
      <c r="H987" s="6593">
        <f>BV987</f>
        <v/>
      </c>
      <c r="I987" s="6593">
        <f>BW987</f>
        <v/>
      </c>
      <c r="J987" s="6594" t="inlineStr">
        <is>
          <t>WLAN</t>
        </is>
      </c>
      <c r="K987" s="6594" t="inlineStr">
        <is>
          <t>2.4 GHz</t>
        </is>
      </c>
      <c r="L987" s="6595"/>
      <c r="M987" s="6593"/>
      <c r="N987" s="6596"/>
      <c r="O987" s="6597"/>
      <c r="P987" s="6597"/>
      <c r="Q987" s="6597"/>
      <c r="R987" s="6597"/>
      <c r="S987" s="6593"/>
      <c r="T987" s="130">
        <v>7</v>
      </c>
      <c r="U987" s="6593">
        <v>2442</v>
      </c>
      <c r="V987" s="6596"/>
      <c r="W987" s="6598"/>
      <c r="X987" s="6596"/>
      <c r="Y987" s="6596"/>
      <c r="Z987" s="6596"/>
      <c r="AA987" s="6595"/>
      <c r="AB987" s="6595"/>
      <c r="AC987" s="6599">
        <f>IF(OR(BX987="Close to Ear",BX987="Close to Head"),"Head",IF(BX987="Extremity","Extremity","Body"))</f>
        <v/>
      </c>
      <c r="AD987" s="6600">
        <f>CA987</f>
        <v/>
      </c>
      <c r="AE987" s="6594">
        <f>CB987</f>
        <v/>
      </c>
      <c r="AF987" s="6595"/>
      <c r="AG987" s="6601">
        <f>IF(OR(AZ987="",BA987=""),"N/A",IF(DC987="Pass","P","F"))</f>
        <v/>
      </c>
      <c r="AH987" s="6602"/>
      <c r="AI987" s="6602"/>
      <c r="AJ987" s="6602"/>
      <c r="AK987" s="6596"/>
      <c r="AL987" s="6595"/>
      <c r="AM987" s="6596"/>
      <c r="AN987" s="6596"/>
      <c r="AO987" s="6603"/>
      <c r="AP987" s="6603"/>
      <c r="AQ987" s="6603"/>
      <c r="AR987" s="6603"/>
      <c r="AS987" s="6603"/>
      <c r="AT987" s="6604">
        <f>IF(AC987="Extremity",IF(CG987="","",CG987),"")</f>
        <v/>
      </c>
      <c r="AU987" s="6604">
        <f>IF(AC987="Extremity",IF(CH987="","",CH987),"")</f>
        <v/>
      </c>
      <c r="AV987" s="6605">
        <f>IF(AC987="Extremity","",IF(CE987="","",CE987))</f>
        <v/>
      </c>
      <c r="AW987" s="6605">
        <f>IF(AD987="Extremity","",IF(CF987="","",CF987))</f>
        <v/>
      </c>
      <c r="AX987" s="6598">
        <f>DL987</f>
        <v/>
      </c>
      <c r="AY987" s="6598">
        <f>DQ987</f>
        <v/>
      </c>
      <c r="AZ987" s="6606">
        <f>IF(AC987="Extremity",IF(DA987="","",DA987),"")</f>
        <v/>
      </c>
      <c r="BA987" s="6607">
        <f>IF(AC987="Extremity","",IF(CT987="","",CT987))</f>
        <v/>
      </c>
      <c r="BB987" s="6598">
        <f>IF(AC987="Extremity",IF(DB987="","",DB987),"")</f>
        <v/>
      </c>
      <c r="BC987" s="6605">
        <f>IF(AC987="Extremity","",IF(CZ987="","",CZ987))</f>
        <v/>
      </c>
      <c r="BD987" s="6598">
        <f>DD987</f>
        <v/>
      </c>
      <c r="BE987" s="6608">
        <f>DE987</f>
        <v/>
      </c>
      <c r="BF987" s="6609">
        <f>DF987*60</f>
        <v/>
      </c>
      <c r="BG987" s="6610">
        <f>BE987</f>
        <v/>
      </c>
      <c r="BH987" s="6609">
        <f>DG987*60</f>
        <v/>
      </c>
      <c r="BI987" s="6609">
        <f>DH987</f>
        <v/>
      </c>
      <c r="BJ987" s="6611"/>
      <c r="BK987" s="6612">
        <f>Overview!$E$7</f>
        <v/>
      </c>
      <c r="BL987" s="6611"/>
      <c r="BM987" s="6609">
        <f>DI987</f>
        <v/>
      </c>
      <c r="BN987" s="6612">
        <f>Overview!$P$153</f>
        <v/>
      </c>
      <c r="BO987" s="6611"/>
      <c r="BP987" s="6611"/>
      <c r="BQ987" s="6595"/>
      <c r="BR987" s="6613"/>
      <c r="BS987" s="1541"/>
      <c r="BT987" s="1864" t="inlineStr">
        <is>
          <t>WLAN</t>
        </is>
      </c>
      <c r="BU987" s="1828" t="inlineStr">
        <is>
          <t>2.4 GHz</t>
        </is>
      </c>
      <c r="BV987" s="906">
        <f>Overview!$H$29</f>
        <v/>
      </c>
      <c r="BW987" s="1828"/>
      <c r="BX987" s="1864" t="inlineStr">
        <is>
          <t>Close to ear</t>
        </is>
      </c>
      <c r="BY987" s="6709"/>
      <c r="BZ987" s="6709"/>
      <c r="CA987" s="6689" t="str">
        <f>CONCATENATE(CA983," - Battery check 2")</f>
        <v>TBD - Battery check 2</v>
      </c>
      <c r="CB987" s="200">
        <v>0</v>
      </c>
      <c r="CC987" s="6689">
        <f>IF(COUNT('Conducted WiFi'!$AH$3:$AH$9)=0,7,INDEX('Conducted WiFi'!$T$3:$T$9,MATCH(MAX('Conducted WiFi'!$AH$3:$AH$9),'Conducted WiFi'!$AH$3:$AH$9,0)))</f>
        <v>7</v>
      </c>
      <c r="CD987" s="6689">
        <f>IF(COUNT('Conducted WiFi'!$AH$3:$AH$9)=0,2442,INDEX('Conducted WiFi'!$U$3:$U$9,MATCH(MAX('Conducted WiFi'!$AH$3:$AH$9),'Conducted WiFi'!$AH$3:$AH$9,0)))</f>
        <v>2442</v>
      </c>
      <c r="CE987" s="7234"/>
      <c r="CF987" s="7234"/>
      <c r="CG987" s="7245"/>
      <c r="CH987" s="7245"/>
      <c r="CI987" s="225">
        <f>BY987</f>
        <v/>
      </c>
      <c r="CJ987" s="237">
        <f>BZ987</f>
        <v/>
      </c>
      <c r="CK987" s="223">
        <f>CA987</f>
        <v/>
      </c>
      <c r="CL987" s="237">
        <f>CC987</f>
        <v/>
      </c>
      <c r="CM987" s="237">
        <f>CD987</f>
        <v/>
      </c>
      <c r="CN987" s="1527"/>
      <c r="CO987" s="1967"/>
      <c r="CP987" s="7214">
        <f>IF(CF987=""," ",IF(ABS(CE987-CF987)&lt;=0.1,"Valid","Not valid"))</f>
        <v/>
      </c>
      <c r="CQ987" s="1674">
        <f> IF(CE987="","",IF(AND(CE987&lt;&gt;"",CF987=""),IF(CE987&gt;=0.8,"Medir+Sig Max","No"),IF(CF987&lt;&gt;"",IF(CF987&gt;=0.8,"Medir+Sig Max","No"),"")))</f>
        <v/>
      </c>
      <c r="CR987" s="6928">
        <f>IF(UPPER($CQ$1)="X",IF(CF987=""," ",IF((ABS(CE987)&lt;5)*AND(ABS(CF987)&lt;5)*AND(ABS(CT987)&lt;5),"Solo si es max","Medir")),IF(CF987=""," ",IF((ABS(CE987)&lt;1)*AND(ABS(CF987)&lt;1)*AND(ABS(CT987)&lt;1),"Solo si es max","Medir")))</f>
        <v/>
      </c>
      <c r="CS987" s="1675"/>
      <c r="CT987" s="6711"/>
      <c r="CU987" s="224">
        <f>BY987</f>
        <v/>
      </c>
      <c r="CV987" s="237">
        <f>BZ987</f>
        <v/>
      </c>
      <c r="CW987" s="237">
        <f>CA987</f>
        <v/>
      </c>
      <c r="CX987" s="224">
        <f>CC987</f>
        <v/>
      </c>
      <c r="CY987" s="237">
        <f>CD987</f>
        <v/>
      </c>
      <c r="CZ987" s="7474">
        <f>IF(COUNTIF(Overview!K12:K14,TRUE)&gt;0,1.6,IF(COUNTIF(Overview!L12:L14,TRUE)&gt;0,8,0))</f>
        <v/>
      </c>
      <c r="DA987" s="1788"/>
      <c r="DB987" s="7483"/>
      <c r="DC987" s="844">
        <f>IF(CT987="","",IF(CT987&gt;CZ987,"Fail","Pass"))</f>
        <v/>
      </c>
      <c r="DD987" s="402"/>
      <c r="DE987" s="1565">
        <f>MyTimestamp(DC987)</f>
        <v/>
      </c>
      <c r="DF987" s="1531">
        <f>IF(COUNT(CE987:CH987)=1,15,IF(COUNT(CE987:CH987)=0,0,30))</f>
        <v/>
      </c>
      <c r="DG987" s="1532">
        <f>IF(DF987=0,0,2)</f>
        <v/>
      </c>
      <c r="DH987" s="1866"/>
      <c r="DI987" s="1866"/>
      <c r="DJ987" s="1863"/>
      <c r="DK987" s="1789"/>
      <c r="DL987" s="1574">
        <f>10^(CN987/20)*100-100</f>
        <v/>
      </c>
      <c r="DM987" s="976"/>
      <c r="DN987" s="1275"/>
      <c r="DO987" s="976">
        <f>IF(DM987="","",10^(DM987/10))</f>
        <v/>
      </c>
      <c r="DP987" s="976">
        <f>IF(ISNUMBER(DN987)=FALSE,"",10^(DN987/10))</f>
        <v/>
      </c>
      <c r="DQ987" s="1578">
        <f>IF(AND(ISNUMBER(DO987),ISNUMBER(DP987)),IF(DO987/DP987&gt;1,ROUND((DO987)/DP987,3),1),1)</f>
        <v/>
      </c>
      <c r="DR987" s="1541"/>
      <c r="DS987" s="1541"/>
      <c r="DT987" s="1541"/>
      <c r="DU987" s="1541"/>
      <c r="DV987" s="1541"/>
      <c r="DW987" s="1541"/>
      <c r="DX987" s="1541"/>
      <c r="DY987" s="1541"/>
      <c r="DZ987" s="1541"/>
      <c r="EA987" s="1541"/>
      <c r="EB987" s="1541"/>
      <c r="EC987" s="1541"/>
      <c r="ED987" s="1541"/>
      <c r="EE987" s="1541"/>
      <c r="EF987" s="1541"/>
      <c r="EG987" s="1541"/>
      <c r="EH987" s="1541"/>
      <c r="EI987" s="1541"/>
      <c r="EJ987" s="1541"/>
      <c r="EK987" s="1541"/>
      <c r="EL987" s="1541"/>
      <c r="EM987" s="1541"/>
      <c r="EN987" s="1541"/>
      <c r="EO987" s="1541"/>
      <c r="EP987" s="1541"/>
      <c r="EQ987" s="1541"/>
      <c r="ER987" s="1541"/>
      <c r="ES987" s="1541"/>
      <c r="ET987" s="1541"/>
      <c r="EU987" s="1541"/>
      <c r="EV987" s="1541"/>
    </row>
    <row r="988" customHeight="1" ht="14.25" x14ac:dyDescent="0.25">
      <c r="A988" s="1541"/>
      <c r="B988" s="1541"/>
      <c r="C988"/>
      <c r="D988" s="1486"/>
      <c r="E988" s="1486"/>
      <c r="F988" s="672" t="inlineStr">
        <is>
          <t>5.5</t>
        </is>
      </c>
      <c r="G988" s="1497"/>
      <c r="H988" s="130">
        <f>BV988</f>
        <v/>
      </c>
      <c r="I988" s="130">
        <f>BW988</f>
        <v/>
      </c>
      <c r="J988" s="1299" t="inlineStr">
        <is>
          <t>WLAN</t>
        </is>
      </c>
      <c r="K988" s="1299" t="inlineStr">
        <is>
          <t>2.4 GHz</t>
        </is>
      </c>
      <c r="L988" s="115"/>
      <c r="M988" s="130"/>
      <c r="N988" s="119"/>
      <c r="O988" s="131"/>
      <c r="P988" s="6597"/>
      <c r="Q988" s="131"/>
      <c r="R988" s="131"/>
      <c r="S988" s="6593"/>
      <c r="T988" s="130">
        <v>7</v>
      </c>
      <c r="U988" s="6593">
        <v>2442</v>
      </c>
      <c r="V988" s="119"/>
      <c r="W988" s="1305"/>
      <c r="X988" s="119"/>
      <c r="Y988" s="119"/>
      <c r="Z988" s="119"/>
      <c r="AA988" s="115"/>
      <c r="AB988" s="115"/>
      <c r="AC988" s="1300">
        <f>IF(OR(BX988="Close to Ear",BX988="Close to Head"),"Head",IF(BX988="Extremity","Extremity","Body"))</f>
        <v/>
      </c>
      <c r="AD988" s="1301">
        <f>CA988</f>
        <v/>
      </c>
      <c r="AE988" s="1299">
        <f>CB988</f>
        <v/>
      </c>
      <c r="AF988" s="115"/>
      <c r="AG988" s="1302">
        <f>IF(OR(AZ988="",BA988=""),"N/A",IF(DC988="Pass","P","F"))</f>
        <v/>
      </c>
      <c r="AH988" s="129"/>
      <c r="AI988" s="129"/>
      <c r="AJ988" s="129"/>
      <c r="AK988" s="119"/>
      <c r="AL988" s="115"/>
      <c r="AM988" s="119"/>
      <c r="AN988" s="119"/>
      <c r="AO988" s="692"/>
      <c r="AP988" s="692"/>
      <c r="AQ988" s="692"/>
      <c r="AR988" s="692"/>
      <c r="AS988" s="692"/>
      <c r="AT988" s="1303">
        <f>IF(AC988="Extremity",IF(CG988="","",CG988),"")</f>
        <v/>
      </c>
      <c r="AU988" s="1303">
        <f>IF(AC988="Extremity",IF(CH988="","",CH988),"")</f>
        <v/>
      </c>
      <c r="AV988" s="1304">
        <f>IF(AC988="Extremity","",IF(CE988="","",CE988))</f>
        <v/>
      </c>
      <c r="AW988" s="1304">
        <f>IF(AD988="Extremity","",IF(CF988="","",CF988))</f>
        <v/>
      </c>
      <c r="AX988" s="1305">
        <f>DL988</f>
        <v/>
      </c>
      <c r="AY988" s="1305">
        <f>DQ988</f>
        <v/>
      </c>
      <c r="AZ988" s="3377">
        <f>IF(AC988="Extremity",IF(DA988="","",DA988),"")</f>
        <v/>
      </c>
      <c r="BA988" s="3378">
        <f>IF(AC988="Extremity","",IF(CT988="","",CT988))</f>
        <v/>
      </c>
      <c r="BB988" s="1305">
        <f>IF(AC988="Extremity",IF(DB988="","",DB988),"")</f>
        <v/>
      </c>
      <c r="BC988" s="1304">
        <f>IF(AC988="Extremity","",IF(CZ988="","",CZ988))</f>
        <v/>
      </c>
      <c r="BD988" s="1305">
        <f>DD988</f>
        <v/>
      </c>
      <c r="BE988" s="132">
        <f>DE988</f>
        <v/>
      </c>
      <c r="BF988" s="133">
        <f>DF988*60</f>
        <v/>
      </c>
      <c r="BG988" s="121">
        <f>BE988</f>
        <v/>
      </c>
      <c r="BH988" s="133">
        <f>DG988*60</f>
        <v/>
      </c>
      <c r="BI988" s="133">
        <f>DH988</f>
        <v/>
      </c>
      <c r="BJ988" s="117"/>
      <c r="BK988" s="812">
        <f>Overview!$E$7</f>
        <v/>
      </c>
      <c r="BL988" s="117"/>
      <c r="BM988" s="834">
        <f>DI988</f>
        <v/>
      </c>
      <c r="BN988" s="812">
        <f>Overview!$P$153</f>
        <v/>
      </c>
      <c r="BO988" s="117"/>
      <c r="BP988" s="117"/>
      <c r="BQ988" s="115"/>
      <c r="BR988" s="1478"/>
      <c r="BS988" s="1541"/>
      <c r="BT988" s="1867" t="inlineStr">
        <is>
          <t>WLAN</t>
        </is>
      </c>
      <c r="BU988" s="1830" t="inlineStr">
        <is>
          <t>2.4 GHz</t>
        </is>
      </c>
      <c r="BV988" s="875">
        <f>Overview!$H$29</f>
        <v/>
      </c>
      <c r="BW988" s="1830"/>
      <c r="BX988" s="1860" t="inlineStr">
        <is>
          <t>Body</t>
        </is>
      </c>
      <c r="BY988" s="907"/>
      <c r="BZ988" s="907"/>
      <c r="CA988" s="1071" t="inlineStr">
        <is>
          <t>Front Face</t>
        </is>
      </c>
      <c r="CB988" s="1071">
        <v>5</v>
      </c>
      <c r="CC988" s="1102">
        <f>IF(COUNT('Conducted WiFi'!$AH$3:$AH$9)=0,7,INDEX('Conducted WiFi'!$T$3:$T$9,MATCH(MAX('Conducted WiFi'!$AH$3:$AH$9),'Conducted WiFi'!$AH$3:$AH$9,0)))</f>
        <v>7</v>
      </c>
      <c r="CD988" s="1187">
        <f>IF(COUNT('Conducted WiFi'!$AH$3:$AH$9)=0,2442,INDEX('Conducted WiFi'!$U$3:$U$9,MATCH(MAX('Conducted WiFi'!$AH$3:$AH$9),'Conducted WiFi'!$AH$3:$AH$9,0)))</f>
        <v>2442</v>
      </c>
      <c r="CE988" s="7243"/>
      <c r="CF988" s="7243"/>
      <c r="CG988" s="7244"/>
      <c r="CH988" s="7244"/>
      <c r="CI988" s="225">
        <f>BY988</f>
        <v/>
      </c>
      <c r="CJ988" s="237">
        <f>BZ988</f>
        <v/>
      </c>
      <c r="CK988" s="223">
        <f>CA988</f>
        <v/>
      </c>
      <c r="CL988" s="237">
        <f>CC988</f>
        <v/>
      </c>
      <c r="CM988" s="1180">
        <f>CD988</f>
        <v/>
      </c>
      <c r="CN988" s="1962"/>
      <c r="CO988" s="1967"/>
      <c r="CP988" s="891">
        <f>IF(CF988=""," ",IF(ABS(CE988-CF988)&lt;=0.1,"Valid","Not valid"))</f>
        <v/>
      </c>
      <c r="CQ988" s="892">
        <f> IF(CE988="","",IF(AND(CE988&lt;&gt;"",CF988=""),IF(CE988&gt;=0.8,"Medir+Sig Max","No"),IF(CF988&lt;&gt;"",IF(CF988&gt;=0.8,"Medir+Sig Max","No"),"")))</f>
        <v/>
      </c>
      <c r="CR988" s="7224"/>
      <c r="CS988" s="892"/>
      <c r="CT988" s="219">
        <f>IF(CO988="",IF(AND(CE988="",CF988=""),"",IF(CF988="",IF(DQ988&gt;1,ROUND(DQ988*CE988,3),CE988),IF(DQ988&gt;1,ROUND(DQ988*CF988,3),CF988))),IF(AND(CE988="",CF988=""),"",IF(CF988="",IF(DQ988&gt;1,ROUND(DQ988*CE988*(1/(CO988)),3),CE988*(1/(CO988))),IF(DQ988&gt;1,ROUND(DQ988*CF988*(1/(CO988)),3),CF988*(1/(CO988))))))</f>
        <v/>
      </c>
      <c r="CU988" s="224">
        <f>BY988</f>
        <v/>
      </c>
      <c r="CV988" s="237">
        <f>BZ988</f>
        <v/>
      </c>
      <c r="CW988" s="237">
        <f>CA988</f>
        <v/>
      </c>
      <c r="CX988" s="224">
        <f>CC988</f>
        <v/>
      </c>
      <c r="CY988" s="237">
        <f>CD988</f>
        <v/>
      </c>
      <c r="CZ988" s="7476">
        <f>IF(COUNTIF(Overview!K12:K14,TRUE)&gt;0,1.6,IF(COUNTIF(Overview!L12:L14,TRUE)&gt;0,8,0))</f>
        <v/>
      </c>
      <c r="DA988" s="1667"/>
      <c r="DB988" s="7482"/>
      <c r="DC988" s="844">
        <f>IF(CT988="","",IF(CT988&gt;CZ988,"Fail","Pass"))</f>
        <v/>
      </c>
      <c r="DD988" s="399"/>
      <c r="DE988" s="1565">
        <f>MyTimestamp(DC988)</f>
        <v/>
      </c>
      <c r="DF988" s="1531">
        <f>IF(COUNT(CE988:CH988)=1,15,IF(COUNT(CE988:CH988)=0,0,30))</f>
        <v/>
      </c>
      <c r="DG988" s="1532">
        <f>IF(DF988=0,0,2)</f>
        <v/>
      </c>
      <c r="DH988" s="1862"/>
      <c r="DI988" s="1862"/>
      <c r="DJ988" s="1863"/>
      <c r="DK988" s="1964"/>
      <c r="DL988" s="1574">
        <f>10^(CN988/20)*100-100</f>
        <v/>
      </c>
      <c r="DM988" s="1104"/>
      <c r="DN988" s="1269"/>
      <c r="DO988" s="1104">
        <f>IF(DM988="","",10^(DM988/10))</f>
        <v/>
      </c>
      <c r="DP988" s="1104">
        <f>IF(ISNUMBER(DN988)=FALSE,"",10^(DN988/10))</f>
        <v/>
      </c>
      <c r="DQ988" s="1577">
        <f>IF(AND(ISNUMBER(DO988),ISNUMBER(DP988)),IF(DO988/DP988&gt;1,ROUND((DO988)/DP988,3),1),1)</f>
        <v/>
      </c>
      <c r="DR988" s="1541"/>
      <c r="DS988" s="1541"/>
      <c r="DT988" s="1541"/>
      <c r="DU988" s="1541"/>
      <c r="DV988" s="1541"/>
      <c r="DW988" s="1541"/>
      <c r="DX988" s="1541"/>
      <c r="DY988" s="1541"/>
      <c r="DZ988" s="1541"/>
      <c r="EA988" s="1541"/>
      <c r="EB988" s="1541"/>
      <c r="EC988" s="1541"/>
      <c r="ED988" s="1541"/>
      <c r="EE988" s="1541"/>
      <c r="EF988" s="1541"/>
      <c r="EG988" s="1541"/>
      <c r="EH988" s="1541"/>
      <c r="EI988" s="1541"/>
      <c r="EJ988" s="1541"/>
      <c r="EK988" s="1541"/>
      <c r="EL988" s="1541"/>
      <c r="EM988" s="1541"/>
      <c r="EN988" s="1541"/>
      <c r="EO988" s="1541"/>
      <c r="EP988" s="1541"/>
      <c r="EQ988" s="1541"/>
      <c r="ER988" s="1541"/>
      <c r="ES988" s="1541"/>
      <c r="ET988" s="1541"/>
      <c r="EU988" s="1541"/>
      <c r="EV988" s="1541"/>
    </row>
    <row r="989" ht="15" x14ac:dyDescent="0.25">
      <c r="A989" s="1541"/>
      <c r="B989" s="1541"/>
      <c r="C989"/>
      <c r="D989" s="1486"/>
      <c r="E989" s="1486"/>
      <c r="F989" s="672" t="inlineStr">
        <is>
          <t>5.5</t>
        </is>
      </c>
      <c r="G989" s="1497"/>
      <c r="H989" s="130">
        <f>BV989</f>
        <v/>
      </c>
      <c r="I989" s="130">
        <f>BW989</f>
        <v/>
      </c>
      <c r="J989" s="1299" t="inlineStr">
        <is>
          <t>WLAN</t>
        </is>
      </c>
      <c r="K989" s="1299" t="inlineStr">
        <is>
          <t>2.4 GHz</t>
        </is>
      </c>
      <c r="L989" s="115"/>
      <c r="M989" s="130"/>
      <c r="N989" s="119"/>
      <c r="O989" s="131"/>
      <c r="P989" s="6597"/>
      <c r="Q989" s="131"/>
      <c r="R989" s="131"/>
      <c r="S989" s="6593"/>
      <c r="T989" s="130">
        <v>7</v>
      </c>
      <c r="U989" s="6593">
        <v>2442</v>
      </c>
      <c r="V989" s="119"/>
      <c r="W989" s="1305"/>
      <c r="X989" s="119"/>
      <c r="Y989" s="119"/>
      <c r="Z989" s="119"/>
      <c r="AA989" s="115"/>
      <c r="AB989" s="115"/>
      <c r="AC989" s="1300">
        <f>IF(OR(BX989="Close to Ear",BX989="Close to Head"),"Head",IF(BX989="Extremity","Extremity","Body"))</f>
        <v/>
      </c>
      <c r="AD989" s="1301">
        <f>CA989</f>
        <v/>
      </c>
      <c r="AE989" s="1299">
        <f>CB989</f>
        <v/>
      </c>
      <c r="AF989" s="115"/>
      <c r="AG989" s="1302">
        <f>IF(OR(AZ989="",BA989=""),"N/A",IF(DC989="Pass","P","F"))</f>
        <v/>
      </c>
      <c r="AH989" s="129"/>
      <c r="AI989" s="129"/>
      <c r="AJ989" s="129"/>
      <c r="AK989" s="119"/>
      <c r="AL989" s="115"/>
      <c r="AM989" s="119"/>
      <c r="AN989" s="119"/>
      <c r="AO989" s="692"/>
      <c r="AP989" s="692"/>
      <c r="AQ989" s="692"/>
      <c r="AR989" s="692"/>
      <c r="AS989" s="692"/>
      <c r="AT989" s="1303">
        <f>IF(AC989="Extremity",IF(CG989="","",CG989),"")</f>
        <v/>
      </c>
      <c r="AU989" s="1303">
        <f>IF(AC989="Extremity",IF(CH989="","",CH989),"")</f>
        <v/>
      </c>
      <c r="AV989" s="1304">
        <f>IF(AC989="Extremity","",IF(CE989="","",CE989))</f>
        <v/>
      </c>
      <c r="AW989" s="1304">
        <f>IF(AD989="Extremity","",IF(CF989="","",CF989))</f>
        <v/>
      </c>
      <c r="AX989" s="1305">
        <f>DL989</f>
        <v/>
      </c>
      <c r="AY989" s="1305">
        <f>DQ989</f>
        <v/>
      </c>
      <c r="AZ989" s="3377">
        <f>IF(AC989="Extremity",IF(DA989="","",DA989),"")</f>
        <v/>
      </c>
      <c r="BA989" s="3378">
        <f>IF(AC989="Extremity","",IF(CT989="","",CT989))</f>
        <v/>
      </c>
      <c r="BB989" s="1305">
        <f>IF(AC989="Extremity",IF(DB989="","",DB989),"")</f>
        <v/>
      </c>
      <c r="BC989" s="1304">
        <f>IF(AC989="Extremity","",IF(CZ989="","",CZ989))</f>
        <v/>
      </c>
      <c r="BD989" s="1305">
        <f>DD989</f>
        <v/>
      </c>
      <c r="BE989" s="132">
        <f>DE989</f>
        <v/>
      </c>
      <c r="BF989" s="133">
        <f>DF989*60</f>
        <v/>
      </c>
      <c r="BG989" s="121">
        <f>BE989</f>
        <v/>
      </c>
      <c r="BH989" s="133">
        <f>DG989*60</f>
        <v/>
      </c>
      <c r="BI989" s="133">
        <f>DH989</f>
        <v/>
      </c>
      <c r="BJ989" s="117"/>
      <c r="BK989" s="812">
        <f>Overview!$E$7</f>
        <v/>
      </c>
      <c r="BL989" s="117"/>
      <c r="BM989" s="834">
        <f>DI989</f>
        <v/>
      </c>
      <c r="BN989" s="812">
        <f>Overview!$P$153</f>
        <v/>
      </c>
      <c r="BO989" s="117"/>
      <c r="BP989" s="117"/>
      <c r="BQ989" s="115"/>
      <c r="BR989" s="1478"/>
      <c r="BS989" s="1541"/>
      <c r="BT989" s="1864" t="inlineStr">
        <is>
          <t>WLAN</t>
        </is>
      </c>
      <c r="BU989" s="1828" t="inlineStr">
        <is>
          <t>2.4 GHz</t>
        </is>
      </c>
      <c r="BV989" s="906">
        <f>Overview!$H$29</f>
        <v/>
      </c>
      <c r="BW989" s="1828"/>
      <c r="BX989" s="1864" t="inlineStr">
        <is>
          <t>Body</t>
        </is>
      </c>
      <c r="BY989" s="906"/>
      <c r="BZ989" s="906"/>
      <c r="CA989" s="1072" t="inlineStr">
        <is>
          <t>Back Face</t>
        </is>
      </c>
      <c r="CB989" s="1072">
        <v>5</v>
      </c>
      <c r="CC989" s="877">
        <f>IF(COUNT('Conducted WiFi'!$AH$3:$AH$9)=0,7,INDEX('Conducted WiFi'!$T$3:$T$9,MATCH(MAX('Conducted WiFi'!$AH$3:$AH$9),'Conducted WiFi'!$AH$3:$AH$9,0)))</f>
        <v>7</v>
      </c>
      <c r="CD989" s="1188">
        <f>IF(COUNT('Conducted WiFi'!$AH$3:$AH$9)=0,2442,INDEX('Conducted WiFi'!$U$3:$U$9,MATCH(MAX('Conducted WiFi'!$AH$3:$AH$9),'Conducted WiFi'!$AH$3:$AH$9,0)))</f>
        <v>2442</v>
      </c>
      <c r="CE989" s="7237"/>
      <c r="CF989" s="7237"/>
      <c r="CG989" s="7245"/>
      <c r="CH989" s="7245"/>
      <c r="CI989" s="225">
        <f>BY989</f>
        <v/>
      </c>
      <c r="CJ989" s="237">
        <f>BZ989</f>
        <v/>
      </c>
      <c r="CK989" s="223">
        <f>CA989</f>
        <v/>
      </c>
      <c r="CL989" s="237">
        <f>CC989</f>
        <v/>
      </c>
      <c r="CM989" s="394">
        <f>CD989</f>
        <v/>
      </c>
      <c r="CN989" s="1966"/>
      <c r="CO989" s="1967"/>
      <c r="CP989" s="7214">
        <f>IF(CF989=""," ",IF(ABS(CE989-CF989)&lt;=0.1,"Valid","Not valid"))</f>
        <v/>
      </c>
      <c r="CQ989" s="1674">
        <f> IF(CE989="","",IF(AND(CE989&lt;&gt;"",CF989=""),IF(CE989&gt;=0.8,"Medir+Sig Max","No"),IF(CF989&lt;&gt;"",IF(CF989&gt;=0.8,"Medir+Sig Max","No"),"")))</f>
        <v/>
      </c>
      <c r="CR989" s="6927"/>
      <c r="CS989" s="1674"/>
      <c r="CT989" s="220">
        <f>IF(CO989="",IF(AND(CE989="",CF989=""),"",IF(CF989="",IF(DQ989&gt;1,ROUND(DQ989*CE989,3),CE989),IF(DQ989&gt;1,ROUND(DQ989*CF989,3),CF989))),IF(AND(CE989="",CF989=""),"",IF(CF989="",IF(DQ989&gt;1,ROUND(DQ989*CE989*(1/(CO989)),3),CE989*(1/(CO989))),IF(DQ989&gt;1,ROUND(DQ989*CF989*(1/(CO989)),3),CF989*(1/(CO989))))))</f>
        <v/>
      </c>
      <c r="CU989" s="224">
        <f>BY989</f>
        <v/>
      </c>
      <c r="CV989" s="237">
        <f>BZ989</f>
        <v/>
      </c>
      <c r="CW989" s="237">
        <f>CA989</f>
        <v/>
      </c>
      <c r="CX989" s="224">
        <f>CC989</f>
        <v/>
      </c>
      <c r="CY989" s="237">
        <f>CD989</f>
        <v/>
      </c>
      <c r="CZ989" s="7474">
        <f>IF(COUNTIF(Overview!K12:K14,TRUE)&gt;0,1.6,IF(COUNTIF(Overview!L12:L14,TRUE)&gt;0,8,0))</f>
        <v/>
      </c>
      <c r="DA989" s="1666"/>
      <c r="DB989" s="7483"/>
      <c r="DC989" s="844">
        <f>IF(CT989="","",IF(CT989&gt;CZ989,"Fail","Pass"))</f>
        <v/>
      </c>
      <c r="DD989" s="402"/>
      <c r="DE989" s="1565">
        <f>MyTimestamp(DC989)</f>
        <v/>
      </c>
      <c r="DF989" s="1531">
        <f>IF(COUNT(CE989:CH989)=1,15,IF(COUNT(CE989:CH989)=0,0,30))</f>
        <v/>
      </c>
      <c r="DG989" s="1532">
        <f>IF(DF989=0,0,2)</f>
        <v/>
      </c>
      <c r="DH989" s="1866"/>
      <c r="DI989" s="1866"/>
      <c r="DJ989" s="1863"/>
      <c r="DK989" s="1968"/>
      <c r="DL989" s="1574">
        <f>10^(CN989/20)*100-100</f>
        <v/>
      </c>
      <c r="DM989" s="976"/>
      <c r="DN989" s="1271"/>
      <c r="DO989" s="976">
        <f>IF(DM989="","",10^(DM989/10))</f>
        <v/>
      </c>
      <c r="DP989" s="976">
        <f>IF(ISNUMBER(DN989)=FALSE,"",10^(DN989/10))</f>
        <v/>
      </c>
      <c r="DQ989" s="1578">
        <f>IF(AND(ISNUMBER(DO989),ISNUMBER(DP989)),IF(DO989/DP989&gt;1,ROUND((DO989)/DP989,3),1),1)</f>
        <v/>
      </c>
      <c r="DR989" s="1541"/>
      <c r="DS989" s="1541"/>
      <c r="DT989" s="1541"/>
      <c r="DU989" s="1541"/>
      <c r="DV989" s="1541"/>
      <c r="DW989" s="1541"/>
      <c r="DX989" s="1541"/>
      <c r="DY989" s="1541"/>
      <c r="DZ989" s="1541"/>
      <c r="EA989" s="1541"/>
      <c r="EB989" s="1541"/>
      <c r="EC989" s="1541"/>
      <c r="ED989" s="1541"/>
      <c r="EE989" s="1541"/>
      <c r="EF989" s="1541"/>
      <c r="EG989" s="1541"/>
      <c r="EH989" s="1541"/>
      <c r="EI989" s="1541"/>
      <c r="EJ989" s="1541"/>
      <c r="EK989" s="1541"/>
      <c r="EL989" s="1541"/>
      <c r="EM989" s="1541"/>
      <c r="EN989" s="1541"/>
      <c r="EO989" s="1541"/>
      <c r="EP989" s="1541"/>
      <c r="EQ989" s="1541"/>
      <c r="ER989" s="1541"/>
      <c r="ES989" s="1541"/>
      <c r="ET989" s="1541"/>
      <c r="EU989" s="1541"/>
      <c r="EV989" s="1541"/>
    </row>
    <row r="990" ht="15" x14ac:dyDescent="0.25">
      <c r="A990" s="1541"/>
      <c r="B990" s="1541"/>
      <c r="C990"/>
      <c r="D990" s="1486"/>
      <c r="E990" s="1486"/>
      <c r="F990" s="672" t="inlineStr">
        <is>
          <t>5.5</t>
        </is>
      </c>
      <c r="G990" s="1497"/>
      <c r="H990" s="130">
        <f>BV990</f>
        <v/>
      </c>
      <c r="I990" s="130">
        <f>BW990</f>
        <v/>
      </c>
      <c r="J990" s="1299" t="inlineStr">
        <is>
          <t>WLAN</t>
        </is>
      </c>
      <c r="K990" s="1299" t="inlineStr">
        <is>
          <t>2.4 GHz</t>
        </is>
      </c>
      <c r="L990" s="115"/>
      <c r="M990" s="130"/>
      <c r="N990" s="119"/>
      <c r="O990" s="131"/>
      <c r="P990" s="6597"/>
      <c r="Q990" s="131"/>
      <c r="R990" s="131"/>
      <c r="S990" s="6593"/>
      <c r="T990" s="130">
        <v>7</v>
      </c>
      <c r="U990" s="6593">
        <v>2442</v>
      </c>
      <c r="V990" s="119"/>
      <c r="W990" s="1305"/>
      <c r="X990" s="119"/>
      <c r="Y990" s="119"/>
      <c r="Z990" s="119"/>
      <c r="AA990" s="115"/>
      <c r="AB990" s="115"/>
      <c r="AC990" s="1300">
        <f>IF(OR(BX990="Close to Ear",BX990="Close to Head"),"Head",IF(BX990="Extremity","Extremity","Body"))</f>
        <v/>
      </c>
      <c r="AD990" s="1301">
        <f>CA990</f>
        <v/>
      </c>
      <c r="AE990" s="1299">
        <f>CB990</f>
        <v/>
      </c>
      <c r="AF990" s="115"/>
      <c r="AG990" s="1302">
        <f>IF(OR(AZ990="",BA990=""),"N/A",IF(DC990="Pass","P","F"))</f>
        <v/>
      </c>
      <c r="AH990" s="129"/>
      <c r="AI990" s="129"/>
      <c r="AJ990" s="129"/>
      <c r="AK990" s="119"/>
      <c r="AL990" s="115"/>
      <c r="AM990" s="119"/>
      <c r="AN990" s="119"/>
      <c r="AO990" s="692"/>
      <c r="AP990" s="692"/>
      <c r="AQ990" s="692"/>
      <c r="AR990" s="692"/>
      <c r="AS990" s="692"/>
      <c r="AT990" s="1303">
        <f>IF(AC990="Extremity",IF(CG990="","",CG990),"")</f>
        <v/>
      </c>
      <c r="AU990" s="1303">
        <f>IF(AC990="Extremity",IF(CH990="","",CH990),"")</f>
        <v/>
      </c>
      <c r="AV990" s="1304">
        <f>IF(AC990="Extremity","",IF(CE990="","",CE990))</f>
        <v/>
      </c>
      <c r="AW990" s="1304">
        <f>IF(AD990="Extremity","",IF(CF990="","",CF990))</f>
        <v/>
      </c>
      <c r="AX990" s="1305">
        <f>DL990</f>
        <v/>
      </c>
      <c r="AY990" s="1305">
        <f>DQ990</f>
        <v/>
      </c>
      <c r="AZ990" s="3377">
        <f>IF(AC990="Extremity",IF(DA990="","",DA990),"")</f>
        <v/>
      </c>
      <c r="BA990" s="3378">
        <f>IF(AC990="Extremity","",IF(CT990="","",CT990))</f>
        <v/>
      </c>
      <c r="BB990" s="1305">
        <f>IF(AC990="Extremity",IF(DB990="","",DB990),"")</f>
        <v/>
      </c>
      <c r="BC990" s="1304">
        <f>IF(AC990="Extremity","",IF(CZ990="","",CZ990))</f>
        <v/>
      </c>
      <c r="BD990" s="1305">
        <f>DD990</f>
        <v/>
      </c>
      <c r="BE990" s="132">
        <f>DE990</f>
        <v/>
      </c>
      <c r="BF990" s="133">
        <f>DF990*60</f>
        <v/>
      </c>
      <c r="BG990" s="121">
        <f>BE990</f>
        <v/>
      </c>
      <c r="BH990" s="133">
        <f>DG990*60</f>
        <v/>
      </c>
      <c r="BI990" s="133">
        <f>DH990</f>
        <v/>
      </c>
      <c r="BJ990" s="117"/>
      <c r="BK990" s="812">
        <f>Overview!$E$7</f>
        <v/>
      </c>
      <c r="BL990" s="117"/>
      <c r="BM990" s="834">
        <f>DI990</f>
        <v/>
      </c>
      <c r="BN990" s="812">
        <f>Overview!$P$153</f>
        <v/>
      </c>
      <c r="BO990" s="117"/>
      <c r="BP990" s="117"/>
      <c r="BQ990" s="115"/>
      <c r="BR990" s="1478"/>
      <c r="BS990" s="1541"/>
      <c r="BT990" s="1864" t="inlineStr">
        <is>
          <t>WLAN</t>
        </is>
      </c>
      <c r="BU990" s="1828" t="inlineStr">
        <is>
          <t>2.4 GHz</t>
        </is>
      </c>
      <c r="BV990" s="906">
        <f>Overview!$H$29</f>
        <v/>
      </c>
      <c r="BW990" s="1828"/>
      <c r="BX990" s="1864" t="inlineStr">
        <is>
          <t>Body</t>
        </is>
      </c>
      <c r="BY990" s="875"/>
      <c r="BZ990" s="875"/>
      <c r="CA990" s="1072" t="inlineStr">
        <is>
          <t>Left Edge</t>
        </is>
      </c>
      <c r="CB990" s="1072">
        <v>5</v>
      </c>
      <c r="CC990" s="877">
        <f>IF(COUNT('Conducted WiFi'!$AH$3:$AH$9)=0,7,INDEX('Conducted WiFi'!$T$3:$T$9,MATCH(MAX('Conducted WiFi'!$AH$3:$AH$9),'Conducted WiFi'!$AH$3:$AH$9,0)))</f>
        <v>7</v>
      </c>
      <c r="CD990" s="1188">
        <f>IF(COUNT('Conducted WiFi'!$AH$3:$AH$9)=0,2442,INDEX('Conducted WiFi'!$U$3:$U$9,MATCH(MAX('Conducted WiFi'!$AH$3:$AH$9),'Conducted WiFi'!$AH$3:$AH$9,0)))</f>
        <v>2442</v>
      </c>
      <c r="CE990" s="7237"/>
      <c r="CF990" s="7237"/>
      <c r="CG990" s="7245"/>
      <c r="CH990" s="7245"/>
      <c r="CI990" s="225">
        <f>BY990</f>
        <v/>
      </c>
      <c r="CJ990" s="237">
        <f>BZ990</f>
        <v/>
      </c>
      <c r="CK990" s="223">
        <f>CA990</f>
        <v/>
      </c>
      <c r="CL990" s="237">
        <f>CC990</f>
        <v/>
      </c>
      <c r="CM990" s="394">
        <f>CD990</f>
        <v/>
      </c>
      <c r="CN990" s="1966"/>
      <c r="CO990" s="1967"/>
      <c r="CP990" s="7214">
        <f>IF(CF990=""," ",IF(ABS(CE990-CF990)&lt;=0.1,"Valid","Not valid"))</f>
        <v/>
      </c>
      <c r="CQ990" s="1674">
        <f> IF(CE990="","",IF(AND(CE990&lt;&gt;"",CF990=""),IF(CE990&gt;=0.8,"Medir+Sig Max","No"),IF(CF990&lt;&gt;"",IF(CF990&gt;=0.8,"Medir+Sig Max","No"),"")))</f>
        <v/>
      </c>
      <c r="CR990" s="6927"/>
      <c r="CS990" s="1674"/>
      <c r="CT990" s="220">
        <f>IF(CO990="",IF(AND(CE990="",CF990=""),"",IF(CF990="",IF(DQ990&gt;1,ROUND(DQ990*CE990,3),CE990),IF(DQ990&gt;1,ROUND(DQ990*CF990,3),CF990))),IF(AND(CE990="",CF990=""),"",IF(CF990="",IF(DQ990&gt;1,ROUND(DQ990*CE990*(1/(CO990)),3),CE990*(1/(CO990))),IF(DQ990&gt;1,ROUND(DQ990*CF990*(1/(CO990)),3),CF990*(1/(CO990))))))</f>
        <v/>
      </c>
      <c r="CU990" s="224">
        <f>BY990</f>
        <v/>
      </c>
      <c r="CV990" s="237">
        <f>BZ990</f>
        <v/>
      </c>
      <c r="CW990" s="237">
        <f>CA990</f>
        <v/>
      </c>
      <c r="CX990" s="224">
        <f>CC990</f>
        <v/>
      </c>
      <c r="CY990" s="237">
        <f>CD990</f>
        <v/>
      </c>
      <c r="CZ990" s="7474">
        <f>IF(COUNTIF(Overview!K12:K14,TRUE)&gt;0,1.6,IF(COUNTIF(Overview!L12:L14,TRUE)&gt;0,8,0))</f>
        <v/>
      </c>
      <c r="DA990" s="1666"/>
      <c r="DB990" s="7483"/>
      <c r="DC990" s="844">
        <f>IF(CT990="","",IF(CT990&gt;CZ990,"Fail","Pass"))</f>
        <v/>
      </c>
      <c r="DD990" s="402"/>
      <c r="DE990" s="1565">
        <f>MyTimestamp(DC990)</f>
        <v/>
      </c>
      <c r="DF990" s="1531">
        <f>IF(COUNT(CE990:CH990)=1,15,IF(COUNT(CE990:CH990)=0,0,30))</f>
        <v/>
      </c>
      <c r="DG990" s="1532">
        <f>IF(DF990=0,0,2)</f>
        <v/>
      </c>
      <c r="DH990" s="1866"/>
      <c r="DI990" s="1866"/>
      <c r="DJ990" s="1863"/>
      <c r="DK990" s="1968"/>
      <c r="DL990" s="1574">
        <f>10^(CN990/20)*100-100</f>
        <v/>
      </c>
      <c r="DM990" s="976"/>
      <c r="DN990" s="1270"/>
      <c r="DO990" s="976">
        <f>IF(DM990="","",10^(DM990/10))</f>
        <v/>
      </c>
      <c r="DP990" s="976">
        <f>IF(ISNUMBER(DN990)=FALSE,"",10^(DN990/10))</f>
        <v/>
      </c>
      <c r="DQ990" s="1578">
        <f>IF(AND(ISNUMBER(DO990),ISNUMBER(DP990)),IF(DO990/DP990&gt;1,ROUND((DO990)/DP990,3),1),1)</f>
        <v/>
      </c>
      <c r="DR990" s="1541"/>
      <c r="DS990" s="1541"/>
      <c r="DT990" s="1541"/>
      <c r="DU990" s="1541"/>
      <c r="DV990" s="1541"/>
      <c r="DW990" s="1541"/>
      <c r="DX990" s="1541"/>
      <c r="DY990" s="1541"/>
      <c r="DZ990" s="1541"/>
      <c r="EA990" s="1541"/>
      <c r="EB990" s="1541"/>
      <c r="EC990" s="1541"/>
      <c r="ED990" s="1541"/>
      <c r="EE990" s="1541"/>
      <c r="EF990" s="1541"/>
      <c r="EG990" s="1541"/>
      <c r="EH990" s="1541"/>
      <c r="EI990" s="1541"/>
      <c r="EJ990" s="1541"/>
      <c r="EK990" s="1541"/>
      <c r="EL990" s="1541"/>
      <c r="EM990" s="1541"/>
      <c r="EN990" s="1541"/>
      <c r="EO990" s="1541"/>
      <c r="EP990" s="1541"/>
      <c r="EQ990" s="1541"/>
      <c r="ER990" s="1541"/>
      <c r="ES990" s="1541"/>
      <c r="ET990" s="1541"/>
      <c r="EU990" s="1541"/>
      <c r="EV990" s="1541"/>
    </row>
    <row r="991" ht="15" x14ac:dyDescent="0.25">
      <c r="A991" s="1541"/>
      <c r="B991" s="1541"/>
      <c r="C991"/>
      <c r="D991" s="1486"/>
      <c r="E991" s="1486"/>
      <c r="F991" s="672" t="inlineStr">
        <is>
          <t>5.5</t>
        </is>
      </c>
      <c r="G991" s="1497"/>
      <c r="H991" s="130">
        <f>BV991</f>
        <v/>
      </c>
      <c r="I991" s="130">
        <f>BW991</f>
        <v/>
      </c>
      <c r="J991" s="1299" t="inlineStr">
        <is>
          <t>WLAN</t>
        </is>
      </c>
      <c r="K991" s="1299" t="inlineStr">
        <is>
          <t>2.4 GHz</t>
        </is>
      </c>
      <c r="L991" s="115"/>
      <c r="M991" s="130"/>
      <c r="N991" s="119"/>
      <c r="O991" s="131"/>
      <c r="P991" s="6597"/>
      <c r="Q991" s="131"/>
      <c r="R991" s="131"/>
      <c r="S991" s="6593"/>
      <c r="T991" s="130">
        <v>7</v>
      </c>
      <c r="U991" s="6593">
        <v>2442</v>
      </c>
      <c r="V991" s="119"/>
      <c r="W991" s="1305"/>
      <c r="X991" s="119"/>
      <c r="Y991" s="119"/>
      <c r="Z991" s="119"/>
      <c r="AA991" s="115"/>
      <c r="AB991" s="115"/>
      <c r="AC991" s="1300">
        <f>IF(OR(BX991="Close to Ear",BX991="Close to Head"),"Head",IF(BX991="Extremity","Extremity","Body"))</f>
        <v/>
      </c>
      <c r="AD991" s="1301">
        <f>CA991</f>
        <v/>
      </c>
      <c r="AE991" s="1299">
        <f>CB991</f>
        <v/>
      </c>
      <c r="AF991" s="115"/>
      <c r="AG991" s="1302">
        <f>IF(OR(AZ991="",BA991=""),"N/A",IF(DC991="Pass","P","F"))</f>
        <v/>
      </c>
      <c r="AH991" s="129"/>
      <c r="AI991" s="129"/>
      <c r="AJ991" s="129"/>
      <c r="AK991" s="119"/>
      <c r="AL991" s="115"/>
      <c r="AM991" s="119"/>
      <c r="AN991" s="119"/>
      <c r="AO991" s="692"/>
      <c r="AP991" s="692"/>
      <c r="AQ991" s="692"/>
      <c r="AR991" s="692"/>
      <c r="AS991" s="692"/>
      <c r="AT991" s="1303">
        <f>IF(AC991="Extremity",IF(CG991="","",CG991),"")</f>
        <v/>
      </c>
      <c r="AU991" s="1303">
        <f>IF(AC991="Extremity",IF(CH991="","",CH991),"")</f>
        <v/>
      </c>
      <c r="AV991" s="1304">
        <f>IF(AC991="Extremity","",IF(CE991="","",CE991))</f>
        <v/>
      </c>
      <c r="AW991" s="1304">
        <f>IF(AD991="Extremity","",IF(CF991="","",CF991))</f>
        <v/>
      </c>
      <c r="AX991" s="1305">
        <f>DL991</f>
        <v/>
      </c>
      <c r="AY991" s="1305">
        <f>DQ991</f>
        <v/>
      </c>
      <c r="AZ991" s="3377">
        <f>IF(AC991="Extremity",IF(DA991="","",DA991),"")</f>
        <v/>
      </c>
      <c r="BA991" s="3378">
        <f>IF(AC991="Extremity","",IF(CT991="","",CT991))</f>
        <v/>
      </c>
      <c r="BB991" s="1305">
        <f>IF(AC991="Extremity",IF(DB991="","",DB991),"")</f>
        <v/>
      </c>
      <c r="BC991" s="1304">
        <f>IF(AC991="Extremity","",IF(CZ991="","",CZ991))</f>
        <v/>
      </c>
      <c r="BD991" s="1305">
        <f>DD991</f>
        <v/>
      </c>
      <c r="BE991" s="132">
        <f>DE991</f>
        <v/>
      </c>
      <c r="BF991" s="133">
        <f>DF991*60</f>
        <v/>
      </c>
      <c r="BG991" s="121">
        <f>BE991</f>
        <v/>
      </c>
      <c r="BH991" s="133">
        <f>DG991*60</f>
        <v/>
      </c>
      <c r="BI991" s="133">
        <f>DH991</f>
        <v/>
      </c>
      <c r="BJ991" s="117"/>
      <c r="BK991" s="812">
        <f>Overview!$E$7</f>
        <v/>
      </c>
      <c r="BL991" s="117"/>
      <c r="BM991" s="834">
        <f>DI991</f>
        <v/>
      </c>
      <c r="BN991" s="812">
        <f>Overview!$P$153</f>
        <v/>
      </c>
      <c r="BO991" s="117"/>
      <c r="BP991" s="117"/>
      <c r="BQ991" s="115"/>
      <c r="BR991" s="1478"/>
      <c r="BS991" s="1541"/>
      <c r="BT991" s="1864" t="inlineStr">
        <is>
          <t>WLAN</t>
        </is>
      </c>
      <c r="BU991" s="1828" t="inlineStr">
        <is>
          <t>2.4 GHz</t>
        </is>
      </c>
      <c r="BV991" s="906">
        <f>Overview!$H$29</f>
        <v/>
      </c>
      <c r="BW991" s="1828"/>
      <c r="BX991" s="1864" t="inlineStr">
        <is>
          <t>Body</t>
        </is>
      </c>
      <c r="BY991" s="906"/>
      <c r="BZ991" s="906"/>
      <c r="CA991" s="1072" t="inlineStr">
        <is>
          <t>Right Edge</t>
        </is>
      </c>
      <c r="CB991" s="1072">
        <v>5</v>
      </c>
      <c r="CC991" s="877">
        <f>IF(COUNT('Conducted WiFi'!$AH$3:$AH$9)=0,7,INDEX('Conducted WiFi'!$T$3:$T$9,MATCH(MAX('Conducted WiFi'!$AH$3:$AH$9),'Conducted WiFi'!$AH$3:$AH$9,0)))</f>
        <v>7</v>
      </c>
      <c r="CD991" s="1188">
        <f>IF(COUNT('Conducted WiFi'!$AH$3:$AH$9)=0,2442,INDEX('Conducted WiFi'!$U$3:$U$9,MATCH(MAX('Conducted WiFi'!$AH$3:$AH$9),'Conducted WiFi'!$AH$3:$AH$9,0)))</f>
        <v>2442</v>
      </c>
      <c r="CE991" s="7237"/>
      <c r="CF991" s="7237"/>
      <c r="CG991" s="7245"/>
      <c r="CH991" s="7245"/>
      <c r="CI991" s="225">
        <f>BY991</f>
        <v/>
      </c>
      <c r="CJ991" s="237">
        <f>BZ991</f>
        <v/>
      </c>
      <c r="CK991" s="223">
        <f>CA991</f>
        <v/>
      </c>
      <c r="CL991" s="237">
        <f>CC991</f>
        <v/>
      </c>
      <c r="CM991" s="394">
        <f>CD991</f>
        <v/>
      </c>
      <c r="CN991" s="1966"/>
      <c r="CO991" s="1967"/>
      <c r="CP991" s="7214">
        <f>IF(CF991=""," ",IF(ABS(CE991-CF991)&lt;=0.1,"Valid","Not valid"))</f>
        <v/>
      </c>
      <c r="CQ991" s="1674">
        <f> IF(CE991="","",IF(AND(CE991&lt;&gt;"",CF991=""),IF(CE991&gt;=0.8,"Medir+Sig Max","No"),IF(CF991&lt;&gt;"",IF(CF991&gt;=0.8,"Medir+Sig Max","No"),"")))</f>
        <v/>
      </c>
      <c r="CR991" s="6927"/>
      <c r="CS991" s="1674"/>
      <c r="CT991" s="220">
        <f>IF(CO991="",IF(AND(CE991="",CF991=""),"",IF(CF991="",IF(DQ991&gt;1,ROUND(DQ991*CE991,3),CE991),IF(DQ991&gt;1,ROUND(DQ991*CF991,3),CF991))),IF(AND(CE991="",CF991=""),"",IF(CF991="",IF(DQ991&gt;1,ROUND(DQ991*CE991*(1/(CO991)),3),CE991*(1/(CO991))),IF(DQ991&gt;1,ROUND(DQ991*CF991*(1/(CO991)),3),CF991*(1/(CO991))))))</f>
        <v/>
      </c>
      <c r="CU991" s="224">
        <f>BY991</f>
        <v/>
      </c>
      <c r="CV991" s="237">
        <f>BZ991</f>
        <v/>
      </c>
      <c r="CW991" s="237">
        <f>CA991</f>
        <v/>
      </c>
      <c r="CX991" s="224">
        <f>CC991</f>
        <v/>
      </c>
      <c r="CY991" s="237">
        <f>CD991</f>
        <v/>
      </c>
      <c r="CZ991" s="7474">
        <f>IF(COUNTIF(Overview!K12:K14,TRUE)&gt;0,1.6,IF(COUNTIF(Overview!L12:L14,TRUE)&gt;0,8,0))</f>
        <v/>
      </c>
      <c r="DA991" s="1666"/>
      <c r="DB991" s="7483"/>
      <c r="DC991" s="844">
        <f>IF(CT991="","",IF(CT991&gt;CZ991,"Fail","Pass"))</f>
        <v/>
      </c>
      <c r="DD991" s="402"/>
      <c r="DE991" s="1565">
        <f>MyTimestamp(DC991)</f>
        <v/>
      </c>
      <c r="DF991" s="1531">
        <f>IF(COUNT(CE991:CH991)=1,15,IF(COUNT(CE991:CH991)=0,0,30))</f>
        <v/>
      </c>
      <c r="DG991" s="1532">
        <f>IF(DF991=0,0,2)</f>
        <v/>
      </c>
      <c r="DH991" s="1866"/>
      <c r="DI991" s="1866"/>
      <c r="DJ991" s="1863"/>
      <c r="DK991" s="1968"/>
      <c r="DL991" s="1574">
        <f>10^(CN991/20)*100-100</f>
        <v/>
      </c>
      <c r="DM991" s="976"/>
      <c r="DN991" s="1271"/>
      <c r="DO991" s="976">
        <f>IF(DM991="","",10^(DM991/10))</f>
        <v/>
      </c>
      <c r="DP991" s="976">
        <f>IF(ISNUMBER(DN991)=FALSE,"",10^(DN991/10))</f>
        <v/>
      </c>
      <c r="DQ991" s="1578">
        <f>IF(AND(ISNUMBER(DO991),ISNUMBER(DP991)),IF(DO991/DP991&gt;1,ROUND((DO991)/DP991,3),1),1)</f>
        <v/>
      </c>
      <c r="DR991" s="1541"/>
      <c r="DS991" s="1541"/>
      <c r="DT991" s="1541"/>
      <c r="DU991" s="1541"/>
      <c r="DV991" s="1541"/>
      <c r="DW991" s="1541"/>
      <c r="DX991" s="1541"/>
      <c r="DY991" s="1541"/>
      <c r="DZ991" s="1541"/>
      <c r="EA991" s="1541"/>
      <c r="EB991" s="1541"/>
      <c r="EC991" s="1541"/>
      <c r="ED991" s="1541"/>
      <c r="EE991" s="1541"/>
      <c r="EF991" s="1541"/>
      <c r="EG991" s="1541"/>
      <c r="EH991" s="1541"/>
      <c r="EI991" s="1541"/>
      <c r="EJ991" s="1541"/>
      <c r="EK991" s="1541"/>
      <c r="EL991" s="1541"/>
      <c r="EM991" s="1541"/>
      <c r="EN991" s="1541"/>
      <c r="EO991" s="1541"/>
      <c r="EP991" s="1541"/>
      <c r="EQ991" s="1541"/>
      <c r="ER991" s="1541"/>
      <c r="ES991" s="1541"/>
      <c r="ET991" s="1541"/>
      <c r="EU991" s="1541"/>
      <c r="EV991" s="1541"/>
    </row>
    <row r="992" ht="15" x14ac:dyDescent="0.25">
      <c r="A992" s="1541"/>
      <c r="B992" s="1541"/>
      <c r="C992"/>
      <c r="D992" s="1486"/>
      <c r="E992" s="1486"/>
      <c r="F992" s="672" t="inlineStr">
        <is>
          <t>5.5</t>
        </is>
      </c>
      <c r="G992" s="1497"/>
      <c r="H992" s="130">
        <f>BV992</f>
        <v/>
      </c>
      <c r="I992" s="130">
        <f>BW992</f>
        <v/>
      </c>
      <c r="J992" s="1299" t="inlineStr">
        <is>
          <t>WLAN</t>
        </is>
      </c>
      <c r="K992" s="1299" t="inlineStr">
        <is>
          <t>2.4 GHz</t>
        </is>
      </c>
      <c r="L992" s="115"/>
      <c r="M992" s="130"/>
      <c r="N992" s="119"/>
      <c r="O992" s="131"/>
      <c r="P992" s="6597"/>
      <c r="Q992" s="131"/>
      <c r="R992" s="131"/>
      <c r="S992" s="6593"/>
      <c r="T992" s="130">
        <v>7</v>
      </c>
      <c r="U992" s="6593">
        <v>2442</v>
      </c>
      <c r="V992" s="119"/>
      <c r="W992" s="1305"/>
      <c r="X992" s="119"/>
      <c r="Y992" s="119"/>
      <c r="Z992" s="119"/>
      <c r="AA992" s="115"/>
      <c r="AB992" s="115"/>
      <c r="AC992" s="1300">
        <f>IF(OR(BX992="Close to Ear",BX992="Close to Head"),"Head",IF(BX992="Extremity","Extremity","Body"))</f>
        <v/>
      </c>
      <c r="AD992" s="1301">
        <f>CA992</f>
        <v/>
      </c>
      <c r="AE992" s="1299">
        <f>CB992</f>
        <v/>
      </c>
      <c r="AF992" s="115"/>
      <c r="AG992" s="1302">
        <f>IF(OR(AZ992="",BA992=""),"N/A",IF(DC992="Pass","P","F"))</f>
        <v/>
      </c>
      <c r="AH992" s="129"/>
      <c r="AI992" s="129"/>
      <c r="AJ992" s="129"/>
      <c r="AK992" s="119"/>
      <c r="AL992" s="115"/>
      <c r="AM992" s="119"/>
      <c r="AN992" s="119"/>
      <c r="AO992" s="692"/>
      <c r="AP992" s="692"/>
      <c r="AQ992" s="692"/>
      <c r="AR992" s="692"/>
      <c r="AS992" s="692"/>
      <c r="AT992" s="1303">
        <f>IF(AC992="Extremity",IF(CG992="","",CG992),"")</f>
        <v/>
      </c>
      <c r="AU992" s="1303">
        <f>IF(AC992="Extremity",IF(CH992="","",CH992),"")</f>
        <v/>
      </c>
      <c r="AV992" s="1304">
        <f>IF(AC992="Extremity","",IF(CE992="","",CE992))</f>
        <v/>
      </c>
      <c r="AW992" s="1304">
        <f>IF(AD992="Extremity","",IF(CF992="","",CF992))</f>
        <v/>
      </c>
      <c r="AX992" s="1305">
        <f>DL992</f>
        <v/>
      </c>
      <c r="AY992" s="1305">
        <f>DQ992</f>
        <v/>
      </c>
      <c r="AZ992" s="3377">
        <f>IF(AC992="Extremity",IF(DA992="","",DA992),"")</f>
        <v/>
      </c>
      <c r="BA992" s="3378">
        <f>IF(AC992="Extremity","",IF(CT992="","",CT992))</f>
        <v/>
      </c>
      <c r="BB992" s="1305">
        <f>IF(AC992="Extremity",IF(DB992="","",DB992),"")</f>
        <v/>
      </c>
      <c r="BC992" s="1304">
        <f>IF(AC992="Extremity","",IF(CZ992="","",CZ992))</f>
        <v/>
      </c>
      <c r="BD992" s="1305">
        <f>DD992</f>
        <v/>
      </c>
      <c r="BE992" s="132">
        <f>DE992</f>
        <v/>
      </c>
      <c r="BF992" s="133">
        <f>DF992*60</f>
        <v/>
      </c>
      <c r="BG992" s="121">
        <f>BE992</f>
        <v/>
      </c>
      <c r="BH992" s="133">
        <f>DG992*60</f>
        <v/>
      </c>
      <c r="BI992" s="133">
        <f>DH992</f>
        <v/>
      </c>
      <c r="BJ992" s="117"/>
      <c r="BK992" s="812">
        <f>Overview!$E$7</f>
        <v/>
      </c>
      <c r="BL992" s="117"/>
      <c r="BM992" s="834">
        <f>DI992</f>
        <v/>
      </c>
      <c r="BN992" s="812">
        <f>Overview!$P$153</f>
        <v/>
      </c>
      <c r="BO992" s="117"/>
      <c r="BP992" s="117"/>
      <c r="BQ992" s="115"/>
      <c r="BR992" s="1478"/>
      <c r="BS992" s="1541"/>
      <c r="BT992" s="1864" t="inlineStr">
        <is>
          <t>WLAN</t>
        </is>
      </c>
      <c r="BU992" s="1828" t="inlineStr">
        <is>
          <t>2.4 GHz</t>
        </is>
      </c>
      <c r="BV992" s="906">
        <f>Overview!$H$29</f>
        <v/>
      </c>
      <c r="BW992" s="1828"/>
      <c r="BX992" s="1864" t="inlineStr">
        <is>
          <t>Body</t>
        </is>
      </c>
      <c r="BY992" s="906"/>
      <c r="BZ992" s="906"/>
      <c r="CA992" s="1072" t="inlineStr">
        <is>
          <t>Top Edge</t>
        </is>
      </c>
      <c r="CB992" s="1072">
        <v>5</v>
      </c>
      <c r="CC992" s="877">
        <f>IF(COUNT('Conducted WiFi'!$AH$3:$AH$9)=0,7,INDEX('Conducted WiFi'!$T$3:$T$9,MATCH(MAX('Conducted WiFi'!$AH$3:$AH$9),'Conducted WiFi'!$AH$3:$AH$9,0)))</f>
        <v>7</v>
      </c>
      <c r="CD992" s="1188">
        <f>IF(COUNT('Conducted WiFi'!$AH$3:$AH$9)=0,2442,INDEX('Conducted WiFi'!$U$3:$U$9,MATCH(MAX('Conducted WiFi'!$AH$3:$AH$9),'Conducted WiFi'!$AH$3:$AH$9,0)))</f>
        <v>2442</v>
      </c>
      <c r="CE992" s="7237"/>
      <c r="CF992" s="7237"/>
      <c r="CG992" s="7245"/>
      <c r="CH992" s="7245"/>
      <c r="CI992" s="225">
        <f>BY992</f>
        <v/>
      </c>
      <c r="CJ992" s="237">
        <f>BZ992</f>
        <v/>
      </c>
      <c r="CK992" s="223">
        <f>CA992</f>
        <v/>
      </c>
      <c r="CL992" s="237">
        <f>CC992</f>
        <v/>
      </c>
      <c r="CM992" s="394">
        <f>CD992</f>
        <v/>
      </c>
      <c r="CN992" s="1966"/>
      <c r="CO992" s="1967"/>
      <c r="CP992" s="7214">
        <f>IF(CF992=""," ",IF(ABS(CE992-CF992)&lt;=0.1,"Valid","Not valid"))</f>
        <v/>
      </c>
      <c r="CQ992" s="1674">
        <f> IF(CE992="","",IF(AND(CE992&lt;&gt;"",CF992=""),IF(CE992&gt;=0.8,"Medir+Sig Max","No"),IF(CF992&lt;&gt;"",IF(CF992&gt;=0.8,"Medir+Sig Max","No"),"")))</f>
        <v/>
      </c>
      <c r="CR992" s="6927"/>
      <c r="CS992" s="1674"/>
      <c r="CT992" s="220">
        <f>IF(CO992="",IF(AND(CE992="",CF992=""),"",IF(CF992="",IF(DQ992&gt;1,ROUND(DQ992*CE992,3),CE992),IF(DQ992&gt;1,ROUND(DQ992*CF992,3),CF992))),IF(AND(CE992="",CF992=""),"",IF(CF992="",IF(DQ992&gt;1,ROUND(DQ992*CE992*(1/(CO992)),3),CE992*(1/(CO992))),IF(DQ992&gt;1,ROUND(DQ992*CF992*(1/(CO992)),3),CF992*(1/(CO992))))))</f>
        <v/>
      </c>
      <c r="CU992" s="224">
        <f>BY992</f>
        <v/>
      </c>
      <c r="CV992" s="237">
        <f>BZ992</f>
        <v/>
      </c>
      <c r="CW992" s="237">
        <f>CA992</f>
        <v/>
      </c>
      <c r="CX992" s="224">
        <f>CC992</f>
        <v/>
      </c>
      <c r="CY992" s="237">
        <f>CD992</f>
        <v/>
      </c>
      <c r="CZ992" s="7474">
        <f>IF(COUNTIF(Overview!K12:K14,TRUE)&gt;0,1.6,IF(COUNTIF(Overview!L12:L14,TRUE)&gt;0,8,0))</f>
        <v/>
      </c>
      <c r="DA992" s="1666"/>
      <c r="DB992" s="7483"/>
      <c r="DC992" s="844">
        <f>IF(CT992="","",IF(CT992&gt;CZ992,"Fail","Pass"))</f>
        <v/>
      </c>
      <c r="DD992" s="402"/>
      <c r="DE992" s="1565">
        <f>MyTimestamp(DC992)</f>
        <v/>
      </c>
      <c r="DF992" s="1531">
        <f>IF(COUNT(CE992:CH992)=1,15,IF(COUNT(CE992:CH992)=0,0,30))</f>
        <v/>
      </c>
      <c r="DG992" s="1532">
        <f>IF(DF992=0,0,2)</f>
        <v/>
      </c>
      <c r="DH992" s="1866"/>
      <c r="DI992" s="1866"/>
      <c r="DJ992" s="1863"/>
      <c r="DK992" s="1968"/>
      <c r="DL992" s="1574">
        <f>10^(CN992/20)*100-100</f>
        <v/>
      </c>
      <c r="DM992" s="976"/>
      <c r="DN992" s="1271"/>
      <c r="DO992" s="976">
        <f>IF(DM992="","",10^(DM992/10))</f>
        <v/>
      </c>
      <c r="DP992" s="976">
        <f>IF(ISNUMBER(DN992)=FALSE,"",10^(DN992/10))</f>
        <v/>
      </c>
      <c r="DQ992" s="1578">
        <f>IF(AND(ISNUMBER(DO992),ISNUMBER(DP992)),IF(DO992/DP992&gt;1,ROUND((DO992)/DP992,3),1),1)</f>
        <v/>
      </c>
      <c r="DR992" s="1541"/>
      <c r="DS992" s="1541"/>
      <c r="DT992" s="1541"/>
      <c r="DU992" s="1541"/>
      <c r="DV992" s="1541"/>
      <c r="DW992" s="1541"/>
      <c r="DX992" s="1541"/>
      <c r="DY992" s="1541"/>
      <c r="DZ992" s="1541"/>
      <c r="EA992" s="1541"/>
      <c r="EB992" s="1541"/>
      <c r="EC992" s="1541"/>
      <c r="ED992" s="1541"/>
      <c r="EE992" s="1541"/>
      <c r="EF992" s="1541"/>
      <c r="EG992" s="1541"/>
      <c r="EH992" s="1541"/>
      <c r="EI992" s="1541"/>
      <c r="EJ992" s="1541"/>
      <c r="EK992" s="1541"/>
      <c r="EL992" s="1541"/>
      <c r="EM992" s="1541"/>
      <c r="EN992" s="1541"/>
      <c r="EO992" s="1541"/>
      <c r="EP992" s="1541"/>
      <c r="EQ992" s="1541"/>
      <c r="ER992" s="1541"/>
      <c r="ES992" s="1541"/>
      <c r="ET992" s="1541"/>
      <c r="EU992" s="1541"/>
      <c r="EV992" s="1541"/>
    </row>
    <row r="993" ht="15" x14ac:dyDescent="0.25">
      <c r="A993" s="1541"/>
      <c r="B993" s="1541"/>
      <c r="C993"/>
      <c r="D993" s="1486"/>
      <c r="E993" s="1486"/>
      <c r="F993" s="672" t="inlineStr">
        <is>
          <t>5.5</t>
        </is>
      </c>
      <c r="G993" s="1497"/>
      <c r="H993" s="130">
        <f>BV993</f>
        <v/>
      </c>
      <c r="I993" s="130">
        <f>BW993</f>
        <v/>
      </c>
      <c r="J993" s="1299" t="inlineStr">
        <is>
          <t>WLAN</t>
        </is>
      </c>
      <c r="K993" s="1299" t="inlineStr">
        <is>
          <t>2.4 GHz</t>
        </is>
      </c>
      <c r="L993" s="115"/>
      <c r="M993" s="130"/>
      <c r="N993" s="119"/>
      <c r="O993" s="131"/>
      <c r="P993" s="6597"/>
      <c r="Q993" s="131"/>
      <c r="R993" s="131"/>
      <c r="S993" s="6593"/>
      <c r="T993" s="130">
        <v>7</v>
      </c>
      <c r="U993" s="6593">
        <v>2442</v>
      </c>
      <c r="V993" s="119"/>
      <c r="W993" s="1305"/>
      <c r="X993" s="119"/>
      <c r="Y993" s="119"/>
      <c r="Z993" s="119"/>
      <c r="AA993" s="115"/>
      <c r="AB993" s="115"/>
      <c r="AC993" s="1300">
        <f>IF(OR(BX993="Close to Ear",BX993="Close to Head"),"Head",IF(BX993="Extremity","Extremity","Body"))</f>
        <v/>
      </c>
      <c r="AD993" s="1301">
        <f>CA993</f>
        <v/>
      </c>
      <c r="AE993" s="1299">
        <f>CB993</f>
        <v/>
      </c>
      <c r="AF993" s="115"/>
      <c r="AG993" s="1302">
        <f>IF(OR(AZ993="",BA993=""),"N/A",IF(DC993="Pass","P","F"))</f>
        <v/>
      </c>
      <c r="AH993" s="129"/>
      <c r="AI993" s="129"/>
      <c r="AJ993" s="129"/>
      <c r="AK993" s="119"/>
      <c r="AL993" s="115"/>
      <c r="AM993" s="119"/>
      <c r="AN993" s="119"/>
      <c r="AO993" s="692"/>
      <c r="AP993" s="692"/>
      <c r="AQ993" s="692"/>
      <c r="AR993" s="692"/>
      <c r="AS993" s="692"/>
      <c r="AT993" s="1303">
        <f>IF(AC993="Extremity",IF(CG993="","",CG993),"")</f>
        <v/>
      </c>
      <c r="AU993" s="1303">
        <f>IF(AC993="Extremity",IF(CH993="","",CH993),"")</f>
        <v/>
      </c>
      <c r="AV993" s="1304">
        <f>IF(AC993="Extremity","",IF(CE993="","",CE993))</f>
        <v/>
      </c>
      <c r="AW993" s="1304">
        <f>IF(AD993="Extremity","",IF(CF993="","",CF993))</f>
        <v/>
      </c>
      <c r="AX993" s="1305">
        <f>DL993</f>
        <v/>
      </c>
      <c r="AY993" s="1305">
        <f>DQ993</f>
        <v/>
      </c>
      <c r="AZ993" s="3377">
        <f>IF(AC993="Extremity",IF(DA993="","",DA993),"")</f>
        <v/>
      </c>
      <c r="BA993" s="3378">
        <f>IF(AC993="Extremity","",IF(CT993="","",CT993))</f>
        <v/>
      </c>
      <c r="BB993" s="1305">
        <f>IF(AC993="Extremity",IF(DB993="","",DB993),"")</f>
        <v/>
      </c>
      <c r="BC993" s="1304">
        <f>IF(AC993="Extremity","",IF(CZ993="","",CZ993))</f>
        <v/>
      </c>
      <c r="BD993" s="1305">
        <f>DD993</f>
        <v/>
      </c>
      <c r="BE993" s="132">
        <f>DE993</f>
        <v/>
      </c>
      <c r="BF993" s="133">
        <f>DF993*60</f>
        <v/>
      </c>
      <c r="BG993" s="121">
        <f>BE993</f>
        <v/>
      </c>
      <c r="BH993" s="133">
        <f>DG993*60</f>
        <v/>
      </c>
      <c r="BI993" s="133">
        <f>DH993</f>
        <v/>
      </c>
      <c r="BJ993" s="117"/>
      <c r="BK993" s="812">
        <f>Overview!$E$7</f>
        <v/>
      </c>
      <c r="BL993" s="117"/>
      <c r="BM993" s="834">
        <f>DI993</f>
        <v/>
      </c>
      <c r="BN993" s="812">
        <f>Overview!$P$153</f>
        <v/>
      </c>
      <c r="BO993" s="117"/>
      <c r="BP993" s="117"/>
      <c r="BQ993" s="115"/>
      <c r="BR993" s="1478"/>
      <c r="BS993" s="1541"/>
      <c r="BT993" s="1864" t="inlineStr">
        <is>
          <t>WLAN</t>
        </is>
      </c>
      <c r="BU993" s="1828" t="inlineStr">
        <is>
          <t>2.4 GHz</t>
        </is>
      </c>
      <c r="BV993" s="906">
        <f>Overview!$H$29</f>
        <v/>
      </c>
      <c r="BW993" s="1828"/>
      <c r="BX993" s="1867" t="inlineStr">
        <is>
          <t>Body</t>
        </is>
      </c>
      <c r="BY993" s="908"/>
      <c r="BZ993" s="908"/>
      <c r="CA993" s="1960" t="inlineStr">
        <is>
          <t>Bottom Edge</t>
        </is>
      </c>
      <c r="CB993" s="1970">
        <v>5</v>
      </c>
      <c r="CC993" s="1189">
        <f>IF(COUNT('Conducted WiFi'!$AH$3:$AH$9)=0,7,INDEX('Conducted WiFi'!$T$3:$T$9,MATCH(MAX('Conducted WiFi'!$AH$3:$AH$9),'Conducted WiFi'!$AH$3:$AH$9,0)))</f>
        <v>7</v>
      </c>
      <c r="CD993" s="1190">
        <f>IF(COUNT('Conducted WiFi'!$AH$3:$AH$9)=0,2442,INDEX('Conducted WiFi'!$U$3:$U$9,MATCH(MAX('Conducted WiFi'!$AH$3:$AH$9),'Conducted WiFi'!$AH$3:$AH$9,0)))</f>
        <v>2442</v>
      </c>
      <c r="CE993" s="7237"/>
      <c r="CF993" s="7237"/>
      <c r="CG993" s="7245"/>
      <c r="CH993" s="7245"/>
      <c r="CI993" s="225">
        <f>BY993</f>
        <v/>
      </c>
      <c r="CJ993" s="237">
        <f>BZ993</f>
        <v/>
      </c>
      <c r="CK993" s="223">
        <f>CA993</f>
        <v/>
      </c>
      <c r="CL993" s="237">
        <f>CC993</f>
        <v/>
      </c>
      <c r="CM993" s="394">
        <f>CD993</f>
        <v/>
      </c>
      <c r="CN993" s="1966"/>
      <c r="CO993" s="1967"/>
      <c r="CP993" s="7214">
        <f>IF(CF993=""," ",IF(ABS(CE993-CF993)&lt;=0.1,"Valid","Not valid"))</f>
        <v/>
      </c>
      <c r="CQ993" s="1674">
        <f> IF(CE993="","",IF(AND(CE993&lt;&gt;"",CF993=""),IF(CE993&gt;=0.8,"Medir+Sig Max","No"),IF(CF993&lt;&gt;"",IF(CF993&gt;=0.8,"Medir+Sig Max","No"),"")))</f>
        <v/>
      </c>
      <c r="CR993" s="6927"/>
      <c r="CS993" s="1674"/>
      <c r="CT993" s="220">
        <f>IF(CO993="",IF(AND(CE993="",CF993=""),"",IF(CF993="",IF(DQ993&gt;1,ROUND(DQ993*CE993,3),CE993),IF(DQ993&gt;1,ROUND(DQ993*CF993,3),CF993))),IF(AND(CE993="",CF993=""),"",IF(CF993="",IF(DQ993&gt;1,ROUND(DQ993*CE993*(1/(CO993)),3),CE993*(1/(CO993))),IF(DQ993&gt;1,ROUND(DQ993*CF993*(1/(CO993)),3),CF993*(1/(CO993))))))</f>
        <v/>
      </c>
      <c r="CU993" s="224">
        <f>BY993</f>
        <v/>
      </c>
      <c r="CV993" s="237">
        <f>BZ993</f>
        <v/>
      </c>
      <c r="CW993" s="237">
        <f>CA993</f>
        <v/>
      </c>
      <c r="CX993" s="224">
        <f>CC993</f>
        <v/>
      </c>
      <c r="CY993" s="237">
        <f>CD993</f>
        <v/>
      </c>
      <c r="CZ993" s="7474">
        <f>IF(COUNTIF(Overview!K12:K14,TRUE)&gt;0,1.6,IF(COUNTIF(Overview!L12:L14,TRUE)&gt;0,8,0))</f>
        <v/>
      </c>
      <c r="DA993" s="1666"/>
      <c r="DB993" s="7483"/>
      <c r="DC993" s="844">
        <f>IF(CT993="","",IF(CT993&gt;CZ993,"Fail","Pass"))</f>
        <v/>
      </c>
      <c r="DD993" s="402"/>
      <c r="DE993" s="1565">
        <f>MyTimestamp(DC993)</f>
        <v/>
      </c>
      <c r="DF993" s="1531">
        <f>IF(COUNT(CE993:CH993)=1,15,IF(COUNT(CE993:CH993)=0,0,30))</f>
        <v/>
      </c>
      <c r="DG993" s="1532">
        <f>IF(DF993=0,0,2)</f>
        <v/>
      </c>
      <c r="DH993" s="1866"/>
      <c r="DI993" s="1866"/>
      <c r="DJ993" s="1863"/>
      <c r="DK993" s="1968"/>
      <c r="DL993" s="1574">
        <f>10^(CN993/20)*100-100</f>
        <v/>
      </c>
      <c r="DM993" s="976"/>
      <c r="DN993" s="1272"/>
      <c r="DO993" s="976">
        <f>IF(DM993="","",10^(DM993/10))</f>
        <v/>
      </c>
      <c r="DP993" s="976">
        <f>IF(ISNUMBER(DN993)=FALSE,"",10^(DN993/10))</f>
        <v/>
      </c>
      <c r="DQ993" s="1578">
        <f>IF(AND(ISNUMBER(DO993),ISNUMBER(DP993)),IF(DO993/DP993&gt;1,ROUND((DO993)/DP993,3),1),1)</f>
        <v/>
      </c>
      <c r="DR993" s="1541"/>
      <c r="DS993" s="1541"/>
      <c r="DT993" s="1541"/>
      <c r="DU993" s="1541"/>
      <c r="DV993" s="1541"/>
      <c r="DW993" s="1541"/>
      <c r="DX993" s="1541"/>
      <c r="DY993" s="1541"/>
      <c r="DZ993" s="1541"/>
      <c r="EA993" s="1541"/>
      <c r="EB993" s="1541"/>
      <c r="EC993" s="1541"/>
      <c r="ED993" s="1541"/>
      <c r="EE993" s="1541"/>
      <c r="EF993" s="1541"/>
      <c r="EG993" s="1541"/>
      <c r="EH993" s="1541"/>
      <c r="EI993" s="1541"/>
      <c r="EJ993" s="1541"/>
      <c r="EK993" s="1541"/>
      <c r="EL993" s="1541"/>
      <c r="EM993" s="1541"/>
      <c r="EN993" s="1541"/>
      <c r="EO993" s="1541"/>
      <c r="EP993" s="1541"/>
      <c r="EQ993" s="1541"/>
      <c r="ER993" s="1541"/>
      <c r="ES993" s="1541"/>
      <c r="ET993" s="1541"/>
      <c r="EU993" s="1541"/>
      <c r="EV993" s="1541"/>
    </row>
    <row r="994" ht="15" x14ac:dyDescent="0.25">
      <c r="A994" s="1541"/>
      <c r="B994" s="1541"/>
      <c r="C994"/>
      <c r="D994" s="1486"/>
      <c r="E994" s="1486"/>
      <c r="F994" s="672" t="inlineStr">
        <is>
          <t>5.5</t>
        </is>
      </c>
      <c r="G994" s="1497"/>
      <c r="H994" s="130">
        <f>BV994</f>
        <v/>
      </c>
      <c r="I994" s="130">
        <f>BW994</f>
        <v/>
      </c>
      <c r="J994" s="1299" t="inlineStr">
        <is>
          <t>WLAN</t>
        </is>
      </c>
      <c r="K994" s="1299" t="inlineStr">
        <is>
          <t>2.4 GHz</t>
        </is>
      </c>
      <c r="L994" s="115"/>
      <c r="M994" s="130"/>
      <c r="N994" s="119"/>
      <c r="O994" s="131"/>
      <c r="P994" s="6597"/>
      <c r="Q994" s="131"/>
      <c r="R994" s="131"/>
      <c r="S994" s="6593"/>
      <c r="T994" s="130">
        <v>7</v>
      </c>
      <c r="U994" s="6593">
        <v>2442</v>
      </c>
      <c r="V994" s="119"/>
      <c r="W994" s="1305"/>
      <c r="X994" s="119"/>
      <c r="Y994" s="119"/>
      <c r="Z994" s="119"/>
      <c r="AA994" s="115"/>
      <c r="AB994" s="115"/>
      <c r="AC994" s="1300">
        <f>IF(OR(BX994="Close to Ear",BX994="Close to Head"),"Head",IF(BX994="Extremity","Extremity","Body"))</f>
        <v/>
      </c>
      <c r="AD994" s="1301">
        <f>CA994</f>
        <v/>
      </c>
      <c r="AE994" s="1299">
        <f>CB994</f>
        <v/>
      </c>
      <c r="AF994" s="115"/>
      <c r="AG994" s="1302">
        <f>IF(OR(AZ994="",BA994=""),"N/A",IF(DC994="Pass","P","F"))</f>
        <v/>
      </c>
      <c r="AH994" s="129"/>
      <c r="AI994" s="129"/>
      <c r="AJ994" s="129"/>
      <c r="AK994" s="119"/>
      <c r="AL994" s="115"/>
      <c r="AM994" s="119"/>
      <c r="AN994" s="119"/>
      <c r="AO994" s="692"/>
      <c r="AP994" s="692"/>
      <c r="AQ994" s="692"/>
      <c r="AR994" s="692"/>
      <c r="AS994" s="692"/>
      <c r="AT994" s="1303">
        <f>IF(AC994="Extremity",IF(CG994="","",CG994),"")</f>
        <v/>
      </c>
      <c r="AU994" s="1303">
        <f>IF(AC994="Extremity",IF(CH994="","",CH994),"")</f>
        <v/>
      </c>
      <c r="AV994" s="1304">
        <f>IF(AC994="Extremity","",IF(CE994="","",CE994))</f>
        <v/>
      </c>
      <c r="AW994" s="1304">
        <f>IF(AD994="Extremity","",IF(CF994="","",CF994))</f>
        <v/>
      </c>
      <c r="AX994" s="1305">
        <f>DL994</f>
        <v/>
      </c>
      <c r="AY994" s="1305">
        <f>DQ994</f>
        <v/>
      </c>
      <c r="AZ994" s="3377">
        <f>IF(AC994="Extremity",IF(DA994="","",DA994),"")</f>
        <v/>
      </c>
      <c r="BA994" s="3378">
        <f>IF(AC994="Extremity","",IF(CT994="","",CT994))</f>
        <v/>
      </c>
      <c r="BB994" s="1305">
        <f>IF(AC994="Extremity",IF(DB994="","",DB994),"")</f>
        <v/>
      </c>
      <c r="BC994" s="1304">
        <f>IF(AC994="Extremity","",IF(CZ994="","",CZ994))</f>
        <v/>
      </c>
      <c r="BD994" s="1305">
        <f>DD994</f>
        <v/>
      </c>
      <c r="BE994" s="132">
        <f>DE994</f>
        <v/>
      </c>
      <c r="BF994" s="133">
        <f>DF994*60</f>
        <v/>
      </c>
      <c r="BG994" s="121">
        <f>BE994</f>
        <v/>
      </c>
      <c r="BH994" s="133">
        <f>DG994*60</f>
        <v/>
      </c>
      <c r="BI994" s="133">
        <f>DH994</f>
        <v/>
      </c>
      <c r="BJ994" s="117"/>
      <c r="BK994" s="812">
        <f>Overview!$E$7</f>
        <v/>
      </c>
      <c r="BL994" s="117"/>
      <c r="BM994" s="834">
        <f>DI994</f>
        <v/>
      </c>
      <c r="BN994" s="812">
        <f>Overview!$P$153</f>
        <v/>
      </c>
      <c r="BO994" s="117"/>
      <c r="BP994" s="117"/>
      <c r="BQ994" s="115"/>
      <c r="BR994" s="1478"/>
      <c r="BS994" s="1541"/>
      <c r="BT994" s="1864" t="inlineStr">
        <is>
          <t>WLAN</t>
        </is>
      </c>
      <c r="BU994" s="1828" t="inlineStr">
        <is>
          <t>2.4 GHz</t>
        </is>
      </c>
      <c r="BV994" s="906">
        <f>Overview!$H$29</f>
        <v/>
      </c>
      <c r="BW994" s="1828"/>
      <c r="BX994" s="1864" t="inlineStr">
        <is>
          <t>Body</t>
        </is>
      </c>
      <c r="BY994" s="1198"/>
      <c r="BZ994" s="1198"/>
      <c r="CA994" s="1199" t="str">
        <f>IF(COUNT(CF988:CF993)=0,IF(COUNT(CE988:CE993)=0,"TBD",VLOOKUP(MAX(CE988:CE993),CE988:CK993,7,FALSE)),VLOOKUP(MAX(CF988:CF993),CF988:CK993,6,FALSE))</f>
        <v>TBD</v>
      </c>
      <c r="CB994" s="1971">
        <v>5</v>
      </c>
      <c r="CC994" s="1198">
        <f>IF(COUNT('Conducted WiFi'!$AH$3:$AH$9)=0,7,INDEX('Conducted WiFi'!$T$3:$T$9,MATCH(MAX('Conducted WiFi'!$AH$3:$AH$9),'Conducted WiFi'!$AH$3:$AH$9,0)))</f>
        <v>7</v>
      </c>
      <c r="CD994" s="1198">
        <f>IF(COUNT('Conducted WiFi'!$AH$3:$AH$9)=0,2442,INDEX('Conducted WiFi'!$U$3:$U$9,MATCH(MAX('Conducted WiFi'!$AH$3:$AH$9),'Conducted WiFi'!$AH$3:$AH$9,0)))</f>
        <v>2442</v>
      </c>
      <c r="CE994" s="7237"/>
      <c r="CF994" s="7237"/>
      <c r="CG994" s="7245"/>
      <c r="CH994" s="7245"/>
      <c r="CI994" s="225">
        <f>BY994</f>
        <v/>
      </c>
      <c r="CJ994" s="237">
        <f>BZ994</f>
        <v/>
      </c>
      <c r="CK994" s="223">
        <f>CA994</f>
        <v/>
      </c>
      <c r="CL994" s="237">
        <f>CC994</f>
        <v/>
      </c>
      <c r="CM994" s="394">
        <f>CD994</f>
        <v/>
      </c>
      <c r="CN994" s="1966"/>
      <c r="CO994" s="1967"/>
      <c r="CP994" s="7214">
        <f>IF(CF994=""," ",IF(ABS(CE994-CF994)&lt;=0.1,"Valid","Not valid"))</f>
        <v/>
      </c>
      <c r="CQ994" s="1674">
        <f> IF(CE994="","",IF(AND(CE994&lt;&gt;"",CF994=""),IF(CE994&gt;=0.8,"Medir+Sig Max","No"),IF(CF994&lt;&gt;"",IF(CF994&gt;=0.8,"Medir+Sig Max","No"),"")))</f>
        <v/>
      </c>
      <c r="CR994" s="6927"/>
      <c r="CS994" s="1674"/>
      <c r="CT994" s="220">
        <f>IF(CO994="",IF(AND(CE994="",CF994=""),"",IF(CF994="",IF(DQ994&gt;1,ROUND(DQ994*CE994,3),CE994),IF(DQ994&gt;1,ROUND(DQ994*CF994,3),CF994))),IF(AND(CE994="",CF994=""),"",IF(CF994="",IF(DQ994&gt;1,ROUND(DQ994*CE994*(1/(CO994)),3),CE994*(1/(CO994))),IF(DQ994&gt;1,ROUND(DQ994*CF994*(1/(CO994)),3),CF994*(1/(CO994))))))</f>
        <v/>
      </c>
      <c r="CU994" s="224">
        <f>BY994</f>
        <v/>
      </c>
      <c r="CV994" s="237">
        <f>BZ994</f>
        <v/>
      </c>
      <c r="CW994" s="237">
        <f>CA994</f>
        <v/>
      </c>
      <c r="CX994" s="224">
        <f>CC994</f>
        <v/>
      </c>
      <c r="CY994" s="237">
        <f>CD994</f>
        <v/>
      </c>
      <c r="CZ994" s="7474">
        <f>IF(COUNTIF(Overview!K12:K14,TRUE)&gt;0,1.6,IF(COUNTIF(Overview!L12:L14,TRUE)&gt;0,8,0))</f>
        <v/>
      </c>
      <c r="DA994" s="1666"/>
      <c r="DB994" s="7483"/>
      <c r="DC994" s="844">
        <f>IF(CT994="","",IF(CT994&gt;CZ994,"Fail","Pass"))</f>
        <v/>
      </c>
      <c r="DD994" s="402"/>
      <c r="DE994" s="1565">
        <f>MyTimestamp(DC994)</f>
        <v/>
      </c>
      <c r="DF994" s="1531">
        <f>IF(COUNT(CE994:CH994)=1,15,IF(COUNT(CE994:CH994)=0,0,30))</f>
        <v/>
      </c>
      <c r="DG994" s="1532">
        <f>IF(DF994=0,0,2)</f>
        <v/>
      </c>
      <c r="DH994" s="1866"/>
      <c r="DI994" s="1866"/>
      <c r="DJ994" s="1863"/>
      <c r="DK994" s="1968"/>
      <c r="DL994" s="1574">
        <f>10^(CN994/20)*100-100</f>
        <v/>
      </c>
      <c r="DM994" s="976"/>
      <c r="DN994" s="1273"/>
      <c r="DO994" s="976">
        <f>IF(DM994="","",10^(DM994/10))</f>
        <v/>
      </c>
      <c r="DP994" s="976">
        <f>IF(ISNUMBER(DN994)=FALSE,"",10^(DN994/10))</f>
        <v/>
      </c>
      <c r="DQ994" s="1578">
        <f>IF(AND(ISNUMBER(DO994),ISNUMBER(DP994)),IF(DO994/DP994&gt;1,ROUND((DO994)/DP994,3),1),1)</f>
        <v/>
      </c>
      <c r="DR994" s="1541"/>
      <c r="DS994" s="1541"/>
      <c r="DT994" s="1541"/>
      <c r="DU994" s="1541"/>
      <c r="DV994" s="1541"/>
      <c r="DW994" s="1541"/>
      <c r="DX994" s="1541"/>
      <c r="DY994" s="1541"/>
      <c r="DZ994" s="1541"/>
      <c r="EA994" s="1541"/>
      <c r="EB994" s="1541"/>
      <c r="EC994" s="1541"/>
      <c r="ED994" s="1541"/>
      <c r="EE994" s="1541"/>
      <c r="EF994" s="1541"/>
      <c r="EG994" s="1541"/>
      <c r="EH994" s="1541"/>
      <c r="EI994" s="1541"/>
      <c r="EJ994" s="1541"/>
      <c r="EK994" s="1541"/>
      <c r="EL994" s="1541"/>
      <c r="EM994" s="1541"/>
      <c r="EN994" s="1541"/>
      <c r="EO994" s="1541"/>
      <c r="EP994" s="1541"/>
      <c r="EQ994" s="1541"/>
      <c r="ER994" s="1541"/>
      <c r="ES994" s="1541"/>
      <c r="ET994" s="1541"/>
      <c r="EU994" s="1541"/>
      <c r="EV994" s="1541"/>
    </row>
    <row r="995" ht="15" x14ac:dyDescent="0.25">
      <c r="A995" s="1541"/>
      <c r="B995" s="1541"/>
      <c r="C995"/>
      <c r="D995" s="1486"/>
      <c r="E995" s="1486"/>
      <c r="F995" s="672" t="inlineStr">
        <is>
          <t>5.5</t>
        </is>
      </c>
      <c r="G995" s="1497"/>
      <c r="H995" s="130">
        <f>BV995</f>
        <v/>
      </c>
      <c r="I995" s="130">
        <f>BW995</f>
        <v/>
      </c>
      <c r="J995" s="1299" t="inlineStr">
        <is>
          <t>WLAN</t>
        </is>
      </c>
      <c r="K995" s="1299" t="inlineStr">
        <is>
          <t>2.4 GHz</t>
        </is>
      </c>
      <c r="L995" s="115"/>
      <c r="M995" s="130"/>
      <c r="N995" s="119"/>
      <c r="O995" s="131"/>
      <c r="P995" s="6597"/>
      <c r="Q995" s="131"/>
      <c r="R995" s="131"/>
      <c r="S995" s="6593"/>
      <c r="T995" s="130">
        <v>7</v>
      </c>
      <c r="U995" s="6593">
        <v>2442</v>
      </c>
      <c r="V995" s="119"/>
      <c r="W995" s="1305"/>
      <c r="X995" s="119"/>
      <c r="Y995" s="119"/>
      <c r="Z995" s="119"/>
      <c r="AA995" s="115"/>
      <c r="AB995" s="115"/>
      <c r="AC995" s="1300">
        <f>IF(OR(BX995="Close to Ear",BX995="Close to Head"),"Head",IF(BX995="Extremity","Extremity","Body"))</f>
        <v/>
      </c>
      <c r="AD995" s="1301">
        <f>CA995</f>
        <v/>
      </c>
      <c r="AE995" s="1299">
        <f>CB995</f>
        <v/>
      </c>
      <c r="AF995" s="115"/>
      <c r="AG995" s="1302">
        <f>IF(OR(AZ995="",BA995=""),"N/A",IF(DC995="Pass","P","F"))</f>
        <v/>
      </c>
      <c r="AH995" s="129"/>
      <c r="AI995" s="129"/>
      <c r="AJ995" s="129"/>
      <c r="AK995" s="119"/>
      <c r="AL995" s="115"/>
      <c r="AM995" s="119"/>
      <c r="AN995" s="119"/>
      <c r="AO995" s="692"/>
      <c r="AP995" s="692"/>
      <c r="AQ995" s="692"/>
      <c r="AR995" s="692"/>
      <c r="AS995" s="692"/>
      <c r="AT995" s="1303">
        <f>IF(AC995="Extremity",IF(CG995="","",CG995),"")</f>
        <v/>
      </c>
      <c r="AU995" s="1303">
        <f>IF(AC995="Extremity",IF(CH995="","",CH995),"")</f>
        <v/>
      </c>
      <c r="AV995" s="1304">
        <f>IF(AC995="Extremity","",IF(CE995="","",CE995))</f>
        <v/>
      </c>
      <c r="AW995" s="1304">
        <f>IF(AD995="Extremity","",IF(CF995="","",CF995))</f>
        <v/>
      </c>
      <c r="AX995" s="1305">
        <f>DL995</f>
        <v/>
      </c>
      <c r="AY995" s="1305">
        <f>DQ995</f>
        <v/>
      </c>
      <c r="AZ995" s="3377">
        <f>IF(AC995="Extremity",IF(DA995="","",DA995),"")</f>
        <v/>
      </c>
      <c r="BA995" s="3378">
        <f>IF(AC995="Extremity","",IF(CT995="","",CT995))</f>
        <v/>
      </c>
      <c r="BB995" s="1305">
        <f>IF(AC995="Extremity",IF(DB995="","",DB995),"")</f>
        <v/>
      </c>
      <c r="BC995" s="1304">
        <f>IF(AC995="Extremity","",IF(CZ995="","",CZ995))</f>
        <v/>
      </c>
      <c r="BD995" s="1305">
        <f>DD995</f>
        <v/>
      </c>
      <c r="BE995" s="132">
        <f>DE995</f>
        <v/>
      </c>
      <c r="BF995" s="133">
        <f>DF995*60</f>
        <v/>
      </c>
      <c r="BG995" s="121">
        <f>BE995</f>
        <v/>
      </c>
      <c r="BH995" s="133">
        <f>DG995*60</f>
        <v/>
      </c>
      <c r="BI995" s="133">
        <f>DH995</f>
        <v/>
      </c>
      <c r="BJ995" s="117"/>
      <c r="BK995" s="812">
        <f>Overview!$E$7</f>
        <v/>
      </c>
      <c r="BL995" s="117"/>
      <c r="BM995" s="834">
        <f>DI995</f>
        <v/>
      </c>
      <c r="BN995" s="812">
        <f>Overview!$P$153</f>
        <v/>
      </c>
      <c r="BO995" s="117"/>
      <c r="BP995" s="117"/>
      <c r="BQ995" s="115"/>
      <c r="BR995" s="1478"/>
      <c r="BS995" s="1541"/>
      <c r="BT995" s="1864" t="inlineStr">
        <is>
          <t>WLAN</t>
        </is>
      </c>
      <c r="BU995" s="1828" t="inlineStr">
        <is>
          <t>2.4 GHz</t>
        </is>
      </c>
      <c r="BV995" s="906">
        <f>Overview!$H$29</f>
        <v/>
      </c>
      <c r="BW995" s="1828"/>
      <c r="BX995" s="1864" t="inlineStr">
        <is>
          <t>Body</t>
        </is>
      </c>
      <c r="BY995" s="1198"/>
      <c r="BZ995" s="1198"/>
      <c r="CA995" s="1199" t="str">
        <f>CA994</f>
        <v>TBD</v>
      </c>
      <c r="CB995" s="1971">
        <v>5</v>
      </c>
      <c r="CC995" s="1198">
        <f>IF(COUNT('Conducted WiFi'!$AH$3:$AH$9)=0,7,INDEX('Conducted WiFi'!$T$3:$T$9,MATCH(MAX('Conducted WiFi'!$AH$3:$AH$9),'Conducted WiFi'!$AH$3:$AH$9,0)))</f>
        <v>7</v>
      </c>
      <c r="CD995" s="1191">
        <f>IF(COUNT('Conducted WiFi'!$AH$3:$AH$9)=0,2442,INDEX('Conducted WiFi'!$U$3:$U$9,MATCH(MAX('Conducted WiFi'!$AH$3:$AH$9),'Conducted WiFi'!$AH$3:$AH$9,0)))</f>
        <v>2442</v>
      </c>
      <c r="CE995" s="7237"/>
      <c r="CF995" s="7237"/>
      <c r="CG995" s="7245"/>
      <c r="CH995" s="7245"/>
      <c r="CI995" s="225">
        <f>BY995</f>
        <v/>
      </c>
      <c r="CJ995" s="237">
        <f>BZ995</f>
        <v/>
      </c>
      <c r="CK995" s="223">
        <f>CA995</f>
        <v/>
      </c>
      <c r="CL995" s="237">
        <f>CC995</f>
        <v/>
      </c>
      <c r="CM995" s="394">
        <f>CD995</f>
        <v/>
      </c>
      <c r="CN995" s="1966"/>
      <c r="CO995" s="1967"/>
      <c r="CP995" s="7214">
        <f>IF(CF995=""," ",IF(ABS(CE995-CF995)&lt;=0.1,"Valid","Not valid"))</f>
        <v/>
      </c>
      <c r="CQ995" s="1674">
        <f> IF(CE995="","",IF(AND(CE995&lt;&gt;"",CF995=""),IF(CE995&gt;=0.8,"Medir+Sig Max","No"),IF(CF995&lt;&gt;"",IF(CF995&gt;=0.8,"Medir+Sig Max","No"),"")))</f>
        <v/>
      </c>
      <c r="CR995" s="6927"/>
      <c r="CS995" s="1674"/>
      <c r="CT995" s="220">
        <f>IF(CO995="",IF(AND(CE995="",CF995=""),"",IF(CF995="",IF(DQ995&gt;1,ROUND(DQ995*CE995,3),CE995),IF(DQ995&gt;1,ROUND(DQ995*CF995,3),CF995))),IF(AND(CE995="",CF995=""),"",IF(CF995="",IF(DQ995&gt;1,ROUND(DQ995*CE995*(1/(CO995)),3),CE995*(1/(CO995))),IF(DQ995&gt;1,ROUND(DQ995*CF995*(1/(CO995)),3),CF995*(1/(CO995))))))</f>
        <v/>
      </c>
      <c r="CU995" s="224">
        <f>BY995</f>
        <v/>
      </c>
      <c r="CV995" s="237">
        <f>BZ995</f>
        <v/>
      </c>
      <c r="CW995" s="237">
        <f>CA995</f>
        <v/>
      </c>
      <c r="CX995" s="224">
        <f>CC995</f>
        <v/>
      </c>
      <c r="CY995" s="237">
        <f>CD995</f>
        <v/>
      </c>
      <c r="CZ995" s="7474">
        <f>IF(COUNTIF(Overview!K12:K14,TRUE)&gt;0,1.6,IF(COUNTIF(Overview!L12:L14,TRUE)&gt;0,8,0))</f>
        <v/>
      </c>
      <c r="DA995" s="1666"/>
      <c r="DB995" s="7483"/>
      <c r="DC995" s="844">
        <f>IF(CT995="","",IF(CT995&gt;CZ995,"Fail","Pass"))</f>
        <v/>
      </c>
      <c r="DD995" s="402"/>
      <c r="DE995" s="1565">
        <f>MyTimestamp(DC995)</f>
        <v/>
      </c>
      <c r="DF995" s="1531">
        <f>IF(COUNT(CE995:CH995)=1,15,IF(COUNT(CE995:CH995)=0,0,30))</f>
        <v/>
      </c>
      <c r="DG995" s="1532">
        <f>IF(DF995=0,0,2)</f>
        <v/>
      </c>
      <c r="DH995" s="1866"/>
      <c r="DI995" s="1866"/>
      <c r="DJ995" s="1863"/>
      <c r="DK995" s="1968"/>
      <c r="DL995" s="1574">
        <f>10^(CN995/20)*100-100</f>
        <v/>
      </c>
      <c r="DM995" s="976"/>
      <c r="DN995" s="1273"/>
      <c r="DO995" s="976">
        <f>IF(DM995="","",10^(DM995/10))</f>
        <v/>
      </c>
      <c r="DP995" s="976">
        <f>IF(ISNUMBER(DN995)=FALSE,"",10^(DN995/10))</f>
        <v/>
      </c>
      <c r="DQ995" s="1578">
        <f>IF(AND(ISNUMBER(DO995),ISNUMBER(DP995)),IF(DO995/DP995&gt;1,ROUND((DO995)/DP995,3),1),1)</f>
        <v/>
      </c>
      <c r="DR995" s="1541"/>
      <c r="DS995" s="1541"/>
      <c r="DT995" s="1541"/>
      <c r="DU995" s="1541"/>
      <c r="DV995" s="1541"/>
      <c r="DW995" s="1541"/>
      <c r="DX995" s="1541"/>
      <c r="DY995" s="1541"/>
      <c r="DZ995" s="1541"/>
      <c r="EA995" s="1541"/>
      <c r="EB995" s="1541"/>
      <c r="EC995" s="1541"/>
      <c r="ED995" s="1541"/>
      <c r="EE995" s="1541"/>
      <c r="EF995" s="1541"/>
      <c r="EG995" s="1541"/>
      <c r="EH995" s="1541"/>
      <c r="EI995" s="1541"/>
      <c r="EJ995" s="1541"/>
      <c r="EK995" s="1541"/>
      <c r="EL995" s="1541"/>
      <c r="EM995" s="1541"/>
      <c r="EN995" s="1541"/>
      <c r="EO995" s="1541"/>
      <c r="EP995" s="1541"/>
      <c r="EQ995" s="1541"/>
      <c r="ER995" s="1541"/>
      <c r="ES995" s="1541"/>
      <c r="ET995" s="1541"/>
      <c r="EU995" s="1541"/>
      <c r="EV995" s="1541"/>
    </row>
    <row r="996" ht="15" x14ac:dyDescent="0.25">
      <c r="A996" s="1541"/>
      <c r="B996" s="1541"/>
      <c r="C996"/>
      <c r="D996" s="1486"/>
      <c r="E996" s="1486"/>
      <c r="F996" s="672" t="inlineStr">
        <is>
          <t>5.5</t>
        </is>
      </c>
      <c r="G996" s="1497"/>
      <c r="H996" s="130">
        <f>BV996</f>
        <v/>
      </c>
      <c r="I996" s="130">
        <f>BW996</f>
        <v/>
      </c>
      <c r="J996" s="1299" t="inlineStr">
        <is>
          <t>WLAN</t>
        </is>
      </c>
      <c r="K996" s="1299" t="inlineStr">
        <is>
          <t>2.4 GHz</t>
        </is>
      </c>
      <c r="L996" s="115"/>
      <c r="M996" s="130"/>
      <c r="N996" s="119"/>
      <c r="O996" s="131"/>
      <c r="P996" s="6597"/>
      <c r="Q996" s="131"/>
      <c r="R996" s="131"/>
      <c r="S996" s="6593"/>
      <c r="T996" s="130">
        <v>7</v>
      </c>
      <c r="U996" s="6593">
        <v>2442</v>
      </c>
      <c r="V996" s="119"/>
      <c r="W996" s="1305"/>
      <c r="X996" s="119"/>
      <c r="Y996" s="119"/>
      <c r="Z996" s="119"/>
      <c r="AA996" s="115"/>
      <c r="AB996" s="115"/>
      <c r="AC996" s="1300">
        <f>IF(OR(BX996="Close to Ear",BX996="Close to Head"),"Head",IF(BX996="Extremity","Extremity","Body"))</f>
        <v/>
      </c>
      <c r="AD996" s="1301">
        <f>CA996</f>
        <v/>
      </c>
      <c r="AE996" s="1299">
        <f>CB996</f>
        <v/>
      </c>
      <c r="AF996" s="115"/>
      <c r="AG996" s="1302">
        <f>IF(OR(AZ996="",BA996=""),"N/A",IF(DC996="Pass","P","F"))</f>
        <v/>
      </c>
      <c r="AH996" s="129"/>
      <c r="AI996" s="129"/>
      <c r="AJ996" s="129"/>
      <c r="AK996" s="119"/>
      <c r="AL996" s="115"/>
      <c r="AM996" s="119"/>
      <c r="AN996" s="119"/>
      <c r="AO996" s="692"/>
      <c r="AP996" s="692"/>
      <c r="AQ996" s="692"/>
      <c r="AR996" s="692"/>
      <c r="AS996" s="692"/>
      <c r="AT996" s="1303">
        <f>IF(AC996="Extremity",IF(CG996="","",CG996),"")</f>
        <v/>
      </c>
      <c r="AU996" s="1303">
        <f>IF(AC996="Extremity",IF(CH996="","",CH996),"")</f>
        <v/>
      </c>
      <c r="AV996" s="1304">
        <f>IF(AC996="Extremity","",IF(CE996="","",CE996))</f>
        <v/>
      </c>
      <c r="AW996" s="1304">
        <f>IF(AD996="Extremity","",IF(CF996="","",CF996))</f>
        <v/>
      </c>
      <c r="AX996" s="1305">
        <f>DL996</f>
        <v/>
      </c>
      <c r="AY996" s="1305">
        <f>DQ996</f>
        <v/>
      </c>
      <c r="AZ996" s="3377">
        <f>IF(AC996="Extremity",IF(DA996="","",DA996),"")</f>
        <v/>
      </c>
      <c r="BA996" s="3378">
        <f>IF(AC996="Extremity","",IF(CT996="","",CT996))</f>
        <v/>
      </c>
      <c r="BB996" s="1305">
        <f>IF(AC996="Extremity",IF(DB996="","",DB996),"")</f>
        <v/>
      </c>
      <c r="BC996" s="1304">
        <f>IF(AC996="Extremity","",IF(CZ996="","",CZ996))</f>
        <v/>
      </c>
      <c r="BD996" s="1305">
        <f>DD996</f>
        <v/>
      </c>
      <c r="BE996" s="132">
        <f>DE996</f>
        <v/>
      </c>
      <c r="BF996" s="133">
        <f>DF996*60</f>
        <v/>
      </c>
      <c r="BG996" s="121">
        <f>BE996</f>
        <v/>
      </c>
      <c r="BH996" s="133">
        <f>DG996*60</f>
        <v/>
      </c>
      <c r="BI996" s="133">
        <f>DH996</f>
        <v/>
      </c>
      <c r="BJ996" s="117"/>
      <c r="BK996" s="812">
        <f>Overview!$E$7</f>
        <v/>
      </c>
      <c r="BL996" s="117"/>
      <c r="BM996" s="834">
        <f>DI996</f>
        <v/>
      </c>
      <c r="BN996" s="812">
        <f>Overview!$P$153</f>
        <v/>
      </c>
      <c r="BO996" s="117"/>
      <c r="BP996" s="117"/>
      <c r="BQ996" s="115"/>
      <c r="BR996" s="1478"/>
      <c r="BS996" s="1541"/>
      <c r="BT996" s="1864" t="inlineStr">
        <is>
          <t>WLAN</t>
        </is>
      </c>
      <c r="BU996" s="1828" t="inlineStr">
        <is>
          <t>2.4 GHz</t>
        </is>
      </c>
      <c r="BV996" s="906">
        <f>Overview!$H$29</f>
        <v/>
      </c>
      <c r="BW996" s="1828"/>
      <c r="BX996" s="1864" t="inlineStr">
        <is>
          <t>Body</t>
        </is>
      </c>
      <c r="BY996" s="1198"/>
      <c r="BZ996" s="1198"/>
      <c r="CA996" s="1199" t="str">
        <f>CA995</f>
        <v>TBD</v>
      </c>
      <c r="CB996" s="1971">
        <v>5</v>
      </c>
      <c r="CC996" s="1198">
        <f>IF(COUNT('Conducted WiFi'!$AH$3:$AH$9)=0,7,INDEX('Conducted WiFi'!$T$3:$T$9,MATCH(MAX('Conducted WiFi'!$AH$3:$AH$9),'Conducted WiFi'!$AH$3:$AH$9,0)))</f>
        <v>7</v>
      </c>
      <c r="CD996" s="1191">
        <f>IF(COUNT('Conducted WiFi'!$AH$3:$AH$9)=0,2442,INDEX('Conducted WiFi'!$U$3:$U$9,MATCH(MAX('Conducted WiFi'!$AH$3:$AH$9),'Conducted WiFi'!$AH$3:$AH$9,0)))</f>
        <v>2442</v>
      </c>
      <c r="CE996" s="7237"/>
      <c r="CF996" s="7237"/>
      <c r="CG996" s="7245"/>
      <c r="CH996" s="7245"/>
      <c r="CI996" s="225">
        <f>BY996</f>
        <v/>
      </c>
      <c r="CJ996" s="237">
        <f>BZ996</f>
        <v/>
      </c>
      <c r="CK996" s="223">
        <f>CA996</f>
        <v/>
      </c>
      <c r="CL996" s="237">
        <f>CC996</f>
        <v/>
      </c>
      <c r="CM996" s="394">
        <f>CD996</f>
        <v/>
      </c>
      <c r="CN996" s="1966"/>
      <c r="CO996" s="1967"/>
      <c r="CP996" s="7214">
        <f>IF(CF996=""," ",IF(ABS(CE996-CF996)&lt;=0.1,"Valid","Not valid"))</f>
        <v/>
      </c>
      <c r="CQ996" s="1674">
        <f> IF(CE996="","",IF(AND(CE996&lt;&gt;"",CF996=""),IF(CE996&gt;=0.8,"Medir+Sig Max","No"),IF(CF996&lt;&gt;"",IF(CF996&gt;=0.8,"Medir+Sig Max","No"),"")))</f>
        <v/>
      </c>
      <c r="CR996" s="6927"/>
      <c r="CS996" s="1674"/>
      <c r="CT996" s="220">
        <f>IF(CO996="",IF(AND(CE996="",CF996=""),"",IF(CF996="",IF(DQ996&gt;1,ROUND(DQ996*CE996,3),CE996),IF(DQ996&gt;1,ROUND(DQ996*CF996,3),CF996))),IF(AND(CE996="",CF996=""),"",IF(CF996="",IF(DQ996&gt;1,ROUND(DQ996*CE996*(1/(CO996)),3),CE996*(1/(CO996))),IF(DQ996&gt;1,ROUND(DQ996*CF996*(1/(CO996)),3),CF996*(1/(CO996))))))</f>
        <v/>
      </c>
      <c r="CU996" s="224">
        <f>BY996</f>
        <v/>
      </c>
      <c r="CV996" s="237">
        <f>BZ996</f>
        <v/>
      </c>
      <c r="CW996" s="237">
        <f>CA996</f>
        <v/>
      </c>
      <c r="CX996" s="224">
        <f>CC996</f>
        <v/>
      </c>
      <c r="CY996" s="237">
        <f>CD996</f>
        <v/>
      </c>
      <c r="CZ996" s="7474">
        <f>IF(COUNTIF(Overview!K12:K14,TRUE)&gt;0,1.6,IF(COUNTIF(Overview!L12:L14,TRUE)&gt;0,8,0))</f>
        <v/>
      </c>
      <c r="DA996" s="1666"/>
      <c r="DB996" s="7483"/>
      <c r="DC996" s="844">
        <f>IF(CT996="","",IF(CT996&gt;CZ996,"Fail","Pass"))</f>
        <v/>
      </c>
      <c r="DD996" s="402"/>
      <c r="DE996" s="1565">
        <f>MyTimestamp(DC996)</f>
        <v/>
      </c>
      <c r="DF996" s="1531">
        <f>IF(COUNT(CE996:CH996)=1,15,IF(COUNT(CE996:CH996)=0,0,30))</f>
        <v/>
      </c>
      <c r="DG996" s="1532">
        <f>IF(DF996=0,0,2)</f>
        <v/>
      </c>
      <c r="DH996" s="1866"/>
      <c r="DI996" s="1866"/>
      <c r="DJ996" s="1863"/>
      <c r="DK996" s="1968"/>
      <c r="DL996" s="1574">
        <f>10^(CN996/20)*100-100</f>
        <v/>
      </c>
      <c r="DM996" s="976"/>
      <c r="DN996" s="1273"/>
      <c r="DO996" s="976">
        <f>IF(DM996="","",10^(DM996/10))</f>
        <v/>
      </c>
      <c r="DP996" s="976">
        <f>IF(ISNUMBER(DN996)=FALSE,"",10^(DN996/10))</f>
        <v/>
      </c>
      <c r="DQ996" s="1578">
        <f>IF(AND(ISNUMBER(DO996),ISNUMBER(DP996)),IF(DO996/DP996&gt;1,ROUND((DO996)/DP996,3),1),1)</f>
        <v/>
      </c>
      <c r="DR996" s="1541"/>
      <c r="DS996" s="1541"/>
      <c r="DT996" s="1541"/>
      <c r="DU996" s="1541"/>
      <c r="DV996" s="1541"/>
      <c r="DW996" s="1541"/>
      <c r="DX996" s="1541"/>
      <c r="DY996" s="1541"/>
      <c r="DZ996" s="1541"/>
      <c r="EA996" s="1541"/>
      <c r="EB996" s="1541"/>
      <c r="EC996" s="1541"/>
      <c r="ED996" s="1541"/>
      <c r="EE996" s="1541"/>
      <c r="EF996" s="1541"/>
      <c r="EG996" s="1541"/>
      <c r="EH996" s="1541"/>
      <c r="EI996" s="1541"/>
      <c r="EJ996" s="1541"/>
      <c r="EK996" s="1541"/>
      <c r="EL996" s="1541"/>
      <c r="EM996" s="1541"/>
      <c r="EN996" s="1541"/>
      <c r="EO996" s="1541"/>
      <c r="EP996" s="1541"/>
      <c r="EQ996" s="1541"/>
      <c r="ER996" s="1541"/>
      <c r="ES996" s="1541"/>
      <c r="ET996" s="1541"/>
      <c r="EU996" s="1541"/>
      <c r="EV996" s="1541"/>
    </row>
    <row r="997" ht="15" x14ac:dyDescent="0.25">
      <c r="A997" s="1541"/>
      <c r="B997" s="1541"/>
      <c r="C997"/>
      <c r="D997" s="1486"/>
      <c r="E997" s="1486"/>
      <c r="F997" s="672" t="inlineStr">
        <is>
          <t>5.5</t>
        </is>
      </c>
      <c r="G997" s="1497"/>
      <c r="H997" s="130">
        <f>BV997</f>
        <v/>
      </c>
      <c r="I997" s="130">
        <f>BW997</f>
        <v/>
      </c>
      <c r="J997" s="1299" t="inlineStr">
        <is>
          <t>WLAN</t>
        </is>
      </c>
      <c r="K997" s="1299" t="inlineStr">
        <is>
          <t>2.4 GHz</t>
        </is>
      </c>
      <c r="L997" s="115"/>
      <c r="M997" s="130"/>
      <c r="N997" s="119"/>
      <c r="O997" s="131"/>
      <c r="P997" s="6597"/>
      <c r="Q997" s="131"/>
      <c r="R997" s="131"/>
      <c r="S997" s="6593"/>
      <c r="T997" s="130">
        <v>7</v>
      </c>
      <c r="U997" s="6593">
        <v>2442</v>
      </c>
      <c r="V997" s="119"/>
      <c r="W997" s="1305"/>
      <c r="X997" s="119"/>
      <c r="Y997" s="119"/>
      <c r="Z997" s="119"/>
      <c r="AA997" s="115"/>
      <c r="AB997" s="115"/>
      <c r="AC997" s="1300">
        <f>IF(OR(BX997="Close to Ear",BX997="Close to Head"),"Head",IF(BX997="Extremity","Extremity","Body"))</f>
        <v/>
      </c>
      <c r="AD997" s="1301">
        <f>CA997</f>
        <v/>
      </c>
      <c r="AE997" s="1299">
        <f>CB997</f>
        <v/>
      </c>
      <c r="AF997" s="115"/>
      <c r="AG997" s="1302">
        <f>IF(OR(AZ997="",BA997=""),"N/A",IF(DC997="Pass","P","F"))</f>
        <v/>
      </c>
      <c r="AH997" s="129"/>
      <c r="AI997" s="129"/>
      <c r="AJ997" s="129"/>
      <c r="AK997" s="119"/>
      <c r="AL997" s="115"/>
      <c r="AM997" s="119"/>
      <c r="AN997" s="119"/>
      <c r="AO997" s="692"/>
      <c r="AP997" s="692"/>
      <c r="AQ997" s="692"/>
      <c r="AR997" s="692"/>
      <c r="AS997" s="692"/>
      <c r="AT997" s="1303">
        <f>IF(AC997="Extremity",IF(CG997="","",CG997),"")</f>
        <v/>
      </c>
      <c r="AU997" s="1303">
        <f>IF(AC997="Extremity",IF(CH997="","",CH997),"")</f>
        <v/>
      </c>
      <c r="AV997" s="1304">
        <f>IF(AC997="Extremity","",IF(CE997="","",CE997))</f>
        <v/>
      </c>
      <c r="AW997" s="1304">
        <f>IF(AD997="Extremity","",IF(CF997="","",CF997))</f>
        <v/>
      </c>
      <c r="AX997" s="1305">
        <f>DL997</f>
        <v/>
      </c>
      <c r="AY997" s="1305">
        <f>DQ997</f>
        <v/>
      </c>
      <c r="AZ997" s="3377">
        <f>IF(AC997="Extremity",IF(DA997="","",DA997),"")</f>
        <v/>
      </c>
      <c r="BA997" s="3378">
        <f>IF(AC997="Extremity","",IF(CT997="","",CT997))</f>
        <v/>
      </c>
      <c r="BB997" s="1305">
        <f>IF(AC997="Extremity",IF(DB997="","",DB997),"")</f>
        <v/>
      </c>
      <c r="BC997" s="1304">
        <f>IF(AC997="Extremity","",IF(CZ997="","",CZ997))</f>
        <v/>
      </c>
      <c r="BD997" s="1305">
        <f>DD997</f>
        <v/>
      </c>
      <c r="BE997" s="132">
        <f>DE997</f>
        <v/>
      </c>
      <c r="BF997" s="133">
        <f>DF997*60</f>
        <v/>
      </c>
      <c r="BG997" s="121">
        <f>BE997</f>
        <v/>
      </c>
      <c r="BH997" s="133">
        <f>DG997*60</f>
        <v/>
      </c>
      <c r="BI997" s="133">
        <f>DH997</f>
        <v/>
      </c>
      <c r="BJ997" s="117"/>
      <c r="BK997" s="812">
        <f>Overview!$E$7</f>
        <v/>
      </c>
      <c r="BL997" s="117"/>
      <c r="BM997" s="834">
        <f>DI997</f>
        <v/>
      </c>
      <c r="BN997" s="812">
        <f>Overview!$P$153</f>
        <v/>
      </c>
      <c r="BO997" s="117"/>
      <c r="BP997" s="117"/>
      <c r="BQ997" s="115"/>
      <c r="BR997" s="1478"/>
      <c r="BS997" s="1541"/>
      <c r="BT997" s="1864" t="inlineStr">
        <is>
          <t>WLAN</t>
        </is>
      </c>
      <c r="BU997" s="1828" t="inlineStr">
        <is>
          <t>2.4 GHz</t>
        </is>
      </c>
      <c r="BV997" s="906">
        <f>Overview!$H$29</f>
        <v/>
      </c>
      <c r="BW997" s="1828"/>
      <c r="BX997" s="1864" t="inlineStr">
        <is>
          <t>Body</t>
        </is>
      </c>
      <c r="BY997" s="1198"/>
      <c r="BZ997" s="1198"/>
      <c r="CA997" s="1199" t="str">
        <f>CA996</f>
        <v>TBD</v>
      </c>
      <c r="CB997" s="1971">
        <v>5</v>
      </c>
      <c r="CC997" s="1198">
        <f>IF(COUNT('Conducted WiFi'!$AH$3:$AH$9)=0,7,INDEX('Conducted WiFi'!$T$3:$T$9,MATCH(MAX('Conducted WiFi'!$AH$3:$AH$9),'Conducted WiFi'!$AH$3:$AH$9,0)))</f>
        <v>7</v>
      </c>
      <c r="CD997" s="1191">
        <f>IF(COUNT('Conducted WiFi'!$AH$3:$AH$9)=0,2442,INDEX('Conducted WiFi'!$U$3:$U$9,MATCH(MAX('Conducted WiFi'!$AH$3:$AH$9),'Conducted WiFi'!$AH$3:$AH$9,0)))</f>
        <v>2442</v>
      </c>
      <c r="CE997" s="7237"/>
      <c r="CF997" s="7237"/>
      <c r="CG997" s="7245"/>
      <c r="CH997" s="7245"/>
      <c r="CI997" s="225">
        <f>BY997</f>
        <v/>
      </c>
      <c r="CJ997" s="237">
        <f>BZ997</f>
        <v/>
      </c>
      <c r="CK997" s="223">
        <f>CA997</f>
        <v/>
      </c>
      <c r="CL997" s="237">
        <f>CC997</f>
        <v/>
      </c>
      <c r="CM997" s="394">
        <f>CD997</f>
        <v/>
      </c>
      <c r="CN997" s="1966"/>
      <c r="CO997" s="1967"/>
      <c r="CP997" s="7214">
        <f>IF(CF997=""," ",IF(ABS(CE997-CF997)&lt;=0.1,"Valid","Not valid"))</f>
        <v/>
      </c>
      <c r="CQ997" s="1674">
        <f> IF(CE997="","",IF(AND(CE997&lt;&gt;"",CF997=""),IF(CE997&gt;=0.8,"Medir+Sig Max","No"),IF(CF997&lt;&gt;"",IF(CF997&gt;=0.8,"Medir+Sig Max","No"),"")))</f>
        <v/>
      </c>
      <c r="CR997" s="6927"/>
      <c r="CS997" s="1674"/>
      <c r="CT997" s="220">
        <f>IF(CO997="",IF(AND(CE997="",CF997=""),"",IF(CF997="",IF(DQ997&gt;1,ROUND(DQ997*CE997,3),CE997),IF(DQ997&gt;1,ROUND(DQ997*CF997,3),CF997))),IF(AND(CE997="",CF997=""),"",IF(CF997="",IF(DQ997&gt;1,ROUND(DQ997*CE997*(1/(CO997)),3),CE997*(1/(CO997))),IF(DQ997&gt;1,ROUND(DQ997*CF997*(1/(CO997)),3),CF997*(1/(CO997))))))</f>
        <v/>
      </c>
      <c r="CU997" s="224">
        <f>BY997</f>
        <v/>
      </c>
      <c r="CV997" s="237">
        <f>BZ997</f>
        <v/>
      </c>
      <c r="CW997" s="237">
        <f>CA997</f>
        <v/>
      </c>
      <c r="CX997" s="224">
        <f>CC997</f>
        <v/>
      </c>
      <c r="CY997" s="237">
        <f>CD997</f>
        <v/>
      </c>
      <c r="CZ997" s="7474">
        <f>IF(COUNTIF(Overview!K12:K14,TRUE)&gt;0,1.6,IF(COUNTIF(Overview!L12:L14,TRUE)&gt;0,8,0))</f>
        <v/>
      </c>
      <c r="DA997" s="1666"/>
      <c r="DB997" s="7483"/>
      <c r="DC997" s="844">
        <f>IF(CT997="","",IF(CT997&gt;CZ997,"Fail","Pass"))</f>
        <v/>
      </c>
      <c r="DD997" s="402"/>
      <c r="DE997" s="1565">
        <f>MyTimestamp(DC997)</f>
        <v/>
      </c>
      <c r="DF997" s="1531">
        <f>IF(COUNT(CE997:CH997)=1,15,IF(COUNT(CE997:CH997)=0,0,30))</f>
        <v/>
      </c>
      <c r="DG997" s="1532">
        <f>IF(DF997=0,0,2)</f>
        <v/>
      </c>
      <c r="DH997" s="1866"/>
      <c r="DI997" s="1866"/>
      <c r="DJ997" s="1863"/>
      <c r="DK997" s="1968"/>
      <c r="DL997" s="1574">
        <f>10^(CN997/20)*100-100</f>
        <v/>
      </c>
      <c r="DM997" s="976"/>
      <c r="DN997" s="1273"/>
      <c r="DO997" s="976">
        <f>IF(DM997="","",10^(DM997/10))</f>
        <v/>
      </c>
      <c r="DP997" s="976">
        <f>IF(ISNUMBER(DN997)=FALSE,"",10^(DN997/10))</f>
        <v/>
      </c>
      <c r="DQ997" s="1578">
        <f>IF(AND(ISNUMBER(DO997),ISNUMBER(DP997)),IF(DO997/DP997&gt;1,ROUND((DO997)/DP997,3),1),1)</f>
        <v/>
      </c>
      <c r="DR997" s="1541"/>
      <c r="DS997" s="1541"/>
      <c r="DT997" s="1541"/>
      <c r="DU997" s="1541"/>
      <c r="DV997" s="1541"/>
      <c r="DW997" s="1541"/>
      <c r="DX997" s="1541"/>
      <c r="DY997" s="1541"/>
      <c r="DZ997" s="1541"/>
      <c r="EA997" s="1541"/>
      <c r="EB997" s="1541"/>
      <c r="EC997" s="1541"/>
      <c r="ED997" s="1541"/>
      <c r="EE997" s="1541"/>
      <c r="EF997" s="1541"/>
      <c r="EG997" s="1541"/>
      <c r="EH997" s="1541"/>
      <c r="EI997" s="1541"/>
      <c r="EJ997" s="1541"/>
      <c r="EK997" s="1541"/>
      <c r="EL997" s="1541"/>
      <c r="EM997" s="1541"/>
      <c r="EN997" s="1541"/>
      <c r="EO997" s="1541"/>
      <c r="EP997" s="1541"/>
      <c r="EQ997" s="1541"/>
      <c r="ER997" s="1541"/>
      <c r="ES997" s="1541"/>
      <c r="ET997" s="1541"/>
      <c r="EU997" s="1541"/>
      <c r="EV997" s="1541"/>
    </row>
    <row r="998" ht="15" x14ac:dyDescent="0.25">
      <c r="A998" s="1541"/>
      <c r="B998" s="1541"/>
      <c r="C998"/>
      <c r="D998" s="1486"/>
      <c r="E998" s="1486"/>
      <c r="F998" s="672" t="inlineStr">
        <is>
          <t>5.5</t>
        </is>
      </c>
      <c r="G998" s="1497"/>
      <c r="H998" s="130">
        <f>BV998</f>
        <v/>
      </c>
      <c r="I998" s="130">
        <f>BW998</f>
        <v/>
      </c>
      <c r="J998" s="1299" t="inlineStr">
        <is>
          <t>WLAN</t>
        </is>
      </c>
      <c r="K998" s="1299" t="inlineStr">
        <is>
          <t>2.4 GHz</t>
        </is>
      </c>
      <c r="L998" s="115"/>
      <c r="M998" s="130"/>
      <c r="N998" s="119"/>
      <c r="O998" s="131"/>
      <c r="P998" s="6597"/>
      <c r="Q998" s="131"/>
      <c r="R998" s="131"/>
      <c r="S998" s="6593"/>
      <c r="T998" s="130">
        <v>7</v>
      </c>
      <c r="U998" s="6593">
        <v>2442</v>
      </c>
      <c r="V998" s="119"/>
      <c r="W998" s="1305"/>
      <c r="X998" s="119"/>
      <c r="Y998" s="119"/>
      <c r="Z998" s="119"/>
      <c r="AA998" s="115"/>
      <c r="AB998" s="115"/>
      <c r="AC998" s="1300">
        <f>IF(OR(BX998="Close to Ear",BX998="Close to Head"),"Head",IF(BX998="Extremity","Extremity","Body"))</f>
        <v/>
      </c>
      <c r="AD998" s="1301">
        <f>CA998</f>
        <v/>
      </c>
      <c r="AE998" s="1299">
        <f>CB998</f>
        <v/>
      </c>
      <c r="AF998" s="115"/>
      <c r="AG998" s="1302">
        <f>IF(OR(AZ998="",BA998=""),"N/A",IF(DC998="Pass","P","F"))</f>
        <v/>
      </c>
      <c r="AH998" s="129"/>
      <c r="AI998" s="129"/>
      <c r="AJ998" s="129"/>
      <c r="AK998" s="119"/>
      <c r="AL998" s="115"/>
      <c r="AM998" s="119"/>
      <c r="AN998" s="119"/>
      <c r="AO998" s="692"/>
      <c r="AP998" s="692"/>
      <c r="AQ998" s="692"/>
      <c r="AR998" s="692"/>
      <c r="AS998" s="692"/>
      <c r="AT998" s="1303">
        <f>IF(AC998="Extremity",IF(CG998="","",CG998),"")</f>
        <v/>
      </c>
      <c r="AU998" s="1303">
        <f>IF(AC998="Extremity",IF(CH998="","",CH998),"")</f>
        <v/>
      </c>
      <c r="AV998" s="1304">
        <f>IF(AC998="Extremity","",IF(CE998="","",CE998))</f>
        <v/>
      </c>
      <c r="AW998" s="1304">
        <f>IF(AD998="Extremity","",IF(CF998="","",CF998))</f>
        <v/>
      </c>
      <c r="AX998" s="1305">
        <f>DL998</f>
        <v/>
      </c>
      <c r="AY998" s="1305">
        <f>DQ998</f>
        <v/>
      </c>
      <c r="AZ998" s="3377">
        <f>IF(AC998="Extremity",IF(DA998="","",DA998),"")</f>
        <v/>
      </c>
      <c r="BA998" s="3378">
        <f>IF(AC998="Extremity","",IF(CT998="","",CT998))</f>
        <v/>
      </c>
      <c r="BB998" s="1305">
        <f>IF(AC998="Extremity",IF(DB998="","",DB998),"")</f>
        <v/>
      </c>
      <c r="BC998" s="1304">
        <f>IF(AC998="Extremity","",IF(CZ998="","",CZ998))</f>
        <v/>
      </c>
      <c r="BD998" s="1305">
        <f>DD998</f>
        <v/>
      </c>
      <c r="BE998" s="132">
        <f>DE998</f>
        <v/>
      </c>
      <c r="BF998" s="133">
        <f>DF998*60</f>
        <v/>
      </c>
      <c r="BG998" s="121">
        <f>BE998</f>
        <v/>
      </c>
      <c r="BH998" s="133">
        <f>DG998*60</f>
        <v/>
      </c>
      <c r="BI998" s="133">
        <f>DH998</f>
        <v/>
      </c>
      <c r="BJ998" s="117"/>
      <c r="BK998" s="812">
        <f>Overview!$E$7</f>
        <v/>
      </c>
      <c r="BL998" s="117"/>
      <c r="BM998" s="834">
        <f>DI998</f>
        <v/>
      </c>
      <c r="BN998" s="812">
        <f>Overview!$P$153</f>
        <v/>
      </c>
      <c r="BO998" s="117"/>
      <c r="BP998" s="117"/>
      <c r="BQ998" s="115"/>
      <c r="BR998" s="1478"/>
      <c r="BS998" s="1541"/>
      <c r="BT998" s="1864" t="inlineStr">
        <is>
          <t>WLAN</t>
        </is>
      </c>
      <c r="BU998" s="1828" t="inlineStr">
        <is>
          <t>2.4 GHz</t>
        </is>
      </c>
      <c r="BV998" s="906">
        <f>Overview!$H$29</f>
        <v/>
      </c>
      <c r="BW998" s="1828"/>
      <c r="BX998" s="1864" t="inlineStr">
        <is>
          <t>Body</t>
        </is>
      </c>
      <c r="BY998" s="1198"/>
      <c r="BZ998" s="1198"/>
      <c r="CA998" s="1199" t="str">
        <f>CA997</f>
        <v>TBD</v>
      </c>
      <c r="CB998" s="1971">
        <v>5</v>
      </c>
      <c r="CC998" s="1198">
        <f>IF(COUNT('Conducted WiFi'!$AH$3:$AH$9)=0,7,INDEX('Conducted WiFi'!$T$3:$T$9,MATCH(MAX('Conducted WiFi'!$AH$3:$AH$9),'Conducted WiFi'!$AH$3:$AH$9,0)))</f>
        <v>7</v>
      </c>
      <c r="CD998" s="1191">
        <f>IF(COUNT('Conducted WiFi'!$AH$3:$AH$9)=0,2442,INDEX('Conducted WiFi'!$U$3:$U$9,MATCH(MAX('Conducted WiFi'!$AH$3:$AH$9),'Conducted WiFi'!$AH$3:$AH$9,0)))</f>
        <v>2442</v>
      </c>
      <c r="CE998" s="7237"/>
      <c r="CF998" s="7237"/>
      <c r="CG998" s="7245"/>
      <c r="CH998" s="7245"/>
      <c r="CI998" s="225">
        <f>BY998</f>
        <v/>
      </c>
      <c r="CJ998" s="237">
        <f>BZ998</f>
        <v/>
      </c>
      <c r="CK998" s="223">
        <f>CA998</f>
        <v/>
      </c>
      <c r="CL998" s="237">
        <f>CC998</f>
        <v/>
      </c>
      <c r="CM998" s="394">
        <f>CD998</f>
        <v/>
      </c>
      <c r="CN998" s="1966"/>
      <c r="CO998" s="1967"/>
      <c r="CP998" s="7214">
        <f>IF(CF998=""," ",IF(ABS(CE998-CF998)&lt;=0.1,"Valid","Not valid"))</f>
        <v/>
      </c>
      <c r="CQ998" s="1674">
        <f> IF(CE998="","",IF(AND(CE998&lt;&gt;"",CF998=""),IF(CE998&gt;=0.8,"Medir+Sig Max","No"),IF(CF998&lt;&gt;"",IF(CF998&gt;=0.8,"Medir+Sig Max","No"),"")))</f>
        <v/>
      </c>
      <c r="CR998" s="6927"/>
      <c r="CS998" s="1674"/>
      <c r="CT998" s="220">
        <f>IF(CO998="",IF(AND(CE998="",CF998=""),"",IF(CF998="",IF(DQ998&gt;1,ROUND(DQ998*CE998,3),CE998),IF(DQ998&gt;1,ROUND(DQ998*CF998,3),CF998))),IF(AND(CE998="",CF998=""),"",IF(CF998="",IF(DQ998&gt;1,ROUND(DQ998*CE998*(1/(CO998)),3),CE998*(1/(CO998))),IF(DQ998&gt;1,ROUND(DQ998*CF998*(1/(CO998)),3),CF998*(1/(CO998))))))</f>
        <v/>
      </c>
      <c r="CU998" s="224">
        <f>BY998</f>
        <v/>
      </c>
      <c r="CV998" s="237">
        <f>BZ998</f>
        <v/>
      </c>
      <c r="CW998" s="237">
        <f>CA998</f>
        <v/>
      </c>
      <c r="CX998" s="224">
        <f>CC998</f>
        <v/>
      </c>
      <c r="CY998" s="237">
        <f>CD998</f>
        <v/>
      </c>
      <c r="CZ998" s="7474">
        <f>IF(COUNTIF(Overview!K12:K14,TRUE)&gt;0,1.6,IF(COUNTIF(Overview!L12:L14,TRUE)&gt;0,8,0))</f>
        <v/>
      </c>
      <c r="DA998" s="1666"/>
      <c r="DB998" s="7483"/>
      <c r="DC998" s="844">
        <f>IF(CT998="","",IF(CT998&gt;CZ998,"Fail","Pass"))</f>
        <v/>
      </c>
      <c r="DD998" s="402"/>
      <c r="DE998" s="1565">
        <f>MyTimestamp(DC998)</f>
        <v/>
      </c>
      <c r="DF998" s="1531">
        <f>IF(COUNT(CE998:CH998)=1,15,IF(COUNT(CE998:CH998)=0,0,30))</f>
        <v/>
      </c>
      <c r="DG998" s="1532">
        <f>IF(DF998=0,0,2)</f>
        <v/>
      </c>
      <c r="DH998" s="1866"/>
      <c r="DI998" s="1866"/>
      <c r="DJ998" s="1863"/>
      <c r="DK998" s="1968"/>
      <c r="DL998" s="1574">
        <f>10^(CN998/20)*100-100</f>
        <v/>
      </c>
      <c r="DM998" s="976"/>
      <c r="DN998" s="1273"/>
      <c r="DO998" s="976">
        <f>IF(DM998="","",10^(DM998/10))</f>
        <v/>
      </c>
      <c r="DP998" s="976">
        <f>IF(ISNUMBER(DN998)=FALSE,"",10^(DN998/10))</f>
        <v/>
      </c>
      <c r="DQ998" s="1578">
        <f>IF(AND(ISNUMBER(DO998),ISNUMBER(DP998)),IF(DO998/DP998&gt;1,ROUND((DO998)/DP998,3),1),1)</f>
        <v/>
      </c>
      <c r="DR998" s="1541"/>
      <c r="DS998" s="1541"/>
      <c r="DT998" s="1541"/>
      <c r="DU998" s="1541"/>
      <c r="DV998" s="1541"/>
      <c r="DW998" s="1541"/>
      <c r="DX998" s="1541"/>
      <c r="DY998" s="1541"/>
      <c r="DZ998" s="1541"/>
      <c r="EA998" s="1541"/>
      <c r="EB998" s="1541"/>
      <c r="EC998" s="1541"/>
      <c r="ED998" s="1541"/>
      <c r="EE998" s="1541"/>
      <c r="EF998" s="1541"/>
      <c r="EG998" s="1541"/>
      <c r="EH998" s="1541"/>
      <c r="EI998" s="1541"/>
      <c r="EJ998" s="1541"/>
      <c r="EK998" s="1541"/>
      <c r="EL998" s="1541"/>
      <c r="EM998" s="1541"/>
      <c r="EN998" s="1541"/>
      <c r="EO998" s="1541"/>
      <c r="EP998" s="1541"/>
      <c r="EQ998" s="1541"/>
      <c r="ER998" s="1541"/>
      <c r="ES998" s="1541"/>
      <c r="ET998" s="1541"/>
      <c r="EU998" s="1541"/>
      <c r="EV998" s="1541"/>
    </row>
    <row r="999" ht="15" x14ac:dyDescent="0.25">
      <c r="A999" s="1541"/>
      <c r="B999" s="1541"/>
      <c r="C999"/>
      <c r="D999" s="1486"/>
      <c r="E999" s="1486"/>
      <c r="F999" s="672" t="inlineStr">
        <is>
          <t>5.5</t>
        </is>
      </c>
      <c r="G999" s="1497"/>
      <c r="H999" s="130">
        <f>BV999</f>
        <v/>
      </c>
      <c r="I999" s="130">
        <f>BW999</f>
        <v/>
      </c>
      <c r="J999" s="1299" t="inlineStr">
        <is>
          <t>WLAN</t>
        </is>
      </c>
      <c r="K999" s="1299" t="inlineStr">
        <is>
          <t>2.4 GHz</t>
        </is>
      </c>
      <c r="L999" s="115"/>
      <c r="M999" s="130"/>
      <c r="N999" s="119"/>
      <c r="O999" s="131"/>
      <c r="P999" s="6597"/>
      <c r="Q999" s="131"/>
      <c r="R999" s="131"/>
      <c r="S999" s="6593"/>
      <c r="T999" s="130">
        <v>7</v>
      </c>
      <c r="U999" s="6593">
        <v>2442</v>
      </c>
      <c r="V999" s="119"/>
      <c r="W999" s="1305"/>
      <c r="X999" s="119"/>
      <c r="Y999" s="119"/>
      <c r="Z999" s="119"/>
      <c r="AA999" s="115"/>
      <c r="AB999" s="115"/>
      <c r="AC999" s="1300">
        <f>IF(OR(BX999="Close to Ear",BX999="Close to Head"),"Head",IF(BX999="Extremity","Extremity","Body"))</f>
        <v/>
      </c>
      <c r="AD999" s="1301">
        <f>CA999</f>
        <v/>
      </c>
      <c r="AE999" s="1299">
        <f>CB999</f>
        <v/>
      </c>
      <c r="AF999" s="115"/>
      <c r="AG999" s="1302">
        <f>IF(OR(AZ999="",BA999=""),"N/A",IF(DC999="Pass","P","F"))</f>
        <v/>
      </c>
      <c r="AH999" s="129"/>
      <c r="AI999" s="129"/>
      <c r="AJ999" s="129"/>
      <c r="AK999" s="119"/>
      <c r="AL999" s="115"/>
      <c r="AM999" s="119"/>
      <c r="AN999" s="119"/>
      <c r="AO999" s="692"/>
      <c r="AP999" s="692"/>
      <c r="AQ999" s="692"/>
      <c r="AR999" s="692"/>
      <c r="AS999" s="692"/>
      <c r="AT999" s="1303">
        <f>IF(AC999="Extremity",IF(CG999="","",CG999),"")</f>
        <v/>
      </c>
      <c r="AU999" s="1303">
        <f>IF(AC999="Extremity",IF(CH999="","",CH999),"")</f>
        <v/>
      </c>
      <c r="AV999" s="1304">
        <f>IF(AC999="Extremity","",IF(CE999="","",CE999))</f>
        <v/>
      </c>
      <c r="AW999" s="1304">
        <f>IF(AD999="Extremity","",IF(CF999="","",CF999))</f>
        <v/>
      </c>
      <c r="AX999" s="1305">
        <f>DL999</f>
        <v/>
      </c>
      <c r="AY999" s="1305">
        <f>DQ999</f>
        <v/>
      </c>
      <c r="AZ999" s="3377">
        <f>IF(AC999="Extremity",IF(DA999="","",DA999),"")</f>
        <v/>
      </c>
      <c r="BA999" s="3378">
        <f>IF(AC999="Extremity","",IF(CT999="","",CT999))</f>
        <v/>
      </c>
      <c r="BB999" s="1305">
        <f>IF(AC999="Extremity",IF(DB999="","",DB999),"")</f>
        <v/>
      </c>
      <c r="BC999" s="1304">
        <f>IF(AC999="Extremity","",IF(CZ999="","",CZ999))</f>
        <v/>
      </c>
      <c r="BD999" s="1305">
        <f>DD999</f>
        <v/>
      </c>
      <c r="BE999" s="132">
        <f>DE999</f>
        <v/>
      </c>
      <c r="BF999" s="133">
        <f>DF999*60</f>
        <v/>
      </c>
      <c r="BG999" s="121">
        <f>BE999</f>
        <v/>
      </c>
      <c r="BH999" s="133">
        <f>DG999*60</f>
        <v/>
      </c>
      <c r="BI999" s="133">
        <f>DH999</f>
        <v/>
      </c>
      <c r="BJ999" s="117"/>
      <c r="BK999" s="812">
        <f>Overview!$E$7</f>
        <v/>
      </c>
      <c r="BL999" s="117"/>
      <c r="BM999" s="834">
        <f>DI999</f>
        <v/>
      </c>
      <c r="BN999" s="812">
        <f>Overview!$P$153</f>
        <v/>
      </c>
      <c r="BO999" s="117"/>
      <c r="BP999" s="117"/>
      <c r="BQ999" s="115"/>
      <c r="BR999" s="1478"/>
      <c r="BS999" s="1541"/>
      <c r="BT999" s="1864" t="inlineStr">
        <is>
          <t>WLAN</t>
        </is>
      </c>
      <c r="BU999" s="1828" t="inlineStr">
        <is>
          <t>2.4 GHz</t>
        </is>
      </c>
      <c r="BV999" s="906">
        <f>Overview!$H$29</f>
        <v/>
      </c>
      <c r="BW999" s="1828"/>
      <c r="BX999" s="1864" t="inlineStr">
        <is>
          <t>Body</t>
        </is>
      </c>
      <c r="BY999" s="1198"/>
      <c r="BZ999" s="1198"/>
      <c r="CA999" s="1199" t="str">
        <f>CA998</f>
        <v>TBD</v>
      </c>
      <c r="CB999" s="1971">
        <v>5</v>
      </c>
      <c r="CC999" s="1198">
        <f>IF(COUNT('Conducted WiFi'!$AH$3:$AH$9)=0,7,INDEX('Conducted WiFi'!$T$3:$T$9,MATCH(MAX('Conducted WiFi'!$AH$3:$AH$9),'Conducted WiFi'!$AH$3:$AH$9,0)))</f>
        <v>7</v>
      </c>
      <c r="CD999" s="1191">
        <f>IF(COUNT('Conducted WiFi'!$AH$3:$AH$9)=0,2442,INDEX('Conducted WiFi'!$U$3:$U$9,MATCH(MAX('Conducted WiFi'!$AH$3:$AH$9),'Conducted WiFi'!$AH$3:$AH$9,0)))</f>
        <v>2442</v>
      </c>
      <c r="CE999" s="7237"/>
      <c r="CF999" s="7237"/>
      <c r="CG999" s="7245"/>
      <c r="CH999" s="7245"/>
      <c r="CI999" s="225">
        <f>BY999</f>
        <v/>
      </c>
      <c r="CJ999" s="237">
        <f>BZ999</f>
        <v/>
      </c>
      <c r="CK999" s="223">
        <f>CA999</f>
        <v/>
      </c>
      <c r="CL999" s="237">
        <f>CC999</f>
        <v/>
      </c>
      <c r="CM999" s="394">
        <f>CD999</f>
        <v/>
      </c>
      <c r="CN999" s="1966"/>
      <c r="CO999" s="1967"/>
      <c r="CP999" s="7214">
        <f>IF(CF999=""," ",IF(ABS(CE999-CF999)&lt;=0.1,"Valid","Not valid"))</f>
        <v/>
      </c>
      <c r="CQ999" s="1674">
        <f> IF(CE999="","",IF(AND(CE999&lt;&gt;"",CF999=""),IF(CE999&gt;=0.8,"Medir+Sig Max","No"),IF(CF999&lt;&gt;"",IF(CF999&gt;=0.8,"Medir+Sig Max","No"),"")))</f>
        <v/>
      </c>
      <c r="CR999" s="6927"/>
      <c r="CS999" s="1674"/>
      <c r="CT999" s="220">
        <f>IF(CO999="",IF(AND(CE999="",CF999=""),"",IF(CF999="",IF(DQ999&gt;1,ROUND(DQ999*CE999,3),CE999),IF(DQ999&gt;1,ROUND(DQ999*CF999,3),CF999))),IF(AND(CE999="",CF999=""),"",IF(CF999="",IF(DQ999&gt;1,ROUND(DQ999*CE999*(1/(CO999)),3),CE999*(1/(CO999))),IF(DQ999&gt;1,ROUND(DQ999*CF999*(1/(CO999)),3),CF999*(1/(CO999))))))</f>
        <v/>
      </c>
      <c r="CU999" s="224">
        <f>BY999</f>
        <v/>
      </c>
      <c r="CV999" s="237">
        <f>BZ999</f>
        <v/>
      </c>
      <c r="CW999" s="237">
        <f>CA999</f>
        <v/>
      </c>
      <c r="CX999" s="224">
        <f>CC999</f>
        <v/>
      </c>
      <c r="CY999" s="237">
        <f>CD999</f>
        <v/>
      </c>
      <c r="CZ999" s="7474">
        <f>IF(COUNTIF(Overview!K12:K14,TRUE)&gt;0,1.6,IF(COUNTIF(Overview!L12:L14,TRUE)&gt;0,8,0))</f>
        <v/>
      </c>
      <c r="DA999" s="1666"/>
      <c r="DB999" s="7483"/>
      <c r="DC999" s="844">
        <f>IF(CT999="","",IF(CT999&gt;CZ999,"Fail","Pass"))</f>
        <v/>
      </c>
      <c r="DD999" s="402"/>
      <c r="DE999" s="1565">
        <f>MyTimestamp(DC999)</f>
        <v/>
      </c>
      <c r="DF999" s="1531">
        <f>IF(COUNT(CE999:CH999)=1,15,IF(COUNT(CE999:CH999)=0,0,30))</f>
        <v/>
      </c>
      <c r="DG999" s="1532">
        <f>IF(DF999=0,0,2)</f>
        <v/>
      </c>
      <c r="DH999" s="1866"/>
      <c r="DI999" s="1866"/>
      <c r="DJ999" s="1863"/>
      <c r="DK999" s="1968"/>
      <c r="DL999" s="1574">
        <f>10^(CN999/20)*100-100</f>
        <v/>
      </c>
      <c r="DM999" s="976"/>
      <c r="DN999" s="1273"/>
      <c r="DO999" s="976">
        <f>IF(DM999="","",10^(DM999/10))</f>
        <v/>
      </c>
      <c r="DP999" s="976">
        <f>IF(ISNUMBER(DN999)=FALSE,"",10^(DN999/10))</f>
        <v/>
      </c>
      <c r="DQ999" s="1578">
        <f>IF(AND(ISNUMBER(DO999),ISNUMBER(DP999)),IF(DO999/DP999&gt;1,ROUND((DO999)/DP999,3),1),1)</f>
        <v/>
      </c>
      <c r="DR999" s="1541"/>
      <c r="DS999" s="1541"/>
      <c r="DT999" s="1541"/>
      <c r="DU999" s="1541"/>
      <c r="DV999" s="1541"/>
      <c r="DW999" s="1541"/>
      <c r="DX999" s="1541"/>
      <c r="DY999" s="1541"/>
      <c r="DZ999" s="1541"/>
      <c r="EA999" s="1541"/>
      <c r="EB999" s="1541"/>
      <c r="EC999" s="1541"/>
      <c r="ED999" s="1541"/>
      <c r="EE999" s="1541"/>
      <c r="EF999" s="1541"/>
      <c r="EG999" s="1541"/>
      <c r="EH999" s="1541"/>
      <c r="EI999" s="1541"/>
      <c r="EJ999" s="1541"/>
      <c r="EK999" s="1541"/>
      <c r="EL999" s="1541"/>
      <c r="EM999" s="1541"/>
      <c r="EN999" s="1541"/>
      <c r="EO999" s="1541"/>
      <c r="EP999" s="1541"/>
      <c r="EQ999" s="1541"/>
      <c r="ER999" s="1541"/>
      <c r="ES999" s="1541"/>
      <c r="ET999" s="1541"/>
      <c r="EU999" s="1541"/>
      <c r="EV999" s="1541"/>
    </row>
    <row r="1000" ht="15" x14ac:dyDescent="0.25">
      <c r="A1000" s="1541"/>
      <c r="B1000" s="1541"/>
      <c r="C1000"/>
      <c r="D1000" s="1486"/>
      <c r="E1000" s="1486"/>
      <c r="F1000" s="672" t="inlineStr">
        <is>
          <t>5.5</t>
        </is>
      </c>
      <c r="G1000" s="1497"/>
      <c r="H1000" s="130">
        <f>BV1000</f>
        <v/>
      </c>
      <c r="I1000" s="130">
        <f>BW1000</f>
        <v/>
      </c>
      <c r="J1000" s="1299" t="inlineStr">
        <is>
          <t>WLAN</t>
        </is>
      </c>
      <c r="K1000" s="1299" t="inlineStr">
        <is>
          <t>2.4 GHz</t>
        </is>
      </c>
      <c r="L1000" s="115"/>
      <c r="M1000" s="130"/>
      <c r="N1000" s="119"/>
      <c r="O1000" s="131"/>
      <c r="P1000" s="6597"/>
      <c r="Q1000" s="131"/>
      <c r="R1000" s="131"/>
      <c r="S1000" s="6593"/>
      <c r="T1000" s="130">
        <v>7</v>
      </c>
      <c r="U1000" s="6593">
        <v>2442</v>
      </c>
      <c r="V1000" s="119"/>
      <c r="W1000" s="1305"/>
      <c r="X1000" s="119"/>
      <c r="Y1000" s="119"/>
      <c r="Z1000" s="119"/>
      <c r="AA1000" s="115"/>
      <c r="AB1000" s="115"/>
      <c r="AC1000" s="1300">
        <f>IF(OR(BX1000="Close to Ear",BX1000="Close to Head"),"Head",IF(BX1000="Extremity","Extremity","Body"))</f>
        <v/>
      </c>
      <c r="AD1000" s="1301">
        <f>CA1000</f>
        <v/>
      </c>
      <c r="AE1000" s="1299">
        <f>CB1000</f>
        <v/>
      </c>
      <c r="AF1000" s="115"/>
      <c r="AG1000" s="1302">
        <f>IF(OR(AZ1000="",BA1000=""),"N/A",IF(DC1000="Pass","P","F"))</f>
        <v/>
      </c>
      <c r="AH1000" s="129"/>
      <c r="AI1000" s="129"/>
      <c r="AJ1000" s="129"/>
      <c r="AK1000" s="119"/>
      <c r="AL1000" s="115"/>
      <c r="AM1000" s="119"/>
      <c r="AN1000" s="119"/>
      <c r="AO1000" s="692"/>
      <c r="AP1000" s="692"/>
      <c r="AQ1000" s="692"/>
      <c r="AR1000" s="692"/>
      <c r="AS1000" s="692"/>
      <c r="AT1000" s="1303">
        <f>IF(AC1000="Extremity",IF(CG1000="","",CG1000),"")</f>
        <v/>
      </c>
      <c r="AU1000" s="1303">
        <f>IF(AC1000="Extremity",IF(CH1000="","",CH1000),"")</f>
        <v/>
      </c>
      <c r="AV1000" s="1304">
        <f>IF(AC1000="Extremity","",IF(CE1000="","",CE1000))</f>
        <v/>
      </c>
      <c r="AW1000" s="1304">
        <f>IF(AD1000="Extremity","",IF(CF1000="","",CF1000))</f>
        <v/>
      </c>
      <c r="AX1000" s="1305">
        <f>DL1000</f>
        <v/>
      </c>
      <c r="AY1000" s="1305">
        <f>DQ1000</f>
        <v/>
      </c>
      <c r="AZ1000" s="3377">
        <f>IF(AC1000="Extremity",IF(DA1000="","",DA1000),"")</f>
        <v/>
      </c>
      <c r="BA1000" s="3378">
        <f>IF(AC1000="Extremity","",IF(CT1000="","",CT1000))</f>
        <v/>
      </c>
      <c r="BB1000" s="1305">
        <f>IF(AC1000="Extremity",IF(DB1000="","",DB1000),"")</f>
        <v/>
      </c>
      <c r="BC1000" s="1304">
        <f>IF(AC1000="Extremity","",IF(CZ1000="","",CZ1000))</f>
        <v/>
      </c>
      <c r="BD1000" s="1305">
        <f>DD1000</f>
        <v/>
      </c>
      <c r="BE1000" s="132">
        <f>DE1000</f>
        <v/>
      </c>
      <c r="BF1000" s="133">
        <f>DF1000*60</f>
        <v/>
      </c>
      <c r="BG1000" s="121">
        <f>BE1000</f>
        <v/>
      </c>
      <c r="BH1000" s="133">
        <f>DG1000*60</f>
        <v/>
      </c>
      <c r="BI1000" s="133">
        <f>DH1000</f>
        <v/>
      </c>
      <c r="BJ1000" s="117"/>
      <c r="BK1000" s="812">
        <f>Overview!$E$7</f>
        <v/>
      </c>
      <c r="BL1000" s="117"/>
      <c r="BM1000" s="834">
        <f>DI1000</f>
        <v/>
      </c>
      <c r="BN1000" s="812">
        <f>Overview!$P$153</f>
        <v/>
      </c>
      <c r="BO1000" s="117"/>
      <c r="BP1000" s="117"/>
      <c r="BQ1000" s="115"/>
      <c r="BR1000" s="1478"/>
      <c r="BS1000" s="1541"/>
      <c r="BT1000" s="1864" t="inlineStr">
        <is>
          <t>WLAN</t>
        </is>
      </c>
      <c r="BU1000" s="1828" t="inlineStr">
        <is>
          <t>2.4 GHz</t>
        </is>
      </c>
      <c r="BV1000" s="906">
        <f>Overview!$H$29</f>
        <v/>
      </c>
      <c r="BW1000" s="1828"/>
      <c r="BX1000" s="1864" t="inlineStr">
        <is>
          <t>Body</t>
        </is>
      </c>
      <c r="BY1000" s="1198"/>
      <c r="BZ1000" s="1198"/>
      <c r="CA1000" s="1199" t="str">
        <f>CA999</f>
        <v>TBD</v>
      </c>
      <c r="CB1000" s="1971">
        <v>5</v>
      </c>
      <c r="CC1000" s="1198">
        <f>IF(COUNT('Conducted WiFi'!$AH$3:$AH$9)=0,7,INDEX('Conducted WiFi'!$T$3:$T$9,MATCH(MAX('Conducted WiFi'!$AH$3:$AH$9),'Conducted WiFi'!$AH$3:$AH$9,0)))</f>
        <v>7</v>
      </c>
      <c r="CD1000" s="1191">
        <f>IF(COUNT('Conducted WiFi'!$AH$3:$AH$9)=0,2442,INDEX('Conducted WiFi'!$U$3:$U$9,MATCH(MAX('Conducted WiFi'!$AH$3:$AH$9),'Conducted WiFi'!$AH$3:$AH$9,0)))</f>
        <v>2442</v>
      </c>
      <c r="CE1000" s="7237"/>
      <c r="CF1000" s="7237"/>
      <c r="CG1000" s="7245"/>
      <c r="CH1000" s="7245"/>
      <c r="CI1000" s="225">
        <f>BY1000</f>
        <v/>
      </c>
      <c r="CJ1000" s="237">
        <f>BZ1000</f>
        <v/>
      </c>
      <c r="CK1000" s="223">
        <f>CA1000</f>
        <v/>
      </c>
      <c r="CL1000" s="237">
        <f>CC1000</f>
        <v/>
      </c>
      <c r="CM1000" s="394">
        <f>CD1000</f>
        <v/>
      </c>
      <c r="CN1000" s="1966"/>
      <c r="CO1000" s="1967"/>
      <c r="CP1000" s="7214">
        <f>IF(CF1000=""," ",IF(ABS(CE1000-CF1000)&lt;=0.1,"Valid","Not valid"))</f>
        <v/>
      </c>
      <c r="CQ1000" s="1674">
        <f> IF(CE1000="","",IF(AND(CE1000&lt;&gt;"",CF1000=""),IF(CE1000&gt;=0.8,"Medir+Sig Max","No"),IF(CF1000&lt;&gt;"",IF(CF1000&gt;=0.8,"Medir+Sig Max","No"),"")))</f>
        <v/>
      </c>
      <c r="CR1000" s="6927"/>
      <c r="CS1000" s="1674"/>
      <c r="CT1000" s="220">
        <f>IF(CO1000="",IF(AND(CE1000="",CF1000=""),"",IF(CF1000="",IF(DQ1000&gt;1,ROUND(DQ1000*CE1000,3),CE1000),IF(DQ1000&gt;1,ROUND(DQ1000*CF1000,3),CF1000))),IF(AND(CE1000="",CF1000=""),"",IF(CF1000="",IF(DQ1000&gt;1,ROUND(DQ1000*CE1000*(1/(CO1000)),3),CE1000*(1/(CO1000))),IF(DQ1000&gt;1,ROUND(DQ1000*CF1000*(1/(CO1000)),3),CF1000*(1/(CO1000))))))</f>
        <v/>
      </c>
      <c r="CU1000" s="224">
        <f>BY1000</f>
        <v/>
      </c>
      <c r="CV1000" s="237">
        <f>BZ1000</f>
        <v/>
      </c>
      <c r="CW1000" s="237">
        <f>CA1000</f>
        <v/>
      </c>
      <c r="CX1000" s="224">
        <f>CC1000</f>
        <v/>
      </c>
      <c r="CY1000" s="237">
        <f>CD1000</f>
        <v/>
      </c>
      <c r="CZ1000" s="7474">
        <f>IF(COUNTIF(Overview!K12:K14,TRUE)&gt;0,1.6,IF(COUNTIF(Overview!L12:L14,TRUE)&gt;0,8,0))</f>
        <v/>
      </c>
      <c r="DA1000" s="1666"/>
      <c r="DB1000" s="7483"/>
      <c r="DC1000" s="844">
        <f>IF(CT1000="","",IF(CT1000&gt;CZ1000,"Fail","Pass"))</f>
        <v/>
      </c>
      <c r="DD1000" s="402"/>
      <c r="DE1000" s="1565">
        <f>MyTimestamp(DC1000)</f>
        <v/>
      </c>
      <c r="DF1000" s="1531">
        <f>IF(COUNT(CE1000:CH1000)=1,15,IF(COUNT(CE1000:CH1000)=0,0,30))</f>
        <v/>
      </c>
      <c r="DG1000" s="1532">
        <f>IF(DF1000=0,0,2)</f>
        <v/>
      </c>
      <c r="DH1000" s="1866"/>
      <c r="DI1000" s="1866"/>
      <c r="DJ1000" s="1863"/>
      <c r="DK1000" s="1968"/>
      <c r="DL1000" s="1574">
        <f>10^(CN1000/20)*100-100</f>
        <v/>
      </c>
      <c r="DM1000" s="976"/>
      <c r="DN1000" s="1273"/>
      <c r="DO1000" s="976">
        <f>IF(DM1000="","",10^(DM1000/10))</f>
        <v/>
      </c>
      <c r="DP1000" s="976">
        <f>IF(ISNUMBER(DN1000)=FALSE,"",10^(DN1000/10))</f>
        <v/>
      </c>
      <c r="DQ1000" s="1578">
        <f>IF(AND(ISNUMBER(DO1000),ISNUMBER(DP1000)),IF(DO1000/DP1000&gt;1,ROUND((DO1000)/DP1000,3),1),1)</f>
        <v/>
      </c>
      <c r="DR1000" s="1541"/>
      <c r="DS1000" s="1541"/>
      <c r="DT1000" s="1541"/>
      <c r="DU1000" s="1541"/>
      <c r="DV1000" s="1541"/>
      <c r="DW1000" s="1541"/>
      <c r="DX1000" s="1541"/>
      <c r="DY1000" s="1541"/>
      <c r="DZ1000" s="1541"/>
      <c r="EA1000" s="1541"/>
      <c r="EB1000" s="1541"/>
      <c r="EC1000" s="1541"/>
      <c r="ED1000" s="1541"/>
      <c r="EE1000" s="1541"/>
      <c r="EF1000" s="1541"/>
      <c r="EG1000" s="1541"/>
      <c r="EH1000" s="1541"/>
      <c r="EI1000" s="1541"/>
      <c r="EJ1000" s="1541"/>
      <c r="EK1000" s="1541"/>
      <c r="EL1000" s="1541"/>
      <c r="EM1000" s="1541"/>
      <c r="EN1000" s="1541"/>
      <c r="EO1000" s="1541"/>
      <c r="EP1000" s="1541"/>
      <c r="EQ1000" s="1541"/>
      <c r="ER1000" s="1541"/>
      <c r="ES1000" s="1541"/>
      <c r="ET1000" s="1541"/>
      <c r="EU1000" s="1541"/>
      <c r="EV1000" s="1541"/>
    </row>
    <row r="1001" ht="15" x14ac:dyDescent="0.25">
      <c r="A1001" s="1541"/>
      <c r="B1001" s="1541"/>
      <c r="C1001"/>
      <c r="D1001" s="1486"/>
      <c r="E1001" s="1486"/>
      <c r="F1001" s="672" t="inlineStr">
        <is>
          <t>5.5</t>
        </is>
      </c>
      <c r="G1001" s="1497"/>
      <c r="H1001" s="130">
        <f>BV1001</f>
        <v/>
      </c>
      <c r="I1001" s="130">
        <f>BW1001</f>
        <v/>
      </c>
      <c r="J1001" s="1299" t="inlineStr">
        <is>
          <t>WLAN</t>
        </is>
      </c>
      <c r="K1001" s="1299" t="inlineStr">
        <is>
          <t>2.4 GHz</t>
        </is>
      </c>
      <c r="L1001" s="115"/>
      <c r="M1001" s="130"/>
      <c r="N1001" s="119"/>
      <c r="O1001" s="131"/>
      <c r="P1001" s="6597"/>
      <c r="Q1001" s="131"/>
      <c r="R1001" s="131"/>
      <c r="S1001" s="6593"/>
      <c r="T1001" s="130">
        <v>7</v>
      </c>
      <c r="U1001" s="6593">
        <v>2442</v>
      </c>
      <c r="V1001" s="119"/>
      <c r="W1001" s="1305"/>
      <c r="X1001" s="119"/>
      <c r="Y1001" s="119"/>
      <c r="Z1001" s="119"/>
      <c r="AA1001" s="115"/>
      <c r="AB1001" s="115"/>
      <c r="AC1001" s="1300">
        <f>IF(OR(BX1001="Close to Ear",BX1001="Close to Head"),"Head",IF(BX1001="Extremity","Extremity","Body"))</f>
        <v/>
      </c>
      <c r="AD1001" s="1301">
        <f>CA1001</f>
        <v/>
      </c>
      <c r="AE1001" s="1299">
        <f>CB1001</f>
        <v/>
      </c>
      <c r="AF1001" s="115"/>
      <c r="AG1001" s="1302">
        <f>IF(OR(AZ1001="",BA1001=""),"N/A",IF(DC1001="Pass","P","F"))</f>
        <v/>
      </c>
      <c r="AH1001" s="129"/>
      <c r="AI1001" s="129"/>
      <c r="AJ1001" s="129"/>
      <c r="AK1001" s="119"/>
      <c r="AL1001" s="115"/>
      <c r="AM1001" s="119"/>
      <c r="AN1001" s="119"/>
      <c r="AO1001" s="692"/>
      <c r="AP1001" s="692"/>
      <c r="AQ1001" s="692"/>
      <c r="AR1001" s="692"/>
      <c r="AS1001" s="692"/>
      <c r="AT1001" s="1303">
        <f>IF(AC1001="Extremity",IF(CG1001="","",CG1001),"")</f>
        <v/>
      </c>
      <c r="AU1001" s="1303">
        <f>IF(AC1001="Extremity",IF(CH1001="","",CH1001),"")</f>
        <v/>
      </c>
      <c r="AV1001" s="1304">
        <f>IF(AC1001="Extremity","",IF(CE1001="","",CE1001))</f>
        <v/>
      </c>
      <c r="AW1001" s="1304">
        <f>IF(AD1001="Extremity","",IF(CF1001="","",CF1001))</f>
        <v/>
      </c>
      <c r="AX1001" s="1305">
        <f>DL1001</f>
        <v/>
      </c>
      <c r="AY1001" s="1305">
        <f>DQ1001</f>
        <v/>
      </c>
      <c r="AZ1001" s="3377">
        <f>IF(AC1001="Extremity",IF(DA1001="","",DA1001),"")</f>
        <v/>
      </c>
      <c r="BA1001" s="3378">
        <f>IF(AC1001="Extremity","",IF(CT1001="","",CT1001))</f>
        <v/>
      </c>
      <c r="BB1001" s="1305">
        <f>IF(AC1001="Extremity",IF(DB1001="","",DB1001),"")</f>
        <v/>
      </c>
      <c r="BC1001" s="1304">
        <f>IF(AC1001="Extremity","",IF(CZ1001="","",CZ1001))</f>
        <v/>
      </c>
      <c r="BD1001" s="1305">
        <f>DD1001</f>
        <v/>
      </c>
      <c r="BE1001" s="132">
        <f>DE1001</f>
        <v/>
      </c>
      <c r="BF1001" s="133">
        <f>DF1001*60</f>
        <v/>
      </c>
      <c r="BG1001" s="121">
        <f>BE1001</f>
        <v/>
      </c>
      <c r="BH1001" s="133">
        <f>DG1001*60</f>
        <v/>
      </c>
      <c r="BI1001" s="133">
        <f>DH1001</f>
        <v/>
      </c>
      <c r="BJ1001" s="117"/>
      <c r="BK1001" s="812">
        <f>Overview!$E$7</f>
        <v/>
      </c>
      <c r="BL1001" s="117"/>
      <c r="BM1001" s="834">
        <f>DI1001</f>
        <v/>
      </c>
      <c r="BN1001" s="812">
        <f>Overview!$P$153</f>
        <v/>
      </c>
      <c r="BO1001" s="117"/>
      <c r="BP1001" s="117"/>
      <c r="BQ1001" s="115"/>
      <c r="BR1001" s="1478"/>
      <c r="BS1001" s="1541"/>
      <c r="BT1001" s="1864" t="inlineStr">
        <is>
          <t>WLAN</t>
        </is>
      </c>
      <c r="BU1001" s="1828" t="inlineStr">
        <is>
          <t>2.4 GHz</t>
        </is>
      </c>
      <c r="BV1001" s="906">
        <f>Overview!$H$29</f>
        <v/>
      </c>
      <c r="BW1001" s="1828"/>
      <c r="BX1001" s="1864" t="inlineStr">
        <is>
          <t>Body</t>
        </is>
      </c>
      <c r="BY1001" s="1192"/>
      <c r="BZ1001" s="1192"/>
      <c r="CA1001" s="1193" t="str">
        <f>CA1000</f>
        <v>TBD</v>
      </c>
      <c r="CB1001" s="1071">
        <v>5</v>
      </c>
      <c r="CC1001" s="1192">
        <f>IF(COUNT('Conducted WiFi'!$AH$3:$AH$9)=0,7,INDEX('Conducted WiFi'!$T$3:$T$9,MATCH(MAX('Conducted WiFi'!$AH$3:$AH$9),'Conducted WiFi'!$AH$3:$AH$9,0)))</f>
        <v>7</v>
      </c>
      <c r="CD1001" s="1192">
        <f>IF(COUNT('Conducted WiFi'!$AH$3:$AH$9)=0,2442,INDEX('Conducted WiFi'!$U$3:$U$9,MATCH(MAX('Conducted WiFi'!$AH$3:$AH$9),'Conducted WiFi'!$AH$3:$AH$9,0)))</f>
        <v>2442</v>
      </c>
      <c r="CE1001" s="7237"/>
      <c r="CF1001" s="7237"/>
      <c r="CG1001" s="7245"/>
      <c r="CH1001" s="7245"/>
      <c r="CI1001" s="225">
        <f>BY1001</f>
        <v/>
      </c>
      <c r="CJ1001" s="237">
        <f>BZ1001</f>
        <v/>
      </c>
      <c r="CK1001" s="223">
        <f>CA1001</f>
        <v/>
      </c>
      <c r="CL1001" s="237">
        <f>CC1001</f>
        <v/>
      </c>
      <c r="CM1001" s="394">
        <f>CD1001</f>
        <v/>
      </c>
      <c r="CN1001" s="1966"/>
      <c r="CO1001" s="1967"/>
      <c r="CP1001" s="7214">
        <f>IF(CF1001=""," ",IF(ABS(CE1001-CF1001)&lt;=0.1,"Valid","Not valid"))</f>
        <v/>
      </c>
      <c r="CQ1001" s="1674">
        <f> IF(CE1001="","",IF(AND(CE1001&lt;&gt;"",CF1001=""),IF(CE1001&gt;=0.8,"Medir+Sig Max","No"),IF(CF1001&lt;&gt;"",IF(CF1001&gt;=0.8,"Medir+Sig Max","No"),"")))</f>
        <v/>
      </c>
      <c r="CR1001" s="6927"/>
      <c r="CS1001" s="1674"/>
      <c r="CT1001" s="220">
        <f>IF(CO1001="",IF(AND(CE1001="",CF1001=""),"",IF(CF1001="",IF(DQ1001&gt;1,ROUND(DQ1001*CE1001,3),CE1001),IF(DQ1001&gt;1,ROUND(DQ1001*CF1001,3),CF1001))),IF(AND(CE1001="",CF1001=""),"",IF(CF1001="",IF(DQ1001&gt;1,ROUND(DQ1001*CE1001*(1/(CO1001)),3),CE1001*(1/(CO1001))),IF(DQ1001&gt;1,ROUND(DQ1001*CF1001*(1/(CO1001)),3),CF1001*(1/(CO1001))))))</f>
        <v/>
      </c>
      <c r="CU1001" s="224">
        <f>BY1001</f>
        <v/>
      </c>
      <c r="CV1001" s="237">
        <f>BZ1001</f>
        <v/>
      </c>
      <c r="CW1001" s="237">
        <f>CA1001</f>
        <v/>
      </c>
      <c r="CX1001" s="224">
        <f>CC1001</f>
        <v/>
      </c>
      <c r="CY1001" s="237">
        <f>CD1001</f>
        <v/>
      </c>
      <c r="CZ1001" s="7474">
        <f>IF(COUNTIF(Overview!K12:K14,TRUE)&gt;0,1.6,IF(COUNTIF(Overview!L12:L14,TRUE)&gt;0,8,0))</f>
        <v/>
      </c>
      <c r="DA1001" s="1666"/>
      <c r="DB1001" s="7483"/>
      <c r="DC1001" s="844">
        <f>IF(CT1001="","",IF(CT1001&gt;CZ1001,"Fail","Pass"))</f>
        <v/>
      </c>
      <c r="DD1001" s="402"/>
      <c r="DE1001" s="1565">
        <f>MyTimestamp(DC1001)</f>
        <v/>
      </c>
      <c r="DF1001" s="1531">
        <f>IF(COUNT(CE1001:CH1001)=1,15,IF(COUNT(CE1001:CH1001)=0,0,30))</f>
        <v/>
      </c>
      <c r="DG1001" s="1532">
        <f>IF(DF1001=0,0,2)</f>
        <v/>
      </c>
      <c r="DH1001" s="1866"/>
      <c r="DI1001" s="1866"/>
      <c r="DJ1001" s="1863"/>
      <c r="DK1001" s="1968"/>
      <c r="DL1001" s="1574">
        <f>10^(CN1001/20)*100-100</f>
        <v/>
      </c>
      <c r="DM1001" s="976"/>
      <c r="DN1001" s="1274"/>
      <c r="DO1001" s="976">
        <f>IF(DM1001="","",10^(DM1001/10))</f>
        <v/>
      </c>
      <c r="DP1001" s="976">
        <f>IF(ISNUMBER(DN1001)=FALSE,"",10^(DN1001/10))</f>
        <v/>
      </c>
      <c r="DQ1001" s="1578">
        <f>IF(AND(ISNUMBER(DO1001),ISNUMBER(DP1001)),IF(DO1001/DP1001&gt;1,ROUND((DO1001)/DP1001,3),1),1)</f>
        <v/>
      </c>
      <c r="DR1001" s="1541"/>
      <c r="DS1001" s="1541"/>
      <c r="DT1001" s="1541"/>
      <c r="DU1001" s="1541"/>
      <c r="DV1001" s="1541"/>
      <c r="DW1001" s="1541"/>
      <c r="DX1001" s="1541"/>
      <c r="DY1001" s="1541"/>
      <c r="DZ1001" s="1541"/>
      <c r="EA1001" s="1541"/>
      <c r="EB1001" s="1541"/>
      <c r="EC1001" s="1541"/>
      <c r="ED1001" s="1541"/>
      <c r="EE1001" s="1541"/>
      <c r="EF1001" s="1541"/>
      <c r="EG1001" s="1541"/>
      <c r="EH1001" s="1541"/>
      <c r="EI1001" s="1541"/>
      <c r="EJ1001" s="1541"/>
      <c r="EK1001" s="1541"/>
      <c r="EL1001" s="1541"/>
      <c r="EM1001" s="1541"/>
      <c r="EN1001" s="1541"/>
      <c r="EO1001" s="1541"/>
      <c r="EP1001" s="1541"/>
      <c r="EQ1001" s="1541"/>
      <c r="ER1001" s="1541"/>
      <c r="ES1001" s="1541"/>
      <c r="ET1001" s="1541"/>
      <c r="EU1001" s="1541"/>
      <c r="EV1001" s="1541"/>
    </row>
    <row r="1002" ht="15" x14ac:dyDescent="0.25">
      <c r="A1002" s="1541"/>
      <c r="B1002" s="1541"/>
      <c r="C1002"/>
      <c r="D1002" s="1486"/>
      <c r="E1002" s="1486"/>
      <c r="F1002" s="672" t="inlineStr">
        <is>
          <t>5.5</t>
        </is>
      </c>
      <c r="G1002" s="1497"/>
      <c r="H1002" s="130">
        <f>BV1002</f>
        <v/>
      </c>
      <c r="I1002" s="130">
        <f>BW1002</f>
        <v/>
      </c>
      <c r="J1002" s="1299" t="inlineStr">
        <is>
          <t>WLAN</t>
        </is>
      </c>
      <c r="K1002" s="1299" t="inlineStr">
        <is>
          <t>2.4 GHz</t>
        </is>
      </c>
      <c r="L1002" s="115"/>
      <c r="M1002" s="130"/>
      <c r="N1002" s="119"/>
      <c r="O1002" s="131"/>
      <c r="P1002" s="6597"/>
      <c r="Q1002" s="131"/>
      <c r="R1002" s="131"/>
      <c r="S1002" s="6593"/>
      <c r="T1002" s="130">
        <v>7</v>
      </c>
      <c r="U1002" s="6593">
        <v>2442</v>
      </c>
      <c r="V1002" s="119"/>
      <c r="W1002" s="1305"/>
      <c r="X1002" s="119"/>
      <c r="Y1002" s="119"/>
      <c r="Z1002" s="119"/>
      <c r="AA1002" s="115"/>
      <c r="AB1002" s="115"/>
      <c r="AC1002" s="1300">
        <f>IF(OR(BX1002="Close to Ear",BX1002="Close to Head"),"Head",IF(BX1002="Extremity","Extremity","Body"))</f>
        <v/>
      </c>
      <c r="AD1002" s="1301">
        <f>CA1002</f>
        <v/>
      </c>
      <c r="AE1002" s="1299">
        <f>CB1002</f>
        <v/>
      </c>
      <c r="AF1002" s="115"/>
      <c r="AG1002" s="1302">
        <f>IF(OR(AZ1002="",BA1002=""),"N/A",IF(DC1002="Pass","P","F"))</f>
        <v/>
      </c>
      <c r="AH1002" s="129"/>
      <c r="AI1002" s="129"/>
      <c r="AJ1002" s="129"/>
      <c r="AK1002" s="119"/>
      <c r="AL1002" s="115"/>
      <c r="AM1002" s="119"/>
      <c r="AN1002" s="119"/>
      <c r="AO1002" s="692"/>
      <c r="AP1002" s="692"/>
      <c r="AQ1002" s="692"/>
      <c r="AR1002" s="692"/>
      <c r="AS1002" s="692"/>
      <c r="AT1002" s="1303">
        <f>IF(AC1002="Extremity",IF(CG1002="","",CG1002),"")</f>
        <v/>
      </c>
      <c r="AU1002" s="1303">
        <f>IF(AC1002="Extremity",IF(CH1002="","",CH1002),"")</f>
        <v/>
      </c>
      <c r="AV1002" s="1304">
        <f>IF(AC1002="Extremity","",IF(CE1002="","",CE1002))</f>
        <v/>
      </c>
      <c r="AW1002" s="1304">
        <f>IF(AD1002="Extremity","",IF(CF1002="","",CF1002))</f>
        <v/>
      </c>
      <c r="AX1002" s="1305">
        <f>DL1002</f>
        <v/>
      </c>
      <c r="AY1002" s="1305">
        <f>DQ1002</f>
        <v/>
      </c>
      <c r="AZ1002" s="3377">
        <f>IF(AC1002="Extremity",IF(DA1002="","",DA1002),"")</f>
        <v/>
      </c>
      <c r="BA1002" s="3378">
        <f>IF(AC1002="Extremity","",IF(CT1002="","",CT1002))</f>
        <v/>
      </c>
      <c r="BB1002" s="1305">
        <f>IF(AC1002="Extremity",IF(DB1002="","",DB1002),"")</f>
        <v/>
      </c>
      <c r="BC1002" s="1304">
        <f>IF(AC1002="Extremity","",IF(CZ1002="","",CZ1002))</f>
        <v/>
      </c>
      <c r="BD1002" s="1305">
        <f>DD1002</f>
        <v/>
      </c>
      <c r="BE1002" s="132">
        <f>DE1002</f>
        <v/>
      </c>
      <c r="BF1002" s="133">
        <f>DF1002*60</f>
        <v/>
      </c>
      <c r="BG1002" s="121">
        <f>BE1002</f>
        <v/>
      </c>
      <c r="BH1002" s="133">
        <f>DG1002*60</f>
        <v/>
      </c>
      <c r="BI1002" s="133">
        <f>DH1002</f>
        <v/>
      </c>
      <c r="BJ1002" s="117"/>
      <c r="BK1002" s="812">
        <f>Overview!$E$7</f>
        <v/>
      </c>
      <c r="BL1002" s="117"/>
      <c r="BM1002" s="834">
        <f>DI1002</f>
        <v/>
      </c>
      <c r="BN1002" s="812">
        <f>Overview!$P$153</f>
        <v/>
      </c>
      <c r="BO1002" s="117"/>
      <c r="BP1002" s="117"/>
      <c r="BQ1002" s="115"/>
      <c r="BR1002" s="1478"/>
      <c r="BS1002" s="1541"/>
      <c r="BT1002" s="1864" t="inlineStr">
        <is>
          <t>WLAN</t>
        </is>
      </c>
      <c r="BU1002" s="1828" t="inlineStr">
        <is>
          <t>2.4 GHz</t>
        </is>
      </c>
      <c r="BV1002" s="906">
        <f>Overview!$H$29</f>
        <v/>
      </c>
      <c r="BW1002" s="1828"/>
      <c r="BX1002" s="1864" t="inlineStr">
        <is>
          <t>Body</t>
        </is>
      </c>
      <c r="BY1002" s="1194"/>
      <c r="BZ1002" s="1194"/>
      <c r="CA1002" s="1194" t="str">
        <f>CA1001</f>
        <v>TBD</v>
      </c>
      <c r="CB1002" s="1970">
        <v>5</v>
      </c>
      <c r="CC1002" s="1194">
        <f>IF(COUNT('Conducted WiFi'!$AH$3:$AH$9)=0,7,INDEX('Conducted WiFi'!$T$3:$T$9,MATCH(MAX('Conducted WiFi'!$AH$3:$AH$9),'Conducted WiFi'!$AH$3:$AH$9,0)))</f>
        <v>7</v>
      </c>
      <c r="CD1002" s="1195">
        <f>IF(COUNT('Conducted WiFi'!$AH$3:$AH$9)=0,2442,INDEX('Conducted WiFi'!$U$3:$U$9,MATCH(MAX('Conducted WiFi'!$AH$3:$AH$9),'Conducted WiFi'!$AH$3:$AH$9,0)))</f>
        <v>2442</v>
      </c>
      <c r="CE1002" s="7237"/>
      <c r="CF1002" s="7237"/>
      <c r="CG1002" s="7245"/>
      <c r="CH1002" s="7245"/>
      <c r="CI1002" s="225">
        <f>BY1002</f>
        <v/>
      </c>
      <c r="CJ1002" s="237">
        <f>BZ1002</f>
        <v/>
      </c>
      <c r="CK1002" s="223">
        <f>CA1002</f>
        <v/>
      </c>
      <c r="CL1002" s="237">
        <f>CC1002</f>
        <v/>
      </c>
      <c r="CM1002" s="394">
        <f>CD1002</f>
        <v/>
      </c>
      <c r="CN1002" s="1966"/>
      <c r="CO1002" s="1967"/>
      <c r="CP1002" s="7214">
        <f>IF(CF1002=""," ",IF(ABS(CE1002-CF1002)&lt;=0.1,"Valid","Not valid"))</f>
        <v/>
      </c>
      <c r="CQ1002" s="1674">
        <f> IF(CE1002="","",IF(AND(CE1002&lt;&gt;"",CF1002=""),IF(CE1002&gt;=0.8,"Medir+Sig Max","No"),IF(CF1002&lt;&gt;"",IF(CF1002&gt;=0.8,"Medir+Sig Max","No"),"")))</f>
        <v/>
      </c>
      <c r="CR1002" s="6927"/>
      <c r="CS1002" s="1674"/>
      <c r="CT1002" s="220">
        <f>IF(CO1002="",IF(AND(CE1002="",CF1002=""),"",IF(CF1002="",IF(DQ1002&gt;1,ROUND(DQ1002*CE1002,3),CE1002),IF(DQ1002&gt;1,ROUND(DQ1002*CF1002,3),CF1002))),IF(AND(CE1002="",CF1002=""),"",IF(CF1002="",IF(DQ1002&gt;1,ROUND(DQ1002*CE1002*(1/(CO1002)),3),CE1002*(1/(CO1002))),IF(DQ1002&gt;1,ROUND(DQ1002*CF1002*(1/(CO1002)),3),CF1002*(1/(CO1002))))))</f>
        <v/>
      </c>
      <c r="CU1002" s="224">
        <f>BY1002</f>
        <v/>
      </c>
      <c r="CV1002" s="237">
        <f>BZ1002</f>
        <v/>
      </c>
      <c r="CW1002" s="237">
        <f>CA1002</f>
        <v/>
      </c>
      <c r="CX1002" s="224">
        <f>CC1002</f>
        <v/>
      </c>
      <c r="CY1002" s="237">
        <f>CD1002</f>
        <v/>
      </c>
      <c r="CZ1002" s="7474">
        <f>IF(COUNTIF(Overview!K12:K14,TRUE)&gt;0,1.6,IF(COUNTIF(Overview!L12:L14,TRUE)&gt;0,8,0))</f>
        <v/>
      </c>
      <c r="DA1002" s="1666"/>
      <c r="DB1002" s="7483"/>
      <c r="DC1002" s="844">
        <f>IF(CT1002="","",IF(CT1002&gt;CZ1002,"Fail","Pass"))</f>
        <v/>
      </c>
      <c r="DD1002" s="402"/>
      <c r="DE1002" s="1565">
        <f>MyTimestamp(DC1002)</f>
        <v/>
      </c>
      <c r="DF1002" s="1531">
        <f>IF(COUNT(CE1002:CH1002)=1,15,IF(COUNT(CE1002:CH1002)=0,0,30))</f>
        <v/>
      </c>
      <c r="DG1002" s="1532">
        <f>IF(DF1002=0,0,2)</f>
        <v/>
      </c>
      <c r="DH1002" s="1866"/>
      <c r="DI1002" s="1866"/>
      <c r="DJ1002" s="1863"/>
      <c r="DK1002" s="1968"/>
      <c r="DL1002" s="1574">
        <f>10^(CN1002/20)*100-100</f>
        <v/>
      </c>
      <c r="DM1002" s="976"/>
      <c r="DN1002" s="1275"/>
      <c r="DO1002" s="976">
        <f>IF(DM1002="","",10^(DM1002/10))</f>
        <v/>
      </c>
      <c r="DP1002" s="976">
        <f>IF(ISNUMBER(DN1002)=FALSE,"",10^(DN1002/10))</f>
        <v/>
      </c>
      <c r="DQ1002" s="1578">
        <f>IF(AND(ISNUMBER(DO1002),ISNUMBER(DP1002)),IF(DO1002/DP1002&gt;1,ROUND((DO1002)/DP1002,3),1),1)</f>
        <v/>
      </c>
      <c r="DR1002" s="1541"/>
      <c r="DS1002" s="1541"/>
      <c r="DT1002" s="1541"/>
      <c r="DU1002" s="1541"/>
      <c r="DV1002" s="1541"/>
      <c r="DW1002" s="1541"/>
      <c r="DX1002" s="1541"/>
      <c r="DY1002" s="1541"/>
      <c r="DZ1002" s="1541"/>
      <c r="EA1002" s="1541"/>
      <c r="EB1002" s="1541"/>
      <c r="EC1002" s="1541"/>
      <c r="ED1002" s="1541"/>
      <c r="EE1002" s="1541"/>
      <c r="EF1002" s="1541"/>
      <c r="EG1002" s="1541"/>
      <c r="EH1002" s="1541"/>
      <c r="EI1002" s="1541"/>
      <c r="EJ1002" s="1541"/>
      <c r="EK1002" s="1541"/>
      <c r="EL1002" s="1541"/>
      <c r="EM1002" s="1541"/>
      <c r="EN1002" s="1541"/>
      <c r="EO1002" s="1541"/>
      <c r="EP1002" s="1541"/>
      <c r="EQ1002" s="1541"/>
      <c r="ER1002" s="1541"/>
      <c r="ES1002" s="1541"/>
      <c r="ET1002" s="1541"/>
      <c r="EU1002" s="1541"/>
      <c r="EV1002" s="1541"/>
    </row>
    <row r="1003" ht="15" x14ac:dyDescent="0.25">
      <c r="A1003" s="1541"/>
      <c r="B1003" s="1541"/>
      <c r="C1003"/>
      <c r="D1003" s="1486"/>
      <c r="E1003" s="1486"/>
      <c r="F1003" s="672" t="inlineStr">
        <is>
          <t>5.5</t>
        </is>
      </c>
      <c r="G1003" s="1497"/>
      <c r="H1003" s="130">
        <f>BV1003</f>
        <v/>
      </c>
      <c r="I1003" s="130">
        <f>BW1003</f>
        <v/>
      </c>
      <c r="J1003" s="1299" t="inlineStr">
        <is>
          <t>WLAN</t>
        </is>
      </c>
      <c r="K1003" s="1299" t="inlineStr">
        <is>
          <t>2.4 GHz</t>
        </is>
      </c>
      <c r="L1003" s="115"/>
      <c r="M1003" s="130"/>
      <c r="N1003" s="119"/>
      <c r="O1003" s="131"/>
      <c r="P1003" s="6597"/>
      <c r="Q1003" s="131"/>
      <c r="R1003" s="131"/>
      <c r="S1003" s="6593"/>
      <c r="T1003" s="130">
        <v>7</v>
      </c>
      <c r="U1003" s="6593">
        <v>2442</v>
      </c>
      <c r="V1003" s="119"/>
      <c r="W1003" s="1305"/>
      <c r="X1003" s="119"/>
      <c r="Y1003" s="119"/>
      <c r="Z1003" s="119"/>
      <c r="AA1003" s="115"/>
      <c r="AB1003" s="115"/>
      <c r="AC1003" s="1300">
        <f>IF(OR(BX1003="Close to Ear",BX1003="Close to Head"),"Head",IF(BX1003="Extremity","Extremity","Body"))</f>
        <v/>
      </c>
      <c r="AD1003" s="1301">
        <f>CA1003</f>
        <v/>
      </c>
      <c r="AE1003" s="1299">
        <f>CB1003</f>
        <v/>
      </c>
      <c r="AF1003" s="115"/>
      <c r="AG1003" s="1302">
        <f>IF(OR(AZ1003="",BA1003=""),"N/A",IF(DC1003="Pass","P","F"))</f>
        <v/>
      </c>
      <c r="AH1003" s="129"/>
      <c r="AI1003" s="129"/>
      <c r="AJ1003" s="129"/>
      <c r="AK1003" s="119"/>
      <c r="AL1003" s="115"/>
      <c r="AM1003" s="119"/>
      <c r="AN1003" s="119"/>
      <c r="AO1003" s="692"/>
      <c r="AP1003" s="692"/>
      <c r="AQ1003" s="692"/>
      <c r="AR1003" s="692"/>
      <c r="AS1003" s="692"/>
      <c r="AT1003" s="1303">
        <f>IF(AC1003="Extremity",IF(CG1003="","",CG1003),"")</f>
        <v/>
      </c>
      <c r="AU1003" s="1303">
        <f>IF(AC1003="Extremity",IF(CH1003="","",CH1003),"")</f>
        <v/>
      </c>
      <c r="AV1003" s="1304">
        <f>IF(AC1003="Extremity","",IF(CE1003="","",CE1003))</f>
        <v/>
      </c>
      <c r="AW1003" s="1304">
        <f>IF(AD1003="Extremity","",IF(CF1003="","",CF1003))</f>
        <v/>
      </c>
      <c r="AX1003" s="1305">
        <f>DL1003</f>
        <v/>
      </c>
      <c r="AY1003" s="1305">
        <f>DQ1003</f>
        <v/>
      </c>
      <c r="AZ1003" s="3377">
        <f>IF(AC1003="Extremity",IF(DA1003="","",DA1003),"")</f>
        <v/>
      </c>
      <c r="BA1003" s="3378">
        <f>IF(AC1003="Extremity","",IF(CT1003="","",CT1003))</f>
        <v/>
      </c>
      <c r="BB1003" s="1305">
        <f>IF(AC1003="Extremity",IF(DB1003="","",DB1003),"")</f>
        <v/>
      </c>
      <c r="BC1003" s="1304">
        <f>IF(AC1003="Extremity","",IF(CZ1003="","",CZ1003))</f>
        <v/>
      </c>
      <c r="BD1003" s="1305">
        <f>DD1003</f>
        <v/>
      </c>
      <c r="BE1003" s="132">
        <f>DE1003</f>
        <v/>
      </c>
      <c r="BF1003" s="133">
        <f>DF1003*60</f>
        <v/>
      </c>
      <c r="BG1003" s="121">
        <f>BE1003</f>
        <v/>
      </c>
      <c r="BH1003" s="133">
        <f>DG1003*60</f>
        <v/>
      </c>
      <c r="BI1003" s="133">
        <f>DH1003</f>
        <v/>
      </c>
      <c r="BJ1003" s="117"/>
      <c r="BK1003" s="812">
        <f>Overview!$E$7</f>
        <v/>
      </c>
      <c r="BL1003" s="117"/>
      <c r="BM1003" s="834">
        <f>DI1003</f>
        <v/>
      </c>
      <c r="BN1003" s="812">
        <f>Overview!$P$153</f>
        <v/>
      </c>
      <c r="BO1003" s="117"/>
      <c r="BP1003" s="117"/>
      <c r="BQ1003" s="115"/>
      <c r="BR1003" s="1478"/>
      <c r="BS1003" s="1541"/>
      <c r="BT1003" s="1864" t="inlineStr">
        <is>
          <t>WLAN</t>
        </is>
      </c>
      <c r="BU1003" s="1828" t="inlineStr">
        <is>
          <t>2.4 GHz</t>
        </is>
      </c>
      <c r="BV1003" s="906">
        <f>Overview!$H$29</f>
        <v/>
      </c>
      <c r="BW1003" s="1828"/>
      <c r="BX1003" s="1864" t="inlineStr">
        <is>
          <t>Body</t>
        </is>
      </c>
      <c r="BY1003" s="1196"/>
      <c r="BZ1003" s="1196"/>
      <c r="CA1003" s="881" t="str">
        <f>CONCATENATE(CA1001," - Variability")</f>
        <v>TBD - Variability</v>
      </c>
      <c r="CB1003" s="200">
        <v>5</v>
      </c>
      <c r="CC1003" s="881">
        <f>IF(COUNT('Conducted WiFi'!$AH$3:$AH$9)=0,7,INDEX('Conducted WiFi'!$T$3:$T$9,MATCH(MAX('Conducted WiFi'!$AH$3:$AH$9),'Conducted WiFi'!$AH$3:$AH$9,0)))</f>
        <v>7</v>
      </c>
      <c r="CD1003" s="881">
        <f>IF(COUNT('Conducted WiFi'!$AH$3:$AH$9)=0,2442,INDEX('Conducted WiFi'!$U$3:$U$9,MATCH(MAX('Conducted WiFi'!$AH$3:$AH$9),'Conducted WiFi'!$AH$3:$AH$9,0)))</f>
        <v>2442</v>
      </c>
      <c r="CE1003" s="7234"/>
      <c r="CF1003" s="7234"/>
      <c r="CG1003" s="7245"/>
      <c r="CH1003" s="7245"/>
      <c r="CI1003" s="225">
        <f>BY1003</f>
        <v/>
      </c>
      <c r="CJ1003" s="237">
        <f>BZ1003</f>
        <v/>
      </c>
      <c r="CK1003" s="223">
        <f>CA1003</f>
        <v/>
      </c>
      <c r="CL1003" s="237">
        <f>CC1003</f>
        <v/>
      </c>
      <c r="CM1003" s="237">
        <f>CD1003</f>
        <v/>
      </c>
      <c r="CN1003" s="1527"/>
      <c r="CO1003" s="1967"/>
      <c r="CP1003" s="7214">
        <f>IF(CF1003=""," ",IF(ABS(CE1003-CF1003)&lt;=0.1,"Valid","Not valid"))</f>
        <v/>
      </c>
      <c r="CQ1003" s="1674">
        <f> IF(CE1003="","",IF(AND(CE1003&lt;&gt;"",CF1003=""),IF(CE1003&gt;=0.8,"Medir+Sig Max","No"),IF(CF1003&lt;&gt;"",IF(CF1003&gt;=0.8,"Medir+Sig Max","No"),"")))</f>
        <v/>
      </c>
      <c r="CR1003" s="6927"/>
      <c r="CS1003" s="1674">
        <f>IF(CF1003="","",IF(MAX(CF988:CF1002)=0,"",IF(AND(CF1003&lt;=1.45,(CF1003/MAX(CF988:CF1002))&lt;=1.2,(CF1003/MAX(CF988:CF1002))&gt;=0.8),"Válido","REPETIR VAR")))</f>
        <v/>
      </c>
      <c r="CT1003" s="6710">
        <f>IF(CO1003="",IF(AND(CE1003="",CF1003=""),"",IF(CF1003="",IF(DQ1003&gt;1,ROUND(DQ1003*CE1003,3),CE1003),IF(DQ1003&gt;1,ROUND(DQ1003*CF1003,3),CF1003))),IF(AND(CE1003="",CF1003=""),"",IF(CF1003="",IF(DQ1003&gt;1,ROUND(DQ1003*CE1003*(1/(CO1003)),3),CE1003*(1/(CO1003))),IF(DQ1003&gt;1,ROUND(DQ1003*CF1003*(1/(CO1003)),3),CF1003*(1/(CO1003))))))</f>
        <v/>
      </c>
      <c r="CU1003" s="224">
        <f>BY1003</f>
        <v/>
      </c>
      <c r="CV1003" s="237">
        <f>BZ1003</f>
        <v/>
      </c>
      <c r="CW1003" s="237">
        <f>CA1003</f>
        <v/>
      </c>
      <c r="CX1003" s="224">
        <f>CC1003</f>
        <v/>
      </c>
      <c r="CY1003" s="237">
        <f>CD1003</f>
        <v/>
      </c>
      <c r="CZ1003" s="7474">
        <f>IF(COUNTIF(Overview!K12:K14,TRUE)&gt;0,1.6,IF(COUNTIF(Overview!L12:L14,TRUE)&gt;0,8,0))</f>
        <v/>
      </c>
      <c r="DA1003" s="1788"/>
      <c r="DB1003" s="7483"/>
      <c r="DC1003" s="844">
        <f>IF(CT1003="","",IF(CT1003&gt;CZ1003,"Fail","Pass"))</f>
        <v/>
      </c>
      <c r="DD1003" s="402"/>
      <c r="DE1003" s="1565">
        <f>MyTimestamp(DC1003)</f>
        <v/>
      </c>
      <c r="DF1003" s="1531">
        <f>IF(COUNT(CE1003:CH1003)=1,15,IF(COUNT(CE1003:CH1003)=0,0,30))</f>
        <v/>
      </c>
      <c r="DG1003" s="1532">
        <f>IF(DF1003=0,0,2)</f>
        <v/>
      </c>
      <c r="DH1003" s="1866"/>
      <c r="DI1003" s="1866"/>
      <c r="DJ1003" s="1863"/>
      <c r="DK1003" s="1789"/>
      <c r="DL1003" s="1574">
        <f>10^(CN1003/20)*100-100</f>
        <v/>
      </c>
      <c r="DM1003" s="976"/>
      <c r="DN1003" s="1275"/>
      <c r="DO1003" s="976">
        <f>IF(DM1003="","",10^(DM1003/10))</f>
        <v/>
      </c>
      <c r="DP1003" s="976">
        <f>IF(ISNUMBER(DN1003)=FALSE,"",10^(DN1003/10))</f>
        <v/>
      </c>
      <c r="DQ1003" s="1578">
        <f>IF(AND(ISNUMBER(DO1003),ISNUMBER(DP1003)),IF(DO1003/DP1003&gt;1,ROUND((DO1003)/DP1003,3),1),1)</f>
        <v/>
      </c>
      <c r="DR1003" s="1541"/>
      <c r="DS1003" s="1541"/>
      <c r="DT1003" s="1541"/>
      <c r="DU1003" s="1541"/>
      <c r="DV1003" s="1541"/>
      <c r="DW1003" s="1541"/>
      <c r="DX1003" s="1541"/>
      <c r="DY1003" s="1541"/>
      <c r="DZ1003" s="1541"/>
      <c r="EA1003" s="1541"/>
      <c r="EB1003" s="1541"/>
      <c r="EC1003" s="1541"/>
      <c r="ED1003" s="1541"/>
      <c r="EE1003" s="1541"/>
      <c r="EF1003" s="1541"/>
      <c r="EG1003" s="1541"/>
      <c r="EH1003" s="1541"/>
      <c r="EI1003" s="1541"/>
      <c r="EJ1003" s="1541"/>
      <c r="EK1003" s="1541"/>
      <c r="EL1003" s="1541"/>
      <c r="EM1003" s="1541"/>
      <c r="EN1003" s="1541"/>
      <c r="EO1003" s="1541"/>
      <c r="EP1003" s="1541"/>
      <c r="EQ1003" s="1541"/>
      <c r="ER1003" s="1541"/>
      <c r="ES1003" s="1541"/>
      <c r="ET1003" s="1541"/>
      <c r="EU1003" s="1541"/>
      <c r="EV1003" s="1541"/>
    </row>
    <row r="1004" ht="15" x14ac:dyDescent="0.25">
      <c r="A1004" s="1541"/>
      <c r="B1004" s="1541"/>
      <c r="C1004"/>
      <c r="D1004" s="1486"/>
      <c r="E1004" s="1486"/>
      <c r="F1004" s="672" t="inlineStr">
        <is>
          <t>5.5</t>
        </is>
      </c>
      <c r="G1004" s="1497"/>
      <c r="H1004" s="130">
        <f>BV1004</f>
        <v/>
      </c>
      <c r="I1004" s="130">
        <f>BW1004</f>
        <v/>
      </c>
      <c r="J1004" s="1299" t="inlineStr">
        <is>
          <t>WLAN</t>
        </is>
      </c>
      <c r="K1004" s="1299" t="inlineStr">
        <is>
          <t>2.4 GHz</t>
        </is>
      </c>
      <c r="L1004" s="115"/>
      <c r="M1004" s="130"/>
      <c r="N1004" s="119"/>
      <c r="O1004" s="131"/>
      <c r="P1004" s="6597"/>
      <c r="Q1004" s="131"/>
      <c r="R1004" s="131"/>
      <c r="S1004" s="6593"/>
      <c r="T1004" s="130">
        <v>7</v>
      </c>
      <c r="U1004" s="6593">
        <v>2442</v>
      </c>
      <c r="V1004" s="119"/>
      <c r="W1004" s="1305"/>
      <c r="X1004" s="119"/>
      <c r="Y1004" s="119"/>
      <c r="Z1004" s="119"/>
      <c r="AA1004" s="115"/>
      <c r="AB1004" s="115"/>
      <c r="AC1004" s="1300">
        <f>IF(OR(BX1004="Close to Ear",BX1004="Close to Head"),"Head",IF(BX1004="Extremity","Extremity","Body"))</f>
        <v/>
      </c>
      <c r="AD1004" s="1301">
        <f>CA1004</f>
        <v/>
      </c>
      <c r="AE1004" s="1299">
        <f>CB1004</f>
        <v/>
      </c>
      <c r="AF1004" s="115"/>
      <c r="AG1004" s="1302">
        <f>IF(OR(AZ1004="",BA1004=""),"N/A",IF(DC1004="Pass","P","F"))</f>
        <v/>
      </c>
      <c r="AH1004" s="129"/>
      <c r="AI1004" s="129"/>
      <c r="AJ1004" s="129"/>
      <c r="AK1004" s="119"/>
      <c r="AL1004" s="115"/>
      <c r="AM1004" s="119"/>
      <c r="AN1004" s="119"/>
      <c r="AO1004" s="692"/>
      <c r="AP1004" s="692"/>
      <c r="AQ1004" s="692"/>
      <c r="AR1004" s="692"/>
      <c r="AS1004" s="692"/>
      <c r="AT1004" s="1303">
        <f>IF(AC1004="Extremity",IF(CG1004="","",CG1004),"")</f>
        <v/>
      </c>
      <c r="AU1004" s="1303">
        <f>IF(AC1004="Extremity",IF(CH1004="","",CH1004),"")</f>
        <v/>
      </c>
      <c r="AV1004" s="1304">
        <f>IF(AC1004="Extremity","",IF(CE1004="","",CE1004))</f>
        <v/>
      </c>
      <c r="AW1004" s="1304">
        <f>IF(AD1004="Extremity","",IF(CF1004="","",CF1004))</f>
        <v/>
      </c>
      <c r="AX1004" s="1305">
        <f>DL1004</f>
        <v/>
      </c>
      <c r="AY1004" s="1305">
        <f>DQ1004</f>
        <v/>
      </c>
      <c r="AZ1004" s="3377">
        <f>IF(AC1004="Extremity",IF(DA1004="","",DA1004),"")</f>
        <v/>
      </c>
      <c r="BA1004" s="3378">
        <f>IF(AC1004="Extremity","",IF(CT1004="","",CT1004))</f>
        <v/>
      </c>
      <c r="BB1004" s="1305">
        <f>IF(AC1004="Extremity",IF(DB1004="","",DB1004),"")</f>
        <v/>
      </c>
      <c r="BC1004" s="1304">
        <f>IF(AC1004="Extremity","",IF(CZ1004="","",CZ1004))</f>
        <v/>
      </c>
      <c r="BD1004" s="1305">
        <f>DD1004</f>
        <v/>
      </c>
      <c r="BE1004" s="132">
        <f>DE1004</f>
        <v/>
      </c>
      <c r="BF1004" s="133">
        <f>DF1004*60</f>
        <v/>
      </c>
      <c r="BG1004" s="121">
        <f>BE1004</f>
        <v/>
      </c>
      <c r="BH1004" s="133">
        <f>DG1004*60</f>
        <v/>
      </c>
      <c r="BI1004" s="133">
        <f>DH1004</f>
        <v/>
      </c>
      <c r="BJ1004" s="117"/>
      <c r="BK1004" s="812">
        <f>Overview!$E$7</f>
        <v/>
      </c>
      <c r="BL1004" s="117"/>
      <c r="BM1004" s="834">
        <f>DI1004</f>
        <v/>
      </c>
      <c r="BN1004" s="812">
        <f>Overview!$P$153</f>
        <v/>
      </c>
      <c r="BO1004" s="117"/>
      <c r="BP1004" s="117"/>
      <c r="BQ1004" s="115"/>
      <c r="BR1004" s="1478"/>
      <c r="BS1004" s="1541"/>
      <c r="BT1004" s="1864" t="inlineStr">
        <is>
          <t>WLAN</t>
        </is>
      </c>
      <c r="BU1004" s="1828" t="inlineStr">
        <is>
          <t>2.4 GHz</t>
        </is>
      </c>
      <c r="BV1004" s="906">
        <f>Overview!$H$29</f>
        <v/>
      </c>
      <c r="BW1004" s="1828"/>
      <c r="BX1004" s="1864" t="inlineStr">
        <is>
          <t>Body</t>
        </is>
      </c>
      <c r="BY1004" s="1197"/>
      <c r="BZ1004" s="1197"/>
      <c r="CA1004" s="6689" t="str">
        <f>CONCATENATE(CA1002," - Variability2")</f>
        <v>TBD - Variability2</v>
      </c>
      <c r="CB1004" s="200">
        <v>5</v>
      </c>
      <c r="CC1004" s="6689">
        <f>IF(COUNT('Conducted WiFi'!$AH$3:$AH$9)=0,7,INDEX('Conducted WiFi'!$T$3:$T$9,MATCH(MAX('Conducted WiFi'!$AH$3:$AH$9),'Conducted WiFi'!$AH$3:$AH$9,0)))</f>
        <v>7</v>
      </c>
      <c r="CD1004" s="6689">
        <f>IF(COUNT('Conducted WiFi'!$AH$3:$AH$9)=0,2442,INDEX('Conducted WiFi'!$U$3:$U$9,MATCH(MAX('Conducted WiFi'!$AH$3:$AH$9),'Conducted WiFi'!$AH$3:$AH$9,0)))</f>
        <v>2442</v>
      </c>
      <c r="CE1004" s="7234"/>
      <c r="CF1004" s="7234"/>
      <c r="CG1004" s="7245"/>
      <c r="CH1004" s="7245"/>
      <c r="CI1004" s="225">
        <f>BY1004</f>
        <v/>
      </c>
      <c r="CJ1004" s="237">
        <f>BZ1004</f>
        <v/>
      </c>
      <c r="CK1004" s="223">
        <f>CA1004</f>
        <v/>
      </c>
      <c r="CL1004" s="237">
        <f>CC1004</f>
        <v/>
      </c>
      <c r="CM1004" s="237">
        <f>CD1004</f>
        <v/>
      </c>
      <c r="CN1004" s="1527"/>
      <c r="CO1004" s="1967"/>
      <c r="CP1004" s="7214">
        <f>IF(CF1004=""," ",IF(ABS(CE1004-CF1004)&lt;=0.1,"Valid","Not valid"))</f>
        <v/>
      </c>
      <c r="CQ1004" s="1674">
        <f> IF(CE1004="","",IF(AND(CE1004&lt;&gt;"",CF1004=""),IF(CE1004&gt;=0.8,"Medir+Sig Max","No"),IF(CF1004&lt;&gt;"",IF(CF1004&gt;=0.8,"Medir+Sig Max","No"),"")))</f>
        <v/>
      </c>
      <c r="CR1004" s="6927"/>
      <c r="CS1004" s="1674"/>
      <c r="CT1004" s="6710">
        <f>IF(CO1004="",IF(AND(CE1004="",CF1004=""),"",IF(CF1004="",IF(DQ1004&gt;1,ROUND(DQ1004*CE1004,3),CE1004),IF(DQ1004&gt;1,ROUND(DQ1004*CF1004,3),CF1004))),IF(AND(CE1004="",CF1004=""),"",IF(CF1004="",IF(DQ1004&gt;1,ROUND(DQ1004*CE1004*(1/(CO1004)),3),CE1004*(1/(CO1004))),IF(DQ1004&gt;1,ROUND(DQ1004*CF1004*(1/(CO1004)),3),CF1004*(1/(CO1004))))))</f>
        <v/>
      </c>
      <c r="CU1004" s="224">
        <f>BY1004</f>
        <v/>
      </c>
      <c r="CV1004" s="237">
        <f>BZ1004</f>
        <v/>
      </c>
      <c r="CW1004" s="237">
        <f>CA1004</f>
        <v/>
      </c>
      <c r="CX1004" s="224">
        <f>CC1004</f>
        <v/>
      </c>
      <c r="CY1004" s="237">
        <f>CD1004</f>
        <v/>
      </c>
      <c r="CZ1004" s="7474">
        <f>IF(COUNTIF(Overview!K12:K14,TRUE)&gt;0,1.6,IF(COUNTIF(Overview!L12:L14,TRUE)&gt;0,8,0))</f>
        <v/>
      </c>
      <c r="DA1004" s="1788"/>
      <c r="DB1004" s="7483"/>
      <c r="DC1004" s="844">
        <f>IF(CT1004="","",IF(CT1004&gt;CZ1004,"Fail","Pass"))</f>
        <v/>
      </c>
      <c r="DD1004" s="402"/>
      <c r="DE1004" s="1565">
        <f>MyTimestamp(DC1004)</f>
        <v/>
      </c>
      <c r="DF1004" s="1531">
        <f>IF(COUNT(CE1004:CH1004)=1,15,IF(COUNT(CE1004:CH1004)=0,0,30))</f>
        <v/>
      </c>
      <c r="DG1004" s="1532">
        <f>IF(DF1004=0,0,2)</f>
        <v/>
      </c>
      <c r="DH1004" s="1866"/>
      <c r="DI1004" s="1866"/>
      <c r="DJ1004" s="1863"/>
      <c r="DK1004" s="1789"/>
      <c r="DL1004" s="1574">
        <f>10^(CN1004/20)*100-100</f>
        <v/>
      </c>
      <c r="DM1004" s="976"/>
      <c r="DN1004" s="1275"/>
      <c r="DO1004" s="976">
        <f>IF(DM1004="","",10^(DM1004/10))</f>
        <v/>
      </c>
      <c r="DP1004" s="976">
        <f>IF(ISNUMBER(DN1004)=FALSE,"",10^(DN1004/10))</f>
        <v/>
      </c>
      <c r="DQ1004" s="1578">
        <f>IF(AND(ISNUMBER(DO1004),ISNUMBER(DP1004)),IF(DO1004/DP1004&gt;1,ROUND((DO1004)/DP1004,3),1),1)</f>
        <v/>
      </c>
      <c r="DR1004" s="1541"/>
      <c r="DS1004" s="1541"/>
      <c r="DT1004" s="1541"/>
      <c r="DU1004" s="1541"/>
      <c r="DV1004" s="1541"/>
      <c r="DW1004" s="1541"/>
      <c r="DX1004" s="1541"/>
      <c r="DY1004" s="1541"/>
      <c r="DZ1004" s="1541"/>
      <c r="EA1004" s="1541"/>
      <c r="EB1004" s="1541"/>
      <c r="EC1004" s="1541"/>
      <c r="ED1004" s="1541"/>
      <c r="EE1004" s="1541"/>
      <c r="EF1004" s="1541"/>
      <c r="EG1004" s="1541"/>
      <c r="EH1004" s="1541"/>
      <c r="EI1004" s="1541"/>
      <c r="EJ1004" s="1541"/>
      <c r="EK1004" s="1541"/>
      <c r="EL1004" s="1541"/>
      <c r="EM1004" s="1541"/>
      <c r="EN1004" s="1541"/>
      <c r="EO1004" s="1541"/>
      <c r="EP1004" s="1541"/>
      <c r="EQ1004" s="1541"/>
      <c r="ER1004" s="1541"/>
      <c r="ES1004" s="1541"/>
      <c r="ET1004" s="1541"/>
      <c r="EU1004" s="1541"/>
      <c r="EV1004" s="1541"/>
    </row>
    <row r="1005" ht="12.75" x14ac:dyDescent="0.2">
      <c r="A1005" s="1541"/>
      <c r="B1005" s="1541"/>
      <c r="C1005"/>
      <c r="D1005" s="6590"/>
      <c r="E1005" s="6590"/>
      <c r="F1005" s="6591" t="inlineStr">
        <is>
          <t>5.5</t>
        </is>
      </c>
      <c r="G1005" s="6592"/>
      <c r="H1005" s="6593">
        <f>BV1005</f>
        <v/>
      </c>
      <c r="I1005" s="6593">
        <f>BW1005</f>
        <v/>
      </c>
      <c r="J1005" s="6594" t="inlineStr">
        <is>
          <t>WLAN</t>
        </is>
      </c>
      <c r="K1005" s="6594" t="inlineStr">
        <is>
          <t>2.4 GHz</t>
        </is>
      </c>
      <c r="L1005" s="6595"/>
      <c r="M1005" s="6593"/>
      <c r="N1005" s="6596"/>
      <c r="O1005" s="6597"/>
      <c r="P1005" s="6597"/>
      <c r="Q1005" s="6597"/>
      <c r="R1005" s="6597"/>
      <c r="S1005" s="6593"/>
      <c r="T1005" s="130">
        <v>7</v>
      </c>
      <c r="U1005" s="6593">
        <v>2442</v>
      </c>
      <c r="V1005" s="6596"/>
      <c r="W1005" s="6598"/>
      <c r="X1005" s="6596"/>
      <c r="Y1005" s="6596"/>
      <c r="Z1005" s="6596"/>
      <c r="AA1005" s="6595"/>
      <c r="AB1005" s="6595"/>
      <c r="AC1005" s="6599">
        <f>IF(OR(BX1005="Close to Ear",BX1005="Close to Head"),"Head",IF(BX1005="Extremity","Extremity","Body"))</f>
        <v/>
      </c>
      <c r="AD1005" s="6600">
        <f>CA1005</f>
        <v/>
      </c>
      <c r="AE1005" s="6594">
        <f>CB1005</f>
        <v/>
      </c>
      <c r="AF1005" s="6595"/>
      <c r="AG1005" s="6601">
        <f>IF(OR(AZ1005="",BA1005=""),"N/A",IF(DC1005="Pass","P","F"))</f>
        <v/>
      </c>
      <c r="AH1005" s="6602"/>
      <c r="AI1005" s="6602"/>
      <c r="AJ1005" s="6602"/>
      <c r="AK1005" s="6596"/>
      <c r="AL1005" s="6595"/>
      <c r="AM1005" s="6596"/>
      <c r="AN1005" s="6596"/>
      <c r="AO1005" s="6603"/>
      <c r="AP1005" s="6603"/>
      <c r="AQ1005" s="6603"/>
      <c r="AR1005" s="6603"/>
      <c r="AS1005" s="6603"/>
      <c r="AT1005" s="6604">
        <f>IF(AC1005="Extremity",IF(CG1005="","",CG1005),"")</f>
        <v/>
      </c>
      <c r="AU1005" s="6604">
        <f>IF(AC1005="Extremity",IF(CH1005="","",CH1005),"")</f>
        <v/>
      </c>
      <c r="AV1005" s="6605">
        <f>IF(AC1005="Extremity","",IF(CE1005="","",CE1005))</f>
        <v/>
      </c>
      <c r="AW1005" s="6605">
        <f>IF(AD1005="Extremity","",IF(CF1005="","",CF1005))</f>
        <v/>
      </c>
      <c r="AX1005" s="6598">
        <f>DL1005</f>
        <v/>
      </c>
      <c r="AY1005" s="6598">
        <f>DQ1005</f>
        <v/>
      </c>
      <c r="AZ1005" s="6606">
        <f>IF(AC1005="Extremity",IF(DA1005="","",DA1005),"")</f>
        <v/>
      </c>
      <c r="BA1005" s="6607">
        <f>IF(AC1005="Extremity","",IF(CT1005="","",CT1005))</f>
        <v/>
      </c>
      <c r="BB1005" s="6598">
        <f>IF(AC1005="Extremity",IF(DB1005="","",DB1005),"")</f>
        <v/>
      </c>
      <c r="BC1005" s="6605">
        <f>IF(AC1005="Extremity","",IF(CZ1005="","",CZ1005))</f>
        <v/>
      </c>
      <c r="BD1005" s="6598">
        <f>DD1005</f>
        <v/>
      </c>
      <c r="BE1005" s="6608">
        <f>DE1005</f>
        <v/>
      </c>
      <c r="BF1005" s="6609">
        <f>DF1005*60</f>
        <v/>
      </c>
      <c r="BG1005" s="6610">
        <f>BE1005</f>
        <v/>
      </c>
      <c r="BH1005" s="6609">
        <f>DG1005*60</f>
        <v/>
      </c>
      <c r="BI1005" s="6609">
        <f>DH1005</f>
        <v/>
      </c>
      <c r="BJ1005" s="6611"/>
      <c r="BK1005" s="6612">
        <f>Overview!$E$7</f>
        <v/>
      </c>
      <c r="BL1005" s="6611"/>
      <c r="BM1005" s="6609">
        <f>DI1005</f>
        <v/>
      </c>
      <c r="BN1005" s="6612">
        <f>Overview!$P$153</f>
        <v/>
      </c>
      <c r="BO1005" s="6611"/>
      <c r="BP1005" s="6611"/>
      <c r="BQ1005" s="6595"/>
      <c r="BR1005" s="6613"/>
      <c r="BS1005" s="1541"/>
      <c r="BT1005" s="1864" t="inlineStr">
        <is>
          <t>WLAN</t>
        </is>
      </c>
      <c r="BU1005" s="1828" t="inlineStr">
        <is>
          <t>2.4 GHz</t>
        </is>
      </c>
      <c r="BV1005" s="906">
        <f>Overview!$H$29</f>
        <v/>
      </c>
      <c r="BW1005" s="1828"/>
      <c r="BX1005" s="1864" t="inlineStr">
        <is>
          <t>Body</t>
        </is>
      </c>
      <c r="BY1005" s="6709"/>
      <c r="BZ1005" s="6709"/>
      <c r="CA1005" s="6689" t="str">
        <f>CONCATENATE(CA1001," - Battery check 1")</f>
        <v>TBD - Battery check 1</v>
      </c>
      <c r="CB1005" s="200">
        <v>5</v>
      </c>
      <c r="CC1005" s="6689">
        <f>IF(COUNT('Conducted WiFi'!$AH$3:$AH$9)=0,7,INDEX('Conducted WiFi'!$T$3:$T$9,MATCH(MAX('Conducted WiFi'!$AH$3:$AH$9),'Conducted WiFi'!$AH$3:$AH$9,0)))</f>
        <v>7</v>
      </c>
      <c r="CD1005" s="6689">
        <f>IF(COUNT('Conducted WiFi'!$AH$3:$AH$9)=0,2442,INDEX('Conducted WiFi'!$U$3:$U$9,MATCH(MAX('Conducted WiFi'!$AH$3:$AH$9),'Conducted WiFi'!$AH$3:$AH$9,0)))</f>
        <v>2442</v>
      </c>
      <c r="CE1005" s="7234"/>
      <c r="CF1005" s="7234"/>
      <c r="CG1005" s="7245"/>
      <c r="CH1005" s="7245"/>
      <c r="CI1005" s="225">
        <f>BY1005</f>
        <v/>
      </c>
      <c r="CJ1005" s="237">
        <f>BZ1005</f>
        <v/>
      </c>
      <c r="CK1005" s="223">
        <f>CA1005</f>
        <v/>
      </c>
      <c r="CL1005" s="237">
        <f>CC1005</f>
        <v/>
      </c>
      <c r="CM1005" s="237">
        <f>CD1005</f>
        <v/>
      </c>
      <c r="CN1005" s="1527"/>
      <c r="CO1005" s="1967"/>
      <c r="CP1005" s="7214">
        <f>IF(CF1005=""," ",IF(ABS(CE1005-CF1005)&lt;=0.1,"Valid","Not valid"))</f>
        <v/>
      </c>
      <c r="CQ1005" s="1674">
        <f> IF(CE1005="","",IF(AND(CE1005&lt;&gt;"",CF1005=""),IF(CE1005&gt;=0.8,"Medir+Sig Max","No"),IF(CF1005&lt;&gt;"",IF(CF1005&gt;=0.8,"Medir+Sig Max","No"),"")))</f>
        <v/>
      </c>
      <c r="CR1005" s="6927">
        <f>IF(UPPER($CQ$1)="X",IF(CF1005=""," ",IF((ABS(CE1005)&lt;5)*AND(ABS(CF1005)&lt;5)*AND(ABS(CT1005)&lt;5),"Solo si es max","Medir")),IF(CF1005=""," ",IF((ABS(CE1005)&lt;1)*AND(ABS(CF1005)&lt;1)*AND(ABS(CT1005)&lt;1),"Solo si es max","Medir")))</f>
        <v/>
      </c>
      <c r="CS1005" s="1674"/>
      <c r="CT1005" s="6710"/>
      <c r="CU1005" s="224">
        <f>BY1005</f>
        <v/>
      </c>
      <c r="CV1005" s="237">
        <f>BZ1005</f>
        <v/>
      </c>
      <c r="CW1005" s="237">
        <f>CA1005</f>
        <v/>
      </c>
      <c r="CX1005" s="224">
        <f>CC1005</f>
        <v/>
      </c>
      <c r="CY1005" s="237">
        <f>CD1005</f>
        <v/>
      </c>
      <c r="CZ1005" s="7474">
        <f>IF(COUNTIF(Overview!K12:K14,TRUE)&gt;0,1.6,IF(COUNTIF(Overview!L12:L14,TRUE)&gt;0,8,0))</f>
        <v/>
      </c>
      <c r="DA1005" s="1788"/>
      <c r="DB1005" s="7483"/>
      <c r="DC1005" s="844">
        <f>IF(CT1005="","",IF(CT1005&gt;CZ1005,"Fail","Pass"))</f>
        <v/>
      </c>
      <c r="DD1005" s="402"/>
      <c r="DE1005" s="1565">
        <f>MyTimestamp(DC1005)</f>
        <v/>
      </c>
      <c r="DF1005" s="1531">
        <f>IF(COUNT(CE1005:CH1005)=1,15,IF(COUNT(CE1005:CH1005)=0,0,30))</f>
        <v/>
      </c>
      <c r="DG1005" s="1532">
        <f>IF(DF1005=0,0,2)</f>
        <v/>
      </c>
      <c r="DH1005" s="1866"/>
      <c r="DI1005" s="1866"/>
      <c r="DJ1005" s="1863"/>
      <c r="DK1005" s="1789"/>
      <c r="DL1005" s="1574">
        <f>10^(CN1005/20)*100-100</f>
        <v/>
      </c>
      <c r="DM1005" s="976"/>
      <c r="DN1005" s="1275"/>
      <c r="DO1005" s="976">
        <f>IF(DM1005="","",10^(DM1005/10))</f>
        <v/>
      </c>
      <c r="DP1005" s="976">
        <f>IF(ISNUMBER(DN1005)=FALSE,"",10^(DN1005/10))</f>
        <v/>
      </c>
      <c r="DQ1005" s="1578">
        <f>IF(AND(ISNUMBER(DO1005),ISNUMBER(DP1005)),IF(DO1005/DP1005&gt;1,ROUND((DO1005)/DP1005,3),1),1)</f>
        <v/>
      </c>
      <c r="DR1005" s="1541"/>
      <c r="DS1005" s="1541"/>
      <c r="DT1005" s="1541"/>
      <c r="DU1005" s="1541"/>
      <c r="DV1005" s="1541"/>
      <c r="DW1005" s="1541"/>
      <c r="DX1005" s="1541"/>
      <c r="DY1005" s="1541"/>
      <c r="DZ1005" s="1541"/>
      <c r="EA1005" s="1541"/>
      <c r="EB1005" s="1541"/>
      <c r="EC1005" s="1541"/>
      <c r="ED1005" s="1541"/>
      <c r="EE1005" s="1541"/>
      <c r="EF1005" s="1541"/>
      <c r="EG1005" s="1541"/>
      <c r="EH1005" s="1541"/>
      <c r="EI1005" s="1541"/>
      <c r="EJ1005" s="1541"/>
      <c r="EK1005" s="1541"/>
      <c r="EL1005" s="1541"/>
      <c r="EM1005" s="1541"/>
      <c r="EN1005" s="1541"/>
      <c r="EO1005" s="1541"/>
      <c r="EP1005" s="1541"/>
      <c r="EQ1005" s="1541"/>
      <c r="ER1005" s="1541"/>
      <c r="ES1005" s="1541"/>
      <c r="ET1005" s="1541"/>
      <c r="EU1005" s="1541"/>
      <c r="EV1005" s="1541"/>
    </row>
    <row r="1006" ht="12.75" x14ac:dyDescent="0.2">
      <c r="A1006" s="1541"/>
      <c r="B1006" s="1541"/>
      <c r="C1006"/>
      <c r="D1006" s="6590"/>
      <c r="E1006" s="6590"/>
      <c r="F1006" s="6591" t="inlineStr">
        <is>
          <t>5.5</t>
        </is>
      </c>
      <c r="G1006" s="6592"/>
      <c r="H1006" s="6593">
        <f>BV1006</f>
        <v/>
      </c>
      <c r="I1006" s="6593">
        <f>BW1006</f>
        <v/>
      </c>
      <c r="J1006" s="6594" t="inlineStr">
        <is>
          <t>WLAN</t>
        </is>
      </c>
      <c r="K1006" s="6594" t="inlineStr">
        <is>
          <t>2.4 GHz</t>
        </is>
      </c>
      <c r="L1006" s="6595"/>
      <c r="M1006" s="6593"/>
      <c r="N1006" s="6596"/>
      <c r="O1006" s="6597"/>
      <c r="P1006" s="6597"/>
      <c r="Q1006" s="6597"/>
      <c r="R1006" s="6597"/>
      <c r="S1006" s="6593"/>
      <c r="T1006" s="130">
        <v>7</v>
      </c>
      <c r="U1006" s="6593">
        <v>2442</v>
      </c>
      <c r="V1006" s="6596"/>
      <c r="W1006" s="6598"/>
      <c r="X1006" s="6596"/>
      <c r="Y1006" s="6596"/>
      <c r="Z1006" s="6596"/>
      <c r="AA1006" s="6595"/>
      <c r="AB1006" s="6595"/>
      <c r="AC1006" s="6599">
        <f>IF(OR(BX1006="Close to Ear",BX1006="Close to Head"),"Head",IF(BX1006="Extremity","Extremity","Body"))</f>
        <v/>
      </c>
      <c r="AD1006" s="6600">
        <f>CA1006</f>
        <v/>
      </c>
      <c r="AE1006" s="6594">
        <f>CB1006</f>
        <v/>
      </c>
      <c r="AF1006" s="6595"/>
      <c r="AG1006" s="6601">
        <f>IF(OR(AZ1006="",BA1006=""),"N/A",IF(DC1006="Pass","P","F"))</f>
        <v/>
      </c>
      <c r="AH1006" s="6602"/>
      <c r="AI1006" s="6602"/>
      <c r="AJ1006" s="6602"/>
      <c r="AK1006" s="6596"/>
      <c r="AL1006" s="6595"/>
      <c r="AM1006" s="6596"/>
      <c r="AN1006" s="6596"/>
      <c r="AO1006" s="6603"/>
      <c r="AP1006" s="6603"/>
      <c r="AQ1006" s="6603"/>
      <c r="AR1006" s="6603"/>
      <c r="AS1006" s="6603"/>
      <c r="AT1006" s="6604">
        <f>IF(AC1006="Extremity",IF(CG1006="","",CG1006),"")</f>
        <v/>
      </c>
      <c r="AU1006" s="6604">
        <f>IF(AC1006="Extremity",IF(CH1006="","",CH1006),"")</f>
        <v/>
      </c>
      <c r="AV1006" s="6605">
        <f>IF(AC1006="Extremity","",IF(CE1006="","",CE1006))</f>
        <v/>
      </c>
      <c r="AW1006" s="6605">
        <f>IF(AD1006="Extremity","",IF(CF1006="","",CF1006))</f>
        <v/>
      </c>
      <c r="AX1006" s="6598">
        <f>DL1006</f>
        <v/>
      </c>
      <c r="AY1006" s="6598">
        <f>DQ1006</f>
        <v/>
      </c>
      <c r="AZ1006" s="6606">
        <f>IF(AC1006="Extremity",IF(DA1006="","",DA1006),"")</f>
        <v/>
      </c>
      <c r="BA1006" s="6607">
        <f>IF(AC1006="Extremity","",IF(CT1006="","",CT1006))</f>
        <v/>
      </c>
      <c r="BB1006" s="6598">
        <f>IF(AC1006="Extremity",IF(DB1006="","",DB1006),"")</f>
        <v/>
      </c>
      <c r="BC1006" s="6605">
        <f>IF(AC1006="Extremity","",IF(CZ1006="","",CZ1006))</f>
        <v/>
      </c>
      <c r="BD1006" s="6598">
        <f>DD1006</f>
        <v/>
      </c>
      <c r="BE1006" s="6608">
        <f>DE1006</f>
        <v/>
      </c>
      <c r="BF1006" s="6609">
        <f>DF1006*60</f>
        <v/>
      </c>
      <c r="BG1006" s="6610">
        <f>BE1006</f>
        <v/>
      </c>
      <c r="BH1006" s="6609">
        <f>DG1006*60</f>
        <v/>
      </c>
      <c r="BI1006" s="6609">
        <f>DH1006</f>
        <v/>
      </c>
      <c r="BJ1006" s="6611"/>
      <c r="BK1006" s="6612">
        <f>Overview!$E$7</f>
        <v/>
      </c>
      <c r="BL1006" s="6611"/>
      <c r="BM1006" s="6609">
        <f>DI1006</f>
        <v/>
      </c>
      <c r="BN1006" s="6612">
        <f>Overview!$P$153</f>
        <v/>
      </c>
      <c r="BO1006" s="6611"/>
      <c r="BP1006" s="6611"/>
      <c r="BQ1006" s="6595"/>
      <c r="BR1006" s="6613"/>
      <c r="BS1006" s="1541"/>
      <c r="BT1006" s="1864" t="inlineStr">
        <is>
          <t>WLAN</t>
        </is>
      </c>
      <c r="BU1006" s="1828" t="inlineStr">
        <is>
          <t>2.4 GHz</t>
        </is>
      </c>
      <c r="BV1006" s="906">
        <f>Overview!$H$29</f>
        <v/>
      </c>
      <c r="BW1006" s="1828"/>
      <c r="BX1006" s="1864" t="inlineStr">
        <is>
          <t>Body</t>
        </is>
      </c>
      <c r="BY1006" s="6709"/>
      <c r="BZ1006" s="6709"/>
      <c r="CA1006" s="6689" t="str">
        <f>CONCATENATE(CA1002," - Battery check 2")</f>
        <v>TBD - Battery check 2</v>
      </c>
      <c r="CB1006" s="200">
        <v>5</v>
      </c>
      <c r="CC1006" s="6689">
        <f>IF(COUNT('Conducted WiFi'!$AH$3:$AH$9)=0,7,INDEX('Conducted WiFi'!$T$3:$T$9,MATCH(MAX('Conducted WiFi'!$AH$3:$AH$9),'Conducted WiFi'!$AH$3:$AH$9,0)))</f>
        <v>7</v>
      </c>
      <c r="CD1006" s="6689">
        <f>IF(COUNT('Conducted WiFi'!$AH$3:$AH$9)=0,2442,INDEX('Conducted WiFi'!$U$3:$U$9,MATCH(MAX('Conducted WiFi'!$AH$3:$AH$9),'Conducted WiFi'!$AH$3:$AH$9,0)))</f>
        <v>2442</v>
      </c>
      <c r="CE1006" s="7234"/>
      <c r="CF1006" s="7234"/>
      <c r="CG1006" s="7245"/>
      <c r="CH1006" s="7245"/>
      <c r="CI1006" s="225">
        <f>BY1006</f>
        <v/>
      </c>
      <c r="CJ1006" s="237">
        <f>BZ1006</f>
        <v/>
      </c>
      <c r="CK1006" s="223">
        <f>CA1006</f>
        <v/>
      </c>
      <c r="CL1006" s="237">
        <f>CC1006</f>
        <v/>
      </c>
      <c r="CM1006" s="237">
        <f>CD1006</f>
        <v/>
      </c>
      <c r="CN1006" s="1527"/>
      <c r="CO1006" s="1967"/>
      <c r="CP1006" s="7214">
        <f>IF(CF1006=""," ",IF(ABS(CE1006-CF1006)&lt;=0.1,"Valid","Not valid"))</f>
        <v/>
      </c>
      <c r="CQ1006" s="1674">
        <f> IF(CE1006="","",IF(AND(CE1006&lt;&gt;"",CF1006=""),IF(CE1006&gt;=0.8,"Medir+Sig Max","No"),IF(CF1006&lt;&gt;"",IF(CF1006&gt;=0.8,"Medir+Sig Max","No"),"")))</f>
        <v/>
      </c>
      <c r="CR1006" s="6928">
        <f>IF(UPPER($CQ$1)="X",IF(CF1006=""," ",IF((ABS(CE1006)&lt;5)*AND(ABS(CF1006)&lt;5)*AND(ABS(CT1006)&lt;5),"Solo si es max","Medir")),IF(CF1006=""," ",IF((ABS(CE1006)&lt;1)*AND(ABS(CF1006)&lt;1)*AND(ABS(CT1006)&lt;1),"Solo si es max","Medir")))</f>
        <v/>
      </c>
      <c r="CS1006" s="1675"/>
      <c r="CT1006" s="6711"/>
      <c r="CU1006" s="224">
        <f>BY1006</f>
        <v/>
      </c>
      <c r="CV1006" s="237">
        <f>BZ1006</f>
        <v/>
      </c>
      <c r="CW1006" s="237">
        <f>CA1006</f>
        <v/>
      </c>
      <c r="CX1006" s="224">
        <f>CC1006</f>
        <v/>
      </c>
      <c r="CY1006" s="237">
        <f>CD1006</f>
        <v/>
      </c>
      <c r="CZ1006" s="7474">
        <f>IF(COUNTIF(Overview!K12:K14,TRUE)&gt;0,1.6,IF(COUNTIF(Overview!L12:L14,TRUE)&gt;0,8,0))</f>
        <v/>
      </c>
      <c r="DA1006" s="1788"/>
      <c r="DB1006" s="7483"/>
      <c r="DC1006" s="844">
        <f>IF(CT1006="","",IF(CT1006&gt;CZ1006,"Fail","Pass"))</f>
        <v/>
      </c>
      <c r="DD1006" s="402"/>
      <c r="DE1006" s="1565">
        <f>MyTimestamp(DC1006)</f>
        <v/>
      </c>
      <c r="DF1006" s="1531">
        <f>IF(COUNT(CE1006:CH1006)=1,15,IF(COUNT(CE1006:CH1006)=0,0,30))</f>
        <v/>
      </c>
      <c r="DG1006" s="1532">
        <f>IF(DF1006=0,0,2)</f>
        <v/>
      </c>
      <c r="DH1006" s="1866"/>
      <c r="DI1006" s="1866"/>
      <c r="DJ1006" s="1863"/>
      <c r="DK1006" s="1789"/>
      <c r="DL1006" s="1574">
        <f>10^(CN1006/20)*100-100</f>
        <v/>
      </c>
      <c r="DM1006" s="976"/>
      <c r="DN1006" s="1275"/>
      <c r="DO1006" s="976">
        <f>IF(DM1006="","",10^(DM1006/10))</f>
        <v/>
      </c>
      <c r="DP1006" s="976">
        <f>IF(ISNUMBER(DN1006)=FALSE,"",10^(DN1006/10))</f>
        <v/>
      </c>
      <c r="DQ1006" s="1578">
        <f>IF(AND(ISNUMBER(DO1006),ISNUMBER(DP1006)),IF(DO1006/DP1006&gt;1,ROUND((DO1006)/DP1006,3),1),1)</f>
        <v/>
      </c>
      <c r="DR1006" s="1541"/>
      <c r="DS1006" s="1541"/>
      <c r="DT1006" s="1541"/>
      <c r="DU1006" s="1541"/>
      <c r="DV1006" s="1541"/>
      <c r="DW1006" s="1541"/>
      <c r="DX1006" s="1541"/>
      <c r="DY1006" s="1541"/>
      <c r="DZ1006" s="1541"/>
      <c r="EA1006" s="1541"/>
      <c r="EB1006" s="1541"/>
      <c r="EC1006" s="1541"/>
      <c r="ED1006" s="1541"/>
      <c r="EE1006" s="1541"/>
      <c r="EF1006" s="1541"/>
      <c r="EG1006" s="1541"/>
      <c r="EH1006" s="1541"/>
      <c r="EI1006" s="1541"/>
      <c r="EJ1006" s="1541"/>
      <c r="EK1006" s="1541"/>
      <c r="EL1006" s="1541"/>
      <c r="EM1006" s="1541"/>
      <c r="EN1006" s="1541"/>
      <c r="EO1006" s="1541"/>
      <c r="EP1006" s="1541"/>
      <c r="EQ1006" s="1541"/>
      <c r="ER1006" s="1541"/>
      <c r="ES1006" s="1541"/>
      <c r="ET1006" s="1541"/>
      <c r="EU1006" s="1541"/>
      <c r="EV1006" s="1541"/>
    </row>
    <row r="1007" ht="12.75" x14ac:dyDescent="0.2">
      <c r="A1007" s="1541"/>
      <c r="B1007" s="1541"/>
      <c r="C1007"/>
      <c r="D1007" s="6799"/>
      <c r="E1007" s="6799"/>
      <c r="F1007" s="6800" t="inlineStr">
        <is>
          <t>5.5</t>
        </is>
      </c>
      <c r="G1007" s="6801"/>
      <c r="H1007" s="6802">
        <f>BV1007</f>
        <v/>
      </c>
      <c r="I1007" s="6802">
        <f>BW1007</f>
        <v/>
      </c>
      <c r="J1007" s="6803" t="inlineStr">
        <is>
          <t>WLAN</t>
        </is>
      </c>
      <c r="K1007" s="6803" t="inlineStr">
        <is>
          <t>2.4 GHz</t>
        </is>
      </c>
      <c r="L1007" s="6804"/>
      <c r="M1007" s="6802"/>
      <c r="N1007" s="6805"/>
      <c r="O1007" s="6806"/>
      <c r="P1007" s="6597"/>
      <c r="Q1007" s="6806"/>
      <c r="R1007" s="6806"/>
      <c r="S1007" s="6593"/>
      <c r="T1007" s="130">
        <v>7</v>
      </c>
      <c r="U1007" s="6593">
        <v>2442</v>
      </c>
      <c r="V1007" s="6805"/>
      <c r="W1007" s="6807"/>
      <c r="X1007" s="6805"/>
      <c r="Y1007" s="6805"/>
      <c r="Z1007" s="6805"/>
      <c r="AA1007" s="6804"/>
      <c r="AB1007" s="6804"/>
      <c r="AC1007" s="6808">
        <f>IF(OR(BX1007="Close to Ear",BX1007="Close to Head"),"Head",IF(BX1007="Extremity","Extremity","Body"))</f>
        <v/>
      </c>
      <c r="AD1007" s="6809">
        <f>CA1007</f>
        <v/>
      </c>
      <c r="AE1007" s="6803">
        <f>CB1007</f>
        <v/>
      </c>
      <c r="AF1007" s="6804"/>
      <c r="AG1007" s="6810">
        <f>IF(OR(AZ1007="",BA1007=""),"N/A",IF(DC1007="Pass","P","F"))</f>
        <v/>
      </c>
      <c r="AH1007" s="6811"/>
      <c r="AI1007" s="6811"/>
      <c r="AJ1007" s="6811"/>
      <c r="AK1007" s="6805"/>
      <c r="AL1007" s="6804"/>
      <c r="AM1007" s="6805"/>
      <c r="AN1007" s="6805"/>
      <c r="AO1007" s="6812"/>
      <c r="AP1007" s="6812"/>
      <c r="AQ1007" s="6812"/>
      <c r="AR1007" s="6812"/>
      <c r="AS1007" s="6812"/>
      <c r="AT1007" s="6813">
        <f>IF(AC1007="Extremity",IF(CG1007="","",CG1007),"")</f>
        <v/>
      </c>
      <c r="AU1007" s="6813">
        <f>IF(AC1007="Extremity",IF(CH1007="","",CH1007),"")</f>
        <v/>
      </c>
      <c r="AV1007" s="6814">
        <f>IF(AC1007="Extremity","",IF(CE1007="","",CE1007))</f>
        <v/>
      </c>
      <c r="AW1007" s="6814">
        <f>IF(AD1007="Extremity","",IF(CF1007="","",CF1007))</f>
        <v/>
      </c>
      <c r="AX1007" s="6807">
        <f>DL1007</f>
        <v/>
      </c>
      <c r="AY1007" s="6807">
        <f>DQ1007</f>
        <v/>
      </c>
      <c r="AZ1007" s="6815">
        <f>IF(AC1007="Extremity",IF(DA1007="","",DA1007),"")</f>
        <v/>
      </c>
      <c r="BA1007" s="6816">
        <f>IF(AC1007="Extremity","",IF(CT1007="","",CT1007))</f>
        <v/>
      </c>
      <c r="BB1007" s="6807">
        <f>IF(AC1007="Extremity",IF(DB1007="","",DB1007),"")</f>
        <v/>
      </c>
      <c r="BC1007" s="6814">
        <f>IF(AC1007="Extremity","",IF(CZ1007="","",CZ1007))</f>
        <v/>
      </c>
      <c r="BD1007" s="6807">
        <f>DD1007</f>
        <v/>
      </c>
      <c r="BE1007" s="6817">
        <f>DE1007</f>
        <v/>
      </c>
      <c r="BF1007" s="6818">
        <f>DF1007*60</f>
        <v/>
      </c>
      <c r="BG1007" s="6819">
        <f>BE1007</f>
        <v/>
      </c>
      <c r="BH1007" s="6818">
        <f>DG1007*60</f>
        <v/>
      </c>
      <c r="BI1007" s="6818">
        <f>DH1007</f>
        <v/>
      </c>
      <c r="BJ1007" s="6820"/>
      <c r="BK1007" s="6821">
        <f>Overview!$E$7</f>
        <v/>
      </c>
      <c r="BL1007" s="6820"/>
      <c r="BM1007" s="6818">
        <f>DI1007</f>
        <v/>
      </c>
      <c r="BN1007" s="6821">
        <f>Overview!$P$153</f>
        <v/>
      </c>
      <c r="BO1007" s="6820"/>
      <c r="BP1007" s="6820"/>
      <c r="BQ1007" s="6804"/>
      <c r="BR1007" s="6822"/>
      <c r="BS1007" s="1541"/>
      <c r="BT1007" s="1864" t="inlineStr">
        <is>
          <t>WLAN</t>
        </is>
      </c>
      <c r="BU1007" s="1828" t="inlineStr">
        <is>
          <t>2.4 GHz</t>
        </is>
      </c>
      <c r="BV1007" s="906">
        <f>Overview!$H$29</f>
        <v/>
      </c>
      <c r="BW1007" s="1828"/>
      <c r="BX1007" s="1864" t="inlineStr">
        <is>
          <t>Body</t>
        </is>
      </c>
      <c r="BY1007" s="6709"/>
      <c r="BZ1007" s="6709"/>
      <c r="CA1007" s="882" t="inlineStr">
        <is>
          <t>Front of Face</t>
        </is>
      </c>
      <c r="CB1007" s="200">
        <v>25</v>
      </c>
      <c r="CC1007" s="882">
        <f>IF(COUNT('Conducted WiFi'!$AH$3:$AH$9)=0,7,INDEX('Conducted WiFi'!$T$3:$T$9,MATCH(MAX('Conducted WiFi'!$AH$3:$AH$9),'Conducted WiFi'!$AH$3:$AH$9,0)))</f>
        <v>7</v>
      </c>
      <c r="CD1007" s="6837">
        <f>IF(COUNT('Conducted WiFi'!$AH$3:$AH$9)=0,2442,INDEX('Conducted WiFi'!$U$3:$U$9,MATCH(MAX('Conducted WiFi'!$AH$3:$AH$9),'Conducted WiFi'!$AH$3:$AH$9,0)))</f>
        <v>2442</v>
      </c>
      <c r="CE1007" s="7246"/>
      <c r="CF1007" s="7246"/>
      <c r="CG1007" s="7245"/>
      <c r="CH1007" s="7245"/>
      <c r="CI1007" s="225">
        <f>BY1007</f>
        <v/>
      </c>
      <c r="CJ1007" s="237">
        <f>BZ1007</f>
        <v/>
      </c>
      <c r="CK1007" s="223">
        <f>CA1007</f>
        <v/>
      </c>
      <c r="CL1007" s="237">
        <f>CC1007</f>
        <v/>
      </c>
      <c r="CM1007" s="6672"/>
      <c r="CN1007" s="6834"/>
      <c r="CO1007" s="1967"/>
      <c r="CP1007" s="7217"/>
      <c r="CQ1007" s="7220"/>
      <c r="CR1007" s="6930"/>
      <c r="CS1007" s="446"/>
      <c r="CT1007" s="6835"/>
      <c r="CU1007" s="224">
        <f>BY1007</f>
        <v/>
      </c>
      <c r="CV1007" s="237">
        <f>BZ1007</f>
        <v/>
      </c>
      <c r="CW1007" s="237">
        <f>CA1007</f>
        <v/>
      </c>
      <c r="CX1007" s="224">
        <f>CC1007</f>
        <v/>
      </c>
      <c r="CY1007" s="237">
        <f>CD1007</f>
        <v/>
      </c>
      <c r="CZ1007" s="7478">
        <f>IF(COUNTIF(Overview!K12:K14,TRUE)&gt;0,1.6,IF(COUNTIF(Overview!L12:L14,TRUE)&gt;0,8,0))</f>
        <v/>
      </c>
      <c r="DA1007" s="1807"/>
      <c r="DB1007" s="7484"/>
      <c r="DC1007" s="844">
        <f>IF(CT1007="","",IF(CT1007&gt;CZ1007,"Fail","Pass"))</f>
        <v/>
      </c>
      <c r="DD1007" s="6666"/>
      <c r="DE1007" s="1565">
        <f>MyTimestamp(DC1007)</f>
        <v/>
      </c>
      <c r="DF1007" s="1531">
        <f>IF(COUNT(CE1007:CH1007)=1,15,IF(COUNT(CE1007:CH1007)=0,0,30))</f>
        <v/>
      </c>
      <c r="DG1007" s="1532">
        <f>IF(DF1007=0,0,2)</f>
        <v/>
      </c>
      <c r="DH1007" s="6825"/>
      <c r="DI1007" s="6825"/>
      <c r="DJ1007" s="1863"/>
      <c r="DK1007" s="6838"/>
      <c r="DL1007" s="1574">
        <f>10^(CN1007/20)*100-100</f>
        <v/>
      </c>
      <c r="DM1007" s="1109"/>
      <c r="DN1007" s="6839"/>
      <c r="DO1007" s="1109"/>
      <c r="DP1007" s="1109"/>
      <c r="DQ1007" s="6827"/>
      <c r="DR1007" s="1541"/>
      <c r="DS1007" s="1541"/>
      <c r="DT1007" s="1541"/>
      <c r="DU1007" s="1541"/>
      <c r="DV1007" s="1541"/>
      <c r="DW1007" s="1541"/>
      <c r="DX1007" s="1541"/>
      <c r="DY1007" s="1541"/>
      <c r="DZ1007" s="1541"/>
      <c r="EA1007" s="1541"/>
      <c r="EB1007" s="1541"/>
      <c r="EC1007" s="1541"/>
      <c r="ED1007" s="1541"/>
      <c r="EE1007" s="1541"/>
      <c r="EF1007" s="1541"/>
      <c r="EG1007" s="1541"/>
      <c r="EH1007" s="1541"/>
      <c r="EI1007" s="1541"/>
      <c r="EJ1007" s="1541"/>
      <c r="EK1007" s="1541"/>
      <c r="EL1007" s="1541"/>
      <c r="EM1007" s="1541"/>
      <c r="EN1007" s="1541"/>
      <c r="EO1007" s="1541"/>
      <c r="EP1007" s="1541"/>
      <c r="EQ1007" s="1541"/>
      <c r="ER1007" s="1541"/>
      <c r="ES1007" s="1541"/>
      <c r="ET1007" s="1541"/>
      <c r="EU1007" s="1541"/>
      <c r="EV1007" s="1541"/>
    </row>
    <row r="1008" ht="12.75" x14ac:dyDescent="0.2">
      <c r="A1008" s="1541"/>
      <c r="B1008" s="1541"/>
      <c r="C1008"/>
      <c r="D1008" s="6799"/>
      <c r="E1008" s="6799"/>
      <c r="F1008" s="6800" t="inlineStr">
        <is>
          <t>5.5</t>
        </is>
      </c>
      <c r="G1008" s="6801"/>
      <c r="H1008" s="6802">
        <f>BV1008</f>
        <v/>
      </c>
      <c r="I1008" s="6802">
        <f>BW1008</f>
        <v/>
      </c>
      <c r="J1008" s="6803" t="inlineStr">
        <is>
          <t>WLAN</t>
        </is>
      </c>
      <c r="K1008" s="6803" t="inlineStr">
        <is>
          <t>2.4 GHz</t>
        </is>
      </c>
      <c r="L1008" s="6804"/>
      <c r="M1008" s="6802"/>
      <c r="N1008" s="6805"/>
      <c r="O1008" s="6806"/>
      <c r="P1008" s="6597"/>
      <c r="Q1008" s="6806"/>
      <c r="R1008" s="6806"/>
      <c r="S1008" s="6593"/>
      <c r="T1008" s="130">
        <v>7</v>
      </c>
      <c r="U1008" s="6593">
        <v>2442</v>
      </c>
      <c r="V1008" s="6805"/>
      <c r="W1008" s="6807"/>
      <c r="X1008" s="6805"/>
      <c r="Y1008" s="6805"/>
      <c r="Z1008" s="6805"/>
      <c r="AA1008" s="6804"/>
      <c r="AB1008" s="6804"/>
      <c r="AC1008" s="6808">
        <f>IF(OR(BX1008="Close to Ear",BX1008="Close to Head"),"Head",IF(BX1008="Extremity","Extremity","Body"))</f>
        <v/>
      </c>
      <c r="AD1008" s="6809">
        <f>CA1008</f>
        <v/>
      </c>
      <c r="AE1008" s="6803">
        <f>CB1008</f>
        <v/>
      </c>
      <c r="AF1008" s="6804"/>
      <c r="AG1008" s="6810">
        <f>IF(OR(AZ1008="",BA1008=""),"N/A",IF(DC1008="Pass","P","F"))</f>
        <v/>
      </c>
      <c r="AH1008" s="6811"/>
      <c r="AI1008" s="6811"/>
      <c r="AJ1008" s="6811"/>
      <c r="AK1008" s="6805"/>
      <c r="AL1008" s="6804"/>
      <c r="AM1008" s="6805"/>
      <c r="AN1008" s="6805"/>
      <c r="AO1008" s="6812"/>
      <c r="AP1008" s="6812"/>
      <c r="AQ1008" s="6812"/>
      <c r="AR1008" s="6812"/>
      <c r="AS1008" s="6812"/>
      <c r="AT1008" s="6813">
        <f>IF(AC1008="Extremity",IF(CG1008="","",CG1008),"")</f>
        <v/>
      </c>
      <c r="AU1008" s="6813">
        <f>IF(AC1008="Extremity",IF(CH1008="","",CH1008),"")</f>
        <v/>
      </c>
      <c r="AV1008" s="6814">
        <f>IF(AC1008="Extremity","",IF(CE1008="","",CE1008))</f>
        <v/>
      </c>
      <c r="AW1008" s="6814">
        <f>IF(AD1008="Extremity","",IF(CF1008="","",CF1008))</f>
        <v/>
      </c>
      <c r="AX1008" s="6807">
        <f>DL1008</f>
        <v/>
      </c>
      <c r="AY1008" s="6807">
        <f>DQ1008</f>
        <v/>
      </c>
      <c r="AZ1008" s="6815">
        <f>IF(AC1008="Extremity",IF(DA1008="","",DA1008),"")</f>
        <v/>
      </c>
      <c r="BA1008" s="6816">
        <f>IF(AC1008="Extremity","",IF(CT1008="","",CT1008))</f>
        <v/>
      </c>
      <c r="BB1008" s="6807">
        <f>IF(AC1008="Extremity",IF(DB1008="","",DB1008),"")</f>
        <v/>
      </c>
      <c r="BC1008" s="6814">
        <f>IF(AC1008="Extremity","",IF(CZ1008="","",CZ1008))</f>
        <v/>
      </c>
      <c r="BD1008" s="6807">
        <f>DD1008</f>
        <v/>
      </c>
      <c r="BE1008" s="6817">
        <f>DE1008</f>
        <v/>
      </c>
      <c r="BF1008" s="6818">
        <f>DF1008*60</f>
        <v/>
      </c>
      <c r="BG1008" s="6819">
        <f>BE1008</f>
        <v/>
      </c>
      <c r="BH1008" s="6818">
        <f>DG1008*60</f>
        <v/>
      </c>
      <c r="BI1008" s="6818">
        <f>DH1008</f>
        <v/>
      </c>
      <c r="BJ1008" s="6820"/>
      <c r="BK1008" s="6821">
        <f>Overview!$E$7</f>
        <v/>
      </c>
      <c r="BL1008" s="6820"/>
      <c r="BM1008" s="6818">
        <f>DI1008</f>
        <v/>
      </c>
      <c r="BN1008" s="6821">
        <f>Overview!$P$153</f>
        <v/>
      </c>
      <c r="BO1008" s="6820"/>
      <c r="BP1008" s="6820"/>
      <c r="BQ1008" s="6804"/>
      <c r="BR1008" s="6822"/>
      <c r="BS1008" s="1541"/>
      <c r="BT1008" s="1864" t="inlineStr">
        <is>
          <t>WLAN</t>
        </is>
      </c>
      <c r="BU1008" s="1828" t="inlineStr">
        <is>
          <t>2.4 GHz</t>
        </is>
      </c>
      <c r="BV1008" s="906">
        <f>Overview!$H$29</f>
        <v/>
      </c>
      <c r="BW1008" s="1828"/>
      <c r="BX1008" s="1864" t="inlineStr">
        <is>
          <t>Body</t>
        </is>
      </c>
      <c r="BY1008" s="6709"/>
      <c r="BZ1008" s="6709"/>
      <c r="CA1008" s="882" t="inlineStr">
        <is>
          <t>Accesorio 1: Front Face</t>
        </is>
      </c>
      <c r="CB1008" s="200">
        <v>0</v>
      </c>
      <c r="CC1008" s="882">
        <f>IF(COUNT('Conducted WiFi'!$AH$3:$AH$9)=0,7,INDEX('Conducted WiFi'!$T$3:$T$9,MATCH(MAX('Conducted WiFi'!$AH$3:$AH$9),'Conducted WiFi'!$AH$3:$AH$9,0)))</f>
        <v>7</v>
      </c>
      <c r="CD1008" s="6837">
        <f>IF(COUNT('Conducted WiFi'!$AH$3:$AH$9)=0,2442,INDEX('Conducted WiFi'!$U$3:$U$9,MATCH(MAX('Conducted WiFi'!$AH$3:$AH$9),'Conducted WiFi'!$AH$3:$AH$9,0)))</f>
        <v>2442</v>
      </c>
      <c r="CE1008" s="7246"/>
      <c r="CF1008" s="7246"/>
      <c r="CG1008" s="7245"/>
      <c r="CH1008" s="7245"/>
      <c r="CI1008" s="225">
        <f>BY1008</f>
        <v/>
      </c>
      <c r="CJ1008" s="237">
        <f>BZ1008</f>
        <v/>
      </c>
      <c r="CK1008" s="223">
        <f>CA1008</f>
        <v/>
      </c>
      <c r="CL1008" s="237">
        <f>CC1008</f>
        <v/>
      </c>
      <c r="CM1008" s="6672"/>
      <c r="CN1008" s="6834"/>
      <c r="CO1008" s="1967"/>
      <c r="CP1008" s="7217"/>
      <c r="CQ1008" s="7220"/>
      <c r="CR1008" s="6930"/>
      <c r="CS1008" s="446"/>
      <c r="CT1008" s="6835"/>
      <c r="CU1008" s="224">
        <f>BY1008</f>
        <v/>
      </c>
      <c r="CV1008" s="237">
        <f>BZ1008</f>
        <v/>
      </c>
      <c r="CW1008" s="237">
        <f>CA1008</f>
        <v/>
      </c>
      <c r="CX1008" s="224">
        <f>CC1008</f>
        <v/>
      </c>
      <c r="CY1008" s="237">
        <f>CD1008</f>
        <v/>
      </c>
      <c r="CZ1008" s="7478">
        <f>IF(COUNTIF(Overview!K12:K14,TRUE)&gt;0,1.6,IF(COUNTIF(Overview!L12:L14,TRUE)&gt;0,8,0))</f>
        <v/>
      </c>
      <c r="DA1008" s="1807"/>
      <c r="DB1008" s="7484"/>
      <c r="DC1008" s="844">
        <f>IF(CT1008="","",IF(CT1008&gt;CZ1008,"Fail","Pass"))</f>
        <v/>
      </c>
      <c r="DD1008" s="6666"/>
      <c r="DE1008" s="1565">
        <f>MyTimestamp(DC1008)</f>
        <v/>
      </c>
      <c r="DF1008" s="1531">
        <f>IF(COUNT(CE1008:CH1008)=1,15,IF(COUNT(CE1008:CH1008)=0,0,30))</f>
        <v/>
      </c>
      <c r="DG1008" s="1532">
        <f>IF(DF1008=0,0,2)</f>
        <v/>
      </c>
      <c r="DH1008" s="6825"/>
      <c r="DI1008" s="6825"/>
      <c r="DJ1008" s="1863"/>
      <c r="DK1008" s="6838"/>
      <c r="DL1008" s="1574">
        <f>10^(CN1008/20)*100-100</f>
        <v/>
      </c>
      <c r="DM1008" s="1109"/>
      <c r="DN1008" s="6839"/>
      <c r="DO1008" s="1109"/>
      <c r="DP1008" s="1109"/>
      <c r="DQ1008" s="6827"/>
      <c r="DR1008" s="1541"/>
      <c r="DS1008" s="1541"/>
      <c r="DT1008" s="1541"/>
      <c r="DU1008" s="1541"/>
      <c r="DV1008" s="1541"/>
      <c r="DW1008" s="1541"/>
      <c r="DX1008" s="1541"/>
      <c r="DY1008" s="1541"/>
      <c r="DZ1008" s="1541"/>
      <c r="EA1008" s="1541"/>
      <c r="EB1008" s="1541"/>
      <c r="EC1008" s="1541"/>
      <c r="ED1008" s="1541"/>
      <c r="EE1008" s="1541"/>
      <c r="EF1008" s="1541"/>
      <c r="EG1008" s="1541"/>
      <c r="EH1008" s="1541"/>
      <c r="EI1008" s="1541"/>
      <c r="EJ1008" s="1541"/>
      <c r="EK1008" s="1541"/>
      <c r="EL1008" s="1541"/>
      <c r="EM1008" s="1541"/>
      <c r="EN1008" s="1541"/>
      <c r="EO1008" s="1541"/>
      <c r="EP1008" s="1541"/>
      <c r="EQ1008" s="1541"/>
      <c r="ER1008" s="1541"/>
      <c r="ES1008" s="1541"/>
      <c r="ET1008" s="1541"/>
      <c r="EU1008" s="1541"/>
      <c r="EV1008" s="1541"/>
    </row>
    <row r="1009" ht="12.75" x14ac:dyDescent="0.2">
      <c r="A1009" s="1541"/>
      <c r="B1009" s="1541"/>
      <c r="C1009"/>
      <c r="D1009" s="6799"/>
      <c r="E1009" s="6799"/>
      <c r="F1009" s="6800" t="inlineStr">
        <is>
          <t>5.5</t>
        </is>
      </c>
      <c r="G1009" s="6801"/>
      <c r="H1009" s="6802">
        <f>BV1009</f>
        <v/>
      </c>
      <c r="I1009" s="6802">
        <f>BW1009</f>
        <v/>
      </c>
      <c r="J1009" s="6803" t="inlineStr">
        <is>
          <t>WLAN</t>
        </is>
      </c>
      <c r="K1009" s="6803" t="inlineStr">
        <is>
          <t>2.4 GHz</t>
        </is>
      </c>
      <c r="L1009" s="6804"/>
      <c r="M1009" s="6802"/>
      <c r="N1009" s="6805"/>
      <c r="O1009" s="6806"/>
      <c r="P1009" s="6597"/>
      <c r="Q1009" s="6806"/>
      <c r="R1009" s="6806"/>
      <c r="S1009" s="6593"/>
      <c r="T1009" s="130">
        <v>7</v>
      </c>
      <c r="U1009" s="6593">
        <v>2442</v>
      </c>
      <c r="V1009" s="6805"/>
      <c r="W1009" s="6807"/>
      <c r="X1009" s="6805"/>
      <c r="Y1009" s="6805"/>
      <c r="Z1009" s="6805"/>
      <c r="AA1009" s="6804"/>
      <c r="AB1009" s="6804"/>
      <c r="AC1009" s="6808">
        <f>IF(OR(BX1009="Close to Ear",BX1009="Close to Head"),"Head",IF(BX1009="Extremity","Extremity","Body"))</f>
        <v/>
      </c>
      <c r="AD1009" s="6809">
        <f>CA1009</f>
        <v/>
      </c>
      <c r="AE1009" s="6803">
        <f>CB1009</f>
        <v/>
      </c>
      <c r="AF1009" s="6804"/>
      <c r="AG1009" s="6810">
        <f>IF(OR(AZ1009="",BA1009=""),"N/A",IF(DC1009="Pass","P","F"))</f>
        <v/>
      </c>
      <c r="AH1009" s="6811"/>
      <c r="AI1009" s="6811"/>
      <c r="AJ1009" s="6811"/>
      <c r="AK1009" s="6805"/>
      <c r="AL1009" s="6804"/>
      <c r="AM1009" s="6805"/>
      <c r="AN1009" s="6805"/>
      <c r="AO1009" s="6812"/>
      <c r="AP1009" s="6812"/>
      <c r="AQ1009" s="6812"/>
      <c r="AR1009" s="6812"/>
      <c r="AS1009" s="6812"/>
      <c r="AT1009" s="6813">
        <f>IF(AC1009="Extremity",IF(CG1009="","",CG1009),"")</f>
        <v/>
      </c>
      <c r="AU1009" s="6813">
        <f>IF(AC1009="Extremity",IF(CH1009="","",CH1009),"")</f>
        <v/>
      </c>
      <c r="AV1009" s="6814">
        <f>IF(AC1009="Extremity","",IF(CE1009="","",CE1009))</f>
        <v/>
      </c>
      <c r="AW1009" s="6814">
        <f>IF(AD1009="Extremity","",IF(CF1009="","",CF1009))</f>
        <v/>
      </c>
      <c r="AX1009" s="6807">
        <f>DL1009</f>
        <v/>
      </c>
      <c r="AY1009" s="6807">
        <f>DQ1009</f>
        <v/>
      </c>
      <c r="AZ1009" s="6815">
        <f>IF(AC1009="Extremity",IF(DA1009="","",DA1009),"")</f>
        <v/>
      </c>
      <c r="BA1009" s="6816">
        <f>IF(AC1009="Extremity","",IF(CT1009="","",CT1009))</f>
        <v/>
      </c>
      <c r="BB1009" s="6807">
        <f>IF(AC1009="Extremity",IF(DB1009="","",DB1009),"")</f>
        <v/>
      </c>
      <c r="BC1009" s="6814">
        <f>IF(AC1009="Extremity","",IF(CZ1009="","",CZ1009))</f>
        <v/>
      </c>
      <c r="BD1009" s="6807">
        <f>DD1009</f>
        <v/>
      </c>
      <c r="BE1009" s="6817">
        <f>DE1009</f>
        <v/>
      </c>
      <c r="BF1009" s="6818">
        <f>DF1009*60</f>
        <v/>
      </c>
      <c r="BG1009" s="6819">
        <f>BE1009</f>
        <v/>
      </c>
      <c r="BH1009" s="6818">
        <f>DG1009*60</f>
        <v/>
      </c>
      <c r="BI1009" s="6818">
        <f>DH1009</f>
        <v/>
      </c>
      <c r="BJ1009" s="6820"/>
      <c r="BK1009" s="6821">
        <f>Overview!$E$7</f>
        <v/>
      </c>
      <c r="BL1009" s="6820"/>
      <c r="BM1009" s="6818">
        <f>DI1009</f>
        <v/>
      </c>
      <c r="BN1009" s="6821">
        <f>Overview!$P$153</f>
        <v/>
      </c>
      <c r="BO1009" s="6820"/>
      <c r="BP1009" s="6820"/>
      <c r="BQ1009" s="6804"/>
      <c r="BR1009" s="6822"/>
      <c r="BS1009" s="1541"/>
      <c r="BT1009" s="1864" t="inlineStr">
        <is>
          <t>WLAN</t>
        </is>
      </c>
      <c r="BU1009" s="1828" t="inlineStr">
        <is>
          <t>2.4 GHz</t>
        </is>
      </c>
      <c r="BV1009" s="906">
        <f>Overview!$H$29</f>
        <v/>
      </c>
      <c r="BW1009" s="1828"/>
      <c r="BX1009" s="1864" t="inlineStr">
        <is>
          <t>Body</t>
        </is>
      </c>
      <c r="BY1009" s="6709"/>
      <c r="BZ1009" s="6709"/>
      <c r="CA1009" s="882" t="inlineStr">
        <is>
          <t>Accesorio 2: Bottom Edge</t>
        </is>
      </c>
      <c r="CB1009" s="200">
        <v>0</v>
      </c>
      <c r="CC1009" s="882">
        <f>IF(COUNT('Conducted WiFi'!$AH$3:$AH$9)=0,7,INDEX('Conducted WiFi'!$T$3:$T$9,MATCH(MAX('Conducted WiFi'!$AH$3:$AH$9),'Conducted WiFi'!$AH$3:$AH$9,0)))</f>
        <v>7</v>
      </c>
      <c r="CD1009" s="6837">
        <f>IF(COUNT('Conducted WiFi'!$AH$3:$AH$9)=0,2442,INDEX('Conducted WiFi'!$U$3:$U$9,MATCH(MAX('Conducted WiFi'!$AH$3:$AH$9),'Conducted WiFi'!$AH$3:$AH$9,0)))</f>
        <v>2442</v>
      </c>
      <c r="CE1009" s="7246"/>
      <c r="CF1009" s="7246"/>
      <c r="CG1009" s="7245"/>
      <c r="CH1009" s="7245"/>
      <c r="CI1009" s="225">
        <f>BY1009</f>
        <v/>
      </c>
      <c r="CJ1009" s="237">
        <f>BZ1009</f>
        <v/>
      </c>
      <c r="CK1009" s="223">
        <f>CA1009</f>
        <v/>
      </c>
      <c r="CL1009" s="237">
        <f>CC1009</f>
        <v/>
      </c>
      <c r="CM1009" s="6672"/>
      <c r="CN1009" s="6834"/>
      <c r="CO1009" s="1967"/>
      <c r="CP1009" s="7217"/>
      <c r="CQ1009" s="7220"/>
      <c r="CR1009" s="6930"/>
      <c r="CS1009" s="446"/>
      <c r="CT1009" s="6835"/>
      <c r="CU1009" s="224">
        <f>BY1009</f>
        <v/>
      </c>
      <c r="CV1009" s="237">
        <f>BZ1009</f>
        <v/>
      </c>
      <c r="CW1009" s="237">
        <f>CA1009</f>
        <v/>
      </c>
      <c r="CX1009" s="224">
        <f>CC1009</f>
        <v/>
      </c>
      <c r="CY1009" s="237">
        <f>CD1009</f>
        <v/>
      </c>
      <c r="CZ1009" s="7478">
        <f>IF(COUNTIF(Overview!K12:K14,TRUE)&gt;0,1.6,IF(COUNTIF(Overview!L12:L14,TRUE)&gt;0,8,0))</f>
        <v/>
      </c>
      <c r="DA1009" s="1807"/>
      <c r="DB1009" s="7484"/>
      <c r="DC1009" s="844">
        <f>IF(CT1009="","",IF(CT1009&gt;CZ1009,"Fail","Pass"))</f>
        <v/>
      </c>
      <c r="DD1009" s="6666"/>
      <c r="DE1009" s="1565">
        <f>MyTimestamp(DC1009)</f>
        <v/>
      </c>
      <c r="DF1009" s="1531">
        <f>IF(COUNT(CE1009:CH1009)=1,15,IF(COUNT(CE1009:CH1009)=0,0,30))</f>
        <v/>
      </c>
      <c r="DG1009" s="1532">
        <f>IF(DF1009=0,0,2)</f>
        <v/>
      </c>
      <c r="DH1009" s="6825"/>
      <c r="DI1009" s="6825"/>
      <c r="DJ1009" s="1863"/>
      <c r="DK1009" s="6838"/>
      <c r="DL1009" s="1574">
        <f>10^(CN1009/20)*100-100</f>
        <v/>
      </c>
      <c r="DM1009" s="1109"/>
      <c r="DN1009" s="6839"/>
      <c r="DO1009" s="1109"/>
      <c r="DP1009" s="1109"/>
      <c r="DQ1009" s="6827"/>
      <c r="DR1009" s="1541"/>
      <c r="DS1009" s="1541"/>
      <c r="DT1009" s="1541"/>
      <c r="DU1009" s="1541"/>
      <c r="DV1009" s="1541"/>
      <c r="DW1009" s="1541"/>
      <c r="DX1009" s="1541"/>
      <c r="DY1009" s="1541"/>
      <c r="DZ1009" s="1541"/>
      <c r="EA1009" s="1541"/>
      <c r="EB1009" s="1541"/>
      <c r="EC1009" s="1541"/>
      <c r="ED1009" s="1541"/>
      <c r="EE1009" s="1541"/>
      <c r="EF1009" s="1541"/>
      <c r="EG1009" s="1541"/>
      <c r="EH1009" s="1541"/>
      <c r="EI1009" s="1541"/>
      <c r="EJ1009" s="1541"/>
      <c r="EK1009" s="1541"/>
      <c r="EL1009" s="1541"/>
      <c r="EM1009" s="1541"/>
      <c r="EN1009" s="1541"/>
      <c r="EO1009" s="1541"/>
      <c r="EP1009" s="1541"/>
      <c r="EQ1009" s="1541"/>
      <c r="ER1009" s="1541"/>
      <c r="ES1009" s="1541"/>
      <c r="ET1009" s="1541"/>
      <c r="EU1009" s="1541"/>
      <c r="EV1009" s="1541"/>
    </row>
    <row r="1010" ht="12.75" x14ac:dyDescent="0.2">
      <c r="A1010" s="1541"/>
      <c r="B1010" s="1541"/>
      <c r="C1010"/>
      <c r="D1010" s="6799"/>
      <c r="E1010" s="6799"/>
      <c r="F1010" s="6800" t="inlineStr">
        <is>
          <t>5.5</t>
        </is>
      </c>
      <c r="G1010" s="6801"/>
      <c r="H1010" s="6802">
        <f>BV1010</f>
        <v/>
      </c>
      <c r="I1010" s="6802">
        <f>BW1010</f>
        <v/>
      </c>
      <c r="J1010" s="6803" t="inlineStr">
        <is>
          <t>WLAN</t>
        </is>
      </c>
      <c r="K1010" s="6803" t="inlineStr">
        <is>
          <t>2.4 GHz</t>
        </is>
      </c>
      <c r="L1010" s="6804"/>
      <c r="M1010" s="6802"/>
      <c r="N1010" s="6805"/>
      <c r="O1010" s="6806"/>
      <c r="P1010" s="6597"/>
      <c r="Q1010" s="6806"/>
      <c r="R1010" s="6806"/>
      <c r="S1010" s="6593"/>
      <c r="T1010" s="130">
        <v>7</v>
      </c>
      <c r="U1010" s="6593">
        <v>2442</v>
      </c>
      <c r="V1010" s="6805"/>
      <c r="W1010" s="6807"/>
      <c r="X1010" s="6805"/>
      <c r="Y1010" s="6805"/>
      <c r="Z1010" s="6805"/>
      <c r="AA1010" s="6804"/>
      <c r="AB1010" s="6804"/>
      <c r="AC1010" s="6808">
        <f>IF(OR(BX1010="Close to Ear",BX1010="Close to Head"),"Head",IF(BX1010="Extremity","Extremity","Body"))</f>
        <v/>
      </c>
      <c r="AD1010" s="6809">
        <f>CA1010</f>
        <v/>
      </c>
      <c r="AE1010" s="6803">
        <f>CB1010</f>
        <v/>
      </c>
      <c r="AF1010" s="6804"/>
      <c r="AG1010" s="6810">
        <f>IF(OR(AZ1010="",BA1010=""),"N/A",IF(DC1010="Pass","P","F"))</f>
        <v/>
      </c>
      <c r="AH1010" s="6811"/>
      <c r="AI1010" s="6811"/>
      <c r="AJ1010" s="6811"/>
      <c r="AK1010" s="6805"/>
      <c r="AL1010" s="6804"/>
      <c r="AM1010" s="6805"/>
      <c r="AN1010" s="6805"/>
      <c r="AO1010" s="6812"/>
      <c r="AP1010" s="6812"/>
      <c r="AQ1010" s="6812"/>
      <c r="AR1010" s="6812"/>
      <c r="AS1010" s="6812"/>
      <c r="AT1010" s="6813">
        <f>IF(AC1010="Extremity",IF(CG1010="","",CG1010),"")</f>
        <v/>
      </c>
      <c r="AU1010" s="6813">
        <f>IF(AC1010="Extremity",IF(CH1010="","",CH1010),"")</f>
        <v/>
      </c>
      <c r="AV1010" s="6814">
        <f>IF(AC1010="Extremity","",IF(CE1010="","",CE1010))</f>
        <v/>
      </c>
      <c r="AW1010" s="6814">
        <f>IF(AD1010="Extremity","",IF(CF1010="","",CF1010))</f>
        <v/>
      </c>
      <c r="AX1010" s="6807">
        <f>DL1010</f>
        <v/>
      </c>
      <c r="AY1010" s="6807">
        <f>DQ1010</f>
        <v/>
      </c>
      <c r="AZ1010" s="6815">
        <f>IF(AC1010="Extremity",IF(DA1010="","",DA1010),"")</f>
        <v/>
      </c>
      <c r="BA1010" s="6816">
        <f>IF(AC1010="Extremity","",IF(CT1010="","",CT1010))</f>
        <v/>
      </c>
      <c r="BB1010" s="6807">
        <f>IF(AC1010="Extremity",IF(DB1010="","",DB1010),"")</f>
        <v/>
      </c>
      <c r="BC1010" s="6814">
        <f>IF(AC1010="Extremity","",IF(CZ1010="","",CZ1010))</f>
        <v/>
      </c>
      <c r="BD1010" s="6807">
        <f>DD1010</f>
        <v/>
      </c>
      <c r="BE1010" s="6817">
        <f>DE1010</f>
        <v/>
      </c>
      <c r="BF1010" s="6818">
        <f>DF1010*60</f>
        <v/>
      </c>
      <c r="BG1010" s="6819">
        <f>BE1010</f>
        <v/>
      </c>
      <c r="BH1010" s="6818">
        <f>DG1010*60</f>
        <v/>
      </c>
      <c r="BI1010" s="6818">
        <f>DH1010</f>
        <v/>
      </c>
      <c r="BJ1010" s="6820"/>
      <c r="BK1010" s="6821">
        <f>Overview!$E$7</f>
        <v/>
      </c>
      <c r="BL1010" s="6820"/>
      <c r="BM1010" s="6818">
        <f>DI1010</f>
        <v/>
      </c>
      <c r="BN1010" s="6821">
        <f>Overview!$P$153</f>
        <v/>
      </c>
      <c r="BO1010" s="6820"/>
      <c r="BP1010" s="6820"/>
      <c r="BQ1010" s="6804"/>
      <c r="BR1010" s="6822"/>
      <c r="BS1010" s="1541"/>
      <c r="BT1010" s="1864" t="inlineStr">
        <is>
          <t>WLAN</t>
        </is>
      </c>
      <c r="BU1010" s="1828" t="inlineStr">
        <is>
          <t>2.4 GHz</t>
        </is>
      </c>
      <c r="BV1010" s="906">
        <f>Overview!$H$29</f>
        <v/>
      </c>
      <c r="BW1010" s="1828"/>
      <c r="BX1010" s="1864" t="inlineStr">
        <is>
          <t>Body</t>
        </is>
      </c>
      <c r="BY1010" s="6709"/>
      <c r="BZ1010" s="6709"/>
      <c r="CA1010" s="882" t="inlineStr">
        <is>
          <t>Accesorio 3: Back Face</t>
        </is>
      </c>
      <c r="CB1010" s="200">
        <v>0</v>
      </c>
      <c r="CC1010" s="882">
        <f>IF(COUNT('Conducted WiFi'!$AH$3:$AH$9)=0,7,INDEX('Conducted WiFi'!$T$3:$T$9,MATCH(MAX('Conducted WiFi'!$AH$3:$AH$9),'Conducted WiFi'!$AH$3:$AH$9,0)))</f>
        <v>7</v>
      </c>
      <c r="CD1010" s="6837">
        <f>IF(COUNT('Conducted WiFi'!$AH$3:$AH$9)=0,2442,INDEX('Conducted WiFi'!$U$3:$U$9,MATCH(MAX('Conducted WiFi'!$AH$3:$AH$9),'Conducted WiFi'!$AH$3:$AH$9,0)))</f>
        <v>2442</v>
      </c>
      <c r="CE1010" s="7246"/>
      <c r="CF1010" s="7246"/>
      <c r="CG1010" s="7245"/>
      <c r="CH1010" s="7245"/>
      <c r="CI1010" s="225">
        <f>BY1010</f>
        <v/>
      </c>
      <c r="CJ1010" s="237">
        <f>BZ1010</f>
        <v/>
      </c>
      <c r="CK1010" s="223">
        <f>CA1010</f>
        <v/>
      </c>
      <c r="CL1010" s="237">
        <f>CC1010</f>
        <v/>
      </c>
      <c r="CM1010" s="6672"/>
      <c r="CN1010" s="6834"/>
      <c r="CO1010" s="1967"/>
      <c r="CP1010" s="7217"/>
      <c r="CQ1010" s="7220"/>
      <c r="CR1010" s="6930"/>
      <c r="CS1010" s="446"/>
      <c r="CT1010" s="6835"/>
      <c r="CU1010" s="224">
        <f>BY1010</f>
        <v/>
      </c>
      <c r="CV1010" s="237">
        <f>BZ1010</f>
        <v/>
      </c>
      <c r="CW1010" s="237">
        <f>CA1010</f>
        <v/>
      </c>
      <c r="CX1010" s="224">
        <f>CC1010</f>
        <v/>
      </c>
      <c r="CY1010" s="237">
        <f>CD1010</f>
        <v/>
      </c>
      <c r="CZ1010" s="7478">
        <f>IF(COUNTIF(Overview!K12:K14,TRUE)&gt;0,1.6,IF(COUNTIF(Overview!L12:L14,TRUE)&gt;0,8,0))</f>
        <v/>
      </c>
      <c r="DA1010" s="1807"/>
      <c r="DB1010" s="7484"/>
      <c r="DC1010" s="844">
        <f>IF(CT1010="","",IF(CT1010&gt;CZ1010,"Fail","Pass"))</f>
        <v/>
      </c>
      <c r="DD1010" s="6666"/>
      <c r="DE1010" s="1565">
        <f>MyTimestamp(DC1010)</f>
        <v/>
      </c>
      <c r="DF1010" s="1531">
        <f>IF(COUNT(CE1010:CH1010)=1,15,IF(COUNT(CE1010:CH1010)=0,0,30))</f>
        <v/>
      </c>
      <c r="DG1010" s="1532">
        <f>IF(DF1010=0,0,2)</f>
        <v/>
      </c>
      <c r="DH1010" s="6825"/>
      <c r="DI1010" s="6825"/>
      <c r="DJ1010" s="1863"/>
      <c r="DK1010" s="6838"/>
      <c r="DL1010" s="1574">
        <f>10^(CN1010/20)*100-100</f>
        <v/>
      </c>
      <c r="DM1010" s="1109"/>
      <c r="DN1010" s="6839"/>
      <c r="DO1010" s="1109"/>
      <c r="DP1010" s="1109"/>
      <c r="DQ1010" s="6827"/>
      <c r="DR1010" s="1541"/>
      <c r="DS1010" s="1541"/>
      <c r="DT1010" s="1541"/>
      <c r="DU1010" s="1541"/>
      <c r="DV1010" s="1541"/>
      <c r="DW1010" s="1541"/>
      <c r="DX1010" s="1541"/>
      <c r="DY1010" s="1541"/>
      <c r="DZ1010" s="1541"/>
      <c r="EA1010" s="1541"/>
      <c r="EB1010" s="1541"/>
      <c r="EC1010" s="1541"/>
      <c r="ED1010" s="1541"/>
      <c r="EE1010" s="1541"/>
      <c r="EF1010" s="1541"/>
      <c r="EG1010" s="1541"/>
      <c r="EH1010" s="1541"/>
      <c r="EI1010" s="1541"/>
      <c r="EJ1010" s="1541"/>
      <c r="EK1010" s="1541"/>
      <c r="EL1010" s="1541"/>
      <c r="EM1010" s="1541"/>
      <c r="EN1010" s="1541"/>
      <c r="EO1010" s="1541"/>
      <c r="EP1010" s="1541"/>
      <c r="EQ1010" s="1541"/>
      <c r="ER1010" s="1541"/>
      <c r="ES1010" s="1541"/>
      <c r="ET1010" s="1541"/>
      <c r="EU1010" s="1541"/>
      <c r="EV1010" s="1541"/>
    </row>
    <row r="1011" ht="12.75" x14ac:dyDescent="0.2">
      <c r="A1011" s="1541"/>
      <c r="B1011" s="1541"/>
      <c r="C1011"/>
      <c r="D1011" s="6799"/>
      <c r="E1011" s="6799"/>
      <c r="F1011" s="6800" t="inlineStr">
        <is>
          <t>5.5</t>
        </is>
      </c>
      <c r="G1011" s="6801"/>
      <c r="H1011" s="6802">
        <f>BV1011</f>
        <v/>
      </c>
      <c r="I1011" s="6802">
        <f>BW1011</f>
        <v/>
      </c>
      <c r="J1011" s="6803" t="inlineStr">
        <is>
          <t>WLAN</t>
        </is>
      </c>
      <c r="K1011" s="6803" t="inlineStr">
        <is>
          <t>2.4 GHz</t>
        </is>
      </c>
      <c r="L1011" s="6804"/>
      <c r="M1011" s="6802"/>
      <c r="N1011" s="6805"/>
      <c r="O1011" s="6806"/>
      <c r="P1011" s="6597"/>
      <c r="Q1011" s="6806"/>
      <c r="R1011" s="6806"/>
      <c r="S1011" s="6593"/>
      <c r="T1011" s="130">
        <v>7</v>
      </c>
      <c r="U1011" s="6593">
        <v>2442</v>
      </c>
      <c r="V1011" s="6805"/>
      <c r="W1011" s="6807"/>
      <c r="X1011" s="6805"/>
      <c r="Y1011" s="6805"/>
      <c r="Z1011" s="6805"/>
      <c r="AA1011" s="6804"/>
      <c r="AB1011" s="6804"/>
      <c r="AC1011" s="6808">
        <f>IF(OR(BX1011="Close to Ear",BX1011="Close to Head"),"Head",IF(BX1011="Extremity","Extremity","Body"))</f>
        <v/>
      </c>
      <c r="AD1011" s="6809">
        <f>CA1011</f>
        <v/>
      </c>
      <c r="AE1011" s="6803">
        <f>CB1011</f>
        <v/>
      </c>
      <c r="AF1011" s="6804"/>
      <c r="AG1011" s="6810">
        <f>IF(OR(AZ1011="",BA1011=""),"N/A",IF(DC1011="Pass","P","F"))</f>
        <v/>
      </c>
      <c r="AH1011" s="6811"/>
      <c r="AI1011" s="6811"/>
      <c r="AJ1011" s="6811"/>
      <c r="AK1011" s="6805"/>
      <c r="AL1011" s="6804"/>
      <c r="AM1011" s="6805"/>
      <c r="AN1011" s="6805"/>
      <c r="AO1011" s="6812"/>
      <c r="AP1011" s="6812"/>
      <c r="AQ1011" s="6812"/>
      <c r="AR1011" s="6812"/>
      <c r="AS1011" s="6812"/>
      <c r="AT1011" s="6813">
        <f>IF(AC1011="Extremity",IF(CG1011="","",CG1011),"")</f>
        <v/>
      </c>
      <c r="AU1011" s="6813">
        <f>IF(AC1011="Extremity",IF(CH1011="","",CH1011),"")</f>
        <v/>
      </c>
      <c r="AV1011" s="6814">
        <f>IF(AC1011="Extremity","",IF(CE1011="","",CE1011))</f>
        <v/>
      </c>
      <c r="AW1011" s="6814">
        <f>IF(AD1011="Extremity","",IF(CF1011="","",CF1011))</f>
        <v/>
      </c>
      <c r="AX1011" s="6807">
        <f>DL1011</f>
        <v/>
      </c>
      <c r="AY1011" s="6807">
        <f>DQ1011</f>
        <v/>
      </c>
      <c r="AZ1011" s="6815">
        <f>IF(AC1011="Extremity",IF(DA1011="","",DA1011),"")</f>
        <v/>
      </c>
      <c r="BA1011" s="6816">
        <f>IF(AC1011="Extremity","",IF(CT1011="","",CT1011))</f>
        <v/>
      </c>
      <c r="BB1011" s="6807">
        <f>IF(AC1011="Extremity",IF(DB1011="","",DB1011),"")</f>
        <v/>
      </c>
      <c r="BC1011" s="6814">
        <f>IF(AC1011="Extremity","",IF(CZ1011="","",CZ1011))</f>
        <v/>
      </c>
      <c r="BD1011" s="6807">
        <f>DD1011</f>
        <v/>
      </c>
      <c r="BE1011" s="6817">
        <f>DE1011</f>
        <v/>
      </c>
      <c r="BF1011" s="6818">
        <f>DF1011*60</f>
        <v/>
      </c>
      <c r="BG1011" s="6819">
        <f>BE1011</f>
        <v/>
      </c>
      <c r="BH1011" s="6818">
        <f>DG1011*60</f>
        <v/>
      </c>
      <c r="BI1011" s="6818">
        <f>DH1011</f>
        <v/>
      </c>
      <c r="BJ1011" s="6820"/>
      <c r="BK1011" s="6821">
        <f>Overview!$E$7</f>
        <v/>
      </c>
      <c r="BL1011" s="6820"/>
      <c r="BM1011" s="6818">
        <f>DI1011</f>
        <v/>
      </c>
      <c r="BN1011" s="6821">
        <f>Overview!$P$153</f>
        <v/>
      </c>
      <c r="BO1011" s="6820"/>
      <c r="BP1011" s="6820"/>
      <c r="BQ1011" s="6804"/>
      <c r="BR1011" s="6822"/>
      <c r="BS1011" s="1541"/>
      <c r="BT1011" s="1864" t="inlineStr">
        <is>
          <t>WLAN</t>
        </is>
      </c>
      <c r="BU1011" s="1828" t="inlineStr">
        <is>
          <t>2.4 GHz</t>
        </is>
      </c>
      <c r="BV1011" s="906">
        <f>Overview!$H$29</f>
        <v/>
      </c>
      <c r="BW1011" s="1828"/>
      <c r="BX1011" s="1864" t="inlineStr">
        <is>
          <t>Body</t>
        </is>
      </c>
      <c r="BY1011" s="6709"/>
      <c r="BZ1011" s="6709"/>
      <c r="CA1011" s="882" t="inlineStr">
        <is>
          <t>Accesorio 4: Front Face</t>
        </is>
      </c>
      <c r="CB1011" s="200">
        <v>0</v>
      </c>
      <c r="CC1011" s="882">
        <f>IF(COUNT('Conducted WiFi'!$AH$3:$AH$9)=0,7,INDEX('Conducted WiFi'!$T$3:$T$9,MATCH(MAX('Conducted WiFi'!$AH$3:$AH$9),'Conducted WiFi'!$AH$3:$AH$9,0)))</f>
        <v>7</v>
      </c>
      <c r="CD1011" s="6837">
        <f>IF(COUNT('Conducted WiFi'!$AH$3:$AH$9)=0,2442,INDEX('Conducted WiFi'!$U$3:$U$9,MATCH(MAX('Conducted WiFi'!$AH$3:$AH$9),'Conducted WiFi'!$AH$3:$AH$9,0)))</f>
        <v>2442</v>
      </c>
      <c r="CE1011" s="7246"/>
      <c r="CF1011" s="7246"/>
      <c r="CG1011" s="7245"/>
      <c r="CH1011" s="7245"/>
      <c r="CI1011" s="225">
        <f>BY1011</f>
        <v/>
      </c>
      <c r="CJ1011" s="237">
        <f>BZ1011</f>
        <v/>
      </c>
      <c r="CK1011" s="223">
        <f>CA1011</f>
        <v/>
      </c>
      <c r="CL1011" s="237">
        <f>CC1011</f>
        <v/>
      </c>
      <c r="CM1011" s="6672"/>
      <c r="CN1011" s="6834"/>
      <c r="CO1011" s="1967"/>
      <c r="CP1011" s="7217"/>
      <c r="CQ1011" s="7220"/>
      <c r="CR1011" s="6930"/>
      <c r="CS1011" s="446"/>
      <c r="CT1011" s="6835"/>
      <c r="CU1011" s="224">
        <f>BY1011</f>
        <v/>
      </c>
      <c r="CV1011" s="237">
        <f>BZ1011</f>
        <v/>
      </c>
      <c r="CW1011" s="237">
        <f>CA1011</f>
        <v/>
      </c>
      <c r="CX1011" s="224">
        <f>CC1011</f>
        <v/>
      </c>
      <c r="CY1011" s="237">
        <f>CD1011</f>
        <v/>
      </c>
      <c r="CZ1011" s="7478">
        <f>IF(COUNTIF(Overview!K12:K14,TRUE)&gt;0,1.6,IF(COUNTIF(Overview!L12:L14,TRUE)&gt;0,8,0))</f>
        <v/>
      </c>
      <c r="DA1011" s="1807"/>
      <c r="DB1011" s="7484"/>
      <c r="DC1011" s="844">
        <f>IF(CT1011="","",IF(CT1011&gt;CZ1011,"Fail","Pass"))</f>
        <v/>
      </c>
      <c r="DD1011" s="6666"/>
      <c r="DE1011" s="1565">
        <f>MyTimestamp(DC1011)</f>
        <v/>
      </c>
      <c r="DF1011" s="1531">
        <f>IF(COUNT(CE1011:CH1011)=1,15,IF(COUNT(CE1011:CH1011)=0,0,30))</f>
        <v/>
      </c>
      <c r="DG1011" s="1532">
        <f>IF(DF1011=0,0,2)</f>
        <v/>
      </c>
      <c r="DH1011" s="6825"/>
      <c r="DI1011" s="6825"/>
      <c r="DJ1011" s="1863"/>
      <c r="DK1011" s="6838"/>
      <c r="DL1011" s="1574">
        <f>10^(CN1011/20)*100-100</f>
        <v/>
      </c>
      <c r="DM1011" s="1109"/>
      <c r="DN1011" s="6839"/>
      <c r="DO1011" s="1109"/>
      <c r="DP1011" s="1109"/>
      <c r="DQ1011" s="6827"/>
      <c r="DR1011" s="1541"/>
      <c r="DS1011" s="1541"/>
      <c r="DT1011" s="1541"/>
      <c r="DU1011" s="1541"/>
      <c r="DV1011" s="1541"/>
      <c r="DW1011" s="1541"/>
      <c r="DX1011" s="1541"/>
      <c r="DY1011" s="1541"/>
      <c r="DZ1011" s="1541"/>
      <c r="EA1011" s="1541"/>
      <c r="EB1011" s="1541"/>
      <c r="EC1011" s="1541"/>
      <c r="ED1011" s="1541"/>
      <c r="EE1011" s="1541"/>
      <c r="EF1011" s="1541"/>
      <c r="EG1011" s="1541"/>
      <c r="EH1011" s="1541"/>
      <c r="EI1011" s="1541"/>
      <c r="EJ1011" s="1541"/>
      <c r="EK1011" s="1541"/>
      <c r="EL1011" s="1541"/>
      <c r="EM1011" s="1541"/>
      <c r="EN1011" s="1541"/>
      <c r="EO1011" s="1541"/>
      <c r="EP1011" s="1541"/>
      <c r="EQ1011" s="1541"/>
      <c r="ER1011" s="1541"/>
      <c r="ES1011" s="1541"/>
      <c r="ET1011" s="1541"/>
      <c r="EU1011" s="1541"/>
      <c r="EV1011" s="1541"/>
    </row>
    <row r="1012" ht="12.75" x14ac:dyDescent="0.2">
      <c r="A1012" s="1541"/>
      <c r="B1012" s="1541"/>
      <c r="C1012"/>
      <c r="D1012" s="6799"/>
      <c r="E1012" s="6799"/>
      <c r="F1012" s="6800" t="inlineStr">
        <is>
          <t>5.5</t>
        </is>
      </c>
      <c r="G1012" s="6801"/>
      <c r="H1012" s="6802">
        <f>BV1012</f>
        <v/>
      </c>
      <c r="I1012" s="6802">
        <f>BW1012</f>
        <v/>
      </c>
      <c r="J1012" s="6803" t="inlineStr">
        <is>
          <t>WLAN</t>
        </is>
      </c>
      <c r="K1012" s="6803" t="inlineStr">
        <is>
          <t>2.4 GHz</t>
        </is>
      </c>
      <c r="L1012" s="6804"/>
      <c r="M1012" s="6802"/>
      <c r="N1012" s="6805"/>
      <c r="O1012" s="6806"/>
      <c r="P1012" s="6597"/>
      <c r="Q1012" s="6806"/>
      <c r="R1012" s="6806"/>
      <c r="S1012" s="6593"/>
      <c r="T1012" s="130">
        <v>7</v>
      </c>
      <c r="U1012" s="6593">
        <v>2442</v>
      </c>
      <c r="V1012" s="6805"/>
      <c r="W1012" s="6807"/>
      <c r="X1012" s="6805"/>
      <c r="Y1012" s="6805"/>
      <c r="Z1012" s="6805"/>
      <c r="AA1012" s="6804"/>
      <c r="AB1012" s="6804"/>
      <c r="AC1012" s="6808">
        <f>IF(OR(BX1012="Close to Ear",BX1012="Close to Head"),"Head",IF(BX1012="Extremity","Extremity","Body"))</f>
        <v/>
      </c>
      <c r="AD1012" s="6809">
        <f>CA1012</f>
        <v/>
      </c>
      <c r="AE1012" s="6803">
        <f>CB1012</f>
        <v/>
      </c>
      <c r="AF1012" s="6804"/>
      <c r="AG1012" s="6810">
        <f>IF(OR(AZ1012="",BA1012=""),"N/A",IF(DC1012="Pass","P","F"))</f>
        <v/>
      </c>
      <c r="AH1012" s="6811"/>
      <c r="AI1012" s="6811"/>
      <c r="AJ1012" s="6811"/>
      <c r="AK1012" s="6805"/>
      <c r="AL1012" s="6804"/>
      <c r="AM1012" s="6805"/>
      <c r="AN1012" s="6805"/>
      <c r="AO1012" s="6812"/>
      <c r="AP1012" s="6812"/>
      <c r="AQ1012" s="6812"/>
      <c r="AR1012" s="6812"/>
      <c r="AS1012" s="6812"/>
      <c r="AT1012" s="6813">
        <f>IF(AC1012="Extremity",IF(CG1012="","",CG1012),"")</f>
        <v/>
      </c>
      <c r="AU1012" s="6813">
        <f>IF(AC1012="Extremity",IF(CH1012="","",CH1012),"")</f>
        <v/>
      </c>
      <c r="AV1012" s="6814">
        <f>IF(AC1012="Extremity","",IF(CE1012="","",CE1012))</f>
        <v/>
      </c>
      <c r="AW1012" s="6814">
        <f>IF(AD1012="Extremity","",IF(CF1012="","",CF1012))</f>
        <v/>
      </c>
      <c r="AX1012" s="6807">
        <f>DL1012</f>
        <v/>
      </c>
      <c r="AY1012" s="6807">
        <f>DQ1012</f>
        <v/>
      </c>
      <c r="AZ1012" s="6815">
        <f>IF(AC1012="Extremity",IF(DA1012="","",DA1012),"")</f>
        <v/>
      </c>
      <c r="BA1012" s="6816">
        <f>IF(AC1012="Extremity","",IF(CT1012="","",CT1012))</f>
        <v/>
      </c>
      <c r="BB1012" s="6807">
        <f>IF(AC1012="Extremity",IF(DB1012="","",DB1012),"")</f>
        <v/>
      </c>
      <c r="BC1012" s="6814">
        <f>IF(AC1012="Extremity","",IF(CZ1012="","",CZ1012))</f>
        <v/>
      </c>
      <c r="BD1012" s="6807">
        <f>DD1012</f>
        <v/>
      </c>
      <c r="BE1012" s="6817">
        <f>DE1012</f>
        <v/>
      </c>
      <c r="BF1012" s="6818">
        <f>DF1012*60</f>
        <v/>
      </c>
      <c r="BG1012" s="6819">
        <f>BE1012</f>
        <v/>
      </c>
      <c r="BH1012" s="6818">
        <f>DG1012*60</f>
        <v/>
      </c>
      <c r="BI1012" s="6818">
        <f>DH1012</f>
        <v/>
      </c>
      <c r="BJ1012" s="6820"/>
      <c r="BK1012" s="6821">
        <f>Overview!$E$7</f>
        <v/>
      </c>
      <c r="BL1012" s="6820"/>
      <c r="BM1012" s="6818">
        <f>DI1012</f>
        <v/>
      </c>
      <c r="BN1012" s="6821">
        <f>Overview!$P$153</f>
        <v/>
      </c>
      <c r="BO1012" s="6820"/>
      <c r="BP1012" s="6820"/>
      <c r="BQ1012" s="6804"/>
      <c r="BR1012" s="6822"/>
      <c r="BS1012" s="1541"/>
      <c r="BT1012" s="1864" t="inlineStr">
        <is>
          <t>WLAN</t>
        </is>
      </c>
      <c r="BU1012" s="1828" t="inlineStr">
        <is>
          <t>2.4 GHz</t>
        </is>
      </c>
      <c r="BV1012" s="906">
        <f>Overview!$H$29</f>
        <v/>
      </c>
      <c r="BW1012" s="1828"/>
      <c r="BX1012" s="1864" t="inlineStr">
        <is>
          <t>Body</t>
        </is>
      </c>
      <c r="BY1012" s="6709"/>
      <c r="BZ1012" s="6709"/>
      <c r="CA1012" s="882" t="inlineStr">
        <is>
          <t>Accesorio 5: Back Face</t>
        </is>
      </c>
      <c r="CB1012" s="200">
        <v>0</v>
      </c>
      <c r="CC1012" s="882">
        <f>IF(COUNT('Conducted WiFi'!$AH$3:$AH$9)=0,7,INDEX('Conducted WiFi'!$T$3:$T$9,MATCH(MAX('Conducted WiFi'!$AH$3:$AH$9),'Conducted WiFi'!$AH$3:$AH$9,0)))</f>
        <v>7</v>
      </c>
      <c r="CD1012" s="6837">
        <f>IF(COUNT('Conducted WiFi'!$AH$3:$AH$9)=0,2442,INDEX('Conducted WiFi'!$U$3:$U$9,MATCH(MAX('Conducted WiFi'!$AH$3:$AH$9),'Conducted WiFi'!$AH$3:$AH$9,0)))</f>
        <v>2442</v>
      </c>
      <c r="CE1012" s="7246"/>
      <c r="CF1012" s="7246"/>
      <c r="CG1012" s="7245"/>
      <c r="CH1012" s="7245"/>
      <c r="CI1012" s="225">
        <f>BY1012</f>
        <v/>
      </c>
      <c r="CJ1012" s="237">
        <f>BZ1012</f>
        <v/>
      </c>
      <c r="CK1012" s="223">
        <f>CA1012</f>
        <v/>
      </c>
      <c r="CL1012" s="237">
        <f>CC1012</f>
        <v/>
      </c>
      <c r="CM1012" s="6672"/>
      <c r="CN1012" s="6834"/>
      <c r="CO1012" s="1967"/>
      <c r="CP1012" s="7217"/>
      <c r="CQ1012" s="7220"/>
      <c r="CR1012" s="6930"/>
      <c r="CS1012" s="446"/>
      <c r="CT1012" s="6835"/>
      <c r="CU1012" s="224">
        <f>BY1012</f>
        <v/>
      </c>
      <c r="CV1012" s="237">
        <f>BZ1012</f>
        <v/>
      </c>
      <c r="CW1012" s="237">
        <f>CA1012</f>
        <v/>
      </c>
      <c r="CX1012" s="224">
        <f>CC1012</f>
        <v/>
      </c>
      <c r="CY1012" s="237">
        <f>CD1012</f>
        <v/>
      </c>
      <c r="CZ1012" s="7478">
        <f>IF(COUNTIF(Overview!K12:K14,TRUE)&gt;0,1.6,IF(COUNTIF(Overview!L12:L14,TRUE)&gt;0,8,0))</f>
        <v/>
      </c>
      <c r="DA1012" s="1807"/>
      <c r="DB1012" s="7484"/>
      <c r="DC1012" s="844">
        <f>IF(CT1012="","",IF(CT1012&gt;CZ1012,"Fail","Pass"))</f>
        <v/>
      </c>
      <c r="DD1012" s="6666"/>
      <c r="DE1012" s="1565">
        <f>MyTimestamp(DC1012)</f>
        <v/>
      </c>
      <c r="DF1012" s="1531">
        <f>IF(COUNT(CE1012:CH1012)=1,15,IF(COUNT(CE1012:CH1012)=0,0,30))</f>
        <v/>
      </c>
      <c r="DG1012" s="1532">
        <f>IF(DF1012=0,0,2)</f>
        <v/>
      </c>
      <c r="DH1012" s="6825"/>
      <c r="DI1012" s="6825"/>
      <c r="DJ1012" s="1863"/>
      <c r="DK1012" s="6838"/>
      <c r="DL1012" s="1574">
        <f>10^(CN1012/20)*100-100</f>
        <v/>
      </c>
      <c r="DM1012" s="1109"/>
      <c r="DN1012" s="6839"/>
      <c r="DO1012" s="1109"/>
      <c r="DP1012" s="1109"/>
      <c r="DQ1012" s="6827"/>
      <c r="DR1012" s="1541"/>
      <c r="DS1012" s="1541"/>
      <c r="DT1012" s="1541"/>
      <c r="DU1012" s="1541"/>
      <c r="DV1012" s="1541"/>
      <c r="DW1012" s="1541"/>
      <c r="DX1012" s="1541"/>
      <c r="DY1012" s="1541"/>
      <c r="DZ1012" s="1541"/>
      <c r="EA1012" s="1541"/>
      <c r="EB1012" s="1541"/>
      <c r="EC1012" s="1541"/>
      <c r="ED1012" s="1541"/>
      <c r="EE1012" s="1541"/>
      <c r="EF1012" s="1541"/>
      <c r="EG1012" s="1541"/>
      <c r="EH1012" s="1541"/>
      <c r="EI1012" s="1541"/>
      <c r="EJ1012" s="1541"/>
      <c r="EK1012" s="1541"/>
      <c r="EL1012" s="1541"/>
      <c r="EM1012" s="1541"/>
      <c r="EN1012" s="1541"/>
      <c r="EO1012" s="1541"/>
      <c r="EP1012" s="1541"/>
      <c r="EQ1012" s="1541"/>
      <c r="ER1012" s="1541"/>
      <c r="ES1012" s="1541"/>
      <c r="ET1012" s="1541"/>
      <c r="EU1012" s="1541"/>
      <c r="EV1012" s="1541"/>
    </row>
    <row r="1013" ht="12.75" x14ac:dyDescent="0.2">
      <c r="A1013" s="1541"/>
      <c r="B1013" s="1541"/>
      <c r="C1013"/>
      <c r="D1013" s="6799"/>
      <c r="E1013" s="6799"/>
      <c r="F1013" s="6800" t="inlineStr">
        <is>
          <t>5.5</t>
        </is>
      </c>
      <c r="G1013" s="6801"/>
      <c r="H1013" s="6802">
        <f>BV1013</f>
        <v/>
      </c>
      <c r="I1013" s="6802">
        <f>BW1013</f>
        <v/>
      </c>
      <c r="J1013" s="6803" t="inlineStr">
        <is>
          <t>WLAN</t>
        </is>
      </c>
      <c r="K1013" s="6803" t="inlineStr">
        <is>
          <t>2.4 GHz</t>
        </is>
      </c>
      <c r="L1013" s="6804"/>
      <c r="M1013" s="6802"/>
      <c r="N1013" s="6805"/>
      <c r="O1013" s="6806"/>
      <c r="P1013" s="6597"/>
      <c r="Q1013" s="6806"/>
      <c r="R1013" s="6806"/>
      <c r="S1013" s="6593"/>
      <c r="T1013" s="130">
        <v>7</v>
      </c>
      <c r="U1013" s="6593">
        <v>2442</v>
      </c>
      <c r="V1013" s="6805"/>
      <c r="W1013" s="6807"/>
      <c r="X1013" s="6805"/>
      <c r="Y1013" s="6805"/>
      <c r="Z1013" s="6805"/>
      <c r="AA1013" s="6804"/>
      <c r="AB1013" s="6804"/>
      <c r="AC1013" s="6808">
        <f>IF(OR(BX1013="Close to Ear",BX1013="Close to Head"),"Head",IF(BX1013="Extremity","Extremity","Body"))</f>
        <v/>
      </c>
      <c r="AD1013" s="6809">
        <f>CA1013</f>
        <v/>
      </c>
      <c r="AE1013" s="6803">
        <f>CB1013</f>
        <v/>
      </c>
      <c r="AF1013" s="6804"/>
      <c r="AG1013" s="6810">
        <f>IF(OR(AZ1013="",BA1013=""),"N/A",IF(DC1013="Pass","P","F"))</f>
        <v/>
      </c>
      <c r="AH1013" s="6811"/>
      <c r="AI1013" s="6811"/>
      <c r="AJ1013" s="6811"/>
      <c r="AK1013" s="6805"/>
      <c r="AL1013" s="6804"/>
      <c r="AM1013" s="6805"/>
      <c r="AN1013" s="6805"/>
      <c r="AO1013" s="6812"/>
      <c r="AP1013" s="6812"/>
      <c r="AQ1013" s="6812"/>
      <c r="AR1013" s="6812"/>
      <c r="AS1013" s="6812"/>
      <c r="AT1013" s="6813">
        <f>IF(AC1013="Extremity",IF(CG1013="","",CG1013),"")</f>
        <v/>
      </c>
      <c r="AU1013" s="6813">
        <f>IF(AC1013="Extremity",IF(CH1013="","",CH1013),"")</f>
        <v/>
      </c>
      <c r="AV1013" s="6814">
        <f>IF(AC1013="Extremity","",IF(CE1013="","",CE1013))</f>
        <v/>
      </c>
      <c r="AW1013" s="6814">
        <f>IF(AD1013="Extremity","",IF(CF1013="","",CF1013))</f>
        <v/>
      </c>
      <c r="AX1013" s="6807">
        <f>DL1013</f>
        <v/>
      </c>
      <c r="AY1013" s="6807">
        <f>DQ1013</f>
        <v/>
      </c>
      <c r="AZ1013" s="6815">
        <f>IF(AC1013="Extremity",IF(DA1013="","",DA1013),"")</f>
        <v/>
      </c>
      <c r="BA1013" s="6816">
        <f>IF(AC1013="Extremity","",IF(CT1013="","",CT1013))</f>
        <v/>
      </c>
      <c r="BB1013" s="6807">
        <f>IF(AC1013="Extremity",IF(DB1013="","",DB1013),"")</f>
        <v/>
      </c>
      <c r="BC1013" s="6814">
        <f>IF(AC1013="Extremity","",IF(CZ1013="","",CZ1013))</f>
        <v/>
      </c>
      <c r="BD1013" s="6807">
        <f>DD1013</f>
        <v/>
      </c>
      <c r="BE1013" s="6817">
        <f>DE1013</f>
        <v/>
      </c>
      <c r="BF1013" s="6818">
        <f>DF1013*60</f>
        <v/>
      </c>
      <c r="BG1013" s="6819">
        <f>BE1013</f>
        <v/>
      </c>
      <c r="BH1013" s="6818">
        <f>DG1013*60</f>
        <v/>
      </c>
      <c r="BI1013" s="6818">
        <f>DH1013</f>
        <v/>
      </c>
      <c r="BJ1013" s="6820"/>
      <c r="BK1013" s="6821">
        <f>Overview!$E$7</f>
        <v/>
      </c>
      <c r="BL1013" s="6820"/>
      <c r="BM1013" s="6818">
        <f>DI1013</f>
        <v/>
      </c>
      <c r="BN1013" s="6821">
        <f>Overview!$P$153</f>
        <v/>
      </c>
      <c r="BO1013" s="6820"/>
      <c r="BP1013" s="6820"/>
      <c r="BQ1013" s="6804"/>
      <c r="BR1013" s="6822"/>
      <c r="BS1013" s="1541"/>
      <c r="BT1013" s="1864" t="inlineStr">
        <is>
          <t>WLAN</t>
        </is>
      </c>
      <c r="BU1013" s="1828" t="inlineStr">
        <is>
          <t>2.4 GHz</t>
        </is>
      </c>
      <c r="BV1013" s="906">
        <f>Overview!$H$29</f>
        <v/>
      </c>
      <c r="BW1013" s="1828"/>
      <c r="BX1013" s="1864" t="inlineStr">
        <is>
          <t>Body</t>
        </is>
      </c>
      <c r="BY1013" s="6709"/>
      <c r="BZ1013" s="6709"/>
      <c r="CA1013" s="882" t="inlineStr">
        <is>
          <t>Accesorio 6: Front Face</t>
        </is>
      </c>
      <c r="CB1013" s="200">
        <v>0</v>
      </c>
      <c r="CC1013" s="882">
        <f>IF(COUNT('Conducted WiFi'!$AH$3:$AH$9)=0,7,INDEX('Conducted WiFi'!$T$3:$T$9,MATCH(MAX('Conducted WiFi'!$AH$3:$AH$9),'Conducted WiFi'!$AH$3:$AH$9,0)))</f>
        <v>7</v>
      </c>
      <c r="CD1013" s="6837">
        <f>IF(COUNT('Conducted WiFi'!$AH$3:$AH$9)=0,2442,INDEX('Conducted WiFi'!$U$3:$U$9,MATCH(MAX('Conducted WiFi'!$AH$3:$AH$9),'Conducted WiFi'!$AH$3:$AH$9,0)))</f>
        <v>2442</v>
      </c>
      <c r="CE1013" s="7246"/>
      <c r="CF1013" s="7246"/>
      <c r="CG1013" s="7245"/>
      <c r="CH1013" s="7245"/>
      <c r="CI1013" s="225">
        <f>BY1013</f>
        <v/>
      </c>
      <c r="CJ1013" s="237">
        <f>BZ1013</f>
        <v/>
      </c>
      <c r="CK1013" s="223">
        <f>CA1013</f>
        <v/>
      </c>
      <c r="CL1013" s="237">
        <f>CC1013</f>
        <v/>
      </c>
      <c r="CM1013" s="6672"/>
      <c r="CN1013" s="6834"/>
      <c r="CO1013" s="1967"/>
      <c r="CP1013" s="7217"/>
      <c r="CQ1013" s="7220"/>
      <c r="CR1013" s="6930"/>
      <c r="CS1013" s="446"/>
      <c r="CT1013" s="6835"/>
      <c r="CU1013" s="224">
        <f>BY1013</f>
        <v/>
      </c>
      <c r="CV1013" s="237">
        <f>BZ1013</f>
        <v/>
      </c>
      <c r="CW1013" s="237">
        <f>CA1013</f>
        <v/>
      </c>
      <c r="CX1013" s="224">
        <f>CC1013</f>
        <v/>
      </c>
      <c r="CY1013" s="237">
        <f>CD1013</f>
        <v/>
      </c>
      <c r="CZ1013" s="7478">
        <f>IF(COUNTIF(Overview!K12:K14,TRUE)&gt;0,1.6,IF(COUNTIF(Overview!L12:L14,TRUE)&gt;0,8,0))</f>
        <v/>
      </c>
      <c r="DA1013" s="1807"/>
      <c r="DB1013" s="7484"/>
      <c r="DC1013" s="844">
        <f>IF(CT1013="","",IF(CT1013&gt;CZ1013,"Fail","Pass"))</f>
        <v/>
      </c>
      <c r="DD1013" s="6666"/>
      <c r="DE1013" s="1565">
        <f>MyTimestamp(DC1013)</f>
        <v/>
      </c>
      <c r="DF1013" s="1531">
        <f>IF(COUNT(CE1013:CH1013)=1,15,IF(COUNT(CE1013:CH1013)=0,0,30))</f>
        <v/>
      </c>
      <c r="DG1013" s="1532">
        <f>IF(DF1013=0,0,2)</f>
        <v/>
      </c>
      <c r="DH1013" s="6825"/>
      <c r="DI1013" s="6825"/>
      <c r="DJ1013" s="1863"/>
      <c r="DK1013" s="6838"/>
      <c r="DL1013" s="1574">
        <f>10^(CN1013/20)*100-100</f>
        <v/>
      </c>
      <c r="DM1013" s="1109"/>
      <c r="DN1013" s="6839"/>
      <c r="DO1013" s="1109"/>
      <c r="DP1013" s="1109"/>
      <c r="DQ1013" s="6827"/>
      <c r="DR1013" s="1541"/>
      <c r="DS1013" s="1541"/>
      <c r="DT1013" s="1541"/>
      <c r="DU1013" s="1541"/>
      <c r="DV1013" s="1541"/>
      <c r="DW1013" s="1541"/>
      <c r="DX1013" s="1541"/>
      <c r="DY1013" s="1541"/>
      <c r="DZ1013" s="1541"/>
      <c r="EA1013" s="1541"/>
      <c r="EB1013" s="1541"/>
      <c r="EC1013" s="1541"/>
      <c r="ED1013" s="1541"/>
      <c r="EE1013" s="1541"/>
      <c r="EF1013" s="1541"/>
      <c r="EG1013" s="1541"/>
      <c r="EH1013" s="1541"/>
      <c r="EI1013" s="1541"/>
      <c r="EJ1013" s="1541"/>
      <c r="EK1013" s="1541"/>
      <c r="EL1013" s="1541"/>
      <c r="EM1013" s="1541"/>
      <c r="EN1013" s="1541"/>
      <c r="EO1013" s="1541"/>
      <c r="EP1013" s="1541"/>
      <c r="EQ1013" s="1541"/>
      <c r="ER1013" s="1541"/>
      <c r="ES1013" s="1541"/>
      <c r="ET1013" s="1541"/>
      <c r="EU1013" s="1541"/>
      <c r="EV1013" s="1541"/>
    </row>
    <row r="1014" ht="12.75" x14ac:dyDescent="0.2">
      <c r="A1014" s="1541"/>
      <c r="B1014" s="1541"/>
      <c r="C1014"/>
      <c r="D1014" s="6799"/>
      <c r="E1014" s="6799"/>
      <c r="F1014" s="6800" t="inlineStr">
        <is>
          <t>5.5</t>
        </is>
      </c>
      <c r="G1014" s="6801"/>
      <c r="H1014" s="6802">
        <f>BV1014</f>
        <v/>
      </c>
      <c r="I1014" s="6802">
        <f>BW1014</f>
        <v/>
      </c>
      <c r="J1014" s="6803" t="inlineStr">
        <is>
          <t>WLAN</t>
        </is>
      </c>
      <c r="K1014" s="6803" t="inlineStr">
        <is>
          <t>2.4 GHz</t>
        </is>
      </c>
      <c r="L1014" s="6804"/>
      <c r="M1014" s="6802"/>
      <c r="N1014" s="6805"/>
      <c r="O1014" s="6806"/>
      <c r="P1014" s="6597"/>
      <c r="Q1014" s="6806"/>
      <c r="R1014" s="6806"/>
      <c r="S1014" s="6593"/>
      <c r="T1014" s="130">
        <v>7</v>
      </c>
      <c r="U1014" s="6593">
        <v>2442</v>
      </c>
      <c r="V1014" s="6805"/>
      <c r="W1014" s="6807"/>
      <c r="X1014" s="6805"/>
      <c r="Y1014" s="6805"/>
      <c r="Z1014" s="6805"/>
      <c r="AA1014" s="6804"/>
      <c r="AB1014" s="6804"/>
      <c r="AC1014" s="6808">
        <f>IF(OR(BX1014="Close to Ear",BX1014="Close to Head"),"Head",IF(BX1014="Extremity","Extremity","Body"))</f>
        <v/>
      </c>
      <c r="AD1014" s="6809">
        <f>CA1014</f>
        <v/>
      </c>
      <c r="AE1014" s="6803">
        <f>CB1014</f>
        <v/>
      </c>
      <c r="AF1014" s="6804"/>
      <c r="AG1014" s="6810">
        <f>IF(OR(AZ1014="",BA1014=""),"N/A",IF(DC1014="Pass","P","F"))</f>
        <v/>
      </c>
      <c r="AH1014" s="6811"/>
      <c r="AI1014" s="6811"/>
      <c r="AJ1014" s="6811"/>
      <c r="AK1014" s="6805"/>
      <c r="AL1014" s="6804"/>
      <c r="AM1014" s="6805"/>
      <c r="AN1014" s="6805"/>
      <c r="AO1014" s="6812"/>
      <c r="AP1014" s="6812"/>
      <c r="AQ1014" s="6812"/>
      <c r="AR1014" s="6812"/>
      <c r="AS1014" s="6812"/>
      <c r="AT1014" s="6813">
        <f>IF(AC1014="Extremity",IF(CG1014="","",CG1014),"")</f>
        <v/>
      </c>
      <c r="AU1014" s="6813">
        <f>IF(AC1014="Extremity",IF(CH1014="","",CH1014),"")</f>
        <v/>
      </c>
      <c r="AV1014" s="6814">
        <f>IF(AC1014="Extremity","",IF(CE1014="","",CE1014))</f>
        <v/>
      </c>
      <c r="AW1014" s="6814">
        <f>IF(AD1014="Extremity","",IF(CF1014="","",CF1014))</f>
        <v/>
      </c>
      <c r="AX1014" s="6807">
        <f>DL1014</f>
        <v/>
      </c>
      <c r="AY1014" s="6807">
        <f>DQ1014</f>
        <v/>
      </c>
      <c r="AZ1014" s="6815">
        <f>IF(AC1014="Extremity",IF(DA1014="","",DA1014),"")</f>
        <v/>
      </c>
      <c r="BA1014" s="6816">
        <f>IF(AC1014="Extremity","",IF(CT1014="","",CT1014))</f>
        <v/>
      </c>
      <c r="BB1014" s="6807">
        <f>IF(AC1014="Extremity",IF(DB1014="","",DB1014),"")</f>
        <v/>
      </c>
      <c r="BC1014" s="6814">
        <f>IF(AC1014="Extremity","",IF(CZ1014="","",CZ1014))</f>
        <v/>
      </c>
      <c r="BD1014" s="6807">
        <f>DD1014</f>
        <v/>
      </c>
      <c r="BE1014" s="6817">
        <f>DE1014</f>
        <v/>
      </c>
      <c r="BF1014" s="6818">
        <f>DF1014*60</f>
        <v/>
      </c>
      <c r="BG1014" s="6819">
        <f>BE1014</f>
        <v/>
      </c>
      <c r="BH1014" s="6818">
        <f>DG1014*60</f>
        <v/>
      </c>
      <c r="BI1014" s="6818">
        <f>DH1014</f>
        <v/>
      </c>
      <c r="BJ1014" s="6820"/>
      <c r="BK1014" s="6821">
        <f>Overview!$E$7</f>
        <v/>
      </c>
      <c r="BL1014" s="6820"/>
      <c r="BM1014" s="6818">
        <f>DI1014</f>
        <v/>
      </c>
      <c r="BN1014" s="6821">
        <f>Overview!$P$153</f>
        <v/>
      </c>
      <c r="BO1014" s="6820"/>
      <c r="BP1014" s="6820"/>
      <c r="BQ1014" s="6804"/>
      <c r="BR1014" s="6822"/>
      <c r="BS1014" s="1541"/>
      <c r="BT1014" s="1864" t="inlineStr">
        <is>
          <t>WLAN</t>
        </is>
      </c>
      <c r="BU1014" s="1828" t="inlineStr">
        <is>
          <t>2.4 GHz</t>
        </is>
      </c>
      <c r="BV1014" s="906">
        <f>Overview!$H$29</f>
        <v/>
      </c>
      <c r="BW1014" s="1828"/>
      <c r="BX1014" s="1864" t="inlineStr">
        <is>
          <t>Body</t>
        </is>
      </c>
      <c r="BY1014" s="6709"/>
      <c r="BZ1014" s="6709"/>
      <c r="CA1014" s="882" t="inlineStr">
        <is>
          <t>Accesorio 7: Front Face</t>
        </is>
      </c>
      <c r="CB1014" s="200">
        <v>0</v>
      </c>
      <c r="CC1014" s="882">
        <f>IF(COUNT('Conducted WiFi'!$AH$3:$AH$9)=0,7,INDEX('Conducted WiFi'!$T$3:$T$9,MATCH(MAX('Conducted WiFi'!$AH$3:$AH$9),'Conducted WiFi'!$AH$3:$AH$9,0)))</f>
        <v>7</v>
      </c>
      <c r="CD1014" s="6837">
        <f>IF(COUNT('Conducted WiFi'!$AH$3:$AH$9)=0,2442,INDEX('Conducted WiFi'!$U$3:$U$9,MATCH(MAX('Conducted WiFi'!$AH$3:$AH$9),'Conducted WiFi'!$AH$3:$AH$9,0)))</f>
        <v>2442</v>
      </c>
      <c r="CE1014" s="7246"/>
      <c r="CF1014" s="7246"/>
      <c r="CG1014" s="7245"/>
      <c r="CH1014" s="7245"/>
      <c r="CI1014" s="225">
        <f>BY1014</f>
        <v/>
      </c>
      <c r="CJ1014" s="237">
        <f>BZ1014</f>
        <v/>
      </c>
      <c r="CK1014" s="223">
        <f>CA1014</f>
        <v/>
      </c>
      <c r="CL1014" s="237">
        <f>CC1014</f>
        <v/>
      </c>
      <c r="CM1014" s="6672"/>
      <c r="CN1014" s="6834"/>
      <c r="CO1014" s="1967"/>
      <c r="CP1014" s="7217"/>
      <c r="CQ1014" s="7220"/>
      <c r="CR1014" s="6930"/>
      <c r="CS1014" s="446"/>
      <c r="CT1014" s="6835"/>
      <c r="CU1014" s="224">
        <f>BY1014</f>
        <v/>
      </c>
      <c r="CV1014" s="237">
        <f>BZ1014</f>
        <v/>
      </c>
      <c r="CW1014" s="237">
        <f>CA1014</f>
        <v/>
      </c>
      <c r="CX1014" s="224">
        <f>CC1014</f>
        <v/>
      </c>
      <c r="CY1014" s="237">
        <f>CD1014</f>
        <v/>
      </c>
      <c r="CZ1014" s="7478">
        <f>IF(COUNTIF(Overview!K12:K14,TRUE)&gt;0,1.6,IF(COUNTIF(Overview!L12:L14,TRUE)&gt;0,8,0))</f>
        <v/>
      </c>
      <c r="DA1014" s="1807"/>
      <c r="DB1014" s="7484"/>
      <c r="DC1014" s="844">
        <f>IF(CT1014="","",IF(CT1014&gt;CZ1014,"Fail","Pass"))</f>
        <v/>
      </c>
      <c r="DD1014" s="6666"/>
      <c r="DE1014" s="1565">
        <f>MyTimestamp(DC1014)</f>
        <v/>
      </c>
      <c r="DF1014" s="1531">
        <f>IF(COUNT(CE1014:CH1014)=1,15,IF(COUNT(CE1014:CH1014)=0,0,30))</f>
        <v/>
      </c>
      <c r="DG1014" s="1532">
        <f>IF(DF1014=0,0,2)</f>
        <v/>
      </c>
      <c r="DH1014" s="6825"/>
      <c r="DI1014" s="6825"/>
      <c r="DJ1014" s="1863"/>
      <c r="DK1014" s="6838"/>
      <c r="DL1014" s="1574">
        <f>10^(CN1014/20)*100-100</f>
        <v/>
      </c>
      <c r="DM1014" s="1109"/>
      <c r="DN1014" s="6839"/>
      <c r="DO1014" s="1109"/>
      <c r="DP1014" s="1109"/>
      <c r="DQ1014" s="6827"/>
      <c r="DR1014" s="1541"/>
      <c r="DS1014" s="1541"/>
      <c r="DT1014" s="1541"/>
      <c r="DU1014" s="1541"/>
      <c r="DV1014" s="1541"/>
      <c r="DW1014" s="1541"/>
      <c r="DX1014" s="1541"/>
      <c r="DY1014" s="1541"/>
      <c r="DZ1014" s="1541"/>
      <c r="EA1014" s="1541"/>
      <c r="EB1014" s="1541"/>
      <c r="EC1014" s="1541"/>
      <c r="ED1014" s="1541"/>
      <c r="EE1014" s="1541"/>
      <c r="EF1014" s="1541"/>
      <c r="EG1014" s="1541"/>
      <c r="EH1014" s="1541"/>
      <c r="EI1014" s="1541"/>
      <c r="EJ1014" s="1541"/>
      <c r="EK1014" s="1541"/>
      <c r="EL1014" s="1541"/>
      <c r="EM1014" s="1541"/>
      <c r="EN1014" s="1541"/>
      <c r="EO1014" s="1541"/>
      <c r="EP1014" s="1541"/>
      <c r="EQ1014" s="1541"/>
      <c r="ER1014" s="1541"/>
      <c r="ES1014" s="1541"/>
      <c r="ET1014" s="1541"/>
      <c r="EU1014" s="1541"/>
      <c r="EV1014" s="1541"/>
    </row>
    <row r="1015" ht="15" x14ac:dyDescent="0.25">
      <c r="A1015" s="1541"/>
      <c r="B1015" s="1541"/>
      <c r="C1015"/>
      <c r="D1015" s="1486"/>
      <c r="E1015" s="1486"/>
      <c r="F1015" s="672" t="inlineStr">
        <is>
          <t>5.5</t>
        </is>
      </c>
      <c r="G1015" s="1497"/>
      <c r="H1015" s="130">
        <f>BV1015</f>
        <v/>
      </c>
      <c r="I1015" s="130">
        <f>BW1015</f>
        <v/>
      </c>
      <c r="J1015" s="1299" t="inlineStr">
        <is>
          <t>WLAN</t>
        </is>
      </c>
      <c r="K1015" s="1299" t="inlineStr">
        <is>
          <t>2.4 GHz</t>
        </is>
      </c>
      <c r="L1015" s="115"/>
      <c r="M1015" s="130"/>
      <c r="N1015" s="119"/>
      <c r="O1015" s="131"/>
      <c r="P1015" s="6597"/>
      <c r="Q1015" s="131"/>
      <c r="R1015" s="131"/>
      <c r="S1015" s="6593"/>
      <c r="T1015" s="130">
        <v>7</v>
      </c>
      <c r="U1015" s="6593">
        <v>2442</v>
      </c>
      <c r="V1015" s="119"/>
      <c r="W1015" s="1305"/>
      <c r="X1015" s="119"/>
      <c r="Y1015" s="119"/>
      <c r="Z1015" s="119"/>
      <c r="AA1015" s="115"/>
      <c r="AB1015" s="115"/>
      <c r="AC1015" s="1300">
        <f>IF(OR(BX1015="Close to Ear",BX1015="Close to Head"),"Head",IF(BX1015="Extremity","Extremity","Body"))</f>
        <v/>
      </c>
      <c r="AD1015" s="1301">
        <f>CA1015</f>
        <v/>
      </c>
      <c r="AE1015" s="1299">
        <f>CB1015</f>
        <v/>
      </c>
      <c r="AF1015" s="115"/>
      <c r="AG1015" s="1302">
        <f>IF(OR(AZ1015="",BA1015=""),"N/A",IF(DC1015="Pass","P","F"))</f>
        <v/>
      </c>
      <c r="AH1015" s="129"/>
      <c r="AI1015" s="129"/>
      <c r="AJ1015" s="129"/>
      <c r="AK1015" s="119"/>
      <c r="AL1015" s="115"/>
      <c r="AM1015" s="119"/>
      <c r="AN1015" s="119"/>
      <c r="AO1015" s="692"/>
      <c r="AP1015" s="692"/>
      <c r="AQ1015" s="692"/>
      <c r="AR1015" s="692"/>
      <c r="AS1015" s="692"/>
      <c r="AT1015" s="1303">
        <f>IF(AC1015="Extremity",IF(CG1015="","",CG1015),"")</f>
        <v/>
      </c>
      <c r="AU1015" s="1303">
        <f>IF(AC1015="Extremity",IF(CH1015="","",CH1015),"")</f>
        <v/>
      </c>
      <c r="AV1015" s="1304">
        <f>IF(AC1015="Extremity","",IF(CE1015="","",CE1015))</f>
        <v/>
      </c>
      <c r="AW1015" s="1304">
        <f>IF(AD1015="Extremity","",IF(CF1015="","",CF1015))</f>
        <v/>
      </c>
      <c r="AX1015" s="1305">
        <f>DL1015</f>
        <v/>
      </c>
      <c r="AY1015" s="1305">
        <f>DQ1015</f>
        <v/>
      </c>
      <c r="AZ1015" s="3377">
        <f>IF(AC1015="Extremity",IF(DA1015="","",DA1015),"")</f>
        <v/>
      </c>
      <c r="BA1015" s="3378">
        <f>IF(AC1015="Extremity","",IF(CT1015="","",CT1015))</f>
        <v/>
      </c>
      <c r="BB1015" s="1305">
        <f>IF(AC1015="Extremity",IF(DB1015="","",DB1015),"")</f>
        <v/>
      </c>
      <c r="BC1015" s="1304">
        <f>IF(AC1015="Extremity","",IF(CZ1015="","",CZ1015))</f>
        <v/>
      </c>
      <c r="BD1015" s="1305">
        <f>DD1015</f>
        <v/>
      </c>
      <c r="BE1015" s="132">
        <f>DE1015</f>
        <v/>
      </c>
      <c r="BF1015" s="133">
        <f>DF1015*60</f>
        <v/>
      </c>
      <c r="BG1015" s="121">
        <f>BE1015</f>
        <v/>
      </c>
      <c r="BH1015" s="133">
        <f>DG1015*60</f>
        <v/>
      </c>
      <c r="BI1015" s="133">
        <f>DH1015</f>
        <v/>
      </c>
      <c r="BJ1015" s="117"/>
      <c r="BK1015" s="812">
        <f>Overview!$E$7</f>
        <v/>
      </c>
      <c r="BL1015" s="117"/>
      <c r="BM1015" s="834">
        <f>DI1015</f>
        <v/>
      </c>
      <c r="BN1015" s="812">
        <f>Overview!$P$153</f>
        <v/>
      </c>
      <c r="BO1015" s="117"/>
      <c r="BP1015" s="117"/>
      <c r="BQ1015" s="115"/>
      <c r="BR1015" s="1478"/>
      <c r="BS1015" s="1541"/>
      <c r="BT1015" s="1860" t="inlineStr">
        <is>
          <t>WLAN</t>
        </is>
      </c>
      <c r="BU1015" s="1860" t="inlineStr">
        <is>
          <t>2.4 GHz</t>
        </is>
      </c>
      <c r="BV1015" s="915">
        <f>Overview!$H$30</f>
        <v/>
      </c>
      <c r="BW1015" s="1860"/>
      <c r="BX1015" s="1860" t="inlineStr">
        <is>
          <t>Close to ear</t>
        </is>
      </c>
      <c r="BY1015" s="907"/>
      <c r="BZ1015" s="907"/>
      <c r="CA1015" s="1961" t="inlineStr">
        <is>
          <t>Left Cheek</t>
        </is>
      </c>
      <c r="CB1015" s="1071">
        <v>0</v>
      </c>
      <c r="CC1015" s="1102">
        <f>IF(COUNT('Conducted WiFi'!$AH$3:$AH$9)=0,7,INDEX('Conducted WiFi'!$T$3:$T$9,MATCH(MAX('Conducted WiFi'!$AH$3:$AH$9),'Conducted WiFi'!$AH$3:$AH$9,0)))</f>
        <v>7</v>
      </c>
      <c r="CD1015" s="1187">
        <f>IF(COUNT('Conducted WiFi'!$AH$3:$AH$9)=0,2442,INDEX('Conducted WiFi'!$U$3:$U$9,MATCH(MAX('Conducted WiFi'!$AH$3:$AH$9),'Conducted WiFi'!$AH$3:$AH$9,0)))</f>
        <v>2442</v>
      </c>
      <c r="CE1015" s="7243"/>
      <c r="CF1015" s="7243"/>
      <c r="CG1015" s="7244"/>
      <c r="CH1015" s="7244"/>
      <c r="CI1015" s="225">
        <f>BY1015</f>
        <v/>
      </c>
      <c r="CJ1015" s="237">
        <f>BZ1015</f>
        <v/>
      </c>
      <c r="CK1015" s="223">
        <f>CA1015</f>
        <v/>
      </c>
      <c r="CL1015" s="237">
        <f>CC1015</f>
        <v/>
      </c>
      <c r="CM1015" s="1180">
        <f>CD1015</f>
        <v/>
      </c>
      <c r="CN1015" s="1962"/>
      <c r="CO1015" s="1967"/>
      <c r="CP1015" s="891">
        <f>IF(CF1015=""," ",IF(ABS(CE1015-CF1015)&lt;=0.1,"Valid","Not valid"))</f>
        <v/>
      </c>
      <c r="CQ1015" s="892">
        <f> IF(CE1015="","",IF(AND(CE1015&lt;&gt;"",CF1015=""),IF(CE1015&gt;=0.8,"Medir+Sig Max","No"),IF(CF1015&lt;&gt;"",IF(CF1015&gt;=0.8,"Medir+Sig Max","No"),"")))</f>
        <v/>
      </c>
      <c r="CR1015" s="7224"/>
      <c r="CS1015" s="892"/>
      <c r="CT1015" s="219">
        <f>IF(CO1015="",IF(AND(CE1015="",CF1015=""),"",IF(CF1015="",IF(DQ1015&gt;1,ROUND(DQ1015*CE1015,3),CE1015),IF(DQ1015&gt;1,ROUND(DQ1015*CF1015,3),CF1015))),IF(AND(CE1015="",CF1015=""),"",IF(CF1015="",IF(DQ1015&gt;1,ROUND(DQ1015*CE1015*(1/(CO1015)),3),CE1015*(1/(CO1015))),IF(DQ1015&gt;1,ROUND(DQ1015*CF1015*(1/(CO1015)),3),CF1015*(1/(CO1015))))))</f>
        <v/>
      </c>
      <c r="CU1015" s="224">
        <f>BY1015</f>
        <v/>
      </c>
      <c r="CV1015" s="237">
        <f>BZ1015</f>
        <v/>
      </c>
      <c r="CW1015" s="237">
        <f>CA1015</f>
        <v/>
      </c>
      <c r="CX1015" s="224">
        <f>CC1015</f>
        <v/>
      </c>
      <c r="CY1015" s="237">
        <f>CD1015</f>
        <v/>
      </c>
      <c r="CZ1015" s="7476">
        <f>IF(COUNTIF(Overview!K12:K14,TRUE)&gt;0,1.6,IF(COUNTIF(Overview!L12:L14,TRUE)&gt;0,8,0))</f>
        <v/>
      </c>
      <c r="DA1015" s="1667"/>
      <c r="DB1015" s="7482"/>
      <c r="DC1015" s="844">
        <f>IF(CT1015="","",IF(CT1015&gt;CZ1015,"Fail","Pass"))</f>
        <v/>
      </c>
      <c r="DD1015" s="399"/>
      <c r="DE1015" s="1565">
        <f>MyTimestamp(DC1015)</f>
        <v/>
      </c>
      <c r="DF1015" s="1531">
        <f>IF(COUNT(CE1015:CH1015)=1,15,IF(COUNT(CE1015:CH1015)=0,0,30))</f>
        <v/>
      </c>
      <c r="DG1015" s="1532">
        <f>IF(DF1015=0,0,2)</f>
        <v/>
      </c>
      <c r="DH1015" s="1862"/>
      <c r="DI1015" s="1862"/>
      <c r="DJ1015" s="1863"/>
      <c r="DK1015" s="1964"/>
      <c r="DL1015" s="1574">
        <f>10^(CN1015/20)*100-100</f>
        <v/>
      </c>
      <c r="DM1015" s="1104"/>
      <c r="DN1015" s="1269"/>
      <c r="DO1015" s="1104">
        <f>IF(DM1015="","",10^(DM1015/10))</f>
        <v/>
      </c>
      <c r="DP1015" s="1104">
        <f>IF(ISNUMBER(DN1015)=FALSE,"",10^(DN1015/10))</f>
        <v/>
      </c>
      <c r="DQ1015" s="1577">
        <f>IF(AND(ISNUMBER(DO1015),ISNUMBER(DP1015)),IF(DO1015/DP1015&gt;1,ROUND((DO1015)/DP1015,3),1),1)</f>
        <v/>
      </c>
      <c r="DR1015" s="1541"/>
      <c r="DS1015" s="1541"/>
      <c r="DT1015" s="1541"/>
      <c r="DU1015" s="1541"/>
      <c r="DV1015" s="1541"/>
      <c r="DW1015" s="1541"/>
      <c r="DX1015" s="1541"/>
      <c r="DY1015" s="1541"/>
      <c r="DZ1015" s="1541"/>
      <c r="EA1015" s="1541"/>
      <c r="EB1015" s="1541"/>
      <c r="EC1015" s="1541"/>
      <c r="ED1015" s="1541"/>
      <c r="EE1015" s="1541"/>
      <c r="EF1015" s="1541"/>
      <c r="EG1015" s="1541"/>
      <c r="EH1015" s="1541"/>
      <c r="EI1015" s="1541"/>
      <c r="EJ1015" s="1541"/>
      <c r="EK1015" s="1541"/>
      <c r="EL1015" s="1541"/>
      <c r="EM1015" s="1541"/>
      <c r="EN1015" s="1541"/>
      <c r="EO1015" s="1541"/>
      <c r="EP1015" s="1541"/>
      <c r="EQ1015" s="1541"/>
      <c r="ER1015" s="1541"/>
      <c r="ES1015" s="1541"/>
      <c r="ET1015" s="1541"/>
      <c r="EU1015" s="1541"/>
      <c r="EV1015" s="1541"/>
    </row>
    <row r="1016" ht="15" x14ac:dyDescent="0.25">
      <c r="A1016" s="1541"/>
      <c r="B1016" s="1541"/>
      <c r="C1016"/>
      <c r="D1016" s="1486"/>
      <c r="E1016" s="1486"/>
      <c r="F1016" s="672" t="inlineStr">
        <is>
          <t>5.5</t>
        </is>
      </c>
      <c r="G1016" s="1497"/>
      <c r="H1016" s="130">
        <f>BV1016</f>
        <v/>
      </c>
      <c r="I1016" s="130">
        <f>BW1016</f>
        <v/>
      </c>
      <c r="J1016" s="1299" t="inlineStr">
        <is>
          <t>WLAN</t>
        </is>
      </c>
      <c r="K1016" s="1299" t="inlineStr">
        <is>
          <t>2.4 GHz</t>
        </is>
      </c>
      <c r="L1016" s="115"/>
      <c r="M1016" s="130"/>
      <c r="N1016" s="119"/>
      <c r="O1016" s="131"/>
      <c r="P1016" s="6597"/>
      <c r="Q1016" s="131"/>
      <c r="R1016" s="131"/>
      <c r="S1016" s="6593"/>
      <c r="T1016" s="130">
        <v>7</v>
      </c>
      <c r="U1016" s="6593">
        <v>2442</v>
      </c>
      <c r="V1016" s="119"/>
      <c r="W1016" s="1305"/>
      <c r="X1016" s="119"/>
      <c r="Y1016" s="119"/>
      <c r="Z1016" s="119"/>
      <c r="AA1016" s="115"/>
      <c r="AB1016" s="115"/>
      <c r="AC1016" s="1300">
        <f>IF(OR(BX1016="Close to Ear",BX1016="Close to Head"),"Head",IF(BX1016="Extremity","Extremity","Body"))</f>
        <v/>
      </c>
      <c r="AD1016" s="1301">
        <f>CA1016</f>
        <v/>
      </c>
      <c r="AE1016" s="1299">
        <f>CB1016</f>
        <v/>
      </c>
      <c r="AF1016" s="115"/>
      <c r="AG1016" s="1302">
        <f>IF(OR(AZ1016="",BA1016=""),"N/A",IF(DC1016="Pass","P","F"))</f>
        <v/>
      </c>
      <c r="AH1016" s="129"/>
      <c r="AI1016" s="129"/>
      <c r="AJ1016" s="129"/>
      <c r="AK1016" s="119"/>
      <c r="AL1016" s="115"/>
      <c r="AM1016" s="119"/>
      <c r="AN1016" s="119"/>
      <c r="AO1016" s="692"/>
      <c r="AP1016" s="692"/>
      <c r="AQ1016" s="692"/>
      <c r="AR1016" s="692"/>
      <c r="AS1016" s="692"/>
      <c r="AT1016" s="1303">
        <f>IF(AC1016="Extremity",IF(CG1016="","",CG1016),"")</f>
        <v/>
      </c>
      <c r="AU1016" s="1303">
        <f>IF(AC1016="Extremity",IF(CH1016="","",CH1016),"")</f>
        <v/>
      </c>
      <c r="AV1016" s="1304">
        <f>IF(AC1016="Extremity","",IF(CE1016="","",CE1016))</f>
        <v/>
      </c>
      <c r="AW1016" s="1304">
        <f>IF(AD1016="Extremity","",IF(CF1016="","",CF1016))</f>
        <v/>
      </c>
      <c r="AX1016" s="1305">
        <f>DL1016</f>
        <v/>
      </c>
      <c r="AY1016" s="1305">
        <f>DQ1016</f>
        <v/>
      </c>
      <c r="AZ1016" s="3377">
        <f>IF(AC1016="Extremity",IF(DA1016="","",DA1016),"")</f>
        <v/>
      </c>
      <c r="BA1016" s="3378">
        <f>IF(AC1016="Extremity","",IF(CT1016="","",CT1016))</f>
        <v/>
      </c>
      <c r="BB1016" s="1305">
        <f>IF(AC1016="Extremity",IF(DB1016="","",DB1016),"")</f>
        <v/>
      </c>
      <c r="BC1016" s="1304">
        <f>IF(AC1016="Extremity","",IF(CZ1016="","",CZ1016))</f>
        <v/>
      </c>
      <c r="BD1016" s="1305">
        <f>DD1016</f>
        <v/>
      </c>
      <c r="BE1016" s="132">
        <f>DE1016</f>
        <v/>
      </c>
      <c r="BF1016" s="133">
        <f>DF1016*60</f>
        <v/>
      </c>
      <c r="BG1016" s="121">
        <f>BE1016</f>
        <v/>
      </c>
      <c r="BH1016" s="133">
        <f>DG1016*60</f>
        <v/>
      </c>
      <c r="BI1016" s="133">
        <f>DH1016</f>
        <v/>
      </c>
      <c r="BJ1016" s="117"/>
      <c r="BK1016" s="812">
        <f>Overview!$E$7</f>
        <v/>
      </c>
      <c r="BL1016" s="117"/>
      <c r="BM1016" s="834">
        <f>DI1016</f>
        <v/>
      </c>
      <c r="BN1016" s="812">
        <f>Overview!$P$153</f>
        <v/>
      </c>
      <c r="BO1016" s="117"/>
      <c r="BP1016" s="117"/>
      <c r="BQ1016" s="115"/>
      <c r="BR1016" s="1478"/>
      <c r="BS1016" s="1541"/>
      <c r="BT1016" s="1864" t="inlineStr">
        <is>
          <t>WLAN</t>
        </is>
      </c>
      <c r="BU1016" s="1864" t="inlineStr">
        <is>
          <t>2.4 GHz</t>
        </is>
      </c>
      <c r="BV1016" s="916">
        <f>Overview!$H$30</f>
        <v/>
      </c>
      <c r="BW1016" s="1864"/>
      <c r="BX1016" s="1864" t="inlineStr">
        <is>
          <t>Close to ear</t>
        </is>
      </c>
      <c r="BY1016" s="875"/>
      <c r="BZ1016" s="875"/>
      <c r="CA1016" s="1965" t="inlineStr">
        <is>
          <t>Left Tilt</t>
        </is>
      </c>
      <c r="CB1016" s="1072">
        <v>0</v>
      </c>
      <c r="CC1016" s="877">
        <f>IF(COUNT('Conducted WiFi'!$AH$3:$AH$9)=0,7,INDEX('Conducted WiFi'!$T$3:$T$9,MATCH(MAX('Conducted WiFi'!$AH$3:$AH$9),'Conducted WiFi'!$AH$3:$AH$9,0)))</f>
        <v>7</v>
      </c>
      <c r="CD1016" s="1188">
        <f>IF(COUNT('Conducted WiFi'!$AH$3:$AH$9)=0,2442,INDEX('Conducted WiFi'!$U$3:$U$9,MATCH(MAX('Conducted WiFi'!$AH$3:$AH$9),'Conducted WiFi'!$AH$3:$AH$9,0)))</f>
        <v>2442</v>
      </c>
      <c r="CE1016" s="7237"/>
      <c r="CF1016" s="7237"/>
      <c r="CG1016" s="7245"/>
      <c r="CH1016" s="7245"/>
      <c r="CI1016" s="225">
        <f>BY1016</f>
        <v/>
      </c>
      <c r="CJ1016" s="237">
        <f>BZ1016</f>
        <v/>
      </c>
      <c r="CK1016" s="223">
        <f>CA1016</f>
        <v/>
      </c>
      <c r="CL1016" s="237">
        <f>CC1016</f>
        <v/>
      </c>
      <c r="CM1016" s="394">
        <f>CD1016</f>
        <v/>
      </c>
      <c r="CN1016" s="1966"/>
      <c r="CO1016" s="1967"/>
      <c r="CP1016" s="7214">
        <f>IF(CF1016=""," ",IF(ABS(CE1016-CF1016)&lt;=0.1,"Valid","Not valid"))</f>
        <v/>
      </c>
      <c r="CQ1016" s="1674">
        <f> IF(CE1016="","",IF(AND(CE1016&lt;&gt;"",CF1016=""),IF(CE1016&gt;=0.8,"Medir+Sig Max","No"),IF(CF1016&lt;&gt;"",IF(CF1016&gt;=0.8,"Medir+Sig Max","No"),"")))</f>
        <v/>
      </c>
      <c r="CR1016" s="6927"/>
      <c r="CS1016" s="1674"/>
      <c r="CT1016" s="220">
        <f>IF(CO1016="",IF(AND(CE1016="",CF1016=""),"",IF(CF1016="",IF(DQ1016&gt;1,ROUND(DQ1016*CE1016,3),CE1016),IF(DQ1016&gt;1,ROUND(DQ1016*CF1016,3),CF1016))),IF(AND(CE1016="",CF1016=""),"",IF(CF1016="",IF(DQ1016&gt;1,ROUND(DQ1016*CE1016*(1/(CO1016)),3),CE1016*(1/(CO1016))),IF(DQ1016&gt;1,ROUND(DQ1016*CF1016*(1/(CO1016)),3),CF1016*(1/(CO1016))))))</f>
        <v/>
      </c>
      <c r="CU1016" s="224">
        <f>BY1016</f>
        <v/>
      </c>
      <c r="CV1016" s="237">
        <f>BZ1016</f>
        <v/>
      </c>
      <c r="CW1016" s="237">
        <f>CA1016</f>
        <v/>
      </c>
      <c r="CX1016" s="224">
        <f>CC1016</f>
        <v/>
      </c>
      <c r="CY1016" s="237">
        <f>CD1016</f>
        <v/>
      </c>
      <c r="CZ1016" s="7474">
        <f>IF(COUNTIF(Overview!K12:K14,TRUE)&gt;0,1.6,IF(COUNTIF(Overview!L12:L14,TRUE)&gt;0,8,0))</f>
        <v/>
      </c>
      <c r="DA1016" s="1666"/>
      <c r="DB1016" s="7483"/>
      <c r="DC1016" s="844">
        <f>IF(CT1016="","",IF(CT1016&gt;CZ1016,"Fail","Pass"))</f>
        <v/>
      </c>
      <c r="DD1016" s="402"/>
      <c r="DE1016" s="1565">
        <f>MyTimestamp(DC1016)</f>
        <v/>
      </c>
      <c r="DF1016" s="1531">
        <f>IF(COUNT(CE1016:CH1016)=1,15,IF(COUNT(CE1016:CH1016)=0,0,30))</f>
        <v/>
      </c>
      <c r="DG1016" s="1532">
        <f>IF(DF1016=0,0,2)</f>
        <v/>
      </c>
      <c r="DH1016" s="1866"/>
      <c r="DI1016" s="1866"/>
      <c r="DJ1016" s="1863"/>
      <c r="DK1016" s="1968"/>
      <c r="DL1016" s="1574">
        <f>10^(CN1016/20)*100-100</f>
        <v/>
      </c>
      <c r="DM1016" s="976"/>
      <c r="DN1016" s="1270"/>
      <c r="DO1016" s="976">
        <f>IF(DM1016="","",10^(DM1016/10))</f>
        <v/>
      </c>
      <c r="DP1016" s="976">
        <f>IF(ISNUMBER(DN1016)=FALSE,"",10^(DN1016/10))</f>
        <v/>
      </c>
      <c r="DQ1016" s="1578">
        <f>IF(AND(ISNUMBER(DO1016),ISNUMBER(DP1016)),IF(DO1016/DP1016&gt;1,ROUND((DO1016)/DP1016,3),1),1)</f>
        <v/>
      </c>
      <c r="DR1016" s="1541"/>
      <c r="DS1016" s="1541"/>
      <c r="DT1016" s="1541"/>
      <c r="DU1016" s="1541"/>
      <c r="DV1016" s="1541"/>
      <c r="DW1016" s="1541"/>
      <c r="DX1016" s="1541"/>
      <c r="DY1016" s="1541"/>
      <c r="DZ1016" s="1541"/>
      <c r="EA1016" s="1541"/>
      <c r="EB1016" s="1541"/>
      <c r="EC1016" s="1541"/>
      <c r="ED1016" s="1541"/>
      <c r="EE1016" s="1541"/>
      <c r="EF1016" s="1541"/>
      <c r="EG1016" s="1541"/>
      <c r="EH1016" s="1541"/>
      <c r="EI1016" s="1541"/>
      <c r="EJ1016" s="1541"/>
      <c r="EK1016" s="1541"/>
      <c r="EL1016" s="1541"/>
      <c r="EM1016" s="1541"/>
      <c r="EN1016" s="1541"/>
      <c r="EO1016" s="1541"/>
      <c r="EP1016" s="1541"/>
      <c r="EQ1016" s="1541"/>
      <c r="ER1016" s="1541"/>
      <c r="ES1016" s="1541"/>
      <c r="ET1016" s="1541"/>
      <c r="EU1016" s="1541"/>
      <c r="EV1016" s="1541"/>
    </row>
    <row r="1017" ht="15" x14ac:dyDescent="0.25">
      <c r="A1017" s="1541"/>
      <c r="B1017" s="1541"/>
      <c r="C1017"/>
      <c r="D1017" s="1486"/>
      <c r="E1017" s="1486"/>
      <c r="F1017" s="672" t="inlineStr">
        <is>
          <t>5.5</t>
        </is>
      </c>
      <c r="G1017" s="1497"/>
      <c r="H1017" s="130">
        <f>BV1017</f>
        <v/>
      </c>
      <c r="I1017" s="130">
        <f>BW1017</f>
        <v/>
      </c>
      <c r="J1017" s="1299" t="inlineStr">
        <is>
          <t>WLAN</t>
        </is>
      </c>
      <c r="K1017" s="1299" t="inlineStr">
        <is>
          <t>2.4 GHz</t>
        </is>
      </c>
      <c r="L1017" s="115"/>
      <c r="M1017" s="130"/>
      <c r="N1017" s="119"/>
      <c r="O1017" s="131"/>
      <c r="P1017" s="6597"/>
      <c r="Q1017" s="131"/>
      <c r="R1017" s="131"/>
      <c r="S1017" s="6593"/>
      <c r="T1017" s="130">
        <v>7</v>
      </c>
      <c r="U1017" s="6593">
        <v>2442</v>
      </c>
      <c r="V1017" s="119"/>
      <c r="W1017" s="1305"/>
      <c r="X1017" s="119"/>
      <c r="Y1017" s="119"/>
      <c r="Z1017" s="119"/>
      <c r="AA1017" s="115"/>
      <c r="AB1017" s="115"/>
      <c r="AC1017" s="1300">
        <f>IF(OR(BX1017="Close to Ear",BX1017="Close to Head"),"Head",IF(BX1017="Extremity","Extremity","Body"))</f>
        <v/>
      </c>
      <c r="AD1017" s="1301">
        <f>CA1017</f>
        <v/>
      </c>
      <c r="AE1017" s="1299">
        <f>CB1017</f>
        <v/>
      </c>
      <c r="AF1017" s="115"/>
      <c r="AG1017" s="1302">
        <f>IF(OR(AZ1017="",BA1017=""),"N/A",IF(DC1017="Pass","P","F"))</f>
        <v/>
      </c>
      <c r="AH1017" s="129"/>
      <c r="AI1017" s="129"/>
      <c r="AJ1017" s="129"/>
      <c r="AK1017" s="119"/>
      <c r="AL1017" s="115"/>
      <c r="AM1017" s="119"/>
      <c r="AN1017" s="119"/>
      <c r="AO1017" s="692"/>
      <c r="AP1017" s="692"/>
      <c r="AQ1017" s="692"/>
      <c r="AR1017" s="692"/>
      <c r="AS1017" s="692"/>
      <c r="AT1017" s="1303">
        <f>IF(AC1017="Extremity",IF(CG1017="","",CG1017),"")</f>
        <v/>
      </c>
      <c r="AU1017" s="1303">
        <f>IF(AC1017="Extremity",IF(CH1017="","",CH1017),"")</f>
        <v/>
      </c>
      <c r="AV1017" s="1304">
        <f>IF(AC1017="Extremity","",IF(CE1017="","",CE1017))</f>
        <v/>
      </c>
      <c r="AW1017" s="1304">
        <f>IF(AD1017="Extremity","",IF(CF1017="","",CF1017))</f>
        <v/>
      </c>
      <c r="AX1017" s="1305">
        <f>DL1017</f>
        <v/>
      </c>
      <c r="AY1017" s="1305">
        <f>DQ1017</f>
        <v/>
      </c>
      <c r="AZ1017" s="3377">
        <f>IF(AC1017="Extremity",IF(DA1017="","",DA1017),"")</f>
        <v/>
      </c>
      <c r="BA1017" s="3378">
        <f>IF(AC1017="Extremity","",IF(CT1017="","",CT1017))</f>
        <v/>
      </c>
      <c r="BB1017" s="1305">
        <f>IF(AC1017="Extremity",IF(DB1017="","",DB1017),"")</f>
        <v/>
      </c>
      <c r="BC1017" s="1304">
        <f>IF(AC1017="Extremity","",IF(CZ1017="","",CZ1017))</f>
        <v/>
      </c>
      <c r="BD1017" s="1305">
        <f>DD1017</f>
        <v/>
      </c>
      <c r="BE1017" s="132">
        <f>DE1017</f>
        <v/>
      </c>
      <c r="BF1017" s="133">
        <f>DF1017*60</f>
        <v/>
      </c>
      <c r="BG1017" s="121">
        <f>BE1017</f>
        <v/>
      </c>
      <c r="BH1017" s="133">
        <f>DG1017*60</f>
        <v/>
      </c>
      <c r="BI1017" s="133">
        <f>DH1017</f>
        <v/>
      </c>
      <c r="BJ1017" s="117"/>
      <c r="BK1017" s="812">
        <f>Overview!$E$7</f>
        <v/>
      </c>
      <c r="BL1017" s="117"/>
      <c r="BM1017" s="834">
        <f>DI1017</f>
        <v/>
      </c>
      <c r="BN1017" s="812">
        <f>Overview!$P$153</f>
        <v/>
      </c>
      <c r="BO1017" s="117"/>
      <c r="BP1017" s="117"/>
      <c r="BQ1017" s="115"/>
      <c r="BR1017" s="1478"/>
      <c r="BS1017" s="1541"/>
      <c r="BT1017" s="1864" t="inlineStr">
        <is>
          <t>WLAN</t>
        </is>
      </c>
      <c r="BU1017" s="1864" t="inlineStr">
        <is>
          <t>2.4 GHz</t>
        </is>
      </c>
      <c r="BV1017" s="916">
        <f>Overview!$H$30</f>
        <v/>
      </c>
      <c r="BW1017" s="1864"/>
      <c r="BX1017" s="1864" t="inlineStr">
        <is>
          <t>Close to ear</t>
        </is>
      </c>
      <c r="BY1017" s="906"/>
      <c r="BZ1017" s="906"/>
      <c r="CA1017" s="1965" t="inlineStr">
        <is>
          <t>Right Cheek</t>
        </is>
      </c>
      <c r="CB1017" s="1072">
        <v>0</v>
      </c>
      <c r="CC1017" s="877">
        <f>IF(COUNT('Conducted WiFi'!$AH$3:$AH$9)=0,7,INDEX('Conducted WiFi'!$T$3:$T$9,MATCH(MAX('Conducted WiFi'!$AH$3:$AH$9),'Conducted WiFi'!$AH$3:$AH$9,0)))</f>
        <v>7</v>
      </c>
      <c r="CD1017" s="1188">
        <f>IF(COUNT('Conducted WiFi'!$AH$3:$AH$9)=0,2442,INDEX('Conducted WiFi'!$U$3:$U$9,MATCH(MAX('Conducted WiFi'!$AH$3:$AH$9),'Conducted WiFi'!$AH$3:$AH$9,0)))</f>
        <v>2442</v>
      </c>
      <c r="CE1017" s="7237"/>
      <c r="CF1017" s="7237"/>
      <c r="CG1017" s="7245"/>
      <c r="CH1017" s="7245"/>
      <c r="CI1017" s="225">
        <f>BY1017</f>
        <v/>
      </c>
      <c r="CJ1017" s="237">
        <f>BZ1017</f>
        <v/>
      </c>
      <c r="CK1017" s="223">
        <f>CA1017</f>
        <v/>
      </c>
      <c r="CL1017" s="237">
        <f>CC1017</f>
        <v/>
      </c>
      <c r="CM1017" s="394">
        <f>CD1017</f>
        <v/>
      </c>
      <c r="CN1017" s="1966"/>
      <c r="CO1017" s="1967"/>
      <c r="CP1017" s="7214">
        <f>IF(CF1017=""," ",IF(ABS(CE1017-CF1017)&lt;=0.1,"Valid","Not valid"))</f>
        <v/>
      </c>
      <c r="CQ1017" s="1674">
        <f> IF(CE1017="","",IF(AND(CE1017&lt;&gt;"",CF1017=""),IF(CE1017&gt;=0.8,"Medir+Sig Max","No"),IF(CF1017&lt;&gt;"",IF(CF1017&gt;=0.8,"Medir+Sig Max","No"),"")))</f>
        <v/>
      </c>
      <c r="CR1017" s="6927"/>
      <c r="CS1017" s="1674"/>
      <c r="CT1017" s="220">
        <f>IF(CO1017="",IF(AND(CE1017="",CF1017=""),"",IF(CF1017="",IF(DQ1017&gt;1,ROUND(DQ1017*CE1017,3),CE1017),IF(DQ1017&gt;1,ROUND(DQ1017*CF1017,3),CF1017))),IF(AND(CE1017="",CF1017=""),"",IF(CF1017="",IF(DQ1017&gt;1,ROUND(DQ1017*CE1017*(1/(CO1017)),3),CE1017*(1/(CO1017))),IF(DQ1017&gt;1,ROUND(DQ1017*CF1017*(1/(CO1017)),3),CF1017*(1/(CO1017))))))</f>
        <v/>
      </c>
      <c r="CU1017" s="224">
        <f>BY1017</f>
        <v/>
      </c>
      <c r="CV1017" s="237">
        <f>BZ1017</f>
        <v/>
      </c>
      <c r="CW1017" s="237">
        <f>CA1017</f>
        <v/>
      </c>
      <c r="CX1017" s="224">
        <f>CC1017</f>
        <v/>
      </c>
      <c r="CY1017" s="237">
        <f>CD1017</f>
        <v/>
      </c>
      <c r="CZ1017" s="7474">
        <f>IF(COUNTIF(Overview!K12:K14,TRUE)&gt;0,1.6,IF(COUNTIF(Overview!L12:L14,TRUE)&gt;0,8,0))</f>
        <v/>
      </c>
      <c r="DA1017" s="1666"/>
      <c r="DB1017" s="7483"/>
      <c r="DC1017" s="844">
        <f>IF(CT1017="","",IF(CT1017&gt;CZ1017,"Fail","Pass"))</f>
        <v/>
      </c>
      <c r="DD1017" s="402"/>
      <c r="DE1017" s="1565">
        <f>MyTimestamp(DC1017)</f>
        <v/>
      </c>
      <c r="DF1017" s="1531">
        <f>IF(COUNT(CE1017:CH1017)=1,15,IF(COUNT(CE1017:CH1017)=0,0,30))</f>
        <v/>
      </c>
      <c r="DG1017" s="1532">
        <f>IF(DF1017=0,0,2)</f>
        <v/>
      </c>
      <c r="DH1017" s="1866"/>
      <c r="DI1017" s="1866"/>
      <c r="DJ1017" s="1863"/>
      <c r="DK1017" s="1968"/>
      <c r="DL1017" s="1574">
        <f>10^(CN1017/20)*100-100</f>
        <v/>
      </c>
      <c r="DM1017" s="976"/>
      <c r="DN1017" s="1271"/>
      <c r="DO1017" s="976">
        <f>IF(DM1017="","",10^(DM1017/10))</f>
        <v/>
      </c>
      <c r="DP1017" s="976">
        <f>IF(ISNUMBER(DN1017)=FALSE,"",10^(DN1017/10))</f>
        <v/>
      </c>
      <c r="DQ1017" s="1578">
        <f>IF(AND(ISNUMBER(DO1017),ISNUMBER(DP1017)),IF(DO1017/DP1017&gt;1,ROUND((DO1017)/DP1017,3),1),1)</f>
        <v/>
      </c>
      <c r="DR1017" s="1541"/>
      <c r="DS1017" s="1541"/>
      <c r="DT1017" s="1541"/>
      <c r="DU1017" s="1541"/>
      <c r="DV1017" s="1541"/>
      <c r="DW1017" s="1541"/>
      <c r="DX1017" s="1541"/>
      <c r="DY1017" s="1541"/>
      <c r="DZ1017" s="1541"/>
      <c r="EA1017" s="1541"/>
      <c r="EB1017" s="1541"/>
      <c r="EC1017" s="1541"/>
      <c r="ED1017" s="1541"/>
      <c r="EE1017" s="1541"/>
      <c r="EF1017" s="1541"/>
      <c r="EG1017" s="1541"/>
      <c r="EH1017" s="1541"/>
      <c r="EI1017" s="1541"/>
      <c r="EJ1017" s="1541"/>
      <c r="EK1017" s="1541"/>
      <c r="EL1017" s="1541"/>
      <c r="EM1017" s="1541"/>
      <c r="EN1017" s="1541"/>
      <c r="EO1017" s="1541"/>
      <c r="EP1017" s="1541"/>
      <c r="EQ1017" s="1541"/>
      <c r="ER1017" s="1541"/>
      <c r="ES1017" s="1541"/>
      <c r="ET1017" s="1541"/>
      <c r="EU1017" s="1541"/>
      <c r="EV1017" s="1541"/>
    </row>
    <row r="1018" ht="15" x14ac:dyDescent="0.25">
      <c r="A1018" s="1541"/>
      <c r="B1018" s="1541"/>
      <c r="C1018"/>
      <c r="D1018" s="1486"/>
      <c r="E1018" s="1486"/>
      <c r="F1018" s="672" t="inlineStr">
        <is>
          <t>5.5</t>
        </is>
      </c>
      <c r="G1018" s="1497"/>
      <c r="H1018" s="130">
        <f>BV1018</f>
        <v/>
      </c>
      <c r="I1018" s="130">
        <f>BW1018</f>
        <v/>
      </c>
      <c r="J1018" s="1299" t="inlineStr">
        <is>
          <t>WLAN</t>
        </is>
      </c>
      <c r="K1018" s="1299" t="inlineStr">
        <is>
          <t>2.4 GHz</t>
        </is>
      </c>
      <c r="L1018" s="115"/>
      <c r="M1018" s="130"/>
      <c r="N1018" s="119"/>
      <c r="O1018" s="131"/>
      <c r="P1018" s="6597"/>
      <c r="Q1018" s="131"/>
      <c r="R1018" s="131"/>
      <c r="S1018" s="6593"/>
      <c r="T1018" s="130">
        <v>7</v>
      </c>
      <c r="U1018" s="6593">
        <v>2442</v>
      </c>
      <c r="V1018" s="119"/>
      <c r="W1018" s="1305"/>
      <c r="X1018" s="119"/>
      <c r="Y1018" s="119"/>
      <c r="Z1018" s="119"/>
      <c r="AA1018" s="115"/>
      <c r="AB1018" s="115"/>
      <c r="AC1018" s="1300">
        <f>IF(OR(BX1018="Close to Ear",BX1018="Close to Head"),"Head",IF(BX1018="Extremity","Extremity","Body"))</f>
        <v/>
      </c>
      <c r="AD1018" s="1301">
        <f>CA1018</f>
        <v/>
      </c>
      <c r="AE1018" s="1299">
        <f>CB1018</f>
        <v/>
      </c>
      <c r="AF1018" s="115"/>
      <c r="AG1018" s="1302">
        <f>IF(OR(AZ1018="",BA1018=""),"N/A",IF(DC1018="Pass","P","F"))</f>
        <v/>
      </c>
      <c r="AH1018" s="129"/>
      <c r="AI1018" s="129"/>
      <c r="AJ1018" s="129"/>
      <c r="AK1018" s="119"/>
      <c r="AL1018" s="115"/>
      <c r="AM1018" s="119"/>
      <c r="AN1018" s="119"/>
      <c r="AO1018" s="692"/>
      <c r="AP1018" s="692"/>
      <c r="AQ1018" s="692"/>
      <c r="AR1018" s="692"/>
      <c r="AS1018" s="692"/>
      <c r="AT1018" s="1303">
        <f>IF(AC1018="Extremity",IF(CG1018="","",CG1018),"")</f>
        <v/>
      </c>
      <c r="AU1018" s="1303">
        <f>IF(AC1018="Extremity",IF(CH1018="","",CH1018),"")</f>
        <v/>
      </c>
      <c r="AV1018" s="1304">
        <f>IF(AC1018="Extremity","",IF(CE1018="","",CE1018))</f>
        <v/>
      </c>
      <c r="AW1018" s="1304">
        <f>IF(AD1018="Extremity","",IF(CF1018="","",CF1018))</f>
        <v/>
      </c>
      <c r="AX1018" s="1305">
        <f>DL1018</f>
        <v/>
      </c>
      <c r="AY1018" s="1305">
        <f>DQ1018</f>
        <v/>
      </c>
      <c r="AZ1018" s="3377">
        <f>IF(AC1018="Extremity",IF(DA1018="","",DA1018),"")</f>
        <v/>
      </c>
      <c r="BA1018" s="3378">
        <f>IF(AC1018="Extremity","",IF(CT1018="","",CT1018))</f>
        <v/>
      </c>
      <c r="BB1018" s="1305">
        <f>IF(AC1018="Extremity",IF(DB1018="","",DB1018),"")</f>
        <v/>
      </c>
      <c r="BC1018" s="1304">
        <f>IF(AC1018="Extremity","",IF(CZ1018="","",CZ1018))</f>
        <v/>
      </c>
      <c r="BD1018" s="1305">
        <f>DD1018</f>
        <v/>
      </c>
      <c r="BE1018" s="132">
        <f>DE1018</f>
        <v/>
      </c>
      <c r="BF1018" s="133">
        <f>DF1018*60</f>
        <v/>
      </c>
      <c r="BG1018" s="121">
        <f>BE1018</f>
        <v/>
      </c>
      <c r="BH1018" s="133">
        <f>DG1018*60</f>
        <v/>
      </c>
      <c r="BI1018" s="133">
        <f>DH1018</f>
        <v/>
      </c>
      <c r="BJ1018" s="117"/>
      <c r="BK1018" s="812">
        <f>Overview!$E$7</f>
        <v/>
      </c>
      <c r="BL1018" s="117"/>
      <c r="BM1018" s="834">
        <f>DI1018</f>
        <v/>
      </c>
      <c r="BN1018" s="812">
        <f>Overview!$P$153</f>
        <v/>
      </c>
      <c r="BO1018" s="117"/>
      <c r="BP1018" s="117"/>
      <c r="BQ1018" s="115"/>
      <c r="BR1018" s="1478"/>
      <c r="BS1018" s="1541"/>
      <c r="BT1018" s="1864" t="inlineStr">
        <is>
          <t>WLAN</t>
        </is>
      </c>
      <c r="BU1018" s="1864" t="inlineStr">
        <is>
          <t>2.4 GHz</t>
        </is>
      </c>
      <c r="BV1018" s="916">
        <f>Overview!$H$30</f>
        <v/>
      </c>
      <c r="BW1018" s="1864"/>
      <c r="BX1018" s="1867" t="inlineStr">
        <is>
          <t>Close to ear</t>
        </is>
      </c>
      <c r="BY1018" s="908"/>
      <c r="BZ1018" s="908"/>
      <c r="CA1018" s="1969" t="inlineStr">
        <is>
          <t>Right Tilt</t>
        </is>
      </c>
      <c r="CB1018" s="1970">
        <v>0</v>
      </c>
      <c r="CC1018" s="1189">
        <f>IF(COUNT('Conducted WiFi'!$AH$3:$AH$9)=0,7,INDEX('Conducted WiFi'!$T$3:$T$9,MATCH(MAX('Conducted WiFi'!$AH$3:$AH$9),'Conducted WiFi'!$AH$3:$AH$9,0)))</f>
        <v>7</v>
      </c>
      <c r="CD1018" s="1190">
        <f>IF(COUNT('Conducted WiFi'!$AH$3:$AH$9)=0,2442,INDEX('Conducted WiFi'!$U$3:$U$9,MATCH(MAX('Conducted WiFi'!$AH$3:$AH$9),'Conducted WiFi'!$AH$3:$AH$9,0)))</f>
        <v>2442</v>
      </c>
      <c r="CE1018" s="7237"/>
      <c r="CF1018" s="7237"/>
      <c r="CG1018" s="7245"/>
      <c r="CH1018" s="7245"/>
      <c r="CI1018" s="225">
        <f>BY1018</f>
        <v/>
      </c>
      <c r="CJ1018" s="237">
        <f>BZ1018</f>
        <v/>
      </c>
      <c r="CK1018" s="223">
        <f>CA1018</f>
        <v/>
      </c>
      <c r="CL1018" s="237">
        <f>CC1018</f>
        <v/>
      </c>
      <c r="CM1018" s="394">
        <f>CD1018</f>
        <v/>
      </c>
      <c r="CN1018" s="1966"/>
      <c r="CO1018" s="1967"/>
      <c r="CP1018" s="7214">
        <f>IF(CF1018=""," ",IF(ABS(CE1018-CF1018)&lt;=0.1,"Valid","Not valid"))</f>
        <v/>
      </c>
      <c r="CQ1018" s="1674">
        <f> IF(CE1018="","",IF(AND(CE1018&lt;&gt;"",CF1018=""),IF(CE1018&gt;=0.8,"Medir+Sig Max","No"),IF(CF1018&lt;&gt;"",IF(CF1018&gt;=0.8,"Medir+Sig Max","No"),"")))</f>
        <v/>
      </c>
      <c r="CR1018" s="6927"/>
      <c r="CS1018" s="1674"/>
      <c r="CT1018" s="220">
        <f>IF(CO1018="",IF(AND(CE1018="",CF1018=""),"",IF(CF1018="",IF(DQ1018&gt;1,ROUND(DQ1018*CE1018,3),CE1018),IF(DQ1018&gt;1,ROUND(DQ1018*CF1018,3),CF1018))),IF(AND(CE1018="",CF1018=""),"",IF(CF1018="",IF(DQ1018&gt;1,ROUND(DQ1018*CE1018*(1/(CO1018)),3),CE1018*(1/(CO1018))),IF(DQ1018&gt;1,ROUND(DQ1018*CF1018*(1/(CO1018)),3),CF1018*(1/(CO1018))))))</f>
        <v/>
      </c>
      <c r="CU1018" s="224">
        <f>BY1018</f>
        <v/>
      </c>
      <c r="CV1018" s="237">
        <f>BZ1018</f>
        <v/>
      </c>
      <c r="CW1018" s="237">
        <f>CA1018</f>
        <v/>
      </c>
      <c r="CX1018" s="224">
        <f>CC1018</f>
        <v/>
      </c>
      <c r="CY1018" s="237">
        <f>CD1018</f>
        <v/>
      </c>
      <c r="CZ1018" s="7474">
        <f>IF(COUNTIF(Overview!K12:K14,TRUE)&gt;0,1.6,IF(COUNTIF(Overview!L12:L14,TRUE)&gt;0,8,0))</f>
        <v/>
      </c>
      <c r="DA1018" s="1666"/>
      <c r="DB1018" s="7483"/>
      <c r="DC1018" s="844">
        <f>IF(CT1018="","",IF(CT1018&gt;CZ1018,"Fail","Pass"))</f>
        <v/>
      </c>
      <c r="DD1018" s="402"/>
      <c r="DE1018" s="1565">
        <f>MyTimestamp(DC1018)</f>
        <v/>
      </c>
      <c r="DF1018" s="1531">
        <f>IF(COUNT(CE1018:CH1018)=1,15,IF(COUNT(CE1018:CH1018)=0,0,30))</f>
        <v/>
      </c>
      <c r="DG1018" s="1532">
        <f>IF(DF1018=0,0,2)</f>
        <v/>
      </c>
      <c r="DH1018" s="1866"/>
      <c r="DI1018" s="1866"/>
      <c r="DJ1018" s="1863"/>
      <c r="DK1018" s="1968"/>
      <c r="DL1018" s="1574">
        <f>10^(CN1018/20)*100-100</f>
        <v/>
      </c>
      <c r="DM1018" s="976"/>
      <c r="DN1018" s="1272"/>
      <c r="DO1018" s="976">
        <f>IF(DM1018="","",10^(DM1018/10))</f>
        <v/>
      </c>
      <c r="DP1018" s="976">
        <f>IF(ISNUMBER(DN1018)=FALSE,"",10^(DN1018/10))</f>
        <v/>
      </c>
      <c r="DQ1018" s="1578">
        <f>IF(AND(ISNUMBER(DO1018),ISNUMBER(DP1018)),IF(DO1018/DP1018&gt;1,ROUND((DO1018)/DP1018,3),1),1)</f>
        <v/>
      </c>
      <c r="DR1018" s="1541"/>
      <c r="DS1018" s="1541"/>
      <c r="DT1018" s="1541"/>
      <c r="DU1018" s="1541"/>
      <c r="DV1018" s="1541"/>
      <c r="DW1018" s="1541"/>
      <c r="DX1018" s="1541"/>
      <c r="DY1018" s="1541"/>
      <c r="DZ1018" s="1541"/>
      <c r="EA1018" s="1541"/>
      <c r="EB1018" s="1541"/>
      <c r="EC1018" s="1541"/>
      <c r="ED1018" s="1541"/>
      <c r="EE1018" s="1541"/>
      <c r="EF1018" s="1541"/>
      <c r="EG1018" s="1541"/>
      <c r="EH1018" s="1541"/>
      <c r="EI1018" s="1541"/>
      <c r="EJ1018" s="1541"/>
      <c r="EK1018" s="1541"/>
      <c r="EL1018" s="1541"/>
      <c r="EM1018" s="1541"/>
      <c r="EN1018" s="1541"/>
      <c r="EO1018" s="1541"/>
      <c r="EP1018" s="1541"/>
      <c r="EQ1018" s="1541"/>
      <c r="ER1018" s="1541"/>
      <c r="ES1018" s="1541"/>
      <c r="ET1018" s="1541"/>
      <c r="EU1018" s="1541"/>
      <c r="EV1018" s="1541"/>
    </row>
    <row r="1019" ht="15" x14ac:dyDescent="0.25">
      <c r="A1019" s="1541"/>
      <c r="B1019" s="1541"/>
      <c r="C1019"/>
      <c r="D1019" s="1486"/>
      <c r="E1019" s="1486"/>
      <c r="F1019" s="672" t="inlineStr">
        <is>
          <t>5.5</t>
        </is>
      </c>
      <c r="G1019" s="1497"/>
      <c r="H1019" s="130">
        <f>BV1019</f>
        <v/>
      </c>
      <c r="I1019" s="130">
        <f>BW1019</f>
        <v/>
      </c>
      <c r="J1019" s="1299" t="inlineStr">
        <is>
          <t>WLAN</t>
        </is>
      </c>
      <c r="K1019" s="1299" t="inlineStr">
        <is>
          <t>2.4 GHz</t>
        </is>
      </c>
      <c r="L1019" s="115"/>
      <c r="M1019" s="130"/>
      <c r="N1019" s="119"/>
      <c r="O1019" s="131"/>
      <c r="P1019" s="6597"/>
      <c r="Q1019" s="131"/>
      <c r="R1019" s="131"/>
      <c r="S1019" s="6593"/>
      <c r="T1019" s="130">
        <v>7</v>
      </c>
      <c r="U1019" s="6593">
        <v>2442</v>
      </c>
      <c r="V1019" s="119"/>
      <c r="W1019" s="1305"/>
      <c r="X1019" s="119"/>
      <c r="Y1019" s="119"/>
      <c r="Z1019" s="119"/>
      <c r="AA1019" s="115"/>
      <c r="AB1019" s="115"/>
      <c r="AC1019" s="1300">
        <f>IF(OR(BX1019="Close to Ear",BX1019="Close to Head"),"Head",IF(BX1019="Extremity","Extremity","Body"))</f>
        <v/>
      </c>
      <c r="AD1019" s="1301">
        <f>CA1019</f>
        <v/>
      </c>
      <c r="AE1019" s="1299">
        <f>CB1019</f>
        <v/>
      </c>
      <c r="AF1019" s="115"/>
      <c r="AG1019" s="1302">
        <f>IF(OR(AZ1019="",BA1019=""),"N/A",IF(DC1019="Pass","P","F"))</f>
        <v/>
      </c>
      <c r="AH1019" s="129"/>
      <c r="AI1019" s="129"/>
      <c r="AJ1019" s="129"/>
      <c r="AK1019" s="119"/>
      <c r="AL1019" s="115"/>
      <c r="AM1019" s="119"/>
      <c r="AN1019" s="119"/>
      <c r="AO1019" s="692"/>
      <c r="AP1019" s="692"/>
      <c r="AQ1019" s="692"/>
      <c r="AR1019" s="692"/>
      <c r="AS1019" s="692"/>
      <c r="AT1019" s="1303">
        <f>IF(AC1019="Extremity",IF(CG1019="","",CG1019),"")</f>
        <v/>
      </c>
      <c r="AU1019" s="1303">
        <f>IF(AC1019="Extremity",IF(CH1019="","",CH1019),"")</f>
        <v/>
      </c>
      <c r="AV1019" s="1304">
        <f>IF(AC1019="Extremity","",IF(CE1019="","",CE1019))</f>
        <v/>
      </c>
      <c r="AW1019" s="1304">
        <f>IF(AD1019="Extremity","",IF(CF1019="","",CF1019))</f>
        <v/>
      </c>
      <c r="AX1019" s="1305">
        <f>DL1019</f>
        <v/>
      </c>
      <c r="AY1019" s="1305">
        <f>DQ1019</f>
        <v/>
      </c>
      <c r="AZ1019" s="3377">
        <f>IF(AC1019="Extremity",IF(DA1019="","",DA1019),"")</f>
        <v/>
      </c>
      <c r="BA1019" s="3378">
        <f>IF(AC1019="Extremity","",IF(CT1019="","",CT1019))</f>
        <v/>
      </c>
      <c r="BB1019" s="1305">
        <f>IF(AC1019="Extremity",IF(DB1019="","",DB1019),"")</f>
        <v/>
      </c>
      <c r="BC1019" s="1304">
        <f>IF(AC1019="Extremity","",IF(CZ1019="","",CZ1019))</f>
        <v/>
      </c>
      <c r="BD1019" s="1305">
        <f>DD1019</f>
        <v/>
      </c>
      <c r="BE1019" s="132">
        <f>DE1019</f>
        <v/>
      </c>
      <c r="BF1019" s="133">
        <f>DF1019*60</f>
        <v/>
      </c>
      <c r="BG1019" s="121">
        <f>BE1019</f>
        <v/>
      </c>
      <c r="BH1019" s="133">
        <f>DG1019*60</f>
        <v/>
      </c>
      <c r="BI1019" s="133">
        <f>DH1019</f>
        <v/>
      </c>
      <c r="BJ1019" s="117"/>
      <c r="BK1019" s="812">
        <f>Overview!$E$7</f>
        <v/>
      </c>
      <c r="BL1019" s="117"/>
      <c r="BM1019" s="834">
        <f>DI1019</f>
        <v/>
      </c>
      <c r="BN1019" s="812">
        <f>Overview!$P$153</f>
        <v/>
      </c>
      <c r="BO1019" s="117"/>
      <c r="BP1019" s="117"/>
      <c r="BQ1019" s="115"/>
      <c r="BR1019" s="1478"/>
      <c r="BS1019" s="1541"/>
      <c r="BT1019" s="1864" t="inlineStr">
        <is>
          <t>WLAN</t>
        </is>
      </c>
      <c r="BU1019" s="1864" t="inlineStr">
        <is>
          <t>2.4 GHz</t>
        </is>
      </c>
      <c r="BV1019" s="916">
        <f>Overview!$H$30</f>
        <v/>
      </c>
      <c r="BW1019" s="1864"/>
      <c r="BX1019" s="1864" t="inlineStr">
        <is>
          <t>Close to ear</t>
        </is>
      </c>
      <c r="BY1019" s="1198"/>
      <c r="BZ1019" s="1198"/>
      <c r="CA1019" s="1199" t="str">
        <f>IF(COUNT(CF1015:CF1018)=0,IF(COUNT(CE1015:CE1018)=0,"TBD",VLOOKUP(MAX(CE1015:CE1018),CE1015:CK1018,7,FALSE)),VLOOKUP(MAX(CF1015:CF1018),CF1015:CK1018,6,FALSE))</f>
        <v>TBD</v>
      </c>
      <c r="CB1019" s="1971">
        <v>0</v>
      </c>
      <c r="CC1019" s="1198">
        <f>IF(COUNT('Conducted WiFi'!$AH$3:$AH$9)=0,7,INDEX('Conducted WiFi'!$T$3:$T$9,MATCH(MAX('Conducted WiFi'!$AH$3:$AH$9),'Conducted WiFi'!$AH$3:$AH$9,0)))</f>
        <v>7</v>
      </c>
      <c r="CD1019" s="1198">
        <f>IF(COUNT('Conducted WiFi'!$AH$3:$AH$9)=0,2442,INDEX('Conducted WiFi'!$U$3:$U$9,MATCH(MAX('Conducted WiFi'!$AH$3:$AH$9),'Conducted WiFi'!$AH$3:$AH$9,0)))</f>
        <v>2442</v>
      </c>
      <c r="CE1019" s="7237"/>
      <c r="CF1019" s="7237"/>
      <c r="CG1019" s="7245"/>
      <c r="CH1019" s="7245"/>
      <c r="CI1019" s="225">
        <f>BY1019</f>
        <v/>
      </c>
      <c r="CJ1019" s="237">
        <f>BZ1019</f>
        <v/>
      </c>
      <c r="CK1019" s="223">
        <f>CA1019</f>
        <v/>
      </c>
      <c r="CL1019" s="237">
        <f>CC1019</f>
        <v/>
      </c>
      <c r="CM1019" s="394">
        <f>CD1019</f>
        <v/>
      </c>
      <c r="CN1019" s="1966"/>
      <c r="CO1019" s="1967"/>
      <c r="CP1019" s="7214">
        <f>IF(CF1019=""," ",IF(ABS(CE1019-CF1019)&lt;=0.1,"Valid","Not valid"))</f>
        <v/>
      </c>
      <c r="CQ1019" s="1674">
        <f> IF(CE1019="","",IF(AND(CE1019&lt;&gt;"",CF1019=""),IF(CE1019&gt;=0.8,"Medir+Sig Max","No"),IF(CF1019&lt;&gt;"",IF(CF1019&gt;=0.8,"Medir+Sig Max","No"),"")))</f>
        <v/>
      </c>
      <c r="CR1019" s="6927"/>
      <c r="CS1019" s="1674"/>
      <c r="CT1019" s="220">
        <f>IF(CO1019="",IF(AND(CE1019="",CF1019=""),"",IF(CF1019="",IF(DQ1019&gt;1,ROUND(DQ1019*CE1019,3),CE1019),IF(DQ1019&gt;1,ROUND(DQ1019*CF1019,3),CF1019))),IF(AND(CE1019="",CF1019=""),"",IF(CF1019="",IF(DQ1019&gt;1,ROUND(DQ1019*CE1019*(1/(CO1019)),3),CE1019*(1/(CO1019))),IF(DQ1019&gt;1,ROUND(DQ1019*CF1019*(1/(CO1019)),3),CF1019*(1/(CO1019))))))</f>
        <v/>
      </c>
      <c r="CU1019" s="224">
        <f>BY1019</f>
        <v/>
      </c>
      <c r="CV1019" s="237">
        <f>BZ1019</f>
        <v/>
      </c>
      <c r="CW1019" s="237">
        <f>CA1019</f>
        <v/>
      </c>
      <c r="CX1019" s="224">
        <f>CC1019</f>
        <v/>
      </c>
      <c r="CY1019" s="237">
        <f>CD1019</f>
        <v/>
      </c>
      <c r="CZ1019" s="7474">
        <f>IF(COUNTIF(Overview!K12:K14,TRUE)&gt;0,1.6,IF(COUNTIF(Overview!L12:L14,TRUE)&gt;0,8,0))</f>
        <v/>
      </c>
      <c r="DA1019" s="1666"/>
      <c r="DB1019" s="7483"/>
      <c r="DC1019" s="844">
        <f>IF(CT1019="","",IF(CT1019&gt;CZ1019,"Fail","Pass"))</f>
        <v/>
      </c>
      <c r="DD1019" s="402"/>
      <c r="DE1019" s="1565">
        <f>MyTimestamp(DC1019)</f>
        <v/>
      </c>
      <c r="DF1019" s="1531">
        <f>IF(COUNT(CE1019:CH1019)=1,15,IF(COUNT(CE1019:CH1019)=0,0,30))</f>
        <v/>
      </c>
      <c r="DG1019" s="1532">
        <f>IF(DF1019=0,0,2)</f>
        <v/>
      </c>
      <c r="DH1019" s="1866"/>
      <c r="DI1019" s="1866"/>
      <c r="DJ1019" s="1863"/>
      <c r="DK1019" s="1968"/>
      <c r="DL1019" s="1574">
        <f>10^(CN1019/20)*100-100</f>
        <v/>
      </c>
      <c r="DM1019" s="976"/>
      <c r="DN1019" s="1273"/>
      <c r="DO1019" s="976">
        <f>IF(DM1019="","",10^(DM1019/10))</f>
        <v/>
      </c>
      <c r="DP1019" s="976">
        <f>IF(ISNUMBER(DN1019)=FALSE,"",10^(DN1019/10))</f>
        <v/>
      </c>
      <c r="DQ1019" s="1578">
        <f>IF(AND(ISNUMBER(DO1019),ISNUMBER(DP1019)),IF(DO1019/DP1019&gt;1,ROUND((DO1019)/DP1019,3),1),1)</f>
        <v/>
      </c>
      <c r="DR1019" s="1541"/>
      <c r="DS1019" s="1541"/>
      <c r="DT1019" s="1541"/>
      <c r="DU1019" s="1541"/>
      <c r="DV1019" s="1541"/>
      <c r="DW1019" s="1541"/>
      <c r="DX1019" s="1541"/>
      <c r="DY1019" s="1541"/>
      <c r="DZ1019" s="1541"/>
      <c r="EA1019" s="1541"/>
      <c r="EB1019" s="1541"/>
      <c r="EC1019" s="1541"/>
      <c r="ED1019" s="1541"/>
      <c r="EE1019" s="1541"/>
      <c r="EF1019" s="1541"/>
      <c r="EG1019" s="1541"/>
      <c r="EH1019" s="1541"/>
      <c r="EI1019" s="1541"/>
      <c r="EJ1019" s="1541"/>
      <c r="EK1019" s="1541"/>
      <c r="EL1019" s="1541"/>
      <c r="EM1019" s="1541"/>
      <c r="EN1019" s="1541"/>
      <c r="EO1019" s="1541"/>
      <c r="EP1019" s="1541"/>
      <c r="EQ1019" s="1541"/>
      <c r="ER1019" s="1541"/>
      <c r="ES1019" s="1541"/>
      <c r="ET1019" s="1541"/>
      <c r="EU1019" s="1541"/>
      <c r="EV1019" s="1541"/>
    </row>
    <row r="1020" ht="15" x14ac:dyDescent="0.25">
      <c r="A1020" s="1541"/>
      <c r="B1020" s="1541"/>
      <c r="C1020"/>
      <c r="D1020" s="1486"/>
      <c r="E1020" s="1486"/>
      <c r="F1020" s="672" t="inlineStr">
        <is>
          <t>5.5</t>
        </is>
      </c>
      <c r="G1020" s="1497"/>
      <c r="H1020" s="130">
        <f>BV1020</f>
        <v/>
      </c>
      <c r="I1020" s="130">
        <f>BW1020</f>
        <v/>
      </c>
      <c r="J1020" s="1299" t="inlineStr">
        <is>
          <t>WLAN</t>
        </is>
      </c>
      <c r="K1020" s="1299" t="inlineStr">
        <is>
          <t>2.4 GHz</t>
        </is>
      </c>
      <c r="L1020" s="115"/>
      <c r="M1020" s="130"/>
      <c r="N1020" s="119"/>
      <c r="O1020" s="131"/>
      <c r="P1020" s="6597"/>
      <c r="Q1020" s="131"/>
      <c r="R1020" s="131"/>
      <c r="S1020" s="6593"/>
      <c r="T1020" s="130">
        <v>7</v>
      </c>
      <c r="U1020" s="6593">
        <v>2442</v>
      </c>
      <c r="V1020" s="119"/>
      <c r="W1020" s="1305"/>
      <c r="X1020" s="119"/>
      <c r="Y1020" s="119"/>
      <c r="Z1020" s="119"/>
      <c r="AA1020" s="115"/>
      <c r="AB1020" s="115"/>
      <c r="AC1020" s="1300">
        <f>IF(OR(BX1020="Close to Ear",BX1020="Close to Head"),"Head",IF(BX1020="Extremity","Extremity","Body"))</f>
        <v/>
      </c>
      <c r="AD1020" s="1301">
        <f>CA1020</f>
        <v/>
      </c>
      <c r="AE1020" s="1299">
        <f>CB1020</f>
        <v/>
      </c>
      <c r="AF1020" s="115"/>
      <c r="AG1020" s="1302">
        <f>IF(OR(AZ1020="",BA1020=""),"N/A",IF(DC1020="Pass","P","F"))</f>
        <v/>
      </c>
      <c r="AH1020" s="129"/>
      <c r="AI1020" s="129"/>
      <c r="AJ1020" s="129"/>
      <c r="AK1020" s="119"/>
      <c r="AL1020" s="115"/>
      <c r="AM1020" s="119"/>
      <c r="AN1020" s="119"/>
      <c r="AO1020" s="692"/>
      <c r="AP1020" s="692"/>
      <c r="AQ1020" s="692"/>
      <c r="AR1020" s="692"/>
      <c r="AS1020" s="692"/>
      <c r="AT1020" s="1303">
        <f>IF(AC1020="Extremity",IF(CG1020="","",CG1020),"")</f>
        <v/>
      </c>
      <c r="AU1020" s="1303">
        <f>IF(AC1020="Extremity",IF(CH1020="","",CH1020),"")</f>
        <v/>
      </c>
      <c r="AV1020" s="1304">
        <f>IF(AC1020="Extremity","",IF(CE1020="","",CE1020))</f>
        <v/>
      </c>
      <c r="AW1020" s="1304">
        <f>IF(AD1020="Extremity","",IF(CF1020="","",CF1020))</f>
        <v/>
      </c>
      <c r="AX1020" s="1305">
        <f>DL1020</f>
        <v/>
      </c>
      <c r="AY1020" s="1305">
        <f>DQ1020</f>
        <v/>
      </c>
      <c r="AZ1020" s="3377">
        <f>IF(AC1020="Extremity",IF(DA1020="","",DA1020),"")</f>
        <v/>
      </c>
      <c r="BA1020" s="3378">
        <f>IF(AC1020="Extremity","",IF(CT1020="","",CT1020))</f>
        <v/>
      </c>
      <c r="BB1020" s="1305">
        <f>IF(AC1020="Extremity",IF(DB1020="","",DB1020),"")</f>
        <v/>
      </c>
      <c r="BC1020" s="1304">
        <f>IF(AC1020="Extremity","",IF(CZ1020="","",CZ1020))</f>
        <v/>
      </c>
      <c r="BD1020" s="1305">
        <f>DD1020</f>
        <v/>
      </c>
      <c r="BE1020" s="132">
        <f>DE1020</f>
        <v/>
      </c>
      <c r="BF1020" s="133">
        <f>DF1020*60</f>
        <v/>
      </c>
      <c r="BG1020" s="121">
        <f>BE1020</f>
        <v/>
      </c>
      <c r="BH1020" s="133">
        <f>DG1020*60</f>
        <v/>
      </c>
      <c r="BI1020" s="133">
        <f>DH1020</f>
        <v/>
      </c>
      <c r="BJ1020" s="117"/>
      <c r="BK1020" s="812">
        <f>Overview!$E$7</f>
        <v/>
      </c>
      <c r="BL1020" s="117"/>
      <c r="BM1020" s="834">
        <f>DI1020</f>
        <v/>
      </c>
      <c r="BN1020" s="812">
        <f>Overview!$P$153</f>
        <v/>
      </c>
      <c r="BO1020" s="117"/>
      <c r="BP1020" s="117"/>
      <c r="BQ1020" s="115"/>
      <c r="BR1020" s="1478"/>
      <c r="BS1020" s="1541"/>
      <c r="BT1020" s="1864" t="inlineStr">
        <is>
          <t>WLAN</t>
        </is>
      </c>
      <c r="BU1020" s="1864" t="inlineStr">
        <is>
          <t>2.4 GHz</t>
        </is>
      </c>
      <c r="BV1020" s="916">
        <f>Overview!$H$30</f>
        <v/>
      </c>
      <c r="BW1020" s="1864"/>
      <c r="BX1020" s="1864" t="inlineStr">
        <is>
          <t>Close to ear</t>
        </is>
      </c>
      <c r="BY1020" s="1198"/>
      <c r="BZ1020" s="1198"/>
      <c r="CA1020" s="1199" t="str">
        <f>CA1019</f>
        <v>TBD</v>
      </c>
      <c r="CB1020" s="1971">
        <v>0</v>
      </c>
      <c r="CC1020" s="1198">
        <f>IF(COUNT('Conducted WiFi'!$AH$3:$AH$9)=0,7,INDEX('Conducted WiFi'!$T$3:$T$9,MATCH(MAX('Conducted WiFi'!$AH$3:$AH$9),'Conducted WiFi'!$AH$3:$AH$9,0)))</f>
        <v>7</v>
      </c>
      <c r="CD1020" s="1191">
        <f>IF(COUNT('Conducted WiFi'!$AH$3:$AH$9)=0,2442,INDEX('Conducted WiFi'!$U$3:$U$9,MATCH(MAX('Conducted WiFi'!$AH$3:$AH$9),'Conducted WiFi'!$AH$3:$AH$9,0)))</f>
        <v>2442</v>
      </c>
      <c r="CE1020" s="7237"/>
      <c r="CF1020" s="7237"/>
      <c r="CG1020" s="7245"/>
      <c r="CH1020" s="7245"/>
      <c r="CI1020" s="225">
        <f>BY1020</f>
        <v/>
      </c>
      <c r="CJ1020" s="237">
        <f>BZ1020</f>
        <v/>
      </c>
      <c r="CK1020" s="223">
        <f>CA1020</f>
        <v/>
      </c>
      <c r="CL1020" s="237">
        <f>CC1020</f>
        <v/>
      </c>
      <c r="CM1020" s="394">
        <f>CD1020</f>
        <v/>
      </c>
      <c r="CN1020" s="1966"/>
      <c r="CO1020" s="1967"/>
      <c r="CP1020" s="7214">
        <f>IF(CF1020=""," ",IF(ABS(CE1020-CF1020)&lt;=0.1,"Valid","Not valid"))</f>
        <v/>
      </c>
      <c r="CQ1020" s="1674">
        <f> IF(CE1020="","",IF(AND(CE1020&lt;&gt;"",CF1020=""),IF(CE1020&gt;=0.8,"Medir+Sig Max","No"),IF(CF1020&lt;&gt;"",IF(CF1020&gt;=0.8,"Medir+Sig Max","No"),"")))</f>
        <v/>
      </c>
      <c r="CR1020" s="6927"/>
      <c r="CS1020" s="1674"/>
      <c r="CT1020" s="220">
        <f>IF(CO1020="",IF(AND(CE1020="",CF1020=""),"",IF(CF1020="",IF(DQ1020&gt;1,ROUND(DQ1020*CE1020,3),CE1020),IF(DQ1020&gt;1,ROUND(DQ1020*CF1020,3),CF1020))),IF(AND(CE1020="",CF1020=""),"",IF(CF1020="",IF(DQ1020&gt;1,ROUND(DQ1020*CE1020*(1/(CO1020)),3),CE1020*(1/(CO1020))),IF(DQ1020&gt;1,ROUND(DQ1020*CF1020*(1/(CO1020)),3),CF1020*(1/(CO1020))))))</f>
        <v/>
      </c>
      <c r="CU1020" s="224">
        <f>BY1020</f>
        <v/>
      </c>
      <c r="CV1020" s="237">
        <f>BZ1020</f>
        <v/>
      </c>
      <c r="CW1020" s="237">
        <f>CA1020</f>
        <v/>
      </c>
      <c r="CX1020" s="224">
        <f>CC1020</f>
        <v/>
      </c>
      <c r="CY1020" s="237">
        <f>CD1020</f>
        <v/>
      </c>
      <c r="CZ1020" s="7474">
        <f>IF(COUNTIF(Overview!K12:K14,TRUE)&gt;0,1.6,IF(COUNTIF(Overview!L12:L14,TRUE)&gt;0,8,0))</f>
        <v/>
      </c>
      <c r="DA1020" s="1666"/>
      <c r="DB1020" s="7483"/>
      <c r="DC1020" s="844">
        <f>IF(CT1020="","",IF(CT1020&gt;CZ1020,"Fail","Pass"))</f>
        <v/>
      </c>
      <c r="DD1020" s="402"/>
      <c r="DE1020" s="1565">
        <f>MyTimestamp(DC1020)</f>
        <v/>
      </c>
      <c r="DF1020" s="1531">
        <f>IF(COUNT(CE1020:CH1020)=1,15,IF(COUNT(CE1020:CH1020)=0,0,30))</f>
        <v/>
      </c>
      <c r="DG1020" s="1532">
        <f>IF(DF1020=0,0,2)</f>
        <v/>
      </c>
      <c r="DH1020" s="1866"/>
      <c r="DI1020" s="1866"/>
      <c r="DJ1020" s="1863"/>
      <c r="DK1020" s="1968"/>
      <c r="DL1020" s="1574">
        <f>10^(CN1020/20)*100-100</f>
        <v/>
      </c>
      <c r="DM1020" s="976"/>
      <c r="DN1020" s="1273"/>
      <c r="DO1020" s="976">
        <f>IF(DM1020="","",10^(DM1020/10))</f>
        <v/>
      </c>
      <c r="DP1020" s="976">
        <f>IF(ISNUMBER(DN1020)=FALSE,"",10^(DN1020/10))</f>
        <v/>
      </c>
      <c r="DQ1020" s="1578">
        <f>IF(AND(ISNUMBER(DO1020),ISNUMBER(DP1020)),IF(DO1020/DP1020&gt;1,ROUND((DO1020)/DP1020,3),1),1)</f>
        <v/>
      </c>
      <c r="DR1020" s="1541"/>
      <c r="DS1020" s="1541"/>
      <c r="DT1020" s="1541"/>
      <c r="DU1020" s="1541"/>
      <c r="DV1020" s="1541"/>
      <c r="DW1020" s="1541"/>
      <c r="DX1020" s="1541"/>
      <c r="DY1020" s="1541"/>
      <c r="DZ1020" s="1541"/>
      <c r="EA1020" s="1541"/>
      <c r="EB1020" s="1541"/>
      <c r="EC1020" s="1541"/>
      <c r="ED1020" s="1541"/>
      <c r="EE1020" s="1541"/>
      <c r="EF1020" s="1541"/>
      <c r="EG1020" s="1541"/>
      <c r="EH1020" s="1541"/>
      <c r="EI1020" s="1541"/>
      <c r="EJ1020" s="1541"/>
      <c r="EK1020" s="1541"/>
      <c r="EL1020" s="1541"/>
      <c r="EM1020" s="1541"/>
      <c r="EN1020" s="1541"/>
      <c r="EO1020" s="1541"/>
      <c r="EP1020" s="1541"/>
      <c r="EQ1020" s="1541"/>
      <c r="ER1020" s="1541"/>
      <c r="ES1020" s="1541"/>
      <c r="ET1020" s="1541"/>
      <c r="EU1020" s="1541"/>
      <c r="EV1020" s="1541"/>
    </row>
    <row r="1021" ht="15" x14ac:dyDescent="0.25">
      <c r="A1021" s="1541"/>
      <c r="B1021" s="1541"/>
      <c r="C1021"/>
      <c r="D1021" s="1486"/>
      <c r="E1021" s="1486"/>
      <c r="F1021" s="672" t="inlineStr">
        <is>
          <t>5.5</t>
        </is>
      </c>
      <c r="G1021" s="1497"/>
      <c r="H1021" s="130">
        <f>BV1021</f>
        <v/>
      </c>
      <c r="I1021" s="130">
        <f>BW1021</f>
        <v/>
      </c>
      <c r="J1021" s="1299" t="inlineStr">
        <is>
          <t>WLAN</t>
        </is>
      </c>
      <c r="K1021" s="1299" t="inlineStr">
        <is>
          <t>2.4 GHz</t>
        </is>
      </c>
      <c r="L1021" s="115"/>
      <c r="M1021" s="130"/>
      <c r="N1021" s="119"/>
      <c r="O1021" s="131"/>
      <c r="P1021" s="6597"/>
      <c r="Q1021" s="131"/>
      <c r="R1021" s="131"/>
      <c r="S1021" s="6593"/>
      <c r="T1021" s="130">
        <v>7</v>
      </c>
      <c r="U1021" s="6593">
        <v>2442</v>
      </c>
      <c r="V1021" s="119"/>
      <c r="W1021" s="1305"/>
      <c r="X1021" s="119"/>
      <c r="Y1021" s="119"/>
      <c r="Z1021" s="119"/>
      <c r="AA1021" s="115"/>
      <c r="AB1021" s="115"/>
      <c r="AC1021" s="1300">
        <f>IF(OR(BX1021="Close to Ear",BX1021="Close to Head"),"Head",IF(BX1021="Extremity","Extremity","Body"))</f>
        <v/>
      </c>
      <c r="AD1021" s="1301">
        <f>CA1021</f>
        <v/>
      </c>
      <c r="AE1021" s="1299">
        <f>CB1021</f>
        <v/>
      </c>
      <c r="AF1021" s="115"/>
      <c r="AG1021" s="1302">
        <f>IF(OR(AZ1021="",BA1021=""),"N/A",IF(DC1021="Pass","P","F"))</f>
        <v/>
      </c>
      <c r="AH1021" s="129"/>
      <c r="AI1021" s="129"/>
      <c r="AJ1021" s="129"/>
      <c r="AK1021" s="119"/>
      <c r="AL1021" s="115"/>
      <c r="AM1021" s="119"/>
      <c r="AN1021" s="119"/>
      <c r="AO1021" s="692"/>
      <c r="AP1021" s="692"/>
      <c r="AQ1021" s="692"/>
      <c r="AR1021" s="692"/>
      <c r="AS1021" s="692"/>
      <c r="AT1021" s="1303">
        <f>IF(AC1021="Extremity",IF(CG1021="","",CG1021),"")</f>
        <v/>
      </c>
      <c r="AU1021" s="1303">
        <f>IF(AC1021="Extremity",IF(CH1021="","",CH1021),"")</f>
        <v/>
      </c>
      <c r="AV1021" s="1304">
        <f>IF(AC1021="Extremity","",IF(CE1021="","",CE1021))</f>
        <v/>
      </c>
      <c r="AW1021" s="1304">
        <f>IF(AD1021="Extremity","",IF(CF1021="","",CF1021))</f>
        <v/>
      </c>
      <c r="AX1021" s="1305">
        <f>DL1021</f>
        <v/>
      </c>
      <c r="AY1021" s="1305">
        <f>DQ1021</f>
        <v/>
      </c>
      <c r="AZ1021" s="3377">
        <f>IF(AC1021="Extremity",IF(DA1021="","",DA1021),"")</f>
        <v/>
      </c>
      <c r="BA1021" s="3378">
        <f>IF(AC1021="Extremity","",IF(CT1021="","",CT1021))</f>
        <v/>
      </c>
      <c r="BB1021" s="1305">
        <f>IF(AC1021="Extremity",IF(DB1021="","",DB1021),"")</f>
        <v/>
      </c>
      <c r="BC1021" s="1304">
        <f>IF(AC1021="Extremity","",IF(CZ1021="","",CZ1021))</f>
        <v/>
      </c>
      <c r="BD1021" s="1305">
        <f>DD1021</f>
        <v/>
      </c>
      <c r="BE1021" s="132">
        <f>DE1021</f>
        <v/>
      </c>
      <c r="BF1021" s="133">
        <f>DF1021*60</f>
        <v/>
      </c>
      <c r="BG1021" s="121">
        <f>BE1021</f>
        <v/>
      </c>
      <c r="BH1021" s="133">
        <f>DG1021*60</f>
        <v/>
      </c>
      <c r="BI1021" s="133">
        <f>DH1021</f>
        <v/>
      </c>
      <c r="BJ1021" s="117"/>
      <c r="BK1021" s="812">
        <f>Overview!$E$7</f>
        <v/>
      </c>
      <c r="BL1021" s="117"/>
      <c r="BM1021" s="834">
        <f>DI1021</f>
        <v/>
      </c>
      <c r="BN1021" s="812">
        <f>Overview!$P$153</f>
        <v/>
      </c>
      <c r="BO1021" s="117"/>
      <c r="BP1021" s="117"/>
      <c r="BQ1021" s="115"/>
      <c r="BR1021" s="1478"/>
      <c r="BS1021" s="1541"/>
      <c r="BT1021" s="1864" t="inlineStr">
        <is>
          <t>WLAN</t>
        </is>
      </c>
      <c r="BU1021" s="1864" t="inlineStr">
        <is>
          <t>2.4 GHz</t>
        </is>
      </c>
      <c r="BV1021" s="916">
        <f>Overview!$H$30</f>
        <v/>
      </c>
      <c r="BW1021" s="1864"/>
      <c r="BX1021" s="1864" t="inlineStr">
        <is>
          <t>Close to ear</t>
        </is>
      </c>
      <c r="BY1021" s="1198"/>
      <c r="BZ1021" s="1198"/>
      <c r="CA1021" s="1199" t="str">
        <f>CA1020</f>
        <v>TBD</v>
      </c>
      <c r="CB1021" s="1971">
        <v>0</v>
      </c>
      <c r="CC1021" s="1198">
        <f>IF(COUNT('Conducted WiFi'!$AH$3:$AH$9)=0,7,INDEX('Conducted WiFi'!$T$3:$T$9,MATCH(MAX('Conducted WiFi'!$AH$3:$AH$9),'Conducted WiFi'!$AH$3:$AH$9,0)))</f>
        <v>7</v>
      </c>
      <c r="CD1021" s="1191">
        <f>IF(COUNT('Conducted WiFi'!$AH$3:$AH$9)=0,2442,INDEX('Conducted WiFi'!$U$3:$U$9,MATCH(MAX('Conducted WiFi'!$AH$3:$AH$9),'Conducted WiFi'!$AH$3:$AH$9,0)))</f>
        <v>2442</v>
      </c>
      <c r="CE1021" s="7237"/>
      <c r="CF1021" s="7237"/>
      <c r="CG1021" s="7245"/>
      <c r="CH1021" s="7245"/>
      <c r="CI1021" s="225">
        <f>BY1021</f>
        <v/>
      </c>
      <c r="CJ1021" s="237">
        <f>BZ1021</f>
        <v/>
      </c>
      <c r="CK1021" s="223">
        <f>CA1021</f>
        <v/>
      </c>
      <c r="CL1021" s="237">
        <f>CC1021</f>
        <v/>
      </c>
      <c r="CM1021" s="394">
        <f>CD1021</f>
        <v/>
      </c>
      <c r="CN1021" s="1966"/>
      <c r="CO1021" s="1967"/>
      <c r="CP1021" s="7214">
        <f>IF(CF1021=""," ",IF(ABS(CE1021-CF1021)&lt;=0.1,"Valid","Not valid"))</f>
        <v/>
      </c>
      <c r="CQ1021" s="1674">
        <f> IF(CE1021="","",IF(AND(CE1021&lt;&gt;"",CF1021=""),IF(CE1021&gt;=0.8,"Medir+Sig Max","No"),IF(CF1021&lt;&gt;"",IF(CF1021&gt;=0.8,"Medir+Sig Max","No"),"")))</f>
        <v/>
      </c>
      <c r="CR1021" s="6927"/>
      <c r="CS1021" s="1674"/>
      <c r="CT1021" s="220">
        <f>IF(CO1021="",IF(AND(CE1021="",CF1021=""),"",IF(CF1021="",IF(DQ1021&gt;1,ROUND(DQ1021*CE1021,3),CE1021),IF(DQ1021&gt;1,ROUND(DQ1021*CF1021,3),CF1021))),IF(AND(CE1021="",CF1021=""),"",IF(CF1021="",IF(DQ1021&gt;1,ROUND(DQ1021*CE1021*(1/(CO1021)),3),CE1021*(1/(CO1021))),IF(DQ1021&gt;1,ROUND(DQ1021*CF1021*(1/(CO1021)),3),CF1021*(1/(CO1021))))))</f>
        <v/>
      </c>
      <c r="CU1021" s="224">
        <f>BY1021</f>
        <v/>
      </c>
      <c r="CV1021" s="237">
        <f>BZ1021</f>
        <v/>
      </c>
      <c r="CW1021" s="237">
        <f>CA1021</f>
        <v/>
      </c>
      <c r="CX1021" s="224">
        <f>CC1021</f>
        <v/>
      </c>
      <c r="CY1021" s="237">
        <f>CD1021</f>
        <v/>
      </c>
      <c r="CZ1021" s="7474">
        <f>IF(COUNTIF(Overview!K12:K14,TRUE)&gt;0,1.6,IF(COUNTIF(Overview!L12:L14,TRUE)&gt;0,8,0))</f>
        <v/>
      </c>
      <c r="DA1021" s="1666"/>
      <c r="DB1021" s="7483"/>
      <c r="DC1021" s="844">
        <f>IF(CT1021="","",IF(CT1021&gt;CZ1021,"Fail","Pass"))</f>
        <v/>
      </c>
      <c r="DD1021" s="402"/>
      <c r="DE1021" s="1565">
        <f>MyTimestamp(DC1021)</f>
        <v/>
      </c>
      <c r="DF1021" s="1531">
        <f>IF(COUNT(CE1021:CH1021)=1,15,IF(COUNT(CE1021:CH1021)=0,0,30))</f>
        <v/>
      </c>
      <c r="DG1021" s="1532">
        <f>IF(DF1021=0,0,2)</f>
        <v/>
      </c>
      <c r="DH1021" s="1866"/>
      <c r="DI1021" s="1866"/>
      <c r="DJ1021" s="1863"/>
      <c r="DK1021" s="1968"/>
      <c r="DL1021" s="1574">
        <f>10^(CN1021/20)*100-100</f>
        <v/>
      </c>
      <c r="DM1021" s="976"/>
      <c r="DN1021" s="1273"/>
      <c r="DO1021" s="976">
        <f>IF(DM1021="","",10^(DM1021/10))</f>
        <v/>
      </c>
      <c r="DP1021" s="976">
        <f>IF(ISNUMBER(DN1021)=FALSE,"",10^(DN1021/10))</f>
        <v/>
      </c>
      <c r="DQ1021" s="1578">
        <f>IF(AND(ISNUMBER(DO1021),ISNUMBER(DP1021)),IF(DO1021/DP1021&gt;1,ROUND((DO1021)/DP1021,3),1),1)</f>
        <v/>
      </c>
      <c r="DR1021" s="1541"/>
      <c r="DS1021" s="1541"/>
      <c r="DT1021" s="1541"/>
      <c r="DU1021" s="1541"/>
      <c r="DV1021" s="1541"/>
      <c r="DW1021" s="1541"/>
      <c r="DX1021" s="1541"/>
      <c r="DY1021" s="1541"/>
      <c r="DZ1021" s="1541"/>
      <c r="EA1021" s="1541"/>
      <c r="EB1021" s="1541"/>
      <c r="EC1021" s="1541"/>
      <c r="ED1021" s="1541"/>
      <c r="EE1021" s="1541"/>
      <c r="EF1021" s="1541"/>
      <c r="EG1021" s="1541"/>
      <c r="EH1021" s="1541"/>
      <c r="EI1021" s="1541"/>
      <c r="EJ1021" s="1541"/>
      <c r="EK1021" s="1541"/>
      <c r="EL1021" s="1541"/>
      <c r="EM1021" s="1541"/>
      <c r="EN1021" s="1541"/>
      <c r="EO1021" s="1541"/>
      <c r="EP1021" s="1541"/>
      <c r="EQ1021" s="1541"/>
      <c r="ER1021" s="1541"/>
      <c r="ES1021" s="1541"/>
      <c r="ET1021" s="1541"/>
      <c r="EU1021" s="1541"/>
      <c r="EV1021" s="1541"/>
    </row>
    <row r="1022" ht="15" x14ac:dyDescent="0.25">
      <c r="A1022" s="1541"/>
      <c r="B1022" s="1541"/>
      <c r="C1022"/>
      <c r="D1022" s="1486"/>
      <c r="E1022" s="1486"/>
      <c r="F1022" s="672" t="inlineStr">
        <is>
          <t>5.5</t>
        </is>
      </c>
      <c r="G1022" s="1497"/>
      <c r="H1022" s="130">
        <f>BV1022</f>
        <v/>
      </c>
      <c r="I1022" s="130">
        <f>BW1022</f>
        <v/>
      </c>
      <c r="J1022" s="1299" t="inlineStr">
        <is>
          <t>WLAN</t>
        </is>
      </c>
      <c r="K1022" s="1299" t="inlineStr">
        <is>
          <t>2.4 GHz</t>
        </is>
      </c>
      <c r="L1022" s="115"/>
      <c r="M1022" s="130"/>
      <c r="N1022" s="119"/>
      <c r="O1022" s="131"/>
      <c r="P1022" s="6597"/>
      <c r="Q1022" s="131"/>
      <c r="R1022" s="131"/>
      <c r="S1022" s="6593"/>
      <c r="T1022" s="130">
        <v>7</v>
      </c>
      <c r="U1022" s="6593">
        <v>2442</v>
      </c>
      <c r="V1022" s="119"/>
      <c r="W1022" s="1305"/>
      <c r="X1022" s="119"/>
      <c r="Y1022" s="119"/>
      <c r="Z1022" s="119"/>
      <c r="AA1022" s="115"/>
      <c r="AB1022" s="115"/>
      <c r="AC1022" s="1300">
        <f>IF(OR(BX1022="Close to Ear",BX1022="Close to Head"),"Head",IF(BX1022="Extremity","Extremity","Body"))</f>
        <v/>
      </c>
      <c r="AD1022" s="1301">
        <f>CA1022</f>
        <v/>
      </c>
      <c r="AE1022" s="1299">
        <f>CB1022</f>
        <v/>
      </c>
      <c r="AF1022" s="115"/>
      <c r="AG1022" s="1302">
        <f>IF(OR(AZ1022="",BA1022=""),"N/A",IF(DC1022="Pass","P","F"))</f>
        <v/>
      </c>
      <c r="AH1022" s="129"/>
      <c r="AI1022" s="129"/>
      <c r="AJ1022" s="129"/>
      <c r="AK1022" s="119"/>
      <c r="AL1022" s="115"/>
      <c r="AM1022" s="119"/>
      <c r="AN1022" s="119"/>
      <c r="AO1022" s="692"/>
      <c r="AP1022" s="692"/>
      <c r="AQ1022" s="692"/>
      <c r="AR1022" s="692"/>
      <c r="AS1022" s="692"/>
      <c r="AT1022" s="1303">
        <f>IF(AC1022="Extremity",IF(CG1022="","",CG1022),"")</f>
        <v/>
      </c>
      <c r="AU1022" s="1303">
        <f>IF(AC1022="Extremity",IF(CH1022="","",CH1022),"")</f>
        <v/>
      </c>
      <c r="AV1022" s="1304">
        <f>IF(AC1022="Extremity","",IF(CE1022="","",CE1022))</f>
        <v/>
      </c>
      <c r="AW1022" s="1304">
        <f>IF(AD1022="Extremity","",IF(CF1022="","",CF1022))</f>
        <v/>
      </c>
      <c r="AX1022" s="1305">
        <f>DL1022</f>
        <v/>
      </c>
      <c r="AY1022" s="1305">
        <f>DQ1022</f>
        <v/>
      </c>
      <c r="AZ1022" s="3377">
        <f>IF(AC1022="Extremity",IF(DA1022="","",DA1022),"")</f>
        <v/>
      </c>
      <c r="BA1022" s="3378">
        <f>IF(AC1022="Extremity","",IF(CT1022="","",CT1022))</f>
        <v/>
      </c>
      <c r="BB1022" s="1305">
        <f>IF(AC1022="Extremity",IF(DB1022="","",DB1022),"")</f>
        <v/>
      </c>
      <c r="BC1022" s="1304">
        <f>IF(AC1022="Extremity","",IF(CZ1022="","",CZ1022))</f>
        <v/>
      </c>
      <c r="BD1022" s="1305">
        <f>DD1022</f>
        <v/>
      </c>
      <c r="BE1022" s="132">
        <f>DE1022</f>
        <v/>
      </c>
      <c r="BF1022" s="133">
        <f>DF1022*60</f>
        <v/>
      </c>
      <c r="BG1022" s="121">
        <f>BE1022</f>
        <v/>
      </c>
      <c r="BH1022" s="133">
        <f>DG1022*60</f>
        <v/>
      </c>
      <c r="BI1022" s="133">
        <f>DH1022</f>
        <v/>
      </c>
      <c r="BJ1022" s="117"/>
      <c r="BK1022" s="812">
        <f>Overview!$E$7</f>
        <v/>
      </c>
      <c r="BL1022" s="117"/>
      <c r="BM1022" s="834">
        <f>DI1022</f>
        <v/>
      </c>
      <c r="BN1022" s="812">
        <f>Overview!$P$153</f>
        <v/>
      </c>
      <c r="BO1022" s="117"/>
      <c r="BP1022" s="117"/>
      <c r="BQ1022" s="115"/>
      <c r="BR1022" s="1478"/>
      <c r="BS1022" s="1541"/>
      <c r="BT1022" s="1864" t="inlineStr">
        <is>
          <t>WLAN</t>
        </is>
      </c>
      <c r="BU1022" s="1864" t="inlineStr">
        <is>
          <t>2.4 GHz</t>
        </is>
      </c>
      <c r="BV1022" s="916">
        <f>Overview!$H$30</f>
        <v/>
      </c>
      <c r="BW1022" s="1864"/>
      <c r="BX1022" s="1864" t="inlineStr">
        <is>
          <t>Close to ear</t>
        </is>
      </c>
      <c r="BY1022" s="1198"/>
      <c r="BZ1022" s="1198"/>
      <c r="CA1022" s="1199" t="str">
        <f>CA1021</f>
        <v>TBD</v>
      </c>
      <c r="CB1022" s="1971">
        <v>0</v>
      </c>
      <c r="CC1022" s="1198">
        <f>IF(COUNT('Conducted WiFi'!$AH$3:$AH$9)=0,7,INDEX('Conducted WiFi'!$T$3:$T$9,MATCH(MAX('Conducted WiFi'!$AH$3:$AH$9),'Conducted WiFi'!$AH$3:$AH$9,0)))</f>
        <v>7</v>
      </c>
      <c r="CD1022" s="1191">
        <f>IF(COUNT('Conducted WiFi'!$AH$3:$AH$9)=0,2442,INDEX('Conducted WiFi'!$U$3:$U$9,MATCH(MAX('Conducted WiFi'!$AH$3:$AH$9),'Conducted WiFi'!$AH$3:$AH$9,0)))</f>
        <v>2442</v>
      </c>
      <c r="CE1022" s="7237"/>
      <c r="CF1022" s="7237"/>
      <c r="CG1022" s="7245"/>
      <c r="CH1022" s="7245"/>
      <c r="CI1022" s="225">
        <f>BY1022</f>
        <v/>
      </c>
      <c r="CJ1022" s="237">
        <f>BZ1022</f>
        <v/>
      </c>
      <c r="CK1022" s="223">
        <f>CA1022</f>
        <v/>
      </c>
      <c r="CL1022" s="237">
        <f>CC1022</f>
        <v/>
      </c>
      <c r="CM1022" s="394">
        <f>CD1022</f>
        <v/>
      </c>
      <c r="CN1022" s="1966"/>
      <c r="CO1022" s="1967"/>
      <c r="CP1022" s="7214">
        <f>IF(CF1022=""," ",IF(ABS(CE1022-CF1022)&lt;=0.1,"Valid","Not valid"))</f>
        <v/>
      </c>
      <c r="CQ1022" s="1674">
        <f> IF(CE1022="","",IF(AND(CE1022&lt;&gt;"",CF1022=""),IF(CE1022&gt;=0.8,"Medir+Sig Max","No"),IF(CF1022&lt;&gt;"",IF(CF1022&gt;=0.8,"Medir+Sig Max","No"),"")))</f>
        <v/>
      </c>
      <c r="CR1022" s="6927"/>
      <c r="CS1022" s="1674"/>
      <c r="CT1022" s="220">
        <f>IF(CO1022="",IF(AND(CE1022="",CF1022=""),"",IF(CF1022="",IF(DQ1022&gt;1,ROUND(DQ1022*CE1022,3),CE1022),IF(DQ1022&gt;1,ROUND(DQ1022*CF1022,3),CF1022))),IF(AND(CE1022="",CF1022=""),"",IF(CF1022="",IF(DQ1022&gt;1,ROUND(DQ1022*CE1022*(1/(CO1022)),3),CE1022*(1/(CO1022))),IF(DQ1022&gt;1,ROUND(DQ1022*CF1022*(1/(CO1022)),3),CF1022*(1/(CO1022))))))</f>
        <v/>
      </c>
      <c r="CU1022" s="224">
        <f>BY1022</f>
        <v/>
      </c>
      <c r="CV1022" s="237">
        <f>BZ1022</f>
        <v/>
      </c>
      <c r="CW1022" s="237">
        <f>CA1022</f>
        <v/>
      </c>
      <c r="CX1022" s="224">
        <f>CC1022</f>
        <v/>
      </c>
      <c r="CY1022" s="237">
        <f>CD1022</f>
        <v/>
      </c>
      <c r="CZ1022" s="7474">
        <f>IF(COUNTIF(Overview!K12:K14,TRUE)&gt;0,1.6,IF(COUNTIF(Overview!L12:L14,TRUE)&gt;0,8,0))</f>
        <v/>
      </c>
      <c r="DA1022" s="1666"/>
      <c r="DB1022" s="7483"/>
      <c r="DC1022" s="844">
        <f>IF(CT1022="","",IF(CT1022&gt;CZ1022,"Fail","Pass"))</f>
        <v/>
      </c>
      <c r="DD1022" s="402"/>
      <c r="DE1022" s="1565">
        <f>MyTimestamp(DC1022)</f>
        <v/>
      </c>
      <c r="DF1022" s="1531">
        <f>IF(COUNT(CE1022:CH1022)=1,15,IF(COUNT(CE1022:CH1022)=0,0,30))</f>
        <v/>
      </c>
      <c r="DG1022" s="1532">
        <f>IF(DF1022=0,0,2)</f>
        <v/>
      </c>
      <c r="DH1022" s="1866"/>
      <c r="DI1022" s="1866"/>
      <c r="DJ1022" s="1863"/>
      <c r="DK1022" s="1968"/>
      <c r="DL1022" s="1574">
        <f>10^(CN1022/20)*100-100</f>
        <v/>
      </c>
      <c r="DM1022" s="976"/>
      <c r="DN1022" s="1273"/>
      <c r="DO1022" s="976">
        <f>IF(DM1022="","",10^(DM1022/10))</f>
        <v/>
      </c>
      <c r="DP1022" s="976">
        <f>IF(ISNUMBER(DN1022)=FALSE,"",10^(DN1022/10))</f>
        <v/>
      </c>
      <c r="DQ1022" s="1578">
        <f>IF(AND(ISNUMBER(DO1022),ISNUMBER(DP1022)),IF(DO1022/DP1022&gt;1,ROUND((DO1022)/DP1022,3),1),1)</f>
        <v/>
      </c>
      <c r="DR1022" s="1541"/>
      <c r="DS1022" s="1541"/>
      <c r="DT1022" s="1541"/>
      <c r="DU1022" s="1541"/>
      <c r="DV1022" s="1541"/>
      <c r="DW1022" s="1541"/>
      <c r="DX1022" s="1541"/>
      <c r="DY1022" s="1541"/>
      <c r="DZ1022" s="1541"/>
      <c r="EA1022" s="1541"/>
      <c r="EB1022" s="1541"/>
      <c r="EC1022" s="1541"/>
      <c r="ED1022" s="1541"/>
      <c r="EE1022" s="1541"/>
      <c r="EF1022" s="1541"/>
      <c r="EG1022" s="1541"/>
      <c r="EH1022" s="1541"/>
      <c r="EI1022" s="1541"/>
      <c r="EJ1022" s="1541"/>
      <c r="EK1022" s="1541"/>
      <c r="EL1022" s="1541"/>
      <c r="EM1022" s="1541"/>
      <c r="EN1022" s="1541"/>
      <c r="EO1022" s="1541"/>
      <c r="EP1022" s="1541"/>
      <c r="EQ1022" s="1541"/>
      <c r="ER1022" s="1541"/>
      <c r="ES1022" s="1541"/>
      <c r="ET1022" s="1541"/>
      <c r="EU1022" s="1541"/>
      <c r="EV1022" s="1541"/>
    </row>
    <row r="1023" ht="15" x14ac:dyDescent="0.25">
      <c r="A1023" s="1541"/>
      <c r="B1023" s="1541"/>
      <c r="C1023"/>
      <c r="D1023" s="1486"/>
      <c r="E1023" s="1486"/>
      <c r="F1023" s="672" t="inlineStr">
        <is>
          <t>5.5</t>
        </is>
      </c>
      <c r="G1023" s="1497"/>
      <c r="H1023" s="130">
        <f>BV1023</f>
        <v/>
      </c>
      <c r="I1023" s="130">
        <f>BW1023</f>
        <v/>
      </c>
      <c r="J1023" s="1299" t="inlineStr">
        <is>
          <t>WLAN</t>
        </is>
      </c>
      <c r="K1023" s="1299" t="inlineStr">
        <is>
          <t>2.4 GHz</t>
        </is>
      </c>
      <c r="L1023" s="115"/>
      <c r="M1023" s="130"/>
      <c r="N1023" s="119"/>
      <c r="O1023" s="131"/>
      <c r="P1023" s="6597"/>
      <c r="Q1023" s="131"/>
      <c r="R1023" s="131"/>
      <c r="S1023" s="6593"/>
      <c r="T1023" s="130">
        <v>7</v>
      </c>
      <c r="U1023" s="6593">
        <v>2442</v>
      </c>
      <c r="V1023" s="119"/>
      <c r="W1023" s="1305"/>
      <c r="X1023" s="119"/>
      <c r="Y1023" s="119"/>
      <c r="Z1023" s="119"/>
      <c r="AA1023" s="115"/>
      <c r="AB1023" s="115"/>
      <c r="AC1023" s="1300">
        <f>IF(OR(BX1023="Close to Ear",BX1023="Close to Head"),"Head",IF(BX1023="Extremity","Extremity","Body"))</f>
        <v/>
      </c>
      <c r="AD1023" s="1301">
        <f>CA1023</f>
        <v/>
      </c>
      <c r="AE1023" s="1299">
        <f>CB1023</f>
        <v/>
      </c>
      <c r="AF1023" s="115"/>
      <c r="AG1023" s="1302">
        <f>IF(OR(AZ1023="",BA1023=""),"N/A",IF(DC1023="Pass","P","F"))</f>
        <v/>
      </c>
      <c r="AH1023" s="129"/>
      <c r="AI1023" s="129"/>
      <c r="AJ1023" s="129"/>
      <c r="AK1023" s="119"/>
      <c r="AL1023" s="115"/>
      <c r="AM1023" s="119"/>
      <c r="AN1023" s="119"/>
      <c r="AO1023" s="692"/>
      <c r="AP1023" s="692"/>
      <c r="AQ1023" s="692"/>
      <c r="AR1023" s="692"/>
      <c r="AS1023" s="692"/>
      <c r="AT1023" s="1303">
        <f>IF(AC1023="Extremity",IF(CG1023="","",CG1023),"")</f>
        <v/>
      </c>
      <c r="AU1023" s="1303">
        <f>IF(AC1023="Extremity",IF(CH1023="","",CH1023),"")</f>
        <v/>
      </c>
      <c r="AV1023" s="1304">
        <f>IF(AC1023="Extremity","",IF(CE1023="","",CE1023))</f>
        <v/>
      </c>
      <c r="AW1023" s="1304">
        <f>IF(AD1023="Extremity","",IF(CF1023="","",CF1023))</f>
        <v/>
      </c>
      <c r="AX1023" s="1305">
        <f>DL1023</f>
        <v/>
      </c>
      <c r="AY1023" s="1305">
        <f>DQ1023</f>
        <v/>
      </c>
      <c r="AZ1023" s="3377">
        <f>IF(AC1023="Extremity",IF(DA1023="","",DA1023),"")</f>
        <v/>
      </c>
      <c r="BA1023" s="3378">
        <f>IF(AC1023="Extremity","",IF(CT1023="","",CT1023))</f>
        <v/>
      </c>
      <c r="BB1023" s="1305">
        <f>IF(AC1023="Extremity",IF(DB1023="","",DB1023),"")</f>
        <v/>
      </c>
      <c r="BC1023" s="1304">
        <f>IF(AC1023="Extremity","",IF(CZ1023="","",CZ1023))</f>
        <v/>
      </c>
      <c r="BD1023" s="1305">
        <f>DD1023</f>
        <v/>
      </c>
      <c r="BE1023" s="132">
        <f>DE1023</f>
        <v/>
      </c>
      <c r="BF1023" s="133">
        <f>DF1023*60</f>
        <v/>
      </c>
      <c r="BG1023" s="121">
        <f>BE1023</f>
        <v/>
      </c>
      <c r="BH1023" s="133">
        <f>DG1023*60</f>
        <v/>
      </c>
      <c r="BI1023" s="133">
        <f>DH1023</f>
        <v/>
      </c>
      <c r="BJ1023" s="117"/>
      <c r="BK1023" s="812">
        <f>Overview!$E$7</f>
        <v/>
      </c>
      <c r="BL1023" s="117"/>
      <c r="BM1023" s="834">
        <f>DI1023</f>
        <v/>
      </c>
      <c r="BN1023" s="812">
        <f>Overview!$P$153</f>
        <v/>
      </c>
      <c r="BO1023" s="117"/>
      <c r="BP1023" s="117"/>
      <c r="BQ1023" s="115"/>
      <c r="BR1023" s="1478"/>
      <c r="BS1023" s="1541"/>
      <c r="BT1023" s="1864" t="inlineStr">
        <is>
          <t>WLAN</t>
        </is>
      </c>
      <c r="BU1023" s="1864" t="inlineStr">
        <is>
          <t>2.4 GHz</t>
        </is>
      </c>
      <c r="BV1023" s="916">
        <f>Overview!$H$30</f>
        <v/>
      </c>
      <c r="BW1023" s="1864"/>
      <c r="BX1023" s="1864" t="inlineStr">
        <is>
          <t>Close to ear</t>
        </is>
      </c>
      <c r="BY1023" s="1198"/>
      <c r="BZ1023" s="1198"/>
      <c r="CA1023" s="1199" t="str">
        <f>CA1022</f>
        <v>TBD</v>
      </c>
      <c r="CB1023" s="1971">
        <v>0</v>
      </c>
      <c r="CC1023" s="1198">
        <f>IF(COUNT('Conducted WiFi'!$AH$3:$AH$9)=0,7,INDEX('Conducted WiFi'!$T$3:$T$9,MATCH(MAX('Conducted WiFi'!$AH$3:$AH$9),'Conducted WiFi'!$AH$3:$AH$9,0)))</f>
        <v>7</v>
      </c>
      <c r="CD1023" s="1191">
        <f>IF(COUNT('Conducted WiFi'!$AH$3:$AH$9)=0,2442,INDEX('Conducted WiFi'!$U$3:$U$9,MATCH(MAX('Conducted WiFi'!$AH$3:$AH$9),'Conducted WiFi'!$AH$3:$AH$9,0)))</f>
        <v>2442</v>
      </c>
      <c r="CE1023" s="7237"/>
      <c r="CF1023" s="7237"/>
      <c r="CG1023" s="7245"/>
      <c r="CH1023" s="7245"/>
      <c r="CI1023" s="225">
        <f>BY1023</f>
        <v/>
      </c>
      <c r="CJ1023" s="237">
        <f>BZ1023</f>
        <v/>
      </c>
      <c r="CK1023" s="223">
        <f>CA1023</f>
        <v/>
      </c>
      <c r="CL1023" s="237">
        <f>CC1023</f>
        <v/>
      </c>
      <c r="CM1023" s="394">
        <f>CD1023</f>
        <v/>
      </c>
      <c r="CN1023" s="1966"/>
      <c r="CO1023" s="1967"/>
      <c r="CP1023" s="7214">
        <f>IF(CF1023=""," ",IF(ABS(CE1023-CF1023)&lt;=0.1,"Valid","Not valid"))</f>
        <v/>
      </c>
      <c r="CQ1023" s="1674">
        <f> IF(CE1023="","",IF(AND(CE1023&lt;&gt;"",CF1023=""),IF(CE1023&gt;=0.8,"Medir+Sig Max","No"),IF(CF1023&lt;&gt;"",IF(CF1023&gt;=0.8,"Medir+Sig Max","No"),"")))</f>
        <v/>
      </c>
      <c r="CR1023" s="6927"/>
      <c r="CS1023" s="1674"/>
      <c r="CT1023" s="220">
        <f>IF(CO1023="",IF(AND(CE1023="",CF1023=""),"",IF(CF1023="",IF(DQ1023&gt;1,ROUND(DQ1023*CE1023,3),CE1023),IF(DQ1023&gt;1,ROUND(DQ1023*CF1023,3),CF1023))),IF(AND(CE1023="",CF1023=""),"",IF(CF1023="",IF(DQ1023&gt;1,ROUND(DQ1023*CE1023*(1/(CO1023)),3),CE1023*(1/(CO1023))),IF(DQ1023&gt;1,ROUND(DQ1023*CF1023*(1/(CO1023)),3),CF1023*(1/(CO1023))))))</f>
        <v/>
      </c>
      <c r="CU1023" s="224">
        <f>BY1023</f>
        <v/>
      </c>
      <c r="CV1023" s="237">
        <f>BZ1023</f>
        <v/>
      </c>
      <c r="CW1023" s="237">
        <f>CA1023</f>
        <v/>
      </c>
      <c r="CX1023" s="224">
        <f>CC1023</f>
        <v/>
      </c>
      <c r="CY1023" s="237">
        <f>CD1023</f>
        <v/>
      </c>
      <c r="CZ1023" s="7474">
        <f>IF(COUNTIF(Overview!K12:K14,TRUE)&gt;0,1.6,IF(COUNTIF(Overview!L12:L14,TRUE)&gt;0,8,0))</f>
        <v/>
      </c>
      <c r="DA1023" s="1666"/>
      <c r="DB1023" s="7483"/>
      <c r="DC1023" s="844">
        <f>IF(CT1023="","",IF(CT1023&gt;CZ1023,"Fail","Pass"))</f>
        <v/>
      </c>
      <c r="DD1023" s="402"/>
      <c r="DE1023" s="1565">
        <f>MyTimestamp(DC1023)</f>
        <v/>
      </c>
      <c r="DF1023" s="1531">
        <f>IF(COUNT(CE1023:CH1023)=1,15,IF(COUNT(CE1023:CH1023)=0,0,30))</f>
        <v/>
      </c>
      <c r="DG1023" s="1532">
        <f>IF(DF1023=0,0,2)</f>
        <v/>
      </c>
      <c r="DH1023" s="1866"/>
      <c r="DI1023" s="1866"/>
      <c r="DJ1023" s="1863"/>
      <c r="DK1023" s="1968"/>
      <c r="DL1023" s="1574">
        <f>10^(CN1023/20)*100-100</f>
        <v/>
      </c>
      <c r="DM1023" s="976"/>
      <c r="DN1023" s="1273"/>
      <c r="DO1023" s="976">
        <f>IF(DM1023="","",10^(DM1023/10))</f>
        <v/>
      </c>
      <c r="DP1023" s="976">
        <f>IF(ISNUMBER(DN1023)=FALSE,"",10^(DN1023/10))</f>
        <v/>
      </c>
      <c r="DQ1023" s="1578">
        <f>IF(AND(ISNUMBER(DO1023),ISNUMBER(DP1023)),IF(DO1023/DP1023&gt;1,ROUND((DO1023)/DP1023,3),1),1)</f>
        <v/>
      </c>
      <c r="DR1023" s="1541"/>
      <c r="DS1023" s="1541"/>
      <c r="DT1023" s="1541"/>
      <c r="DU1023" s="1541"/>
      <c r="DV1023" s="1541"/>
      <c r="DW1023" s="1541"/>
      <c r="DX1023" s="1541"/>
      <c r="DY1023" s="1541"/>
      <c r="DZ1023" s="1541"/>
      <c r="EA1023" s="1541"/>
      <c r="EB1023" s="1541"/>
      <c r="EC1023" s="1541"/>
      <c r="ED1023" s="1541"/>
      <c r="EE1023" s="1541"/>
      <c r="EF1023" s="1541"/>
      <c r="EG1023" s="1541"/>
      <c r="EH1023" s="1541"/>
      <c r="EI1023" s="1541"/>
      <c r="EJ1023" s="1541"/>
      <c r="EK1023" s="1541"/>
      <c r="EL1023" s="1541"/>
      <c r="EM1023" s="1541"/>
      <c r="EN1023" s="1541"/>
      <c r="EO1023" s="1541"/>
      <c r="EP1023" s="1541"/>
      <c r="EQ1023" s="1541"/>
      <c r="ER1023" s="1541"/>
      <c r="ES1023" s="1541"/>
      <c r="ET1023" s="1541"/>
      <c r="EU1023" s="1541"/>
      <c r="EV1023" s="1541"/>
    </row>
    <row r="1024" ht="15" x14ac:dyDescent="0.25">
      <c r="A1024" s="1541"/>
      <c r="B1024" s="1541"/>
      <c r="C1024"/>
      <c r="D1024" s="1486"/>
      <c r="E1024" s="1486"/>
      <c r="F1024" s="672" t="inlineStr">
        <is>
          <t>5.5</t>
        </is>
      </c>
      <c r="G1024" s="1497"/>
      <c r="H1024" s="130">
        <f>BV1024</f>
        <v/>
      </c>
      <c r="I1024" s="130">
        <f>BW1024</f>
        <v/>
      </c>
      <c r="J1024" s="1299" t="inlineStr">
        <is>
          <t>WLAN</t>
        </is>
      </c>
      <c r="K1024" s="1299" t="inlineStr">
        <is>
          <t>2.4 GHz</t>
        </is>
      </c>
      <c r="L1024" s="115"/>
      <c r="M1024" s="130"/>
      <c r="N1024" s="119"/>
      <c r="O1024" s="131"/>
      <c r="P1024" s="6597"/>
      <c r="Q1024" s="131"/>
      <c r="R1024" s="131"/>
      <c r="S1024" s="6593"/>
      <c r="T1024" s="130">
        <v>7</v>
      </c>
      <c r="U1024" s="6593">
        <v>2442</v>
      </c>
      <c r="V1024" s="119"/>
      <c r="W1024" s="1305"/>
      <c r="X1024" s="119"/>
      <c r="Y1024" s="119"/>
      <c r="Z1024" s="119"/>
      <c r="AA1024" s="115"/>
      <c r="AB1024" s="115"/>
      <c r="AC1024" s="1300">
        <f>IF(OR(BX1024="Close to Ear",BX1024="Close to Head"),"Head",IF(BX1024="Extremity","Extremity","Body"))</f>
        <v/>
      </c>
      <c r="AD1024" s="1301">
        <f>CA1024</f>
        <v/>
      </c>
      <c r="AE1024" s="1299">
        <f>CB1024</f>
        <v/>
      </c>
      <c r="AF1024" s="115"/>
      <c r="AG1024" s="1302">
        <f>IF(OR(AZ1024="",BA1024=""),"N/A",IF(DC1024="Pass","P","F"))</f>
        <v/>
      </c>
      <c r="AH1024" s="129"/>
      <c r="AI1024" s="129"/>
      <c r="AJ1024" s="129"/>
      <c r="AK1024" s="119"/>
      <c r="AL1024" s="115"/>
      <c r="AM1024" s="119"/>
      <c r="AN1024" s="119"/>
      <c r="AO1024" s="692"/>
      <c r="AP1024" s="692"/>
      <c r="AQ1024" s="692"/>
      <c r="AR1024" s="692"/>
      <c r="AS1024" s="692"/>
      <c r="AT1024" s="1303">
        <f>IF(AC1024="Extremity",IF(CG1024="","",CG1024),"")</f>
        <v/>
      </c>
      <c r="AU1024" s="1303">
        <f>IF(AC1024="Extremity",IF(CH1024="","",CH1024),"")</f>
        <v/>
      </c>
      <c r="AV1024" s="1304">
        <f>IF(AC1024="Extremity","",IF(CE1024="","",CE1024))</f>
        <v/>
      </c>
      <c r="AW1024" s="1304">
        <f>IF(AD1024="Extremity","",IF(CF1024="","",CF1024))</f>
        <v/>
      </c>
      <c r="AX1024" s="1305">
        <f>DL1024</f>
        <v/>
      </c>
      <c r="AY1024" s="1305">
        <f>DQ1024</f>
        <v/>
      </c>
      <c r="AZ1024" s="3377">
        <f>IF(AC1024="Extremity",IF(DA1024="","",DA1024),"")</f>
        <v/>
      </c>
      <c r="BA1024" s="3378">
        <f>IF(AC1024="Extremity","",IF(CT1024="","",CT1024))</f>
        <v/>
      </c>
      <c r="BB1024" s="1305">
        <f>IF(AC1024="Extremity",IF(DB1024="","",DB1024),"")</f>
        <v/>
      </c>
      <c r="BC1024" s="1304">
        <f>IF(AC1024="Extremity","",IF(CZ1024="","",CZ1024))</f>
        <v/>
      </c>
      <c r="BD1024" s="1305">
        <f>DD1024</f>
        <v/>
      </c>
      <c r="BE1024" s="132">
        <f>DE1024</f>
        <v/>
      </c>
      <c r="BF1024" s="133">
        <f>DF1024*60</f>
        <v/>
      </c>
      <c r="BG1024" s="121">
        <f>BE1024</f>
        <v/>
      </c>
      <c r="BH1024" s="133">
        <f>DG1024*60</f>
        <v/>
      </c>
      <c r="BI1024" s="133">
        <f>DH1024</f>
        <v/>
      </c>
      <c r="BJ1024" s="117"/>
      <c r="BK1024" s="812">
        <f>Overview!$E$7</f>
        <v/>
      </c>
      <c r="BL1024" s="117"/>
      <c r="BM1024" s="834">
        <f>DI1024</f>
        <v/>
      </c>
      <c r="BN1024" s="812">
        <f>Overview!$P$153</f>
        <v/>
      </c>
      <c r="BO1024" s="117"/>
      <c r="BP1024" s="117"/>
      <c r="BQ1024" s="115"/>
      <c r="BR1024" s="1478"/>
      <c r="BS1024" s="1541"/>
      <c r="BT1024" s="1864" t="inlineStr">
        <is>
          <t>WLAN</t>
        </is>
      </c>
      <c r="BU1024" s="1864" t="inlineStr">
        <is>
          <t>2.4 GHz</t>
        </is>
      </c>
      <c r="BV1024" s="916">
        <f>Overview!$H$30</f>
        <v/>
      </c>
      <c r="BW1024" s="1864"/>
      <c r="BX1024" s="1864" t="inlineStr">
        <is>
          <t>Close to ear</t>
        </is>
      </c>
      <c r="BY1024" s="1198"/>
      <c r="BZ1024" s="1198"/>
      <c r="CA1024" s="1199" t="str">
        <f>CA1023</f>
        <v>TBD</v>
      </c>
      <c r="CB1024" s="1971">
        <v>0</v>
      </c>
      <c r="CC1024" s="1198">
        <f>IF(COUNT('Conducted WiFi'!$AH$3:$AH$9)=0,7,INDEX('Conducted WiFi'!$T$3:$T$9,MATCH(MAX('Conducted WiFi'!$AH$3:$AH$9),'Conducted WiFi'!$AH$3:$AH$9,0)))</f>
        <v>7</v>
      </c>
      <c r="CD1024" s="1191">
        <f>IF(COUNT('Conducted WiFi'!$AH$3:$AH$9)=0,2442,INDEX('Conducted WiFi'!$U$3:$U$9,MATCH(MAX('Conducted WiFi'!$AH$3:$AH$9),'Conducted WiFi'!$AH$3:$AH$9,0)))</f>
        <v>2442</v>
      </c>
      <c r="CE1024" s="7237"/>
      <c r="CF1024" s="7237"/>
      <c r="CG1024" s="7245"/>
      <c r="CH1024" s="7245"/>
      <c r="CI1024" s="225">
        <f>BY1024</f>
        <v/>
      </c>
      <c r="CJ1024" s="237">
        <f>BZ1024</f>
        <v/>
      </c>
      <c r="CK1024" s="223">
        <f>CA1024</f>
        <v/>
      </c>
      <c r="CL1024" s="237">
        <f>CC1024</f>
        <v/>
      </c>
      <c r="CM1024" s="394">
        <f>CD1024</f>
        <v/>
      </c>
      <c r="CN1024" s="1966"/>
      <c r="CO1024" s="1967"/>
      <c r="CP1024" s="7214">
        <f>IF(CF1024=""," ",IF(ABS(CE1024-CF1024)&lt;=0.1,"Valid","Not valid"))</f>
        <v/>
      </c>
      <c r="CQ1024" s="1674">
        <f> IF(CE1024="","",IF(AND(CE1024&lt;&gt;"",CF1024=""),IF(CE1024&gt;=0.8,"Medir+Sig Max","No"),IF(CF1024&lt;&gt;"",IF(CF1024&gt;=0.8,"Medir+Sig Max","No"),"")))</f>
        <v/>
      </c>
      <c r="CR1024" s="6927"/>
      <c r="CS1024" s="1674"/>
      <c r="CT1024" s="220">
        <f>IF(CO1024="",IF(AND(CE1024="",CF1024=""),"",IF(CF1024="",IF(DQ1024&gt;1,ROUND(DQ1024*CE1024,3),CE1024),IF(DQ1024&gt;1,ROUND(DQ1024*CF1024,3),CF1024))),IF(AND(CE1024="",CF1024=""),"",IF(CF1024="",IF(DQ1024&gt;1,ROUND(DQ1024*CE1024*(1/(CO1024)),3),CE1024*(1/(CO1024))),IF(DQ1024&gt;1,ROUND(DQ1024*CF1024*(1/(CO1024)),3),CF1024*(1/(CO1024))))))</f>
        <v/>
      </c>
      <c r="CU1024" s="224">
        <f>BY1024</f>
        <v/>
      </c>
      <c r="CV1024" s="237">
        <f>BZ1024</f>
        <v/>
      </c>
      <c r="CW1024" s="237">
        <f>CA1024</f>
        <v/>
      </c>
      <c r="CX1024" s="224">
        <f>CC1024</f>
        <v/>
      </c>
      <c r="CY1024" s="237">
        <f>CD1024</f>
        <v/>
      </c>
      <c r="CZ1024" s="7474">
        <f>IF(COUNTIF(Overview!K12:K14,TRUE)&gt;0,1.6,IF(COUNTIF(Overview!L12:L14,TRUE)&gt;0,8,0))</f>
        <v/>
      </c>
      <c r="DA1024" s="1666"/>
      <c r="DB1024" s="7483"/>
      <c r="DC1024" s="844">
        <f>IF(CT1024="","",IF(CT1024&gt;CZ1024,"Fail","Pass"))</f>
        <v/>
      </c>
      <c r="DD1024" s="402"/>
      <c r="DE1024" s="1565">
        <f>MyTimestamp(DC1024)</f>
        <v/>
      </c>
      <c r="DF1024" s="1531">
        <f>IF(COUNT(CE1024:CH1024)=1,15,IF(COUNT(CE1024:CH1024)=0,0,30))</f>
        <v/>
      </c>
      <c r="DG1024" s="1532">
        <f>IF(DF1024=0,0,2)</f>
        <v/>
      </c>
      <c r="DH1024" s="1866"/>
      <c r="DI1024" s="1866"/>
      <c r="DJ1024" s="1863"/>
      <c r="DK1024" s="1968"/>
      <c r="DL1024" s="1574">
        <f>10^(CN1024/20)*100-100</f>
        <v/>
      </c>
      <c r="DM1024" s="976"/>
      <c r="DN1024" s="1273"/>
      <c r="DO1024" s="976">
        <f>IF(DM1024="","",10^(DM1024/10))</f>
        <v/>
      </c>
      <c r="DP1024" s="976">
        <f>IF(ISNUMBER(DN1024)=FALSE,"",10^(DN1024/10))</f>
        <v/>
      </c>
      <c r="DQ1024" s="1578">
        <f>IF(AND(ISNUMBER(DO1024),ISNUMBER(DP1024)),IF(DO1024/DP1024&gt;1,ROUND((DO1024)/DP1024,3),1),1)</f>
        <v/>
      </c>
      <c r="DR1024" s="1541"/>
      <c r="DS1024" s="1541"/>
      <c r="DT1024" s="1541"/>
      <c r="DU1024" s="1541"/>
      <c r="DV1024" s="1541"/>
      <c r="DW1024" s="1541"/>
      <c r="DX1024" s="1541"/>
      <c r="DY1024" s="1541"/>
      <c r="DZ1024" s="1541"/>
      <c r="EA1024" s="1541"/>
      <c r="EB1024" s="1541"/>
      <c r="EC1024" s="1541"/>
      <c r="ED1024" s="1541"/>
      <c r="EE1024" s="1541"/>
      <c r="EF1024" s="1541"/>
      <c r="EG1024" s="1541"/>
      <c r="EH1024" s="1541"/>
      <c r="EI1024" s="1541"/>
      <c r="EJ1024" s="1541"/>
      <c r="EK1024" s="1541"/>
      <c r="EL1024" s="1541"/>
      <c r="EM1024" s="1541"/>
      <c r="EN1024" s="1541"/>
      <c r="EO1024" s="1541"/>
      <c r="EP1024" s="1541"/>
      <c r="EQ1024" s="1541"/>
      <c r="ER1024" s="1541"/>
      <c r="ES1024" s="1541"/>
      <c r="ET1024" s="1541"/>
      <c r="EU1024" s="1541"/>
      <c r="EV1024" s="1541"/>
    </row>
    <row r="1025" ht="15" x14ac:dyDescent="0.25">
      <c r="A1025" s="1541"/>
      <c r="B1025" s="1541"/>
      <c r="C1025"/>
      <c r="D1025" s="1486"/>
      <c r="E1025" s="1486"/>
      <c r="F1025" s="672" t="inlineStr">
        <is>
          <t>5.5</t>
        </is>
      </c>
      <c r="G1025" s="1497"/>
      <c r="H1025" s="130">
        <f>BV1025</f>
        <v/>
      </c>
      <c r="I1025" s="130">
        <f>BW1025</f>
        <v/>
      </c>
      <c r="J1025" s="1299" t="inlineStr">
        <is>
          <t>WLAN</t>
        </is>
      </c>
      <c r="K1025" s="1299" t="inlineStr">
        <is>
          <t>2.4 GHz</t>
        </is>
      </c>
      <c r="L1025" s="115"/>
      <c r="M1025" s="130"/>
      <c r="N1025" s="119"/>
      <c r="O1025" s="131"/>
      <c r="P1025" s="6597"/>
      <c r="Q1025" s="131"/>
      <c r="R1025" s="131"/>
      <c r="S1025" s="6593"/>
      <c r="T1025" s="130">
        <v>7</v>
      </c>
      <c r="U1025" s="6593">
        <v>2442</v>
      </c>
      <c r="V1025" s="119"/>
      <c r="W1025" s="1305"/>
      <c r="X1025" s="119"/>
      <c r="Y1025" s="119"/>
      <c r="Z1025" s="119"/>
      <c r="AA1025" s="115"/>
      <c r="AB1025" s="115"/>
      <c r="AC1025" s="1300">
        <f>IF(OR(BX1025="Close to Ear",BX1025="Close to Head"),"Head",IF(BX1025="Extremity","Extremity","Body"))</f>
        <v/>
      </c>
      <c r="AD1025" s="1301">
        <f>CA1025</f>
        <v/>
      </c>
      <c r="AE1025" s="1299">
        <f>CB1025</f>
        <v/>
      </c>
      <c r="AF1025" s="115"/>
      <c r="AG1025" s="1302">
        <f>IF(OR(AZ1025="",BA1025=""),"N/A",IF(DC1025="Pass","P","F"))</f>
        <v/>
      </c>
      <c r="AH1025" s="129"/>
      <c r="AI1025" s="129"/>
      <c r="AJ1025" s="129"/>
      <c r="AK1025" s="119"/>
      <c r="AL1025" s="115"/>
      <c r="AM1025" s="119"/>
      <c r="AN1025" s="119"/>
      <c r="AO1025" s="692"/>
      <c r="AP1025" s="692"/>
      <c r="AQ1025" s="692"/>
      <c r="AR1025" s="692"/>
      <c r="AS1025" s="692"/>
      <c r="AT1025" s="1303">
        <f>IF(AC1025="Extremity",IF(CG1025="","",CG1025),"")</f>
        <v/>
      </c>
      <c r="AU1025" s="1303">
        <f>IF(AC1025="Extremity",IF(CH1025="","",CH1025),"")</f>
        <v/>
      </c>
      <c r="AV1025" s="1304">
        <f>IF(AC1025="Extremity","",IF(CE1025="","",CE1025))</f>
        <v/>
      </c>
      <c r="AW1025" s="1304">
        <f>IF(AD1025="Extremity","",IF(CF1025="","",CF1025))</f>
        <v/>
      </c>
      <c r="AX1025" s="1305">
        <f>DL1025</f>
        <v/>
      </c>
      <c r="AY1025" s="1305">
        <f>DQ1025</f>
        <v/>
      </c>
      <c r="AZ1025" s="3377">
        <f>IF(AC1025="Extremity",IF(DA1025="","",DA1025),"")</f>
        <v/>
      </c>
      <c r="BA1025" s="3378">
        <f>IF(AC1025="Extremity","",IF(CT1025="","",CT1025))</f>
        <v/>
      </c>
      <c r="BB1025" s="1305">
        <f>IF(AC1025="Extremity",IF(DB1025="","",DB1025),"")</f>
        <v/>
      </c>
      <c r="BC1025" s="1304">
        <f>IF(AC1025="Extremity","",IF(CZ1025="","",CZ1025))</f>
        <v/>
      </c>
      <c r="BD1025" s="1305">
        <f>DD1025</f>
        <v/>
      </c>
      <c r="BE1025" s="132">
        <f>DE1025</f>
        <v/>
      </c>
      <c r="BF1025" s="133">
        <f>DF1025*60</f>
        <v/>
      </c>
      <c r="BG1025" s="121">
        <f>BE1025</f>
        <v/>
      </c>
      <c r="BH1025" s="133">
        <f>DG1025*60</f>
        <v/>
      </c>
      <c r="BI1025" s="133">
        <f>DH1025</f>
        <v/>
      </c>
      <c r="BJ1025" s="117"/>
      <c r="BK1025" s="812">
        <f>Overview!$E$7</f>
        <v/>
      </c>
      <c r="BL1025" s="117"/>
      <c r="BM1025" s="834">
        <f>DI1025</f>
        <v/>
      </c>
      <c r="BN1025" s="812">
        <f>Overview!$P$153</f>
        <v/>
      </c>
      <c r="BO1025" s="117"/>
      <c r="BP1025" s="117"/>
      <c r="BQ1025" s="115"/>
      <c r="BR1025" s="1478"/>
      <c r="BS1025" s="1541"/>
      <c r="BT1025" s="1864" t="inlineStr">
        <is>
          <t>WLAN</t>
        </is>
      </c>
      <c r="BU1025" s="1864" t="inlineStr">
        <is>
          <t>2.4 GHz</t>
        </is>
      </c>
      <c r="BV1025" s="916">
        <f>Overview!$H$30</f>
        <v/>
      </c>
      <c r="BW1025" s="1864"/>
      <c r="BX1025" s="1864" t="inlineStr">
        <is>
          <t>Close to ear</t>
        </is>
      </c>
      <c r="BY1025" s="1198"/>
      <c r="BZ1025" s="1198"/>
      <c r="CA1025" s="1199" t="str">
        <f>CA1024</f>
        <v>TBD</v>
      </c>
      <c r="CB1025" s="1971">
        <v>0</v>
      </c>
      <c r="CC1025" s="1198">
        <f>IF(COUNT('Conducted WiFi'!$AH$3:$AH$9)=0,7,INDEX('Conducted WiFi'!$T$3:$T$9,MATCH(MAX('Conducted WiFi'!$AH$3:$AH$9),'Conducted WiFi'!$AH$3:$AH$9,0)))</f>
        <v>7</v>
      </c>
      <c r="CD1025" s="1191">
        <f>IF(COUNT('Conducted WiFi'!$AH$3:$AH$9)=0,2442,INDEX('Conducted WiFi'!$U$3:$U$9,MATCH(MAX('Conducted WiFi'!$AH$3:$AH$9),'Conducted WiFi'!$AH$3:$AH$9,0)))</f>
        <v>2442</v>
      </c>
      <c r="CE1025" s="7237"/>
      <c r="CF1025" s="7237"/>
      <c r="CG1025" s="7245"/>
      <c r="CH1025" s="7245"/>
      <c r="CI1025" s="225">
        <f>BY1025</f>
        <v/>
      </c>
      <c r="CJ1025" s="237">
        <f>BZ1025</f>
        <v/>
      </c>
      <c r="CK1025" s="223">
        <f>CA1025</f>
        <v/>
      </c>
      <c r="CL1025" s="237">
        <f>CC1025</f>
        <v/>
      </c>
      <c r="CM1025" s="394">
        <f>CD1025</f>
        <v/>
      </c>
      <c r="CN1025" s="1966"/>
      <c r="CO1025" s="1967"/>
      <c r="CP1025" s="7214">
        <f>IF(CF1025=""," ",IF(ABS(CE1025-CF1025)&lt;=0.1,"Valid","Not valid"))</f>
        <v/>
      </c>
      <c r="CQ1025" s="1674">
        <f> IF(CE1025="","",IF(AND(CE1025&lt;&gt;"",CF1025=""),IF(CE1025&gt;=0.8,"Medir+Sig Max","No"),IF(CF1025&lt;&gt;"",IF(CF1025&gt;=0.8,"Medir+Sig Max","No"),"")))</f>
        <v/>
      </c>
      <c r="CR1025" s="6927"/>
      <c r="CS1025" s="1674"/>
      <c r="CT1025" s="220">
        <f>IF(CO1025="",IF(AND(CE1025="",CF1025=""),"",IF(CF1025="",IF(DQ1025&gt;1,ROUND(DQ1025*CE1025,3),CE1025),IF(DQ1025&gt;1,ROUND(DQ1025*CF1025,3),CF1025))),IF(AND(CE1025="",CF1025=""),"",IF(CF1025="",IF(DQ1025&gt;1,ROUND(DQ1025*CE1025*(1/(CO1025)),3),CE1025*(1/(CO1025))),IF(DQ1025&gt;1,ROUND(DQ1025*CF1025*(1/(CO1025)),3),CF1025*(1/(CO1025))))))</f>
        <v/>
      </c>
      <c r="CU1025" s="224">
        <f>BY1025</f>
        <v/>
      </c>
      <c r="CV1025" s="237">
        <f>BZ1025</f>
        <v/>
      </c>
      <c r="CW1025" s="237">
        <f>CA1025</f>
        <v/>
      </c>
      <c r="CX1025" s="224">
        <f>CC1025</f>
        <v/>
      </c>
      <c r="CY1025" s="237">
        <f>CD1025</f>
        <v/>
      </c>
      <c r="CZ1025" s="7474">
        <f>IF(COUNTIF(Overview!K12:K14,TRUE)&gt;0,1.6,IF(COUNTIF(Overview!L12:L14,TRUE)&gt;0,8,0))</f>
        <v/>
      </c>
      <c r="DA1025" s="1666"/>
      <c r="DB1025" s="7483"/>
      <c r="DC1025" s="844">
        <f>IF(CT1025="","",IF(CT1025&gt;CZ1025,"Fail","Pass"))</f>
        <v/>
      </c>
      <c r="DD1025" s="402"/>
      <c r="DE1025" s="1565">
        <f>MyTimestamp(DC1025)</f>
        <v/>
      </c>
      <c r="DF1025" s="1531">
        <f>IF(COUNT(CE1025:CH1025)=1,15,IF(COUNT(CE1025:CH1025)=0,0,30))</f>
        <v/>
      </c>
      <c r="DG1025" s="1532">
        <f>IF(DF1025=0,0,2)</f>
        <v/>
      </c>
      <c r="DH1025" s="1866"/>
      <c r="DI1025" s="1866"/>
      <c r="DJ1025" s="1863"/>
      <c r="DK1025" s="1968"/>
      <c r="DL1025" s="1574">
        <f>10^(CN1025/20)*100-100</f>
        <v/>
      </c>
      <c r="DM1025" s="976"/>
      <c r="DN1025" s="1273"/>
      <c r="DO1025" s="976">
        <f>IF(DM1025="","",10^(DM1025/10))</f>
        <v/>
      </c>
      <c r="DP1025" s="976">
        <f>IF(ISNUMBER(DN1025)=FALSE,"",10^(DN1025/10))</f>
        <v/>
      </c>
      <c r="DQ1025" s="1578">
        <f>IF(AND(ISNUMBER(DO1025),ISNUMBER(DP1025)),IF(DO1025/DP1025&gt;1,ROUND((DO1025)/DP1025,3),1),1)</f>
        <v/>
      </c>
      <c r="DR1025" s="1541"/>
      <c r="DS1025" s="1541"/>
      <c r="DT1025" s="1541"/>
      <c r="DU1025" s="1541"/>
      <c r="DV1025" s="1541"/>
      <c r="DW1025" s="1541"/>
      <c r="DX1025" s="1541"/>
      <c r="DY1025" s="1541"/>
      <c r="DZ1025" s="1541"/>
      <c r="EA1025" s="1541"/>
      <c r="EB1025" s="1541"/>
      <c r="EC1025" s="1541"/>
      <c r="ED1025" s="1541"/>
      <c r="EE1025" s="1541"/>
      <c r="EF1025" s="1541"/>
      <c r="EG1025" s="1541"/>
      <c r="EH1025" s="1541"/>
      <c r="EI1025" s="1541"/>
      <c r="EJ1025" s="1541"/>
      <c r="EK1025" s="1541"/>
      <c r="EL1025" s="1541"/>
      <c r="EM1025" s="1541"/>
      <c r="EN1025" s="1541"/>
      <c r="EO1025" s="1541"/>
      <c r="EP1025" s="1541"/>
      <c r="EQ1025" s="1541"/>
      <c r="ER1025" s="1541"/>
      <c r="ES1025" s="1541"/>
      <c r="ET1025" s="1541"/>
      <c r="EU1025" s="1541"/>
      <c r="EV1025" s="1541"/>
    </row>
    <row r="1026" ht="15" x14ac:dyDescent="0.25">
      <c r="A1026" s="1541"/>
      <c r="B1026" s="1541"/>
      <c r="C1026"/>
      <c r="D1026" s="1486"/>
      <c r="E1026" s="1486"/>
      <c r="F1026" s="672" t="inlineStr">
        <is>
          <t>5.5</t>
        </is>
      </c>
      <c r="G1026" s="1497"/>
      <c r="H1026" s="130">
        <f>BV1026</f>
        <v/>
      </c>
      <c r="I1026" s="130">
        <f>BW1026</f>
        <v/>
      </c>
      <c r="J1026" s="1299" t="inlineStr">
        <is>
          <t>WLAN</t>
        </is>
      </c>
      <c r="K1026" s="1299" t="inlineStr">
        <is>
          <t>2.4 GHz</t>
        </is>
      </c>
      <c r="L1026" s="115"/>
      <c r="M1026" s="130"/>
      <c r="N1026" s="119"/>
      <c r="O1026" s="131"/>
      <c r="P1026" s="6597"/>
      <c r="Q1026" s="131"/>
      <c r="R1026" s="131"/>
      <c r="S1026" s="6593"/>
      <c r="T1026" s="130">
        <v>7</v>
      </c>
      <c r="U1026" s="6593">
        <v>2442</v>
      </c>
      <c r="V1026" s="119"/>
      <c r="W1026" s="1305"/>
      <c r="X1026" s="119"/>
      <c r="Y1026" s="119"/>
      <c r="Z1026" s="119"/>
      <c r="AA1026" s="115"/>
      <c r="AB1026" s="115"/>
      <c r="AC1026" s="1300">
        <f>IF(OR(BX1026="Close to Ear",BX1026="Close to Head"),"Head",IF(BX1026="Extremity","Extremity","Body"))</f>
        <v/>
      </c>
      <c r="AD1026" s="1301">
        <f>CA1026</f>
        <v/>
      </c>
      <c r="AE1026" s="1299">
        <f>CB1026</f>
        <v/>
      </c>
      <c r="AF1026" s="115"/>
      <c r="AG1026" s="1302">
        <f>IF(OR(AZ1026="",BA1026=""),"N/A",IF(DC1026="Pass","P","F"))</f>
        <v/>
      </c>
      <c r="AH1026" s="129"/>
      <c r="AI1026" s="129"/>
      <c r="AJ1026" s="129"/>
      <c r="AK1026" s="119"/>
      <c r="AL1026" s="115"/>
      <c r="AM1026" s="119"/>
      <c r="AN1026" s="119"/>
      <c r="AO1026" s="692"/>
      <c r="AP1026" s="692"/>
      <c r="AQ1026" s="692"/>
      <c r="AR1026" s="692"/>
      <c r="AS1026" s="692"/>
      <c r="AT1026" s="1303">
        <f>IF(AC1026="Extremity",IF(CG1026="","",CG1026),"")</f>
        <v/>
      </c>
      <c r="AU1026" s="1303">
        <f>IF(AC1026="Extremity",IF(CH1026="","",CH1026),"")</f>
        <v/>
      </c>
      <c r="AV1026" s="1304">
        <f>IF(AC1026="Extremity","",IF(CE1026="","",CE1026))</f>
        <v/>
      </c>
      <c r="AW1026" s="1304">
        <f>IF(AD1026="Extremity","",IF(CF1026="","",CF1026))</f>
        <v/>
      </c>
      <c r="AX1026" s="1305">
        <f>DL1026</f>
        <v/>
      </c>
      <c r="AY1026" s="1305">
        <f>DQ1026</f>
        <v/>
      </c>
      <c r="AZ1026" s="3377">
        <f>IF(AC1026="Extremity",IF(DA1026="","",DA1026),"")</f>
        <v/>
      </c>
      <c r="BA1026" s="3378">
        <f>IF(AC1026="Extremity","",IF(CT1026="","",CT1026))</f>
        <v/>
      </c>
      <c r="BB1026" s="1305">
        <f>IF(AC1026="Extremity",IF(DB1026="","",DB1026),"")</f>
        <v/>
      </c>
      <c r="BC1026" s="1304">
        <f>IF(AC1026="Extremity","",IF(CZ1026="","",CZ1026))</f>
        <v/>
      </c>
      <c r="BD1026" s="1305">
        <f>DD1026</f>
        <v/>
      </c>
      <c r="BE1026" s="132">
        <f>DE1026</f>
        <v/>
      </c>
      <c r="BF1026" s="133">
        <f>DF1026*60</f>
        <v/>
      </c>
      <c r="BG1026" s="121">
        <f>BE1026</f>
        <v/>
      </c>
      <c r="BH1026" s="133">
        <f>DG1026*60</f>
        <v/>
      </c>
      <c r="BI1026" s="133">
        <f>DH1026</f>
        <v/>
      </c>
      <c r="BJ1026" s="117"/>
      <c r="BK1026" s="812">
        <f>Overview!$E$7</f>
        <v/>
      </c>
      <c r="BL1026" s="117"/>
      <c r="BM1026" s="834">
        <f>DI1026</f>
        <v/>
      </c>
      <c r="BN1026" s="812">
        <f>Overview!$P$153</f>
        <v/>
      </c>
      <c r="BO1026" s="117"/>
      <c r="BP1026" s="117"/>
      <c r="BQ1026" s="115"/>
      <c r="BR1026" s="1478"/>
      <c r="BS1026" s="1541"/>
      <c r="BT1026" s="1864" t="inlineStr">
        <is>
          <t>WLAN</t>
        </is>
      </c>
      <c r="BU1026" s="1864" t="inlineStr">
        <is>
          <t>2.4 GHz</t>
        </is>
      </c>
      <c r="BV1026" s="916">
        <f>Overview!$H$30</f>
        <v/>
      </c>
      <c r="BW1026" s="1864"/>
      <c r="BX1026" s="1864" t="inlineStr">
        <is>
          <t>Close to ear</t>
        </is>
      </c>
      <c r="BY1026" s="1192"/>
      <c r="BZ1026" s="1192"/>
      <c r="CA1026" s="1193" t="str">
        <f>CA1025</f>
        <v>TBD</v>
      </c>
      <c r="CB1026" s="1071">
        <v>0</v>
      </c>
      <c r="CC1026" s="1192">
        <f>IF(COUNT('Conducted WiFi'!$AH$3:$AH$9)=0,7,INDEX('Conducted WiFi'!$T$3:$T$9,MATCH(MAX('Conducted WiFi'!$AH$3:$AH$9),'Conducted WiFi'!$AH$3:$AH$9,0)))</f>
        <v>7</v>
      </c>
      <c r="CD1026" s="1192">
        <f>IF(COUNT('Conducted WiFi'!$AH$3:$AH$9)=0,2442,INDEX('Conducted WiFi'!$U$3:$U$9,MATCH(MAX('Conducted WiFi'!$AH$3:$AH$9),'Conducted WiFi'!$AH$3:$AH$9,0)))</f>
        <v>2442</v>
      </c>
      <c r="CE1026" s="7237"/>
      <c r="CF1026" s="7237"/>
      <c r="CG1026" s="7245"/>
      <c r="CH1026" s="7245"/>
      <c r="CI1026" s="225">
        <f>BY1026</f>
        <v/>
      </c>
      <c r="CJ1026" s="237">
        <f>BZ1026</f>
        <v/>
      </c>
      <c r="CK1026" s="223">
        <f>CA1026</f>
        <v/>
      </c>
      <c r="CL1026" s="237">
        <f>CC1026</f>
        <v/>
      </c>
      <c r="CM1026" s="394">
        <f>CD1026</f>
        <v/>
      </c>
      <c r="CN1026" s="1966"/>
      <c r="CO1026" s="1967"/>
      <c r="CP1026" s="7214">
        <f>IF(CF1026=""," ",IF(ABS(CE1026-CF1026)&lt;=0.1,"Valid","Not valid"))</f>
        <v/>
      </c>
      <c r="CQ1026" s="1674">
        <f> IF(CE1026="","",IF(AND(CE1026&lt;&gt;"",CF1026=""),IF(CE1026&gt;=0.8,"Medir+Sig Max","No"),IF(CF1026&lt;&gt;"",IF(CF1026&gt;=0.8,"Medir+Sig Max","No"),"")))</f>
        <v/>
      </c>
      <c r="CR1026" s="6927"/>
      <c r="CS1026" s="1674"/>
      <c r="CT1026" s="220">
        <f>IF(CO1026="",IF(AND(CE1026="",CF1026=""),"",IF(CF1026="",IF(DQ1026&gt;1,ROUND(DQ1026*CE1026,3),CE1026),IF(DQ1026&gt;1,ROUND(DQ1026*CF1026,3),CF1026))),IF(AND(CE1026="",CF1026=""),"",IF(CF1026="",IF(DQ1026&gt;1,ROUND(DQ1026*CE1026*(1/(CO1026)),3),CE1026*(1/(CO1026))),IF(DQ1026&gt;1,ROUND(DQ1026*CF1026*(1/(CO1026)),3),CF1026*(1/(CO1026))))))</f>
        <v/>
      </c>
      <c r="CU1026" s="224">
        <f>BY1026</f>
        <v/>
      </c>
      <c r="CV1026" s="237">
        <f>BZ1026</f>
        <v/>
      </c>
      <c r="CW1026" s="237">
        <f>CA1026</f>
        <v/>
      </c>
      <c r="CX1026" s="224">
        <f>CC1026</f>
        <v/>
      </c>
      <c r="CY1026" s="237">
        <f>CD1026</f>
        <v/>
      </c>
      <c r="CZ1026" s="7474">
        <f>IF(COUNTIF(Overview!K12:K14,TRUE)&gt;0,1.6,IF(COUNTIF(Overview!L12:L14,TRUE)&gt;0,8,0))</f>
        <v/>
      </c>
      <c r="DA1026" s="1666"/>
      <c r="DB1026" s="7483"/>
      <c r="DC1026" s="844">
        <f>IF(CT1026="","",IF(CT1026&gt;CZ1026,"Fail","Pass"))</f>
        <v/>
      </c>
      <c r="DD1026" s="402"/>
      <c r="DE1026" s="1565">
        <f>MyTimestamp(DC1026)</f>
        <v/>
      </c>
      <c r="DF1026" s="1531">
        <f>IF(COUNT(CE1026:CH1026)=1,15,IF(COUNT(CE1026:CH1026)=0,0,30))</f>
        <v/>
      </c>
      <c r="DG1026" s="1532">
        <f>IF(DF1026=0,0,2)</f>
        <v/>
      </c>
      <c r="DH1026" s="1866"/>
      <c r="DI1026" s="1866"/>
      <c r="DJ1026" s="1863"/>
      <c r="DK1026" s="1968"/>
      <c r="DL1026" s="1574">
        <f>10^(CN1026/20)*100-100</f>
        <v/>
      </c>
      <c r="DM1026" s="976"/>
      <c r="DN1026" s="1274"/>
      <c r="DO1026" s="976">
        <f>IF(DM1026="","",10^(DM1026/10))</f>
        <v/>
      </c>
      <c r="DP1026" s="976">
        <f>IF(ISNUMBER(DN1026)=FALSE,"",10^(DN1026/10))</f>
        <v/>
      </c>
      <c r="DQ1026" s="1578">
        <f>IF(AND(ISNUMBER(DO1026),ISNUMBER(DP1026)),IF(DO1026/DP1026&gt;1,ROUND((DO1026)/DP1026,3),1),1)</f>
        <v/>
      </c>
      <c r="DR1026" s="1541"/>
      <c r="DS1026" s="1541"/>
      <c r="DT1026" s="1541"/>
      <c r="DU1026" s="1541"/>
      <c r="DV1026" s="1541"/>
      <c r="DW1026" s="1541"/>
      <c r="DX1026" s="1541"/>
      <c r="DY1026" s="1541"/>
      <c r="DZ1026" s="1541"/>
      <c r="EA1026" s="1541"/>
      <c r="EB1026" s="1541"/>
      <c r="EC1026" s="1541"/>
      <c r="ED1026" s="1541"/>
      <c r="EE1026" s="1541"/>
      <c r="EF1026" s="1541"/>
      <c r="EG1026" s="1541"/>
      <c r="EH1026" s="1541"/>
      <c r="EI1026" s="1541"/>
      <c r="EJ1026" s="1541"/>
      <c r="EK1026" s="1541"/>
      <c r="EL1026" s="1541"/>
      <c r="EM1026" s="1541"/>
      <c r="EN1026" s="1541"/>
      <c r="EO1026" s="1541"/>
      <c r="EP1026" s="1541"/>
      <c r="EQ1026" s="1541"/>
      <c r="ER1026" s="1541"/>
      <c r="ES1026" s="1541"/>
      <c r="ET1026" s="1541"/>
      <c r="EU1026" s="1541"/>
      <c r="EV1026" s="1541"/>
    </row>
    <row r="1027" ht="15" x14ac:dyDescent="0.25">
      <c r="A1027" s="1541"/>
      <c r="B1027" s="1541"/>
      <c r="C1027"/>
      <c r="D1027" s="1486"/>
      <c r="E1027" s="1486"/>
      <c r="F1027" s="672" t="inlineStr">
        <is>
          <t>5.5</t>
        </is>
      </c>
      <c r="G1027" s="1497"/>
      <c r="H1027" s="130">
        <f>BV1027</f>
        <v/>
      </c>
      <c r="I1027" s="130">
        <f>BW1027</f>
        <v/>
      </c>
      <c r="J1027" s="1299" t="inlineStr">
        <is>
          <t>WLAN</t>
        </is>
      </c>
      <c r="K1027" s="1299" t="inlineStr">
        <is>
          <t>2.4 GHz</t>
        </is>
      </c>
      <c r="L1027" s="115"/>
      <c r="M1027" s="130"/>
      <c r="N1027" s="119"/>
      <c r="O1027" s="131"/>
      <c r="P1027" s="6597"/>
      <c r="Q1027" s="131"/>
      <c r="R1027" s="131"/>
      <c r="S1027" s="6593"/>
      <c r="T1027" s="130">
        <v>7</v>
      </c>
      <c r="U1027" s="6593">
        <v>2442</v>
      </c>
      <c r="V1027" s="119"/>
      <c r="W1027" s="1305"/>
      <c r="X1027" s="119"/>
      <c r="Y1027" s="119"/>
      <c r="Z1027" s="119"/>
      <c r="AA1027" s="115"/>
      <c r="AB1027" s="115"/>
      <c r="AC1027" s="1300">
        <f>IF(OR(BX1027="Close to Ear",BX1027="Close to Head"),"Head",IF(BX1027="Extremity","Extremity","Body"))</f>
        <v/>
      </c>
      <c r="AD1027" s="1301">
        <f>CA1027</f>
        <v/>
      </c>
      <c r="AE1027" s="1299">
        <f>CB1027</f>
        <v/>
      </c>
      <c r="AF1027" s="115"/>
      <c r="AG1027" s="1302">
        <f>IF(OR(AZ1027="",BA1027=""),"N/A",IF(DC1027="Pass","P","F"))</f>
        <v/>
      </c>
      <c r="AH1027" s="129"/>
      <c r="AI1027" s="129"/>
      <c r="AJ1027" s="129"/>
      <c r="AK1027" s="119"/>
      <c r="AL1027" s="115"/>
      <c r="AM1027" s="119"/>
      <c r="AN1027" s="119"/>
      <c r="AO1027" s="692"/>
      <c r="AP1027" s="692"/>
      <c r="AQ1027" s="692"/>
      <c r="AR1027" s="692"/>
      <c r="AS1027" s="692"/>
      <c r="AT1027" s="1303">
        <f>IF(AC1027="Extremity",IF(CG1027="","",CG1027),"")</f>
        <v/>
      </c>
      <c r="AU1027" s="1303">
        <f>IF(AC1027="Extremity",IF(CH1027="","",CH1027),"")</f>
        <v/>
      </c>
      <c r="AV1027" s="1304">
        <f>IF(AC1027="Extremity","",IF(CE1027="","",CE1027))</f>
        <v/>
      </c>
      <c r="AW1027" s="1304">
        <f>IF(AD1027="Extremity","",IF(CF1027="","",CF1027))</f>
        <v/>
      </c>
      <c r="AX1027" s="1305">
        <f>DL1027</f>
        <v/>
      </c>
      <c r="AY1027" s="1305">
        <f>DQ1027</f>
        <v/>
      </c>
      <c r="AZ1027" s="3377">
        <f>IF(AC1027="Extremity",IF(DA1027="","",DA1027),"")</f>
        <v/>
      </c>
      <c r="BA1027" s="3378">
        <f>IF(AC1027="Extremity","",IF(CT1027="","",CT1027))</f>
        <v/>
      </c>
      <c r="BB1027" s="1305">
        <f>IF(AC1027="Extremity",IF(DB1027="","",DB1027),"")</f>
        <v/>
      </c>
      <c r="BC1027" s="1304">
        <f>IF(AC1027="Extremity","",IF(CZ1027="","",CZ1027))</f>
        <v/>
      </c>
      <c r="BD1027" s="1305">
        <f>DD1027</f>
        <v/>
      </c>
      <c r="BE1027" s="132">
        <f>DE1027</f>
        <v/>
      </c>
      <c r="BF1027" s="133">
        <f>DF1027*60</f>
        <v/>
      </c>
      <c r="BG1027" s="121">
        <f>BE1027</f>
        <v/>
      </c>
      <c r="BH1027" s="133">
        <f>DG1027*60</f>
        <v/>
      </c>
      <c r="BI1027" s="133">
        <f>DH1027</f>
        <v/>
      </c>
      <c r="BJ1027" s="117"/>
      <c r="BK1027" s="812">
        <f>Overview!$E$7</f>
        <v/>
      </c>
      <c r="BL1027" s="117"/>
      <c r="BM1027" s="834">
        <f>DI1027</f>
        <v/>
      </c>
      <c r="BN1027" s="812">
        <f>Overview!$P$153</f>
        <v/>
      </c>
      <c r="BO1027" s="117"/>
      <c r="BP1027" s="117"/>
      <c r="BQ1027" s="115"/>
      <c r="BR1027" s="1478"/>
      <c r="BS1027" s="1541"/>
      <c r="BT1027" s="1864" t="inlineStr">
        <is>
          <t>WLAN</t>
        </is>
      </c>
      <c r="BU1027" s="1864" t="inlineStr">
        <is>
          <t>2.4 GHz</t>
        </is>
      </c>
      <c r="BV1027" s="916">
        <f>Overview!$H$30</f>
        <v/>
      </c>
      <c r="BW1027" s="1864"/>
      <c r="BX1027" s="1864" t="inlineStr">
        <is>
          <t>Close to ear</t>
        </is>
      </c>
      <c r="BY1027" s="1194"/>
      <c r="BZ1027" s="1194"/>
      <c r="CA1027" s="1194" t="str">
        <f>CA1026</f>
        <v>TBD</v>
      </c>
      <c r="CB1027" s="1970">
        <v>0</v>
      </c>
      <c r="CC1027" s="1194">
        <f>IF(COUNT('Conducted WiFi'!$AH$3:$AH$9)=0,7,INDEX('Conducted WiFi'!$T$3:$T$9,MATCH(MAX('Conducted WiFi'!$AH$3:$AH$9),'Conducted WiFi'!$AH$3:$AH$9,0)))</f>
        <v>7</v>
      </c>
      <c r="CD1027" s="1195">
        <f>IF(COUNT('Conducted WiFi'!$AH$3:$AH$9)=0,2442,INDEX('Conducted WiFi'!$U$3:$U$9,MATCH(MAX('Conducted WiFi'!$AH$3:$AH$9),'Conducted WiFi'!$AH$3:$AH$9,0)))</f>
        <v>2442</v>
      </c>
      <c r="CE1027" s="7237"/>
      <c r="CF1027" s="7237"/>
      <c r="CG1027" s="7245"/>
      <c r="CH1027" s="7245"/>
      <c r="CI1027" s="225">
        <f>BY1027</f>
        <v/>
      </c>
      <c r="CJ1027" s="237">
        <f>BZ1027</f>
        <v/>
      </c>
      <c r="CK1027" s="223">
        <f>CA1027</f>
        <v/>
      </c>
      <c r="CL1027" s="237">
        <f>CC1027</f>
        <v/>
      </c>
      <c r="CM1027" s="394">
        <f>CD1027</f>
        <v/>
      </c>
      <c r="CN1027" s="1966"/>
      <c r="CO1027" s="1967"/>
      <c r="CP1027" s="7214">
        <f>IF(CF1027=""," ",IF(ABS(CE1027-CF1027)&lt;=0.1,"Valid","Not valid"))</f>
        <v/>
      </c>
      <c r="CQ1027" s="1674">
        <f> IF(CE1027="","",IF(AND(CE1027&lt;&gt;"",CF1027=""),IF(CE1027&gt;=0.8,"Medir+Sig Max","No"),IF(CF1027&lt;&gt;"",IF(CF1027&gt;=0.8,"Medir+Sig Max","No"),"")))</f>
        <v/>
      </c>
      <c r="CR1027" s="6927"/>
      <c r="CS1027" s="1674"/>
      <c r="CT1027" s="220">
        <f>IF(CO1027="",IF(AND(CE1027="",CF1027=""),"",IF(CF1027="",IF(DQ1027&gt;1,ROUND(DQ1027*CE1027,3),CE1027),IF(DQ1027&gt;1,ROUND(DQ1027*CF1027,3),CF1027))),IF(AND(CE1027="",CF1027=""),"",IF(CF1027="",IF(DQ1027&gt;1,ROUND(DQ1027*CE1027*(1/(CO1027)),3),CE1027*(1/(CO1027))),IF(DQ1027&gt;1,ROUND(DQ1027*CF1027*(1/(CO1027)),3),CF1027*(1/(CO1027))))))</f>
        <v/>
      </c>
      <c r="CU1027" s="224">
        <f>BY1027</f>
        <v/>
      </c>
      <c r="CV1027" s="237">
        <f>BZ1027</f>
        <v/>
      </c>
      <c r="CW1027" s="237">
        <f>CA1027</f>
        <v/>
      </c>
      <c r="CX1027" s="224">
        <f>CC1027</f>
        <v/>
      </c>
      <c r="CY1027" s="237">
        <f>CD1027</f>
        <v/>
      </c>
      <c r="CZ1027" s="7474">
        <f>IF(COUNTIF(Overview!K12:K14,TRUE)&gt;0,1.6,IF(COUNTIF(Overview!L12:L14,TRUE)&gt;0,8,0))</f>
        <v/>
      </c>
      <c r="DA1027" s="1666"/>
      <c r="DB1027" s="7483"/>
      <c r="DC1027" s="844">
        <f>IF(CT1027="","",IF(CT1027&gt;CZ1027,"Fail","Pass"))</f>
        <v/>
      </c>
      <c r="DD1027" s="402"/>
      <c r="DE1027" s="1565">
        <f>MyTimestamp(DC1027)</f>
        <v/>
      </c>
      <c r="DF1027" s="1531">
        <f>IF(COUNT(CE1027:CH1027)=1,15,IF(COUNT(CE1027:CH1027)=0,0,30))</f>
        <v/>
      </c>
      <c r="DG1027" s="1532">
        <f>IF(DF1027=0,0,2)</f>
        <v/>
      </c>
      <c r="DH1027" s="1866"/>
      <c r="DI1027" s="1866"/>
      <c r="DJ1027" s="1863"/>
      <c r="DK1027" s="1968"/>
      <c r="DL1027" s="1574">
        <f>10^(CN1027/20)*100-100</f>
        <v/>
      </c>
      <c r="DM1027" s="976"/>
      <c r="DN1027" s="1275"/>
      <c r="DO1027" s="976">
        <f>IF(DM1027="","",10^(DM1027/10))</f>
        <v/>
      </c>
      <c r="DP1027" s="976">
        <f>IF(ISNUMBER(DN1027)=FALSE,"",10^(DN1027/10))</f>
        <v/>
      </c>
      <c r="DQ1027" s="1578">
        <f>IF(AND(ISNUMBER(DO1027),ISNUMBER(DP1027)),IF(DO1027/DP1027&gt;1,ROUND((DO1027)/DP1027,3),1),1)</f>
        <v/>
      </c>
      <c r="DR1027" s="1541"/>
      <c r="DS1027" s="1541"/>
      <c r="DT1027" s="1541"/>
      <c r="DU1027" s="1541"/>
      <c r="DV1027" s="1541"/>
      <c r="DW1027" s="1541"/>
      <c r="DX1027" s="1541"/>
      <c r="DY1027" s="1541"/>
      <c r="DZ1027" s="1541"/>
      <c r="EA1027" s="1541"/>
      <c r="EB1027" s="1541"/>
      <c r="EC1027" s="1541"/>
      <c r="ED1027" s="1541"/>
      <c r="EE1027" s="1541"/>
      <c r="EF1027" s="1541"/>
      <c r="EG1027" s="1541"/>
      <c r="EH1027" s="1541"/>
      <c r="EI1027" s="1541"/>
      <c r="EJ1027" s="1541"/>
      <c r="EK1027" s="1541"/>
      <c r="EL1027" s="1541"/>
      <c r="EM1027" s="1541"/>
      <c r="EN1027" s="1541"/>
      <c r="EO1027" s="1541"/>
      <c r="EP1027" s="1541"/>
      <c r="EQ1027" s="1541"/>
      <c r="ER1027" s="1541"/>
      <c r="ES1027" s="1541"/>
      <c r="ET1027" s="1541"/>
      <c r="EU1027" s="1541"/>
      <c r="EV1027" s="1541"/>
    </row>
    <row r="1028" ht="15" x14ac:dyDescent="0.25">
      <c r="A1028" s="1541"/>
      <c r="B1028" s="1541"/>
      <c r="C1028"/>
      <c r="D1028" s="1486"/>
      <c r="E1028" s="1486"/>
      <c r="F1028" s="672" t="inlineStr">
        <is>
          <t>5.5</t>
        </is>
      </c>
      <c r="G1028" s="1497"/>
      <c r="H1028" s="130">
        <f>BV1028</f>
        <v/>
      </c>
      <c r="I1028" s="130">
        <f>BW1028</f>
        <v/>
      </c>
      <c r="J1028" s="1299" t="inlineStr">
        <is>
          <t>WLAN</t>
        </is>
      </c>
      <c r="K1028" s="1299" t="inlineStr">
        <is>
          <t>2.4 GHz</t>
        </is>
      </c>
      <c r="L1028" s="115"/>
      <c r="M1028" s="130"/>
      <c r="N1028" s="119"/>
      <c r="O1028" s="131"/>
      <c r="P1028" s="6597"/>
      <c r="Q1028" s="131"/>
      <c r="R1028" s="131"/>
      <c r="S1028" s="6593"/>
      <c r="T1028" s="130">
        <v>7</v>
      </c>
      <c r="U1028" s="6593">
        <v>2442</v>
      </c>
      <c r="V1028" s="119"/>
      <c r="W1028" s="1305"/>
      <c r="X1028" s="119"/>
      <c r="Y1028" s="119"/>
      <c r="Z1028" s="119"/>
      <c r="AA1028" s="115"/>
      <c r="AB1028" s="115"/>
      <c r="AC1028" s="1300">
        <f>IF(OR(BX1028="Close to Ear",BX1028="Close to Head"),"Head",IF(BX1028="Extremity","Extremity","Body"))</f>
        <v/>
      </c>
      <c r="AD1028" s="1301">
        <f>CA1028</f>
        <v/>
      </c>
      <c r="AE1028" s="1299">
        <f>CB1028</f>
        <v/>
      </c>
      <c r="AF1028" s="115"/>
      <c r="AG1028" s="1302">
        <f>IF(OR(AZ1028="",BA1028=""),"N/A",IF(DC1028="Pass","P","F"))</f>
        <v/>
      </c>
      <c r="AH1028" s="129"/>
      <c r="AI1028" s="129"/>
      <c r="AJ1028" s="129"/>
      <c r="AK1028" s="119"/>
      <c r="AL1028" s="115"/>
      <c r="AM1028" s="119"/>
      <c r="AN1028" s="119"/>
      <c r="AO1028" s="692"/>
      <c r="AP1028" s="692"/>
      <c r="AQ1028" s="692"/>
      <c r="AR1028" s="692"/>
      <c r="AS1028" s="692"/>
      <c r="AT1028" s="1303">
        <f>IF(AC1028="Extremity",IF(CG1028="","",CG1028),"")</f>
        <v/>
      </c>
      <c r="AU1028" s="1303">
        <f>IF(AC1028="Extremity",IF(CH1028="","",CH1028),"")</f>
        <v/>
      </c>
      <c r="AV1028" s="1304">
        <f>IF(AC1028="Extremity","",IF(CE1028="","",CE1028))</f>
        <v/>
      </c>
      <c r="AW1028" s="1304">
        <f>IF(AD1028="Extremity","",IF(CF1028="","",CF1028))</f>
        <v/>
      </c>
      <c r="AX1028" s="1305">
        <f>DL1028</f>
        <v/>
      </c>
      <c r="AY1028" s="1305">
        <f>DQ1028</f>
        <v/>
      </c>
      <c r="AZ1028" s="3377">
        <f>IF(AC1028="Extremity",IF(DA1028="","",DA1028),"")</f>
        <v/>
      </c>
      <c r="BA1028" s="3378">
        <f>IF(AC1028="Extremity","",IF(CT1028="","",CT1028))</f>
        <v/>
      </c>
      <c r="BB1028" s="1305">
        <f>IF(AC1028="Extremity",IF(DB1028="","",DB1028),"")</f>
        <v/>
      </c>
      <c r="BC1028" s="1304">
        <f>IF(AC1028="Extremity","",IF(CZ1028="","",CZ1028))</f>
        <v/>
      </c>
      <c r="BD1028" s="1305">
        <f>DD1028</f>
        <v/>
      </c>
      <c r="BE1028" s="132">
        <f>DE1028</f>
        <v/>
      </c>
      <c r="BF1028" s="133">
        <f>DF1028*60</f>
        <v/>
      </c>
      <c r="BG1028" s="121">
        <f>BE1028</f>
        <v/>
      </c>
      <c r="BH1028" s="133">
        <f>DG1028*60</f>
        <v/>
      </c>
      <c r="BI1028" s="133">
        <f>DH1028</f>
        <v/>
      </c>
      <c r="BJ1028" s="117"/>
      <c r="BK1028" s="812">
        <f>Overview!$E$7</f>
        <v/>
      </c>
      <c r="BL1028" s="117"/>
      <c r="BM1028" s="834">
        <f>DI1028</f>
        <v/>
      </c>
      <c r="BN1028" s="812">
        <f>Overview!$P$153</f>
        <v/>
      </c>
      <c r="BO1028" s="117"/>
      <c r="BP1028" s="117"/>
      <c r="BQ1028" s="115"/>
      <c r="BR1028" s="1478"/>
      <c r="BS1028" s="1541"/>
      <c r="BT1028" s="1864" t="inlineStr">
        <is>
          <t>WLAN</t>
        </is>
      </c>
      <c r="BU1028" s="1828" t="inlineStr">
        <is>
          <t>2.4 GHz</t>
        </is>
      </c>
      <c r="BV1028" s="906">
        <f>Overview!$H$30</f>
        <v/>
      </c>
      <c r="BW1028" s="1828"/>
      <c r="BX1028" s="1864" t="inlineStr">
        <is>
          <t>Close to ear</t>
        </is>
      </c>
      <c r="BY1028" s="1196"/>
      <c r="BZ1028" s="1196"/>
      <c r="CA1028" s="881" t="str">
        <f>CONCATENATE(CA1026," - Variability")</f>
        <v>TBD - Variability</v>
      </c>
      <c r="CB1028" s="200">
        <v>5</v>
      </c>
      <c r="CC1028" s="881">
        <f>IF(COUNT('Conducted WiFi'!$AH$3:$AH$9)=0,7,INDEX('Conducted WiFi'!$T$3:$T$9,MATCH(MAX('Conducted WiFi'!$AH$3:$AH$9),'Conducted WiFi'!$AH$3:$AH$9,0)))</f>
        <v>7</v>
      </c>
      <c r="CD1028" s="881">
        <f>IF(COUNT('Conducted WiFi'!$AH$3:$AH$9)=0,2442,INDEX('Conducted WiFi'!$U$3:$U$9,MATCH(MAX('Conducted WiFi'!$AH$3:$AH$9),'Conducted WiFi'!$AH$3:$AH$9,0)))</f>
        <v>2442</v>
      </c>
      <c r="CE1028" s="7234"/>
      <c r="CF1028" s="7234"/>
      <c r="CG1028" s="7245"/>
      <c r="CH1028" s="7245"/>
      <c r="CI1028" s="225">
        <f>BY1028</f>
        <v/>
      </c>
      <c r="CJ1028" s="237">
        <f>BZ1028</f>
        <v/>
      </c>
      <c r="CK1028" s="223">
        <f>CA1028</f>
        <v/>
      </c>
      <c r="CL1028" s="237">
        <f>CC1028</f>
        <v/>
      </c>
      <c r="CM1028" s="237">
        <f>CD1028</f>
        <v/>
      </c>
      <c r="CN1028" s="1527"/>
      <c r="CO1028" s="1967"/>
      <c r="CP1028" s="7214">
        <f>IF(CF1028=""," ",IF(ABS(CE1028-CF1028)&lt;=0.1,"Valid","Not valid"))</f>
        <v/>
      </c>
      <c r="CQ1028" s="1674">
        <f> IF(CE1028="","",IF(AND(CE1028&lt;&gt;"",CF1028=""),IF(CE1028&gt;=0.8,"Medir+Sig Max","No"),IF(CF1028&lt;&gt;"",IF(CF1028&gt;=0.8,"Medir+Sig Max","No"),"")))</f>
        <v/>
      </c>
      <c r="CR1028" s="6927"/>
      <c r="CS1028" s="1674">
        <f>IF(CF1028="","",IF(MAX(CF1015:CF1027)=0,"",IF(AND(CF1028&lt;=1.45,(CF1028/MAX(CF1015:CF1027))&lt;=1.2,(CF1028/MAX(CF1015:CF1027))&gt;=0.8),"Válido","REPETIR VAR")))</f>
        <v/>
      </c>
      <c r="CT1028" s="6710">
        <f>IF(CO1028="",IF(AND(CE1028="",CF1028=""),"",IF(CF1028="",IF(DQ1028&gt;1,ROUND(DQ1028*CE1028,3),CE1028),IF(DQ1028&gt;1,ROUND(DQ1028*CF1028,3),CF1028))),IF(AND(CE1028="",CF1028=""),"",IF(CF1028="",IF(DQ1028&gt;1,ROUND(DQ1028*CE1028*(1/(CO1028)),3),CE1028*(1/(CO1028))),IF(DQ1028&gt;1,ROUND(DQ1028*CF1028*(1/(CO1028)),3),CF1028*(1/(CO1028))))))</f>
        <v/>
      </c>
      <c r="CU1028" s="224">
        <f>BY1028</f>
        <v/>
      </c>
      <c r="CV1028" s="237">
        <f>BZ1028</f>
        <v/>
      </c>
      <c r="CW1028" s="237">
        <f>CA1028</f>
        <v/>
      </c>
      <c r="CX1028" s="224">
        <f>CC1028</f>
        <v/>
      </c>
      <c r="CY1028" s="237">
        <f>CD1028</f>
        <v/>
      </c>
      <c r="CZ1028" s="7474">
        <f>IF(COUNTIF(Overview!K12:K14,TRUE)&gt;0,1.6,IF(COUNTIF(Overview!L12:L14,TRUE)&gt;0,8,0))</f>
        <v/>
      </c>
      <c r="DA1028" s="1788"/>
      <c r="DB1028" s="7483"/>
      <c r="DC1028" s="844">
        <f>IF(CT1028="","",IF(CT1028&gt;CZ1028,"Fail","Pass"))</f>
        <v/>
      </c>
      <c r="DD1028" s="402"/>
      <c r="DE1028" s="1565">
        <f>MyTimestamp(DC1028)</f>
        <v/>
      </c>
      <c r="DF1028" s="1531">
        <f>IF(COUNT(CE1028:CH1028)=1,15,IF(COUNT(CE1028:CH1028)=0,0,30))</f>
        <v/>
      </c>
      <c r="DG1028" s="1532">
        <f>IF(DF1028=0,0,2)</f>
        <v/>
      </c>
      <c r="DH1028" s="1866"/>
      <c r="DI1028" s="1866"/>
      <c r="DJ1028" s="1863"/>
      <c r="DK1028" s="1789"/>
      <c r="DL1028" s="1574">
        <f>10^(CN1028/20)*100-100</f>
        <v/>
      </c>
      <c r="DM1028" s="976"/>
      <c r="DN1028" s="1275"/>
      <c r="DO1028" s="976">
        <f>IF(DM1028="","",10^(DM1028/10))</f>
        <v/>
      </c>
      <c r="DP1028" s="976">
        <f>IF(ISNUMBER(DN1028)=FALSE,"",10^(DN1028/10))</f>
        <v/>
      </c>
      <c r="DQ1028" s="1578">
        <f>IF(AND(ISNUMBER(DO1028),ISNUMBER(DP1028)),IF(DO1028/DP1028&gt;1,ROUND((DO1028)/DP1028,3),1),1)</f>
        <v/>
      </c>
      <c r="DR1028" s="1541"/>
      <c r="DS1028" s="1541"/>
      <c r="DT1028" s="1541"/>
      <c r="DU1028" s="1541"/>
      <c r="DV1028" s="1541"/>
      <c r="DW1028" s="1541"/>
      <c r="DX1028" s="1541"/>
      <c r="DY1028" s="1541"/>
      <c r="DZ1028" s="1541"/>
      <c r="EA1028" s="1541"/>
      <c r="EB1028" s="1541"/>
      <c r="EC1028" s="1541"/>
      <c r="ED1028" s="1541"/>
      <c r="EE1028" s="1541"/>
      <c r="EF1028" s="1541"/>
      <c r="EG1028" s="1541"/>
      <c r="EH1028" s="1541"/>
      <c r="EI1028" s="1541"/>
      <c r="EJ1028" s="1541"/>
      <c r="EK1028" s="1541"/>
      <c r="EL1028" s="1541"/>
      <c r="EM1028" s="1541"/>
      <c r="EN1028" s="1541"/>
      <c r="EO1028" s="1541"/>
      <c r="EP1028" s="1541"/>
      <c r="EQ1028" s="1541"/>
      <c r="ER1028" s="1541"/>
      <c r="ES1028" s="1541"/>
      <c r="ET1028" s="1541"/>
      <c r="EU1028" s="1541"/>
      <c r="EV1028" s="1541"/>
    </row>
    <row r="1029" ht="15" x14ac:dyDescent="0.25">
      <c r="A1029" s="1541"/>
      <c r="B1029" s="1541"/>
      <c r="C1029"/>
      <c r="D1029" s="1486"/>
      <c r="E1029" s="1486"/>
      <c r="F1029" s="672" t="inlineStr">
        <is>
          <t>5.5</t>
        </is>
      </c>
      <c r="G1029" s="1497"/>
      <c r="H1029" s="130">
        <f>BV1029</f>
        <v/>
      </c>
      <c r="I1029" s="130">
        <f>BW1029</f>
        <v/>
      </c>
      <c r="J1029" s="1299" t="inlineStr">
        <is>
          <t>WLAN</t>
        </is>
      </c>
      <c r="K1029" s="1299" t="inlineStr">
        <is>
          <t>2.4 GHz</t>
        </is>
      </c>
      <c r="L1029" s="115"/>
      <c r="M1029" s="130"/>
      <c r="N1029" s="119"/>
      <c r="O1029" s="131"/>
      <c r="P1029" s="6597"/>
      <c r="Q1029" s="131"/>
      <c r="R1029" s="131"/>
      <c r="S1029" s="6593"/>
      <c r="T1029" s="130">
        <v>7</v>
      </c>
      <c r="U1029" s="6593">
        <v>2442</v>
      </c>
      <c r="V1029" s="119"/>
      <c r="W1029" s="1305"/>
      <c r="X1029" s="119"/>
      <c r="Y1029" s="119"/>
      <c r="Z1029" s="119"/>
      <c r="AA1029" s="115"/>
      <c r="AB1029" s="115"/>
      <c r="AC1029" s="1300">
        <f>IF(OR(BX1029="Close to Ear",BX1029="Close to Head"),"Head",IF(BX1029="Extremity","Extremity","Body"))</f>
        <v/>
      </c>
      <c r="AD1029" s="1301">
        <f>CA1029</f>
        <v/>
      </c>
      <c r="AE1029" s="1299">
        <f>CB1029</f>
        <v/>
      </c>
      <c r="AF1029" s="115"/>
      <c r="AG1029" s="1302">
        <f>IF(OR(AZ1029="",BA1029=""),"N/A",IF(DC1029="Pass","P","F"))</f>
        <v/>
      </c>
      <c r="AH1029" s="129"/>
      <c r="AI1029" s="129"/>
      <c r="AJ1029" s="129"/>
      <c r="AK1029" s="119"/>
      <c r="AL1029" s="115"/>
      <c r="AM1029" s="119"/>
      <c r="AN1029" s="119"/>
      <c r="AO1029" s="692"/>
      <c r="AP1029" s="692"/>
      <c r="AQ1029" s="692"/>
      <c r="AR1029" s="692"/>
      <c r="AS1029" s="692"/>
      <c r="AT1029" s="1303">
        <f>IF(AC1029="Extremity",IF(CG1029="","",CG1029),"")</f>
        <v/>
      </c>
      <c r="AU1029" s="1303">
        <f>IF(AC1029="Extremity",IF(CH1029="","",CH1029),"")</f>
        <v/>
      </c>
      <c r="AV1029" s="1304">
        <f>IF(AC1029="Extremity","",IF(CE1029="","",CE1029))</f>
        <v/>
      </c>
      <c r="AW1029" s="1304">
        <f>IF(AD1029="Extremity","",IF(CF1029="","",CF1029))</f>
        <v/>
      </c>
      <c r="AX1029" s="1305">
        <f>DL1029</f>
        <v/>
      </c>
      <c r="AY1029" s="1305">
        <f>DQ1029</f>
        <v/>
      </c>
      <c r="AZ1029" s="3377">
        <f>IF(AC1029="Extremity",IF(DA1029="","",DA1029),"")</f>
        <v/>
      </c>
      <c r="BA1029" s="3378">
        <f>IF(AC1029="Extremity","",IF(CT1029="","",CT1029))</f>
        <v/>
      </c>
      <c r="BB1029" s="1305">
        <f>IF(AC1029="Extremity",IF(DB1029="","",DB1029),"")</f>
        <v/>
      </c>
      <c r="BC1029" s="1304">
        <f>IF(AC1029="Extremity","",IF(CZ1029="","",CZ1029))</f>
        <v/>
      </c>
      <c r="BD1029" s="1305">
        <f>DD1029</f>
        <v/>
      </c>
      <c r="BE1029" s="132">
        <f>DE1029</f>
        <v/>
      </c>
      <c r="BF1029" s="133">
        <f>DF1029*60</f>
        <v/>
      </c>
      <c r="BG1029" s="121">
        <f>BE1029</f>
        <v/>
      </c>
      <c r="BH1029" s="133">
        <f>DG1029*60</f>
        <v/>
      </c>
      <c r="BI1029" s="133">
        <f>DH1029</f>
        <v/>
      </c>
      <c r="BJ1029" s="117"/>
      <c r="BK1029" s="812">
        <f>Overview!$E$7</f>
        <v/>
      </c>
      <c r="BL1029" s="117"/>
      <c r="BM1029" s="834">
        <f>DI1029</f>
        <v/>
      </c>
      <c r="BN1029" s="812">
        <f>Overview!$P$153</f>
        <v/>
      </c>
      <c r="BO1029" s="117"/>
      <c r="BP1029" s="117"/>
      <c r="BQ1029" s="115"/>
      <c r="BR1029" s="1478"/>
      <c r="BS1029" s="1541"/>
      <c r="BT1029" s="1864" t="inlineStr">
        <is>
          <t>WLAN</t>
        </is>
      </c>
      <c r="BU1029" s="1828" t="inlineStr">
        <is>
          <t>2.4 GHz</t>
        </is>
      </c>
      <c r="BV1029" s="906">
        <f>Overview!$H$30</f>
        <v/>
      </c>
      <c r="BW1029" s="1828"/>
      <c r="BX1029" s="1864" t="inlineStr">
        <is>
          <t>Close to ear</t>
        </is>
      </c>
      <c r="BY1029" s="1197"/>
      <c r="BZ1029" s="1197"/>
      <c r="CA1029" s="6689" t="str">
        <f>CONCATENATE(CA1027," - Variability2")</f>
        <v>TBD - Variability2</v>
      </c>
      <c r="CB1029" s="200">
        <v>5</v>
      </c>
      <c r="CC1029" s="6689">
        <f>IF(COUNT('Conducted WiFi'!$AH$3:$AH$9)=0,7,INDEX('Conducted WiFi'!$T$3:$T$9,MATCH(MAX('Conducted WiFi'!$AH$3:$AH$9),'Conducted WiFi'!$AH$3:$AH$9,0)))</f>
        <v>7</v>
      </c>
      <c r="CD1029" s="6689">
        <f>IF(COUNT('Conducted WiFi'!$AH$3:$AH$9)=0,2442,INDEX('Conducted WiFi'!$U$3:$U$9,MATCH(MAX('Conducted WiFi'!$AH$3:$AH$9),'Conducted WiFi'!$AH$3:$AH$9,0)))</f>
        <v>2442</v>
      </c>
      <c r="CE1029" s="7234"/>
      <c r="CF1029" s="7234"/>
      <c r="CG1029" s="7245"/>
      <c r="CH1029" s="7245"/>
      <c r="CI1029" s="225">
        <f>BY1029</f>
        <v/>
      </c>
      <c r="CJ1029" s="237">
        <f>BZ1029</f>
        <v/>
      </c>
      <c r="CK1029" s="223">
        <f>CA1029</f>
        <v/>
      </c>
      <c r="CL1029" s="237">
        <f>CC1029</f>
        <v/>
      </c>
      <c r="CM1029" s="237">
        <f>CD1029</f>
        <v/>
      </c>
      <c r="CN1029" s="1527"/>
      <c r="CO1029" s="1967"/>
      <c r="CP1029" s="7214">
        <f>IF(CF1029=""," ",IF(ABS(CE1029-CF1029)&lt;=0.1,"Valid","Not valid"))</f>
        <v/>
      </c>
      <c r="CQ1029" s="1674">
        <f> IF(CE1029="","",IF(AND(CE1029&lt;&gt;"",CF1029=""),IF(CE1029&gt;=0.8,"Medir+Sig Max","No"),IF(CF1029&lt;&gt;"",IF(CF1029&gt;=0.8,"Medir+Sig Max","No"),"")))</f>
        <v/>
      </c>
      <c r="CR1029" s="6927"/>
      <c r="CS1029" s="1674"/>
      <c r="CT1029" s="6710">
        <f>IF(CO1029="",IF(AND(CE1029="",CF1029=""),"",IF(CF1029="",IF(DQ1029&gt;1,ROUND(DQ1029*CE1029,3),CE1029),IF(DQ1029&gt;1,ROUND(DQ1029*CF1029,3),CF1029))),IF(AND(CE1029="",CF1029=""),"",IF(CF1029="",IF(DQ1029&gt;1,ROUND(DQ1029*CE1029*(1/(CO1029)),3),CE1029*(1/(CO1029))),IF(DQ1029&gt;1,ROUND(DQ1029*CF1029*(1/(CO1029)),3),CF1029*(1/(CO1029))))))</f>
        <v/>
      </c>
      <c r="CU1029" s="224">
        <f>BY1029</f>
        <v/>
      </c>
      <c r="CV1029" s="237">
        <f>BZ1029</f>
        <v/>
      </c>
      <c r="CW1029" s="237">
        <f>CA1029</f>
        <v/>
      </c>
      <c r="CX1029" s="224">
        <f>CC1029</f>
        <v/>
      </c>
      <c r="CY1029" s="237">
        <f>CD1029</f>
        <v/>
      </c>
      <c r="CZ1029" s="7474">
        <f>IF(COUNTIF(Overview!K12:K14,TRUE)&gt;0,1.6,IF(COUNTIF(Overview!L12:L14,TRUE)&gt;0,8,0))</f>
        <v/>
      </c>
      <c r="DA1029" s="1788"/>
      <c r="DB1029" s="7483"/>
      <c r="DC1029" s="844">
        <f>IF(CT1029="","",IF(CT1029&gt;CZ1029,"Fail","Pass"))</f>
        <v/>
      </c>
      <c r="DD1029" s="402"/>
      <c r="DE1029" s="1565">
        <f>MyTimestamp(DC1029)</f>
        <v/>
      </c>
      <c r="DF1029" s="1531">
        <f>IF(COUNT(CE1029:CH1029)=1,15,IF(COUNT(CE1029:CH1029)=0,0,30))</f>
        <v/>
      </c>
      <c r="DG1029" s="1532">
        <f>IF(DF1029=0,0,2)</f>
        <v/>
      </c>
      <c r="DH1029" s="1866"/>
      <c r="DI1029" s="1866"/>
      <c r="DJ1029" s="1863"/>
      <c r="DK1029" s="1789"/>
      <c r="DL1029" s="1574">
        <f>10^(CN1029/20)*100-100</f>
        <v/>
      </c>
      <c r="DM1029" s="976"/>
      <c r="DN1029" s="1275"/>
      <c r="DO1029" s="976">
        <f>IF(DM1029="","",10^(DM1029/10))</f>
        <v/>
      </c>
      <c r="DP1029" s="976">
        <f>IF(ISNUMBER(DN1029)=FALSE,"",10^(DN1029/10))</f>
        <v/>
      </c>
      <c r="DQ1029" s="1578">
        <f>IF(AND(ISNUMBER(DO1029),ISNUMBER(DP1029)),IF(DO1029/DP1029&gt;1,ROUND((DO1029)/DP1029,3),1),1)</f>
        <v/>
      </c>
      <c r="DR1029" s="1541"/>
      <c r="DS1029" s="1541"/>
      <c r="DT1029" s="1541"/>
      <c r="DU1029" s="1541"/>
      <c r="DV1029" s="1541"/>
      <c r="DW1029" s="1541"/>
      <c r="DX1029" s="1541"/>
      <c r="DY1029" s="1541"/>
      <c r="DZ1029" s="1541"/>
      <c r="EA1029" s="1541"/>
      <c r="EB1029" s="1541"/>
      <c r="EC1029" s="1541"/>
      <c r="ED1029" s="1541"/>
      <c r="EE1029" s="1541"/>
      <c r="EF1029" s="1541"/>
      <c r="EG1029" s="1541"/>
      <c r="EH1029" s="1541"/>
      <c r="EI1029" s="1541"/>
      <c r="EJ1029" s="1541"/>
      <c r="EK1029" s="1541"/>
      <c r="EL1029" s="1541"/>
      <c r="EM1029" s="1541"/>
      <c r="EN1029" s="1541"/>
      <c r="EO1029" s="1541"/>
      <c r="EP1029" s="1541"/>
      <c r="EQ1029" s="1541"/>
      <c r="ER1029" s="1541"/>
      <c r="ES1029" s="1541"/>
      <c r="ET1029" s="1541"/>
      <c r="EU1029" s="1541"/>
      <c r="EV1029" s="1541"/>
    </row>
    <row r="1030" ht="12.75" x14ac:dyDescent="0.2">
      <c r="A1030" s="1541"/>
      <c r="B1030" s="1541"/>
      <c r="C1030"/>
      <c r="D1030" s="6590"/>
      <c r="E1030" s="6590"/>
      <c r="F1030" s="6591" t="inlineStr">
        <is>
          <t>5.5</t>
        </is>
      </c>
      <c r="G1030" s="6592"/>
      <c r="H1030" s="6593">
        <f>BV1030</f>
        <v/>
      </c>
      <c r="I1030" s="6593">
        <f>BW1030</f>
        <v/>
      </c>
      <c r="J1030" s="6594" t="inlineStr">
        <is>
          <t>WLAN</t>
        </is>
      </c>
      <c r="K1030" s="6594" t="inlineStr">
        <is>
          <t>2.4 GHz</t>
        </is>
      </c>
      <c r="L1030" s="6595"/>
      <c r="M1030" s="6593"/>
      <c r="N1030" s="6596"/>
      <c r="O1030" s="6597"/>
      <c r="P1030" s="6597"/>
      <c r="Q1030" s="6597"/>
      <c r="R1030" s="6597"/>
      <c r="S1030" s="6593"/>
      <c r="T1030" s="130">
        <v>7</v>
      </c>
      <c r="U1030" s="6593">
        <v>2442</v>
      </c>
      <c r="V1030" s="6596"/>
      <c r="W1030" s="6598"/>
      <c r="X1030" s="6596"/>
      <c r="Y1030" s="6596"/>
      <c r="Z1030" s="6596"/>
      <c r="AA1030" s="6595"/>
      <c r="AB1030" s="6595"/>
      <c r="AC1030" s="6599">
        <f>IF(OR(BX1030="Close to Ear",BX1030="Close to Head"),"Head",IF(BX1030="Extremity","Extremity","Body"))</f>
        <v/>
      </c>
      <c r="AD1030" s="6600">
        <f>CA1030</f>
        <v/>
      </c>
      <c r="AE1030" s="6594">
        <f>CB1030</f>
        <v/>
      </c>
      <c r="AF1030" s="6595"/>
      <c r="AG1030" s="6601">
        <f>IF(OR(AZ1030="",BA1030=""),"N/A",IF(DC1030="Pass","P","F"))</f>
        <v/>
      </c>
      <c r="AH1030" s="6602"/>
      <c r="AI1030" s="6602"/>
      <c r="AJ1030" s="6602"/>
      <c r="AK1030" s="6596"/>
      <c r="AL1030" s="6595"/>
      <c r="AM1030" s="6596"/>
      <c r="AN1030" s="6596"/>
      <c r="AO1030" s="6603"/>
      <c r="AP1030" s="6603"/>
      <c r="AQ1030" s="6603"/>
      <c r="AR1030" s="6603"/>
      <c r="AS1030" s="6603"/>
      <c r="AT1030" s="6604">
        <f>IF(AC1030="Extremity",IF(CG1030="","",CG1030),"")</f>
        <v/>
      </c>
      <c r="AU1030" s="6604">
        <f>IF(AC1030="Extremity",IF(CH1030="","",CH1030),"")</f>
        <v/>
      </c>
      <c r="AV1030" s="6605">
        <f>IF(AC1030="Extremity","",IF(CE1030="","",CE1030))</f>
        <v/>
      </c>
      <c r="AW1030" s="6605">
        <f>IF(AD1030="Extremity","",IF(CF1030="","",CF1030))</f>
        <v/>
      </c>
      <c r="AX1030" s="6598">
        <f>DL1030</f>
        <v/>
      </c>
      <c r="AY1030" s="6598">
        <f>DQ1030</f>
        <v/>
      </c>
      <c r="AZ1030" s="6606">
        <f>IF(AC1030="Extremity",IF(DA1030="","",DA1030),"")</f>
        <v/>
      </c>
      <c r="BA1030" s="6607">
        <f>IF(AC1030="Extremity","",IF(CT1030="","",CT1030))</f>
        <v/>
      </c>
      <c r="BB1030" s="6598">
        <f>IF(AC1030="Extremity",IF(DB1030="","",DB1030),"")</f>
        <v/>
      </c>
      <c r="BC1030" s="6605">
        <f>IF(AC1030="Extremity","",IF(CZ1030="","",CZ1030))</f>
        <v/>
      </c>
      <c r="BD1030" s="6598">
        <f>DD1030</f>
        <v/>
      </c>
      <c r="BE1030" s="6608">
        <f>DE1030</f>
        <v/>
      </c>
      <c r="BF1030" s="6609">
        <f>DF1030*60</f>
        <v/>
      </c>
      <c r="BG1030" s="6610">
        <f>BE1030</f>
        <v/>
      </c>
      <c r="BH1030" s="6609">
        <f>DG1030*60</f>
        <v/>
      </c>
      <c r="BI1030" s="6609">
        <f>DH1030</f>
        <v/>
      </c>
      <c r="BJ1030" s="6611"/>
      <c r="BK1030" s="6612">
        <f>Overview!$E$7</f>
        <v/>
      </c>
      <c r="BL1030" s="6611"/>
      <c r="BM1030" s="6609">
        <f>DI1030</f>
        <v/>
      </c>
      <c r="BN1030" s="6612">
        <f>Overview!$P$153</f>
        <v/>
      </c>
      <c r="BO1030" s="6611"/>
      <c r="BP1030" s="6611"/>
      <c r="BQ1030" s="6595"/>
      <c r="BR1030" s="6613"/>
      <c r="BS1030" s="1541"/>
      <c r="BT1030" s="1864" t="inlineStr">
        <is>
          <t>WLAN</t>
        </is>
      </c>
      <c r="BU1030" s="1828" t="inlineStr">
        <is>
          <t>2.4 GHz</t>
        </is>
      </c>
      <c r="BV1030" s="906">
        <f>Overview!$H$30</f>
        <v/>
      </c>
      <c r="BW1030" s="1828"/>
      <c r="BX1030" s="1864" t="inlineStr">
        <is>
          <t>Close to ear</t>
        </is>
      </c>
      <c r="BY1030" s="6709"/>
      <c r="BZ1030" s="6709"/>
      <c r="CA1030" s="6689" t="str">
        <f>CONCATENATE(CA1026," - Battery check 1")</f>
        <v>TBD - Battery check 1</v>
      </c>
      <c r="CB1030" s="200">
        <v>0</v>
      </c>
      <c r="CC1030" s="6689">
        <f>IF(COUNT('Conducted WiFi'!$AH$3:$AH$9)=0,7,INDEX('Conducted WiFi'!$T$3:$T$9,MATCH(MAX('Conducted WiFi'!$AH$3:$AH$9),'Conducted WiFi'!$AH$3:$AH$9,0)))</f>
        <v>7</v>
      </c>
      <c r="CD1030" s="6689">
        <f>IF(COUNT('Conducted WiFi'!$AH$3:$AH$9)=0,2442,INDEX('Conducted WiFi'!$U$3:$U$9,MATCH(MAX('Conducted WiFi'!$AH$3:$AH$9),'Conducted WiFi'!$AH$3:$AH$9,0)))</f>
        <v>2442</v>
      </c>
      <c r="CE1030" s="7234"/>
      <c r="CF1030" s="7234"/>
      <c r="CG1030" s="7245"/>
      <c r="CH1030" s="7245"/>
      <c r="CI1030" s="225">
        <f>BY1030</f>
        <v/>
      </c>
      <c r="CJ1030" s="237">
        <f>BZ1030</f>
        <v/>
      </c>
      <c r="CK1030" s="223">
        <f>CA1030</f>
        <v/>
      </c>
      <c r="CL1030" s="237">
        <f>CC1030</f>
        <v/>
      </c>
      <c r="CM1030" s="237">
        <f>CD1030</f>
        <v/>
      </c>
      <c r="CN1030" s="1527"/>
      <c r="CO1030" s="1967"/>
      <c r="CP1030" s="7214">
        <f>IF(CF1030=""," ",IF(ABS(CE1030-CF1030)&lt;=0.1,"Valid","Not valid"))</f>
        <v/>
      </c>
      <c r="CQ1030" s="1674">
        <f> IF(CE1030="","",IF(AND(CE1030&lt;&gt;"",CF1030=""),IF(CE1030&gt;=0.8,"Medir+Sig Max","No"),IF(CF1030&lt;&gt;"",IF(CF1030&gt;=0.8,"Medir+Sig Max","No"),"")))</f>
        <v/>
      </c>
      <c r="CR1030" s="6927">
        <f>IF(UPPER($CQ$1)="X",IF(CF1030=""," ",IF((ABS(CE1030)&lt;5)*AND(ABS(CF1030)&lt;5)*AND(ABS(CT1030)&lt;5),"Solo si es max","Medir")),IF(CF1030=""," ",IF((ABS(CE1030)&lt;1)*AND(ABS(CF1030)&lt;1)*AND(ABS(CT1030)&lt;1),"Solo si es max","Medir")))</f>
        <v/>
      </c>
      <c r="CS1030" s="1674"/>
      <c r="CT1030" s="6710"/>
      <c r="CU1030" s="224">
        <f>BY1030</f>
        <v/>
      </c>
      <c r="CV1030" s="237">
        <f>BZ1030</f>
        <v/>
      </c>
      <c r="CW1030" s="237">
        <f>CA1030</f>
        <v/>
      </c>
      <c r="CX1030" s="224">
        <f>CC1030</f>
        <v/>
      </c>
      <c r="CY1030" s="237">
        <f>CD1030</f>
        <v/>
      </c>
      <c r="CZ1030" s="7474">
        <f>IF(COUNTIF(Overview!K12:K14,TRUE)&gt;0,1.6,IF(COUNTIF(Overview!L12:L14,TRUE)&gt;0,8,0))</f>
        <v/>
      </c>
      <c r="DA1030" s="1788"/>
      <c r="DB1030" s="7483"/>
      <c r="DC1030" s="844">
        <f>IF(CT1030="","",IF(CT1030&gt;CZ1030,"Fail","Pass"))</f>
        <v/>
      </c>
      <c r="DD1030" s="402"/>
      <c r="DE1030" s="1565">
        <f>MyTimestamp(DC1030)</f>
        <v/>
      </c>
      <c r="DF1030" s="1531">
        <f>IF(COUNT(CE1030:CH1030)=1,15,IF(COUNT(CE1030:CH1030)=0,0,30))</f>
        <v/>
      </c>
      <c r="DG1030" s="1532">
        <f>IF(DF1030=0,0,2)</f>
        <v/>
      </c>
      <c r="DH1030" s="1866"/>
      <c r="DI1030" s="1866"/>
      <c r="DJ1030" s="1863"/>
      <c r="DK1030" s="1789"/>
      <c r="DL1030" s="1574">
        <f>10^(CN1030/20)*100-100</f>
        <v/>
      </c>
      <c r="DM1030" s="976"/>
      <c r="DN1030" s="1275"/>
      <c r="DO1030" s="976">
        <f>IF(DM1030="","",10^(DM1030/10))</f>
        <v/>
      </c>
      <c r="DP1030" s="976">
        <f>IF(ISNUMBER(DN1030)=FALSE,"",10^(DN1030/10))</f>
        <v/>
      </c>
      <c r="DQ1030" s="1578">
        <f>IF(AND(ISNUMBER(DO1030),ISNUMBER(DP1030)),IF(DO1030/DP1030&gt;1,ROUND((DO1030)/DP1030,3),1),1)</f>
        <v/>
      </c>
      <c r="DR1030" s="1541"/>
      <c r="DS1030" s="1541"/>
      <c r="DT1030" s="1541"/>
      <c r="DU1030" s="1541"/>
      <c r="DV1030" s="1541"/>
      <c r="DW1030" s="1541"/>
      <c r="DX1030" s="1541"/>
      <c r="DY1030" s="1541"/>
      <c r="DZ1030" s="1541"/>
      <c r="EA1030" s="1541"/>
      <c r="EB1030" s="1541"/>
      <c r="EC1030" s="1541"/>
      <c r="ED1030" s="1541"/>
      <c r="EE1030" s="1541"/>
      <c r="EF1030" s="1541"/>
      <c r="EG1030" s="1541"/>
      <c r="EH1030" s="1541"/>
      <c r="EI1030" s="1541"/>
      <c r="EJ1030" s="1541"/>
      <c r="EK1030" s="1541"/>
      <c r="EL1030" s="1541"/>
      <c r="EM1030" s="1541"/>
      <c r="EN1030" s="1541"/>
      <c r="EO1030" s="1541"/>
      <c r="EP1030" s="1541"/>
      <c r="EQ1030" s="1541"/>
      <c r="ER1030" s="1541"/>
      <c r="ES1030" s="1541"/>
      <c r="ET1030" s="1541"/>
      <c r="EU1030" s="1541"/>
      <c r="EV1030" s="1541"/>
    </row>
    <row r="1031" ht="12.75" x14ac:dyDescent="0.2">
      <c r="A1031" s="1541"/>
      <c r="B1031" s="1541"/>
      <c r="C1031"/>
      <c r="D1031" s="6590"/>
      <c r="E1031" s="6590"/>
      <c r="F1031" s="6591" t="inlineStr">
        <is>
          <t>5.5</t>
        </is>
      </c>
      <c r="G1031" s="6592"/>
      <c r="H1031" s="6593">
        <f>BV1031</f>
        <v/>
      </c>
      <c r="I1031" s="6593">
        <f>BW1031</f>
        <v/>
      </c>
      <c r="J1031" s="6594" t="inlineStr">
        <is>
          <t>WLAN</t>
        </is>
      </c>
      <c r="K1031" s="6594" t="inlineStr">
        <is>
          <t>2.4 GHz</t>
        </is>
      </c>
      <c r="L1031" s="6595"/>
      <c r="M1031" s="6593"/>
      <c r="N1031" s="6596"/>
      <c r="O1031" s="6597"/>
      <c r="P1031" s="6597"/>
      <c r="Q1031" s="6597"/>
      <c r="R1031" s="6597"/>
      <c r="S1031" s="6593"/>
      <c r="T1031" s="130">
        <v>7</v>
      </c>
      <c r="U1031" s="6593">
        <v>2442</v>
      </c>
      <c r="V1031" s="6596"/>
      <c r="W1031" s="6598"/>
      <c r="X1031" s="6596"/>
      <c r="Y1031" s="6596"/>
      <c r="Z1031" s="6596"/>
      <c r="AA1031" s="6595"/>
      <c r="AB1031" s="6595"/>
      <c r="AC1031" s="6599">
        <f>IF(OR(BX1031="Close to Ear",BX1031="Close to Head"),"Head",IF(BX1031="Extremity","Extremity","Body"))</f>
        <v/>
      </c>
      <c r="AD1031" s="6600">
        <f>CA1031</f>
        <v/>
      </c>
      <c r="AE1031" s="6594">
        <f>CB1031</f>
        <v/>
      </c>
      <c r="AF1031" s="6595"/>
      <c r="AG1031" s="6601">
        <f>IF(OR(AZ1031="",BA1031=""),"N/A",IF(DC1031="Pass","P","F"))</f>
        <v/>
      </c>
      <c r="AH1031" s="6602"/>
      <c r="AI1031" s="6602"/>
      <c r="AJ1031" s="6602"/>
      <c r="AK1031" s="6596"/>
      <c r="AL1031" s="6595"/>
      <c r="AM1031" s="6596"/>
      <c r="AN1031" s="6596"/>
      <c r="AO1031" s="6603"/>
      <c r="AP1031" s="6603"/>
      <c r="AQ1031" s="6603"/>
      <c r="AR1031" s="6603"/>
      <c r="AS1031" s="6603"/>
      <c r="AT1031" s="6604">
        <f>IF(AC1031="Extremity",IF(CG1031="","",CG1031),"")</f>
        <v/>
      </c>
      <c r="AU1031" s="6604">
        <f>IF(AC1031="Extremity",IF(CH1031="","",CH1031),"")</f>
        <v/>
      </c>
      <c r="AV1031" s="6605">
        <f>IF(AC1031="Extremity","",IF(CE1031="","",CE1031))</f>
        <v/>
      </c>
      <c r="AW1031" s="6605">
        <f>IF(AD1031="Extremity","",IF(CF1031="","",CF1031))</f>
        <v/>
      </c>
      <c r="AX1031" s="6598">
        <f>DL1031</f>
        <v/>
      </c>
      <c r="AY1031" s="6598">
        <f>DQ1031</f>
        <v/>
      </c>
      <c r="AZ1031" s="6606">
        <f>IF(AC1031="Extremity",IF(DA1031="","",DA1031),"")</f>
        <v/>
      </c>
      <c r="BA1031" s="6607">
        <f>IF(AC1031="Extremity","",IF(CT1031="","",CT1031))</f>
        <v/>
      </c>
      <c r="BB1031" s="6598">
        <f>IF(AC1031="Extremity",IF(DB1031="","",DB1031),"")</f>
        <v/>
      </c>
      <c r="BC1031" s="6605">
        <f>IF(AC1031="Extremity","",IF(CZ1031="","",CZ1031))</f>
        <v/>
      </c>
      <c r="BD1031" s="6598">
        <f>DD1031</f>
        <v/>
      </c>
      <c r="BE1031" s="6608">
        <f>DE1031</f>
        <v/>
      </c>
      <c r="BF1031" s="6609">
        <f>DF1031*60</f>
        <v/>
      </c>
      <c r="BG1031" s="6610">
        <f>BE1031</f>
        <v/>
      </c>
      <c r="BH1031" s="6609">
        <f>DG1031*60</f>
        <v/>
      </c>
      <c r="BI1031" s="6609">
        <f>DH1031</f>
        <v/>
      </c>
      <c r="BJ1031" s="6611"/>
      <c r="BK1031" s="6612">
        <f>Overview!$E$7</f>
        <v/>
      </c>
      <c r="BL1031" s="6611"/>
      <c r="BM1031" s="6609">
        <f>DI1031</f>
        <v/>
      </c>
      <c r="BN1031" s="6612">
        <f>Overview!$P$153</f>
        <v/>
      </c>
      <c r="BO1031" s="6611"/>
      <c r="BP1031" s="6611"/>
      <c r="BQ1031" s="6595"/>
      <c r="BR1031" s="6613"/>
      <c r="BS1031" s="1541"/>
      <c r="BT1031" s="1864" t="inlineStr">
        <is>
          <t>WLAN</t>
        </is>
      </c>
      <c r="BU1031" s="1828" t="inlineStr">
        <is>
          <t>2.4 GHz</t>
        </is>
      </c>
      <c r="BV1031" s="906">
        <f>Overview!$H$30</f>
        <v/>
      </c>
      <c r="BW1031" s="1828"/>
      <c r="BX1031" s="1864" t="inlineStr">
        <is>
          <t>Close to ear</t>
        </is>
      </c>
      <c r="BY1031" s="6709"/>
      <c r="BZ1031" s="6709"/>
      <c r="CA1031" s="6689" t="str">
        <f>CONCATENATE(CA1027," - Battery check 2")</f>
        <v>TBD - Battery check 2</v>
      </c>
      <c r="CB1031" s="200">
        <v>0</v>
      </c>
      <c r="CC1031" s="6689">
        <f>IF(COUNT('Conducted WiFi'!$AH$3:$AH$9)=0,7,INDEX('Conducted WiFi'!$T$3:$T$9,MATCH(MAX('Conducted WiFi'!$AH$3:$AH$9),'Conducted WiFi'!$AH$3:$AH$9,0)))</f>
        <v>7</v>
      </c>
      <c r="CD1031" s="6689">
        <f>IF(COUNT('Conducted WiFi'!$AH$3:$AH$9)=0,2442,INDEX('Conducted WiFi'!$U$3:$U$9,MATCH(MAX('Conducted WiFi'!$AH$3:$AH$9),'Conducted WiFi'!$AH$3:$AH$9,0)))</f>
        <v>2442</v>
      </c>
      <c r="CE1031" s="7234"/>
      <c r="CF1031" s="7234"/>
      <c r="CG1031" s="7245"/>
      <c r="CH1031" s="7245"/>
      <c r="CI1031" s="225">
        <f>BY1031</f>
        <v/>
      </c>
      <c r="CJ1031" s="237">
        <f>BZ1031</f>
        <v/>
      </c>
      <c r="CK1031" s="223">
        <f>CA1031</f>
        <v/>
      </c>
      <c r="CL1031" s="237">
        <f>CC1031</f>
        <v/>
      </c>
      <c r="CM1031" s="237">
        <f>CD1031</f>
        <v/>
      </c>
      <c r="CN1031" s="1527"/>
      <c r="CO1031" s="1967"/>
      <c r="CP1031" s="7214">
        <f>IF(CF1031=""," ",IF(ABS(CE1031-CF1031)&lt;=0.1,"Valid","Not valid"))</f>
        <v/>
      </c>
      <c r="CQ1031" s="1674">
        <f> IF(CE1031="","",IF(AND(CE1031&lt;&gt;"",CF1031=""),IF(CE1031&gt;=0.8,"Medir+Sig Max","No"),IF(CF1031&lt;&gt;"",IF(CF1031&gt;=0.8,"Medir+Sig Max","No"),"")))</f>
        <v/>
      </c>
      <c r="CR1031" s="6928">
        <f>IF(UPPER($CQ$1)="X",IF(CF1031=""," ",IF((ABS(CE1031)&lt;5)*AND(ABS(CF1031)&lt;5)*AND(ABS(CT1031)&lt;5),"Solo si es max","Medir")),IF(CF1031=""," ",IF((ABS(CE1031)&lt;1)*AND(ABS(CF1031)&lt;1)*AND(ABS(CT1031)&lt;1),"Solo si es max","Medir")))</f>
        <v/>
      </c>
      <c r="CS1031" s="1675"/>
      <c r="CT1031" s="6711"/>
      <c r="CU1031" s="224">
        <f>BY1031</f>
        <v/>
      </c>
      <c r="CV1031" s="237">
        <f>BZ1031</f>
        <v/>
      </c>
      <c r="CW1031" s="237">
        <f>CA1031</f>
        <v/>
      </c>
      <c r="CX1031" s="224">
        <f>CC1031</f>
        <v/>
      </c>
      <c r="CY1031" s="237">
        <f>CD1031</f>
        <v/>
      </c>
      <c r="CZ1031" s="7474">
        <f>IF(COUNTIF(Overview!K12:K14,TRUE)&gt;0,1.6,IF(COUNTIF(Overview!L12:L14,TRUE)&gt;0,8,0))</f>
        <v/>
      </c>
      <c r="DA1031" s="1788"/>
      <c r="DB1031" s="7483"/>
      <c r="DC1031" s="844">
        <f>IF(CT1031="","",IF(CT1031&gt;CZ1031,"Fail","Pass"))</f>
        <v/>
      </c>
      <c r="DD1031" s="402"/>
      <c r="DE1031" s="1565">
        <f>MyTimestamp(DC1031)</f>
        <v/>
      </c>
      <c r="DF1031" s="1531">
        <f>IF(COUNT(CE1031:CH1031)=1,15,IF(COUNT(CE1031:CH1031)=0,0,30))</f>
        <v/>
      </c>
      <c r="DG1031" s="1532">
        <f>IF(DF1031=0,0,2)</f>
        <v/>
      </c>
      <c r="DH1031" s="1866"/>
      <c r="DI1031" s="1866"/>
      <c r="DJ1031" s="1863"/>
      <c r="DK1031" s="1789"/>
      <c r="DL1031" s="1574">
        <f>10^(CN1031/20)*100-100</f>
        <v/>
      </c>
      <c r="DM1031" s="976"/>
      <c r="DN1031" s="1275"/>
      <c r="DO1031" s="976">
        <f>IF(DM1031="","",10^(DM1031/10))</f>
        <v/>
      </c>
      <c r="DP1031" s="976">
        <f>IF(ISNUMBER(DN1031)=FALSE,"",10^(DN1031/10))</f>
        <v/>
      </c>
      <c r="DQ1031" s="1578">
        <f>IF(AND(ISNUMBER(DO1031),ISNUMBER(DP1031)),IF(DO1031/DP1031&gt;1,ROUND((DO1031)/DP1031,3),1),1)</f>
        <v/>
      </c>
      <c r="DR1031" s="1541"/>
      <c r="DS1031" s="1541"/>
      <c r="DT1031" s="1541"/>
      <c r="DU1031" s="1541"/>
      <c r="DV1031" s="1541"/>
      <c r="DW1031" s="1541"/>
      <c r="DX1031" s="1541"/>
      <c r="DY1031" s="1541"/>
      <c r="DZ1031" s="1541"/>
      <c r="EA1031" s="1541"/>
      <c r="EB1031" s="1541"/>
      <c r="EC1031" s="1541"/>
      <c r="ED1031" s="1541"/>
      <c r="EE1031" s="1541"/>
      <c r="EF1031" s="1541"/>
      <c r="EG1031" s="1541"/>
      <c r="EH1031" s="1541"/>
      <c r="EI1031" s="1541"/>
      <c r="EJ1031" s="1541"/>
      <c r="EK1031" s="1541"/>
      <c r="EL1031" s="1541"/>
      <c r="EM1031" s="1541"/>
      <c r="EN1031" s="1541"/>
      <c r="EO1031" s="1541"/>
      <c r="EP1031" s="1541"/>
      <c r="EQ1031" s="1541"/>
      <c r="ER1031" s="1541"/>
      <c r="ES1031" s="1541"/>
      <c r="ET1031" s="1541"/>
      <c r="EU1031" s="1541"/>
      <c r="EV1031" s="1541"/>
    </row>
    <row r="1032" ht="15" x14ac:dyDescent="0.25">
      <c r="A1032" s="1541"/>
      <c r="B1032" s="1541"/>
      <c r="C1032"/>
      <c r="D1032" s="1486"/>
      <c r="E1032" s="1486"/>
      <c r="F1032" s="672" t="inlineStr">
        <is>
          <t>5.5</t>
        </is>
      </c>
      <c r="G1032" s="1497"/>
      <c r="H1032" s="130">
        <f>BV1032</f>
        <v/>
      </c>
      <c r="I1032" s="130">
        <f>BW1032</f>
        <v/>
      </c>
      <c r="J1032" s="1299" t="inlineStr">
        <is>
          <t>WLAN</t>
        </is>
      </c>
      <c r="K1032" s="1299" t="inlineStr">
        <is>
          <t>2.4 GHz</t>
        </is>
      </c>
      <c r="L1032" s="115"/>
      <c r="M1032" s="130"/>
      <c r="N1032" s="119"/>
      <c r="O1032" s="131"/>
      <c r="P1032" s="6597"/>
      <c r="Q1032" s="131"/>
      <c r="R1032" s="131"/>
      <c r="S1032" s="6593"/>
      <c r="T1032" s="130">
        <v>7</v>
      </c>
      <c r="U1032" s="6593">
        <v>2442</v>
      </c>
      <c r="V1032" s="119"/>
      <c r="W1032" s="1305"/>
      <c r="X1032" s="119"/>
      <c r="Y1032" s="119"/>
      <c r="Z1032" s="119"/>
      <c r="AA1032" s="115"/>
      <c r="AB1032" s="115"/>
      <c r="AC1032" s="1300">
        <f>IF(OR(BX1032="Close to Ear",BX1032="Close to Head"),"Head",IF(BX1032="Extremity","Extremity","Body"))</f>
        <v/>
      </c>
      <c r="AD1032" s="1301">
        <f>CA1032</f>
        <v/>
      </c>
      <c r="AE1032" s="1299">
        <f>CB1032</f>
        <v/>
      </c>
      <c r="AF1032" s="115"/>
      <c r="AG1032" s="1302">
        <f>IF(OR(AZ1032="",BA1032=""),"N/A",IF(DC1032="Pass","P","F"))</f>
        <v/>
      </c>
      <c r="AH1032" s="129"/>
      <c r="AI1032" s="129"/>
      <c r="AJ1032" s="129"/>
      <c r="AK1032" s="119"/>
      <c r="AL1032" s="115"/>
      <c r="AM1032" s="119"/>
      <c r="AN1032" s="119"/>
      <c r="AO1032" s="692"/>
      <c r="AP1032" s="692"/>
      <c r="AQ1032" s="692"/>
      <c r="AR1032" s="692"/>
      <c r="AS1032" s="692"/>
      <c r="AT1032" s="1303">
        <f>IF(AC1032="Extremity",IF(CG1032="","",CG1032),"")</f>
        <v/>
      </c>
      <c r="AU1032" s="1303">
        <f>IF(AC1032="Extremity",IF(CH1032="","",CH1032),"")</f>
        <v/>
      </c>
      <c r="AV1032" s="1304">
        <f>IF(AC1032="Extremity","",IF(CE1032="","",CE1032))</f>
        <v/>
      </c>
      <c r="AW1032" s="1304">
        <f>IF(AD1032="Extremity","",IF(CF1032="","",CF1032))</f>
        <v/>
      </c>
      <c r="AX1032" s="1305">
        <f>DL1032</f>
        <v/>
      </c>
      <c r="AY1032" s="1305">
        <f>DQ1032</f>
        <v/>
      </c>
      <c r="AZ1032" s="3377">
        <f>IF(AC1032="Extremity",IF(DA1032="","",DA1032),"")</f>
        <v/>
      </c>
      <c r="BA1032" s="3378">
        <f>IF(AC1032="Extremity","",IF(CT1032="","",CT1032))</f>
        <v/>
      </c>
      <c r="BB1032" s="1305">
        <f>IF(AC1032="Extremity",IF(DB1032="","",DB1032),"")</f>
        <v/>
      </c>
      <c r="BC1032" s="1304">
        <f>IF(AC1032="Extremity","",IF(CZ1032="","",CZ1032))</f>
        <v/>
      </c>
      <c r="BD1032" s="1305">
        <f>DD1032</f>
        <v/>
      </c>
      <c r="BE1032" s="132">
        <f>DE1032</f>
        <v/>
      </c>
      <c r="BF1032" s="133">
        <f>DF1032*60</f>
        <v/>
      </c>
      <c r="BG1032" s="121">
        <f>BE1032</f>
        <v/>
      </c>
      <c r="BH1032" s="133">
        <f>DG1032*60</f>
        <v/>
      </c>
      <c r="BI1032" s="133">
        <f>DH1032</f>
        <v/>
      </c>
      <c r="BJ1032" s="117"/>
      <c r="BK1032" s="812">
        <f>Overview!$E$7</f>
        <v/>
      </c>
      <c r="BL1032" s="117"/>
      <c r="BM1032" s="834">
        <f>DI1032</f>
        <v/>
      </c>
      <c r="BN1032" s="812">
        <f>Overview!$P$153</f>
        <v/>
      </c>
      <c r="BO1032" s="117"/>
      <c r="BP1032" s="117"/>
      <c r="BQ1032" s="115"/>
      <c r="BR1032" s="1478"/>
      <c r="BS1032" s="1541"/>
      <c r="BT1032" s="1867" t="inlineStr">
        <is>
          <t>WLAN</t>
        </is>
      </c>
      <c r="BU1032" s="1830" t="inlineStr">
        <is>
          <t>2.4 GHz</t>
        </is>
      </c>
      <c r="BV1032" s="875">
        <f>Overview!$H$30</f>
        <v/>
      </c>
      <c r="BW1032" s="1830"/>
      <c r="BX1032" s="1860" t="inlineStr">
        <is>
          <t>Body</t>
        </is>
      </c>
      <c r="BY1032" s="907"/>
      <c r="BZ1032" s="907"/>
      <c r="CA1032" s="1071" t="inlineStr">
        <is>
          <t>Front Face</t>
        </is>
      </c>
      <c r="CB1032" s="1071">
        <v>5</v>
      </c>
      <c r="CC1032" s="1102">
        <f>IF(COUNT('Conducted WiFi'!$AH$3:$AH$9)=0,7,INDEX('Conducted WiFi'!$T$3:$T$9,MATCH(MAX('Conducted WiFi'!$AH$3:$AH$9),'Conducted WiFi'!$AH$3:$AH$9,0)))</f>
        <v>7</v>
      </c>
      <c r="CD1032" s="1187">
        <f>IF(COUNT('Conducted WiFi'!$AH$3:$AH$9)=0,2442,INDEX('Conducted WiFi'!$U$3:$U$9,MATCH(MAX('Conducted WiFi'!$AH$3:$AH$9),'Conducted WiFi'!$AH$3:$AH$9,0)))</f>
        <v>2442</v>
      </c>
      <c r="CE1032" s="7243"/>
      <c r="CF1032" s="7243"/>
      <c r="CG1032" s="7244"/>
      <c r="CH1032" s="7244"/>
      <c r="CI1032" s="225">
        <f>BY1032</f>
        <v/>
      </c>
      <c r="CJ1032" s="237">
        <f>BZ1032</f>
        <v/>
      </c>
      <c r="CK1032" s="223">
        <f>CA1032</f>
        <v/>
      </c>
      <c r="CL1032" s="237">
        <f>CC1032</f>
        <v/>
      </c>
      <c r="CM1032" s="1180">
        <f>CD1032</f>
        <v/>
      </c>
      <c r="CN1032" s="1962"/>
      <c r="CO1032" s="1967"/>
      <c r="CP1032" s="891">
        <f>IF(CF1032=""," ",IF(ABS(CE1032-CF1032)&lt;=0.1,"Valid","Not valid"))</f>
        <v/>
      </c>
      <c r="CQ1032" s="892">
        <f> IF(CE1032="","",IF(AND(CE1032&lt;&gt;"",CF1032=""),IF(CE1032&gt;=0.8,"Medir+Sig Max","No"),IF(CF1032&lt;&gt;"",IF(CF1032&gt;=0.8,"Medir+Sig Max","No"),"")))</f>
        <v/>
      </c>
      <c r="CR1032" s="7224"/>
      <c r="CS1032" s="892"/>
      <c r="CT1032" s="219">
        <f>IF(CO1032="",IF(AND(CE1032="",CF1032=""),"",IF(CF1032="",IF(DQ1032&gt;1,ROUND(DQ1032*CE1032,3),CE1032),IF(DQ1032&gt;1,ROUND(DQ1032*CF1032,3),CF1032))),IF(AND(CE1032="",CF1032=""),"",IF(CF1032="",IF(DQ1032&gt;1,ROUND(DQ1032*CE1032*(1/(CO1032)),3),CE1032*(1/(CO1032))),IF(DQ1032&gt;1,ROUND(DQ1032*CF1032*(1/(CO1032)),3),CF1032*(1/(CO1032))))))</f>
        <v/>
      </c>
      <c r="CU1032" s="224">
        <f>BY1032</f>
        <v/>
      </c>
      <c r="CV1032" s="237">
        <f>BZ1032</f>
        <v/>
      </c>
      <c r="CW1032" s="237">
        <f>CA1032</f>
        <v/>
      </c>
      <c r="CX1032" s="224">
        <f>CC1032</f>
        <v/>
      </c>
      <c r="CY1032" s="237">
        <f>CD1032</f>
        <v/>
      </c>
      <c r="CZ1032" s="7476">
        <f>IF(COUNTIF(Overview!K12:K14,TRUE)&gt;0,1.6,IF(COUNTIF(Overview!L12:L14,TRUE)&gt;0,8,0))</f>
        <v/>
      </c>
      <c r="DA1032" s="1667"/>
      <c r="DB1032" s="7482"/>
      <c r="DC1032" s="844">
        <f>IF(CT1032="","",IF(CT1032&gt;CZ1032,"Fail","Pass"))</f>
        <v/>
      </c>
      <c r="DD1032" s="399"/>
      <c r="DE1032" s="1565">
        <f>MyTimestamp(DC1032)</f>
        <v/>
      </c>
      <c r="DF1032" s="1531">
        <f>IF(COUNT(CE1032:CH1032)=1,15,IF(COUNT(CE1032:CH1032)=0,0,30))</f>
        <v/>
      </c>
      <c r="DG1032" s="1532">
        <f>IF(DF1032=0,0,2)</f>
        <v/>
      </c>
      <c r="DH1032" s="1862"/>
      <c r="DI1032" s="1862"/>
      <c r="DJ1032" s="1863"/>
      <c r="DK1032" s="1964"/>
      <c r="DL1032" s="1574">
        <f>10^(CN1032/20)*100-100</f>
        <v/>
      </c>
      <c r="DM1032" s="1104"/>
      <c r="DN1032" s="1269"/>
      <c r="DO1032" s="1104">
        <f>IF(DM1032="","",10^(DM1032/10))</f>
        <v/>
      </c>
      <c r="DP1032" s="1104">
        <f>IF(ISNUMBER(DN1032)=FALSE,"",10^(DN1032/10))</f>
        <v/>
      </c>
      <c r="DQ1032" s="1577">
        <f>IF(AND(ISNUMBER(DO1032),ISNUMBER(DP1032)),IF(DO1032/DP1032&gt;1,ROUND((DO1032)/DP1032,3),1),1)</f>
        <v/>
      </c>
      <c r="DR1032" s="1541"/>
      <c r="DS1032" s="1541"/>
      <c r="DT1032" s="1541"/>
      <c r="DU1032" s="1541"/>
      <c r="DV1032" s="1541"/>
      <c r="DW1032" s="1541"/>
      <c r="DX1032" s="1541"/>
      <c r="DY1032" s="1541"/>
      <c r="DZ1032" s="1541"/>
      <c r="EA1032" s="1541"/>
      <c r="EB1032" s="1541"/>
      <c r="EC1032" s="1541"/>
      <c r="ED1032" s="1541"/>
      <c r="EE1032" s="1541"/>
      <c r="EF1032" s="1541"/>
      <c r="EG1032" s="1541"/>
      <c r="EH1032" s="1541"/>
      <c r="EI1032" s="1541"/>
      <c r="EJ1032" s="1541"/>
      <c r="EK1032" s="1541"/>
      <c r="EL1032" s="1541"/>
      <c r="EM1032" s="1541"/>
      <c r="EN1032" s="1541"/>
      <c r="EO1032" s="1541"/>
      <c r="EP1032" s="1541"/>
      <c r="EQ1032" s="1541"/>
      <c r="ER1032" s="1541"/>
      <c r="ES1032" s="1541"/>
      <c r="ET1032" s="1541"/>
      <c r="EU1032" s="1541"/>
      <c r="EV1032" s="1541"/>
    </row>
    <row r="1033" ht="15" x14ac:dyDescent="0.25">
      <c r="A1033" s="1541"/>
      <c r="B1033" s="1541"/>
      <c r="C1033"/>
      <c r="D1033" s="1486"/>
      <c r="E1033" s="1486"/>
      <c r="F1033" s="672" t="inlineStr">
        <is>
          <t>5.5</t>
        </is>
      </c>
      <c r="G1033" s="1497"/>
      <c r="H1033" s="130">
        <f>BV1033</f>
        <v/>
      </c>
      <c r="I1033" s="130">
        <f>BW1033</f>
        <v/>
      </c>
      <c r="J1033" s="1299" t="inlineStr">
        <is>
          <t>WLAN</t>
        </is>
      </c>
      <c r="K1033" s="1299" t="inlineStr">
        <is>
          <t>2.4 GHz</t>
        </is>
      </c>
      <c r="L1033" s="115"/>
      <c r="M1033" s="130"/>
      <c r="N1033" s="119"/>
      <c r="O1033" s="131"/>
      <c r="P1033" s="6597"/>
      <c r="Q1033" s="131"/>
      <c r="R1033" s="131"/>
      <c r="S1033" s="6593"/>
      <c r="T1033" s="130">
        <v>7</v>
      </c>
      <c r="U1033" s="6593">
        <v>2442</v>
      </c>
      <c r="V1033" s="119"/>
      <c r="W1033" s="1305"/>
      <c r="X1033" s="119"/>
      <c r="Y1033" s="119"/>
      <c r="Z1033" s="119"/>
      <c r="AA1033" s="115"/>
      <c r="AB1033" s="115"/>
      <c r="AC1033" s="1300">
        <f>IF(OR(BX1033="Close to Ear",BX1033="Close to Head"),"Head",IF(BX1033="Extremity","Extremity","Body"))</f>
        <v/>
      </c>
      <c r="AD1033" s="1301">
        <f>CA1033</f>
        <v/>
      </c>
      <c r="AE1033" s="1299">
        <f>CB1033</f>
        <v/>
      </c>
      <c r="AF1033" s="115"/>
      <c r="AG1033" s="1302">
        <f>IF(OR(AZ1033="",BA1033=""),"N/A",IF(DC1033="Pass","P","F"))</f>
        <v/>
      </c>
      <c r="AH1033" s="129"/>
      <c r="AI1033" s="129"/>
      <c r="AJ1033" s="129"/>
      <c r="AK1033" s="119"/>
      <c r="AL1033" s="115"/>
      <c r="AM1033" s="119"/>
      <c r="AN1033" s="119"/>
      <c r="AO1033" s="692"/>
      <c r="AP1033" s="692"/>
      <c r="AQ1033" s="692"/>
      <c r="AR1033" s="692"/>
      <c r="AS1033" s="692"/>
      <c r="AT1033" s="1303">
        <f>IF(AC1033="Extremity",IF(CG1033="","",CG1033),"")</f>
        <v/>
      </c>
      <c r="AU1033" s="1303">
        <f>IF(AC1033="Extremity",IF(CH1033="","",CH1033),"")</f>
        <v/>
      </c>
      <c r="AV1033" s="1304">
        <f>IF(AC1033="Extremity","",IF(CE1033="","",CE1033))</f>
        <v/>
      </c>
      <c r="AW1033" s="1304">
        <f>IF(AD1033="Extremity","",IF(CF1033="","",CF1033))</f>
        <v/>
      </c>
      <c r="AX1033" s="1305">
        <f>DL1033</f>
        <v/>
      </c>
      <c r="AY1033" s="1305">
        <f>DQ1033</f>
        <v/>
      </c>
      <c r="AZ1033" s="3377">
        <f>IF(AC1033="Extremity",IF(DA1033="","",DA1033),"")</f>
        <v/>
      </c>
      <c r="BA1033" s="3378">
        <f>IF(AC1033="Extremity","",IF(CT1033="","",CT1033))</f>
        <v/>
      </c>
      <c r="BB1033" s="1305">
        <f>IF(AC1033="Extremity",IF(DB1033="","",DB1033),"")</f>
        <v/>
      </c>
      <c r="BC1033" s="1304">
        <f>IF(AC1033="Extremity","",IF(CZ1033="","",CZ1033))</f>
        <v/>
      </c>
      <c r="BD1033" s="1305">
        <f>DD1033</f>
        <v/>
      </c>
      <c r="BE1033" s="132">
        <f>DE1033</f>
        <v/>
      </c>
      <c r="BF1033" s="133">
        <f>DF1033*60</f>
        <v/>
      </c>
      <c r="BG1033" s="121">
        <f>BE1033</f>
        <v/>
      </c>
      <c r="BH1033" s="133">
        <f>DG1033*60</f>
        <v/>
      </c>
      <c r="BI1033" s="133">
        <f>DH1033</f>
        <v/>
      </c>
      <c r="BJ1033" s="117"/>
      <c r="BK1033" s="812">
        <f>Overview!$E$7</f>
        <v/>
      </c>
      <c r="BL1033" s="117"/>
      <c r="BM1033" s="834">
        <f>DI1033</f>
        <v/>
      </c>
      <c r="BN1033" s="812">
        <f>Overview!$P$153</f>
        <v/>
      </c>
      <c r="BO1033" s="117"/>
      <c r="BP1033" s="117"/>
      <c r="BQ1033" s="115"/>
      <c r="BR1033" s="1478"/>
      <c r="BS1033" s="1541"/>
      <c r="BT1033" s="1864" t="inlineStr">
        <is>
          <t>WLAN</t>
        </is>
      </c>
      <c r="BU1033" s="1828" t="inlineStr">
        <is>
          <t>2.4 GHz</t>
        </is>
      </c>
      <c r="BV1033" s="906">
        <f>Overview!$H$30</f>
        <v/>
      </c>
      <c r="BW1033" s="1828"/>
      <c r="BX1033" s="1864" t="inlineStr">
        <is>
          <t>Body</t>
        </is>
      </c>
      <c r="BY1033" s="906"/>
      <c r="BZ1033" s="906"/>
      <c r="CA1033" s="1072" t="inlineStr">
        <is>
          <t>Back Face</t>
        </is>
      </c>
      <c r="CB1033" s="1072">
        <v>5</v>
      </c>
      <c r="CC1033" s="877">
        <f>IF(COUNT('Conducted WiFi'!$AH$3:$AH$9)=0,7,INDEX('Conducted WiFi'!$T$3:$T$9,MATCH(MAX('Conducted WiFi'!$AH$3:$AH$9),'Conducted WiFi'!$AH$3:$AH$9,0)))</f>
        <v>7</v>
      </c>
      <c r="CD1033" s="1188">
        <f>IF(COUNT('Conducted WiFi'!$AH$3:$AH$9)=0,2442,INDEX('Conducted WiFi'!$U$3:$U$9,MATCH(MAX('Conducted WiFi'!$AH$3:$AH$9),'Conducted WiFi'!$AH$3:$AH$9,0)))</f>
        <v>2442</v>
      </c>
      <c r="CE1033" s="7237"/>
      <c r="CF1033" s="7237"/>
      <c r="CG1033" s="7245"/>
      <c r="CH1033" s="7245"/>
      <c r="CI1033" s="225">
        <f>BY1033</f>
        <v/>
      </c>
      <c r="CJ1033" s="237">
        <f>BZ1033</f>
        <v/>
      </c>
      <c r="CK1033" s="223">
        <f>CA1033</f>
        <v/>
      </c>
      <c r="CL1033" s="237">
        <f>CC1033</f>
        <v/>
      </c>
      <c r="CM1033" s="394">
        <f>CD1033</f>
        <v/>
      </c>
      <c r="CN1033" s="1966"/>
      <c r="CO1033" s="1967"/>
      <c r="CP1033" s="7214">
        <f>IF(CF1033=""," ",IF(ABS(CE1033-CF1033)&lt;=0.1,"Valid","Not valid"))</f>
        <v/>
      </c>
      <c r="CQ1033" s="1674">
        <f> IF(CE1033="","",IF(AND(CE1033&lt;&gt;"",CF1033=""),IF(CE1033&gt;=0.8,"Medir+Sig Max","No"),IF(CF1033&lt;&gt;"",IF(CF1033&gt;=0.8,"Medir+Sig Max","No"),"")))</f>
        <v/>
      </c>
      <c r="CR1033" s="6927"/>
      <c r="CS1033" s="1674"/>
      <c r="CT1033" s="220">
        <f>IF(CO1033="",IF(AND(CE1033="",CF1033=""),"",IF(CF1033="",IF(DQ1033&gt;1,ROUND(DQ1033*CE1033,3),CE1033),IF(DQ1033&gt;1,ROUND(DQ1033*CF1033,3),CF1033))),IF(AND(CE1033="",CF1033=""),"",IF(CF1033="",IF(DQ1033&gt;1,ROUND(DQ1033*CE1033*(1/(CO1033)),3),CE1033*(1/(CO1033))),IF(DQ1033&gt;1,ROUND(DQ1033*CF1033*(1/(CO1033)),3),CF1033*(1/(CO1033))))))</f>
        <v/>
      </c>
      <c r="CU1033" s="224">
        <f>BY1033</f>
        <v/>
      </c>
      <c r="CV1033" s="237">
        <f>BZ1033</f>
        <v/>
      </c>
      <c r="CW1033" s="237">
        <f>CA1033</f>
        <v/>
      </c>
      <c r="CX1033" s="224">
        <f>CC1033</f>
        <v/>
      </c>
      <c r="CY1033" s="237">
        <f>CD1033</f>
        <v/>
      </c>
      <c r="CZ1033" s="7474">
        <f>IF(COUNTIF(Overview!K12:K14,TRUE)&gt;0,1.6,IF(COUNTIF(Overview!L12:L14,TRUE)&gt;0,8,0))</f>
        <v/>
      </c>
      <c r="DA1033" s="1666"/>
      <c r="DB1033" s="7483"/>
      <c r="DC1033" s="844">
        <f>IF(CT1033="","",IF(CT1033&gt;CZ1033,"Fail","Pass"))</f>
        <v/>
      </c>
      <c r="DD1033" s="402"/>
      <c r="DE1033" s="1565">
        <f>MyTimestamp(DC1033)</f>
        <v/>
      </c>
      <c r="DF1033" s="1531">
        <f>IF(COUNT(CE1033:CH1033)=1,15,IF(COUNT(CE1033:CH1033)=0,0,30))</f>
        <v/>
      </c>
      <c r="DG1033" s="1532">
        <f>IF(DF1033=0,0,2)</f>
        <v/>
      </c>
      <c r="DH1033" s="1866"/>
      <c r="DI1033" s="1866"/>
      <c r="DJ1033" s="1863"/>
      <c r="DK1033" s="1968"/>
      <c r="DL1033" s="1574">
        <f>10^(CN1033/20)*100-100</f>
        <v/>
      </c>
      <c r="DM1033" s="976"/>
      <c r="DN1033" s="1271"/>
      <c r="DO1033" s="976">
        <f>IF(DM1033="","",10^(DM1033/10))</f>
        <v/>
      </c>
      <c r="DP1033" s="976">
        <f>IF(ISNUMBER(DN1033)=FALSE,"",10^(DN1033/10))</f>
        <v/>
      </c>
      <c r="DQ1033" s="1578">
        <f>IF(AND(ISNUMBER(DO1033),ISNUMBER(DP1033)),IF(DO1033/DP1033&gt;1,ROUND((DO1033)/DP1033,3),1),1)</f>
        <v/>
      </c>
      <c r="DR1033" s="1541"/>
      <c r="DS1033" s="1541"/>
      <c r="DT1033" s="1541"/>
      <c r="DU1033" s="1541"/>
      <c r="DV1033" s="1541"/>
      <c r="DW1033" s="1541"/>
      <c r="DX1033" s="1541"/>
      <c r="DY1033" s="1541"/>
      <c r="DZ1033" s="1541"/>
      <c r="EA1033" s="1541"/>
      <c r="EB1033" s="1541"/>
      <c r="EC1033" s="1541"/>
      <c r="ED1033" s="1541"/>
      <c r="EE1033" s="1541"/>
      <c r="EF1033" s="1541"/>
      <c r="EG1033" s="1541"/>
      <c r="EH1033" s="1541"/>
      <c r="EI1033" s="1541"/>
      <c r="EJ1033" s="1541"/>
      <c r="EK1033" s="1541"/>
      <c r="EL1033" s="1541"/>
      <c r="EM1033" s="1541"/>
      <c r="EN1033" s="1541"/>
      <c r="EO1033" s="1541"/>
      <c r="EP1033" s="1541"/>
      <c r="EQ1033" s="1541"/>
      <c r="ER1033" s="1541"/>
      <c r="ES1033" s="1541"/>
      <c r="ET1033" s="1541"/>
      <c r="EU1033" s="1541"/>
      <c r="EV1033" s="1541"/>
    </row>
    <row r="1034" ht="15" x14ac:dyDescent="0.25">
      <c r="A1034" s="1541"/>
      <c r="B1034" s="1541"/>
      <c r="C1034"/>
      <c r="D1034" s="1486"/>
      <c r="E1034" s="1486"/>
      <c r="F1034" s="672" t="inlineStr">
        <is>
          <t>5.5</t>
        </is>
      </c>
      <c r="G1034" s="1497"/>
      <c r="H1034" s="130">
        <f>BV1034</f>
        <v/>
      </c>
      <c r="I1034" s="130">
        <f>BW1034</f>
        <v/>
      </c>
      <c r="J1034" s="1299" t="inlineStr">
        <is>
          <t>WLAN</t>
        </is>
      </c>
      <c r="K1034" s="1299" t="inlineStr">
        <is>
          <t>2.4 GHz</t>
        </is>
      </c>
      <c r="L1034" s="115"/>
      <c r="M1034" s="130"/>
      <c r="N1034" s="119"/>
      <c r="O1034" s="131"/>
      <c r="P1034" s="6597"/>
      <c r="Q1034" s="131"/>
      <c r="R1034" s="131"/>
      <c r="S1034" s="6593"/>
      <c r="T1034" s="130">
        <v>7</v>
      </c>
      <c r="U1034" s="6593">
        <v>2442</v>
      </c>
      <c r="V1034" s="119"/>
      <c r="W1034" s="1305"/>
      <c r="X1034" s="119"/>
      <c r="Y1034" s="119"/>
      <c r="Z1034" s="119"/>
      <c r="AA1034" s="115"/>
      <c r="AB1034" s="115"/>
      <c r="AC1034" s="1300">
        <f>IF(OR(BX1034="Close to Ear",BX1034="Close to Head"),"Head",IF(BX1034="Extremity","Extremity","Body"))</f>
        <v/>
      </c>
      <c r="AD1034" s="1301">
        <f>CA1034</f>
        <v/>
      </c>
      <c r="AE1034" s="1299">
        <f>CB1034</f>
        <v/>
      </c>
      <c r="AF1034" s="115"/>
      <c r="AG1034" s="1302">
        <f>IF(OR(AZ1034="",BA1034=""),"N/A",IF(DC1034="Pass","P","F"))</f>
        <v/>
      </c>
      <c r="AH1034" s="129"/>
      <c r="AI1034" s="129"/>
      <c r="AJ1034" s="129"/>
      <c r="AK1034" s="119"/>
      <c r="AL1034" s="115"/>
      <c r="AM1034" s="119"/>
      <c r="AN1034" s="119"/>
      <c r="AO1034" s="692"/>
      <c r="AP1034" s="692"/>
      <c r="AQ1034" s="692"/>
      <c r="AR1034" s="692"/>
      <c r="AS1034" s="692"/>
      <c r="AT1034" s="1303">
        <f>IF(AC1034="Extremity",IF(CG1034="","",CG1034),"")</f>
        <v/>
      </c>
      <c r="AU1034" s="1303">
        <f>IF(AC1034="Extremity",IF(CH1034="","",CH1034),"")</f>
        <v/>
      </c>
      <c r="AV1034" s="1304">
        <f>IF(AC1034="Extremity","",IF(CE1034="","",CE1034))</f>
        <v/>
      </c>
      <c r="AW1034" s="1304">
        <f>IF(AD1034="Extremity","",IF(CF1034="","",CF1034))</f>
        <v/>
      </c>
      <c r="AX1034" s="1305">
        <f>DL1034</f>
        <v/>
      </c>
      <c r="AY1034" s="1305">
        <f>DQ1034</f>
        <v/>
      </c>
      <c r="AZ1034" s="3377">
        <f>IF(AC1034="Extremity",IF(DA1034="","",DA1034),"")</f>
        <v/>
      </c>
      <c r="BA1034" s="3378">
        <f>IF(AC1034="Extremity","",IF(CT1034="","",CT1034))</f>
        <v/>
      </c>
      <c r="BB1034" s="1305">
        <f>IF(AC1034="Extremity",IF(DB1034="","",DB1034),"")</f>
        <v/>
      </c>
      <c r="BC1034" s="1304">
        <f>IF(AC1034="Extremity","",IF(CZ1034="","",CZ1034))</f>
        <v/>
      </c>
      <c r="BD1034" s="1305">
        <f>DD1034</f>
        <v/>
      </c>
      <c r="BE1034" s="132">
        <f>DE1034</f>
        <v/>
      </c>
      <c r="BF1034" s="133">
        <f>DF1034*60</f>
        <v/>
      </c>
      <c r="BG1034" s="121">
        <f>BE1034</f>
        <v/>
      </c>
      <c r="BH1034" s="133">
        <f>DG1034*60</f>
        <v/>
      </c>
      <c r="BI1034" s="133">
        <f>DH1034</f>
        <v/>
      </c>
      <c r="BJ1034" s="117"/>
      <c r="BK1034" s="812">
        <f>Overview!$E$7</f>
        <v/>
      </c>
      <c r="BL1034" s="117"/>
      <c r="BM1034" s="834">
        <f>DI1034</f>
        <v/>
      </c>
      <c r="BN1034" s="812">
        <f>Overview!$P$153</f>
        <v/>
      </c>
      <c r="BO1034" s="117"/>
      <c r="BP1034" s="117"/>
      <c r="BQ1034" s="115"/>
      <c r="BR1034" s="1478"/>
      <c r="BS1034" s="1541"/>
      <c r="BT1034" s="1864" t="inlineStr">
        <is>
          <t>WLAN</t>
        </is>
      </c>
      <c r="BU1034" s="1828" t="inlineStr">
        <is>
          <t>2.4 GHz</t>
        </is>
      </c>
      <c r="BV1034" s="906">
        <f>Overview!$H$30</f>
        <v/>
      </c>
      <c r="BW1034" s="1828"/>
      <c r="BX1034" s="1864" t="inlineStr">
        <is>
          <t>Body</t>
        </is>
      </c>
      <c r="BY1034" s="875"/>
      <c r="BZ1034" s="875"/>
      <c r="CA1034" s="1072" t="inlineStr">
        <is>
          <t>Left Edge</t>
        </is>
      </c>
      <c r="CB1034" s="1072">
        <v>5</v>
      </c>
      <c r="CC1034" s="877">
        <f>IF(COUNT('Conducted WiFi'!$AH$3:$AH$9)=0,7,INDEX('Conducted WiFi'!$T$3:$T$9,MATCH(MAX('Conducted WiFi'!$AH$3:$AH$9),'Conducted WiFi'!$AH$3:$AH$9,0)))</f>
        <v>7</v>
      </c>
      <c r="CD1034" s="1188">
        <f>IF(COUNT('Conducted WiFi'!$AH$3:$AH$9)=0,2442,INDEX('Conducted WiFi'!$U$3:$U$9,MATCH(MAX('Conducted WiFi'!$AH$3:$AH$9),'Conducted WiFi'!$AH$3:$AH$9,0)))</f>
        <v>2442</v>
      </c>
      <c r="CE1034" s="7237"/>
      <c r="CF1034" s="7237"/>
      <c r="CG1034" s="7245"/>
      <c r="CH1034" s="7245"/>
      <c r="CI1034" s="225">
        <f>BY1034</f>
        <v/>
      </c>
      <c r="CJ1034" s="237">
        <f>BZ1034</f>
        <v/>
      </c>
      <c r="CK1034" s="223">
        <f>CA1034</f>
        <v/>
      </c>
      <c r="CL1034" s="237">
        <f>CC1034</f>
        <v/>
      </c>
      <c r="CM1034" s="394">
        <f>CD1034</f>
        <v/>
      </c>
      <c r="CN1034" s="1966"/>
      <c r="CO1034" s="1967"/>
      <c r="CP1034" s="7214">
        <f>IF(CF1034=""," ",IF(ABS(CE1034-CF1034)&lt;=0.1,"Valid","Not valid"))</f>
        <v/>
      </c>
      <c r="CQ1034" s="1674">
        <f> IF(CE1034="","",IF(AND(CE1034&lt;&gt;"",CF1034=""),IF(CE1034&gt;=0.8,"Medir+Sig Max","No"),IF(CF1034&lt;&gt;"",IF(CF1034&gt;=0.8,"Medir+Sig Max","No"),"")))</f>
        <v/>
      </c>
      <c r="CR1034" s="6927"/>
      <c r="CS1034" s="1674"/>
      <c r="CT1034" s="220">
        <f>IF(CO1034="",IF(AND(CE1034="",CF1034=""),"",IF(CF1034="",IF(DQ1034&gt;1,ROUND(DQ1034*CE1034,3),CE1034),IF(DQ1034&gt;1,ROUND(DQ1034*CF1034,3),CF1034))),IF(AND(CE1034="",CF1034=""),"",IF(CF1034="",IF(DQ1034&gt;1,ROUND(DQ1034*CE1034*(1/(CO1034)),3),CE1034*(1/(CO1034))),IF(DQ1034&gt;1,ROUND(DQ1034*CF1034*(1/(CO1034)),3),CF1034*(1/(CO1034))))))</f>
        <v/>
      </c>
      <c r="CU1034" s="224">
        <f>BY1034</f>
        <v/>
      </c>
      <c r="CV1034" s="237">
        <f>BZ1034</f>
        <v/>
      </c>
      <c r="CW1034" s="237">
        <f>CA1034</f>
        <v/>
      </c>
      <c r="CX1034" s="224">
        <f>CC1034</f>
        <v/>
      </c>
      <c r="CY1034" s="237">
        <f>CD1034</f>
        <v/>
      </c>
      <c r="CZ1034" s="7474">
        <f>IF(COUNTIF(Overview!K12:K14,TRUE)&gt;0,1.6,IF(COUNTIF(Overview!L12:L14,TRUE)&gt;0,8,0))</f>
        <v/>
      </c>
      <c r="DA1034" s="1666"/>
      <c r="DB1034" s="7483"/>
      <c r="DC1034" s="844">
        <f>IF(CT1034="","",IF(CT1034&gt;CZ1034,"Fail","Pass"))</f>
        <v/>
      </c>
      <c r="DD1034" s="402"/>
      <c r="DE1034" s="1565">
        <f>MyTimestamp(DC1034)</f>
        <v/>
      </c>
      <c r="DF1034" s="1531">
        <f>IF(COUNT(CE1034:CH1034)=1,15,IF(COUNT(CE1034:CH1034)=0,0,30))</f>
        <v/>
      </c>
      <c r="DG1034" s="1532">
        <f>IF(DF1034=0,0,2)</f>
        <v/>
      </c>
      <c r="DH1034" s="1866"/>
      <c r="DI1034" s="1866"/>
      <c r="DJ1034" s="1863"/>
      <c r="DK1034" s="1968"/>
      <c r="DL1034" s="1574">
        <f>10^(CN1034/20)*100-100</f>
        <v/>
      </c>
      <c r="DM1034" s="976"/>
      <c r="DN1034" s="1270"/>
      <c r="DO1034" s="976">
        <f>IF(DM1034="","",10^(DM1034/10))</f>
        <v/>
      </c>
      <c r="DP1034" s="976">
        <f>IF(ISNUMBER(DN1034)=FALSE,"",10^(DN1034/10))</f>
        <v/>
      </c>
      <c r="DQ1034" s="1578">
        <f>IF(AND(ISNUMBER(DO1034),ISNUMBER(DP1034)),IF(DO1034/DP1034&gt;1,ROUND((DO1034)/DP1034,3),1),1)</f>
        <v/>
      </c>
      <c r="DR1034" s="1541"/>
      <c r="DS1034" s="1541"/>
      <c r="DT1034" s="1541"/>
      <c r="DU1034" s="1541"/>
      <c r="DV1034" s="1541"/>
      <c r="DW1034" s="1541"/>
      <c r="DX1034" s="1541"/>
      <c r="DY1034" s="1541"/>
      <c r="DZ1034" s="1541"/>
      <c r="EA1034" s="1541"/>
      <c r="EB1034" s="1541"/>
      <c r="EC1034" s="1541"/>
      <c r="ED1034" s="1541"/>
      <c r="EE1034" s="1541"/>
      <c r="EF1034" s="1541"/>
      <c r="EG1034" s="1541"/>
      <c r="EH1034" s="1541"/>
      <c r="EI1034" s="1541"/>
      <c r="EJ1034" s="1541"/>
      <c r="EK1034" s="1541"/>
      <c r="EL1034" s="1541"/>
      <c r="EM1034" s="1541"/>
      <c r="EN1034" s="1541"/>
      <c r="EO1034" s="1541"/>
      <c r="EP1034" s="1541"/>
      <c r="EQ1034" s="1541"/>
      <c r="ER1034" s="1541"/>
      <c r="ES1034" s="1541"/>
      <c r="ET1034" s="1541"/>
      <c r="EU1034" s="1541"/>
      <c r="EV1034" s="1541"/>
    </row>
    <row r="1035" ht="15" x14ac:dyDescent="0.25">
      <c r="A1035" s="1541"/>
      <c r="B1035" s="1541"/>
      <c r="C1035"/>
      <c r="D1035" s="1486"/>
      <c r="E1035" s="1486"/>
      <c r="F1035" s="672" t="inlineStr">
        <is>
          <t>5.5</t>
        </is>
      </c>
      <c r="G1035" s="1497"/>
      <c r="H1035" s="130">
        <f>BV1035</f>
        <v/>
      </c>
      <c r="I1035" s="130">
        <f>BW1035</f>
        <v/>
      </c>
      <c r="J1035" s="1299" t="inlineStr">
        <is>
          <t>WLAN</t>
        </is>
      </c>
      <c r="K1035" s="1299" t="inlineStr">
        <is>
          <t>2.4 GHz</t>
        </is>
      </c>
      <c r="L1035" s="115"/>
      <c r="M1035" s="130"/>
      <c r="N1035" s="119"/>
      <c r="O1035" s="131"/>
      <c r="P1035" s="6597"/>
      <c r="Q1035" s="131"/>
      <c r="R1035" s="131"/>
      <c r="S1035" s="6593"/>
      <c r="T1035" s="130">
        <v>7</v>
      </c>
      <c r="U1035" s="6593">
        <v>2442</v>
      </c>
      <c r="V1035" s="119"/>
      <c r="W1035" s="1305"/>
      <c r="X1035" s="119"/>
      <c r="Y1035" s="119"/>
      <c r="Z1035" s="119"/>
      <c r="AA1035" s="115"/>
      <c r="AB1035" s="115"/>
      <c r="AC1035" s="1300">
        <f>IF(OR(BX1035="Close to Ear",BX1035="Close to Head"),"Head",IF(BX1035="Extremity","Extremity","Body"))</f>
        <v/>
      </c>
      <c r="AD1035" s="1301">
        <f>CA1035</f>
        <v/>
      </c>
      <c r="AE1035" s="1299">
        <f>CB1035</f>
        <v/>
      </c>
      <c r="AF1035" s="115"/>
      <c r="AG1035" s="1302">
        <f>IF(OR(AZ1035="",BA1035=""),"N/A",IF(DC1035="Pass","P","F"))</f>
        <v/>
      </c>
      <c r="AH1035" s="129"/>
      <c r="AI1035" s="129"/>
      <c r="AJ1035" s="129"/>
      <c r="AK1035" s="119"/>
      <c r="AL1035" s="115"/>
      <c r="AM1035" s="119"/>
      <c r="AN1035" s="119"/>
      <c r="AO1035" s="692"/>
      <c r="AP1035" s="692"/>
      <c r="AQ1035" s="692"/>
      <c r="AR1035" s="692"/>
      <c r="AS1035" s="692"/>
      <c r="AT1035" s="1303">
        <f>IF(AC1035="Extremity",IF(CG1035="","",CG1035),"")</f>
        <v/>
      </c>
      <c r="AU1035" s="1303">
        <f>IF(AC1035="Extremity",IF(CH1035="","",CH1035),"")</f>
        <v/>
      </c>
      <c r="AV1035" s="1304">
        <f>IF(AC1035="Extremity","",IF(CE1035="","",CE1035))</f>
        <v/>
      </c>
      <c r="AW1035" s="1304">
        <f>IF(AD1035="Extremity","",IF(CF1035="","",CF1035))</f>
        <v/>
      </c>
      <c r="AX1035" s="1305">
        <f>DL1035</f>
        <v/>
      </c>
      <c r="AY1035" s="1305">
        <f>DQ1035</f>
        <v/>
      </c>
      <c r="AZ1035" s="3377">
        <f>IF(AC1035="Extremity",IF(DA1035="","",DA1035),"")</f>
        <v/>
      </c>
      <c r="BA1035" s="3378">
        <f>IF(AC1035="Extremity","",IF(CT1035="","",CT1035))</f>
        <v/>
      </c>
      <c r="BB1035" s="1305">
        <f>IF(AC1035="Extremity",IF(DB1035="","",DB1035),"")</f>
        <v/>
      </c>
      <c r="BC1035" s="1304">
        <f>IF(AC1035="Extremity","",IF(CZ1035="","",CZ1035))</f>
        <v/>
      </c>
      <c r="BD1035" s="1305">
        <f>DD1035</f>
        <v/>
      </c>
      <c r="BE1035" s="132">
        <f>DE1035</f>
        <v/>
      </c>
      <c r="BF1035" s="133">
        <f>DF1035*60</f>
        <v/>
      </c>
      <c r="BG1035" s="121">
        <f>BE1035</f>
        <v/>
      </c>
      <c r="BH1035" s="133">
        <f>DG1035*60</f>
        <v/>
      </c>
      <c r="BI1035" s="133">
        <f>DH1035</f>
        <v/>
      </c>
      <c r="BJ1035" s="117"/>
      <c r="BK1035" s="812">
        <f>Overview!$E$7</f>
        <v/>
      </c>
      <c r="BL1035" s="117"/>
      <c r="BM1035" s="834">
        <f>DI1035</f>
        <v/>
      </c>
      <c r="BN1035" s="812">
        <f>Overview!$P$153</f>
        <v/>
      </c>
      <c r="BO1035" s="117"/>
      <c r="BP1035" s="117"/>
      <c r="BQ1035" s="115"/>
      <c r="BR1035" s="1478"/>
      <c r="BS1035" s="1541"/>
      <c r="BT1035" s="1864" t="inlineStr">
        <is>
          <t>WLAN</t>
        </is>
      </c>
      <c r="BU1035" s="1828" t="inlineStr">
        <is>
          <t>2.4 GHz</t>
        </is>
      </c>
      <c r="BV1035" s="906">
        <f>Overview!$H$30</f>
        <v/>
      </c>
      <c r="BW1035" s="1828"/>
      <c r="BX1035" s="1864" t="inlineStr">
        <is>
          <t>Body</t>
        </is>
      </c>
      <c r="BY1035" s="906"/>
      <c r="BZ1035" s="906"/>
      <c r="CA1035" s="1072" t="inlineStr">
        <is>
          <t>Right Edge</t>
        </is>
      </c>
      <c r="CB1035" s="1072">
        <v>5</v>
      </c>
      <c r="CC1035" s="877">
        <f>IF(COUNT('Conducted WiFi'!$AH$3:$AH$9)=0,7,INDEX('Conducted WiFi'!$T$3:$T$9,MATCH(MAX('Conducted WiFi'!$AH$3:$AH$9),'Conducted WiFi'!$AH$3:$AH$9,0)))</f>
        <v>7</v>
      </c>
      <c r="CD1035" s="1188">
        <f>IF(COUNT('Conducted WiFi'!$AH$3:$AH$9)=0,2442,INDEX('Conducted WiFi'!$U$3:$U$9,MATCH(MAX('Conducted WiFi'!$AH$3:$AH$9),'Conducted WiFi'!$AH$3:$AH$9,0)))</f>
        <v>2442</v>
      </c>
      <c r="CE1035" s="7237"/>
      <c r="CF1035" s="7237"/>
      <c r="CG1035" s="7245"/>
      <c r="CH1035" s="7245"/>
      <c r="CI1035" s="225">
        <f>BY1035</f>
        <v/>
      </c>
      <c r="CJ1035" s="237">
        <f>BZ1035</f>
        <v/>
      </c>
      <c r="CK1035" s="223">
        <f>CA1035</f>
        <v/>
      </c>
      <c r="CL1035" s="237">
        <f>CC1035</f>
        <v/>
      </c>
      <c r="CM1035" s="394">
        <f>CD1035</f>
        <v/>
      </c>
      <c r="CN1035" s="1966"/>
      <c r="CO1035" s="1967"/>
      <c r="CP1035" s="7214">
        <f>IF(CF1035=""," ",IF(ABS(CE1035-CF1035)&lt;=0.1,"Valid","Not valid"))</f>
        <v/>
      </c>
      <c r="CQ1035" s="1674">
        <f> IF(CE1035="","",IF(AND(CE1035&lt;&gt;"",CF1035=""),IF(CE1035&gt;=0.8,"Medir+Sig Max","No"),IF(CF1035&lt;&gt;"",IF(CF1035&gt;=0.8,"Medir+Sig Max","No"),"")))</f>
        <v/>
      </c>
      <c r="CR1035" s="6927"/>
      <c r="CS1035" s="1674"/>
      <c r="CT1035" s="220">
        <f>IF(CO1035="",IF(AND(CE1035="",CF1035=""),"",IF(CF1035="",IF(DQ1035&gt;1,ROUND(DQ1035*CE1035,3),CE1035),IF(DQ1035&gt;1,ROUND(DQ1035*CF1035,3),CF1035))),IF(AND(CE1035="",CF1035=""),"",IF(CF1035="",IF(DQ1035&gt;1,ROUND(DQ1035*CE1035*(1/(CO1035)),3),CE1035*(1/(CO1035))),IF(DQ1035&gt;1,ROUND(DQ1035*CF1035*(1/(CO1035)),3),CF1035*(1/(CO1035))))))</f>
        <v/>
      </c>
      <c r="CU1035" s="224">
        <f>BY1035</f>
        <v/>
      </c>
      <c r="CV1035" s="237">
        <f>BZ1035</f>
        <v/>
      </c>
      <c r="CW1035" s="237">
        <f>CA1035</f>
        <v/>
      </c>
      <c r="CX1035" s="224">
        <f>CC1035</f>
        <v/>
      </c>
      <c r="CY1035" s="237">
        <f>CD1035</f>
        <v/>
      </c>
      <c r="CZ1035" s="7474">
        <f>IF(COUNTIF(Overview!K12:K14,TRUE)&gt;0,1.6,IF(COUNTIF(Overview!L12:L14,TRUE)&gt;0,8,0))</f>
        <v/>
      </c>
      <c r="DA1035" s="1666"/>
      <c r="DB1035" s="7483"/>
      <c r="DC1035" s="844">
        <f>IF(CT1035="","",IF(CT1035&gt;CZ1035,"Fail","Pass"))</f>
        <v/>
      </c>
      <c r="DD1035" s="402"/>
      <c r="DE1035" s="1565">
        <f>MyTimestamp(DC1035)</f>
        <v/>
      </c>
      <c r="DF1035" s="1531">
        <f>IF(COUNT(CE1035:CH1035)=1,15,IF(COUNT(CE1035:CH1035)=0,0,30))</f>
        <v/>
      </c>
      <c r="DG1035" s="1532">
        <f>IF(DF1035=0,0,2)</f>
        <v/>
      </c>
      <c r="DH1035" s="1866"/>
      <c r="DI1035" s="1866"/>
      <c r="DJ1035" s="1863"/>
      <c r="DK1035" s="1968"/>
      <c r="DL1035" s="1574">
        <f>10^(CN1035/20)*100-100</f>
        <v/>
      </c>
      <c r="DM1035" s="976"/>
      <c r="DN1035" s="1271"/>
      <c r="DO1035" s="976">
        <f>IF(DM1035="","",10^(DM1035/10))</f>
        <v/>
      </c>
      <c r="DP1035" s="976">
        <f>IF(ISNUMBER(DN1035)=FALSE,"",10^(DN1035/10))</f>
        <v/>
      </c>
      <c r="DQ1035" s="1578">
        <f>IF(AND(ISNUMBER(DO1035),ISNUMBER(DP1035)),IF(DO1035/DP1035&gt;1,ROUND((DO1035)/DP1035,3),1),1)</f>
        <v/>
      </c>
      <c r="DR1035" s="1541"/>
      <c r="DS1035" s="1541"/>
      <c r="DT1035" s="1541"/>
      <c r="DU1035" s="1541"/>
      <c r="DV1035" s="1541"/>
      <c r="DW1035" s="1541"/>
      <c r="DX1035" s="1541"/>
      <c r="DY1035" s="1541"/>
      <c r="DZ1035" s="1541"/>
      <c r="EA1035" s="1541"/>
      <c r="EB1035" s="1541"/>
      <c r="EC1035" s="1541"/>
      <c r="ED1035" s="1541"/>
      <c r="EE1035" s="1541"/>
      <c r="EF1035" s="1541"/>
      <c r="EG1035" s="1541"/>
      <c r="EH1035" s="1541"/>
      <c r="EI1035" s="1541"/>
      <c r="EJ1035" s="1541"/>
      <c r="EK1035" s="1541"/>
      <c r="EL1035" s="1541"/>
      <c r="EM1035" s="1541"/>
      <c r="EN1035" s="1541"/>
      <c r="EO1035" s="1541"/>
      <c r="EP1035" s="1541"/>
      <c r="EQ1035" s="1541"/>
      <c r="ER1035" s="1541"/>
      <c r="ES1035" s="1541"/>
      <c r="ET1035" s="1541"/>
      <c r="EU1035" s="1541"/>
      <c r="EV1035" s="1541"/>
    </row>
    <row r="1036" ht="15" x14ac:dyDescent="0.25">
      <c r="A1036" s="1541"/>
      <c r="B1036" s="1541"/>
      <c r="C1036"/>
      <c r="D1036" s="1486"/>
      <c r="E1036" s="1486"/>
      <c r="F1036" s="672" t="inlineStr">
        <is>
          <t>5.5</t>
        </is>
      </c>
      <c r="G1036" s="1497"/>
      <c r="H1036" s="130">
        <f>BV1036</f>
        <v/>
      </c>
      <c r="I1036" s="130">
        <f>BW1036</f>
        <v/>
      </c>
      <c r="J1036" s="1299" t="inlineStr">
        <is>
          <t>WLAN</t>
        </is>
      </c>
      <c r="K1036" s="1299" t="inlineStr">
        <is>
          <t>2.4 GHz</t>
        </is>
      </c>
      <c r="L1036" s="115"/>
      <c r="M1036" s="130"/>
      <c r="N1036" s="119"/>
      <c r="O1036" s="131"/>
      <c r="P1036" s="6597"/>
      <c r="Q1036" s="131"/>
      <c r="R1036" s="131"/>
      <c r="S1036" s="6593"/>
      <c r="T1036" s="130">
        <v>7</v>
      </c>
      <c r="U1036" s="6593">
        <v>2442</v>
      </c>
      <c r="V1036" s="119"/>
      <c r="W1036" s="1305"/>
      <c r="X1036" s="119"/>
      <c r="Y1036" s="119"/>
      <c r="Z1036" s="119"/>
      <c r="AA1036" s="115"/>
      <c r="AB1036" s="115"/>
      <c r="AC1036" s="1300">
        <f>IF(OR(BX1036="Close to Ear",BX1036="Close to Head"),"Head",IF(BX1036="Extremity","Extremity","Body"))</f>
        <v/>
      </c>
      <c r="AD1036" s="1301">
        <f>CA1036</f>
        <v/>
      </c>
      <c r="AE1036" s="1299">
        <f>CB1036</f>
        <v/>
      </c>
      <c r="AF1036" s="115"/>
      <c r="AG1036" s="1302">
        <f>IF(OR(AZ1036="",BA1036=""),"N/A",IF(DC1036="Pass","P","F"))</f>
        <v/>
      </c>
      <c r="AH1036" s="129"/>
      <c r="AI1036" s="129"/>
      <c r="AJ1036" s="129"/>
      <c r="AK1036" s="119"/>
      <c r="AL1036" s="115"/>
      <c r="AM1036" s="119"/>
      <c r="AN1036" s="119"/>
      <c r="AO1036" s="692"/>
      <c r="AP1036" s="692"/>
      <c r="AQ1036" s="692"/>
      <c r="AR1036" s="692"/>
      <c r="AS1036" s="692"/>
      <c r="AT1036" s="1303">
        <f>IF(AC1036="Extremity",IF(CG1036="","",CG1036),"")</f>
        <v/>
      </c>
      <c r="AU1036" s="1303">
        <f>IF(AC1036="Extremity",IF(CH1036="","",CH1036),"")</f>
        <v/>
      </c>
      <c r="AV1036" s="1304">
        <f>IF(AC1036="Extremity","",IF(CE1036="","",CE1036))</f>
        <v/>
      </c>
      <c r="AW1036" s="1304">
        <f>IF(AD1036="Extremity","",IF(CF1036="","",CF1036))</f>
        <v/>
      </c>
      <c r="AX1036" s="1305">
        <f>DL1036</f>
        <v/>
      </c>
      <c r="AY1036" s="1305">
        <f>DQ1036</f>
        <v/>
      </c>
      <c r="AZ1036" s="3377">
        <f>IF(AC1036="Extremity",IF(DA1036="","",DA1036),"")</f>
        <v/>
      </c>
      <c r="BA1036" s="3378">
        <f>IF(AC1036="Extremity","",IF(CT1036="","",CT1036))</f>
        <v/>
      </c>
      <c r="BB1036" s="1305">
        <f>IF(AC1036="Extremity",IF(DB1036="","",DB1036),"")</f>
        <v/>
      </c>
      <c r="BC1036" s="1304">
        <f>IF(AC1036="Extremity","",IF(CZ1036="","",CZ1036))</f>
        <v/>
      </c>
      <c r="BD1036" s="1305">
        <f>DD1036</f>
        <v/>
      </c>
      <c r="BE1036" s="132">
        <f>DE1036</f>
        <v/>
      </c>
      <c r="BF1036" s="133">
        <f>DF1036*60</f>
        <v/>
      </c>
      <c r="BG1036" s="121">
        <f>BE1036</f>
        <v/>
      </c>
      <c r="BH1036" s="133">
        <f>DG1036*60</f>
        <v/>
      </c>
      <c r="BI1036" s="133">
        <f>DH1036</f>
        <v/>
      </c>
      <c r="BJ1036" s="117"/>
      <c r="BK1036" s="812">
        <f>Overview!$E$7</f>
        <v/>
      </c>
      <c r="BL1036" s="117"/>
      <c r="BM1036" s="834">
        <f>DI1036</f>
        <v/>
      </c>
      <c r="BN1036" s="812">
        <f>Overview!$P$153</f>
        <v/>
      </c>
      <c r="BO1036" s="117"/>
      <c r="BP1036" s="117"/>
      <c r="BQ1036" s="115"/>
      <c r="BR1036" s="1478"/>
      <c r="BS1036" s="1541"/>
      <c r="BT1036" s="1864" t="inlineStr">
        <is>
          <t>WLAN</t>
        </is>
      </c>
      <c r="BU1036" s="1828" t="inlineStr">
        <is>
          <t>2.4 GHz</t>
        </is>
      </c>
      <c r="BV1036" s="906">
        <f>Overview!$H$30</f>
        <v/>
      </c>
      <c r="BW1036" s="1828"/>
      <c r="BX1036" s="1864" t="inlineStr">
        <is>
          <t>Body</t>
        </is>
      </c>
      <c r="BY1036" s="906"/>
      <c r="BZ1036" s="906"/>
      <c r="CA1036" s="1072" t="inlineStr">
        <is>
          <t>Top Edge</t>
        </is>
      </c>
      <c r="CB1036" s="1072">
        <v>5</v>
      </c>
      <c r="CC1036" s="877">
        <f>IF(COUNT('Conducted WiFi'!$AH$3:$AH$9)=0,7,INDEX('Conducted WiFi'!$T$3:$T$9,MATCH(MAX('Conducted WiFi'!$AH$3:$AH$9),'Conducted WiFi'!$AH$3:$AH$9,0)))</f>
        <v>7</v>
      </c>
      <c r="CD1036" s="1188">
        <f>IF(COUNT('Conducted WiFi'!$AH$3:$AH$9)=0,2442,INDEX('Conducted WiFi'!$U$3:$U$9,MATCH(MAX('Conducted WiFi'!$AH$3:$AH$9),'Conducted WiFi'!$AH$3:$AH$9,0)))</f>
        <v>2442</v>
      </c>
      <c r="CE1036" s="7237"/>
      <c r="CF1036" s="7237"/>
      <c r="CG1036" s="7245"/>
      <c r="CH1036" s="7245"/>
      <c r="CI1036" s="225">
        <f>BY1036</f>
        <v/>
      </c>
      <c r="CJ1036" s="237">
        <f>BZ1036</f>
        <v/>
      </c>
      <c r="CK1036" s="223">
        <f>CA1036</f>
        <v/>
      </c>
      <c r="CL1036" s="237">
        <f>CC1036</f>
        <v/>
      </c>
      <c r="CM1036" s="394">
        <f>CD1036</f>
        <v/>
      </c>
      <c r="CN1036" s="1966"/>
      <c r="CO1036" s="1967"/>
      <c r="CP1036" s="7214">
        <f>IF(CF1036=""," ",IF(ABS(CE1036-CF1036)&lt;=0.1,"Valid","Not valid"))</f>
        <v/>
      </c>
      <c r="CQ1036" s="1674">
        <f> IF(CE1036="","",IF(AND(CE1036&lt;&gt;"",CF1036=""),IF(CE1036&gt;=0.8,"Medir+Sig Max","No"),IF(CF1036&lt;&gt;"",IF(CF1036&gt;=0.8,"Medir+Sig Max","No"),"")))</f>
        <v/>
      </c>
      <c r="CR1036" s="6927"/>
      <c r="CS1036" s="1674"/>
      <c r="CT1036" s="220">
        <f>IF(CO1036="",IF(AND(CE1036="",CF1036=""),"",IF(CF1036="",IF(DQ1036&gt;1,ROUND(DQ1036*CE1036,3),CE1036),IF(DQ1036&gt;1,ROUND(DQ1036*CF1036,3),CF1036))),IF(AND(CE1036="",CF1036=""),"",IF(CF1036="",IF(DQ1036&gt;1,ROUND(DQ1036*CE1036*(1/(CO1036)),3),CE1036*(1/(CO1036))),IF(DQ1036&gt;1,ROUND(DQ1036*CF1036*(1/(CO1036)),3),CF1036*(1/(CO1036))))))</f>
        <v/>
      </c>
      <c r="CU1036" s="224">
        <f>BY1036</f>
        <v/>
      </c>
      <c r="CV1036" s="237">
        <f>BZ1036</f>
        <v/>
      </c>
      <c r="CW1036" s="237">
        <f>CA1036</f>
        <v/>
      </c>
      <c r="CX1036" s="224">
        <f>CC1036</f>
        <v/>
      </c>
      <c r="CY1036" s="237">
        <f>CD1036</f>
        <v/>
      </c>
      <c r="CZ1036" s="7474">
        <f>IF(COUNTIF(Overview!K12:K14,TRUE)&gt;0,1.6,IF(COUNTIF(Overview!L12:L14,TRUE)&gt;0,8,0))</f>
        <v/>
      </c>
      <c r="DA1036" s="1666"/>
      <c r="DB1036" s="7483"/>
      <c r="DC1036" s="844">
        <f>IF(CT1036="","",IF(CT1036&gt;CZ1036,"Fail","Pass"))</f>
        <v/>
      </c>
      <c r="DD1036" s="402"/>
      <c r="DE1036" s="1565">
        <f>MyTimestamp(DC1036)</f>
        <v/>
      </c>
      <c r="DF1036" s="1531">
        <f>IF(COUNT(CE1036:CH1036)=1,15,IF(COUNT(CE1036:CH1036)=0,0,30))</f>
        <v/>
      </c>
      <c r="DG1036" s="1532">
        <f>IF(DF1036=0,0,2)</f>
        <v/>
      </c>
      <c r="DH1036" s="1866"/>
      <c r="DI1036" s="1866"/>
      <c r="DJ1036" s="1863"/>
      <c r="DK1036" s="1968"/>
      <c r="DL1036" s="1574">
        <f>10^(CN1036/20)*100-100</f>
        <v/>
      </c>
      <c r="DM1036" s="976"/>
      <c r="DN1036" s="1271"/>
      <c r="DO1036" s="976">
        <f>IF(DM1036="","",10^(DM1036/10))</f>
        <v/>
      </c>
      <c r="DP1036" s="976">
        <f>IF(ISNUMBER(DN1036)=FALSE,"",10^(DN1036/10))</f>
        <v/>
      </c>
      <c r="DQ1036" s="1578">
        <f>IF(AND(ISNUMBER(DO1036),ISNUMBER(DP1036)),IF(DO1036/DP1036&gt;1,ROUND((DO1036)/DP1036,3),1),1)</f>
        <v/>
      </c>
      <c r="DR1036" s="1541"/>
      <c r="DS1036" s="1541"/>
      <c r="DT1036" s="1541"/>
      <c r="DU1036" s="1541"/>
      <c r="DV1036" s="1541"/>
      <c r="DW1036" s="1541"/>
      <c r="DX1036" s="1541"/>
      <c r="DY1036" s="1541"/>
      <c r="DZ1036" s="1541"/>
      <c r="EA1036" s="1541"/>
      <c r="EB1036" s="1541"/>
      <c r="EC1036" s="1541"/>
      <c r="ED1036" s="1541"/>
      <c r="EE1036" s="1541"/>
      <c r="EF1036" s="1541"/>
      <c r="EG1036" s="1541"/>
      <c r="EH1036" s="1541"/>
      <c r="EI1036" s="1541"/>
      <c r="EJ1036" s="1541"/>
      <c r="EK1036" s="1541"/>
      <c r="EL1036" s="1541"/>
      <c r="EM1036" s="1541"/>
      <c r="EN1036" s="1541"/>
      <c r="EO1036" s="1541"/>
      <c r="EP1036" s="1541"/>
      <c r="EQ1036" s="1541"/>
      <c r="ER1036" s="1541"/>
      <c r="ES1036" s="1541"/>
      <c r="ET1036" s="1541"/>
      <c r="EU1036" s="1541"/>
      <c r="EV1036" s="1541"/>
    </row>
    <row r="1037" ht="15" x14ac:dyDescent="0.25">
      <c r="A1037" s="1541"/>
      <c r="B1037" s="1541"/>
      <c r="C1037"/>
      <c r="D1037" s="1486"/>
      <c r="E1037" s="1486"/>
      <c r="F1037" s="672" t="inlineStr">
        <is>
          <t>5.5</t>
        </is>
      </c>
      <c r="G1037" s="1497"/>
      <c r="H1037" s="130">
        <f>BV1037</f>
        <v/>
      </c>
      <c r="I1037" s="130">
        <f>BW1037</f>
        <v/>
      </c>
      <c r="J1037" s="1299" t="inlineStr">
        <is>
          <t>WLAN</t>
        </is>
      </c>
      <c r="K1037" s="1299" t="inlineStr">
        <is>
          <t>2.4 GHz</t>
        </is>
      </c>
      <c r="L1037" s="115"/>
      <c r="M1037" s="130"/>
      <c r="N1037" s="119"/>
      <c r="O1037" s="131"/>
      <c r="P1037" s="6597"/>
      <c r="Q1037" s="131"/>
      <c r="R1037" s="131"/>
      <c r="S1037" s="6593"/>
      <c r="T1037" s="130">
        <v>7</v>
      </c>
      <c r="U1037" s="6593">
        <v>2442</v>
      </c>
      <c r="V1037" s="119"/>
      <c r="W1037" s="1305"/>
      <c r="X1037" s="119"/>
      <c r="Y1037" s="119"/>
      <c r="Z1037" s="119"/>
      <c r="AA1037" s="115"/>
      <c r="AB1037" s="115"/>
      <c r="AC1037" s="1300">
        <f>IF(OR(BX1037="Close to Ear",BX1037="Close to Head"),"Head",IF(BX1037="Extremity","Extremity","Body"))</f>
        <v/>
      </c>
      <c r="AD1037" s="1301">
        <f>CA1037</f>
        <v/>
      </c>
      <c r="AE1037" s="1299">
        <f>CB1037</f>
        <v/>
      </c>
      <c r="AF1037" s="115"/>
      <c r="AG1037" s="1302">
        <f>IF(OR(AZ1037="",BA1037=""),"N/A",IF(DC1037="Pass","P","F"))</f>
        <v/>
      </c>
      <c r="AH1037" s="129"/>
      <c r="AI1037" s="129"/>
      <c r="AJ1037" s="129"/>
      <c r="AK1037" s="119"/>
      <c r="AL1037" s="115"/>
      <c r="AM1037" s="119"/>
      <c r="AN1037" s="119"/>
      <c r="AO1037" s="692"/>
      <c r="AP1037" s="692"/>
      <c r="AQ1037" s="692"/>
      <c r="AR1037" s="692"/>
      <c r="AS1037" s="692"/>
      <c r="AT1037" s="1303">
        <f>IF(AC1037="Extremity",IF(CG1037="","",CG1037),"")</f>
        <v/>
      </c>
      <c r="AU1037" s="1303">
        <f>IF(AC1037="Extremity",IF(CH1037="","",CH1037),"")</f>
        <v/>
      </c>
      <c r="AV1037" s="1304">
        <f>IF(AC1037="Extremity","",IF(CE1037="","",CE1037))</f>
        <v/>
      </c>
      <c r="AW1037" s="1304">
        <f>IF(AD1037="Extremity","",IF(CF1037="","",CF1037))</f>
        <v/>
      </c>
      <c r="AX1037" s="1305">
        <f>DL1037</f>
        <v/>
      </c>
      <c r="AY1037" s="1305">
        <f>DQ1037</f>
        <v/>
      </c>
      <c r="AZ1037" s="3377">
        <f>IF(AC1037="Extremity",IF(DA1037="","",DA1037),"")</f>
        <v/>
      </c>
      <c r="BA1037" s="3378">
        <f>IF(AC1037="Extremity","",IF(CT1037="","",CT1037))</f>
        <v/>
      </c>
      <c r="BB1037" s="1305">
        <f>IF(AC1037="Extremity",IF(DB1037="","",DB1037),"")</f>
        <v/>
      </c>
      <c r="BC1037" s="1304">
        <f>IF(AC1037="Extremity","",IF(CZ1037="","",CZ1037))</f>
        <v/>
      </c>
      <c r="BD1037" s="1305">
        <f>DD1037</f>
        <v/>
      </c>
      <c r="BE1037" s="132">
        <f>DE1037</f>
        <v/>
      </c>
      <c r="BF1037" s="133">
        <f>DF1037*60</f>
        <v/>
      </c>
      <c r="BG1037" s="121">
        <f>BE1037</f>
        <v/>
      </c>
      <c r="BH1037" s="133">
        <f>DG1037*60</f>
        <v/>
      </c>
      <c r="BI1037" s="133">
        <f>DH1037</f>
        <v/>
      </c>
      <c r="BJ1037" s="117"/>
      <c r="BK1037" s="812">
        <f>Overview!$E$7</f>
        <v/>
      </c>
      <c r="BL1037" s="117"/>
      <c r="BM1037" s="834">
        <f>DI1037</f>
        <v/>
      </c>
      <c r="BN1037" s="812">
        <f>Overview!$P$153</f>
        <v/>
      </c>
      <c r="BO1037" s="117"/>
      <c r="BP1037" s="117"/>
      <c r="BQ1037" s="115"/>
      <c r="BR1037" s="1478"/>
      <c r="BS1037" s="1541"/>
      <c r="BT1037" s="1864" t="inlineStr">
        <is>
          <t>WLAN</t>
        </is>
      </c>
      <c r="BU1037" s="1828" t="inlineStr">
        <is>
          <t>2.4 GHz</t>
        </is>
      </c>
      <c r="BV1037" s="906">
        <f>Overview!$H$30</f>
        <v/>
      </c>
      <c r="BW1037" s="1828"/>
      <c r="BX1037" s="1867" t="inlineStr">
        <is>
          <t>Body</t>
        </is>
      </c>
      <c r="BY1037" s="908"/>
      <c r="BZ1037" s="908"/>
      <c r="CA1037" s="1960" t="inlineStr">
        <is>
          <t>Bottom Edge</t>
        </is>
      </c>
      <c r="CB1037" s="1970">
        <v>5</v>
      </c>
      <c r="CC1037" s="1189">
        <f>IF(COUNT('Conducted WiFi'!$AH$3:$AH$9)=0,7,INDEX('Conducted WiFi'!$T$3:$T$9,MATCH(MAX('Conducted WiFi'!$AH$3:$AH$9),'Conducted WiFi'!$AH$3:$AH$9,0)))</f>
        <v>7</v>
      </c>
      <c r="CD1037" s="1190">
        <f>IF(COUNT('Conducted WiFi'!$AH$3:$AH$9)=0,2442,INDEX('Conducted WiFi'!$U$3:$U$9,MATCH(MAX('Conducted WiFi'!$AH$3:$AH$9),'Conducted WiFi'!$AH$3:$AH$9,0)))</f>
        <v>2442</v>
      </c>
      <c r="CE1037" s="7237"/>
      <c r="CF1037" s="7237"/>
      <c r="CG1037" s="7245"/>
      <c r="CH1037" s="7245"/>
      <c r="CI1037" s="225">
        <f>BY1037</f>
        <v/>
      </c>
      <c r="CJ1037" s="237">
        <f>BZ1037</f>
        <v/>
      </c>
      <c r="CK1037" s="223">
        <f>CA1037</f>
        <v/>
      </c>
      <c r="CL1037" s="237">
        <f>CC1037</f>
        <v/>
      </c>
      <c r="CM1037" s="394">
        <f>CD1037</f>
        <v/>
      </c>
      <c r="CN1037" s="1966"/>
      <c r="CO1037" s="1967"/>
      <c r="CP1037" s="7214">
        <f>IF(CF1037=""," ",IF(ABS(CE1037-CF1037)&lt;=0.1,"Valid","Not valid"))</f>
        <v/>
      </c>
      <c r="CQ1037" s="1674">
        <f> IF(CE1037="","",IF(AND(CE1037&lt;&gt;"",CF1037=""),IF(CE1037&gt;=0.8,"Medir+Sig Max","No"),IF(CF1037&lt;&gt;"",IF(CF1037&gt;=0.8,"Medir+Sig Max","No"),"")))</f>
        <v/>
      </c>
      <c r="CR1037" s="6927"/>
      <c r="CS1037" s="1674"/>
      <c r="CT1037" s="220">
        <f>IF(CO1037="",IF(AND(CE1037="",CF1037=""),"",IF(CF1037="",IF(DQ1037&gt;1,ROUND(DQ1037*CE1037,3),CE1037),IF(DQ1037&gt;1,ROUND(DQ1037*CF1037,3),CF1037))),IF(AND(CE1037="",CF1037=""),"",IF(CF1037="",IF(DQ1037&gt;1,ROUND(DQ1037*CE1037*(1/(CO1037)),3),CE1037*(1/(CO1037))),IF(DQ1037&gt;1,ROUND(DQ1037*CF1037*(1/(CO1037)),3),CF1037*(1/(CO1037))))))</f>
        <v/>
      </c>
      <c r="CU1037" s="224">
        <f>BY1037</f>
        <v/>
      </c>
      <c r="CV1037" s="237">
        <f>BZ1037</f>
        <v/>
      </c>
      <c r="CW1037" s="237">
        <f>CA1037</f>
        <v/>
      </c>
      <c r="CX1037" s="224">
        <f>CC1037</f>
        <v/>
      </c>
      <c r="CY1037" s="237">
        <f>CD1037</f>
        <v/>
      </c>
      <c r="CZ1037" s="7474">
        <f>IF(COUNTIF(Overview!K12:K14,TRUE)&gt;0,1.6,IF(COUNTIF(Overview!L12:L14,TRUE)&gt;0,8,0))</f>
        <v/>
      </c>
      <c r="DA1037" s="1666"/>
      <c r="DB1037" s="7483"/>
      <c r="DC1037" s="844">
        <f>IF(CT1037="","",IF(CT1037&gt;CZ1037,"Fail","Pass"))</f>
        <v/>
      </c>
      <c r="DD1037" s="402"/>
      <c r="DE1037" s="1565">
        <f>MyTimestamp(DC1037)</f>
        <v/>
      </c>
      <c r="DF1037" s="1531">
        <f>IF(COUNT(CE1037:CH1037)=1,15,IF(COUNT(CE1037:CH1037)=0,0,30))</f>
        <v/>
      </c>
      <c r="DG1037" s="1532">
        <f>IF(DF1037=0,0,2)</f>
        <v/>
      </c>
      <c r="DH1037" s="1866"/>
      <c r="DI1037" s="1866"/>
      <c r="DJ1037" s="1863"/>
      <c r="DK1037" s="1968"/>
      <c r="DL1037" s="1574">
        <f>10^(CN1037/20)*100-100</f>
        <v/>
      </c>
      <c r="DM1037" s="976"/>
      <c r="DN1037" s="1272"/>
      <c r="DO1037" s="976">
        <f>IF(DM1037="","",10^(DM1037/10))</f>
        <v/>
      </c>
      <c r="DP1037" s="976">
        <f>IF(ISNUMBER(DN1037)=FALSE,"",10^(DN1037/10))</f>
        <v/>
      </c>
      <c r="DQ1037" s="1578">
        <f>IF(AND(ISNUMBER(DO1037),ISNUMBER(DP1037)),IF(DO1037/DP1037&gt;1,ROUND((DO1037)/DP1037,3),1),1)</f>
        <v/>
      </c>
      <c r="DR1037" s="1541"/>
      <c r="DS1037" s="1541"/>
      <c r="DT1037" s="1541"/>
      <c r="DU1037" s="1541"/>
      <c r="DV1037" s="1541"/>
      <c r="DW1037" s="1541"/>
      <c r="DX1037" s="1541"/>
      <c r="DY1037" s="1541"/>
      <c r="DZ1037" s="1541"/>
      <c r="EA1037" s="1541"/>
      <c r="EB1037" s="1541"/>
      <c r="EC1037" s="1541"/>
      <c r="ED1037" s="1541"/>
      <c r="EE1037" s="1541"/>
      <c r="EF1037" s="1541"/>
      <c r="EG1037" s="1541"/>
      <c r="EH1037" s="1541"/>
      <c r="EI1037" s="1541"/>
      <c r="EJ1037" s="1541"/>
      <c r="EK1037" s="1541"/>
      <c r="EL1037" s="1541"/>
      <c r="EM1037" s="1541"/>
      <c r="EN1037" s="1541"/>
      <c r="EO1037" s="1541"/>
      <c r="EP1037" s="1541"/>
      <c r="EQ1037" s="1541"/>
      <c r="ER1037" s="1541"/>
      <c r="ES1037" s="1541"/>
      <c r="ET1037" s="1541"/>
      <c r="EU1037" s="1541"/>
      <c r="EV1037" s="1541"/>
    </row>
    <row r="1038" ht="15" x14ac:dyDescent="0.25">
      <c r="A1038" s="1541"/>
      <c r="B1038" s="1541"/>
      <c r="C1038"/>
      <c r="D1038" s="1486"/>
      <c r="E1038" s="1486"/>
      <c r="F1038" s="672" t="inlineStr">
        <is>
          <t>5.5</t>
        </is>
      </c>
      <c r="G1038" s="1497"/>
      <c r="H1038" s="130">
        <f>BV1038</f>
        <v/>
      </c>
      <c r="I1038" s="130">
        <f>BW1038</f>
        <v/>
      </c>
      <c r="J1038" s="1299" t="inlineStr">
        <is>
          <t>WLAN</t>
        </is>
      </c>
      <c r="K1038" s="1299" t="inlineStr">
        <is>
          <t>2.4 GHz</t>
        </is>
      </c>
      <c r="L1038" s="115"/>
      <c r="M1038" s="130"/>
      <c r="N1038" s="119"/>
      <c r="O1038" s="131"/>
      <c r="P1038" s="6597"/>
      <c r="Q1038" s="131"/>
      <c r="R1038" s="131"/>
      <c r="S1038" s="6593"/>
      <c r="T1038" s="130">
        <v>7</v>
      </c>
      <c r="U1038" s="6593">
        <v>2442</v>
      </c>
      <c r="V1038" s="119"/>
      <c r="W1038" s="1305"/>
      <c r="X1038" s="119"/>
      <c r="Y1038" s="119"/>
      <c r="Z1038" s="119"/>
      <c r="AA1038" s="115"/>
      <c r="AB1038" s="115"/>
      <c r="AC1038" s="1300">
        <f>IF(OR(BX1038="Close to Ear",BX1038="Close to Head"),"Head",IF(BX1038="Extremity","Extremity","Body"))</f>
        <v/>
      </c>
      <c r="AD1038" s="1301">
        <f>CA1038</f>
        <v/>
      </c>
      <c r="AE1038" s="1299">
        <f>CB1038</f>
        <v/>
      </c>
      <c r="AF1038" s="115"/>
      <c r="AG1038" s="1302">
        <f>IF(OR(AZ1038="",BA1038=""),"N/A",IF(DC1038="Pass","P","F"))</f>
        <v/>
      </c>
      <c r="AH1038" s="129"/>
      <c r="AI1038" s="129"/>
      <c r="AJ1038" s="129"/>
      <c r="AK1038" s="119"/>
      <c r="AL1038" s="115"/>
      <c r="AM1038" s="119"/>
      <c r="AN1038" s="119"/>
      <c r="AO1038" s="692"/>
      <c r="AP1038" s="692"/>
      <c r="AQ1038" s="692"/>
      <c r="AR1038" s="692"/>
      <c r="AS1038" s="692"/>
      <c r="AT1038" s="1303">
        <f>IF(AC1038="Extremity",IF(CG1038="","",CG1038),"")</f>
        <v/>
      </c>
      <c r="AU1038" s="1303">
        <f>IF(AC1038="Extremity",IF(CH1038="","",CH1038),"")</f>
        <v/>
      </c>
      <c r="AV1038" s="1304">
        <f>IF(AC1038="Extremity","",IF(CE1038="","",CE1038))</f>
        <v/>
      </c>
      <c r="AW1038" s="1304">
        <f>IF(AD1038="Extremity","",IF(CF1038="","",CF1038))</f>
        <v/>
      </c>
      <c r="AX1038" s="1305">
        <f>DL1038</f>
        <v/>
      </c>
      <c r="AY1038" s="1305">
        <f>DQ1038</f>
        <v/>
      </c>
      <c r="AZ1038" s="3377">
        <f>IF(AC1038="Extremity",IF(DA1038="","",DA1038),"")</f>
        <v/>
      </c>
      <c r="BA1038" s="3378">
        <f>IF(AC1038="Extremity","",IF(CT1038="","",CT1038))</f>
        <v/>
      </c>
      <c r="BB1038" s="1305">
        <f>IF(AC1038="Extremity",IF(DB1038="","",DB1038),"")</f>
        <v/>
      </c>
      <c r="BC1038" s="1304">
        <f>IF(AC1038="Extremity","",IF(CZ1038="","",CZ1038))</f>
        <v/>
      </c>
      <c r="BD1038" s="1305">
        <f>DD1038</f>
        <v/>
      </c>
      <c r="BE1038" s="132">
        <f>DE1038</f>
        <v/>
      </c>
      <c r="BF1038" s="133">
        <f>DF1038*60</f>
        <v/>
      </c>
      <c r="BG1038" s="121">
        <f>BE1038</f>
        <v/>
      </c>
      <c r="BH1038" s="133">
        <f>DG1038*60</f>
        <v/>
      </c>
      <c r="BI1038" s="133">
        <f>DH1038</f>
        <v/>
      </c>
      <c r="BJ1038" s="117"/>
      <c r="BK1038" s="812">
        <f>Overview!$E$7</f>
        <v/>
      </c>
      <c r="BL1038" s="117"/>
      <c r="BM1038" s="834">
        <f>DI1038</f>
        <v/>
      </c>
      <c r="BN1038" s="812">
        <f>Overview!$P$153</f>
        <v/>
      </c>
      <c r="BO1038" s="117"/>
      <c r="BP1038" s="117"/>
      <c r="BQ1038" s="115"/>
      <c r="BR1038" s="1478"/>
      <c r="BS1038" s="1541"/>
      <c r="BT1038" s="1864" t="inlineStr">
        <is>
          <t>WLAN</t>
        </is>
      </c>
      <c r="BU1038" s="1828" t="inlineStr">
        <is>
          <t>2.4 GHz</t>
        </is>
      </c>
      <c r="BV1038" s="906">
        <f>Overview!$H$30</f>
        <v/>
      </c>
      <c r="BW1038" s="1828"/>
      <c r="BX1038" s="1864" t="inlineStr">
        <is>
          <t>Body</t>
        </is>
      </c>
      <c r="BY1038" s="1198"/>
      <c r="BZ1038" s="1198"/>
      <c r="CA1038" s="1199" t="str">
        <f>IF(COUNT(CF1032:CF1037)=0,IF(COUNT(CE1032:CE1037)=0,"TBD",VLOOKUP(MAX(CE1032:CE1037),CE1032:CK1037,7,FALSE)),VLOOKUP(MAX(CF1032:CF1037),CF1032:CK1037,6,FALSE))</f>
        <v>TBD</v>
      </c>
      <c r="CB1038" s="1971">
        <v>5</v>
      </c>
      <c r="CC1038" s="1198">
        <f>IF(COUNT('Conducted WiFi'!$AH$3:$AH$9)=0,7,INDEX('Conducted WiFi'!$T$3:$T$9,MATCH(MAX('Conducted WiFi'!$AH$3:$AH$9),'Conducted WiFi'!$AH$3:$AH$9,0)))</f>
        <v>7</v>
      </c>
      <c r="CD1038" s="1198">
        <f>IF(COUNT('Conducted WiFi'!$AH$3:$AH$9)=0,2442,INDEX('Conducted WiFi'!$U$3:$U$9,MATCH(MAX('Conducted WiFi'!$AH$3:$AH$9),'Conducted WiFi'!$AH$3:$AH$9,0)))</f>
        <v>2442</v>
      </c>
      <c r="CE1038" s="7237"/>
      <c r="CF1038" s="7237"/>
      <c r="CG1038" s="7245"/>
      <c r="CH1038" s="7245"/>
      <c r="CI1038" s="225">
        <f>BY1038</f>
        <v/>
      </c>
      <c r="CJ1038" s="237">
        <f>BZ1038</f>
        <v/>
      </c>
      <c r="CK1038" s="223">
        <f>CA1038</f>
        <v/>
      </c>
      <c r="CL1038" s="237">
        <f>CC1038</f>
        <v/>
      </c>
      <c r="CM1038" s="394">
        <f>CD1038</f>
        <v/>
      </c>
      <c r="CN1038" s="1966"/>
      <c r="CO1038" s="1967"/>
      <c r="CP1038" s="7214">
        <f>IF(CF1038=""," ",IF(ABS(CE1038-CF1038)&lt;=0.1,"Valid","Not valid"))</f>
        <v/>
      </c>
      <c r="CQ1038" s="1674">
        <f> IF(CE1038="","",IF(AND(CE1038&lt;&gt;"",CF1038=""),IF(CE1038&gt;=0.8,"Medir+Sig Max","No"),IF(CF1038&lt;&gt;"",IF(CF1038&gt;=0.8,"Medir+Sig Max","No"),"")))</f>
        <v/>
      </c>
      <c r="CR1038" s="6927"/>
      <c r="CS1038" s="1674"/>
      <c r="CT1038" s="220">
        <f>IF(CO1038="",IF(AND(CE1038="",CF1038=""),"",IF(CF1038="",IF(DQ1038&gt;1,ROUND(DQ1038*CE1038,3),CE1038),IF(DQ1038&gt;1,ROUND(DQ1038*CF1038,3),CF1038))),IF(AND(CE1038="",CF1038=""),"",IF(CF1038="",IF(DQ1038&gt;1,ROUND(DQ1038*CE1038*(1/(CO1038)),3),CE1038*(1/(CO1038))),IF(DQ1038&gt;1,ROUND(DQ1038*CF1038*(1/(CO1038)),3),CF1038*(1/(CO1038))))))</f>
        <v/>
      </c>
      <c r="CU1038" s="224">
        <f>BY1038</f>
        <v/>
      </c>
      <c r="CV1038" s="237">
        <f>BZ1038</f>
        <v/>
      </c>
      <c r="CW1038" s="237">
        <f>CA1038</f>
        <v/>
      </c>
      <c r="CX1038" s="224">
        <f>CC1038</f>
        <v/>
      </c>
      <c r="CY1038" s="237">
        <f>CD1038</f>
        <v/>
      </c>
      <c r="CZ1038" s="7474">
        <f>IF(COUNTIF(Overview!K12:K14,TRUE)&gt;0,1.6,IF(COUNTIF(Overview!L12:L14,TRUE)&gt;0,8,0))</f>
        <v/>
      </c>
      <c r="DA1038" s="1666"/>
      <c r="DB1038" s="7483"/>
      <c r="DC1038" s="844">
        <f>IF(CT1038="","",IF(CT1038&gt;CZ1038,"Fail","Pass"))</f>
        <v/>
      </c>
      <c r="DD1038" s="402"/>
      <c r="DE1038" s="1565">
        <f>MyTimestamp(DC1038)</f>
        <v/>
      </c>
      <c r="DF1038" s="1531">
        <f>IF(COUNT(CE1038:CH1038)=1,15,IF(COUNT(CE1038:CH1038)=0,0,30))</f>
        <v/>
      </c>
      <c r="DG1038" s="1532">
        <f>IF(DF1038=0,0,2)</f>
        <v/>
      </c>
      <c r="DH1038" s="1866"/>
      <c r="DI1038" s="1866"/>
      <c r="DJ1038" s="1863"/>
      <c r="DK1038" s="1968"/>
      <c r="DL1038" s="1574">
        <f>10^(CN1038/20)*100-100</f>
        <v/>
      </c>
      <c r="DM1038" s="976"/>
      <c r="DN1038" s="1273"/>
      <c r="DO1038" s="976">
        <f>IF(DM1038="","",10^(DM1038/10))</f>
        <v/>
      </c>
      <c r="DP1038" s="976">
        <f>IF(ISNUMBER(DN1038)=FALSE,"",10^(DN1038/10))</f>
        <v/>
      </c>
      <c r="DQ1038" s="1578">
        <f>IF(AND(ISNUMBER(DO1038),ISNUMBER(DP1038)),IF(DO1038/DP1038&gt;1,ROUND((DO1038)/DP1038,3),1),1)</f>
        <v/>
      </c>
      <c r="DR1038" s="1541"/>
      <c r="DS1038" s="1541"/>
      <c r="DT1038" s="1541"/>
      <c r="DU1038" s="1541"/>
      <c r="DV1038" s="1541"/>
      <c r="DW1038" s="1541"/>
      <c r="DX1038" s="1541"/>
      <c r="DY1038" s="1541"/>
      <c r="DZ1038" s="1541"/>
      <c r="EA1038" s="1541"/>
      <c r="EB1038" s="1541"/>
      <c r="EC1038" s="1541"/>
      <c r="ED1038" s="1541"/>
      <c r="EE1038" s="1541"/>
      <c r="EF1038" s="1541"/>
      <c r="EG1038" s="1541"/>
      <c r="EH1038" s="1541"/>
      <c r="EI1038" s="1541"/>
      <c r="EJ1038" s="1541"/>
      <c r="EK1038" s="1541"/>
      <c r="EL1038" s="1541"/>
      <c r="EM1038" s="1541"/>
      <c r="EN1038" s="1541"/>
      <c r="EO1038" s="1541"/>
      <c r="EP1038" s="1541"/>
      <c r="EQ1038" s="1541"/>
      <c r="ER1038" s="1541"/>
      <c r="ES1038" s="1541"/>
      <c r="ET1038" s="1541"/>
      <c r="EU1038" s="1541"/>
      <c r="EV1038" s="1541"/>
    </row>
    <row r="1039" ht="15" x14ac:dyDescent="0.25">
      <c r="A1039" s="1541"/>
      <c r="B1039" s="1541"/>
      <c r="C1039"/>
      <c r="D1039" s="1486"/>
      <c r="E1039" s="1486"/>
      <c r="F1039" s="672" t="inlineStr">
        <is>
          <t>5.5</t>
        </is>
      </c>
      <c r="G1039" s="1497"/>
      <c r="H1039" s="130">
        <f>BV1039</f>
        <v/>
      </c>
      <c r="I1039" s="130">
        <f>BW1039</f>
        <v/>
      </c>
      <c r="J1039" s="1299" t="inlineStr">
        <is>
          <t>WLAN</t>
        </is>
      </c>
      <c r="K1039" s="1299" t="inlineStr">
        <is>
          <t>2.4 GHz</t>
        </is>
      </c>
      <c r="L1039" s="115"/>
      <c r="M1039" s="130"/>
      <c r="N1039" s="119"/>
      <c r="O1039" s="131"/>
      <c r="P1039" s="6597"/>
      <c r="Q1039" s="131"/>
      <c r="R1039" s="131"/>
      <c r="S1039" s="6593"/>
      <c r="T1039" s="130">
        <v>7</v>
      </c>
      <c r="U1039" s="6593">
        <v>2442</v>
      </c>
      <c r="V1039" s="119"/>
      <c r="W1039" s="1305"/>
      <c r="X1039" s="119"/>
      <c r="Y1039" s="119"/>
      <c r="Z1039" s="119"/>
      <c r="AA1039" s="115"/>
      <c r="AB1039" s="115"/>
      <c r="AC1039" s="1300">
        <f>IF(OR(BX1039="Close to Ear",BX1039="Close to Head"),"Head",IF(BX1039="Extremity","Extremity","Body"))</f>
        <v/>
      </c>
      <c r="AD1039" s="1301">
        <f>CA1039</f>
        <v/>
      </c>
      <c r="AE1039" s="1299">
        <f>CB1039</f>
        <v/>
      </c>
      <c r="AF1039" s="115"/>
      <c r="AG1039" s="1302">
        <f>IF(OR(AZ1039="",BA1039=""),"N/A",IF(DC1039="Pass","P","F"))</f>
        <v/>
      </c>
      <c r="AH1039" s="129"/>
      <c r="AI1039" s="129"/>
      <c r="AJ1039" s="129"/>
      <c r="AK1039" s="119"/>
      <c r="AL1039" s="115"/>
      <c r="AM1039" s="119"/>
      <c r="AN1039" s="119"/>
      <c r="AO1039" s="692"/>
      <c r="AP1039" s="692"/>
      <c r="AQ1039" s="692"/>
      <c r="AR1039" s="692"/>
      <c r="AS1039" s="692"/>
      <c r="AT1039" s="1303">
        <f>IF(AC1039="Extremity",IF(CG1039="","",CG1039),"")</f>
        <v/>
      </c>
      <c r="AU1039" s="1303">
        <f>IF(AC1039="Extremity",IF(CH1039="","",CH1039),"")</f>
        <v/>
      </c>
      <c r="AV1039" s="1304">
        <f>IF(AC1039="Extremity","",IF(CE1039="","",CE1039))</f>
        <v/>
      </c>
      <c r="AW1039" s="1304">
        <f>IF(AD1039="Extremity","",IF(CF1039="","",CF1039))</f>
        <v/>
      </c>
      <c r="AX1039" s="1305">
        <f>DL1039</f>
        <v/>
      </c>
      <c r="AY1039" s="1305">
        <f>DQ1039</f>
        <v/>
      </c>
      <c r="AZ1039" s="3377">
        <f>IF(AC1039="Extremity",IF(DA1039="","",DA1039),"")</f>
        <v/>
      </c>
      <c r="BA1039" s="3378">
        <f>IF(AC1039="Extremity","",IF(CT1039="","",CT1039))</f>
        <v/>
      </c>
      <c r="BB1039" s="1305">
        <f>IF(AC1039="Extremity",IF(DB1039="","",DB1039),"")</f>
        <v/>
      </c>
      <c r="BC1039" s="1304">
        <f>IF(AC1039="Extremity","",IF(CZ1039="","",CZ1039))</f>
        <v/>
      </c>
      <c r="BD1039" s="1305">
        <f>DD1039</f>
        <v/>
      </c>
      <c r="BE1039" s="132">
        <f>DE1039</f>
        <v/>
      </c>
      <c r="BF1039" s="133">
        <f>DF1039*60</f>
        <v/>
      </c>
      <c r="BG1039" s="121">
        <f>BE1039</f>
        <v/>
      </c>
      <c r="BH1039" s="133">
        <f>DG1039*60</f>
        <v/>
      </c>
      <c r="BI1039" s="133">
        <f>DH1039</f>
        <v/>
      </c>
      <c r="BJ1039" s="117"/>
      <c r="BK1039" s="812">
        <f>Overview!$E$7</f>
        <v/>
      </c>
      <c r="BL1039" s="117"/>
      <c r="BM1039" s="834">
        <f>DI1039</f>
        <v/>
      </c>
      <c r="BN1039" s="812">
        <f>Overview!$P$153</f>
        <v/>
      </c>
      <c r="BO1039" s="117"/>
      <c r="BP1039" s="117"/>
      <c r="BQ1039" s="115"/>
      <c r="BR1039" s="1478"/>
      <c r="BS1039" s="1541"/>
      <c r="BT1039" s="1864" t="inlineStr">
        <is>
          <t>WLAN</t>
        </is>
      </c>
      <c r="BU1039" s="1828" t="inlineStr">
        <is>
          <t>2.4 GHz</t>
        </is>
      </c>
      <c r="BV1039" s="906">
        <f>Overview!$H$30</f>
        <v/>
      </c>
      <c r="BW1039" s="1828"/>
      <c r="BX1039" s="1864" t="inlineStr">
        <is>
          <t>Body</t>
        </is>
      </c>
      <c r="BY1039" s="1198"/>
      <c r="BZ1039" s="1198"/>
      <c r="CA1039" s="1199" t="str">
        <f>CA1038</f>
        <v>TBD</v>
      </c>
      <c r="CB1039" s="1971">
        <v>5</v>
      </c>
      <c r="CC1039" s="1198">
        <f>IF(COUNT('Conducted WiFi'!$AH$3:$AH$9)=0,7,INDEX('Conducted WiFi'!$T$3:$T$9,MATCH(MAX('Conducted WiFi'!$AH$3:$AH$9),'Conducted WiFi'!$AH$3:$AH$9,0)))</f>
        <v>7</v>
      </c>
      <c r="CD1039" s="1191">
        <f>IF(COUNT('Conducted WiFi'!$AH$3:$AH$9)=0,2442,INDEX('Conducted WiFi'!$U$3:$U$9,MATCH(MAX('Conducted WiFi'!$AH$3:$AH$9),'Conducted WiFi'!$AH$3:$AH$9,0)))</f>
        <v>2442</v>
      </c>
      <c r="CE1039" s="7237"/>
      <c r="CF1039" s="7237"/>
      <c r="CG1039" s="7245"/>
      <c r="CH1039" s="7245"/>
      <c r="CI1039" s="225">
        <f>BY1039</f>
        <v/>
      </c>
      <c r="CJ1039" s="237">
        <f>BZ1039</f>
        <v/>
      </c>
      <c r="CK1039" s="223">
        <f>CA1039</f>
        <v/>
      </c>
      <c r="CL1039" s="237">
        <f>CC1039</f>
        <v/>
      </c>
      <c r="CM1039" s="394">
        <f>CD1039</f>
        <v/>
      </c>
      <c r="CN1039" s="1966"/>
      <c r="CO1039" s="1967"/>
      <c r="CP1039" s="7214">
        <f>IF(CF1039=""," ",IF(ABS(CE1039-CF1039)&lt;=0.1,"Valid","Not valid"))</f>
        <v/>
      </c>
      <c r="CQ1039" s="1674">
        <f> IF(CE1039="","",IF(AND(CE1039&lt;&gt;"",CF1039=""),IF(CE1039&gt;=0.8,"Medir+Sig Max","No"),IF(CF1039&lt;&gt;"",IF(CF1039&gt;=0.8,"Medir+Sig Max","No"),"")))</f>
        <v/>
      </c>
      <c r="CR1039" s="6927"/>
      <c r="CS1039" s="1674"/>
      <c r="CT1039" s="220">
        <f>IF(CO1039="",IF(AND(CE1039="",CF1039=""),"",IF(CF1039="",IF(DQ1039&gt;1,ROUND(DQ1039*CE1039,3),CE1039),IF(DQ1039&gt;1,ROUND(DQ1039*CF1039,3),CF1039))),IF(AND(CE1039="",CF1039=""),"",IF(CF1039="",IF(DQ1039&gt;1,ROUND(DQ1039*CE1039*(1/(CO1039)),3),CE1039*(1/(CO1039))),IF(DQ1039&gt;1,ROUND(DQ1039*CF1039*(1/(CO1039)),3),CF1039*(1/(CO1039))))))</f>
        <v/>
      </c>
      <c r="CU1039" s="224">
        <f>BY1039</f>
        <v/>
      </c>
      <c r="CV1039" s="237">
        <f>BZ1039</f>
        <v/>
      </c>
      <c r="CW1039" s="237">
        <f>CA1039</f>
        <v/>
      </c>
      <c r="CX1039" s="224">
        <f>CC1039</f>
        <v/>
      </c>
      <c r="CY1039" s="237">
        <f>CD1039</f>
        <v/>
      </c>
      <c r="CZ1039" s="7474">
        <f>IF(COUNTIF(Overview!K12:K14,TRUE)&gt;0,1.6,IF(COUNTIF(Overview!L12:L14,TRUE)&gt;0,8,0))</f>
        <v/>
      </c>
      <c r="DA1039" s="1666"/>
      <c r="DB1039" s="7483"/>
      <c r="DC1039" s="844">
        <f>IF(CT1039="","",IF(CT1039&gt;CZ1039,"Fail","Pass"))</f>
        <v/>
      </c>
      <c r="DD1039" s="402"/>
      <c r="DE1039" s="1565">
        <f>MyTimestamp(DC1039)</f>
        <v/>
      </c>
      <c r="DF1039" s="1531">
        <f>IF(COUNT(CE1039:CH1039)=1,15,IF(COUNT(CE1039:CH1039)=0,0,30))</f>
        <v/>
      </c>
      <c r="DG1039" s="1532">
        <f>IF(DF1039=0,0,2)</f>
        <v/>
      </c>
      <c r="DH1039" s="1866"/>
      <c r="DI1039" s="1866"/>
      <c r="DJ1039" s="1863"/>
      <c r="DK1039" s="1968"/>
      <c r="DL1039" s="1574">
        <f>10^(CN1039/20)*100-100</f>
        <v/>
      </c>
      <c r="DM1039" s="976"/>
      <c r="DN1039" s="1273"/>
      <c r="DO1039" s="976">
        <f>IF(DM1039="","",10^(DM1039/10))</f>
        <v/>
      </c>
      <c r="DP1039" s="976">
        <f>IF(ISNUMBER(DN1039)=FALSE,"",10^(DN1039/10))</f>
        <v/>
      </c>
      <c r="DQ1039" s="1578">
        <f>IF(AND(ISNUMBER(DO1039),ISNUMBER(DP1039)),IF(DO1039/DP1039&gt;1,ROUND((DO1039)/DP1039,3),1),1)</f>
        <v/>
      </c>
      <c r="DR1039" s="1541"/>
      <c r="DS1039" s="1541"/>
      <c r="DT1039" s="1541"/>
      <c r="DU1039" s="1541"/>
      <c r="DV1039" s="1541"/>
      <c r="DW1039" s="1541"/>
      <c r="DX1039" s="1541"/>
      <c r="DY1039" s="1541"/>
      <c r="DZ1039" s="1541"/>
      <c r="EA1039" s="1541"/>
      <c r="EB1039" s="1541"/>
      <c r="EC1039" s="1541"/>
      <c r="ED1039" s="1541"/>
      <c r="EE1039" s="1541"/>
      <c r="EF1039" s="1541"/>
      <c r="EG1039" s="1541"/>
      <c r="EH1039" s="1541"/>
      <c r="EI1039" s="1541"/>
      <c r="EJ1039" s="1541"/>
      <c r="EK1039" s="1541"/>
      <c r="EL1039" s="1541"/>
      <c r="EM1039" s="1541"/>
      <c r="EN1039" s="1541"/>
      <c r="EO1039" s="1541"/>
      <c r="EP1039" s="1541"/>
      <c r="EQ1039" s="1541"/>
      <c r="ER1039" s="1541"/>
      <c r="ES1039" s="1541"/>
      <c r="ET1039" s="1541"/>
      <c r="EU1039" s="1541"/>
      <c r="EV1039" s="1541"/>
    </row>
    <row r="1040" ht="15" x14ac:dyDescent="0.25">
      <c r="A1040" s="1541"/>
      <c r="B1040" s="1541"/>
      <c r="C1040"/>
      <c r="D1040" s="1486"/>
      <c r="E1040" s="1486"/>
      <c r="F1040" s="672" t="inlineStr">
        <is>
          <t>5.5</t>
        </is>
      </c>
      <c r="G1040" s="1497"/>
      <c r="H1040" s="130">
        <f>BV1040</f>
        <v/>
      </c>
      <c r="I1040" s="130">
        <f>BW1040</f>
        <v/>
      </c>
      <c r="J1040" s="1299" t="inlineStr">
        <is>
          <t>WLAN</t>
        </is>
      </c>
      <c r="K1040" s="1299" t="inlineStr">
        <is>
          <t>2.4 GHz</t>
        </is>
      </c>
      <c r="L1040" s="115"/>
      <c r="M1040" s="130"/>
      <c r="N1040" s="119"/>
      <c r="O1040" s="131"/>
      <c r="P1040" s="6597"/>
      <c r="Q1040" s="131"/>
      <c r="R1040" s="131"/>
      <c r="S1040" s="6593"/>
      <c r="T1040" s="130">
        <v>7</v>
      </c>
      <c r="U1040" s="6593">
        <v>2442</v>
      </c>
      <c r="V1040" s="119"/>
      <c r="W1040" s="1305"/>
      <c r="X1040" s="119"/>
      <c r="Y1040" s="119"/>
      <c r="Z1040" s="119"/>
      <c r="AA1040" s="115"/>
      <c r="AB1040" s="115"/>
      <c r="AC1040" s="1300">
        <f>IF(OR(BX1040="Close to Ear",BX1040="Close to Head"),"Head",IF(BX1040="Extremity","Extremity","Body"))</f>
        <v/>
      </c>
      <c r="AD1040" s="1301">
        <f>CA1040</f>
        <v/>
      </c>
      <c r="AE1040" s="1299">
        <f>CB1040</f>
        <v/>
      </c>
      <c r="AF1040" s="115"/>
      <c r="AG1040" s="1302">
        <f>IF(OR(AZ1040="",BA1040=""),"N/A",IF(DC1040="Pass","P","F"))</f>
        <v/>
      </c>
      <c r="AH1040" s="129"/>
      <c r="AI1040" s="129"/>
      <c r="AJ1040" s="129"/>
      <c r="AK1040" s="119"/>
      <c r="AL1040" s="115"/>
      <c r="AM1040" s="119"/>
      <c r="AN1040" s="119"/>
      <c r="AO1040" s="692"/>
      <c r="AP1040" s="692"/>
      <c r="AQ1040" s="692"/>
      <c r="AR1040" s="692"/>
      <c r="AS1040" s="692"/>
      <c r="AT1040" s="1303">
        <f>IF(AC1040="Extremity",IF(CG1040="","",CG1040),"")</f>
        <v/>
      </c>
      <c r="AU1040" s="1303">
        <f>IF(AC1040="Extremity",IF(CH1040="","",CH1040),"")</f>
        <v/>
      </c>
      <c r="AV1040" s="1304">
        <f>IF(AC1040="Extremity","",IF(CE1040="","",CE1040))</f>
        <v/>
      </c>
      <c r="AW1040" s="1304">
        <f>IF(AD1040="Extremity","",IF(CF1040="","",CF1040))</f>
        <v/>
      </c>
      <c r="AX1040" s="1305">
        <f>DL1040</f>
        <v/>
      </c>
      <c r="AY1040" s="1305">
        <f>DQ1040</f>
        <v/>
      </c>
      <c r="AZ1040" s="3377">
        <f>IF(AC1040="Extremity",IF(DA1040="","",DA1040),"")</f>
        <v/>
      </c>
      <c r="BA1040" s="3378">
        <f>IF(AC1040="Extremity","",IF(CT1040="","",CT1040))</f>
        <v/>
      </c>
      <c r="BB1040" s="1305">
        <f>IF(AC1040="Extremity",IF(DB1040="","",DB1040),"")</f>
        <v/>
      </c>
      <c r="BC1040" s="1304">
        <f>IF(AC1040="Extremity","",IF(CZ1040="","",CZ1040))</f>
        <v/>
      </c>
      <c r="BD1040" s="1305">
        <f>DD1040</f>
        <v/>
      </c>
      <c r="BE1040" s="132">
        <f>DE1040</f>
        <v/>
      </c>
      <c r="BF1040" s="133">
        <f>DF1040*60</f>
        <v/>
      </c>
      <c r="BG1040" s="121">
        <f>BE1040</f>
        <v/>
      </c>
      <c r="BH1040" s="133">
        <f>DG1040*60</f>
        <v/>
      </c>
      <c r="BI1040" s="133">
        <f>DH1040</f>
        <v/>
      </c>
      <c r="BJ1040" s="117"/>
      <c r="BK1040" s="812">
        <f>Overview!$E$7</f>
        <v/>
      </c>
      <c r="BL1040" s="117"/>
      <c r="BM1040" s="834">
        <f>DI1040</f>
        <v/>
      </c>
      <c r="BN1040" s="812">
        <f>Overview!$P$153</f>
        <v/>
      </c>
      <c r="BO1040" s="117"/>
      <c r="BP1040" s="117"/>
      <c r="BQ1040" s="115"/>
      <c r="BR1040" s="1478"/>
      <c r="BS1040" s="1541"/>
      <c r="BT1040" s="1864" t="inlineStr">
        <is>
          <t>WLAN</t>
        </is>
      </c>
      <c r="BU1040" s="1828" t="inlineStr">
        <is>
          <t>2.4 GHz</t>
        </is>
      </c>
      <c r="BV1040" s="906">
        <f>Overview!$H$30</f>
        <v/>
      </c>
      <c r="BW1040" s="1828"/>
      <c r="BX1040" s="1864" t="inlineStr">
        <is>
          <t>Body</t>
        </is>
      </c>
      <c r="BY1040" s="1198"/>
      <c r="BZ1040" s="1198"/>
      <c r="CA1040" s="1199" t="str">
        <f>CA1039</f>
        <v>TBD</v>
      </c>
      <c r="CB1040" s="1971">
        <v>5</v>
      </c>
      <c r="CC1040" s="1198">
        <f>IF(COUNT('Conducted WiFi'!$AH$3:$AH$9)=0,7,INDEX('Conducted WiFi'!$T$3:$T$9,MATCH(MAX('Conducted WiFi'!$AH$3:$AH$9),'Conducted WiFi'!$AH$3:$AH$9,0)))</f>
        <v>7</v>
      </c>
      <c r="CD1040" s="1191">
        <f>IF(COUNT('Conducted WiFi'!$AH$3:$AH$9)=0,2442,INDEX('Conducted WiFi'!$U$3:$U$9,MATCH(MAX('Conducted WiFi'!$AH$3:$AH$9),'Conducted WiFi'!$AH$3:$AH$9,0)))</f>
        <v>2442</v>
      </c>
      <c r="CE1040" s="7237"/>
      <c r="CF1040" s="7237"/>
      <c r="CG1040" s="7245"/>
      <c r="CH1040" s="7245"/>
      <c r="CI1040" s="225">
        <f>BY1040</f>
        <v/>
      </c>
      <c r="CJ1040" s="237">
        <f>BZ1040</f>
        <v/>
      </c>
      <c r="CK1040" s="223">
        <f>CA1040</f>
        <v/>
      </c>
      <c r="CL1040" s="237">
        <f>CC1040</f>
        <v/>
      </c>
      <c r="CM1040" s="394">
        <f>CD1040</f>
        <v/>
      </c>
      <c r="CN1040" s="1966"/>
      <c r="CO1040" s="1967"/>
      <c r="CP1040" s="7214">
        <f>IF(CF1040=""," ",IF(ABS(CE1040-CF1040)&lt;=0.1,"Valid","Not valid"))</f>
        <v/>
      </c>
      <c r="CQ1040" s="1674">
        <f> IF(CE1040="","",IF(AND(CE1040&lt;&gt;"",CF1040=""),IF(CE1040&gt;=0.8,"Medir+Sig Max","No"),IF(CF1040&lt;&gt;"",IF(CF1040&gt;=0.8,"Medir+Sig Max","No"),"")))</f>
        <v/>
      </c>
      <c r="CR1040" s="6927"/>
      <c r="CS1040" s="1674"/>
      <c r="CT1040" s="220">
        <f>IF(CO1040="",IF(AND(CE1040="",CF1040=""),"",IF(CF1040="",IF(DQ1040&gt;1,ROUND(DQ1040*CE1040,3),CE1040),IF(DQ1040&gt;1,ROUND(DQ1040*CF1040,3),CF1040))),IF(AND(CE1040="",CF1040=""),"",IF(CF1040="",IF(DQ1040&gt;1,ROUND(DQ1040*CE1040*(1/(CO1040)),3),CE1040*(1/(CO1040))),IF(DQ1040&gt;1,ROUND(DQ1040*CF1040*(1/(CO1040)),3),CF1040*(1/(CO1040))))))</f>
        <v/>
      </c>
      <c r="CU1040" s="224">
        <f>BY1040</f>
        <v/>
      </c>
      <c r="CV1040" s="237">
        <f>BZ1040</f>
        <v/>
      </c>
      <c r="CW1040" s="237">
        <f>CA1040</f>
        <v/>
      </c>
      <c r="CX1040" s="224">
        <f>CC1040</f>
        <v/>
      </c>
      <c r="CY1040" s="237">
        <f>CD1040</f>
        <v/>
      </c>
      <c r="CZ1040" s="7474">
        <f>IF(COUNTIF(Overview!K12:K14,TRUE)&gt;0,1.6,IF(COUNTIF(Overview!L12:L14,TRUE)&gt;0,8,0))</f>
        <v/>
      </c>
      <c r="DA1040" s="1666"/>
      <c r="DB1040" s="7483"/>
      <c r="DC1040" s="844">
        <f>IF(CT1040="","",IF(CT1040&gt;CZ1040,"Fail","Pass"))</f>
        <v/>
      </c>
      <c r="DD1040" s="402"/>
      <c r="DE1040" s="1565">
        <f>MyTimestamp(DC1040)</f>
        <v/>
      </c>
      <c r="DF1040" s="1531">
        <f>IF(COUNT(CE1040:CH1040)=1,15,IF(COUNT(CE1040:CH1040)=0,0,30))</f>
        <v/>
      </c>
      <c r="DG1040" s="1532">
        <f>IF(DF1040=0,0,2)</f>
        <v/>
      </c>
      <c r="DH1040" s="1866"/>
      <c r="DI1040" s="1866"/>
      <c r="DJ1040" s="1863"/>
      <c r="DK1040" s="1968"/>
      <c r="DL1040" s="1574">
        <f>10^(CN1040/20)*100-100</f>
        <v/>
      </c>
      <c r="DM1040" s="976"/>
      <c r="DN1040" s="1273"/>
      <c r="DO1040" s="976">
        <f>IF(DM1040="","",10^(DM1040/10))</f>
        <v/>
      </c>
      <c r="DP1040" s="976">
        <f>IF(ISNUMBER(DN1040)=FALSE,"",10^(DN1040/10))</f>
        <v/>
      </c>
      <c r="DQ1040" s="1578">
        <f>IF(AND(ISNUMBER(DO1040),ISNUMBER(DP1040)),IF(DO1040/DP1040&gt;1,ROUND((DO1040)/DP1040,3),1),1)</f>
        <v/>
      </c>
      <c r="DR1040" s="1541"/>
      <c r="DS1040" s="1541"/>
      <c r="DT1040" s="1541"/>
      <c r="DU1040" s="1541"/>
      <c r="DV1040" s="1541"/>
      <c r="DW1040" s="1541"/>
      <c r="DX1040" s="1541"/>
      <c r="DY1040" s="1541"/>
      <c r="DZ1040" s="1541"/>
      <c r="EA1040" s="1541"/>
      <c r="EB1040" s="1541"/>
      <c r="EC1040" s="1541"/>
      <c r="ED1040" s="1541"/>
      <c r="EE1040" s="1541"/>
      <c r="EF1040" s="1541"/>
      <c r="EG1040" s="1541"/>
      <c r="EH1040" s="1541"/>
      <c r="EI1040" s="1541"/>
      <c r="EJ1040" s="1541"/>
      <c r="EK1040" s="1541"/>
      <c r="EL1040" s="1541"/>
      <c r="EM1040" s="1541"/>
      <c r="EN1040" s="1541"/>
      <c r="EO1040" s="1541"/>
      <c r="EP1040" s="1541"/>
      <c r="EQ1040" s="1541"/>
      <c r="ER1040" s="1541"/>
      <c r="ES1040" s="1541"/>
      <c r="ET1040" s="1541"/>
      <c r="EU1040" s="1541"/>
      <c r="EV1040" s="1541"/>
    </row>
    <row r="1041" ht="15" x14ac:dyDescent="0.25">
      <c r="A1041" s="1541"/>
      <c r="B1041" s="1541"/>
      <c r="C1041"/>
      <c r="D1041" s="1486"/>
      <c r="E1041" s="1486"/>
      <c r="F1041" s="672" t="inlineStr">
        <is>
          <t>5.5</t>
        </is>
      </c>
      <c r="G1041" s="1497"/>
      <c r="H1041" s="130">
        <f>BV1041</f>
        <v/>
      </c>
      <c r="I1041" s="130">
        <f>BW1041</f>
        <v/>
      </c>
      <c r="J1041" s="1299" t="inlineStr">
        <is>
          <t>WLAN</t>
        </is>
      </c>
      <c r="K1041" s="1299" t="inlineStr">
        <is>
          <t>2.4 GHz</t>
        </is>
      </c>
      <c r="L1041" s="115"/>
      <c r="M1041" s="130"/>
      <c r="N1041" s="119"/>
      <c r="O1041" s="131"/>
      <c r="P1041" s="6597"/>
      <c r="Q1041" s="131"/>
      <c r="R1041" s="131"/>
      <c r="S1041" s="6593"/>
      <c r="T1041" s="130">
        <v>7</v>
      </c>
      <c r="U1041" s="6593">
        <v>2442</v>
      </c>
      <c r="V1041" s="119"/>
      <c r="W1041" s="1305"/>
      <c r="X1041" s="119"/>
      <c r="Y1041" s="119"/>
      <c r="Z1041" s="119"/>
      <c r="AA1041" s="115"/>
      <c r="AB1041" s="115"/>
      <c r="AC1041" s="1300">
        <f>IF(OR(BX1041="Close to Ear",BX1041="Close to Head"),"Head",IF(BX1041="Extremity","Extremity","Body"))</f>
        <v/>
      </c>
      <c r="AD1041" s="1301">
        <f>CA1041</f>
        <v/>
      </c>
      <c r="AE1041" s="1299">
        <f>CB1041</f>
        <v/>
      </c>
      <c r="AF1041" s="115"/>
      <c r="AG1041" s="1302">
        <f>IF(OR(AZ1041="",BA1041=""),"N/A",IF(DC1041="Pass","P","F"))</f>
        <v/>
      </c>
      <c r="AH1041" s="129"/>
      <c r="AI1041" s="129"/>
      <c r="AJ1041" s="129"/>
      <c r="AK1041" s="119"/>
      <c r="AL1041" s="115"/>
      <c r="AM1041" s="119"/>
      <c r="AN1041" s="119"/>
      <c r="AO1041" s="692"/>
      <c r="AP1041" s="692"/>
      <c r="AQ1041" s="692"/>
      <c r="AR1041" s="692"/>
      <c r="AS1041" s="692"/>
      <c r="AT1041" s="1303">
        <f>IF(AC1041="Extremity",IF(CG1041="","",CG1041),"")</f>
        <v/>
      </c>
      <c r="AU1041" s="1303">
        <f>IF(AC1041="Extremity",IF(CH1041="","",CH1041),"")</f>
        <v/>
      </c>
      <c r="AV1041" s="1304">
        <f>IF(AC1041="Extremity","",IF(CE1041="","",CE1041))</f>
        <v/>
      </c>
      <c r="AW1041" s="1304">
        <f>IF(AD1041="Extremity","",IF(CF1041="","",CF1041))</f>
        <v/>
      </c>
      <c r="AX1041" s="1305">
        <f>DL1041</f>
        <v/>
      </c>
      <c r="AY1041" s="1305">
        <f>DQ1041</f>
        <v/>
      </c>
      <c r="AZ1041" s="3377">
        <f>IF(AC1041="Extremity",IF(DA1041="","",DA1041),"")</f>
        <v/>
      </c>
      <c r="BA1041" s="3378">
        <f>IF(AC1041="Extremity","",IF(CT1041="","",CT1041))</f>
        <v/>
      </c>
      <c r="BB1041" s="1305">
        <f>IF(AC1041="Extremity",IF(DB1041="","",DB1041),"")</f>
        <v/>
      </c>
      <c r="BC1041" s="1304">
        <f>IF(AC1041="Extremity","",IF(CZ1041="","",CZ1041))</f>
        <v/>
      </c>
      <c r="BD1041" s="1305">
        <f>DD1041</f>
        <v/>
      </c>
      <c r="BE1041" s="132">
        <f>DE1041</f>
        <v/>
      </c>
      <c r="BF1041" s="133">
        <f>DF1041*60</f>
        <v/>
      </c>
      <c r="BG1041" s="121">
        <f>BE1041</f>
        <v/>
      </c>
      <c r="BH1041" s="133">
        <f>DG1041*60</f>
        <v/>
      </c>
      <c r="BI1041" s="133">
        <f>DH1041</f>
        <v/>
      </c>
      <c r="BJ1041" s="117"/>
      <c r="BK1041" s="812">
        <f>Overview!$E$7</f>
        <v/>
      </c>
      <c r="BL1041" s="117"/>
      <c r="BM1041" s="834">
        <f>DI1041</f>
        <v/>
      </c>
      <c r="BN1041" s="812">
        <f>Overview!$P$153</f>
        <v/>
      </c>
      <c r="BO1041" s="117"/>
      <c r="BP1041" s="117"/>
      <c r="BQ1041" s="115"/>
      <c r="BR1041" s="1478"/>
      <c r="BS1041" s="1541"/>
      <c r="BT1041" s="1864" t="inlineStr">
        <is>
          <t>WLAN</t>
        </is>
      </c>
      <c r="BU1041" s="1828" t="inlineStr">
        <is>
          <t>2.4 GHz</t>
        </is>
      </c>
      <c r="BV1041" s="906">
        <f>Overview!$H$30</f>
        <v/>
      </c>
      <c r="BW1041" s="1828"/>
      <c r="BX1041" s="1864" t="inlineStr">
        <is>
          <t>Body</t>
        </is>
      </c>
      <c r="BY1041" s="1198"/>
      <c r="BZ1041" s="1198"/>
      <c r="CA1041" s="1199" t="str">
        <f>CA1040</f>
        <v>TBD</v>
      </c>
      <c r="CB1041" s="1971">
        <v>5</v>
      </c>
      <c r="CC1041" s="1198">
        <f>IF(COUNT('Conducted WiFi'!$AH$3:$AH$9)=0,7,INDEX('Conducted WiFi'!$T$3:$T$9,MATCH(MAX('Conducted WiFi'!$AH$3:$AH$9),'Conducted WiFi'!$AH$3:$AH$9,0)))</f>
        <v>7</v>
      </c>
      <c r="CD1041" s="1191">
        <f>IF(COUNT('Conducted WiFi'!$AH$3:$AH$9)=0,2442,INDEX('Conducted WiFi'!$U$3:$U$9,MATCH(MAX('Conducted WiFi'!$AH$3:$AH$9),'Conducted WiFi'!$AH$3:$AH$9,0)))</f>
        <v>2442</v>
      </c>
      <c r="CE1041" s="7237"/>
      <c r="CF1041" s="7237"/>
      <c r="CG1041" s="7245"/>
      <c r="CH1041" s="7245"/>
      <c r="CI1041" s="225">
        <f>BY1041</f>
        <v/>
      </c>
      <c r="CJ1041" s="237">
        <f>BZ1041</f>
        <v/>
      </c>
      <c r="CK1041" s="223">
        <f>CA1041</f>
        <v/>
      </c>
      <c r="CL1041" s="237">
        <f>CC1041</f>
        <v/>
      </c>
      <c r="CM1041" s="394">
        <f>CD1041</f>
        <v/>
      </c>
      <c r="CN1041" s="1966"/>
      <c r="CO1041" s="1967"/>
      <c r="CP1041" s="7214">
        <f>IF(CF1041=""," ",IF(ABS(CE1041-CF1041)&lt;=0.1,"Valid","Not valid"))</f>
        <v/>
      </c>
      <c r="CQ1041" s="1674">
        <f> IF(CE1041="","",IF(AND(CE1041&lt;&gt;"",CF1041=""),IF(CE1041&gt;=0.8,"Medir+Sig Max","No"),IF(CF1041&lt;&gt;"",IF(CF1041&gt;=0.8,"Medir+Sig Max","No"),"")))</f>
        <v/>
      </c>
      <c r="CR1041" s="6927"/>
      <c r="CS1041" s="1674"/>
      <c r="CT1041" s="220">
        <f>IF(CO1041="",IF(AND(CE1041="",CF1041=""),"",IF(CF1041="",IF(DQ1041&gt;1,ROUND(DQ1041*CE1041,3),CE1041),IF(DQ1041&gt;1,ROUND(DQ1041*CF1041,3),CF1041))),IF(AND(CE1041="",CF1041=""),"",IF(CF1041="",IF(DQ1041&gt;1,ROUND(DQ1041*CE1041*(1/(CO1041)),3),CE1041*(1/(CO1041))),IF(DQ1041&gt;1,ROUND(DQ1041*CF1041*(1/(CO1041)),3),CF1041*(1/(CO1041))))))</f>
        <v/>
      </c>
      <c r="CU1041" s="224">
        <f>BY1041</f>
        <v/>
      </c>
      <c r="CV1041" s="237">
        <f>BZ1041</f>
        <v/>
      </c>
      <c r="CW1041" s="237">
        <f>CA1041</f>
        <v/>
      </c>
      <c r="CX1041" s="224">
        <f>CC1041</f>
        <v/>
      </c>
      <c r="CY1041" s="237">
        <f>CD1041</f>
        <v/>
      </c>
      <c r="CZ1041" s="7474">
        <f>IF(COUNTIF(Overview!K12:K14,TRUE)&gt;0,1.6,IF(COUNTIF(Overview!L12:L14,TRUE)&gt;0,8,0))</f>
        <v/>
      </c>
      <c r="DA1041" s="1666"/>
      <c r="DB1041" s="7483"/>
      <c r="DC1041" s="844">
        <f>IF(CT1041="","",IF(CT1041&gt;CZ1041,"Fail","Pass"))</f>
        <v/>
      </c>
      <c r="DD1041" s="402"/>
      <c r="DE1041" s="1565">
        <f>MyTimestamp(DC1041)</f>
        <v/>
      </c>
      <c r="DF1041" s="1531">
        <f>IF(COUNT(CE1041:CH1041)=1,15,IF(COUNT(CE1041:CH1041)=0,0,30))</f>
        <v/>
      </c>
      <c r="DG1041" s="1532">
        <f>IF(DF1041=0,0,2)</f>
        <v/>
      </c>
      <c r="DH1041" s="1866"/>
      <c r="DI1041" s="1866"/>
      <c r="DJ1041" s="1863"/>
      <c r="DK1041" s="1968"/>
      <c r="DL1041" s="1574">
        <f>10^(CN1041/20)*100-100</f>
        <v/>
      </c>
      <c r="DM1041" s="976"/>
      <c r="DN1041" s="1273"/>
      <c r="DO1041" s="976">
        <f>IF(DM1041="","",10^(DM1041/10))</f>
        <v/>
      </c>
      <c r="DP1041" s="976">
        <f>IF(ISNUMBER(DN1041)=FALSE,"",10^(DN1041/10))</f>
        <v/>
      </c>
      <c r="DQ1041" s="1578">
        <f>IF(AND(ISNUMBER(DO1041),ISNUMBER(DP1041)),IF(DO1041/DP1041&gt;1,ROUND((DO1041)/DP1041,3),1),1)</f>
        <v/>
      </c>
      <c r="DR1041" s="1541"/>
      <c r="DS1041" s="1541"/>
      <c r="DT1041" s="1541"/>
      <c r="DU1041" s="1541"/>
      <c r="DV1041" s="1541"/>
      <c r="DW1041" s="1541"/>
      <c r="DX1041" s="1541"/>
      <c r="DY1041" s="1541"/>
      <c r="DZ1041" s="1541"/>
      <c r="EA1041" s="1541"/>
      <c r="EB1041" s="1541"/>
      <c r="EC1041" s="1541"/>
      <c r="ED1041" s="1541"/>
      <c r="EE1041" s="1541"/>
      <c r="EF1041" s="1541"/>
      <c r="EG1041" s="1541"/>
      <c r="EH1041" s="1541"/>
      <c r="EI1041" s="1541"/>
      <c r="EJ1041" s="1541"/>
      <c r="EK1041" s="1541"/>
      <c r="EL1041" s="1541"/>
      <c r="EM1041" s="1541"/>
      <c r="EN1041" s="1541"/>
      <c r="EO1041" s="1541"/>
      <c r="EP1041" s="1541"/>
      <c r="EQ1041" s="1541"/>
      <c r="ER1041" s="1541"/>
      <c r="ES1041" s="1541"/>
      <c r="ET1041" s="1541"/>
      <c r="EU1041" s="1541"/>
      <c r="EV1041" s="1541"/>
    </row>
    <row r="1042" ht="15" x14ac:dyDescent="0.25">
      <c r="A1042" s="1541"/>
      <c r="B1042" s="1541"/>
      <c r="C1042"/>
      <c r="D1042" s="1486"/>
      <c r="E1042" s="1486"/>
      <c r="F1042" s="672" t="inlineStr">
        <is>
          <t>5.5</t>
        </is>
      </c>
      <c r="G1042" s="1497"/>
      <c r="H1042" s="130">
        <f>BV1042</f>
        <v/>
      </c>
      <c r="I1042" s="130">
        <f>BW1042</f>
        <v/>
      </c>
      <c r="J1042" s="1299" t="inlineStr">
        <is>
          <t>WLAN</t>
        </is>
      </c>
      <c r="K1042" s="1299" t="inlineStr">
        <is>
          <t>2.4 GHz</t>
        </is>
      </c>
      <c r="L1042" s="115"/>
      <c r="M1042" s="130"/>
      <c r="N1042" s="119"/>
      <c r="O1042" s="131"/>
      <c r="P1042" s="6597"/>
      <c r="Q1042" s="131"/>
      <c r="R1042" s="131"/>
      <c r="S1042" s="6593"/>
      <c r="T1042" s="130">
        <v>7</v>
      </c>
      <c r="U1042" s="6593">
        <v>2442</v>
      </c>
      <c r="V1042" s="119"/>
      <c r="W1042" s="1305"/>
      <c r="X1042" s="119"/>
      <c r="Y1042" s="119"/>
      <c r="Z1042" s="119"/>
      <c r="AA1042" s="115"/>
      <c r="AB1042" s="115"/>
      <c r="AC1042" s="1300">
        <f>IF(OR(BX1042="Close to Ear",BX1042="Close to Head"),"Head",IF(BX1042="Extremity","Extremity","Body"))</f>
        <v/>
      </c>
      <c r="AD1042" s="1301">
        <f>CA1042</f>
        <v/>
      </c>
      <c r="AE1042" s="1299">
        <f>CB1042</f>
        <v/>
      </c>
      <c r="AF1042" s="115"/>
      <c r="AG1042" s="1302">
        <f>IF(OR(AZ1042="",BA1042=""),"N/A",IF(DC1042="Pass","P","F"))</f>
        <v/>
      </c>
      <c r="AH1042" s="129"/>
      <c r="AI1042" s="129"/>
      <c r="AJ1042" s="129"/>
      <c r="AK1042" s="119"/>
      <c r="AL1042" s="115"/>
      <c r="AM1042" s="119"/>
      <c r="AN1042" s="119"/>
      <c r="AO1042" s="692"/>
      <c r="AP1042" s="692"/>
      <c r="AQ1042" s="692"/>
      <c r="AR1042" s="692"/>
      <c r="AS1042" s="692"/>
      <c r="AT1042" s="1303">
        <f>IF(AC1042="Extremity",IF(CG1042="","",CG1042),"")</f>
        <v/>
      </c>
      <c r="AU1042" s="1303">
        <f>IF(AC1042="Extremity",IF(CH1042="","",CH1042),"")</f>
        <v/>
      </c>
      <c r="AV1042" s="1304">
        <f>IF(AC1042="Extremity","",IF(CE1042="","",CE1042))</f>
        <v/>
      </c>
      <c r="AW1042" s="1304">
        <f>IF(AD1042="Extremity","",IF(CF1042="","",CF1042))</f>
        <v/>
      </c>
      <c r="AX1042" s="1305">
        <f>DL1042</f>
        <v/>
      </c>
      <c r="AY1042" s="1305">
        <f>DQ1042</f>
        <v/>
      </c>
      <c r="AZ1042" s="3377">
        <f>IF(AC1042="Extremity",IF(DA1042="","",DA1042),"")</f>
        <v/>
      </c>
      <c r="BA1042" s="3378">
        <f>IF(AC1042="Extremity","",IF(CT1042="","",CT1042))</f>
        <v/>
      </c>
      <c r="BB1042" s="1305">
        <f>IF(AC1042="Extremity",IF(DB1042="","",DB1042),"")</f>
        <v/>
      </c>
      <c r="BC1042" s="1304">
        <f>IF(AC1042="Extremity","",IF(CZ1042="","",CZ1042))</f>
        <v/>
      </c>
      <c r="BD1042" s="1305">
        <f>DD1042</f>
        <v/>
      </c>
      <c r="BE1042" s="132">
        <f>DE1042</f>
        <v/>
      </c>
      <c r="BF1042" s="133">
        <f>DF1042*60</f>
        <v/>
      </c>
      <c r="BG1042" s="121">
        <f>BE1042</f>
        <v/>
      </c>
      <c r="BH1042" s="133">
        <f>DG1042*60</f>
        <v/>
      </c>
      <c r="BI1042" s="133">
        <f>DH1042</f>
        <v/>
      </c>
      <c r="BJ1042" s="117"/>
      <c r="BK1042" s="812">
        <f>Overview!$E$7</f>
        <v/>
      </c>
      <c r="BL1042" s="117"/>
      <c r="BM1042" s="834">
        <f>DI1042</f>
        <v/>
      </c>
      <c r="BN1042" s="812">
        <f>Overview!$P$153</f>
        <v/>
      </c>
      <c r="BO1042" s="117"/>
      <c r="BP1042" s="117"/>
      <c r="BQ1042" s="115"/>
      <c r="BR1042" s="1478"/>
      <c r="BS1042" s="1541"/>
      <c r="BT1042" s="1864" t="inlineStr">
        <is>
          <t>WLAN</t>
        </is>
      </c>
      <c r="BU1042" s="1828" t="inlineStr">
        <is>
          <t>2.4 GHz</t>
        </is>
      </c>
      <c r="BV1042" s="906">
        <f>Overview!$H$30</f>
        <v/>
      </c>
      <c r="BW1042" s="1828"/>
      <c r="BX1042" s="1864" t="inlineStr">
        <is>
          <t>Body</t>
        </is>
      </c>
      <c r="BY1042" s="1198"/>
      <c r="BZ1042" s="1198"/>
      <c r="CA1042" s="1199" t="str">
        <f>CA1041</f>
        <v>TBD</v>
      </c>
      <c r="CB1042" s="1971">
        <v>5</v>
      </c>
      <c r="CC1042" s="1198">
        <f>IF(COUNT('Conducted WiFi'!$AH$3:$AH$9)=0,7,INDEX('Conducted WiFi'!$T$3:$T$9,MATCH(MAX('Conducted WiFi'!$AH$3:$AH$9),'Conducted WiFi'!$AH$3:$AH$9,0)))</f>
        <v>7</v>
      </c>
      <c r="CD1042" s="1191">
        <f>IF(COUNT('Conducted WiFi'!$AH$3:$AH$9)=0,2442,INDEX('Conducted WiFi'!$U$3:$U$9,MATCH(MAX('Conducted WiFi'!$AH$3:$AH$9),'Conducted WiFi'!$AH$3:$AH$9,0)))</f>
        <v>2442</v>
      </c>
      <c r="CE1042" s="7237"/>
      <c r="CF1042" s="7237"/>
      <c r="CG1042" s="7245"/>
      <c r="CH1042" s="7245"/>
      <c r="CI1042" s="225">
        <f>BY1042</f>
        <v/>
      </c>
      <c r="CJ1042" s="237">
        <f>BZ1042</f>
        <v/>
      </c>
      <c r="CK1042" s="223">
        <f>CA1042</f>
        <v/>
      </c>
      <c r="CL1042" s="237">
        <f>CC1042</f>
        <v/>
      </c>
      <c r="CM1042" s="394">
        <f>CD1042</f>
        <v/>
      </c>
      <c r="CN1042" s="1966"/>
      <c r="CO1042" s="1967"/>
      <c r="CP1042" s="7214">
        <f>IF(CF1042=""," ",IF(ABS(CE1042-CF1042)&lt;=0.1,"Valid","Not valid"))</f>
        <v/>
      </c>
      <c r="CQ1042" s="1674">
        <f> IF(CE1042="","",IF(AND(CE1042&lt;&gt;"",CF1042=""),IF(CE1042&gt;=0.8,"Medir+Sig Max","No"),IF(CF1042&lt;&gt;"",IF(CF1042&gt;=0.8,"Medir+Sig Max","No"),"")))</f>
        <v/>
      </c>
      <c r="CR1042" s="6927"/>
      <c r="CS1042" s="1674"/>
      <c r="CT1042" s="220">
        <f>IF(CO1042="",IF(AND(CE1042="",CF1042=""),"",IF(CF1042="",IF(DQ1042&gt;1,ROUND(DQ1042*CE1042,3),CE1042),IF(DQ1042&gt;1,ROUND(DQ1042*CF1042,3),CF1042))),IF(AND(CE1042="",CF1042=""),"",IF(CF1042="",IF(DQ1042&gt;1,ROUND(DQ1042*CE1042*(1/(CO1042)),3),CE1042*(1/(CO1042))),IF(DQ1042&gt;1,ROUND(DQ1042*CF1042*(1/(CO1042)),3),CF1042*(1/(CO1042))))))</f>
        <v/>
      </c>
      <c r="CU1042" s="224">
        <f>BY1042</f>
        <v/>
      </c>
      <c r="CV1042" s="237">
        <f>BZ1042</f>
        <v/>
      </c>
      <c r="CW1042" s="237">
        <f>CA1042</f>
        <v/>
      </c>
      <c r="CX1042" s="224">
        <f>CC1042</f>
        <v/>
      </c>
      <c r="CY1042" s="237">
        <f>CD1042</f>
        <v/>
      </c>
      <c r="CZ1042" s="7474">
        <f>IF(COUNTIF(Overview!K12:K14,TRUE)&gt;0,1.6,IF(COUNTIF(Overview!L12:L14,TRUE)&gt;0,8,0))</f>
        <v/>
      </c>
      <c r="DA1042" s="1666"/>
      <c r="DB1042" s="7483"/>
      <c r="DC1042" s="844">
        <f>IF(CT1042="","",IF(CT1042&gt;CZ1042,"Fail","Pass"))</f>
        <v/>
      </c>
      <c r="DD1042" s="402"/>
      <c r="DE1042" s="1565">
        <f>MyTimestamp(DC1042)</f>
        <v/>
      </c>
      <c r="DF1042" s="1531">
        <f>IF(COUNT(CE1042:CH1042)=1,15,IF(COUNT(CE1042:CH1042)=0,0,30))</f>
        <v/>
      </c>
      <c r="DG1042" s="1532">
        <f>IF(DF1042=0,0,2)</f>
        <v/>
      </c>
      <c r="DH1042" s="1866"/>
      <c r="DI1042" s="1866"/>
      <c r="DJ1042" s="1863"/>
      <c r="DK1042" s="1968"/>
      <c r="DL1042" s="1574">
        <f>10^(CN1042/20)*100-100</f>
        <v/>
      </c>
      <c r="DM1042" s="976"/>
      <c r="DN1042" s="1273"/>
      <c r="DO1042" s="976">
        <f>IF(DM1042="","",10^(DM1042/10))</f>
        <v/>
      </c>
      <c r="DP1042" s="976">
        <f>IF(ISNUMBER(DN1042)=FALSE,"",10^(DN1042/10))</f>
        <v/>
      </c>
      <c r="DQ1042" s="1578">
        <f>IF(AND(ISNUMBER(DO1042),ISNUMBER(DP1042)),IF(DO1042/DP1042&gt;1,ROUND((DO1042)/DP1042,3),1),1)</f>
        <v/>
      </c>
      <c r="DR1042" s="1541"/>
      <c r="DS1042" s="1541"/>
      <c r="DT1042" s="1541"/>
      <c r="DU1042" s="1541"/>
      <c r="DV1042" s="1541"/>
      <c r="DW1042" s="1541"/>
      <c r="DX1042" s="1541"/>
      <c r="DY1042" s="1541"/>
      <c r="DZ1042" s="1541"/>
      <c r="EA1042" s="1541"/>
      <c r="EB1042" s="1541"/>
      <c r="EC1042" s="1541"/>
      <c r="ED1042" s="1541"/>
      <c r="EE1042" s="1541"/>
      <c r="EF1042" s="1541"/>
      <c r="EG1042" s="1541"/>
      <c r="EH1042" s="1541"/>
      <c r="EI1042" s="1541"/>
      <c r="EJ1042" s="1541"/>
      <c r="EK1042" s="1541"/>
      <c r="EL1042" s="1541"/>
      <c r="EM1042" s="1541"/>
      <c r="EN1042" s="1541"/>
      <c r="EO1042" s="1541"/>
      <c r="EP1042" s="1541"/>
      <c r="EQ1042" s="1541"/>
      <c r="ER1042" s="1541"/>
      <c r="ES1042" s="1541"/>
      <c r="ET1042" s="1541"/>
      <c r="EU1042" s="1541"/>
      <c r="EV1042" s="1541"/>
    </row>
    <row r="1043" ht="15" x14ac:dyDescent="0.25">
      <c r="A1043" s="1541"/>
      <c r="B1043" s="1541"/>
      <c r="C1043"/>
      <c r="D1043" s="1486"/>
      <c r="E1043" s="1486"/>
      <c r="F1043" s="672" t="inlineStr">
        <is>
          <t>5.5</t>
        </is>
      </c>
      <c r="G1043" s="1497"/>
      <c r="H1043" s="130">
        <f>BV1043</f>
        <v/>
      </c>
      <c r="I1043" s="130">
        <f>BW1043</f>
        <v/>
      </c>
      <c r="J1043" s="1299" t="inlineStr">
        <is>
          <t>WLAN</t>
        </is>
      </c>
      <c r="K1043" s="1299" t="inlineStr">
        <is>
          <t>2.4 GHz</t>
        </is>
      </c>
      <c r="L1043" s="115"/>
      <c r="M1043" s="130"/>
      <c r="N1043" s="119"/>
      <c r="O1043" s="131"/>
      <c r="P1043" s="6597"/>
      <c r="Q1043" s="131"/>
      <c r="R1043" s="131"/>
      <c r="S1043" s="6593"/>
      <c r="T1043" s="130">
        <v>7</v>
      </c>
      <c r="U1043" s="6593">
        <v>2442</v>
      </c>
      <c r="V1043" s="119"/>
      <c r="W1043" s="1305"/>
      <c r="X1043" s="119"/>
      <c r="Y1043" s="119"/>
      <c r="Z1043" s="119"/>
      <c r="AA1043" s="115"/>
      <c r="AB1043" s="115"/>
      <c r="AC1043" s="1300">
        <f>IF(OR(BX1043="Close to Ear",BX1043="Close to Head"),"Head",IF(BX1043="Extremity","Extremity","Body"))</f>
        <v/>
      </c>
      <c r="AD1043" s="1301">
        <f>CA1043</f>
        <v/>
      </c>
      <c r="AE1043" s="1299">
        <f>CB1043</f>
        <v/>
      </c>
      <c r="AF1043" s="115"/>
      <c r="AG1043" s="1302">
        <f>IF(OR(AZ1043="",BA1043=""),"N/A",IF(DC1043="Pass","P","F"))</f>
        <v/>
      </c>
      <c r="AH1043" s="129"/>
      <c r="AI1043" s="129"/>
      <c r="AJ1043" s="129"/>
      <c r="AK1043" s="119"/>
      <c r="AL1043" s="115"/>
      <c r="AM1043" s="119"/>
      <c r="AN1043" s="119"/>
      <c r="AO1043" s="692"/>
      <c r="AP1043" s="692"/>
      <c r="AQ1043" s="692"/>
      <c r="AR1043" s="692"/>
      <c r="AS1043" s="692"/>
      <c r="AT1043" s="1303">
        <f>IF(AC1043="Extremity",IF(CG1043="","",CG1043),"")</f>
        <v/>
      </c>
      <c r="AU1043" s="1303">
        <f>IF(AC1043="Extremity",IF(CH1043="","",CH1043),"")</f>
        <v/>
      </c>
      <c r="AV1043" s="1304">
        <f>IF(AC1043="Extremity","",IF(CE1043="","",CE1043))</f>
        <v/>
      </c>
      <c r="AW1043" s="1304">
        <f>IF(AD1043="Extremity","",IF(CF1043="","",CF1043))</f>
        <v/>
      </c>
      <c r="AX1043" s="1305">
        <f>DL1043</f>
        <v/>
      </c>
      <c r="AY1043" s="1305">
        <f>DQ1043</f>
        <v/>
      </c>
      <c r="AZ1043" s="3377">
        <f>IF(AC1043="Extremity",IF(DA1043="","",DA1043),"")</f>
        <v/>
      </c>
      <c r="BA1043" s="3378">
        <f>IF(AC1043="Extremity","",IF(CT1043="","",CT1043))</f>
        <v/>
      </c>
      <c r="BB1043" s="1305">
        <f>IF(AC1043="Extremity",IF(DB1043="","",DB1043),"")</f>
        <v/>
      </c>
      <c r="BC1043" s="1304">
        <f>IF(AC1043="Extremity","",IF(CZ1043="","",CZ1043))</f>
        <v/>
      </c>
      <c r="BD1043" s="1305">
        <f>DD1043</f>
        <v/>
      </c>
      <c r="BE1043" s="132">
        <f>DE1043</f>
        <v/>
      </c>
      <c r="BF1043" s="133">
        <f>DF1043*60</f>
        <v/>
      </c>
      <c r="BG1043" s="121">
        <f>BE1043</f>
        <v/>
      </c>
      <c r="BH1043" s="133">
        <f>DG1043*60</f>
        <v/>
      </c>
      <c r="BI1043" s="133">
        <f>DH1043</f>
        <v/>
      </c>
      <c r="BJ1043" s="117"/>
      <c r="BK1043" s="812">
        <f>Overview!$E$7</f>
        <v/>
      </c>
      <c r="BL1043" s="117"/>
      <c r="BM1043" s="834">
        <f>DI1043</f>
        <v/>
      </c>
      <c r="BN1043" s="812">
        <f>Overview!$P$153</f>
        <v/>
      </c>
      <c r="BO1043" s="117"/>
      <c r="BP1043" s="117"/>
      <c r="BQ1043" s="115"/>
      <c r="BR1043" s="1478"/>
      <c r="BS1043" s="1541"/>
      <c r="BT1043" s="1864" t="inlineStr">
        <is>
          <t>WLAN</t>
        </is>
      </c>
      <c r="BU1043" s="1828" t="inlineStr">
        <is>
          <t>2.4 GHz</t>
        </is>
      </c>
      <c r="BV1043" s="906">
        <f>Overview!$H$30</f>
        <v/>
      </c>
      <c r="BW1043" s="1828"/>
      <c r="BX1043" s="1864" t="inlineStr">
        <is>
          <t>Body</t>
        </is>
      </c>
      <c r="BY1043" s="1198"/>
      <c r="BZ1043" s="1198"/>
      <c r="CA1043" s="1199" t="str">
        <f>CA1042</f>
        <v>TBD</v>
      </c>
      <c r="CB1043" s="1971">
        <v>5</v>
      </c>
      <c r="CC1043" s="1198">
        <f>IF(COUNT('Conducted WiFi'!$AH$3:$AH$9)=0,7,INDEX('Conducted WiFi'!$T$3:$T$9,MATCH(MAX('Conducted WiFi'!$AH$3:$AH$9),'Conducted WiFi'!$AH$3:$AH$9,0)))</f>
        <v>7</v>
      </c>
      <c r="CD1043" s="1191">
        <f>IF(COUNT('Conducted WiFi'!$AH$3:$AH$9)=0,2442,INDEX('Conducted WiFi'!$U$3:$U$9,MATCH(MAX('Conducted WiFi'!$AH$3:$AH$9),'Conducted WiFi'!$AH$3:$AH$9,0)))</f>
        <v>2442</v>
      </c>
      <c r="CE1043" s="7237"/>
      <c r="CF1043" s="7237"/>
      <c r="CG1043" s="7245"/>
      <c r="CH1043" s="7245"/>
      <c r="CI1043" s="225">
        <f>BY1043</f>
        <v/>
      </c>
      <c r="CJ1043" s="237">
        <f>BZ1043</f>
        <v/>
      </c>
      <c r="CK1043" s="223">
        <f>CA1043</f>
        <v/>
      </c>
      <c r="CL1043" s="237">
        <f>CC1043</f>
        <v/>
      </c>
      <c r="CM1043" s="394">
        <f>CD1043</f>
        <v/>
      </c>
      <c r="CN1043" s="1966"/>
      <c r="CO1043" s="1967"/>
      <c r="CP1043" s="7214">
        <f>IF(CF1043=""," ",IF(ABS(CE1043-CF1043)&lt;=0.1,"Valid","Not valid"))</f>
        <v/>
      </c>
      <c r="CQ1043" s="1674">
        <f> IF(CE1043="","",IF(AND(CE1043&lt;&gt;"",CF1043=""),IF(CE1043&gt;=0.8,"Medir+Sig Max","No"),IF(CF1043&lt;&gt;"",IF(CF1043&gt;=0.8,"Medir+Sig Max","No"),"")))</f>
        <v/>
      </c>
      <c r="CR1043" s="6927"/>
      <c r="CS1043" s="1674"/>
      <c r="CT1043" s="220">
        <f>IF(CO1043="",IF(AND(CE1043="",CF1043=""),"",IF(CF1043="",IF(DQ1043&gt;1,ROUND(DQ1043*CE1043,3),CE1043),IF(DQ1043&gt;1,ROUND(DQ1043*CF1043,3),CF1043))),IF(AND(CE1043="",CF1043=""),"",IF(CF1043="",IF(DQ1043&gt;1,ROUND(DQ1043*CE1043*(1/(CO1043)),3),CE1043*(1/(CO1043))),IF(DQ1043&gt;1,ROUND(DQ1043*CF1043*(1/(CO1043)),3),CF1043*(1/(CO1043))))))</f>
        <v/>
      </c>
      <c r="CU1043" s="224">
        <f>BY1043</f>
        <v/>
      </c>
      <c r="CV1043" s="237">
        <f>BZ1043</f>
        <v/>
      </c>
      <c r="CW1043" s="237">
        <f>CA1043</f>
        <v/>
      </c>
      <c r="CX1043" s="224">
        <f>CC1043</f>
        <v/>
      </c>
      <c r="CY1043" s="237">
        <f>CD1043</f>
        <v/>
      </c>
      <c r="CZ1043" s="7474">
        <f>IF(COUNTIF(Overview!K12:K14,TRUE)&gt;0,1.6,IF(COUNTIF(Overview!L12:L14,TRUE)&gt;0,8,0))</f>
        <v/>
      </c>
      <c r="DA1043" s="1666"/>
      <c r="DB1043" s="7483"/>
      <c r="DC1043" s="844">
        <f>IF(CT1043="","",IF(CT1043&gt;CZ1043,"Fail","Pass"))</f>
        <v/>
      </c>
      <c r="DD1043" s="402"/>
      <c r="DE1043" s="1565">
        <f>MyTimestamp(DC1043)</f>
        <v/>
      </c>
      <c r="DF1043" s="1531">
        <f>IF(COUNT(CE1043:CH1043)=1,15,IF(COUNT(CE1043:CH1043)=0,0,30))</f>
        <v/>
      </c>
      <c r="DG1043" s="1532">
        <f>IF(DF1043=0,0,2)</f>
        <v/>
      </c>
      <c r="DH1043" s="1866"/>
      <c r="DI1043" s="1866"/>
      <c r="DJ1043" s="1863"/>
      <c r="DK1043" s="1968"/>
      <c r="DL1043" s="1574">
        <f>10^(CN1043/20)*100-100</f>
        <v/>
      </c>
      <c r="DM1043" s="976"/>
      <c r="DN1043" s="1273"/>
      <c r="DO1043" s="976">
        <f>IF(DM1043="","",10^(DM1043/10))</f>
        <v/>
      </c>
      <c r="DP1043" s="976">
        <f>IF(ISNUMBER(DN1043)=FALSE,"",10^(DN1043/10))</f>
        <v/>
      </c>
      <c r="DQ1043" s="1578">
        <f>IF(AND(ISNUMBER(DO1043),ISNUMBER(DP1043)),IF(DO1043/DP1043&gt;1,ROUND((DO1043)/DP1043,3),1),1)</f>
        <v/>
      </c>
      <c r="DR1043" s="1541"/>
      <c r="DS1043" s="1541"/>
      <c r="DT1043" s="1541"/>
      <c r="DU1043" s="1541"/>
      <c r="DV1043" s="1541"/>
      <c r="DW1043" s="1541"/>
      <c r="DX1043" s="1541"/>
      <c r="DY1043" s="1541"/>
      <c r="DZ1043" s="1541"/>
      <c r="EA1043" s="1541"/>
      <c r="EB1043" s="1541"/>
      <c r="EC1043" s="1541"/>
      <c r="ED1043" s="1541"/>
      <c r="EE1043" s="1541"/>
      <c r="EF1043" s="1541"/>
      <c r="EG1043" s="1541"/>
      <c r="EH1043" s="1541"/>
      <c r="EI1043" s="1541"/>
      <c r="EJ1043" s="1541"/>
      <c r="EK1043" s="1541"/>
      <c r="EL1043" s="1541"/>
      <c r="EM1043" s="1541"/>
      <c r="EN1043" s="1541"/>
      <c r="EO1043" s="1541"/>
      <c r="EP1043" s="1541"/>
      <c r="EQ1043" s="1541"/>
      <c r="ER1043" s="1541"/>
      <c r="ES1043" s="1541"/>
      <c r="ET1043" s="1541"/>
      <c r="EU1043" s="1541"/>
      <c r="EV1043" s="1541"/>
    </row>
    <row r="1044" ht="15" x14ac:dyDescent="0.25">
      <c r="A1044" s="1541"/>
      <c r="B1044" s="1541"/>
      <c r="C1044"/>
      <c r="D1044" s="1486"/>
      <c r="E1044" s="1486"/>
      <c r="F1044" s="672" t="inlineStr">
        <is>
          <t>5.5</t>
        </is>
      </c>
      <c r="G1044" s="1497"/>
      <c r="H1044" s="130">
        <f>BV1044</f>
        <v/>
      </c>
      <c r="I1044" s="130">
        <f>BW1044</f>
        <v/>
      </c>
      <c r="J1044" s="1299" t="inlineStr">
        <is>
          <t>WLAN</t>
        </is>
      </c>
      <c r="K1044" s="1299" t="inlineStr">
        <is>
          <t>2.4 GHz</t>
        </is>
      </c>
      <c r="L1044" s="115"/>
      <c r="M1044" s="130"/>
      <c r="N1044" s="119"/>
      <c r="O1044" s="131"/>
      <c r="P1044" s="6597"/>
      <c r="Q1044" s="131"/>
      <c r="R1044" s="131"/>
      <c r="S1044" s="6593"/>
      <c r="T1044" s="130">
        <v>7</v>
      </c>
      <c r="U1044" s="6593">
        <v>2442</v>
      </c>
      <c r="V1044" s="119"/>
      <c r="W1044" s="1305"/>
      <c r="X1044" s="119"/>
      <c r="Y1044" s="119"/>
      <c r="Z1044" s="119"/>
      <c r="AA1044" s="115"/>
      <c r="AB1044" s="115"/>
      <c r="AC1044" s="1300">
        <f>IF(OR(BX1044="Close to Ear",BX1044="Close to Head"),"Head",IF(BX1044="Extremity","Extremity","Body"))</f>
        <v/>
      </c>
      <c r="AD1044" s="1301">
        <f>CA1044</f>
        <v/>
      </c>
      <c r="AE1044" s="1299">
        <f>CB1044</f>
        <v/>
      </c>
      <c r="AF1044" s="115"/>
      <c r="AG1044" s="1302">
        <f>IF(OR(AZ1044="",BA1044=""),"N/A",IF(DC1044="Pass","P","F"))</f>
        <v/>
      </c>
      <c r="AH1044" s="129"/>
      <c r="AI1044" s="129"/>
      <c r="AJ1044" s="129"/>
      <c r="AK1044" s="119"/>
      <c r="AL1044" s="115"/>
      <c r="AM1044" s="119"/>
      <c r="AN1044" s="119"/>
      <c r="AO1044" s="692"/>
      <c r="AP1044" s="692"/>
      <c r="AQ1044" s="692"/>
      <c r="AR1044" s="692"/>
      <c r="AS1044" s="692"/>
      <c r="AT1044" s="1303">
        <f>IF(AC1044="Extremity",IF(CG1044="","",CG1044),"")</f>
        <v/>
      </c>
      <c r="AU1044" s="1303">
        <f>IF(AC1044="Extremity",IF(CH1044="","",CH1044),"")</f>
        <v/>
      </c>
      <c r="AV1044" s="1304">
        <f>IF(AC1044="Extremity","",IF(CE1044="","",CE1044))</f>
        <v/>
      </c>
      <c r="AW1044" s="1304">
        <f>IF(AD1044="Extremity","",IF(CF1044="","",CF1044))</f>
        <v/>
      </c>
      <c r="AX1044" s="1305">
        <f>DL1044</f>
        <v/>
      </c>
      <c r="AY1044" s="1305">
        <f>DQ1044</f>
        <v/>
      </c>
      <c r="AZ1044" s="3377">
        <f>IF(AC1044="Extremity",IF(DA1044="","",DA1044),"")</f>
        <v/>
      </c>
      <c r="BA1044" s="3378">
        <f>IF(AC1044="Extremity","",IF(CT1044="","",CT1044))</f>
        <v/>
      </c>
      <c r="BB1044" s="1305">
        <f>IF(AC1044="Extremity",IF(DB1044="","",DB1044),"")</f>
        <v/>
      </c>
      <c r="BC1044" s="1304">
        <f>IF(AC1044="Extremity","",IF(CZ1044="","",CZ1044))</f>
        <v/>
      </c>
      <c r="BD1044" s="1305">
        <f>DD1044</f>
        <v/>
      </c>
      <c r="BE1044" s="132">
        <f>DE1044</f>
        <v/>
      </c>
      <c r="BF1044" s="133">
        <f>DF1044*60</f>
        <v/>
      </c>
      <c r="BG1044" s="121">
        <f>BE1044</f>
        <v/>
      </c>
      <c r="BH1044" s="133">
        <f>DG1044*60</f>
        <v/>
      </c>
      <c r="BI1044" s="133">
        <f>DH1044</f>
        <v/>
      </c>
      <c r="BJ1044" s="117"/>
      <c r="BK1044" s="812">
        <f>Overview!$E$7</f>
        <v/>
      </c>
      <c r="BL1044" s="117"/>
      <c r="BM1044" s="834">
        <f>DI1044</f>
        <v/>
      </c>
      <c r="BN1044" s="812">
        <f>Overview!$P$153</f>
        <v/>
      </c>
      <c r="BO1044" s="117"/>
      <c r="BP1044" s="117"/>
      <c r="BQ1044" s="115"/>
      <c r="BR1044" s="1478"/>
      <c r="BS1044" s="1541"/>
      <c r="BT1044" s="1864" t="inlineStr">
        <is>
          <t>WLAN</t>
        </is>
      </c>
      <c r="BU1044" s="1828" t="inlineStr">
        <is>
          <t>2.4 GHz</t>
        </is>
      </c>
      <c r="BV1044" s="906">
        <f>Overview!$H$30</f>
        <v/>
      </c>
      <c r="BW1044" s="1828"/>
      <c r="BX1044" s="1864" t="inlineStr">
        <is>
          <t>Body</t>
        </is>
      </c>
      <c r="BY1044" s="1198"/>
      <c r="BZ1044" s="1198"/>
      <c r="CA1044" s="1199" t="str">
        <f>CA1043</f>
        <v>TBD</v>
      </c>
      <c r="CB1044" s="1971">
        <v>5</v>
      </c>
      <c r="CC1044" s="1198">
        <f>IF(COUNT('Conducted WiFi'!$AH$3:$AH$9)=0,7,INDEX('Conducted WiFi'!$T$3:$T$9,MATCH(MAX('Conducted WiFi'!$AH$3:$AH$9),'Conducted WiFi'!$AH$3:$AH$9,0)))</f>
        <v>7</v>
      </c>
      <c r="CD1044" s="1191">
        <f>IF(COUNT('Conducted WiFi'!$AH$3:$AH$9)=0,2442,INDEX('Conducted WiFi'!$U$3:$U$9,MATCH(MAX('Conducted WiFi'!$AH$3:$AH$9),'Conducted WiFi'!$AH$3:$AH$9,0)))</f>
        <v>2442</v>
      </c>
      <c r="CE1044" s="7237"/>
      <c r="CF1044" s="7237"/>
      <c r="CG1044" s="7245"/>
      <c r="CH1044" s="7245"/>
      <c r="CI1044" s="225">
        <f>BY1044</f>
        <v/>
      </c>
      <c r="CJ1044" s="237">
        <f>BZ1044</f>
        <v/>
      </c>
      <c r="CK1044" s="223">
        <f>CA1044</f>
        <v/>
      </c>
      <c r="CL1044" s="237">
        <f>CC1044</f>
        <v/>
      </c>
      <c r="CM1044" s="394">
        <f>CD1044</f>
        <v/>
      </c>
      <c r="CN1044" s="1966"/>
      <c r="CO1044" s="1967"/>
      <c r="CP1044" s="7214">
        <f>IF(CF1044=""," ",IF(ABS(CE1044-CF1044)&lt;=0.1,"Valid","Not valid"))</f>
        <v/>
      </c>
      <c r="CQ1044" s="1674">
        <f> IF(CE1044="","",IF(AND(CE1044&lt;&gt;"",CF1044=""),IF(CE1044&gt;=0.8,"Medir+Sig Max","No"),IF(CF1044&lt;&gt;"",IF(CF1044&gt;=0.8,"Medir+Sig Max","No"),"")))</f>
        <v/>
      </c>
      <c r="CR1044" s="6927"/>
      <c r="CS1044" s="1674"/>
      <c r="CT1044" s="220">
        <f>IF(CO1044="",IF(AND(CE1044="",CF1044=""),"",IF(CF1044="",IF(DQ1044&gt;1,ROUND(DQ1044*CE1044,3),CE1044),IF(DQ1044&gt;1,ROUND(DQ1044*CF1044,3),CF1044))),IF(AND(CE1044="",CF1044=""),"",IF(CF1044="",IF(DQ1044&gt;1,ROUND(DQ1044*CE1044*(1/(CO1044)),3),CE1044*(1/(CO1044))),IF(DQ1044&gt;1,ROUND(DQ1044*CF1044*(1/(CO1044)),3),CF1044*(1/(CO1044))))))</f>
        <v/>
      </c>
      <c r="CU1044" s="224">
        <f>BY1044</f>
        <v/>
      </c>
      <c r="CV1044" s="237">
        <f>BZ1044</f>
        <v/>
      </c>
      <c r="CW1044" s="237">
        <f>CA1044</f>
        <v/>
      </c>
      <c r="CX1044" s="224">
        <f>CC1044</f>
        <v/>
      </c>
      <c r="CY1044" s="237">
        <f>CD1044</f>
        <v/>
      </c>
      <c r="CZ1044" s="7474">
        <f>IF(COUNTIF(Overview!K12:K14,TRUE)&gt;0,1.6,IF(COUNTIF(Overview!L12:L14,TRUE)&gt;0,8,0))</f>
        <v/>
      </c>
      <c r="DA1044" s="1666"/>
      <c r="DB1044" s="7483"/>
      <c r="DC1044" s="844">
        <f>IF(CT1044="","",IF(CT1044&gt;CZ1044,"Fail","Pass"))</f>
        <v/>
      </c>
      <c r="DD1044" s="402"/>
      <c r="DE1044" s="1565">
        <f>MyTimestamp(DC1044)</f>
        <v/>
      </c>
      <c r="DF1044" s="1531">
        <f>IF(COUNT(CE1044:CH1044)=1,15,IF(COUNT(CE1044:CH1044)=0,0,30))</f>
        <v/>
      </c>
      <c r="DG1044" s="1532">
        <f>IF(DF1044=0,0,2)</f>
        <v/>
      </c>
      <c r="DH1044" s="1866"/>
      <c r="DI1044" s="1866"/>
      <c r="DJ1044" s="1863"/>
      <c r="DK1044" s="1968"/>
      <c r="DL1044" s="1574">
        <f>10^(CN1044/20)*100-100</f>
        <v/>
      </c>
      <c r="DM1044" s="976"/>
      <c r="DN1044" s="1273"/>
      <c r="DO1044" s="976">
        <f>IF(DM1044="","",10^(DM1044/10))</f>
        <v/>
      </c>
      <c r="DP1044" s="976">
        <f>IF(ISNUMBER(DN1044)=FALSE,"",10^(DN1044/10))</f>
        <v/>
      </c>
      <c r="DQ1044" s="1578">
        <f>IF(AND(ISNUMBER(DO1044),ISNUMBER(DP1044)),IF(DO1044/DP1044&gt;1,ROUND((DO1044)/DP1044,3),1),1)</f>
        <v/>
      </c>
      <c r="DR1044" s="1541"/>
      <c r="DS1044" s="1541"/>
      <c r="DT1044" s="1541"/>
      <c r="DU1044" s="1541"/>
      <c r="DV1044" s="1541"/>
      <c r="DW1044" s="1541"/>
      <c r="DX1044" s="1541"/>
      <c r="DY1044" s="1541"/>
      <c r="DZ1044" s="1541"/>
      <c r="EA1044" s="1541"/>
      <c r="EB1044" s="1541"/>
      <c r="EC1044" s="1541"/>
      <c r="ED1044" s="1541"/>
      <c r="EE1044" s="1541"/>
      <c r="EF1044" s="1541"/>
      <c r="EG1044" s="1541"/>
      <c r="EH1044" s="1541"/>
      <c r="EI1044" s="1541"/>
      <c r="EJ1044" s="1541"/>
      <c r="EK1044" s="1541"/>
      <c r="EL1044" s="1541"/>
      <c r="EM1044" s="1541"/>
      <c r="EN1044" s="1541"/>
      <c r="EO1044" s="1541"/>
      <c r="EP1044" s="1541"/>
      <c r="EQ1044" s="1541"/>
      <c r="ER1044" s="1541"/>
      <c r="ES1044" s="1541"/>
      <c r="ET1044" s="1541"/>
      <c r="EU1044" s="1541"/>
      <c r="EV1044" s="1541"/>
    </row>
    <row r="1045" ht="15" x14ac:dyDescent="0.25">
      <c r="A1045" s="1541"/>
      <c r="B1045" s="1541"/>
      <c r="C1045"/>
      <c r="D1045" s="1486"/>
      <c r="E1045" s="1486"/>
      <c r="F1045" s="672" t="inlineStr">
        <is>
          <t>5.5</t>
        </is>
      </c>
      <c r="G1045" s="1497"/>
      <c r="H1045" s="130">
        <f>BV1045</f>
        <v/>
      </c>
      <c r="I1045" s="130">
        <f>BW1045</f>
        <v/>
      </c>
      <c r="J1045" s="1299" t="inlineStr">
        <is>
          <t>WLAN</t>
        </is>
      </c>
      <c r="K1045" s="1299" t="inlineStr">
        <is>
          <t>2.4 GHz</t>
        </is>
      </c>
      <c r="L1045" s="115"/>
      <c r="M1045" s="130"/>
      <c r="N1045" s="119"/>
      <c r="O1045" s="131"/>
      <c r="P1045" s="6597"/>
      <c r="Q1045" s="131"/>
      <c r="R1045" s="131"/>
      <c r="S1045" s="6593"/>
      <c r="T1045" s="130">
        <v>7</v>
      </c>
      <c r="U1045" s="6593">
        <v>2442</v>
      </c>
      <c r="V1045" s="119"/>
      <c r="W1045" s="1305"/>
      <c r="X1045" s="119"/>
      <c r="Y1045" s="119"/>
      <c r="Z1045" s="119"/>
      <c r="AA1045" s="115"/>
      <c r="AB1045" s="115"/>
      <c r="AC1045" s="1300">
        <f>IF(OR(BX1045="Close to Ear",BX1045="Close to Head"),"Head",IF(BX1045="Extremity","Extremity","Body"))</f>
        <v/>
      </c>
      <c r="AD1045" s="1301">
        <f>CA1045</f>
        <v/>
      </c>
      <c r="AE1045" s="1299">
        <f>CB1045</f>
        <v/>
      </c>
      <c r="AF1045" s="115"/>
      <c r="AG1045" s="1302">
        <f>IF(OR(AZ1045="",BA1045=""),"N/A",IF(DC1045="Pass","P","F"))</f>
        <v/>
      </c>
      <c r="AH1045" s="129"/>
      <c r="AI1045" s="129"/>
      <c r="AJ1045" s="129"/>
      <c r="AK1045" s="119"/>
      <c r="AL1045" s="115"/>
      <c r="AM1045" s="119"/>
      <c r="AN1045" s="119"/>
      <c r="AO1045" s="692"/>
      <c r="AP1045" s="692"/>
      <c r="AQ1045" s="692"/>
      <c r="AR1045" s="692"/>
      <c r="AS1045" s="692"/>
      <c r="AT1045" s="1303">
        <f>IF(AC1045="Extremity",IF(CG1045="","",CG1045),"")</f>
        <v/>
      </c>
      <c r="AU1045" s="1303">
        <f>IF(AC1045="Extremity",IF(CH1045="","",CH1045),"")</f>
        <v/>
      </c>
      <c r="AV1045" s="1304">
        <f>IF(AC1045="Extremity","",IF(CE1045="","",CE1045))</f>
        <v/>
      </c>
      <c r="AW1045" s="1304">
        <f>IF(AD1045="Extremity","",IF(CF1045="","",CF1045))</f>
        <v/>
      </c>
      <c r="AX1045" s="1305">
        <f>DL1045</f>
        <v/>
      </c>
      <c r="AY1045" s="1305">
        <f>DQ1045</f>
        <v/>
      </c>
      <c r="AZ1045" s="3377">
        <f>IF(AC1045="Extremity",IF(DA1045="","",DA1045),"")</f>
        <v/>
      </c>
      <c r="BA1045" s="3378">
        <f>IF(AC1045="Extremity","",IF(CT1045="","",CT1045))</f>
        <v/>
      </c>
      <c r="BB1045" s="1305">
        <f>IF(AC1045="Extremity",IF(DB1045="","",DB1045),"")</f>
        <v/>
      </c>
      <c r="BC1045" s="1304">
        <f>IF(AC1045="Extremity","",IF(CZ1045="","",CZ1045))</f>
        <v/>
      </c>
      <c r="BD1045" s="1305">
        <f>DD1045</f>
        <v/>
      </c>
      <c r="BE1045" s="132">
        <f>DE1045</f>
        <v/>
      </c>
      <c r="BF1045" s="133">
        <f>DF1045*60</f>
        <v/>
      </c>
      <c r="BG1045" s="121">
        <f>BE1045</f>
        <v/>
      </c>
      <c r="BH1045" s="133">
        <f>DG1045*60</f>
        <v/>
      </c>
      <c r="BI1045" s="133">
        <f>DH1045</f>
        <v/>
      </c>
      <c r="BJ1045" s="117"/>
      <c r="BK1045" s="812">
        <f>Overview!$E$7</f>
        <v/>
      </c>
      <c r="BL1045" s="117"/>
      <c r="BM1045" s="834">
        <f>DI1045</f>
        <v/>
      </c>
      <c r="BN1045" s="812">
        <f>Overview!$P$153</f>
        <v/>
      </c>
      <c r="BO1045" s="117"/>
      <c r="BP1045" s="117"/>
      <c r="BQ1045" s="115"/>
      <c r="BR1045" s="1478"/>
      <c r="BS1045" s="1541"/>
      <c r="BT1045" s="1864" t="inlineStr">
        <is>
          <t>WLAN</t>
        </is>
      </c>
      <c r="BU1045" s="1828" t="inlineStr">
        <is>
          <t>2.4 GHz</t>
        </is>
      </c>
      <c r="BV1045" s="906">
        <f>Overview!$H$30</f>
        <v/>
      </c>
      <c r="BW1045" s="1828"/>
      <c r="BX1045" s="1864" t="inlineStr">
        <is>
          <t>Body</t>
        </is>
      </c>
      <c r="BY1045" s="1192"/>
      <c r="BZ1045" s="1192"/>
      <c r="CA1045" s="1193" t="str">
        <f>CA1044</f>
        <v>TBD</v>
      </c>
      <c r="CB1045" s="1071">
        <v>5</v>
      </c>
      <c r="CC1045" s="1192">
        <f>IF(COUNT('Conducted WiFi'!$AH$3:$AH$9)=0,7,INDEX('Conducted WiFi'!$T$3:$T$9,MATCH(MAX('Conducted WiFi'!$AH$3:$AH$9),'Conducted WiFi'!$AH$3:$AH$9,0)))</f>
        <v>7</v>
      </c>
      <c r="CD1045" s="1192">
        <f>IF(COUNT('Conducted WiFi'!$AH$3:$AH$9)=0,2442,INDEX('Conducted WiFi'!$U$3:$U$9,MATCH(MAX('Conducted WiFi'!$AH$3:$AH$9),'Conducted WiFi'!$AH$3:$AH$9,0)))</f>
        <v>2442</v>
      </c>
      <c r="CE1045" s="7237"/>
      <c r="CF1045" s="7237"/>
      <c r="CG1045" s="7245"/>
      <c r="CH1045" s="7245"/>
      <c r="CI1045" s="225">
        <f>BY1045</f>
        <v/>
      </c>
      <c r="CJ1045" s="237">
        <f>BZ1045</f>
        <v/>
      </c>
      <c r="CK1045" s="223">
        <f>CA1045</f>
        <v/>
      </c>
      <c r="CL1045" s="237">
        <f>CC1045</f>
        <v/>
      </c>
      <c r="CM1045" s="394">
        <f>CD1045</f>
        <v/>
      </c>
      <c r="CN1045" s="1966"/>
      <c r="CO1045" s="1967"/>
      <c r="CP1045" s="7214">
        <f>IF(CF1045=""," ",IF(ABS(CE1045-CF1045)&lt;=0.1,"Valid","Not valid"))</f>
        <v/>
      </c>
      <c r="CQ1045" s="1674">
        <f> IF(CE1045="","",IF(AND(CE1045&lt;&gt;"",CF1045=""),IF(CE1045&gt;=0.8,"Medir+Sig Max","No"),IF(CF1045&lt;&gt;"",IF(CF1045&gt;=0.8,"Medir+Sig Max","No"),"")))</f>
        <v/>
      </c>
      <c r="CR1045" s="6927"/>
      <c r="CS1045" s="1674"/>
      <c r="CT1045" s="220">
        <f>IF(CO1045="",IF(AND(CE1045="",CF1045=""),"",IF(CF1045="",IF(DQ1045&gt;1,ROUND(DQ1045*CE1045,3),CE1045),IF(DQ1045&gt;1,ROUND(DQ1045*CF1045,3),CF1045))),IF(AND(CE1045="",CF1045=""),"",IF(CF1045="",IF(DQ1045&gt;1,ROUND(DQ1045*CE1045*(1/(CO1045)),3),CE1045*(1/(CO1045))),IF(DQ1045&gt;1,ROUND(DQ1045*CF1045*(1/(CO1045)),3),CF1045*(1/(CO1045))))))</f>
        <v/>
      </c>
      <c r="CU1045" s="224">
        <f>BY1045</f>
        <v/>
      </c>
      <c r="CV1045" s="237">
        <f>BZ1045</f>
        <v/>
      </c>
      <c r="CW1045" s="237">
        <f>CA1045</f>
        <v/>
      </c>
      <c r="CX1045" s="224">
        <f>CC1045</f>
        <v/>
      </c>
      <c r="CY1045" s="237">
        <f>CD1045</f>
        <v/>
      </c>
      <c r="CZ1045" s="7474">
        <f>IF(COUNTIF(Overview!K12:K14,TRUE)&gt;0,1.6,IF(COUNTIF(Overview!L12:L14,TRUE)&gt;0,8,0))</f>
        <v/>
      </c>
      <c r="DA1045" s="1666"/>
      <c r="DB1045" s="7483"/>
      <c r="DC1045" s="844">
        <f>IF(CT1045="","",IF(CT1045&gt;CZ1045,"Fail","Pass"))</f>
        <v/>
      </c>
      <c r="DD1045" s="402"/>
      <c r="DE1045" s="1565">
        <f>MyTimestamp(DC1045)</f>
        <v/>
      </c>
      <c r="DF1045" s="1531">
        <f>IF(COUNT(CE1045:CH1045)=1,15,IF(COUNT(CE1045:CH1045)=0,0,30))</f>
        <v/>
      </c>
      <c r="DG1045" s="1532">
        <f>IF(DF1045=0,0,2)</f>
        <v/>
      </c>
      <c r="DH1045" s="1866"/>
      <c r="DI1045" s="1866"/>
      <c r="DJ1045" s="1863"/>
      <c r="DK1045" s="1968"/>
      <c r="DL1045" s="1574">
        <f>10^(CN1045/20)*100-100</f>
        <v/>
      </c>
      <c r="DM1045" s="976"/>
      <c r="DN1045" s="1274"/>
      <c r="DO1045" s="976">
        <f>IF(DM1045="","",10^(DM1045/10))</f>
        <v/>
      </c>
      <c r="DP1045" s="976">
        <f>IF(ISNUMBER(DN1045)=FALSE,"",10^(DN1045/10))</f>
        <v/>
      </c>
      <c r="DQ1045" s="1578">
        <f>IF(AND(ISNUMBER(DO1045),ISNUMBER(DP1045)),IF(DO1045/DP1045&gt;1,ROUND((DO1045)/DP1045,3),1),1)</f>
        <v/>
      </c>
      <c r="DR1045" s="1541"/>
      <c r="DS1045" s="1541"/>
      <c r="DT1045" s="1541"/>
      <c r="DU1045" s="1541"/>
      <c r="DV1045" s="1541"/>
      <c r="DW1045" s="1541"/>
      <c r="DX1045" s="1541"/>
      <c r="DY1045" s="1541"/>
      <c r="DZ1045" s="1541"/>
      <c r="EA1045" s="1541"/>
      <c r="EB1045" s="1541"/>
      <c r="EC1045" s="1541"/>
      <c r="ED1045" s="1541"/>
      <c r="EE1045" s="1541"/>
      <c r="EF1045" s="1541"/>
      <c r="EG1045" s="1541"/>
      <c r="EH1045" s="1541"/>
      <c r="EI1045" s="1541"/>
      <c r="EJ1045" s="1541"/>
      <c r="EK1045" s="1541"/>
      <c r="EL1045" s="1541"/>
      <c r="EM1045" s="1541"/>
      <c r="EN1045" s="1541"/>
      <c r="EO1045" s="1541"/>
      <c r="EP1045" s="1541"/>
      <c r="EQ1045" s="1541"/>
      <c r="ER1045" s="1541"/>
      <c r="ES1045" s="1541"/>
      <c r="ET1045" s="1541"/>
      <c r="EU1045" s="1541"/>
      <c r="EV1045" s="1541"/>
    </row>
    <row r="1046" ht="15" x14ac:dyDescent="0.25">
      <c r="A1046" s="1541"/>
      <c r="B1046" s="1541"/>
      <c r="C1046"/>
      <c r="D1046" s="1486"/>
      <c r="E1046" s="1486"/>
      <c r="F1046" s="672" t="inlineStr">
        <is>
          <t>5.5</t>
        </is>
      </c>
      <c r="G1046" s="1497"/>
      <c r="H1046" s="130">
        <f>BV1046</f>
        <v/>
      </c>
      <c r="I1046" s="130">
        <f>BW1046</f>
        <v/>
      </c>
      <c r="J1046" s="1299" t="inlineStr">
        <is>
          <t>WLAN</t>
        </is>
      </c>
      <c r="K1046" s="1299" t="inlineStr">
        <is>
          <t>2.4 GHz</t>
        </is>
      </c>
      <c r="L1046" s="115"/>
      <c r="M1046" s="130"/>
      <c r="N1046" s="119"/>
      <c r="O1046" s="131"/>
      <c r="P1046" s="6597"/>
      <c r="Q1046" s="131"/>
      <c r="R1046" s="131"/>
      <c r="S1046" s="6593"/>
      <c r="T1046" s="130">
        <v>7</v>
      </c>
      <c r="U1046" s="6593">
        <v>2442</v>
      </c>
      <c r="V1046" s="119"/>
      <c r="W1046" s="1305"/>
      <c r="X1046" s="119"/>
      <c r="Y1046" s="119"/>
      <c r="Z1046" s="119"/>
      <c r="AA1046" s="115"/>
      <c r="AB1046" s="115"/>
      <c r="AC1046" s="1300">
        <f>IF(OR(BX1046="Close to Ear",BX1046="Close to Head"),"Head",IF(BX1046="Extremity","Extremity","Body"))</f>
        <v/>
      </c>
      <c r="AD1046" s="1301">
        <f>CA1046</f>
        <v/>
      </c>
      <c r="AE1046" s="1299">
        <f>CB1046</f>
        <v/>
      </c>
      <c r="AF1046" s="115"/>
      <c r="AG1046" s="1302">
        <f>IF(OR(AZ1046="",BA1046=""),"N/A",IF(DC1046="Pass","P","F"))</f>
        <v/>
      </c>
      <c r="AH1046" s="129"/>
      <c r="AI1046" s="129"/>
      <c r="AJ1046" s="129"/>
      <c r="AK1046" s="119"/>
      <c r="AL1046" s="115"/>
      <c r="AM1046" s="119"/>
      <c r="AN1046" s="119"/>
      <c r="AO1046" s="692"/>
      <c r="AP1046" s="692"/>
      <c r="AQ1046" s="692"/>
      <c r="AR1046" s="692"/>
      <c r="AS1046" s="692"/>
      <c r="AT1046" s="1303">
        <f>IF(AC1046="Extremity",IF(CG1046="","",CG1046),"")</f>
        <v/>
      </c>
      <c r="AU1046" s="1303">
        <f>IF(AC1046="Extremity",IF(CH1046="","",CH1046),"")</f>
        <v/>
      </c>
      <c r="AV1046" s="1304">
        <f>IF(AC1046="Extremity","",IF(CE1046="","",CE1046))</f>
        <v/>
      </c>
      <c r="AW1046" s="1304">
        <f>IF(AD1046="Extremity","",IF(CF1046="","",CF1046))</f>
        <v/>
      </c>
      <c r="AX1046" s="1305">
        <f>DL1046</f>
        <v/>
      </c>
      <c r="AY1046" s="1305">
        <f>DQ1046</f>
        <v/>
      </c>
      <c r="AZ1046" s="3377">
        <f>IF(AC1046="Extremity",IF(DA1046="","",DA1046),"")</f>
        <v/>
      </c>
      <c r="BA1046" s="3378">
        <f>IF(AC1046="Extremity","",IF(CT1046="","",CT1046))</f>
        <v/>
      </c>
      <c r="BB1046" s="1305">
        <f>IF(AC1046="Extremity",IF(DB1046="","",DB1046),"")</f>
        <v/>
      </c>
      <c r="BC1046" s="1304">
        <f>IF(AC1046="Extremity","",IF(CZ1046="","",CZ1046))</f>
        <v/>
      </c>
      <c r="BD1046" s="1305">
        <f>DD1046</f>
        <v/>
      </c>
      <c r="BE1046" s="132">
        <f>DE1046</f>
        <v/>
      </c>
      <c r="BF1046" s="133">
        <f>DF1046*60</f>
        <v/>
      </c>
      <c r="BG1046" s="121">
        <f>BE1046</f>
        <v/>
      </c>
      <c r="BH1046" s="133">
        <f>DG1046*60</f>
        <v/>
      </c>
      <c r="BI1046" s="133">
        <f>DH1046</f>
        <v/>
      </c>
      <c r="BJ1046" s="117"/>
      <c r="BK1046" s="812">
        <f>Overview!$E$7</f>
        <v/>
      </c>
      <c r="BL1046" s="117"/>
      <c r="BM1046" s="834">
        <f>DI1046</f>
        <v/>
      </c>
      <c r="BN1046" s="812">
        <f>Overview!$P$153</f>
        <v/>
      </c>
      <c r="BO1046" s="117"/>
      <c r="BP1046" s="117"/>
      <c r="BQ1046" s="115"/>
      <c r="BR1046" s="1478"/>
      <c r="BS1046" s="1541"/>
      <c r="BT1046" s="1864" t="inlineStr">
        <is>
          <t>WLAN</t>
        </is>
      </c>
      <c r="BU1046" s="1828" t="inlineStr">
        <is>
          <t>2.4 GHz</t>
        </is>
      </c>
      <c r="BV1046" s="906">
        <f>Overview!$H$30</f>
        <v/>
      </c>
      <c r="BW1046" s="1828"/>
      <c r="BX1046" s="1864" t="inlineStr">
        <is>
          <t>Body</t>
        </is>
      </c>
      <c r="BY1046" s="1194"/>
      <c r="BZ1046" s="1194"/>
      <c r="CA1046" s="1194" t="str">
        <f>CA1045</f>
        <v>TBD</v>
      </c>
      <c r="CB1046" s="1970">
        <v>5</v>
      </c>
      <c r="CC1046" s="1194">
        <f>IF(COUNT('Conducted WiFi'!$AH$3:$AH$9)=0,7,INDEX('Conducted WiFi'!$T$3:$T$9,MATCH(MAX('Conducted WiFi'!$AH$3:$AH$9),'Conducted WiFi'!$AH$3:$AH$9,0)))</f>
        <v>7</v>
      </c>
      <c r="CD1046" s="1195">
        <f>IF(COUNT('Conducted WiFi'!$AH$3:$AH$9)=0,2442,INDEX('Conducted WiFi'!$U$3:$U$9,MATCH(MAX('Conducted WiFi'!$AH$3:$AH$9),'Conducted WiFi'!$AH$3:$AH$9,0)))</f>
        <v>2442</v>
      </c>
      <c r="CE1046" s="7237"/>
      <c r="CF1046" s="7237"/>
      <c r="CG1046" s="7245"/>
      <c r="CH1046" s="7245"/>
      <c r="CI1046" s="225">
        <f>BY1046</f>
        <v/>
      </c>
      <c r="CJ1046" s="237">
        <f>BZ1046</f>
        <v/>
      </c>
      <c r="CK1046" s="223">
        <f>CA1046</f>
        <v/>
      </c>
      <c r="CL1046" s="237">
        <f>CC1046</f>
        <v/>
      </c>
      <c r="CM1046" s="394">
        <f>CD1046</f>
        <v/>
      </c>
      <c r="CN1046" s="1966"/>
      <c r="CO1046" s="1967"/>
      <c r="CP1046" s="7214">
        <f>IF(CF1046=""," ",IF(ABS(CE1046-CF1046)&lt;=0.1,"Valid","Not valid"))</f>
        <v/>
      </c>
      <c r="CQ1046" s="1674">
        <f> IF(CE1046="","",IF(AND(CE1046&lt;&gt;"",CF1046=""),IF(CE1046&gt;=0.8,"Medir+Sig Max","No"),IF(CF1046&lt;&gt;"",IF(CF1046&gt;=0.8,"Medir+Sig Max","No"),"")))</f>
        <v/>
      </c>
      <c r="CR1046" s="6927"/>
      <c r="CS1046" s="1674"/>
      <c r="CT1046" s="220">
        <f>IF(CO1046="",IF(AND(CE1046="",CF1046=""),"",IF(CF1046="",IF(DQ1046&gt;1,ROUND(DQ1046*CE1046,3),CE1046),IF(DQ1046&gt;1,ROUND(DQ1046*CF1046,3),CF1046))),IF(AND(CE1046="",CF1046=""),"",IF(CF1046="",IF(DQ1046&gt;1,ROUND(DQ1046*CE1046*(1/(CO1046)),3),CE1046*(1/(CO1046))),IF(DQ1046&gt;1,ROUND(DQ1046*CF1046*(1/(CO1046)),3),CF1046*(1/(CO1046))))))</f>
        <v/>
      </c>
      <c r="CU1046" s="224">
        <f>BY1046</f>
        <v/>
      </c>
      <c r="CV1046" s="237">
        <f>BZ1046</f>
        <v/>
      </c>
      <c r="CW1046" s="237">
        <f>CA1046</f>
        <v/>
      </c>
      <c r="CX1046" s="224">
        <f>CC1046</f>
        <v/>
      </c>
      <c r="CY1046" s="237">
        <f>CD1046</f>
        <v/>
      </c>
      <c r="CZ1046" s="7474">
        <f>IF(COUNTIF(Overview!K12:K14,TRUE)&gt;0,1.6,IF(COUNTIF(Overview!L12:L14,TRUE)&gt;0,8,0))</f>
        <v/>
      </c>
      <c r="DA1046" s="1666"/>
      <c r="DB1046" s="7483"/>
      <c r="DC1046" s="844">
        <f>IF(CT1046="","",IF(CT1046&gt;CZ1046,"Fail","Pass"))</f>
        <v/>
      </c>
      <c r="DD1046" s="402"/>
      <c r="DE1046" s="1565">
        <f>MyTimestamp(DC1046)</f>
        <v/>
      </c>
      <c r="DF1046" s="1531">
        <f>IF(COUNT(CE1046:CH1046)=1,15,IF(COUNT(CE1046:CH1046)=0,0,30))</f>
        <v/>
      </c>
      <c r="DG1046" s="1532">
        <f>IF(DF1046=0,0,2)</f>
        <v/>
      </c>
      <c r="DH1046" s="1866"/>
      <c r="DI1046" s="1866"/>
      <c r="DJ1046" s="1863"/>
      <c r="DK1046" s="1968"/>
      <c r="DL1046" s="1574">
        <f>10^(CN1046/20)*100-100</f>
        <v/>
      </c>
      <c r="DM1046" s="976"/>
      <c r="DN1046" s="1275"/>
      <c r="DO1046" s="976">
        <f>IF(DM1046="","",10^(DM1046/10))</f>
        <v/>
      </c>
      <c r="DP1046" s="976">
        <f>IF(ISNUMBER(DN1046)=FALSE,"",10^(DN1046/10))</f>
        <v/>
      </c>
      <c r="DQ1046" s="1578">
        <f>IF(AND(ISNUMBER(DO1046),ISNUMBER(DP1046)),IF(DO1046/DP1046&gt;1,ROUND((DO1046)/DP1046,3),1),1)</f>
        <v/>
      </c>
      <c r="DR1046" s="1541"/>
      <c r="DS1046" s="1541"/>
      <c r="DT1046" s="1541"/>
      <c r="DU1046" s="1541"/>
      <c r="DV1046" s="1541"/>
      <c r="DW1046" s="1541"/>
      <c r="DX1046" s="1541"/>
      <c r="DY1046" s="1541"/>
      <c r="DZ1046" s="1541"/>
      <c r="EA1046" s="1541"/>
      <c r="EB1046" s="1541"/>
      <c r="EC1046" s="1541"/>
      <c r="ED1046" s="1541"/>
      <c r="EE1046" s="1541"/>
      <c r="EF1046" s="1541"/>
      <c r="EG1046" s="1541"/>
      <c r="EH1046" s="1541"/>
      <c r="EI1046" s="1541"/>
      <c r="EJ1046" s="1541"/>
      <c r="EK1046" s="1541"/>
      <c r="EL1046" s="1541"/>
      <c r="EM1046" s="1541"/>
      <c r="EN1046" s="1541"/>
      <c r="EO1046" s="1541"/>
      <c r="EP1046" s="1541"/>
      <c r="EQ1046" s="1541"/>
      <c r="ER1046" s="1541"/>
      <c r="ES1046" s="1541"/>
      <c r="ET1046" s="1541"/>
      <c r="EU1046" s="1541"/>
      <c r="EV1046" s="1541"/>
    </row>
    <row r="1047" ht="15" x14ac:dyDescent="0.25">
      <c r="A1047" s="1541"/>
      <c r="B1047" s="1541"/>
      <c r="C1047"/>
      <c r="D1047" s="1486"/>
      <c r="E1047" s="1486"/>
      <c r="F1047" s="672" t="inlineStr">
        <is>
          <t>5.5</t>
        </is>
      </c>
      <c r="G1047" s="1497"/>
      <c r="H1047" s="130">
        <f>BV1047</f>
        <v/>
      </c>
      <c r="I1047" s="130">
        <f>BW1047</f>
        <v/>
      </c>
      <c r="J1047" s="1299" t="inlineStr">
        <is>
          <t>WLAN</t>
        </is>
      </c>
      <c r="K1047" s="1299" t="inlineStr">
        <is>
          <t>2.4 GHz</t>
        </is>
      </c>
      <c r="L1047" s="115"/>
      <c r="M1047" s="130"/>
      <c r="N1047" s="119"/>
      <c r="O1047" s="131"/>
      <c r="P1047" s="6597"/>
      <c r="Q1047" s="131"/>
      <c r="R1047" s="131"/>
      <c r="S1047" s="6593"/>
      <c r="T1047" s="130">
        <v>7</v>
      </c>
      <c r="U1047" s="6593">
        <v>2442</v>
      </c>
      <c r="V1047" s="119"/>
      <c r="W1047" s="1305"/>
      <c r="X1047" s="119"/>
      <c r="Y1047" s="119"/>
      <c r="Z1047" s="119"/>
      <c r="AA1047" s="115"/>
      <c r="AB1047" s="115"/>
      <c r="AC1047" s="1300">
        <f>IF(OR(BX1047="Close to Ear",BX1047="Close to Head"),"Head",IF(BX1047="Extremity","Extremity","Body"))</f>
        <v/>
      </c>
      <c r="AD1047" s="1301">
        <f>CA1047</f>
        <v/>
      </c>
      <c r="AE1047" s="1299">
        <f>CB1047</f>
        <v/>
      </c>
      <c r="AF1047" s="115"/>
      <c r="AG1047" s="1302">
        <f>IF(OR(AZ1047="",BA1047=""),"N/A",IF(DC1047="Pass","P","F"))</f>
        <v/>
      </c>
      <c r="AH1047" s="129"/>
      <c r="AI1047" s="129"/>
      <c r="AJ1047" s="129"/>
      <c r="AK1047" s="119"/>
      <c r="AL1047" s="115"/>
      <c r="AM1047" s="119"/>
      <c r="AN1047" s="119"/>
      <c r="AO1047" s="692"/>
      <c r="AP1047" s="692"/>
      <c r="AQ1047" s="692"/>
      <c r="AR1047" s="692"/>
      <c r="AS1047" s="692"/>
      <c r="AT1047" s="1303">
        <f>IF(AC1047="Extremity",IF(CG1047="","",CG1047),"")</f>
        <v/>
      </c>
      <c r="AU1047" s="1303">
        <f>IF(AC1047="Extremity",IF(CH1047="","",CH1047),"")</f>
        <v/>
      </c>
      <c r="AV1047" s="1304">
        <f>IF(AC1047="Extremity","",IF(CE1047="","",CE1047))</f>
        <v/>
      </c>
      <c r="AW1047" s="1304">
        <f>IF(AD1047="Extremity","",IF(CF1047="","",CF1047))</f>
        <v/>
      </c>
      <c r="AX1047" s="1305">
        <f>DL1047</f>
        <v/>
      </c>
      <c r="AY1047" s="1305">
        <f>DQ1047</f>
        <v/>
      </c>
      <c r="AZ1047" s="3377">
        <f>IF(AC1047="Extremity",IF(DA1047="","",DA1047),"")</f>
        <v/>
      </c>
      <c r="BA1047" s="3378">
        <f>IF(AC1047="Extremity","",IF(CT1047="","",CT1047))</f>
        <v/>
      </c>
      <c r="BB1047" s="1305">
        <f>IF(AC1047="Extremity",IF(DB1047="","",DB1047),"")</f>
        <v/>
      </c>
      <c r="BC1047" s="1304">
        <f>IF(AC1047="Extremity","",IF(CZ1047="","",CZ1047))</f>
        <v/>
      </c>
      <c r="BD1047" s="1305">
        <f>DD1047</f>
        <v/>
      </c>
      <c r="BE1047" s="132">
        <f>DE1047</f>
        <v/>
      </c>
      <c r="BF1047" s="133">
        <f>DF1047*60</f>
        <v/>
      </c>
      <c r="BG1047" s="121">
        <f>BE1047</f>
        <v/>
      </c>
      <c r="BH1047" s="133">
        <f>DG1047*60</f>
        <v/>
      </c>
      <c r="BI1047" s="133">
        <f>DH1047</f>
        <v/>
      </c>
      <c r="BJ1047" s="117"/>
      <c r="BK1047" s="812">
        <f>Overview!$E$7</f>
        <v/>
      </c>
      <c r="BL1047" s="117"/>
      <c r="BM1047" s="834">
        <f>DI1047</f>
        <v/>
      </c>
      <c r="BN1047" s="812">
        <f>Overview!$P$153</f>
        <v/>
      </c>
      <c r="BO1047" s="117"/>
      <c r="BP1047" s="117"/>
      <c r="BQ1047" s="115"/>
      <c r="BR1047" s="1478"/>
      <c r="BS1047" s="1541"/>
      <c r="BT1047" s="1864" t="inlineStr">
        <is>
          <t>WLAN</t>
        </is>
      </c>
      <c r="BU1047" s="1828" t="inlineStr">
        <is>
          <t>2.4 GHz</t>
        </is>
      </c>
      <c r="BV1047" s="906">
        <f>Overview!$H$30</f>
        <v/>
      </c>
      <c r="BW1047" s="1828"/>
      <c r="BX1047" s="1864" t="inlineStr">
        <is>
          <t>Body</t>
        </is>
      </c>
      <c r="BY1047" s="1196"/>
      <c r="BZ1047" s="1196"/>
      <c r="CA1047" s="881" t="str">
        <f>CONCATENATE(CA1045," - Variability")</f>
        <v>TBD - Variability</v>
      </c>
      <c r="CB1047" s="200">
        <v>5</v>
      </c>
      <c r="CC1047" s="881">
        <f>IF(COUNT('Conducted WiFi'!$AH$3:$AH$9)=0,7,INDEX('Conducted WiFi'!$T$3:$T$9,MATCH(MAX('Conducted WiFi'!$AH$3:$AH$9),'Conducted WiFi'!$AH$3:$AH$9,0)))</f>
        <v>7</v>
      </c>
      <c r="CD1047" s="881">
        <f>IF(COUNT('Conducted WiFi'!$AH$3:$AH$9)=0,2442,INDEX('Conducted WiFi'!$U$3:$U$9,MATCH(MAX('Conducted WiFi'!$AH$3:$AH$9),'Conducted WiFi'!$AH$3:$AH$9,0)))</f>
        <v>2442</v>
      </c>
      <c r="CE1047" s="7234"/>
      <c r="CF1047" s="7234"/>
      <c r="CG1047" s="7245"/>
      <c r="CH1047" s="7245"/>
      <c r="CI1047" s="225">
        <f>BY1047</f>
        <v/>
      </c>
      <c r="CJ1047" s="237">
        <f>BZ1047</f>
        <v/>
      </c>
      <c r="CK1047" s="223">
        <f>CA1047</f>
        <v/>
      </c>
      <c r="CL1047" s="237">
        <f>CC1047</f>
        <v/>
      </c>
      <c r="CM1047" s="237">
        <f>CD1047</f>
        <v/>
      </c>
      <c r="CN1047" s="1527"/>
      <c r="CO1047" s="1967"/>
      <c r="CP1047" s="7214">
        <f>IF(CF1047=""," ",IF(ABS(CE1047-CF1047)&lt;=0.1,"Valid","Not valid"))</f>
        <v/>
      </c>
      <c r="CQ1047" s="1674">
        <f> IF(CE1047="","",IF(AND(CE1047&lt;&gt;"",CF1047=""),IF(CE1047&gt;=0.8,"Medir+Sig Max","No"),IF(CF1047&lt;&gt;"",IF(CF1047&gt;=0.8,"Medir+Sig Max","No"),"")))</f>
        <v/>
      </c>
      <c r="CR1047" s="6927"/>
      <c r="CS1047" s="1674">
        <f>IF(CF1047="","",IF(MAX(CF1032:CF1046)=0,"",IF(AND(CF1047&lt;=1.45,(CF1047/MAX(CF1032:CF1046))&lt;=1.2,(CF1047/MAX(CF1032:CF1046))&gt;=0.8),"Válido","REPETIR VAR")))</f>
        <v/>
      </c>
      <c r="CT1047" s="6710">
        <f>IF(CO1047="",IF(AND(CE1047="",CF1047=""),"",IF(CF1047="",IF(DQ1047&gt;1,ROUND(DQ1047*CE1047,3),CE1047),IF(DQ1047&gt;1,ROUND(DQ1047*CF1047,3),CF1047))),IF(AND(CE1047="",CF1047=""),"",IF(CF1047="",IF(DQ1047&gt;1,ROUND(DQ1047*CE1047*(1/(CO1047)),3),CE1047*(1/(CO1047))),IF(DQ1047&gt;1,ROUND(DQ1047*CF1047*(1/(CO1047)),3),CF1047*(1/(CO1047))))))</f>
        <v/>
      </c>
      <c r="CU1047" s="224">
        <f>BY1047</f>
        <v/>
      </c>
      <c r="CV1047" s="237">
        <f>BZ1047</f>
        <v/>
      </c>
      <c r="CW1047" s="237">
        <f>CA1047</f>
        <v/>
      </c>
      <c r="CX1047" s="224">
        <f>CC1047</f>
        <v/>
      </c>
      <c r="CY1047" s="237">
        <f>CD1047</f>
        <v/>
      </c>
      <c r="CZ1047" s="7474">
        <f>IF(COUNTIF(Overview!K12:K14,TRUE)&gt;0,1.6,IF(COUNTIF(Overview!L12:L14,TRUE)&gt;0,8,0))</f>
        <v/>
      </c>
      <c r="DA1047" s="1788"/>
      <c r="DB1047" s="7483"/>
      <c r="DC1047" s="844">
        <f>IF(CT1047="","",IF(CT1047&gt;CZ1047,"Fail","Pass"))</f>
        <v/>
      </c>
      <c r="DD1047" s="402"/>
      <c r="DE1047" s="1565">
        <f>MyTimestamp(DC1047)</f>
        <v/>
      </c>
      <c r="DF1047" s="1531">
        <f>IF(COUNT(CE1047:CH1047)=1,15,IF(COUNT(CE1047:CH1047)=0,0,30))</f>
        <v/>
      </c>
      <c r="DG1047" s="1532">
        <f>IF(DF1047=0,0,2)</f>
        <v/>
      </c>
      <c r="DH1047" s="1866"/>
      <c r="DI1047" s="1866"/>
      <c r="DJ1047" s="1863"/>
      <c r="DK1047" s="1789"/>
      <c r="DL1047" s="1574">
        <f>10^(CN1047/20)*100-100</f>
        <v/>
      </c>
      <c r="DM1047" s="976"/>
      <c r="DN1047" s="1275"/>
      <c r="DO1047" s="976">
        <f>IF(DM1047="","",10^(DM1047/10))</f>
        <v/>
      </c>
      <c r="DP1047" s="976">
        <f>IF(ISNUMBER(DN1047)=FALSE,"",10^(DN1047/10))</f>
        <v/>
      </c>
      <c r="DQ1047" s="1578">
        <f>IF(AND(ISNUMBER(DO1047),ISNUMBER(DP1047)),IF(DO1047/DP1047&gt;1,ROUND((DO1047)/DP1047,3),1),1)</f>
        <v/>
      </c>
      <c r="DR1047" s="1541"/>
      <c r="DS1047" s="1541"/>
      <c r="DT1047" s="1541"/>
      <c r="DU1047" s="1541"/>
      <c r="DV1047" s="1541"/>
      <c r="DW1047" s="1541"/>
      <c r="DX1047" s="1541"/>
      <c r="DY1047" s="1541"/>
      <c r="DZ1047" s="1541"/>
      <c r="EA1047" s="1541"/>
      <c r="EB1047" s="1541"/>
      <c r="EC1047" s="1541"/>
      <c r="ED1047" s="1541"/>
      <c r="EE1047" s="1541"/>
      <c r="EF1047" s="1541"/>
      <c r="EG1047" s="1541"/>
      <c r="EH1047" s="1541"/>
      <c r="EI1047" s="1541"/>
      <c r="EJ1047" s="1541"/>
      <c r="EK1047" s="1541"/>
      <c r="EL1047" s="1541"/>
      <c r="EM1047" s="1541"/>
      <c r="EN1047" s="1541"/>
      <c r="EO1047" s="1541"/>
      <c r="EP1047" s="1541"/>
      <c r="EQ1047" s="1541"/>
      <c r="ER1047" s="1541"/>
      <c r="ES1047" s="1541"/>
      <c r="ET1047" s="1541"/>
      <c r="EU1047" s="1541"/>
      <c r="EV1047" s="1541"/>
    </row>
    <row r="1048" ht="15" x14ac:dyDescent="0.25">
      <c r="A1048" s="1541"/>
      <c r="B1048" s="1541"/>
      <c r="C1048"/>
      <c r="D1048" s="1486"/>
      <c r="E1048" s="1486"/>
      <c r="F1048" s="672" t="inlineStr">
        <is>
          <t>5.5</t>
        </is>
      </c>
      <c r="G1048" s="1497"/>
      <c r="H1048" s="130">
        <f>BV1048</f>
        <v/>
      </c>
      <c r="I1048" s="130">
        <f>BW1048</f>
        <v/>
      </c>
      <c r="J1048" s="1299" t="inlineStr">
        <is>
          <t>WLAN</t>
        </is>
      </c>
      <c r="K1048" s="1299" t="inlineStr">
        <is>
          <t>2.4 GHz</t>
        </is>
      </c>
      <c r="L1048" s="115"/>
      <c r="M1048" s="130"/>
      <c r="N1048" s="119"/>
      <c r="O1048" s="131"/>
      <c r="P1048" s="6597"/>
      <c r="Q1048" s="131"/>
      <c r="R1048" s="131"/>
      <c r="S1048" s="6593"/>
      <c r="T1048" s="130">
        <v>7</v>
      </c>
      <c r="U1048" s="6593">
        <v>2442</v>
      </c>
      <c r="V1048" s="119"/>
      <c r="W1048" s="1305"/>
      <c r="X1048" s="119"/>
      <c r="Y1048" s="119"/>
      <c r="Z1048" s="119"/>
      <c r="AA1048" s="115"/>
      <c r="AB1048" s="115"/>
      <c r="AC1048" s="1300">
        <f>IF(OR(BX1048="Close to Ear",BX1048="Close to Head"),"Head",IF(BX1048="Extremity","Extremity","Body"))</f>
        <v/>
      </c>
      <c r="AD1048" s="1301">
        <f>CA1048</f>
        <v/>
      </c>
      <c r="AE1048" s="1299">
        <f>CB1048</f>
        <v/>
      </c>
      <c r="AF1048" s="115"/>
      <c r="AG1048" s="1302">
        <f>IF(OR(AZ1048="",BA1048=""),"N/A",IF(DC1048="Pass","P","F"))</f>
        <v/>
      </c>
      <c r="AH1048" s="129"/>
      <c r="AI1048" s="129"/>
      <c r="AJ1048" s="129"/>
      <c r="AK1048" s="119"/>
      <c r="AL1048" s="115"/>
      <c r="AM1048" s="119"/>
      <c r="AN1048" s="119"/>
      <c r="AO1048" s="692"/>
      <c r="AP1048" s="692"/>
      <c r="AQ1048" s="692"/>
      <c r="AR1048" s="692"/>
      <c r="AS1048" s="692"/>
      <c r="AT1048" s="1303">
        <f>IF(AC1048="Extremity",IF(CG1048="","",CG1048),"")</f>
        <v/>
      </c>
      <c r="AU1048" s="1303">
        <f>IF(AC1048="Extremity",IF(CH1048="","",CH1048),"")</f>
        <v/>
      </c>
      <c r="AV1048" s="1304">
        <f>IF(AC1048="Extremity","",IF(CE1048="","",CE1048))</f>
        <v/>
      </c>
      <c r="AW1048" s="1304">
        <f>IF(AD1048="Extremity","",IF(CF1048="","",CF1048))</f>
        <v/>
      </c>
      <c r="AX1048" s="1305">
        <f>DL1048</f>
        <v/>
      </c>
      <c r="AY1048" s="1305">
        <f>DQ1048</f>
        <v/>
      </c>
      <c r="AZ1048" s="3377">
        <f>IF(AC1048="Extremity",IF(DA1048="","",DA1048),"")</f>
        <v/>
      </c>
      <c r="BA1048" s="3378">
        <f>IF(AC1048="Extremity","",IF(CT1048="","",CT1048))</f>
        <v/>
      </c>
      <c r="BB1048" s="1305">
        <f>IF(AC1048="Extremity",IF(DB1048="","",DB1048),"")</f>
        <v/>
      </c>
      <c r="BC1048" s="1304">
        <f>IF(AC1048="Extremity","",IF(CZ1048="","",CZ1048))</f>
        <v/>
      </c>
      <c r="BD1048" s="1305">
        <f>DD1048</f>
        <v/>
      </c>
      <c r="BE1048" s="132">
        <f>DE1048</f>
        <v/>
      </c>
      <c r="BF1048" s="133">
        <f>DF1048*60</f>
        <v/>
      </c>
      <c r="BG1048" s="121">
        <f>BE1048</f>
        <v/>
      </c>
      <c r="BH1048" s="133">
        <f>DG1048*60</f>
        <v/>
      </c>
      <c r="BI1048" s="133">
        <f>DH1048</f>
        <v/>
      </c>
      <c r="BJ1048" s="117"/>
      <c r="BK1048" s="812">
        <f>Overview!$E$7</f>
        <v/>
      </c>
      <c r="BL1048" s="117"/>
      <c r="BM1048" s="834">
        <f>DI1048</f>
        <v/>
      </c>
      <c r="BN1048" s="812">
        <f>Overview!$P$153</f>
        <v/>
      </c>
      <c r="BO1048" s="117"/>
      <c r="BP1048" s="117"/>
      <c r="BQ1048" s="115"/>
      <c r="BR1048" s="1478"/>
      <c r="BS1048" s="1541"/>
      <c r="BT1048" s="1864" t="inlineStr">
        <is>
          <t>WLAN</t>
        </is>
      </c>
      <c r="BU1048" s="1828" t="inlineStr">
        <is>
          <t>2.4 GHz</t>
        </is>
      </c>
      <c r="BV1048" s="906">
        <f>Overview!$H$30</f>
        <v/>
      </c>
      <c r="BW1048" s="1828"/>
      <c r="BX1048" s="1864" t="inlineStr">
        <is>
          <t>Body</t>
        </is>
      </c>
      <c r="BY1048" s="1197"/>
      <c r="BZ1048" s="1197"/>
      <c r="CA1048" s="6689" t="str">
        <f>CONCATENATE(CA1046," - Variability2")</f>
        <v>TBD - Variability2</v>
      </c>
      <c r="CB1048" s="200">
        <v>5</v>
      </c>
      <c r="CC1048" s="6689">
        <f>IF(COUNT('Conducted WiFi'!$AH$3:$AH$9)=0,7,INDEX('Conducted WiFi'!$T$3:$T$9,MATCH(MAX('Conducted WiFi'!$AH$3:$AH$9),'Conducted WiFi'!$AH$3:$AH$9,0)))</f>
        <v>7</v>
      </c>
      <c r="CD1048" s="6689">
        <f>IF(COUNT('Conducted WiFi'!$AH$3:$AH$9)=0,2442,INDEX('Conducted WiFi'!$U$3:$U$9,MATCH(MAX('Conducted WiFi'!$AH$3:$AH$9),'Conducted WiFi'!$AH$3:$AH$9,0)))</f>
        <v>2442</v>
      </c>
      <c r="CE1048" s="7234"/>
      <c r="CF1048" s="7234"/>
      <c r="CG1048" s="7245"/>
      <c r="CH1048" s="7245"/>
      <c r="CI1048" s="225">
        <f>BY1048</f>
        <v/>
      </c>
      <c r="CJ1048" s="237">
        <f>BZ1048</f>
        <v/>
      </c>
      <c r="CK1048" s="223">
        <f>CA1048</f>
        <v/>
      </c>
      <c r="CL1048" s="237">
        <f>CC1048</f>
        <v/>
      </c>
      <c r="CM1048" s="237">
        <f>CD1048</f>
        <v/>
      </c>
      <c r="CN1048" s="1527"/>
      <c r="CO1048" s="1967"/>
      <c r="CP1048" s="7214">
        <f>IF(CF1048=""," ",IF(ABS(CE1048-CF1048)&lt;=0.1,"Valid","Not valid"))</f>
        <v/>
      </c>
      <c r="CQ1048" s="1674">
        <f> IF(CE1048="","",IF(AND(CE1048&lt;&gt;"",CF1048=""),IF(CE1048&gt;=0.8,"Medir+Sig Max","No"),IF(CF1048&lt;&gt;"",IF(CF1048&gt;=0.8,"Medir+Sig Max","No"),"")))</f>
        <v/>
      </c>
      <c r="CR1048" s="6927"/>
      <c r="CS1048" s="1674"/>
      <c r="CT1048" s="6710">
        <f>IF(CO1048="",IF(AND(CE1048="",CF1048=""),"",IF(CF1048="",IF(DQ1048&gt;1,ROUND(DQ1048*CE1048,3),CE1048),IF(DQ1048&gt;1,ROUND(DQ1048*CF1048,3),CF1048))),IF(AND(CE1048="",CF1048=""),"",IF(CF1048="",IF(DQ1048&gt;1,ROUND(DQ1048*CE1048*(1/(CO1048)),3),CE1048*(1/(CO1048))),IF(DQ1048&gt;1,ROUND(DQ1048*CF1048*(1/(CO1048)),3),CF1048*(1/(CO1048))))))</f>
        <v/>
      </c>
      <c r="CU1048" s="224">
        <f>BY1048</f>
        <v/>
      </c>
      <c r="CV1048" s="237">
        <f>BZ1048</f>
        <v/>
      </c>
      <c r="CW1048" s="237">
        <f>CA1048</f>
        <v/>
      </c>
      <c r="CX1048" s="224">
        <f>CC1048</f>
        <v/>
      </c>
      <c r="CY1048" s="237">
        <f>CD1048</f>
        <v/>
      </c>
      <c r="CZ1048" s="7474">
        <f>IF(COUNTIF(Overview!K12:K14,TRUE)&gt;0,1.6,IF(COUNTIF(Overview!L12:L14,TRUE)&gt;0,8,0))</f>
        <v/>
      </c>
      <c r="DA1048" s="1788"/>
      <c r="DB1048" s="7483"/>
      <c r="DC1048" s="844">
        <f>IF(CT1048="","",IF(CT1048&gt;CZ1048,"Fail","Pass"))</f>
        <v/>
      </c>
      <c r="DD1048" s="402"/>
      <c r="DE1048" s="1565">
        <f>MyTimestamp(DC1048)</f>
        <v/>
      </c>
      <c r="DF1048" s="1531">
        <f>IF(COUNT(CE1048:CH1048)=1,15,IF(COUNT(CE1048:CH1048)=0,0,30))</f>
        <v/>
      </c>
      <c r="DG1048" s="1532">
        <f>IF(DF1048=0,0,2)</f>
        <v/>
      </c>
      <c r="DH1048" s="1866"/>
      <c r="DI1048" s="1866"/>
      <c r="DJ1048" s="1863"/>
      <c r="DK1048" s="1789"/>
      <c r="DL1048" s="1574">
        <f>10^(CN1048/20)*100-100</f>
        <v/>
      </c>
      <c r="DM1048" s="976"/>
      <c r="DN1048" s="1275"/>
      <c r="DO1048" s="976">
        <f>IF(DM1048="","",10^(DM1048/10))</f>
        <v/>
      </c>
      <c r="DP1048" s="976">
        <f>IF(ISNUMBER(DN1048)=FALSE,"",10^(DN1048/10))</f>
        <v/>
      </c>
      <c r="DQ1048" s="1578">
        <f>IF(AND(ISNUMBER(DO1048),ISNUMBER(DP1048)),IF(DO1048/DP1048&gt;1,ROUND((DO1048)/DP1048,3),1),1)</f>
        <v/>
      </c>
      <c r="DR1048" s="1541"/>
      <c r="DS1048" s="1541"/>
      <c r="DT1048" s="1541"/>
      <c r="DU1048" s="1541"/>
      <c r="DV1048" s="1541"/>
      <c r="DW1048" s="1541"/>
      <c r="DX1048" s="1541"/>
      <c r="DY1048" s="1541"/>
      <c r="DZ1048" s="1541"/>
      <c r="EA1048" s="1541"/>
      <c r="EB1048" s="1541"/>
      <c r="EC1048" s="1541"/>
      <c r="ED1048" s="1541"/>
      <c r="EE1048" s="1541"/>
      <c r="EF1048" s="1541"/>
      <c r="EG1048" s="1541"/>
      <c r="EH1048" s="1541"/>
      <c r="EI1048" s="1541"/>
      <c r="EJ1048" s="1541"/>
      <c r="EK1048" s="1541"/>
      <c r="EL1048" s="1541"/>
      <c r="EM1048" s="1541"/>
      <c r="EN1048" s="1541"/>
      <c r="EO1048" s="1541"/>
      <c r="EP1048" s="1541"/>
      <c r="EQ1048" s="1541"/>
      <c r="ER1048" s="1541"/>
      <c r="ES1048" s="1541"/>
      <c r="ET1048" s="1541"/>
      <c r="EU1048" s="1541"/>
      <c r="EV1048" s="1541"/>
    </row>
    <row r="1049" ht="12.75" x14ac:dyDescent="0.2">
      <c r="A1049" s="1541"/>
      <c r="B1049" s="1541"/>
      <c r="C1049"/>
      <c r="D1049" s="6590"/>
      <c r="E1049" s="6590"/>
      <c r="F1049" s="6591" t="inlineStr">
        <is>
          <t>5.5</t>
        </is>
      </c>
      <c r="G1049" s="6592"/>
      <c r="H1049" s="6593">
        <f>BV1049</f>
        <v/>
      </c>
      <c r="I1049" s="6593">
        <f>BW1049</f>
        <v/>
      </c>
      <c r="J1049" s="6594" t="inlineStr">
        <is>
          <t>WLAN</t>
        </is>
      </c>
      <c r="K1049" s="6594" t="inlineStr">
        <is>
          <t>2.4 GHz</t>
        </is>
      </c>
      <c r="L1049" s="6595"/>
      <c r="M1049" s="6593"/>
      <c r="N1049" s="6596"/>
      <c r="O1049" s="6597"/>
      <c r="P1049" s="6597"/>
      <c r="Q1049" s="6597"/>
      <c r="R1049" s="6597"/>
      <c r="S1049" s="6593"/>
      <c r="T1049" s="130">
        <v>7</v>
      </c>
      <c r="U1049" s="6593">
        <v>2442</v>
      </c>
      <c r="V1049" s="6596"/>
      <c r="W1049" s="6598"/>
      <c r="X1049" s="6596"/>
      <c r="Y1049" s="6596"/>
      <c r="Z1049" s="6596"/>
      <c r="AA1049" s="6595"/>
      <c r="AB1049" s="6595"/>
      <c r="AC1049" s="6599">
        <f>IF(OR(BX1049="Close to Ear",BX1049="Close to Head"),"Head",IF(BX1049="Extremity","Extremity","Body"))</f>
        <v/>
      </c>
      <c r="AD1049" s="6600">
        <f>CA1049</f>
        <v/>
      </c>
      <c r="AE1049" s="6594">
        <f>CB1049</f>
        <v/>
      </c>
      <c r="AF1049" s="6595"/>
      <c r="AG1049" s="6601">
        <f>IF(OR(AZ1049="",BA1049=""),"N/A",IF(DC1049="Pass","P","F"))</f>
        <v/>
      </c>
      <c r="AH1049" s="6602"/>
      <c r="AI1049" s="6602"/>
      <c r="AJ1049" s="6602"/>
      <c r="AK1049" s="6596"/>
      <c r="AL1049" s="6595"/>
      <c r="AM1049" s="6596"/>
      <c r="AN1049" s="6596"/>
      <c r="AO1049" s="6603"/>
      <c r="AP1049" s="6603"/>
      <c r="AQ1049" s="6603"/>
      <c r="AR1049" s="6603"/>
      <c r="AS1049" s="6603"/>
      <c r="AT1049" s="6604">
        <f>IF(AC1049="Extremity",IF(CG1049="","",CG1049),"")</f>
        <v/>
      </c>
      <c r="AU1049" s="6604">
        <f>IF(AC1049="Extremity",IF(CH1049="","",CH1049),"")</f>
        <v/>
      </c>
      <c r="AV1049" s="6605">
        <f>IF(AC1049="Extremity","",IF(CE1049="","",CE1049))</f>
        <v/>
      </c>
      <c r="AW1049" s="6605">
        <f>IF(AD1049="Extremity","",IF(CF1049="","",CF1049))</f>
        <v/>
      </c>
      <c r="AX1049" s="6598">
        <f>DL1049</f>
        <v/>
      </c>
      <c r="AY1049" s="6598">
        <f>DQ1049</f>
        <v/>
      </c>
      <c r="AZ1049" s="6606">
        <f>IF(AC1049="Extremity",IF(DA1049="","",DA1049),"")</f>
        <v/>
      </c>
      <c r="BA1049" s="6607">
        <f>IF(AC1049="Extremity","",IF(CT1049="","",CT1049))</f>
        <v/>
      </c>
      <c r="BB1049" s="6598">
        <f>IF(AC1049="Extremity",IF(DB1049="","",DB1049),"")</f>
        <v/>
      </c>
      <c r="BC1049" s="6605">
        <f>IF(AC1049="Extremity","",IF(CZ1049="","",CZ1049))</f>
        <v/>
      </c>
      <c r="BD1049" s="6598">
        <f>DD1049</f>
        <v/>
      </c>
      <c r="BE1049" s="6608">
        <f>DE1049</f>
        <v/>
      </c>
      <c r="BF1049" s="6609">
        <f>DF1049*60</f>
        <v/>
      </c>
      <c r="BG1049" s="6610">
        <f>BE1049</f>
        <v/>
      </c>
      <c r="BH1049" s="6609">
        <f>DG1049*60</f>
        <v/>
      </c>
      <c r="BI1049" s="6609">
        <f>DH1049</f>
        <v/>
      </c>
      <c r="BJ1049" s="6611"/>
      <c r="BK1049" s="6612">
        <f>Overview!$E$7</f>
        <v/>
      </c>
      <c r="BL1049" s="6611"/>
      <c r="BM1049" s="6609">
        <f>DI1049</f>
        <v/>
      </c>
      <c r="BN1049" s="6612">
        <f>Overview!$P$153</f>
        <v/>
      </c>
      <c r="BO1049" s="6611"/>
      <c r="BP1049" s="6611"/>
      <c r="BQ1049" s="6595"/>
      <c r="BR1049" s="6613"/>
      <c r="BS1049" s="1541"/>
      <c r="BT1049" s="1864" t="inlineStr">
        <is>
          <t>WLAN</t>
        </is>
      </c>
      <c r="BU1049" s="1828" t="inlineStr">
        <is>
          <t>2.4 GHz</t>
        </is>
      </c>
      <c r="BV1049" s="906">
        <f>Overview!$H$30</f>
        <v/>
      </c>
      <c r="BW1049" s="1828"/>
      <c r="BX1049" s="1864" t="inlineStr">
        <is>
          <t>Body</t>
        </is>
      </c>
      <c r="BY1049" s="6709"/>
      <c r="BZ1049" s="6709"/>
      <c r="CA1049" s="6689" t="str">
        <f>CONCATENATE(CA1045," - Battery check 1")</f>
        <v>TBD - Battery check 1</v>
      </c>
      <c r="CB1049" s="200">
        <v>5</v>
      </c>
      <c r="CC1049" s="6689">
        <f>IF(COUNT('Conducted WiFi'!$AH$3:$AH$9)=0,7,INDEX('Conducted WiFi'!$T$3:$T$9,MATCH(MAX('Conducted WiFi'!$AH$3:$AH$9),'Conducted WiFi'!$AH$3:$AH$9,0)))</f>
        <v>7</v>
      </c>
      <c r="CD1049" s="6689">
        <f>IF(COUNT('Conducted WiFi'!$AH$3:$AH$9)=0,2442,INDEX('Conducted WiFi'!$U$3:$U$9,MATCH(MAX('Conducted WiFi'!$AH$3:$AH$9),'Conducted WiFi'!$AH$3:$AH$9,0)))</f>
        <v>2442</v>
      </c>
      <c r="CE1049" s="7234"/>
      <c r="CF1049" s="7234"/>
      <c r="CG1049" s="7245"/>
      <c r="CH1049" s="7245"/>
      <c r="CI1049" s="225">
        <f>BY1049</f>
        <v/>
      </c>
      <c r="CJ1049" s="237">
        <f>BZ1049</f>
        <v/>
      </c>
      <c r="CK1049" s="223">
        <f>CA1049</f>
        <v/>
      </c>
      <c r="CL1049" s="237">
        <f>CC1049</f>
        <v/>
      </c>
      <c r="CM1049" s="237">
        <f>CD1049</f>
        <v/>
      </c>
      <c r="CN1049" s="1527"/>
      <c r="CO1049" s="1967"/>
      <c r="CP1049" s="7214">
        <f>IF(CF1049=""," ",IF(ABS(CE1049-CF1049)&lt;=0.1,"Valid","Not valid"))</f>
        <v/>
      </c>
      <c r="CQ1049" s="1674">
        <f> IF(CE1049="","",IF(AND(CE1049&lt;&gt;"",CF1049=""),IF(CE1049&gt;=0.8,"Medir+Sig Max","No"),IF(CF1049&lt;&gt;"",IF(CF1049&gt;=0.8,"Medir+Sig Max","No"),"")))</f>
        <v/>
      </c>
      <c r="CR1049" s="6927">
        <f>IF(UPPER($CQ$1)="X",IF(CF1049=""," ",IF((ABS(CE1049)&lt;5)*AND(ABS(CF1049)&lt;5)*AND(ABS(CT1049)&lt;5),"Solo si es max","Medir")),IF(CF1049=""," ",IF((ABS(CE1049)&lt;1)*AND(ABS(CF1049)&lt;1)*AND(ABS(CT1049)&lt;1),"Solo si es max","Medir")))</f>
        <v/>
      </c>
      <c r="CS1049" s="1674"/>
      <c r="CT1049" s="6710"/>
      <c r="CU1049" s="224">
        <f>BY1049</f>
        <v/>
      </c>
      <c r="CV1049" s="237">
        <f>BZ1049</f>
        <v/>
      </c>
      <c r="CW1049" s="237">
        <f>CA1049</f>
        <v/>
      </c>
      <c r="CX1049" s="224">
        <f>CC1049</f>
        <v/>
      </c>
      <c r="CY1049" s="237">
        <f>CD1049</f>
        <v/>
      </c>
      <c r="CZ1049" s="7474">
        <f>IF(COUNTIF(Overview!K12:K14,TRUE)&gt;0,1.6,IF(COUNTIF(Overview!L12:L14,TRUE)&gt;0,8,0))</f>
        <v/>
      </c>
      <c r="DA1049" s="1788"/>
      <c r="DB1049" s="7483"/>
      <c r="DC1049" s="844">
        <f>IF(CT1049="","",IF(CT1049&gt;CZ1049,"Fail","Pass"))</f>
        <v/>
      </c>
      <c r="DD1049" s="402"/>
      <c r="DE1049" s="1565">
        <f>MyTimestamp(DC1049)</f>
        <v/>
      </c>
      <c r="DF1049" s="1531">
        <f>IF(COUNT(CE1049:CH1049)=1,15,IF(COUNT(CE1049:CH1049)=0,0,30))</f>
        <v/>
      </c>
      <c r="DG1049" s="1532">
        <f>IF(DF1049=0,0,2)</f>
        <v/>
      </c>
      <c r="DH1049" s="1866"/>
      <c r="DI1049" s="1866"/>
      <c r="DJ1049" s="1863"/>
      <c r="DK1049" s="1789"/>
      <c r="DL1049" s="1574">
        <f>10^(CN1049/20)*100-100</f>
        <v/>
      </c>
      <c r="DM1049" s="976"/>
      <c r="DN1049" s="1275"/>
      <c r="DO1049" s="976">
        <f>IF(DM1049="","",10^(DM1049/10))</f>
        <v/>
      </c>
      <c r="DP1049" s="976">
        <f>IF(ISNUMBER(DN1049)=FALSE,"",10^(DN1049/10))</f>
        <v/>
      </c>
      <c r="DQ1049" s="1578">
        <f>IF(AND(ISNUMBER(DO1049),ISNUMBER(DP1049)),IF(DO1049/DP1049&gt;1,ROUND((DO1049)/DP1049,3),1),1)</f>
        <v/>
      </c>
      <c r="DR1049" s="1541"/>
      <c r="DS1049" s="1541"/>
      <c r="DT1049" s="1541"/>
      <c r="DU1049" s="1541"/>
      <c r="DV1049" s="1541"/>
      <c r="DW1049" s="1541"/>
      <c r="DX1049" s="1541"/>
      <c r="DY1049" s="1541"/>
      <c r="DZ1049" s="1541"/>
      <c r="EA1049" s="1541"/>
      <c r="EB1049" s="1541"/>
      <c r="EC1049" s="1541"/>
      <c r="ED1049" s="1541"/>
      <c r="EE1049" s="1541"/>
      <c r="EF1049" s="1541"/>
      <c r="EG1049" s="1541"/>
      <c r="EH1049" s="1541"/>
      <c r="EI1049" s="1541"/>
      <c r="EJ1049" s="1541"/>
      <c r="EK1049" s="1541"/>
      <c r="EL1049" s="1541"/>
      <c r="EM1049" s="1541"/>
      <c r="EN1049" s="1541"/>
      <c r="EO1049" s="1541"/>
      <c r="EP1049" s="1541"/>
      <c r="EQ1049" s="1541"/>
      <c r="ER1049" s="1541"/>
      <c r="ES1049" s="1541"/>
      <c r="ET1049" s="1541"/>
      <c r="EU1049" s="1541"/>
      <c r="EV1049" s="1541"/>
    </row>
    <row r="1050" ht="12.75" x14ac:dyDescent="0.2">
      <c r="A1050" s="1541"/>
      <c r="B1050" s="1541"/>
      <c r="C1050"/>
      <c r="D1050" s="6590"/>
      <c r="E1050" s="6590"/>
      <c r="F1050" s="6591" t="inlineStr">
        <is>
          <t>5.5</t>
        </is>
      </c>
      <c r="G1050" s="6592"/>
      <c r="H1050" s="6593">
        <f>BV1050</f>
        <v/>
      </c>
      <c r="I1050" s="6593">
        <f>BW1050</f>
        <v/>
      </c>
      <c r="J1050" s="6594" t="inlineStr">
        <is>
          <t>WLAN</t>
        </is>
      </c>
      <c r="K1050" s="6594" t="inlineStr">
        <is>
          <t>2.4 GHz</t>
        </is>
      </c>
      <c r="L1050" s="6595"/>
      <c r="M1050" s="6593"/>
      <c r="N1050" s="6596"/>
      <c r="O1050" s="6597"/>
      <c r="P1050" s="6597"/>
      <c r="Q1050" s="6597"/>
      <c r="R1050" s="6597"/>
      <c r="S1050" s="6593"/>
      <c r="T1050" s="130">
        <v>7</v>
      </c>
      <c r="U1050" s="6593">
        <v>2442</v>
      </c>
      <c r="V1050" s="6596"/>
      <c r="W1050" s="6598"/>
      <c r="X1050" s="6596"/>
      <c r="Y1050" s="6596"/>
      <c r="Z1050" s="6596"/>
      <c r="AA1050" s="6595"/>
      <c r="AB1050" s="6595"/>
      <c r="AC1050" s="6599">
        <f>IF(OR(BX1050="Close to Ear",BX1050="Close to Head"),"Head",IF(BX1050="Extremity","Extremity","Body"))</f>
        <v/>
      </c>
      <c r="AD1050" s="6600">
        <f>CA1050</f>
        <v/>
      </c>
      <c r="AE1050" s="6594">
        <f>CB1050</f>
        <v/>
      </c>
      <c r="AF1050" s="6595"/>
      <c r="AG1050" s="6601">
        <f>IF(OR(AZ1050="",BA1050=""),"N/A",IF(DC1050="Pass","P","F"))</f>
        <v/>
      </c>
      <c r="AH1050" s="6602"/>
      <c r="AI1050" s="6602"/>
      <c r="AJ1050" s="6602"/>
      <c r="AK1050" s="6596"/>
      <c r="AL1050" s="6595"/>
      <c r="AM1050" s="6596"/>
      <c r="AN1050" s="6596"/>
      <c r="AO1050" s="6603"/>
      <c r="AP1050" s="6603"/>
      <c r="AQ1050" s="6603"/>
      <c r="AR1050" s="6603"/>
      <c r="AS1050" s="6603"/>
      <c r="AT1050" s="6604">
        <f>IF(AC1050="Extremity",IF(CG1050="","",CG1050),"")</f>
        <v/>
      </c>
      <c r="AU1050" s="6604">
        <f>IF(AC1050="Extremity",IF(CH1050="","",CH1050),"")</f>
        <v/>
      </c>
      <c r="AV1050" s="6605">
        <f>IF(AC1050="Extremity","",IF(CE1050="","",CE1050))</f>
        <v/>
      </c>
      <c r="AW1050" s="6605">
        <f>IF(AD1050="Extremity","",IF(CF1050="","",CF1050))</f>
        <v/>
      </c>
      <c r="AX1050" s="6598">
        <f>DL1050</f>
        <v/>
      </c>
      <c r="AY1050" s="6598">
        <f>DQ1050</f>
        <v/>
      </c>
      <c r="AZ1050" s="6606">
        <f>IF(AC1050="Extremity",IF(DA1050="","",DA1050),"")</f>
        <v/>
      </c>
      <c r="BA1050" s="6607">
        <f>IF(AC1050="Extremity","",IF(CT1050="","",CT1050))</f>
        <v/>
      </c>
      <c r="BB1050" s="6598">
        <f>IF(AC1050="Extremity",IF(DB1050="","",DB1050),"")</f>
        <v/>
      </c>
      <c r="BC1050" s="6605">
        <f>IF(AC1050="Extremity","",IF(CZ1050="","",CZ1050))</f>
        <v/>
      </c>
      <c r="BD1050" s="6598">
        <f>DD1050</f>
        <v/>
      </c>
      <c r="BE1050" s="6608">
        <f>DE1050</f>
        <v/>
      </c>
      <c r="BF1050" s="6609">
        <f>DF1050*60</f>
        <v/>
      </c>
      <c r="BG1050" s="6610">
        <f>BE1050</f>
        <v/>
      </c>
      <c r="BH1050" s="6609">
        <f>DG1050*60</f>
        <v/>
      </c>
      <c r="BI1050" s="6609">
        <f>DH1050</f>
        <v/>
      </c>
      <c r="BJ1050" s="6611"/>
      <c r="BK1050" s="6612">
        <f>Overview!$E$7</f>
        <v/>
      </c>
      <c r="BL1050" s="6611"/>
      <c r="BM1050" s="6609">
        <f>DI1050</f>
        <v/>
      </c>
      <c r="BN1050" s="6612">
        <f>Overview!$P$153</f>
        <v/>
      </c>
      <c r="BO1050" s="6611"/>
      <c r="BP1050" s="6611"/>
      <c r="BQ1050" s="6595"/>
      <c r="BR1050" s="6613"/>
      <c r="BS1050" s="1541"/>
      <c r="BT1050" s="1864" t="inlineStr">
        <is>
          <t>WLAN</t>
        </is>
      </c>
      <c r="BU1050" s="1828" t="inlineStr">
        <is>
          <t>2.4 GHz</t>
        </is>
      </c>
      <c r="BV1050" s="906">
        <f>Overview!$H$30</f>
        <v/>
      </c>
      <c r="BW1050" s="1828"/>
      <c r="BX1050" s="1864" t="inlineStr">
        <is>
          <t>Body</t>
        </is>
      </c>
      <c r="BY1050" s="6709"/>
      <c r="BZ1050" s="6709"/>
      <c r="CA1050" s="6689" t="str">
        <f>CONCATENATE(CA1046," - Battery check 2")</f>
        <v>TBD - Battery check 2</v>
      </c>
      <c r="CB1050" s="200">
        <v>5</v>
      </c>
      <c r="CC1050" s="6689">
        <f>IF(COUNT('Conducted WiFi'!$AH$3:$AH$9)=0,7,INDEX('Conducted WiFi'!$T$3:$T$9,MATCH(MAX('Conducted WiFi'!$AH$3:$AH$9),'Conducted WiFi'!$AH$3:$AH$9,0)))</f>
        <v>7</v>
      </c>
      <c r="CD1050" s="6689">
        <f>IF(COUNT('Conducted WiFi'!$AH$3:$AH$9)=0,2442,INDEX('Conducted WiFi'!$U$3:$U$9,MATCH(MAX('Conducted WiFi'!$AH$3:$AH$9),'Conducted WiFi'!$AH$3:$AH$9,0)))</f>
        <v>2442</v>
      </c>
      <c r="CE1050" s="7234"/>
      <c r="CF1050" s="7234"/>
      <c r="CG1050" s="7245"/>
      <c r="CH1050" s="7245"/>
      <c r="CI1050" s="225">
        <f>BY1050</f>
        <v/>
      </c>
      <c r="CJ1050" s="237">
        <f>BZ1050</f>
        <v/>
      </c>
      <c r="CK1050" s="223">
        <f>CA1050</f>
        <v/>
      </c>
      <c r="CL1050" s="237">
        <f>CC1050</f>
        <v/>
      </c>
      <c r="CM1050" s="237">
        <f>CD1050</f>
        <v/>
      </c>
      <c r="CN1050" s="1527"/>
      <c r="CO1050" s="1967"/>
      <c r="CP1050" s="7214">
        <f>IF(CF1050=""," ",IF(ABS(CE1050-CF1050)&lt;=0.1,"Valid","Not valid"))</f>
        <v/>
      </c>
      <c r="CQ1050" s="1674">
        <f> IF(CE1050="","",IF(AND(CE1050&lt;&gt;"",CF1050=""),IF(CE1050&gt;=0.8,"Medir+Sig Max","No"),IF(CF1050&lt;&gt;"",IF(CF1050&gt;=0.8,"Medir+Sig Max","No"),"")))</f>
        <v/>
      </c>
      <c r="CR1050" s="6928">
        <f>IF(UPPER($CQ$1)="X",IF(CF1050=""," ",IF((ABS(CE1050)&lt;5)*AND(ABS(CF1050)&lt;5)*AND(ABS(CT1050)&lt;5),"Solo si es max","Medir")),IF(CF1050=""," ",IF((ABS(CE1050)&lt;1)*AND(ABS(CF1050)&lt;1)*AND(ABS(CT1050)&lt;1),"Solo si es max","Medir")))</f>
        <v/>
      </c>
      <c r="CS1050" s="1675"/>
      <c r="CT1050" s="6711"/>
      <c r="CU1050" s="224">
        <f>BY1050</f>
        <v/>
      </c>
      <c r="CV1050" s="237">
        <f>BZ1050</f>
        <v/>
      </c>
      <c r="CW1050" s="237">
        <f>CA1050</f>
        <v/>
      </c>
      <c r="CX1050" s="224">
        <f>CC1050</f>
        <v/>
      </c>
      <c r="CY1050" s="237">
        <f>CD1050</f>
        <v/>
      </c>
      <c r="CZ1050" s="7474">
        <f>IF(COUNTIF(Overview!K12:K14,TRUE)&gt;0,1.6,IF(COUNTIF(Overview!L12:L14,TRUE)&gt;0,8,0))</f>
        <v/>
      </c>
      <c r="DA1050" s="1788"/>
      <c r="DB1050" s="7483"/>
      <c r="DC1050" s="844">
        <f>IF(CT1050="","",IF(CT1050&gt;CZ1050,"Fail","Pass"))</f>
        <v/>
      </c>
      <c r="DD1050" s="402"/>
      <c r="DE1050" s="1565">
        <f>MyTimestamp(DC1050)</f>
        <v/>
      </c>
      <c r="DF1050" s="1531">
        <f>IF(COUNT(CE1050:CH1050)=1,15,IF(COUNT(CE1050:CH1050)=0,0,30))</f>
        <v/>
      </c>
      <c r="DG1050" s="1532">
        <f>IF(DF1050=0,0,2)</f>
        <v/>
      </c>
      <c r="DH1050" s="1866"/>
      <c r="DI1050" s="1866"/>
      <c r="DJ1050" s="1863"/>
      <c r="DK1050" s="1789"/>
      <c r="DL1050" s="1574">
        <f>10^(CN1050/20)*100-100</f>
        <v/>
      </c>
      <c r="DM1050" s="976"/>
      <c r="DN1050" s="1275"/>
      <c r="DO1050" s="976">
        <f>IF(DM1050="","",10^(DM1050/10))</f>
        <v/>
      </c>
      <c r="DP1050" s="976">
        <f>IF(ISNUMBER(DN1050)=FALSE,"",10^(DN1050/10))</f>
        <v/>
      </c>
      <c r="DQ1050" s="1578">
        <f>IF(AND(ISNUMBER(DO1050),ISNUMBER(DP1050)),IF(DO1050/DP1050&gt;1,ROUND((DO1050)/DP1050,3),1),1)</f>
        <v/>
      </c>
      <c r="DR1050" s="1541"/>
      <c r="DS1050" s="1541"/>
      <c r="DT1050" s="1541"/>
      <c r="DU1050" s="1541"/>
      <c r="DV1050" s="1541"/>
      <c r="DW1050" s="1541"/>
      <c r="DX1050" s="1541"/>
      <c r="DY1050" s="1541"/>
      <c r="DZ1050" s="1541"/>
      <c r="EA1050" s="1541"/>
      <c r="EB1050" s="1541"/>
      <c r="EC1050" s="1541"/>
      <c r="ED1050" s="1541"/>
      <c r="EE1050" s="1541"/>
      <c r="EF1050" s="1541"/>
      <c r="EG1050" s="1541"/>
      <c r="EH1050" s="1541"/>
      <c r="EI1050" s="1541"/>
      <c r="EJ1050" s="1541"/>
      <c r="EK1050" s="1541"/>
      <c r="EL1050" s="1541"/>
      <c r="EM1050" s="1541"/>
      <c r="EN1050" s="1541"/>
      <c r="EO1050" s="1541"/>
      <c r="EP1050" s="1541"/>
      <c r="EQ1050" s="1541"/>
      <c r="ER1050" s="1541"/>
      <c r="ES1050" s="1541"/>
      <c r="ET1050" s="1541"/>
      <c r="EU1050" s="1541"/>
      <c r="EV1050" s="1541"/>
    </row>
    <row r="1051" ht="12.75" x14ac:dyDescent="0.2">
      <c r="A1051" s="1541"/>
      <c r="B1051" s="1541"/>
      <c r="C1051"/>
      <c r="D1051" s="6799"/>
      <c r="E1051" s="6799"/>
      <c r="F1051" s="6800" t="inlineStr">
        <is>
          <t>5.5</t>
        </is>
      </c>
      <c r="G1051" s="6801"/>
      <c r="H1051" s="6802">
        <f>BV1051</f>
        <v/>
      </c>
      <c r="I1051" s="6802">
        <f>BW1051</f>
        <v/>
      </c>
      <c r="J1051" s="6803" t="inlineStr">
        <is>
          <t>WLAN</t>
        </is>
      </c>
      <c r="K1051" s="6803" t="inlineStr">
        <is>
          <t>2.4 GHz</t>
        </is>
      </c>
      <c r="L1051" s="6804"/>
      <c r="M1051" s="6802"/>
      <c r="N1051" s="6805"/>
      <c r="O1051" s="6806"/>
      <c r="P1051" s="6597"/>
      <c r="Q1051" s="6806"/>
      <c r="R1051" s="6806"/>
      <c r="S1051" s="6593"/>
      <c r="T1051" s="130">
        <v>7</v>
      </c>
      <c r="U1051" s="6593">
        <v>2442</v>
      </c>
      <c r="V1051" s="6805"/>
      <c r="W1051" s="6807"/>
      <c r="X1051" s="6805"/>
      <c r="Y1051" s="6805"/>
      <c r="Z1051" s="6805"/>
      <c r="AA1051" s="6804"/>
      <c r="AB1051" s="6804"/>
      <c r="AC1051" s="6808">
        <f>IF(OR(BX1051="Close to Ear",BX1051="Close to Head"),"Head",IF(BX1051="Extremity","Extremity","Body"))</f>
        <v/>
      </c>
      <c r="AD1051" s="6809">
        <f>CA1051</f>
        <v/>
      </c>
      <c r="AE1051" s="6803">
        <f>CB1051</f>
        <v/>
      </c>
      <c r="AF1051" s="6804"/>
      <c r="AG1051" s="6810">
        <f>IF(OR(AZ1051="",BA1051=""),"N/A",IF(DC1051="Pass","P","F"))</f>
        <v/>
      </c>
      <c r="AH1051" s="6811"/>
      <c r="AI1051" s="6811"/>
      <c r="AJ1051" s="6811"/>
      <c r="AK1051" s="6805"/>
      <c r="AL1051" s="6804"/>
      <c r="AM1051" s="6805"/>
      <c r="AN1051" s="6805"/>
      <c r="AO1051" s="6812"/>
      <c r="AP1051" s="6812"/>
      <c r="AQ1051" s="6812"/>
      <c r="AR1051" s="6812"/>
      <c r="AS1051" s="6812"/>
      <c r="AT1051" s="6813">
        <f>IF(AC1051="Extremity",IF(CG1051="","",CG1051),"")</f>
        <v/>
      </c>
      <c r="AU1051" s="6813">
        <f>IF(AC1051="Extremity",IF(CH1051="","",CH1051),"")</f>
        <v/>
      </c>
      <c r="AV1051" s="6814">
        <f>IF(AC1051="Extremity","",IF(CE1051="","",CE1051))</f>
        <v/>
      </c>
      <c r="AW1051" s="6814">
        <f>IF(AD1051="Extremity","",IF(CF1051="","",CF1051))</f>
        <v/>
      </c>
      <c r="AX1051" s="6807">
        <f>DL1051</f>
        <v/>
      </c>
      <c r="AY1051" s="6807">
        <f>DQ1051</f>
        <v/>
      </c>
      <c r="AZ1051" s="6815">
        <f>IF(AC1051="Extremity",IF(DA1051="","",DA1051),"")</f>
        <v/>
      </c>
      <c r="BA1051" s="6816">
        <f>IF(AC1051="Extremity","",IF(CT1051="","",CT1051))</f>
        <v/>
      </c>
      <c r="BB1051" s="6807">
        <f>IF(AC1051="Extremity",IF(DB1051="","",DB1051),"")</f>
        <v/>
      </c>
      <c r="BC1051" s="6814">
        <f>IF(AC1051="Extremity","",IF(CZ1051="","",CZ1051))</f>
        <v/>
      </c>
      <c r="BD1051" s="6807">
        <f>DD1051</f>
        <v/>
      </c>
      <c r="BE1051" s="6817">
        <f>DE1051</f>
        <v/>
      </c>
      <c r="BF1051" s="6818">
        <f>DF1051*60</f>
        <v/>
      </c>
      <c r="BG1051" s="6819">
        <f>BE1051</f>
        <v/>
      </c>
      <c r="BH1051" s="6818">
        <f>DG1051*60</f>
        <v/>
      </c>
      <c r="BI1051" s="6818">
        <f>DH1051</f>
        <v/>
      </c>
      <c r="BJ1051" s="6820"/>
      <c r="BK1051" s="6821">
        <f>Overview!$E$7</f>
        <v/>
      </c>
      <c r="BL1051" s="6820"/>
      <c r="BM1051" s="6818">
        <f>DI1051</f>
        <v/>
      </c>
      <c r="BN1051" s="6821">
        <f>Overview!$P$153</f>
        <v/>
      </c>
      <c r="BO1051" s="6820"/>
      <c r="BP1051" s="6820"/>
      <c r="BQ1051" s="6804"/>
      <c r="BR1051" s="6822"/>
      <c r="BS1051" s="1541"/>
      <c r="BT1051" s="1864" t="inlineStr">
        <is>
          <t>WLAN</t>
        </is>
      </c>
      <c r="BU1051" s="1828" t="inlineStr">
        <is>
          <t>2.4 GHz</t>
        </is>
      </c>
      <c r="BV1051" s="906">
        <f>Overview!$H$30</f>
        <v/>
      </c>
      <c r="BW1051" s="1828"/>
      <c r="BX1051" s="1864" t="inlineStr">
        <is>
          <t>Body</t>
        </is>
      </c>
      <c r="BY1051" s="6709"/>
      <c r="BZ1051" s="6709"/>
      <c r="CA1051" s="882" t="inlineStr">
        <is>
          <t>Front of Face</t>
        </is>
      </c>
      <c r="CB1051" s="200">
        <v>25</v>
      </c>
      <c r="CC1051" s="882">
        <f>IF(COUNT('Conducted WiFi'!$AH$3:$AH$9)=0,7,INDEX('Conducted WiFi'!$T$3:$T$9,MATCH(MAX('Conducted WiFi'!$AH$3:$AH$9),'Conducted WiFi'!$AH$3:$AH$9,0)))</f>
        <v>7</v>
      </c>
      <c r="CD1051" s="6837">
        <f>IF(COUNT('Conducted WiFi'!$AH$3:$AH$9)=0,2442,INDEX('Conducted WiFi'!$U$3:$U$9,MATCH(MAX('Conducted WiFi'!$AH$3:$AH$9),'Conducted WiFi'!$AH$3:$AH$9,0)))</f>
        <v>2442</v>
      </c>
      <c r="CE1051" s="7246"/>
      <c r="CF1051" s="7246"/>
      <c r="CG1051" s="7245"/>
      <c r="CH1051" s="7245"/>
      <c r="CI1051" s="225">
        <f>BY1051</f>
        <v/>
      </c>
      <c r="CJ1051" s="237">
        <f>BZ1051</f>
        <v/>
      </c>
      <c r="CK1051" s="223">
        <f>CA1051</f>
        <v/>
      </c>
      <c r="CL1051" s="237">
        <f>CC1051</f>
        <v/>
      </c>
      <c r="CM1051" s="6672"/>
      <c r="CN1051" s="6834"/>
      <c r="CO1051" s="1967"/>
      <c r="CP1051" s="7217"/>
      <c r="CQ1051" s="7220"/>
      <c r="CR1051" s="6930"/>
      <c r="CS1051" s="446"/>
      <c r="CT1051" s="6835"/>
      <c r="CU1051" s="224">
        <f>BY1051</f>
        <v/>
      </c>
      <c r="CV1051" s="237">
        <f>BZ1051</f>
        <v/>
      </c>
      <c r="CW1051" s="237">
        <f>CA1051</f>
        <v/>
      </c>
      <c r="CX1051" s="224">
        <f>CC1051</f>
        <v/>
      </c>
      <c r="CY1051" s="237">
        <f>CD1051</f>
        <v/>
      </c>
      <c r="CZ1051" s="7478">
        <f>IF(COUNTIF(Overview!K12:K14,TRUE)&gt;0,1.6,IF(COUNTIF(Overview!L12:L14,TRUE)&gt;0,8,0))</f>
        <v/>
      </c>
      <c r="DA1051" s="1807"/>
      <c r="DB1051" s="7484"/>
      <c r="DC1051" s="844">
        <f>IF(CT1051="","",IF(CT1051&gt;CZ1051,"Fail","Pass"))</f>
        <v/>
      </c>
      <c r="DD1051" s="6666"/>
      <c r="DE1051" s="1565">
        <f>MyTimestamp(DC1051)</f>
        <v/>
      </c>
      <c r="DF1051" s="1531">
        <f>IF(COUNT(CE1051:CH1051)=1,15,IF(COUNT(CE1051:CH1051)=0,0,30))</f>
        <v/>
      </c>
      <c r="DG1051" s="1532">
        <f>IF(DF1051=0,0,2)</f>
        <v/>
      </c>
      <c r="DH1051" s="6825"/>
      <c r="DI1051" s="6825"/>
      <c r="DJ1051" s="1863"/>
      <c r="DK1051" s="6838"/>
      <c r="DL1051" s="1574">
        <f>10^(CN1051/20)*100-100</f>
        <v/>
      </c>
      <c r="DM1051" s="1109"/>
      <c r="DN1051" s="6839"/>
      <c r="DO1051" s="1109"/>
      <c r="DP1051" s="1109"/>
      <c r="DQ1051" s="6827"/>
      <c r="DR1051" s="1541"/>
      <c r="DS1051" s="1541"/>
      <c r="DT1051" s="1541"/>
      <c r="DU1051" s="1541"/>
      <c r="DV1051" s="1541"/>
      <c r="DW1051" s="1541"/>
      <c r="DX1051" s="1541"/>
      <c r="DY1051" s="1541"/>
      <c r="DZ1051" s="1541"/>
      <c r="EA1051" s="1541"/>
      <c r="EB1051" s="1541"/>
      <c r="EC1051" s="1541"/>
      <c r="ED1051" s="1541"/>
      <c r="EE1051" s="1541"/>
      <c r="EF1051" s="1541"/>
      <c r="EG1051" s="1541"/>
      <c r="EH1051" s="1541"/>
      <c r="EI1051" s="1541"/>
      <c r="EJ1051" s="1541"/>
      <c r="EK1051" s="1541"/>
      <c r="EL1051" s="1541"/>
      <c r="EM1051" s="1541"/>
      <c r="EN1051" s="1541"/>
      <c r="EO1051" s="1541"/>
      <c r="EP1051" s="1541"/>
      <c r="EQ1051" s="1541"/>
      <c r="ER1051" s="1541"/>
      <c r="ES1051" s="1541"/>
      <c r="ET1051" s="1541"/>
      <c r="EU1051" s="1541"/>
      <c r="EV1051" s="1541"/>
    </row>
    <row r="1052" ht="12.75" x14ac:dyDescent="0.2">
      <c r="A1052" s="1541"/>
      <c r="B1052" s="1541"/>
      <c r="C1052"/>
      <c r="D1052" s="6799"/>
      <c r="E1052" s="6799"/>
      <c r="F1052" s="6800" t="inlineStr">
        <is>
          <t>5.5</t>
        </is>
      </c>
      <c r="G1052" s="6801"/>
      <c r="H1052" s="6802">
        <f>BV1052</f>
        <v/>
      </c>
      <c r="I1052" s="6802">
        <f>BW1052</f>
        <v/>
      </c>
      <c r="J1052" s="6803" t="inlineStr">
        <is>
          <t>WLAN</t>
        </is>
      </c>
      <c r="K1052" s="6803" t="inlineStr">
        <is>
          <t>2.4 GHz</t>
        </is>
      </c>
      <c r="L1052" s="6804"/>
      <c r="M1052" s="6802"/>
      <c r="N1052" s="6805"/>
      <c r="O1052" s="6806"/>
      <c r="P1052" s="6597"/>
      <c r="Q1052" s="6806"/>
      <c r="R1052" s="6806"/>
      <c r="S1052" s="6593"/>
      <c r="T1052" s="130">
        <v>7</v>
      </c>
      <c r="U1052" s="6593">
        <v>2442</v>
      </c>
      <c r="V1052" s="6805"/>
      <c r="W1052" s="6807"/>
      <c r="X1052" s="6805"/>
      <c r="Y1052" s="6805"/>
      <c r="Z1052" s="6805"/>
      <c r="AA1052" s="6804"/>
      <c r="AB1052" s="6804"/>
      <c r="AC1052" s="6808">
        <f>IF(OR(BX1052="Close to Ear",BX1052="Close to Head"),"Head",IF(BX1052="Extremity","Extremity","Body"))</f>
        <v/>
      </c>
      <c r="AD1052" s="6809">
        <f>CA1052</f>
        <v/>
      </c>
      <c r="AE1052" s="6803">
        <f>CB1052</f>
        <v/>
      </c>
      <c r="AF1052" s="6804"/>
      <c r="AG1052" s="6810">
        <f>IF(OR(AZ1052="",BA1052=""),"N/A",IF(DC1052="Pass","P","F"))</f>
        <v/>
      </c>
      <c r="AH1052" s="6811"/>
      <c r="AI1052" s="6811"/>
      <c r="AJ1052" s="6811"/>
      <c r="AK1052" s="6805"/>
      <c r="AL1052" s="6804"/>
      <c r="AM1052" s="6805"/>
      <c r="AN1052" s="6805"/>
      <c r="AO1052" s="6812"/>
      <c r="AP1052" s="6812"/>
      <c r="AQ1052" s="6812"/>
      <c r="AR1052" s="6812"/>
      <c r="AS1052" s="6812"/>
      <c r="AT1052" s="6813">
        <f>IF(AC1052="Extremity",IF(CG1052="","",CG1052),"")</f>
        <v/>
      </c>
      <c r="AU1052" s="6813">
        <f>IF(AC1052="Extremity",IF(CH1052="","",CH1052),"")</f>
        <v/>
      </c>
      <c r="AV1052" s="6814">
        <f>IF(AC1052="Extremity","",IF(CE1052="","",CE1052))</f>
        <v/>
      </c>
      <c r="AW1052" s="6814">
        <f>IF(AD1052="Extremity","",IF(CF1052="","",CF1052))</f>
        <v/>
      </c>
      <c r="AX1052" s="6807">
        <f>DL1052</f>
        <v/>
      </c>
      <c r="AY1052" s="6807">
        <f>DQ1052</f>
        <v/>
      </c>
      <c r="AZ1052" s="6815">
        <f>IF(AC1052="Extremity",IF(DA1052="","",DA1052),"")</f>
        <v/>
      </c>
      <c r="BA1052" s="6816">
        <f>IF(AC1052="Extremity","",IF(CT1052="","",CT1052))</f>
        <v/>
      </c>
      <c r="BB1052" s="6807">
        <f>IF(AC1052="Extremity",IF(DB1052="","",DB1052),"")</f>
        <v/>
      </c>
      <c r="BC1052" s="6814">
        <f>IF(AC1052="Extremity","",IF(CZ1052="","",CZ1052))</f>
        <v/>
      </c>
      <c r="BD1052" s="6807">
        <f>DD1052</f>
        <v/>
      </c>
      <c r="BE1052" s="6817">
        <f>DE1052</f>
        <v/>
      </c>
      <c r="BF1052" s="6818">
        <f>DF1052*60</f>
        <v/>
      </c>
      <c r="BG1052" s="6819">
        <f>BE1052</f>
        <v/>
      </c>
      <c r="BH1052" s="6818">
        <f>DG1052*60</f>
        <v/>
      </c>
      <c r="BI1052" s="6818">
        <f>DH1052</f>
        <v/>
      </c>
      <c r="BJ1052" s="6820"/>
      <c r="BK1052" s="6821">
        <f>Overview!$E$7</f>
        <v/>
      </c>
      <c r="BL1052" s="6820"/>
      <c r="BM1052" s="6818">
        <f>DI1052</f>
        <v/>
      </c>
      <c r="BN1052" s="6821">
        <f>Overview!$P$153</f>
        <v/>
      </c>
      <c r="BO1052" s="6820"/>
      <c r="BP1052" s="6820"/>
      <c r="BQ1052" s="6804"/>
      <c r="BR1052" s="6822"/>
      <c r="BS1052" s="1541"/>
      <c r="BT1052" s="1864" t="inlineStr">
        <is>
          <t>WLAN</t>
        </is>
      </c>
      <c r="BU1052" s="1828" t="inlineStr">
        <is>
          <t>2.4 GHz</t>
        </is>
      </c>
      <c r="BV1052" s="906">
        <f>Overview!$H$30</f>
        <v/>
      </c>
      <c r="BW1052" s="1828"/>
      <c r="BX1052" s="1864" t="inlineStr">
        <is>
          <t>Body</t>
        </is>
      </c>
      <c r="BY1052" s="6709"/>
      <c r="BZ1052" s="6709"/>
      <c r="CA1052" s="882" t="inlineStr">
        <is>
          <t>Accesorio 1: Front Face</t>
        </is>
      </c>
      <c r="CB1052" s="200">
        <v>0</v>
      </c>
      <c r="CC1052" s="882">
        <f>IF(COUNT('Conducted WiFi'!$AH$3:$AH$9)=0,7,INDEX('Conducted WiFi'!$T$3:$T$9,MATCH(MAX('Conducted WiFi'!$AH$3:$AH$9),'Conducted WiFi'!$AH$3:$AH$9,0)))</f>
        <v>7</v>
      </c>
      <c r="CD1052" s="6837">
        <f>IF(COUNT('Conducted WiFi'!$AH$3:$AH$9)=0,2442,INDEX('Conducted WiFi'!$U$3:$U$9,MATCH(MAX('Conducted WiFi'!$AH$3:$AH$9),'Conducted WiFi'!$AH$3:$AH$9,0)))</f>
        <v>2442</v>
      </c>
      <c r="CE1052" s="7246"/>
      <c r="CF1052" s="7246"/>
      <c r="CG1052" s="7245"/>
      <c r="CH1052" s="7245"/>
      <c r="CI1052" s="225">
        <f>BY1052</f>
        <v/>
      </c>
      <c r="CJ1052" s="237">
        <f>BZ1052</f>
        <v/>
      </c>
      <c r="CK1052" s="223">
        <f>CA1052</f>
        <v/>
      </c>
      <c r="CL1052" s="237">
        <f>CC1052</f>
        <v/>
      </c>
      <c r="CM1052" s="6672"/>
      <c r="CN1052" s="6834"/>
      <c r="CO1052" s="1967"/>
      <c r="CP1052" s="7217"/>
      <c r="CQ1052" s="7220"/>
      <c r="CR1052" s="6930"/>
      <c r="CS1052" s="446"/>
      <c r="CT1052" s="6835"/>
      <c r="CU1052" s="224">
        <f>BY1052</f>
        <v/>
      </c>
      <c r="CV1052" s="237">
        <f>BZ1052</f>
        <v/>
      </c>
      <c r="CW1052" s="237">
        <f>CA1052</f>
        <v/>
      </c>
      <c r="CX1052" s="224">
        <f>CC1052</f>
        <v/>
      </c>
      <c r="CY1052" s="237">
        <f>CD1052</f>
        <v/>
      </c>
      <c r="CZ1052" s="7478">
        <f>IF(COUNTIF(Overview!K12:K14,TRUE)&gt;0,1.6,IF(COUNTIF(Overview!L12:L14,TRUE)&gt;0,8,0))</f>
        <v/>
      </c>
      <c r="DA1052" s="1807"/>
      <c r="DB1052" s="7484"/>
      <c r="DC1052" s="844">
        <f>IF(CT1052="","",IF(CT1052&gt;CZ1052,"Fail","Pass"))</f>
        <v/>
      </c>
      <c r="DD1052" s="6666"/>
      <c r="DE1052" s="1565">
        <f>MyTimestamp(DC1052)</f>
        <v/>
      </c>
      <c r="DF1052" s="1531">
        <f>IF(COUNT(CE1052:CH1052)=1,15,IF(COUNT(CE1052:CH1052)=0,0,30))</f>
        <v/>
      </c>
      <c r="DG1052" s="1532">
        <f>IF(DF1052=0,0,2)</f>
        <v/>
      </c>
      <c r="DH1052" s="6825"/>
      <c r="DI1052" s="6825"/>
      <c r="DJ1052" s="1863"/>
      <c r="DK1052" s="6838"/>
      <c r="DL1052" s="1574">
        <f>10^(CN1052/20)*100-100</f>
        <v/>
      </c>
      <c r="DM1052" s="1109"/>
      <c r="DN1052" s="6839"/>
      <c r="DO1052" s="1109"/>
      <c r="DP1052" s="1109"/>
      <c r="DQ1052" s="6827"/>
      <c r="DR1052" s="1541"/>
      <c r="DS1052" s="1541"/>
      <c r="DT1052" s="1541"/>
      <c r="DU1052" s="1541"/>
      <c r="DV1052" s="1541"/>
      <c r="DW1052" s="1541"/>
      <c r="DX1052" s="1541"/>
      <c r="DY1052" s="1541"/>
      <c r="DZ1052" s="1541"/>
      <c r="EA1052" s="1541"/>
      <c r="EB1052" s="1541"/>
      <c r="EC1052" s="1541"/>
      <c r="ED1052" s="1541"/>
      <c r="EE1052" s="1541"/>
      <c r="EF1052" s="1541"/>
      <c r="EG1052" s="1541"/>
      <c r="EH1052" s="1541"/>
      <c r="EI1052" s="1541"/>
      <c r="EJ1052" s="1541"/>
      <c r="EK1052" s="1541"/>
      <c r="EL1052" s="1541"/>
      <c r="EM1052" s="1541"/>
      <c r="EN1052" s="1541"/>
      <c r="EO1052" s="1541"/>
      <c r="EP1052" s="1541"/>
      <c r="EQ1052" s="1541"/>
      <c r="ER1052" s="1541"/>
      <c r="ES1052" s="1541"/>
      <c r="ET1052" s="1541"/>
      <c r="EU1052" s="1541"/>
      <c r="EV1052" s="1541"/>
    </row>
    <row r="1053" ht="12.75" x14ac:dyDescent="0.2">
      <c r="A1053" s="1541"/>
      <c r="B1053" s="1541"/>
      <c r="C1053"/>
      <c r="D1053" s="6799"/>
      <c r="E1053" s="6799"/>
      <c r="F1053" s="6800" t="inlineStr">
        <is>
          <t>5.5</t>
        </is>
      </c>
      <c r="G1053" s="6801"/>
      <c r="H1053" s="6802">
        <f>BV1053</f>
        <v/>
      </c>
      <c r="I1053" s="6802">
        <f>BW1053</f>
        <v/>
      </c>
      <c r="J1053" s="6803" t="inlineStr">
        <is>
          <t>WLAN</t>
        </is>
      </c>
      <c r="K1053" s="6803" t="inlineStr">
        <is>
          <t>2.4 GHz</t>
        </is>
      </c>
      <c r="L1053" s="6804"/>
      <c r="M1053" s="6802"/>
      <c r="N1053" s="6805"/>
      <c r="O1053" s="6806"/>
      <c r="P1053" s="6597"/>
      <c r="Q1053" s="6806"/>
      <c r="R1053" s="6806"/>
      <c r="S1053" s="6593"/>
      <c r="T1053" s="130">
        <v>7</v>
      </c>
      <c r="U1053" s="6593">
        <v>2442</v>
      </c>
      <c r="V1053" s="6805"/>
      <c r="W1053" s="6807"/>
      <c r="X1053" s="6805"/>
      <c r="Y1053" s="6805"/>
      <c r="Z1053" s="6805"/>
      <c r="AA1053" s="6804"/>
      <c r="AB1053" s="6804"/>
      <c r="AC1053" s="6808">
        <f>IF(OR(BX1053="Close to Ear",BX1053="Close to Head"),"Head",IF(BX1053="Extremity","Extremity","Body"))</f>
        <v/>
      </c>
      <c r="AD1053" s="6809">
        <f>CA1053</f>
        <v/>
      </c>
      <c r="AE1053" s="6803">
        <f>CB1053</f>
        <v/>
      </c>
      <c r="AF1053" s="6804"/>
      <c r="AG1053" s="6810">
        <f>IF(OR(AZ1053="",BA1053=""),"N/A",IF(DC1053="Pass","P","F"))</f>
        <v/>
      </c>
      <c r="AH1053" s="6811"/>
      <c r="AI1053" s="6811"/>
      <c r="AJ1053" s="6811"/>
      <c r="AK1053" s="6805"/>
      <c r="AL1053" s="6804"/>
      <c r="AM1053" s="6805"/>
      <c r="AN1053" s="6805"/>
      <c r="AO1053" s="6812"/>
      <c r="AP1053" s="6812"/>
      <c r="AQ1053" s="6812"/>
      <c r="AR1053" s="6812"/>
      <c r="AS1053" s="6812"/>
      <c r="AT1053" s="6813">
        <f>IF(AC1053="Extremity",IF(CG1053="","",CG1053),"")</f>
        <v/>
      </c>
      <c r="AU1053" s="6813">
        <f>IF(AC1053="Extremity",IF(CH1053="","",CH1053),"")</f>
        <v/>
      </c>
      <c r="AV1053" s="6814">
        <f>IF(AC1053="Extremity","",IF(CE1053="","",CE1053))</f>
        <v/>
      </c>
      <c r="AW1053" s="6814">
        <f>IF(AD1053="Extremity","",IF(CF1053="","",CF1053))</f>
        <v/>
      </c>
      <c r="AX1053" s="6807">
        <f>DL1053</f>
        <v/>
      </c>
      <c r="AY1053" s="6807">
        <f>DQ1053</f>
        <v/>
      </c>
      <c r="AZ1053" s="6815">
        <f>IF(AC1053="Extremity",IF(DA1053="","",DA1053),"")</f>
        <v/>
      </c>
      <c r="BA1053" s="6816">
        <f>IF(AC1053="Extremity","",IF(CT1053="","",CT1053))</f>
        <v/>
      </c>
      <c r="BB1053" s="6807">
        <f>IF(AC1053="Extremity",IF(DB1053="","",DB1053),"")</f>
        <v/>
      </c>
      <c r="BC1053" s="6814">
        <f>IF(AC1053="Extremity","",IF(CZ1053="","",CZ1053))</f>
        <v/>
      </c>
      <c r="BD1053" s="6807">
        <f>DD1053</f>
        <v/>
      </c>
      <c r="BE1053" s="6817">
        <f>DE1053</f>
        <v/>
      </c>
      <c r="BF1053" s="6818">
        <f>DF1053*60</f>
        <v/>
      </c>
      <c r="BG1053" s="6819">
        <f>BE1053</f>
        <v/>
      </c>
      <c r="BH1053" s="6818">
        <f>DG1053*60</f>
        <v/>
      </c>
      <c r="BI1053" s="6818">
        <f>DH1053</f>
        <v/>
      </c>
      <c r="BJ1053" s="6820"/>
      <c r="BK1053" s="6821">
        <f>Overview!$E$7</f>
        <v/>
      </c>
      <c r="BL1053" s="6820"/>
      <c r="BM1053" s="6818">
        <f>DI1053</f>
        <v/>
      </c>
      <c r="BN1053" s="6821">
        <f>Overview!$P$153</f>
        <v/>
      </c>
      <c r="BO1053" s="6820"/>
      <c r="BP1053" s="6820"/>
      <c r="BQ1053" s="6804"/>
      <c r="BR1053" s="6822"/>
      <c r="BS1053" s="1541"/>
      <c r="BT1053" s="1864" t="inlineStr">
        <is>
          <t>WLAN</t>
        </is>
      </c>
      <c r="BU1053" s="1828" t="inlineStr">
        <is>
          <t>2.4 GHz</t>
        </is>
      </c>
      <c r="BV1053" s="906">
        <f>Overview!$H$30</f>
        <v/>
      </c>
      <c r="BW1053" s="1828"/>
      <c r="BX1053" s="1864" t="inlineStr">
        <is>
          <t>Body</t>
        </is>
      </c>
      <c r="BY1053" s="6709"/>
      <c r="BZ1053" s="6709"/>
      <c r="CA1053" s="882" t="inlineStr">
        <is>
          <t>Accesorio 2: Bottom Edge</t>
        </is>
      </c>
      <c r="CB1053" s="200">
        <v>0</v>
      </c>
      <c r="CC1053" s="882">
        <f>IF(COUNT('Conducted WiFi'!$AH$3:$AH$9)=0,7,INDEX('Conducted WiFi'!$T$3:$T$9,MATCH(MAX('Conducted WiFi'!$AH$3:$AH$9),'Conducted WiFi'!$AH$3:$AH$9,0)))</f>
        <v>7</v>
      </c>
      <c r="CD1053" s="6837">
        <f>IF(COUNT('Conducted WiFi'!$AH$3:$AH$9)=0,2442,INDEX('Conducted WiFi'!$U$3:$U$9,MATCH(MAX('Conducted WiFi'!$AH$3:$AH$9),'Conducted WiFi'!$AH$3:$AH$9,0)))</f>
        <v>2442</v>
      </c>
      <c r="CE1053" s="7246"/>
      <c r="CF1053" s="7246"/>
      <c r="CG1053" s="7245"/>
      <c r="CH1053" s="7245"/>
      <c r="CI1053" s="225">
        <f>BY1053</f>
        <v/>
      </c>
      <c r="CJ1053" s="237">
        <f>BZ1053</f>
        <v/>
      </c>
      <c r="CK1053" s="223">
        <f>CA1053</f>
        <v/>
      </c>
      <c r="CL1053" s="237">
        <f>CC1053</f>
        <v/>
      </c>
      <c r="CM1053" s="6672"/>
      <c r="CN1053" s="6834"/>
      <c r="CO1053" s="1967"/>
      <c r="CP1053" s="7217"/>
      <c r="CQ1053" s="7220"/>
      <c r="CR1053" s="6930"/>
      <c r="CS1053" s="446"/>
      <c r="CT1053" s="6835"/>
      <c r="CU1053" s="224">
        <f>BY1053</f>
        <v/>
      </c>
      <c r="CV1053" s="237">
        <f>BZ1053</f>
        <v/>
      </c>
      <c r="CW1053" s="237">
        <f>CA1053</f>
        <v/>
      </c>
      <c r="CX1053" s="224">
        <f>CC1053</f>
        <v/>
      </c>
      <c r="CY1053" s="237">
        <f>CD1053</f>
        <v/>
      </c>
      <c r="CZ1053" s="7478">
        <f>IF(COUNTIF(Overview!K12:K14,TRUE)&gt;0,1.6,IF(COUNTIF(Overview!L12:L14,TRUE)&gt;0,8,0))</f>
        <v/>
      </c>
      <c r="DA1053" s="1807"/>
      <c r="DB1053" s="7484"/>
      <c r="DC1053" s="844">
        <f>IF(CT1053="","",IF(CT1053&gt;CZ1053,"Fail","Pass"))</f>
        <v/>
      </c>
      <c r="DD1053" s="6666"/>
      <c r="DE1053" s="1565">
        <f>MyTimestamp(DC1053)</f>
        <v/>
      </c>
      <c r="DF1053" s="1531">
        <f>IF(COUNT(CE1053:CH1053)=1,15,IF(COUNT(CE1053:CH1053)=0,0,30))</f>
        <v/>
      </c>
      <c r="DG1053" s="1532">
        <f>IF(DF1053=0,0,2)</f>
        <v/>
      </c>
      <c r="DH1053" s="6825"/>
      <c r="DI1053" s="6825"/>
      <c r="DJ1053" s="1863"/>
      <c r="DK1053" s="6838"/>
      <c r="DL1053" s="1574">
        <f>10^(CN1053/20)*100-100</f>
        <v/>
      </c>
      <c r="DM1053" s="1109"/>
      <c r="DN1053" s="6839"/>
      <c r="DO1053" s="1109"/>
      <c r="DP1053" s="1109"/>
      <c r="DQ1053" s="6827"/>
      <c r="DR1053" s="1541"/>
      <c r="DS1053" s="1541"/>
      <c r="DT1053" s="1541"/>
      <c r="DU1053" s="1541"/>
      <c r="DV1053" s="1541"/>
      <c r="DW1053" s="1541"/>
      <c r="DX1053" s="1541"/>
      <c r="DY1053" s="1541"/>
      <c r="DZ1053" s="1541"/>
      <c r="EA1053" s="1541"/>
      <c r="EB1053" s="1541"/>
      <c r="EC1053" s="1541"/>
      <c r="ED1053" s="1541"/>
      <c r="EE1053" s="1541"/>
      <c r="EF1053" s="1541"/>
      <c r="EG1053" s="1541"/>
      <c r="EH1053" s="1541"/>
      <c r="EI1053" s="1541"/>
      <c r="EJ1053" s="1541"/>
      <c r="EK1053" s="1541"/>
      <c r="EL1053" s="1541"/>
      <c r="EM1053" s="1541"/>
      <c r="EN1053" s="1541"/>
      <c r="EO1053" s="1541"/>
      <c r="EP1053" s="1541"/>
      <c r="EQ1053" s="1541"/>
      <c r="ER1053" s="1541"/>
      <c r="ES1053" s="1541"/>
      <c r="ET1053" s="1541"/>
      <c r="EU1053" s="1541"/>
      <c r="EV1053" s="1541"/>
    </row>
    <row r="1054" ht="12.75" x14ac:dyDescent="0.2">
      <c r="A1054" s="1541"/>
      <c r="B1054" s="1541"/>
      <c r="C1054"/>
      <c r="D1054" s="6799"/>
      <c r="E1054" s="6799"/>
      <c r="F1054" s="6800" t="inlineStr">
        <is>
          <t>5.5</t>
        </is>
      </c>
      <c r="G1054" s="6801"/>
      <c r="H1054" s="6802">
        <f>BV1054</f>
        <v/>
      </c>
      <c r="I1054" s="6802">
        <f>BW1054</f>
        <v/>
      </c>
      <c r="J1054" s="6803" t="inlineStr">
        <is>
          <t>WLAN</t>
        </is>
      </c>
      <c r="K1054" s="6803" t="inlineStr">
        <is>
          <t>2.4 GHz</t>
        </is>
      </c>
      <c r="L1054" s="6804"/>
      <c r="M1054" s="6802"/>
      <c r="N1054" s="6805"/>
      <c r="O1054" s="6806"/>
      <c r="P1054" s="6597"/>
      <c r="Q1054" s="6806"/>
      <c r="R1054" s="6806"/>
      <c r="S1054" s="6593"/>
      <c r="T1054" s="130">
        <v>7</v>
      </c>
      <c r="U1054" s="6593">
        <v>2442</v>
      </c>
      <c r="V1054" s="6805"/>
      <c r="W1054" s="6807"/>
      <c r="X1054" s="6805"/>
      <c r="Y1054" s="6805"/>
      <c r="Z1054" s="6805"/>
      <c r="AA1054" s="6804"/>
      <c r="AB1054" s="6804"/>
      <c r="AC1054" s="6808">
        <f>IF(OR(BX1054="Close to Ear",BX1054="Close to Head"),"Head",IF(BX1054="Extremity","Extremity","Body"))</f>
        <v/>
      </c>
      <c r="AD1054" s="6809">
        <f>CA1054</f>
        <v/>
      </c>
      <c r="AE1054" s="6803">
        <f>CB1054</f>
        <v/>
      </c>
      <c r="AF1054" s="6804"/>
      <c r="AG1054" s="6810">
        <f>IF(OR(AZ1054="",BA1054=""),"N/A",IF(DC1054="Pass","P","F"))</f>
        <v/>
      </c>
      <c r="AH1054" s="6811"/>
      <c r="AI1054" s="6811"/>
      <c r="AJ1054" s="6811"/>
      <c r="AK1054" s="6805"/>
      <c r="AL1054" s="6804"/>
      <c r="AM1054" s="6805"/>
      <c r="AN1054" s="6805"/>
      <c r="AO1054" s="6812"/>
      <c r="AP1054" s="6812"/>
      <c r="AQ1054" s="6812"/>
      <c r="AR1054" s="6812"/>
      <c r="AS1054" s="6812"/>
      <c r="AT1054" s="6813">
        <f>IF(AC1054="Extremity",IF(CG1054="","",CG1054),"")</f>
        <v/>
      </c>
      <c r="AU1054" s="6813">
        <f>IF(AC1054="Extremity",IF(CH1054="","",CH1054),"")</f>
        <v/>
      </c>
      <c r="AV1054" s="6814">
        <f>IF(AC1054="Extremity","",IF(CE1054="","",CE1054))</f>
        <v/>
      </c>
      <c r="AW1054" s="6814">
        <f>IF(AD1054="Extremity","",IF(CF1054="","",CF1054))</f>
        <v/>
      </c>
      <c r="AX1054" s="6807">
        <f>DL1054</f>
        <v/>
      </c>
      <c r="AY1054" s="6807">
        <f>DQ1054</f>
        <v/>
      </c>
      <c r="AZ1054" s="6815">
        <f>IF(AC1054="Extremity",IF(DA1054="","",DA1054),"")</f>
        <v/>
      </c>
      <c r="BA1054" s="6816">
        <f>IF(AC1054="Extremity","",IF(CT1054="","",CT1054))</f>
        <v/>
      </c>
      <c r="BB1054" s="6807">
        <f>IF(AC1054="Extremity",IF(DB1054="","",DB1054),"")</f>
        <v/>
      </c>
      <c r="BC1054" s="6814">
        <f>IF(AC1054="Extremity","",IF(CZ1054="","",CZ1054))</f>
        <v/>
      </c>
      <c r="BD1054" s="6807">
        <f>DD1054</f>
        <v/>
      </c>
      <c r="BE1054" s="6817">
        <f>DE1054</f>
        <v/>
      </c>
      <c r="BF1054" s="6818">
        <f>DF1054*60</f>
        <v/>
      </c>
      <c r="BG1054" s="6819">
        <f>BE1054</f>
        <v/>
      </c>
      <c r="BH1054" s="6818">
        <f>DG1054*60</f>
        <v/>
      </c>
      <c r="BI1054" s="6818">
        <f>DH1054</f>
        <v/>
      </c>
      <c r="BJ1054" s="6820"/>
      <c r="BK1054" s="6821">
        <f>Overview!$E$7</f>
        <v/>
      </c>
      <c r="BL1054" s="6820"/>
      <c r="BM1054" s="6818">
        <f>DI1054</f>
        <v/>
      </c>
      <c r="BN1054" s="6821">
        <f>Overview!$P$153</f>
        <v/>
      </c>
      <c r="BO1054" s="6820"/>
      <c r="BP1054" s="6820"/>
      <c r="BQ1054" s="6804"/>
      <c r="BR1054" s="6822"/>
      <c r="BS1054" s="1541"/>
      <c r="BT1054" s="1864" t="inlineStr">
        <is>
          <t>WLAN</t>
        </is>
      </c>
      <c r="BU1054" s="1828" t="inlineStr">
        <is>
          <t>2.4 GHz</t>
        </is>
      </c>
      <c r="BV1054" s="906">
        <f>Overview!$H$30</f>
        <v/>
      </c>
      <c r="BW1054" s="1828"/>
      <c r="BX1054" s="1864" t="inlineStr">
        <is>
          <t>Body</t>
        </is>
      </c>
      <c r="BY1054" s="6709"/>
      <c r="BZ1054" s="6709"/>
      <c r="CA1054" s="882" t="inlineStr">
        <is>
          <t>Accesorio 3: Back Face</t>
        </is>
      </c>
      <c r="CB1054" s="200">
        <v>0</v>
      </c>
      <c r="CC1054" s="882">
        <f>IF(COUNT('Conducted WiFi'!$AH$3:$AH$9)=0,7,INDEX('Conducted WiFi'!$T$3:$T$9,MATCH(MAX('Conducted WiFi'!$AH$3:$AH$9),'Conducted WiFi'!$AH$3:$AH$9,0)))</f>
        <v>7</v>
      </c>
      <c r="CD1054" s="6837">
        <f>IF(COUNT('Conducted WiFi'!$AH$3:$AH$9)=0,2442,INDEX('Conducted WiFi'!$U$3:$U$9,MATCH(MAX('Conducted WiFi'!$AH$3:$AH$9),'Conducted WiFi'!$AH$3:$AH$9,0)))</f>
        <v>2442</v>
      </c>
      <c r="CE1054" s="7246"/>
      <c r="CF1054" s="7246"/>
      <c r="CG1054" s="7245"/>
      <c r="CH1054" s="7245"/>
      <c r="CI1054" s="225">
        <f>BY1054</f>
        <v/>
      </c>
      <c r="CJ1054" s="237">
        <f>BZ1054</f>
        <v/>
      </c>
      <c r="CK1054" s="223">
        <f>CA1054</f>
        <v/>
      </c>
      <c r="CL1054" s="237">
        <f>CC1054</f>
        <v/>
      </c>
      <c r="CM1054" s="6672"/>
      <c r="CN1054" s="6834"/>
      <c r="CO1054" s="1967"/>
      <c r="CP1054" s="7217"/>
      <c r="CQ1054" s="7220"/>
      <c r="CR1054" s="6930"/>
      <c r="CS1054" s="446"/>
      <c r="CT1054" s="6835"/>
      <c r="CU1054" s="224">
        <f>BY1054</f>
        <v/>
      </c>
      <c r="CV1054" s="237">
        <f>BZ1054</f>
        <v/>
      </c>
      <c r="CW1054" s="237">
        <f>CA1054</f>
        <v/>
      </c>
      <c r="CX1054" s="224">
        <f>CC1054</f>
        <v/>
      </c>
      <c r="CY1054" s="237">
        <f>CD1054</f>
        <v/>
      </c>
      <c r="CZ1054" s="7478">
        <f>IF(COUNTIF(Overview!K12:K14,TRUE)&gt;0,1.6,IF(COUNTIF(Overview!L12:L14,TRUE)&gt;0,8,0))</f>
        <v/>
      </c>
      <c r="DA1054" s="1807"/>
      <c r="DB1054" s="7484"/>
      <c r="DC1054" s="844">
        <f>IF(CT1054="","",IF(CT1054&gt;CZ1054,"Fail","Pass"))</f>
        <v/>
      </c>
      <c r="DD1054" s="6666"/>
      <c r="DE1054" s="1565">
        <f>MyTimestamp(DC1054)</f>
        <v/>
      </c>
      <c r="DF1054" s="1531">
        <f>IF(COUNT(CE1054:CH1054)=1,15,IF(COUNT(CE1054:CH1054)=0,0,30))</f>
        <v/>
      </c>
      <c r="DG1054" s="1532">
        <f>IF(DF1054=0,0,2)</f>
        <v/>
      </c>
      <c r="DH1054" s="6825"/>
      <c r="DI1054" s="6825"/>
      <c r="DJ1054" s="1863"/>
      <c r="DK1054" s="6838"/>
      <c r="DL1054" s="1574">
        <f>10^(CN1054/20)*100-100</f>
        <v/>
      </c>
      <c r="DM1054" s="1109"/>
      <c r="DN1054" s="6839"/>
      <c r="DO1054" s="1109"/>
      <c r="DP1054" s="1109"/>
      <c r="DQ1054" s="6827"/>
      <c r="DR1054" s="1541"/>
      <c r="DS1054" s="1541"/>
      <c r="DT1054" s="1541"/>
      <c r="DU1054" s="1541"/>
      <c r="DV1054" s="1541"/>
      <c r="DW1054" s="1541"/>
      <c r="DX1054" s="1541"/>
      <c r="DY1054" s="1541"/>
      <c r="DZ1054" s="1541"/>
      <c r="EA1054" s="1541"/>
      <c r="EB1054" s="1541"/>
      <c r="EC1054" s="1541"/>
      <c r="ED1054" s="1541"/>
      <c r="EE1054" s="1541"/>
      <c r="EF1054" s="1541"/>
      <c r="EG1054" s="1541"/>
      <c r="EH1054" s="1541"/>
      <c r="EI1054" s="1541"/>
      <c r="EJ1054" s="1541"/>
      <c r="EK1054" s="1541"/>
      <c r="EL1054" s="1541"/>
      <c r="EM1054" s="1541"/>
      <c r="EN1054" s="1541"/>
      <c r="EO1054" s="1541"/>
      <c r="EP1054" s="1541"/>
      <c r="EQ1054" s="1541"/>
      <c r="ER1054" s="1541"/>
      <c r="ES1054" s="1541"/>
      <c r="ET1054" s="1541"/>
      <c r="EU1054" s="1541"/>
      <c r="EV1054" s="1541"/>
    </row>
    <row r="1055" ht="12.75" x14ac:dyDescent="0.2">
      <c r="A1055" s="1541"/>
      <c r="B1055" s="1541"/>
      <c r="C1055"/>
      <c r="D1055" s="6799"/>
      <c r="E1055" s="6799"/>
      <c r="F1055" s="6800" t="inlineStr">
        <is>
          <t>5.5</t>
        </is>
      </c>
      <c r="G1055" s="6801"/>
      <c r="H1055" s="6802">
        <f>BV1055</f>
        <v/>
      </c>
      <c r="I1055" s="6802">
        <f>BW1055</f>
        <v/>
      </c>
      <c r="J1055" s="6803" t="inlineStr">
        <is>
          <t>WLAN</t>
        </is>
      </c>
      <c r="K1055" s="6803" t="inlineStr">
        <is>
          <t>2.4 GHz</t>
        </is>
      </c>
      <c r="L1055" s="6804"/>
      <c r="M1055" s="6802"/>
      <c r="N1055" s="6805"/>
      <c r="O1055" s="6806"/>
      <c r="P1055" s="6597"/>
      <c r="Q1055" s="6806"/>
      <c r="R1055" s="6806"/>
      <c r="S1055" s="6593"/>
      <c r="T1055" s="130">
        <v>7</v>
      </c>
      <c r="U1055" s="6593">
        <v>2442</v>
      </c>
      <c r="V1055" s="6805"/>
      <c r="W1055" s="6807"/>
      <c r="X1055" s="6805"/>
      <c r="Y1055" s="6805"/>
      <c r="Z1055" s="6805"/>
      <c r="AA1055" s="6804"/>
      <c r="AB1055" s="6804"/>
      <c r="AC1055" s="6808">
        <f>IF(OR(BX1055="Close to Ear",BX1055="Close to Head"),"Head",IF(BX1055="Extremity","Extremity","Body"))</f>
        <v/>
      </c>
      <c r="AD1055" s="6809">
        <f>CA1055</f>
        <v/>
      </c>
      <c r="AE1055" s="6803">
        <f>CB1055</f>
        <v/>
      </c>
      <c r="AF1055" s="6804"/>
      <c r="AG1055" s="6810">
        <f>IF(OR(AZ1055="",BA1055=""),"N/A",IF(DC1055="Pass","P","F"))</f>
        <v/>
      </c>
      <c r="AH1055" s="6811"/>
      <c r="AI1055" s="6811"/>
      <c r="AJ1055" s="6811"/>
      <c r="AK1055" s="6805"/>
      <c r="AL1055" s="6804"/>
      <c r="AM1055" s="6805"/>
      <c r="AN1055" s="6805"/>
      <c r="AO1055" s="6812"/>
      <c r="AP1055" s="6812"/>
      <c r="AQ1055" s="6812"/>
      <c r="AR1055" s="6812"/>
      <c r="AS1055" s="6812"/>
      <c r="AT1055" s="6813">
        <f>IF(AC1055="Extremity",IF(CG1055="","",CG1055),"")</f>
        <v/>
      </c>
      <c r="AU1055" s="6813">
        <f>IF(AC1055="Extremity",IF(CH1055="","",CH1055),"")</f>
        <v/>
      </c>
      <c r="AV1055" s="6814">
        <f>IF(AC1055="Extremity","",IF(CE1055="","",CE1055))</f>
        <v/>
      </c>
      <c r="AW1055" s="6814">
        <f>IF(AD1055="Extremity","",IF(CF1055="","",CF1055))</f>
        <v/>
      </c>
      <c r="AX1055" s="6807">
        <f>DL1055</f>
        <v/>
      </c>
      <c r="AY1055" s="6807">
        <f>DQ1055</f>
        <v/>
      </c>
      <c r="AZ1055" s="6815">
        <f>IF(AC1055="Extremity",IF(DA1055="","",DA1055),"")</f>
        <v/>
      </c>
      <c r="BA1055" s="6816">
        <f>IF(AC1055="Extremity","",IF(CT1055="","",CT1055))</f>
        <v/>
      </c>
      <c r="BB1055" s="6807">
        <f>IF(AC1055="Extremity",IF(DB1055="","",DB1055),"")</f>
        <v/>
      </c>
      <c r="BC1055" s="6814">
        <f>IF(AC1055="Extremity","",IF(CZ1055="","",CZ1055))</f>
        <v/>
      </c>
      <c r="BD1055" s="6807">
        <f>DD1055</f>
        <v/>
      </c>
      <c r="BE1055" s="6817">
        <f>DE1055</f>
        <v/>
      </c>
      <c r="BF1055" s="6818">
        <f>DF1055*60</f>
        <v/>
      </c>
      <c r="BG1055" s="6819">
        <f>BE1055</f>
        <v/>
      </c>
      <c r="BH1055" s="6818">
        <f>DG1055*60</f>
        <v/>
      </c>
      <c r="BI1055" s="6818">
        <f>DH1055</f>
        <v/>
      </c>
      <c r="BJ1055" s="6820"/>
      <c r="BK1055" s="6821">
        <f>Overview!$E$7</f>
        <v/>
      </c>
      <c r="BL1055" s="6820"/>
      <c r="BM1055" s="6818">
        <f>DI1055</f>
        <v/>
      </c>
      <c r="BN1055" s="6821">
        <f>Overview!$P$153</f>
        <v/>
      </c>
      <c r="BO1055" s="6820"/>
      <c r="BP1055" s="6820"/>
      <c r="BQ1055" s="6804"/>
      <c r="BR1055" s="6822"/>
      <c r="BS1055" s="1541"/>
      <c r="BT1055" s="1864" t="inlineStr">
        <is>
          <t>WLAN</t>
        </is>
      </c>
      <c r="BU1055" s="1828" t="inlineStr">
        <is>
          <t>2.4 GHz</t>
        </is>
      </c>
      <c r="BV1055" s="906">
        <f>Overview!$H$30</f>
        <v/>
      </c>
      <c r="BW1055" s="1828"/>
      <c r="BX1055" s="1864" t="inlineStr">
        <is>
          <t>Body</t>
        </is>
      </c>
      <c r="BY1055" s="6709"/>
      <c r="BZ1055" s="6709"/>
      <c r="CA1055" s="882" t="inlineStr">
        <is>
          <t>Accesorio 4: Front Face</t>
        </is>
      </c>
      <c r="CB1055" s="200">
        <v>0</v>
      </c>
      <c r="CC1055" s="882">
        <f>IF(COUNT('Conducted WiFi'!$AH$3:$AH$9)=0,7,INDEX('Conducted WiFi'!$T$3:$T$9,MATCH(MAX('Conducted WiFi'!$AH$3:$AH$9),'Conducted WiFi'!$AH$3:$AH$9,0)))</f>
        <v>7</v>
      </c>
      <c r="CD1055" s="6837">
        <f>IF(COUNT('Conducted WiFi'!$AH$3:$AH$9)=0,2442,INDEX('Conducted WiFi'!$U$3:$U$9,MATCH(MAX('Conducted WiFi'!$AH$3:$AH$9),'Conducted WiFi'!$AH$3:$AH$9,0)))</f>
        <v>2442</v>
      </c>
      <c r="CE1055" s="7246"/>
      <c r="CF1055" s="7246"/>
      <c r="CG1055" s="7245"/>
      <c r="CH1055" s="7245"/>
      <c r="CI1055" s="225">
        <f>BY1055</f>
        <v/>
      </c>
      <c r="CJ1055" s="237">
        <f>BZ1055</f>
        <v/>
      </c>
      <c r="CK1055" s="223">
        <f>CA1055</f>
        <v/>
      </c>
      <c r="CL1055" s="237">
        <f>CC1055</f>
        <v/>
      </c>
      <c r="CM1055" s="6672"/>
      <c r="CN1055" s="6834"/>
      <c r="CO1055" s="1967"/>
      <c r="CP1055" s="7217"/>
      <c r="CQ1055" s="7220"/>
      <c r="CR1055" s="6930"/>
      <c r="CS1055" s="446"/>
      <c r="CT1055" s="6835"/>
      <c r="CU1055" s="224">
        <f>BY1055</f>
        <v/>
      </c>
      <c r="CV1055" s="237">
        <f>BZ1055</f>
        <v/>
      </c>
      <c r="CW1055" s="237">
        <f>CA1055</f>
        <v/>
      </c>
      <c r="CX1055" s="224">
        <f>CC1055</f>
        <v/>
      </c>
      <c r="CY1055" s="237">
        <f>CD1055</f>
        <v/>
      </c>
      <c r="CZ1055" s="7478">
        <f>IF(COUNTIF(Overview!K12:K14,TRUE)&gt;0,1.6,IF(COUNTIF(Overview!L12:L14,TRUE)&gt;0,8,0))</f>
        <v/>
      </c>
      <c r="DA1055" s="1807"/>
      <c r="DB1055" s="7484"/>
      <c r="DC1055" s="844">
        <f>IF(CT1055="","",IF(CT1055&gt;CZ1055,"Fail","Pass"))</f>
        <v/>
      </c>
      <c r="DD1055" s="6666"/>
      <c r="DE1055" s="1565">
        <f>MyTimestamp(DC1055)</f>
        <v/>
      </c>
      <c r="DF1055" s="1531">
        <f>IF(COUNT(CE1055:CH1055)=1,15,IF(COUNT(CE1055:CH1055)=0,0,30))</f>
        <v/>
      </c>
      <c r="DG1055" s="1532">
        <f>IF(DF1055=0,0,2)</f>
        <v/>
      </c>
      <c r="DH1055" s="6825"/>
      <c r="DI1055" s="6825"/>
      <c r="DJ1055" s="1863"/>
      <c r="DK1055" s="6838"/>
      <c r="DL1055" s="1574">
        <f>10^(CN1055/20)*100-100</f>
        <v/>
      </c>
      <c r="DM1055" s="1109"/>
      <c r="DN1055" s="6839"/>
      <c r="DO1055" s="1109"/>
      <c r="DP1055" s="1109"/>
      <c r="DQ1055" s="6827"/>
      <c r="DR1055" s="1541"/>
      <c r="DS1055" s="1541"/>
      <c r="DT1055" s="1541"/>
      <c r="DU1055" s="1541"/>
      <c r="DV1055" s="1541"/>
      <c r="DW1055" s="1541"/>
      <c r="DX1055" s="1541"/>
      <c r="DY1055" s="1541"/>
      <c r="DZ1055" s="1541"/>
      <c r="EA1055" s="1541"/>
      <c r="EB1055" s="1541"/>
      <c r="EC1055" s="1541"/>
      <c r="ED1055" s="1541"/>
      <c r="EE1055" s="1541"/>
      <c r="EF1055" s="1541"/>
      <c r="EG1055" s="1541"/>
      <c r="EH1055" s="1541"/>
      <c r="EI1055" s="1541"/>
      <c r="EJ1055" s="1541"/>
      <c r="EK1055" s="1541"/>
      <c r="EL1055" s="1541"/>
      <c r="EM1055" s="1541"/>
      <c r="EN1055" s="1541"/>
      <c r="EO1055" s="1541"/>
      <c r="EP1055" s="1541"/>
      <c r="EQ1055" s="1541"/>
      <c r="ER1055" s="1541"/>
      <c r="ES1055" s="1541"/>
      <c r="ET1055" s="1541"/>
      <c r="EU1055" s="1541"/>
      <c r="EV1055" s="1541"/>
    </row>
    <row r="1056" ht="12.75" x14ac:dyDescent="0.2">
      <c r="A1056" s="1541"/>
      <c r="B1056" s="1541"/>
      <c r="C1056"/>
      <c r="D1056" s="6799"/>
      <c r="E1056" s="6799"/>
      <c r="F1056" s="6800" t="inlineStr">
        <is>
          <t>5.5</t>
        </is>
      </c>
      <c r="G1056" s="6801"/>
      <c r="H1056" s="6802">
        <f>BV1056</f>
        <v/>
      </c>
      <c r="I1056" s="6802">
        <f>BW1056</f>
        <v/>
      </c>
      <c r="J1056" s="6803" t="inlineStr">
        <is>
          <t>WLAN</t>
        </is>
      </c>
      <c r="K1056" s="6803" t="inlineStr">
        <is>
          <t>2.4 GHz</t>
        </is>
      </c>
      <c r="L1056" s="6804"/>
      <c r="M1056" s="6802"/>
      <c r="N1056" s="6805"/>
      <c r="O1056" s="6806"/>
      <c r="P1056" s="6597"/>
      <c r="Q1056" s="6806"/>
      <c r="R1056" s="6806"/>
      <c r="S1056" s="6593"/>
      <c r="T1056" s="130">
        <v>7</v>
      </c>
      <c r="U1056" s="6593">
        <v>2442</v>
      </c>
      <c r="V1056" s="6805"/>
      <c r="W1056" s="6807"/>
      <c r="X1056" s="6805"/>
      <c r="Y1056" s="6805"/>
      <c r="Z1056" s="6805"/>
      <c r="AA1056" s="6804"/>
      <c r="AB1056" s="6804"/>
      <c r="AC1056" s="6808">
        <f>IF(OR(BX1056="Close to Ear",BX1056="Close to Head"),"Head",IF(BX1056="Extremity","Extremity","Body"))</f>
        <v/>
      </c>
      <c r="AD1056" s="6809">
        <f>CA1056</f>
        <v/>
      </c>
      <c r="AE1056" s="6803">
        <f>CB1056</f>
        <v/>
      </c>
      <c r="AF1056" s="6804"/>
      <c r="AG1056" s="6810">
        <f>IF(OR(AZ1056="",BA1056=""),"N/A",IF(DC1056="Pass","P","F"))</f>
        <v/>
      </c>
      <c r="AH1056" s="6811"/>
      <c r="AI1056" s="6811"/>
      <c r="AJ1056" s="6811"/>
      <c r="AK1056" s="6805"/>
      <c r="AL1056" s="6804"/>
      <c r="AM1056" s="6805"/>
      <c r="AN1056" s="6805"/>
      <c r="AO1056" s="6812"/>
      <c r="AP1056" s="6812"/>
      <c r="AQ1056" s="6812"/>
      <c r="AR1056" s="6812"/>
      <c r="AS1056" s="6812"/>
      <c r="AT1056" s="6813">
        <f>IF(AC1056="Extremity",IF(CG1056="","",CG1056),"")</f>
        <v/>
      </c>
      <c r="AU1056" s="6813">
        <f>IF(AC1056="Extremity",IF(CH1056="","",CH1056),"")</f>
        <v/>
      </c>
      <c r="AV1056" s="6814">
        <f>IF(AC1056="Extremity","",IF(CE1056="","",CE1056))</f>
        <v/>
      </c>
      <c r="AW1056" s="6814">
        <f>IF(AD1056="Extremity","",IF(CF1056="","",CF1056))</f>
        <v/>
      </c>
      <c r="AX1056" s="6807">
        <f>DL1056</f>
        <v/>
      </c>
      <c r="AY1056" s="6807">
        <f>DQ1056</f>
        <v/>
      </c>
      <c r="AZ1056" s="6815">
        <f>IF(AC1056="Extremity",IF(DA1056="","",DA1056),"")</f>
        <v/>
      </c>
      <c r="BA1056" s="6816">
        <f>IF(AC1056="Extremity","",IF(CT1056="","",CT1056))</f>
        <v/>
      </c>
      <c r="BB1056" s="6807">
        <f>IF(AC1056="Extremity",IF(DB1056="","",DB1056),"")</f>
        <v/>
      </c>
      <c r="BC1056" s="6814">
        <f>IF(AC1056="Extremity","",IF(CZ1056="","",CZ1056))</f>
        <v/>
      </c>
      <c r="BD1056" s="6807">
        <f>DD1056</f>
        <v/>
      </c>
      <c r="BE1056" s="6817">
        <f>DE1056</f>
        <v/>
      </c>
      <c r="BF1056" s="6818">
        <f>DF1056*60</f>
        <v/>
      </c>
      <c r="BG1056" s="6819">
        <f>BE1056</f>
        <v/>
      </c>
      <c r="BH1056" s="6818">
        <f>DG1056*60</f>
        <v/>
      </c>
      <c r="BI1056" s="6818">
        <f>DH1056</f>
        <v/>
      </c>
      <c r="BJ1056" s="6820"/>
      <c r="BK1056" s="6821">
        <f>Overview!$E$7</f>
        <v/>
      </c>
      <c r="BL1056" s="6820"/>
      <c r="BM1056" s="6818">
        <f>DI1056</f>
        <v/>
      </c>
      <c r="BN1056" s="6821">
        <f>Overview!$P$153</f>
        <v/>
      </c>
      <c r="BO1056" s="6820"/>
      <c r="BP1056" s="6820"/>
      <c r="BQ1056" s="6804"/>
      <c r="BR1056" s="6822"/>
      <c r="BS1056" s="1541"/>
      <c r="BT1056" s="1864" t="inlineStr">
        <is>
          <t>WLAN</t>
        </is>
      </c>
      <c r="BU1056" s="1828" t="inlineStr">
        <is>
          <t>2.4 GHz</t>
        </is>
      </c>
      <c r="BV1056" s="906">
        <f>Overview!$H$30</f>
        <v/>
      </c>
      <c r="BW1056" s="1828"/>
      <c r="BX1056" s="1864" t="inlineStr">
        <is>
          <t>Body</t>
        </is>
      </c>
      <c r="BY1056" s="6709"/>
      <c r="BZ1056" s="6709"/>
      <c r="CA1056" s="882" t="inlineStr">
        <is>
          <t>Accesorio 5: Back Face</t>
        </is>
      </c>
      <c r="CB1056" s="200">
        <v>0</v>
      </c>
      <c r="CC1056" s="882">
        <f>IF(COUNT('Conducted WiFi'!$AH$3:$AH$9)=0,7,INDEX('Conducted WiFi'!$T$3:$T$9,MATCH(MAX('Conducted WiFi'!$AH$3:$AH$9),'Conducted WiFi'!$AH$3:$AH$9,0)))</f>
        <v>7</v>
      </c>
      <c r="CD1056" s="6837">
        <f>IF(COUNT('Conducted WiFi'!$AH$3:$AH$9)=0,2442,INDEX('Conducted WiFi'!$U$3:$U$9,MATCH(MAX('Conducted WiFi'!$AH$3:$AH$9),'Conducted WiFi'!$AH$3:$AH$9,0)))</f>
        <v>2442</v>
      </c>
      <c r="CE1056" s="7246"/>
      <c r="CF1056" s="7246"/>
      <c r="CG1056" s="7245"/>
      <c r="CH1056" s="7245"/>
      <c r="CI1056" s="225">
        <f>BY1056</f>
        <v/>
      </c>
      <c r="CJ1056" s="237">
        <f>BZ1056</f>
        <v/>
      </c>
      <c r="CK1056" s="223">
        <f>CA1056</f>
        <v/>
      </c>
      <c r="CL1056" s="237">
        <f>CC1056</f>
        <v/>
      </c>
      <c r="CM1056" s="6672"/>
      <c r="CN1056" s="6834"/>
      <c r="CO1056" s="1967"/>
      <c r="CP1056" s="7217"/>
      <c r="CQ1056" s="7220"/>
      <c r="CR1056" s="6930"/>
      <c r="CS1056" s="446"/>
      <c r="CT1056" s="6835"/>
      <c r="CU1056" s="224">
        <f>BY1056</f>
        <v/>
      </c>
      <c r="CV1056" s="237">
        <f>BZ1056</f>
        <v/>
      </c>
      <c r="CW1056" s="237">
        <f>CA1056</f>
        <v/>
      </c>
      <c r="CX1056" s="224">
        <f>CC1056</f>
        <v/>
      </c>
      <c r="CY1056" s="237">
        <f>CD1056</f>
        <v/>
      </c>
      <c r="CZ1056" s="7478">
        <f>IF(COUNTIF(Overview!K12:K14,TRUE)&gt;0,1.6,IF(COUNTIF(Overview!L12:L14,TRUE)&gt;0,8,0))</f>
        <v/>
      </c>
      <c r="DA1056" s="1807"/>
      <c r="DB1056" s="7484"/>
      <c r="DC1056" s="844">
        <f>IF(CT1056="","",IF(CT1056&gt;CZ1056,"Fail","Pass"))</f>
        <v/>
      </c>
      <c r="DD1056" s="6666"/>
      <c r="DE1056" s="1565">
        <f>MyTimestamp(DC1056)</f>
        <v/>
      </c>
      <c r="DF1056" s="1531">
        <f>IF(COUNT(CE1056:CH1056)=1,15,IF(COUNT(CE1056:CH1056)=0,0,30))</f>
        <v/>
      </c>
      <c r="DG1056" s="1532">
        <f>IF(DF1056=0,0,2)</f>
        <v/>
      </c>
      <c r="DH1056" s="6825"/>
      <c r="DI1056" s="6825"/>
      <c r="DJ1056" s="1863"/>
      <c r="DK1056" s="6838"/>
      <c r="DL1056" s="1574">
        <f>10^(CN1056/20)*100-100</f>
        <v/>
      </c>
      <c r="DM1056" s="1109"/>
      <c r="DN1056" s="6839"/>
      <c r="DO1056" s="1109"/>
      <c r="DP1056" s="1109"/>
      <c r="DQ1056" s="6827"/>
      <c r="DR1056" s="1541"/>
      <c r="DS1056" s="1541"/>
      <c r="DT1056" s="1541"/>
      <c r="DU1056" s="1541"/>
      <c r="DV1056" s="1541"/>
      <c r="DW1056" s="1541"/>
      <c r="DX1056" s="1541"/>
      <c r="DY1056" s="1541"/>
      <c r="DZ1056" s="1541"/>
      <c r="EA1056" s="1541"/>
      <c r="EB1056" s="1541"/>
      <c r="EC1056" s="1541"/>
      <c r="ED1056" s="1541"/>
      <c r="EE1056" s="1541"/>
      <c r="EF1056" s="1541"/>
      <c r="EG1056" s="1541"/>
      <c r="EH1056" s="1541"/>
      <c r="EI1056" s="1541"/>
      <c r="EJ1056" s="1541"/>
      <c r="EK1056" s="1541"/>
      <c r="EL1056" s="1541"/>
      <c r="EM1056" s="1541"/>
      <c r="EN1056" s="1541"/>
      <c r="EO1056" s="1541"/>
      <c r="EP1056" s="1541"/>
      <c r="EQ1056" s="1541"/>
      <c r="ER1056" s="1541"/>
      <c r="ES1056" s="1541"/>
      <c r="ET1056" s="1541"/>
      <c r="EU1056" s="1541"/>
      <c r="EV1056" s="1541"/>
    </row>
    <row r="1057" ht="12.75" x14ac:dyDescent="0.2">
      <c r="A1057" s="1541"/>
      <c r="B1057" s="1541"/>
      <c r="C1057"/>
      <c r="D1057" s="6799"/>
      <c r="E1057" s="6799"/>
      <c r="F1057" s="6800" t="inlineStr">
        <is>
          <t>5.5</t>
        </is>
      </c>
      <c r="G1057" s="6801"/>
      <c r="H1057" s="6802">
        <f>BV1057</f>
        <v/>
      </c>
      <c r="I1057" s="6802">
        <f>BW1057</f>
        <v/>
      </c>
      <c r="J1057" s="6803" t="inlineStr">
        <is>
          <t>WLAN</t>
        </is>
      </c>
      <c r="K1057" s="6803" t="inlineStr">
        <is>
          <t>2.4 GHz</t>
        </is>
      </c>
      <c r="L1057" s="6804"/>
      <c r="M1057" s="6802"/>
      <c r="N1057" s="6805"/>
      <c r="O1057" s="6806"/>
      <c r="P1057" s="6597"/>
      <c r="Q1057" s="6806"/>
      <c r="R1057" s="6806"/>
      <c r="S1057" s="6593"/>
      <c r="T1057" s="130">
        <v>7</v>
      </c>
      <c r="U1057" s="6593">
        <v>2442</v>
      </c>
      <c r="V1057" s="6805"/>
      <c r="W1057" s="6807"/>
      <c r="X1057" s="6805"/>
      <c r="Y1057" s="6805"/>
      <c r="Z1057" s="6805"/>
      <c r="AA1057" s="6804"/>
      <c r="AB1057" s="6804"/>
      <c r="AC1057" s="6808">
        <f>IF(OR(BX1057="Close to Ear",BX1057="Close to Head"),"Head",IF(BX1057="Extremity","Extremity","Body"))</f>
        <v/>
      </c>
      <c r="AD1057" s="6809">
        <f>CA1057</f>
        <v/>
      </c>
      <c r="AE1057" s="6803">
        <f>CB1057</f>
        <v/>
      </c>
      <c r="AF1057" s="6804"/>
      <c r="AG1057" s="6810">
        <f>IF(OR(AZ1057="",BA1057=""),"N/A",IF(DC1057="Pass","P","F"))</f>
        <v/>
      </c>
      <c r="AH1057" s="6811"/>
      <c r="AI1057" s="6811"/>
      <c r="AJ1057" s="6811"/>
      <c r="AK1057" s="6805"/>
      <c r="AL1057" s="6804"/>
      <c r="AM1057" s="6805"/>
      <c r="AN1057" s="6805"/>
      <c r="AO1057" s="6812"/>
      <c r="AP1057" s="6812"/>
      <c r="AQ1057" s="6812"/>
      <c r="AR1057" s="6812"/>
      <c r="AS1057" s="6812"/>
      <c r="AT1057" s="6813">
        <f>IF(AC1057="Extremity",IF(CG1057="","",CG1057),"")</f>
        <v/>
      </c>
      <c r="AU1057" s="6813">
        <f>IF(AC1057="Extremity",IF(CH1057="","",CH1057),"")</f>
        <v/>
      </c>
      <c r="AV1057" s="6814">
        <f>IF(AC1057="Extremity","",IF(CE1057="","",CE1057))</f>
        <v/>
      </c>
      <c r="AW1057" s="6814">
        <f>IF(AD1057="Extremity","",IF(CF1057="","",CF1057))</f>
        <v/>
      </c>
      <c r="AX1057" s="6807">
        <f>DL1057</f>
        <v/>
      </c>
      <c r="AY1057" s="6807">
        <f>DQ1057</f>
        <v/>
      </c>
      <c r="AZ1057" s="6815">
        <f>IF(AC1057="Extremity",IF(DA1057="","",DA1057),"")</f>
        <v/>
      </c>
      <c r="BA1057" s="6816">
        <f>IF(AC1057="Extremity","",IF(CT1057="","",CT1057))</f>
        <v/>
      </c>
      <c r="BB1057" s="6807">
        <f>IF(AC1057="Extremity",IF(DB1057="","",DB1057),"")</f>
        <v/>
      </c>
      <c r="BC1057" s="6814">
        <f>IF(AC1057="Extremity","",IF(CZ1057="","",CZ1057))</f>
        <v/>
      </c>
      <c r="BD1057" s="6807">
        <f>DD1057</f>
        <v/>
      </c>
      <c r="BE1057" s="6817">
        <f>DE1057</f>
        <v/>
      </c>
      <c r="BF1057" s="6818">
        <f>DF1057*60</f>
        <v/>
      </c>
      <c r="BG1057" s="6819">
        <f>BE1057</f>
        <v/>
      </c>
      <c r="BH1057" s="6818">
        <f>DG1057*60</f>
        <v/>
      </c>
      <c r="BI1057" s="6818">
        <f>DH1057</f>
        <v/>
      </c>
      <c r="BJ1057" s="6820"/>
      <c r="BK1057" s="6821">
        <f>Overview!$E$7</f>
        <v/>
      </c>
      <c r="BL1057" s="6820"/>
      <c r="BM1057" s="6818">
        <f>DI1057</f>
        <v/>
      </c>
      <c r="BN1057" s="6821">
        <f>Overview!$P$153</f>
        <v/>
      </c>
      <c r="BO1057" s="6820"/>
      <c r="BP1057" s="6820"/>
      <c r="BQ1057" s="6804"/>
      <c r="BR1057" s="6822"/>
      <c r="BS1057" s="1541"/>
      <c r="BT1057" s="1864" t="inlineStr">
        <is>
          <t>WLAN</t>
        </is>
      </c>
      <c r="BU1057" s="1828" t="inlineStr">
        <is>
          <t>2.4 GHz</t>
        </is>
      </c>
      <c r="BV1057" s="906">
        <f>Overview!$H$30</f>
        <v/>
      </c>
      <c r="BW1057" s="1828"/>
      <c r="BX1057" s="1864" t="inlineStr">
        <is>
          <t>Body</t>
        </is>
      </c>
      <c r="BY1057" s="6709"/>
      <c r="BZ1057" s="6709"/>
      <c r="CA1057" s="882" t="inlineStr">
        <is>
          <t>Accesorio 6: Front Face</t>
        </is>
      </c>
      <c r="CB1057" s="200">
        <v>0</v>
      </c>
      <c r="CC1057" s="882">
        <f>IF(COUNT('Conducted WiFi'!$AH$3:$AH$9)=0,7,INDEX('Conducted WiFi'!$T$3:$T$9,MATCH(MAX('Conducted WiFi'!$AH$3:$AH$9),'Conducted WiFi'!$AH$3:$AH$9,0)))</f>
        <v>7</v>
      </c>
      <c r="CD1057" s="6837">
        <f>IF(COUNT('Conducted WiFi'!$AH$3:$AH$9)=0,2442,INDEX('Conducted WiFi'!$U$3:$U$9,MATCH(MAX('Conducted WiFi'!$AH$3:$AH$9),'Conducted WiFi'!$AH$3:$AH$9,0)))</f>
        <v>2442</v>
      </c>
      <c r="CE1057" s="7246"/>
      <c r="CF1057" s="7246"/>
      <c r="CG1057" s="7245"/>
      <c r="CH1057" s="7245"/>
      <c r="CI1057" s="225">
        <f>BY1057</f>
        <v/>
      </c>
      <c r="CJ1057" s="237">
        <f>BZ1057</f>
        <v/>
      </c>
      <c r="CK1057" s="223">
        <f>CA1057</f>
        <v/>
      </c>
      <c r="CL1057" s="237">
        <f>CC1057</f>
        <v/>
      </c>
      <c r="CM1057" s="6672"/>
      <c r="CN1057" s="6834"/>
      <c r="CO1057" s="1967"/>
      <c r="CP1057" s="7217"/>
      <c r="CQ1057" s="7220"/>
      <c r="CR1057" s="6930"/>
      <c r="CS1057" s="446"/>
      <c r="CT1057" s="6835"/>
      <c r="CU1057" s="224">
        <f>BY1057</f>
        <v/>
      </c>
      <c r="CV1057" s="237">
        <f>BZ1057</f>
        <v/>
      </c>
      <c r="CW1057" s="237">
        <f>CA1057</f>
        <v/>
      </c>
      <c r="CX1057" s="224">
        <f>CC1057</f>
        <v/>
      </c>
      <c r="CY1057" s="237">
        <f>CD1057</f>
        <v/>
      </c>
      <c r="CZ1057" s="7478">
        <f>IF(COUNTIF(Overview!K12:K14,TRUE)&gt;0,1.6,IF(COUNTIF(Overview!L12:L14,TRUE)&gt;0,8,0))</f>
        <v/>
      </c>
      <c r="DA1057" s="1807"/>
      <c r="DB1057" s="7484"/>
      <c r="DC1057" s="844">
        <f>IF(CT1057="","",IF(CT1057&gt;CZ1057,"Fail","Pass"))</f>
        <v/>
      </c>
      <c r="DD1057" s="6666"/>
      <c r="DE1057" s="1565">
        <f>MyTimestamp(DC1057)</f>
        <v/>
      </c>
      <c r="DF1057" s="1531">
        <f>IF(COUNT(CE1057:CH1057)=1,15,IF(COUNT(CE1057:CH1057)=0,0,30))</f>
        <v/>
      </c>
      <c r="DG1057" s="1532">
        <f>IF(DF1057=0,0,2)</f>
        <v/>
      </c>
      <c r="DH1057" s="6825"/>
      <c r="DI1057" s="6825"/>
      <c r="DJ1057" s="1863"/>
      <c r="DK1057" s="6838"/>
      <c r="DL1057" s="1574">
        <f>10^(CN1057/20)*100-100</f>
        <v/>
      </c>
      <c r="DM1057" s="1109"/>
      <c r="DN1057" s="6839"/>
      <c r="DO1057" s="1109"/>
      <c r="DP1057" s="1109"/>
      <c r="DQ1057" s="6827"/>
      <c r="DR1057" s="1541"/>
      <c r="DS1057" s="1541"/>
      <c r="DT1057" s="1541"/>
      <c r="DU1057" s="1541"/>
      <c r="DV1057" s="1541"/>
      <c r="DW1057" s="1541"/>
      <c r="DX1057" s="1541"/>
      <c r="DY1057" s="1541"/>
      <c r="DZ1057" s="1541"/>
      <c r="EA1057" s="1541"/>
      <c r="EB1057" s="1541"/>
      <c r="EC1057" s="1541"/>
      <c r="ED1057" s="1541"/>
      <c r="EE1057" s="1541"/>
      <c r="EF1057" s="1541"/>
      <c r="EG1057" s="1541"/>
      <c r="EH1057" s="1541"/>
      <c r="EI1057" s="1541"/>
      <c r="EJ1057" s="1541"/>
      <c r="EK1057" s="1541"/>
      <c r="EL1057" s="1541"/>
      <c r="EM1057" s="1541"/>
      <c r="EN1057" s="1541"/>
      <c r="EO1057" s="1541"/>
      <c r="EP1057" s="1541"/>
      <c r="EQ1057" s="1541"/>
      <c r="ER1057" s="1541"/>
      <c r="ES1057" s="1541"/>
      <c r="ET1057" s="1541"/>
      <c r="EU1057" s="1541"/>
      <c r="EV1057" s="1541"/>
    </row>
    <row r="1058" ht="12.75" x14ac:dyDescent="0.2">
      <c r="A1058" s="1541"/>
      <c r="B1058" s="1541"/>
      <c r="C1058"/>
      <c r="D1058" s="6799"/>
      <c r="E1058" s="6799"/>
      <c r="F1058" s="6800" t="inlineStr">
        <is>
          <t>5.5</t>
        </is>
      </c>
      <c r="G1058" s="6801"/>
      <c r="H1058" s="6802">
        <f>BV1058</f>
        <v/>
      </c>
      <c r="I1058" s="6802">
        <f>BW1058</f>
        <v/>
      </c>
      <c r="J1058" s="6803" t="inlineStr">
        <is>
          <t>WLAN</t>
        </is>
      </c>
      <c r="K1058" s="6803" t="inlineStr">
        <is>
          <t>2.4 GHz</t>
        </is>
      </c>
      <c r="L1058" s="6804"/>
      <c r="M1058" s="6802"/>
      <c r="N1058" s="6805"/>
      <c r="O1058" s="6806"/>
      <c r="P1058" s="6597"/>
      <c r="Q1058" s="6806"/>
      <c r="R1058" s="6806"/>
      <c r="S1058" s="6593"/>
      <c r="T1058" s="130">
        <v>7</v>
      </c>
      <c r="U1058" s="6593">
        <v>2442</v>
      </c>
      <c r="V1058" s="6805"/>
      <c r="W1058" s="6807"/>
      <c r="X1058" s="6805"/>
      <c r="Y1058" s="6805"/>
      <c r="Z1058" s="6805"/>
      <c r="AA1058" s="6804"/>
      <c r="AB1058" s="6804"/>
      <c r="AC1058" s="6808">
        <f>IF(OR(BX1058="Close to Ear",BX1058="Close to Head"),"Head",IF(BX1058="Extremity","Extremity","Body"))</f>
        <v/>
      </c>
      <c r="AD1058" s="6809">
        <f>CA1058</f>
        <v/>
      </c>
      <c r="AE1058" s="6803">
        <f>CB1058</f>
        <v/>
      </c>
      <c r="AF1058" s="6804"/>
      <c r="AG1058" s="6810">
        <f>IF(OR(AZ1058="",BA1058=""),"N/A",IF(DC1058="Pass","P","F"))</f>
        <v/>
      </c>
      <c r="AH1058" s="6811"/>
      <c r="AI1058" s="6811"/>
      <c r="AJ1058" s="6811"/>
      <c r="AK1058" s="6805"/>
      <c r="AL1058" s="6804"/>
      <c r="AM1058" s="6805"/>
      <c r="AN1058" s="6805"/>
      <c r="AO1058" s="6812"/>
      <c r="AP1058" s="6812"/>
      <c r="AQ1058" s="6812"/>
      <c r="AR1058" s="6812"/>
      <c r="AS1058" s="6812"/>
      <c r="AT1058" s="6813">
        <f>IF(AC1058="Extremity",IF(CG1058="","",CG1058),"")</f>
        <v/>
      </c>
      <c r="AU1058" s="6813">
        <f>IF(AC1058="Extremity",IF(CH1058="","",CH1058),"")</f>
        <v/>
      </c>
      <c r="AV1058" s="6814">
        <f>IF(AC1058="Extremity","",IF(CE1058="","",CE1058))</f>
        <v/>
      </c>
      <c r="AW1058" s="6814">
        <f>IF(AD1058="Extremity","",IF(CF1058="","",CF1058))</f>
        <v/>
      </c>
      <c r="AX1058" s="6807">
        <f>DL1058</f>
        <v/>
      </c>
      <c r="AY1058" s="6807">
        <f>DQ1058</f>
        <v/>
      </c>
      <c r="AZ1058" s="6815">
        <f>IF(AC1058="Extremity",IF(DA1058="","",DA1058),"")</f>
        <v/>
      </c>
      <c r="BA1058" s="6816">
        <f>IF(AC1058="Extremity","",IF(CT1058="","",CT1058))</f>
        <v/>
      </c>
      <c r="BB1058" s="6807">
        <f>IF(AC1058="Extremity",IF(DB1058="","",DB1058),"")</f>
        <v/>
      </c>
      <c r="BC1058" s="6814">
        <f>IF(AC1058="Extremity","",IF(CZ1058="","",CZ1058))</f>
        <v/>
      </c>
      <c r="BD1058" s="6807">
        <f>DD1058</f>
        <v/>
      </c>
      <c r="BE1058" s="6817">
        <f>DE1058</f>
        <v/>
      </c>
      <c r="BF1058" s="6818">
        <f>DF1058*60</f>
        <v/>
      </c>
      <c r="BG1058" s="6819">
        <f>BE1058</f>
        <v/>
      </c>
      <c r="BH1058" s="6818">
        <f>DG1058*60</f>
        <v/>
      </c>
      <c r="BI1058" s="6818">
        <f>DH1058</f>
        <v/>
      </c>
      <c r="BJ1058" s="6820"/>
      <c r="BK1058" s="6821">
        <f>Overview!$E$7</f>
        <v/>
      </c>
      <c r="BL1058" s="6820"/>
      <c r="BM1058" s="6818">
        <f>DI1058</f>
        <v/>
      </c>
      <c r="BN1058" s="6821">
        <f>Overview!$P$153</f>
        <v/>
      </c>
      <c r="BO1058" s="6820"/>
      <c r="BP1058" s="6820"/>
      <c r="BQ1058" s="6804"/>
      <c r="BR1058" s="6822"/>
      <c r="BS1058" s="1541"/>
      <c r="BT1058" s="1864" t="inlineStr">
        <is>
          <t>WLAN</t>
        </is>
      </c>
      <c r="BU1058" s="1828" t="inlineStr">
        <is>
          <t>2.4 GHz</t>
        </is>
      </c>
      <c r="BV1058" s="906">
        <f>Overview!$H$30</f>
        <v/>
      </c>
      <c r="BW1058" s="1828"/>
      <c r="BX1058" s="1864" t="inlineStr">
        <is>
          <t>Body</t>
        </is>
      </c>
      <c r="BY1058" s="6709"/>
      <c r="BZ1058" s="6709"/>
      <c r="CA1058" s="882" t="inlineStr">
        <is>
          <t>Accesorio 7: Front Face</t>
        </is>
      </c>
      <c r="CB1058" s="200">
        <v>0</v>
      </c>
      <c r="CC1058" s="882">
        <f>IF(COUNT('Conducted WiFi'!$AH$3:$AH$9)=0,7,INDEX('Conducted WiFi'!$T$3:$T$9,MATCH(MAX('Conducted WiFi'!$AH$3:$AH$9),'Conducted WiFi'!$AH$3:$AH$9,0)))</f>
        <v>7</v>
      </c>
      <c r="CD1058" s="6837">
        <f>IF(COUNT('Conducted WiFi'!$AH$3:$AH$9)=0,2442,INDEX('Conducted WiFi'!$U$3:$U$9,MATCH(MAX('Conducted WiFi'!$AH$3:$AH$9),'Conducted WiFi'!$AH$3:$AH$9,0)))</f>
        <v>2442</v>
      </c>
      <c r="CE1058" s="7246"/>
      <c r="CF1058" s="7246"/>
      <c r="CG1058" s="7245"/>
      <c r="CH1058" s="7245"/>
      <c r="CI1058" s="225">
        <f>BY1058</f>
        <v/>
      </c>
      <c r="CJ1058" s="237">
        <f>BZ1058</f>
        <v/>
      </c>
      <c r="CK1058" s="223">
        <f>CA1058</f>
        <v/>
      </c>
      <c r="CL1058" s="237">
        <f>CC1058</f>
        <v/>
      </c>
      <c r="CM1058" s="6672"/>
      <c r="CN1058" s="6834"/>
      <c r="CO1058" s="1967"/>
      <c r="CP1058" s="7217"/>
      <c r="CQ1058" s="7220"/>
      <c r="CR1058" s="6930"/>
      <c r="CS1058" s="446"/>
      <c r="CT1058" s="6835"/>
      <c r="CU1058" s="224">
        <f>BY1058</f>
        <v/>
      </c>
      <c r="CV1058" s="237">
        <f>BZ1058</f>
        <v/>
      </c>
      <c r="CW1058" s="237">
        <f>CA1058</f>
        <v/>
      </c>
      <c r="CX1058" s="224">
        <f>CC1058</f>
        <v/>
      </c>
      <c r="CY1058" s="237">
        <f>CD1058</f>
        <v/>
      </c>
      <c r="CZ1058" s="7478">
        <f>IF(COUNTIF(Overview!K12:K14,TRUE)&gt;0,1.6,IF(COUNTIF(Overview!L12:L14,TRUE)&gt;0,8,0))</f>
        <v/>
      </c>
      <c r="DA1058" s="1807"/>
      <c r="DB1058" s="7484"/>
      <c r="DC1058" s="844">
        <f>IF(CT1058="","",IF(CT1058&gt;CZ1058,"Fail","Pass"))</f>
        <v/>
      </c>
      <c r="DD1058" s="6666"/>
      <c r="DE1058" s="1565">
        <f>MyTimestamp(DC1058)</f>
        <v/>
      </c>
      <c r="DF1058" s="1531">
        <f>IF(COUNT(CE1058:CH1058)=1,15,IF(COUNT(CE1058:CH1058)=0,0,30))</f>
        <v/>
      </c>
      <c r="DG1058" s="1532">
        <f>IF(DF1058=0,0,2)</f>
        <v/>
      </c>
      <c r="DH1058" s="6825"/>
      <c r="DI1058" s="6825"/>
      <c r="DJ1058" s="1863"/>
      <c r="DK1058" s="6838"/>
      <c r="DL1058" s="1574">
        <f>10^(CN1058/20)*100-100</f>
        <v/>
      </c>
      <c r="DM1058" s="1109"/>
      <c r="DN1058" s="6839"/>
      <c r="DO1058" s="1109"/>
      <c r="DP1058" s="1109"/>
      <c r="DQ1058" s="6827"/>
      <c r="DR1058" s="1541"/>
      <c r="DS1058" s="1541"/>
      <c r="DT1058" s="1541"/>
      <c r="DU1058" s="1541"/>
      <c r="DV1058" s="1541"/>
      <c r="DW1058" s="1541"/>
      <c r="DX1058" s="1541"/>
      <c r="DY1058" s="1541"/>
      <c r="DZ1058" s="1541"/>
      <c r="EA1058" s="1541"/>
      <c r="EB1058" s="1541"/>
      <c r="EC1058" s="1541"/>
      <c r="ED1058" s="1541"/>
      <c r="EE1058" s="1541"/>
      <c r="EF1058" s="1541"/>
      <c r="EG1058" s="1541"/>
      <c r="EH1058" s="1541"/>
      <c r="EI1058" s="1541"/>
      <c r="EJ1058" s="1541"/>
      <c r="EK1058" s="1541"/>
      <c r="EL1058" s="1541"/>
      <c r="EM1058" s="1541"/>
      <c r="EN1058" s="1541"/>
      <c r="EO1058" s="1541"/>
      <c r="EP1058" s="1541"/>
      <c r="EQ1058" s="1541"/>
      <c r="ER1058" s="1541"/>
      <c r="ES1058" s="1541"/>
      <c r="ET1058" s="1541"/>
      <c r="EU1058" s="1541"/>
      <c r="EV1058" s="1541"/>
    </row>
    <row r="1059" ht="15" x14ac:dyDescent="0.25">
      <c r="A1059" s="1541"/>
      <c r="B1059" s="1541"/>
      <c r="C1059"/>
      <c r="D1059" s="1486"/>
      <c r="E1059" s="1486"/>
      <c r="F1059" s="672" t="inlineStr">
        <is>
          <t>5.5</t>
        </is>
      </c>
      <c r="G1059" s="1497"/>
      <c r="H1059" s="130">
        <f>BV1059</f>
        <v/>
      </c>
      <c r="I1059" s="130">
        <f>BW1059</f>
        <v/>
      </c>
      <c r="J1059" s="1299" t="inlineStr">
        <is>
          <t>WLAN</t>
        </is>
      </c>
      <c r="K1059" s="1299" t="inlineStr">
        <is>
          <t>2.4 GHz</t>
        </is>
      </c>
      <c r="L1059" s="115"/>
      <c r="M1059" s="130"/>
      <c r="N1059" s="119"/>
      <c r="O1059" s="131"/>
      <c r="P1059" s="6597"/>
      <c r="Q1059" s="131"/>
      <c r="R1059" s="131"/>
      <c r="S1059" s="6593"/>
      <c r="T1059" s="130">
        <v>7</v>
      </c>
      <c r="U1059" s="6593">
        <v>2442</v>
      </c>
      <c r="V1059" s="119"/>
      <c r="W1059" s="1305"/>
      <c r="X1059" s="119"/>
      <c r="Y1059" s="119"/>
      <c r="Z1059" s="119"/>
      <c r="AA1059" s="115"/>
      <c r="AB1059" s="115"/>
      <c r="AC1059" s="1300">
        <f>IF(OR(BX1059="Close to Ear",BX1059="Close to Head"),"Head",IF(BX1059="Extremity","Extremity","Body"))</f>
        <v/>
      </c>
      <c r="AD1059" s="1301">
        <f>CA1059</f>
        <v/>
      </c>
      <c r="AE1059" s="1299">
        <f>CB1059</f>
        <v/>
      </c>
      <c r="AF1059" s="115"/>
      <c r="AG1059" s="1302">
        <f>IF(OR(AZ1059="",BA1059=""),"N/A",IF(DC1059="Pass","P","F"))</f>
        <v/>
      </c>
      <c r="AH1059" s="129"/>
      <c r="AI1059" s="129"/>
      <c r="AJ1059" s="129"/>
      <c r="AK1059" s="119"/>
      <c r="AL1059" s="115"/>
      <c r="AM1059" s="119"/>
      <c r="AN1059" s="119"/>
      <c r="AO1059" s="692"/>
      <c r="AP1059" s="692"/>
      <c r="AQ1059" s="692"/>
      <c r="AR1059" s="692"/>
      <c r="AS1059" s="692"/>
      <c r="AT1059" s="1303">
        <f>IF(AC1059="Extremity",IF(CG1059="","",CG1059),"")</f>
        <v/>
      </c>
      <c r="AU1059" s="1303">
        <f>IF(AC1059="Extremity",IF(CH1059="","",CH1059),"")</f>
        <v/>
      </c>
      <c r="AV1059" s="1304">
        <f>IF(AC1059="Extremity","",IF(CE1059="","",CE1059))</f>
        <v/>
      </c>
      <c r="AW1059" s="1304">
        <f>IF(AD1059="Extremity","",IF(CF1059="","",CF1059))</f>
        <v/>
      </c>
      <c r="AX1059" s="1305">
        <f>DL1059</f>
        <v/>
      </c>
      <c r="AY1059" s="1305">
        <f>DQ1059</f>
        <v/>
      </c>
      <c r="AZ1059" s="3377">
        <f>IF(AC1059="Extremity",IF(DA1059="","",DA1059),"")</f>
        <v/>
      </c>
      <c r="BA1059" s="3378">
        <f>IF(AC1059="Extremity","",IF(CT1059="","",CT1059))</f>
        <v/>
      </c>
      <c r="BB1059" s="1305">
        <f>IF(AC1059="Extremity",IF(DB1059="","",DB1059),"")</f>
        <v/>
      </c>
      <c r="BC1059" s="1304">
        <f>IF(AC1059="Extremity","",IF(CZ1059="","",CZ1059))</f>
        <v/>
      </c>
      <c r="BD1059" s="1305">
        <f>DD1059</f>
        <v/>
      </c>
      <c r="BE1059" s="132">
        <f>DE1059</f>
        <v/>
      </c>
      <c r="BF1059" s="133">
        <f>DF1059*60</f>
        <v/>
      </c>
      <c r="BG1059" s="121">
        <f>BE1059</f>
        <v/>
      </c>
      <c r="BH1059" s="133">
        <f>DG1059*60</f>
        <v/>
      </c>
      <c r="BI1059" s="133">
        <f>DH1059</f>
        <v/>
      </c>
      <c r="BJ1059" s="117"/>
      <c r="BK1059" s="812">
        <f>Overview!$E$7</f>
        <v/>
      </c>
      <c r="BL1059" s="117"/>
      <c r="BM1059" s="834">
        <f>DI1059</f>
        <v/>
      </c>
      <c r="BN1059" s="812">
        <f>Overview!$P$153</f>
        <v/>
      </c>
      <c r="BO1059" s="117"/>
      <c r="BP1059" s="117"/>
      <c r="BQ1059" s="115"/>
      <c r="BR1059" s="1478"/>
      <c r="BS1059" s="1541"/>
      <c r="BT1059" s="1860" t="inlineStr">
        <is>
          <t>WLAN</t>
        </is>
      </c>
      <c r="BU1059" s="1860" t="inlineStr">
        <is>
          <t>2.4 GHz</t>
        </is>
      </c>
      <c r="BV1059" s="915">
        <f>Overview!$H$31</f>
        <v/>
      </c>
      <c r="BW1059" s="1860"/>
      <c r="BX1059" s="1860" t="inlineStr">
        <is>
          <t>Close to ear</t>
        </is>
      </c>
      <c r="BY1059" s="907"/>
      <c r="BZ1059" s="907"/>
      <c r="CA1059" s="1961" t="inlineStr">
        <is>
          <t>Left Cheek</t>
        </is>
      </c>
      <c r="CB1059" s="1071">
        <v>0</v>
      </c>
      <c r="CC1059" s="1102">
        <f>IF(COUNT('Conducted WiFi'!$AH$3:$AH$9)=0,7,INDEX('Conducted WiFi'!$T$3:$T$9,MATCH(MAX('Conducted WiFi'!$AH$3:$AH$9),'Conducted WiFi'!$AH$3:$AH$9,0)))</f>
        <v>7</v>
      </c>
      <c r="CD1059" s="1187">
        <f>IF(COUNT('Conducted WiFi'!$AH$3:$AH$9)=0,2442,INDEX('Conducted WiFi'!$U$3:$U$9,MATCH(MAX('Conducted WiFi'!$AH$3:$AH$9),'Conducted WiFi'!$AH$3:$AH$9,0)))</f>
        <v>2442</v>
      </c>
      <c r="CE1059" s="7243"/>
      <c r="CF1059" s="7243"/>
      <c r="CG1059" s="7244"/>
      <c r="CH1059" s="7244"/>
      <c r="CI1059" s="225">
        <f>BY1059</f>
        <v/>
      </c>
      <c r="CJ1059" s="237">
        <f>BZ1059</f>
        <v/>
      </c>
      <c r="CK1059" s="223">
        <f>CA1059</f>
        <v/>
      </c>
      <c r="CL1059" s="237">
        <f>CC1059</f>
        <v/>
      </c>
      <c r="CM1059" s="1180">
        <f>CD1059</f>
        <v/>
      </c>
      <c r="CN1059" s="1962"/>
      <c r="CO1059" s="1967"/>
      <c r="CP1059" s="891">
        <f>IF(CF1059=""," ",IF(ABS(CE1059-CF1059)&lt;=0.1,"Valid","Not valid"))</f>
        <v/>
      </c>
      <c r="CQ1059" s="892">
        <f> IF(CE1059="","",IF(AND(CE1059&lt;&gt;"",CF1059=""),IF(CE1059&gt;=0.8,"Medir+Sig Max","No"),IF(CF1059&lt;&gt;"",IF(CF1059&gt;=0.8,"Medir+Sig Max","No"),"")))</f>
        <v/>
      </c>
      <c r="CR1059" s="7224"/>
      <c r="CS1059" s="892"/>
      <c r="CT1059" s="219">
        <f>IF(CO1059="",IF(AND(CE1059="",CF1059=""),"",IF(CF1059="",IF(DQ1059&gt;1,ROUND(DQ1059*CE1059,3),CE1059),IF(DQ1059&gt;1,ROUND(DQ1059*CF1059,3),CF1059))),IF(AND(CE1059="",CF1059=""),"",IF(CF1059="",IF(DQ1059&gt;1,ROUND(DQ1059*CE1059*(1/(CO1059)),3),CE1059*(1/(CO1059))),IF(DQ1059&gt;1,ROUND(DQ1059*CF1059*(1/(CO1059)),3),CF1059*(1/(CO1059))))))</f>
        <v/>
      </c>
      <c r="CU1059" s="224">
        <f>BY1059</f>
        <v/>
      </c>
      <c r="CV1059" s="237">
        <f>BZ1059</f>
        <v/>
      </c>
      <c r="CW1059" s="237">
        <f>CA1059</f>
        <v/>
      </c>
      <c r="CX1059" s="224">
        <f>CC1059</f>
        <v/>
      </c>
      <c r="CY1059" s="237">
        <f>CD1059</f>
        <v/>
      </c>
      <c r="CZ1059" s="7476">
        <f>IF(COUNTIF(Overview!K12:K14,TRUE)&gt;0,1.6,IF(COUNTIF(Overview!L12:L14,TRUE)&gt;0,8,0))</f>
        <v/>
      </c>
      <c r="DA1059" s="1667"/>
      <c r="DB1059" s="7482"/>
      <c r="DC1059" s="844">
        <f>IF(CT1059="","",IF(CT1059&gt;CZ1059,"Fail","Pass"))</f>
        <v/>
      </c>
      <c r="DD1059" s="399"/>
      <c r="DE1059" s="1565">
        <f>MyTimestamp(DC1059)</f>
        <v/>
      </c>
      <c r="DF1059" s="1531">
        <f>IF(COUNT(CE1059:CH1059)=1,15,IF(COUNT(CE1059:CH1059)=0,0,30))</f>
        <v/>
      </c>
      <c r="DG1059" s="1532">
        <f>IF(DF1059=0,0,2)</f>
        <v/>
      </c>
      <c r="DH1059" s="1862"/>
      <c r="DI1059" s="1862"/>
      <c r="DJ1059" s="1863"/>
      <c r="DK1059" s="1964"/>
      <c r="DL1059" s="1574">
        <f>10^(CN1059/20)*100-100</f>
        <v/>
      </c>
      <c r="DM1059" s="1104"/>
      <c r="DN1059" s="1269"/>
      <c r="DO1059" s="1104">
        <f>IF(DM1059="","",10^(DM1059/10))</f>
        <v/>
      </c>
      <c r="DP1059" s="1104">
        <f>IF(ISNUMBER(DN1059)=FALSE,"",10^(DN1059/10))</f>
        <v/>
      </c>
      <c r="DQ1059" s="1577">
        <f>IF(AND(ISNUMBER(DO1059),ISNUMBER(DP1059)),IF(DO1059/DP1059&gt;1,ROUND((DO1059)/DP1059,3),1),1)</f>
        <v/>
      </c>
      <c r="DR1059" s="1541"/>
      <c r="DS1059" s="1541"/>
      <c r="DT1059" s="1541"/>
      <c r="DU1059" s="1541"/>
      <c r="DV1059" s="1541"/>
      <c r="DW1059" s="1541"/>
      <c r="DX1059" s="1541"/>
      <c r="DY1059" s="1541"/>
      <c r="DZ1059" s="1541"/>
      <c r="EA1059" s="1541"/>
      <c r="EB1059" s="1541"/>
      <c r="EC1059" s="1541"/>
      <c r="ED1059" s="1541"/>
      <c r="EE1059" s="1541"/>
      <c r="EF1059" s="1541"/>
      <c r="EG1059" s="1541"/>
      <c r="EH1059" s="1541"/>
      <c r="EI1059" s="1541"/>
      <c r="EJ1059" s="1541"/>
      <c r="EK1059" s="1541"/>
      <c r="EL1059" s="1541"/>
      <c r="EM1059" s="1541"/>
      <c r="EN1059" s="1541"/>
      <c r="EO1059" s="1541"/>
      <c r="EP1059" s="1541"/>
      <c r="EQ1059" s="1541"/>
      <c r="ER1059" s="1541"/>
      <c r="ES1059" s="1541"/>
      <c r="ET1059" s="1541"/>
      <c r="EU1059" s="1541"/>
      <c r="EV1059" s="1541"/>
    </row>
    <row r="1060" ht="15" x14ac:dyDescent="0.25">
      <c r="A1060" s="1541"/>
      <c r="B1060" s="1541"/>
      <c r="C1060"/>
      <c r="D1060" s="1486"/>
      <c r="E1060" s="1486"/>
      <c r="F1060" s="672" t="inlineStr">
        <is>
          <t>5.5</t>
        </is>
      </c>
      <c r="G1060" s="1497"/>
      <c r="H1060" s="130">
        <f>BV1060</f>
        <v/>
      </c>
      <c r="I1060" s="130">
        <f>BW1060</f>
        <v/>
      </c>
      <c r="J1060" s="1299" t="inlineStr">
        <is>
          <t>WLAN</t>
        </is>
      </c>
      <c r="K1060" s="1299" t="inlineStr">
        <is>
          <t>2.4 GHz</t>
        </is>
      </c>
      <c r="L1060" s="115"/>
      <c r="M1060" s="130"/>
      <c r="N1060" s="119"/>
      <c r="O1060" s="131"/>
      <c r="P1060" s="6597"/>
      <c r="Q1060" s="131"/>
      <c r="R1060" s="131"/>
      <c r="S1060" s="6593"/>
      <c r="T1060" s="130">
        <v>7</v>
      </c>
      <c r="U1060" s="6593">
        <v>2442</v>
      </c>
      <c r="V1060" s="119"/>
      <c r="W1060" s="1305"/>
      <c r="X1060" s="119"/>
      <c r="Y1060" s="119"/>
      <c r="Z1060" s="119"/>
      <c r="AA1060" s="115"/>
      <c r="AB1060" s="115"/>
      <c r="AC1060" s="1300">
        <f>IF(OR(BX1060="Close to Ear",BX1060="Close to Head"),"Head",IF(BX1060="Extremity","Extremity","Body"))</f>
        <v/>
      </c>
      <c r="AD1060" s="1301">
        <f>CA1060</f>
        <v/>
      </c>
      <c r="AE1060" s="1299">
        <f>CB1060</f>
        <v/>
      </c>
      <c r="AF1060" s="115"/>
      <c r="AG1060" s="1302">
        <f>IF(OR(AZ1060="",BA1060=""),"N/A",IF(DC1060="Pass","P","F"))</f>
        <v/>
      </c>
      <c r="AH1060" s="129"/>
      <c r="AI1060" s="129"/>
      <c r="AJ1060" s="129"/>
      <c r="AK1060" s="119"/>
      <c r="AL1060" s="115"/>
      <c r="AM1060" s="119"/>
      <c r="AN1060" s="119"/>
      <c r="AO1060" s="692"/>
      <c r="AP1060" s="692"/>
      <c r="AQ1060" s="692"/>
      <c r="AR1060" s="692"/>
      <c r="AS1060" s="692"/>
      <c r="AT1060" s="1303">
        <f>IF(AC1060="Extremity",IF(CG1060="","",CG1060),"")</f>
        <v/>
      </c>
      <c r="AU1060" s="1303">
        <f>IF(AC1060="Extremity",IF(CH1060="","",CH1060),"")</f>
        <v/>
      </c>
      <c r="AV1060" s="1304">
        <f>IF(AC1060="Extremity","",IF(CE1060="","",CE1060))</f>
        <v/>
      </c>
      <c r="AW1060" s="1304">
        <f>IF(AD1060="Extremity","",IF(CF1060="","",CF1060))</f>
        <v/>
      </c>
      <c r="AX1060" s="1305">
        <f>DL1060</f>
        <v/>
      </c>
      <c r="AY1060" s="1305">
        <f>DQ1060</f>
        <v/>
      </c>
      <c r="AZ1060" s="3377">
        <f>IF(AC1060="Extremity",IF(DA1060="","",DA1060),"")</f>
        <v/>
      </c>
      <c r="BA1060" s="3378">
        <f>IF(AC1060="Extremity","",IF(CT1060="","",CT1060))</f>
        <v/>
      </c>
      <c r="BB1060" s="1305">
        <f>IF(AC1060="Extremity",IF(DB1060="","",DB1060),"")</f>
        <v/>
      </c>
      <c r="BC1060" s="1304">
        <f>IF(AC1060="Extremity","",IF(CZ1060="","",CZ1060))</f>
        <v/>
      </c>
      <c r="BD1060" s="1305">
        <f>DD1060</f>
        <v/>
      </c>
      <c r="BE1060" s="132">
        <f>DE1060</f>
        <v/>
      </c>
      <c r="BF1060" s="133">
        <f>DF1060*60</f>
        <v/>
      </c>
      <c r="BG1060" s="121">
        <f>BE1060</f>
        <v/>
      </c>
      <c r="BH1060" s="133">
        <f>DG1060*60</f>
        <v/>
      </c>
      <c r="BI1060" s="133">
        <f>DH1060</f>
        <v/>
      </c>
      <c r="BJ1060" s="117"/>
      <c r="BK1060" s="812">
        <f>Overview!$E$7</f>
        <v/>
      </c>
      <c r="BL1060" s="117"/>
      <c r="BM1060" s="834">
        <f>DI1060</f>
        <v/>
      </c>
      <c r="BN1060" s="812">
        <f>Overview!$P$153</f>
        <v/>
      </c>
      <c r="BO1060" s="117"/>
      <c r="BP1060" s="117"/>
      <c r="BQ1060" s="115"/>
      <c r="BR1060" s="1478"/>
      <c r="BS1060" s="1541"/>
      <c r="BT1060" s="1864" t="inlineStr">
        <is>
          <t>WLAN</t>
        </is>
      </c>
      <c r="BU1060" s="1864" t="inlineStr">
        <is>
          <t>2.4 GHz</t>
        </is>
      </c>
      <c r="BV1060" s="916">
        <f>Overview!$H$31</f>
        <v/>
      </c>
      <c r="BW1060" s="1864"/>
      <c r="BX1060" s="1864" t="inlineStr">
        <is>
          <t>Close to ear</t>
        </is>
      </c>
      <c r="BY1060" s="875"/>
      <c r="BZ1060" s="875"/>
      <c r="CA1060" s="1965" t="inlineStr">
        <is>
          <t>Left Tilt</t>
        </is>
      </c>
      <c r="CB1060" s="1072">
        <v>0</v>
      </c>
      <c r="CC1060" s="877">
        <f>IF(COUNT('Conducted WiFi'!$AH$3:$AH$9)=0,7,INDEX('Conducted WiFi'!$T$3:$T$9,MATCH(MAX('Conducted WiFi'!$AH$3:$AH$9),'Conducted WiFi'!$AH$3:$AH$9,0)))</f>
        <v>7</v>
      </c>
      <c r="CD1060" s="1188">
        <f>IF(COUNT('Conducted WiFi'!$AH$3:$AH$9)=0,2442,INDEX('Conducted WiFi'!$U$3:$U$9,MATCH(MAX('Conducted WiFi'!$AH$3:$AH$9),'Conducted WiFi'!$AH$3:$AH$9,0)))</f>
        <v>2442</v>
      </c>
      <c r="CE1060" s="7237"/>
      <c r="CF1060" s="7237"/>
      <c r="CG1060" s="7245"/>
      <c r="CH1060" s="7245"/>
      <c r="CI1060" s="225">
        <f>BY1060</f>
        <v/>
      </c>
      <c r="CJ1060" s="237">
        <f>BZ1060</f>
        <v/>
      </c>
      <c r="CK1060" s="223">
        <f>CA1060</f>
        <v/>
      </c>
      <c r="CL1060" s="237">
        <f>CC1060</f>
        <v/>
      </c>
      <c r="CM1060" s="394">
        <f>CD1060</f>
        <v/>
      </c>
      <c r="CN1060" s="1966"/>
      <c r="CO1060" s="1967"/>
      <c r="CP1060" s="7214">
        <f>IF(CF1060=""," ",IF(ABS(CE1060-CF1060)&lt;=0.1,"Valid","Not valid"))</f>
        <v/>
      </c>
      <c r="CQ1060" s="1674">
        <f> IF(CE1060="","",IF(AND(CE1060&lt;&gt;"",CF1060=""),IF(CE1060&gt;=0.8,"Medir+Sig Max","No"),IF(CF1060&lt;&gt;"",IF(CF1060&gt;=0.8,"Medir+Sig Max","No"),"")))</f>
        <v/>
      </c>
      <c r="CR1060" s="6927"/>
      <c r="CS1060" s="1674"/>
      <c r="CT1060" s="220">
        <f>IF(CO1060="",IF(AND(CE1060="",CF1060=""),"",IF(CF1060="",IF(DQ1060&gt;1,ROUND(DQ1060*CE1060,3),CE1060),IF(DQ1060&gt;1,ROUND(DQ1060*CF1060,3),CF1060))),IF(AND(CE1060="",CF1060=""),"",IF(CF1060="",IF(DQ1060&gt;1,ROUND(DQ1060*CE1060*(1/(CO1060)),3),CE1060*(1/(CO1060))),IF(DQ1060&gt;1,ROUND(DQ1060*CF1060*(1/(CO1060)),3),CF1060*(1/(CO1060))))))</f>
        <v/>
      </c>
      <c r="CU1060" s="224">
        <f>BY1060</f>
        <v/>
      </c>
      <c r="CV1060" s="237">
        <f>BZ1060</f>
        <v/>
      </c>
      <c r="CW1060" s="237">
        <f>CA1060</f>
        <v/>
      </c>
      <c r="CX1060" s="224">
        <f>CC1060</f>
        <v/>
      </c>
      <c r="CY1060" s="237">
        <f>CD1060</f>
        <v/>
      </c>
      <c r="CZ1060" s="7474">
        <f>IF(COUNTIF(Overview!K12:K14,TRUE)&gt;0,1.6,IF(COUNTIF(Overview!L12:L14,TRUE)&gt;0,8,0))</f>
        <v/>
      </c>
      <c r="DA1060" s="1666"/>
      <c r="DB1060" s="7483"/>
      <c r="DC1060" s="844">
        <f>IF(CT1060="","",IF(CT1060&gt;CZ1060,"Fail","Pass"))</f>
        <v/>
      </c>
      <c r="DD1060" s="402"/>
      <c r="DE1060" s="1565">
        <f>MyTimestamp(DC1060)</f>
        <v/>
      </c>
      <c r="DF1060" s="1531">
        <f>IF(COUNT(CE1060:CH1060)=1,15,IF(COUNT(CE1060:CH1060)=0,0,30))</f>
        <v/>
      </c>
      <c r="DG1060" s="1532">
        <f>IF(DF1060=0,0,2)</f>
        <v/>
      </c>
      <c r="DH1060" s="1866"/>
      <c r="DI1060" s="1866"/>
      <c r="DJ1060" s="1863"/>
      <c r="DK1060" s="1968"/>
      <c r="DL1060" s="1574">
        <f>10^(CN1060/20)*100-100</f>
        <v/>
      </c>
      <c r="DM1060" s="976"/>
      <c r="DN1060" s="1270"/>
      <c r="DO1060" s="976">
        <f>IF(DM1060="","",10^(DM1060/10))</f>
        <v/>
      </c>
      <c r="DP1060" s="976">
        <f>IF(ISNUMBER(DN1060)=FALSE,"",10^(DN1060/10))</f>
        <v/>
      </c>
      <c r="DQ1060" s="1578">
        <f>IF(AND(ISNUMBER(DO1060),ISNUMBER(DP1060)),IF(DO1060/DP1060&gt;1,ROUND((DO1060)/DP1060,3),1),1)</f>
        <v/>
      </c>
      <c r="DR1060" s="1541"/>
      <c r="DS1060" s="1541"/>
      <c r="DT1060" s="1541"/>
      <c r="DU1060" s="1541"/>
      <c r="DV1060" s="1541"/>
      <c r="DW1060" s="1541"/>
      <c r="DX1060" s="1541"/>
      <c r="DY1060" s="1541"/>
      <c r="DZ1060" s="1541"/>
      <c r="EA1060" s="1541"/>
      <c r="EB1060" s="1541"/>
      <c r="EC1060" s="1541"/>
      <c r="ED1060" s="1541"/>
      <c r="EE1060" s="1541"/>
      <c r="EF1060" s="1541"/>
      <c r="EG1060" s="1541"/>
      <c r="EH1060" s="1541"/>
      <c r="EI1060" s="1541"/>
      <c r="EJ1060" s="1541"/>
      <c r="EK1060" s="1541"/>
      <c r="EL1060" s="1541"/>
      <c r="EM1060" s="1541"/>
      <c r="EN1060" s="1541"/>
      <c r="EO1060" s="1541"/>
      <c r="EP1060" s="1541"/>
      <c r="EQ1060" s="1541"/>
      <c r="ER1060" s="1541"/>
      <c r="ES1060" s="1541"/>
      <c r="ET1060" s="1541"/>
      <c r="EU1060" s="1541"/>
      <c r="EV1060" s="1541"/>
    </row>
    <row r="1061" ht="15" x14ac:dyDescent="0.25">
      <c r="A1061" s="1541"/>
      <c r="B1061" s="1541"/>
      <c r="C1061"/>
      <c r="D1061" s="1486"/>
      <c r="E1061" s="1486"/>
      <c r="F1061" s="672" t="inlineStr">
        <is>
          <t>5.5</t>
        </is>
      </c>
      <c r="G1061" s="1497"/>
      <c r="H1061" s="130">
        <f>BV1061</f>
        <v/>
      </c>
      <c r="I1061" s="130">
        <f>BW1061</f>
        <v/>
      </c>
      <c r="J1061" s="1299" t="inlineStr">
        <is>
          <t>WLAN</t>
        </is>
      </c>
      <c r="K1061" s="1299" t="inlineStr">
        <is>
          <t>2.4 GHz</t>
        </is>
      </c>
      <c r="L1061" s="115"/>
      <c r="M1061" s="130"/>
      <c r="N1061" s="119"/>
      <c r="O1061" s="131"/>
      <c r="P1061" s="6597"/>
      <c r="Q1061" s="131"/>
      <c r="R1061" s="131"/>
      <c r="S1061" s="6593"/>
      <c r="T1061" s="130">
        <v>7</v>
      </c>
      <c r="U1061" s="6593">
        <v>2442</v>
      </c>
      <c r="V1061" s="119"/>
      <c r="W1061" s="1305"/>
      <c r="X1061" s="119"/>
      <c r="Y1061" s="119"/>
      <c r="Z1061" s="119"/>
      <c r="AA1061" s="115"/>
      <c r="AB1061" s="115"/>
      <c r="AC1061" s="1300">
        <f>IF(OR(BX1061="Close to Ear",BX1061="Close to Head"),"Head",IF(BX1061="Extremity","Extremity","Body"))</f>
        <v/>
      </c>
      <c r="AD1061" s="1301">
        <f>CA1061</f>
        <v/>
      </c>
      <c r="AE1061" s="1299">
        <f>CB1061</f>
        <v/>
      </c>
      <c r="AF1061" s="115"/>
      <c r="AG1061" s="1302">
        <f>IF(OR(AZ1061="",BA1061=""),"N/A",IF(DC1061="Pass","P","F"))</f>
        <v/>
      </c>
      <c r="AH1061" s="129"/>
      <c r="AI1061" s="129"/>
      <c r="AJ1061" s="129"/>
      <c r="AK1061" s="119"/>
      <c r="AL1061" s="115"/>
      <c r="AM1061" s="119"/>
      <c r="AN1061" s="119"/>
      <c r="AO1061" s="692"/>
      <c r="AP1061" s="692"/>
      <c r="AQ1061" s="692"/>
      <c r="AR1061" s="692"/>
      <c r="AS1061" s="692"/>
      <c r="AT1061" s="1303">
        <f>IF(AC1061="Extremity",IF(CG1061="","",CG1061),"")</f>
        <v/>
      </c>
      <c r="AU1061" s="1303">
        <f>IF(AC1061="Extremity",IF(CH1061="","",CH1061),"")</f>
        <v/>
      </c>
      <c r="AV1061" s="1304">
        <f>IF(AC1061="Extremity","",IF(CE1061="","",CE1061))</f>
        <v/>
      </c>
      <c r="AW1061" s="1304">
        <f>IF(AD1061="Extremity","",IF(CF1061="","",CF1061))</f>
        <v/>
      </c>
      <c r="AX1061" s="1305">
        <f>DL1061</f>
        <v/>
      </c>
      <c r="AY1061" s="1305">
        <f>DQ1061</f>
        <v/>
      </c>
      <c r="AZ1061" s="3377">
        <f>IF(AC1061="Extremity",IF(DA1061="","",DA1061),"")</f>
        <v/>
      </c>
      <c r="BA1061" s="3378">
        <f>IF(AC1061="Extremity","",IF(CT1061="","",CT1061))</f>
        <v/>
      </c>
      <c r="BB1061" s="1305">
        <f>IF(AC1061="Extremity",IF(DB1061="","",DB1061),"")</f>
        <v/>
      </c>
      <c r="BC1061" s="1304">
        <f>IF(AC1061="Extremity","",IF(CZ1061="","",CZ1061))</f>
        <v/>
      </c>
      <c r="BD1061" s="1305">
        <f>DD1061</f>
        <v/>
      </c>
      <c r="BE1061" s="132">
        <f>DE1061</f>
        <v/>
      </c>
      <c r="BF1061" s="133">
        <f>DF1061*60</f>
        <v/>
      </c>
      <c r="BG1061" s="121">
        <f>BE1061</f>
        <v/>
      </c>
      <c r="BH1061" s="133">
        <f>DG1061*60</f>
        <v/>
      </c>
      <c r="BI1061" s="133">
        <f>DH1061</f>
        <v/>
      </c>
      <c r="BJ1061" s="117"/>
      <c r="BK1061" s="812">
        <f>Overview!$E$7</f>
        <v/>
      </c>
      <c r="BL1061" s="117"/>
      <c r="BM1061" s="834">
        <f>DI1061</f>
        <v/>
      </c>
      <c r="BN1061" s="812">
        <f>Overview!$P$153</f>
        <v/>
      </c>
      <c r="BO1061" s="117"/>
      <c r="BP1061" s="117"/>
      <c r="BQ1061" s="115"/>
      <c r="BR1061" s="1478"/>
      <c r="BS1061" s="1541"/>
      <c r="BT1061" s="1864" t="inlineStr">
        <is>
          <t>WLAN</t>
        </is>
      </c>
      <c r="BU1061" s="1864" t="inlineStr">
        <is>
          <t>2.4 GHz</t>
        </is>
      </c>
      <c r="BV1061" s="916">
        <f>Overview!$H$31</f>
        <v/>
      </c>
      <c r="BW1061" s="1864"/>
      <c r="BX1061" s="1864" t="inlineStr">
        <is>
          <t>Close to ear</t>
        </is>
      </c>
      <c r="BY1061" s="906"/>
      <c r="BZ1061" s="906"/>
      <c r="CA1061" s="1965" t="inlineStr">
        <is>
          <t>Right Cheek</t>
        </is>
      </c>
      <c r="CB1061" s="1072">
        <v>0</v>
      </c>
      <c r="CC1061" s="877">
        <f>IF(COUNT('Conducted WiFi'!$AH$3:$AH$9)=0,7,INDEX('Conducted WiFi'!$T$3:$T$9,MATCH(MAX('Conducted WiFi'!$AH$3:$AH$9),'Conducted WiFi'!$AH$3:$AH$9,0)))</f>
        <v>7</v>
      </c>
      <c r="CD1061" s="1188">
        <f>IF(COUNT('Conducted WiFi'!$AH$3:$AH$9)=0,2442,INDEX('Conducted WiFi'!$U$3:$U$9,MATCH(MAX('Conducted WiFi'!$AH$3:$AH$9),'Conducted WiFi'!$AH$3:$AH$9,0)))</f>
        <v>2442</v>
      </c>
      <c r="CE1061" s="7237"/>
      <c r="CF1061" s="7237"/>
      <c r="CG1061" s="7245"/>
      <c r="CH1061" s="7245"/>
      <c r="CI1061" s="225">
        <f>BY1061</f>
        <v/>
      </c>
      <c r="CJ1061" s="237">
        <f>BZ1061</f>
        <v/>
      </c>
      <c r="CK1061" s="223">
        <f>CA1061</f>
        <v/>
      </c>
      <c r="CL1061" s="237">
        <f>CC1061</f>
        <v/>
      </c>
      <c r="CM1061" s="394">
        <f>CD1061</f>
        <v/>
      </c>
      <c r="CN1061" s="1966"/>
      <c r="CO1061" s="1967"/>
      <c r="CP1061" s="7214">
        <f>IF(CF1061=""," ",IF(ABS(CE1061-CF1061)&lt;=0.1,"Valid","Not valid"))</f>
        <v/>
      </c>
      <c r="CQ1061" s="1674">
        <f> IF(CE1061="","",IF(AND(CE1061&lt;&gt;"",CF1061=""),IF(CE1061&gt;=0.8,"Medir+Sig Max","No"),IF(CF1061&lt;&gt;"",IF(CF1061&gt;=0.8,"Medir+Sig Max","No"),"")))</f>
        <v/>
      </c>
      <c r="CR1061" s="6927"/>
      <c r="CS1061" s="1674"/>
      <c r="CT1061" s="220">
        <f>IF(CO1061="",IF(AND(CE1061="",CF1061=""),"",IF(CF1061="",IF(DQ1061&gt;1,ROUND(DQ1061*CE1061,3),CE1061),IF(DQ1061&gt;1,ROUND(DQ1061*CF1061,3),CF1061))),IF(AND(CE1061="",CF1061=""),"",IF(CF1061="",IF(DQ1061&gt;1,ROUND(DQ1061*CE1061*(1/(CO1061)),3),CE1061*(1/(CO1061))),IF(DQ1061&gt;1,ROUND(DQ1061*CF1061*(1/(CO1061)),3),CF1061*(1/(CO1061))))))</f>
        <v/>
      </c>
      <c r="CU1061" s="224">
        <f>BY1061</f>
        <v/>
      </c>
      <c r="CV1061" s="237">
        <f>BZ1061</f>
        <v/>
      </c>
      <c r="CW1061" s="237">
        <f>CA1061</f>
        <v/>
      </c>
      <c r="CX1061" s="224">
        <f>CC1061</f>
        <v/>
      </c>
      <c r="CY1061" s="237">
        <f>CD1061</f>
        <v/>
      </c>
      <c r="CZ1061" s="7474">
        <f>IF(COUNTIF(Overview!K12:K14,TRUE)&gt;0,1.6,IF(COUNTIF(Overview!L12:L14,TRUE)&gt;0,8,0))</f>
        <v/>
      </c>
      <c r="DA1061" s="1666"/>
      <c r="DB1061" s="7483"/>
      <c r="DC1061" s="844">
        <f>IF(CT1061="","",IF(CT1061&gt;CZ1061,"Fail","Pass"))</f>
        <v/>
      </c>
      <c r="DD1061" s="402"/>
      <c r="DE1061" s="1565">
        <f>MyTimestamp(DC1061)</f>
        <v/>
      </c>
      <c r="DF1061" s="1531">
        <f>IF(COUNT(CE1061:CH1061)=1,15,IF(COUNT(CE1061:CH1061)=0,0,30))</f>
        <v/>
      </c>
      <c r="DG1061" s="1532">
        <f>IF(DF1061=0,0,2)</f>
        <v/>
      </c>
      <c r="DH1061" s="1866"/>
      <c r="DI1061" s="1866"/>
      <c r="DJ1061" s="1863"/>
      <c r="DK1061" s="1968"/>
      <c r="DL1061" s="1574">
        <f>10^(CN1061/20)*100-100</f>
        <v/>
      </c>
      <c r="DM1061" s="976"/>
      <c r="DN1061" s="1271"/>
      <c r="DO1061" s="976">
        <f>IF(DM1061="","",10^(DM1061/10))</f>
        <v/>
      </c>
      <c r="DP1061" s="976">
        <f>IF(ISNUMBER(DN1061)=FALSE,"",10^(DN1061/10))</f>
        <v/>
      </c>
      <c r="DQ1061" s="1578">
        <f>IF(AND(ISNUMBER(DO1061),ISNUMBER(DP1061)),IF(DO1061/DP1061&gt;1,ROUND((DO1061)/DP1061,3),1),1)</f>
        <v/>
      </c>
      <c r="DR1061" s="1541"/>
      <c r="DS1061" s="1541"/>
      <c r="DT1061" s="1541"/>
      <c r="DU1061" s="1541"/>
      <c r="DV1061" s="1541"/>
      <c r="DW1061" s="1541"/>
      <c r="DX1061" s="1541"/>
      <c r="DY1061" s="1541"/>
      <c r="DZ1061" s="1541"/>
      <c r="EA1061" s="1541"/>
      <c r="EB1061" s="1541"/>
      <c r="EC1061" s="1541"/>
      <c r="ED1061" s="1541"/>
      <c r="EE1061" s="1541"/>
      <c r="EF1061" s="1541"/>
      <c r="EG1061" s="1541"/>
      <c r="EH1061" s="1541"/>
      <c r="EI1061" s="1541"/>
      <c r="EJ1061" s="1541"/>
      <c r="EK1061" s="1541"/>
      <c r="EL1061" s="1541"/>
      <c r="EM1061" s="1541"/>
      <c r="EN1061" s="1541"/>
      <c r="EO1061" s="1541"/>
      <c r="EP1061" s="1541"/>
      <c r="EQ1061" s="1541"/>
      <c r="ER1061" s="1541"/>
      <c r="ES1061" s="1541"/>
      <c r="ET1061" s="1541"/>
      <c r="EU1061" s="1541"/>
      <c r="EV1061" s="1541"/>
    </row>
    <row r="1062" ht="15" x14ac:dyDescent="0.25">
      <c r="A1062" s="1541"/>
      <c r="B1062" s="1541"/>
      <c r="C1062"/>
      <c r="D1062" s="1486"/>
      <c r="E1062" s="1486"/>
      <c r="F1062" s="672" t="inlineStr">
        <is>
          <t>5.5</t>
        </is>
      </c>
      <c r="G1062" s="1497"/>
      <c r="H1062" s="130">
        <f>BV1062</f>
        <v/>
      </c>
      <c r="I1062" s="130">
        <f>BW1062</f>
        <v/>
      </c>
      <c r="J1062" s="1299" t="inlineStr">
        <is>
          <t>WLAN</t>
        </is>
      </c>
      <c r="K1062" s="1299" t="inlineStr">
        <is>
          <t>2.4 GHz</t>
        </is>
      </c>
      <c r="L1062" s="115"/>
      <c r="M1062" s="130"/>
      <c r="N1062" s="119"/>
      <c r="O1062" s="131"/>
      <c r="P1062" s="6597"/>
      <c r="Q1062" s="131"/>
      <c r="R1062" s="131"/>
      <c r="S1062" s="6593"/>
      <c r="T1062" s="130">
        <v>7</v>
      </c>
      <c r="U1062" s="6593">
        <v>2442</v>
      </c>
      <c r="V1062" s="119"/>
      <c r="W1062" s="1305"/>
      <c r="X1062" s="119"/>
      <c r="Y1062" s="119"/>
      <c r="Z1062" s="119"/>
      <c r="AA1062" s="115"/>
      <c r="AB1062" s="115"/>
      <c r="AC1062" s="1300">
        <f>IF(OR(BX1062="Close to Ear",BX1062="Close to Head"),"Head",IF(BX1062="Extremity","Extremity","Body"))</f>
        <v/>
      </c>
      <c r="AD1062" s="1301">
        <f>CA1062</f>
        <v/>
      </c>
      <c r="AE1062" s="1299">
        <f>CB1062</f>
        <v/>
      </c>
      <c r="AF1062" s="115"/>
      <c r="AG1062" s="1302">
        <f>IF(OR(AZ1062="",BA1062=""),"N/A",IF(DC1062="Pass","P","F"))</f>
        <v/>
      </c>
      <c r="AH1062" s="129"/>
      <c r="AI1062" s="129"/>
      <c r="AJ1062" s="129"/>
      <c r="AK1062" s="119"/>
      <c r="AL1062" s="115"/>
      <c r="AM1062" s="119"/>
      <c r="AN1062" s="119"/>
      <c r="AO1062" s="692"/>
      <c r="AP1062" s="692"/>
      <c r="AQ1062" s="692"/>
      <c r="AR1062" s="692"/>
      <c r="AS1062" s="692"/>
      <c r="AT1062" s="1303">
        <f>IF(AC1062="Extremity",IF(CG1062="","",CG1062),"")</f>
        <v/>
      </c>
      <c r="AU1062" s="1303">
        <f>IF(AC1062="Extremity",IF(CH1062="","",CH1062),"")</f>
        <v/>
      </c>
      <c r="AV1062" s="1304">
        <f>IF(AC1062="Extremity","",IF(CE1062="","",CE1062))</f>
        <v/>
      </c>
      <c r="AW1062" s="1304">
        <f>IF(AD1062="Extremity","",IF(CF1062="","",CF1062))</f>
        <v/>
      </c>
      <c r="AX1062" s="1305">
        <f>DL1062</f>
        <v/>
      </c>
      <c r="AY1062" s="1305">
        <f>DQ1062</f>
        <v/>
      </c>
      <c r="AZ1062" s="3377">
        <f>IF(AC1062="Extremity",IF(DA1062="","",DA1062),"")</f>
        <v/>
      </c>
      <c r="BA1062" s="3378">
        <f>IF(AC1062="Extremity","",IF(CT1062="","",CT1062))</f>
        <v/>
      </c>
      <c r="BB1062" s="1305">
        <f>IF(AC1062="Extremity",IF(DB1062="","",DB1062),"")</f>
        <v/>
      </c>
      <c r="BC1062" s="1304">
        <f>IF(AC1062="Extremity","",IF(CZ1062="","",CZ1062))</f>
        <v/>
      </c>
      <c r="BD1062" s="1305">
        <f>DD1062</f>
        <v/>
      </c>
      <c r="BE1062" s="132">
        <f>DE1062</f>
        <v/>
      </c>
      <c r="BF1062" s="133">
        <f>DF1062*60</f>
        <v/>
      </c>
      <c r="BG1062" s="121">
        <f>BE1062</f>
        <v/>
      </c>
      <c r="BH1062" s="133">
        <f>DG1062*60</f>
        <v/>
      </c>
      <c r="BI1062" s="133">
        <f>DH1062</f>
        <v/>
      </c>
      <c r="BJ1062" s="117"/>
      <c r="BK1062" s="812">
        <f>Overview!$E$7</f>
        <v/>
      </c>
      <c r="BL1062" s="117"/>
      <c r="BM1062" s="834">
        <f>DI1062</f>
        <v/>
      </c>
      <c r="BN1062" s="812">
        <f>Overview!$P$153</f>
        <v/>
      </c>
      <c r="BO1062" s="117"/>
      <c r="BP1062" s="117"/>
      <c r="BQ1062" s="115"/>
      <c r="BR1062" s="1478"/>
      <c r="BS1062" s="1541"/>
      <c r="BT1062" s="1864" t="inlineStr">
        <is>
          <t>WLAN</t>
        </is>
      </c>
      <c r="BU1062" s="1864" t="inlineStr">
        <is>
          <t>2.4 GHz</t>
        </is>
      </c>
      <c r="BV1062" s="916">
        <f>Overview!$H$31</f>
        <v/>
      </c>
      <c r="BW1062" s="1864"/>
      <c r="BX1062" s="1867" t="inlineStr">
        <is>
          <t>Close to ear</t>
        </is>
      </c>
      <c r="BY1062" s="908"/>
      <c r="BZ1062" s="908"/>
      <c r="CA1062" s="1969" t="inlineStr">
        <is>
          <t>Right Tilt</t>
        </is>
      </c>
      <c r="CB1062" s="1970">
        <v>0</v>
      </c>
      <c r="CC1062" s="1189">
        <f>IF(COUNT('Conducted WiFi'!$AH$3:$AH$9)=0,7,INDEX('Conducted WiFi'!$T$3:$T$9,MATCH(MAX('Conducted WiFi'!$AH$3:$AH$9),'Conducted WiFi'!$AH$3:$AH$9,0)))</f>
        <v>7</v>
      </c>
      <c r="CD1062" s="1190">
        <f>IF(COUNT('Conducted WiFi'!$AH$3:$AH$9)=0,2442,INDEX('Conducted WiFi'!$U$3:$U$9,MATCH(MAX('Conducted WiFi'!$AH$3:$AH$9),'Conducted WiFi'!$AH$3:$AH$9,0)))</f>
        <v>2442</v>
      </c>
      <c r="CE1062" s="7237"/>
      <c r="CF1062" s="7237"/>
      <c r="CG1062" s="7245"/>
      <c r="CH1062" s="7245"/>
      <c r="CI1062" s="225">
        <f>BY1062</f>
        <v/>
      </c>
      <c r="CJ1062" s="237">
        <f>BZ1062</f>
        <v/>
      </c>
      <c r="CK1062" s="223">
        <f>CA1062</f>
        <v/>
      </c>
      <c r="CL1062" s="237">
        <f>CC1062</f>
        <v/>
      </c>
      <c r="CM1062" s="394">
        <f>CD1062</f>
        <v/>
      </c>
      <c r="CN1062" s="1966"/>
      <c r="CO1062" s="1967"/>
      <c r="CP1062" s="7214">
        <f>IF(CF1062=""," ",IF(ABS(CE1062-CF1062)&lt;=0.1,"Valid","Not valid"))</f>
        <v/>
      </c>
      <c r="CQ1062" s="1674">
        <f> IF(CE1062="","",IF(AND(CE1062&lt;&gt;"",CF1062=""),IF(CE1062&gt;=0.8,"Medir+Sig Max","No"),IF(CF1062&lt;&gt;"",IF(CF1062&gt;=0.8,"Medir+Sig Max","No"),"")))</f>
        <v/>
      </c>
      <c r="CR1062" s="6927"/>
      <c r="CS1062" s="1674"/>
      <c r="CT1062" s="220">
        <f>IF(CO1062="",IF(AND(CE1062="",CF1062=""),"",IF(CF1062="",IF(DQ1062&gt;1,ROUND(DQ1062*CE1062,3),CE1062),IF(DQ1062&gt;1,ROUND(DQ1062*CF1062,3),CF1062))),IF(AND(CE1062="",CF1062=""),"",IF(CF1062="",IF(DQ1062&gt;1,ROUND(DQ1062*CE1062*(1/(CO1062)),3),CE1062*(1/(CO1062))),IF(DQ1062&gt;1,ROUND(DQ1062*CF1062*(1/(CO1062)),3),CF1062*(1/(CO1062))))))</f>
        <v/>
      </c>
      <c r="CU1062" s="224">
        <f>BY1062</f>
        <v/>
      </c>
      <c r="CV1062" s="237">
        <f>BZ1062</f>
        <v/>
      </c>
      <c r="CW1062" s="237">
        <f>CA1062</f>
        <v/>
      </c>
      <c r="CX1062" s="224">
        <f>CC1062</f>
        <v/>
      </c>
      <c r="CY1062" s="237">
        <f>CD1062</f>
        <v/>
      </c>
      <c r="CZ1062" s="7474">
        <f>IF(COUNTIF(Overview!K12:K14,TRUE)&gt;0,1.6,IF(COUNTIF(Overview!L12:L14,TRUE)&gt;0,8,0))</f>
        <v/>
      </c>
      <c r="DA1062" s="1666"/>
      <c r="DB1062" s="7483"/>
      <c r="DC1062" s="844">
        <f>IF(CT1062="","",IF(CT1062&gt;CZ1062,"Fail","Pass"))</f>
        <v/>
      </c>
      <c r="DD1062" s="402"/>
      <c r="DE1062" s="1565">
        <f>MyTimestamp(DC1062)</f>
        <v/>
      </c>
      <c r="DF1062" s="1531">
        <f>IF(COUNT(CE1062:CH1062)=1,15,IF(COUNT(CE1062:CH1062)=0,0,30))</f>
        <v/>
      </c>
      <c r="DG1062" s="1532">
        <f>IF(DF1062=0,0,2)</f>
        <v/>
      </c>
      <c r="DH1062" s="1866"/>
      <c r="DI1062" s="1866"/>
      <c r="DJ1062" s="1863"/>
      <c r="DK1062" s="1968"/>
      <c r="DL1062" s="1574">
        <f>10^(CN1062/20)*100-100</f>
        <v/>
      </c>
      <c r="DM1062" s="976"/>
      <c r="DN1062" s="1272"/>
      <c r="DO1062" s="976">
        <f>IF(DM1062="","",10^(DM1062/10))</f>
        <v/>
      </c>
      <c r="DP1062" s="976">
        <f>IF(ISNUMBER(DN1062)=FALSE,"",10^(DN1062/10))</f>
        <v/>
      </c>
      <c r="DQ1062" s="1578">
        <f>IF(AND(ISNUMBER(DO1062),ISNUMBER(DP1062)),IF(DO1062/DP1062&gt;1,ROUND((DO1062)/DP1062,3),1),1)</f>
        <v/>
      </c>
      <c r="DR1062" s="1541"/>
      <c r="DS1062" s="1541"/>
      <c r="DT1062" s="1541"/>
      <c r="DU1062" s="1541"/>
      <c r="DV1062" s="1541"/>
      <c r="DW1062" s="1541"/>
      <c r="DX1062" s="1541"/>
      <c r="DY1062" s="1541"/>
      <c r="DZ1062" s="1541"/>
      <c r="EA1062" s="1541"/>
      <c r="EB1062" s="1541"/>
      <c r="EC1062" s="1541"/>
      <c r="ED1062" s="1541"/>
      <c r="EE1062" s="1541"/>
      <c r="EF1062" s="1541"/>
      <c r="EG1062" s="1541"/>
      <c r="EH1062" s="1541"/>
      <c r="EI1062" s="1541"/>
      <c r="EJ1062" s="1541"/>
      <c r="EK1062" s="1541"/>
      <c r="EL1062" s="1541"/>
      <c r="EM1062" s="1541"/>
      <c r="EN1062" s="1541"/>
      <c r="EO1062" s="1541"/>
      <c r="EP1062" s="1541"/>
      <c r="EQ1062" s="1541"/>
      <c r="ER1062" s="1541"/>
      <c r="ES1062" s="1541"/>
      <c r="ET1062" s="1541"/>
      <c r="EU1062" s="1541"/>
      <c r="EV1062" s="1541"/>
    </row>
    <row r="1063" ht="15" x14ac:dyDescent="0.25">
      <c r="A1063" s="1541"/>
      <c r="B1063" s="1541"/>
      <c r="C1063"/>
      <c r="D1063" s="1486"/>
      <c r="E1063" s="1486"/>
      <c r="F1063" s="672" t="inlineStr">
        <is>
          <t>5.5</t>
        </is>
      </c>
      <c r="G1063" s="1497"/>
      <c r="H1063" s="130">
        <f>BV1063</f>
        <v/>
      </c>
      <c r="I1063" s="130">
        <f>BW1063</f>
        <v/>
      </c>
      <c r="J1063" s="1299" t="inlineStr">
        <is>
          <t>WLAN</t>
        </is>
      </c>
      <c r="K1063" s="1299" t="inlineStr">
        <is>
          <t>2.4 GHz</t>
        </is>
      </c>
      <c r="L1063" s="115"/>
      <c r="M1063" s="130"/>
      <c r="N1063" s="119"/>
      <c r="O1063" s="131"/>
      <c r="P1063" s="6597"/>
      <c r="Q1063" s="131"/>
      <c r="R1063" s="131"/>
      <c r="S1063" s="6593"/>
      <c r="T1063" s="130">
        <v>7</v>
      </c>
      <c r="U1063" s="6593">
        <v>2442</v>
      </c>
      <c r="V1063" s="119"/>
      <c r="W1063" s="1305"/>
      <c r="X1063" s="119"/>
      <c r="Y1063" s="119"/>
      <c r="Z1063" s="119"/>
      <c r="AA1063" s="115"/>
      <c r="AB1063" s="115"/>
      <c r="AC1063" s="1300">
        <f>IF(OR(BX1063="Close to Ear",BX1063="Close to Head"),"Head",IF(BX1063="Extremity","Extremity","Body"))</f>
        <v/>
      </c>
      <c r="AD1063" s="1301">
        <f>CA1063</f>
        <v/>
      </c>
      <c r="AE1063" s="1299">
        <f>CB1063</f>
        <v/>
      </c>
      <c r="AF1063" s="115"/>
      <c r="AG1063" s="1302">
        <f>IF(OR(AZ1063="",BA1063=""),"N/A",IF(DC1063="Pass","P","F"))</f>
        <v/>
      </c>
      <c r="AH1063" s="129"/>
      <c r="AI1063" s="129"/>
      <c r="AJ1063" s="129"/>
      <c r="AK1063" s="119"/>
      <c r="AL1063" s="115"/>
      <c r="AM1063" s="119"/>
      <c r="AN1063" s="119"/>
      <c r="AO1063" s="692"/>
      <c r="AP1063" s="692"/>
      <c r="AQ1063" s="692"/>
      <c r="AR1063" s="692"/>
      <c r="AS1063" s="692"/>
      <c r="AT1063" s="1303">
        <f>IF(AC1063="Extremity",IF(CG1063="","",CG1063),"")</f>
        <v/>
      </c>
      <c r="AU1063" s="1303">
        <f>IF(AC1063="Extremity",IF(CH1063="","",CH1063),"")</f>
        <v/>
      </c>
      <c r="AV1063" s="1304">
        <f>IF(AC1063="Extremity","",IF(CE1063="","",CE1063))</f>
        <v/>
      </c>
      <c r="AW1063" s="1304">
        <f>IF(AD1063="Extremity","",IF(CF1063="","",CF1063))</f>
        <v/>
      </c>
      <c r="AX1063" s="1305">
        <f>DL1063</f>
        <v/>
      </c>
      <c r="AY1063" s="1305">
        <f>DQ1063</f>
        <v/>
      </c>
      <c r="AZ1063" s="3377">
        <f>IF(AC1063="Extremity",IF(DA1063="","",DA1063),"")</f>
        <v/>
      </c>
      <c r="BA1063" s="3378">
        <f>IF(AC1063="Extremity","",IF(CT1063="","",CT1063))</f>
        <v/>
      </c>
      <c r="BB1063" s="1305">
        <f>IF(AC1063="Extremity",IF(DB1063="","",DB1063),"")</f>
        <v/>
      </c>
      <c r="BC1063" s="1304">
        <f>IF(AC1063="Extremity","",IF(CZ1063="","",CZ1063))</f>
        <v/>
      </c>
      <c r="BD1063" s="1305">
        <f>DD1063</f>
        <v/>
      </c>
      <c r="BE1063" s="132">
        <f>DE1063</f>
        <v/>
      </c>
      <c r="BF1063" s="133">
        <f>DF1063*60</f>
        <v/>
      </c>
      <c r="BG1063" s="121">
        <f>BE1063</f>
        <v/>
      </c>
      <c r="BH1063" s="133">
        <f>DG1063*60</f>
        <v/>
      </c>
      <c r="BI1063" s="133">
        <f>DH1063</f>
        <v/>
      </c>
      <c r="BJ1063" s="117"/>
      <c r="BK1063" s="812">
        <f>Overview!$E$7</f>
        <v/>
      </c>
      <c r="BL1063" s="117"/>
      <c r="BM1063" s="834">
        <f>DI1063</f>
        <v/>
      </c>
      <c r="BN1063" s="812">
        <f>Overview!$P$153</f>
        <v/>
      </c>
      <c r="BO1063" s="117"/>
      <c r="BP1063" s="117"/>
      <c r="BQ1063" s="115"/>
      <c r="BR1063" s="1478"/>
      <c r="BS1063" s="1541"/>
      <c r="BT1063" s="1864" t="inlineStr">
        <is>
          <t>WLAN</t>
        </is>
      </c>
      <c r="BU1063" s="1864" t="inlineStr">
        <is>
          <t>2.4 GHz</t>
        </is>
      </c>
      <c r="BV1063" s="916">
        <f>Overview!$H$31</f>
        <v/>
      </c>
      <c r="BW1063" s="1864"/>
      <c r="BX1063" s="1864" t="inlineStr">
        <is>
          <t>Close to ear</t>
        </is>
      </c>
      <c r="BY1063" s="1198"/>
      <c r="BZ1063" s="1198"/>
      <c r="CA1063" s="1199" t="str">
        <f>IF(COUNT(CF1059:CF1062)=0,IF(COUNT(CE1059:CE1062)=0,"TBD",VLOOKUP(MAX(CE1059:CE1062),CE1059:CK1062,7,FALSE)),VLOOKUP(MAX(CF1059:CF1062),CF1059:CK1062,6,FALSE))</f>
        <v>TBD</v>
      </c>
      <c r="CB1063" s="1971">
        <v>0</v>
      </c>
      <c r="CC1063" s="1198">
        <f>IF(COUNT('Conducted WiFi'!$AH$3:$AH$9)=0,7,INDEX('Conducted WiFi'!$T$3:$T$9,MATCH(MAX('Conducted WiFi'!$AH$3:$AH$9),'Conducted WiFi'!$AH$3:$AH$9,0)))</f>
        <v>7</v>
      </c>
      <c r="CD1063" s="1198">
        <f>IF(COUNT('Conducted WiFi'!$AH$3:$AH$9)=0,2442,INDEX('Conducted WiFi'!$U$3:$U$9,MATCH(MAX('Conducted WiFi'!$AH$3:$AH$9),'Conducted WiFi'!$AH$3:$AH$9,0)))</f>
        <v>2442</v>
      </c>
      <c r="CE1063" s="7237"/>
      <c r="CF1063" s="7237"/>
      <c r="CG1063" s="7245"/>
      <c r="CH1063" s="7245"/>
      <c r="CI1063" s="225">
        <f>BY1063</f>
        <v/>
      </c>
      <c r="CJ1063" s="237">
        <f>BZ1063</f>
        <v/>
      </c>
      <c r="CK1063" s="223">
        <f>CA1063</f>
        <v/>
      </c>
      <c r="CL1063" s="237">
        <f>CC1063</f>
        <v/>
      </c>
      <c r="CM1063" s="394">
        <f>CD1063</f>
        <v/>
      </c>
      <c r="CN1063" s="1966"/>
      <c r="CO1063" s="1967"/>
      <c r="CP1063" s="7214">
        <f>IF(CF1063=""," ",IF(ABS(CE1063-CF1063)&lt;=0.1,"Valid","Not valid"))</f>
        <v/>
      </c>
      <c r="CQ1063" s="1674">
        <f> IF(CE1063="","",IF(AND(CE1063&lt;&gt;"",CF1063=""),IF(CE1063&gt;=0.8,"Medir+Sig Max","No"),IF(CF1063&lt;&gt;"",IF(CF1063&gt;=0.8,"Medir+Sig Max","No"),"")))</f>
        <v/>
      </c>
      <c r="CR1063" s="6927"/>
      <c r="CS1063" s="1674"/>
      <c r="CT1063" s="220">
        <f>IF(CO1063="",IF(AND(CE1063="",CF1063=""),"",IF(CF1063="",IF(DQ1063&gt;1,ROUND(DQ1063*CE1063,3),CE1063),IF(DQ1063&gt;1,ROUND(DQ1063*CF1063,3),CF1063))),IF(AND(CE1063="",CF1063=""),"",IF(CF1063="",IF(DQ1063&gt;1,ROUND(DQ1063*CE1063*(1/(CO1063)),3),CE1063*(1/(CO1063))),IF(DQ1063&gt;1,ROUND(DQ1063*CF1063*(1/(CO1063)),3),CF1063*(1/(CO1063))))))</f>
        <v/>
      </c>
      <c r="CU1063" s="224">
        <f>BY1063</f>
        <v/>
      </c>
      <c r="CV1063" s="237">
        <f>BZ1063</f>
        <v/>
      </c>
      <c r="CW1063" s="237">
        <f>CA1063</f>
        <v/>
      </c>
      <c r="CX1063" s="224">
        <f>CC1063</f>
        <v/>
      </c>
      <c r="CY1063" s="237">
        <f>CD1063</f>
        <v/>
      </c>
      <c r="CZ1063" s="7474">
        <f>IF(COUNTIF(Overview!K12:K14,TRUE)&gt;0,1.6,IF(COUNTIF(Overview!L12:L14,TRUE)&gt;0,8,0))</f>
        <v/>
      </c>
      <c r="DA1063" s="1666"/>
      <c r="DB1063" s="7483"/>
      <c r="DC1063" s="844">
        <f>IF(CT1063="","",IF(CT1063&gt;CZ1063,"Fail","Pass"))</f>
        <v/>
      </c>
      <c r="DD1063" s="402"/>
      <c r="DE1063" s="1565">
        <f>MyTimestamp(DC1063)</f>
        <v/>
      </c>
      <c r="DF1063" s="1531">
        <f>IF(COUNT(CE1063:CH1063)=1,15,IF(COUNT(CE1063:CH1063)=0,0,30))</f>
        <v/>
      </c>
      <c r="DG1063" s="1532">
        <f>IF(DF1063=0,0,2)</f>
        <v/>
      </c>
      <c r="DH1063" s="1866"/>
      <c r="DI1063" s="1866"/>
      <c r="DJ1063" s="1863"/>
      <c r="DK1063" s="1968"/>
      <c r="DL1063" s="1574">
        <f>10^(CN1063/20)*100-100</f>
        <v/>
      </c>
      <c r="DM1063" s="976"/>
      <c r="DN1063" s="1273"/>
      <c r="DO1063" s="976">
        <f>IF(DM1063="","",10^(DM1063/10))</f>
        <v/>
      </c>
      <c r="DP1063" s="976">
        <f>IF(ISNUMBER(DN1063)=FALSE,"",10^(DN1063/10))</f>
        <v/>
      </c>
      <c r="DQ1063" s="1578">
        <f>IF(AND(ISNUMBER(DO1063),ISNUMBER(DP1063)),IF(DO1063/DP1063&gt;1,ROUND((DO1063)/DP1063,3),1),1)</f>
        <v/>
      </c>
      <c r="DR1063" s="1541"/>
      <c r="DS1063" s="1541"/>
      <c r="DT1063" s="1541"/>
      <c r="DU1063" s="1541"/>
      <c r="DV1063" s="1541"/>
      <c r="DW1063" s="1541"/>
      <c r="DX1063" s="1541"/>
      <c r="DY1063" s="1541"/>
      <c r="DZ1063" s="1541"/>
      <c r="EA1063" s="1541"/>
      <c r="EB1063" s="1541"/>
      <c r="EC1063" s="1541"/>
      <c r="ED1063" s="1541"/>
      <c r="EE1063" s="1541"/>
      <c r="EF1063" s="1541"/>
      <c r="EG1063" s="1541"/>
      <c r="EH1063" s="1541"/>
      <c r="EI1063" s="1541"/>
      <c r="EJ1063" s="1541"/>
      <c r="EK1063" s="1541"/>
      <c r="EL1063" s="1541"/>
      <c r="EM1063" s="1541"/>
      <c r="EN1063" s="1541"/>
      <c r="EO1063" s="1541"/>
      <c r="EP1063" s="1541"/>
      <c r="EQ1063" s="1541"/>
      <c r="ER1063" s="1541"/>
      <c r="ES1063" s="1541"/>
      <c r="ET1063" s="1541"/>
      <c r="EU1063" s="1541"/>
      <c r="EV1063" s="1541"/>
    </row>
    <row r="1064" ht="15" x14ac:dyDescent="0.25">
      <c r="A1064" s="1541"/>
      <c r="B1064" s="1541"/>
      <c r="C1064"/>
      <c r="D1064" s="1486"/>
      <c r="E1064" s="1486"/>
      <c r="F1064" s="672" t="inlineStr">
        <is>
          <t>5.5</t>
        </is>
      </c>
      <c r="G1064" s="1497"/>
      <c r="H1064" s="130">
        <f>BV1064</f>
        <v/>
      </c>
      <c r="I1064" s="130">
        <f>BW1064</f>
        <v/>
      </c>
      <c r="J1064" s="1299" t="inlineStr">
        <is>
          <t>WLAN</t>
        </is>
      </c>
      <c r="K1064" s="1299" t="inlineStr">
        <is>
          <t>2.4 GHz</t>
        </is>
      </c>
      <c r="L1064" s="115"/>
      <c r="M1064" s="130"/>
      <c r="N1064" s="119"/>
      <c r="O1064" s="131"/>
      <c r="P1064" s="6597"/>
      <c r="Q1064" s="131"/>
      <c r="R1064" s="131"/>
      <c r="S1064" s="6593"/>
      <c r="T1064" s="130">
        <v>7</v>
      </c>
      <c r="U1064" s="6593">
        <v>2442</v>
      </c>
      <c r="V1064" s="119"/>
      <c r="W1064" s="1305"/>
      <c r="X1064" s="119"/>
      <c r="Y1064" s="119"/>
      <c r="Z1064" s="119"/>
      <c r="AA1064" s="115"/>
      <c r="AB1064" s="115"/>
      <c r="AC1064" s="1300">
        <f>IF(OR(BX1064="Close to Ear",BX1064="Close to Head"),"Head",IF(BX1064="Extremity","Extremity","Body"))</f>
        <v/>
      </c>
      <c r="AD1064" s="1301">
        <f>CA1064</f>
        <v/>
      </c>
      <c r="AE1064" s="1299">
        <f>CB1064</f>
        <v/>
      </c>
      <c r="AF1064" s="115"/>
      <c r="AG1064" s="1302">
        <f>IF(OR(AZ1064="",BA1064=""),"N/A",IF(DC1064="Pass","P","F"))</f>
        <v/>
      </c>
      <c r="AH1064" s="129"/>
      <c r="AI1064" s="129"/>
      <c r="AJ1064" s="129"/>
      <c r="AK1064" s="119"/>
      <c r="AL1064" s="115"/>
      <c r="AM1064" s="119"/>
      <c r="AN1064" s="119"/>
      <c r="AO1064" s="692"/>
      <c r="AP1064" s="692"/>
      <c r="AQ1064" s="692"/>
      <c r="AR1064" s="692"/>
      <c r="AS1064" s="692"/>
      <c r="AT1064" s="1303">
        <f>IF(AC1064="Extremity",IF(CG1064="","",CG1064),"")</f>
        <v/>
      </c>
      <c r="AU1064" s="1303">
        <f>IF(AC1064="Extremity",IF(CH1064="","",CH1064),"")</f>
        <v/>
      </c>
      <c r="AV1064" s="1304">
        <f>IF(AC1064="Extremity","",IF(CE1064="","",CE1064))</f>
        <v/>
      </c>
      <c r="AW1064" s="1304">
        <f>IF(AD1064="Extremity","",IF(CF1064="","",CF1064))</f>
        <v/>
      </c>
      <c r="AX1064" s="1305">
        <f>DL1064</f>
        <v/>
      </c>
      <c r="AY1064" s="1305">
        <f>DQ1064</f>
        <v/>
      </c>
      <c r="AZ1064" s="3377">
        <f>IF(AC1064="Extremity",IF(DA1064="","",DA1064),"")</f>
        <v/>
      </c>
      <c r="BA1064" s="3378">
        <f>IF(AC1064="Extremity","",IF(CT1064="","",CT1064))</f>
        <v/>
      </c>
      <c r="BB1064" s="1305">
        <f>IF(AC1064="Extremity",IF(DB1064="","",DB1064),"")</f>
        <v/>
      </c>
      <c r="BC1064" s="1304">
        <f>IF(AC1064="Extremity","",IF(CZ1064="","",CZ1064))</f>
        <v/>
      </c>
      <c r="BD1064" s="1305">
        <f>DD1064</f>
        <v/>
      </c>
      <c r="BE1064" s="132">
        <f>DE1064</f>
        <v/>
      </c>
      <c r="BF1064" s="133">
        <f>DF1064*60</f>
        <v/>
      </c>
      <c r="BG1064" s="121">
        <f>BE1064</f>
        <v/>
      </c>
      <c r="BH1064" s="133">
        <f>DG1064*60</f>
        <v/>
      </c>
      <c r="BI1064" s="133">
        <f>DH1064</f>
        <v/>
      </c>
      <c r="BJ1064" s="117"/>
      <c r="BK1064" s="812">
        <f>Overview!$E$7</f>
        <v/>
      </c>
      <c r="BL1064" s="117"/>
      <c r="BM1064" s="834">
        <f>DI1064</f>
        <v/>
      </c>
      <c r="BN1064" s="812">
        <f>Overview!$P$153</f>
        <v/>
      </c>
      <c r="BO1064" s="117"/>
      <c r="BP1064" s="117"/>
      <c r="BQ1064" s="115"/>
      <c r="BR1064" s="1478"/>
      <c r="BS1064" s="1541"/>
      <c r="BT1064" s="1864" t="inlineStr">
        <is>
          <t>WLAN</t>
        </is>
      </c>
      <c r="BU1064" s="1864" t="inlineStr">
        <is>
          <t>2.4 GHz</t>
        </is>
      </c>
      <c r="BV1064" s="916">
        <f>Overview!$H$31</f>
        <v/>
      </c>
      <c r="BW1064" s="1864"/>
      <c r="BX1064" s="1864" t="inlineStr">
        <is>
          <t>Close to ear</t>
        </is>
      </c>
      <c r="BY1064" s="1198"/>
      <c r="BZ1064" s="1198"/>
      <c r="CA1064" s="1199" t="str">
        <f>CA1063</f>
        <v>TBD</v>
      </c>
      <c r="CB1064" s="1971">
        <v>0</v>
      </c>
      <c r="CC1064" s="1198">
        <f>IF(COUNT('Conducted WiFi'!$AH$3:$AH$9)=0,7,INDEX('Conducted WiFi'!$T$3:$T$9,MATCH(MAX('Conducted WiFi'!$AH$3:$AH$9),'Conducted WiFi'!$AH$3:$AH$9,0)))</f>
        <v>7</v>
      </c>
      <c r="CD1064" s="1191">
        <f>IF(COUNT('Conducted WiFi'!$AH$3:$AH$9)=0,2442,INDEX('Conducted WiFi'!$U$3:$U$9,MATCH(MAX('Conducted WiFi'!$AH$3:$AH$9),'Conducted WiFi'!$AH$3:$AH$9,0)))</f>
        <v>2442</v>
      </c>
      <c r="CE1064" s="7237"/>
      <c r="CF1064" s="7237"/>
      <c r="CG1064" s="7245"/>
      <c r="CH1064" s="7245"/>
      <c r="CI1064" s="225">
        <f>BY1064</f>
        <v/>
      </c>
      <c r="CJ1064" s="237">
        <f>BZ1064</f>
        <v/>
      </c>
      <c r="CK1064" s="223">
        <f>CA1064</f>
        <v/>
      </c>
      <c r="CL1064" s="237">
        <f>CC1064</f>
        <v/>
      </c>
      <c r="CM1064" s="394">
        <f>CD1064</f>
        <v/>
      </c>
      <c r="CN1064" s="1966"/>
      <c r="CO1064" s="1967"/>
      <c r="CP1064" s="7214">
        <f>IF(CF1064=""," ",IF(ABS(CE1064-CF1064)&lt;=0.1,"Valid","Not valid"))</f>
        <v/>
      </c>
      <c r="CQ1064" s="1674">
        <f> IF(CE1064="","",IF(AND(CE1064&lt;&gt;"",CF1064=""),IF(CE1064&gt;=0.8,"Medir+Sig Max","No"),IF(CF1064&lt;&gt;"",IF(CF1064&gt;=0.8,"Medir+Sig Max","No"),"")))</f>
        <v/>
      </c>
      <c r="CR1064" s="6927"/>
      <c r="CS1064" s="1674"/>
      <c r="CT1064" s="220">
        <f>IF(CO1064="",IF(AND(CE1064="",CF1064=""),"",IF(CF1064="",IF(DQ1064&gt;1,ROUND(DQ1064*CE1064,3),CE1064),IF(DQ1064&gt;1,ROUND(DQ1064*CF1064,3),CF1064))),IF(AND(CE1064="",CF1064=""),"",IF(CF1064="",IF(DQ1064&gt;1,ROUND(DQ1064*CE1064*(1/(CO1064)),3),CE1064*(1/(CO1064))),IF(DQ1064&gt;1,ROUND(DQ1064*CF1064*(1/(CO1064)),3),CF1064*(1/(CO1064))))))</f>
        <v/>
      </c>
      <c r="CU1064" s="224">
        <f>BY1064</f>
        <v/>
      </c>
      <c r="CV1064" s="237">
        <f>BZ1064</f>
        <v/>
      </c>
      <c r="CW1064" s="237">
        <f>CA1064</f>
        <v/>
      </c>
      <c r="CX1064" s="224">
        <f>CC1064</f>
        <v/>
      </c>
      <c r="CY1064" s="237">
        <f>CD1064</f>
        <v/>
      </c>
      <c r="CZ1064" s="7474">
        <f>IF(COUNTIF(Overview!K12:K14,TRUE)&gt;0,1.6,IF(COUNTIF(Overview!L12:L14,TRUE)&gt;0,8,0))</f>
        <v/>
      </c>
      <c r="DA1064" s="1666"/>
      <c r="DB1064" s="7483"/>
      <c r="DC1064" s="844">
        <f>IF(CT1064="","",IF(CT1064&gt;CZ1064,"Fail","Pass"))</f>
        <v/>
      </c>
      <c r="DD1064" s="402"/>
      <c r="DE1064" s="1565">
        <f>MyTimestamp(DC1064)</f>
        <v/>
      </c>
      <c r="DF1064" s="1531">
        <f>IF(COUNT(CE1064:CH1064)=1,15,IF(COUNT(CE1064:CH1064)=0,0,30))</f>
        <v/>
      </c>
      <c r="DG1064" s="1532">
        <f>IF(DF1064=0,0,2)</f>
        <v/>
      </c>
      <c r="DH1064" s="1866"/>
      <c r="DI1064" s="1866"/>
      <c r="DJ1064" s="1863"/>
      <c r="DK1064" s="1968"/>
      <c r="DL1064" s="1574">
        <f>10^(CN1064/20)*100-100</f>
        <v/>
      </c>
      <c r="DM1064" s="976"/>
      <c r="DN1064" s="1273"/>
      <c r="DO1064" s="976">
        <f>IF(DM1064="","",10^(DM1064/10))</f>
        <v/>
      </c>
      <c r="DP1064" s="976">
        <f>IF(ISNUMBER(DN1064)=FALSE,"",10^(DN1064/10))</f>
        <v/>
      </c>
      <c r="DQ1064" s="1578">
        <f>IF(AND(ISNUMBER(DO1064),ISNUMBER(DP1064)),IF(DO1064/DP1064&gt;1,ROUND((DO1064)/DP1064,3),1),1)</f>
        <v/>
      </c>
      <c r="DR1064" s="1541"/>
      <c r="DS1064" s="1541"/>
      <c r="DT1064" s="1541"/>
      <c r="DU1064" s="1541"/>
      <c r="DV1064" s="1541"/>
      <c r="DW1064" s="1541"/>
      <c r="DX1064" s="1541"/>
      <c r="DY1064" s="1541"/>
      <c r="DZ1064" s="1541"/>
      <c r="EA1064" s="1541"/>
      <c r="EB1064" s="1541"/>
      <c r="EC1064" s="1541"/>
      <c r="ED1064" s="1541"/>
      <c r="EE1064" s="1541"/>
      <c r="EF1064" s="1541"/>
      <c r="EG1064" s="1541"/>
      <c r="EH1064" s="1541"/>
      <c r="EI1064" s="1541"/>
      <c r="EJ1064" s="1541"/>
      <c r="EK1064" s="1541"/>
      <c r="EL1064" s="1541"/>
      <c r="EM1064" s="1541"/>
      <c r="EN1064" s="1541"/>
      <c r="EO1064" s="1541"/>
      <c r="EP1064" s="1541"/>
      <c r="EQ1064" s="1541"/>
      <c r="ER1064" s="1541"/>
      <c r="ES1064" s="1541"/>
      <c r="ET1064" s="1541"/>
      <c r="EU1064" s="1541"/>
      <c r="EV1064" s="1541"/>
    </row>
    <row r="1065" ht="15" x14ac:dyDescent="0.25">
      <c r="A1065" s="1541"/>
      <c r="B1065" s="1541"/>
      <c r="C1065"/>
      <c r="D1065" s="1486"/>
      <c r="E1065" s="1486"/>
      <c r="F1065" s="672" t="inlineStr">
        <is>
          <t>5.5</t>
        </is>
      </c>
      <c r="G1065" s="1497"/>
      <c r="H1065" s="130">
        <f>BV1065</f>
        <v/>
      </c>
      <c r="I1065" s="130">
        <f>BW1065</f>
        <v/>
      </c>
      <c r="J1065" s="1299" t="inlineStr">
        <is>
          <t>WLAN</t>
        </is>
      </c>
      <c r="K1065" s="1299" t="inlineStr">
        <is>
          <t>2.4 GHz</t>
        </is>
      </c>
      <c r="L1065" s="115"/>
      <c r="M1065" s="130"/>
      <c r="N1065" s="119"/>
      <c r="O1065" s="131"/>
      <c r="P1065" s="6597"/>
      <c r="Q1065" s="131"/>
      <c r="R1065" s="131"/>
      <c r="S1065" s="6593"/>
      <c r="T1065" s="130">
        <v>7</v>
      </c>
      <c r="U1065" s="6593">
        <v>2442</v>
      </c>
      <c r="V1065" s="119"/>
      <c r="W1065" s="1305"/>
      <c r="X1065" s="119"/>
      <c r="Y1065" s="119"/>
      <c r="Z1065" s="119"/>
      <c r="AA1065" s="115"/>
      <c r="AB1065" s="115"/>
      <c r="AC1065" s="1300">
        <f>IF(OR(BX1065="Close to Ear",BX1065="Close to Head"),"Head",IF(BX1065="Extremity","Extremity","Body"))</f>
        <v/>
      </c>
      <c r="AD1065" s="1301">
        <f>CA1065</f>
        <v/>
      </c>
      <c r="AE1065" s="1299">
        <f>CB1065</f>
        <v/>
      </c>
      <c r="AF1065" s="115"/>
      <c r="AG1065" s="1302">
        <f>IF(OR(AZ1065="",BA1065=""),"N/A",IF(DC1065="Pass","P","F"))</f>
        <v/>
      </c>
      <c r="AH1065" s="129"/>
      <c r="AI1065" s="129"/>
      <c r="AJ1065" s="129"/>
      <c r="AK1065" s="119"/>
      <c r="AL1065" s="115"/>
      <c r="AM1065" s="119"/>
      <c r="AN1065" s="119"/>
      <c r="AO1065" s="692"/>
      <c r="AP1065" s="692"/>
      <c r="AQ1065" s="692"/>
      <c r="AR1065" s="692"/>
      <c r="AS1065" s="692"/>
      <c r="AT1065" s="1303">
        <f>IF(AC1065="Extremity",IF(CG1065="","",CG1065),"")</f>
        <v/>
      </c>
      <c r="AU1065" s="1303">
        <f>IF(AC1065="Extremity",IF(CH1065="","",CH1065),"")</f>
        <v/>
      </c>
      <c r="AV1065" s="1304">
        <f>IF(AC1065="Extremity","",IF(CE1065="","",CE1065))</f>
        <v/>
      </c>
      <c r="AW1065" s="1304">
        <f>IF(AD1065="Extremity","",IF(CF1065="","",CF1065))</f>
        <v/>
      </c>
      <c r="AX1065" s="1305">
        <f>DL1065</f>
        <v/>
      </c>
      <c r="AY1065" s="1305">
        <f>DQ1065</f>
        <v/>
      </c>
      <c r="AZ1065" s="3377">
        <f>IF(AC1065="Extremity",IF(DA1065="","",DA1065),"")</f>
        <v/>
      </c>
      <c r="BA1065" s="3378">
        <f>IF(AC1065="Extremity","",IF(CT1065="","",CT1065))</f>
        <v/>
      </c>
      <c r="BB1065" s="1305">
        <f>IF(AC1065="Extremity",IF(DB1065="","",DB1065),"")</f>
        <v/>
      </c>
      <c r="BC1065" s="1304">
        <f>IF(AC1065="Extremity","",IF(CZ1065="","",CZ1065))</f>
        <v/>
      </c>
      <c r="BD1065" s="1305">
        <f>DD1065</f>
        <v/>
      </c>
      <c r="BE1065" s="132">
        <f>DE1065</f>
        <v/>
      </c>
      <c r="BF1065" s="133">
        <f>DF1065*60</f>
        <v/>
      </c>
      <c r="BG1065" s="121">
        <f>BE1065</f>
        <v/>
      </c>
      <c r="BH1065" s="133">
        <f>DG1065*60</f>
        <v/>
      </c>
      <c r="BI1065" s="133">
        <f>DH1065</f>
        <v/>
      </c>
      <c r="BJ1065" s="117"/>
      <c r="BK1065" s="812">
        <f>Overview!$E$7</f>
        <v/>
      </c>
      <c r="BL1065" s="117"/>
      <c r="BM1065" s="834">
        <f>DI1065</f>
        <v/>
      </c>
      <c r="BN1065" s="812">
        <f>Overview!$P$153</f>
        <v/>
      </c>
      <c r="BO1065" s="117"/>
      <c r="BP1065" s="117"/>
      <c r="BQ1065" s="115"/>
      <c r="BR1065" s="1478"/>
      <c r="BS1065" s="1541"/>
      <c r="BT1065" s="1864" t="inlineStr">
        <is>
          <t>WLAN</t>
        </is>
      </c>
      <c r="BU1065" s="1864" t="inlineStr">
        <is>
          <t>2.4 GHz</t>
        </is>
      </c>
      <c r="BV1065" s="916">
        <f>Overview!$H$31</f>
        <v/>
      </c>
      <c r="BW1065" s="1864"/>
      <c r="BX1065" s="1864" t="inlineStr">
        <is>
          <t>Close to ear</t>
        </is>
      </c>
      <c r="BY1065" s="1198"/>
      <c r="BZ1065" s="1198"/>
      <c r="CA1065" s="1199" t="str">
        <f>CA1064</f>
        <v>TBD</v>
      </c>
      <c r="CB1065" s="1971">
        <v>0</v>
      </c>
      <c r="CC1065" s="1198">
        <f>IF(COUNT('Conducted WiFi'!$AH$3:$AH$9)=0,7,INDEX('Conducted WiFi'!$T$3:$T$9,MATCH(MAX('Conducted WiFi'!$AH$3:$AH$9),'Conducted WiFi'!$AH$3:$AH$9,0)))</f>
        <v>7</v>
      </c>
      <c r="CD1065" s="1191">
        <f>IF(COUNT('Conducted WiFi'!$AH$3:$AH$9)=0,2442,INDEX('Conducted WiFi'!$U$3:$U$9,MATCH(MAX('Conducted WiFi'!$AH$3:$AH$9),'Conducted WiFi'!$AH$3:$AH$9,0)))</f>
        <v>2442</v>
      </c>
      <c r="CE1065" s="7237"/>
      <c r="CF1065" s="7237"/>
      <c r="CG1065" s="7245"/>
      <c r="CH1065" s="7245"/>
      <c r="CI1065" s="225">
        <f>BY1065</f>
        <v/>
      </c>
      <c r="CJ1065" s="237">
        <f>BZ1065</f>
        <v/>
      </c>
      <c r="CK1065" s="223">
        <f>CA1065</f>
        <v/>
      </c>
      <c r="CL1065" s="237">
        <f>CC1065</f>
        <v/>
      </c>
      <c r="CM1065" s="394">
        <f>CD1065</f>
        <v/>
      </c>
      <c r="CN1065" s="1966"/>
      <c r="CO1065" s="1967"/>
      <c r="CP1065" s="7214">
        <f>IF(CF1065=""," ",IF(ABS(CE1065-CF1065)&lt;=0.1,"Valid","Not valid"))</f>
        <v/>
      </c>
      <c r="CQ1065" s="1674">
        <f> IF(CE1065="","",IF(AND(CE1065&lt;&gt;"",CF1065=""),IF(CE1065&gt;=0.8,"Medir+Sig Max","No"),IF(CF1065&lt;&gt;"",IF(CF1065&gt;=0.8,"Medir+Sig Max","No"),"")))</f>
        <v/>
      </c>
      <c r="CR1065" s="6927"/>
      <c r="CS1065" s="1674"/>
      <c r="CT1065" s="220">
        <f>IF(CO1065="",IF(AND(CE1065="",CF1065=""),"",IF(CF1065="",IF(DQ1065&gt;1,ROUND(DQ1065*CE1065,3),CE1065),IF(DQ1065&gt;1,ROUND(DQ1065*CF1065,3),CF1065))),IF(AND(CE1065="",CF1065=""),"",IF(CF1065="",IF(DQ1065&gt;1,ROUND(DQ1065*CE1065*(1/(CO1065)),3),CE1065*(1/(CO1065))),IF(DQ1065&gt;1,ROUND(DQ1065*CF1065*(1/(CO1065)),3),CF1065*(1/(CO1065))))))</f>
        <v/>
      </c>
      <c r="CU1065" s="224">
        <f>BY1065</f>
        <v/>
      </c>
      <c r="CV1065" s="237">
        <f>BZ1065</f>
        <v/>
      </c>
      <c r="CW1065" s="237">
        <f>CA1065</f>
        <v/>
      </c>
      <c r="CX1065" s="224">
        <f>CC1065</f>
        <v/>
      </c>
      <c r="CY1065" s="237">
        <f>CD1065</f>
        <v/>
      </c>
      <c r="CZ1065" s="7474">
        <f>IF(COUNTIF(Overview!K12:K14,TRUE)&gt;0,1.6,IF(COUNTIF(Overview!L12:L14,TRUE)&gt;0,8,0))</f>
        <v/>
      </c>
      <c r="DA1065" s="1666"/>
      <c r="DB1065" s="7483"/>
      <c r="DC1065" s="844">
        <f>IF(CT1065="","",IF(CT1065&gt;CZ1065,"Fail","Pass"))</f>
        <v/>
      </c>
      <c r="DD1065" s="402"/>
      <c r="DE1065" s="1565">
        <f>MyTimestamp(DC1065)</f>
        <v/>
      </c>
      <c r="DF1065" s="1531">
        <f>IF(COUNT(CE1065:CH1065)=1,15,IF(COUNT(CE1065:CH1065)=0,0,30))</f>
        <v/>
      </c>
      <c r="DG1065" s="1532">
        <f>IF(DF1065=0,0,2)</f>
        <v/>
      </c>
      <c r="DH1065" s="1866"/>
      <c r="DI1065" s="1866"/>
      <c r="DJ1065" s="1863"/>
      <c r="DK1065" s="1968"/>
      <c r="DL1065" s="1574">
        <f>10^(CN1065/20)*100-100</f>
        <v/>
      </c>
      <c r="DM1065" s="976"/>
      <c r="DN1065" s="1273"/>
      <c r="DO1065" s="976">
        <f>IF(DM1065="","",10^(DM1065/10))</f>
        <v/>
      </c>
      <c r="DP1065" s="976">
        <f>IF(ISNUMBER(DN1065)=FALSE,"",10^(DN1065/10))</f>
        <v/>
      </c>
      <c r="DQ1065" s="1578">
        <f>IF(AND(ISNUMBER(DO1065),ISNUMBER(DP1065)),IF(DO1065/DP1065&gt;1,ROUND((DO1065)/DP1065,3),1),1)</f>
        <v/>
      </c>
      <c r="DR1065" s="1541"/>
      <c r="DS1065" s="1541"/>
      <c r="DT1065" s="1541"/>
      <c r="DU1065" s="1541"/>
      <c r="DV1065" s="1541"/>
      <c r="DW1065" s="1541"/>
      <c r="DX1065" s="1541"/>
      <c r="DY1065" s="1541"/>
      <c r="DZ1065" s="1541"/>
      <c r="EA1065" s="1541"/>
      <c r="EB1065" s="1541"/>
      <c r="EC1065" s="1541"/>
      <c r="ED1065" s="1541"/>
      <c r="EE1065" s="1541"/>
      <c r="EF1065" s="1541"/>
      <c r="EG1065" s="1541"/>
      <c r="EH1065" s="1541"/>
      <c r="EI1065" s="1541"/>
      <c r="EJ1065" s="1541"/>
      <c r="EK1065" s="1541"/>
      <c r="EL1065" s="1541"/>
      <c r="EM1065" s="1541"/>
      <c r="EN1065" s="1541"/>
      <c r="EO1065" s="1541"/>
      <c r="EP1065" s="1541"/>
      <c r="EQ1065" s="1541"/>
      <c r="ER1065" s="1541"/>
      <c r="ES1065" s="1541"/>
      <c r="ET1065" s="1541"/>
      <c r="EU1065" s="1541"/>
      <c r="EV1065" s="1541"/>
    </row>
    <row r="1066" ht="15" x14ac:dyDescent="0.25">
      <c r="A1066" s="1541"/>
      <c r="B1066" s="1541"/>
      <c r="C1066"/>
      <c r="D1066" s="1486"/>
      <c r="E1066" s="1486"/>
      <c r="F1066" s="672" t="inlineStr">
        <is>
          <t>5.5</t>
        </is>
      </c>
      <c r="G1066" s="1497"/>
      <c r="H1066" s="130">
        <f>BV1066</f>
        <v/>
      </c>
      <c r="I1066" s="130">
        <f>BW1066</f>
        <v/>
      </c>
      <c r="J1066" s="1299" t="inlineStr">
        <is>
          <t>WLAN</t>
        </is>
      </c>
      <c r="K1066" s="1299" t="inlineStr">
        <is>
          <t>2.4 GHz</t>
        </is>
      </c>
      <c r="L1066" s="115"/>
      <c r="M1066" s="130"/>
      <c r="N1066" s="119"/>
      <c r="O1066" s="131"/>
      <c r="P1066" s="6597"/>
      <c r="Q1066" s="131"/>
      <c r="R1066" s="131"/>
      <c r="S1066" s="6593"/>
      <c r="T1066" s="130">
        <v>7</v>
      </c>
      <c r="U1066" s="6593">
        <v>2442</v>
      </c>
      <c r="V1066" s="119"/>
      <c r="W1066" s="1305"/>
      <c r="X1066" s="119"/>
      <c r="Y1066" s="119"/>
      <c r="Z1066" s="119"/>
      <c r="AA1066" s="115"/>
      <c r="AB1066" s="115"/>
      <c r="AC1066" s="1300">
        <f>IF(OR(BX1066="Close to Ear",BX1066="Close to Head"),"Head",IF(BX1066="Extremity","Extremity","Body"))</f>
        <v/>
      </c>
      <c r="AD1066" s="1301">
        <f>CA1066</f>
        <v/>
      </c>
      <c r="AE1066" s="1299">
        <f>CB1066</f>
        <v/>
      </c>
      <c r="AF1066" s="115"/>
      <c r="AG1066" s="1302">
        <f>IF(OR(AZ1066="",BA1066=""),"N/A",IF(DC1066="Pass","P","F"))</f>
        <v/>
      </c>
      <c r="AH1066" s="129"/>
      <c r="AI1066" s="129"/>
      <c r="AJ1066" s="129"/>
      <c r="AK1066" s="119"/>
      <c r="AL1066" s="115"/>
      <c r="AM1066" s="119"/>
      <c r="AN1066" s="119"/>
      <c r="AO1066" s="692"/>
      <c r="AP1066" s="692"/>
      <c r="AQ1066" s="692"/>
      <c r="AR1066" s="692"/>
      <c r="AS1066" s="692"/>
      <c r="AT1066" s="1303">
        <f>IF(AC1066="Extremity",IF(CG1066="","",CG1066),"")</f>
        <v/>
      </c>
      <c r="AU1066" s="1303">
        <f>IF(AC1066="Extremity",IF(CH1066="","",CH1066),"")</f>
        <v/>
      </c>
      <c r="AV1066" s="1304">
        <f>IF(AC1066="Extremity","",IF(CE1066="","",CE1066))</f>
        <v/>
      </c>
      <c r="AW1066" s="1304">
        <f>IF(AD1066="Extremity","",IF(CF1066="","",CF1066))</f>
        <v/>
      </c>
      <c r="AX1066" s="1305">
        <f>DL1066</f>
        <v/>
      </c>
      <c r="AY1066" s="1305">
        <f>DQ1066</f>
        <v/>
      </c>
      <c r="AZ1066" s="3377">
        <f>IF(AC1066="Extremity",IF(DA1066="","",DA1066),"")</f>
        <v/>
      </c>
      <c r="BA1066" s="3378">
        <f>IF(AC1066="Extremity","",IF(CT1066="","",CT1066))</f>
        <v/>
      </c>
      <c r="BB1066" s="1305">
        <f>IF(AC1066="Extremity",IF(DB1066="","",DB1066),"")</f>
        <v/>
      </c>
      <c r="BC1066" s="1304">
        <f>IF(AC1066="Extremity","",IF(CZ1066="","",CZ1066))</f>
        <v/>
      </c>
      <c r="BD1066" s="1305">
        <f>DD1066</f>
        <v/>
      </c>
      <c r="BE1066" s="132">
        <f>DE1066</f>
        <v/>
      </c>
      <c r="BF1066" s="133">
        <f>DF1066*60</f>
        <v/>
      </c>
      <c r="BG1066" s="121">
        <f>BE1066</f>
        <v/>
      </c>
      <c r="BH1066" s="133">
        <f>DG1066*60</f>
        <v/>
      </c>
      <c r="BI1066" s="133">
        <f>DH1066</f>
        <v/>
      </c>
      <c r="BJ1066" s="117"/>
      <c r="BK1066" s="812">
        <f>Overview!$E$7</f>
        <v/>
      </c>
      <c r="BL1066" s="117"/>
      <c r="BM1066" s="834">
        <f>DI1066</f>
        <v/>
      </c>
      <c r="BN1066" s="812">
        <f>Overview!$P$153</f>
        <v/>
      </c>
      <c r="BO1066" s="117"/>
      <c r="BP1066" s="117"/>
      <c r="BQ1066" s="115"/>
      <c r="BR1066" s="1478"/>
      <c r="BS1066" s="1541"/>
      <c r="BT1066" s="1864" t="inlineStr">
        <is>
          <t>WLAN</t>
        </is>
      </c>
      <c r="BU1066" s="1864" t="inlineStr">
        <is>
          <t>2.4 GHz</t>
        </is>
      </c>
      <c r="BV1066" s="916">
        <f>Overview!$H$31</f>
        <v/>
      </c>
      <c r="BW1066" s="1864"/>
      <c r="BX1066" s="1864" t="inlineStr">
        <is>
          <t>Close to ear</t>
        </is>
      </c>
      <c r="BY1066" s="1198"/>
      <c r="BZ1066" s="1198"/>
      <c r="CA1066" s="1199" t="str">
        <f>CA1065</f>
        <v>TBD</v>
      </c>
      <c r="CB1066" s="1971">
        <v>0</v>
      </c>
      <c r="CC1066" s="1198">
        <f>IF(COUNT('Conducted WiFi'!$AH$3:$AH$9)=0,7,INDEX('Conducted WiFi'!$T$3:$T$9,MATCH(MAX('Conducted WiFi'!$AH$3:$AH$9),'Conducted WiFi'!$AH$3:$AH$9,0)))</f>
        <v>7</v>
      </c>
      <c r="CD1066" s="1191">
        <f>IF(COUNT('Conducted WiFi'!$AH$3:$AH$9)=0,2442,INDEX('Conducted WiFi'!$U$3:$U$9,MATCH(MAX('Conducted WiFi'!$AH$3:$AH$9),'Conducted WiFi'!$AH$3:$AH$9,0)))</f>
        <v>2442</v>
      </c>
      <c r="CE1066" s="7237"/>
      <c r="CF1066" s="7237"/>
      <c r="CG1066" s="7245"/>
      <c r="CH1066" s="7245"/>
      <c r="CI1066" s="225">
        <f>BY1066</f>
        <v/>
      </c>
      <c r="CJ1066" s="237">
        <f>BZ1066</f>
        <v/>
      </c>
      <c r="CK1066" s="223">
        <f>CA1066</f>
        <v/>
      </c>
      <c r="CL1066" s="237">
        <f>CC1066</f>
        <v/>
      </c>
      <c r="CM1066" s="394">
        <f>CD1066</f>
        <v/>
      </c>
      <c r="CN1066" s="1966"/>
      <c r="CO1066" s="1967"/>
      <c r="CP1066" s="7214">
        <f>IF(CF1066=""," ",IF(ABS(CE1066-CF1066)&lt;=0.1,"Valid","Not valid"))</f>
        <v/>
      </c>
      <c r="CQ1066" s="1674">
        <f> IF(CE1066="","",IF(AND(CE1066&lt;&gt;"",CF1066=""),IF(CE1066&gt;=0.8,"Medir+Sig Max","No"),IF(CF1066&lt;&gt;"",IF(CF1066&gt;=0.8,"Medir+Sig Max","No"),"")))</f>
        <v/>
      </c>
      <c r="CR1066" s="6927"/>
      <c r="CS1066" s="1674"/>
      <c r="CT1066" s="220">
        <f>IF(CO1066="",IF(AND(CE1066="",CF1066=""),"",IF(CF1066="",IF(DQ1066&gt;1,ROUND(DQ1066*CE1066,3),CE1066),IF(DQ1066&gt;1,ROUND(DQ1066*CF1066,3),CF1066))),IF(AND(CE1066="",CF1066=""),"",IF(CF1066="",IF(DQ1066&gt;1,ROUND(DQ1066*CE1066*(1/(CO1066)),3),CE1066*(1/(CO1066))),IF(DQ1066&gt;1,ROUND(DQ1066*CF1066*(1/(CO1066)),3),CF1066*(1/(CO1066))))))</f>
        <v/>
      </c>
      <c r="CU1066" s="224">
        <f>BY1066</f>
        <v/>
      </c>
      <c r="CV1066" s="237">
        <f>BZ1066</f>
        <v/>
      </c>
      <c r="CW1066" s="237">
        <f>CA1066</f>
        <v/>
      </c>
      <c r="CX1066" s="224">
        <f>CC1066</f>
        <v/>
      </c>
      <c r="CY1066" s="237">
        <f>CD1066</f>
        <v/>
      </c>
      <c r="CZ1066" s="7474">
        <f>IF(COUNTIF(Overview!K12:K14,TRUE)&gt;0,1.6,IF(COUNTIF(Overview!L12:L14,TRUE)&gt;0,8,0))</f>
        <v/>
      </c>
      <c r="DA1066" s="1666"/>
      <c r="DB1066" s="7483"/>
      <c r="DC1066" s="844">
        <f>IF(CT1066="","",IF(CT1066&gt;CZ1066,"Fail","Pass"))</f>
        <v/>
      </c>
      <c r="DD1066" s="402"/>
      <c r="DE1066" s="1565">
        <f>MyTimestamp(DC1066)</f>
        <v/>
      </c>
      <c r="DF1066" s="1531">
        <f>IF(COUNT(CE1066:CH1066)=1,15,IF(COUNT(CE1066:CH1066)=0,0,30))</f>
        <v/>
      </c>
      <c r="DG1066" s="1532">
        <f>IF(DF1066=0,0,2)</f>
        <v/>
      </c>
      <c r="DH1066" s="1866"/>
      <c r="DI1066" s="1866"/>
      <c r="DJ1066" s="1863"/>
      <c r="DK1066" s="1968"/>
      <c r="DL1066" s="1574">
        <f>10^(CN1066/20)*100-100</f>
        <v/>
      </c>
      <c r="DM1066" s="976"/>
      <c r="DN1066" s="1273"/>
      <c r="DO1066" s="976">
        <f>IF(DM1066="","",10^(DM1066/10))</f>
        <v/>
      </c>
      <c r="DP1066" s="976">
        <f>IF(ISNUMBER(DN1066)=FALSE,"",10^(DN1066/10))</f>
        <v/>
      </c>
      <c r="DQ1066" s="1578">
        <f>IF(AND(ISNUMBER(DO1066),ISNUMBER(DP1066)),IF(DO1066/DP1066&gt;1,ROUND((DO1066)/DP1066,3),1),1)</f>
        <v/>
      </c>
      <c r="DR1066" s="1541"/>
      <c r="DS1066" s="1541"/>
      <c r="DT1066" s="1541"/>
      <c r="DU1066" s="1541"/>
      <c r="DV1066" s="1541"/>
      <c r="DW1066" s="1541"/>
      <c r="DX1066" s="1541"/>
      <c r="DY1066" s="1541"/>
      <c r="DZ1066" s="1541"/>
      <c r="EA1066" s="1541"/>
      <c r="EB1066" s="1541"/>
      <c r="EC1066" s="1541"/>
      <c r="ED1066" s="1541"/>
      <c r="EE1066" s="1541"/>
      <c r="EF1066" s="1541"/>
      <c r="EG1066" s="1541"/>
      <c r="EH1066" s="1541"/>
      <c r="EI1066" s="1541"/>
      <c r="EJ1066" s="1541"/>
      <c r="EK1066" s="1541"/>
      <c r="EL1066" s="1541"/>
      <c r="EM1066" s="1541"/>
      <c r="EN1066" s="1541"/>
      <c r="EO1066" s="1541"/>
      <c r="EP1066" s="1541"/>
      <c r="EQ1066" s="1541"/>
      <c r="ER1066" s="1541"/>
      <c r="ES1066" s="1541"/>
      <c r="ET1066" s="1541"/>
      <c r="EU1066" s="1541"/>
      <c r="EV1066" s="1541"/>
    </row>
    <row r="1067" ht="15" x14ac:dyDescent="0.25">
      <c r="A1067" s="1541"/>
      <c r="B1067" s="1541"/>
      <c r="C1067"/>
      <c r="D1067" s="1486"/>
      <c r="E1067" s="1486"/>
      <c r="F1067" s="672" t="inlineStr">
        <is>
          <t>5.5</t>
        </is>
      </c>
      <c r="G1067" s="1497"/>
      <c r="H1067" s="130">
        <f>BV1067</f>
        <v/>
      </c>
      <c r="I1067" s="130">
        <f>BW1067</f>
        <v/>
      </c>
      <c r="J1067" s="1299" t="inlineStr">
        <is>
          <t>WLAN</t>
        </is>
      </c>
      <c r="K1067" s="1299" t="inlineStr">
        <is>
          <t>2.4 GHz</t>
        </is>
      </c>
      <c r="L1067" s="115"/>
      <c r="M1067" s="130"/>
      <c r="N1067" s="119"/>
      <c r="O1067" s="131"/>
      <c r="P1067" s="6597"/>
      <c r="Q1067" s="131"/>
      <c r="R1067" s="131"/>
      <c r="S1067" s="6593"/>
      <c r="T1067" s="130">
        <v>7</v>
      </c>
      <c r="U1067" s="6593">
        <v>2442</v>
      </c>
      <c r="V1067" s="119"/>
      <c r="W1067" s="1305"/>
      <c r="X1067" s="119"/>
      <c r="Y1067" s="119"/>
      <c r="Z1067" s="119"/>
      <c r="AA1067" s="115"/>
      <c r="AB1067" s="115"/>
      <c r="AC1067" s="1300">
        <f>IF(OR(BX1067="Close to Ear",BX1067="Close to Head"),"Head",IF(BX1067="Extremity","Extremity","Body"))</f>
        <v/>
      </c>
      <c r="AD1067" s="1301">
        <f>CA1067</f>
        <v/>
      </c>
      <c r="AE1067" s="1299">
        <f>CB1067</f>
        <v/>
      </c>
      <c r="AF1067" s="115"/>
      <c r="AG1067" s="1302">
        <f>IF(OR(AZ1067="",BA1067=""),"N/A",IF(DC1067="Pass","P","F"))</f>
        <v/>
      </c>
      <c r="AH1067" s="129"/>
      <c r="AI1067" s="129"/>
      <c r="AJ1067" s="129"/>
      <c r="AK1067" s="119"/>
      <c r="AL1067" s="115"/>
      <c r="AM1067" s="119"/>
      <c r="AN1067" s="119"/>
      <c r="AO1067" s="692"/>
      <c r="AP1067" s="692"/>
      <c r="AQ1067" s="692"/>
      <c r="AR1067" s="692"/>
      <c r="AS1067" s="692"/>
      <c r="AT1067" s="1303">
        <f>IF(AC1067="Extremity",IF(CG1067="","",CG1067),"")</f>
        <v/>
      </c>
      <c r="AU1067" s="1303">
        <f>IF(AC1067="Extremity",IF(CH1067="","",CH1067),"")</f>
        <v/>
      </c>
      <c r="AV1067" s="1304">
        <f>IF(AC1067="Extremity","",IF(CE1067="","",CE1067))</f>
        <v/>
      </c>
      <c r="AW1067" s="1304">
        <f>IF(AD1067="Extremity","",IF(CF1067="","",CF1067))</f>
        <v/>
      </c>
      <c r="AX1067" s="1305">
        <f>DL1067</f>
        <v/>
      </c>
      <c r="AY1067" s="1305">
        <f>DQ1067</f>
        <v/>
      </c>
      <c r="AZ1067" s="3377">
        <f>IF(AC1067="Extremity",IF(DA1067="","",DA1067),"")</f>
        <v/>
      </c>
      <c r="BA1067" s="3378">
        <f>IF(AC1067="Extremity","",IF(CT1067="","",CT1067))</f>
        <v/>
      </c>
      <c r="BB1067" s="1305">
        <f>IF(AC1067="Extremity",IF(DB1067="","",DB1067),"")</f>
        <v/>
      </c>
      <c r="BC1067" s="1304">
        <f>IF(AC1067="Extremity","",IF(CZ1067="","",CZ1067))</f>
        <v/>
      </c>
      <c r="BD1067" s="1305">
        <f>DD1067</f>
        <v/>
      </c>
      <c r="BE1067" s="132">
        <f>DE1067</f>
        <v/>
      </c>
      <c r="BF1067" s="133">
        <f>DF1067*60</f>
        <v/>
      </c>
      <c r="BG1067" s="121">
        <f>BE1067</f>
        <v/>
      </c>
      <c r="BH1067" s="133">
        <f>DG1067*60</f>
        <v/>
      </c>
      <c r="BI1067" s="133">
        <f>DH1067</f>
        <v/>
      </c>
      <c r="BJ1067" s="117"/>
      <c r="BK1067" s="812">
        <f>Overview!$E$7</f>
        <v/>
      </c>
      <c r="BL1067" s="117"/>
      <c r="BM1067" s="834">
        <f>DI1067</f>
        <v/>
      </c>
      <c r="BN1067" s="812">
        <f>Overview!$P$153</f>
        <v/>
      </c>
      <c r="BO1067" s="117"/>
      <c r="BP1067" s="117"/>
      <c r="BQ1067" s="115"/>
      <c r="BR1067" s="1478"/>
      <c r="BS1067" s="1541"/>
      <c r="BT1067" s="1864" t="inlineStr">
        <is>
          <t>WLAN</t>
        </is>
      </c>
      <c r="BU1067" s="1864" t="inlineStr">
        <is>
          <t>2.4 GHz</t>
        </is>
      </c>
      <c r="BV1067" s="916">
        <f>Overview!$H$31</f>
        <v/>
      </c>
      <c r="BW1067" s="1864"/>
      <c r="BX1067" s="1864" t="inlineStr">
        <is>
          <t>Close to ear</t>
        </is>
      </c>
      <c r="BY1067" s="1198"/>
      <c r="BZ1067" s="1198"/>
      <c r="CA1067" s="1199" t="str">
        <f>CA1066</f>
        <v>TBD</v>
      </c>
      <c r="CB1067" s="1971">
        <v>0</v>
      </c>
      <c r="CC1067" s="1198">
        <f>IF(COUNT('Conducted WiFi'!$AH$3:$AH$9)=0,7,INDEX('Conducted WiFi'!$T$3:$T$9,MATCH(MAX('Conducted WiFi'!$AH$3:$AH$9),'Conducted WiFi'!$AH$3:$AH$9,0)))</f>
        <v>7</v>
      </c>
      <c r="CD1067" s="1191">
        <f>IF(COUNT('Conducted WiFi'!$AH$3:$AH$9)=0,2442,INDEX('Conducted WiFi'!$U$3:$U$9,MATCH(MAX('Conducted WiFi'!$AH$3:$AH$9),'Conducted WiFi'!$AH$3:$AH$9,0)))</f>
        <v>2442</v>
      </c>
      <c r="CE1067" s="7237"/>
      <c r="CF1067" s="7237"/>
      <c r="CG1067" s="7245"/>
      <c r="CH1067" s="7245"/>
      <c r="CI1067" s="225">
        <f>BY1067</f>
        <v/>
      </c>
      <c r="CJ1067" s="237">
        <f>BZ1067</f>
        <v/>
      </c>
      <c r="CK1067" s="223">
        <f>CA1067</f>
        <v/>
      </c>
      <c r="CL1067" s="237">
        <f>CC1067</f>
        <v/>
      </c>
      <c r="CM1067" s="394">
        <f>CD1067</f>
        <v/>
      </c>
      <c r="CN1067" s="1966"/>
      <c r="CO1067" s="1967"/>
      <c r="CP1067" s="7214">
        <f>IF(CF1067=""," ",IF(ABS(CE1067-CF1067)&lt;=0.1,"Valid","Not valid"))</f>
        <v/>
      </c>
      <c r="CQ1067" s="1674">
        <f> IF(CE1067="","",IF(AND(CE1067&lt;&gt;"",CF1067=""),IF(CE1067&gt;=0.8,"Medir+Sig Max","No"),IF(CF1067&lt;&gt;"",IF(CF1067&gt;=0.8,"Medir+Sig Max","No"),"")))</f>
        <v/>
      </c>
      <c r="CR1067" s="6927"/>
      <c r="CS1067" s="1674"/>
      <c r="CT1067" s="220">
        <f>IF(CO1067="",IF(AND(CE1067="",CF1067=""),"",IF(CF1067="",IF(DQ1067&gt;1,ROUND(DQ1067*CE1067,3),CE1067),IF(DQ1067&gt;1,ROUND(DQ1067*CF1067,3),CF1067))),IF(AND(CE1067="",CF1067=""),"",IF(CF1067="",IF(DQ1067&gt;1,ROUND(DQ1067*CE1067*(1/(CO1067)),3),CE1067*(1/(CO1067))),IF(DQ1067&gt;1,ROUND(DQ1067*CF1067*(1/(CO1067)),3),CF1067*(1/(CO1067))))))</f>
        <v/>
      </c>
      <c r="CU1067" s="224">
        <f>BY1067</f>
        <v/>
      </c>
      <c r="CV1067" s="237">
        <f>BZ1067</f>
        <v/>
      </c>
      <c r="CW1067" s="237">
        <f>CA1067</f>
        <v/>
      </c>
      <c r="CX1067" s="224">
        <f>CC1067</f>
        <v/>
      </c>
      <c r="CY1067" s="237">
        <f>CD1067</f>
        <v/>
      </c>
      <c r="CZ1067" s="7474">
        <f>IF(COUNTIF(Overview!K12:K14,TRUE)&gt;0,1.6,IF(COUNTIF(Overview!L12:L14,TRUE)&gt;0,8,0))</f>
        <v/>
      </c>
      <c r="DA1067" s="1666"/>
      <c r="DB1067" s="7483"/>
      <c r="DC1067" s="844">
        <f>IF(CT1067="","",IF(CT1067&gt;CZ1067,"Fail","Pass"))</f>
        <v/>
      </c>
      <c r="DD1067" s="402"/>
      <c r="DE1067" s="1565">
        <f>MyTimestamp(DC1067)</f>
        <v/>
      </c>
      <c r="DF1067" s="1531">
        <f>IF(COUNT(CE1067:CH1067)=1,15,IF(COUNT(CE1067:CH1067)=0,0,30))</f>
        <v/>
      </c>
      <c r="DG1067" s="1532">
        <f>IF(DF1067=0,0,2)</f>
        <v/>
      </c>
      <c r="DH1067" s="1866"/>
      <c r="DI1067" s="1866"/>
      <c r="DJ1067" s="1863"/>
      <c r="DK1067" s="1968"/>
      <c r="DL1067" s="1574">
        <f>10^(CN1067/20)*100-100</f>
        <v/>
      </c>
      <c r="DM1067" s="976"/>
      <c r="DN1067" s="1273"/>
      <c r="DO1067" s="976">
        <f>IF(DM1067="","",10^(DM1067/10))</f>
        <v/>
      </c>
      <c r="DP1067" s="976">
        <f>IF(ISNUMBER(DN1067)=FALSE,"",10^(DN1067/10))</f>
        <v/>
      </c>
      <c r="DQ1067" s="1578">
        <f>IF(AND(ISNUMBER(DO1067),ISNUMBER(DP1067)),IF(DO1067/DP1067&gt;1,ROUND((DO1067)/DP1067,3),1),1)</f>
        <v/>
      </c>
      <c r="DR1067" s="1541"/>
      <c r="DS1067" s="1541"/>
      <c r="DT1067" s="1541"/>
      <c r="DU1067" s="1541"/>
      <c r="DV1067" s="1541"/>
      <c r="DW1067" s="1541"/>
      <c r="DX1067" s="1541"/>
      <c r="DY1067" s="1541"/>
      <c r="DZ1067" s="1541"/>
      <c r="EA1067" s="1541"/>
      <c r="EB1067" s="1541"/>
      <c r="EC1067" s="1541"/>
      <c r="ED1067" s="1541"/>
      <c r="EE1067" s="1541"/>
      <c r="EF1067" s="1541"/>
      <c r="EG1067" s="1541"/>
      <c r="EH1067" s="1541"/>
      <c r="EI1067" s="1541"/>
      <c r="EJ1067" s="1541"/>
      <c r="EK1067" s="1541"/>
      <c r="EL1067" s="1541"/>
      <c r="EM1067" s="1541"/>
      <c r="EN1067" s="1541"/>
      <c r="EO1067" s="1541"/>
      <c r="EP1067" s="1541"/>
      <c r="EQ1067" s="1541"/>
      <c r="ER1067" s="1541"/>
      <c r="ES1067" s="1541"/>
      <c r="ET1067" s="1541"/>
      <c r="EU1067" s="1541"/>
      <c r="EV1067" s="1541"/>
    </row>
    <row r="1068" ht="15" x14ac:dyDescent="0.25">
      <c r="A1068" s="1541"/>
      <c r="B1068" s="1541"/>
      <c r="C1068"/>
      <c r="D1068" s="1486"/>
      <c r="E1068" s="1486"/>
      <c r="F1068" s="672" t="inlineStr">
        <is>
          <t>5.5</t>
        </is>
      </c>
      <c r="G1068" s="1497"/>
      <c r="H1068" s="130">
        <f>BV1068</f>
        <v/>
      </c>
      <c r="I1068" s="130">
        <f>BW1068</f>
        <v/>
      </c>
      <c r="J1068" s="1299" t="inlineStr">
        <is>
          <t>WLAN</t>
        </is>
      </c>
      <c r="K1068" s="1299" t="inlineStr">
        <is>
          <t>2.4 GHz</t>
        </is>
      </c>
      <c r="L1068" s="115"/>
      <c r="M1068" s="130"/>
      <c r="N1068" s="119"/>
      <c r="O1068" s="131"/>
      <c r="P1068" s="6597"/>
      <c r="Q1068" s="131"/>
      <c r="R1068" s="131"/>
      <c r="S1068" s="6593"/>
      <c r="T1068" s="130">
        <v>7</v>
      </c>
      <c r="U1068" s="6593">
        <v>2442</v>
      </c>
      <c r="V1068" s="119"/>
      <c r="W1068" s="1305"/>
      <c r="X1068" s="119"/>
      <c r="Y1068" s="119"/>
      <c r="Z1068" s="119"/>
      <c r="AA1068" s="115"/>
      <c r="AB1068" s="115"/>
      <c r="AC1068" s="1300">
        <f>IF(OR(BX1068="Close to Ear",BX1068="Close to Head"),"Head",IF(BX1068="Extremity","Extremity","Body"))</f>
        <v/>
      </c>
      <c r="AD1068" s="1301">
        <f>CA1068</f>
        <v/>
      </c>
      <c r="AE1068" s="1299">
        <f>CB1068</f>
        <v/>
      </c>
      <c r="AF1068" s="115"/>
      <c r="AG1068" s="1302">
        <f>IF(OR(AZ1068="",BA1068=""),"N/A",IF(DC1068="Pass","P","F"))</f>
        <v/>
      </c>
      <c r="AH1068" s="129"/>
      <c r="AI1068" s="129"/>
      <c r="AJ1068" s="129"/>
      <c r="AK1068" s="119"/>
      <c r="AL1068" s="115"/>
      <c r="AM1068" s="119"/>
      <c r="AN1068" s="119"/>
      <c r="AO1068" s="692"/>
      <c r="AP1068" s="692"/>
      <c r="AQ1068" s="692"/>
      <c r="AR1068" s="692"/>
      <c r="AS1068" s="692"/>
      <c r="AT1068" s="1303">
        <f>IF(AC1068="Extremity",IF(CG1068="","",CG1068),"")</f>
        <v/>
      </c>
      <c r="AU1068" s="1303">
        <f>IF(AC1068="Extremity",IF(CH1068="","",CH1068),"")</f>
        <v/>
      </c>
      <c r="AV1068" s="1304">
        <f>IF(AC1068="Extremity","",IF(CE1068="","",CE1068))</f>
        <v/>
      </c>
      <c r="AW1068" s="1304">
        <f>IF(AD1068="Extremity","",IF(CF1068="","",CF1068))</f>
        <v/>
      </c>
      <c r="AX1068" s="1305">
        <f>DL1068</f>
        <v/>
      </c>
      <c r="AY1068" s="1305">
        <f>DQ1068</f>
        <v/>
      </c>
      <c r="AZ1068" s="3377">
        <f>IF(AC1068="Extremity",IF(DA1068="","",DA1068),"")</f>
        <v/>
      </c>
      <c r="BA1068" s="3378">
        <f>IF(AC1068="Extremity","",IF(CT1068="","",CT1068))</f>
        <v/>
      </c>
      <c r="BB1068" s="1305">
        <f>IF(AC1068="Extremity",IF(DB1068="","",DB1068),"")</f>
        <v/>
      </c>
      <c r="BC1068" s="1304">
        <f>IF(AC1068="Extremity","",IF(CZ1068="","",CZ1068))</f>
        <v/>
      </c>
      <c r="BD1068" s="1305">
        <f>DD1068</f>
        <v/>
      </c>
      <c r="BE1068" s="132">
        <f>DE1068</f>
        <v/>
      </c>
      <c r="BF1068" s="133">
        <f>DF1068*60</f>
        <v/>
      </c>
      <c r="BG1068" s="121">
        <f>BE1068</f>
        <v/>
      </c>
      <c r="BH1068" s="133">
        <f>DG1068*60</f>
        <v/>
      </c>
      <c r="BI1068" s="133">
        <f>DH1068</f>
        <v/>
      </c>
      <c r="BJ1068" s="117"/>
      <c r="BK1068" s="812">
        <f>Overview!$E$7</f>
        <v/>
      </c>
      <c r="BL1068" s="117"/>
      <c r="BM1068" s="834">
        <f>DI1068</f>
        <v/>
      </c>
      <c r="BN1068" s="812">
        <f>Overview!$P$153</f>
        <v/>
      </c>
      <c r="BO1068" s="117"/>
      <c r="BP1068" s="117"/>
      <c r="BQ1068" s="115"/>
      <c r="BR1068" s="1478"/>
      <c r="BS1068" s="1541"/>
      <c r="BT1068" s="1864" t="inlineStr">
        <is>
          <t>WLAN</t>
        </is>
      </c>
      <c r="BU1068" s="1864" t="inlineStr">
        <is>
          <t>2.4 GHz</t>
        </is>
      </c>
      <c r="BV1068" s="916">
        <f>Overview!$H$31</f>
        <v/>
      </c>
      <c r="BW1068" s="1864"/>
      <c r="BX1068" s="1864" t="inlineStr">
        <is>
          <t>Close to ear</t>
        </is>
      </c>
      <c r="BY1068" s="1198"/>
      <c r="BZ1068" s="1198"/>
      <c r="CA1068" s="1199" t="str">
        <f>CA1067</f>
        <v>TBD</v>
      </c>
      <c r="CB1068" s="1971">
        <v>0</v>
      </c>
      <c r="CC1068" s="1198">
        <f>IF(COUNT('Conducted WiFi'!$AH$3:$AH$9)=0,7,INDEX('Conducted WiFi'!$T$3:$T$9,MATCH(MAX('Conducted WiFi'!$AH$3:$AH$9),'Conducted WiFi'!$AH$3:$AH$9,0)))</f>
        <v>7</v>
      </c>
      <c r="CD1068" s="1191">
        <f>IF(COUNT('Conducted WiFi'!$AH$3:$AH$9)=0,2442,INDEX('Conducted WiFi'!$U$3:$U$9,MATCH(MAX('Conducted WiFi'!$AH$3:$AH$9),'Conducted WiFi'!$AH$3:$AH$9,0)))</f>
        <v>2442</v>
      </c>
      <c r="CE1068" s="7237"/>
      <c r="CF1068" s="7237"/>
      <c r="CG1068" s="7245"/>
      <c r="CH1068" s="7245"/>
      <c r="CI1068" s="225">
        <f>BY1068</f>
        <v/>
      </c>
      <c r="CJ1068" s="237">
        <f>BZ1068</f>
        <v/>
      </c>
      <c r="CK1068" s="223">
        <f>CA1068</f>
        <v/>
      </c>
      <c r="CL1068" s="237">
        <f>CC1068</f>
        <v/>
      </c>
      <c r="CM1068" s="394">
        <f>CD1068</f>
        <v/>
      </c>
      <c r="CN1068" s="1966"/>
      <c r="CO1068" s="1967"/>
      <c r="CP1068" s="7214">
        <f>IF(CF1068=""," ",IF(ABS(CE1068-CF1068)&lt;=0.1,"Valid","Not valid"))</f>
        <v/>
      </c>
      <c r="CQ1068" s="1674">
        <f> IF(CE1068="","",IF(AND(CE1068&lt;&gt;"",CF1068=""),IF(CE1068&gt;=0.8,"Medir+Sig Max","No"),IF(CF1068&lt;&gt;"",IF(CF1068&gt;=0.8,"Medir+Sig Max","No"),"")))</f>
        <v/>
      </c>
      <c r="CR1068" s="6927"/>
      <c r="CS1068" s="1674"/>
      <c r="CT1068" s="220">
        <f>IF(CO1068="",IF(AND(CE1068="",CF1068=""),"",IF(CF1068="",IF(DQ1068&gt;1,ROUND(DQ1068*CE1068,3),CE1068),IF(DQ1068&gt;1,ROUND(DQ1068*CF1068,3),CF1068))),IF(AND(CE1068="",CF1068=""),"",IF(CF1068="",IF(DQ1068&gt;1,ROUND(DQ1068*CE1068*(1/(CO1068)),3),CE1068*(1/(CO1068))),IF(DQ1068&gt;1,ROUND(DQ1068*CF1068*(1/(CO1068)),3),CF1068*(1/(CO1068))))))</f>
        <v/>
      </c>
      <c r="CU1068" s="224">
        <f>BY1068</f>
        <v/>
      </c>
      <c r="CV1068" s="237">
        <f>BZ1068</f>
        <v/>
      </c>
      <c r="CW1068" s="237">
        <f>CA1068</f>
        <v/>
      </c>
      <c r="CX1068" s="224">
        <f>CC1068</f>
        <v/>
      </c>
      <c r="CY1068" s="237">
        <f>CD1068</f>
        <v/>
      </c>
      <c r="CZ1068" s="7474">
        <f>IF(COUNTIF(Overview!K12:K14,TRUE)&gt;0,1.6,IF(COUNTIF(Overview!L12:L14,TRUE)&gt;0,8,0))</f>
        <v/>
      </c>
      <c r="DA1068" s="1666"/>
      <c r="DB1068" s="7483"/>
      <c r="DC1068" s="844">
        <f>IF(CT1068="","",IF(CT1068&gt;CZ1068,"Fail","Pass"))</f>
        <v/>
      </c>
      <c r="DD1068" s="402"/>
      <c r="DE1068" s="1565">
        <f>MyTimestamp(DC1068)</f>
        <v/>
      </c>
      <c r="DF1068" s="1531">
        <f>IF(COUNT(CE1068:CH1068)=1,15,IF(COUNT(CE1068:CH1068)=0,0,30))</f>
        <v/>
      </c>
      <c r="DG1068" s="1532">
        <f>IF(DF1068=0,0,2)</f>
        <v/>
      </c>
      <c r="DH1068" s="1866"/>
      <c r="DI1068" s="1866"/>
      <c r="DJ1068" s="1863"/>
      <c r="DK1068" s="1968"/>
      <c r="DL1068" s="1574">
        <f>10^(CN1068/20)*100-100</f>
        <v/>
      </c>
      <c r="DM1068" s="976"/>
      <c r="DN1068" s="1273"/>
      <c r="DO1068" s="976">
        <f>IF(DM1068="","",10^(DM1068/10))</f>
        <v/>
      </c>
      <c r="DP1068" s="976">
        <f>IF(ISNUMBER(DN1068)=FALSE,"",10^(DN1068/10))</f>
        <v/>
      </c>
      <c r="DQ1068" s="1578">
        <f>IF(AND(ISNUMBER(DO1068),ISNUMBER(DP1068)),IF(DO1068/DP1068&gt;1,ROUND((DO1068)/DP1068,3),1),1)</f>
        <v/>
      </c>
      <c r="DR1068" s="1541"/>
      <c r="DS1068" s="1541"/>
      <c r="DT1068" s="1541"/>
      <c r="DU1068" s="1541"/>
      <c r="DV1068" s="1541"/>
      <c r="DW1068" s="1541"/>
      <c r="DX1068" s="1541"/>
      <c r="DY1068" s="1541"/>
      <c r="DZ1068" s="1541"/>
      <c r="EA1068" s="1541"/>
      <c r="EB1068" s="1541"/>
      <c r="EC1068" s="1541"/>
      <c r="ED1068" s="1541"/>
      <c r="EE1068" s="1541"/>
      <c r="EF1068" s="1541"/>
      <c r="EG1068" s="1541"/>
      <c r="EH1068" s="1541"/>
      <c r="EI1068" s="1541"/>
      <c r="EJ1068" s="1541"/>
      <c r="EK1068" s="1541"/>
      <c r="EL1068" s="1541"/>
      <c r="EM1068" s="1541"/>
      <c r="EN1068" s="1541"/>
      <c r="EO1068" s="1541"/>
      <c r="EP1068" s="1541"/>
      <c r="EQ1068" s="1541"/>
      <c r="ER1068" s="1541"/>
      <c r="ES1068" s="1541"/>
      <c r="ET1068" s="1541"/>
      <c r="EU1068" s="1541"/>
      <c r="EV1068" s="1541"/>
    </row>
    <row r="1069" ht="15" x14ac:dyDescent="0.25">
      <c r="A1069" s="1541"/>
      <c r="B1069" s="1541"/>
      <c r="C1069"/>
      <c r="D1069" s="1486"/>
      <c r="E1069" s="1486"/>
      <c r="F1069" s="672" t="inlineStr">
        <is>
          <t>5.5</t>
        </is>
      </c>
      <c r="G1069" s="1497"/>
      <c r="H1069" s="130">
        <f>BV1069</f>
        <v/>
      </c>
      <c r="I1069" s="130">
        <f>BW1069</f>
        <v/>
      </c>
      <c r="J1069" s="1299" t="inlineStr">
        <is>
          <t>WLAN</t>
        </is>
      </c>
      <c r="K1069" s="1299" t="inlineStr">
        <is>
          <t>2.4 GHz</t>
        </is>
      </c>
      <c r="L1069" s="115"/>
      <c r="M1069" s="130"/>
      <c r="N1069" s="119"/>
      <c r="O1069" s="131"/>
      <c r="P1069" s="6597"/>
      <c r="Q1069" s="131"/>
      <c r="R1069" s="131"/>
      <c r="S1069" s="6593"/>
      <c r="T1069" s="130">
        <v>7</v>
      </c>
      <c r="U1069" s="6593">
        <v>2442</v>
      </c>
      <c r="V1069" s="119"/>
      <c r="W1069" s="1305"/>
      <c r="X1069" s="119"/>
      <c r="Y1069" s="119"/>
      <c r="Z1069" s="119"/>
      <c r="AA1069" s="115"/>
      <c r="AB1069" s="115"/>
      <c r="AC1069" s="1300">
        <f>IF(OR(BX1069="Close to Ear",BX1069="Close to Head"),"Head",IF(BX1069="Extremity","Extremity","Body"))</f>
        <v/>
      </c>
      <c r="AD1069" s="1301">
        <f>CA1069</f>
        <v/>
      </c>
      <c r="AE1069" s="1299">
        <f>CB1069</f>
        <v/>
      </c>
      <c r="AF1069" s="115"/>
      <c r="AG1069" s="1302">
        <f>IF(OR(AZ1069="",BA1069=""),"N/A",IF(DC1069="Pass","P","F"))</f>
        <v/>
      </c>
      <c r="AH1069" s="129"/>
      <c r="AI1069" s="129"/>
      <c r="AJ1069" s="129"/>
      <c r="AK1069" s="119"/>
      <c r="AL1069" s="115"/>
      <c r="AM1069" s="119"/>
      <c r="AN1069" s="119"/>
      <c r="AO1069" s="692"/>
      <c r="AP1069" s="692"/>
      <c r="AQ1069" s="692"/>
      <c r="AR1069" s="692"/>
      <c r="AS1069" s="692"/>
      <c r="AT1069" s="1303">
        <f>IF(AC1069="Extremity",IF(CG1069="","",CG1069),"")</f>
        <v/>
      </c>
      <c r="AU1069" s="1303">
        <f>IF(AC1069="Extremity",IF(CH1069="","",CH1069),"")</f>
        <v/>
      </c>
      <c r="AV1069" s="1304">
        <f>IF(AC1069="Extremity","",IF(CE1069="","",CE1069))</f>
        <v/>
      </c>
      <c r="AW1069" s="1304">
        <f>IF(AD1069="Extremity","",IF(CF1069="","",CF1069))</f>
        <v/>
      </c>
      <c r="AX1069" s="1305">
        <f>DL1069</f>
        <v/>
      </c>
      <c r="AY1069" s="1305">
        <f>DQ1069</f>
        <v/>
      </c>
      <c r="AZ1069" s="3377">
        <f>IF(AC1069="Extremity",IF(DA1069="","",DA1069),"")</f>
        <v/>
      </c>
      <c r="BA1069" s="3378">
        <f>IF(AC1069="Extremity","",IF(CT1069="","",CT1069))</f>
        <v/>
      </c>
      <c r="BB1069" s="1305">
        <f>IF(AC1069="Extremity",IF(DB1069="","",DB1069),"")</f>
        <v/>
      </c>
      <c r="BC1069" s="1304">
        <f>IF(AC1069="Extremity","",IF(CZ1069="","",CZ1069))</f>
        <v/>
      </c>
      <c r="BD1069" s="1305">
        <f>DD1069</f>
        <v/>
      </c>
      <c r="BE1069" s="132">
        <f>DE1069</f>
        <v/>
      </c>
      <c r="BF1069" s="133">
        <f>DF1069*60</f>
        <v/>
      </c>
      <c r="BG1069" s="121">
        <f>BE1069</f>
        <v/>
      </c>
      <c r="BH1069" s="133">
        <f>DG1069*60</f>
        <v/>
      </c>
      <c r="BI1069" s="133">
        <f>DH1069</f>
        <v/>
      </c>
      <c r="BJ1069" s="117"/>
      <c r="BK1069" s="812">
        <f>Overview!$E$7</f>
        <v/>
      </c>
      <c r="BL1069" s="117"/>
      <c r="BM1069" s="834">
        <f>DI1069</f>
        <v/>
      </c>
      <c r="BN1069" s="812">
        <f>Overview!$P$153</f>
        <v/>
      </c>
      <c r="BO1069" s="117"/>
      <c r="BP1069" s="117"/>
      <c r="BQ1069" s="115"/>
      <c r="BR1069" s="1478"/>
      <c r="BS1069" s="1541"/>
      <c r="BT1069" s="1864" t="inlineStr">
        <is>
          <t>WLAN</t>
        </is>
      </c>
      <c r="BU1069" s="1864" t="inlineStr">
        <is>
          <t>2.4 GHz</t>
        </is>
      </c>
      <c r="BV1069" s="916">
        <f>Overview!$H$31</f>
        <v/>
      </c>
      <c r="BW1069" s="1864"/>
      <c r="BX1069" s="1864" t="inlineStr">
        <is>
          <t>Close to ear</t>
        </is>
      </c>
      <c r="BY1069" s="1198"/>
      <c r="BZ1069" s="1198"/>
      <c r="CA1069" s="1199" t="str">
        <f>CA1068</f>
        <v>TBD</v>
      </c>
      <c r="CB1069" s="1971">
        <v>0</v>
      </c>
      <c r="CC1069" s="1198">
        <f>IF(COUNT('Conducted WiFi'!$AH$3:$AH$9)=0,7,INDEX('Conducted WiFi'!$T$3:$T$9,MATCH(MAX('Conducted WiFi'!$AH$3:$AH$9),'Conducted WiFi'!$AH$3:$AH$9,0)))</f>
        <v>7</v>
      </c>
      <c r="CD1069" s="1191">
        <f>IF(COUNT('Conducted WiFi'!$AH$3:$AH$9)=0,2442,INDEX('Conducted WiFi'!$U$3:$U$9,MATCH(MAX('Conducted WiFi'!$AH$3:$AH$9),'Conducted WiFi'!$AH$3:$AH$9,0)))</f>
        <v>2442</v>
      </c>
      <c r="CE1069" s="7237"/>
      <c r="CF1069" s="7237"/>
      <c r="CG1069" s="7245"/>
      <c r="CH1069" s="7245"/>
      <c r="CI1069" s="225">
        <f>BY1069</f>
        <v/>
      </c>
      <c r="CJ1069" s="237">
        <f>BZ1069</f>
        <v/>
      </c>
      <c r="CK1069" s="223">
        <f>CA1069</f>
        <v/>
      </c>
      <c r="CL1069" s="237">
        <f>CC1069</f>
        <v/>
      </c>
      <c r="CM1069" s="394">
        <f>CD1069</f>
        <v/>
      </c>
      <c r="CN1069" s="1966"/>
      <c r="CO1069" s="1967"/>
      <c r="CP1069" s="7214">
        <f>IF(CF1069=""," ",IF(ABS(CE1069-CF1069)&lt;=0.1,"Valid","Not valid"))</f>
        <v/>
      </c>
      <c r="CQ1069" s="1674">
        <f> IF(CE1069="","",IF(AND(CE1069&lt;&gt;"",CF1069=""),IF(CE1069&gt;=0.8,"Medir+Sig Max","No"),IF(CF1069&lt;&gt;"",IF(CF1069&gt;=0.8,"Medir+Sig Max","No"),"")))</f>
        <v/>
      </c>
      <c r="CR1069" s="6927"/>
      <c r="CS1069" s="1674"/>
      <c r="CT1069" s="220">
        <f>IF(CO1069="",IF(AND(CE1069="",CF1069=""),"",IF(CF1069="",IF(DQ1069&gt;1,ROUND(DQ1069*CE1069,3),CE1069),IF(DQ1069&gt;1,ROUND(DQ1069*CF1069,3),CF1069))),IF(AND(CE1069="",CF1069=""),"",IF(CF1069="",IF(DQ1069&gt;1,ROUND(DQ1069*CE1069*(1/(CO1069)),3),CE1069*(1/(CO1069))),IF(DQ1069&gt;1,ROUND(DQ1069*CF1069*(1/(CO1069)),3),CF1069*(1/(CO1069))))))</f>
        <v/>
      </c>
      <c r="CU1069" s="224">
        <f>BY1069</f>
        <v/>
      </c>
      <c r="CV1069" s="237">
        <f>BZ1069</f>
        <v/>
      </c>
      <c r="CW1069" s="237">
        <f>CA1069</f>
        <v/>
      </c>
      <c r="CX1069" s="224">
        <f>CC1069</f>
        <v/>
      </c>
      <c r="CY1069" s="237">
        <f>CD1069</f>
        <v/>
      </c>
      <c r="CZ1069" s="7474">
        <f>IF(COUNTIF(Overview!K12:K14,TRUE)&gt;0,1.6,IF(COUNTIF(Overview!L12:L14,TRUE)&gt;0,8,0))</f>
        <v/>
      </c>
      <c r="DA1069" s="1666"/>
      <c r="DB1069" s="7483"/>
      <c r="DC1069" s="844">
        <f>IF(CT1069="","",IF(CT1069&gt;CZ1069,"Fail","Pass"))</f>
        <v/>
      </c>
      <c r="DD1069" s="402"/>
      <c r="DE1069" s="1565">
        <f>MyTimestamp(DC1069)</f>
        <v/>
      </c>
      <c r="DF1069" s="1531">
        <f>IF(COUNT(CE1069:CH1069)=1,15,IF(COUNT(CE1069:CH1069)=0,0,30))</f>
        <v/>
      </c>
      <c r="DG1069" s="1532">
        <f>IF(DF1069=0,0,2)</f>
        <v/>
      </c>
      <c r="DH1069" s="1866"/>
      <c r="DI1069" s="1866"/>
      <c r="DJ1069" s="1863"/>
      <c r="DK1069" s="1968"/>
      <c r="DL1069" s="1574">
        <f>10^(CN1069/20)*100-100</f>
        <v/>
      </c>
      <c r="DM1069" s="976"/>
      <c r="DN1069" s="1273"/>
      <c r="DO1069" s="976">
        <f>IF(DM1069="","",10^(DM1069/10))</f>
        <v/>
      </c>
      <c r="DP1069" s="976">
        <f>IF(ISNUMBER(DN1069)=FALSE,"",10^(DN1069/10))</f>
        <v/>
      </c>
      <c r="DQ1069" s="1578">
        <f>IF(AND(ISNUMBER(DO1069),ISNUMBER(DP1069)),IF(DO1069/DP1069&gt;1,ROUND((DO1069)/DP1069,3),1),1)</f>
        <v/>
      </c>
      <c r="DR1069" s="1541"/>
      <c r="DS1069" s="1541"/>
      <c r="DT1069" s="1541"/>
      <c r="DU1069" s="1541"/>
      <c r="DV1069" s="1541"/>
      <c r="DW1069" s="1541"/>
      <c r="DX1069" s="1541"/>
      <c r="DY1069" s="1541"/>
      <c r="DZ1069" s="1541"/>
      <c r="EA1069" s="1541"/>
      <c r="EB1069" s="1541"/>
      <c r="EC1069" s="1541"/>
      <c r="ED1069" s="1541"/>
      <c r="EE1069" s="1541"/>
      <c r="EF1069" s="1541"/>
      <c r="EG1069" s="1541"/>
      <c r="EH1069" s="1541"/>
      <c r="EI1069" s="1541"/>
      <c r="EJ1069" s="1541"/>
      <c r="EK1069" s="1541"/>
      <c r="EL1069" s="1541"/>
      <c r="EM1069" s="1541"/>
      <c r="EN1069" s="1541"/>
      <c r="EO1069" s="1541"/>
      <c r="EP1069" s="1541"/>
      <c r="EQ1069" s="1541"/>
      <c r="ER1069" s="1541"/>
      <c r="ES1069" s="1541"/>
      <c r="ET1069" s="1541"/>
      <c r="EU1069" s="1541"/>
      <c r="EV1069" s="1541"/>
    </row>
    <row r="1070" ht="15" x14ac:dyDescent="0.25">
      <c r="A1070" s="1541"/>
      <c r="B1070" s="1541"/>
      <c r="C1070"/>
      <c r="D1070" s="1486"/>
      <c r="E1070" s="1486"/>
      <c r="F1070" s="672" t="inlineStr">
        <is>
          <t>5.5</t>
        </is>
      </c>
      <c r="G1070" s="1497"/>
      <c r="H1070" s="130">
        <f>BV1070</f>
        <v/>
      </c>
      <c r="I1070" s="130">
        <f>BW1070</f>
        <v/>
      </c>
      <c r="J1070" s="1299" t="inlineStr">
        <is>
          <t>WLAN</t>
        </is>
      </c>
      <c r="K1070" s="1299" t="inlineStr">
        <is>
          <t>2.4 GHz</t>
        </is>
      </c>
      <c r="L1070" s="115"/>
      <c r="M1070" s="130"/>
      <c r="N1070" s="119"/>
      <c r="O1070" s="131"/>
      <c r="P1070" s="6597"/>
      <c r="Q1070" s="131"/>
      <c r="R1070" s="131"/>
      <c r="S1070" s="6593"/>
      <c r="T1070" s="130">
        <v>7</v>
      </c>
      <c r="U1070" s="6593">
        <v>2442</v>
      </c>
      <c r="V1070" s="119"/>
      <c r="W1070" s="1305"/>
      <c r="X1070" s="119"/>
      <c r="Y1070" s="119"/>
      <c r="Z1070" s="119"/>
      <c r="AA1070" s="115"/>
      <c r="AB1070" s="115"/>
      <c r="AC1070" s="1300">
        <f>IF(OR(BX1070="Close to Ear",BX1070="Close to Head"),"Head",IF(BX1070="Extremity","Extremity","Body"))</f>
        <v/>
      </c>
      <c r="AD1070" s="1301">
        <f>CA1070</f>
        <v/>
      </c>
      <c r="AE1070" s="1299">
        <f>CB1070</f>
        <v/>
      </c>
      <c r="AF1070" s="115"/>
      <c r="AG1070" s="1302">
        <f>IF(OR(AZ1070="",BA1070=""),"N/A",IF(DC1070="Pass","P","F"))</f>
        <v/>
      </c>
      <c r="AH1070" s="129"/>
      <c r="AI1070" s="129"/>
      <c r="AJ1070" s="129"/>
      <c r="AK1070" s="119"/>
      <c r="AL1070" s="115"/>
      <c r="AM1070" s="119"/>
      <c r="AN1070" s="119"/>
      <c r="AO1070" s="692"/>
      <c r="AP1070" s="692"/>
      <c r="AQ1070" s="692"/>
      <c r="AR1070" s="692"/>
      <c r="AS1070" s="692"/>
      <c r="AT1070" s="1303">
        <f>IF(AC1070="Extremity",IF(CG1070="","",CG1070),"")</f>
        <v/>
      </c>
      <c r="AU1070" s="1303">
        <f>IF(AC1070="Extremity",IF(CH1070="","",CH1070),"")</f>
        <v/>
      </c>
      <c r="AV1070" s="1304">
        <f>IF(AC1070="Extremity","",IF(CE1070="","",CE1070))</f>
        <v/>
      </c>
      <c r="AW1070" s="1304">
        <f>IF(AD1070="Extremity","",IF(CF1070="","",CF1070))</f>
        <v/>
      </c>
      <c r="AX1070" s="1305">
        <f>DL1070</f>
        <v/>
      </c>
      <c r="AY1070" s="1305">
        <f>DQ1070</f>
        <v/>
      </c>
      <c r="AZ1070" s="3377">
        <f>IF(AC1070="Extremity",IF(DA1070="","",DA1070),"")</f>
        <v/>
      </c>
      <c r="BA1070" s="3378">
        <f>IF(AC1070="Extremity","",IF(CT1070="","",CT1070))</f>
        <v/>
      </c>
      <c r="BB1070" s="1305">
        <f>IF(AC1070="Extremity",IF(DB1070="","",DB1070),"")</f>
        <v/>
      </c>
      <c r="BC1070" s="1304">
        <f>IF(AC1070="Extremity","",IF(CZ1070="","",CZ1070))</f>
        <v/>
      </c>
      <c r="BD1070" s="1305">
        <f>DD1070</f>
        <v/>
      </c>
      <c r="BE1070" s="132">
        <f>DE1070</f>
        <v/>
      </c>
      <c r="BF1070" s="133">
        <f>DF1070*60</f>
        <v/>
      </c>
      <c r="BG1070" s="121">
        <f>BE1070</f>
        <v/>
      </c>
      <c r="BH1070" s="133">
        <f>DG1070*60</f>
        <v/>
      </c>
      <c r="BI1070" s="133">
        <f>DH1070</f>
        <v/>
      </c>
      <c r="BJ1070" s="117"/>
      <c r="BK1070" s="812">
        <f>Overview!$E$7</f>
        <v/>
      </c>
      <c r="BL1070" s="117"/>
      <c r="BM1070" s="834">
        <f>DI1070</f>
        <v/>
      </c>
      <c r="BN1070" s="812">
        <f>Overview!$P$153</f>
        <v/>
      </c>
      <c r="BO1070" s="117"/>
      <c r="BP1070" s="117"/>
      <c r="BQ1070" s="115"/>
      <c r="BR1070" s="1478"/>
      <c r="BS1070" s="1541"/>
      <c r="BT1070" s="1864" t="inlineStr">
        <is>
          <t>WLAN</t>
        </is>
      </c>
      <c r="BU1070" s="1864" t="inlineStr">
        <is>
          <t>2.4 GHz</t>
        </is>
      </c>
      <c r="BV1070" s="916">
        <f>Overview!$H$31</f>
        <v/>
      </c>
      <c r="BW1070" s="1864"/>
      <c r="BX1070" s="1864" t="inlineStr">
        <is>
          <t>Close to ear</t>
        </is>
      </c>
      <c r="BY1070" s="1192"/>
      <c r="BZ1070" s="1192"/>
      <c r="CA1070" s="1193" t="str">
        <f>CA1069</f>
        <v>TBD</v>
      </c>
      <c r="CB1070" s="1071">
        <v>0</v>
      </c>
      <c r="CC1070" s="1192">
        <f>IF(COUNT('Conducted WiFi'!$AH$3:$AH$9)=0,7,INDEX('Conducted WiFi'!$T$3:$T$9,MATCH(MAX('Conducted WiFi'!$AH$3:$AH$9),'Conducted WiFi'!$AH$3:$AH$9,0)))</f>
        <v>7</v>
      </c>
      <c r="CD1070" s="1192">
        <f>IF(COUNT('Conducted WiFi'!$AH$3:$AH$9)=0,2442,INDEX('Conducted WiFi'!$U$3:$U$9,MATCH(MAX('Conducted WiFi'!$AH$3:$AH$9),'Conducted WiFi'!$AH$3:$AH$9,0)))</f>
        <v>2442</v>
      </c>
      <c r="CE1070" s="7237"/>
      <c r="CF1070" s="7237"/>
      <c r="CG1070" s="7245"/>
      <c r="CH1070" s="7245"/>
      <c r="CI1070" s="225">
        <f>BY1070</f>
        <v/>
      </c>
      <c r="CJ1070" s="237">
        <f>BZ1070</f>
        <v/>
      </c>
      <c r="CK1070" s="223">
        <f>CA1070</f>
        <v/>
      </c>
      <c r="CL1070" s="237">
        <f>CC1070</f>
        <v/>
      </c>
      <c r="CM1070" s="394">
        <f>CD1070</f>
        <v/>
      </c>
      <c r="CN1070" s="1966"/>
      <c r="CO1070" s="1967"/>
      <c r="CP1070" s="7214">
        <f>IF(CF1070=""," ",IF(ABS(CE1070-CF1070)&lt;=0.1,"Valid","Not valid"))</f>
        <v/>
      </c>
      <c r="CQ1070" s="1674">
        <f> IF(CE1070="","",IF(AND(CE1070&lt;&gt;"",CF1070=""),IF(CE1070&gt;=0.8,"Medir+Sig Max","No"),IF(CF1070&lt;&gt;"",IF(CF1070&gt;=0.8,"Medir+Sig Max","No"),"")))</f>
        <v/>
      </c>
      <c r="CR1070" s="6927"/>
      <c r="CS1070" s="1674"/>
      <c r="CT1070" s="220">
        <f>IF(CO1070="",IF(AND(CE1070="",CF1070=""),"",IF(CF1070="",IF(DQ1070&gt;1,ROUND(DQ1070*CE1070,3),CE1070),IF(DQ1070&gt;1,ROUND(DQ1070*CF1070,3),CF1070))),IF(AND(CE1070="",CF1070=""),"",IF(CF1070="",IF(DQ1070&gt;1,ROUND(DQ1070*CE1070*(1/(CO1070)),3),CE1070*(1/(CO1070))),IF(DQ1070&gt;1,ROUND(DQ1070*CF1070*(1/(CO1070)),3),CF1070*(1/(CO1070))))))</f>
        <v/>
      </c>
      <c r="CU1070" s="224">
        <f>BY1070</f>
        <v/>
      </c>
      <c r="CV1070" s="237">
        <f>BZ1070</f>
        <v/>
      </c>
      <c r="CW1070" s="237">
        <f>CA1070</f>
        <v/>
      </c>
      <c r="CX1070" s="224">
        <f>CC1070</f>
        <v/>
      </c>
      <c r="CY1070" s="237">
        <f>CD1070</f>
        <v/>
      </c>
      <c r="CZ1070" s="7474">
        <f>IF(COUNTIF(Overview!K12:K14,TRUE)&gt;0,1.6,IF(COUNTIF(Overview!L12:L14,TRUE)&gt;0,8,0))</f>
        <v/>
      </c>
      <c r="DA1070" s="1666"/>
      <c r="DB1070" s="7483"/>
      <c r="DC1070" s="844">
        <f>IF(CT1070="","",IF(CT1070&gt;CZ1070,"Fail","Pass"))</f>
        <v/>
      </c>
      <c r="DD1070" s="402"/>
      <c r="DE1070" s="1565">
        <f>MyTimestamp(DC1070)</f>
        <v/>
      </c>
      <c r="DF1070" s="1531">
        <f>IF(COUNT(CE1070:CH1070)=1,15,IF(COUNT(CE1070:CH1070)=0,0,30))</f>
        <v/>
      </c>
      <c r="DG1070" s="1532">
        <f>IF(DF1070=0,0,2)</f>
        <v/>
      </c>
      <c r="DH1070" s="1866"/>
      <c r="DI1070" s="1866"/>
      <c r="DJ1070" s="1863"/>
      <c r="DK1070" s="1968"/>
      <c r="DL1070" s="1574">
        <f>10^(CN1070/20)*100-100</f>
        <v/>
      </c>
      <c r="DM1070" s="976"/>
      <c r="DN1070" s="1274"/>
      <c r="DO1070" s="976">
        <f>IF(DM1070="","",10^(DM1070/10))</f>
        <v/>
      </c>
      <c r="DP1070" s="976">
        <f>IF(ISNUMBER(DN1070)=FALSE,"",10^(DN1070/10))</f>
        <v/>
      </c>
      <c r="DQ1070" s="1578">
        <f>IF(AND(ISNUMBER(DO1070),ISNUMBER(DP1070)),IF(DO1070/DP1070&gt;1,ROUND((DO1070)/DP1070,3),1),1)</f>
        <v/>
      </c>
      <c r="DR1070" s="1541"/>
      <c r="DS1070" s="1541"/>
      <c r="DT1070" s="1541"/>
      <c r="DU1070" s="1541"/>
      <c r="DV1070" s="1541"/>
      <c r="DW1070" s="1541"/>
      <c r="DX1070" s="1541"/>
      <c r="DY1070" s="1541"/>
      <c r="DZ1070" s="1541"/>
      <c r="EA1070" s="1541"/>
      <c r="EB1070" s="1541"/>
      <c r="EC1070" s="1541"/>
      <c r="ED1070" s="1541"/>
      <c r="EE1070" s="1541"/>
      <c r="EF1070" s="1541"/>
      <c r="EG1070" s="1541"/>
      <c r="EH1070" s="1541"/>
      <c r="EI1070" s="1541"/>
      <c r="EJ1070" s="1541"/>
      <c r="EK1070" s="1541"/>
      <c r="EL1070" s="1541"/>
      <c r="EM1070" s="1541"/>
      <c r="EN1070" s="1541"/>
      <c r="EO1070" s="1541"/>
      <c r="EP1070" s="1541"/>
      <c r="EQ1070" s="1541"/>
      <c r="ER1070" s="1541"/>
      <c r="ES1070" s="1541"/>
      <c r="ET1070" s="1541"/>
      <c r="EU1070" s="1541"/>
      <c r="EV1070" s="1541"/>
    </row>
    <row r="1071" ht="15" x14ac:dyDescent="0.25">
      <c r="A1071" s="1541"/>
      <c r="B1071" s="1541"/>
      <c r="C1071"/>
      <c r="D1071" s="1486"/>
      <c r="E1071" s="1486"/>
      <c r="F1071" s="672" t="inlineStr">
        <is>
          <t>5.5</t>
        </is>
      </c>
      <c r="G1071" s="1497"/>
      <c r="H1071" s="130">
        <f>BV1071</f>
        <v/>
      </c>
      <c r="I1071" s="130">
        <f>BW1071</f>
        <v/>
      </c>
      <c r="J1071" s="1299" t="inlineStr">
        <is>
          <t>WLAN</t>
        </is>
      </c>
      <c r="K1071" s="1299" t="inlineStr">
        <is>
          <t>2.4 GHz</t>
        </is>
      </c>
      <c r="L1071" s="115"/>
      <c r="M1071" s="130"/>
      <c r="N1071" s="119"/>
      <c r="O1071" s="131"/>
      <c r="P1071" s="6597"/>
      <c r="Q1071" s="131"/>
      <c r="R1071" s="131"/>
      <c r="S1071" s="6593"/>
      <c r="T1071" s="130">
        <v>7</v>
      </c>
      <c r="U1071" s="6593">
        <v>2442</v>
      </c>
      <c r="V1071" s="119"/>
      <c r="W1071" s="1305"/>
      <c r="X1071" s="119"/>
      <c r="Y1071" s="119"/>
      <c r="Z1071" s="119"/>
      <c r="AA1071" s="115"/>
      <c r="AB1071" s="115"/>
      <c r="AC1071" s="1300">
        <f>IF(OR(BX1071="Close to Ear",BX1071="Close to Head"),"Head",IF(BX1071="Extremity","Extremity","Body"))</f>
        <v/>
      </c>
      <c r="AD1071" s="1301">
        <f>CA1071</f>
        <v/>
      </c>
      <c r="AE1071" s="1299">
        <f>CB1071</f>
        <v/>
      </c>
      <c r="AF1071" s="115"/>
      <c r="AG1071" s="1302">
        <f>IF(OR(AZ1071="",BA1071=""),"N/A",IF(DC1071="Pass","P","F"))</f>
        <v/>
      </c>
      <c r="AH1071" s="129"/>
      <c r="AI1071" s="129"/>
      <c r="AJ1071" s="129"/>
      <c r="AK1071" s="119"/>
      <c r="AL1071" s="115"/>
      <c r="AM1071" s="119"/>
      <c r="AN1071" s="119"/>
      <c r="AO1071" s="692"/>
      <c r="AP1071" s="692"/>
      <c r="AQ1071" s="692"/>
      <c r="AR1071" s="692"/>
      <c r="AS1071" s="692"/>
      <c r="AT1071" s="1303">
        <f>IF(AC1071="Extremity",IF(CG1071="","",CG1071),"")</f>
        <v/>
      </c>
      <c r="AU1071" s="1303">
        <f>IF(AC1071="Extremity",IF(CH1071="","",CH1071),"")</f>
        <v/>
      </c>
      <c r="AV1071" s="1304">
        <f>IF(AC1071="Extremity","",IF(CE1071="","",CE1071))</f>
        <v/>
      </c>
      <c r="AW1071" s="1304">
        <f>IF(AD1071="Extremity","",IF(CF1071="","",CF1071))</f>
        <v/>
      </c>
      <c r="AX1071" s="1305">
        <f>DL1071</f>
        <v/>
      </c>
      <c r="AY1071" s="1305">
        <f>DQ1071</f>
        <v/>
      </c>
      <c r="AZ1071" s="3377">
        <f>IF(AC1071="Extremity",IF(DA1071="","",DA1071),"")</f>
        <v/>
      </c>
      <c r="BA1071" s="3378">
        <f>IF(AC1071="Extremity","",IF(CT1071="","",CT1071))</f>
        <v/>
      </c>
      <c r="BB1071" s="1305">
        <f>IF(AC1071="Extremity",IF(DB1071="","",DB1071),"")</f>
        <v/>
      </c>
      <c r="BC1071" s="1304">
        <f>IF(AC1071="Extremity","",IF(CZ1071="","",CZ1071))</f>
        <v/>
      </c>
      <c r="BD1071" s="1305">
        <f>DD1071</f>
        <v/>
      </c>
      <c r="BE1071" s="132">
        <f>DE1071</f>
        <v/>
      </c>
      <c r="BF1071" s="133">
        <f>DF1071*60</f>
        <v/>
      </c>
      <c r="BG1071" s="121">
        <f>BE1071</f>
        <v/>
      </c>
      <c r="BH1071" s="133">
        <f>DG1071*60</f>
        <v/>
      </c>
      <c r="BI1071" s="133">
        <f>DH1071</f>
        <v/>
      </c>
      <c r="BJ1071" s="117"/>
      <c r="BK1071" s="812">
        <f>Overview!$E$7</f>
        <v/>
      </c>
      <c r="BL1071" s="117"/>
      <c r="BM1071" s="834">
        <f>DI1071</f>
        <v/>
      </c>
      <c r="BN1071" s="812">
        <f>Overview!$P$153</f>
        <v/>
      </c>
      <c r="BO1071" s="117"/>
      <c r="BP1071" s="117"/>
      <c r="BQ1071" s="115"/>
      <c r="BR1071" s="1478"/>
      <c r="BS1071" s="1541"/>
      <c r="BT1071" s="1864" t="inlineStr">
        <is>
          <t>WLAN</t>
        </is>
      </c>
      <c r="BU1071" s="1864" t="inlineStr">
        <is>
          <t>2.4 GHz</t>
        </is>
      </c>
      <c r="BV1071" s="916">
        <f>Overview!$H$31</f>
        <v/>
      </c>
      <c r="BW1071" s="1864"/>
      <c r="BX1071" s="1864" t="inlineStr">
        <is>
          <t>Close to ear</t>
        </is>
      </c>
      <c r="BY1071" s="1194"/>
      <c r="BZ1071" s="1194"/>
      <c r="CA1071" s="1194" t="str">
        <f>CA1070</f>
        <v>TBD</v>
      </c>
      <c r="CB1071" s="1970">
        <v>0</v>
      </c>
      <c r="CC1071" s="1194">
        <f>IF(COUNT('Conducted WiFi'!$AH$3:$AH$9)=0,7,INDEX('Conducted WiFi'!$T$3:$T$9,MATCH(MAX('Conducted WiFi'!$AH$3:$AH$9),'Conducted WiFi'!$AH$3:$AH$9,0)))</f>
        <v>7</v>
      </c>
      <c r="CD1071" s="1195">
        <f>IF(COUNT('Conducted WiFi'!$AH$3:$AH$9)=0,2442,INDEX('Conducted WiFi'!$U$3:$U$9,MATCH(MAX('Conducted WiFi'!$AH$3:$AH$9),'Conducted WiFi'!$AH$3:$AH$9,0)))</f>
        <v>2442</v>
      </c>
      <c r="CE1071" s="7237"/>
      <c r="CF1071" s="7237"/>
      <c r="CG1071" s="7245"/>
      <c r="CH1071" s="7245"/>
      <c r="CI1071" s="225">
        <f>BY1071</f>
        <v/>
      </c>
      <c r="CJ1071" s="237">
        <f>BZ1071</f>
        <v/>
      </c>
      <c r="CK1071" s="223">
        <f>CA1071</f>
        <v/>
      </c>
      <c r="CL1071" s="237">
        <f>CC1071</f>
        <v/>
      </c>
      <c r="CM1071" s="394">
        <f>CD1071</f>
        <v/>
      </c>
      <c r="CN1071" s="1966"/>
      <c r="CO1071" s="1967"/>
      <c r="CP1071" s="7214">
        <f>IF(CF1071=""," ",IF(ABS(CE1071-CF1071)&lt;=0.1,"Valid","Not valid"))</f>
        <v/>
      </c>
      <c r="CQ1071" s="1674">
        <f> IF(CE1071="","",IF(AND(CE1071&lt;&gt;"",CF1071=""),IF(CE1071&gt;=0.8,"Medir+Sig Max","No"),IF(CF1071&lt;&gt;"",IF(CF1071&gt;=0.8,"Medir+Sig Max","No"),"")))</f>
        <v/>
      </c>
      <c r="CR1071" s="6927"/>
      <c r="CS1071" s="1674"/>
      <c r="CT1071" s="220">
        <f>IF(CO1071="",IF(AND(CE1071="",CF1071=""),"",IF(CF1071="",IF(DQ1071&gt;1,ROUND(DQ1071*CE1071,3),CE1071),IF(DQ1071&gt;1,ROUND(DQ1071*CF1071,3),CF1071))),IF(AND(CE1071="",CF1071=""),"",IF(CF1071="",IF(DQ1071&gt;1,ROUND(DQ1071*CE1071*(1/(CO1071)),3),CE1071*(1/(CO1071))),IF(DQ1071&gt;1,ROUND(DQ1071*CF1071*(1/(CO1071)),3),CF1071*(1/(CO1071))))))</f>
        <v/>
      </c>
      <c r="CU1071" s="224">
        <f>BY1071</f>
        <v/>
      </c>
      <c r="CV1071" s="237">
        <f>BZ1071</f>
        <v/>
      </c>
      <c r="CW1071" s="237">
        <f>CA1071</f>
        <v/>
      </c>
      <c r="CX1071" s="224">
        <f>CC1071</f>
        <v/>
      </c>
      <c r="CY1071" s="237">
        <f>CD1071</f>
        <v/>
      </c>
      <c r="CZ1071" s="7474">
        <f>IF(COUNTIF(Overview!K12:K14,TRUE)&gt;0,1.6,IF(COUNTIF(Overview!L12:L14,TRUE)&gt;0,8,0))</f>
        <v/>
      </c>
      <c r="DA1071" s="1666"/>
      <c r="DB1071" s="7483"/>
      <c r="DC1071" s="844">
        <f>IF(CT1071="","",IF(CT1071&gt;CZ1071,"Fail","Pass"))</f>
        <v/>
      </c>
      <c r="DD1071" s="402"/>
      <c r="DE1071" s="1565">
        <f>MyTimestamp(DC1071)</f>
        <v/>
      </c>
      <c r="DF1071" s="1531">
        <f>IF(COUNT(CE1071:CH1071)=1,15,IF(COUNT(CE1071:CH1071)=0,0,30))</f>
        <v/>
      </c>
      <c r="DG1071" s="1532">
        <f>IF(DF1071=0,0,2)</f>
        <v/>
      </c>
      <c r="DH1071" s="1866"/>
      <c r="DI1071" s="1866"/>
      <c r="DJ1071" s="1863"/>
      <c r="DK1071" s="1968"/>
      <c r="DL1071" s="1574">
        <f>10^(CN1071/20)*100-100</f>
        <v/>
      </c>
      <c r="DM1071" s="976"/>
      <c r="DN1071" s="1275"/>
      <c r="DO1071" s="976">
        <f>IF(DM1071="","",10^(DM1071/10))</f>
        <v/>
      </c>
      <c r="DP1071" s="976">
        <f>IF(ISNUMBER(DN1071)=FALSE,"",10^(DN1071/10))</f>
        <v/>
      </c>
      <c r="DQ1071" s="1578">
        <f>IF(AND(ISNUMBER(DO1071),ISNUMBER(DP1071)),IF(DO1071/DP1071&gt;1,ROUND((DO1071)/DP1071,3),1),1)</f>
        <v/>
      </c>
      <c r="DR1071" s="1541"/>
      <c r="DS1071" s="1541"/>
      <c r="DT1071" s="1541"/>
      <c r="DU1071" s="1541"/>
      <c r="DV1071" s="1541"/>
      <c r="DW1071" s="1541"/>
      <c r="DX1071" s="1541"/>
      <c r="DY1071" s="1541"/>
      <c r="DZ1071" s="1541"/>
      <c r="EA1071" s="1541"/>
      <c r="EB1071" s="1541"/>
      <c r="EC1071" s="1541"/>
      <c r="ED1071" s="1541"/>
      <c r="EE1071" s="1541"/>
      <c r="EF1071" s="1541"/>
      <c r="EG1071" s="1541"/>
      <c r="EH1071" s="1541"/>
      <c r="EI1071" s="1541"/>
      <c r="EJ1071" s="1541"/>
      <c r="EK1071" s="1541"/>
      <c r="EL1071" s="1541"/>
      <c r="EM1071" s="1541"/>
      <c r="EN1071" s="1541"/>
      <c r="EO1071" s="1541"/>
      <c r="EP1071" s="1541"/>
      <c r="EQ1071" s="1541"/>
      <c r="ER1071" s="1541"/>
      <c r="ES1071" s="1541"/>
      <c r="ET1071" s="1541"/>
      <c r="EU1071" s="1541"/>
      <c r="EV1071" s="1541"/>
    </row>
    <row r="1072" ht="15" x14ac:dyDescent="0.25">
      <c r="A1072" s="1541"/>
      <c r="B1072" s="1541"/>
      <c r="C1072"/>
      <c r="D1072" s="1486"/>
      <c r="E1072" s="1486"/>
      <c r="F1072" s="672" t="inlineStr">
        <is>
          <t>5.5</t>
        </is>
      </c>
      <c r="G1072" s="1497"/>
      <c r="H1072" s="130">
        <f>BV1072</f>
        <v/>
      </c>
      <c r="I1072" s="130">
        <f>BW1072</f>
        <v/>
      </c>
      <c r="J1072" s="1299" t="inlineStr">
        <is>
          <t>WLAN</t>
        </is>
      </c>
      <c r="K1072" s="1299" t="inlineStr">
        <is>
          <t>2.4 GHz</t>
        </is>
      </c>
      <c r="L1072" s="115"/>
      <c r="M1072" s="130"/>
      <c r="N1072" s="119"/>
      <c r="O1072" s="131"/>
      <c r="P1072" s="6597"/>
      <c r="Q1072" s="131"/>
      <c r="R1072" s="131"/>
      <c r="S1072" s="6593"/>
      <c r="T1072" s="130">
        <v>7</v>
      </c>
      <c r="U1072" s="6593">
        <v>2442</v>
      </c>
      <c r="V1072" s="119"/>
      <c r="W1072" s="1305"/>
      <c r="X1072" s="119"/>
      <c r="Y1072" s="119"/>
      <c r="Z1072" s="119"/>
      <c r="AA1072" s="115"/>
      <c r="AB1072" s="115"/>
      <c r="AC1072" s="1300">
        <f>IF(OR(BX1072="Close to Ear",BX1072="Close to Head"),"Head",IF(BX1072="Extremity","Extremity","Body"))</f>
        <v/>
      </c>
      <c r="AD1072" s="1301">
        <f>CA1072</f>
        <v/>
      </c>
      <c r="AE1072" s="1299">
        <f>CB1072</f>
        <v/>
      </c>
      <c r="AF1072" s="115"/>
      <c r="AG1072" s="1302">
        <f>IF(OR(AZ1072="",BA1072=""),"N/A",IF(DC1072="Pass","P","F"))</f>
        <v/>
      </c>
      <c r="AH1072" s="129"/>
      <c r="AI1072" s="129"/>
      <c r="AJ1072" s="129"/>
      <c r="AK1072" s="119"/>
      <c r="AL1072" s="115"/>
      <c r="AM1072" s="119"/>
      <c r="AN1072" s="119"/>
      <c r="AO1072" s="692"/>
      <c r="AP1072" s="692"/>
      <c r="AQ1072" s="692"/>
      <c r="AR1072" s="692"/>
      <c r="AS1072" s="692"/>
      <c r="AT1072" s="1303">
        <f>IF(AC1072="Extremity",IF(CG1072="","",CG1072),"")</f>
        <v/>
      </c>
      <c r="AU1072" s="1303">
        <f>IF(AC1072="Extremity",IF(CH1072="","",CH1072),"")</f>
        <v/>
      </c>
      <c r="AV1072" s="1304">
        <f>IF(AC1072="Extremity","",IF(CE1072="","",CE1072))</f>
        <v/>
      </c>
      <c r="AW1072" s="1304">
        <f>IF(AD1072="Extremity","",IF(CF1072="","",CF1072))</f>
        <v/>
      </c>
      <c r="AX1072" s="1305">
        <f>DL1072</f>
        <v/>
      </c>
      <c r="AY1072" s="1305">
        <f>DQ1072</f>
        <v/>
      </c>
      <c r="AZ1072" s="3377">
        <f>IF(AC1072="Extremity",IF(DA1072="","",DA1072),"")</f>
        <v/>
      </c>
      <c r="BA1072" s="3378">
        <f>IF(AC1072="Extremity","",IF(CT1072="","",CT1072))</f>
        <v/>
      </c>
      <c r="BB1072" s="1305">
        <f>IF(AC1072="Extremity",IF(DB1072="","",DB1072),"")</f>
        <v/>
      </c>
      <c r="BC1072" s="1304">
        <f>IF(AC1072="Extremity","",IF(CZ1072="","",CZ1072))</f>
        <v/>
      </c>
      <c r="BD1072" s="1305">
        <f>DD1072</f>
        <v/>
      </c>
      <c r="BE1072" s="132">
        <f>DE1072</f>
        <v/>
      </c>
      <c r="BF1072" s="133">
        <f>DF1072*60</f>
        <v/>
      </c>
      <c r="BG1072" s="121">
        <f>BE1072</f>
        <v/>
      </c>
      <c r="BH1072" s="133">
        <f>DG1072*60</f>
        <v/>
      </c>
      <c r="BI1072" s="133">
        <f>DH1072</f>
        <v/>
      </c>
      <c r="BJ1072" s="117"/>
      <c r="BK1072" s="812">
        <f>Overview!$E$7</f>
        <v/>
      </c>
      <c r="BL1072" s="117"/>
      <c r="BM1072" s="834">
        <f>DI1072</f>
        <v/>
      </c>
      <c r="BN1072" s="812">
        <f>Overview!$P$153</f>
        <v/>
      </c>
      <c r="BO1072" s="117"/>
      <c r="BP1072" s="117"/>
      <c r="BQ1072" s="115"/>
      <c r="BR1072" s="1478"/>
      <c r="BS1072" s="1541"/>
      <c r="BT1072" s="1864" t="inlineStr">
        <is>
          <t>WLAN</t>
        </is>
      </c>
      <c r="BU1072" s="1828" t="inlineStr">
        <is>
          <t>2.4 GHz</t>
        </is>
      </c>
      <c r="BV1072" s="906">
        <f>Overview!$H$31</f>
        <v/>
      </c>
      <c r="BW1072" s="1828"/>
      <c r="BX1072" s="1864" t="inlineStr">
        <is>
          <t>Close to ear</t>
        </is>
      </c>
      <c r="BY1072" s="1196"/>
      <c r="BZ1072" s="1196"/>
      <c r="CA1072" s="881" t="str">
        <f>CONCATENATE(CA1070," - Variability")</f>
        <v>TBD - Variability</v>
      </c>
      <c r="CB1072" s="200">
        <v>5</v>
      </c>
      <c r="CC1072" s="881">
        <f>IF(COUNT('Conducted WiFi'!$AH$3:$AH$9)=0,7,INDEX('Conducted WiFi'!$T$3:$T$9,MATCH(MAX('Conducted WiFi'!$AH$3:$AH$9),'Conducted WiFi'!$AH$3:$AH$9,0)))</f>
        <v>7</v>
      </c>
      <c r="CD1072" s="881">
        <f>IF(COUNT('Conducted WiFi'!$AH$3:$AH$9)=0,2442,INDEX('Conducted WiFi'!$U$3:$U$9,MATCH(MAX('Conducted WiFi'!$AH$3:$AH$9),'Conducted WiFi'!$AH$3:$AH$9,0)))</f>
        <v>2442</v>
      </c>
      <c r="CE1072" s="7234"/>
      <c r="CF1072" s="7234"/>
      <c r="CG1072" s="7245"/>
      <c r="CH1072" s="7245"/>
      <c r="CI1072" s="225">
        <f>BY1072</f>
        <v/>
      </c>
      <c r="CJ1072" s="237">
        <f>BZ1072</f>
        <v/>
      </c>
      <c r="CK1072" s="223">
        <f>CA1072</f>
        <v/>
      </c>
      <c r="CL1072" s="237">
        <f>CC1072</f>
        <v/>
      </c>
      <c r="CM1072" s="237">
        <f>CD1072</f>
        <v/>
      </c>
      <c r="CN1072" s="1527"/>
      <c r="CO1072" s="1967"/>
      <c r="CP1072" s="7214">
        <f>IF(CF1072=""," ",IF(ABS(CE1072-CF1072)&lt;=0.1,"Valid","Not valid"))</f>
        <v/>
      </c>
      <c r="CQ1072" s="1674">
        <f> IF(CE1072="","",IF(AND(CE1072&lt;&gt;"",CF1072=""),IF(CE1072&gt;=0.8,"Medir+Sig Max","No"),IF(CF1072&lt;&gt;"",IF(CF1072&gt;=0.8,"Medir+Sig Max","No"),"")))</f>
        <v/>
      </c>
      <c r="CR1072" s="6927"/>
      <c r="CS1072" s="1674">
        <f>IF(CF1072="","",IF(MAX(CF1059:CF1071)=0,"",IF(AND(CF1072&lt;=1.45,(CF1072/MAX(CF1059:CF1071))&lt;=1.2,(CF1072/MAX(CF1059:CF1071))&gt;=0.8),"Válido","REPETIR VAR")))</f>
        <v/>
      </c>
      <c r="CT1072" s="6710">
        <f>IF(CO1072="",IF(AND(CE1072="",CF1072=""),"",IF(CF1072="",IF(DQ1072&gt;1,ROUND(DQ1072*CE1072,3),CE1072),IF(DQ1072&gt;1,ROUND(DQ1072*CF1072,3),CF1072))),IF(AND(CE1072="",CF1072=""),"",IF(CF1072="",IF(DQ1072&gt;1,ROUND(DQ1072*CE1072*(1/(CO1072)),3),CE1072*(1/(CO1072))),IF(DQ1072&gt;1,ROUND(DQ1072*CF1072*(1/(CO1072)),3),CF1072*(1/(CO1072))))))</f>
        <v/>
      </c>
      <c r="CU1072" s="224">
        <f>BY1072</f>
        <v/>
      </c>
      <c r="CV1072" s="237">
        <f>BZ1072</f>
        <v/>
      </c>
      <c r="CW1072" s="237">
        <f>CA1072</f>
        <v/>
      </c>
      <c r="CX1072" s="224">
        <f>CC1072</f>
        <v/>
      </c>
      <c r="CY1072" s="237">
        <f>CD1072</f>
        <v/>
      </c>
      <c r="CZ1072" s="7474">
        <f>IF(COUNTIF(Overview!K12:K14,TRUE)&gt;0,1.6,IF(COUNTIF(Overview!L12:L14,TRUE)&gt;0,8,0))</f>
        <v/>
      </c>
      <c r="DA1072" s="1788"/>
      <c r="DB1072" s="7483"/>
      <c r="DC1072" s="844">
        <f>IF(CT1072="","",IF(CT1072&gt;CZ1072,"Fail","Pass"))</f>
        <v/>
      </c>
      <c r="DD1072" s="402"/>
      <c r="DE1072" s="1565">
        <f>MyTimestamp(DC1072)</f>
        <v/>
      </c>
      <c r="DF1072" s="1531">
        <f>IF(COUNT(CE1072:CH1072)=1,15,IF(COUNT(CE1072:CH1072)=0,0,30))</f>
        <v/>
      </c>
      <c r="DG1072" s="1532">
        <f>IF(DF1072=0,0,2)</f>
        <v/>
      </c>
      <c r="DH1072" s="1866"/>
      <c r="DI1072" s="1866"/>
      <c r="DJ1072" s="1863"/>
      <c r="DK1072" s="1789"/>
      <c r="DL1072" s="1574">
        <f>10^(CN1072/20)*100-100</f>
        <v/>
      </c>
      <c r="DM1072" s="976"/>
      <c r="DN1072" s="1275"/>
      <c r="DO1072" s="976">
        <f>IF(DM1072="","",10^(DM1072/10))</f>
        <v/>
      </c>
      <c r="DP1072" s="976">
        <f>IF(ISNUMBER(DN1072)=FALSE,"",10^(DN1072/10))</f>
        <v/>
      </c>
      <c r="DQ1072" s="1578">
        <f>IF(AND(ISNUMBER(DO1072),ISNUMBER(DP1072)),IF(DO1072/DP1072&gt;1,ROUND((DO1072)/DP1072,3),1),1)</f>
        <v/>
      </c>
      <c r="DR1072" s="1541"/>
      <c r="DS1072" s="1541"/>
      <c r="DT1072" s="1541"/>
      <c r="DU1072" s="1541"/>
      <c r="DV1072" s="1541"/>
      <c r="DW1072" s="1541"/>
      <c r="DX1072" s="1541"/>
      <c r="DY1072" s="1541"/>
      <c r="DZ1072" s="1541"/>
      <c r="EA1072" s="1541"/>
      <c r="EB1072" s="1541"/>
      <c r="EC1072" s="1541"/>
      <c r="ED1072" s="1541"/>
      <c r="EE1072" s="1541"/>
      <c r="EF1072" s="1541"/>
      <c r="EG1072" s="1541"/>
      <c r="EH1072" s="1541"/>
      <c r="EI1072" s="1541"/>
      <c r="EJ1072" s="1541"/>
      <c r="EK1072" s="1541"/>
      <c r="EL1072" s="1541"/>
      <c r="EM1072" s="1541"/>
      <c r="EN1072" s="1541"/>
      <c r="EO1072" s="1541"/>
      <c r="EP1072" s="1541"/>
      <c r="EQ1072" s="1541"/>
      <c r="ER1072" s="1541"/>
      <c r="ES1072" s="1541"/>
      <c r="ET1072" s="1541"/>
      <c r="EU1072" s="1541"/>
      <c r="EV1072" s="1541"/>
    </row>
    <row r="1073" ht="15" x14ac:dyDescent="0.25">
      <c r="A1073" s="1541"/>
      <c r="B1073" s="1541"/>
      <c r="C1073"/>
      <c r="D1073" s="1486"/>
      <c r="E1073" s="1486"/>
      <c r="F1073" s="672" t="inlineStr">
        <is>
          <t>5.5</t>
        </is>
      </c>
      <c r="G1073" s="1497"/>
      <c r="H1073" s="130">
        <f>BV1073</f>
        <v/>
      </c>
      <c r="I1073" s="130">
        <f>BW1073</f>
        <v/>
      </c>
      <c r="J1073" s="1299" t="inlineStr">
        <is>
          <t>WLAN</t>
        </is>
      </c>
      <c r="K1073" s="1299" t="inlineStr">
        <is>
          <t>2.4 GHz</t>
        </is>
      </c>
      <c r="L1073" s="115"/>
      <c r="M1073" s="130"/>
      <c r="N1073" s="119"/>
      <c r="O1073" s="131"/>
      <c r="P1073" s="6597"/>
      <c r="Q1073" s="131"/>
      <c r="R1073" s="131"/>
      <c r="S1073" s="6593"/>
      <c r="T1073" s="130">
        <v>7</v>
      </c>
      <c r="U1073" s="6593">
        <v>2442</v>
      </c>
      <c r="V1073" s="119"/>
      <c r="W1073" s="1305"/>
      <c r="X1073" s="119"/>
      <c r="Y1073" s="119"/>
      <c r="Z1073" s="119"/>
      <c r="AA1073" s="115"/>
      <c r="AB1073" s="115"/>
      <c r="AC1073" s="1300">
        <f>IF(OR(BX1073="Close to Ear",BX1073="Close to Head"),"Head",IF(BX1073="Extremity","Extremity","Body"))</f>
        <v/>
      </c>
      <c r="AD1073" s="1301">
        <f>CA1073</f>
        <v/>
      </c>
      <c r="AE1073" s="1299">
        <f>CB1073</f>
        <v/>
      </c>
      <c r="AF1073" s="115"/>
      <c r="AG1073" s="1302">
        <f>IF(OR(AZ1073="",BA1073=""),"N/A",IF(DC1073="Pass","P","F"))</f>
        <v/>
      </c>
      <c r="AH1073" s="129"/>
      <c r="AI1073" s="129"/>
      <c r="AJ1073" s="129"/>
      <c r="AK1073" s="119"/>
      <c r="AL1073" s="115"/>
      <c r="AM1073" s="119"/>
      <c r="AN1073" s="119"/>
      <c r="AO1073" s="692"/>
      <c r="AP1073" s="692"/>
      <c r="AQ1073" s="692"/>
      <c r="AR1073" s="692"/>
      <c r="AS1073" s="692"/>
      <c r="AT1073" s="1303">
        <f>IF(AC1073="Extremity",IF(CG1073="","",CG1073),"")</f>
        <v/>
      </c>
      <c r="AU1073" s="1303">
        <f>IF(AC1073="Extremity",IF(CH1073="","",CH1073),"")</f>
        <v/>
      </c>
      <c r="AV1073" s="1304">
        <f>IF(AC1073="Extremity","",IF(CE1073="","",CE1073))</f>
        <v/>
      </c>
      <c r="AW1073" s="1304">
        <f>IF(AD1073="Extremity","",IF(CF1073="","",CF1073))</f>
        <v/>
      </c>
      <c r="AX1073" s="1305">
        <f>DL1073</f>
        <v/>
      </c>
      <c r="AY1073" s="1305">
        <f>DQ1073</f>
        <v/>
      </c>
      <c r="AZ1073" s="3377">
        <f>IF(AC1073="Extremity",IF(DA1073="","",DA1073),"")</f>
        <v/>
      </c>
      <c r="BA1073" s="3378">
        <f>IF(AC1073="Extremity","",IF(CT1073="","",CT1073))</f>
        <v/>
      </c>
      <c r="BB1073" s="1305">
        <f>IF(AC1073="Extremity",IF(DB1073="","",DB1073),"")</f>
        <v/>
      </c>
      <c r="BC1073" s="1304">
        <f>IF(AC1073="Extremity","",IF(CZ1073="","",CZ1073))</f>
        <v/>
      </c>
      <c r="BD1073" s="1305">
        <f>DD1073</f>
        <v/>
      </c>
      <c r="BE1073" s="132">
        <f>DE1073</f>
        <v/>
      </c>
      <c r="BF1073" s="133">
        <f>DF1073*60</f>
        <v/>
      </c>
      <c r="BG1073" s="121">
        <f>BE1073</f>
        <v/>
      </c>
      <c r="BH1073" s="133">
        <f>DG1073*60</f>
        <v/>
      </c>
      <c r="BI1073" s="133">
        <f>DH1073</f>
        <v/>
      </c>
      <c r="BJ1073" s="117"/>
      <c r="BK1073" s="812">
        <f>Overview!$E$7</f>
        <v/>
      </c>
      <c r="BL1073" s="117"/>
      <c r="BM1073" s="834">
        <f>DI1073</f>
        <v/>
      </c>
      <c r="BN1073" s="812">
        <f>Overview!$P$153</f>
        <v/>
      </c>
      <c r="BO1073" s="117"/>
      <c r="BP1073" s="117"/>
      <c r="BQ1073" s="115"/>
      <c r="BR1073" s="1478"/>
      <c r="BS1073" s="1541"/>
      <c r="BT1073" s="1864" t="inlineStr">
        <is>
          <t>WLAN</t>
        </is>
      </c>
      <c r="BU1073" s="1828" t="inlineStr">
        <is>
          <t>2.4 GHz</t>
        </is>
      </c>
      <c r="BV1073" s="906">
        <f>Overview!$H$31</f>
        <v/>
      </c>
      <c r="BW1073" s="1828"/>
      <c r="BX1073" s="1864" t="inlineStr">
        <is>
          <t>Close to ear</t>
        </is>
      </c>
      <c r="BY1073" s="1197"/>
      <c r="BZ1073" s="1197"/>
      <c r="CA1073" s="6689" t="str">
        <f>CONCATENATE(CA1071," - Variability2")</f>
        <v>TBD - Variability2</v>
      </c>
      <c r="CB1073" s="200">
        <v>5</v>
      </c>
      <c r="CC1073" s="6689">
        <f>IF(COUNT('Conducted WiFi'!$AH$3:$AH$9)=0,7,INDEX('Conducted WiFi'!$T$3:$T$9,MATCH(MAX('Conducted WiFi'!$AH$3:$AH$9),'Conducted WiFi'!$AH$3:$AH$9,0)))</f>
        <v>7</v>
      </c>
      <c r="CD1073" s="6689">
        <f>IF(COUNT('Conducted WiFi'!$AH$3:$AH$9)=0,2442,INDEX('Conducted WiFi'!$U$3:$U$9,MATCH(MAX('Conducted WiFi'!$AH$3:$AH$9),'Conducted WiFi'!$AH$3:$AH$9,0)))</f>
        <v>2442</v>
      </c>
      <c r="CE1073" s="7234"/>
      <c r="CF1073" s="7234"/>
      <c r="CG1073" s="7245"/>
      <c r="CH1073" s="7245"/>
      <c r="CI1073" s="225">
        <f>BY1073</f>
        <v/>
      </c>
      <c r="CJ1073" s="237">
        <f>BZ1073</f>
        <v/>
      </c>
      <c r="CK1073" s="223">
        <f>CA1073</f>
        <v/>
      </c>
      <c r="CL1073" s="237">
        <f>CC1073</f>
        <v/>
      </c>
      <c r="CM1073" s="237">
        <f>CD1073</f>
        <v/>
      </c>
      <c r="CN1073" s="1527"/>
      <c r="CO1073" s="1967"/>
      <c r="CP1073" s="7214">
        <f>IF(CF1073=""," ",IF(ABS(CE1073-CF1073)&lt;=0.1,"Valid","Not valid"))</f>
        <v/>
      </c>
      <c r="CQ1073" s="1674">
        <f> IF(CE1073="","",IF(AND(CE1073&lt;&gt;"",CF1073=""),IF(CE1073&gt;=0.8,"Medir+Sig Max","No"),IF(CF1073&lt;&gt;"",IF(CF1073&gt;=0.8,"Medir+Sig Max","No"),"")))</f>
        <v/>
      </c>
      <c r="CR1073" s="6927"/>
      <c r="CS1073" s="1674"/>
      <c r="CT1073" s="6710">
        <f>IF(CO1073="",IF(AND(CE1073="",CF1073=""),"",IF(CF1073="",IF(DQ1073&gt;1,ROUND(DQ1073*CE1073,3),CE1073),IF(DQ1073&gt;1,ROUND(DQ1073*CF1073,3),CF1073))),IF(AND(CE1073="",CF1073=""),"",IF(CF1073="",IF(DQ1073&gt;1,ROUND(DQ1073*CE1073*(1/(CO1073)),3),CE1073*(1/(CO1073))),IF(DQ1073&gt;1,ROUND(DQ1073*CF1073*(1/(CO1073)),3),CF1073*(1/(CO1073))))))</f>
        <v/>
      </c>
      <c r="CU1073" s="224">
        <f>BY1073</f>
        <v/>
      </c>
      <c r="CV1073" s="237">
        <f>BZ1073</f>
        <v/>
      </c>
      <c r="CW1073" s="237">
        <f>CA1073</f>
        <v/>
      </c>
      <c r="CX1073" s="224">
        <f>CC1073</f>
        <v/>
      </c>
      <c r="CY1073" s="237">
        <f>CD1073</f>
        <v/>
      </c>
      <c r="CZ1073" s="7474">
        <f>IF(COUNTIF(Overview!K12:K14,TRUE)&gt;0,1.6,IF(COUNTIF(Overview!L12:L14,TRUE)&gt;0,8,0))</f>
        <v/>
      </c>
      <c r="DA1073" s="1788"/>
      <c r="DB1073" s="7483"/>
      <c r="DC1073" s="844">
        <f>IF(CT1073="","",IF(CT1073&gt;CZ1073,"Fail","Pass"))</f>
        <v/>
      </c>
      <c r="DD1073" s="402"/>
      <c r="DE1073" s="1565">
        <f>MyTimestamp(DC1073)</f>
        <v/>
      </c>
      <c r="DF1073" s="1531">
        <f>IF(COUNT(CE1073:CH1073)=1,15,IF(COUNT(CE1073:CH1073)=0,0,30))</f>
        <v/>
      </c>
      <c r="DG1073" s="1532">
        <f>IF(DF1073=0,0,2)</f>
        <v/>
      </c>
      <c r="DH1073" s="1866"/>
      <c r="DI1073" s="1866"/>
      <c r="DJ1073" s="1863"/>
      <c r="DK1073" s="1789"/>
      <c r="DL1073" s="1574">
        <f>10^(CN1073/20)*100-100</f>
        <v/>
      </c>
      <c r="DM1073" s="976"/>
      <c r="DN1073" s="1275"/>
      <c r="DO1073" s="976">
        <f>IF(DM1073="","",10^(DM1073/10))</f>
        <v/>
      </c>
      <c r="DP1073" s="976">
        <f>IF(ISNUMBER(DN1073)=FALSE,"",10^(DN1073/10))</f>
        <v/>
      </c>
      <c r="DQ1073" s="1578">
        <f>IF(AND(ISNUMBER(DO1073),ISNUMBER(DP1073)),IF(DO1073/DP1073&gt;1,ROUND((DO1073)/DP1073,3),1),1)</f>
        <v/>
      </c>
      <c r="DR1073" s="1541"/>
      <c r="DS1073" s="1541"/>
      <c r="DT1073" s="1541"/>
      <c r="DU1073" s="1541"/>
      <c r="DV1073" s="1541"/>
      <c r="DW1073" s="1541"/>
      <c r="DX1073" s="1541"/>
      <c r="DY1073" s="1541"/>
      <c r="DZ1073" s="1541"/>
      <c r="EA1073" s="1541"/>
      <c r="EB1073" s="1541"/>
      <c r="EC1073" s="1541"/>
      <c r="ED1073" s="1541"/>
      <c r="EE1073" s="1541"/>
      <c r="EF1073" s="1541"/>
      <c r="EG1073" s="1541"/>
      <c r="EH1073" s="1541"/>
      <c r="EI1073" s="1541"/>
      <c r="EJ1073" s="1541"/>
      <c r="EK1073" s="1541"/>
      <c r="EL1073" s="1541"/>
      <c r="EM1073" s="1541"/>
      <c r="EN1073" s="1541"/>
      <c r="EO1073" s="1541"/>
      <c r="EP1073" s="1541"/>
      <c r="EQ1073" s="1541"/>
      <c r="ER1073" s="1541"/>
      <c r="ES1073" s="1541"/>
      <c r="ET1073" s="1541"/>
      <c r="EU1073" s="1541"/>
      <c r="EV1073" s="1541"/>
    </row>
    <row r="1074" ht="12.75" x14ac:dyDescent="0.2">
      <c r="A1074" s="1541"/>
      <c r="B1074" s="1541"/>
      <c r="C1074"/>
      <c r="D1074" s="6590"/>
      <c r="E1074" s="6590"/>
      <c r="F1074" s="6591" t="inlineStr">
        <is>
          <t>5.5</t>
        </is>
      </c>
      <c r="G1074" s="6592"/>
      <c r="H1074" s="6593">
        <f>BV1074</f>
        <v/>
      </c>
      <c r="I1074" s="6593">
        <f>BW1074</f>
        <v/>
      </c>
      <c r="J1074" s="6594" t="inlineStr">
        <is>
          <t>WLAN</t>
        </is>
      </c>
      <c r="K1074" s="6594" t="inlineStr">
        <is>
          <t>2.4 GHz</t>
        </is>
      </c>
      <c r="L1074" s="6595"/>
      <c r="M1074" s="6593"/>
      <c r="N1074" s="6596"/>
      <c r="O1074" s="6597"/>
      <c r="P1074" s="6597"/>
      <c r="Q1074" s="6597"/>
      <c r="R1074" s="6597"/>
      <c r="S1074" s="6593"/>
      <c r="T1074" s="130">
        <v>7</v>
      </c>
      <c r="U1074" s="6593">
        <v>2442</v>
      </c>
      <c r="V1074" s="6596"/>
      <c r="W1074" s="6598"/>
      <c r="X1074" s="6596"/>
      <c r="Y1074" s="6596"/>
      <c r="Z1074" s="6596"/>
      <c r="AA1074" s="6595"/>
      <c r="AB1074" s="6595"/>
      <c r="AC1074" s="6599">
        <f>IF(OR(BX1074="Close to Ear",BX1074="Close to Head"),"Head",IF(BX1074="Extremity","Extremity","Body"))</f>
        <v/>
      </c>
      <c r="AD1074" s="6600">
        <f>CA1074</f>
        <v/>
      </c>
      <c r="AE1074" s="6594">
        <f>CB1074</f>
        <v/>
      </c>
      <c r="AF1074" s="6595"/>
      <c r="AG1074" s="6601">
        <f>IF(OR(AZ1074="",BA1074=""),"N/A",IF(DC1074="Pass","P","F"))</f>
        <v/>
      </c>
      <c r="AH1074" s="6602"/>
      <c r="AI1074" s="6602"/>
      <c r="AJ1074" s="6602"/>
      <c r="AK1074" s="6596"/>
      <c r="AL1074" s="6595"/>
      <c r="AM1074" s="6596"/>
      <c r="AN1074" s="6596"/>
      <c r="AO1074" s="6603"/>
      <c r="AP1074" s="6603"/>
      <c r="AQ1074" s="6603"/>
      <c r="AR1074" s="6603"/>
      <c r="AS1074" s="6603"/>
      <c r="AT1074" s="6604">
        <f>IF(AC1074="Extremity",IF(CG1074="","",CG1074),"")</f>
        <v/>
      </c>
      <c r="AU1074" s="6604">
        <f>IF(AC1074="Extremity",IF(CH1074="","",CH1074),"")</f>
        <v/>
      </c>
      <c r="AV1074" s="6605">
        <f>IF(AC1074="Extremity","",IF(CE1074="","",CE1074))</f>
        <v/>
      </c>
      <c r="AW1074" s="6605">
        <f>IF(AD1074="Extremity","",IF(CF1074="","",CF1074))</f>
        <v/>
      </c>
      <c r="AX1074" s="6598">
        <f>DL1074</f>
        <v/>
      </c>
      <c r="AY1074" s="6598">
        <f>DQ1074</f>
        <v/>
      </c>
      <c r="AZ1074" s="6606">
        <f>IF(AC1074="Extremity",IF(DA1074="","",DA1074),"")</f>
        <v/>
      </c>
      <c r="BA1074" s="6607">
        <f>IF(AC1074="Extremity","",IF(CT1074="","",CT1074))</f>
        <v/>
      </c>
      <c r="BB1074" s="6598">
        <f>IF(AC1074="Extremity",IF(DB1074="","",DB1074),"")</f>
        <v/>
      </c>
      <c r="BC1074" s="6605">
        <f>IF(AC1074="Extremity","",IF(CZ1074="","",CZ1074))</f>
        <v/>
      </c>
      <c r="BD1074" s="6598">
        <f>DD1074</f>
        <v/>
      </c>
      <c r="BE1074" s="6608">
        <f>DE1074</f>
        <v/>
      </c>
      <c r="BF1074" s="6609">
        <f>DF1074*60</f>
        <v/>
      </c>
      <c r="BG1074" s="6610">
        <f>BE1074</f>
        <v/>
      </c>
      <c r="BH1074" s="6609">
        <f>DG1074*60</f>
        <v/>
      </c>
      <c r="BI1074" s="6609">
        <f>DH1074</f>
        <v/>
      </c>
      <c r="BJ1074" s="6611"/>
      <c r="BK1074" s="6612">
        <f>Overview!$E$7</f>
        <v/>
      </c>
      <c r="BL1074" s="6611"/>
      <c r="BM1074" s="6609">
        <f>DI1074</f>
        <v/>
      </c>
      <c r="BN1074" s="6612">
        <f>Overview!$P$153</f>
        <v/>
      </c>
      <c r="BO1074" s="6611"/>
      <c r="BP1074" s="6611"/>
      <c r="BQ1074" s="6595"/>
      <c r="BR1074" s="6613"/>
      <c r="BS1074" s="1541"/>
      <c r="BT1074" s="1864" t="inlineStr">
        <is>
          <t>WLAN</t>
        </is>
      </c>
      <c r="BU1074" s="1828" t="inlineStr">
        <is>
          <t>2.4 GHz</t>
        </is>
      </c>
      <c r="BV1074" s="906">
        <f>Overview!$H$31</f>
        <v/>
      </c>
      <c r="BW1074" s="1828"/>
      <c r="BX1074" s="1864" t="inlineStr">
        <is>
          <t>Close to ear</t>
        </is>
      </c>
      <c r="BY1074" s="6709"/>
      <c r="BZ1074" s="6709"/>
      <c r="CA1074" s="6689" t="str">
        <f>CONCATENATE(CA1070," - Battery check 1")</f>
        <v>TBD - Battery check 1</v>
      </c>
      <c r="CB1074" s="200">
        <v>0</v>
      </c>
      <c r="CC1074" s="6689">
        <f>IF(COUNT('Conducted WiFi'!$AH$3:$AH$9)=0,7,INDEX('Conducted WiFi'!$T$3:$T$9,MATCH(MAX('Conducted WiFi'!$AH$3:$AH$9),'Conducted WiFi'!$AH$3:$AH$9,0)))</f>
        <v>7</v>
      </c>
      <c r="CD1074" s="6689">
        <f>IF(COUNT('Conducted WiFi'!$AH$3:$AH$9)=0,2442,INDEX('Conducted WiFi'!$U$3:$U$9,MATCH(MAX('Conducted WiFi'!$AH$3:$AH$9),'Conducted WiFi'!$AH$3:$AH$9,0)))</f>
        <v>2442</v>
      </c>
      <c r="CE1074" s="7234"/>
      <c r="CF1074" s="7234"/>
      <c r="CG1074" s="7245"/>
      <c r="CH1074" s="7245"/>
      <c r="CI1074" s="225">
        <f>BY1074</f>
        <v/>
      </c>
      <c r="CJ1074" s="237">
        <f>BZ1074</f>
        <v/>
      </c>
      <c r="CK1074" s="223">
        <f>CA1074</f>
        <v/>
      </c>
      <c r="CL1074" s="237">
        <f>CC1074</f>
        <v/>
      </c>
      <c r="CM1074" s="237">
        <f>CD1074</f>
        <v/>
      </c>
      <c r="CN1074" s="1527"/>
      <c r="CO1074" s="1967"/>
      <c r="CP1074" s="7214">
        <f>IF(CF1074=""," ",IF(ABS(CE1074-CF1074)&lt;=0.1,"Valid","Not valid"))</f>
        <v/>
      </c>
      <c r="CQ1074" s="1674">
        <f> IF(CE1074="","",IF(AND(CE1074&lt;&gt;"",CF1074=""),IF(CE1074&gt;=0.8,"Medir+Sig Max","No"),IF(CF1074&lt;&gt;"",IF(CF1074&gt;=0.8,"Medir+Sig Max","No"),"")))</f>
        <v/>
      </c>
      <c r="CR1074" s="6927">
        <f>IF(UPPER($CQ$1)="X",IF(CF1074=""," ",IF((ABS(CE1074)&lt;5)*AND(ABS(CF1074)&lt;5)*AND(ABS(CT1074)&lt;5),"Solo si es max","Medir")),IF(CF1074=""," ",IF((ABS(CE1074)&lt;1)*AND(ABS(CF1074)&lt;1)*AND(ABS(CT1074)&lt;1),"Solo si es max","Medir")))</f>
        <v/>
      </c>
      <c r="CS1074" s="1674"/>
      <c r="CT1074" s="6710"/>
      <c r="CU1074" s="224">
        <f>BY1074</f>
        <v/>
      </c>
      <c r="CV1074" s="237">
        <f>BZ1074</f>
        <v/>
      </c>
      <c r="CW1074" s="237">
        <f>CA1074</f>
        <v/>
      </c>
      <c r="CX1074" s="224">
        <f>CC1074</f>
        <v/>
      </c>
      <c r="CY1074" s="237">
        <f>CD1074</f>
        <v/>
      </c>
      <c r="CZ1074" s="7474">
        <f>IF(COUNTIF(Overview!K12:K14,TRUE)&gt;0,1.6,IF(COUNTIF(Overview!L12:L14,TRUE)&gt;0,8,0))</f>
        <v/>
      </c>
      <c r="DA1074" s="1788"/>
      <c r="DB1074" s="7483"/>
      <c r="DC1074" s="844">
        <f>IF(CT1074="","",IF(CT1074&gt;CZ1074,"Fail","Pass"))</f>
        <v/>
      </c>
      <c r="DD1074" s="402"/>
      <c r="DE1074" s="1565">
        <f>MyTimestamp(DC1074)</f>
        <v/>
      </c>
      <c r="DF1074" s="1531">
        <f>IF(COUNT(CE1074:CH1074)=1,15,IF(COUNT(CE1074:CH1074)=0,0,30))</f>
        <v/>
      </c>
      <c r="DG1074" s="1532">
        <f>IF(DF1074=0,0,2)</f>
        <v/>
      </c>
      <c r="DH1074" s="1866"/>
      <c r="DI1074" s="1866"/>
      <c r="DJ1074" s="1863"/>
      <c r="DK1074" s="1789"/>
      <c r="DL1074" s="1574">
        <f>10^(CN1074/20)*100-100</f>
        <v/>
      </c>
      <c r="DM1074" s="976"/>
      <c r="DN1074" s="1275"/>
      <c r="DO1074" s="976">
        <f>IF(DM1074="","",10^(DM1074/10))</f>
        <v/>
      </c>
      <c r="DP1074" s="976">
        <f>IF(ISNUMBER(DN1074)=FALSE,"",10^(DN1074/10))</f>
        <v/>
      </c>
      <c r="DQ1074" s="1578">
        <f>IF(AND(ISNUMBER(DO1074),ISNUMBER(DP1074)),IF(DO1074/DP1074&gt;1,ROUND((DO1074)/DP1074,3),1),1)</f>
        <v/>
      </c>
      <c r="DR1074" s="1541"/>
      <c r="DS1074" s="1541"/>
      <c r="DT1074" s="1541"/>
      <c r="DU1074" s="1541"/>
      <c r="DV1074" s="1541"/>
      <c r="DW1074" s="1541"/>
      <c r="DX1074" s="1541"/>
      <c r="DY1074" s="1541"/>
      <c r="DZ1074" s="1541"/>
      <c r="EA1074" s="1541"/>
      <c r="EB1074" s="1541"/>
      <c r="EC1074" s="1541"/>
      <c r="ED1074" s="1541"/>
      <c r="EE1074" s="1541"/>
      <c r="EF1074" s="1541"/>
      <c r="EG1074" s="1541"/>
      <c r="EH1074" s="1541"/>
      <c r="EI1074" s="1541"/>
      <c r="EJ1074" s="1541"/>
      <c r="EK1074" s="1541"/>
      <c r="EL1074" s="1541"/>
      <c r="EM1074" s="1541"/>
      <c r="EN1074" s="1541"/>
      <c r="EO1074" s="1541"/>
      <c r="EP1074" s="1541"/>
      <c r="EQ1074" s="1541"/>
      <c r="ER1074" s="1541"/>
      <c r="ES1074" s="1541"/>
      <c r="ET1074" s="1541"/>
      <c r="EU1074" s="1541"/>
      <c r="EV1074" s="1541"/>
    </row>
    <row r="1075" ht="12.75" x14ac:dyDescent="0.2">
      <c r="A1075" s="1541"/>
      <c r="B1075" s="1541"/>
      <c r="C1075"/>
      <c r="D1075" s="6590"/>
      <c r="E1075" s="6590"/>
      <c r="F1075" s="6591" t="inlineStr">
        <is>
          <t>5.5</t>
        </is>
      </c>
      <c r="G1075" s="6592"/>
      <c r="H1075" s="6593">
        <f>BV1075</f>
        <v/>
      </c>
      <c r="I1075" s="6593">
        <f>BW1075</f>
        <v/>
      </c>
      <c r="J1075" s="6594" t="inlineStr">
        <is>
          <t>WLAN</t>
        </is>
      </c>
      <c r="K1075" s="6594" t="inlineStr">
        <is>
          <t>2.4 GHz</t>
        </is>
      </c>
      <c r="L1075" s="6595"/>
      <c r="M1075" s="6593"/>
      <c r="N1075" s="6596"/>
      <c r="O1075" s="6597"/>
      <c r="P1075" s="6597"/>
      <c r="Q1075" s="6597"/>
      <c r="R1075" s="6597"/>
      <c r="S1075" s="6593"/>
      <c r="T1075" s="130">
        <v>7</v>
      </c>
      <c r="U1075" s="6593">
        <v>2442</v>
      </c>
      <c r="V1075" s="6596"/>
      <c r="W1075" s="6598"/>
      <c r="X1075" s="6596"/>
      <c r="Y1075" s="6596"/>
      <c r="Z1075" s="6596"/>
      <c r="AA1075" s="6595"/>
      <c r="AB1075" s="6595"/>
      <c r="AC1075" s="6599">
        <f>IF(OR(BX1075="Close to Ear",BX1075="Close to Head"),"Head",IF(BX1075="Extremity","Extremity","Body"))</f>
        <v/>
      </c>
      <c r="AD1075" s="6600">
        <f>CA1075</f>
        <v/>
      </c>
      <c r="AE1075" s="6594">
        <f>CB1075</f>
        <v/>
      </c>
      <c r="AF1075" s="6595"/>
      <c r="AG1075" s="6601">
        <f>IF(OR(AZ1075="",BA1075=""),"N/A",IF(DC1075="Pass","P","F"))</f>
        <v/>
      </c>
      <c r="AH1075" s="6602"/>
      <c r="AI1075" s="6602"/>
      <c r="AJ1075" s="6602"/>
      <c r="AK1075" s="6596"/>
      <c r="AL1075" s="6595"/>
      <c r="AM1075" s="6596"/>
      <c r="AN1075" s="6596"/>
      <c r="AO1075" s="6603"/>
      <c r="AP1075" s="6603"/>
      <c r="AQ1075" s="6603"/>
      <c r="AR1075" s="6603"/>
      <c r="AS1075" s="6603"/>
      <c r="AT1075" s="6604">
        <f>IF(AC1075="Extremity",IF(CG1075="","",CG1075),"")</f>
        <v/>
      </c>
      <c r="AU1075" s="6604">
        <f>IF(AC1075="Extremity",IF(CH1075="","",CH1075),"")</f>
        <v/>
      </c>
      <c r="AV1075" s="6605">
        <f>IF(AC1075="Extremity","",IF(CE1075="","",CE1075))</f>
        <v/>
      </c>
      <c r="AW1075" s="6605">
        <f>IF(AD1075="Extremity","",IF(CF1075="","",CF1075))</f>
        <v/>
      </c>
      <c r="AX1075" s="6598">
        <f>DL1075</f>
        <v/>
      </c>
      <c r="AY1075" s="6598">
        <f>DQ1075</f>
        <v/>
      </c>
      <c r="AZ1075" s="6606">
        <f>IF(AC1075="Extremity",IF(DA1075="","",DA1075),"")</f>
        <v/>
      </c>
      <c r="BA1075" s="6607">
        <f>IF(AC1075="Extremity","",IF(CT1075="","",CT1075))</f>
        <v/>
      </c>
      <c r="BB1075" s="6598">
        <f>IF(AC1075="Extremity",IF(DB1075="","",DB1075),"")</f>
        <v/>
      </c>
      <c r="BC1075" s="6605">
        <f>IF(AC1075="Extremity","",IF(CZ1075="","",CZ1075))</f>
        <v/>
      </c>
      <c r="BD1075" s="6598">
        <f>DD1075</f>
        <v/>
      </c>
      <c r="BE1075" s="6608">
        <f>DE1075</f>
        <v/>
      </c>
      <c r="BF1075" s="6609">
        <f>DF1075*60</f>
        <v/>
      </c>
      <c r="BG1075" s="6610">
        <f>BE1075</f>
        <v/>
      </c>
      <c r="BH1075" s="6609">
        <f>DG1075*60</f>
        <v/>
      </c>
      <c r="BI1075" s="6609">
        <f>DH1075</f>
        <v/>
      </c>
      <c r="BJ1075" s="6611"/>
      <c r="BK1075" s="6612">
        <f>Overview!$E$7</f>
        <v/>
      </c>
      <c r="BL1075" s="6611"/>
      <c r="BM1075" s="6609">
        <f>DI1075</f>
        <v/>
      </c>
      <c r="BN1075" s="6612">
        <f>Overview!$P$153</f>
        <v/>
      </c>
      <c r="BO1075" s="6611"/>
      <c r="BP1075" s="6611"/>
      <c r="BQ1075" s="6595"/>
      <c r="BR1075" s="6613"/>
      <c r="BS1075" s="1541"/>
      <c r="BT1075" s="1864" t="inlineStr">
        <is>
          <t>WLAN</t>
        </is>
      </c>
      <c r="BU1075" s="1828" t="inlineStr">
        <is>
          <t>2.4 GHz</t>
        </is>
      </c>
      <c r="BV1075" s="906">
        <f>Overview!$H$31</f>
        <v/>
      </c>
      <c r="BW1075" s="1828"/>
      <c r="BX1075" s="1864" t="inlineStr">
        <is>
          <t>Close to ear</t>
        </is>
      </c>
      <c r="BY1075" s="6709"/>
      <c r="BZ1075" s="6709"/>
      <c r="CA1075" s="6689" t="str">
        <f>CONCATENATE(CA1071," - Battery check 2")</f>
        <v>TBD - Battery check 2</v>
      </c>
      <c r="CB1075" s="200">
        <v>0</v>
      </c>
      <c r="CC1075" s="6689">
        <f>IF(COUNT('Conducted WiFi'!$AH$3:$AH$9)=0,7,INDEX('Conducted WiFi'!$T$3:$T$9,MATCH(MAX('Conducted WiFi'!$AH$3:$AH$9),'Conducted WiFi'!$AH$3:$AH$9,0)))</f>
        <v>7</v>
      </c>
      <c r="CD1075" s="6689">
        <f>IF(COUNT('Conducted WiFi'!$AH$3:$AH$9)=0,2442,INDEX('Conducted WiFi'!$U$3:$U$9,MATCH(MAX('Conducted WiFi'!$AH$3:$AH$9),'Conducted WiFi'!$AH$3:$AH$9,0)))</f>
        <v>2442</v>
      </c>
      <c r="CE1075" s="7234"/>
      <c r="CF1075" s="7234"/>
      <c r="CG1075" s="7245"/>
      <c r="CH1075" s="7245"/>
      <c r="CI1075" s="225">
        <f>BY1075</f>
        <v/>
      </c>
      <c r="CJ1075" s="237">
        <f>BZ1075</f>
        <v/>
      </c>
      <c r="CK1075" s="223">
        <f>CA1075</f>
        <v/>
      </c>
      <c r="CL1075" s="237">
        <f>CC1075</f>
        <v/>
      </c>
      <c r="CM1075" s="237">
        <f>CD1075</f>
        <v/>
      </c>
      <c r="CN1075" s="1527"/>
      <c r="CO1075" s="1967"/>
      <c r="CP1075" s="7214">
        <f>IF(CF1075=""," ",IF(ABS(CE1075-CF1075)&lt;=0.1,"Valid","Not valid"))</f>
        <v/>
      </c>
      <c r="CQ1075" s="1674">
        <f> IF(CE1075="","",IF(AND(CE1075&lt;&gt;"",CF1075=""),IF(CE1075&gt;=0.8,"Medir+Sig Max","No"),IF(CF1075&lt;&gt;"",IF(CF1075&gt;=0.8,"Medir+Sig Max","No"),"")))</f>
        <v/>
      </c>
      <c r="CR1075" s="6928">
        <f>IF(UPPER($CQ$1)="X",IF(CF1075=""," ",IF((ABS(CE1075)&lt;5)*AND(ABS(CF1075)&lt;5)*AND(ABS(CT1075)&lt;5),"Solo si es max","Medir")),IF(CF1075=""," ",IF((ABS(CE1075)&lt;1)*AND(ABS(CF1075)&lt;1)*AND(ABS(CT1075)&lt;1),"Solo si es max","Medir")))</f>
        <v/>
      </c>
      <c r="CS1075" s="1675"/>
      <c r="CT1075" s="6711"/>
      <c r="CU1075" s="224">
        <f>BY1075</f>
        <v/>
      </c>
      <c r="CV1075" s="237">
        <f>BZ1075</f>
        <v/>
      </c>
      <c r="CW1075" s="237">
        <f>CA1075</f>
        <v/>
      </c>
      <c r="CX1075" s="224">
        <f>CC1075</f>
        <v/>
      </c>
      <c r="CY1075" s="237">
        <f>CD1075</f>
        <v/>
      </c>
      <c r="CZ1075" s="7474">
        <f>IF(COUNTIF(Overview!K12:K14,TRUE)&gt;0,1.6,IF(COUNTIF(Overview!L12:L14,TRUE)&gt;0,8,0))</f>
        <v/>
      </c>
      <c r="DA1075" s="1788"/>
      <c r="DB1075" s="7483"/>
      <c r="DC1075" s="844">
        <f>IF(CT1075="","",IF(CT1075&gt;CZ1075,"Fail","Pass"))</f>
        <v/>
      </c>
      <c r="DD1075" s="402"/>
      <c r="DE1075" s="1565">
        <f>MyTimestamp(DC1075)</f>
        <v/>
      </c>
      <c r="DF1075" s="1531">
        <f>IF(COUNT(CE1075:CH1075)=1,15,IF(COUNT(CE1075:CH1075)=0,0,30))</f>
        <v/>
      </c>
      <c r="DG1075" s="1532">
        <f>IF(DF1075=0,0,2)</f>
        <v/>
      </c>
      <c r="DH1075" s="1866"/>
      <c r="DI1075" s="1866"/>
      <c r="DJ1075" s="1863"/>
      <c r="DK1075" s="1789"/>
      <c r="DL1075" s="1574">
        <f>10^(CN1075/20)*100-100</f>
        <v/>
      </c>
      <c r="DM1075" s="976"/>
      <c r="DN1075" s="1275"/>
      <c r="DO1075" s="976">
        <f>IF(DM1075="","",10^(DM1075/10))</f>
        <v/>
      </c>
      <c r="DP1075" s="976">
        <f>IF(ISNUMBER(DN1075)=FALSE,"",10^(DN1075/10))</f>
        <v/>
      </c>
      <c r="DQ1075" s="1578">
        <f>IF(AND(ISNUMBER(DO1075),ISNUMBER(DP1075)),IF(DO1075/DP1075&gt;1,ROUND((DO1075)/DP1075,3),1),1)</f>
        <v/>
      </c>
      <c r="DR1075" s="1541"/>
      <c r="DS1075" s="1541"/>
      <c r="DT1075" s="1541"/>
      <c r="DU1075" s="1541"/>
      <c r="DV1075" s="1541"/>
      <c r="DW1075" s="1541"/>
      <c r="DX1075" s="1541"/>
      <c r="DY1075" s="1541"/>
      <c r="DZ1075" s="1541"/>
      <c r="EA1075" s="1541"/>
      <c r="EB1075" s="1541"/>
      <c r="EC1075" s="1541"/>
      <c r="ED1075" s="1541"/>
      <c r="EE1075" s="1541"/>
      <c r="EF1075" s="1541"/>
      <c r="EG1075" s="1541"/>
      <c r="EH1075" s="1541"/>
      <c r="EI1075" s="1541"/>
      <c r="EJ1075" s="1541"/>
      <c r="EK1075" s="1541"/>
      <c r="EL1075" s="1541"/>
      <c r="EM1075" s="1541"/>
      <c r="EN1075" s="1541"/>
      <c r="EO1075" s="1541"/>
      <c r="EP1075" s="1541"/>
      <c r="EQ1075" s="1541"/>
      <c r="ER1075" s="1541"/>
      <c r="ES1075" s="1541"/>
      <c r="ET1075" s="1541"/>
      <c r="EU1075" s="1541"/>
      <c r="EV1075" s="1541"/>
    </row>
    <row r="1076" ht="15" x14ac:dyDescent="0.25">
      <c r="A1076" s="1541"/>
      <c r="B1076" s="1541"/>
      <c r="C1076"/>
      <c r="D1076" s="1486"/>
      <c r="E1076" s="1486"/>
      <c r="F1076" s="672" t="inlineStr">
        <is>
          <t>5.5</t>
        </is>
      </c>
      <c r="G1076" s="1497"/>
      <c r="H1076" s="130">
        <f>BV1076</f>
        <v/>
      </c>
      <c r="I1076" s="130">
        <f>BW1076</f>
        <v/>
      </c>
      <c r="J1076" s="1299" t="inlineStr">
        <is>
          <t>WLAN</t>
        </is>
      </c>
      <c r="K1076" s="1299" t="inlineStr">
        <is>
          <t>2.4 GHz</t>
        </is>
      </c>
      <c r="L1076" s="115"/>
      <c r="M1076" s="130"/>
      <c r="N1076" s="119"/>
      <c r="O1076" s="131"/>
      <c r="P1076" s="6597"/>
      <c r="Q1076" s="131"/>
      <c r="R1076" s="131"/>
      <c r="S1076" s="6593"/>
      <c r="T1076" s="130">
        <v>7</v>
      </c>
      <c r="U1076" s="6593">
        <v>2442</v>
      </c>
      <c r="V1076" s="119"/>
      <c r="W1076" s="1305"/>
      <c r="X1076" s="119"/>
      <c r="Y1076" s="119"/>
      <c r="Z1076" s="119"/>
      <c r="AA1076" s="115"/>
      <c r="AB1076" s="115"/>
      <c r="AC1076" s="1300">
        <f>IF(OR(BX1076="Close to Ear",BX1076="Close to Head"),"Head",IF(BX1076="Extremity","Extremity","Body"))</f>
        <v/>
      </c>
      <c r="AD1076" s="1301">
        <f>CA1076</f>
        <v/>
      </c>
      <c r="AE1076" s="1299">
        <f>CB1076</f>
        <v/>
      </c>
      <c r="AF1076" s="115"/>
      <c r="AG1076" s="1302">
        <f>IF(OR(AZ1076="",BA1076=""),"N/A",IF(DC1076="Pass","P","F"))</f>
        <v/>
      </c>
      <c r="AH1076" s="129"/>
      <c r="AI1076" s="129"/>
      <c r="AJ1076" s="129"/>
      <c r="AK1076" s="119"/>
      <c r="AL1076" s="115"/>
      <c r="AM1076" s="119"/>
      <c r="AN1076" s="119"/>
      <c r="AO1076" s="692"/>
      <c r="AP1076" s="692"/>
      <c r="AQ1076" s="692"/>
      <c r="AR1076" s="692"/>
      <c r="AS1076" s="692"/>
      <c r="AT1076" s="1303">
        <f>IF(AC1076="Extremity",IF(CG1076="","",CG1076),"")</f>
        <v/>
      </c>
      <c r="AU1076" s="1303">
        <f>IF(AC1076="Extremity",IF(CH1076="","",CH1076),"")</f>
        <v/>
      </c>
      <c r="AV1076" s="1304">
        <f>IF(AC1076="Extremity","",IF(CE1076="","",CE1076))</f>
        <v/>
      </c>
      <c r="AW1076" s="1304">
        <f>IF(AD1076="Extremity","",IF(CF1076="","",CF1076))</f>
        <v/>
      </c>
      <c r="AX1076" s="1305">
        <f>DL1076</f>
        <v/>
      </c>
      <c r="AY1076" s="1305">
        <f>DQ1076</f>
        <v/>
      </c>
      <c r="AZ1076" s="3377">
        <f>IF(AC1076="Extremity",IF(DA1076="","",DA1076),"")</f>
        <v/>
      </c>
      <c r="BA1076" s="3378">
        <f>IF(AC1076="Extremity","",IF(CT1076="","",CT1076))</f>
        <v/>
      </c>
      <c r="BB1076" s="1305">
        <f>IF(AC1076="Extremity",IF(DB1076="","",DB1076),"")</f>
        <v/>
      </c>
      <c r="BC1076" s="1304">
        <f>IF(AC1076="Extremity","",IF(CZ1076="","",CZ1076))</f>
        <v/>
      </c>
      <c r="BD1076" s="1305">
        <f>DD1076</f>
        <v/>
      </c>
      <c r="BE1076" s="132">
        <f>DE1076</f>
        <v/>
      </c>
      <c r="BF1076" s="133">
        <f>DF1076*60</f>
        <v/>
      </c>
      <c r="BG1076" s="121">
        <f>BE1076</f>
        <v/>
      </c>
      <c r="BH1076" s="133">
        <f>DG1076*60</f>
        <v/>
      </c>
      <c r="BI1076" s="133">
        <f>DH1076</f>
        <v/>
      </c>
      <c r="BJ1076" s="117"/>
      <c r="BK1076" s="812">
        <f>Overview!$E$7</f>
        <v/>
      </c>
      <c r="BL1076" s="117"/>
      <c r="BM1076" s="834">
        <f>DI1076</f>
        <v/>
      </c>
      <c r="BN1076" s="812">
        <f>Overview!$P$153</f>
        <v/>
      </c>
      <c r="BO1076" s="117"/>
      <c r="BP1076" s="117"/>
      <c r="BQ1076" s="115"/>
      <c r="BR1076" s="1478"/>
      <c r="BS1076" s="1541"/>
      <c r="BT1076" s="1867" t="inlineStr">
        <is>
          <t>WLAN</t>
        </is>
      </c>
      <c r="BU1076" s="1830" t="inlineStr">
        <is>
          <t>2.4 GHz</t>
        </is>
      </c>
      <c r="BV1076" s="875">
        <f>Overview!$H$31</f>
        <v/>
      </c>
      <c r="BW1076" s="1830"/>
      <c r="BX1076" s="1860" t="inlineStr">
        <is>
          <t>Body</t>
        </is>
      </c>
      <c r="BY1076" s="907"/>
      <c r="BZ1076" s="907"/>
      <c r="CA1076" s="1071" t="inlineStr">
        <is>
          <t>Front Face</t>
        </is>
      </c>
      <c r="CB1076" s="1071">
        <v>5</v>
      </c>
      <c r="CC1076" s="1102">
        <f>IF(COUNT('Conducted WiFi'!$AH$3:$AH$9)=0,7,INDEX('Conducted WiFi'!$T$3:$T$9,MATCH(MAX('Conducted WiFi'!$AH$3:$AH$9),'Conducted WiFi'!$AH$3:$AH$9,0)))</f>
        <v>7</v>
      </c>
      <c r="CD1076" s="1187">
        <f>IF(COUNT('Conducted WiFi'!$AH$3:$AH$9)=0,2442,INDEX('Conducted WiFi'!$U$3:$U$9,MATCH(MAX('Conducted WiFi'!$AH$3:$AH$9),'Conducted WiFi'!$AH$3:$AH$9,0)))</f>
        <v>2442</v>
      </c>
      <c r="CE1076" s="7243"/>
      <c r="CF1076" s="7243"/>
      <c r="CG1076" s="7244"/>
      <c r="CH1076" s="7244"/>
      <c r="CI1076" s="225">
        <f>BY1076</f>
        <v/>
      </c>
      <c r="CJ1076" s="237">
        <f>BZ1076</f>
        <v/>
      </c>
      <c r="CK1076" s="223">
        <f>CA1076</f>
        <v/>
      </c>
      <c r="CL1076" s="237">
        <f>CC1076</f>
        <v/>
      </c>
      <c r="CM1076" s="1180">
        <f>CD1076</f>
        <v/>
      </c>
      <c r="CN1076" s="1962"/>
      <c r="CO1076" s="1967"/>
      <c r="CP1076" s="891">
        <f>IF(CF1076=""," ",IF(ABS(CE1076-CF1076)&lt;=0.1,"Valid","Not valid"))</f>
        <v/>
      </c>
      <c r="CQ1076" s="892">
        <f> IF(CE1076="","",IF(AND(CE1076&lt;&gt;"",CF1076=""),IF(CE1076&gt;=0.8,"Medir+Sig Max","No"),IF(CF1076&lt;&gt;"",IF(CF1076&gt;=0.8,"Medir+Sig Max","No"),"")))</f>
        <v/>
      </c>
      <c r="CR1076" s="7224"/>
      <c r="CS1076" s="892"/>
      <c r="CT1076" s="219">
        <f>IF(CO1076="",IF(AND(CE1076="",CF1076=""),"",IF(CF1076="",IF(DQ1076&gt;1,ROUND(DQ1076*CE1076,3),CE1076),IF(DQ1076&gt;1,ROUND(DQ1076*CF1076,3),CF1076))),IF(AND(CE1076="",CF1076=""),"",IF(CF1076="",IF(DQ1076&gt;1,ROUND(DQ1076*CE1076*(1/(CO1076)),3),CE1076*(1/(CO1076))),IF(DQ1076&gt;1,ROUND(DQ1076*CF1076*(1/(CO1076)),3),CF1076*(1/(CO1076))))))</f>
        <v/>
      </c>
      <c r="CU1076" s="224">
        <f>BY1076</f>
        <v/>
      </c>
      <c r="CV1076" s="237">
        <f>BZ1076</f>
        <v/>
      </c>
      <c r="CW1076" s="237">
        <f>CA1076</f>
        <v/>
      </c>
      <c r="CX1076" s="224">
        <f>CC1076</f>
        <v/>
      </c>
      <c r="CY1076" s="237">
        <f>CD1076</f>
        <v/>
      </c>
      <c r="CZ1076" s="7476">
        <f>IF(COUNTIF(Overview!K12:K14,TRUE)&gt;0,1.6,IF(COUNTIF(Overview!L12:L14,TRUE)&gt;0,8,0))</f>
        <v/>
      </c>
      <c r="DA1076" s="1667"/>
      <c r="DB1076" s="7482"/>
      <c r="DC1076" s="844">
        <f>IF(CT1076="","",IF(CT1076&gt;CZ1076,"Fail","Pass"))</f>
        <v/>
      </c>
      <c r="DD1076" s="399"/>
      <c r="DE1076" s="1565">
        <f>MyTimestamp(DC1076)</f>
        <v/>
      </c>
      <c r="DF1076" s="1531">
        <f>IF(COUNT(CE1076:CH1076)=1,15,IF(COUNT(CE1076:CH1076)=0,0,30))</f>
        <v/>
      </c>
      <c r="DG1076" s="1532">
        <f>IF(DF1076=0,0,2)</f>
        <v/>
      </c>
      <c r="DH1076" s="1862"/>
      <c r="DI1076" s="1862"/>
      <c r="DJ1076" s="1863"/>
      <c r="DK1076" s="1964"/>
      <c r="DL1076" s="1574">
        <f>10^(CN1076/20)*100-100</f>
        <v/>
      </c>
      <c r="DM1076" s="1104"/>
      <c r="DN1076" s="1269"/>
      <c r="DO1076" s="1104">
        <f>IF(DM1076="","",10^(DM1076/10))</f>
        <v/>
      </c>
      <c r="DP1076" s="1104">
        <f>IF(ISNUMBER(DN1076)=FALSE,"",10^(DN1076/10))</f>
        <v/>
      </c>
      <c r="DQ1076" s="1577">
        <f>IF(AND(ISNUMBER(DO1076),ISNUMBER(DP1076)),IF(DO1076/DP1076&gt;1,ROUND((DO1076)/DP1076,3),1),1)</f>
        <v/>
      </c>
      <c r="DR1076" s="1541"/>
      <c r="DS1076" s="1541"/>
      <c r="DT1076" s="1541"/>
      <c r="DU1076" s="1541"/>
      <c r="DV1076" s="1541"/>
      <c r="DW1076" s="1541"/>
      <c r="DX1076" s="1541"/>
      <c r="DY1076" s="1541"/>
      <c r="DZ1076" s="1541"/>
      <c r="EA1076" s="1541"/>
      <c r="EB1076" s="1541"/>
      <c r="EC1076" s="1541"/>
      <c r="ED1076" s="1541"/>
      <c r="EE1076" s="1541"/>
      <c r="EF1076" s="1541"/>
      <c r="EG1076" s="1541"/>
      <c r="EH1076" s="1541"/>
      <c r="EI1076" s="1541"/>
      <c r="EJ1076" s="1541"/>
      <c r="EK1076" s="1541"/>
      <c r="EL1076" s="1541"/>
      <c r="EM1076" s="1541"/>
      <c r="EN1076" s="1541"/>
      <c r="EO1076" s="1541"/>
      <c r="EP1076" s="1541"/>
      <c r="EQ1076" s="1541"/>
      <c r="ER1076" s="1541"/>
      <c r="ES1076" s="1541"/>
      <c r="ET1076" s="1541"/>
      <c r="EU1076" s="1541"/>
      <c r="EV1076" s="1541"/>
    </row>
    <row r="1077" ht="15" x14ac:dyDescent="0.25">
      <c r="A1077" s="1541"/>
      <c r="B1077" s="1541"/>
      <c r="C1077"/>
      <c r="D1077" s="1486"/>
      <c r="E1077" s="1486"/>
      <c r="F1077" s="672" t="inlineStr">
        <is>
          <t>5.5</t>
        </is>
      </c>
      <c r="G1077" s="1497"/>
      <c r="H1077" s="130">
        <f>BV1077</f>
        <v/>
      </c>
      <c r="I1077" s="130">
        <f>BW1077</f>
        <v/>
      </c>
      <c r="J1077" s="1299" t="inlineStr">
        <is>
          <t>WLAN</t>
        </is>
      </c>
      <c r="K1077" s="1299" t="inlineStr">
        <is>
          <t>2.4 GHz</t>
        </is>
      </c>
      <c r="L1077" s="115"/>
      <c r="M1077" s="130"/>
      <c r="N1077" s="119"/>
      <c r="O1077" s="131"/>
      <c r="P1077" s="6597"/>
      <c r="Q1077" s="131"/>
      <c r="R1077" s="131"/>
      <c r="S1077" s="6593"/>
      <c r="T1077" s="130">
        <v>7</v>
      </c>
      <c r="U1077" s="6593">
        <v>2442</v>
      </c>
      <c r="V1077" s="119"/>
      <c r="W1077" s="1305"/>
      <c r="X1077" s="119"/>
      <c r="Y1077" s="119"/>
      <c r="Z1077" s="119"/>
      <c r="AA1077" s="115"/>
      <c r="AB1077" s="115"/>
      <c r="AC1077" s="1300">
        <f>IF(OR(BX1077="Close to Ear",BX1077="Close to Head"),"Head",IF(BX1077="Extremity","Extremity","Body"))</f>
        <v/>
      </c>
      <c r="AD1077" s="1301">
        <f>CA1077</f>
        <v/>
      </c>
      <c r="AE1077" s="1299">
        <f>CB1077</f>
        <v/>
      </c>
      <c r="AF1077" s="115"/>
      <c r="AG1077" s="1302">
        <f>IF(OR(AZ1077="",BA1077=""),"N/A",IF(DC1077="Pass","P","F"))</f>
        <v/>
      </c>
      <c r="AH1077" s="129"/>
      <c r="AI1077" s="129"/>
      <c r="AJ1077" s="129"/>
      <c r="AK1077" s="119"/>
      <c r="AL1077" s="115"/>
      <c r="AM1077" s="119"/>
      <c r="AN1077" s="119"/>
      <c r="AO1077" s="692"/>
      <c r="AP1077" s="692"/>
      <c r="AQ1077" s="692"/>
      <c r="AR1077" s="692"/>
      <c r="AS1077" s="692"/>
      <c r="AT1077" s="1303">
        <f>IF(AC1077="Extremity",IF(CG1077="","",CG1077),"")</f>
        <v/>
      </c>
      <c r="AU1077" s="1303">
        <f>IF(AC1077="Extremity",IF(CH1077="","",CH1077),"")</f>
        <v/>
      </c>
      <c r="AV1077" s="1304">
        <f>IF(AC1077="Extremity","",IF(CE1077="","",CE1077))</f>
        <v/>
      </c>
      <c r="AW1077" s="1304">
        <f>IF(AD1077="Extremity","",IF(CF1077="","",CF1077))</f>
        <v/>
      </c>
      <c r="AX1077" s="1305">
        <f>DL1077</f>
        <v/>
      </c>
      <c r="AY1077" s="1305">
        <f>DQ1077</f>
        <v/>
      </c>
      <c r="AZ1077" s="3377">
        <f>IF(AC1077="Extremity",IF(DA1077="","",DA1077),"")</f>
        <v/>
      </c>
      <c r="BA1077" s="3378">
        <f>IF(AC1077="Extremity","",IF(CT1077="","",CT1077))</f>
        <v/>
      </c>
      <c r="BB1077" s="1305">
        <f>IF(AC1077="Extremity",IF(DB1077="","",DB1077),"")</f>
        <v/>
      </c>
      <c r="BC1077" s="1304">
        <f>IF(AC1077="Extremity","",IF(CZ1077="","",CZ1077))</f>
        <v/>
      </c>
      <c r="BD1077" s="1305">
        <f>DD1077</f>
        <v/>
      </c>
      <c r="BE1077" s="132">
        <f>DE1077</f>
        <v/>
      </c>
      <c r="BF1077" s="133">
        <f>DF1077*60</f>
        <v/>
      </c>
      <c r="BG1077" s="121">
        <f>BE1077</f>
        <v/>
      </c>
      <c r="BH1077" s="133">
        <f>DG1077*60</f>
        <v/>
      </c>
      <c r="BI1077" s="133">
        <f>DH1077</f>
        <v/>
      </c>
      <c r="BJ1077" s="117"/>
      <c r="BK1077" s="812">
        <f>Overview!$E$7</f>
        <v/>
      </c>
      <c r="BL1077" s="117"/>
      <c r="BM1077" s="834">
        <f>DI1077</f>
        <v/>
      </c>
      <c r="BN1077" s="812">
        <f>Overview!$P$153</f>
        <v/>
      </c>
      <c r="BO1077" s="117"/>
      <c r="BP1077" s="117"/>
      <c r="BQ1077" s="115"/>
      <c r="BR1077" s="1478"/>
      <c r="BS1077" s="1541"/>
      <c r="BT1077" s="1864" t="inlineStr">
        <is>
          <t>WLAN</t>
        </is>
      </c>
      <c r="BU1077" s="1828" t="inlineStr">
        <is>
          <t>2.4 GHz</t>
        </is>
      </c>
      <c r="BV1077" s="906">
        <f>Overview!$H$31</f>
        <v/>
      </c>
      <c r="BW1077" s="1828"/>
      <c r="BX1077" s="1864" t="inlineStr">
        <is>
          <t>Body</t>
        </is>
      </c>
      <c r="BY1077" s="906"/>
      <c r="BZ1077" s="906"/>
      <c r="CA1077" s="1072" t="inlineStr">
        <is>
          <t>Back Face</t>
        </is>
      </c>
      <c r="CB1077" s="1072">
        <v>5</v>
      </c>
      <c r="CC1077" s="877">
        <f>IF(COUNT('Conducted WiFi'!$AH$3:$AH$9)=0,7,INDEX('Conducted WiFi'!$T$3:$T$9,MATCH(MAX('Conducted WiFi'!$AH$3:$AH$9),'Conducted WiFi'!$AH$3:$AH$9,0)))</f>
        <v>7</v>
      </c>
      <c r="CD1077" s="1188">
        <f>IF(COUNT('Conducted WiFi'!$AH$3:$AH$9)=0,2442,INDEX('Conducted WiFi'!$U$3:$U$9,MATCH(MAX('Conducted WiFi'!$AH$3:$AH$9),'Conducted WiFi'!$AH$3:$AH$9,0)))</f>
        <v>2442</v>
      </c>
      <c r="CE1077" s="7237"/>
      <c r="CF1077" s="7237"/>
      <c r="CG1077" s="7245"/>
      <c r="CH1077" s="7245"/>
      <c r="CI1077" s="225">
        <f>BY1077</f>
        <v/>
      </c>
      <c r="CJ1077" s="237">
        <f>BZ1077</f>
        <v/>
      </c>
      <c r="CK1077" s="223">
        <f>CA1077</f>
        <v/>
      </c>
      <c r="CL1077" s="237">
        <f>CC1077</f>
        <v/>
      </c>
      <c r="CM1077" s="394">
        <f>CD1077</f>
        <v/>
      </c>
      <c r="CN1077" s="1966"/>
      <c r="CO1077" s="1967"/>
      <c r="CP1077" s="7214">
        <f>IF(CF1077=""," ",IF(ABS(CE1077-CF1077)&lt;=0.1,"Valid","Not valid"))</f>
        <v/>
      </c>
      <c r="CQ1077" s="1674">
        <f> IF(CE1077="","",IF(AND(CE1077&lt;&gt;"",CF1077=""),IF(CE1077&gt;=0.8,"Medir+Sig Max","No"),IF(CF1077&lt;&gt;"",IF(CF1077&gt;=0.8,"Medir+Sig Max","No"),"")))</f>
        <v/>
      </c>
      <c r="CR1077" s="6927"/>
      <c r="CS1077" s="1674"/>
      <c r="CT1077" s="220">
        <f>IF(CO1077="",IF(AND(CE1077="",CF1077=""),"",IF(CF1077="",IF(DQ1077&gt;1,ROUND(DQ1077*CE1077,3),CE1077),IF(DQ1077&gt;1,ROUND(DQ1077*CF1077,3),CF1077))),IF(AND(CE1077="",CF1077=""),"",IF(CF1077="",IF(DQ1077&gt;1,ROUND(DQ1077*CE1077*(1/(CO1077)),3),CE1077*(1/(CO1077))),IF(DQ1077&gt;1,ROUND(DQ1077*CF1077*(1/(CO1077)),3),CF1077*(1/(CO1077))))))</f>
        <v/>
      </c>
      <c r="CU1077" s="224">
        <f>BY1077</f>
        <v/>
      </c>
      <c r="CV1077" s="237">
        <f>BZ1077</f>
        <v/>
      </c>
      <c r="CW1077" s="237">
        <f>CA1077</f>
        <v/>
      </c>
      <c r="CX1077" s="224">
        <f>CC1077</f>
        <v/>
      </c>
      <c r="CY1077" s="237">
        <f>CD1077</f>
        <v/>
      </c>
      <c r="CZ1077" s="7474">
        <f>IF(COUNTIF(Overview!K12:K14,TRUE)&gt;0,1.6,IF(COUNTIF(Overview!L12:L14,TRUE)&gt;0,8,0))</f>
        <v/>
      </c>
      <c r="DA1077" s="1666"/>
      <c r="DB1077" s="7483"/>
      <c r="DC1077" s="844">
        <f>IF(CT1077="","",IF(CT1077&gt;CZ1077,"Fail","Pass"))</f>
        <v/>
      </c>
      <c r="DD1077" s="402"/>
      <c r="DE1077" s="1565">
        <f>MyTimestamp(DC1077)</f>
        <v/>
      </c>
      <c r="DF1077" s="1531">
        <f>IF(COUNT(CE1077:CH1077)=1,15,IF(COUNT(CE1077:CH1077)=0,0,30))</f>
        <v/>
      </c>
      <c r="DG1077" s="1532">
        <f>IF(DF1077=0,0,2)</f>
        <v/>
      </c>
      <c r="DH1077" s="1866"/>
      <c r="DI1077" s="1866"/>
      <c r="DJ1077" s="1863"/>
      <c r="DK1077" s="1968"/>
      <c r="DL1077" s="1574">
        <f>10^(CN1077/20)*100-100</f>
        <v/>
      </c>
      <c r="DM1077" s="976"/>
      <c r="DN1077" s="1271"/>
      <c r="DO1077" s="976">
        <f>IF(DM1077="","",10^(DM1077/10))</f>
        <v/>
      </c>
      <c r="DP1077" s="976">
        <f>IF(ISNUMBER(DN1077)=FALSE,"",10^(DN1077/10))</f>
        <v/>
      </c>
      <c r="DQ1077" s="1578">
        <f>IF(AND(ISNUMBER(DO1077),ISNUMBER(DP1077)),IF(DO1077/DP1077&gt;1,ROUND((DO1077)/DP1077,3),1),1)</f>
        <v/>
      </c>
      <c r="DR1077" s="1541"/>
      <c r="DS1077" s="1541"/>
      <c r="DT1077" s="1541"/>
      <c r="DU1077" s="1541"/>
      <c r="DV1077" s="1541"/>
      <c r="DW1077" s="1541"/>
      <c r="DX1077" s="1541"/>
      <c r="DY1077" s="1541"/>
      <c r="DZ1077" s="1541"/>
      <c r="EA1077" s="1541"/>
      <c r="EB1077" s="1541"/>
      <c r="EC1077" s="1541"/>
      <c r="ED1077" s="1541"/>
      <c r="EE1077" s="1541"/>
      <c r="EF1077" s="1541"/>
      <c r="EG1077" s="1541"/>
      <c r="EH1077" s="1541"/>
      <c r="EI1077" s="1541"/>
      <c r="EJ1077" s="1541"/>
      <c r="EK1077" s="1541"/>
      <c r="EL1077" s="1541"/>
      <c r="EM1077" s="1541"/>
      <c r="EN1077" s="1541"/>
      <c r="EO1077" s="1541"/>
      <c r="EP1077" s="1541"/>
      <c r="EQ1077" s="1541"/>
      <c r="ER1077" s="1541"/>
      <c r="ES1077" s="1541"/>
      <c r="ET1077" s="1541"/>
      <c r="EU1077" s="1541"/>
      <c r="EV1077" s="1541"/>
    </row>
    <row r="1078" ht="15" x14ac:dyDescent="0.25">
      <c r="A1078" s="1541"/>
      <c r="B1078" s="1541"/>
      <c r="C1078"/>
      <c r="D1078" s="1486"/>
      <c r="E1078" s="1486"/>
      <c r="F1078" s="672" t="inlineStr">
        <is>
          <t>5.5</t>
        </is>
      </c>
      <c r="G1078" s="1497"/>
      <c r="H1078" s="130">
        <f>BV1078</f>
        <v/>
      </c>
      <c r="I1078" s="130">
        <f>BW1078</f>
        <v/>
      </c>
      <c r="J1078" s="1299" t="inlineStr">
        <is>
          <t>WLAN</t>
        </is>
      </c>
      <c r="K1078" s="1299" t="inlineStr">
        <is>
          <t>2.4 GHz</t>
        </is>
      </c>
      <c r="L1078" s="115"/>
      <c r="M1078" s="130"/>
      <c r="N1078" s="119"/>
      <c r="O1078" s="131"/>
      <c r="P1078" s="6597"/>
      <c r="Q1078" s="131"/>
      <c r="R1078" s="131"/>
      <c r="S1078" s="6593"/>
      <c r="T1078" s="130">
        <v>7</v>
      </c>
      <c r="U1078" s="6593">
        <v>2442</v>
      </c>
      <c r="V1078" s="119"/>
      <c r="W1078" s="1305"/>
      <c r="X1078" s="119"/>
      <c r="Y1078" s="119"/>
      <c r="Z1078" s="119"/>
      <c r="AA1078" s="115"/>
      <c r="AB1078" s="115"/>
      <c r="AC1078" s="1300">
        <f>IF(OR(BX1078="Close to Ear",BX1078="Close to Head"),"Head",IF(BX1078="Extremity","Extremity","Body"))</f>
        <v/>
      </c>
      <c r="AD1078" s="1301">
        <f>CA1078</f>
        <v/>
      </c>
      <c r="AE1078" s="1299">
        <f>CB1078</f>
        <v/>
      </c>
      <c r="AF1078" s="115"/>
      <c r="AG1078" s="1302">
        <f>IF(OR(AZ1078="",BA1078=""),"N/A",IF(DC1078="Pass","P","F"))</f>
        <v/>
      </c>
      <c r="AH1078" s="129"/>
      <c r="AI1078" s="129"/>
      <c r="AJ1078" s="129"/>
      <c r="AK1078" s="119"/>
      <c r="AL1078" s="115"/>
      <c r="AM1078" s="119"/>
      <c r="AN1078" s="119"/>
      <c r="AO1078" s="692"/>
      <c r="AP1078" s="692"/>
      <c r="AQ1078" s="692"/>
      <c r="AR1078" s="692"/>
      <c r="AS1078" s="692"/>
      <c r="AT1078" s="1303">
        <f>IF(AC1078="Extremity",IF(CG1078="","",CG1078),"")</f>
        <v/>
      </c>
      <c r="AU1078" s="1303">
        <f>IF(AC1078="Extremity",IF(CH1078="","",CH1078),"")</f>
        <v/>
      </c>
      <c r="AV1078" s="1304">
        <f>IF(AC1078="Extremity","",IF(CE1078="","",CE1078))</f>
        <v/>
      </c>
      <c r="AW1078" s="1304">
        <f>IF(AD1078="Extremity","",IF(CF1078="","",CF1078))</f>
        <v/>
      </c>
      <c r="AX1078" s="1305">
        <f>DL1078</f>
        <v/>
      </c>
      <c r="AY1078" s="1305">
        <f>DQ1078</f>
        <v/>
      </c>
      <c r="AZ1078" s="3377">
        <f>IF(AC1078="Extremity",IF(DA1078="","",DA1078),"")</f>
        <v/>
      </c>
      <c r="BA1078" s="3378">
        <f>IF(AC1078="Extremity","",IF(CT1078="","",CT1078))</f>
        <v/>
      </c>
      <c r="BB1078" s="1305">
        <f>IF(AC1078="Extremity",IF(DB1078="","",DB1078),"")</f>
        <v/>
      </c>
      <c r="BC1078" s="1304">
        <f>IF(AC1078="Extremity","",IF(CZ1078="","",CZ1078))</f>
        <v/>
      </c>
      <c r="BD1078" s="1305">
        <f>DD1078</f>
        <v/>
      </c>
      <c r="BE1078" s="132">
        <f>DE1078</f>
        <v/>
      </c>
      <c r="BF1078" s="133">
        <f>DF1078*60</f>
        <v/>
      </c>
      <c r="BG1078" s="121">
        <f>BE1078</f>
        <v/>
      </c>
      <c r="BH1078" s="133">
        <f>DG1078*60</f>
        <v/>
      </c>
      <c r="BI1078" s="133">
        <f>DH1078</f>
        <v/>
      </c>
      <c r="BJ1078" s="117"/>
      <c r="BK1078" s="812">
        <f>Overview!$E$7</f>
        <v/>
      </c>
      <c r="BL1078" s="117"/>
      <c r="BM1078" s="834">
        <f>DI1078</f>
        <v/>
      </c>
      <c r="BN1078" s="812">
        <f>Overview!$P$153</f>
        <v/>
      </c>
      <c r="BO1078" s="117"/>
      <c r="BP1078" s="117"/>
      <c r="BQ1078" s="115"/>
      <c r="BR1078" s="1478"/>
      <c r="BS1078" s="1541"/>
      <c r="BT1078" s="1864" t="inlineStr">
        <is>
          <t>WLAN</t>
        </is>
      </c>
      <c r="BU1078" s="1828" t="inlineStr">
        <is>
          <t>2.4 GHz</t>
        </is>
      </c>
      <c r="BV1078" s="906">
        <f>Overview!$H$31</f>
        <v/>
      </c>
      <c r="BW1078" s="1828"/>
      <c r="BX1078" s="1864" t="inlineStr">
        <is>
          <t>Body</t>
        </is>
      </c>
      <c r="BY1078" s="875"/>
      <c r="BZ1078" s="875"/>
      <c r="CA1078" s="1072" t="inlineStr">
        <is>
          <t>Left Edge</t>
        </is>
      </c>
      <c r="CB1078" s="1072">
        <v>5</v>
      </c>
      <c r="CC1078" s="877">
        <f>IF(COUNT('Conducted WiFi'!$AH$3:$AH$9)=0,7,INDEX('Conducted WiFi'!$T$3:$T$9,MATCH(MAX('Conducted WiFi'!$AH$3:$AH$9),'Conducted WiFi'!$AH$3:$AH$9,0)))</f>
        <v>7</v>
      </c>
      <c r="CD1078" s="1188">
        <f>IF(COUNT('Conducted WiFi'!$AH$3:$AH$9)=0,2442,INDEX('Conducted WiFi'!$U$3:$U$9,MATCH(MAX('Conducted WiFi'!$AH$3:$AH$9),'Conducted WiFi'!$AH$3:$AH$9,0)))</f>
        <v>2442</v>
      </c>
      <c r="CE1078" s="7237"/>
      <c r="CF1078" s="7237"/>
      <c r="CG1078" s="7245"/>
      <c r="CH1078" s="7245"/>
      <c r="CI1078" s="225">
        <f>BY1078</f>
        <v/>
      </c>
      <c r="CJ1078" s="237">
        <f>BZ1078</f>
        <v/>
      </c>
      <c r="CK1078" s="223">
        <f>CA1078</f>
        <v/>
      </c>
      <c r="CL1078" s="237">
        <f>CC1078</f>
        <v/>
      </c>
      <c r="CM1078" s="394">
        <f>CD1078</f>
        <v/>
      </c>
      <c r="CN1078" s="1966"/>
      <c r="CO1078" s="1967"/>
      <c r="CP1078" s="7214">
        <f>IF(CF1078=""," ",IF(ABS(CE1078-CF1078)&lt;=0.1,"Valid","Not valid"))</f>
        <v/>
      </c>
      <c r="CQ1078" s="1674">
        <f> IF(CE1078="","",IF(AND(CE1078&lt;&gt;"",CF1078=""),IF(CE1078&gt;=0.8,"Medir+Sig Max","No"),IF(CF1078&lt;&gt;"",IF(CF1078&gt;=0.8,"Medir+Sig Max","No"),"")))</f>
        <v/>
      </c>
      <c r="CR1078" s="6927"/>
      <c r="CS1078" s="1674"/>
      <c r="CT1078" s="220">
        <f>IF(CO1078="",IF(AND(CE1078="",CF1078=""),"",IF(CF1078="",IF(DQ1078&gt;1,ROUND(DQ1078*CE1078,3),CE1078),IF(DQ1078&gt;1,ROUND(DQ1078*CF1078,3),CF1078))),IF(AND(CE1078="",CF1078=""),"",IF(CF1078="",IF(DQ1078&gt;1,ROUND(DQ1078*CE1078*(1/(CO1078)),3),CE1078*(1/(CO1078))),IF(DQ1078&gt;1,ROUND(DQ1078*CF1078*(1/(CO1078)),3),CF1078*(1/(CO1078))))))</f>
        <v/>
      </c>
      <c r="CU1078" s="224">
        <f>BY1078</f>
        <v/>
      </c>
      <c r="CV1078" s="237">
        <f>BZ1078</f>
        <v/>
      </c>
      <c r="CW1078" s="237">
        <f>CA1078</f>
        <v/>
      </c>
      <c r="CX1078" s="224">
        <f>CC1078</f>
        <v/>
      </c>
      <c r="CY1078" s="237">
        <f>CD1078</f>
        <v/>
      </c>
      <c r="CZ1078" s="7474">
        <f>IF(COUNTIF(Overview!K12:K14,TRUE)&gt;0,1.6,IF(COUNTIF(Overview!L12:L14,TRUE)&gt;0,8,0))</f>
        <v/>
      </c>
      <c r="DA1078" s="1666"/>
      <c r="DB1078" s="7483"/>
      <c r="DC1078" s="844">
        <f>IF(CT1078="","",IF(CT1078&gt;CZ1078,"Fail","Pass"))</f>
        <v/>
      </c>
      <c r="DD1078" s="402"/>
      <c r="DE1078" s="1565">
        <f>MyTimestamp(DC1078)</f>
        <v/>
      </c>
      <c r="DF1078" s="1531">
        <f>IF(COUNT(CE1078:CH1078)=1,15,IF(COUNT(CE1078:CH1078)=0,0,30))</f>
        <v/>
      </c>
      <c r="DG1078" s="1532">
        <f>IF(DF1078=0,0,2)</f>
        <v/>
      </c>
      <c r="DH1078" s="1866"/>
      <c r="DI1078" s="1866"/>
      <c r="DJ1078" s="1863"/>
      <c r="DK1078" s="1968"/>
      <c r="DL1078" s="1574">
        <f>10^(CN1078/20)*100-100</f>
        <v/>
      </c>
      <c r="DM1078" s="976"/>
      <c r="DN1078" s="1270"/>
      <c r="DO1078" s="976">
        <f>IF(DM1078="","",10^(DM1078/10))</f>
        <v/>
      </c>
      <c r="DP1078" s="976">
        <f>IF(ISNUMBER(DN1078)=FALSE,"",10^(DN1078/10))</f>
        <v/>
      </c>
      <c r="DQ1078" s="1578">
        <f>IF(AND(ISNUMBER(DO1078),ISNUMBER(DP1078)),IF(DO1078/DP1078&gt;1,ROUND((DO1078)/DP1078,3),1),1)</f>
        <v/>
      </c>
      <c r="DR1078" s="1541"/>
      <c r="DS1078" s="1541"/>
      <c r="DT1078" s="1541"/>
      <c r="DU1078" s="1541"/>
      <c r="DV1078" s="1541"/>
      <c r="DW1078" s="1541"/>
      <c r="DX1078" s="1541"/>
      <c r="DY1078" s="1541"/>
      <c r="DZ1078" s="1541"/>
      <c r="EA1078" s="1541"/>
      <c r="EB1078" s="1541"/>
      <c r="EC1078" s="1541"/>
      <c r="ED1078" s="1541"/>
      <c r="EE1078" s="1541"/>
      <c r="EF1078" s="1541"/>
      <c r="EG1078" s="1541"/>
      <c r="EH1078" s="1541"/>
      <c r="EI1078" s="1541"/>
      <c r="EJ1078" s="1541"/>
      <c r="EK1078" s="1541"/>
      <c r="EL1078" s="1541"/>
      <c r="EM1078" s="1541"/>
      <c r="EN1078" s="1541"/>
      <c r="EO1078" s="1541"/>
      <c r="EP1078" s="1541"/>
      <c r="EQ1078" s="1541"/>
      <c r="ER1078" s="1541"/>
      <c r="ES1078" s="1541"/>
      <c r="ET1078" s="1541"/>
      <c r="EU1078" s="1541"/>
      <c r="EV1078" s="1541"/>
    </row>
    <row r="1079" ht="15" x14ac:dyDescent="0.25">
      <c r="A1079" s="1541"/>
      <c r="B1079" s="1541"/>
      <c r="C1079"/>
      <c r="D1079" s="1486"/>
      <c r="E1079" s="1486"/>
      <c r="F1079" s="672" t="inlineStr">
        <is>
          <t>5.5</t>
        </is>
      </c>
      <c r="G1079" s="1497"/>
      <c r="H1079" s="130">
        <f>BV1079</f>
        <v/>
      </c>
      <c r="I1079" s="130">
        <f>BW1079</f>
        <v/>
      </c>
      <c r="J1079" s="1299" t="inlineStr">
        <is>
          <t>WLAN</t>
        </is>
      </c>
      <c r="K1079" s="1299" t="inlineStr">
        <is>
          <t>2.4 GHz</t>
        </is>
      </c>
      <c r="L1079" s="115"/>
      <c r="M1079" s="130"/>
      <c r="N1079" s="119"/>
      <c r="O1079" s="131"/>
      <c r="P1079" s="6597"/>
      <c r="Q1079" s="131"/>
      <c r="R1079" s="131"/>
      <c r="S1079" s="6593"/>
      <c r="T1079" s="130">
        <v>7</v>
      </c>
      <c r="U1079" s="6593">
        <v>2442</v>
      </c>
      <c r="V1079" s="119"/>
      <c r="W1079" s="1305"/>
      <c r="X1079" s="119"/>
      <c r="Y1079" s="119"/>
      <c r="Z1079" s="119"/>
      <c r="AA1079" s="115"/>
      <c r="AB1079" s="115"/>
      <c r="AC1079" s="1300">
        <f>IF(OR(BX1079="Close to Ear",BX1079="Close to Head"),"Head",IF(BX1079="Extremity","Extremity","Body"))</f>
        <v/>
      </c>
      <c r="AD1079" s="1301">
        <f>CA1079</f>
        <v/>
      </c>
      <c r="AE1079" s="1299">
        <f>CB1079</f>
        <v/>
      </c>
      <c r="AF1079" s="115"/>
      <c r="AG1079" s="1302">
        <f>IF(OR(AZ1079="",BA1079=""),"N/A",IF(DC1079="Pass","P","F"))</f>
        <v/>
      </c>
      <c r="AH1079" s="129"/>
      <c r="AI1079" s="129"/>
      <c r="AJ1079" s="129"/>
      <c r="AK1079" s="119"/>
      <c r="AL1079" s="115"/>
      <c r="AM1079" s="119"/>
      <c r="AN1079" s="119"/>
      <c r="AO1079" s="692"/>
      <c r="AP1079" s="692"/>
      <c r="AQ1079" s="692"/>
      <c r="AR1079" s="692"/>
      <c r="AS1079" s="692"/>
      <c r="AT1079" s="1303">
        <f>IF(AC1079="Extremity",IF(CG1079="","",CG1079),"")</f>
        <v/>
      </c>
      <c r="AU1079" s="1303">
        <f>IF(AC1079="Extremity",IF(CH1079="","",CH1079),"")</f>
        <v/>
      </c>
      <c r="AV1079" s="1304">
        <f>IF(AC1079="Extremity","",IF(CE1079="","",CE1079))</f>
        <v/>
      </c>
      <c r="AW1079" s="1304">
        <f>IF(AD1079="Extremity","",IF(CF1079="","",CF1079))</f>
        <v/>
      </c>
      <c r="AX1079" s="1305">
        <f>DL1079</f>
        <v/>
      </c>
      <c r="AY1079" s="1305">
        <f>DQ1079</f>
        <v/>
      </c>
      <c r="AZ1079" s="3377">
        <f>IF(AC1079="Extremity",IF(DA1079="","",DA1079),"")</f>
        <v/>
      </c>
      <c r="BA1079" s="3378">
        <f>IF(AC1079="Extremity","",IF(CT1079="","",CT1079))</f>
        <v/>
      </c>
      <c r="BB1079" s="1305">
        <f>IF(AC1079="Extremity",IF(DB1079="","",DB1079),"")</f>
        <v/>
      </c>
      <c r="BC1079" s="1304">
        <f>IF(AC1079="Extremity","",IF(CZ1079="","",CZ1079))</f>
        <v/>
      </c>
      <c r="BD1079" s="1305">
        <f>DD1079</f>
        <v/>
      </c>
      <c r="BE1079" s="132">
        <f>DE1079</f>
        <v/>
      </c>
      <c r="BF1079" s="133">
        <f>DF1079*60</f>
        <v/>
      </c>
      <c r="BG1079" s="121">
        <f>BE1079</f>
        <v/>
      </c>
      <c r="BH1079" s="133">
        <f>DG1079*60</f>
        <v/>
      </c>
      <c r="BI1079" s="133">
        <f>DH1079</f>
        <v/>
      </c>
      <c r="BJ1079" s="117"/>
      <c r="BK1079" s="812">
        <f>Overview!$E$7</f>
        <v/>
      </c>
      <c r="BL1079" s="117"/>
      <c r="BM1079" s="834">
        <f>DI1079</f>
        <v/>
      </c>
      <c r="BN1079" s="812">
        <f>Overview!$P$153</f>
        <v/>
      </c>
      <c r="BO1079" s="117"/>
      <c r="BP1079" s="117"/>
      <c r="BQ1079" s="115"/>
      <c r="BR1079" s="1478"/>
      <c r="BS1079" s="1541"/>
      <c r="BT1079" s="1864" t="inlineStr">
        <is>
          <t>WLAN</t>
        </is>
      </c>
      <c r="BU1079" s="1828" t="inlineStr">
        <is>
          <t>2.4 GHz</t>
        </is>
      </c>
      <c r="BV1079" s="906">
        <f>Overview!$H$31</f>
        <v/>
      </c>
      <c r="BW1079" s="1828"/>
      <c r="BX1079" s="1864" t="inlineStr">
        <is>
          <t>Body</t>
        </is>
      </c>
      <c r="BY1079" s="906"/>
      <c r="BZ1079" s="906"/>
      <c r="CA1079" s="1072" t="inlineStr">
        <is>
          <t>Right Edge</t>
        </is>
      </c>
      <c r="CB1079" s="1072">
        <v>5</v>
      </c>
      <c r="CC1079" s="877">
        <f>IF(COUNT('Conducted WiFi'!$AH$3:$AH$9)=0,7,INDEX('Conducted WiFi'!$T$3:$T$9,MATCH(MAX('Conducted WiFi'!$AH$3:$AH$9),'Conducted WiFi'!$AH$3:$AH$9,0)))</f>
        <v>7</v>
      </c>
      <c r="CD1079" s="1188">
        <f>IF(COUNT('Conducted WiFi'!$AH$3:$AH$9)=0,2442,INDEX('Conducted WiFi'!$U$3:$U$9,MATCH(MAX('Conducted WiFi'!$AH$3:$AH$9),'Conducted WiFi'!$AH$3:$AH$9,0)))</f>
        <v>2442</v>
      </c>
      <c r="CE1079" s="7237"/>
      <c r="CF1079" s="7237"/>
      <c r="CG1079" s="7245"/>
      <c r="CH1079" s="7245"/>
      <c r="CI1079" s="225">
        <f>BY1079</f>
        <v/>
      </c>
      <c r="CJ1079" s="237">
        <f>BZ1079</f>
        <v/>
      </c>
      <c r="CK1079" s="223">
        <f>CA1079</f>
        <v/>
      </c>
      <c r="CL1079" s="237">
        <f>CC1079</f>
        <v/>
      </c>
      <c r="CM1079" s="394">
        <f>CD1079</f>
        <v/>
      </c>
      <c r="CN1079" s="1966"/>
      <c r="CO1079" s="1967"/>
      <c r="CP1079" s="7214">
        <f>IF(CF1079=""," ",IF(ABS(CE1079-CF1079)&lt;=0.1,"Valid","Not valid"))</f>
        <v/>
      </c>
      <c r="CQ1079" s="1674">
        <f> IF(CE1079="","",IF(AND(CE1079&lt;&gt;"",CF1079=""),IF(CE1079&gt;=0.8,"Medir+Sig Max","No"),IF(CF1079&lt;&gt;"",IF(CF1079&gt;=0.8,"Medir+Sig Max","No"),"")))</f>
        <v/>
      </c>
      <c r="CR1079" s="6927"/>
      <c r="CS1079" s="1674"/>
      <c r="CT1079" s="220">
        <f>IF(CO1079="",IF(AND(CE1079="",CF1079=""),"",IF(CF1079="",IF(DQ1079&gt;1,ROUND(DQ1079*CE1079,3),CE1079),IF(DQ1079&gt;1,ROUND(DQ1079*CF1079,3),CF1079))),IF(AND(CE1079="",CF1079=""),"",IF(CF1079="",IF(DQ1079&gt;1,ROUND(DQ1079*CE1079*(1/(CO1079)),3),CE1079*(1/(CO1079))),IF(DQ1079&gt;1,ROUND(DQ1079*CF1079*(1/(CO1079)),3),CF1079*(1/(CO1079))))))</f>
        <v/>
      </c>
      <c r="CU1079" s="224">
        <f>BY1079</f>
        <v/>
      </c>
      <c r="CV1079" s="237">
        <f>BZ1079</f>
        <v/>
      </c>
      <c r="CW1079" s="237">
        <f>CA1079</f>
        <v/>
      </c>
      <c r="CX1079" s="224">
        <f>CC1079</f>
        <v/>
      </c>
      <c r="CY1079" s="237">
        <f>CD1079</f>
        <v/>
      </c>
      <c r="CZ1079" s="7474">
        <f>IF(COUNTIF(Overview!K12:K14,TRUE)&gt;0,1.6,IF(COUNTIF(Overview!L12:L14,TRUE)&gt;0,8,0))</f>
        <v/>
      </c>
      <c r="DA1079" s="1666"/>
      <c r="DB1079" s="7483"/>
      <c r="DC1079" s="844">
        <f>IF(CT1079="","",IF(CT1079&gt;CZ1079,"Fail","Pass"))</f>
        <v/>
      </c>
      <c r="DD1079" s="402"/>
      <c r="DE1079" s="1565">
        <f>MyTimestamp(DC1079)</f>
        <v/>
      </c>
      <c r="DF1079" s="1531">
        <f>IF(COUNT(CE1079:CH1079)=1,15,IF(COUNT(CE1079:CH1079)=0,0,30))</f>
        <v/>
      </c>
      <c r="DG1079" s="1532">
        <f>IF(DF1079=0,0,2)</f>
        <v/>
      </c>
      <c r="DH1079" s="1866"/>
      <c r="DI1079" s="1866"/>
      <c r="DJ1079" s="1863"/>
      <c r="DK1079" s="1968"/>
      <c r="DL1079" s="1574">
        <f>10^(CN1079/20)*100-100</f>
        <v/>
      </c>
      <c r="DM1079" s="976"/>
      <c r="DN1079" s="1271"/>
      <c r="DO1079" s="976">
        <f>IF(DM1079="","",10^(DM1079/10))</f>
        <v/>
      </c>
      <c r="DP1079" s="976">
        <f>IF(ISNUMBER(DN1079)=FALSE,"",10^(DN1079/10))</f>
        <v/>
      </c>
      <c r="DQ1079" s="1578">
        <f>IF(AND(ISNUMBER(DO1079),ISNUMBER(DP1079)),IF(DO1079/DP1079&gt;1,ROUND((DO1079)/DP1079,3),1),1)</f>
        <v/>
      </c>
      <c r="DR1079" s="1541"/>
      <c r="DS1079" s="1541"/>
      <c r="DT1079" s="1541"/>
      <c r="DU1079" s="1541"/>
      <c r="DV1079" s="1541"/>
      <c r="DW1079" s="1541"/>
      <c r="DX1079" s="1541"/>
      <c r="DY1079" s="1541"/>
      <c r="DZ1079" s="1541"/>
      <c r="EA1079" s="1541"/>
      <c r="EB1079" s="1541"/>
      <c r="EC1079" s="1541"/>
      <c r="ED1079" s="1541"/>
      <c r="EE1079" s="1541"/>
      <c r="EF1079" s="1541"/>
      <c r="EG1079" s="1541"/>
      <c r="EH1079" s="1541"/>
      <c r="EI1079" s="1541"/>
      <c r="EJ1079" s="1541"/>
      <c r="EK1079" s="1541"/>
      <c r="EL1079" s="1541"/>
      <c r="EM1079" s="1541"/>
      <c r="EN1079" s="1541"/>
      <c r="EO1079" s="1541"/>
      <c r="EP1079" s="1541"/>
      <c r="EQ1079" s="1541"/>
      <c r="ER1079" s="1541"/>
      <c r="ES1079" s="1541"/>
      <c r="ET1079" s="1541"/>
      <c r="EU1079" s="1541"/>
      <c r="EV1079" s="1541"/>
    </row>
    <row r="1080" ht="15" x14ac:dyDescent="0.25">
      <c r="A1080" s="1541"/>
      <c r="B1080" s="1541"/>
      <c r="C1080"/>
      <c r="D1080" s="1486"/>
      <c r="E1080" s="1486"/>
      <c r="F1080" s="672" t="inlineStr">
        <is>
          <t>5.5</t>
        </is>
      </c>
      <c r="G1080" s="1497"/>
      <c r="H1080" s="130">
        <f>BV1080</f>
        <v/>
      </c>
      <c r="I1080" s="130">
        <f>BW1080</f>
        <v/>
      </c>
      <c r="J1080" s="1299" t="inlineStr">
        <is>
          <t>WLAN</t>
        </is>
      </c>
      <c r="K1080" s="1299" t="inlineStr">
        <is>
          <t>2.4 GHz</t>
        </is>
      </c>
      <c r="L1080" s="115"/>
      <c r="M1080" s="130"/>
      <c r="N1080" s="119"/>
      <c r="O1080" s="131"/>
      <c r="P1080" s="6597"/>
      <c r="Q1080" s="131"/>
      <c r="R1080" s="131"/>
      <c r="S1080" s="6593"/>
      <c r="T1080" s="130">
        <v>7</v>
      </c>
      <c r="U1080" s="6593">
        <v>2442</v>
      </c>
      <c r="V1080" s="119"/>
      <c r="W1080" s="1305"/>
      <c r="X1080" s="119"/>
      <c r="Y1080" s="119"/>
      <c r="Z1080" s="119"/>
      <c r="AA1080" s="115"/>
      <c r="AB1080" s="115"/>
      <c r="AC1080" s="1300">
        <f>IF(OR(BX1080="Close to Ear",BX1080="Close to Head"),"Head",IF(BX1080="Extremity","Extremity","Body"))</f>
        <v/>
      </c>
      <c r="AD1080" s="1301">
        <f>CA1080</f>
        <v/>
      </c>
      <c r="AE1080" s="1299">
        <f>CB1080</f>
        <v/>
      </c>
      <c r="AF1080" s="115"/>
      <c r="AG1080" s="1302">
        <f>IF(OR(AZ1080="",BA1080=""),"N/A",IF(DC1080="Pass","P","F"))</f>
        <v/>
      </c>
      <c r="AH1080" s="129"/>
      <c r="AI1080" s="129"/>
      <c r="AJ1080" s="129"/>
      <c r="AK1080" s="119"/>
      <c r="AL1080" s="115"/>
      <c r="AM1080" s="119"/>
      <c r="AN1080" s="119"/>
      <c r="AO1080" s="692"/>
      <c r="AP1080" s="692"/>
      <c r="AQ1080" s="692"/>
      <c r="AR1080" s="692"/>
      <c r="AS1080" s="692"/>
      <c r="AT1080" s="1303">
        <f>IF(AC1080="Extremity",IF(CG1080="","",CG1080),"")</f>
        <v/>
      </c>
      <c r="AU1080" s="1303">
        <f>IF(AC1080="Extremity",IF(CH1080="","",CH1080),"")</f>
        <v/>
      </c>
      <c r="AV1080" s="1304">
        <f>IF(AC1080="Extremity","",IF(CE1080="","",CE1080))</f>
        <v/>
      </c>
      <c r="AW1080" s="1304">
        <f>IF(AD1080="Extremity","",IF(CF1080="","",CF1080))</f>
        <v/>
      </c>
      <c r="AX1080" s="1305">
        <f>DL1080</f>
        <v/>
      </c>
      <c r="AY1080" s="1305">
        <f>DQ1080</f>
        <v/>
      </c>
      <c r="AZ1080" s="3377">
        <f>IF(AC1080="Extremity",IF(DA1080="","",DA1080),"")</f>
        <v/>
      </c>
      <c r="BA1080" s="3378">
        <f>IF(AC1080="Extremity","",IF(CT1080="","",CT1080))</f>
        <v/>
      </c>
      <c r="BB1080" s="1305">
        <f>IF(AC1080="Extremity",IF(DB1080="","",DB1080),"")</f>
        <v/>
      </c>
      <c r="BC1080" s="1304">
        <f>IF(AC1080="Extremity","",IF(CZ1080="","",CZ1080))</f>
        <v/>
      </c>
      <c r="BD1080" s="1305">
        <f>DD1080</f>
        <v/>
      </c>
      <c r="BE1080" s="132">
        <f>DE1080</f>
        <v/>
      </c>
      <c r="BF1080" s="133">
        <f>DF1080*60</f>
        <v/>
      </c>
      <c r="BG1080" s="121">
        <f>BE1080</f>
        <v/>
      </c>
      <c r="BH1080" s="133">
        <f>DG1080*60</f>
        <v/>
      </c>
      <c r="BI1080" s="133">
        <f>DH1080</f>
        <v/>
      </c>
      <c r="BJ1080" s="117"/>
      <c r="BK1080" s="812">
        <f>Overview!$E$7</f>
        <v/>
      </c>
      <c r="BL1080" s="117"/>
      <c r="BM1080" s="834">
        <f>DI1080</f>
        <v/>
      </c>
      <c r="BN1080" s="812">
        <f>Overview!$P$153</f>
        <v/>
      </c>
      <c r="BO1080" s="117"/>
      <c r="BP1080" s="117"/>
      <c r="BQ1080" s="115"/>
      <c r="BR1080" s="1478"/>
      <c r="BS1080" s="1541"/>
      <c r="BT1080" s="1864" t="inlineStr">
        <is>
          <t>WLAN</t>
        </is>
      </c>
      <c r="BU1080" s="1828" t="inlineStr">
        <is>
          <t>2.4 GHz</t>
        </is>
      </c>
      <c r="BV1080" s="906">
        <f>Overview!$H$31</f>
        <v/>
      </c>
      <c r="BW1080" s="1828"/>
      <c r="BX1080" s="1864" t="inlineStr">
        <is>
          <t>Body</t>
        </is>
      </c>
      <c r="BY1080" s="906"/>
      <c r="BZ1080" s="906"/>
      <c r="CA1080" s="1072" t="inlineStr">
        <is>
          <t>Top Edge</t>
        </is>
      </c>
      <c r="CB1080" s="1072">
        <v>5</v>
      </c>
      <c r="CC1080" s="877">
        <f>IF(COUNT('Conducted WiFi'!$AH$3:$AH$9)=0,7,INDEX('Conducted WiFi'!$T$3:$T$9,MATCH(MAX('Conducted WiFi'!$AH$3:$AH$9),'Conducted WiFi'!$AH$3:$AH$9,0)))</f>
        <v>7</v>
      </c>
      <c r="CD1080" s="1188">
        <f>IF(COUNT('Conducted WiFi'!$AH$3:$AH$9)=0,2442,INDEX('Conducted WiFi'!$U$3:$U$9,MATCH(MAX('Conducted WiFi'!$AH$3:$AH$9),'Conducted WiFi'!$AH$3:$AH$9,0)))</f>
        <v>2442</v>
      </c>
      <c r="CE1080" s="7237"/>
      <c r="CF1080" s="7237"/>
      <c r="CG1080" s="7245"/>
      <c r="CH1080" s="7245"/>
      <c r="CI1080" s="225">
        <f>BY1080</f>
        <v/>
      </c>
      <c r="CJ1080" s="237">
        <f>BZ1080</f>
        <v/>
      </c>
      <c r="CK1080" s="223">
        <f>CA1080</f>
        <v/>
      </c>
      <c r="CL1080" s="237">
        <f>CC1080</f>
        <v/>
      </c>
      <c r="CM1080" s="394">
        <f>CD1080</f>
        <v/>
      </c>
      <c r="CN1080" s="1966"/>
      <c r="CO1080" s="1967"/>
      <c r="CP1080" s="7214">
        <f>IF(CF1080=""," ",IF(ABS(CE1080-CF1080)&lt;=0.1,"Valid","Not valid"))</f>
        <v/>
      </c>
      <c r="CQ1080" s="1674">
        <f> IF(CE1080="","",IF(AND(CE1080&lt;&gt;"",CF1080=""),IF(CE1080&gt;=0.8,"Medir+Sig Max","No"),IF(CF1080&lt;&gt;"",IF(CF1080&gt;=0.8,"Medir+Sig Max","No"),"")))</f>
        <v/>
      </c>
      <c r="CR1080" s="6927"/>
      <c r="CS1080" s="1674"/>
      <c r="CT1080" s="220">
        <f>IF(CO1080="",IF(AND(CE1080="",CF1080=""),"",IF(CF1080="",IF(DQ1080&gt;1,ROUND(DQ1080*CE1080,3),CE1080),IF(DQ1080&gt;1,ROUND(DQ1080*CF1080,3),CF1080))),IF(AND(CE1080="",CF1080=""),"",IF(CF1080="",IF(DQ1080&gt;1,ROUND(DQ1080*CE1080*(1/(CO1080)),3),CE1080*(1/(CO1080))),IF(DQ1080&gt;1,ROUND(DQ1080*CF1080*(1/(CO1080)),3),CF1080*(1/(CO1080))))))</f>
        <v/>
      </c>
      <c r="CU1080" s="224">
        <f>BY1080</f>
        <v/>
      </c>
      <c r="CV1080" s="237">
        <f>BZ1080</f>
        <v/>
      </c>
      <c r="CW1080" s="237">
        <f>CA1080</f>
        <v/>
      </c>
      <c r="CX1080" s="224">
        <f>CC1080</f>
        <v/>
      </c>
      <c r="CY1080" s="237">
        <f>CD1080</f>
        <v/>
      </c>
      <c r="CZ1080" s="7474">
        <f>IF(COUNTIF(Overview!K12:K14,TRUE)&gt;0,1.6,IF(COUNTIF(Overview!L12:L14,TRUE)&gt;0,8,0))</f>
        <v/>
      </c>
      <c r="DA1080" s="1666"/>
      <c r="DB1080" s="7483"/>
      <c r="DC1080" s="844">
        <f>IF(CT1080="","",IF(CT1080&gt;CZ1080,"Fail","Pass"))</f>
        <v/>
      </c>
      <c r="DD1080" s="402"/>
      <c r="DE1080" s="1565">
        <f>MyTimestamp(DC1080)</f>
        <v/>
      </c>
      <c r="DF1080" s="1531">
        <f>IF(COUNT(CE1080:CH1080)=1,15,IF(COUNT(CE1080:CH1080)=0,0,30))</f>
        <v/>
      </c>
      <c r="DG1080" s="1532">
        <f>IF(DF1080=0,0,2)</f>
        <v/>
      </c>
      <c r="DH1080" s="1866"/>
      <c r="DI1080" s="1866"/>
      <c r="DJ1080" s="1863"/>
      <c r="DK1080" s="1968"/>
      <c r="DL1080" s="1574">
        <f>10^(CN1080/20)*100-100</f>
        <v/>
      </c>
      <c r="DM1080" s="976"/>
      <c r="DN1080" s="1271"/>
      <c r="DO1080" s="976">
        <f>IF(DM1080="","",10^(DM1080/10))</f>
        <v/>
      </c>
      <c r="DP1080" s="976">
        <f>IF(ISNUMBER(DN1080)=FALSE,"",10^(DN1080/10))</f>
        <v/>
      </c>
      <c r="DQ1080" s="1578">
        <f>IF(AND(ISNUMBER(DO1080),ISNUMBER(DP1080)),IF(DO1080/DP1080&gt;1,ROUND((DO1080)/DP1080,3),1),1)</f>
        <v/>
      </c>
      <c r="DR1080" s="1541"/>
      <c r="DS1080" s="1541"/>
      <c r="DT1080" s="1541"/>
      <c r="DU1080" s="1541"/>
      <c r="DV1080" s="1541"/>
      <c r="DW1080" s="1541"/>
      <c r="DX1080" s="1541"/>
      <c r="DY1080" s="1541"/>
      <c r="DZ1080" s="1541"/>
      <c r="EA1080" s="1541"/>
      <c r="EB1080" s="1541"/>
      <c r="EC1080" s="1541"/>
      <c r="ED1080" s="1541"/>
      <c r="EE1080" s="1541"/>
      <c r="EF1080" s="1541"/>
      <c r="EG1080" s="1541"/>
      <c r="EH1080" s="1541"/>
      <c r="EI1080" s="1541"/>
      <c r="EJ1080" s="1541"/>
      <c r="EK1080" s="1541"/>
      <c r="EL1080" s="1541"/>
      <c r="EM1080" s="1541"/>
      <c r="EN1080" s="1541"/>
      <c r="EO1080" s="1541"/>
      <c r="EP1080" s="1541"/>
      <c r="EQ1080" s="1541"/>
      <c r="ER1080" s="1541"/>
      <c r="ES1080" s="1541"/>
      <c r="ET1080" s="1541"/>
      <c r="EU1080" s="1541"/>
      <c r="EV1080" s="1541"/>
    </row>
    <row r="1081" ht="15" x14ac:dyDescent="0.25">
      <c r="A1081" s="1541"/>
      <c r="B1081" s="1541"/>
      <c r="C1081"/>
      <c r="D1081" s="1486"/>
      <c r="E1081" s="1486"/>
      <c r="F1081" s="672" t="inlineStr">
        <is>
          <t>5.5</t>
        </is>
      </c>
      <c r="G1081" s="1497"/>
      <c r="H1081" s="130">
        <f>BV1081</f>
        <v/>
      </c>
      <c r="I1081" s="130">
        <f>BW1081</f>
        <v/>
      </c>
      <c r="J1081" s="1299" t="inlineStr">
        <is>
          <t>WLAN</t>
        </is>
      </c>
      <c r="K1081" s="1299" t="inlineStr">
        <is>
          <t>2.4 GHz</t>
        </is>
      </c>
      <c r="L1081" s="115"/>
      <c r="M1081" s="130"/>
      <c r="N1081" s="119"/>
      <c r="O1081" s="131"/>
      <c r="P1081" s="6597"/>
      <c r="Q1081" s="131"/>
      <c r="R1081" s="131"/>
      <c r="S1081" s="6593"/>
      <c r="T1081" s="130">
        <v>7</v>
      </c>
      <c r="U1081" s="6593">
        <v>2442</v>
      </c>
      <c r="V1081" s="119"/>
      <c r="W1081" s="1305"/>
      <c r="X1081" s="119"/>
      <c r="Y1081" s="119"/>
      <c r="Z1081" s="119"/>
      <c r="AA1081" s="115"/>
      <c r="AB1081" s="115"/>
      <c r="AC1081" s="1300">
        <f>IF(OR(BX1081="Close to Ear",BX1081="Close to Head"),"Head",IF(BX1081="Extremity","Extremity","Body"))</f>
        <v/>
      </c>
      <c r="AD1081" s="1301">
        <f>CA1081</f>
        <v/>
      </c>
      <c r="AE1081" s="1299">
        <f>CB1081</f>
        <v/>
      </c>
      <c r="AF1081" s="115"/>
      <c r="AG1081" s="1302">
        <f>IF(OR(AZ1081="",BA1081=""),"N/A",IF(DC1081="Pass","P","F"))</f>
        <v/>
      </c>
      <c r="AH1081" s="129"/>
      <c r="AI1081" s="129"/>
      <c r="AJ1081" s="129"/>
      <c r="AK1081" s="119"/>
      <c r="AL1081" s="115"/>
      <c r="AM1081" s="119"/>
      <c r="AN1081" s="119"/>
      <c r="AO1081" s="692"/>
      <c r="AP1081" s="692"/>
      <c r="AQ1081" s="692"/>
      <c r="AR1081" s="692"/>
      <c r="AS1081" s="692"/>
      <c r="AT1081" s="1303">
        <f>IF(AC1081="Extremity",IF(CG1081="","",CG1081),"")</f>
        <v/>
      </c>
      <c r="AU1081" s="1303">
        <f>IF(AC1081="Extremity",IF(CH1081="","",CH1081),"")</f>
        <v/>
      </c>
      <c r="AV1081" s="1304">
        <f>IF(AC1081="Extremity","",IF(CE1081="","",CE1081))</f>
        <v/>
      </c>
      <c r="AW1081" s="1304">
        <f>IF(AD1081="Extremity","",IF(CF1081="","",CF1081))</f>
        <v/>
      </c>
      <c r="AX1081" s="1305">
        <f>DL1081</f>
        <v/>
      </c>
      <c r="AY1081" s="1305">
        <f>DQ1081</f>
        <v/>
      </c>
      <c r="AZ1081" s="3377">
        <f>IF(AC1081="Extremity",IF(DA1081="","",DA1081),"")</f>
        <v/>
      </c>
      <c r="BA1081" s="3378">
        <f>IF(AC1081="Extremity","",IF(CT1081="","",CT1081))</f>
        <v/>
      </c>
      <c r="BB1081" s="1305">
        <f>IF(AC1081="Extremity",IF(DB1081="","",DB1081),"")</f>
        <v/>
      </c>
      <c r="BC1081" s="1304">
        <f>IF(AC1081="Extremity","",IF(CZ1081="","",CZ1081))</f>
        <v/>
      </c>
      <c r="BD1081" s="1305">
        <f>DD1081</f>
        <v/>
      </c>
      <c r="BE1081" s="132">
        <f>DE1081</f>
        <v/>
      </c>
      <c r="BF1081" s="133">
        <f>DF1081*60</f>
        <v/>
      </c>
      <c r="BG1081" s="121">
        <f>BE1081</f>
        <v/>
      </c>
      <c r="BH1081" s="133">
        <f>DG1081*60</f>
        <v/>
      </c>
      <c r="BI1081" s="133">
        <f>DH1081</f>
        <v/>
      </c>
      <c r="BJ1081" s="117"/>
      <c r="BK1081" s="812">
        <f>Overview!$E$7</f>
        <v/>
      </c>
      <c r="BL1081" s="117"/>
      <c r="BM1081" s="834">
        <f>DI1081</f>
        <v/>
      </c>
      <c r="BN1081" s="812">
        <f>Overview!$P$153</f>
        <v/>
      </c>
      <c r="BO1081" s="117"/>
      <c r="BP1081" s="117"/>
      <c r="BQ1081" s="115"/>
      <c r="BR1081" s="1478"/>
      <c r="BS1081" s="1541"/>
      <c r="BT1081" s="1864" t="inlineStr">
        <is>
          <t>WLAN</t>
        </is>
      </c>
      <c r="BU1081" s="1828" t="inlineStr">
        <is>
          <t>2.4 GHz</t>
        </is>
      </c>
      <c r="BV1081" s="906">
        <f>Overview!$H$31</f>
        <v/>
      </c>
      <c r="BW1081" s="1828"/>
      <c r="BX1081" s="1867" t="inlineStr">
        <is>
          <t>Body</t>
        </is>
      </c>
      <c r="BY1081" s="908"/>
      <c r="BZ1081" s="908"/>
      <c r="CA1081" s="1960" t="inlineStr">
        <is>
          <t>Bottom Edge</t>
        </is>
      </c>
      <c r="CB1081" s="1970">
        <v>5</v>
      </c>
      <c r="CC1081" s="1189">
        <f>IF(COUNT('Conducted WiFi'!$AH$3:$AH$9)=0,7,INDEX('Conducted WiFi'!$T$3:$T$9,MATCH(MAX('Conducted WiFi'!$AH$3:$AH$9),'Conducted WiFi'!$AH$3:$AH$9,0)))</f>
        <v>7</v>
      </c>
      <c r="CD1081" s="1190">
        <f>IF(COUNT('Conducted WiFi'!$AH$3:$AH$9)=0,2442,INDEX('Conducted WiFi'!$U$3:$U$9,MATCH(MAX('Conducted WiFi'!$AH$3:$AH$9),'Conducted WiFi'!$AH$3:$AH$9,0)))</f>
        <v>2442</v>
      </c>
      <c r="CE1081" s="7237"/>
      <c r="CF1081" s="7237"/>
      <c r="CG1081" s="7245"/>
      <c r="CH1081" s="7245"/>
      <c r="CI1081" s="225">
        <f>BY1081</f>
        <v/>
      </c>
      <c r="CJ1081" s="237">
        <f>BZ1081</f>
        <v/>
      </c>
      <c r="CK1081" s="223">
        <f>CA1081</f>
        <v/>
      </c>
      <c r="CL1081" s="237">
        <f>CC1081</f>
        <v/>
      </c>
      <c r="CM1081" s="394">
        <f>CD1081</f>
        <v/>
      </c>
      <c r="CN1081" s="1966"/>
      <c r="CO1081" s="1967"/>
      <c r="CP1081" s="7214">
        <f>IF(CF1081=""," ",IF(ABS(CE1081-CF1081)&lt;=0.1,"Valid","Not valid"))</f>
        <v/>
      </c>
      <c r="CQ1081" s="1674">
        <f> IF(CE1081="","",IF(AND(CE1081&lt;&gt;"",CF1081=""),IF(CE1081&gt;=0.8,"Medir+Sig Max","No"),IF(CF1081&lt;&gt;"",IF(CF1081&gt;=0.8,"Medir+Sig Max","No"),"")))</f>
        <v/>
      </c>
      <c r="CR1081" s="6927"/>
      <c r="CS1081" s="1674"/>
      <c r="CT1081" s="220">
        <f>IF(CO1081="",IF(AND(CE1081="",CF1081=""),"",IF(CF1081="",IF(DQ1081&gt;1,ROUND(DQ1081*CE1081,3),CE1081),IF(DQ1081&gt;1,ROUND(DQ1081*CF1081,3),CF1081))),IF(AND(CE1081="",CF1081=""),"",IF(CF1081="",IF(DQ1081&gt;1,ROUND(DQ1081*CE1081*(1/(CO1081)),3),CE1081*(1/(CO1081))),IF(DQ1081&gt;1,ROUND(DQ1081*CF1081*(1/(CO1081)),3),CF1081*(1/(CO1081))))))</f>
        <v/>
      </c>
      <c r="CU1081" s="224">
        <f>BY1081</f>
        <v/>
      </c>
      <c r="CV1081" s="237">
        <f>BZ1081</f>
        <v/>
      </c>
      <c r="CW1081" s="237">
        <f>CA1081</f>
        <v/>
      </c>
      <c r="CX1081" s="224">
        <f>CC1081</f>
        <v/>
      </c>
      <c r="CY1081" s="237">
        <f>CD1081</f>
        <v/>
      </c>
      <c r="CZ1081" s="7474">
        <f>IF(COUNTIF(Overview!K12:K14,TRUE)&gt;0,1.6,IF(COUNTIF(Overview!L12:L14,TRUE)&gt;0,8,0))</f>
        <v/>
      </c>
      <c r="DA1081" s="1666"/>
      <c r="DB1081" s="7483"/>
      <c r="DC1081" s="844">
        <f>IF(CT1081="","",IF(CT1081&gt;CZ1081,"Fail","Pass"))</f>
        <v/>
      </c>
      <c r="DD1081" s="402"/>
      <c r="DE1081" s="1565">
        <f>MyTimestamp(DC1081)</f>
        <v/>
      </c>
      <c r="DF1081" s="1531">
        <f>IF(COUNT(CE1081:CH1081)=1,15,IF(COUNT(CE1081:CH1081)=0,0,30))</f>
        <v/>
      </c>
      <c r="DG1081" s="1532">
        <f>IF(DF1081=0,0,2)</f>
        <v/>
      </c>
      <c r="DH1081" s="1866"/>
      <c r="DI1081" s="1866"/>
      <c r="DJ1081" s="1863"/>
      <c r="DK1081" s="1968"/>
      <c r="DL1081" s="1574">
        <f>10^(CN1081/20)*100-100</f>
        <v/>
      </c>
      <c r="DM1081" s="976"/>
      <c r="DN1081" s="1272"/>
      <c r="DO1081" s="976">
        <f>IF(DM1081="","",10^(DM1081/10))</f>
        <v/>
      </c>
      <c r="DP1081" s="976">
        <f>IF(ISNUMBER(DN1081)=FALSE,"",10^(DN1081/10))</f>
        <v/>
      </c>
      <c r="DQ1081" s="1578">
        <f>IF(AND(ISNUMBER(DO1081),ISNUMBER(DP1081)),IF(DO1081/DP1081&gt;1,ROUND((DO1081)/DP1081,3),1),1)</f>
        <v/>
      </c>
      <c r="DR1081" s="1541"/>
      <c r="DS1081" s="1541"/>
      <c r="DT1081" s="1541"/>
      <c r="DU1081" s="1541"/>
      <c r="DV1081" s="1541"/>
      <c r="DW1081" s="1541"/>
      <c r="DX1081" s="1541"/>
      <c r="DY1081" s="1541"/>
      <c r="DZ1081" s="1541"/>
      <c r="EA1081" s="1541"/>
      <c r="EB1081" s="1541"/>
      <c r="EC1081" s="1541"/>
      <c r="ED1081" s="1541"/>
      <c r="EE1081" s="1541"/>
      <c r="EF1081" s="1541"/>
      <c r="EG1081" s="1541"/>
      <c r="EH1081" s="1541"/>
      <c r="EI1081" s="1541"/>
      <c r="EJ1081" s="1541"/>
      <c r="EK1081" s="1541"/>
      <c r="EL1081" s="1541"/>
      <c r="EM1081" s="1541"/>
      <c r="EN1081" s="1541"/>
      <c r="EO1081" s="1541"/>
      <c r="EP1081" s="1541"/>
      <c r="EQ1081" s="1541"/>
      <c r="ER1081" s="1541"/>
      <c r="ES1081" s="1541"/>
      <c r="ET1081" s="1541"/>
      <c r="EU1081" s="1541"/>
      <c r="EV1081" s="1541"/>
    </row>
    <row r="1082" ht="15" x14ac:dyDescent="0.25">
      <c r="A1082" s="1541"/>
      <c r="B1082" s="1541"/>
      <c r="C1082"/>
      <c r="D1082" s="1486"/>
      <c r="E1082" s="1486"/>
      <c r="F1082" s="672" t="inlineStr">
        <is>
          <t>5.5</t>
        </is>
      </c>
      <c r="G1082" s="1497"/>
      <c r="H1082" s="130">
        <f>BV1082</f>
        <v/>
      </c>
      <c r="I1082" s="130">
        <f>BW1082</f>
        <v/>
      </c>
      <c r="J1082" s="1299" t="inlineStr">
        <is>
          <t>WLAN</t>
        </is>
      </c>
      <c r="K1082" s="1299" t="inlineStr">
        <is>
          <t>2.4 GHz</t>
        </is>
      </c>
      <c r="L1082" s="115"/>
      <c r="M1082" s="130"/>
      <c r="N1082" s="119"/>
      <c r="O1082" s="131"/>
      <c r="P1082" s="6597"/>
      <c r="Q1082" s="131"/>
      <c r="R1082" s="131"/>
      <c r="S1082" s="6593"/>
      <c r="T1082" s="130">
        <v>7</v>
      </c>
      <c r="U1082" s="6593">
        <v>2442</v>
      </c>
      <c r="V1082" s="119"/>
      <c r="W1082" s="1305"/>
      <c r="X1082" s="119"/>
      <c r="Y1082" s="119"/>
      <c r="Z1082" s="119"/>
      <c r="AA1082" s="115"/>
      <c r="AB1082" s="115"/>
      <c r="AC1082" s="1300">
        <f>IF(OR(BX1082="Close to Ear",BX1082="Close to Head"),"Head",IF(BX1082="Extremity","Extremity","Body"))</f>
        <v/>
      </c>
      <c r="AD1082" s="1301">
        <f>CA1082</f>
        <v/>
      </c>
      <c r="AE1082" s="1299">
        <f>CB1082</f>
        <v/>
      </c>
      <c r="AF1082" s="115"/>
      <c r="AG1082" s="1302">
        <f>IF(OR(AZ1082="",BA1082=""),"N/A",IF(DC1082="Pass","P","F"))</f>
        <v/>
      </c>
      <c r="AH1082" s="129"/>
      <c r="AI1082" s="129"/>
      <c r="AJ1082" s="129"/>
      <c r="AK1082" s="119"/>
      <c r="AL1082" s="115"/>
      <c r="AM1082" s="119"/>
      <c r="AN1082" s="119"/>
      <c r="AO1082" s="692"/>
      <c r="AP1082" s="692"/>
      <c r="AQ1082" s="692"/>
      <c r="AR1082" s="692"/>
      <c r="AS1082" s="692"/>
      <c r="AT1082" s="1303">
        <f>IF(AC1082="Extremity",IF(CG1082="","",CG1082),"")</f>
        <v/>
      </c>
      <c r="AU1082" s="1303">
        <f>IF(AC1082="Extremity",IF(CH1082="","",CH1082),"")</f>
        <v/>
      </c>
      <c r="AV1082" s="1304">
        <f>IF(AC1082="Extremity","",IF(CE1082="","",CE1082))</f>
        <v/>
      </c>
      <c r="AW1082" s="1304">
        <f>IF(AD1082="Extremity","",IF(CF1082="","",CF1082))</f>
        <v/>
      </c>
      <c r="AX1082" s="1305">
        <f>DL1082</f>
        <v/>
      </c>
      <c r="AY1082" s="1305">
        <f>DQ1082</f>
        <v/>
      </c>
      <c r="AZ1082" s="3377">
        <f>IF(AC1082="Extremity",IF(DA1082="","",DA1082),"")</f>
        <v/>
      </c>
      <c r="BA1082" s="3378">
        <f>IF(AC1082="Extremity","",IF(CT1082="","",CT1082))</f>
        <v/>
      </c>
      <c r="BB1082" s="1305">
        <f>IF(AC1082="Extremity",IF(DB1082="","",DB1082),"")</f>
        <v/>
      </c>
      <c r="BC1082" s="1304">
        <f>IF(AC1082="Extremity","",IF(CZ1082="","",CZ1082))</f>
        <v/>
      </c>
      <c r="BD1082" s="1305">
        <f>DD1082</f>
        <v/>
      </c>
      <c r="BE1082" s="132">
        <f>DE1082</f>
        <v/>
      </c>
      <c r="BF1082" s="133">
        <f>DF1082*60</f>
        <v/>
      </c>
      <c r="BG1082" s="121">
        <f>BE1082</f>
        <v/>
      </c>
      <c r="BH1082" s="133">
        <f>DG1082*60</f>
        <v/>
      </c>
      <c r="BI1082" s="133">
        <f>DH1082</f>
        <v/>
      </c>
      <c r="BJ1082" s="117"/>
      <c r="BK1082" s="812">
        <f>Overview!$E$7</f>
        <v/>
      </c>
      <c r="BL1082" s="117"/>
      <c r="BM1082" s="834">
        <f>DI1082</f>
        <v/>
      </c>
      <c r="BN1082" s="812">
        <f>Overview!$P$153</f>
        <v/>
      </c>
      <c r="BO1082" s="117"/>
      <c r="BP1082" s="117"/>
      <c r="BQ1082" s="115"/>
      <c r="BR1082" s="1478"/>
      <c r="BS1082" s="1541"/>
      <c r="BT1082" s="1864" t="inlineStr">
        <is>
          <t>WLAN</t>
        </is>
      </c>
      <c r="BU1082" s="1828" t="inlineStr">
        <is>
          <t>2.4 GHz</t>
        </is>
      </c>
      <c r="BV1082" s="906">
        <f>Overview!$H$31</f>
        <v/>
      </c>
      <c r="BW1082" s="1828"/>
      <c r="BX1082" s="1864" t="inlineStr">
        <is>
          <t>Body</t>
        </is>
      </c>
      <c r="BY1082" s="1198"/>
      <c r="BZ1082" s="1198"/>
      <c r="CA1082" s="1199" t="str">
        <f>IF(COUNT(CF1076:CF1081)=0,IF(COUNT(CE1076:CE1081)=0,"TBD",VLOOKUP(MAX(CE1076:CE1081),CE1076:CK1081,7,FALSE)),VLOOKUP(MAX(CF1076:CF1081),CF1076:CK1081,6,FALSE))</f>
        <v>TBD</v>
      </c>
      <c r="CB1082" s="1971">
        <v>5</v>
      </c>
      <c r="CC1082" s="1198">
        <f>IF(COUNT('Conducted WiFi'!$AH$3:$AH$9)=0,7,INDEX('Conducted WiFi'!$T$3:$T$9,MATCH(MAX('Conducted WiFi'!$AH$3:$AH$9),'Conducted WiFi'!$AH$3:$AH$9,0)))</f>
        <v>7</v>
      </c>
      <c r="CD1082" s="1198">
        <f>IF(COUNT('Conducted WiFi'!$AH$3:$AH$9)=0,2442,INDEX('Conducted WiFi'!$U$3:$U$9,MATCH(MAX('Conducted WiFi'!$AH$3:$AH$9),'Conducted WiFi'!$AH$3:$AH$9,0)))</f>
        <v>2442</v>
      </c>
      <c r="CE1082" s="7237"/>
      <c r="CF1082" s="7237"/>
      <c r="CG1082" s="7245"/>
      <c r="CH1082" s="7245"/>
      <c r="CI1082" s="225">
        <f>BY1082</f>
        <v/>
      </c>
      <c r="CJ1082" s="237">
        <f>BZ1082</f>
        <v/>
      </c>
      <c r="CK1082" s="223">
        <f>CA1082</f>
        <v/>
      </c>
      <c r="CL1082" s="237">
        <f>CC1082</f>
        <v/>
      </c>
      <c r="CM1082" s="394">
        <f>CD1082</f>
        <v/>
      </c>
      <c r="CN1082" s="1966"/>
      <c r="CO1082" s="1967"/>
      <c r="CP1082" s="7214">
        <f>IF(CF1082=""," ",IF(ABS(CE1082-CF1082)&lt;=0.1,"Valid","Not valid"))</f>
        <v/>
      </c>
      <c r="CQ1082" s="1674">
        <f> IF(CE1082="","",IF(AND(CE1082&lt;&gt;"",CF1082=""),IF(CE1082&gt;=0.8,"Medir+Sig Max","No"),IF(CF1082&lt;&gt;"",IF(CF1082&gt;=0.8,"Medir+Sig Max","No"),"")))</f>
        <v/>
      </c>
      <c r="CR1082" s="6927"/>
      <c r="CS1082" s="1674"/>
      <c r="CT1082" s="220">
        <f>IF(CO1082="",IF(AND(CE1082="",CF1082=""),"",IF(CF1082="",IF(DQ1082&gt;1,ROUND(DQ1082*CE1082,3),CE1082),IF(DQ1082&gt;1,ROUND(DQ1082*CF1082,3),CF1082))),IF(AND(CE1082="",CF1082=""),"",IF(CF1082="",IF(DQ1082&gt;1,ROUND(DQ1082*CE1082*(1/(CO1082)),3),CE1082*(1/(CO1082))),IF(DQ1082&gt;1,ROUND(DQ1082*CF1082*(1/(CO1082)),3),CF1082*(1/(CO1082))))))</f>
        <v/>
      </c>
      <c r="CU1082" s="224">
        <f>BY1082</f>
        <v/>
      </c>
      <c r="CV1082" s="237">
        <f>BZ1082</f>
        <v/>
      </c>
      <c r="CW1082" s="237">
        <f>CA1082</f>
        <v/>
      </c>
      <c r="CX1082" s="224">
        <f>CC1082</f>
        <v/>
      </c>
      <c r="CY1082" s="237">
        <f>CD1082</f>
        <v/>
      </c>
      <c r="CZ1082" s="7474">
        <f>IF(COUNTIF(Overview!K12:K14,TRUE)&gt;0,1.6,IF(COUNTIF(Overview!L12:L14,TRUE)&gt;0,8,0))</f>
        <v/>
      </c>
      <c r="DA1082" s="1666"/>
      <c r="DB1082" s="7483"/>
      <c r="DC1082" s="844">
        <f>IF(CT1082="","",IF(CT1082&gt;CZ1082,"Fail","Pass"))</f>
        <v/>
      </c>
      <c r="DD1082" s="402"/>
      <c r="DE1082" s="1565">
        <f>MyTimestamp(DC1082)</f>
        <v/>
      </c>
      <c r="DF1082" s="1531">
        <f>IF(COUNT(CE1082:CH1082)=1,15,IF(COUNT(CE1082:CH1082)=0,0,30))</f>
        <v/>
      </c>
      <c r="DG1082" s="1532">
        <f>IF(DF1082=0,0,2)</f>
        <v/>
      </c>
      <c r="DH1082" s="1866"/>
      <c r="DI1082" s="1866"/>
      <c r="DJ1082" s="1863"/>
      <c r="DK1082" s="1968"/>
      <c r="DL1082" s="1574">
        <f>10^(CN1082/20)*100-100</f>
        <v/>
      </c>
      <c r="DM1082" s="976"/>
      <c r="DN1082" s="1273"/>
      <c r="DO1082" s="976">
        <f>IF(DM1082="","",10^(DM1082/10))</f>
        <v/>
      </c>
      <c r="DP1082" s="976">
        <f>IF(ISNUMBER(DN1082)=FALSE,"",10^(DN1082/10))</f>
        <v/>
      </c>
      <c r="DQ1082" s="1578">
        <f>IF(AND(ISNUMBER(DO1082),ISNUMBER(DP1082)),IF(DO1082/DP1082&gt;1,ROUND((DO1082)/DP1082,3),1),1)</f>
        <v/>
      </c>
      <c r="DR1082" s="1541"/>
      <c r="DS1082" s="1541"/>
      <c r="DT1082" s="1541"/>
      <c r="DU1082" s="1541"/>
      <c r="DV1082" s="1541"/>
      <c r="DW1082" s="1541"/>
      <c r="DX1082" s="1541"/>
      <c r="DY1082" s="1541"/>
      <c r="DZ1082" s="1541"/>
      <c r="EA1082" s="1541"/>
      <c r="EB1082" s="1541"/>
      <c r="EC1082" s="1541"/>
      <c r="ED1082" s="1541"/>
      <c r="EE1082" s="1541"/>
      <c r="EF1082" s="1541"/>
      <c r="EG1082" s="1541"/>
      <c r="EH1082" s="1541"/>
      <c r="EI1082" s="1541"/>
      <c r="EJ1082" s="1541"/>
      <c r="EK1082" s="1541"/>
      <c r="EL1082" s="1541"/>
      <c r="EM1082" s="1541"/>
      <c r="EN1082" s="1541"/>
      <c r="EO1082" s="1541"/>
      <c r="EP1082" s="1541"/>
      <c r="EQ1082" s="1541"/>
      <c r="ER1082" s="1541"/>
      <c r="ES1082" s="1541"/>
      <c r="ET1082" s="1541"/>
      <c r="EU1082" s="1541"/>
      <c r="EV1082" s="1541"/>
    </row>
    <row r="1083" ht="15" x14ac:dyDescent="0.25">
      <c r="A1083" s="1541"/>
      <c r="B1083" s="1541"/>
      <c r="C1083"/>
      <c r="D1083" s="1486"/>
      <c r="E1083" s="1486"/>
      <c r="F1083" s="672" t="inlineStr">
        <is>
          <t>5.5</t>
        </is>
      </c>
      <c r="G1083" s="1497"/>
      <c r="H1083" s="130">
        <f>BV1083</f>
        <v/>
      </c>
      <c r="I1083" s="130">
        <f>BW1083</f>
        <v/>
      </c>
      <c r="J1083" s="1299" t="inlineStr">
        <is>
          <t>WLAN</t>
        </is>
      </c>
      <c r="K1083" s="1299" t="inlineStr">
        <is>
          <t>2.4 GHz</t>
        </is>
      </c>
      <c r="L1083" s="115"/>
      <c r="M1083" s="130"/>
      <c r="N1083" s="119"/>
      <c r="O1083" s="131"/>
      <c r="P1083" s="6597"/>
      <c r="Q1083" s="131"/>
      <c r="R1083" s="131"/>
      <c r="S1083" s="6593"/>
      <c r="T1083" s="130">
        <v>7</v>
      </c>
      <c r="U1083" s="6593">
        <v>2442</v>
      </c>
      <c r="V1083" s="119"/>
      <c r="W1083" s="1305"/>
      <c r="X1083" s="119"/>
      <c r="Y1083" s="119"/>
      <c r="Z1083" s="119"/>
      <c r="AA1083" s="115"/>
      <c r="AB1083" s="115"/>
      <c r="AC1083" s="1300">
        <f>IF(OR(BX1083="Close to Ear",BX1083="Close to Head"),"Head",IF(BX1083="Extremity","Extremity","Body"))</f>
        <v/>
      </c>
      <c r="AD1083" s="1301">
        <f>CA1083</f>
        <v/>
      </c>
      <c r="AE1083" s="1299">
        <f>CB1083</f>
        <v/>
      </c>
      <c r="AF1083" s="115"/>
      <c r="AG1083" s="1302">
        <f>IF(OR(AZ1083="",BA1083=""),"N/A",IF(DC1083="Pass","P","F"))</f>
        <v/>
      </c>
      <c r="AH1083" s="129"/>
      <c r="AI1083" s="129"/>
      <c r="AJ1083" s="129"/>
      <c r="AK1083" s="119"/>
      <c r="AL1083" s="115"/>
      <c r="AM1083" s="119"/>
      <c r="AN1083" s="119"/>
      <c r="AO1083" s="692"/>
      <c r="AP1083" s="692"/>
      <c r="AQ1083" s="692"/>
      <c r="AR1083" s="692"/>
      <c r="AS1083" s="692"/>
      <c r="AT1083" s="1303">
        <f>IF(AC1083="Extremity",IF(CG1083="","",CG1083),"")</f>
        <v/>
      </c>
      <c r="AU1083" s="1303">
        <f>IF(AC1083="Extremity",IF(CH1083="","",CH1083),"")</f>
        <v/>
      </c>
      <c r="AV1083" s="1304">
        <f>IF(AC1083="Extremity","",IF(CE1083="","",CE1083))</f>
        <v/>
      </c>
      <c r="AW1083" s="1304">
        <f>IF(AD1083="Extremity","",IF(CF1083="","",CF1083))</f>
        <v/>
      </c>
      <c r="AX1083" s="1305">
        <f>DL1083</f>
        <v/>
      </c>
      <c r="AY1083" s="1305">
        <f>DQ1083</f>
        <v/>
      </c>
      <c r="AZ1083" s="3377">
        <f>IF(AC1083="Extremity",IF(DA1083="","",DA1083),"")</f>
        <v/>
      </c>
      <c r="BA1083" s="3378">
        <f>IF(AC1083="Extremity","",IF(CT1083="","",CT1083))</f>
        <v/>
      </c>
      <c r="BB1083" s="1305">
        <f>IF(AC1083="Extremity",IF(DB1083="","",DB1083),"")</f>
        <v/>
      </c>
      <c r="BC1083" s="1304">
        <f>IF(AC1083="Extremity","",IF(CZ1083="","",CZ1083))</f>
        <v/>
      </c>
      <c r="BD1083" s="1305">
        <f>DD1083</f>
        <v/>
      </c>
      <c r="BE1083" s="132">
        <f>DE1083</f>
        <v/>
      </c>
      <c r="BF1083" s="133">
        <f>DF1083*60</f>
        <v/>
      </c>
      <c r="BG1083" s="121">
        <f>BE1083</f>
        <v/>
      </c>
      <c r="BH1083" s="133">
        <f>DG1083*60</f>
        <v/>
      </c>
      <c r="BI1083" s="133">
        <f>DH1083</f>
        <v/>
      </c>
      <c r="BJ1083" s="117"/>
      <c r="BK1083" s="812">
        <f>Overview!$E$7</f>
        <v/>
      </c>
      <c r="BL1083" s="117"/>
      <c r="BM1083" s="834">
        <f>DI1083</f>
        <v/>
      </c>
      <c r="BN1083" s="812">
        <f>Overview!$P$153</f>
        <v/>
      </c>
      <c r="BO1083" s="117"/>
      <c r="BP1083" s="117"/>
      <c r="BQ1083" s="115"/>
      <c r="BR1083" s="1478"/>
      <c r="BS1083" s="1541"/>
      <c r="BT1083" s="1864" t="inlineStr">
        <is>
          <t>WLAN</t>
        </is>
      </c>
      <c r="BU1083" s="1828" t="inlineStr">
        <is>
          <t>2.4 GHz</t>
        </is>
      </c>
      <c r="BV1083" s="906">
        <f>Overview!$H$31</f>
        <v/>
      </c>
      <c r="BW1083" s="1828"/>
      <c r="BX1083" s="1864" t="inlineStr">
        <is>
          <t>Body</t>
        </is>
      </c>
      <c r="BY1083" s="1198"/>
      <c r="BZ1083" s="1198"/>
      <c r="CA1083" s="1199" t="str">
        <f>CA1082</f>
        <v>TBD</v>
      </c>
      <c r="CB1083" s="1971">
        <v>5</v>
      </c>
      <c r="CC1083" s="1198">
        <f>IF(COUNT('Conducted WiFi'!$AH$3:$AH$9)=0,7,INDEX('Conducted WiFi'!$T$3:$T$9,MATCH(MAX('Conducted WiFi'!$AH$3:$AH$9),'Conducted WiFi'!$AH$3:$AH$9,0)))</f>
        <v>7</v>
      </c>
      <c r="CD1083" s="1191">
        <f>IF(COUNT('Conducted WiFi'!$AH$3:$AH$9)=0,2442,INDEX('Conducted WiFi'!$U$3:$U$9,MATCH(MAX('Conducted WiFi'!$AH$3:$AH$9),'Conducted WiFi'!$AH$3:$AH$9,0)))</f>
        <v>2442</v>
      </c>
      <c r="CE1083" s="7237"/>
      <c r="CF1083" s="7237"/>
      <c r="CG1083" s="7245"/>
      <c r="CH1083" s="7245"/>
      <c r="CI1083" s="225">
        <f>BY1083</f>
        <v/>
      </c>
      <c r="CJ1083" s="237">
        <f>BZ1083</f>
        <v/>
      </c>
      <c r="CK1083" s="223">
        <f>CA1083</f>
        <v/>
      </c>
      <c r="CL1083" s="237">
        <f>CC1083</f>
        <v/>
      </c>
      <c r="CM1083" s="394">
        <f>CD1083</f>
        <v/>
      </c>
      <c r="CN1083" s="1966"/>
      <c r="CO1083" s="1967"/>
      <c r="CP1083" s="7214">
        <f>IF(CF1083=""," ",IF(ABS(CE1083-CF1083)&lt;=0.1,"Valid","Not valid"))</f>
        <v/>
      </c>
      <c r="CQ1083" s="1674">
        <f> IF(CE1083="","",IF(AND(CE1083&lt;&gt;"",CF1083=""),IF(CE1083&gt;=0.8,"Medir+Sig Max","No"),IF(CF1083&lt;&gt;"",IF(CF1083&gt;=0.8,"Medir+Sig Max","No"),"")))</f>
        <v/>
      </c>
      <c r="CR1083" s="6927"/>
      <c r="CS1083" s="1674"/>
      <c r="CT1083" s="220">
        <f>IF(CO1083="",IF(AND(CE1083="",CF1083=""),"",IF(CF1083="",IF(DQ1083&gt;1,ROUND(DQ1083*CE1083,3),CE1083),IF(DQ1083&gt;1,ROUND(DQ1083*CF1083,3),CF1083))),IF(AND(CE1083="",CF1083=""),"",IF(CF1083="",IF(DQ1083&gt;1,ROUND(DQ1083*CE1083*(1/(CO1083)),3),CE1083*(1/(CO1083))),IF(DQ1083&gt;1,ROUND(DQ1083*CF1083*(1/(CO1083)),3),CF1083*(1/(CO1083))))))</f>
        <v/>
      </c>
      <c r="CU1083" s="224">
        <f>BY1083</f>
        <v/>
      </c>
      <c r="CV1083" s="237">
        <f>BZ1083</f>
        <v/>
      </c>
      <c r="CW1083" s="237">
        <f>CA1083</f>
        <v/>
      </c>
      <c r="CX1083" s="224">
        <f>CC1083</f>
        <v/>
      </c>
      <c r="CY1083" s="237">
        <f>CD1083</f>
        <v/>
      </c>
      <c r="CZ1083" s="7474">
        <f>IF(COUNTIF(Overview!K12:K14,TRUE)&gt;0,1.6,IF(COUNTIF(Overview!L12:L14,TRUE)&gt;0,8,0))</f>
        <v/>
      </c>
      <c r="DA1083" s="1666"/>
      <c r="DB1083" s="7483"/>
      <c r="DC1083" s="844">
        <f>IF(CT1083="","",IF(CT1083&gt;CZ1083,"Fail","Pass"))</f>
        <v/>
      </c>
      <c r="DD1083" s="402"/>
      <c r="DE1083" s="1565">
        <f>MyTimestamp(DC1083)</f>
        <v/>
      </c>
      <c r="DF1083" s="1531">
        <f>IF(COUNT(CE1083:CH1083)=1,15,IF(COUNT(CE1083:CH1083)=0,0,30))</f>
        <v/>
      </c>
      <c r="DG1083" s="1532">
        <f>IF(DF1083=0,0,2)</f>
        <v/>
      </c>
      <c r="DH1083" s="1866"/>
      <c r="DI1083" s="1866"/>
      <c r="DJ1083" s="1863"/>
      <c r="DK1083" s="1968"/>
      <c r="DL1083" s="1574">
        <f>10^(CN1083/20)*100-100</f>
        <v/>
      </c>
      <c r="DM1083" s="976"/>
      <c r="DN1083" s="1273"/>
      <c r="DO1083" s="976">
        <f>IF(DM1083="","",10^(DM1083/10))</f>
        <v/>
      </c>
      <c r="DP1083" s="976">
        <f>IF(ISNUMBER(DN1083)=FALSE,"",10^(DN1083/10))</f>
        <v/>
      </c>
      <c r="DQ1083" s="1578">
        <f>IF(AND(ISNUMBER(DO1083),ISNUMBER(DP1083)),IF(DO1083/DP1083&gt;1,ROUND((DO1083)/DP1083,3),1),1)</f>
        <v/>
      </c>
      <c r="DR1083" s="1541"/>
      <c r="DS1083" s="1541"/>
      <c r="DT1083" s="1541"/>
      <c r="DU1083" s="1541"/>
      <c r="DV1083" s="1541"/>
      <c r="DW1083" s="1541"/>
      <c r="DX1083" s="1541"/>
      <c r="DY1083" s="1541"/>
      <c r="DZ1083" s="1541"/>
      <c r="EA1083" s="1541"/>
      <c r="EB1083" s="1541"/>
      <c r="EC1083" s="1541"/>
      <c r="ED1083" s="1541"/>
      <c r="EE1083" s="1541"/>
      <c r="EF1083" s="1541"/>
      <c r="EG1083" s="1541"/>
      <c r="EH1083" s="1541"/>
      <c r="EI1083" s="1541"/>
      <c r="EJ1083" s="1541"/>
      <c r="EK1083" s="1541"/>
      <c r="EL1083" s="1541"/>
      <c r="EM1083" s="1541"/>
      <c r="EN1083" s="1541"/>
      <c r="EO1083" s="1541"/>
      <c r="EP1083" s="1541"/>
      <c r="EQ1083" s="1541"/>
      <c r="ER1083" s="1541"/>
      <c r="ES1083" s="1541"/>
      <c r="ET1083" s="1541"/>
      <c r="EU1083" s="1541"/>
      <c r="EV1083" s="1541"/>
    </row>
    <row r="1084" ht="15" x14ac:dyDescent="0.25">
      <c r="A1084" s="1541"/>
      <c r="B1084" s="1541"/>
      <c r="C1084"/>
      <c r="D1084" s="1486"/>
      <c r="E1084" s="1486"/>
      <c r="F1084" s="672" t="inlineStr">
        <is>
          <t>5.5</t>
        </is>
      </c>
      <c r="G1084" s="1497"/>
      <c r="H1084" s="130">
        <f>BV1084</f>
        <v/>
      </c>
      <c r="I1084" s="130">
        <f>BW1084</f>
        <v/>
      </c>
      <c r="J1084" s="1299" t="inlineStr">
        <is>
          <t>WLAN</t>
        </is>
      </c>
      <c r="K1084" s="1299" t="inlineStr">
        <is>
          <t>2.4 GHz</t>
        </is>
      </c>
      <c r="L1084" s="115"/>
      <c r="M1084" s="130"/>
      <c r="N1084" s="119"/>
      <c r="O1084" s="131"/>
      <c r="P1084" s="6597"/>
      <c r="Q1084" s="131"/>
      <c r="R1084" s="131"/>
      <c r="S1084" s="6593"/>
      <c r="T1084" s="130">
        <v>7</v>
      </c>
      <c r="U1084" s="6593">
        <v>2442</v>
      </c>
      <c r="V1084" s="119"/>
      <c r="W1084" s="1305"/>
      <c r="X1084" s="119"/>
      <c r="Y1084" s="119"/>
      <c r="Z1084" s="119"/>
      <c r="AA1084" s="115"/>
      <c r="AB1084" s="115"/>
      <c r="AC1084" s="1300">
        <f>IF(OR(BX1084="Close to Ear",BX1084="Close to Head"),"Head",IF(BX1084="Extremity","Extremity","Body"))</f>
        <v/>
      </c>
      <c r="AD1084" s="1301">
        <f>CA1084</f>
        <v/>
      </c>
      <c r="AE1084" s="1299">
        <f>CB1084</f>
        <v/>
      </c>
      <c r="AF1084" s="115"/>
      <c r="AG1084" s="1302">
        <f>IF(OR(AZ1084="",BA1084=""),"N/A",IF(DC1084="Pass","P","F"))</f>
        <v/>
      </c>
      <c r="AH1084" s="129"/>
      <c r="AI1084" s="129"/>
      <c r="AJ1084" s="129"/>
      <c r="AK1084" s="119"/>
      <c r="AL1084" s="115"/>
      <c r="AM1084" s="119"/>
      <c r="AN1084" s="119"/>
      <c r="AO1084" s="692"/>
      <c r="AP1084" s="692"/>
      <c r="AQ1084" s="692"/>
      <c r="AR1084" s="692"/>
      <c r="AS1084" s="692"/>
      <c r="AT1084" s="1303">
        <f>IF(AC1084="Extremity",IF(CG1084="","",CG1084),"")</f>
        <v/>
      </c>
      <c r="AU1084" s="1303">
        <f>IF(AC1084="Extremity",IF(CH1084="","",CH1084),"")</f>
        <v/>
      </c>
      <c r="AV1084" s="1304">
        <f>IF(AC1084="Extremity","",IF(CE1084="","",CE1084))</f>
        <v/>
      </c>
      <c r="AW1084" s="1304">
        <f>IF(AD1084="Extremity","",IF(CF1084="","",CF1084))</f>
        <v/>
      </c>
      <c r="AX1084" s="1305">
        <f>DL1084</f>
        <v/>
      </c>
      <c r="AY1084" s="1305">
        <f>DQ1084</f>
        <v/>
      </c>
      <c r="AZ1084" s="3377">
        <f>IF(AC1084="Extremity",IF(DA1084="","",DA1084),"")</f>
        <v/>
      </c>
      <c r="BA1084" s="3378">
        <f>IF(AC1084="Extremity","",IF(CT1084="","",CT1084))</f>
        <v/>
      </c>
      <c r="BB1084" s="1305">
        <f>IF(AC1084="Extremity",IF(DB1084="","",DB1084),"")</f>
        <v/>
      </c>
      <c r="BC1084" s="1304">
        <f>IF(AC1084="Extremity","",IF(CZ1084="","",CZ1084))</f>
        <v/>
      </c>
      <c r="BD1084" s="1305">
        <f>DD1084</f>
        <v/>
      </c>
      <c r="BE1084" s="132">
        <f>DE1084</f>
        <v/>
      </c>
      <c r="BF1084" s="133">
        <f>DF1084*60</f>
        <v/>
      </c>
      <c r="BG1084" s="121">
        <f>BE1084</f>
        <v/>
      </c>
      <c r="BH1084" s="133">
        <f>DG1084*60</f>
        <v/>
      </c>
      <c r="BI1084" s="133">
        <f>DH1084</f>
        <v/>
      </c>
      <c r="BJ1084" s="117"/>
      <c r="BK1084" s="812">
        <f>Overview!$E$7</f>
        <v/>
      </c>
      <c r="BL1084" s="117"/>
      <c r="BM1084" s="834">
        <f>DI1084</f>
        <v/>
      </c>
      <c r="BN1084" s="812">
        <f>Overview!$P$153</f>
        <v/>
      </c>
      <c r="BO1084" s="117"/>
      <c r="BP1084" s="117"/>
      <c r="BQ1084" s="115"/>
      <c r="BR1084" s="1478"/>
      <c r="BS1084" s="1541"/>
      <c r="BT1084" s="1864" t="inlineStr">
        <is>
          <t>WLAN</t>
        </is>
      </c>
      <c r="BU1084" s="1828" t="inlineStr">
        <is>
          <t>2.4 GHz</t>
        </is>
      </c>
      <c r="BV1084" s="906">
        <f>Overview!$H$31</f>
        <v/>
      </c>
      <c r="BW1084" s="1828"/>
      <c r="BX1084" s="1864" t="inlineStr">
        <is>
          <t>Body</t>
        </is>
      </c>
      <c r="BY1084" s="1198"/>
      <c r="BZ1084" s="1198"/>
      <c r="CA1084" s="1199" t="str">
        <f>CA1083</f>
        <v>TBD</v>
      </c>
      <c r="CB1084" s="1971">
        <v>5</v>
      </c>
      <c r="CC1084" s="1198">
        <f>IF(COUNT('Conducted WiFi'!$AH$3:$AH$9)=0,7,INDEX('Conducted WiFi'!$T$3:$T$9,MATCH(MAX('Conducted WiFi'!$AH$3:$AH$9),'Conducted WiFi'!$AH$3:$AH$9,0)))</f>
        <v>7</v>
      </c>
      <c r="CD1084" s="1191">
        <f>IF(COUNT('Conducted WiFi'!$AH$3:$AH$9)=0,2442,INDEX('Conducted WiFi'!$U$3:$U$9,MATCH(MAX('Conducted WiFi'!$AH$3:$AH$9),'Conducted WiFi'!$AH$3:$AH$9,0)))</f>
        <v>2442</v>
      </c>
      <c r="CE1084" s="7237"/>
      <c r="CF1084" s="7237"/>
      <c r="CG1084" s="7245"/>
      <c r="CH1084" s="7245"/>
      <c r="CI1084" s="225">
        <f>BY1084</f>
        <v/>
      </c>
      <c r="CJ1084" s="237">
        <f>BZ1084</f>
        <v/>
      </c>
      <c r="CK1084" s="223">
        <f>CA1084</f>
        <v/>
      </c>
      <c r="CL1084" s="237">
        <f>CC1084</f>
        <v/>
      </c>
      <c r="CM1084" s="394">
        <f>CD1084</f>
        <v/>
      </c>
      <c r="CN1084" s="1966"/>
      <c r="CO1084" s="1967"/>
      <c r="CP1084" s="7214">
        <f>IF(CF1084=""," ",IF(ABS(CE1084-CF1084)&lt;=0.1,"Valid","Not valid"))</f>
        <v/>
      </c>
      <c r="CQ1084" s="1674">
        <f> IF(CE1084="","",IF(AND(CE1084&lt;&gt;"",CF1084=""),IF(CE1084&gt;=0.8,"Medir+Sig Max","No"),IF(CF1084&lt;&gt;"",IF(CF1084&gt;=0.8,"Medir+Sig Max","No"),"")))</f>
        <v/>
      </c>
      <c r="CR1084" s="6927"/>
      <c r="CS1084" s="1674"/>
      <c r="CT1084" s="220">
        <f>IF(CO1084="",IF(AND(CE1084="",CF1084=""),"",IF(CF1084="",IF(DQ1084&gt;1,ROUND(DQ1084*CE1084,3),CE1084),IF(DQ1084&gt;1,ROUND(DQ1084*CF1084,3),CF1084))),IF(AND(CE1084="",CF1084=""),"",IF(CF1084="",IF(DQ1084&gt;1,ROUND(DQ1084*CE1084*(1/(CO1084)),3),CE1084*(1/(CO1084))),IF(DQ1084&gt;1,ROUND(DQ1084*CF1084*(1/(CO1084)),3),CF1084*(1/(CO1084))))))</f>
        <v/>
      </c>
      <c r="CU1084" s="224">
        <f>BY1084</f>
        <v/>
      </c>
      <c r="CV1084" s="237">
        <f>BZ1084</f>
        <v/>
      </c>
      <c r="CW1084" s="237">
        <f>CA1084</f>
        <v/>
      </c>
      <c r="CX1084" s="224">
        <f>CC1084</f>
        <v/>
      </c>
      <c r="CY1084" s="237">
        <f>CD1084</f>
        <v/>
      </c>
      <c r="CZ1084" s="7474">
        <f>IF(COUNTIF(Overview!K12:K14,TRUE)&gt;0,1.6,IF(COUNTIF(Overview!L12:L14,TRUE)&gt;0,8,0))</f>
        <v/>
      </c>
      <c r="DA1084" s="1666"/>
      <c r="DB1084" s="7483"/>
      <c r="DC1084" s="844">
        <f>IF(CT1084="","",IF(CT1084&gt;CZ1084,"Fail","Pass"))</f>
        <v/>
      </c>
      <c r="DD1084" s="402"/>
      <c r="DE1084" s="1565">
        <f>MyTimestamp(DC1084)</f>
        <v/>
      </c>
      <c r="DF1084" s="1531">
        <f>IF(COUNT(CE1084:CH1084)=1,15,IF(COUNT(CE1084:CH1084)=0,0,30))</f>
        <v/>
      </c>
      <c r="DG1084" s="1532">
        <f>IF(DF1084=0,0,2)</f>
        <v/>
      </c>
      <c r="DH1084" s="1866"/>
      <c r="DI1084" s="1866"/>
      <c r="DJ1084" s="1863"/>
      <c r="DK1084" s="1968"/>
      <c r="DL1084" s="1574">
        <f>10^(CN1084/20)*100-100</f>
        <v/>
      </c>
      <c r="DM1084" s="976"/>
      <c r="DN1084" s="1273"/>
      <c r="DO1084" s="976">
        <f>IF(DM1084="","",10^(DM1084/10))</f>
        <v/>
      </c>
      <c r="DP1084" s="976">
        <f>IF(ISNUMBER(DN1084)=FALSE,"",10^(DN1084/10))</f>
        <v/>
      </c>
      <c r="DQ1084" s="1578">
        <f>IF(AND(ISNUMBER(DO1084),ISNUMBER(DP1084)),IF(DO1084/DP1084&gt;1,ROUND((DO1084)/DP1084,3),1),1)</f>
        <v/>
      </c>
      <c r="DR1084" s="1541"/>
      <c r="DS1084" s="1541"/>
      <c r="DT1084" s="1541"/>
      <c r="DU1084" s="1541"/>
      <c r="DV1084" s="1541"/>
      <c r="DW1084" s="1541"/>
      <c r="DX1084" s="1541"/>
      <c r="DY1084" s="1541"/>
      <c r="DZ1084" s="1541"/>
      <c r="EA1084" s="1541"/>
      <c r="EB1084" s="1541"/>
      <c r="EC1084" s="1541"/>
      <c r="ED1084" s="1541"/>
      <c r="EE1084" s="1541"/>
      <c r="EF1084" s="1541"/>
      <c r="EG1084" s="1541"/>
      <c r="EH1084" s="1541"/>
      <c r="EI1084" s="1541"/>
      <c r="EJ1084" s="1541"/>
      <c r="EK1084" s="1541"/>
      <c r="EL1084" s="1541"/>
      <c r="EM1084" s="1541"/>
      <c r="EN1084" s="1541"/>
      <c r="EO1084" s="1541"/>
      <c r="EP1084" s="1541"/>
      <c r="EQ1084" s="1541"/>
      <c r="ER1084" s="1541"/>
      <c r="ES1084" s="1541"/>
      <c r="ET1084" s="1541"/>
      <c r="EU1084" s="1541"/>
      <c r="EV1084" s="1541"/>
    </row>
    <row r="1085" ht="15" x14ac:dyDescent="0.25">
      <c r="A1085" s="1541"/>
      <c r="B1085" s="1541"/>
      <c r="C1085"/>
      <c r="D1085" s="1486"/>
      <c r="E1085" s="1486"/>
      <c r="F1085" s="672" t="inlineStr">
        <is>
          <t>5.5</t>
        </is>
      </c>
      <c r="G1085" s="1497"/>
      <c r="H1085" s="130">
        <f>BV1085</f>
        <v/>
      </c>
      <c r="I1085" s="130">
        <f>BW1085</f>
        <v/>
      </c>
      <c r="J1085" s="1299" t="inlineStr">
        <is>
          <t>WLAN</t>
        </is>
      </c>
      <c r="K1085" s="1299" t="inlineStr">
        <is>
          <t>2.4 GHz</t>
        </is>
      </c>
      <c r="L1085" s="115"/>
      <c r="M1085" s="130"/>
      <c r="N1085" s="119"/>
      <c r="O1085" s="131"/>
      <c r="P1085" s="6597"/>
      <c r="Q1085" s="131"/>
      <c r="R1085" s="131"/>
      <c r="S1085" s="6593"/>
      <c r="T1085" s="130">
        <v>7</v>
      </c>
      <c r="U1085" s="6593">
        <v>2442</v>
      </c>
      <c r="V1085" s="119"/>
      <c r="W1085" s="1305"/>
      <c r="X1085" s="119"/>
      <c r="Y1085" s="119"/>
      <c r="Z1085" s="119"/>
      <c r="AA1085" s="115"/>
      <c r="AB1085" s="115"/>
      <c r="AC1085" s="1300">
        <f>IF(OR(BX1085="Close to Ear",BX1085="Close to Head"),"Head",IF(BX1085="Extremity","Extremity","Body"))</f>
        <v/>
      </c>
      <c r="AD1085" s="1301">
        <f>CA1085</f>
        <v/>
      </c>
      <c r="AE1085" s="1299">
        <f>CB1085</f>
        <v/>
      </c>
      <c r="AF1085" s="115"/>
      <c r="AG1085" s="1302">
        <f>IF(OR(AZ1085="",BA1085=""),"N/A",IF(DC1085="Pass","P","F"))</f>
        <v/>
      </c>
      <c r="AH1085" s="129"/>
      <c r="AI1085" s="129"/>
      <c r="AJ1085" s="129"/>
      <c r="AK1085" s="119"/>
      <c r="AL1085" s="115"/>
      <c r="AM1085" s="119"/>
      <c r="AN1085" s="119"/>
      <c r="AO1085" s="692"/>
      <c r="AP1085" s="692"/>
      <c r="AQ1085" s="692"/>
      <c r="AR1085" s="692"/>
      <c r="AS1085" s="692"/>
      <c r="AT1085" s="1303">
        <f>IF(AC1085="Extremity",IF(CG1085="","",CG1085),"")</f>
        <v/>
      </c>
      <c r="AU1085" s="1303">
        <f>IF(AC1085="Extremity",IF(CH1085="","",CH1085),"")</f>
        <v/>
      </c>
      <c r="AV1085" s="1304">
        <f>IF(AC1085="Extremity","",IF(CE1085="","",CE1085))</f>
        <v/>
      </c>
      <c r="AW1085" s="1304">
        <f>IF(AD1085="Extremity","",IF(CF1085="","",CF1085))</f>
        <v/>
      </c>
      <c r="AX1085" s="1305">
        <f>DL1085</f>
        <v/>
      </c>
      <c r="AY1085" s="1305">
        <f>DQ1085</f>
        <v/>
      </c>
      <c r="AZ1085" s="3377">
        <f>IF(AC1085="Extremity",IF(DA1085="","",DA1085),"")</f>
        <v/>
      </c>
      <c r="BA1085" s="3378">
        <f>IF(AC1085="Extremity","",IF(CT1085="","",CT1085))</f>
        <v/>
      </c>
      <c r="BB1085" s="1305">
        <f>IF(AC1085="Extremity",IF(DB1085="","",DB1085),"")</f>
        <v/>
      </c>
      <c r="BC1085" s="1304">
        <f>IF(AC1085="Extremity","",IF(CZ1085="","",CZ1085))</f>
        <v/>
      </c>
      <c r="BD1085" s="1305">
        <f>DD1085</f>
        <v/>
      </c>
      <c r="BE1085" s="132">
        <f>DE1085</f>
        <v/>
      </c>
      <c r="BF1085" s="133">
        <f>DF1085*60</f>
        <v/>
      </c>
      <c r="BG1085" s="121">
        <f>BE1085</f>
        <v/>
      </c>
      <c r="BH1085" s="133">
        <f>DG1085*60</f>
        <v/>
      </c>
      <c r="BI1085" s="133">
        <f>DH1085</f>
        <v/>
      </c>
      <c r="BJ1085" s="117"/>
      <c r="BK1085" s="812">
        <f>Overview!$E$7</f>
        <v/>
      </c>
      <c r="BL1085" s="117"/>
      <c r="BM1085" s="834">
        <f>DI1085</f>
        <v/>
      </c>
      <c r="BN1085" s="812">
        <f>Overview!$P$153</f>
        <v/>
      </c>
      <c r="BO1085" s="117"/>
      <c r="BP1085" s="117"/>
      <c r="BQ1085" s="115"/>
      <c r="BR1085" s="1478"/>
      <c r="BS1085" s="1541"/>
      <c r="BT1085" s="1864" t="inlineStr">
        <is>
          <t>WLAN</t>
        </is>
      </c>
      <c r="BU1085" s="1828" t="inlineStr">
        <is>
          <t>2.4 GHz</t>
        </is>
      </c>
      <c r="BV1085" s="906">
        <f>Overview!$H$31</f>
        <v/>
      </c>
      <c r="BW1085" s="1828"/>
      <c r="BX1085" s="1864" t="inlineStr">
        <is>
          <t>Body</t>
        </is>
      </c>
      <c r="BY1085" s="1198"/>
      <c r="BZ1085" s="1198"/>
      <c r="CA1085" s="1199" t="str">
        <f>CA1084</f>
        <v>TBD</v>
      </c>
      <c r="CB1085" s="1971">
        <v>5</v>
      </c>
      <c r="CC1085" s="1198">
        <f>IF(COUNT('Conducted WiFi'!$AH$3:$AH$9)=0,7,INDEX('Conducted WiFi'!$T$3:$T$9,MATCH(MAX('Conducted WiFi'!$AH$3:$AH$9),'Conducted WiFi'!$AH$3:$AH$9,0)))</f>
        <v>7</v>
      </c>
      <c r="CD1085" s="1191">
        <f>IF(COUNT('Conducted WiFi'!$AH$3:$AH$9)=0,2442,INDEX('Conducted WiFi'!$U$3:$U$9,MATCH(MAX('Conducted WiFi'!$AH$3:$AH$9),'Conducted WiFi'!$AH$3:$AH$9,0)))</f>
        <v>2442</v>
      </c>
      <c r="CE1085" s="7237"/>
      <c r="CF1085" s="7237"/>
      <c r="CG1085" s="7245"/>
      <c r="CH1085" s="7245"/>
      <c r="CI1085" s="225">
        <f>BY1085</f>
        <v/>
      </c>
      <c r="CJ1085" s="237">
        <f>BZ1085</f>
        <v/>
      </c>
      <c r="CK1085" s="223">
        <f>CA1085</f>
        <v/>
      </c>
      <c r="CL1085" s="237">
        <f>CC1085</f>
        <v/>
      </c>
      <c r="CM1085" s="394">
        <f>CD1085</f>
        <v/>
      </c>
      <c r="CN1085" s="1966"/>
      <c r="CO1085" s="1967"/>
      <c r="CP1085" s="7214">
        <f>IF(CF1085=""," ",IF(ABS(CE1085-CF1085)&lt;=0.1,"Valid","Not valid"))</f>
        <v/>
      </c>
      <c r="CQ1085" s="1674">
        <f> IF(CE1085="","",IF(AND(CE1085&lt;&gt;"",CF1085=""),IF(CE1085&gt;=0.8,"Medir+Sig Max","No"),IF(CF1085&lt;&gt;"",IF(CF1085&gt;=0.8,"Medir+Sig Max","No"),"")))</f>
        <v/>
      </c>
      <c r="CR1085" s="6927"/>
      <c r="CS1085" s="1674"/>
      <c r="CT1085" s="220">
        <f>IF(CO1085="",IF(AND(CE1085="",CF1085=""),"",IF(CF1085="",IF(DQ1085&gt;1,ROUND(DQ1085*CE1085,3),CE1085),IF(DQ1085&gt;1,ROUND(DQ1085*CF1085,3),CF1085))),IF(AND(CE1085="",CF1085=""),"",IF(CF1085="",IF(DQ1085&gt;1,ROUND(DQ1085*CE1085*(1/(CO1085)),3),CE1085*(1/(CO1085))),IF(DQ1085&gt;1,ROUND(DQ1085*CF1085*(1/(CO1085)),3),CF1085*(1/(CO1085))))))</f>
        <v/>
      </c>
      <c r="CU1085" s="224">
        <f>BY1085</f>
        <v/>
      </c>
      <c r="CV1085" s="237">
        <f>BZ1085</f>
        <v/>
      </c>
      <c r="CW1085" s="237">
        <f>CA1085</f>
        <v/>
      </c>
      <c r="CX1085" s="224">
        <f>CC1085</f>
        <v/>
      </c>
      <c r="CY1085" s="237">
        <f>CD1085</f>
        <v/>
      </c>
      <c r="CZ1085" s="7474">
        <f>IF(COUNTIF(Overview!K12:K14,TRUE)&gt;0,1.6,IF(COUNTIF(Overview!L12:L14,TRUE)&gt;0,8,0))</f>
        <v/>
      </c>
      <c r="DA1085" s="1666"/>
      <c r="DB1085" s="7483"/>
      <c r="DC1085" s="844">
        <f>IF(CT1085="","",IF(CT1085&gt;CZ1085,"Fail","Pass"))</f>
        <v/>
      </c>
      <c r="DD1085" s="402"/>
      <c r="DE1085" s="1565">
        <f>MyTimestamp(DC1085)</f>
        <v/>
      </c>
      <c r="DF1085" s="1531">
        <f>IF(COUNT(CE1085:CH1085)=1,15,IF(COUNT(CE1085:CH1085)=0,0,30))</f>
        <v/>
      </c>
      <c r="DG1085" s="1532">
        <f>IF(DF1085=0,0,2)</f>
        <v/>
      </c>
      <c r="DH1085" s="1866"/>
      <c r="DI1085" s="1866"/>
      <c r="DJ1085" s="1863"/>
      <c r="DK1085" s="1968"/>
      <c r="DL1085" s="1574">
        <f>10^(CN1085/20)*100-100</f>
        <v/>
      </c>
      <c r="DM1085" s="976"/>
      <c r="DN1085" s="1273"/>
      <c r="DO1085" s="976">
        <f>IF(DM1085="","",10^(DM1085/10))</f>
        <v/>
      </c>
      <c r="DP1085" s="976">
        <f>IF(ISNUMBER(DN1085)=FALSE,"",10^(DN1085/10))</f>
        <v/>
      </c>
      <c r="DQ1085" s="1578">
        <f>IF(AND(ISNUMBER(DO1085),ISNUMBER(DP1085)),IF(DO1085/DP1085&gt;1,ROUND((DO1085)/DP1085,3),1),1)</f>
        <v/>
      </c>
      <c r="DR1085" s="1541"/>
      <c r="DS1085" s="1541"/>
      <c r="DT1085" s="1541"/>
      <c r="DU1085" s="1541"/>
      <c r="DV1085" s="1541"/>
      <c r="DW1085" s="1541"/>
      <c r="DX1085" s="1541"/>
      <c r="DY1085" s="1541"/>
      <c r="DZ1085" s="1541"/>
      <c r="EA1085" s="1541"/>
      <c r="EB1085" s="1541"/>
      <c r="EC1085" s="1541"/>
      <c r="ED1085" s="1541"/>
      <c r="EE1085" s="1541"/>
      <c r="EF1085" s="1541"/>
      <c r="EG1085" s="1541"/>
      <c r="EH1085" s="1541"/>
      <c r="EI1085" s="1541"/>
      <c r="EJ1085" s="1541"/>
      <c r="EK1085" s="1541"/>
      <c r="EL1085" s="1541"/>
      <c r="EM1085" s="1541"/>
      <c r="EN1085" s="1541"/>
      <c r="EO1085" s="1541"/>
      <c r="EP1085" s="1541"/>
      <c r="EQ1085" s="1541"/>
      <c r="ER1085" s="1541"/>
      <c r="ES1085" s="1541"/>
      <c r="ET1085" s="1541"/>
      <c r="EU1085" s="1541"/>
      <c r="EV1085" s="1541"/>
    </row>
    <row r="1086" ht="15" x14ac:dyDescent="0.25">
      <c r="A1086" s="1541"/>
      <c r="B1086" s="1541"/>
      <c r="C1086"/>
      <c r="D1086" s="1486"/>
      <c r="E1086" s="1486"/>
      <c r="F1086" s="672" t="inlineStr">
        <is>
          <t>5.5</t>
        </is>
      </c>
      <c r="G1086" s="1497"/>
      <c r="H1086" s="130">
        <f>BV1086</f>
        <v/>
      </c>
      <c r="I1086" s="130">
        <f>BW1086</f>
        <v/>
      </c>
      <c r="J1086" s="1299" t="inlineStr">
        <is>
          <t>WLAN</t>
        </is>
      </c>
      <c r="K1086" s="1299" t="inlineStr">
        <is>
          <t>2.4 GHz</t>
        </is>
      </c>
      <c r="L1086" s="115"/>
      <c r="M1086" s="130"/>
      <c r="N1086" s="119"/>
      <c r="O1086" s="131"/>
      <c r="P1086" s="6597"/>
      <c r="Q1086" s="131"/>
      <c r="R1086" s="131"/>
      <c r="S1086" s="6593"/>
      <c r="T1086" s="130">
        <v>7</v>
      </c>
      <c r="U1086" s="6593">
        <v>2442</v>
      </c>
      <c r="V1086" s="119"/>
      <c r="W1086" s="1305"/>
      <c r="X1086" s="119"/>
      <c r="Y1086" s="119"/>
      <c r="Z1086" s="119"/>
      <c r="AA1086" s="115"/>
      <c r="AB1086" s="115"/>
      <c r="AC1086" s="1300">
        <f>IF(OR(BX1086="Close to Ear",BX1086="Close to Head"),"Head",IF(BX1086="Extremity","Extremity","Body"))</f>
        <v/>
      </c>
      <c r="AD1086" s="1301">
        <f>CA1086</f>
        <v/>
      </c>
      <c r="AE1086" s="1299">
        <f>CB1086</f>
        <v/>
      </c>
      <c r="AF1086" s="115"/>
      <c r="AG1086" s="1302">
        <f>IF(OR(AZ1086="",BA1086=""),"N/A",IF(DC1086="Pass","P","F"))</f>
        <v/>
      </c>
      <c r="AH1086" s="129"/>
      <c r="AI1086" s="129"/>
      <c r="AJ1086" s="129"/>
      <c r="AK1086" s="119"/>
      <c r="AL1086" s="115"/>
      <c r="AM1086" s="119"/>
      <c r="AN1086" s="119"/>
      <c r="AO1086" s="692"/>
      <c r="AP1086" s="692"/>
      <c r="AQ1086" s="692"/>
      <c r="AR1086" s="692"/>
      <c r="AS1086" s="692"/>
      <c r="AT1086" s="1303">
        <f>IF(AC1086="Extremity",IF(CG1086="","",CG1086),"")</f>
        <v/>
      </c>
      <c r="AU1086" s="1303">
        <f>IF(AC1086="Extremity",IF(CH1086="","",CH1086),"")</f>
        <v/>
      </c>
      <c r="AV1086" s="1304">
        <f>IF(AC1086="Extremity","",IF(CE1086="","",CE1086))</f>
        <v/>
      </c>
      <c r="AW1086" s="1304">
        <f>IF(AD1086="Extremity","",IF(CF1086="","",CF1086))</f>
        <v/>
      </c>
      <c r="AX1086" s="1305">
        <f>DL1086</f>
        <v/>
      </c>
      <c r="AY1086" s="1305">
        <f>DQ1086</f>
        <v/>
      </c>
      <c r="AZ1086" s="3377">
        <f>IF(AC1086="Extremity",IF(DA1086="","",DA1086),"")</f>
        <v/>
      </c>
      <c r="BA1086" s="3378">
        <f>IF(AC1086="Extremity","",IF(CT1086="","",CT1086))</f>
        <v/>
      </c>
      <c r="BB1086" s="1305">
        <f>IF(AC1086="Extremity",IF(DB1086="","",DB1086),"")</f>
        <v/>
      </c>
      <c r="BC1086" s="1304">
        <f>IF(AC1086="Extremity","",IF(CZ1086="","",CZ1086))</f>
        <v/>
      </c>
      <c r="BD1086" s="1305">
        <f>DD1086</f>
        <v/>
      </c>
      <c r="BE1086" s="132">
        <f>DE1086</f>
        <v/>
      </c>
      <c r="BF1086" s="133">
        <f>DF1086*60</f>
        <v/>
      </c>
      <c r="BG1086" s="121">
        <f>BE1086</f>
        <v/>
      </c>
      <c r="BH1086" s="133">
        <f>DG1086*60</f>
        <v/>
      </c>
      <c r="BI1086" s="133">
        <f>DH1086</f>
        <v/>
      </c>
      <c r="BJ1086" s="117"/>
      <c r="BK1086" s="812">
        <f>Overview!$E$7</f>
        <v/>
      </c>
      <c r="BL1086" s="117"/>
      <c r="BM1086" s="834">
        <f>DI1086</f>
        <v/>
      </c>
      <c r="BN1086" s="812">
        <f>Overview!$P$153</f>
        <v/>
      </c>
      <c r="BO1086" s="117"/>
      <c r="BP1086" s="117"/>
      <c r="BQ1086" s="115"/>
      <c r="BR1086" s="1478"/>
      <c r="BS1086" s="1541"/>
      <c r="BT1086" s="1864" t="inlineStr">
        <is>
          <t>WLAN</t>
        </is>
      </c>
      <c r="BU1086" s="1828" t="inlineStr">
        <is>
          <t>2.4 GHz</t>
        </is>
      </c>
      <c r="BV1086" s="906">
        <f>Overview!$H$31</f>
        <v/>
      </c>
      <c r="BW1086" s="1828"/>
      <c r="BX1086" s="1864" t="inlineStr">
        <is>
          <t>Body</t>
        </is>
      </c>
      <c r="BY1086" s="1198"/>
      <c r="BZ1086" s="1198"/>
      <c r="CA1086" s="1199" t="str">
        <f>CA1085</f>
        <v>TBD</v>
      </c>
      <c r="CB1086" s="1971">
        <v>5</v>
      </c>
      <c r="CC1086" s="1198">
        <f>IF(COUNT('Conducted WiFi'!$AH$3:$AH$9)=0,7,INDEX('Conducted WiFi'!$T$3:$T$9,MATCH(MAX('Conducted WiFi'!$AH$3:$AH$9),'Conducted WiFi'!$AH$3:$AH$9,0)))</f>
        <v>7</v>
      </c>
      <c r="CD1086" s="1191">
        <f>IF(COUNT('Conducted WiFi'!$AH$3:$AH$9)=0,2442,INDEX('Conducted WiFi'!$U$3:$U$9,MATCH(MAX('Conducted WiFi'!$AH$3:$AH$9),'Conducted WiFi'!$AH$3:$AH$9,0)))</f>
        <v>2442</v>
      </c>
      <c r="CE1086" s="7237"/>
      <c r="CF1086" s="7237"/>
      <c r="CG1086" s="7245"/>
      <c r="CH1086" s="7245"/>
      <c r="CI1086" s="225">
        <f>BY1086</f>
        <v/>
      </c>
      <c r="CJ1086" s="237">
        <f>BZ1086</f>
        <v/>
      </c>
      <c r="CK1086" s="223">
        <f>CA1086</f>
        <v/>
      </c>
      <c r="CL1086" s="237">
        <f>CC1086</f>
        <v/>
      </c>
      <c r="CM1086" s="394">
        <f>CD1086</f>
        <v/>
      </c>
      <c r="CN1086" s="1966"/>
      <c r="CO1086" s="1967"/>
      <c r="CP1086" s="7214">
        <f>IF(CF1086=""," ",IF(ABS(CE1086-CF1086)&lt;=0.1,"Valid","Not valid"))</f>
        <v/>
      </c>
      <c r="CQ1086" s="1674">
        <f> IF(CE1086="","",IF(AND(CE1086&lt;&gt;"",CF1086=""),IF(CE1086&gt;=0.8,"Medir+Sig Max","No"),IF(CF1086&lt;&gt;"",IF(CF1086&gt;=0.8,"Medir+Sig Max","No"),"")))</f>
        <v/>
      </c>
      <c r="CR1086" s="6927"/>
      <c r="CS1086" s="1674"/>
      <c r="CT1086" s="220">
        <f>IF(CO1086="",IF(AND(CE1086="",CF1086=""),"",IF(CF1086="",IF(DQ1086&gt;1,ROUND(DQ1086*CE1086,3),CE1086),IF(DQ1086&gt;1,ROUND(DQ1086*CF1086,3),CF1086))),IF(AND(CE1086="",CF1086=""),"",IF(CF1086="",IF(DQ1086&gt;1,ROUND(DQ1086*CE1086*(1/(CO1086)),3),CE1086*(1/(CO1086))),IF(DQ1086&gt;1,ROUND(DQ1086*CF1086*(1/(CO1086)),3),CF1086*(1/(CO1086))))))</f>
        <v/>
      </c>
      <c r="CU1086" s="224">
        <f>BY1086</f>
        <v/>
      </c>
      <c r="CV1086" s="237">
        <f>BZ1086</f>
        <v/>
      </c>
      <c r="CW1086" s="237">
        <f>CA1086</f>
        <v/>
      </c>
      <c r="CX1086" s="224">
        <f>CC1086</f>
        <v/>
      </c>
      <c r="CY1086" s="237">
        <f>CD1086</f>
        <v/>
      </c>
      <c r="CZ1086" s="7474">
        <f>IF(COUNTIF(Overview!K12:K14,TRUE)&gt;0,1.6,IF(COUNTIF(Overview!L12:L14,TRUE)&gt;0,8,0))</f>
        <v/>
      </c>
      <c r="DA1086" s="1666"/>
      <c r="DB1086" s="7483"/>
      <c r="DC1086" s="844">
        <f>IF(CT1086="","",IF(CT1086&gt;CZ1086,"Fail","Pass"))</f>
        <v/>
      </c>
      <c r="DD1086" s="402"/>
      <c r="DE1086" s="1565">
        <f>MyTimestamp(DC1086)</f>
        <v/>
      </c>
      <c r="DF1086" s="1531">
        <f>IF(COUNT(CE1086:CH1086)=1,15,IF(COUNT(CE1086:CH1086)=0,0,30))</f>
        <v/>
      </c>
      <c r="DG1086" s="1532">
        <f>IF(DF1086=0,0,2)</f>
        <v/>
      </c>
      <c r="DH1086" s="1866"/>
      <c r="DI1086" s="1866"/>
      <c r="DJ1086" s="1863"/>
      <c r="DK1086" s="1968"/>
      <c r="DL1086" s="1574">
        <f>10^(CN1086/20)*100-100</f>
        <v/>
      </c>
      <c r="DM1086" s="976"/>
      <c r="DN1086" s="1273"/>
      <c r="DO1086" s="976">
        <f>IF(DM1086="","",10^(DM1086/10))</f>
        <v/>
      </c>
      <c r="DP1086" s="976">
        <f>IF(ISNUMBER(DN1086)=FALSE,"",10^(DN1086/10))</f>
        <v/>
      </c>
      <c r="DQ1086" s="1578">
        <f>IF(AND(ISNUMBER(DO1086),ISNUMBER(DP1086)),IF(DO1086/DP1086&gt;1,ROUND((DO1086)/DP1086,3),1),1)</f>
        <v/>
      </c>
      <c r="DR1086" s="1541"/>
      <c r="DS1086" s="1541"/>
      <c r="DT1086" s="1541"/>
      <c r="DU1086" s="1541"/>
      <c r="DV1086" s="1541"/>
      <c r="DW1086" s="1541"/>
      <c r="DX1086" s="1541"/>
      <c r="DY1086" s="1541"/>
      <c r="DZ1086" s="1541"/>
      <c r="EA1086" s="1541"/>
      <c r="EB1086" s="1541"/>
      <c r="EC1086" s="1541"/>
      <c r="ED1086" s="1541"/>
      <c r="EE1086" s="1541"/>
      <c r="EF1086" s="1541"/>
      <c r="EG1086" s="1541"/>
      <c r="EH1086" s="1541"/>
      <c r="EI1086" s="1541"/>
      <c r="EJ1086" s="1541"/>
      <c r="EK1086" s="1541"/>
      <c r="EL1086" s="1541"/>
      <c r="EM1086" s="1541"/>
      <c r="EN1086" s="1541"/>
      <c r="EO1086" s="1541"/>
      <c r="EP1086" s="1541"/>
      <c r="EQ1086" s="1541"/>
      <c r="ER1086" s="1541"/>
      <c r="ES1086" s="1541"/>
      <c r="ET1086" s="1541"/>
      <c r="EU1086" s="1541"/>
      <c r="EV1086" s="1541"/>
    </row>
    <row r="1087" ht="15" x14ac:dyDescent="0.25">
      <c r="A1087" s="1541"/>
      <c r="B1087" s="1541"/>
      <c r="C1087"/>
      <c r="D1087" s="1486"/>
      <c r="E1087" s="1486"/>
      <c r="F1087" s="672" t="inlineStr">
        <is>
          <t>5.5</t>
        </is>
      </c>
      <c r="G1087" s="1497"/>
      <c r="H1087" s="130">
        <f>BV1087</f>
        <v/>
      </c>
      <c r="I1087" s="130">
        <f>BW1087</f>
        <v/>
      </c>
      <c r="J1087" s="1299" t="inlineStr">
        <is>
          <t>WLAN</t>
        </is>
      </c>
      <c r="K1087" s="1299" t="inlineStr">
        <is>
          <t>2.4 GHz</t>
        </is>
      </c>
      <c r="L1087" s="115"/>
      <c r="M1087" s="130"/>
      <c r="N1087" s="119"/>
      <c r="O1087" s="131"/>
      <c r="P1087" s="6597"/>
      <c r="Q1087" s="131"/>
      <c r="R1087" s="131"/>
      <c r="S1087" s="6593"/>
      <c r="T1087" s="130">
        <v>7</v>
      </c>
      <c r="U1087" s="6593">
        <v>2442</v>
      </c>
      <c r="V1087" s="119"/>
      <c r="W1087" s="1305"/>
      <c r="X1087" s="119"/>
      <c r="Y1087" s="119"/>
      <c r="Z1087" s="119"/>
      <c r="AA1087" s="115"/>
      <c r="AB1087" s="115"/>
      <c r="AC1087" s="1300">
        <f>IF(OR(BX1087="Close to Ear",BX1087="Close to Head"),"Head",IF(BX1087="Extremity","Extremity","Body"))</f>
        <v/>
      </c>
      <c r="AD1087" s="1301">
        <f>CA1087</f>
        <v/>
      </c>
      <c r="AE1087" s="1299">
        <f>CB1087</f>
        <v/>
      </c>
      <c r="AF1087" s="115"/>
      <c r="AG1087" s="1302">
        <f>IF(OR(AZ1087="",BA1087=""),"N/A",IF(DC1087="Pass","P","F"))</f>
        <v/>
      </c>
      <c r="AH1087" s="129"/>
      <c r="AI1087" s="129"/>
      <c r="AJ1087" s="129"/>
      <c r="AK1087" s="119"/>
      <c r="AL1087" s="115"/>
      <c r="AM1087" s="119"/>
      <c r="AN1087" s="119"/>
      <c r="AO1087" s="692"/>
      <c r="AP1087" s="692"/>
      <c r="AQ1087" s="692"/>
      <c r="AR1087" s="692"/>
      <c r="AS1087" s="692"/>
      <c r="AT1087" s="1303">
        <f>IF(AC1087="Extremity",IF(CG1087="","",CG1087),"")</f>
        <v/>
      </c>
      <c r="AU1087" s="1303">
        <f>IF(AC1087="Extremity",IF(CH1087="","",CH1087),"")</f>
        <v/>
      </c>
      <c r="AV1087" s="1304">
        <f>IF(AC1087="Extremity","",IF(CE1087="","",CE1087))</f>
        <v/>
      </c>
      <c r="AW1087" s="1304">
        <f>IF(AD1087="Extremity","",IF(CF1087="","",CF1087))</f>
        <v/>
      </c>
      <c r="AX1087" s="1305">
        <f>DL1087</f>
        <v/>
      </c>
      <c r="AY1087" s="1305">
        <f>DQ1087</f>
        <v/>
      </c>
      <c r="AZ1087" s="3377">
        <f>IF(AC1087="Extremity",IF(DA1087="","",DA1087),"")</f>
        <v/>
      </c>
      <c r="BA1087" s="3378">
        <f>IF(AC1087="Extremity","",IF(CT1087="","",CT1087))</f>
        <v/>
      </c>
      <c r="BB1087" s="1305">
        <f>IF(AC1087="Extremity",IF(DB1087="","",DB1087),"")</f>
        <v/>
      </c>
      <c r="BC1087" s="1304">
        <f>IF(AC1087="Extremity","",IF(CZ1087="","",CZ1087))</f>
        <v/>
      </c>
      <c r="BD1087" s="1305">
        <f>DD1087</f>
        <v/>
      </c>
      <c r="BE1087" s="132">
        <f>DE1087</f>
        <v/>
      </c>
      <c r="BF1087" s="133">
        <f>DF1087*60</f>
        <v/>
      </c>
      <c r="BG1087" s="121">
        <f>BE1087</f>
        <v/>
      </c>
      <c r="BH1087" s="133">
        <f>DG1087*60</f>
        <v/>
      </c>
      <c r="BI1087" s="133">
        <f>DH1087</f>
        <v/>
      </c>
      <c r="BJ1087" s="117"/>
      <c r="BK1087" s="812">
        <f>Overview!$E$7</f>
        <v/>
      </c>
      <c r="BL1087" s="117"/>
      <c r="BM1087" s="834">
        <f>DI1087</f>
        <v/>
      </c>
      <c r="BN1087" s="812">
        <f>Overview!$P$153</f>
        <v/>
      </c>
      <c r="BO1087" s="117"/>
      <c r="BP1087" s="117"/>
      <c r="BQ1087" s="115"/>
      <c r="BR1087" s="1478"/>
      <c r="BS1087" s="1541"/>
      <c r="BT1087" s="1864" t="inlineStr">
        <is>
          <t>WLAN</t>
        </is>
      </c>
      <c r="BU1087" s="1828" t="inlineStr">
        <is>
          <t>2.4 GHz</t>
        </is>
      </c>
      <c r="BV1087" s="906">
        <f>Overview!$H$31</f>
        <v/>
      </c>
      <c r="BW1087" s="1828"/>
      <c r="BX1087" s="1864" t="inlineStr">
        <is>
          <t>Body</t>
        </is>
      </c>
      <c r="BY1087" s="1198"/>
      <c r="BZ1087" s="1198"/>
      <c r="CA1087" s="1199" t="str">
        <f>CA1086</f>
        <v>TBD</v>
      </c>
      <c r="CB1087" s="1971">
        <v>5</v>
      </c>
      <c r="CC1087" s="1198">
        <f>IF(COUNT('Conducted WiFi'!$AH$3:$AH$9)=0,7,INDEX('Conducted WiFi'!$T$3:$T$9,MATCH(MAX('Conducted WiFi'!$AH$3:$AH$9),'Conducted WiFi'!$AH$3:$AH$9,0)))</f>
        <v>7</v>
      </c>
      <c r="CD1087" s="1191">
        <f>IF(COUNT('Conducted WiFi'!$AH$3:$AH$9)=0,2442,INDEX('Conducted WiFi'!$U$3:$U$9,MATCH(MAX('Conducted WiFi'!$AH$3:$AH$9),'Conducted WiFi'!$AH$3:$AH$9,0)))</f>
        <v>2442</v>
      </c>
      <c r="CE1087" s="7237"/>
      <c r="CF1087" s="7237"/>
      <c r="CG1087" s="7245"/>
      <c r="CH1087" s="7245"/>
      <c r="CI1087" s="225">
        <f>BY1087</f>
        <v/>
      </c>
      <c r="CJ1087" s="237">
        <f>BZ1087</f>
        <v/>
      </c>
      <c r="CK1087" s="223">
        <f>CA1087</f>
        <v/>
      </c>
      <c r="CL1087" s="237">
        <f>CC1087</f>
        <v/>
      </c>
      <c r="CM1087" s="394">
        <f>CD1087</f>
        <v/>
      </c>
      <c r="CN1087" s="1966"/>
      <c r="CO1087" s="1967"/>
      <c r="CP1087" s="7214">
        <f>IF(CF1087=""," ",IF(ABS(CE1087-CF1087)&lt;=0.1,"Valid","Not valid"))</f>
        <v/>
      </c>
      <c r="CQ1087" s="1674">
        <f> IF(CE1087="","",IF(AND(CE1087&lt;&gt;"",CF1087=""),IF(CE1087&gt;=0.8,"Medir+Sig Max","No"),IF(CF1087&lt;&gt;"",IF(CF1087&gt;=0.8,"Medir+Sig Max","No"),"")))</f>
        <v/>
      </c>
      <c r="CR1087" s="6927"/>
      <c r="CS1087" s="1674"/>
      <c r="CT1087" s="220">
        <f>IF(CO1087="",IF(AND(CE1087="",CF1087=""),"",IF(CF1087="",IF(DQ1087&gt;1,ROUND(DQ1087*CE1087,3),CE1087),IF(DQ1087&gt;1,ROUND(DQ1087*CF1087,3),CF1087))),IF(AND(CE1087="",CF1087=""),"",IF(CF1087="",IF(DQ1087&gt;1,ROUND(DQ1087*CE1087*(1/(CO1087)),3),CE1087*(1/(CO1087))),IF(DQ1087&gt;1,ROUND(DQ1087*CF1087*(1/(CO1087)),3),CF1087*(1/(CO1087))))))</f>
        <v/>
      </c>
      <c r="CU1087" s="224">
        <f>BY1087</f>
        <v/>
      </c>
      <c r="CV1087" s="237">
        <f>BZ1087</f>
        <v/>
      </c>
      <c r="CW1087" s="237">
        <f>CA1087</f>
        <v/>
      </c>
      <c r="CX1087" s="224">
        <f>CC1087</f>
        <v/>
      </c>
      <c r="CY1087" s="237">
        <f>CD1087</f>
        <v/>
      </c>
      <c r="CZ1087" s="7474">
        <f>IF(COUNTIF(Overview!K12:K14,TRUE)&gt;0,1.6,IF(COUNTIF(Overview!L12:L14,TRUE)&gt;0,8,0))</f>
        <v/>
      </c>
      <c r="DA1087" s="1666"/>
      <c r="DB1087" s="7483"/>
      <c r="DC1087" s="844">
        <f>IF(CT1087="","",IF(CT1087&gt;CZ1087,"Fail","Pass"))</f>
        <v/>
      </c>
      <c r="DD1087" s="402"/>
      <c r="DE1087" s="1565">
        <f>MyTimestamp(DC1087)</f>
        <v/>
      </c>
      <c r="DF1087" s="1531">
        <f>IF(COUNT(CE1087:CH1087)=1,15,IF(COUNT(CE1087:CH1087)=0,0,30))</f>
        <v/>
      </c>
      <c r="DG1087" s="1532">
        <f>IF(DF1087=0,0,2)</f>
        <v/>
      </c>
      <c r="DH1087" s="1866"/>
      <c r="DI1087" s="1866"/>
      <c r="DJ1087" s="1863"/>
      <c r="DK1087" s="1968"/>
      <c r="DL1087" s="1574">
        <f>10^(CN1087/20)*100-100</f>
        <v/>
      </c>
      <c r="DM1087" s="976"/>
      <c r="DN1087" s="1273"/>
      <c r="DO1087" s="976">
        <f>IF(DM1087="","",10^(DM1087/10))</f>
        <v/>
      </c>
      <c r="DP1087" s="976">
        <f>IF(ISNUMBER(DN1087)=FALSE,"",10^(DN1087/10))</f>
        <v/>
      </c>
      <c r="DQ1087" s="1578">
        <f>IF(AND(ISNUMBER(DO1087),ISNUMBER(DP1087)),IF(DO1087/DP1087&gt;1,ROUND((DO1087)/DP1087,3),1),1)</f>
        <v/>
      </c>
      <c r="DR1087" s="1541"/>
      <c r="DS1087" s="1541"/>
      <c r="DT1087" s="1541"/>
      <c r="DU1087" s="1541"/>
      <c r="DV1087" s="1541"/>
      <c r="DW1087" s="1541"/>
      <c r="DX1087" s="1541"/>
      <c r="DY1087" s="1541"/>
      <c r="DZ1087" s="1541"/>
      <c r="EA1087" s="1541"/>
      <c r="EB1087" s="1541"/>
      <c r="EC1087" s="1541"/>
      <c r="ED1087" s="1541"/>
      <c r="EE1087" s="1541"/>
      <c r="EF1087" s="1541"/>
      <c r="EG1087" s="1541"/>
      <c r="EH1087" s="1541"/>
      <c r="EI1087" s="1541"/>
      <c r="EJ1087" s="1541"/>
      <c r="EK1087" s="1541"/>
      <c r="EL1087" s="1541"/>
      <c r="EM1087" s="1541"/>
      <c r="EN1087" s="1541"/>
      <c r="EO1087" s="1541"/>
      <c r="EP1087" s="1541"/>
      <c r="EQ1087" s="1541"/>
      <c r="ER1087" s="1541"/>
      <c r="ES1087" s="1541"/>
      <c r="ET1087" s="1541"/>
      <c r="EU1087" s="1541"/>
      <c r="EV1087" s="1541"/>
    </row>
    <row r="1088" ht="15" x14ac:dyDescent="0.25">
      <c r="A1088" s="1541"/>
      <c r="B1088" s="1541"/>
      <c r="C1088"/>
      <c r="D1088" s="1486"/>
      <c r="E1088" s="1486"/>
      <c r="F1088" s="672" t="inlineStr">
        <is>
          <t>5.5</t>
        </is>
      </c>
      <c r="G1088" s="1497"/>
      <c r="H1088" s="130">
        <f>BV1088</f>
        <v/>
      </c>
      <c r="I1088" s="130">
        <f>BW1088</f>
        <v/>
      </c>
      <c r="J1088" s="1299" t="inlineStr">
        <is>
          <t>WLAN</t>
        </is>
      </c>
      <c r="K1088" s="1299" t="inlineStr">
        <is>
          <t>2.4 GHz</t>
        </is>
      </c>
      <c r="L1088" s="115"/>
      <c r="M1088" s="130"/>
      <c r="N1088" s="119"/>
      <c r="O1088" s="131"/>
      <c r="P1088" s="6597"/>
      <c r="Q1088" s="131"/>
      <c r="R1088" s="131"/>
      <c r="S1088" s="6593"/>
      <c r="T1088" s="130">
        <v>7</v>
      </c>
      <c r="U1088" s="6593">
        <v>2442</v>
      </c>
      <c r="V1088" s="119"/>
      <c r="W1088" s="1305"/>
      <c r="X1088" s="119"/>
      <c r="Y1088" s="119"/>
      <c r="Z1088" s="119"/>
      <c r="AA1088" s="115"/>
      <c r="AB1088" s="115"/>
      <c r="AC1088" s="1300">
        <f>IF(OR(BX1088="Close to Ear",BX1088="Close to Head"),"Head",IF(BX1088="Extremity","Extremity","Body"))</f>
        <v/>
      </c>
      <c r="AD1088" s="1301">
        <f>CA1088</f>
        <v/>
      </c>
      <c r="AE1088" s="1299">
        <f>CB1088</f>
        <v/>
      </c>
      <c r="AF1088" s="115"/>
      <c r="AG1088" s="1302">
        <f>IF(OR(AZ1088="",BA1088=""),"N/A",IF(DC1088="Pass","P","F"))</f>
        <v/>
      </c>
      <c r="AH1088" s="129"/>
      <c r="AI1088" s="129"/>
      <c r="AJ1088" s="129"/>
      <c r="AK1088" s="119"/>
      <c r="AL1088" s="115"/>
      <c r="AM1088" s="119"/>
      <c r="AN1088" s="119"/>
      <c r="AO1088" s="692"/>
      <c r="AP1088" s="692"/>
      <c r="AQ1088" s="692"/>
      <c r="AR1088" s="692"/>
      <c r="AS1088" s="692"/>
      <c r="AT1088" s="1303">
        <f>IF(AC1088="Extremity",IF(CG1088="","",CG1088),"")</f>
        <v/>
      </c>
      <c r="AU1088" s="1303">
        <f>IF(AC1088="Extremity",IF(CH1088="","",CH1088),"")</f>
        <v/>
      </c>
      <c r="AV1088" s="1304">
        <f>IF(AC1088="Extremity","",IF(CE1088="","",CE1088))</f>
        <v/>
      </c>
      <c r="AW1088" s="1304">
        <f>IF(AD1088="Extremity","",IF(CF1088="","",CF1088))</f>
        <v/>
      </c>
      <c r="AX1088" s="1305">
        <f>DL1088</f>
        <v/>
      </c>
      <c r="AY1088" s="1305">
        <f>DQ1088</f>
        <v/>
      </c>
      <c r="AZ1088" s="3377">
        <f>IF(AC1088="Extremity",IF(DA1088="","",DA1088),"")</f>
        <v/>
      </c>
      <c r="BA1088" s="3378">
        <f>IF(AC1088="Extremity","",IF(CT1088="","",CT1088))</f>
        <v/>
      </c>
      <c r="BB1088" s="1305">
        <f>IF(AC1088="Extremity",IF(DB1088="","",DB1088),"")</f>
        <v/>
      </c>
      <c r="BC1088" s="1304">
        <f>IF(AC1088="Extremity","",IF(CZ1088="","",CZ1088))</f>
        <v/>
      </c>
      <c r="BD1088" s="1305">
        <f>DD1088</f>
        <v/>
      </c>
      <c r="BE1088" s="132">
        <f>DE1088</f>
        <v/>
      </c>
      <c r="BF1088" s="133">
        <f>DF1088*60</f>
        <v/>
      </c>
      <c r="BG1088" s="121">
        <f>BE1088</f>
        <v/>
      </c>
      <c r="BH1088" s="133">
        <f>DG1088*60</f>
        <v/>
      </c>
      <c r="BI1088" s="133">
        <f>DH1088</f>
        <v/>
      </c>
      <c r="BJ1088" s="117"/>
      <c r="BK1088" s="812">
        <f>Overview!$E$7</f>
        <v/>
      </c>
      <c r="BL1088" s="117"/>
      <c r="BM1088" s="834">
        <f>DI1088</f>
        <v/>
      </c>
      <c r="BN1088" s="812">
        <f>Overview!$P$153</f>
        <v/>
      </c>
      <c r="BO1088" s="117"/>
      <c r="BP1088" s="117"/>
      <c r="BQ1088" s="115"/>
      <c r="BR1088" s="1478"/>
      <c r="BS1088" s="1541"/>
      <c r="BT1088" s="1864" t="inlineStr">
        <is>
          <t>WLAN</t>
        </is>
      </c>
      <c r="BU1088" s="1828" t="inlineStr">
        <is>
          <t>2.4 GHz</t>
        </is>
      </c>
      <c r="BV1088" s="906">
        <f>Overview!$H$31</f>
        <v/>
      </c>
      <c r="BW1088" s="1828"/>
      <c r="BX1088" s="1864" t="inlineStr">
        <is>
          <t>Body</t>
        </is>
      </c>
      <c r="BY1088" s="1198"/>
      <c r="BZ1088" s="1198"/>
      <c r="CA1088" s="1199" t="str">
        <f>CA1087</f>
        <v>TBD</v>
      </c>
      <c r="CB1088" s="1971">
        <v>5</v>
      </c>
      <c r="CC1088" s="1198">
        <f>IF(COUNT('Conducted WiFi'!$AH$3:$AH$9)=0,7,INDEX('Conducted WiFi'!$T$3:$T$9,MATCH(MAX('Conducted WiFi'!$AH$3:$AH$9),'Conducted WiFi'!$AH$3:$AH$9,0)))</f>
        <v>7</v>
      </c>
      <c r="CD1088" s="1191">
        <f>IF(COUNT('Conducted WiFi'!$AH$3:$AH$9)=0,2442,INDEX('Conducted WiFi'!$U$3:$U$9,MATCH(MAX('Conducted WiFi'!$AH$3:$AH$9),'Conducted WiFi'!$AH$3:$AH$9,0)))</f>
        <v>2442</v>
      </c>
      <c r="CE1088" s="7237"/>
      <c r="CF1088" s="7237"/>
      <c r="CG1088" s="7245"/>
      <c r="CH1088" s="7245"/>
      <c r="CI1088" s="225">
        <f>BY1088</f>
        <v/>
      </c>
      <c r="CJ1088" s="237">
        <f>BZ1088</f>
        <v/>
      </c>
      <c r="CK1088" s="223">
        <f>CA1088</f>
        <v/>
      </c>
      <c r="CL1088" s="237">
        <f>CC1088</f>
        <v/>
      </c>
      <c r="CM1088" s="394">
        <f>CD1088</f>
        <v/>
      </c>
      <c r="CN1088" s="1966"/>
      <c r="CO1088" s="1967"/>
      <c r="CP1088" s="7214">
        <f>IF(CF1088=""," ",IF(ABS(CE1088-CF1088)&lt;=0.1,"Valid","Not valid"))</f>
        <v/>
      </c>
      <c r="CQ1088" s="1674">
        <f> IF(CE1088="","",IF(AND(CE1088&lt;&gt;"",CF1088=""),IF(CE1088&gt;=0.8,"Medir+Sig Max","No"),IF(CF1088&lt;&gt;"",IF(CF1088&gt;=0.8,"Medir+Sig Max","No"),"")))</f>
        <v/>
      </c>
      <c r="CR1088" s="6927"/>
      <c r="CS1088" s="1674"/>
      <c r="CT1088" s="220">
        <f>IF(CO1088="",IF(AND(CE1088="",CF1088=""),"",IF(CF1088="",IF(DQ1088&gt;1,ROUND(DQ1088*CE1088,3),CE1088),IF(DQ1088&gt;1,ROUND(DQ1088*CF1088,3),CF1088))),IF(AND(CE1088="",CF1088=""),"",IF(CF1088="",IF(DQ1088&gt;1,ROUND(DQ1088*CE1088*(1/(CO1088)),3),CE1088*(1/(CO1088))),IF(DQ1088&gt;1,ROUND(DQ1088*CF1088*(1/(CO1088)),3),CF1088*(1/(CO1088))))))</f>
        <v/>
      </c>
      <c r="CU1088" s="224">
        <f>BY1088</f>
        <v/>
      </c>
      <c r="CV1088" s="237">
        <f>BZ1088</f>
        <v/>
      </c>
      <c r="CW1088" s="237">
        <f>CA1088</f>
        <v/>
      </c>
      <c r="CX1088" s="224">
        <f>CC1088</f>
        <v/>
      </c>
      <c r="CY1088" s="237">
        <f>CD1088</f>
        <v/>
      </c>
      <c r="CZ1088" s="7474">
        <f>IF(COUNTIF(Overview!K12:K14,TRUE)&gt;0,1.6,IF(COUNTIF(Overview!L12:L14,TRUE)&gt;0,8,0))</f>
        <v/>
      </c>
      <c r="DA1088" s="1666"/>
      <c r="DB1088" s="7483"/>
      <c r="DC1088" s="844">
        <f>IF(CT1088="","",IF(CT1088&gt;CZ1088,"Fail","Pass"))</f>
        <v/>
      </c>
      <c r="DD1088" s="402"/>
      <c r="DE1088" s="1565">
        <f>MyTimestamp(DC1088)</f>
        <v/>
      </c>
      <c r="DF1088" s="1531">
        <f>IF(COUNT(CE1088:CH1088)=1,15,IF(COUNT(CE1088:CH1088)=0,0,30))</f>
        <v/>
      </c>
      <c r="DG1088" s="1532">
        <f>IF(DF1088=0,0,2)</f>
        <v/>
      </c>
      <c r="DH1088" s="1866"/>
      <c r="DI1088" s="1866"/>
      <c r="DJ1088" s="1863"/>
      <c r="DK1088" s="1968"/>
      <c r="DL1088" s="1574">
        <f>10^(CN1088/20)*100-100</f>
        <v/>
      </c>
      <c r="DM1088" s="976"/>
      <c r="DN1088" s="1273"/>
      <c r="DO1088" s="976">
        <f>IF(DM1088="","",10^(DM1088/10))</f>
        <v/>
      </c>
      <c r="DP1088" s="976">
        <f>IF(ISNUMBER(DN1088)=FALSE,"",10^(DN1088/10))</f>
        <v/>
      </c>
      <c r="DQ1088" s="1578">
        <f>IF(AND(ISNUMBER(DO1088),ISNUMBER(DP1088)),IF(DO1088/DP1088&gt;1,ROUND((DO1088)/DP1088,3),1),1)</f>
        <v/>
      </c>
      <c r="DR1088" s="1541"/>
      <c r="DS1088" s="1541"/>
      <c r="DT1088" s="1541"/>
      <c r="DU1088" s="1541"/>
      <c r="DV1088" s="1541"/>
      <c r="DW1088" s="1541"/>
      <c r="DX1088" s="1541"/>
      <c r="DY1088" s="1541"/>
      <c r="DZ1088" s="1541"/>
      <c r="EA1088" s="1541"/>
      <c r="EB1088" s="1541"/>
      <c r="EC1088" s="1541"/>
      <c r="ED1088" s="1541"/>
      <c r="EE1088" s="1541"/>
      <c r="EF1088" s="1541"/>
      <c r="EG1088" s="1541"/>
      <c r="EH1088" s="1541"/>
      <c r="EI1088" s="1541"/>
      <c r="EJ1088" s="1541"/>
      <c r="EK1088" s="1541"/>
      <c r="EL1088" s="1541"/>
      <c r="EM1088" s="1541"/>
      <c r="EN1088" s="1541"/>
      <c r="EO1088" s="1541"/>
      <c r="EP1088" s="1541"/>
      <c r="EQ1088" s="1541"/>
      <c r="ER1088" s="1541"/>
      <c r="ES1088" s="1541"/>
      <c r="ET1088" s="1541"/>
      <c r="EU1088" s="1541"/>
      <c r="EV1088" s="1541"/>
    </row>
    <row r="1089" ht="15" x14ac:dyDescent="0.25">
      <c r="A1089" s="1541"/>
      <c r="B1089" s="1541"/>
      <c r="C1089"/>
      <c r="D1089" s="1486"/>
      <c r="E1089" s="1486"/>
      <c r="F1089" s="672" t="inlineStr">
        <is>
          <t>5.5</t>
        </is>
      </c>
      <c r="G1089" s="1497"/>
      <c r="H1089" s="130">
        <f>BV1089</f>
        <v/>
      </c>
      <c r="I1089" s="130">
        <f>BW1089</f>
        <v/>
      </c>
      <c r="J1089" s="1299" t="inlineStr">
        <is>
          <t>WLAN</t>
        </is>
      </c>
      <c r="K1089" s="1299" t="inlineStr">
        <is>
          <t>2.4 GHz</t>
        </is>
      </c>
      <c r="L1089" s="115"/>
      <c r="M1089" s="130"/>
      <c r="N1089" s="119"/>
      <c r="O1089" s="131"/>
      <c r="P1089" s="6597"/>
      <c r="Q1089" s="131"/>
      <c r="R1089" s="131"/>
      <c r="S1089" s="6593"/>
      <c r="T1089" s="130">
        <v>7</v>
      </c>
      <c r="U1089" s="6593">
        <v>2442</v>
      </c>
      <c r="V1089" s="119"/>
      <c r="W1089" s="1305"/>
      <c r="X1089" s="119"/>
      <c r="Y1089" s="119"/>
      <c r="Z1089" s="119"/>
      <c r="AA1089" s="115"/>
      <c r="AB1089" s="115"/>
      <c r="AC1089" s="1300">
        <f>IF(OR(BX1089="Close to Ear",BX1089="Close to Head"),"Head",IF(BX1089="Extremity","Extremity","Body"))</f>
        <v/>
      </c>
      <c r="AD1089" s="1301">
        <f>CA1089</f>
        <v/>
      </c>
      <c r="AE1089" s="1299">
        <f>CB1089</f>
        <v/>
      </c>
      <c r="AF1089" s="115"/>
      <c r="AG1089" s="1302">
        <f>IF(OR(AZ1089="",BA1089=""),"N/A",IF(DC1089="Pass","P","F"))</f>
        <v/>
      </c>
      <c r="AH1089" s="129"/>
      <c r="AI1089" s="129"/>
      <c r="AJ1089" s="129"/>
      <c r="AK1089" s="119"/>
      <c r="AL1089" s="115"/>
      <c r="AM1089" s="119"/>
      <c r="AN1089" s="119"/>
      <c r="AO1089" s="692"/>
      <c r="AP1089" s="692"/>
      <c r="AQ1089" s="692"/>
      <c r="AR1089" s="692"/>
      <c r="AS1089" s="692"/>
      <c r="AT1089" s="1303">
        <f>IF(AC1089="Extremity",IF(CG1089="","",CG1089),"")</f>
        <v/>
      </c>
      <c r="AU1089" s="1303">
        <f>IF(AC1089="Extremity",IF(CH1089="","",CH1089),"")</f>
        <v/>
      </c>
      <c r="AV1089" s="1304">
        <f>IF(AC1089="Extremity","",IF(CE1089="","",CE1089))</f>
        <v/>
      </c>
      <c r="AW1089" s="1304">
        <f>IF(AD1089="Extremity","",IF(CF1089="","",CF1089))</f>
        <v/>
      </c>
      <c r="AX1089" s="1305">
        <f>DL1089</f>
        <v/>
      </c>
      <c r="AY1089" s="1305">
        <f>DQ1089</f>
        <v/>
      </c>
      <c r="AZ1089" s="3377">
        <f>IF(AC1089="Extremity",IF(DA1089="","",DA1089),"")</f>
        <v/>
      </c>
      <c r="BA1089" s="3378">
        <f>IF(AC1089="Extremity","",IF(CT1089="","",CT1089))</f>
        <v/>
      </c>
      <c r="BB1089" s="1305">
        <f>IF(AC1089="Extremity",IF(DB1089="","",DB1089),"")</f>
        <v/>
      </c>
      <c r="BC1089" s="1304">
        <f>IF(AC1089="Extremity","",IF(CZ1089="","",CZ1089))</f>
        <v/>
      </c>
      <c r="BD1089" s="1305">
        <f>DD1089</f>
        <v/>
      </c>
      <c r="BE1089" s="132">
        <f>DE1089</f>
        <v/>
      </c>
      <c r="BF1089" s="133">
        <f>DF1089*60</f>
        <v/>
      </c>
      <c r="BG1089" s="121">
        <f>BE1089</f>
        <v/>
      </c>
      <c r="BH1089" s="133">
        <f>DG1089*60</f>
        <v/>
      </c>
      <c r="BI1089" s="133">
        <f>DH1089</f>
        <v/>
      </c>
      <c r="BJ1089" s="117"/>
      <c r="BK1089" s="812">
        <f>Overview!$E$7</f>
        <v/>
      </c>
      <c r="BL1089" s="117"/>
      <c r="BM1089" s="834">
        <f>DI1089</f>
        <v/>
      </c>
      <c r="BN1089" s="812">
        <f>Overview!$P$153</f>
        <v/>
      </c>
      <c r="BO1089" s="117"/>
      <c r="BP1089" s="117"/>
      <c r="BQ1089" s="115"/>
      <c r="BR1089" s="1478"/>
      <c r="BS1089" s="1541"/>
      <c r="BT1089" s="1864" t="inlineStr">
        <is>
          <t>WLAN</t>
        </is>
      </c>
      <c r="BU1089" s="1828" t="inlineStr">
        <is>
          <t>2.4 GHz</t>
        </is>
      </c>
      <c r="BV1089" s="906">
        <f>Overview!$H$31</f>
        <v/>
      </c>
      <c r="BW1089" s="1828"/>
      <c r="BX1089" s="1864" t="inlineStr">
        <is>
          <t>Body</t>
        </is>
      </c>
      <c r="BY1089" s="1192"/>
      <c r="BZ1089" s="1192"/>
      <c r="CA1089" s="1193" t="str">
        <f>CA1088</f>
        <v>TBD</v>
      </c>
      <c r="CB1089" s="1071">
        <v>5</v>
      </c>
      <c r="CC1089" s="1192">
        <f>IF(COUNT('Conducted WiFi'!$AH$3:$AH$9)=0,7,INDEX('Conducted WiFi'!$T$3:$T$9,MATCH(MAX('Conducted WiFi'!$AH$3:$AH$9),'Conducted WiFi'!$AH$3:$AH$9,0)))</f>
        <v>7</v>
      </c>
      <c r="CD1089" s="1192">
        <f>IF(COUNT('Conducted WiFi'!$AH$3:$AH$9)=0,2442,INDEX('Conducted WiFi'!$U$3:$U$9,MATCH(MAX('Conducted WiFi'!$AH$3:$AH$9),'Conducted WiFi'!$AH$3:$AH$9,0)))</f>
        <v>2442</v>
      </c>
      <c r="CE1089" s="7237"/>
      <c r="CF1089" s="7237"/>
      <c r="CG1089" s="7245"/>
      <c r="CH1089" s="7245"/>
      <c r="CI1089" s="225">
        <f>BY1089</f>
        <v/>
      </c>
      <c r="CJ1089" s="237">
        <f>BZ1089</f>
        <v/>
      </c>
      <c r="CK1089" s="223">
        <f>CA1089</f>
        <v/>
      </c>
      <c r="CL1089" s="237">
        <f>CC1089</f>
        <v/>
      </c>
      <c r="CM1089" s="394">
        <f>CD1089</f>
        <v/>
      </c>
      <c r="CN1089" s="1966"/>
      <c r="CO1089" s="1967"/>
      <c r="CP1089" s="7214">
        <f>IF(CF1089=""," ",IF(ABS(CE1089-CF1089)&lt;=0.1,"Valid","Not valid"))</f>
        <v/>
      </c>
      <c r="CQ1089" s="1674">
        <f> IF(CE1089="","",IF(AND(CE1089&lt;&gt;"",CF1089=""),IF(CE1089&gt;=0.8,"Medir+Sig Max","No"),IF(CF1089&lt;&gt;"",IF(CF1089&gt;=0.8,"Medir+Sig Max","No"),"")))</f>
        <v/>
      </c>
      <c r="CR1089" s="6927"/>
      <c r="CS1089" s="1674"/>
      <c r="CT1089" s="220">
        <f>IF(CO1089="",IF(AND(CE1089="",CF1089=""),"",IF(CF1089="",IF(DQ1089&gt;1,ROUND(DQ1089*CE1089,3),CE1089),IF(DQ1089&gt;1,ROUND(DQ1089*CF1089,3),CF1089))),IF(AND(CE1089="",CF1089=""),"",IF(CF1089="",IF(DQ1089&gt;1,ROUND(DQ1089*CE1089*(1/(CO1089)),3),CE1089*(1/(CO1089))),IF(DQ1089&gt;1,ROUND(DQ1089*CF1089*(1/(CO1089)),3),CF1089*(1/(CO1089))))))</f>
        <v/>
      </c>
      <c r="CU1089" s="224">
        <f>BY1089</f>
        <v/>
      </c>
      <c r="CV1089" s="237">
        <f>BZ1089</f>
        <v/>
      </c>
      <c r="CW1089" s="237">
        <f>CA1089</f>
        <v/>
      </c>
      <c r="CX1089" s="224">
        <f>CC1089</f>
        <v/>
      </c>
      <c r="CY1089" s="237">
        <f>CD1089</f>
        <v/>
      </c>
      <c r="CZ1089" s="7474">
        <f>IF(COUNTIF(Overview!K12:K14,TRUE)&gt;0,1.6,IF(COUNTIF(Overview!L12:L14,TRUE)&gt;0,8,0))</f>
        <v/>
      </c>
      <c r="DA1089" s="1666"/>
      <c r="DB1089" s="7483"/>
      <c r="DC1089" s="844">
        <f>IF(CT1089="","",IF(CT1089&gt;CZ1089,"Fail","Pass"))</f>
        <v/>
      </c>
      <c r="DD1089" s="402"/>
      <c r="DE1089" s="1565">
        <f>MyTimestamp(DC1089)</f>
        <v/>
      </c>
      <c r="DF1089" s="1531">
        <f>IF(COUNT(CE1089:CH1089)=1,15,IF(COUNT(CE1089:CH1089)=0,0,30))</f>
        <v/>
      </c>
      <c r="DG1089" s="1532">
        <f>IF(DF1089=0,0,2)</f>
        <v/>
      </c>
      <c r="DH1089" s="1866"/>
      <c r="DI1089" s="1866"/>
      <c r="DJ1089" s="1863"/>
      <c r="DK1089" s="1968"/>
      <c r="DL1089" s="1574">
        <f>10^(CN1089/20)*100-100</f>
        <v/>
      </c>
      <c r="DM1089" s="976"/>
      <c r="DN1089" s="1274"/>
      <c r="DO1089" s="976">
        <f>IF(DM1089="","",10^(DM1089/10))</f>
        <v/>
      </c>
      <c r="DP1089" s="976">
        <f>IF(ISNUMBER(DN1089)=FALSE,"",10^(DN1089/10))</f>
        <v/>
      </c>
      <c r="DQ1089" s="1578">
        <f>IF(AND(ISNUMBER(DO1089),ISNUMBER(DP1089)),IF(DO1089/DP1089&gt;1,ROUND((DO1089)/DP1089,3),1),1)</f>
        <v/>
      </c>
      <c r="DR1089" s="1541"/>
      <c r="DS1089" s="1541"/>
      <c r="DT1089" s="1541"/>
      <c r="DU1089" s="1541"/>
      <c r="DV1089" s="1541"/>
      <c r="DW1089" s="1541"/>
      <c r="DX1089" s="1541"/>
      <c r="DY1089" s="1541"/>
      <c r="DZ1089" s="1541"/>
      <c r="EA1089" s="1541"/>
      <c r="EB1089" s="1541"/>
      <c r="EC1089" s="1541"/>
      <c r="ED1089" s="1541"/>
      <c r="EE1089" s="1541"/>
      <c r="EF1089" s="1541"/>
      <c r="EG1089" s="1541"/>
      <c r="EH1089" s="1541"/>
      <c r="EI1089" s="1541"/>
      <c r="EJ1089" s="1541"/>
      <c r="EK1089" s="1541"/>
      <c r="EL1089" s="1541"/>
      <c r="EM1089" s="1541"/>
      <c r="EN1089" s="1541"/>
      <c r="EO1089" s="1541"/>
      <c r="EP1089" s="1541"/>
      <c r="EQ1089" s="1541"/>
      <c r="ER1089" s="1541"/>
      <c r="ES1089" s="1541"/>
      <c r="ET1089" s="1541"/>
      <c r="EU1089" s="1541"/>
      <c r="EV1089" s="1541"/>
    </row>
    <row r="1090" ht="15" x14ac:dyDescent="0.25">
      <c r="A1090" s="1541"/>
      <c r="B1090" s="1541"/>
      <c r="C1090"/>
      <c r="D1090" s="1486"/>
      <c r="E1090" s="1486"/>
      <c r="F1090" s="672" t="inlineStr">
        <is>
          <t>5.5</t>
        </is>
      </c>
      <c r="G1090" s="1497"/>
      <c r="H1090" s="130">
        <f>BV1090</f>
        <v/>
      </c>
      <c r="I1090" s="130">
        <f>BW1090</f>
        <v/>
      </c>
      <c r="J1090" s="1299" t="inlineStr">
        <is>
          <t>WLAN</t>
        </is>
      </c>
      <c r="K1090" s="1299" t="inlineStr">
        <is>
          <t>2.4 GHz</t>
        </is>
      </c>
      <c r="L1090" s="115"/>
      <c r="M1090" s="130"/>
      <c r="N1090" s="119"/>
      <c r="O1090" s="131"/>
      <c r="P1090" s="6597"/>
      <c r="Q1090" s="131"/>
      <c r="R1090" s="131"/>
      <c r="S1090" s="6593"/>
      <c r="T1090" s="130">
        <v>7</v>
      </c>
      <c r="U1090" s="6593">
        <v>2442</v>
      </c>
      <c r="V1090" s="119"/>
      <c r="W1090" s="1305"/>
      <c r="X1090" s="119"/>
      <c r="Y1090" s="119"/>
      <c r="Z1090" s="119"/>
      <c r="AA1090" s="115"/>
      <c r="AB1090" s="115"/>
      <c r="AC1090" s="1300">
        <f>IF(OR(BX1090="Close to Ear",BX1090="Close to Head"),"Head",IF(BX1090="Extremity","Extremity","Body"))</f>
        <v/>
      </c>
      <c r="AD1090" s="1301">
        <f>CA1090</f>
        <v/>
      </c>
      <c r="AE1090" s="1299">
        <f>CB1090</f>
        <v/>
      </c>
      <c r="AF1090" s="115"/>
      <c r="AG1090" s="1302">
        <f>IF(OR(AZ1090="",BA1090=""),"N/A",IF(DC1090="Pass","P","F"))</f>
        <v/>
      </c>
      <c r="AH1090" s="129"/>
      <c r="AI1090" s="129"/>
      <c r="AJ1090" s="129"/>
      <c r="AK1090" s="119"/>
      <c r="AL1090" s="115"/>
      <c r="AM1090" s="119"/>
      <c r="AN1090" s="119"/>
      <c r="AO1090" s="692"/>
      <c r="AP1090" s="692"/>
      <c r="AQ1090" s="692"/>
      <c r="AR1090" s="692"/>
      <c r="AS1090" s="692"/>
      <c r="AT1090" s="1303">
        <f>IF(AC1090="Extremity",IF(CG1090="","",CG1090),"")</f>
        <v/>
      </c>
      <c r="AU1090" s="1303">
        <f>IF(AC1090="Extremity",IF(CH1090="","",CH1090),"")</f>
        <v/>
      </c>
      <c r="AV1090" s="1304">
        <f>IF(AC1090="Extremity","",IF(CE1090="","",CE1090))</f>
        <v/>
      </c>
      <c r="AW1090" s="1304">
        <f>IF(AD1090="Extremity","",IF(CF1090="","",CF1090))</f>
        <v/>
      </c>
      <c r="AX1090" s="1305">
        <f>DL1090</f>
        <v/>
      </c>
      <c r="AY1090" s="1305">
        <f>DQ1090</f>
        <v/>
      </c>
      <c r="AZ1090" s="3377">
        <f>IF(AC1090="Extremity",IF(DA1090="","",DA1090),"")</f>
        <v/>
      </c>
      <c r="BA1090" s="3378">
        <f>IF(AC1090="Extremity","",IF(CT1090="","",CT1090))</f>
        <v/>
      </c>
      <c r="BB1090" s="1305">
        <f>IF(AC1090="Extremity",IF(DB1090="","",DB1090),"")</f>
        <v/>
      </c>
      <c r="BC1090" s="1304">
        <f>IF(AC1090="Extremity","",IF(CZ1090="","",CZ1090))</f>
        <v/>
      </c>
      <c r="BD1090" s="1305">
        <f>DD1090</f>
        <v/>
      </c>
      <c r="BE1090" s="132">
        <f>DE1090</f>
        <v/>
      </c>
      <c r="BF1090" s="133">
        <f>DF1090*60</f>
        <v/>
      </c>
      <c r="BG1090" s="121">
        <f>BE1090</f>
        <v/>
      </c>
      <c r="BH1090" s="133">
        <f>DG1090*60</f>
        <v/>
      </c>
      <c r="BI1090" s="133">
        <f>DH1090</f>
        <v/>
      </c>
      <c r="BJ1090" s="117"/>
      <c r="BK1090" s="812">
        <f>Overview!$E$7</f>
        <v/>
      </c>
      <c r="BL1090" s="117"/>
      <c r="BM1090" s="834">
        <f>DI1090</f>
        <v/>
      </c>
      <c r="BN1090" s="812">
        <f>Overview!$P$153</f>
        <v/>
      </c>
      <c r="BO1090" s="117"/>
      <c r="BP1090" s="117"/>
      <c r="BQ1090" s="115"/>
      <c r="BR1090" s="1478"/>
      <c r="BS1090" s="1541"/>
      <c r="BT1090" s="1864" t="inlineStr">
        <is>
          <t>WLAN</t>
        </is>
      </c>
      <c r="BU1090" s="1828" t="inlineStr">
        <is>
          <t>2.4 GHz</t>
        </is>
      </c>
      <c r="BV1090" s="906">
        <f>Overview!$H$31</f>
        <v/>
      </c>
      <c r="BW1090" s="1828"/>
      <c r="BX1090" s="1864" t="inlineStr">
        <is>
          <t>Body</t>
        </is>
      </c>
      <c r="BY1090" s="1194"/>
      <c r="BZ1090" s="1194"/>
      <c r="CA1090" s="1194" t="str">
        <f>CA1089</f>
        <v>TBD</v>
      </c>
      <c r="CB1090" s="1970">
        <v>5</v>
      </c>
      <c r="CC1090" s="1194">
        <f>IF(COUNT('Conducted WiFi'!$AH$3:$AH$9)=0,7,INDEX('Conducted WiFi'!$T$3:$T$9,MATCH(MAX('Conducted WiFi'!$AH$3:$AH$9),'Conducted WiFi'!$AH$3:$AH$9,0)))</f>
        <v>7</v>
      </c>
      <c r="CD1090" s="1195">
        <f>IF(COUNT('Conducted WiFi'!$AH$3:$AH$9)=0,2442,INDEX('Conducted WiFi'!$U$3:$U$9,MATCH(MAX('Conducted WiFi'!$AH$3:$AH$9),'Conducted WiFi'!$AH$3:$AH$9,0)))</f>
        <v>2442</v>
      </c>
      <c r="CE1090" s="7237"/>
      <c r="CF1090" s="7237"/>
      <c r="CG1090" s="7245"/>
      <c r="CH1090" s="7245"/>
      <c r="CI1090" s="225">
        <f>BY1090</f>
        <v/>
      </c>
      <c r="CJ1090" s="237">
        <f>BZ1090</f>
        <v/>
      </c>
      <c r="CK1090" s="223">
        <f>CA1090</f>
        <v/>
      </c>
      <c r="CL1090" s="237">
        <f>CC1090</f>
        <v/>
      </c>
      <c r="CM1090" s="394">
        <f>CD1090</f>
        <v/>
      </c>
      <c r="CN1090" s="1966"/>
      <c r="CO1090" s="1967"/>
      <c r="CP1090" s="7214">
        <f>IF(CF1090=""," ",IF(ABS(CE1090-CF1090)&lt;=0.1,"Valid","Not valid"))</f>
        <v/>
      </c>
      <c r="CQ1090" s="1674">
        <f> IF(CE1090="","",IF(AND(CE1090&lt;&gt;"",CF1090=""),IF(CE1090&gt;=0.8,"Medir+Sig Max","No"),IF(CF1090&lt;&gt;"",IF(CF1090&gt;=0.8,"Medir+Sig Max","No"),"")))</f>
        <v/>
      </c>
      <c r="CR1090" s="6927"/>
      <c r="CS1090" s="1674"/>
      <c r="CT1090" s="220">
        <f>IF(CO1090="",IF(AND(CE1090="",CF1090=""),"",IF(CF1090="",IF(DQ1090&gt;1,ROUND(DQ1090*CE1090,3),CE1090),IF(DQ1090&gt;1,ROUND(DQ1090*CF1090,3),CF1090))),IF(AND(CE1090="",CF1090=""),"",IF(CF1090="",IF(DQ1090&gt;1,ROUND(DQ1090*CE1090*(1/(CO1090)),3),CE1090*(1/(CO1090))),IF(DQ1090&gt;1,ROUND(DQ1090*CF1090*(1/(CO1090)),3),CF1090*(1/(CO1090))))))</f>
        <v/>
      </c>
      <c r="CU1090" s="224">
        <f>BY1090</f>
        <v/>
      </c>
      <c r="CV1090" s="237">
        <f>BZ1090</f>
        <v/>
      </c>
      <c r="CW1090" s="237">
        <f>CA1090</f>
        <v/>
      </c>
      <c r="CX1090" s="224">
        <f>CC1090</f>
        <v/>
      </c>
      <c r="CY1090" s="237">
        <f>CD1090</f>
        <v/>
      </c>
      <c r="CZ1090" s="7474">
        <f>IF(COUNTIF(Overview!K12:K14,TRUE)&gt;0,1.6,IF(COUNTIF(Overview!L12:L14,TRUE)&gt;0,8,0))</f>
        <v/>
      </c>
      <c r="DA1090" s="1666"/>
      <c r="DB1090" s="7483"/>
      <c r="DC1090" s="844">
        <f>IF(CT1090="","",IF(CT1090&gt;CZ1090,"Fail","Pass"))</f>
        <v/>
      </c>
      <c r="DD1090" s="402"/>
      <c r="DE1090" s="1565">
        <f>MyTimestamp(DC1090)</f>
        <v/>
      </c>
      <c r="DF1090" s="1531">
        <f>IF(COUNT(CE1090:CH1090)=1,15,IF(COUNT(CE1090:CH1090)=0,0,30))</f>
        <v/>
      </c>
      <c r="DG1090" s="1532">
        <f>IF(DF1090=0,0,2)</f>
        <v/>
      </c>
      <c r="DH1090" s="1866"/>
      <c r="DI1090" s="1866"/>
      <c r="DJ1090" s="1863"/>
      <c r="DK1090" s="1968"/>
      <c r="DL1090" s="1574">
        <f>10^(CN1090/20)*100-100</f>
        <v/>
      </c>
      <c r="DM1090" s="976"/>
      <c r="DN1090" s="1275"/>
      <c r="DO1090" s="976">
        <f>IF(DM1090="","",10^(DM1090/10))</f>
        <v/>
      </c>
      <c r="DP1090" s="976">
        <f>IF(ISNUMBER(DN1090)=FALSE,"",10^(DN1090/10))</f>
        <v/>
      </c>
      <c r="DQ1090" s="1578">
        <f>IF(AND(ISNUMBER(DO1090),ISNUMBER(DP1090)),IF(DO1090/DP1090&gt;1,ROUND((DO1090)/DP1090,3),1),1)</f>
        <v/>
      </c>
      <c r="DR1090" s="1541"/>
      <c r="DS1090" s="1541"/>
      <c r="DT1090" s="1541"/>
      <c r="DU1090" s="1541"/>
      <c r="DV1090" s="1541"/>
      <c r="DW1090" s="1541"/>
      <c r="DX1090" s="1541"/>
      <c r="DY1090" s="1541"/>
      <c r="DZ1090" s="1541"/>
      <c r="EA1090" s="1541"/>
      <c r="EB1090" s="1541"/>
      <c r="EC1090" s="1541"/>
      <c r="ED1090" s="1541"/>
      <c r="EE1090" s="1541"/>
      <c r="EF1090" s="1541"/>
      <c r="EG1090" s="1541"/>
      <c r="EH1090" s="1541"/>
      <c r="EI1090" s="1541"/>
      <c r="EJ1090" s="1541"/>
      <c r="EK1090" s="1541"/>
      <c r="EL1090" s="1541"/>
      <c r="EM1090" s="1541"/>
      <c r="EN1090" s="1541"/>
      <c r="EO1090" s="1541"/>
      <c r="EP1090" s="1541"/>
      <c r="EQ1090" s="1541"/>
      <c r="ER1090" s="1541"/>
      <c r="ES1090" s="1541"/>
      <c r="ET1090" s="1541"/>
      <c r="EU1090" s="1541"/>
      <c r="EV1090" s="1541"/>
    </row>
    <row r="1091" ht="15" x14ac:dyDescent="0.25">
      <c r="A1091" s="1541"/>
      <c r="B1091" s="1541"/>
      <c r="C1091"/>
      <c r="D1091" s="1486"/>
      <c r="E1091" s="1486"/>
      <c r="F1091" s="672" t="inlineStr">
        <is>
          <t>5.5</t>
        </is>
      </c>
      <c r="G1091" s="1497"/>
      <c r="H1091" s="130">
        <f>BV1091</f>
        <v/>
      </c>
      <c r="I1091" s="130">
        <f>BW1091</f>
        <v/>
      </c>
      <c r="J1091" s="1299" t="inlineStr">
        <is>
          <t>WLAN</t>
        </is>
      </c>
      <c r="K1091" s="1299" t="inlineStr">
        <is>
          <t>2.4 GHz</t>
        </is>
      </c>
      <c r="L1091" s="115"/>
      <c r="M1091" s="130"/>
      <c r="N1091" s="119"/>
      <c r="O1091" s="131"/>
      <c r="P1091" s="6597"/>
      <c r="Q1091" s="131"/>
      <c r="R1091" s="131"/>
      <c r="S1091" s="6593"/>
      <c r="T1091" s="130">
        <v>7</v>
      </c>
      <c r="U1091" s="6593">
        <v>2442</v>
      </c>
      <c r="V1091" s="119"/>
      <c r="W1091" s="1305"/>
      <c r="X1091" s="119"/>
      <c r="Y1091" s="119"/>
      <c r="Z1091" s="119"/>
      <c r="AA1091" s="115"/>
      <c r="AB1091" s="115"/>
      <c r="AC1091" s="1300">
        <f>IF(OR(BX1091="Close to Ear",BX1091="Close to Head"),"Head",IF(BX1091="Extremity","Extremity","Body"))</f>
        <v/>
      </c>
      <c r="AD1091" s="1301">
        <f>CA1091</f>
        <v/>
      </c>
      <c r="AE1091" s="1299">
        <f>CB1091</f>
        <v/>
      </c>
      <c r="AF1091" s="115"/>
      <c r="AG1091" s="1302">
        <f>IF(OR(AZ1091="",BA1091=""),"N/A",IF(DC1091="Pass","P","F"))</f>
        <v/>
      </c>
      <c r="AH1091" s="129"/>
      <c r="AI1091" s="129"/>
      <c r="AJ1091" s="129"/>
      <c r="AK1091" s="119"/>
      <c r="AL1091" s="115"/>
      <c r="AM1091" s="119"/>
      <c r="AN1091" s="119"/>
      <c r="AO1091" s="692"/>
      <c r="AP1091" s="692"/>
      <c r="AQ1091" s="692"/>
      <c r="AR1091" s="692"/>
      <c r="AS1091" s="692"/>
      <c r="AT1091" s="1303">
        <f>IF(AC1091="Extremity",IF(CG1091="","",CG1091),"")</f>
        <v/>
      </c>
      <c r="AU1091" s="1303">
        <f>IF(AC1091="Extremity",IF(CH1091="","",CH1091),"")</f>
        <v/>
      </c>
      <c r="AV1091" s="1304">
        <f>IF(AC1091="Extremity","",IF(CE1091="","",CE1091))</f>
        <v/>
      </c>
      <c r="AW1091" s="1304">
        <f>IF(AD1091="Extremity","",IF(CF1091="","",CF1091))</f>
        <v/>
      </c>
      <c r="AX1091" s="1305">
        <f>DL1091</f>
        <v/>
      </c>
      <c r="AY1091" s="1305">
        <f>DQ1091</f>
        <v/>
      </c>
      <c r="AZ1091" s="3377">
        <f>IF(AC1091="Extremity",IF(DA1091="","",DA1091),"")</f>
        <v/>
      </c>
      <c r="BA1091" s="3378">
        <f>IF(AC1091="Extremity","",IF(CT1091="","",CT1091))</f>
        <v/>
      </c>
      <c r="BB1091" s="1305">
        <f>IF(AC1091="Extremity",IF(DB1091="","",DB1091),"")</f>
        <v/>
      </c>
      <c r="BC1091" s="1304">
        <f>IF(AC1091="Extremity","",IF(CZ1091="","",CZ1091))</f>
        <v/>
      </c>
      <c r="BD1091" s="1305">
        <f>DD1091</f>
        <v/>
      </c>
      <c r="BE1091" s="132">
        <f>DE1091</f>
        <v/>
      </c>
      <c r="BF1091" s="133">
        <f>DF1091*60</f>
        <v/>
      </c>
      <c r="BG1091" s="121">
        <f>BE1091</f>
        <v/>
      </c>
      <c r="BH1091" s="133">
        <f>DG1091*60</f>
        <v/>
      </c>
      <c r="BI1091" s="133">
        <f>DH1091</f>
        <v/>
      </c>
      <c r="BJ1091" s="117"/>
      <c r="BK1091" s="812">
        <f>Overview!$E$7</f>
        <v/>
      </c>
      <c r="BL1091" s="117"/>
      <c r="BM1091" s="834">
        <f>DI1091</f>
        <v/>
      </c>
      <c r="BN1091" s="812">
        <f>Overview!$P$153</f>
        <v/>
      </c>
      <c r="BO1091" s="117"/>
      <c r="BP1091" s="117"/>
      <c r="BQ1091" s="115"/>
      <c r="BR1091" s="1478"/>
      <c r="BS1091" s="1541"/>
      <c r="BT1091" s="1864" t="inlineStr">
        <is>
          <t>WLAN</t>
        </is>
      </c>
      <c r="BU1091" s="1828" t="inlineStr">
        <is>
          <t>2.4 GHz</t>
        </is>
      </c>
      <c r="BV1091" s="906">
        <f>Overview!$H$31</f>
        <v/>
      </c>
      <c r="BW1091" s="1828"/>
      <c r="BX1091" s="1864" t="inlineStr">
        <is>
          <t>Body</t>
        </is>
      </c>
      <c r="BY1091" s="1196"/>
      <c r="BZ1091" s="1196"/>
      <c r="CA1091" s="881" t="str">
        <f>CONCATENATE(CA1089," - Variability")</f>
        <v>TBD - Variability</v>
      </c>
      <c r="CB1091" s="200">
        <v>5</v>
      </c>
      <c r="CC1091" s="881">
        <f>IF(COUNT('Conducted WiFi'!$AH$3:$AH$9)=0,7,INDEX('Conducted WiFi'!$T$3:$T$9,MATCH(MAX('Conducted WiFi'!$AH$3:$AH$9),'Conducted WiFi'!$AH$3:$AH$9,0)))</f>
        <v>7</v>
      </c>
      <c r="CD1091" s="881">
        <f>IF(COUNT('Conducted WiFi'!$AH$3:$AH$9)=0,2442,INDEX('Conducted WiFi'!$U$3:$U$9,MATCH(MAX('Conducted WiFi'!$AH$3:$AH$9),'Conducted WiFi'!$AH$3:$AH$9,0)))</f>
        <v>2442</v>
      </c>
      <c r="CE1091" s="7234"/>
      <c r="CF1091" s="7234"/>
      <c r="CG1091" s="7245"/>
      <c r="CH1091" s="7245"/>
      <c r="CI1091" s="225">
        <f>BY1091</f>
        <v/>
      </c>
      <c r="CJ1091" s="237">
        <f>BZ1091</f>
        <v/>
      </c>
      <c r="CK1091" s="223">
        <f>CA1091</f>
        <v/>
      </c>
      <c r="CL1091" s="237">
        <f>CC1091</f>
        <v/>
      </c>
      <c r="CM1091" s="237">
        <f>CD1091</f>
        <v/>
      </c>
      <c r="CN1091" s="1527"/>
      <c r="CO1091" s="1967"/>
      <c r="CP1091" s="7214">
        <f>IF(CF1091=""," ",IF(ABS(CE1091-CF1091)&lt;=0.1,"Valid","Not valid"))</f>
        <v/>
      </c>
      <c r="CQ1091" s="1674">
        <f> IF(CE1091="","",IF(AND(CE1091&lt;&gt;"",CF1091=""),IF(CE1091&gt;=0.8,"Medir+Sig Max","No"),IF(CF1091&lt;&gt;"",IF(CF1091&gt;=0.8,"Medir+Sig Max","No"),"")))</f>
        <v/>
      </c>
      <c r="CR1091" s="6927"/>
      <c r="CS1091" s="1674">
        <f>IF(CF1091="","",IF(MAX(CF1076:CF1090)=0,"",IF(AND(CF1091&lt;=1.45,(CF1091/MAX(CF1076:CF1090))&lt;=1.2,(CF1091/MAX(CF1076:CF1090))&gt;=0.8),"Válido","REPETIR VAR")))</f>
        <v/>
      </c>
      <c r="CT1091" s="6710">
        <f>IF(CO1091="",IF(AND(CE1091="",CF1091=""),"",IF(CF1091="",IF(DQ1091&gt;1,ROUND(DQ1091*CE1091,3),CE1091),IF(DQ1091&gt;1,ROUND(DQ1091*CF1091,3),CF1091))),IF(AND(CE1091="",CF1091=""),"",IF(CF1091="",IF(DQ1091&gt;1,ROUND(DQ1091*CE1091*(1/(CO1091)),3),CE1091*(1/(CO1091))),IF(DQ1091&gt;1,ROUND(DQ1091*CF1091*(1/(CO1091)),3),CF1091*(1/(CO1091))))))</f>
        <v/>
      </c>
      <c r="CU1091" s="224">
        <f>BY1091</f>
        <v/>
      </c>
      <c r="CV1091" s="237">
        <f>BZ1091</f>
        <v/>
      </c>
      <c r="CW1091" s="237">
        <f>CA1091</f>
        <v/>
      </c>
      <c r="CX1091" s="224">
        <f>CC1091</f>
        <v/>
      </c>
      <c r="CY1091" s="237">
        <f>CD1091</f>
        <v/>
      </c>
      <c r="CZ1091" s="7474">
        <f>IF(COUNTIF(Overview!K12:K14,TRUE)&gt;0,1.6,IF(COUNTIF(Overview!L12:L14,TRUE)&gt;0,8,0))</f>
        <v/>
      </c>
      <c r="DA1091" s="1788"/>
      <c r="DB1091" s="7483"/>
      <c r="DC1091" s="844">
        <f>IF(CT1091="","",IF(CT1091&gt;CZ1091,"Fail","Pass"))</f>
        <v/>
      </c>
      <c r="DD1091" s="402"/>
      <c r="DE1091" s="1565">
        <f>MyTimestamp(DC1091)</f>
        <v/>
      </c>
      <c r="DF1091" s="1531">
        <f>IF(COUNT(CE1091:CH1091)=1,15,IF(COUNT(CE1091:CH1091)=0,0,30))</f>
        <v/>
      </c>
      <c r="DG1091" s="1532">
        <f>IF(DF1091=0,0,2)</f>
        <v/>
      </c>
      <c r="DH1091" s="1866"/>
      <c r="DI1091" s="1866"/>
      <c r="DJ1091" s="1863"/>
      <c r="DK1091" s="1789"/>
      <c r="DL1091" s="1574">
        <f>10^(CN1091/20)*100-100</f>
        <v/>
      </c>
      <c r="DM1091" s="976"/>
      <c r="DN1091" s="1275"/>
      <c r="DO1091" s="976">
        <f>IF(DM1091="","",10^(DM1091/10))</f>
        <v/>
      </c>
      <c r="DP1091" s="976">
        <f>IF(ISNUMBER(DN1091)=FALSE,"",10^(DN1091/10))</f>
        <v/>
      </c>
      <c r="DQ1091" s="1578">
        <f>IF(AND(ISNUMBER(DO1091),ISNUMBER(DP1091)),IF(DO1091/DP1091&gt;1,ROUND((DO1091)/DP1091,3),1),1)</f>
        <v/>
      </c>
      <c r="DR1091" s="1541"/>
      <c r="DS1091" s="1541"/>
      <c r="DT1091" s="1541"/>
      <c r="DU1091" s="1541"/>
      <c r="DV1091" s="1541"/>
      <c r="DW1091" s="1541"/>
      <c r="DX1091" s="1541"/>
      <c r="DY1091" s="1541"/>
      <c r="DZ1091" s="1541"/>
      <c r="EA1091" s="1541"/>
      <c r="EB1091" s="1541"/>
      <c r="EC1091" s="1541"/>
      <c r="ED1091" s="1541"/>
      <c r="EE1091" s="1541"/>
      <c r="EF1091" s="1541"/>
      <c r="EG1091" s="1541"/>
      <c r="EH1091" s="1541"/>
      <c r="EI1091" s="1541"/>
      <c r="EJ1091" s="1541"/>
      <c r="EK1091" s="1541"/>
      <c r="EL1091" s="1541"/>
      <c r="EM1091" s="1541"/>
      <c r="EN1091" s="1541"/>
      <c r="EO1091" s="1541"/>
      <c r="EP1091" s="1541"/>
      <c r="EQ1091" s="1541"/>
      <c r="ER1091" s="1541"/>
      <c r="ES1091" s="1541"/>
      <c r="ET1091" s="1541"/>
      <c r="EU1091" s="1541"/>
      <c r="EV1091" s="1541"/>
    </row>
    <row r="1092" ht="15" x14ac:dyDescent="0.25">
      <c r="A1092" s="1541"/>
      <c r="B1092" s="1541"/>
      <c r="C1092"/>
      <c r="D1092" s="1486"/>
      <c r="E1092" s="1486"/>
      <c r="F1092" s="672" t="inlineStr">
        <is>
          <t>5.5</t>
        </is>
      </c>
      <c r="G1092" s="1497"/>
      <c r="H1092" s="130">
        <f>BV1092</f>
        <v/>
      </c>
      <c r="I1092" s="130">
        <f>BW1092</f>
        <v/>
      </c>
      <c r="J1092" s="1299" t="inlineStr">
        <is>
          <t>WLAN</t>
        </is>
      </c>
      <c r="K1092" s="1299" t="inlineStr">
        <is>
          <t>2.4 GHz</t>
        </is>
      </c>
      <c r="L1092" s="115"/>
      <c r="M1092" s="130"/>
      <c r="N1092" s="119"/>
      <c r="O1092" s="131"/>
      <c r="P1092" s="6597"/>
      <c r="Q1092" s="131"/>
      <c r="R1092" s="131"/>
      <c r="S1092" s="6593"/>
      <c r="T1092" s="130">
        <v>7</v>
      </c>
      <c r="U1092" s="6593">
        <v>2442</v>
      </c>
      <c r="V1092" s="119"/>
      <c r="W1092" s="1305"/>
      <c r="X1092" s="119"/>
      <c r="Y1092" s="119"/>
      <c r="Z1092" s="119"/>
      <c r="AA1092" s="115"/>
      <c r="AB1092" s="115"/>
      <c r="AC1092" s="1300">
        <f>IF(OR(BX1092="Close to Ear",BX1092="Close to Head"),"Head",IF(BX1092="Extremity","Extremity","Body"))</f>
        <v/>
      </c>
      <c r="AD1092" s="1301">
        <f>CA1092</f>
        <v/>
      </c>
      <c r="AE1092" s="1299">
        <f>CB1092</f>
        <v/>
      </c>
      <c r="AF1092" s="115"/>
      <c r="AG1092" s="1302">
        <f>IF(OR(AZ1092="",BA1092=""),"N/A",IF(DC1092="Pass","P","F"))</f>
        <v/>
      </c>
      <c r="AH1092" s="129"/>
      <c r="AI1092" s="129"/>
      <c r="AJ1092" s="129"/>
      <c r="AK1092" s="119"/>
      <c r="AL1092" s="115"/>
      <c r="AM1092" s="119"/>
      <c r="AN1092" s="119"/>
      <c r="AO1092" s="692"/>
      <c r="AP1092" s="692"/>
      <c r="AQ1092" s="692"/>
      <c r="AR1092" s="692"/>
      <c r="AS1092" s="692"/>
      <c r="AT1092" s="1303">
        <f>IF(AC1092="Extremity",IF(CG1092="","",CG1092),"")</f>
        <v/>
      </c>
      <c r="AU1092" s="1303">
        <f>IF(AC1092="Extremity",IF(CH1092="","",CH1092),"")</f>
        <v/>
      </c>
      <c r="AV1092" s="1304">
        <f>IF(AC1092="Extremity","",IF(CE1092="","",CE1092))</f>
        <v/>
      </c>
      <c r="AW1092" s="1304">
        <f>IF(AD1092="Extremity","",IF(CF1092="","",CF1092))</f>
        <v/>
      </c>
      <c r="AX1092" s="1305">
        <f>DL1092</f>
        <v/>
      </c>
      <c r="AY1092" s="1305">
        <f>DQ1092</f>
        <v/>
      </c>
      <c r="AZ1092" s="3377">
        <f>IF(AC1092="Extremity",IF(DA1092="","",DA1092),"")</f>
        <v/>
      </c>
      <c r="BA1092" s="3378">
        <f>IF(AC1092="Extremity","",IF(CT1092="","",CT1092))</f>
        <v/>
      </c>
      <c r="BB1092" s="1305">
        <f>IF(AC1092="Extremity",IF(DB1092="","",DB1092),"")</f>
        <v/>
      </c>
      <c r="BC1092" s="1304">
        <f>IF(AC1092="Extremity","",IF(CZ1092="","",CZ1092))</f>
        <v/>
      </c>
      <c r="BD1092" s="1305">
        <f>DD1092</f>
        <v/>
      </c>
      <c r="BE1092" s="132">
        <f>DE1092</f>
        <v/>
      </c>
      <c r="BF1092" s="133">
        <f>DF1092*60</f>
        <v/>
      </c>
      <c r="BG1092" s="121">
        <f>BE1092</f>
        <v/>
      </c>
      <c r="BH1092" s="133">
        <f>DG1092*60</f>
        <v/>
      </c>
      <c r="BI1092" s="133">
        <f>DH1092</f>
        <v/>
      </c>
      <c r="BJ1092" s="117"/>
      <c r="BK1092" s="812">
        <f>Overview!$E$7</f>
        <v/>
      </c>
      <c r="BL1092" s="117"/>
      <c r="BM1092" s="834">
        <f>DI1092</f>
        <v/>
      </c>
      <c r="BN1092" s="812">
        <f>Overview!$P$153</f>
        <v/>
      </c>
      <c r="BO1092" s="117"/>
      <c r="BP1092" s="117"/>
      <c r="BQ1092" s="115"/>
      <c r="BR1092" s="1478"/>
      <c r="BS1092" s="1541"/>
      <c r="BT1092" s="1864" t="inlineStr">
        <is>
          <t>WLAN</t>
        </is>
      </c>
      <c r="BU1092" s="1828" t="inlineStr">
        <is>
          <t>2.4 GHz</t>
        </is>
      </c>
      <c r="BV1092" s="906">
        <f>Overview!$H$31</f>
        <v/>
      </c>
      <c r="BW1092" s="1828"/>
      <c r="BX1092" s="1864" t="inlineStr">
        <is>
          <t>Body</t>
        </is>
      </c>
      <c r="BY1092" s="1197"/>
      <c r="BZ1092" s="1197"/>
      <c r="CA1092" s="6689" t="str">
        <f>CONCATENATE(CA1090," - Variability2")</f>
        <v>TBD - Variability2</v>
      </c>
      <c r="CB1092" s="200">
        <v>5</v>
      </c>
      <c r="CC1092" s="6689">
        <f>IF(COUNT('Conducted WiFi'!$AH$3:$AH$9)=0,7,INDEX('Conducted WiFi'!$T$3:$T$9,MATCH(MAX('Conducted WiFi'!$AH$3:$AH$9),'Conducted WiFi'!$AH$3:$AH$9,0)))</f>
        <v>7</v>
      </c>
      <c r="CD1092" s="6689">
        <f>IF(COUNT('Conducted WiFi'!$AH$3:$AH$9)=0,2442,INDEX('Conducted WiFi'!$U$3:$U$9,MATCH(MAX('Conducted WiFi'!$AH$3:$AH$9),'Conducted WiFi'!$AH$3:$AH$9,0)))</f>
        <v>2442</v>
      </c>
      <c r="CE1092" s="7234"/>
      <c r="CF1092" s="7234"/>
      <c r="CG1092" s="7245"/>
      <c r="CH1092" s="7245"/>
      <c r="CI1092" s="225">
        <f>BY1092</f>
        <v/>
      </c>
      <c r="CJ1092" s="237">
        <f>BZ1092</f>
        <v/>
      </c>
      <c r="CK1092" s="223">
        <f>CA1092</f>
        <v/>
      </c>
      <c r="CL1092" s="237">
        <f>CC1092</f>
        <v/>
      </c>
      <c r="CM1092" s="237">
        <f>CD1092</f>
        <v/>
      </c>
      <c r="CN1092" s="1527"/>
      <c r="CO1092" s="1967"/>
      <c r="CP1092" s="7214">
        <f>IF(CF1092=""," ",IF(ABS(CE1092-CF1092)&lt;=0.1,"Valid","Not valid"))</f>
        <v/>
      </c>
      <c r="CQ1092" s="1674">
        <f> IF(CE1092="","",IF(AND(CE1092&lt;&gt;"",CF1092=""),IF(CE1092&gt;=0.8,"Medir+Sig Max","No"),IF(CF1092&lt;&gt;"",IF(CF1092&gt;=0.8,"Medir+Sig Max","No"),"")))</f>
        <v/>
      </c>
      <c r="CR1092" s="6927"/>
      <c r="CS1092" s="1674"/>
      <c r="CT1092" s="6710">
        <f>IF(CO1092="",IF(AND(CE1092="",CF1092=""),"",IF(CF1092="",IF(DQ1092&gt;1,ROUND(DQ1092*CE1092,3),CE1092),IF(DQ1092&gt;1,ROUND(DQ1092*CF1092,3),CF1092))),IF(AND(CE1092="",CF1092=""),"",IF(CF1092="",IF(DQ1092&gt;1,ROUND(DQ1092*CE1092*(1/(CO1092)),3),CE1092*(1/(CO1092))),IF(DQ1092&gt;1,ROUND(DQ1092*CF1092*(1/(CO1092)),3),CF1092*(1/(CO1092))))))</f>
        <v/>
      </c>
      <c r="CU1092" s="224">
        <f>BY1092</f>
        <v/>
      </c>
      <c r="CV1092" s="237">
        <f>BZ1092</f>
        <v/>
      </c>
      <c r="CW1092" s="237">
        <f>CA1092</f>
        <v/>
      </c>
      <c r="CX1092" s="224">
        <f>CC1092</f>
        <v/>
      </c>
      <c r="CY1092" s="237">
        <f>CD1092</f>
        <v/>
      </c>
      <c r="CZ1092" s="7474">
        <f>IF(COUNTIF(Overview!K12:K14,TRUE)&gt;0,1.6,IF(COUNTIF(Overview!L12:L14,TRUE)&gt;0,8,0))</f>
        <v/>
      </c>
      <c r="DA1092" s="1788"/>
      <c r="DB1092" s="7483"/>
      <c r="DC1092" s="844">
        <f>IF(CT1092="","",IF(CT1092&gt;CZ1092,"Fail","Pass"))</f>
        <v/>
      </c>
      <c r="DD1092" s="402"/>
      <c r="DE1092" s="1565">
        <f>MyTimestamp(DC1092)</f>
        <v/>
      </c>
      <c r="DF1092" s="1531">
        <f>IF(COUNT(CE1092:CH1092)=1,15,IF(COUNT(CE1092:CH1092)=0,0,30))</f>
        <v/>
      </c>
      <c r="DG1092" s="1532">
        <f>IF(DF1092=0,0,2)</f>
        <v/>
      </c>
      <c r="DH1092" s="1866"/>
      <c r="DI1092" s="1866"/>
      <c r="DJ1092" s="1863"/>
      <c r="DK1092" s="1789"/>
      <c r="DL1092" s="1574">
        <f>10^(CN1092/20)*100-100</f>
        <v/>
      </c>
      <c r="DM1092" s="976"/>
      <c r="DN1092" s="1275"/>
      <c r="DO1092" s="976">
        <f>IF(DM1092="","",10^(DM1092/10))</f>
        <v/>
      </c>
      <c r="DP1092" s="976">
        <f>IF(ISNUMBER(DN1092)=FALSE,"",10^(DN1092/10))</f>
        <v/>
      </c>
      <c r="DQ1092" s="1578">
        <f>IF(AND(ISNUMBER(DO1092),ISNUMBER(DP1092)),IF(DO1092/DP1092&gt;1,ROUND((DO1092)/DP1092,3),1),1)</f>
        <v/>
      </c>
      <c r="DR1092" s="1541"/>
      <c r="DS1092" s="1541"/>
      <c r="DT1092" s="1541"/>
      <c r="DU1092" s="1541"/>
      <c r="DV1092" s="1541"/>
      <c r="DW1092" s="1541"/>
      <c r="DX1092" s="1541"/>
      <c r="DY1092" s="1541"/>
      <c r="DZ1092" s="1541"/>
      <c r="EA1092" s="1541"/>
      <c r="EB1092" s="1541"/>
      <c r="EC1092" s="1541"/>
      <c r="ED1092" s="1541"/>
      <c r="EE1092" s="1541"/>
      <c r="EF1092" s="1541"/>
      <c r="EG1092" s="1541"/>
      <c r="EH1092" s="1541"/>
      <c r="EI1092" s="1541"/>
      <c r="EJ1092" s="1541"/>
      <c r="EK1092" s="1541"/>
      <c r="EL1092" s="1541"/>
      <c r="EM1092" s="1541"/>
      <c r="EN1092" s="1541"/>
      <c r="EO1092" s="1541"/>
      <c r="EP1092" s="1541"/>
      <c r="EQ1092" s="1541"/>
      <c r="ER1092" s="1541"/>
      <c r="ES1092" s="1541"/>
      <c r="ET1092" s="1541"/>
      <c r="EU1092" s="1541"/>
      <c r="EV1092" s="1541"/>
    </row>
    <row r="1093" ht="12.75" x14ac:dyDescent="0.2">
      <c r="A1093" s="1541"/>
      <c r="B1093" s="1541"/>
      <c r="C1093"/>
      <c r="D1093" s="6590"/>
      <c r="E1093" s="6590"/>
      <c r="F1093" s="6591" t="inlineStr">
        <is>
          <t>5.5</t>
        </is>
      </c>
      <c r="G1093" s="6592"/>
      <c r="H1093" s="6593">
        <f>BV1093</f>
        <v/>
      </c>
      <c r="I1093" s="6593">
        <f>BW1093</f>
        <v/>
      </c>
      <c r="J1093" s="6594" t="inlineStr">
        <is>
          <t>WLAN</t>
        </is>
      </c>
      <c r="K1093" s="6594" t="inlineStr">
        <is>
          <t>2.4 GHz</t>
        </is>
      </c>
      <c r="L1093" s="6595"/>
      <c r="M1093" s="6593"/>
      <c r="N1093" s="6596"/>
      <c r="O1093" s="6597"/>
      <c r="P1093" s="6597"/>
      <c r="Q1093" s="6597"/>
      <c r="R1093" s="6597"/>
      <c r="S1093" s="6593"/>
      <c r="T1093" s="130">
        <v>7</v>
      </c>
      <c r="U1093" s="6593">
        <v>2442</v>
      </c>
      <c r="V1093" s="6596"/>
      <c r="W1093" s="6598"/>
      <c r="X1093" s="6596"/>
      <c r="Y1093" s="6596"/>
      <c r="Z1093" s="6596"/>
      <c r="AA1093" s="6595"/>
      <c r="AB1093" s="6595"/>
      <c r="AC1093" s="6599">
        <f>IF(OR(BX1093="Close to Ear",BX1093="Close to Head"),"Head",IF(BX1093="Extremity","Extremity","Body"))</f>
        <v/>
      </c>
      <c r="AD1093" s="6600">
        <f>CA1093</f>
        <v/>
      </c>
      <c r="AE1093" s="6594">
        <f>CB1093</f>
        <v/>
      </c>
      <c r="AF1093" s="6595"/>
      <c r="AG1093" s="6601">
        <f>IF(OR(AZ1093="",BA1093=""),"N/A",IF(DC1093="Pass","P","F"))</f>
        <v/>
      </c>
      <c r="AH1093" s="6602"/>
      <c r="AI1093" s="6602"/>
      <c r="AJ1093" s="6602"/>
      <c r="AK1093" s="6596"/>
      <c r="AL1093" s="6595"/>
      <c r="AM1093" s="6596"/>
      <c r="AN1093" s="6596"/>
      <c r="AO1093" s="6603"/>
      <c r="AP1093" s="6603"/>
      <c r="AQ1093" s="6603"/>
      <c r="AR1093" s="6603"/>
      <c r="AS1093" s="6603"/>
      <c r="AT1093" s="6604">
        <f>IF(AC1093="Extremity",IF(CG1093="","",CG1093),"")</f>
        <v/>
      </c>
      <c r="AU1093" s="6604">
        <f>IF(AC1093="Extremity",IF(CH1093="","",CH1093),"")</f>
        <v/>
      </c>
      <c r="AV1093" s="6605">
        <f>IF(AC1093="Extremity","",IF(CE1093="","",CE1093))</f>
        <v/>
      </c>
      <c r="AW1093" s="6605">
        <f>IF(AD1093="Extremity","",IF(CF1093="","",CF1093))</f>
        <v/>
      </c>
      <c r="AX1093" s="6598">
        <f>DL1093</f>
        <v/>
      </c>
      <c r="AY1093" s="6598">
        <f>DQ1093</f>
        <v/>
      </c>
      <c r="AZ1093" s="6606">
        <f>IF(AC1093="Extremity",IF(DA1093="","",DA1093),"")</f>
        <v/>
      </c>
      <c r="BA1093" s="6607">
        <f>IF(AC1093="Extremity","",IF(CT1093="","",CT1093))</f>
        <v/>
      </c>
      <c r="BB1093" s="6598">
        <f>IF(AC1093="Extremity",IF(DB1093="","",DB1093),"")</f>
        <v/>
      </c>
      <c r="BC1093" s="6605">
        <f>IF(AC1093="Extremity","",IF(CZ1093="","",CZ1093))</f>
        <v/>
      </c>
      <c r="BD1093" s="6598">
        <f>DD1093</f>
        <v/>
      </c>
      <c r="BE1093" s="6608">
        <f>DE1093</f>
        <v/>
      </c>
      <c r="BF1093" s="6609">
        <f>DF1093*60</f>
        <v/>
      </c>
      <c r="BG1093" s="6610">
        <f>BE1093</f>
        <v/>
      </c>
      <c r="BH1093" s="6609">
        <f>DG1093*60</f>
        <v/>
      </c>
      <c r="BI1093" s="6609">
        <f>DH1093</f>
        <v/>
      </c>
      <c r="BJ1093" s="6611"/>
      <c r="BK1093" s="6612">
        <f>Overview!$E$7</f>
        <v/>
      </c>
      <c r="BL1093" s="6611"/>
      <c r="BM1093" s="6609">
        <f>DI1093</f>
        <v/>
      </c>
      <c r="BN1093" s="6612">
        <f>Overview!$P$153</f>
        <v/>
      </c>
      <c r="BO1093" s="6611"/>
      <c r="BP1093" s="6611"/>
      <c r="BQ1093" s="6595"/>
      <c r="BR1093" s="6613"/>
      <c r="BS1093" s="1541"/>
      <c r="BT1093" s="1864" t="inlineStr">
        <is>
          <t>WLAN</t>
        </is>
      </c>
      <c r="BU1093" s="1828" t="inlineStr">
        <is>
          <t>2.4 GHz</t>
        </is>
      </c>
      <c r="BV1093" s="906">
        <f>Overview!$H$31</f>
        <v/>
      </c>
      <c r="BW1093" s="1828"/>
      <c r="BX1093" s="1864" t="inlineStr">
        <is>
          <t>Body</t>
        </is>
      </c>
      <c r="BY1093" s="6709"/>
      <c r="BZ1093" s="6709"/>
      <c r="CA1093" s="6689" t="str">
        <f>CONCATENATE(CA1089," - Battery check 1")</f>
        <v>TBD - Battery check 1</v>
      </c>
      <c r="CB1093" s="200">
        <v>5</v>
      </c>
      <c r="CC1093" s="6689">
        <f>IF(COUNT('Conducted WiFi'!$AH$3:$AH$9)=0,7,INDEX('Conducted WiFi'!$T$3:$T$9,MATCH(MAX('Conducted WiFi'!$AH$3:$AH$9),'Conducted WiFi'!$AH$3:$AH$9,0)))</f>
        <v>7</v>
      </c>
      <c r="CD1093" s="6689">
        <f>IF(COUNT('Conducted WiFi'!$AH$3:$AH$9)=0,2442,INDEX('Conducted WiFi'!$U$3:$U$9,MATCH(MAX('Conducted WiFi'!$AH$3:$AH$9),'Conducted WiFi'!$AH$3:$AH$9,0)))</f>
        <v>2442</v>
      </c>
      <c r="CE1093" s="7234"/>
      <c r="CF1093" s="7234"/>
      <c r="CG1093" s="7245"/>
      <c r="CH1093" s="7245"/>
      <c r="CI1093" s="225">
        <f>BY1093</f>
        <v/>
      </c>
      <c r="CJ1093" s="237">
        <f>BZ1093</f>
        <v/>
      </c>
      <c r="CK1093" s="223">
        <f>CA1093</f>
        <v/>
      </c>
      <c r="CL1093" s="237">
        <f>CC1093</f>
        <v/>
      </c>
      <c r="CM1093" s="237">
        <f>CD1093</f>
        <v/>
      </c>
      <c r="CN1093" s="1527"/>
      <c r="CO1093" s="1967"/>
      <c r="CP1093" s="7214">
        <f>IF(CF1093=""," ",IF(ABS(CE1093-CF1093)&lt;=0.1,"Valid","Not valid"))</f>
        <v/>
      </c>
      <c r="CQ1093" s="1674">
        <f> IF(CE1093="","",IF(AND(CE1093&lt;&gt;"",CF1093=""),IF(CE1093&gt;=0.8,"Medir+Sig Max","No"),IF(CF1093&lt;&gt;"",IF(CF1093&gt;=0.8,"Medir+Sig Max","No"),"")))</f>
        <v/>
      </c>
      <c r="CR1093" s="6927">
        <f>IF(UPPER($CQ$1)="X",IF(CF1093=""," ",IF((ABS(CE1093)&lt;5)*AND(ABS(CF1093)&lt;5)*AND(ABS(CT1093)&lt;5),"Solo si es max","Medir")),IF(CF1093=""," ",IF((ABS(CE1093)&lt;1)*AND(ABS(CF1093)&lt;1)*AND(ABS(CT1093)&lt;1),"Solo si es max","Medir")))</f>
        <v/>
      </c>
      <c r="CS1093" s="1674"/>
      <c r="CT1093" s="6710"/>
      <c r="CU1093" s="224">
        <f>BY1093</f>
        <v/>
      </c>
      <c r="CV1093" s="237">
        <f>BZ1093</f>
        <v/>
      </c>
      <c r="CW1093" s="237">
        <f>CA1093</f>
        <v/>
      </c>
      <c r="CX1093" s="224">
        <f>CC1093</f>
        <v/>
      </c>
      <c r="CY1093" s="237">
        <f>CD1093</f>
        <v/>
      </c>
      <c r="CZ1093" s="7474">
        <f>IF(COUNTIF(Overview!K12:K14,TRUE)&gt;0,1.6,IF(COUNTIF(Overview!L12:L14,TRUE)&gt;0,8,0))</f>
        <v/>
      </c>
      <c r="DA1093" s="1788"/>
      <c r="DB1093" s="7483"/>
      <c r="DC1093" s="844">
        <f>IF(CT1093="","",IF(CT1093&gt;CZ1093,"Fail","Pass"))</f>
        <v/>
      </c>
      <c r="DD1093" s="402"/>
      <c r="DE1093" s="1565">
        <f>MyTimestamp(DC1093)</f>
        <v/>
      </c>
      <c r="DF1093" s="1531">
        <f>IF(COUNT(CE1093:CH1093)=1,15,IF(COUNT(CE1093:CH1093)=0,0,30))</f>
        <v/>
      </c>
      <c r="DG1093" s="1532">
        <f>IF(DF1093=0,0,2)</f>
        <v/>
      </c>
      <c r="DH1093" s="1866"/>
      <c r="DI1093" s="1866"/>
      <c r="DJ1093" s="1863"/>
      <c r="DK1093" s="1789"/>
      <c r="DL1093" s="1574">
        <f>10^(CN1093/20)*100-100</f>
        <v/>
      </c>
      <c r="DM1093" s="976"/>
      <c r="DN1093" s="1275"/>
      <c r="DO1093" s="976">
        <f>IF(DM1093="","",10^(DM1093/10))</f>
        <v/>
      </c>
      <c r="DP1093" s="976">
        <f>IF(ISNUMBER(DN1093)=FALSE,"",10^(DN1093/10))</f>
        <v/>
      </c>
      <c r="DQ1093" s="1578">
        <f>IF(AND(ISNUMBER(DO1093),ISNUMBER(DP1093)),IF(DO1093/DP1093&gt;1,ROUND((DO1093)/DP1093,3),1),1)</f>
        <v/>
      </c>
      <c r="DR1093" s="1541"/>
      <c r="DS1093" s="1541"/>
      <c r="DT1093" s="1541"/>
      <c r="DU1093" s="1541"/>
      <c r="DV1093" s="1541"/>
      <c r="DW1093" s="1541"/>
      <c r="DX1093" s="1541"/>
      <c r="DY1093" s="1541"/>
      <c r="DZ1093" s="1541"/>
      <c r="EA1093" s="1541"/>
      <c r="EB1093" s="1541"/>
      <c r="EC1093" s="1541"/>
      <c r="ED1093" s="1541"/>
      <c r="EE1093" s="1541"/>
      <c r="EF1093" s="1541"/>
      <c r="EG1093" s="1541"/>
      <c r="EH1093" s="1541"/>
      <c r="EI1093" s="1541"/>
      <c r="EJ1093" s="1541"/>
      <c r="EK1093" s="1541"/>
      <c r="EL1093" s="1541"/>
      <c r="EM1093" s="1541"/>
      <c r="EN1093" s="1541"/>
      <c r="EO1093" s="1541"/>
      <c r="EP1093" s="1541"/>
      <c r="EQ1093" s="1541"/>
      <c r="ER1093" s="1541"/>
      <c r="ES1093" s="1541"/>
      <c r="ET1093" s="1541"/>
      <c r="EU1093" s="1541"/>
      <c r="EV1093" s="1541"/>
    </row>
    <row r="1094" ht="12.75" x14ac:dyDescent="0.2">
      <c r="A1094" s="1541"/>
      <c r="B1094" s="1541"/>
      <c r="C1094"/>
      <c r="D1094" s="6590"/>
      <c r="E1094" s="6590"/>
      <c r="F1094" s="6591" t="inlineStr">
        <is>
          <t>5.5</t>
        </is>
      </c>
      <c r="G1094" s="6592"/>
      <c r="H1094" s="6593">
        <f>BV1094</f>
        <v/>
      </c>
      <c r="I1094" s="6593">
        <f>BW1094</f>
        <v/>
      </c>
      <c r="J1094" s="6594" t="inlineStr">
        <is>
          <t>WLAN</t>
        </is>
      </c>
      <c r="K1094" s="6594" t="inlineStr">
        <is>
          <t>2.4 GHz</t>
        </is>
      </c>
      <c r="L1094" s="6595"/>
      <c r="M1094" s="6593"/>
      <c r="N1094" s="6596"/>
      <c r="O1094" s="6597"/>
      <c r="P1094" s="6597"/>
      <c r="Q1094" s="6597"/>
      <c r="R1094" s="6597"/>
      <c r="S1094" s="6593"/>
      <c r="T1094" s="130">
        <v>7</v>
      </c>
      <c r="U1094" s="6593">
        <v>2442</v>
      </c>
      <c r="V1094" s="6596"/>
      <c r="W1094" s="6598"/>
      <c r="X1094" s="6596"/>
      <c r="Y1094" s="6596"/>
      <c r="Z1094" s="6596"/>
      <c r="AA1094" s="6595"/>
      <c r="AB1094" s="6595"/>
      <c r="AC1094" s="6599">
        <f>IF(OR(BX1094="Close to Ear",BX1094="Close to Head"),"Head",IF(BX1094="Extremity","Extremity","Body"))</f>
        <v/>
      </c>
      <c r="AD1094" s="6600">
        <f>CA1094</f>
        <v/>
      </c>
      <c r="AE1094" s="6594">
        <f>CB1094</f>
        <v/>
      </c>
      <c r="AF1094" s="6595"/>
      <c r="AG1094" s="6601">
        <f>IF(OR(AZ1094="",BA1094=""),"N/A",IF(DC1094="Pass","P","F"))</f>
        <v/>
      </c>
      <c r="AH1094" s="6602"/>
      <c r="AI1094" s="6602"/>
      <c r="AJ1094" s="6602"/>
      <c r="AK1094" s="6596"/>
      <c r="AL1094" s="6595"/>
      <c r="AM1094" s="6596"/>
      <c r="AN1094" s="6596"/>
      <c r="AO1094" s="6603"/>
      <c r="AP1094" s="6603"/>
      <c r="AQ1094" s="6603"/>
      <c r="AR1094" s="6603"/>
      <c r="AS1094" s="6603"/>
      <c r="AT1094" s="6604">
        <f>IF(AC1094="Extremity",IF(CG1094="","",CG1094),"")</f>
        <v/>
      </c>
      <c r="AU1094" s="6604">
        <f>IF(AC1094="Extremity",IF(CH1094="","",CH1094),"")</f>
        <v/>
      </c>
      <c r="AV1094" s="6605">
        <f>IF(AC1094="Extremity","",IF(CE1094="","",CE1094))</f>
        <v/>
      </c>
      <c r="AW1094" s="6605">
        <f>IF(AD1094="Extremity","",IF(CF1094="","",CF1094))</f>
        <v/>
      </c>
      <c r="AX1094" s="6598">
        <f>DL1094</f>
        <v/>
      </c>
      <c r="AY1094" s="6598">
        <f>DQ1094</f>
        <v/>
      </c>
      <c r="AZ1094" s="6606">
        <f>IF(AC1094="Extremity",IF(DA1094="","",DA1094),"")</f>
        <v/>
      </c>
      <c r="BA1094" s="6607">
        <f>IF(AC1094="Extremity","",IF(CT1094="","",CT1094))</f>
        <v/>
      </c>
      <c r="BB1094" s="6598">
        <f>IF(AC1094="Extremity",IF(DB1094="","",DB1094),"")</f>
        <v/>
      </c>
      <c r="BC1094" s="6605">
        <f>IF(AC1094="Extremity","",IF(CZ1094="","",CZ1094))</f>
        <v/>
      </c>
      <c r="BD1094" s="6598">
        <f>DD1094</f>
        <v/>
      </c>
      <c r="BE1094" s="6608">
        <f>DE1094</f>
        <v/>
      </c>
      <c r="BF1094" s="6609">
        <f>DF1094*60</f>
        <v/>
      </c>
      <c r="BG1094" s="6610">
        <f>BE1094</f>
        <v/>
      </c>
      <c r="BH1094" s="6609">
        <f>DG1094*60</f>
        <v/>
      </c>
      <c r="BI1094" s="6609">
        <f>DH1094</f>
        <v/>
      </c>
      <c r="BJ1094" s="6611"/>
      <c r="BK1094" s="6612">
        <f>Overview!$E$7</f>
        <v/>
      </c>
      <c r="BL1094" s="6611"/>
      <c r="BM1094" s="6609">
        <f>DI1094</f>
        <v/>
      </c>
      <c r="BN1094" s="6612">
        <f>Overview!$P$153</f>
        <v/>
      </c>
      <c r="BO1094" s="6611"/>
      <c r="BP1094" s="6611"/>
      <c r="BQ1094" s="6595"/>
      <c r="BR1094" s="6613"/>
      <c r="BS1094" s="1541"/>
      <c r="BT1094" s="1864" t="inlineStr">
        <is>
          <t>WLAN</t>
        </is>
      </c>
      <c r="BU1094" s="1828" t="inlineStr">
        <is>
          <t>2.4 GHz</t>
        </is>
      </c>
      <c r="BV1094" s="906">
        <f>Overview!$H$31</f>
        <v/>
      </c>
      <c r="BW1094" s="1828"/>
      <c r="BX1094" s="1864" t="inlineStr">
        <is>
          <t>Body</t>
        </is>
      </c>
      <c r="BY1094" s="6709"/>
      <c r="BZ1094" s="6709"/>
      <c r="CA1094" s="6689" t="str">
        <f>CONCATENATE(CA1090," - Battery check 2")</f>
        <v>TBD - Battery check 2</v>
      </c>
      <c r="CB1094" s="200">
        <v>5</v>
      </c>
      <c r="CC1094" s="6689">
        <f>IF(COUNT('Conducted WiFi'!$AH$3:$AH$9)=0,7,INDEX('Conducted WiFi'!$T$3:$T$9,MATCH(MAX('Conducted WiFi'!$AH$3:$AH$9),'Conducted WiFi'!$AH$3:$AH$9,0)))</f>
        <v>7</v>
      </c>
      <c r="CD1094" s="6689">
        <f>IF(COUNT('Conducted WiFi'!$AH$3:$AH$9)=0,2442,INDEX('Conducted WiFi'!$U$3:$U$9,MATCH(MAX('Conducted WiFi'!$AH$3:$AH$9),'Conducted WiFi'!$AH$3:$AH$9,0)))</f>
        <v>2442</v>
      </c>
      <c r="CE1094" s="7234"/>
      <c r="CF1094" s="7234"/>
      <c r="CG1094" s="7245"/>
      <c r="CH1094" s="7245"/>
      <c r="CI1094" s="225">
        <f>BY1094</f>
        <v/>
      </c>
      <c r="CJ1094" s="237">
        <f>BZ1094</f>
        <v/>
      </c>
      <c r="CK1094" s="223">
        <f>CA1094</f>
        <v/>
      </c>
      <c r="CL1094" s="237">
        <f>CC1094</f>
        <v/>
      </c>
      <c r="CM1094" s="237">
        <f>CD1094</f>
        <v/>
      </c>
      <c r="CN1094" s="1527"/>
      <c r="CO1094" s="1967"/>
      <c r="CP1094" s="7214">
        <f>IF(CF1094=""," ",IF(ABS(CE1094-CF1094)&lt;=0.1,"Valid","Not valid"))</f>
        <v/>
      </c>
      <c r="CQ1094" s="1674">
        <f> IF(CE1094="","",IF(AND(CE1094&lt;&gt;"",CF1094=""),IF(CE1094&gt;=0.8,"Medir+Sig Max","No"),IF(CF1094&lt;&gt;"",IF(CF1094&gt;=0.8,"Medir+Sig Max","No"),"")))</f>
        <v/>
      </c>
      <c r="CR1094" s="6928">
        <f>IF(UPPER($CQ$1)="X",IF(CF1094=""," ",IF((ABS(CE1094)&lt;5)*AND(ABS(CF1094)&lt;5)*AND(ABS(CT1094)&lt;5),"Solo si es max","Medir")),IF(CF1094=""," ",IF((ABS(CE1094)&lt;1)*AND(ABS(CF1094)&lt;1)*AND(ABS(CT1094)&lt;1),"Solo si es max","Medir")))</f>
        <v/>
      </c>
      <c r="CS1094" s="1675"/>
      <c r="CT1094" s="6711"/>
      <c r="CU1094" s="224">
        <f>BY1094</f>
        <v/>
      </c>
      <c r="CV1094" s="237">
        <f>BZ1094</f>
        <v/>
      </c>
      <c r="CW1094" s="237">
        <f>CA1094</f>
        <v/>
      </c>
      <c r="CX1094" s="224">
        <f>CC1094</f>
        <v/>
      </c>
      <c r="CY1094" s="237">
        <f>CD1094</f>
        <v/>
      </c>
      <c r="CZ1094" s="7474">
        <f>IF(COUNTIF(Overview!K12:K14,TRUE)&gt;0,1.6,IF(COUNTIF(Overview!L12:L14,TRUE)&gt;0,8,0))</f>
        <v/>
      </c>
      <c r="DA1094" s="1788"/>
      <c r="DB1094" s="7483"/>
      <c r="DC1094" s="844">
        <f>IF(CT1094="","",IF(CT1094&gt;CZ1094,"Fail","Pass"))</f>
        <v/>
      </c>
      <c r="DD1094" s="402"/>
      <c r="DE1094" s="1565">
        <f>MyTimestamp(DC1094)</f>
        <v/>
      </c>
      <c r="DF1094" s="1531">
        <f>IF(COUNT(CE1094:CH1094)=1,15,IF(COUNT(CE1094:CH1094)=0,0,30))</f>
        <v/>
      </c>
      <c r="DG1094" s="1532">
        <f>IF(DF1094=0,0,2)</f>
        <v/>
      </c>
      <c r="DH1094" s="1866"/>
      <c r="DI1094" s="1866"/>
      <c r="DJ1094" s="1863"/>
      <c r="DK1094" s="1789"/>
      <c r="DL1094" s="1574">
        <f>10^(CN1094/20)*100-100</f>
        <v/>
      </c>
      <c r="DM1094" s="976"/>
      <c r="DN1094" s="1275"/>
      <c r="DO1094" s="976">
        <f>IF(DM1094="","",10^(DM1094/10))</f>
        <v/>
      </c>
      <c r="DP1094" s="976">
        <f>IF(ISNUMBER(DN1094)=FALSE,"",10^(DN1094/10))</f>
        <v/>
      </c>
      <c r="DQ1094" s="1578">
        <f>IF(AND(ISNUMBER(DO1094),ISNUMBER(DP1094)),IF(DO1094/DP1094&gt;1,ROUND((DO1094)/DP1094,3),1),1)</f>
        <v/>
      </c>
      <c r="DR1094" s="1541"/>
      <c r="DS1094" s="1541"/>
      <c r="DT1094" s="1541"/>
      <c r="DU1094" s="1541"/>
      <c r="DV1094" s="1541"/>
      <c r="DW1094" s="1541"/>
      <c r="DX1094" s="1541"/>
      <c r="DY1094" s="1541"/>
      <c r="DZ1094" s="1541"/>
      <c r="EA1094" s="1541"/>
      <c r="EB1094" s="1541"/>
      <c r="EC1094" s="1541"/>
      <c r="ED1094" s="1541"/>
      <c r="EE1094" s="1541"/>
      <c r="EF1094" s="1541"/>
      <c r="EG1094" s="1541"/>
      <c r="EH1094" s="1541"/>
      <c r="EI1094" s="1541"/>
      <c r="EJ1094" s="1541"/>
      <c r="EK1094" s="1541"/>
      <c r="EL1094" s="1541"/>
      <c r="EM1094" s="1541"/>
      <c r="EN1094" s="1541"/>
      <c r="EO1094" s="1541"/>
      <c r="EP1094" s="1541"/>
      <c r="EQ1094" s="1541"/>
      <c r="ER1094" s="1541"/>
      <c r="ES1094" s="1541"/>
      <c r="ET1094" s="1541"/>
      <c r="EU1094" s="1541"/>
      <c r="EV1094" s="1541"/>
    </row>
    <row r="1095" ht="12.75" x14ac:dyDescent="0.2">
      <c r="A1095" s="1541"/>
      <c r="B1095" s="1541"/>
      <c r="C1095"/>
      <c r="D1095" s="6799"/>
      <c r="E1095" s="6799"/>
      <c r="F1095" s="6800" t="inlineStr">
        <is>
          <t>5.5</t>
        </is>
      </c>
      <c r="G1095" s="6801"/>
      <c r="H1095" s="6802">
        <f>BV1095</f>
        <v/>
      </c>
      <c r="I1095" s="6802">
        <f>BW1095</f>
        <v/>
      </c>
      <c r="J1095" s="6803" t="inlineStr">
        <is>
          <t>WLAN</t>
        </is>
      </c>
      <c r="K1095" s="6803" t="inlineStr">
        <is>
          <t>2.4 GHz</t>
        </is>
      </c>
      <c r="L1095" s="6804"/>
      <c r="M1095" s="6802"/>
      <c r="N1095" s="6805"/>
      <c r="O1095" s="6806"/>
      <c r="P1095" s="6597"/>
      <c r="Q1095" s="6806"/>
      <c r="R1095" s="6806"/>
      <c r="S1095" s="6593"/>
      <c r="T1095" s="130">
        <v>7</v>
      </c>
      <c r="U1095" s="6593">
        <v>2442</v>
      </c>
      <c r="V1095" s="6805"/>
      <c r="W1095" s="6807"/>
      <c r="X1095" s="6805"/>
      <c r="Y1095" s="6805"/>
      <c r="Z1095" s="6805"/>
      <c r="AA1095" s="6804"/>
      <c r="AB1095" s="6804"/>
      <c r="AC1095" s="6808">
        <f>IF(OR(BX1095="Close to Ear",BX1095="Close to Head"),"Head",IF(BX1095="Extremity","Extremity","Body"))</f>
        <v/>
      </c>
      <c r="AD1095" s="6809">
        <f>CA1095</f>
        <v/>
      </c>
      <c r="AE1095" s="6803">
        <f>CB1095</f>
        <v/>
      </c>
      <c r="AF1095" s="6804"/>
      <c r="AG1095" s="6810">
        <f>IF(OR(AZ1095="",BA1095=""),"N/A",IF(DC1095="Pass","P","F"))</f>
        <v/>
      </c>
      <c r="AH1095" s="6811"/>
      <c r="AI1095" s="6811"/>
      <c r="AJ1095" s="6811"/>
      <c r="AK1095" s="6805"/>
      <c r="AL1095" s="6804"/>
      <c r="AM1095" s="6805"/>
      <c r="AN1095" s="6805"/>
      <c r="AO1095" s="6812"/>
      <c r="AP1095" s="6812"/>
      <c r="AQ1095" s="6812"/>
      <c r="AR1095" s="6812"/>
      <c r="AS1095" s="6812"/>
      <c r="AT1095" s="6813">
        <f>IF(AC1095="Extremity",IF(CG1095="","",CG1095),"")</f>
        <v/>
      </c>
      <c r="AU1095" s="6813">
        <f>IF(AC1095="Extremity",IF(CH1095="","",CH1095),"")</f>
        <v/>
      </c>
      <c r="AV1095" s="6814">
        <f>IF(AC1095="Extremity","",IF(CE1095="","",CE1095))</f>
        <v/>
      </c>
      <c r="AW1095" s="6814">
        <f>IF(AD1095="Extremity","",IF(CF1095="","",CF1095))</f>
        <v/>
      </c>
      <c r="AX1095" s="6807">
        <f>DL1095</f>
        <v/>
      </c>
      <c r="AY1095" s="6807">
        <f>DQ1095</f>
        <v/>
      </c>
      <c r="AZ1095" s="6815">
        <f>IF(AC1095="Extremity",IF(DA1095="","",DA1095),"")</f>
        <v/>
      </c>
      <c r="BA1095" s="6816">
        <f>IF(AC1095="Extremity","",IF(CT1095="","",CT1095))</f>
        <v/>
      </c>
      <c r="BB1095" s="6807">
        <f>IF(AC1095="Extremity",IF(DB1095="","",DB1095),"")</f>
        <v/>
      </c>
      <c r="BC1095" s="6814">
        <f>IF(AC1095="Extremity","",IF(CZ1095="","",CZ1095))</f>
        <v/>
      </c>
      <c r="BD1095" s="6807">
        <f>DD1095</f>
        <v/>
      </c>
      <c r="BE1095" s="6817">
        <f>DE1095</f>
        <v/>
      </c>
      <c r="BF1095" s="6818">
        <f>DF1095*60</f>
        <v/>
      </c>
      <c r="BG1095" s="6819">
        <f>BE1095</f>
        <v/>
      </c>
      <c r="BH1095" s="6818">
        <f>DG1095*60</f>
        <v/>
      </c>
      <c r="BI1095" s="6818">
        <f>DH1095</f>
        <v/>
      </c>
      <c r="BJ1095" s="6820"/>
      <c r="BK1095" s="6821">
        <f>Overview!$E$7</f>
        <v/>
      </c>
      <c r="BL1095" s="6820"/>
      <c r="BM1095" s="6818">
        <f>DI1095</f>
        <v/>
      </c>
      <c r="BN1095" s="6821">
        <f>Overview!$P$153</f>
        <v/>
      </c>
      <c r="BO1095" s="6820"/>
      <c r="BP1095" s="6820"/>
      <c r="BQ1095" s="6804"/>
      <c r="BR1095" s="6822"/>
      <c r="BS1095" s="1541"/>
      <c r="BT1095" s="1864" t="inlineStr">
        <is>
          <t>WLAN</t>
        </is>
      </c>
      <c r="BU1095" s="1828" t="inlineStr">
        <is>
          <t>2.4 GHz</t>
        </is>
      </c>
      <c r="BV1095" s="906">
        <f>Overview!$H$31</f>
        <v/>
      </c>
      <c r="BW1095" s="1828"/>
      <c r="BX1095" s="1864" t="inlineStr">
        <is>
          <t>Body</t>
        </is>
      </c>
      <c r="BY1095" s="6709"/>
      <c r="BZ1095" s="6709"/>
      <c r="CA1095" s="882" t="inlineStr">
        <is>
          <t>Front of Face</t>
        </is>
      </c>
      <c r="CB1095" s="200">
        <v>25</v>
      </c>
      <c r="CC1095" s="882">
        <f>IF(COUNT('Conducted WiFi'!$AH$3:$AH$9)=0,7,INDEX('Conducted WiFi'!$T$3:$T$9,MATCH(MAX('Conducted WiFi'!$AH$3:$AH$9),'Conducted WiFi'!$AH$3:$AH$9,0)))</f>
        <v>7</v>
      </c>
      <c r="CD1095" s="6837">
        <f>IF(COUNT('Conducted WiFi'!$AH$3:$AH$9)=0,2442,INDEX('Conducted WiFi'!$U$3:$U$9,MATCH(MAX('Conducted WiFi'!$AH$3:$AH$9),'Conducted WiFi'!$AH$3:$AH$9,0)))</f>
        <v>2442</v>
      </c>
      <c r="CE1095" s="7246"/>
      <c r="CF1095" s="7246"/>
      <c r="CG1095" s="7245"/>
      <c r="CH1095" s="7245"/>
      <c r="CI1095" s="225">
        <f>BY1095</f>
        <v/>
      </c>
      <c r="CJ1095" s="237">
        <f>BZ1095</f>
        <v/>
      </c>
      <c r="CK1095" s="223">
        <f>CA1095</f>
        <v/>
      </c>
      <c r="CL1095" s="237">
        <f>CC1095</f>
        <v/>
      </c>
      <c r="CM1095" s="6672"/>
      <c r="CN1095" s="6834"/>
      <c r="CO1095" s="1967"/>
      <c r="CP1095" s="7217"/>
      <c r="CQ1095" s="7220"/>
      <c r="CR1095" s="6930"/>
      <c r="CS1095" s="446"/>
      <c r="CT1095" s="6835"/>
      <c r="CU1095" s="224">
        <f>BY1095</f>
        <v/>
      </c>
      <c r="CV1095" s="237">
        <f>BZ1095</f>
        <v/>
      </c>
      <c r="CW1095" s="237">
        <f>CA1095</f>
        <v/>
      </c>
      <c r="CX1095" s="224">
        <f>CC1095</f>
        <v/>
      </c>
      <c r="CY1095" s="237">
        <f>CD1095</f>
        <v/>
      </c>
      <c r="CZ1095" s="7478">
        <f>IF(COUNTIF(Overview!K12:K14,TRUE)&gt;0,1.6,IF(COUNTIF(Overview!L12:L14,TRUE)&gt;0,8,0))</f>
        <v/>
      </c>
      <c r="DA1095" s="1807"/>
      <c r="DB1095" s="7484"/>
      <c r="DC1095" s="844">
        <f>IF(CT1095="","",IF(CT1095&gt;CZ1095,"Fail","Pass"))</f>
        <v/>
      </c>
      <c r="DD1095" s="6666"/>
      <c r="DE1095" s="1565">
        <f>MyTimestamp(DC1095)</f>
        <v/>
      </c>
      <c r="DF1095" s="1531">
        <f>IF(COUNT(CE1095:CH1095)=1,15,IF(COUNT(CE1095:CH1095)=0,0,30))</f>
        <v/>
      </c>
      <c r="DG1095" s="1532">
        <f>IF(DF1095=0,0,2)</f>
        <v/>
      </c>
      <c r="DH1095" s="6825"/>
      <c r="DI1095" s="6825"/>
      <c r="DJ1095" s="1863"/>
      <c r="DK1095" s="6838"/>
      <c r="DL1095" s="1574">
        <f>10^(CN1095/20)*100-100</f>
        <v/>
      </c>
      <c r="DM1095" s="1109"/>
      <c r="DN1095" s="6839"/>
      <c r="DO1095" s="1109"/>
      <c r="DP1095" s="1109"/>
      <c r="DQ1095" s="6827"/>
      <c r="DR1095" s="1541"/>
      <c r="DS1095" s="1541"/>
      <c r="DT1095" s="1541"/>
      <c r="DU1095" s="1541"/>
      <c r="DV1095" s="1541"/>
      <c r="DW1095" s="1541"/>
      <c r="DX1095" s="1541"/>
      <c r="DY1095" s="1541"/>
      <c r="DZ1095" s="1541"/>
      <c r="EA1095" s="1541"/>
      <c r="EB1095" s="1541"/>
      <c r="EC1095" s="1541"/>
      <c r="ED1095" s="1541"/>
      <c r="EE1095" s="1541"/>
      <c r="EF1095" s="1541"/>
      <c r="EG1095" s="1541"/>
      <c r="EH1095" s="1541"/>
      <c r="EI1095" s="1541"/>
      <c r="EJ1095" s="1541"/>
      <c r="EK1095" s="1541"/>
      <c r="EL1095" s="1541"/>
      <c r="EM1095" s="1541"/>
      <c r="EN1095" s="1541"/>
      <c r="EO1095" s="1541"/>
      <c r="EP1095" s="1541"/>
      <c r="EQ1095" s="1541"/>
      <c r="ER1095" s="1541"/>
      <c r="ES1095" s="1541"/>
      <c r="ET1095" s="1541"/>
      <c r="EU1095" s="1541"/>
      <c r="EV1095" s="1541"/>
    </row>
    <row r="1096" ht="12.75" x14ac:dyDescent="0.2">
      <c r="A1096" s="1541"/>
      <c r="B1096" s="1541"/>
      <c r="C1096"/>
      <c r="D1096" s="6799"/>
      <c r="E1096" s="6799"/>
      <c r="F1096" s="6800" t="inlineStr">
        <is>
          <t>5.5</t>
        </is>
      </c>
      <c r="G1096" s="6801"/>
      <c r="H1096" s="6802">
        <f>BV1096</f>
        <v/>
      </c>
      <c r="I1096" s="6802">
        <f>BW1096</f>
        <v/>
      </c>
      <c r="J1096" s="6803" t="inlineStr">
        <is>
          <t>WLAN</t>
        </is>
      </c>
      <c r="K1096" s="6803" t="inlineStr">
        <is>
          <t>2.4 GHz</t>
        </is>
      </c>
      <c r="L1096" s="6804"/>
      <c r="M1096" s="6802"/>
      <c r="N1096" s="6805"/>
      <c r="O1096" s="6806"/>
      <c r="P1096" s="6597"/>
      <c r="Q1096" s="6806"/>
      <c r="R1096" s="6806"/>
      <c r="S1096" s="6593"/>
      <c r="T1096" s="130">
        <v>7</v>
      </c>
      <c r="U1096" s="6593">
        <v>2442</v>
      </c>
      <c r="V1096" s="6805"/>
      <c r="W1096" s="6807"/>
      <c r="X1096" s="6805"/>
      <c r="Y1096" s="6805"/>
      <c r="Z1096" s="6805"/>
      <c r="AA1096" s="6804"/>
      <c r="AB1096" s="6804"/>
      <c r="AC1096" s="6808">
        <f>IF(OR(BX1096="Close to Ear",BX1096="Close to Head"),"Head",IF(BX1096="Extremity","Extremity","Body"))</f>
        <v/>
      </c>
      <c r="AD1096" s="6809">
        <f>CA1096</f>
        <v/>
      </c>
      <c r="AE1096" s="6803">
        <f>CB1096</f>
        <v/>
      </c>
      <c r="AF1096" s="6804"/>
      <c r="AG1096" s="6810">
        <f>IF(OR(AZ1096="",BA1096=""),"N/A",IF(DC1096="Pass","P","F"))</f>
        <v/>
      </c>
      <c r="AH1096" s="6811"/>
      <c r="AI1096" s="6811"/>
      <c r="AJ1096" s="6811"/>
      <c r="AK1096" s="6805"/>
      <c r="AL1096" s="6804"/>
      <c r="AM1096" s="6805"/>
      <c r="AN1096" s="6805"/>
      <c r="AO1096" s="6812"/>
      <c r="AP1096" s="6812"/>
      <c r="AQ1096" s="6812"/>
      <c r="AR1096" s="6812"/>
      <c r="AS1096" s="6812"/>
      <c r="AT1096" s="6813">
        <f>IF(AC1096="Extremity",IF(CG1096="","",CG1096),"")</f>
        <v/>
      </c>
      <c r="AU1096" s="6813">
        <f>IF(AC1096="Extremity",IF(CH1096="","",CH1096),"")</f>
        <v/>
      </c>
      <c r="AV1096" s="6814">
        <f>IF(AC1096="Extremity","",IF(CE1096="","",CE1096))</f>
        <v/>
      </c>
      <c r="AW1096" s="6814">
        <f>IF(AD1096="Extremity","",IF(CF1096="","",CF1096))</f>
        <v/>
      </c>
      <c r="AX1096" s="6807">
        <f>DL1096</f>
        <v/>
      </c>
      <c r="AY1096" s="6807">
        <f>DQ1096</f>
        <v/>
      </c>
      <c r="AZ1096" s="6815">
        <f>IF(AC1096="Extremity",IF(DA1096="","",DA1096),"")</f>
        <v/>
      </c>
      <c r="BA1096" s="6816">
        <f>IF(AC1096="Extremity","",IF(CT1096="","",CT1096))</f>
        <v/>
      </c>
      <c r="BB1096" s="6807">
        <f>IF(AC1096="Extremity",IF(DB1096="","",DB1096),"")</f>
        <v/>
      </c>
      <c r="BC1096" s="6814">
        <f>IF(AC1096="Extremity","",IF(CZ1096="","",CZ1096))</f>
        <v/>
      </c>
      <c r="BD1096" s="6807">
        <f>DD1096</f>
        <v/>
      </c>
      <c r="BE1096" s="6817">
        <f>DE1096</f>
        <v/>
      </c>
      <c r="BF1096" s="6818">
        <f>DF1096*60</f>
        <v/>
      </c>
      <c r="BG1096" s="6819">
        <f>BE1096</f>
        <v/>
      </c>
      <c r="BH1096" s="6818">
        <f>DG1096*60</f>
        <v/>
      </c>
      <c r="BI1096" s="6818">
        <f>DH1096</f>
        <v/>
      </c>
      <c r="BJ1096" s="6820"/>
      <c r="BK1096" s="6821">
        <f>Overview!$E$7</f>
        <v/>
      </c>
      <c r="BL1096" s="6820"/>
      <c r="BM1096" s="6818">
        <f>DI1096</f>
        <v/>
      </c>
      <c r="BN1096" s="6821">
        <f>Overview!$P$153</f>
        <v/>
      </c>
      <c r="BO1096" s="6820"/>
      <c r="BP1096" s="6820"/>
      <c r="BQ1096" s="6804"/>
      <c r="BR1096" s="6822"/>
      <c r="BS1096" s="1541"/>
      <c r="BT1096" s="1864" t="inlineStr">
        <is>
          <t>WLAN</t>
        </is>
      </c>
      <c r="BU1096" s="1828" t="inlineStr">
        <is>
          <t>2.4 GHz</t>
        </is>
      </c>
      <c r="BV1096" s="906">
        <f>Overview!$H$31</f>
        <v/>
      </c>
      <c r="BW1096" s="1828"/>
      <c r="BX1096" s="1864" t="inlineStr">
        <is>
          <t>Body</t>
        </is>
      </c>
      <c r="BY1096" s="6709"/>
      <c r="BZ1096" s="6709"/>
      <c r="CA1096" s="882" t="inlineStr">
        <is>
          <t>Accesorio 1: Front Face</t>
        </is>
      </c>
      <c r="CB1096" s="200">
        <v>0</v>
      </c>
      <c r="CC1096" s="882">
        <f>IF(COUNT('Conducted WiFi'!$AH$3:$AH$9)=0,7,INDEX('Conducted WiFi'!$T$3:$T$9,MATCH(MAX('Conducted WiFi'!$AH$3:$AH$9),'Conducted WiFi'!$AH$3:$AH$9,0)))</f>
        <v>7</v>
      </c>
      <c r="CD1096" s="6837">
        <f>IF(COUNT('Conducted WiFi'!$AH$3:$AH$9)=0,2442,INDEX('Conducted WiFi'!$U$3:$U$9,MATCH(MAX('Conducted WiFi'!$AH$3:$AH$9),'Conducted WiFi'!$AH$3:$AH$9,0)))</f>
        <v>2442</v>
      </c>
      <c r="CE1096" s="7246"/>
      <c r="CF1096" s="7246"/>
      <c r="CG1096" s="7245"/>
      <c r="CH1096" s="7245"/>
      <c r="CI1096" s="225">
        <f>BY1096</f>
        <v/>
      </c>
      <c r="CJ1096" s="237">
        <f>BZ1096</f>
        <v/>
      </c>
      <c r="CK1096" s="223">
        <f>CA1096</f>
        <v/>
      </c>
      <c r="CL1096" s="237">
        <f>CC1096</f>
        <v/>
      </c>
      <c r="CM1096" s="6672"/>
      <c r="CN1096" s="6834"/>
      <c r="CO1096" s="1967"/>
      <c r="CP1096" s="7217"/>
      <c r="CQ1096" s="7220"/>
      <c r="CR1096" s="6930"/>
      <c r="CS1096" s="446"/>
      <c r="CT1096" s="6835"/>
      <c r="CU1096" s="224">
        <f>BY1096</f>
        <v/>
      </c>
      <c r="CV1096" s="237">
        <f>BZ1096</f>
        <v/>
      </c>
      <c r="CW1096" s="237">
        <f>CA1096</f>
        <v/>
      </c>
      <c r="CX1096" s="224">
        <f>CC1096</f>
        <v/>
      </c>
      <c r="CY1096" s="237">
        <f>CD1096</f>
        <v/>
      </c>
      <c r="CZ1096" s="7478">
        <f>IF(COUNTIF(Overview!K12:K14,TRUE)&gt;0,1.6,IF(COUNTIF(Overview!L12:L14,TRUE)&gt;0,8,0))</f>
        <v/>
      </c>
      <c r="DA1096" s="1807"/>
      <c r="DB1096" s="7484"/>
      <c r="DC1096" s="844">
        <f>IF(CT1096="","",IF(CT1096&gt;CZ1096,"Fail","Pass"))</f>
        <v/>
      </c>
      <c r="DD1096" s="6666"/>
      <c r="DE1096" s="1565">
        <f>MyTimestamp(DC1096)</f>
        <v/>
      </c>
      <c r="DF1096" s="1531">
        <f>IF(COUNT(CE1096:CH1096)=1,15,IF(COUNT(CE1096:CH1096)=0,0,30))</f>
        <v/>
      </c>
      <c r="DG1096" s="1532">
        <f>IF(DF1096=0,0,2)</f>
        <v/>
      </c>
      <c r="DH1096" s="6825"/>
      <c r="DI1096" s="6825"/>
      <c r="DJ1096" s="1863"/>
      <c r="DK1096" s="6838"/>
      <c r="DL1096" s="1574">
        <f>10^(CN1096/20)*100-100</f>
        <v/>
      </c>
      <c r="DM1096" s="1109"/>
      <c r="DN1096" s="6839"/>
      <c r="DO1096" s="1109"/>
      <c r="DP1096" s="1109"/>
      <c r="DQ1096" s="6827"/>
      <c r="DR1096" s="1541"/>
      <c r="DS1096" s="1541"/>
      <c r="DT1096" s="1541"/>
      <c r="DU1096" s="1541"/>
      <c r="DV1096" s="1541"/>
      <c r="DW1096" s="1541"/>
      <c r="DX1096" s="1541"/>
      <c r="DY1096" s="1541"/>
      <c r="DZ1096" s="1541"/>
      <c r="EA1096" s="1541"/>
      <c r="EB1096" s="1541"/>
      <c r="EC1096" s="1541"/>
      <c r="ED1096" s="1541"/>
      <c r="EE1096" s="1541"/>
      <c r="EF1096" s="1541"/>
      <c r="EG1096" s="1541"/>
      <c r="EH1096" s="1541"/>
      <c r="EI1096" s="1541"/>
      <c r="EJ1096" s="1541"/>
      <c r="EK1096" s="1541"/>
      <c r="EL1096" s="1541"/>
      <c r="EM1096" s="1541"/>
      <c r="EN1096" s="1541"/>
      <c r="EO1096" s="1541"/>
      <c r="EP1096" s="1541"/>
      <c r="EQ1096" s="1541"/>
      <c r="ER1096" s="1541"/>
      <c r="ES1096" s="1541"/>
      <c r="ET1096" s="1541"/>
      <c r="EU1096" s="1541"/>
      <c r="EV1096" s="1541"/>
    </row>
    <row r="1097" ht="12.75" x14ac:dyDescent="0.2">
      <c r="A1097" s="1541"/>
      <c r="B1097" s="1541"/>
      <c r="C1097"/>
      <c r="D1097" s="6799"/>
      <c r="E1097" s="6799"/>
      <c r="F1097" s="6800" t="inlineStr">
        <is>
          <t>5.5</t>
        </is>
      </c>
      <c r="G1097" s="6801"/>
      <c r="H1097" s="6802">
        <f>BV1097</f>
        <v/>
      </c>
      <c r="I1097" s="6802">
        <f>BW1097</f>
        <v/>
      </c>
      <c r="J1097" s="6803" t="inlineStr">
        <is>
          <t>WLAN</t>
        </is>
      </c>
      <c r="K1097" s="6803" t="inlineStr">
        <is>
          <t>2.4 GHz</t>
        </is>
      </c>
      <c r="L1097" s="6804"/>
      <c r="M1097" s="6802"/>
      <c r="N1097" s="6805"/>
      <c r="O1097" s="6806"/>
      <c r="P1097" s="6597"/>
      <c r="Q1097" s="6806"/>
      <c r="R1097" s="6806"/>
      <c r="S1097" s="6593"/>
      <c r="T1097" s="130">
        <v>7</v>
      </c>
      <c r="U1097" s="6593">
        <v>2442</v>
      </c>
      <c r="V1097" s="6805"/>
      <c r="W1097" s="6807"/>
      <c r="X1097" s="6805"/>
      <c r="Y1097" s="6805"/>
      <c r="Z1097" s="6805"/>
      <c r="AA1097" s="6804"/>
      <c r="AB1097" s="6804"/>
      <c r="AC1097" s="6808">
        <f>IF(OR(BX1097="Close to Ear",BX1097="Close to Head"),"Head",IF(BX1097="Extremity","Extremity","Body"))</f>
        <v/>
      </c>
      <c r="AD1097" s="6809">
        <f>CA1097</f>
        <v/>
      </c>
      <c r="AE1097" s="6803">
        <f>CB1097</f>
        <v/>
      </c>
      <c r="AF1097" s="6804"/>
      <c r="AG1097" s="6810">
        <f>IF(OR(AZ1097="",BA1097=""),"N/A",IF(DC1097="Pass","P","F"))</f>
        <v/>
      </c>
      <c r="AH1097" s="6811"/>
      <c r="AI1097" s="6811"/>
      <c r="AJ1097" s="6811"/>
      <c r="AK1097" s="6805"/>
      <c r="AL1097" s="6804"/>
      <c r="AM1097" s="6805"/>
      <c r="AN1097" s="6805"/>
      <c r="AO1097" s="6812"/>
      <c r="AP1097" s="6812"/>
      <c r="AQ1097" s="6812"/>
      <c r="AR1097" s="6812"/>
      <c r="AS1097" s="6812"/>
      <c r="AT1097" s="6813">
        <f>IF(AC1097="Extremity",IF(CG1097="","",CG1097),"")</f>
        <v/>
      </c>
      <c r="AU1097" s="6813">
        <f>IF(AC1097="Extremity",IF(CH1097="","",CH1097),"")</f>
        <v/>
      </c>
      <c r="AV1097" s="6814">
        <f>IF(AC1097="Extremity","",IF(CE1097="","",CE1097))</f>
        <v/>
      </c>
      <c r="AW1097" s="6814">
        <f>IF(AD1097="Extremity","",IF(CF1097="","",CF1097))</f>
        <v/>
      </c>
      <c r="AX1097" s="6807">
        <f>DL1097</f>
        <v/>
      </c>
      <c r="AY1097" s="6807">
        <f>DQ1097</f>
        <v/>
      </c>
      <c r="AZ1097" s="6815">
        <f>IF(AC1097="Extremity",IF(DA1097="","",DA1097),"")</f>
        <v/>
      </c>
      <c r="BA1097" s="6816">
        <f>IF(AC1097="Extremity","",IF(CT1097="","",CT1097))</f>
        <v/>
      </c>
      <c r="BB1097" s="6807">
        <f>IF(AC1097="Extremity",IF(DB1097="","",DB1097),"")</f>
        <v/>
      </c>
      <c r="BC1097" s="6814">
        <f>IF(AC1097="Extremity","",IF(CZ1097="","",CZ1097))</f>
        <v/>
      </c>
      <c r="BD1097" s="6807">
        <f>DD1097</f>
        <v/>
      </c>
      <c r="BE1097" s="6817">
        <f>DE1097</f>
        <v/>
      </c>
      <c r="BF1097" s="6818">
        <f>DF1097*60</f>
        <v/>
      </c>
      <c r="BG1097" s="6819">
        <f>BE1097</f>
        <v/>
      </c>
      <c r="BH1097" s="6818">
        <f>DG1097*60</f>
        <v/>
      </c>
      <c r="BI1097" s="6818">
        <f>DH1097</f>
        <v/>
      </c>
      <c r="BJ1097" s="6820"/>
      <c r="BK1097" s="6821">
        <f>Overview!$E$7</f>
        <v/>
      </c>
      <c r="BL1097" s="6820"/>
      <c r="BM1097" s="6818">
        <f>DI1097</f>
        <v/>
      </c>
      <c r="BN1097" s="6821">
        <f>Overview!$P$153</f>
        <v/>
      </c>
      <c r="BO1097" s="6820"/>
      <c r="BP1097" s="6820"/>
      <c r="BQ1097" s="6804"/>
      <c r="BR1097" s="6822"/>
      <c r="BS1097" s="1541"/>
      <c r="BT1097" s="1864" t="inlineStr">
        <is>
          <t>WLAN</t>
        </is>
      </c>
      <c r="BU1097" s="1828" t="inlineStr">
        <is>
          <t>2.4 GHz</t>
        </is>
      </c>
      <c r="BV1097" s="906">
        <f>Overview!$H$31</f>
        <v/>
      </c>
      <c r="BW1097" s="1828"/>
      <c r="BX1097" s="1864" t="inlineStr">
        <is>
          <t>Body</t>
        </is>
      </c>
      <c r="BY1097" s="6709"/>
      <c r="BZ1097" s="6709"/>
      <c r="CA1097" s="882" t="inlineStr">
        <is>
          <t>Accesorio 2: Bottom Edge</t>
        </is>
      </c>
      <c r="CB1097" s="200">
        <v>0</v>
      </c>
      <c r="CC1097" s="882">
        <f>IF(COUNT('Conducted WiFi'!$AH$3:$AH$9)=0,7,INDEX('Conducted WiFi'!$T$3:$T$9,MATCH(MAX('Conducted WiFi'!$AH$3:$AH$9),'Conducted WiFi'!$AH$3:$AH$9,0)))</f>
        <v>7</v>
      </c>
      <c r="CD1097" s="6837">
        <f>IF(COUNT('Conducted WiFi'!$AH$3:$AH$9)=0,2442,INDEX('Conducted WiFi'!$U$3:$U$9,MATCH(MAX('Conducted WiFi'!$AH$3:$AH$9),'Conducted WiFi'!$AH$3:$AH$9,0)))</f>
        <v>2442</v>
      </c>
      <c r="CE1097" s="7246"/>
      <c r="CF1097" s="7246"/>
      <c r="CG1097" s="7245"/>
      <c r="CH1097" s="7245"/>
      <c r="CI1097" s="225">
        <f>BY1097</f>
        <v/>
      </c>
      <c r="CJ1097" s="237">
        <f>BZ1097</f>
        <v/>
      </c>
      <c r="CK1097" s="223">
        <f>CA1097</f>
        <v/>
      </c>
      <c r="CL1097" s="237">
        <f>CC1097</f>
        <v/>
      </c>
      <c r="CM1097" s="6672"/>
      <c r="CN1097" s="6834"/>
      <c r="CO1097" s="1967"/>
      <c r="CP1097" s="7217"/>
      <c r="CQ1097" s="7220"/>
      <c r="CR1097" s="6930"/>
      <c r="CS1097" s="446"/>
      <c r="CT1097" s="6835"/>
      <c r="CU1097" s="224">
        <f>BY1097</f>
        <v/>
      </c>
      <c r="CV1097" s="237">
        <f>BZ1097</f>
        <v/>
      </c>
      <c r="CW1097" s="237">
        <f>CA1097</f>
        <v/>
      </c>
      <c r="CX1097" s="224">
        <f>CC1097</f>
        <v/>
      </c>
      <c r="CY1097" s="237">
        <f>CD1097</f>
        <v/>
      </c>
      <c r="CZ1097" s="7478">
        <f>IF(COUNTIF(Overview!K12:K14,TRUE)&gt;0,1.6,IF(COUNTIF(Overview!L12:L14,TRUE)&gt;0,8,0))</f>
        <v/>
      </c>
      <c r="DA1097" s="1807"/>
      <c r="DB1097" s="7484"/>
      <c r="DC1097" s="844">
        <f>IF(CT1097="","",IF(CT1097&gt;CZ1097,"Fail","Pass"))</f>
        <v/>
      </c>
      <c r="DD1097" s="6666"/>
      <c r="DE1097" s="1565">
        <f>MyTimestamp(DC1097)</f>
        <v/>
      </c>
      <c r="DF1097" s="1531">
        <f>IF(COUNT(CE1097:CH1097)=1,15,IF(COUNT(CE1097:CH1097)=0,0,30))</f>
        <v/>
      </c>
      <c r="DG1097" s="1532">
        <f>IF(DF1097=0,0,2)</f>
        <v/>
      </c>
      <c r="DH1097" s="6825"/>
      <c r="DI1097" s="6825"/>
      <c r="DJ1097" s="1863"/>
      <c r="DK1097" s="6838"/>
      <c r="DL1097" s="1574">
        <f>10^(CN1097/20)*100-100</f>
        <v/>
      </c>
      <c r="DM1097" s="1109"/>
      <c r="DN1097" s="6839"/>
      <c r="DO1097" s="1109"/>
      <c r="DP1097" s="1109"/>
      <c r="DQ1097" s="6827"/>
      <c r="DR1097" s="1541"/>
      <c r="DS1097" s="1541"/>
      <c r="DT1097" s="1541"/>
      <c r="DU1097" s="1541"/>
      <c r="DV1097" s="1541"/>
      <c r="DW1097" s="1541"/>
      <c r="DX1097" s="1541"/>
      <c r="DY1097" s="1541"/>
      <c r="DZ1097" s="1541"/>
      <c r="EA1097" s="1541"/>
      <c r="EB1097" s="1541"/>
      <c r="EC1097" s="1541"/>
      <c r="ED1097" s="1541"/>
      <c r="EE1097" s="1541"/>
      <c r="EF1097" s="1541"/>
      <c r="EG1097" s="1541"/>
      <c r="EH1097" s="1541"/>
      <c r="EI1097" s="1541"/>
      <c r="EJ1097" s="1541"/>
      <c r="EK1097" s="1541"/>
      <c r="EL1097" s="1541"/>
      <c r="EM1097" s="1541"/>
      <c r="EN1097" s="1541"/>
      <c r="EO1097" s="1541"/>
      <c r="EP1097" s="1541"/>
      <c r="EQ1097" s="1541"/>
      <c r="ER1097" s="1541"/>
      <c r="ES1097" s="1541"/>
      <c r="ET1097" s="1541"/>
      <c r="EU1097" s="1541"/>
      <c r="EV1097" s="1541"/>
    </row>
    <row r="1098" ht="12.75" x14ac:dyDescent="0.2">
      <c r="A1098" s="1541"/>
      <c r="B1098" s="1541"/>
      <c r="C1098"/>
      <c r="D1098" s="6799"/>
      <c r="E1098" s="6799"/>
      <c r="F1098" s="6800" t="inlineStr">
        <is>
          <t>5.5</t>
        </is>
      </c>
      <c r="G1098" s="6801"/>
      <c r="H1098" s="6802">
        <f>BV1098</f>
        <v/>
      </c>
      <c r="I1098" s="6802">
        <f>BW1098</f>
        <v/>
      </c>
      <c r="J1098" s="6803" t="inlineStr">
        <is>
          <t>WLAN</t>
        </is>
      </c>
      <c r="K1098" s="6803" t="inlineStr">
        <is>
          <t>2.4 GHz</t>
        </is>
      </c>
      <c r="L1098" s="6804"/>
      <c r="M1098" s="6802"/>
      <c r="N1098" s="6805"/>
      <c r="O1098" s="6806"/>
      <c r="P1098" s="6597"/>
      <c r="Q1098" s="6806"/>
      <c r="R1098" s="6806"/>
      <c r="S1098" s="6593"/>
      <c r="T1098" s="130">
        <v>7</v>
      </c>
      <c r="U1098" s="6593">
        <v>2442</v>
      </c>
      <c r="V1098" s="6805"/>
      <c r="W1098" s="6807"/>
      <c r="X1098" s="6805"/>
      <c r="Y1098" s="6805"/>
      <c r="Z1098" s="6805"/>
      <c r="AA1098" s="6804"/>
      <c r="AB1098" s="6804"/>
      <c r="AC1098" s="6808">
        <f>IF(OR(BX1098="Close to Ear",BX1098="Close to Head"),"Head",IF(BX1098="Extremity","Extremity","Body"))</f>
        <v/>
      </c>
      <c r="AD1098" s="6809">
        <f>CA1098</f>
        <v/>
      </c>
      <c r="AE1098" s="6803">
        <f>CB1098</f>
        <v/>
      </c>
      <c r="AF1098" s="6804"/>
      <c r="AG1098" s="6810">
        <f>IF(OR(AZ1098="",BA1098=""),"N/A",IF(DC1098="Pass","P","F"))</f>
        <v/>
      </c>
      <c r="AH1098" s="6811"/>
      <c r="AI1098" s="6811"/>
      <c r="AJ1098" s="6811"/>
      <c r="AK1098" s="6805"/>
      <c r="AL1098" s="6804"/>
      <c r="AM1098" s="6805"/>
      <c r="AN1098" s="6805"/>
      <c r="AO1098" s="6812"/>
      <c r="AP1098" s="6812"/>
      <c r="AQ1098" s="6812"/>
      <c r="AR1098" s="6812"/>
      <c r="AS1098" s="6812"/>
      <c r="AT1098" s="6813">
        <f>IF(AC1098="Extremity",IF(CG1098="","",CG1098),"")</f>
        <v/>
      </c>
      <c r="AU1098" s="6813">
        <f>IF(AC1098="Extremity",IF(CH1098="","",CH1098),"")</f>
        <v/>
      </c>
      <c r="AV1098" s="6814">
        <f>IF(AC1098="Extremity","",IF(CE1098="","",CE1098))</f>
        <v/>
      </c>
      <c r="AW1098" s="6814">
        <f>IF(AD1098="Extremity","",IF(CF1098="","",CF1098))</f>
        <v/>
      </c>
      <c r="AX1098" s="6807">
        <f>DL1098</f>
        <v/>
      </c>
      <c r="AY1098" s="6807">
        <f>DQ1098</f>
        <v/>
      </c>
      <c r="AZ1098" s="6815">
        <f>IF(AC1098="Extremity",IF(DA1098="","",DA1098),"")</f>
        <v/>
      </c>
      <c r="BA1098" s="6816">
        <f>IF(AC1098="Extremity","",IF(CT1098="","",CT1098))</f>
        <v/>
      </c>
      <c r="BB1098" s="6807">
        <f>IF(AC1098="Extremity",IF(DB1098="","",DB1098),"")</f>
        <v/>
      </c>
      <c r="BC1098" s="6814">
        <f>IF(AC1098="Extremity","",IF(CZ1098="","",CZ1098))</f>
        <v/>
      </c>
      <c r="BD1098" s="6807">
        <f>DD1098</f>
        <v/>
      </c>
      <c r="BE1098" s="6817">
        <f>DE1098</f>
        <v/>
      </c>
      <c r="BF1098" s="6818">
        <f>DF1098*60</f>
        <v/>
      </c>
      <c r="BG1098" s="6819">
        <f>BE1098</f>
        <v/>
      </c>
      <c r="BH1098" s="6818">
        <f>DG1098*60</f>
        <v/>
      </c>
      <c r="BI1098" s="6818">
        <f>DH1098</f>
        <v/>
      </c>
      <c r="BJ1098" s="6820"/>
      <c r="BK1098" s="6821">
        <f>Overview!$E$7</f>
        <v/>
      </c>
      <c r="BL1098" s="6820"/>
      <c r="BM1098" s="6818">
        <f>DI1098</f>
        <v/>
      </c>
      <c r="BN1098" s="6821">
        <f>Overview!$P$153</f>
        <v/>
      </c>
      <c r="BO1098" s="6820"/>
      <c r="BP1098" s="6820"/>
      <c r="BQ1098" s="6804"/>
      <c r="BR1098" s="6822"/>
      <c r="BS1098" s="1541"/>
      <c r="BT1098" s="1864" t="inlineStr">
        <is>
          <t>WLAN</t>
        </is>
      </c>
      <c r="BU1098" s="1828" t="inlineStr">
        <is>
          <t>2.4 GHz</t>
        </is>
      </c>
      <c r="BV1098" s="906">
        <f>Overview!$H$31</f>
        <v/>
      </c>
      <c r="BW1098" s="1828"/>
      <c r="BX1098" s="1864" t="inlineStr">
        <is>
          <t>Body</t>
        </is>
      </c>
      <c r="BY1098" s="6709"/>
      <c r="BZ1098" s="6709"/>
      <c r="CA1098" s="882" t="inlineStr">
        <is>
          <t>Accesorio 3: Back Face</t>
        </is>
      </c>
      <c r="CB1098" s="200">
        <v>0</v>
      </c>
      <c r="CC1098" s="882">
        <f>IF(COUNT('Conducted WiFi'!$AH$3:$AH$9)=0,7,INDEX('Conducted WiFi'!$T$3:$T$9,MATCH(MAX('Conducted WiFi'!$AH$3:$AH$9),'Conducted WiFi'!$AH$3:$AH$9,0)))</f>
        <v>7</v>
      </c>
      <c r="CD1098" s="6837">
        <f>IF(COUNT('Conducted WiFi'!$AH$3:$AH$9)=0,2442,INDEX('Conducted WiFi'!$U$3:$U$9,MATCH(MAX('Conducted WiFi'!$AH$3:$AH$9),'Conducted WiFi'!$AH$3:$AH$9,0)))</f>
        <v>2442</v>
      </c>
      <c r="CE1098" s="7246"/>
      <c r="CF1098" s="7246"/>
      <c r="CG1098" s="7245"/>
      <c r="CH1098" s="7245"/>
      <c r="CI1098" s="225">
        <f>BY1098</f>
        <v/>
      </c>
      <c r="CJ1098" s="237">
        <f>BZ1098</f>
        <v/>
      </c>
      <c r="CK1098" s="223">
        <f>CA1098</f>
        <v/>
      </c>
      <c r="CL1098" s="237">
        <f>CC1098</f>
        <v/>
      </c>
      <c r="CM1098" s="6672"/>
      <c r="CN1098" s="6834"/>
      <c r="CO1098" s="1967"/>
      <c r="CP1098" s="7217"/>
      <c r="CQ1098" s="7220"/>
      <c r="CR1098" s="6930"/>
      <c r="CS1098" s="446"/>
      <c r="CT1098" s="6835"/>
      <c r="CU1098" s="224">
        <f>BY1098</f>
        <v/>
      </c>
      <c r="CV1098" s="237">
        <f>BZ1098</f>
        <v/>
      </c>
      <c r="CW1098" s="237">
        <f>CA1098</f>
        <v/>
      </c>
      <c r="CX1098" s="224">
        <f>CC1098</f>
        <v/>
      </c>
      <c r="CY1098" s="237">
        <f>CD1098</f>
        <v/>
      </c>
      <c r="CZ1098" s="7478">
        <f>IF(COUNTIF(Overview!K12:K14,TRUE)&gt;0,1.6,IF(COUNTIF(Overview!L12:L14,TRUE)&gt;0,8,0))</f>
        <v/>
      </c>
      <c r="DA1098" s="1807"/>
      <c r="DB1098" s="7484"/>
      <c r="DC1098" s="844">
        <f>IF(CT1098="","",IF(CT1098&gt;CZ1098,"Fail","Pass"))</f>
        <v/>
      </c>
      <c r="DD1098" s="6666"/>
      <c r="DE1098" s="1565">
        <f>MyTimestamp(DC1098)</f>
        <v/>
      </c>
      <c r="DF1098" s="1531">
        <f>IF(COUNT(CE1098:CH1098)=1,15,IF(COUNT(CE1098:CH1098)=0,0,30))</f>
        <v/>
      </c>
      <c r="DG1098" s="1532">
        <f>IF(DF1098=0,0,2)</f>
        <v/>
      </c>
      <c r="DH1098" s="6825"/>
      <c r="DI1098" s="6825"/>
      <c r="DJ1098" s="1863"/>
      <c r="DK1098" s="6838"/>
      <c r="DL1098" s="1574">
        <f>10^(CN1098/20)*100-100</f>
        <v/>
      </c>
      <c r="DM1098" s="1109"/>
      <c r="DN1098" s="6839"/>
      <c r="DO1098" s="1109"/>
      <c r="DP1098" s="1109"/>
      <c r="DQ1098" s="6827"/>
      <c r="DR1098" s="1541"/>
      <c r="DS1098" s="1541"/>
      <c r="DT1098" s="1541"/>
      <c r="DU1098" s="1541"/>
      <c r="DV1098" s="1541"/>
      <c r="DW1098" s="1541"/>
      <c r="DX1098" s="1541"/>
      <c r="DY1098" s="1541"/>
      <c r="DZ1098" s="1541"/>
      <c r="EA1098" s="1541"/>
      <c r="EB1098" s="1541"/>
      <c r="EC1098" s="1541"/>
      <c r="ED1098" s="1541"/>
      <c r="EE1098" s="1541"/>
      <c r="EF1098" s="1541"/>
      <c r="EG1098" s="1541"/>
      <c r="EH1098" s="1541"/>
      <c r="EI1098" s="1541"/>
      <c r="EJ1098" s="1541"/>
      <c r="EK1098" s="1541"/>
      <c r="EL1098" s="1541"/>
      <c r="EM1098" s="1541"/>
      <c r="EN1098" s="1541"/>
      <c r="EO1098" s="1541"/>
      <c r="EP1098" s="1541"/>
      <c r="EQ1098" s="1541"/>
      <c r="ER1098" s="1541"/>
      <c r="ES1098" s="1541"/>
      <c r="ET1098" s="1541"/>
      <c r="EU1098" s="1541"/>
      <c r="EV1098" s="1541"/>
    </row>
    <row r="1099" ht="12.75" x14ac:dyDescent="0.2">
      <c r="A1099" s="1541"/>
      <c r="B1099" s="1541"/>
      <c r="C1099"/>
      <c r="D1099" s="6799"/>
      <c r="E1099" s="6799"/>
      <c r="F1099" s="6800" t="inlineStr">
        <is>
          <t>5.5</t>
        </is>
      </c>
      <c r="G1099" s="6801"/>
      <c r="H1099" s="6802">
        <f>BV1099</f>
        <v/>
      </c>
      <c r="I1099" s="6802">
        <f>BW1099</f>
        <v/>
      </c>
      <c r="J1099" s="6803" t="inlineStr">
        <is>
          <t>WLAN</t>
        </is>
      </c>
      <c r="K1099" s="6803" t="inlineStr">
        <is>
          <t>2.4 GHz</t>
        </is>
      </c>
      <c r="L1099" s="6804"/>
      <c r="M1099" s="6802"/>
      <c r="N1099" s="6805"/>
      <c r="O1099" s="6806"/>
      <c r="P1099" s="6597"/>
      <c r="Q1099" s="6806"/>
      <c r="R1099" s="6806"/>
      <c r="S1099" s="6593"/>
      <c r="T1099" s="130">
        <v>7</v>
      </c>
      <c r="U1099" s="6593">
        <v>2442</v>
      </c>
      <c r="V1099" s="6805"/>
      <c r="W1099" s="6807"/>
      <c r="X1099" s="6805"/>
      <c r="Y1099" s="6805"/>
      <c r="Z1099" s="6805"/>
      <c r="AA1099" s="6804"/>
      <c r="AB1099" s="6804"/>
      <c r="AC1099" s="6808">
        <f>IF(OR(BX1099="Close to Ear",BX1099="Close to Head"),"Head",IF(BX1099="Extremity","Extremity","Body"))</f>
        <v/>
      </c>
      <c r="AD1099" s="6809">
        <f>CA1099</f>
        <v/>
      </c>
      <c r="AE1099" s="6803">
        <f>CB1099</f>
        <v/>
      </c>
      <c r="AF1099" s="6804"/>
      <c r="AG1099" s="6810">
        <f>IF(OR(AZ1099="",BA1099=""),"N/A",IF(DC1099="Pass","P","F"))</f>
        <v/>
      </c>
      <c r="AH1099" s="6811"/>
      <c r="AI1099" s="6811"/>
      <c r="AJ1099" s="6811"/>
      <c r="AK1099" s="6805"/>
      <c r="AL1099" s="6804"/>
      <c r="AM1099" s="6805"/>
      <c r="AN1099" s="6805"/>
      <c r="AO1099" s="6812"/>
      <c r="AP1099" s="6812"/>
      <c r="AQ1099" s="6812"/>
      <c r="AR1099" s="6812"/>
      <c r="AS1099" s="6812"/>
      <c r="AT1099" s="6813">
        <f>IF(AC1099="Extremity",IF(CG1099="","",CG1099),"")</f>
        <v/>
      </c>
      <c r="AU1099" s="6813">
        <f>IF(AC1099="Extremity",IF(CH1099="","",CH1099),"")</f>
        <v/>
      </c>
      <c r="AV1099" s="6814">
        <f>IF(AC1099="Extremity","",IF(CE1099="","",CE1099))</f>
        <v/>
      </c>
      <c r="AW1099" s="6814">
        <f>IF(AD1099="Extremity","",IF(CF1099="","",CF1099))</f>
        <v/>
      </c>
      <c r="AX1099" s="6807">
        <f>DL1099</f>
        <v/>
      </c>
      <c r="AY1099" s="6807">
        <f>DQ1099</f>
        <v/>
      </c>
      <c r="AZ1099" s="6815">
        <f>IF(AC1099="Extremity",IF(DA1099="","",DA1099),"")</f>
        <v/>
      </c>
      <c r="BA1099" s="6816">
        <f>IF(AC1099="Extremity","",IF(CT1099="","",CT1099))</f>
        <v/>
      </c>
      <c r="BB1099" s="6807">
        <f>IF(AC1099="Extremity",IF(DB1099="","",DB1099),"")</f>
        <v/>
      </c>
      <c r="BC1099" s="6814">
        <f>IF(AC1099="Extremity","",IF(CZ1099="","",CZ1099))</f>
        <v/>
      </c>
      <c r="BD1099" s="6807">
        <f>DD1099</f>
        <v/>
      </c>
      <c r="BE1099" s="6817">
        <f>DE1099</f>
        <v/>
      </c>
      <c r="BF1099" s="6818">
        <f>DF1099*60</f>
        <v/>
      </c>
      <c r="BG1099" s="6819">
        <f>BE1099</f>
        <v/>
      </c>
      <c r="BH1099" s="6818">
        <f>DG1099*60</f>
        <v/>
      </c>
      <c r="BI1099" s="6818">
        <f>DH1099</f>
        <v/>
      </c>
      <c r="BJ1099" s="6820"/>
      <c r="BK1099" s="6821">
        <f>Overview!$E$7</f>
        <v/>
      </c>
      <c r="BL1099" s="6820"/>
      <c r="BM1099" s="6818">
        <f>DI1099</f>
        <v/>
      </c>
      <c r="BN1099" s="6821">
        <f>Overview!$P$153</f>
        <v/>
      </c>
      <c r="BO1099" s="6820"/>
      <c r="BP1099" s="6820"/>
      <c r="BQ1099" s="6804"/>
      <c r="BR1099" s="6822"/>
      <c r="BS1099" s="1541"/>
      <c r="BT1099" s="1864" t="inlineStr">
        <is>
          <t>WLAN</t>
        </is>
      </c>
      <c r="BU1099" s="1828" t="inlineStr">
        <is>
          <t>2.4 GHz</t>
        </is>
      </c>
      <c r="BV1099" s="906">
        <f>Overview!$H$31</f>
        <v/>
      </c>
      <c r="BW1099" s="1828"/>
      <c r="BX1099" s="1864" t="inlineStr">
        <is>
          <t>Body</t>
        </is>
      </c>
      <c r="BY1099" s="6709"/>
      <c r="BZ1099" s="6709"/>
      <c r="CA1099" s="882" t="inlineStr">
        <is>
          <t>Accesorio 4: Front Face</t>
        </is>
      </c>
      <c r="CB1099" s="200">
        <v>0</v>
      </c>
      <c r="CC1099" s="882">
        <f>IF(COUNT('Conducted WiFi'!$AH$3:$AH$9)=0,7,INDEX('Conducted WiFi'!$T$3:$T$9,MATCH(MAX('Conducted WiFi'!$AH$3:$AH$9),'Conducted WiFi'!$AH$3:$AH$9,0)))</f>
        <v>7</v>
      </c>
      <c r="CD1099" s="6837">
        <f>IF(COUNT('Conducted WiFi'!$AH$3:$AH$9)=0,2442,INDEX('Conducted WiFi'!$U$3:$U$9,MATCH(MAX('Conducted WiFi'!$AH$3:$AH$9),'Conducted WiFi'!$AH$3:$AH$9,0)))</f>
        <v>2442</v>
      </c>
      <c r="CE1099" s="7246"/>
      <c r="CF1099" s="7246"/>
      <c r="CG1099" s="7245"/>
      <c r="CH1099" s="7245"/>
      <c r="CI1099" s="225">
        <f>BY1099</f>
        <v/>
      </c>
      <c r="CJ1099" s="237">
        <f>BZ1099</f>
        <v/>
      </c>
      <c r="CK1099" s="223">
        <f>CA1099</f>
        <v/>
      </c>
      <c r="CL1099" s="237">
        <f>CC1099</f>
        <v/>
      </c>
      <c r="CM1099" s="6672"/>
      <c r="CN1099" s="6834"/>
      <c r="CO1099" s="1967"/>
      <c r="CP1099" s="7217"/>
      <c r="CQ1099" s="7220"/>
      <c r="CR1099" s="6930"/>
      <c r="CS1099" s="446"/>
      <c r="CT1099" s="6835"/>
      <c r="CU1099" s="224">
        <f>BY1099</f>
        <v/>
      </c>
      <c r="CV1099" s="237">
        <f>BZ1099</f>
        <v/>
      </c>
      <c r="CW1099" s="237">
        <f>CA1099</f>
        <v/>
      </c>
      <c r="CX1099" s="224">
        <f>CC1099</f>
        <v/>
      </c>
      <c r="CY1099" s="237">
        <f>CD1099</f>
        <v/>
      </c>
      <c r="CZ1099" s="7478">
        <f>IF(COUNTIF(Overview!K12:K14,TRUE)&gt;0,1.6,IF(COUNTIF(Overview!L12:L14,TRUE)&gt;0,8,0))</f>
        <v/>
      </c>
      <c r="DA1099" s="1807"/>
      <c r="DB1099" s="7484"/>
      <c r="DC1099" s="844">
        <f>IF(CT1099="","",IF(CT1099&gt;CZ1099,"Fail","Pass"))</f>
        <v/>
      </c>
      <c r="DD1099" s="6666"/>
      <c r="DE1099" s="1565">
        <f>MyTimestamp(DC1099)</f>
        <v/>
      </c>
      <c r="DF1099" s="1531">
        <f>IF(COUNT(CE1099:CH1099)=1,15,IF(COUNT(CE1099:CH1099)=0,0,30))</f>
        <v/>
      </c>
      <c r="DG1099" s="1532">
        <f>IF(DF1099=0,0,2)</f>
        <v/>
      </c>
      <c r="DH1099" s="6825"/>
      <c r="DI1099" s="6825"/>
      <c r="DJ1099" s="1863"/>
      <c r="DK1099" s="6838"/>
      <c r="DL1099" s="1574">
        <f>10^(CN1099/20)*100-100</f>
        <v/>
      </c>
      <c r="DM1099" s="1109"/>
      <c r="DN1099" s="6839"/>
      <c r="DO1099" s="1109"/>
      <c r="DP1099" s="1109"/>
      <c r="DQ1099" s="6827"/>
      <c r="DR1099" s="1541"/>
      <c r="DS1099" s="1541"/>
      <c r="DT1099" s="1541"/>
      <c r="DU1099" s="1541"/>
      <c r="DV1099" s="1541"/>
      <c r="DW1099" s="1541"/>
      <c r="DX1099" s="1541"/>
      <c r="DY1099" s="1541"/>
      <c r="DZ1099" s="1541"/>
      <c r="EA1099" s="1541"/>
      <c r="EB1099" s="1541"/>
      <c r="EC1099" s="1541"/>
      <c r="ED1099" s="1541"/>
      <c r="EE1099" s="1541"/>
      <c r="EF1099" s="1541"/>
      <c r="EG1099" s="1541"/>
      <c r="EH1099" s="1541"/>
      <c r="EI1099" s="1541"/>
      <c r="EJ1099" s="1541"/>
      <c r="EK1099" s="1541"/>
      <c r="EL1099" s="1541"/>
      <c r="EM1099" s="1541"/>
      <c r="EN1099" s="1541"/>
      <c r="EO1099" s="1541"/>
      <c r="EP1099" s="1541"/>
      <c r="EQ1099" s="1541"/>
      <c r="ER1099" s="1541"/>
      <c r="ES1099" s="1541"/>
      <c r="ET1099" s="1541"/>
      <c r="EU1099" s="1541"/>
      <c r="EV1099" s="1541"/>
    </row>
    <row r="1100" ht="12.75" x14ac:dyDescent="0.2">
      <c r="A1100" s="1541"/>
      <c r="B1100" s="1541"/>
      <c r="C1100"/>
      <c r="D1100" s="6799"/>
      <c r="E1100" s="6799"/>
      <c r="F1100" s="6800" t="inlineStr">
        <is>
          <t>5.5</t>
        </is>
      </c>
      <c r="G1100" s="6801"/>
      <c r="H1100" s="6802">
        <f>BV1100</f>
        <v/>
      </c>
      <c r="I1100" s="6802">
        <f>BW1100</f>
        <v/>
      </c>
      <c r="J1100" s="6803" t="inlineStr">
        <is>
          <t>WLAN</t>
        </is>
      </c>
      <c r="K1100" s="6803" t="inlineStr">
        <is>
          <t>2.4 GHz</t>
        </is>
      </c>
      <c r="L1100" s="6804"/>
      <c r="M1100" s="6802"/>
      <c r="N1100" s="6805"/>
      <c r="O1100" s="6806"/>
      <c r="P1100" s="6597"/>
      <c r="Q1100" s="6806"/>
      <c r="R1100" s="6806"/>
      <c r="S1100" s="6593"/>
      <c r="T1100" s="130">
        <v>7</v>
      </c>
      <c r="U1100" s="6593">
        <v>2442</v>
      </c>
      <c r="V1100" s="6805"/>
      <c r="W1100" s="6807"/>
      <c r="X1100" s="6805"/>
      <c r="Y1100" s="6805"/>
      <c r="Z1100" s="6805"/>
      <c r="AA1100" s="6804"/>
      <c r="AB1100" s="6804"/>
      <c r="AC1100" s="6808">
        <f>IF(OR(BX1100="Close to Ear",BX1100="Close to Head"),"Head",IF(BX1100="Extremity","Extremity","Body"))</f>
        <v/>
      </c>
      <c r="AD1100" s="6809">
        <f>CA1100</f>
        <v/>
      </c>
      <c r="AE1100" s="6803">
        <f>CB1100</f>
        <v/>
      </c>
      <c r="AF1100" s="6804"/>
      <c r="AG1100" s="6810">
        <f>IF(OR(AZ1100="",BA1100=""),"N/A",IF(DC1100="Pass","P","F"))</f>
        <v/>
      </c>
      <c r="AH1100" s="6811"/>
      <c r="AI1100" s="6811"/>
      <c r="AJ1100" s="6811"/>
      <c r="AK1100" s="6805"/>
      <c r="AL1100" s="6804"/>
      <c r="AM1100" s="6805"/>
      <c r="AN1100" s="6805"/>
      <c r="AO1100" s="6812"/>
      <c r="AP1100" s="6812"/>
      <c r="AQ1100" s="6812"/>
      <c r="AR1100" s="6812"/>
      <c r="AS1100" s="6812"/>
      <c r="AT1100" s="6813">
        <f>IF(AC1100="Extremity",IF(CG1100="","",CG1100),"")</f>
        <v/>
      </c>
      <c r="AU1100" s="6813">
        <f>IF(AC1100="Extremity",IF(CH1100="","",CH1100),"")</f>
        <v/>
      </c>
      <c r="AV1100" s="6814">
        <f>IF(AC1100="Extremity","",IF(CE1100="","",CE1100))</f>
        <v/>
      </c>
      <c r="AW1100" s="6814">
        <f>IF(AD1100="Extremity","",IF(CF1100="","",CF1100))</f>
        <v/>
      </c>
      <c r="AX1100" s="6807">
        <f>DL1100</f>
        <v/>
      </c>
      <c r="AY1100" s="6807">
        <f>DQ1100</f>
        <v/>
      </c>
      <c r="AZ1100" s="6815">
        <f>IF(AC1100="Extremity",IF(DA1100="","",DA1100),"")</f>
        <v/>
      </c>
      <c r="BA1100" s="6816">
        <f>IF(AC1100="Extremity","",IF(CT1100="","",CT1100))</f>
        <v/>
      </c>
      <c r="BB1100" s="6807">
        <f>IF(AC1100="Extremity",IF(DB1100="","",DB1100),"")</f>
        <v/>
      </c>
      <c r="BC1100" s="6814">
        <f>IF(AC1100="Extremity","",IF(CZ1100="","",CZ1100))</f>
        <v/>
      </c>
      <c r="BD1100" s="6807">
        <f>DD1100</f>
        <v/>
      </c>
      <c r="BE1100" s="6817">
        <f>DE1100</f>
        <v/>
      </c>
      <c r="BF1100" s="6818">
        <f>DF1100*60</f>
        <v/>
      </c>
      <c r="BG1100" s="6819">
        <f>BE1100</f>
        <v/>
      </c>
      <c r="BH1100" s="6818">
        <f>DG1100*60</f>
        <v/>
      </c>
      <c r="BI1100" s="6818">
        <f>DH1100</f>
        <v/>
      </c>
      <c r="BJ1100" s="6820"/>
      <c r="BK1100" s="6821">
        <f>Overview!$E$7</f>
        <v/>
      </c>
      <c r="BL1100" s="6820"/>
      <c r="BM1100" s="6818">
        <f>DI1100</f>
        <v/>
      </c>
      <c r="BN1100" s="6821">
        <f>Overview!$P$153</f>
        <v/>
      </c>
      <c r="BO1100" s="6820"/>
      <c r="BP1100" s="6820"/>
      <c r="BQ1100" s="6804"/>
      <c r="BR1100" s="6822"/>
      <c r="BS1100" s="1541"/>
      <c r="BT1100" s="1864" t="inlineStr">
        <is>
          <t>WLAN</t>
        </is>
      </c>
      <c r="BU1100" s="1828" t="inlineStr">
        <is>
          <t>2.4 GHz</t>
        </is>
      </c>
      <c r="BV1100" s="906">
        <f>Overview!$H$31</f>
        <v/>
      </c>
      <c r="BW1100" s="1828"/>
      <c r="BX1100" s="1864" t="inlineStr">
        <is>
          <t>Body</t>
        </is>
      </c>
      <c r="BY1100" s="6709"/>
      <c r="BZ1100" s="6709"/>
      <c r="CA1100" s="882" t="inlineStr">
        <is>
          <t>Accesorio 5: Back Face</t>
        </is>
      </c>
      <c r="CB1100" s="200">
        <v>0</v>
      </c>
      <c r="CC1100" s="882">
        <f>IF(COUNT('Conducted WiFi'!$AH$3:$AH$9)=0,7,INDEX('Conducted WiFi'!$T$3:$T$9,MATCH(MAX('Conducted WiFi'!$AH$3:$AH$9),'Conducted WiFi'!$AH$3:$AH$9,0)))</f>
        <v>7</v>
      </c>
      <c r="CD1100" s="6837">
        <f>IF(COUNT('Conducted WiFi'!$AH$3:$AH$9)=0,2442,INDEX('Conducted WiFi'!$U$3:$U$9,MATCH(MAX('Conducted WiFi'!$AH$3:$AH$9),'Conducted WiFi'!$AH$3:$AH$9,0)))</f>
        <v>2442</v>
      </c>
      <c r="CE1100" s="7246"/>
      <c r="CF1100" s="7246"/>
      <c r="CG1100" s="7245"/>
      <c r="CH1100" s="7245"/>
      <c r="CI1100" s="225">
        <f>BY1100</f>
        <v/>
      </c>
      <c r="CJ1100" s="237">
        <f>BZ1100</f>
        <v/>
      </c>
      <c r="CK1100" s="223">
        <f>CA1100</f>
        <v/>
      </c>
      <c r="CL1100" s="237">
        <f>CC1100</f>
        <v/>
      </c>
      <c r="CM1100" s="6672"/>
      <c r="CN1100" s="6834"/>
      <c r="CO1100" s="1967"/>
      <c r="CP1100" s="7217"/>
      <c r="CQ1100" s="7220"/>
      <c r="CR1100" s="6930"/>
      <c r="CS1100" s="446"/>
      <c r="CT1100" s="6835"/>
      <c r="CU1100" s="224">
        <f>BY1100</f>
        <v/>
      </c>
      <c r="CV1100" s="237">
        <f>BZ1100</f>
        <v/>
      </c>
      <c r="CW1100" s="237">
        <f>CA1100</f>
        <v/>
      </c>
      <c r="CX1100" s="224">
        <f>CC1100</f>
        <v/>
      </c>
      <c r="CY1100" s="237">
        <f>CD1100</f>
        <v/>
      </c>
      <c r="CZ1100" s="7478">
        <f>IF(COUNTIF(Overview!K12:K14,TRUE)&gt;0,1.6,IF(COUNTIF(Overview!L12:L14,TRUE)&gt;0,8,0))</f>
        <v/>
      </c>
      <c r="DA1100" s="1807"/>
      <c r="DB1100" s="7484"/>
      <c r="DC1100" s="844">
        <f>IF(CT1100="","",IF(CT1100&gt;CZ1100,"Fail","Pass"))</f>
        <v/>
      </c>
      <c r="DD1100" s="6666"/>
      <c r="DE1100" s="1565">
        <f>MyTimestamp(DC1100)</f>
        <v/>
      </c>
      <c r="DF1100" s="1531">
        <f>IF(COUNT(CE1100:CH1100)=1,15,IF(COUNT(CE1100:CH1100)=0,0,30))</f>
        <v/>
      </c>
      <c r="DG1100" s="1532">
        <f>IF(DF1100=0,0,2)</f>
        <v/>
      </c>
      <c r="DH1100" s="6825"/>
      <c r="DI1100" s="6825"/>
      <c r="DJ1100" s="1863"/>
      <c r="DK1100" s="6838"/>
      <c r="DL1100" s="1574">
        <f>10^(CN1100/20)*100-100</f>
        <v/>
      </c>
      <c r="DM1100" s="1109"/>
      <c r="DN1100" s="6839"/>
      <c r="DO1100" s="1109"/>
      <c r="DP1100" s="1109"/>
      <c r="DQ1100" s="6827"/>
      <c r="DR1100" s="1541"/>
      <c r="DS1100" s="1541"/>
      <c r="DT1100" s="1541"/>
      <c r="DU1100" s="1541"/>
      <c r="DV1100" s="1541"/>
      <c r="DW1100" s="1541"/>
      <c r="DX1100" s="1541"/>
      <c r="DY1100" s="1541"/>
      <c r="DZ1100" s="1541"/>
      <c r="EA1100" s="1541"/>
      <c r="EB1100" s="1541"/>
      <c r="EC1100" s="1541"/>
      <c r="ED1100" s="1541"/>
      <c r="EE1100" s="1541"/>
      <c r="EF1100" s="1541"/>
      <c r="EG1100" s="1541"/>
      <c r="EH1100" s="1541"/>
      <c r="EI1100" s="1541"/>
      <c r="EJ1100" s="1541"/>
      <c r="EK1100" s="1541"/>
      <c r="EL1100" s="1541"/>
      <c r="EM1100" s="1541"/>
      <c r="EN1100" s="1541"/>
      <c r="EO1100" s="1541"/>
      <c r="EP1100" s="1541"/>
      <c r="EQ1100" s="1541"/>
      <c r="ER1100" s="1541"/>
      <c r="ES1100" s="1541"/>
      <c r="ET1100" s="1541"/>
      <c r="EU1100" s="1541"/>
      <c r="EV1100" s="1541"/>
    </row>
    <row r="1101" ht="12.75" x14ac:dyDescent="0.2">
      <c r="A1101" s="1541"/>
      <c r="B1101" s="1541"/>
      <c r="C1101"/>
      <c r="D1101" s="6799"/>
      <c r="E1101" s="6799"/>
      <c r="F1101" s="6800" t="inlineStr">
        <is>
          <t>5.5</t>
        </is>
      </c>
      <c r="G1101" s="6801"/>
      <c r="H1101" s="6802">
        <f>BV1101</f>
        <v/>
      </c>
      <c r="I1101" s="6802">
        <f>BW1101</f>
        <v/>
      </c>
      <c r="J1101" s="6803" t="inlineStr">
        <is>
          <t>WLAN</t>
        </is>
      </c>
      <c r="K1101" s="6803" t="inlineStr">
        <is>
          <t>2.4 GHz</t>
        </is>
      </c>
      <c r="L1101" s="6804"/>
      <c r="M1101" s="6802"/>
      <c r="N1101" s="6805"/>
      <c r="O1101" s="6806"/>
      <c r="P1101" s="6597"/>
      <c r="Q1101" s="6806"/>
      <c r="R1101" s="6806"/>
      <c r="S1101" s="6593"/>
      <c r="T1101" s="130">
        <v>7</v>
      </c>
      <c r="U1101" s="6593">
        <v>2442</v>
      </c>
      <c r="V1101" s="6805"/>
      <c r="W1101" s="6807"/>
      <c r="X1101" s="6805"/>
      <c r="Y1101" s="6805"/>
      <c r="Z1101" s="6805"/>
      <c r="AA1101" s="6804"/>
      <c r="AB1101" s="6804"/>
      <c r="AC1101" s="6808">
        <f>IF(OR(BX1101="Close to Ear",BX1101="Close to Head"),"Head",IF(BX1101="Extremity","Extremity","Body"))</f>
        <v/>
      </c>
      <c r="AD1101" s="6809">
        <f>CA1101</f>
        <v/>
      </c>
      <c r="AE1101" s="6803">
        <f>CB1101</f>
        <v/>
      </c>
      <c r="AF1101" s="6804"/>
      <c r="AG1101" s="6810">
        <f>IF(OR(AZ1101="",BA1101=""),"N/A",IF(DC1101="Pass","P","F"))</f>
        <v/>
      </c>
      <c r="AH1101" s="6811"/>
      <c r="AI1101" s="6811"/>
      <c r="AJ1101" s="6811"/>
      <c r="AK1101" s="6805"/>
      <c r="AL1101" s="6804"/>
      <c r="AM1101" s="6805"/>
      <c r="AN1101" s="6805"/>
      <c r="AO1101" s="6812"/>
      <c r="AP1101" s="6812"/>
      <c r="AQ1101" s="6812"/>
      <c r="AR1101" s="6812"/>
      <c r="AS1101" s="6812"/>
      <c r="AT1101" s="6813">
        <f>IF(AC1101="Extremity",IF(CG1101="","",CG1101),"")</f>
        <v/>
      </c>
      <c r="AU1101" s="6813">
        <f>IF(AC1101="Extremity",IF(CH1101="","",CH1101),"")</f>
        <v/>
      </c>
      <c r="AV1101" s="6814">
        <f>IF(AC1101="Extremity","",IF(CE1101="","",CE1101))</f>
        <v/>
      </c>
      <c r="AW1101" s="6814">
        <f>IF(AD1101="Extremity","",IF(CF1101="","",CF1101))</f>
        <v/>
      </c>
      <c r="AX1101" s="6807">
        <f>DL1101</f>
        <v/>
      </c>
      <c r="AY1101" s="6807">
        <f>DQ1101</f>
        <v/>
      </c>
      <c r="AZ1101" s="6815">
        <f>IF(AC1101="Extremity",IF(DA1101="","",DA1101),"")</f>
        <v/>
      </c>
      <c r="BA1101" s="6816">
        <f>IF(AC1101="Extremity","",IF(CT1101="","",CT1101))</f>
        <v/>
      </c>
      <c r="BB1101" s="6807">
        <f>IF(AC1101="Extremity",IF(DB1101="","",DB1101),"")</f>
        <v/>
      </c>
      <c r="BC1101" s="6814">
        <f>IF(AC1101="Extremity","",IF(CZ1101="","",CZ1101))</f>
        <v/>
      </c>
      <c r="BD1101" s="6807">
        <f>DD1101</f>
        <v/>
      </c>
      <c r="BE1101" s="6817">
        <f>DE1101</f>
        <v/>
      </c>
      <c r="BF1101" s="6818">
        <f>DF1101*60</f>
        <v/>
      </c>
      <c r="BG1101" s="6819">
        <f>BE1101</f>
        <v/>
      </c>
      <c r="BH1101" s="6818">
        <f>DG1101*60</f>
        <v/>
      </c>
      <c r="BI1101" s="6818">
        <f>DH1101</f>
        <v/>
      </c>
      <c r="BJ1101" s="6820"/>
      <c r="BK1101" s="6821">
        <f>Overview!$E$7</f>
        <v/>
      </c>
      <c r="BL1101" s="6820"/>
      <c r="BM1101" s="6818">
        <f>DI1101</f>
        <v/>
      </c>
      <c r="BN1101" s="6821">
        <f>Overview!$P$153</f>
        <v/>
      </c>
      <c r="BO1101" s="6820"/>
      <c r="BP1101" s="6820"/>
      <c r="BQ1101" s="6804"/>
      <c r="BR1101" s="6822"/>
      <c r="BS1101" s="1541"/>
      <c r="BT1101" s="1864" t="inlineStr">
        <is>
          <t>WLAN</t>
        </is>
      </c>
      <c r="BU1101" s="1828" t="inlineStr">
        <is>
          <t>2.4 GHz</t>
        </is>
      </c>
      <c r="BV1101" s="906">
        <f>Overview!$H$31</f>
        <v/>
      </c>
      <c r="BW1101" s="1828"/>
      <c r="BX1101" s="1864" t="inlineStr">
        <is>
          <t>Body</t>
        </is>
      </c>
      <c r="BY1101" s="6709"/>
      <c r="BZ1101" s="6709"/>
      <c r="CA1101" s="882" t="inlineStr">
        <is>
          <t>Accesorio 6: Front Face</t>
        </is>
      </c>
      <c r="CB1101" s="200">
        <v>0</v>
      </c>
      <c r="CC1101" s="882">
        <f>IF(COUNT('Conducted WiFi'!$AH$3:$AH$9)=0,7,INDEX('Conducted WiFi'!$T$3:$T$9,MATCH(MAX('Conducted WiFi'!$AH$3:$AH$9),'Conducted WiFi'!$AH$3:$AH$9,0)))</f>
        <v>7</v>
      </c>
      <c r="CD1101" s="6837">
        <f>IF(COUNT('Conducted WiFi'!$AH$3:$AH$9)=0,2442,INDEX('Conducted WiFi'!$U$3:$U$9,MATCH(MAX('Conducted WiFi'!$AH$3:$AH$9),'Conducted WiFi'!$AH$3:$AH$9,0)))</f>
        <v>2442</v>
      </c>
      <c r="CE1101" s="7246"/>
      <c r="CF1101" s="7246"/>
      <c r="CG1101" s="7245"/>
      <c r="CH1101" s="7245"/>
      <c r="CI1101" s="225">
        <f>BY1101</f>
        <v/>
      </c>
      <c r="CJ1101" s="237">
        <f>BZ1101</f>
        <v/>
      </c>
      <c r="CK1101" s="223">
        <f>CA1101</f>
        <v/>
      </c>
      <c r="CL1101" s="237">
        <f>CC1101</f>
        <v/>
      </c>
      <c r="CM1101" s="6672"/>
      <c r="CN1101" s="6834"/>
      <c r="CO1101" s="1967"/>
      <c r="CP1101" s="7217"/>
      <c r="CQ1101" s="7220"/>
      <c r="CR1101" s="6930"/>
      <c r="CS1101" s="446"/>
      <c r="CT1101" s="6835"/>
      <c r="CU1101" s="224">
        <f>BY1101</f>
        <v/>
      </c>
      <c r="CV1101" s="237">
        <f>BZ1101</f>
        <v/>
      </c>
      <c r="CW1101" s="237">
        <f>CA1101</f>
        <v/>
      </c>
      <c r="CX1101" s="224">
        <f>CC1101</f>
        <v/>
      </c>
      <c r="CY1101" s="237">
        <f>CD1101</f>
        <v/>
      </c>
      <c r="CZ1101" s="7478">
        <f>IF(COUNTIF(Overview!K12:K14,TRUE)&gt;0,1.6,IF(COUNTIF(Overview!L12:L14,TRUE)&gt;0,8,0))</f>
        <v/>
      </c>
      <c r="DA1101" s="1807"/>
      <c r="DB1101" s="7484"/>
      <c r="DC1101" s="844">
        <f>IF(CT1101="","",IF(CT1101&gt;CZ1101,"Fail","Pass"))</f>
        <v/>
      </c>
      <c r="DD1101" s="6666"/>
      <c r="DE1101" s="1565">
        <f>MyTimestamp(DC1101)</f>
        <v/>
      </c>
      <c r="DF1101" s="1531">
        <f>IF(COUNT(CE1101:CH1101)=1,15,IF(COUNT(CE1101:CH1101)=0,0,30))</f>
        <v/>
      </c>
      <c r="DG1101" s="1532">
        <f>IF(DF1101=0,0,2)</f>
        <v/>
      </c>
      <c r="DH1101" s="6825"/>
      <c r="DI1101" s="6825"/>
      <c r="DJ1101" s="1863"/>
      <c r="DK1101" s="6838"/>
      <c r="DL1101" s="1574">
        <f>10^(CN1101/20)*100-100</f>
        <v/>
      </c>
      <c r="DM1101" s="1109"/>
      <c r="DN1101" s="6839"/>
      <c r="DO1101" s="1109"/>
      <c r="DP1101" s="1109"/>
      <c r="DQ1101" s="6827"/>
      <c r="DR1101" s="1541"/>
      <c r="DS1101" s="1541"/>
      <c r="DT1101" s="1541"/>
      <c r="DU1101" s="1541"/>
      <c r="DV1101" s="1541"/>
      <c r="DW1101" s="1541"/>
      <c r="DX1101" s="1541"/>
      <c r="DY1101" s="1541"/>
      <c r="DZ1101" s="1541"/>
      <c r="EA1101" s="1541"/>
      <c r="EB1101" s="1541"/>
      <c r="EC1101" s="1541"/>
      <c r="ED1101" s="1541"/>
      <c r="EE1101" s="1541"/>
      <c r="EF1101" s="1541"/>
      <c r="EG1101" s="1541"/>
      <c r="EH1101" s="1541"/>
      <c r="EI1101" s="1541"/>
      <c r="EJ1101" s="1541"/>
      <c r="EK1101" s="1541"/>
      <c r="EL1101" s="1541"/>
      <c r="EM1101" s="1541"/>
      <c r="EN1101" s="1541"/>
      <c r="EO1101" s="1541"/>
      <c r="EP1101" s="1541"/>
      <c r="EQ1101" s="1541"/>
      <c r="ER1101" s="1541"/>
      <c r="ES1101" s="1541"/>
      <c r="ET1101" s="1541"/>
      <c r="EU1101" s="1541"/>
      <c r="EV1101" s="1541"/>
    </row>
    <row r="1102" ht="12.75" x14ac:dyDescent="0.2">
      <c r="A1102" s="1541"/>
      <c r="B1102" s="1541"/>
      <c r="C1102"/>
      <c r="D1102" s="6799"/>
      <c r="E1102" s="6799"/>
      <c r="F1102" s="6800" t="inlineStr">
        <is>
          <t>5.5</t>
        </is>
      </c>
      <c r="G1102" s="6801"/>
      <c r="H1102" s="6802">
        <f>BV1102</f>
        <v/>
      </c>
      <c r="I1102" s="6802">
        <f>BW1102</f>
        <v/>
      </c>
      <c r="J1102" s="6803" t="inlineStr">
        <is>
          <t>WLAN</t>
        </is>
      </c>
      <c r="K1102" s="6803" t="inlineStr">
        <is>
          <t>2.4 GHz</t>
        </is>
      </c>
      <c r="L1102" s="6804"/>
      <c r="M1102" s="6802"/>
      <c r="N1102" s="6805"/>
      <c r="O1102" s="6806"/>
      <c r="P1102" s="6597"/>
      <c r="Q1102" s="6806"/>
      <c r="R1102" s="6806"/>
      <c r="S1102" s="6593"/>
      <c r="T1102" s="130">
        <v>7</v>
      </c>
      <c r="U1102" s="6593">
        <v>2442</v>
      </c>
      <c r="V1102" s="6805"/>
      <c r="W1102" s="6807"/>
      <c r="X1102" s="6805"/>
      <c r="Y1102" s="6805"/>
      <c r="Z1102" s="6805"/>
      <c r="AA1102" s="6804"/>
      <c r="AB1102" s="6804"/>
      <c r="AC1102" s="6808">
        <f>IF(OR(BX1102="Close to Ear",BX1102="Close to Head"),"Head",IF(BX1102="Extremity","Extremity","Body"))</f>
        <v/>
      </c>
      <c r="AD1102" s="6809">
        <f>CA1102</f>
        <v/>
      </c>
      <c r="AE1102" s="6803">
        <f>CB1102</f>
        <v/>
      </c>
      <c r="AF1102" s="6804"/>
      <c r="AG1102" s="6810">
        <f>IF(OR(AZ1102="",BA1102=""),"N/A",IF(DC1102="Pass","P","F"))</f>
        <v/>
      </c>
      <c r="AH1102" s="6811"/>
      <c r="AI1102" s="6811"/>
      <c r="AJ1102" s="6811"/>
      <c r="AK1102" s="6805"/>
      <c r="AL1102" s="6804"/>
      <c r="AM1102" s="6805"/>
      <c r="AN1102" s="6805"/>
      <c r="AO1102" s="6812"/>
      <c r="AP1102" s="6812"/>
      <c r="AQ1102" s="6812"/>
      <c r="AR1102" s="6812"/>
      <c r="AS1102" s="6812"/>
      <c r="AT1102" s="6813">
        <f>IF(AC1102="Extremity",IF(CG1102="","",CG1102),"")</f>
        <v/>
      </c>
      <c r="AU1102" s="6813">
        <f>IF(AC1102="Extremity",IF(CH1102="","",CH1102),"")</f>
        <v/>
      </c>
      <c r="AV1102" s="6814">
        <f>IF(AC1102="Extremity","",IF(CE1102="","",CE1102))</f>
        <v/>
      </c>
      <c r="AW1102" s="6814">
        <f>IF(AD1102="Extremity","",IF(CF1102="","",CF1102))</f>
        <v/>
      </c>
      <c r="AX1102" s="6807">
        <f>DL1102</f>
        <v/>
      </c>
      <c r="AY1102" s="6807">
        <f>DQ1102</f>
        <v/>
      </c>
      <c r="AZ1102" s="6815">
        <f>IF(AC1102="Extremity",IF(DA1102="","",DA1102),"")</f>
        <v/>
      </c>
      <c r="BA1102" s="6816">
        <f>IF(AC1102="Extremity","",IF(CT1102="","",CT1102))</f>
        <v/>
      </c>
      <c r="BB1102" s="6807">
        <f>IF(AC1102="Extremity",IF(DB1102="","",DB1102),"")</f>
        <v/>
      </c>
      <c r="BC1102" s="6814">
        <f>IF(AC1102="Extremity","",IF(CZ1102="","",CZ1102))</f>
        <v/>
      </c>
      <c r="BD1102" s="6807">
        <f>DD1102</f>
        <v/>
      </c>
      <c r="BE1102" s="6817">
        <f>DE1102</f>
        <v/>
      </c>
      <c r="BF1102" s="6818">
        <f>DF1102*60</f>
        <v/>
      </c>
      <c r="BG1102" s="6819">
        <f>BE1102</f>
        <v/>
      </c>
      <c r="BH1102" s="6818">
        <f>DG1102*60</f>
        <v/>
      </c>
      <c r="BI1102" s="6818">
        <f>DH1102</f>
        <v/>
      </c>
      <c r="BJ1102" s="6820"/>
      <c r="BK1102" s="6821">
        <f>Overview!$E$7</f>
        <v/>
      </c>
      <c r="BL1102" s="6820"/>
      <c r="BM1102" s="6818">
        <f>DI1102</f>
        <v/>
      </c>
      <c r="BN1102" s="6821">
        <f>Overview!$P$153</f>
        <v/>
      </c>
      <c r="BO1102" s="6820"/>
      <c r="BP1102" s="6820"/>
      <c r="BQ1102" s="6804"/>
      <c r="BR1102" s="6822"/>
      <c r="BS1102" s="1541"/>
      <c r="BT1102" s="1864" t="inlineStr">
        <is>
          <t>WLAN</t>
        </is>
      </c>
      <c r="BU1102" s="1828" t="inlineStr">
        <is>
          <t>2.4 GHz</t>
        </is>
      </c>
      <c r="BV1102" s="906">
        <f>Overview!$H$31</f>
        <v/>
      </c>
      <c r="BW1102" s="1828"/>
      <c r="BX1102" s="1864" t="inlineStr">
        <is>
          <t>Body</t>
        </is>
      </c>
      <c r="BY1102" s="6709"/>
      <c r="BZ1102" s="6709"/>
      <c r="CA1102" s="882" t="inlineStr">
        <is>
          <t>Accesorio 7: Front Face</t>
        </is>
      </c>
      <c r="CB1102" s="200">
        <v>0</v>
      </c>
      <c r="CC1102" s="882">
        <f>IF(COUNT('Conducted WiFi'!$AH$3:$AH$9)=0,7,INDEX('Conducted WiFi'!$T$3:$T$9,MATCH(MAX('Conducted WiFi'!$AH$3:$AH$9),'Conducted WiFi'!$AH$3:$AH$9,0)))</f>
        <v>7</v>
      </c>
      <c r="CD1102" s="6837">
        <f>IF(COUNT('Conducted WiFi'!$AH$3:$AH$9)=0,2442,INDEX('Conducted WiFi'!$U$3:$U$9,MATCH(MAX('Conducted WiFi'!$AH$3:$AH$9),'Conducted WiFi'!$AH$3:$AH$9,0)))</f>
        <v>2442</v>
      </c>
      <c r="CE1102" s="7246"/>
      <c r="CF1102" s="7246"/>
      <c r="CG1102" s="7245"/>
      <c r="CH1102" s="7245"/>
      <c r="CI1102" s="225">
        <f>BY1102</f>
        <v/>
      </c>
      <c r="CJ1102" s="237">
        <f>BZ1102</f>
        <v/>
      </c>
      <c r="CK1102" s="223">
        <f>CA1102</f>
        <v/>
      </c>
      <c r="CL1102" s="237">
        <f>CC1102</f>
        <v/>
      </c>
      <c r="CM1102" s="6672"/>
      <c r="CN1102" s="6834"/>
      <c r="CO1102" s="1967"/>
      <c r="CP1102" s="7217"/>
      <c r="CQ1102" s="7220"/>
      <c r="CR1102" s="6930"/>
      <c r="CS1102" s="446"/>
      <c r="CT1102" s="6835"/>
      <c r="CU1102" s="224">
        <f>BY1102</f>
        <v/>
      </c>
      <c r="CV1102" s="237">
        <f>BZ1102</f>
        <v/>
      </c>
      <c r="CW1102" s="237">
        <f>CA1102</f>
        <v/>
      </c>
      <c r="CX1102" s="224">
        <f>CC1102</f>
        <v/>
      </c>
      <c r="CY1102" s="237">
        <f>CD1102</f>
        <v/>
      </c>
      <c r="CZ1102" s="7478">
        <f>IF(COUNTIF(Overview!K12:K14,TRUE)&gt;0,1.6,IF(COUNTIF(Overview!L12:L14,TRUE)&gt;0,8,0))</f>
        <v/>
      </c>
      <c r="DA1102" s="1807"/>
      <c r="DB1102" s="7484"/>
      <c r="DC1102" s="844">
        <f>IF(CT1102="","",IF(CT1102&gt;CZ1102,"Fail","Pass"))</f>
        <v/>
      </c>
      <c r="DD1102" s="6666"/>
      <c r="DE1102" s="1565">
        <f>MyTimestamp(DC1102)</f>
        <v/>
      </c>
      <c r="DF1102" s="1531">
        <f>IF(COUNT(CE1102:CH1102)=1,15,IF(COUNT(CE1102:CH1102)=0,0,30))</f>
        <v/>
      </c>
      <c r="DG1102" s="1532">
        <f>IF(DF1102=0,0,2)</f>
        <v/>
      </c>
      <c r="DH1102" s="6825"/>
      <c r="DI1102" s="6825"/>
      <c r="DJ1102" s="1863"/>
      <c r="DK1102" s="6838"/>
      <c r="DL1102" s="1574">
        <f>10^(CN1102/20)*100-100</f>
        <v/>
      </c>
      <c r="DM1102" s="1109"/>
      <c r="DN1102" s="6839"/>
      <c r="DO1102" s="1109"/>
      <c r="DP1102" s="1109"/>
      <c r="DQ1102" s="6827"/>
      <c r="DR1102" s="1541"/>
      <c r="DS1102" s="1541"/>
      <c r="DT1102" s="1541"/>
      <c r="DU1102" s="1541"/>
      <c r="DV1102" s="1541"/>
      <c r="DW1102" s="1541"/>
      <c r="DX1102" s="1541"/>
      <c r="DY1102" s="1541"/>
      <c r="DZ1102" s="1541"/>
      <c r="EA1102" s="1541"/>
      <c r="EB1102" s="1541"/>
      <c r="EC1102" s="1541"/>
      <c r="ED1102" s="1541"/>
      <c r="EE1102" s="1541"/>
      <c r="EF1102" s="1541"/>
      <c r="EG1102" s="1541"/>
      <c r="EH1102" s="1541"/>
      <c r="EI1102" s="1541"/>
      <c r="EJ1102" s="1541"/>
      <c r="EK1102" s="1541"/>
      <c r="EL1102" s="1541"/>
      <c r="EM1102" s="1541"/>
      <c r="EN1102" s="1541"/>
      <c r="EO1102" s="1541"/>
      <c r="EP1102" s="1541"/>
      <c r="EQ1102" s="1541"/>
      <c r="ER1102" s="1541"/>
      <c r="ES1102" s="1541"/>
      <c r="ET1102" s="1541"/>
      <c r="EU1102" s="1541"/>
      <c r="EV1102" s="1541"/>
    </row>
    <row r="1103" ht="15" x14ac:dyDescent="0.25">
      <c r="A1103" s="1541"/>
      <c r="B1103" s="1541"/>
      <c r="C1103"/>
      <c r="D1103" s="1486"/>
      <c r="E1103" s="1486"/>
      <c r="F1103" s="672">
        <v>5.6</v>
      </c>
      <c r="G1103" s="1497"/>
      <c r="H1103" s="130">
        <f>BV1103</f>
        <v/>
      </c>
      <c r="I1103" s="130">
        <f>BW1103</f>
        <v/>
      </c>
      <c r="J1103" s="1299" t="inlineStr">
        <is>
          <t>BT</t>
        </is>
      </c>
      <c r="K1103" s="1299" t="inlineStr">
        <is>
          <t>2.4 GHz</t>
        </is>
      </c>
      <c r="L1103" s="115"/>
      <c r="M1103" s="130"/>
      <c r="N1103" s="119"/>
      <c r="O1103" s="131"/>
      <c r="P1103" s="6597"/>
      <c r="Q1103" s="131"/>
      <c r="R1103" s="131"/>
      <c r="S1103" s="6593"/>
      <c r="T1103" s="130">
        <v>39</v>
      </c>
      <c r="U1103" s="6593">
        <v>2440</v>
      </c>
      <c r="V1103" s="119"/>
      <c r="W1103" s="1305"/>
      <c r="X1103" s="119"/>
      <c r="Y1103" s="119"/>
      <c r="Z1103" s="119"/>
      <c r="AA1103" s="115"/>
      <c r="AB1103" s="115"/>
      <c r="AC1103" s="1300">
        <f>IF(OR(BX1103="Close to Ear",BX1103="Close to Head"),"Head",IF(BX1103="Extremity","Extremity","Body"))</f>
        <v/>
      </c>
      <c r="AD1103" s="1301">
        <f>CA1103</f>
        <v/>
      </c>
      <c r="AE1103" s="1299">
        <f>CB1103</f>
        <v/>
      </c>
      <c r="AF1103" s="115"/>
      <c r="AG1103" s="1302">
        <f>IF(OR(AZ1103="",BA1103=""),"N/A",IF(DC1103="Pass","P","F"))</f>
        <v/>
      </c>
      <c r="AH1103" s="129"/>
      <c r="AI1103" s="129"/>
      <c r="AJ1103" s="129"/>
      <c r="AK1103" s="119"/>
      <c r="AL1103" s="115"/>
      <c r="AM1103" s="119"/>
      <c r="AN1103" s="119"/>
      <c r="AO1103" s="692"/>
      <c r="AP1103" s="692"/>
      <c r="AQ1103" s="692"/>
      <c r="AR1103" s="692"/>
      <c r="AS1103" s="692"/>
      <c r="AT1103" s="1303">
        <f>IF(AC1103="Extremity",IF(CG1103="","",CG1103),"")</f>
        <v/>
      </c>
      <c r="AU1103" s="1303">
        <f>IF(AC1103="Extremity",IF(CH1103="","",CH1103),"")</f>
        <v/>
      </c>
      <c r="AV1103" s="1304">
        <f>IF(AC1103="Extremity","",IF(CE1103="","",CE1103))</f>
        <v/>
      </c>
      <c r="AW1103" s="1304">
        <f>IF(AD1103="Extremity","",IF(CF1103="","",CF1103))</f>
        <v/>
      </c>
      <c r="AX1103" s="1305">
        <f>DL1103</f>
        <v/>
      </c>
      <c r="AY1103" s="1305">
        <f>DQ1103</f>
        <v/>
      </c>
      <c r="AZ1103" s="3377">
        <f>IF(AC1103="Extremity",IF(DA1103="","",DA1103),"")</f>
        <v/>
      </c>
      <c r="BA1103" s="3378">
        <f>IF(AC1103="Extremity","",IF(CT1103="","",CT1103))</f>
        <v/>
      </c>
      <c r="BB1103" s="1305">
        <f>IF(AC1103="Extremity",IF(DB1103="","",DB1103),"")</f>
        <v/>
      </c>
      <c r="BC1103" s="1304">
        <f>IF(AC1103="Extremity","",IF(CZ1103="","",CZ1103))</f>
        <v/>
      </c>
      <c r="BD1103" s="1305">
        <f>DD1103</f>
        <v/>
      </c>
      <c r="BE1103" s="132">
        <f>DE1103</f>
        <v/>
      </c>
      <c r="BF1103" s="133">
        <f>DF1103*60</f>
        <v/>
      </c>
      <c r="BG1103" s="121">
        <f>BE1103</f>
        <v/>
      </c>
      <c r="BH1103" s="133">
        <f>DG1103*60</f>
        <v/>
      </c>
      <c r="BI1103" s="133">
        <f>DH1103</f>
        <v/>
      </c>
      <c r="BJ1103" s="117"/>
      <c r="BK1103" s="812">
        <f>Overview!$E$7</f>
        <v/>
      </c>
      <c r="BL1103" s="117"/>
      <c r="BM1103" s="834">
        <f>DI1103</f>
        <v/>
      </c>
      <c r="BN1103" s="812">
        <f>Overview!$P$153</f>
        <v/>
      </c>
      <c r="BO1103" s="117" t="inlineStr">
        <is>
          <t>Modo: BR/EDR</t>
        </is>
      </c>
      <c r="BP1103" s="117"/>
      <c r="BQ1103" s="115"/>
      <c r="BR1103" s="1478"/>
      <c r="BS1103" s="1541"/>
      <c r="BT1103" s="2005" t="inlineStr">
        <is>
          <t>BT</t>
        </is>
      </c>
      <c r="BU1103" s="2006" t="inlineStr">
        <is>
          <t>2.4 GHz</t>
        </is>
      </c>
      <c r="BV1103" s="1250">
        <f>Overview!$H$28</f>
        <v/>
      </c>
      <c r="BW1103" s="2007"/>
      <c r="BX1103" s="2005" t="inlineStr">
        <is>
          <t>Close to ear</t>
        </is>
      </c>
      <c r="BY1103" s="1250"/>
      <c r="BZ1103" s="2008"/>
      <c r="CA1103" s="2009" t="inlineStr">
        <is>
          <t>Left Cheek</t>
        </is>
      </c>
      <c r="CB1103" s="1959">
        <v>0</v>
      </c>
      <c r="CC1103" s="1258">
        <f>IF(COUNT('Conducted BT-Custom'!$AH$3:$AH$7)=0,39,INDEX('Conducted BT-Custom'!$T$3:$T$7,MATCH(MAX('Conducted BT-Custom'!$AH$3:$AH$7),'Conducted BT-Custom'!$AH$3:$AH$7,0)))</f>
        <v>39</v>
      </c>
      <c r="CD1103" s="1258">
        <f>IF(COUNT('Conducted BT-Custom'!$AH$3:$AH$7)=0,2440,INDEX('Conducted BT-Custom'!$U$3:$U$7,MATCH(MAX('Conducted BT-Custom'!$AH$3:$AH$7),'Conducted BT-Custom'!$AH$3:$AH$7,0)))</f>
        <v>2440</v>
      </c>
      <c r="CE1103" s="7252"/>
      <c r="CF1103" s="7243"/>
      <c r="CG1103" s="7247"/>
      <c r="CH1103" s="7253"/>
      <c r="CI1103" s="225">
        <f>BY1103</f>
        <v/>
      </c>
      <c r="CJ1103" s="237">
        <f>BZ1103</f>
        <v/>
      </c>
      <c r="CK1103" s="223">
        <f>CA1103</f>
        <v/>
      </c>
      <c r="CL1103" s="237">
        <f>CC1103</f>
        <v/>
      </c>
      <c r="CM1103" s="394">
        <f>CD1103</f>
        <v/>
      </c>
      <c r="CN1103" s="1962"/>
      <c r="CO1103" s="1967"/>
      <c r="CP1103" s="891">
        <f>IF(CF1103=""," ",IF(ABS(CE1103-CF1103)&lt;=0.1,"Valid","Not valid"))</f>
        <v/>
      </c>
      <c r="CQ1103" s="892">
        <f> IF(CE1103="","",IF(AND(CE1103&lt;&gt;"",CF1103=""),IF(CE1103&gt;=0.8,"Medir+Sig Max","No"),IF(CF1103&lt;&gt;"",IF(CF1103&gt;=0.8,"Medir+Sig Max","No"),"")))</f>
        <v/>
      </c>
      <c r="CR1103" s="7224"/>
      <c r="CS1103" s="892"/>
      <c r="CT1103" s="219">
        <f>IF(CO1103="",IF(AND(CE1103="",CF1103=""),"",IF(CF1103="",IF(DQ1103&gt;1,ROUND(DQ1103*CE1103,3),CE1103),IF(DQ1103&gt;1,ROUND(DQ1103*CF1103,3),CF1103))),IF(AND(CE1103="",CF1103=""),"",IF(CF1103="",IF(DQ1103&gt;1,ROUND(DQ1103*CE1103*(1/(CO1103)),3),CE1103*(1/(CO1103))),IF(DQ1103&gt;1,ROUND(DQ1103*CF1103*(1/(CO1103)),3),CF1103*(1/(CO1103))))))</f>
        <v/>
      </c>
      <c r="CU1103" s="224">
        <f>BY1103</f>
        <v/>
      </c>
      <c r="CV1103" s="237">
        <f>BZ1103</f>
        <v/>
      </c>
      <c r="CW1103" s="237">
        <f>CA1103</f>
        <v/>
      </c>
      <c r="CX1103" s="224">
        <f>CC1103</f>
        <v/>
      </c>
      <c r="CY1103" s="237">
        <f>CD1103</f>
        <v/>
      </c>
      <c r="CZ1103" s="7476">
        <f>IF(COUNTIF(Overview!K12:K14,TRUE)&gt;0,1.6,IF(COUNTIF(Overview!L12:L14,TRUE)&gt;0,8,0))</f>
        <v/>
      </c>
      <c r="DA1103" s="1667">
        <f>IF(AND(CG1103="",CH1103=""),"",IF(CH1103="",IF(DQ1103&gt;'SAR FCC-ISED'!DR1103,ROUND((DQ1103*CG1103)/'SAR FCC-ISED'!DR1103,3),CG1103),IF(DQ1103&gt;'SAR FCC-ISED'!DR1103,ROUND((DQ1103*CH1103)/'SAR FCC-ISED'!DR1103,3),CH1103)))</f>
        <v/>
      </c>
      <c r="DB1103" s="7482"/>
      <c r="DC1103" s="844">
        <f>IF(CT1103="","",IF(CT1103&gt;CZ1103,"Fail","Pass"))</f>
        <v/>
      </c>
      <c r="DD1103" s="399"/>
      <c r="DE1103" s="1565">
        <f>MyTimestamp(DC1103)</f>
        <v/>
      </c>
      <c r="DF1103" s="1531">
        <f>IF(COUNT(CE1103:CH1103)=1,15,IF(COUNT(CE1103:CH1103)=0,0,30))</f>
        <v/>
      </c>
      <c r="DG1103" s="1532">
        <f>IF(DF1103=0,0,2)</f>
        <v/>
      </c>
      <c r="DH1103" s="1862"/>
      <c r="DI1103" s="1862"/>
      <c r="DJ1103" s="1863"/>
      <c r="DK1103" s="1782"/>
      <c r="DL1103" s="1574">
        <f>10^(CN1103/20)*100-100</f>
        <v/>
      </c>
      <c r="DM1103" s="1257"/>
      <c r="DN1103" s="1289"/>
      <c r="DO1103" s="1289">
        <f>IF(DM1103="","",10^(DM1103/10))</f>
        <v/>
      </c>
      <c r="DP1103" s="1289">
        <f>IF(ISNUMBER(DN1103)=FALSE,"",10^(DN1103/10))</f>
        <v/>
      </c>
      <c r="DQ1103" s="1573">
        <f>IF(AND(ISNUMBER(DO1103),ISNUMBER(DP1103)),IF(DO1103/DP1103&gt;1,ROUND((DO1103)/DP1103,3),1),1)</f>
        <v/>
      </c>
      <c r="DR1103" s="1541"/>
      <c r="DS1103" s="1541"/>
      <c r="DT1103" s="1541"/>
      <c r="DU1103" s="1541"/>
      <c r="DV1103" s="1541"/>
      <c r="DW1103" s="1541"/>
      <c r="DX1103" s="1541"/>
      <c r="DY1103" s="1541"/>
      <c r="DZ1103" s="1541"/>
      <c r="EA1103" s="1541"/>
      <c r="EB1103" s="1541"/>
      <c r="EC1103" s="1541"/>
      <c r="ED1103" s="1541"/>
      <c r="EE1103" s="1541"/>
      <c r="EF1103" s="1541"/>
      <c r="EG1103" s="1541"/>
      <c r="EH1103" s="1541"/>
      <c r="EI1103" s="1541"/>
      <c r="EJ1103" s="1541"/>
      <c r="EK1103" s="1541"/>
      <c r="EL1103" s="1541"/>
      <c r="EM1103" s="1541"/>
      <c r="EN1103" s="1541"/>
      <c r="EO1103" s="1541"/>
      <c r="EP1103" s="1541"/>
      <c r="EQ1103" s="1541"/>
      <c r="ER1103" s="1541"/>
      <c r="ES1103" s="1541"/>
      <c r="ET1103" s="1541"/>
      <c r="EU1103" s="1541"/>
      <c r="EV1103" s="1541"/>
    </row>
    <row r="1104" ht="15" x14ac:dyDescent="0.25">
      <c r="A1104" s="1541"/>
      <c r="B1104" s="1541"/>
      <c r="C1104"/>
      <c r="D1104" s="1486"/>
      <c r="E1104" s="1486"/>
      <c r="F1104" s="672">
        <v>5.6</v>
      </c>
      <c r="G1104" s="1497"/>
      <c r="H1104" s="130">
        <f>BV1104</f>
        <v/>
      </c>
      <c r="I1104" s="130">
        <f>BW1104</f>
        <v/>
      </c>
      <c r="J1104" s="1299" t="inlineStr">
        <is>
          <t>BT</t>
        </is>
      </c>
      <c r="K1104" s="1299" t="inlineStr">
        <is>
          <t>2.4 GHz</t>
        </is>
      </c>
      <c r="L1104" s="115"/>
      <c r="M1104" s="130"/>
      <c r="N1104" s="119"/>
      <c r="O1104" s="131"/>
      <c r="P1104" s="6597"/>
      <c r="Q1104" s="131"/>
      <c r="R1104" s="131"/>
      <c r="S1104" s="6593"/>
      <c r="T1104" s="130">
        <v>39</v>
      </c>
      <c r="U1104" s="6593">
        <v>2440</v>
      </c>
      <c r="V1104" s="119"/>
      <c r="W1104" s="1305"/>
      <c r="X1104" s="119"/>
      <c r="Y1104" s="119"/>
      <c r="Z1104" s="119"/>
      <c r="AA1104" s="115"/>
      <c r="AB1104" s="115"/>
      <c r="AC1104" s="1300">
        <f>IF(OR(BX1104="Close to Ear",BX1104="Close to Head"),"Head",IF(BX1104="Extremity","Extremity","Body"))</f>
        <v/>
      </c>
      <c r="AD1104" s="1301">
        <f>CA1104</f>
        <v/>
      </c>
      <c r="AE1104" s="1299">
        <f>CB1104</f>
        <v/>
      </c>
      <c r="AF1104" s="115"/>
      <c r="AG1104" s="1302">
        <f>IF(OR(AZ1104="",BA1104=""),"N/A",IF(DC1104="Pass","P","F"))</f>
        <v/>
      </c>
      <c r="AH1104" s="129"/>
      <c r="AI1104" s="129"/>
      <c r="AJ1104" s="129"/>
      <c r="AK1104" s="119"/>
      <c r="AL1104" s="115"/>
      <c r="AM1104" s="119"/>
      <c r="AN1104" s="119"/>
      <c r="AO1104" s="692"/>
      <c r="AP1104" s="692"/>
      <c r="AQ1104" s="692"/>
      <c r="AR1104" s="692"/>
      <c r="AS1104" s="692"/>
      <c r="AT1104" s="1303">
        <f>IF(AC1104="Extremity",IF(CG1104="","",CG1104),"")</f>
        <v/>
      </c>
      <c r="AU1104" s="1303">
        <f>IF(AC1104="Extremity",IF(CH1104="","",CH1104),"")</f>
        <v/>
      </c>
      <c r="AV1104" s="1304">
        <f>IF(AC1104="Extremity","",IF(CE1104="","",CE1104))</f>
        <v/>
      </c>
      <c r="AW1104" s="1304">
        <f>IF(AD1104="Extremity","",IF(CF1104="","",CF1104))</f>
        <v/>
      </c>
      <c r="AX1104" s="1305">
        <f>DL1104</f>
        <v/>
      </c>
      <c r="AY1104" s="1305">
        <f>DQ1104</f>
        <v/>
      </c>
      <c r="AZ1104" s="3377">
        <f>IF(AC1104="Extremity",IF(DA1104="","",DA1104),"")</f>
        <v/>
      </c>
      <c r="BA1104" s="3378">
        <f>IF(AC1104="Extremity","",IF(CT1104="","",CT1104))</f>
        <v/>
      </c>
      <c r="BB1104" s="1305">
        <f>IF(AC1104="Extremity",IF(DB1104="","",DB1104),"")</f>
        <v/>
      </c>
      <c r="BC1104" s="1304">
        <f>IF(AC1104="Extremity","",IF(CZ1104="","",CZ1104))</f>
        <v/>
      </c>
      <c r="BD1104" s="1305">
        <f>DD1104</f>
        <v/>
      </c>
      <c r="BE1104" s="132">
        <f>DE1104</f>
        <v/>
      </c>
      <c r="BF1104" s="133">
        <f>DF1104*60</f>
        <v/>
      </c>
      <c r="BG1104" s="121">
        <f>BE1104</f>
        <v/>
      </c>
      <c r="BH1104" s="133">
        <f>DG1104*60</f>
        <v/>
      </c>
      <c r="BI1104" s="133">
        <f>DH1104</f>
        <v/>
      </c>
      <c r="BJ1104" s="117"/>
      <c r="BK1104" s="812">
        <f>Overview!$E$7</f>
        <v/>
      </c>
      <c r="BL1104" s="117"/>
      <c r="BM1104" s="834">
        <f>DI1104</f>
        <v/>
      </c>
      <c r="BN1104" s="812">
        <f>Overview!$P$153</f>
        <v/>
      </c>
      <c r="BO1104" s="117" t="inlineStr">
        <is>
          <t>Modo: BR/EDR</t>
        </is>
      </c>
      <c r="BP1104" s="117"/>
      <c r="BQ1104" s="115"/>
      <c r="BR1104" s="1478"/>
      <c r="BS1104" s="1541"/>
      <c r="BT1104" s="1978" t="inlineStr">
        <is>
          <t>BT</t>
        </is>
      </c>
      <c r="BU1104" s="1979" t="inlineStr">
        <is>
          <t>2.4 GHz</t>
        </is>
      </c>
      <c r="BV1104" s="632">
        <f>Overview!$H$28</f>
        <v/>
      </c>
      <c r="BW1104" s="2010"/>
      <c r="BX1104" s="1978" t="inlineStr">
        <is>
          <t>Close to ear</t>
        </is>
      </c>
      <c r="BY1104" s="959"/>
      <c r="BZ1104" s="2011"/>
      <c r="CA1104" s="2012" t="inlineStr">
        <is>
          <t>Left Tilt</t>
        </is>
      </c>
      <c r="CB1104" s="200">
        <v>0</v>
      </c>
      <c r="CC1104" s="1258">
        <f>IF(COUNT('Conducted BT-Custom'!$AH$3:$AH$7)=0,39,INDEX('Conducted BT-Custom'!$T$3:$T$7,MATCH(MAX('Conducted BT-Custom'!$AH$3:$AH$7),'Conducted BT-Custom'!$AH$3:$AH$7,0)))</f>
        <v>39</v>
      </c>
      <c r="CD1104" s="1258">
        <f>IF(COUNT('Conducted BT-Custom'!$AH$3:$AH$7)=0,2440,INDEX('Conducted BT-Custom'!$U$3:$U$7,MATCH(MAX('Conducted BT-Custom'!$AH$3:$AH$7),'Conducted BT-Custom'!$AH$3:$AH$7,0)))</f>
        <v>2440</v>
      </c>
      <c r="CE1104" s="7254"/>
      <c r="CF1104" s="7237"/>
      <c r="CG1104" s="6911"/>
      <c r="CH1104" s="7255"/>
      <c r="CI1104" s="225">
        <f>BY1104</f>
        <v/>
      </c>
      <c r="CJ1104" s="237">
        <f>BZ1104</f>
        <v/>
      </c>
      <c r="CK1104" s="223">
        <f>CA1104</f>
        <v/>
      </c>
      <c r="CL1104" s="237">
        <f>CC1104</f>
        <v/>
      </c>
      <c r="CM1104" s="394">
        <f>CD1104</f>
        <v/>
      </c>
      <c r="CN1104" s="1966"/>
      <c r="CO1104" s="1967"/>
      <c r="CP1104" s="7214">
        <f>IF(CF1104=""," ",IF(ABS(CE1104-CF1104)&lt;=0.1,"Valid","Not valid"))</f>
        <v/>
      </c>
      <c r="CQ1104" s="1674">
        <f> IF(CE1104="","",IF(AND(CE1104&lt;&gt;"",CF1104=""),IF(CE1104&gt;=0.8,"Medir+Sig Max","No"),IF(CF1104&lt;&gt;"",IF(CF1104&gt;=0.8,"Medir+Sig Max","No"),"")))</f>
        <v/>
      </c>
      <c r="CR1104" s="6927"/>
      <c r="CS1104" s="1674"/>
      <c r="CT1104" s="220">
        <f>IF(CO1104="",IF(AND(CE1104="",CF1104=""),"",IF(CF1104="",IF(DQ1104&gt;1,ROUND(DQ1104*CE1104,3),CE1104),IF(DQ1104&gt;1,ROUND(DQ1104*CF1104,3),CF1104))),IF(AND(CE1104="",CF1104=""),"",IF(CF1104="",IF(DQ1104&gt;1,ROUND(DQ1104*CE1104*(1/(CO1104)),3),CE1104*(1/(CO1104))),IF(DQ1104&gt;1,ROUND(DQ1104*CF1104*(1/(CO1104)),3),CF1104*(1/(CO1104))))))</f>
        <v/>
      </c>
      <c r="CU1104" s="224">
        <f>BY1104</f>
        <v/>
      </c>
      <c r="CV1104" s="237">
        <f>BZ1104</f>
        <v/>
      </c>
      <c r="CW1104" s="237">
        <f>CA1104</f>
        <v/>
      </c>
      <c r="CX1104" s="224">
        <f>CC1104</f>
        <v/>
      </c>
      <c r="CY1104" s="237">
        <f>CD1104</f>
        <v/>
      </c>
      <c r="CZ1104" s="7474">
        <f>IF(COUNTIF(Overview!K12:K14,TRUE)&gt;0,1.6,IF(COUNTIF(Overview!L12:L14,TRUE)&gt;0,8,0))</f>
        <v/>
      </c>
      <c r="DA1104" s="1666">
        <f>IF(AND(CG1104="",CH1104=""),"",IF(CH1104="",IF(DQ1104&gt;'SAR FCC-ISED'!DR1104,ROUND((DQ1104*CG1104)/'SAR FCC-ISED'!DR1104,3),CG1104),IF(DQ1104&gt;'SAR FCC-ISED'!DR1104,ROUND((DQ1104*CH1104)/'SAR FCC-ISED'!DR1104,3),CH1104)))</f>
        <v/>
      </c>
      <c r="DB1104" s="7483"/>
      <c r="DC1104" s="844">
        <f>IF(CT1104="","",IF(CT1104&gt;CZ1104,"Fail","Pass"))</f>
        <v/>
      </c>
      <c r="DD1104" s="402"/>
      <c r="DE1104" s="1565">
        <f>MyTimestamp(DC1104)</f>
        <v/>
      </c>
      <c r="DF1104" s="1531">
        <f>IF(COUNT(CE1104:CH1104)=1,15,IF(COUNT(CE1104:CH1104)=0,0,30))</f>
        <v/>
      </c>
      <c r="DG1104" s="1532">
        <f>IF(DF1104=0,0,2)</f>
        <v/>
      </c>
      <c r="DH1104" s="1866"/>
      <c r="DI1104" s="1866"/>
      <c r="DJ1104" s="1863"/>
      <c r="DK1104" s="1789"/>
      <c r="DL1104" s="1574">
        <f>10^(CN1104/20)*100-100</f>
        <v/>
      </c>
      <c r="DM1104" s="634"/>
      <c r="DN1104" s="1290"/>
      <c r="DO1104" s="1290">
        <f>IF(DM1104="","",10^(DM1104/10))</f>
        <v/>
      </c>
      <c r="DP1104" s="1290">
        <f>IF(ISNUMBER(DN1104)=FALSE,"",10^(DN1104/10))</f>
        <v/>
      </c>
      <c r="DQ1104" s="1574">
        <f>IF(AND(ISNUMBER(DO1104),ISNUMBER(DP1104)),IF(DO1104/DP1104&gt;1,ROUND((DO1104)/DP1104,3),1),1)</f>
        <v/>
      </c>
      <c r="DR1104" s="1541"/>
      <c r="DS1104" s="1541"/>
      <c r="DT1104" s="1541"/>
      <c r="DU1104" s="1541"/>
      <c r="DV1104" s="1541"/>
      <c r="DW1104" s="1541"/>
      <c r="DX1104" s="1541"/>
      <c r="DY1104" s="1541"/>
      <c r="DZ1104" s="1541"/>
      <c r="EA1104" s="1541"/>
      <c r="EB1104" s="1541"/>
      <c r="EC1104" s="1541"/>
      <c r="ED1104" s="1541"/>
      <c r="EE1104" s="1541"/>
      <c r="EF1104" s="1541"/>
      <c r="EG1104" s="1541"/>
      <c r="EH1104" s="1541"/>
      <c r="EI1104" s="1541"/>
      <c r="EJ1104" s="1541"/>
      <c r="EK1104" s="1541"/>
      <c r="EL1104" s="1541"/>
      <c r="EM1104" s="1541"/>
      <c r="EN1104" s="1541"/>
      <c r="EO1104" s="1541"/>
      <c r="EP1104" s="1541"/>
      <c r="EQ1104" s="1541"/>
      <c r="ER1104" s="1541"/>
      <c r="ES1104" s="1541"/>
      <c r="ET1104" s="1541"/>
      <c r="EU1104" s="1541"/>
      <c r="EV1104" s="1541"/>
    </row>
    <row r="1105" ht="15" x14ac:dyDescent="0.25">
      <c r="A1105" s="1541"/>
      <c r="B1105" s="1541"/>
      <c r="C1105"/>
      <c r="D1105" s="1486"/>
      <c r="E1105" s="1486"/>
      <c r="F1105" s="672">
        <v>5.6</v>
      </c>
      <c r="G1105" s="1497"/>
      <c r="H1105" s="130">
        <f>BV1105</f>
        <v/>
      </c>
      <c r="I1105" s="130">
        <f>BW1105</f>
        <v/>
      </c>
      <c r="J1105" s="1299" t="inlineStr">
        <is>
          <t>BT</t>
        </is>
      </c>
      <c r="K1105" s="1299" t="inlineStr">
        <is>
          <t>2.4 GHz</t>
        </is>
      </c>
      <c r="L1105" s="115"/>
      <c r="M1105" s="130"/>
      <c r="N1105" s="119"/>
      <c r="O1105" s="131"/>
      <c r="P1105" s="6597"/>
      <c r="Q1105" s="131"/>
      <c r="R1105" s="131"/>
      <c r="S1105" s="6593"/>
      <c r="T1105" s="130">
        <v>39</v>
      </c>
      <c r="U1105" s="6593">
        <v>2440</v>
      </c>
      <c r="V1105" s="119"/>
      <c r="W1105" s="1305"/>
      <c r="X1105" s="119"/>
      <c r="Y1105" s="119"/>
      <c r="Z1105" s="119"/>
      <c r="AA1105" s="115"/>
      <c r="AB1105" s="115"/>
      <c r="AC1105" s="1300">
        <f>IF(OR(BX1105="Close to Ear",BX1105="Close to Head"),"Head",IF(BX1105="Extremity","Extremity","Body"))</f>
        <v/>
      </c>
      <c r="AD1105" s="1301">
        <f>CA1105</f>
        <v/>
      </c>
      <c r="AE1105" s="1299">
        <f>CB1105</f>
        <v/>
      </c>
      <c r="AF1105" s="115"/>
      <c r="AG1105" s="1302">
        <f>IF(OR(AZ1105="",BA1105=""),"N/A",IF(DC1105="Pass","P","F"))</f>
        <v/>
      </c>
      <c r="AH1105" s="129"/>
      <c r="AI1105" s="129"/>
      <c r="AJ1105" s="129"/>
      <c r="AK1105" s="119"/>
      <c r="AL1105" s="115"/>
      <c r="AM1105" s="119"/>
      <c r="AN1105" s="119"/>
      <c r="AO1105" s="692"/>
      <c r="AP1105" s="692"/>
      <c r="AQ1105" s="692"/>
      <c r="AR1105" s="692"/>
      <c r="AS1105" s="692"/>
      <c r="AT1105" s="1303">
        <f>IF(AC1105="Extremity",IF(CG1105="","",CG1105),"")</f>
        <v/>
      </c>
      <c r="AU1105" s="1303">
        <f>IF(AC1105="Extremity",IF(CH1105="","",CH1105),"")</f>
        <v/>
      </c>
      <c r="AV1105" s="1304">
        <f>IF(AC1105="Extremity","",IF(CE1105="","",CE1105))</f>
        <v/>
      </c>
      <c r="AW1105" s="1304">
        <f>IF(AD1105="Extremity","",IF(CF1105="","",CF1105))</f>
        <v/>
      </c>
      <c r="AX1105" s="1305">
        <f>DL1105</f>
        <v/>
      </c>
      <c r="AY1105" s="1305">
        <f>DQ1105</f>
        <v/>
      </c>
      <c r="AZ1105" s="3377">
        <f>IF(AC1105="Extremity",IF(DA1105="","",DA1105),"")</f>
        <v/>
      </c>
      <c r="BA1105" s="3378">
        <f>IF(AC1105="Extremity","",IF(CT1105="","",CT1105))</f>
        <v/>
      </c>
      <c r="BB1105" s="1305">
        <f>IF(AC1105="Extremity",IF(DB1105="","",DB1105),"")</f>
        <v/>
      </c>
      <c r="BC1105" s="1304">
        <f>IF(AC1105="Extremity","",IF(CZ1105="","",CZ1105))</f>
        <v/>
      </c>
      <c r="BD1105" s="1305">
        <f>DD1105</f>
        <v/>
      </c>
      <c r="BE1105" s="132">
        <f>DE1105</f>
        <v/>
      </c>
      <c r="BF1105" s="133">
        <f>DF1105*60</f>
        <v/>
      </c>
      <c r="BG1105" s="121">
        <f>BE1105</f>
        <v/>
      </c>
      <c r="BH1105" s="133">
        <f>DG1105*60</f>
        <v/>
      </c>
      <c r="BI1105" s="133">
        <f>DH1105</f>
        <v/>
      </c>
      <c r="BJ1105" s="117"/>
      <c r="BK1105" s="812">
        <f>Overview!$E$7</f>
        <v/>
      </c>
      <c r="BL1105" s="117"/>
      <c r="BM1105" s="834">
        <f>DI1105</f>
        <v/>
      </c>
      <c r="BN1105" s="812">
        <f>Overview!$P$153</f>
        <v/>
      </c>
      <c r="BO1105" s="117" t="inlineStr">
        <is>
          <t>Modo: BR/EDR</t>
        </is>
      </c>
      <c r="BP1105" s="117"/>
      <c r="BQ1105" s="115"/>
      <c r="BR1105" s="1478"/>
      <c r="BS1105" s="1541"/>
      <c r="BT1105" s="1978" t="inlineStr">
        <is>
          <t>BT</t>
        </is>
      </c>
      <c r="BU1105" s="1979" t="inlineStr">
        <is>
          <t>2.4 GHz</t>
        </is>
      </c>
      <c r="BV1105" s="632">
        <f>Overview!$H$28</f>
        <v/>
      </c>
      <c r="BW1105" s="2010"/>
      <c r="BX1105" s="1984" t="inlineStr">
        <is>
          <t>Close to ear</t>
        </is>
      </c>
      <c r="BY1105" s="632"/>
      <c r="BZ1105" s="2011"/>
      <c r="CA1105" s="2012" t="inlineStr">
        <is>
          <t>Right Cheek</t>
        </is>
      </c>
      <c r="CB1105" s="200">
        <v>0</v>
      </c>
      <c r="CC1105" s="1258">
        <f>IF(COUNT('Conducted BT-Custom'!$AH$3:$AH$7)=0,39,INDEX('Conducted BT-Custom'!$T$3:$T$7,MATCH(MAX('Conducted BT-Custom'!$AH$3:$AH$7),'Conducted BT-Custom'!$AH$3:$AH$7,0)))</f>
        <v>39</v>
      </c>
      <c r="CD1105" s="1258">
        <f>IF(COUNT('Conducted BT-Custom'!$AH$3:$AH$7)=0,2440,INDEX('Conducted BT-Custom'!$U$3:$U$7,MATCH(MAX('Conducted BT-Custom'!$AH$3:$AH$7),'Conducted BT-Custom'!$AH$3:$AH$7,0)))</f>
        <v>2440</v>
      </c>
      <c r="CE1105" s="7254"/>
      <c r="CF1105" s="7237"/>
      <c r="CG1105" s="6911"/>
      <c r="CH1105" s="7255"/>
      <c r="CI1105" s="225">
        <f>BY1105</f>
        <v/>
      </c>
      <c r="CJ1105" s="237">
        <f>BZ1105</f>
        <v/>
      </c>
      <c r="CK1105" s="223">
        <f>CA1105</f>
        <v/>
      </c>
      <c r="CL1105" s="237">
        <f>CC1105</f>
        <v/>
      </c>
      <c r="CM1105" s="394">
        <f>CD1105</f>
        <v/>
      </c>
      <c r="CN1105" s="1966"/>
      <c r="CO1105" s="1967"/>
      <c r="CP1105" s="7214">
        <f>IF(CF1105=""," ",IF(ABS(CE1105-CF1105)&lt;=0.1,"Valid","Not valid"))</f>
        <v/>
      </c>
      <c r="CQ1105" s="1674">
        <f> IF(CE1105="","",IF(AND(CE1105&lt;&gt;"",CF1105=""),IF(CE1105&gt;=0.8,"Medir+Sig Max","No"),IF(CF1105&lt;&gt;"",IF(CF1105&gt;=0.8,"Medir+Sig Max","No"),"")))</f>
        <v/>
      </c>
      <c r="CR1105" s="6927"/>
      <c r="CS1105" s="1674"/>
      <c r="CT1105" s="220">
        <f>IF(CO1105="",IF(AND(CE1105="",CF1105=""),"",IF(CF1105="",IF(DQ1105&gt;1,ROUND(DQ1105*CE1105,3),CE1105),IF(DQ1105&gt;1,ROUND(DQ1105*CF1105,3),CF1105))),IF(AND(CE1105="",CF1105=""),"",IF(CF1105="",IF(DQ1105&gt;1,ROUND(DQ1105*CE1105*(1/(CO1105)),3),CE1105*(1/(CO1105))),IF(DQ1105&gt;1,ROUND(DQ1105*CF1105*(1/(CO1105)),3),CF1105*(1/(CO1105))))))</f>
        <v/>
      </c>
      <c r="CU1105" s="224">
        <f>BY1105</f>
        <v/>
      </c>
      <c r="CV1105" s="237">
        <f>BZ1105</f>
        <v/>
      </c>
      <c r="CW1105" s="237">
        <f>CA1105</f>
        <v/>
      </c>
      <c r="CX1105" s="224">
        <f>CC1105</f>
        <v/>
      </c>
      <c r="CY1105" s="237">
        <f>CD1105</f>
        <v/>
      </c>
      <c r="CZ1105" s="7474">
        <f>IF(COUNTIF(Overview!K12:K14,TRUE)&gt;0,1.6,IF(COUNTIF(Overview!L12:L14,TRUE)&gt;0,8,0))</f>
        <v/>
      </c>
      <c r="DA1105" s="1666">
        <f>IF(AND(CG1105="",CH1105=""),"",IF(CH1105="",IF(DQ1105&gt;'SAR FCC-ISED'!DR1105,ROUND((DQ1105*CG1105)/'SAR FCC-ISED'!DR1105,3),CG1105),IF(DQ1105&gt;'SAR FCC-ISED'!DR1105,ROUND((DQ1105*CH1105)/'SAR FCC-ISED'!DR1105,3),CH1105)))</f>
        <v/>
      </c>
      <c r="DB1105" s="7483"/>
      <c r="DC1105" s="844">
        <f>IF(CT1105="","",IF(CT1105&gt;CZ1105,"Fail","Pass"))</f>
        <v/>
      </c>
      <c r="DD1105" s="402"/>
      <c r="DE1105" s="1565">
        <f>MyTimestamp(DC1105)</f>
        <v/>
      </c>
      <c r="DF1105" s="1531">
        <f>IF(COUNT(CE1105:CH1105)=1,15,IF(COUNT(CE1105:CH1105)=0,0,30))</f>
        <v/>
      </c>
      <c r="DG1105" s="1532">
        <f>IF(DF1105=0,0,2)</f>
        <v/>
      </c>
      <c r="DH1105" s="1866"/>
      <c r="DI1105" s="1866"/>
      <c r="DJ1105" s="1863"/>
      <c r="DK1105" s="1789"/>
      <c r="DL1105" s="1574">
        <f>10^(CN1105/20)*100-100</f>
        <v/>
      </c>
      <c r="DM1105" s="634"/>
      <c r="DN1105" s="1290"/>
      <c r="DO1105" s="1290">
        <f>IF(DM1105="","",10^(DM1105/10))</f>
        <v/>
      </c>
      <c r="DP1105" s="1290">
        <f>IF(ISNUMBER(DN1105)=FALSE,"",10^(DN1105/10))</f>
        <v/>
      </c>
      <c r="DQ1105" s="1574">
        <f>IF(AND(ISNUMBER(DO1105),ISNUMBER(DP1105)),IF(DO1105/DP1105&gt;1,ROUND((DO1105)/DP1105,3),1),1)</f>
        <v/>
      </c>
      <c r="DR1105" s="1541"/>
      <c r="DS1105" s="1541"/>
      <c r="DT1105" s="1541"/>
      <c r="DU1105" s="1541"/>
      <c r="DV1105" s="1541"/>
      <c r="DW1105" s="1541"/>
      <c r="DX1105" s="1541"/>
      <c r="DY1105" s="1541"/>
      <c r="DZ1105" s="1541"/>
      <c r="EA1105" s="1541"/>
      <c r="EB1105" s="1541"/>
      <c r="EC1105" s="1541"/>
      <c r="ED1105" s="1541"/>
      <c r="EE1105" s="1541"/>
      <c r="EF1105" s="1541"/>
      <c r="EG1105" s="1541"/>
      <c r="EH1105" s="1541"/>
      <c r="EI1105" s="1541"/>
      <c r="EJ1105" s="1541"/>
      <c r="EK1105" s="1541"/>
      <c r="EL1105" s="1541"/>
      <c r="EM1105" s="1541"/>
      <c r="EN1105" s="1541"/>
      <c r="EO1105" s="1541"/>
      <c r="EP1105" s="1541"/>
      <c r="EQ1105" s="1541"/>
      <c r="ER1105" s="1541"/>
      <c r="ES1105" s="1541"/>
      <c r="ET1105" s="1541"/>
      <c r="EU1105" s="1541"/>
      <c r="EV1105" s="1541"/>
    </row>
    <row r="1106" ht="15" x14ac:dyDescent="0.25">
      <c r="A1106" s="1541"/>
      <c r="B1106" s="1541"/>
      <c r="C1106"/>
      <c r="D1106" s="1486"/>
      <c r="E1106" s="1486"/>
      <c r="F1106" s="672">
        <v>5.6</v>
      </c>
      <c r="G1106" s="1497"/>
      <c r="H1106" s="130">
        <f>BV1106</f>
        <v/>
      </c>
      <c r="I1106" s="130">
        <f>BW1106</f>
        <v/>
      </c>
      <c r="J1106" s="1299" t="inlineStr">
        <is>
          <t>BT</t>
        </is>
      </c>
      <c r="K1106" s="1299" t="inlineStr">
        <is>
          <t>2.4 GHz</t>
        </is>
      </c>
      <c r="L1106" s="115"/>
      <c r="M1106" s="130"/>
      <c r="N1106" s="119"/>
      <c r="O1106" s="131"/>
      <c r="P1106" s="6597"/>
      <c r="Q1106" s="131"/>
      <c r="R1106" s="131"/>
      <c r="S1106" s="6593"/>
      <c r="T1106" s="130">
        <v>39</v>
      </c>
      <c r="U1106" s="6593">
        <v>2440</v>
      </c>
      <c r="V1106" s="119"/>
      <c r="W1106" s="1305"/>
      <c r="X1106" s="119"/>
      <c r="Y1106" s="119"/>
      <c r="Z1106" s="119"/>
      <c r="AA1106" s="115"/>
      <c r="AB1106" s="115"/>
      <c r="AC1106" s="1300">
        <f>IF(OR(BX1106="Close to Ear",BX1106="Close to Head"),"Head",IF(BX1106="Extremity","Extremity","Body"))</f>
        <v/>
      </c>
      <c r="AD1106" s="1301">
        <f>CA1106</f>
        <v/>
      </c>
      <c r="AE1106" s="1299">
        <f>CB1106</f>
        <v/>
      </c>
      <c r="AF1106" s="115"/>
      <c r="AG1106" s="1302">
        <f>IF(OR(AZ1106="",BA1106=""),"N/A",IF(DC1106="Pass","P","F"))</f>
        <v/>
      </c>
      <c r="AH1106" s="129"/>
      <c r="AI1106" s="129"/>
      <c r="AJ1106" s="129"/>
      <c r="AK1106" s="119"/>
      <c r="AL1106" s="115"/>
      <c r="AM1106" s="119"/>
      <c r="AN1106" s="119"/>
      <c r="AO1106" s="692"/>
      <c r="AP1106" s="692"/>
      <c r="AQ1106" s="692"/>
      <c r="AR1106" s="692"/>
      <c r="AS1106" s="692"/>
      <c r="AT1106" s="1303">
        <f>IF(AC1106="Extremity",IF(CG1106="","",CG1106),"")</f>
        <v/>
      </c>
      <c r="AU1106" s="1303">
        <f>IF(AC1106="Extremity",IF(CH1106="","",CH1106),"")</f>
        <v/>
      </c>
      <c r="AV1106" s="1304">
        <f>IF(AC1106="Extremity","",IF(CE1106="","",CE1106))</f>
        <v/>
      </c>
      <c r="AW1106" s="1304">
        <f>IF(AD1106="Extremity","",IF(CF1106="","",CF1106))</f>
        <v/>
      </c>
      <c r="AX1106" s="1305">
        <f>DL1106</f>
        <v/>
      </c>
      <c r="AY1106" s="1305">
        <f>DQ1106</f>
        <v/>
      </c>
      <c r="AZ1106" s="3377">
        <f>IF(AC1106="Extremity",IF(DA1106="","",DA1106),"")</f>
        <v/>
      </c>
      <c r="BA1106" s="3378">
        <f>IF(AC1106="Extremity","",IF(CT1106="","",CT1106))</f>
        <v/>
      </c>
      <c r="BB1106" s="1305">
        <f>IF(AC1106="Extremity",IF(DB1106="","",DB1106),"")</f>
        <v/>
      </c>
      <c r="BC1106" s="1304">
        <f>IF(AC1106="Extremity","",IF(CZ1106="","",CZ1106))</f>
        <v/>
      </c>
      <c r="BD1106" s="1305">
        <f>DD1106</f>
        <v/>
      </c>
      <c r="BE1106" s="132">
        <f>DE1106</f>
        <v/>
      </c>
      <c r="BF1106" s="133">
        <f>DF1106*60</f>
        <v/>
      </c>
      <c r="BG1106" s="121">
        <f>BE1106</f>
        <v/>
      </c>
      <c r="BH1106" s="133">
        <f>DG1106*60</f>
        <v/>
      </c>
      <c r="BI1106" s="133">
        <f>DH1106</f>
        <v/>
      </c>
      <c r="BJ1106" s="117"/>
      <c r="BK1106" s="812">
        <f>Overview!$E$7</f>
        <v/>
      </c>
      <c r="BL1106" s="117"/>
      <c r="BM1106" s="834">
        <f>DI1106</f>
        <v/>
      </c>
      <c r="BN1106" s="812">
        <f>Overview!$P$153</f>
        <v/>
      </c>
      <c r="BO1106" s="117" t="inlineStr">
        <is>
          <t>Modo: BR/EDR</t>
        </is>
      </c>
      <c r="BP1106" s="117"/>
      <c r="BQ1106" s="115"/>
      <c r="BR1106" s="1478"/>
      <c r="BS1106" s="1541"/>
      <c r="BT1106" s="1978" t="inlineStr">
        <is>
          <t>BT</t>
        </is>
      </c>
      <c r="BU1106" s="1979" t="inlineStr">
        <is>
          <t>2.4 GHz</t>
        </is>
      </c>
      <c r="BV1106" s="632">
        <f>Overview!$H$28</f>
        <v/>
      </c>
      <c r="BW1106" s="2010"/>
      <c r="BX1106" s="1978" t="inlineStr">
        <is>
          <t>Close to ear</t>
        </is>
      </c>
      <c r="BY1106" s="632"/>
      <c r="BZ1106" s="2011"/>
      <c r="CA1106" s="2014" t="inlineStr">
        <is>
          <t>Right Tilt</t>
        </is>
      </c>
      <c r="CB1106" s="200">
        <v>0</v>
      </c>
      <c r="CC1106" s="1258">
        <f>IF(COUNT('Conducted BT-Custom'!$AH$3:$AH$7)=0,39,INDEX('Conducted BT-Custom'!$T$3:$T$7,MATCH(MAX('Conducted BT-Custom'!$AH$3:$AH$7),'Conducted BT-Custom'!$AH$3:$AH$7,0)))</f>
        <v>39</v>
      </c>
      <c r="CD1106" s="1258">
        <f>IF(COUNT('Conducted BT-Custom'!$AH$3:$AH$7)=0,2440,INDEX('Conducted BT-Custom'!$U$3:$U$7,MATCH(MAX('Conducted BT-Custom'!$AH$3:$AH$7),'Conducted BT-Custom'!$AH$3:$AH$7,0)))</f>
        <v>2440</v>
      </c>
      <c r="CE1106" s="7254"/>
      <c r="CF1106" s="7237"/>
      <c r="CG1106" s="6911"/>
      <c r="CH1106" s="7255"/>
      <c r="CI1106" s="225">
        <f>BY1106</f>
        <v/>
      </c>
      <c r="CJ1106" s="237">
        <f>BZ1106</f>
        <v/>
      </c>
      <c r="CK1106" s="223">
        <f>CA1106</f>
        <v/>
      </c>
      <c r="CL1106" s="237">
        <f>CC1106</f>
        <v/>
      </c>
      <c r="CM1106" s="394">
        <f>CD1106</f>
        <v/>
      </c>
      <c r="CN1106" s="1966"/>
      <c r="CO1106" s="1967"/>
      <c r="CP1106" s="7214">
        <f>IF(CF1106=""," ",IF(ABS(CE1106-CF1106)&lt;=0.1,"Valid","Not valid"))</f>
        <v/>
      </c>
      <c r="CQ1106" s="1674">
        <f> IF(CE1106="","",IF(AND(CE1106&lt;&gt;"",CF1106=""),IF(CE1106&gt;=0.8,"Medir+Sig Max","No"),IF(CF1106&lt;&gt;"",IF(CF1106&gt;=0.8,"Medir+Sig Max","No"),"")))</f>
        <v/>
      </c>
      <c r="CR1106" s="6927"/>
      <c r="CS1106" s="1674"/>
      <c r="CT1106" s="220">
        <f>IF(CO1106="",IF(AND(CE1106="",CF1106=""),"",IF(CF1106="",IF(DQ1106&gt;1,ROUND(DQ1106*CE1106,3),CE1106),IF(DQ1106&gt;1,ROUND(DQ1106*CF1106,3),CF1106))),IF(AND(CE1106="",CF1106=""),"",IF(CF1106="",IF(DQ1106&gt;1,ROUND(DQ1106*CE1106*(1/(CO1106)),3),CE1106*(1/(CO1106))),IF(DQ1106&gt;1,ROUND(DQ1106*CF1106*(1/(CO1106)),3),CF1106*(1/(CO1106))))))</f>
        <v/>
      </c>
      <c r="CU1106" s="224">
        <f>BY1106</f>
        <v/>
      </c>
      <c r="CV1106" s="237">
        <f>BZ1106</f>
        <v/>
      </c>
      <c r="CW1106" s="237">
        <f>CA1106</f>
        <v/>
      </c>
      <c r="CX1106" s="224">
        <f>CC1106</f>
        <v/>
      </c>
      <c r="CY1106" s="237">
        <f>CD1106</f>
        <v/>
      </c>
      <c r="CZ1106" s="7474">
        <f>IF(COUNTIF(Overview!K12:K14,TRUE)&gt;0,1.6,IF(COUNTIF(Overview!L12:L14,TRUE)&gt;0,8,0))</f>
        <v/>
      </c>
      <c r="DA1106" s="1666">
        <f>IF(AND(CG1106="",CH1106=""),"",IF(CH1106="",IF(DQ1106&gt;'SAR FCC-ISED'!DR1106,ROUND((DQ1106*CG1106)/'SAR FCC-ISED'!DR1106,3),CG1106),IF(DQ1106&gt;'SAR FCC-ISED'!DR1106,ROUND((DQ1106*CH1106)/'SAR FCC-ISED'!DR1106,3),CH1106)))</f>
        <v/>
      </c>
      <c r="DB1106" s="7483"/>
      <c r="DC1106" s="844">
        <f>IF(CT1106="","",IF(CT1106&gt;CZ1106,"Fail","Pass"))</f>
        <v/>
      </c>
      <c r="DD1106" s="402"/>
      <c r="DE1106" s="1565">
        <f>MyTimestamp(DC1106)</f>
        <v/>
      </c>
      <c r="DF1106" s="1531">
        <f>IF(COUNT(CE1106:CH1106)=1,15,IF(COUNT(CE1106:CH1106)=0,0,30))</f>
        <v/>
      </c>
      <c r="DG1106" s="1532">
        <f>IF(DF1106=0,0,2)</f>
        <v/>
      </c>
      <c r="DH1106" s="1866"/>
      <c r="DI1106" s="1866"/>
      <c r="DJ1106" s="1863"/>
      <c r="DK1106" s="1789"/>
      <c r="DL1106" s="1574">
        <f>10^(CN1106/20)*100-100</f>
        <v/>
      </c>
      <c r="DM1106" s="634"/>
      <c r="DN1106" s="1290"/>
      <c r="DO1106" s="1290">
        <f>IF(DM1106="","",10^(DM1106/10))</f>
        <v/>
      </c>
      <c r="DP1106" s="1290">
        <f>IF(ISNUMBER(DN1106)=FALSE,"",10^(DN1106/10))</f>
        <v/>
      </c>
      <c r="DQ1106" s="1574">
        <f>IF(AND(ISNUMBER(DO1106),ISNUMBER(DP1106)),IF(DO1106/DP1106&gt;1,ROUND((DO1106)/DP1106,3),1),1)</f>
        <v/>
      </c>
      <c r="DR1106" s="1541"/>
      <c r="DS1106" s="1541"/>
      <c r="DT1106" s="1541"/>
      <c r="DU1106" s="1541"/>
      <c r="DV1106" s="1541"/>
      <c r="DW1106" s="1541"/>
      <c r="DX1106" s="1541"/>
      <c r="DY1106" s="1541"/>
      <c r="DZ1106" s="1541"/>
      <c r="EA1106" s="1541"/>
      <c r="EB1106" s="1541"/>
      <c r="EC1106" s="1541"/>
      <c r="ED1106" s="1541"/>
      <c r="EE1106" s="1541"/>
      <c r="EF1106" s="1541"/>
      <c r="EG1106" s="1541"/>
      <c r="EH1106" s="1541"/>
      <c r="EI1106" s="1541"/>
      <c r="EJ1106" s="1541"/>
      <c r="EK1106" s="1541"/>
      <c r="EL1106" s="1541"/>
      <c r="EM1106" s="1541"/>
      <c r="EN1106" s="1541"/>
      <c r="EO1106" s="1541"/>
      <c r="EP1106" s="1541"/>
      <c r="EQ1106" s="1541"/>
      <c r="ER1106" s="1541"/>
      <c r="ES1106" s="1541"/>
      <c r="ET1106" s="1541"/>
      <c r="EU1106" s="1541"/>
      <c r="EV1106" s="1541"/>
    </row>
    <row r="1107" ht="15" x14ac:dyDescent="0.25">
      <c r="A1107" s="1541"/>
      <c r="B1107" s="1541"/>
      <c r="C1107"/>
      <c r="D1107" s="1486"/>
      <c r="E1107" s="1486"/>
      <c r="F1107" s="672">
        <v>5.6</v>
      </c>
      <c r="G1107" s="1497"/>
      <c r="H1107" s="130">
        <f>BV1107</f>
        <v/>
      </c>
      <c r="I1107" s="130">
        <f>BW1107</f>
        <v/>
      </c>
      <c r="J1107" s="1299" t="inlineStr">
        <is>
          <t>BT</t>
        </is>
      </c>
      <c r="K1107" s="1299" t="inlineStr">
        <is>
          <t>2.4 GHz</t>
        </is>
      </c>
      <c r="L1107" s="115"/>
      <c r="M1107" s="130"/>
      <c r="N1107" s="119"/>
      <c r="O1107" s="131"/>
      <c r="P1107" s="6597"/>
      <c r="Q1107" s="131"/>
      <c r="R1107" s="131"/>
      <c r="S1107" s="6593"/>
      <c r="T1107" s="130">
        <v>39</v>
      </c>
      <c r="U1107" s="6593">
        <v>2440</v>
      </c>
      <c r="V1107" s="119"/>
      <c r="W1107" s="1305"/>
      <c r="X1107" s="119"/>
      <c r="Y1107" s="119"/>
      <c r="Z1107" s="119"/>
      <c r="AA1107" s="115"/>
      <c r="AB1107" s="115"/>
      <c r="AC1107" s="1300">
        <f>IF(OR(BX1107="Close to Ear",BX1107="Close to Head"),"Head",IF(BX1107="Extremity","Extremity","Body"))</f>
        <v/>
      </c>
      <c r="AD1107" s="1301">
        <f>CA1107</f>
        <v/>
      </c>
      <c r="AE1107" s="1299">
        <f>CB1107</f>
        <v/>
      </c>
      <c r="AF1107" s="115"/>
      <c r="AG1107" s="1302">
        <f>IF(OR(AZ1107="",BA1107=""),"N/A",IF(DC1107="Pass","P","F"))</f>
        <v/>
      </c>
      <c r="AH1107" s="129"/>
      <c r="AI1107" s="129"/>
      <c r="AJ1107" s="129"/>
      <c r="AK1107" s="119"/>
      <c r="AL1107" s="115"/>
      <c r="AM1107" s="119"/>
      <c r="AN1107" s="119"/>
      <c r="AO1107" s="692"/>
      <c r="AP1107" s="692"/>
      <c r="AQ1107" s="692"/>
      <c r="AR1107" s="692"/>
      <c r="AS1107" s="692"/>
      <c r="AT1107" s="1303">
        <f>IF(AC1107="Extremity",IF(CG1107="","",CG1107),"")</f>
        <v/>
      </c>
      <c r="AU1107" s="1303">
        <f>IF(AC1107="Extremity",IF(CH1107="","",CH1107),"")</f>
        <v/>
      </c>
      <c r="AV1107" s="1304">
        <f>IF(AC1107="Extremity","",IF(CE1107="","",CE1107))</f>
        <v/>
      </c>
      <c r="AW1107" s="1304">
        <f>IF(AD1107="Extremity","",IF(CF1107="","",CF1107))</f>
        <v/>
      </c>
      <c r="AX1107" s="1305">
        <f>DL1107</f>
        <v/>
      </c>
      <c r="AY1107" s="1305">
        <f>DQ1107</f>
        <v/>
      </c>
      <c r="AZ1107" s="3377">
        <f>IF(AC1107="Extremity",IF(DA1107="","",DA1107),"")</f>
        <v/>
      </c>
      <c r="BA1107" s="3378">
        <f>IF(AC1107="Extremity","",IF(CT1107="","",CT1107))</f>
        <v/>
      </c>
      <c r="BB1107" s="1305">
        <f>IF(AC1107="Extremity",IF(DB1107="","",DB1107),"")</f>
        <v/>
      </c>
      <c r="BC1107" s="1304">
        <f>IF(AC1107="Extremity","",IF(CZ1107="","",CZ1107))</f>
        <v/>
      </c>
      <c r="BD1107" s="1305">
        <f>DD1107</f>
        <v/>
      </c>
      <c r="BE1107" s="132">
        <f>DE1107</f>
        <v/>
      </c>
      <c r="BF1107" s="133">
        <f>DF1107*60</f>
        <v/>
      </c>
      <c r="BG1107" s="121">
        <f>BE1107</f>
        <v/>
      </c>
      <c r="BH1107" s="133">
        <f>DG1107*60</f>
        <v/>
      </c>
      <c r="BI1107" s="133">
        <f>DH1107</f>
        <v/>
      </c>
      <c r="BJ1107" s="117"/>
      <c r="BK1107" s="812">
        <f>Overview!$E$7</f>
        <v/>
      </c>
      <c r="BL1107" s="117"/>
      <c r="BM1107" s="834">
        <f>DI1107</f>
        <v/>
      </c>
      <c r="BN1107" s="812">
        <f>Overview!$P$153</f>
        <v/>
      </c>
      <c r="BO1107" s="117" t="inlineStr">
        <is>
          <t>Modo: BR/EDR</t>
        </is>
      </c>
      <c r="BP1107" s="117"/>
      <c r="BQ1107" s="115"/>
      <c r="BR1107" s="1478"/>
      <c r="BS1107" s="1541"/>
      <c r="BT1107" s="1978" t="inlineStr">
        <is>
          <t>BT</t>
        </is>
      </c>
      <c r="BU1107" s="1979" t="inlineStr">
        <is>
          <t>2.4 GHz</t>
        </is>
      </c>
      <c r="BV1107" s="632">
        <f>Overview!$H$28</f>
        <v/>
      </c>
      <c r="BW1107" s="2010"/>
      <c r="BX1107" s="1978" t="inlineStr">
        <is>
          <t>Close to ear</t>
        </is>
      </c>
      <c r="BY1107" s="1249"/>
      <c r="BZ1107" s="2011"/>
      <c r="CA1107" s="1249" t="str">
        <f>IF(COUNT(CF1103:CF1106)=0,IF(COUNT(CE1103:CE1106)=0,"TBD",VLOOKUP(MAX(CE1103:CE1106),CE1103:CK1106,7,FALSE)),VLOOKUP(MAX(CF1103:CF1106),CF1103:CK1106,6,FALSE))</f>
        <v>TBD</v>
      </c>
      <c r="CB1107" s="200">
        <v>0</v>
      </c>
      <c r="CC1107" s="1249">
        <f>IF(COUNT('Conducted BT-Custom'!$AH$3:$AH$7)=0,39,INDEX('Conducted BT-Custom'!$T$3:$T$7,MATCH(MAX('Conducted BT-Custom'!$AH$3:$AH$7),'Conducted BT-Custom'!$AH$3:$AH$7,0)))</f>
        <v>39</v>
      </c>
      <c r="CD1107" s="1249">
        <f>IF(COUNT('Conducted BT-Custom'!$AH$3:$AH$7)=0,2440,INDEX('Conducted BT-Custom'!$U$3:$U$7,MATCH(MAX('Conducted BT-Custom'!$AH$3:$AH$7),'Conducted BT-Custom'!$AH$3:$AH$7,0)))</f>
        <v>2440</v>
      </c>
      <c r="CE1107" s="7254"/>
      <c r="CF1107" s="7237"/>
      <c r="CG1107" s="6911"/>
      <c r="CH1107" s="7255"/>
      <c r="CI1107" s="225">
        <f>BY1107</f>
        <v/>
      </c>
      <c r="CJ1107" s="237">
        <f>BZ1107</f>
        <v/>
      </c>
      <c r="CK1107" s="223">
        <f>CA1107</f>
        <v/>
      </c>
      <c r="CL1107" s="237">
        <f>CC1107</f>
        <v/>
      </c>
      <c r="CM1107" s="394">
        <f>CD1107</f>
        <v/>
      </c>
      <c r="CN1107" s="1966"/>
      <c r="CO1107" s="1967"/>
      <c r="CP1107" s="7214">
        <f>IF(CF1107=""," ",IF(ABS(CE1107-CF1107)&lt;=0.1,"Valid","Not valid"))</f>
        <v/>
      </c>
      <c r="CQ1107" s="1674">
        <f> IF(CE1107="","",IF(AND(CE1107&lt;&gt;"",CF1107=""),IF(CE1107&gt;=0.8,"Medir+Sig Max","No"),IF(CF1107&lt;&gt;"",IF(CF1107&gt;=0.8,"Medir+Sig Max","No"),"")))</f>
        <v/>
      </c>
      <c r="CR1107" s="6927"/>
      <c r="CS1107" s="1674"/>
      <c r="CT1107" s="220">
        <f>IF(CO1107="",IF(AND(CE1107="",CF1107=""),"",IF(CF1107="",IF(DQ1107&gt;1,ROUND(DQ1107*CE1107,3),CE1107),IF(DQ1107&gt;1,ROUND(DQ1107*CF1107,3),CF1107))),IF(AND(CE1107="",CF1107=""),"",IF(CF1107="",IF(DQ1107&gt;1,ROUND(DQ1107*CE1107*(1/(CO1107)),3),CE1107*(1/(CO1107))),IF(DQ1107&gt;1,ROUND(DQ1107*CF1107*(1/(CO1107)),3),CF1107*(1/(CO1107))))))</f>
        <v/>
      </c>
      <c r="CU1107" s="224">
        <f>BY1107</f>
        <v/>
      </c>
      <c r="CV1107" s="237">
        <f>BZ1107</f>
        <v/>
      </c>
      <c r="CW1107" s="237">
        <f>CA1107</f>
        <v/>
      </c>
      <c r="CX1107" s="224">
        <f>CC1107</f>
        <v/>
      </c>
      <c r="CY1107" s="237">
        <f>CD1107</f>
        <v/>
      </c>
      <c r="CZ1107" s="7474">
        <f>IF(COUNTIF(Overview!K12:K14,TRUE)&gt;0,1.6,IF(COUNTIF(Overview!L12:L14,TRUE)&gt;0,8,0))</f>
        <v/>
      </c>
      <c r="DA1107" s="1666">
        <f>IF(AND(CG1107="",CH1107=""),"",IF(CH1107="",IF(DQ1107&gt;'SAR FCC-ISED'!DR1107,ROUND((DQ1107*CG1107)/'SAR FCC-ISED'!DR1107,3),CG1107),IF(DQ1107&gt;'SAR FCC-ISED'!DR1107,ROUND((DQ1107*CH1107)/'SAR FCC-ISED'!DR1107,3),CH1107)))</f>
        <v/>
      </c>
      <c r="DB1107" s="7483"/>
      <c r="DC1107" s="844">
        <f>IF(CT1107="","",IF(CT1107&gt;CZ1107,"Fail","Pass"))</f>
        <v/>
      </c>
      <c r="DD1107" s="402"/>
      <c r="DE1107" s="1565">
        <f>MyTimestamp(DC1107)</f>
        <v/>
      </c>
      <c r="DF1107" s="1531">
        <f>IF(COUNT(CE1107:CH1107)=1,15,IF(COUNT(CE1107:CH1107)=0,0,30))</f>
        <v/>
      </c>
      <c r="DG1107" s="1532">
        <f>IF(DF1107=0,0,2)</f>
        <v/>
      </c>
      <c r="DH1107" s="1866"/>
      <c r="DI1107" s="1866"/>
      <c r="DJ1107" s="1863"/>
      <c r="DK1107" s="1789"/>
      <c r="DL1107" s="1574">
        <f>10^(CN1107/20)*100-100</f>
        <v/>
      </c>
      <c r="DM1107" s="634"/>
      <c r="DN1107" s="1291"/>
      <c r="DO1107" s="1290">
        <f>IF(DM1107="","",10^(DM1107/10))</f>
        <v/>
      </c>
      <c r="DP1107" s="1290">
        <f>IF(ISNUMBER(DN1107)=FALSE,"",10^(DN1107/10))</f>
        <v/>
      </c>
      <c r="DQ1107" s="1574">
        <f>IF(AND(ISNUMBER(DO1107),ISNUMBER(DP1107)),IF(DO1107/DP1107&gt;1,ROUND((DO1107)/DP1107,3),1),1)</f>
        <v/>
      </c>
      <c r="DR1107" s="1541"/>
      <c r="DS1107" s="1541"/>
      <c r="DT1107" s="1541"/>
      <c r="DU1107" s="1541"/>
      <c r="DV1107" s="1541"/>
      <c r="DW1107" s="1541"/>
      <c r="DX1107" s="1541"/>
      <c r="DY1107" s="1541"/>
      <c r="DZ1107" s="1541"/>
      <c r="EA1107" s="1541"/>
      <c r="EB1107" s="1541"/>
      <c r="EC1107" s="1541"/>
      <c r="ED1107" s="1541"/>
      <c r="EE1107" s="1541"/>
      <c r="EF1107" s="1541"/>
      <c r="EG1107" s="1541"/>
      <c r="EH1107" s="1541"/>
      <c r="EI1107" s="1541"/>
      <c r="EJ1107" s="1541"/>
      <c r="EK1107" s="1541"/>
      <c r="EL1107" s="1541"/>
      <c r="EM1107" s="1541"/>
      <c r="EN1107" s="1541"/>
      <c r="EO1107" s="1541"/>
      <c r="EP1107" s="1541"/>
      <c r="EQ1107" s="1541"/>
      <c r="ER1107" s="1541"/>
      <c r="ES1107" s="1541"/>
      <c r="ET1107" s="1541"/>
      <c r="EU1107" s="1541"/>
      <c r="EV1107" s="1541"/>
    </row>
    <row r="1108" ht="15" x14ac:dyDescent="0.25">
      <c r="A1108" s="1541"/>
      <c r="B1108" s="1541"/>
      <c r="C1108"/>
      <c r="D1108" s="1486"/>
      <c r="E1108" s="1486"/>
      <c r="F1108" s="672">
        <v>5.6</v>
      </c>
      <c r="G1108" s="1497"/>
      <c r="H1108" s="130">
        <f>BV1108</f>
        <v/>
      </c>
      <c r="I1108" s="130">
        <f>BW1108</f>
        <v/>
      </c>
      <c r="J1108" s="1299" t="inlineStr">
        <is>
          <t>BT</t>
        </is>
      </c>
      <c r="K1108" s="1299" t="inlineStr">
        <is>
          <t>2.4 GHz</t>
        </is>
      </c>
      <c r="L1108" s="115"/>
      <c r="M1108" s="130"/>
      <c r="N1108" s="119"/>
      <c r="O1108" s="131"/>
      <c r="P1108" s="6597"/>
      <c r="Q1108" s="131"/>
      <c r="R1108" s="131"/>
      <c r="S1108" s="6593"/>
      <c r="T1108" s="130">
        <v>39</v>
      </c>
      <c r="U1108" s="6593">
        <v>2440</v>
      </c>
      <c r="V1108" s="119"/>
      <c r="W1108" s="1305"/>
      <c r="X1108" s="119"/>
      <c r="Y1108" s="119"/>
      <c r="Z1108" s="119"/>
      <c r="AA1108" s="115"/>
      <c r="AB1108" s="115"/>
      <c r="AC1108" s="1300">
        <f>IF(OR(BX1108="Close to Ear",BX1108="Close to Head"),"Head",IF(BX1108="Extremity","Extremity","Body"))</f>
        <v/>
      </c>
      <c r="AD1108" s="1301">
        <f>CA1108</f>
        <v/>
      </c>
      <c r="AE1108" s="1299">
        <f>CB1108</f>
        <v/>
      </c>
      <c r="AF1108" s="115"/>
      <c r="AG1108" s="1302">
        <f>IF(OR(AZ1108="",BA1108=""),"N/A",IF(DC1108="Pass","P","F"))</f>
        <v/>
      </c>
      <c r="AH1108" s="129"/>
      <c r="AI1108" s="129"/>
      <c r="AJ1108" s="129"/>
      <c r="AK1108" s="119"/>
      <c r="AL1108" s="115"/>
      <c r="AM1108" s="119"/>
      <c r="AN1108" s="119"/>
      <c r="AO1108" s="692"/>
      <c r="AP1108" s="692"/>
      <c r="AQ1108" s="692"/>
      <c r="AR1108" s="692"/>
      <c r="AS1108" s="692"/>
      <c r="AT1108" s="1303">
        <f>IF(AC1108="Extremity",IF(CG1108="","",CG1108),"")</f>
        <v/>
      </c>
      <c r="AU1108" s="1303">
        <f>IF(AC1108="Extremity",IF(CH1108="","",CH1108),"")</f>
        <v/>
      </c>
      <c r="AV1108" s="1304">
        <f>IF(AC1108="Extremity","",IF(CE1108="","",CE1108))</f>
        <v/>
      </c>
      <c r="AW1108" s="1304">
        <f>IF(AD1108="Extremity","",IF(CF1108="","",CF1108))</f>
        <v/>
      </c>
      <c r="AX1108" s="1305">
        <f>DL1108</f>
        <v/>
      </c>
      <c r="AY1108" s="1305">
        <f>DQ1108</f>
        <v/>
      </c>
      <c r="AZ1108" s="3377">
        <f>IF(AC1108="Extremity",IF(DA1108="","",DA1108),"")</f>
        <v/>
      </c>
      <c r="BA1108" s="3378">
        <f>IF(AC1108="Extremity","",IF(CT1108="","",CT1108))</f>
        <v/>
      </c>
      <c r="BB1108" s="1305">
        <f>IF(AC1108="Extremity",IF(DB1108="","",DB1108),"")</f>
        <v/>
      </c>
      <c r="BC1108" s="1304">
        <f>IF(AC1108="Extremity","",IF(CZ1108="","",CZ1108))</f>
        <v/>
      </c>
      <c r="BD1108" s="1305">
        <f>DD1108</f>
        <v/>
      </c>
      <c r="BE1108" s="132">
        <f>DE1108</f>
        <v/>
      </c>
      <c r="BF1108" s="133">
        <f>DF1108*60</f>
        <v/>
      </c>
      <c r="BG1108" s="121">
        <f>BE1108</f>
        <v/>
      </c>
      <c r="BH1108" s="133">
        <f>DG1108*60</f>
        <v/>
      </c>
      <c r="BI1108" s="133">
        <f>DH1108</f>
        <v/>
      </c>
      <c r="BJ1108" s="117"/>
      <c r="BK1108" s="812">
        <f>Overview!$E$7</f>
        <v/>
      </c>
      <c r="BL1108" s="117"/>
      <c r="BM1108" s="834">
        <f>DI1108</f>
        <v/>
      </c>
      <c r="BN1108" s="812">
        <f>Overview!$P$153</f>
        <v/>
      </c>
      <c r="BO1108" s="117" t="inlineStr">
        <is>
          <t>Modo: BR/EDR</t>
        </is>
      </c>
      <c r="BP1108" s="117"/>
      <c r="BQ1108" s="115"/>
      <c r="BR1108" s="1478"/>
      <c r="BS1108" s="1541"/>
      <c r="BT1108" s="1978" t="inlineStr">
        <is>
          <t>BT</t>
        </is>
      </c>
      <c r="BU1108" s="1979" t="inlineStr">
        <is>
          <t>2.4 GHz</t>
        </is>
      </c>
      <c r="BV1108" s="632">
        <f>Overview!$H$28</f>
        <v/>
      </c>
      <c r="BW1108" s="2010"/>
      <c r="BX1108" s="1978" t="inlineStr">
        <is>
          <t>Close to ear</t>
        </is>
      </c>
      <c r="BY1108" s="1249"/>
      <c r="BZ1108" s="2011"/>
      <c r="CA1108" s="1249" t="str">
        <f>CA1107</f>
        <v>TBD</v>
      </c>
      <c r="CB1108" s="200">
        <v>0</v>
      </c>
      <c r="CC1108" s="1249">
        <f>IF(COUNT('Conducted BT-Custom'!$AH$3:$AH$7)=0,39,INDEX('Conducted BT-Custom'!$T$3:$T$7,MATCH(MAX('Conducted BT-Custom'!$AH$3:$AH$7),'Conducted BT-Custom'!$AH$3:$AH$7,0)))</f>
        <v>39</v>
      </c>
      <c r="CD1108" s="1249">
        <f>IF(COUNT('Conducted BT-Custom'!$AH$3:$AH$7)=0,2440,INDEX('Conducted BT-Custom'!$U$3:$U$7,MATCH(MAX('Conducted BT-Custom'!$AH$3:$AH$7),'Conducted BT-Custom'!$AH$3:$AH$7,0)))</f>
        <v>2440</v>
      </c>
      <c r="CE1108" s="7254"/>
      <c r="CF1108" s="7237"/>
      <c r="CG1108" s="6911"/>
      <c r="CH1108" s="7255"/>
      <c r="CI1108" s="225">
        <f>BY1108</f>
        <v/>
      </c>
      <c r="CJ1108" s="237">
        <f>BZ1108</f>
        <v/>
      </c>
      <c r="CK1108" s="223">
        <f>CA1108</f>
        <v/>
      </c>
      <c r="CL1108" s="237">
        <f>CC1108</f>
        <v/>
      </c>
      <c r="CM1108" s="394">
        <f>CD1108</f>
        <v/>
      </c>
      <c r="CN1108" s="1966"/>
      <c r="CO1108" s="1967"/>
      <c r="CP1108" s="7214">
        <f>IF(CF1108=""," ",IF(ABS(CE1108-CF1108)&lt;=0.1,"Valid","Not valid"))</f>
        <v/>
      </c>
      <c r="CQ1108" s="1674">
        <f> IF(CE1108="","",IF(AND(CE1108&lt;&gt;"",CF1108=""),IF(CE1108&gt;=0.8,"Medir+Sig Max","No"),IF(CF1108&lt;&gt;"",IF(CF1108&gt;=0.8,"Medir+Sig Max","No"),"")))</f>
        <v/>
      </c>
      <c r="CR1108" s="6927"/>
      <c r="CS1108" s="1674"/>
      <c r="CT1108" s="220">
        <f>IF(CO1108="",IF(AND(CE1108="",CF1108=""),"",IF(CF1108="",IF(DQ1108&gt;1,ROUND(DQ1108*CE1108,3),CE1108),IF(DQ1108&gt;1,ROUND(DQ1108*CF1108,3),CF1108))),IF(AND(CE1108="",CF1108=""),"",IF(CF1108="",IF(DQ1108&gt;1,ROUND(DQ1108*CE1108*(1/(CO1108)),3),CE1108*(1/(CO1108))),IF(DQ1108&gt;1,ROUND(DQ1108*CF1108*(1/(CO1108)),3),CF1108*(1/(CO1108))))))</f>
        <v/>
      </c>
      <c r="CU1108" s="224">
        <f>BY1108</f>
        <v/>
      </c>
      <c r="CV1108" s="237">
        <f>BZ1108</f>
        <v/>
      </c>
      <c r="CW1108" s="237">
        <f>CA1108</f>
        <v/>
      </c>
      <c r="CX1108" s="224">
        <f>CC1108</f>
        <v/>
      </c>
      <c r="CY1108" s="237">
        <f>CD1108</f>
        <v/>
      </c>
      <c r="CZ1108" s="7474">
        <f>IF(COUNTIF(Overview!K12:K14,TRUE)&gt;0,1.6,IF(COUNTIF(Overview!L12:L14,TRUE)&gt;0,8,0))</f>
        <v/>
      </c>
      <c r="DA1108" s="1666">
        <f>IF(AND(CG1108="",CH1108=""),"",IF(CH1108="",IF(DQ1108&gt;'SAR FCC-ISED'!DR1108,ROUND((DQ1108*CG1108)/'SAR FCC-ISED'!DR1108,3),CG1108),IF(DQ1108&gt;'SAR FCC-ISED'!DR1108,ROUND((DQ1108*CH1108)/'SAR FCC-ISED'!DR1108,3),CH1108)))</f>
        <v/>
      </c>
      <c r="DB1108" s="7483"/>
      <c r="DC1108" s="844">
        <f>IF(CT1108="","",IF(CT1108&gt;CZ1108,"Fail","Pass"))</f>
        <v/>
      </c>
      <c r="DD1108" s="402"/>
      <c r="DE1108" s="1565">
        <f>MyTimestamp(DC1108)</f>
        <v/>
      </c>
      <c r="DF1108" s="1531">
        <f>IF(COUNT(CE1108:CH1108)=1,15,IF(COUNT(CE1108:CH1108)=0,0,30))</f>
        <v/>
      </c>
      <c r="DG1108" s="1532">
        <f>IF(DF1108=0,0,2)</f>
        <v/>
      </c>
      <c r="DH1108" s="1866"/>
      <c r="DI1108" s="1866"/>
      <c r="DJ1108" s="1863"/>
      <c r="DK1108" s="1789"/>
      <c r="DL1108" s="1574">
        <f>10^(CN1108/20)*100-100</f>
        <v/>
      </c>
      <c r="DM1108" s="634"/>
      <c r="DN1108" s="1291"/>
      <c r="DO1108" s="1290">
        <f>IF(DM1108="","",10^(DM1108/10))</f>
        <v/>
      </c>
      <c r="DP1108" s="1290">
        <f>IF(ISNUMBER(DN1108)=FALSE,"",10^(DN1108/10))</f>
        <v/>
      </c>
      <c r="DQ1108" s="1574">
        <f>IF(AND(ISNUMBER(DO1108),ISNUMBER(DP1108)),IF(DO1108/DP1108&gt;1,ROUND((DO1108)/DP1108,3),1),1)</f>
        <v/>
      </c>
      <c r="DR1108" s="1541"/>
      <c r="DS1108" s="1541"/>
      <c r="DT1108" s="1541"/>
      <c r="DU1108" s="1541"/>
      <c r="DV1108" s="1541"/>
      <c r="DW1108" s="1541"/>
      <c r="DX1108" s="1541"/>
      <c r="DY1108" s="1541"/>
      <c r="DZ1108" s="1541"/>
      <c r="EA1108" s="1541"/>
      <c r="EB1108" s="1541"/>
      <c r="EC1108" s="1541"/>
      <c r="ED1108" s="1541"/>
      <c r="EE1108" s="1541"/>
      <c r="EF1108" s="1541"/>
      <c r="EG1108" s="1541"/>
      <c r="EH1108" s="1541"/>
      <c r="EI1108" s="1541"/>
      <c r="EJ1108" s="1541"/>
      <c r="EK1108" s="1541"/>
      <c r="EL1108" s="1541"/>
      <c r="EM1108" s="1541"/>
      <c r="EN1108" s="1541"/>
      <c r="EO1108" s="1541"/>
      <c r="EP1108" s="1541"/>
      <c r="EQ1108" s="1541"/>
      <c r="ER1108" s="1541"/>
      <c r="ES1108" s="1541"/>
      <c r="ET1108" s="1541"/>
      <c r="EU1108" s="1541"/>
      <c r="EV1108" s="1541"/>
    </row>
    <row r="1109" ht="15" x14ac:dyDescent="0.25">
      <c r="A1109" s="1541"/>
      <c r="B1109" s="1541"/>
      <c r="C1109"/>
      <c r="D1109" s="1486"/>
      <c r="E1109" s="1486"/>
      <c r="F1109" s="672">
        <v>5.6</v>
      </c>
      <c r="G1109" s="1497"/>
      <c r="H1109" s="130">
        <f>BV1109</f>
        <v/>
      </c>
      <c r="I1109" s="130">
        <f>BW1109</f>
        <v/>
      </c>
      <c r="J1109" s="1299" t="inlineStr">
        <is>
          <t>BT</t>
        </is>
      </c>
      <c r="K1109" s="1299" t="inlineStr">
        <is>
          <t>2.4 GHz</t>
        </is>
      </c>
      <c r="L1109" s="115"/>
      <c r="M1109" s="130"/>
      <c r="N1109" s="119"/>
      <c r="O1109" s="131"/>
      <c r="P1109" s="6597"/>
      <c r="Q1109" s="131"/>
      <c r="R1109" s="131"/>
      <c r="S1109" s="6593"/>
      <c r="T1109" s="130">
        <v>39</v>
      </c>
      <c r="U1109" s="6593">
        <v>2440</v>
      </c>
      <c r="V1109" s="119"/>
      <c r="W1109" s="1305"/>
      <c r="X1109" s="119"/>
      <c r="Y1109" s="119"/>
      <c r="Z1109" s="119"/>
      <c r="AA1109" s="115"/>
      <c r="AB1109" s="115"/>
      <c r="AC1109" s="1300">
        <f>IF(OR(BX1109="Close to Ear",BX1109="Close to Head"),"Head",IF(BX1109="Extremity","Extremity","Body"))</f>
        <v/>
      </c>
      <c r="AD1109" s="1301">
        <f>CA1109</f>
        <v/>
      </c>
      <c r="AE1109" s="1299">
        <f>CB1109</f>
        <v/>
      </c>
      <c r="AF1109" s="115"/>
      <c r="AG1109" s="1302">
        <f>IF(OR(AZ1109="",BA1109=""),"N/A",IF(DC1109="Pass","P","F"))</f>
        <v/>
      </c>
      <c r="AH1109" s="129"/>
      <c r="AI1109" s="129"/>
      <c r="AJ1109" s="129"/>
      <c r="AK1109" s="119"/>
      <c r="AL1109" s="115"/>
      <c r="AM1109" s="119"/>
      <c r="AN1109" s="119"/>
      <c r="AO1109" s="692"/>
      <c r="AP1109" s="692"/>
      <c r="AQ1109" s="692"/>
      <c r="AR1109" s="692"/>
      <c r="AS1109" s="692"/>
      <c r="AT1109" s="1303">
        <f>IF(AC1109="Extremity",IF(CG1109="","",CG1109),"")</f>
        <v/>
      </c>
      <c r="AU1109" s="1303">
        <f>IF(AC1109="Extremity",IF(CH1109="","",CH1109),"")</f>
        <v/>
      </c>
      <c r="AV1109" s="1304">
        <f>IF(AC1109="Extremity","",IF(CE1109="","",CE1109))</f>
        <v/>
      </c>
      <c r="AW1109" s="1304">
        <f>IF(AD1109="Extremity","",IF(CF1109="","",CF1109))</f>
        <v/>
      </c>
      <c r="AX1109" s="1305">
        <f>DL1109</f>
        <v/>
      </c>
      <c r="AY1109" s="1305">
        <f>DQ1109</f>
        <v/>
      </c>
      <c r="AZ1109" s="3377">
        <f>IF(AC1109="Extremity",IF(DA1109="","",DA1109),"")</f>
        <v/>
      </c>
      <c r="BA1109" s="3378">
        <f>IF(AC1109="Extremity","",IF(CT1109="","",CT1109))</f>
        <v/>
      </c>
      <c r="BB1109" s="1305">
        <f>IF(AC1109="Extremity",IF(DB1109="","",DB1109),"")</f>
        <v/>
      </c>
      <c r="BC1109" s="1304">
        <f>IF(AC1109="Extremity","",IF(CZ1109="","",CZ1109))</f>
        <v/>
      </c>
      <c r="BD1109" s="1305">
        <f>DD1109</f>
        <v/>
      </c>
      <c r="BE1109" s="132">
        <f>DE1109</f>
        <v/>
      </c>
      <c r="BF1109" s="133">
        <f>DF1109*60</f>
        <v/>
      </c>
      <c r="BG1109" s="121">
        <f>BE1109</f>
        <v/>
      </c>
      <c r="BH1109" s="133">
        <f>DG1109*60</f>
        <v/>
      </c>
      <c r="BI1109" s="133">
        <f>DH1109</f>
        <v/>
      </c>
      <c r="BJ1109" s="117"/>
      <c r="BK1109" s="812">
        <f>Overview!$E$7</f>
        <v/>
      </c>
      <c r="BL1109" s="117"/>
      <c r="BM1109" s="834">
        <f>DI1109</f>
        <v/>
      </c>
      <c r="BN1109" s="812">
        <f>Overview!$P$153</f>
        <v/>
      </c>
      <c r="BO1109" s="117" t="inlineStr">
        <is>
          <t>Modo: BR/EDR</t>
        </is>
      </c>
      <c r="BP1109" s="117"/>
      <c r="BQ1109" s="115"/>
      <c r="BR1109" s="1478"/>
      <c r="BS1109" s="1541"/>
      <c r="BT1109" s="1978" t="inlineStr">
        <is>
          <t>BT</t>
        </is>
      </c>
      <c r="BU1109" s="1979" t="inlineStr">
        <is>
          <t>2.4 GHz</t>
        </is>
      </c>
      <c r="BV1109" s="632">
        <f>Overview!$H$28</f>
        <v/>
      </c>
      <c r="BW1109" s="2010"/>
      <c r="BX1109" s="1978" t="inlineStr">
        <is>
          <t>Close to ear</t>
        </is>
      </c>
      <c r="BY1109" s="1253"/>
      <c r="BZ1109" s="2011"/>
      <c r="CA1109" s="1253" t="str">
        <f>CONCATENATE(CA1107," - Variability")</f>
        <v>TBD - Variability</v>
      </c>
      <c r="CB1109" s="200">
        <v>0</v>
      </c>
      <c r="CC1109" s="1254">
        <f>IF(COUNT('Conducted BT-Custom'!$AH$3:$AH$7)=0,39,INDEX('Conducted BT-Custom'!$T$3:$T$7,MATCH(MAX('Conducted BT-Custom'!$AH$3:$AH$7),'Conducted BT-Custom'!$AH$3:$AH$7,0)))</f>
        <v>39</v>
      </c>
      <c r="CD1109" s="1254">
        <f>IF(COUNT('Conducted BT-Custom'!$AH$3:$AH$7)=0,2440,INDEX('Conducted BT-Custom'!$U$3:$U$7,MATCH(MAX('Conducted BT-Custom'!$AH$3:$AH$7),'Conducted BT-Custom'!$AH$3:$AH$7,0)))</f>
        <v>2440</v>
      </c>
      <c r="CE1109" s="7254"/>
      <c r="CF1109" s="7237"/>
      <c r="CG1109" s="6911"/>
      <c r="CH1109" s="7255"/>
      <c r="CI1109" s="225">
        <f>BY1109</f>
        <v/>
      </c>
      <c r="CJ1109" s="237">
        <f>BZ1109</f>
        <v/>
      </c>
      <c r="CK1109" s="223">
        <f>CA1109</f>
        <v/>
      </c>
      <c r="CL1109" s="237">
        <f>CC1109</f>
        <v/>
      </c>
      <c r="CM1109" s="394">
        <f>CD1109</f>
        <v/>
      </c>
      <c r="CN1109" s="1966"/>
      <c r="CO1109" s="1967"/>
      <c r="CP1109" s="7214">
        <f>IF(CF1109=""," ",IF(ABS(CE1109-CF1109)&lt;=0.1,"Valid","Not valid"))</f>
        <v/>
      </c>
      <c r="CQ1109" s="1674">
        <f> IF(CE1109="","",IF(AND(CE1109&lt;&gt;"",CF1109=""),IF(CE1109&gt;=0.8,"Medir+Sig Max","No"),IF(CF1109&lt;&gt;"",IF(CF1109&gt;=0.8,"Medir+Sig Max","No"),"")))</f>
        <v/>
      </c>
      <c r="CR1109" s="6927"/>
      <c r="CS1109" s="1674">
        <f>IF(CF1109="","",IF(MAX(CF1103:CF1108)=0,"",IF(AND(CF1109&lt;=1.45,(CF1109/MAX(CF1103:CF1108))&lt;=1.2,(CF1109/MAX(CF1103:CF1108))&gt;=0.8),"Válido","REPETIR VAR")))</f>
        <v/>
      </c>
      <c r="CT1109" s="220">
        <f>IF(CO1109="",IF(AND(CE1109="",CF1109=""),"",IF(CF1109="",IF(DQ1109&gt;1,ROUND(DQ1109*CE1109,3),CE1109),IF(DQ1109&gt;1,ROUND(DQ1109*CF1109,3),CF1109))),IF(AND(CE1109="",CF1109=""),"",IF(CF1109="",IF(DQ1109&gt;1,ROUND(DQ1109*CE1109*(1/(CO1109)),3),CE1109*(1/(CO1109))),IF(DQ1109&gt;1,ROUND(DQ1109*CF1109*(1/(CO1109)),3),CF1109*(1/(CO1109))))))</f>
        <v/>
      </c>
      <c r="CU1109" s="224">
        <f>BY1109</f>
        <v/>
      </c>
      <c r="CV1109" s="237">
        <f>BZ1109</f>
        <v/>
      </c>
      <c r="CW1109" s="237">
        <f>CA1109</f>
        <v/>
      </c>
      <c r="CX1109" s="224">
        <f>CC1109</f>
        <v/>
      </c>
      <c r="CY1109" s="237">
        <f>CD1109</f>
        <v/>
      </c>
      <c r="CZ1109" s="7474">
        <f>IF(COUNTIF(Overview!K12:K14,TRUE)&gt;0,1.6,IF(COUNTIF(Overview!L12:L14,TRUE)&gt;0,8,0))</f>
        <v/>
      </c>
      <c r="DA1109" s="1788"/>
      <c r="DB1109" s="7483"/>
      <c r="DC1109" s="844">
        <f>IF(CT1109="","",IF(CT1109&gt;CZ1109,"Fail","Pass"))</f>
        <v/>
      </c>
      <c r="DD1109" s="402"/>
      <c r="DE1109" s="1565">
        <f>MyTimestamp(DC1109)</f>
        <v/>
      </c>
      <c r="DF1109" s="1531">
        <f>IF(COUNT(CE1109:CH1109)=1,15,IF(COUNT(CE1109:CH1109)=0,0,30))</f>
        <v/>
      </c>
      <c r="DG1109" s="1532">
        <f>IF(DF1109=0,0,2)</f>
        <v/>
      </c>
      <c r="DH1109" s="1866"/>
      <c r="DI1109" s="1866"/>
      <c r="DJ1109" s="1863"/>
      <c r="DK1109" s="1789"/>
      <c r="DL1109" s="1574">
        <f>10^(CN1109/20)*100-100</f>
        <v/>
      </c>
      <c r="DM1109" s="1266"/>
      <c r="DN1109" s="1292"/>
      <c r="DO1109" s="1290">
        <f>IF(DM1109="","",10^(DM1109/10))</f>
        <v/>
      </c>
      <c r="DP1109" s="1290">
        <f>IF(ISNUMBER(DN1109)=FALSE,"",10^(DN1109/10))</f>
        <v/>
      </c>
      <c r="DQ1109" s="1574">
        <f>IF(AND(ISNUMBER(DO1109),ISNUMBER(DP1109)),IF(DO1109/DP1109&gt;1,ROUND((DO1109)/DP1109,3),1),1)</f>
        <v/>
      </c>
      <c r="DR1109" s="1541"/>
      <c r="DS1109" s="1541"/>
      <c r="DT1109" s="1541"/>
      <c r="DU1109" s="1541"/>
      <c r="DV1109" s="1541"/>
      <c r="DW1109" s="1541"/>
      <c r="DX1109" s="1541"/>
      <c r="DY1109" s="1541"/>
      <c r="DZ1109" s="1541"/>
      <c r="EA1109" s="1541"/>
      <c r="EB1109" s="1541"/>
      <c r="EC1109" s="1541"/>
      <c r="ED1109" s="1541"/>
      <c r="EE1109" s="1541"/>
      <c r="EF1109" s="1541"/>
      <c r="EG1109" s="1541"/>
      <c r="EH1109" s="1541"/>
      <c r="EI1109" s="1541"/>
      <c r="EJ1109" s="1541"/>
      <c r="EK1109" s="1541"/>
      <c r="EL1109" s="1541"/>
      <c r="EM1109" s="1541"/>
      <c r="EN1109" s="1541"/>
      <c r="EO1109" s="1541"/>
      <c r="EP1109" s="1541"/>
      <c r="EQ1109" s="1541"/>
      <c r="ER1109" s="1541"/>
      <c r="ES1109" s="1541"/>
      <c r="ET1109" s="1541"/>
      <c r="EU1109" s="1541"/>
      <c r="EV1109" s="1541"/>
    </row>
    <row r="1110" ht="15" x14ac:dyDescent="0.25">
      <c r="A1110" s="1541"/>
      <c r="B1110" s="1541"/>
      <c r="C1110"/>
      <c r="D1110" s="1486"/>
      <c r="E1110" s="1486"/>
      <c r="F1110" s="672">
        <v>5.6</v>
      </c>
      <c r="G1110" s="1497"/>
      <c r="H1110" s="130">
        <f>BV1110</f>
        <v/>
      </c>
      <c r="I1110" s="130">
        <f>BW1110</f>
        <v/>
      </c>
      <c r="J1110" s="1299" t="inlineStr">
        <is>
          <t>BT</t>
        </is>
      </c>
      <c r="K1110" s="1299" t="inlineStr">
        <is>
          <t>2.4 GHz</t>
        </is>
      </c>
      <c r="L1110" s="115"/>
      <c r="M1110" s="130"/>
      <c r="N1110" s="119"/>
      <c r="O1110" s="131"/>
      <c r="P1110" s="6597"/>
      <c r="Q1110" s="131"/>
      <c r="R1110" s="131"/>
      <c r="S1110" s="6593"/>
      <c r="T1110" s="130">
        <v>39</v>
      </c>
      <c r="U1110" s="6593">
        <v>2440</v>
      </c>
      <c r="V1110" s="119"/>
      <c r="W1110" s="1305"/>
      <c r="X1110" s="119"/>
      <c r="Y1110" s="119"/>
      <c r="Z1110" s="119"/>
      <c r="AA1110" s="115"/>
      <c r="AB1110" s="115"/>
      <c r="AC1110" s="1300">
        <f>IF(OR(BX1110="Close to Ear",BX1110="Close to Head"),"Head",IF(BX1110="Extremity","Extremity","Body"))</f>
        <v/>
      </c>
      <c r="AD1110" s="1301">
        <f>CA1110</f>
        <v/>
      </c>
      <c r="AE1110" s="1299">
        <f>CB1110</f>
        <v/>
      </c>
      <c r="AF1110" s="115"/>
      <c r="AG1110" s="1302">
        <f>IF(OR(AZ1110="",BA1110=""),"N/A",IF(DC1110="Pass","P","F"))</f>
        <v/>
      </c>
      <c r="AH1110" s="129"/>
      <c r="AI1110" s="129"/>
      <c r="AJ1110" s="129"/>
      <c r="AK1110" s="119"/>
      <c r="AL1110" s="115"/>
      <c r="AM1110" s="119"/>
      <c r="AN1110" s="119"/>
      <c r="AO1110" s="692"/>
      <c r="AP1110" s="692"/>
      <c r="AQ1110" s="692"/>
      <c r="AR1110" s="692"/>
      <c r="AS1110" s="692"/>
      <c r="AT1110" s="1303">
        <f>IF(AC1110="Extremity",IF(CG1110="","",CG1110),"")</f>
        <v/>
      </c>
      <c r="AU1110" s="1303">
        <f>IF(AC1110="Extremity",IF(CH1110="","",CH1110),"")</f>
        <v/>
      </c>
      <c r="AV1110" s="1304">
        <f>IF(AC1110="Extremity","",IF(CE1110="","",CE1110))</f>
        <v/>
      </c>
      <c r="AW1110" s="1304">
        <f>IF(AD1110="Extremity","",IF(CF1110="","",CF1110))</f>
        <v/>
      </c>
      <c r="AX1110" s="1305">
        <f>DL1110</f>
        <v/>
      </c>
      <c r="AY1110" s="1305">
        <f>DQ1110</f>
        <v/>
      </c>
      <c r="AZ1110" s="3377">
        <f>IF(AC1110="Extremity",IF(DA1110="","",DA1110),"")</f>
        <v/>
      </c>
      <c r="BA1110" s="3378">
        <f>IF(AC1110="Extremity","",IF(CT1110="","",CT1110))</f>
        <v/>
      </c>
      <c r="BB1110" s="1305">
        <f>IF(AC1110="Extremity",IF(DB1110="","",DB1110),"")</f>
        <v/>
      </c>
      <c r="BC1110" s="1304">
        <f>IF(AC1110="Extremity","",IF(CZ1110="","",CZ1110))</f>
        <v/>
      </c>
      <c r="BD1110" s="1305">
        <f>DD1110</f>
        <v/>
      </c>
      <c r="BE1110" s="132">
        <f>DE1110</f>
        <v/>
      </c>
      <c r="BF1110" s="133">
        <f>DF1110*60</f>
        <v/>
      </c>
      <c r="BG1110" s="121">
        <f>BE1110</f>
        <v/>
      </c>
      <c r="BH1110" s="133">
        <f>DG1110*60</f>
        <v/>
      </c>
      <c r="BI1110" s="133">
        <f>DH1110</f>
        <v/>
      </c>
      <c r="BJ1110" s="117"/>
      <c r="BK1110" s="812">
        <f>Overview!$E$7</f>
        <v/>
      </c>
      <c r="BL1110" s="117"/>
      <c r="BM1110" s="834">
        <f>DI1110</f>
        <v/>
      </c>
      <c r="BN1110" s="812">
        <f>Overview!$P$153</f>
        <v/>
      </c>
      <c r="BO1110" s="117" t="inlineStr">
        <is>
          <t>Modo: BR/EDR</t>
        </is>
      </c>
      <c r="BP1110" s="117"/>
      <c r="BQ1110" s="115"/>
      <c r="BR1110" s="1478"/>
      <c r="BS1110" s="1541"/>
      <c r="BT1110" s="1978" t="inlineStr">
        <is>
          <t>BT</t>
        </is>
      </c>
      <c r="BU1110" s="1979" t="inlineStr">
        <is>
          <t>2.4 GHz</t>
        </is>
      </c>
      <c r="BV1110" s="632">
        <f>Overview!$H$28</f>
        <v/>
      </c>
      <c r="BW1110" s="2010"/>
      <c r="BX1110" s="1978" t="inlineStr">
        <is>
          <t>Close to ear</t>
        </is>
      </c>
      <c r="BY1110" s="1253"/>
      <c r="BZ1110" s="2011"/>
      <c r="CA1110" s="1253" t="str">
        <f>CONCATENATE(CA1108," - Variability2")</f>
        <v>TBD - Variability2</v>
      </c>
      <c r="CB1110" s="201">
        <v>0</v>
      </c>
      <c r="CC1110" s="1254">
        <f>IF(COUNT('Conducted BT-Custom'!$AH$3:$AH$7)=0,39,INDEX('Conducted BT-Custom'!$T$3:$T$7,MATCH(MAX('Conducted BT-Custom'!$AH$3:$AH$7),'Conducted BT-Custom'!$AH$3:$AH$7,0)))</f>
        <v>39</v>
      </c>
      <c r="CD1110" s="1254">
        <f>IF(COUNT('Conducted BT-Custom'!$AH$3:$AH$7)=0,2440,INDEX('Conducted BT-Custom'!$U$3:$U$7,MATCH(MAX('Conducted BT-Custom'!$AH$3:$AH$7),'Conducted BT-Custom'!$AH$3:$AH$7,0)))</f>
        <v>2440</v>
      </c>
      <c r="CE1110" s="7254"/>
      <c r="CF1110" s="7237"/>
      <c r="CG1110" s="6911"/>
      <c r="CH1110" s="7255"/>
      <c r="CI1110" s="225">
        <f>BY1110</f>
        <v/>
      </c>
      <c r="CJ1110" s="237">
        <f>BZ1110</f>
        <v/>
      </c>
      <c r="CK1110" s="223">
        <f>CA1110</f>
        <v/>
      </c>
      <c r="CL1110" s="237">
        <f>CC1110</f>
        <v/>
      </c>
      <c r="CM1110" s="394">
        <f>CD1110</f>
        <v/>
      </c>
      <c r="CN1110" s="1966"/>
      <c r="CO1110" s="1967"/>
      <c r="CP1110" s="6833">
        <f>IF(CF1110=""," ",IF(ABS(CE1110-CF1110)&lt;=0.1,"Valid","Not valid"))</f>
        <v/>
      </c>
      <c r="CQ1110" s="446">
        <f> IF(CE1110="","",IF(AND(CE1110&lt;&gt;"",CF1110=""),IF(CE1110&gt;=0.8,"Medir+Sig Max","No"),IF(CF1110&lt;&gt;"",IF(CF1110&gt;=0.8,"Medir+Sig Max","No"),"")))</f>
        <v/>
      </c>
      <c r="CR1110" s="6930"/>
      <c r="CS1110" s="446"/>
      <c r="CT1110" s="867">
        <f>IF(CO1110="",IF(AND(CE1110="",CF1110=""),"",IF(CF1110="",IF(DQ1110&gt;1,ROUND(DQ1110*CE1110,3),CE1110),IF(DQ1110&gt;1,ROUND(DQ1110*CF1110,3),CF1110))),IF(AND(CE1110="",CF1110=""),"",IF(CF1110="",IF(DQ1110&gt;1,ROUND(DQ1110*CE1110*(1/(CO1110)),3),CE1110*(1/(CO1110))),IF(DQ1110&gt;1,ROUND(DQ1110*CF1110*(1/(CO1110)),3),CF1110*(1/(CO1110))))))</f>
        <v/>
      </c>
      <c r="CU1110" s="224">
        <f>BY1110</f>
        <v/>
      </c>
      <c r="CV1110" s="237">
        <f>BZ1110</f>
        <v/>
      </c>
      <c r="CW1110" s="237">
        <f>CA1110</f>
        <v/>
      </c>
      <c r="CX1110" s="224">
        <f>CC1110</f>
        <v/>
      </c>
      <c r="CY1110" s="237">
        <f>CD1110</f>
        <v/>
      </c>
      <c r="CZ1110" s="7475">
        <f>IF(COUNTIF(Overview!K12:K14,TRUE)&gt;0,1.6,IF(COUNTIF(Overview!L12:L14,TRUE)&gt;0,8,0))</f>
        <v/>
      </c>
      <c r="DA1110" s="1876"/>
      <c r="DB1110" s="7485"/>
      <c r="DC1110" s="844">
        <f>IF(CT1110="","",IF(CT1110&gt;CZ1110,"Fail","Pass"))</f>
        <v/>
      </c>
      <c r="DD1110" s="405"/>
      <c r="DE1110" s="1565">
        <f>MyTimestamp(DC1110)</f>
        <v/>
      </c>
      <c r="DF1110" s="1531">
        <f>IF(COUNT(CE1110:CH1110)=1,15,IF(COUNT(CE1110:CH1110)=0,0,30))</f>
        <v/>
      </c>
      <c r="DG1110" s="1532">
        <f>IF(DF1110=0,0,2)</f>
        <v/>
      </c>
      <c r="DH1110" s="1974"/>
      <c r="DI1110" s="1974"/>
      <c r="DJ1110" s="1863"/>
      <c r="DK1110" s="2004"/>
      <c r="DL1110" s="1574">
        <f>10^(CN1110/20)*100-100</f>
        <v/>
      </c>
      <c r="DM1110" s="1266"/>
      <c r="DN1110" s="1293"/>
      <c r="DO1110" s="1290">
        <f>IF(DM1110="","",10^(DM1110/10))</f>
        <v/>
      </c>
      <c r="DP1110" s="1290">
        <f>IF(ISNUMBER(DN1110)=FALSE,"",10^(DN1110/10))</f>
        <v/>
      </c>
      <c r="DQ1110" s="1576">
        <f>IF(AND(ISNUMBER(DO1110),ISNUMBER(DP1110)),IF(DO1110/DP1110&gt;1,ROUND((DO1110)/DP1110,3),1),1)</f>
        <v/>
      </c>
      <c r="DR1110" s="1541"/>
      <c r="DS1110" s="1541"/>
      <c r="DT1110" s="1541"/>
      <c r="DU1110" s="1541"/>
      <c r="DV1110" s="1541"/>
      <c r="DW1110" s="1541"/>
      <c r="DX1110" s="1541"/>
      <c r="DY1110" s="1541"/>
      <c r="DZ1110" s="1541"/>
      <c r="EA1110" s="1541"/>
      <c r="EB1110" s="1541"/>
      <c r="EC1110" s="1541"/>
      <c r="ED1110" s="1541"/>
      <c r="EE1110" s="1541"/>
      <c r="EF1110" s="1541"/>
      <c r="EG1110" s="1541"/>
      <c r="EH1110" s="1541"/>
      <c r="EI1110" s="1541"/>
      <c r="EJ1110" s="1541"/>
      <c r="EK1110" s="1541"/>
      <c r="EL1110" s="1541"/>
      <c r="EM1110" s="1541"/>
      <c r="EN1110" s="1541"/>
      <c r="EO1110" s="1541"/>
      <c r="EP1110" s="1541"/>
      <c r="EQ1110" s="1541"/>
      <c r="ER1110" s="1541"/>
      <c r="ES1110" s="1541"/>
      <c r="ET1110" s="1541"/>
      <c r="EU1110" s="1541"/>
      <c r="EV1110" s="1541"/>
    </row>
    <row r="1111" ht="12.75" x14ac:dyDescent="0.2">
      <c r="A1111" s="1541"/>
      <c r="B1111" s="1541"/>
      <c r="C1111"/>
      <c r="D1111" s="6590"/>
      <c r="E1111" s="6590"/>
      <c r="F1111" s="6591">
        <v>5.6</v>
      </c>
      <c r="G1111" s="6592"/>
      <c r="H1111" s="6593">
        <f>BV1111</f>
        <v/>
      </c>
      <c r="I1111" s="6593">
        <f>BW1111</f>
        <v/>
      </c>
      <c r="J1111" s="6594" t="inlineStr">
        <is>
          <t>BT</t>
        </is>
      </c>
      <c r="K1111" s="6594" t="inlineStr">
        <is>
          <t>2.4 GHz</t>
        </is>
      </c>
      <c r="L1111" s="6595"/>
      <c r="M1111" s="6797"/>
      <c r="N1111" s="6596"/>
      <c r="O1111" s="6597"/>
      <c r="P1111" s="6597"/>
      <c r="Q1111" s="6597"/>
      <c r="R1111" s="6597"/>
      <c r="S1111" s="6593"/>
      <c r="T1111" s="130">
        <v>39</v>
      </c>
      <c r="U1111" s="6593">
        <v>2440</v>
      </c>
      <c r="V1111" s="6596"/>
      <c r="W1111" s="6598"/>
      <c r="X1111" s="6596"/>
      <c r="Y1111" s="6596"/>
      <c r="Z1111" s="6596"/>
      <c r="AA1111" s="6595"/>
      <c r="AB1111" s="6595"/>
      <c r="AC1111" s="6599">
        <f>IF(OR(BX1111="Close to Ear",BX1111="Close to Head"),"Head",IF(BX1111="Extremity","Extremity","Body"))</f>
        <v/>
      </c>
      <c r="AD1111" s="6600">
        <f>CA1111</f>
        <v/>
      </c>
      <c r="AE1111" s="6594">
        <f>CB1111</f>
        <v/>
      </c>
      <c r="AF1111" s="6595"/>
      <c r="AG1111" s="6601">
        <f>IF(OR(AZ1111="",BA1111=""),"N/A",IF(DC1111="Pass","P","F"))</f>
        <v/>
      </c>
      <c r="AH1111" s="6602"/>
      <c r="AI1111" s="6602"/>
      <c r="AJ1111" s="6602"/>
      <c r="AK1111" s="6596"/>
      <c r="AL1111" s="6595"/>
      <c r="AM1111" s="6596"/>
      <c r="AN1111" s="6596"/>
      <c r="AO1111" s="6603"/>
      <c r="AP1111" s="6603"/>
      <c r="AQ1111" s="6603"/>
      <c r="AR1111" s="6603"/>
      <c r="AS1111" s="6603"/>
      <c r="AT1111" s="6604">
        <f>IF(AC1111="Extremity",IF(CG1111="","",CG1111),"")</f>
        <v/>
      </c>
      <c r="AU1111" s="6604">
        <f>IF(AC1111="Extremity",IF(CH1111="","",CH1111),"")</f>
        <v/>
      </c>
      <c r="AV1111" s="6605">
        <f>IF(AC1111="Extremity","",IF(CE1111="","",CE1111))</f>
        <v/>
      </c>
      <c r="AW1111" s="6605">
        <f>IF(AD1111="Extremity","",IF(CF1111="","",CF1111))</f>
        <v/>
      </c>
      <c r="AX1111" s="6598">
        <f>DL1111</f>
        <v/>
      </c>
      <c r="AY1111" s="6598">
        <f>DQ1111</f>
        <v/>
      </c>
      <c r="AZ1111" s="6606">
        <f>IF(AC1111="Extremity",IF(DA1111="","",DA1111),"")</f>
        <v/>
      </c>
      <c r="BA1111" s="6607">
        <f>IF(AC1111="Extremity","",IF(CT1111="","",CT1111))</f>
        <v/>
      </c>
      <c r="BB1111" s="6598">
        <f>IF(AC1111="Extremity",IF(DB1111="","",DB1111),"")</f>
        <v/>
      </c>
      <c r="BC1111" s="6605">
        <f>IF(AC1111="Extremity","",IF(CZ1111="","",CZ1111))</f>
        <v/>
      </c>
      <c r="BD1111" s="6598">
        <f>DD1111</f>
        <v/>
      </c>
      <c r="BE1111" s="6608">
        <f>DE1111</f>
        <v/>
      </c>
      <c r="BF1111" s="6609">
        <f>DF1111*60</f>
        <v/>
      </c>
      <c r="BG1111" s="6610">
        <f>BE1111</f>
        <v/>
      </c>
      <c r="BH1111" s="6609">
        <f>DG1111*60</f>
        <v/>
      </c>
      <c r="BI1111" s="6609">
        <f>DH1111</f>
        <v/>
      </c>
      <c r="BJ1111" s="6611"/>
      <c r="BK1111" s="6612">
        <f>Overview!$E$7</f>
        <v/>
      </c>
      <c r="BL1111" s="6611"/>
      <c r="BM1111" s="6609">
        <f>DI1111</f>
        <v/>
      </c>
      <c r="BN1111" s="6612">
        <f>Overview!$P$153</f>
        <v/>
      </c>
      <c r="BO1111" s="6611" t="inlineStr">
        <is>
          <t>Modo: BR/EDR</t>
        </is>
      </c>
      <c r="BP1111" s="6611"/>
      <c r="BQ1111" s="6595"/>
      <c r="BR1111" s="6613"/>
      <c r="BS1111" s="1541"/>
      <c r="BT1111" s="1978" t="inlineStr">
        <is>
          <t>BT</t>
        </is>
      </c>
      <c r="BU1111" s="1979" t="inlineStr">
        <is>
          <t>2.4 GHz</t>
        </is>
      </c>
      <c r="BV1111" s="632">
        <f>Overview!$H$28</f>
        <v/>
      </c>
      <c r="BW1111" s="2010"/>
      <c r="BX1111" s="1978" t="inlineStr">
        <is>
          <t>Close to ear</t>
        </is>
      </c>
      <c r="BY1111" s="6717"/>
      <c r="BZ1111" s="2011"/>
      <c r="CA1111" s="6717" t="str">
        <f>CONCATENATE(CA1107," - Battery check 1")</f>
        <v>TBD - Battery check 1</v>
      </c>
      <c r="CB1111" s="200"/>
      <c r="CC1111" s="6718">
        <f>IF(COUNT('Conducted BT-Custom'!$AH$3:$AH$7)=0,39,INDEX('Conducted BT-Custom'!$T$3:$T$7,MATCH(MAX('Conducted BT-Custom'!$AH$3:$AH$7),'Conducted BT-Custom'!$AH$3:$AH$7,0)))</f>
        <v>39</v>
      </c>
      <c r="CD1111" s="6718">
        <f>IF(COUNT('Conducted BT-Custom'!$AH$3:$AH$7)=0,2440,INDEX('Conducted BT-Custom'!$U$3:$U$7,MATCH(MAX('Conducted BT-Custom'!$AH$3:$AH$7),'Conducted BT-Custom'!$AH$3:$AH$7,0)))</f>
        <v>2440</v>
      </c>
      <c r="CE1111" s="7251"/>
      <c r="CF1111" s="7237"/>
      <c r="CG1111" s="6911"/>
      <c r="CH1111" s="7250"/>
      <c r="CI1111" s="225">
        <f>BY1111</f>
        <v/>
      </c>
      <c r="CJ1111" s="237">
        <f>BZ1111</f>
        <v/>
      </c>
      <c r="CK1111" s="223">
        <f>CA1111</f>
        <v/>
      </c>
      <c r="CL1111" s="237">
        <f>CC1111</f>
        <v/>
      </c>
      <c r="CM1111" s="394">
        <f>CD1111</f>
        <v/>
      </c>
      <c r="CN1111" s="1966"/>
      <c r="CO1111" s="1967"/>
      <c r="CP1111" s="6833"/>
      <c r="CQ1111" s="446"/>
      <c r="CR1111" s="6930"/>
      <c r="CS1111" s="446"/>
      <c r="CT1111" s="867"/>
      <c r="CU1111" s="224">
        <f>BY1111</f>
        <v/>
      </c>
      <c r="CV1111" s="237">
        <f>BZ1111</f>
        <v/>
      </c>
      <c r="CW1111" s="237">
        <f>CA1111</f>
        <v/>
      </c>
      <c r="CX1111" s="224">
        <f>CC1111</f>
        <v/>
      </c>
      <c r="CY1111" s="237">
        <f>CD1111</f>
        <v/>
      </c>
      <c r="CZ1111" s="7475">
        <f>IF(COUNTIF(Overview!K12:K14,TRUE)&gt;0,1.6,IF(COUNTIF(Overview!L12:L14,TRUE)&gt;0,8,0))</f>
        <v/>
      </c>
      <c r="DA1111" s="1876"/>
      <c r="DB1111" s="7485"/>
      <c r="DC1111" s="844">
        <f>IF(CT1111="","",IF(CT1111&gt;CZ1111,"Fail","Pass"))</f>
        <v/>
      </c>
      <c r="DD1111" s="868"/>
      <c r="DE1111" s="1565">
        <f>MyTimestamp(DC1111)</f>
        <v/>
      </c>
      <c r="DF1111" s="1531">
        <f>IF(COUNT(CE1111:CH1111)=1,15,IF(COUNT(CE1111:CH1111)=0,0,30))</f>
        <v/>
      </c>
      <c r="DG1111" s="1532">
        <f>IF(DF1111=0,0,2)</f>
        <v/>
      </c>
      <c r="DH1111" s="1877"/>
      <c r="DI1111" s="1877"/>
      <c r="DJ1111" s="1863"/>
      <c r="DK1111" s="1878"/>
      <c r="DL1111" s="1574">
        <f>10^(CN1111/20)*100-100</f>
        <v/>
      </c>
      <c r="DM1111" s="1266"/>
      <c r="DN1111" s="6719"/>
      <c r="DO1111" s="1290"/>
      <c r="DP1111" s="1290"/>
      <c r="DQ1111" s="1283"/>
      <c r="DR1111" s="1541"/>
      <c r="DS1111" s="1541"/>
      <c r="DT1111" s="1541"/>
      <c r="DU1111" s="1541"/>
      <c r="DV1111" s="1541"/>
      <c r="DW1111" s="1541"/>
      <c r="DX1111" s="1541"/>
      <c r="DY1111" s="1541"/>
      <c r="DZ1111" s="1541"/>
      <c r="EA1111" s="1541"/>
      <c r="EB1111" s="1541"/>
      <c r="EC1111" s="1541"/>
      <c r="ED1111" s="1541"/>
      <c r="EE1111" s="1541"/>
      <c r="EF1111" s="1541"/>
      <c r="EG1111" s="1541"/>
      <c r="EH1111" s="1541"/>
      <c r="EI1111" s="1541"/>
      <c r="EJ1111" s="1541"/>
      <c r="EK1111" s="1541"/>
      <c r="EL1111" s="1541"/>
      <c r="EM1111" s="1541"/>
      <c r="EN1111" s="1541"/>
      <c r="EO1111" s="1541"/>
      <c r="EP1111" s="1541"/>
      <c r="EQ1111" s="1541"/>
      <c r="ER1111" s="1541"/>
      <c r="ES1111" s="1541"/>
      <c r="ET1111" s="1541"/>
      <c r="EU1111" s="1541"/>
      <c r="EV1111" s="1541"/>
    </row>
    <row r="1112" ht="12.75" x14ac:dyDescent="0.2">
      <c r="A1112" s="1541"/>
      <c r="B1112" s="1541"/>
      <c r="C1112"/>
      <c r="D1112" s="6590"/>
      <c r="E1112" s="6590"/>
      <c r="F1112" s="6591">
        <v>5.6</v>
      </c>
      <c r="G1112" s="6592"/>
      <c r="H1112" s="6593">
        <f>BV1112</f>
        <v/>
      </c>
      <c r="I1112" s="6593">
        <f>BW1112</f>
        <v/>
      </c>
      <c r="J1112" s="6594" t="inlineStr">
        <is>
          <t>BT</t>
        </is>
      </c>
      <c r="K1112" s="6594" t="inlineStr">
        <is>
          <t>2.4 GHz</t>
        </is>
      </c>
      <c r="L1112" s="6595"/>
      <c r="M1112" s="6797"/>
      <c r="N1112" s="6596"/>
      <c r="O1112" s="6597"/>
      <c r="P1112" s="6597"/>
      <c r="Q1112" s="6597"/>
      <c r="R1112" s="6597"/>
      <c r="S1112" s="6593"/>
      <c r="T1112" s="130">
        <v>39</v>
      </c>
      <c r="U1112" s="6593">
        <v>2440</v>
      </c>
      <c r="V1112" s="6596"/>
      <c r="W1112" s="6598"/>
      <c r="X1112" s="6596"/>
      <c r="Y1112" s="6596"/>
      <c r="Z1112" s="6596"/>
      <c r="AA1112" s="6595"/>
      <c r="AB1112" s="6595"/>
      <c r="AC1112" s="6599">
        <f>IF(OR(BX1112="Close to Ear",BX1112="Close to Head"),"Head",IF(BX1112="Extremity","Extremity","Body"))</f>
        <v/>
      </c>
      <c r="AD1112" s="6600">
        <f>CA1112</f>
        <v/>
      </c>
      <c r="AE1112" s="6594">
        <f>CB1112</f>
        <v/>
      </c>
      <c r="AF1112" s="6595"/>
      <c r="AG1112" s="6601">
        <f>IF(OR(AZ1112="",BA1112=""),"N/A",IF(DC1112="Pass","P","F"))</f>
        <v/>
      </c>
      <c r="AH1112" s="6602"/>
      <c r="AI1112" s="6602"/>
      <c r="AJ1112" s="6602"/>
      <c r="AK1112" s="6596"/>
      <c r="AL1112" s="6595"/>
      <c r="AM1112" s="6596"/>
      <c r="AN1112" s="6596"/>
      <c r="AO1112" s="6603"/>
      <c r="AP1112" s="6603"/>
      <c r="AQ1112" s="6603"/>
      <c r="AR1112" s="6603"/>
      <c r="AS1112" s="6603"/>
      <c r="AT1112" s="6604">
        <f>IF(AC1112="Extremity",IF(CG1112="","",CG1112),"")</f>
        <v/>
      </c>
      <c r="AU1112" s="6604">
        <f>IF(AC1112="Extremity",IF(CH1112="","",CH1112),"")</f>
        <v/>
      </c>
      <c r="AV1112" s="6605">
        <f>IF(AC1112="Extremity","",IF(CE1112="","",CE1112))</f>
        <v/>
      </c>
      <c r="AW1112" s="6605">
        <f>IF(AD1112="Extremity","",IF(CF1112="","",CF1112))</f>
        <v/>
      </c>
      <c r="AX1112" s="6598">
        <f>DL1112</f>
        <v/>
      </c>
      <c r="AY1112" s="6598">
        <f>DQ1112</f>
        <v/>
      </c>
      <c r="AZ1112" s="6606">
        <f>IF(AC1112="Extremity",IF(DA1112="","",DA1112),"")</f>
        <v/>
      </c>
      <c r="BA1112" s="6607">
        <f>IF(AC1112="Extremity","",IF(CT1112="","",CT1112))</f>
        <v/>
      </c>
      <c r="BB1112" s="6598">
        <f>IF(AC1112="Extremity",IF(DB1112="","",DB1112),"")</f>
        <v/>
      </c>
      <c r="BC1112" s="6605">
        <f>IF(AC1112="Extremity","",IF(CZ1112="","",CZ1112))</f>
        <v/>
      </c>
      <c r="BD1112" s="6598">
        <f>DD1112</f>
        <v/>
      </c>
      <c r="BE1112" s="6608">
        <f>DE1112</f>
        <v/>
      </c>
      <c r="BF1112" s="6609">
        <f>DF1112*60</f>
        <v/>
      </c>
      <c r="BG1112" s="6610">
        <f>BE1112</f>
        <v/>
      </c>
      <c r="BH1112" s="6609">
        <f>DG1112*60</f>
        <v/>
      </c>
      <c r="BI1112" s="6609">
        <f>DH1112</f>
        <v/>
      </c>
      <c r="BJ1112" s="6611"/>
      <c r="BK1112" s="6612">
        <f>Overview!$E$7</f>
        <v/>
      </c>
      <c r="BL1112" s="6611"/>
      <c r="BM1112" s="6609">
        <f>DI1112</f>
        <v/>
      </c>
      <c r="BN1112" s="6612">
        <f>Overview!$P$153</f>
        <v/>
      </c>
      <c r="BO1112" s="6611" t="inlineStr">
        <is>
          <t>Modo: BR/EDR</t>
        </is>
      </c>
      <c r="BP1112" s="6611"/>
      <c r="BQ1112" s="6595"/>
      <c r="BR1112" s="6613"/>
      <c r="BS1112" s="1541"/>
      <c r="BT1112" s="1978" t="inlineStr">
        <is>
          <t>BT</t>
        </is>
      </c>
      <c r="BU1112" s="1979" t="inlineStr">
        <is>
          <t>2.4 GHz</t>
        </is>
      </c>
      <c r="BV1112" s="632">
        <f>Overview!$H$28</f>
        <v/>
      </c>
      <c r="BW1112" s="2010"/>
      <c r="BX1112" s="1978" t="inlineStr">
        <is>
          <t>Close to ear</t>
        </is>
      </c>
      <c r="BY1112" s="6717"/>
      <c r="BZ1112" s="2011"/>
      <c r="CA1112" s="6717" t="str">
        <f>CONCATENATE(CA1108," - Battery check 2")</f>
        <v>TBD - Battery check 2</v>
      </c>
      <c r="CB1112" s="200"/>
      <c r="CC1112" s="6718">
        <f>IF(COUNT('Conducted BT-Custom'!$AH$3:$AH$7)=0,39,INDEX('Conducted BT-Custom'!$T$3:$T$7,MATCH(MAX('Conducted BT-Custom'!$AH$3:$AH$7),'Conducted BT-Custom'!$AH$3:$AH$7,0)))</f>
        <v>39</v>
      </c>
      <c r="CD1112" s="6718">
        <f>IF(COUNT('Conducted BT-Custom'!$AH$3:$AH$7)=0,2440,INDEX('Conducted BT-Custom'!$U$3:$U$7,MATCH(MAX('Conducted BT-Custom'!$AH$3:$AH$7),'Conducted BT-Custom'!$AH$3:$AH$7,0)))</f>
        <v>2440</v>
      </c>
      <c r="CE1112" s="7251"/>
      <c r="CF1112" s="7237"/>
      <c r="CG1112" s="6911"/>
      <c r="CH1112" s="7250"/>
      <c r="CI1112" s="225">
        <f>BY1112</f>
        <v/>
      </c>
      <c r="CJ1112" s="237">
        <f>BZ1112</f>
        <v/>
      </c>
      <c r="CK1112" s="223">
        <f>CA1112</f>
        <v/>
      </c>
      <c r="CL1112" s="237">
        <f>CC1112</f>
        <v/>
      </c>
      <c r="CM1112" s="394">
        <f>CD1112</f>
        <v/>
      </c>
      <c r="CN1112" s="1966"/>
      <c r="CO1112" s="1967"/>
      <c r="CP1112" s="6833"/>
      <c r="CQ1112" s="446"/>
      <c r="CR1112" s="6930"/>
      <c r="CS1112" s="446"/>
      <c r="CT1112" s="867"/>
      <c r="CU1112" s="224">
        <f>BY1112</f>
        <v/>
      </c>
      <c r="CV1112" s="237">
        <f>BZ1112</f>
        <v/>
      </c>
      <c r="CW1112" s="237">
        <f>CA1112</f>
        <v/>
      </c>
      <c r="CX1112" s="224">
        <f>CC1112</f>
        <v/>
      </c>
      <c r="CY1112" s="237">
        <f>CD1112</f>
        <v/>
      </c>
      <c r="CZ1112" s="7475">
        <f>IF(COUNTIF(Overview!K12:K14,TRUE)&gt;0,1.6,IF(COUNTIF(Overview!L12:L14,TRUE)&gt;0,8,0))</f>
        <v/>
      </c>
      <c r="DA1112" s="1876"/>
      <c r="DB1112" s="7485"/>
      <c r="DC1112" s="844">
        <f>IF(CT1112="","",IF(CT1112&gt;CZ1112,"Fail","Pass"))</f>
        <v/>
      </c>
      <c r="DD1112" s="868"/>
      <c r="DE1112" s="1565">
        <f>MyTimestamp(DC1112)</f>
        <v/>
      </c>
      <c r="DF1112" s="1531">
        <f>IF(COUNT(CE1112:CH1112)=1,15,IF(COUNT(CE1112:CH1112)=0,0,30))</f>
        <v/>
      </c>
      <c r="DG1112" s="1532">
        <f>IF(DF1112=0,0,2)</f>
        <v/>
      </c>
      <c r="DH1112" s="1877"/>
      <c r="DI1112" s="1877"/>
      <c r="DJ1112" s="1863"/>
      <c r="DK1112" s="1878"/>
      <c r="DL1112" s="1574">
        <f>10^(CN1112/20)*100-100</f>
        <v/>
      </c>
      <c r="DM1112" s="1266"/>
      <c r="DN1112" s="6719"/>
      <c r="DO1112" s="1290"/>
      <c r="DP1112" s="1290"/>
      <c r="DQ1112" s="1283"/>
      <c r="DR1112" s="1541"/>
      <c r="DS1112" s="1541"/>
      <c r="DT1112" s="1541"/>
      <c r="DU1112" s="1541"/>
      <c r="DV1112" s="1541"/>
      <c r="DW1112" s="1541"/>
      <c r="DX1112" s="1541"/>
      <c r="DY1112" s="1541"/>
      <c r="DZ1112" s="1541"/>
      <c r="EA1112" s="1541"/>
      <c r="EB1112" s="1541"/>
      <c r="EC1112" s="1541"/>
      <c r="ED1112" s="1541"/>
      <c r="EE1112" s="1541"/>
      <c r="EF1112" s="1541"/>
      <c r="EG1112" s="1541"/>
      <c r="EH1112" s="1541"/>
      <c r="EI1112" s="1541"/>
      <c r="EJ1112" s="1541"/>
      <c r="EK1112" s="1541"/>
      <c r="EL1112" s="1541"/>
      <c r="EM1112" s="1541"/>
      <c r="EN1112" s="1541"/>
      <c r="EO1112" s="1541"/>
      <c r="EP1112" s="1541"/>
      <c r="EQ1112" s="1541"/>
      <c r="ER1112" s="1541"/>
      <c r="ES1112" s="1541"/>
      <c r="ET1112" s="1541"/>
      <c r="EU1112" s="1541"/>
      <c r="EV1112" s="1541"/>
    </row>
    <row r="1113" ht="15" x14ac:dyDescent="0.25">
      <c r="A1113" s="1541"/>
      <c r="B1113" s="1541"/>
      <c r="C1113"/>
      <c r="D1113" s="1486"/>
      <c r="E1113" s="1486"/>
      <c r="F1113" s="672">
        <v>5.6</v>
      </c>
      <c r="G1113" s="1497"/>
      <c r="H1113" s="130">
        <f>BV1113</f>
        <v/>
      </c>
      <c r="I1113" s="130">
        <f>BW1113</f>
        <v/>
      </c>
      <c r="J1113" s="1299" t="inlineStr">
        <is>
          <t>BT</t>
        </is>
      </c>
      <c r="K1113" s="1299" t="inlineStr">
        <is>
          <t>2.4 GHz</t>
        </is>
      </c>
      <c r="L1113" s="115"/>
      <c r="M1113" s="130"/>
      <c r="N1113" s="119"/>
      <c r="O1113" s="131"/>
      <c r="P1113" s="6597"/>
      <c r="Q1113" s="131"/>
      <c r="R1113" s="131"/>
      <c r="S1113" s="6593"/>
      <c r="T1113" s="130">
        <v>39</v>
      </c>
      <c r="U1113" s="6593">
        <v>2440</v>
      </c>
      <c r="V1113" s="119"/>
      <c r="W1113" s="1305"/>
      <c r="X1113" s="119"/>
      <c r="Y1113" s="119"/>
      <c r="Z1113" s="119"/>
      <c r="AA1113" s="115"/>
      <c r="AB1113" s="115"/>
      <c r="AC1113" s="1300">
        <f>IF(OR(BX1113="Close to Ear",BX1113="Close to Head"),"Head",IF(BX1113="Extremity","Extremity","Body"))</f>
        <v/>
      </c>
      <c r="AD1113" s="1301">
        <f>CA1113</f>
        <v/>
      </c>
      <c r="AE1113" s="1299">
        <f>CB1113</f>
        <v/>
      </c>
      <c r="AF1113" s="115"/>
      <c r="AG1113" s="1302">
        <f>IF(OR(AZ1113="",BA1113=""),"N/A",IF(DC1113="Pass","P","F"))</f>
        <v/>
      </c>
      <c r="AH1113" s="129"/>
      <c r="AI1113" s="129"/>
      <c r="AJ1113" s="129"/>
      <c r="AK1113" s="119"/>
      <c r="AL1113" s="115"/>
      <c r="AM1113" s="119"/>
      <c r="AN1113" s="119"/>
      <c r="AO1113" s="692"/>
      <c r="AP1113" s="692"/>
      <c r="AQ1113" s="692"/>
      <c r="AR1113" s="692"/>
      <c r="AS1113" s="692"/>
      <c r="AT1113" s="1303">
        <f>IF(AC1113="Extremity",IF(CG1113="","",CG1113),"")</f>
        <v/>
      </c>
      <c r="AU1113" s="1303">
        <f>IF(AC1113="Extremity",IF(CH1113="","",CH1113),"")</f>
        <v/>
      </c>
      <c r="AV1113" s="1304">
        <f>IF(AC1113="Extremity","",IF(CE1113="","",CE1113))</f>
        <v/>
      </c>
      <c r="AW1113" s="1304">
        <f>IF(AD1113="Extremity","",IF(CF1113="","",CF1113))</f>
        <v/>
      </c>
      <c r="AX1113" s="1305">
        <f>DL1113</f>
        <v/>
      </c>
      <c r="AY1113" s="1305">
        <f>DQ1113</f>
        <v/>
      </c>
      <c r="AZ1113" s="3377">
        <f>IF(AC1113="Extremity",IF(DA1113="","",DA1113),"")</f>
        <v/>
      </c>
      <c r="BA1113" s="3378">
        <f>IF(AC1113="Extremity","",IF(CT1113="","",CT1113))</f>
        <v/>
      </c>
      <c r="BB1113" s="1305">
        <f>IF(AC1113="Extremity",IF(DB1113="","",DB1113),"")</f>
        <v/>
      </c>
      <c r="BC1113" s="1304">
        <f>IF(AC1113="Extremity","",IF(CZ1113="","",CZ1113))</f>
        <v/>
      </c>
      <c r="BD1113" s="1305">
        <f>DD1113</f>
        <v/>
      </c>
      <c r="BE1113" s="132">
        <f>DE1113</f>
        <v/>
      </c>
      <c r="BF1113" s="133">
        <f>DF1113*60</f>
        <v/>
      </c>
      <c r="BG1113" s="121">
        <f>BE1113</f>
        <v/>
      </c>
      <c r="BH1113" s="133">
        <f>DG1113*60</f>
        <v/>
      </c>
      <c r="BI1113" s="133">
        <f>DH1113</f>
        <v/>
      </c>
      <c r="BJ1113" s="117"/>
      <c r="BK1113" s="812">
        <f>Overview!$E$7</f>
        <v/>
      </c>
      <c r="BL1113" s="117"/>
      <c r="BM1113" s="834">
        <f>DI1113</f>
        <v/>
      </c>
      <c r="BN1113" s="812">
        <f>Overview!$P$153</f>
        <v/>
      </c>
      <c r="BO1113" s="117" t="inlineStr">
        <is>
          <t>Modo: BR/EDR</t>
        </is>
      </c>
      <c r="BP1113" s="117"/>
      <c r="BQ1113" s="115"/>
      <c r="BR1113" s="1478"/>
      <c r="BS1113" s="1541"/>
      <c r="BT1113" s="1978" t="inlineStr">
        <is>
          <t>BT</t>
        </is>
      </c>
      <c r="BU1113" s="1979" t="inlineStr">
        <is>
          <t>2.4 GHz</t>
        </is>
      </c>
      <c r="BV1113" s="632">
        <f>Overview!$H$28</f>
        <v/>
      </c>
      <c r="BW1113" s="2010"/>
      <c r="BX1113" s="2005" t="inlineStr">
        <is>
          <t>Body</t>
        </is>
      </c>
      <c r="BY1113" s="1250"/>
      <c r="BZ1113" s="2011"/>
      <c r="CA1113" s="1996" t="inlineStr">
        <is>
          <t>Front Face</t>
        </is>
      </c>
      <c r="CB1113" s="1959">
        <v>5</v>
      </c>
      <c r="CC1113" s="1258">
        <f>IF(COUNT('Conducted BT-Custom'!$AH$3:$AH$7)=0,39,INDEX('Conducted BT-Custom'!$T$3:$T$7,MATCH(MAX('Conducted BT-Custom'!$AH$3:$AH$7),'Conducted BT-Custom'!$AH$3:$AH$7,0)))</f>
        <v>39</v>
      </c>
      <c r="CD1113" s="1258">
        <f>IF(COUNT('Conducted BT-Custom'!$AH$3:$AH$7)=0,2440,INDEX('Conducted BT-Custom'!$U$3:$U$7,MATCH(MAX('Conducted BT-Custom'!$AH$3:$AH$7),'Conducted BT-Custom'!$AH$3:$AH$7,0)))</f>
        <v>2440</v>
      </c>
      <c r="CE1113" s="7233"/>
      <c r="CF1113" s="7243"/>
      <c r="CG1113" s="6911"/>
      <c r="CH1113" s="7255"/>
      <c r="CI1113" s="225">
        <f>BY1113</f>
        <v/>
      </c>
      <c r="CJ1113" s="237">
        <f>BZ1113</f>
        <v/>
      </c>
      <c r="CK1113" s="223">
        <f>CA1113</f>
        <v/>
      </c>
      <c r="CL1113" s="237">
        <f>CC1113</f>
        <v/>
      </c>
      <c r="CM1113" s="394">
        <f>CD1113</f>
        <v/>
      </c>
      <c r="CN1113" s="1962"/>
      <c r="CO1113" s="1967"/>
      <c r="CP1113" s="891">
        <f>IF(CF1113=""," ",IF(ABS(CE1113-CF1113)&lt;=0.1,"Valid","Not valid"))</f>
        <v/>
      </c>
      <c r="CQ1113" s="892">
        <f> IF(CE1113="","",IF(AND(CE1113&lt;&gt;"",CF1113=""),IF(CE1113&gt;=0.8,"Medir+Sig Max","No"),IF(CF1113&lt;&gt;"",IF(CF1113&gt;=0.8,"Medir+Sig Max","No"),"")))</f>
        <v/>
      </c>
      <c r="CR1113" s="7224"/>
      <c r="CS1113" s="892"/>
      <c r="CT1113" s="219">
        <f>IF(CO1113="",IF(AND(CE1113="",CF1113=""),"",IF(CF1113="",IF(DQ1113&gt;1,ROUND(DQ1113*CE1113,3),CE1113),IF(DQ1113&gt;1,ROUND(DQ1113*CF1113,3),CF1113))),IF(AND(CE1113="",CF1113=""),"",IF(CF1113="",IF(DQ1113&gt;1,ROUND(DQ1113*CE1113*(1/(CO1113)),3),CE1113*(1/(CO1113))),IF(DQ1113&gt;1,ROUND(DQ1113*CF1113*(1/(CO1113)),3),CF1113*(1/(CO1113))))))</f>
        <v/>
      </c>
      <c r="CU1113" s="224">
        <f>BY1113</f>
        <v/>
      </c>
      <c r="CV1113" s="237">
        <f>BZ1113</f>
        <v/>
      </c>
      <c r="CW1113" s="237">
        <f>CA1113</f>
        <v/>
      </c>
      <c r="CX1113" s="224">
        <f>CC1113</f>
        <v/>
      </c>
      <c r="CY1113" s="237">
        <f>CD1113</f>
        <v/>
      </c>
      <c r="CZ1113" s="7476">
        <f>IF(COUNTIF(Overview!K12:K14,TRUE)&gt;0,1.6,IF(COUNTIF(Overview!L12:L14,TRUE)&gt;0,8,0))</f>
        <v/>
      </c>
      <c r="DA1113" s="1667">
        <f>IF(AND(CG1113="",CH1113=""),"",IF(CH1113="",IF(DQ1113&gt;'SAR FCC-ISED'!DR1113,ROUND((DQ1113*CG1113)/'SAR FCC-ISED'!DR1113,3),CG1113),IF(DQ1113&gt;'SAR FCC-ISED'!DR1113,ROUND((DQ1113*CH1113)/'SAR FCC-ISED'!DR1113,3),CH1113)))</f>
        <v/>
      </c>
      <c r="DB1113" s="7482"/>
      <c r="DC1113" s="844">
        <f>IF(CT1113="","",IF(CT1113&gt;CZ1113,"Fail","Pass"))</f>
        <v/>
      </c>
      <c r="DD1113" s="399"/>
      <c r="DE1113" s="1565">
        <f>MyTimestamp(DC1113)</f>
        <v/>
      </c>
      <c r="DF1113" s="1531">
        <f>IF(COUNT(CE1113:CH1113)=1,15,IF(COUNT(CE1113:CH1113)=0,0,30))</f>
        <v/>
      </c>
      <c r="DG1113" s="1532">
        <f>IF(DF1113=0,0,2)</f>
        <v/>
      </c>
      <c r="DH1113" s="1862"/>
      <c r="DI1113" s="1862"/>
      <c r="DJ1113" s="1863"/>
      <c r="DK1113" s="1782"/>
      <c r="DL1113" s="1574">
        <f>10^(CN1113/20)*100-100</f>
        <v/>
      </c>
      <c r="DM1113" s="1257"/>
      <c r="DN1113" s="1289"/>
      <c r="DO1113" s="1289">
        <f>IF(DM1113="","",10^(DM1113/10))</f>
        <v/>
      </c>
      <c r="DP1113" s="1289">
        <f>IF(ISNUMBER(DN1113)=FALSE,"",10^(DN1113/10))</f>
        <v/>
      </c>
      <c r="DQ1113" s="1573">
        <f>IF(AND(ISNUMBER(DO1113),ISNUMBER(DP1113)),IF(DO1113/DP1113&gt;1,ROUND((DO1113)/DP1113,3),1),1)</f>
        <v/>
      </c>
      <c r="DR1113" s="1541"/>
      <c r="DS1113" s="1541"/>
      <c r="DT1113" s="1541"/>
      <c r="DU1113" s="1541"/>
      <c r="DV1113" s="1541"/>
      <c r="DW1113" s="1541"/>
      <c r="DX1113" s="1541"/>
      <c r="DY1113" s="1541"/>
      <c r="DZ1113" s="1541"/>
      <c r="EA1113" s="1541"/>
      <c r="EB1113" s="1541"/>
      <c r="EC1113" s="1541"/>
      <c r="ED1113" s="1541"/>
      <c r="EE1113" s="1541"/>
      <c r="EF1113" s="1541"/>
      <c r="EG1113" s="1541"/>
      <c r="EH1113" s="1541"/>
      <c r="EI1113" s="1541"/>
      <c r="EJ1113" s="1541"/>
      <c r="EK1113" s="1541"/>
      <c r="EL1113" s="1541"/>
      <c r="EM1113" s="1541"/>
      <c r="EN1113" s="1541"/>
      <c r="EO1113" s="1541"/>
      <c r="EP1113" s="1541"/>
      <c r="EQ1113" s="1541"/>
      <c r="ER1113" s="1541"/>
      <c r="ES1113" s="1541"/>
      <c r="ET1113" s="1541"/>
      <c r="EU1113" s="1541"/>
      <c r="EV1113" s="1541"/>
    </row>
    <row r="1114" ht="15" x14ac:dyDescent="0.25">
      <c r="A1114" s="1541"/>
      <c r="B1114" s="1541"/>
      <c r="C1114"/>
      <c r="D1114" s="1486"/>
      <c r="E1114" s="1486"/>
      <c r="F1114" s="672">
        <v>5.6</v>
      </c>
      <c r="G1114" s="1497"/>
      <c r="H1114" s="130">
        <f>BV1114</f>
        <v/>
      </c>
      <c r="I1114" s="130">
        <f>BW1114</f>
        <v/>
      </c>
      <c r="J1114" s="1299" t="inlineStr">
        <is>
          <t>BT</t>
        </is>
      </c>
      <c r="K1114" s="1299" t="inlineStr">
        <is>
          <t>2.4 GHz</t>
        </is>
      </c>
      <c r="L1114" s="115"/>
      <c r="M1114" s="130"/>
      <c r="N1114" s="119"/>
      <c r="O1114" s="131"/>
      <c r="P1114" s="6597"/>
      <c r="Q1114" s="131"/>
      <c r="R1114" s="131"/>
      <c r="S1114" s="6593"/>
      <c r="T1114" s="130">
        <v>39</v>
      </c>
      <c r="U1114" s="6593">
        <v>2440</v>
      </c>
      <c r="V1114" s="119"/>
      <c r="W1114" s="1305"/>
      <c r="X1114" s="119"/>
      <c r="Y1114" s="119"/>
      <c r="Z1114" s="119"/>
      <c r="AA1114" s="115"/>
      <c r="AB1114" s="115"/>
      <c r="AC1114" s="1300">
        <f>IF(OR(BX1114="Close to Ear",BX1114="Close to Head"),"Head",IF(BX1114="Extremity","Extremity","Body"))</f>
        <v/>
      </c>
      <c r="AD1114" s="1301">
        <f>CA1114</f>
        <v/>
      </c>
      <c r="AE1114" s="1299">
        <f>CB1114</f>
        <v/>
      </c>
      <c r="AF1114" s="115"/>
      <c r="AG1114" s="1302">
        <f>IF(OR(AZ1114="",BA1114=""),"N/A",IF(DC1114="Pass","P","F"))</f>
        <v/>
      </c>
      <c r="AH1114" s="129"/>
      <c r="AI1114" s="129"/>
      <c r="AJ1114" s="129"/>
      <c r="AK1114" s="119"/>
      <c r="AL1114" s="115"/>
      <c r="AM1114" s="119"/>
      <c r="AN1114" s="119"/>
      <c r="AO1114" s="692"/>
      <c r="AP1114" s="692"/>
      <c r="AQ1114" s="692"/>
      <c r="AR1114" s="692"/>
      <c r="AS1114" s="692"/>
      <c r="AT1114" s="1303">
        <f>IF(AC1114="Extremity",IF(CG1114="","",CG1114),"")</f>
        <v/>
      </c>
      <c r="AU1114" s="1303">
        <f>IF(AC1114="Extremity",IF(CH1114="","",CH1114),"")</f>
        <v/>
      </c>
      <c r="AV1114" s="1304">
        <f>IF(AC1114="Extremity","",IF(CE1114="","",CE1114))</f>
        <v/>
      </c>
      <c r="AW1114" s="1304">
        <f>IF(AD1114="Extremity","",IF(CF1114="","",CF1114))</f>
        <v/>
      </c>
      <c r="AX1114" s="1305">
        <f>DL1114</f>
        <v/>
      </c>
      <c r="AY1114" s="1305">
        <f>DQ1114</f>
        <v/>
      </c>
      <c r="AZ1114" s="3377">
        <f>IF(AC1114="Extremity",IF(DA1114="","",DA1114),"")</f>
        <v/>
      </c>
      <c r="BA1114" s="3378">
        <f>IF(AC1114="Extremity","",IF(CT1114="","",CT1114))</f>
        <v/>
      </c>
      <c r="BB1114" s="1305">
        <f>IF(AC1114="Extremity",IF(DB1114="","",DB1114),"")</f>
        <v/>
      </c>
      <c r="BC1114" s="1304">
        <f>IF(AC1114="Extremity","",IF(CZ1114="","",CZ1114))</f>
        <v/>
      </c>
      <c r="BD1114" s="1305">
        <f>DD1114</f>
        <v/>
      </c>
      <c r="BE1114" s="132">
        <f>DE1114</f>
        <v/>
      </c>
      <c r="BF1114" s="133">
        <f>DF1114*60</f>
        <v/>
      </c>
      <c r="BG1114" s="121">
        <f>BE1114</f>
        <v/>
      </c>
      <c r="BH1114" s="133">
        <f>DG1114*60</f>
        <v/>
      </c>
      <c r="BI1114" s="133">
        <f>DH1114</f>
        <v/>
      </c>
      <c r="BJ1114" s="117"/>
      <c r="BK1114" s="812">
        <f>Overview!$E$7</f>
        <v/>
      </c>
      <c r="BL1114" s="117"/>
      <c r="BM1114" s="834">
        <f>DI1114</f>
        <v/>
      </c>
      <c r="BN1114" s="812">
        <f>Overview!$P$153</f>
        <v/>
      </c>
      <c r="BO1114" s="117" t="inlineStr">
        <is>
          <t>Modo: BR/EDR</t>
        </is>
      </c>
      <c r="BP1114" s="117"/>
      <c r="BQ1114" s="115"/>
      <c r="BR1114" s="1478"/>
      <c r="BS1114" s="1541"/>
      <c r="BT1114" s="1978" t="inlineStr">
        <is>
          <t>BT</t>
        </is>
      </c>
      <c r="BU1114" s="1979" t="inlineStr">
        <is>
          <t>2.4 GHz</t>
        </is>
      </c>
      <c r="BV1114" s="632">
        <f>Overview!$H$28</f>
        <v/>
      </c>
      <c r="BW1114" s="2010"/>
      <c r="BX1114" s="1978" t="inlineStr">
        <is>
          <t>Body</t>
        </is>
      </c>
      <c r="BY1114" s="959"/>
      <c r="BZ1114" s="2011"/>
      <c r="CA1114" s="1997" t="inlineStr">
        <is>
          <t>Back Face</t>
        </is>
      </c>
      <c r="CB1114" s="200">
        <v>5</v>
      </c>
      <c r="CC1114" s="1258">
        <f>IF(COUNT('Conducted BT-Custom'!$AH$3:$AH$7)=0,39,INDEX('Conducted BT-Custom'!$T$3:$T$7,MATCH(MAX('Conducted BT-Custom'!$AH$3:$AH$7),'Conducted BT-Custom'!$AH$3:$AH$7,0)))</f>
        <v>39</v>
      </c>
      <c r="CD1114" s="1258">
        <f>IF(COUNT('Conducted BT-Custom'!$AH$3:$AH$7)=0,2440,INDEX('Conducted BT-Custom'!$U$3:$U$7,MATCH(MAX('Conducted BT-Custom'!$AH$3:$AH$7),'Conducted BT-Custom'!$AH$3:$AH$7,0)))</f>
        <v>2440</v>
      </c>
      <c r="CE1114" s="7254"/>
      <c r="CF1114" s="7237"/>
      <c r="CG1114" s="6911"/>
      <c r="CH1114" s="7255"/>
      <c r="CI1114" s="225">
        <f>BY1114</f>
        <v/>
      </c>
      <c r="CJ1114" s="237">
        <f>BZ1114</f>
        <v/>
      </c>
      <c r="CK1114" s="223">
        <f>CA1114</f>
        <v/>
      </c>
      <c r="CL1114" s="237">
        <f>CC1114</f>
        <v/>
      </c>
      <c r="CM1114" s="394">
        <f>CD1114</f>
        <v/>
      </c>
      <c r="CN1114" s="1966"/>
      <c r="CO1114" s="1967"/>
      <c r="CP1114" s="7214">
        <f>IF(CF1114=""," ",IF(ABS(CE1114-CF1114)&lt;=0.1,"Valid","Not valid"))</f>
        <v/>
      </c>
      <c r="CQ1114" s="1674">
        <f> IF(CE1114="","",IF(AND(CE1114&lt;&gt;"",CF1114=""),IF(CE1114&gt;=0.8,"Medir+Sig Max","No"),IF(CF1114&lt;&gt;"",IF(CF1114&gt;=0.8,"Medir+Sig Max","No"),"")))</f>
        <v/>
      </c>
      <c r="CR1114" s="6927"/>
      <c r="CS1114" s="1674"/>
      <c r="CT1114" s="220">
        <f>IF(CO1114="",IF(AND(CE1114="",CF1114=""),"",IF(CF1114="",IF(DQ1114&gt;1,ROUND(DQ1114*CE1114,3),CE1114),IF(DQ1114&gt;1,ROUND(DQ1114*CF1114,3),CF1114))),IF(AND(CE1114="",CF1114=""),"",IF(CF1114="",IF(DQ1114&gt;1,ROUND(DQ1114*CE1114*(1/(CO1114)),3),CE1114*(1/(CO1114))),IF(DQ1114&gt;1,ROUND(DQ1114*CF1114*(1/(CO1114)),3),CF1114*(1/(CO1114))))))</f>
        <v/>
      </c>
      <c r="CU1114" s="224">
        <f>BY1114</f>
        <v/>
      </c>
      <c r="CV1114" s="237">
        <f>BZ1114</f>
        <v/>
      </c>
      <c r="CW1114" s="237">
        <f>CA1114</f>
        <v/>
      </c>
      <c r="CX1114" s="224">
        <f>CC1114</f>
        <v/>
      </c>
      <c r="CY1114" s="237">
        <f>CD1114</f>
        <v/>
      </c>
      <c r="CZ1114" s="7474">
        <f>IF(COUNTIF(Overview!K12:K14,TRUE)&gt;0,1.6,IF(COUNTIF(Overview!L12:L14,TRUE)&gt;0,8,0))</f>
        <v/>
      </c>
      <c r="DA1114" s="1666">
        <f>IF(AND(CG1114="",CH1114=""),"",IF(CH1114="",IF(DQ1114&gt;'SAR FCC-ISED'!DR1114,ROUND((DQ1114*CG1114)/'SAR FCC-ISED'!DR1114,3),CG1114),IF(DQ1114&gt;'SAR FCC-ISED'!DR1114,ROUND((DQ1114*CH1114)/'SAR FCC-ISED'!DR1114,3),CH1114)))</f>
        <v/>
      </c>
      <c r="DB1114" s="7483"/>
      <c r="DC1114" s="844">
        <f>IF(CT1114="","",IF(CT1114&gt;CZ1114,"Fail","Pass"))</f>
        <v/>
      </c>
      <c r="DD1114" s="402"/>
      <c r="DE1114" s="1565">
        <f>MyTimestamp(DC1114)</f>
        <v/>
      </c>
      <c r="DF1114" s="1531">
        <f>IF(COUNT(CE1114:CH1114)=1,15,IF(COUNT(CE1114:CH1114)=0,0,30))</f>
        <v/>
      </c>
      <c r="DG1114" s="1532">
        <f>IF(DF1114=0,0,2)</f>
        <v/>
      </c>
      <c r="DH1114" s="1866"/>
      <c r="DI1114" s="1866"/>
      <c r="DJ1114" s="1863"/>
      <c r="DK1114" s="1789"/>
      <c r="DL1114" s="1574">
        <f>10^(CN1114/20)*100-100</f>
        <v/>
      </c>
      <c r="DM1114" s="634"/>
      <c r="DN1114" s="1290"/>
      <c r="DO1114" s="1290">
        <f>IF(DM1114="","",10^(DM1114/10))</f>
        <v/>
      </c>
      <c r="DP1114" s="1290">
        <f>IF(ISNUMBER(DN1114)=FALSE,"",10^(DN1114/10))</f>
        <v/>
      </c>
      <c r="DQ1114" s="1574">
        <f>IF(AND(ISNUMBER(DO1114),ISNUMBER(DP1114)),IF(DO1114/DP1114&gt;1,ROUND((DO1114)/DP1114,3),1),1)</f>
        <v/>
      </c>
      <c r="DR1114" s="1541"/>
      <c r="DS1114" s="1541"/>
      <c r="DT1114" s="1541"/>
      <c r="DU1114" s="1541"/>
      <c r="DV1114" s="1541"/>
      <c r="DW1114" s="1541"/>
      <c r="DX1114" s="1541"/>
      <c r="DY1114" s="1541"/>
      <c r="DZ1114" s="1541"/>
      <c r="EA1114" s="1541"/>
      <c r="EB1114" s="1541"/>
      <c r="EC1114" s="1541"/>
      <c r="ED1114" s="1541"/>
      <c r="EE1114" s="1541"/>
      <c r="EF1114" s="1541"/>
      <c r="EG1114" s="1541"/>
      <c r="EH1114" s="1541"/>
      <c r="EI1114" s="1541"/>
      <c r="EJ1114" s="1541"/>
      <c r="EK1114" s="1541"/>
      <c r="EL1114" s="1541"/>
      <c r="EM1114" s="1541"/>
      <c r="EN1114" s="1541"/>
      <c r="EO1114" s="1541"/>
      <c r="EP1114" s="1541"/>
      <c r="EQ1114" s="1541"/>
      <c r="ER1114" s="1541"/>
      <c r="ES1114" s="1541"/>
      <c r="ET1114" s="1541"/>
      <c r="EU1114" s="1541"/>
      <c r="EV1114" s="1541"/>
    </row>
    <row r="1115" ht="15" x14ac:dyDescent="0.25">
      <c r="A1115" s="1541"/>
      <c r="B1115" s="1541"/>
      <c r="C1115"/>
      <c r="D1115" s="1486"/>
      <c r="E1115" s="1486"/>
      <c r="F1115" s="672">
        <v>5.6</v>
      </c>
      <c r="G1115" s="1497"/>
      <c r="H1115" s="130">
        <f>BV1115</f>
        <v/>
      </c>
      <c r="I1115" s="130">
        <f>BW1115</f>
        <v/>
      </c>
      <c r="J1115" s="1299" t="inlineStr">
        <is>
          <t>BT</t>
        </is>
      </c>
      <c r="K1115" s="1299" t="inlineStr">
        <is>
          <t>2.4 GHz</t>
        </is>
      </c>
      <c r="L1115" s="115"/>
      <c r="M1115" s="130"/>
      <c r="N1115" s="119"/>
      <c r="O1115" s="131"/>
      <c r="P1115" s="6597"/>
      <c r="Q1115" s="131"/>
      <c r="R1115" s="131"/>
      <c r="S1115" s="6593"/>
      <c r="T1115" s="130">
        <v>39</v>
      </c>
      <c r="U1115" s="6593">
        <v>2440</v>
      </c>
      <c r="V1115" s="119"/>
      <c r="W1115" s="1305"/>
      <c r="X1115" s="119"/>
      <c r="Y1115" s="119"/>
      <c r="Z1115" s="119"/>
      <c r="AA1115" s="115"/>
      <c r="AB1115" s="115"/>
      <c r="AC1115" s="1300">
        <f>IF(OR(BX1115="Close to Ear",BX1115="Close to Head"),"Head",IF(BX1115="Extremity","Extremity","Body"))</f>
        <v/>
      </c>
      <c r="AD1115" s="1301">
        <f>CA1115</f>
        <v/>
      </c>
      <c r="AE1115" s="1299">
        <f>CB1115</f>
        <v/>
      </c>
      <c r="AF1115" s="115"/>
      <c r="AG1115" s="1302">
        <f>IF(OR(AZ1115="",BA1115=""),"N/A",IF(DC1115="Pass","P","F"))</f>
        <v/>
      </c>
      <c r="AH1115" s="129"/>
      <c r="AI1115" s="129"/>
      <c r="AJ1115" s="129"/>
      <c r="AK1115" s="119"/>
      <c r="AL1115" s="115"/>
      <c r="AM1115" s="119"/>
      <c r="AN1115" s="119"/>
      <c r="AO1115" s="692"/>
      <c r="AP1115" s="692"/>
      <c r="AQ1115" s="692"/>
      <c r="AR1115" s="692"/>
      <c r="AS1115" s="692"/>
      <c r="AT1115" s="1303">
        <f>IF(AC1115="Extremity",IF(CG1115="","",CG1115),"")</f>
        <v/>
      </c>
      <c r="AU1115" s="1303">
        <f>IF(AC1115="Extremity",IF(CH1115="","",CH1115),"")</f>
        <v/>
      </c>
      <c r="AV1115" s="1304">
        <f>IF(AC1115="Extremity","",IF(CE1115="","",CE1115))</f>
        <v/>
      </c>
      <c r="AW1115" s="1304">
        <f>IF(AD1115="Extremity","",IF(CF1115="","",CF1115))</f>
        <v/>
      </c>
      <c r="AX1115" s="1305">
        <f>DL1115</f>
        <v/>
      </c>
      <c r="AY1115" s="1305">
        <f>DQ1115</f>
        <v/>
      </c>
      <c r="AZ1115" s="3377">
        <f>IF(AC1115="Extremity",IF(DA1115="","",DA1115),"")</f>
        <v/>
      </c>
      <c r="BA1115" s="3378">
        <f>IF(AC1115="Extremity","",IF(CT1115="","",CT1115))</f>
        <v/>
      </c>
      <c r="BB1115" s="1305">
        <f>IF(AC1115="Extremity",IF(DB1115="","",DB1115),"")</f>
        <v/>
      </c>
      <c r="BC1115" s="1304">
        <f>IF(AC1115="Extremity","",IF(CZ1115="","",CZ1115))</f>
        <v/>
      </c>
      <c r="BD1115" s="1305">
        <f>DD1115</f>
        <v/>
      </c>
      <c r="BE1115" s="132">
        <f>DE1115</f>
        <v/>
      </c>
      <c r="BF1115" s="133">
        <f>DF1115*60</f>
        <v/>
      </c>
      <c r="BG1115" s="121">
        <f>BE1115</f>
        <v/>
      </c>
      <c r="BH1115" s="133">
        <f>DG1115*60</f>
        <v/>
      </c>
      <c r="BI1115" s="133">
        <f>DH1115</f>
        <v/>
      </c>
      <c r="BJ1115" s="117"/>
      <c r="BK1115" s="812">
        <f>Overview!$E$7</f>
        <v/>
      </c>
      <c r="BL1115" s="117"/>
      <c r="BM1115" s="834">
        <f>DI1115</f>
        <v/>
      </c>
      <c r="BN1115" s="812">
        <f>Overview!$P$153</f>
        <v/>
      </c>
      <c r="BO1115" s="117" t="inlineStr">
        <is>
          <t>Modo: BR/EDR</t>
        </is>
      </c>
      <c r="BP1115" s="117"/>
      <c r="BQ1115" s="115"/>
      <c r="BR1115" s="1478"/>
      <c r="BS1115" s="1541"/>
      <c r="BT1115" s="1978" t="inlineStr">
        <is>
          <t>BT</t>
        </is>
      </c>
      <c r="BU1115" s="1979" t="inlineStr">
        <is>
          <t>2.4 GHz</t>
        </is>
      </c>
      <c r="BV1115" s="632">
        <f>Overview!$H$28</f>
        <v/>
      </c>
      <c r="BW1115" s="2010"/>
      <c r="BX1115" s="1978" t="inlineStr">
        <is>
          <t>Body</t>
        </is>
      </c>
      <c r="BY1115" s="632"/>
      <c r="BZ1115" s="2011"/>
      <c r="CA1115" s="1997" t="inlineStr">
        <is>
          <t>Left Edge</t>
        </is>
      </c>
      <c r="CB1115" s="200">
        <v>5</v>
      </c>
      <c r="CC1115" s="1258">
        <f>IF(COUNT('Conducted BT-Custom'!$AH$3:$AH$7)=0,39,INDEX('Conducted BT-Custom'!$T$3:$T$7,MATCH(MAX('Conducted BT-Custom'!$AH$3:$AH$7),'Conducted BT-Custom'!$AH$3:$AH$7,0)))</f>
        <v>39</v>
      </c>
      <c r="CD1115" s="1258">
        <f>IF(COUNT('Conducted BT-Custom'!$AH$3:$AH$7)=0,2440,INDEX('Conducted BT-Custom'!$U$3:$U$7,MATCH(MAX('Conducted BT-Custom'!$AH$3:$AH$7),'Conducted BT-Custom'!$AH$3:$AH$7,0)))</f>
        <v>2440</v>
      </c>
      <c r="CE1115" s="7254"/>
      <c r="CF1115" s="7237"/>
      <c r="CG1115" s="6911"/>
      <c r="CH1115" s="7255"/>
      <c r="CI1115" s="225">
        <f>BY1115</f>
        <v/>
      </c>
      <c r="CJ1115" s="237">
        <f>BZ1115</f>
        <v/>
      </c>
      <c r="CK1115" s="223">
        <f>CA1115</f>
        <v/>
      </c>
      <c r="CL1115" s="237">
        <f>CC1115</f>
        <v/>
      </c>
      <c r="CM1115" s="394">
        <f>CD1115</f>
        <v/>
      </c>
      <c r="CN1115" s="1966"/>
      <c r="CO1115" s="1967"/>
      <c r="CP1115" s="7214">
        <f>IF(CF1115=""," ",IF(ABS(CE1115-CF1115)&lt;=0.1,"Valid","Not valid"))</f>
        <v/>
      </c>
      <c r="CQ1115" s="1674">
        <f> IF(CE1115="","",IF(AND(CE1115&lt;&gt;"",CF1115=""),IF(CE1115&gt;=0.8,"Medir+Sig Max","No"),IF(CF1115&lt;&gt;"",IF(CF1115&gt;=0.8,"Medir+Sig Max","No"),"")))</f>
        <v/>
      </c>
      <c r="CR1115" s="6927"/>
      <c r="CS1115" s="1674"/>
      <c r="CT1115" s="220">
        <f>IF(CO1115="",IF(AND(CE1115="",CF1115=""),"",IF(CF1115="",IF(DQ1115&gt;1,ROUND(DQ1115*CE1115,3),CE1115),IF(DQ1115&gt;1,ROUND(DQ1115*CF1115,3),CF1115))),IF(AND(CE1115="",CF1115=""),"",IF(CF1115="",IF(DQ1115&gt;1,ROUND(DQ1115*CE1115*(1/(CO1115)),3),CE1115*(1/(CO1115))),IF(DQ1115&gt;1,ROUND(DQ1115*CF1115*(1/(CO1115)),3),CF1115*(1/(CO1115))))))</f>
        <v/>
      </c>
      <c r="CU1115" s="224">
        <f>BY1115</f>
        <v/>
      </c>
      <c r="CV1115" s="237">
        <f>BZ1115</f>
        <v/>
      </c>
      <c r="CW1115" s="237">
        <f>CA1115</f>
        <v/>
      </c>
      <c r="CX1115" s="224">
        <f>CC1115</f>
        <v/>
      </c>
      <c r="CY1115" s="237">
        <f>CD1115</f>
        <v/>
      </c>
      <c r="CZ1115" s="7474">
        <f>IF(COUNTIF(Overview!K12:K14,TRUE)&gt;0,1.6,IF(COUNTIF(Overview!L12:L14,TRUE)&gt;0,8,0))</f>
        <v/>
      </c>
      <c r="DA1115" s="1666">
        <f>IF(AND(CG1115="",CH1115=""),"",IF(CH1115="",IF(DQ1115&gt;'SAR FCC-ISED'!DR1115,ROUND((DQ1115*CG1115)/'SAR FCC-ISED'!DR1115,3),CG1115),IF(DQ1115&gt;'SAR FCC-ISED'!DR1115,ROUND((DQ1115*CH1115)/'SAR FCC-ISED'!DR1115,3),CH1115)))</f>
        <v/>
      </c>
      <c r="DB1115" s="7483"/>
      <c r="DC1115" s="844">
        <f>IF(CT1115="","",IF(CT1115&gt;CZ1115,"Fail","Pass"))</f>
        <v/>
      </c>
      <c r="DD1115" s="402"/>
      <c r="DE1115" s="1565">
        <f>MyTimestamp(DC1115)</f>
        <v/>
      </c>
      <c r="DF1115" s="1531">
        <f>IF(COUNT(CE1115:CH1115)=1,15,IF(COUNT(CE1115:CH1115)=0,0,30))</f>
        <v/>
      </c>
      <c r="DG1115" s="1532">
        <f>IF(DF1115=0,0,2)</f>
        <v/>
      </c>
      <c r="DH1115" s="1866"/>
      <c r="DI1115" s="1866"/>
      <c r="DJ1115" s="1863"/>
      <c r="DK1115" s="1789"/>
      <c r="DL1115" s="1574">
        <f>10^(CN1115/20)*100-100</f>
        <v/>
      </c>
      <c r="DM1115" s="634"/>
      <c r="DN1115" s="1290"/>
      <c r="DO1115" s="1290">
        <f>IF(DM1115="","",10^(DM1115/10))</f>
        <v/>
      </c>
      <c r="DP1115" s="1290">
        <f>IF(ISNUMBER(DN1115)=FALSE,"",10^(DN1115/10))</f>
        <v/>
      </c>
      <c r="DQ1115" s="1574">
        <f>IF(AND(ISNUMBER(DO1115),ISNUMBER(DP1115)),IF(DO1115/DP1115&gt;1,ROUND((DO1115)/DP1115,3),1),1)</f>
        <v/>
      </c>
      <c r="DR1115" s="1541"/>
      <c r="DS1115" s="1541"/>
      <c r="DT1115" s="1541"/>
      <c r="DU1115" s="1541"/>
      <c r="DV1115" s="1541"/>
      <c r="DW1115" s="1541"/>
      <c r="DX1115" s="1541"/>
      <c r="DY1115" s="1541"/>
      <c r="DZ1115" s="1541"/>
      <c r="EA1115" s="1541"/>
      <c r="EB1115" s="1541"/>
      <c r="EC1115" s="1541"/>
      <c r="ED1115" s="1541"/>
      <c r="EE1115" s="1541"/>
      <c r="EF1115" s="1541"/>
      <c r="EG1115" s="1541"/>
      <c r="EH1115" s="1541"/>
      <c r="EI1115" s="1541"/>
      <c r="EJ1115" s="1541"/>
      <c r="EK1115" s="1541"/>
      <c r="EL1115" s="1541"/>
      <c r="EM1115" s="1541"/>
      <c r="EN1115" s="1541"/>
      <c r="EO1115" s="1541"/>
      <c r="EP1115" s="1541"/>
      <c r="EQ1115" s="1541"/>
      <c r="ER1115" s="1541"/>
      <c r="ES1115" s="1541"/>
      <c r="ET1115" s="1541"/>
      <c r="EU1115" s="1541"/>
      <c r="EV1115" s="1541"/>
    </row>
    <row r="1116" ht="15" x14ac:dyDescent="0.25">
      <c r="A1116" s="1541"/>
      <c r="B1116" s="1541"/>
      <c r="C1116"/>
      <c r="D1116" s="1486"/>
      <c r="E1116" s="1486"/>
      <c r="F1116" s="672">
        <v>5.6</v>
      </c>
      <c r="G1116" s="1497"/>
      <c r="H1116" s="130">
        <f>BV1116</f>
        <v/>
      </c>
      <c r="I1116" s="130">
        <f>BW1116</f>
        <v/>
      </c>
      <c r="J1116" s="1299" t="inlineStr">
        <is>
          <t>BT</t>
        </is>
      </c>
      <c r="K1116" s="1299" t="inlineStr">
        <is>
          <t>2.4 GHz</t>
        </is>
      </c>
      <c r="L1116" s="115"/>
      <c r="M1116" s="130"/>
      <c r="N1116" s="119"/>
      <c r="O1116" s="131"/>
      <c r="P1116" s="6597"/>
      <c r="Q1116" s="131"/>
      <c r="R1116" s="131"/>
      <c r="S1116" s="6593"/>
      <c r="T1116" s="130">
        <v>39</v>
      </c>
      <c r="U1116" s="6593">
        <v>2440</v>
      </c>
      <c r="V1116" s="119"/>
      <c r="W1116" s="1305"/>
      <c r="X1116" s="119"/>
      <c r="Y1116" s="119"/>
      <c r="Z1116" s="119"/>
      <c r="AA1116" s="115"/>
      <c r="AB1116" s="115"/>
      <c r="AC1116" s="1300">
        <f>IF(OR(BX1116="Close to Ear",BX1116="Close to Head"),"Head",IF(BX1116="Extremity","Extremity","Body"))</f>
        <v/>
      </c>
      <c r="AD1116" s="1301">
        <f>CA1116</f>
        <v/>
      </c>
      <c r="AE1116" s="1299">
        <f>CB1116</f>
        <v/>
      </c>
      <c r="AF1116" s="115"/>
      <c r="AG1116" s="1302">
        <f>IF(OR(AZ1116="",BA1116=""),"N/A",IF(DC1116="Pass","P","F"))</f>
        <v/>
      </c>
      <c r="AH1116" s="129"/>
      <c r="AI1116" s="129"/>
      <c r="AJ1116" s="129"/>
      <c r="AK1116" s="119"/>
      <c r="AL1116" s="115"/>
      <c r="AM1116" s="119"/>
      <c r="AN1116" s="119"/>
      <c r="AO1116" s="692"/>
      <c r="AP1116" s="692"/>
      <c r="AQ1116" s="692"/>
      <c r="AR1116" s="692"/>
      <c r="AS1116" s="692"/>
      <c r="AT1116" s="1303">
        <f>IF(AC1116="Extremity",IF(CG1116="","",CG1116),"")</f>
        <v/>
      </c>
      <c r="AU1116" s="1303">
        <f>IF(AC1116="Extremity",IF(CH1116="","",CH1116),"")</f>
        <v/>
      </c>
      <c r="AV1116" s="1304">
        <f>IF(AC1116="Extremity","",IF(CE1116="","",CE1116))</f>
        <v/>
      </c>
      <c r="AW1116" s="1304">
        <f>IF(AD1116="Extremity","",IF(CF1116="","",CF1116))</f>
        <v/>
      </c>
      <c r="AX1116" s="1305">
        <f>DL1116</f>
        <v/>
      </c>
      <c r="AY1116" s="1305">
        <f>DQ1116</f>
        <v/>
      </c>
      <c r="AZ1116" s="3377">
        <f>IF(AC1116="Extremity",IF(DA1116="","",DA1116),"")</f>
        <v/>
      </c>
      <c r="BA1116" s="3378">
        <f>IF(AC1116="Extremity","",IF(CT1116="","",CT1116))</f>
        <v/>
      </c>
      <c r="BB1116" s="1305">
        <f>IF(AC1116="Extremity",IF(DB1116="","",DB1116),"")</f>
        <v/>
      </c>
      <c r="BC1116" s="1304">
        <f>IF(AC1116="Extremity","",IF(CZ1116="","",CZ1116))</f>
        <v/>
      </c>
      <c r="BD1116" s="1305">
        <f>DD1116</f>
        <v/>
      </c>
      <c r="BE1116" s="132">
        <f>DE1116</f>
        <v/>
      </c>
      <c r="BF1116" s="133">
        <f>DF1116*60</f>
        <v/>
      </c>
      <c r="BG1116" s="121">
        <f>BE1116</f>
        <v/>
      </c>
      <c r="BH1116" s="133">
        <f>DG1116*60</f>
        <v/>
      </c>
      <c r="BI1116" s="133">
        <f>DH1116</f>
        <v/>
      </c>
      <c r="BJ1116" s="117"/>
      <c r="BK1116" s="812">
        <f>Overview!$E$7</f>
        <v/>
      </c>
      <c r="BL1116" s="117"/>
      <c r="BM1116" s="834">
        <f>DI1116</f>
        <v/>
      </c>
      <c r="BN1116" s="812">
        <f>Overview!$P$153</f>
        <v/>
      </c>
      <c r="BO1116" s="117" t="inlineStr">
        <is>
          <t>Modo: BR/EDR</t>
        </is>
      </c>
      <c r="BP1116" s="117"/>
      <c r="BQ1116" s="115"/>
      <c r="BR1116" s="1478"/>
      <c r="BS1116" s="1541"/>
      <c r="BT1116" s="1978" t="inlineStr">
        <is>
          <t>BT</t>
        </is>
      </c>
      <c r="BU1116" s="1979" t="inlineStr">
        <is>
          <t>2.4 GHz</t>
        </is>
      </c>
      <c r="BV1116" s="632">
        <f>Overview!$H$28</f>
        <v/>
      </c>
      <c r="BW1116" s="2010"/>
      <c r="BX1116" s="1984" t="inlineStr">
        <is>
          <t>Body</t>
        </is>
      </c>
      <c r="BY1116" s="632"/>
      <c r="BZ1116" s="2011"/>
      <c r="CA1116" s="1997" t="inlineStr">
        <is>
          <t>Right Edge</t>
        </is>
      </c>
      <c r="CB1116" s="200">
        <v>5</v>
      </c>
      <c r="CC1116" s="1258">
        <f>IF(COUNT('Conducted BT-Custom'!$AH$3:$AH$7)=0,39,INDEX('Conducted BT-Custom'!$T$3:$T$7,MATCH(MAX('Conducted BT-Custom'!$AH$3:$AH$7),'Conducted BT-Custom'!$AH$3:$AH$7,0)))</f>
        <v>39</v>
      </c>
      <c r="CD1116" s="1258">
        <f>IF(COUNT('Conducted BT-Custom'!$AH$3:$AH$7)=0,2440,INDEX('Conducted BT-Custom'!$U$3:$U$7,MATCH(MAX('Conducted BT-Custom'!$AH$3:$AH$7),'Conducted BT-Custom'!$AH$3:$AH$7,0)))</f>
        <v>2440</v>
      </c>
      <c r="CE1116" s="7254"/>
      <c r="CF1116" s="7237"/>
      <c r="CG1116" s="6911"/>
      <c r="CH1116" s="7255"/>
      <c r="CI1116" s="225">
        <f>BY1116</f>
        <v/>
      </c>
      <c r="CJ1116" s="237">
        <f>BZ1116</f>
        <v/>
      </c>
      <c r="CK1116" s="223">
        <f>CA1116</f>
        <v/>
      </c>
      <c r="CL1116" s="237">
        <f>CC1116</f>
        <v/>
      </c>
      <c r="CM1116" s="394">
        <f>CD1116</f>
        <v/>
      </c>
      <c r="CN1116" s="1966"/>
      <c r="CO1116" s="1967"/>
      <c r="CP1116" s="7214">
        <f>IF(CF1116=""," ",IF(ABS(CE1116-CF1116)&lt;=0.1,"Valid","Not valid"))</f>
        <v/>
      </c>
      <c r="CQ1116" s="1674">
        <f> IF(CE1116="","",IF(AND(CE1116&lt;&gt;"",CF1116=""),IF(CE1116&gt;=0.8,"Medir+Sig Max","No"),IF(CF1116&lt;&gt;"",IF(CF1116&gt;=0.8,"Medir+Sig Max","No"),"")))</f>
        <v/>
      </c>
      <c r="CR1116" s="6927"/>
      <c r="CS1116" s="1674"/>
      <c r="CT1116" s="220">
        <f>IF(CO1116="",IF(AND(CE1116="",CF1116=""),"",IF(CF1116="",IF(DQ1116&gt;1,ROUND(DQ1116*CE1116,3),CE1116),IF(DQ1116&gt;1,ROUND(DQ1116*CF1116,3),CF1116))),IF(AND(CE1116="",CF1116=""),"",IF(CF1116="",IF(DQ1116&gt;1,ROUND(DQ1116*CE1116*(1/(CO1116)),3),CE1116*(1/(CO1116))),IF(DQ1116&gt;1,ROUND(DQ1116*CF1116*(1/(CO1116)),3),CF1116*(1/(CO1116))))))</f>
        <v/>
      </c>
      <c r="CU1116" s="224">
        <f>BY1116</f>
        <v/>
      </c>
      <c r="CV1116" s="237">
        <f>BZ1116</f>
        <v/>
      </c>
      <c r="CW1116" s="237">
        <f>CA1116</f>
        <v/>
      </c>
      <c r="CX1116" s="224">
        <f>CC1116</f>
        <v/>
      </c>
      <c r="CY1116" s="237">
        <f>CD1116</f>
        <v/>
      </c>
      <c r="CZ1116" s="7474">
        <f>IF(COUNTIF(Overview!K12:K14,TRUE)&gt;0,1.6,IF(COUNTIF(Overview!L12:L14,TRUE)&gt;0,8,0))</f>
        <v/>
      </c>
      <c r="DA1116" s="1666">
        <f>IF(AND(CG1116="",CH1116=""),"",IF(CH1116="",IF(DQ1116&gt;'SAR FCC-ISED'!DR1116,ROUND((DQ1116*CG1116)/'SAR FCC-ISED'!DR1116,3),CG1116),IF(DQ1116&gt;'SAR FCC-ISED'!DR1116,ROUND((DQ1116*CH1116)/'SAR FCC-ISED'!DR1116,3),CH1116)))</f>
        <v/>
      </c>
      <c r="DB1116" s="7483"/>
      <c r="DC1116" s="844">
        <f>IF(CT1116="","",IF(CT1116&gt;CZ1116,"Fail","Pass"))</f>
        <v/>
      </c>
      <c r="DD1116" s="402"/>
      <c r="DE1116" s="1565">
        <f>MyTimestamp(DC1116)</f>
        <v/>
      </c>
      <c r="DF1116" s="1531">
        <f>IF(COUNT(CE1116:CH1116)=1,15,IF(COUNT(CE1116:CH1116)=0,0,30))</f>
        <v/>
      </c>
      <c r="DG1116" s="1532">
        <f>IF(DF1116=0,0,2)</f>
        <v/>
      </c>
      <c r="DH1116" s="1866"/>
      <c r="DI1116" s="1866"/>
      <c r="DJ1116" s="1863"/>
      <c r="DK1116" s="1789"/>
      <c r="DL1116" s="1574">
        <f>10^(CN1116/20)*100-100</f>
        <v/>
      </c>
      <c r="DM1116" s="634"/>
      <c r="DN1116" s="1290"/>
      <c r="DO1116" s="1290">
        <f>IF(DM1116="","",10^(DM1116/10))</f>
        <v/>
      </c>
      <c r="DP1116" s="1290">
        <f>IF(ISNUMBER(DN1116)=FALSE,"",10^(DN1116/10))</f>
        <v/>
      </c>
      <c r="DQ1116" s="1574">
        <f>IF(AND(ISNUMBER(DO1116),ISNUMBER(DP1116)),IF(DO1116/DP1116&gt;1,ROUND((DO1116)/DP1116,3),1),1)</f>
        <v/>
      </c>
      <c r="DR1116" s="1541"/>
      <c r="DS1116" s="1541"/>
      <c r="DT1116" s="1541"/>
      <c r="DU1116" s="1541"/>
      <c r="DV1116" s="1541"/>
      <c r="DW1116" s="1541"/>
      <c r="DX1116" s="1541"/>
      <c r="DY1116" s="1541"/>
      <c r="DZ1116" s="1541"/>
      <c r="EA1116" s="1541"/>
      <c r="EB1116" s="1541"/>
      <c r="EC1116" s="1541"/>
      <c r="ED1116" s="1541"/>
      <c r="EE1116" s="1541"/>
      <c r="EF1116" s="1541"/>
      <c r="EG1116" s="1541"/>
      <c r="EH1116" s="1541"/>
      <c r="EI1116" s="1541"/>
      <c r="EJ1116" s="1541"/>
      <c r="EK1116" s="1541"/>
      <c r="EL1116" s="1541"/>
      <c r="EM1116" s="1541"/>
      <c r="EN1116" s="1541"/>
      <c r="EO1116" s="1541"/>
      <c r="EP1116" s="1541"/>
      <c r="EQ1116" s="1541"/>
      <c r="ER1116" s="1541"/>
      <c r="ES1116" s="1541"/>
      <c r="ET1116" s="1541"/>
      <c r="EU1116" s="1541"/>
      <c r="EV1116" s="1541"/>
    </row>
    <row r="1117" ht="15" x14ac:dyDescent="0.25">
      <c r="A1117" s="1541"/>
      <c r="B1117" s="1541"/>
      <c r="C1117"/>
      <c r="D1117" s="1486"/>
      <c r="E1117" s="1486"/>
      <c r="F1117" s="672">
        <v>5.6</v>
      </c>
      <c r="G1117" s="1497"/>
      <c r="H1117" s="130">
        <f>BV1117</f>
        <v/>
      </c>
      <c r="I1117" s="130">
        <f>BW1117</f>
        <v/>
      </c>
      <c r="J1117" s="1299" t="inlineStr">
        <is>
          <t>BT</t>
        </is>
      </c>
      <c r="K1117" s="1299" t="inlineStr">
        <is>
          <t>2.4 GHz</t>
        </is>
      </c>
      <c r="L1117" s="115"/>
      <c r="M1117" s="130"/>
      <c r="N1117" s="119"/>
      <c r="O1117" s="131"/>
      <c r="P1117" s="6597"/>
      <c r="Q1117" s="131"/>
      <c r="R1117" s="131"/>
      <c r="S1117" s="6593"/>
      <c r="T1117" s="130">
        <v>39</v>
      </c>
      <c r="U1117" s="6593">
        <v>2440</v>
      </c>
      <c r="V1117" s="119"/>
      <c r="W1117" s="1305"/>
      <c r="X1117" s="119"/>
      <c r="Y1117" s="119"/>
      <c r="Z1117" s="119"/>
      <c r="AA1117" s="115"/>
      <c r="AB1117" s="115"/>
      <c r="AC1117" s="1300">
        <f>IF(OR(BX1117="Close to Ear",BX1117="Close to Head"),"Head",IF(BX1117="Extremity","Extremity","Body"))</f>
        <v/>
      </c>
      <c r="AD1117" s="1301">
        <f>CA1117</f>
        <v/>
      </c>
      <c r="AE1117" s="1299">
        <f>CB1117</f>
        <v/>
      </c>
      <c r="AF1117" s="115"/>
      <c r="AG1117" s="1302">
        <f>IF(OR(AZ1117="",BA1117=""),"N/A",IF(DC1117="Pass","P","F"))</f>
        <v/>
      </c>
      <c r="AH1117" s="129"/>
      <c r="AI1117" s="129"/>
      <c r="AJ1117" s="129"/>
      <c r="AK1117" s="119"/>
      <c r="AL1117" s="115"/>
      <c r="AM1117" s="119"/>
      <c r="AN1117" s="119"/>
      <c r="AO1117" s="692"/>
      <c r="AP1117" s="692"/>
      <c r="AQ1117" s="692"/>
      <c r="AR1117" s="692"/>
      <c r="AS1117" s="692"/>
      <c r="AT1117" s="1303">
        <f>IF(AC1117="Extremity",IF(CG1117="","",CG1117),"")</f>
        <v/>
      </c>
      <c r="AU1117" s="1303">
        <f>IF(AC1117="Extremity",IF(CH1117="","",CH1117),"")</f>
        <v/>
      </c>
      <c r="AV1117" s="1304">
        <f>IF(AC1117="Extremity","",IF(CE1117="","",CE1117))</f>
        <v/>
      </c>
      <c r="AW1117" s="1304">
        <f>IF(AD1117="Extremity","",IF(CF1117="","",CF1117))</f>
        <v/>
      </c>
      <c r="AX1117" s="1305">
        <f>DL1117</f>
        <v/>
      </c>
      <c r="AY1117" s="1305">
        <f>DQ1117</f>
        <v/>
      </c>
      <c r="AZ1117" s="3377">
        <f>IF(AC1117="Extremity",IF(DA1117="","",DA1117),"")</f>
        <v/>
      </c>
      <c r="BA1117" s="3378">
        <f>IF(AC1117="Extremity","",IF(CT1117="","",CT1117))</f>
        <v/>
      </c>
      <c r="BB1117" s="1305">
        <f>IF(AC1117="Extremity",IF(DB1117="","",DB1117),"")</f>
        <v/>
      </c>
      <c r="BC1117" s="1304">
        <f>IF(AC1117="Extremity","",IF(CZ1117="","",CZ1117))</f>
        <v/>
      </c>
      <c r="BD1117" s="1305">
        <f>DD1117</f>
        <v/>
      </c>
      <c r="BE1117" s="132">
        <f>DE1117</f>
        <v/>
      </c>
      <c r="BF1117" s="133">
        <f>DF1117*60</f>
        <v/>
      </c>
      <c r="BG1117" s="121">
        <f>BE1117</f>
        <v/>
      </c>
      <c r="BH1117" s="133">
        <f>DG1117*60</f>
        <v/>
      </c>
      <c r="BI1117" s="133">
        <f>DH1117</f>
        <v/>
      </c>
      <c r="BJ1117" s="117"/>
      <c r="BK1117" s="812">
        <f>Overview!$E$7</f>
        <v/>
      </c>
      <c r="BL1117" s="117"/>
      <c r="BM1117" s="834">
        <f>DI1117</f>
        <v/>
      </c>
      <c r="BN1117" s="812">
        <f>Overview!$P$153</f>
        <v/>
      </c>
      <c r="BO1117" s="117" t="inlineStr">
        <is>
          <t>Modo: BR/EDR</t>
        </is>
      </c>
      <c r="BP1117" s="117"/>
      <c r="BQ1117" s="115"/>
      <c r="BR1117" s="1478"/>
      <c r="BS1117" s="1541"/>
      <c r="BT1117" s="1978" t="inlineStr">
        <is>
          <t>BT</t>
        </is>
      </c>
      <c r="BU1117" s="1979" t="inlineStr">
        <is>
          <t>2.4 GHz</t>
        </is>
      </c>
      <c r="BV1117" s="632">
        <f>Overview!$H$28</f>
        <v/>
      </c>
      <c r="BW1117" s="2010"/>
      <c r="BX1117" s="1978" t="inlineStr">
        <is>
          <t>Body</t>
        </is>
      </c>
      <c r="BY1117" s="632"/>
      <c r="BZ1117" s="2011"/>
      <c r="CA1117" s="1997" t="inlineStr">
        <is>
          <t>Top Edge</t>
        </is>
      </c>
      <c r="CB1117" s="200">
        <v>5</v>
      </c>
      <c r="CC1117" s="1258">
        <f>IF(COUNT('Conducted BT-Custom'!$AH$3:$AH$7)=0,39,INDEX('Conducted BT-Custom'!$T$3:$T$7,MATCH(MAX('Conducted BT-Custom'!$AH$3:$AH$7),'Conducted BT-Custom'!$AH$3:$AH$7,0)))</f>
        <v>39</v>
      </c>
      <c r="CD1117" s="1258">
        <f>IF(COUNT('Conducted BT-Custom'!$AH$3:$AH$7)=0,2440,INDEX('Conducted BT-Custom'!$U$3:$U$7,MATCH(MAX('Conducted BT-Custom'!$AH$3:$AH$7),'Conducted BT-Custom'!$AH$3:$AH$7,0)))</f>
        <v>2440</v>
      </c>
      <c r="CE1117" s="7254"/>
      <c r="CF1117" s="7237"/>
      <c r="CG1117" s="6911"/>
      <c r="CH1117" s="7255"/>
      <c r="CI1117" s="225">
        <f>BY1117</f>
        <v/>
      </c>
      <c r="CJ1117" s="237">
        <f>BZ1117</f>
        <v/>
      </c>
      <c r="CK1117" s="223">
        <f>CA1117</f>
        <v/>
      </c>
      <c r="CL1117" s="237">
        <f>CC1117</f>
        <v/>
      </c>
      <c r="CM1117" s="394">
        <f>CD1117</f>
        <v/>
      </c>
      <c r="CN1117" s="1966"/>
      <c r="CO1117" s="1967"/>
      <c r="CP1117" s="7214">
        <f>IF(CF1117=""," ",IF(ABS(CE1117-CF1117)&lt;=0.1,"Valid","Not valid"))</f>
        <v/>
      </c>
      <c r="CQ1117" s="1674">
        <f> IF(CE1117="","",IF(AND(CE1117&lt;&gt;"",CF1117=""),IF(CE1117&gt;=0.8,"Medir+Sig Max","No"),IF(CF1117&lt;&gt;"",IF(CF1117&gt;=0.8,"Medir+Sig Max","No"),"")))</f>
        <v/>
      </c>
      <c r="CR1117" s="6927"/>
      <c r="CS1117" s="1674"/>
      <c r="CT1117" s="220">
        <f>IF(CO1117="",IF(AND(CE1117="",CF1117=""),"",IF(CF1117="",IF(DQ1117&gt;1,ROUND(DQ1117*CE1117,3),CE1117),IF(DQ1117&gt;1,ROUND(DQ1117*CF1117,3),CF1117))),IF(AND(CE1117="",CF1117=""),"",IF(CF1117="",IF(DQ1117&gt;1,ROUND(DQ1117*CE1117*(1/(CO1117)),3),CE1117*(1/(CO1117))),IF(DQ1117&gt;1,ROUND(DQ1117*CF1117*(1/(CO1117)),3),CF1117*(1/(CO1117))))))</f>
        <v/>
      </c>
      <c r="CU1117" s="224">
        <f>BY1117</f>
        <v/>
      </c>
      <c r="CV1117" s="237">
        <f>BZ1117</f>
        <v/>
      </c>
      <c r="CW1117" s="237">
        <f>CA1117</f>
        <v/>
      </c>
      <c r="CX1117" s="224">
        <f>CC1117</f>
        <v/>
      </c>
      <c r="CY1117" s="237">
        <f>CD1117</f>
        <v/>
      </c>
      <c r="CZ1117" s="7474">
        <f>IF(COUNTIF(Overview!K12:K14,TRUE)&gt;0,1.6,IF(COUNTIF(Overview!L12:L14,TRUE)&gt;0,8,0))</f>
        <v/>
      </c>
      <c r="DA1117" s="1666">
        <f>IF(AND(CG1117="",CH1117=""),"",IF(CH1117="",IF(DQ1117&gt;'SAR FCC-ISED'!DR1117,ROUND((DQ1117*CG1117)/'SAR FCC-ISED'!DR1117,3),CG1117),IF(DQ1117&gt;'SAR FCC-ISED'!DR1117,ROUND((DQ1117*CH1117)/'SAR FCC-ISED'!DR1117,3),CH1117)))</f>
        <v/>
      </c>
      <c r="DB1117" s="7483"/>
      <c r="DC1117" s="844">
        <f>IF(CT1117="","",IF(CT1117&gt;CZ1117,"Fail","Pass"))</f>
        <v/>
      </c>
      <c r="DD1117" s="402"/>
      <c r="DE1117" s="1565">
        <f>MyTimestamp(DC1117)</f>
        <v/>
      </c>
      <c r="DF1117" s="1531">
        <f>IF(COUNT(CE1117:CH1117)=1,15,IF(COUNT(CE1117:CH1117)=0,0,30))</f>
        <v/>
      </c>
      <c r="DG1117" s="1532">
        <f>IF(DF1117=0,0,2)</f>
        <v/>
      </c>
      <c r="DH1117" s="1866"/>
      <c r="DI1117" s="1866"/>
      <c r="DJ1117" s="1863"/>
      <c r="DK1117" s="1789"/>
      <c r="DL1117" s="1574">
        <f>10^(CN1117/20)*100-100</f>
        <v/>
      </c>
      <c r="DM1117" s="634"/>
      <c r="DN1117" s="1290"/>
      <c r="DO1117" s="1290">
        <f>IF(DM1117="","",10^(DM1117/10))</f>
        <v/>
      </c>
      <c r="DP1117" s="1290">
        <f>IF(ISNUMBER(DN1117)=FALSE,"",10^(DN1117/10))</f>
        <v/>
      </c>
      <c r="DQ1117" s="1574">
        <f>IF(AND(ISNUMBER(DO1117),ISNUMBER(DP1117)),IF(DO1117/DP1117&gt;1,ROUND((DO1117)/DP1117,3),1),1)</f>
        <v/>
      </c>
      <c r="DR1117" s="1541"/>
      <c r="DS1117" s="1541"/>
      <c r="DT1117" s="1541"/>
      <c r="DU1117" s="1541"/>
      <c r="DV1117" s="1541"/>
      <c r="DW1117" s="1541"/>
      <c r="DX1117" s="1541"/>
      <c r="DY1117" s="1541"/>
      <c r="DZ1117" s="1541"/>
      <c r="EA1117" s="1541"/>
      <c r="EB1117" s="1541"/>
      <c r="EC1117" s="1541"/>
      <c r="ED1117" s="1541"/>
      <c r="EE1117" s="1541"/>
      <c r="EF1117" s="1541"/>
      <c r="EG1117" s="1541"/>
      <c r="EH1117" s="1541"/>
      <c r="EI1117" s="1541"/>
      <c r="EJ1117" s="1541"/>
      <c r="EK1117" s="1541"/>
      <c r="EL1117" s="1541"/>
      <c r="EM1117" s="1541"/>
      <c r="EN1117" s="1541"/>
      <c r="EO1117" s="1541"/>
      <c r="EP1117" s="1541"/>
      <c r="EQ1117" s="1541"/>
      <c r="ER1117" s="1541"/>
      <c r="ES1117" s="1541"/>
      <c r="ET1117" s="1541"/>
      <c r="EU1117" s="1541"/>
      <c r="EV1117" s="1541"/>
    </row>
    <row r="1118" ht="15" x14ac:dyDescent="0.25">
      <c r="A1118" s="1541"/>
      <c r="B1118" s="1541"/>
      <c r="C1118"/>
      <c r="D1118" s="1486"/>
      <c r="E1118" s="1486"/>
      <c r="F1118" s="672">
        <v>5.6</v>
      </c>
      <c r="G1118" s="1497"/>
      <c r="H1118" s="130">
        <f>BV1118</f>
        <v/>
      </c>
      <c r="I1118" s="130">
        <f>BW1118</f>
        <v/>
      </c>
      <c r="J1118" s="1299" t="inlineStr">
        <is>
          <t>BT</t>
        </is>
      </c>
      <c r="K1118" s="1299" t="inlineStr">
        <is>
          <t>2.4 GHz</t>
        </is>
      </c>
      <c r="L1118" s="115"/>
      <c r="M1118" s="130"/>
      <c r="N1118" s="119"/>
      <c r="O1118" s="131"/>
      <c r="P1118" s="6597"/>
      <c r="Q1118" s="131"/>
      <c r="R1118" s="131"/>
      <c r="S1118" s="6593"/>
      <c r="T1118" s="130">
        <v>39</v>
      </c>
      <c r="U1118" s="6593">
        <v>2440</v>
      </c>
      <c r="V1118" s="119"/>
      <c r="W1118" s="1305"/>
      <c r="X1118" s="119"/>
      <c r="Y1118" s="119"/>
      <c r="Z1118" s="119"/>
      <c r="AA1118" s="115"/>
      <c r="AB1118" s="115"/>
      <c r="AC1118" s="1300">
        <f>IF(OR(BX1118="Close to Ear",BX1118="Close to Head"),"Head",IF(BX1118="Extremity","Extremity","Body"))</f>
        <v/>
      </c>
      <c r="AD1118" s="1301">
        <f>CA1118</f>
        <v/>
      </c>
      <c r="AE1118" s="1299">
        <f>CB1118</f>
        <v/>
      </c>
      <c r="AF1118" s="115"/>
      <c r="AG1118" s="1302">
        <f>IF(OR(AZ1118="",BA1118=""),"N/A",IF(DC1118="Pass","P","F"))</f>
        <v/>
      </c>
      <c r="AH1118" s="129"/>
      <c r="AI1118" s="129"/>
      <c r="AJ1118" s="129"/>
      <c r="AK1118" s="119"/>
      <c r="AL1118" s="115"/>
      <c r="AM1118" s="119"/>
      <c r="AN1118" s="119"/>
      <c r="AO1118" s="692"/>
      <c r="AP1118" s="692"/>
      <c r="AQ1118" s="692"/>
      <c r="AR1118" s="692"/>
      <c r="AS1118" s="692"/>
      <c r="AT1118" s="1303">
        <f>IF(AC1118="Extremity",IF(CG1118="","",CG1118),"")</f>
        <v/>
      </c>
      <c r="AU1118" s="1303">
        <f>IF(AC1118="Extremity",IF(CH1118="","",CH1118),"")</f>
        <v/>
      </c>
      <c r="AV1118" s="1304">
        <f>IF(AC1118="Extremity","",IF(CE1118="","",CE1118))</f>
        <v/>
      </c>
      <c r="AW1118" s="1304">
        <f>IF(AD1118="Extremity","",IF(CF1118="","",CF1118))</f>
        <v/>
      </c>
      <c r="AX1118" s="1305">
        <f>DL1118</f>
        <v/>
      </c>
      <c r="AY1118" s="1305">
        <f>DQ1118</f>
        <v/>
      </c>
      <c r="AZ1118" s="3377">
        <f>IF(AC1118="Extremity",IF(DA1118="","",DA1118),"")</f>
        <v/>
      </c>
      <c r="BA1118" s="3378">
        <f>IF(AC1118="Extremity","",IF(CT1118="","",CT1118))</f>
        <v/>
      </c>
      <c r="BB1118" s="1305">
        <f>IF(AC1118="Extremity",IF(DB1118="","",DB1118),"")</f>
        <v/>
      </c>
      <c r="BC1118" s="1304">
        <f>IF(AC1118="Extremity","",IF(CZ1118="","",CZ1118))</f>
        <v/>
      </c>
      <c r="BD1118" s="1305">
        <f>DD1118</f>
        <v/>
      </c>
      <c r="BE1118" s="132">
        <f>DE1118</f>
        <v/>
      </c>
      <c r="BF1118" s="133">
        <f>DF1118*60</f>
        <v/>
      </c>
      <c r="BG1118" s="121">
        <f>BE1118</f>
        <v/>
      </c>
      <c r="BH1118" s="133">
        <f>DG1118*60</f>
        <v/>
      </c>
      <c r="BI1118" s="133">
        <f>DH1118</f>
        <v/>
      </c>
      <c r="BJ1118" s="117"/>
      <c r="BK1118" s="812">
        <f>Overview!$E$7</f>
        <v/>
      </c>
      <c r="BL1118" s="117"/>
      <c r="BM1118" s="834">
        <f>DI1118</f>
        <v/>
      </c>
      <c r="BN1118" s="812">
        <f>Overview!$P$153</f>
        <v/>
      </c>
      <c r="BO1118" s="117" t="inlineStr">
        <is>
          <t>Modo: BR/EDR</t>
        </is>
      </c>
      <c r="BP1118" s="117"/>
      <c r="BQ1118" s="115"/>
      <c r="BR1118" s="1478"/>
      <c r="BS1118" s="1541"/>
      <c r="BT1118" s="1978" t="inlineStr">
        <is>
          <t>BT</t>
        </is>
      </c>
      <c r="BU1118" s="1979" t="inlineStr">
        <is>
          <t>2.4 GHz</t>
        </is>
      </c>
      <c r="BV1118" s="632">
        <f>Overview!$H$28</f>
        <v/>
      </c>
      <c r="BW1118" s="2010"/>
      <c r="BX1118" s="1978" t="inlineStr">
        <is>
          <t>Body</t>
        </is>
      </c>
      <c r="BY1118" s="632"/>
      <c r="BZ1118" s="2011"/>
      <c r="CA1118" s="1997" t="inlineStr">
        <is>
          <t>Bottom Edge</t>
        </is>
      </c>
      <c r="CB1118" s="200">
        <v>5</v>
      </c>
      <c r="CC1118" s="1258">
        <f>IF(COUNT('Conducted BT-Custom'!$AH$3:$AH$7)=0,39,INDEX('Conducted BT-Custom'!$T$3:$T$7,MATCH(MAX('Conducted BT-Custom'!$AH$3:$AH$7),'Conducted BT-Custom'!$AH$3:$AH$7,0)))</f>
        <v>39</v>
      </c>
      <c r="CD1118" s="1258">
        <f>IF(COUNT('Conducted BT-Custom'!$AH$3:$AH$7)=0,2440,INDEX('Conducted BT-Custom'!$U$3:$U$7,MATCH(MAX('Conducted BT-Custom'!$AH$3:$AH$7),'Conducted BT-Custom'!$AH$3:$AH$7,0)))</f>
        <v>2440</v>
      </c>
      <c r="CE1118" s="7254"/>
      <c r="CF1118" s="7237"/>
      <c r="CG1118" s="6911"/>
      <c r="CH1118" s="7255"/>
      <c r="CI1118" s="225">
        <f>BY1118</f>
        <v/>
      </c>
      <c r="CJ1118" s="237">
        <f>BZ1118</f>
        <v/>
      </c>
      <c r="CK1118" s="223">
        <f>CA1118</f>
        <v/>
      </c>
      <c r="CL1118" s="237">
        <f>CC1118</f>
        <v/>
      </c>
      <c r="CM1118" s="394">
        <f>CD1118</f>
        <v/>
      </c>
      <c r="CN1118" s="1966"/>
      <c r="CO1118" s="1967"/>
      <c r="CP1118" s="7214">
        <f>IF(CF1118=""," ",IF(ABS(CE1118-CF1118)&lt;=0.1,"Valid","Not valid"))</f>
        <v/>
      </c>
      <c r="CQ1118" s="1674">
        <f> IF(CE1118="","",IF(AND(CE1118&lt;&gt;"",CF1118=""),IF(CE1118&gt;=0.8,"Medir+Sig Max","No"),IF(CF1118&lt;&gt;"",IF(CF1118&gt;=0.8,"Medir+Sig Max","No"),"")))</f>
        <v/>
      </c>
      <c r="CR1118" s="6927"/>
      <c r="CS1118" s="1674"/>
      <c r="CT1118" s="220">
        <f>IF(CO1118="",IF(AND(CE1118="",CF1118=""),"",IF(CF1118="",IF(DQ1118&gt;1,ROUND(DQ1118*CE1118,3),CE1118),IF(DQ1118&gt;1,ROUND(DQ1118*CF1118,3),CF1118))),IF(AND(CE1118="",CF1118=""),"",IF(CF1118="",IF(DQ1118&gt;1,ROUND(DQ1118*CE1118*(1/(CO1118)),3),CE1118*(1/(CO1118))),IF(DQ1118&gt;1,ROUND(DQ1118*CF1118*(1/(CO1118)),3),CF1118*(1/(CO1118))))))</f>
        <v/>
      </c>
      <c r="CU1118" s="224">
        <f>BY1118</f>
        <v/>
      </c>
      <c r="CV1118" s="237">
        <f>BZ1118</f>
        <v/>
      </c>
      <c r="CW1118" s="237">
        <f>CA1118</f>
        <v/>
      </c>
      <c r="CX1118" s="224">
        <f>CC1118</f>
        <v/>
      </c>
      <c r="CY1118" s="237">
        <f>CD1118</f>
        <v/>
      </c>
      <c r="CZ1118" s="7474">
        <f>IF(COUNTIF(Overview!K12:K14,TRUE)&gt;0,1.6,IF(COUNTIF(Overview!L12:L14,TRUE)&gt;0,8,0))</f>
        <v/>
      </c>
      <c r="DA1118" s="1666">
        <f>IF(AND(CG1118="",CH1118=""),"",IF(CH1118="",IF(DQ1118&gt;'SAR FCC-ISED'!DR1118,ROUND((DQ1118*CG1118)/'SAR FCC-ISED'!DR1118,3),CG1118),IF(DQ1118&gt;'SAR FCC-ISED'!DR1118,ROUND((DQ1118*CH1118)/'SAR FCC-ISED'!DR1118,3),CH1118)))</f>
        <v/>
      </c>
      <c r="DB1118" s="7483"/>
      <c r="DC1118" s="844">
        <f>IF(CT1118="","",IF(CT1118&gt;CZ1118,"Fail","Pass"))</f>
        <v/>
      </c>
      <c r="DD1118" s="402"/>
      <c r="DE1118" s="1565">
        <f>MyTimestamp(DC1118)</f>
        <v/>
      </c>
      <c r="DF1118" s="1531">
        <f>IF(COUNT(CE1118:CH1118)=1,15,IF(COUNT(CE1118:CH1118)=0,0,30))</f>
        <v/>
      </c>
      <c r="DG1118" s="1532">
        <f>IF(DF1118=0,0,2)</f>
        <v/>
      </c>
      <c r="DH1118" s="1866"/>
      <c r="DI1118" s="1866"/>
      <c r="DJ1118" s="1863"/>
      <c r="DK1118" s="1789"/>
      <c r="DL1118" s="1574">
        <f>10^(CN1118/20)*100-100</f>
        <v/>
      </c>
      <c r="DM1118" s="634"/>
      <c r="DN1118" s="1290"/>
      <c r="DO1118" s="1290">
        <f>IF(DM1118="","",10^(DM1118/10))</f>
        <v/>
      </c>
      <c r="DP1118" s="1290">
        <f>IF(ISNUMBER(DN1118)=FALSE,"",10^(DN1118/10))</f>
        <v/>
      </c>
      <c r="DQ1118" s="1574">
        <f>IF(AND(ISNUMBER(DO1118),ISNUMBER(DP1118)),IF(DO1118/DP1118&gt;1,ROUND((DO1118)/DP1118,3),1),1)</f>
        <v/>
      </c>
      <c r="DR1118" s="1541"/>
      <c r="DS1118" s="1541"/>
      <c r="DT1118" s="1541"/>
      <c r="DU1118" s="1541"/>
      <c r="DV1118" s="1541"/>
      <c r="DW1118" s="1541"/>
      <c r="DX1118" s="1541"/>
      <c r="DY1118" s="1541"/>
      <c r="DZ1118" s="1541"/>
      <c r="EA1118" s="1541"/>
      <c r="EB1118" s="1541"/>
      <c r="EC1118" s="1541"/>
      <c r="ED1118" s="1541"/>
      <c r="EE1118" s="1541"/>
      <c r="EF1118" s="1541"/>
      <c r="EG1118" s="1541"/>
      <c r="EH1118" s="1541"/>
      <c r="EI1118" s="1541"/>
      <c r="EJ1118" s="1541"/>
      <c r="EK1118" s="1541"/>
      <c r="EL1118" s="1541"/>
      <c r="EM1118" s="1541"/>
      <c r="EN1118" s="1541"/>
      <c r="EO1118" s="1541"/>
      <c r="EP1118" s="1541"/>
      <c r="EQ1118" s="1541"/>
      <c r="ER1118" s="1541"/>
      <c r="ES1118" s="1541"/>
      <c r="ET1118" s="1541"/>
      <c r="EU1118" s="1541"/>
      <c r="EV1118" s="1541"/>
    </row>
    <row r="1119" ht="15" x14ac:dyDescent="0.25">
      <c r="A1119" s="1541"/>
      <c r="B1119" s="1541"/>
      <c r="C1119"/>
      <c r="D1119" s="1486"/>
      <c r="E1119" s="1486"/>
      <c r="F1119" s="672">
        <v>5.6</v>
      </c>
      <c r="G1119" s="1497"/>
      <c r="H1119" s="130">
        <f>BV1119</f>
        <v/>
      </c>
      <c r="I1119" s="130">
        <f>BW1119</f>
        <v/>
      </c>
      <c r="J1119" s="1299" t="inlineStr">
        <is>
          <t>BT</t>
        </is>
      </c>
      <c r="K1119" s="1299" t="inlineStr">
        <is>
          <t>2.4 GHz</t>
        </is>
      </c>
      <c r="L1119" s="115"/>
      <c r="M1119" s="130"/>
      <c r="N1119" s="119"/>
      <c r="O1119" s="131"/>
      <c r="P1119" s="6597"/>
      <c r="Q1119" s="131"/>
      <c r="R1119" s="131"/>
      <c r="S1119" s="6593"/>
      <c r="T1119" s="130">
        <v>39</v>
      </c>
      <c r="U1119" s="6593">
        <v>2440</v>
      </c>
      <c r="V1119" s="119"/>
      <c r="W1119" s="1305"/>
      <c r="X1119" s="119"/>
      <c r="Y1119" s="119"/>
      <c r="Z1119" s="119"/>
      <c r="AA1119" s="115"/>
      <c r="AB1119" s="115"/>
      <c r="AC1119" s="1300">
        <f>IF(OR(BX1119="Close to Ear",BX1119="Close to Head"),"Head",IF(BX1119="Extremity","Extremity","Body"))</f>
        <v/>
      </c>
      <c r="AD1119" s="1301">
        <f>CA1119</f>
        <v/>
      </c>
      <c r="AE1119" s="1299">
        <f>CB1119</f>
        <v/>
      </c>
      <c r="AF1119" s="115"/>
      <c r="AG1119" s="1302">
        <f>IF(OR(AZ1119="",BA1119=""),"N/A",IF(DC1119="Pass","P","F"))</f>
        <v/>
      </c>
      <c r="AH1119" s="129"/>
      <c r="AI1119" s="129"/>
      <c r="AJ1119" s="129"/>
      <c r="AK1119" s="119"/>
      <c r="AL1119" s="115"/>
      <c r="AM1119" s="119"/>
      <c r="AN1119" s="119"/>
      <c r="AO1119" s="692"/>
      <c r="AP1119" s="692"/>
      <c r="AQ1119" s="692"/>
      <c r="AR1119" s="692"/>
      <c r="AS1119" s="692"/>
      <c r="AT1119" s="1303">
        <f>IF(AC1119="Extremity",IF(CG1119="","",CG1119),"")</f>
        <v/>
      </c>
      <c r="AU1119" s="1303">
        <f>IF(AC1119="Extremity",IF(CH1119="","",CH1119),"")</f>
        <v/>
      </c>
      <c r="AV1119" s="1304">
        <f>IF(AC1119="Extremity","",IF(CE1119="","",CE1119))</f>
        <v/>
      </c>
      <c r="AW1119" s="1304">
        <f>IF(AD1119="Extremity","",IF(CF1119="","",CF1119))</f>
        <v/>
      </c>
      <c r="AX1119" s="1305">
        <f>DL1119</f>
        <v/>
      </c>
      <c r="AY1119" s="1305">
        <f>DQ1119</f>
        <v/>
      </c>
      <c r="AZ1119" s="3377">
        <f>IF(AC1119="Extremity",IF(DA1119="","",DA1119),"")</f>
        <v/>
      </c>
      <c r="BA1119" s="3378">
        <f>IF(AC1119="Extremity","",IF(CT1119="","",CT1119))</f>
        <v/>
      </c>
      <c r="BB1119" s="1305">
        <f>IF(AC1119="Extremity",IF(DB1119="","",DB1119),"")</f>
        <v/>
      </c>
      <c r="BC1119" s="1304">
        <f>IF(AC1119="Extremity","",IF(CZ1119="","",CZ1119))</f>
        <v/>
      </c>
      <c r="BD1119" s="1305">
        <f>DD1119</f>
        <v/>
      </c>
      <c r="BE1119" s="132">
        <f>DE1119</f>
        <v/>
      </c>
      <c r="BF1119" s="133">
        <f>DF1119*60</f>
        <v/>
      </c>
      <c r="BG1119" s="121">
        <f>BE1119</f>
        <v/>
      </c>
      <c r="BH1119" s="133">
        <f>DG1119*60</f>
        <v/>
      </c>
      <c r="BI1119" s="133">
        <f>DH1119</f>
        <v/>
      </c>
      <c r="BJ1119" s="117"/>
      <c r="BK1119" s="812">
        <f>Overview!$E$7</f>
        <v/>
      </c>
      <c r="BL1119" s="117"/>
      <c r="BM1119" s="834">
        <f>DI1119</f>
        <v/>
      </c>
      <c r="BN1119" s="812">
        <f>Overview!$P$153</f>
        <v/>
      </c>
      <c r="BO1119" s="117" t="inlineStr">
        <is>
          <t>Modo: BR/EDR</t>
        </is>
      </c>
      <c r="BP1119" s="117"/>
      <c r="BQ1119" s="115"/>
      <c r="BR1119" s="1478"/>
      <c r="BS1119" s="1541"/>
      <c r="BT1119" s="1978" t="inlineStr">
        <is>
          <t>BT</t>
        </is>
      </c>
      <c r="BU1119" s="1979" t="inlineStr">
        <is>
          <t>2.4 GHz</t>
        </is>
      </c>
      <c r="BV1119" s="632">
        <f>Overview!$H$28</f>
        <v/>
      </c>
      <c r="BW1119" s="2010"/>
      <c r="BX1119" s="1978" t="inlineStr">
        <is>
          <t>Body</t>
        </is>
      </c>
      <c r="BY1119" s="1255"/>
      <c r="BZ1119" s="2011"/>
      <c r="CA1119" s="1255" t="str">
        <f>IF(COUNT(CF1113:CF1118)=0,IF(COUNT(CE1113:CE1118)=0,"TBD",VLOOKUP(MAX(CE1113:CE1118),CE1113:CK1118,7,FALSE)),VLOOKUP(MAX(CF1113:CF1118),CF1113:CK1118,6,FALSE))</f>
        <v>TBD</v>
      </c>
      <c r="CB1119" s="200">
        <v>5</v>
      </c>
      <c r="CC1119" s="1255">
        <f>IF(COUNT('Conducted BT-Custom'!$AH$3:$AH$7)=0,39,INDEX('Conducted BT-Custom'!$T$3:$T$7,MATCH(MAX('Conducted BT-Custom'!$AH$3:$AH$7),'Conducted BT-Custom'!$AH$3:$AH$7,0)))</f>
        <v>39</v>
      </c>
      <c r="CD1119" s="1255">
        <f>IF(COUNT('Conducted BT-Custom'!$AH$3:$AH$7)=0,2440,INDEX('Conducted BT-Custom'!$U$3:$U$7,MATCH(MAX('Conducted BT-Custom'!$AH$3:$AH$7),'Conducted BT-Custom'!$AH$3:$AH$7,0)))</f>
        <v>2440</v>
      </c>
      <c r="CE1119" s="7254"/>
      <c r="CF1119" s="7237"/>
      <c r="CG1119" s="6911"/>
      <c r="CH1119" s="7255"/>
      <c r="CI1119" s="225">
        <f>BY1119</f>
        <v/>
      </c>
      <c r="CJ1119" s="237">
        <f>BZ1119</f>
        <v/>
      </c>
      <c r="CK1119" s="223">
        <f>CA1119</f>
        <v/>
      </c>
      <c r="CL1119" s="237">
        <f>CC1119</f>
        <v/>
      </c>
      <c r="CM1119" s="394">
        <f>CD1119</f>
        <v/>
      </c>
      <c r="CN1119" s="1966"/>
      <c r="CO1119" s="1967"/>
      <c r="CP1119" s="7214">
        <f>IF(CF1119=""," ",IF(ABS(CE1119-CF1119)&lt;=0.1,"Valid","Not valid"))</f>
        <v/>
      </c>
      <c r="CQ1119" s="1674">
        <f> IF(CE1119="","",IF(AND(CE1119&lt;&gt;"",CF1119=""),IF(CE1119&gt;=0.8,"Medir+Sig Max","No"),IF(CF1119&lt;&gt;"",IF(CF1119&gt;=0.8,"Medir+Sig Max","No"),"")))</f>
        <v/>
      </c>
      <c r="CR1119" s="6927"/>
      <c r="CS1119" s="1674"/>
      <c r="CT1119" s="220">
        <f>IF(CO1119="",IF(AND(CE1119="",CF1119=""),"",IF(CF1119="",IF(DQ1119&gt;1,ROUND(DQ1119*CE1119,3),CE1119),IF(DQ1119&gt;1,ROUND(DQ1119*CF1119,3),CF1119))),IF(AND(CE1119="",CF1119=""),"",IF(CF1119="",IF(DQ1119&gt;1,ROUND(DQ1119*CE1119*(1/(CO1119)),3),CE1119*(1/(CO1119))),IF(DQ1119&gt;1,ROUND(DQ1119*CF1119*(1/(CO1119)),3),CF1119*(1/(CO1119))))))</f>
        <v/>
      </c>
      <c r="CU1119" s="224">
        <f>BY1119</f>
        <v/>
      </c>
      <c r="CV1119" s="237">
        <f>BZ1119</f>
        <v/>
      </c>
      <c r="CW1119" s="237">
        <f>CA1119</f>
        <v/>
      </c>
      <c r="CX1119" s="224">
        <f>CC1119</f>
        <v/>
      </c>
      <c r="CY1119" s="237">
        <f>CD1119</f>
        <v/>
      </c>
      <c r="CZ1119" s="7474">
        <f>IF(COUNTIF(Overview!K12:K14,TRUE)&gt;0,1.6,IF(COUNTIF(Overview!L12:L14,TRUE)&gt;0,8,0))</f>
        <v/>
      </c>
      <c r="DA1119" s="1666">
        <f>IF(AND(CG1119="",CH1119=""),"",IF(CH1119="",IF(DQ1119&gt;'SAR FCC-ISED'!DR1119,ROUND((DQ1119*CG1119)/'SAR FCC-ISED'!DR1119,3),CG1119),IF(DQ1119&gt;'SAR FCC-ISED'!DR1119,ROUND((DQ1119*CH1119)/'SAR FCC-ISED'!DR1119,3),CH1119)))</f>
        <v/>
      </c>
      <c r="DB1119" s="7483"/>
      <c r="DC1119" s="844">
        <f>IF(CT1119="","",IF(CT1119&gt;CZ1119,"Fail","Pass"))</f>
        <v/>
      </c>
      <c r="DD1119" s="402"/>
      <c r="DE1119" s="1565">
        <f>MyTimestamp(DC1119)</f>
        <v/>
      </c>
      <c r="DF1119" s="1531">
        <f>IF(COUNT(CE1119:CH1119)=1,15,IF(COUNT(CE1119:CH1119)=0,0,30))</f>
        <v/>
      </c>
      <c r="DG1119" s="1532">
        <f>IF(DF1119=0,0,2)</f>
        <v/>
      </c>
      <c r="DH1119" s="1866"/>
      <c r="DI1119" s="1866"/>
      <c r="DJ1119" s="1863"/>
      <c r="DK1119" s="1789"/>
      <c r="DL1119" s="1574">
        <f>10^(CN1119/20)*100-100</f>
        <v/>
      </c>
      <c r="DM1119" s="634"/>
      <c r="DN1119" s="1291"/>
      <c r="DO1119" s="1290">
        <f>IF(DM1119="","",10^(DM1119/10))</f>
        <v/>
      </c>
      <c r="DP1119" s="1290">
        <f>IF(ISNUMBER(DN1119)=FALSE,"",10^(DN1119/10))</f>
        <v/>
      </c>
      <c r="DQ1119" s="1574">
        <f>IF(AND(ISNUMBER(DO1119),ISNUMBER(DP1119)),IF(DO1119/DP1119&gt;1,ROUND((DO1119)/DP1119,3),1),1)</f>
        <v/>
      </c>
      <c r="DR1119" s="1541"/>
      <c r="DS1119" s="1541"/>
      <c r="DT1119" s="1541"/>
      <c r="DU1119" s="1541"/>
      <c r="DV1119" s="1541"/>
      <c r="DW1119" s="1541"/>
      <c r="DX1119" s="1541"/>
      <c r="DY1119" s="1541"/>
      <c r="DZ1119" s="1541"/>
      <c r="EA1119" s="1541"/>
      <c r="EB1119" s="1541"/>
      <c r="EC1119" s="1541"/>
      <c r="ED1119" s="1541"/>
      <c r="EE1119" s="1541"/>
      <c r="EF1119" s="1541"/>
      <c r="EG1119" s="1541"/>
      <c r="EH1119" s="1541"/>
      <c r="EI1119" s="1541"/>
      <c r="EJ1119" s="1541"/>
      <c r="EK1119" s="1541"/>
      <c r="EL1119" s="1541"/>
      <c r="EM1119" s="1541"/>
      <c r="EN1119" s="1541"/>
      <c r="EO1119" s="1541"/>
      <c r="EP1119" s="1541"/>
      <c r="EQ1119" s="1541"/>
      <c r="ER1119" s="1541"/>
      <c r="ES1119" s="1541"/>
      <c r="ET1119" s="1541"/>
      <c r="EU1119" s="1541"/>
      <c r="EV1119" s="1541"/>
    </row>
    <row r="1120" ht="15" x14ac:dyDescent="0.25">
      <c r="A1120" s="1541"/>
      <c r="B1120" s="1541"/>
      <c r="C1120"/>
      <c r="D1120" s="1486"/>
      <c r="E1120" s="1486"/>
      <c r="F1120" s="672">
        <v>5.6</v>
      </c>
      <c r="G1120" s="1497"/>
      <c r="H1120" s="130">
        <f>BV1120</f>
        <v/>
      </c>
      <c r="I1120" s="130">
        <f>BW1120</f>
        <v/>
      </c>
      <c r="J1120" s="1299" t="inlineStr">
        <is>
          <t>BT</t>
        </is>
      </c>
      <c r="K1120" s="1299" t="inlineStr">
        <is>
          <t>2.4 GHz</t>
        </is>
      </c>
      <c r="L1120" s="115"/>
      <c r="M1120" s="130"/>
      <c r="N1120" s="119"/>
      <c r="O1120" s="131"/>
      <c r="P1120" s="6597"/>
      <c r="Q1120" s="131"/>
      <c r="R1120" s="131"/>
      <c r="S1120" s="6593"/>
      <c r="T1120" s="130">
        <v>39</v>
      </c>
      <c r="U1120" s="6593">
        <v>2440</v>
      </c>
      <c r="V1120" s="119"/>
      <c r="W1120" s="1305"/>
      <c r="X1120" s="119"/>
      <c r="Y1120" s="119"/>
      <c r="Z1120" s="119"/>
      <c r="AA1120" s="115"/>
      <c r="AB1120" s="115"/>
      <c r="AC1120" s="1300">
        <f>IF(OR(BX1120="Close to Ear",BX1120="Close to Head"),"Head",IF(BX1120="Extremity","Extremity","Body"))</f>
        <v/>
      </c>
      <c r="AD1120" s="1301">
        <f>CA1120</f>
        <v/>
      </c>
      <c r="AE1120" s="1299">
        <f>CB1120</f>
        <v/>
      </c>
      <c r="AF1120" s="115"/>
      <c r="AG1120" s="1302">
        <f>IF(OR(AZ1120="",BA1120=""),"N/A",IF(DC1120="Pass","P","F"))</f>
        <v/>
      </c>
      <c r="AH1120" s="129"/>
      <c r="AI1120" s="129"/>
      <c r="AJ1120" s="129"/>
      <c r="AK1120" s="119"/>
      <c r="AL1120" s="115"/>
      <c r="AM1120" s="119"/>
      <c r="AN1120" s="119"/>
      <c r="AO1120" s="692"/>
      <c r="AP1120" s="692"/>
      <c r="AQ1120" s="692"/>
      <c r="AR1120" s="692"/>
      <c r="AS1120" s="692"/>
      <c r="AT1120" s="1303">
        <f>IF(AC1120="Extremity",IF(CG1120="","",CG1120),"")</f>
        <v/>
      </c>
      <c r="AU1120" s="1303">
        <f>IF(AC1120="Extremity",IF(CH1120="","",CH1120),"")</f>
        <v/>
      </c>
      <c r="AV1120" s="1304">
        <f>IF(AC1120="Extremity","",IF(CE1120="","",CE1120))</f>
        <v/>
      </c>
      <c r="AW1120" s="1304">
        <f>IF(AD1120="Extremity","",IF(CF1120="","",CF1120))</f>
        <v/>
      </c>
      <c r="AX1120" s="1305">
        <f>DL1120</f>
        <v/>
      </c>
      <c r="AY1120" s="1305">
        <f>DQ1120</f>
        <v/>
      </c>
      <c r="AZ1120" s="3377">
        <f>IF(AC1120="Extremity",IF(DA1120="","",DA1120),"")</f>
        <v/>
      </c>
      <c r="BA1120" s="3378">
        <f>IF(AC1120="Extremity","",IF(CT1120="","",CT1120))</f>
        <v/>
      </c>
      <c r="BB1120" s="1305">
        <f>IF(AC1120="Extremity",IF(DB1120="","",DB1120),"")</f>
        <v/>
      </c>
      <c r="BC1120" s="1304">
        <f>IF(AC1120="Extremity","",IF(CZ1120="","",CZ1120))</f>
        <v/>
      </c>
      <c r="BD1120" s="1305">
        <f>DD1120</f>
        <v/>
      </c>
      <c r="BE1120" s="132">
        <f>DE1120</f>
        <v/>
      </c>
      <c r="BF1120" s="133">
        <f>DF1120*60</f>
        <v/>
      </c>
      <c r="BG1120" s="121">
        <f>BE1120</f>
        <v/>
      </c>
      <c r="BH1120" s="133">
        <f>DG1120*60</f>
        <v/>
      </c>
      <c r="BI1120" s="133">
        <f>DH1120</f>
        <v/>
      </c>
      <c r="BJ1120" s="117"/>
      <c r="BK1120" s="812">
        <f>Overview!$E$7</f>
        <v/>
      </c>
      <c r="BL1120" s="117"/>
      <c r="BM1120" s="834">
        <f>DI1120</f>
        <v/>
      </c>
      <c r="BN1120" s="812">
        <f>Overview!$P$153</f>
        <v/>
      </c>
      <c r="BO1120" s="117" t="inlineStr">
        <is>
          <t>Modo: BR/EDR</t>
        </is>
      </c>
      <c r="BP1120" s="117"/>
      <c r="BQ1120" s="115"/>
      <c r="BR1120" s="1478"/>
      <c r="BS1120" s="1541"/>
      <c r="BT1120" s="1978" t="inlineStr">
        <is>
          <t>BT</t>
        </is>
      </c>
      <c r="BU1120" s="1979" t="inlineStr">
        <is>
          <t>2.4 GHz</t>
        </is>
      </c>
      <c r="BV1120" s="632">
        <f>Overview!$H$28</f>
        <v/>
      </c>
      <c r="BW1120" s="2010"/>
      <c r="BX1120" s="1978" t="inlineStr">
        <is>
          <t>Body</t>
        </is>
      </c>
      <c r="BY1120" s="1255"/>
      <c r="BZ1120" s="2011"/>
      <c r="CA1120" s="2015" t="inlineStr">
        <is>
          <t>TBD</t>
        </is>
      </c>
      <c r="CB1120" s="200">
        <v>5</v>
      </c>
      <c r="CC1120" s="1255">
        <f>IF(COUNT('Conducted BT-Custom'!$AH$3:$AH$7)=0,39,INDEX('Conducted BT-Custom'!$T$3:$T$7,MATCH(MAX('Conducted BT-Custom'!$AH$3:$AH$7),'Conducted BT-Custom'!$AH$3:$AH$7,0)))</f>
        <v>39</v>
      </c>
      <c r="CD1120" s="1255">
        <f>IF(COUNT('Conducted BT-Custom'!$AH$3:$AH$7)=0,2440,INDEX('Conducted BT-Custom'!$U$3:$U$7,MATCH(MAX('Conducted BT-Custom'!$AH$3:$AH$7),'Conducted BT-Custom'!$AH$3:$AH$7,0)))</f>
        <v>2440</v>
      </c>
      <c r="CE1120" s="7237"/>
      <c r="CF1120" s="7237"/>
      <c r="CG1120" s="6911"/>
      <c r="CH1120" s="7255"/>
      <c r="CI1120" s="225">
        <f>BY1120</f>
        <v/>
      </c>
      <c r="CJ1120" s="237">
        <f>BZ1120</f>
        <v/>
      </c>
      <c r="CK1120" s="223">
        <f>CA1120</f>
        <v/>
      </c>
      <c r="CL1120" s="237">
        <f>CC1120</f>
        <v/>
      </c>
      <c r="CM1120" s="394">
        <f>CD1120</f>
        <v/>
      </c>
      <c r="CN1120" s="1966"/>
      <c r="CO1120" s="1967"/>
      <c r="CP1120" s="7214">
        <f>IF(CF1120=""," ",IF(ABS(CE1120-CF1120)&lt;=0.1,"Valid","Not valid"))</f>
        <v/>
      </c>
      <c r="CQ1120" s="1674">
        <f> IF(CE1120="","",IF(AND(CE1120&lt;&gt;"",CF1120=""),IF(CE1120&gt;=0.8,"Medir+Sig Max","No"),IF(CF1120&lt;&gt;"",IF(CF1120&gt;=0.8,"Medir+Sig Max","No"),"")))</f>
        <v/>
      </c>
      <c r="CR1120" s="6927"/>
      <c r="CS1120" s="1674"/>
      <c r="CT1120" s="220">
        <f>IF(CO1120="",IF(AND(CE1120="",CF1120=""),"",IF(CF1120="",IF(DQ1120&gt;1,ROUND(DQ1120*CE1120,3),CE1120),IF(DQ1120&gt;1,ROUND(DQ1120*CF1120,3),CF1120))),IF(AND(CE1120="",CF1120=""),"",IF(CF1120="",IF(DQ1120&gt;1,ROUND(DQ1120*CE1120*(1/(CO1120)),3),CE1120*(1/(CO1120))),IF(DQ1120&gt;1,ROUND(DQ1120*CF1120*(1/(CO1120)),3),CF1120*(1/(CO1120))))))</f>
        <v/>
      </c>
      <c r="CU1120" s="224">
        <f>BY1120</f>
        <v/>
      </c>
      <c r="CV1120" s="237">
        <f>BZ1120</f>
        <v/>
      </c>
      <c r="CW1120" s="237">
        <f>CA1120</f>
        <v/>
      </c>
      <c r="CX1120" s="224">
        <f>CC1120</f>
        <v/>
      </c>
      <c r="CY1120" s="237">
        <f>CD1120</f>
        <v/>
      </c>
      <c r="CZ1120" s="7474">
        <f>IF(COUNTIF(Overview!K12:K14,TRUE)&gt;0,1.6,IF(COUNTIF(Overview!L12:L14,TRUE)&gt;0,8,0))</f>
        <v/>
      </c>
      <c r="DA1120" s="1666">
        <f>IF(AND(CG1120="",CH1120=""),"",IF(CH1120="",IF(DQ1120&gt;'SAR FCC-ISED'!DR1120,ROUND((DQ1120*CG1120)/'SAR FCC-ISED'!DR1120,3),CG1120),IF(DQ1120&gt;'SAR FCC-ISED'!DR1120,ROUND((DQ1120*CH1120)/'SAR FCC-ISED'!DR1120,3),CH1120)))</f>
        <v/>
      </c>
      <c r="DB1120" s="7483"/>
      <c r="DC1120" s="844">
        <f>IF(CT1120="","",IF(CT1120&gt;CZ1120,"Fail","Pass"))</f>
        <v/>
      </c>
      <c r="DD1120" s="402"/>
      <c r="DE1120" s="1565">
        <f>MyTimestamp(DC1120)</f>
        <v/>
      </c>
      <c r="DF1120" s="1531">
        <f>IF(COUNT(CE1120:CH1120)=1,15,IF(COUNT(CE1120:CH1120)=0,0,30))</f>
        <v/>
      </c>
      <c r="DG1120" s="1532">
        <f>IF(DF1120=0,0,2)</f>
        <v/>
      </c>
      <c r="DH1120" s="1866"/>
      <c r="DI1120" s="1866"/>
      <c r="DJ1120" s="1863"/>
      <c r="DK1120" s="1789"/>
      <c r="DL1120" s="1574">
        <f>10^(CN1120/20)*100-100</f>
        <v/>
      </c>
      <c r="DM1120" s="634"/>
      <c r="DN1120" s="1291"/>
      <c r="DO1120" s="1290">
        <f>IF(DM1120="","",10^(DM1120/10))</f>
        <v/>
      </c>
      <c r="DP1120" s="1290">
        <f>IF(ISNUMBER(DN1120)=FALSE,"",10^(DN1120/10))</f>
        <v/>
      </c>
      <c r="DQ1120" s="1574">
        <f>IF(AND(ISNUMBER(DO1120),ISNUMBER(DP1120)),IF(DO1120/DP1120&gt;1,ROUND((DO1120)/DP1120,3),1),1)</f>
        <v/>
      </c>
      <c r="DR1120" s="1541"/>
      <c r="DS1120" s="1541"/>
      <c r="DT1120" s="1541"/>
      <c r="DU1120" s="1541"/>
      <c r="DV1120" s="1541"/>
      <c r="DW1120" s="1541"/>
      <c r="DX1120" s="1541"/>
      <c r="DY1120" s="1541"/>
      <c r="DZ1120" s="1541"/>
      <c r="EA1120" s="1541"/>
      <c r="EB1120" s="1541"/>
      <c r="EC1120" s="1541"/>
      <c r="ED1120" s="1541"/>
      <c r="EE1120" s="1541"/>
      <c r="EF1120" s="1541"/>
      <c r="EG1120" s="1541"/>
      <c r="EH1120" s="1541"/>
      <c r="EI1120" s="1541"/>
      <c r="EJ1120" s="1541"/>
      <c r="EK1120" s="1541"/>
      <c r="EL1120" s="1541"/>
      <c r="EM1120" s="1541"/>
      <c r="EN1120" s="1541"/>
      <c r="EO1120" s="1541"/>
      <c r="EP1120" s="1541"/>
      <c r="EQ1120" s="1541"/>
      <c r="ER1120" s="1541"/>
      <c r="ES1120" s="1541"/>
      <c r="ET1120" s="1541"/>
      <c r="EU1120" s="1541"/>
      <c r="EV1120" s="1541"/>
    </row>
    <row r="1121" ht="15" x14ac:dyDescent="0.25">
      <c r="A1121" s="1541"/>
      <c r="B1121" s="1541"/>
      <c r="C1121"/>
      <c r="D1121" s="1486"/>
      <c r="E1121" s="1486"/>
      <c r="F1121" s="672">
        <v>5.6</v>
      </c>
      <c r="G1121" s="1497"/>
      <c r="H1121" s="130">
        <f>BV1121</f>
        <v/>
      </c>
      <c r="I1121" s="130">
        <f>BW1121</f>
        <v/>
      </c>
      <c r="J1121" s="1299" t="inlineStr">
        <is>
          <t>BT</t>
        </is>
      </c>
      <c r="K1121" s="1299" t="inlineStr">
        <is>
          <t>2.4 GHz</t>
        </is>
      </c>
      <c r="L1121" s="115"/>
      <c r="M1121" s="130"/>
      <c r="N1121" s="119"/>
      <c r="O1121" s="131"/>
      <c r="P1121" s="6597"/>
      <c r="Q1121" s="131"/>
      <c r="R1121" s="131"/>
      <c r="S1121" s="6593"/>
      <c r="T1121" s="130">
        <v>39</v>
      </c>
      <c r="U1121" s="6593">
        <v>2440</v>
      </c>
      <c r="V1121" s="119"/>
      <c r="W1121" s="1305"/>
      <c r="X1121" s="119"/>
      <c r="Y1121" s="119"/>
      <c r="Z1121" s="119"/>
      <c r="AA1121" s="115"/>
      <c r="AB1121" s="115"/>
      <c r="AC1121" s="1300">
        <f>IF(OR(BX1121="Close to Ear",BX1121="Close to Head"),"Head",IF(BX1121="Extremity","Extremity","Body"))</f>
        <v/>
      </c>
      <c r="AD1121" s="1301">
        <f>CA1121</f>
        <v/>
      </c>
      <c r="AE1121" s="1299">
        <f>CB1121</f>
        <v/>
      </c>
      <c r="AF1121" s="115"/>
      <c r="AG1121" s="1302">
        <f>IF(OR(AZ1121="",BA1121=""),"N/A",IF(DC1121="Pass","P","F"))</f>
        <v/>
      </c>
      <c r="AH1121" s="129"/>
      <c r="AI1121" s="129"/>
      <c r="AJ1121" s="129"/>
      <c r="AK1121" s="119"/>
      <c r="AL1121" s="115"/>
      <c r="AM1121" s="119"/>
      <c r="AN1121" s="119"/>
      <c r="AO1121" s="692"/>
      <c r="AP1121" s="692"/>
      <c r="AQ1121" s="692"/>
      <c r="AR1121" s="692"/>
      <c r="AS1121" s="692"/>
      <c r="AT1121" s="1303">
        <f>IF(AC1121="Extremity",IF(CG1121="","",CG1121),"")</f>
        <v/>
      </c>
      <c r="AU1121" s="1303">
        <f>IF(AC1121="Extremity",IF(CH1121="","",CH1121),"")</f>
        <v/>
      </c>
      <c r="AV1121" s="1304">
        <f>IF(AC1121="Extremity","",IF(CE1121="","",CE1121))</f>
        <v/>
      </c>
      <c r="AW1121" s="1304">
        <f>IF(AD1121="Extremity","",IF(CF1121="","",CF1121))</f>
        <v/>
      </c>
      <c r="AX1121" s="1305">
        <f>DL1121</f>
        <v/>
      </c>
      <c r="AY1121" s="1305">
        <f>DQ1121</f>
        <v/>
      </c>
      <c r="AZ1121" s="3377">
        <f>IF(AC1121="Extremity",IF(DA1121="","",DA1121),"")</f>
        <v/>
      </c>
      <c r="BA1121" s="3378">
        <f>IF(AC1121="Extremity","",IF(CT1121="","",CT1121))</f>
        <v/>
      </c>
      <c r="BB1121" s="1305">
        <f>IF(AC1121="Extremity",IF(DB1121="","",DB1121),"")</f>
        <v/>
      </c>
      <c r="BC1121" s="1304">
        <f>IF(AC1121="Extremity","",IF(CZ1121="","",CZ1121))</f>
        <v/>
      </c>
      <c r="BD1121" s="1305">
        <f>DD1121</f>
        <v/>
      </c>
      <c r="BE1121" s="132">
        <f>DE1121</f>
        <v/>
      </c>
      <c r="BF1121" s="133">
        <f>DF1121*60</f>
        <v/>
      </c>
      <c r="BG1121" s="121">
        <f>BE1121</f>
        <v/>
      </c>
      <c r="BH1121" s="133">
        <f>DG1121*60</f>
        <v/>
      </c>
      <c r="BI1121" s="133">
        <f>DH1121</f>
        <v/>
      </c>
      <c r="BJ1121" s="117"/>
      <c r="BK1121" s="812">
        <f>Overview!$E$7</f>
        <v/>
      </c>
      <c r="BL1121" s="117"/>
      <c r="BM1121" s="834">
        <f>DI1121</f>
        <v/>
      </c>
      <c r="BN1121" s="812">
        <f>Overview!$P$153</f>
        <v/>
      </c>
      <c r="BO1121" s="117" t="inlineStr">
        <is>
          <t>Modo: BR/EDR</t>
        </is>
      </c>
      <c r="BP1121" s="117"/>
      <c r="BQ1121" s="115"/>
      <c r="BR1121" s="1478"/>
      <c r="BS1121" s="1541"/>
      <c r="BT1121" s="1978" t="inlineStr">
        <is>
          <t>BT</t>
        </is>
      </c>
      <c r="BU1121" s="1979" t="inlineStr">
        <is>
          <t>2.4 GHz</t>
        </is>
      </c>
      <c r="BV1121" s="632">
        <f>Overview!$H$28</f>
        <v/>
      </c>
      <c r="BW1121" s="2010"/>
      <c r="BX1121" s="1978" t="inlineStr">
        <is>
          <t>Body</t>
        </is>
      </c>
      <c r="BY1121" s="1253"/>
      <c r="BZ1121" s="2011"/>
      <c r="CA1121" s="1253" t="str">
        <f>CONCATENATE(CA1119," - Variability")</f>
        <v>TBD - Variability</v>
      </c>
      <c r="CB1121" s="200">
        <v>5</v>
      </c>
      <c r="CC1121" s="1254">
        <f>IF(COUNT('Conducted BT-Custom'!$AH$3:$AH$7)=0,39,INDEX('Conducted BT-Custom'!$T$3:$T$7,MATCH(MAX('Conducted BT-Custom'!$AH$3:$AH$7),'Conducted BT-Custom'!$AH$3:$AH$7,0)))</f>
        <v>39</v>
      </c>
      <c r="CD1121" s="1254">
        <f>IF(COUNT('Conducted BT-Custom'!$AH$3:$AH$7)=0,2440,INDEX('Conducted BT-Custom'!$U$3:$U$7,MATCH(MAX('Conducted BT-Custom'!$AH$3:$AH$7),'Conducted BT-Custom'!$AH$3:$AH$7,0)))</f>
        <v>2440</v>
      </c>
      <c r="CE1121" s="7237"/>
      <c r="CF1121" s="7237"/>
      <c r="CG1121" s="6911"/>
      <c r="CH1121" s="7255"/>
      <c r="CI1121" s="225">
        <f>BY1121</f>
        <v/>
      </c>
      <c r="CJ1121" s="237">
        <f>BZ1121</f>
        <v/>
      </c>
      <c r="CK1121" s="223">
        <f>CA1121</f>
        <v/>
      </c>
      <c r="CL1121" s="237">
        <f>CC1121</f>
        <v/>
      </c>
      <c r="CM1121" s="394">
        <f>CD1121</f>
        <v/>
      </c>
      <c r="CN1121" s="1966"/>
      <c r="CO1121" s="1967"/>
      <c r="CP1121" s="7214">
        <f>IF(CF1121=""," ",IF(ABS(CE1121-CF1121)&lt;=0.1,"Valid","Not valid"))</f>
        <v/>
      </c>
      <c r="CQ1121" s="1674">
        <f> IF(CE1121="","",IF(AND(CE1121&lt;&gt;"",CF1121=""),IF(CE1121&gt;=0.8,"Medir+Sig Max","No"),IF(CF1121&lt;&gt;"",IF(CF1121&gt;=0.8,"Medir+Sig Max","No"),"")))</f>
        <v/>
      </c>
      <c r="CR1121" s="6927"/>
      <c r="CS1121" s="1674">
        <f>IF(CF1121="","",IF(MAX(CF1113:CF1120)=0,"",IF(AND(CF1121&lt;=1.45,(CF1121/MAX(CF1113:CF1120))&lt;=1.2,(CF1121/MAX(CF1113:CF1120))&gt;=0.8),"Válido","REPETIR VAR")))</f>
        <v/>
      </c>
      <c r="CT1121" s="220">
        <f>IF(CO1121="",IF(AND(CE1121="",CF1121=""),"",IF(CF1121="",IF(DQ1121&gt;1,ROUND(DQ1121*CE1121,3),CE1121),IF(DQ1121&gt;1,ROUND(DQ1121*CF1121,3),CF1121))),IF(AND(CE1121="",CF1121=""),"",IF(CF1121="",IF(DQ1121&gt;1,ROUND(DQ1121*CE1121*(1/(CO1121)),3),CE1121*(1/(CO1121))),IF(DQ1121&gt;1,ROUND(DQ1121*CF1121*(1/(CO1121)),3),CF1121*(1/(CO1121))))))</f>
        <v/>
      </c>
      <c r="CU1121" s="224">
        <f>BY1121</f>
        <v/>
      </c>
      <c r="CV1121" s="237">
        <f>BZ1121</f>
        <v/>
      </c>
      <c r="CW1121" s="237">
        <f>CA1121</f>
        <v/>
      </c>
      <c r="CX1121" s="224">
        <f>CC1121</f>
        <v/>
      </c>
      <c r="CY1121" s="237">
        <f>CD1121</f>
        <v/>
      </c>
      <c r="CZ1121" s="7474">
        <f>IF(COUNTIF(Overview!K12:K14,TRUE)&gt;0,1.6,IF(COUNTIF(Overview!L12:L14,TRUE)&gt;0,8,0))</f>
        <v/>
      </c>
      <c r="DA1121" s="1788"/>
      <c r="DB1121" s="7483"/>
      <c r="DC1121" s="844">
        <f>IF(CT1121="","",IF(CT1121&gt;CZ1121,"Fail","Pass"))</f>
        <v/>
      </c>
      <c r="DD1121" s="402"/>
      <c r="DE1121" s="1565">
        <f>MyTimestamp(DC1121)</f>
        <v/>
      </c>
      <c r="DF1121" s="1531">
        <f>IF(COUNT(CE1121:CH1121)=1,15,IF(COUNT(CE1121:CH1121)=0,0,30))</f>
        <v/>
      </c>
      <c r="DG1121" s="1532">
        <f>IF(DF1121=0,0,2)</f>
        <v/>
      </c>
      <c r="DH1121" s="1866"/>
      <c r="DI1121" s="1866"/>
      <c r="DJ1121" s="1863"/>
      <c r="DK1121" s="1789"/>
      <c r="DL1121" s="1574">
        <f>10^(CN1121/20)*100-100</f>
        <v/>
      </c>
      <c r="DM1121" s="1266"/>
      <c r="DN1121" s="1292"/>
      <c r="DO1121" s="1290">
        <f>IF(DM1121="","",10^(DM1121/10))</f>
        <v/>
      </c>
      <c r="DP1121" s="1290">
        <f>IF(ISNUMBER(DN1121)=FALSE,"",10^(DN1121/10))</f>
        <v/>
      </c>
      <c r="DQ1121" s="1574">
        <f>IF(AND(ISNUMBER(DO1121),ISNUMBER(DP1121)),IF(DO1121/DP1121&gt;1,ROUND((DO1121)/DP1121,3),1),1)</f>
        <v/>
      </c>
      <c r="DR1121" s="1541"/>
      <c r="DS1121" s="1541"/>
      <c r="DT1121" s="1541"/>
      <c r="DU1121" s="1541"/>
      <c r="DV1121" s="1541"/>
      <c r="DW1121" s="1541"/>
      <c r="DX1121" s="1541"/>
      <c r="DY1121" s="1541"/>
      <c r="DZ1121" s="1541"/>
      <c r="EA1121" s="1541"/>
      <c r="EB1121" s="1541"/>
      <c r="EC1121" s="1541"/>
      <c r="ED1121" s="1541"/>
      <c r="EE1121" s="1541"/>
      <c r="EF1121" s="1541"/>
      <c r="EG1121" s="1541"/>
      <c r="EH1121" s="1541"/>
      <c r="EI1121" s="1541"/>
      <c r="EJ1121" s="1541"/>
      <c r="EK1121" s="1541"/>
      <c r="EL1121" s="1541"/>
      <c r="EM1121" s="1541"/>
      <c r="EN1121" s="1541"/>
      <c r="EO1121" s="1541"/>
      <c r="EP1121" s="1541"/>
      <c r="EQ1121" s="1541"/>
      <c r="ER1121" s="1541"/>
      <c r="ES1121" s="1541"/>
      <c r="ET1121" s="1541"/>
      <c r="EU1121" s="1541"/>
      <c r="EV1121" s="1541"/>
    </row>
    <row r="1122" ht="15" x14ac:dyDescent="0.25">
      <c r="A1122" s="1541"/>
      <c r="B1122" s="1541"/>
      <c r="C1122"/>
      <c r="D1122" s="1486"/>
      <c r="E1122" s="1486"/>
      <c r="F1122" s="672">
        <v>5.6</v>
      </c>
      <c r="G1122" s="1497"/>
      <c r="H1122" s="130">
        <f>BV1122</f>
        <v/>
      </c>
      <c r="I1122" s="130">
        <f>BW1122</f>
        <v/>
      </c>
      <c r="J1122" s="1299" t="inlineStr">
        <is>
          <t>BT</t>
        </is>
      </c>
      <c r="K1122" s="1299" t="inlineStr">
        <is>
          <t>2.4 GHz</t>
        </is>
      </c>
      <c r="L1122" s="115"/>
      <c r="M1122" s="130"/>
      <c r="N1122" s="119"/>
      <c r="O1122" s="131"/>
      <c r="P1122" s="6597"/>
      <c r="Q1122" s="131"/>
      <c r="R1122" s="131"/>
      <c r="S1122" s="6593"/>
      <c r="T1122" s="130">
        <v>39</v>
      </c>
      <c r="U1122" s="6593">
        <v>2440</v>
      </c>
      <c r="V1122" s="119"/>
      <c r="W1122" s="1305"/>
      <c r="X1122" s="119"/>
      <c r="Y1122" s="119"/>
      <c r="Z1122" s="119"/>
      <c r="AA1122" s="115"/>
      <c r="AB1122" s="115"/>
      <c r="AC1122" s="1300">
        <f>IF(OR(BX1122="Close to Ear",BX1122="Close to Head"),"Head",IF(BX1122="Extremity","Extremity","Body"))</f>
        <v/>
      </c>
      <c r="AD1122" s="1301">
        <f>CA1122</f>
        <v/>
      </c>
      <c r="AE1122" s="1299">
        <f>CB1122</f>
        <v/>
      </c>
      <c r="AF1122" s="115"/>
      <c r="AG1122" s="1302">
        <f>IF(OR(AZ1122="",BA1122=""),"N/A",IF(DC1122="Pass","P","F"))</f>
        <v/>
      </c>
      <c r="AH1122" s="129"/>
      <c r="AI1122" s="129"/>
      <c r="AJ1122" s="129"/>
      <c r="AK1122" s="119"/>
      <c r="AL1122" s="115"/>
      <c r="AM1122" s="119"/>
      <c r="AN1122" s="119"/>
      <c r="AO1122" s="692"/>
      <c r="AP1122" s="692"/>
      <c r="AQ1122" s="692"/>
      <c r="AR1122" s="692"/>
      <c r="AS1122" s="692"/>
      <c r="AT1122" s="1303">
        <f>IF(AC1122="Extremity",IF(CG1122="","",CG1122),"")</f>
        <v/>
      </c>
      <c r="AU1122" s="1303">
        <f>IF(AC1122="Extremity",IF(CH1122="","",CH1122),"")</f>
        <v/>
      </c>
      <c r="AV1122" s="1304">
        <f>IF(AC1122="Extremity","",IF(CE1122="","",CE1122))</f>
        <v/>
      </c>
      <c r="AW1122" s="1304">
        <f>IF(AD1122="Extremity","",IF(CF1122="","",CF1122))</f>
        <v/>
      </c>
      <c r="AX1122" s="1305">
        <f>DL1122</f>
        <v/>
      </c>
      <c r="AY1122" s="1305">
        <f>DQ1122</f>
        <v/>
      </c>
      <c r="AZ1122" s="3377">
        <f>IF(AC1122="Extremity",IF(DA1122="","",DA1122),"")</f>
        <v/>
      </c>
      <c r="BA1122" s="3378">
        <f>IF(AC1122="Extremity","",IF(CT1122="","",CT1122))</f>
        <v/>
      </c>
      <c r="BB1122" s="1305">
        <f>IF(AC1122="Extremity",IF(DB1122="","",DB1122),"")</f>
        <v/>
      </c>
      <c r="BC1122" s="1304">
        <f>IF(AC1122="Extremity","",IF(CZ1122="","",CZ1122))</f>
        <v/>
      </c>
      <c r="BD1122" s="1305">
        <f>DD1122</f>
        <v/>
      </c>
      <c r="BE1122" s="132">
        <f>DE1122</f>
        <v/>
      </c>
      <c r="BF1122" s="133">
        <f>DF1122*60</f>
        <v/>
      </c>
      <c r="BG1122" s="121">
        <f>BE1122</f>
        <v/>
      </c>
      <c r="BH1122" s="133">
        <f>DG1122*60</f>
        <v/>
      </c>
      <c r="BI1122" s="133">
        <f>DH1122</f>
        <v/>
      </c>
      <c r="BJ1122" s="117"/>
      <c r="BK1122" s="812">
        <f>Overview!$E$7</f>
        <v/>
      </c>
      <c r="BL1122" s="117"/>
      <c r="BM1122" s="834">
        <f>DI1122</f>
        <v/>
      </c>
      <c r="BN1122" s="812">
        <f>Overview!$P$153</f>
        <v/>
      </c>
      <c r="BO1122" s="117" t="inlineStr">
        <is>
          <t>Modo: BR/EDR</t>
        </is>
      </c>
      <c r="BP1122" s="117"/>
      <c r="BQ1122" s="115"/>
      <c r="BR1122" s="1478"/>
      <c r="BS1122" s="1541"/>
      <c r="BT1122" s="1978" t="inlineStr">
        <is>
          <t>BT</t>
        </is>
      </c>
      <c r="BU1122" s="1979" t="inlineStr">
        <is>
          <t>2.4 GHz</t>
        </is>
      </c>
      <c r="BV1122" s="632">
        <f>Overview!$H$28</f>
        <v/>
      </c>
      <c r="BW1122" s="2010"/>
      <c r="BX1122" s="1978" t="inlineStr">
        <is>
          <t>Body</t>
        </is>
      </c>
      <c r="BY1122" s="1253"/>
      <c r="BZ1122" s="2011"/>
      <c r="CA1122" s="1253" t="str">
        <f>CONCATENATE(CA1120," - Variability2")</f>
        <v>TBD - Variability2</v>
      </c>
      <c r="CB1122" s="201">
        <v>5</v>
      </c>
      <c r="CC1122" s="1254">
        <f>IF(COUNT('Conducted BT-Custom'!$AH$3:$AH$7)=0,39,INDEX('Conducted BT-Custom'!$T$3:$T$7,MATCH(MAX('Conducted BT-Custom'!$AH$3:$AH$7),'Conducted BT-Custom'!$AH$3:$AH$7,0)))</f>
        <v>39</v>
      </c>
      <c r="CD1122" s="1254">
        <f>IF(COUNT('Conducted BT-Custom'!$AH$3:$AH$7)=0,2440,INDEX('Conducted BT-Custom'!$U$3:$U$7,MATCH(MAX('Conducted BT-Custom'!$AH$3:$AH$7),'Conducted BT-Custom'!$AH$3:$AH$7,0)))</f>
        <v>2440</v>
      </c>
      <c r="CE1122" s="7254"/>
      <c r="CF1122" s="7237"/>
      <c r="CG1122" s="6912"/>
      <c r="CH1122" s="7256"/>
      <c r="CI1122" s="225">
        <f>BY1122</f>
        <v/>
      </c>
      <c r="CJ1122" s="237">
        <f>BZ1122</f>
        <v/>
      </c>
      <c r="CK1122" s="223">
        <f>CA1122</f>
        <v/>
      </c>
      <c r="CL1122" s="237">
        <f>CC1122</f>
        <v/>
      </c>
      <c r="CM1122" s="394">
        <f>CD1122</f>
        <v/>
      </c>
      <c r="CN1122" s="1966"/>
      <c r="CO1122" s="1967"/>
      <c r="CP1122" s="7218">
        <f>IF(CF1122=""," ",IF(ABS(CE1122-CF1122)&lt;=0.1,"Valid","Not valid"))</f>
        <v/>
      </c>
      <c r="CQ1122" s="7221">
        <f> IF(CE1122="","",IF(AND(CE1122&lt;&gt;"",CF1122=""),IF(CE1122&gt;=0.8,"Medir+Sig Max","No"),IF(CF1122&lt;&gt;"",IF(CF1122&gt;=0.8,"Medir+Sig Max","No"),"")))</f>
        <v/>
      </c>
      <c r="CR1122" s="6930"/>
      <c r="CS1122" s="446"/>
      <c r="CT1122" s="867">
        <f>IF(CO1122="",IF(AND(CE1122="",CF1122=""),"",IF(CF1122="",IF(DQ1122&gt;1,ROUND(DQ1122*CE1122,3),CE1122),IF(DQ1122&gt;1,ROUND(DQ1122*CF1122,3),CF1122))),IF(AND(CE1122="",CF1122=""),"",IF(CF1122="",IF(DQ1122&gt;1,ROUND(DQ1122*CE1122*(1/(CO1122)),3),CE1122*(1/(CO1122))),IF(DQ1122&gt;1,ROUND(DQ1122*CF1122*(1/(CO1122)),3),CF1122*(1/(CO1122))))))</f>
        <v/>
      </c>
      <c r="CU1122" s="224">
        <f>BY1122</f>
        <v/>
      </c>
      <c r="CV1122" s="237">
        <f>BZ1122</f>
        <v/>
      </c>
      <c r="CW1122" s="237">
        <f>CA1122</f>
        <v/>
      </c>
      <c r="CX1122" s="224">
        <f>CC1122</f>
        <v/>
      </c>
      <c r="CY1122" s="237">
        <f>CD1122</f>
        <v/>
      </c>
      <c r="CZ1122" s="7475">
        <f>IF(COUNTIF(Overview!K12:K14,TRUE)&gt;0,1.6,IF(COUNTIF(Overview!L12:L14,TRUE)&gt;0,8,0))</f>
        <v/>
      </c>
      <c r="DA1122" s="1876"/>
      <c r="DB1122" s="7485"/>
      <c r="DC1122" s="844">
        <f>IF(CT1122="","",IF(CT1122&gt;CZ1122,"Fail","Pass"))</f>
        <v/>
      </c>
      <c r="DD1122" s="405"/>
      <c r="DE1122" s="1565">
        <f>MyTimestamp(DC1122)</f>
        <v/>
      </c>
      <c r="DF1122" s="1531">
        <f>IF(COUNT(CE1122:CH1122)=1,15,IF(COUNT(CE1122:CH1122)=0,0,30))</f>
        <v/>
      </c>
      <c r="DG1122" s="1532">
        <f>IF(DF1122=0,0,2)</f>
        <v/>
      </c>
      <c r="DH1122" s="1974"/>
      <c r="DI1122" s="1974"/>
      <c r="DJ1122" s="1863"/>
      <c r="DK1122" s="1796"/>
      <c r="DL1122" s="1574">
        <f>10^(CN1122/20)*100-100</f>
        <v/>
      </c>
      <c r="DM1122" s="1266"/>
      <c r="DN1122" s="1293"/>
      <c r="DO1122" s="1582">
        <f>IF(DM1122="","",10^(DM1122/10))</f>
        <v/>
      </c>
      <c r="DP1122" s="1582">
        <f>IF(ISNUMBER(DN1122)=FALSE,"",10^(DN1122/10))</f>
        <v/>
      </c>
      <c r="DQ1122" s="1575">
        <f>IF(AND(ISNUMBER(DO1122),ISNUMBER(DP1122)),IF(DO1122/DP1122&gt;1,ROUND((DO1122)/DP1122,3),1),1)</f>
        <v/>
      </c>
      <c r="DR1122" s="1541"/>
      <c r="DS1122" s="1541"/>
      <c r="DT1122" s="1541"/>
      <c r="DU1122" s="1541"/>
      <c r="DV1122" s="1541"/>
      <c r="DW1122" s="1541"/>
      <c r="DX1122" s="1541"/>
      <c r="DY1122" s="1541"/>
      <c r="DZ1122" s="1541"/>
      <c r="EA1122" s="1541"/>
      <c r="EB1122" s="1541"/>
      <c r="EC1122" s="1541"/>
      <c r="ED1122" s="1541"/>
      <c r="EE1122" s="1541"/>
      <c r="EF1122" s="1541"/>
      <c r="EG1122" s="1541"/>
      <c r="EH1122" s="1541"/>
      <c r="EI1122" s="1541"/>
      <c r="EJ1122" s="1541"/>
      <c r="EK1122" s="1541"/>
      <c r="EL1122" s="1541"/>
      <c r="EM1122" s="1541"/>
      <c r="EN1122" s="1541"/>
      <c r="EO1122" s="1541"/>
      <c r="EP1122" s="1541"/>
      <c r="EQ1122" s="1541"/>
      <c r="ER1122" s="1541"/>
      <c r="ES1122" s="1541"/>
      <c r="ET1122" s="1541"/>
      <c r="EU1122" s="1541"/>
      <c r="EV1122" s="1541"/>
    </row>
    <row r="1123" ht="12.75" x14ac:dyDescent="0.2">
      <c r="A1123" s="1541"/>
      <c r="B1123" s="1541"/>
      <c r="C1123"/>
      <c r="D1123" s="6590"/>
      <c r="E1123" s="6590"/>
      <c r="F1123" s="6591">
        <v>5.6</v>
      </c>
      <c r="G1123" s="6592"/>
      <c r="H1123" s="6593">
        <f>BV1123</f>
        <v/>
      </c>
      <c r="I1123" s="6593">
        <f>BW1123</f>
        <v/>
      </c>
      <c r="J1123" s="6594" t="inlineStr">
        <is>
          <t>BT</t>
        </is>
      </c>
      <c r="K1123" s="6594" t="inlineStr">
        <is>
          <t>2.4 GHz</t>
        </is>
      </c>
      <c r="L1123" s="6595"/>
      <c r="M1123" s="6797"/>
      <c r="N1123" s="6596"/>
      <c r="O1123" s="6597"/>
      <c r="P1123" s="6597"/>
      <c r="Q1123" s="6597"/>
      <c r="R1123" s="6597"/>
      <c r="S1123" s="6593"/>
      <c r="T1123" s="130">
        <v>39</v>
      </c>
      <c r="U1123" s="6593">
        <v>2440</v>
      </c>
      <c r="V1123" s="6596"/>
      <c r="W1123" s="6598"/>
      <c r="X1123" s="6596"/>
      <c r="Y1123" s="6596"/>
      <c r="Z1123" s="6596"/>
      <c r="AA1123" s="6595"/>
      <c r="AB1123" s="6595"/>
      <c r="AC1123" s="6599">
        <f>IF(OR(BX1123="Close to Ear",BX1123="Close to Head"),"Head",IF(BX1123="Extremity","Extremity","Body"))</f>
        <v/>
      </c>
      <c r="AD1123" s="6600">
        <f>CA1123</f>
        <v/>
      </c>
      <c r="AE1123" s="6594">
        <f>CB1123</f>
        <v/>
      </c>
      <c r="AF1123" s="6595"/>
      <c r="AG1123" s="6601">
        <f>IF(OR(AZ1123="",BA1123=""),"N/A",IF(DC1123="Pass","P","F"))</f>
        <v/>
      </c>
      <c r="AH1123" s="6602"/>
      <c r="AI1123" s="6602"/>
      <c r="AJ1123" s="6602"/>
      <c r="AK1123" s="6596"/>
      <c r="AL1123" s="6595"/>
      <c r="AM1123" s="6596"/>
      <c r="AN1123" s="6596"/>
      <c r="AO1123" s="6603"/>
      <c r="AP1123" s="6603"/>
      <c r="AQ1123" s="6603"/>
      <c r="AR1123" s="6603"/>
      <c r="AS1123" s="6603"/>
      <c r="AT1123" s="6604">
        <f>IF(AC1123="Extremity",IF(CG1123="","",CG1123),"")</f>
        <v/>
      </c>
      <c r="AU1123" s="6604">
        <f>IF(AC1123="Extremity",IF(CH1123="","",CH1123),"")</f>
        <v/>
      </c>
      <c r="AV1123" s="6605">
        <f>IF(AC1123="Extremity","",IF(CE1123="","",CE1123))</f>
        <v/>
      </c>
      <c r="AW1123" s="6605">
        <f>IF(AD1123="Extremity","",IF(CF1123="","",CF1123))</f>
        <v/>
      </c>
      <c r="AX1123" s="6598">
        <f>DL1123</f>
        <v/>
      </c>
      <c r="AY1123" s="6598">
        <f>DQ1123</f>
        <v/>
      </c>
      <c r="AZ1123" s="6606">
        <f>IF(AC1123="Extremity",IF(DA1123="","",DA1123),"")</f>
        <v/>
      </c>
      <c r="BA1123" s="6607">
        <f>IF(AC1123="Extremity","",IF(CT1123="","",CT1123))</f>
        <v/>
      </c>
      <c r="BB1123" s="6598">
        <f>IF(AC1123="Extremity",IF(DB1123="","",DB1123),"")</f>
        <v/>
      </c>
      <c r="BC1123" s="6605">
        <f>IF(AC1123="Extremity","",IF(CZ1123="","",CZ1123))</f>
        <v/>
      </c>
      <c r="BD1123" s="6598">
        <f>DD1123</f>
        <v/>
      </c>
      <c r="BE1123" s="6608">
        <f>DE1123</f>
        <v/>
      </c>
      <c r="BF1123" s="6609">
        <f>DF1123*60</f>
        <v/>
      </c>
      <c r="BG1123" s="6610">
        <f>BE1123</f>
        <v/>
      </c>
      <c r="BH1123" s="6609">
        <f>DG1123*60</f>
        <v/>
      </c>
      <c r="BI1123" s="6609">
        <f>DH1123</f>
        <v/>
      </c>
      <c r="BJ1123" s="6611"/>
      <c r="BK1123" s="6612">
        <f>Overview!$E$7</f>
        <v/>
      </c>
      <c r="BL1123" s="6611"/>
      <c r="BM1123" s="6609">
        <f>DI1123</f>
        <v/>
      </c>
      <c r="BN1123" s="6612">
        <f>Overview!$P$153</f>
        <v/>
      </c>
      <c r="BO1123" s="6611" t="inlineStr">
        <is>
          <t>Modo: BR/EDR</t>
        </is>
      </c>
      <c r="BP1123" s="6611"/>
      <c r="BQ1123" s="6595"/>
      <c r="BR1123" s="6613"/>
      <c r="BS1123" s="1541"/>
      <c r="BT1123" s="1978" t="inlineStr">
        <is>
          <t>BT</t>
        </is>
      </c>
      <c r="BU1123" s="1979" t="inlineStr">
        <is>
          <t>2.4 GHz</t>
        </is>
      </c>
      <c r="BV1123" s="632">
        <f>Overview!$H$28</f>
        <v/>
      </c>
      <c r="BW1123" s="2010"/>
      <c r="BX1123" s="1978" t="inlineStr">
        <is>
          <t>Body</t>
        </is>
      </c>
      <c r="BY1123" s="6717"/>
      <c r="BZ1123" s="2011"/>
      <c r="CA1123" s="6717" t="str">
        <f>CONCATENATE(CA1119," - Battery check 1")</f>
        <v>TBD - Battery check 1</v>
      </c>
      <c r="CB1123" s="200">
        <v>5</v>
      </c>
      <c r="CC1123" s="6718">
        <f>IF(COUNT('Conducted BT-Custom'!$AH$3:$AH$7)=0,39,INDEX('Conducted BT-Custom'!$T$3:$T$7,MATCH(MAX('Conducted BT-Custom'!$AH$3:$AH$7),'Conducted BT-Custom'!$AH$3:$AH$7,0)))</f>
        <v>39</v>
      </c>
      <c r="CD1123" s="6718">
        <f>IF(COUNT('Conducted BT-Custom'!$AH$3:$AH$7)=0,2440,INDEX('Conducted BT-Custom'!$U$3:$U$7,MATCH(MAX('Conducted BT-Custom'!$AH$3:$AH$7),'Conducted BT-Custom'!$AH$3:$AH$7,0)))</f>
        <v>2440</v>
      </c>
      <c r="CE1123" s="7251"/>
      <c r="CF1123" s="7237"/>
      <c r="CG1123" s="6911"/>
      <c r="CH1123" s="7250"/>
      <c r="CI1123" s="225">
        <f>BY1123</f>
        <v/>
      </c>
      <c r="CJ1123" s="237">
        <f>BZ1123</f>
        <v/>
      </c>
      <c r="CK1123" s="223">
        <f>CA1123</f>
        <v/>
      </c>
      <c r="CL1123" s="237">
        <f>CC1123</f>
        <v/>
      </c>
      <c r="CM1123" s="394">
        <f>CD1123</f>
        <v/>
      </c>
      <c r="CN1123" s="1966"/>
      <c r="CO1123" s="1967"/>
      <c r="CP1123" s="6833"/>
      <c r="CQ1123" s="446"/>
      <c r="CR1123" s="6930"/>
      <c r="CS1123" s="446"/>
      <c r="CT1123" s="867"/>
      <c r="CU1123" s="224">
        <f>BY1123</f>
        <v/>
      </c>
      <c r="CV1123" s="237">
        <f>BZ1123</f>
        <v/>
      </c>
      <c r="CW1123" s="237">
        <f>CA1123</f>
        <v/>
      </c>
      <c r="CX1123" s="224">
        <f>CC1123</f>
        <v/>
      </c>
      <c r="CY1123" s="237">
        <f>CD1123</f>
        <v/>
      </c>
      <c r="CZ1123" s="7475">
        <f>IF(COUNTIF(Overview!K12:K14,TRUE)&gt;0,1.6,IF(COUNTIF(Overview!L12:L14,TRUE)&gt;0,8,0))</f>
        <v/>
      </c>
      <c r="DA1123" s="1876"/>
      <c r="DB1123" s="7485"/>
      <c r="DC1123" s="844">
        <f>IF(CT1123="","",IF(CT1123&gt;CZ1123,"Fail","Pass"))</f>
        <v/>
      </c>
      <c r="DD1123" s="868"/>
      <c r="DE1123" s="1565">
        <f>MyTimestamp(DC1123)</f>
        <v/>
      </c>
      <c r="DF1123" s="1531">
        <f>IF(COUNT(CE1123:CH1123)=1,15,IF(COUNT(CE1123:CH1123)=0,0,30))</f>
        <v/>
      </c>
      <c r="DG1123" s="1532">
        <f>IF(DF1123=0,0,2)</f>
        <v/>
      </c>
      <c r="DH1123" s="1877"/>
      <c r="DI1123" s="1877"/>
      <c r="DJ1123" s="1863"/>
      <c r="DK1123" s="1878"/>
      <c r="DL1123" s="1574">
        <f>10^(CN1123/20)*100-100</f>
        <v/>
      </c>
      <c r="DM1123" s="1266"/>
      <c r="DN1123" s="6719"/>
      <c r="DO1123" s="1290"/>
      <c r="DP1123" s="1290"/>
      <c r="DQ1123" s="1283"/>
      <c r="DR1123" s="1541"/>
      <c r="DS1123" s="1541"/>
      <c r="DT1123" s="1541"/>
      <c r="DU1123" s="1541"/>
      <c r="DV1123" s="1541"/>
      <c r="DW1123" s="1541"/>
      <c r="DX1123" s="1541"/>
      <c r="DY1123" s="1541"/>
      <c r="DZ1123" s="1541"/>
      <c r="EA1123" s="1541"/>
      <c r="EB1123" s="1541"/>
      <c r="EC1123" s="1541"/>
      <c r="ED1123" s="1541"/>
      <c r="EE1123" s="1541"/>
      <c r="EF1123" s="1541"/>
      <c r="EG1123" s="1541"/>
      <c r="EH1123" s="1541"/>
      <c r="EI1123" s="1541"/>
      <c r="EJ1123" s="1541"/>
      <c r="EK1123" s="1541"/>
      <c r="EL1123" s="1541"/>
      <c r="EM1123" s="1541"/>
      <c r="EN1123" s="1541"/>
      <c r="EO1123" s="1541"/>
      <c r="EP1123" s="1541"/>
      <c r="EQ1123" s="1541"/>
      <c r="ER1123" s="1541"/>
      <c r="ES1123" s="1541"/>
      <c r="ET1123" s="1541"/>
      <c r="EU1123" s="1541"/>
      <c r="EV1123" s="1541"/>
    </row>
    <row r="1124" ht="12.75" x14ac:dyDescent="0.2">
      <c r="A1124" s="1541"/>
      <c r="B1124" s="1541"/>
      <c r="C1124"/>
      <c r="D1124" s="6590"/>
      <c r="E1124" s="6590"/>
      <c r="F1124" s="6591">
        <v>5.6</v>
      </c>
      <c r="G1124" s="6592"/>
      <c r="H1124" s="6593">
        <f>BV1124</f>
        <v/>
      </c>
      <c r="I1124" s="6593">
        <f>BW1124</f>
        <v/>
      </c>
      <c r="J1124" s="6594" t="inlineStr">
        <is>
          <t>BT</t>
        </is>
      </c>
      <c r="K1124" s="6594" t="inlineStr">
        <is>
          <t>2.4 GHz</t>
        </is>
      </c>
      <c r="L1124" s="6595"/>
      <c r="M1124" s="6797"/>
      <c r="N1124" s="6596"/>
      <c r="O1124" s="6597"/>
      <c r="P1124" s="6597"/>
      <c r="Q1124" s="6597"/>
      <c r="R1124" s="6597"/>
      <c r="S1124" s="6593"/>
      <c r="T1124" s="130">
        <v>39</v>
      </c>
      <c r="U1124" s="6593">
        <v>2440</v>
      </c>
      <c r="V1124" s="6596"/>
      <c r="W1124" s="6598"/>
      <c r="X1124" s="6596"/>
      <c r="Y1124" s="6596"/>
      <c r="Z1124" s="6596"/>
      <c r="AA1124" s="6595"/>
      <c r="AB1124" s="6595"/>
      <c r="AC1124" s="6599">
        <f>IF(OR(BX1124="Close to Ear",BX1124="Close to Head"),"Head",IF(BX1124="Extremity","Extremity","Body"))</f>
        <v/>
      </c>
      <c r="AD1124" s="6600">
        <f>CA1124</f>
        <v/>
      </c>
      <c r="AE1124" s="6594">
        <f>CB1124</f>
        <v/>
      </c>
      <c r="AF1124" s="6595"/>
      <c r="AG1124" s="6601">
        <f>IF(OR(AZ1124="",BA1124=""),"N/A",IF(DC1124="Pass","P","F"))</f>
        <v/>
      </c>
      <c r="AH1124" s="6602"/>
      <c r="AI1124" s="6602"/>
      <c r="AJ1124" s="6602"/>
      <c r="AK1124" s="6596"/>
      <c r="AL1124" s="6595"/>
      <c r="AM1124" s="6596"/>
      <c r="AN1124" s="6596"/>
      <c r="AO1124" s="6603"/>
      <c r="AP1124" s="6603"/>
      <c r="AQ1124" s="6603"/>
      <c r="AR1124" s="6603"/>
      <c r="AS1124" s="6603"/>
      <c r="AT1124" s="6604">
        <f>IF(AC1124="Extremity",IF(CG1124="","",CG1124),"")</f>
        <v/>
      </c>
      <c r="AU1124" s="6604">
        <f>IF(AC1124="Extremity",IF(CH1124="","",CH1124),"")</f>
        <v/>
      </c>
      <c r="AV1124" s="6605">
        <f>IF(AC1124="Extremity","",IF(CE1124="","",CE1124))</f>
        <v/>
      </c>
      <c r="AW1124" s="6605">
        <f>IF(AD1124="Extremity","",IF(CF1124="","",CF1124))</f>
        <v/>
      </c>
      <c r="AX1124" s="6598">
        <f>DL1124</f>
        <v/>
      </c>
      <c r="AY1124" s="6598">
        <f>DQ1124</f>
        <v/>
      </c>
      <c r="AZ1124" s="6606">
        <f>IF(AC1124="Extremity",IF(DA1124="","",DA1124),"")</f>
        <v/>
      </c>
      <c r="BA1124" s="6607">
        <f>IF(AC1124="Extremity","",IF(CT1124="","",CT1124))</f>
        <v/>
      </c>
      <c r="BB1124" s="6598">
        <f>IF(AC1124="Extremity",IF(DB1124="","",DB1124),"")</f>
        <v/>
      </c>
      <c r="BC1124" s="6605">
        <f>IF(AC1124="Extremity","",IF(CZ1124="","",CZ1124))</f>
        <v/>
      </c>
      <c r="BD1124" s="6598">
        <f>DD1124</f>
        <v/>
      </c>
      <c r="BE1124" s="6608">
        <f>DE1124</f>
        <v/>
      </c>
      <c r="BF1124" s="6609">
        <f>DF1124*60</f>
        <v/>
      </c>
      <c r="BG1124" s="6610">
        <f>BE1124</f>
        <v/>
      </c>
      <c r="BH1124" s="6609">
        <f>DG1124*60</f>
        <v/>
      </c>
      <c r="BI1124" s="6609">
        <f>DH1124</f>
        <v/>
      </c>
      <c r="BJ1124" s="6611"/>
      <c r="BK1124" s="6612">
        <f>Overview!$E$7</f>
        <v/>
      </c>
      <c r="BL1124" s="6611"/>
      <c r="BM1124" s="6609">
        <f>DI1124</f>
        <v/>
      </c>
      <c r="BN1124" s="6612">
        <f>Overview!$P$153</f>
        <v/>
      </c>
      <c r="BO1124" s="6611" t="inlineStr">
        <is>
          <t>Modo: BR/EDR</t>
        </is>
      </c>
      <c r="BP1124" s="6611"/>
      <c r="BQ1124" s="6595"/>
      <c r="BR1124" s="6613"/>
      <c r="BS1124" s="1541"/>
      <c r="BT1124" s="1978" t="inlineStr">
        <is>
          <t>BT</t>
        </is>
      </c>
      <c r="BU1124" s="1979" t="inlineStr">
        <is>
          <t>2.4 GHz</t>
        </is>
      </c>
      <c r="BV1124" s="632">
        <f>Overview!$H$28</f>
        <v/>
      </c>
      <c r="BW1124" s="2010"/>
      <c r="BX1124" s="1978" t="inlineStr">
        <is>
          <t>Body</t>
        </is>
      </c>
      <c r="BY1124" s="6717"/>
      <c r="BZ1124" s="2011"/>
      <c r="CA1124" s="6717" t="str">
        <f>CONCATENATE(CA1120," - Battery check 2")</f>
        <v>TBD - Battery check 2</v>
      </c>
      <c r="CB1124" s="200">
        <v>5</v>
      </c>
      <c r="CC1124" s="6718">
        <f>IF(COUNT('Conducted BT-Custom'!$AH$3:$AH$7)=0,39,INDEX('Conducted BT-Custom'!$T$3:$T$7,MATCH(MAX('Conducted BT-Custom'!$AH$3:$AH$7),'Conducted BT-Custom'!$AH$3:$AH$7,0)))</f>
        <v>39</v>
      </c>
      <c r="CD1124" s="6718">
        <f>IF(COUNT('Conducted BT-Custom'!$AH$3:$AH$7)=0,2440,INDEX('Conducted BT-Custom'!$U$3:$U$7,MATCH(MAX('Conducted BT-Custom'!$AH$3:$AH$7),'Conducted BT-Custom'!$AH$3:$AH$7,0)))</f>
        <v>2440</v>
      </c>
      <c r="CE1124" s="7251"/>
      <c r="CF1124" s="7237"/>
      <c r="CG1124" s="6911"/>
      <c r="CH1124" s="7250"/>
      <c r="CI1124" s="225">
        <f>BY1124</f>
        <v/>
      </c>
      <c r="CJ1124" s="237">
        <f>BZ1124</f>
        <v/>
      </c>
      <c r="CK1124" s="223">
        <f>CA1124</f>
        <v/>
      </c>
      <c r="CL1124" s="237">
        <f>CC1124</f>
        <v/>
      </c>
      <c r="CM1124" s="394">
        <f>CD1124</f>
        <v/>
      </c>
      <c r="CN1124" s="1966"/>
      <c r="CO1124" s="1967"/>
      <c r="CP1124" s="6833"/>
      <c r="CQ1124" s="446"/>
      <c r="CR1124" s="6930"/>
      <c r="CS1124" s="446"/>
      <c r="CT1124" s="867"/>
      <c r="CU1124" s="224">
        <f>BY1124</f>
        <v/>
      </c>
      <c r="CV1124" s="237">
        <f>BZ1124</f>
        <v/>
      </c>
      <c r="CW1124" s="237">
        <f>CA1124</f>
        <v/>
      </c>
      <c r="CX1124" s="224">
        <f>CC1124</f>
        <v/>
      </c>
      <c r="CY1124" s="237">
        <f>CD1124</f>
        <v/>
      </c>
      <c r="CZ1124" s="7475">
        <f>IF(COUNTIF(Overview!K12:K14,TRUE)&gt;0,1.6,IF(COUNTIF(Overview!L12:L14,TRUE)&gt;0,8,0))</f>
        <v/>
      </c>
      <c r="DA1124" s="1876"/>
      <c r="DB1124" s="7485"/>
      <c r="DC1124" s="844">
        <f>IF(CT1124="","",IF(CT1124&gt;CZ1124,"Fail","Pass"))</f>
        <v/>
      </c>
      <c r="DD1124" s="868"/>
      <c r="DE1124" s="1565">
        <f>MyTimestamp(DC1124)</f>
        <v/>
      </c>
      <c r="DF1124" s="1531">
        <f>IF(COUNT(CE1124:CH1124)=1,15,IF(COUNT(CE1124:CH1124)=0,0,30))</f>
        <v/>
      </c>
      <c r="DG1124" s="1532">
        <f>IF(DF1124=0,0,2)</f>
        <v/>
      </c>
      <c r="DH1124" s="1877"/>
      <c r="DI1124" s="1877"/>
      <c r="DJ1124" s="1863"/>
      <c r="DK1124" s="1878"/>
      <c r="DL1124" s="1574">
        <f>10^(CN1124/20)*100-100</f>
        <v/>
      </c>
      <c r="DM1124" s="1266"/>
      <c r="DN1124" s="6719"/>
      <c r="DO1124" s="1290"/>
      <c r="DP1124" s="1290"/>
      <c r="DQ1124" s="1283"/>
      <c r="DR1124" s="1541"/>
      <c r="DS1124" s="1541"/>
      <c r="DT1124" s="1541"/>
      <c r="DU1124" s="1541"/>
      <c r="DV1124" s="1541"/>
      <c r="DW1124" s="1541"/>
      <c r="DX1124" s="1541"/>
      <c r="DY1124" s="1541"/>
      <c r="DZ1124" s="1541"/>
      <c r="EA1124" s="1541"/>
      <c r="EB1124" s="1541"/>
      <c r="EC1124" s="1541"/>
      <c r="ED1124" s="1541"/>
      <c r="EE1124" s="1541"/>
      <c r="EF1124" s="1541"/>
      <c r="EG1124" s="1541"/>
      <c r="EH1124" s="1541"/>
      <c r="EI1124" s="1541"/>
      <c r="EJ1124" s="1541"/>
      <c r="EK1124" s="1541"/>
      <c r="EL1124" s="1541"/>
      <c r="EM1124" s="1541"/>
      <c r="EN1124" s="1541"/>
      <c r="EO1124" s="1541"/>
      <c r="EP1124" s="1541"/>
      <c r="EQ1124" s="1541"/>
      <c r="ER1124" s="1541"/>
      <c r="ES1124" s="1541"/>
      <c r="ET1124" s="1541"/>
      <c r="EU1124" s="1541"/>
      <c r="EV1124" s="1541"/>
    </row>
    <row r="1125" ht="12.75" x14ac:dyDescent="0.2">
      <c r="A1125" s="1541"/>
      <c r="B1125" s="1541"/>
      <c r="C1125"/>
      <c r="D1125" s="6854"/>
      <c r="E1125" s="6854"/>
      <c r="F1125" s="6855">
        <v>5.6</v>
      </c>
      <c r="G1125" s="6856"/>
      <c r="H1125" s="6857">
        <f>BV1125</f>
        <v/>
      </c>
      <c r="I1125" s="6857">
        <f>BW1125</f>
        <v/>
      </c>
      <c r="J1125" s="6858" t="inlineStr">
        <is>
          <t>BT</t>
        </is>
      </c>
      <c r="K1125" s="6858" t="inlineStr">
        <is>
          <t>2.4 GHz</t>
        </is>
      </c>
      <c r="L1125" s="6859"/>
      <c r="M1125" s="6882"/>
      <c r="N1125" s="6860"/>
      <c r="O1125" s="6861"/>
      <c r="P1125" s="6597"/>
      <c r="Q1125" s="6861"/>
      <c r="R1125" s="6861"/>
      <c r="S1125" s="6593"/>
      <c r="T1125" s="130">
        <v>39</v>
      </c>
      <c r="U1125" s="6593">
        <v>2440</v>
      </c>
      <c r="V1125" s="6860"/>
      <c r="W1125" s="6862"/>
      <c r="X1125" s="6860"/>
      <c r="Y1125" s="6860"/>
      <c r="Z1125" s="6860"/>
      <c r="AA1125" s="6859"/>
      <c r="AB1125" s="6859"/>
      <c r="AC1125" s="6863">
        <f>IF(OR(BX1125="Close to Ear",BX1125="Close to Head"),"Head",IF(BX1125="Extremity","Extremity","Body"))</f>
        <v/>
      </c>
      <c r="AD1125" s="6864">
        <f>CA1125</f>
        <v/>
      </c>
      <c r="AE1125" s="6858">
        <f>CB1125</f>
        <v/>
      </c>
      <c r="AF1125" s="6859"/>
      <c r="AG1125" s="6865">
        <f>IF(OR(AZ1125="",BA1125=""),"N/A",IF(DC1125="Pass","P","F"))</f>
        <v/>
      </c>
      <c r="AH1125" s="6866"/>
      <c r="AI1125" s="6866"/>
      <c r="AJ1125" s="6866"/>
      <c r="AK1125" s="6860"/>
      <c r="AL1125" s="6859"/>
      <c r="AM1125" s="6860"/>
      <c r="AN1125" s="6860"/>
      <c r="AO1125" s="6867"/>
      <c r="AP1125" s="6867"/>
      <c r="AQ1125" s="6867"/>
      <c r="AR1125" s="6867"/>
      <c r="AS1125" s="6867"/>
      <c r="AT1125" s="6868">
        <f>IF(AC1125="Extremity",IF(CG1125="","",CG1125),"")</f>
        <v/>
      </c>
      <c r="AU1125" s="6868">
        <f>IF(AC1125="Extremity",IF(CH1125="","",CH1125),"")</f>
        <v/>
      </c>
      <c r="AV1125" s="6869">
        <f>IF(AC1125="Extremity","",IF(CE1125="","",CE1125))</f>
        <v/>
      </c>
      <c r="AW1125" s="6869">
        <f>IF(AD1125="Extremity","",IF(CF1125="","",CF1125))</f>
        <v/>
      </c>
      <c r="AX1125" s="6862">
        <f>DL1125</f>
        <v/>
      </c>
      <c r="AY1125" s="6862">
        <f>DQ1125</f>
        <v/>
      </c>
      <c r="AZ1125" s="6870">
        <f>IF(AC1125="Extremity",IF(DA1125="","",DA1125),"")</f>
        <v/>
      </c>
      <c r="BA1125" s="6871">
        <f>IF(AC1125="Extremity","",IF(CT1125="","",CT1125))</f>
        <v/>
      </c>
      <c r="BB1125" s="6862">
        <f>IF(AC1125="Extremity",IF(DB1125="","",DB1125),"")</f>
        <v/>
      </c>
      <c r="BC1125" s="6869">
        <f>IF(AC1125="Extremity","",IF(CZ1125="","",CZ1125))</f>
        <v/>
      </c>
      <c r="BD1125" s="6862">
        <f>DD1125</f>
        <v/>
      </c>
      <c r="BE1125" s="6872">
        <f>DE1125</f>
        <v/>
      </c>
      <c r="BF1125" s="6873">
        <f>DF1125*60</f>
        <v/>
      </c>
      <c r="BG1125" s="6874">
        <f>BE1125</f>
        <v/>
      </c>
      <c r="BH1125" s="6873">
        <f>DG1125*60</f>
        <v/>
      </c>
      <c r="BI1125" s="6873">
        <f>DH1125</f>
        <v/>
      </c>
      <c r="BJ1125" s="6875"/>
      <c r="BK1125" s="6876">
        <f>Overview!$E$7</f>
        <v/>
      </c>
      <c r="BL1125" s="6875"/>
      <c r="BM1125" s="6873">
        <f>DI1125</f>
        <v/>
      </c>
      <c r="BN1125" s="6876">
        <f>Overview!$P$153</f>
        <v/>
      </c>
      <c r="BO1125" s="6875" t="inlineStr">
        <is>
          <t>Modo: BR/EDR</t>
        </is>
      </c>
      <c r="BP1125" s="6875"/>
      <c r="BQ1125" s="6859"/>
      <c r="BR1125" s="6877"/>
      <c r="BS1125" s="1541"/>
      <c r="BT1125" s="1978" t="inlineStr">
        <is>
          <t>BT</t>
        </is>
      </c>
      <c r="BU1125" s="1979" t="inlineStr">
        <is>
          <t>2.4 GHz</t>
        </is>
      </c>
      <c r="BV1125" s="632">
        <f>Overview!$H$28</f>
        <v/>
      </c>
      <c r="BW1125" s="2010"/>
      <c r="BX1125" s="1978" t="inlineStr">
        <is>
          <t>Body</t>
        </is>
      </c>
      <c r="BY1125" s="6883"/>
      <c r="BZ1125" s="2011"/>
      <c r="CA1125" s="6883" t="inlineStr">
        <is>
          <t>Front of Face</t>
        </is>
      </c>
      <c r="CB1125" s="200">
        <v>25</v>
      </c>
      <c r="CC1125" s="6884">
        <f>IF(COUNT('Conducted BT-Custom'!$AH$3:$AH$7)=0,39,INDEX('Conducted BT-Custom'!$T$3:$T$7,MATCH(MAX('Conducted BT-Custom'!$AH$3:$AH$7),'Conducted BT-Custom'!$AH$3:$AH$7,0)))</f>
        <v>39</v>
      </c>
      <c r="CD1125" s="6884">
        <f>IF(COUNT('Conducted BT-Custom'!$AH$3:$AH$7)=0,2440,INDEX('Conducted BT-Custom'!$U$3:$U$7,MATCH(MAX('Conducted BT-Custom'!$AH$3:$AH$7),'Conducted BT-Custom'!$AH$3:$AH$7,0)))</f>
        <v>2440</v>
      </c>
      <c r="CE1125" s="7251"/>
      <c r="CF1125" s="7237"/>
      <c r="CG1125" s="6911"/>
      <c r="CH1125" s="7250"/>
      <c r="CI1125" s="225">
        <f>BY1125</f>
        <v/>
      </c>
      <c r="CJ1125" s="237">
        <f>BZ1125</f>
        <v/>
      </c>
      <c r="CK1125" s="223">
        <f>CA1125</f>
        <v/>
      </c>
      <c r="CL1125" s="237">
        <f>CC1125</f>
        <v/>
      </c>
      <c r="CM1125" s="394">
        <f>CD1125</f>
        <v/>
      </c>
      <c r="CN1125" s="1966"/>
      <c r="CO1125" s="1967"/>
      <c r="CP1125" s="6833"/>
      <c r="CQ1125" s="446"/>
      <c r="CR1125" s="6930"/>
      <c r="CS1125" s="446"/>
      <c r="CT1125" s="867"/>
      <c r="CU1125" s="224">
        <f>BY1125</f>
        <v/>
      </c>
      <c r="CV1125" s="237">
        <f>BZ1125</f>
        <v/>
      </c>
      <c r="CW1125" s="237">
        <f>CA1125</f>
        <v/>
      </c>
      <c r="CX1125" s="224">
        <f>CC1125</f>
        <v/>
      </c>
      <c r="CY1125" s="237">
        <f>CD1125</f>
        <v/>
      </c>
      <c r="CZ1125" s="7475">
        <f>IF(COUNTIF(Overview!K12:K14,TRUE)&gt;0,1.6,IF(COUNTIF(Overview!L12:L14,TRUE)&gt;0,8,0))</f>
        <v/>
      </c>
      <c r="DA1125" s="1876"/>
      <c r="DB1125" s="7485"/>
      <c r="DC1125" s="844">
        <f>IF(CT1125="","",IF(CT1125&gt;CZ1125,"Fail","Pass"))</f>
        <v/>
      </c>
      <c r="DD1125" s="868"/>
      <c r="DE1125" s="1565">
        <f>MyTimestamp(DC1125)</f>
        <v/>
      </c>
      <c r="DF1125" s="1531">
        <f>IF(COUNT(CE1125:CH1125)=1,15,IF(COUNT(CE1125:CH1125)=0,0,30))</f>
        <v/>
      </c>
      <c r="DG1125" s="1532">
        <f>IF(DF1125=0,0,2)</f>
        <v/>
      </c>
      <c r="DH1125" s="1877"/>
      <c r="DI1125" s="1877"/>
      <c r="DJ1125" s="1863"/>
      <c r="DK1125" s="1878"/>
      <c r="DL1125" s="1574">
        <f>10^(CN1125/20)*100-100</f>
        <v/>
      </c>
      <c r="DM1125" s="1266"/>
      <c r="DN1125" s="6885"/>
      <c r="DO1125" s="1290"/>
      <c r="DP1125" s="1290"/>
      <c r="DQ1125" s="1283"/>
      <c r="DR1125" s="1541"/>
      <c r="DS1125" s="1541"/>
      <c r="DT1125" s="1541"/>
      <c r="DU1125" s="1541"/>
      <c r="DV1125" s="1541"/>
      <c r="DW1125" s="1541"/>
      <c r="DX1125" s="1541"/>
      <c r="DY1125" s="1541"/>
      <c r="DZ1125" s="1541"/>
      <c r="EA1125" s="1541"/>
      <c r="EB1125" s="1541"/>
      <c r="EC1125" s="1541"/>
      <c r="ED1125" s="1541"/>
      <c r="EE1125" s="1541"/>
      <c r="EF1125" s="1541"/>
      <c r="EG1125" s="1541"/>
      <c r="EH1125" s="1541"/>
      <c r="EI1125" s="1541"/>
      <c r="EJ1125" s="1541"/>
      <c r="EK1125" s="1541"/>
      <c r="EL1125" s="1541"/>
      <c r="EM1125" s="1541"/>
      <c r="EN1125" s="1541"/>
      <c r="EO1125" s="1541"/>
      <c r="EP1125" s="1541"/>
      <c r="EQ1125" s="1541"/>
      <c r="ER1125" s="1541"/>
      <c r="ES1125" s="1541"/>
      <c r="ET1125" s="1541"/>
      <c r="EU1125" s="1541"/>
      <c r="EV1125" s="1541"/>
    </row>
    <row r="1126" ht="12.75" x14ac:dyDescent="0.2">
      <c r="A1126" s="1541"/>
      <c r="B1126" s="1541"/>
      <c r="C1126"/>
      <c r="D1126" s="6854"/>
      <c r="E1126" s="6854"/>
      <c r="F1126" s="6855">
        <v>5.6</v>
      </c>
      <c r="G1126" s="6856"/>
      <c r="H1126" s="6857">
        <f>BV1126</f>
        <v/>
      </c>
      <c r="I1126" s="6857">
        <f>BW1126</f>
        <v/>
      </c>
      <c r="J1126" s="6858" t="inlineStr">
        <is>
          <t>BT</t>
        </is>
      </c>
      <c r="K1126" s="6858" t="inlineStr">
        <is>
          <t>2.4 GHz</t>
        </is>
      </c>
      <c r="L1126" s="6859"/>
      <c r="M1126" s="6882"/>
      <c r="N1126" s="6860"/>
      <c r="O1126" s="6861"/>
      <c r="P1126" s="6597"/>
      <c r="Q1126" s="6861"/>
      <c r="R1126" s="6861"/>
      <c r="S1126" s="6593"/>
      <c r="T1126" s="130">
        <v>39</v>
      </c>
      <c r="U1126" s="6593">
        <v>2440</v>
      </c>
      <c r="V1126" s="6860"/>
      <c r="W1126" s="6862"/>
      <c r="X1126" s="6860"/>
      <c r="Y1126" s="6860"/>
      <c r="Z1126" s="6860"/>
      <c r="AA1126" s="6859"/>
      <c r="AB1126" s="6859"/>
      <c r="AC1126" s="6863">
        <f>IF(OR(BX1126="Close to Ear",BX1126="Close to Head"),"Head",IF(BX1126="Extremity","Extremity","Body"))</f>
        <v/>
      </c>
      <c r="AD1126" s="6864">
        <f>CA1126</f>
        <v/>
      </c>
      <c r="AE1126" s="6858">
        <f>CB1126</f>
        <v/>
      </c>
      <c r="AF1126" s="6859"/>
      <c r="AG1126" s="6865">
        <f>IF(OR(AZ1126="",BA1126=""),"N/A",IF(DC1126="Pass","P","F"))</f>
        <v/>
      </c>
      <c r="AH1126" s="6866"/>
      <c r="AI1126" s="6866"/>
      <c r="AJ1126" s="6866"/>
      <c r="AK1126" s="6860"/>
      <c r="AL1126" s="6859"/>
      <c r="AM1126" s="6860"/>
      <c r="AN1126" s="6860"/>
      <c r="AO1126" s="6867"/>
      <c r="AP1126" s="6867"/>
      <c r="AQ1126" s="6867"/>
      <c r="AR1126" s="6867"/>
      <c r="AS1126" s="6867"/>
      <c r="AT1126" s="6868">
        <f>IF(AC1126="Extremity",IF(CG1126="","",CG1126),"")</f>
        <v/>
      </c>
      <c r="AU1126" s="6868">
        <f>IF(AC1126="Extremity",IF(CH1126="","",CH1126),"")</f>
        <v/>
      </c>
      <c r="AV1126" s="6869">
        <f>IF(AC1126="Extremity","",IF(CE1126="","",CE1126))</f>
        <v/>
      </c>
      <c r="AW1126" s="6869">
        <f>IF(AD1126="Extremity","",IF(CF1126="","",CF1126))</f>
        <v/>
      </c>
      <c r="AX1126" s="6862">
        <f>DL1126</f>
        <v/>
      </c>
      <c r="AY1126" s="6862">
        <f>DQ1126</f>
        <v/>
      </c>
      <c r="AZ1126" s="6870">
        <f>IF(AC1126="Extremity",IF(DA1126="","",DA1126),"")</f>
        <v/>
      </c>
      <c r="BA1126" s="6871">
        <f>IF(AC1126="Extremity","",IF(CT1126="","",CT1126))</f>
        <v/>
      </c>
      <c r="BB1126" s="6862">
        <f>IF(AC1126="Extremity",IF(DB1126="","",DB1126),"")</f>
        <v/>
      </c>
      <c r="BC1126" s="6869">
        <f>IF(AC1126="Extremity","",IF(CZ1126="","",CZ1126))</f>
        <v/>
      </c>
      <c r="BD1126" s="6862">
        <f>DD1126</f>
        <v/>
      </c>
      <c r="BE1126" s="6872">
        <f>DE1126</f>
        <v/>
      </c>
      <c r="BF1126" s="6873">
        <f>DF1126*60</f>
        <v/>
      </c>
      <c r="BG1126" s="6874">
        <f>BE1126</f>
        <v/>
      </c>
      <c r="BH1126" s="6873">
        <f>DG1126*60</f>
        <v/>
      </c>
      <c r="BI1126" s="6873">
        <f>DH1126</f>
        <v/>
      </c>
      <c r="BJ1126" s="6875"/>
      <c r="BK1126" s="6876">
        <f>Overview!$E$7</f>
        <v/>
      </c>
      <c r="BL1126" s="6875"/>
      <c r="BM1126" s="6873">
        <f>DI1126</f>
        <v/>
      </c>
      <c r="BN1126" s="6876">
        <f>Overview!$P$153</f>
        <v/>
      </c>
      <c r="BO1126" s="6875" t="inlineStr">
        <is>
          <t>Modo: BR/EDR</t>
        </is>
      </c>
      <c r="BP1126" s="6875"/>
      <c r="BQ1126" s="6859"/>
      <c r="BR1126" s="6877"/>
      <c r="BS1126" s="1541"/>
      <c r="BT1126" s="1978" t="inlineStr">
        <is>
          <t>BT</t>
        </is>
      </c>
      <c r="BU1126" s="1979" t="inlineStr">
        <is>
          <t>2.4 GHz</t>
        </is>
      </c>
      <c r="BV1126" s="632">
        <f>Overview!$H$28</f>
        <v/>
      </c>
      <c r="BW1126" s="2010"/>
      <c r="BX1126" s="1978" t="inlineStr">
        <is>
          <t>Body</t>
        </is>
      </c>
      <c r="BY1126" s="6883"/>
      <c r="BZ1126" s="2011"/>
      <c r="CA1126" s="6883" t="inlineStr">
        <is>
          <t>Accesorio 1: Front Face</t>
        </is>
      </c>
      <c r="CB1126" s="200">
        <v>0</v>
      </c>
      <c r="CC1126" s="6884">
        <f>IF(COUNT('Conducted BT-Custom'!$AH$3:$AH$7)=0,39,INDEX('Conducted BT-Custom'!$T$3:$T$7,MATCH(MAX('Conducted BT-Custom'!$AH$3:$AH$7),'Conducted BT-Custom'!$AH$3:$AH$7,0)))</f>
        <v>39</v>
      </c>
      <c r="CD1126" s="6884">
        <f>IF(COUNT('Conducted BT-Custom'!$AH$3:$AH$7)=0,2440,INDEX('Conducted BT-Custom'!$U$3:$U$7,MATCH(MAX('Conducted BT-Custom'!$AH$3:$AH$7),'Conducted BT-Custom'!$AH$3:$AH$7,0)))</f>
        <v>2440</v>
      </c>
      <c r="CE1126" s="7251"/>
      <c r="CF1126" s="7237"/>
      <c r="CG1126" s="6911"/>
      <c r="CH1126" s="7250"/>
      <c r="CI1126" s="225">
        <f>BY1126</f>
        <v/>
      </c>
      <c r="CJ1126" s="237">
        <f>BZ1126</f>
        <v/>
      </c>
      <c r="CK1126" s="223">
        <f>CA1126</f>
        <v/>
      </c>
      <c r="CL1126" s="237">
        <f>CC1126</f>
        <v/>
      </c>
      <c r="CM1126" s="394">
        <f>CD1126</f>
        <v/>
      </c>
      <c r="CN1126" s="1966"/>
      <c r="CO1126" s="1967"/>
      <c r="CP1126" s="6833"/>
      <c r="CQ1126" s="446"/>
      <c r="CR1126" s="6930"/>
      <c r="CS1126" s="446"/>
      <c r="CT1126" s="867"/>
      <c r="CU1126" s="224">
        <f>BY1126</f>
        <v/>
      </c>
      <c r="CV1126" s="237">
        <f>BZ1126</f>
        <v/>
      </c>
      <c r="CW1126" s="237">
        <f>CA1126</f>
        <v/>
      </c>
      <c r="CX1126" s="224">
        <f>CC1126</f>
        <v/>
      </c>
      <c r="CY1126" s="237">
        <f>CD1126</f>
        <v/>
      </c>
      <c r="CZ1126" s="7475">
        <f>IF(COUNTIF(Overview!K12:K14,TRUE)&gt;0,1.6,IF(COUNTIF(Overview!L12:L14,TRUE)&gt;0,8,0))</f>
        <v/>
      </c>
      <c r="DA1126" s="1876"/>
      <c r="DB1126" s="7485"/>
      <c r="DC1126" s="844">
        <f>IF(CT1126="","",IF(CT1126&gt;CZ1126,"Fail","Pass"))</f>
        <v/>
      </c>
      <c r="DD1126" s="868"/>
      <c r="DE1126" s="1565">
        <f>MyTimestamp(DC1126)</f>
        <v/>
      </c>
      <c r="DF1126" s="1531">
        <f>IF(COUNT(CE1126:CH1126)=1,15,IF(COUNT(CE1126:CH1126)=0,0,30))</f>
        <v/>
      </c>
      <c r="DG1126" s="1532">
        <f>IF(DF1126=0,0,2)</f>
        <v/>
      </c>
      <c r="DH1126" s="1877"/>
      <c r="DI1126" s="1877"/>
      <c r="DJ1126" s="1863"/>
      <c r="DK1126" s="1878"/>
      <c r="DL1126" s="1574">
        <f>10^(CN1126/20)*100-100</f>
        <v/>
      </c>
      <c r="DM1126" s="1266"/>
      <c r="DN1126" s="6885"/>
      <c r="DO1126" s="1290"/>
      <c r="DP1126" s="1290"/>
      <c r="DQ1126" s="1283"/>
      <c r="DR1126" s="1541"/>
      <c r="DS1126" s="1541"/>
      <c r="DT1126" s="1541"/>
      <c r="DU1126" s="1541"/>
      <c r="DV1126" s="1541"/>
      <c r="DW1126" s="1541"/>
      <c r="DX1126" s="1541"/>
      <c r="DY1126" s="1541"/>
      <c r="DZ1126" s="1541"/>
      <c r="EA1126" s="1541"/>
      <c r="EB1126" s="1541"/>
      <c r="EC1126" s="1541"/>
      <c r="ED1126" s="1541"/>
      <c r="EE1126" s="1541"/>
      <c r="EF1126" s="1541"/>
      <c r="EG1126" s="1541"/>
      <c r="EH1126" s="1541"/>
      <c r="EI1126" s="1541"/>
      <c r="EJ1126" s="1541"/>
      <c r="EK1126" s="1541"/>
      <c r="EL1126" s="1541"/>
      <c r="EM1126" s="1541"/>
      <c r="EN1126" s="1541"/>
      <c r="EO1126" s="1541"/>
      <c r="EP1126" s="1541"/>
      <c r="EQ1126" s="1541"/>
      <c r="ER1126" s="1541"/>
      <c r="ES1126" s="1541"/>
      <c r="ET1126" s="1541"/>
      <c r="EU1126" s="1541"/>
      <c r="EV1126" s="1541"/>
    </row>
    <row r="1127" ht="12.75" x14ac:dyDescent="0.2">
      <c r="A1127" s="1541"/>
      <c r="B1127" s="1541"/>
      <c r="C1127"/>
      <c r="D1127" s="6854"/>
      <c r="E1127" s="6854"/>
      <c r="F1127" s="6855">
        <v>5.6</v>
      </c>
      <c r="G1127" s="6856"/>
      <c r="H1127" s="6857">
        <f>BV1127</f>
        <v/>
      </c>
      <c r="I1127" s="6857">
        <f>BW1127</f>
        <v/>
      </c>
      <c r="J1127" s="6858" t="inlineStr">
        <is>
          <t>BT</t>
        </is>
      </c>
      <c r="K1127" s="6858" t="inlineStr">
        <is>
          <t>2.4 GHz</t>
        </is>
      </c>
      <c r="L1127" s="6859"/>
      <c r="M1127" s="6882"/>
      <c r="N1127" s="6860"/>
      <c r="O1127" s="6861"/>
      <c r="P1127" s="6597"/>
      <c r="Q1127" s="6861"/>
      <c r="R1127" s="6861"/>
      <c r="S1127" s="6593"/>
      <c r="T1127" s="130">
        <v>39</v>
      </c>
      <c r="U1127" s="6593">
        <v>2440</v>
      </c>
      <c r="V1127" s="6860"/>
      <c r="W1127" s="6862"/>
      <c r="X1127" s="6860"/>
      <c r="Y1127" s="6860"/>
      <c r="Z1127" s="6860"/>
      <c r="AA1127" s="6859"/>
      <c r="AB1127" s="6859"/>
      <c r="AC1127" s="6863">
        <f>IF(OR(BX1127="Close to Ear",BX1127="Close to Head"),"Head",IF(BX1127="Extremity","Extremity","Body"))</f>
        <v/>
      </c>
      <c r="AD1127" s="6864">
        <f>CA1127</f>
        <v/>
      </c>
      <c r="AE1127" s="6858">
        <f>CB1127</f>
        <v/>
      </c>
      <c r="AF1127" s="6859"/>
      <c r="AG1127" s="6865">
        <f>IF(OR(AZ1127="",BA1127=""),"N/A",IF(DC1127="Pass","P","F"))</f>
        <v/>
      </c>
      <c r="AH1127" s="6866"/>
      <c r="AI1127" s="6866"/>
      <c r="AJ1127" s="6866"/>
      <c r="AK1127" s="6860"/>
      <c r="AL1127" s="6859"/>
      <c r="AM1127" s="6860"/>
      <c r="AN1127" s="6860"/>
      <c r="AO1127" s="6867"/>
      <c r="AP1127" s="6867"/>
      <c r="AQ1127" s="6867"/>
      <c r="AR1127" s="6867"/>
      <c r="AS1127" s="6867"/>
      <c r="AT1127" s="6868">
        <f>IF(AC1127="Extremity",IF(CG1127="","",CG1127),"")</f>
        <v/>
      </c>
      <c r="AU1127" s="6868">
        <f>IF(AC1127="Extremity",IF(CH1127="","",CH1127),"")</f>
        <v/>
      </c>
      <c r="AV1127" s="6869">
        <f>IF(AC1127="Extremity","",IF(CE1127="","",CE1127))</f>
        <v/>
      </c>
      <c r="AW1127" s="6869">
        <f>IF(AD1127="Extremity","",IF(CF1127="","",CF1127))</f>
        <v/>
      </c>
      <c r="AX1127" s="6862">
        <f>DL1127</f>
        <v/>
      </c>
      <c r="AY1127" s="6862">
        <f>DQ1127</f>
        <v/>
      </c>
      <c r="AZ1127" s="6870">
        <f>IF(AC1127="Extremity",IF(DA1127="","",DA1127),"")</f>
        <v/>
      </c>
      <c r="BA1127" s="6871">
        <f>IF(AC1127="Extremity","",IF(CT1127="","",CT1127))</f>
        <v/>
      </c>
      <c r="BB1127" s="6862">
        <f>IF(AC1127="Extremity",IF(DB1127="","",DB1127),"")</f>
        <v/>
      </c>
      <c r="BC1127" s="6869">
        <f>IF(AC1127="Extremity","",IF(CZ1127="","",CZ1127))</f>
        <v/>
      </c>
      <c r="BD1127" s="6862">
        <f>DD1127</f>
        <v/>
      </c>
      <c r="BE1127" s="6872">
        <f>DE1127</f>
        <v/>
      </c>
      <c r="BF1127" s="6873">
        <f>DF1127*60</f>
        <v/>
      </c>
      <c r="BG1127" s="6874">
        <f>BE1127</f>
        <v/>
      </c>
      <c r="BH1127" s="6873">
        <f>DG1127*60</f>
        <v/>
      </c>
      <c r="BI1127" s="6873">
        <f>DH1127</f>
        <v/>
      </c>
      <c r="BJ1127" s="6875"/>
      <c r="BK1127" s="6876">
        <f>Overview!$E$7</f>
        <v/>
      </c>
      <c r="BL1127" s="6875"/>
      <c r="BM1127" s="6873">
        <f>DI1127</f>
        <v/>
      </c>
      <c r="BN1127" s="6876">
        <f>Overview!$P$153</f>
        <v/>
      </c>
      <c r="BO1127" s="6875" t="inlineStr">
        <is>
          <t>Modo: BR/EDR</t>
        </is>
      </c>
      <c r="BP1127" s="6875"/>
      <c r="BQ1127" s="6859"/>
      <c r="BR1127" s="6877"/>
      <c r="BS1127" s="1541"/>
      <c r="BT1127" s="1978" t="inlineStr">
        <is>
          <t>BT</t>
        </is>
      </c>
      <c r="BU1127" s="1979" t="inlineStr">
        <is>
          <t>2.4 GHz</t>
        </is>
      </c>
      <c r="BV1127" s="632">
        <f>Overview!$H$28</f>
        <v/>
      </c>
      <c r="BW1127" s="2010"/>
      <c r="BX1127" s="1978" t="inlineStr">
        <is>
          <t>Body</t>
        </is>
      </c>
      <c r="BY1127" s="6883"/>
      <c r="BZ1127" s="2011"/>
      <c r="CA1127" s="6883" t="inlineStr">
        <is>
          <t>Accesorio 2: Bottom Edge</t>
        </is>
      </c>
      <c r="CB1127" s="200">
        <v>0</v>
      </c>
      <c r="CC1127" s="6884">
        <f>IF(COUNT('Conducted BT-Custom'!$AH$3:$AH$7)=0,39,INDEX('Conducted BT-Custom'!$T$3:$T$7,MATCH(MAX('Conducted BT-Custom'!$AH$3:$AH$7),'Conducted BT-Custom'!$AH$3:$AH$7,0)))</f>
        <v>39</v>
      </c>
      <c r="CD1127" s="6884">
        <f>IF(COUNT('Conducted BT-Custom'!$AH$3:$AH$7)=0,2440,INDEX('Conducted BT-Custom'!$U$3:$U$7,MATCH(MAX('Conducted BT-Custom'!$AH$3:$AH$7),'Conducted BT-Custom'!$AH$3:$AH$7,0)))</f>
        <v>2440</v>
      </c>
      <c r="CE1127" s="7251"/>
      <c r="CF1127" s="7237"/>
      <c r="CG1127" s="6911"/>
      <c r="CH1127" s="7250"/>
      <c r="CI1127" s="225">
        <f>BY1127</f>
        <v/>
      </c>
      <c r="CJ1127" s="237">
        <f>BZ1127</f>
        <v/>
      </c>
      <c r="CK1127" s="223">
        <f>CA1127</f>
        <v/>
      </c>
      <c r="CL1127" s="237">
        <f>CC1127</f>
        <v/>
      </c>
      <c r="CM1127" s="394">
        <f>CD1127</f>
        <v/>
      </c>
      <c r="CN1127" s="1966"/>
      <c r="CO1127" s="1967"/>
      <c r="CP1127" s="6833"/>
      <c r="CQ1127" s="446"/>
      <c r="CR1127" s="6930"/>
      <c r="CS1127" s="446"/>
      <c r="CT1127" s="867"/>
      <c r="CU1127" s="224">
        <f>BY1127</f>
        <v/>
      </c>
      <c r="CV1127" s="237">
        <f>BZ1127</f>
        <v/>
      </c>
      <c r="CW1127" s="237">
        <f>CA1127</f>
        <v/>
      </c>
      <c r="CX1127" s="224">
        <f>CC1127</f>
        <v/>
      </c>
      <c r="CY1127" s="237">
        <f>CD1127</f>
        <v/>
      </c>
      <c r="CZ1127" s="7475">
        <f>IF(COUNTIF(Overview!K12:K14,TRUE)&gt;0,1.6,IF(COUNTIF(Overview!L12:L14,TRUE)&gt;0,8,0))</f>
        <v/>
      </c>
      <c r="DA1127" s="1876"/>
      <c r="DB1127" s="7485"/>
      <c r="DC1127" s="844">
        <f>IF(CT1127="","",IF(CT1127&gt;CZ1127,"Fail","Pass"))</f>
        <v/>
      </c>
      <c r="DD1127" s="868"/>
      <c r="DE1127" s="1565">
        <f>MyTimestamp(DC1127)</f>
        <v/>
      </c>
      <c r="DF1127" s="1531">
        <f>IF(COUNT(CE1127:CH1127)=1,15,IF(COUNT(CE1127:CH1127)=0,0,30))</f>
        <v/>
      </c>
      <c r="DG1127" s="1532">
        <f>IF(DF1127=0,0,2)</f>
        <v/>
      </c>
      <c r="DH1127" s="1877"/>
      <c r="DI1127" s="1877"/>
      <c r="DJ1127" s="1863"/>
      <c r="DK1127" s="1878"/>
      <c r="DL1127" s="1574">
        <f>10^(CN1127/20)*100-100</f>
        <v/>
      </c>
      <c r="DM1127" s="1266"/>
      <c r="DN1127" s="6885"/>
      <c r="DO1127" s="1290"/>
      <c r="DP1127" s="1290"/>
      <c r="DQ1127" s="1283"/>
      <c r="DR1127" s="1541"/>
      <c r="DS1127" s="1541"/>
      <c r="DT1127" s="1541"/>
      <c r="DU1127" s="1541"/>
      <c r="DV1127" s="1541"/>
      <c r="DW1127" s="1541"/>
      <c r="DX1127" s="1541"/>
      <c r="DY1127" s="1541"/>
      <c r="DZ1127" s="1541"/>
      <c r="EA1127" s="1541"/>
      <c r="EB1127" s="1541"/>
      <c r="EC1127" s="1541"/>
      <c r="ED1127" s="1541"/>
      <c r="EE1127" s="1541"/>
      <c r="EF1127" s="1541"/>
      <c r="EG1127" s="1541"/>
      <c r="EH1127" s="1541"/>
      <c r="EI1127" s="1541"/>
      <c r="EJ1127" s="1541"/>
      <c r="EK1127" s="1541"/>
      <c r="EL1127" s="1541"/>
      <c r="EM1127" s="1541"/>
      <c r="EN1127" s="1541"/>
      <c r="EO1127" s="1541"/>
      <c r="EP1127" s="1541"/>
      <c r="EQ1127" s="1541"/>
      <c r="ER1127" s="1541"/>
      <c r="ES1127" s="1541"/>
      <c r="ET1127" s="1541"/>
      <c r="EU1127" s="1541"/>
      <c r="EV1127" s="1541"/>
    </row>
    <row r="1128" ht="12.75" x14ac:dyDescent="0.2">
      <c r="A1128" s="1541"/>
      <c r="B1128" s="1541"/>
      <c r="C1128"/>
      <c r="D1128" s="6854"/>
      <c r="E1128" s="6854"/>
      <c r="F1128" s="6855">
        <v>5.6</v>
      </c>
      <c r="G1128" s="6856"/>
      <c r="H1128" s="6857">
        <f>BV1128</f>
        <v/>
      </c>
      <c r="I1128" s="6857">
        <f>BW1128</f>
        <v/>
      </c>
      <c r="J1128" s="6858" t="inlineStr">
        <is>
          <t>BT</t>
        </is>
      </c>
      <c r="K1128" s="6858" t="inlineStr">
        <is>
          <t>2.4 GHz</t>
        </is>
      </c>
      <c r="L1128" s="6859"/>
      <c r="M1128" s="6882"/>
      <c r="N1128" s="6860"/>
      <c r="O1128" s="6861"/>
      <c r="P1128" s="6597"/>
      <c r="Q1128" s="6861"/>
      <c r="R1128" s="6861"/>
      <c r="S1128" s="6593"/>
      <c r="T1128" s="130">
        <v>39</v>
      </c>
      <c r="U1128" s="6593">
        <v>2440</v>
      </c>
      <c r="V1128" s="6860"/>
      <c r="W1128" s="6862"/>
      <c r="X1128" s="6860"/>
      <c r="Y1128" s="6860"/>
      <c r="Z1128" s="6860"/>
      <c r="AA1128" s="6859"/>
      <c r="AB1128" s="6859"/>
      <c r="AC1128" s="6863">
        <f>IF(OR(BX1128="Close to Ear",BX1128="Close to Head"),"Head",IF(BX1128="Extremity","Extremity","Body"))</f>
        <v/>
      </c>
      <c r="AD1128" s="6864">
        <f>CA1128</f>
        <v/>
      </c>
      <c r="AE1128" s="6858">
        <f>CB1128</f>
        <v/>
      </c>
      <c r="AF1128" s="6859"/>
      <c r="AG1128" s="6865">
        <f>IF(OR(AZ1128="",BA1128=""),"N/A",IF(DC1128="Pass","P","F"))</f>
        <v/>
      </c>
      <c r="AH1128" s="6866"/>
      <c r="AI1128" s="6866"/>
      <c r="AJ1128" s="6866"/>
      <c r="AK1128" s="6860"/>
      <c r="AL1128" s="6859"/>
      <c r="AM1128" s="6860"/>
      <c r="AN1128" s="6860"/>
      <c r="AO1128" s="6867"/>
      <c r="AP1128" s="6867"/>
      <c r="AQ1128" s="6867"/>
      <c r="AR1128" s="6867"/>
      <c r="AS1128" s="6867"/>
      <c r="AT1128" s="6868">
        <f>IF(AC1128="Extremity",IF(CG1128="","",CG1128),"")</f>
        <v/>
      </c>
      <c r="AU1128" s="6868">
        <f>IF(AC1128="Extremity",IF(CH1128="","",CH1128),"")</f>
        <v/>
      </c>
      <c r="AV1128" s="6869">
        <f>IF(AC1128="Extremity","",IF(CE1128="","",CE1128))</f>
        <v/>
      </c>
      <c r="AW1128" s="6869">
        <f>IF(AD1128="Extremity","",IF(CF1128="","",CF1128))</f>
        <v/>
      </c>
      <c r="AX1128" s="6862">
        <f>DL1128</f>
        <v/>
      </c>
      <c r="AY1128" s="6862">
        <f>DQ1128</f>
        <v/>
      </c>
      <c r="AZ1128" s="6870">
        <f>IF(AC1128="Extremity",IF(DA1128="","",DA1128),"")</f>
        <v/>
      </c>
      <c r="BA1128" s="6871">
        <f>IF(AC1128="Extremity","",IF(CT1128="","",CT1128))</f>
        <v/>
      </c>
      <c r="BB1128" s="6862">
        <f>IF(AC1128="Extremity",IF(DB1128="","",DB1128),"")</f>
        <v/>
      </c>
      <c r="BC1128" s="6869">
        <f>IF(AC1128="Extremity","",IF(CZ1128="","",CZ1128))</f>
        <v/>
      </c>
      <c r="BD1128" s="6862">
        <f>DD1128</f>
        <v/>
      </c>
      <c r="BE1128" s="6872">
        <f>DE1128</f>
        <v/>
      </c>
      <c r="BF1128" s="6873">
        <f>DF1128*60</f>
        <v/>
      </c>
      <c r="BG1128" s="6874">
        <f>BE1128</f>
        <v/>
      </c>
      <c r="BH1128" s="6873">
        <f>DG1128*60</f>
        <v/>
      </c>
      <c r="BI1128" s="6873">
        <f>DH1128</f>
        <v/>
      </c>
      <c r="BJ1128" s="6875"/>
      <c r="BK1128" s="6876">
        <f>Overview!$E$7</f>
        <v/>
      </c>
      <c r="BL1128" s="6875"/>
      <c r="BM1128" s="6873">
        <f>DI1128</f>
        <v/>
      </c>
      <c r="BN1128" s="6876">
        <f>Overview!$P$153</f>
        <v/>
      </c>
      <c r="BO1128" s="6875" t="inlineStr">
        <is>
          <t>Modo: BR/EDR</t>
        </is>
      </c>
      <c r="BP1128" s="6875"/>
      <c r="BQ1128" s="6859"/>
      <c r="BR1128" s="6877"/>
      <c r="BS1128" s="1541"/>
      <c r="BT1128" s="1978" t="inlineStr">
        <is>
          <t>BT</t>
        </is>
      </c>
      <c r="BU1128" s="1979" t="inlineStr">
        <is>
          <t>2.4 GHz</t>
        </is>
      </c>
      <c r="BV1128" s="632">
        <f>Overview!$H$28</f>
        <v/>
      </c>
      <c r="BW1128" s="2010"/>
      <c r="BX1128" s="1978" t="inlineStr">
        <is>
          <t>Body</t>
        </is>
      </c>
      <c r="BY1128" s="6883"/>
      <c r="BZ1128" s="2011"/>
      <c r="CA1128" s="6883" t="inlineStr">
        <is>
          <t>Accesorio 3: Back Face</t>
        </is>
      </c>
      <c r="CB1128" s="200">
        <v>0</v>
      </c>
      <c r="CC1128" s="6884">
        <f>IF(COUNT('Conducted BT-Custom'!$AH$3:$AH$7)=0,39,INDEX('Conducted BT-Custom'!$T$3:$T$7,MATCH(MAX('Conducted BT-Custom'!$AH$3:$AH$7),'Conducted BT-Custom'!$AH$3:$AH$7,0)))</f>
        <v>39</v>
      </c>
      <c r="CD1128" s="6884">
        <f>IF(COUNT('Conducted BT-Custom'!$AH$3:$AH$7)=0,2440,INDEX('Conducted BT-Custom'!$U$3:$U$7,MATCH(MAX('Conducted BT-Custom'!$AH$3:$AH$7),'Conducted BT-Custom'!$AH$3:$AH$7,0)))</f>
        <v>2440</v>
      </c>
      <c r="CE1128" s="7251"/>
      <c r="CF1128" s="7237"/>
      <c r="CG1128" s="6911"/>
      <c r="CH1128" s="7250"/>
      <c r="CI1128" s="225">
        <f>BY1128</f>
        <v/>
      </c>
      <c r="CJ1128" s="237">
        <f>BZ1128</f>
        <v/>
      </c>
      <c r="CK1128" s="223">
        <f>CA1128</f>
        <v/>
      </c>
      <c r="CL1128" s="237">
        <f>CC1128</f>
        <v/>
      </c>
      <c r="CM1128" s="394">
        <f>CD1128</f>
        <v/>
      </c>
      <c r="CN1128" s="1966"/>
      <c r="CO1128" s="1967"/>
      <c r="CP1128" s="6833"/>
      <c r="CQ1128" s="446"/>
      <c r="CR1128" s="6930"/>
      <c r="CS1128" s="446"/>
      <c r="CT1128" s="867"/>
      <c r="CU1128" s="224">
        <f>BY1128</f>
        <v/>
      </c>
      <c r="CV1128" s="237">
        <f>BZ1128</f>
        <v/>
      </c>
      <c r="CW1128" s="237">
        <f>CA1128</f>
        <v/>
      </c>
      <c r="CX1128" s="224">
        <f>CC1128</f>
        <v/>
      </c>
      <c r="CY1128" s="237">
        <f>CD1128</f>
        <v/>
      </c>
      <c r="CZ1128" s="7475">
        <f>IF(COUNTIF(Overview!K12:K14,TRUE)&gt;0,1.6,IF(COUNTIF(Overview!L12:L14,TRUE)&gt;0,8,0))</f>
        <v/>
      </c>
      <c r="DA1128" s="1876"/>
      <c r="DB1128" s="7485"/>
      <c r="DC1128" s="844">
        <f>IF(CT1128="","",IF(CT1128&gt;CZ1128,"Fail","Pass"))</f>
        <v/>
      </c>
      <c r="DD1128" s="868"/>
      <c r="DE1128" s="1565">
        <f>MyTimestamp(DC1128)</f>
        <v/>
      </c>
      <c r="DF1128" s="1531">
        <f>IF(COUNT(CE1128:CH1128)=1,15,IF(COUNT(CE1128:CH1128)=0,0,30))</f>
        <v/>
      </c>
      <c r="DG1128" s="1532">
        <f>IF(DF1128=0,0,2)</f>
        <v/>
      </c>
      <c r="DH1128" s="1877"/>
      <c r="DI1128" s="1877"/>
      <c r="DJ1128" s="1863"/>
      <c r="DK1128" s="1878"/>
      <c r="DL1128" s="1574">
        <f>10^(CN1128/20)*100-100</f>
        <v/>
      </c>
      <c r="DM1128" s="1266"/>
      <c r="DN1128" s="6885"/>
      <c r="DO1128" s="1290"/>
      <c r="DP1128" s="1290"/>
      <c r="DQ1128" s="1283"/>
      <c r="DR1128" s="1541"/>
      <c r="DS1128" s="1541"/>
      <c r="DT1128" s="1541"/>
      <c r="DU1128" s="1541"/>
      <c r="DV1128" s="1541"/>
      <c r="DW1128" s="1541"/>
      <c r="DX1128" s="1541"/>
      <c r="DY1128" s="1541"/>
      <c r="DZ1128" s="1541"/>
      <c r="EA1128" s="1541"/>
      <c r="EB1128" s="1541"/>
      <c r="EC1128" s="1541"/>
      <c r="ED1128" s="1541"/>
      <c r="EE1128" s="1541"/>
      <c r="EF1128" s="1541"/>
      <c r="EG1128" s="1541"/>
      <c r="EH1128" s="1541"/>
      <c r="EI1128" s="1541"/>
      <c r="EJ1128" s="1541"/>
      <c r="EK1128" s="1541"/>
      <c r="EL1128" s="1541"/>
      <c r="EM1128" s="1541"/>
      <c r="EN1128" s="1541"/>
      <c r="EO1128" s="1541"/>
      <c r="EP1128" s="1541"/>
      <c r="EQ1128" s="1541"/>
      <c r="ER1128" s="1541"/>
      <c r="ES1128" s="1541"/>
      <c r="ET1128" s="1541"/>
      <c r="EU1128" s="1541"/>
      <c r="EV1128" s="1541"/>
    </row>
    <row r="1129" ht="12.75" x14ac:dyDescent="0.2">
      <c r="A1129" s="1541"/>
      <c r="B1129" s="1541"/>
      <c r="C1129"/>
      <c r="D1129" s="6854"/>
      <c r="E1129" s="6854"/>
      <c r="F1129" s="6855">
        <v>5.6</v>
      </c>
      <c r="G1129" s="6856"/>
      <c r="H1129" s="6857">
        <f>BV1129</f>
        <v/>
      </c>
      <c r="I1129" s="6857">
        <f>BW1129</f>
        <v/>
      </c>
      <c r="J1129" s="6858" t="inlineStr">
        <is>
          <t>BT</t>
        </is>
      </c>
      <c r="K1129" s="6858" t="inlineStr">
        <is>
          <t>2.4 GHz</t>
        </is>
      </c>
      <c r="L1129" s="6859"/>
      <c r="M1129" s="6882"/>
      <c r="N1129" s="6860"/>
      <c r="O1129" s="6861"/>
      <c r="P1129" s="6597"/>
      <c r="Q1129" s="6861"/>
      <c r="R1129" s="6861"/>
      <c r="S1129" s="6593"/>
      <c r="T1129" s="130">
        <v>39</v>
      </c>
      <c r="U1129" s="6593">
        <v>2440</v>
      </c>
      <c r="V1129" s="6860"/>
      <c r="W1129" s="6862"/>
      <c r="X1129" s="6860"/>
      <c r="Y1129" s="6860"/>
      <c r="Z1129" s="6860"/>
      <c r="AA1129" s="6859"/>
      <c r="AB1129" s="6859"/>
      <c r="AC1129" s="6863">
        <f>IF(OR(BX1129="Close to Ear",BX1129="Close to Head"),"Head",IF(BX1129="Extremity","Extremity","Body"))</f>
        <v/>
      </c>
      <c r="AD1129" s="6864">
        <f>CA1129</f>
        <v/>
      </c>
      <c r="AE1129" s="6858">
        <f>CB1129</f>
        <v/>
      </c>
      <c r="AF1129" s="6859"/>
      <c r="AG1129" s="6865">
        <f>IF(OR(AZ1129="",BA1129=""),"N/A",IF(DC1129="Pass","P","F"))</f>
        <v/>
      </c>
      <c r="AH1129" s="6866"/>
      <c r="AI1129" s="6866"/>
      <c r="AJ1129" s="6866"/>
      <c r="AK1129" s="6860"/>
      <c r="AL1129" s="6859"/>
      <c r="AM1129" s="6860"/>
      <c r="AN1129" s="6860"/>
      <c r="AO1129" s="6867"/>
      <c r="AP1129" s="6867"/>
      <c r="AQ1129" s="6867"/>
      <c r="AR1129" s="6867"/>
      <c r="AS1129" s="6867"/>
      <c r="AT1129" s="6868">
        <f>IF(AC1129="Extremity",IF(CG1129="","",CG1129),"")</f>
        <v/>
      </c>
      <c r="AU1129" s="6868">
        <f>IF(AC1129="Extremity",IF(CH1129="","",CH1129),"")</f>
        <v/>
      </c>
      <c r="AV1129" s="6869">
        <f>IF(AC1129="Extremity","",IF(CE1129="","",CE1129))</f>
        <v/>
      </c>
      <c r="AW1129" s="6869">
        <f>IF(AD1129="Extremity","",IF(CF1129="","",CF1129))</f>
        <v/>
      </c>
      <c r="AX1129" s="6862">
        <f>DL1129</f>
        <v/>
      </c>
      <c r="AY1129" s="6862">
        <f>DQ1129</f>
        <v/>
      </c>
      <c r="AZ1129" s="6870">
        <f>IF(AC1129="Extremity",IF(DA1129="","",DA1129),"")</f>
        <v/>
      </c>
      <c r="BA1129" s="6871">
        <f>IF(AC1129="Extremity","",IF(CT1129="","",CT1129))</f>
        <v/>
      </c>
      <c r="BB1129" s="6862">
        <f>IF(AC1129="Extremity",IF(DB1129="","",DB1129),"")</f>
        <v/>
      </c>
      <c r="BC1129" s="6869">
        <f>IF(AC1129="Extremity","",IF(CZ1129="","",CZ1129))</f>
        <v/>
      </c>
      <c r="BD1129" s="6862">
        <f>DD1129</f>
        <v/>
      </c>
      <c r="BE1129" s="6872">
        <f>DE1129</f>
        <v/>
      </c>
      <c r="BF1129" s="6873">
        <f>DF1129*60</f>
        <v/>
      </c>
      <c r="BG1129" s="6874">
        <f>BE1129</f>
        <v/>
      </c>
      <c r="BH1129" s="6873">
        <f>DG1129*60</f>
        <v/>
      </c>
      <c r="BI1129" s="6873">
        <f>DH1129</f>
        <v/>
      </c>
      <c r="BJ1129" s="6875"/>
      <c r="BK1129" s="6876">
        <f>Overview!$E$7</f>
        <v/>
      </c>
      <c r="BL1129" s="6875"/>
      <c r="BM1129" s="6873">
        <f>DI1129</f>
        <v/>
      </c>
      <c r="BN1129" s="6876">
        <f>Overview!$P$153</f>
        <v/>
      </c>
      <c r="BO1129" s="6875" t="inlineStr">
        <is>
          <t>Modo: BR/EDR</t>
        </is>
      </c>
      <c r="BP1129" s="6875"/>
      <c r="BQ1129" s="6859"/>
      <c r="BR1129" s="6877"/>
      <c r="BS1129" s="1541"/>
      <c r="BT1129" s="1978" t="inlineStr">
        <is>
          <t>BT</t>
        </is>
      </c>
      <c r="BU1129" s="1979" t="inlineStr">
        <is>
          <t>2.4 GHz</t>
        </is>
      </c>
      <c r="BV1129" s="632">
        <f>Overview!$H$28</f>
        <v/>
      </c>
      <c r="BW1129" s="2010"/>
      <c r="BX1129" s="1978" t="inlineStr">
        <is>
          <t>Body</t>
        </is>
      </c>
      <c r="BY1129" s="6883"/>
      <c r="BZ1129" s="2011"/>
      <c r="CA1129" s="6883" t="inlineStr">
        <is>
          <t>Accesorio 4: Front Face</t>
        </is>
      </c>
      <c r="CB1129" s="200">
        <v>0</v>
      </c>
      <c r="CC1129" s="6884">
        <f>IF(COUNT('Conducted BT-Custom'!$AH$3:$AH$7)=0,39,INDEX('Conducted BT-Custom'!$T$3:$T$7,MATCH(MAX('Conducted BT-Custom'!$AH$3:$AH$7),'Conducted BT-Custom'!$AH$3:$AH$7,0)))</f>
        <v>39</v>
      </c>
      <c r="CD1129" s="6884">
        <f>IF(COUNT('Conducted BT-Custom'!$AH$3:$AH$7)=0,2440,INDEX('Conducted BT-Custom'!$U$3:$U$7,MATCH(MAX('Conducted BT-Custom'!$AH$3:$AH$7),'Conducted BT-Custom'!$AH$3:$AH$7,0)))</f>
        <v>2440</v>
      </c>
      <c r="CE1129" s="7251"/>
      <c r="CF1129" s="7237"/>
      <c r="CG1129" s="6911"/>
      <c r="CH1129" s="7250"/>
      <c r="CI1129" s="225">
        <f>BY1129</f>
        <v/>
      </c>
      <c r="CJ1129" s="237">
        <f>BZ1129</f>
        <v/>
      </c>
      <c r="CK1129" s="223">
        <f>CA1129</f>
        <v/>
      </c>
      <c r="CL1129" s="237">
        <f>CC1129</f>
        <v/>
      </c>
      <c r="CM1129" s="394">
        <f>CD1129</f>
        <v/>
      </c>
      <c r="CN1129" s="1966"/>
      <c r="CO1129" s="1967"/>
      <c r="CP1129" s="6833"/>
      <c r="CQ1129" s="446"/>
      <c r="CR1129" s="6930"/>
      <c r="CS1129" s="446"/>
      <c r="CT1129" s="867"/>
      <c r="CU1129" s="224">
        <f>BY1129</f>
        <v/>
      </c>
      <c r="CV1129" s="237">
        <f>BZ1129</f>
        <v/>
      </c>
      <c r="CW1129" s="237">
        <f>CA1129</f>
        <v/>
      </c>
      <c r="CX1129" s="224">
        <f>CC1129</f>
        <v/>
      </c>
      <c r="CY1129" s="237">
        <f>CD1129</f>
        <v/>
      </c>
      <c r="CZ1129" s="7475">
        <f>IF(COUNTIF(Overview!K12:K14,TRUE)&gt;0,1.6,IF(COUNTIF(Overview!L12:L14,TRUE)&gt;0,8,0))</f>
        <v/>
      </c>
      <c r="DA1129" s="1876"/>
      <c r="DB1129" s="7485"/>
      <c r="DC1129" s="844">
        <f>IF(CT1129="","",IF(CT1129&gt;CZ1129,"Fail","Pass"))</f>
        <v/>
      </c>
      <c r="DD1129" s="868"/>
      <c r="DE1129" s="1565">
        <f>MyTimestamp(DC1129)</f>
        <v/>
      </c>
      <c r="DF1129" s="1531">
        <f>IF(COUNT(CE1129:CH1129)=1,15,IF(COUNT(CE1129:CH1129)=0,0,30))</f>
        <v/>
      </c>
      <c r="DG1129" s="1532">
        <f>IF(DF1129=0,0,2)</f>
        <v/>
      </c>
      <c r="DH1129" s="1877"/>
      <c r="DI1129" s="1877"/>
      <c r="DJ1129" s="1863"/>
      <c r="DK1129" s="1878"/>
      <c r="DL1129" s="1574">
        <f>10^(CN1129/20)*100-100</f>
        <v/>
      </c>
      <c r="DM1129" s="1266"/>
      <c r="DN1129" s="6885"/>
      <c r="DO1129" s="1290"/>
      <c r="DP1129" s="1290"/>
      <c r="DQ1129" s="1283"/>
      <c r="DR1129" s="1541"/>
      <c r="DS1129" s="1541"/>
      <c r="DT1129" s="1541"/>
      <c r="DU1129" s="1541"/>
      <c r="DV1129" s="1541"/>
      <c r="DW1129" s="1541"/>
      <c r="DX1129" s="1541"/>
      <c r="DY1129" s="1541"/>
      <c r="DZ1129" s="1541"/>
      <c r="EA1129" s="1541"/>
      <c r="EB1129" s="1541"/>
      <c r="EC1129" s="1541"/>
      <c r="ED1129" s="1541"/>
      <c r="EE1129" s="1541"/>
      <c r="EF1129" s="1541"/>
      <c r="EG1129" s="1541"/>
      <c r="EH1129" s="1541"/>
      <c r="EI1129" s="1541"/>
      <c r="EJ1129" s="1541"/>
      <c r="EK1129" s="1541"/>
      <c r="EL1129" s="1541"/>
      <c r="EM1129" s="1541"/>
      <c r="EN1129" s="1541"/>
      <c r="EO1129" s="1541"/>
      <c r="EP1129" s="1541"/>
      <c r="EQ1129" s="1541"/>
      <c r="ER1129" s="1541"/>
      <c r="ES1129" s="1541"/>
      <c r="ET1129" s="1541"/>
      <c r="EU1129" s="1541"/>
      <c r="EV1129" s="1541"/>
    </row>
    <row r="1130" ht="12.75" x14ac:dyDescent="0.2">
      <c r="A1130" s="1541"/>
      <c r="B1130" s="1541"/>
      <c r="C1130"/>
      <c r="D1130" s="6854"/>
      <c r="E1130" s="6854"/>
      <c r="F1130" s="6855">
        <v>5.6</v>
      </c>
      <c r="G1130" s="6856"/>
      <c r="H1130" s="6857">
        <f>BV1130</f>
        <v/>
      </c>
      <c r="I1130" s="6857">
        <f>BW1130</f>
        <v/>
      </c>
      <c r="J1130" s="6858" t="inlineStr">
        <is>
          <t>BT</t>
        </is>
      </c>
      <c r="K1130" s="6858" t="inlineStr">
        <is>
          <t>2.4 GHz</t>
        </is>
      </c>
      <c r="L1130" s="6859"/>
      <c r="M1130" s="6882"/>
      <c r="N1130" s="6860"/>
      <c r="O1130" s="6861"/>
      <c r="P1130" s="6597"/>
      <c r="Q1130" s="6861"/>
      <c r="R1130" s="6861"/>
      <c r="S1130" s="6593"/>
      <c r="T1130" s="130">
        <v>39</v>
      </c>
      <c r="U1130" s="6593">
        <v>2440</v>
      </c>
      <c r="V1130" s="6860"/>
      <c r="W1130" s="6862"/>
      <c r="X1130" s="6860"/>
      <c r="Y1130" s="6860"/>
      <c r="Z1130" s="6860"/>
      <c r="AA1130" s="6859"/>
      <c r="AB1130" s="6859"/>
      <c r="AC1130" s="6863">
        <f>IF(OR(BX1130="Close to Ear",BX1130="Close to Head"),"Head",IF(BX1130="Extremity","Extremity","Body"))</f>
        <v/>
      </c>
      <c r="AD1130" s="6864">
        <f>CA1130</f>
        <v/>
      </c>
      <c r="AE1130" s="6858">
        <f>CB1130</f>
        <v/>
      </c>
      <c r="AF1130" s="6859"/>
      <c r="AG1130" s="6865">
        <f>IF(OR(AZ1130="",BA1130=""),"N/A",IF(DC1130="Pass","P","F"))</f>
        <v/>
      </c>
      <c r="AH1130" s="6866"/>
      <c r="AI1130" s="6866"/>
      <c r="AJ1130" s="6866"/>
      <c r="AK1130" s="6860"/>
      <c r="AL1130" s="6859"/>
      <c r="AM1130" s="6860"/>
      <c r="AN1130" s="6860"/>
      <c r="AO1130" s="6867"/>
      <c r="AP1130" s="6867"/>
      <c r="AQ1130" s="6867"/>
      <c r="AR1130" s="6867"/>
      <c r="AS1130" s="6867"/>
      <c r="AT1130" s="6868">
        <f>IF(AC1130="Extremity",IF(CG1130="","",CG1130),"")</f>
        <v/>
      </c>
      <c r="AU1130" s="6868">
        <f>IF(AC1130="Extremity",IF(CH1130="","",CH1130),"")</f>
        <v/>
      </c>
      <c r="AV1130" s="6869">
        <f>IF(AC1130="Extremity","",IF(CE1130="","",CE1130))</f>
        <v/>
      </c>
      <c r="AW1130" s="6869">
        <f>IF(AD1130="Extremity","",IF(CF1130="","",CF1130))</f>
        <v/>
      </c>
      <c r="AX1130" s="6862">
        <f>DL1130</f>
        <v/>
      </c>
      <c r="AY1130" s="6862">
        <f>DQ1130</f>
        <v/>
      </c>
      <c r="AZ1130" s="6870">
        <f>IF(AC1130="Extremity",IF(DA1130="","",DA1130),"")</f>
        <v/>
      </c>
      <c r="BA1130" s="6871">
        <f>IF(AC1130="Extremity","",IF(CT1130="","",CT1130))</f>
        <v/>
      </c>
      <c r="BB1130" s="6862">
        <f>IF(AC1130="Extremity",IF(DB1130="","",DB1130),"")</f>
        <v/>
      </c>
      <c r="BC1130" s="6869">
        <f>IF(AC1130="Extremity","",IF(CZ1130="","",CZ1130))</f>
        <v/>
      </c>
      <c r="BD1130" s="6862">
        <f>DD1130</f>
        <v/>
      </c>
      <c r="BE1130" s="6872">
        <f>DE1130</f>
        <v/>
      </c>
      <c r="BF1130" s="6873">
        <f>DF1130*60</f>
        <v/>
      </c>
      <c r="BG1130" s="6874">
        <f>BE1130</f>
        <v/>
      </c>
      <c r="BH1130" s="6873">
        <f>DG1130*60</f>
        <v/>
      </c>
      <c r="BI1130" s="6873">
        <f>DH1130</f>
        <v/>
      </c>
      <c r="BJ1130" s="6875"/>
      <c r="BK1130" s="6876">
        <f>Overview!$E$7</f>
        <v/>
      </c>
      <c r="BL1130" s="6875"/>
      <c r="BM1130" s="6873">
        <f>DI1130</f>
        <v/>
      </c>
      <c r="BN1130" s="6876">
        <f>Overview!$P$153</f>
        <v/>
      </c>
      <c r="BO1130" s="6875" t="inlineStr">
        <is>
          <t>Modo: BR/EDR</t>
        </is>
      </c>
      <c r="BP1130" s="6875"/>
      <c r="BQ1130" s="6859"/>
      <c r="BR1130" s="6877"/>
      <c r="BS1130" s="1541"/>
      <c r="BT1130" s="1978" t="inlineStr">
        <is>
          <t>BT</t>
        </is>
      </c>
      <c r="BU1130" s="1979" t="inlineStr">
        <is>
          <t>2.4 GHz</t>
        </is>
      </c>
      <c r="BV1130" s="632">
        <f>Overview!$H$28</f>
        <v/>
      </c>
      <c r="BW1130" s="2010"/>
      <c r="BX1130" s="1978" t="inlineStr">
        <is>
          <t>Body</t>
        </is>
      </c>
      <c r="BY1130" s="6883"/>
      <c r="BZ1130" s="2011"/>
      <c r="CA1130" s="6883" t="inlineStr">
        <is>
          <t>Accesorio 5: Back Face</t>
        </is>
      </c>
      <c r="CB1130" s="200">
        <v>0</v>
      </c>
      <c r="CC1130" s="6884">
        <f>IF(COUNT('Conducted BT-Custom'!$AH$3:$AH$7)=0,39,INDEX('Conducted BT-Custom'!$T$3:$T$7,MATCH(MAX('Conducted BT-Custom'!$AH$3:$AH$7),'Conducted BT-Custom'!$AH$3:$AH$7,0)))</f>
        <v>39</v>
      </c>
      <c r="CD1130" s="6884">
        <f>IF(COUNT('Conducted BT-Custom'!$AH$3:$AH$7)=0,2440,INDEX('Conducted BT-Custom'!$U$3:$U$7,MATCH(MAX('Conducted BT-Custom'!$AH$3:$AH$7),'Conducted BT-Custom'!$AH$3:$AH$7,0)))</f>
        <v>2440</v>
      </c>
      <c r="CE1130" s="7251"/>
      <c r="CF1130" s="7237"/>
      <c r="CG1130" s="6911"/>
      <c r="CH1130" s="7250"/>
      <c r="CI1130" s="225">
        <f>BY1130</f>
        <v/>
      </c>
      <c r="CJ1130" s="237">
        <f>BZ1130</f>
        <v/>
      </c>
      <c r="CK1130" s="223">
        <f>CA1130</f>
        <v/>
      </c>
      <c r="CL1130" s="237">
        <f>CC1130</f>
        <v/>
      </c>
      <c r="CM1130" s="394">
        <f>CD1130</f>
        <v/>
      </c>
      <c r="CN1130" s="1966"/>
      <c r="CO1130" s="1967"/>
      <c r="CP1130" s="6833"/>
      <c r="CQ1130" s="446"/>
      <c r="CR1130" s="6930"/>
      <c r="CS1130" s="446"/>
      <c r="CT1130" s="867"/>
      <c r="CU1130" s="224">
        <f>BY1130</f>
        <v/>
      </c>
      <c r="CV1130" s="237">
        <f>BZ1130</f>
        <v/>
      </c>
      <c r="CW1130" s="237">
        <f>CA1130</f>
        <v/>
      </c>
      <c r="CX1130" s="224">
        <f>CC1130</f>
        <v/>
      </c>
      <c r="CY1130" s="237">
        <f>CD1130</f>
        <v/>
      </c>
      <c r="CZ1130" s="7475">
        <f>IF(COUNTIF(Overview!K12:K14,TRUE)&gt;0,1.6,IF(COUNTIF(Overview!L12:L14,TRUE)&gt;0,8,0))</f>
        <v/>
      </c>
      <c r="DA1130" s="1876"/>
      <c r="DB1130" s="7485"/>
      <c r="DC1130" s="844">
        <f>IF(CT1130="","",IF(CT1130&gt;CZ1130,"Fail","Pass"))</f>
        <v/>
      </c>
      <c r="DD1130" s="868"/>
      <c r="DE1130" s="1565">
        <f>MyTimestamp(DC1130)</f>
        <v/>
      </c>
      <c r="DF1130" s="1531">
        <f>IF(COUNT(CE1130:CH1130)=1,15,IF(COUNT(CE1130:CH1130)=0,0,30))</f>
        <v/>
      </c>
      <c r="DG1130" s="1532">
        <f>IF(DF1130=0,0,2)</f>
        <v/>
      </c>
      <c r="DH1130" s="1877"/>
      <c r="DI1130" s="1877"/>
      <c r="DJ1130" s="1863"/>
      <c r="DK1130" s="1878"/>
      <c r="DL1130" s="1574">
        <f>10^(CN1130/20)*100-100</f>
        <v/>
      </c>
      <c r="DM1130" s="1266"/>
      <c r="DN1130" s="6885"/>
      <c r="DO1130" s="1290"/>
      <c r="DP1130" s="1290"/>
      <c r="DQ1130" s="1283"/>
      <c r="DR1130" s="1541"/>
      <c r="DS1130" s="1541"/>
      <c r="DT1130" s="1541"/>
      <c r="DU1130" s="1541"/>
      <c r="DV1130" s="1541"/>
      <c r="DW1130" s="1541"/>
      <c r="DX1130" s="1541"/>
      <c r="DY1130" s="1541"/>
      <c r="DZ1130" s="1541"/>
      <c r="EA1130" s="1541"/>
      <c r="EB1130" s="1541"/>
      <c r="EC1130" s="1541"/>
      <c r="ED1130" s="1541"/>
      <c r="EE1130" s="1541"/>
      <c r="EF1130" s="1541"/>
      <c r="EG1130" s="1541"/>
      <c r="EH1130" s="1541"/>
      <c r="EI1130" s="1541"/>
      <c r="EJ1130" s="1541"/>
      <c r="EK1130" s="1541"/>
      <c r="EL1130" s="1541"/>
      <c r="EM1130" s="1541"/>
      <c r="EN1130" s="1541"/>
      <c r="EO1130" s="1541"/>
      <c r="EP1130" s="1541"/>
      <c r="EQ1130" s="1541"/>
      <c r="ER1130" s="1541"/>
      <c r="ES1130" s="1541"/>
      <c r="ET1130" s="1541"/>
      <c r="EU1130" s="1541"/>
      <c r="EV1130" s="1541"/>
    </row>
    <row r="1131" ht="12.75" x14ac:dyDescent="0.2">
      <c r="A1131" s="1541"/>
      <c r="B1131" s="1541"/>
      <c r="C1131"/>
      <c r="D1131" s="6854"/>
      <c r="E1131" s="6854"/>
      <c r="F1131" s="6855">
        <v>5.6</v>
      </c>
      <c r="G1131" s="6856"/>
      <c r="H1131" s="6857">
        <f>BV1131</f>
        <v/>
      </c>
      <c r="I1131" s="6857">
        <f>BW1131</f>
        <v/>
      </c>
      <c r="J1131" s="6858" t="inlineStr">
        <is>
          <t>BT</t>
        </is>
      </c>
      <c r="K1131" s="6858" t="inlineStr">
        <is>
          <t>2.4 GHz</t>
        </is>
      </c>
      <c r="L1131" s="6859"/>
      <c r="M1131" s="6882"/>
      <c r="N1131" s="6860"/>
      <c r="O1131" s="6861"/>
      <c r="P1131" s="6597"/>
      <c r="Q1131" s="6861"/>
      <c r="R1131" s="6861"/>
      <c r="S1131" s="6593"/>
      <c r="T1131" s="130">
        <v>39</v>
      </c>
      <c r="U1131" s="6593">
        <v>2440</v>
      </c>
      <c r="V1131" s="6860"/>
      <c r="W1131" s="6862"/>
      <c r="X1131" s="6860"/>
      <c r="Y1131" s="6860"/>
      <c r="Z1131" s="6860"/>
      <c r="AA1131" s="6859"/>
      <c r="AB1131" s="6859"/>
      <c r="AC1131" s="6863">
        <f>IF(OR(BX1131="Close to Ear",BX1131="Close to Head"),"Head",IF(BX1131="Extremity","Extremity","Body"))</f>
        <v/>
      </c>
      <c r="AD1131" s="6864">
        <f>CA1131</f>
        <v/>
      </c>
      <c r="AE1131" s="6858">
        <f>CB1131</f>
        <v/>
      </c>
      <c r="AF1131" s="6859"/>
      <c r="AG1131" s="6865">
        <f>IF(OR(AZ1131="",BA1131=""),"N/A",IF(DC1131="Pass","P","F"))</f>
        <v/>
      </c>
      <c r="AH1131" s="6866"/>
      <c r="AI1131" s="6866"/>
      <c r="AJ1131" s="6866"/>
      <c r="AK1131" s="6860"/>
      <c r="AL1131" s="6859"/>
      <c r="AM1131" s="6860"/>
      <c r="AN1131" s="6860"/>
      <c r="AO1131" s="6867"/>
      <c r="AP1131" s="6867"/>
      <c r="AQ1131" s="6867"/>
      <c r="AR1131" s="6867"/>
      <c r="AS1131" s="6867"/>
      <c r="AT1131" s="6868">
        <f>IF(AC1131="Extremity",IF(CG1131="","",CG1131),"")</f>
        <v/>
      </c>
      <c r="AU1131" s="6868">
        <f>IF(AC1131="Extremity",IF(CH1131="","",CH1131),"")</f>
        <v/>
      </c>
      <c r="AV1131" s="6869">
        <f>IF(AC1131="Extremity","",IF(CE1131="","",CE1131))</f>
        <v/>
      </c>
      <c r="AW1131" s="6869">
        <f>IF(AD1131="Extremity","",IF(CF1131="","",CF1131))</f>
        <v/>
      </c>
      <c r="AX1131" s="6862">
        <f>DL1131</f>
        <v/>
      </c>
      <c r="AY1131" s="6862">
        <f>DQ1131</f>
        <v/>
      </c>
      <c r="AZ1131" s="6870">
        <f>IF(AC1131="Extremity",IF(DA1131="","",DA1131),"")</f>
        <v/>
      </c>
      <c r="BA1131" s="6871">
        <f>IF(AC1131="Extremity","",IF(CT1131="","",CT1131))</f>
        <v/>
      </c>
      <c r="BB1131" s="6862">
        <f>IF(AC1131="Extremity",IF(DB1131="","",DB1131),"")</f>
        <v/>
      </c>
      <c r="BC1131" s="6869">
        <f>IF(AC1131="Extremity","",IF(CZ1131="","",CZ1131))</f>
        <v/>
      </c>
      <c r="BD1131" s="6862">
        <f>DD1131</f>
        <v/>
      </c>
      <c r="BE1131" s="6872">
        <f>DE1131</f>
        <v/>
      </c>
      <c r="BF1131" s="6873">
        <f>DF1131*60</f>
        <v/>
      </c>
      <c r="BG1131" s="6874">
        <f>BE1131</f>
        <v/>
      </c>
      <c r="BH1131" s="6873">
        <f>DG1131*60</f>
        <v/>
      </c>
      <c r="BI1131" s="6873">
        <f>DH1131</f>
        <v/>
      </c>
      <c r="BJ1131" s="6875"/>
      <c r="BK1131" s="6876">
        <f>Overview!$E$7</f>
        <v/>
      </c>
      <c r="BL1131" s="6875"/>
      <c r="BM1131" s="6873">
        <f>DI1131</f>
        <v/>
      </c>
      <c r="BN1131" s="6876">
        <f>Overview!$P$153</f>
        <v/>
      </c>
      <c r="BO1131" s="6875" t="inlineStr">
        <is>
          <t>Modo: BR/EDR</t>
        </is>
      </c>
      <c r="BP1131" s="6875"/>
      <c r="BQ1131" s="6859"/>
      <c r="BR1131" s="6877"/>
      <c r="BS1131" s="1541"/>
      <c r="BT1131" s="1978" t="inlineStr">
        <is>
          <t>BT</t>
        </is>
      </c>
      <c r="BU1131" s="1979" t="inlineStr">
        <is>
          <t>2.4 GHz</t>
        </is>
      </c>
      <c r="BV1131" s="632">
        <f>Overview!$H$28</f>
        <v/>
      </c>
      <c r="BW1131" s="2010"/>
      <c r="BX1131" s="1978" t="inlineStr">
        <is>
          <t>Body</t>
        </is>
      </c>
      <c r="BY1131" s="6883"/>
      <c r="BZ1131" s="2011"/>
      <c r="CA1131" s="6883" t="inlineStr">
        <is>
          <t>Accesorio 6: Front Face</t>
        </is>
      </c>
      <c r="CB1131" s="200">
        <v>0</v>
      </c>
      <c r="CC1131" s="6884">
        <f>IF(COUNT('Conducted BT-Custom'!$AH$3:$AH$7)=0,39,INDEX('Conducted BT-Custom'!$T$3:$T$7,MATCH(MAX('Conducted BT-Custom'!$AH$3:$AH$7),'Conducted BT-Custom'!$AH$3:$AH$7,0)))</f>
        <v>39</v>
      </c>
      <c r="CD1131" s="6884">
        <f>IF(COUNT('Conducted BT-Custom'!$AH$3:$AH$7)=0,2440,INDEX('Conducted BT-Custom'!$U$3:$U$7,MATCH(MAX('Conducted BT-Custom'!$AH$3:$AH$7),'Conducted BT-Custom'!$AH$3:$AH$7,0)))</f>
        <v>2440</v>
      </c>
      <c r="CE1131" s="7251"/>
      <c r="CF1131" s="7237"/>
      <c r="CG1131" s="6911"/>
      <c r="CH1131" s="7250"/>
      <c r="CI1131" s="225">
        <f>BY1131</f>
        <v/>
      </c>
      <c r="CJ1131" s="237">
        <f>BZ1131</f>
        <v/>
      </c>
      <c r="CK1131" s="223">
        <f>CA1131</f>
        <v/>
      </c>
      <c r="CL1131" s="237">
        <f>CC1131</f>
        <v/>
      </c>
      <c r="CM1131" s="394">
        <f>CD1131</f>
        <v/>
      </c>
      <c r="CN1131" s="1966"/>
      <c r="CO1131" s="1967"/>
      <c r="CP1131" s="6833"/>
      <c r="CQ1131" s="446"/>
      <c r="CR1131" s="6930"/>
      <c r="CS1131" s="446"/>
      <c r="CT1131" s="867"/>
      <c r="CU1131" s="224">
        <f>BY1131</f>
        <v/>
      </c>
      <c r="CV1131" s="237">
        <f>BZ1131</f>
        <v/>
      </c>
      <c r="CW1131" s="237">
        <f>CA1131</f>
        <v/>
      </c>
      <c r="CX1131" s="224">
        <f>CC1131</f>
        <v/>
      </c>
      <c r="CY1131" s="237">
        <f>CD1131</f>
        <v/>
      </c>
      <c r="CZ1131" s="7475">
        <f>IF(COUNTIF(Overview!K12:K14,TRUE)&gt;0,1.6,IF(COUNTIF(Overview!L12:L14,TRUE)&gt;0,8,0))</f>
        <v/>
      </c>
      <c r="DA1131" s="1876"/>
      <c r="DB1131" s="7485"/>
      <c r="DC1131" s="844">
        <f>IF(CT1131="","",IF(CT1131&gt;CZ1131,"Fail","Pass"))</f>
        <v/>
      </c>
      <c r="DD1131" s="868"/>
      <c r="DE1131" s="1565">
        <f>MyTimestamp(DC1131)</f>
        <v/>
      </c>
      <c r="DF1131" s="1531">
        <f>IF(COUNT(CE1131:CH1131)=1,15,IF(COUNT(CE1131:CH1131)=0,0,30))</f>
        <v/>
      </c>
      <c r="DG1131" s="1532">
        <f>IF(DF1131=0,0,2)</f>
        <v/>
      </c>
      <c r="DH1131" s="1877"/>
      <c r="DI1131" s="1877"/>
      <c r="DJ1131" s="1863"/>
      <c r="DK1131" s="1878"/>
      <c r="DL1131" s="1574">
        <f>10^(CN1131/20)*100-100</f>
        <v/>
      </c>
      <c r="DM1131" s="1266"/>
      <c r="DN1131" s="6885"/>
      <c r="DO1131" s="1290"/>
      <c r="DP1131" s="1290"/>
      <c r="DQ1131" s="1283"/>
      <c r="DR1131" s="1541"/>
      <c r="DS1131" s="1541"/>
      <c r="DT1131" s="1541"/>
      <c r="DU1131" s="1541"/>
      <c r="DV1131" s="1541"/>
      <c r="DW1131" s="1541"/>
      <c r="DX1131" s="1541"/>
      <c r="DY1131" s="1541"/>
      <c r="DZ1131" s="1541"/>
      <c r="EA1131" s="1541"/>
      <c r="EB1131" s="1541"/>
      <c r="EC1131" s="1541"/>
      <c r="ED1131" s="1541"/>
      <c r="EE1131" s="1541"/>
      <c r="EF1131" s="1541"/>
      <c r="EG1131" s="1541"/>
      <c r="EH1131" s="1541"/>
      <c r="EI1131" s="1541"/>
      <c r="EJ1131" s="1541"/>
      <c r="EK1131" s="1541"/>
      <c r="EL1131" s="1541"/>
      <c r="EM1131" s="1541"/>
      <c r="EN1131" s="1541"/>
      <c r="EO1131" s="1541"/>
      <c r="EP1131" s="1541"/>
      <c r="EQ1131" s="1541"/>
      <c r="ER1131" s="1541"/>
      <c r="ES1131" s="1541"/>
      <c r="ET1131" s="1541"/>
      <c r="EU1131" s="1541"/>
      <c r="EV1131" s="1541"/>
    </row>
    <row r="1132" ht="12.75" x14ac:dyDescent="0.2">
      <c r="A1132" s="1541"/>
      <c r="B1132" s="1541"/>
      <c r="C1132"/>
      <c r="D1132" s="6854"/>
      <c r="E1132" s="6854"/>
      <c r="F1132" s="6855">
        <v>5.6</v>
      </c>
      <c r="G1132" s="6856"/>
      <c r="H1132" s="6857">
        <f>BV1132</f>
        <v/>
      </c>
      <c r="I1132" s="6857">
        <f>BW1132</f>
        <v/>
      </c>
      <c r="J1132" s="6858" t="inlineStr">
        <is>
          <t>BT</t>
        </is>
      </c>
      <c r="K1132" s="6858" t="inlineStr">
        <is>
          <t>2.4 GHz</t>
        </is>
      </c>
      <c r="L1132" s="6859"/>
      <c r="M1132" s="6882"/>
      <c r="N1132" s="6860"/>
      <c r="O1132" s="6861"/>
      <c r="P1132" s="6597"/>
      <c r="Q1132" s="6861"/>
      <c r="R1132" s="6861"/>
      <c r="S1132" s="6593"/>
      <c r="T1132" s="130">
        <v>39</v>
      </c>
      <c r="U1132" s="6593">
        <v>2440</v>
      </c>
      <c r="V1132" s="6860"/>
      <c r="W1132" s="6862"/>
      <c r="X1132" s="6860"/>
      <c r="Y1132" s="6860"/>
      <c r="Z1132" s="6860"/>
      <c r="AA1132" s="6859"/>
      <c r="AB1132" s="6859"/>
      <c r="AC1132" s="6863">
        <f>IF(OR(BX1132="Close to Ear",BX1132="Close to Head"),"Head",IF(BX1132="Extremity","Extremity","Body"))</f>
        <v/>
      </c>
      <c r="AD1132" s="6864">
        <f>CA1132</f>
        <v/>
      </c>
      <c r="AE1132" s="6858">
        <f>CB1132</f>
        <v/>
      </c>
      <c r="AF1132" s="6859"/>
      <c r="AG1132" s="6865">
        <f>IF(OR(AZ1132="",BA1132=""),"N/A",IF(DC1132="Pass","P","F"))</f>
        <v/>
      </c>
      <c r="AH1132" s="6866"/>
      <c r="AI1132" s="6866"/>
      <c r="AJ1132" s="6866"/>
      <c r="AK1132" s="6860"/>
      <c r="AL1132" s="6859"/>
      <c r="AM1132" s="6860"/>
      <c r="AN1132" s="6860"/>
      <c r="AO1132" s="6867"/>
      <c r="AP1132" s="6867"/>
      <c r="AQ1132" s="6867"/>
      <c r="AR1132" s="6867"/>
      <c r="AS1132" s="6867"/>
      <c r="AT1132" s="6868">
        <f>IF(AC1132="Extremity",IF(CG1132="","",CG1132),"")</f>
        <v/>
      </c>
      <c r="AU1132" s="6868">
        <f>IF(AC1132="Extremity",IF(CH1132="","",CH1132),"")</f>
        <v/>
      </c>
      <c r="AV1132" s="6869">
        <f>IF(AC1132="Extremity","",IF(CE1132="","",CE1132))</f>
        <v/>
      </c>
      <c r="AW1132" s="6869">
        <f>IF(AD1132="Extremity","",IF(CF1132="","",CF1132))</f>
        <v/>
      </c>
      <c r="AX1132" s="6862">
        <f>DL1132</f>
        <v/>
      </c>
      <c r="AY1132" s="6862">
        <f>DQ1132</f>
        <v/>
      </c>
      <c r="AZ1132" s="6870">
        <f>IF(AC1132="Extremity",IF(DA1132="","",DA1132),"")</f>
        <v/>
      </c>
      <c r="BA1132" s="6871">
        <f>IF(AC1132="Extremity","",IF(CT1132="","",CT1132))</f>
        <v/>
      </c>
      <c r="BB1132" s="6862">
        <f>IF(AC1132="Extremity",IF(DB1132="","",DB1132),"")</f>
        <v/>
      </c>
      <c r="BC1132" s="6869">
        <f>IF(AC1132="Extremity","",IF(CZ1132="","",CZ1132))</f>
        <v/>
      </c>
      <c r="BD1132" s="6862">
        <f>DD1132</f>
        <v/>
      </c>
      <c r="BE1132" s="6872">
        <f>DE1132</f>
        <v/>
      </c>
      <c r="BF1132" s="6873">
        <f>DF1132*60</f>
        <v/>
      </c>
      <c r="BG1132" s="6874">
        <f>BE1132</f>
        <v/>
      </c>
      <c r="BH1132" s="6873">
        <f>DG1132*60</f>
        <v/>
      </c>
      <c r="BI1132" s="6873">
        <f>DH1132</f>
        <v/>
      </c>
      <c r="BJ1132" s="6875"/>
      <c r="BK1132" s="6876">
        <f>Overview!$E$7</f>
        <v/>
      </c>
      <c r="BL1132" s="6875"/>
      <c r="BM1132" s="6873">
        <f>DI1132</f>
        <v/>
      </c>
      <c r="BN1132" s="6876">
        <f>Overview!$P$153</f>
        <v/>
      </c>
      <c r="BO1132" s="6875" t="inlineStr">
        <is>
          <t>Modo: BR/EDR</t>
        </is>
      </c>
      <c r="BP1132" s="6875"/>
      <c r="BQ1132" s="6859"/>
      <c r="BR1132" s="6877"/>
      <c r="BS1132" s="1541"/>
      <c r="BT1132" s="1978" t="inlineStr">
        <is>
          <t>BT</t>
        </is>
      </c>
      <c r="BU1132" s="1979" t="inlineStr">
        <is>
          <t>2.4 GHz</t>
        </is>
      </c>
      <c r="BV1132" s="632">
        <f>Overview!$H$28</f>
        <v/>
      </c>
      <c r="BW1132" s="2010"/>
      <c r="BX1132" s="1978" t="inlineStr">
        <is>
          <t>Body</t>
        </is>
      </c>
      <c r="BY1132" s="6883"/>
      <c r="BZ1132" s="2011"/>
      <c r="CA1132" s="6883" t="inlineStr">
        <is>
          <t>Accesorio 7: Front Face</t>
        </is>
      </c>
      <c r="CB1132" s="200">
        <v>0</v>
      </c>
      <c r="CC1132" s="6884">
        <f>IF(COUNT('Conducted BT-Custom'!$AH$3:$AH$7)=0,39,INDEX('Conducted BT-Custom'!$T$3:$T$7,MATCH(MAX('Conducted BT-Custom'!$AH$3:$AH$7),'Conducted BT-Custom'!$AH$3:$AH$7,0)))</f>
        <v>39</v>
      </c>
      <c r="CD1132" s="6884">
        <f>IF(COUNT('Conducted BT-Custom'!$AH$3:$AH$7)=0,2440,INDEX('Conducted BT-Custom'!$U$3:$U$7,MATCH(MAX('Conducted BT-Custom'!$AH$3:$AH$7),'Conducted BT-Custom'!$AH$3:$AH$7,0)))</f>
        <v>2440</v>
      </c>
      <c r="CE1132" s="7251"/>
      <c r="CF1132" s="7237"/>
      <c r="CG1132" s="6911"/>
      <c r="CH1132" s="7250"/>
      <c r="CI1132" s="225">
        <f>BY1132</f>
        <v/>
      </c>
      <c r="CJ1132" s="237">
        <f>BZ1132</f>
        <v/>
      </c>
      <c r="CK1132" s="223">
        <f>CA1132</f>
        <v/>
      </c>
      <c r="CL1132" s="237">
        <f>CC1132</f>
        <v/>
      </c>
      <c r="CM1132" s="394">
        <f>CD1132</f>
        <v/>
      </c>
      <c r="CN1132" s="1966"/>
      <c r="CO1132" s="1967"/>
      <c r="CP1132" s="6833"/>
      <c r="CQ1132" s="446"/>
      <c r="CR1132" s="6930"/>
      <c r="CS1132" s="446"/>
      <c r="CT1132" s="867"/>
      <c r="CU1132" s="224">
        <f>BY1132</f>
        <v/>
      </c>
      <c r="CV1132" s="237">
        <f>BZ1132</f>
        <v/>
      </c>
      <c r="CW1132" s="237">
        <f>CA1132</f>
        <v/>
      </c>
      <c r="CX1132" s="224">
        <f>CC1132</f>
        <v/>
      </c>
      <c r="CY1132" s="237">
        <f>CD1132</f>
        <v/>
      </c>
      <c r="CZ1132" s="7475">
        <f>IF(COUNTIF(Overview!K12:K14,TRUE)&gt;0,1.6,IF(COUNTIF(Overview!L12:L14,TRUE)&gt;0,8,0))</f>
        <v/>
      </c>
      <c r="DA1132" s="1876"/>
      <c r="DB1132" s="7485"/>
      <c r="DC1132" s="844">
        <f>IF(CT1132="","",IF(CT1132&gt;CZ1132,"Fail","Pass"))</f>
        <v/>
      </c>
      <c r="DD1132" s="868"/>
      <c r="DE1132" s="1565">
        <f>MyTimestamp(DC1132)</f>
        <v/>
      </c>
      <c r="DF1132" s="1531">
        <f>IF(COUNT(CE1132:CH1132)=1,15,IF(COUNT(CE1132:CH1132)=0,0,30))</f>
        <v/>
      </c>
      <c r="DG1132" s="1532">
        <f>IF(DF1132=0,0,2)</f>
        <v/>
      </c>
      <c r="DH1132" s="1877"/>
      <c r="DI1132" s="1877"/>
      <c r="DJ1132" s="1863"/>
      <c r="DK1132" s="1878"/>
      <c r="DL1132" s="1574">
        <f>10^(CN1132/20)*100-100</f>
        <v/>
      </c>
      <c r="DM1132" s="1266"/>
      <c r="DN1132" s="6885"/>
      <c r="DO1132" s="1290"/>
      <c r="DP1132" s="1290"/>
      <c r="DQ1132" s="1283"/>
      <c r="DR1132" s="1541"/>
      <c r="DS1132" s="1541"/>
      <c r="DT1132" s="1541"/>
      <c r="DU1132" s="1541"/>
      <c r="DV1132" s="1541"/>
      <c r="DW1132" s="1541"/>
      <c r="DX1132" s="1541"/>
      <c r="DY1132" s="1541"/>
      <c r="DZ1132" s="1541"/>
      <c r="EA1132" s="1541"/>
      <c r="EB1132" s="1541"/>
      <c r="EC1132" s="1541"/>
      <c r="ED1132" s="1541"/>
      <c r="EE1132" s="1541"/>
      <c r="EF1132" s="1541"/>
      <c r="EG1132" s="1541"/>
      <c r="EH1132" s="1541"/>
      <c r="EI1132" s="1541"/>
      <c r="EJ1132" s="1541"/>
      <c r="EK1132" s="1541"/>
      <c r="EL1132" s="1541"/>
      <c r="EM1132" s="1541"/>
      <c r="EN1132" s="1541"/>
      <c r="EO1132" s="1541"/>
      <c r="EP1132" s="1541"/>
      <c r="EQ1132" s="1541"/>
      <c r="ER1132" s="1541"/>
      <c r="ES1132" s="1541"/>
      <c r="ET1132" s="1541"/>
      <c r="EU1132" s="1541"/>
      <c r="EV1132" s="1541"/>
    </row>
    <row r="1133" ht="15" x14ac:dyDescent="0.25">
      <c r="A1133" s="1541"/>
      <c r="B1133" s="1541"/>
      <c r="C1133"/>
      <c r="D1133" s="1486"/>
      <c r="E1133" s="1486"/>
      <c r="F1133" s="672">
        <v>5.6</v>
      </c>
      <c r="G1133" s="1497"/>
      <c r="H1133" s="130">
        <f>BV1133</f>
        <v/>
      </c>
      <c r="I1133" s="130">
        <f>BW1133</f>
        <v/>
      </c>
      <c r="J1133" s="1299" t="inlineStr">
        <is>
          <t>BT</t>
        </is>
      </c>
      <c r="K1133" s="1299" t="inlineStr">
        <is>
          <t>2.4 GHz</t>
        </is>
      </c>
      <c r="L1133" s="115"/>
      <c r="M1133" s="130"/>
      <c r="N1133" s="119"/>
      <c r="O1133" s="131"/>
      <c r="P1133" s="6597"/>
      <c r="Q1133" s="131"/>
      <c r="R1133" s="131"/>
      <c r="S1133" s="6593"/>
      <c r="T1133" s="130">
        <v>39</v>
      </c>
      <c r="U1133" s="6593">
        <v>2440</v>
      </c>
      <c r="V1133" s="119"/>
      <c r="W1133" s="1305"/>
      <c r="X1133" s="119"/>
      <c r="Y1133" s="119"/>
      <c r="Z1133" s="119"/>
      <c r="AA1133" s="115"/>
      <c r="AB1133" s="115"/>
      <c r="AC1133" s="1300">
        <f>IF(OR(BX1133="Close to Ear",BX1133="Close to Head"),"Head",IF(BX1133="Extremity","Extremity","Body"))</f>
        <v/>
      </c>
      <c r="AD1133" s="1301">
        <f>CA1133</f>
        <v/>
      </c>
      <c r="AE1133" s="1299">
        <f>CB1133</f>
        <v/>
      </c>
      <c r="AF1133" s="115"/>
      <c r="AG1133" s="1302">
        <f>IF(OR(AZ1133="",BA1133=""),"N/A",IF(DC1133="Pass","P","F"))</f>
        <v/>
      </c>
      <c r="AH1133" s="129"/>
      <c r="AI1133" s="129"/>
      <c r="AJ1133" s="129"/>
      <c r="AK1133" s="119"/>
      <c r="AL1133" s="115"/>
      <c r="AM1133" s="119"/>
      <c r="AN1133" s="119"/>
      <c r="AO1133" s="692"/>
      <c r="AP1133" s="692"/>
      <c r="AQ1133" s="692"/>
      <c r="AR1133" s="692"/>
      <c r="AS1133" s="692"/>
      <c r="AT1133" s="1303">
        <f>IF(AC1133="Extremity",IF(CG1133="","",CG1133),"")</f>
        <v/>
      </c>
      <c r="AU1133" s="1303">
        <f>IF(AC1133="Extremity",IF(CH1133="","",CH1133),"")</f>
        <v/>
      </c>
      <c r="AV1133" s="1304">
        <f>IF(AC1133="Extremity","",IF(CE1133="","",CE1133))</f>
        <v/>
      </c>
      <c r="AW1133" s="1304">
        <f>IF(AD1133="Extremity","",IF(CF1133="","",CF1133))</f>
        <v/>
      </c>
      <c r="AX1133" s="1305">
        <f>DL1133</f>
        <v/>
      </c>
      <c r="AY1133" s="1305">
        <f>DQ1133</f>
        <v/>
      </c>
      <c r="AZ1133" s="3377">
        <f>IF(AC1133="Extremity",IF(DA1133="","",DA1133),"")</f>
        <v/>
      </c>
      <c r="BA1133" s="3378">
        <f>IF(AC1133="Extremity","",IF(CT1133="","",CT1133))</f>
        <v/>
      </c>
      <c r="BB1133" s="1305">
        <f>IF(AC1133="Extremity",IF(DB1133="","",DB1133),"")</f>
        <v/>
      </c>
      <c r="BC1133" s="1304">
        <f>IF(AC1133="Extremity","",IF(CZ1133="","",CZ1133))</f>
        <v/>
      </c>
      <c r="BD1133" s="1305">
        <f>DD1133</f>
        <v/>
      </c>
      <c r="BE1133" s="132">
        <f>DE1133</f>
        <v/>
      </c>
      <c r="BF1133" s="133">
        <f>DF1133*60</f>
        <v/>
      </c>
      <c r="BG1133" s="121">
        <f>BE1133</f>
        <v/>
      </c>
      <c r="BH1133" s="133">
        <f>DG1133*60</f>
        <v/>
      </c>
      <c r="BI1133" s="133">
        <f>DH1133</f>
        <v/>
      </c>
      <c r="BJ1133" s="117"/>
      <c r="BK1133" s="812">
        <f>Overview!$E$7</f>
        <v/>
      </c>
      <c r="BL1133" s="117"/>
      <c r="BM1133" s="834">
        <f>DI1133</f>
        <v/>
      </c>
      <c r="BN1133" s="812">
        <f>Overview!$P$153</f>
        <v/>
      </c>
      <c r="BO1133" s="117" t="inlineStr">
        <is>
          <t>Modo: BR/EDR</t>
        </is>
      </c>
      <c r="BP1133" s="117"/>
      <c r="BQ1133" s="115"/>
      <c r="BR1133" s="1478"/>
      <c r="BS1133" s="1541"/>
      <c r="BT1133" s="2005" t="inlineStr">
        <is>
          <t>BT</t>
        </is>
      </c>
      <c r="BU1133" s="2006" t="inlineStr">
        <is>
          <t>2.4 GHz</t>
        </is>
      </c>
      <c r="BV1133" s="1250">
        <f>Overview!$H$29</f>
        <v/>
      </c>
      <c r="BW1133" s="2007"/>
      <c r="BX1133" s="2005" t="inlineStr">
        <is>
          <t>Close to ear</t>
        </is>
      </c>
      <c r="BY1133" s="1250"/>
      <c r="BZ1133" s="2008"/>
      <c r="CA1133" s="2009" t="inlineStr">
        <is>
          <t>Left Cheek</t>
        </is>
      </c>
      <c r="CB1133" s="1959">
        <v>0</v>
      </c>
      <c r="CC1133" s="1258">
        <f>IF(COUNT('Conducted BT-Custom'!$AH$3:$AH$7)=0,39,INDEX('Conducted BT-Custom'!$T$3:$T$7,MATCH(MAX('Conducted BT-Custom'!$AH$3:$AH$7),'Conducted BT-Custom'!$AH$3:$AH$7,0)))</f>
        <v>39</v>
      </c>
      <c r="CD1133" s="1258">
        <f>IF(COUNT('Conducted BT-Custom'!$AH$3:$AH$7)=0,2440,INDEX('Conducted BT-Custom'!$U$3:$U$7,MATCH(MAX('Conducted BT-Custom'!$AH$3:$AH$7),'Conducted BT-Custom'!$AH$3:$AH$7,0)))</f>
        <v>2440</v>
      </c>
      <c r="CE1133" s="7252"/>
      <c r="CF1133" s="7243"/>
      <c r="CG1133" s="7247"/>
      <c r="CH1133" s="7253"/>
      <c r="CI1133" s="225">
        <f>BY1133</f>
        <v/>
      </c>
      <c r="CJ1133" s="237">
        <f>BZ1133</f>
        <v/>
      </c>
      <c r="CK1133" s="223">
        <f>CA1133</f>
        <v/>
      </c>
      <c r="CL1133" s="237">
        <f>CC1133</f>
        <v/>
      </c>
      <c r="CM1133" s="394">
        <f>CD1133</f>
        <v/>
      </c>
      <c r="CN1133" s="1962"/>
      <c r="CO1133" s="1967"/>
      <c r="CP1133" s="891">
        <f>IF(CF1133=""," ",IF(ABS(CE1133-CF1133)&lt;=0.1,"Valid","Not valid"))</f>
        <v/>
      </c>
      <c r="CQ1133" s="892">
        <f> IF(CE1133="","",IF(AND(CE1133&lt;&gt;"",CF1133=""),IF(CE1133&gt;=0.8,"Medir+Sig Max","No"),IF(CF1133&lt;&gt;"",IF(CF1133&gt;=0.8,"Medir+Sig Max","No"),"")))</f>
        <v/>
      </c>
      <c r="CR1133" s="7224"/>
      <c r="CS1133" s="892"/>
      <c r="CT1133" s="219">
        <f>IF(CO1133="",IF(AND(CE1133="",CF1133=""),"",IF(CF1133="",IF(DQ1133&gt;1,ROUND(DQ1133*CE1133,3),CE1133),IF(DQ1133&gt;1,ROUND(DQ1133*CF1133,3),CF1133))),IF(AND(CE1133="",CF1133=""),"",IF(CF1133="",IF(DQ1133&gt;1,ROUND(DQ1133*CE1133*(1/(CO1133)),3),CE1133*(1/(CO1133))),IF(DQ1133&gt;1,ROUND(DQ1133*CF1133*(1/(CO1133)),3),CF1133*(1/(CO1133))))))</f>
        <v/>
      </c>
      <c r="CU1133" s="224">
        <f>BY1133</f>
        <v/>
      </c>
      <c r="CV1133" s="237">
        <f>BZ1133</f>
        <v/>
      </c>
      <c r="CW1133" s="237">
        <f>CA1133</f>
        <v/>
      </c>
      <c r="CX1133" s="224">
        <f>CC1133</f>
        <v/>
      </c>
      <c r="CY1133" s="237">
        <f>CD1133</f>
        <v/>
      </c>
      <c r="CZ1133" s="7476">
        <f>IF(COUNTIF(Overview!K12:K14,TRUE)&gt;0,1.6,IF(COUNTIF(Overview!L12:L14,TRUE)&gt;0,8,0))</f>
        <v/>
      </c>
      <c r="DA1133" s="1667"/>
      <c r="DB1133" s="7482"/>
      <c r="DC1133" s="844">
        <f>IF(CT1133="","",IF(CT1133&gt;CZ1133,"Fail","Pass"))</f>
        <v/>
      </c>
      <c r="DD1133" s="399"/>
      <c r="DE1133" s="1565">
        <f>MyTimestamp(DC1133)</f>
        <v/>
      </c>
      <c r="DF1133" s="1531">
        <f>IF(COUNT(CE1133:CH1133)=1,15,IF(COUNT(CE1133:CH1133)=0,0,30))</f>
        <v/>
      </c>
      <c r="DG1133" s="1532">
        <f>IF(DF1133=0,0,2)</f>
        <v/>
      </c>
      <c r="DH1133" s="1862"/>
      <c r="DI1133" s="1862"/>
      <c r="DJ1133" s="1863"/>
      <c r="DK1133" s="1782"/>
      <c r="DL1133" s="1574">
        <f>10^(CN1133/20)*100-100</f>
        <v/>
      </c>
      <c r="DM1133" s="1257"/>
      <c r="DN1133" s="1289"/>
      <c r="DO1133" s="1289">
        <f>IF(DM1133="","",10^(DM1133/10))</f>
        <v/>
      </c>
      <c r="DP1133" s="1289">
        <f>IF(ISNUMBER(DN1133)=FALSE,"",10^(DN1133/10))</f>
        <v/>
      </c>
      <c r="DQ1133" s="1573">
        <f>IF(AND(ISNUMBER(DO1133),ISNUMBER(DP1133)),IF(DO1133/DP1133&gt;1,ROUND((DO1133)/DP1133,3),1),1)</f>
        <v/>
      </c>
      <c r="DR1133" s="1541"/>
      <c r="DS1133" s="1541"/>
      <c r="DT1133" s="1541"/>
      <c r="DU1133" s="1541"/>
      <c r="DV1133" s="1541"/>
      <c r="DW1133" s="1541"/>
      <c r="DX1133" s="1541"/>
      <c r="DY1133" s="1541"/>
      <c r="DZ1133" s="1541"/>
      <c r="EA1133" s="1541"/>
      <c r="EB1133" s="1541"/>
      <c r="EC1133" s="1541"/>
      <c r="ED1133" s="1541"/>
      <c r="EE1133" s="1541"/>
      <c r="EF1133" s="1541"/>
      <c r="EG1133" s="1541"/>
      <c r="EH1133" s="1541"/>
      <c r="EI1133" s="1541"/>
      <c r="EJ1133" s="1541"/>
      <c r="EK1133" s="1541"/>
      <c r="EL1133" s="1541"/>
      <c r="EM1133" s="1541"/>
      <c r="EN1133" s="1541"/>
      <c r="EO1133" s="1541"/>
      <c r="EP1133" s="1541"/>
      <c r="EQ1133" s="1541"/>
      <c r="ER1133" s="1541"/>
      <c r="ES1133" s="1541"/>
      <c r="ET1133" s="1541"/>
      <c r="EU1133" s="1541"/>
      <c r="EV1133" s="1541"/>
    </row>
    <row r="1134" ht="15" x14ac:dyDescent="0.25">
      <c r="A1134" s="1541"/>
      <c r="B1134" s="1541"/>
      <c r="C1134"/>
      <c r="D1134" s="1486"/>
      <c r="E1134" s="1486"/>
      <c r="F1134" s="672">
        <v>5.6</v>
      </c>
      <c r="G1134" s="1497"/>
      <c r="H1134" s="130">
        <f>BV1134</f>
        <v/>
      </c>
      <c r="I1134" s="130">
        <f>BW1134</f>
        <v/>
      </c>
      <c r="J1134" s="1299" t="inlineStr">
        <is>
          <t>BT</t>
        </is>
      </c>
      <c r="K1134" s="1299" t="inlineStr">
        <is>
          <t>2.4 GHz</t>
        </is>
      </c>
      <c r="L1134" s="115"/>
      <c r="M1134" s="130"/>
      <c r="N1134" s="119"/>
      <c r="O1134" s="131"/>
      <c r="P1134" s="6597"/>
      <c r="Q1134" s="131"/>
      <c r="R1134" s="131"/>
      <c r="S1134" s="6593"/>
      <c r="T1134" s="130">
        <v>39</v>
      </c>
      <c r="U1134" s="6593">
        <v>2440</v>
      </c>
      <c r="V1134" s="119"/>
      <c r="W1134" s="1305"/>
      <c r="X1134" s="119"/>
      <c r="Y1134" s="119"/>
      <c r="Z1134" s="119"/>
      <c r="AA1134" s="115"/>
      <c r="AB1134" s="115"/>
      <c r="AC1134" s="1300">
        <f>IF(OR(BX1134="Close to Ear",BX1134="Close to Head"),"Head",IF(BX1134="Extremity","Extremity","Body"))</f>
        <v/>
      </c>
      <c r="AD1134" s="1301">
        <f>CA1134</f>
        <v/>
      </c>
      <c r="AE1134" s="1299">
        <f>CB1134</f>
        <v/>
      </c>
      <c r="AF1134" s="115"/>
      <c r="AG1134" s="1302">
        <f>IF(OR(AZ1134="",BA1134=""),"N/A",IF(DC1134="Pass","P","F"))</f>
        <v/>
      </c>
      <c r="AH1134" s="129"/>
      <c r="AI1134" s="129"/>
      <c r="AJ1134" s="129"/>
      <c r="AK1134" s="119"/>
      <c r="AL1134" s="115"/>
      <c r="AM1134" s="119"/>
      <c r="AN1134" s="119"/>
      <c r="AO1134" s="692"/>
      <c r="AP1134" s="692"/>
      <c r="AQ1134" s="692"/>
      <c r="AR1134" s="692"/>
      <c r="AS1134" s="692"/>
      <c r="AT1134" s="1303">
        <f>IF(AC1134="Extremity",IF(CG1134="","",CG1134),"")</f>
        <v/>
      </c>
      <c r="AU1134" s="1303">
        <f>IF(AC1134="Extremity",IF(CH1134="","",CH1134),"")</f>
        <v/>
      </c>
      <c r="AV1134" s="1304">
        <f>IF(AC1134="Extremity","",IF(CE1134="","",CE1134))</f>
        <v/>
      </c>
      <c r="AW1134" s="1304">
        <f>IF(AD1134="Extremity","",IF(CF1134="","",CF1134))</f>
        <v/>
      </c>
      <c r="AX1134" s="1305">
        <f>DL1134</f>
        <v/>
      </c>
      <c r="AY1134" s="1305">
        <f>DQ1134</f>
        <v/>
      </c>
      <c r="AZ1134" s="3377">
        <f>IF(AC1134="Extremity",IF(DA1134="","",DA1134),"")</f>
        <v/>
      </c>
      <c r="BA1134" s="3378">
        <f>IF(AC1134="Extremity","",IF(CT1134="","",CT1134))</f>
        <v/>
      </c>
      <c r="BB1134" s="1305">
        <f>IF(AC1134="Extremity",IF(DB1134="","",DB1134),"")</f>
        <v/>
      </c>
      <c r="BC1134" s="1304">
        <f>IF(AC1134="Extremity","",IF(CZ1134="","",CZ1134))</f>
        <v/>
      </c>
      <c r="BD1134" s="1305">
        <f>DD1134</f>
        <v/>
      </c>
      <c r="BE1134" s="132">
        <f>DE1134</f>
        <v/>
      </c>
      <c r="BF1134" s="133">
        <f>DF1134*60</f>
        <v/>
      </c>
      <c r="BG1134" s="121">
        <f>BE1134</f>
        <v/>
      </c>
      <c r="BH1134" s="133">
        <f>DG1134*60</f>
        <v/>
      </c>
      <c r="BI1134" s="133">
        <f>DH1134</f>
        <v/>
      </c>
      <c r="BJ1134" s="117"/>
      <c r="BK1134" s="812">
        <f>Overview!$E$7</f>
        <v/>
      </c>
      <c r="BL1134" s="117"/>
      <c r="BM1134" s="834">
        <f>DI1134</f>
        <v/>
      </c>
      <c r="BN1134" s="812">
        <f>Overview!$P$153</f>
        <v/>
      </c>
      <c r="BO1134" s="117" t="inlineStr">
        <is>
          <t>Modo: BR/EDR</t>
        </is>
      </c>
      <c r="BP1134" s="117"/>
      <c r="BQ1134" s="115"/>
      <c r="BR1134" s="1478"/>
      <c r="BS1134" s="1541"/>
      <c r="BT1134" s="1978" t="inlineStr">
        <is>
          <t>BT</t>
        </is>
      </c>
      <c r="BU1134" s="1979" t="inlineStr">
        <is>
          <t>2.4 GHz</t>
        </is>
      </c>
      <c r="BV1134" s="632">
        <f>Overview!$H$29</f>
        <v/>
      </c>
      <c r="BW1134" s="2010"/>
      <c r="BX1134" s="1978" t="inlineStr">
        <is>
          <t>Close to ear</t>
        </is>
      </c>
      <c r="BY1134" s="959"/>
      <c r="BZ1134" s="2011"/>
      <c r="CA1134" s="2012" t="inlineStr">
        <is>
          <t>Left Tilt</t>
        </is>
      </c>
      <c r="CB1134" s="200">
        <v>0</v>
      </c>
      <c r="CC1134" s="1258">
        <f>IF(COUNT('Conducted BT-Custom'!$AH$3:$AH$7)=0,39,INDEX('Conducted BT-Custom'!$T$3:$T$7,MATCH(MAX('Conducted BT-Custom'!$AH$3:$AH$7),'Conducted BT-Custom'!$AH$3:$AH$7,0)))</f>
        <v>39</v>
      </c>
      <c r="CD1134" s="1258">
        <f>IF(COUNT('Conducted BT-Custom'!$AH$3:$AH$7)=0,2440,INDEX('Conducted BT-Custom'!$U$3:$U$7,MATCH(MAX('Conducted BT-Custom'!$AH$3:$AH$7),'Conducted BT-Custom'!$AH$3:$AH$7,0)))</f>
        <v>2440</v>
      </c>
      <c r="CE1134" s="7254"/>
      <c r="CF1134" s="7237"/>
      <c r="CG1134" s="6911"/>
      <c r="CH1134" s="7255"/>
      <c r="CI1134" s="225">
        <f>BY1134</f>
        <v/>
      </c>
      <c r="CJ1134" s="237">
        <f>BZ1134</f>
        <v/>
      </c>
      <c r="CK1134" s="223">
        <f>CA1134</f>
        <v/>
      </c>
      <c r="CL1134" s="237">
        <f>CC1134</f>
        <v/>
      </c>
      <c r="CM1134" s="394">
        <f>CD1134</f>
        <v/>
      </c>
      <c r="CN1134" s="1966"/>
      <c r="CO1134" s="1967"/>
      <c r="CP1134" s="7214">
        <f>IF(CF1134=""," ",IF(ABS(CE1134-CF1134)&lt;=0.1,"Valid","Not valid"))</f>
        <v/>
      </c>
      <c r="CQ1134" s="1674">
        <f> IF(CE1134="","",IF(AND(CE1134&lt;&gt;"",CF1134=""),IF(CE1134&gt;=0.8,"Medir+Sig Max","No"),IF(CF1134&lt;&gt;"",IF(CF1134&gt;=0.8,"Medir+Sig Max","No"),"")))</f>
        <v/>
      </c>
      <c r="CR1134" s="6927"/>
      <c r="CS1134" s="1674"/>
      <c r="CT1134" s="220">
        <f>IF(CO1134="",IF(AND(CE1134="",CF1134=""),"",IF(CF1134="",IF(DQ1134&gt;1,ROUND(DQ1134*CE1134,3),CE1134),IF(DQ1134&gt;1,ROUND(DQ1134*CF1134,3),CF1134))),IF(AND(CE1134="",CF1134=""),"",IF(CF1134="",IF(DQ1134&gt;1,ROUND(DQ1134*CE1134*(1/(CO1134)),3),CE1134*(1/(CO1134))),IF(DQ1134&gt;1,ROUND(DQ1134*CF1134*(1/(CO1134)),3),CF1134*(1/(CO1134))))))</f>
        <v/>
      </c>
      <c r="CU1134" s="224">
        <f>BY1134</f>
        <v/>
      </c>
      <c r="CV1134" s="237">
        <f>BZ1134</f>
        <v/>
      </c>
      <c r="CW1134" s="237">
        <f>CA1134</f>
        <v/>
      </c>
      <c r="CX1134" s="224">
        <f>CC1134</f>
        <v/>
      </c>
      <c r="CY1134" s="237">
        <f>CD1134</f>
        <v/>
      </c>
      <c r="CZ1134" s="7474">
        <f>IF(COUNTIF(Overview!K12:K14,TRUE)&gt;0,1.6,IF(COUNTIF(Overview!L12:L14,TRUE)&gt;0,8,0))</f>
        <v/>
      </c>
      <c r="DA1134" s="1666"/>
      <c r="DB1134" s="7483"/>
      <c r="DC1134" s="844">
        <f>IF(CT1134="","",IF(CT1134&gt;CZ1134,"Fail","Pass"))</f>
        <v/>
      </c>
      <c r="DD1134" s="402"/>
      <c r="DE1134" s="1565">
        <f>MyTimestamp(DC1134)</f>
        <v/>
      </c>
      <c r="DF1134" s="1531">
        <f>IF(COUNT(CE1134:CH1134)=1,15,IF(COUNT(CE1134:CH1134)=0,0,30))</f>
        <v/>
      </c>
      <c r="DG1134" s="1532">
        <f>IF(DF1134=0,0,2)</f>
        <v/>
      </c>
      <c r="DH1134" s="1866"/>
      <c r="DI1134" s="1866"/>
      <c r="DJ1134" s="1863"/>
      <c r="DK1134" s="1789"/>
      <c r="DL1134" s="1574">
        <f>10^(CN1134/20)*100-100</f>
        <v/>
      </c>
      <c r="DM1134" s="634"/>
      <c r="DN1134" s="1290"/>
      <c r="DO1134" s="1290">
        <f>IF(DM1134="","",10^(DM1134/10))</f>
        <v/>
      </c>
      <c r="DP1134" s="1290">
        <f>IF(ISNUMBER(DN1134)=FALSE,"",10^(DN1134/10))</f>
        <v/>
      </c>
      <c r="DQ1134" s="1574">
        <f>IF(AND(ISNUMBER(DO1134),ISNUMBER(DP1134)),IF(DO1134/DP1134&gt;1,ROUND((DO1134)/DP1134,3),1),1)</f>
        <v/>
      </c>
      <c r="DR1134" s="1541"/>
      <c r="DS1134" s="1541"/>
      <c r="DT1134" s="1541"/>
      <c r="DU1134" s="1541"/>
      <c r="DV1134" s="1541"/>
      <c r="DW1134" s="1541"/>
      <c r="DX1134" s="1541"/>
      <c r="DY1134" s="1541"/>
      <c r="DZ1134" s="1541"/>
      <c r="EA1134" s="1541"/>
      <c r="EB1134" s="1541"/>
      <c r="EC1134" s="1541"/>
      <c r="ED1134" s="1541"/>
      <c r="EE1134" s="1541"/>
      <c r="EF1134" s="1541"/>
      <c r="EG1134" s="1541"/>
      <c r="EH1134" s="1541"/>
      <c r="EI1134" s="1541"/>
      <c r="EJ1134" s="1541"/>
      <c r="EK1134" s="1541"/>
      <c r="EL1134" s="1541"/>
      <c r="EM1134" s="1541"/>
      <c r="EN1134" s="1541"/>
      <c r="EO1134" s="1541"/>
      <c r="EP1134" s="1541"/>
      <c r="EQ1134" s="1541"/>
      <c r="ER1134" s="1541"/>
      <c r="ES1134" s="1541"/>
      <c r="ET1134" s="1541"/>
      <c r="EU1134" s="1541"/>
      <c r="EV1134" s="1541"/>
    </row>
    <row r="1135" ht="15" x14ac:dyDescent="0.25">
      <c r="A1135" s="1541"/>
      <c r="B1135" s="1541"/>
      <c r="C1135"/>
      <c r="D1135" s="1486"/>
      <c r="E1135" s="1486"/>
      <c r="F1135" s="672">
        <v>5.6</v>
      </c>
      <c r="G1135" s="1497"/>
      <c r="H1135" s="130">
        <f>BV1135</f>
        <v/>
      </c>
      <c r="I1135" s="130">
        <f>BW1135</f>
        <v/>
      </c>
      <c r="J1135" s="1299" t="inlineStr">
        <is>
          <t>BT</t>
        </is>
      </c>
      <c r="K1135" s="1299" t="inlineStr">
        <is>
          <t>2.4 GHz</t>
        </is>
      </c>
      <c r="L1135" s="115"/>
      <c r="M1135" s="130"/>
      <c r="N1135" s="119"/>
      <c r="O1135" s="131"/>
      <c r="P1135" s="6597"/>
      <c r="Q1135" s="131"/>
      <c r="R1135" s="131"/>
      <c r="S1135" s="6593"/>
      <c r="T1135" s="130">
        <v>39</v>
      </c>
      <c r="U1135" s="6593">
        <v>2440</v>
      </c>
      <c r="V1135" s="119"/>
      <c r="W1135" s="1305"/>
      <c r="X1135" s="119"/>
      <c r="Y1135" s="119"/>
      <c r="Z1135" s="119"/>
      <c r="AA1135" s="115"/>
      <c r="AB1135" s="115"/>
      <c r="AC1135" s="1300">
        <f>IF(OR(BX1135="Close to Ear",BX1135="Close to Head"),"Head",IF(BX1135="Extremity","Extremity","Body"))</f>
        <v/>
      </c>
      <c r="AD1135" s="1301">
        <f>CA1135</f>
        <v/>
      </c>
      <c r="AE1135" s="1299">
        <f>CB1135</f>
        <v/>
      </c>
      <c r="AF1135" s="115"/>
      <c r="AG1135" s="1302">
        <f>IF(OR(AZ1135="",BA1135=""),"N/A",IF(DC1135="Pass","P","F"))</f>
        <v/>
      </c>
      <c r="AH1135" s="129"/>
      <c r="AI1135" s="129"/>
      <c r="AJ1135" s="129"/>
      <c r="AK1135" s="119"/>
      <c r="AL1135" s="115"/>
      <c r="AM1135" s="119"/>
      <c r="AN1135" s="119"/>
      <c r="AO1135" s="692"/>
      <c r="AP1135" s="692"/>
      <c r="AQ1135" s="692"/>
      <c r="AR1135" s="692"/>
      <c r="AS1135" s="692"/>
      <c r="AT1135" s="1303">
        <f>IF(AC1135="Extremity",IF(CG1135="","",CG1135),"")</f>
        <v/>
      </c>
      <c r="AU1135" s="1303">
        <f>IF(AC1135="Extremity",IF(CH1135="","",CH1135),"")</f>
        <v/>
      </c>
      <c r="AV1135" s="1304">
        <f>IF(AC1135="Extremity","",IF(CE1135="","",CE1135))</f>
        <v/>
      </c>
      <c r="AW1135" s="1304">
        <f>IF(AD1135="Extremity","",IF(CF1135="","",CF1135))</f>
        <v/>
      </c>
      <c r="AX1135" s="1305">
        <f>DL1135</f>
        <v/>
      </c>
      <c r="AY1135" s="1305">
        <f>DQ1135</f>
        <v/>
      </c>
      <c r="AZ1135" s="3377">
        <f>IF(AC1135="Extremity",IF(DA1135="","",DA1135),"")</f>
        <v/>
      </c>
      <c r="BA1135" s="3378">
        <f>IF(AC1135="Extremity","",IF(CT1135="","",CT1135))</f>
        <v/>
      </c>
      <c r="BB1135" s="1305">
        <f>IF(AC1135="Extremity",IF(DB1135="","",DB1135),"")</f>
        <v/>
      </c>
      <c r="BC1135" s="1304">
        <f>IF(AC1135="Extremity","",IF(CZ1135="","",CZ1135))</f>
        <v/>
      </c>
      <c r="BD1135" s="1305">
        <f>DD1135</f>
        <v/>
      </c>
      <c r="BE1135" s="132">
        <f>DE1135</f>
        <v/>
      </c>
      <c r="BF1135" s="133">
        <f>DF1135*60</f>
        <v/>
      </c>
      <c r="BG1135" s="121">
        <f>BE1135</f>
        <v/>
      </c>
      <c r="BH1135" s="133">
        <f>DG1135*60</f>
        <v/>
      </c>
      <c r="BI1135" s="133">
        <f>DH1135</f>
        <v/>
      </c>
      <c r="BJ1135" s="117"/>
      <c r="BK1135" s="812">
        <f>Overview!$E$7</f>
        <v/>
      </c>
      <c r="BL1135" s="117"/>
      <c r="BM1135" s="834">
        <f>DI1135</f>
        <v/>
      </c>
      <c r="BN1135" s="812">
        <f>Overview!$P$153</f>
        <v/>
      </c>
      <c r="BO1135" s="117" t="inlineStr">
        <is>
          <t>Modo: BR/EDR</t>
        </is>
      </c>
      <c r="BP1135" s="117"/>
      <c r="BQ1135" s="115"/>
      <c r="BR1135" s="1478"/>
      <c r="BS1135" s="1541"/>
      <c r="BT1135" s="1978" t="inlineStr">
        <is>
          <t>BT</t>
        </is>
      </c>
      <c r="BU1135" s="1979" t="inlineStr">
        <is>
          <t>2.4 GHz</t>
        </is>
      </c>
      <c r="BV1135" s="632">
        <f>Overview!$H$29</f>
        <v/>
      </c>
      <c r="BW1135" s="2010"/>
      <c r="BX1135" s="1984" t="inlineStr">
        <is>
          <t>Close to ear</t>
        </is>
      </c>
      <c r="BY1135" s="632"/>
      <c r="BZ1135" s="2011"/>
      <c r="CA1135" s="2012" t="inlineStr">
        <is>
          <t>Right Cheek</t>
        </is>
      </c>
      <c r="CB1135" s="200">
        <v>0</v>
      </c>
      <c r="CC1135" s="1258">
        <f>IF(COUNT('Conducted BT-Custom'!$AH$3:$AH$7)=0,39,INDEX('Conducted BT-Custom'!$T$3:$T$7,MATCH(MAX('Conducted BT-Custom'!$AH$3:$AH$7),'Conducted BT-Custom'!$AH$3:$AH$7,0)))</f>
        <v>39</v>
      </c>
      <c r="CD1135" s="1258">
        <f>IF(COUNT('Conducted BT-Custom'!$AH$3:$AH$7)=0,2440,INDEX('Conducted BT-Custom'!$U$3:$U$7,MATCH(MAX('Conducted BT-Custom'!$AH$3:$AH$7),'Conducted BT-Custom'!$AH$3:$AH$7,0)))</f>
        <v>2440</v>
      </c>
      <c r="CE1135" s="7254"/>
      <c r="CF1135" s="7237"/>
      <c r="CG1135" s="6911"/>
      <c r="CH1135" s="7255"/>
      <c r="CI1135" s="225">
        <f>BY1135</f>
        <v/>
      </c>
      <c r="CJ1135" s="237">
        <f>BZ1135</f>
        <v/>
      </c>
      <c r="CK1135" s="223">
        <f>CA1135</f>
        <v/>
      </c>
      <c r="CL1135" s="237">
        <f>CC1135</f>
        <v/>
      </c>
      <c r="CM1135" s="394">
        <f>CD1135</f>
        <v/>
      </c>
      <c r="CN1135" s="1966"/>
      <c r="CO1135" s="1967"/>
      <c r="CP1135" s="7214">
        <f>IF(CF1135=""," ",IF(ABS(CE1135-CF1135)&lt;=0.1,"Valid","Not valid"))</f>
        <v/>
      </c>
      <c r="CQ1135" s="1674">
        <f> IF(CE1135="","",IF(AND(CE1135&lt;&gt;"",CF1135=""),IF(CE1135&gt;=0.8,"Medir+Sig Max","No"),IF(CF1135&lt;&gt;"",IF(CF1135&gt;=0.8,"Medir+Sig Max","No"),"")))</f>
        <v/>
      </c>
      <c r="CR1135" s="6927"/>
      <c r="CS1135" s="1674"/>
      <c r="CT1135" s="220">
        <f>IF(CO1135="",IF(AND(CE1135="",CF1135=""),"",IF(CF1135="",IF(DQ1135&gt;1,ROUND(DQ1135*CE1135,3),CE1135),IF(DQ1135&gt;1,ROUND(DQ1135*CF1135,3),CF1135))),IF(AND(CE1135="",CF1135=""),"",IF(CF1135="",IF(DQ1135&gt;1,ROUND(DQ1135*CE1135*(1/(CO1135)),3),CE1135*(1/(CO1135))),IF(DQ1135&gt;1,ROUND(DQ1135*CF1135*(1/(CO1135)),3),CF1135*(1/(CO1135))))))</f>
        <v/>
      </c>
      <c r="CU1135" s="224">
        <f>BY1135</f>
        <v/>
      </c>
      <c r="CV1135" s="237">
        <f>BZ1135</f>
        <v/>
      </c>
      <c r="CW1135" s="237">
        <f>CA1135</f>
        <v/>
      </c>
      <c r="CX1135" s="224">
        <f>CC1135</f>
        <v/>
      </c>
      <c r="CY1135" s="237">
        <f>CD1135</f>
        <v/>
      </c>
      <c r="CZ1135" s="7474">
        <f>IF(COUNTIF(Overview!K12:K14,TRUE)&gt;0,1.6,IF(COUNTIF(Overview!L12:L14,TRUE)&gt;0,8,0))</f>
        <v/>
      </c>
      <c r="DA1135" s="1666">
        <f>IF(AND(CG1135="",CH1135=""),"",IF(CH1135="",IF(DQ1135&gt;'SAR FCC-ISED'!DR1133,ROUND((DQ1135*CG1135)/'SAR FCC-ISED'!DR1133,3),CG1135),IF(DQ1135&gt;'SAR FCC-ISED'!DR1133,ROUND((DQ1135*CH1135)/'SAR FCC-ISED'!DR1133,3),CH1135)))</f>
        <v/>
      </c>
      <c r="DB1135" s="7483"/>
      <c r="DC1135" s="844">
        <f>IF(CT1135="","",IF(CT1135&gt;CZ1135,"Fail","Pass"))</f>
        <v/>
      </c>
      <c r="DD1135" s="402"/>
      <c r="DE1135" s="1565">
        <f>MyTimestamp(DC1135)</f>
        <v/>
      </c>
      <c r="DF1135" s="1531">
        <f>IF(COUNT(CE1135:CH1135)=1,15,IF(COUNT(CE1135:CH1135)=0,0,30))</f>
        <v/>
      </c>
      <c r="DG1135" s="1532">
        <f>IF(DF1135=0,0,2)</f>
        <v/>
      </c>
      <c r="DH1135" s="1866"/>
      <c r="DI1135" s="1866"/>
      <c r="DJ1135" s="1863"/>
      <c r="DK1135" s="1789"/>
      <c r="DL1135" s="1574">
        <f>10^(CN1135/20)*100-100</f>
        <v/>
      </c>
      <c r="DM1135" s="634"/>
      <c r="DN1135" s="1290"/>
      <c r="DO1135" s="1290">
        <f>IF(DM1135="","",10^(DM1135/10))</f>
        <v/>
      </c>
      <c r="DP1135" s="1290">
        <f>IF(ISNUMBER(DN1135)=FALSE,"",10^(DN1135/10))</f>
        <v/>
      </c>
      <c r="DQ1135" s="1574">
        <f>IF(AND(ISNUMBER(DO1135),ISNUMBER(DP1135)),IF(DO1135/DP1135&gt;1,ROUND((DO1135)/DP1135,3),1),1)</f>
        <v/>
      </c>
      <c r="DR1135" s="1541"/>
      <c r="DS1135" s="1541"/>
      <c r="DT1135" s="1541"/>
      <c r="DU1135" s="1541"/>
      <c r="DV1135" s="1541"/>
      <c r="DW1135" s="1541"/>
      <c r="DX1135" s="1541"/>
      <c r="DY1135" s="1541"/>
      <c r="DZ1135" s="1541"/>
      <c r="EA1135" s="1541"/>
      <c r="EB1135" s="1541"/>
      <c r="EC1135" s="1541"/>
      <c r="ED1135" s="1541"/>
      <c r="EE1135" s="1541"/>
      <c r="EF1135" s="1541"/>
      <c r="EG1135" s="1541"/>
      <c r="EH1135" s="1541"/>
      <c r="EI1135" s="1541"/>
      <c r="EJ1135" s="1541"/>
      <c r="EK1135" s="1541"/>
      <c r="EL1135" s="1541"/>
      <c r="EM1135" s="1541"/>
      <c r="EN1135" s="1541"/>
      <c r="EO1135" s="1541"/>
      <c r="EP1135" s="1541"/>
      <c r="EQ1135" s="1541"/>
      <c r="ER1135" s="1541"/>
      <c r="ES1135" s="1541"/>
      <c r="ET1135" s="1541"/>
      <c r="EU1135" s="1541"/>
      <c r="EV1135" s="1541"/>
    </row>
    <row r="1136" ht="15" x14ac:dyDescent="0.25">
      <c r="A1136" s="1541"/>
      <c r="B1136" s="1541"/>
      <c r="C1136"/>
      <c r="D1136" s="1486"/>
      <c r="E1136" s="1486"/>
      <c r="F1136" s="672">
        <v>5.6</v>
      </c>
      <c r="G1136" s="1497"/>
      <c r="H1136" s="130">
        <f>BV1136</f>
        <v/>
      </c>
      <c r="I1136" s="130">
        <f>BW1136</f>
        <v/>
      </c>
      <c r="J1136" s="1299" t="inlineStr">
        <is>
          <t>BT</t>
        </is>
      </c>
      <c r="K1136" s="1299" t="inlineStr">
        <is>
          <t>2.4 GHz</t>
        </is>
      </c>
      <c r="L1136" s="115"/>
      <c r="M1136" s="130"/>
      <c r="N1136" s="119"/>
      <c r="O1136" s="131"/>
      <c r="P1136" s="6597"/>
      <c r="Q1136" s="131"/>
      <c r="R1136" s="131"/>
      <c r="S1136" s="6593"/>
      <c r="T1136" s="130">
        <v>39</v>
      </c>
      <c r="U1136" s="6593">
        <v>2440</v>
      </c>
      <c r="V1136" s="119"/>
      <c r="W1136" s="1305"/>
      <c r="X1136" s="119"/>
      <c r="Y1136" s="119"/>
      <c r="Z1136" s="119"/>
      <c r="AA1136" s="115"/>
      <c r="AB1136" s="115"/>
      <c r="AC1136" s="1300">
        <f>IF(OR(BX1136="Close to Ear",BX1136="Close to Head"),"Head",IF(BX1136="Extremity","Extremity","Body"))</f>
        <v/>
      </c>
      <c r="AD1136" s="1301">
        <f>CA1136</f>
        <v/>
      </c>
      <c r="AE1136" s="1299">
        <f>CB1136</f>
        <v/>
      </c>
      <c r="AF1136" s="115"/>
      <c r="AG1136" s="1302">
        <f>IF(OR(AZ1136="",BA1136=""),"N/A",IF(DC1136="Pass","P","F"))</f>
        <v/>
      </c>
      <c r="AH1136" s="129"/>
      <c r="AI1136" s="129"/>
      <c r="AJ1136" s="129"/>
      <c r="AK1136" s="119"/>
      <c r="AL1136" s="115"/>
      <c r="AM1136" s="119"/>
      <c r="AN1136" s="119"/>
      <c r="AO1136" s="692"/>
      <c r="AP1136" s="692"/>
      <c r="AQ1136" s="692"/>
      <c r="AR1136" s="692"/>
      <c r="AS1136" s="692"/>
      <c r="AT1136" s="1303">
        <f>IF(AC1136="Extremity",IF(CG1136="","",CG1136),"")</f>
        <v/>
      </c>
      <c r="AU1136" s="1303">
        <f>IF(AC1136="Extremity",IF(CH1136="","",CH1136),"")</f>
        <v/>
      </c>
      <c r="AV1136" s="1304">
        <f>IF(AC1136="Extremity","",IF(CE1136="","",CE1136))</f>
        <v/>
      </c>
      <c r="AW1136" s="1304">
        <f>IF(AD1136="Extremity","",IF(CF1136="","",CF1136))</f>
        <v/>
      </c>
      <c r="AX1136" s="1305">
        <f>DL1136</f>
        <v/>
      </c>
      <c r="AY1136" s="1305">
        <f>DQ1136</f>
        <v/>
      </c>
      <c r="AZ1136" s="3377">
        <f>IF(AC1136="Extremity",IF(DA1136="","",DA1136),"")</f>
        <v/>
      </c>
      <c r="BA1136" s="3378">
        <f>IF(AC1136="Extremity","",IF(CT1136="","",CT1136))</f>
        <v/>
      </c>
      <c r="BB1136" s="1305">
        <f>IF(AC1136="Extremity",IF(DB1136="","",DB1136),"")</f>
        <v/>
      </c>
      <c r="BC1136" s="1304">
        <f>IF(AC1136="Extremity","",IF(CZ1136="","",CZ1136))</f>
        <v/>
      </c>
      <c r="BD1136" s="1305">
        <f>DD1136</f>
        <v/>
      </c>
      <c r="BE1136" s="132">
        <f>DE1136</f>
        <v/>
      </c>
      <c r="BF1136" s="133">
        <f>DF1136*60</f>
        <v/>
      </c>
      <c r="BG1136" s="121">
        <f>BE1136</f>
        <v/>
      </c>
      <c r="BH1136" s="133">
        <f>DG1136*60</f>
        <v/>
      </c>
      <c r="BI1136" s="133">
        <f>DH1136</f>
        <v/>
      </c>
      <c r="BJ1136" s="117"/>
      <c r="BK1136" s="812">
        <f>Overview!$E$7</f>
        <v/>
      </c>
      <c r="BL1136" s="117"/>
      <c r="BM1136" s="834">
        <f>DI1136</f>
        <v/>
      </c>
      <c r="BN1136" s="812">
        <f>Overview!$P$153</f>
        <v/>
      </c>
      <c r="BO1136" s="117" t="inlineStr">
        <is>
          <t>Modo: BR/EDR</t>
        </is>
      </c>
      <c r="BP1136" s="117"/>
      <c r="BQ1136" s="115"/>
      <c r="BR1136" s="1478"/>
      <c r="BS1136" s="1541"/>
      <c r="BT1136" s="1978" t="inlineStr">
        <is>
          <t>BT</t>
        </is>
      </c>
      <c r="BU1136" s="1979" t="inlineStr">
        <is>
          <t>2.4 GHz</t>
        </is>
      </c>
      <c r="BV1136" s="632">
        <f>Overview!$H$29</f>
        <v/>
      </c>
      <c r="BW1136" s="2010"/>
      <c r="BX1136" s="1978" t="inlineStr">
        <is>
          <t>Close to ear</t>
        </is>
      </c>
      <c r="BY1136" s="632"/>
      <c r="BZ1136" s="2011"/>
      <c r="CA1136" s="2014" t="inlineStr">
        <is>
          <t>Right Tilt</t>
        </is>
      </c>
      <c r="CB1136" s="200">
        <v>0</v>
      </c>
      <c r="CC1136" s="1258">
        <f>IF(COUNT('Conducted BT-Custom'!$AH$3:$AH$7)=0,39,INDEX('Conducted BT-Custom'!$T$3:$T$7,MATCH(MAX('Conducted BT-Custom'!$AH$3:$AH$7),'Conducted BT-Custom'!$AH$3:$AH$7,0)))</f>
        <v>39</v>
      </c>
      <c r="CD1136" s="1258">
        <f>IF(COUNT('Conducted BT-Custom'!$AH$3:$AH$7)=0,2440,INDEX('Conducted BT-Custom'!$U$3:$U$7,MATCH(MAX('Conducted BT-Custom'!$AH$3:$AH$7),'Conducted BT-Custom'!$AH$3:$AH$7,0)))</f>
        <v>2440</v>
      </c>
      <c r="CE1136" s="7254"/>
      <c r="CF1136" s="7237"/>
      <c r="CG1136" s="6911"/>
      <c r="CH1136" s="7255"/>
      <c r="CI1136" s="225">
        <f>BY1136</f>
        <v/>
      </c>
      <c r="CJ1136" s="237">
        <f>BZ1136</f>
        <v/>
      </c>
      <c r="CK1136" s="223">
        <f>CA1136</f>
        <v/>
      </c>
      <c r="CL1136" s="237">
        <f>CC1136</f>
        <v/>
      </c>
      <c r="CM1136" s="394">
        <f>CD1136</f>
        <v/>
      </c>
      <c r="CN1136" s="1966"/>
      <c r="CO1136" s="1967"/>
      <c r="CP1136" s="7214">
        <f>IF(CF1136=""," ",IF(ABS(CE1136-CF1136)&lt;=0.1,"Valid","Not valid"))</f>
        <v/>
      </c>
      <c r="CQ1136" s="1674">
        <f> IF(CE1136="","",IF(AND(CE1136&lt;&gt;"",CF1136=""),IF(CE1136&gt;=0.8,"Medir+Sig Max","No"),IF(CF1136&lt;&gt;"",IF(CF1136&gt;=0.8,"Medir+Sig Max","No"),"")))</f>
        <v/>
      </c>
      <c r="CR1136" s="6927"/>
      <c r="CS1136" s="1674"/>
      <c r="CT1136" s="220">
        <f>IF(CO1136="",IF(AND(CE1136="",CF1136=""),"",IF(CF1136="",IF(DQ1136&gt;1,ROUND(DQ1136*CE1136,3),CE1136),IF(DQ1136&gt;1,ROUND(DQ1136*CF1136,3),CF1136))),IF(AND(CE1136="",CF1136=""),"",IF(CF1136="",IF(DQ1136&gt;1,ROUND(DQ1136*CE1136*(1/(CO1136)),3),CE1136*(1/(CO1136))),IF(DQ1136&gt;1,ROUND(DQ1136*CF1136*(1/(CO1136)),3),CF1136*(1/(CO1136))))))</f>
        <v/>
      </c>
      <c r="CU1136" s="224">
        <f>BY1136</f>
        <v/>
      </c>
      <c r="CV1136" s="237">
        <f>BZ1136</f>
        <v/>
      </c>
      <c r="CW1136" s="237">
        <f>CA1136</f>
        <v/>
      </c>
      <c r="CX1136" s="224">
        <f>CC1136</f>
        <v/>
      </c>
      <c r="CY1136" s="237">
        <f>CD1136</f>
        <v/>
      </c>
      <c r="CZ1136" s="7474">
        <f>IF(COUNTIF(Overview!K12:K14,TRUE)&gt;0,1.6,IF(COUNTIF(Overview!L12:L14,TRUE)&gt;0,8,0))</f>
        <v/>
      </c>
      <c r="DA1136" s="1666">
        <f>IF(AND(CG1136="",CH1136=""),"",IF(CH1136="",IF(DQ1136&gt;'SAR FCC-ISED'!DR1134,ROUND((DQ1136*CG1136)/'SAR FCC-ISED'!DR1134,3),CG1136),IF(DQ1136&gt;'SAR FCC-ISED'!DR1134,ROUND((DQ1136*CH1136)/'SAR FCC-ISED'!DR1134,3),CH1136)))</f>
        <v/>
      </c>
      <c r="DB1136" s="7483"/>
      <c r="DC1136" s="844">
        <f>IF(CT1136="","",IF(CT1136&gt;CZ1136,"Fail","Pass"))</f>
        <v/>
      </c>
      <c r="DD1136" s="402"/>
      <c r="DE1136" s="1565">
        <f>MyTimestamp(DC1136)</f>
        <v/>
      </c>
      <c r="DF1136" s="1531">
        <f>IF(COUNT(CE1136:CH1136)=1,15,IF(COUNT(CE1136:CH1136)=0,0,30))</f>
        <v/>
      </c>
      <c r="DG1136" s="1532">
        <f>IF(DF1136=0,0,2)</f>
        <v/>
      </c>
      <c r="DH1136" s="1866"/>
      <c r="DI1136" s="1866"/>
      <c r="DJ1136" s="1863"/>
      <c r="DK1136" s="1789"/>
      <c r="DL1136" s="1574">
        <f>10^(CN1136/20)*100-100</f>
        <v/>
      </c>
      <c r="DM1136" s="634"/>
      <c r="DN1136" s="1290"/>
      <c r="DO1136" s="1290">
        <f>IF(DM1136="","",10^(DM1136/10))</f>
        <v/>
      </c>
      <c r="DP1136" s="1290">
        <f>IF(ISNUMBER(DN1136)=FALSE,"",10^(DN1136/10))</f>
        <v/>
      </c>
      <c r="DQ1136" s="1574">
        <f>IF(AND(ISNUMBER(DO1136),ISNUMBER(DP1136)),IF(DO1136/DP1136&gt;1,ROUND((DO1136)/DP1136,3),1),1)</f>
        <v/>
      </c>
      <c r="DR1136" s="1541"/>
      <c r="DS1136" s="1541"/>
      <c r="DT1136" s="1541"/>
      <c r="DU1136" s="1541"/>
      <c r="DV1136" s="1541"/>
      <c r="DW1136" s="1541"/>
      <c r="DX1136" s="1541"/>
      <c r="DY1136" s="1541"/>
      <c r="DZ1136" s="1541"/>
      <c r="EA1136" s="1541"/>
      <c r="EB1136" s="1541"/>
      <c r="EC1136" s="1541"/>
      <c r="ED1136" s="1541"/>
      <c r="EE1136" s="1541"/>
      <c r="EF1136" s="1541"/>
      <c r="EG1136" s="1541"/>
      <c r="EH1136" s="1541"/>
      <c r="EI1136" s="1541"/>
      <c r="EJ1136" s="1541"/>
      <c r="EK1136" s="1541"/>
      <c r="EL1136" s="1541"/>
      <c r="EM1136" s="1541"/>
      <c r="EN1136" s="1541"/>
      <c r="EO1136" s="1541"/>
      <c r="EP1136" s="1541"/>
      <c r="EQ1136" s="1541"/>
      <c r="ER1136" s="1541"/>
      <c r="ES1136" s="1541"/>
      <c r="ET1136" s="1541"/>
      <c r="EU1136" s="1541"/>
      <c r="EV1136" s="1541"/>
    </row>
    <row r="1137" ht="15" x14ac:dyDescent="0.25">
      <c r="A1137" s="1541"/>
      <c r="B1137" s="1541"/>
      <c r="C1137"/>
      <c r="D1137" s="1486"/>
      <c r="E1137" s="1486"/>
      <c r="F1137" s="672">
        <v>5.6</v>
      </c>
      <c r="G1137" s="1497"/>
      <c r="H1137" s="130">
        <f>BV1137</f>
        <v/>
      </c>
      <c r="I1137" s="130">
        <f>BW1137</f>
        <v/>
      </c>
      <c r="J1137" s="1299" t="inlineStr">
        <is>
          <t>BT</t>
        </is>
      </c>
      <c r="K1137" s="1299" t="inlineStr">
        <is>
          <t>2.4 GHz</t>
        </is>
      </c>
      <c r="L1137" s="115"/>
      <c r="M1137" s="130"/>
      <c r="N1137" s="119"/>
      <c r="O1137" s="131"/>
      <c r="P1137" s="6597"/>
      <c r="Q1137" s="131"/>
      <c r="R1137" s="131"/>
      <c r="S1137" s="6593"/>
      <c r="T1137" s="130">
        <v>39</v>
      </c>
      <c r="U1137" s="6593">
        <v>2440</v>
      </c>
      <c r="V1137" s="119"/>
      <c r="W1137" s="1305"/>
      <c r="X1137" s="119"/>
      <c r="Y1137" s="119"/>
      <c r="Z1137" s="119"/>
      <c r="AA1137" s="115"/>
      <c r="AB1137" s="115"/>
      <c r="AC1137" s="1300">
        <f>IF(OR(BX1137="Close to Ear",BX1137="Close to Head"),"Head",IF(BX1137="Extremity","Extremity","Body"))</f>
        <v/>
      </c>
      <c r="AD1137" s="1301">
        <f>CA1137</f>
        <v/>
      </c>
      <c r="AE1137" s="1299">
        <f>CB1137</f>
        <v/>
      </c>
      <c r="AF1137" s="115"/>
      <c r="AG1137" s="1302">
        <f>IF(OR(AZ1137="",BA1137=""),"N/A",IF(DC1137="Pass","P","F"))</f>
        <v/>
      </c>
      <c r="AH1137" s="129"/>
      <c r="AI1137" s="129"/>
      <c r="AJ1137" s="129"/>
      <c r="AK1137" s="119"/>
      <c r="AL1137" s="115"/>
      <c r="AM1137" s="119"/>
      <c r="AN1137" s="119"/>
      <c r="AO1137" s="692"/>
      <c r="AP1137" s="692"/>
      <c r="AQ1137" s="692"/>
      <c r="AR1137" s="692"/>
      <c r="AS1137" s="692"/>
      <c r="AT1137" s="1303">
        <f>IF(AC1137="Extremity",IF(CG1137="","",CG1137),"")</f>
        <v/>
      </c>
      <c r="AU1137" s="1303">
        <f>IF(AC1137="Extremity",IF(CH1137="","",CH1137),"")</f>
        <v/>
      </c>
      <c r="AV1137" s="1304">
        <f>IF(AC1137="Extremity","",IF(CE1137="","",CE1137))</f>
        <v/>
      </c>
      <c r="AW1137" s="1304">
        <f>IF(AD1137="Extremity","",IF(CF1137="","",CF1137))</f>
        <v/>
      </c>
      <c r="AX1137" s="1305">
        <f>DL1137</f>
        <v/>
      </c>
      <c r="AY1137" s="1305">
        <f>DQ1137</f>
        <v/>
      </c>
      <c r="AZ1137" s="3377">
        <f>IF(AC1137="Extremity",IF(DA1137="","",DA1137),"")</f>
        <v/>
      </c>
      <c r="BA1137" s="3378">
        <f>IF(AC1137="Extremity","",IF(CT1137="","",CT1137))</f>
        <v/>
      </c>
      <c r="BB1137" s="1305">
        <f>IF(AC1137="Extremity",IF(DB1137="","",DB1137),"")</f>
        <v/>
      </c>
      <c r="BC1137" s="1304">
        <f>IF(AC1137="Extremity","",IF(CZ1137="","",CZ1137))</f>
        <v/>
      </c>
      <c r="BD1137" s="1305">
        <f>DD1137</f>
        <v/>
      </c>
      <c r="BE1137" s="132">
        <f>DE1137</f>
        <v/>
      </c>
      <c r="BF1137" s="133">
        <f>DF1137*60</f>
        <v/>
      </c>
      <c r="BG1137" s="121">
        <f>BE1137</f>
        <v/>
      </c>
      <c r="BH1137" s="133">
        <f>DG1137*60</f>
        <v/>
      </c>
      <c r="BI1137" s="133">
        <f>DH1137</f>
        <v/>
      </c>
      <c r="BJ1137" s="117"/>
      <c r="BK1137" s="812">
        <f>Overview!$E$7</f>
        <v/>
      </c>
      <c r="BL1137" s="117"/>
      <c r="BM1137" s="834">
        <f>DI1137</f>
        <v/>
      </c>
      <c r="BN1137" s="812">
        <f>Overview!$P$153</f>
        <v/>
      </c>
      <c r="BO1137" s="117" t="inlineStr">
        <is>
          <t>Modo: BR/EDR</t>
        </is>
      </c>
      <c r="BP1137" s="117"/>
      <c r="BQ1137" s="115"/>
      <c r="BR1137" s="1478"/>
      <c r="BS1137" s="1541"/>
      <c r="BT1137" s="1978" t="inlineStr">
        <is>
          <t>BT</t>
        </is>
      </c>
      <c r="BU1137" s="1979" t="inlineStr">
        <is>
          <t>2.4 GHz</t>
        </is>
      </c>
      <c r="BV1137" s="632">
        <f>Overview!$H$29</f>
        <v/>
      </c>
      <c r="BW1137" s="2010"/>
      <c r="BX1137" s="1978" t="inlineStr">
        <is>
          <t>Close to ear</t>
        </is>
      </c>
      <c r="BY1137" s="1249"/>
      <c r="BZ1137" s="2011"/>
      <c r="CA1137" s="1249" t="str">
        <f>IF(COUNT(CF1133:CF1136)=0,IF(COUNT(CE1133:CE1136)=0,"TBD",VLOOKUP(MAX(CE1133:CE1136),CE1133:CK1136,7,FALSE)),VLOOKUP(MAX(CF1133:CF1136),CF1133:CK1136,6,FALSE))</f>
        <v>TBD</v>
      </c>
      <c r="CB1137" s="200">
        <v>0</v>
      </c>
      <c r="CC1137" s="1249">
        <f>IF(COUNT('Conducted BT-Custom'!$AH$3:$AH$7)=0,39,INDEX('Conducted BT-Custom'!$T$3:$T$7,MATCH(MAX('Conducted BT-Custom'!$AH$3:$AH$7),'Conducted BT-Custom'!$AH$3:$AH$7,0)))</f>
        <v>39</v>
      </c>
      <c r="CD1137" s="1249">
        <f>IF(COUNT('Conducted BT-Custom'!$AH$3:$AH$7)=0,2440,INDEX('Conducted BT-Custom'!$U$3:$U$7,MATCH(MAX('Conducted BT-Custom'!$AH$3:$AH$7),'Conducted BT-Custom'!$AH$3:$AH$7,0)))</f>
        <v>2440</v>
      </c>
      <c r="CE1137" s="7254"/>
      <c r="CF1137" s="7237"/>
      <c r="CG1137" s="6911"/>
      <c r="CH1137" s="7255"/>
      <c r="CI1137" s="225">
        <f>BY1137</f>
        <v/>
      </c>
      <c r="CJ1137" s="237">
        <f>BZ1137</f>
        <v/>
      </c>
      <c r="CK1137" s="223">
        <f>CA1137</f>
        <v/>
      </c>
      <c r="CL1137" s="237">
        <f>CC1137</f>
        <v/>
      </c>
      <c r="CM1137" s="394">
        <f>CD1137</f>
        <v/>
      </c>
      <c r="CN1137" s="1966"/>
      <c r="CO1137" s="1967"/>
      <c r="CP1137" s="7214">
        <f>IF(CF1137=""," ",IF(ABS(CE1137-CF1137)&lt;=0.1,"Valid","Not valid"))</f>
        <v/>
      </c>
      <c r="CQ1137" s="1674">
        <f> IF(CE1137="","",IF(AND(CE1137&lt;&gt;"",CF1137=""),IF(CE1137&gt;=0.8,"Medir+Sig Max","No"),IF(CF1137&lt;&gt;"",IF(CF1137&gt;=0.8,"Medir+Sig Max","No"),"")))</f>
        <v/>
      </c>
      <c r="CR1137" s="6927"/>
      <c r="CS1137" s="1674"/>
      <c r="CT1137" s="220">
        <f>IF(CO1137="",IF(AND(CE1137="",CF1137=""),"",IF(CF1137="",IF(DQ1137&gt;1,ROUND(DQ1137*CE1137,3),CE1137),IF(DQ1137&gt;1,ROUND(DQ1137*CF1137,3),CF1137))),IF(AND(CE1137="",CF1137=""),"",IF(CF1137="",IF(DQ1137&gt;1,ROUND(DQ1137*CE1137*(1/(CO1137)),3),CE1137*(1/(CO1137))),IF(DQ1137&gt;1,ROUND(DQ1137*CF1137*(1/(CO1137)),3),CF1137*(1/(CO1137))))))</f>
        <v/>
      </c>
      <c r="CU1137" s="224">
        <f>BY1137</f>
        <v/>
      </c>
      <c r="CV1137" s="237">
        <f>BZ1137</f>
        <v/>
      </c>
      <c r="CW1137" s="237">
        <f>CA1137</f>
        <v/>
      </c>
      <c r="CX1137" s="224">
        <f>CC1137</f>
        <v/>
      </c>
      <c r="CY1137" s="237">
        <f>CD1137</f>
        <v/>
      </c>
      <c r="CZ1137" s="7474">
        <f>IF(COUNTIF(Overview!K12:K14,TRUE)&gt;0,1.6,IF(COUNTIF(Overview!L12:L14,TRUE)&gt;0,8,0))</f>
        <v/>
      </c>
      <c r="DA1137" s="1666">
        <f>IF(AND(CG1137="",CH1137=""),"",IF(CH1137="",IF(DQ1137&gt;'SAR FCC-ISED'!DR1135,ROUND((DQ1137*CG1137)/'SAR FCC-ISED'!DR1135,3),CG1137),IF(DQ1137&gt;'SAR FCC-ISED'!DR1135,ROUND((DQ1137*CH1137)/'SAR FCC-ISED'!DR1135,3),CH1137)))</f>
        <v/>
      </c>
      <c r="DB1137" s="7483"/>
      <c r="DC1137" s="844">
        <f>IF(CT1137="","",IF(CT1137&gt;CZ1137,"Fail","Pass"))</f>
        <v/>
      </c>
      <c r="DD1137" s="402"/>
      <c r="DE1137" s="1565">
        <f>MyTimestamp(DC1137)</f>
        <v/>
      </c>
      <c r="DF1137" s="1531">
        <f>IF(COUNT(CE1137:CH1137)=1,15,IF(COUNT(CE1137:CH1137)=0,0,30))</f>
        <v/>
      </c>
      <c r="DG1137" s="1532">
        <f>IF(DF1137=0,0,2)</f>
        <v/>
      </c>
      <c r="DH1137" s="1866"/>
      <c r="DI1137" s="1866"/>
      <c r="DJ1137" s="1863"/>
      <c r="DK1137" s="1789"/>
      <c r="DL1137" s="1574">
        <f>10^(CN1137/20)*100-100</f>
        <v/>
      </c>
      <c r="DM1137" s="634"/>
      <c r="DN1137" s="1291"/>
      <c r="DO1137" s="1290">
        <f>IF(DM1137="","",10^(DM1137/10))</f>
        <v/>
      </c>
      <c r="DP1137" s="1290">
        <f>IF(ISNUMBER(DN1137)=FALSE,"",10^(DN1137/10))</f>
        <v/>
      </c>
      <c r="DQ1137" s="1574">
        <f>IF(AND(ISNUMBER(DO1137),ISNUMBER(DP1137)),IF(DO1137/DP1137&gt;1,ROUND((DO1137)/DP1137,3),1),1)</f>
        <v/>
      </c>
      <c r="DR1137" s="1541"/>
      <c r="DS1137" s="1541"/>
      <c r="DT1137" s="1541"/>
      <c r="DU1137" s="1541"/>
      <c r="DV1137" s="1541"/>
      <c r="DW1137" s="1541"/>
      <c r="DX1137" s="1541"/>
      <c r="DY1137" s="1541"/>
      <c r="DZ1137" s="1541"/>
      <c r="EA1137" s="1541"/>
      <c r="EB1137" s="1541"/>
      <c r="EC1137" s="1541"/>
      <c r="ED1137" s="1541"/>
      <c r="EE1137" s="1541"/>
      <c r="EF1137" s="1541"/>
      <c r="EG1137" s="1541"/>
      <c r="EH1137" s="1541"/>
      <c r="EI1137" s="1541"/>
      <c r="EJ1137" s="1541"/>
      <c r="EK1137" s="1541"/>
      <c r="EL1137" s="1541"/>
      <c r="EM1137" s="1541"/>
      <c r="EN1137" s="1541"/>
      <c r="EO1137" s="1541"/>
      <c r="EP1137" s="1541"/>
      <c r="EQ1137" s="1541"/>
      <c r="ER1137" s="1541"/>
      <c r="ES1137" s="1541"/>
      <c r="ET1137" s="1541"/>
      <c r="EU1137" s="1541"/>
      <c r="EV1137" s="1541"/>
    </row>
    <row r="1138" ht="15" x14ac:dyDescent="0.25">
      <c r="A1138" s="1541"/>
      <c r="B1138" s="1541"/>
      <c r="C1138"/>
      <c r="D1138" s="1486"/>
      <c r="E1138" s="1486"/>
      <c r="F1138" s="672">
        <v>5.6</v>
      </c>
      <c r="G1138" s="1497"/>
      <c r="H1138" s="130">
        <f>BV1138</f>
        <v/>
      </c>
      <c r="I1138" s="130">
        <f>BW1138</f>
        <v/>
      </c>
      <c r="J1138" s="1299" t="inlineStr">
        <is>
          <t>BT</t>
        </is>
      </c>
      <c r="K1138" s="1299" t="inlineStr">
        <is>
          <t>2.4 GHz</t>
        </is>
      </c>
      <c r="L1138" s="115"/>
      <c r="M1138" s="130"/>
      <c r="N1138" s="119"/>
      <c r="O1138" s="131"/>
      <c r="P1138" s="6597"/>
      <c r="Q1138" s="131"/>
      <c r="R1138" s="131"/>
      <c r="S1138" s="6593"/>
      <c r="T1138" s="130">
        <v>39</v>
      </c>
      <c r="U1138" s="6593">
        <v>2440</v>
      </c>
      <c r="V1138" s="119"/>
      <c r="W1138" s="1305"/>
      <c r="X1138" s="119"/>
      <c r="Y1138" s="119"/>
      <c r="Z1138" s="119"/>
      <c r="AA1138" s="115"/>
      <c r="AB1138" s="115"/>
      <c r="AC1138" s="1300">
        <f>IF(OR(BX1138="Close to Ear",BX1138="Close to Head"),"Head",IF(BX1138="Extremity","Extremity","Body"))</f>
        <v/>
      </c>
      <c r="AD1138" s="1301">
        <f>CA1138</f>
        <v/>
      </c>
      <c r="AE1138" s="1299">
        <f>CB1138</f>
        <v/>
      </c>
      <c r="AF1138" s="115"/>
      <c r="AG1138" s="1302">
        <f>IF(OR(AZ1138="",BA1138=""),"N/A",IF(DC1138="Pass","P","F"))</f>
        <v/>
      </c>
      <c r="AH1138" s="129"/>
      <c r="AI1138" s="129"/>
      <c r="AJ1138" s="129"/>
      <c r="AK1138" s="119"/>
      <c r="AL1138" s="115"/>
      <c r="AM1138" s="119"/>
      <c r="AN1138" s="119"/>
      <c r="AO1138" s="692"/>
      <c r="AP1138" s="692"/>
      <c r="AQ1138" s="692"/>
      <c r="AR1138" s="692"/>
      <c r="AS1138" s="692"/>
      <c r="AT1138" s="1303">
        <f>IF(AC1138="Extremity",IF(CG1138="","",CG1138),"")</f>
        <v/>
      </c>
      <c r="AU1138" s="1303">
        <f>IF(AC1138="Extremity",IF(CH1138="","",CH1138),"")</f>
        <v/>
      </c>
      <c r="AV1138" s="1304">
        <f>IF(AC1138="Extremity","",IF(CE1138="","",CE1138))</f>
        <v/>
      </c>
      <c r="AW1138" s="1304">
        <f>IF(AD1138="Extremity","",IF(CF1138="","",CF1138))</f>
        <v/>
      </c>
      <c r="AX1138" s="1305">
        <f>DL1138</f>
        <v/>
      </c>
      <c r="AY1138" s="1305">
        <f>DQ1138</f>
        <v/>
      </c>
      <c r="AZ1138" s="3377">
        <f>IF(AC1138="Extremity",IF(DA1138="","",DA1138),"")</f>
        <v/>
      </c>
      <c r="BA1138" s="3378">
        <f>IF(AC1138="Extremity","",IF(CT1138="","",CT1138))</f>
        <v/>
      </c>
      <c r="BB1138" s="1305">
        <f>IF(AC1138="Extremity",IF(DB1138="","",DB1138),"")</f>
        <v/>
      </c>
      <c r="BC1138" s="1304">
        <f>IF(AC1138="Extremity","",IF(CZ1138="","",CZ1138))</f>
        <v/>
      </c>
      <c r="BD1138" s="1305">
        <f>DD1138</f>
        <v/>
      </c>
      <c r="BE1138" s="132">
        <f>DE1138</f>
        <v/>
      </c>
      <c r="BF1138" s="133">
        <f>DF1138*60</f>
        <v/>
      </c>
      <c r="BG1138" s="121">
        <f>BE1138</f>
        <v/>
      </c>
      <c r="BH1138" s="133">
        <f>DG1138*60</f>
        <v/>
      </c>
      <c r="BI1138" s="133">
        <f>DH1138</f>
        <v/>
      </c>
      <c r="BJ1138" s="117"/>
      <c r="BK1138" s="812">
        <f>Overview!$E$7</f>
        <v/>
      </c>
      <c r="BL1138" s="117"/>
      <c r="BM1138" s="834">
        <f>DI1138</f>
        <v/>
      </c>
      <c r="BN1138" s="812">
        <f>Overview!$P$153</f>
        <v/>
      </c>
      <c r="BO1138" s="117" t="inlineStr">
        <is>
          <t>Modo: BR/EDR</t>
        </is>
      </c>
      <c r="BP1138" s="117"/>
      <c r="BQ1138" s="115"/>
      <c r="BR1138" s="1478"/>
      <c r="BS1138" s="1541"/>
      <c r="BT1138" s="1978" t="inlineStr">
        <is>
          <t>BT</t>
        </is>
      </c>
      <c r="BU1138" s="1979" t="inlineStr">
        <is>
          <t>2.4 GHz</t>
        </is>
      </c>
      <c r="BV1138" s="632">
        <f>Overview!$H$29</f>
        <v/>
      </c>
      <c r="BW1138" s="2010"/>
      <c r="BX1138" s="1978" t="inlineStr">
        <is>
          <t>Close to ear</t>
        </is>
      </c>
      <c r="BY1138" s="1249"/>
      <c r="BZ1138" s="2011"/>
      <c r="CA1138" s="1249" t="str">
        <f>CA1137</f>
        <v>TBD</v>
      </c>
      <c r="CB1138" s="200">
        <v>0</v>
      </c>
      <c r="CC1138" s="1249">
        <f>IF(COUNT('Conducted BT-Custom'!$AH$3:$AH$7)=0,39,INDEX('Conducted BT-Custom'!$T$3:$T$7,MATCH(MAX('Conducted BT-Custom'!$AH$3:$AH$7),'Conducted BT-Custom'!$AH$3:$AH$7,0)))</f>
        <v>39</v>
      </c>
      <c r="CD1138" s="1249">
        <f>IF(COUNT('Conducted BT-Custom'!$AH$3:$AH$7)=0,2440,INDEX('Conducted BT-Custom'!$U$3:$U$7,MATCH(MAX('Conducted BT-Custom'!$AH$3:$AH$7),'Conducted BT-Custom'!$AH$3:$AH$7,0)))</f>
        <v>2440</v>
      </c>
      <c r="CE1138" s="7254"/>
      <c r="CF1138" s="7237"/>
      <c r="CG1138" s="6911"/>
      <c r="CH1138" s="7255"/>
      <c r="CI1138" s="225">
        <f>BY1138</f>
        <v/>
      </c>
      <c r="CJ1138" s="237">
        <f>BZ1138</f>
        <v/>
      </c>
      <c r="CK1138" s="223">
        <f>CA1138</f>
        <v/>
      </c>
      <c r="CL1138" s="237">
        <f>CC1138</f>
        <v/>
      </c>
      <c r="CM1138" s="394">
        <f>CD1138</f>
        <v/>
      </c>
      <c r="CN1138" s="1966"/>
      <c r="CO1138" s="1967"/>
      <c r="CP1138" s="7214">
        <f>IF(CF1138=""," ",IF(ABS(CE1138-CF1138)&lt;=0.1,"Valid","Not valid"))</f>
        <v/>
      </c>
      <c r="CQ1138" s="1674">
        <f> IF(CE1138="","",IF(AND(CE1138&lt;&gt;"",CF1138=""),IF(CE1138&gt;=0.8,"Medir+Sig Max","No"),IF(CF1138&lt;&gt;"",IF(CF1138&gt;=0.8,"Medir+Sig Max","No"),"")))</f>
        <v/>
      </c>
      <c r="CR1138" s="6927"/>
      <c r="CS1138" s="1674"/>
      <c r="CT1138" s="220">
        <f>IF(CO1138="",IF(AND(CE1138="",CF1138=""),"",IF(CF1138="",IF(DQ1138&gt;1,ROUND(DQ1138*CE1138,3),CE1138),IF(DQ1138&gt;1,ROUND(DQ1138*CF1138,3),CF1138))),IF(AND(CE1138="",CF1138=""),"",IF(CF1138="",IF(DQ1138&gt;1,ROUND(DQ1138*CE1138*(1/(CO1138)),3),CE1138*(1/(CO1138))),IF(DQ1138&gt;1,ROUND(DQ1138*CF1138*(1/(CO1138)),3),CF1138*(1/(CO1138))))))</f>
        <v/>
      </c>
      <c r="CU1138" s="224">
        <f>BY1138</f>
        <v/>
      </c>
      <c r="CV1138" s="237">
        <f>BZ1138</f>
        <v/>
      </c>
      <c r="CW1138" s="237">
        <f>CA1138</f>
        <v/>
      </c>
      <c r="CX1138" s="224">
        <f>CC1138</f>
        <v/>
      </c>
      <c r="CY1138" s="237">
        <f>CD1138</f>
        <v/>
      </c>
      <c r="CZ1138" s="7474">
        <f>IF(COUNTIF(Overview!K12:K14,TRUE)&gt;0,1.6,IF(COUNTIF(Overview!L12:L14,TRUE)&gt;0,8,0))</f>
        <v/>
      </c>
      <c r="DA1138" s="1666">
        <f>IF(AND(CG1138="",CH1138=""),"",IF(CH1138="",IF(DQ1138&gt;'SAR FCC-ISED'!DR1136,ROUND((DQ1138*CG1138)/'SAR FCC-ISED'!DR1136,3),CG1138),IF(DQ1138&gt;'SAR FCC-ISED'!DR1136,ROUND((DQ1138*CH1138)/'SAR FCC-ISED'!DR1136,3),CH1138)))</f>
        <v/>
      </c>
      <c r="DB1138" s="7483"/>
      <c r="DC1138" s="844">
        <f>IF(CT1138="","",IF(CT1138&gt;CZ1138,"Fail","Pass"))</f>
        <v/>
      </c>
      <c r="DD1138" s="402"/>
      <c r="DE1138" s="1565">
        <f>MyTimestamp(DC1138)</f>
        <v/>
      </c>
      <c r="DF1138" s="1531">
        <f>IF(COUNT(CE1138:CH1138)=1,15,IF(COUNT(CE1138:CH1138)=0,0,30))</f>
        <v/>
      </c>
      <c r="DG1138" s="1532">
        <f>IF(DF1138=0,0,2)</f>
        <v/>
      </c>
      <c r="DH1138" s="1866"/>
      <c r="DI1138" s="1866"/>
      <c r="DJ1138" s="1863"/>
      <c r="DK1138" s="1789"/>
      <c r="DL1138" s="1574">
        <f>10^(CN1138/20)*100-100</f>
        <v/>
      </c>
      <c r="DM1138" s="634"/>
      <c r="DN1138" s="1291"/>
      <c r="DO1138" s="1290">
        <f>IF(DM1138="","",10^(DM1138/10))</f>
        <v/>
      </c>
      <c r="DP1138" s="1290">
        <f>IF(ISNUMBER(DN1138)=FALSE,"",10^(DN1138/10))</f>
        <v/>
      </c>
      <c r="DQ1138" s="1574">
        <f>IF(AND(ISNUMBER(DO1138),ISNUMBER(DP1138)),IF(DO1138/DP1138&gt;1,ROUND((DO1138)/DP1138,3),1),1)</f>
        <v/>
      </c>
      <c r="DR1138" s="1541"/>
      <c r="DS1138" s="1541"/>
      <c r="DT1138" s="1541"/>
      <c r="DU1138" s="1541"/>
      <c r="DV1138" s="1541"/>
      <c r="DW1138" s="1541"/>
      <c r="DX1138" s="1541"/>
      <c r="DY1138" s="1541"/>
      <c r="DZ1138" s="1541"/>
      <c r="EA1138" s="1541"/>
      <c r="EB1138" s="1541"/>
      <c r="EC1138" s="1541"/>
      <c r="ED1138" s="1541"/>
      <c r="EE1138" s="1541"/>
      <c r="EF1138" s="1541"/>
      <c r="EG1138" s="1541"/>
      <c r="EH1138" s="1541"/>
      <c r="EI1138" s="1541"/>
      <c r="EJ1138" s="1541"/>
      <c r="EK1138" s="1541"/>
      <c r="EL1138" s="1541"/>
      <c r="EM1138" s="1541"/>
      <c r="EN1138" s="1541"/>
      <c r="EO1138" s="1541"/>
      <c r="EP1138" s="1541"/>
      <c r="EQ1138" s="1541"/>
      <c r="ER1138" s="1541"/>
      <c r="ES1138" s="1541"/>
      <c r="ET1138" s="1541"/>
      <c r="EU1138" s="1541"/>
      <c r="EV1138" s="1541"/>
    </row>
    <row r="1139" ht="15" x14ac:dyDescent="0.25">
      <c r="A1139" s="1541"/>
      <c r="B1139" s="1541"/>
      <c r="C1139"/>
      <c r="D1139" s="1486"/>
      <c r="E1139" s="1486"/>
      <c r="F1139" s="672">
        <v>5.6</v>
      </c>
      <c r="G1139" s="1497"/>
      <c r="H1139" s="130">
        <f>BV1139</f>
        <v/>
      </c>
      <c r="I1139" s="130">
        <f>BW1139</f>
        <v/>
      </c>
      <c r="J1139" s="1299" t="inlineStr">
        <is>
          <t>BT</t>
        </is>
      </c>
      <c r="K1139" s="1299" t="inlineStr">
        <is>
          <t>2.4 GHz</t>
        </is>
      </c>
      <c r="L1139" s="115"/>
      <c r="M1139" s="130"/>
      <c r="N1139" s="119"/>
      <c r="O1139" s="131"/>
      <c r="P1139" s="6597"/>
      <c r="Q1139" s="131"/>
      <c r="R1139" s="131"/>
      <c r="S1139" s="6593"/>
      <c r="T1139" s="130">
        <v>39</v>
      </c>
      <c r="U1139" s="6593">
        <v>2440</v>
      </c>
      <c r="V1139" s="119"/>
      <c r="W1139" s="1305"/>
      <c r="X1139" s="119"/>
      <c r="Y1139" s="119"/>
      <c r="Z1139" s="119"/>
      <c r="AA1139" s="115"/>
      <c r="AB1139" s="115"/>
      <c r="AC1139" s="1300">
        <f>IF(OR(BX1139="Close to Ear",BX1139="Close to Head"),"Head",IF(BX1139="Extremity","Extremity","Body"))</f>
        <v/>
      </c>
      <c r="AD1139" s="1301">
        <f>CA1139</f>
        <v/>
      </c>
      <c r="AE1139" s="1299">
        <f>CB1139</f>
        <v/>
      </c>
      <c r="AF1139" s="115"/>
      <c r="AG1139" s="1302">
        <f>IF(OR(AZ1139="",BA1139=""),"N/A",IF(DC1139="Pass","P","F"))</f>
        <v/>
      </c>
      <c r="AH1139" s="129"/>
      <c r="AI1139" s="129"/>
      <c r="AJ1139" s="129"/>
      <c r="AK1139" s="119"/>
      <c r="AL1139" s="115"/>
      <c r="AM1139" s="119"/>
      <c r="AN1139" s="119"/>
      <c r="AO1139" s="692"/>
      <c r="AP1139" s="692"/>
      <c r="AQ1139" s="692"/>
      <c r="AR1139" s="692"/>
      <c r="AS1139" s="692"/>
      <c r="AT1139" s="1303">
        <f>IF(AC1139="Extremity",IF(CG1139="","",CG1139),"")</f>
        <v/>
      </c>
      <c r="AU1139" s="1303">
        <f>IF(AC1139="Extremity",IF(CH1139="","",CH1139),"")</f>
        <v/>
      </c>
      <c r="AV1139" s="1304">
        <f>IF(AC1139="Extremity","",IF(CE1139="","",CE1139))</f>
        <v/>
      </c>
      <c r="AW1139" s="1304">
        <f>IF(AD1139="Extremity","",IF(CF1139="","",CF1139))</f>
        <v/>
      </c>
      <c r="AX1139" s="1305">
        <f>DL1139</f>
        <v/>
      </c>
      <c r="AY1139" s="1305">
        <f>DQ1139</f>
        <v/>
      </c>
      <c r="AZ1139" s="3377">
        <f>IF(AC1139="Extremity",IF(DA1139="","",DA1139),"")</f>
        <v/>
      </c>
      <c r="BA1139" s="3378">
        <f>IF(AC1139="Extremity","",IF(CT1139="","",CT1139))</f>
        <v/>
      </c>
      <c r="BB1139" s="1305">
        <f>IF(AC1139="Extremity",IF(DB1139="","",DB1139),"")</f>
        <v/>
      </c>
      <c r="BC1139" s="1304">
        <f>IF(AC1139="Extremity","",IF(CZ1139="","",CZ1139))</f>
        <v/>
      </c>
      <c r="BD1139" s="1305">
        <f>DD1139</f>
        <v/>
      </c>
      <c r="BE1139" s="132">
        <f>DE1139</f>
        <v/>
      </c>
      <c r="BF1139" s="133">
        <f>DF1139*60</f>
        <v/>
      </c>
      <c r="BG1139" s="121">
        <f>BE1139</f>
        <v/>
      </c>
      <c r="BH1139" s="133">
        <f>DG1139*60</f>
        <v/>
      </c>
      <c r="BI1139" s="133">
        <f>DH1139</f>
        <v/>
      </c>
      <c r="BJ1139" s="117"/>
      <c r="BK1139" s="812">
        <f>Overview!$E$7</f>
        <v/>
      </c>
      <c r="BL1139" s="117"/>
      <c r="BM1139" s="834">
        <f>DI1139</f>
        <v/>
      </c>
      <c r="BN1139" s="812">
        <f>Overview!$P$153</f>
        <v/>
      </c>
      <c r="BO1139" s="117" t="inlineStr">
        <is>
          <t>Modo: BR/EDR</t>
        </is>
      </c>
      <c r="BP1139" s="117"/>
      <c r="BQ1139" s="115"/>
      <c r="BR1139" s="1478"/>
      <c r="BS1139" s="1541"/>
      <c r="BT1139" s="1978" t="inlineStr">
        <is>
          <t>BT</t>
        </is>
      </c>
      <c r="BU1139" s="1979" t="inlineStr">
        <is>
          <t>2.4 GHz</t>
        </is>
      </c>
      <c r="BV1139" s="632">
        <f>Overview!$H$29</f>
        <v/>
      </c>
      <c r="BW1139" s="2010"/>
      <c r="BX1139" s="1978" t="inlineStr">
        <is>
          <t>Close to ear</t>
        </is>
      </c>
      <c r="BY1139" s="1253"/>
      <c r="BZ1139" s="2011"/>
      <c r="CA1139" s="1253" t="str">
        <f>CONCATENATE(CA1137," - Variability")</f>
        <v>TBD - Variability</v>
      </c>
      <c r="CB1139" s="200">
        <v>0</v>
      </c>
      <c r="CC1139" s="1254">
        <f>IF(COUNT('Conducted BT-Custom'!$AH$3:$AH$7)=0,39,INDEX('Conducted BT-Custom'!$T$3:$T$7,MATCH(MAX('Conducted BT-Custom'!$AH$3:$AH$7),'Conducted BT-Custom'!$AH$3:$AH$7,0)))</f>
        <v>39</v>
      </c>
      <c r="CD1139" s="1254">
        <f>IF(COUNT('Conducted BT-Custom'!$AH$3:$AH$7)=0,2440,INDEX('Conducted BT-Custom'!$U$3:$U$7,MATCH(MAX('Conducted BT-Custom'!$AH$3:$AH$7),'Conducted BT-Custom'!$AH$3:$AH$7,0)))</f>
        <v>2440</v>
      </c>
      <c r="CE1139" s="7254"/>
      <c r="CF1139" s="7237"/>
      <c r="CG1139" s="6911"/>
      <c r="CH1139" s="7255"/>
      <c r="CI1139" s="225">
        <f>BY1139</f>
        <v/>
      </c>
      <c r="CJ1139" s="237">
        <f>BZ1139</f>
        <v/>
      </c>
      <c r="CK1139" s="223">
        <f>CA1139</f>
        <v/>
      </c>
      <c r="CL1139" s="237">
        <f>CC1139</f>
        <v/>
      </c>
      <c r="CM1139" s="394">
        <f>CD1139</f>
        <v/>
      </c>
      <c r="CN1139" s="1966"/>
      <c r="CO1139" s="1967"/>
      <c r="CP1139" s="7214">
        <f>IF(CF1139=""," ",IF(ABS(CE1139-CF1139)&lt;=0.1,"Valid","Not valid"))</f>
        <v/>
      </c>
      <c r="CQ1139" s="1674">
        <f> IF(CE1139="","",IF(AND(CE1139&lt;&gt;"",CF1139=""),IF(CE1139&gt;=0.8,"Medir+Sig Max","No"),IF(CF1139&lt;&gt;"",IF(CF1139&gt;=0.8,"Medir+Sig Max","No"),"")))</f>
        <v/>
      </c>
      <c r="CR1139" s="6927"/>
      <c r="CS1139" s="1674">
        <f>IF(CF1139="","",IF(MAX(CF1133:CF1138)=0,"",IF(AND(CF1139&lt;=1.45,(CF1139/MAX(CF1133:CF1138))&lt;=1.2,(CF1139/MAX(CF1133:CF1138))&gt;=0.8),"Válido","REPETIR VAR")))</f>
        <v/>
      </c>
      <c r="CT1139" s="220">
        <f>IF(CO1139="",IF(AND(CE1139="",CF1139=""),"",IF(CF1139="",IF(DQ1139&gt;1,ROUND(DQ1139*CE1139,3),CE1139),IF(DQ1139&gt;1,ROUND(DQ1139*CF1139,3),CF1139))),IF(AND(CE1139="",CF1139=""),"",IF(CF1139="",IF(DQ1139&gt;1,ROUND(DQ1139*CE1139*(1/(CO1139)),3),CE1139*(1/(CO1139))),IF(DQ1139&gt;1,ROUND(DQ1139*CF1139*(1/(CO1139)),3),CF1139*(1/(CO1139))))))</f>
        <v/>
      </c>
      <c r="CU1139" s="224">
        <f>BY1139</f>
        <v/>
      </c>
      <c r="CV1139" s="237">
        <f>BZ1139</f>
        <v/>
      </c>
      <c r="CW1139" s="237">
        <f>CA1139</f>
        <v/>
      </c>
      <c r="CX1139" s="224">
        <f>CC1139</f>
        <v/>
      </c>
      <c r="CY1139" s="237">
        <f>CD1139</f>
        <v/>
      </c>
      <c r="CZ1139" s="7474">
        <f>IF(COUNTIF(Overview!K12:K14,TRUE)&gt;0,1.6,IF(COUNTIF(Overview!L12:L14,TRUE)&gt;0,8,0))</f>
        <v/>
      </c>
      <c r="DA1139" s="1788"/>
      <c r="DB1139" s="7483"/>
      <c r="DC1139" s="844">
        <f>IF(CT1139="","",IF(CT1139&gt;CZ1139,"Fail","Pass"))</f>
        <v/>
      </c>
      <c r="DD1139" s="402"/>
      <c r="DE1139" s="1565">
        <f>MyTimestamp(DC1139)</f>
        <v/>
      </c>
      <c r="DF1139" s="1531">
        <f>IF(COUNT(CE1139:CH1139)=1,15,IF(COUNT(CE1139:CH1139)=0,0,30))</f>
        <v/>
      </c>
      <c r="DG1139" s="1532">
        <f>IF(DF1139=0,0,2)</f>
        <v/>
      </c>
      <c r="DH1139" s="1866"/>
      <c r="DI1139" s="1866"/>
      <c r="DJ1139" s="1863"/>
      <c r="DK1139" s="1789"/>
      <c r="DL1139" s="1574">
        <f>10^(CN1139/20)*100-100</f>
        <v/>
      </c>
      <c r="DM1139" s="1266"/>
      <c r="DN1139" s="1292"/>
      <c r="DO1139" s="1290">
        <f>IF(DM1139="","",10^(DM1139/10))</f>
        <v/>
      </c>
      <c r="DP1139" s="1290">
        <f>IF(ISNUMBER(DN1139)=FALSE,"",10^(DN1139/10))</f>
        <v/>
      </c>
      <c r="DQ1139" s="1574">
        <f>IF(AND(ISNUMBER(DO1139),ISNUMBER(DP1139)),IF(DO1139/DP1139&gt;1,ROUND((DO1139)/DP1139,3),1),1)</f>
        <v/>
      </c>
      <c r="DR1139" s="1541"/>
      <c r="DS1139" s="1541"/>
      <c r="DT1139" s="1541"/>
      <c r="DU1139" s="1541"/>
      <c r="DV1139" s="1541"/>
      <c r="DW1139" s="1541"/>
      <c r="DX1139" s="1541"/>
      <c r="DY1139" s="1541"/>
      <c r="DZ1139" s="1541"/>
      <c r="EA1139" s="1541"/>
      <c r="EB1139" s="1541"/>
      <c r="EC1139" s="1541"/>
      <c r="ED1139" s="1541"/>
      <c r="EE1139" s="1541"/>
      <c r="EF1139" s="1541"/>
      <c r="EG1139" s="1541"/>
      <c r="EH1139" s="1541"/>
      <c r="EI1139" s="1541"/>
      <c r="EJ1139" s="1541"/>
      <c r="EK1139" s="1541"/>
      <c r="EL1139" s="1541"/>
      <c r="EM1139" s="1541"/>
      <c r="EN1139" s="1541"/>
      <c r="EO1139" s="1541"/>
      <c r="EP1139" s="1541"/>
      <c r="EQ1139" s="1541"/>
      <c r="ER1139" s="1541"/>
      <c r="ES1139" s="1541"/>
      <c r="ET1139" s="1541"/>
      <c r="EU1139" s="1541"/>
      <c r="EV1139" s="1541"/>
    </row>
    <row r="1140" ht="15" x14ac:dyDescent="0.25">
      <c r="A1140" s="1541"/>
      <c r="B1140" s="1541"/>
      <c r="C1140"/>
      <c r="D1140" s="1486"/>
      <c r="E1140" s="1486"/>
      <c r="F1140" s="672">
        <v>5.6</v>
      </c>
      <c r="G1140" s="1497"/>
      <c r="H1140" s="130">
        <f>BV1140</f>
        <v/>
      </c>
      <c r="I1140" s="130">
        <f>BW1140</f>
        <v/>
      </c>
      <c r="J1140" s="1299" t="inlineStr">
        <is>
          <t>BT</t>
        </is>
      </c>
      <c r="K1140" s="1299" t="inlineStr">
        <is>
          <t>2.4 GHz</t>
        </is>
      </c>
      <c r="L1140" s="115"/>
      <c r="M1140" s="130"/>
      <c r="N1140" s="119"/>
      <c r="O1140" s="131"/>
      <c r="P1140" s="6597"/>
      <c r="Q1140" s="131"/>
      <c r="R1140" s="131"/>
      <c r="S1140" s="6593"/>
      <c r="T1140" s="130">
        <v>39</v>
      </c>
      <c r="U1140" s="6593">
        <v>2440</v>
      </c>
      <c r="V1140" s="119"/>
      <c r="W1140" s="1305"/>
      <c r="X1140" s="119"/>
      <c r="Y1140" s="119"/>
      <c r="Z1140" s="119"/>
      <c r="AA1140" s="115"/>
      <c r="AB1140" s="115"/>
      <c r="AC1140" s="1300">
        <f>IF(OR(BX1140="Close to Ear",BX1140="Close to Head"),"Head",IF(BX1140="Extremity","Extremity","Body"))</f>
        <v/>
      </c>
      <c r="AD1140" s="1301">
        <f>CA1140</f>
        <v/>
      </c>
      <c r="AE1140" s="1299">
        <f>CB1140</f>
        <v/>
      </c>
      <c r="AF1140" s="115"/>
      <c r="AG1140" s="1302">
        <f>IF(OR(AZ1140="",BA1140=""),"N/A",IF(DC1140="Pass","P","F"))</f>
        <v/>
      </c>
      <c r="AH1140" s="129"/>
      <c r="AI1140" s="129"/>
      <c r="AJ1140" s="129"/>
      <c r="AK1140" s="119"/>
      <c r="AL1140" s="115"/>
      <c r="AM1140" s="119"/>
      <c r="AN1140" s="119"/>
      <c r="AO1140" s="692"/>
      <c r="AP1140" s="692"/>
      <c r="AQ1140" s="692"/>
      <c r="AR1140" s="692"/>
      <c r="AS1140" s="692"/>
      <c r="AT1140" s="1303">
        <f>IF(AC1140="Extremity",IF(CG1140="","",CG1140),"")</f>
        <v/>
      </c>
      <c r="AU1140" s="1303">
        <f>IF(AC1140="Extremity",IF(CH1140="","",CH1140),"")</f>
        <v/>
      </c>
      <c r="AV1140" s="1304">
        <f>IF(AC1140="Extremity","",IF(CE1140="","",CE1140))</f>
        <v/>
      </c>
      <c r="AW1140" s="1304">
        <f>IF(AD1140="Extremity","",IF(CF1140="","",CF1140))</f>
        <v/>
      </c>
      <c r="AX1140" s="1305">
        <f>DL1140</f>
        <v/>
      </c>
      <c r="AY1140" s="1305">
        <f>DQ1140</f>
        <v/>
      </c>
      <c r="AZ1140" s="3377">
        <f>IF(AC1140="Extremity",IF(DA1140="","",DA1140),"")</f>
        <v/>
      </c>
      <c r="BA1140" s="3378">
        <f>IF(AC1140="Extremity","",IF(CT1140="","",CT1140))</f>
        <v/>
      </c>
      <c r="BB1140" s="1305">
        <f>IF(AC1140="Extremity",IF(DB1140="","",DB1140),"")</f>
        <v/>
      </c>
      <c r="BC1140" s="1304">
        <f>IF(AC1140="Extremity","",IF(CZ1140="","",CZ1140))</f>
        <v/>
      </c>
      <c r="BD1140" s="1305">
        <f>DD1140</f>
        <v/>
      </c>
      <c r="BE1140" s="132">
        <f>DE1140</f>
        <v/>
      </c>
      <c r="BF1140" s="133">
        <f>DF1140*60</f>
        <v/>
      </c>
      <c r="BG1140" s="121">
        <f>BE1140</f>
        <v/>
      </c>
      <c r="BH1140" s="133">
        <f>DG1140*60</f>
        <v/>
      </c>
      <c r="BI1140" s="133">
        <f>DH1140</f>
        <v/>
      </c>
      <c r="BJ1140" s="117"/>
      <c r="BK1140" s="812">
        <f>Overview!$E$7</f>
        <v/>
      </c>
      <c r="BL1140" s="117"/>
      <c r="BM1140" s="834">
        <f>DI1140</f>
        <v/>
      </c>
      <c r="BN1140" s="812">
        <f>Overview!$P$153</f>
        <v/>
      </c>
      <c r="BO1140" s="117" t="inlineStr">
        <is>
          <t>Modo: BR/EDR</t>
        </is>
      </c>
      <c r="BP1140" s="117"/>
      <c r="BQ1140" s="115"/>
      <c r="BR1140" s="1478"/>
      <c r="BS1140" s="1541"/>
      <c r="BT1140" s="1978" t="inlineStr">
        <is>
          <t>BT</t>
        </is>
      </c>
      <c r="BU1140" s="1979" t="inlineStr">
        <is>
          <t>2.4 GHz</t>
        </is>
      </c>
      <c r="BV1140" s="632">
        <f>Overview!$H$29</f>
        <v/>
      </c>
      <c r="BW1140" s="2010"/>
      <c r="BX1140" s="1978" t="inlineStr">
        <is>
          <t>Close to ear</t>
        </is>
      </c>
      <c r="BY1140" s="1253"/>
      <c r="BZ1140" s="2011"/>
      <c r="CA1140" s="1253" t="str">
        <f>CONCATENATE(CA1138," - Variability2")</f>
        <v>TBD - Variability2</v>
      </c>
      <c r="CB1140" s="201">
        <v>0</v>
      </c>
      <c r="CC1140" s="1254">
        <f>IF(COUNT('Conducted BT-Custom'!$AH$3:$AH$7)=0,39,INDEX('Conducted BT-Custom'!$T$3:$T$7,MATCH(MAX('Conducted BT-Custom'!$AH$3:$AH$7),'Conducted BT-Custom'!$AH$3:$AH$7,0)))</f>
        <v>39</v>
      </c>
      <c r="CD1140" s="1254">
        <f>IF(COUNT('Conducted BT-Custom'!$AH$3:$AH$7)=0,2440,INDEX('Conducted BT-Custom'!$U$3:$U$7,MATCH(MAX('Conducted BT-Custom'!$AH$3:$AH$7),'Conducted BT-Custom'!$AH$3:$AH$7,0)))</f>
        <v>2440</v>
      </c>
      <c r="CE1140" s="7254"/>
      <c r="CF1140" s="7237"/>
      <c r="CG1140" s="6911"/>
      <c r="CH1140" s="7255"/>
      <c r="CI1140" s="225">
        <f>BY1140</f>
        <v/>
      </c>
      <c r="CJ1140" s="237">
        <f>BZ1140</f>
        <v/>
      </c>
      <c r="CK1140" s="223">
        <f>CA1140</f>
        <v/>
      </c>
      <c r="CL1140" s="237">
        <f>CC1140</f>
        <v/>
      </c>
      <c r="CM1140" s="394">
        <f>CD1140</f>
        <v/>
      </c>
      <c r="CN1140" s="1966"/>
      <c r="CO1140" s="1967"/>
      <c r="CP1140" s="6833">
        <f>IF(CF1140=""," ",IF(ABS(CE1140-CF1140)&lt;=0.1,"Valid","Not valid"))</f>
        <v/>
      </c>
      <c r="CQ1140" s="446">
        <f> IF(CE1140="","",IF(AND(CE1140&lt;&gt;"",CF1140=""),IF(CE1140&gt;=0.8,"Medir+Sig Max","No"),IF(CF1140&lt;&gt;"",IF(CF1140&gt;=0.8,"Medir+Sig Max","No"),"")))</f>
        <v/>
      </c>
      <c r="CR1140" s="6930"/>
      <c r="CS1140" s="446"/>
      <c r="CT1140" s="867">
        <f>IF(CO1140="",IF(AND(CE1140="",CF1140=""),"",IF(CF1140="",IF(DQ1140&gt;1,ROUND(DQ1140*CE1140,3),CE1140),IF(DQ1140&gt;1,ROUND(DQ1140*CF1140,3),CF1140))),IF(AND(CE1140="",CF1140=""),"",IF(CF1140="",IF(DQ1140&gt;1,ROUND(DQ1140*CE1140*(1/(CO1140)),3),CE1140*(1/(CO1140))),IF(DQ1140&gt;1,ROUND(DQ1140*CF1140*(1/(CO1140)),3),CF1140*(1/(CO1140))))))</f>
        <v/>
      </c>
      <c r="CU1140" s="224">
        <f>BY1140</f>
        <v/>
      </c>
      <c r="CV1140" s="237">
        <f>BZ1140</f>
        <v/>
      </c>
      <c r="CW1140" s="237">
        <f>CA1140</f>
        <v/>
      </c>
      <c r="CX1140" s="224">
        <f>CC1140</f>
        <v/>
      </c>
      <c r="CY1140" s="237">
        <f>CD1140</f>
        <v/>
      </c>
      <c r="CZ1140" s="7475">
        <f>IF(COUNTIF(Overview!K12:K14,TRUE)&gt;0,1.6,IF(COUNTIF(Overview!L12:L14,TRUE)&gt;0,8,0))</f>
        <v/>
      </c>
      <c r="DA1140" s="1876"/>
      <c r="DB1140" s="7485"/>
      <c r="DC1140" s="844">
        <f>IF(CT1140="","",IF(CT1140&gt;CZ1140,"Fail","Pass"))</f>
        <v/>
      </c>
      <c r="DD1140" s="405"/>
      <c r="DE1140" s="1565">
        <f>MyTimestamp(DC1140)</f>
        <v/>
      </c>
      <c r="DF1140" s="1531">
        <f>IF(COUNT(CE1140:CH1140)=1,15,IF(COUNT(CE1140:CH1140)=0,0,30))</f>
        <v/>
      </c>
      <c r="DG1140" s="1532">
        <f>IF(DF1140=0,0,2)</f>
        <v/>
      </c>
      <c r="DH1140" s="1974"/>
      <c r="DI1140" s="1974"/>
      <c r="DJ1140" s="1863"/>
      <c r="DK1140" s="2004"/>
      <c r="DL1140" s="1574">
        <f>10^(CN1140/20)*100-100</f>
        <v/>
      </c>
      <c r="DM1140" s="1266"/>
      <c r="DN1140" s="1293"/>
      <c r="DO1140" s="1290">
        <f>IF(DM1140="","",10^(DM1140/10))</f>
        <v/>
      </c>
      <c r="DP1140" s="1290">
        <f>IF(ISNUMBER(DN1140)=FALSE,"",10^(DN1140/10))</f>
        <v/>
      </c>
      <c r="DQ1140" s="1576">
        <f>IF(AND(ISNUMBER(DO1140),ISNUMBER(DP1140)),IF(DO1140/DP1140&gt;1,ROUND((DO1140)/DP1140,3),1),1)</f>
        <v/>
      </c>
      <c r="DR1140" s="1541"/>
      <c r="DS1140" s="1541"/>
      <c r="DT1140" s="1541"/>
      <c r="DU1140" s="1541"/>
      <c r="DV1140" s="1541"/>
      <c r="DW1140" s="1541"/>
      <c r="DX1140" s="1541"/>
      <c r="DY1140" s="1541"/>
      <c r="DZ1140" s="1541"/>
      <c r="EA1140" s="1541"/>
      <c r="EB1140" s="1541"/>
      <c r="EC1140" s="1541"/>
      <c r="ED1140" s="1541"/>
      <c r="EE1140" s="1541"/>
      <c r="EF1140" s="1541"/>
      <c r="EG1140" s="1541"/>
      <c r="EH1140" s="1541"/>
      <c r="EI1140" s="1541"/>
      <c r="EJ1140" s="1541"/>
      <c r="EK1140" s="1541"/>
      <c r="EL1140" s="1541"/>
      <c r="EM1140" s="1541"/>
      <c r="EN1140" s="1541"/>
      <c r="EO1140" s="1541"/>
      <c r="EP1140" s="1541"/>
      <c r="EQ1140" s="1541"/>
      <c r="ER1140" s="1541"/>
      <c r="ES1140" s="1541"/>
      <c r="ET1140" s="1541"/>
      <c r="EU1140" s="1541"/>
      <c r="EV1140" s="1541"/>
    </row>
    <row r="1141" ht="12.75" x14ac:dyDescent="0.2">
      <c r="A1141" s="1541"/>
      <c r="B1141" s="1541"/>
      <c r="C1141"/>
      <c r="D1141" s="6590"/>
      <c r="E1141" s="6590"/>
      <c r="F1141" s="6591">
        <v>5.6</v>
      </c>
      <c r="G1141" s="6592"/>
      <c r="H1141" s="6593">
        <f>BV1141</f>
        <v/>
      </c>
      <c r="I1141" s="6593">
        <f>BW1141</f>
        <v/>
      </c>
      <c r="J1141" s="6594" t="inlineStr">
        <is>
          <t>BT</t>
        </is>
      </c>
      <c r="K1141" s="6594" t="inlineStr">
        <is>
          <t>2.4 GHz</t>
        </is>
      </c>
      <c r="L1141" s="6595"/>
      <c r="M1141" s="6797"/>
      <c r="N1141" s="6596"/>
      <c r="O1141" s="6597"/>
      <c r="P1141" s="6597"/>
      <c r="Q1141" s="6597"/>
      <c r="R1141" s="6597"/>
      <c r="S1141" s="6593"/>
      <c r="T1141" s="130">
        <v>39</v>
      </c>
      <c r="U1141" s="6593">
        <v>2440</v>
      </c>
      <c r="V1141" s="6596"/>
      <c r="W1141" s="6598"/>
      <c r="X1141" s="6596"/>
      <c r="Y1141" s="6596"/>
      <c r="Z1141" s="6596"/>
      <c r="AA1141" s="6595"/>
      <c r="AB1141" s="6595"/>
      <c r="AC1141" s="6599">
        <f>IF(OR(BX1141="Close to Ear",BX1141="Close to Head"),"Head",IF(BX1141="Extremity","Extremity","Body"))</f>
        <v/>
      </c>
      <c r="AD1141" s="6600">
        <f>CA1141</f>
        <v/>
      </c>
      <c r="AE1141" s="6594">
        <f>CB1141</f>
        <v/>
      </c>
      <c r="AF1141" s="6595"/>
      <c r="AG1141" s="6601">
        <f>IF(OR(AZ1141="",BA1141=""),"N/A",IF(DC1141="Pass","P","F"))</f>
        <v/>
      </c>
      <c r="AH1141" s="6602"/>
      <c r="AI1141" s="6602"/>
      <c r="AJ1141" s="6602"/>
      <c r="AK1141" s="6596"/>
      <c r="AL1141" s="6595"/>
      <c r="AM1141" s="6596"/>
      <c r="AN1141" s="6596"/>
      <c r="AO1141" s="6603"/>
      <c r="AP1141" s="6603"/>
      <c r="AQ1141" s="6603"/>
      <c r="AR1141" s="6603"/>
      <c r="AS1141" s="6603"/>
      <c r="AT1141" s="6604">
        <f>IF(AC1141="Extremity",IF(CG1141="","",CG1141),"")</f>
        <v/>
      </c>
      <c r="AU1141" s="6604">
        <f>IF(AC1141="Extremity",IF(CH1141="","",CH1141),"")</f>
        <v/>
      </c>
      <c r="AV1141" s="6605">
        <f>IF(AC1141="Extremity","",IF(CE1141="","",CE1141))</f>
        <v/>
      </c>
      <c r="AW1141" s="6605">
        <f>IF(AD1141="Extremity","",IF(CF1141="","",CF1141))</f>
        <v/>
      </c>
      <c r="AX1141" s="6598">
        <f>DL1141</f>
        <v/>
      </c>
      <c r="AY1141" s="6598">
        <f>DQ1141</f>
        <v/>
      </c>
      <c r="AZ1141" s="6606">
        <f>IF(AC1141="Extremity",IF(DA1141="","",DA1141),"")</f>
        <v/>
      </c>
      <c r="BA1141" s="6607">
        <f>IF(AC1141="Extremity","",IF(CT1141="","",CT1141))</f>
        <v/>
      </c>
      <c r="BB1141" s="6598">
        <f>IF(AC1141="Extremity",IF(DB1141="","",DB1141),"")</f>
        <v/>
      </c>
      <c r="BC1141" s="6605">
        <f>IF(AC1141="Extremity","",IF(CZ1141="","",CZ1141))</f>
        <v/>
      </c>
      <c r="BD1141" s="6598">
        <f>DD1141</f>
        <v/>
      </c>
      <c r="BE1141" s="6608">
        <f>DE1141</f>
        <v/>
      </c>
      <c r="BF1141" s="6609">
        <f>DF1141*60</f>
        <v/>
      </c>
      <c r="BG1141" s="6610">
        <f>BE1141</f>
        <v/>
      </c>
      <c r="BH1141" s="6609">
        <f>DG1141*60</f>
        <v/>
      </c>
      <c r="BI1141" s="6609">
        <f>DH1141</f>
        <v/>
      </c>
      <c r="BJ1141" s="6611"/>
      <c r="BK1141" s="6612">
        <f>Overview!$E$7</f>
        <v/>
      </c>
      <c r="BL1141" s="6611"/>
      <c r="BM1141" s="6609">
        <f>DI1141</f>
        <v/>
      </c>
      <c r="BN1141" s="6612">
        <f>Overview!$P$153</f>
        <v/>
      </c>
      <c r="BO1141" s="6611" t="inlineStr">
        <is>
          <t>Modo: BR/EDR</t>
        </is>
      </c>
      <c r="BP1141" s="6611"/>
      <c r="BQ1141" s="6595"/>
      <c r="BR1141" s="6613"/>
      <c r="BS1141" s="1541"/>
      <c r="BT1141" s="1978" t="inlineStr">
        <is>
          <t>BT</t>
        </is>
      </c>
      <c r="BU1141" s="1979" t="inlineStr">
        <is>
          <t>2.4 GHz</t>
        </is>
      </c>
      <c r="BV1141" s="632">
        <f>Overview!$H$29</f>
        <v/>
      </c>
      <c r="BW1141" s="2010"/>
      <c r="BX1141" s="1978" t="inlineStr">
        <is>
          <t>Close to ear</t>
        </is>
      </c>
      <c r="BY1141" s="6717"/>
      <c r="BZ1141" s="2011"/>
      <c r="CA1141" s="6717" t="str">
        <f>CONCATENATE(CA1137," - Battery check 1")</f>
        <v>TBD - Battery check 1</v>
      </c>
      <c r="CB1141" s="200"/>
      <c r="CC1141" s="6718">
        <f>IF(COUNT('Conducted BT-Custom'!$AH$3:$AH$7)=0,39,INDEX('Conducted BT-Custom'!$T$3:$T$7,MATCH(MAX('Conducted BT-Custom'!$AH$3:$AH$7),'Conducted BT-Custom'!$AH$3:$AH$7,0)))</f>
        <v>39</v>
      </c>
      <c r="CD1141" s="6718">
        <f>IF(COUNT('Conducted BT-Custom'!$AH$3:$AH$7)=0,2440,INDEX('Conducted BT-Custom'!$U$3:$U$7,MATCH(MAX('Conducted BT-Custom'!$AH$3:$AH$7),'Conducted BT-Custom'!$AH$3:$AH$7,0)))</f>
        <v>2440</v>
      </c>
      <c r="CE1141" s="7251"/>
      <c r="CF1141" s="7237"/>
      <c r="CG1141" s="6911"/>
      <c r="CH1141" s="7250"/>
      <c r="CI1141" s="225">
        <f>BY1141</f>
        <v/>
      </c>
      <c r="CJ1141" s="237">
        <f>BZ1141</f>
        <v/>
      </c>
      <c r="CK1141" s="223">
        <f>CA1141</f>
        <v/>
      </c>
      <c r="CL1141" s="237">
        <f>CC1141</f>
        <v/>
      </c>
      <c r="CM1141" s="394">
        <f>CD1141</f>
        <v/>
      </c>
      <c r="CN1141" s="1966"/>
      <c r="CO1141" s="1967"/>
      <c r="CP1141" s="6833"/>
      <c r="CQ1141" s="446"/>
      <c r="CR1141" s="6930"/>
      <c r="CS1141" s="446"/>
      <c r="CT1141" s="867"/>
      <c r="CU1141" s="224">
        <f>BY1141</f>
        <v/>
      </c>
      <c r="CV1141" s="237">
        <f>BZ1141</f>
        <v/>
      </c>
      <c r="CW1141" s="237">
        <f>CA1141</f>
        <v/>
      </c>
      <c r="CX1141" s="224">
        <f>CC1141</f>
        <v/>
      </c>
      <c r="CY1141" s="237">
        <f>CD1141</f>
        <v/>
      </c>
      <c r="CZ1141" s="7475">
        <f>IF(COUNTIF(Overview!K12:K14,TRUE)&gt;0,1.6,IF(COUNTIF(Overview!L12:L14,TRUE)&gt;0,8,0))</f>
        <v/>
      </c>
      <c r="DA1141" s="1876"/>
      <c r="DB1141" s="7485"/>
      <c r="DC1141" s="844">
        <f>IF(CT1141="","",IF(CT1141&gt;CZ1141,"Fail","Pass"))</f>
        <v/>
      </c>
      <c r="DD1141" s="868"/>
      <c r="DE1141" s="1565">
        <f>MyTimestamp(DC1141)</f>
        <v/>
      </c>
      <c r="DF1141" s="1531">
        <f>IF(COUNT(CE1141:CH1141)=1,15,IF(COUNT(CE1141:CH1141)=0,0,30))</f>
        <v/>
      </c>
      <c r="DG1141" s="1532">
        <f>IF(DF1141=0,0,2)</f>
        <v/>
      </c>
      <c r="DH1141" s="1877"/>
      <c r="DI1141" s="1877"/>
      <c r="DJ1141" s="1863"/>
      <c r="DK1141" s="1878"/>
      <c r="DL1141" s="1574">
        <f>10^(CN1141/20)*100-100</f>
        <v/>
      </c>
      <c r="DM1141" s="1266"/>
      <c r="DN1141" s="6719"/>
      <c r="DO1141" s="1290"/>
      <c r="DP1141" s="1290"/>
      <c r="DQ1141" s="1283"/>
      <c r="DR1141" s="1541"/>
      <c r="DS1141" s="1541"/>
      <c r="DT1141" s="1541"/>
      <c r="DU1141" s="1541"/>
      <c r="DV1141" s="1541"/>
      <c r="DW1141" s="1541"/>
      <c r="DX1141" s="1541"/>
      <c r="DY1141" s="1541"/>
      <c r="DZ1141" s="1541"/>
      <c r="EA1141" s="1541"/>
      <c r="EB1141" s="1541"/>
      <c r="EC1141" s="1541"/>
      <c r="ED1141" s="1541"/>
      <c r="EE1141" s="1541"/>
      <c r="EF1141" s="1541"/>
      <c r="EG1141" s="1541"/>
      <c r="EH1141" s="1541"/>
      <c r="EI1141" s="1541"/>
      <c r="EJ1141" s="1541"/>
      <c r="EK1141" s="1541"/>
      <c r="EL1141" s="1541"/>
      <c r="EM1141" s="1541"/>
      <c r="EN1141" s="1541"/>
      <c r="EO1141" s="1541"/>
      <c r="EP1141" s="1541"/>
      <c r="EQ1141" s="1541"/>
      <c r="ER1141" s="1541"/>
      <c r="ES1141" s="1541"/>
      <c r="ET1141" s="1541"/>
      <c r="EU1141" s="1541"/>
      <c r="EV1141" s="1541"/>
    </row>
    <row r="1142" ht="12.75" x14ac:dyDescent="0.2">
      <c r="A1142" s="1541"/>
      <c r="B1142" s="1541"/>
      <c r="C1142"/>
      <c r="D1142" s="6590"/>
      <c r="E1142" s="6590"/>
      <c r="F1142" s="6591">
        <v>5.6</v>
      </c>
      <c r="G1142" s="6592"/>
      <c r="H1142" s="6593">
        <f>BV1142</f>
        <v/>
      </c>
      <c r="I1142" s="6593">
        <f>BW1142</f>
        <v/>
      </c>
      <c r="J1142" s="6594" t="inlineStr">
        <is>
          <t>BT</t>
        </is>
      </c>
      <c r="K1142" s="6594" t="inlineStr">
        <is>
          <t>2.4 GHz</t>
        </is>
      </c>
      <c r="L1142" s="6595"/>
      <c r="M1142" s="6797"/>
      <c r="N1142" s="6596"/>
      <c r="O1142" s="6597"/>
      <c r="P1142" s="6597"/>
      <c r="Q1142" s="6597"/>
      <c r="R1142" s="6597"/>
      <c r="S1142" s="6593"/>
      <c r="T1142" s="130">
        <v>39</v>
      </c>
      <c r="U1142" s="6593">
        <v>2440</v>
      </c>
      <c r="V1142" s="6596"/>
      <c r="W1142" s="6598"/>
      <c r="X1142" s="6596"/>
      <c r="Y1142" s="6596"/>
      <c r="Z1142" s="6596"/>
      <c r="AA1142" s="6595"/>
      <c r="AB1142" s="6595"/>
      <c r="AC1142" s="6599">
        <f>IF(OR(BX1142="Close to Ear",BX1142="Close to Head"),"Head",IF(BX1142="Extremity","Extremity","Body"))</f>
        <v/>
      </c>
      <c r="AD1142" s="6600">
        <f>CA1142</f>
        <v/>
      </c>
      <c r="AE1142" s="6594">
        <f>CB1142</f>
        <v/>
      </c>
      <c r="AF1142" s="6595"/>
      <c r="AG1142" s="6601">
        <f>IF(OR(AZ1142="",BA1142=""),"N/A",IF(DC1142="Pass","P","F"))</f>
        <v/>
      </c>
      <c r="AH1142" s="6602"/>
      <c r="AI1142" s="6602"/>
      <c r="AJ1142" s="6602"/>
      <c r="AK1142" s="6596"/>
      <c r="AL1142" s="6595"/>
      <c r="AM1142" s="6596"/>
      <c r="AN1142" s="6596"/>
      <c r="AO1142" s="6603"/>
      <c r="AP1142" s="6603"/>
      <c r="AQ1142" s="6603"/>
      <c r="AR1142" s="6603"/>
      <c r="AS1142" s="6603"/>
      <c r="AT1142" s="6604">
        <f>IF(AC1142="Extremity",IF(CG1142="","",CG1142),"")</f>
        <v/>
      </c>
      <c r="AU1142" s="6604">
        <f>IF(AC1142="Extremity",IF(CH1142="","",CH1142),"")</f>
        <v/>
      </c>
      <c r="AV1142" s="6605">
        <f>IF(AC1142="Extremity","",IF(CE1142="","",CE1142))</f>
        <v/>
      </c>
      <c r="AW1142" s="6605">
        <f>IF(AD1142="Extremity","",IF(CF1142="","",CF1142))</f>
        <v/>
      </c>
      <c r="AX1142" s="6598">
        <f>DL1142</f>
        <v/>
      </c>
      <c r="AY1142" s="6598">
        <f>DQ1142</f>
        <v/>
      </c>
      <c r="AZ1142" s="6606">
        <f>IF(AC1142="Extremity",IF(DA1142="","",DA1142),"")</f>
        <v/>
      </c>
      <c r="BA1142" s="6607">
        <f>IF(AC1142="Extremity","",IF(CT1142="","",CT1142))</f>
        <v/>
      </c>
      <c r="BB1142" s="6598">
        <f>IF(AC1142="Extremity",IF(DB1142="","",DB1142),"")</f>
        <v/>
      </c>
      <c r="BC1142" s="6605">
        <f>IF(AC1142="Extremity","",IF(CZ1142="","",CZ1142))</f>
        <v/>
      </c>
      <c r="BD1142" s="6598">
        <f>DD1142</f>
        <v/>
      </c>
      <c r="BE1142" s="6608">
        <f>DE1142</f>
        <v/>
      </c>
      <c r="BF1142" s="6609">
        <f>DF1142*60</f>
        <v/>
      </c>
      <c r="BG1142" s="6610">
        <f>BE1142</f>
        <v/>
      </c>
      <c r="BH1142" s="6609">
        <f>DG1142*60</f>
        <v/>
      </c>
      <c r="BI1142" s="6609">
        <f>DH1142</f>
        <v/>
      </c>
      <c r="BJ1142" s="6611"/>
      <c r="BK1142" s="6612">
        <f>Overview!$E$7</f>
        <v/>
      </c>
      <c r="BL1142" s="6611"/>
      <c r="BM1142" s="6609">
        <f>DI1142</f>
        <v/>
      </c>
      <c r="BN1142" s="6612">
        <f>Overview!$P$153</f>
        <v/>
      </c>
      <c r="BO1142" s="6611" t="inlineStr">
        <is>
          <t>Modo: BR/EDR</t>
        </is>
      </c>
      <c r="BP1142" s="6611"/>
      <c r="BQ1142" s="6595"/>
      <c r="BR1142" s="6613"/>
      <c r="BS1142" s="1541"/>
      <c r="BT1142" s="1978" t="inlineStr">
        <is>
          <t>BT</t>
        </is>
      </c>
      <c r="BU1142" s="1979" t="inlineStr">
        <is>
          <t>2.4 GHz</t>
        </is>
      </c>
      <c r="BV1142" s="632">
        <f>Overview!$H$29</f>
        <v/>
      </c>
      <c r="BW1142" s="2010"/>
      <c r="BX1142" s="1978" t="inlineStr">
        <is>
          <t>Close to ear</t>
        </is>
      </c>
      <c r="BY1142" s="6717"/>
      <c r="BZ1142" s="2011"/>
      <c r="CA1142" s="6717" t="str">
        <f>CONCATENATE(CA1138," - Battery check 2")</f>
        <v>TBD - Battery check 2</v>
      </c>
      <c r="CB1142" s="200"/>
      <c r="CC1142" s="6718">
        <f>IF(COUNT('Conducted BT-Custom'!$AH$3:$AH$7)=0,39,INDEX('Conducted BT-Custom'!$T$3:$T$7,MATCH(MAX('Conducted BT-Custom'!$AH$3:$AH$7),'Conducted BT-Custom'!$AH$3:$AH$7,0)))</f>
        <v>39</v>
      </c>
      <c r="CD1142" s="6718">
        <f>IF(COUNT('Conducted BT-Custom'!$AH$3:$AH$7)=0,2440,INDEX('Conducted BT-Custom'!$U$3:$U$7,MATCH(MAX('Conducted BT-Custom'!$AH$3:$AH$7),'Conducted BT-Custom'!$AH$3:$AH$7,0)))</f>
        <v>2440</v>
      </c>
      <c r="CE1142" s="7251"/>
      <c r="CF1142" s="7237"/>
      <c r="CG1142" s="6911"/>
      <c r="CH1142" s="7250"/>
      <c r="CI1142" s="225">
        <f>BY1142</f>
        <v/>
      </c>
      <c r="CJ1142" s="237">
        <f>BZ1142</f>
        <v/>
      </c>
      <c r="CK1142" s="223">
        <f>CA1142</f>
        <v/>
      </c>
      <c r="CL1142" s="237">
        <f>CC1142</f>
        <v/>
      </c>
      <c r="CM1142" s="394">
        <f>CD1142</f>
        <v/>
      </c>
      <c r="CN1142" s="1966"/>
      <c r="CO1142" s="1967"/>
      <c r="CP1142" s="6833"/>
      <c r="CQ1142" s="446"/>
      <c r="CR1142" s="6930"/>
      <c r="CS1142" s="446"/>
      <c r="CT1142" s="867"/>
      <c r="CU1142" s="224">
        <f>BY1142</f>
        <v/>
      </c>
      <c r="CV1142" s="237">
        <f>BZ1142</f>
        <v/>
      </c>
      <c r="CW1142" s="237">
        <f>CA1142</f>
        <v/>
      </c>
      <c r="CX1142" s="224">
        <f>CC1142</f>
        <v/>
      </c>
      <c r="CY1142" s="237">
        <f>CD1142</f>
        <v/>
      </c>
      <c r="CZ1142" s="7475">
        <f>IF(COUNTIF(Overview!K12:K14,TRUE)&gt;0,1.6,IF(COUNTIF(Overview!L12:L14,TRUE)&gt;0,8,0))</f>
        <v/>
      </c>
      <c r="DA1142" s="1876"/>
      <c r="DB1142" s="7485"/>
      <c r="DC1142" s="844">
        <f>IF(CT1142="","",IF(CT1142&gt;CZ1142,"Fail","Pass"))</f>
        <v/>
      </c>
      <c r="DD1142" s="868"/>
      <c r="DE1142" s="1565">
        <f>MyTimestamp(DC1142)</f>
        <v/>
      </c>
      <c r="DF1142" s="1531">
        <f>IF(COUNT(CE1142:CH1142)=1,15,IF(COUNT(CE1142:CH1142)=0,0,30))</f>
        <v/>
      </c>
      <c r="DG1142" s="1532">
        <f>IF(DF1142=0,0,2)</f>
        <v/>
      </c>
      <c r="DH1142" s="1877"/>
      <c r="DI1142" s="1877"/>
      <c r="DJ1142" s="1863"/>
      <c r="DK1142" s="1878"/>
      <c r="DL1142" s="1574">
        <f>10^(CN1142/20)*100-100</f>
        <v/>
      </c>
      <c r="DM1142" s="1266"/>
      <c r="DN1142" s="6719"/>
      <c r="DO1142" s="1290"/>
      <c r="DP1142" s="1290"/>
      <c r="DQ1142" s="1283"/>
      <c r="DR1142" s="1541"/>
      <c r="DS1142" s="1541"/>
      <c r="DT1142" s="1541"/>
      <c r="DU1142" s="1541"/>
      <c r="DV1142" s="1541"/>
      <c r="DW1142" s="1541"/>
      <c r="DX1142" s="1541"/>
      <c r="DY1142" s="1541"/>
      <c r="DZ1142" s="1541"/>
      <c r="EA1142" s="1541"/>
      <c r="EB1142" s="1541"/>
      <c r="EC1142" s="1541"/>
      <c r="ED1142" s="1541"/>
      <c r="EE1142" s="1541"/>
      <c r="EF1142" s="1541"/>
      <c r="EG1142" s="1541"/>
      <c r="EH1142" s="1541"/>
      <c r="EI1142" s="1541"/>
      <c r="EJ1142" s="1541"/>
      <c r="EK1142" s="1541"/>
      <c r="EL1142" s="1541"/>
      <c r="EM1142" s="1541"/>
      <c r="EN1142" s="1541"/>
      <c r="EO1142" s="1541"/>
      <c r="EP1142" s="1541"/>
      <c r="EQ1142" s="1541"/>
      <c r="ER1142" s="1541"/>
      <c r="ES1142" s="1541"/>
      <c r="ET1142" s="1541"/>
      <c r="EU1142" s="1541"/>
      <c r="EV1142" s="1541"/>
    </row>
    <row r="1143" ht="15" x14ac:dyDescent="0.25">
      <c r="A1143" s="1541"/>
      <c r="B1143" s="1541"/>
      <c r="C1143"/>
      <c r="D1143" s="1486"/>
      <c r="E1143" s="1486"/>
      <c r="F1143" s="672">
        <v>5.6</v>
      </c>
      <c r="G1143" s="1497"/>
      <c r="H1143" s="130">
        <f>BV1143</f>
        <v/>
      </c>
      <c r="I1143" s="130">
        <f>BW1143</f>
        <v/>
      </c>
      <c r="J1143" s="1299" t="inlineStr">
        <is>
          <t>BT</t>
        </is>
      </c>
      <c r="K1143" s="1299" t="inlineStr">
        <is>
          <t>2.4 GHz</t>
        </is>
      </c>
      <c r="L1143" s="115"/>
      <c r="M1143" s="130"/>
      <c r="N1143" s="119"/>
      <c r="O1143" s="131"/>
      <c r="P1143" s="6597"/>
      <c r="Q1143" s="131"/>
      <c r="R1143" s="131"/>
      <c r="S1143" s="6593"/>
      <c r="T1143" s="130">
        <v>39</v>
      </c>
      <c r="U1143" s="6593">
        <v>2440</v>
      </c>
      <c r="V1143" s="119"/>
      <c r="W1143" s="1305"/>
      <c r="X1143" s="119"/>
      <c r="Y1143" s="119"/>
      <c r="Z1143" s="119"/>
      <c r="AA1143" s="115"/>
      <c r="AB1143" s="115"/>
      <c r="AC1143" s="1300">
        <f>IF(OR(BX1143="Close to Ear",BX1143="Close to Head"),"Head",IF(BX1143="Extremity","Extremity","Body"))</f>
        <v/>
      </c>
      <c r="AD1143" s="1301">
        <f>CA1143</f>
        <v/>
      </c>
      <c r="AE1143" s="1299">
        <f>CB1143</f>
        <v/>
      </c>
      <c r="AF1143" s="115"/>
      <c r="AG1143" s="1302">
        <f>IF(OR(AZ1143="",BA1143=""),"N/A",IF(DC1143="Pass","P","F"))</f>
        <v/>
      </c>
      <c r="AH1143" s="129"/>
      <c r="AI1143" s="129"/>
      <c r="AJ1143" s="129"/>
      <c r="AK1143" s="119"/>
      <c r="AL1143" s="115"/>
      <c r="AM1143" s="119"/>
      <c r="AN1143" s="119"/>
      <c r="AO1143" s="692"/>
      <c r="AP1143" s="692"/>
      <c r="AQ1143" s="692"/>
      <c r="AR1143" s="692"/>
      <c r="AS1143" s="692"/>
      <c r="AT1143" s="1303">
        <f>IF(AC1143="Extremity",IF(CG1143="","",CG1143),"")</f>
        <v/>
      </c>
      <c r="AU1143" s="1303">
        <f>IF(AC1143="Extremity",IF(CH1143="","",CH1143),"")</f>
        <v/>
      </c>
      <c r="AV1143" s="1304">
        <f>IF(AC1143="Extremity","",IF(CE1143="","",CE1143))</f>
        <v/>
      </c>
      <c r="AW1143" s="1304">
        <f>IF(AD1143="Extremity","",IF(CF1143="","",CF1143))</f>
        <v/>
      </c>
      <c r="AX1143" s="1305">
        <f>DL1143</f>
        <v/>
      </c>
      <c r="AY1143" s="1305">
        <f>DQ1143</f>
        <v/>
      </c>
      <c r="AZ1143" s="3377">
        <f>IF(AC1143="Extremity",IF(DA1143="","",DA1143),"")</f>
        <v/>
      </c>
      <c r="BA1143" s="3378">
        <f>IF(AC1143="Extremity","",IF(CT1143="","",CT1143))</f>
        <v/>
      </c>
      <c r="BB1143" s="1305">
        <f>IF(AC1143="Extremity",IF(DB1143="","",DB1143),"")</f>
        <v/>
      </c>
      <c r="BC1143" s="1304">
        <f>IF(AC1143="Extremity","",IF(CZ1143="","",CZ1143))</f>
        <v/>
      </c>
      <c r="BD1143" s="1305">
        <f>DD1143</f>
        <v/>
      </c>
      <c r="BE1143" s="132">
        <f>DE1143</f>
        <v/>
      </c>
      <c r="BF1143" s="133">
        <f>DF1143*60</f>
        <v/>
      </c>
      <c r="BG1143" s="121">
        <f>BE1143</f>
        <v/>
      </c>
      <c r="BH1143" s="133">
        <f>DG1143*60</f>
        <v/>
      </c>
      <c r="BI1143" s="133">
        <f>DH1143</f>
        <v/>
      </c>
      <c r="BJ1143" s="117"/>
      <c r="BK1143" s="812">
        <f>Overview!$E$7</f>
        <v/>
      </c>
      <c r="BL1143" s="117"/>
      <c r="BM1143" s="834">
        <f>DI1143</f>
        <v/>
      </c>
      <c r="BN1143" s="812">
        <f>Overview!$P$153</f>
        <v/>
      </c>
      <c r="BO1143" s="117" t="inlineStr">
        <is>
          <t>Modo: BR/EDR</t>
        </is>
      </c>
      <c r="BP1143" s="117"/>
      <c r="BQ1143" s="115"/>
      <c r="BR1143" s="1478"/>
      <c r="BS1143" s="1541"/>
      <c r="BT1143" s="1978" t="inlineStr">
        <is>
          <t>BT</t>
        </is>
      </c>
      <c r="BU1143" s="1979" t="inlineStr">
        <is>
          <t>2.4 GHz</t>
        </is>
      </c>
      <c r="BV1143" s="632">
        <f>Overview!$H$29</f>
        <v/>
      </c>
      <c r="BW1143" s="2010"/>
      <c r="BX1143" s="2005" t="inlineStr">
        <is>
          <t>Body</t>
        </is>
      </c>
      <c r="BY1143" s="1250"/>
      <c r="BZ1143" s="2011"/>
      <c r="CA1143" s="1996" t="inlineStr">
        <is>
          <t>Front Face</t>
        </is>
      </c>
      <c r="CB1143" s="1959">
        <v>5</v>
      </c>
      <c r="CC1143" s="1258">
        <f>IF(COUNT('Conducted BT-Custom'!$AH$3:$AH$7)=0,39,INDEX('Conducted BT-Custom'!$T$3:$T$7,MATCH(MAX('Conducted BT-Custom'!$AH$3:$AH$7),'Conducted BT-Custom'!$AH$3:$AH$7,0)))</f>
        <v>39</v>
      </c>
      <c r="CD1143" s="1258">
        <f>IF(COUNT('Conducted BT-Custom'!$AH$3:$AH$7)=0,2440,INDEX('Conducted BT-Custom'!$U$3:$U$7,MATCH(MAX('Conducted BT-Custom'!$AH$3:$AH$7),'Conducted BT-Custom'!$AH$3:$AH$7,0)))</f>
        <v>2440</v>
      </c>
      <c r="CE1143" s="7233"/>
      <c r="CF1143" s="7243"/>
      <c r="CG1143" s="6911"/>
      <c r="CH1143" s="7255"/>
      <c r="CI1143" s="225">
        <f>BY1143</f>
        <v/>
      </c>
      <c r="CJ1143" s="237">
        <f>BZ1143</f>
        <v/>
      </c>
      <c r="CK1143" s="223">
        <f>CA1143</f>
        <v/>
      </c>
      <c r="CL1143" s="237">
        <f>CC1143</f>
        <v/>
      </c>
      <c r="CM1143" s="394">
        <f>CD1143</f>
        <v/>
      </c>
      <c r="CN1143" s="1962"/>
      <c r="CO1143" s="1967"/>
      <c r="CP1143" s="891">
        <f>IF(CF1143=""," ",IF(ABS(CE1143-CF1143)&lt;=0.1,"Valid","Not valid"))</f>
        <v/>
      </c>
      <c r="CQ1143" s="892">
        <f> IF(CE1143="","",IF(AND(CE1143&lt;&gt;"",CF1143=""),IF(CE1143&gt;=0.8,"Medir+Sig Max","No"),IF(CF1143&lt;&gt;"",IF(CF1143&gt;=0.8,"Medir+Sig Max","No"),"")))</f>
        <v/>
      </c>
      <c r="CR1143" s="7224"/>
      <c r="CS1143" s="892"/>
      <c r="CT1143" s="219">
        <f>IF(CO1143="",IF(AND(CE1143="",CF1143=""),"",IF(CF1143="",IF(DQ1143&gt;1,ROUND(DQ1143*CE1143,3),CE1143),IF(DQ1143&gt;1,ROUND(DQ1143*CF1143,3),CF1143))),IF(AND(CE1143="",CF1143=""),"",IF(CF1143="",IF(DQ1143&gt;1,ROUND(DQ1143*CE1143*(1/(CO1143)),3),CE1143*(1/(CO1143))),IF(DQ1143&gt;1,ROUND(DQ1143*CF1143*(1/(CO1143)),3),CF1143*(1/(CO1143))))))</f>
        <v/>
      </c>
      <c r="CU1143" s="224">
        <f>BY1143</f>
        <v/>
      </c>
      <c r="CV1143" s="237">
        <f>BZ1143</f>
        <v/>
      </c>
      <c r="CW1143" s="237">
        <f>CA1143</f>
        <v/>
      </c>
      <c r="CX1143" s="224">
        <f>CC1143</f>
        <v/>
      </c>
      <c r="CY1143" s="237">
        <f>CD1143</f>
        <v/>
      </c>
      <c r="CZ1143" s="7476">
        <f>IF(COUNTIF(Overview!K12:K14,TRUE)&gt;0,1.6,IF(COUNTIF(Overview!L12:L14,TRUE)&gt;0,8,0))</f>
        <v/>
      </c>
      <c r="DA1143" s="1667"/>
      <c r="DB1143" s="7482"/>
      <c r="DC1143" s="844">
        <f>IF(CT1143="","",IF(CT1143&gt;CZ1143,"Fail","Pass"))</f>
        <v/>
      </c>
      <c r="DD1143" s="399"/>
      <c r="DE1143" s="1565">
        <f>MyTimestamp(DC1143)</f>
        <v/>
      </c>
      <c r="DF1143" s="1531">
        <f>IF(COUNT(CE1143:CH1143)=1,15,IF(COUNT(CE1143:CH1143)=0,0,30))</f>
        <v/>
      </c>
      <c r="DG1143" s="1532">
        <f>IF(DF1143=0,0,2)</f>
        <v/>
      </c>
      <c r="DH1143" s="1862"/>
      <c r="DI1143" s="1862"/>
      <c r="DJ1143" s="1863"/>
      <c r="DK1143" s="1782"/>
      <c r="DL1143" s="1574">
        <f>10^(CN1143/20)*100-100</f>
        <v/>
      </c>
      <c r="DM1143" s="1257"/>
      <c r="DN1143" s="1289"/>
      <c r="DO1143" s="1289">
        <f>IF(DM1143="","",10^(DM1143/10))</f>
        <v/>
      </c>
      <c r="DP1143" s="1289">
        <f>IF(ISNUMBER(DN1143)=FALSE,"",10^(DN1143/10))</f>
        <v/>
      </c>
      <c r="DQ1143" s="1573">
        <f>IF(AND(ISNUMBER(DO1143),ISNUMBER(DP1143)),IF(DO1143/DP1143&gt;1,ROUND((DO1143)/DP1143,3),1),1)</f>
        <v/>
      </c>
      <c r="DR1143" s="1541"/>
      <c r="DS1143" s="1541"/>
      <c r="DT1143" s="1541"/>
      <c r="DU1143" s="1541"/>
      <c r="DV1143" s="1541"/>
      <c r="DW1143" s="1541"/>
      <c r="DX1143" s="1541"/>
      <c r="DY1143" s="1541"/>
      <c r="DZ1143" s="1541"/>
      <c r="EA1143" s="1541"/>
      <c r="EB1143" s="1541"/>
      <c r="EC1143" s="1541"/>
      <c r="ED1143" s="1541"/>
      <c r="EE1143" s="1541"/>
      <c r="EF1143" s="1541"/>
      <c r="EG1143" s="1541"/>
      <c r="EH1143" s="1541"/>
      <c r="EI1143" s="1541"/>
      <c r="EJ1143" s="1541"/>
      <c r="EK1143" s="1541"/>
      <c r="EL1143" s="1541"/>
      <c r="EM1143" s="1541"/>
      <c r="EN1143" s="1541"/>
      <c r="EO1143" s="1541"/>
      <c r="EP1143" s="1541"/>
      <c r="EQ1143" s="1541"/>
      <c r="ER1143" s="1541"/>
      <c r="ES1143" s="1541"/>
      <c r="ET1143" s="1541"/>
      <c r="EU1143" s="1541"/>
      <c r="EV1143" s="1541"/>
    </row>
    <row r="1144" ht="15" x14ac:dyDescent="0.25">
      <c r="A1144" s="1541"/>
      <c r="B1144" s="1541"/>
      <c r="C1144"/>
      <c r="D1144" s="1486"/>
      <c r="E1144" s="1486"/>
      <c r="F1144" s="672">
        <v>5.6</v>
      </c>
      <c r="G1144" s="1497"/>
      <c r="H1144" s="130">
        <f>BV1144</f>
        <v/>
      </c>
      <c r="I1144" s="130">
        <f>BW1144</f>
        <v/>
      </c>
      <c r="J1144" s="1299" t="inlineStr">
        <is>
          <t>BT</t>
        </is>
      </c>
      <c r="K1144" s="1299" t="inlineStr">
        <is>
          <t>2.4 GHz</t>
        </is>
      </c>
      <c r="L1144" s="115"/>
      <c r="M1144" s="130"/>
      <c r="N1144" s="119"/>
      <c r="O1144" s="131"/>
      <c r="P1144" s="6597"/>
      <c r="Q1144" s="131"/>
      <c r="R1144" s="131"/>
      <c r="S1144" s="6593"/>
      <c r="T1144" s="130">
        <v>39</v>
      </c>
      <c r="U1144" s="6593">
        <v>2440</v>
      </c>
      <c r="V1144" s="119"/>
      <c r="W1144" s="1305"/>
      <c r="X1144" s="119"/>
      <c r="Y1144" s="119"/>
      <c r="Z1144" s="119"/>
      <c r="AA1144" s="115"/>
      <c r="AB1144" s="115"/>
      <c r="AC1144" s="1300">
        <f>IF(OR(BX1144="Close to Ear",BX1144="Close to Head"),"Head",IF(BX1144="Extremity","Extremity","Body"))</f>
        <v/>
      </c>
      <c r="AD1144" s="1301">
        <f>CA1144</f>
        <v/>
      </c>
      <c r="AE1144" s="1299">
        <f>CB1144</f>
        <v/>
      </c>
      <c r="AF1144" s="115"/>
      <c r="AG1144" s="1302">
        <f>IF(OR(AZ1144="",BA1144=""),"N/A",IF(DC1144="Pass","P","F"))</f>
        <v/>
      </c>
      <c r="AH1144" s="129"/>
      <c r="AI1144" s="129"/>
      <c r="AJ1144" s="129"/>
      <c r="AK1144" s="119"/>
      <c r="AL1144" s="115"/>
      <c r="AM1144" s="119"/>
      <c r="AN1144" s="119"/>
      <c r="AO1144" s="692"/>
      <c r="AP1144" s="692"/>
      <c r="AQ1144" s="692"/>
      <c r="AR1144" s="692"/>
      <c r="AS1144" s="692"/>
      <c r="AT1144" s="1303">
        <f>IF(AC1144="Extremity",IF(CG1144="","",CG1144),"")</f>
        <v/>
      </c>
      <c r="AU1144" s="1303">
        <f>IF(AC1144="Extremity",IF(CH1144="","",CH1144),"")</f>
        <v/>
      </c>
      <c r="AV1144" s="1304">
        <f>IF(AC1144="Extremity","",IF(CE1144="","",CE1144))</f>
        <v/>
      </c>
      <c r="AW1144" s="1304">
        <f>IF(AD1144="Extremity","",IF(CF1144="","",CF1144))</f>
        <v/>
      </c>
      <c r="AX1144" s="1305">
        <f>DL1144</f>
        <v/>
      </c>
      <c r="AY1144" s="1305">
        <f>DQ1144</f>
        <v/>
      </c>
      <c r="AZ1144" s="3377">
        <f>IF(AC1144="Extremity",IF(DA1144="","",DA1144),"")</f>
        <v/>
      </c>
      <c r="BA1144" s="3378">
        <f>IF(AC1144="Extremity","",IF(CT1144="","",CT1144))</f>
        <v/>
      </c>
      <c r="BB1144" s="1305">
        <f>IF(AC1144="Extremity",IF(DB1144="","",DB1144),"")</f>
        <v/>
      </c>
      <c r="BC1144" s="1304">
        <f>IF(AC1144="Extremity","",IF(CZ1144="","",CZ1144))</f>
        <v/>
      </c>
      <c r="BD1144" s="1305">
        <f>DD1144</f>
        <v/>
      </c>
      <c r="BE1144" s="132">
        <f>DE1144</f>
        <v/>
      </c>
      <c r="BF1144" s="133">
        <f>DF1144*60</f>
        <v/>
      </c>
      <c r="BG1144" s="121">
        <f>BE1144</f>
        <v/>
      </c>
      <c r="BH1144" s="133">
        <f>DG1144*60</f>
        <v/>
      </c>
      <c r="BI1144" s="133">
        <f>DH1144</f>
        <v/>
      </c>
      <c r="BJ1144" s="117"/>
      <c r="BK1144" s="812">
        <f>Overview!$E$7</f>
        <v/>
      </c>
      <c r="BL1144" s="117"/>
      <c r="BM1144" s="834">
        <f>DI1144</f>
        <v/>
      </c>
      <c r="BN1144" s="812">
        <f>Overview!$P$153</f>
        <v/>
      </c>
      <c r="BO1144" s="117" t="inlineStr">
        <is>
          <t>Modo: BR/EDR</t>
        </is>
      </c>
      <c r="BP1144" s="117"/>
      <c r="BQ1144" s="115"/>
      <c r="BR1144" s="1478"/>
      <c r="BS1144" s="1541"/>
      <c r="BT1144" s="1978" t="inlineStr">
        <is>
          <t>BT</t>
        </is>
      </c>
      <c r="BU1144" s="1979" t="inlineStr">
        <is>
          <t>2.4 GHz</t>
        </is>
      </c>
      <c r="BV1144" s="632">
        <f>Overview!$H$29</f>
        <v/>
      </c>
      <c r="BW1144" s="2010"/>
      <c r="BX1144" s="1978" t="inlineStr">
        <is>
          <t>Body</t>
        </is>
      </c>
      <c r="BY1144" s="959"/>
      <c r="BZ1144" s="2011"/>
      <c r="CA1144" s="1997" t="inlineStr">
        <is>
          <t>Back Face</t>
        </is>
      </c>
      <c r="CB1144" s="200">
        <v>5</v>
      </c>
      <c r="CC1144" s="1258">
        <f>IF(COUNT('Conducted BT-Custom'!$AH$3:$AH$7)=0,39,INDEX('Conducted BT-Custom'!$T$3:$T$7,MATCH(MAX('Conducted BT-Custom'!$AH$3:$AH$7),'Conducted BT-Custom'!$AH$3:$AH$7,0)))</f>
        <v>39</v>
      </c>
      <c r="CD1144" s="1258">
        <f>IF(COUNT('Conducted BT-Custom'!$AH$3:$AH$7)=0,2440,INDEX('Conducted BT-Custom'!$U$3:$U$7,MATCH(MAX('Conducted BT-Custom'!$AH$3:$AH$7),'Conducted BT-Custom'!$AH$3:$AH$7,0)))</f>
        <v>2440</v>
      </c>
      <c r="CE1144" s="7254"/>
      <c r="CF1144" s="7237"/>
      <c r="CG1144" s="6911"/>
      <c r="CH1144" s="7255"/>
      <c r="CI1144" s="225">
        <f>BY1144</f>
        <v/>
      </c>
      <c r="CJ1144" s="237">
        <f>BZ1144</f>
        <v/>
      </c>
      <c r="CK1144" s="223">
        <f>CA1144</f>
        <v/>
      </c>
      <c r="CL1144" s="237">
        <f>CC1144</f>
        <v/>
      </c>
      <c r="CM1144" s="394">
        <f>CD1144</f>
        <v/>
      </c>
      <c r="CN1144" s="1966"/>
      <c r="CO1144" s="1967"/>
      <c r="CP1144" s="7214">
        <f>IF(CF1144=""," ",IF(ABS(CE1144-CF1144)&lt;=0.1,"Valid","Not valid"))</f>
        <v/>
      </c>
      <c r="CQ1144" s="1674">
        <f> IF(CE1144="","",IF(AND(CE1144&lt;&gt;"",CF1144=""),IF(CE1144&gt;=0.8,"Medir+Sig Max","No"),IF(CF1144&lt;&gt;"",IF(CF1144&gt;=0.8,"Medir+Sig Max","No"),"")))</f>
        <v/>
      </c>
      <c r="CR1144" s="6927"/>
      <c r="CS1144" s="1674"/>
      <c r="CT1144" s="220">
        <f>IF(CO1144="",IF(AND(CE1144="",CF1144=""),"",IF(CF1144="",IF(DQ1144&gt;1,ROUND(DQ1144*CE1144,3),CE1144),IF(DQ1144&gt;1,ROUND(DQ1144*CF1144,3),CF1144))),IF(AND(CE1144="",CF1144=""),"",IF(CF1144="",IF(DQ1144&gt;1,ROUND(DQ1144*CE1144*(1/(CO1144)),3),CE1144*(1/(CO1144))),IF(DQ1144&gt;1,ROUND(DQ1144*CF1144*(1/(CO1144)),3),CF1144*(1/(CO1144))))))</f>
        <v/>
      </c>
      <c r="CU1144" s="224">
        <f>BY1144</f>
        <v/>
      </c>
      <c r="CV1144" s="237">
        <f>BZ1144</f>
        <v/>
      </c>
      <c r="CW1144" s="237">
        <f>CA1144</f>
        <v/>
      </c>
      <c r="CX1144" s="224">
        <f>CC1144</f>
        <v/>
      </c>
      <c r="CY1144" s="237">
        <f>CD1144</f>
        <v/>
      </c>
      <c r="CZ1144" s="7474">
        <f>IF(COUNTIF(Overview!K12:K14,TRUE)&gt;0,1.6,IF(COUNTIF(Overview!L12:L14,TRUE)&gt;0,8,0))</f>
        <v/>
      </c>
      <c r="DA1144" s="1666"/>
      <c r="DB1144" s="7483"/>
      <c r="DC1144" s="844">
        <f>IF(CT1144="","",IF(CT1144&gt;CZ1144,"Fail","Pass"))</f>
        <v/>
      </c>
      <c r="DD1144" s="402"/>
      <c r="DE1144" s="1565">
        <f>MyTimestamp(DC1144)</f>
        <v/>
      </c>
      <c r="DF1144" s="1531">
        <f>IF(COUNT(CE1144:CH1144)=1,15,IF(COUNT(CE1144:CH1144)=0,0,30))</f>
        <v/>
      </c>
      <c r="DG1144" s="1532">
        <f>IF(DF1144=0,0,2)</f>
        <v/>
      </c>
      <c r="DH1144" s="1866"/>
      <c r="DI1144" s="1866"/>
      <c r="DJ1144" s="1863"/>
      <c r="DK1144" s="1789"/>
      <c r="DL1144" s="1574">
        <f>10^(CN1144/20)*100-100</f>
        <v/>
      </c>
      <c r="DM1144" s="634"/>
      <c r="DN1144" s="1290"/>
      <c r="DO1144" s="1290">
        <f>IF(DM1144="","",10^(DM1144/10))</f>
        <v/>
      </c>
      <c r="DP1144" s="1290">
        <f>IF(ISNUMBER(DN1144)=FALSE,"",10^(DN1144/10))</f>
        <v/>
      </c>
      <c r="DQ1144" s="1574">
        <f>IF(AND(ISNUMBER(DO1144),ISNUMBER(DP1144)),IF(DO1144/DP1144&gt;1,ROUND((DO1144)/DP1144,3),1),1)</f>
        <v/>
      </c>
      <c r="DR1144" s="1541"/>
      <c r="DS1144" s="1541"/>
      <c r="DT1144" s="1541"/>
      <c r="DU1144" s="1541"/>
      <c r="DV1144" s="1541"/>
      <c r="DW1144" s="1541"/>
      <c r="DX1144" s="1541"/>
      <c r="DY1144" s="1541"/>
      <c r="DZ1144" s="1541"/>
      <c r="EA1144" s="1541"/>
      <c r="EB1144" s="1541"/>
      <c r="EC1144" s="1541"/>
      <c r="ED1144" s="1541"/>
      <c r="EE1144" s="1541"/>
      <c r="EF1144" s="1541"/>
      <c r="EG1144" s="1541"/>
      <c r="EH1144" s="1541"/>
      <c r="EI1144" s="1541"/>
      <c r="EJ1144" s="1541"/>
      <c r="EK1144" s="1541"/>
      <c r="EL1144" s="1541"/>
      <c r="EM1144" s="1541"/>
      <c r="EN1144" s="1541"/>
      <c r="EO1144" s="1541"/>
      <c r="EP1144" s="1541"/>
      <c r="EQ1144" s="1541"/>
      <c r="ER1144" s="1541"/>
      <c r="ES1144" s="1541"/>
      <c r="ET1144" s="1541"/>
      <c r="EU1144" s="1541"/>
      <c r="EV1144" s="1541"/>
    </row>
    <row r="1145" ht="15" x14ac:dyDescent="0.25">
      <c r="A1145" s="1541"/>
      <c r="B1145" s="1541"/>
      <c r="C1145"/>
      <c r="D1145" s="1486"/>
      <c r="E1145" s="1486"/>
      <c r="F1145" s="672">
        <v>5.6</v>
      </c>
      <c r="G1145" s="1497"/>
      <c r="H1145" s="130">
        <f>BV1145</f>
        <v/>
      </c>
      <c r="I1145" s="130">
        <f>BW1145</f>
        <v/>
      </c>
      <c r="J1145" s="1299" t="inlineStr">
        <is>
          <t>BT</t>
        </is>
      </c>
      <c r="K1145" s="1299" t="inlineStr">
        <is>
          <t>2.4 GHz</t>
        </is>
      </c>
      <c r="L1145" s="115"/>
      <c r="M1145" s="130"/>
      <c r="N1145" s="119"/>
      <c r="O1145" s="131"/>
      <c r="P1145" s="6597"/>
      <c r="Q1145" s="131"/>
      <c r="R1145" s="131"/>
      <c r="S1145" s="6593"/>
      <c r="T1145" s="130">
        <v>39</v>
      </c>
      <c r="U1145" s="6593">
        <v>2440</v>
      </c>
      <c r="V1145" s="119"/>
      <c r="W1145" s="1305"/>
      <c r="X1145" s="119"/>
      <c r="Y1145" s="119"/>
      <c r="Z1145" s="119"/>
      <c r="AA1145" s="115"/>
      <c r="AB1145" s="115"/>
      <c r="AC1145" s="1300">
        <f>IF(OR(BX1145="Close to Ear",BX1145="Close to Head"),"Head",IF(BX1145="Extremity","Extremity","Body"))</f>
        <v/>
      </c>
      <c r="AD1145" s="1301">
        <f>CA1145</f>
        <v/>
      </c>
      <c r="AE1145" s="1299">
        <f>CB1145</f>
        <v/>
      </c>
      <c r="AF1145" s="115"/>
      <c r="AG1145" s="1302">
        <f>IF(OR(AZ1145="",BA1145=""),"N/A",IF(DC1145="Pass","P","F"))</f>
        <v/>
      </c>
      <c r="AH1145" s="129"/>
      <c r="AI1145" s="129"/>
      <c r="AJ1145" s="129"/>
      <c r="AK1145" s="119"/>
      <c r="AL1145" s="115"/>
      <c r="AM1145" s="119"/>
      <c r="AN1145" s="119"/>
      <c r="AO1145" s="692"/>
      <c r="AP1145" s="692"/>
      <c r="AQ1145" s="692"/>
      <c r="AR1145" s="692"/>
      <c r="AS1145" s="692"/>
      <c r="AT1145" s="1303">
        <f>IF(AC1145="Extremity",IF(CG1145="","",CG1145),"")</f>
        <v/>
      </c>
      <c r="AU1145" s="1303">
        <f>IF(AC1145="Extremity",IF(CH1145="","",CH1145),"")</f>
        <v/>
      </c>
      <c r="AV1145" s="1304">
        <f>IF(AC1145="Extremity","",IF(CE1145="","",CE1145))</f>
        <v/>
      </c>
      <c r="AW1145" s="1304">
        <f>IF(AD1145="Extremity","",IF(CF1145="","",CF1145))</f>
        <v/>
      </c>
      <c r="AX1145" s="1305">
        <f>DL1145</f>
        <v/>
      </c>
      <c r="AY1145" s="1305">
        <f>DQ1145</f>
        <v/>
      </c>
      <c r="AZ1145" s="3377">
        <f>IF(AC1145="Extremity",IF(DA1145="","",DA1145),"")</f>
        <v/>
      </c>
      <c r="BA1145" s="3378">
        <f>IF(AC1145="Extremity","",IF(CT1145="","",CT1145))</f>
        <v/>
      </c>
      <c r="BB1145" s="1305">
        <f>IF(AC1145="Extremity",IF(DB1145="","",DB1145),"")</f>
        <v/>
      </c>
      <c r="BC1145" s="1304">
        <f>IF(AC1145="Extremity","",IF(CZ1145="","",CZ1145))</f>
        <v/>
      </c>
      <c r="BD1145" s="1305">
        <f>DD1145</f>
        <v/>
      </c>
      <c r="BE1145" s="132">
        <f>DE1145</f>
        <v/>
      </c>
      <c r="BF1145" s="133">
        <f>DF1145*60</f>
        <v/>
      </c>
      <c r="BG1145" s="121">
        <f>BE1145</f>
        <v/>
      </c>
      <c r="BH1145" s="133">
        <f>DG1145*60</f>
        <v/>
      </c>
      <c r="BI1145" s="133">
        <f>DH1145</f>
        <v/>
      </c>
      <c r="BJ1145" s="117"/>
      <c r="BK1145" s="812">
        <f>Overview!$E$7</f>
        <v/>
      </c>
      <c r="BL1145" s="117"/>
      <c r="BM1145" s="834">
        <f>DI1145</f>
        <v/>
      </c>
      <c r="BN1145" s="812">
        <f>Overview!$P$153</f>
        <v/>
      </c>
      <c r="BO1145" s="117" t="inlineStr">
        <is>
          <t>Modo: BR/EDR</t>
        </is>
      </c>
      <c r="BP1145" s="117"/>
      <c r="BQ1145" s="115"/>
      <c r="BR1145" s="1478"/>
      <c r="BS1145" s="1541"/>
      <c r="BT1145" s="1978" t="inlineStr">
        <is>
          <t>BT</t>
        </is>
      </c>
      <c r="BU1145" s="1979" t="inlineStr">
        <is>
          <t>2.4 GHz</t>
        </is>
      </c>
      <c r="BV1145" s="632">
        <f>Overview!$H$29</f>
        <v/>
      </c>
      <c r="BW1145" s="2010"/>
      <c r="BX1145" s="1978" t="inlineStr">
        <is>
          <t>Body</t>
        </is>
      </c>
      <c r="BY1145" s="632"/>
      <c r="BZ1145" s="2011"/>
      <c r="CA1145" s="1997" t="inlineStr">
        <is>
          <t>Left Edge</t>
        </is>
      </c>
      <c r="CB1145" s="200">
        <v>5</v>
      </c>
      <c r="CC1145" s="1258">
        <f>IF(COUNT('Conducted BT-Custom'!$AH$3:$AH$7)=0,39,INDEX('Conducted BT-Custom'!$T$3:$T$7,MATCH(MAX('Conducted BT-Custom'!$AH$3:$AH$7),'Conducted BT-Custom'!$AH$3:$AH$7,0)))</f>
        <v>39</v>
      </c>
      <c r="CD1145" s="1258">
        <f>IF(COUNT('Conducted BT-Custom'!$AH$3:$AH$7)=0,2440,INDEX('Conducted BT-Custom'!$U$3:$U$7,MATCH(MAX('Conducted BT-Custom'!$AH$3:$AH$7),'Conducted BT-Custom'!$AH$3:$AH$7,0)))</f>
        <v>2440</v>
      </c>
      <c r="CE1145" s="7254"/>
      <c r="CF1145" s="7237"/>
      <c r="CG1145" s="6911"/>
      <c r="CH1145" s="7255"/>
      <c r="CI1145" s="225">
        <f>BY1145</f>
        <v/>
      </c>
      <c r="CJ1145" s="237">
        <f>BZ1145</f>
        <v/>
      </c>
      <c r="CK1145" s="223">
        <f>CA1145</f>
        <v/>
      </c>
      <c r="CL1145" s="237">
        <f>CC1145</f>
        <v/>
      </c>
      <c r="CM1145" s="394">
        <f>CD1145</f>
        <v/>
      </c>
      <c r="CN1145" s="1966"/>
      <c r="CO1145" s="1967"/>
      <c r="CP1145" s="7214">
        <f>IF(CF1145=""," ",IF(ABS(CE1145-CF1145)&lt;=0.1,"Valid","Not valid"))</f>
        <v/>
      </c>
      <c r="CQ1145" s="1674">
        <f> IF(CE1145="","",IF(AND(CE1145&lt;&gt;"",CF1145=""),IF(CE1145&gt;=0.8,"Medir+Sig Max","No"),IF(CF1145&lt;&gt;"",IF(CF1145&gt;=0.8,"Medir+Sig Max","No"),"")))</f>
        <v/>
      </c>
      <c r="CR1145" s="6927"/>
      <c r="CS1145" s="1674"/>
      <c r="CT1145" s="220">
        <f>IF(CO1145="",IF(AND(CE1145="",CF1145=""),"",IF(CF1145="",IF(DQ1145&gt;1,ROUND(DQ1145*CE1145,3),CE1145),IF(DQ1145&gt;1,ROUND(DQ1145*CF1145,3),CF1145))),IF(AND(CE1145="",CF1145=""),"",IF(CF1145="",IF(DQ1145&gt;1,ROUND(DQ1145*CE1145*(1/(CO1145)),3),CE1145*(1/(CO1145))),IF(DQ1145&gt;1,ROUND(DQ1145*CF1145*(1/(CO1145)),3),CF1145*(1/(CO1145))))))</f>
        <v/>
      </c>
      <c r="CU1145" s="224">
        <f>BY1145</f>
        <v/>
      </c>
      <c r="CV1145" s="237">
        <f>BZ1145</f>
        <v/>
      </c>
      <c r="CW1145" s="237">
        <f>CA1145</f>
        <v/>
      </c>
      <c r="CX1145" s="224">
        <f>CC1145</f>
        <v/>
      </c>
      <c r="CY1145" s="237">
        <f>CD1145</f>
        <v/>
      </c>
      <c r="CZ1145" s="7474">
        <f>IF(COUNTIF(Overview!K12:K14,TRUE)&gt;0,1.6,IF(COUNTIF(Overview!L12:L14,TRUE)&gt;0,8,0))</f>
        <v/>
      </c>
      <c r="DA1145" s="1666">
        <f>IF(AND(CG1145="",CH1145=""),"",IF(CH1145="",IF(DQ1145&gt;'SAR FCC-ISED'!DR1143,ROUND((DQ1145*CG1145)/'SAR FCC-ISED'!DR1143,3),CG1145),IF(DQ1145&gt;'SAR FCC-ISED'!DR1143,ROUND((DQ1145*CH1145)/'SAR FCC-ISED'!DR1143,3),CH1145)))</f>
        <v/>
      </c>
      <c r="DB1145" s="7483"/>
      <c r="DC1145" s="844">
        <f>IF(CT1145="","",IF(CT1145&gt;CZ1145,"Fail","Pass"))</f>
        <v/>
      </c>
      <c r="DD1145" s="402"/>
      <c r="DE1145" s="1565">
        <f>MyTimestamp(DC1145)</f>
        <v/>
      </c>
      <c r="DF1145" s="1531">
        <f>IF(COUNT(CE1145:CH1145)=1,15,IF(COUNT(CE1145:CH1145)=0,0,30))</f>
        <v/>
      </c>
      <c r="DG1145" s="1532">
        <f>IF(DF1145=0,0,2)</f>
        <v/>
      </c>
      <c r="DH1145" s="1866"/>
      <c r="DI1145" s="1866"/>
      <c r="DJ1145" s="1863"/>
      <c r="DK1145" s="1789"/>
      <c r="DL1145" s="1574">
        <f>10^(CN1145/20)*100-100</f>
        <v/>
      </c>
      <c r="DM1145" s="634"/>
      <c r="DN1145" s="1290"/>
      <c r="DO1145" s="1290">
        <f>IF(DM1145="","",10^(DM1145/10))</f>
        <v/>
      </c>
      <c r="DP1145" s="1290">
        <f>IF(ISNUMBER(DN1145)=FALSE,"",10^(DN1145/10))</f>
        <v/>
      </c>
      <c r="DQ1145" s="1574">
        <f>IF(AND(ISNUMBER(DO1145),ISNUMBER(DP1145)),IF(DO1145/DP1145&gt;1,ROUND((DO1145)/DP1145,3),1),1)</f>
        <v/>
      </c>
      <c r="DR1145" s="1541"/>
      <c r="DS1145" s="1541"/>
      <c r="DT1145" s="1541"/>
      <c r="DU1145" s="1541"/>
      <c r="DV1145" s="1541"/>
      <c r="DW1145" s="1541"/>
      <c r="DX1145" s="1541"/>
      <c r="DY1145" s="1541"/>
      <c r="DZ1145" s="1541"/>
      <c r="EA1145" s="1541"/>
      <c r="EB1145" s="1541"/>
      <c r="EC1145" s="1541"/>
      <c r="ED1145" s="1541"/>
      <c r="EE1145" s="1541"/>
      <c r="EF1145" s="1541"/>
      <c r="EG1145" s="1541"/>
      <c r="EH1145" s="1541"/>
      <c r="EI1145" s="1541"/>
      <c r="EJ1145" s="1541"/>
      <c r="EK1145" s="1541"/>
      <c r="EL1145" s="1541"/>
      <c r="EM1145" s="1541"/>
      <c r="EN1145" s="1541"/>
      <c r="EO1145" s="1541"/>
      <c r="EP1145" s="1541"/>
      <c r="EQ1145" s="1541"/>
      <c r="ER1145" s="1541"/>
      <c r="ES1145" s="1541"/>
      <c r="ET1145" s="1541"/>
      <c r="EU1145" s="1541"/>
      <c r="EV1145" s="1541"/>
    </row>
    <row r="1146" ht="15" x14ac:dyDescent="0.25">
      <c r="A1146" s="1541"/>
      <c r="B1146" s="1541"/>
      <c r="C1146"/>
      <c r="D1146" s="1486"/>
      <c r="E1146" s="1486"/>
      <c r="F1146" s="672">
        <v>5.6</v>
      </c>
      <c r="G1146" s="1497"/>
      <c r="H1146" s="130">
        <f>BV1146</f>
        <v/>
      </c>
      <c r="I1146" s="130">
        <f>BW1146</f>
        <v/>
      </c>
      <c r="J1146" s="1299" t="inlineStr">
        <is>
          <t>BT</t>
        </is>
      </c>
      <c r="K1146" s="1299" t="inlineStr">
        <is>
          <t>2.4 GHz</t>
        </is>
      </c>
      <c r="L1146" s="115"/>
      <c r="M1146" s="130"/>
      <c r="N1146" s="119"/>
      <c r="O1146" s="131"/>
      <c r="P1146" s="6597"/>
      <c r="Q1146" s="131"/>
      <c r="R1146" s="131"/>
      <c r="S1146" s="6593"/>
      <c r="T1146" s="130">
        <v>39</v>
      </c>
      <c r="U1146" s="6593">
        <v>2440</v>
      </c>
      <c r="V1146" s="119"/>
      <c r="W1146" s="1305"/>
      <c r="X1146" s="119"/>
      <c r="Y1146" s="119"/>
      <c r="Z1146" s="119"/>
      <c r="AA1146" s="115"/>
      <c r="AB1146" s="115"/>
      <c r="AC1146" s="1300">
        <f>IF(OR(BX1146="Close to Ear",BX1146="Close to Head"),"Head",IF(BX1146="Extremity","Extremity","Body"))</f>
        <v/>
      </c>
      <c r="AD1146" s="1301">
        <f>CA1146</f>
        <v/>
      </c>
      <c r="AE1146" s="1299">
        <f>CB1146</f>
        <v/>
      </c>
      <c r="AF1146" s="115"/>
      <c r="AG1146" s="1302">
        <f>IF(OR(AZ1146="",BA1146=""),"N/A",IF(DC1146="Pass","P","F"))</f>
        <v/>
      </c>
      <c r="AH1146" s="129"/>
      <c r="AI1146" s="129"/>
      <c r="AJ1146" s="129"/>
      <c r="AK1146" s="119"/>
      <c r="AL1146" s="115"/>
      <c r="AM1146" s="119"/>
      <c r="AN1146" s="119"/>
      <c r="AO1146" s="692"/>
      <c r="AP1146" s="692"/>
      <c r="AQ1146" s="692"/>
      <c r="AR1146" s="692"/>
      <c r="AS1146" s="692"/>
      <c r="AT1146" s="1303">
        <f>IF(AC1146="Extremity",IF(CG1146="","",CG1146),"")</f>
        <v/>
      </c>
      <c r="AU1146" s="1303">
        <f>IF(AC1146="Extremity",IF(CH1146="","",CH1146),"")</f>
        <v/>
      </c>
      <c r="AV1146" s="1304">
        <f>IF(AC1146="Extremity","",IF(CE1146="","",CE1146))</f>
        <v/>
      </c>
      <c r="AW1146" s="1304">
        <f>IF(AD1146="Extremity","",IF(CF1146="","",CF1146))</f>
        <v/>
      </c>
      <c r="AX1146" s="1305">
        <f>DL1146</f>
        <v/>
      </c>
      <c r="AY1146" s="1305">
        <f>DQ1146</f>
        <v/>
      </c>
      <c r="AZ1146" s="3377">
        <f>IF(AC1146="Extremity",IF(DA1146="","",DA1146),"")</f>
        <v/>
      </c>
      <c r="BA1146" s="3378">
        <f>IF(AC1146="Extremity","",IF(CT1146="","",CT1146))</f>
        <v/>
      </c>
      <c r="BB1146" s="1305">
        <f>IF(AC1146="Extremity",IF(DB1146="","",DB1146),"")</f>
        <v/>
      </c>
      <c r="BC1146" s="1304">
        <f>IF(AC1146="Extremity","",IF(CZ1146="","",CZ1146))</f>
        <v/>
      </c>
      <c r="BD1146" s="1305">
        <f>DD1146</f>
        <v/>
      </c>
      <c r="BE1146" s="132">
        <f>DE1146</f>
        <v/>
      </c>
      <c r="BF1146" s="133">
        <f>DF1146*60</f>
        <v/>
      </c>
      <c r="BG1146" s="121">
        <f>BE1146</f>
        <v/>
      </c>
      <c r="BH1146" s="133">
        <f>DG1146*60</f>
        <v/>
      </c>
      <c r="BI1146" s="133">
        <f>DH1146</f>
        <v/>
      </c>
      <c r="BJ1146" s="117"/>
      <c r="BK1146" s="812">
        <f>Overview!$E$7</f>
        <v/>
      </c>
      <c r="BL1146" s="117"/>
      <c r="BM1146" s="834">
        <f>DI1146</f>
        <v/>
      </c>
      <c r="BN1146" s="812">
        <f>Overview!$P$153</f>
        <v/>
      </c>
      <c r="BO1146" s="117" t="inlineStr">
        <is>
          <t>Modo: BR/EDR</t>
        </is>
      </c>
      <c r="BP1146" s="117"/>
      <c r="BQ1146" s="115"/>
      <c r="BR1146" s="1478"/>
      <c r="BS1146" s="1541"/>
      <c r="BT1146" s="1978" t="inlineStr">
        <is>
          <t>BT</t>
        </is>
      </c>
      <c r="BU1146" s="1979" t="inlineStr">
        <is>
          <t>2.4 GHz</t>
        </is>
      </c>
      <c r="BV1146" s="632">
        <f>Overview!$H$29</f>
        <v/>
      </c>
      <c r="BW1146" s="2010"/>
      <c r="BX1146" s="1984" t="inlineStr">
        <is>
          <t>Body</t>
        </is>
      </c>
      <c r="BY1146" s="632"/>
      <c r="BZ1146" s="2011"/>
      <c r="CA1146" s="1997" t="inlineStr">
        <is>
          <t>Right Edge</t>
        </is>
      </c>
      <c r="CB1146" s="200">
        <v>5</v>
      </c>
      <c r="CC1146" s="1258">
        <f>IF(COUNT('Conducted BT-Custom'!$AH$3:$AH$7)=0,39,INDEX('Conducted BT-Custom'!$T$3:$T$7,MATCH(MAX('Conducted BT-Custom'!$AH$3:$AH$7),'Conducted BT-Custom'!$AH$3:$AH$7,0)))</f>
        <v>39</v>
      </c>
      <c r="CD1146" s="1258">
        <f>IF(COUNT('Conducted BT-Custom'!$AH$3:$AH$7)=0,2440,INDEX('Conducted BT-Custom'!$U$3:$U$7,MATCH(MAX('Conducted BT-Custom'!$AH$3:$AH$7),'Conducted BT-Custom'!$AH$3:$AH$7,0)))</f>
        <v>2440</v>
      </c>
      <c r="CE1146" s="7254"/>
      <c r="CF1146" s="7237"/>
      <c r="CG1146" s="6911"/>
      <c r="CH1146" s="7255"/>
      <c r="CI1146" s="225">
        <f>BY1146</f>
        <v/>
      </c>
      <c r="CJ1146" s="237">
        <f>BZ1146</f>
        <v/>
      </c>
      <c r="CK1146" s="223">
        <f>CA1146</f>
        <v/>
      </c>
      <c r="CL1146" s="237">
        <f>CC1146</f>
        <v/>
      </c>
      <c r="CM1146" s="394">
        <f>CD1146</f>
        <v/>
      </c>
      <c r="CN1146" s="1966"/>
      <c r="CO1146" s="1967"/>
      <c r="CP1146" s="7214">
        <f>IF(CF1146=""," ",IF(ABS(CE1146-CF1146)&lt;=0.1,"Valid","Not valid"))</f>
        <v/>
      </c>
      <c r="CQ1146" s="1674">
        <f> IF(CE1146="","",IF(AND(CE1146&lt;&gt;"",CF1146=""),IF(CE1146&gt;=0.8,"Medir+Sig Max","No"),IF(CF1146&lt;&gt;"",IF(CF1146&gt;=0.8,"Medir+Sig Max","No"),"")))</f>
        <v/>
      </c>
      <c r="CR1146" s="6927"/>
      <c r="CS1146" s="1674"/>
      <c r="CT1146" s="220">
        <f>IF(CO1146="",IF(AND(CE1146="",CF1146=""),"",IF(CF1146="",IF(DQ1146&gt;1,ROUND(DQ1146*CE1146,3),CE1146),IF(DQ1146&gt;1,ROUND(DQ1146*CF1146,3),CF1146))),IF(AND(CE1146="",CF1146=""),"",IF(CF1146="",IF(DQ1146&gt;1,ROUND(DQ1146*CE1146*(1/(CO1146)),3),CE1146*(1/(CO1146))),IF(DQ1146&gt;1,ROUND(DQ1146*CF1146*(1/(CO1146)),3),CF1146*(1/(CO1146))))))</f>
        <v/>
      </c>
      <c r="CU1146" s="224">
        <f>BY1146</f>
        <v/>
      </c>
      <c r="CV1146" s="237">
        <f>BZ1146</f>
        <v/>
      </c>
      <c r="CW1146" s="237">
        <f>CA1146</f>
        <v/>
      </c>
      <c r="CX1146" s="224">
        <f>CC1146</f>
        <v/>
      </c>
      <c r="CY1146" s="237">
        <f>CD1146</f>
        <v/>
      </c>
      <c r="CZ1146" s="7474">
        <f>IF(COUNTIF(Overview!K12:K14,TRUE)&gt;0,1.6,IF(COUNTIF(Overview!L12:L14,TRUE)&gt;0,8,0))</f>
        <v/>
      </c>
      <c r="DA1146" s="1666">
        <f>IF(AND(CG1146="",CH1146=""),"",IF(CH1146="",IF(DQ1146&gt;'SAR FCC-ISED'!DR1144,ROUND((DQ1146*CG1146)/'SAR FCC-ISED'!DR1144,3),CG1146),IF(DQ1146&gt;'SAR FCC-ISED'!DR1144,ROUND((DQ1146*CH1146)/'SAR FCC-ISED'!DR1144,3),CH1146)))</f>
        <v/>
      </c>
      <c r="DB1146" s="7483"/>
      <c r="DC1146" s="844">
        <f>IF(CT1146="","",IF(CT1146&gt;CZ1146,"Fail","Pass"))</f>
        <v/>
      </c>
      <c r="DD1146" s="402"/>
      <c r="DE1146" s="1565">
        <f>MyTimestamp(DC1146)</f>
        <v/>
      </c>
      <c r="DF1146" s="1531">
        <f>IF(COUNT(CE1146:CH1146)=1,15,IF(COUNT(CE1146:CH1146)=0,0,30))</f>
        <v/>
      </c>
      <c r="DG1146" s="1532">
        <f>IF(DF1146=0,0,2)</f>
        <v/>
      </c>
      <c r="DH1146" s="1866"/>
      <c r="DI1146" s="1866"/>
      <c r="DJ1146" s="1863"/>
      <c r="DK1146" s="1789"/>
      <c r="DL1146" s="1574">
        <f>10^(CN1146/20)*100-100</f>
        <v/>
      </c>
      <c r="DM1146" s="634"/>
      <c r="DN1146" s="1290"/>
      <c r="DO1146" s="1290">
        <f>IF(DM1146="","",10^(DM1146/10))</f>
        <v/>
      </c>
      <c r="DP1146" s="1290">
        <f>IF(ISNUMBER(DN1146)=FALSE,"",10^(DN1146/10))</f>
        <v/>
      </c>
      <c r="DQ1146" s="1574">
        <f>IF(AND(ISNUMBER(DO1146),ISNUMBER(DP1146)),IF(DO1146/DP1146&gt;1,ROUND((DO1146)/DP1146,3),1),1)</f>
        <v/>
      </c>
      <c r="DR1146" s="1541"/>
      <c r="DS1146" s="1541"/>
      <c r="DT1146" s="1541"/>
      <c r="DU1146" s="1541"/>
      <c r="DV1146" s="1541"/>
      <c r="DW1146" s="1541"/>
      <c r="DX1146" s="1541"/>
      <c r="DY1146" s="1541"/>
      <c r="DZ1146" s="1541"/>
      <c r="EA1146" s="1541"/>
      <c r="EB1146" s="1541"/>
      <c r="EC1146" s="1541"/>
      <c r="ED1146" s="1541"/>
      <c r="EE1146" s="1541"/>
      <c r="EF1146" s="1541"/>
      <c r="EG1146" s="1541"/>
      <c r="EH1146" s="1541"/>
      <c r="EI1146" s="1541"/>
      <c r="EJ1146" s="1541"/>
      <c r="EK1146" s="1541"/>
      <c r="EL1146" s="1541"/>
      <c r="EM1146" s="1541"/>
      <c r="EN1146" s="1541"/>
      <c r="EO1146" s="1541"/>
      <c r="EP1146" s="1541"/>
      <c r="EQ1146" s="1541"/>
      <c r="ER1146" s="1541"/>
      <c r="ES1146" s="1541"/>
      <c r="ET1146" s="1541"/>
      <c r="EU1146" s="1541"/>
      <c r="EV1146" s="1541"/>
    </row>
    <row r="1147" ht="15" x14ac:dyDescent="0.25">
      <c r="A1147" s="1541"/>
      <c r="B1147" s="1541"/>
      <c r="C1147"/>
      <c r="D1147" s="1486"/>
      <c r="E1147" s="1486"/>
      <c r="F1147" s="672">
        <v>5.6</v>
      </c>
      <c r="G1147" s="1497"/>
      <c r="H1147" s="130">
        <f>BV1147</f>
        <v/>
      </c>
      <c r="I1147" s="130">
        <f>BW1147</f>
        <v/>
      </c>
      <c r="J1147" s="1299" t="inlineStr">
        <is>
          <t>BT</t>
        </is>
      </c>
      <c r="K1147" s="1299" t="inlineStr">
        <is>
          <t>2.4 GHz</t>
        </is>
      </c>
      <c r="L1147" s="115"/>
      <c r="M1147" s="130"/>
      <c r="N1147" s="119"/>
      <c r="O1147" s="131"/>
      <c r="P1147" s="6597"/>
      <c r="Q1147" s="131"/>
      <c r="R1147" s="131"/>
      <c r="S1147" s="6593"/>
      <c r="T1147" s="130">
        <v>39</v>
      </c>
      <c r="U1147" s="6593">
        <v>2440</v>
      </c>
      <c r="V1147" s="119"/>
      <c r="W1147" s="1305"/>
      <c r="X1147" s="119"/>
      <c r="Y1147" s="119"/>
      <c r="Z1147" s="119"/>
      <c r="AA1147" s="115"/>
      <c r="AB1147" s="115"/>
      <c r="AC1147" s="1300">
        <f>IF(OR(BX1147="Close to Ear",BX1147="Close to Head"),"Head",IF(BX1147="Extremity","Extremity","Body"))</f>
        <v/>
      </c>
      <c r="AD1147" s="1301">
        <f>CA1147</f>
        <v/>
      </c>
      <c r="AE1147" s="1299">
        <f>CB1147</f>
        <v/>
      </c>
      <c r="AF1147" s="115"/>
      <c r="AG1147" s="1302">
        <f>IF(OR(AZ1147="",BA1147=""),"N/A",IF(DC1147="Pass","P","F"))</f>
        <v/>
      </c>
      <c r="AH1147" s="129"/>
      <c r="AI1147" s="129"/>
      <c r="AJ1147" s="129"/>
      <c r="AK1147" s="119"/>
      <c r="AL1147" s="115"/>
      <c r="AM1147" s="119"/>
      <c r="AN1147" s="119"/>
      <c r="AO1147" s="692"/>
      <c r="AP1147" s="692"/>
      <c r="AQ1147" s="692"/>
      <c r="AR1147" s="692"/>
      <c r="AS1147" s="692"/>
      <c r="AT1147" s="1303">
        <f>IF(AC1147="Extremity",IF(CG1147="","",CG1147),"")</f>
        <v/>
      </c>
      <c r="AU1147" s="1303">
        <f>IF(AC1147="Extremity",IF(CH1147="","",CH1147),"")</f>
        <v/>
      </c>
      <c r="AV1147" s="1304">
        <f>IF(AC1147="Extremity","",IF(CE1147="","",CE1147))</f>
        <v/>
      </c>
      <c r="AW1147" s="1304">
        <f>IF(AD1147="Extremity","",IF(CF1147="","",CF1147))</f>
        <v/>
      </c>
      <c r="AX1147" s="1305">
        <f>DL1147</f>
        <v/>
      </c>
      <c r="AY1147" s="1305">
        <f>DQ1147</f>
        <v/>
      </c>
      <c r="AZ1147" s="3377">
        <f>IF(AC1147="Extremity",IF(DA1147="","",DA1147),"")</f>
        <v/>
      </c>
      <c r="BA1147" s="3378">
        <f>IF(AC1147="Extremity","",IF(CT1147="","",CT1147))</f>
        <v/>
      </c>
      <c r="BB1147" s="1305">
        <f>IF(AC1147="Extremity",IF(DB1147="","",DB1147),"")</f>
        <v/>
      </c>
      <c r="BC1147" s="1304">
        <f>IF(AC1147="Extremity","",IF(CZ1147="","",CZ1147))</f>
        <v/>
      </c>
      <c r="BD1147" s="1305">
        <f>DD1147</f>
        <v/>
      </c>
      <c r="BE1147" s="132">
        <f>DE1147</f>
        <v/>
      </c>
      <c r="BF1147" s="133">
        <f>DF1147*60</f>
        <v/>
      </c>
      <c r="BG1147" s="121">
        <f>BE1147</f>
        <v/>
      </c>
      <c r="BH1147" s="133">
        <f>DG1147*60</f>
        <v/>
      </c>
      <c r="BI1147" s="133">
        <f>DH1147</f>
        <v/>
      </c>
      <c r="BJ1147" s="117"/>
      <c r="BK1147" s="812">
        <f>Overview!$E$7</f>
        <v/>
      </c>
      <c r="BL1147" s="117"/>
      <c r="BM1147" s="834">
        <f>DI1147</f>
        <v/>
      </c>
      <c r="BN1147" s="812">
        <f>Overview!$P$153</f>
        <v/>
      </c>
      <c r="BO1147" s="117" t="inlineStr">
        <is>
          <t>Modo: BR/EDR</t>
        </is>
      </c>
      <c r="BP1147" s="117"/>
      <c r="BQ1147" s="115"/>
      <c r="BR1147" s="1478"/>
      <c r="BS1147" s="1541"/>
      <c r="BT1147" s="1978" t="inlineStr">
        <is>
          <t>BT</t>
        </is>
      </c>
      <c r="BU1147" s="1979" t="inlineStr">
        <is>
          <t>2.4 GHz</t>
        </is>
      </c>
      <c r="BV1147" s="632">
        <f>Overview!$H$29</f>
        <v/>
      </c>
      <c r="BW1147" s="2010"/>
      <c r="BX1147" s="1978" t="inlineStr">
        <is>
          <t>Body</t>
        </is>
      </c>
      <c r="BY1147" s="632"/>
      <c r="BZ1147" s="2011"/>
      <c r="CA1147" s="1997" t="inlineStr">
        <is>
          <t>Top Edge</t>
        </is>
      </c>
      <c r="CB1147" s="200">
        <v>5</v>
      </c>
      <c r="CC1147" s="1258">
        <f>IF(COUNT('Conducted BT-Custom'!$AH$3:$AH$7)=0,39,INDEX('Conducted BT-Custom'!$T$3:$T$7,MATCH(MAX('Conducted BT-Custom'!$AH$3:$AH$7),'Conducted BT-Custom'!$AH$3:$AH$7,0)))</f>
        <v>39</v>
      </c>
      <c r="CD1147" s="1258">
        <f>IF(COUNT('Conducted BT-Custom'!$AH$3:$AH$7)=0,2440,INDEX('Conducted BT-Custom'!$U$3:$U$7,MATCH(MAX('Conducted BT-Custom'!$AH$3:$AH$7),'Conducted BT-Custom'!$AH$3:$AH$7,0)))</f>
        <v>2440</v>
      </c>
      <c r="CE1147" s="7254"/>
      <c r="CF1147" s="7237"/>
      <c r="CG1147" s="6911"/>
      <c r="CH1147" s="7255"/>
      <c r="CI1147" s="225">
        <f>BY1147</f>
        <v/>
      </c>
      <c r="CJ1147" s="237">
        <f>BZ1147</f>
        <v/>
      </c>
      <c r="CK1147" s="223">
        <f>CA1147</f>
        <v/>
      </c>
      <c r="CL1147" s="237">
        <f>CC1147</f>
        <v/>
      </c>
      <c r="CM1147" s="394">
        <f>CD1147</f>
        <v/>
      </c>
      <c r="CN1147" s="1966"/>
      <c r="CO1147" s="1967"/>
      <c r="CP1147" s="7214">
        <f>IF(CF1147=""," ",IF(ABS(CE1147-CF1147)&lt;=0.1,"Valid","Not valid"))</f>
        <v/>
      </c>
      <c r="CQ1147" s="1674">
        <f> IF(CE1147="","",IF(AND(CE1147&lt;&gt;"",CF1147=""),IF(CE1147&gt;=0.8,"Medir+Sig Max","No"),IF(CF1147&lt;&gt;"",IF(CF1147&gt;=0.8,"Medir+Sig Max","No"),"")))</f>
        <v/>
      </c>
      <c r="CR1147" s="6927"/>
      <c r="CS1147" s="1674"/>
      <c r="CT1147" s="220">
        <f>IF(CO1147="",IF(AND(CE1147="",CF1147=""),"",IF(CF1147="",IF(DQ1147&gt;1,ROUND(DQ1147*CE1147,3),CE1147),IF(DQ1147&gt;1,ROUND(DQ1147*CF1147,3),CF1147))),IF(AND(CE1147="",CF1147=""),"",IF(CF1147="",IF(DQ1147&gt;1,ROUND(DQ1147*CE1147*(1/(CO1147)),3),CE1147*(1/(CO1147))),IF(DQ1147&gt;1,ROUND(DQ1147*CF1147*(1/(CO1147)),3),CF1147*(1/(CO1147))))))</f>
        <v/>
      </c>
      <c r="CU1147" s="224">
        <f>BY1147</f>
        <v/>
      </c>
      <c r="CV1147" s="237">
        <f>BZ1147</f>
        <v/>
      </c>
      <c r="CW1147" s="237">
        <f>CA1147</f>
        <v/>
      </c>
      <c r="CX1147" s="224">
        <f>CC1147</f>
        <v/>
      </c>
      <c r="CY1147" s="237">
        <f>CD1147</f>
        <v/>
      </c>
      <c r="CZ1147" s="7474">
        <f>IF(COUNTIF(Overview!K12:K14,TRUE)&gt;0,1.6,IF(COUNTIF(Overview!L12:L14,TRUE)&gt;0,8,0))</f>
        <v/>
      </c>
      <c r="DA1147" s="1666">
        <f>IF(AND(CG1147="",CH1147=""),"",IF(CH1147="",IF(DQ1147&gt;'SAR FCC-ISED'!DR1145,ROUND((DQ1147*CG1147)/'SAR FCC-ISED'!DR1145,3),CG1147),IF(DQ1147&gt;'SAR FCC-ISED'!DR1145,ROUND((DQ1147*CH1147)/'SAR FCC-ISED'!DR1145,3),CH1147)))</f>
        <v/>
      </c>
      <c r="DB1147" s="7483"/>
      <c r="DC1147" s="844">
        <f>IF(CT1147="","",IF(CT1147&gt;CZ1147,"Fail","Pass"))</f>
        <v/>
      </c>
      <c r="DD1147" s="402"/>
      <c r="DE1147" s="1565">
        <f>MyTimestamp(DC1147)</f>
        <v/>
      </c>
      <c r="DF1147" s="1531">
        <f>IF(COUNT(CE1147:CH1147)=1,15,IF(COUNT(CE1147:CH1147)=0,0,30))</f>
        <v/>
      </c>
      <c r="DG1147" s="1532">
        <f>IF(DF1147=0,0,2)</f>
        <v/>
      </c>
      <c r="DH1147" s="1866"/>
      <c r="DI1147" s="1866"/>
      <c r="DJ1147" s="1863"/>
      <c r="DK1147" s="1789"/>
      <c r="DL1147" s="1574">
        <f>10^(CN1147/20)*100-100</f>
        <v/>
      </c>
      <c r="DM1147" s="634"/>
      <c r="DN1147" s="1290"/>
      <c r="DO1147" s="1290">
        <f>IF(DM1147="","",10^(DM1147/10))</f>
        <v/>
      </c>
      <c r="DP1147" s="1290">
        <f>IF(ISNUMBER(DN1147)=FALSE,"",10^(DN1147/10))</f>
        <v/>
      </c>
      <c r="DQ1147" s="1574">
        <f>IF(AND(ISNUMBER(DO1147),ISNUMBER(DP1147)),IF(DO1147/DP1147&gt;1,ROUND((DO1147)/DP1147,3),1),1)</f>
        <v/>
      </c>
      <c r="DR1147" s="1541"/>
      <c r="DS1147" s="1541"/>
      <c r="DT1147" s="1541"/>
      <c r="DU1147" s="1541"/>
      <c r="DV1147" s="1541"/>
      <c r="DW1147" s="1541"/>
      <c r="DX1147" s="1541"/>
      <c r="DY1147" s="1541"/>
      <c r="DZ1147" s="1541"/>
      <c r="EA1147" s="1541"/>
      <c r="EB1147" s="1541"/>
      <c r="EC1147" s="1541"/>
      <c r="ED1147" s="1541"/>
      <c r="EE1147" s="1541"/>
      <c r="EF1147" s="1541"/>
      <c r="EG1147" s="1541"/>
      <c r="EH1147" s="1541"/>
      <c r="EI1147" s="1541"/>
      <c r="EJ1147" s="1541"/>
      <c r="EK1147" s="1541"/>
      <c r="EL1147" s="1541"/>
      <c r="EM1147" s="1541"/>
      <c r="EN1147" s="1541"/>
      <c r="EO1147" s="1541"/>
      <c r="EP1147" s="1541"/>
      <c r="EQ1147" s="1541"/>
      <c r="ER1147" s="1541"/>
      <c r="ES1147" s="1541"/>
      <c r="ET1147" s="1541"/>
      <c r="EU1147" s="1541"/>
      <c r="EV1147" s="1541"/>
    </row>
    <row r="1148" ht="15" x14ac:dyDescent="0.25">
      <c r="A1148" s="1541"/>
      <c r="B1148" s="1541"/>
      <c r="C1148"/>
      <c r="D1148" s="1486"/>
      <c r="E1148" s="1486"/>
      <c r="F1148" s="672">
        <v>5.6</v>
      </c>
      <c r="G1148" s="1497"/>
      <c r="H1148" s="130">
        <f>BV1148</f>
        <v/>
      </c>
      <c r="I1148" s="130">
        <f>BW1148</f>
        <v/>
      </c>
      <c r="J1148" s="1299" t="inlineStr">
        <is>
          <t>BT</t>
        </is>
      </c>
      <c r="K1148" s="1299" t="inlineStr">
        <is>
          <t>2.4 GHz</t>
        </is>
      </c>
      <c r="L1148" s="115"/>
      <c r="M1148" s="130"/>
      <c r="N1148" s="119"/>
      <c r="O1148" s="131"/>
      <c r="P1148" s="6597"/>
      <c r="Q1148" s="131"/>
      <c r="R1148" s="131"/>
      <c r="S1148" s="6593"/>
      <c r="T1148" s="130">
        <v>39</v>
      </c>
      <c r="U1148" s="6593">
        <v>2440</v>
      </c>
      <c r="V1148" s="119"/>
      <c r="W1148" s="1305"/>
      <c r="X1148" s="119"/>
      <c r="Y1148" s="119"/>
      <c r="Z1148" s="119"/>
      <c r="AA1148" s="115"/>
      <c r="AB1148" s="115"/>
      <c r="AC1148" s="1300">
        <f>IF(OR(BX1148="Close to Ear",BX1148="Close to Head"),"Head",IF(BX1148="Extremity","Extremity","Body"))</f>
        <v/>
      </c>
      <c r="AD1148" s="1301">
        <f>CA1148</f>
        <v/>
      </c>
      <c r="AE1148" s="1299">
        <f>CB1148</f>
        <v/>
      </c>
      <c r="AF1148" s="115"/>
      <c r="AG1148" s="1302">
        <f>IF(OR(AZ1148="",BA1148=""),"N/A",IF(DC1148="Pass","P","F"))</f>
        <v/>
      </c>
      <c r="AH1148" s="129"/>
      <c r="AI1148" s="129"/>
      <c r="AJ1148" s="129"/>
      <c r="AK1148" s="119"/>
      <c r="AL1148" s="115"/>
      <c r="AM1148" s="119"/>
      <c r="AN1148" s="119"/>
      <c r="AO1148" s="692"/>
      <c r="AP1148" s="692"/>
      <c r="AQ1148" s="692"/>
      <c r="AR1148" s="692"/>
      <c r="AS1148" s="692"/>
      <c r="AT1148" s="1303">
        <f>IF(AC1148="Extremity",IF(CG1148="","",CG1148),"")</f>
        <v/>
      </c>
      <c r="AU1148" s="1303">
        <f>IF(AC1148="Extremity",IF(CH1148="","",CH1148),"")</f>
        <v/>
      </c>
      <c r="AV1148" s="1304">
        <f>IF(AC1148="Extremity","",IF(CE1148="","",CE1148))</f>
        <v/>
      </c>
      <c r="AW1148" s="1304">
        <f>IF(AD1148="Extremity","",IF(CF1148="","",CF1148))</f>
        <v/>
      </c>
      <c r="AX1148" s="1305">
        <f>DL1148</f>
        <v/>
      </c>
      <c r="AY1148" s="1305">
        <f>DQ1148</f>
        <v/>
      </c>
      <c r="AZ1148" s="3377">
        <f>IF(AC1148="Extremity",IF(DA1148="","",DA1148),"")</f>
        <v/>
      </c>
      <c r="BA1148" s="3378">
        <f>IF(AC1148="Extremity","",IF(CT1148="","",CT1148))</f>
        <v/>
      </c>
      <c r="BB1148" s="1305">
        <f>IF(AC1148="Extremity",IF(DB1148="","",DB1148),"")</f>
        <v/>
      </c>
      <c r="BC1148" s="1304">
        <f>IF(AC1148="Extremity","",IF(CZ1148="","",CZ1148))</f>
        <v/>
      </c>
      <c r="BD1148" s="1305">
        <f>DD1148</f>
        <v/>
      </c>
      <c r="BE1148" s="132">
        <f>DE1148</f>
        <v/>
      </c>
      <c r="BF1148" s="133">
        <f>DF1148*60</f>
        <v/>
      </c>
      <c r="BG1148" s="121">
        <f>BE1148</f>
        <v/>
      </c>
      <c r="BH1148" s="133">
        <f>DG1148*60</f>
        <v/>
      </c>
      <c r="BI1148" s="133">
        <f>DH1148</f>
        <v/>
      </c>
      <c r="BJ1148" s="117"/>
      <c r="BK1148" s="812">
        <f>Overview!$E$7</f>
        <v/>
      </c>
      <c r="BL1148" s="117"/>
      <c r="BM1148" s="834">
        <f>DI1148</f>
        <v/>
      </c>
      <c r="BN1148" s="812">
        <f>Overview!$P$153</f>
        <v/>
      </c>
      <c r="BO1148" s="117" t="inlineStr">
        <is>
          <t>Modo: BR/EDR</t>
        </is>
      </c>
      <c r="BP1148" s="117"/>
      <c r="BQ1148" s="115"/>
      <c r="BR1148" s="1478"/>
      <c r="BS1148" s="1541"/>
      <c r="BT1148" s="1978" t="inlineStr">
        <is>
          <t>BT</t>
        </is>
      </c>
      <c r="BU1148" s="1979" t="inlineStr">
        <is>
          <t>2.4 GHz</t>
        </is>
      </c>
      <c r="BV1148" s="632">
        <f>Overview!$H$29</f>
        <v/>
      </c>
      <c r="BW1148" s="2010"/>
      <c r="BX1148" s="1978" t="inlineStr">
        <is>
          <t>Body</t>
        </is>
      </c>
      <c r="BY1148" s="632"/>
      <c r="BZ1148" s="2011"/>
      <c r="CA1148" s="1997" t="inlineStr">
        <is>
          <t>Bottom Edge</t>
        </is>
      </c>
      <c r="CB1148" s="200">
        <v>5</v>
      </c>
      <c r="CC1148" s="1258">
        <f>IF(COUNT('Conducted BT-Custom'!$AH$3:$AH$7)=0,39,INDEX('Conducted BT-Custom'!$T$3:$T$7,MATCH(MAX('Conducted BT-Custom'!$AH$3:$AH$7),'Conducted BT-Custom'!$AH$3:$AH$7,0)))</f>
        <v>39</v>
      </c>
      <c r="CD1148" s="1258">
        <f>IF(COUNT('Conducted BT-Custom'!$AH$3:$AH$7)=0,2440,INDEX('Conducted BT-Custom'!$U$3:$U$7,MATCH(MAX('Conducted BT-Custom'!$AH$3:$AH$7),'Conducted BT-Custom'!$AH$3:$AH$7,0)))</f>
        <v>2440</v>
      </c>
      <c r="CE1148" s="7254"/>
      <c r="CF1148" s="7237"/>
      <c r="CG1148" s="6911"/>
      <c r="CH1148" s="7255"/>
      <c r="CI1148" s="225">
        <f>BY1148</f>
        <v/>
      </c>
      <c r="CJ1148" s="237">
        <f>BZ1148</f>
        <v/>
      </c>
      <c r="CK1148" s="223">
        <f>CA1148</f>
        <v/>
      </c>
      <c r="CL1148" s="237">
        <f>CC1148</f>
        <v/>
      </c>
      <c r="CM1148" s="394">
        <f>CD1148</f>
        <v/>
      </c>
      <c r="CN1148" s="1966"/>
      <c r="CO1148" s="1967"/>
      <c r="CP1148" s="7214">
        <f>IF(CF1148=""," ",IF(ABS(CE1148-CF1148)&lt;=0.1,"Valid","Not valid"))</f>
        <v/>
      </c>
      <c r="CQ1148" s="1674">
        <f> IF(CE1148="","",IF(AND(CE1148&lt;&gt;"",CF1148=""),IF(CE1148&gt;=0.8,"Medir+Sig Max","No"),IF(CF1148&lt;&gt;"",IF(CF1148&gt;=0.8,"Medir+Sig Max","No"),"")))</f>
        <v/>
      </c>
      <c r="CR1148" s="6927"/>
      <c r="CS1148" s="1674"/>
      <c r="CT1148" s="220">
        <f>IF(CO1148="",IF(AND(CE1148="",CF1148=""),"",IF(CF1148="",IF(DQ1148&gt;1,ROUND(DQ1148*CE1148,3),CE1148),IF(DQ1148&gt;1,ROUND(DQ1148*CF1148,3),CF1148))),IF(AND(CE1148="",CF1148=""),"",IF(CF1148="",IF(DQ1148&gt;1,ROUND(DQ1148*CE1148*(1/(CO1148)),3),CE1148*(1/(CO1148))),IF(DQ1148&gt;1,ROUND(DQ1148*CF1148*(1/(CO1148)),3),CF1148*(1/(CO1148))))))</f>
        <v/>
      </c>
      <c r="CU1148" s="224">
        <f>BY1148</f>
        <v/>
      </c>
      <c r="CV1148" s="237">
        <f>BZ1148</f>
        <v/>
      </c>
      <c r="CW1148" s="237">
        <f>CA1148</f>
        <v/>
      </c>
      <c r="CX1148" s="224">
        <f>CC1148</f>
        <v/>
      </c>
      <c r="CY1148" s="237">
        <f>CD1148</f>
        <v/>
      </c>
      <c r="CZ1148" s="7474">
        <f>IF(COUNTIF(Overview!K12:K14,TRUE)&gt;0,1.6,IF(COUNTIF(Overview!L12:L14,TRUE)&gt;0,8,0))</f>
        <v/>
      </c>
      <c r="DA1148" s="1666">
        <f>IF(AND(CG1148="",CH1148=""),"",IF(CH1148="",IF(DQ1148&gt;'SAR FCC-ISED'!DR1146,ROUND((DQ1148*CG1148)/'SAR FCC-ISED'!DR1146,3),CG1148),IF(DQ1148&gt;'SAR FCC-ISED'!DR1146,ROUND((DQ1148*CH1148)/'SAR FCC-ISED'!DR1146,3),CH1148)))</f>
        <v/>
      </c>
      <c r="DB1148" s="7483"/>
      <c r="DC1148" s="844">
        <f>IF(CT1148="","",IF(CT1148&gt;CZ1148,"Fail","Pass"))</f>
        <v/>
      </c>
      <c r="DD1148" s="402"/>
      <c r="DE1148" s="1565">
        <f>MyTimestamp(DC1148)</f>
        <v/>
      </c>
      <c r="DF1148" s="1531">
        <f>IF(COUNT(CE1148:CH1148)=1,15,IF(COUNT(CE1148:CH1148)=0,0,30))</f>
        <v/>
      </c>
      <c r="DG1148" s="1532">
        <f>IF(DF1148=0,0,2)</f>
        <v/>
      </c>
      <c r="DH1148" s="1866"/>
      <c r="DI1148" s="1866"/>
      <c r="DJ1148" s="1863"/>
      <c r="DK1148" s="1789"/>
      <c r="DL1148" s="1574">
        <f>10^(CN1148/20)*100-100</f>
        <v/>
      </c>
      <c r="DM1148" s="634"/>
      <c r="DN1148" s="1290"/>
      <c r="DO1148" s="1290">
        <f>IF(DM1148="","",10^(DM1148/10))</f>
        <v/>
      </c>
      <c r="DP1148" s="1290">
        <f>IF(ISNUMBER(DN1148)=FALSE,"",10^(DN1148/10))</f>
        <v/>
      </c>
      <c r="DQ1148" s="1574">
        <f>IF(AND(ISNUMBER(DO1148),ISNUMBER(DP1148)),IF(DO1148/DP1148&gt;1,ROUND((DO1148)/DP1148,3),1),1)</f>
        <v/>
      </c>
      <c r="DR1148" s="1541"/>
      <c r="DS1148" s="1541"/>
      <c r="DT1148" s="1541"/>
      <c r="DU1148" s="1541"/>
      <c r="DV1148" s="1541"/>
      <c r="DW1148" s="1541"/>
      <c r="DX1148" s="1541"/>
      <c r="DY1148" s="1541"/>
      <c r="DZ1148" s="1541"/>
      <c r="EA1148" s="1541"/>
      <c r="EB1148" s="1541"/>
      <c r="EC1148" s="1541"/>
      <c r="ED1148" s="1541"/>
      <c r="EE1148" s="1541"/>
      <c r="EF1148" s="1541"/>
      <c r="EG1148" s="1541"/>
      <c r="EH1148" s="1541"/>
      <c r="EI1148" s="1541"/>
      <c r="EJ1148" s="1541"/>
      <c r="EK1148" s="1541"/>
      <c r="EL1148" s="1541"/>
      <c r="EM1148" s="1541"/>
      <c r="EN1148" s="1541"/>
      <c r="EO1148" s="1541"/>
      <c r="EP1148" s="1541"/>
      <c r="EQ1148" s="1541"/>
      <c r="ER1148" s="1541"/>
      <c r="ES1148" s="1541"/>
      <c r="ET1148" s="1541"/>
      <c r="EU1148" s="1541"/>
      <c r="EV1148" s="1541"/>
    </row>
    <row r="1149" ht="15" x14ac:dyDescent="0.25">
      <c r="A1149" s="1541"/>
      <c r="B1149" s="1541"/>
      <c r="C1149"/>
      <c r="D1149" s="1486"/>
      <c r="E1149" s="1486"/>
      <c r="F1149" s="672">
        <v>5.6</v>
      </c>
      <c r="G1149" s="1497"/>
      <c r="H1149" s="130">
        <f>BV1149</f>
        <v/>
      </c>
      <c r="I1149" s="130">
        <f>BW1149</f>
        <v/>
      </c>
      <c r="J1149" s="1299" t="inlineStr">
        <is>
          <t>BT</t>
        </is>
      </c>
      <c r="K1149" s="1299" t="inlineStr">
        <is>
          <t>2.4 GHz</t>
        </is>
      </c>
      <c r="L1149" s="115"/>
      <c r="M1149" s="130"/>
      <c r="N1149" s="119"/>
      <c r="O1149" s="131"/>
      <c r="P1149" s="6597"/>
      <c r="Q1149" s="131"/>
      <c r="R1149" s="131"/>
      <c r="S1149" s="6593"/>
      <c r="T1149" s="130">
        <v>39</v>
      </c>
      <c r="U1149" s="6593">
        <v>2440</v>
      </c>
      <c r="V1149" s="119"/>
      <c r="W1149" s="1305"/>
      <c r="X1149" s="119"/>
      <c r="Y1149" s="119"/>
      <c r="Z1149" s="119"/>
      <c r="AA1149" s="115"/>
      <c r="AB1149" s="115"/>
      <c r="AC1149" s="1300">
        <f>IF(OR(BX1149="Close to Ear",BX1149="Close to Head"),"Head",IF(BX1149="Extremity","Extremity","Body"))</f>
        <v/>
      </c>
      <c r="AD1149" s="1301">
        <f>CA1149</f>
        <v/>
      </c>
      <c r="AE1149" s="1299">
        <f>CB1149</f>
        <v/>
      </c>
      <c r="AF1149" s="115"/>
      <c r="AG1149" s="1302">
        <f>IF(OR(AZ1149="",BA1149=""),"N/A",IF(DC1149="Pass","P","F"))</f>
        <v/>
      </c>
      <c r="AH1149" s="129"/>
      <c r="AI1149" s="129"/>
      <c r="AJ1149" s="129"/>
      <c r="AK1149" s="119"/>
      <c r="AL1149" s="115"/>
      <c r="AM1149" s="119"/>
      <c r="AN1149" s="119"/>
      <c r="AO1149" s="692"/>
      <c r="AP1149" s="692"/>
      <c r="AQ1149" s="692"/>
      <c r="AR1149" s="692"/>
      <c r="AS1149" s="692"/>
      <c r="AT1149" s="1303">
        <f>IF(AC1149="Extremity",IF(CG1149="","",CG1149),"")</f>
        <v/>
      </c>
      <c r="AU1149" s="1303">
        <f>IF(AC1149="Extremity",IF(CH1149="","",CH1149),"")</f>
        <v/>
      </c>
      <c r="AV1149" s="1304">
        <f>IF(AC1149="Extremity","",IF(CE1149="","",CE1149))</f>
        <v/>
      </c>
      <c r="AW1149" s="1304">
        <f>IF(AD1149="Extremity","",IF(CF1149="","",CF1149))</f>
        <v/>
      </c>
      <c r="AX1149" s="1305">
        <f>DL1149</f>
        <v/>
      </c>
      <c r="AY1149" s="1305">
        <f>DQ1149</f>
        <v/>
      </c>
      <c r="AZ1149" s="3377">
        <f>IF(AC1149="Extremity",IF(DA1149="","",DA1149),"")</f>
        <v/>
      </c>
      <c r="BA1149" s="3378">
        <f>IF(AC1149="Extremity","",IF(CT1149="","",CT1149))</f>
        <v/>
      </c>
      <c r="BB1149" s="1305">
        <f>IF(AC1149="Extremity",IF(DB1149="","",DB1149),"")</f>
        <v/>
      </c>
      <c r="BC1149" s="1304">
        <f>IF(AC1149="Extremity","",IF(CZ1149="","",CZ1149))</f>
        <v/>
      </c>
      <c r="BD1149" s="1305">
        <f>DD1149</f>
        <v/>
      </c>
      <c r="BE1149" s="132">
        <f>DE1149</f>
        <v/>
      </c>
      <c r="BF1149" s="133">
        <f>DF1149*60</f>
        <v/>
      </c>
      <c r="BG1149" s="121">
        <f>BE1149</f>
        <v/>
      </c>
      <c r="BH1149" s="133">
        <f>DG1149*60</f>
        <v/>
      </c>
      <c r="BI1149" s="133">
        <f>DH1149</f>
        <v/>
      </c>
      <c r="BJ1149" s="117"/>
      <c r="BK1149" s="812">
        <f>Overview!$E$7</f>
        <v/>
      </c>
      <c r="BL1149" s="117"/>
      <c r="BM1149" s="834">
        <f>DI1149</f>
        <v/>
      </c>
      <c r="BN1149" s="812">
        <f>Overview!$P$153</f>
        <v/>
      </c>
      <c r="BO1149" s="117" t="inlineStr">
        <is>
          <t>Modo: BR/EDR</t>
        </is>
      </c>
      <c r="BP1149" s="117"/>
      <c r="BQ1149" s="115"/>
      <c r="BR1149" s="1478"/>
      <c r="BS1149" s="1541"/>
      <c r="BT1149" s="1978" t="inlineStr">
        <is>
          <t>BT</t>
        </is>
      </c>
      <c r="BU1149" s="1979" t="inlineStr">
        <is>
          <t>2.4 GHz</t>
        </is>
      </c>
      <c r="BV1149" s="632">
        <f>Overview!$H$29</f>
        <v/>
      </c>
      <c r="BW1149" s="2010"/>
      <c r="BX1149" s="1978" t="inlineStr">
        <is>
          <t>Body</t>
        </is>
      </c>
      <c r="BY1149" s="1255"/>
      <c r="BZ1149" s="2011"/>
      <c r="CA1149" s="1255" t="str">
        <f>IF(COUNT(CF1143:CF1148)=0,IF(COUNT(CE1143:CE1148)=0,"TBD",VLOOKUP(MAX(CE1143:CE1148),CE1143:CK1148,7,FALSE)),VLOOKUP(MAX(CF1143:CF1148),CF1143:CK1148,6,FALSE))</f>
        <v>TBD</v>
      </c>
      <c r="CB1149" s="200">
        <v>5</v>
      </c>
      <c r="CC1149" s="1255">
        <f>IF(COUNT('Conducted BT-Custom'!$AH$3:$AH$7)=0,39,INDEX('Conducted BT-Custom'!$T$3:$T$7,MATCH(MAX('Conducted BT-Custom'!$AH$3:$AH$7),'Conducted BT-Custom'!$AH$3:$AH$7,0)))</f>
        <v>39</v>
      </c>
      <c r="CD1149" s="1255">
        <f>IF(COUNT('Conducted BT-Custom'!$AH$3:$AH$7)=0,2440,INDEX('Conducted BT-Custom'!$U$3:$U$7,MATCH(MAX('Conducted BT-Custom'!$AH$3:$AH$7),'Conducted BT-Custom'!$AH$3:$AH$7,0)))</f>
        <v>2440</v>
      </c>
      <c r="CE1149" s="7254"/>
      <c r="CF1149" s="7237"/>
      <c r="CG1149" s="6911"/>
      <c r="CH1149" s="7255"/>
      <c r="CI1149" s="225">
        <f>BY1149</f>
        <v/>
      </c>
      <c r="CJ1149" s="237">
        <f>BZ1149</f>
        <v/>
      </c>
      <c r="CK1149" s="223">
        <f>CA1149</f>
        <v/>
      </c>
      <c r="CL1149" s="237">
        <f>CC1149</f>
        <v/>
      </c>
      <c r="CM1149" s="394">
        <f>CD1149</f>
        <v/>
      </c>
      <c r="CN1149" s="1966"/>
      <c r="CO1149" s="1967"/>
      <c r="CP1149" s="7214">
        <f>IF(CF1149=""," ",IF(ABS(CE1149-CF1149)&lt;=0.1,"Valid","Not valid"))</f>
        <v/>
      </c>
      <c r="CQ1149" s="1674">
        <f> IF(CE1149="","",IF(AND(CE1149&lt;&gt;"",CF1149=""),IF(CE1149&gt;=0.8,"Medir+Sig Max","No"),IF(CF1149&lt;&gt;"",IF(CF1149&gt;=0.8,"Medir+Sig Max","No"),"")))</f>
        <v/>
      </c>
      <c r="CR1149" s="6927"/>
      <c r="CS1149" s="1674"/>
      <c r="CT1149" s="220">
        <f>IF(CO1149="",IF(AND(CE1149="",CF1149=""),"",IF(CF1149="",IF(DQ1149&gt;1,ROUND(DQ1149*CE1149,3),CE1149),IF(DQ1149&gt;1,ROUND(DQ1149*CF1149,3),CF1149))),IF(AND(CE1149="",CF1149=""),"",IF(CF1149="",IF(DQ1149&gt;1,ROUND(DQ1149*CE1149*(1/(CO1149)),3),CE1149*(1/(CO1149))),IF(DQ1149&gt;1,ROUND(DQ1149*CF1149*(1/(CO1149)),3),CF1149*(1/(CO1149))))))</f>
        <v/>
      </c>
      <c r="CU1149" s="224">
        <f>BY1149</f>
        <v/>
      </c>
      <c r="CV1149" s="237">
        <f>BZ1149</f>
        <v/>
      </c>
      <c r="CW1149" s="237">
        <f>CA1149</f>
        <v/>
      </c>
      <c r="CX1149" s="224">
        <f>CC1149</f>
        <v/>
      </c>
      <c r="CY1149" s="237">
        <f>CD1149</f>
        <v/>
      </c>
      <c r="CZ1149" s="7474">
        <f>IF(COUNTIF(Overview!K12:K14,TRUE)&gt;0,1.6,IF(COUNTIF(Overview!L12:L14,TRUE)&gt;0,8,0))</f>
        <v/>
      </c>
      <c r="DA1149" s="1666">
        <f>IF(AND(CG1149="",CH1149=""),"",IF(CH1149="",IF(DQ1149&gt;'SAR FCC-ISED'!DR1147,ROUND((DQ1149*CG1149)/'SAR FCC-ISED'!DR1147,3),CG1149),IF(DQ1149&gt;'SAR FCC-ISED'!DR1147,ROUND((DQ1149*CH1149)/'SAR FCC-ISED'!DR1147,3),CH1149)))</f>
        <v/>
      </c>
      <c r="DB1149" s="7483"/>
      <c r="DC1149" s="844">
        <f>IF(CT1149="","",IF(CT1149&gt;CZ1149,"Fail","Pass"))</f>
        <v/>
      </c>
      <c r="DD1149" s="402"/>
      <c r="DE1149" s="1565">
        <f>MyTimestamp(DC1149)</f>
        <v/>
      </c>
      <c r="DF1149" s="1531">
        <f>IF(COUNT(CE1149:CH1149)=1,15,IF(COUNT(CE1149:CH1149)=0,0,30))</f>
        <v/>
      </c>
      <c r="DG1149" s="1532">
        <f>IF(DF1149=0,0,2)</f>
        <v/>
      </c>
      <c r="DH1149" s="1866"/>
      <c r="DI1149" s="1866"/>
      <c r="DJ1149" s="1863"/>
      <c r="DK1149" s="1789"/>
      <c r="DL1149" s="1574">
        <f>10^(CN1149/20)*100-100</f>
        <v/>
      </c>
      <c r="DM1149" s="634"/>
      <c r="DN1149" s="1291"/>
      <c r="DO1149" s="1290">
        <f>IF(DM1149="","",10^(DM1149/10))</f>
        <v/>
      </c>
      <c r="DP1149" s="1290">
        <f>IF(ISNUMBER(DN1149)=FALSE,"",10^(DN1149/10))</f>
        <v/>
      </c>
      <c r="DQ1149" s="1574">
        <f>IF(AND(ISNUMBER(DO1149),ISNUMBER(DP1149)),IF(DO1149/DP1149&gt;1,ROUND((DO1149)/DP1149,3),1),1)</f>
        <v/>
      </c>
      <c r="DR1149" s="1541"/>
      <c r="DS1149" s="1541"/>
      <c r="DT1149" s="1541"/>
      <c r="DU1149" s="1541"/>
      <c r="DV1149" s="1541"/>
      <c r="DW1149" s="1541"/>
      <c r="DX1149" s="1541"/>
      <c r="DY1149" s="1541"/>
      <c r="DZ1149" s="1541"/>
      <c r="EA1149" s="1541"/>
      <c r="EB1149" s="1541"/>
      <c r="EC1149" s="1541"/>
      <c r="ED1149" s="1541"/>
      <c r="EE1149" s="1541"/>
      <c r="EF1149" s="1541"/>
      <c r="EG1149" s="1541"/>
      <c r="EH1149" s="1541"/>
      <c r="EI1149" s="1541"/>
      <c r="EJ1149" s="1541"/>
      <c r="EK1149" s="1541"/>
      <c r="EL1149" s="1541"/>
      <c r="EM1149" s="1541"/>
      <c r="EN1149" s="1541"/>
      <c r="EO1149" s="1541"/>
      <c r="EP1149" s="1541"/>
      <c r="EQ1149" s="1541"/>
      <c r="ER1149" s="1541"/>
      <c r="ES1149" s="1541"/>
      <c r="ET1149" s="1541"/>
      <c r="EU1149" s="1541"/>
      <c r="EV1149" s="1541"/>
    </row>
    <row r="1150" ht="15" x14ac:dyDescent="0.25">
      <c r="A1150" s="1541"/>
      <c r="B1150" s="1541"/>
      <c r="C1150"/>
      <c r="D1150" s="1486"/>
      <c r="E1150" s="1486"/>
      <c r="F1150" s="672">
        <v>5.6</v>
      </c>
      <c r="G1150" s="1497"/>
      <c r="H1150" s="130">
        <f>BV1150</f>
        <v/>
      </c>
      <c r="I1150" s="130">
        <f>BW1150</f>
        <v/>
      </c>
      <c r="J1150" s="1299" t="inlineStr">
        <is>
          <t>BT</t>
        </is>
      </c>
      <c r="K1150" s="1299" t="inlineStr">
        <is>
          <t>2.4 GHz</t>
        </is>
      </c>
      <c r="L1150" s="115"/>
      <c r="M1150" s="130"/>
      <c r="N1150" s="119"/>
      <c r="O1150" s="131"/>
      <c r="P1150" s="6597"/>
      <c r="Q1150" s="131"/>
      <c r="R1150" s="131"/>
      <c r="S1150" s="6593"/>
      <c r="T1150" s="130">
        <v>39</v>
      </c>
      <c r="U1150" s="6593">
        <v>2440</v>
      </c>
      <c r="V1150" s="119"/>
      <c r="W1150" s="1305"/>
      <c r="X1150" s="119"/>
      <c r="Y1150" s="119"/>
      <c r="Z1150" s="119"/>
      <c r="AA1150" s="115"/>
      <c r="AB1150" s="115"/>
      <c r="AC1150" s="1300">
        <f>IF(OR(BX1150="Close to Ear",BX1150="Close to Head"),"Head",IF(BX1150="Extremity","Extremity","Body"))</f>
        <v/>
      </c>
      <c r="AD1150" s="1301">
        <f>CA1150</f>
        <v/>
      </c>
      <c r="AE1150" s="1299">
        <f>CB1150</f>
        <v/>
      </c>
      <c r="AF1150" s="115"/>
      <c r="AG1150" s="1302">
        <f>IF(OR(AZ1150="",BA1150=""),"N/A",IF(DC1150="Pass","P","F"))</f>
        <v/>
      </c>
      <c r="AH1150" s="129"/>
      <c r="AI1150" s="129"/>
      <c r="AJ1150" s="129"/>
      <c r="AK1150" s="119"/>
      <c r="AL1150" s="115"/>
      <c r="AM1150" s="119"/>
      <c r="AN1150" s="119"/>
      <c r="AO1150" s="692"/>
      <c r="AP1150" s="692"/>
      <c r="AQ1150" s="692"/>
      <c r="AR1150" s="692"/>
      <c r="AS1150" s="692"/>
      <c r="AT1150" s="1303">
        <f>IF(AC1150="Extremity",IF(CG1150="","",CG1150),"")</f>
        <v/>
      </c>
      <c r="AU1150" s="1303">
        <f>IF(AC1150="Extremity",IF(CH1150="","",CH1150),"")</f>
        <v/>
      </c>
      <c r="AV1150" s="1304">
        <f>IF(AC1150="Extremity","",IF(CE1150="","",CE1150))</f>
        <v/>
      </c>
      <c r="AW1150" s="1304">
        <f>IF(AD1150="Extremity","",IF(CF1150="","",CF1150))</f>
        <v/>
      </c>
      <c r="AX1150" s="1305">
        <f>DL1150</f>
        <v/>
      </c>
      <c r="AY1150" s="1305">
        <f>DQ1150</f>
        <v/>
      </c>
      <c r="AZ1150" s="3377">
        <f>IF(AC1150="Extremity",IF(DA1150="","",DA1150),"")</f>
        <v/>
      </c>
      <c r="BA1150" s="3378">
        <f>IF(AC1150="Extremity","",IF(CT1150="","",CT1150))</f>
        <v/>
      </c>
      <c r="BB1150" s="1305">
        <f>IF(AC1150="Extremity",IF(DB1150="","",DB1150),"")</f>
        <v/>
      </c>
      <c r="BC1150" s="1304">
        <f>IF(AC1150="Extremity","",IF(CZ1150="","",CZ1150))</f>
        <v/>
      </c>
      <c r="BD1150" s="1305">
        <f>DD1150</f>
        <v/>
      </c>
      <c r="BE1150" s="132">
        <f>DE1150</f>
        <v/>
      </c>
      <c r="BF1150" s="133">
        <f>DF1150*60</f>
        <v/>
      </c>
      <c r="BG1150" s="121">
        <f>BE1150</f>
        <v/>
      </c>
      <c r="BH1150" s="133">
        <f>DG1150*60</f>
        <v/>
      </c>
      <c r="BI1150" s="133">
        <f>DH1150</f>
        <v/>
      </c>
      <c r="BJ1150" s="117"/>
      <c r="BK1150" s="812">
        <f>Overview!$E$7</f>
        <v/>
      </c>
      <c r="BL1150" s="117"/>
      <c r="BM1150" s="834">
        <f>DI1150</f>
        <v/>
      </c>
      <c r="BN1150" s="812">
        <f>Overview!$P$153</f>
        <v/>
      </c>
      <c r="BO1150" s="117" t="inlineStr">
        <is>
          <t>Modo: BR/EDR</t>
        </is>
      </c>
      <c r="BP1150" s="117"/>
      <c r="BQ1150" s="115"/>
      <c r="BR1150" s="1478"/>
      <c r="BS1150" s="1541"/>
      <c r="BT1150" s="1978" t="inlineStr">
        <is>
          <t>BT</t>
        </is>
      </c>
      <c r="BU1150" s="1979" t="inlineStr">
        <is>
          <t>2.4 GHz</t>
        </is>
      </c>
      <c r="BV1150" s="632">
        <f>Overview!$H$29</f>
        <v/>
      </c>
      <c r="BW1150" s="2010"/>
      <c r="BX1150" s="1978" t="inlineStr">
        <is>
          <t>Body</t>
        </is>
      </c>
      <c r="BY1150" s="1255"/>
      <c r="BZ1150" s="2011"/>
      <c r="CA1150" s="2015" t="inlineStr">
        <is>
          <t>TBD</t>
        </is>
      </c>
      <c r="CB1150" s="200">
        <v>5</v>
      </c>
      <c r="CC1150" s="1255">
        <f>IF(COUNT('Conducted BT-Custom'!$AH$3:$AH$7)=0,39,INDEX('Conducted BT-Custom'!$T$3:$T$7,MATCH(MAX('Conducted BT-Custom'!$AH$3:$AH$7),'Conducted BT-Custom'!$AH$3:$AH$7,0)))</f>
        <v>39</v>
      </c>
      <c r="CD1150" s="1255">
        <f>IF(COUNT('Conducted BT-Custom'!$AH$3:$AH$7)=0,2440,INDEX('Conducted BT-Custom'!$U$3:$U$7,MATCH(MAX('Conducted BT-Custom'!$AH$3:$AH$7),'Conducted BT-Custom'!$AH$3:$AH$7,0)))</f>
        <v>2440</v>
      </c>
      <c r="CE1150" s="7237"/>
      <c r="CF1150" s="7237"/>
      <c r="CG1150" s="6911"/>
      <c r="CH1150" s="7255"/>
      <c r="CI1150" s="225">
        <f>BY1150</f>
        <v/>
      </c>
      <c r="CJ1150" s="237">
        <f>BZ1150</f>
        <v/>
      </c>
      <c r="CK1150" s="223">
        <f>CA1150</f>
        <v/>
      </c>
      <c r="CL1150" s="237">
        <f>CC1150</f>
        <v/>
      </c>
      <c r="CM1150" s="394">
        <f>CD1150</f>
        <v/>
      </c>
      <c r="CN1150" s="1966"/>
      <c r="CO1150" s="1967"/>
      <c r="CP1150" s="7214">
        <f>IF(CF1150=""," ",IF(ABS(CE1150-CF1150)&lt;=0.1,"Valid","Not valid"))</f>
        <v/>
      </c>
      <c r="CQ1150" s="1674">
        <f> IF(CE1150="","",IF(AND(CE1150&lt;&gt;"",CF1150=""),IF(CE1150&gt;=0.8,"Medir+Sig Max","No"),IF(CF1150&lt;&gt;"",IF(CF1150&gt;=0.8,"Medir+Sig Max","No"),"")))</f>
        <v/>
      </c>
      <c r="CR1150" s="6927"/>
      <c r="CS1150" s="1674"/>
      <c r="CT1150" s="220">
        <f>IF(CO1150="",IF(AND(CE1150="",CF1150=""),"",IF(CF1150="",IF(DQ1150&gt;1,ROUND(DQ1150*CE1150,3),CE1150),IF(DQ1150&gt;1,ROUND(DQ1150*CF1150,3),CF1150))),IF(AND(CE1150="",CF1150=""),"",IF(CF1150="",IF(DQ1150&gt;1,ROUND(DQ1150*CE1150*(1/(CO1150)),3),CE1150*(1/(CO1150))),IF(DQ1150&gt;1,ROUND(DQ1150*CF1150*(1/(CO1150)),3),CF1150*(1/(CO1150))))))</f>
        <v/>
      </c>
      <c r="CU1150" s="224">
        <f>BY1150</f>
        <v/>
      </c>
      <c r="CV1150" s="237">
        <f>BZ1150</f>
        <v/>
      </c>
      <c r="CW1150" s="237">
        <f>CA1150</f>
        <v/>
      </c>
      <c r="CX1150" s="224">
        <f>CC1150</f>
        <v/>
      </c>
      <c r="CY1150" s="237">
        <f>CD1150</f>
        <v/>
      </c>
      <c r="CZ1150" s="7474">
        <f>IF(COUNTIF(Overview!K12:K14,TRUE)&gt;0,1.6,IF(COUNTIF(Overview!L12:L14,TRUE)&gt;0,8,0))</f>
        <v/>
      </c>
      <c r="DA1150" s="1666">
        <f>IF(AND(CG1150="",CH1150=""),"",IF(CH1150="",IF(DQ1150&gt;'SAR FCC-ISED'!DR1148,ROUND((DQ1150*CG1150)/'SAR FCC-ISED'!DR1148,3),CG1150),IF(DQ1150&gt;'SAR FCC-ISED'!DR1148,ROUND((DQ1150*CH1150)/'SAR FCC-ISED'!DR1148,3),CH1150)))</f>
        <v/>
      </c>
      <c r="DB1150" s="7483"/>
      <c r="DC1150" s="844">
        <f>IF(CT1150="","",IF(CT1150&gt;CZ1150,"Fail","Pass"))</f>
        <v/>
      </c>
      <c r="DD1150" s="402"/>
      <c r="DE1150" s="1565">
        <f>MyTimestamp(DC1150)</f>
        <v/>
      </c>
      <c r="DF1150" s="1531">
        <f>IF(COUNT(CE1150:CH1150)=1,15,IF(COUNT(CE1150:CH1150)=0,0,30))</f>
        <v/>
      </c>
      <c r="DG1150" s="1532">
        <f>IF(DF1150=0,0,2)</f>
        <v/>
      </c>
      <c r="DH1150" s="1866"/>
      <c r="DI1150" s="1866"/>
      <c r="DJ1150" s="1863"/>
      <c r="DK1150" s="1789"/>
      <c r="DL1150" s="1574">
        <f>10^(CN1150/20)*100-100</f>
        <v/>
      </c>
      <c r="DM1150" s="634"/>
      <c r="DN1150" s="1291"/>
      <c r="DO1150" s="1290">
        <f>IF(DM1150="","",10^(DM1150/10))</f>
        <v/>
      </c>
      <c r="DP1150" s="1290">
        <f>IF(ISNUMBER(DN1150)=FALSE,"",10^(DN1150/10))</f>
        <v/>
      </c>
      <c r="DQ1150" s="1574">
        <f>IF(AND(ISNUMBER(DO1150),ISNUMBER(DP1150)),IF(DO1150/DP1150&gt;1,ROUND((DO1150)/DP1150,3),1),1)</f>
        <v/>
      </c>
      <c r="DR1150" s="1541"/>
      <c r="DS1150" s="1541"/>
      <c r="DT1150" s="1541"/>
      <c r="DU1150" s="1541"/>
      <c r="DV1150" s="1541"/>
      <c r="DW1150" s="1541"/>
      <c r="DX1150" s="1541"/>
      <c r="DY1150" s="1541"/>
      <c r="DZ1150" s="1541"/>
      <c r="EA1150" s="1541"/>
      <c r="EB1150" s="1541"/>
      <c r="EC1150" s="1541"/>
      <c r="ED1150" s="1541"/>
      <c r="EE1150" s="1541"/>
      <c r="EF1150" s="1541"/>
      <c r="EG1150" s="1541"/>
      <c r="EH1150" s="1541"/>
      <c r="EI1150" s="1541"/>
      <c r="EJ1150" s="1541"/>
      <c r="EK1150" s="1541"/>
      <c r="EL1150" s="1541"/>
      <c r="EM1150" s="1541"/>
      <c r="EN1150" s="1541"/>
      <c r="EO1150" s="1541"/>
      <c r="EP1150" s="1541"/>
      <c r="EQ1150" s="1541"/>
      <c r="ER1150" s="1541"/>
      <c r="ES1150" s="1541"/>
      <c r="ET1150" s="1541"/>
      <c r="EU1150" s="1541"/>
      <c r="EV1150" s="1541"/>
    </row>
    <row r="1151" ht="15" x14ac:dyDescent="0.25">
      <c r="A1151" s="1541"/>
      <c r="B1151" s="1541"/>
      <c r="C1151"/>
      <c r="D1151" s="1486"/>
      <c r="E1151" s="1486"/>
      <c r="F1151" s="672">
        <v>5.6</v>
      </c>
      <c r="G1151" s="1497"/>
      <c r="H1151" s="130">
        <f>BV1151</f>
        <v/>
      </c>
      <c r="I1151" s="130">
        <f>BW1151</f>
        <v/>
      </c>
      <c r="J1151" s="1299" t="inlineStr">
        <is>
          <t>BT</t>
        </is>
      </c>
      <c r="K1151" s="1299" t="inlineStr">
        <is>
          <t>2.4 GHz</t>
        </is>
      </c>
      <c r="L1151" s="115"/>
      <c r="M1151" s="130"/>
      <c r="N1151" s="119"/>
      <c r="O1151" s="131"/>
      <c r="P1151" s="6597"/>
      <c r="Q1151" s="131"/>
      <c r="R1151" s="131"/>
      <c r="S1151" s="6593"/>
      <c r="T1151" s="130">
        <v>39</v>
      </c>
      <c r="U1151" s="6593">
        <v>2440</v>
      </c>
      <c r="V1151" s="119"/>
      <c r="W1151" s="1305"/>
      <c r="X1151" s="119"/>
      <c r="Y1151" s="119"/>
      <c r="Z1151" s="119"/>
      <c r="AA1151" s="115"/>
      <c r="AB1151" s="115"/>
      <c r="AC1151" s="1300">
        <f>IF(OR(BX1151="Close to Ear",BX1151="Close to Head"),"Head",IF(BX1151="Extremity","Extremity","Body"))</f>
        <v/>
      </c>
      <c r="AD1151" s="1301">
        <f>CA1151</f>
        <v/>
      </c>
      <c r="AE1151" s="1299">
        <f>CB1151</f>
        <v/>
      </c>
      <c r="AF1151" s="115"/>
      <c r="AG1151" s="1302">
        <f>IF(OR(AZ1151="",BA1151=""),"N/A",IF(DC1151="Pass","P","F"))</f>
        <v/>
      </c>
      <c r="AH1151" s="129"/>
      <c r="AI1151" s="129"/>
      <c r="AJ1151" s="129"/>
      <c r="AK1151" s="119"/>
      <c r="AL1151" s="115"/>
      <c r="AM1151" s="119"/>
      <c r="AN1151" s="119"/>
      <c r="AO1151" s="692"/>
      <c r="AP1151" s="692"/>
      <c r="AQ1151" s="692"/>
      <c r="AR1151" s="692"/>
      <c r="AS1151" s="692"/>
      <c r="AT1151" s="1303">
        <f>IF(AC1151="Extremity",IF(CG1151="","",CG1151),"")</f>
        <v/>
      </c>
      <c r="AU1151" s="1303">
        <f>IF(AC1151="Extremity",IF(CH1151="","",CH1151),"")</f>
        <v/>
      </c>
      <c r="AV1151" s="1304">
        <f>IF(AC1151="Extremity","",IF(CE1151="","",CE1151))</f>
        <v/>
      </c>
      <c r="AW1151" s="1304">
        <f>IF(AD1151="Extremity","",IF(CF1151="","",CF1151))</f>
        <v/>
      </c>
      <c r="AX1151" s="1305">
        <f>DL1151</f>
        <v/>
      </c>
      <c r="AY1151" s="1305">
        <f>DQ1151</f>
        <v/>
      </c>
      <c r="AZ1151" s="3377">
        <f>IF(AC1151="Extremity",IF(DA1151="","",DA1151),"")</f>
        <v/>
      </c>
      <c r="BA1151" s="3378">
        <f>IF(AC1151="Extremity","",IF(CT1151="","",CT1151))</f>
        <v/>
      </c>
      <c r="BB1151" s="1305">
        <f>IF(AC1151="Extremity",IF(DB1151="","",DB1151),"")</f>
        <v/>
      </c>
      <c r="BC1151" s="1304">
        <f>IF(AC1151="Extremity","",IF(CZ1151="","",CZ1151))</f>
        <v/>
      </c>
      <c r="BD1151" s="1305">
        <f>DD1151</f>
        <v/>
      </c>
      <c r="BE1151" s="132">
        <f>DE1151</f>
        <v/>
      </c>
      <c r="BF1151" s="133">
        <f>DF1151*60</f>
        <v/>
      </c>
      <c r="BG1151" s="121">
        <f>BE1151</f>
        <v/>
      </c>
      <c r="BH1151" s="133">
        <f>DG1151*60</f>
        <v/>
      </c>
      <c r="BI1151" s="133">
        <f>DH1151</f>
        <v/>
      </c>
      <c r="BJ1151" s="117"/>
      <c r="BK1151" s="812">
        <f>Overview!$E$7</f>
        <v/>
      </c>
      <c r="BL1151" s="117"/>
      <c r="BM1151" s="834">
        <f>DI1151</f>
        <v/>
      </c>
      <c r="BN1151" s="812">
        <f>Overview!$P$153</f>
        <v/>
      </c>
      <c r="BO1151" s="117" t="inlineStr">
        <is>
          <t>Modo: BR/EDR</t>
        </is>
      </c>
      <c r="BP1151" s="117"/>
      <c r="BQ1151" s="115"/>
      <c r="BR1151" s="1478"/>
      <c r="BS1151" s="1541"/>
      <c r="BT1151" s="1978" t="inlineStr">
        <is>
          <t>BT</t>
        </is>
      </c>
      <c r="BU1151" s="1979" t="inlineStr">
        <is>
          <t>2.4 GHz</t>
        </is>
      </c>
      <c r="BV1151" s="632">
        <f>Overview!$H$29</f>
        <v/>
      </c>
      <c r="BW1151" s="2010"/>
      <c r="BX1151" s="1978" t="inlineStr">
        <is>
          <t>Body</t>
        </is>
      </c>
      <c r="BY1151" s="1253"/>
      <c r="BZ1151" s="2011"/>
      <c r="CA1151" s="1253" t="str">
        <f>CONCATENATE(CA1149," - Variability")</f>
        <v>TBD - Variability</v>
      </c>
      <c r="CB1151" s="200">
        <v>5</v>
      </c>
      <c r="CC1151" s="1254">
        <f>IF(COUNT('Conducted BT-Custom'!$AH$3:$AH$7)=0,39,INDEX('Conducted BT-Custom'!$T$3:$T$7,MATCH(MAX('Conducted BT-Custom'!$AH$3:$AH$7),'Conducted BT-Custom'!$AH$3:$AH$7,0)))</f>
        <v>39</v>
      </c>
      <c r="CD1151" s="1254">
        <f>IF(COUNT('Conducted BT-Custom'!$AH$3:$AH$7)=0,2440,INDEX('Conducted BT-Custom'!$U$3:$U$7,MATCH(MAX('Conducted BT-Custom'!$AH$3:$AH$7),'Conducted BT-Custom'!$AH$3:$AH$7,0)))</f>
        <v>2440</v>
      </c>
      <c r="CE1151" s="7237"/>
      <c r="CF1151" s="7237"/>
      <c r="CG1151" s="6911"/>
      <c r="CH1151" s="7255"/>
      <c r="CI1151" s="225">
        <f>BY1151</f>
        <v/>
      </c>
      <c r="CJ1151" s="237">
        <f>BZ1151</f>
        <v/>
      </c>
      <c r="CK1151" s="223">
        <f>CA1151</f>
        <v/>
      </c>
      <c r="CL1151" s="237">
        <f>CC1151</f>
        <v/>
      </c>
      <c r="CM1151" s="394">
        <f>CD1151</f>
        <v/>
      </c>
      <c r="CN1151" s="1966"/>
      <c r="CO1151" s="1967"/>
      <c r="CP1151" s="7214">
        <f>IF(CF1151=""," ",IF(ABS(CE1151-CF1151)&lt;=0.1,"Valid","Not valid"))</f>
        <v/>
      </c>
      <c r="CQ1151" s="1674">
        <f> IF(CE1151="","",IF(AND(CE1151&lt;&gt;"",CF1151=""),IF(CE1151&gt;=0.8,"Medir+Sig Max","No"),IF(CF1151&lt;&gt;"",IF(CF1151&gt;=0.8,"Medir+Sig Max","No"),"")))</f>
        <v/>
      </c>
      <c r="CR1151" s="6927"/>
      <c r="CS1151" s="1674">
        <f>IF(CF1151="","",IF(MAX(CF1143:CF1150)=0,"",IF(AND(CF1151&lt;=1.45,(CF1151/MAX(CF1143:CF1150))&lt;=1.2,(CF1151/MAX(CF1143:CF1150))&gt;=0.8),"Válido","REPETIR VAR")))</f>
        <v/>
      </c>
      <c r="CT1151" s="220">
        <f>IF(CO1151="",IF(AND(CE1151="",CF1151=""),"",IF(CF1151="",IF(DQ1151&gt;1,ROUND(DQ1151*CE1151,3),CE1151),IF(DQ1151&gt;1,ROUND(DQ1151*CF1151,3),CF1151))),IF(AND(CE1151="",CF1151=""),"",IF(CF1151="",IF(DQ1151&gt;1,ROUND(DQ1151*CE1151*(1/(CO1151)),3),CE1151*(1/(CO1151))),IF(DQ1151&gt;1,ROUND(DQ1151*CF1151*(1/(CO1151)),3),CF1151*(1/(CO1151))))))</f>
        <v/>
      </c>
      <c r="CU1151" s="224">
        <f>BY1151</f>
        <v/>
      </c>
      <c r="CV1151" s="237">
        <f>BZ1151</f>
        <v/>
      </c>
      <c r="CW1151" s="237">
        <f>CA1151</f>
        <v/>
      </c>
      <c r="CX1151" s="224">
        <f>CC1151</f>
        <v/>
      </c>
      <c r="CY1151" s="237">
        <f>CD1151</f>
        <v/>
      </c>
      <c r="CZ1151" s="7474">
        <f>IF(COUNTIF(Overview!K12:K14,TRUE)&gt;0,1.6,IF(COUNTIF(Overview!L12:L14,TRUE)&gt;0,8,0))</f>
        <v/>
      </c>
      <c r="DA1151" s="1788"/>
      <c r="DB1151" s="7483"/>
      <c r="DC1151" s="844">
        <f>IF(CT1151="","",IF(CT1151&gt;CZ1151,"Fail","Pass"))</f>
        <v/>
      </c>
      <c r="DD1151" s="402"/>
      <c r="DE1151" s="1565">
        <f>MyTimestamp(DC1151)</f>
        <v/>
      </c>
      <c r="DF1151" s="1531">
        <f>IF(COUNT(CE1151:CH1151)=1,15,IF(COUNT(CE1151:CH1151)=0,0,30))</f>
        <v/>
      </c>
      <c r="DG1151" s="1532">
        <f>IF(DF1151=0,0,2)</f>
        <v/>
      </c>
      <c r="DH1151" s="1866"/>
      <c r="DI1151" s="1866"/>
      <c r="DJ1151" s="1863"/>
      <c r="DK1151" s="1789"/>
      <c r="DL1151" s="1574">
        <f>10^(CN1151/20)*100-100</f>
        <v/>
      </c>
      <c r="DM1151" s="1266"/>
      <c r="DN1151" s="1292"/>
      <c r="DO1151" s="1290">
        <f>IF(DM1151="","",10^(DM1151/10))</f>
        <v/>
      </c>
      <c r="DP1151" s="1290">
        <f>IF(ISNUMBER(DN1151)=FALSE,"",10^(DN1151/10))</f>
        <v/>
      </c>
      <c r="DQ1151" s="1574">
        <f>IF(AND(ISNUMBER(DO1151),ISNUMBER(DP1151)),IF(DO1151/DP1151&gt;1,ROUND((DO1151)/DP1151,3),1),1)</f>
        <v/>
      </c>
      <c r="DR1151" s="1541"/>
      <c r="DS1151" s="1541"/>
      <c r="DT1151" s="1541"/>
      <c r="DU1151" s="1541"/>
      <c r="DV1151" s="1541"/>
      <c r="DW1151" s="1541"/>
      <c r="DX1151" s="1541"/>
      <c r="DY1151" s="1541"/>
      <c r="DZ1151" s="1541"/>
      <c r="EA1151" s="1541"/>
      <c r="EB1151" s="1541"/>
      <c r="EC1151" s="1541"/>
      <c r="ED1151" s="1541"/>
      <c r="EE1151" s="1541"/>
      <c r="EF1151" s="1541"/>
      <c r="EG1151" s="1541"/>
      <c r="EH1151" s="1541"/>
      <c r="EI1151" s="1541"/>
      <c r="EJ1151" s="1541"/>
      <c r="EK1151" s="1541"/>
      <c r="EL1151" s="1541"/>
      <c r="EM1151" s="1541"/>
      <c r="EN1151" s="1541"/>
      <c r="EO1151" s="1541"/>
      <c r="EP1151" s="1541"/>
      <c r="EQ1151" s="1541"/>
      <c r="ER1151" s="1541"/>
      <c r="ES1151" s="1541"/>
      <c r="ET1151" s="1541"/>
      <c r="EU1151" s="1541"/>
      <c r="EV1151" s="1541"/>
    </row>
    <row r="1152" ht="15" x14ac:dyDescent="0.25">
      <c r="A1152" s="1541"/>
      <c r="B1152" s="1541"/>
      <c r="C1152"/>
      <c r="D1152" s="1486"/>
      <c r="E1152" s="1486"/>
      <c r="F1152" s="672">
        <v>5.6</v>
      </c>
      <c r="G1152" s="1497"/>
      <c r="H1152" s="130">
        <f>BV1152</f>
        <v/>
      </c>
      <c r="I1152" s="130">
        <f>BW1152</f>
        <v/>
      </c>
      <c r="J1152" s="1299" t="inlineStr">
        <is>
          <t>BT</t>
        </is>
      </c>
      <c r="K1152" s="1299" t="inlineStr">
        <is>
          <t>2.4 GHz</t>
        </is>
      </c>
      <c r="L1152" s="115"/>
      <c r="M1152" s="130"/>
      <c r="N1152" s="119"/>
      <c r="O1152" s="131"/>
      <c r="P1152" s="6597"/>
      <c r="Q1152" s="131"/>
      <c r="R1152" s="131"/>
      <c r="S1152" s="6593"/>
      <c r="T1152" s="130">
        <v>39</v>
      </c>
      <c r="U1152" s="6593">
        <v>2440</v>
      </c>
      <c r="V1152" s="119"/>
      <c r="W1152" s="1305"/>
      <c r="X1152" s="119"/>
      <c r="Y1152" s="119"/>
      <c r="Z1152" s="119"/>
      <c r="AA1152" s="115"/>
      <c r="AB1152" s="115"/>
      <c r="AC1152" s="1300">
        <f>IF(OR(BX1152="Close to Ear",BX1152="Close to Head"),"Head",IF(BX1152="Extremity","Extremity","Body"))</f>
        <v/>
      </c>
      <c r="AD1152" s="1301">
        <f>CA1152</f>
        <v/>
      </c>
      <c r="AE1152" s="1299">
        <f>CB1152</f>
        <v/>
      </c>
      <c r="AF1152" s="115"/>
      <c r="AG1152" s="1302">
        <f>IF(OR(AZ1152="",BA1152=""),"N/A",IF(DC1152="Pass","P","F"))</f>
        <v/>
      </c>
      <c r="AH1152" s="129"/>
      <c r="AI1152" s="129"/>
      <c r="AJ1152" s="129"/>
      <c r="AK1152" s="119"/>
      <c r="AL1152" s="115"/>
      <c r="AM1152" s="119"/>
      <c r="AN1152" s="119"/>
      <c r="AO1152" s="692"/>
      <c r="AP1152" s="692"/>
      <c r="AQ1152" s="692"/>
      <c r="AR1152" s="692"/>
      <c r="AS1152" s="692"/>
      <c r="AT1152" s="1303">
        <f>IF(AC1152="Extremity",IF(CG1152="","",CG1152),"")</f>
        <v/>
      </c>
      <c r="AU1152" s="1303">
        <f>IF(AC1152="Extremity",IF(CH1152="","",CH1152),"")</f>
        <v/>
      </c>
      <c r="AV1152" s="1304">
        <f>IF(AC1152="Extremity","",IF(CE1152="","",CE1152))</f>
        <v/>
      </c>
      <c r="AW1152" s="1304">
        <f>IF(AD1152="Extremity","",IF(CF1152="","",CF1152))</f>
        <v/>
      </c>
      <c r="AX1152" s="1305">
        <f>DL1152</f>
        <v/>
      </c>
      <c r="AY1152" s="1305">
        <f>DQ1152</f>
        <v/>
      </c>
      <c r="AZ1152" s="3377">
        <f>IF(AC1152="Extremity",IF(DA1152="","",DA1152),"")</f>
        <v/>
      </c>
      <c r="BA1152" s="3378">
        <f>IF(AC1152="Extremity","",IF(CT1152="","",CT1152))</f>
        <v/>
      </c>
      <c r="BB1152" s="1305">
        <f>IF(AC1152="Extremity",IF(DB1152="","",DB1152),"")</f>
        <v/>
      </c>
      <c r="BC1152" s="1304">
        <f>IF(AC1152="Extremity","",IF(CZ1152="","",CZ1152))</f>
        <v/>
      </c>
      <c r="BD1152" s="1305">
        <f>DD1152</f>
        <v/>
      </c>
      <c r="BE1152" s="132">
        <f>DE1152</f>
        <v/>
      </c>
      <c r="BF1152" s="133">
        <f>DF1152*60</f>
        <v/>
      </c>
      <c r="BG1152" s="121">
        <f>BE1152</f>
        <v/>
      </c>
      <c r="BH1152" s="133">
        <f>DG1152*60</f>
        <v/>
      </c>
      <c r="BI1152" s="133">
        <f>DH1152</f>
        <v/>
      </c>
      <c r="BJ1152" s="117"/>
      <c r="BK1152" s="812">
        <f>Overview!$E$7</f>
        <v/>
      </c>
      <c r="BL1152" s="117"/>
      <c r="BM1152" s="834">
        <f>DI1152</f>
        <v/>
      </c>
      <c r="BN1152" s="812">
        <f>Overview!$P$153</f>
        <v/>
      </c>
      <c r="BO1152" s="117" t="inlineStr">
        <is>
          <t>Modo: BR/EDR</t>
        </is>
      </c>
      <c r="BP1152" s="117"/>
      <c r="BQ1152" s="115"/>
      <c r="BR1152" s="1478"/>
      <c r="BS1152" s="1541"/>
      <c r="BT1152" s="1978" t="inlineStr">
        <is>
          <t>BT</t>
        </is>
      </c>
      <c r="BU1152" s="1979" t="inlineStr">
        <is>
          <t>2.4 GHz</t>
        </is>
      </c>
      <c r="BV1152" s="632">
        <f>Overview!$H$29</f>
        <v/>
      </c>
      <c r="BW1152" s="2010"/>
      <c r="BX1152" s="1978" t="inlineStr">
        <is>
          <t>Body</t>
        </is>
      </c>
      <c r="BY1152" s="1253"/>
      <c r="BZ1152" s="2011"/>
      <c r="CA1152" s="1253" t="str">
        <f>CONCATENATE(CA1150," - Variability2")</f>
        <v>TBD - Variability2</v>
      </c>
      <c r="CB1152" s="201">
        <v>5</v>
      </c>
      <c r="CC1152" s="1254">
        <f>IF(COUNT('Conducted BT-Custom'!$AH$3:$AH$7)=0,39,INDEX('Conducted BT-Custom'!$T$3:$T$7,MATCH(MAX('Conducted BT-Custom'!$AH$3:$AH$7),'Conducted BT-Custom'!$AH$3:$AH$7,0)))</f>
        <v>39</v>
      </c>
      <c r="CD1152" s="1254">
        <f>IF(COUNT('Conducted BT-Custom'!$AH$3:$AH$7)=0,2440,INDEX('Conducted BT-Custom'!$U$3:$U$7,MATCH(MAX('Conducted BT-Custom'!$AH$3:$AH$7),'Conducted BT-Custom'!$AH$3:$AH$7,0)))</f>
        <v>2440</v>
      </c>
      <c r="CE1152" s="7254"/>
      <c r="CF1152" s="7237"/>
      <c r="CG1152" s="6912"/>
      <c r="CH1152" s="7256"/>
      <c r="CI1152" s="225">
        <f>BY1152</f>
        <v/>
      </c>
      <c r="CJ1152" s="237">
        <f>BZ1152</f>
        <v/>
      </c>
      <c r="CK1152" s="223">
        <f>CA1152</f>
        <v/>
      </c>
      <c r="CL1152" s="237">
        <f>CC1152</f>
        <v/>
      </c>
      <c r="CM1152" s="394">
        <f>CD1152</f>
        <v/>
      </c>
      <c r="CN1152" s="1966"/>
      <c r="CO1152" s="1967"/>
      <c r="CP1152" s="7218">
        <f>IF(CF1152=""," ",IF(ABS(CE1152-CF1152)&lt;=0.1,"Valid","Not valid"))</f>
        <v/>
      </c>
      <c r="CQ1152" s="7221">
        <f> IF(CE1152="","",IF(AND(CE1152&lt;&gt;"",CF1152=""),IF(CE1152&gt;=0.8,"Medir+Sig Max","No"),IF(CF1152&lt;&gt;"",IF(CF1152&gt;=0.8,"Medir+Sig Max","No"),"")))</f>
        <v/>
      </c>
      <c r="CR1152" s="6930"/>
      <c r="CS1152" s="446"/>
      <c r="CT1152" s="867">
        <f>IF(CO1152="",IF(AND(CE1152="",CF1152=""),"",IF(CF1152="",IF(DQ1152&gt;1,ROUND(DQ1152*CE1152,3),CE1152),IF(DQ1152&gt;1,ROUND(DQ1152*CF1152,3),CF1152))),IF(AND(CE1152="",CF1152=""),"",IF(CF1152="",IF(DQ1152&gt;1,ROUND(DQ1152*CE1152*(1/(CO1152)),3),CE1152*(1/(CO1152))),IF(DQ1152&gt;1,ROUND(DQ1152*CF1152*(1/(CO1152)),3),CF1152*(1/(CO1152))))))</f>
        <v/>
      </c>
      <c r="CU1152" s="224">
        <f>BY1152</f>
        <v/>
      </c>
      <c r="CV1152" s="237">
        <f>BZ1152</f>
        <v/>
      </c>
      <c r="CW1152" s="237">
        <f>CA1152</f>
        <v/>
      </c>
      <c r="CX1152" s="224">
        <f>CC1152</f>
        <v/>
      </c>
      <c r="CY1152" s="237">
        <f>CD1152</f>
        <v/>
      </c>
      <c r="CZ1152" s="7475">
        <f>IF(COUNTIF(Overview!K12:K14,TRUE)&gt;0,1.6,IF(COUNTIF(Overview!L12:L14,TRUE)&gt;0,8,0))</f>
        <v/>
      </c>
      <c r="DA1152" s="1876"/>
      <c r="DB1152" s="7485"/>
      <c r="DC1152" s="844">
        <f>IF(CT1152="","",IF(CT1152&gt;CZ1152,"Fail","Pass"))</f>
        <v/>
      </c>
      <c r="DD1152" s="405"/>
      <c r="DE1152" s="1565">
        <f>MyTimestamp(DC1152)</f>
        <v/>
      </c>
      <c r="DF1152" s="1531">
        <f>IF(COUNT(CE1152:CH1152)=1,15,IF(COUNT(CE1152:CH1152)=0,0,30))</f>
        <v/>
      </c>
      <c r="DG1152" s="1532">
        <f>IF(DF1152=0,0,2)</f>
        <v/>
      </c>
      <c r="DH1152" s="1974"/>
      <c r="DI1152" s="1974"/>
      <c r="DJ1152" s="1863"/>
      <c r="DK1152" s="1796"/>
      <c r="DL1152" s="1574">
        <f>10^(CN1152/20)*100-100</f>
        <v/>
      </c>
      <c r="DM1152" s="1266"/>
      <c r="DN1152" s="1293"/>
      <c r="DO1152" s="1582">
        <f>IF(DM1152="","",10^(DM1152/10))</f>
        <v/>
      </c>
      <c r="DP1152" s="1582">
        <f>IF(ISNUMBER(DN1152)=FALSE,"",10^(DN1152/10))</f>
        <v/>
      </c>
      <c r="DQ1152" s="1575">
        <f>IF(AND(ISNUMBER(DO1152),ISNUMBER(DP1152)),IF(DO1152/DP1152&gt;1,ROUND((DO1152)/DP1152,3),1),1)</f>
        <v/>
      </c>
      <c r="DR1152" s="1541"/>
      <c r="DS1152" s="1541"/>
      <c r="DT1152" s="1541"/>
      <c r="DU1152" s="1541"/>
      <c r="DV1152" s="1541"/>
      <c r="DW1152" s="1541"/>
      <c r="DX1152" s="1541"/>
      <c r="DY1152" s="1541"/>
      <c r="DZ1152" s="1541"/>
      <c r="EA1152" s="1541"/>
      <c r="EB1152" s="1541"/>
      <c r="EC1152" s="1541"/>
      <c r="ED1152" s="1541"/>
      <c r="EE1152" s="1541"/>
      <c r="EF1152" s="1541"/>
      <c r="EG1152" s="1541"/>
      <c r="EH1152" s="1541"/>
      <c r="EI1152" s="1541"/>
      <c r="EJ1152" s="1541"/>
      <c r="EK1152" s="1541"/>
      <c r="EL1152" s="1541"/>
      <c r="EM1152" s="1541"/>
      <c r="EN1152" s="1541"/>
      <c r="EO1152" s="1541"/>
      <c r="EP1152" s="1541"/>
      <c r="EQ1152" s="1541"/>
      <c r="ER1152" s="1541"/>
      <c r="ES1152" s="1541"/>
      <c r="ET1152" s="1541"/>
      <c r="EU1152" s="1541"/>
      <c r="EV1152" s="1541"/>
    </row>
    <row r="1153" ht="12.75" x14ac:dyDescent="0.2">
      <c r="A1153" s="1541"/>
      <c r="B1153" s="1541"/>
      <c r="C1153"/>
      <c r="D1153" s="6590"/>
      <c r="E1153" s="6590"/>
      <c r="F1153" s="6591">
        <v>5.6</v>
      </c>
      <c r="G1153" s="6592"/>
      <c r="H1153" s="6593">
        <f>BV1153</f>
        <v/>
      </c>
      <c r="I1153" s="6593">
        <f>BW1153</f>
        <v/>
      </c>
      <c r="J1153" s="6594" t="inlineStr">
        <is>
          <t>BT</t>
        </is>
      </c>
      <c r="K1153" s="6594" t="inlineStr">
        <is>
          <t>2.4 GHz</t>
        </is>
      </c>
      <c r="L1153" s="6595"/>
      <c r="M1153" s="6797"/>
      <c r="N1153" s="6596"/>
      <c r="O1153" s="6597"/>
      <c r="P1153" s="6597"/>
      <c r="Q1153" s="6597"/>
      <c r="R1153" s="6597"/>
      <c r="S1153" s="6593"/>
      <c r="T1153" s="130">
        <v>39</v>
      </c>
      <c r="U1153" s="6593">
        <v>2440</v>
      </c>
      <c r="V1153" s="6596"/>
      <c r="W1153" s="6598"/>
      <c r="X1153" s="6596"/>
      <c r="Y1153" s="6596"/>
      <c r="Z1153" s="6596"/>
      <c r="AA1153" s="6595"/>
      <c r="AB1153" s="6595"/>
      <c r="AC1153" s="6599">
        <f>IF(OR(BX1153="Close to Ear",BX1153="Close to Head"),"Head",IF(BX1153="Extremity","Extremity","Body"))</f>
        <v/>
      </c>
      <c r="AD1153" s="6600">
        <f>CA1153</f>
        <v/>
      </c>
      <c r="AE1153" s="6594">
        <f>CB1153</f>
        <v/>
      </c>
      <c r="AF1153" s="6595"/>
      <c r="AG1153" s="6601">
        <f>IF(OR(AZ1153="",BA1153=""),"N/A",IF(DC1153="Pass","P","F"))</f>
        <v/>
      </c>
      <c r="AH1153" s="6602"/>
      <c r="AI1153" s="6602"/>
      <c r="AJ1153" s="6602"/>
      <c r="AK1153" s="6596"/>
      <c r="AL1153" s="6595"/>
      <c r="AM1153" s="6596"/>
      <c r="AN1153" s="6596"/>
      <c r="AO1153" s="6603"/>
      <c r="AP1153" s="6603"/>
      <c r="AQ1153" s="6603"/>
      <c r="AR1153" s="6603"/>
      <c r="AS1153" s="6603"/>
      <c r="AT1153" s="6604">
        <f>IF(AC1153="Extremity",IF(CG1153="","",CG1153),"")</f>
        <v/>
      </c>
      <c r="AU1153" s="6604">
        <f>IF(AC1153="Extremity",IF(CH1153="","",CH1153),"")</f>
        <v/>
      </c>
      <c r="AV1153" s="6605">
        <f>IF(AC1153="Extremity","",IF(CE1153="","",CE1153))</f>
        <v/>
      </c>
      <c r="AW1153" s="6605">
        <f>IF(AD1153="Extremity","",IF(CF1153="","",CF1153))</f>
        <v/>
      </c>
      <c r="AX1153" s="6598">
        <f>DL1153</f>
        <v/>
      </c>
      <c r="AY1153" s="6598">
        <f>DQ1153</f>
        <v/>
      </c>
      <c r="AZ1153" s="6606">
        <f>IF(AC1153="Extremity",IF(DA1153="","",DA1153),"")</f>
        <v/>
      </c>
      <c r="BA1153" s="6607">
        <f>IF(AC1153="Extremity","",IF(CT1153="","",CT1153))</f>
        <v/>
      </c>
      <c r="BB1153" s="6598">
        <f>IF(AC1153="Extremity",IF(DB1153="","",DB1153),"")</f>
        <v/>
      </c>
      <c r="BC1153" s="6605">
        <f>IF(AC1153="Extremity","",IF(CZ1153="","",CZ1153))</f>
        <v/>
      </c>
      <c r="BD1153" s="6598">
        <f>DD1153</f>
        <v/>
      </c>
      <c r="BE1153" s="6608">
        <f>DE1153</f>
        <v/>
      </c>
      <c r="BF1153" s="6609">
        <f>DF1153*60</f>
        <v/>
      </c>
      <c r="BG1153" s="6610">
        <f>BE1153</f>
        <v/>
      </c>
      <c r="BH1153" s="6609">
        <f>DG1153*60</f>
        <v/>
      </c>
      <c r="BI1153" s="6609">
        <f>DH1153</f>
        <v/>
      </c>
      <c r="BJ1153" s="6611"/>
      <c r="BK1153" s="6612">
        <f>Overview!$E$7</f>
        <v/>
      </c>
      <c r="BL1153" s="6611"/>
      <c r="BM1153" s="6609">
        <f>DI1153</f>
        <v/>
      </c>
      <c r="BN1153" s="6612">
        <f>Overview!$P$153</f>
        <v/>
      </c>
      <c r="BO1153" s="6611" t="inlineStr">
        <is>
          <t>Modo: BR/EDR</t>
        </is>
      </c>
      <c r="BP1153" s="6611"/>
      <c r="BQ1153" s="6595"/>
      <c r="BR1153" s="6613"/>
      <c r="BS1153" s="1541"/>
      <c r="BT1153" s="1978" t="inlineStr">
        <is>
          <t>BT</t>
        </is>
      </c>
      <c r="BU1153" s="1979" t="inlineStr">
        <is>
          <t>2.4 GHz</t>
        </is>
      </c>
      <c r="BV1153" s="632">
        <f>Overview!$H$29</f>
        <v/>
      </c>
      <c r="BW1153" s="2010"/>
      <c r="BX1153" s="1978" t="inlineStr">
        <is>
          <t>Body</t>
        </is>
      </c>
      <c r="BY1153" s="6717"/>
      <c r="BZ1153" s="2011"/>
      <c r="CA1153" s="6717" t="str">
        <f>CONCATENATE(CA1149," - Battery check 1")</f>
        <v>TBD - Battery check 1</v>
      </c>
      <c r="CB1153" s="200">
        <v>5</v>
      </c>
      <c r="CC1153" s="6718">
        <f>IF(COUNT('Conducted BT-Custom'!$AH$3:$AH$7)=0,39,INDEX('Conducted BT-Custom'!$T$3:$T$7,MATCH(MAX('Conducted BT-Custom'!$AH$3:$AH$7),'Conducted BT-Custom'!$AH$3:$AH$7,0)))</f>
        <v>39</v>
      </c>
      <c r="CD1153" s="6718">
        <f>IF(COUNT('Conducted BT-Custom'!$AH$3:$AH$7)=0,2440,INDEX('Conducted BT-Custom'!$U$3:$U$7,MATCH(MAX('Conducted BT-Custom'!$AH$3:$AH$7),'Conducted BT-Custom'!$AH$3:$AH$7,0)))</f>
        <v>2440</v>
      </c>
      <c r="CE1153" s="7251"/>
      <c r="CF1153" s="7237"/>
      <c r="CG1153" s="6911"/>
      <c r="CH1153" s="7250"/>
      <c r="CI1153" s="225">
        <f>BY1153</f>
        <v/>
      </c>
      <c r="CJ1153" s="237">
        <f>BZ1153</f>
        <v/>
      </c>
      <c r="CK1153" s="223">
        <f>CA1153</f>
        <v/>
      </c>
      <c r="CL1153" s="237">
        <f>CC1153</f>
        <v/>
      </c>
      <c r="CM1153" s="394">
        <f>CD1153</f>
        <v/>
      </c>
      <c r="CN1153" s="1966"/>
      <c r="CO1153" s="1967"/>
      <c r="CP1153" s="6833"/>
      <c r="CQ1153" s="446"/>
      <c r="CR1153" s="6930"/>
      <c r="CS1153" s="446"/>
      <c r="CT1153" s="867"/>
      <c r="CU1153" s="224">
        <f>BY1153</f>
        <v/>
      </c>
      <c r="CV1153" s="237">
        <f>BZ1153</f>
        <v/>
      </c>
      <c r="CW1153" s="237">
        <f>CA1153</f>
        <v/>
      </c>
      <c r="CX1153" s="224">
        <f>CC1153</f>
        <v/>
      </c>
      <c r="CY1153" s="237">
        <f>CD1153</f>
        <v/>
      </c>
      <c r="CZ1153" s="7475">
        <f>IF(COUNTIF(Overview!K12:K14,TRUE)&gt;0,1.6,IF(COUNTIF(Overview!L12:L14,TRUE)&gt;0,8,0))</f>
        <v/>
      </c>
      <c r="DA1153" s="1876"/>
      <c r="DB1153" s="7485"/>
      <c r="DC1153" s="844">
        <f>IF(CT1153="","",IF(CT1153&gt;CZ1153,"Fail","Pass"))</f>
        <v/>
      </c>
      <c r="DD1153" s="868"/>
      <c r="DE1153" s="1565">
        <f>MyTimestamp(DC1153)</f>
        <v/>
      </c>
      <c r="DF1153" s="1531">
        <f>IF(COUNT(CE1153:CH1153)=1,15,IF(COUNT(CE1153:CH1153)=0,0,30))</f>
        <v/>
      </c>
      <c r="DG1153" s="1532">
        <f>IF(DF1153=0,0,2)</f>
        <v/>
      </c>
      <c r="DH1153" s="1877"/>
      <c r="DI1153" s="1877"/>
      <c r="DJ1153" s="1863"/>
      <c r="DK1153" s="1878"/>
      <c r="DL1153" s="1574">
        <f>10^(CN1153/20)*100-100</f>
        <v/>
      </c>
      <c r="DM1153" s="1266"/>
      <c r="DN1153" s="6719"/>
      <c r="DO1153" s="1290"/>
      <c r="DP1153" s="1290"/>
      <c r="DQ1153" s="1283"/>
      <c r="DR1153" s="1541"/>
      <c r="DS1153" s="1541"/>
      <c r="DT1153" s="1541"/>
      <c r="DU1153" s="1541"/>
      <c r="DV1153" s="1541"/>
      <c r="DW1153" s="1541"/>
      <c r="DX1153" s="1541"/>
      <c r="DY1153" s="1541"/>
      <c r="DZ1153" s="1541"/>
      <c r="EA1153" s="1541"/>
      <c r="EB1153" s="1541"/>
      <c r="EC1153" s="1541"/>
      <c r="ED1153" s="1541"/>
      <c r="EE1153" s="1541"/>
      <c r="EF1153" s="1541"/>
      <c r="EG1153" s="1541"/>
      <c r="EH1153" s="1541"/>
      <c r="EI1153" s="1541"/>
      <c r="EJ1153" s="1541"/>
      <c r="EK1153" s="1541"/>
      <c r="EL1153" s="1541"/>
      <c r="EM1153" s="1541"/>
      <c r="EN1153" s="1541"/>
      <c r="EO1153" s="1541"/>
      <c r="EP1153" s="1541"/>
      <c r="EQ1153" s="1541"/>
      <c r="ER1153" s="1541"/>
      <c r="ES1153" s="1541"/>
      <c r="ET1153" s="1541"/>
      <c r="EU1153" s="1541"/>
      <c r="EV1153" s="1541"/>
    </row>
    <row r="1154" ht="12.75" x14ac:dyDescent="0.2">
      <c r="A1154" s="1541"/>
      <c r="B1154" s="1541"/>
      <c r="C1154"/>
      <c r="D1154" s="6590"/>
      <c r="E1154" s="6590"/>
      <c r="F1154" s="6591">
        <v>5.6</v>
      </c>
      <c r="G1154" s="6592"/>
      <c r="H1154" s="6593">
        <f>BV1154</f>
        <v/>
      </c>
      <c r="I1154" s="6593">
        <f>BW1154</f>
        <v/>
      </c>
      <c r="J1154" s="6594" t="inlineStr">
        <is>
          <t>BT</t>
        </is>
      </c>
      <c r="K1154" s="6594" t="inlineStr">
        <is>
          <t>2.4 GHz</t>
        </is>
      </c>
      <c r="L1154" s="6595"/>
      <c r="M1154" s="6797"/>
      <c r="N1154" s="6596"/>
      <c r="O1154" s="6597"/>
      <c r="P1154" s="6597"/>
      <c r="Q1154" s="6597"/>
      <c r="R1154" s="6597"/>
      <c r="S1154" s="6593"/>
      <c r="T1154" s="130">
        <v>39</v>
      </c>
      <c r="U1154" s="6593">
        <v>2440</v>
      </c>
      <c r="V1154" s="6596"/>
      <c r="W1154" s="6598"/>
      <c r="X1154" s="6596"/>
      <c r="Y1154" s="6596"/>
      <c r="Z1154" s="6596"/>
      <c r="AA1154" s="6595"/>
      <c r="AB1154" s="6595"/>
      <c r="AC1154" s="6599">
        <f>IF(OR(BX1154="Close to Ear",BX1154="Close to Head"),"Head",IF(BX1154="Extremity","Extremity","Body"))</f>
        <v/>
      </c>
      <c r="AD1154" s="6600">
        <f>CA1154</f>
        <v/>
      </c>
      <c r="AE1154" s="6594">
        <f>CB1154</f>
        <v/>
      </c>
      <c r="AF1154" s="6595"/>
      <c r="AG1154" s="6601">
        <f>IF(OR(AZ1154="",BA1154=""),"N/A",IF(DC1154="Pass","P","F"))</f>
        <v/>
      </c>
      <c r="AH1154" s="6602"/>
      <c r="AI1154" s="6602"/>
      <c r="AJ1154" s="6602"/>
      <c r="AK1154" s="6596"/>
      <c r="AL1154" s="6595"/>
      <c r="AM1154" s="6596"/>
      <c r="AN1154" s="6596"/>
      <c r="AO1154" s="6603"/>
      <c r="AP1154" s="6603"/>
      <c r="AQ1154" s="6603"/>
      <c r="AR1154" s="6603"/>
      <c r="AS1154" s="6603"/>
      <c r="AT1154" s="6604">
        <f>IF(AC1154="Extremity",IF(CG1154="","",CG1154),"")</f>
        <v/>
      </c>
      <c r="AU1154" s="6604">
        <f>IF(AC1154="Extremity",IF(CH1154="","",CH1154),"")</f>
        <v/>
      </c>
      <c r="AV1154" s="6605">
        <f>IF(AC1154="Extremity","",IF(CE1154="","",CE1154))</f>
        <v/>
      </c>
      <c r="AW1154" s="6605">
        <f>IF(AD1154="Extremity","",IF(CF1154="","",CF1154))</f>
        <v/>
      </c>
      <c r="AX1154" s="6598">
        <f>DL1154</f>
        <v/>
      </c>
      <c r="AY1154" s="6598">
        <f>DQ1154</f>
        <v/>
      </c>
      <c r="AZ1154" s="6606">
        <f>IF(AC1154="Extremity",IF(DA1154="","",DA1154),"")</f>
        <v/>
      </c>
      <c r="BA1154" s="6607">
        <f>IF(AC1154="Extremity","",IF(CT1154="","",CT1154))</f>
        <v/>
      </c>
      <c r="BB1154" s="6598">
        <f>IF(AC1154="Extremity",IF(DB1154="","",DB1154),"")</f>
        <v/>
      </c>
      <c r="BC1154" s="6605">
        <f>IF(AC1154="Extremity","",IF(CZ1154="","",CZ1154))</f>
        <v/>
      </c>
      <c r="BD1154" s="6598">
        <f>DD1154</f>
        <v/>
      </c>
      <c r="BE1154" s="6608">
        <f>DE1154</f>
        <v/>
      </c>
      <c r="BF1154" s="6609">
        <f>DF1154*60</f>
        <v/>
      </c>
      <c r="BG1154" s="6610">
        <f>BE1154</f>
        <v/>
      </c>
      <c r="BH1154" s="6609">
        <f>DG1154*60</f>
        <v/>
      </c>
      <c r="BI1154" s="6609">
        <f>DH1154</f>
        <v/>
      </c>
      <c r="BJ1154" s="6611"/>
      <c r="BK1154" s="6612">
        <f>Overview!$E$7</f>
        <v/>
      </c>
      <c r="BL1154" s="6611"/>
      <c r="BM1154" s="6609">
        <f>DI1154</f>
        <v/>
      </c>
      <c r="BN1154" s="6612">
        <f>Overview!$P$153</f>
        <v/>
      </c>
      <c r="BO1154" s="6611" t="inlineStr">
        <is>
          <t>Modo: BR/EDR</t>
        </is>
      </c>
      <c r="BP1154" s="6611"/>
      <c r="BQ1154" s="6595"/>
      <c r="BR1154" s="6613"/>
      <c r="BS1154" s="1541"/>
      <c r="BT1154" s="1978" t="inlineStr">
        <is>
          <t>BT</t>
        </is>
      </c>
      <c r="BU1154" s="1979" t="inlineStr">
        <is>
          <t>2.4 GHz</t>
        </is>
      </c>
      <c r="BV1154" s="632">
        <f>Overview!$H$29</f>
        <v/>
      </c>
      <c r="BW1154" s="2010"/>
      <c r="BX1154" s="1978" t="inlineStr">
        <is>
          <t>Body</t>
        </is>
      </c>
      <c r="BY1154" s="6717"/>
      <c r="BZ1154" s="2011"/>
      <c r="CA1154" s="6717" t="str">
        <f>CONCATENATE(CA1150," - Battery check 2")</f>
        <v>TBD - Battery check 2</v>
      </c>
      <c r="CB1154" s="200">
        <v>5</v>
      </c>
      <c r="CC1154" s="6718">
        <f>IF(COUNT('Conducted BT-Custom'!$AH$3:$AH$7)=0,39,INDEX('Conducted BT-Custom'!$T$3:$T$7,MATCH(MAX('Conducted BT-Custom'!$AH$3:$AH$7),'Conducted BT-Custom'!$AH$3:$AH$7,0)))</f>
        <v>39</v>
      </c>
      <c r="CD1154" s="6718">
        <f>IF(COUNT('Conducted BT-Custom'!$AH$3:$AH$7)=0,2440,INDEX('Conducted BT-Custom'!$U$3:$U$7,MATCH(MAX('Conducted BT-Custom'!$AH$3:$AH$7),'Conducted BT-Custom'!$AH$3:$AH$7,0)))</f>
        <v>2440</v>
      </c>
      <c r="CE1154" s="7251"/>
      <c r="CF1154" s="7237"/>
      <c r="CG1154" s="6911"/>
      <c r="CH1154" s="7250"/>
      <c r="CI1154" s="225">
        <f>BY1154</f>
        <v/>
      </c>
      <c r="CJ1154" s="237">
        <f>BZ1154</f>
        <v/>
      </c>
      <c r="CK1154" s="223">
        <f>CA1154</f>
        <v/>
      </c>
      <c r="CL1154" s="237">
        <f>CC1154</f>
        <v/>
      </c>
      <c r="CM1154" s="394">
        <f>CD1154</f>
        <v/>
      </c>
      <c r="CN1154" s="1966"/>
      <c r="CO1154" s="1967"/>
      <c r="CP1154" s="6833"/>
      <c r="CQ1154" s="446"/>
      <c r="CR1154" s="6930"/>
      <c r="CS1154" s="446"/>
      <c r="CT1154" s="867"/>
      <c r="CU1154" s="224">
        <f>BY1154</f>
        <v/>
      </c>
      <c r="CV1154" s="237">
        <f>BZ1154</f>
        <v/>
      </c>
      <c r="CW1154" s="237">
        <f>CA1154</f>
        <v/>
      </c>
      <c r="CX1154" s="224">
        <f>CC1154</f>
        <v/>
      </c>
      <c r="CY1154" s="237">
        <f>CD1154</f>
        <v/>
      </c>
      <c r="CZ1154" s="7475">
        <f>IF(COUNTIF(Overview!K12:K14,TRUE)&gt;0,1.6,IF(COUNTIF(Overview!L12:L14,TRUE)&gt;0,8,0))</f>
        <v/>
      </c>
      <c r="DA1154" s="1876"/>
      <c r="DB1154" s="7485"/>
      <c r="DC1154" s="844">
        <f>IF(CT1154="","",IF(CT1154&gt;CZ1154,"Fail","Pass"))</f>
        <v/>
      </c>
      <c r="DD1154" s="868"/>
      <c r="DE1154" s="1565">
        <f>MyTimestamp(DC1154)</f>
        <v/>
      </c>
      <c r="DF1154" s="1531">
        <f>IF(COUNT(CE1154:CH1154)=1,15,IF(COUNT(CE1154:CH1154)=0,0,30))</f>
        <v/>
      </c>
      <c r="DG1154" s="1532">
        <f>IF(DF1154=0,0,2)</f>
        <v/>
      </c>
      <c r="DH1154" s="1877"/>
      <c r="DI1154" s="1877"/>
      <c r="DJ1154" s="1863"/>
      <c r="DK1154" s="1878"/>
      <c r="DL1154" s="1574">
        <f>10^(CN1154/20)*100-100</f>
        <v/>
      </c>
      <c r="DM1154" s="1266"/>
      <c r="DN1154" s="6719"/>
      <c r="DO1154" s="1290"/>
      <c r="DP1154" s="1290"/>
      <c r="DQ1154" s="1283"/>
      <c r="DR1154" s="1541"/>
      <c r="DS1154" s="1541"/>
      <c r="DT1154" s="1541"/>
      <c r="DU1154" s="1541"/>
      <c r="DV1154" s="1541"/>
      <c r="DW1154" s="1541"/>
      <c r="DX1154" s="1541"/>
      <c r="DY1154" s="1541"/>
      <c r="DZ1154" s="1541"/>
      <c r="EA1154" s="1541"/>
      <c r="EB1154" s="1541"/>
      <c r="EC1154" s="1541"/>
      <c r="ED1154" s="1541"/>
      <c r="EE1154" s="1541"/>
      <c r="EF1154" s="1541"/>
      <c r="EG1154" s="1541"/>
      <c r="EH1154" s="1541"/>
      <c r="EI1154" s="1541"/>
      <c r="EJ1154" s="1541"/>
      <c r="EK1154" s="1541"/>
      <c r="EL1154" s="1541"/>
      <c r="EM1154" s="1541"/>
      <c r="EN1154" s="1541"/>
      <c r="EO1154" s="1541"/>
      <c r="EP1154" s="1541"/>
      <c r="EQ1154" s="1541"/>
      <c r="ER1154" s="1541"/>
      <c r="ES1154" s="1541"/>
      <c r="ET1154" s="1541"/>
      <c r="EU1154" s="1541"/>
      <c r="EV1154" s="1541"/>
    </row>
    <row r="1155" ht="12.75" x14ac:dyDescent="0.2">
      <c r="A1155" s="1541"/>
      <c r="B1155" s="1541"/>
      <c r="C1155"/>
      <c r="D1155" s="6854"/>
      <c r="E1155" s="6854"/>
      <c r="F1155" s="6855">
        <v>5.6</v>
      </c>
      <c r="G1155" s="6856"/>
      <c r="H1155" s="6857">
        <f>BV1155</f>
        <v/>
      </c>
      <c r="I1155" s="6857">
        <f>BW1155</f>
        <v/>
      </c>
      <c r="J1155" s="6858" t="inlineStr">
        <is>
          <t>BT</t>
        </is>
      </c>
      <c r="K1155" s="6858" t="inlineStr">
        <is>
          <t>2.4 GHz</t>
        </is>
      </c>
      <c r="L1155" s="6859"/>
      <c r="M1155" s="6882"/>
      <c r="N1155" s="6860"/>
      <c r="O1155" s="6861"/>
      <c r="P1155" s="6597"/>
      <c r="Q1155" s="6861"/>
      <c r="R1155" s="6861"/>
      <c r="S1155" s="6593"/>
      <c r="T1155" s="130">
        <v>39</v>
      </c>
      <c r="U1155" s="6593">
        <v>2440</v>
      </c>
      <c r="V1155" s="6860"/>
      <c r="W1155" s="6862"/>
      <c r="X1155" s="6860"/>
      <c r="Y1155" s="6860"/>
      <c r="Z1155" s="6860"/>
      <c r="AA1155" s="6859"/>
      <c r="AB1155" s="6859"/>
      <c r="AC1155" s="6863">
        <f>IF(OR(BX1155="Close to Ear",BX1155="Close to Head"),"Head",IF(BX1155="Extremity","Extremity","Body"))</f>
        <v/>
      </c>
      <c r="AD1155" s="6864">
        <f>CA1155</f>
        <v/>
      </c>
      <c r="AE1155" s="6858">
        <f>CB1155</f>
        <v/>
      </c>
      <c r="AF1155" s="6859"/>
      <c r="AG1155" s="6865">
        <f>IF(OR(AZ1155="",BA1155=""),"N/A",IF(DC1155="Pass","P","F"))</f>
        <v/>
      </c>
      <c r="AH1155" s="6866"/>
      <c r="AI1155" s="6866"/>
      <c r="AJ1155" s="6866"/>
      <c r="AK1155" s="6860"/>
      <c r="AL1155" s="6859"/>
      <c r="AM1155" s="6860"/>
      <c r="AN1155" s="6860"/>
      <c r="AO1155" s="6867"/>
      <c r="AP1155" s="6867"/>
      <c r="AQ1155" s="6867"/>
      <c r="AR1155" s="6867"/>
      <c r="AS1155" s="6867"/>
      <c r="AT1155" s="6868">
        <f>IF(AC1155="Extremity",IF(CG1155="","",CG1155),"")</f>
        <v/>
      </c>
      <c r="AU1155" s="6868">
        <f>IF(AC1155="Extremity",IF(CH1155="","",CH1155),"")</f>
        <v/>
      </c>
      <c r="AV1155" s="6869">
        <f>IF(AC1155="Extremity","",IF(CE1155="","",CE1155))</f>
        <v/>
      </c>
      <c r="AW1155" s="6869">
        <f>IF(AD1155="Extremity","",IF(CF1155="","",CF1155))</f>
        <v/>
      </c>
      <c r="AX1155" s="6862">
        <f>DL1155</f>
        <v/>
      </c>
      <c r="AY1155" s="6862">
        <f>DQ1155</f>
        <v/>
      </c>
      <c r="AZ1155" s="6870">
        <f>IF(AC1155="Extremity",IF(DA1155="","",DA1155),"")</f>
        <v/>
      </c>
      <c r="BA1155" s="6871">
        <f>IF(AC1155="Extremity","",IF(CT1155="","",CT1155))</f>
        <v/>
      </c>
      <c r="BB1155" s="6862">
        <f>IF(AC1155="Extremity",IF(DB1155="","",DB1155),"")</f>
        <v/>
      </c>
      <c r="BC1155" s="6869">
        <f>IF(AC1155="Extremity","",IF(CZ1155="","",CZ1155))</f>
        <v/>
      </c>
      <c r="BD1155" s="6862">
        <f>DD1155</f>
        <v/>
      </c>
      <c r="BE1155" s="6872">
        <f>DE1155</f>
        <v/>
      </c>
      <c r="BF1155" s="6873">
        <f>DF1155*60</f>
        <v/>
      </c>
      <c r="BG1155" s="6874">
        <f>BE1155</f>
        <v/>
      </c>
      <c r="BH1155" s="6873">
        <f>DG1155*60</f>
        <v/>
      </c>
      <c r="BI1155" s="6873">
        <f>DH1155</f>
        <v/>
      </c>
      <c r="BJ1155" s="6875"/>
      <c r="BK1155" s="6876">
        <f>Overview!$E$7</f>
        <v/>
      </c>
      <c r="BL1155" s="6875"/>
      <c r="BM1155" s="6873">
        <f>DI1155</f>
        <v/>
      </c>
      <c r="BN1155" s="6876">
        <f>Overview!$P$153</f>
        <v/>
      </c>
      <c r="BO1155" s="6875" t="inlineStr">
        <is>
          <t>Modo: BR/EDR</t>
        </is>
      </c>
      <c r="BP1155" s="6875"/>
      <c r="BQ1155" s="6859"/>
      <c r="BR1155" s="6877"/>
      <c r="BS1155" s="1541"/>
      <c r="BT1155" s="1978" t="inlineStr">
        <is>
          <t>BT</t>
        </is>
      </c>
      <c r="BU1155" s="1979" t="inlineStr">
        <is>
          <t>2.4 GHz</t>
        </is>
      </c>
      <c r="BV1155" s="632">
        <f>Overview!$H$29</f>
        <v/>
      </c>
      <c r="BW1155" s="2010"/>
      <c r="BX1155" s="1978" t="inlineStr">
        <is>
          <t>Body</t>
        </is>
      </c>
      <c r="BY1155" s="6883"/>
      <c r="BZ1155" s="2011"/>
      <c r="CA1155" s="6883" t="inlineStr">
        <is>
          <t>Front of Face</t>
        </is>
      </c>
      <c r="CB1155" s="200">
        <v>25</v>
      </c>
      <c r="CC1155" s="6884">
        <f>IF(COUNT('Conducted BT-Custom'!$AH$3:$AH$7)=0,39,INDEX('Conducted BT-Custom'!$T$3:$T$7,MATCH(MAX('Conducted BT-Custom'!$AH$3:$AH$7),'Conducted BT-Custom'!$AH$3:$AH$7,0)))</f>
        <v>39</v>
      </c>
      <c r="CD1155" s="6884">
        <f>IF(COUNT('Conducted BT-Custom'!$AH$3:$AH$7)=0,2440,INDEX('Conducted BT-Custom'!$U$3:$U$7,MATCH(MAX('Conducted BT-Custom'!$AH$3:$AH$7),'Conducted BT-Custom'!$AH$3:$AH$7,0)))</f>
        <v>2440</v>
      </c>
      <c r="CE1155" s="7251"/>
      <c r="CF1155" s="7237"/>
      <c r="CG1155" s="6911"/>
      <c r="CH1155" s="7250"/>
      <c r="CI1155" s="225">
        <f>BY1155</f>
        <v/>
      </c>
      <c r="CJ1155" s="237">
        <f>BZ1155</f>
        <v/>
      </c>
      <c r="CK1155" s="223">
        <f>CA1155</f>
        <v/>
      </c>
      <c r="CL1155" s="237">
        <f>CC1155</f>
        <v/>
      </c>
      <c r="CM1155" s="394">
        <f>CD1155</f>
        <v/>
      </c>
      <c r="CN1155" s="1966"/>
      <c r="CO1155" s="1967"/>
      <c r="CP1155" s="6833"/>
      <c r="CQ1155" s="446"/>
      <c r="CR1155" s="6930"/>
      <c r="CS1155" s="446"/>
      <c r="CT1155" s="867"/>
      <c r="CU1155" s="224">
        <f>BY1155</f>
        <v/>
      </c>
      <c r="CV1155" s="237">
        <f>BZ1155</f>
        <v/>
      </c>
      <c r="CW1155" s="237">
        <f>CA1155</f>
        <v/>
      </c>
      <c r="CX1155" s="224">
        <f>CC1155</f>
        <v/>
      </c>
      <c r="CY1155" s="237">
        <f>CD1155</f>
        <v/>
      </c>
      <c r="CZ1155" s="7475">
        <f>IF(COUNTIF(Overview!K12:K14,TRUE)&gt;0,1.6,IF(COUNTIF(Overview!L12:L14,TRUE)&gt;0,8,0))</f>
        <v/>
      </c>
      <c r="DA1155" s="1876"/>
      <c r="DB1155" s="7485"/>
      <c r="DC1155" s="844">
        <f>IF(CT1155="","",IF(CT1155&gt;CZ1155,"Fail","Pass"))</f>
        <v/>
      </c>
      <c r="DD1155" s="868"/>
      <c r="DE1155" s="1565">
        <f>MyTimestamp(DC1155)</f>
        <v/>
      </c>
      <c r="DF1155" s="1531">
        <f>IF(COUNT(CE1155:CH1155)=1,15,IF(COUNT(CE1155:CH1155)=0,0,30))</f>
        <v/>
      </c>
      <c r="DG1155" s="1532">
        <f>IF(DF1155=0,0,2)</f>
        <v/>
      </c>
      <c r="DH1155" s="1877"/>
      <c r="DI1155" s="1877"/>
      <c r="DJ1155" s="1863"/>
      <c r="DK1155" s="1878"/>
      <c r="DL1155" s="1574">
        <f>10^(CN1155/20)*100-100</f>
        <v/>
      </c>
      <c r="DM1155" s="1266"/>
      <c r="DN1155" s="6885"/>
      <c r="DO1155" s="1290"/>
      <c r="DP1155" s="1290"/>
      <c r="DQ1155" s="1283"/>
      <c r="DR1155" s="1541"/>
      <c r="DS1155" s="1541"/>
      <c r="DT1155" s="1541"/>
      <c r="DU1155" s="1541"/>
      <c r="DV1155" s="1541"/>
      <c r="DW1155" s="1541"/>
      <c r="DX1155" s="1541"/>
      <c r="DY1155" s="1541"/>
      <c r="DZ1155" s="1541"/>
      <c r="EA1155" s="1541"/>
      <c r="EB1155" s="1541"/>
      <c r="EC1155" s="1541"/>
      <c r="ED1155" s="1541"/>
      <c r="EE1155" s="1541"/>
      <c r="EF1155" s="1541"/>
      <c r="EG1155" s="1541"/>
      <c r="EH1155" s="1541"/>
      <c r="EI1155" s="1541"/>
      <c r="EJ1155" s="1541"/>
      <c r="EK1155" s="1541"/>
      <c r="EL1155" s="1541"/>
      <c r="EM1155" s="1541"/>
      <c r="EN1155" s="1541"/>
      <c r="EO1155" s="1541"/>
      <c r="EP1155" s="1541"/>
      <c r="EQ1155" s="1541"/>
      <c r="ER1155" s="1541"/>
      <c r="ES1155" s="1541"/>
      <c r="ET1155" s="1541"/>
      <c r="EU1155" s="1541"/>
      <c r="EV1155" s="1541"/>
    </row>
    <row r="1156" ht="12.75" x14ac:dyDescent="0.2">
      <c r="A1156" s="1541"/>
      <c r="B1156" s="1541"/>
      <c r="C1156"/>
      <c r="D1156" s="6854"/>
      <c r="E1156" s="6854"/>
      <c r="F1156" s="6855">
        <v>5.6</v>
      </c>
      <c r="G1156" s="6856"/>
      <c r="H1156" s="6857">
        <f>BV1156</f>
        <v/>
      </c>
      <c r="I1156" s="6857">
        <f>BW1156</f>
        <v/>
      </c>
      <c r="J1156" s="6858" t="inlineStr">
        <is>
          <t>BT</t>
        </is>
      </c>
      <c r="K1156" s="6858" t="inlineStr">
        <is>
          <t>2.4 GHz</t>
        </is>
      </c>
      <c r="L1156" s="6859"/>
      <c r="M1156" s="6882"/>
      <c r="N1156" s="6860"/>
      <c r="O1156" s="6861"/>
      <c r="P1156" s="6597"/>
      <c r="Q1156" s="6861"/>
      <c r="R1156" s="6861"/>
      <c r="S1156" s="6593"/>
      <c r="T1156" s="130">
        <v>39</v>
      </c>
      <c r="U1156" s="6593">
        <v>2440</v>
      </c>
      <c r="V1156" s="6860"/>
      <c r="W1156" s="6862"/>
      <c r="X1156" s="6860"/>
      <c r="Y1156" s="6860"/>
      <c r="Z1156" s="6860"/>
      <c r="AA1156" s="6859"/>
      <c r="AB1156" s="6859"/>
      <c r="AC1156" s="6863">
        <f>IF(OR(BX1156="Close to Ear",BX1156="Close to Head"),"Head",IF(BX1156="Extremity","Extremity","Body"))</f>
        <v/>
      </c>
      <c r="AD1156" s="6864">
        <f>CA1156</f>
        <v/>
      </c>
      <c r="AE1156" s="6858">
        <f>CB1156</f>
        <v/>
      </c>
      <c r="AF1156" s="6859"/>
      <c r="AG1156" s="6865">
        <f>IF(OR(AZ1156="",BA1156=""),"N/A",IF(DC1156="Pass","P","F"))</f>
        <v/>
      </c>
      <c r="AH1156" s="6866"/>
      <c r="AI1156" s="6866"/>
      <c r="AJ1156" s="6866"/>
      <c r="AK1156" s="6860"/>
      <c r="AL1156" s="6859"/>
      <c r="AM1156" s="6860"/>
      <c r="AN1156" s="6860"/>
      <c r="AO1156" s="6867"/>
      <c r="AP1156" s="6867"/>
      <c r="AQ1156" s="6867"/>
      <c r="AR1156" s="6867"/>
      <c r="AS1156" s="6867"/>
      <c r="AT1156" s="6868">
        <f>IF(AC1156="Extremity",IF(CG1156="","",CG1156),"")</f>
        <v/>
      </c>
      <c r="AU1156" s="6868">
        <f>IF(AC1156="Extremity",IF(CH1156="","",CH1156),"")</f>
        <v/>
      </c>
      <c r="AV1156" s="6869">
        <f>IF(AC1156="Extremity","",IF(CE1156="","",CE1156))</f>
        <v/>
      </c>
      <c r="AW1156" s="6869">
        <f>IF(AD1156="Extremity","",IF(CF1156="","",CF1156))</f>
        <v/>
      </c>
      <c r="AX1156" s="6862">
        <f>DL1156</f>
        <v/>
      </c>
      <c r="AY1156" s="6862">
        <f>DQ1156</f>
        <v/>
      </c>
      <c r="AZ1156" s="6870">
        <f>IF(AC1156="Extremity",IF(DA1156="","",DA1156),"")</f>
        <v/>
      </c>
      <c r="BA1156" s="6871">
        <f>IF(AC1156="Extremity","",IF(CT1156="","",CT1156))</f>
        <v/>
      </c>
      <c r="BB1156" s="6862">
        <f>IF(AC1156="Extremity",IF(DB1156="","",DB1156),"")</f>
        <v/>
      </c>
      <c r="BC1156" s="6869">
        <f>IF(AC1156="Extremity","",IF(CZ1156="","",CZ1156))</f>
        <v/>
      </c>
      <c r="BD1156" s="6862">
        <f>DD1156</f>
        <v/>
      </c>
      <c r="BE1156" s="6872">
        <f>DE1156</f>
        <v/>
      </c>
      <c r="BF1156" s="6873">
        <f>DF1156*60</f>
        <v/>
      </c>
      <c r="BG1156" s="6874">
        <f>BE1156</f>
        <v/>
      </c>
      <c r="BH1156" s="6873">
        <f>DG1156*60</f>
        <v/>
      </c>
      <c r="BI1156" s="6873">
        <f>DH1156</f>
        <v/>
      </c>
      <c r="BJ1156" s="6875"/>
      <c r="BK1156" s="6876">
        <f>Overview!$E$7</f>
        <v/>
      </c>
      <c r="BL1156" s="6875"/>
      <c r="BM1156" s="6873">
        <f>DI1156</f>
        <v/>
      </c>
      <c r="BN1156" s="6876">
        <f>Overview!$P$153</f>
        <v/>
      </c>
      <c r="BO1156" s="6875" t="inlineStr">
        <is>
          <t>Modo: BR/EDR</t>
        </is>
      </c>
      <c r="BP1156" s="6875"/>
      <c r="BQ1156" s="6859"/>
      <c r="BR1156" s="6877"/>
      <c r="BS1156" s="1541"/>
      <c r="BT1156" s="1978" t="inlineStr">
        <is>
          <t>BT</t>
        </is>
      </c>
      <c r="BU1156" s="1979" t="inlineStr">
        <is>
          <t>2.4 GHz</t>
        </is>
      </c>
      <c r="BV1156" s="632">
        <f>Overview!$H$29</f>
        <v/>
      </c>
      <c r="BW1156" s="2010"/>
      <c r="BX1156" s="1978" t="inlineStr">
        <is>
          <t>Body</t>
        </is>
      </c>
      <c r="BY1156" s="6883"/>
      <c r="BZ1156" s="2011"/>
      <c r="CA1156" s="6883" t="inlineStr">
        <is>
          <t>Accesorio 1: Front Face</t>
        </is>
      </c>
      <c r="CB1156" s="200">
        <v>0</v>
      </c>
      <c r="CC1156" s="6884">
        <f>IF(COUNT('Conducted BT-Custom'!$AH$3:$AH$7)=0,39,INDEX('Conducted BT-Custom'!$T$3:$T$7,MATCH(MAX('Conducted BT-Custom'!$AH$3:$AH$7),'Conducted BT-Custom'!$AH$3:$AH$7,0)))</f>
        <v>39</v>
      </c>
      <c r="CD1156" s="6884">
        <f>IF(COUNT('Conducted BT-Custom'!$AH$3:$AH$7)=0,2440,INDEX('Conducted BT-Custom'!$U$3:$U$7,MATCH(MAX('Conducted BT-Custom'!$AH$3:$AH$7),'Conducted BT-Custom'!$AH$3:$AH$7,0)))</f>
        <v>2440</v>
      </c>
      <c r="CE1156" s="7251"/>
      <c r="CF1156" s="7237"/>
      <c r="CG1156" s="6911"/>
      <c r="CH1156" s="7250"/>
      <c r="CI1156" s="225">
        <f>BY1156</f>
        <v/>
      </c>
      <c r="CJ1156" s="237">
        <f>BZ1156</f>
        <v/>
      </c>
      <c r="CK1156" s="223">
        <f>CA1156</f>
        <v/>
      </c>
      <c r="CL1156" s="237">
        <f>CC1156</f>
        <v/>
      </c>
      <c r="CM1156" s="394">
        <f>CD1156</f>
        <v/>
      </c>
      <c r="CN1156" s="1966"/>
      <c r="CO1156" s="1967"/>
      <c r="CP1156" s="6833"/>
      <c r="CQ1156" s="446"/>
      <c r="CR1156" s="6930"/>
      <c r="CS1156" s="446"/>
      <c r="CT1156" s="867"/>
      <c r="CU1156" s="224">
        <f>BY1156</f>
        <v/>
      </c>
      <c r="CV1156" s="237">
        <f>BZ1156</f>
        <v/>
      </c>
      <c r="CW1156" s="237">
        <f>CA1156</f>
        <v/>
      </c>
      <c r="CX1156" s="224">
        <f>CC1156</f>
        <v/>
      </c>
      <c r="CY1156" s="237">
        <f>CD1156</f>
        <v/>
      </c>
      <c r="CZ1156" s="7475">
        <f>IF(COUNTIF(Overview!K12:K14,TRUE)&gt;0,1.6,IF(COUNTIF(Overview!L12:L14,TRUE)&gt;0,8,0))</f>
        <v/>
      </c>
      <c r="DA1156" s="1876"/>
      <c r="DB1156" s="7485"/>
      <c r="DC1156" s="844">
        <f>IF(CT1156="","",IF(CT1156&gt;CZ1156,"Fail","Pass"))</f>
        <v/>
      </c>
      <c r="DD1156" s="868"/>
      <c r="DE1156" s="1565">
        <f>MyTimestamp(DC1156)</f>
        <v/>
      </c>
      <c r="DF1156" s="1531">
        <f>IF(COUNT(CE1156:CH1156)=1,15,IF(COUNT(CE1156:CH1156)=0,0,30))</f>
        <v/>
      </c>
      <c r="DG1156" s="1532">
        <f>IF(DF1156=0,0,2)</f>
        <v/>
      </c>
      <c r="DH1156" s="1877"/>
      <c r="DI1156" s="1877"/>
      <c r="DJ1156" s="1863"/>
      <c r="DK1156" s="1878"/>
      <c r="DL1156" s="1574">
        <f>10^(CN1156/20)*100-100</f>
        <v/>
      </c>
      <c r="DM1156" s="1266"/>
      <c r="DN1156" s="6885"/>
      <c r="DO1156" s="1290"/>
      <c r="DP1156" s="1290"/>
      <c r="DQ1156" s="1283"/>
      <c r="DR1156" s="1541"/>
      <c r="DS1156" s="1541"/>
      <c r="DT1156" s="1541"/>
      <c r="DU1156" s="1541"/>
      <c r="DV1156" s="1541"/>
      <c r="DW1156" s="1541"/>
      <c r="DX1156" s="1541"/>
      <c r="DY1156" s="1541"/>
      <c r="DZ1156" s="1541"/>
      <c r="EA1156" s="1541"/>
      <c r="EB1156" s="1541"/>
      <c r="EC1156" s="1541"/>
      <c r="ED1156" s="1541"/>
      <c r="EE1156" s="1541"/>
      <c r="EF1156" s="1541"/>
      <c r="EG1156" s="1541"/>
      <c r="EH1156" s="1541"/>
      <c r="EI1156" s="1541"/>
      <c r="EJ1156" s="1541"/>
      <c r="EK1156" s="1541"/>
      <c r="EL1156" s="1541"/>
      <c r="EM1156" s="1541"/>
      <c r="EN1156" s="1541"/>
      <c r="EO1156" s="1541"/>
      <c r="EP1156" s="1541"/>
      <c r="EQ1156" s="1541"/>
      <c r="ER1156" s="1541"/>
      <c r="ES1156" s="1541"/>
      <c r="ET1156" s="1541"/>
      <c r="EU1156" s="1541"/>
      <c r="EV1156" s="1541"/>
    </row>
    <row r="1157" ht="12.75" x14ac:dyDescent="0.2">
      <c r="A1157" s="1541"/>
      <c r="B1157" s="1541"/>
      <c r="C1157"/>
      <c r="D1157" s="6854"/>
      <c r="E1157" s="6854"/>
      <c r="F1157" s="6855">
        <v>5.6</v>
      </c>
      <c r="G1157" s="6856"/>
      <c r="H1157" s="6857">
        <f>BV1157</f>
        <v/>
      </c>
      <c r="I1157" s="6857">
        <f>BW1157</f>
        <v/>
      </c>
      <c r="J1157" s="6858" t="inlineStr">
        <is>
          <t>BT</t>
        </is>
      </c>
      <c r="K1157" s="6858" t="inlineStr">
        <is>
          <t>2.4 GHz</t>
        </is>
      </c>
      <c r="L1157" s="6859"/>
      <c r="M1157" s="6882"/>
      <c r="N1157" s="6860"/>
      <c r="O1157" s="6861"/>
      <c r="P1157" s="6597"/>
      <c r="Q1157" s="6861"/>
      <c r="R1157" s="6861"/>
      <c r="S1157" s="6593"/>
      <c r="T1157" s="130">
        <v>39</v>
      </c>
      <c r="U1157" s="6593">
        <v>2440</v>
      </c>
      <c r="V1157" s="6860"/>
      <c r="W1157" s="6862"/>
      <c r="X1157" s="6860"/>
      <c r="Y1157" s="6860"/>
      <c r="Z1157" s="6860"/>
      <c r="AA1157" s="6859"/>
      <c r="AB1157" s="6859"/>
      <c r="AC1157" s="6863">
        <f>IF(OR(BX1157="Close to Ear",BX1157="Close to Head"),"Head",IF(BX1157="Extremity","Extremity","Body"))</f>
        <v/>
      </c>
      <c r="AD1157" s="6864">
        <f>CA1157</f>
        <v/>
      </c>
      <c r="AE1157" s="6858">
        <f>CB1157</f>
        <v/>
      </c>
      <c r="AF1157" s="6859"/>
      <c r="AG1157" s="6865">
        <f>IF(OR(AZ1157="",BA1157=""),"N/A",IF(DC1157="Pass","P","F"))</f>
        <v/>
      </c>
      <c r="AH1157" s="6866"/>
      <c r="AI1157" s="6866"/>
      <c r="AJ1157" s="6866"/>
      <c r="AK1157" s="6860"/>
      <c r="AL1157" s="6859"/>
      <c r="AM1157" s="6860"/>
      <c r="AN1157" s="6860"/>
      <c r="AO1157" s="6867"/>
      <c r="AP1157" s="6867"/>
      <c r="AQ1157" s="6867"/>
      <c r="AR1157" s="6867"/>
      <c r="AS1157" s="6867"/>
      <c r="AT1157" s="6868">
        <f>IF(AC1157="Extremity",IF(CG1157="","",CG1157),"")</f>
        <v/>
      </c>
      <c r="AU1157" s="6868">
        <f>IF(AC1157="Extremity",IF(CH1157="","",CH1157),"")</f>
        <v/>
      </c>
      <c r="AV1157" s="6869">
        <f>IF(AC1157="Extremity","",IF(CE1157="","",CE1157))</f>
        <v/>
      </c>
      <c r="AW1157" s="6869">
        <f>IF(AD1157="Extremity","",IF(CF1157="","",CF1157))</f>
        <v/>
      </c>
      <c r="AX1157" s="6862">
        <f>DL1157</f>
        <v/>
      </c>
      <c r="AY1157" s="6862">
        <f>DQ1157</f>
        <v/>
      </c>
      <c r="AZ1157" s="6870">
        <f>IF(AC1157="Extremity",IF(DA1157="","",DA1157),"")</f>
        <v/>
      </c>
      <c r="BA1157" s="6871">
        <f>IF(AC1157="Extremity","",IF(CT1157="","",CT1157))</f>
        <v/>
      </c>
      <c r="BB1157" s="6862">
        <f>IF(AC1157="Extremity",IF(DB1157="","",DB1157),"")</f>
        <v/>
      </c>
      <c r="BC1157" s="6869">
        <f>IF(AC1157="Extremity","",IF(CZ1157="","",CZ1157))</f>
        <v/>
      </c>
      <c r="BD1157" s="6862">
        <f>DD1157</f>
        <v/>
      </c>
      <c r="BE1157" s="6872">
        <f>DE1157</f>
        <v/>
      </c>
      <c r="BF1157" s="6873">
        <f>DF1157*60</f>
        <v/>
      </c>
      <c r="BG1157" s="6874">
        <f>BE1157</f>
        <v/>
      </c>
      <c r="BH1157" s="6873">
        <f>DG1157*60</f>
        <v/>
      </c>
      <c r="BI1157" s="6873">
        <f>DH1157</f>
        <v/>
      </c>
      <c r="BJ1157" s="6875"/>
      <c r="BK1157" s="6876">
        <f>Overview!$E$7</f>
        <v/>
      </c>
      <c r="BL1157" s="6875"/>
      <c r="BM1157" s="6873">
        <f>DI1157</f>
        <v/>
      </c>
      <c r="BN1157" s="6876">
        <f>Overview!$P$153</f>
        <v/>
      </c>
      <c r="BO1157" s="6875" t="inlineStr">
        <is>
          <t>Modo: BR/EDR</t>
        </is>
      </c>
      <c r="BP1157" s="6875"/>
      <c r="BQ1157" s="6859"/>
      <c r="BR1157" s="6877"/>
      <c r="BS1157" s="1541"/>
      <c r="BT1157" s="1978" t="inlineStr">
        <is>
          <t>BT</t>
        </is>
      </c>
      <c r="BU1157" s="1979" t="inlineStr">
        <is>
          <t>2.4 GHz</t>
        </is>
      </c>
      <c r="BV1157" s="632">
        <f>Overview!$H$29</f>
        <v/>
      </c>
      <c r="BW1157" s="2010"/>
      <c r="BX1157" s="1978" t="inlineStr">
        <is>
          <t>Body</t>
        </is>
      </c>
      <c r="BY1157" s="6883"/>
      <c r="BZ1157" s="2011"/>
      <c r="CA1157" s="6883" t="inlineStr">
        <is>
          <t>Accesorio 2: Bottom Edge</t>
        </is>
      </c>
      <c r="CB1157" s="200">
        <v>0</v>
      </c>
      <c r="CC1157" s="6884">
        <f>IF(COUNT('Conducted BT-Custom'!$AH$3:$AH$7)=0,39,INDEX('Conducted BT-Custom'!$T$3:$T$7,MATCH(MAX('Conducted BT-Custom'!$AH$3:$AH$7),'Conducted BT-Custom'!$AH$3:$AH$7,0)))</f>
        <v>39</v>
      </c>
      <c r="CD1157" s="6884">
        <f>IF(COUNT('Conducted BT-Custom'!$AH$3:$AH$7)=0,2440,INDEX('Conducted BT-Custom'!$U$3:$U$7,MATCH(MAX('Conducted BT-Custom'!$AH$3:$AH$7),'Conducted BT-Custom'!$AH$3:$AH$7,0)))</f>
        <v>2440</v>
      </c>
      <c r="CE1157" s="7251"/>
      <c r="CF1157" s="7237"/>
      <c r="CG1157" s="6911"/>
      <c r="CH1157" s="7250"/>
      <c r="CI1157" s="225">
        <f>BY1157</f>
        <v/>
      </c>
      <c r="CJ1157" s="237">
        <f>BZ1157</f>
        <v/>
      </c>
      <c r="CK1157" s="223">
        <f>CA1157</f>
        <v/>
      </c>
      <c r="CL1157" s="237">
        <f>CC1157</f>
        <v/>
      </c>
      <c r="CM1157" s="394">
        <f>CD1157</f>
        <v/>
      </c>
      <c r="CN1157" s="1966"/>
      <c r="CO1157" s="1967"/>
      <c r="CP1157" s="6833"/>
      <c r="CQ1157" s="446"/>
      <c r="CR1157" s="6930"/>
      <c r="CS1157" s="446"/>
      <c r="CT1157" s="867"/>
      <c r="CU1157" s="224">
        <f>BY1157</f>
        <v/>
      </c>
      <c r="CV1157" s="237">
        <f>BZ1157</f>
        <v/>
      </c>
      <c r="CW1157" s="237">
        <f>CA1157</f>
        <v/>
      </c>
      <c r="CX1157" s="224">
        <f>CC1157</f>
        <v/>
      </c>
      <c r="CY1157" s="237">
        <f>CD1157</f>
        <v/>
      </c>
      <c r="CZ1157" s="7475">
        <f>IF(COUNTIF(Overview!K12:K14,TRUE)&gt;0,1.6,IF(COUNTIF(Overview!L12:L14,TRUE)&gt;0,8,0))</f>
        <v/>
      </c>
      <c r="DA1157" s="1876"/>
      <c r="DB1157" s="7485"/>
      <c r="DC1157" s="844">
        <f>IF(CT1157="","",IF(CT1157&gt;CZ1157,"Fail","Pass"))</f>
        <v/>
      </c>
      <c r="DD1157" s="868"/>
      <c r="DE1157" s="1565">
        <f>MyTimestamp(DC1157)</f>
        <v/>
      </c>
      <c r="DF1157" s="1531">
        <f>IF(COUNT(CE1157:CH1157)=1,15,IF(COUNT(CE1157:CH1157)=0,0,30))</f>
        <v/>
      </c>
      <c r="DG1157" s="1532">
        <f>IF(DF1157=0,0,2)</f>
        <v/>
      </c>
      <c r="DH1157" s="1877"/>
      <c r="DI1157" s="1877"/>
      <c r="DJ1157" s="1863"/>
      <c r="DK1157" s="1878"/>
      <c r="DL1157" s="1574">
        <f>10^(CN1157/20)*100-100</f>
        <v/>
      </c>
      <c r="DM1157" s="1266"/>
      <c r="DN1157" s="6885"/>
      <c r="DO1157" s="1290"/>
      <c r="DP1157" s="1290"/>
      <c r="DQ1157" s="1283"/>
      <c r="DR1157" s="1541"/>
      <c r="DS1157" s="1541"/>
      <c r="DT1157" s="1541"/>
      <c r="DU1157" s="1541"/>
      <c r="DV1157" s="1541"/>
      <c r="DW1157" s="1541"/>
      <c r="DX1157" s="1541"/>
      <c r="DY1157" s="1541"/>
      <c r="DZ1157" s="1541"/>
      <c r="EA1157" s="1541"/>
      <c r="EB1157" s="1541"/>
      <c r="EC1157" s="1541"/>
      <c r="ED1157" s="1541"/>
      <c r="EE1157" s="1541"/>
      <c r="EF1157" s="1541"/>
      <c r="EG1157" s="1541"/>
      <c r="EH1157" s="1541"/>
      <c r="EI1157" s="1541"/>
      <c r="EJ1157" s="1541"/>
      <c r="EK1157" s="1541"/>
      <c r="EL1157" s="1541"/>
      <c r="EM1157" s="1541"/>
      <c r="EN1157" s="1541"/>
      <c r="EO1157" s="1541"/>
      <c r="EP1157" s="1541"/>
      <c r="EQ1157" s="1541"/>
      <c r="ER1157" s="1541"/>
      <c r="ES1157" s="1541"/>
      <c r="ET1157" s="1541"/>
      <c r="EU1157" s="1541"/>
      <c r="EV1157" s="1541"/>
    </row>
    <row r="1158" ht="12.75" x14ac:dyDescent="0.2">
      <c r="A1158" s="1541"/>
      <c r="B1158" s="1541"/>
      <c r="C1158"/>
      <c r="D1158" s="6854"/>
      <c r="E1158" s="6854"/>
      <c r="F1158" s="6855">
        <v>5.6</v>
      </c>
      <c r="G1158" s="6856"/>
      <c r="H1158" s="6857">
        <f>BV1158</f>
        <v/>
      </c>
      <c r="I1158" s="6857">
        <f>BW1158</f>
        <v/>
      </c>
      <c r="J1158" s="6858" t="inlineStr">
        <is>
          <t>BT</t>
        </is>
      </c>
      <c r="K1158" s="6858" t="inlineStr">
        <is>
          <t>2.4 GHz</t>
        </is>
      </c>
      <c r="L1158" s="6859"/>
      <c r="M1158" s="6882"/>
      <c r="N1158" s="6860"/>
      <c r="O1158" s="6861"/>
      <c r="P1158" s="6597"/>
      <c r="Q1158" s="6861"/>
      <c r="R1158" s="6861"/>
      <c r="S1158" s="6593"/>
      <c r="T1158" s="130">
        <v>39</v>
      </c>
      <c r="U1158" s="6593">
        <v>2440</v>
      </c>
      <c r="V1158" s="6860"/>
      <c r="W1158" s="6862"/>
      <c r="X1158" s="6860"/>
      <c r="Y1158" s="6860"/>
      <c r="Z1158" s="6860"/>
      <c r="AA1158" s="6859"/>
      <c r="AB1158" s="6859"/>
      <c r="AC1158" s="6863">
        <f>IF(OR(BX1158="Close to Ear",BX1158="Close to Head"),"Head",IF(BX1158="Extremity","Extremity","Body"))</f>
        <v/>
      </c>
      <c r="AD1158" s="6864">
        <f>CA1158</f>
        <v/>
      </c>
      <c r="AE1158" s="6858">
        <f>CB1158</f>
        <v/>
      </c>
      <c r="AF1158" s="6859"/>
      <c r="AG1158" s="6865">
        <f>IF(OR(AZ1158="",BA1158=""),"N/A",IF(DC1158="Pass","P","F"))</f>
        <v/>
      </c>
      <c r="AH1158" s="6866"/>
      <c r="AI1158" s="6866"/>
      <c r="AJ1158" s="6866"/>
      <c r="AK1158" s="6860"/>
      <c r="AL1158" s="6859"/>
      <c r="AM1158" s="6860"/>
      <c r="AN1158" s="6860"/>
      <c r="AO1158" s="6867"/>
      <c r="AP1158" s="6867"/>
      <c r="AQ1158" s="6867"/>
      <c r="AR1158" s="6867"/>
      <c r="AS1158" s="6867"/>
      <c r="AT1158" s="6868">
        <f>IF(AC1158="Extremity",IF(CG1158="","",CG1158),"")</f>
        <v/>
      </c>
      <c r="AU1158" s="6868">
        <f>IF(AC1158="Extremity",IF(CH1158="","",CH1158),"")</f>
        <v/>
      </c>
      <c r="AV1158" s="6869">
        <f>IF(AC1158="Extremity","",IF(CE1158="","",CE1158))</f>
        <v/>
      </c>
      <c r="AW1158" s="6869">
        <f>IF(AD1158="Extremity","",IF(CF1158="","",CF1158))</f>
        <v/>
      </c>
      <c r="AX1158" s="6862">
        <f>DL1158</f>
        <v/>
      </c>
      <c r="AY1158" s="6862">
        <f>DQ1158</f>
        <v/>
      </c>
      <c r="AZ1158" s="6870">
        <f>IF(AC1158="Extremity",IF(DA1158="","",DA1158),"")</f>
        <v/>
      </c>
      <c r="BA1158" s="6871">
        <f>IF(AC1158="Extremity","",IF(CT1158="","",CT1158))</f>
        <v/>
      </c>
      <c r="BB1158" s="6862">
        <f>IF(AC1158="Extremity",IF(DB1158="","",DB1158),"")</f>
        <v/>
      </c>
      <c r="BC1158" s="6869">
        <f>IF(AC1158="Extremity","",IF(CZ1158="","",CZ1158))</f>
        <v/>
      </c>
      <c r="BD1158" s="6862">
        <f>DD1158</f>
        <v/>
      </c>
      <c r="BE1158" s="6872">
        <f>DE1158</f>
        <v/>
      </c>
      <c r="BF1158" s="6873">
        <f>DF1158*60</f>
        <v/>
      </c>
      <c r="BG1158" s="6874">
        <f>BE1158</f>
        <v/>
      </c>
      <c r="BH1158" s="6873">
        <f>DG1158*60</f>
        <v/>
      </c>
      <c r="BI1158" s="6873">
        <f>DH1158</f>
        <v/>
      </c>
      <c r="BJ1158" s="6875"/>
      <c r="BK1158" s="6876">
        <f>Overview!$E$7</f>
        <v/>
      </c>
      <c r="BL1158" s="6875"/>
      <c r="BM1158" s="6873">
        <f>DI1158</f>
        <v/>
      </c>
      <c r="BN1158" s="6876">
        <f>Overview!$P$153</f>
        <v/>
      </c>
      <c r="BO1158" s="6875" t="inlineStr">
        <is>
          <t>Modo: BR/EDR</t>
        </is>
      </c>
      <c r="BP1158" s="6875"/>
      <c r="BQ1158" s="6859"/>
      <c r="BR1158" s="6877"/>
      <c r="BS1158" s="1541"/>
      <c r="BT1158" s="1978" t="inlineStr">
        <is>
          <t>BT</t>
        </is>
      </c>
      <c r="BU1158" s="1979" t="inlineStr">
        <is>
          <t>2.4 GHz</t>
        </is>
      </c>
      <c r="BV1158" s="632">
        <f>Overview!$H$29</f>
        <v/>
      </c>
      <c r="BW1158" s="2010"/>
      <c r="BX1158" s="1978" t="inlineStr">
        <is>
          <t>Body</t>
        </is>
      </c>
      <c r="BY1158" s="6883"/>
      <c r="BZ1158" s="2011"/>
      <c r="CA1158" s="6883" t="inlineStr">
        <is>
          <t>Accesorio 3: Back Face</t>
        </is>
      </c>
      <c r="CB1158" s="200">
        <v>0</v>
      </c>
      <c r="CC1158" s="6884">
        <f>IF(COUNT('Conducted BT-Custom'!$AH$3:$AH$7)=0,39,INDEX('Conducted BT-Custom'!$T$3:$T$7,MATCH(MAX('Conducted BT-Custom'!$AH$3:$AH$7),'Conducted BT-Custom'!$AH$3:$AH$7,0)))</f>
        <v>39</v>
      </c>
      <c r="CD1158" s="6884">
        <f>IF(COUNT('Conducted BT-Custom'!$AH$3:$AH$7)=0,2440,INDEX('Conducted BT-Custom'!$U$3:$U$7,MATCH(MAX('Conducted BT-Custom'!$AH$3:$AH$7),'Conducted BT-Custom'!$AH$3:$AH$7,0)))</f>
        <v>2440</v>
      </c>
      <c r="CE1158" s="7251"/>
      <c r="CF1158" s="7237"/>
      <c r="CG1158" s="6911"/>
      <c r="CH1158" s="7250"/>
      <c r="CI1158" s="225">
        <f>BY1158</f>
        <v/>
      </c>
      <c r="CJ1158" s="237">
        <f>BZ1158</f>
        <v/>
      </c>
      <c r="CK1158" s="223">
        <f>CA1158</f>
        <v/>
      </c>
      <c r="CL1158" s="237">
        <f>CC1158</f>
        <v/>
      </c>
      <c r="CM1158" s="394">
        <f>CD1158</f>
        <v/>
      </c>
      <c r="CN1158" s="1966"/>
      <c r="CO1158" s="1967"/>
      <c r="CP1158" s="6833"/>
      <c r="CQ1158" s="446"/>
      <c r="CR1158" s="6930"/>
      <c r="CS1158" s="446"/>
      <c r="CT1158" s="867"/>
      <c r="CU1158" s="224">
        <f>BY1158</f>
        <v/>
      </c>
      <c r="CV1158" s="237">
        <f>BZ1158</f>
        <v/>
      </c>
      <c r="CW1158" s="237">
        <f>CA1158</f>
        <v/>
      </c>
      <c r="CX1158" s="224">
        <f>CC1158</f>
        <v/>
      </c>
      <c r="CY1158" s="237">
        <f>CD1158</f>
        <v/>
      </c>
      <c r="CZ1158" s="7475">
        <f>IF(COUNTIF(Overview!K12:K14,TRUE)&gt;0,1.6,IF(COUNTIF(Overview!L12:L14,TRUE)&gt;0,8,0))</f>
        <v/>
      </c>
      <c r="DA1158" s="1876"/>
      <c r="DB1158" s="7485"/>
      <c r="DC1158" s="844">
        <f>IF(CT1158="","",IF(CT1158&gt;CZ1158,"Fail","Pass"))</f>
        <v/>
      </c>
      <c r="DD1158" s="868"/>
      <c r="DE1158" s="1565">
        <f>MyTimestamp(DC1158)</f>
        <v/>
      </c>
      <c r="DF1158" s="1531">
        <f>IF(COUNT(CE1158:CH1158)=1,15,IF(COUNT(CE1158:CH1158)=0,0,30))</f>
        <v/>
      </c>
      <c r="DG1158" s="1532">
        <f>IF(DF1158=0,0,2)</f>
        <v/>
      </c>
      <c r="DH1158" s="1877"/>
      <c r="DI1158" s="1877"/>
      <c r="DJ1158" s="1863"/>
      <c r="DK1158" s="1878"/>
      <c r="DL1158" s="1574">
        <f>10^(CN1158/20)*100-100</f>
        <v/>
      </c>
      <c r="DM1158" s="1266"/>
      <c r="DN1158" s="6885"/>
      <c r="DO1158" s="1290"/>
      <c r="DP1158" s="1290"/>
      <c r="DQ1158" s="1283"/>
      <c r="DR1158" s="1541"/>
      <c r="DS1158" s="1541"/>
      <c r="DT1158" s="1541"/>
      <c r="DU1158" s="1541"/>
      <c r="DV1158" s="1541"/>
      <c r="DW1158" s="1541"/>
      <c r="DX1158" s="1541"/>
      <c r="DY1158" s="1541"/>
      <c r="DZ1158" s="1541"/>
      <c r="EA1158" s="1541"/>
      <c r="EB1158" s="1541"/>
      <c r="EC1158" s="1541"/>
      <c r="ED1158" s="1541"/>
      <c r="EE1158" s="1541"/>
      <c r="EF1158" s="1541"/>
      <c r="EG1158" s="1541"/>
      <c r="EH1158" s="1541"/>
      <c r="EI1158" s="1541"/>
      <c r="EJ1158" s="1541"/>
      <c r="EK1158" s="1541"/>
      <c r="EL1158" s="1541"/>
      <c r="EM1158" s="1541"/>
      <c r="EN1158" s="1541"/>
      <c r="EO1158" s="1541"/>
      <c r="EP1158" s="1541"/>
      <c r="EQ1158" s="1541"/>
      <c r="ER1158" s="1541"/>
      <c r="ES1158" s="1541"/>
      <c r="ET1158" s="1541"/>
      <c r="EU1158" s="1541"/>
      <c r="EV1158" s="1541"/>
    </row>
    <row r="1159" ht="12.75" x14ac:dyDescent="0.2">
      <c r="A1159" s="1541"/>
      <c r="B1159" s="1541"/>
      <c r="C1159"/>
      <c r="D1159" s="6854"/>
      <c r="E1159" s="6854"/>
      <c r="F1159" s="6855">
        <v>5.6</v>
      </c>
      <c r="G1159" s="6856"/>
      <c r="H1159" s="6857">
        <f>BV1159</f>
        <v/>
      </c>
      <c r="I1159" s="6857">
        <f>BW1159</f>
        <v/>
      </c>
      <c r="J1159" s="6858" t="inlineStr">
        <is>
          <t>BT</t>
        </is>
      </c>
      <c r="K1159" s="6858" t="inlineStr">
        <is>
          <t>2.4 GHz</t>
        </is>
      </c>
      <c r="L1159" s="6859"/>
      <c r="M1159" s="6882"/>
      <c r="N1159" s="6860"/>
      <c r="O1159" s="6861"/>
      <c r="P1159" s="6597"/>
      <c r="Q1159" s="6861"/>
      <c r="R1159" s="6861"/>
      <c r="S1159" s="6593"/>
      <c r="T1159" s="130">
        <v>39</v>
      </c>
      <c r="U1159" s="6593">
        <v>2440</v>
      </c>
      <c r="V1159" s="6860"/>
      <c r="W1159" s="6862"/>
      <c r="X1159" s="6860"/>
      <c r="Y1159" s="6860"/>
      <c r="Z1159" s="6860"/>
      <c r="AA1159" s="6859"/>
      <c r="AB1159" s="6859"/>
      <c r="AC1159" s="6863">
        <f>IF(OR(BX1159="Close to Ear",BX1159="Close to Head"),"Head",IF(BX1159="Extremity","Extremity","Body"))</f>
        <v/>
      </c>
      <c r="AD1159" s="6864">
        <f>CA1159</f>
        <v/>
      </c>
      <c r="AE1159" s="6858">
        <f>CB1159</f>
        <v/>
      </c>
      <c r="AF1159" s="6859"/>
      <c r="AG1159" s="6865">
        <f>IF(OR(AZ1159="",BA1159=""),"N/A",IF(DC1159="Pass","P","F"))</f>
        <v/>
      </c>
      <c r="AH1159" s="6866"/>
      <c r="AI1159" s="6866"/>
      <c r="AJ1159" s="6866"/>
      <c r="AK1159" s="6860"/>
      <c r="AL1159" s="6859"/>
      <c r="AM1159" s="6860"/>
      <c r="AN1159" s="6860"/>
      <c r="AO1159" s="6867"/>
      <c r="AP1159" s="6867"/>
      <c r="AQ1159" s="6867"/>
      <c r="AR1159" s="6867"/>
      <c r="AS1159" s="6867"/>
      <c r="AT1159" s="6868">
        <f>IF(AC1159="Extremity",IF(CG1159="","",CG1159),"")</f>
        <v/>
      </c>
      <c r="AU1159" s="6868">
        <f>IF(AC1159="Extremity",IF(CH1159="","",CH1159),"")</f>
        <v/>
      </c>
      <c r="AV1159" s="6869">
        <f>IF(AC1159="Extremity","",IF(CE1159="","",CE1159))</f>
        <v/>
      </c>
      <c r="AW1159" s="6869">
        <f>IF(AD1159="Extremity","",IF(CF1159="","",CF1159))</f>
        <v/>
      </c>
      <c r="AX1159" s="6862">
        <f>DL1159</f>
        <v/>
      </c>
      <c r="AY1159" s="6862">
        <f>DQ1159</f>
        <v/>
      </c>
      <c r="AZ1159" s="6870">
        <f>IF(AC1159="Extremity",IF(DA1159="","",DA1159),"")</f>
        <v/>
      </c>
      <c r="BA1159" s="6871">
        <f>IF(AC1159="Extremity","",IF(CT1159="","",CT1159))</f>
        <v/>
      </c>
      <c r="BB1159" s="6862">
        <f>IF(AC1159="Extremity",IF(DB1159="","",DB1159),"")</f>
        <v/>
      </c>
      <c r="BC1159" s="6869">
        <f>IF(AC1159="Extremity","",IF(CZ1159="","",CZ1159))</f>
        <v/>
      </c>
      <c r="BD1159" s="6862">
        <f>DD1159</f>
        <v/>
      </c>
      <c r="BE1159" s="6872">
        <f>DE1159</f>
        <v/>
      </c>
      <c r="BF1159" s="6873">
        <f>DF1159*60</f>
        <v/>
      </c>
      <c r="BG1159" s="6874">
        <f>BE1159</f>
        <v/>
      </c>
      <c r="BH1159" s="6873">
        <f>DG1159*60</f>
        <v/>
      </c>
      <c r="BI1159" s="6873">
        <f>DH1159</f>
        <v/>
      </c>
      <c r="BJ1159" s="6875"/>
      <c r="BK1159" s="6876">
        <f>Overview!$E$7</f>
        <v/>
      </c>
      <c r="BL1159" s="6875"/>
      <c r="BM1159" s="6873">
        <f>DI1159</f>
        <v/>
      </c>
      <c r="BN1159" s="6876">
        <f>Overview!$P$153</f>
        <v/>
      </c>
      <c r="BO1159" s="6875" t="inlineStr">
        <is>
          <t>Modo: BR/EDR</t>
        </is>
      </c>
      <c r="BP1159" s="6875"/>
      <c r="BQ1159" s="6859"/>
      <c r="BR1159" s="6877"/>
      <c r="BS1159" s="1541"/>
      <c r="BT1159" s="1978" t="inlineStr">
        <is>
          <t>BT</t>
        </is>
      </c>
      <c r="BU1159" s="1979" t="inlineStr">
        <is>
          <t>2.4 GHz</t>
        </is>
      </c>
      <c r="BV1159" s="632">
        <f>Overview!$H$29</f>
        <v/>
      </c>
      <c r="BW1159" s="2010"/>
      <c r="BX1159" s="1978" t="inlineStr">
        <is>
          <t>Body</t>
        </is>
      </c>
      <c r="BY1159" s="6883"/>
      <c r="BZ1159" s="2011"/>
      <c r="CA1159" s="6883" t="inlineStr">
        <is>
          <t>Accesorio 4: Front Face</t>
        </is>
      </c>
      <c r="CB1159" s="200">
        <v>0</v>
      </c>
      <c r="CC1159" s="6884">
        <f>IF(COUNT('Conducted BT-Custom'!$AH$3:$AH$7)=0,39,INDEX('Conducted BT-Custom'!$T$3:$T$7,MATCH(MAX('Conducted BT-Custom'!$AH$3:$AH$7),'Conducted BT-Custom'!$AH$3:$AH$7,0)))</f>
        <v>39</v>
      </c>
      <c r="CD1159" s="6884">
        <f>IF(COUNT('Conducted BT-Custom'!$AH$3:$AH$7)=0,2440,INDEX('Conducted BT-Custom'!$U$3:$U$7,MATCH(MAX('Conducted BT-Custom'!$AH$3:$AH$7),'Conducted BT-Custom'!$AH$3:$AH$7,0)))</f>
        <v>2440</v>
      </c>
      <c r="CE1159" s="7251"/>
      <c r="CF1159" s="7237"/>
      <c r="CG1159" s="6911"/>
      <c r="CH1159" s="7250"/>
      <c r="CI1159" s="225">
        <f>BY1159</f>
        <v/>
      </c>
      <c r="CJ1159" s="237">
        <f>BZ1159</f>
        <v/>
      </c>
      <c r="CK1159" s="223">
        <f>CA1159</f>
        <v/>
      </c>
      <c r="CL1159" s="237">
        <f>CC1159</f>
        <v/>
      </c>
      <c r="CM1159" s="394">
        <f>CD1159</f>
        <v/>
      </c>
      <c r="CN1159" s="1966"/>
      <c r="CO1159" s="1967"/>
      <c r="CP1159" s="6833"/>
      <c r="CQ1159" s="446"/>
      <c r="CR1159" s="6930"/>
      <c r="CS1159" s="446"/>
      <c r="CT1159" s="867"/>
      <c r="CU1159" s="224">
        <f>BY1159</f>
        <v/>
      </c>
      <c r="CV1159" s="237">
        <f>BZ1159</f>
        <v/>
      </c>
      <c r="CW1159" s="237">
        <f>CA1159</f>
        <v/>
      </c>
      <c r="CX1159" s="224">
        <f>CC1159</f>
        <v/>
      </c>
      <c r="CY1159" s="237">
        <f>CD1159</f>
        <v/>
      </c>
      <c r="CZ1159" s="7475">
        <f>IF(COUNTIF(Overview!K12:K14,TRUE)&gt;0,1.6,IF(COUNTIF(Overview!L12:L14,TRUE)&gt;0,8,0))</f>
        <v/>
      </c>
      <c r="DA1159" s="1876"/>
      <c r="DB1159" s="7485"/>
      <c r="DC1159" s="844">
        <f>IF(CT1159="","",IF(CT1159&gt;CZ1159,"Fail","Pass"))</f>
        <v/>
      </c>
      <c r="DD1159" s="868"/>
      <c r="DE1159" s="1565">
        <f>MyTimestamp(DC1159)</f>
        <v/>
      </c>
      <c r="DF1159" s="1531">
        <f>IF(COUNT(CE1159:CH1159)=1,15,IF(COUNT(CE1159:CH1159)=0,0,30))</f>
        <v/>
      </c>
      <c r="DG1159" s="1532">
        <f>IF(DF1159=0,0,2)</f>
        <v/>
      </c>
      <c r="DH1159" s="1877"/>
      <c r="DI1159" s="1877"/>
      <c r="DJ1159" s="1863"/>
      <c r="DK1159" s="1878"/>
      <c r="DL1159" s="1574">
        <f>10^(CN1159/20)*100-100</f>
        <v/>
      </c>
      <c r="DM1159" s="1266"/>
      <c r="DN1159" s="6885"/>
      <c r="DO1159" s="1290"/>
      <c r="DP1159" s="1290"/>
      <c r="DQ1159" s="1283"/>
      <c r="DR1159" s="1541"/>
      <c r="DS1159" s="1541"/>
      <c r="DT1159" s="1541"/>
      <c r="DU1159" s="1541"/>
      <c r="DV1159" s="1541"/>
      <c r="DW1159" s="1541"/>
      <c r="DX1159" s="1541"/>
      <c r="DY1159" s="1541"/>
      <c r="DZ1159" s="1541"/>
      <c r="EA1159" s="1541"/>
      <c r="EB1159" s="1541"/>
      <c r="EC1159" s="1541"/>
      <c r="ED1159" s="1541"/>
      <c r="EE1159" s="1541"/>
      <c r="EF1159" s="1541"/>
      <c r="EG1159" s="1541"/>
      <c r="EH1159" s="1541"/>
      <c r="EI1159" s="1541"/>
      <c r="EJ1159" s="1541"/>
      <c r="EK1159" s="1541"/>
      <c r="EL1159" s="1541"/>
      <c r="EM1159" s="1541"/>
      <c r="EN1159" s="1541"/>
      <c r="EO1159" s="1541"/>
      <c r="EP1159" s="1541"/>
      <c r="EQ1159" s="1541"/>
      <c r="ER1159" s="1541"/>
      <c r="ES1159" s="1541"/>
      <c r="ET1159" s="1541"/>
      <c r="EU1159" s="1541"/>
      <c r="EV1159" s="1541"/>
    </row>
    <row r="1160" ht="12.75" x14ac:dyDescent="0.2">
      <c r="A1160" s="1541"/>
      <c r="B1160" s="1541"/>
      <c r="C1160"/>
      <c r="D1160" s="6854"/>
      <c r="E1160" s="6854"/>
      <c r="F1160" s="6855">
        <v>5.6</v>
      </c>
      <c r="G1160" s="6856"/>
      <c r="H1160" s="6857">
        <f>BV1160</f>
        <v/>
      </c>
      <c r="I1160" s="6857">
        <f>BW1160</f>
        <v/>
      </c>
      <c r="J1160" s="6858" t="inlineStr">
        <is>
          <t>BT</t>
        </is>
      </c>
      <c r="K1160" s="6858" t="inlineStr">
        <is>
          <t>2.4 GHz</t>
        </is>
      </c>
      <c r="L1160" s="6859"/>
      <c r="M1160" s="6882"/>
      <c r="N1160" s="6860"/>
      <c r="O1160" s="6861"/>
      <c r="P1160" s="6597"/>
      <c r="Q1160" s="6861"/>
      <c r="R1160" s="6861"/>
      <c r="S1160" s="6593"/>
      <c r="T1160" s="130">
        <v>39</v>
      </c>
      <c r="U1160" s="6593">
        <v>2440</v>
      </c>
      <c r="V1160" s="6860"/>
      <c r="W1160" s="6862"/>
      <c r="X1160" s="6860"/>
      <c r="Y1160" s="6860"/>
      <c r="Z1160" s="6860"/>
      <c r="AA1160" s="6859"/>
      <c r="AB1160" s="6859"/>
      <c r="AC1160" s="6863">
        <f>IF(OR(BX1160="Close to Ear",BX1160="Close to Head"),"Head",IF(BX1160="Extremity","Extremity","Body"))</f>
        <v/>
      </c>
      <c r="AD1160" s="6864">
        <f>CA1160</f>
        <v/>
      </c>
      <c r="AE1160" s="6858">
        <f>CB1160</f>
        <v/>
      </c>
      <c r="AF1160" s="6859"/>
      <c r="AG1160" s="6865">
        <f>IF(OR(AZ1160="",BA1160=""),"N/A",IF(DC1160="Pass","P","F"))</f>
        <v/>
      </c>
      <c r="AH1160" s="6866"/>
      <c r="AI1160" s="6866"/>
      <c r="AJ1160" s="6866"/>
      <c r="AK1160" s="6860"/>
      <c r="AL1160" s="6859"/>
      <c r="AM1160" s="6860"/>
      <c r="AN1160" s="6860"/>
      <c r="AO1160" s="6867"/>
      <c r="AP1160" s="6867"/>
      <c r="AQ1160" s="6867"/>
      <c r="AR1160" s="6867"/>
      <c r="AS1160" s="6867"/>
      <c r="AT1160" s="6868">
        <f>IF(AC1160="Extremity",IF(CG1160="","",CG1160),"")</f>
        <v/>
      </c>
      <c r="AU1160" s="6868">
        <f>IF(AC1160="Extremity",IF(CH1160="","",CH1160),"")</f>
        <v/>
      </c>
      <c r="AV1160" s="6869">
        <f>IF(AC1160="Extremity","",IF(CE1160="","",CE1160))</f>
        <v/>
      </c>
      <c r="AW1160" s="6869">
        <f>IF(AD1160="Extremity","",IF(CF1160="","",CF1160))</f>
        <v/>
      </c>
      <c r="AX1160" s="6862">
        <f>DL1160</f>
        <v/>
      </c>
      <c r="AY1160" s="6862">
        <f>DQ1160</f>
        <v/>
      </c>
      <c r="AZ1160" s="6870">
        <f>IF(AC1160="Extremity",IF(DA1160="","",DA1160),"")</f>
        <v/>
      </c>
      <c r="BA1160" s="6871">
        <f>IF(AC1160="Extremity","",IF(CT1160="","",CT1160))</f>
        <v/>
      </c>
      <c r="BB1160" s="6862">
        <f>IF(AC1160="Extremity",IF(DB1160="","",DB1160),"")</f>
        <v/>
      </c>
      <c r="BC1160" s="6869">
        <f>IF(AC1160="Extremity","",IF(CZ1160="","",CZ1160))</f>
        <v/>
      </c>
      <c r="BD1160" s="6862">
        <f>DD1160</f>
        <v/>
      </c>
      <c r="BE1160" s="6872">
        <f>DE1160</f>
        <v/>
      </c>
      <c r="BF1160" s="6873">
        <f>DF1160*60</f>
        <v/>
      </c>
      <c r="BG1160" s="6874">
        <f>BE1160</f>
        <v/>
      </c>
      <c r="BH1160" s="6873">
        <f>DG1160*60</f>
        <v/>
      </c>
      <c r="BI1160" s="6873">
        <f>DH1160</f>
        <v/>
      </c>
      <c r="BJ1160" s="6875"/>
      <c r="BK1160" s="6876">
        <f>Overview!$E$7</f>
        <v/>
      </c>
      <c r="BL1160" s="6875"/>
      <c r="BM1160" s="6873">
        <f>DI1160</f>
        <v/>
      </c>
      <c r="BN1160" s="6876">
        <f>Overview!$P$153</f>
        <v/>
      </c>
      <c r="BO1160" s="6875" t="inlineStr">
        <is>
          <t>Modo: BR/EDR</t>
        </is>
      </c>
      <c r="BP1160" s="6875"/>
      <c r="BQ1160" s="6859"/>
      <c r="BR1160" s="6877"/>
      <c r="BS1160" s="1541"/>
      <c r="BT1160" s="1978" t="inlineStr">
        <is>
          <t>BT</t>
        </is>
      </c>
      <c r="BU1160" s="1979" t="inlineStr">
        <is>
          <t>2.4 GHz</t>
        </is>
      </c>
      <c r="BV1160" s="632">
        <f>Overview!$H$29</f>
        <v/>
      </c>
      <c r="BW1160" s="2010"/>
      <c r="BX1160" s="1978" t="inlineStr">
        <is>
          <t>Body</t>
        </is>
      </c>
      <c r="BY1160" s="6883"/>
      <c r="BZ1160" s="2011"/>
      <c r="CA1160" s="6883" t="inlineStr">
        <is>
          <t>Accesorio 5: Back Face</t>
        </is>
      </c>
      <c r="CB1160" s="200">
        <v>0</v>
      </c>
      <c r="CC1160" s="6884">
        <f>IF(COUNT('Conducted BT-Custom'!$AH$3:$AH$7)=0,39,INDEX('Conducted BT-Custom'!$T$3:$T$7,MATCH(MAX('Conducted BT-Custom'!$AH$3:$AH$7),'Conducted BT-Custom'!$AH$3:$AH$7,0)))</f>
        <v>39</v>
      </c>
      <c r="CD1160" s="6884">
        <f>IF(COUNT('Conducted BT-Custom'!$AH$3:$AH$7)=0,2440,INDEX('Conducted BT-Custom'!$U$3:$U$7,MATCH(MAX('Conducted BT-Custom'!$AH$3:$AH$7),'Conducted BT-Custom'!$AH$3:$AH$7,0)))</f>
        <v>2440</v>
      </c>
      <c r="CE1160" s="7251"/>
      <c r="CF1160" s="7237"/>
      <c r="CG1160" s="6911"/>
      <c r="CH1160" s="7250"/>
      <c r="CI1160" s="225">
        <f>BY1160</f>
        <v/>
      </c>
      <c r="CJ1160" s="237">
        <f>BZ1160</f>
        <v/>
      </c>
      <c r="CK1160" s="223">
        <f>CA1160</f>
        <v/>
      </c>
      <c r="CL1160" s="237">
        <f>CC1160</f>
        <v/>
      </c>
      <c r="CM1160" s="394">
        <f>CD1160</f>
        <v/>
      </c>
      <c r="CN1160" s="1966"/>
      <c r="CO1160" s="1967"/>
      <c r="CP1160" s="6833"/>
      <c r="CQ1160" s="446"/>
      <c r="CR1160" s="6930"/>
      <c r="CS1160" s="446"/>
      <c r="CT1160" s="867"/>
      <c r="CU1160" s="224">
        <f>BY1160</f>
        <v/>
      </c>
      <c r="CV1160" s="237">
        <f>BZ1160</f>
        <v/>
      </c>
      <c r="CW1160" s="237">
        <f>CA1160</f>
        <v/>
      </c>
      <c r="CX1160" s="224">
        <f>CC1160</f>
        <v/>
      </c>
      <c r="CY1160" s="237">
        <f>CD1160</f>
        <v/>
      </c>
      <c r="CZ1160" s="7475">
        <f>IF(COUNTIF(Overview!K12:K14,TRUE)&gt;0,1.6,IF(COUNTIF(Overview!L12:L14,TRUE)&gt;0,8,0))</f>
        <v/>
      </c>
      <c r="DA1160" s="1876"/>
      <c r="DB1160" s="7485"/>
      <c r="DC1160" s="844">
        <f>IF(CT1160="","",IF(CT1160&gt;CZ1160,"Fail","Pass"))</f>
        <v/>
      </c>
      <c r="DD1160" s="868"/>
      <c r="DE1160" s="1565">
        <f>MyTimestamp(DC1160)</f>
        <v/>
      </c>
      <c r="DF1160" s="1531">
        <f>IF(COUNT(CE1160:CH1160)=1,15,IF(COUNT(CE1160:CH1160)=0,0,30))</f>
        <v/>
      </c>
      <c r="DG1160" s="1532">
        <f>IF(DF1160=0,0,2)</f>
        <v/>
      </c>
      <c r="DH1160" s="1877"/>
      <c r="DI1160" s="1877"/>
      <c r="DJ1160" s="1863"/>
      <c r="DK1160" s="1878"/>
      <c r="DL1160" s="1574">
        <f>10^(CN1160/20)*100-100</f>
        <v/>
      </c>
      <c r="DM1160" s="1266"/>
      <c r="DN1160" s="6885"/>
      <c r="DO1160" s="1290"/>
      <c r="DP1160" s="1290"/>
      <c r="DQ1160" s="1283"/>
      <c r="DR1160" s="1541"/>
      <c r="DS1160" s="1541"/>
      <c r="DT1160" s="1541"/>
      <c r="DU1160" s="1541"/>
      <c r="DV1160" s="1541"/>
      <c r="DW1160" s="1541"/>
      <c r="DX1160" s="1541"/>
      <c r="DY1160" s="1541"/>
      <c r="DZ1160" s="1541"/>
      <c r="EA1160" s="1541"/>
      <c r="EB1160" s="1541"/>
      <c r="EC1160" s="1541"/>
      <c r="ED1160" s="1541"/>
      <c r="EE1160" s="1541"/>
      <c r="EF1160" s="1541"/>
      <c r="EG1160" s="1541"/>
      <c r="EH1160" s="1541"/>
      <c r="EI1160" s="1541"/>
      <c r="EJ1160" s="1541"/>
      <c r="EK1160" s="1541"/>
      <c r="EL1160" s="1541"/>
      <c r="EM1160" s="1541"/>
      <c r="EN1160" s="1541"/>
      <c r="EO1160" s="1541"/>
      <c r="EP1160" s="1541"/>
      <c r="EQ1160" s="1541"/>
      <c r="ER1160" s="1541"/>
      <c r="ES1160" s="1541"/>
      <c r="ET1160" s="1541"/>
      <c r="EU1160" s="1541"/>
      <c r="EV1160" s="1541"/>
    </row>
    <row r="1161" ht="12.75" x14ac:dyDescent="0.2">
      <c r="A1161" s="1541"/>
      <c r="B1161" s="1541"/>
      <c r="C1161"/>
      <c r="D1161" s="6854"/>
      <c r="E1161" s="6854"/>
      <c r="F1161" s="6855">
        <v>5.6</v>
      </c>
      <c r="G1161" s="6856"/>
      <c r="H1161" s="6857">
        <f>BV1161</f>
        <v/>
      </c>
      <c r="I1161" s="6857">
        <f>BW1161</f>
        <v/>
      </c>
      <c r="J1161" s="6858" t="inlineStr">
        <is>
          <t>BT</t>
        </is>
      </c>
      <c r="K1161" s="6858" t="inlineStr">
        <is>
          <t>2.4 GHz</t>
        </is>
      </c>
      <c r="L1161" s="6859"/>
      <c r="M1161" s="6882"/>
      <c r="N1161" s="6860"/>
      <c r="O1161" s="6861"/>
      <c r="P1161" s="6597"/>
      <c r="Q1161" s="6861"/>
      <c r="R1161" s="6861"/>
      <c r="S1161" s="6593"/>
      <c r="T1161" s="130">
        <v>39</v>
      </c>
      <c r="U1161" s="6593">
        <v>2440</v>
      </c>
      <c r="V1161" s="6860"/>
      <c r="W1161" s="6862"/>
      <c r="X1161" s="6860"/>
      <c r="Y1161" s="6860"/>
      <c r="Z1161" s="6860"/>
      <c r="AA1161" s="6859"/>
      <c r="AB1161" s="6859"/>
      <c r="AC1161" s="6863">
        <f>IF(OR(BX1161="Close to Ear",BX1161="Close to Head"),"Head",IF(BX1161="Extremity","Extremity","Body"))</f>
        <v/>
      </c>
      <c r="AD1161" s="6864">
        <f>CA1161</f>
        <v/>
      </c>
      <c r="AE1161" s="6858">
        <f>CB1161</f>
        <v/>
      </c>
      <c r="AF1161" s="6859"/>
      <c r="AG1161" s="6865">
        <f>IF(OR(AZ1161="",BA1161=""),"N/A",IF(DC1161="Pass","P","F"))</f>
        <v/>
      </c>
      <c r="AH1161" s="6866"/>
      <c r="AI1161" s="6866"/>
      <c r="AJ1161" s="6866"/>
      <c r="AK1161" s="6860"/>
      <c r="AL1161" s="6859"/>
      <c r="AM1161" s="6860"/>
      <c r="AN1161" s="6860"/>
      <c r="AO1161" s="6867"/>
      <c r="AP1161" s="6867"/>
      <c r="AQ1161" s="6867"/>
      <c r="AR1161" s="6867"/>
      <c r="AS1161" s="6867"/>
      <c r="AT1161" s="6868">
        <f>IF(AC1161="Extremity",IF(CG1161="","",CG1161),"")</f>
        <v/>
      </c>
      <c r="AU1161" s="6868">
        <f>IF(AC1161="Extremity",IF(CH1161="","",CH1161),"")</f>
        <v/>
      </c>
      <c r="AV1161" s="6869">
        <f>IF(AC1161="Extremity","",IF(CE1161="","",CE1161))</f>
        <v/>
      </c>
      <c r="AW1161" s="6869">
        <f>IF(AD1161="Extremity","",IF(CF1161="","",CF1161))</f>
        <v/>
      </c>
      <c r="AX1161" s="6862">
        <f>DL1161</f>
        <v/>
      </c>
      <c r="AY1161" s="6862">
        <f>DQ1161</f>
        <v/>
      </c>
      <c r="AZ1161" s="6870">
        <f>IF(AC1161="Extremity",IF(DA1161="","",DA1161),"")</f>
        <v/>
      </c>
      <c r="BA1161" s="6871">
        <f>IF(AC1161="Extremity","",IF(CT1161="","",CT1161))</f>
        <v/>
      </c>
      <c r="BB1161" s="6862">
        <f>IF(AC1161="Extremity",IF(DB1161="","",DB1161),"")</f>
        <v/>
      </c>
      <c r="BC1161" s="6869">
        <f>IF(AC1161="Extremity","",IF(CZ1161="","",CZ1161))</f>
        <v/>
      </c>
      <c r="BD1161" s="6862">
        <f>DD1161</f>
        <v/>
      </c>
      <c r="BE1161" s="6872">
        <f>DE1161</f>
        <v/>
      </c>
      <c r="BF1161" s="6873">
        <f>DF1161*60</f>
        <v/>
      </c>
      <c r="BG1161" s="6874">
        <f>BE1161</f>
        <v/>
      </c>
      <c r="BH1161" s="6873">
        <f>DG1161*60</f>
        <v/>
      </c>
      <c r="BI1161" s="6873">
        <f>DH1161</f>
        <v/>
      </c>
      <c r="BJ1161" s="6875"/>
      <c r="BK1161" s="6876">
        <f>Overview!$E$7</f>
        <v/>
      </c>
      <c r="BL1161" s="6875"/>
      <c r="BM1161" s="6873">
        <f>DI1161</f>
        <v/>
      </c>
      <c r="BN1161" s="6876">
        <f>Overview!$P$153</f>
        <v/>
      </c>
      <c r="BO1161" s="6875" t="inlineStr">
        <is>
          <t>Modo: BR/EDR</t>
        </is>
      </c>
      <c r="BP1161" s="6875"/>
      <c r="BQ1161" s="6859"/>
      <c r="BR1161" s="6877"/>
      <c r="BS1161" s="1541"/>
      <c r="BT1161" s="1978" t="inlineStr">
        <is>
          <t>BT</t>
        </is>
      </c>
      <c r="BU1161" s="1979" t="inlineStr">
        <is>
          <t>2.4 GHz</t>
        </is>
      </c>
      <c r="BV1161" s="632">
        <f>Overview!$H$29</f>
        <v/>
      </c>
      <c r="BW1161" s="2010"/>
      <c r="BX1161" s="1978" t="inlineStr">
        <is>
          <t>Body</t>
        </is>
      </c>
      <c r="BY1161" s="6883"/>
      <c r="BZ1161" s="2011"/>
      <c r="CA1161" s="6883" t="inlineStr">
        <is>
          <t>Accesorio 6: Front Face</t>
        </is>
      </c>
      <c r="CB1161" s="200">
        <v>0</v>
      </c>
      <c r="CC1161" s="6884">
        <f>IF(COUNT('Conducted BT-Custom'!$AH$3:$AH$7)=0,39,INDEX('Conducted BT-Custom'!$T$3:$T$7,MATCH(MAX('Conducted BT-Custom'!$AH$3:$AH$7),'Conducted BT-Custom'!$AH$3:$AH$7,0)))</f>
        <v>39</v>
      </c>
      <c r="CD1161" s="6884">
        <f>IF(COUNT('Conducted BT-Custom'!$AH$3:$AH$7)=0,2440,INDEX('Conducted BT-Custom'!$U$3:$U$7,MATCH(MAX('Conducted BT-Custom'!$AH$3:$AH$7),'Conducted BT-Custom'!$AH$3:$AH$7,0)))</f>
        <v>2440</v>
      </c>
      <c r="CE1161" s="7251"/>
      <c r="CF1161" s="7237"/>
      <c r="CG1161" s="6911"/>
      <c r="CH1161" s="7250"/>
      <c r="CI1161" s="225">
        <f>BY1161</f>
        <v/>
      </c>
      <c r="CJ1161" s="237">
        <f>BZ1161</f>
        <v/>
      </c>
      <c r="CK1161" s="223">
        <f>CA1161</f>
        <v/>
      </c>
      <c r="CL1161" s="237">
        <f>CC1161</f>
        <v/>
      </c>
      <c r="CM1161" s="394">
        <f>CD1161</f>
        <v/>
      </c>
      <c r="CN1161" s="1966"/>
      <c r="CO1161" s="1967"/>
      <c r="CP1161" s="6833"/>
      <c r="CQ1161" s="446"/>
      <c r="CR1161" s="6930"/>
      <c r="CS1161" s="446"/>
      <c r="CT1161" s="867"/>
      <c r="CU1161" s="224">
        <f>BY1161</f>
        <v/>
      </c>
      <c r="CV1161" s="237">
        <f>BZ1161</f>
        <v/>
      </c>
      <c r="CW1161" s="237">
        <f>CA1161</f>
        <v/>
      </c>
      <c r="CX1161" s="224">
        <f>CC1161</f>
        <v/>
      </c>
      <c r="CY1161" s="237">
        <f>CD1161</f>
        <v/>
      </c>
      <c r="CZ1161" s="7475">
        <f>IF(COUNTIF(Overview!K12:K14,TRUE)&gt;0,1.6,IF(COUNTIF(Overview!L12:L14,TRUE)&gt;0,8,0))</f>
        <v/>
      </c>
      <c r="DA1161" s="1876"/>
      <c r="DB1161" s="7485"/>
      <c r="DC1161" s="844">
        <f>IF(CT1161="","",IF(CT1161&gt;CZ1161,"Fail","Pass"))</f>
        <v/>
      </c>
      <c r="DD1161" s="868"/>
      <c r="DE1161" s="1565">
        <f>MyTimestamp(DC1161)</f>
        <v/>
      </c>
      <c r="DF1161" s="1531">
        <f>IF(COUNT(CE1161:CH1161)=1,15,IF(COUNT(CE1161:CH1161)=0,0,30))</f>
        <v/>
      </c>
      <c r="DG1161" s="1532">
        <f>IF(DF1161=0,0,2)</f>
        <v/>
      </c>
      <c r="DH1161" s="1877"/>
      <c r="DI1161" s="1877"/>
      <c r="DJ1161" s="1863"/>
      <c r="DK1161" s="1878"/>
      <c r="DL1161" s="1574">
        <f>10^(CN1161/20)*100-100</f>
        <v/>
      </c>
      <c r="DM1161" s="1266"/>
      <c r="DN1161" s="6885"/>
      <c r="DO1161" s="1290"/>
      <c r="DP1161" s="1290"/>
      <c r="DQ1161" s="1283"/>
      <c r="DR1161" s="1541"/>
      <c r="DS1161" s="1541"/>
      <c r="DT1161" s="1541"/>
      <c r="DU1161" s="1541"/>
      <c r="DV1161" s="1541"/>
      <c r="DW1161" s="1541"/>
      <c r="DX1161" s="1541"/>
      <c r="DY1161" s="1541"/>
      <c r="DZ1161" s="1541"/>
      <c r="EA1161" s="1541"/>
      <c r="EB1161" s="1541"/>
      <c r="EC1161" s="1541"/>
      <c r="ED1161" s="1541"/>
      <c r="EE1161" s="1541"/>
      <c r="EF1161" s="1541"/>
      <c r="EG1161" s="1541"/>
      <c r="EH1161" s="1541"/>
      <c r="EI1161" s="1541"/>
      <c r="EJ1161" s="1541"/>
      <c r="EK1161" s="1541"/>
      <c r="EL1161" s="1541"/>
      <c r="EM1161" s="1541"/>
      <c r="EN1161" s="1541"/>
      <c r="EO1161" s="1541"/>
      <c r="EP1161" s="1541"/>
      <c r="EQ1161" s="1541"/>
      <c r="ER1161" s="1541"/>
      <c r="ES1161" s="1541"/>
      <c r="ET1161" s="1541"/>
      <c r="EU1161" s="1541"/>
      <c r="EV1161" s="1541"/>
    </row>
    <row r="1162" ht="12.75" x14ac:dyDescent="0.2">
      <c r="A1162" s="1541"/>
      <c r="B1162" s="1541"/>
      <c r="C1162"/>
      <c r="D1162" s="6854"/>
      <c r="E1162" s="6854"/>
      <c r="F1162" s="6855">
        <v>5.6</v>
      </c>
      <c r="G1162" s="6856"/>
      <c r="H1162" s="6857">
        <f>BV1162</f>
        <v/>
      </c>
      <c r="I1162" s="6857">
        <f>BW1162</f>
        <v/>
      </c>
      <c r="J1162" s="6858" t="inlineStr">
        <is>
          <t>BT</t>
        </is>
      </c>
      <c r="K1162" s="6858" t="inlineStr">
        <is>
          <t>2.4 GHz</t>
        </is>
      </c>
      <c r="L1162" s="6859"/>
      <c r="M1162" s="6882"/>
      <c r="N1162" s="6860"/>
      <c r="O1162" s="6861"/>
      <c r="P1162" s="6597"/>
      <c r="Q1162" s="6861"/>
      <c r="R1162" s="6861"/>
      <c r="S1162" s="6593"/>
      <c r="T1162" s="130">
        <v>39</v>
      </c>
      <c r="U1162" s="6593">
        <v>2440</v>
      </c>
      <c r="V1162" s="6860"/>
      <c r="W1162" s="6862"/>
      <c r="X1162" s="6860"/>
      <c r="Y1162" s="6860"/>
      <c r="Z1162" s="6860"/>
      <c r="AA1162" s="6859"/>
      <c r="AB1162" s="6859"/>
      <c r="AC1162" s="6863">
        <f>IF(OR(BX1162="Close to Ear",BX1162="Close to Head"),"Head",IF(BX1162="Extremity","Extremity","Body"))</f>
        <v/>
      </c>
      <c r="AD1162" s="6864">
        <f>CA1162</f>
        <v/>
      </c>
      <c r="AE1162" s="6858">
        <f>CB1162</f>
        <v/>
      </c>
      <c r="AF1162" s="6859"/>
      <c r="AG1162" s="6865">
        <f>IF(OR(AZ1162="",BA1162=""),"N/A",IF(DC1162="Pass","P","F"))</f>
        <v/>
      </c>
      <c r="AH1162" s="6866"/>
      <c r="AI1162" s="6866"/>
      <c r="AJ1162" s="6866"/>
      <c r="AK1162" s="6860"/>
      <c r="AL1162" s="6859"/>
      <c r="AM1162" s="6860"/>
      <c r="AN1162" s="6860"/>
      <c r="AO1162" s="6867"/>
      <c r="AP1162" s="6867"/>
      <c r="AQ1162" s="6867"/>
      <c r="AR1162" s="6867"/>
      <c r="AS1162" s="6867"/>
      <c r="AT1162" s="6868">
        <f>IF(AC1162="Extremity",IF(CG1162="","",CG1162),"")</f>
        <v/>
      </c>
      <c r="AU1162" s="6868">
        <f>IF(AC1162="Extremity",IF(CH1162="","",CH1162),"")</f>
        <v/>
      </c>
      <c r="AV1162" s="6869">
        <f>IF(AC1162="Extremity","",IF(CE1162="","",CE1162))</f>
        <v/>
      </c>
      <c r="AW1162" s="6869">
        <f>IF(AD1162="Extremity","",IF(CF1162="","",CF1162))</f>
        <v/>
      </c>
      <c r="AX1162" s="6862">
        <f>DL1162</f>
        <v/>
      </c>
      <c r="AY1162" s="6862">
        <f>DQ1162</f>
        <v/>
      </c>
      <c r="AZ1162" s="6870">
        <f>IF(AC1162="Extremity",IF(DA1162="","",DA1162),"")</f>
        <v/>
      </c>
      <c r="BA1162" s="6871">
        <f>IF(AC1162="Extremity","",IF(CT1162="","",CT1162))</f>
        <v/>
      </c>
      <c r="BB1162" s="6862">
        <f>IF(AC1162="Extremity",IF(DB1162="","",DB1162),"")</f>
        <v/>
      </c>
      <c r="BC1162" s="6869">
        <f>IF(AC1162="Extremity","",IF(CZ1162="","",CZ1162))</f>
        <v/>
      </c>
      <c r="BD1162" s="6862">
        <f>DD1162</f>
        <v/>
      </c>
      <c r="BE1162" s="6872">
        <f>DE1162</f>
        <v/>
      </c>
      <c r="BF1162" s="6873">
        <f>DF1162*60</f>
        <v/>
      </c>
      <c r="BG1162" s="6874">
        <f>BE1162</f>
        <v/>
      </c>
      <c r="BH1162" s="6873">
        <f>DG1162*60</f>
        <v/>
      </c>
      <c r="BI1162" s="6873">
        <f>DH1162</f>
        <v/>
      </c>
      <c r="BJ1162" s="6875"/>
      <c r="BK1162" s="6876">
        <f>Overview!$E$7</f>
        <v/>
      </c>
      <c r="BL1162" s="6875"/>
      <c r="BM1162" s="6873">
        <f>DI1162</f>
        <v/>
      </c>
      <c r="BN1162" s="6876">
        <f>Overview!$P$153</f>
        <v/>
      </c>
      <c r="BO1162" s="6875" t="inlineStr">
        <is>
          <t>Modo: BR/EDR</t>
        </is>
      </c>
      <c r="BP1162" s="6875"/>
      <c r="BQ1162" s="6859"/>
      <c r="BR1162" s="6877"/>
      <c r="BS1162" s="1541"/>
      <c r="BT1162" s="1978" t="inlineStr">
        <is>
          <t>BT</t>
        </is>
      </c>
      <c r="BU1162" s="1979" t="inlineStr">
        <is>
          <t>2.4 GHz</t>
        </is>
      </c>
      <c r="BV1162" s="632">
        <f>Overview!$H$29</f>
        <v/>
      </c>
      <c r="BW1162" s="2010"/>
      <c r="BX1162" s="1978" t="inlineStr">
        <is>
          <t>Body</t>
        </is>
      </c>
      <c r="BY1162" s="6883"/>
      <c r="BZ1162" s="2011"/>
      <c r="CA1162" s="6883" t="inlineStr">
        <is>
          <t>Accesorio 7: Front Face</t>
        </is>
      </c>
      <c r="CB1162" s="200">
        <v>0</v>
      </c>
      <c r="CC1162" s="6884">
        <f>IF(COUNT('Conducted BT-Custom'!$AH$3:$AH$7)=0,39,INDEX('Conducted BT-Custom'!$T$3:$T$7,MATCH(MAX('Conducted BT-Custom'!$AH$3:$AH$7),'Conducted BT-Custom'!$AH$3:$AH$7,0)))</f>
        <v>39</v>
      </c>
      <c r="CD1162" s="6884">
        <f>IF(COUNT('Conducted BT-Custom'!$AH$3:$AH$7)=0,2440,INDEX('Conducted BT-Custom'!$U$3:$U$7,MATCH(MAX('Conducted BT-Custom'!$AH$3:$AH$7),'Conducted BT-Custom'!$AH$3:$AH$7,0)))</f>
        <v>2440</v>
      </c>
      <c r="CE1162" s="7251"/>
      <c r="CF1162" s="7237"/>
      <c r="CG1162" s="6911"/>
      <c r="CH1162" s="7250"/>
      <c r="CI1162" s="225">
        <f>BY1162</f>
        <v/>
      </c>
      <c r="CJ1162" s="237">
        <f>BZ1162</f>
        <v/>
      </c>
      <c r="CK1162" s="223">
        <f>CA1162</f>
        <v/>
      </c>
      <c r="CL1162" s="237">
        <f>CC1162</f>
        <v/>
      </c>
      <c r="CM1162" s="394">
        <f>CD1162</f>
        <v/>
      </c>
      <c r="CN1162" s="1966"/>
      <c r="CO1162" s="1967"/>
      <c r="CP1162" s="6833"/>
      <c r="CQ1162" s="446"/>
      <c r="CR1162" s="6930"/>
      <c r="CS1162" s="446"/>
      <c r="CT1162" s="867"/>
      <c r="CU1162" s="224">
        <f>BY1162</f>
        <v/>
      </c>
      <c r="CV1162" s="237">
        <f>BZ1162</f>
        <v/>
      </c>
      <c r="CW1162" s="237">
        <f>CA1162</f>
        <v/>
      </c>
      <c r="CX1162" s="224">
        <f>CC1162</f>
        <v/>
      </c>
      <c r="CY1162" s="237">
        <f>CD1162</f>
        <v/>
      </c>
      <c r="CZ1162" s="7475">
        <f>IF(COUNTIF(Overview!K12:K14,TRUE)&gt;0,1.6,IF(COUNTIF(Overview!L12:L14,TRUE)&gt;0,8,0))</f>
        <v/>
      </c>
      <c r="DA1162" s="1876"/>
      <c r="DB1162" s="7485"/>
      <c r="DC1162" s="844">
        <f>IF(CT1162="","",IF(CT1162&gt;CZ1162,"Fail","Pass"))</f>
        <v/>
      </c>
      <c r="DD1162" s="868"/>
      <c r="DE1162" s="1565">
        <f>MyTimestamp(DC1162)</f>
        <v/>
      </c>
      <c r="DF1162" s="1531">
        <f>IF(COUNT(CE1162:CH1162)=1,15,IF(COUNT(CE1162:CH1162)=0,0,30))</f>
        <v/>
      </c>
      <c r="DG1162" s="1532">
        <f>IF(DF1162=0,0,2)</f>
        <v/>
      </c>
      <c r="DH1162" s="1877"/>
      <c r="DI1162" s="1877"/>
      <c r="DJ1162" s="1863"/>
      <c r="DK1162" s="1878"/>
      <c r="DL1162" s="1574">
        <f>10^(CN1162/20)*100-100</f>
        <v/>
      </c>
      <c r="DM1162" s="1266"/>
      <c r="DN1162" s="6885"/>
      <c r="DO1162" s="1290"/>
      <c r="DP1162" s="1290"/>
      <c r="DQ1162" s="1283"/>
      <c r="DR1162" s="1541"/>
      <c r="DS1162" s="1541"/>
      <c r="DT1162" s="1541"/>
      <c r="DU1162" s="1541"/>
      <c r="DV1162" s="1541"/>
      <c r="DW1162" s="1541"/>
      <c r="DX1162" s="1541"/>
      <c r="DY1162" s="1541"/>
      <c r="DZ1162" s="1541"/>
      <c r="EA1162" s="1541"/>
      <c r="EB1162" s="1541"/>
      <c r="EC1162" s="1541"/>
      <c r="ED1162" s="1541"/>
      <c r="EE1162" s="1541"/>
      <c r="EF1162" s="1541"/>
      <c r="EG1162" s="1541"/>
      <c r="EH1162" s="1541"/>
      <c r="EI1162" s="1541"/>
      <c r="EJ1162" s="1541"/>
      <c r="EK1162" s="1541"/>
      <c r="EL1162" s="1541"/>
      <c r="EM1162" s="1541"/>
      <c r="EN1162" s="1541"/>
      <c r="EO1162" s="1541"/>
      <c r="EP1162" s="1541"/>
      <c r="EQ1162" s="1541"/>
      <c r="ER1162" s="1541"/>
      <c r="ES1162" s="1541"/>
      <c r="ET1162" s="1541"/>
      <c r="EU1162" s="1541"/>
      <c r="EV1162" s="1541"/>
    </row>
    <row r="1163" ht="15" x14ac:dyDescent="0.25">
      <c r="A1163" s="1541"/>
      <c r="B1163" s="1541"/>
      <c r="C1163"/>
      <c r="D1163" s="1486"/>
      <c r="E1163" s="1486"/>
      <c r="F1163" s="672">
        <v>5.6</v>
      </c>
      <c r="G1163" s="1497"/>
      <c r="H1163" s="130">
        <f>BV1163</f>
        <v/>
      </c>
      <c r="I1163" s="130">
        <f>BW1163</f>
        <v/>
      </c>
      <c r="J1163" s="1299" t="inlineStr">
        <is>
          <t>BT</t>
        </is>
      </c>
      <c r="K1163" s="1299" t="inlineStr">
        <is>
          <t>2.4 GHz</t>
        </is>
      </c>
      <c r="L1163" s="115"/>
      <c r="M1163" s="130"/>
      <c r="N1163" s="119"/>
      <c r="O1163" s="131"/>
      <c r="P1163" s="6597"/>
      <c r="Q1163" s="131"/>
      <c r="R1163" s="131"/>
      <c r="S1163" s="6593"/>
      <c r="T1163" s="130">
        <v>39</v>
      </c>
      <c r="U1163" s="6593">
        <v>2440</v>
      </c>
      <c r="V1163" s="119"/>
      <c r="W1163" s="1305"/>
      <c r="X1163" s="119"/>
      <c r="Y1163" s="119"/>
      <c r="Z1163" s="119"/>
      <c r="AA1163" s="115"/>
      <c r="AB1163" s="115"/>
      <c r="AC1163" s="1300">
        <f>IF(OR(BX1163="Close to Ear",BX1163="Close to Head"),"Head",IF(BX1163="Extremity","Extremity","Body"))</f>
        <v/>
      </c>
      <c r="AD1163" s="1301">
        <f>CA1163</f>
        <v/>
      </c>
      <c r="AE1163" s="1299">
        <f>CB1163</f>
        <v/>
      </c>
      <c r="AF1163" s="115"/>
      <c r="AG1163" s="1302">
        <f>IF(OR(AZ1163="",BA1163=""),"N/A",IF(DC1163="Pass","P","F"))</f>
        <v/>
      </c>
      <c r="AH1163" s="129"/>
      <c r="AI1163" s="129"/>
      <c r="AJ1163" s="129"/>
      <c r="AK1163" s="119"/>
      <c r="AL1163" s="115"/>
      <c r="AM1163" s="119"/>
      <c r="AN1163" s="119"/>
      <c r="AO1163" s="692"/>
      <c r="AP1163" s="692"/>
      <c r="AQ1163" s="692"/>
      <c r="AR1163" s="692"/>
      <c r="AS1163" s="692"/>
      <c r="AT1163" s="1303">
        <f>IF(AC1163="Extremity",IF(CG1163="","",CG1163),"")</f>
        <v/>
      </c>
      <c r="AU1163" s="1303">
        <f>IF(AC1163="Extremity",IF(CH1163="","",CH1163),"")</f>
        <v/>
      </c>
      <c r="AV1163" s="1304">
        <f>IF(AC1163="Extremity","",IF(CE1163="","",CE1163))</f>
        <v/>
      </c>
      <c r="AW1163" s="1304">
        <f>IF(AD1163="Extremity","",IF(CF1163="","",CF1163))</f>
        <v/>
      </c>
      <c r="AX1163" s="1305">
        <f>DL1163</f>
        <v/>
      </c>
      <c r="AY1163" s="1305">
        <f>DQ1163</f>
        <v/>
      </c>
      <c r="AZ1163" s="3377">
        <f>IF(AC1163="Extremity",IF(DA1163="","",DA1163),"")</f>
        <v/>
      </c>
      <c r="BA1163" s="3378">
        <f>IF(AC1163="Extremity","",IF(CT1163="","",CT1163))</f>
        <v/>
      </c>
      <c r="BB1163" s="1305">
        <f>IF(AC1163="Extremity",IF(DB1163="","",DB1163),"")</f>
        <v/>
      </c>
      <c r="BC1163" s="1304">
        <f>IF(AC1163="Extremity","",IF(CZ1163="","",CZ1163))</f>
        <v/>
      </c>
      <c r="BD1163" s="1305">
        <f>DD1163</f>
        <v/>
      </c>
      <c r="BE1163" s="132">
        <f>DE1163</f>
        <v/>
      </c>
      <c r="BF1163" s="133">
        <f>DF1163*60</f>
        <v/>
      </c>
      <c r="BG1163" s="121">
        <f>BE1163</f>
        <v/>
      </c>
      <c r="BH1163" s="133">
        <f>DG1163*60</f>
        <v/>
      </c>
      <c r="BI1163" s="133">
        <f>DH1163</f>
        <v/>
      </c>
      <c r="BJ1163" s="117"/>
      <c r="BK1163" s="812">
        <f>Overview!$E$7</f>
        <v/>
      </c>
      <c r="BL1163" s="117"/>
      <c r="BM1163" s="834">
        <f>DI1163</f>
        <v/>
      </c>
      <c r="BN1163" s="812">
        <f>Overview!$P$153</f>
        <v/>
      </c>
      <c r="BO1163" s="117" t="inlineStr">
        <is>
          <t>Modo: BR/EDR</t>
        </is>
      </c>
      <c r="BP1163" s="117"/>
      <c r="BQ1163" s="115"/>
      <c r="BR1163" s="1478"/>
      <c r="BS1163" s="1541"/>
      <c r="BT1163" s="2005" t="inlineStr">
        <is>
          <t>BT</t>
        </is>
      </c>
      <c r="BU1163" s="2006" t="inlineStr">
        <is>
          <t>2.4 GHz</t>
        </is>
      </c>
      <c r="BV1163" s="1250">
        <f>Overview!$H$30</f>
        <v/>
      </c>
      <c r="BW1163" s="2007"/>
      <c r="BX1163" s="2005" t="inlineStr">
        <is>
          <t>Close to ear</t>
        </is>
      </c>
      <c r="BY1163" s="1250"/>
      <c r="BZ1163" s="2008"/>
      <c r="CA1163" s="2009" t="inlineStr">
        <is>
          <t>Left Cheek</t>
        </is>
      </c>
      <c r="CB1163" s="1959">
        <v>0</v>
      </c>
      <c r="CC1163" s="1258">
        <f>IF(COUNT('Conducted BT-Custom'!$AH$3:$AH$7)=0,39,INDEX('Conducted BT-Custom'!$T$3:$T$7,MATCH(MAX('Conducted BT-Custom'!$AH$3:$AH$7),'Conducted BT-Custom'!$AH$3:$AH$7,0)))</f>
        <v>39</v>
      </c>
      <c r="CD1163" s="1258">
        <f>IF(COUNT('Conducted BT-Custom'!$AH$3:$AH$7)=0,2440,INDEX('Conducted BT-Custom'!$U$3:$U$7,MATCH(MAX('Conducted BT-Custom'!$AH$3:$AH$7),'Conducted BT-Custom'!$AH$3:$AH$7,0)))</f>
        <v>2440</v>
      </c>
      <c r="CE1163" s="7252"/>
      <c r="CF1163" s="7243"/>
      <c r="CG1163" s="7247"/>
      <c r="CH1163" s="7253"/>
      <c r="CI1163" s="225">
        <f>BY1163</f>
        <v/>
      </c>
      <c r="CJ1163" s="237">
        <f>BZ1163</f>
        <v/>
      </c>
      <c r="CK1163" s="223">
        <f>CA1163</f>
        <v/>
      </c>
      <c r="CL1163" s="237">
        <f>CC1163</f>
        <v/>
      </c>
      <c r="CM1163" s="394">
        <f>CD1163</f>
        <v/>
      </c>
      <c r="CN1163" s="1962"/>
      <c r="CO1163" s="1967"/>
      <c r="CP1163" s="891">
        <f>IF(CF1163=""," ",IF(ABS(CE1163-CF1163)&lt;=0.1,"Valid","Not valid"))</f>
        <v/>
      </c>
      <c r="CQ1163" s="892">
        <f> IF(CE1163="","",IF(AND(CE1163&lt;&gt;"",CF1163=""),IF(CE1163&gt;=0.8,"Medir+Sig Max","No"),IF(CF1163&lt;&gt;"",IF(CF1163&gt;=0.8,"Medir+Sig Max","No"),"")))</f>
        <v/>
      </c>
      <c r="CR1163" s="7224"/>
      <c r="CS1163" s="892"/>
      <c r="CT1163" s="219">
        <f>IF(CO1163="",IF(AND(CE1163="",CF1163=""),"",IF(CF1163="",IF(DQ1163&gt;1,ROUND(DQ1163*CE1163,3),CE1163),IF(DQ1163&gt;1,ROUND(DQ1163*CF1163,3),CF1163))),IF(AND(CE1163="",CF1163=""),"",IF(CF1163="",IF(DQ1163&gt;1,ROUND(DQ1163*CE1163*(1/(CO1163)),3),CE1163*(1/(CO1163))),IF(DQ1163&gt;1,ROUND(DQ1163*CF1163*(1/(CO1163)),3),CF1163*(1/(CO1163))))))</f>
        <v/>
      </c>
      <c r="CU1163" s="224">
        <f>BY1163</f>
        <v/>
      </c>
      <c r="CV1163" s="237">
        <f>BZ1163</f>
        <v/>
      </c>
      <c r="CW1163" s="237">
        <f>CA1163</f>
        <v/>
      </c>
      <c r="CX1163" s="224">
        <f>CC1163</f>
        <v/>
      </c>
      <c r="CY1163" s="237">
        <f>CD1163</f>
        <v/>
      </c>
      <c r="CZ1163" s="7476">
        <f>IF(COUNTIF(Overview!K12:K14,TRUE)&gt;0,1.6,IF(COUNTIF(Overview!L12:L14,TRUE)&gt;0,8,0))</f>
        <v/>
      </c>
      <c r="DA1163" s="1667"/>
      <c r="DB1163" s="7482"/>
      <c r="DC1163" s="844">
        <f>IF(CT1163="","",IF(CT1163&gt;CZ1163,"Fail","Pass"))</f>
        <v/>
      </c>
      <c r="DD1163" s="399"/>
      <c r="DE1163" s="1565">
        <f>MyTimestamp(DC1163)</f>
        <v/>
      </c>
      <c r="DF1163" s="1531">
        <f>IF(COUNT(CE1163:CH1163)=1,15,IF(COUNT(CE1163:CH1163)=0,0,30))</f>
        <v/>
      </c>
      <c r="DG1163" s="1532">
        <f>IF(DF1163=0,0,2)</f>
        <v/>
      </c>
      <c r="DH1163" s="1862"/>
      <c r="DI1163" s="1862"/>
      <c r="DJ1163" s="1863"/>
      <c r="DK1163" s="1782"/>
      <c r="DL1163" s="1574">
        <f>10^(CN1163/20)*100-100</f>
        <v/>
      </c>
      <c r="DM1163" s="1257"/>
      <c r="DN1163" s="1289"/>
      <c r="DO1163" s="1289">
        <f>IF(DM1163="","",10^(DM1163/10))</f>
        <v/>
      </c>
      <c r="DP1163" s="1289">
        <f>IF(ISNUMBER(DN1163)=FALSE,"",10^(DN1163/10))</f>
        <v/>
      </c>
      <c r="DQ1163" s="1573">
        <f>IF(AND(ISNUMBER(DO1163),ISNUMBER(DP1163)),IF(DO1163/DP1163&gt;1,ROUND((DO1163)/DP1163,3),1),1)</f>
        <v/>
      </c>
      <c r="DR1163" s="1541"/>
      <c r="DS1163" s="1541"/>
      <c r="DT1163" s="1541"/>
      <c r="DU1163" s="1541"/>
      <c r="DV1163" s="1541"/>
      <c r="DW1163" s="1541"/>
      <c r="DX1163" s="1541"/>
      <c r="DY1163" s="1541"/>
      <c r="DZ1163" s="1541"/>
      <c r="EA1163" s="1541"/>
      <c r="EB1163" s="1541"/>
      <c r="EC1163" s="1541"/>
      <c r="ED1163" s="1541"/>
      <c r="EE1163" s="1541"/>
      <c r="EF1163" s="1541"/>
      <c r="EG1163" s="1541"/>
      <c r="EH1163" s="1541"/>
      <c r="EI1163" s="1541"/>
      <c r="EJ1163" s="1541"/>
      <c r="EK1163" s="1541"/>
      <c r="EL1163" s="1541"/>
      <c r="EM1163" s="1541"/>
      <c r="EN1163" s="1541"/>
      <c r="EO1163" s="1541"/>
      <c r="EP1163" s="1541"/>
      <c r="EQ1163" s="1541"/>
      <c r="ER1163" s="1541"/>
      <c r="ES1163" s="1541"/>
      <c r="ET1163" s="1541"/>
      <c r="EU1163" s="1541"/>
      <c r="EV1163" s="1541"/>
    </row>
    <row r="1164" ht="15" x14ac:dyDescent="0.25">
      <c r="A1164" s="1541"/>
      <c r="B1164" s="1541"/>
      <c r="C1164"/>
      <c r="D1164" s="1486"/>
      <c r="E1164" s="1486"/>
      <c r="F1164" s="672">
        <v>5.6</v>
      </c>
      <c r="G1164" s="1497"/>
      <c r="H1164" s="130">
        <f>BV1164</f>
        <v/>
      </c>
      <c r="I1164" s="130">
        <f>BW1164</f>
        <v/>
      </c>
      <c r="J1164" s="1299" t="inlineStr">
        <is>
          <t>BT</t>
        </is>
      </c>
      <c r="K1164" s="1299" t="inlineStr">
        <is>
          <t>2.4 GHz</t>
        </is>
      </c>
      <c r="L1164" s="115"/>
      <c r="M1164" s="130"/>
      <c r="N1164" s="119"/>
      <c r="O1164" s="131"/>
      <c r="P1164" s="6597"/>
      <c r="Q1164" s="131"/>
      <c r="R1164" s="131"/>
      <c r="S1164" s="6593"/>
      <c r="T1164" s="130">
        <v>39</v>
      </c>
      <c r="U1164" s="6593">
        <v>2440</v>
      </c>
      <c r="V1164" s="119"/>
      <c r="W1164" s="1305"/>
      <c r="X1164" s="119"/>
      <c r="Y1164" s="119"/>
      <c r="Z1164" s="119"/>
      <c r="AA1164" s="115"/>
      <c r="AB1164" s="115"/>
      <c r="AC1164" s="1300">
        <f>IF(OR(BX1164="Close to Ear",BX1164="Close to Head"),"Head",IF(BX1164="Extremity","Extremity","Body"))</f>
        <v/>
      </c>
      <c r="AD1164" s="1301">
        <f>CA1164</f>
        <v/>
      </c>
      <c r="AE1164" s="1299">
        <f>CB1164</f>
        <v/>
      </c>
      <c r="AF1164" s="115"/>
      <c r="AG1164" s="1302">
        <f>IF(OR(AZ1164="",BA1164=""),"N/A",IF(DC1164="Pass","P","F"))</f>
        <v/>
      </c>
      <c r="AH1164" s="129"/>
      <c r="AI1164" s="129"/>
      <c r="AJ1164" s="129"/>
      <c r="AK1164" s="119"/>
      <c r="AL1164" s="115"/>
      <c r="AM1164" s="119"/>
      <c r="AN1164" s="119"/>
      <c r="AO1164" s="692"/>
      <c r="AP1164" s="692"/>
      <c r="AQ1164" s="692"/>
      <c r="AR1164" s="692"/>
      <c r="AS1164" s="692"/>
      <c r="AT1164" s="1303">
        <f>IF(AC1164="Extremity",IF(CG1164="","",CG1164),"")</f>
        <v/>
      </c>
      <c r="AU1164" s="1303">
        <f>IF(AC1164="Extremity",IF(CH1164="","",CH1164),"")</f>
        <v/>
      </c>
      <c r="AV1164" s="1304">
        <f>IF(AC1164="Extremity","",IF(CE1164="","",CE1164))</f>
        <v/>
      </c>
      <c r="AW1164" s="1304">
        <f>IF(AD1164="Extremity","",IF(CF1164="","",CF1164))</f>
        <v/>
      </c>
      <c r="AX1164" s="1305">
        <f>DL1164</f>
        <v/>
      </c>
      <c r="AY1164" s="1305">
        <f>DQ1164</f>
        <v/>
      </c>
      <c r="AZ1164" s="3377">
        <f>IF(AC1164="Extremity",IF(DA1164="","",DA1164),"")</f>
        <v/>
      </c>
      <c r="BA1164" s="3378">
        <f>IF(AC1164="Extremity","",IF(CT1164="","",CT1164))</f>
        <v/>
      </c>
      <c r="BB1164" s="1305">
        <f>IF(AC1164="Extremity",IF(DB1164="","",DB1164),"")</f>
        <v/>
      </c>
      <c r="BC1164" s="1304">
        <f>IF(AC1164="Extremity","",IF(CZ1164="","",CZ1164))</f>
        <v/>
      </c>
      <c r="BD1164" s="1305">
        <f>DD1164</f>
        <v/>
      </c>
      <c r="BE1164" s="132">
        <f>DE1164</f>
        <v/>
      </c>
      <c r="BF1164" s="133">
        <f>DF1164*60</f>
        <v/>
      </c>
      <c r="BG1164" s="121">
        <f>BE1164</f>
        <v/>
      </c>
      <c r="BH1164" s="133">
        <f>DG1164*60</f>
        <v/>
      </c>
      <c r="BI1164" s="133">
        <f>DH1164</f>
        <v/>
      </c>
      <c r="BJ1164" s="117"/>
      <c r="BK1164" s="812">
        <f>Overview!$E$7</f>
        <v/>
      </c>
      <c r="BL1164" s="117"/>
      <c r="BM1164" s="834">
        <f>DI1164</f>
        <v/>
      </c>
      <c r="BN1164" s="812">
        <f>Overview!$P$153</f>
        <v/>
      </c>
      <c r="BO1164" s="117" t="inlineStr">
        <is>
          <t>Modo: BR/EDR</t>
        </is>
      </c>
      <c r="BP1164" s="117"/>
      <c r="BQ1164" s="115"/>
      <c r="BR1164" s="1478"/>
      <c r="BS1164" s="1541"/>
      <c r="BT1164" s="1978" t="inlineStr">
        <is>
          <t>BT</t>
        </is>
      </c>
      <c r="BU1164" s="1979" t="inlineStr">
        <is>
          <t>2.4 GHz</t>
        </is>
      </c>
      <c r="BV1164" s="632">
        <f>Overview!$H$30</f>
        <v/>
      </c>
      <c r="BW1164" s="2010"/>
      <c r="BX1164" s="1978" t="inlineStr">
        <is>
          <t>Close to ear</t>
        </is>
      </c>
      <c r="BY1164" s="959"/>
      <c r="BZ1164" s="2011"/>
      <c r="CA1164" s="2012" t="inlineStr">
        <is>
          <t>Left Tilt</t>
        </is>
      </c>
      <c r="CB1164" s="200">
        <v>0</v>
      </c>
      <c r="CC1164" s="1258">
        <f>IF(COUNT('Conducted BT-Custom'!$AH$3:$AH$7)=0,39,INDEX('Conducted BT-Custom'!$T$3:$T$7,MATCH(MAX('Conducted BT-Custom'!$AH$3:$AH$7),'Conducted BT-Custom'!$AH$3:$AH$7,0)))</f>
        <v>39</v>
      </c>
      <c r="CD1164" s="1258">
        <f>IF(COUNT('Conducted BT-Custom'!$AH$3:$AH$7)=0,2440,INDEX('Conducted BT-Custom'!$U$3:$U$7,MATCH(MAX('Conducted BT-Custom'!$AH$3:$AH$7),'Conducted BT-Custom'!$AH$3:$AH$7,0)))</f>
        <v>2440</v>
      </c>
      <c r="CE1164" s="7254"/>
      <c r="CF1164" s="7237"/>
      <c r="CG1164" s="6911"/>
      <c r="CH1164" s="7255"/>
      <c r="CI1164" s="225">
        <f>BY1164</f>
        <v/>
      </c>
      <c r="CJ1164" s="237">
        <f>BZ1164</f>
        <v/>
      </c>
      <c r="CK1164" s="223">
        <f>CA1164</f>
        <v/>
      </c>
      <c r="CL1164" s="237">
        <f>CC1164</f>
        <v/>
      </c>
      <c r="CM1164" s="394">
        <f>CD1164</f>
        <v/>
      </c>
      <c r="CN1164" s="1966"/>
      <c r="CO1164" s="1967"/>
      <c r="CP1164" s="7214">
        <f>IF(CF1164=""," ",IF(ABS(CE1164-CF1164)&lt;=0.1,"Valid","Not valid"))</f>
        <v/>
      </c>
      <c r="CQ1164" s="1674">
        <f> IF(CE1164="","",IF(AND(CE1164&lt;&gt;"",CF1164=""),IF(CE1164&gt;=0.8,"Medir+Sig Max","No"),IF(CF1164&lt;&gt;"",IF(CF1164&gt;=0.8,"Medir+Sig Max","No"),"")))</f>
        <v/>
      </c>
      <c r="CR1164" s="6927"/>
      <c r="CS1164" s="1674"/>
      <c r="CT1164" s="220">
        <f>IF(CO1164="",IF(AND(CE1164="",CF1164=""),"",IF(CF1164="",IF(DQ1164&gt;1,ROUND(DQ1164*CE1164,3),CE1164),IF(DQ1164&gt;1,ROUND(DQ1164*CF1164,3),CF1164))),IF(AND(CE1164="",CF1164=""),"",IF(CF1164="",IF(DQ1164&gt;1,ROUND(DQ1164*CE1164*(1/(CO1164)),3),CE1164*(1/(CO1164))),IF(DQ1164&gt;1,ROUND(DQ1164*CF1164*(1/(CO1164)),3),CF1164*(1/(CO1164))))))</f>
        <v/>
      </c>
      <c r="CU1164" s="224">
        <f>BY1164</f>
        <v/>
      </c>
      <c r="CV1164" s="237">
        <f>BZ1164</f>
        <v/>
      </c>
      <c r="CW1164" s="237">
        <f>CA1164</f>
        <v/>
      </c>
      <c r="CX1164" s="224">
        <f>CC1164</f>
        <v/>
      </c>
      <c r="CY1164" s="237">
        <f>CD1164</f>
        <v/>
      </c>
      <c r="CZ1164" s="7474">
        <f>IF(COUNTIF(Overview!K12:K14,TRUE)&gt;0,1.6,IF(COUNTIF(Overview!L12:L14,TRUE)&gt;0,8,0))</f>
        <v/>
      </c>
      <c r="DA1164" s="1666"/>
      <c r="DB1164" s="7483"/>
      <c r="DC1164" s="844">
        <f>IF(CT1164="","",IF(CT1164&gt;CZ1164,"Fail","Pass"))</f>
        <v/>
      </c>
      <c r="DD1164" s="402"/>
      <c r="DE1164" s="1565">
        <f>MyTimestamp(DC1164)</f>
        <v/>
      </c>
      <c r="DF1164" s="1531">
        <f>IF(COUNT(CE1164:CH1164)=1,15,IF(COUNT(CE1164:CH1164)=0,0,30))</f>
        <v/>
      </c>
      <c r="DG1164" s="1532">
        <f>IF(DF1164=0,0,2)</f>
        <v/>
      </c>
      <c r="DH1164" s="1866"/>
      <c r="DI1164" s="1866"/>
      <c r="DJ1164" s="1863"/>
      <c r="DK1164" s="1789"/>
      <c r="DL1164" s="1574">
        <f>10^(CN1164/20)*100-100</f>
        <v/>
      </c>
      <c r="DM1164" s="634"/>
      <c r="DN1164" s="1290"/>
      <c r="DO1164" s="1290">
        <f>IF(DM1164="","",10^(DM1164/10))</f>
        <v/>
      </c>
      <c r="DP1164" s="1290">
        <f>IF(ISNUMBER(DN1164)=FALSE,"",10^(DN1164/10))</f>
        <v/>
      </c>
      <c r="DQ1164" s="1574">
        <f>IF(AND(ISNUMBER(DO1164),ISNUMBER(DP1164)),IF(DO1164/DP1164&gt;1,ROUND((DO1164)/DP1164,3),1),1)</f>
        <v/>
      </c>
      <c r="DR1164" s="1541"/>
      <c r="DS1164" s="1541"/>
      <c r="DT1164" s="1541"/>
      <c r="DU1164" s="1541"/>
      <c r="DV1164" s="1541"/>
      <c r="DW1164" s="1541"/>
      <c r="DX1164" s="1541"/>
      <c r="DY1164" s="1541"/>
      <c r="DZ1164" s="1541"/>
      <c r="EA1164" s="1541"/>
      <c r="EB1164" s="1541"/>
      <c r="EC1164" s="1541"/>
      <c r="ED1164" s="1541"/>
      <c r="EE1164" s="1541"/>
      <c r="EF1164" s="1541"/>
      <c r="EG1164" s="1541"/>
      <c r="EH1164" s="1541"/>
      <c r="EI1164" s="1541"/>
      <c r="EJ1164" s="1541"/>
      <c r="EK1164" s="1541"/>
      <c r="EL1164" s="1541"/>
      <c r="EM1164" s="1541"/>
      <c r="EN1164" s="1541"/>
      <c r="EO1164" s="1541"/>
      <c r="EP1164" s="1541"/>
      <c r="EQ1164" s="1541"/>
      <c r="ER1164" s="1541"/>
      <c r="ES1164" s="1541"/>
      <c r="ET1164" s="1541"/>
      <c r="EU1164" s="1541"/>
      <c r="EV1164" s="1541"/>
    </row>
    <row r="1165" ht="15" x14ac:dyDescent="0.25">
      <c r="A1165" s="1541"/>
      <c r="B1165" s="1541"/>
      <c r="C1165"/>
      <c r="D1165" s="1486"/>
      <c r="E1165" s="1486"/>
      <c r="F1165" s="672">
        <v>5.6</v>
      </c>
      <c r="G1165" s="1497"/>
      <c r="H1165" s="130">
        <f>BV1165</f>
        <v/>
      </c>
      <c r="I1165" s="130">
        <f>BW1165</f>
        <v/>
      </c>
      <c r="J1165" s="1299" t="inlineStr">
        <is>
          <t>BT</t>
        </is>
      </c>
      <c r="K1165" s="1299" t="inlineStr">
        <is>
          <t>2.4 GHz</t>
        </is>
      </c>
      <c r="L1165" s="115"/>
      <c r="M1165" s="130"/>
      <c r="N1165" s="119"/>
      <c r="O1165" s="131"/>
      <c r="P1165" s="6597"/>
      <c r="Q1165" s="131"/>
      <c r="R1165" s="131"/>
      <c r="S1165" s="6593"/>
      <c r="T1165" s="130">
        <v>39</v>
      </c>
      <c r="U1165" s="6593">
        <v>2440</v>
      </c>
      <c r="V1165" s="119"/>
      <c r="W1165" s="1305"/>
      <c r="X1165" s="119"/>
      <c r="Y1165" s="119"/>
      <c r="Z1165" s="119"/>
      <c r="AA1165" s="115"/>
      <c r="AB1165" s="115"/>
      <c r="AC1165" s="1300">
        <f>IF(OR(BX1165="Close to Ear",BX1165="Close to Head"),"Head",IF(BX1165="Extremity","Extremity","Body"))</f>
        <v/>
      </c>
      <c r="AD1165" s="1301">
        <f>CA1165</f>
        <v/>
      </c>
      <c r="AE1165" s="1299">
        <f>CB1165</f>
        <v/>
      </c>
      <c r="AF1165" s="115"/>
      <c r="AG1165" s="1302">
        <f>IF(OR(AZ1165="",BA1165=""),"N/A",IF(DC1165="Pass","P","F"))</f>
        <v/>
      </c>
      <c r="AH1165" s="129"/>
      <c r="AI1165" s="129"/>
      <c r="AJ1165" s="129"/>
      <c r="AK1165" s="119"/>
      <c r="AL1165" s="115"/>
      <c r="AM1165" s="119"/>
      <c r="AN1165" s="119"/>
      <c r="AO1165" s="692"/>
      <c r="AP1165" s="692"/>
      <c r="AQ1165" s="692"/>
      <c r="AR1165" s="692"/>
      <c r="AS1165" s="692"/>
      <c r="AT1165" s="1303">
        <f>IF(AC1165="Extremity",IF(CG1165="","",CG1165),"")</f>
        <v/>
      </c>
      <c r="AU1165" s="1303">
        <f>IF(AC1165="Extremity",IF(CH1165="","",CH1165),"")</f>
        <v/>
      </c>
      <c r="AV1165" s="1304">
        <f>IF(AC1165="Extremity","",IF(CE1165="","",CE1165))</f>
        <v/>
      </c>
      <c r="AW1165" s="1304">
        <f>IF(AD1165="Extremity","",IF(CF1165="","",CF1165))</f>
        <v/>
      </c>
      <c r="AX1165" s="1305">
        <f>DL1165</f>
        <v/>
      </c>
      <c r="AY1165" s="1305">
        <f>DQ1165</f>
        <v/>
      </c>
      <c r="AZ1165" s="3377">
        <f>IF(AC1165="Extremity",IF(DA1165="","",DA1165),"")</f>
        <v/>
      </c>
      <c r="BA1165" s="3378">
        <f>IF(AC1165="Extremity","",IF(CT1165="","",CT1165))</f>
        <v/>
      </c>
      <c r="BB1165" s="1305">
        <f>IF(AC1165="Extremity",IF(DB1165="","",DB1165),"")</f>
        <v/>
      </c>
      <c r="BC1165" s="1304">
        <f>IF(AC1165="Extremity","",IF(CZ1165="","",CZ1165))</f>
        <v/>
      </c>
      <c r="BD1165" s="1305">
        <f>DD1165</f>
        <v/>
      </c>
      <c r="BE1165" s="132">
        <f>DE1165</f>
        <v/>
      </c>
      <c r="BF1165" s="133">
        <f>DF1165*60</f>
        <v/>
      </c>
      <c r="BG1165" s="121">
        <f>BE1165</f>
        <v/>
      </c>
      <c r="BH1165" s="133">
        <f>DG1165*60</f>
        <v/>
      </c>
      <c r="BI1165" s="133">
        <f>DH1165</f>
        <v/>
      </c>
      <c r="BJ1165" s="117"/>
      <c r="BK1165" s="812">
        <f>Overview!$E$7</f>
        <v/>
      </c>
      <c r="BL1165" s="117"/>
      <c r="BM1165" s="834">
        <f>DI1165</f>
        <v/>
      </c>
      <c r="BN1165" s="812">
        <f>Overview!$P$153</f>
        <v/>
      </c>
      <c r="BO1165" s="117" t="inlineStr">
        <is>
          <t>Modo: BR/EDR</t>
        </is>
      </c>
      <c r="BP1165" s="117"/>
      <c r="BQ1165" s="115"/>
      <c r="BR1165" s="1478"/>
      <c r="BS1165" s="1541"/>
      <c r="BT1165" s="1978" t="inlineStr">
        <is>
          <t>BT</t>
        </is>
      </c>
      <c r="BU1165" s="1979" t="inlineStr">
        <is>
          <t>2.4 GHz</t>
        </is>
      </c>
      <c r="BV1165" s="632">
        <f>Overview!$H$30</f>
        <v/>
      </c>
      <c r="BW1165" s="2010"/>
      <c r="BX1165" s="1984" t="inlineStr">
        <is>
          <t>Close to ear</t>
        </is>
      </c>
      <c r="BY1165" s="632"/>
      <c r="BZ1165" s="2011"/>
      <c r="CA1165" s="2012" t="inlineStr">
        <is>
          <t>Right Cheek</t>
        </is>
      </c>
      <c r="CB1165" s="200">
        <v>0</v>
      </c>
      <c r="CC1165" s="1258">
        <f>IF(COUNT('Conducted BT-Custom'!$AH$3:$AH$7)=0,39,INDEX('Conducted BT-Custom'!$T$3:$T$7,MATCH(MAX('Conducted BT-Custom'!$AH$3:$AH$7),'Conducted BT-Custom'!$AH$3:$AH$7,0)))</f>
        <v>39</v>
      </c>
      <c r="CD1165" s="1258">
        <f>IF(COUNT('Conducted BT-Custom'!$AH$3:$AH$7)=0,2440,INDEX('Conducted BT-Custom'!$U$3:$U$7,MATCH(MAX('Conducted BT-Custom'!$AH$3:$AH$7),'Conducted BT-Custom'!$AH$3:$AH$7,0)))</f>
        <v>2440</v>
      </c>
      <c r="CE1165" s="7254"/>
      <c r="CF1165" s="7237"/>
      <c r="CG1165" s="6911"/>
      <c r="CH1165" s="7255"/>
      <c r="CI1165" s="225">
        <f>BY1165</f>
        <v/>
      </c>
      <c r="CJ1165" s="237">
        <f>BZ1165</f>
        <v/>
      </c>
      <c r="CK1165" s="223">
        <f>CA1165</f>
        <v/>
      </c>
      <c r="CL1165" s="237">
        <f>CC1165</f>
        <v/>
      </c>
      <c r="CM1165" s="394">
        <f>CD1165</f>
        <v/>
      </c>
      <c r="CN1165" s="1966"/>
      <c r="CO1165" s="1967"/>
      <c r="CP1165" s="7214">
        <f>IF(CF1165=""," ",IF(ABS(CE1165-CF1165)&lt;=0.1,"Valid","Not valid"))</f>
        <v/>
      </c>
      <c r="CQ1165" s="1674">
        <f> IF(CE1165="","",IF(AND(CE1165&lt;&gt;"",CF1165=""),IF(CE1165&gt;=0.8,"Medir+Sig Max","No"),IF(CF1165&lt;&gt;"",IF(CF1165&gt;=0.8,"Medir+Sig Max","No"),"")))</f>
        <v/>
      </c>
      <c r="CR1165" s="6927"/>
      <c r="CS1165" s="1674"/>
      <c r="CT1165" s="220">
        <f>IF(CO1165="",IF(AND(CE1165="",CF1165=""),"",IF(CF1165="",IF(DQ1165&gt;1,ROUND(DQ1165*CE1165,3),CE1165),IF(DQ1165&gt;1,ROUND(DQ1165*CF1165,3),CF1165))),IF(AND(CE1165="",CF1165=""),"",IF(CF1165="",IF(DQ1165&gt;1,ROUND(DQ1165*CE1165*(1/(CO1165)),3),CE1165*(1/(CO1165))),IF(DQ1165&gt;1,ROUND(DQ1165*CF1165*(1/(CO1165)),3),CF1165*(1/(CO1165))))))</f>
        <v/>
      </c>
      <c r="CU1165" s="224">
        <f>BY1165</f>
        <v/>
      </c>
      <c r="CV1165" s="237">
        <f>BZ1165</f>
        <v/>
      </c>
      <c r="CW1165" s="237">
        <f>CA1165</f>
        <v/>
      </c>
      <c r="CX1165" s="224">
        <f>CC1165</f>
        <v/>
      </c>
      <c r="CY1165" s="237">
        <f>CD1165</f>
        <v/>
      </c>
      <c r="CZ1165" s="7474">
        <f>IF(COUNTIF(Overview!K12:K14,TRUE)&gt;0,1.6,IF(COUNTIF(Overview!L12:L14,TRUE)&gt;0,8,0))</f>
        <v/>
      </c>
      <c r="DA1165" s="1666"/>
      <c r="DB1165" s="7483"/>
      <c r="DC1165" s="844">
        <f>IF(CT1165="","",IF(CT1165&gt;CZ1165,"Fail","Pass"))</f>
        <v/>
      </c>
      <c r="DD1165" s="402"/>
      <c r="DE1165" s="1565">
        <f>MyTimestamp(DC1165)</f>
        <v/>
      </c>
      <c r="DF1165" s="1531">
        <f>IF(COUNT(CE1165:CH1165)=1,15,IF(COUNT(CE1165:CH1165)=0,0,30))</f>
        <v/>
      </c>
      <c r="DG1165" s="1532">
        <f>IF(DF1165=0,0,2)</f>
        <v/>
      </c>
      <c r="DH1165" s="1866"/>
      <c r="DI1165" s="1866"/>
      <c r="DJ1165" s="1863"/>
      <c r="DK1165" s="1789"/>
      <c r="DL1165" s="1574">
        <f>10^(CN1165/20)*100-100</f>
        <v/>
      </c>
      <c r="DM1165" s="634"/>
      <c r="DN1165" s="1290"/>
      <c r="DO1165" s="1290">
        <f>IF(DM1165="","",10^(DM1165/10))</f>
        <v/>
      </c>
      <c r="DP1165" s="1290">
        <f>IF(ISNUMBER(DN1165)=FALSE,"",10^(DN1165/10))</f>
        <v/>
      </c>
      <c r="DQ1165" s="1574">
        <f>IF(AND(ISNUMBER(DO1165),ISNUMBER(DP1165)),IF(DO1165/DP1165&gt;1,ROUND((DO1165)/DP1165,3),1),1)</f>
        <v/>
      </c>
      <c r="DR1165" s="1541"/>
      <c r="DS1165" s="1541"/>
      <c r="DT1165" s="1541"/>
      <c r="DU1165" s="1541"/>
      <c r="DV1165" s="1541"/>
      <c r="DW1165" s="1541"/>
      <c r="DX1165" s="1541"/>
      <c r="DY1165" s="1541"/>
      <c r="DZ1165" s="1541"/>
      <c r="EA1165" s="1541"/>
      <c r="EB1165" s="1541"/>
      <c r="EC1165" s="1541"/>
      <c r="ED1165" s="1541"/>
      <c r="EE1165" s="1541"/>
      <c r="EF1165" s="1541"/>
      <c r="EG1165" s="1541"/>
      <c r="EH1165" s="1541"/>
      <c r="EI1165" s="1541"/>
      <c r="EJ1165" s="1541"/>
      <c r="EK1165" s="1541"/>
      <c r="EL1165" s="1541"/>
      <c r="EM1165" s="1541"/>
      <c r="EN1165" s="1541"/>
      <c r="EO1165" s="1541"/>
      <c r="EP1165" s="1541"/>
      <c r="EQ1165" s="1541"/>
      <c r="ER1165" s="1541"/>
      <c r="ES1165" s="1541"/>
      <c r="ET1165" s="1541"/>
      <c r="EU1165" s="1541"/>
      <c r="EV1165" s="1541"/>
    </row>
    <row r="1166" ht="15" x14ac:dyDescent="0.25">
      <c r="A1166" s="1541"/>
      <c r="B1166" s="1541"/>
      <c r="C1166"/>
      <c r="D1166" s="1486"/>
      <c r="E1166" s="1486"/>
      <c r="F1166" s="672">
        <v>5.6</v>
      </c>
      <c r="G1166" s="1497"/>
      <c r="H1166" s="130">
        <f>BV1166</f>
        <v/>
      </c>
      <c r="I1166" s="130">
        <f>BW1166</f>
        <v/>
      </c>
      <c r="J1166" s="1299" t="inlineStr">
        <is>
          <t>BT</t>
        </is>
      </c>
      <c r="K1166" s="1299" t="inlineStr">
        <is>
          <t>2.4 GHz</t>
        </is>
      </c>
      <c r="L1166" s="115"/>
      <c r="M1166" s="130"/>
      <c r="N1166" s="119"/>
      <c r="O1166" s="131"/>
      <c r="P1166" s="6597"/>
      <c r="Q1166" s="131"/>
      <c r="R1166" s="131"/>
      <c r="S1166" s="6593"/>
      <c r="T1166" s="130">
        <v>39</v>
      </c>
      <c r="U1166" s="6593">
        <v>2440</v>
      </c>
      <c r="V1166" s="119"/>
      <c r="W1166" s="1305"/>
      <c r="X1166" s="119"/>
      <c r="Y1166" s="119"/>
      <c r="Z1166" s="119"/>
      <c r="AA1166" s="115"/>
      <c r="AB1166" s="115"/>
      <c r="AC1166" s="1300">
        <f>IF(OR(BX1166="Close to Ear",BX1166="Close to Head"),"Head",IF(BX1166="Extremity","Extremity","Body"))</f>
        <v/>
      </c>
      <c r="AD1166" s="1301">
        <f>CA1166</f>
        <v/>
      </c>
      <c r="AE1166" s="1299">
        <f>CB1166</f>
        <v/>
      </c>
      <c r="AF1166" s="115"/>
      <c r="AG1166" s="1302">
        <f>IF(OR(AZ1166="",BA1166=""),"N/A",IF(DC1166="Pass","P","F"))</f>
        <v/>
      </c>
      <c r="AH1166" s="129"/>
      <c r="AI1166" s="129"/>
      <c r="AJ1166" s="129"/>
      <c r="AK1166" s="119"/>
      <c r="AL1166" s="115"/>
      <c r="AM1166" s="119"/>
      <c r="AN1166" s="119"/>
      <c r="AO1166" s="692"/>
      <c r="AP1166" s="692"/>
      <c r="AQ1166" s="692"/>
      <c r="AR1166" s="692"/>
      <c r="AS1166" s="692"/>
      <c r="AT1166" s="1303">
        <f>IF(AC1166="Extremity",IF(CG1166="","",CG1166),"")</f>
        <v/>
      </c>
      <c r="AU1166" s="1303">
        <f>IF(AC1166="Extremity",IF(CH1166="","",CH1166),"")</f>
        <v/>
      </c>
      <c r="AV1166" s="1304">
        <f>IF(AC1166="Extremity","",IF(CE1166="","",CE1166))</f>
        <v/>
      </c>
      <c r="AW1166" s="1304">
        <f>IF(AD1166="Extremity","",IF(CF1166="","",CF1166))</f>
        <v/>
      </c>
      <c r="AX1166" s="1305">
        <f>DL1166</f>
        <v/>
      </c>
      <c r="AY1166" s="1305">
        <f>DQ1166</f>
        <v/>
      </c>
      <c r="AZ1166" s="3377">
        <f>IF(AC1166="Extremity",IF(DA1166="","",DA1166),"")</f>
        <v/>
      </c>
      <c r="BA1166" s="3378">
        <f>IF(AC1166="Extremity","",IF(CT1166="","",CT1166))</f>
        <v/>
      </c>
      <c r="BB1166" s="1305">
        <f>IF(AC1166="Extremity",IF(DB1166="","",DB1166),"")</f>
        <v/>
      </c>
      <c r="BC1166" s="1304">
        <f>IF(AC1166="Extremity","",IF(CZ1166="","",CZ1166))</f>
        <v/>
      </c>
      <c r="BD1166" s="1305">
        <f>DD1166</f>
        <v/>
      </c>
      <c r="BE1166" s="132">
        <f>DE1166</f>
        <v/>
      </c>
      <c r="BF1166" s="133">
        <f>DF1166*60</f>
        <v/>
      </c>
      <c r="BG1166" s="121">
        <f>BE1166</f>
        <v/>
      </c>
      <c r="BH1166" s="133">
        <f>DG1166*60</f>
        <v/>
      </c>
      <c r="BI1166" s="133">
        <f>DH1166</f>
        <v/>
      </c>
      <c r="BJ1166" s="117"/>
      <c r="BK1166" s="812">
        <f>Overview!$E$7</f>
        <v/>
      </c>
      <c r="BL1166" s="117"/>
      <c r="BM1166" s="834">
        <f>DI1166</f>
        <v/>
      </c>
      <c r="BN1166" s="812">
        <f>Overview!$P$153</f>
        <v/>
      </c>
      <c r="BO1166" s="117" t="inlineStr">
        <is>
          <t>Modo: BR/EDR</t>
        </is>
      </c>
      <c r="BP1166" s="117"/>
      <c r="BQ1166" s="115"/>
      <c r="BR1166" s="1478"/>
      <c r="BS1166" s="1541"/>
      <c r="BT1166" s="1978" t="inlineStr">
        <is>
          <t>BT</t>
        </is>
      </c>
      <c r="BU1166" s="1979" t="inlineStr">
        <is>
          <t>2.4 GHz</t>
        </is>
      </c>
      <c r="BV1166" s="632">
        <f>Overview!$H$30</f>
        <v/>
      </c>
      <c r="BW1166" s="2010"/>
      <c r="BX1166" s="1978" t="inlineStr">
        <is>
          <t>Close to ear</t>
        </is>
      </c>
      <c r="BY1166" s="632"/>
      <c r="BZ1166" s="2011"/>
      <c r="CA1166" s="2014" t="inlineStr">
        <is>
          <t>Right Tilt</t>
        </is>
      </c>
      <c r="CB1166" s="200">
        <v>0</v>
      </c>
      <c r="CC1166" s="1258">
        <f>IF(COUNT('Conducted BT-Custom'!$AH$3:$AH$7)=0,39,INDEX('Conducted BT-Custom'!$T$3:$T$7,MATCH(MAX('Conducted BT-Custom'!$AH$3:$AH$7),'Conducted BT-Custom'!$AH$3:$AH$7,0)))</f>
        <v>39</v>
      </c>
      <c r="CD1166" s="1258">
        <f>IF(COUNT('Conducted BT-Custom'!$AH$3:$AH$7)=0,2440,INDEX('Conducted BT-Custom'!$U$3:$U$7,MATCH(MAX('Conducted BT-Custom'!$AH$3:$AH$7),'Conducted BT-Custom'!$AH$3:$AH$7,0)))</f>
        <v>2440</v>
      </c>
      <c r="CE1166" s="7254"/>
      <c r="CF1166" s="7237"/>
      <c r="CG1166" s="6911"/>
      <c r="CH1166" s="7255"/>
      <c r="CI1166" s="225">
        <f>BY1166</f>
        <v/>
      </c>
      <c r="CJ1166" s="237">
        <f>BZ1166</f>
        <v/>
      </c>
      <c r="CK1166" s="223">
        <f>CA1166</f>
        <v/>
      </c>
      <c r="CL1166" s="237">
        <f>CC1166</f>
        <v/>
      </c>
      <c r="CM1166" s="394">
        <f>CD1166</f>
        <v/>
      </c>
      <c r="CN1166" s="1966"/>
      <c r="CO1166" s="1967"/>
      <c r="CP1166" s="7214">
        <f>IF(CF1166=""," ",IF(ABS(CE1166-CF1166)&lt;=0.1,"Valid","Not valid"))</f>
        <v/>
      </c>
      <c r="CQ1166" s="1674">
        <f> IF(CE1166="","",IF(AND(CE1166&lt;&gt;"",CF1166=""),IF(CE1166&gt;=0.8,"Medir+Sig Max","No"),IF(CF1166&lt;&gt;"",IF(CF1166&gt;=0.8,"Medir+Sig Max","No"),"")))</f>
        <v/>
      </c>
      <c r="CR1166" s="6927"/>
      <c r="CS1166" s="1674"/>
      <c r="CT1166" s="220">
        <f>IF(CO1166="",IF(AND(CE1166="",CF1166=""),"",IF(CF1166="",IF(DQ1166&gt;1,ROUND(DQ1166*CE1166,3),CE1166),IF(DQ1166&gt;1,ROUND(DQ1166*CF1166,3),CF1166))),IF(AND(CE1166="",CF1166=""),"",IF(CF1166="",IF(DQ1166&gt;1,ROUND(DQ1166*CE1166*(1/(CO1166)),3),CE1166*(1/(CO1166))),IF(DQ1166&gt;1,ROUND(DQ1166*CF1166*(1/(CO1166)),3),CF1166*(1/(CO1166))))))</f>
        <v/>
      </c>
      <c r="CU1166" s="224">
        <f>BY1166</f>
        <v/>
      </c>
      <c r="CV1166" s="237">
        <f>BZ1166</f>
        <v/>
      </c>
      <c r="CW1166" s="237">
        <f>CA1166</f>
        <v/>
      </c>
      <c r="CX1166" s="224">
        <f>CC1166</f>
        <v/>
      </c>
      <c r="CY1166" s="237">
        <f>CD1166</f>
        <v/>
      </c>
      <c r="CZ1166" s="7474">
        <f>IF(COUNTIF(Overview!K12:K14,TRUE)&gt;0,1.6,IF(COUNTIF(Overview!L12:L14,TRUE)&gt;0,8,0))</f>
        <v/>
      </c>
      <c r="DA1166" s="1666"/>
      <c r="DB1166" s="7483"/>
      <c r="DC1166" s="844">
        <f>IF(CT1166="","",IF(CT1166&gt;CZ1166,"Fail","Pass"))</f>
        <v/>
      </c>
      <c r="DD1166" s="402"/>
      <c r="DE1166" s="1565">
        <f>MyTimestamp(DC1166)</f>
        <v/>
      </c>
      <c r="DF1166" s="1531">
        <f>IF(COUNT(CE1166:CH1166)=1,15,IF(COUNT(CE1166:CH1166)=0,0,30))</f>
        <v/>
      </c>
      <c r="DG1166" s="1532">
        <f>IF(DF1166=0,0,2)</f>
        <v/>
      </c>
      <c r="DH1166" s="1866"/>
      <c r="DI1166" s="1866"/>
      <c r="DJ1166" s="1863"/>
      <c r="DK1166" s="1789"/>
      <c r="DL1166" s="1574">
        <f>10^(CN1166/20)*100-100</f>
        <v/>
      </c>
      <c r="DM1166" s="634"/>
      <c r="DN1166" s="1290"/>
      <c r="DO1166" s="1290">
        <f>IF(DM1166="","",10^(DM1166/10))</f>
        <v/>
      </c>
      <c r="DP1166" s="1290">
        <f>IF(ISNUMBER(DN1166)=FALSE,"",10^(DN1166/10))</f>
        <v/>
      </c>
      <c r="DQ1166" s="1574">
        <f>IF(AND(ISNUMBER(DO1166),ISNUMBER(DP1166)),IF(DO1166/DP1166&gt;1,ROUND((DO1166)/DP1166,3),1),1)</f>
        <v/>
      </c>
      <c r="DR1166" s="1541"/>
      <c r="DS1166" s="1541"/>
      <c r="DT1166" s="1541"/>
      <c r="DU1166" s="1541"/>
      <c r="DV1166" s="1541"/>
      <c r="DW1166" s="1541"/>
      <c r="DX1166" s="1541"/>
      <c r="DY1166" s="1541"/>
      <c r="DZ1166" s="1541"/>
      <c r="EA1166" s="1541"/>
      <c r="EB1166" s="1541"/>
      <c r="EC1166" s="1541"/>
      <c r="ED1166" s="1541"/>
      <c r="EE1166" s="1541"/>
      <c r="EF1166" s="1541"/>
      <c r="EG1166" s="1541"/>
      <c r="EH1166" s="1541"/>
      <c r="EI1166" s="1541"/>
      <c r="EJ1166" s="1541"/>
      <c r="EK1166" s="1541"/>
      <c r="EL1166" s="1541"/>
      <c r="EM1166" s="1541"/>
      <c r="EN1166" s="1541"/>
      <c r="EO1166" s="1541"/>
      <c r="EP1166" s="1541"/>
      <c r="EQ1166" s="1541"/>
      <c r="ER1166" s="1541"/>
      <c r="ES1166" s="1541"/>
      <c r="ET1166" s="1541"/>
      <c r="EU1166" s="1541"/>
      <c r="EV1166" s="1541"/>
    </row>
    <row r="1167" ht="15" x14ac:dyDescent="0.25">
      <c r="A1167" s="1541"/>
      <c r="B1167" s="1541"/>
      <c r="C1167"/>
      <c r="D1167" s="1486"/>
      <c r="E1167" s="1486"/>
      <c r="F1167" s="672">
        <v>5.6</v>
      </c>
      <c r="G1167" s="1497"/>
      <c r="H1167" s="130">
        <f>BV1167</f>
        <v/>
      </c>
      <c r="I1167" s="130">
        <f>BW1167</f>
        <v/>
      </c>
      <c r="J1167" s="1299" t="inlineStr">
        <is>
          <t>BT</t>
        </is>
      </c>
      <c r="K1167" s="1299" t="inlineStr">
        <is>
          <t>2.4 GHz</t>
        </is>
      </c>
      <c r="L1167" s="115"/>
      <c r="M1167" s="130"/>
      <c r="N1167" s="119"/>
      <c r="O1167" s="131"/>
      <c r="P1167" s="6597"/>
      <c r="Q1167" s="131"/>
      <c r="R1167" s="131"/>
      <c r="S1167" s="6593"/>
      <c r="T1167" s="130">
        <v>39</v>
      </c>
      <c r="U1167" s="6593">
        <v>2440</v>
      </c>
      <c r="V1167" s="119"/>
      <c r="W1167" s="1305"/>
      <c r="X1167" s="119"/>
      <c r="Y1167" s="119"/>
      <c r="Z1167" s="119"/>
      <c r="AA1167" s="115"/>
      <c r="AB1167" s="115"/>
      <c r="AC1167" s="1300">
        <f>IF(OR(BX1167="Close to Ear",BX1167="Close to Head"),"Head",IF(BX1167="Extremity","Extremity","Body"))</f>
        <v/>
      </c>
      <c r="AD1167" s="1301">
        <f>CA1167</f>
        <v/>
      </c>
      <c r="AE1167" s="1299">
        <f>CB1167</f>
        <v/>
      </c>
      <c r="AF1167" s="115"/>
      <c r="AG1167" s="1302">
        <f>IF(OR(AZ1167="",BA1167=""),"N/A",IF(DC1167="Pass","P","F"))</f>
        <v/>
      </c>
      <c r="AH1167" s="129"/>
      <c r="AI1167" s="129"/>
      <c r="AJ1167" s="129"/>
      <c r="AK1167" s="119"/>
      <c r="AL1167" s="115"/>
      <c r="AM1167" s="119"/>
      <c r="AN1167" s="119"/>
      <c r="AO1167" s="692"/>
      <c r="AP1167" s="692"/>
      <c r="AQ1167" s="692"/>
      <c r="AR1167" s="692"/>
      <c r="AS1167" s="692"/>
      <c r="AT1167" s="1303">
        <f>IF(AC1167="Extremity",IF(CG1167="","",CG1167),"")</f>
        <v/>
      </c>
      <c r="AU1167" s="1303">
        <f>IF(AC1167="Extremity",IF(CH1167="","",CH1167),"")</f>
        <v/>
      </c>
      <c r="AV1167" s="1304">
        <f>IF(AC1167="Extremity","",IF(CE1167="","",CE1167))</f>
        <v/>
      </c>
      <c r="AW1167" s="1304">
        <f>IF(AD1167="Extremity","",IF(CF1167="","",CF1167))</f>
        <v/>
      </c>
      <c r="AX1167" s="1305">
        <f>DL1167</f>
        <v/>
      </c>
      <c r="AY1167" s="1305">
        <f>DQ1167</f>
        <v/>
      </c>
      <c r="AZ1167" s="3377">
        <f>IF(AC1167="Extremity",IF(DA1167="","",DA1167),"")</f>
        <v/>
      </c>
      <c r="BA1167" s="3378">
        <f>IF(AC1167="Extremity","",IF(CT1167="","",CT1167))</f>
        <v/>
      </c>
      <c r="BB1167" s="1305">
        <f>IF(AC1167="Extremity",IF(DB1167="","",DB1167),"")</f>
        <v/>
      </c>
      <c r="BC1167" s="1304">
        <f>IF(AC1167="Extremity","",IF(CZ1167="","",CZ1167))</f>
        <v/>
      </c>
      <c r="BD1167" s="1305">
        <f>DD1167</f>
        <v/>
      </c>
      <c r="BE1167" s="132">
        <f>DE1167</f>
        <v/>
      </c>
      <c r="BF1167" s="133">
        <f>DF1167*60</f>
        <v/>
      </c>
      <c r="BG1167" s="121">
        <f>BE1167</f>
        <v/>
      </c>
      <c r="BH1167" s="133">
        <f>DG1167*60</f>
        <v/>
      </c>
      <c r="BI1167" s="133">
        <f>DH1167</f>
        <v/>
      </c>
      <c r="BJ1167" s="117"/>
      <c r="BK1167" s="812">
        <f>Overview!$E$7</f>
        <v/>
      </c>
      <c r="BL1167" s="117"/>
      <c r="BM1167" s="834">
        <f>DI1167</f>
        <v/>
      </c>
      <c r="BN1167" s="812">
        <f>Overview!$P$153</f>
        <v/>
      </c>
      <c r="BO1167" s="117" t="inlineStr">
        <is>
          <t>Modo: BR/EDR</t>
        </is>
      </c>
      <c r="BP1167" s="117"/>
      <c r="BQ1167" s="115"/>
      <c r="BR1167" s="1478"/>
      <c r="BS1167" s="1541"/>
      <c r="BT1167" s="1978" t="inlineStr">
        <is>
          <t>BT</t>
        </is>
      </c>
      <c r="BU1167" s="1979" t="inlineStr">
        <is>
          <t>2.4 GHz</t>
        </is>
      </c>
      <c r="BV1167" s="632">
        <f>Overview!$H$30</f>
        <v/>
      </c>
      <c r="BW1167" s="2010"/>
      <c r="BX1167" s="1978" t="inlineStr">
        <is>
          <t>Close to ear</t>
        </is>
      </c>
      <c r="BY1167" s="1249"/>
      <c r="BZ1167" s="2011"/>
      <c r="CA1167" s="1249" t="str">
        <f>IF(COUNT(CF1163:CF1166)=0,IF(COUNT(CE1163:CE1166)=0,"TBD",VLOOKUP(MAX(CE1163:CE1166),CE1163:CK1166,7,FALSE)),VLOOKUP(MAX(CF1163:CF1166),CF1163:CK1166,6,FALSE))</f>
        <v>TBD</v>
      </c>
      <c r="CB1167" s="200">
        <v>0</v>
      </c>
      <c r="CC1167" s="1249">
        <f>IF(COUNT('Conducted BT-Custom'!$AH$3:$AH$7)=0,39,INDEX('Conducted BT-Custom'!$T$3:$T$7,MATCH(MAX('Conducted BT-Custom'!$AH$3:$AH$7),'Conducted BT-Custom'!$AH$3:$AH$7,0)))</f>
        <v>39</v>
      </c>
      <c r="CD1167" s="1249">
        <f>IF(COUNT('Conducted BT-Custom'!$AH$3:$AH$7)=0,2440,INDEX('Conducted BT-Custom'!$U$3:$U$7,MATCH(MAX('Conducted BT-Custom'!$AH$3:$AH$7),'Conducted BT-Custom'!$AH$3:$AH$7,0)))</f>
        <v>2440</v>
      </c>
      <c r="CE1167" s="7254"/>
      <c r="CF1167" s="7237"/>
      <c r="CG1167" s="6911"/>
      <c r="CH1167" s="7255"/>
      <c r="CI1167" s="225">
        <f>BY1167</f>
        <v/>
      </c>
      <c r="CJ1167" s="237">
        <f>BZ1167</f>
        <v/>
      </c>
      <c r="CK1167" s="223">
        <f>CA1167</f>
        <v/>
      </c>
      <c r="CL1167" s="237">
        <f>CC1167</f>
        <v/>
      </c>
      <c r="CM1167" s="394">
        <f>CD1167</f>
        <v/>
      </c>
      <c r="CN1167" s="1966"/>
      <c r="CO1167" s="1967"/>
      <c r="CP1167" s="7214">
        <f>IF(CF1167=""," ",IF(ABS(CE1167-CF1167)&lt;=0.1,"Valid","Not valid"))</f>
        <v/>
      </c>
      <c r="CQ1167" s="1674">
        <f> IF(CE1167="","",IF(AND(CE1167&lt;&gt;"",CF1167=""),IF(CE1167&gt;=0.8,"Medir+Sig Max","No"),IF(CF1167&lt;&gt;"",IF(CF1167&gt;=0.8,"Medir+Sig Max","No"),"")))</f>
        <v/>
      </c>
      <c r="CR1167" s="6927"/>
      <c r="CS1167" s="1674"/>
      <c r="CT1167" s="220">
        <f>IF(CO1167="",IF(AND(CE1167="",CF1167=""),"",IF(CF1167="",IF(DQ1167&gt;1,ROUND(DQ1167*CE1167,3),CE1167),IF(DQ1167&gt;1,ROUND(DQ1167*CF1167,3),CF1167))),IF(AND(CE1167="",CF1167=""),"",IF(CF1167="",IF(DQ1167&gt;1,ROUND(DQ1167*CE1167*(1/(CO1167)),3),CE1167*(1/(CO1167))),IF(DQ1167&gt;1,ROUND(DQ1167*CF1167*(1/(CO1167)),3),CF1167*(1/(CO1167))))))</f>
        <v/>
      </c>
      <c r="CU1167" s="224">
        <f>BY1167</f>
        <v/>
      </c>
      <c r="CV1167" s="237">
        <f>BZ1167</f>
        <v/>
      </c>
      <c r="CW1167" s="237">
        <f>CA1167</f>
        <v/>
      </c>
      <c r="CX1167" s="224">
        <f>CC1167</f>
        <v/>
      </c>
      <c r="CY1167" s="237">
        <f>CD1167</f>
        <v/>
      </c>
      <c r="CZ1167" s="7474">
        <f>IF(COUNTIF(Overview!K12:K14,TRUE)&gt;0,1.6,IF(COUNTIF(Overview!L12:L14,TRUE)&gt;0,8,0))</f>
        <v/>
      </c>
      <c r="DA1167" s="1666">
        <f>IF(AND(CG1167="",CH1167=""),"",IF(CH1167="",IF(DQ1167&gt;'SAR FCC-ISED'!DR1163,ROUND((DQ1167*CG1167)/'SAR FCC-ISED'!DR1163,3),CG1167),IF(DQ1167&gt;'SAR FCC-ISED'!DR1163,ROUND((DQ1167*CH1167)/'SAR FCC-ISED'!DR1163,3),CH1167)))</f>
        <v/>
      </c>
      <c r="DB1167" s="7483"/>
      <c r="DC1167" s="844">
        <f>IF(CT1167="","",IF(CT1167&gt;CZ1167,"Fail","Pass"))</f>
        <v/>
      </c>
      <c r="DD1167" s="402"/>
      <c r="DE1167" s="1565">
        <f>MyTimestamp(DC1167)</f>
        <v/>
      </c>
      <c r="DF1167" s="1531">
        <f>IF(COUNT(CE1167:CH1167)=1,15,IF(COUNT(CE1167:CH1167)=0,0,30))</f>
        <v/>
      </c>
      <c r="DG1167" s="1532">
        <f>IF(DF1167=0,0,2)</f>
        <v/>
      </c>
      <c r="DH1167" s="1866"/>
      <c r="DI1167" s="1866"/>
      <c r="DJ1167" s="1863"/>
      <c r="DK1167" s="1789"/>
      <c r="DL1167" s="1574">
        <f>10^(CN1167/20)*100-100</f>
        <v/>
      </c>
      <c r="DM1167" s="634"/>
      <c r="DN1167" s="1291"/>
      <c r="DO1167" s="1290">
        <f>IF(DM1167="","",10^(DM1167/10))</f>
        <v/>
      </c>
      <c r="DP1167" s="1290">
        <f>IF(ISNUMBER(DN1167)=FALSE,"",10^(DN1167/10))</f>
        <v/>
      </c>
      <c r="DQ1167" s="1574">
        <f>IF(AND(ISNUMBER(DO1167),ISNUMBER(DP1167)),IF(DO1167/DP1167&gt;1,ROUND((DO1167)/DP1167,3),1),1)</f>
        <v/>
      </c>
      <c r="DR1167" s="1541"/>
      <c r="DS1167" s="1541"/>
      <c r="DT1167" s="1541"/>
      <c r="DU1167" s="1541"/>
      <c r="DV1167" s="1541"/>
      <c r="DW1167" s="1541"/>
      <c r="DX1167" s="1541"/>
      <c r="DY1167" s="1541"/>
      <c r="DZ1167" s="1541"/>
      <c r="EA1167" s="1541"/>
      <c r="EB1167" s="1541"/>
      <c r="EC1167" s="1541"/>
      <c r="ED1167" s="1541"/>
      <c r="EE1167" s="1541"/>
      <c r="EF1167" s="1541"/>
      <c r="EG1167" s="1541"/>
      <c r="EH1167" s="1541"/>
      <c r="EI1167" s="1541"/>
      <c r="EJ1167" s="1541"/>
      <c r="EK1167" s="1541"/>
      <c r="EL1167" s="1541"/>
      <c r="EM1167" s="1541"/>
      <c r="EN1167" s="1541"/>
      <c r="EO1167" s="1541"/>
      <c r="EP1167" s="1541"/>
      <c r="EQ1167" s="1541"/>
      <c r="ER1167" s="1541"/>
      <c r="ES1167" s="1541"/>
      <c r="ET1167" s="1541"/>
      <c r="EU1167" s="1541"/>
      <c r="EV1167" s="1541"/>
    </row>
    <row r="1168" ht="15" x14ac:dyDescent="0.25">
      <c r="A1168" s="1541"/>
      <c r="B1168" s="1541"/>
      <c r="C1168"/>
      <c r="D1168" s="1486"/>
      <c r="E1168" s="1486"/>
      <c r="F1168" s="672">
        <v>5.6</v>
      </c>
      <c r="G1168" s="1497"/>
      <c r="H1168" s="130">
        <f>BV1168</f>
        <v/>
      </c>
      <c r="I1168" s="130">
        <f>BW1168</f>
        <v/>
      </c>
      <c r="J1168" s="1299" t="inlineStr">
        <is>
          <t>BT</t>
        </is>
      </c>
      <c r="K1168" s="1299" t="inlineStr">
        <is>
          <t>2.4 GHz</t>
        </is>
      </c>
      <c r="L1168" s="115"/>
      <c r="M1168" s="130"/>
      <c r="N1168" s="119"/>
      <c r="O1168" s="131"/>
      <c r="P1168" s="6597"/>
      <c r="Q1168" s="131"/>
      <c r="R1168" s="131"/>
      <c r="S1168" s="6593"/>
      <c r="T1168" s="130">
        <v>39</v>
      </c>
      <c r="U1168" s="6593">
        <v>2440</v>
      </c>
      <c r="V1168" s="119"/>
      <c r="W1168" s="1305"/>
      <c r="X1168" s="119"/>
      <c r="Y1168" s="119"/>
      <c r="Z1168" s="119"/>
      <c r="AA1168" s="115"/>
      <c r="AB1168" s="115"/>
      <c r="AC1168" s="1300">
        <f>IF(OR(BX1168="Close to Ear",BX1168="Close to Head"),"Head",IF(BX1168="Extremity","Extremity","Body"))</f>
        <v/>
      </c>
      <c r="AD1168" s="1301">
        <f>CA1168</f>
        <v/>
      </c>
      <c r="AE1168" s="1299">
        <f>CB1168</f>
        <v/>
      </c>
      <c r="AF1168" s="115"/>
      <c r="AG1168" s="1302">
        <f>IF(OR(AZ1168="",BA1168=""),"N/A",IF(DC1168="Pass","P","F"))</f>
        <v/>
      </c>
      <c r="AH1168" s="129"/>
      <c r="AI1168" s="129"/>
      <c r="AJ1168" s="129"/>
      <c r="AK1168" s="119"/>
      <c r="AL1168" s="115"/>
      <c r="AM1168" s="119"/>
      <c r="AN1168" s="119"/>
      <c r="AO1168" s="692"/>
      <c r="AP1168" s="692"/>
      <c r="AQ1168" s="692"/>
      <c r="AR1168" s="692"/>
      <c r="AS1168" s="692"/>
      <c r="AT1168" s="1303">
        <f>IF(AC1168="Extremity",IF(CG1168="","",CG1168),"")</f>
        <v/>
      </c>
      <c r="AU1168" s="1303">
        <f>IF(AC1168="Extremity",IF(CH1168="","",CH1168),"")</f>
        <v/>
      </c>
      <c r="AV1168" s="1304">
        <f>IF(AC1168="Extremity","",IF(CE1168="","",CE1168))</f>
        <v/>
      </c>
      <c r="AW1168" s="1304">
        <f>IF(AD1168="Extremity","",IF(CF1168="","",CF1168))</f>
        <v/>
      </c>
      <c r="AX1168" s="1305">
        <f>DL1168</f>
        <v/>
      </c>
      <c r="AY1168" s="1305">
        <f>DQ1168</f>
        <v/>
      </c>
      <c r="AZ1168" s="3377">
        <f>IF(AC1168="Extremity",IF(DA1168="","",DA1168),"")</f>
        <v/>
      </c>
      <c r="BA1168" s="3378">
        <f>IF(AC1168="Extremity","",IF(CT1168="","",CT1168))</f>
        <v/>
      </c>
      <c r="BB1168" s="1305">
        <f>IF(AC1168="Extremity",IF(DB1168="","",DB1168),"")</f>
        <v/>
      </c>
      <c r="BC1168" s="1304">
        <f>IF(AC1168="Extremity","",IF(CZ1168="","",CZ1168))</f>
        <v/>
      </c>
      <c r="BD1168" s="1305">
        <f>DD1168</f>
        <v/>
      </c>
      <c r="BE1168" s="132">
        <f>DE1168</f>
        <v/>
      </c>
      <c r="BF1168" s="133">
        <f>DF1168*60</f>
        <v/>
      </c>
      <c r="BG1168" s="121">
        <f>BE1168</f>
        <v/>
      </c>
      <c r="BH1168" s="133">
        <f>DG1168*60</f>
        <v/>
      </c>
      <c r="BI1168" s="133">
        <f>DH1168</f>
        <v/>
      </c>
      <c r="BJ1168" s="117"/>
      <c r="BK1168" s="812">
        <f>Overview!$E$7</f>
        <v/>
      </c>
      <c r="BL1168" s="117"/>
      <c r="BM1168" s="834">
        <f>DI1168</f>
        <v/>
      </c>
      <c r="BN1168" s="812">
        <f>Overview!$P$153</f>
        <v/>
      </c>
      <c r="BO1168" s="117" t="inlineStr">
        <is>
          <t>Modo: BR/EDR</t>
        </is>
      </c>
      <c r="BP1168" s="117"/>
      <c r="BQ1168" s="115"/>
      <c r="BR1168" s="1478"/>
      <c r="BS1168" s="1541"/>
      <c r="BT1168" s="1978" t="inlineStr">
        <is>
          <t>BT</t>
        </is>
      </c>
      <c r="BU1168" s="1979" t="inlineStr">
        <is>
          <t>2.4 GHz</t>
        </is>
      </c>
      <c r="BV1168" s="632">
        <f>Overview!$H$30</f>
        <v/>
      </c>
      <c r="BW1168" s="2010"/>
      <c r="BX1168" s="1978" t="inlineStr">
        <is>
          <t>Close to ear</t>
        </is>
      </c>
      <c r="BY1168" s="1249"/>
      <c r="BZ1168" s="2011"/>
      <c r="CA1168" s="1249" t="str">
        <f>CA1167</f>
        <v>TBD</v>
      </c>
      <c r="CB1168" s="200">
        <v>0</v>
      </c>
      <c r="CC1168" s="1249">
        <f>IF(COUNT('Conducted BT-Custom'!$AH$3:$AH$7)=0,39,INDEX('Conducted BT-Custom'!$T$3:$T$7,MATCH(MAX('Conducted BT-Custom'!$AH$3:$AH$7),'Conducted BT-Custom'!$AH$3:$AH$7,0)))</f>
        <v>39</v>
      </c>
      <c r="CD1168" s="1249">
        <f>IF(COUNT('Conducted BT-Custom'!$AH$3:$AH$7)=0,2440,INDEX('Conducted BT-Custom'!$U$3:$U$7,MATCH(MAX('Conducted BT-Custom'!$AH$3:$AH$7),'Conducted BT-Custom'!$AH$3:$AH$7,0)))</f>
        <v>2440</v>
      </c>
      <c r="CE1168" s="7254"/>
      <c r="CF1168" s="7237"/>
      <c r="CG1168" s="6911"/>
      <c r="CH1168" s="7255"/>
      <c r="CI1168" s="225">
        <f>BY1168</f>
        <v/>
      </c>
      <c r="CJ1168" s="237">
        <f>BZ1168</f>
        <v/>
      </c>
      <c r="CK1168" s="223">
        <f>CA1168</f>
        <v/>
      </c>
      <c r="CL1168" s="237">
        <f>CC1168</f>
        <v/>
      </c>
      <c r="CM1168" s="394">
        <f>CD1168</f>
        <v/>
      </c>
      <c r="CN1168" s="1966"/>
      <c r="CO1168" s="1967"/>
      <c r="CP1168" s="7214">
        <f>IF(CF1168=""," ",IF(ABS(CE1168-CF1168)&lt;=0.1,"Valid","Not valid"))</f>
        <v/>
      </c>
      <c r="CQ1168" s="1674">
        <f> IF(CE1168="","",IF(AND(CE1168&lt;&gt;"",CF1168=""),IF(CE1168&gt;=0.8,"Medir+Sig Max","No"),IF(CF1168&lt;&gt;"",IF(CF1168&gt;=0.8,"Medir+Sig Max","No"),"")))</f>
        <v/>
      </c>
      <c r="CR1168" s="6927"/>
      <c r="CS1168" s="1674"/>
      <c r="CT1168" s="220">
        <f>IF(CO1168="",IF(AND(CE1168="",CF1168=""),"",IF(CF1168="",IF(DQ1168&gt;1,ROUND(DQ1168*CE1168,3),CE1168),IF(DQ1168&gt;1,ROUND(DQ1168*CF1168,3),CF1168))),IF(AND(CE1168="",CF1168=""),"",IF(CF1168="",IF(DQ1168&gt;1,ROUND(DQ1168*CE1168*(1/(CO1168)),3),CE1168*(1/(CO1168))),IF(DQ1168&gt;1,ROUND(DQ1168*CF1168*(1/(CO1168)),3),CF1168*(1/(CO1168))))))</f>
        <v/>
      </c>
      <c r="CU1168" s="224">
        <f>BY1168</f>
        <v/>
      </c>
      <c r="CV1168" s="237">
        <f>BZ1168</f>
        <v/>
      </c>
      <c r="CW1168" s="237">
        <f>CA1168</f>
        <v/>
      </c>
      <c r="CX1168" s="224">
        <f>CC1168</f>
        <v/>
      </c>
      <c r="CY1168" s="237">
        <f>CD1168</f>
        <v/>
      </c>
      <c r="CZ1168" s="7474">
        <f>IF(COUNTIF(Overview!K12:K14,TRUE)&gt;0,1.6,IF(COUNTIF(Overview!L12:L14,TRUE)&gt;0,8,0))</f>
        <v/>
      </c>
      <c r="DA1168" s="1666">
        <f>IF(AND(CG1168="",CH1168=""),"",IF(CH1168="",IF(DQ1168&gt;'SAR FCC-ISED'!DR1164,ROUND((DQ1168*CG1168)/'SAR FCC-ISED'!DR1164,3),CG1168),IF(DQ1168&gt;'SAR FCC-ISED'!DR1164,ROUND((DQ1168*CH1168)/'SAR FCC-ISED'!DR1164,3),CH1168)))</f>
        <v/>
      </c>
      <c r="DB1168" s="7483"/>
      <c r="DC1168" s="844">
        <f>IF(CT1168="","",IF(CT1168&gt;CZ1168,"Fail","Pass"))</f>
        <v/>
      </c>
      <c r="DD1168" s="402"/>
      <c r="DE1168" s="1565">
        <f>MyTimestamp(DC1168)</f>
        <v/>
      </c>
      <c r="DF1168" s="1531">
        <f>IF(COUNT(CE1168:CH1168)=1,15,IF(COUNT(CE1168:CH1168)=0,0,30))</f>
        <v/>
      </c>
      <c r="DG1168" s="1532">
        <f>IF(DF1168=0,0,2)</f>
        <v/>
      </c>
      <c r="DH1168" s="1866"/>
      <c r="DI1168" s="1866"/>
      <c r="DJ1168" s="1863"/>
      <c r="DK1168" s="1789"/>
      <c r="DL1168" s="1574">
        <f>10^(CN1168/20)*100-100</f>
        <v/>
      </c>
      <c r="DM1168" s="634"/>
      <c r="DN1168" s="1291"/>
      <c r="DO1168" s="1290">
        <f>IF(DM1168="","",10^(DM1168/10))</f>
        <v/>
      </c>
      <c r="DP1168" s="1290">
        <f>IF(ISNUMBER(DN1168)=FALSE,"",10^(DN1168/10))</f>
        <v/>
      </c>
      <c r="DQ1168" s="1574">
        <f>IF(AND(ISNUMBER(DO1168),ISNUMBER(DP1168)),IF(DO1168/DP1168&gt;1,ROUND((DO1168)/DP1168,3),1),1)</f>
        <v/>
      </c>
      <c r="DR1168" s="1541"/>
      <c r="DS1168" s="1541"/>
      <c r="DT1168" s="1541"/>
      <c r="DU1168" s="1541"/>
      <c r="DV1168" s="1541"/>
      <c r="DW1168" s="1541"/>
      <c r="DX1168" s="1541"/>
      <c r="DY1168" s="1541"/>
      <c r="DZ1168" s="1541"/>
      <c r="EA1168" s="1541"/>
      <c r="EB1168" s="1541"/>
      <c r="EC1168" s="1541"/>
      <c r="ED1168" s="1541"/>
      <c r="EE1168" s="1541"/>
      <c r="EF1168" s="1541"/>
      <c r="EG1168" s="1541"/>
      <c r="EH1168" s="1541"/>
      <c r="EI1168" s="1541"/>
      <c r="EJ1168" s="1541"/>
      <c r="EK1168" s="1541"/>
      <c r="EL1168" s="1541"/>
      <c r="EM1168" s="1541"/>
      <c r="EN1168" s="1541"/>
      <c r="EO1168" s="1541"/>
      <c r="EP1168" s="1541"/>
      <c r="EQ1168" s="1541"/>
      <c r="ER1168" s="1541"/>
      <c r="ES1168" s="1541"/>
      <c r="ET1168" s="1541"/>
      <c r="EU1168" s="1541"/>
      <c r="EV1168" s="1541"/>
    </row>
    <row r="1169" ht="15" x14ac:dyDescent="0.25">
      <c r="A1169" s="1541"/>
      <c r="B1169" s="1541"/>
      <c r="C1169"/>
      <c r="D1169" s="1486"/>
      <c r="E1169" s="1486"/>
      <c r="F1169" s="672">
        <v>5.6</v>
      </c>
      <c r="G1169" s="1497"/>
      <c r="H1169" s="130">
        <f>BV1169</f>
        <v/>
      </c>
      <c r="I1169" s="130">
        <f>BW1169</f>
        <v/>
      </c>
      <c r="J1169" s="1299" t="inlineStr">
        <is>
          <t>BT</t>
        </is>
      </c>
      <c r="K1169" s="1299" t="inlineStr">
        <is>
          <t>2.4 GHz</t>
        </is>
      </c>
      <c r="L1169" s="115"/>
      <c r="M1169" s="130"/>
      <c r="N1169" s="119"/>
      <c r="O1169" s="131"/>
      <c r="P1169" s="6597"/>
      <c r="Q1169" s="131"/>
      <c r="R1169" s="131"/>
      <c r="S1169" s="6593"/>
      <c r="T1169" s="130">
        <v>39</v>
      </c>
      <c r="U1169" s="6593">
        <v>2440</v>
      </c>
      <c r="V1169" s="119"/>
      <c r="W1169" s="1305"/>
      <c r="X1169" s="119"/>
      <c r="Y1169" s="119"/>
      <c r="Z1169" s="119"/>
      <c r="AA1169" s="115"/>
      <c r="AB1169" s="115"/>
      <c r="AC1169" s="1300">
        <f>IF(OR(BX1169="Close to Ear",BX1169="Close to Head"),"Head",IF(BX1169="Extremity","Extremity","Body"))</f>
        <v/>
      </c>
      <c r="AD1169" s="1301">
        <f>CA1169</f>
        <v/>
      </c>
      <c r="AE1169" s="1299">
        <f>CB1169</f>
        <v/>
      </c>
      <c r="AF1169" s="115"/>
      <c r="AG1169" s="1302">
        <f>IF(OR(AZ1169="",BA1169=""),"N/A",IF(DC1169="Pass","P","F"))</f>
        <v/>
      </c>
      <c r="AH1169" s="129"/>
      <c r="AI1169" s="129"/>
      <c r="AJ1169" s="129"/>
      <c r="AK1169" s="119"/>
      <c r="AL1169" s="115"/>
      <c r="AM1169" s="119"/>
      <c r="AN1169" s="119"/>
      <c r="AO1169" s="692"/>
      <c r="AP1169" s="692"/>
      <c r="AQ1169" s="692"/>
      <c r="AR1169" s="692"/>
      <c r="AS1169" s="692"/>
      <c r="AT1169" s="1303">
        <f>IF(AC1169="Extremity",IF(CG1169="","",CG1169),"")</f>
        <v/>
      </c>
      <c r="AU1169" s="1303">
        <f>IF(AC1169="Extremity",IF(CH1169="","",CH1169),"")</f>
        <v/>
      </c>
      <c r="AV1169" s="1304">
        <f>IF(AC1169="Extremity","",IF(CE1169="","",CE1169))</f>
        <v/>
      </c>
      <c r="AW1169" s="1304">
        <f>IF(AD1169="Extremity","",IF(CF1169="","",CF1169))</f>
        <v/>
      </c>
      <c r="AX1169" s="1305">
        <f>DL1169</f>
        <v/>
      </c>
      <c r="AY1169" s="1305">
        <f>DQ1169</f>
        <v/>
      </c>
      <c r="AZ1169" s="3377">
        <f>IF(AC1169="Extremity",IF(DA1169="","",DA1169),"")</f>
        <v/>
      </c>
      <c r="BA1169" s="3378">
        <f>IF(AC1169="Extremity","",IF(CT1169="","",CT1169))</f>
        <v/>
      </c>
      <c r="BB1169" s="1305">
        <f>IF(AC1169="Extremity",IF(DB1169="","",DB1169),"")</f>
        <v/>
      </c>
      <c r="BC1169" s="1304">
        <f>IF(AC1169="Extremity","",IF(CZ1169="","",CZ1169))</f>
        <v/>
      </c>
      <c r="BD1169" s="1305">
        <f>DD1169</f>
        <v/>
      </c>
      <c r="BE1169" s="132">
        <f>DE1169</f>
        <v/>
      </c>
      <c r="BF1169" s="133">
        <f>DF1169*60</f>
        <v/>
      </c>
      <c r="BG1169" s="121">
        <f>BE1169</f>
        <v/>
      </c>
      <c r="BH1169" s="133">
        <f>DG1169*60</f>
        <v/>
      </c>
      <c r="BI1169" s="133">
        <f>DH1169</f>
        <v/>
      </c>
      <c r="BJ1169" s="117"/>
      <c r="BK1169" s="812">
        <f>Overview!$E$7</f>
        <v/>
      </c>
      <c r="BL1169" s="117"/>
      <c r="BM1169" s="834">
        <f>DI1169</f>
        <v/>
      </c>
      <c r="BN1169" s="812">
        <f>Overview!$P$153</f>
        <v/>
      </c>
      <c r="BO1169" s="117" t="inlineStr">
        <is>
          <t>Modo: BR/EDR</t>
        </is>
      </c>
      <c r="BP1169" s="117"/>
      <c r="BQ1169" s="115"/>
      <c r="BR1169" s="1478"/>
      <c r="BS1169" s="1541"/>
      <c r="BT1169" s="1978" t="inlineStr">
        <is>
          <t>BT</t>
        </is>
      </c>
      <c r="BU1169" s="1979" t="inlineStr">
        <is>
          <t>2.4 GHz</t>
        </is>
      </c>
      <c r="BV1169" s="632">
        <f>Overview!$H$30</f>
        <v/>
      </c>
      <c r="BW1169" s="2010"/>
      <c r="BX1169" s="1978" t="inlineStr">
        <is>
          <t>Close to ear</t>
        </is>
      </c>
      <c r="BY1169" s="1253"/>
      <c r="BZ1169" s="2011"/>
      <c r="CA1169" s="1253" t="str">
        <f>CONCATENATE(CA1167," - Variability")</f>
        <v>TBD - Variability</v>
      </c>
      <c r="CB1169" s="200">
        <v>0</v>
      </c>
      <c r="CC1169" s="1254">
        <f>IF(COUNT('Conducted BT-Custom'!$AH$3:$AH$7)=0,39,INDEX('Conducted BT-Custom'!$T$3:$T$7,MATCH(MAX('Conducted BT-Custom'!$AH$3:$AH$7),'Conducted BT-Custom'!$AH$3:$AH$7,0)))</f>
        <v>39</v>
      </c>
      <c r="CD1169" s="1254">
        <f>IF(COUNT('Conducted BT-Custom'!$AH$3:$AH$7)=0,2440,INDEX('Conducted BT-Custom'!$U$3:$U$7,MATCH(MAX('Conducted BT-Custom'!$AH$3:$AH$7),'Conducted BT-Custom'!$AH$3:$AH$7,0)))</f>
        <v>2440</v>
      </c>
      <c r="CE1169" s="7254"/>
      <c r="CF1169" s="7237"/>
      <c r="CG1169" s="6911"/>
      <c r="CH1169" s="7255"/>
      <c r="CI1169" s="225">
        <f>BY1169</f>
        <v/>
      </c>
      <c r="CJ1169" s="237">
        <f>BZ1169</f>
        <v/>
      </c>
      <c r="CK1169" s="223">
        <f>CA1169</f>
        <v/>
      </c>
      <c r="CL1169" s="237">
        <f>CC1169</f>
        <v/>
      </c>
      <c r="CM1169" s="394">
        <f>CD1169</f>
        <v/>
      </c>
      <c r="CN1169" s="1966"/>
      <c r="CO1169" s="1967"/>
      <c r="CP1169" s="7214">
        <f>IF(CF1169=""," ",IF(ABS(CE1169-CF1169)&lt;=0.1,"Valid","Not valid"))</f>
        <v/>
      </c>
      <c r="CQ1169" s="1674">
        <f> IF(CE1169="","",IF(AND(CE1169&lt;&gt;"",CF1169=""),IF(CE1169&gt;=0.8,"Medir+Sig Max","No"),IF(CF1169&lt;&gt;"",IF(CF1169&gt;=0.8,"Medir+Sig Max","No"),"")))</f>
        <v/>
      </c>
      <c r="CR1169" s="6927"/>
      <c r="CS1169" s="1674">
        <f>IF(CF1169="","",IF(MAX(CF1163:CF1168)=0,"",IF(AND(CF1169&lt;=1.45,(CF1169/MAX(CF1163:CF1168))&lt;=1.2,(CF1169/MAX(CF1163:CF1168))&gt;=0.8),"Válido","REPETIR VAR")))</f>
        <v/>
      </c>
      <c r="CT1169" s="220">
        <f>IF(CO1169="",IF(AND(CE1169="",CF1169=""),"",IF(CF1169="",IF(DQ1169&gt;1,ROUND(DQ1169*CE1169,3),CE1169),IF(DQ1169&gt;1,ROUND(DQ1169*CF1169,3),CF1169))),IF(AND(CE1169="",CF1169=""),"",IF(CF1169="",IF(DQ1169&gt;1,ROUND(DQ1169*CE1169*(1/(CO1169)),3),CE1169*(1/(CO1169))),IF(DQ1169&gt;1,ROUND(DQ1169*CF1169*(1/(CO1169)),3),CF1169*(1/(CO1169))))))</f>
        <v/>
      </c>
      <c r="CU1169" s="224">
        <f>BY1169</f>
        <v/>
      </c>
      <c r="CV1169" s="237">
        <f>BZ1169</f>
        <v/>
      </c>
      <c r="CW1169" s="237">
        <f>CA1169</f>
        <v/>
      </c>
      <c r="CX1169" s="224">
        <f>CC1169</f>
        <v/>
      </c>
      <c r="CY1169" s="237">
        <f>CD1169</f>
        <v/>
      </c>
      <c r="CZ1169" s="7474">
        <f>IF(COUNTIF(Overview!K12:K14,TRUE)&gt;0,1.6,IF(COUNTIF(Overview!L12:L14,TRUE)&gt;0,8,0))</f>
        <v/>
      </c>
      <c r="DA1169" s="1788"/>
      <c r="DB1169" s="7483"/>
      <c r="DC1169" s="844">
        <f>IF(CT1169="","",IF(CT1169&gt;CZ1169,"Fail","Pass"))</f>
        <v/>
      </c>
      <c r="DD1169" s="402"/>
      <c r="DE1169" s="1565">
        <f>MyTimestamp(DC1169)</f>
        <v/>
      </c>
      <c r="DF1169" s="1531">
        <f>IF(COUNT(CE1169:CH1169)=1,15,IF(COUNT(CE1169:CH1169)=0,0,30))</f>
        <v/>
      </c>
      <c r="DG1169" s="1532">
        <f>IF(DF1169=0,0,2)</f>
        <v/>
      </c>
      <c r="DH1169" s="1866"/>
      <c r="DI1169" s="1866"/>
      <c r="DJ1169" s="1863"/>
      <c r="DK1169" s="1789"/>
      <c r="DL1169" s="1574">
        <f>10^(CN1169/20)*100-100</f>
        <v/>
      </c>
      <c r="DM1169" s="1266"/>
      <c r="DN1169" s="1292"/>
      <c r="DO1169" s="1290">
        <f>IF(DM1169="","",10^(DM1169/10))</f>
        <v/>
      </c>
      <c r="DP1169" s="1290">
        <f>IF(ISNUMBER(DN1169)=FALSE,"",10^(DN1169/10))</f>
        <v/>
      </c>
      <c r="DQ1169" s="1574">
        <f>IF(AND(ISNUMBER(DO1169),ISNUMBER(DP1169)),IF(DO1169/DP1169&gt;1,ROUND((DO1169)/DP1169,3),1),1)</f>
        <v/>
      </c>
      <c r="DR1169" s="1541"/>
      <c r="DS1169" s="1541"/>
      <c r="DT1169" s="1541"/>
      <c r="DU1169" s="1541"/>
      <c r="DV1169" s="1541"/>
      <c r="DW1169" s="1541"/>
      <c r="DX1169" s="1541"/>
      <c r="DY1169" s="1541"/>
      <c r="DZ1169" s="1541"/>
      <c r="EA1169" s="1541"/>
      <c r="EB1169" s="1541"/>
      <c r="EC1169" s="1541"/>
      <c r="ED1169" s="1541"/>
      <c r="EE1169" s="1541"/>
      <c r="EF1169" s="1541"/>
      <c r="EG1169" s="1541"/>
      <c r="EH1169" s="1541"/>
      <c r="EI1169" s="1541"/>
      <c r="EJ1169" s="1541"/>
      <c r="EK1169" s="1541"/>
      <c r="EL1169" s="1541"/>
      <c r="EM1169" s="1541"/>
      <c r="EN1169" s="1541"/>
      <c r="EO1169" s="1541"/>
      <c r="EP1169" s="1541"/>
      <c r="EQ1169" s="1541"/>
      <c r="ER1169" s="1541"/>
      <c r="ES1169" s="1541"/>
      <c r="ET1169" s="1541"/>
      <c r="EU1169" s="1541"/>
      <c r="EV1169" s="1541"/>
    </row>
    <row r="1170" ht="15" x14ac:dyDescent="0.25">
      <c r="A1170" s="1541"/>
      <c r="B1170" s="1541"/>
      <c r="C1170"/>
      <c r="D1170" s="1486"/>
      <c r="E1170" s="1486"/>
      <c r="F1170" s="672">
        <v>5.6</v>
      </c>
      <c r="G1170" s="1497"/>
      <c r="H1170" s="130">
        <f>BV1170</f>
        <v/>
      </c>
      <c r="I1170" s="130">
        <f>BW1170</f>
        <v/>
      </c>
      <c r="J1170" s="1299" t="inlineStr">
        <is>
          <t>BT</t>
        </is>
      </c>
      <c r="K1170" s="1299" t="inlineStr">
        <is>
          <t>2.4 GHz</t>
        </is>
      </c>
      <c r="L1170" s="115"/>
      <c r="M1170" s="130"/>
      <c r="N1170" s="119"/>
      <c r="O1170" s="131"/>
      <c r="P1170" s="6597"/>
      <c r="Q1170" s="131"/>
      <c r="R1170" s="131"/>
      <c r="S1170" s="6593"/>
      <c r="T1170" s="130">
        <v>39</v>
      </c>
      <c r="U1170" s="6593">
        <v>2440</v>
      </c>
      <c r="V1170" s="119"/>
      <c r="W1170" s="1305"/>
      <c r="X1170" s="119"/>
      <c r="Y1170" s="119"/>
      <c r="Z1170" s="119"/>
      <c r="AA1170" s="115"/>
      <c r="AB1170" s="115"/>
      <c r="AC1170" s="1300">
        <f>IF(OR(BX1170="Close to Ear",BX1170="Close to Head"),"Head",IF(BX1170="Extremity","Extremity","Body"))</f>
        <v/>
      </c>
      <c r="AD1170" s="1301">
        <f>CA1170</f>
        <v/>
      </c>
      <c r="AE1170" s="1299">
        <f>CB1170</f>
        <v/>
      </c>
      <c r="AF1170" s="115"/>
      <c r="AG1170" s="1302">
        <f>IF(OR(AZ1170="",BA1170=""),"N/A",IF(DC1170="Pass","P","F"))</f>
        <v/>
      </c>
      <c r="AH1170" s="129"/>
      <c r="AI1170" s="129"/>
      <c r="AJ1170" s="129"/>
      <c r="AK1170" s="119"/>
      <c r="AL1170" s="115"/>
      <c r="AM1170" s="119"/>
      <c r="AN1170" s="119"/>
      <c r="AO1170" s="692"/>
      <c r="AP1170" s="692"/>
      <c r="AQ1170" s="692"/>
      <c r="AR1170" s="692"/>
      <c r="AS1170" s="692"/>
      <c r="AT1170" s="1303">
        <f>IF(AC1170="Extremity",IF(CG1170="","",CG1170),"")</f>
        <v/>
      </c>
      <c r="AU1170" s="1303">
        <f>IF(AC1170="Extremity",IF(CH1170="","",CH1170),"")</f>
        <v/>
      </c>
      <c r="AV1170" s="1304">
        <f>IF(AC1170="Extremity","",IF(CE1170="","",CE1170))</f>
        <v/>
      </c>
      <c r="AW1170" s="1304">
        <f>IF(AD1170="Extremity","",IF(CF1170="","",CF1170))</f>
        <v/>
      </c>
      <c r="AX1170" s="1305">
        <f>DL1170</f>
        <v/>
      </c>
      <c r="AY1170" s="1305">
        <f>DQ1170</f>
        <v/>
      </c>
      <c r="AZ1170" s="3377">
        <f>IF(AC1170="Extremity",IF(DA1170="","",DA1170),"")</f>
        <v/>
      </c>
      <c r="BA1170" s="3378">
        <f>IF(AC1170="Extremity","",IF(CT1170="","",CT1170))</f>
        <v/>
      </c>
      <c r="BB1170" s="1305">
        <f>IF(AC1170="Extremity",IF(DB1170="","",DB1170),"")</f>
        <v/>
      </c>
      <c r="BC1170" s="1304">
        <f>IF(AC1170="Extremity","",IF(CZ1170="","",CZ1170))</f>
        <v/>
      </c>
      <c r="BD1170" s="1305">
        <f>DD1170</f>
        <v/>
      </c>
      <c r="BE1170" s="132">
        <f>DE1170</f>
        <v/>
      </c>
      <c r="BF1170" s="133">
        <f>DF1170*60</f>
        <v/>
      </c>
      <c r="BG1170" s="121">
        <f>BE1170</f>
        <v/>
      </c>
      <c r="BH1170" s="133">
        <f>DG1170*60</f>
        <v/>
      </c>
      <c r="BI1170" s="133">
        <f>DH1170</f>
        <v/>
      </c>
      <c r="BJ1170" s="117"/>
      <c r="BK1170" s="812">
        <f>Overview!$E$7</f>
        <v/>
      </c>
      <c r="BL1170" s="117"/>
      <c r="BM1170" s="834">
        <f>DI1170</f>
        <v/>
      </c>
      <c r="BN1170" s="812">
        <f>Overview!$P$153</f>
        <v/>
      </c>
      <c r="BO1170" s="117" t="inlineStr">
        <is>
          <t>Modo: BR/EDR</t>
        </is>
      </c>
      <c r="BP1170" s="117"/>
      <c r="BQ1170" s="115"/>
      <c r="BR1170" s="1478"/>
      <c r="BS1170" s="1541"/>
      <c r="BT1170" s="1978" t="inlineStr">
        <is>
          <t>BT</t>
        </is>
      </c>
      <c r="BU1170" s="1979" t="inlineStr">
        <is>
          <t>2.4 GHz</t>
        </is>
      </c>
      <c r="BV1170" s="632">
        <f>Overview!$H$30</f>
        <v/>
      </c>
      <c r="BW1170" s="2010"/>
      <c r="BX1170" s="1978" t="inlineStr">
        <is>
          <t>Close to ear</t>
        </is>
      </c>
      <c r="BY1170" s="1253"/>
      <c r="BZ1170" s="2011"/>
      <c r="CA1170" s="1253" t="str">
        <f>CONCATENATE(CA1168," - Variability2")</f>
        <v>TBD - Variability2</v>
      </c>
      <c r="CB1170" s="201">
        <v>0</v>
      </c>
      <c r="CC1170" s="1254">
        <f>IF(COUNT('Conducted BT-Custom'!$AH$3:$AH$7)=0,39,INDEX('Conducted BT-Custom'!$T$3:$T$7,MATCH(MAX('Conducted BT-Custom'!$AH$3:$AH$7),'Conducted BT-Custom'!$AH$3:$AH$7,0)))</f>
        <v>39</v>
      </c>
      <c r="CD1170" s="1254">
        <f>IF(COUNT('Conducted BT-Custom'!$AH$3:$AH$7)=0,2440,INDEX('Conducted BT-Custom'!$U$3:$U$7,MATCH(MAX('Conducted BT-Custom'!$AH$3:$AH$7),'Conducted BT-Custom'!$AH$3:$AH$7,0)))</f>
        <v>2440</v>
      </c>
      <c r="CE1170" s="7254"/>
      <c r="CF1170" s="7237"/>
      <c r="CG1170" s="6911"/>
      <c r="CH1170" s="7255"/>
      <c r="CI1170" s="225">
        <f>BY1170</f>
        <v/>
      </c>
      <c r="CJ1170" s="237">
        <f>BZ1170</f>
        <v/>
      </c>
      <c r="CK1170" s="223">
        <f>CA1170</f>
        <v/>
      </c>
      <c r="CL1170" s="237">
        <f>CC1170</f>
        <v/>
      </c>
      <c r="CM1170" s="394">
        <f>CD1170</f>
        <v/>
      </c>
      <c r="CN1170" s="1966"/>
      <c r="CO1170" s="1967"/>
      <c r="CP1170" s="6833">
        <f>IF(CF1170=""," ",IF(ABS(CE1170-CF1170)&lt;=0.1,"Valid","Not valid"))</f>
        <v/>
      </c>
      <c r="CQ1170" s="446">
        <f> IF(CE1170="","",IF(AND(CE1170&lt;&gt;"",CF1170=""),IF(CE1170&gt;=0.8,"Medir+Sig Max","No"),IF(CF1170&lt;&gt;"",IF(CF1170&gt;=0.8,"Medir+Sig Max","No"),"")))</f>
        <v/>
      </c>
      <c r="CR1170" s="6930"/>
      <c r="CS1170" s="446"/>
      <c r="CT1170" s="867">
        <f>IF(CO1170="",IF(AND(CE1170="",CF1170=""),"",IF(CF1170="",IF(DQ1170&gt;1,ROUND(DQ1170*CE1170,3),CE1170),IF(DQ1170&gt;1,ROUND(DQ1170*CF1170,3),CF1170))),IF(AND(CE1170="",CF1170=""),"",IF(CF1170="",IF(DQ1170&gt;1,ROUND(DQ1170*CE1170*(1/(CO1170)),3),CE1170*(1/(CO1170))),IF(DQ1170&gt;1,ROUND(DQ1170*CF1170*(1/(CO1170)),3),CF1170*(1/(CO1170))))))</f>
        <v/>
      </c>
      <c r="CU1170" s="224">
        <f>BY1170</f>
        <v/>
      </c>
      <c r="CV1170" s="237">
        <f>BZ1170</f>
        <v/>
      </c>
      <c r="CW1170" s="237">
        <f>CA1170</f>
        <v/>
      </c>
      <c r="CX1170" s="224">
        <f>CC1170</f>
        <v/>
      </c>
      <c r="CY1170" s="237">
        <f>CD1170</f>
        <v/>
      </c>
      <c r="CZ1170" s="7475">
        <f>IF(COUNTIF(Overview!K12:K14,TRUE)&gt;0,1.6,IF(COUNTIF(Overview!L12:L14,TRUE)&gt;0,8,0))</f>
        <v/>
      </c>
      <c r="DA1170" s="1876"/>
      <c r="DB1170" s="7485"/>
      <c r="DC1170" s="844">
        <f>IF(CT1170="","",IF(CT1170&gt;CZ1170,"Fail","Pass"))</f>
        <v/>
      </c>
      <c r="DD1170" s="405"/>
      <c r="DE1170" s="1565">
        <f>MyTimestamp(DC1170)</f>
        <v/>
      </c>
      <c r="DF1170" s="1531">
        <f>IF(COUNT(CE1170:CH1170)=1,15,IF(COUNT(CE1170:CH1170)=0,0,30))</f>
        <v/>
      </c>
      <c r="DG1170" s="1532">
        <f>IF(DF1170=0,0,2)</f>
        <v/>
      </c>
      <c r="DH1170" s="1974"/>
      <c r="DI1170" s="1974"/>
      <c r="DJ1170" s="1863"/>
      <c r="DK1170" s="2004"/>
      <c r="DL1170" s="1574">
        <f>10^(CN1170/20)*100-100</f>
        <v/>
      </c>
      <c r="DM1170" s="1266"/>
      <c r="DN1170" s="1293"/>
      <c r="DO1170" s="1290">
        <f>IF(DM1170="","",10^(DM1170/10))</f>
        <v/>
      </c>
      <c r="DP1170" s="1290">
        <f>IF(ISNUMBER(DN1170)=FALSE,"",10^(DN1170/10))</f>
        <v/>
      </c>
      <c r="DQ1170" s="1576">
        <f>IF(AND(ISNUMBER(DO1170),ISNUMBER(DP1170)),IF(DO1170/DP1170&gt;1,ROUND((DO1170)/DP1170,3),1),1)</f>
        <v/>
      </c>
      <c r="DR1170" s="1541"/>
      <c r="DS1170" s="1541"/>
      <c r="DT1170" s="1541"/>
      <c r="DU1170" s="1541"/>
      <c r="DV1170" s="1541"/>
      <c r="DW1170" s="1541"/>
      <c r="DX1170" s="1541"/>
      <c r="DY1170" s="1541"/>
      <c r="DZ1170" s="1541"/>
      <c r="EA1170" s="1541"/>
      <c r="EB1170" s="1541"/>
      <c r="EC1170" s="1541"/>
      <c r="ED1170" s="1541"/>
      <c r="EE1170" s="1541"/>
      <c r="EF1170" s="1541"/>
      <c r="EG1170" s="1541"/>
      <c r="EH1170" s="1541"/>
      <c r="EI1170" s="1541"/>
      <c r="EJ1170" s="1541"/>
      <c r="EK1170" s="1541"/>
      <c r="EL1170" s="1541"/>
      <c r="EM1170" s="1541"/>
      <c r="EN1170" s="1541"/>
      <c r="EO1170" s="1541"/>
      <c r="EP1170" s="1541"/>
      <c r="EQ1170" s="1541"/>
      <c r="ER1170" s="1541"/>
      <c r="ES1170" s="1541"/>
      <c r="ET1170" s="1541"/>
      <c r="EU1170" s="1541"/>
      <c r="EV1170" s="1541"/>
    </row>
    <row r="1171" ht="12.75" x14ac:dyDescent="0.2">
      <c r="A1171" s="1541"/>
      <c r="B1171" s="1541"/>
      <c r="C1171"/>
      <c r="D1171" s="6590"/>
      <c r="E1171" s="6590"/>
      <c r="F1171" s="6591">
        <v>5.6</v>
      </c>
      <c r="G1171" s="6592"/>
      <c r="H1171" s="6593">
        <f>BV1171</f>
        <v/>
      </c>
      <c r="I1171" s="6593">
        <f>BW1171</f>
        <v/>
      </c>
      <c r="J1171" s="6594" t="inlineStr">
        <is>
          <t>BT</t>
        </is>
      </c>
      <c r="K1171" s="6594" t="inlineStr">
        <is>
          <t>2.4 GHz</t>
        </is>
      </c>
      <c r="L1171" s="6595"/>
      <c r="M1171" s="6797"/>
      <c r="N1171" s="6596"/>
      <c r="O1171" s="6597"/>
      <c r="P1171" s="6597"/>
      <c r="Q1171" s="6597"/>
      <c r="R1171" s="6597"/>
      <c r="S1171" s="6593"/>
      <c r="T1171" s="130">
        <v>39</v>
      </c>
      <c r="U1171" s="6593">
        <v>2440</v>
      </c>
      <c r="V1171" s="6596"/>
      <c r="W1171" s="6598"/>
      <c r="X1171" s="6596"/>
      <c r="Y1171" s="6596"/>
      <c r="Z1171" s="6596"/>
      <c r="AA1171" s="6595"/>
      <c r="AB1171" s="6595"/>
      <c r="AC1171" s="6599">
        <f>IF(OR(BX1171="Close to Ear",BX1171="Close to Head"),"Head",IF(BX1171="Extremity","Extremity","Body"))</f>
        <v/>
      </c>
      <c r="AD1171" s="6600">
        <f>CA1171</f>
        <v/>
      </c>
      <c r="AE1171" s="6594">
        <f>CB1171</f>
        <v/>
      </c>
      <c r="AF1171" s="6595"/>
      <c r="AG1171" s="6601">
        <f>IF(OR(AZ1171="",BA1171=""),"N/A",IF(DC1171="Pass","P","F"))</f>
        <v/>
      </c>
      <c r="AH1171" s="6602"/>
      <c r="AI1171" s="6602"/>
      <c r="AJ1171" s="6602"/>
      <c r="AK1171" s="6596"/>
      <c r="AL1171" s="6595"/>
      <c r="AM1171" s="6596"/>
      <c r="AN1171" s="6596"/>
      <c r="AO1171" s="6603"/>
      <c r="AP1171" s="6603"/>
      <c r="AQ1171" s="6603"/>
      <c r="AR1171" s="6603"/>
      <c r="AS1171" s="6603"/>
      <c r="AT1171" s="6604">
        <f>IF(AC1171="Extremity",IF(CG1171="","",CG1171),"")</f>
        <v/>
      </c>
      <c r="AU1171" s="6604">
        <f>IF(AC1171="Extremity",IF(CH1171="","",CH1171),"")</f>
        <v/>
      </c>
      <c r="AV1171" s="6605">
        <f>IF(AC1171="Extremity","",IF(CE1171="","",CE1171))</f>
        <v/>
      </c>
      <c r="AW1171" s="6605">
        <f>IF(AD1171="Extremity","",IF(CF1171="","",CF1171))</f>
        <v/>
      </c>
      <c r="AX1171" s="6598">
        <f>DL1171</f>
        <v/>
      </c>
      <c r="AY1171" s="6598">
        <f>DQ1171</f>
        <v/>
      </c>
      <c r="AZ1171" s="6606">
        <f>IF(AC1171="Extremity",IF(DA1171="","",DA1171),"")</f>
        <v/>
      </c>
      <c r="BA1171" s="6607">
        <f>IF(AC1171="Extremity","",IF(CT1171="","",CT1171))</f>
        <v/>
      </c>
      <c r="BB1171" s="6598">
        <f>IF(AC1171="Extremity",IF(DB1171="","",DB1171),"")</f>
        <v/>
      </c>
      <c r="BC1171" s="6605">
        <f>IF(AC1171="Extremity","",IF(CZ1171="","",CZ1171))</f>
        <v/>
      </c>
      <c r="BD1171" s="6598">
        <f>DD1171</f>
        <v/>
      </c>
      <c r="BE1171" s="6608">
        <f>DE1171</f>
        <v/>
      </c>
      <c r="BF1171" s="6609">
        <f>DF1171*60</f>
        <v/>
      </c>
      <c r="BG1171" s="6610">
        <f>BE1171</f>
        <v/>
      </c>
      <c r="BH1171" s="6609">
        <f>DG1171*60</f>
        <v/>
      </c>
      <c r="BI1171" s="6609">
        <f>DH1171</f>
        <v/>
      </c>
      <c r="BJ1171" s="6611"/>
      <c r="BK1171" s="6612">
        <f>Overview!$E$7</f>
        <v/>
      </c>
      <c r="BL1171" s="6611"/>
      <c r="BM1171" s="6609">
        <f>DI1171</f>
        <v/>
      </c>
      <c r="BN1171" s="6612">
        <f>Overview!$P$153</f>
        <v/>
      </c>
      <c r="BO1171" s="6611" t="inlineStr">
        <is>
          <t>Modo: BR/EDR</t>
        </is>
      </c>
      <c r="BP1171" s="6611"/>
      <c r="BQ1171" s="6595"/>
      <c r="BR1171" s="6613"/>
      <c r="BS1171" s="1541"/>
      <c r="BT1171" s="1978" t="inlineStr">
        <is>
          <t>BT</t>
        </is>
      </c>
      <c r="BU1171" s="1979" t="inlineStr">
        <is>
          <t>2.4 GHz</t>
        </is>
      </c>
      <c r="BV1171" s="632">
        <f>Overview!$H$30</f>
        <v/>
      </c>
      <c r="BW1171" s="2010"/>
      <c r="BX1171" s="1978" t="inlineStr">
        <is>
          <t>Close to ear</t>
        </is>
      </c>
      <c r="BY1171" s="6717"/>
      <c r="BZ1171" s="2011"/>
      <c r="CA1171" s="6717" t="str">
        <f>CONCATENATE(CA1167," - Battery check 1")</f>
        <v>TBD - Battery check 1</v>
      </c>
      <c r="CB1171" s="200"/>
      <c r="CC1171" s="6718">
        <f>IF(COUNT('Conducted BT-Custom'!$AH$3:$AH$7)=0,39,INDEX('Conducted BT-Custom'!$T$3:$T$7,MATCH(MAX('Conducted BT-Custom'!$AH$3:$AH$7),'Conducted BT-Custom'!$AH$3:$AH$7,0)))</f>
        <v>39</v>
      </c>
      <c r="CD1171" s="6718">
        <f>IF(COUNT('Conducted BT-Custom'!$AH$3:$AH$7)=0,2440,INDEX('Conducted BT-Custom'!$U$3:$U$7,MATCH(MAX('Conducted BT-Custom'!$AH$3:$AH$7),'Conducted BT-Custom'!$AH$3:$AH$7,0)))</f>
        <v>2440</v>
      </c>
      <c r="CE1171" s="7251"/>
      <c r="CF1171" s="7237"/>
      <c r="CG1171" s="6911"/>
      <c r="CH1171" s="7250"/>
      <c r="CI1171" s="225">
        <f>BY1171</f>
        <v/>
      </c>
      <c r="CJ1171" s="237">
        <f>BZ1171</f>
        <v/>
      </c>
      <c r="CK1171" s="223">
        <f>CA1171</f>
        <v/>
      </c>
      <c r="CL1171" s="237">
        <f>CC1171</f>
        <v/>
      </c>
      <c r="CM1171" s="394">
        <f>CD1171</f>
        <v/>
      </c>
      <c r="CN1171" s="1966"/>
      <c r="CO1171" s="1967"/>
      <c r="CP1171" s="6833"/>
      <c r="CQ1171" s="446"/>
      <c r="CR1171" s="6930"/>
      <c r="CS1171" s="446"/>
      <c r="CT1171" s="867"/>
      <c r="CU1171" s="224">
        <f>BY1171</f>
        <v/>
      </c>
      <c r="CV1171" s="237">
        <f>BZ1171</f>
        <v/>
      </c>
      <c r="CW1171" s="237">
        <f>CA1171</f>
        <v/>
      </c>
      <c r="CX1171" s="224">
        <f>CC1171</f>
        <v/>
      </c>
      <c r="CY1171" s="237">
        <f>CD1171</f>
        <v/>
      </c>
      <c r="CZ1171" s="7475">
        <f>IF(COUNTIF(Overview!K12:K14,TRUE)&gt;0,1.6,IF(COUNTIF(Overview!L12:L14,TRUE)&gt;0,8,0))</f>
        <v/>
      </c>
      <c r="DA1171" s="1876"/>
      <c r="DB1171" s="7485"/>
      <c r="DC1171" s="844">
        <f>IF(CT1171="","",IF(CT1171&gt;CZ1171,"Fail","Pass"))</f>
        <v/>
      </c>
      <c r="DD1171" s="868"/>
      <c r="DE1171" s="1565">
        <f>MyTimestamp(DC1171)</f>
        <v/>
      </c>
      <c r="DF1171" s="1531">
        <f>IF(COUNT(CE1171:CH1171)=1,15,IF(COUNT(CE1171:CH1171)=0,0,30))</f>
        <v/>
      </c>
      <c r="DG1171" s="1532">
        <f>IF(DF1171=0,0,2)</f>
        <v/>
      </c>
      <c r="DH1171" s="1877"/>
      <c r="DI1171" s="1877"/>
      <c r="DJ1171" s="1863"/>
      <c r="DK1171" s="1878"/>
      <c r="DL1171" s="1574">
        <f>10^(CN1171/20)*100-100</f>
        <v/>
      </c>
      <c r="DM1171" s="1266"/>
      <c r="DN1171" s="6719"/>
      <c r="DO1171" s="1290"/>
      <c r="DP1171" s="1290"/>
      <c r="DQ1171" s="1283"/>
      <c r="DR1171" s="1541"/>
      <c r="DS1171" s="1541"/>
      <c r="DT1171" s="1541"/>
      <c r="DU1171" s="1541"/>
      <c r="DV1171" s="1541"/>
      <c r="DW1171" s="1541"/>
      <c r="DX1171" s="1541"/>
      <c r="DY1171" s="1541"/>
      <c r="DZ1171" s="1541"/>
      <c r="EA1171" s="1541"/>
      <c r="EB1171" s="1541"/>
      <c r="EC1171" s="1541"/>
      <c r="ED1171" s="1541"/>
      <c r="EE1171" s="1541"/>
      <c r="EF1171" s="1541"/>
      <c r="EG1171" s="1541"/>
      <c r="EH1171" s="1541"/>
      <c r="EI1171" s="1541"/>
      <c r="EJ1171" s="1541"/>
      <c r="EK1171" s="1541"/>
      <c r="EL1171" s="1541"/>
      <c r="EM1171" s="1541"/>
      <c r="EN1171" s="1541"/>
      <c r="EO1171" s="1541"/>
      <c r="EP1171" s="1541"/>
      <c r="EQ1171" s="1541"/>
      <c r="ER1171" s="1541"/>
      <c r="ES1171" s="1541"/>
      <c r="ET1171" s="1541"/>
      <c r="EU1171" s="1541"/>
      <c r="EV1171" s="1541"/>
    </row>
    <row r="1172" ht="12.75" x14ac:dyDescent="0.2">
      <c r="A1172" s="1541"/>
      <c r="B1172" s="1541"/>
      <c r="C1172"/>
      <c r="D1172" s="6590"/>
      <c r="E1172" s="6590"/>
      <c r="F1172" s="6591">
        <v>5.6</v>
      </c>
      <c r="G1172" s="6592"/>
      <c r="H1172" s="6593">
        <f>BV1172</f>
        <v/>
      </c>
      <c r="I1172" s="6593">
        <f>BW1172</f>
        <v/>
      </c>
      <c r="J1172" s="6594" t="inlineStr">
        <is>
          <t>BT</t>
        </is>
      </c>
      <c r="K1172" s="6594" t="inlineStr">
        <is>
          <t>2.4 GHz</t>
        </is>
      </c>
      <c r="L1172" s="6595"/>
      <c r="M1172" s="6797"/>
      <c r="N1172" s="6596"/>
      <c r="O1172" s="6597"/>
      <c r="P1172" s="6597"/>
      <c r="Q1172" s="6597"/>
      <c r="R1172" s="6597"/>
      <c r="S1172" s="6593"/>
      <c r="T1172" s="130">
        <v>39</v>
      </c>
      <c r="U1172" s="6593">
        <v>2440</v>
      </c>
      <c r="V1172" s="6596"/>
      <c r="W1172" s="6598"/>
      <c r="X1172" s="6596"/>
      <c r="Y1172" s="6596"/>
      <c r="Z1172" s="6596"/>
      <c r="AA1172" s="6595"/>
      <c r="AB1172" s="6595"/>
      <c r="AC1172" s="6599">
        <f>IF(OR(BX1172="Close to Ear",BX1172="Close to Head"),"Head",IF(BX1172="Extremity","Extremity","Body"))</f>
        <v/>
      </c>
      <c r="AD1172" s="6600">
        <f>CA1172</f>
        <v/>
      </c>
      <c r="AE1172" s="6594">
        <f>CB1172</f>
        <v/>
      </c>
      <c r="AF1172" s="6595"/>
      <c r="AG1172" s="6601">
        <f>IF(OR(AZ1172="",BA1172=""),"N/A",IF(DC1172="Pass","P","F"))</f>
        <v/>
      </c>
      <c r="AH1172" s="6602"/>
      <c r="AI1172" s="6602"/>
      <c r="AJ1172" s="6602"/>
      <c r="AK1172" s="6596"/>
      <c r="AL1172" s="6595"/>
      <c r="AM1172" s="6596"/>
      <c r="AN1172" s="6596"/>
      <c r="AO1172" s="6603"/>
      <c r="AP1172" s="6603"/>
      <c r="AQ1172" s="6603"/>
      <c r="AR1172" s="6603"/>
      <c r="AS1172" s="6603"/>
      <c r="AT1172" s="6604">
        <f>IF(AC1172="Extremity",IF(CG1172="","",CG1172),"")</f>
        <v/>
      </c>
      <c r="AU1172" s="6604">
        <f>IF(AC1172="Extremity",IF(CH1172="","",CH1172),"")</f>
        <v/>
      </c>
      <c r="AV1172" s="6605">
        <f>IF(AC1172="Extremity","",IF(CE1172="","",CE1172))</f>
        <v/>
      </c>
      <c r="AW1172" s="6605">
        <f>IF(AD1172="Extremity","",IF(CF1172="","",CF1172))</f>
        <v/>
      </c>
      <c r="AX1172" s="6598">
        <f>DL1172</f>
        <v/>
      </c>
      <c r="AY1172" s="6598">
        <f>DQ1172</f>
        <v/>
      </c>
      <c r="AZ1172" s="6606">
        <f>IF(AC1172="Extremity",IF(DA1172="","",DA1172),"")</f>
        <v/>
      </c>
      <c r="BA1172" s="6607">
        <f>IF(AC1172="Extremity","",IF(CT1172="","",CT1172))</f>
        <v/>
      </c>
      <c r="BB1172" s="6598">
        <f>IF(AC1172="Extremity",IF(DB1172="","",DB1172),"")</f>
        <v/>
      </c>
      <c r="BC1172" s="6605">
        <f>IF(AC1172="Extremity","",IF(CZ1172="","",CZ1172))</f>
        <v/>
      </c>
      <c r="BD1172" s="6598">
        <f>DD1172</f>
        <v/>
      </c>
      <c r="BE1172" s="6608">
        <f>DE1172</f>
        <v/>
      </c>
      <c r="BF1172" s="6609">
        <f>DF1172*60</f>
        <v/>
      </c>
      <c r="BG1172" s="6610">
        <f>BE1172</f>
        <v/>
      </c>
      <c r="BH1172" s="6609">
        <f>DG1172*60</f>
        <v/>
      </c>
      <c r="BI1172" s="6609">
        <f>DH1172</f>
        <v/>
      </c>
      <c r="BJ1172" s="6611"/>
      <c r="BK1172" s="6612">
        <f>Overview!$E$7</f>
        <v/>
      </c>
      <c r="BL1172" s="6611"/>
      <c r="BM1172" s="6609">
        <f>DI1172</f>
        <v/>
      </c>
      <c r="BN1172" s="6612">
        <f>Overview!$P$153</f>
        <v/>
      </c>
      <c r="BO1172" s="6611" t="inlineStr">
        <is>
          <t>Modo: BR/EDR</t>
        </is>
      </c>
      <c r="BP1172" s="6611"/>
      <c r="BQ1172" s="6595"/>
      <c r="BR1172" s="6613"/>
      <c r="BS1172" s="1541"/>
      <c r="BT1172" s="1978" t="inlineStr">
        <is>
          <t>BT</t>
        </is>
      </c>
      <c r="BU1172" s="1979" t="inlineStr">
        <is>
          <t>2.4 GHz</t>
        </is>
      </c>
      <c r="BV1172" s="632">
        <f>Overview!$H$30</f>
        <v/>
      </c>
      <c r="BW1172" s="2010"/>
      <c r="BX1172" s="1978" t="inlineStr">
        <is>
          <t>Close to ear</t>
        </is>
      </c>
      <c r="BY1172" s="6717"/>
      <c r="BZ1172" s="2011"/>
      <c r="CA1172" s="6717" t="str">
        <f>CONCATENATE(CA1168," - Battery check 2")</f>
        <v>TBD - Battery check 2</v>
      </c>
      <c r="CB1172" s="200"/>
      <c r="CC1172" s="6718">
        <f>IF(COUNT('Conducted BT-Custom'!$AH$3:$AH$7)=0,39,INDEX('Conducted BT-Custom'!$T$3:$T$7,MATCH(MAX('Conducted BT-Custom'!$AH$3:$AH$7),'Conducted BT-Custom'!$AH$3:$AH$7,0)))</f>
        <v>39</v>
      </c>
      <c r="CD1172" s="6718">
        <f>IF(COUNT('Conducted BT-Custom'!$AH$3:$AH$7)=0,2440,INDEX('Conducted BT-Custom'!$U$3:$U$7,MATCH(MAX('Conducted BT-Custom'!$AH$3:$AH$7),'Conducted BT-Custom'!$AH$3:$AH$7,0)))</f>
        <v>2440</v>
      </c>
      <c r="CE1172" s="7251"/>
      <c r="CF1172" s="7237"/>
      <c r="CG1172" s="6911"/>
      <c r="CH1172" s="7250"/>
      <c r="CI1172" s="225">
        <f>BY1172</f>
        <v/>
      </c>
      <c r="CJ1172" s="237">
        <f>BZ1172</f>
        <v/>
      </c>
      <c r="CK1172" s="223">
        <f>CA1172</f>
        <v/>
      </c>
      <c r="CL1172" s="237">
        <f>CC1172</f>
        <v/>
      </c>
      <c r="CM1172" s="394">
        <f>CD1172</f>
        <v/>
      </c>
      <c r="CN1172" s="1966"/>
      <c r="CO1172" s="1967"/>
      <c r="CP1172" s="6833"/>
      <c r="CQ1172" s="446"/>
      <c r="CR1172" s="6930"/>
      <c r="CS1172" s="446"/>
      <c r="CT1172" s="867"/>
      <c r="CU1172" s="224">
        <f>BY1172</f>
        <v/>
      </c>
      <c r="CV1172" s="237">
        <f>BZ1172</f>
        <v/>
      </c>
      <c r="CW1172" s="237">
        <f>CA1172</f>
        <v/>
      </c>
      <c r="CX1172" s="224">
        <f>CC1172</f>
        <v/>
      </c>
      <c r="CY1172" s="237">
        <f>CD1172</f>
        <v/>
      </c>
      <c r="CZ1172" s="7475">
        <f>IF(COUNTIF(Overview!K12:K14,TRUE)&gt;0,1.6,IF(COUNTIF(Overview!L12:L14,TRUE)&gt;0,8,0))</f>
        <v/>
      </c>
      <c r="DA1172" s="1876"/>
      <c r="DB1172" s="7485"/>
      <c r="DC1172" s="844">
        <f>IF(CT1172="","",IF(CT1172&gt;CZ1172,"Fail","Pass"))</f>
        <v/>
      </c>
      <c r="DD1172" s="868"/>
      <c r="DE1172" s="1565">
        <f>MyTimestamp(DC1172)</f>
        <v/>
      </c>
      <c r="DF1172" s="1531">
        <f>IF(COUNT(CE1172:CH1172)=1,15,IF(COUNT(CE1172:CH1172)=0,0,30))</f>
        <v/>
      </c>
      <c r="DG1172" s="1532">
        <f>IF(DF1172=0,0,2)</f>
        <v/>
      </c>
      <c r="DH1172" s="1877"/>
      <c r="DI1172" s="1877"/>
      <c r="DJ1172" s="1863"/>
      <c r="DK1172" s="1878"/>
      <c r="DL1172" s="1574">
        <f>10^(CN1172/20)*100-100</f>
        <v/>
      </c>
      <c r="DM1172" s="1266"/>
      <c r="DN1172" s="6719"/>
      <c r="DO1172" s="1290"/>
      <c r="DP1172" s="1290"/>
      <c r="DQ1172" s="1283"/>
      <c r="DR1172" s="1541"/>
      <c r="DS1172" s="1541"/>
      <c r="DT1172" s="1541"/>
      <c r="DU1172" s="1541"/>
      <c r="DV1172" s="1541"/>
      <c r="DW1172" s="1541"/>
      <c r="DX1172" s="1541"/>
      <c r="DY1172" s="1541"/>
      <c r="DZ1172" s="1541"/>
      <c r="EA1172" s="1541"/>
      <c r="EB1172" s="1541"/>
      <c r="EC1172" s="1541"/>
      <c r="ED1172" s="1541"/>
      <c r="EE1172" s="1541"/>
      <c r="EF1172" s="1541"/>
      <c r="EG1172" s="1541"/>
      <c r="EH1172" s="1541"/>
      <c r="EI1172" s="1541"/>
      <c r="EJ1172" s="1541"/>
      <c r="EK1172" s="1541"/>
      <c r="EL1172" s="1541"/>
      <c r="EM1172" s="1541"/>
      <c r="EN1172" s="1541"/>
      <c r="EO1172" s="1541"/>
      <c r="EP1172" s="1541"/>
      <c r="EQ1172" s="1541"/>
      <c r="ER1172" s="1541"/>
      <c r="ES1172" s="1541"/>
      <c r="ET1172" s="1541"/>
      <c r="EU1172" s="1541"/>
      <c r="EV1172" s="1541"/>
    </row>
    <row r="1173" ht="15" x14ac:dyDescent="0.25">
      <c r="A1173" s="1541"/>
      <c r="B1173" s="1541"/>
      <c r="C1173"/>
      <c r="D1173" s="1486"/>
      <c r="E1173" s="1486"/>
      <c r="F1173" s="672">
        <v>5.6</v>
      </c>
      <c r="G1173" s="1497"/>
      <c r="H1173" s="130">
        <f>BV1173</f>
        <v/>
      </c>
      <c r="I1173" s="130">
        <f>BW1173</f>
        <v/>
      </c>
      <c r="J1173" s="1299" t="inlineStr">
        <is>
          <t>BT</t>
        </is>
      </c>
      <c r="K1173" s="1299" t="inlineStr">
        <is>
          <t>2.4 GHz</t>
        </is>
      </c>
      <c r="L1173" s="115"/>
      <c r="M1173" s="130"/>
      <c r="N1173" s="119"/>
      <c r="O1173" s="131"/>
      <c r="P1173" s="6597"/>
      <c r="Q1173" s="131"/>
      <c r="R1173" s="131"/>
      <c r="S1173" s="6593"/>
      <c r="T1173" s="130">
        <v>39</v>
      </c>
      <c r="U1173" s="6593">
        <v>2440</v>
      </c>
      <c r="V1173" s="119"/>
      <c r="W1173" s="1305"/>
      <c r="X1173" s="119"/>
      <c r="Y1173" s="119"/>
      <c r="Z1173" s="119"/>
      <c r="AA1173" s="115"/>
      <c r="AB1173" s="115"/>
      <c r="AC1173" s="1300">
        <f>IF(OR(BX1173="Close to Ear",BX1173="Close to Head"),"Head",IF(BX1173="Extremity","Extremity","Body"))</f>
        <v/>
      </c>
      <c r="AD1173" s="1301">
        <f>CA1173</f>
        <v/>
      </c>
      <c r="AE1173" s="1299">
        <f>CB1173</f>
        <v/>
      </c>
      <c r="AF1173" s="115"/>
      <c r="AG1173" s="1302">
        <f>IF(OR(AZ1173="",BA1173=""),"N/A",IF(DC1173="Pass","P","F"))</f>
        <v/>
      </c>
      <c r="AH1173" s="129"/>
      <c r="AI1173" s="129"/>
      <c r="AJ1173" s="129"/>
      <c r="AK1173" s="119"/>
      <c r="AL1173" s="115"/>
      <c r="AM1173" s="119"/>
      <c r="AN1173" s="119"/>
      <c r="AO1173" s="692"/>
      <c r="AP1173" s="692"/>
      <c r="AQ1173" s="692"/>
      <c r="AR1173" s="692"/>
      <c r="AS1173" s="692"/>
      <c r="AT1173" s="1303">
        <f>IF(AC1173="Extremity",IF(CG1173="","",CG1173),"")</f>
        <v/>
      </c>
      <c r="AU1173" s="1303">
        <f>IF(AC1173="Extremity",IF(CH1173="","",CH1173),"")</f>
        <v/>
      </c>
      <c r="AV1173" s="1304">
        <f>IF(AC1173="Extremity","",IF(CE1173="","",CE1173))</f>
        <v/>
      </c>
      <c r="AW1173" s="1304">
        <f>IF(AD1173="Extremity","",IF(CF1173="","",CF1173))</f>
        <v/>
      </c>
      <c r="AX1173" s="1305">
        <f>DL1173</f>
        <v/>
      </c>
      <c r="AY1173" s="1305">
        <f>DQ1173</f>
        <v/>
      </c>
      <c r="AZ1173" s="3377">
        <f>IF(AC1173="Extremity",IF(DA1173="","",DA1173),"")</f>
        <v/>
      </c>
      <c r="BA1173" s="3378">
        <f>IF(AC1173="Extremity","",IF(CT1173="","",CT1173))</f>
        <v/>
      </c>
      <c r="BB1173" s="1305">
        <f>IF(AC1173="Extremity",IF(DB1173="","",DB1173),"")</f>
        <v/>
      </c>
      <c r="BC1173" s="1304">
        <f>IF(AC1173="Extremity","",IF(CZ1173="","",CZ1173))</f>
        <v/>
      </c>
      <c r="BD1173" s="1305">
        <f>DD1173</f>
        <v/>
      </c>
      <c r="BE1173" s="132">
        <f>DE1173</f>
        <v/>
      </c>
      <c r="BF1173" s="133">
        <f>DF1173*60</f>
        <v/>
      </c>
      <c r="BG1173" s="121">
        <f>BE1173</f>
        <v/>
      </c>
      <c r="BH1173" s="133">
        <f>DG1173*60</f>
        <v/>
      </c>
      <c r="BI1173" s="133">
        <f>DH1173</f>
        <v/>
      </c>
      <c r="BJ1173" s="117"/>
      <c r="BK1173" s="812">
        <f>Overview!$E$7</f>
        <v/>
      </c>
      <c r="BL1173" s="117"/>
      <c r="BM1173" s="834">
        <f>DI1173</f>
        <v/>
      </c>
      <c r="BN1173" s="812">
        <f>Overview!$P$153</f>
        <v/>
      </c>
      <c r="BO1173" s="117" t="inlineStr">
        <is>
          <t>Modo: BR/EDR</t>
        </is>
      </c>
      <c r="BP1173" s="117"/>
      <c r="BQ1173" s="115"/>
      <c r="BR1173" s="1478"/>
      <c r="BS1173" s="1541"/>
      <c r="BT1173" s="1978" t="inlineStr">
        <is>
          <t>BT</t>
        </is>
      </c>
      <c r="BU1173" s="1979" t="inlineStr">
        <is>
          <t>2.4 GHz</t>
        </is>
      </c>
      <c r="BV1173" s="632">
        <f>Overview!$H$30</f>
        <v/>
      </c>
      <c r="BW1173" s="2010"/>
      <c r="BX1173" s="2005" t="inlineStr">
        <is>
          <t>Body</t>
        </is>
      </c>
      <c r="BY1173" s="1250"/>
      <c r="BZ1173" s="2011"/>
      <c r="CA1173" s="1996" t="inlineStr">
        <is>
          <t>Front Face</t>
        </is>
      </c>
      <c r="CB1173" s="1959">
        <v>5</v>
      </c>
      <c r="CC1173" s="1258">
        <f>IF(COUNT('Conducted BT-Custom'!$AH$3:$AH$7)=0,39,INDEX('Conducted BT-Custom'!$T$3:$T$7,MATCH(MAX('Conducted BT-Custom'!$AH$3:$AH$7),'Conducted BT-Custom'!$AH$3:$AH$7,0)))</f>
        <v>39</v>
      </c>
      <c r="CD1173" s="1258">
        <f>IF(COUNT('Conducted BT-Custom'!$AH$3:$AH$7)=0,2440,INDEX('Conducted BT-Custom'!$U$3:$U$7,MATCH(MAX('Conducted BT-Custom'!$AH$3:$AH$7),'Conducted BT-Custom'!$AH$3:$AH$7,0)))</f>
        <v>2440</v>
      </c>
      <c r="CE1173" s="7233"/>
      <c r="CF1173" s="7243"/>
      <c r="CG1173" s="6911"/>
      <c r="CH1173" s="7255"/>
      <c r="CI1173" s="225">
        <f>BY1173</f>
        <v/>
      </c>
      <c r="CJ1173" s="237">
        <f>BZ1173</f>
        <v/>
      </c>
      <c r="CK1173" s="223">
        <f>CA1173</f>
        <v/>
      </c>
      <c r="CL1173" s="237">
        <f>CC1173</f>
        <v/>
      </c>
      <c r="CM1173" s="394">
        <f>CD1173</f>
        <v/>
      </c>
      <c r="CN1173" s="1962"/>
      <c r="CO1173" s="1967"/>
      <c r="CP1173" s="891">
        <f>IF(CF1173=""," ",IF(ABS(CE1173-CF1173)&lt;=0.1,"Valid","Not valid"))</f>
        <v/>
      </c>
      <c r="CQ1173" s="892">
        <f> IF(CE1173="","",IF(AND(CE1173&lt;&gt;"",CF1173=""),IF(CE1173&gt;=0.8,"Medir+Sig Max","No"),IF(CF1173&lt;&gt;"",IF(CF1173&gt;=0.8,"Medir+Sig Max","No"),"")))</f>
        <v/>
      </c>
      <c r="CR1173" s="7224"/>
      <c r="CS1173" s="892"/>
      <c r="CT1173" s="219">
        <f>IF(CO1173="",IF(AND(CE1173="",CF1173=""),"",IF(CF1173="",IF(DQ1173&gt;1,ROUND(DQ1173*CE1173,3),CE1173),IF(DQ1173&gt;1,ROUND(DQ1173*CF1173,3),CF1173))),IF(AND(CE1173="",CF1173=""),"",IF(CF1173="",IF(DQ1173&gt;1,ROUND(DQ1173*CE1173*(1/(CO1173)),3),CE1173*(1/(CO1173))),IF(DQ1173&gt;1,ROUND(DQ1173*CF1173*(1/(CO1173)),3),CF1173*(1/(CO1173))))))</f>
        <v/>
      </c>
      <c r="CU1173" s="224">
        <f>BY1173</f>
        <v/>
      </c>
      <c r="CV1173" s="237">
        <f>BZ1173</f>
        <v/>
      </c>
      <c r="CW1173" s="237">
        <f>CA1173</f>
        <v/>
      </c>
      <c r="CX1173" s="224">
        <f>CC1173</f>
        <v/>
      </c>
      <c r="CY1173" s="237">
        <f>CD1173</f>
        <v/>
      </c>
      <c r="CZ1173" s="7476">
        <f>IF(COUNTIF(Overview!K12:K14,TRUE)&gt;0,1.6,IF(COUNTIF(Overview!L12:L14,TRUE)&gt;0,8,0))</f>
        <v/>
      </c>
      <c r="DA1173" s="1667"/>
      <c r="DB1173" s="7482"/>
      <c r="DC1173" s="844">
        <f>IF(CT1173="","",IF(CT1173&gt;CZ1173,"Fail","Pass"))</f>
        <v/>
      </c>
      <c r="DD1173" s="399"/>
      <c r="DE1173" s="1565">
        <f>MyTimestamp(DC1173)</f>
        <v/>
      </c>
      <c r="DF1173" s="1531">
        <f>IF(COUNT(CE1173:CH1173)=1,15,IF(COUNT(CE1173:CH1173)=0,0,30))</f>
        <v/>
      </c>
      <c r="DG1173" s="1532">
        <f>IF(DF1173=0,0,2)</f>
        <v/>
      </c>
      <c r="DH1173" s="1862"/>
      <c r="DI1173" s="1862"/>
      <c r="DJ1173" s="1863"/>
      <c r="DK1173" s="1782"/>
      <c r="DL1173" s="1574">
        <f>10^(CN1173/20)*100-100</f>
        <v/>
      </c>
      <c r="DM1173" s="1257"/>
      <c r="DN1173" s="1289"/>
      <c r="DO1173" s="1289">
        <f>IF(DM1173="","",10^(DM1173/10))</f>
        <v/>
      </c>
      <c r="DP1173" s="1289">
        <f>IF(ISNUMBER(DN1173)=FALSE,"",10^(DN1173/10))</f>
        <v/>
      </c>
      <c r="DQ1173" s="1573">
        <f>IF(AND(ISNUMBER(DO1173),ISNUMBER(DP1173)),IF(DO1173/DP1173&gt;1,ROUND((DO1173)/DP1173,3),1),1)</f>
        <v/>
      </c>
      <c r="DR1173" s="1541"/>
      <c r="DS1173" s="1541"/>
      <c r="DT1173" s="1541"/>
      <c r="DU1173" s="1541"/>
      <c r="DV1173" s="1541"/>
      <c r="DW1173" s="1541"/>
      <c r="DX1173" s="1541"/>
      <c r="DY1173" s="1541"/>
      <c r="DZ1173" s="1541"/>
      <c r="EA1173" s="1541"/>
      <c r="EB1173" s="1541"/>
      <c r="EC1173" s="1541"/>
      <c r="ED1173" s="1541"/>
      <c r="EE1173" s="1541"/>
      <c r="EF1173" s="1541"/>
      <c r="EG1173" s="1541"/>
      <c r="EH1173" s="1541"/>
      <c r="EI1173" s="1541"/>
      <c r="EJ1173" s="1541"/>
      <c r="EK1173" s="1541"/>
      <c r="EL1173" s="1541"/>
      <c r="EM1173" s="1541"/>
      <c r="EN1173" s="1541"/>
      <c r="EO1173" s="1541"/>
      <c r="EP1173" s="1541"/>
      <c r="EQ1173" s="1541"/>
      <c r="ER1173" s="1541"/>
      <c r="ES1173" s="1541"/>
      <c r="ET1173" s="1541"/>
      <c r="EU1173" s="1541"/>
      <c r="EV1173" s="1541"/>
    </row>
    <row r="1174" ht="15" x14ac:dyDescent="0.25">
      <c r="A1174" s="1541"/>
      <c r="B1174" s="1541"/>
      <c r="C1174"/>
      <c r="D1174" s="1486"/>
      <c r="E1174" s="1486"/>
      <c r="F1174" s="672">
        <v>5.6</v>
      </c>
      <c r="G1174" s="1497"/>
      <c r="H1174" s="130">
        <f>BV1174</f>
        <v/>
      </c>
      <c r="I1174" s="130">
        <f>BW1174</f>
        <v/>
      </c>
      <c r="J1174" s="1299" t="inlineStr">
        <is>
          <t>BT</t>
        </is>
      </c>
      <c r="K1174" s="1299" t="inlineStr">
        <is>
          <t>2.4 GHz</t>
        </is>
      </c>
      <c r="L1174" s="115"/>
      <c r="M1174" s="130"/>
      <c r="N1174" s="119"/>
      <c r="O1174" s="131"/>
      <c r="P1174" s="6597"/>
      <c r="Q1174" s="131"/>
      <c r="R1174" s="131"/>
      <c r="S1174" s="6593"/>
      <c r="T1174" s="130">
        <v>39</v>
      </c>
      <c r="U1174" s="6593">
        <v>2440</v>
      </c>
      <c r="V1174" s="119"/>
      <c r="W1174" s="1305"/>
      <c r="X1174" s="119"/>
      <c r="Y1174" s="119"/>
      <c r="Z1174" s="119"/>
      <c r="AA1174" s="115"/>
      <c r="AB1174" s="115"/>
      <c r="AC1174" s="1300">
        <f>IF(OR(BX1174="Close to Ear",BX1174="Close to Head"),"Head",IF(BX1174="Extremity","Extremity","Body"))</f>
        <v/>
      </c>
      <c r="AD1174" s="1301">
        <f>CA1174</f>
        <v/>
      </c>
      <c r="AE1174" s="1299">
        <f>CB1174</f>
        <v/>
      </c>
      <c r="AF1174" s="115"/>
      <c r="AG1174" s="1302">
        <f>IF(OR(AZ1174="",BA1174=""),"N/A",IF(DC1174="Pass","P","F"))</f>
        <v/>
      </c>
      <c r="AH1174" s="129"/>
      <c r="AI1174" s="129"/>
      <c r="AJ1174" s="129"/>
      <c r="AK1174" s="119"/>
      <c r="AL1174" s="115"/>
      <c r="AM1174" s="119"/>
      <c r="AN1174" s="119"/>
      <c r="AO1174" s="692"/>
      <c r="AP1174" s="692"/>
      <c r="AQ1174" s="692"/>
      <c r="AR1174" s="692"/>
      <c r="AS1174" s="692"/>
      <c r="AT1174" s="1303">
        <f>IF(AC1174="Extremity",IF(CG1174="","",CG1174),"")</f>
        <v/>
      </c>
      <c r="AU1174" s="1303">
        <f>IF(AC1174="Extremity",IF(CH1174="","",CH1174),"")</f>
        <v/>
      </c>
      <c r="AV1174" s="1304">
        <f>IF(AC1174="Extremity","",IF(CE1174="","",CE1174))</f>
        <v/>
      </c>
      <c r="AW1174" s="1304">
        <f>IF(AD1174="Extremity","",IF(CF1174="","",CF1174))</f>
        <v/>
      </c>
      <c r="AX1174" s="1305">
        <f>DL1174</f>
        <v/>
      </c>
      <c r="AY1174" s="1305">
        <f>DQ1174</f>
        <v/>
      </c>
      <c r="AZ1174" s="3377">
        <f>IF(AC1174="Extremity",IF(DA1174="","",DA1174),"")</f>
        <v/>
      </c>
      <c r="BA1174" s="3378">
        <f>IF(AC1174="Extremity","",IF(CT1174="","",CT1174))</f>
        <v/>
      </c>
      <c r="BB1174" s="1305">
        <f>IF(AC1174="Extremity",IF(DB1174="","",DB1174),"")</f>
        <v/>
      </c>
      <c r="BC1174" s="1304">
        <f>IF(AC1174="Extremity","",IF(CZ1174="","",CZ1174))</f>
        <v/>
      </c>
      <c r="BD1174" s="1305">
        <f>DD1174</f>
        <v/>
      </c>
      <c r="BE1174" s="132">
        <f>DE1174</f>
        <v/>
      </c>
      <c r="BF1174" s="133">
        <f>DF1174*60</f>
        <v/>
      </c>
      <c r="BG1174" s="121">
        <f>BE1174</f>
        <v/>
      </c>
      <c r="BH1174" s="133">
        <f>DG1174*60</f>
        <v/>
      </c>
      <c r="BI1174" s="133">
        <f>DH1174</f>
        <v/>
      </c>
      <c r="BJ1174" s="117"/>
      <c r="BK1174" s="812">
        <f>Overview!$E$7</f>
        <v/>
      </c>
      <c r="BL1174" s="117"/>
      <c r="BM1174" s="834">
        <f>DI1174</f>
        <v/>
      </c>
      <c r="BN1174" s="812">
        <f>Overview!$P$153</f>
        <v/>
      </c>
      <c r="BO1174" s="117" t="inlineStr">
        <is>
          <t>Modo: BR/EDR</t>
        </is>
      </c>
      <c r="BP1174" s="117"/>
      <c r="BQ1174" s="115"/>
      <c r="BR1174" s="1478"/>
      <c r="BS1174" s="1541"/>
      <c r="BT1174" s="1978" t="inlineStr">
        <is>
          <t>BT</t>
        </is>
      </c>
      <c r="BU1174" s="1979" t="inlineStr">
        <is>
          <t>2.4 GHz</t>
        </is>
      </c>
      <c r="BV1174" s="632">
        <f>Overview!$H$30</f>
        <v/>
      </c>
      <c r="BW1174" s="2010"/>
      <c r="BX1174" s="1978" t="inlineStr">
        <is>
          <t>Body</t>
        </is>
      </c>
      <c r="BY1174" s="959"/>
      <c r="BZ1174" s="2011"/>
      <c r="CA1174" s="1997" t="inlineStr">
        <is>
          <t>Back Face</t>
        </is>
      </c>
      <c r="CB1174" s="200">
        <v>5</v>
      </c>
      <c r="CC1174" s="1258">
        <f>IF(COUNT('Conducted BT-Custom'!$AH$3:$AH$7)=0,39,INDEX('Conducted BT-Custom'!$T$3:$T$7,MATCH(MAX('Conducted BT-Custom'!$AH$3:$AH$7),'Conducted BT-Custom'!$AH$3:$AH$7,0)))</f>
        <v>39</v>
      </c>
      <c r="CD1174" s="1258">
        <f>IF(COUNT('Conducted BT-Custom'!$AH$3:$AH$7)=0,2440,INDEX('Conducted BT-Custom'!$U$3:$U$7,MATCH(MAX('Conducted BT-Custom'!$AH$3:$AH$7),'Conducted BT-Custom'!$AH$3:$AH$7,0)))</f>
        <v>2440</v>
      </c>
      <c r="CE1174" s="7254"/>
      <c r="CF1174" s="7237"/>
      <c r="CG1174" s="6911"/>
      <c r="CH1174" s="7255"/>
      <c r="CI1174" s="225">
        <f>BY1174</f>
        <v/>
      </c>
      <c r="CJ1174" s="237">
        <f>BZ1174</f>
        <v/>
      </c>
      <c r="CK1174" s="223">
        <f>CA1174</f>
        <v/>
      </c>
      <c r="CL1174" s="237">
        <f>CC1174</f>
        <v/>
      </c>
      <c r="CM1174" s="394">
        <f>CD1174</f>
        <v/>
      </c>
      <c r="CN1174" s="1966"/>
      <c r="CO1174" s="1967"/>
      <c r="CP1174" s="7214">
        <f>IF(CF1174=""," ",IF(ABS(CE1174-CF1174)&lt;=0.1,"Valid","Not valid"))</f>
        <v/>
      </c>
      <c r="CQ1174" s="1674">
        <f> IF(CE1174="","",IF(AND(CE1174&lt;&gt;"",CF1174=""),IF(CE1174&gt;=0.8,"Medir+Sig Max","No"),IF(CF1174&lt;&gt;"",IF(CF1174&gt;=0.8,"Medir+Sig Max","No"),"")))</f>
        <v/>
      </c>
      <c r="CR1174" s="6927"/>
      <c r="CS1174" s="1674"/>
      <c r="CT1174" s="220">
        <f>IF(CO1174="",IF(AND(CE1174="",CF1174=""),"",IF(CF1174="",IF(DQ1174&gt;1,ROUND(DQ1174*CE1174,3),CE1174),IF(DQ1174&gt;1,ROUND(DQ1174*CF1174,3),CF1174))),IF(AND(CE1174="",CF1174=""),"",IF(CF1174="",IF(DQ1174&gt;1,ROUND(DQ1174*CE1174*(1/(CO1174)),3),CE1174*(1/(CO1174))),IF(DQ1174&gt;1,ROUND(DQ1174*CF1174*(1/(CO1174)),3),CF1174*(1/(CO1174))))))</f>
        <v/>
      </c>
      <c r="CU1174" s="224">
        <f>BY1174</f>
        <v/>
      </c>
      <c r="CV1174" s="237">
        <f>BZ1174</f>
        <v/>
      </c>
      <c r="CW1174" s="237">
        <f>CA1174</f>
        <v/>
      </c>
      <c r="CX1174" s="224">
        <f>CC1174</f>
        <v/>
      </c>
      <c r="CY1174" s="237">
        <f>CD1174</f>
        <v/>
      </c>
      <c r="CZ1174" s="7474">
        <f>IF(COUNTIF(Overview!K12:K14,TRUE)&gt;0,1.6,IF(COUNTIF(Overview!L12:L14,TRUE)&gt;0,8,0))</f>
        <v/>
      </c>
      <c r="DA1174" s="1666"/>
      <c r="DB1174" s="7483"/>
      <c r="DC1174" s="844">
        <f>IF(CT1174="","",IF(CT1174&gt;CZ1174,"Fail","Pass"))</f>
        <v/>
      </c>
      <c r="DD1174" s="402"/>
      <c r="DE1174" s="1565">
        <f>MyTimestamp(DC1174)</f>
        <v/>
      </c>
      <c r="DF1174" s="1531">
        <f>IF(COUNT(CE1174:CH1174)=1,15,IF(COUNT(CE1174:CH1174)=0,0,30))</f>
        <v/>
      </c>
      <c r="DG1174" s="1532">
        <f>IF(DF1174=0,0,2)</f>
        <v/>
      </c>
      <c r="DH1174" s="1866"/>
      <c r="DI1174" s="1866"/>
      <c r="DJ1174" s="1863"/>
      <c r="DK1174" s="1789"/>
      <c r="DL1174" s="1574">
        <f>10^(CN1174/20)*100-100</f>
        <v/>
      </c>
      <c r="DM1174" s="634"/>
      <c r="DN1174" s="1290"/>
      <c r="DO1174" s="1290">
        <f>IF(DM1174="","",10^(DM1174/10))</f>
        <v/>
      </c>
      <c r="DP1174" s="1290">
        <f>IF(ISNUMBER(DN1174)=FALSE,"",10^(DN1174/10))</f>
        <v/>
      </c>
      <c r="DQ1174" s="1574">
        <f>IF(AND(ISNUMBER(DO1174),ISNUMBER(DP1174)),IF(DO1174/DP1174&gt;1,ROUND((DO1174)/DP1174,3),1),1)</f>
        <v/>
      </c>
      <c r="DR1174" s="1541"/>
      <c r="DS1174" s="1541"/>
      <c r="DT1174" s="1541"/>
      <c r="DU1174" s="1541"/>
      <c r="DV1174" s="1541"/>
      <c r="DW1174" s="1541"/>
      <c r="DX1174" s="1541"/>
      <c r="DY1174" s="1541"/>
      <c r="DZ1174" s="1541"/>
      <c r="EA1174" s="1541"/>
      <c r="EB1174" s="1541"/>
      <c r="EC1174" s="1541"/>
      <c r="ED1174" s="1541"/>
      <c r="EE1174" s="1541"/>
      <c r="EF1174" s="1541"/>
      <c r="EG1174" s="1541"/>
      <c r="EH1174" s="1541"/>
      <c r="EI1174" s="1541"/>
      <c r="EJ1174" s="1541"/>
      <c r="EK1174" s="1541"/>
      <c r="EL1174" s="1541"/>
      <c r="EM1174" s="1541"/>
      <c r="EN1174" s="1541"/>
      <c r="EO1174" s="1541"/>
      <c r="EP1174" s="1541"/>
      <c r="EQ1174" s="1541"/>
      <c r="ER1174" s="1541"/>
      <c r="ES1174" s="1541"/>
      <c r="ET1174" s="1541"/>
      <c r="EU1174" s="1541"/>
      <c r="EV1174" s="1541"/>
    </row>
    <row r="1175" ht="15" x14ac:dyDescent="0.25">
      <c r="A1175" s="1541"/>
      <c r="B1175" s="1541"/>
      <c r="C1175"/>
      <c r="D1175" s="1486"/>
      <c r="E1175" s="1486"/>
      <c r="F1175" s="672">
        <v>5.6</v>
      </c>
      <c r="G1175" s="1497"/>
      <c r="H1175" s="130">
        <f>BV1175</f>
        <v/>
      </c>
      <c r="I1175" s="130">
        <f>BW1175</f>
        <v/>
      </c>
      <c r="J1175" s="1299" t="inlineStr">
        <is>
          <t>BT</t>
        </is>
      </c>
      <c r="K1175" s="1299" t="inlineStr">
        <is>
          <t>2.4 GHz</t>
        </is>
      </c>
      <c r="L1175" s="115"/>
      <c r="M1175" s="130"/>
      <c r="N1175" s="119"/>
      <c r="O1175" s="131"/>
      <c r="P1175" s="6597"/>
      <c r="Q1175" s="131"/>
      <c r="R1175" s="131"/>
      <c r="S1175" s="6593"/>
      <c r="T1175" s="130">
        <v>39</v>
      </c>
      <c r="U1175" s="6593">
        <v>2440</v>
      </c>
      <c r="V1175" s="119"/>
      <c r="W1175" s="1305"/>
      <c r="X1175" s="119"/>
      <c r="Y1175" s="119"/>
      <c r="Z1175" s="119"/>
      <c r="AA1175" s="115"/>
      <c r="AB1175" s="115"/>
      <c r="AC1175" s="1300">
        <f>IF(OR(BX1175="Close to Ear",BX1175="Close to Head"),"Head",IF(BX1175="Extremity","Extremity","Body"))</f>
        <v/>
      </c>
      <c r="AD1175" s="1301">
        <f>CA1175</f>
        <v/>
      </c>
      <c r="AE1175" s="1299">
        <f>CB1175</f>
        <v/>
      </c>
      <c r="AF1175" s="115"/>
      <c r="AG1175" s="1302">
        <f>IF(OR(AZ1175="",BA1175=""),"N/A",IF(DC1175="Pass","P","F"))</f>
        <v/>
      </c>
      <c r="AH1175" s="129"/>
      <c r="AI1175" s="129"/>
      <c r="AJ1175" s="129"/>
      <c r="AK1175" s="119"/>
      <c r="AL1175" s="115"/>
      <c r="AM1175" s="119"/>
      <c r="AN1175" s="119"/>
      <c r="AO1175" s="692"/>
      <c r="AP1175" s="692"/>
      <c r="AQ1175" s="692"/>
      <c r="AR1175" s="692"/>
      <c r="AS1175" s="692"/>
      <c r="AT1175" s="1303">
        <f>IF(AC1175="Extremity",IF(CG1175="","",CG1175),"")</f>
        <v/>
      </c>
      <c r="AU1175" s="1303">
        <f>IF(AC1175="Extremity",IF(CH1175="","",CH1175),"")</f>
        <v/>
      </c>
      <c r="AV1175" s="1304">
        <f>IF(AC1175="Extremity","",IF(CE1175="","",CE1175))</f>
        <v/>
      </c>
      <c r="AW1175" s="1304">
        <f>IF(AD1175="Extremity","",IF(CF1175="","",CF1175))</f>
        <v/>
      </c>
      <c r="AX1175" s="1305">
        <f>DL1175</f>
        <v/>
      </c>
      <c r="AY1175" s="1305">
        <f>DQ1175</f>
        <v/>
      </c>
      <c r="AZ1175" s="3377">
        <f>IF(AC1175="Extremity",IF(DA1175="","",DA1175),"")</f>
        <v/>
      </c>
      <c r="BA1175" s="3378">
        <f>IF(AC1175="Extremity","",IF(CT1175="","",CT1175))</f>
        <v/>
      </c>
      <c r="BB1175" s="1305">
        <f>IF(AC1175="Extremity",IF(DB1175="","",DB1175),"")</f>
        <v/>
      </c>
      <c r="BC1175" s="1304">
        <f>IF(AC1175="Extremity","",IF(CZ1175="","",CZ1175))</f>
        <v/>
      </c>
      <c r="BD1175" s="1305">
        <f>DD1175</f>
        <v/>
      </c>
      <c r="BE1175" s="132">
        <f>DE1175</f>
        <v/>
      </c>
      <c r="BF1175" s="133">
        <f>DF1175*60</f>
        <v/>
      </c>
      <c r="BG1175" s="121">
        <f>BE1175</f>
        <v/>
      </c>
      <c r="BH1175" s="133">
        <f>DG1175*60</f>
        <v/>
      </c>
      <c r="BI1175" s="133">
        <f>DH1175</f>
        <v/>
      </c>
      <c r="BJ1175" s="117"/>
      <c r="BK1175" s="812">
        <f>Overview!$E$7</f>
        <v/>
      </c>
      <c r="BL1175" s="117"/>
      <c r="BM1175" s="834">
        <f>DI1175</f>
        <v/>
      </c>
      <c r="BN1175" s="812">
        <f>Overview!$P$153</f>
        <v/>
      </c>
      <c r="BO1175" s="117" t="inlineStr">
        <is>
          <t>Modo: BR/EDR</t>
        </is>
      </c>
      <c r="BP1175" s="117"/>
      <c r="BQ1175" s="115"/>
      <c r="BR1175" s="1478"/>
      <c r="BS1175" s="1541"/>
      <c r="BT1175" s="1978" t="inlineStr">
        <is>
          <t>BT</t>
        </is>
      </c>
      <c r="BU1175" s="1979" t="inlineStr">
        <is>
          <t>2.4 GHz</t>
        </is>
      </c>
      <c r="BV1175" s="632">
        <f>Overview!$H$30</f>
        <v/>
      </c>
      <c r="BW1175" s="2010"/>
      <c r="BX1175" s="1978" t="inlineStr">
        <is>
          <t>Body</t>
        </is>
      </c>
      <c r="BY1175" s="632"/>
      <c r="BZ1175" s="2011"/>
      <c r="CA1175" s="1997" t="inlineStr">
        <is>
          <t>Left Edge</t>
        </is>
      </c>
      <c r="CB1175" s="200">
        <v>5</v>
      </c>
      <c r="CC1175" s="1258">
        <f>IF(COUNT('Conducted BT-Custom'!$AH$3:$AH$7)=0,39,INDEX('Conducted BT-Custom'!$T$3:$T$7,MATCH(MAX('Conducted BT-Custom'!$AH$3:$AH$7),'Conducted BT-Custom'!$AH$3:$AH$7,0)))</f>
        <v>39</v>
      </c>
      <c r="CD1175" s="1258">
        <f>IF(COUNT('Conducted BT-Custom'!$AH$3:$AH$7)=0,2440,INDEX('Conducted BT-Custom'!$U$3:$U$7,MATCH(MAX('Conducted BT-Custom'!$AH$3:$AH$7),'Conducted BT-Custom'!$AH$3:$AH$7,0)))</f>
        <v>2440</v>
      </c>
      <c r="CE1175" s="7254"/>
      <c r="CF1175" s="7237"/>
      <c r="CG1175" s="6911"/>
      <c r="CH1175" s="7255"/>
      <c r="CI1175" s="225">
        <f>BY1175</f>
        <v/>
      </c>
      <c r="CJ1175" s="237">
        <f>BZ1175</f>
        <v/>
      </c>
      <c r="CK1175" s="223">
        <f>CA1175</f>
        <v/>
      </c>
      <c r="CL1175" s="237">
        <f>CC1175</f>
        <v/>
      </c>
      <c r="CM1175" s="394">
        <f>CD1175</f>
        <v/>
      </c>
      <c r="CN1175" s="1966"/>
      <c r="CO1175" s="1967"/>
      <c r="CP1175" s="7214">
        <f>IF(CF1175=""," ",IF(ABS(CE1175-CF1175)&lt;=0.1,"Valid","Not valid"))</f>
        <v/>
      </c>
      <c r="CQ1175" s="1674">
        <f> IF(CE1175="","",IF(AND(CE1175&lt;&gt;"",CF1175=""),IF(CE1175&gt;=0.8,"Medir+Sig Max","No"),IF(CF1175&lt;&gt;"",IF(CF1175&gt;=0.8,"Medir+Sig Max","No"),"")))</f>
        <v/>
      </c>
      <c r="CR1175" s="6927"/>
      <c r="CS1175" s="1674"/>
      <c r="CT1175" s="220">
        <f>IF(CO1175="",IF(AND(CE1175="",CF1175=""),"",IF(CF1175="",IF(DQ1175&gt;1,ROUND(DQ1175*CE1175,3),CE1175),IF(DQ1175&gt;1,ROUND(DQ1175*CF1175,3),CF1175))),IF(AND(CE1175="",CF1175=""),"",IF(CF1175="",IF(DQ1175&gt;1,ROUND(DQ1175*CE1175*(1/(CO1175)),3),CE1175*(1/(CO1175))),IF(DQ1175&gt;1,ROUND(DQ1175*CF1175*(1/(CO1175)),3),CF1175*(1/(CO1175))))))</f>
        <v/>
      </c>
      <c r="CU1175" s="224">
        <f>BY1175</f>
        <v/>
      </c>
      <c r="CV1175" s="237">
        <f>BZ1175</f>
        <v/>
      </c>
      <c r="CW1175" s="237">
        <f>CA1175</f>
        <v/>
      </c>
      <c r="CX1175" s="224">
        <f>CC1175</f>
        <v/>
      </c>
      <c r="CY1175" s="237">
        <f>CD1175</f>
        <v/>
      </c>
      <c r="CZ1175" s="7474">
        <f>IF(COUNTIF(Overview!K12:K14,TRUE)&gt;0,1.6,IF(COUNTIF(Overview!L12:L14,TRUE)&gt;0,8,0))</f>
        <v/>
      </c>
      <c r="DA1175" s="1666"/>
      <c r="DB1175" s="7483"/>
      <c r="DC1175" s="844">
        <f>IF(CT1175="","",IF(CT1175&gt;CZ1175,"Fail","Pass"))</f>
        <v/>
      </c>
      <c r="DD1175" s="402"/>
      <c r="DE1175" s="1565">
        <f>MyTimestamp(DC1175)</f>
        <v/>
      </c>
      <c r="DF1175" s="1531">
        <f>IF(COUNT(CE1175:CH1175)=1,15,IF(COUNT(CE1175:CH1175)=0,0,30))</f>
        <v/>
      </c>
      <c r="DG1175" s="1532">
        <f>IF(DF1175=0,0,2)</f>
        <v/>
      </c>
      <c r="DH1175" s="1866"/>
      <c r="DI1175" s="1866"/>
      <c r="DJ1175" s="1863"/>
      <c r="DK1175" s="1789"/>
      <c r="DL1175" s="1574">
        <f>10^(CN1175/20)*100-100</f>
        <v/>
      </c>
      <c r="DM1175" s="634"/>
      <c r="DN1175" s="1290"/>
      <c r="DO1175" s="1290">
        <f>IF(DM1175="","",10^(DM1175/10))</f>
        <v/>
      </c>
      <c r="DP1175" s="1290">
        <f>IF(ISNUMBER(DN1175)=FALSE,"",10^(DN1175/10))</f>
        <v/>
      </c>
      <c r="DQ1175" s="1574">
        <f>IF(AND(ISNUMBER(DO1175),ISNUMBER(DP1175)),IF(DO1175/DP1175&gt;1,ROUND((DO1175)/DP1175,3),1),1)</f>
        <v/>
      </c>
      <c r="DR1175" s="1541"/>
      <c r="DS1175" s="1541"/>
      <c r="DT1175" s="1541"/>
      <c r="DU1175" s="1541"/>
      <c r="DV1175" s="1541"/>
      <c r="DW1175" s="1541"/>
      <c r="DX1175" s="1541"/>
      <c r="DY1175" s="1541"/>
      <c r="DZ1175" s="1541"/>
      <c r="EA1175" s="1541"/>
      <c r="EB1175" s="1541"/>
      <c r="EC1175" s="1541"/>
      <c r="ED1175" s="1541"/>
      <c r="EE1175" s="1541"/>
      <c r="EF1175" s="1541"/>
      <c r="EG1175" s="1541"/>
      <c r="EH1175" s="1541"/>
      <c r="EI1175" s="1541"/>
      <c r="EJ1175" s="1541"/>
      <c r="EK1175" s="1541"/>
      <c r="EL1175" s="1541"/>
      <c r="EM1175" s="1541"/>
      <c r="EN1175" s="1541"/>
      <c r="EO1175" s="1541"/>
      <c r="EP1175" s="1541"/>
      <c r="EQ1175" s="1541"/>
      <c r="ER1175" s="1541"/>
      <c r="ES1175" s="1541"/>
      <c r="ET1175" s="1541"/>
      <c r="EU1175" s="1541"/>
      <c r="EV1175" s="1541"/>
    </row>
    <row r="1176" ht="15" x14ac:dyDescent="0.25">
      <c r="A1176" s="1541"/>
      <c r="B1176" s="1541"/>
      <c r="C1176"/>
      <c r="D1176" s="1486"/>
      <c r="E1176" s="1486"/>
      <c r="F1176" s="672">
        <v>5.6</v>
      </c>
      <c r="G1176" s="1497"/>
      <c r="H1176" s="130">
        <f>BV1176</f>
        <v/>
      </c>
      <c r="I1176" s="130">
        <f>BW1176</f>
        <v/>
      </c>
      <c r="J1176" s="1299" t="inlineStr">
        <is>
          <t>BT</t>
        </is>
      </c>
      <c r="K1176" s="1299" t="inlineStr">
        <is>
          <t>2.4 GHz</t>
        </is>
      </c>
      <c r="L1176" s="115"/>
      <c r="M1176" s="130"/>
      <c r="N1176" s="119"/>
      <c r="O1176" s="131"/>
      <c r="P1176" s="6597"/>
      <c r="Q1176" s="131"/>
      <c r="R1176" s="131"/>
      <c r="S1176" s="6593"/>
      <c r="T1176" s="130">
        <v>39</v>
      </c>
      <c r="U1176" s="6593">
        <v>2440</v>
      </c>
      <c r="V1176" s="119"/>
      <c r="W1176" s="1305"/>
      <c r="X1176" s="119"/>
      <c r="Y1176" s="119"/>
      <c r="Z1176" s="119"/>
      <c r="AA1176" s="115"/>
      <c r="AB1176" s="115"/>
      <c r="AC1176" s="1300">
        <f>IF(OR(BX1176="Close to Ear",BX1176="Close to Head"),"Head",IF(BX1176="Extremity","Extremity","Body"))</f>
        <v/>
      </c>
      <c r="AD1176" s="1301">
        <f>CA1176</f>
        <v/>
      </c>
      <c r="AE1176" s="1299">
        <f>CB1176</f>
        <v/>
      </c>
      <c r="AF1176" s="115"/>
      <c r="AG1176" s="1302">
        <f>IF(OR(AZ1176="",BA1176=""),"N/A",IF(DC1176="Pass","P","F"))</f>
        <v/>
      </c>
      <c r="AH1176" s="129"/>
      <c r="AI1176" s="129"/>
      <c r="AJ1176" s="129"/>
      <c r="AK1176" s="119"/>
      <c r="AL1176" s="115"/>
      <c r="AM1176" s="119"/>
      <c r="AN1176" s="119"/>
      <c r="AO1176" s="692"/>
      <c r="AP1176" s="692"/>
      <c r="AQ1176" s="692"/>
      <c r="AR1176" s="692"/>
      <c r="AS1176" s="692"/>
      <c r="AT1176" s="1303">
        <f>IF(AC1176="Extremity",IF(CG1176="","",CG1176),"")</f>
        <v/>
      </c>
      <c r="AU1176" s="1303">
        <f>IF(AC1176="Extremity",IF(CH1176="","",CH1176),"")</f>
        <v/>
      </c>
      <c r="AV1176" s="1304">
        <f>IF(AC1176="Extremity","",IF(CE1176="","",CE1176))</f>
        <v/>
      </c>
      <c r="AW1176" s="1304">
        <f>IF(AD1176="Extremity","",IF(CF1176="","",CF1176))</f>
        <v/>
      </c>
      <c r="AX1176" s="1305">
        <f>DL1176</f>
        <v/>
      </c>
      <c r="AY1176" s="1305">
        <f>DQ1176</f>
        <v/>
      </c>
      <c r="AZ1176" s="3377">
        <f>IF(AC1176="Extremity",IF(DA1176="","",DA1176),"")</f>
        <v/>
      </c>
      <c r="BA1176" s="3378">
        <f>IF(AC1176="Extremity","",IF(CT1176="","",CT1176))</f>
        <v/>
      </c>
      <c r="BB1176" s="1305">
        <f>IF(AC1176="Extremity",IF(DB1176="","",DB1176),"")</f>
        <v/>
      </c>
      <c r="BC1176" s="1304">
        <f>IF(AC1176="Extremity","",IF(CZ1176="","",CZ1176))</f>
        <v/>
      </c>
      <c r="BD1176" s="1305">
        <f>DD1176</f>
        <v/>
      </c>
      <c r="BE1176" s="132">
        <f>DE1176</f>
        <v/>
      </c>
      <c r="BF1176" s="133">
        <f>DF1176*60</f>
        <v/>
      </c>
      <c r="BG1176" s="121">
        <f>BE1176</f>
        <v/>
      </c>
      <c r="BH1176" s="133">
        <f>DG1176*60</f>
        <v/>
      </c>
      <c r="BI1176" s="133">
        <f>DH1176</f>
        <v/>
      </c>
      <c r="BJ1176" s="117"/>
      <c r="BK1176" s="812">
        <f>Overview!$E$7</f>
        <v/>
      </c>
      <c r="BL1176" s="117"/>
      <c r="BM1176" s="834">
        <f>DI1176</f>
        <v/>
      </c>
      <c r="BN1176" s="812">
        <f>Overview!$P$153</f>
        <v/>
      </c>
      <c r="BO1176" s="117" t="inlineStr">
        <is>
          <t>Modo: BR/EDR</t>
        </is>
      </c>
      <c r="BP1176" s="117"/>
      <c r="BQ1176" s="115"/>
      <c r="BR1176" s="1478"/>
      <c r="BS1176" s="1541"/>
      <c r="BT1176" s="1978" t="inlineStr">
        <is>
          <t>BT</t>
        </is>
      </c>
      <c r="BU1176" s="1979" t="inlineStr">
        <is>
          <t>2.4 GHz</t>
        </is>
      </c>
      <c r="BV1176" s="632">
        <f>Overview!$H$30</f>
        <v/>
      </c>
      <c r="BW1176" s="2010"/>
      <c r="BX1176" s="1984" t="inlineStr">
        <is>
          <t>Body</t>
        </is>
      </c>
      <c r="BY1176" s="632"/>
      <c r="BZ1176" s="2011"/>
      <c r="CA1176" s="1997" t="inlineStr">
        <is>
          <t>Right Edge</t>
        </is>
      </c>
      <c r="CB1176" s="200">
        <v>5</v>
      </c>
      <c r="CC1176" s="1258">
        <f>IF(COUNT('Conducted BT-Custom'!$AH$3:$AH$7)=0,39,INDEX('Conducted BT-Custom'!$T$3:$T$7,MATCH(MAX('Conducted BT-Custom'!$AH$3:$AH$7),'Conducted BT-Custom'!$AH$3:$AH$7,0)))</f>
        <v>39</v>
      </c>
      <c r="CD1176" s="1258">
        <f>IF(COUNT('Conducted BT-Custom'!$AH$3:$AH$7)=0,2440,INDEX('Conducted BT-Custom'!$U$3:$U$7,MATCH(MAX('Conducted BT-Custom'!$AH$3:$AH$7),'Conducted BT-Custom'!$AH$3:$AH$7,0)))</f>
        <v>2440</v>
      </c>
      <c r="CE1176" s="7254"/>
      <c r="CF1176" s="7237"/>
      <c r="CG1176" s="6911"/>
      <c r="CH1176" s="7255"/>
      <c r="CI1176" s="225">
        <f>BY1176</f>
        <v/>
      </c>
      <c r="CJ1176" s="237">
        <f>BZ1176</f>
        <v/>
      </c>
      <c r="CK1176" s="223">
        <f>CA1176</f>
        <v/>
      </c>
      <c r="CL1176" s="237">
        <f>CC1176</f>
        <v/>
      </c>
      <c r="CM1176" s="394">
        <f>CD1176</f>
        <v/>
      </c>
      <c r="CN1176" s="1966"/>
      <c r="CO1176" s="1967"/>
      <c r="CP1176" s="7214">
        <f>IF(CF1176=""," ",IF(ABS(CE1176-CF1176)&lt;=0.1,"Valid","Not valid"))</f>
        <v/>
      </c>
      <c r="CQ1176" s="1674">
        <f> IF(CE1176="","",IF(AND(CE1176&lt;&gt;"",CF1176=""),IF(CE1176&gt;=0.8,"Medir+Sig Max","No"),IF(CF1176&lt;&gt;"",IF(CF1176&gt;=0.8,"Medir+Sig Max","No"),"")))</f>
        <v/>
      </c>
      <c r="CR1176" s="6927"/>
      <c r="CS1176" s="1674"/>
      <c r="CT1176" s="220">
        <f>IF(CO1176="",IF(AND(CE1176="",CF1176=""),"",IF(CF1176="",IF(DQ1176&gt;1,ROUND(DQ1176*CE1176,3),CE1176),IF(DQ1176&gt;1,ROUND(DQ1176*CF1176,3),CF1176))),IF(AND(CE1176="",CF1176=""),"",IF(CF1176="",IF(DQ1176&gt;1,ROUND(DQ1176*CE1176*(1/(CO1176)),3),CE1176*(1/(CO1176))),IF(DQ1176&gt;1,ROUND(DQ1176*CF1176*(1/(CO1176)),3),CF1176*(1/(CO1176))))))</f>
        <v/>
      </c>
      <c r="CU1176" s="224">
        <f>BY1176</f>
        <v/>
      </c>
      <c r="CV1176" s="237">
        <f>BZ1176</f>
        <v/>
      </c>
      <c r="CW1176" s="237">
        <f>CA1176</f>
        <v/>
      </c>
      <c r="CX1176" s="224">
        <f>CC1176</f>
        <v/>
      </c>
      <c r="CY1176" s="237">
        <f>CD1176</f>
        <v/>
      </c>
      <c r="CZ1176" s="7474">
        <f>IF(COUNTIF(Overview!K12:K14,TRUE)&gt;0,1.6,IF(COUNTIF(Overview!L12:L14,TRUE)&gt;0,8,0))</f>
        <v/>
      </c>
      <c r="DA1176" s="1666"/>
      <c r="DB1176" s="7483"/>
      <c r="DC1176" s="844">
        <f>IF(CT1176="","",IF(CT1176&gt;CZ1176,"Fail","Pass"))</f>
        <v/>
      </c>
      <c r="DD1176" s="402"/>
      <c r="DE1176" s="1565">
        <f>MyTimestamp(DC1176)</f>
        <v/>
      </c>
      <c r="DF1176" s="1531">
        <f>IF(COUNT(CE1176:CH1176)=1,15,IF(COUNT(CE1176:CH1176)=0,0,30))</f>
        <v/>
      </c>
      <c r="DG1176" s="1532">
        <f>IF(DF1176=0,0,2)</f>
        <v/>
      </c>
      <c r="DH1176" s="1866"/>
      <c r="DI1176" s="1866"/>
      <c r="DJ1176" s="1863"/>
      <c r="DK1176" s="1789"/>
      <c r="DL1176" s="1574">
        <f>10^(CN1176/20)*100-100</f>
        <v/>
      </c>
      <c r="DM1176" s="634"/>
      <c r="DN1176" s="1290"/>
      <c r="DO1176" s="1290">
        <f>IF(DM1176="","",10^(DM1176/10))</f>
        <v/>
      </c>
      <c r="DP1176" s="1290">
        <f>IF(ISNUMBER(DN1176)=FALSE,"",10^(DN1176/10))</f>
        <v/>
      </c>
      <c r="DQ1176" s="1574">
        <f>IF(AND(ISNUMBER(DO1176),ISNUMBER(DP1176)),IF(DO1176/DP1176&gt;1,ROUND((DO1176)/DP1176,3),1),1)</f>
        <v/>
      </c>
      <c r="DR1176" s="1541"/>
      <c r="DS1176" s="1541"/>
      <c r="DT1176" s="1541"/>
      <c r="DU1176" s="1541"/>
      <c r="DV1176" s="1541"/>
      <c r="DW1176" s="1541"/>
      <c r="DX1176" s="1541"/>
      <c r="DY1176" s="1541"/>
      <c r="DZ1176" s="1541"/>
      <c r="EA1176" s="1541"/>
      <c r="EB1176" s="1541"/>
      <c r="EC1176" s="1541"/>
      <c r="ED1176" s="1541"/>
      <c r="EE1176" s="1541"/>
      <c r="EF1176" s="1541"/>
      <c r="EG1176" s="1541"/>
      <c r="EH1176" s="1541"/>
      <c r="EI1176" s="1541"/>
      <c r="EJ1176" s="1541"/>
      <c r="EK1176" s="1541"/>
      <c r="EL1176" s="1541"/>
      <c r="EM1176" s="1541"/>
      <c r="EN1176" s="1541"/>
      <c r="EO1176" s="1541"/>
      <c r="EP1176" s="1541"/>
      <c r="EQ1176" s="1541"/>
      <c r="ER1176" s="1541"/>
      <c r="ES1176" s="1541"/>
      <c r="ET1176" s="1541"/>
      <c r="EU1176" s="1541"/>
      <c r="EV1176" s="1541"/>
    </row>
    <row r="1177" ht="15" x14ac:dyDescent="0.25">
      <c r="A1177" s="1541"/>
      <c r="B1177" s="1541"/>
      <c r="C1177"/>
      <c r="D1177" s="1486"/>
      <c r="E1177" s="1486"/>
      <c r="F1177" s="672">
        <v>5.6</v>
      </c>
      <c r="G1177" s="1497"/>
      <c r="H1177" s="130">
        <f>BV1177</f>
        <v/>
      </c>
      <c r="I1177" s="130">
        <f>BW1177</f>
        <v/>
      </c>
      <c r="J1177" s="1299" t="inlineStr">
        <is>
          <t>BT</t>
        </is>
      </c>
      <c r="K1177" s="1299" t="inlineStr">
        <is>
          <t>2.4 GHz</t>
        </is>
      </c>
      <c r="L1177" s="115"/>
      <c r="M1177" s="130"/>
      <c r="N1177" s="119"/>
      <c r="O1177" s="131"/>
      <c r="P1177" s="6597"/>
      <c r="Q1177" s="131"/>
      <c r="R1177" s="131"/>
      <c r="S1177" s="6593"/>
      <c r="T1177" s="130">
        <v>39</v>
      </c>
      <c r="U1177" s="6593">
        <v>2440</v>
      </c>
      <c r="V1177" s="119"/>
      <c r="W1177" s="1305"/>
      <c r="X1177" s="119"/>
      <c r="Y1177" s="119"/>
      <c r="Z1177" s="119"/>
      <c r="AA1177" s="115"/>
      <c r="AB1177" s="115"/>
      <c r="AC1177" s="1300">
        <f>IF(OR(BX1177="Close to Ear",BX1177="Close to Head"),"Head",IF(BX1177="Extremity","Extremity","Body"))</f>
        <v/>
      </c>
      <c r="AD1177" s="1301">
        <f>CA1177</f>
        <v/>
      </c>
      <c r="AE1177" s="1299">
        <f>CB1177</f>
        <v/>
      </c>
      <c r="AF1177" s="115"/>
      <c r="AG1177" s="1302">
        <f>IF(OR(AZ1177="",BA1177=""),"N/A",IF(DC1177="Pass","P","F"))</f>
        <v/>
      </c>
      <c r="AH1177" s="129"/>
      <c r="AI1177" s="129"/>
      <c r="AJ1177" s="129"/>
      <c r="AK1177" s="119"/>
      <c r="AL1177" s="115"/>
      <c r="AM1177" s="119"/>
      <c r="AN1177" s="119"/>
      <c r="AO1177" s="692"/>
      <c r="AP1177" s="692"/>
      <c r="AQ1177" s="692"/>
      <c r="AR1177" s="692"/>
      <c r="AS1177" s="692"/>
      <c r="AT1177" s="1303">
        <f>IF(AC1177="Extremity",IF(CG1177="","",CG1177),"")</f>
        <v/>
      </c>
      <c r="AU1177" s="1303">
        <f>IF(AC1177="Extremity",IF(CH1177="","",CH1177),"")</f>
        <v/>
      </c>
      <c r="AV1177" s="1304">
        <f>IF(AC1177="Extremity","",IF(CE1177="","",CE1177))</f>
        <v/>
      </c>
      <c r="AW1177" s="1304">
        <f>IF(AD1177="Extremity","",IF(CF1177="","",CF1177))</f>
        <v/>
      </c>
      <c r="AX1177" s="1305">
        <f>DL1177</f>
        <v/>
      </c>
      <c r="AY1177" s="1305">
        <f>DQ1177</f>
        <v/>
      </c>
      <c r="AZ1177" s="3377">
        <f>IF(AC1177="Extremity",IF(DA1177="","",DA1177),"")</f>
        <v/>
      </c>
      <c r="BA1177" s="3378">
        <f>IF(AC1177="Extremity","",IF(CT1177="","",CT1177))</f>
        <v/>
      </c>
      <c r="BB1177" s="1305">
        <f>IF(AC1177="Extremity",IF(DB1177="","",DB1177),"")</f>
        <v/>
      </c>
      <c r="BC1177" s="1304">
        <f>IF(AC1177="Extremity","",IF(CZ1177="","",CZ1177))</f>
        <v/>
      </c>
      <c r="BD1177" s="1305">
        <f>DD1177</f>
        <v/>
      </c>
      <c r="BE1177" s="132">
        <f>DE1177</f>
        <v/>
      </c>
      <c r="BF1177" s="133">
        <f>DF1177*60</f>
        <v/>
      </c>
      <c r="BG1177" s="121">
        <f>BE1177</f>
        <v/>
      </c>
      <c r="BH1177" s="133">
        <f>DG1177*60</f>
        <v/>
      </c>
      <c r="BI1177" s="133">
        <f>DH1177</f>
        <v/>
      </c>
      <c r="BJ1177" s="117"/>
      <c r="BK1177" s="812">
        <f>Overview!$E$7</f>
        <v/>
      </c>
      <c r="BL1177" s="117"/>
      <c r="BM1177" s="834">
        <f>DI1177</f>
        <v/>
      </c>
      <c r="BN1177" s="812">
        <f>Overview!$P$153</f>
        <v/>
      </c>
      <c r="BO1177" s="117" t="inlineStr">
        <is>
          <t>Modo: BR/EDR</t>
        </is>
      </c>
      <c r="BP1177" s="117"/>
      <c r="BQ1177" s="115"/>
      <c r="BR1177" s="1478"/>
      <c r="BS1177" s="1541"/>
      <c r="BT1177" s="1978" t="inlineStr">
        <is>
          <t>BT</t>
        </is>
      </c>
      <c r="BU1177" s="1979" t="inlineStr">
        <is>
          <t>2.4 GHz</t>
        </is>
      </c>
      <c r="BV1177" s="632">
        <f>Overview!$H$30</f>
        <v/>
      </c>
      <c r="BW1177" s="2010"/>
      <c r="BX1177" s="1978" t="inlineStr">
        <is>
          <t>Body</t>
        </is>
      </c>
      <c r="BY1177" s="632"/>
      <c r="BZ1177" s="2011"/>
      <c r="CA1177" s="1997" t="inlineStr">
        <is>
          <t>Top Edge</t>
        </is>
      </c>
      <c r="CB1177" s="200">
        <v>5</v>
      </c>
      <c r="CC1177" s="1258">
        <f>IF(COUNT('Conducted BT-Custom'!$AH$3:$AH$7)=0,39,INDEX('Conducted BT-Custom'!$T$3:$T$7,MATCH(MAX('Conducted BT-Custom'!$AH$3:$AH$7),'Conducted BT-Custom'!$AH$3:$AH$7,0)))</f>
        <v>39</v>
      </c>
      <c r="CD1177" s="1258">
        <f>IF(COUNT('Conducted BT-Custom'!$AH$3:$AH$7)=0,2440,INDEX('Conducted BT-Custom'!$U$3:$U$7,MATCH(MAX('Conducted BT-Custom'!$AH$3:$AH$7),'Conducted BT-Custom'!$AH$3:$AH$7,0)))</f>
        <v>2440</v>
      </c>
      <c r="CE1177" s="7254"/>
      <c r="CF1177" s="7237"/>
      <c r="CG1177" s="6911"/>
      <c r="CH1177" s="7255"/>
      <c r="CI1177" s="225">
        <f>BY1177</f>
        <v/>
      </c>
      <c r="CJ1177" s="237">
        <f>BZ1177</f>
        <v/>
      </c>
      <c r="CK1177" s="223">
        <f>CA1177</f>
        <v/>
      </c>
      <c r="CL1177" s="237">
        <f>CC1177</f>
        <v/>
      </c>
      <c r="CM1177" s="394">
        <f>CD1177</f>
        <v/>
      </c>
      <c r="CN1177" s="1966"/>
      <c r="CO1177" s="1967"/>
      <c r="CP1177" s="7214">
        <f>IF(CF1177=""," ",IF(ABS(CE1177-CF1177)&lt;=0.1,"Valid","Not valid"))</f>
        <v/>
      </c>
      <c r="CQ1177" s="1674">
        <f> IF(CE1177="","",IF(AND(CE1177&lt;&gt;"",CF1177=""),IF(CE1177&gt;=0.8,"Medir+Sig Max","No"),IF(CF1177&lt;&gt;"",IF(CF1177&gt;=0.8,"Medir+Sig Max","No"),"")))</f>
        <v/>
      </c>
      <c r="CR1177" s="6927"/>
      <c r="CS1177" s="1674"/>
      <c r="CT1177" s="220">
        <f>IF(CO1177="",IF(AND(CE1177="",CF1177=""),"",IF(CF1177="",IF(DQ1177&gt;1,ROUND(DQ1177*CE1177,3),CE1177),IF(DQ1177&gt;1,ROUND(DQ1177*CF1177,3),CF1177))),IF(AND(CE1177="",CF1177=""),"",IF(CF1177="",IF(DQ1177&gt;1,ROUND(DQ1177*CE1177*(1/(CO1177)),3),CE1177*(1/(CO1177))),IF(DQ1177&gt;1,ROUND(DQ1177*CF1177*(1/(CO1177)),3),CF1177*(1/(CO1177))))))</f>
        <v/>
      </c>
      <c r="CU1177" s="224">
        <f>BY1177</f>
        <v/>
      </c>
      <c r="CV1177" s="237">
        <f>BZ1177</f>
        <v/>
      </c>
      <c r="CW1177" s="237">
        <f>CA1177</f>
        <v/>
      </c>
      <c r="CX1177" s="224">
        <f>CC1177</f>
        <v/>
      </c>
      <c r="CY1177" s="237">
        <f>CD1177</f>
        <v/>
      </c>
      <c r="CZ1177" s="7474">
        <f>IF(COUNTIF(Overview!K12:K14,TRUE)&gt;0,1.6,IF(COUNTIF(Overview!L12:L14,TRUE)&gt;0,8,0))</f>
        <v/>
      </c>
      <c r="DA1177" s="1666">
        <f>IF(AND(CG1177="",CH1177=""),"",IF(CH1177="",IF(DQ1177&gt;'SAR FCC-ISED'!DR1173,ROUND((DQ1177*CG1177)/'SAR FCC-ISED'!DR1173,3),CG1177),IF(DQ1177&gt;'SAR FCC-ISED'!DR1173,ROUND((DQ1177*CH1177)/'SAR FCC-ISED'!DR1173,3),CH1177)))</f>
        <v/>
      </c>
      <c r="DB1177" s="7483"/>
      <c r="DC1177" s="844">
        <f>IF(CT1177="","",IF(CT1177&gt;CZ1177,"Fail","Pass"))</f>
        <v/>
      </c>
      <c r="DD1177" s="402"/>
      <c r="DE1177" s="1565">
        <f>MyTimestamp(DC1177)</f>
        <v/>
      </c>
      <c r="DF1177" s="1531">
        <f>IF(COUNT(CE1177:CH1177)=1,15,IF(COUNT(CE1177:CH1177)=0,0,30))</f>
        <v/>
      </c>
      <c r="DG1177" s="1532">
        <f>IF(DF1177=0,0,2)</f>
        <v/>
      </c>
      <c r="DH1177" s="1866"/>
      <c r="DI1177" s="1866"/>
      <c r="DJ1177" s="1863"/>
      <c r="DK1177" s="1789"/>
      <c r="DL1177" s="1574">
        <f>10^(CN1177/20)*100-100</f>
        <v/>
      </c>
      <c r="DM1177" s="634"/>
      <c r="DN1177" s="1290"/>
      <c r="DO1177" s="1290">
        <f>IF(DM1177="","",10^(DM1177/10))</f>
        <v/>
      </c>
      <c r="DP1177" s="1290">
        <f>IF(ISNUMBER(DN1177)=FALSE,"",10^(DN1177/10))</f>
        <v/>
      </c>
      <c r="DQ1177" s="1574">
        <f>IF(AND(ISNUMBER(DO1177),ISNUMBER(DP1177)),IF(DO1177/DP1177&gt;1,ROUND((DO1177)/DP1177,3),1),1)</f>
        <v/>
      </c>
      <c r="DR1177" s="1541"/>
      <c r="DS1177" s="1541"/>
      <c r="DT1177" s="1541"/>
      <c r="DU1177" s="1541"/>
      <c r="DV1177" s="1541"/>
      <c r="DW1177" s="1541"/>
      <c r="DX1177" s="1541"/>
      <c r="DY1177" s="1541"/>
      <c r="DZ1177" s="1541"/>
      <c r="EA1177" s="1541"/>
      <c r="EB1177" s="1541"/>
      <c r="EC1177" s="1541"/>
      <c r="ED1177" s="1541"/>
      <c r="EE1177" s="1541"/>
      <c r="EF1177" s="1541"/>
      <c r="EG1177" s="1541"/>
      <c r="EH1177" s="1541"/>
      <c r="EI1177" s="1541"/>
      <c r="EJ1177" s="1541"/>
      <c r="EK1177" s="1541"/>
      <c r="EL1177" s="1541"/>
      <c r="EM1177" s="1541"/>
      <c r="EN1177" s="1541"/>
      <c r="EO1177" s="1541"/>
      <c r="EP1177" s="1541"/>
      <c r="EQ1177" s="1541"/>
      <c r="ER1177" s="1541"/>
      <c r="ES1177" s="1541"/>
      <c r="ET1177" s="1541"/>
      <c r="EU1177" s="1541"/>
      <c r="EV1177" s="1541"/>
    </row>
    <row r="1178" ht="15" x14ac:dyDescent="0.25">
      <c r="A1178" s="1541"/>
      <c r="B1178" s="1541"/>
      <c r="C1178"/>
      <c r="D1178" s="1486"/>
      <c r="E1178" s="1486"/>
      <c r="F1178" s="672">
        <v>5.6</v>
      </c>
      <c r="G1178" s="1497"/>
      <c r="H1178" s="130">
        <f>BV1178</f>
        <v/>
      </c>
      <c r="I1178" s="130">
        <f>BW1178</f>
        <v/>
      </c>
      <c r="J1178" s="1299" t="inlineStr">
        <is>
          <t>BT</t>
        </is>
      </c>
      <c r="K1178" s="1299" t="inlineStr">
        <is>
          <t>2.4 GHz</t>
        </is>
      </c>
      <c r="L1178" s="115"/>
      <c r="M1178" s="130"/>
      <c r="N1178" s="119"/>
      <c r="O1178" s="131"/>
      <c r="P1178" s="6597"/>
      <c r="Q1178" s="131"/>
      <c r="R1178" s="131"/>
      <c r="S1178" s="6593"/>
      <c r="T1178" s="130">
        <v>39</v>
      </c>
      <c r="U1178" s="6593">
        <v>2440</v>
      </c>
      <c r="V1178" s="119"/>
      <c r="W1178" s="1305"/>
      <c r="X1178" s="119"/>
      <c r="Y1178" s="119"/>
      <c r="Z1178" s="119"/>
      <c r="AA1178" s="115"/>
      <c r="AB1178" s="115"/>
      <c r="AC1178" s="1300">
        <f>IF(OR(BX1178="Close to Ear",BX1178="Close to Head"),"Head",IF(BX1178="Extremity","Extremity","Body"))</f>
        <v/>
      </c>
      <c r="AD1178" s="1301">
        <f>CA1178</f>
        <v/>
      </c>
      <c r="AE1178" s="1299">
        <f>CB1178</f>
        <v/>
      </c>
      <c r="AF1178" s="115"/>
      <c r="AG1178" s="1302">
        <f>IF(OR(AZ1178="",BA1178=""),"N/A",IF(DC1178="Pass","P","F"))</f>
        <v/>
      </c>
      <c r="AH1178" s="129"/>
      <c r="AI1178" s="129"/>
      <c r="AJ1178" s="129"/>
      <c r="AK1178" s="119"/>
      <c r="AL1178" s="115"/>
      <c r="AM1178" s="119"/>
      <c r="AN1178" s="119"/>
      <c r="AO1178" s="692"/>
      <c r="AP1178" s="692"/>
      <c r="AQ1178" s="692"/>
      <c r="AR1178" s="692"/>
      <c r="AS1178" s="692"/>
      <c r="AT1178" s="1303">
        <f>IF(AC1178="Extremity",IF(CG1178="","",CG1178),"")</f>
        <v/>
      </c>
      <c r="AU1178" s="1303">
        <f>IF(AC1178="Extremity",IF(CH1178="","",CH1178),"")</f>
        <v/>
      </c>
      <c r="AV1178" s="1304">
        <f>IF(AC1178="Extremity","",IF(CE1178="","",CE1178))</f>
        <v/>
      </c>
      <c r="AW1178" s="1304">
        <f>IF(AD1178="Extremity","",IF(CF1178="","",CF1178))</f>
        <v/>
      </c>
      <c r="AX1178" s="1305">
        <f>DL1178</f>
        <v/>
      </c>
      <c r="AY1178" s="1305">
        <f>DQ1178</f>
        <v/>
      </c>
      <c r="AZ1178" s="3377">
        <f>IF(AC1178="Extremity",IF(DA1178="","",DA1178),"")</f>
        <v/>
      </c>
      <c r="BA1178" s="3378">
        <f>IF(AC1178="Extremity","",IF(CT1178="","",CT1178))</f>
        <v/>
      </c>
      <c r="BB1178" s="1305">
        <f>IF(AC1178="Extremity",IF(DB1178="","",DB1178),"")</f>
        <v/>
      </c>
      <c r="BC1178" s="1304">
        <f>IF(AC1178="Extremity","",IF(CZ1178="","",CZ1178))</f>
        <v/>
      </c>
      <c r="BD1178" s="1305">
        <f>DD1178</f>
        <v/>
      </c>
      <c r="BE1178" s="132">
        <f>DE1178</f>
        <v/>
      </c>
      <c r="BF1178" s="133">
        <f>DF1178*60</f>
        <v/>
      </c>
      <c r="BG1178" s="121">
        <f>BE1178</f>
        <v/>
      </c>
      <c r="BH1178" s="133">
        <f>DG1178*60</f>
        <v/>
      </c>
      <c r="BI1178" s="133">
        <f>DH1178</f>
        <v/>
      </c>
      <c r="BJ1178" s="117"/>
      <c r="BK1178" s="812">
        <f>Overview!$E$7</f>
        <v/>
      </c>
      <c r="BL1178" s="117"/>
      <c r="BM1178" s="834">
        <f>DI1178</f>
        <v/>
      </c>
      <c r="BN1178" s="812">
        <f>Overview!$P$153</f>
        <v/>
      </c>
      <c r="BO1178" s="117" t="inlineStr">
        <is>
          <t>Modo: BR/EDR</t>
        </is>
      </c>
      <c r="BP1178" s="117"/>
      <c r="BQ1178" s="115"/>
      <c r="BR1178" s="1478"/>
      <c r="BS1178" s="1541"/>
      <c r="BT1178" s="1978" t="inlineStr">
        <is>
          <t>BT</t>
        </is>
      </c>
      <c r="BU1178" s="1979" t="inlineStr">
        <is>
          <t>2.4 GHz</t>
        </is>
      </c>
      <c r="BV1178" s="632">
        <f>Overview!$H$30</f>
        <v/>
      </c>
      <c r="BW1178" s="2010"/>
      <c r="BX1178" s="1978" t="inlineStr">
        <is>
          <t>Body</t>
        </is>
      </c>
      <c r="BY1178" s="632"/>
      <c r="BZ1178" s="2011"/>
      <c r="CA1178" s="1997" t="inlineStr">
        <is>
          <t>Bottom Edge</t>
        </is>
      </c>
      <c r="CB1178" s="200">
        <v>5</v>
      </c>
      <c r="CC1178" s="1258">
        <f>IF(COUNT('Conducted BT-Custom'!$AH$3:$AH$7)=0,39,INDEX('Conducted BT-Custom'!$T$3:$T$7,MATCH(MAX('Conducted BT-Custom'!$AH$3:$AH$7),'Conducted BT-Custom'!$AH$3:$AH$7,0)))</f>
        <v>39</v>
      </c>
      <c r="CD1178" s="1258">
        <f>IF(COUNT('Conducted BT-Custom'!$AH$3:$AH$7)=0,2440,INDEX('Conducted BT-Custom'!$U$3:$U$7,MATCH(MAX('Conducted BT-Custom'!$AH$3:$AH$7),'Conducted BT-Custom'!$AH$3:$AH$7,0)))</f>
        <v>2440</v>
      </c>
      <c r="CE1178" s="7254"/>
      <c r="CF1178" s="7237"/>
      <c r="CG1178" s="6911"/>
      <c r="CH1178" s="7255"/>
      <c r="CI1178" s="225">
        <f>BY1178</f>
        <v/>
      </c>
      <c r="CJ1178" s="237">
        <f>BZ1178</f>
        <v/>
      </c>
      <c r="CK1178" s="223">
        <f>CA1178</f>
        <v/>
      </c>
      <c r="CL1178" s="237">
        <f>CC1178</f>
        <v/>
      </c>
      <c r="CM1178" s="394">
        <f>CD1178</f>
        <v/>
      </c>
      <c r="CN1178" s="1966"/>
      <c r="CO1178" s="1967"/>
      <c r="CP1178" s="7214">
        <f>IF(CF1178=""," ",IF(ABS(CE1178-CF1178)&lt;=0.1,"Valid","Not valid"))</f>
        <v/>
      </c>
      <c r="CQ1178" s="1674">
        <f> IF(CE1178="","",IF(AND(CE1178&lt;&gt;"",CF1178=""),IF(CE1178&gt;=0.8,"Medir+Sig Max","No"),IF(CF1178&lt;&gt;"",IF(CF1178&gt;=0.8,"Medir+Sig Max","No"),"")))</f>
        <v/>
      </c>
      <c r="CR1178" s="6927"/>
      <c r="CS1178" s="1674"/>
      <c r="CT1178" s="220">
        <f>IF(CO1178="",IF(AND(CE1178="",CF1178=""),"",IF(CF1178="",IF(DQ1178&gt;1,ROUND(DQ1178*CE1178,3),CE1178),IF(DQ1178&gt;1,ROUND(DQ1178*CF1178,3),CF1178))),IF(AND(CE1178="",CF1178=""),"",IF(CF1178="",IF(DQ1178&gt;1,ROUND(DQ1178*CE1178*(1/(CO1178)),3),CE1178*(1/(CO1178))),IF(DQ1178&gt;1,ROUND(DQ1178*CF1178*(1/(CO1178)),3),CF1178*(1/(CO1178))))))</f>
        <v/>
      </c>
      <c r="CU1178" s="224">
        <f>BY1178</f>
        <v/>
      </c>
      <c r="CV1178" s="237">
        <f>BZ1178</f>
        <v/>
      </c>
      <c r="CW1178" s="237">
        <f>CA1178</f>
        <v/>
      </c>
      <c r="CX1178" s="224">
        <f>CC1178</f>
        <v/>
      </c>
      <c r="CY1178" s="237">
        <f>CD1178</f>
        <v/>
      </c>
      <c r="CZ1178" s="7474">
        <f>IF(COUNTIF(Overview!K12:K14,TRUE)&gt;0,1.6,IF(COUNTIF(Overview!L12:L14,TRUE)&gt;0,8,0))</f>
        <v/>
      </c>
      <c r="DA1178" s="1666">
        <f>IF(AND(CG1178="",CH1178=""),"",IF(CH1178="",IF(DQ1178&gt;'SAR FCC-ISED'!DR1174,ROUND((DQ1178*CG1178)/'SAR FCC-ISED'!DR1174,3),CG1178),IF(DQ1178&gt;'SAR FCC-ISED'!DR1174,ROUND((DQ1178*CH1178)/'SAR FCC-ISED'!DR1174,3),CH1178)))</f>
        <v/>
      </c>
      <c r="DB1178" s="7483"/>
      <c r="DC1178" s="844">
        <f>IF(CT1178="","",IF(CT1178&gt;CZ1178,"Fail","Pass"))</f>
        <v/>
      </c>
      <c r="DD1178" s="402"/>
      <c r="DE1178" s="1565">
        <f>MyTimestamp(DC1178)</f>
        <v/>
      </c>
      <c r="DF1178" s="1531">
        <f>IF(COUNT(CE1178:CH1178)=1,15,IF(COUNT(CE1178:CH1178)=0,0,30))</f>
        <v/>
      </c>
      <c r="DG1178" s="1532">
        <f>IF(DF1178=0,0,2)</f>
        <v/>
      </c>
      <c r="DH1178" s="1866"/>
      <c r="DI1178" s="1866"/>
      <c r="DJ1178" s="1863"/>
      <c r="DK1178" s="1789"/>
      <c r="DL1178" s="1574">
        <f>10^(CN1178/20)*100-100</f>
        <v/>
      </c>
      <c r="DM1178" s="634"/>
      <c r="DN1178" s="1290"/>
      <c r="DO1178" s="1290">
        <f>IF(DM1178="","",10^(DM1178/10))</f>
        <v/>
      </c>
      <c r="DP1178" s="1290">
        <f>IF(ISNUMBER(DN1178)=FALSE,"",10^(DN1178/10))</f>
        <v/>
      </c>
      <c r="DQ1178" s="1574">
        <f>IF(AND(ISNUMBER(DO1178),ISNUMBER(DP1178)),IF(DO1178/DP1178&gt;1,ROUND((DO1178)/DP1178,3),1),1)</f>
        <v/>
      </c>
      <c r="DR1178" s="1541"/>
      <c r="DS1178" s="1541"/>
      <c r="DT1178" s="1541"/>
      <c r="DU1178" s="1541"/>
      <c r="DV1178" s="1541"/>
      <c r="DW1178" s="1541"/>
      <c r="DX1178" s="1541"/>
      <c r="DY1178" s="1541"/>
      <c r="DZ1178" s="1541"/>
      <c r="EA1178" s="1541"/>
      <c r="EB1178" s="1541"/>
      <c r="EC1178" s="1541"/>
      <c r="ED1178" s="1541"/>
      <c r="EE1178" s="1541"/>
      <c r="EF1178" s="1541"/>
      <c r="EG1178" s="1541"/>
      <c r="EH1178" s="1541"/>
      <c r="EI1178" s="1541"/>
      <c r="EJ1178" s="1541"/>
      <c r="EK1178" s="1541"/>
      <c r="EL1178" s="1541"/>
      <c r="EM1178" s="1541"/>
      <c r="EN1178" s="1541"/>
      <c r="EO1178" s="1541"/>
      <c r="EP1178" s="1541"/>
      <c r="EQ1178" s="1541"/>
      <c r="ER1178" s="1541"/>
      <c r="ES1178" s="1541"/>
      <c r="ET1178" s="1541"/>
      <c r="EU1178" s="1541"/>
      <c r="EV1178" s="1541"/>
    </row>
    <row r="1179" ht="15" x14ac:dyDescent="0.25">
      <c r="A1179" s="1541"/>
      <c r="B1179" s="1541"/>
      <c r="C1179"/>
      <c r="D1179" s="1486"/>
      <c r="E1179" s="1486"/>
      <c r="F1179" s="672">
        <v>5.6</v>
      </c>
      <c r="G1179" s="1497"/>
      <c r="H1179" s="130">
        <f>BV1179</f>
        <v/>
      </c>
      <c r="I1179" s="130">
        <f>BW1179</f>
        <v/>
      </c>
      <c r="J1179" s="1299" t="inlineStr">
        <is>
          <t>BT</t>
        </is>
      </c>
      <c r="K1179" s="1299" t="inlineStr">
        <is>
          <t>2.4 GHz</t>
        </is>
      </c>
      <c r="L1179" s="115"/>
      <c r="M1179" s="130"/>
      <c r="N1179" s="119"/>
      <c r="O1179" s="131"/>
      <c r="P1179" s="6597"/>
      <c r="Q1179" s="131"/>
      <c r="R1179" s="131"/>
      <c r="S1179" s="6593"/>
      <c r="T1179" s="130">
        <v>39</v>
      </c>
      <c r="U1179" s="6593">
        <v>2440</v>
      </c>
      <c r="V1179" s="119"/>
      <c r="W1179" s="1305"/>
      <c r="X1179" s="119"/>
      <c r="Y1179" s="119"/>
      <c r="Z1179" s="119"/>
      <c r="AA1179" s="115"/>
      <c r="AB1179" s="115"/>
      <c r="AC1179" s="1300">
        <f>IF(OR(BX1179="Close to Ear",BX1179="Close to Head"),"Head",IF(BX1179="Extremity","Extremity","Body"))</f>
        <v/>
      </c>
      <c r="AD1179" s="1301">
        <f>CA1179</f>
        <v/>
      </c>
      <c r="AE1179" s="1299">
        <f>CB1179</f>
        <v/>
      </c>
      <c r="AF1179" s="115"/>
      <c r="AG1179" s="1302">
        <f>IF(OR(AZ1179="",BA1179=""),"N/A",IF(DC1179="Pass","P","F"))</f>
        <v/>
      </c>
      <c r="AH1179" s="129"/>
      <c r="AI1179" s="129"/>
      <c r="AJ1179" s="129"/>
      <c r="AK1179" s="119"/>
      <c r="AL1179" s="115"/>
      <c r="AM1179" s="119"/>
      <c r="AN1179" s="119"/>
      <c r="AO1179" s="692"/>
      <c r="AP1179" s="692"/>
      <c r="AQ1179" s="692"/>
      <c r="AR1179" s="692"/>
      <c r="AS1179" s="692"/>
      <c r="AT1179" s="1303">
        <f>IF(AC1179="Extremity",IF(CG1179="","",CG1179),"")</f>
        <v/>
      </c>
      <c r="AU1179" s="1303">
        <f>IF(AC1179="Extremity",IF(CH1179="","",CH1179),"")</f>
        <v/>
      </c>
      <c r="AV1179" s="1304">
        <f>IF(AC1179="Extremity","",IF(CE1179="","",CE1179))</f>
        <v/>
      </c>
      <c r="AW1179" s="1304">
        <f>IF(AD1179="Extremity","",IF(CF1179="","",CF1179))</f>
        <v/>
      </c>
      <c r="AX1179" s="1305">
        <f>DL1179</f>
        <v/>
      </c>
      <c r="AY1179" s="1305">
        <f>DQ1179</f>
        <v/>
      </c>
      <c r="AZ1179" s="3377">
        <f>IF(AC1179="Extremity",IF(DA1179="","",DA1179),"")</f>
        <v/>
      </c>
      <c r="BA1179" s="3378">
        <f>IF(AC1179="Extremity","",IF(CT1179="","",CT1179))</f>
        <v/>
      </c>
      <c r="BB1179" s="1305">
        <f>IF(AC1179="Extremity",IF(DB1179="","",DB1179),"")</f>
        <v/>
      </c>
      <c r="BC1179" s="1304">
        <f>IF(AC1179="Extremity","",IF(CZ1179="","",CZ1179))</f>
        <v/>
      </c>
      <c r="BD1179" s="1305">
        <f>DD1179</f>
        <v/>
      </c>
      <c r="BE1179" s="132">
        <f>DE1179</f>
        <v/>
      </c>
      <c r="BF1179" s="133">
        <f>DF1179*60</f>
        <v/>
      </c>
      <c r="BG1179" s="121">
        <f>BE1179</f>
        <v/>
      </c>
      <c r="BH1179" s="133">
        <f>DG1179*60</f>
        <v/>
      </c>
      <c r="BI1179" s="133">
        <f>DH1179</f>
        <v/>
      </c>
      <c r="BJ1179" s="117"/>
      <c r="BK1179" s="812">
        <f>Overview!$E$7</f>
        <v/>
      </c>
      <c r="BL1179" s="117"/>
      <c r="BM1179" s="834">
        <f>DI1179</f>
        <v/>
      </c>
      <c r="BN1179" s="812">
        <f>Overview!$P$153</f>
        <v/>
      </c>
      <c r="BO1179" s="117" t="inlineStr">
        <is>
          <t>Modo: BR/EDR</t>
        </is>
      </c>
      <c r="BP1179" s="117"/>
      <c r="BQ1179" s="115"/>
      <c r="BR1179" s="1478"/>
      <c r="BS1179" s="1541"/>
      <c r="BT1179" s="1978" t="inlineStr">
        <is>
          <t>BT</t>
        </is>
      </c>
      <c r="BU1179" s="1979" t="inlineStr">
        <is>
          <t>2.4 GHz</t>
        </is>
      </c>
      <c r="BV1179" s="632">
        <f>Overview!$H$30</f>
        <v/>
      </c>
      <c r="BW1179" s="2010"/>
      <c r="BX1179" s="1978" t="inlineStr">
        <is>
          <t>Body</t>
        </is>
      </c>
      <c r="BY1179" s="1255"/>
      <c r="BZ1179" s="2011"/>
      <c r="CA1179" s="1255" t="str">
        <f>IF(COUNT(CF1173:CF1178)=0,IF(COUNT(CE1173:CE1178)=0,"TBD",VLOOKUP(MAX(CE1173:CE1178),CE1173:CK1178,7,FALSE)),VLOOKUP(MAX(CF1173:CF1178),CF1173:CK1178,6,FALSE))</f>
        <v>TBD</v>
      </c>
      <c r="CB1179" s="200">
        <v>5</v>
      </c>
      <c r="CC1179" s="1255">
        <f>IF(COUNT('Conducted BT-Custom'!$AH$3:$AH$7)=0,39,INDEX('Conducted BT-Custom'!$T$3:$T$7,MATCH(MAX('Conducted BT-Custom'!$AH$3:$AH$7),'Conducted BT-Custom'!$AH$3:$AH$7,0)))</f>
        <v>39</v>
      </c>
      <c r="CD1179" s="1255">
        <f>IF(COUNT('Conducted BT-Custom'!$AH$3:$AH$7)=0,2440,INDEX('Conducted BT-Custom'!$U$3:$U$7,MATCH(MAX('Conducted BT-Custom'!$AH$3:$AH$7),'Conducted BT-Custom'!$AH$3:$AH$7,0)))</f>
        <v>2440</v>
      </c>
      <c r="CE1179" s="7254"/>
      <c r="CF1179" s="7237"/>
      <c r="CG1179" s="6911"/>
      <c r="CH1179" s="7255"/>
      <c r="CI1179" s="225">
        <f>BY1179</f>
        <v/>
      </c>
      <c r="CJ1179" s="237">
        <f>BZ1179</f>
        <v/>
      </c>
      <c r="CK1179" s="223">
        <f>CA1179</f>
        <v/>
      </c>
      <c r="CL1179" s="237">
        <f>CC1179</f>
        <v/>
      </c>
      <c r="CM1179" s="394">
        <f>CD1179</f>
        <v/>
      </c>
      <c r="CN1179" s="1966"/>
      <c r="CO1179" s="1967"/>
      <c r="CP1179" s="7214">
        <f>IF(CF1179=""," ",IF(ABS(CE1179-CF1179)&lt;=0.1,"Valid","Not valid"))</f>
        <v/>
      </c>
      <c r="CQ1179" s="1674">
        <f> IF(CE1179="","",IF(AND(CE1179&lt;&gt;"",CF1179=""),IF(CE1179&gt;=0.8,"Medir+Sig Max","No"),IF(CF1179&lt;&gt;"",IF(CF1179&gt;=0.8,"Medir+Sig Max","No"),"")))</f>
        <v/>
      </c>
      <c r="CR1179" s="6927"/>
      <c r="CS1179" s="1674"/>
      <c r="CT1179" s="220">
        <f>IF(CO1179="",IF(AND(CE1179="",CF1179=""),"",IF(CF1179="",IF(DQ1179&gt;1,ROUND(DQ1179*CE1179,3),CE1179),IF(DQ1179&gt;1,ROUND(DQ1179*CF1179,3),CF1179))),IF(AND(CE1179="",CF1179=""),"",IF(CF1179="",IF(DQ1179&gt;1,ROUND(DQ1179*CE1179*(1/(CO1179)),3),CE1179*(1/(CO1179))),IF(DQ1179&gt;1,ROUND(DQ1179*CF1179*(1/(CO1179)),3),CF1179*(1/(CO1179))))))</f>
        <v/>
      </c>
      <c r="CU1179" s="224">
        <f>BY1179</f>
        <v/>
      </c>
      <c r="CV1179" s="237">
        <f>BZ1179</f>
        <v/>
      </c>
      <c r="CW1179" s="237">
        <f>CA1179</f>
        <v/>
      </c>
      <c r="CX1179" s="224">
        <f>CC1179</f>
        <v/>
      </c>
      <c r="CY1179" s="237">
        <f>CD1179</f>
        <v/>
      </c>
      <c r="CZ1179" s="7474">
        <f>IF(COUNTIF(Overview!K12:K14,TRUE)&gt;0,1.6,IF(COUNTIF(Overview!L12:L14,TRUE)&gt;0,8,0))</f>
        <v/>
      </c>
      <c r="DA1179" s="1666">
        <f>IF(AND(CG1179="",CH1179=""),"",IF(CH1179="",IF(DQ1179&gt;'SAR FCC-ISED'!DR1175,ROUND((DQ1179*CG1179)/'SAR FCC-ISED'!DR1175,3),CG1179),IF(DQ1179&gt;'SAR FCC-ISED'!DR1175,ROUND((DQ1179*CH1179)/'SAR FCC-ISED'!DR1175,3),CH1179)))</f>
        <v/>
      </c>
      <c r="DB1179" s="7483"/>
      <c r="DC1179" s="844">
        <f>IF(CT1179="","",IF(CT1179&gt;CZ1179,"Fail","Pass"))</f>
        <v/>
      </c>
      <c r="DD1179" s="402"/>
      <c r="DE1179" s="1565">
        <f>MyTimestamp(DC1179)</f>
        <v/>
      </c>
      <c r="DF1179" s="1531">
        <f>IF(COUNT(CE1179:CH1179)=1,15,IF(COUNT(CE1179:CH1179)=0,0,30))</f>
        <v/>
      </c>
      <c r="DG1179" s="1532">
        <f>IF(DF1179=0,0,2)</f>
        <v/>
      </c>
      <c r="DH1179" s="1866"/>
      <c r="DI1179" s="1866"/>
      <c r="DJ1179" s="1863"/>
      <c r="DK1179" s="1789"/>
      <c r="DL1179" s="1574">
        <f>10^(CN1179/20)*100-100</f>
        <v/>
      </c>
      <c r="DM1179" s="634"/>
      <c r="DN1179" s="1291"/>
      <c r="DO1179" s="1290">
        <f>IF(DM1179="","",10^(DM1179/10))</f>
        <v/>
      </c>
      <c r="DP1179" s="1290">
        <f>IF(ISNUMBER(DN1179)=FALSE,"",10^(DN1179/10))</f>
        <v/>
      </c>
      <c r="DQ1179" s="1574">
        <f>IF(AND(ISNUMBER(DO1179),ISNUMBER(DP1179)),IF(DO1179/DP1179&gt;1,ROUND((DO1179)/DP1179,3),1),1)</f>
        <v/>
      </c>
      <c r="DR1179" s="1541"/>
      <c r="DS1179" s="1541"/>
      <c r="DT1179" s="1541"/>
      <c r="DU1179" s="1541"/>
      <c r="DV1179" s="1541"/>
      <c r="DW1179" s="1541"/>
      <c r="DX1179" s="1541"/>
      <c r="DY1179" s="1541"/>
      <c r="DZ1179" s="1541"/>
      <c r="EA1179" s="1541"/>
      <c r="EB1179" s="1541"/>
      <c r="EC1179" s="1541"/>
      <c r="ED1179" s="1541"/>
      <c r="EE1179" s="1541"/>
      <c r="EF1179" s="1541"/>
      <c r="EG1179" s="1541"/>
      <c r="EH1179" s="1541"/>
      <c r="EI1179" s="1541"/>
      <c r="EJ1179" s="1541"/>
      <c r="EK1179" s="1541"/>
      <c r="EL1179" s="1541"/>
      <c r="EM1179" s="1541"/>
      <c r="EN1179" s="1541"/>
      <c r="EO1179" s="1541"/>
      <c r="EP1179" s="1541"/>
      <c r="EQ1179" s="1541"/>
      <c r="ER1179" s="1541"/>
      <c r="ES1179" s="1541"/>
      <c r="ET1179" s="1541"/>
      <c r="EU1179" s="1541"/>
      <c r="EV1179" s="1541"/>
    </row>
    <row r="1180" ht="15" x14ac:dyDescent="0.25">
      <c r="A1180" s="1541"/>
      <c r="B1180" s="1541"/>
      <c r="C1180"/>
      <c r="D1180" s="1486"/>
      <c r="E1180" s="1486"/>
      <c r="F1180" s="672">
        <v>5.6</v>
      </c>
      <c r="G1180" s="1497"/>
      <c r="H1180" s="130">
        <f>BV1180</f>
        <v/>
      </c>
      <c r="I1180" s="130">
        <f>BW1180</f>
        <v/>
      </c>
      <c r="J1180" s="1299" t="inlineStr">
        <is>
          <t>BT</t>
        </is>
      </c>
      <c r="K1180" s="1299" t="inlineStr">
        <is>
          <t>2.4 GHz</t>
        </is>
      </c>
      <c r="L1180" s="115"/>
      <c r="M1180" s="130"/>
      <c r="N1180" s="119"/>
      <c r="O1180" s="131"/>
      <c r="P1180" s="6597"/>
      <c r="Q1180" s="131"/>
      <c r="R1180" s="131"/>
      <c r="S1180" s="6593"/>
      <c r="T1180" s="130">
        <v>39</v>
      </c>
      <c r="U1180" s="6593">
        <v>2440</v>
      </c>
      <c r="V1180" s="119"/>
      <c r="W1180" s="1305"/>
      <c r="X1180" s="119"/>
      <c r="Y1180" s="119"/>
      <c r="Z1180" s="119"/>
      <c r="AA1180" s="115"/>
      <c r="AB1180" s="115"/>
      <c r="AC1180" s="1300">
        <f>IF(OR(BX1180="Close to Ear",BX1180="Close to Head"),"Head",IF(BX1180="Extremity","Extremity","Body"))</f>
        <v/>
      </c>
      <c r="AD1180" s="1301">
        <f>CA1180</f>
        <v/>
      </c>
      <c r="AE1180" s="1299">
        <f>CB1180</f>
        <v/>
      </c>
      <c r="AF1180" s="115"/>
      <c r="AG1180" s="1302">
        <f>IF(OR(AZ1180="",BA1180=""),"N/A",IF(DC1180="Pass","P","F"))</f>
        <v/>
      </c>
      <c r="AH1180" s="129"/>
      <c r="AI1180" s="129"/>
      <c r="AJ1180" s="129"/>
      <c r="AK1180" s="119"/>
      <c r="AL1180" s="115"/>
      <c r="AM1180" s="119"/>
      <c r="AN1180" s="119"/>
      <c r="AO1180" s="692"/>
      <c r="AP1180" s="692"/>
      <c r="AQ1180" s="692"/>
      <c r="AR1180" s="692"/>
      <c r="AS1180" s="692"/>
      <c r="AT1180" s="1303">
        <f>IF(AC1180="Extremity",IF(CG1180="","",CG1180),"")</f>
        <v/>
      </c>
      <c r="AU1180" s="1303">
        <f>IF(AC1180="Extremity",IF(CH1180="","",CH1180),"")</f>
        <v/>
      </c>
      <c r="AV1180" s="1304">
        <f>IF(AC1180="Extremity","",IF(CE1180="","",CE1180))</f>
        <v/>
      </c>
      <c r="AW1180" s="1304">
        <f>IF(AD1180="Extremity","",IF(CF1180="","",CF1180))</f>
        <v/>
      </c>
      <c r="AX1180" s="1305">
        <f>DL1180</f>
        <v/>
      </c>
      <c r="AY1180" s="1305">
        <f>DQ1180</f>
        <v/>
      </c>
      <c r="AZ1180" s="3377">
        <f>IF(AC1180="Extremity",IF(DA1180="","",DA1180),"")</f>
        <v/>
      </c>
      <c r="BA1180" s="3378">
        <f>IF(AC1180="Extremity","",IF(CT1180="","",CT1180))</f>
        <v/>
      </c>
      <c r="BB1180" s="1305">
        <f>IF(AC1180="Extremity",IF(DB1180="","",DB1180),"")</f>
        <v/>
      </c>
      <c r="BC1180" s="1304">
        <f>IF(AC1180="Extremity","",IF(CZ1180="","",CZ1180))</f>
        <v/>
      </c>
      <c r="BD1180" s="1305">
        <f>DD1180</f>
        <v/>
      </c>
      <c r="BE1180" s="132">
        <f>DE1180</f>
        <v/>
      </c>
      <c r="BF1180" s="133">
        <f>DF1180*60</f>
        <v/>
      </c>
      <c r="BG1180" s="121">
        <f>BE1180</f>
        <v/>
      </c>
      <c r="BH1180" s="133">
        <f>DG1180*60</f>
        <v/>
      </c>
      <c r="BI1180" s="133">
        <f>DH1180</f>
        <v/>
      </c>
      <c r="BJ1180" s="117"/>
      <c r="BK1180" s="812">
        <f>Overview!$E$7</f>
        <v/>
      </c>
      <c r="BL1180" s="117"/>
      <c r="BM1180" s="834">
        <f>DI1180</f>
        <v/>
      </c>
      <c r="BN1180" s="812">
        <f>Overview!$P$153</f>
        <v/>
      </c>
      <c r="BO1180" s="117" t="inlineStr">
        <is>
          <t>Modo: BR/EDR</t>
        </is>
      </c>
      <c r="BP1180" s="117"/>
      <c r="BQ1180" s="115"/>
      <c r="BR1180" s="1478"/>
      <c r="BS1180" s="1541"/>
      <c r="BT1180" s="1978" t="inlineStr">
        <is>
          <t>BT</t>
        </is>
      </c>
      <c r="BU1180" s="1979" t="inlineStr">
        <is>
          <t>2.4 GHz</t>
        </is>
      </c>
      <c r="BV1180" s="632">
        <f>Overview!$H$30</f>
        <v/>
      </c>
      <c r="BW1180" s="2010"/>
      <c r="BX1180" s="1978" t="inlineStr">
        <is>
          <t>Body</t>
        </is>
      </c>
      <c r="BY1180" s="1255"/>
      <c r="BZ1180" s="2011"/>
      <c r="CA1180" s="2015" t="inlineStr">
        <is>
          <t>TBD</t>
        </is>
      </c>
      <c r="CB1180" s="200">
        <v>5</v>
      </c>
      <c r="CC1180" s="1255">
        <f>IF(COUNT('Conducted BT-Custom'!$AH$3:$AH$7)=0,39,INDEX('Conducted BT-Custom'!$T$3:$T$7,MATCH(MAX('Conducted BT-Custom'!$AH$3:$AH$7),'Conducted BT-Custom'!$AH$3:$AH$7,0)))</f>
        <v>39</v>
      </c>
      <c r="CD1180" s="1255">
        <f>IF(COUNT('Conducted BT-Custom'!$AH$3:$AH$7)=0,2440,INDEX('Conducted BT-Custom'!$U$3:$U$7,MATCH(MAX('Conducted BT-Custom'!$AH$3:$AH$7),'Conducted BT-Custom'!$AH$3:$AH$7,0)))</f>
        <v>2440</v>
      </c>
      <c r="CE1180" s="7237"/>
      <c r="CF1180" s="7237"/>
      <c r="CG1180" s="6911"/>
      <c r="CH1180" s="7255"/>
      <c r="CI1180" s="225">
        <f>BY1180</f>
        <v/>
      </c>
      <c r="CJ1180" s="237">
        <f>BZ1180</f>
        <v/>
      </c>
      <c r="CK1180" s="223">
        <f>CA1180</f>
        <v/>
      </c>
      <c r="CL1180" s="237">
        <f>CC1180</f>
        <v/>
      </c>
      <c r="CM1180" s="394">
        <f>CD1180</f>
        <v/>
      </c>
      <c r="CN1180" s="1966"/>
      <c r="CO1180" s="1967"/>
      <c r="CP1180" s="7214">
        <f>IF(CF1180=""," ",IF(ABS(CE1180-CF1180)&lt;=0.1,"Valid","Not valid"))</f>
        <v/>
      </c>
      <c r="CQ1180" s="1674">
        <f> IF(CE1180="","",IF(AND(CE1180&lt;&gt;"",CF1180=""),IF(CE1180&gt;=0.8,"Medir+Sig Max","No"),IF(CF1180&lt;&gt;"",IF(CF1180&gt;=0.8,"Medir+Sig Max","No"),"")))</f>
        <v/>
      </c>
      <c r="CR1180" s="6927"/>
      <c r="CS1180" s="1674"/>
      <c r="CT1180" s="220">
        <f>IF(CO1180="",IF(AND(CE1180="",CF1180=""),"",IF(CF1180="",IF(DQ1180&gt;1,ROUND(DQ1180*CE1180,3),CE1180),IF(DQ1180&gt;1,ROUND(DQ1180*CF1180,3),CF1180))),IF(AND(CE1180="",CF1180=""),"",IF(CF1180="",IF(DQ1180&gt;1,ROUND(DQ1180*CE1180*(1/(CO1180)),3),CE1180*(1/(CO1180))),IF(DQ1180&gt;1,ROUND(DQ1180*CF1180*(1/(CO1180)),3),CF1180*(1/(CO1180))))))</f>
        <v/>
      </c>
      <c r="CU1180" s="224">
        <f>BY1180</f>
        <v/>
      </c>
      <c r="CV1180" s="237">
        <f>BZ1180</f>
        <v/>
      </c>
      <c r="CW1180" s="237">
        <f>CA1180</f>
        <v/>
      </c>
      <c r="CX1180" s="224">
        <f>CC1180</f>
        <v/>
      </c>
      <c r="CY1180" s="237">
        <f>CD1180</f>
        <v/>
      </c>
      <c r="CZ1180" s="7474">
        <f>IF(COUNTIF(Overview!K12:K14,TRUE)&gt;0,1.6,IF(COUNTIF(Overview!L12:L14,TRUE)&gt;0,8,0))</f>
        <v/>
      </c>
      <c r="DA1180" s="1666">
        <f>IF(AND(CG1180="",CH1180=""),"",IF(CH1180="",IF(DQ1180&gt;'SAR FCC-ISED'!DR1176,ROUND((DQ1180*CG1180)/'SAR FCC-ISED'!DR1176,3),CG1180),IF(DQ1180&gt;'SAR FCC-ISED'!DR1176,ROUND((DQ1180*CH1180)/'SAR FCC-ISED'!DR1176,3),CH1180)))</f>
        <v/>
      </c>
      <c r="DB1180" s="7483"/>
      <c r="DC1180" s="844">
        <f>IF(CT1180="","",IF(CT1180&gt;CZ1180,"Fail","Pass"))</f>
        <v/>
      </c>
      <c r="DD1180" s="402"/>
      <c r="DE1180" s="1565">
        <f>MyTimestamp(DC1180)</f>
        <v/>
      </c>
      <c r="DF1180" s="1531">
        <f>IF(COUNT(CE1180:CH1180)=1,15,IF(COUNT(CE1180:CH1180)=0,0,30))</f>
        <v/>
      </c>
      <c r="DG1180" s="1532">
        <f>IF(DF1180=0,0,2)</f>
        <v/>
      </c>
      <c r="DH1180" s="1866"/>
      <c r="DI1180" s="1866"/>
      <c r="DJ1180" s="1863"/>
      <c r="DK1180" s="1789"/>
      <c r="DL1180" s="1574">
        <f>10^(CN1180/20)*100-100</f>
        <v/>
      </c>
      <c r="DM1180" s="634"/>
      <c r="DN1180" s="1291"/>
      <c r="DO1180" s="1290">
        <f>IF(DM1180="","",10^(DM1180/10))</f>
        <v/>
      </c>
      <c r="DP1180" s="1290">
        <f>IF(ISNUMBER(DN1180)=FALSE,"",10^(DN1180/10))</f>
        <v/>
      </c>
      <c r="DQ1180" s="1574">
        <f>IF(AND(ISNUMBER(DO1180),ISNUMBER(DP1180)),IF(DO1180/DP1180&gt;1,ROUND((DO1180)/DP1180,3),1),1)</f>
        <v/>
      </c>
      <c r="DR1180" s="1541"/>
      <c r="DS1180" s="1541"/>
      <c r="DT1180" s="1541"/>
      <c r="DU1180" s="1541"/>
      <c r="DV1180" s="1541"/>
      <c r="DW1180" s="1541"/>
      <c r="DX1180" s="1541"/>
      <c r="DY1180" s="1541"/>
      <c r="DZ1180" s="1541"/>
      <c r="EA1180" s="1541"/>
      <c r="EB1180" s="1541"/>
      <c r="EC1180" s="1541"/>
      <c r="ED1180" s="1541"/>
      <c r="EE1180" s="1541"/>
      <c r="EF1180" s="1541"/>
      <c r="EG1180" s="1541"/>
      <c r="EH1180" s="1541"/>
      <c r="EI1180" s="1541"/>
      <c r="EJ1180" s="1541"/>
      <c r="EK1180" s="1541"/>
      <c r="EL1180" s="1541"/>
      <c r="EM1180" s="1541"/>
      <c r="EN1180" s="1541"/>
      <c r="EO1180" s="1541"/>
      <c r="EP1180" s="1541"/>
      <c r="EQ1180" s="1541"/>
      <c r="ER1180" s="1541"/>
      <c r="ES1180" s="1541"/>
      <c r="ET1180" s="1541"/>
      <c r="EU1180" s="1541"/>
      <c r="EV1180" s="1541"/>
    </row>
    <row r="1181" ht="15" x14ac:dyDescent="0.25">
      <c r="A1181" s="1541"/>
      <c r="B1181" s="1541"/>
      <c r="C1181"/>
      <c r="D1181" s="1486"/>
      <c r="E1181" s="1486"/>
      <c r="F1181" s="672">
        <v>5.6</v>
      </c>
      <c r="G1181" s="1497"/>
      <c r="H1181" s="130">
        <f>BV1181</f>
        <v/>
      </c>
      <c r="I1181" s="130">
        <f>BW1181</f>
        <v/>
      </c>
      <c r="J1181" s="1299" t="inlineStr">
        <is>
          <t>BT</t>
        </is>
      </c>
      <c r="K1181" s="1299" t="inlineStr">
        <is>
          <t>2.4 GHz</t>
        </is>
      </c>
      <c r="L1181" s="115"/>
      <c r="M1181" s="130"/>
      <c r="N1181" s="119"/>
      <c r="O1181" s="131"/>
      <c r="P1181" s="6597"/>
      <c r="Q1181" s="131"/>
      <c r="R1181" s="131"/>
      <c r="S1181" s="6593"/>
      <c r="T1181" s="130">
        <v>39</v>
      </c>
      <c r="U1181" s="6593">
        <v>2440</v>
      </c>
      <c r="V1181" s="119"/>
      <c r="W1181" s="1305"/>
      <c r="X1181" s="119"/>
      <c r="Y1181" s="119"/>
      <c r="Z1181" s="119"/>
      <c r="AA1181" s="115"/>
      <c r="AB1181" s="115"/>
      <c r="AC1181" s="1300">
        <f>IF(OR(BX1181="Close to Ear",BX1181="Close to Head"),"Head",IF(BX1181="Extremity","Extremity","Body"))</f>
        <v/>
      </c>
      <c r="AD1181" s="1301">
        <f>CA1181</f>
        <v/>
      </c>
      <c r="AE1181" s="1299">
        <f>CB1181</f>
        <v/>
      </c>
      <c r="AF1181" s="115"/>
      <c r="AG1181" s="1302">
        <f>IF(OR(AZ1181="",BA1181=""),"N/A",IF(DC1181="Pass","P","F"))</f>
        <v/>
      </c>
      <c r="AH1181" s="129"/>
      <c r="AI1181" s="129"/>
      <c r="AJ1181" s="129"/>
      <c r="AK1181" s="119"/>
      <c r="AL1181" s="115"/>
      <c r="AM1181" s="119"/>
      <c r="AN1181" s="119"/>
      <c r="AO1181" s="692"/>
      <c r="AP1181" s="692"/>
      <c r="AQ1181" s="692"/>
      <c r="AR1181" s="692"/>
      <c r="AS1181" s="692"/>
      <c r="AT1181" s="1303">
        <f>IF(AC1181="Extremity",IF(CG1181="","",CG1181),"")</f>
        <v/>
      </c>
      <c r="AU1181" s="1303">
        <f>IF(AC1181="Extremity",IF(CH1181="","",CH1181),"")</f>
        <v/>
      </c>
      <c r="AV1181" s="1304">
        <f>IF(AC1181="Extremity","",IF(CE1181="","",CE1181))</f>
        <v/>
      </c>
      <c r="AW1181" s="1304">
        <f>IF(AD1181="Extremity","",IF(CF1181="","",CF1181))</f>
        <v/>
      </c>
      <c r="AX1181" s="1305">
        <f>DL1181</f>
        <v/>
      </c>
      <c r="AY1181" s="1305">
        <f>DQ1181</f>
        <v/>
      </c>
      <c r="AZ1181" s="3377">
        <f>IF(AC1181="Extremity",IF(DA1181="","",DA1181),"")</f>
        <v/>
      </c>
      <c r="BA1181" s="3378">
        <f>IF(AC1181="Extremity","",IF(CT1181="","",CT1181))</f>
        <v/>
      </c>
      <c r="BB1181" s="1305">
        <f>IF(AC1181="Extremity",IF(DB1181="","",DB1181),"")</f>
        <v/>
      </c>
      <c r="BC1181" s="1304">
        <f>IF(AC1181="Extremity","",IF(CZ1181="","",CZ1181))</f>
        <v/>
      </c>
      <c r="BD1181" s="1305">
        <f>DD1181</f>
        <v/>
      </c>
      <c r="BE1181" s="132">
        <f>DE1181</f>
        <v/>
      </c>
      <c r="BF1181" s="133">
        <f>DF1181*60</f>
        <v/>
      </c>
      <c r="BG1181" s="121">
        <f>BE1181</f>
        <v/>
      </c>
      <c r="BH1181" s="133">
        <f>DG1181*60</f>
        <v/>
      </c>
      <c r="BI1181" s="133">
        <f>DH1181</f>
        <v/>
      </c>
      <c r="BJ1181" s="117"/>
      <c r="BK1181" s="812">
        <f>Overview!$E$7</f>
        <v/>
      </c>
      <c r="BL1181" s="117"/>
      <c r="BM1181" s="834">
        <f>DI1181</f>
        <v/>
      </c>
      <c r="BN1181" s="812">
        <f>Overview!$P$153</f>
        <v/>
      </c>
      <c r="BO1181" s="117" t="inlineStr">
        <is>
          <t>Modo: BR/EDR</t>
        </is>
      </c>
      <c r="BP1181" s="117"/>
      <c r="BQ1181" s="115"/>
      <c r="BR1181" s="1478"/>
      <c r="BS1181" s="1541"/>
      <c r="BT1181" s="1978" t="inlineStr">
        <is>
          <t>BT</t>
        </is>
      </c>
      <c r="BU1181" s="1979" t="inlineStr">
        <is>
          <t>2.4 GHz</t>
        </is>
      </c>
      <c r="BV1181" s="632">
        <f>Overview!$H$30</f>
        <v/>
      </c>
      <c r="BW1181" s="2010"/>
      <c r="BX1181" s="1978" t="inlineStr">
        <is>
          <t>Body</t>
        </is>
      </c>
      <c r="BY1181" s="1253"/>
      <c r="BZ1181" s="2011"/>
      <c r="CA1181" s="1253" t="str">
        <f>CONCATENATE(CA1179," - Variability")</f>
        <v>TBD - Variability</v>
      </c>
      <c r="CB1181" s="200">
        <v>5</v>
      </c>
      <c r="CC1181" s="1254">
        <f>IF(COUNT('Conducted BT-Custom'!$AH$3:$AH$7)=0,39,INDEX('Conducted BT-Custom'!$T$3:$T$7,MATCH(MAX('Conducted BT-Custom'!$AH$3:$AH$7),'Conducted BT-Custom'!$AH$3:$AH$7,0)))</f>
        <v>39</v>
      </c>
      <c r="CD1181" s="1254">
        <f>IF(COUNT('Conducted BT-Custom'!$AH$3:$AH$7)=0,2440,INDEX('Conducted BT-Custom'!$U$3:$U$7,MATCH(MAX('Conducted BT-Custom'!$AH$3:$AH$7),'Conducted BT-Custom'!$AH$3:$AH$7,0)))</f>
        <v>2440</v>
      </c>
      <c r="CE1181" s="7237"/>
      <c r="CF1181" s="7237"/>
      <c r="CG1181" s="6911"/>
      <c r="CH1181" s="7255"/>
      <c r="CI1181" s="225">
        <f>BY1181</f>
        <v/>
      </c>
      <c r="CJ1181" s="237">
        <f>BZ1181</f>
        <v/>
      </c>
      <c r="CK1181" s="223">
        <f>CA1181</f>
        <v/>
      </c>
      <c r="CL1181" s="237">
        <f>CC1181</f>
        <v/>
      </c>
      <c r="CM1181" s="394">
        <f>CD1181</f>
        <v/>
      </c>
      <c r="CN1181" s="1966"/>
      <c r="CO1181" s="1967"/>
      <c r="CP1181" s="7214">
        <f>IF(CF1181=""," ",IF(ABS(CE1181-CF1181)&lt;=0.1,"Valid","Not valid"))</f>
        <v/>
      </c>
      <c r="CQ1181" s="1674">
        <f> IF(CE1181="","",IF(AND(CE1181&lt;&gt;"",CF1181=""),IF(CE1181&gt;=0.8,"Medir+Sig Max","No"),IF(CF1181&lt;&gt;"",IF(CF1181&gt;=0.8,"Medir+Sig Max","No"),"")))</f>
        <v/>
      </c>
      <c r="CR1181" s="6927"/>
      <c r="CS1181" s="1674">
        <f>IF(CF1181="","",IF(MAX(CF1173:CF1180)=0,"",IF(AND(CF1181&lt;=1.45,(CF1181/MAX(CF1173:CF1180))&lt;=1.2,(CF1181/MAX(CF1173:CF1180))&gt;=0.8),"Válido","REPETIR VAR")))</f>
        <v/>
      </c>
      <c r="CT1181" s="220">
        <f>IF(CO1181="",IF(AND(CE1181="",CF1181=""),"",IF(CF1181="",IF(DQ1181&gt;1,ROUND(DQ1181*CE1181,3),CE1181),IF(DQ1181&gt;1,ROUND(DQ1181*CF1181,3),CF1181))),IF(AND(CE1181="",CF1181=""),"",IF(CF1181="",IF(DQ1181&gt;1,ROUND(DQ1181*CE1181*(1/(CO1181)),3),CE1181*(1/(CO1181))),IF(DQ1181&gt;1,ROUND(DQ1181*CF1181*(1/(CO1181)),3),CF1181*(1/(CO1181))))))</f>
        <v/>
      </c>
      <c r="CU1181" s="224">
        <f>BY1181</f>
        <v/>
      </c>
      <c r="CV1181" s="237">
        <f>BZ1181</f>
        <v/>
      </c>
      <c r="CW1181" s="237">
        <f>CA1181</f>
        <v/>
      </c>
      <c r="CX1181" s="224">
        <f>CC1181</f>
        <v/>
      </c>
      <c r="CY1181" s="237">
        <f>CD1181</f>
        <v/>
      </c>
      <c r="CZ1181" s="7474">
        <f>IF(COUNTIF(Overview!K12:K14,TRUE)&gt;0,1.6,IF(COUNTIF(Overview!L12:L14,TRUE)&gt;0,8,0))</f>
        <v/>
      </c>
      <c r="DA1181" s="1788"/>
      <c r="DB1181" s="7483"/>
      <c r="DC1181" s="844">
        <f>IF(CT1181="","",IF(CT1181&gt;CZ1181,"Fail","Pass"))</f>
        <v/>
      </c>
      <c r="DD1181" s="402"/>
      <c r="DE1181" s="1565">
        <f>MyTimestamp(DC1181)</f>
        <v/>
      </c>
      <c r="DF1181" s="1531">
        <f>IF(COUNT(CE1181:CH1181)=1,15,IF(COUNT(CE1181:CH1181)=0,0,30))</f>
        <v/>
      </c>
      <c r="DG1181" s="1532">
        <f>IF(DF1181=0,0,2)</f>
        <v/>
      </c>
      <c r="DH1181" s="1866"/>
      <c r="DI1181" s="1866"/>
      <c r="DJ1181" s="1863"/>
      <c r="DK1181" s="1789"/>
      <c r="DL1181" s="1574">
        <f>10^(CN1181/20)*100-100</f>
        <v/>
      </c>
      <c r="DM1181" s="1266"/>
      <c r="DN1181" s="1292"/>
      <c r="DO1181" s="1290">
        <f>IF(DM1181="","",10^(DM1181/10))</f>
        <v/>
      </c>
      <c r="DP1181" s="1290">
        <f>IF(ISNUMBER(DN1181)=FALSE,"",10^(DN1181/10))</f>
        <v/>
      </c>
      <c r="DQ1181" s="1574">
        <f>IF(AND(ISNUMBER(DO1181),ISNUMBER(DP1181)),IF(DO1181/DP1181&gt;1,ROUND((DO1181)/DP1181,3),1),1)</f>
        <v/>
      </c>
      <c r="DR1181" s="1541"/>
      <c r="DS1181" s="1541"/>
      <c r="DT1181" s="1541"/>
      <c r="DU1181" s="1541"/>
      <c r="DV1181" s="1541"/>
      <c r="DW1181" s="1541"/>
      <c r="DX1181" s="1541"/>
      <c r="DY1181" s="1541"/>
      <c r="DZ1181" s="1541"/>
      <c r="EA1181" s="1541"/>
      <c r="EB1181" s="1541"/>
      <c r="EC1181" s="1541"/>
      <c r="ED1181" s="1541"/>
      <c r="EE1181" s="1541"/>
      <c r="EF1181" s="1541"/>
      <c r="EG1181" s="1541"/>
      <c r="EH1181" s="1541"/>
      <c r="EI1181" s="1541"/>
      <c r="EJ1181" s="1541"/>
      <c r="EK1181" s="1541"/>
      <c r="EL1181" s="1541"/>
      <c r="EM1181" s="1541"/>
      <c r="EN1181" s="1541"/>
      <c r="EO1181" s="1541"/>
      <c r="EP1181" s="1541"/>
      <c r="EQ1181" s="1541"/>
      <c r="ER1181" s="1541"/>
      <c r="ES1181" s="1541"/>
      <c r="ET1181" s="1541"/>
      <c r="EU1181" s="1541"/>
      <c r="EV1181" s="1541"/>
    </row>
    <row r="1182" ht="15" x14ac:dyDescent="0.25">
      <c r="A1182" s="1541"/>
      <c r="B1182" s="1541"/>
      <c r="C1182"/>
      <c r="D1182" s="1486"/>
      <c r="E1182" s="1486"/>
      <c r="F1182" s="672">
        <v>5.6</v>
      </c>
      <c r="G1182" s="1497"/>
      <c r="H1182" s="130">
        <f>BV1182</f>
        <v/>
      </c>
      <c r="I1182" s="130">
        <f>BW1182</f>
        <v/>
      </c>
      <c r="J1182" s="1299" t="inlineStr">
        <is>
          <t>BT</t>
        </is>
      </c>
      <c r="K1182" s="1299" t="inlineStr">
        <is>
          <t>2.4 GHz</t>
        </is>
      </c>
      <c r="L1182" s="115"/>
      <c r="M1182" s="130"/>
      <c r="N1182" s="119"/>
      <c r="O1182" s="131"/>
      <c r="P1182" s="6597"/>
      <c r="Q1182" s="131"/>
      <c r="R1182" s="131"/>
      <c r="S1182" s="6593"/>
      <c r="T1182" s="130">
        <v>39</v>
      </c>
      <c r="U1182" s="6593">
        <v>2440</v>
      </c>
      <c r="V1182" s="119"/>
      <c r="W1182" s="1305"/>
      <c r="X1182" s="119"/>
      <c r="Y1182" s="119"/>
      <c r="Z1182" s="119"/>
      <c r="AA1182" s="115"/>
      <c r="AB1182" s="115"/>
      <c r="AC1182" s="1300">
        <f>IF(OR(BX1182="Close to Ear",BX1182="Close to Head"),"Head",IF(BX1182="Extremity","Extremity","Body"))</f>
        <v/>
      </c>
      <c r="AD1182" s="1301">
        <f>CA1182</f>
        <v/>
      </c>
      <c r="AE1182" s="1299">
        <f>CB1182</f>
        <v/>
      </c>
      <c r="AF1182" s="115"/>
      <c r="AG1182" s="1302">
        <f>IF(OR(AZ1182="",BA1182=""),"N/A",IF(DC1182="Pass","P","F"))</f>
        <v/>
      </c>
      <c r="AH1182" s="129"/>
      <c r="AI1182" s="129"/>
      <c r="AJ1182" s="129"/>
      <c r="AK1182" s="119"/>
      <c r="AL1182" s="115"/>
      <c r="AM1182" s="119"/>
      <c r="AN1182" s="119"/>
      <c r="AO1182" s="692"/>
      <c r="AP1182" s="692"/>
      <c r="AQ1182" s="692"/>
      <c r="AR1182" s="692"/>
      <c r="AS1182" s="692"/>
      <c r="AT1182" s="1303">
        <f>IF(AC1182="Extremity",IF(CG1182="","",CG1182),"")</f>
        <v/>
      </c>
      <c r="AU1182" s="1303">
        <f>IF(AC1182="Extremity",IF(CH1182="","",CH1182),"")</f>
        <v/>
      </c>
      <c r="AV1182" s="1304">
        <f>IF(AC1182="Extremity","",IF(CE1182="","",CE1182))</f>
        <v/>
      </c>
      <c r="AW1182" s="1304">
        <f>IF(AD1182="Extremity","",IF(CF1182="","",CF1182))</f>
        <v/>
      </c>
      <c r="AX1182" s="1305">
        <f>DL1182</f>
        <v/>
      </c>
      <c r="AY1182" s="1305">
        <f>DQ1182</f>
        <v/>
      </c>
      <c r="AZ1182" s="3377">
        <f>IF(AC1182="Extremity",IF(DA1182="","",DA1182),"")</f>
        <v/>
      </c>
      <c r="BA1182" s="3378">
        <f>IF(AC1182="Extremity","",IF(CT1182="","",CT1182))</f>
        <v/>
      </c>
      <c r="BB1182" s="1305">
        <f>IF(AC1182="Extremity",IF(DB1182="","",DB1182),"")</f>
        <v/>
      </c>
      <c r="BC1182" s="1304">
        <f>IF(AC1182="Extremity","",IF(CZ1182="","",CZ1182))</f>
        <v/>
      </c>
      <c r="BD1182" s="1305">
        <f>DD1182</f>
        <v/>
      </c>
      <c r="BE1182" s="132">
        <f>DE1182</f>
        <v/>
      </c>
      <c r="BF1182" s="133">
        <f>DF1182*60</f>
        <v/>
      </c>
      <c r="BG1182" s="121">
        <f>BE1182</f>
        <v/>
      </c>
      <c r="BH1182" s="133">
        <f>DG1182*60</f>
        <v/>
      </c>
      <c r="BI1182" s="133">
        <f>DH1182</f>
        <v/>
      </c>
      <c r="BJ1182" s="117"/>
      <c r="BK1182" s="812">
        <f>Overview!$E$7</f>
        <v/>
      </c>
      <c r="BL1182" s="117"/>
      <c r="BM1182" s="834">
        <f>DI1182</f>
        <v/>
      </c>
      <c r="BN1182" s="812">
        <f>Overview!$P$153</f>
        <v/>
      </c>
      <c r="BO1182" s="117" t="inlineStr">
        <is>
          <t>Modo: BR/EDR</t>
        </is>
      </c>
      <c r="BP1182" s="117"/>
      <c r="BQ1182" s="115"/>
      <c r="BR1182" s="1478"/>
      <c r="BS1182" s="1541"/>
      <c r="BT1182" s="1978" t="inlineStr">
        <is>
          <t>BT</t>
        </is>
      </c>
      <c r="BU1182" s="1979" t="inlineStr">
        <is>
          <t>2.4 GHz</t>
        </is>
      </c>
      <c r="BV1182" s="632">
        <f>Overview!$H$30</f>
        <v/>
      </c>
      <c r="BW1182" s="2010"/>
      <c r="BX1182" s="1978" t="inlineStr">
        <is>
          <t>Body</t>
        </is>
      </c>
      <c r="BY1182" s="1253"/>
      <c r="BZ1182" s="2011"/>
      <c r="CA1182" s="1253" t="str">
        <f>CONCATENATE(CA1180," - Variability2")</f>
        <v>TBD - Variability2</v>
      </c>
      <c r="CB1182" s="201">
        <v>5</v>
      </c>
      <c r="CC1182" s="1254">
        <f>IF(COUNT('Conducted BT-Custom'!$AH$3:$AH$7)=0,39,INDEX('Conducted BT-Custom'!$T$3:$T$7,MATCH(MAX('Conducted BT-Custom'!$AH$3:$AH$7),'Conducted BT-Custom'!$AH$3:$AH$7,0)))</f>
        <v>39</v>
      </c>
      <c r="CD1182" s="1254">
        <f>IF(COUNT('Conducted BT-Custom'!$AH$3:$AH$7)=0,2440,INDEX('Conducted BT-Custom'!$U$3:$U$7,MATCH(MAX('Conducted BT-Custom'!$AH$3:$AH$7),'Conducted BT-Custom'!$AH$3:$AH$7,0)))</f>
        <v>2440</v>
      </c>
      <c r="CE1182" s="7254"/>
      <c r="CF1182" s="7237"/>
      <c r="CG1182" s="6912"/>
      <c r="CH1182" s="7256"/>
      <c r="CI1182" s="225">
        <f>BY1182</f>
        <v/>
      </c>
      <c r="CJ1182" s="237">
        <f>BZ1182</f>
        <v/>
      </c>
      <c r="CK1182" s="223">
        <f>CA1182</f>
        <v/>
      </c>
      <c r="CL1182" s="237">
        <f>CC1182</f>
        <v/>
      </c>
      <c r="CM1182" s="394">
        <f>CD1182</f>
        <v/>
      </c>
      <c r="CN1182" s="1966"/>
      <c r="CO1182" s="1967"/>
      <c r="CP1182" s="7218">
        <f>IF(CF1182=""," ",IF(ABS(CE1182-CF1182)&lt;=0.1,"Valid","Not valid"))</f>
        <v/>
      </c>
      <c r="CQ1182" s="7221">
        <f> IF(CE1182="","",IF(AND(CE1182&lt;&gt;"",CF1182=""),IF(CE1182&gt;=0.8,"Medir+Sig Max","No"),IF(CF1182&lt;&gt;"",IF(CF1182&gt;=0.8,"Medir+Sig Max","No"),"")))</f>
        <v/>
      </c>
      <c r="CR1182" s="6930"/>
      <c r="CS1182" s="446"/>
      <c r="CT1182" s="867">
        <f>IF(CO1182="",IF(AND(CE1182="",CF1182=""),"",IF(CF1182="",IF(DQ1182&gt;1,ROUND(DQ1182*CE1182,3),CE1182),IF(DQ1182&gt;1,ROUND(DQ1182*CF1182,3),CF1182))),IF(AND(CE1182="",CF1182=""),"",IF(CF1182="",IF(DQ1182&gt;1,ROUND(DQ1182*CE1182*(1/(CO1182)),3),CE1182*(1/(CO1182))),IF(DQ1182&gt;1,ROUND(DQ1182*CF1182*(1/(CO1182)),3),CF1182*(1/(CO1182))))))</f>
        <v/>
      </c>
      <c r="CU1182" s="224">
        <f>BY1182</f>
        <v/>
      </c>
      <c r="CV1182" s="237">
        <f>BZ1182</f>
        <v/>
      </c>
      <c r="CW1182" s="237">
        <f>CA1182</f>
        <v/>
      </c>
      <c r="CX1182" s="224">
        <f>CC1182</f>
        <v/>
      </c>
      <c r="CY1182" s="237">
        <f>CD1182</f>
        <v/>
      </c>
      <c r="CZ1182" s="7475">
        <f>IF(COUNTIF(Overview!K12:K14,TRUE)&gt;0,1.6,IF(COUNTIF(Overview!L12:L14,TRUE)&gt;0,8,0))</f>
        <v/>
      </c>
      <c r="DA1182" s="1876"/>
      <c r="DB1182" s="7485"/>
      <c r="DC1182" s="844">
        <f>IF(CT1182="","",IF(CT1182&gt;CZ1182,"Fail","Pass"))</f>
        <v/>
      </c>
      <c r="DD1182" s="405"/>
      <c r="DE1182" s="1565">
        <f>MyTimestamp(DC1182)</f>
        <v/>
      </c>
      <c r="DF1182" s="1531">
        <f>IF(COUNT(CE1182:CH1182)=1,15,IF(COUNT(CE1182:CH1182)=0,0,30))</f>
        <v/>
      </c>
      <c r="DG1182" s="1532">
        <f>IF(DF1182=0,0,2)</f>
        <v/>
      </c>
      <c r="DH1182" s="1974"/>
      <c r="DI1182" s="1974"/>
      <c r="DJ1182" s="1863"/>
      <c r="DK1182" s="1796"/>
      <c r="DL1182" s="1574">
        <f>10^(CN1182/20)*100-100</f>
        <v/>
      </c>
      <c r="DM1182" s="1266"/>
      <c r="DN1182" s="1293"/>
      <c r="DO1182" s="1582">
        <f>IF(DM1182="","",10^(DM1182/10))</f>
        <v/>
      </c>
      <c r="DP1182" s="1582">
        <f>IF(ISNUMBER(DN1182)=FALSE,"",10^(DN1182/10))</f>
        <v/>
      </c>
      <c r="DQ1182" s="1575">
        <f>IF(AND(ISNUMBER(DO1182),ISNUMBER(DP1182)),IF(DO1182/DP1182&gt;1,ROUND((DO1182)/DP1182,3),1),1)</f>
        <v/>
      </c>
      <c r="DR1182" s="1541"/>
      <c r="DS1182" s="1541"/>
      <c r="DT1182" s="1541"/>
      <c r="DU1182" s="1541"/>
      <c r="DV1182" s="1541"/>
      <c r="DW1182" s="1541"/>
      <c r="DX1182" s="1541"/>
      <c r="DY1182" s="1541"/>
      <c r="DZ1182" s="1541"/>
      <c r="EA1182" s="1541"/>
      <c r="EB1182" s="1541"/>
      <c r="EC1182" s="1541"/>
      <c r="ED1182" s="1541"/>
      <c r="EE1182" s="1541"/>
      <c r="EF1182" s="1541"/>
      <c r="EG1182" s="1541"/>
      <c r="EH1182" s="1541"/>
      <c r="EI1182" s="1541"/>
      <c r="EJ1182" s="1541"/>
      <c r="EK1182" s="1541"/>
      <c r="EL1182" s="1541"/>
      <c r="EM1182" s="1541"/>
      <c r="EN1182" s="1541"/>
      <c r="EO1182" s="1541"/>
      <c r="EP1182" s="1541"/>
      <c r="EQ1182" s="1541"/>
      <c r="ER1182" s="1541"/>
      <c r="ES1182" s="1541"/>
      <c r="ET1182" s="1541"/>
      <c r="EU1182" s="1541"/>
      <c r="EV1182" s="1541"/>
    </row>
    <row r="1183" ht="12.75" x14ac:dyDescent="0.2">
      <c r="A1183" s="1541"/>
      <c r="B1183" s="1541"/>
      <c r="C1183"/>
      <c r="D1183" s="6590"/>
      <c r="E1183" s="6590"/>
      <c r="F1183" s="6591">
        <v>5.6</v>
      </c>
      <c r="G1183" s="6592"/>
      <c r="H1183" s="6593">
        <f>BV1183</f>
        <v/>
      </c>
      <c r="I1183" s="6593">
        <f>BW1183</f>
        <v/>
      </c>
      <c r="J1183" s="6594" t="inlineStr">
        <is>
          <t>BT</t>
        </is>
      </c>
      <c r="K1183" s="6594" t="inlineStr">
        <is>
          <t>2.4 GHz</t>
        </is>
      </c>
      <c r="L1183" s="6595"/>
      <c r="M1183" s="6797"/>
      <c r="N1183" s="6596"/>
      <c r="O1183" s="6597"/>
      <c r="P1183" s="6597"/>
      <c r="Q1183" s="6597"/>
      <c r="R1183" s="6597"/>
      <c r="S1183" s="6593"/>
      <c r="T1183" s="130">
        <v>39</v>
      </c>
      <c r="U1183" s="6593">
        <v>2440</v>
      </c>
      <c r="V1183" s="6596"/>
      <c r="W1183" s="6598"/>
      <c r="X1183" s="6596"/>
      <c r="Y1183" s="6596"/>
      <c r="Z1183" s="6596"/>
      <c r="AA1183" s="6595"/>
      <c r="AB1183" s="6595"/>
      <c r="AC1183" s="6599">
        <f>IF(OR(BX1183="Close to Ear",BX1183="Close to Head"),"Head",IF(BX1183="Extremity","Extremity","Body"))</f>
        <v/>
      </c>
      <c r="AD1183" s="6600">
        <f>CA1183</f>
        <v/>
      </c>
      <c r="AE1183" s="6594">
        <f>CB1183</f>
        <v/>
      </c>
      <c r="AF1183" s="6595"/>
      <c r="AG1183" s="6601">
        <f>IF(OR(AZ1183="",BA1183=""),"N/A",IF(DC1183="Pass","P","F"))</f>
        <v/>
      </c>
      <c r="AH1183" s="6602"/>
      <c r="AI1183" s="6602"/>
      <c r="AJ1183" s="6602"/>
      <c r="AK1183" s="6596"/>
      <c r="AL1183" s="6595"/>
      <c r="AM1183" s="6596"/>
      <c r="AN1183" s="6596"/>
      <c r="AO1183" s="6603"/>
      <c r="AP1183" s="6603"/>
      <c r="AQ1183" s="6603"/>
      <c r="AR1183" s="6603"/>
      <c r="AS1183" s="6603"/>
      <c r="AT1183" s="6604">
        <f>IF(AC1183="Extremity",IF(CG1183="","",CG1183),"")</f>
        <v/>
      </c>
      <c r="AU1183" s="6604">
        <f>IF(AC1183="Extremity",IF(CH1183="","",CH1183),"")</f>
        <v/>
      </c>
      <c r="AV1183" s="6605">
        <f>IF(AC1183="Extremity","",IF(CE1183="","",CE1183))</f>
        <v/>
      </c>
      <c r="AW1183" s="6605">
        <f>IF(AD1183="Extremity","",IF(CF1183="","",CF1183))</f>
        <v/>
      </c>
      <c r="AX1183" s="6598">
        <f>DL1183</f>
        <v/>
      </c>
      <c r="AY1183" s="6598">
        <f>DQ1183</f>
        <v/>
      </c>
      <c r="AZ1183" s="6606">
        <f>IF(AC1183="Extremity",IF(DA1183="","",DA1183),"")</f>
        <v/>
      </c>
      <c r="BA1183" s="6607">
        <f>IF(AC1183="Extremity","",IF(CT1183="","",CT1183))</f>
        <v/>
      </c>
      <c r="BB1183" s="6598">
        <f>IF(AC1183="Extremity",IF(DB1183="","",DB1183),"")</f>
        <v/>
      </c>
      <c r="BC1183" s="6605">
        <f>IF(AC1183="Extremity","",IF(CZ1183="","",CZ1183))</f>
        <v/>
      </c>
      <c r="BD1183" s="6598">
        <f>DD1183</f>
        <v/>
      </c>
      <c r="BE1183" s="6608">
        <f>DE1183</f>
        <v/>
      </c>
      <c r="BF1183" s="6609">
        <f>DF1183*60</f>
        <v/>
      </c>
      <c r="BG1183" s="6610">
        <f>BE1183</f>
        <v/>
      </c>
      <c r="BH1183" s="6609">
        <f>DG1183*60</f>
        <v/>
      </c>
      <c r="BI1183" s="6609">
        <f>DH1183</f>
        <v/>
      </c>
      <c r="BJ1183" s="6611"/>
      <c r="BK1183" s="6612">
        <f>Overview!$E$7</f>
        <v/>
      </c>
      <c r="BL1183" s="6611"/>
      <c r="BM1183" s="6609">
        <f>DI1183</f>
        <v/>
      </c>
      <c r="BN1183" s="6612">
        <f>Overview!$P$153</f>
        <v/>
      </c>
      <c r="BO1183" s="6611" t="inlineStr">
        <is>
          <t>Modo: BR/EDR</t>
        </is>
      </c>
      <c r="BP1183" s="6611"/>
      <c r="BQ1183" s="6595"/>
      <c r="BR1183" s="6613"/>
      <c r="BS1183" s="1541"/>
      <c r="BT1183" s="1978" t="inlineStr">
        <is>
          <t>BT</t>
        </is>
      </c>
      <c r="BU1183" s="1979" t="inlineStr">
        <is>
          <t>2.4 GHz</t>
        </is>
      </c>
      <c r="BV1183" s="632">
        <f>Overview!$H$30</f>
        <v/>
      </c>
      <c r="BW1183" s="2010"/>
      <c r="BX1183" s="1978" t="inlineStr">
        <is>
          <t>Body</t>
        </is>
      </c>
      <c r="BY1183" s="6717"/>
      <c r="BZ1183" s="2011"/>
      <c r="CA1183" s="6717" t="str">
        <f>CONCATENATE(CA1179," - Battery check 1")</f>
        <v>TBD - Battery check 1</v>
      </c>
      <c r="CB1183" s="200">
        <v>5</v>
      </c>
      <c r="CC1183" s="6718">
        <f>IF(COUNT('Conducted BT-Custom'!$AH$3:$AH$7)=0,39,INDEX('Conducted BT-Custom'!$T$3:$T$7,MATCH(MAX('Conducted BT-Custom'!$AH$3:$AH$7),'Conducted BT-Custom'!$AH$3:$AH$7,0)))</f>
        <v>39</v>
      </c>
      <c r="CD1183" s="6718">
        <f>IF(COUNT('Conducted BT-Custom'!$AH$3:$AH$7)=0,2440,INDEX('Conducted BT-Custom'!$U$3:$U$7,MATCH(MAX('Conducted BT-Custom'!$AH$3:$AH$7),'Conducted BT-Custom'!$AH$3:$AH$7,0)))</f>
        <v>2440</v>
      </c>
      <c r="CE1183" s="7251"/>
      <c r="CF1183" s="7237"/>
      <c r="CG1183" s="6911"/>
      <c r="CH1183" s="7250"/>
      <c r="CI1183" s="225">
        <f>BY1183</f>
        <v/>
      </c>
      <c r="CJ1183" s="237">
        <f>BZ1183</f>
        <v/>
      </c>
      <c r="CK1183" s="223">
        <f>CA1183</f>
        <v/>
      </c>
      <c r="CL1183" s="237">
        <f>CC1183</f>
        <v/>
      </c>
      <c r="CM1183" s="394">
        <f>CD1183</f>
        <v/>
      </c>
      <c r="CN1183" s="1966"/>
      <c r="CO1183" s="1967"/>
      <c r="CP1183" s="6833"/>
      <c r="CQ1183" s="446"/>
      <c r="CR1183" s="6930"/>
      <c r="CS1183" s="446"/>
      <c r="CT1183" s="867"/>
      <c r="CU1183" s="224">
        <f>BY1183</f>
        <v/>
      </c>
      <c r="CV1183" s="237">
        <f>BZ1183</f>
        <v/>
      </c>
      <c r="CW1183" s="237">
        <f>CA1183</f>
        <v/>
      </c>
      <c r="CX1183" s="224">
        <f>CC1183</f>
        <v/>
      </c>
      <c r="CY1183" s="237">
        <f>CD1183</f>
        <v/>
      </c>
      <c r="CZ1183" s="7475">
        <f>IF(COUNTIF(Overview!K12:K14,TRUE)&gt;0,1.6,IF(COUNTIF(Overview!L12:L14,TRUE)&gt;0,8,0))</f>
        <v/>
      </c>
      <c r="DA1183" s="1876"/>
      <c r="DB1183" s="7485"/>
      <c r="DC1183" s="844">
        <f>IF(CT1183="","",IF(CT1183&gt;CZ1183,"Fail","Pass"))</f>
        <v/>
      </c>
      <c r="DD1183" s="868"/>
      <c r="DE1183" s="1565">
        <f>MyTimestamp(DC1183)</f>
        <v/>
      </c>
      <c r="DF1183" s="1531">
        <f>IF(COUNT(CE1183:CH1183)=1,15,IF(COUNT(CE1183:CH1183)=0,0,30))</f>
        <v/>
      </c>
      <c r="DG1183" s="1532">
        <f>IF(DF1183=0,0,2)</f>
        <v/>
      </c>
      <c r="DH1183" s="1877"/>
      <c r="DI1183" s="1877"/>
      <c r="DJ1183" s="1863"/>
      <c r="DK1183" s="1878"/>
      <c r="DL1183" s="1574">
        <f>10^(CN1183/20)*100-100</f>
        <v/>
      </c>
      <c r="DM1183" s="1266"/>
      <c r="DN1183" s="6719"/>
      <c r="DO1183" s="1290"/>
      <c r="DP1183" s="1290"/>
      <c r="DQ1183" s="1283"/>
      <c r="DR1183" s="1541"/>
      <c r="DS1183" s="1541"/>
      <c r="DT1183" s="1541"/>
      <c r="DU1183" s="1541"/>
      <c r="DV1183" s="1541"/>
      <c r="DW1183" s="1541"/>
      <c r="DX1183" s="1541"/>
      <c r="DY1183" s="1541"/>
      <c r="DZ1183" s="1541"/>
      <c r="EA1183" s="1541"/>
      <c r="EB1183" s="1541"/>
      <c r="EC1183" s="1541"/>
      <c r="ED1183" s="1541"/>
      <c r="EE1183" s="1541"/>
      <c r="EF1183" s="1541"/>
      <c r="EG1183" s="1541"/>
      <c r="EH1183" s="1541"/>
      <c r="EI1183" s="1541"/>
      <c r="EJ1183" s="1541"/>
      <c r="EK1183" s="1541"/>
      <c r="EL1183" s="1541"/>
      <c r="EM1183" s="1541"/>
      <c r="EN1183" s="1541"/>
      <c r="EO1183" s="1541"/>
      <c r="EP1183" s="1541"/>
      <c r="EQ1183" s="1541"/>
      <c r="ER1183" s="1541"/>
      <c r="ES1183" s="1541"/>
      <c r="ET1183" s="1541"/>
      <c r="EU1183" s="1541"/>
      <c r="EV1183" s="1541"/>
    </row>
    <row r="1184" ht="12.75" x14ac:dyDescent="0.2">
      <c r="A1184" s="1541"/>
      <c r="B1184" s="1541"/>
      <c r="C1184"/>
      <c r="D1184" s="6590"/>
      <c r="E1184" s="6590"/>
      <c r="F1184" s="6591">
        <v>5.6</v>
      </c>
      <c r="G1184" s="6592"/>
      <c r="H1184" s="6593">
        <f>BV1184</f>
        <v/>
      </c>
      <c r="I1184" s="6593">
        <f>BW1184</f>
        <v/>
      </c>
      <c r="J1184" s="6594" t="inlineStr">
        <is>
          <t>BT</t>
        </is>
      </c>
      <c r="K1184" s="6594" t="inlineStr">
        <is>
          <t>2.4 GHz</t>
        </is>
      </c>
      <c r="L1184" s="6595"/>
      <c r="M1184" s="6797"/>
      <c r="N1184" s="6596"/>
      <c r="O1184" s="6597"/>
      <c r="P1184" s="6597"/>
      <c r="Q1184" s="6597"/>
      <c r="R1184" s="6597"/>
      <c r="S1184" s="6593"/>
      <c r="T1184" s="130">
        <v>39</v>
      </c>
      <c r="U1184" s="6593">
        <v>2440</v>
      </c>
      <c r="V1184" s="6596"/>
      <c r="W1184" s="6598"/>
      <c r="X1184" s="6596"/>
      <c r="Y1184" s="6596"/>
      <c r="Z1184" s="6596"/>
      <c r="AA1184" s="6595"/>
      <c r="AB1184" s="6595"/>
      <c r="AC1184" s="6599">
        <f>IF(OR(BX1184="Close to Ear",BX1184="Close to Head"),"Head",IF(BX1184="Extremity","Extremity","Body"))</f>
        <v/>
      </c>
      <c r="AD1184" s="6600">
        <f>CA1184</f>
        <v/>
      </c>
      <c r="AE1184" s="6594">
        <f>CB1184</f>
        <v/>
      </c>
      <c r="AF1184" s="6595"/>
      <c r="AG1184" s="6601">
        <f>IF(OR(AZ1184="",BA1184=""),"N/A",IF(DC1184="Pass","P","F"))</f>
        <v/>
      </c>
      <c r="AH1184" s="6602"/>
      <c r="AI1184" s="6602"/>
      <c r="AJ1184" s="6602"/>
      <c r="AK1184" s="6596"/>
      <c r="AL1184" s="6595"/>
      <c r="AM1184" s="6596"/>
      <c r="AN1184" s="6596"/>
      <c r="AO1184" s="6603"/>
      <c r="AP1184" s="6603"/>
      <c r="AQ1184" s="6603"/>
      <c r="AR1184" s="6603"/>
      <c r="AS1184" s="6603"/>
      <c r="AT1184" s="6604">
        <f>IF(AC1184="Extremity",IF(CG1184="","",CG1184),"")</f>
        <v/>
      </c>
      <c r="AU1184" s="6604">
        <f>IF(AC1184="Extremity",IF(CH1184="","",CH1184),"")</f>
        <v/>
      </c>
      <c r="AV1184" s="6605">
        <f>IF(AC1184="Extremity","",IF(CE1184="","",CE1184))</f>
        <v/>
      </c>
      <c r="AW1184" s="6605">
        <f>IF(AD1184="Extremity","",IF(CF1184="","",CF1184))</f>
        <v/>
      </c>
      <c r="AX1184" s="6598">
        <f>DL1184</f>
        <v/>
      </c>
      <c r="AY1184" s="6598">
        <f>DQ1184</f>
        <v/>
      </c>
      <c r="AZ1184" s="6606">
        <f>IF(AC1184="Extremity",IF(DA1184="","",DA1184),"")</f>
        <v/>
      </c>
      <c r="BA1184" s="6607">
        <f>IF(AC1184="Extremity","",IF(CT1184="","",CT1184))</f>
        <v/>
      </c>
      <c r="BB1184" s="6598">
        <f>IF(AC1184="Extremity",IF(DB1184="","",DB1184),"")</f>
        <v/>
      </c>
      <c r="BC1184" s="6605">
        <f>IF(AC1184="Extremity","",IF(CZ1184="","",CZ1184))</f>
        <v/>
      </c>
      <c r="BD1184" s="6598">
        <f>DD1184</f>
        <v/>
      </c>
      <c r="BE1184" s="6608">
        <f>DE1184</f>
        <v/>
      </c>
      <c r="BF1184" s="6609">
        <f>DF1184*60</f>
        <v/>
      </c>
      <c r="BG1184" s="6610">
        <f>BE1184</f>
        <v/>
      </c>
      <c r="BH1184" s="6609">
        <f>DG1184*60</f>
        <v/>
      </c>
      <c r="BI1184" s="6609">
        <f>DH1184</f>
        <v/>
      </c>
      <c r="BJ1184" s="6611"/>
      <c r="BK1184" s="6612">
        <f>Overview!$E$7</f>
        <v/>
      </c>
      <c r="BL1184" s="6611"/>
      <c r="BM1184" s="6609">
        <f>DI1184</f>
        <v/>
      </c>
      <c r="BN1184" s="6612">
        <f>Overview!$P$153</f>
        <v/>
      </c>
      <c r="BO1184" s="6611" t="inlineStr">
        <is>
          <t>Modo: BR/EDR</t>
        </is>
      </c>
      <c r="BP1184" s="6611"/>
      <c r="BQ1184" s="6595"/>
      <c r="BR1184" s="6613"/>
      <c r="BS1184" s="1541"/>
      <c r="BT1184" s="1978" t="inlineStr">
        <is>
          <t>BT</t>
        </is>
      </c>
      <c r="BU1184" s="1979" t="inlineStr">
        <is>
          <t>2.4 GHz</t>
        </is>
      </c>
      <c r="BV1184" s="632">
        <f>Overview!$H$30</f>
        <v/>
      </c>
      <c r="BW1184" s="2010"/>
      <c r="BX1184" s="1978" t="inlineStr">
        <is>
          <t>Body</t>
        </is>
      </c>
      <c r="BY1184" s="6717"/>
      <c r="BZ1184" s="2011"/>
      <c r="CA1184" s="6717" t="str">
        <f>CONCATENATE(CA1180," - Battery check 2")</f>
        <v>TBD - Battery check 2</v>
      </c>
      <c r="CB1184" s="200">
        <v>5</v>
      </c>
      <c r="CC1184" s="6718">
        <f>IF(COUNT('Conducted BT-Custom'!$AH$3:$AH$7)=0,39,INDEX('Conducted BT-Custom'!$T$3:$T$7,MATCH(MAX('Conducted BT-Custom'!$AH$3:$AH$7),'Conducted BT-Custom'!$AH$3:$AH$7,0)))</f>
        <v>39</v>
      </c>
      <c r="CD1184" s="6718">
        <f>IF(COUNT('Conducted BT-Custom'!$AH$3:$AH$7)=0,2440,INDEX('Conducted BT-Custom'!$U$3:$U$7,MATCH(MAX('Conducted BT-Custom'!$AH$3:$AH$7),'Conducted BT-Custom'!$AH$3:$AH$7,0)))</f>
        <v>2440</v>
      </c>
      <c r="CE1184" s="7251"/>
      <c r="CF1184" s="7237"/>
      <c r="CG1184" s="6911"/>
      <c r="CH1184" s="7250"/>
      <c r="CI1184" s="225">
        <f>BY1184</f>
        <v/>
      </c>
      <c r="CJ1184" s="237">
        <f>BZ1184</f>
        <v/>
      </c>
      <c r="CK1184" s="223">
        <f>CA1184</f>
        <v/>
      </c>
      <c r="CL1184" s="237">
        <f>CC1184</f>
        <v/>
      </c>
      <c r="CM1184" s="394">
        <f>CD1184</f>
        <v/>
      </c>
      <c r="CN1184" s="1966"/>
      <c r="CO1184" s="1967"/>
      <c r="CP1184" s="6833"/>
      <c r="CQ1184" s="446"/>
      <c r="CR1184" s="6930"/>
      <c r="CS1184" s="446"/>
      <c r="CT1184" s="867"/>
      <c r="CU1184" s="224">
        <f>BY1184</f>
        <v/>
      </c>
      <c r="CV1184" s="237">
        <f>BZ1184</f>
        <v/>
      </c>
      <c r="CW1184" s="237">
        <f>CA1184</f>
        <v/>
      </c>
      <c r="CX1184" s="224">
        <f>CC1184</f>
        <v/>
      </c>
      <c r="CY1184" s="237">
        <f>CD1184</f>
        <v/>
      </c>
      <c r="CZ1184" s="7475">
        <f>IF(COUNTIF(Overview!K12:K14,TRUE)&gt;0,1.6,IF(COUNTIF(Overview!L12:L14,TRUE)&gt;0,8,0))</f>
        <v/>
      </c>
      <c r="DA1184" s="1876"/>
      <c r="DB1184" s="7485"/>
      <c r="DC1184" s="844">
        <f>IF(CT1184="","",IF(CT1184&gt;CZ1184,"Fail","Pass"))</f>
        <v/>
      </c>
      <c r="DD1184" s="868"/>
      <c r="DE1184" s="1565">
        <f>MyTimestamp(DC1184)</f>
        <v/>
      </c>
      <c r="DF1184" s="1531">
        <f>IF(COUNT(CE1184:CH1184)=1,15,IF(COUNT(CE1184:CH1184)=0,0,30))</f>
        <v/>
      </c>
      <c r="DG1184" s="1532">
        <f>IF(DF1184=0,0,2)</f>
        <v/>
      </c>
      <c r="DH1184" s="1877"/>
      <c r="DI1184" s="1877"/>
      <c r="DJ1184" s="1863"/>
      <c r="DK1184" s="1878"/>
      <c r="DL1184" s="1574">
        <f>10^(CN1184/20)*100-100</f>
        <v/>
      </c>
      <c r="DM1184" s="1266"/>
      <c r="DN1184" s="6719"/>
      <c r="DO1184" s="1290"/>
      <c r="DP1184" s="1290"/>
      <c r="DQ1184" s="1283"/>
      <c r="DR1184" s="1541"/>
      <c r="DS1184" s="1541"/>
      <c r="DT1184" s="1541"/>
      <c r="DU1184" s="1541"/>
      <c r="DV1184" s="1541"/>
      <c r="DW1184" s="1541"/>
      <c r="DX1184" s="1541"/>
      <c r="DY1184" s="1541"/>
      <c r="DZ1184" s="1541"/>
      <c r="EA1184" s="1541"/>
      <c r="EB1184" s="1541"/>
      <c r="EC1184" s="1541"/>
      <c r="ED1184" s="1541"/>
      <c r="EE1184" s="1541"/>
      <c r="EF1184" s="1541"/>
      <c r="EG1184" s="1541"/>
      <c r="EH1184" s="1541"/>
      <c r="EI1184" s="1541"/>
      <c r="EJ1184" s="1541"/>
      <c r="EK1184" s="1541"/>
      <c r="EL1184" s="1541"/>
      <c r="EM1184" s="1541"/>
      <c r="EN1184" s="1541"/>
      <c r="EO1184" s="1541"/>
      <c r="EP1184" s="1541"/>
      <c r="EQ1184" s="1541"/>
      <c r="ER1184" s="1541"/>
      <c r="ES1184" s="1541"/>
      <c r="ET1184" s="1541"/>
      <c r="EU1184" s="1541"/>
      <c r="EV1184" s="1541"/>
    </row>
    <row r="1185" ht="12.75" x14ac:dyDescent="0.2">
      <c r="A1185" s="1541"/>
      <c r="B1185" s="1541"/>
      <c r="C1185"/>
      <c r="D1185" s="6854"/>
      <c r="E1185" s="6854"/>
      <c r="F1185" s="6855">
        <v>5.6</v>
      </c>
      <c r="G1185" s="6856"/>
      <c r="H1185" s="6857">
        <f>BV1185</f>
        <v/>
      </c>
      <c r="I1185" s="6857">
        <f>BW1185</f>
        <v/>
      </c>
      <c r="J1185" s="6858" t="inlineStr">
        <is>
          <t>BT</t>
        </is>
      </c>
      <c r="K1185" s="6858" t="inlineStr">
        <is>
          <t>2.4 GHz</t>
        </is>
      </c>
      <c r="L1185" s="6859"/>
      <c r="M1185" s="6882"/>
      <c r="N1185" s="6860"/>
      <c r="O1185" s="6861"/>
      <c r="P1185" s="6597"/>
      <c r="Q1185" s="6861"/>
      <c r="R1185" s="6861"/>
      <c r="S1185" s="6593"/>
      <c r="T1185" s="130">
        <v>39</v>
      </c>
      <c r="U1185" s="6593">
        <v>2440</v>
      </c>
      <c r="V1185" s="6860"/>
      <c r="W1185" s="6862"/>
      <c r="X1185" s="6860"/>
      <c r="Y1185" s="6860"/>
      <c r="Z1185" s="6860"/>
      <c r="AA1185" s="6859"/>
      <c r="AB1185" s="6859"/>
      <c r="AC1185" s="6863">
        <f>IF(OR(BX1185="Close to Ear",BX1185="Close to Head"),"Head",IF(BX1185="Extremity","Extremity","Body"))</f>
        <v/>
      </c>
      <c r="AD1185" s="6864">
        <f>CA1185</f>
        <v/>
      </c>
      <c r="AE1185" s="6858">
        <f>CB1185</f>
        <v/>
      </c>
      <c r="AF1185" s="6859"/>
      <c r="AG1185" s="6865">
        <f>IF(OR(AZ1185="",BA1185=""),"N/A",IF(DC1185="Pass","P","F"))</f>
        <v/>
      </c>
      <c r="AH1185" s="6866"/>
      <c r="AI1185" s="6866"/>
      <c r="AJ1185" s="6866"/>
      <c r="AK1185" s="6860"/>
      <c r="AL1185" s="6859"/>
      <c r="AM1185" s="6860"/>
      <c r="AN1185" s="6860"/>
      <c r="AO1185" s="6867"/>
      <c r="AP1185" s="6867"/>
      <c r="AQ1185" s="6867"/>
      <c r="AR1185" s="6867"/>
      <c r="AS1185" s="6867"/>
      <c r="AT1185" s="6868">
        <f>IF(AC1185="Extremity",IF(CG1185="","",CG1185),"")</f>
        <v/>
      </c>
      <c r="AU1185" s="6868">
        <f>IF(AC1185="Extremity",IF(CH1185="","",CH1185),"")</f>
        <v/>
      </c>
      <c r="AV1185" s="6869">
        <f>IF(AC1185="Extremity","",IF(CE1185="","",CE1185))</f>
        <v/>
      </c>
      <c r="AW1185" s="6869">
        <f>IF(AD1185="Extremity","",IF(CF1185="","",CF1185))</f>
        <v/>
      </c>
      <c r="AX1185" s="6862">
        <f>DL1185</f>
        <v/>
      </c>
      <c r="AY1185" s="6862">
        <f>DQ1185</f>
        <v/>
      </c>
      <c r="AZ1185" s="6870">
        <f>IF(AC1185="Extremity",IF(DA1185="","",DA1185),"")</f>
        <v/>
      </c>
      <c r="BA1185" s="6871">
        <f>IF(AC1185="Extremity","",IF(CT1185="","",CT1185))</f>
        <v/>
      </c>
      <c r="BB1185" s="6862">
        <f>IF(AC1185="Extremity",IF(DB1185="","",DB1185),"")</f>
        <v/>
      </c>
      <c r="BC1185" s="6869">
        <f>IF(AC1185="Extremity","",IF(CZ1185="","",CZ1185))</f>
        <v/>
      </c>
      <c r="BD1185" s="6862">
        <f>DD1185</f>
        <v/>
      </c>
      <c r="BE1185" s="6872">
        <f>DE1185</f>
        <v/>
      </c>
      <c r="BF1185" s="6873">
        <f>DF1185*60</f>
        <v/>
      </c>
      <c r="BG1185" s="6874">
        <f>BE1185</f>
        <v/>
      </c>
      <c r="BH1185" s="6873">
        <f>DG1185*60</f>
        <v/>
      </c>
      <c r="BI1185" s="6873">
        <f>DH1185</f>
        <v/>
      </c>
      <c r="BJ1185" s="6875"/>
      <c r="BK1185" s="6876">
        <f>Overview!$E$7</f>
        <v/>
      </c>
      <c r="BL1185" s="6875"/>
      <c r="BM1185" s="6873">
        <f>DI1185</f>
        <v/>
      </c>
      <c r="BN1185" s="6876">
        <f>Overview!$P$153</f>
        <v/>
      </c>
      <c r="BO1185" s="6875" t="inlineStr">
        <is>
          <t>Modo: BR/EDR</t>
        </is>
      </c>
      <c r="BP1185" s="6875"/>
      <c r="BQ1185" s="6859"/>
      <c r="BR1185" s="6877"/>
      <c r="BS1185" s="1541"/>
      <c r="BT1185" s="1978" t="inlineStr">
        <is>
          <t>BT</t>
        </is>
      </c>
      <c r="BU1185" s="1979" t="inlineStr">
        <is>
          <t>2.4 GHz</t>
        </is>
      </c>
      <c r="BV1185" s="632">
        <f>Overview!$H$30</f>
        <v/>
      </c>
      <c r="BW1185" s="2010"/>
      <c r="BX1185" s="1978" t="inlineStr">
        <is>
          <t>Body</t>
        </is>
      </c>
      <c r="BY1185" s="6883"/>
      <c r="BZ1185" s="2011"/>
      <c r="CA1185" s="6883" t="inlineStr">
        <is>
          <t>Front of Face</t>
        </is>
      </c>
      <c r="CB1185" s="200">
        <v>25</v>
      </c>
      <c r="CC1185" s="6884">
        <f>IF(COUNT('Conducted BT-Custom'!$AH$3:$AH$7)=0,39,INDEX('Conducted BT-Custom'!$T$3:$T$7,MATCH(MAX('Conducted BT-Custom'!$AH$3:$AH$7),'Conducted BT-Custom'!$AH$3:$AH$7,0)))</f>
        <v>39</v>
      </c>
      <c r="CD1185" s="6884">
        <f>IF(COUNT('Conducted BT-Custom'!$AH$3:$AH$7)=0,2440,INDEX('Conducted BT-Custom'!$U$3:$U$7,MATCH(MAX('Conducted BT-Custom'!$AH$3:$AH$7),'Conducted BT-Custom'!$AH$3:$AH$7,0)))</f>
        <v>2440</v>
      </c>
      <c r="CE1185" s="7251"/>
      <c r="CF1185" s="7237"/>
      <c r="CG1185" s="6911"/>
      <c r="CH1185" s="7250"/>
      <c r="CI1185" s="225">
        <f>BY1185</f>
        <v/>
      </c>
      <c r="CJ1185" s="237">
        <f>BZ1185</f>
        <v/>
      </c>
      <c r="CK1185" s="223">
        <f>CA1185</f>
        <v/>
      </c>
      <c r="CL1185" s="237">
        <f>CC1185</f>
        <v/>
      </c>
      <c r="CM1185" s="394">
        <f>CD1185</f>
        <v/>
      </c>
      <c r="CN1185" s="1966"/>
      <c r="CO1185" s="1967"/>
      <c r="CP1185" s="6833"/>
      <c r="CQ1185" s="446"/>
      <c r="CR1185" s="6930"/>
      <c r="CS1185" s="446"/>
      <c r="CT1185" s="867"/>
      <c r="CU1185" s="224">
        <f>BY1185</f>
        <v/>
      </c>
      <c r="CV1185" s="237">
        <f>BZ1185</f>
        <v/>
      </c>
      <c r="CW1185" s="237">
        <f>CA1185</f>
        <v/>
      </c>
      <c r="CX1185" s="224">
        <f>CC1185</f>
        <v/>
      </c>
      <c r="CY1185" s="237">
        <f>CD1185</f>
        <v/>
      </c>
      <c r="CZ1185" s="7475">
        <f>IF(COUNTIF(Overview!K12:K14,TRUE)&gt;0,1.6,IF(COUNTIF(Overview!L12:L14,TRUE)&gt;0,8,0))</f>
        <v/>
      </c>
      <c r="DA1185" s="1876"/>
      <c r="DB1185" s="7485"/>
      <c r="DC1185" s="844">
        <f>IF(CT1185="","",IF(CT1185&gt;CZ1185,"Fail","Pass"))</f>
        <v/>
      </c>
      <c r="DD1185" s="868"/>
      <c r="DE1185" s="1565">
        <f>MyTimestamp(DC1185)</f>
        <v/>
      </c>
      <c r="DF1185" s="1531">
        <f>IF(COUNT(CE1185:CH1185)=1,15,IF(COUNT(CE1185:CH1185)=0,0,30))</f>
        <v/>
      </c>
      <c r="DG1185" s="1532">
        <f>IF(DF1185=0,0,2)</f>
        <v/>
      </c>
      <c r="DH1185" s="1877"/>
      <c r="DI1185" s="1877"/>
      <c r="DJ1185" s="1863"/>
      <c r="DK1185" s="1878"/>
      <c r="DL1185" s="1574">
        <f>10^(CN1185/20)*100-100</f>
        <v/>
      </c>
      <c r="DM1185" s="1266"/>
      <c r="DN1185" s="6885"/>
      <c r="DO1185" s="1290"/>
      <c r="DP1185" s="1290"/>
      <c r="DQ1185" s="1283"/>
      <c r="DR1185" s="1541"/>
      <c r="DS1185" s="1541"/>
      <c r="DT1185" s="1541"/>
      <c r="DU1185" s="1541"/>
      <c r="DV1185" s="1541"/>
      <c r="DW1185" s="1541"/>
      <c r="DX1185" s="1541"/>
      <c r="DY1185" s="1541"/>
      <c r="DZ1185" s="1541"/>
      <c r="EA1185" s="1541"/>
      <c r="EB1185" s="1541"/>
      <c r="EC1185" s="1541"/>
      <c r="ED1185" s="1541"/>
      <c r="EE1185" s="1541"/>
      <c r="EF1185" s="1541"/>
      <c r="EG1185" s="1541"/>
      <c r="EH1185" s="1541"/>
      <c r="EI1185" s="1541"/>
      <c r="EJ1185" s="1541"/>
      <c r="EK1185" s="1541"/>
      <c r="EL1185" s="1541"/>
      <c r="EM1185" s="1541"/>
      <c r="EN1185" s="1541"/>
      <c r="EO1185" s="1541"/>
      <c r="EP1185" s="1541"/>
      <c r="EQ1185" s="1541"/>
      <c r="ER1185" s="1541"/>
      <c r="ES1185" s="1541"/>
      <c r="ET1185" s="1541"/>
      <c r="EU1185" s="1541"/>
      <c r="EV1185" s="1541"/>
    </row>
    <row r="1186" ht="12.75" x14ac:dyDescent="0.2">
      <c r="A1186" s="1541"/>
      <c r="B1186" s="1541"/>
      <c r="C1186"/>
      <c r="D1186" s="6854"/>
      <c r="E1186" s="6854"/>
      <c r="F1186" s="6855">
        <v>5.6</v>
      </c>
      <c r="G1186" s="6856"/>
      <c r="H1186" s="6857">
        <f>BV1186</f>
        <v/>
      </c>
      <c r="I1186" s="6857">
        <f>BW1186</f>
        <v/>
      </c>
      <c r="J1186" s="6858" t="inlineStr">
        <is>
          <t>BT</t>
        </is>
      </c>
      <c r="K1186" s="6858" t="inlineStr">
        <is>
          <t>2.4 GHz</t>
        </is>
      </c>
      <c r="L1186" s="6859"/>
      <c r="M1186" s="6882"/>
      <c r="N1186" s="6860"/>
      <c r="O1186" s="6861"/>
      <c r="P1186" s="6597"/>
      <c r="Q1186" s="6861"/>
      <c r="R1186" s="6861"/>
      <c r="S1186" s="6593"/>
      <c r="T1186" s="130">
        <v>39</v>
      </c>
      <c r="U1186" s="6593">
        <v>2440</v>
      </c>
      <c r="V1186" s="6860"/>
      <c r="W1186" s="6862"/>
      <c r="X1186" s="6860"/>
      <c r="Y1186" s="6860"/>
      <c r="Z1186" s="6860"/>
      <c r="AA1186" s="6859"/>
      <c r="AB1186" s="6859"/>
      <c r="AC1186" s="6863">
        <f>IF(OR(BX1186="Close to Ear",BX1186="Close to Head"),"Head",IF(BX1186="Extremity","Extremity","Body"))</f>
        <v/>
      </c>
      <c r="AD1186" s="6864">
        <f>CA1186</f>
        <v/>
      </c>
      <c r="AE1186" s="6858">
        <f>CB1186</f>
        <v/>
      </c>
      <c r="AF1186" s="6859"/>
      <c r="AG1186" s="6865">
        <f>IF(OR(AZ1186="",BA1186=""),"N/A",IF(DC1186="Pass","P","F"))</f>
        <v/>
      </c>
      <c r="AH1186" s="6866"/>
      <c r="AI1186" s="6866"/>
      <c r="AJ1186" s="6866"/>
      <c r="AK1186" s="6860"/>
      <c r="AL1186" s="6859"/>
      <c r="AM1186" s="6860"/>
      <c r="AN1186" s="6860"/>
      <c r="AO1186" s="6867"/>
      <c r="AP1186" s="6867"/>
      <c r="AQ1186" s="6867"/>
      <c r="AR1186" s="6867"/>
      <c r="AS1186" s="6867"/>
      <c r="AT1186" s="6868">
        <f>IF(AC1186="Extremity",IF(CG1186="","",CG1186),"")</f>
        <v/>
      </c>
      <c r="AU1186" s="6868">
        <f>IF(AC1186="Extremity",IF(CH1186="","",CH1186),"")</f>
        <v/>
      </c>
      <c r="AV1186" s="6869">
        <f>IF(AC1186="Extremity","",IF(CE1186="","",CE1186))</f>
        <v/>
      </c>
      <c r="AW1186" s="6869">
        <f>IF(AD1186="Extremity","",IF(CF1186="","",CF1186))</f>
        <v/>
      </c>
      <c r="AX1186" s="6862">
        <f>DL1186</f>
        <v/>
      </c>
      <c r="AY1186" s="6862">
        <f>DQ1186</f>
        <v/>
      </c>
      <c r="AZ1186" s="6870">
        <f>IF(AC1186="Extremity",IF(DA1186="","",DA1186),"")</f>
        <v/>
      </c>
      <c r="BA1186" s="6871">
        <f>IF(AC1186="Extremity","",IF(CT1186="","",CT1186))</f>
        <v/>
      </c>
      <c r="BB1186" s="6862">
        <f>IF(AC1186="Extremity",IF(DB1186="","",DB1186),"")</f>
        <v/>
      </c>
      <c r="BC1186" s="6869">
        <f>IF(AC1186="Extremity","",IF(CZ1186="","",CZ1186))</f>
        <v/>
      </c>
      <c r="BD1186" s="6862">
        <f>DD1186</f>
        <v/>
      </c>
      <c r="BE1186" s="6872">
        <f>DE1186</f>
        <v/>
      </c>
      <c r="BF1186" s="6873">
        <f>DF1186*60</f>
        <v/>
      </c>
      <c r="BG1186" s="6874">
        <f>BE1186</f>
        <v/>
      </c>
      <c r="BH1186" s="6873">
        <f>DG1186*60</f>
        <v/>
      </c>
      <c r="BI1186" s="6873">
        <f>DH1186</f>
        <v/>
      </c>
      <c r="BJ1186" s="6875"/>
      <c r="BK1186" s="6876">
        <f>Overview!$E$7</f>
        <v/>
      </c>
      <c r="BL1186" s="6875"/>
      <c r="BM1186" s="6873">
        <f>DI1186</f>
        <v/>
      </c>
      <c r="BN1186" s="6876">
        <f>Overview!$P$153</f>
        <v/>
      </c>
      <c r="BO1186" s="6875" t="inlineStr">
        <is>
          <t>Modo: BR/EDR</t>
        </is>
      </c>
      <c r="BP1186" s="6875"/>
      <c r="BQ1186" s="6859"/>
      <c r="BR1186" s="6877"/>
      <c r="BS1186" s="1541"/>
      <c r="BT1186" s="1978" t="inlineStr">
        <is>
          <t>BT</t>
        </is>
      </c>
      <c r="BU1186" s="1979" t="inlineStr">
        <is>
          <t>2.4 GHz</t>
        </is>
      </c>
      <c r="BV1186" s="632">
        <f>Overview!$H$30</f>
        <v/>
      </c>
      <c r="BW1186" s="2010"/>
      <c r="BX1186" s="1978" t="inlineStr">
        <is>
          <t>Body</t>
        </is>
      </c>
      <c r="BY1186" s="6883"/>
      <c r="BZ1186" s="2011"/>
      <c r="CA1186" s="6883" t="inlineStr">
        <is>
          <t>Accesorio 1: Front Face</t>
        </is>
      </c>
      <c r="CB1186" s="200">
        <v>0</v>
      </c>
      <c r="CC1186" s="6884">
        <f>IF(COUNT('Conducted BT-Custom'!$AH$3:$AH$7)=0,39,INDEX('Conducted BT-Custom'!$T$3:$T$7,MATCH(MAX('Conducted BT-Custom'!$AH$3:$AH$7),'Conducted BT-Custom'!$AH$3:$AH$7,0)))</f>
        <v>39</v>
      </c>
      <c r="CD1186" s="6884">
        <f>IF(COUNT('Conducted BT-Custom'!$AH$3:$AH$7)=0,2440,INDEX('Conducted BT-Custom'!$U$3:$U$7,MATCH(MAX('Conducted BT-Custom'!$AH$3:$AH$7),'Conducted BT-Custom'!$AH$3:$AH$7,0)))</f>
        <v>2440</v>
      </c>
      <c r="CE1186" s="7251"/>
      <c r="CF1186" s="7237"/>
      <c r="CG1186" s="6911"/>
      <c r="CH1186" s="7250"/>
      <c r="CI1186" s="225">
        <f>BY1186</f>
        <v/>
      </c>
      <c r="CJ1186" s="237">
        <f>BZ1186</f>
        <v/>
      </c>
      <c r="CK1186" s="223">
        <f>CA1186</f>
        <v/>
      </c>
      <c r="CL1186" s="237">
        <f>CC1186</f>
        <v/>
      </c>
      <c r="CM1186" s="394">
        <f>CD1186</f>
        <v/>
      </c>
      <c r="CN1186" s="1966"/>
      <c r="CO1186" s="1967"/>
      <c r="CP1186" s="6833"/>
      <c r="CQ1186" s="446"/>
      <c r="CR1186" s="6930"/>
      <c r="CS1186" s="446"/>
      <c r="CT1186" s="867"/>
      <c r="CU1186" s="224">
        <f>BY1186</f>
        <v/>
      </c>
      <c r="CV1186" s="237">
        <f>BZ1186</f>
        <v/>
      </c>
      <c r="CW1186" s="237">
        <f>CA1186</f>
        <v/>
      </c>
      <c r="CX1186" s="224">
        <f>CC1186</f>
        <v/>
      </c>
      <c r="CY1186" s="237">
        <f>CD1186</f>
        <v/>
      </c>
      <c r="CZ1186" s="7475">
        <f>IF(COUNTIF(Overview!K12:K14,TRUE)&gt;0,1.6,IF(COUNTIF(Overview!L12:L14,TRUE)&gt;0,8,0))</f>
        <v/>
      </c>
      <c r="DA1186" s="1876"/>
      <c r="DB1186" s="7485"/>
      <c r="DC1186" s="844">
        <f>IF(CT1186="","",IF(CT1186&gt;CZ1186,"Fail","Pass"))</f>
        <v/>
      </c>
      <c r="DD1186" s="868"/>
      <c r="DE1186" s="1565">
        <f>MyTimestamp(DC1186)</f>
        <v/>
      </c>
      <c r="DF1186" s="1531">
        <f>IF(COUNT(CE1186:CH1186)=1,15,IF(COUNT(CE1186:CH1186)=0,0,30))</f>
        <v/>
      </c>
      <c r="DG1186" s="1532">
        <f>IF(DF1186=0,0,2)</f>
        <v/>
      </c>
      <c r="DH1186" s="1877"/>
      <c r="DI1186" s="1877"/>
      <c r="DJ1186" s="1863"/>
      <c r="DK1186" s="1878"/>
      <c r="DL1186" s="1574">
        <f>10^(CN1186/20)*100-100</f>
        <v/>
      </c>
      <c r="DM1186" s="1266"/>
      <c r="DN1186" s="6885"/>
      <c r="DO1186" s="1290"/>
      <c r="DP1186" s="1290"/>
      <c r="DQ1186" s="1283"/>
      <c r="DR1186" s="1541"/>
      <c r="DS1186" s="1541"/>
      <c r="DT1186" s="1541"/>
      <c r="DU1186" s="1541"/>
      <c r="DV1186" s="1541"/>
      <c r="DW1186" s="1541"/>
      <c r="DX1186" s="1541"/>
      <c r="DY1186" s="1541"/>
      <c r="DZ1186" s="1541"/>
      <c r="EA1186" s="1541"/>
      <c r="EB1186" s="1541"/>
      <c r="EC1186" s="1541"/>
      <c r="ED1186" s="1541"/>
      <c r="EE1186" s="1541"/>
      <c r="EF1186" s="1541"/>
      <c r="EG1186" s="1541"/>
      <c r="EH1186" s="1541"/>
      <c r="EI1186" s="1541"/>
      <c r="EJ1186" s="1541"/>
      <c r="EK1186" s="1541"/>
      <c r="EL1186" s="1541"/>
      <c r="EM1186" s="1541"/>
      <c r="EN1186" s="1541"/>
      <c r="EO1186" s="1541"/>
      <c r="EP1186" s="1541"/>
      <c r="EQ1186" s="1541"/>
      <c r="ER1186" s="1541"/>
      <c r="ES1186" s="1541"/>
      <c r="ET1186" s="1541"/>
      <c r="EU1186" s="1541"/>
      <c r="EV1186" s="1541"/>
    </row>
    <row r="1187" ht="12.75" x14ac:dyDescent="0.2">
      <c r="A1187" s="1541"/>
      <c r="B1187" s="1541"/>
      <c r="C1187"/>
      <c r="D1187" s="6854"/>
      <c r="E1187" s="6854"/>
      <c r="F1187" s="6855">
        <v>5.6</v>
      </c>
      <c r="G1187" s="6856"/>
      <c r="H1187" s="6857">
        <f>BV1187</f>
        <v/>
      </c>
      <c r="I1187" s="6857">
        <f>BW1187</f>
        <v/>
      </c>
      <c r="J1187" s="6858" t="inlineStr">
        <is>
          <t>BT</t>
        </is>
      </c>
      <c r="K1187" s="6858" t="inlineStr">
        <is>
          <t>2.4 GHz</t>
        </is>
      </c>
      <c r="L1187" s="6859"/>
      <c r="M1187" s="6882"/>
      <c r="N1187" s="6860"/>
      <c r="O1187" s="6861"/>
      <c r="P1187" s="6597"/>
      <c r="Q1187" s="6861"/>
      <c r="R1187" s="6861"/>
      <c r="S1187" s="6593"/>
      <c r="T1187" s="130">
        <v>39</v>
      </c>
      <c r="U1187" s="6593">
        <v>2440</v>
      </c>
      <c r="V1187" s="6860"/>
      <c r="W1187" s="6862"/>
      <c r="X1187" s="6860"/>
      <c r="Y1187" s="6860"/>
      <c r="Z1187" s="6860"/>
      <c r="AA1187" s="6859"/>
      <c r="AB1187" s="6859"/>
      <c r="AC1187" s="6863">
        <f>IF(OR(BX1187="Close to Ear",BX1187="Close to Head"),"Head",IF(BX1187="Extremity","Extremity","Body"))</f>
        <v/>
      </c>
      <c r="AD1187" s="6864">
        <f>CA1187</f>
        <v/>
      </c>
      <c r="AE1187" s="6858">
        <f>CB1187</f>
        <v/>
      </c>
      <c r="AF1187" s="6859"/>
      <c r="AG1187" s="6865">
        <f>IF(OR(AZ1187="",BA1187=""),"N/A",IF(DC1187="Pass","P","F"))</f>
        <v/>
      </c>
      <c r="AH1187" s="6866"/>
      <c r="AI1187" s="6866"/>
      <c r="AJ1187" s="6866"/>
      <c r="AK1187" s="6860"/>
      <c r="AL1187" s="6859"/>
      <c r="AM1187" s="6860"/>
      <c r="AN1187" s="6860"/>
      <c r="AO1187" s="6867"/>
      <c r="AP1187" s="6867"/>
      <c r="AQ1187" s="6867"/>
      <c r="AR1187" s="6867"/>
      <c r="AS1187" s="6867"/>
      <c r="AT1187" s="6868">
        <f>IF(AC1187="Extremity",IF(CG1187="","",CG1187),"")</f>
        <v/>
      </c>
      <c r="AU1187" s="6868">
        <f>IF(AC1187="Extremity",IF(CH1187="","",CH1187),"")</f>
        <v/>
      </c>
      <c r="AV1187" s="6869">
        <f>IF(AC1187="Extremity","",IF(CE1187="","",CE1187))</f>
        <v/>
      </c>
      <c r="AW1187" s="6869">
        <f>IF(AD1187="Extremity","",IF(CF1187="","",CF1187))</f>
        <v/>
      </c>
      <c r="AX1187" s="6862">
        <f>DL1187</f>
        <v/>
      </c>
      <c r="AY1187" s="6862">
        <f>DQ1187</f>
        <v/>
      </c>
      <c r="AZ1187" s="6870">
        <f>IF(AC1187="Extremity",IF(DA1187="","",DA1187),"")</f>
        <v/>
      </c>
      <c r="BA1187" s="6871">
        <f>IF(AC1187="Extremity","",IF(CT1187="","",CT1187))</f>
        <v/>
      </c>
      <c r="BB1187" s="6862">
        <f>IF(AC1187="Extremity",IF(DB1187="","",DB1187),"")</f>
        <v/>
      </c>
      <c r="BC1187" s="6869">
        <f>IF(AC1187="Extremity","",IF(CZ1187="","",CZ1187))</f>
        <v/>
      </c>
      <c r="BD1187" s="6862">
        <f>DD1187</f>
        <v/>
      </c>
      <c r="BE1187" s="6872">
        <f>DE1187</f>
        <v/>
      </c>
      <c r="BF1187" s="6873">
        <f>DF1187*60</f>
        <v/>
      </c>
      <c r="BG1187" s="6874">
        <f>BE1187</f>
        <v/>
      </c>
      <c r="BH1187" s="6873">
        <f>DG1187*60</f>
        <v/>
      </c>
      <c r="BI1187" s="6873">
        <f>DH1187</f>
        <v/>
      </c>
      <c r="BJ1187" s="6875"/>
      <c r="BK1187" s="6876">
        <f>Overview!$E$7</f>
        <v/>
      </c>
      <c r="BL1187" s="6875"/>
      <c r="BM1187" s="6873">
        <f>DI1187</f>
        <v/>
      </c>
      <c r="BN1187" s="6876">
        <f>Overview!$P$153</f>
        <v/>
      </c>
      <c r="BO1187" s="6875" t="inlineStr">
        <is>
          <t>Modo: BR/EDR</t>
        </is>
      </c>
      <c r="BP1187" s="6875"/>
      <c r="BQ1187" s="6859"/>
      <c r="BR1187" s="6877"/>
      <c r="BS1187" s="1541"/>
      <c r="BT1187" s="1978" t="inlineStr">
        <is>
          <t>BT</t>
        </is>
      </c>
      <c r="BU1187" s="1979" t="inlineStr">
        <is>
          <t>2.4 GHz</t>
        </is>
      </c>
      <c r="BV1187" s="632">
        <f>Overview!$H$30</f>
        <v/>
      </c>
      <c r="BW1187" s="2010"/>
      <c r="BX1187" s="1978" t="inlineStr">
        <is>
          <t>Body</t>
        </is>
      </c>
      <c r="BY1187" s="6883"/>
      <c r="BZ1187" s="2011"/>
      <c r="CA1187" s="6883" t="inlineStr">
        <is>
          <t>Accesorio 2: Bottom Edge</t>
        </is>
      </c>
      <c r="CB1187" s="200">
        <v>0</v>
      </c>
      <c r="CC1187" s="6884">
        <f>IF(COUNT('Conducted BT-Custom'!$AH$3:$AH$7)=0,39,INDEX('Conducted BT-Custom'!$T$3:$T$7,MATCH(MAX('Conducted BT-Custom'!$AH$3:$AH$7),'Conducted BT-Custom'!$AH$3:$AH$7,0)))</f>
        <v>39</v>
      </c>
      <c r="CD1187" s="6884">
        <f>IF(COUNT('Conducted BT-Custom'!$AH$3:$AH$7)=0,2440,INDEX('Conducted BT-Custom'!$U$3:$U$7,MATCH(MAX('Conducted BT-Custom'!$AH$3:$AH$7),'Conducted BT-Custom'!$AH$3:$AH$7,0)))</f>
        <v>2440</v>
      </c>
      <c r="CE1187" s="7251"/>
      <c r="CF1187" s="7237"/>
      <c r="CG1187" s="6911"/>
      <c r="CH1187" s="7250"/>
      <c r="CI1187" s="225">
        <f>BY1187</f>
        <v/>
      </c>
      <c r="CJ1187" s="237">
        <f>BZ1187</f>
        <v/>
      </c>
      <c r="CK1187" s="223">
        <f>CA1187</f>
        <v/>
      </c>
      <c r="CL1187" s="237">
        <f>CC1187</f>
        <v/>
      </c>
      <c r="CM1187" s="394">
        <f>CD1187</f>
        <v/>
      </c>
      <c r="CN1187" s="1966"/>
      <c r="CO1187" s="1967"/>
      <c r="CP1187" s="6833"/>
      <c r="CQ1187" s="446"/>
      <c r="CR1187" s="6930"/>
      <c r="CS1187" s="446"/>
      <c r="CT1187" s="867"/>
      <c r="CU1187" s="224">
        <f>BY1187</f>
        <v/>
      </c>
      <c r="CV1187" s="237">
        <f>BZ1187</f>
        <v/>
      </c>
      <c r="CW1187" s="237">
        <f>CA1187</f>
        <v/>
      </c>
      <c r="CX1187" s="224">
        <f>CC1187</f>
        <v/>
      </c>
      <c r="CY1187" s="237">
        <f>CD1187</f>
        <v/>
      </c>
      <c r="CZ1187" s="7475">
        <f>IF(COUNTIF(Overview!K12:K14,TRUE)&gt;0,1.6,IF(COUNTIF(Overview!L12:L14,TRUE)&gt;0,8,0))</f>
        <v/>
      </c>
      <c r="DA1187" s="1876"/>
      <c r="DB1187" s="7485"/>
      <c r="DC1187" s="844">
        <f>IF(CT1187="","",IF(CT1187&gt;CZ1187,"Fail","Pass"))</f>
        <v/>
      </c>
      <c r="DD1187" s="868"/>
      <c r="DE1187" s="1565">
        <f>MyTimestamp(DC1187)</f>
        <v/>
      </c>
      <c r="DF1187" s="1531">
        <f>IF(COUNT(CE1187:CH1187)=1,15,IF(COUNT(CE1187:CH1187)=0,0,30))</f>
        <v/>
      </c>
      <c r="DG1187" s="1532">
        <f>IF(DF1187=0,0,2)</f>
        <v/>
      </c>
      <c r="DH1187" s="1877"/>
      <c r="DI1187" s="1877"/>
      <c r="DJ1187" s="1863"/>
      <c r="DK1187" s="1878"/>
      <c r="DL1187" s="1574">
        <f>10^(CN1187/20)*100-100</f>
        <v/>
      </c>
      <c r="DM1187" s="1266"/>
      <c r="DN1187" s="6885"/>
      <c r="DO1187" s="1290"/>
      <c r="DP1187" s="1290"/>
      <c r="DQ1187" s="1283"/>
      <c r="DR1187" s="1541"/>
      <c r="DS1187" s="1541"/>
      <c r="DT1187" s="1541"/>
      <c r="DU1187" s="1541"/>
      <c r="DV1187" s="1541"/>
      <c r="DW1187" s="1541"/>
      <c r="DX1187" s="1541"/>
      <c r="DY1187" s="1541"/>
      <c r="DZ1187" s="1541"/>
      <c r="EA1187" s="1541"/>
      <c r="EB1187" s="1541"/>
      <c r="EC1187" s="1541"/>
      <c r="ED1187" s="1541"/>
      <c r="EE1187" s="1541"/>
      <c r="EF1187" s="1541"/>
      <c r="EG1187" s="1541"/>
      <c r="EH1187" s="1541"/>
      <c r="EI1187" s="1541"/>
      <c r="EJ1187" s="1541"/>
      <c r="EK1187" s="1541"/>
      <c r="EL1187" s="1541"/>
      <c r="EM1187" s="1541"/>
      <c r="EN1187" s="1541"/>
      <c r="EO1187" s="1541"/>
      <c r="EP1187" s="1541"/>
      <c r="EQ1187" s="1541"/>
      <c r="ER1187" s="1541"/>
      <c r="ES1187" s="1541"/>
      <c r="ET1187" s="1541"/>
      <c r="EU1187" s="1541"/>
      <c r="EV1187" s="1541"/>
    </row>
    <row r="1188" ht="12.75" x14ac:dyDescent="0.2">
      <c r="A1188" s="1541"/>
      <c r="B1188" s="1541"/>
      <c r="C1188"/>
      <c r="D1188" s="6854"/>
      <c r="E1188" s="6854"/>
      <c r="F1188" s="6855">
        <v>5.6</v>
      </c>
      <c r="G1188" s="6856"/>
      <c r="H1188" s="6857">
        <f>BV1188</f>
        <v/>
      </c>
      <c r="I1188" s="6857">
        <f>BW1188</f>
        <v/>
      </c>
      <c r="J1188" s="6858" t="inlineStr">
        <is>
          <t>BT</t>
        </is>
      </c>
      <c r="K1188" s="6858" t="inlineStr">
        <is>
          <t>2.4 GHz</t>
        </is>
      </c>
      <c r="L1188" s="6859"/>
      <c r="M1188" s="6882"/>
      <c r="N1188" s="6860"/>
      <c r="O1188" s="6861"/>
      <c r="P1188" s="6597"/>
      <c r="Q1188" s="6861"/>
      <c r="R1188" s="6861"/>
      <c r="S1188" s="6593"/>
      <c r="T1188" s="130">
        <v>39</v>
      </c>
      <c r="U1188" s="6593">
        <v>2440</v>
      </c>
      <c r="V1188" s="6860"/>
      <c r="W1188" s="6862"/>
      <c r="X1188" s="6860"/>
      <c r="Y1188" s="6860"/>
      <c r="Z1188" s="6860"/>
      <c r="AA1188" s="6859"/>
      <c r="AB1188" s="6859"/>
      <c r="AC1188" s="6863">
        <f>IF(OR(BX1188="Close to Ear",BX1188="Close to Head"),"Head",IF(BX1188="Extremity","Extremity","Body"))</f>
        <v/>
      </c>
      <c r="AD1188" s="6864">
        <f>CA1188</f>
        <v/>
      </c>
      <c r="AE1188" s="6858">
        <f>CB1188</f>
        <v/>
      </c>
      <c r="AF1188" s="6859"/>
      <c r="AG1188" s="6865">
        <f>IF(OR(AZ1188="",BA1188=""),"N/A",IF(DC1188="Pass","P","F"))</f>
        <v/>
      </c>
      <c r="AH1188" s="6866"/>
      <c r="AI1188" s="6866"/>
      <c r="AJ1188" s="6866"/>
      <c r="AK1188" s="6860"/>
      <c r="AL1188" s="6859"/>
      <c r="AM1188" s="6860"/>
      <c r="AN1188" s="6860"/>
      <c r="AO1188" s="6867"/>
      <c r="AP1188" s="6867"/>
      <c r="AQ1188" s="6867"/>
      <c r="AR1188" s="6867"/>
      <c r="AS1188" s="6867"/>
      <c r="AT1188" s="6868">
        <f>IF(AC1188="Extremity",IF(CG1188="","",CG1188),"")</f>
        <v/>
      </c>
      <c r="AU1188" s="6868">
        <f>IF(AC1188="Extremity",IF(CH1188="","",CH1188),"")</f>
        <v/>
      </c>
      <c r="AV1188" s="6869">
        <f>IF(AC1188="Extremity","",IF(CE1188="","",CE1188))</f>
        <v/>
      </c>
      <c r="AW1188" s="6869">
        <f>IF(AD1188="Extremity","",IF(CF1188="","",CF1188))</f>
        <v/>
      </c>
      <c r="AX1188" s="6862">
        <f>DL1188</f>
        <v/>
      </c>
      <c r="AY1188" s="6862">
        <f>DQ1188</f>
        <v/>
      </c>
      <c r="AZ1188" s="6870">
        <f>IF(AC1188="Extremity",IF(DA1188="","",DA1188),"")</f>
        <v/>
      </c>
      <c r="BA1188" s="6871">
        <f>IF(AC1188="Extremity","",IF(CT1188="","",CT1188))</f>
        <v/>
      </c>
      <c r="BB1188" s="6862">
        <f>IF(AC1188="Extremity",IF(DB1188="","",DB1188),"")</f>
        <v/>
      </c>
      <c r="BC1188" s="6869">
        <f>IF(AC1188="Extremity","",IF(CZ1188="","",CZ1188))</f>
        <v/>
      </c>
      <c r="BD1188" s="6862">
        <f>DD1188</f>
        <v/>
      </c>
      <c r="BE1188" s="6872">
        <f>DE1188</f>
        <v/>
      </c>
      <c r="BF1188" s="6873">
        <f>DF1188*60</f>
        <v/>
      </c>
      <c r="BG1188" s="6874">
        <f>BE1188</f>
        <v/>
      </c>
      <c r="BH1188" s="6873">
        <f>DG1188*60</f>
        <v/>
      </c>
      <c r="BI1188" s="6873">
        <f>DH1188</f>
        <v/>
      </c>
      <c r="BJ1188" s="6875"/>
      <c r="BK1188" s="6876">
        <f>Overview!$E$7</f>
        <v/>
      </c>
      <c r="BL1188" s="6875"/>
      <c r="BM1188" s="6873">
        <f>DI1188</f>
        <v/>
      </c>
      <c r="BN1188" s="6876">
        <f>Overview!$P$153</f>
        <v/>
      </c>
      <c r="BO1188" s="6875" t="inlineStr">
        <is>
          <t>Modo: BR/EDR</t>
        </is>
      </c>
      <c r="BP1188" s="6875"/>
      <c r="BQ1188" s="6859"/>
      <c r="BR1188" s="6877"/>
      <c r="BS1188" s="1541"/>
      <c r="BT1188" s="1978" t="inlineStr">
        <is>
          <t>BT</t>
        </is>
      </c>
      <c r="BU1188" s="1979" t="inlineStr">
        <is>
          <t>2.4 GHz</t>
        </is>
      </c>
      <c r="BV1188" s="632">
        <f>Overview!$H$30</f>
        <v/>
      </c>
      <c r="BW1188" s="2010"/>
      <c r="BX1188" s="1978" t="inlineStr">
        <is>
          <t>Body</t>
        </is>
      </c>
      <c r="BY1188" s="6883"/>
      <c r="BZ1188" s="2011"/>
      <c r="CA1188" s="6883" t="inlineStr">
        <is>
          <t>Accesorio 3: Back Face</t>
        </is>
      </c>
      <c r="CB1188" s="200">
        <v>0</v>
      </c>
      <c r="CC1188" s="6884">
        <f>IF(COUNT('Conducted BT-Custom'!$AH$3:$AH$7)=0,39,INDEX('Conducted BT-Custom'!$T$3:$T$7,MATCH(MAX('Conducted BT-Custom'!$AH$3:$AH$7),'Conducted BT-Custom'!$AH$3:$AH$7,0)))</f>
        <v>39</v>
      </c>
      <c r="CD1188" s="6884">
        <f>IF(COUNT('Conducted BT-Custom'!$AH$3:$AH$7)=0,2440,INDEX('Conducted BT-Custom'!$U$3:$U$7,MATCH(MAX('Conducted BT-Custom'!$AH$3:$AH$7),'Conducted BT-Custom'!$AH$3:$AH$7,0)))</f>
        <v>2440</v>
      </c>
      <c r="CE1188" s="7251"/>
      <c r="CF1188" s="7237"/>
      <c r="CG1188" s="6911"/>
      <c r="CH1188" s="7250"/>
      <c r="CI1188" s="225">
        <f>BY1188</f>
        <v/>
      </c>
      <c r="CJ1188" s="237">
        <f>BZ1188</f>
        <v/>
      </c>
      <c r="CK1188" s="223">
        <f>CA1188</f>
        <v/>
      </c>
      <c r="CL1188" s="237">
        <f>CC1188</f>
        <v/>
      </c>
      <c r="CM1188" s="394">
        <f>CD1188</f>
        <v/>
      </c>
      <c r="CN1188" s="1966"/>
      <c r="CO1188" s="1967"/>
      <c r="CP1188" s="6833"/>
      <c r="CQ1188" s="446"/>
      <c r="CR1188" s="6930"/>
      <c r="CS1188" s="446"/>
      <c r="CT1188" s="867"/>
      <c r="CU1188" s="224">
        <f>BY1188</f>
        <v/>
      </c>
      <c r="CV1188" s="237">
        <f>BZ1188</f>
        <v/>
      </c>
      <c r="CW1188" s="237">
        <f>CA1188</f>
        <v/>
      </c>
      <c r="CX1188" s="224">
        <f>CC1188</f>
        <v/>
      </c>
      <c r="CY1188" s="237">
        <f>CD1188</f>
        <v/>
      </c>
      <c r="CZ1188" s="7475">
        <f>IF(COUNTIF(Overview!K12:K14,TRUE)&gt;0,1.6,IF(COUNTIF(Overview!L12:L14,TRUE)&gt;0,8,0))</f>
        <v/>
      </c>
      <c r="DA1188" s="1876"/>
      <c r="DB1188" s="7485"/>
      <c r="DC1188" s="844">
        <f>IF(CT1188="","",IF(CT1188&gt;CZ1188,"Fail","Pass"))</f>
        <v/>
      </c>
      <c r="DD1188" s="868"/>
      <c r="DE1188" s="1565">
        <f>MyTimestamp(DC1188)</f>
        <v/>
      </c>
      <c r="DF1188" s="1531">
        <f>IF(COUNT(CE1188:CH1188)=1,15,IF(COUNT(CE1188:CH1188)=0,0,30))</f>
        <v/>
      </c>
      <c r="DG1188" s="1532">
        <f>IF(DF1188=0,0,2)</f>
        <v/>
      </c>
      <c r="DH1188" s="1877"/>
      <c r="DI1188" s="1877"/>
      <c r="DJ1188" s="1863"/>
      <c r="DK1188" s="1878"/>
      <c r="DL1188" s="1574">
        <f>10^(CN1188/20)*100-100</f>
        <v/>
      </c>
      <c r="DM1188" s="1266"/>
      <c r="DN1188" s="6885"/>
      <c r="DO1188" s="1290"/>
      <c r="DP1188" s="1290"/>
      <c r="DQ1188" s="1283"/>
      <c r="DR1188" s="1541"/>
      <c r="DS1188" s="1541"/>
      <c r="DT1188" s="1541"/>
      <c r="DU1188" s="1541"/>
      <c r="DV1188" s="1541"/>
      <c r="DW1188" s="1541"/>
      <c r="DX1188" s="1541"/>
      <c r="DY1188" s="1541"/>
      <c r="DZ1188" s="1541"/>
      <c r="EA1188" s="1541"/>
      <c r="EB1188" s="1541"/>
      <c r="EC1188" s="1541"/>
      <c r="ED1188" s="1541"/>
      <c r="EE1188" s="1541"/>
      <c r="EF1188" s="1541"/>
      <c r="EG1188" s="1541"/>
      <c r="EH1188" s="1541"/>
      <c r="EI1188" s="1541"/>
      <c r="EJ1188" s="1541"/>
      <c r="EK1188" s="1541"/>
      <c r="EL1188" s="1541"/>
      <c r="EM1188" s="1541"/>
      <c r="EN1188" s="1541"/>
      <c r="EO1188" s="1541"/>
      <c r="EP1188" s="1541"/>
      <c r="EQ1188" s="1541"/>
      <c r="ER1188" s="1541"/>
      <c r="ES1188" s="1541"/>
      <c r="ET1188" s="1541"/>
      <c r="EU1188" s="1541"/>
      <c r="EV1188" s="1541"/>
    </row>
    <row r="1189" ht="12.75" x14ac:dyDescent="0.2">
      <c r="A1189" s="1541"/>
      <c r="B1189" s="1541"/>
      <c r="C1189"/>
      <c r="D1189" s="6854"/>
      <c r="E1189" s="6854"/>
      <c r="F1189" s="6855">
        <v>5.6</v>
      </c>
      <c r="G1189" s="6856"/>
      <c r="H1189" s="6857">
        <f>BV1189</f>
        <v/>
      </c>
      <c r="I1189" s="6857">
        <f>BW1189</f>
        <v/>
      </c>
      <c r="J1189" s="6858" t="inlineStr">
        <is>
          <t>BT</t>
        </is>
      </c>
      <c r="K1189" s="6858" t="inlineStr">
        <is>
          <t>2.4 GHz</t>
        </is>
      </c>
      <c r="L1189" s="6859"/>
      <c r="M1189" s="6882"/>
      <c r="N1189" s="6860"/>
      <c r="O1189" s="6861"/>
      <c r="P1189" s="6597"/>
      <c r="Q1189" s="6861"/>
      <c r="R1189" s="6861"/>
      <c r="S1189" s="6593"/>
      <c r="T1189" s="130">
        <v>39</v>
      </c>
      <c r="U1189" s="6593">
        <v>2440</v>
      </c>
      <c r="V1189" s="6860"/>
      <c r="W1189" s="6862"/>
      <c r="X1189" s="6860"/>
      <c r="Y1189" s="6860"/>
      <c r="Z1189" s="6860"/>
      <c r="AA1189" s="6859"/>
      <c r="AB1189" s="6859"/>
      <c r="AC1189" s="6863">
        <f>IF(OR(BX1189="Close to Ear",BX1189="Close to Head"),"Head",IF(BX1189="Extremity","Extremity","Body"))</f>
        <v/>
      </c>
      <c r="AD1189" s="6864">
        <f>CA1189</f>
        <v/>
      </c>
      <c r="AE1189" s="6858">
        <f>CB1189</f>
        <v/>
      </c>
      <c r="AF1189" s="6859"/>
      <c r="AG1189" s="6865">
        <f>IF(OR(AZ1189="",BA1189=""),"N/A",IF(DC1189="Pass","P","F"))</f>
        <v/>
      </c>
      <c r="AH1189" s="6866"/>
      <c r="AI1189" s="6866"/>
      <c r="AJ1189" s="6866"/>
      <c r="AK1189" s="6860"/>
      <c r="AL1189" s="6859"/>
      <c r="AM1189" s="6860"/>
      <c r="AN1189" s="6860"/>
      <c r="AO1189" s="6867"/>
      <c r="AP1189" s="6867"/>
      <c r="AQ1189" s="6867"/>
      <c r="AR1189" s="6867"/>
      <c r="AS1189" s="6867"/>
      <c r="AT1189" s="6868">
        <f>IF(AC1189="Extremity",IF(CG1189="","",CG1189),"")</f>
        <v/>
      </c>
      <c r="AU1189" s="6868">
        <f>IF(AC1189="Extremity",IF(CH1189="","",CH1189),"")</f>
        <v/>
      </c>
      <c r="AV1189" s="6869">
        <f>IF(AC1189="Extremity","",IF(CE1189="","",CE1189))</f>
        <v/>
      </c>
      <c r="AW1189" s="6869">
        <f>IF(AD1189="Extremity","",IF(CF1189="","",CF1189))</f>
        <v/>
      </c>
      <c r="AX1189" s="6862">
        <f>DL1189</f>
        <v/>
      </c>
      <c r="AY1189" s="6862">
        <f>DQ1189</f>
        <v/>
      </c>
      <c r="AZ1189" s="6870">
        <f>IF(AC1189="Extremity",IF(DA1189="","",DA1189),"")</f>
        <v/>
      </c>
      <c r="BA1189" s="6871">
        <f>IF(AC1189="Extremity","",IF(CT1189="","",CT1189))</f>
        <v/>
      </c>
      <c r="BB1189" s="6862">
        <f>IF(AC1189="Extremity",IF(DB1189="","",DB1189),"")</f>
        <v/>
      </c>
      <c r="BC1189" s="6869">
        <f>IF(AC1189="Extremity","",IF(CZ1189="","",CZ1189))</f>
        <v/>
      </c>
      <c r="BD1189" s="6862">
        <f>DD1189</f>
        <v/>
      </c>
      <c r="BE1189" s="6872">
        <f>DE1189</f>
        <v/>
      </c>
      <c r="BF1189" s="6873">
        <f>DF1189*60</f>
        <v/>
      </c>
      <c r="BG1189" s="6874">
        <f>BE1189</f>
        <v/>
      </c>
      <c r="BH1189" s="6873">
        <f>DG1189*60</f>
        <v/>
      </c>
      <c r="BI1189" s="6873">
        <f>DH1189</f>
        <v/>
      </c>
      <c r="BJ1189" s="6875"/>
      <c r="BK1189" s="6876">
        <f>Overview!$E$7</f>
        <v/>
      </c>
      <c r="BL1189" s="6875"/>
      <c r="BM1189" s="6873">
        <f>DI1189</f>
        <v/>
      </c>
      <c r="BN1189" s="6876">
        <f>Overview!$P$153</f>
        <v/>
      </c>
      <c r="BO1189" s="6875" t="inlineStr">
        <is>
          <t>Modo: BR/EDR</t>
        </is>
      </c>
      <c r="BP1189" s="6875"/>
      <c r="BQ1189" s="6859"/>
      <c r="BR1189" s="6877"/>
      <c r="BS1189" s="1541"/>
      <c r="BT1189" s="1978" t="inlineStr">
        <is>
          <t>BT</t>
        </is>
      </c>
      <c r="BU1189" s="1979" t="inlineStr">
        <is>
          <t>2.4 GHz</t>
        </is>
      </c>
      <c r="BV1189" s="632">
        <f>Overview!$H$30</f>
        <v/>
      </c>
      <c r="BW1189" s="2010"/>
      <c r="BX1189" s="1978" t="inlineStr">
        <is>
          <t>Body</t>
        </is>
      </c>
      <c r="BY1189" s="6883"/>
      <c r="BZ1189" s="2011"/>
      <c r="CA1189" s="6883" t="inlineStr">
        <is>
          <t>Accesorio 4: Front Face</t>
        </is>
      </c>
      <c r="CB1189" s="200">
        <v>0</v>
      </c>
      <c r="CC1189" s="6884">
        <f>IF(COUNT('Conducted BT-Custom'!$AH$3:$AH$7)=0,39,INDEX('Conducted BT-Custom'!$T$3:$T$7,MATCH(MAX('Conducted BT-Custom'!$AH$3:$AH$7),'Conducted BT-Custom'!$AH$3:$AH$7,0)))</f>
        <v>39</v>
      </c>
      <c r="CD1189" s="6884">
        <f>IF(COUNT('Conducted BT-Custom'!$AH$3:$AH$7)=0,2440,INDEX('Conducted BT-Custom'!$U$3:$U$7,MATCH(MAX('Conducted BT-Custom'!$AH$3:$AH$7),'Conducted BT-Custom'!$AH$3:$AH$7,0)))</f>
        <v>2440</v>
      </c>
      <c r="CE1189" s="7251"/>
      <c r="CF1189" s="7237"/>
      <c r="CG1189" s="6911"/>
      <c r="CH1189" s="7250"/>
      <c r="CI1189" s="225">
        <f>BY1189</f>
        <v/>
      </c>
      <c r="CJ1189" s="237">
        <f>BZ1189</f>
        <v/>
      </c>
      <c r="CK1189" s="223">
        <f>CA1189</f>
        <v/>
      </c>
      <c r="CL1189" s="237">
        <f>CC1189</f>
        <v/>
      </c>
      <c r="CM1189" s="394">
        <f>CD1189</f>
        <v/>
      </c>
      <c r="CN1189" s="1966"/>
      <c r="CO1189" s="1967"/>
      <c r="CP1189" s="6833"/>
      <c r="CQ1189" s="446"/>
      <c r="CR1189" s="6930"/>
      <c r="CS1189" s="446"/>
      <c r="CT1189" s="867"/>
      <c r="CU1189" s="224">
        <f>BY1189</f>
        <v/>
      </c>
      <c r="CV1189" s="237">
        <f>BZ1189</f>
        <v/>
      </c>
      <c r="CW1189" s="237">
        <f>CA1189</f>
        <v/>
      </c>
      <c r="CX1189" s="224">
        <f>CC1189</f>
        <v/>
      </c>
      <c r="CY1189" s="237">
        <f>CD1189</f>
        <v/>
      </c>
      <c r="CZ1189" s="7475">
        <f>IF(COUNTIF(Overview!K12:K14,TRUE)&gt;0,1.6,IF(COUNTIF(Overview!L12:L14,TRUE)&gt;0,8,0))</f>
        <v/>
      </c>
      <c r="DA1189" s="1876"/>
      <c r="DB1189" s="7485"/>
      <c r="DC1189" s="844">
        <f>IF(CT1189="","",IF(CT1189&gt;CZ1189,"Fail","Pass"))</f>
        <v/>
      </c>
      <c r="DD1189" s="868"/>
      <c r="DE1189" s="1565">
        <f>MyTimestamp(DC1189)</f>
        <v/>
      </c>
      <c r="DF1189" s="1531">
        <f>IF(COUNT(CE1189:CH1189)=1,15,IF(COUNT(CE1189:CH1189)=0,0,30))</f>
        <v/>
      </c>
      <c r="DG1189" s="1532">
        <f>IF(DF1189=0,0,2)</f>
        <v/>
      </c>
      <c r="DH1189" s="1877"/>
      <c r="DI1189" s="1877"/>
      <c r="DJ1189" s="1863"/>
      <c r="DK1189" s="1878"/>
      <c r="DL1189" s="1574">
        <f>10^(CN1189/20)*100-100</f>
        <v/>
      </c>
      <c r="DM1189" s="1266"/>
      <c r="DN1189" s="6885"/>
      <c r="DO1189" s="1290"/>
      <c r="DP1189" s="1290"/>
      <c r="DQ1189" s="1283"/>
      <c r="DR1189" s="1541"/>
      <c r="DS1189" s="1541"/>
      <c r="DT1189" s="1541"/>
      <c r="DU1189" s="1541"/>
      <c r="DV1189" s="1541"/>
      <c r="DW1189" s="1541"/>
      <c r="DX1189" s="1541"/>
      <c r="DY1189" s="1541"/>
      <c r="DZ1189" s="1541"/>
      <c r="EA1189" s="1541"/>
      <c r="EB1189" s="1541"/>
      <c r="EC1189" s="1541"/>
      <c r="ED1189" s="1541"/>
      <c r="EE1189" s="1541"/>
      <c r="EF1189" s="1541"/>
      <c r="EG1189" s="1541"/>
      <c r="EH1189" s="1541"/>
      <c r="EI1189" s="1541"/>
      <c r="EJ1189" s="1541"/>
      <c r="EK1189" s="1541"/>
      <c r="EL1189" s="1541"/>
      <c r="EM1189" s="1541"/>
      <c r="EN1189" s="1541"/>
      <c r="EO1189" s="1541"/>
      <c r="EP1189" s="1541"/>
      <c r="EQ1189" s="1541"/>
      <c r="ER1189" s="1541"/>
      <c r="ES1189" s="1541"/>
      <c r="ET1189" s="1541"/>
      <c r="EU1189" s="1541"/>
      <c r="EV1189" s="1541"/>
    </row>
    <row r="1190" ht="12.75" x14ac:dyDescent="0.2">
      <c r="A1190" s="1541"/>
      <c r="B1190" s="1541"/>
      <c r="C1190"/>
      <c r="D1190" s="6854"/>
      <c r="E1190" s="6854"/>
      <c r="F1190" s="6855">
        <v>5.6</v>
      </c>
      <c r="G1190" s="6856"/>
      <c r="H1190" s="6857">
        <f>BV1190</f>
        <v/>
      </c>
      <c r="I1190" s="6857">
        <f>BW1190</f>
        <v/>
      </c>
      <c r="J1190" s="6858" t="inlineStr">
        <is>
          <t>BT</t>
        </is>
      </c>
      <c r="K1190" s="6858" t="inlineStr">
        <is>
          <t>2.4 GHz</t>
        </is>
      </c>
      <c r="L1190" s="6859"/>
      <c r="M1190" s="6882"/>
      <c r="N1190" s="6860"/>
      <c r="O1190" s="6861"/>
      <c r="P1190" s="6597"/>
      <c r="Q1190" s="6861"/>
      <c r="R1190" s="6861"/>
      <c r="S1190" s="6593"/>
      <c r="T1190" s="130">
        <v>39</v>
      </c>
      <c r="U1190" s="6593">
        <v>2440</v>
      </c>
      <c r="V1190" s="6860"/>
      <c r="W1190" s="6862"/>
      <c r="X1190" s="6860"/>
      <c r="Y1190" s="6860"/>
      <c r="Z1190" s="6860"/>
      <c r="AA1190" s="6859"/>
      <c r="AB1190" s="6859"/>
      <c r="AC1190" s="6863">
        <f>IF(OR(BX1190="Close to Ear",BX1190="Close to Head"),"Head",IF(BX1190="Extremity","Extremity","Body"))</f>
        <v/>
      </c>
      <c r="AD1190" s="6864">
        <f>CA1190</f>
        <v/>
      </c>
      <c r="AE1190" s="6858">
        <f>CB1190</f>
        <v/>
      </c>
      <c r="AF1190" s="6859"/>
      <c r="AG1190" s="6865">
        <f>IF(OR(AZ1190="",BA1190=""),"N/A",IF(DC1190="Pass","P","F"))</f>
        <v/>
      </c>
      <c r="AH1190" s="6866"/>
      <c r="AI1190" s="6866"/>
      <c r="AJ1190" s="6866"/>
      <c r="AK1190" s="6860"/>
      <c r="AL1190" s="6859"/>
      <c r="AM1190" s="6860"/>
      <c r="AN1190" s="6860"/>
      <c r="AO1190" s="6867"/>
      <c r="AP1190" s="6867"/>
      <c r="AQ1190" s="6867"/>
      <c r="AR1190" s="6867"/>
      <c r="AS1190" s="6867"/>
      <c r="AT1190" s="6868">
        <f>IF(AC1190="Extremity",IF(CG1190="","",CG1190),"")</f>
        <v/>
      </c>
      <c r="AU1190" s="6868">
        <f>IF(AC1190="Extremity",IF(CH1190="","",CH1190),"")</f>
        <v/>
      </c>
      <c r="AV1190" s="6869">
        <f>IF(AC1190="Extremity","",IF(CE1190="","",CE1190))</f>
        <v/>
      </c>
      <c r="AW1190" s="6869">
        <f>IF(AD1190="Extremity","",IF(CF1190="","",CF1190))</f>
        <v/>
      </c>
      <c r="AX1190" s="6862">
        <f>DL1190</f>
        <v/>
      </c>
      <c r="AY1190" s="6862">
        <f>DQ1190</f>
        <v/>
      </c>
      <c r="AZ1190" s="6870">
        <f>IF(AC1190="Extremity",IF(DA1190="","",DA1190),"")</f>
        <v/>
      </c>
      <c r="BA1190" s="6871">
        <f>IF(AC1190="Extremity","",IF(CT1190="","",CT1190))</f>
        <v/>
      </c>
      <c r="BB1190" s="6862">
        <f>IF(AC1190="Extremity",IF(DB1190="","",DB1190),"")</f>
        <v/>
      </c>
      <c r="BC1190" s="6869">
        <f>IF(AC1190="Extremity","",IF(CZ1190="","",CZ1190))</f>
        <v/>
      </c>
      <c r="BD1190" s="6862">
        <f>DD1190</f>
        <v/>
      </c>
      <c r="BE1190" s="6872">
        <f>DE1190</f>
        <v/>
      </c>
      <c r="BF1190" s="6873">
        <f>DF1190*60</f>
        <v/>
      </c>
      <c r="BG1190" s="6874">
        <f>BE1190</f>
        <v/>
      </c>
      <c r="BH1190" s="6873">
        <f>DG1190*60</f>
        <v/>
      </c>
      <c r="BI1190" s="6873">
        <f>DH1190</f>
        <v/>
      </c>
      <c r="BJ1190" s="6875"/>
      <c r="BK1190" s="6876">
        <f>Overview!$E$7</f>
        <v/>
      </c>
      <c r="BL1190" s="6875"/>
      <c r="BM1190" s="6873">
        <f>DI1190</f>
        <v/>
      </c>
      <c r="BN1190" s="6876">
        <f>Overview!$P$153</f>
        <v/>
      </c>
      <c r="BO1190" s="6875" t="inlineStr">
        <is>
          <t>Modo: BR/EDR</t>
        </is>
      </c>
      <c r="BP1190" s="6875"/>
      <c r="BQ1190" s="6859"/>
      <c r="BR1190" s="6877"/>
      <c r="BS1190" s="1541"/>
      <c r="BT1190" s="1978" t="inlineStr">
        <is>
          <t>BT</t>
        </is>
      </c>
      <c r="BU1190" s="1979" t="inlineStr">
        <is>
          <t>2.4 GHz</t>
        </is>
      </c>
      <c r="BV1190" s="632">
        <f>Overview!$H$30</f>
        <v/>
      </c>
      <c r="BW1190" s="2010"/>
      <c r="BX1190" s="1978" t="inlineStr">
        <is>
          <t>Body</t>
        </is>
      </c>
      <c r="BY1190" s="6883"/>
      <c r="BZ1190" s="2011"/>
      <c r="CA1190" s="6883" t="inlineStr">
        <is>
          <t>Accesorio 5: Back Face</t>
        </is>
      </c>
      <c r="CB1190" s="200">
        <v>0</v>
      </c>
      <c r="CC1190" s="6884">
        <f>IF(COUNT('Conducted BT-Custom'!$AH$3:$AH$7)=0,39,INDEX('Conducted BT-Custom'!$T$3:$T$7,MATCH(MAX('Conducted BT-Custom'!$AH$3:$AH$7),'Conducted BT-Custom'!$AH$3:$AH$7,0)))</f>
        <v>39</v>
      </c>
      <c r="CD1190" s="6884">
        <f>IF(COUNT('Conducted BT-Custom'!$AH$3:$AH$7)=0,2440,INDEX('Conducted BT-Custom'!$U$3:$U$7,MATCH(MAX('Conducted BT-Custom'!$AH$3:$AH$7),'Conducted BT-Custom'!$AH$3:$AH$7,0)))</f>
        <v>2440</v>
      </c>
      <c r="CE1190" s="7251"/>
      <c r="CF1190" s="7237"/>
      <c r="CG1190" s="6911"/>
      <c r="CH1190" s="7250"/>
      <c r="CI1190" s="225">
        <f>BY1190</f>
        <v/>
      </c>
      <c r="CJ1190" s="237">
        <f>BZ1190</f>
        <v/>
      </c>
      <c r="CK1190" s="223">
        <f>CA1190</f>
        <v/>
      </c>
      <c r="CL1190" s="237">
        <f>CC1190</f>
        <v/>
      </c>
      <c r="CM1190" s="394">
        <f>CD1190</f>
        <v/>
      </c>
      <c r="CN1190" s="1966"/>
      <c r="CO1190" s="1967"/>
      <c r="CP1190" s="6833"/>
      <c r="CQ1190" s="446"/>
      <c r="CR1190" s="6930"/>
      <c r="CS1190" s="446"/>
      <c r="CT1190" s="867"/>
      <c r="CU1190" s="224">
        <f>BY1190</f>
        <v/>
      </c>
      <c r="CV1190" s="237">
        <f>BZ1190</f>
        <v/>
      </c>
      <c r="CW1190" s="237">
        <f>CA1190</f>
        <v/>
      </c>
      <c r="CX1190" s="224">
        <f>CC1190</f>
        <v/>
      </c>
      <c r="CY1190" s="237">
        <f>CD1190</f>
        <v/>
      </c>
      <c r="CZ1190" s="7475">
        <f>IF(COUNTIF(Overview!K12:K14,TRUE)&gt;0,1.6,IF(COUNTIF(Overview!L12:L14,TRUE)&gt;0,8,0))</f>
        <v/>
      </c>
      <c r="DA1190" s="1876"/>
      <c r="DB1190" s="7485"/>
      <c r="DC1190" s="844">
        <f>IF(CT1190="","",IF(CT1190&gt;CZ1190,"Fail","Pass"))</f>
        <v/>
      </c>
      <c r="DD1190" s="868"/>
      <c r="DE1190" s="1565">
        <f>MyTimestamp(DC1190)</f>
        <v/>
      </c>
      <c r="DF1190" s="1531">
        <f>IF(COUNT(CE1190:CH1190)=1,15,IF(COUNT(CE1190:CH1190)=0,0,30))</f>
        <v/>
      </c>
      <c r="DG1190" s="1532">
        <f>IF(DF1190=0,0,2)</f>
        <v/>
      </c>
      <c r="DH1190" s="1877"/>
      <c r="DI1190" s="1877"/>
      <c r="DJ1190" s="1863"/>
      <c r="DK1190" s="1878"/>
      <c r="DL1190" s="1574">
        <f>10^(CN1190/20)*100-100</f>
        <v/>
      </c>
      <c r="DM1190" s="1266"/>
      <c r="DN1190" s="6885"/>
      <c r="DO1190" s="1290"/>
      <c r="DP1190" s="1290"/>
      <c r="DQ1190" s="1283"/>
      <c r="DR1190" s="1541"/>
      <c r="DS1190" s="1541"/>
      <c r="DT1190" s="1541"/>
      <c r="DU1190" s="1541"/>
      <c r="DV1190" s="1541"/>
      <c r="DW1190" s="1541"/>
      <c r="DX1190" s="1541"/>
      <c r="DY1190" s="1541"/>
      <c r="DZ1190" s="1541"/>
      <c r="EA1190" s="1541"/>
      <c r="EB1190" s="1541"/>
      <c r="EC1190" s="1541"/>
      <c r="ED1190" s="1541"/>
      <c r="EE1190" s="1541"/>
      <c r="EF1190" s="1541"/>
      <c r="EG1190" s="1541"/>
      <c r="EH1190" s="1541"/>
      <c r="EI1190" s="1541"/>
      <c r="EJ1190" s="1541"/>
      <c r="EK1190" s="1541"/>
      <c r="EL1190" s="1541"/>
      <c r="EM1190" s="1541"/>
      <c r="EN1190" s="1541"/>
      <c r="EO1190" s="1541"/>
      <c r="EP1190" s="1541"/>
      <c r="EQ1190" s="1541"/>
      <c r="ER1190" s="1541"/>
      <c r="ES1190" s="1541"/>
      <c r="ET1190" s="1541"/>
      <c r="EU1190" s="1541"/>
      <c r="EV1190" s="1541"/>
    </row>
    <row r="1191" ht="12.75" x14ac:dyDescent="0.2">
      <c r="A1191" s="1541"/>
      <c r="B1191" s="1541"/>
      <c r="C1191"/>
      <c r="D1191" s="6854"/>
      <c r="E1191" s="6854"/>
      <c r="F1191" s="6855">
        <v>5.6</v>
      </c>
      <c r="G1191" s="6856"/>
      <c r="H1191" s="6857">
        <f>BV1191</f>
        <v/>
      </c>
      <c r="I1191" s="6857">
        <f>BW1191</f>
        <v/>
      </c>
      <c r="J1191" s="6858" t="inlineStr">
        <is>
          <t>BT</t>
        </is>
      </c>
      <c r="K1191" s="6858" t="inlineStr">
        <is>
          <t>2.4 GHz</t>
        </is>
      </c>
      <c r="L1191" s="6859"/>
      <c r="M1191" s="6882"/>
      <c r="N1191" s="6860"/>
      <c r="O1191" s="6861"/>
      <c r="P1191" s="6597"/>
      <c r="Q1191" s="6861"/>
      <c r="R1191" s="6861"/>
      <c r="S1191" s="6593"/>
      <c r="T1191" s="130">
        <v>39</v>
      </c>
      <c r="U1191" s="6593">
        <v>2440</v>
      </c>
      <c r="V1191" s="6860"/>
      <c r="W1191" s="6862"/>
      <c r="X1191" s="6860"/>
      <c r="Y1191" s="6860"/>
      <c r="Z1191" s="6860"/>
      <c r="AA1191" s="6859"/>
      <c r="AB1191" s="6859"/>
      <c r="AC1191" s="6863">
        <f>IF(OR(BX1191="Close to Ear",BX1191="Close to Head"),"Head",IF(BX1191="Extremity","Extremity","Body"))</f>
        <v/>
      </c>
      <c r="AD1191" s="6864">
        <f>CA1191</f>
        <v/>
      </c>
      <c r="AE1191" s="6858">
        <f>CB1191</f>
        <v/>
      </c>
      <c r="AF1191" s="6859"/>
      <c r="AG1191" s="6865">
        <f>IF(OR(AZ1191="",BA1191=""),"N/A",IF(DC1191="Pass","P","F"))</f>
        <v/>
      </c>
      <c r="AH1191" s="6866"/>
      <c r="AI1191" s="6866"/>
      <c r="AJ1191" s="6866"/>
      <c r="AK1191" s="6860"/>
      <c r="AL1191" s="6859"/>
      <c r="AM1191" s="6860"/>
      <c r="AN1191" s="6860"/>
      <c r="AO1191" s="6867"/>
      <c r="AP1191" s="6867"/>
      <c r="AQ1191" s="6867"/>
      <c r="AR1191" s="6867"/>
      <c r="AS1191" s="6867"/>
      <c r="AT1191" s="6868">
        <f>IF(AC1191="Extremity",IF(CG1191="","",CG1191),"")</f>
        <v/>
      </c>
      <c r="AU1191" s="6868">
        <f>IF(AC1191="Extremity",IF(CH1191="","",CH1191),"")</f>
        <v/>
      </c>
      <c r="AV1191" s="6869">
        <f>IF(AC1191="Extremity","",IF(CE1191="","",CE1191))</f>
        <v/>
      </c>
      <c r="AW1191" s="6869">
        <f>IF(AD1191="Extremity","",IF(CF1191="","",CF1191))</f>
        <v/>
      </c>
      <c r="AX1191" s="6862">
        <f>DL1191</f>
        <v/>
      </c>
      <c r="AY1191" s="6862">
        <f>DQ1191</f>
        <v/>
      </c>
      <c r="AZ1191" s="6870">
        <f>IF(AC1191="Extremity",IF(DA1191="","",DA1191),"")</f>
        <v/>
      </c>
      <c r="BA1191" s="6871">
        <f>IF(AC1191="Extremity","",IF(CT1191="","",CT1191))</f>
        <v/>
      </c>
      <c r="BB1191" s="6862">
        <f>IF(AC1191="Extremity",IF(DB1191="","",DB1191),"")</f>
        <v/>
      </c>
      <c r="BC1191" s="6869">
        <f>IF(AC1191="Extremity","",IF(CZ1191="","",CZ1191))</f>
        <v/>
      </c>
      <c r="BD1191" s="6862">
        <f>DD1191</f>
        <v/>
      </c>
      <c r="BE1191" s="6872">
        <f>DE1191</f>
        <v/>
      </c>
      <c r="BF1191" s="6873">
        <f>DF1191*60</f>
        <v/>
      </c>
      <c r="BG1191" s="6874">
        <f>BE1191</f>
        <v/>
      </c>
      <c r="BH1191" s="6873">
        <f>DG1191*60</f>
        <v/>
      </c>
      <c r="BI1191" s="6873">
        <f>DH1191</f>
        <v/>
      </c>
      <c r="BJ1191" s="6875"/>
      <c r="BK1191" s="6876">
        <f>Overview!$E$7</f>
        <v/>
      </c>
      <c r="BL1191" s="6875"/>
      <c r="BM1191" s="6873">
        <f>DI1191</f>
        <v/>
      </c>
      <c r="BN1191" s="6876">
        <f>Overview!$P$153</f>
        <v/>
      </c>
      <c r="BO1191" s="6875" t="inlineStr">
        <is>
          <t>Modo: BR/EDR</t>
        </is>
      </c>
      <c r="BP1191" s="6875"/>
      <c r="BQ1191" s="6859"/>
      <c r="BR1191" s="6877"/>
      <c r="BS1191" s="1541"/>
      <c r="BT1191" s="1978" t="inlineStr">
        <is>
          <t>BT</t>
        </is>
      </c>
      <c r="BU1191" s="1979" t="inlineStr">
        <is>
          <t>2.4 GHz</t>
        </is>
      </c>
      <c r="BV1191" s="632">
        <f>Overview!$H$30</f>
        <v/>
      </c>
      <c r="BW1191" s="2010"/>
      <c r="BX1191" s="1978" t="inlineStr">
        <is>
          <t>Body</t>
        </is>
      </c>
      <c r="BY1191" s="6883"/>
      <c r="BZ1191" s="2011"/>
      <c r="CA1191" s="6883" t="inlineStr">
        <is>
          <t>Accesorio 6: Front Face</t>
        </is>
      </c>
      <c r="CB1191" s="200">
        <v>0</v>
      </c>
      <c r="CC1191" s="6884">
        <f>IF(COUNT('Conducted BT-Custom'!$AH$3:$AH$7)=0,39,INDEX('Conducted BT-Custom'!$T$3:$T$7,MATCH(MAX('Conducted BT-Custom'!$AH$3:$AH$7),'Conducted BT-Custom'!$AH$3:$AH$7,0)))</f>
        <v>39</v>
      </c>
      <c r="CD1191" s="6884">
        <f>IF(COUNT('Conducted BT-Custom'!$AH$3:$AH$7)=0,2440,INDEX('Conducted BT-Custom'!$U$3:$U$7,MATCH(MAX('Conducted BT-Custom'!$AH$3:$AH$7),'Conducted BT-Custom'!$AH$3:$AH$7,0)))</f>
        <v>2440</v>
      </c>
      <c r="CE1191" s="7251"/>
      <c r="CF1191" s="7237"/>
      <c r="CG1191" s="6911"/>
      <c r="CH1191" s="7250"/>
      <c r="CI1191" s="225">
        <f>BY1191</f>
        <v/>
      </c>
      <c r="CJ1191" s="237">
        <f>BZ1191</f>
        <v/>
      </c>
      <c r="CK1191" s="223">
        <f>CA1191</f>
        <v/>
      </c>
      <c r="CL1191" s="237">
        <f>CC1191</f>
        <v/>
      </c>
      <c r="CM1191" s="394">
        <f>CD1191</f>
        <v/>
      </c>
      <c r="CN1191" s="1966"/>
      <c r="CO1191" s="1967"/>
      <c r="CP1191" s="6833"/>
      <c r="CQ1191" s="446"/>
      <c r="CR1191" s="6930"/>
      <c r="CS1191" s="446"/>
      <c r="CT1191" s="867"/>
      <c r="CU1191" s="224">
        <f>BY1191</f>
        <v/>
      </c>
      <c r="CV1191" s="237">
        <f>BZ1191</f>
        <v/>
      </c>
      <c r="CW1191" s="237">
        <f>CA1191</f>
        <v/>
      </c>
      <c r="CX1191" s="224">
        <f>CC1191</f>
        <v/>
      </c>
      <c r="CY1191" s="237">
        <f>CD1191</f>
        <v/>
      </c>
      <c r="CZ1191" s="7475">
        <f>IF(COUNTIF(Overview!K12:K14,TRUE)&gt;0,1.6,IF(COUNTIF(Overview!L12:L14,TRUE)&gt;0,8,0))</f>
        <v/>
      </c>
      <c r="DA1191" s="1876"/>
      <c r="DB1191" s="7485"/>
      <c r="DC1191" s="844">
        <f>IF(CT1191="","",IF(CT1191&gt;CZ1191,"Fail","Pass"))</f>
        <v/>
      </c>
      <c r="DD1191" s="868"/>
      <c r="DE1191" s="1565">
        <f>MyTimestamp(DC1191)</f>
        <v/>
      </c>
      <c r="DF1191" s="1531">
        <f>IF(COUNT(CE1191:CH1191)=1,15,IF(COUNT(CE1191:CH1191)=0,0,30))</f>
        <v/>
      </c>
      <c r="DG1191" s="1532">
        <f>IF(DF1191=0,0,2)</f>
        <v/>
      </c>
      <c r="DH1191" s="1877"/>
      <c r="DI1191" s="1877"/>
      <c r="DJ1191" s="1863"/>
      <c r="DK1191" s="1878"/>
      <c r="DL1191" s="1574">
        <f>10^(CN1191/20)*100-100</f>
        <v/>
      </c>
      <c r="DM1191" s="1266"/>
      <c r="DN1191" s="6885"/>
      <c r="DO1191" s="1290"/>
      <c r="DP1191" s="1290"/>
      <c r="DQ1191" s="1283"/>
      <c r="DR1191" s="1541"/>
      <c r="DS1191" s="1541"/>
      <c r="DT1191" s="1541"/>
      <c r="DU1191" s="1541"/>
      <c r="DV1191" s="1541"/>
      <c r="DW1191" s="1541"/>
      <c r="DX1191" s="1541"/>
      <c r="DY1191" s="1541"/>
      <c r="DZ1191" s="1541"/>
      <c r="EA1191" s="1541"/>
      <c r="EB1191" s="1541"/>
      <c r="EC1191" s="1541"/>
      <c r="ED1191" s="1541"/>
      <c r="EE1191" s="1541"/>
      <c r="EF1191" s="1541"/>
      <c r="EG1191" s="1541"/>
      <c r="EH1191" s="1541"/>
      <c r="EI1191" s="1541"/>
      <c r="EJ1191" s="1541"/>
      <c r="EK1191" s="1541"/>
      <c r="EL1191" s="1541"/>
      <c r="EM1191" s="1541"/>
      <c r="EN1191" s="1541"/>
      <c r="EO1191" s="1541"/>
      <c r="EP1191" s="1541"/>
      <c r="EQ1191" s="1541"/>
      <c r="ER1191" s="1541"/>
      <c r="ES1191" s="1541"/>
      <c r="ET1191" s="1541"/>
      <c r="EU1191" s="1541"/>
      <c r="EV1191" s="1541"/>
    </row>
    <row r="1192" ht="12.75" x14ac:dyDescent="0.2">
      <c r="A1192" s="1541"/>
      <c r="B1192" s="1541"/>
      <c r="C1192"/>
      <c r="D1192" s="6854"/>
      <c r="E1192" s="6854"/>
      <c r="F1192" s="6855">
        <v>5.6</v>
      </c>
      <c r="G1192" s="6856"/>
      <c r="H1192" s="6857">
        <f>BV1192</f>
        <v/>
      </c>
      <c r="I1192" s="6857">
        <f>BW1192</f>
        <v/>
      </c>
      <c r="J1192" s="6858" t="inlineStr">
        <is>
          <t>BT</t>
        </is>
      </c>
      <c r="K1192" s="6858" t="inlineStr">
        <is>
          <t>2.4 GHz</t>
        </is>
      </c>
      <c r="L1192" s="6859"/>
      <c r="M1192" s="6882"/>
      <c r="N1192" s="6860"/>
      <c r="O1192" s="6861"/>
      <c r="P1192" s="6597"/>
      <c r="Q1192" s="6861"/>
      <c r="R1192" s="6861"/>
      <c r="S1192" s="6593"/>
      <c r="T1192" s="130">
        <v>39</v>
      </c>
      <c r="U1192" s="6593">
        <v>2440</v>
      </c>
      <c r="V1192" s="6860"/>
      <c r="W1192" s="6862"/>
      <c r="X1192" s="6860"/>
      <c r="Y1192" s="6860"/>
      <c r="Z1192" s="6860"/>
      <c r="AA1192" s="6859"/>
      <c r="AB1192" s="6859"/>
      <c r="AC1192" s="6863">
        <f>IF(OR(BX1192="Close to Ear",BX1192="Close to Head"),"Head",IF(BX1192="Extremity","Extremity","Body"))</f>
        <v/>
      </c>
      <c r="AD1192" s="6864">
        <f>CA1192</f>
        <v/>
      </c>
      <c r="AE1192" s="6858">
        <f>CB1192</f>
        <v/>
      </c>
      <c r="AF1192" s="6859"/>
      <c r="AG1192" s="6865">
        <f>IF(OR(AZ1192="",BA1192=""),"N/A",IF(DC1192="Pass","P","F"))</f>
        <v/>
      </c>
      <c r="AH1192" s="6866"/>
      <c r="AI1192" s="6866"/>
      <c r="AJ1192" s="6866"/>
      <c r="AK1192" s="6860"/>
      <c r="AL1192" s="6859"/>
      <c r="AM1192" s="6860"/>
      <c r="AN1192" s="6860"/>
      <c r="AO1192" s="6867"/>
      <c r="AP1192" s="6867"/>
      <c r="AQ1192" s="6867"/>
      <c r="AR1192" s="6867"/>
      <c r="AS1192" s="6867"/>
      <c r="AT1192" s="6868">
        <f>IF(AC1192="Extremity",IF(CG1192="","",CG1192),"")</f>
        <v/>
      </c>
      <c r="AU1192" s="6868">
        <f>IF(AC1192="Extremity",IF(CH1192="","",CH1192),"")</f>
        <v/>
      </c>
      <c r="AV1192" s="6869">
        <f>IF(AC1192="Extremity","",IF(CE1192="","",CE1192))</f>
        <v/>
      </c>
      <c r="AW1192" s="6869">
        <f>IF(AD1192="Extremity","",IF(CF1192="","",CF1192))</f>
        <v/>
      </c>
      <c r="AX1192" s="6862">
        <f>DL1192</f>
        <v/>
      </c>
      <c r="AY1192" s="6862">
        <f>DQ1192</f>
        <v/>
      </c>
      <c r="AZ1192" s="6870">
        <f>IF(AC1192="Extremity",IF(DA1192="","",DA1192),"")</f>
        <v/>
      </c>
      <c r="BA1192" s="6871">
        <f>IF(AC1192="Extremity","",IF(CT1192="","",CT1192))</f>
        <v/>
      </c>
      <c r="BB1192" s="6862">
        <f>IF(AC1192="Extremity",IF(DB1192="","",DB1192),"")</f>
        <v/>
      </c>
      <c r="BC1192" s="6869">
        <f>IF(AC1192="Extremity","",IF(CZ1192="","",CZ1192))</f>
        <v/>
      </c>
      <c r="BD1192" s="6862">
        <f>DD1192</f>
        <v/>
      </c>
      <c r="BE1192" s="6872">
        <f>DE1192</f>
        <v/>
      </c>
      <c r="BF1192" s="6873">
        <f>DF1192*60</f>
        <v/>
      </c>
      <c r="BG1192" s="6874">
        <f>BE1192</f>
        <v/>
      </c>
      <c r="BH1192" s="6873">
        <f>DG1192*60</f>
        <v/>
      </c>
      <c r="BI1192" s="6873">
        <f>DH1192</f>
        <v/>
      </c>
      <c r="BJ1192" s="6875"/>
      <c r="BK1192" s="6876">
        <f>Overview!$E$7</f>
        <v/>
      </c>
      <c r="BL1192" s="6875"/>
      <c r="BM1192" s="6873">
        <f>DI1192</f>
        <v/>
      </c>
      <c r="BN1192" s="6876">
        <f>Overview!$P$153</f>
        <v/>
      </c>
      <c r="BO1192" s="6875" t="inlineStr">
        <is>
          <t>Modo: BR/EDR</t>
        </is>
      </c>
      <c r="BP1192" s="6875"/>
      <c r="BQ1192" s="6859"/>
      <c r="BR1192" s="6877"/>
      <c r="BS1192" s="1541"/>
      <c r="BT1192" s="1978" t="inlineStr">
        <is>
          <t>BT</t>
        </is>
      </c>
      <c r="BU1192" s="1979" t="inlineStr">
        <is>
          <t>2.4 GHz</t>
        </is>
      </c>
      <c r="BV1192" s="632">
        <f>Overview!$H$30</f>
        <v/>
      </c>
      <c r="BW1192" s="2010"/>
      <c r="BX1192" s="1978" t="inlineStr">
        <is>
          <t>Body</t>
        </is>
      </c>
      <c r="BY1192" s="6883"/>
      <c r="BZ1192" s="2011"/>
      <c r="CA1192" s="6883" t="inlineStr">
        <is>
          <t>Accesorio 7: Front Face</t>
        </is>
      </c>
      <c r="CB1192" s="200">
        <v>0</v>
      </c>
      <c r="CC1192" s="6884">
        <f>IF(COUNT('Conducted BT-Custom'!$AH$3:$AH$7)=0,39,INDEX('Conducted BT-Custom'!$T$3:$T$7,MATCH(MAX('Conducted BT-Custom'!$AH$3:$AH$7),'Conducted BT-Custom'!$AH$3:$AH$7,0)))</f>
        <v>39</v>
      </c>
      <c r="CD1192" s="6884">
        <f>IF(COUNT('Conducted BT-Custom'!$AH$3:$AH$7)=0,2440,INDEX('Conducted BT-Custom'!$U$3:$U$7,MATCH(MAX('Conducted BT-Custom'!$AH$3:$AH$7),'Conducted BT-Custom'!$AH$3:$AH$7,0)))</f>
        <v>2440</v>
      </c>
      <c r="CE1192" s="7251"/>
      <c r="CF1192" s="7237"/>
      <c r="CG1192" s="6911"/>
      <c r="CH1192" s="7250"/>
      <c r="CI1192" s="225">
        <f>BY1192</f>
        <v/>
      </c>
      <c r="CJ1192" s="237">
        <f>BZ1192</f>
        <v/>
      </c>
      <c r="CK1192" s="223">
        <f>CA1192</f>
        <v/>
      </c>
      <c r="CL1192" s="237">
        <f>CC1192</f>
        <v/>
      </c>
      <c r="CM1192" s="394">
        <f>CD1192</f>
        <v/>
      </c>
      <c r="CN1192" s="1966"/>
      <c r="CO1192" s="1967"/>
      <c r="CP1192" s="6833"/>
      <c r="CQ1192" s="446"/>
      <c r="CR1192" s="6930"/>
      <c r="CS1192" s="446"/>
      <c r="CT1192" s="867"/>
      <c r="CU1192" s="224">
        <f>BY1192</f>
        <v/>
      </c>
      <c r="CV1192" s="237">
        <f>BZ1192</f>
        <v/>
      </c>
      <c r="CW1192" s="237">
        <f>CA1192</f>
        <v/>
      </c>
      <c r="CX1192" s="224">
        <f>CC1192</f>
        <v/>
      </c>
      <c r="CY1192" s="237">
        <f>CD1192</f>
        <v/>
      </c>
      <c r="CZ1192" s="7475">
        <f>IF(COUNTIF(Overview!K12:K14,TRUE)&gt;0,1.6,IF(COUNTIF(Overview!L12:L14,TRUE)&gt;0,8,0))</f>
        <v/>
      </c>
      <c r="DA1192" s="1876"/>
      <c r="DB1192" s="7485"/>
      <c r="DC1192" s="844">
        <f>IF(CT1192="","",IF(CT1192&gt;CZ1192,"Fail","Pass"))</f>
        <v/>
      </c>
      <c r="DD1192" s="868"/>
      <c r="DE1192" s="1565">
        <f>MyTimestamp(DC1192)</f>
        <v/>
      </c>
      <c r="DF1192" s="1531">
        <f>IF(COUNT(CE1192:CH1192)=1,15,IF(COUNT(CE1192:CH1192)=0,0,30))</f>
        <v/>
      </c>
      <c r="DG1192" s="1532">
        <f>IF(DF1192=0,0,2)</f>
        <v/>
      </c>
      <c r="DH1192" s="1877"/>
      <c r="DI1192" s="1877"/>
      <c r="DJ1192" s="1863"/>
      <c r="DK1192" s="1878"/>
      <c r="DL1192" s="1574">
        <f>10^(CN1192/20)*100-100</f>
        <v/>
      </c>
      <c r="DM1192" s="1266"/>
      <c r="DN1192" s="6885"/>
      <c r="DO1192" s="1290"/>
      <c r="DP1192" s="1290"/>
      <c r="DQ1192" s="1283"/>
      <c r="DR1192" s="1541"/>
      <c r="DS1192" s="1541"/>
      <c r="DT1192" s="1541"/>
      <c r="DU1192" s="1541"/>
      <c r="DV1192" s="1541"/>
      <c r="DW1192" s="1541"/>
      <c r="DX1192" s="1541"/>
      <c r="DY1192" s="1541"/>
      <c r="DZ1192" s="1541"/>
      <c r="EA1192" s="1541"/>
      <c r="EB1192" s="1541"/>
      <c r="EC1192" s="1541"/>
      <c r="ED1192" s="1541"/>
      <c r="EE1192" s="1541"/>
      <c r="EF1192" s="1541"/>
      <c r="EG1192" s="1541"/>
      <c r="EH1192" s="1541"/>
      <c r="EI1192" s="1541"/>
      <c r="EJ1192" s="1541"/>
      <c r="EK1192" s="1541"/>
      <c r="EL1192" s="1541"/>
      <c r="EM1192" s="1541"/>
      <c r="EN1192" s="1541"/>
      <c r="EO1192" s="1541"/>
      <c r="EP1192" s="1541"/>
      <c r="EQ1192" s="1541"/>
      <c r="ER1192" s="1541"/>
      <c r="ES1192" s="1541"/>
      <c r="ET1192" s="1541"/>
      <c r="EU1192" s="1541"/>
      <c r="EV1192" s="1541"/>
    </row>
    <row r="1193" ht="15" x14ac:dyDescent="0.25">
      <c r="A1193" s="1541"/>
      <c r="B1193" s="1541"/>
      <c r="C1193"/>
      <c r="D1193" s="1486"/>
      <c r="E1193" s="1486"/>
      <c r="F1193" s="672">
        <v>5.6</v>
      </c>
      <c r="G1193" s="1497"/>
      <c r="H1193" s="130">
        <f>BV1193</f>
        <v/>
      </c>
      <c r="I1193" s="130">
        <f>BW1193</f>
        <v/>
      </c>
      <c r="J1193" s="1299" t="inlineStr">
        <is>
          <t>BT</t>
        </is>
      </c>
      <c r="K1193" s="1299" t="inlineStr">
        <is>
          <t>2.4 GHz</t>
        </is>
      </c>
      <c r="L1193" s="115"/>
      <c r="M1193" s="130"/>
      <c r="N1193" s="119"/>
      <c r="O1193" s="131"/>
      <c r="P1193" s="6597"/>
      <c r="Q1193" s="131"/>
      <c r="R1193" s="131"/>
      <c r="S1193" s="6593"/>
      <c r="T1193" s="130">
        <v>39</v>
      </c>
      <c r="U1193" s="6593">
        <v>2440</v>
      </c>
      <c r="V1193" s="119"/>
      <c r="W1193" s="1305"/>
      <c r="X1193" s="119"/>
      <c r="Y1193" s="119"/>
      <c r="Z1193" s="119"/>
      <c r="AA1193" s="115"/>
      <c r="AB1193" s="115"/>
      <c r="AC1193" s="1300">
        <f>IF(OR(BX1193="Close to Ear",BX1193="Close to Head"),"Head",IF(BX1193="Extremity","Extremity","Body"))</f>
        <v/>
      </c>
      <c r="AD1193" s="1301">
        <f>CA1193</f>
        <v/>
      </c>
      <c r="AE1193" s="1299">
        <f>CB1193</f>
        <v/>
      </c>
      <c r="AF1193" s="115"/>
      <c r="AG1193" s="1302">
        <f>IF(OR(AZ1193="",BA1193=""),"N/A",IF(DC1193="Pass","P","F"))</f>
        <v/>
      </c>
      <c r="AH1193" s="129"/>
      <c r="AI1193" s="129"/>
      <c r="AJ1193" s="129"/>
      <c r="AK1193" s="119"/>
      <c r="AL1193" s="115"/>
      <c r="AM1193" s="119"/>
      <c r="AN1193" s="119"/>
      <c r="AO1193" s="692"/>
      <c r="AP1193" s="692"/>
      <c r="AQ1193" s="692"/>
      <c r="AR1193" s="692"/>
      <c r="AS1193" s="692"/>
      <c r="AT1193" s="1303">
        <f>IF(AC1193="Extremity",IF(CG1193="","",CG1193),"")</f>
        <v/>
      </c>
      <c r="AU1193" s="1303">
        <f>IF(AC1193="Extremity",IF(CH1193="","",CH1193),"")</f>
        <v/>
      </c>
      <c r="AV1193" s="1304">
        <f>IF(AC1193="Extremity","",IF(CE1193="","",CE1193))</f>
        <v/>
      </c>
      <c r="AW1193" s="1304">
        <f>IF(AD1193="Extremity","",IF(CF1193="","",CF1193))</f>
        <v/>
      </c>
      <c r="AX1193" s="1305">
        <f>DL1193</f>
        <v/>
      </c>
      <c r="AY1193" s="1305">
        <f>DQ1193</f>
        <v/>
      </c>
      <c r="AZ1193" s="3377">
        <f>IF(AC1193="Extremity",IF(DA1193="","",DA1193),"")</f>
        <v/>
      </c>
      <c r="BA1193" s="3378">
        <f>IF(AC1193="Extremity","",IF(CT1193="","",CT1193))</f>
        <v/>
      </c>
      <c r="BB1193" s="1305">
        <f>IF(AC1193="Extremity",IF(DB1193="","",DB1193),"")</f>
        <v/>
      </c>
      <c r="BC1193" s="1304">
        <f>IF(AC1193="Extremity","",IF(CZ1193="","",CZ1193))</f>
        <v/>
      </c>
      <c r="BD1193" s="1305">
        <f>DD1193</f>
        <v/>
      </c>
      <c r="BE1193" s="132">
        <f>DE1193</f>
        <v/>
      </c>
      <c r="BF1193" s="133">
        <f>DF1193*60</f>
        <v/>
      </c>
      <c r="BG1193" s="121">
        <f>BE1193</f>
        <v/>
      </c>
      <c r="BH1193" s="133">
        <f>DG1193*60</f>
        <v/>
      </c>
      <c r="BI1193" s="133">
        <f>DH1193</f>
        <v/>
      </c>
      <c r="BJ1193" s="117"/>
      <c r="BK1193" s="812">
        <f>Overview!$E$7</f>
        <v/>
      </c>
      <c r="BL1193" s="117"/>
      <c r="BM1193" s="834">
        <f>DI1193</f>
        <v/>
      </c>
      <c r="BN1193" s="812">
        <f>Overview!$P$153</f>
        <v/>
      </c>
      <c r="BO1193" s="117" t="inlineStr">
        <is>
          <t>Modo: BR/EDR</t>
        </is>
      </c>
      <c r="BP1193" s="117"/>
      <c r="BQ1193" s="115"/>
      <c r="BR1193" s="1478"/>
      <c r="BS1193" s="1541"/>
      <c r="BT1193" s="2005" t="inlineStr">
        <is>
          <t>BT</t>
        </is>
      </c>
      <c r="BU1193" s="2006" t="inlineStr">
        <is>
          <t>2.4 GHz</t>
        </is>
      </c>
      <c r="BV1193" s="1250">
        <f>Overview!$H$31</f>
        <v/>
      </c>
      <c r="BW1193" s="2007"/>
      <c r="BX1193" s="2005" t="inlineStr">
        <is>
          <t>Close to ear</t>
        </is>
      </c>
      <c r="BY1193" s="1250"/>
      <c r="BZ1193" s="2008"/>
      <c r="CA1193" s="2009" t="inlineStr">
        <is>
          <t>Left Cheek</t>
        </is>
      </c>
      <c r="CB1193" s="1959">
        <v>0</v>
      </c>
      <c r="CC1193" s="1258">
        <f>IF(COUNT('Conducted BT-Custom'!$AH$3:$AH$7)=0,39,INDEX('Conducted BT-Custom'!$T$3:$T$7,MATCH(MAX('Conducted BT-Custom'!$AH$3:$AH$7),'Conducted BT-Custom'!$AH$3:$AH$7,0)))</f>
        <v>39</v>
      </c>
      <c r="CD1193" s="1258">
        <f>IF(COUNT('Conducted BT-Custom'!$AH$3:$AH$7)=0,2440,INDEX('Conducted BT-Custom'!$U$3:$U$7,MATCH(MAX('Conducted BT-Custom'!$AH$3:$AH$7),'Conducted BT-Custom'!$AH$3:$AH$7,0)))</f>
        <v>2440</v>
      </c>
      <c r="CE1193" s="7252"/>
      <c r="CF1193" s="7243"/>
      <c r="CG1193" s="7247"/>
      <c r="CH1193" s="7253"/>
      <c r="CI1193" s="225">
        <f>BY1193</f>
        <v/>
      </c>
      <c r="CJ1193" s="237">
        <f>BZ1193</f>
        <v/>
      </c>
      <c r="CK1193" s="223">
        <f>CA1193</f>
        <v/>
      </c>
      <c r="CL1193" s="237">
        <f>CC1193</f>
        <v/>
      </c>
      <c r="CM1193" s="394">
        <f>CD1193</f>
        <v/>
      </c>
      <c r="CN1193" s="1962"/>
      <c r="CO1193" s="1967"/>
      <c r="CP1193" s="891">
        <f>IF(CF1193=""," ",IF(ABS(CE1193-CF1193)&lt;=0.1,"Valid","Not valid"))</f>
        <v/>
      </c>
      <c r="CQ1193" s="892">
        <f> IF(CE1193="","",IF(AND(CE1193&lt;&gt;"",CF1193=""),IF(CE1193&gt;=0.8,"Medir+Sig Max","No"),IF(CF1193&lt;&gt;"",IF(CF1193&gt;=0.8,"Medir+Sig Max","No"),"")))</f>
        <v/>
      </c>
      <c r="CR1193" s="7224"/>
      <c r="CS1193" s="892"/>
      <c r="CT1193" s="219">
        <f>IF(CO1193="",IF(AND(CE1193="",CF1193=""),"",IF(CF1193="",IF(DQ1193&gt;1,ROUND(DQ1193*CE1193,3),CE1193),IF(DQ1193&gt;1,ROUND(DQ1193*CF1193,3),CF1193))),IF(AND(CE1193="",CF1193=""),"",IF(CF1193="",IF(DQ1193&gt;1,ROUND(DQ1193*CE1193*(1/(CO1193)),3),CE1193*(1/(CO1193))),IF(DQ1193&gt;1,ROUND(DQ1193*CF1193*(1/(CO1193)),3),CF1193*(1/(CO1193))))))</f>
        <v/>
      </c>
      <c r="CU1193" s="224">
        <f>BY1193</f>
        <v/>
      </c>
      <c r="CV1193" s="237">
        <f>BZ1193</f>
        <v/>
      </c>
      <c r="CW1193" s="237">
        <f>CA1193</f>
        <v/>
      </c>
      <c r="CX1193" s="224">
        <f>CC1193</f>
        <v/>
      </c>
      <c r="CY1193" s="237">
        <f>CD1193</f>
        <v/>
      </c>
      <c r="CZ1193" s="7476">
        <f>IF(COUNTIF(Overview!K12:K14,TRUE)&gt;0,1.6,IF(COUNTIF(Overview!L12:L14,TRUE)&gt;0,8,0))</f>
        <v/>
      </c>
      <c r="DA1193" s="1667"/>
      <c r="DB1193" s="7482"/>
      <c r="DC1193" s="844">
        <f>IF(CT1193="","",IF(CT1193&gt;CZ1193,"Fail","Pass"))</f>
        <v/>
      </c>
      <c r="DD1193" s="399"/>
      <c r="DE1193" s="1565">
        <f>MyTimestamp(DC1193)</f>
        <v/>
      </c>
      <c r="DF1193" s="1531">
        <f>IF(COUNT(CE1193:CH1193)=1,15,IF(COUNT(CE1193:CH1193)=0,0,30))</f>
        <v/>
      </c>
      <c r="DG1193" s="1532">
        <f>IF(DF1193=0,0,2)</f>
        <v/>
      </c>
      <c r="DH1193" s="1862"/>
      <c r="DI1193" s="1862"/>
      <c r="DJ1193" s="1863"/>
      <c r="DK1193" s="1782"/>
      <c r="DL1193" s="1574">
        <f>10^(CN1193/20)*100-100</f>
        <v/>
      </c>
      <c r="DM1193" s="1257"/>
      <c r="DN1193" s="1289"/>
      <c r="DO1193" s="1289">
        <f>IF(DM1193="","",10^(DM1193/10))</f>
        <v/>
      </c>
      <c r="DP1193" s="1289">
        <f>IF(ISNUMBER(DN1193)=FALSE,"",10^(DN1193/10))</f>
        <v/>
      </c>
      <c r="DQ1193" s="1573">
        <f>IF(AND(ISNUMBER(DO1193),ISNUMBER(DP1193)),IF(DO1193/DP1193&gt;1,ROUND((DO1193)/DP1193,3),1),1)</f>
        <v/>
      </c>
      <c r="DR1193" s="1541"/>
      <c r="DS1193" s="1541"/>
      <c r="DT1193" s="1541"/>
      <c r="DU1193" s="1541"/>
      <c r="DV1193" s="1541"/>
      <c r="DW1193" s="1541"/>
      <c r="DX1193" s="1541"/>
      <c r="DY1193" s="1541"/>
      <c r="DZ1193" s="1541"/>
      <c r="EA1193" s="1541"/>
      <c r="EB1193" s="1541"/>
      <c r="EC1193" s="1541"/>
      <c r="ED1193" s="1541"/>
      <c r="EE1193" s="1541"/>
      <c r="EF1193" s="1541"/>
      <c r="EG1193" s="1541"/>
      <c r="EH1193" s="1541"/>
      <c r="EI1193" s="1541"/>
      <c r="EJ1193" s="1541"/>
      <c r="EK1193" s="1541"/>
      <c r="EL1193" s="1541"/>
      <c r="EM1193" s="1541"/>
      <c r="EN1193" s="1541"/>
      <c r="EO1193" s="1541"/>
      <c r="EP1193" s="1541"/>
      <c r="EQ1193" s="1541"/>
      <c r="ER1193" s="1541"/>
      <c r="ES1193" s="1541"/>
      <c r="ET1193" s="1541"/>
      <c r="EU1193" s="1541"/>
      <c r="EV1193" s="1541"/>
    </row>
    <row r="1194" ht="15" x14ac:dyDescent="0.25">
      <c r="A1194" s="1541"/>
      <c r="B1194" s="1541"/>
      <c r="C1194"/>
      <c r="D1194" s="1486"/>
      <c r="E1194" s="1486"/>
      <c r="F1194" s="672">
        <v>5.6</v>
      </c>
      <c r="G1194" s="1497"/>
      <c r="H1194" s="130">
        <f>BV1194</f>
        <v/>
      </c>
      <c r="I1194" s="130">
        <f>BW1194</f>
        <v/>
      </c>
      <c r="J1194" s="1299" t="inlineStr">
        <is>
          <t>BT</t>
        </is>
      </c>
      <c r="K1194" s="1299" t="inlineStr">
        <is>
          <t>2.4 GHz</t>
        </is>
      </c>
      <c r="L1194" s="115"/>
      <c r="M1194" s="130"/>
      <c r="N1194" s="119"/>
      <c r="O1194" s="131"/>
      <c r="P1194" s="6597"/>
      <c r="Q1194" s="131"/>
      <c r="R1194" s="131"/>
      <c r="S1194" s="6593"/>
      <c r="T1194" s="130">
        <v>39</v>
      </c>
      <c r="U1194" s="6593">
        <v>2440</v>
      </c>
      <c r="V1194" s="119"/>
      <c r="W1194" s="1305"/>
      <c r="X1194" s="119"/>
      <c r="Y1194" s="119"/>
      <c r="Z1194" s="119"/>
      <c r="AA1194" s="115"/>
      <c r="AB1194" s="115"/>
      <c r="AC1194" s="1300">
        <f>IF(OR(BX1194="Close to Ear",BX1194="Close to Head"),"Head",IF(BX1194="Extremity","Extremity","Body"))</f>
        <v/>
      </c>
      <c r="AD1194" s="1301">
        <f>CA1194</f>
        <v/>
      </c>
      <c r="AE1194" s="1299">
        <f>CB1194</f>
        <v/>
      </c>
      <c r="AF1194" s="115"/>
      <c r="AG1194" s="1302">
        <f>IF(OR(AZ1194="",BA1194=""),"N/A",IF(DC1194="Pass","P","F"))</f>
        <v/>
      </c>
      <c r="AH1194" s="129"/>
      <c r="AI1194" s="129"/>
      <c r="AJ1194" s="129"/>
      <c r="AK1194" s="119"/>
      <c r="AL1194" s="115"/>
      <c r="AM1194" s="119"/>
      <c r="AN1194" s="119"/>
      <c r="AO1194" s="692"/>
      <c r="AP1194" s="692"/>
      <c r="AQ1194" s="692"/>
      <c r="AR1194" s="692"/>
      <c r="AS1194" s="692"/>
      <c r="AT1194" s="1303">
        <f>IF(AC1194="Extremity",IF(CG1194="","",CG1194),"")</f>
        <v/>
      </c>
      <c r="AU1194" s="1303">
        <f>IF(AC1194="Extremity",IF(CH1194="","",CH1194),"")</f>
        <v/>
      </c>
      <c r="AV1194" s="1304">
        <f>IF(AC1194="Extremity","",IF(CE1194="","",CE1194))</f>
        <v/>
      </c>
      <c r="AW1194" s="1304">
        <f>IF(AD1194="Extremity","",IF(CF1194="","",CF1194))</f>
        <v/>
      </c>
      <c r="AX1194" s="1305">
        <f>DL1194</f>
        <v/>
      </c>
      <c r="AY1194" s="1305">
        <f>DQ1194</f>
        <v/>
      </c>
      <c r="AZ1194" s="3377">
        <f>IF(AC1194="Extremity",IF(DA1194="","",DA1194),"")</f>
        <v/>
      </c>
      <c r="BA1194" s="3378">
        <f>IF(AC1194="Extremity","",IF(CT1194="","",CT1194))</f>
        <v/>
      </c>
      <c r="BB1194" s="1305">
        <f>IF(AC1194="Extremity",IF(DB1194="","",DB1194),"")</f>
        <v/>
      </c>
      <c r="BC1194" s="1304">
        <f>IF(AC1194="Extremity","",IF(CZ1194="","",CZ1194))</f>
        <v/>
      </c>
      <c r="BD1194" s="1305">
        <f>DD1194</f>
        <v/>
      </c>
      <c r="BE1194" s="132">
        <f>DE1194</f>
        <v/>
      </c>
      <c r="BF1194" s="133">
        <f>DF1194*60</f>
        <v/>
      </c>
      <c r="BG1194" s="121">
        <f>BE1194</f>
        <v/>
      </c>
      <c r="BH1194" s="133">
        <f>DG1194*60</f>
        <v/>
      </c>
      <c r="BI1194" s="133">
        <f>DH1194</f>
        <v/>
      </c>
      <c r="BJ1194" s="117"/>
      <c r="BK1194" s="812">
        <f>Overview!$E$7</f>
        <v/>
      </c>
      <c r="BL1194" s="117"/>
      <c r="BM1194" s="834">
        <f>DI1194</f>
        <v/>
      </c>
      <c r="BN1194" s="812">
        <f>Overview!$P$153</f>
        <v/>
      </c>
      <c r="BO1194" s="117" t="inlineStr">
        <is>
          <t>Modo: BR/EDR</t>
        </is>
      </c>
      <c r="BP1194" s="117"/>
      <c r="BQ1194" s="115"/>
      <c r="BR1194" s="1478"/>
      <c r="BS1194" s="1541"/>
      <c r="BT1194" s="1978" t="inlineStr">
        <is>
          <t>BT</t>
        </is>
      </c>
      <c r="BU1194" s="1979" t="inlineStr">
        <is>
          <t>2.4 GHz</t>
        </is>
      </c>
      <c r="BV1194" s="632">
        <f>Overview!$H$31</f>
        <v/>
      </c>
      <c r="BW1194" s="2010"/>
      <c r="BX1194" s="1978" t="inlineStr">
        <is>
          <t>Close to ear</t>
        </is>
      </c>
      <c r="BY1194" s="959"/>
      <c r="BZ1194" s="2011"/>
      <c r="CA1194" s="2012" t="inlineStr">
        <is>
          <t>Left Tilt</t>
        </is>
      </c>
      <c r="CB1194" s="200">
        <v>0</v>
      </c>
      <c r="CC1194" s="1258">
        <f>IF(COUNT('Conducted BT-Custom'!$AH$3:$AH$7)=0,39,INDEX('Conducted BT-Custom'!$T$3:$T$7,MATCH(MAX('Conducted BT-Custom'!$AH$3:$AH$7),'Conducted BT-Custom'!$AH$3:$AH$7,0)))</f>
        <v>39</v>
      </c>
      <c r="CD1194" s="1258">
        <f>IF(COUNT('Conducted BT-Custom'!$AH$3:$AH$7)=0,2440,INDEX('Conducted BT-Custom'!$U$3:$U$7,MATCH(MAX('Conducted BT-Custom'!$AH$3:$AH$7),'Conducted BT-Custom'!$AH$3:$AH$7,0)))</f>
        <v>2440</v>
      </c>
      <c r="CE1194" s="7254"/>
      <c r="CF1194" s="7237"/>
      <c r="CG1194" s="6911"/>
      <c r="CH1194" s="7255"/>
      <c r="CI1194" s="225">
        <f>BY1194</f>
        <v/>
      </c>
      <c r="CJ1194" s="237">
        <f>BZ1194</f>
        <v/>
      </c>
      <c r="CK1194" s="223">
        <f>CA1194</f>
        <v/>
      </c>
      <c r="CL1194" s="237">
        <f>CC1194</f>
        <v/>
      </c>
      <c r="CM1194" s="394">
        <f>CD1194</f>
        <v/>
      </c>
      <c r="CN1194" s="1966"/>
      <c r="CO1194" s="1967"/>
      <c r="CP1194" s="7214">
        <f>IF(CF1194=""," ",IF(ABS(CE1194-CF1194)&lt;=0.1,"Valid","Not valid"))</f>
        <v/>
      </c>
      <c r="CQ1194" s="1674">
        <f> IF(CE1194="","",IF(AND(CE1194&lt;&gt;"",CF1194=""),IF(CE1194&gt;=0.8,"Medir+Sig Max","No"),IF(CF1194&lt;&gt;"",IF(CF1194&gt;=0.8,"Medir+Sig Max","No"),"")))</f>
        <v/>
      </c>
      <c r="CR1194" s="6927"/>
      <c r="CS1194" s="1674"/>
      <c r="CT1194" s="220">
        <f>IF(CO1194="",IF(AND(CE1194="",CF1194=""),"",IF(CF1194="",IF(DQ1194&gt;1,ROUND(DQ1194*CE1194,3),CE1194),IF(DQ1194&gt;1,ROUND(DQ1194*CF1194,3),CF1194))),IF(AND(CE1194="",CF1194=""),"",IF(CF1194="",IF(DQ1194&gt;1,ROUND(DQ1194*CE1194*(1/(CO1194)),3),CE1194*(1/(CO1194))),IF(DQ1194&gt;1,ROUND(DQ1194*CF1194*(1/(CO1194)),3),CF1194*(1/(CO1194))))))</f>
        <v/>
      </c>
      <c r="CU1194" s="224">
        <f>BY1194</f>
        <v/>
      </c>
      <c r="CV1194" s="237">
        <f>BZ1194</f>
        <v/>
      </c>
      <c r="CW1194" s="237">
        <f>CA1194</f>
        <v/>
      </c>
      <c r="CX1194" s="224">
        <f>CC1194</f>
        <v/>
      </c>
      <c r="CY1194" s="237">
        <f>CD1194</f>
        <v/>
      </c>
      <c r="CZ1194" s="7474">
        <f>IF(COUNTIF(Overview!K12:K14,TRUE)&gt;0,1.6,IF(COUNTIF(Overview!L12:L14,TRUE)&gt;0,8,0))</f>
        <v/>
      </c>
      <c r="DA1194" s="1666"/>
      <c r="DB1194" s="7483"/>
      <c r="DC1194" s="844">
        <f>IF(CT1194="","",IF(CT1194&gt;CZ1194,"Fail","Pass"))</f>
        <v/>
      </c>
      <c r="DD1194" s="402"/>
      <c r="DE1194" s="1565">
        <f>MyTimestamp(DC1194)</f>
        <v/>
      </c>
      <c r="DF1194" s="1531">
        <f>IF(COUNT(CE1194:CH1194)=1,15,IF(COUNT(CE1194:CH1194)=0,0,30))</f>
        <v/>
      </c>
      <c r="DG1194" s="1532">
        <f>IF(DF1194=0,0,2)</f>
        <v/>
      </c>
      <c r="DH1194" s="1866"/>
      <c r="DI1194" s="1866"/>
      <c r="DJ1194" s="1863"/>
      <c r="DK1194" s="1789"/>
      <c r="DL1194" s="1574">
        <f>10^(CN1194/20)*100-100</f>
        <v/>
      </c>
      <c r="DM1194" s="634"/>
      <c r="DN1194" s="1290"/>
      <c r="DO1194" s="1290">
        <f>IF(DM1194="","",10^(DM1194/10))</f>
        <v/>
      </c>
      <c r="DP1194" s="1290">
        <f>IF(ISNUMBER(DN1194)=FALSE,"",10^(DN1194/10))</f>
        <v/>
      </c>
      <c r="DQ1194" s="1574">
        <f>IF(AND(ISNUMBER(DO1194),ISNUMBER(DP1194)),IF(DO1194/DP1194&gt;1,ROUND((DO1194)/DP1194,3),1),1)</f>
        <v/>
      </c>
      <c r="DR1194" s="1541"/>
      <c r="DS1194" s="1541"/>
      <c r="DT1194" s="1541"/>
      <c r="DU1194" s="1541"/>
      <c r="DV1194" s="1541"/>
      <c r="DW1194" s="1541"/>
      <c r="DX1194" s="1541"/>
      <c r="DY1194" s="1541"/>
      <c r="DZ1194" s="1541"/>
      <c r="EA1194" s="1541"/>
      <c r="EB1194" s="1541"/>
      <c r="EC1194" s="1541"/>
      <c r="ED1194" s="1541"/>
      <c r="EE1194" s="1541"/>
      <c r="EF1194" s="1541"/>
      <c r="EG1194" s="1541"/>
      <c r="EH1194" s="1541"/>
      <c r="EI1194" s="1541"/>
      <c r="EJ1194" s="1541"/>
      <c r="EK1194" s="1541"/>
      <c r="EL1194" s="1541"/>
      <c r="EM1194" s="1541"/>
      <c r="EN1194" s="1541"/>
      <c r="EO1194" s="1541"/>
      <c r="EP1194" s="1541"/>
      <c r="EQ1194" s="1541"/>
      <c r="ER1194" s="1541"/>
      <c r="ES1194" s="1541"/>
      <c r="ET1194" s="1541"/>
      <c r="EU1194" s="1541"/>
      <c r="EV1194" s="1541"/>
    </row>
    <row r="1195" ht="15" x14ac:dyDescent="0.25">
      <c r="A1195" s="1541"/>
      <c r="B1195" s="1541"/>
      <c r="C1195"/>
      <c r="D1195" s="1486"/>
      <c r="E1195" s="1486"/>
      <c r="F1195" s="672">
        <v>5.6</v>
      </c>
      <c r="G1195" s="1497"/>
      <c r="H1195" s="130">
        <f>BV1195</f>
        <v/>
      </c>
      <c r="I1195" s="130">
        <f>BW1195</f>
        <v/>
      </c>
      <c r="J1195" s="1299" t="inlineStr">
        <is>
          <t>BT</t>
        </is>
      </c>
      <c r="K1195" s="1299" t="inlineStr">
        <is>
          <t>2.4 GHz</t>
        </is>
      </c>
      <c r="L1195" s="115"/>
      <c r="M1195" s="130"/>
      <c r="N1195" s="119"/>
      <c r="O1195" s="131"/>
      <c r="P1195" s="6597"/>
      <c r="Q1195" s="131"/>
      <c r="R1195" s="131"/>
      <c r="S1195" s="6593"/>
      <c r="T1195" s="130">
        <v>39</v>
      </c>
      <c r="U1195" s="6593">
        <v>2440</v>
      </c>
      <c r="V1195" s="119"/>
      <c r="W1195" s="1305"/>
      <c r="X1195" s="119"/>
      <c r="Y1195" s="119"/>
      <c r="Z1195" s="119"/>
      <c r="AA1195" s="115"/>
      <c r="AB1195" s="115"/>
      <c r="AC1195" s="1300">
        <f>IF(OR(BX1195="Close to Ear",BX1195="Close to Head"),"Head",IF(BX1195="Extremity","Extremity","Body"))</f>
        <v/>
      </c>
      <c r="AD1195" s="1301">
        <f>CA1195</f>
        <v/>
      </c>
      <c r="AE1195" s="1299">
        <f>CB1195</f>
        <v/>
      </c>
      <c r="AF1195" s="115"/>
      <c r="AG1195" s="1302">
        <f>IF(OR(AZ1195="",BA1195=""),"N/A",IF(DC1195="Pass","P","F"))</f>
        <v/>
      </c>
      <c r="AH1195" s="129"/>
      <c r="AI1195" s="129"/>
      <c r="AJ1195" s="129"/>
      <c r="AK1195" s="119"/>
      <c r="AL1195" s="115"/>
      <c r="AM1195" s="119"/>
      <c r="AN1195" s="119"/>
      <c r="AO1195" s="692"/>
      <c r="AP1195" s="692"/>
      <c r="AQ1195" s="692"/>
      <c r="AR1195" s="692"/>
      <c r="AS1195" s="692"/>
      <c r="AT1195" s="1303">
        <f>IF(AC1195="Extremity",IF(CG1195="","",CG1195),"")</f>
        <v/>
      </c>
      <c r="AU1195" s="1303">
        <f>IF(AC1195="Extremity",IF(CH1195="","",CH1195),"")</f>
        <v/>
      </c>
      <c r="AV1195" s="1304">
        <f>IF(AC1195="Extremity","",IF(CE1195="","",CE1195))</f>
        <v/>
      </c>
      <c r="AW1195" s="1304">
        <f>IF(AD1195="Extremity","",IF(CF1195="","",CF1195))</f>
        <v/>
      </c>
      <c r="AX1195" s="1305">
        <f>DL1195</f>
        <v/>
      </c>
      <c r="AY1195" s="1305">
        <f>DQ1195</f>
        <v/>
      </c>
      <c r="AZ1195" s="3377">
        <f>IF(AC1195="Extremity",IF(DA1195="","",DA1195),"")</f>
        <v/>
      </c>
      <c r="BA1195" s="3378">
        <f>IF(AC1195="Extremity","",IF(CT1195="","",CT1195))</f>
        <v/>
      </c>
      <c r="BB1195" s="1305">
        <f>IF(AC1195="Extremity",IF(DB1195="","",DB1195),"")</f>
        <v/>
      </c>
      <c r="BC1195" s="1304">
        <f>IF(AC1195="Extremity","",IF(CZ1195="","",CZ1195))</f>
        <v/>
      </c>
      <c r="BD1195" s="1305">
        <f>DD1195</f>
        <v/>
      </c>
      <c r="BE1195" s="132">
        <f>DE1195</f>
        <v/>
      </c>
      <c r="BF1195" s="133">
        <f>DF1195*60</f>
        <v/>
      </c>
      <c r="BG1195" s="121">
        <f>BE1195</f>
        <v/>
      </c>
      <c r="BH1195" s="133">
        <f>DG1195*60</f>
        <v/>
      </c>
      <c r="BI1195" s="133">
        <f>DH1195</f>
        <v/>
      </c>
      <c r="BJ1195" s="117"/>
      <c r="BK1195" s="812">
        <f>Overview!$E$7</f>
        <v/>
      </c>
      <c r="BL1195" s="117"/>
      <c r="BM1195" s="834">
        <f>DI1195</f>
        <v/>
      </c>
      <c r="BN1195" s="812">
        <f>Overview!$P$153</f>
        <v/>
      </c>
      <c r="BO1195" s="117" t="inlineStr">
        <is>
          <t>Modo: BR/EDR</t>
        </is>
      </c>
      <c r="BP1195" s="117"/>
      <c r="BQ1195" s="115"/>
      <c r="BR1195" s="1478"/>
      <c r="BS1195" s="1541"/>
      <c r="BT1195" s="1978" t="inlineStr">
        <is>
          <t>BT</t>
        </is>
      </c>
      <c r="BU1195" s="1979" t="inlineStr">
        <is>
          <t>2.4 GHz</t>
        </is>
      </c>
      <c r="BV1195" s="632">
        <f>Overview!$H$31</f>
        <v/>
      </c>
      <c r="BW1195" s="2010"/>
      <c r="BX1195" s="1984" t="inlineStr">
        <is>
          <t>Close to ear</t>
        </is>
      </c>
      <c r="BY1195" s="632"/>
      <c r="BZ1195" s="2011"/>
      <c r="CA1195" s="2012" t="inlineStr">
        <is>
          <t>Right Cheek</t>
        </is>
      </c>
      <c r="CB1195" s="200">
        <v>0</v>
      </c>
      <c r="CC1195" s="1258">
        <f>IF(COUNT('Conducted BT-Custom'!$AH$3:$AH$7)=0,39,INDEX('Conducted BT-Custom'!$T$3:$T$7,MATCH(MAX('Conducted BT-Custom'!$AH$3:$AH$7),'Conducted BT-Custom'!$AH$3:$AH$7,0)))</f>
        <v>39</v>
      </c>
      <c r="CD1195" s="1258">
        <f>IF(COUNT('Conducted BT-Custom'!$AH$3:$AH$7)=0,2440,INDEX('Conducted BT-Custom'!$U$3:$U$7,MATCH(MAX('Conducted BT-Custom'!$AH$3:$AH$7),'Conducted BT-Custom'!$AH$3:$AH$7,0)))</f>
        <v>2440</v>
      </c>
      <c r="CE1195" s="7254"/>
      <c r="CF1195" s="7237"/>
      <c r="CG1195" s="6911"/>
      <c r="CH1195" s="7255"/>
      <c r="CI1195" s="225">
        <f>BY1195</f>
        <v/>
      </c>
      <c r="CJ1195" s="237">
        <f>BZ1195</f>
        <v/>
      </c>
      <c r="CK1195" s="223">
        <f>CA1195</f>
        <v/>
      </c>
      <c r="CL1195" s="237">
        <f>CC1195</f>
        <v/>
      </c>
      <c r="CM1195" s="394">
        <f>CD1195</f>
        <v/>
      </c>
      <c r="CN1195" s="1966"/>
      <c r="CO1195" s="1967"/>
      <c r="CP1195" s="7214">
        <f>IF(CF1195=""," ",IF(ABS(CE1195-CF1195)&lt;=0.1,"Valid","Not valid"))</f>
        <v/>
      </c>
      <c r="CQ1195" s="1674">
        <f> IF(CE1195="","",IF(AND(CE1195&lt;&gt;"",CF1195=""),IF(CE1195&gt;=0.8,"Medir+Sig Max","No"),IF(CF1195&lt;&gt;"",IF(CF1195&gt;=0.8,"Medir+Sig Max","No"),"")))</f>
        <v/>
      </c>
      <c r="CR1195" s="6927"/>
      <c r="CS1195" s="1674"/>
      <c r="CT1195" s="220">
        <f>IF(CO1195="",IF(AND(CE1195="",CF1195=""),"",IF(CF1195="",IF(DQ1195&gt;1,ROUND(DQ1195*CE1195,3),CE1195),IF(DQ1195&gt;1,ROUND(DQ1195*CF1195,3),CF1195))),IF(AND(CE1195="",CF1195=""),"",IF(CF1195="",IF(DQ1195&gt;1,ROUND(DQ1195*CE1195*(1/(CO1195)),3),CE1195*(1/(CO1195))),IF(DQ1195&gt;1,ROUND(DQ1195*CF1195*(1/(CO1195)),3),CF1195*(1/(CO1195))))))</f>
        <v/>
      </c>
      <c r="CU1195" s="224">
        <f>BY1195</f>
        <v/>
      </c>
      <c r="CV1195" s="237">
        <f>BZ1195</f>
        <v/>
      </c>
      <c r="CW1195" s="237">
        <f>CA1195</f>
        <v/>
      </c>
      <c r="CX1195" s="224">
        <f>CC1195</f>
        <v/>
      </c>
      <c r="CY1195" s="237">
        <f>CD1195</f>
        <v/>
      </c>
      <c r="CZ1195" s="7474">
        <f>IF(COUNTIF(Overview!K12:K14,TRUE)&gt;0,1.6,IF(COUNTIF(Overview!L12:L14,TRUE)&gt;0,8,0))</f>
        <v/>
      </c>
      <c r="DA1195" s="1666"/>
      <c r="DB1195" s="7483"/>
      <c r="DC1195" s="844">
        <f>IF(CT1195="","",IF(CT1195&gt;CZ1195,"Fail","Pass"))</f>
        <v/>
      </c>
      <c r="DD1195" s="402"/>
      <c r="DE1195" s="1565">
        <f>MyTimestamp(DC1195)</f>
        <v/>
      </c>
      <c r="DF1195" s="1531">
        <f>IF(COUNT(CE1195:CH1195)=1,15,IF(COUNT(CE1195:CH1195)=0,0,30))</f>
        <v/>
      </c>
      <c r="DG1195" s="1532">
        <f>IF(DF1195=0,0,2)</f>
        <v/>
      </c>
      <c r="DH1195" s="1866"/>
      <c r="DI1195" s="1866"/>
      <c r="DJ1195" s="1863"/>
      <c r="DK1195" s="1789"/>
      <c r="DL1195" s="1574">
        <f>10^(CN1195/20)*100-100</f>
        <v/>
      </c>
      <c r="DM1195" s="634"/>
      <c r="DN1195" s="1290"/>
      <c r="DO1195" s="1290">
        <f>IF(DM1195="","",10^(DM1195/10))</f>
        <v/>
      </c>
      <c r="DP1195" s="1290">
        <f>IF(ISNUMBER(DN1195)=FALSE,"",10^(DN1195/10))</f>
        <v/>
      </c>
      <c r="DQ1195" s="1574">
        <f>IF(AND(ISNUMBER(DO1195),ISNUMBER(DP1195)),IF(DO1195/DP1195&gt;1,ROUND((DO1195)/DP1195,3),1),1)</f>
        <v/>
      </c>
      <c r="DR1195" s="1541"/>
      <c r="DS1195" s="1541"/>
      <c r="DT1195" s="1541"/>
      <c r="DU1195" s="1541"/>
      <c r="DV1195" s="1541"/>
      <c r="DW1195" s="1541"/>
      <c r="DX1195" s="1541"/>
      <c r="DY1195" s="1541"/>
      <c r="DZ1195" s="1541"/>
      <c r="EA1195" s="1541"/>
      <c r="EB1195" s="1541"/>
      <c r="EC1195" s="1541"/>
      <c r="ED1195" s="1541"/>
      <c r="EE1195" s="1541"/>
      <c r="EF1195" s="1541"/>
      <c r="EG1195" s="1541"/>
      <c r="EH1195" s="1541"/>
      <c r="EI1195" s="1541"/>
      <c r="EJ1195" s="1541"/>
      <c r="EK1195" s="1541"/>
      <c r="EL1195" s="1541"/>
      <c r="EM1195" s="1541"/>
      <c r="EN1195" s="1541"/>
      <c r="EO1195" s="1541"/>
      <c r="EP1195" s="1541"/>
      <c r="EQ1195" s="1541"/>
      <c r="ER1195" s="1541"/>
      <c r="ES1195" s="1541"/>
      <c r="ET1195" s="1541"/>
      <c r="EU1195" s="1541"/>
      <c r="EV1195" s="1541"/>
    </row>
    <row r="1196" ht="15" x14ac:dyDescent="0.25">
      <c r="A1196" s="1541"/>
      <c r="B1196" s="1541"/>
      <c r="C1196"/>
      <c r="D1196" s="1486"/>
      <c r="E1196" s="1486"/>
      <c r="F1196" s="672">
        <v>5.6</v>
      </c>
      <c r="G1196" s="1497"/>
      <c r="H1196" s="130">
        <f>BV1196</f>
        <v/>
      </c>
      <c r="I1196" s="130">
        <f>BW1196</f>
        <v/>
      </c>
      <c r="J1196" s="1299" t="inlineStr">
        <is>
          <t>BT</t>
        </is>
      </c>
      <c r="K1196" s="1299" t="inlineStr">
        <is>
          <t>2.4 GHz</t>
        </is>
      </c>
      <c r="L1196" s="115"/>
      <c r="M1196" s="130"/>
      <c r="N1196" s="119"/>
      <c r="O1196" s="131"/>
      <c r="P1196" s="6597"/>
      <c r="Q1196" s="131"/>
      <c r="R1196" s="131"/>
      <c r="S1196" s="6593"/>
      <c r="T1196" s="130">
        <v>39</v>
      </c>
      <c r="U1196" s="6593">
        <v>2440</v>
      </c>
      <c r="V1196" s="119"/>
      <c r="W1196" s="1305"/>
      <c r="X1196" s="119"/>
      <c r="Y1196" s="119"/>
      <c r="Z1196" s="119"/>
      <c r="AA1196" s="115"/>
      <c r="AB1196" s="115"/>
      <c r="AC1196" s="1300">
        <f>IF(OR(BX1196="Close to Ear",BX1196="Close to Head"),"Head",IF(BX1196="Extremity","Extremity","Body"))</f>
        <v/>
      </c>
      <c r="AD1196" s="1301">
        <f>CA1196</f>
        <v/>
      </c>
      <c r="AE1196" s="1299">
        <f>CB1196</f>
        <v/>
      </c>
      <c r="AF1196" s="115"/>
      <c r="AG1196" s="1302">
        <f>IF(OR(AZ1196="",BA1196=""),"N/A",IF(DC1196="Pass","P","F"))</f>
        <v/>
      </c>
      <c r="AH1196" s="129"/>
      <c r="AI1196" s="129"/>
      <c r="AJ1196" s="129"/>
      <c r="AK1196" s="119"/>
      <c r="AL1196" s="115"/>
      <c r="AM1196" s="119"/>
      <c r="AN1196" s="119"/>
      <c r="AO1196" s="692"/>
      <c r="AP1196" s="692"/>
      <c r="AQ1196" s="692"/>
      <c r="AR1196" s="692"/>
      <c r="AS1196" s="692"/>
      <c r="AT1196" s="1303">
        <f>IF(AC1196="Extremity",IF(CG1196="","",CG1196),"")</f>
        <v/>
      </c>
      <c r="AU1196" s="1303">
        <f>IF(AC1196="Extremity",IF(CH1196="","",CH1196),"")</f>
        <v/>
      </c>
      <c r="AV1196" s="1304">
        <f>IF(AC1196="Extremity","",IF(CE1196="","",CE1196))</f>
        <v/>
      </c>
      <c r="AW1196" s="1304">
        <f>IF(AD1196="Extremity","",IF(CF1196="","",CF1196))</f>
        <v/>
      </c>
      <c r="AX1196" s="1305">
        <f>DL1196</f>
        <v/>
      </c>
      <c r="AY1196" s="1305">
        <f>DQ1196</f>
        <v/>
      </c>
      <c r="AZ1196" s="3377">
        <f>IF(AC1196="Extremity",IF(DA1196="","",DA1196),"")</f>
        <v/>
      </c>
      <c r="BA1196" s="3378">
        <f>IF(AC1196="Extremity","",IF(CT1196="","",CT1196))</f>
        <v/>
      </c>
      <c r="BB1196" s="1305">
        <f>IF(AC1196="Extremity",IF(DB1196="","",DB1196),"")</f>
        <v/>
      </c>
      <c r="BC1196" s="1304">
        <f>IF(AC1196="Extremity","",IF(CZ1196="","",CZ1196))</f>
        <v/>
      </c>
      <c r="BD1196" s="1305">
        <f>DD1196</f>
        <v/>
      </c>
      <c r="BE1196" s="132">
        <f>DE1196</f>
        <v/>
      </c>
      <c r="BF1196" s="133">
        <f>DF1196*60</f>
        <v/>
      </c>
      <c r="BG1196" s="121">
        <f>BE1196</f>
        <v/>
      </c>
      <c r="BH1196" s="133">
        <f>DG1196*60</f>
        <v/>
      </c>
      <c r="BI1196" s="133">
        <f>DH1196</f>
        <v/>
      </c>
      <c r="BJ1196" s="117"/>
      <c r="BK1196" s="812">
        <f>Overview!$E$7</f>
        <v/>
      </c>
      <c r="BL1196" s="117"/>
      <c r="BM1196" s="834">
        <f>DI1196</f>
        <v/>
      </c>
      <c r="BN1196" s="812">
        <f>Overview!$P$153</f>
        <v/>
      </c>
      <c r="BO1196" s="117" t="inlineStr">
        <is>
          <t>Modo: BR/EDR</t>
        </is>
      </c>
      <c r="BP1196" s="117"/>
      <c r="BQ1196" s="115"/>
      <c r="BR1196" s="1478"/>
      <c r="BS1196" s="1541"/>
      <c r="BT1196" s="1978" t="inlineStr">
        <is>
          <t>BT</t>
        </is>
      </c>
      <c r="BU1196" s="1979" t="inlineStr">
        <is>
          <t>2.4 GHz</t>
        </is>
      </c>
      <c r="BV1196" s="632">
        <f>Overview!$H$31</f>
        <v/>
      </c>
      <c r="BW1196" s="2010"/>
      <c r="BX1196" s="1978" t="inlineStr">
        <is>
          <t>Close to ear</t>
        </is>
      </c>
      <c r="BY1196" s="632"/>
      <c r="BZ1196" s="2011"/>
      <c r="CA1196" s="2014" t="inlineStr">
        <is>
          <t>Right Tilt</t>
        </is>
      </c>
      <c r="CB1196" s="200">
        <v>0</v>
      </c>
      <c r="CC1196" s="1258">
        <f>IF(COUNT('Conducted BT-Custom'!$AH$3:$AH$7)=0,39,INDEX('Conducted BT-Custom'!$T$3:$T$7,MATCH(MAX('Conducted BT-Custom'!$AH$3:$AH$7),'Conducted BT-Custom'!$AH$3:$AH$7,0)))</f>
        <v>39</v>
      </c>
      <c r="CD1196" s="1258">
        <f>IF(COUNT('Conducted BT-Custom'!$AH$3:$AH$7)=0,2440,INDEX('Conducted BT-Custom'!$U$3:$U$7,MATCH(MAX('Conducted BT-Custom'!$AH$3:$AH$7),'Conducted BT-Custom'!$AH$3:$AH$7,0)))</f>
        <v>2440</v>
      </c>
      <c r="CE1196" s="7254"/>
      <c r="CF1196" s="7237"/>
      <c r="CG1196" s="6911"/>
      <c r="CH1196" s="7255"/>
      <c r="CI1196" s="225">
        <f>BY1196</f>
        <v/>
      </c>
      <c r="CJ1196" s="237">
        <f>BZ1196</f>
        <v/>
      </c>
      <c r="CK1196" s="223">
        <f>CA1196</f>
        <v/>
      </c>
      <c r="CL1196" s="237">
        <f>CC1196</f>
        <v/>
      </c>
      <c r="CM1196" s="394">
        <f>CD1196</f>
        <v/>
      </c>
      <c r="CN1196" s="1966"/>
      <c r="CO1196" s="1967"/>
      <c r="CP1196" s="7214">
        <f>IF(CF1196=""," ",IF(ABS(CE1196-CF1196)&lt;=0.1,"Valid","Not valid"))</f>
        <v/>
      </c>
      <c r="CQ1196" s="1674">
        <f> IF(CE1196="","",IF(AND(CE1196&lt;&gt;"",CF1196=""),IF(CE1196&gt;=0.8,"Medir+Sig Max","No"),IF(CF1196&lt;&gt;"",IF(CF1196&gt;=0.8,"Medir+Sig Max","No"),"")))</f>
        <v/>
      </c>
      <c r="CR1196" s="6927"/>
      <c r="CS1196" s="1674"/>
      <c r="CT1196" s="220">
        <f>IF(CO1196="",IF(AND(CE1196="",CF1196=""),"",IF(CF1196="",IF(DQ1196&gt;1,ROUND(DQ1196*CE1196,3),CE1196),IF(DQ1196&gt;1,ROUND(DQ1196*CF1196,3),CF1196))),IF(AND(CE1196="",CF1196=""),"",IF(CF1196="",IF(DQ1196&gt;1,ROUND(DQ1196*CE1196*(1/(CO1196)),3),CE1196*(1/(CO1196))),IF(DQ1196&gt;1,ROUND(DQ1196*CF1196*(1/(CO1196)),3),CF1196*(1/(CO1196))))))</f>
        <v/>
      </c>
      <c r="CU1196" s="224">
        <f>BY1196</f>
        <v/>
      </c>
      <c r="CV1196" s="237">
        <f>BZ1196</f>
        <v/>
      </c>
      <c r="CW1196" s="237">
        <f>CA1196</f>
        <v/>
      </c>
      <c r="CX1196" s="224">
        <f>CC1196</f>
        <v/>
      </c>
      <c r="CY1196" s="237">
        <f>CD1196</f>
        <v/>
      </c>
      <c r="CZ1196" s="7474">
        <f>IF(COUNTIF(Overview!K12:K14,TRUE)&gt;0,1.6,IF(COUNTIF(Overview!L12:L14,TRUE)&gt;0,8,0))</f>
        <v/>
      </c>
      <c r="DA1196" s="1666"/>
      <c r="DB1196" s="7483"/>
      <c r="DC1196" s="844">
        <f>IF(CT1196="","",IF(CT1196&gt;CZ1196,"Fail","Pass"))</f>
        <v/>
      </c>
      <c r="DD1196" s="402"/>
      <c r="DE1196" s="1565">
        <f>MyTimestamp(DC1196)</f>
        <v/>
      </c>
      <c r="DF1196" s="1531">
        <f>IF(COUNT(CE1196:CH1196)=1,15,IF(COUNT(CE1196:CH1196)=0,0,30))</f>
        <v/>
      </c>
      <c r="DG1196" s="1532">
        <f>IF(DF1196=0,0,2)</f>
        <v/>
      </c>
      <c r="DH1196" s="1866"/>
      <c r="DI1196" s="1866"/>
      <c r="DJ1196" s="1863"/>
      <c r="DK1196" s="1789"/>
      <c r="DL1196" s="1574">
        <f>10^(CN1196/20)*100-100</f>
        <v/>
      </c>
      <c r="DM1196" s="634"/>
      <c r="DN1196" s="1290"/>
      <c r="DO1196" s="1290">
        <f>IF(DM1196="","",10^(DM1196/10))</f>
        <v/>
      </c>
      <c r="DP1196" s="1290">
        <f>IF(ISNUMBER(DN1196)=FALSE,"",10^(DN1196/10))</f>
        <v/>
      </c>
      <c r="DQ1196" s="1574">
        <f>IF(AND(ISNUMBER(DO1196),ISNUMBER(DP1196)),IF(DO1196/DP1196&gt;1,ROUND((DO1196)/DP1196,3),1),1)</f>
        <v/>
      </c>
      <c r="DR1196" s="1541"/>
      <c r="DS1196" s="1541"/>
      <c r="DT1196" s="1541"/>
      <c r="DU1196" s="1541"/>
      <c r="DV1196" s="1541"/>
      <c r="DW1196" s="1541"/>
      <c r="DX1196" s="1541"/>
      <c r="DY1196" s="1541"/>
      <c r="DZ1196" s="1541"/>
      <c r="EA1196" s="1541"/>
      <c r="EB1196" s="1541"/>
      <c r="EC1196" s="1541"/>
      <c r="ED1196" s="1541"/>
      <c r="EE1196" s="1541"/>
      <c r="EF1196" s="1541"/>
      <c r="EG1196" s="1541"/>
      <c r="EH1196" s="1541"/>
      <c r="EI1196" s="1541"/>
      <c r="EJ1196" s="1541"/>
      <c r="EK1196" s="1541"/>
      <c r="EL1196" s="1541"/>
      <c r="EM1196" s="1541"/>
      <c r="EN1196" s="1541"/>
      <c r="EO1196" s="1541"/>
      <c r="EP1196" s="1541"/>
      <c r="EQ1196" s="1541"/>
      <c r="ER1196" s="1541"/>
      <c r="ES1196" s="1541"/>
      <c r="ET1196" s="1541"/>
      <c r="EU1196" s="1541"/>
      <c r="EV1196" s="1541"/>
    </row>
    <row r="1197" ht="15" x14ac:dyDescent="0.25">
      <c r="A1197" s="1541"/>
      <c r="B1197" s="1541"/>
      <c r="C1197"/>
      <c r="D1197" s="1486"/>
      <c r="E1197" s="1486"/>
      <c r="F1197" s="672">
        <v>5.6</v>
      </c>
      <c r="G1197" s="1497"/>
      <c r="H1197" s="130">
        <f>BV1197</f>
        <v/>
      </c>
      <c r="I1197" s="130">
        <f>BW1197</f>
        <v/>
      </c>
      <c r="J1197" s="1299" t="inlineStr">
        <is>
          <t>BT</t>
        </is>
      </c>
      <c r="K1197" s="1299" t="inlineStr">
        <is>
          <t>2.4 GHz</t>
        </is>
      </c>
      <c r="L1197" s="115"/>
      <c r="M1197" s="130"/>
      <c r="N1197" s="119"/>
      <c r="O1197" s="131"/>
      <c r="P1197" s="6597"/>
      <c r="Q1197" s="131"/>
      <c r="R1197" s="131"/>
      <c r="S1197" s="6593"/>
      <c r="T1197" s="130">
        <v>39</v>
      </c>
      <c r="U1197" s="6593">
        <v>2440</v>
      </c>
      <c r="V1197" s="119"/>
      <c r="W1197" s="1305"/>
      <c r="X1197" s="119"/>
      <c r="Y1197" s="119"/>
      <c r="Z1197" s="119"/>
      <c r="AA1197" s="115"/>
      <c r="AB1197" s="115"/>
      <c r="AC1197" s="1300">
        <f>IF(OR(BX1197="Close to Ear",BX1197="Close to Head"),"Head",IF(BX1197="Extremity","Extremity","Body"))</f>
        <v/>
      </c>
      <c r="AD1197" s="1301">
        <f>CA1197</f>
        <v/>
      </c>
      <c r="AE1197" s="1299">
        <f>CB1197</f>
        <v/>
      </c>
      <c r="AF1197" s="115"/>
      <c r="AG1197" s="1302">
        <f>IF(OR(AZ1197="",BA1197=""),"N/A",IF(DC1197="Pass","P","F"))</f>
        <v/>
      </c>
      <c r="AH1197" s="129"/>
      <c r="AI1197" s="129"/>
      <c r="AJ1197" s="129"/>
      <c r="AK1197" s="119"/>
      <c r="AL1197" s="115"/>
      <c r="AM1197" s="119"/>
      <c r="AN1197" s="119"/>
      <c r="AO1197" s="692"/>
      <c r="AP1197" s="692"/>
      <c r="AQ1197" s="692"/>
      <c r="AR1197" s="692"/>
      <c r="AS1197" s="692"/>
      <c r="AT1197" s="1303">
        <f>IF(AC1197="Extremity",IF(CG1197="","",CG1197),"")</f>
        <v/>
      </c>
      <c r="AU1197" s="1303">
        <f>IF(AC1197="Extremity",IF(CH1197="","",CH1197),"")</f>
        <v/>
      </c>
      <c r="AV1197" s="1304">
        <f>IF(AC1197="Extremity","",IF(CE1197="","",CE1197))</f>
        <v/>
      </c>
      <c r="AW1197" s="1304">
        <f>IF(AD1197="Extremity","",IF(CF1197="","",CF1197))</f>
        <v/>
      </c>
      <c r="AX1197" s="1305">
        <f>DL1197</f>
        <v/>
      </c>
      <c r="AY1197" s="1305">
        <f>DQ1197</f>
        <v/>
      </c>
      <c r="AZ1197" s="3377">
        <f>IF(AC1197="Extremity",IF(DA1197="","",DA1197),"")</f>
        <v/>
      </c>
      <c r="BA1197" s="3378">
        <f>IF(AC1197="Extremity","",IF(CT1197="","",CT1197))</f>
        <v/>
      </c>
      <c r="BB1197" s="1305">
        <f>IF(AC1197="Extremity",IF(DB1197="","",DB1197),"")</f>
        <v/>
      </c>
      <c r="BC1197" s="1304">
        <f>IF(AC1197="Extremity","",IF(CZ1197="","",CZ1197))</f>
        <v/>
      </c>
      <c r="BD1197" s="1305">
        <f>DD1197</f>
        <v/>
      </c>
      <c r="BE1197" s="132">
        <f>DE1197</f>
        <v/>
      </c>
      <c r="BF1197" s="133">
        <f>DF1197*60</f>
        <v/>
      </c>
      <c r="BG1197" s="121">
        <f>BE1197</f>
        <v/>
      </c>
      <c r="BH1197" s="133">
        <f>DG1197*60</f>
        <v/>
      </c>
      <c r="BI1197" s="133">
        <f>DH1197</f>
        <v/>
      </c>
      <c r="BJ1197" s="117"/>
      <c r="BK1197" s="812">
        <f>Overview!$E$7</f>
        <v/>
      </c>
      <c r="BL1197" s="117"/>
      <c r="BM1197" s="834">
        <f>DI1197</f>
        <v/>
      </c>
      <c r="BN1197" s="812">
        <f>Overview!$P$153</f>
        <v/>
      </c>
      <c r="BO1197" s="117" t="inlineStr">
        <is>
          <t>Modo: BR/EDR</t>
        </is>
      </c>
      <c r="BP1197" s="117"/>
      <c r="BQ1197" s="115"/>
      <c r="BR1197" s="1478"/>
      <c r="BS1197" s="1541"/>
      <c r="BT1197" s="1978" t="inlineStr">
        <is>
          <t>BT</t>
        </is>
      </c>
      <c r="BU1197" s="1979" t="inlineStr">
        <is>
          <t>2.4 GHz</t>
        </is>
      </c>
      <c r="BV1197" s="632">
        <f>Overview!$H$31</f>
        <v/>
      </c>
      <c r="BW1197" s="2010"/>
      <c r="BX1197" s="1978" t="inlineStr">
        <is>
          <t>Close to ear</t>
        </is>
      </c>
      <c r="BY1197" s="1249"/>
      <c r="BZ1197" s="2011"/>
      <c r="CA1197" s="1249" t="str">
        <f>IF(COUNT(CF1193:CF1196)=0,IF(COUNT(CE1193:CE1196)=0,"TBD",VLOOKUP(MAX(CE1193:CE1196),CE1193:CK1196,7,FALSE)),VLOOKUP(MAX(CF1193:CF1196),CF1193:CK1196,6,FALSE))</f>
        <v>TBD</v>
      </c>
      <c r="CB1197" s="200">
        <v>0</v>
      </c>
      <c r="CC1197" s="1249">
        <f>IF(COUNT('Conducted BT-Custom'!$AH$3:$AH$7)=0,39,INDEX('Conducted BT-Custom'!$T$3:$T$7,MATCH(MAX('Conducted BT-Custom'!$AH$3:$AH$7),'Conducted BT-Custom'!$AH$3:$AH$7,0)))</f>
        <v>39</v>
      </c>
      <c r="CD1197" s="1249">
        <f>IF(COUNT('Conducted BT-Custom'!$AH$3:$AH$7)=0,2440,INDEX('Conducted BT-Custom'!$U$3:$U$7,MATCH(MAX('Conducted BT-Custom'!$AH$3:$AH$7),'Conducted BT-Custom'!$AH$3:$AH$7,0)))</f>
        <v>2440</v>
      </c>
      <c r="CE1197" s="7254"/>
      <c r="CF1197" s="7237"/>
      <c r="CG1197" s="6911"/>
      <c r="CH1197" s="7255"/>
      <c r="CI1197" s="225">
        <f>BY1197</f>
        <v/>
      </c>
      <c r="CJ1197" s="237">
        <f>BZ1197</f>
        <v/>
      </c>
      <c r="CK1197" s="223">
        <f>CA1197</f>
        <v/>
      </c>
      <c r="CL1197" s="237">
        <f>CC1197</f>
        <v/>
      </c>
      <c r="CM1197" s="394">
        <f>CD1197</f>
        <v/>
      </c>
      <c r="CN1197" s="1966"/>
      <c r="CO1197" s="1967"/>
      <c r="CP1197" s="7214">
        <f>IF(CF1197=""," ",IF(ABS(CE1197-CF1197)&lt;=0.1,"Valid","Not valid"))</f>
        <v/>
      </c>
      <c r="CQ1197" s="1674">
        <f> IF(CE1197="","",IF(AND(CE1197&lt;&gt;"",CF1197=""),IF(CE1197&gt;=0.8,"Medir+Sig Max","No"),IF(CF1197&lt;&gt;"",IF(CF1197&gt;=0.8,"Medir+Sig Max","No"),"")))</f>
        <v/>
      </c>
      <c r="CR1197" s="6927"/>
      <c r="CS1197" s="1674"/>
      <c r="CT1197" s="220">
        <f>IF(CO1197="",IF(AND(CE1197="",CF1197=""),"",IF(CF1197="",IF(DQ1197&gt;1,ROUND(DQ1197*CE1197,3),CE1197),IF(DQ1197&gt;1,ROUND(DQ1197*CF1197,3),CF1197))),IF(AND(CE1197="",CF1197=""),"",IF(CF1197="",IF(DQ1197&gt;1,ROUND(DQ1197*CE1197*(1/(CO1197)),3),CE1197*(1/(CO1197))),IF(DQ1197&gt;1,ROUND(DQ1197*CF1197*(1/(CO1197)),3),CF1197*(1/(CO1197))))))</f>
        <v/>
      </c>
      <c r="CU1197" s="224">
        <f>BY1197</f>
        <v/>
      </c>
      <c r="CV1197" s="237">
        <f>BZ1197</f>
        <v/>
      </c>
      <c r="CW1197" s="237">
        <f>CA1197</f>
        <v/>
      </c>
      <c r="CX1197" s="224">
        <f>CC1197</f>
        <v/>
      </c>
      <c r="CY1197" s="237">
        <f>CD1197</f>
        <v/>
      </c>
      <c r="CZ1197" s="7474">
        <f>IF(COUNTIF(Overview!K12:K14,TRUE)&gt;0,1.6,IF(COUNTIF(Overview!L12:L14,TRUE)&gt;0,8,0))</f>
        <v/>
      </c>
      <c r="DA1197" s="1666"/>
      <c r="DB1197" s="7483"/>
      <c r="DC1197" s="844">
        <f>IF(CT1197="","",IF(CT1197&gt;CZ1197,"Fail","Pass"))</f>
        <v/>
      </c>
      <c r="DD1197" s="402"/>
      <c r="DE1197" s="1565">
        <f>MyTimestamp(DC1197)</f>
        <v/>
      </c>
      <c r="DF1197" s="1531">
        <f>IF(COUNT(CE1197:CH1197)=1,15,IF(COUNT(CE1197:CH1197)=0,0,30))</f>
        <v/>
      </c>
      <c r="DG1197" s="1532">
        <f>IF(DF1197=0,0,2)</f>
        <v/>
      </c>
      <c r="DH1197" s="1866"/>
      <c r="DI1197" s="1866"/>
      <c r="DJ1197" s="1863"/>
      <c r="DK1197" s="1789"/>
      <c r="DL1197" s="1574">
        <f>10^(CN1197/20)*100-100</f>
        <v/>
      </c>
      <c r="DM1197" s="634"/>
      <c r="DN1197" s="1291"/>
      <c r="DO1197" s="1290">
        <f>IF(DM1197="","",10^(DM1197/10))</f>
        <v/>
      </c>
      <c r="DP1197" s="1290">
        <f>IF(ISNUMBER(DN1197)=FALSE,"",10^(DN1197/10))</f>
        <v/>
      </c>
      <c r="DQ1197" s="1574">
        <f>IF(AND(ISNUMBER(DO1197),ISNUMBER(DP1197)),IF(DO1197/DP1197&gt;1,ROUND((DO1197)/DP1197,3),1),1)</f>
        <v/>
      </c>
      <c r="DR1197" s="1541"/>
      <c r="DS1197" s="1541"/>
      <c r="DT1197" s="1541"/>
      <c r="DU1197" s="1541"/>
      <c r="DV1197" s="1541"/>
      <c r="DW1197" s="1541"/>
      <c r="DX1197" s="1541"/>
      <c r="DY1197" s="1541"/>
      <c r="DZ1197" s="1541"/>
      <c r="EA1197" s="1541"/>
      <c r="EB1197" s="1541"/>
      <c r="EC1197" s="1541"/>
      <c r="ED1197" s="1541"/>
      <c r="EE1197" s="1541"/>
      <c r="EF1197" s="1541"/>
      <c r="EG1197" s="1541"/>
      <c r="EH1197" s="1541"/>
      <c r="EI1197" s="1541"/>
      <c r="EJ1197" s="1541"/>
      <c r="EK1197" s="1541"/>
      <c r="EL1197" s="1541"/>
      <c r="EM1197" s="1541"/>
      <c r="EN1197" s="1541"/>
      <c r="EO1197" s="1541"/>
      <c r="EP1197" s="1541"/>
      <c r="EQ1197" s="1541"/>
      <c r="ER1197" s="1541"/>
      <c r="ES1197" s="1541"/>
      <c r="ET1197" s="1541"/>
      <c r="EU1197" s="1541"/>
      <c r="EV1197" s="1541"/>
    </row>
    <row r="1198" ht="15" x14ac:dyDescent="0.25">
      <c r="A1198" s="1541"/>
      <c r="B1198" s="1541"/>
      <c r="C1198"/>
      <c r="D1198" s="1486"/>
      <c r="E1198" s="1486"/>
      <c r="F1198" s="672">
        <v>5.6</v>
      </c>
      <c r="G1198" s="1497"/>
      <c r="H1198" s="130">
        <f>BV1198</f>
        <v/>
      </c>
      <c r="I1198" s="130">
        <f>BW1198</f>
        <v/>
      </c>
      <c r="J1198" s="1299" t="inlineStr">
        <is>
          <t>BT</t>
        </is>
      </c>
      <c r="K1198" s="1299" t="inlineStr">
        <is>
          <t>2.4 GHz</t>
        </is>
      </c>
      <c r="L1198" s="115"/>
      <c r="M1198" s="130"/>
      <c r="N1198" s="119"/>
      <c r="O1198" s="131"/>
      <c r="P1198" s="6597"/>
      <c r="Q1198" s="131"/>
      <c r="R1198" s="131"/>
      <c r="S1198" s="6593"/>
      <c r="T1198" s="130">
        <v>39</v>
      </c>
      <c r="U1198" s="6593">
        <v>2440</v>
      </c>
      <c r="V1198" s="119"/>
      <c r="W1198" s="1305"/>
      <c r="X1198" s="119"/>
      <c r="Y1198" s="119"/>
      <c r="Z1198" s="119"/>
      <c r="AA1198" s="115"/>
      <c r="AB1198" s="115"/>
      <c r="AC1198" s="1300">
        <f>IF(OR(BX1198="Close to Ear",BX1198="Close to Head"),"Head",IF(BX1198="Extremity","Extremity","Body"))</f>
        <v/>
      </c>
      <c r="AD1198" s="1301">
        <f>CA1198</f>
        <v/>
      </c>
      <c r="AE1198" s="1299">
        <f>CB1198</f>
        <v/>
      </c>
      <c r="AF1198" s="115"/>
      <c r="AG1198" s="1302">
        <f>IF(OR(AZ1198="",BA1198=""),"N/A",IF(DC1198="Pass","P","F"))</f>
        <v/>
      </c>
      <c r="AH1198" s="129"/>
      <c r="AI1198" s="129"/>
      <c r="AJ1198" s="129"/>
      <c r="AK1198" s="119"/>
      <c r="AL1198" s="115"/>
      <c r="AM1198" s="119"/>
      <c r="AN1198" s="119"/>
      <c r="AO1198" s="692"/>
      <c r="AP1198" s="692"/>
      <c r="AQ1198" s="692"/>
      <c r="AR1198" s="692"/>
      <c r="AS1198" s="692"/>
      <c r="AT1198" s="1303">
        <f>IF(AC1198="Extremity",IF(CG1198="","",CG1198),"")</f>
        <v/>
      </c>
      <c r="AU1198" s="1303">
        <f>IF(AC1198="Extremity",IF(CH1198="","",CH1198),"")</f>
        <v/>
      </c>
      <c r="AV1198" s="1304">
        <f>IF(AC1198="Extremity","",IF(CE1198="","",CE1198))</f>
        <v/>
      </c>
      <c r="AW1198" s="1304">
        <f>IF(AD1198="Extremity","",IF(CF1198="","",CF1198))</f>
        <v/>
      </c>
      <c r="AX1198" s="1305">
        <f>DL1198</f>
        <v/>
      </c>
      <c r="AY1198" s="1305">
        <f>DQ1198</f>
        <v/>
      </c>
      <c r="AZ1198" s="3377">
        <f>IF(AC1198="Extremity",IF(DA1198="","",DA1198),"")</f>
        <v/>
      </c>
      <c r="BA1198" s="3378">
        <f>IF(AC1198="Extremity","",IF(CT1198="","",CT1198))</f>
        <v/>
      </c>
      <c r="BB1198" s="1305">
        <f>IF(AC1198="Extremity",IF(DB1198="","",DB1198),"")</f>
        <v/>
      </c>
      <c r="BC1198" s="1304">
        <f>IF(AC1198="Extremity","",IF(CZ1198="","",CZ1198))</f>
        <v/>
      </c>
      <c r="BD1198" s="1305">
        <f>DD1198</f>
        <v/>
      </c>
      <c r="BE1198" s="132">
        <f>DE1198</f>
        <v/>
      </c>
      <c r="BF1198" s="133">
        <f>DF1198*60</f>
        <v/>
      </c>
      <c r="BG1198" s="121">
        <f>BE1198</f>
        <v/>
      </c>
      <c r="BH1198" s="133">
        <f>DG1198*60</f>
        <v/>
      </c>
      <c r="BI1198" s="133">
        <f>DH1198</f>
        <v/>
      </c>
      <c r="BJ1198" s="117"/>
      <c r="BK1198" s="812">
        <f>Overview!$E$7</f>
        <v/>
      </c>
      <c r="BL1198" s="117"/>
      <c r="BM1198" s="834">
        <f>DI1198</f>
        <v/>
      </c>
      <c r="BN1198" s="812">
        <f>Overview!$P$153</f>
        <v/>
      </c>
      <c r="BO1198" s="117" t="inlineStr">
        <is>
          <t>Modo: BR/EDR</t>
        </is>
      </c>
      <c r="BP1198" s="117"/>
      <c r="BQ1198" s="115"/>
      <c r="BR1198" s="1478"/>
      <c r="BS1198" s="1541"/>
      <c r="BT1198" s="1978" t="inlineStr">
        <is>
          <t>BT</t>
        </is>
      </c>
      <c r="BU1198" s="1979" t="inlineStr">
        <is>
          <t>2.4 GHz</t>
        </is>
      </c>
      <c r="BV1198" s="632">
        <f>Overview!$H$31</f>
        <v/>
      </c>
      <c r="BW1198" s="2010"/>
      <c r="BX1198" s="1978" t="inlineStr">
        <is>
          <t>Close to ear</t>
        </is>
      </c>
      <c r="BY1198" s="1249"/>
      <c r="BZ1198" s="2011"/>
      <c r="CA1198" s="1249" t="str">
        <f>CA1197</f>
        <v>TBD</v>
      </c>
      <c r="CB1198" s="200">
        <v>0</v>
      </c>
      <c r="CC1198" s="1249">
        <f>IF(COUNT('Conducted BT-Custom'!$AH$3:$AH$7)=0,39,INDEX('Conducted BT-Custom'!$T$3:$T$7,MATCH(MAX('Conducted BT-Custom'!$AH$3:$AH$7),'Conducted BT-Custom'!$AH$3:$AH$7,0)))</f>
        <v>39</v>
      </c>
      <c r="CD1198" s="1249">
        <f>IF(COUNT('Conducted BT-Custom'!$AH$3:$AH$7)=0,2440,INDEX('Conducted BT-Custom'!$U$3:$U$7,MATCH(MAX('Conducted BT-Custom'!$AH$3:$AH$7),'Conducted BT-Custom'!$AH$3:$AH$7,0)))</f>
        <v>2440</v>
      </c>
      <c r="CE1198" s="7254"/>
      <c r="CF1198" s="7237"/>
      <c r="CG1198" s="6911"/>
      <c r="CH1198" s="7255"/>
      <c r="CI1198" s="225">
        <f>BY1198</f>
        <v/>
      </c>
      <c r="CJ1198" s="237">
        <f>BZ1198</f>
        <v/>
      </c>
      <c r="CK1198" s="223">
        <f>CA1198</f>
        <v/>
      </c>
      <c r="CL1198" s="237">
        <f>CC1198</f>
        <v/>
      </c>
      <c r="CM1198" s="394">
        <f>CD1198</f>
        <v/>
      </c>
      <c r="CN1198" s="1966"/>
      <c r="CO1198" s="1967"/>
      <c r="CP1198" s="7214">
        <f>IF(CF1198=""," ",IF(ABS(CE1198-CF1198)&lt;=0.1,"Valid","Not valid"))</f>
        <v/>
      </c>
      <c r="CQ1198" s="1674">
        <f> IF(CE1198="","",IF(AND(CE1198&lt;&gt;"",CF1198=""),IF(CE1198&gt;=0.8,"Medir+Sig Max","No"),IF(CF1198&lt;&gt;"",IF(CF1198&gt;=0.8,"Medir+Sig Max","No"),"")))</f>
        <v/>
      </c>
      <c r="CR1198" s="6927"/>
      <c r="CS1198" s="1674"/>
      <c r="CT1198" s="220">
        <f>IF(CO1198="",IF(AND(CE1198="",CF1198=""),"",IF(CF1198="",IF(DQ1198&gt;1,ROUND(DQ1198*CE1198,3),CE1198),IF(DQ1198&gt;1,ROUND(DQ1198*CF1198,3),CF1198))),IF(AND(CE1198="",CF1198=""),"",IF(CF1198="",IF(DQ1198&gt;1,ROUND(DQ1198*CE1198*(1/(CO1198)),3),CE1198*(1/(CO1198))),IF(DQ1198&gt;1,ROUND(DQ1198*CF1198*(1/(CO1198)),3),CF1198*(1/(CO1198))))))</f>
        <v/>
      </c>
      <c r="CU1198" s="224">
        <f>BY1198</f>
        <v/>
      </c>
      <c r="CV1198" s="237">
        <f>BZ1198</f>
        <v/>
      </c>
      <c r="CW1198" s="237">
        <f>CA1198</f>
        <v/>
      </c>
      <c r="CX1198" s="224">
        <f>CC1198</f>
        <v/>
      </c>
      <c r="CY1198" s="237">
        <f>CD1198</f>
        <v/>
      </c>
      <c r="CZ1198" s="7474">
        <f>IF(COUNTIF(Overview!K12:K14,TRUE)&gt;0,1.6,IF(COUNTIF(Overview!L12:L14,TRUE)&gt;0,8,0))</f>
        <v/>
      </c>
      <c r="DA1198" s="1666"/>
      <c r="DB1198" s="7483"/>
      <c r="DC1198" s="844">
        <f>IF(CT1198="","",IF(CT1198&gt;CZ1198,"Fail","Pass"))</f>
        <v/>
      </c>
      <c r="DD1198" s="402"/>
      <c r="DE1198" s="1565">
        <f>MyTimestamp(DC1198)</f>
        <v/>
      </c>
      <c r="DF1198" s="1531">
        <f>IF(COUNT(CE1198:CH1198)=1,15,IF(COUNT(CE1198:CH1198)=0,0,30))</f>
        <v/>
      </c>
      <c r="DG1198" s="1532">
        <f>IF(DF1198=0,0,2)</f>
        <v/>
      </c>
      <c r="DH1198" s="1866"/>
      <c r="DI1198" s="1866"/>
      <c r="DJ1198" s="1863"/>
      <c r="DK1198" s="1789"/>
      <c r="DL1198" s="1574">
        <f>10^(CN1198/20)*100-100</f>
        <v/>
      </c>
      <c r="DM1198" s="634"/>
      <c r="DN1198" s="1291"/>
      <c r="DO1198" s="1290">
        <f>IF(DM1198="","",10^(DM1198/10))</f>
        <v/>
      </c>
      <c r="DP1198" s="1290">
        <f>IF(ISNUMBER(DN1198)=FALSE,"",10^(DN1198/10))</f>
        <v/>
      </c>
      <c r="DQ1198" s="1574">
        <f>IF(AND(ISNUMBER(DO1198),ISNUMBER(DP1198)),IF(DO1198/DP1198&gt;1,ROUND((DO1198)/DP1198,3),1),1)</f>
        <v/>
      </c>
      <c r="DR1198" s="1541"/>
      <c r="DS1198" s="1541"/>
      <c r="DT1198" s="1541"/>
      <c r="DU1198" s="1541"/>
      <c r="DV1198" s="1541"/>
      <c r="DW1198" s="1541"/>
      <c r="DX1198" s="1541"/>
      <c r="DY1198" s="1541"/>
      <c r="DZ1198" s="1541"/>
      <c r="EA1198" s="1541"/>
      <c r="EB1198" s="1541"/>
      <c r="EC1198" s="1541"/>
      <c r="ED1198" s="1541"/>
      <c r="EE1198" s="1541"/>
      <c r="EF1198" s="1541"/>
      <c r="EG1198" s="1541"/>
      <c r="EH1198" s="1541"/>
      <c r="EI1198" s="1541"/>
      <c r="EJ1198" s="1541"/>
      <c r="EK1198" s="1541"/>
      <c r="EL1198" s="1541"/>
      <c r="EM1198" s="1541"/>
      <c r="EN1198" s="1541"/>
      <c r="EO1198" s="1541"/>
      <c r="EP1198" s="1541"/>
      <c r="EQ1198" s="1541"/>
      <c r="ER1198" s="1541"/>
      <c r="ES1198" s="1541"/>
      <c r="ET1198" s="1541"/>
      <c r="EU1198" s="1541"/>
      <c r="EV1198" s="1541"/>
    </row>
    <row r="1199" ht="15" x14ac:dyDescent="0.25">
      <c r="A1199" s="1541"/>
      <c r="B1199" s="1541"/>
      <c r="C1199"/>
      <c r="D1199" s="1486"/>
      <c r="E1199" s="1486"/>
      <c r="F1199" s="672">
        <v>5.6</v>
      </c>
      <c r="G1199" s="1497"/>
      <c r="H1199" s="130">
        <f>BV1199</f>
        <v/>
      </c>
      <c r="I1199" s="130">
        <f>BW1199</f>
        <v/>
      </c>
      <c r="J1199" s="1299" t="inlineStr">
        <is>
          <t>BT</t>
        </is>
      </c>
      <c r="K1199" s="1299" t="inlineStr">
        <is>
          <t>2.4 GHz</t>
        </is>
      </c>
      <c r="L1199" s="115"/>
      <c r="M1199" s="130"/>
      <c r="N1199" s="119"/>
      <c r="O1199" s="131"/>
      <c r="P1199" s="6597"/>
      <c r="Q1199" s="131"/>
      <c r="R1199" s="131"/>
      <c r="S1199" s="6593"/>
      <c r="T1199" s="130">
        <v>39</v>
      </c>
      <c r="U1199" s="6593">
        <v>2440</v>
      </c>
      <c r="V1199" s="119"/>
      <c r="W1199" s="1305"/>
      <c r="X1199" s="119"/>
      <c r="Y1199" s="119"/>
      <c r="Z1199" s="119"/>
      <c r="AA1199" s="115"/>
      <c r="AB1199" s="115"/>
      <c r="AC1199" s="1300">
        <f>IF(OR(BX1199="Close to Ear",BX1199="Close to Head"),"Head",IF(BX1199="Extremity","Extremity","Body"))</f>
        <v/>
      </c>
      <c r="AD1199" s="1301">
        <f>CA1199</f>
        <v/>
      </c>
      <c r="AE1199" s="1299">
        <f>CB1199</f>
        <v/>
      </c>
      <c r="AF1199" s="115"/>
      <c r="AG1199" s="1302">
        <f>IF(OR(AZ1199="",BA1199=""),"N/A",IF(DC1199="Pass","P","F"))</f>
        <v/>
      </c>
      <c r="AH1199" s="129"/>
      <c r="AI1199" s="129"/>
      <c r="AJ1199" s="129"/>
      <c r="AK1199" s="119"/>
      <c r="AL1199" s="115"/>
      <c r="AM1199" s="119"/>
      <c r="AN1199" s="119"/>
      <c r="AO1199" s="692"/>
      <c r="AP1199" s="692"/>
      <c r="AQ1199" s="692"/>
      <c r="AR1199" s="692"/>
      <c r="AS1199" s="692"/>
      <c r="AT1199" s="1303">
        <f>IF(AC1199="Extremity",IF(CG1199="","",CG1199),"")</f>
        <v/>
      </c>
      <c r="AU1199" s="1303">
        <f>IF(AC1199="Extremity",IF(CH1199="","",CH1199),"")</f>
        <v/>
      </c>
      <c r="AV1199" s="1304">
        <f>IF(AC1199="Extremity","",IF(CE1199="","",CE1199))</f>
        <v/>
      </c>
      <c r="AW1199" s="1304">
        <f>IF(AD1199="Extremity","",IF(CF1199="","",CF1199))</f>
        <v/>
      </c>
      <c r="AX1199" s="1305">
        <f>DL1199</f>
        <v/>
      </c>
      <c r="AY1199" s="1305">
        <f>DQ1199</f>
        <v/>
      </c>
      <c r="AZ1199" s="3377">
        <f>IF(AC1199="Extremity",IF(DA1199="","",DA1199),"")</f>
        <v/>
      </c>
      <c r="BA1199" s="3378">
        <f>IF(AC1199="Extremity","",IF(CT1199="","",CT1199))</f>
        <v/>
      </c>
      <c r="BB1199" s="1305">
        <f>IF(AC1199="Extremity",IF(DB1199="","",DB1199),"")</f>
        <v/>
      </c>
      <c r="BC1199" s="1304">
        <f>IF(AC1199="Extremity","",IF(CZ1199="","",CZ1199))</f>
        <v/>
      </c>
      <c r="BD1199" s="1305">
        <f>DD1199</f>
        <v/>
      </c>
      <c r="BE1199" s="132">
        <f>DE1199</f>
        <v/>
      </c>
      <c r="BF1199" s="133">
        <f>DF1199*60</f>
        <v/>
      </c>
      <c r="BG1199" s="121">
        <f>BE1199</f>
        <v/>
      </c>
      <c r="BH1199" s="133">
        <f>DG1199*60</f>
        <v/>
      </c>
      <c r="BI1199" s="133">
        <f>DH1199</f>
        <v/>
      </c>
      <c r="BJ1199" s="117"/>
      <c r="BK1199" s="812">
        <f>Overview!$E$7</f>
        <v/>
      </c>
      <c r="BL1199" s="117"/>
      <c r="BM1199" s="834">
        <f>DI1199</f>
        <v/>
      </c>
      <c r="BN1199" s="812">
        <f>Overview!$P$153</f>
        <v/>
      </c>
      <c r="BO1199" s="117" t="inlineStr">
        <is>
          <t>Modo: BR/EDR</t>
        </is>
      </c>
      <c r="BP1199" s="117"/>
      <c r="BQ1199" s="115"/>
      <c r="BR1199" s="1478"/>
      <c r="BS1199" s="1541"/>
      <c r="BT1199" s="1978" t="inlineStr">
        <is>
          <t>BT</t>
        </is>
      </c>
      <c r="BU1199" s="1979" t="inlineStr">
        <is>
          <t>2.4 GHz</t>
        </is>
      </c>
      <c r="BV1199" s="632">
        <f>Overview!$H$31</f>
        <v/>
      </c>
      <c r="BW1199" s="2010"/>
      <c r="BX1199" s="1978" t="inlineStr">
        <is>
          <t>Close to ear</t>
        </is>
      </c>
      <c r="BY1199" s="1253"/>
      <c r="BZ1199" s="2011"/>
      <c r="CA1199" s="1253" t="str">
        <f>CONCATENATE(CA1197," - Variability")</f>
        <v>TBD - Variability</v>
      </c>
      <c r="CB1199" s="200">
        <v>0</v>
      </c>
      <c r="CC1199" s="1254">
        <f>IF(COUNT('Conducted BT-Custom'!$AH$3:$AH$7)=0,39,INDEX('Conducted BT-Custom'!$T$3:$T$7,MATCH(MAX('Conducted BT-Custom'!$AH$3:$AH$7),'Conducted BT-Custom'!$AH$3:$AH$7,0)))</f>
        <v>39</v>
      </c>
      <c r="CD1199" s="1254">
        <f>IF(COUNT('Conducted BT-Custom'!$AH$3:$AH$7)=0,2440,INDEX('Conducted BT-Custom'!$U$3:$U$7,MATCH(MAX('Conducted BT-Custom'!$AH$3:$AH$7),'Conducted BT-Custom'!$AH$3:$AH$7,0)))</f>
        <v>2440</v>
      </c>
      <c r="CE1199" s="7254"/>
      <c r="CF1199" s="7237"/>
      <c r="CG1199" s="6911"/>
      <c r="CH1199" s="7255"/>
      <c r="CI1199" s="225">
        <f>BY1199</f>
        <v/>
      </c>
      <c r="CJ1199" s="237">
        <f>BZ1199</f>
        <v/>
      </c>
      <c r="CK1199" s="223">
        <f>CA1199</f>
        <v/>
      </c>
      <c r="CL1199" s="237">
        <f>CC1199</f>
        <v/>
      </c>
      <c r="CM1199" s="394">
        <f>CD1199</f>
        <v/>
      </c>
      <c r="CN1199" s="1966"/>
      <c r="CO1199" s="1967"/>
      <c r="CP1199" s="7214">
        <f>IF(CF1199=""," ",IF(ABS(CE1199-CF1199)&lt;=0.1,"Valid","Not valid"))</f>
        <v/>
      </c>
      <c r="CQ1199" s="1674">
        <f> IF(CE1199="","",IF(AND(CE1199&lt;&gt;"",CF1199=""),IF(CE1199&gt;=0.8,"Medir+Sig Max","No"),IF(CF1199&lt;&gt;"",IF(CF1199&gt;=0.8,"Medir+Sig Max","No"),"")))</f>
        <v/>
      </c>
      <c r="CR1199" s="6927"/>
      <c r="CS1199" s="1674">
        <f>IF(CF1199="","",IF(MAX(CF1193:CF1198)=0,"",IF(AND(CF1199&lt;=1.45,(CF1199/MAX(CF1193:CF1198))&lt;=1.2,(CF1199/MAX(CF1193:CF1198))&gt;=0.8),"Válido","REPETIR VAR")))</f>
        <v/>
      </c>
      <c r="CT1199" s="220">
        <f>IF(CO1199="",IF(AND(CE1199="",CF1199=""),"",IF(CF1199="",IF(DQ1199&gt;1,ROUND(DQ1199*CE1199,3),CE1199),IF(DQ1199&gt;1,ROUND(DQ1199*CF1199,3),CF1199))),IF(AND(CE1199="",CF1199=""),"",IF(CF1199="",IF(DQ1199&gt;1,ROUND(DQ1199*CE1199*(1/(CO1199)),3),CE1199*(1/(CO1199))),IF(DQ1199&gt;1,ROUND(DQ1199*CF1199*(1/(CO1199)),3),CF1199*(1/(CO1199))))))</f>
        <v/>
      </c>
      <c r="CU1199" s="224">
        <f>BY1199</f>
        <v/>
      </c>
      <c r="CV1199" s="237">
        <f>BZ1199</f>
        <v/>
      </c>
      <c r="CW1199" s="237">
        <f>CA1199</f>
        <v/>
      </c>
      <c r="CX1199" s="224">
        <f>CC1199</f>
        <v/>
      </c>
      <c r="CY1199" s="237">
        <f>CD1199</f>
        <v/>
      </c>
      <c r="CZ1199" s="7474">
        <f>IF(COUNTIF(Overview!K12:K14,TRUE)&gt;0,1.6,IF(COUNTIF(Overview!L12:L14,TRUE)&gt;0,8,0))</f>
        <v/>
      </c>
      <c r="DA1199" s="1788"/>
      <c r="DB1199" s="7483"/>
      <c r="DC1199" s="844">
        <f>IF(CT1199="","",IF(CT1199&gt;CZ1199,"Fail","Pass"))</f>
        <v/>
      </c>
      <c r="DD1199" s="402"/>
      <c r="DE1199" s="1565">
        <f>MyTimestamp(DC1199)</f>
        <v/>
      </c>
      <c r="DF1199" s="1531">
        <f>IF(COUNT(CE1199:CH1199)=1,15,IF(COUNT(CE1199:CH1199)=0,0,30))</f>
        <v/>
      </c>
      <c r="DG1199" s="1532">
        <f>IF(DF1199=0,0,2)</f>
        <v/>
      </c>
      <c r="DH1199" s="1866"/>
      <c r="DI1199" s="1866"/>
      <c r="DJ1199" s="1863"/>
      <c r="DK1199" s="1789"/>
      <c r="DL1199" s="1574">
        <f>10^(CN1199/20)*100-100</f>
        <v/>
      </c>
      <c r="DM1199" s="1266"/>
      <c r="DN1199" s="1292"/>
      <c r="DO1199" s="1290">
        <f>IF(DM1199="","",10^(DM1199/10))</f>
        <v/>
      </c>
      <c r="DP1199" s="1290">
        <f>IF(ISNUMBER(DN1199)=FALSE,"",10^(DN1199/10))</f>
        <v/>
      </c>
      <c r="DQ1199" s="1574">
        <f>IF(AND(ISNUMBER(DO1199),ISNUMBER(DP1199)),IF(DO1199/DP1199&gt;1,ROUND((DO1199)/DP1199,3),1),1)</f>
        <v/>
      </c>
      <c r="DR1199" s="1541"/>
      <c r="DS1199" s="1541"/>
      <c r="DT1199" s="1541"/>
      <c r="DU1199" s="1541"/>
      <c r="DV1199" s="1541"/>
      <c r="DW1199" s="1541"/>
      <c r="DX1199" s="1541"/>
      <c r="DY1199" s="1541"/>
      <c r="DZ1199" s="1541"/>
      <c r="EA1199" s="1541"/>
      <c r="EB1199" s="1541"/>
      <c r="EC1199" s="1541"/>
      <c r="ED1199" s="1541"/>
      <c r="EE1199" s="1541"/>
      <c r="EF1199" s="1541"/>
      <c r="EG1199" s="1541"/>
      <c r="EH1199" s="1541"/>
      <c r="EI1199" s="1541"/>
      <c r="EJ1199" s="1541"/>
      <c r="EK1199" s="1541"/>
      <c r="EL1199" s="1541"/>
      <c r="EM1199" s="1541"/>
      <c r="EN1199" s="1541"/>
      <c r="EO1199" s="1541"/>
      <c r="EP1199" s="1541"/>
      <c r="EQ1199" s="1541"/>
      <c r="ER1199" s="1541"/>
      <c r="ES1199" s="1541"/>
      <c r="ET1199" s="1541"/>
      <c r="EU1199" s="1541"/>
      <c r="EV1199" s="1541"/>
    </row>
    <row r="1200" ht="15" x14ac:dyDescent="0.25">
      <c r="A1200" s="1541"/>
      <c r="B1200" s="1541"/>
      <c r="C1200"/>
      <c r="D1200" s="1486"/>
      <c r="E1200" s="1486"/>
      <c r="F1200" s="672">
        <v>5.6</v>
      </c>
      <c r="G1200" s="1497"/>
      <c r="H1200" s="130">
        <f>BV1200</f>
        <v/>
      </c>
      <c r="I1200" s="130">
        <f>BW1200</f>
        <v/>
      </c>
      <c r="J1200" s="1299" t="inlineStr">
        <is>
          <t>BT</t>
        </is>
      </c>
      <c r="K1200" s="1299" t="inlineStr">
        <is>
          <t>2.4 GHz</t>
        </is>
      </c>
      <c r="L1200" s="115"/>
      <c r="M1200" s="130"/>
      <c r="N1200" s="119"/>
      <c r="O1200" s="131"/>
      <c r="P1200" s="6597"/>
      <c r="Q1200" s="131"/>
      <c r="R1200" s="131"/>
      <c r="S1200" s="6593"/>
      <c r="T1200" s="130">
        <v>39</v>
      </c>
      <c r="U1200" s="6593">
        <v>2440</v>
      </c>
      <c r="V1200" s="119"/>
      <c r="W1200" s="1305"/>
      <c r="X1200" s="119"/>
      <c r="Y1200" s="119"/>
      <c r="Z1200" s="119"/>
      <c r="AA1200" s="115"/>
      <c r="AB1200" s="115"/>
      <c r="AC1200" s="1300">
        <f>IF(OR(BX1200="Close to Ear",BX1200="Close to Head"),"Head",IF(BX1200="Extremity","Extremity","Body"))</f>
        <v/>
      </c>
      <c r="AD1200" s="1301">
        <f>CA1200</f>
        <v/>
      </c>
      <c r="AE1200" s="1299">
        <f>CB1200</f>
        <v/>
      </c>
      <c r="AF1200" s="115"/>
      <c r="AG1200" s="1302">
        <f>IF(OR(AZ1200="",BA1200=""),"N/A",IF(DC1200="Pass","P","F"))</f>
        <v/>
      </c>
      <c r="AH1200" s="129"/>
      <c r="AI1200" s="129"/>
      <c r="AJ1200" s="129"/>
      <c r="AK1200" s="119"/>
      <c r="AL1200" s="115"/>
      <c r="AM1200" s="119"/>
      <c r="AN1200" s="119"/>
      <c r="AO1200" s="692"/>
      <c r="AP1200" s="692"/>
      <c r="AQ1200" s="692"/>
      <c r="AR1200" s="692"/>
      <c r="AS1200" s="692"/>
      <c r="AT1200" s="1303">
        <f>IF(AC1200="Extremity",IF(CG1200="","",CG1200),"")</f>
        <v/>
      </c>
      <c r="AU1200" s="1303">
        <f>IF(AC1200="Extremity",IF(CH1200="","",CH1200),"")</f>
        <v/>
      </c>
      <c r="AV1200" s="1304">
        <f>IF(AC1200="Extremity","",IF(CE1200="","",CE1200))</f>
        <v/>
      </c>
      <c r="AW1200" s="1304">
        <f>IF(AD1200="Extremity","",IF(CF1200="","",CF1200))</f>
        <v/>
      </c>
      <c r="AX1200" s="1305">
        <f>DL1200</f>
        <v/>
      </c>
      <c r="AY1200" s="1305">
        <f>DQ1200</f>
        <v/>
      </c>
      <c r="AZ1200" s="3377">
        <f>IF(AC1200="Extremity",IF(DA1200="","",DA1200),"")</f>
        <v/>
      </c>
      <c r="BA1200" s="3378">
        <f>IF(AC1200="Extremity","",IF(CT1200="","",CT1200))</f>
        <v/>
      </c>
      <c r="BB1200" s="1305">
        <f>IF(AC1200="Extremity",IF(DB1200="","",DB1200),"")</f>
        <v/>
      </c>
      <c r="BC1200" s="1304">
        <f>IF(AC1200="Extremity","",IF(CZ1200="","",CZ1200))</f>
        <v/>
      </c>
      <c r="BD1200" s="1305">
        <f>DD1200</f>
        <v/>
      </c>
      <c r="BE1200" s="132">
        <f>DE1200</f>
        <v/>
      </c>
      <c r="BF1200" s="133">
        <f>DF1200*60</f>
        <v/>
      </c>
      <c r="BG1200" s="121">
        <f>BE1200</f>
        <v/>
      </c>
      <c r="BH1200" s="133">
        <f>DG1200*60</f>
        <v/>
      </c>
      <c r="BI1200" s="133">
        <f>DH1200</f>
        <v/>
      </c>
      <c r="BJ1200" s="117"/>
      <c r="BK1200" s="812">
        <f>Overview!$E$7</f>
        <v/>
      </c>
      <c r="BL1200" s="117"/>
      <c r="BM1200" s="834">
        <f>DI1200</f>
        <v/>
      </c>
      <c r="BN1200" s="812">
        <f>Overview!$P$153</f>
        <v/>
      </c>
      <c r="BO1200" s="117" t="inlineStr">
        <is>
          <t>Modo: BR/EDR</t>
        </is>
      </c>
      <c r="BP1200" s="117"/>
      <c r="BQ1200" s="115"/>
      <c r="BR1200" s="1478"/>
      <c r="BS1200" s="1541"/>
      <c r="BT1200" s="1978" t="inlineStr">
        <is>
          <t>BT</t>
        </is>
      </c>
      <c r="BU1200" s="1979" t="inlineStr">
        <is>
          <t>2.4 GHz</t>
        </is>
      </c>
      <c r="BV1200" s="632">
        <f>Overview!$H$31</f>
        <v/>
      </c>
      <c r="BW1200" s="2010"/>
      <c r="BX1200" s="1978" t="inlineStr">
        <is>
          <t>Close to ear</t>
        </is>
      </c>
      <c r="BY1200" s="1253"/>
      <c r="BZ1200" s="2011"/>
      <c r="CA1200" s="1253" t="str">
        <f>CONCATENATE(CA1198," - Variability2")</f>
        <v>TBD - Variability2</v>
      </c>
      <c r="CB1200" s="201">
        <v>0</v>
      </c>
      <c r="CC1200" s="1254">
        <f>IF(COUNT('Conducted BT-Custom'!$AH$3:$AH$7)=0,39,INDEX('Conducted BT-Custom'!$T$3:$T$7,MATCH(MAX('Conducted BT-Custom'!$AH$3:$AH$7),'Conducted BT-Custom'!$AH$3:$AH$7,0)))</f>
        <v>39</v>
      </c>
      <c r="CD1200" s="1254">
        <f>IF(COUNT('Conducted BT-Custom'!$AH$3:$AH$7)=0,2440,INDEX('Conducted BT-Custom'!$U$3:$U$7,MATCH(MAX('Conducted BT-Custom'!$AH$3:$AH$7),'Conducted BT-Custom'!$AH$3:$AH$7,0)))</f>
        <v>2440</v>
      </c>
      <c r="CE1200" s="7254"/>
      <c r="CF1200" s="7237"/>
      <c r="CG1200" s="6911"/>
      <c r="CH1200" s="7255"/>
      <c r="CI1200" s="225">
        <f>BY1200</f>
        <v/>
      </c>
      <c r="CJ1200" s="237">
        <f>BZ1200</f>
        <v/>
      </c>
      <c r="CK1200" s="223">
        <f>CA1200</f>
        <v/>
      </c>
      <c r="CL1200" s="237">
        <f>CC1200</f>
        <v/>
      </c>
      <c r="CM1200" s="394">
        <f>CD1200</f>
        <v/>
      </c>
      <c r="CN1200" s="1966"/>
      <c r="CO1200" s="1967"/>
      <c r="CP1200" s="6833">
        <f>IF(CF1200=""," ",IF(ABS(CE1200-CF1200)&lt;=0.1,"Valid","Not valid"))</f>
        <v/>
      </c>
      <c r="CQ1200" s="446">
        <f> IF(CE1200="","",IF(AND(CE1200&lt;&gt;"",CF1200=""),IF(CE1200&gt;=0.8,"Medir+Sig Max","No"),IF(CF1200&lt;&gt;"",IF(CF1200&gt;=0.8,"Medir+Sig Max","No"),"")))</f>
        <v/>
      </c>
      <c r="CR1200" s="6930"/>
      <c r="CS1200" s="446"/>
      <c r="CT1200" s="867">
        <f>IF(CO1200="",IF(AND(CE1200="",CF1200=""),"",IF(CF1200="",IF(DQ1200&gt;1,ROUND(DQ1200*CE1200,3),CE1200),IF(DQ1200&gt;1,ROUND(DQ1200*CF1200,3),CF1200))),IF(AND(CE1200="",CF1200=""),"",IF(CF1200="",IF(DQ1200&gt;1,ROUND(DQ1200*CE1200*(1/(CO1200)),3),CE1200*(1/(CO1200))),IF(DQ1200&gt;1,ROUND(DQ1200*CF1200*(1/(CO1200)),3),CF1200*(1/(CO1200))))))</f>
        <v/>
      </c>
      <c r="CU1200" s="224">
        <f>BY1200</f>
        <v/>
      </c>
      <c r="CV1200" s="237">
        <f>BZ1200</f>
        <v/>
      </c>
      <c r="CW1200" s="237">
        <f>CA1200</f>
        <v/>
      </c>
      <c r="CX1200" s="224">
        <f>CC1200</f>
        <v/>
      </c>
      <c r="CY1200" s="237">
        <f>CD1200</f>
        <v/>
      </c>
      <c r="CZ1200" s="7475">
        <f>IF(COUNTIF(Overview!K12:K14,TRUE)&gt;0,1.6,IF(COUNTIF(Overview!L12:L14,TRUE)&gt;0,8,0))</f>
        <v/>
      </c>
      <c r="DA1200" s="1876"/>
      <c r="DB1200" s="7485"/>
      <c r="DC1200" s="844">
        <f>IF(CT1200="","",IF(CT1200&gt;CZ1200,"Fail","Pass"))</f>
        <v/>
      </c>
      <c r="DD1200" s="405"/>
      <c r="DE1200" s="1565">
        <f>MyTimestamp(DC1200)</f>
        <v/>
      </c>
      <c r="DF1200" s="1531">
        <f>IF(COUNT(CE1200:CH1200)=1,15,IF(COUNT(CE1200:CH1200)=0,0,30))</f>
        <v/>
      </c>
      <c r="DG1200" s="1532">
        <f>IF(DF1200=0,0,2)</f>
        <v/>
      </c>
      <c r="DH1200" s="1974"/>
      <c r="DI1200" s="1974"/>
      <c r="DJ1200" s="1863"/>
      <c r="DK1200" s="2004"/>
      <c r="DL1200" s="1574">
        <f>10^(CN1200/20)*100-100</f>
        <v/>
      </c>
      <c r="DM1200" s="1266"/>
      <c r="DN1200" s="1293"/>
      <c r="DO1200" s="1290">
        <f>IF(DM1200="","",10^(DM1200/10))</f>
        <v/>
      </c>
      <c r="DP1200" s="1290">
        <f>IF(ISNUMBER(DN1200)=FALSE,"",10^(DN1200/10))</f>
        <v/>
      </c>
      <c r="DQ1200" s="1576">
        <f>IF(AND(ISNUMBER(DO1200),ISNUMBER(DP1200)),IF(DO1200/DP1200&gt;1,ROUND((DO1200)/DP1200,3),1),1)</f>
        <v/>
      </c>
      <c r="DR1200" s="1541"/>
      <c r="DS1200" s="1541"/>
      <c r="DT1200" s="1541"/>
      <c r="DU1200" s="1541"/>
      <c r="DV1200" s="1541"/>
      <c r="DW1200" s="1541"/>
      <c r="DX1200" s="1541"/>
      <c r="DY1200" s="1541"/>
      <c r="DZ1200" s="1541"/>
      <c r="EA1200" s="1541"/>
      <c r="EB1200" s="1541"/>
      <c r="EC1200" s="1541"/>
      <c r="ED1200" s="1541"/>
      <c r="EE1200" s="1541"/>
      <c r="EF1200" s="1541"/>
      <c r="EG1200" s="1541"/>
      <c r="EH1200" s="1541"/>
      <c r="EI1200" s="1541"/>
      <c r="EJ1200" s="1541"/>
      <c r="EK1200" s="1541"/>
      <c r="EL1200" s="1541"/>
      <c r="EM1200" s="1541"/>
      <c r="EN1200" s="1541"/>
      <c r="EO1200" s="1541"/>
      <c r="EP1200" s="1541"/>
      <c r="EQ1200" s="1541"/>
      <c r="ER1200" s="1541"/>
      <c r="ES1200" s="1541"/>
      <c r="ET1200" s="1541"/>
      <c r="EU1200" s="1541"/>
      <c r="EV1200" s="1541"/>
    </row>
    <row r="1201" ht="12.75" x14ac:dyDescent="0.2">
      <c r="A1201" s="1541"/>
      <c r="B1201" s="1541"/>
      <c r="C1201"/>
      <c r="D1201" s="6590"/>
      <c r="E1201" s="6590"/>
      <c r="F1201" s="6591">
        <v>5.6</v>
      </c>
      <c r="G1201" s="6592"/>
      <c r="H1201" s="6593">
        <f>BV1201</f>
        <v/>
      </c>
      <c r="I1201" s="6593">
        <f>BW1201</f>
        <v/>
      </c>
      <c r="J1201" s="6594" t="inlineStr">
        <is>
          <t>BT</t>
        </is>
      </c>
      <c r="K1201" s="6594" t="inlineStr">
        <is>
          <t>2.4 GHz</t>
        </is>
      </c>
      <c r="L1201" s="6595"/>
      <c r="M1201" s="6797"/>
      <c r="N1201" s="6596"/>
      <c r="O1201" s="6597"/>
      <c r="P1201" s="6597"/>
      <c r="Q1201" s="6597"/>
      <c r="R1201" s="6597"/>
      <c r="S1201" s="6593"/>
      <c r="T1201" s="130">
        <v>39</v>
      </c>
      <c r="U1201" s="6593">
        <v>2440</v>
      </c>
      <c r="V1201" s="6596"/>
      <c r="W1201" s="6598"/>
      <c r="X1201" s="6596"/>
      <c r="Y1201" s="6596"/>
      <c r="Z1201" s="6596"/>
      <c r="AA1201" s="6595"/>
      <c r="AB1201" s="6595"/>
      <c r="AC1201" s="6599">
        <f>IF(OR(BX1201="Close to Ear",BX1201="Close to Head"),"Head",IF(BX1201="Extremity","Extremity","Body"))</f>
        <v/>
      </c>
      <c r="AD1201" s="6600">
        <f>CA1201</f>
        <v/>
      </c>
      <c r="AE1201" s="6594">
        <f>CB1201</f>
        <v/>
      </c>
      <c r="AF1201" s="6595"/>
      <c r="AG1201" s="6601">
        <f>IF(OR(AZ1201="",BA1201=""),"N/A",IF(DC1201="Pass","P","F"))</f>
        <v/>
      </c>
      <c r="AH1201" s="6602"/>
      <c r="AI1201" s="6602"/>
      <c r="AJ1201" s="6602"/>
      <c r="AK1201" s="6596"/>
      <c r="AL1201" s="6595"/>
      <c r="AM1201" s="6596"/>
      <c r="AN1201" s="6596"/>
      <c r="AO1201" s="6603"/>
      <c r="AP1201" s="6603"/>
      <c r="AQ1201" s="6603"/>
      <c r="AR1201" s="6603"/>
      <c r="AS1201" s="6603"/>
      <c r="AT1201" s="6604">
        <f>IF(AC1201="Extremity",IF(CG1201="","",CG1201),"")</f>
        <v/>
      </c>
      <c r="AU1201" s="6604">
        <f>IF(AC1201="Extremity",IF(CH1201="","",CH1201),"")</f>
        <v/>
      </c>
      <c r="AV1201" s="6605">
        <f>IF(AC1201="Extremity","",IF(CE1201="","",CE1201))</f>
        <v/>
      </c>
      <c r="AW1201" s="6605">
        <f>IF(AD1201="Extremity","",IF(CF1201="","",CF1201))</f>
        <v/>
      </c>
      <c r="AX1201" s="6598">
        <f>DL1201</f>
        <v/>
      </c>
      <c r="AY1201" s="6598">
        <f>DQ1201</f>
        <v/>
      </c>
      <c r="AZ1201" s="6606">
        <f>IF(AC1201="Extremity",IF(DA1201="","",DA1201),"")</f>
        <v/>
      </c>
      <c r="BA1201" s="6607">
        <f>IF(AC1201="Extremity","",IF(CT1201="","",CT1201))</f>
        <v/>
      </c>
      <c r="BB1201" s="6598">
        <f>IF(AC1201="Extremity",IF(DB1201="","",DB1201),"")</f>
        <v/>
      </c>
      <c r="BC1201" s="6605">
        <f>IF(AC1201="Extremity","",IF(CZ1201="","",CZ1201))</f>
        <v/>
      </c>
      <c r="BD1201" s="6598">
        <f>DD1201</f>
        <v/>
      </c>
      <c r="BE1201" s="6608">
        <f>DE1201</f>
        <v/>
      </c>
      <c r="BF1201" s="6609">
        <f>DF1201*60</f>
        <v/>
      </c>
      <c r="BG1201" s="6610">
        <f>BE1201</f>
        <v/>
      </c>
      <c r="BH1201" s="6609">
        <f>DG1201*60</f>
        <v/>
      </c>
      <c r="BI1201" s="6609">
        <f>DH1201</f>
        <v/>
      </c>
      <c r="BJ1201" s="6611"/>
      <c r="BK1201" s="6612">
        <f>Overview!$E$7</f>
        <v/>
      </c>
      <c r="BL1201" s="6611"/>
      <c r="BM1201" s="6609">
        <f>DI1201</f>
        <v/>
      </c>
      <c r="BN1201" s="6612">
        <f>Overview!$P$153</f>
        <v/>
      </c>
      <c r="BO1201" s="6611" t="inlineStr">
        <is>
          <t>Modo: BR/EDR</t>
        </is>
      </c>
      <c r="BP1201" s="6611"/>
      <c r="BQ1201" s="6595"/>
      <c r="BR1201" s="6613"/>
      <c r="BS1201" s="1541"/>
      <c r="BT1201" s="1978" t="inlineStr">
        <is>
          <t>BT</t>
        </is>
      </c>
      <c r="BU1201" s="1979" t="inlineStr">
        <is>
          <t>2.4 GHz</t>
        </is>
      </c>
      <c r="BV1201" s="632">
        <f>Overview!$H$31</f>
        <v/>
      </c>
      <c r="BW1201" s="2010"/>
      <c r="BX1201" s="1978" t="inlineStr">
        <is>
          <t>Close to ear</t>
        </is>
      </c>
      <c r="BY1201" s="6717"/>
      <c r="BZ1201" s="2011"/>
      <c r="CA1201" s="6717" t="str">
        <f>CONCATENATE(CA1197," - Battery check 1")</f>
        <v>TBD - Battery check 1</v>
      </c>
      <c r="CB1201" s="200"/>
      <c r="CC1201" s="6718">
        <f>IF(COUNT('Conducted BT-Custom'!$AH$3:$AH$7)=0,39,INDEX('Conducted BT-Custom'!$T$3:$T$7,MATCH(MAX('Conducted BT-Custom'!$AH$3:$AH$7),'Conducted BT-Custom'!$AH$3:$AH$7,0)))</f>
        <v>39</v>
      </c>
      <c r="CD1201" s="6718">
        <f>IF(COUNT('Conducted BT-Custom'!$AH$3:$AH$7)=0,2440,INDEX('Conducted BT-Custom'!$U$3:$U$7,MATCH(MAX('Conducted BT-Custom'!$AH$3:$AH$7),'Conducted BT-Custom'!$AH$3:$AH$7,0)))</f>
        <v>2440</v>
      </c>
      <c r="CE1201" s="7251"/>
      <c r="CF1201" s="7237"/>
      <c r="CG1201" s="6911"/>
      <c r="CH1201" s="7250"/>
      <c r="CI1201" s="225">
        <f>BY1201</f>
        <v/>
      </c>
      <c r="CJ1201" s="237">
        <f>BZ1201</f>
        <v/>
      </c>
      <c r="CK1201" s="223">
        <f>CA1201</f>
        <v/>
      </c>
      <c r="CL1201" s="237">
        <f>CC1201</f>
        <v/>
      </c>
      <c r="CM1201" s="394">
        <f>CD1201</f>
        <v/>
      </c>
      <c r="CN1201" s="1966"/>
      <c r="CO1201" s="1967"/>
      <c r="CP1201" s="6833"/>
      <c r="CQ1201" s="446"/>
      <c r="CR1201" s="6930"/>
      <c r="CS1201" s="446"/>
      <c r="CT1201" s="867"/>
      <c r="CU1201" s="224">
        <f>BY1201</f>
        <v/>
      </c>
      <c r="CV1201" s="237">
        <f>BZ1201</f>
        <v/>
      </c>
      <c r="CW1201" s="237">
        <f>CA1201</f>
        <v/>
      </c>
      <c r="CX1201" s="224">
        <f>CC1201</f>
        <v/>
      </c>
      <c r="CY1201" s="237">
        <f>CD1201</f>
        <v/>
      </c>
      <c r="CZ1201" s="7475">
        <f>IF(COUNTIF(Overview!K12:K14,TRUE)&gt;0,1.6,IF(COUNTIF(Overview!L12:L14,TRUE)&gt;0,8,0))</f>
        <v/>
      </c>
      <c r="DA1201" s="1876"/>
      <c r="DB1201" s="7485"/>
      <c r="DC1201" s="844">
        <f>IF(CT1201="","",IF(CT1201&gt;CZ1201,"Fail","Pass"))</f>
        <v/>
      </c>
      <c r="DD1201" s="868"/>
      <c r="DE1201" s="1565">
        <f>MyTimestamp(DC1201)</f>
        <v/>
      </c>
      <c r="DF1201" s="1531">
        <f>IF(COUNT(CE1201:CH1201)=1,15,IF(COUNT(CE1201:CH1201)=0,0,30))</f>
        <v/>
      </c>
      <c r="DG1201" s="1532">
        <f>IF(DF1201=0,0,2)</f>
        <v/>
      </c>
      <c r="DH1201" s="1877"/>
      <c r="DI1201" s="1877"/>
      <c r="DJ1201" s="1863"/>
      <c r="DK1201" s="1878"/>
      <c r="DL1201" s="1574">
        <f>10^(CN1201/20)*100-100</f>
        <v/>
      </c>
      <c r="DM1201" s="1266"/>
      <c r="DN1201" s="6719"/>
      <c r="DO1201" s="1290"/>
      <c r="DP1201" s="1290"/>
      <c r="DQ1201" s="1283"/>
      <c r="DR1201" s="1541"/>
      <c r="DS1201" s="1541"/>
      <c r="DT1201" s="1541"/>
      <c r="DU1201" s="1541"/>
      <c r="DV1201" s="1541"/>
      <c r="DW1201" s="1541"/>
      <c r="DX1201" s="1541"/>
      <c r="DY1201" s="1541"/>
      <c r="DZ1201" s="1541"/>
      <c r="EA1201" s="1541"/>
      <c r="EB1201" s="1541"/>
      <c r="EC1201" s="1541"/>
      <c r="ED1201" s="1541"/>
      <c r="EE1201" s="1541"/>
      <c r="EF1201" s="1541"/>
      <c r="EG1201" s="1541"/>
      <c r="EH1201" s="1541"/>
      <c r="EI1201" s="1541"/>
      <c r="EJ1201" s="1541"/>
      <c r="EK1201" s="1541"/>
      <c r="EL1201" s="1541"/>
      <c r="EM1201" s="1541"/>
      <c r="EN1201" s="1541"/>
      <c r="EO1201" s="1541"/>
      <c r="EP1201" s="1541"/>
      <c r="EQ1201" s="1541"/>
      <c r="ER1201" s="1541"/>
      <c r="ES1201" s="1541"/>
      <c r="ET1201" s="1541"/>
      <c r="EU1201" s="1541"/>
      <c r="EV1201" s="1541"/>
    </row>
    <row r="1202" ht="12.75" x14ac:dyDescent="0.2">
      <c r="A1202" s="1541"/>
      <c r="B1202" s="1541"/>
      <c r="C1202"/>
      <c r="D1202" s="6590"/>
      <c r="E1202" s="6590"/>
      <c r="F1202" s="6591">
        <v>5.6</v>
      </c>
      <c r="G1202" s="6592"/>
      <c r="H1202" s="6593">
        <f>BV1202</f>
        <v/>
      </c>
      <c r="I1202" s="6593">
        <f>BW1202</f>
        <v/>
      </c>
      <c r="J1202" s="6594" t="inlineStr">
        <is>
          <t>BT</t>
        </is>
      </c>
      <c r="K1202" s="6594" t="inlineStr">
        <is>
          <t>2.4 GHz</t>
        </is>
      </c>
      <c r="L1202" s="6595"/>
      <c r="M1202" s="6797"/>
      <c r="N1202" s="6596"/>
      <c r="O1202" s="6597"/>
      <c r="P1202" s="6597"/>
      <c r="Q1202" s="6597"/>
      <c r="R1202" s="6597"/>
      <c r="S1202" s="6593"/>
      <c r="T1202" s="130">
        <v>39</v>
      </c>
      <c r="U1202" s="6593">
        <v>2440</v>
      </c>
      <c r="V1202" s="6596"/>
      <c r="W1202" s="6598"/>
      <c r="X1202" s="6596"/>
      <c r="Y1202" s="6596"/>
      <c r="Z1202" s="6596"/>
      <c r="AA1202" s="6595"/>
      <c r="AB1202" s="6595"/>
      <c r="AC1202" s="6599">
        <f>IF(OR(BX1202="Close to Ear",BX1202="Close to Head"),"Head",IF(BX1202="Extremity","Extremity","Body"))</f>
        <v/>
      </c>
      <c r="AD1202" s="6600">
        <f>CA1202</f>
        <v/>
      </c>
      <c r="AE1202" s="6594">
        <f>CB1202</f>
        <v/>
      </c>
      <c r="AF1202" s="6595"/>
      <c r="AG1202" s="6601">
        <f>IF(OR(AZ1202="",BA1202=""),"N/A",IF(DC1202="Pass","P","F"))</f>
        <v/>
      </c>
      <c r="AH1202" s="6602"/>
      <c r="AI1202" s="6602"/>
      <c r="AJ1202" s="6602"/>
      <c r="AK1202" s="6596"/>
      <c r="AL1202" s="6595"/>
      <c r="AM1202" s="6596"/>
      <c r="AN1202" s="6596"/>
      <c r="AO1202" s="6603"/>
      <c r="AP1202" s="6603"/>
      <c r="AQ1202" s="6603"/>
      <c r="AR1202" s="6603"/>
      <c r="AS1202" s="6603"/>
      <c r="AT1202" s="6604">
        <f>IF(AC1202="Extremity",IF(CG1202="","",CG1202),"")</f>
        <v/>
      </c>
      <c r="AU1202" s="6604">
        <f>IF(AC1202="Extremity",IF(CH1202="","",CH1202),"")</f>
        <v/>
      </c>
      <c r="AV1202" s="6605">
        <f>IF(AC1202="Extremity","",IF(CE1202="","",CE1202))</f>
        <v/>
      </c>
      <c r="AW1202" s="6605">
        <f>IF(AD1202="Extremity","",IF(CF1202="","",CF1202))</f>
        <v/>
      </c>
      <c r="AX1202" s="6598">
        <f>DL1202</f>
        <v/>
      </c>
      <c r="AY1202" s="6598">
        <f>DQ1202</f>
        <v/>
      </c>
      <c r="AZ1202" s="6606">
        <f>IF(AC1202="Extremity",IF(DA1202="","",DA1202),"")</f>
        <v/>
      </c>
      <c r="BA1202" s="6607">
        <f>IF(AC1202="Extremity","",IF(CT1202="","",CT1202))</f>
        <v/>
      </c>
      <c r="BB1202" s="6598">
        <f>IF(AC1202="Extremity",IF(DB1202="","",DB1202),"")</f>
        <v/>
      </c>
      <c r="BC1202" s="6605">
        <f>IF(AC1202="Extremity","",IF(CZ1202="","",CZ1202))</f>
        <v/>
      </c>
      <c r="BD1202" s="6598">
        <f>DD1202</f>
        <v/>
      </c>
      <c r="BE1202" s="6608">
        <f>DE1202</f>
        <v/>
      </c>
      <c r="BF1202" s="6609">
        <f>DF1202*60</f>
        <v/>
      </c>
      <c r="BG1202" s="6610">
        <f>BE1202</f>
        <v/>
      </c>
      <c r="BH1202" s="6609">
        <f>DG1202*60</f>
        <v/>
      </c>
      <c r="BI1202" s="6609">
        <f>DH1202</f>
        <v/>
      </c>
      <c r="BJ1202" s="6611"/>
      <c r="BK1202" s="6612">
        <f>Overview!$E$7</f>
        <v/>
      </c>
      <c r="BL1202" s="6611"/>
      <c r="BM1202" s="6609">
        <f>DI1202</f>
        <v/>
      </c>
      <c r="BN1202" s="6612">
        <f>Overview!$P$153</f>
        <v/>
      </c>
      <c r="BO1202" s="6611" t="inlineStr">
        <is>
          <t>Modo: BR/EDR</t>
        </is>
      </c>
      <c r="BP1202" s="6611"/>
      <c r="BQ1202" s="6595"/>
      <c r="BR1202" s="6613"/>
      <c r="BS1202" s="1541"/>
      <c r="BT1202" s="1978" t="inlineStr">
        <is>
          <t>BT</t>
        </is>
      </c>
      <c r="BU1202" s="1979" t="inlineStr">
        <is>
          <t>2.4 GHz</t>
        </is>
      </c>
      <c r="BV1202" s="632">
        <f>Overview!$H$31</f>
        <v/>
      </c>
      <c r="BW1202" s="2010"/>
      <c r="BX1202" s="1978" t="inlineStr">
        <is>
          <t>Close to ear</t>
        </is>
      </c>
      <c r="BY1202" s="6717"/>
      <c r="BZ1202" s="2011"/>
      <c r="CA1202" s="6717" t="str">
        <f>CONCATENATE(CA1198," - Battery check 2")</f>
        <v>TBD - Battery check 2</v>
      </c>
      <c r="CB1202" s="200"/>
      <c r="CC1202" s="6718">
        <f>IF(COUNT('Conducted BT-Custom'!$AH$3:$AH$7)=0,39,INDEX('Conducted BT-Custom'!$T$3:$T$7,MATCH(MAX('Conducted BT-Custom'!$AH$3:$AH$7),'Conducted BT-Custom'!$AH$3:$AH$7,0)))</f>
        <v>39</v>
      </c>
      <c r="CD1202" s="6718">
        <f>IF(COUNT('Conducted BT-Custom'!$AH$3:$AH$7)=0,2440,INDEX('Conducted BT-Custom'!$U$3:$U$7,MATCH(MAX('Conducted BT-Custom'!$AH$3:$AH$7),'Conducted BT-Custom'!$AH$3:$AH$7,0)))</f>
        <v>2440</v>
      </c>
      <c r="CE1202" s="7251"/>
      <c r="CF1202" s="7237"/>
      <c r="CG1202" s="6911"/>
      <c r="CH1202" s="7250"/>
      <c r="CI1202" s="225">
        <f>BY1202</f>
        <v/>
      </c>
      <c r="CJ1202" s="237">
        <f>BZ1202</f>
        <v/>
      </c>
      <c r="CK1202" s="223">
        <f>CA1202</f>
        <v/>
      </c>
      <c r="CL1202" s="237">
        <f>CC1202</f>
        <v/>
      </c>
      <c r="CM1202" s="394">
        <f>CD1202</f>
        <v/>
      </c>
      <c r="CN1202" s="1966"/>
      <c r="CO1202" s="1967"/>
      <c r="CP1202" s="6833"/>
      <c r="CQ1202" s="446"/>
      <c r="CR1202" s="6930"/>
      <c r="CS1202" s="446"/>
      <c r="CT1202" s="867"/>
      <c r="CU1202" s="224">
        <f>BY1202</f>
        <v/>
      </c>
      <c r="CV1202" s="237">
        <f>BZ1202</f>
        <v/>
      </c>
      <c r="CW1202" s="237">
        <f>CA1202</f>
        <v/>
      </c>
      <c r="CX1202" s="224">
        <f>CC1202</f>
        <v/>
      </c>
      <c r="CY1202" s="237">
        <f>CD1202</f>
        <v/>
      </c>
      <c r="CZ1202" s="7475">
        <f>IF(COUNTIF(Overview!K12:K14,TRUE)&gt;0,1.6,IF(COUNTIF(Overview!L12:L14,TRUE)&gt;0,8,0))</f>
        <v/>
      </c>
      <c r="DA1202" s="1876"/>
      <c r="DB1202" s="7485"/>
      <c r="DC1202" s="844">
        <f>IF(CT1202="","",IF(CT1202&gt;CZ1202,"Fail","Pass"))</f>
        <v/>
      </c>
      <c r="DD1202" s="868"/>
      <c r="DE1202" s="1565">
        <f>MyTimestamp(DC1202)</f>
        <v/>
      </c>
      <c r="DF1202" s="1531">
        <f>IF(COUNT(CE1202:CH1202)=1,15,IF(COUNT(CE1202:CH1202)=0,0,30))</f>
        <v/>
      </c>
      <c r="DG1202" s="1532">
        <f>IF(DF1202=0,0,2)</f>
        <v/>
      </c>
      <c r="DH1202" s="1877"/>
      <c r="DI1202" s="1877"/>
      <c r="DJ1202" s="1863"/>
      <c r="DK1202" s="1878"/>
      <c r="DL1202" s="1574">
        <f>10^(CN1202/20)*100-100</f>
        <v/>
      </c>
      <c r="DM1202" s="1266"/>
      <c r="DN1202" s="6719"/>
      <c r="DO1202" s="1290"/>
      <c r="DP1202" s="1290"/>
      <c r="DQ1202" s="1283"/>
      <c r="DR1202" s="1541"/>
      <c r="DS1202" s="1541"/>
      <c r="DT1202" s="1541"/>
      <c r="DU1202" s="1541"/>
      <c r="DV1202" s="1541"/>
      <c r="DW1202" s="1541"/>
      <c r="DX1202" s="1541"/>
      <c r="DY1202" s="1541"/>
      <c r="DZ1202" s="1541"/>
      <c r="EA1202" s="1541"/>
      <c r="EB1202" s="1541"/>
      <c r="EC1202" s="1541"/>
      <c r="ED1202" s="1541"/>
      <c r="EE1202" s="1541"/>
      <c r="EF1202" s="1541"/>
      <c r="EG1202" s="1541"/>
      <c r="EH1202" s="1541"/>
      <c r="EI1202" s="1541"/>
      <c r="EJ1202" s="1541"/>
      <c r="EK1202" s="1541"/>
      <c r="EL1202" s="1541"/>
      <c r="EM1202" s="1541"/>
      <c r="EN1202" s="1541"/>
      <c r="EO1202" s="1541"/>
      <c r="EP1202" s="1541"/>
      <c r="EQ1202" s="1541"/>
      <c r="ER1202" s="1541"/>
      <c r="ES1202" s="1541"/>
      <c r="ET1202" s="1541"/>
      <c r="EU1202" s="1541"/>
      <c r="EV1202" s="1541"/>
    </row>
    <row r="1203" ht="15" x14ac:dyDescent="0.25">
      <c r="A1203" s="1541"/>
      <c r="B1203" s="1541"/>
      <c r="C1203"/>
      <c r="D1203" s="1486"/>
      <c r="E1203" s="1486"/>
      <c r="F1203" s="672">
        <v>5.6</v>
      </c>
      <c r="G1203" s="1497"/>
      <c r="H1203" s="130">
        <f>BV1203</f>
        <v/>
      </c>
      <c r="I1203" s="130">
        <f>BW1203</f>
        <v/>
      </c>
      <c r="J1203" s="1299" t="inlineStr">
        <is>
          <t>BT</t>
        </is>
      </c>
      <c r="K1203" s="1299" t="inlineStr">
        <is>
          <t>2.4 GHz</t>
        </is>
      </c>
      <c r="L1203" s="115"/>
      <c r="M1203" s="130"/>
      <c r="N1203" s="119"/>
      <c r="O1203" s="131"/>
      <c r="P1203" s="6597"/>
      <c r="Q1203" s="131"/>
      <c r="R1203" s="131"/>
      <c r="S1203" s="6593"/>
      <c r="T1203" s="130">
        <v>39</v>
      </c>
      <c r="U1203" s="6593">
        <v>2440</v>
      </c>
      <c r="V1203" s="119"/>
      <c r="W1203" s="1305"/>
      <c r="X1203" s="119"/>
      <c r="Y1203" s="119"/>
      <c r="Z1203" s="119"/>
      <c r="AA1203" s="115"/>
      <c r="AB1203" s="115"/>
      <c r="AC1203" s="1300">
        <f>IF(OR(BX1203="Close to Ear",BX1203="Close to Head"),"Head",IF(BX1203="Extremity","Extremity","Body"))</f>
        <v/>
      </c>
      <c r="AD1203" s="1301">
        <f>CA1203</f>
        <v/>
      </c>
      <c r="AE1203" s="1299">
        <f>CB1203</f>
        <v/>
      </c>
      <c r="AF1203" s="115"/>
      <c r="AG1203" s="1302">
        <f>IF(OR(AZ1203="",BA1203=""),"N/A",IF(DC1203="Pass","P","F"))</f>
        <v/>
      </c>
      <c r="AH1203" s="129"/>
      <c r="AI1203" s="129"/>
      <c r="AJ1203" s="129"/>
      <c r="AK1203" s="119"/>
      <c r="AL1203" s="115"/>
      <c r="AM1203" s="119"/>
      <c r="AN1203" s="119"/>
      <c r="AO1203" s="692"/>
      <c r="AP1203" s="692"/>
      <c r="AQ1203" s="692"/>
      <c r="AR1203" s="692"/>
      <c r="AS1203" s="692"/>
      <c r="AT1203" s="1303">
        <f>IF(AC1203="Extremity",IF(CG1203="","",CG1203),"")</f>
        <v/>
      </c>
      <c r="AU1203" s="1303">
        <f>IF(AC1203="Extremity",IF(CH1203="","",CH1203),"")</f>
        <v/>
      </c>
      <c r="AV1203" s="1304">
        <f>IF(AC1203="Extremity","",IF(CE1203="","",CE1203))</f>
        <v/>
      </c>
      <c r="AW1203" s="1304">
        <f>IF(AD1203="Extremity","",IF(CF1203="","",CF1203))</f>
        <v/>
      </c>
      <c r="AX1203" s="1305">
        <f>DL1203</f>
        <v/>
      </c>
      <c r="AY1203" s="1305">
        <f>DQ1203</f>
        <v/>
      </c>
      <c r="AZ1203" s="3377">
        <f>IF(AC1203="Extremity",IF(DA1203="","",DA1203),"")</f>
        <v/>
      </c>
      <c r="BA1203" s="3378">
        <f>IF(AC1203="Extremity","",IF(CT1203="","",CT1203))</f>
        <v/>
      </c>
      <c r="BB1203" s="1305">
        <f>IF(AC1203="Extremity",IF(DB1203="","",DB1203),"")</f>
        <v/>
      </c>
      <c r="BC1203" s="1304">
        <f>IF(AC1203="Extremity","",IF(CZ1203="","",CZ1203))</f>
        <v/>
      </c>
      <c r="BD1203" s="1305">
        <f>DD1203</f>
        <v/>
      </c>
      <c r="BE1203" s="132">
        <f>DE1203</f>
        <v/>
      </c>
      <c r="BF1203" s="133">
        <f>DF1203*60</f>
        <v/>
      </c>
      <c r="BG1203" s="121">
        <f>BE1203</f>
        <v/>
      </c>
      <c r="BH1203" s="133">
        <f>DG1203*60</f>
        <v/>
      </c>
      <c r="BI1203" s="133">
        <f>DH1203</f>
        <v/>
      </c>
      <c r="BJ1203" s="117"/>
      <c r="BK1203" s="812">
        <f>Overview!$E$7</f>
        <v/>
      </c>
      <c r="BL1203" s="117"/>
      <c r="BM1203" s="834">
        <f>DI1203</f>
        <v/>
      </c>
      <c r="BN1203" s="812">
        <f>Overview!$P$153</f>
        <v/>
      </c>
      <c r="BO1203" s="117" t="inlineStr">
        <is>
          <t>Modo: BR/EDR</t>
        </is>
      </c>
      <c r="BP1203" s="117"/>
      <c r="BQ1203" s="115"/>
      <c r="BR1203" s="1478"/>
      <c r="BS1203" s="1541"/>
      <c r="BT1203" s="1978" t="inlineStr">
        <is>
          <t>BT</t>
        </is>
      </c>
      <c r="BU1203" s="1979" t="inlineStr">
        <is>
          <t>2.4 GHz</t>
        </is>
      </c>
      <c r="BV1203" s="632">
        <f>Overview!$H$31</f>
        <v/>
      </c>
      <c r="BW1203" s="2010"/>
      <c r="BX1203" s="2005" t="inlineStr">
        <is>
          <t>Body</t>
        </is>
      </c>
      <c r="BY1203" s="1250"/>
      <c r="BZ1203" s="2011"/>
      <c r="CA1203" s="1996" t="inlineStr">
        <is>
          <t>Front Face</t>
        </is>
      </c>
      <c r="CB1203" s="1959">
        <v>5</v>
      </c>
      <c r="CC1203" s="1258">
        <f>IF(COUNT('Conducted BT-Custom'!$AH$3:$AH$7)=0,39,INDEX('Conducted BT-Custom'!$T$3:$T$7,MATCH(MAX('Conducted BT-Custom'!$AH$3:$AH$7),'Conducted BT-Custom'!$AH$3:$AH$7,0)))</f>
        <v>39</v>
      </c>
      <c r="CD1203" s="1258">
        <f>IF(COUNT('Conducted BT-Custom'!$AH$3:$AH$7)=0,2440,INDEX('Conducted BT-Custom'!$U$3:$U$7,MATCH(MAX('Conducted BT-Custom'!$AH$3:$AH$7),'Conducted BT-Custom'!$AH$3:$AH$7,0)))</f>
        <v>2440</v>
      </c>
      <c r="CE1203" s="7233"/>
      <c r="CF1203" s="7243"/>
      <c r="CG1203" s="6911"/>
      <c r="CH1203" s="7255"/>
      <c r="CI1203" s="225">
        <f>BY1203</f>
        <v/>
      </c>
      <c r="CJ1203" s="237">
        <f>BZ1203</f>
        <v/>
      </c>
      <c r="CK1203" s="223">
        <f>CA1203</f>
        <v/>
      </c>
      <c r="CL1203" s="237">
        <f>CC1203</f>
        <v/>
      </c>
      <c r="CM1203" s="394">
        <f>CD1203</f>
        <v/>
      </c>
      <c r="CN1203" s="1962"/>
      <c r="CO1203" s="1967"/>
      <c r="CP1203" s="891">
        <f>IF(CF1203=""," ",IF(ABS(CE1203-CF1203)&lt;=0.1,"Valid","Not valid"))</f>
        <v/>
      </c>
      <c r="CQ1203" s="892">
        <f> IF(CE1203="","",IF(AND(CE1203&lt;&gt;"",CF1203=""),IF(CE1203&gt;=0.8,"Medir+Sig Max","No"),IF(CF1203&lt;&gt;"",IF(CF1203&gt;=0.8,"Medir+Sig Max","No"),"")))</f>
        <v/>
      </c>
      <c r="CR1203" s="7224"/>
      <c r="CS1203" s="892"/>
      <c r="CT1203" s="219">
        <f>IF(CO1203="",IF(AND(CE1203="",CF1203=""),"",IF(CF1203="",IF(DQ1203&gt;1,ROUND(DQ1203*CE1203,3),CE1203),IF(DQ1203&gt;1,ROUND(DQ1203*CF1203,3),CF1203))),IF(AND(CE1203="",CF1203=""),"",IF(CF1203="",IF(DQ1203&gt;1,ROUND(DQ1203*CE1203*(1/(CO1203)),3),CE1203*(1/(CO1203))),IF(DQ1203&gt;1,ROUND(DQ1203*CF1203*(1/(CO1203)),3),CF1203*(1/(CO1203))))))</f>
        <v/>
      </c>
      <c r="CU1203" s="224">
        <f>BY1203</f>
        <v/>
      </c>
      <c r="CV1203" s="237">
        <f>BZ1203</f>
        <v/>
      </c>
      <c r="CW1203" s="237">
        <f>CA1203</f>
        <v/>
      </c>
      <c r="CX1203" s="224">
        <f>CC1203</f>
        <v/>
      </c>
      <c r="CY1203" s="237">
        <f>CD1203</f>
        <v/>
      </c>
      <c r="CZ1203" s="7476">
        <f>IF(COUNTIF(Overview!K12:K14,TRUE)&gt;0,1.6,IF(COUNTIF(Overview!L12:L14,TRUE)&gt;0,8,0))</f>
        <v/>
      </c>
      <c r="DA1203" s="1667"/>
      <c r="DB1203" s="7482"/>
      <c r="DC1203" s="844">
        <f>IF(CT1203="","",IF(CT1203&gt;CZ1203,"Fail","Pass"))</f>
        <v/>
      </c>
      <c r="DD1203" s="399"/>
      <c r="DE1203" s="1565">
        <f>MyTimestamp(DC1203)</f>
        <v/>
      </c>
      <c r="DF1203" s="1531">
        <f>IF(COUNT(CE1203:CH1203)=1,15,IF(COUNT(CE1203:CH1203)=0,0,30))</f>
        <v/>
      </c>
      <c r="DG1203" s="1532">
        <f>IF(DF1203=0,0,2)</f>
        <v/>
      </c>
      <c r="DH1203" s="1862"/>
      <c r="DI1203" s="1862"/>
      <c r="DJ1203" s="1863"/>
      <c r="DK1203" s="1782"/>
      <c r="DL1203" s="1574">
        <f>10^(CN1203/20)*100-100</f>
        <v/>
      </c>
      <c r="DM1203" s="1257"/>
      <c r="DN1203" s="1289"/>
      <c r="DO1203" s="1289">
        <f>IF(DM1203="","",10^(DM1203/10))</f>
        <v/>
      </c>
      <c r="DP1203" s="1289">
        <f>IF(ISNUMBER(DN1203)=FALSE,"",10^(DN1203/10))</f>
        <v/>
      </c>
      <c r="DQ1203" s="1573">
        <f>IF(AND(ISNUMBER(DO1203),ISNUMBER(DP1203)),IF(DO1203/DP1203&gt;1,ROUND((DO1203)/DP1203,3),1),1)</f>
        <v/>
      </c>
      <c r="DR1203" s="1541"/>
      <c r="DS1203" s="1541"/>
      <c r="DT1203" s="1541"/>
      <c r="DU1203" s="1541"/>
      <c r="DV1203" s="1541"/>
      <c r="DW1203" s="1541"/>
      <c r="DX1203" s="1541"/>
      <c r="DY1203" s="1541"/>
      <c r="DZ1203" s="1541"/>
      <c r="EA1203" s="1541"/>
      <c r="EB1203" s="1541"/>
      <c r="EC1203" s="1541"/>
      <c r="ED1203" s="1541"/>
      <c r="EE1203" s="1541"/>
      <c r="EF1203" s="1541"/>
      <c r="EG1203" s="1541"/>
      <c r="EH1203" s="1541"/>
      <c r="EI1203" s="1541"/>
      <c r="EJ1203" s="1541"/>
      <c r="EK1203" s="1541"/>
      <c r="EL1203" s="1541"/>
      <c r="EM1203" s="1541"/>
      <c r="EN1203" s="1541"/>
      <c r="EO1203" s="1541"/>
      <c r="EP1203" s="1541"/>
      <c r="EQ1203" s="1541"/>
      <c r="ER1203" s="1541"/>
      <c r="ES1203" s="1541"/>
      <c r="ET1203" s="1541"/>
      <c r="EU1203" s="1541"/>
      <c r="EV1203" s="1541"/>
    </row>
    <row r="1204" ht="15" x14ac:dyDescent="0.25">
      <c r="A1204" s="1541"/>
      <c r="B1204" s="1541"/>
      <c r="C1204"/>
      <c r="D1204" s="1486"/>
      <c r="E1204" s="1486"/>
      <c r="F1204" s="672">
        <v>5.6</v>
      </c>
      <c r="G1204" s="1497"/>
      <c r="H1204" s="130">
        <f>BV1204</f>
        <v/>
      </c>
      <c r="I1204" s="130">
        <f>BW1204</f>
        <v/>
      </c>
      <c r="J1204" s="1299" t="inlineStr">
        <is>
          <t>BT</t>
        </is>
      </c>
      <c r="K1204" s="1299" t="inlineStr">
        <is>
          <t>2.4 GHz</t>
        </is>
      </c>
      <c r="L1204" s="115"/>
      <c r="M1204" s="130"/>
      <c r="N1204" s="119"/>
      <c r="O1204" s="131"/>
      <c r="P1204" s="6597"/>
      <c r="Q1204" s="131"/>
      <c r="R1204" s="131"/>
      <c r="S1204" s="6593"/>
      <c r="T1204" s="130">
        <v>39</v>
      </c>
      <c r="U1204" s="6593">
        <v>2440</v>
      </c>
      <c r="V1204" s="119"/>
      <c r="W1204" s="1305"/>
      <c r="X1204" s="119"/>
      <c r="Y1204" s="119"/>
      <c r="Z1204" s="119"/>
      <c r="AA1204" s="115"/>
      <c r="AB1204" s="115"/>
      <c r="AC1204" s="1300">
        <f>IF(OR(BX1204="Close to Ear",BX1204="Close to Head"),"Head",IF(BX1204="Extremity","Extremity","Body"))</f>
        <v/>
      </c>
      <c r="AD1204" s="1301">
        <f>CA1204</f>
        <v/>
      </c>
      <c r="AE1204" s="1299">
        <f>CB1204</f>
        <v/>
      </c>
      <c r="AF1204" s="115"/>
      <c r="AG1204" s="1302">
        <f>IF(OR(AZ1204="",BA1204=""),"N/A",IF(DC1204="Pass","P","F"))</f>
        <v/>
      </c>
      <c r="AH1204" s="129"/>
      <c r="AI1204" s="129"/>
      <c r="AJ1204" s="129"/>
      <c r="AK1204" s="119"/>
      <c r="AL1204" s="115"/>
      <c r="AM1204" s="119"/>
      <c r="AN1204" s="119"/>
      <c r="AO1204" s="692"/>
      <c r="AP1204" s="692"/>
      <c r="AQ1204" s="692"/>
      <c r="AR1204" s="692"/>
      <c r="AS1204" s="692"/>
      <c r="AT1204" s="1303">
        <f>IF(AC1204="Extremity",IF(CG1204="","",CG1204),"")</f>
        <v/>
      </c>
      <c r="AU1204" s="1303">
        <f>IF(AC1204="Extremity",IF(CH1204="","",CH1204),"")</f>
        <v/>
      </c>
      <c r="AV1204" s="1304">
        <f>IF(AC1204="Extremity","",IF(CE1204="","",CE1204))</f>
        <v/>
      </c>
      <c r="AW1204" s="1304">
        <f>IF(AD1204="Extremity","",IF(CF1204="","",CF1204))</f>
        <v/>
      </c>
      <c r="AX1204" s="1305">
        <f>DL1204</f>
        <v/>
      </c>
      <c r="AY1204" s="1305">
        <f>DQ1204</f>
        <v/>
      </c>
      <c r="AZ1204" s="3377">
        <f>IF(AC1204="Extremity",IF(DA1204="","",DA1204),"")</f>
        <v/>
      </c>
      <c r="BA1204" s="3378">
        <f>IF(AC1204="Extremity","",IF(CT1204="","",CT1204))</f>
        <v/>
      </c>
      <c r="BB1204" s="1305">
        <f>IF(AC1204="Extremity",IF(DB1204="","",DB1204),"")</f>
        <v/>
      </c>
      <c r="BC1204" s="1304">
        <f>IF(AC1204="Extremity","",IF(CZ1204="","",CZ1204))</f>
        <v/>
      </c>
      <c r="BD1204" s="1305">
        <f>DD1204</f>
        <v/>
      </c>
      <c r="BE1204" s="132">
        <f>DE1204</f>
        <v/>
      </c>
      <c r="BF1204" s="133">
        <f>DF1204*60</f>
        <v/>
      </c>
      <c r="BG1204" s="121">
        <f>BE1204</f>
        <v/>
      </c>
      <c r="BH1204" s="133">
        <f>DG1204*60</f>
        <v/>
      </c>
      <c r="BI1204" s="133">
        <f>DH1204</f>
        <v/>
      </c>
      <c r="BJ1204" s="117"/>
      <c r="BK1204" s="812">
        <f>Overview!$E$7</f>
        <v/>
      </c>
      <c r="BL1204" s="117"/>
      <c r="BM1204" s="834">
        <f>DI1204</f>
        <v/>
      </c>
      <c r="BN1204" s="812">
        <f>Overview!$P$153</f>
        <v/>
      </c>
      <c r="BO1204" s="117" t="inlineStr">
        <is>
          <t>Modo: BR/EDR</t>
        </is>
      </c>
      <c r="BP1204" s="117"/>
      <c r="BQ1204" s="115"/>
      <c r="BR1204" s="1478"/>
      <c r="BS1204" s="1541"/>
      <c r="BT1204" s="1978" t="inlineStr">
        <is>
          <t>BT</t>
        </is>
      </c>
      <c r="BU1204" s="1979" t="inlineStr">
        <is>
          <t>2.4 GHz</t>
        </is>
      </c>
      <c r="BV1204" s="632">
        <f>Overview!$H$31</f>
        <v/>
      </c>
      <c r="BW1204" s="2010"/>
      <c r="BX1204" s="1978" t="inlineStr">
        <is>
          <t>Body</t>
        </is>
      </c>
      <c r="BY1204" s="959"/>
      <c r="BZ1204" s="2011"/>
      <c r="CA1204" s="1997" t="inlineStr">
        <is>
          <t>Back Face</t>
        </is>
      </c>
      <c r="CB1204" s="200">
        <v>5</v>
      </c>
      <c r="CC1204" s="1258">
        <f>IF(COUNT('Conducted BT-Custom'!$AH$3:$AH$7)=0,39,INDEX('Conducted BT-Custom'!$T$3:$T$7,MATCH(MAX('Conducted BT-Custom'!$AH$3:$AH$7),'Conducted BT-Custom'!$AH$3:$AH$7,0)))</f>
        <v>39</v>
      </c>
      <c r="CD1204" s="1258">
        <f>IF(COUNT('Conducted BT-Custom'!$AH$3:$AH$7)=0,2440,INDEX('Conducted BT-Custom'!$U$3:$U$7,MATCH(MAX('Conducted BT-Custom'!$AH$3:$AH$7),'Conducted BT-Custom'!$AH$3:$AH$7,0)))</f>
        <v>2440</v>
      </c>
      <c r="CE1204" s="7254"/>
      <c r="CF1204" s="7237"/>
      <c r="CG1204" s="6911"/>
      <c r="CH1204" s="7255"/>
      <c r="CI1204" s="225">
        <f>BY1204</f>
        <v/>
      </c>
      <c r="CJ1204" s="237">
        <f>BZ1204</f>
        <v/>
      </c>
      <c r="CK1204" s="223">
        <f>CA1204</f>
        <v/>
      </c>
      <c r="CL1204" s="237">
        <f>CC1204</f>
        <v/>
      </c>
      <c r="CM1204" s="394">
        <f>CD1204</f>
        <v/>
      </c>
      <c r="CN1204" s="1966"/>
      <c r="CO1204" s="1967"/>
      <c r="CP1204" s="7214">
        <f>IF(CF1204=""," ",IF(ABS(CE1204-CF1204)&lt;=0.1,"Valid","Not valid"))</f>
        <v/>
      </c>
      <c r="CQ1204" s="1674">
        <f> IF(CE1204="","",IF(AND(CE1204&lt;&gt;"",CF1204=""),IF(CE1204&gt;=0.8,"Medir+Sig Max","No"),IF(CF1204&lt;&gt;"",IF(CF1204&gt;=0.8,"Medir+Sig Max","No"),"")))</f>
        <v/>
      </c>
      <c r="CR1204" s="6927"/>
      <c r="CS1204" s="1674"/>
      <c r="CT1204" s="220">
        <f>IF(CO1204="",IF(AND(CE1204="",CF1204=""),"",IF(CF1204="",IF(DQ1204&gt;1,ROUND(DQ1204*CE1204,3),CE1204),IF(DQ1204&gt;1,ROUND(DQ1204*CF1204,3),CF1204))),IF(AND(CE1204="",CF1204=""),"",IF(CF1204="",IF(DQ1204&gt;1,ROUND(DQ1204*CE1204*(1/(CO1204)),3),CE1204*(1/(CO1204))),IF(DQ1204&gt;1,ROUND(DQ1204*CF1204*(1/(CO1204)),3),CF1204*(1/(CO1204))))))</f>
        <v/>
      </c>
      <c r="CU1204" s="224">
        <f>BY1204</f>
        <v/>
      </c>
      <c r="CV1204" s="237">
        <f>BZ1204</f>
        <v/>
      </c>
      <c r="CW1204" s="237">
        <f>CA1204</f>
        <v/>
      </c>
      <c r="CX1204" s="224">
        <f>CC1204</f>
        <v/>
      </c>
      <c r="CY1204" s="237">
        <f>CD1204</f>
        <v/>
      </c>
      <c r="CZ1204" s="7474">
        <f>IF(COUNTIF(Overview!K12:K14,TRUE)&gt;0,1.6,IF(COUNTIF(Overview!L12:L14,TRUE)&gt;0,8,0))</f>
        <v/>
      </c>
      <c r="DA1204" s="1666"/>
      <c r="DB1204" s="7483"/>
      <c r="DC1204" s="844">
        <f>IF(CT1204="","",IF(CT1204&gt;CZ1204,"Fail","Pass"))</f>
        <v/>
      </c>
      <c r="DD1204" s="402"/>
      <c r="DE1204" s="1565">
        <f>MyTimestamp(DC1204)</f>
        <v/>
      </c>
      <c r="DF1204" s="1531">
        <f>IF(COUNT(CE1204:CH1204)=1,15,IF(COUNT(CE1204:CH1204)=0,0,30))</f>
        <v/>
      </c>
      <c r="DG1204" s="1532">
        <f>IF(DF1204=0,0,2)</f>
        <v/>
      </c>
      <c r="DH1204" s="1866"/>
      <c r="DI1204" s="1866"/>
      <c r="DJ1204" s="1863"/>
      <c r="DK1204" s="1789"/>
      <c r="DL1204" s="1574">
        <f>10^(CN1204/20)*100-100</f>
        <v/>
      </c>
      <c r="DM1204" s="634"/>
      <c r="DN1204" s="1290"/>
      <c r="DO1204" s="1290">
        <f>IF(DM1204="","",10^(DM1204/10))</f>
        <v/>
      </c>
      <c r="DP1204" s="1290">
        <f>IF(ISNUMBER(DN1204)=FALSE,"",10^(DN1204/10))</f>
        <v/>
      </c>
      <c r="DQ1204" s="1574">
        <f>IF(AND(ISNUMBER(DO1204),ISNUMBER(DP1204)),IF(DO1204/DP1204&gt;1,ROUND((DO1204)/DP1204,3),1),1)</f>
        <v/>
      </c>
      <c r="DR1204" s="1541"/>
      <c r="DS1204" s="1541"/>
      <c r="DT1204" s="1541"/>
      <c r="DU1204" s="1541"/>
      <c r="DV1204" s="1541"/>
      <c r="DW1204" s="1541"/>
      <c r="DX1204" s="1541"/>
      <c r="DY1204" s="1541"/>
      <c r="DZ1204" s="1541"/>
      <c r="EA1204" s="1541"/>
      <c r="EB1204" s="1541"/>
      <c r="EC1204" s="1541"/>
      <c r="ED1204" s="1541"/>
      <c r="EE1204" s="1541"/>
      <c r="EF1204" s="1541"/>
      <c r="EG1204" s="1541"/>
      <c r="EH1204" s="1541"/>
      <c r="EI1204" s="1541"/>
      <c r="EJ1204" s="1541"/>
      <c r="EK1204" s="1541"/>
      <c r="EL1204" s="1541"/>
      <c r="EM1204" s="1541"/>
      <c r="EN1204" s="1541"/>
      <c r="EO1204" s="1541"/>
      <c r="EP1204" s="1541"/>
      <c r="EQ1204" s="1541"/>
      <c r="ER1204" s="1541"/>
      <c r="ES1204" s="1541"/>
      <c r="ET1204" s="1541"/>
      <c r="EU1204" s="1541"/>
      <c r="EV1204" s="1541"/>
    </row>
    <row r="1205" ht="15" x14ac:dyDescent="0.25">
      <c r="A1205" s="1541"/>
      <c r="B1205" s="1541"/>
      <c r="C1205"/>
      <c r="D1205" s="1486"/>
      <c r="E1205" s="1486"/>
      <c r="F1205" s="672">
        <v>5.6</v>
      </c>
      <c r="G1205" s="1497"/>
      <c r="H1205" s="130">
        <f>BV1205</f>
        <v/>
      </c>
      <c r="I1205" s="130">
        <f>BW1205</f>
        <v/>
      </c>
      <c r="J1205" s="1299" t="inlineStr">
        <is>
          <t>BT</t>
        </is>
      </c>
      <c r="K1205" s="1299" t="inlineStr">
        <is>
          <t>2.4 GHz</t>
        </is>
      </c>
      <c r="L1205" s="115"/>
      <c r="M1205" s="130"/>
      <c r="N1205" s="119"/>
      <c r="O1205" s="131"/>
      <c r="P1205" s="6597"/>
      <c r="Q1205" s="131"/>
      <c r="R1205" s="131"/>
      <c r="S1205" s="6593"/>
      <c r="T1205" s="130">
        <v>39</v>
      </c>
      <c r="U1205" s="6593">
        <v>2440</v>
      </c>
      <c r="V1205" s="119"/>
      <c r="W1205" s="1305"/>
      <c r="X1205" s="119"/>
      <c r="Y1205" s="119"/>
      <c r="Z1205" s="119"/>
      <c r="AA1205" s="115"/>
      <c r="AB1205" s="115"/>
      <c r="AC1205" s="1300">
        <f>IF(OR(BX1205="Close to Ear",BX1205="Close to Head"),"Head",IF(BX1205="Extremity","Extremity","Body"))</f>
        <v/>
      </c>
      <c r="AD1205" s="1301">
        <f>CA1205</f>
        <v/>
      </c>
      <c r="AE1205" s="1299">
        <f>CB1205</f>
        <v/>
      </c>
      <c r="AF1205" s="115"/>
      <c r="AG1205" s="1302">
        <f>IF(OR(AZ1205="",BA1205=""),"N/A",IF(DC1205="Pass","P","F"))</f>
        <v/>
      </c>
      <c r="AH1205" s="129"/>
      <c r="AI1205" s="129"/>
      <c r="AJ1205" s="129"/>
      <c r="AK1205" s="119"/>
      <c r="AL1205" s="115"/>
      <c r="AM1205" s="119"/>
      <c r="AN1205" s="119"/>
      <c r="AO1205" s="692"/>
      <c r="AP1205" s="692"/>
      <c r="AQ1205" s="692"/>
      <c r="AR1205" s="692"/>
      <c r="AS1205" s="692"/>
      <c r="AT1205" s="1303">
        <f>IF(AC1205="Extremity",IF(CG1205="","",CG1205),"")</f>
        <v/>
      </c>
      <c r="AU1205" s="1303">
        <f>IF(AC1205="Extremity",IF(CH1205="","",CH1205),"")</f>
        <v/>
      </c>
      <c r="AV1205" s="1304">
        <f>IF(AC1205="Extremity","",IF(CE1205="","",CE1205))</f>
        <v/>
      </c>
      <c r="AW1205" s="1304">
        <f>IF(AD1205="Extremity","",IF(CF1205="","",CF1205))</f>
        <v/>
      </c>
      <c r="AX1205" s="1305">
        <f>DL1205</f>
        <v/>
      </c>
      <c r="AY1205" s="1305">
        <f>DQ1205</f>
        <v/>
      </c>
      <c r="AZ1205" s="3377">
        <f>IF(AC1205="Extremity",IF(DA1205="","",DA1205),"")</f>
        <v/>
      </c>
      <c r="BA1205" s="3378">
        <f>IF(AC1205="Extremity","",IF(CT1205="","",CT1205))</f>
        <v/>
      </c>
      <c r="BB1205" s="1305">
        <f>IF(AC1205="Extremity",IF(DB1205="","",DB1205),"")</f>
        <v/>
      </c>
      <c r="BC1205" s="1304">
        <f>IF(AC1205="Extremity","",IF(CZ1205="","",CZ1205))</f>
        <v/>
      </c>
      <c r="BD1205" s="1305">
        <f>DD1205</f>
        <v/>
      </c>
      <c r="BE1205" s="132">
        <f>DE1205</f>
        <v/>
      </c>
      <c r="BF1205" s="133">
        <f>DF1205*60</f>
        <v/>
      </c>
      <c r="BG1205" s="121">
        <f>BE1205</f>
        <v/>
      </c>
      <c r="BH1205" s="133">
        <f>DG1205*60</f>
        <v/>
      </c>
      <c r="BI1205" s="133">
        <f>DH1205</f>
        <v/>
      </c>
      <c r="BJ1205" s="117"/>
      <c r="BK1205" s="812">
        <f>Overview!$E$7</f>
        <v/>
      </c>
      <c r="BL1205" s="117"/>
      <c r="BM1205" s="834">
        <f>DI1205</f>
        <v/>
      </c>
      <c r="BN1205" s="812">
        <f>Overview!$P$153</f>
        <v/>
      </c>
      <c r="BO1205" s="117" t="inlineStr">
        <is>
          <t>Modo: BR/EDR</t>
        </is>
      </c>
      <c r="BP1205" s="117"/>
      <c r="BQ1205" s="115"/>
      <c r="BR1205" s="1478"/>
      <c r="BS1205" s="1541"/>
      <c r="BT1205" s="1978" t="inlineStr">
        <is>
          <t>BT</t>
        </is>
      </c>
      <c r="BU1205" s="1979" t="inlineStr">
        <is>
          <t>2.4 GHz</t>
        </is>
      </c>
      <c r="BV1205" s="632">
        <f>Overview!$H$31</f>
        <v/>
      </c>
      <c r="BW1205" s="2010"/>
      <c r="BX1205" s="1978" t="inlineStr">
        <is>
          <t>Body</t>
        </is>
      </c>
      <c r="BY1205" s="632"/>
      <c r="BZ1205" s="2011"/>
      <c r="CA1205" s="1997" t="inlineStr">
        <is>
          <t>Left Edge</t>
        </is>
      </c>
      <c r="CB1205" s="200">
        <v>5</v>
      </c>
      <c r="CC1205" s="1258">
        <f>IF(COUNT('Conducted BT-Custom'!$AH$3:$AH$7)=0,39,INDEX('Conducted BT-Custom'!$T$3:$T$7,MATCH(MAX('Conducted BT-Custom'!$AH$3:$AH$7),'Conducted BT-Custom'!$AH$3:$AH$7,0)))</f>
        <v>39</v>
      </c>
      <c r="CD1205" s="1258">
        <f>IF(COUNT('Conducted BT-Custom'!$AH$3:$AH$7)=0,2440,INDEX('Conducted BT-Custom'!$U$3:$U$7,MATCH(MAX('Conducted BT-Custom'!$AH$3:$AH$7),'Conducted BT-Custom'!$AH$3:$AH$7,0)))</f>
        <v>2440</v>
      </c>
      <c r="CE1205" s="7254"/>
      <c r="CF1205" s="7237"/>
      <c r="CG1205" s="6911"/>
      <c r="CH1205" s="7255"/>
      <c r="CI1205" s="225">
        <f>BY1205</f>
        <v/>
      </c>
      <c r="CJ1205" s="237">
        <f>BZ1205</f>
        <v/>
      </c>
      <c r="CK1205" s="223">
        <f>CA1205</f>
        <v/>
      </c>
      <c r="CL1205" s="237">
        <f>CC1205</f>
        <v/>
      </c>
      <c r="CM1205" s="394">
        <f>CD1205</f>
        <v/>
      </c>
      <c r="CN1205" s="1966"/>
      <c r="CO1205" s="1967"/>
      <c r="CP1205" s="7214">
        <f>IF(CF1205=""," ",IF(ABS(CE1205-CF1205)&lt;=0.1,"Valid","Not valid"))</f>
        <v/>
      </c>
      <c r="CQ1205" s="1674">
        <f> IF(CE1205="","",IF(AND(CE1205&lt;&gt;"",CF1205=""),IF(CE1205&gt;=0.8,"Medir+Sig Max","No"),IF(CF1205&lt;&gt;"",IF(CF1205&gt;=0.8,"Medir+Sig Max","No"),"")))</f>
        <v/>
      </c>
      <c r="CR1205" s="6927"/>
      <c r="CS1205" s="1674"/>
      <c r="CT1205" s="220">
        <f>IF(CO1205="",IF(AND(CE1205="",CF1205=""),"",IF(CF1205="",IF(DQ1205&gt;1,ROUND(DQ1205*CE1205,3),CE1205),IF(DQ1205&gt;1,ROUND(DQ1205*CF1205,3),CF1205))),IF(AND(CE1205="",CF1205=""),"",IF(CF1205="",IF(DQ1205&gt;1,ROUND(DQ1205*CE1205*(1/(CO1205)),3),CE1205*(1/(CO1205))),IF(DQ1205&gt;1,ROUND(DQ1205*CF1205*(1/(CO1205)),3),CF1205*(1/(CO1205))))))</f>
        <v/>
      </c>
      <c r="CU1205" s="224">
        <f>BY1205</f>
        <v/>
      </c>
      <c r="CV1205" s="237">
        <f>BZ1205</f>
        <v/>
      </c>
      <c r="CW1205" s="237">
        <f>CA1205</f>
        <v/>
      </c>
      <c r="CX1205" s="224">
        <f>CC1205</f>
        <v/>
      </c>
      <c r="CY1205" s="237">
        <f>CD1205</f>
        <v/>
      </c>
      <c r="CZ1205" s="7474">
        <f>IF(COUNTIF(Overview!K12:K14,TRUE)&gt;0,1.6,IF(COUNTIF(Overview!L12:L14,TRUE)&gt;0,8,0))</f>
        <v/>
      </c>
      <c r="DA1205" s="1666"/>
      <c r="DB1205" s="7483"/>
      <c r="DC1205" s="844">
        <f>IF(CT1205="","",IF(CT1205&gt;CZ1205,"Fail","Pass"))</f>
        <v/>
      </c>
      <c r="DD1205" s="402"/>
      <c r="DE1205" s="1565">
        <f>MyTimestamp(DC1205)</f>
        <v/>
      </c>
      <c r="DF1205" s="1531">
        <f>IF(COUNT(CE1205:CH1205)=1,15,IF(COUNT(CE1205:CH1205)=0,0,30))</f>
        <v/>
      </c>
      <c r="DG1205" s="1532">
        <f>IF(DF1205=0,0,2)</f>
        <v/>
      </c>
      <c r="DH1205" s="1866"/>
      <c r="DI1205" s="1866"/>
      <c r="DJ1205" s="1863"/>
      <c r="DK1205" s="1789"/>
      <c r="DL1205" s="1574">
        <f>10^(CN1205/20)*100-100</f>
        <v/>
      </c>
      <c r="DM1205" s="634"/>
      <c r="DN1205" s="1290"/>
      <c r="DO1205" s="1290">
        <f>IF(DM1205="","",10^(DM1205/10))</f>
        <v/>
      </c>
      <c r="DP1205" s="1290">
        <f>IF(ISNUMBER(DN1205)=FALSE,"",10^(DN1205/10))</f>
        <v/>
      </c>
      <c r="DQ1205" s="1574">
        <f>IF(AND(ISNUMBER(DO1205),ISNUMBER(DP1205)),IF(DO1205/DP1205&gt;1,ROUND((DO1205)/DP1205,3),1),1)</f>
        <v/>
      </c>
      <c r="DR1205" s="1541"/>
      <c r="DS1205" s="1541"/>
      <c r="DT1205" s="1541"/>
      <c r="DU1205" s="1541"/>
      <c r="DV1205" s="1541"/>
      <c r="DW1205" s="1541"/>
      <c r="DX1205" s="1541"/>
      <c r="DY1205" s="1541"/>
      <c r="DZ1205" s="1541"/>
      <c r="EA1205" s="1541"/>
      <c r="EB1205" s="1541"/>
      <c r="EC1205" s="1541"/>
      <c r="ED1205" s="1541"/>
      <c r="EE1205" s="1541"/>
      <c r="EF1205" s="1541"/>
      <c r="EG1205" s="1541"/>
      <c r="EH1205" s="1541"/>
      <c r="EI1205" s="1541"/>
      <c r="EJ1205" s="1541"/>
      <c r="EK1205" s="1541"/>
      <c r="EL1205" s="1541"/>
      <c r="EM1205" s="1541"/>
      <c r="EN1205" s="1541"/>
      <c r="EO1205" s="1541"/>
      <c r="EP1205" s="1541"/>
      <c r="EQ1205" s="1541"/>
      <c r="ER1205" s="1541"/>
      <c r="ES1205" s="1541"/>
      <c r="ET1205" s="1541"/>
      <c r="EU1205" s="1541"/>
      <c r="EV1205" s="1541"/>
    </row>
    <row r="1206" ht="15" x14ac:dyDescent="0.25">
      <c r="A1206" s="1541"/>
      <c r="B1206" s="1541"/>
      <c r="C1206"/>
      <c r="D1206" s="1486"/>
      <c r="E1206" s="1486"/>
      <c r="F1206" s="672">
        <v>5.6</v>
      </c>
      <c r="G1206" s="1497"/>
      <c r="H1206" s="130">
        <f>BV1206</f>
        <v/>
      </c>
      <c r="I1206" s="130">
        <f>BW1206</f>
        <v/>
      </c>
      <c r="J1206" s="1299" t="inlineStr">
        <is>
          <t>BT</t>
        </is>
      </c>
      <c r="K1206" s="1299" t="inlineStr">
        <is>
          <t>2.4 GHz</t>
        </is>
      </c>
      <c r="L1206" s="115"/>
      <c r="M1206" s="130"/>
      <c r="N1206" s="119"/>
      <c r="O1206" s="131"/>
      <c r="P1206" s="6597"/>
      <c r="Q1206" s="131"/>
      <c r="R1206" s="131"/>
      <c r="S1206" s="6593"/>
      <c r="T1206" s="130">
        <v>39</v>
      </c>
      <c r="U1206" s="6593">
        <v>2440</v>
      </c>
      <c r="V1206" s="119"/>
      <c r="W1206" s="1305"/>
      <c r="X1206" s="119"/>
      <c r="Y1206" s="119"/>
      <c r="Z1206" s="119"/>
      <c r="AA1206" s="115"/>
      <c r="AB1206" s="115"/>
      <c r="AC1206" s="1300">
        <f>IF(OR(BX1206="Close to Ear",BX1206="Close to Head"),"Head",IF(BX1206="Extremity","Extremity","Body"))</f>
        <v/>
      </c>
      <c r="AD1206" s="1301">
        <f>CA1206</f>
        <v/>
      </c>
      <c r="AE1206" s="1299">
        <f>CB1206</f>
        <v/>
      </c>
      <c r="AF1206" s="115"/>
      <c r="AG1206" s="1302">
        <f>IF(OR(AZ1206="",BA1206=""),"N/A",IF(DC1206="Pass","P","F"))</f>
        <v/>
      </c>
      <c r="AH1206" s="129"/>
      <c r="AI1206" s="129"/>
      <c r="AJ1206" s="129"/>
      <c r="AK1206" s="119"/>
      <c r="AL1206" s="115"/>
      <c r="AM1206" s="119"/>
      <c r="AN1206" s="119"/>
      <c r="AO1206" s="692"/>
      <c r="AP1206" s="692"/>
      <c r="AQ1206" s="692"/>
      <c r="AR1206" s="692"/>
      <c r="AS1206" s="692"/>
      <c r="AT1206" s="1303">
        <f>IF(AC1206="Extremity",IF(CG1206="","",CG1206),"")</f>
        <v/>
      </c>
      <c r="AU1206" s="1303">
        <f>IF(AC1206="Extremity",IF(CH1206="","",CH1206),"")</f>
        <v/>
      </c>
      <c r="AV1206" s="1304">
        <f>IF(AC1206="Extremity","",IF(CE1206="","",CE1206))</f>
        <v/>
      </c>
      <c r="AW1206" s="1304">
        <f>IF(AD1206="Extremity","",IF(CF1206="","",CF1206))</f>
        <v/>
      </c>
      <c r="AX1206" s="1305">
        <f>DL1206</f>
        <v/>
      </c>
      <c r="AY1206" s="1305">
        <f>DQ1206</f>
        <v/>
      </c>
      <c r="AZ1206" s="3377">
        <f>IF(AC1206="Extremity",IF(DA1206="","",DA1206),"")</f>
        <v/>
      </c>
      <c r="BA1206" s="3378">
        <f>IF(AC1206="Extremity","",IF(CT1206="","",CT1206))</f>
        <v/>
      </c>
      <c r="BB1206" s="1305">
        <f>IF(AC1206="Extremity",IF(DB1206="","",DB1206),"")</f>
        <v/>
      </c>
      <c r="BC1206" s="1304">
        <f>IF(AC1206="Extremity","",IF(CZ1206="","",CZ1206))</f>
        <v/>
      </c>
      <c r="BD1206" s="1305">
        <f>DD1206</f>
        <v/>
      </c>
      <c r="BE1206" s="132">
        <f>DE1206</f>
        <v/>
      </c>
      <c r="BF1206" s="133">
        <f>DF1206*60</f>
        <v/>
      </c>
      <c r="BG1206" s="121">
        <f>BE1206</f>
        <v/>
      </c>
      <c r="BH1206" s="133">
        <f>DG1206*60</f>
        <v/>
      </c>
      <c r="BI1206" s="133">
        <f>DH1206</f>
        <v/>
      </c>
      <c r="BJ1206" s="117"/>
      <c r="BK1206" s="812">
        <f>Overview!$E$7</f>
        <v/>
      </c>
      <c r="BL1206" s="117"/>
      <c r="BM1206" s="834">
        <f>DI1206</f>
        <v/>
      </c>
      <c r="BN1206" s="812">
        <f>Overview!$P$153</f>
        <v/>
      </c>
      <c r="BO1206" s="117" t="inlineStr">
        <is>
          <t>Modo: BR/EDR</t>
        </is>
      </c>
      <c r="BP1206" s="117"/>
      <c r="BQ1206" s="115"/>
      <c r="BR1206" s="1478"/>
      <c r="BS1206" s="1541"/>
      <c r="BT1206" s="1978" t="inlineStr">
        <is>
          <t>BT</t>
        </is>
      </c>
      <c r="BU1206" s="1979" t="inlineStr">
        <is>
          <t>2.4 GHz</t>
        </is>
      </c>
      <c r="BV1206" s="632">
        <f>Overview!$H$31</f>
        <v/>
      </c>
      <c r="BW1206" s="2010"/>
      <c r="BX1206" s="1984" t="inlineStr">
        <is>
          <t>Body</t>
        </is>
      </c>
      <c r="BY1206" s="632"/>
      <c r="BZ1206" s="2011"/>
      <c r="CA1206" s="1997" t="inlineStr">
        <is>
          <t>Right Edge</t>
        </is>
      </c>
      <c r="CB1206" s="200">
        <v>5</v>
      </c>
      <c r="CC1206" s="1258">
        <f>IF(COUNT('Conducted BT-Custom'!$AH$3:$AH$7)=0,39,INDEX('Conducted BT-Custom'!$T$3:$T$7,MATCH(MAX('Conducted BT-Custom'!$AH$3:$AH$7),'Conducted BT-Custom'!$AH$3:$AH$7,0)))</f>
        <v>39</v>
      </c>
      <c r="CD1206" s="1258">
        <f>IF(COUNT('Conducted BT-Custom'!$AH$3:$AH$7)=0,2440,INDEX('Conducted BT-Custom'!$U$3:$U$7,MATCH(MAX('Conducted BT-Custom'!$AH$3:$AH$7),'Conducted BT-Custom'!$AH$3:$AH$7,0)))</f>
        <v>2440</v>
      </c>
      <c r="CE1206" s="7254"/>
      <c r="CF1206" s="7237"/>
      <c r="CG1206" s="6911"/>
      <c r="CH1206" s="7255"/>
      <c r="CI1206" s="225">
        <f>BY1206</f>
        <v/>
      </c>
      <c r="CJ1206" s="237">
        <f>BZ1206</f>
        <v/>
      </c>
      <c r="CK1206" s="223">
        <f>CA1206</f>
        <v/>
      </c>
      <c r="CL1206" s="237">
        <f>CC1206</f>
        <v/>
      </c>
      <c r="CM1206" s="394">
        <f>CD1206</f>
        <v/>
      </c>
      <c r="CN1206" s="1966"/>
      <c r="CO1206" s="1967"/>
      <c r="CP1206" s="7214">
        <f>IF(CF1206=""," ",IF(ABS(CE1206-CF1206)&lt;=0.1,"Valid","Not valid"))</f>
        <v/>
      </c>
      <c r="CQ1206" s="1674">
        <f> IF(CE1206="","",IF(AND(CE1206&lt;&gt;"",CF1206=""),IF(CE1206&gt;=0.8,"Medir+Sig Max","No"),IF(CF1206&lt;&gt;"",IF(CF1206&gt;=0.8,"Medir+Sig Max","No"),"")))</f>
        <v/>
      </c>
      <c r="CR1206" s="6927"/>
      <c r="CS1206" s="1674"/>
      <c r="CT1206" s="220">
        <f>IF(CO1206="",IF(AND(CE1206="",CF1206=""),"",IF(CF1206="",IF(DQ1206&gt;1,ROUND(DQ1206*CE1206,3),CE1206),IF(DQ1206&gt;1,ROUND(DQ1206*CF1206,3),CF1206))),IF(AND(CE1206="",CF1206=""),"",IF(CF1206="",IF(DQ1206&gt;1,ROUND(DQ1206*CE1206*(1/(CO1206)),3),CE1206*(1/(CO1206))),IF(DQ1206&gt;1,ROUND(DQ1206*CF1206*(1/(CO1206)),3),CF1206*(1/(CO1206))))))</f>
        <v/>
      </c>
      <c r="CU1206" s="224">
        <f>BY1206</f>
        <v/>
      </c>
      <c r="CV1206" s="237">
        <f>BZ1206</f>
        <v/>
      </c>
      <c r="CW1206" s="237">
        <f>CA1206</f>
        <v/>
      </c>
      <c r="CX1206" s="224">
        <f>CC1206</f>
        <v/>
      </c>
      <c r="CY1206" s="237">
        <f>CD1206</f>
        <v/>
      </c>
      <c r="CZ1206" s="7474">
        <f>IF(COUNTIF(Overview!K12:K14,TRUE)&gt;0,1.6,IF(COUNTIF(Overview!L12:L14,TRUE)&gt;0,8,0))</f>
        <v/>
      </c>
      <c r="DA1206" s="1666"/>
      <c r="DB1206" s="7483"/>
      <c r="DC1206" s="844">
        <f>IF(CT1206="","",IF(CT1206&gt;CZ1206,"Fail","Pass"))</f>
        <v/>
      </c>
      <c r="DD1206" s="402"/>
      <c r="DE1206" s="1565">
        <f>MyTimestamp(DC1206)</f>
        <v/>
      </c>
      <c r="DF1206" s="1531">
        <f>IF(COUNT(CE1206:CH1206)=1,15,IF(COUNT(CE1206:CH1206)=0,0,30))</f>
        <v/>
      </c>
      <c r="DG1206" s="1532">
        <f>IF(DF1206=0,0,2)</f>
        <v/>
      </c>
      <c r="DH1206" s="1866"/>
      <c r="DI1206" s="1866"/>
      <c r="DJ1206" s="1863"/>
      <c r="DK1206" s="1789"/>
      <c r="DL1206" s="1574">
        <f>10^(CN1206/20)*100-100</f>
        <v/>
      </c>
      <c r="DM1206" s="634"/>
      <c r="DN1206" s="1290"/>
      <c r="DO1206" s="1290">
        <f>IF(DM1206="","",10^(DM1206/10))</f>
        <v/>
      </c>
      <c r="DP1206" s="1290">
        <f>IF(ISNUMBER(DN1206)=FALSE,"",10^(DN1206/10))</f>
        <v/>
      </c>
      <c r="DQ1206" s="1574">
        <f>IF(AND(ISNUMBER(DO1206),ISNUMBER(DP1206)),IF(DO1206/DP1206&gt;1,ROUND((DO1206)/DP1206,3),1),1)</f>
        <v/>
      </c>
      <c r="DR1206" s="1541"/>
      <c r="DS1206" s="1541"/>
      <c r="DT1206" s="1541"/>
      <c r="DU1206" s="1541"/>
      <c r="DV1206" s="1541"/>
      <c r="DW1206" s="1541"/>
      <c r="DX1206" s="1541"/>
      <c r="DY1206" s="1541"/>
      <c r="DZ1206" s="1541"/>
      <c r="EA1206" s="1541"/>
      <c r="EB1206" s="1541"/>
      <c r="EC1206" s="1541"/>
      <c r="ED1206" s="1541"/>
      <c r="EE1206" s="1541"/>
      <c r="EF1206" s="1541"/>
      <c r="EG1206" s="1541"/>
      <c r="EH1206" s="1541"/>
      <c r="EI1206" s="1541"/>
      <c r="EJ1206" s="1541"/>
      <c r="EK1206" s="1541"/>
      <c r="EL1206" s="1541"/>
      <c r="EM1206" s="1541"/>
      <c r="EN1206" s="1541"/>
      <c r="EO1206" s="1541"/>
      <c r="EP1206" s="1541"/>
      <c r="EQ1206" s="1541"/>
      <c r="ER1206" s="1541"/>
      <c r="ES1206" s="1541"/>
      <c r="ET1206" s="1541"/>
      <c r="EU1206" s="1541"/>
      <c r="EV1206" s="1541"/>
    </row>
    <row r="1207" ht="15" x14ac:dyDescent="0.25">
      <c r="A1207" s="1541"/>
      <c r="B1207" s="1541"/>
      <c r="C1207"/>
      <c r="D1207" s="1486"/>
      <c r="E1207" s="1486"/>
      <c r="F1207" s="672">
        <v>5.6</v>
      </c>
      <c r="G1207" s="1497"/>
      <c r="H1207" s="130">
        <f>BV1207</f>
        <v/>
      </c>
      <c r="I1207" s="130">
        <f>BW1207</f>
        <v/>
      </c>
      <c r="J1207" s="1299" t="inlineStr">
        <is>
          <t>BT</t>
        </is>
      </c>
      <c r="K1207" s="1299" t="inlineStr">
        <is>
          <t>2.4 GHz</t>
        </is>
      </c>
      <c r="L1207" s="115"/>
      <c r="M1207" s="130"/>
      <c r="N1207" s="119"/>
      <c r="O1207" s="131"/>
      <c r="P1207" s="6597"/>
      <c r="Q1207" s="131"/>
      <c r="R1207" s="131"/>
      <c r="S1207" s="6593"/>
      <c r="T1207" s="130">
        <v>39</v>
      </c>
      <c r="U1207" s="6593">
        <v>2440</v>
      </c>
      <c r="V1207" s="119"/>
      <c r="W1207" s="1305"/>
      <c r="X1207" s="119"/>
      <c r="Y1207" s="119"/>
      <c r="Z1207" s="119"/>
      <c r="AA1207" s="115"/>
      <c r="AB1207" s="115"/>
      <c r="AC1207" s="1300">
        <f>IF(OR(BX1207="Close to Ear",BX1207="Close to Head"),"Head",IF(BX1207="Extremity","Extremity","Body"))</f>
        <v/>
      </c>
      <c r="AD1207" s="1301">
        <f>CA1207</f>
        <v/>
      </c>
      <c r="AE1207" s="1299">
        <f>CB1207</f>
        <v/>
      </c>
      <c r="AF1207" s="115"/>
      <c r="AG1207" s="1302">
        <f>IF(OR(AZ1207="",BA1207=""),"N/A",IF(DC1207="Pass","P","F"))</f>
        <v/>
      </c>
      <c r="AH1207" s="129"/>
      <c r="AI1207" s="129"/>
      <c r="AJ1207" s="129"/>
      <c r="AK1207" s="119"/>
      <c r="AL1207" s="115"/>
      <c r="AM1207" s="119"/>
      <c r="AN1207" s="119"/>
      <c r="AO1207" s="692"/>
      <c r="AP1207" s="692"/>
      <c r="AQ1207" s="692"/>
      <c r="AR1207" s="692"/>
      <c r="AS1207" s="692"/>
      <c r="AT1207" s="1303">
        <f>IF(AC1207="Extremity",IF(CG1207="","",CG1207),"")</f>
        <v/>
      </c>
      <c r="AU1207" s="1303">
        <f>IF(AC1207="Extremity",IF(CH1207="","",CH1207),"")</f>
        <v/>
      </c>
      <c r="AV1207" s="1304">
        <f>IF(AC1207="Extremity","",IF(CE1207="","",CE1207))</f>
        <v/>
      </c>
      <c r="AW1207" s="1304">
        <f>IF(AD1207="Extremity","",IF(CF1207="","",CF1207))</f>
        <v/>
      </c>
      <c r="AX1207" s="1305">
        <f>DL1207</f>
        <v/>
      </c>
      <c r="AY1207" s="1305">
        <f>DQ1207</f>
        <v/>
      </c>
      <c r="AZ1207" s="3377">
        <f>IF(AC1207="Extremity",IF(DA1207="","",DA1207),"")</f>
        <v/>
      </c>
      <c r="BA1207" s="3378">
        <f>IF(AC1207="Extremity","",IF(CT1207="","",CT1207))</f>
        <v/>
      </c>
      <c r="BB1207" s="1305">
        <f>IF(AC1207="Extremity",IF(DB1207="","",DB1207),"")</f>
        <v/>
      </c>
      <c r="BC1207" s="1304">
        <f>IF(AC1207="Extremity","",IF(CZ1207="","",CZ1207))</f>
        <v/>
      </c>
      <c r="BD1207" s="1305">
        <f>DD1207</f>
        <v/>
      </c>
      <c r="BE1207" s="132">
        <f>DE1207</f>
        <v/>
      </c>
      <c r="BF1207" s="133">
        <f>DF1207*60</f>
        <v/>
      </c>
      <c r="BG1207" s="121">
        <f>BE1207</f>
        <v/>
      </c>
      <c r="BH1207" s="133">
        <f>DG1207*60</f>
        <v/>
      </c>
      <c r="BI1207" s="133">
        <f>DH1207</f>
        <v/>
      </c>
      <c r="BJ1207" s="117"/>
      <c r="BK1207" s="812">
        <f>Overview!$E$7</f>
        <v/>
      </c>
      <c r="BL1207" s="117"/>
      <c r="BM1207" s="834">
        <f>DI1207</f>
        <v/>
      </c>
      <c r="BN1207" s="812">
        <f>Overview!$P$153</f>
        <v/>
      </c>
      <c r="BO1207" s="117" t="inlineStr">
        <is>
          <t>Modo: BR/EDR</t>
        </is>
      </c>
      <c r="BP1207" s="117"/>
      <c r="BQ1207" s="115"/>
      <c r="BR1207" s="1478"/>
      <c r="BS1207" s="1541"/>
      <c r="BT1207" s="1978" t="inlineStr">
        <is>
          <t>BT</t>
        </is>
      </c>
      <c r="BU1207" s="1979" t="inlineStr">
        <is>
          <t>2.4 GHz</t>
        </is>
      </c>
      <c r="BV1207" s="632">
        <f>Overview!$H$31</f>
        <v/>
      </c>
      <c r="BW1207" s="2010"/>
      <c r="BX1207" s="1978" t="inlineStr">
        <is>
          <t>Body</t>
        </is>
      </c>
      <c r="BY1207" s="632"/>
      <c r="BZ1207" s="2011"/>
      <c r="CA1207" s="1997" t="inlineStr">
        <is>
          <t>Top Edge</t>
        </is>
      </c>
      <c r="CB1207" s="200">
        <v>5</v>
      </c>
      <c r="CC1207" s="1258">
        <f>IF(COUNT('Conducted BT-Custom'!$AH$3:$AH$7)=0,39,INDEX('Conducted BT-Custom'!$T$3:$T$7,MATCH(MAX('Conducted BT-Custom'!$AH$3:$AH$7),'Conducted BT-Custom'!$AH$3:$AH$7,0)))</f>
        <v>39</v>
      </c>
      <c r="CD1207" s="1258">
        <f>IF(COUNT('Conducted BT-Custom'!$AH$3:$AH$7)=0,2440,INDEX('Conducted BT-Custom'!$U$3:$U$7,MATCH(MAX('Conducted BT-Custom'!$AH$3:$AH$7),'Conducted BT-Custom'!$AH$3:$AH$7,0)))</f>
        <v>2440</v>
      </c>
      <c r="CE1207" s="7254"/>
      <c r="CF1207" s="7237"/>
      <c r="CG1207" s="6911"/>
      <c r="CH1207" s="7255"/>
      <c r="CI1207" s="225">
        <f>BY1207</f>
        <v/>
      </c>
      <c r="CJ1207" s="237">
        <f>BZ1207</f>
        <v/>
      </c>
      <c r="CK1207" s="223">
        <f>CA1207</f>
        <v/>
      </c>
      <c r="CL1207" s="237">
        <f>CC1207</f>
        <v/>
      </c>
      <c r="CM1207" s="394">
        <f>CD1207</f>
        <v/>
      </c>
      <c r="CN1207" s="1966"/>
      <c r="CO1207" s="1967"/>
      <c r="CP1207" s="7214">
        <f>IF(CF1207=""," ",IF(ABS(CE1207-CF1207)&lt;=0.1,"Valid","Not valid"))</f>
        <v/>
      </c>
      <c r="CQ1207" s="1674">
        <f> IF(CE1207="","",IF(AND(CE1207&lt;&gt;"",CF1207=""),IF(CE1207&gt;=0.8,"Medir+Sig Max","No"),IF(CF1207&lt;&gt;"",IF(CF1207&gt;=0.8,"Medir+Sig Max","No"),"")))</f>
        <v/>
      </c>
      <c r="CR1207" s="6927"/>
      <c r="CS1207" s="1674"/>
      <c r="CT1207" s="220">
        <f>IF(CO1207="",IF(AND(CE1207="",CF1207=""),"",IF(CF1207="",IF(DQ1207&gt;1,ROUND(DQ1207*CE1207,3),CE1207),IF(DQ1207&gt;1,ROUND(DQ1207*CF1207,3),CF1207))),IF(AND(CE1207="",CF1207=""),"",IF(CF1207="",IF(DQ1207&gt;1,ROUND(DQ1207*CE1207*(1/(CO1207)),3),CE1207*(1/(CO1207))),IF(DQ1207&gt;1,ROUND(DQ1207*CF1207*(1/(CO1207)),3),CF1207*(1/(CO1207))))))</f>
        <v/>
      </c>
      <c r="CU1207" s="224">
        <f>BY1207</f>
        <v/>
      </c>
      <c r="CV1207" s="237">
        <f>BZ1207</f>
        <v/>
      </c>
      <c r="CW1207" s="237">
        <f>CA1207</f>
        <v/>
      </c>
      <c r="CX1207" s="224">
        <f>CC1207</f>
        <v/>
      </c>
      <c r="CY1207" s="237">
        <f>CD1207</f>
        <v/>
      </c>
      <c r="CZ1207" s="7474">
        <f>IF(COUNTIF(Overview!K12:K14,TRUE)&gt;0,1.6,IF(COUNTIF(Overview!L12:L14,TRUE)&gt;0,8,0))</f>
        <v/>
      </c>
      <c r="DA1207" s="1666"/>
      <c r="DB1207" s="7483"/>
      <c r="DC1207" s="844">
        <f>IF(CT1207="","",IF(CT1207&gt;CZ1207,"Fail","Pass"))</f>
        <v/>
      </c>
      <c r="DD1207" s="402"/>
      <c r="DE1207" s="1565">
        <f>MyTimestamp(DC1207)</f>
        <v/>
      </c>
      <c r="DF1207" s="1531">
        <f>IF(COUNT(CE1207:CH1207)=1,15,IF(COUNT(CE1207:CH1207)=0,0,30))</f>
        <v/>
      </c>
      <c r="DG1207" s="1532">
        <f>IF(DF1207=0,0,2)</f>
        <v/>
      </c>
      <c r="DH1207" s="1866"/>
      <c r="DI1207" s="1866"/>
      <c r="DJ1207" s="1863"/>
      <c r="DK1207" s="1789"/>
      <c r="DL1207" s="1574">
        <f>10^(CN1207/20)*100-100</f>
        <v/>
      </c>
      <c r="DM1207" s="634"/>
      <c r="DN1207" s="1290"/>
      <c r="DO1207" s="1290">
        <f>IF(DM1207="","",10^(DM1207/10))</f>
        <v/>
      </c>
      <c r="DP1207" s="1290">
        <f>IF(ISNUMBER(DN1207)=FALSE,"",10^(DN1207/10))</f>
        <v/>
      </c>
      <c r="DQ1207" s="1574">
        <f>IF(AND(ISNUMBER(DO1207),ISNUMBER(DP1207)),IF(DO1207/DP1207&gt;1,ROUND((DO1207)/DP1207,3),1),1)</f>
        <v/>
      </c>
      <c r="DR1207" s="1541"/>
      <c r="DS1207" s="1541"/>
      <c r="DT1207" s="1541"/>
      <c r="DU1207" s="1541"/>
      <c r="DV1207" s="1541"/>
      <c r="DW1207" s="1541"/>
      <c r="DX1207" s="1541"/>
      <c r="DY1207" s="1541"/>
      <c r="DZ1207" s="1541"/>
      <c r="EA1207" s="1541"/>
      <c r="EB1207" s="1541"/>
      <c r="EC1207" s="1541"/>
      <c r="ED1207" s="1541"/>
      <c r="EE1207" s="1541"/>
      <c r="EF1207" s="1541"/>
      <c r="EG1207" s="1541"/>
      <c r="EH1207" s="1541"/>
      <c r="EI1207" s="1541"/>
      <c r="EJ1207" s="1541"/>
      <c r="EK1207" s="1541"/>
      <c r="EL1207" s="1541"/>
      <c r="EM1207" s="1541"/>
      <c r="EN1207" s="1541"/>
      <c r="EO1207" s="1541"/>
      <c r="EP1207" s="1541"/>
      <c r="EQ1207" s="1541"/>
      <c r="ER1207" s="1541"/>
      <c r="ES1207" s="1541"/>
      <c r="ET1207" s="1541"/>
      <c r="EU1207" s="1541"/>
      <c r="EV1207" s="1541"/>
    </row>
    <row r="1208" ht="15" x14ac:dyDescent="0.25">
      <c r="A1208" s="1541"/>
      <c r="B1208" s="1541"/>
      <c r="C1208"/>
      <c r="D1208" s="1486"/>
      <c r="E1208" s="1486"/>
      <c r="F1208" s="672">
        <v>5.6</v>
      </c>
      <c r="G1208" s="1497"/>
      <c r="H1208" s="130">
        <f>BV1208</f>
        <v/>
      </c>
      <c r="I1208" s="130">
        <f>BW1208</f>
        <v/>
      </c>
      <c r="J1208" s="1299" t="inlineStr">
        <is>
          <t>BT</t>
        </is>
      </c>
      <c r="K1208" s="1299" t="inlineStr">
        <is>
          <t>2.4 GHz</t>
        </is>
      </c>
      <c r="L1208" s="115"/>
      <c r="M1208" s="130"/>
      <c r="N1208" s="119"/>
      <c r="O1208" s="131"/>
      <c r="P1208" s="6597"/>
      <c r="Q1208" s="131"/>
      <c r="R1208" s="131"/>
      <c r="S1208" s="6593"/>
      <c r="T1208" s="130">
        <v>39</v>
      </c>
      <c r="U1208" s="6593">
        <v>2440</v>
      </c>
      <c r="V1208" s="119"/>
      <c r="W1208" s="1305"/>
      <c r="X1208" s="119"/>
      <c r="Y1208" s="119"/>
      <c r="Z1208" s="119"/>
      <c r="AA1208" s="115"/>
      <c r="AB1208" s="115"/>
      <c r="AC1208" s="1300">
        <f>IF(OR(BX1208="Close to Ear",BX1208="Close to Head"),"Head",IF(BX1208="Extremity","Extremity","Body"))</f>
        <v/>
      </c>
      <c r="AD1208" s="1301">
        <f>CA1208</f>
        <v/>
      </c>
      <c r="AE1208" s="1299">
        <f>CB1208</f>
        <v/>
      </c>
      <c r="AF1208" s="115"/>
      <c r="AG1208" s="1302">
        <f>IF(OR(AZ1208="",BA1208=""),"N/A",IF(DC1208="Pass","P","F"))</f>
        <v/>
      </c>
      <c r="AH1208" s="129"/>
      <c r="AI1208" s="129"/>
      <c r="AJ1208" s="129"/>
      <c r="AK1208" s="119"/>
      <c r="AL1208" s="115"/>
      <c r="AM1208" s="119"/>
      <c r="AN1208" s="119"/>
      <c r="AO1208" s="692"/>
      <c r="AP1208" s="692"/>
      <c r="AQ1208" s="692"/>
      <c r="AR1208" s="692"/>
      <c r="AS1208" s="692"/>
      <c r="AT1208" s="1303">
        <f>IF(AC1208="Extremity",IF(CG1208="","",CG1208),"")</f>
        <v/>
      </c>
      <c r="AU1208" s="1303">
        <f>IF(AC1208="Extremity",IF(CH1208="","",CH1208),"")</f>
        <v/>
      </c>
      <c r="AV1208" s="1304">
        <f>IF(AC1208="Extremity","",IF(CE1208="","",CE1208))</f>
        <v/>
      </c>
      <c r="AW1208" s="1304">
        <f>IF(AD1208="Extremity","",IF(CF1208="","",CF1208))</f>
        <v/>
      </c>
      <c r="AX1208" s="1305">
        <f>DL1208</f>
        <v/>
      </c>
      <c r="AY1208" s="1305">
        <f>DQ1208</f>
        <v/>
      </c>
      <c r="AZ1208" s="3377">
        <f>IF(AC1208="Extremity",IF(DA1208="","",DA1208),"")</f>
        <v/>
      </c>
      <c r="BA1208" s="3378">
        <f>IF(AC1208="Extremity","",IF(CT1208="","",CT1208))</f>
        <v/>
      </c>
      <c r="BB1208" s="1305">
        <f>IF(AC1208="Extremity",IF(DB1208="","",DB1208),"")</f>
        <v/>
      </c>
      <c r="BC1208" s="1304">
        <f>IF(AC1208="Extremity","",IF(CZ1208="","",CZ1208))</f>
        <v/>
      </c>
      <c r="BD1208" s="1305">
        <f>DD1208</f>
        <v/>
      </c>
      <c r="BE1208" s="132">
        <f>DE1208</f>
        <v/>
      </c>
      <c r="BF1208" s="133">
        <f>DF1208*60</f>
        <v/>
      </c>
      <c r="BG1208" s="121">
        <f>BE1208</f>
        <v/>
      </c>
      <c r="BH1208" s="133">
        <f>DG1208*60</f>
        <v/>
      </c>
      <c r="BI1208" s="133">
        <f>DH1208</f>
        <v/>
      </c>
      <c r="BJ1208" s="117"/>
      <c r="BK1208" s="812">
        <f>Overview!$E$7</f>
        <v/>
      </c>
      <c r="BL1208" s="117"/>
      <c r="BM1208" s="834">
        <f>DI1208</f>
        <v/>
      </c>
      <c r="BN1208" s="812">
        <f>Overview!$P$153</f>
        <v/>
      </c>
      <c r="BO1208" s="117" t="inlineStr">
        <is>
          <t>Modo: BR/EDR</t>
        </is>
      </c>
      <c r="BP1208" s="117"/>
      <c r="BQ1208" s="115"/>
      <c r="BR1208" s="1478"/>
      <c r="BS1208" s="1541"/>
      <c r="BT1208" s="1978" t="inlineStr">
        <is>
          <t>BT</t>
        </is>
      </c>
      <c r="BU1208" s="1979" t="inlineStr">
        <is>
          <t>2.4 GHz</t>
        </is>
      </c>
      <c r="BV1208" s="632">
        <f>Overview!$H$31</f>
        <v/>
      </c>
      <c r="BW1208" s="2010"/>
      <c r="BX1208" s="1978" t="inlineStr">
        <is>
          <t>Body</t>
        </is>
      </c>
      <c r="BY1208" s="632"/>
      <c r="BZ1208" s="2011"/>
      <c r="CA1208" s="1997" t="inlineStr">
        <is>
          <t>Bottom Edge</t>
        </is>
      </c>
      <c r="CB1208" s="200">
        <v>5</v>
      </c>
      <c r="CC1208" s="1258">
        <f>IF(COUNT('Conducted BT-Custom'!$AH$3:$AH$7)=0,39,INDEX('Conducted BT-Custom'!$T$3:$T$7,MATCH(MAX('Conducted BT-Custom'!$AH$3:$AH$7),'Conducted BT-Custom'!$AH$3:$AH$7,0)))</f>
        <v>39</v>
      </c>
      <c r="CD1208" s="1258">
        <f>IF(COUNT('Conducted BT-Custom'!$AH$3:$AH$7)=0,2440,INDEX('Conducted BT-Custom'!$U$3:$U$7,MATCH(MAX('Conducted BT-Custom'!$AH$3:$AH$7),'Conducted BT-Custom'!$AH$3:$AH$7,0)))</f>
        <v>2440</v>
      </c>
      <c r="CE1208" s="7254"/>
      <c r="CF1208" s="7237"/>
      <c r="CG1208" s="6911"/>
      <c r="CH1208" s="7255"/>
      <c r="CI1208" s="225">
        <f>BY1208</f>
        <v/>
      </c>
      <c r="CJ1208" s="237">
        <f>BZ1208</f>
        <v/>
      </c>
      <c r="CK1208" s="223">
        <f>CA1208</f>
        <v/>
      </c>
      <c r="CL1208" s="237">
        <f>CC1208</f>
        <v/>
      </c>
      <c r="CM1208" s="394">
        <f>CD1208</f>
        <v/>
      </c>
      <c r="CN1208" s="1966"/>
      <c r="CO1208" s="1967"/>
      <c r="CP1208" s="7214">
        <f>IF(CF1208=""," ",IF(ABS(CE1208-CF1208)&lt;=0.1,"Valid","Not valid"))</f>
        <v/>
      </c>
      <c r="CQ1208" s="1674">
        <f> IF(CE1208="","",IF(AND(CE1208&lt;&gt;"",CF1208=""),IF(CE1208&gt;=0.8,"Medir+Sig Max","No"),IF(CF1208&lt;&gt;"",IF(CF1208&gt;=0.8,"Medir+Sig Max","No"),"")))</f>
        <v/>
      </c>
      <c r="CR1208" s="6927"/>
      <c r="CS1208" s="1674"/>
      <c r="CT1208" s="220">
        <f>IF(CO1208="",IF(AND(CE1208="",CF1208=""),"",IF(CF1208="",IF(DQ1208&gt;1,ROUND(DQ1208*CE1208,3),CE1208),IF(DQ1208&gt;1,ROUND(DQ1208*CF1208,3),CF1208))),IF(AND(CE1208="",CF1208=""),"",IF(CF1208="",IF(DQ1208&gt;1,ROUND(DQ1208*CE1208*(1/(CO1208)),3),CE1208*(1/(CO1208))),IF(DQ1208&gt;1,ROUND(DQ1208*CF1208*(1/(CO1208)),3),CF1208*(1/(CO1208))))))</f>
        <v/>
      </c>
      <c r="CU1208" s="224">
        <f>BY1208</f>
        <v/>
      </c>
      <c r="CV1208" s="237">
        <f>BZ1208</f>
        <v/>
      </c>
      <c r="CW1208" s="237">
        <f>CA1208</f>
        <v/>
      </c>
      <c r="CX1208" s="224">
        <f>CC1208</f>
        <v/>
      </c>
      <c r="CY1208" s="237">
        <f>CD1208</f>
        <v/>
      </c>
      <c r="CZ1208" s="7474">
        <f>IF(COUNTIF(Overview!K12:K14,TRUE)&gt;0,1.6,IF(COUNTIF(Overview!L12:L14,TRUE)&gt;0,8,0))</f>
        <v/>
      </c>
      <c r="DA1208" s="1666"/>
      <c r="DB1208" s="7483"/>
      <c r="DC1208" s="844">
        <f>IF(CT1208="","",IF(CT1208&gt;CZ1208,"Fail","Pass"))</f>
        <v/>
      </c>
      <c r="DD1208" s="402"/>
      <c r="DE1208" s="1565">
        <f>MyTimestamp(DC1208)</f>
        <v/>
      </c>
      <c r="DF1208" s="1531">
        <f>IF(COUNT(CE1208:CH1208)=1,15,IF(COUNT(CE1208:CH1208)=0,0,30))</f>
        <v/>
      </c>
      <c r="DG1208" s="1532">
        <f>IF(DF1208=0,0,2)</f>
        <v/>
      </c>
      <c r="DH1208" s="1866"/>
      <c r="DI1208" s="1866"/>
      <c r="DJ1208" s="1863"/>
      <c r="DK1208" s="1789"/>
      <c r="DL1208" s="1574">
        <f>10^(CN1208/20)*100-100</f>
        <v/>
      </c>
      <c r="DM1208" s="634"/>
      <c r="DN1208" s="1290"/>
      <c r="DO1208" s="1290">
        <f>IF(DM1208="","",10^(DM1208/10))</f>
        <v/>
      </c>
      <c r="DP1208" s="1290">
        <f>IF(ISNUMBER(DN1208)=FALSE,"",10^(DN1208/10))</f>
        <v/>
      </c>
      <c r="DQ1208" s="1574">
        <f>IF(AND(ISNUMBER(DO1208),ISNUMBER(DP1208)),IF(DO1208/DP1208&gt;1,ROUND((DO1208)/DP1208,3),1),1)</f>
        <v/>
      </c>
      <c r="DR1208" s="1541"/>
      <c r="DS1208" s="1541"/>
      <c r="DT1208" s="1541"/>
      <c r="DU1208" s="1541"/>
      <c r="DV1208" s="1541"/>
      <c r="DW1208" s="1541"/>
      <c r="DX1208" s="1541"/>
      <c r="DY1208" s="1541"/>
      <c r="DZ1208" s="1541"/>
      <c r="EA1208" s="1541"/>
      <c r="EB1208" s="1541"/>
      <c r="EC1208" s="1541"/>
      <c r="ED1208" s="1541"/>
      <c r="EE1208" s="1541"/>
      <c r="EF1208" s="1541"/>
      <c r="EG1208" s="1541"/>
      <c r="EH1208" s="1541"/>
      <c r="EI1208" s="1541"/>
      <c r="EJ1208" s="1541"/>
      <c r="EK1208" s="1541"/>
      <c r="EL1208" s="1541"/>
      <c r="EM1208" s="1541"/>
      <c r="EN1208" s="1541"/>
      <c r="EO1208" s="1541"/>
      <c r="EP1208" s="1541"/>
      <c r="EQ1208" s="1541"/>
      <c r="ER1208" s="1541"/>
      <c r="ES1208" s="1541"/>
      <c r="ET1208" s="1541"/>
      <c r="EU1208" s="1541"/>
      <c r="EV1208" s="1541"/>
    </row>
    <row r="1209" ht="15" x14ac:dyDescent="0.25">
      <c r="A1209" s="1541"/>
      <c r="B1209" s="1541"/>
      <c r="C1209"/>
      <c r="D1209" s="1486"/>
      <c r="E1209" s="1486"/>
      <c r="F1209" s="672">
        <v>5.6</v>
      </c>
      <c r="G1209" s="1497"/>
      <c r="H1209" s="130">
        <f>BV1209</f>
        <v/>
      </c>
      <c r="I1209" s="130">
        <f>BW1209</f>
        <v/>
      </c>
      <c r="J1209" s="1299" t="inlineStr">
        <is>
          <t>BT</t>
        </is>
      </c>
      <c r="K1209" s="1299" t="inlineStr">
        <is>
          <t>2.4 GHz</t>
        </is>
      </c>
      <c r="L1209" s="115"/>
      <c r="M1209" s="130"/>
      <c r="N1209" s="119"/>
      <c r="O1209" s="131"/>
      <c r="P1209" s="6597"/>
      <c r="Q1209" s="131"/>
      <c r="R1209" s="131"/>
      <c r="S1209" s="6593"/>
      <c r="T1209" s="130">
        <v>39</v>
      </c>
      <c r="U1209" s="6593">
        <v>2440</v>
      </c>
      <c r="V1209" s="119"/>
      <c r="W1209" s="1305"/>
      <c r="X1209" s="119"/>
      <c r="Y1209" s="119"/>
      <c r="Z1209" s="119"/>
      <c r="AA1209" s="115"/>
      <c r="AB1209" s="115"/>
      <c r="AC1209" s="1300">
        <f>IF(OR(BX1209="Close to Ear",BX1209="Close to Head"),"Head",IF(BX1209="Extremity","Extremity","Body"))</f>
        <v/>
      </c>
      <c r="AD1209" s="1301">
        <f>CA1209</f>
        <v/>
      </c>
      <c r="AE1209" s="1299">
        <f>CB1209</f>
        <v/>
      </c>
      <c r="AF1209" s="115"/>
      <c r="AG1209" s="1302">
        <f>IF(OR(AZ1209="",BA1209=""),"N/A",IF(DC1209="Pass","P","F"))</f>
        <v/>
      </c>
      <c r="AH1209" s="129"/>
      <c r="AI1209" s="129"/>
      <c r="AJ1209" s="129"/>
      <c r="AK1209" s="119"/>
      <c r="AL1209" s="115"/>
      <c r="AM1209" s="119"/>
      <c r="AN1209" s="119"/>
      <c r="AO1209" s="692"/>
      <c r="AP1209" s="692"/>
      <c r="AQ1209" s="692"/>
      <c r="AR1209" s="692"/>
      <c r="AS1209" s="692"/>
      <c r="AT1209" s="1303">
        <f>IF(AC1209="Extremity",IF(CG1209="","",CG1209),"")</f>
        <v/>
      </c>
      <c r="AU1209" s="1303">
        <f>IF(AC1209="Extremity",IF(CH1209="","",CH1209),"")</f>
        <v/>
      </c>
      <c r="AV1209" s="1304">
        <f>IF(AC1209="Extremity","",IF(CE1209="","",CE1209))</f>
        <v/>
      </c>
      <c r="AW1209" s="1304">
        <f>IF(AD1209="Extremity","",IF(CF1209="","",CF1209))</f>
        <v/>
      </c>
      <c r="AX1209" s="1305">
        <f>DL1209</f>
        <v/>
      </c>
      <c r="AY1209" s="1305">
        <f>DQ1209</f>
        <v/>
      </c>
      <c r="AZ1209" s="3377">
        <f>IF(AC1209="Extremity",IF(DA1209="","",DA1209),"")</f>
        <v/>
      </c>
      <c r="BA1209" s="3378">
        <f>IF(AC1209="Extremity","",IF(CT1209="","",CT1209))</f>
        <v/>
      </c>
      <c r="BB1209" s="1305">
        <f>IF(AC1209="Extremity",IF(DB1209="","",DB1209),"")</f>
        <v/>
      </c>
      <c r="BC1209" s="1304">
        <f>IF(AC1209="Extremity","",IF(CZ1209="","",CZ1209))</f>
        <v/>
      </c>
      <c r="BD1209" s="1305">
        <f>DD1209</f>
        <v/>
      </c>
      <c r="BE1209" s="132">
        <f>DE1209</f>
        <v/>
      </c>
      <c r="BF1209" s="133">
        <f>DF1209*60</f>
        <v/>
      </c>
      <c r="BG1209" s="121">
        <f>BE1209</f>
        <v/>
      </c>
      <c r="BH1209" s="133">
        <f>DG1209*60</f>
        <v/>
      </c>
      <c r="BI1209" s="133">
        <f>DH1209</f>
        <v/>
      </c>
      <c r="BJ1209" s="117"/>
      <c r="BK1209" s="812">
        <f>Overview!$E$7</f>
        <v/>
      </c>
      <c r="BL1209" s="117"/>
      <c r="BM1209" s="834">
        <f>DI1209</f>
        <v/>
      </c>
      <c r="BN1209" s="812">
        <f>Overview!$P$153</f>
        <v/>
      </c>
      <c r="BO1209" s="117" t="inlineStr">
        <is>
          <t>Modo: BR/EDR</t>
        </is>
      </c>
      <c r="BP1209" s="117"/>
      <c r="BQ1209" s="115"/>
      <c r="BR1209" s="1478"/>
      <c r="BS1209" s="1541"/>
      <c r="BT1209" s="1978" t="inlineStr">
        <is>
          <t>BT</t>
        </is>
      </c>
      <c r="BU1209" s="1979" t="inlineStr">
        <is>
          <t>2.4 GHz</t>
        </is>
      </c>
      <c r="BV1209" s="632">
        <f>Overview!$H$31</f>
        <v/>
      </c>
      <c r="BW1209" s="2010"/>
      <c r="BX1209" s="1978" t="inlineStr">
        <is>
          <t>Body</t>
        </is>
      </c>
      <c r="BY1209" s="1255"/>
      <c r="BZ1209" s="2011"/>
      <c r="CA1209" s="1255" t="str">
        <f>IF(COUNT(CF1203:CF1208)=0,IF(COUNT(CE1203:CE1208)=0,"TBD",VLOOKUP(MAX(CE1203:CE1208),CE1203:CK1208,7,FALSE)),VLOOKUP(MAX(CF1203:CF1208),CF1203:CK1208,6,FALSE))</f>
        <v>TBD</v>
      </c>
      <c r="CB1209" s="200">
        <v>5</v>
      </c>
      <c r="CC1209" s="1255">
        <f>IF(COUNT('Conducted BT-Custom'!$AH$3:$AH$7)=0,39,INDEX('Conducted BT-Custom'!$T$3:$T$7,MATCH(MAX('Conducted BT-Custom'!$AH$3:$AH$7),'Conducted BT-Custom'!$AH$3:$AH$7,0)))</f>
        <v>39</v>
      </c>
      <c r="CD1209" s="1255">
        <f>IF(COUNT('Conducted BT-Custom'!$AH$3:$AH$7)=0,2440,INDEX('Conducted BT-Custom'!$U$3:$U$7,MATCH(MAX('Conducted BT-Custom'!$AH$3:$AH$7),'Conducted BT-Custom'!$AH$3:$AH$7,0)))</f>
        <v>2440</v>
      </c>
      <c r="CE1209" s="7254"/>
      <c r="CF1209" s="7237"/>
      <c r="CG1209" s="6911"/>
      <c r="CH1209" s="7255"/>
      <c r="CI1209" s="225">
        <f>BY1209</f>
        <v/>
      </c>
      <c r="CJ1209" s="237">
        <f>BZ1209</f>
        <v/>
      </c>
      <c r="CK1209" s="223">
        <f>CA1209</f>
        <v/>
      </c>
      <c r="CL1209" s="237">
        <f>CC1209</f>
        <v/>
      </c>
      <c r="CM1209" s="394">
        <f>CD1209</f>
        <v/>
      </c>
      <c r="CN1209" s="1966"/>
      <c r="CO1209" s="1967"/>
      <c r="CP1209" s="7214">
        <f>IF(CF1209=""," ",IF(ABS(CE1209-CF1209)&lt;=0.1,"Valid","Not valid"))</f>
        <v/>
      </c>
      <c r="CQ1209" s="1674">
        <f> IF(CE1209="","",IF(AND(CE1209&lt;&gt;"",CF1209=""),IF(CE1209&gt;=0.8,"Medir+Sig Max","No"),IF(CF1209&lt;&gt;"",IF(CF1209&gt;=0.8,"Medir+Sig Max","No"),"")))</f>
        <v/>
      </c>
      <c r="CR1209" s="6927"/>
      <c r="CS1209" s="1674"/>
      <c r="CT1209" s="220">
        <f>IF(CO1209="",IF(AND(CE1209="",CF1209=""),"",IF(CF1209="",IF(DQ1209&gt;1,ROUND(DQ1209*CE1209,3),CE1209),IF(DQ1209&gt;1,ROUND(DQ1209*CF1209,3),CF1209))),IF(AND(CE1209="",CF1209=""),"",IF(CF1209="",IF(DQ1209&gt;1,ROUND(DQ1209*CE1209*(1/(CO1209)),3),CE1209*(1/(CO1209))),IF(DQ1209&gt;1,ROUND(DQ1209*CF1209*(1/(CO1209)),3),CF1209*(1/(CO1209))))))</f>
        <v/>
      </c>
      <c r="CU1209" s="224">
        <f>BY1209</f>
        <v/>
      </c>
      <c r="CV1209" s="237">
        <f>BZ1209</f>
        <v/>
      </c>
      <c r="CW1209" s="237">
        <f>CA1209</f>
        <v/>
      </c>
      <c r="CX1209" s="224">
        <f>CC1209</f>
        <v/>
      </c>
      <c r="CY1209" s="237">
        <f>CD1209</f>
        <v/>
      </c>
      <c r="CZ1209" s="7474">
        <f>IF(COUNTIF(Overview!K12:K14,TRUE)&gt;0,1.6,IF(COUNTIF(Overview!L12:L14,TRUE)&gt;0,8,0))</f>
        <v/>
      </c>
      <c r="DA1209" s="1666">
        <f>IF(AND(CG1209="",CH1209=""),"",IF(CH1209="",IF(DQ1209&gt;'SAR FCC-ISED'!DR1203,ROUND((DQ1209*CG1209)/'SAR FCC-ISED'!DR1203,3),CG1209),IF(DQ1209&gt;'SAR FCC-ISED'!DR1203,ROUND((DQ1209*CH1209)/'SAR FCC-ISED'!DR1203,3),CH1209)))</f>
        <v/>
      </c>
      <c r="DB1209" s="7483"/>
      <c r="DC1209" s="844">
        <f>IF(CT1209="","",IF(CT1209&gt;CZ1209,"Fail","Pass"))</f>
        <v/>
      </c>
      <c r="DD1209" s="402"/>
      <c r="DE1209" s="1565">
        <f>MyTimestamp(DC1209)</f>
        <v/>
      </c>
      <c r="DF1209" s="1531">
        <f>IF(COUNT(CE1209:CH1209)=1,15,IF(COUNT(CE1209:CH1209)=0,0,30))</f>
        <v/>
      </c>
      <c r="DG1209" s="1532">
        <f>IF(DF1209=0,0,2)</f>
        <v/>
      </c>
      <c r="DH1209" s="1866"/>
      <c r="DI1209" s="1866"/>
      <c r="DJ1209" s="1863"/>
      <c r="DK1209" s="1789"/>
      <c r="DL1209" s="1574">
        <f>10^(CN1209/20)*100-100</f>
        <v/>
      </c>
      <c r="DM1209" s="634"/>
      <c r="DN1209" s="1291"/>
      <c r="DO1209" s="1290">
        <f>IF(DM1209="","",10^(DM1209/10))</f>
        <v/>
      </c>
      <c r="DP1209" s="1290">
        <f>IF(ISNUMBER(DN1209)=FALSE,"",10^(DN1209/10))</f>
        <v/>
      </c>
      <c r="DQ1209" s="1574">
        <f>IF(AND(ISNUMBER(DO1209),ISNUMBER(DP1209)),IF(DO1209/DP1209&gt;1,ROUND((DO1209)/DP1209,3),1),1)</f>
        <v/>
      </c>
      <c r="DR1209" s="1541"/>
      <c r="DS1209" s="1541"/>
      <c r="DT1209" s="1541"/>
      <c r="DU1209" s="1541"/>
      <c r="DV1209" s="1541"/>
      <c r="DW1209" s="1541"/>
      <c r="DX1209" s="1541"/>
      <c r="DY1209" s="1541"/>
      <c r="DZ1209" s="1541"/>
      <c r="EA1209" s="1541"/>
      <c r="EB1209" s="1541"/>
      <c r="EC1209" s="1541"/>
      <c r="ED1209" s="1541"/>
      <c r="EE1209" s="1541"/>
      <c r="EF1209" s="1541"/>
      <c r="EG1209" s="1541"/>
      <c r="EH1209" s="1541"/>
      <c r="EI1209" s="1541"/>
      <c r="EJ1209" s="1541"/>
      <c r="EK1209" s="1541"/>
      <c r="EL1209" s="1541"/>
      <c r="EM1209" s="1541"/>
      <c r="EN1209" s="1541"/>
      <c r="EO1209" s="1541"/>
      <c r="EP1209" s="1541"/>
      <c r="EQ1209" s="1541"/>
      <c r="ER1209" s="1541"/>
      <c r="ES1209" s="1541"/>
      <c r="ET1209" s="1541"/>
      <c r="EU1209" s="1541"/>
      <c r="EV1209" s="1541"/>
    </row>
    <row r="1210" ht="15" x14ac:dyDescent="0.25">
      <c r="A1210" s="1541"/>
      <c r="B1210" s="1541"/>
      <c r="C1210"/>
      <c r="D1210" s="1486"/>
      <c r="E1210" s="1486"/>
      <c r="F1210" s="672">
        <v>5.6</v>
      </c>
      <c r="G1210" s="1497"/>
      <c r="H1210" s="130">
        <f>BV1210</f>
        <v/>
      </c>
      <c r="I1210" s="130">
        <f>BW1210</f>
        <v/>
      </c>
      <c r="J1210" s="1299" t="inlineStr">
        <is>
          <t>BT</t>
        </is>
      </c>
      <c r="K1210" s="1299" t="inlineStr">
        <is>
          <t>2.4 GHz</t>
        </is>
      </c>
      <c r="L1210" s="115"/>
      <c r="M1210" s="130"/>
      <c r="N1210" s="119"/>
      <c r="O1210" s="131"/>
      <c r="P1210" s="6597"/>
      <c r="Q1210" s="131"/>
      <c r="R1210" s="131"/>
      <c r="S1210" s="6593"/>
      <c r="T1210" s="130">
        <v>39</v>
      </c>
      <c r="U1210" s="6593">
        <v>2440</v>
      </c>
      <c r="V1210" s="119"/>
      <c r="W1210" s="1305"/>
      <c r="X1210" s="119"/>
      <c r="Y1210" s="119"/>
      <c r="Z1210" s="119"/>
      <c r="AA1210" s="115"/>
      <c r="AB1210" s="115"/>
      <c r="AC1210" s="1300">
        <f>IF(OR(BX1210="Close to Ear",BX1210="Close to Head"),"Head",IF(BX1210="Extremity","Extremity","Body"))</f>
        <v/>
      </c>
      <c r="AD1210" s="1301">
        <f>CA1210</f>
        <v/>
      </c>
      <c r="AE1210" s="1299">
        <f>CB1210</f>
        <v/>
      </c>
      <c r="AF1210" s="115"/>
      <c r="AG1210" s="1302">
        <f>IF(OR(AZ1210="",BA1210=""),"N/A",IF(DC1210="Pass","P","F"))</f>
        <v/>
      </c>
      <c r="AH1210" s="129"/>
      <c r="AI1210" s="129"/>
      <c r="AJ1210" s="129"/>
      <c r="AK1210" s="119"/>
      <c r="AL1210" s="115"/>
      <c r="AM1210" s="119"/>
      <c r="AN1210" s="119"/>
      <c r="AO1210" s="692"/>
      <c r="AP1210" s="692"/>
      <c r="AQ1210" s="692"/>
      <c r="AR1210" s="692"/>
      <c r="AS1210" s="692"/>
      <c r="AT1210" s="1303">
        <f>IF(AC1210="Extremity",IF(CG1210="","",CG1210),"")</f>
        <v/>
      </c>
      <c r="AU1210" s="1303">
        <f>IF(AC1210="Extremity",IF(CH1210="","",CH1210),"")</f>
        <v/>
      </c>
      <c r="AV1210" s="1304">
        <f>IF(AC1210="Extremity","",IF(CE1210="","",CE1210))</f>
        <v/>
      </c>
      <c r="AW1210" s="1304">
        <f>IF(AD1210="Extremity","",IF(CF1210="","",CF1210))</f>
        <v/>
      </c>
      <c r="AX1210" s="1305">
        <f>DL1210</f>
        <v/>
      </c>
      <c r="AY1210" s="1305">
        <f>DQ1210</f>
        <v/>
      </c>
      <c r="AZ1210" s="3377">
        <f>IF(AC1210="Extremity",IF(DA1210="","",DA1210),"")</f>
        <v/>
      </c>
      <c r="BA1210" s="3378">
        <f>IF(AC1210="Extremity","",IF(CT1210="","",CT1210))</f>
        <v/>
      </c>
      <c r="BB1210" s="1305">
        <f>IF(AC1210="Extremity",IF(DB1210="","",DB1210),"")</f>
        <v/>
      </c>
      <c r="BC1210" s="1304">
        <f>IF(AC1210="Extremity","",IF(CZ1210="","",CZ1210))</f>
        <v/>
      </c>
      <c r="BD1210" s="1305">
        <f>DD1210</f>
        <v/>
      </c>
      <c r="BE1210" s="132">
        <f>DE1210</f>
        <v/>
      </c>
      <c r="BF1210" s="133">
        <f>DF1210*60</f>
        <v/>
      </c>
      <c r="BG1210" s="121">
        <f>BE1210</f>
        <v/>
      </c>
      <c r="BH1210" s="133">
        <f>DG1210*60</f>
        <v/>
      </c>
      <c r="BI1210" s="133">
        <f>DH1210</f>
        <v/>
      </c>
      <c r="BJ1210" s="117"/>
      <c r="BK1210" s="812">
        <f>Overview!$E$7</f>
        <v/>
      </c>
      <c r="BL1210" s="117"/>
      <c r="BM1210" s="834">
        <f>DI1210</f>
        <v/>
      </c>
      <c r="BN1210" s="812">
        <f>Overview!$P$153</f>
        <v/>
      </c>
      <c r="BO1210" s="117" t="inlineStr">
        <is>
          <t>Modo: BR/EDR</t>
        </is>
      </c>
      <c r="BP1210" s="117"/>
      <c r="BQ1210" s="115"/>
      <c r="BR1210" s="1478"/>
      <c r="BS1210" s="1541"/>
      <c r="BT1210" s="1978" t="inlineStr">
        <is>
          <t>BT</t>
        </is>
      </c>
      <c r="BU1210" s="1979" t="inlineStr">
        <is>
          <t>2.4 GHz</t>
        </is>
      </c>
      <c r="BV1210" s="632">
        <f>Overview!$H$31</f>
        <v/>
      </c>
      <c r="BW1210" s="2010"/>
      <c r="BX1210" s="1978" t="inlineStr">
        <is>
          <t>Body</t>
        </is>
      </c>
      <c r="BY1210" s="1255"/>
      <c r="BZ1210" s="2011"/>
      <c r="CA1210" s="2015" t="inlineStr">
        <is>
          <t>TBD</t>
        </is>
      </c>
      <c r="CB1210" s="200">
        <v>5</v>
      </c>
      <c r="CC1210" s="1255">
        <f>IF(COUNT('Conducted BT-Custom'!$AH$3:$AH$7)=0,39,INDEX('Conducted BT-Custom'!$T$3:$T$7,MATCH(MAX('Conducted BT-Custom'!$AH$3:$AH$7),'Conducted BT-Custom'!$AH$3:$AH$7,0)))</f>
        <v>39</v>
      </c>
      <c r="CD1210" s="1255">
        <f>IF(COUNT('Conducted BT-Custom'!$AH$3:$AH$7)=0,2440,INDEX('Conducted BT-Custom'!$U$3:$U$7,MATCH(MAX('Conducted BT-Custom'!$AH$3:$AH$7),'Conducted BT-Custom'!$AH$3:$AH$7,0)))</f>
        <v>2440</v>
      </c>
      <c r="CE1210" s="7237"/>
      <c r="CF1210" s="7237"/>
      <c r="CG1210" s="6911"/>
      <c r="CH1210" s="7255"/>
      <c r="CI1210" s="225">
        <f>BY1210</f>
        <v/>
      </c>
      <c r="CJ1210" s="237">
        <f>BZ1210</f>
        <v/>
      </c>
      <c r="CK1210" s="223">
        <f>CA1210</f>
        <v/>
      </c>
      <c r="CL1210" s="237">
        <f>CC1210</f>
        <v/>
      </c>
      <c r="CM1210" s="394">
        <f>CD1210</f>
        <v/>
      </c>
      <c r="CN1210" s="1966"/>
      <c r="CO1210" s="1967"/>
      <c r="CP1210" s="7214">
        <f>IF(CF1210=""," ",IF(ABS(CE1210-CF1210)&lt;=0.1,"Valid","Not valid"))</f>
        <v/>
      </c>
      <c r="CQ1210" s="1674">
        <f> IF(CE1210="","",IF(AND(CE1210&lt;&gt;"",CF1210=""),IF(CE1210&gt;=0.8,"Medir+Sig Max","No"),IF(CF1210&lt;&gt;"",IF(CF1210&gt;=0.8,"Medir+Sig Max","No"),"")))</f>
        <v/>
      </c>
      <c r="CR1210" s="6927"/>
      <c r="CS1210" s="1674"/>
      <c r="CT1210" s="220">
        <f>IF(CO1210="",IF(AND(CE1210="",CF1210=""),"",IF(CF1210="",IF(DQ1210&gt;1,ROUND(DQ1210*CE1210,3),CE1210),IF(DQ1210&gt;1,ROUND(DQ1210*CF1210,3),CF1210))),IF(AND(CE1210="",CF1210=""),"",IF(CF1210="",IF(DQ1210&gt;1,ROUND(DQ1210*CE1210*(1/(CO1210)),3),CE1210*(1/(CO1210))),IF(DQ1210&gt;1,ROUND(DQ1210*CF1210*(1/(CO1210)),3),CF1210*(1/(CO1210))))))</f>
        <v/>
      </c>
      <c r="CU1210" s="224">
        <f>BY1210</f>
        <v/>
      </c>
      <c r="CV1210" s="237">
        <f>BZ1210</f>
        <v/>
      </c>
      <c r="CW1210" s="237">
        <f>CA1210</f>
        <v/>
      </c>
      <c r="CX1210" s="224">
        <f>CC1210</f>
        <v/>
      </c>
      <c r="CY1210" s="237">
        <f>CD1210</f>
        <v/>
      </c>
      <c r="CZ1210" s="7474">
        <f>IF(COUNTIF(Overview!K12:K14,TRUE)&gt;0,1.6,IF(COUNTIF(Overview!L12:L14,TRUE)&gt;0,8,0))</f>
        <v/>
      </c>
      <c r="DA1210" s="1666">
        <f>IF(AND(CG1210="",CH1210=""),"",IF(CH1210="",IF(DQ1210&gt;'SAR FCC-ISED'!DR1204,ROUND((DQ1210*CG1210)/'SAR FCC-ISED'!DR1204,3),CG1210),IF(DQ1210&gt;'SAR FCC-ISED'!DR1204,ROUND((DQ1210*CH1210)/'SAR FCC-ISED'!DR1204,3),CH1210)))</f>
        <v/>
      </c>
      <c r="DB1210" s="7483"/>
      <c r="DC1210" s="844">
        <f>IF(CT1210="","",IF(CT1210&gt;CZ1210,"Fail","Pass"))</f>
        <v/>
      </c>
      <c r="DD1210" s="402"/>
      <c r="DE1210" s="1565">
        <f>MyTimestamp(DC1210)</f>
        <v/>
      </c>
      <c r="DF1210" s="1531">
        <f>IF(COUNT(CE1210:CH1210)=1,15,IF(COUNT(CE1210:CH1210)=0,0,30))</f>
        <v/>
      </c>
      <c r="DG1210" s="1532">
        <f>IF(DF1210=0,0,2)</f>
        <v/>
      </c>
      <c r="DH1210" s="1866"/>
      <c r="DI1210" s="1866"/>
      <c r="DJ1210" s="1863"/>
      <c r="DK1210" s="1789"/>
      <c r="DL1210" s="1574">
        <f>10^(CN1210/20)*100-100</f>
        <v/>
      </c>
      <c r="DM1210" s="634"/>
      <c r="DN1210" s="1291"/>
      <c r="DO1210" s="1290">
        <f>IF(DM1210="","",10^(DM1210/10))</f>
        <v/>
      </c>
      <c r="DP1210" s="1290">
        <f>IF(ISNUMBER(DN1210)=FALSE,"",10^(DN1210/10))</f>
        <v/>
      </c>
      <c r="DQ1210" s="1574">
        <f>IF(AND(ISNUMBER(DO1210),ISNUMBER(DP1210)),IF(DO1210/DP1210&gt;1,ROUND((DO1210)/DP1210,3),1),1)</f>
        <v/>
      </c>
      <c r="DR1210" s="1541"/>
      <c r="DS1210" s="1541"/>
      <c r="DT1210" s="1541"/>
      <c r="DU1210" s="1541"/>
      <c r="DV1210" s="1541"/>
      <c r="DW1210" s="1541"/>
      <c r="DX1210" s="1541"/>
      <c r="DY1210" s="1541"/>
      <c r="DZ1210" s="1541"/>
      <c r="EA1210" s="1541"/>
      <c r="EB1210" s="1541"/>
      <c r="EC1210" s="1541"/>
      <c r="ED1210" s="1541"/>
      <c r="EE1210" s="1541"/>
      <c r="EF1210" s="1541"/>
      <c r="EG1210" s="1541"/>
      <c r="EH1210" s="1541"/>
      <c r="EI1210" s="1541"/>
      <c r="EJ1210" s="1541"/>
      <c r="EK1210" s="1541"/>
      <c r="EL1210" s="1541"/>
      <c r="EM1210" s="1541"/>
      <c r="EN1210" s="1541"/>
      <c r="EO1210" s="1541"/>
      <c r="EP1210" s="1541"/>
      <c r="EQ1210" s="1541"/>
      <c r="ER1210" s="1541"/>
      <c r="ES1210" s="1541"/>
      <c r="ET1210" s="1541"/>
      <c r="EU1210" s="1541"/>
      <c r="EV1210" s="1541"/>
    </row>
    <row r="1211" ht="15" x14ac:dyDescent="0.25">
      <c r="A1211" s="1541"/>
      <c r="B1211" s="1541"/>
      <c r="C1211"/>
      <c r="D1211" s="1486"/>
      <c r="E1211" s="1486"/>
      <c r="F1211" s="672">
        <v>5.6</v>
      </c>
      <c r="G1211" s="1497"/>
      <c r="H1211" s="130">
        <f>BV1211</f>
        <v/>
      </c>
      <c r="I1211" s="130">
        <f>BW1211</f>
        <v/>
      </c>
      <c r="J1211" s="1299" t="inlineStr">
        <is>
          <t>BT</t>
        </is>
      </c>
      <c r="K1211" s="1299" t="inlineStr">
        <is>
          <t>2.4 GHz</t>
        </is>
      </c>
      <c r="L1211" s="115"/>
      <c r="M1211" s="130"/>
      <c r="N1211" s="119"/>
      <c r="O1211" s="131"/>
      <c r="P1211" s="6597"/>
      <c r="Q1211" s="131"/>
      <c r="R1211" s="131"/>
      <c r="S1211" s="6593"/>
      <c r="T1211" s="130">
        <v>39</v>
      </c>
      <c r="U1211" s="6593">
        <v>2440</v>
      </c>
      <c r="V1211" s="119"/>
      <c r="W1211" s="1305"/>
      <c r="X1211" s="119"/>
      <c r="Y1211" s="119"/>
      <c r="Z1211" s="119"/>
      <c r="AA1211" s="115"/>
      <c r="AB1211" s="115"/>
      <c r="AC1211" s="1300">
        <f>IF(OR(BX1211="Close to Ear",BX1211="Close to Head"),"Head",IF(BX1211="Extremity","Extremity","Body"))</f>
        <v/>
      </c>
      <c r="AD1211" s="1301">
        <f>CA1211</f>
        <v/>
      </c>
      <c r="AE1211" s="1299">
        <f>CB1211</f>
        <v/>
      </c>
      <c r="AF1211" s="115"/>
      <c r="AG1211" s="1302">
        <f>IF(OR(AZ1211="",BA1211=""),"N/A",IF(DC1211="Pass","P","F"))</f>
        <v/>
      </c>
      <c r="AH1211" s="129"/>
      <c r="AI1211" s="129"/>
      <c r="AJ1211" s="129"/>
      <c r="AK1211" s="119"/>
      <c r="AL1211" s="115"/>
      <c r="AM1211" s="119"/>
      <c r="AN1211" s="119"/>
      <c r="AO1211" s="692"/>
      <c r="AP1211" s="692"/>
      <c r="AQ1211" s="692"/>
      <c r="AR1211" s="692"/>
      <c r="AS1211" s="692"/>
      <c r="AT1211" s="1303">
        <f>IF(AC1211="Extremity",IF(CG1211="","",CG1211),"")</f>
        <v/>
      </c>
      <c r="AU1211" s="1303">
        <f>IF(AC1211="Extremity",IF(CH1211="","",CH1211),"")</f>
        <v/>
      </c>
      <c r="AV1211" s="1304">
        <f>IF(AC1211="Extremity","",IF(CE1211="","",CE1211))</f>
        <v/>
      </c>
      <c r="AW1211" s="1304">
        <f>IF(AD1211="Extremity","",IF(CF1211="","",CF1211))</f>
        <v/>
      </c>
      <c r="AX1211" s="1305">
        <f>DL1211</f>
        <v/>
      </c>
      <c r="AY1211" s="1305">
        <f>DQ1211</f>
        <v/>
      </c>
      <c r="AZ1211" s="3377">
        <f>IF(AC1211="Extremity",IF(DA1211="","",DA1211),"")</f>
        <v/>
      </c>
      <c r="BA1211" s="3378">
        <f>IF(AC1211="Extremity","",IF(CT1211="","",CT1211))</f>
        <v/>
      </c>
      <c r="BB1211" s="1305">
        <f>IF(AC1211="Extremity",IF(DB1211="","",DB1211),"")</f>
        <v/>
      </c>
      <c r="BC1211" s="1304">
        <f>IF(AC1211="Extremity","",IF(CZ1211="","",CZ1211))</f>
        <v/>
      </c>
      <c r="BD1211" s="1305">
        <f>DD1211</f>
        <v/>
      </c>
      <c r="BE1211" s="132">
        <f>DE1211</f>
        <v/>
      </c>
      <c r="BF1211" s="133">
        <f>DF1211*60</f>
        <v/>
      </c>
      <c r="BG1211" s="121">
        <f>BE1211</f>
        <v/>
      </c>
      <c r="BH1211" s="133">
        <f>DG1211*60</f>
        <v/>
      </c>
      <c r="BI1211" s="133">
        <f>DH1211</f>
        <v/>
      </c>
      <c r="BJ1211" s="117"/>
      <c r="BK1211" s="812">
        <f>Overview!$E$7</f>
        <v/>
      </c>
      <c r="BL1211" s="117"/>
      <c r="BM1211" s="834">
        <f>DI1211</f>
        <v/>
      </c>
      <c r="BN1211" s="812">
        <f>Overview!$P$153</f>
        <v/>
      </c>
      <c r="BO1211" s="117" t="inlineStr">
        <is>
          <t>Modo: BR/EDR</t>
        </is>
      </c>
      <c r="BP1211" s="117"/>
      <c r="BQ1211" s="115"/>
      <c r="BR1211" s="1478"/>
      <c r="BS1211" s="1541"/>
      <c r="BT1211" s="1978" t="inlineStr">
        <is>
          <t>BT</t>
        </is>
      </c>
      <c r="BU1211" s="1979" t="inlineStr">
        <is>
          <t>2.4 GHz</t>
        </is>
      </c>
      <c r="BV1211" s="632">
        <f>Overview!$H$31</f>
        <v/>
      </c>
      <c r="BW1211" s="2010"/>
      <c r="BX1211" s="1978" t="inlineStr">
        <is>
          <t>Body</t>
        </is>
      </c>
      <c r="BY1211" s="1253"/>
      <c r="BZ1211" s="2011"/>
      <c r="CA1211" s="1253" t="str">
        <f>CONCATENATE(CA1209," - Variability")</f>
        <v>TBD - Variability</v>
      </c>
      <c r="CB1211" s="200">
        <v>5</v>
      </c>
      <c r="CC1211" s="1254">
        <f>IF(COUNT('Conducted BT-Custom'!$AH$3:$AH$7)=0,39,INDEX('Conducted BT-Custom'!$T$3:$T$7,MATCH(MAX('Conducted BT-Custom'!$AH$3:$AH$7),'Conducted BT-Custom'!$AH$3:$AH$7,0)))</f>
        <v>39</v>
      </c>
      <c r="CD1211" s="1254">
        <f>IF(COUNT('Conducted BT-Custom'!$AH$3:$AH$7)=0,2440,INDEX('Conducted BT-Custom'!$U$3:$U$7,MATCH(MAX('Conducted BT-Custom'!$AH$3:$AH$7),'Conducted BT-Custom'!$AH$3:$AH$7,0)))</f>
        <v>2440</v>
      </c>
      <c r="CE1211" s="7237"/>
      <c r="CF1211" s="7237"/>
      <c r="CG1211" s="6911"/>
      <c r="CH1211" s="7255"/>
      <c r="CI1211" s="225">
        <f>BY1211</f>
        <v/>
      </c>
      <c r="CJ1211" s="237">
        <f>BZ1211</f>
        <v/>
      </c>
      <c r="CK1211" s="223">
        <f>CA1211</f>
        <v/>
      </c>
      <c r="CL1211" s="237">
        <f>CC1211</f>
        <v/>
      </c>
      <c r="CM1211" s="394">
        <f>CD1211</f>
        <v/>
      </c>
      <c r="CN1211" s="1966"/>
      <c r="CO1211" s="1967"/>
      <c r="CP1211" s="7214">
        <f>IF(CF1211=""," ",IF(ABS(CE1211-CF1211)&lt;=0.1,"Valid","Not valid"))</f>
        <v/>
      </c>
      <c r="CQ1211" s="1674">
        <f> IF(CE1211="","",IF(AND(CE1211&lt;&gt;"",CF1211=""),IF(CE1211&gt;=0.8,"Medir+Sig Max","No"),IF(CF1211&lt;&gt;"",IF(CF1211&gt;=0.8,"Medir+Sig Max","No"),"")))</f>
        <v/>
      </c>
      <c r="CR1211" s="6927"/>
      <c r="CS1211" s="1674">
        <f>IF(CF1211="","",IF(MAX(CF1203:CF1210)=0,"",IF(AND(CF1211&lt;=1.45,(CF1211/MAX(CF1203:CF1210))&lt;=1.2,(CF1211/MAX(CF1203:CF1210))&gt;=0.8),"Válido","REPETIR VAR")))</f>
        <v/>
      </c>
      <c r="CT1211" s="220">
        <f>IF(CO1211="",IF(AND(CE1211="",CF1211=""),"",IF(CF1211="",IF(DQ1211&gt;1,ROUND(DQ1211*CE1211,3),CE1211),IF(DQ1211&gt;1,ROUND(DQ1211*CF1211,3),CF1211))),IF(AND(CE1211="",CF1211=""),"",IF(CF1211="",IF(DQ1211&gt;1,ROUND(DQ1211*CE1211*(1/(CO1211)),3),CE1211*(1/(CO1211))),IF(DQ1211&gt;1,ROUND(DQ1211*CF1211*(1/(CO1211)),3),CF1211*(1/(CO1211))))))</f>
        <v/>
      </c>
      <c r="CU1211" s="224">
        <f>BY1211</f>
        <v/>
      </c>
      <c r="CV1211" s="237">
        <f>BZ1211</f>
        <v/>
      </c>
      <c r="CW1211" s="237">
        <f>CA1211</f>
        <v/>
      </c>
      <c r="CX1211" s="224">
        <f>CC1211</f>
        <v/>
      </c>
      <c r="CY1211" s="237">
        <f>CD1211</f>
        <v/>
      </c>
      <c r="CZ1211" s="7474">
        <f>IF(COUNTIF(Overview!K12:K14,TRUE)&gt;0,1.6,IF(COUNTIF(Overview!L12:L14,TRUE)&gt;0,8,0))</f>
        <v/>
      </c>
      <c r="DA1211" s="1788"/>
      <c r="DB1211" s="7483"/>
      <c r="DC1211" s="844">
        <f>IF(CT1211="","",IF(CT1211&gt;CZ1211,"Fail","Pass"))</f>
        <v/>
      </c>
      <c r="DD1211" s="402"/>
      <c r="DE1211" s="1565">
        <f>MyTimestamp(DC1211)</f>
        <v/>
      </c>
      <c r="DF1211" s="1531">
        <f>IF(COUNT(CE1211:CH1211)=1,15,IF(COUNT(CE1211:CH1211)=0,0,30))</f>
        <v/>
      </c>
      <c r="DG1211" s="1532">
        <f>IF(DF1211=0,0,2)</f>
        <v/>
      </c>
      <c r="DH1211" s="1866"/>
      <c r="DI1211" s="1866"/>
      <c r="DJ1211" s="1863"/>
      <c r="DK1211" s="1789"/>
      <c r="DL1211" s="1574">
        <f>10^(CN1211/20)*100-100</f>
        <v/>
      </c>
      <c r="DM1211" s="1266"/>
      <c r="DN1211" s="1292"/>
      <c r="DO1211" s="1290">
        <f>IF(DM1211="","",10^(DM1211/10))</f>
        <v/>
      </c>
      <c r="DP1211" s="1290">
        <f>IF(ISNUMBER(DN1211)=FALSE,"",10^(DN1211/10))</f>
        <v/>
      </c>
      <c r="DQ1211" s="1574">
        <f>IF(AND(ISNUMBER(DO1211),ISNUMBER(DP1211)),IF(DO1211/DP1211&gt;1,ROUND((DO1211)/DP1211,3),1),1)</f>
        <v/>
      </c>
      <c r="DR1211" s="1541"/>
      <c r="DS1211" s="1541"/>
      <c r="DT1211" s="1541"/>
      <c r="DU1211" s="1541"/>
      <c r="DV1211" s="1541"/>
      <c r="DW1211" s="1541"/>
      <c r="DX1211" s="1541"/>
      <c r="DY1211" s="1541"/>
      <c r="DZ1211" s="1541"/>
      <c r="EA1211" s="1541"/>
      <c r="EB1211" s="1541"/>
      <c r="EC1211" s="1541"/>
      <c r="ED1211" s="1541"/>
      <c r="EE1211" s="1541"/>
      <c r="EF1211" s="1541"/>
      <c r="EG1211" s="1541"/>
      <c r="EH1211" s="1541"/>
      <c r="EI1211" s="1541"/>
      <c r="EJ1211" s="1541"/>
      <c r="EK1211" s="1541"/>
      <c r="EL1211" s="1541"/>
      <c r="EM1211" s="1541"/>
      <c r="EN1211" s="1541"/>
      <c r="EO1211" s="1541"/>
      <c r="EP1211" s="1541"/>
      <c r="EQ1211" s="1541"/>
      <c r="ER1211" s="1541"/>
      <c r="ES1211" s="1541"/>
      <c r="ET1211" s="1541"/>
      <c r="EU1211" s="1541"/>
      <c r="EV1211" s="1541"/>
    </row>
    <row r="1212" ht="15" x14ac:dyDescent="0.25">
      <c r="A1212" s="1541"/>
      <c r="B1212" s="1541"/>
      <c r="C1212"/>
      <c r="D1212" s="1486"/>
      <c r="E1212" s="1486"/>
      <c r="F1212" s="672">
        <v>5.6</v>
      </c>
      <c r="G1212" s="1497"/>
      <c r="H1212" s="130">
        <f>BV1212</f>
        <v/>
      </c>
      <c r="I1212" s="130">
        <f>BW1212</f>
        <v/>
      </c>
      <c r="J1212" s="1299" t="inlineStr">
        <is>
          <t>BT</t>
        </is>
      </c>
      <c r="K1212" s="1299" t="inlineStr">
        <is>
          <t>2.4 GHz</t>
        </is>
      </c>
      <c r="L1212" s="115"/>
      <c r="M1212" s="130"/>
      <c r="N1212" s="119"/>
      <c r="O1212" s="131"/>
      <c r="P1212" s="6597"/>
      <c r="Q1212" s="131"/>
      <c r="R1212" s="131"/>
      <c r="S1212" s="6593"/>
      <c r="T1212" s="130">
        <v>39</v>
      </c>
      <c r="U1212" s="6593">
        <v>2440</v>
      </c>
      <c r="V1212" s="119"/>
      <c r="W1212" s="1305"/>
      <c r="X1212" s="119"/>
      <c r="Y1212" s="119"/>
      <c r="Z1212" s="119"/>
      <c r="AA1212" s="115"/>
      <c r="AB1212" s="115"/>
      <c r="AC1212" s="1300">
        <f>IF(OR(BX1212="Close to Ear",BX1212="Close to Head"),"Head",IF(BX1212="Extremity","Extremity","Body"))</f>
        <v/>
      </c>
      <c r="AD1212" s="1301">
        <f>CA1212</f>
        <v/>
      </c>
      <c r="AE1212" s="1299">
        <f>CB1212</f>
        <v/>
      </c>
      <c r="AF1212" s="115"/>
      <c r="AG1212" s="1302">
        <f>IF(OR(AZ1212="",BA1212=""),"N/A",IF(DC1212="Pass","P","F"))</f>
        <v/>
      </c>
      <c r="AH1212" s="129"/>
      <c r="AI1212" s="129"/>
      <c r="AJ1212" s="129"/>
      <c r="AK1212" s="119"/>
      <c r="AL1212" s="115"/>
      <c r="AM1212" s="119"/>
      <c r="AN1212" s="119"/>
      <c r="AO1212" s="692"/>
      <c r="AP1212" s="692"/>
      <c r="AQ1212" s="692"/>
      <c r="AR1212" s="692"/>
      <c r="AS1212" s="692"/>
      <c r="AT1212" s="1303">
        <f>IF(AC1212="Extremity",IF(CG1212="","",CG1212),"")</f>
        <v/>
      </c>
      <c r="AU1212" s="1303">
        <f>IF(AC1212="Extremity",IF(CH1212="","",CH1212),"")</f>
        <v/>
      </c>
      <c r="AV1212" s="1304">
        <f>IF(AC1212="Extremity","",IF(CE1212="","",CE1212))</f>
        <v/>
      </c>
      <c r="AW1212" s="1304">
        <f>IF(AD1212="Extremity","",IF(CF1212="","",CF1212))</f>
        <v/>
      </c>
      <c r="AX1212" s="1305">
        <f>DL1212</f>
        <v/>
      </c>
      <c r="AY1212" s="1305">
        <f>DQ1212</f>
        <v/>
      </c>
      <c r="AZ1212" s="3377">
        <f>IF(AC1212="Extremity",IF(DA1212="","",DA1212),"")</f>
        <v/>
      </c>
      <c r="BA1212" s="3378">
        <f>IF(AC1212="Extremity","",IF(CT1212="","",CT1212))</f>
        <v/>
      </c>
      <c r="BB1212" s="1305">
        <f>IF(AC1212="Extremity",IF(DB1212="","",DB1212),"")</f>
        <v/>
      </c>
      <c r="BC1212" s="1304">
        <f>IF(AC1212="Extremity","",IF(CZ1212="","",CZ1212))</f>
        <v/>
      </c>
      <c r="BD1212" s="1305">
        <f>DD1212</f>
        <v/>
      </c>
      <c r="BE1212" s="132">
        <f>DE1212</f>
        <v/>
      </c>
      <c r="BF1212" s="133">
        <f>DF1212*60</f>
        <v/>
      </c>
      <c r="BG1212" s="121">
        <f>BE1212</f>
        <v/>
      </c>
      <c r="BH1212" s="133">
        <f>DG1212*60</f>
        <v/>
      </c>
      <c r="BI1212" s="133">
        <f>DH1212</f>
        <v/>
      </c>
      <c r="BJ1212" s="117"/>
      <c r="BK1212" s="812">
        <f>Overview!$E$7</f>
        <v/>
      </c>
      <c r="BL1212" s="117"/>
      <c r="BM1212" s="834">
        <f>DI1212</f>
        <v/>
      </c>
      <c r="BN1212" s="812">
        <f>Overview!$P$153</f>
        <v/>
      </c>
      <c r="BO1212" s="117" t="inlineStr">
        <is>
          <t>Modo: BR/EDR</t>
        </is>
      </c>
      <c r="BP1212" s="117"/>
      <c r="BQ1212" s="115"/>
      <c r="BR1212" s="1478"/>
      <c r="BS1212" s="1541"/>
      <c r="BT1212" s="1978" t="inlineStr">
        <is>
          <t>BT</t>
        </is>
      </c>
      <c r="BU1212" s="1979" t="inlineStr">
        <is>
          <t>2.4 GHz</t>
        </is>
      </c>
      <c r="BV1212" s="632">
        <f>Overview!$H$31</f>
        <v/>
      </c>
      <c r="BW1212" s="2010"/>
      <c r="BX1212" s="1978" t="inlineStr">
        <is>
          <t>Body</t>
        </is>
      </c>
      <c r="BY1212" s="1253"/>
      <c r="BZ1212" s="2011"/>
      <c r="CA1212" s="1253" t="str">
        <f>CONCATENATE(CA1210," - Variability2")</f>
        <v>TBD - Variability2</v>
      </c>
      <c r="CB1212" s="201">
        <v>5</v>
      </c>
      <c r="CC1212" s="1254">
        <f>IF(COUNT('Conducted BT-Custom'!$AH$3:$AH$7)=0,39,INDEX('Conducted BT-Custom'!$T$3:$T$7,MATCH(MAX('Conducted BT-Custom'!$AH$3:$AH$7),'Conducted BT-Custom'!$AH$3:$AH$7,0)))</f>
        <v>39</v>
      </c>
      <c r="CD1212" s="1254">
        <f>IF(COUNT('Conducted BT-Custom'!$AH$3:$AH$7)=0,2440,INDEX('Conducted BT-Custom'!$U$3:$U$7,MATCH(MAX('Conducted BT-Custom'!$AH$3:$AH$7),'Conducted BT-Custom'!$AH$3:$AH$7,0)))</f>
        <v>2440</v>
      </c>
      <c r="CE1212" s="7254"/>
      <c r="CF1212" s="7237"/>
      <c r="CG1212" s="6912"/>
      <c r="CH1212" s="7256"/>
      <c r="CI1212" s="225">
        <f>BY1212</f>
        <v/>
      </c>
      <c r="CJ1212" s="237">
        <f>BZ1212</f>
        <v/>
      </c>
      <c r="CK1212" s="223">
        <f>CA1212</f>
        <v/>
      </c>
      <c r="CL1212" s="237">
        <f>CC1212</f>
        <v/>
      </c>
      <c r="CM1212" s="394">
        <f>CD1212</f>
        <v/>
      </c>
      <c r="CN1212" s="1966"/>
      <c r="CO1212" s="1967"/>
      <c r="CP1212" s="7218">
        <f>IF(CF1212=""," ",IF(ABS(CE1212-CF1212)&lt;=0.1,"Valid","Not valid"))</f>
        <v/>
      </c>
      <c r="CQ1212" s="7221">
        <f> IF(CE1212="","",IF(AND(CE1212&lt;&gt;"",CF1212=""),IF(CE1212&gt;=0.8,"Medir+Sig Max","No"),IF(CF1212&lt;&gt;"",IF(CF1212&gt;=0.8,"Medir+Sig Max","No"),"")))</f>
        <v/>
      </c>
      <c r="CR1212" s="6930"/>
      <c r="CS1212" s="446"/>
      <c r="CT1212" s="867">
        <f>IF(CO1212="",IF(AND(CE1212="",CF1212=""),"",IF(CF1212="",IF(DQ1212&gt;1,ROUND(DQ1212*CE1212,3),CE1212),IF(DQ1212&gt;1,ROUND(DQ1212*CF1212,3),CF1212))),IF(AND(CE1212="",CF1212=""),"",IF(CF1212="",IF(DQ1212&gt;1,ROUND(DQ1212*CE1212*(1/(CO1212)),3),CE1212*(1/(CO1212))),IF(DQ1212&gt;1,ROUND(DQ1212*CF1212*(1/(CO1212)),3),CF1212*(1/(CO1212))))))</f>
        <v/>
      </c>
      <c r="CU1212" s="224">
        <f>BY1212</f>
        <v/>
      </c>
      <c r="CV1212" s="237">
        <f>BZ1212</f>
        <v/>
      </c>
      <c r="CW1212" s="237">
        <f>CA1212</f>
        <v/>
      </c>
      <c r="CX1212" s="224">
        <f>CC1212</f>
        <v/>
      </c>
      <c r="CY1212" s="237">
        <f>CD1212</f>
        <v/>
      </c>
      <c r="CZ1212" s="7475">
        <f>IF(COUNTIF(Overview!K12:K14,TRUE)&gt;0,1.6,IF(COUNTIF(Overview!L12:L14,TRUE)&gt;0,8,0))</f>
        <v/>
      </c>
      <c r="DA1212" s="1876"/>
      <c r="DB1212" s="7485"/>
      <c r="DC1212" s="844">
        <f>IF(CT1212="","",IF(CT1212&gt;CZ1212,"Fail","Pass"))</f>
        <v/>
      </c>
      <c r="DD1212" s="405"/>
      <c r="DE1212" s="1565">
        <f>MyTimestamp(DC1212)</f>
        <v/>
      </c>
      <c r="DF1212" s="1531">
        <f>IF(COUNT(CE1212:CH1212)=1,15,IF(COUNT(CE1212:CH1212)=0,0,30))</f>
        <v/>
      </c>
      <c r="DG1212" s="1532">
        <f>IF(DF1212=0,0,2)</f>
        <v/>
      </c>
      <c r="DH1212" s="1974"/>
      <c r="DI1212" s="1974"/>
      <c r="DJ1212" s="1863"/>
      <c r="DK1212" s="1796"/>
      <c r="DL1212" s="1574">
        <f>10^(CN1212/20)*100-100</f>
        <v/>
      </c>
      <c r="DM1212" s="1266"/>
      <c r="DN1212" s="1293"/>
      <c r="DO1212" s="1582">
        <f>IF(DM1212="","",10^(DM1212/10))</f>
        <v/>
      </c>
      <c r="DP1212" s="1582">
        <f>IF(ISNUMBER(DN1212)=FALSE,"",10^(DN1212/10))</f>
        <v/>
      </c>
      <c r="DQ1212" s="1575">
        <f>IF(AND(ISNUMBER(DO1212),ISNUMBER(DP1212)),IF(DO1212/DP1212&gt;1,ROUND((DO1212)/DP1212,3),1),1)</f>
        <v/>
      </c>
      <c r="DR1212" s="1541"/>
      <c r="DS1212" s="1541"/>
      <c r="DT1212" s="1541"/>
      <c r="DU1212" s="1541"/>
      <c r="DV1212" s="1541"/>
      <c r="DW1212" s="1541"/>
      <c r="DX1212" s="1541"/>
      <c r="DY1212" s="1541"/>
      <c r="DZ1212" s="1541"/>
      <c r="EA1212" s="1541"/>
      <c r="EB1212" s="1541"/>
      <c r="EC1212" s="1541"/>
      <c r="ED1212" s="1541"/>
      <c r="EE1212" s="1541"/>
      <c r="EF1212" s="1541"/>
      <c r="EG1212" s="1541"/>
      <c r="EH1212" s="1541"/>
      <c r="EI1212" s="1541"/>
      <c r="EJ1212" s="1541"/>
      <c r="EK1212" s="1541"/>
      <c r="EL1212" s="1541"/>
      <c r="EM1212" s="1541"/>
      <c r="EN1212" s="1541"/>
      <c r="EO1212" s="1541"/>
      <c r="EP1212" s="1541"/>
      <c r="EQ1212" s="1541"/>
      <c r="ER1212" s="1541"/>
      <c r="ES1212" s="1541"/>
      <c r="ET1212" s="1541"/>
      <c r="EU1212" s="1541"/>
      <c r="EV1212" s="1541"/>
    </row>
    <row r="1213" ht="12.75" x14ac:dyDescent="0.2">
      <c r="A1213" s="1541"/>
      <c r="B1213" s="1541"/>
      <c r="C1213"/>
      <c r="D1213" s="6590"/>
      <c r="E1213" s="6590"/>
      <c r="F1213" s="6591">
        <v>5.6</v>
      </c>
      <c r="G1213" s="6592"/>
      <c r="H1213" s="6593">
        <f>BV1213</f>
        <v/>
      </c>
      <c r="I1213" s="6593">
        <f>BW1213</f>
        <v/>
      </c>
      <c r="J1213" s="6594" t="inlineStr">
        <is>
          <t>BT</t>
        </is>
      </c>
      <c r="K1213" s="6594" t="inlineStr">
        <is>
          <t>2.4 GHz</t>
        </is>
      </c>
      <c r="L1213" s="6595"/>
      <c r="M1213" s="6797"/>
      <c r="N1213" s="6596"/>
      <c r="O1213" s="6597"/>
      <c r="P1213" s="6597"/>
      <c r="Q1213" s="6597"/>
      <c r="R1213" s="6597"/>
      <c r="S1213" s="6593"/>
      <c r="T1213" s="130">
        <v>39</v>
      </c>
      <c r="U1213" s="6593">
        <v>2440</v>
      </c>
      <c r="V1213" s="6596"/>
      <c r="W1213" s="6598"/>
      <c r="X1213" s="6596"/>
      <c r="Y1213" s="6596"/>
      <c r="Z1213" s="6596"/>
      <c r="AA1213" s="6595"/>
      <c r="AB1213" s="6595"/>
      <c r="AC1213" s="6599">
        <f>IF(OR(BX1213="Close to Ear",BX1213="Close to Head"),"Head",IF(BX1213="Extremity","Extremity","Body"))</f>
        <v/>
      </c>
      <c r="AD1213" s="6600">
        <f>CA1213</f>
        <v/>
      </c>
      <c r="AE1213" s="6594">
        <f>CB1213</f>
        <v/>
      </c>
      <c r="AF1213" s="6595"/>
      <c r="AG1213" s="6601">
        <f>IF(OR(AZ1213="",BA1213=""),"N/A",IF(DC1213="Pass","P","F"))</f>
        <v/>
      </c>
      <c r="AH1213" s="6602"/>
      <c r="AI1213" s="6602"/>
      <c r="AJ1213" s="6602"/>
      <c r="AK1213" s="6596"/>
      <c r="AL1213" s="6595"/>
      <c r="AM1213" s="6596"/>
      <c r="AN1213" s="6596"/>
      <c r="AO1213" s="6603"/>
      <c r="AP1213" s="6603"/>
      <c r="AQ1213" s="6603"/>
      <c r="AR1213" s="6603"/>
      <c r="AS1213" s="6603"/>
      <c r="AT1213" s="6604">
        <f>IF(AC1213="Extremity",IF(CG1213="","",CG1213),"")</f>
        <v/>
      </c>
      <c r="AU1213" s="6604">
        <f>IF(AC1213="Extremity",IF(CH1213="","",CH1213),"")</f>
        <v/>
      </c>
      <c r="AV1213" s="6605">
        <f>IF(AC1213="Extremity","",IF(CE1213="","",CE1213))</f>
        <v/>
      </c>
      <c r="AW1213" s="6605">
        <f>IF(AD1213="Extremity","",IF(CF1213="","",CF1213))</f>
        <v/>
      </c>
      <c r="AX1213" s="6598">
        <f>DL1213</f>
        <v/>
      </c>
      <c r="AY1213" s="6598">
        <f>DQ1213</f>
        <v/>
      </c>
      <c r="AZ1213" s="6606">
        <f>IF(AC1213="Extremity",IF(DA1213="","",DA1213),"")</f>
        <v/>
      </c>
      <c r="BA1213" s="6607">
        <f>IF(AC1213="Extremity","",IF(CT1213="","",CT1213))</f>
        <v/>
      </c>
      <c r="BB1213" s="6598">
        <f>IF(AC1213="Extremity",IF(DB1213="","",DB1213),"")</f>
        <v/>
      </c>
      <c r="BC1213" s="6605">
        <f>IF(AC1213="Extremity","",IF(CZ1213="","",CZ1213))</f>
        <v/>
      </c>
      <c r="BD1213" s="6598">
        <f>DD1213</f>
        <v/>
      </c>
      <c r="BE1213" s="6608">
        <f>DE1213</f>
        <v/>
      </c>
      <c r="BF1213" s="6609">
        <f>DF1213*60</f>
        <v/>
      </c>
      <c r="BG1213" s="6610">
        <f>BE1213</f>
        <v/>
      </c>
      <c r="BH1213" s="6609">
        <f>DG1213*60</f>
        <v/>
      </c>
      <c r="BI1213" s="6609">
        <f>DH1213</f>
        <v/>
      </c>
      <c r="BJ1213" s="6611"/>
      <c r="BK1213" s="6612">
        <f>Overview!$E$7</f>
        <v/>
      </c>
      <c r="BL1213" s="6611"/>
      <c r="BM1213" s="6609">
        <f>DI1213</f>
        <v/>
      </c>
      <c r="BN1213" s="6612">
        <f>Overview!$P$153</f>
        <v/>
      </c>
      <c r="BO1213" s="6611" t="inlineStr">
        <is>
          <t>Modo: BR/EDR</t>
        </is>
      </c>
      <c r="BP1213" s="6611"/>
      <c r="BQ1213" s="6595"/>
      <c r="BR1213" s="6613"/>
      <c r="BS1213" s="1541"/>
      <c r="BT1213" s="1978" t="inlineStr">
        <is>
          <t>BT</t>
        </is>
      </c>
      <c r="BU1213" s="1979" t="inlineStr">
        <is>
          <t>2.4 GHz</t>
        </is>
      </c>
      <c r="BV1213" s="632">
        <f>Overview!$H$31</f>
        <v/>
      </c>
      <c r="BW1213" s="2010"/>
      <c r="BX1213" s="1978" t="inlineStr">
        <is>
          <t>Body</t>
        </is>
      </c>
      <c r="BY1213" s="6717"/>
      <c r="BZ1213" s="2011"/>
      <c r="CA1213" s="6717" t="str">
        <f>CONCATENATE(CA1209," - Battery check 1")</f>
        <v>TBD - Battery check 1</v>
      </c>
      <c r="CB1213" s="200">
        <v>5</v>
      </c>
      <c r="CC1213" s="6718">
        <f>IF(COUNT('Conducted BT-Custom'!$AH$3:$AH$7)=0,39,INDEX('Conducted BT-Custom'!$T$3:$T$7,MATCH(MAX('Conducted BT-Custom'!$AH$3:$AH$7),'Conducted BT-Custom'!$AH$3:$AH$7,0)))</f>
        <v>39</v>
      </c>
      <c r="CD1213" s="6718">
        <f>IF(COUNT('Conducted BT-Custom'!$AH$3:$AH$7)=0,2440,INDEX('Conducted BT-Custom'!$U$3:$U$7,MATCH(MAX('Conducted BT-Custom'!$AH$3:$AH$7),'Conducted BT-Custom'!$AH$3:$AH$7,0)))</f>
        <v>2440</v>
      </c>
      <c r="CE1213" s="7251"/>
      <c r="CF1213" s="7237"/>
      <c r="CG1213" s="6911"/>
      <c r="CH1213" s="7250"/>
      <c r="CI1213" s="225">
        <f>BY1213</f>
        <v/>
      </c>
      <c r="CJ1213" s="237">
        <f>BZ1213</f>
        <v/>
      </c>
      <c r="CK1213" s="223">
        <f>CA1213</f>
        <v/>
      </c>
      <c r="CL1213" s="237">
        <f>CC1213</f>
        <v/>
      </c>
      <c r="CM1213" s="394">
        <f>CD1213</f>
        <v/>
      </c>
      <c r="CN1213" s="1966"/>
      <c r="CO1213" s="1967"/>
      <c r="CP1213" s="6833"/>
      <c r="CQ1213" s="446"/>
      <c r="CR1213" s="6930"/>
      <c r="CS1213" s="446"/>
      <c r="CT1213" s="867"/>
      <c r="CU1213" s="224">
        <f>BY1213</f>
        <v/>
      </c>
      <c r="CV1213" s="237">
        <f>BZ1213</f>
        <v/>
      </c>
      <c r="CW1213" s="237">
        <f>CA1213</f>
        <v/>
      </c>
      <c r="CX1213" s="224">
        <f>CC1213</f>
        <v/>
      </c>
      <c r="CY1213" s="237">
        <f>CD1213</f>
        <v/>
      </c>
      <c r="CZ1213" s="7475">
        <f>IF(COUNTIF(Overview!K12:K14,TRUE)&gt;0,1.6,IF(COUNTIF(Overview!L12:L14,TRUE)&gt;0,8,0))</f>
        <v/>
      </c>
      <c r="DA1213" s="1876"/>
      <c r="DB1213" s="7485"/>
      <c r="DC1213" s="844">
        <f>IF(CT1213="","",IF(CT1213&gt;CZ1213,"Fail","Pass"))</f>
        <v/>
      </c>
      <c r="DD1213" s="868"/>
      <c r="DE1213" s="1565">
        <f>MyTimestamp(DC1213)</f>
        <v/>
      </c>
      <c r="DF1213" s="1531">
        <f>IF(COUNT(CE1213:CH1213)=1,15,IF(COUNT(CE1213:CH1213)=0,0,30))</f>
        <v/>
      </c>
      <c r="DG1213" s="1532">
        <f>IF(DF1213=0,0,2)</f>
        <v/>
      </c>
      <c r="DH1213" s="1877"/>
      <c r="DI1213" s="1877"/>
      <c r="DJ1213" s="1863"/>
      <c r="DK1213" s="1878"/>
      <c r="DL1213" s="1574">
        <f>10^(CN1213/20)*100-100</f>
        <v/>
      </c>
      <c r="DM1213" s="1266"/>
      <c r="DN1213" s="6719"/>
      <c r="DO1213" s="1290"/>
      <c r="DP1213" s="1290"/>
      <c r="DQ1213" s="1283"/>
      <c r="DR1213" s="1541"/>
      <c r="DS1213" s="1541"/>
      <c r="DT1213" s="1541"/>
      <c r="DU1213" s="1541"/>
      <c r="DV1213" s="1541"/>
      <c r="DW1213" s="1541"/>
      <c r="DX1213" s="1541"/>
      <c r="DY1213" s="1541"/>
      <c r="DZ1213" s="1541"/>
      <c r="EA1213" s="1541"/>
      <c r="EB1213" s="1541"/>
      <c r="EC1213" s="1541"/>
      <c r="ED1213" s="1541"/>
      <c r="EE1213" s="1541"/>
      <c r="EF1213" s="1541"/>
      <c r="EG1213" s="1541"/>
      <c r="EH1213" s="1541"/>
      <c r="EI1213" s="1541"/>
      <c r="EJ1213" s="1541"/>
      <c r="EK1213" s="1541"/>
      <c r="EL1213" s="1541"/>
      <c r="EM1213" s="1541"/>
      <c r="EN1213" s="1541"/>
      <c r="EO1213" s="1541"/>
      <c r="EP1213" s="1541"/>
      <c r="EQ1213" s="1541"/>
      <c r="ER1213" s="1541"/>
      <c r="ES1213" s="1541"/>
      <c r="ET1213" s="1541"/>
      <c r="EU1213" s="1541"/>
      <c r="EV1213" s="1541"/>
    </row>
    <row r="1214" ht="12.75" x14ac:dyDescent="0.2">
      <c r="A1214" s="1541"/>
      <c r="B1214" s="1541"/>
      <c r="C1214"/>
      <c r="D1214" s="6590"/>
      <c r="E1214" s="6590"/>
      <c r="F1214" s="6591">
        <v>5.6</v>
      </c>
      <c r="G1214" s="6592"/>
      <c r="H1214" s="6593">
        <f>BV1214</f>
        <v/>
      </c>
      <c r="I1214" s="6593">
        <f>BW1214</f>
        <v/>
      </c>
      <c r="J1214" s="6594" t="inlineStr">
        <is>
          <t>BT</t>
        </is>
      </c>
      <c r="K1214" s="6594" t="inlineStr">
        <is>
          <t>2.4 GHz</t>
        </is>
      </c>
      <c r="L1214" s="6595"/>
      <c r="M1214" s="6797"/>
      <c r="N1214" s="6596"/>
      <c r="O1214" s="6597"/>
      <c r="P1214" s="6597"/>
      <c r="Q1214" s="6597"/>
      <c r="R1214" s="6597"/>
      <c r="S1214" s="6593"/>
      <c r="T1214" s="130">
        <v>39</v>
      </c>
      <c r="U1214" s="6593">
        <v>2440</v>
      </c>
      <c r="V1214" s="6596"/>
      <c r="W1214" s="6598"/>
      <c r="X1214" s="6596"/>
      <c r="Y1214" s="6596"/>
      <c r="Z1214" s="6596"/>
      <c r="AA1214" s="6595"/>
      <c r="AB1214" s="6595"/>
      <c r="AC1214" s="6599">
        <f>IF(OR(BX1214="Close to Ear",BX1214="Close to Head"),"Head",IF(BX1214="Extremity","Extremity","Body"))</f>
        <v/>
      </c>
      <c r="AD1214" s="6600">
        <f>CA1214</f>
        <v/>
      </c>
      <c r="AE1214" s="6594">
        <f>CB1214</f>
        <v/>
      </c>
      <c r="AF1214" s="6595"/>
      <c r="AG1214" s="6601">
        <f>IF(OR(AZ1214="",BA1214=""),"N/A",IF(DC1214="Pass","P","F"))</f>
        <v/>
      </c>
      <c r="AH1214" s="6602"/>
      <c r="AI1214" s="6602"/>
      <c r="AJ1214" s="6602"/>
      <c r="AK1214" s="6596"/>
      <c r="AL1214" s="6595"/>
      <c r="AM1214" s="6596"/>
      <c r="AN1214" s="6596"/>
      <c r="AO1214" s="6603"/>
      <c r="AP1214" s="6603"/>
      <c r="AQ1214" s="6603"/>
      <c r="AR1214" s="6603"/>
      <c r="AS1214" s="6603"/>
      <c r="AT1214" s="6604">
        <f>IF(AC1214="Extremity",IF(CG1214="","",CG1214),"")</f>
        <v/>
      </c>
      <c r="AU1214" s="6604">
        <f>IF(AC1214="Extremity",IF(CH1214="","",CH1214),"")</f>
        <v/>
      </c>
      <c r="AV1214" s="6605">
        <f>IF(AC1214="Extremity","",IF(CE1214="","",CE1214))</f>
        <v/>
      </c>
      <c r="AW1214" s="6605">
        <f>IF(AD1214="Extremity","",IF(CF1214="","",CF1214))</f>
        <v/>
      </c>
      <c r="AX1214" s="6598">
        <f>DL1214</f>
        <v/>
      </c>
      <c r="AY1214" s="6598">
        <f>DQ1214</f>
        <v/>
      </c>
      <c r="AZ1214" s="6606">
        <f>IF(AC1214="Extremity",IF(DA1214="","",DA1214),"")</f>
        <v/>
      </c>
      <c r="BA1214" s="6607">
        <f>IF(AC1214="Extremity","",IF(CT1214="","",CT1214))</f>
        <v/>
      </c>
      <c r="BB1214" s="6598">
        <f>IF(AC1214="Extremity",IF(DB1214="","",DB1214),"")</f>
        <v/>
      </c>
      <c r="BC1214" s="6605">
        <f>IF(AC1214="Extremity","",IF(CZ1214="","",CZ1214))</f>
        <v/>
      </c>
      <c r="BD1214" s="6598">
        <f>DD1214</f>
        <v/>
      </c>
      <c r="BE1214" s="6608">
        <f>DE1214</f>
        <v/>
      </c>
      <c r="BF1214" s="6609">
        <f>DF1214*60</f>
        <v/>
      </c>
      <c r="BG1214" s="6610">
        <f>BE1214</f>
        <v/>
      </c>
      <c r="BH1214" s="6609">
        <f>DG1214*60</f>
        <v/>
      </c>
      <c r="BI1214" s="6609">
        <f>DH1214</f>
        <v/>
      </c>
      <c r="BJ1214" s="6611"/>
      <c r="BK1214" s="6612">
        <f>Overview!$E$7</f>
        <v/>
      </c>
      <c r="BL1214" s="6611"/>
      <c r="BM1214" s="6609">
        <f>DI1214</f>
        <v/>
      </c>
      <c r="BN1214" s="6612">
        <f>Overview!$P$153</f>
        <v/>
      </c>
      <c r="BO1214" s="6611" t="inlineStr">
        <is>
          <t>Modo: BR/EDR</t>
        </is>
      </c>
      <c r="BP1214" s="6611"/>
      <c r="BQ1214" s="6595"/>
      <c r="BR1214" s="6613"/>
      <c r="BS1214" s="1541"/>
      <c r="BT1214" s="1978" t="inlineStr">
        <is>
          <t>BT</t>
        </is>
      </c>
      <c r="BU1214" s="1979" t="inlineStr">
        <is>
          <t>2.4 GHz</t>
        </is>
      </c>
      <c r="BV1214" s="632">
        <f>Overview!$H$31</f>
        <v/>
      </c>
      <c r="BW1214" s="2010"/>
      <c r="BX1214" s="1978" t="inlineStr">
        <is>
          <t>Body</t>
        </is>
      </c>
      <c r="BY1214" s="6717"/>
      <c r="BZ1214" s="2011"/>
      <c r="CA1214" s="6717" t="str">
        <f>CONCATENATE(CA1210," - Battery check 2")</f>
        <v>TBD - Battery check 2</v>
      </c>
      <c r="CB1214" s="200">
        <v>5</v>
      </c>
      <c r="CC1214" s="6718">
        <f>IF(COUNT('Conducted BT-Custom'!$AH$3:$AH$7)=0,39,INDEX('Conducted BT-Custom'!$T$3:$T$7,MATCH(MAX('Conducted BT-Custom'!$AH$3:$AH$7),'Conducted BT-Custom'!$AH$3:$AH$7,0)))</f>
        <v>39</v>
      </c>
      <c r="CD1214" s="6718">
        <f>IF(COUNT('Conducted BT-Custom'!$AH$3:$AH$7)=0,2440,INDEX('Conducted BT-Custom'!$U$3:$U$7,MATCH(MAX('Conducted BT-Custom'!$AH$3:$AH$7),'Conducted BT-Custom'!$AH$3:$AH$7,0)))</f>
        <v>2440</v>
      </c>
      <c r="CE1214" s="7251"/>
      <c r="CF1214" s="7237"/>
      <c r="CG1214" s="6911"/>
      <c r="CH1214" s="7250"/>
      <c r="CI1214" s="225">
        <f>BY1214</f>
        <v/>
      </c>
      <c r="CJ1214" s="237">
        <f>BZ1214</f>
        <v/>
      </c>
      <c r="CK1214" s="223">
        <f>CA1214</f>
        <v/>
      </c>
      <c r="CL1214" s="237">
        <f>CC1214</f>
        <v/>
      </c>
      <c r="CM1214" s="394">
        <f>CD1214</f>
        <v/>
      </c>
      <c r="CN1214" s="1966"/>
      <c r="CO1214" s="1967"/>
      <c r="CP1214" s="6833"/>
      <c r="CQ1214" s="446"/>
      <c r="CR1214" s="6930"/>
      <c r="CS1214" s="446"/>
      <c r="CT1214" s="867"/>
      <c r="CU1214" s="224">
        <f>BY1214</f>
        <v/>
      </c>
      <c r="CV1214" s="237">
        <f>BZ1214</f>
        <v/>
      </c>
      <c r="CW1214" s="237">
        <f>CA1214</f>
        <v/>
      </c>
      <c r="CX1214" s="224">
        <f>CC1214</f>
        <v/>
      </c>
      <c r="CY1214" s="237">
        <f>CD1214</f>
        <v/>
      </c>
      <c r="CZ1214" s="7475">
        <f>IF(COUNTIF(Overview!K12:K14,TRUE)&gt;0,1.6,IF(COUNTIF(Overview!L12:L14,TRUE)&gt;0,8,0))</f>
        <v/>
      </c>
      <c r="DA1214" s="1876"/>
      <c r="DB1214" s="7485"/>
      <c r="DC1214" s="844">
        <f>IF(CT1214="","",IF(CT1214&gt;CZ1214,"Fail","Pass"))</f>
        <v/>
      </c>
      <c r="DD1214" s="868"/>
      <c r="DE1214" s="1565">
        <f>MyTimestamp(DC1214)</f>
        <v/>
      </c>
      <c r="DF1214" s="1531">
        <f>IF(COUNT(CE1214:CH1214)=1,15,IF(COUNT(CE1214:CH1214)=0,0,30))</f>
        <v/>
      </c>
      <c r="DG1214" s="1532">
        <f>IF(DF1214=0,0,2)</f>
        <v/>
      </c>
      <c r="DH1214" s="1877"/>
      <c r="DI1214" s="1877"/>
      <c r="DJ1214" s="1863"/>
      <c r="DK1214" s="1878"/>
      <c r="DL1214" s="1574">
        <f>10^(CN1214/20)*100-100</f>
        <v/>
      </c>
      <c r="DM1214" s="1266"/>
      <c r="DN1214" s="6719"/>
      <c r="DO1214" s="1290"/>
      <c r="DP1214" s="1290"/>
      <c r="DQ1214" s="1283"/>
      <c r="DR1214" s="1541"/>
      <c r="DS1214" s="1541"/>
      <c r="DT1214" s="1541"/>
      <c r="DU1214" s="1541"/>
      <c r="DV1214" s="1541"/>
      <c r="DW1214" s="1541"/>
      <c r="DX1214" s="1541"/>
      <c r="DY1214" s="1541"/>
      <c r="DZ1214" s="1541"/>
      <c r="EA1214" s="1541"/>
      <c r="EB1214" s="1541"/>
      <c r="EC1214" s="1541"/>
      <c r="ED1214" s="1541"/>
      <c r="EE1214" s="1541"/>
      <c r="EF1214" s="1541"/>
      <c r="EG1214" s="1541"/>
      <c r="EH1214" s="1541"/>
      <c r="EI1214" s="1541"/>
      <c r="EJ1214" s="1541"/>
      <c r="EK1214" s="1541"/>
      <c r="EL1214" s="1541"/>
      <c r="EM1214" s="1541"/>
      <c r="EN1214" s="1541"/>
      <c r="EO1214" s="1541"/>
      <c r="EP1214" s="1541"/>
      <c r="EQ1214" s="1541"/>
      <c r="ER1214" s="1541"/>
      <c r="ES1214" s="1541"/>
      <c r="ET1214" s="1541"/>
      <c r="EU1214" s="1541"/>
      <c r="EV1214" s="1541"/>
    </row>
    <row r="1215" ht="12.75" x14ac:dyDescent="0.2">
      <c r="A1215" s="1541"/>
      <c r="B1215" s="1541"/>
      <c r="C1215"/>
      <c r="D1215" s="6854"/>
      <c r="E1215" s="6854"/>
      <c r="F1215" s="6855">
        <v>5.6</v>
      </c>
      <c r="G1215" s="6856"/>
      <c r="H1215" s="6857">
        <f>BV1215</f>
        <v/>
      </c>
      <c r="I1215" s="6857">
        <f>BW1215</f>
        <v/>
      </c>
      <c r="J1215" s="6858" t="inlineStr">
        <is>
          <t>BT</t>
        </is>
      </c>
      <c r="K1215" s="6858" t="inlineStr">
        <is>
          <t>2.4 GHz</t>
        </is>
      </c>
      <c r="L1215" s="6859"/>
      <c r="M1215" s="6882"/>
      <c r="N1215" s="6860"/>
      <c r="O1215" s="6861"/>
      <c r="P1215" s="6597"/>
      <c r="Q1215" s="6861"/>
      <c r="R1215" s="6861"/>
      <c r="S1215" s="6593"/>
      <c r="T1215" s="130">
        <v>39</v>
      </c>
      <c r="U1215" s="6593">
        <v>2440</v>
      </c>
      <c r="V1215" s="6860"/>
      <c r="W1215" s="6862"/>
      <c r="X1215" s="6860"/>
      <c r="Y1215" s="6860"/>
      <c r="Z1215" s="6860"/>
      <c r="AA1215" s="6859"/>
      <c r="AB1215" s="6859"/>
      <c r="AC1215" s="6863">
        <f>IF(OR(BX1215="Close to Ear",BX1215="Close to Head"),"Head",IF(BX1215="Extremity","Extremity","Body"))</f>
        <v/>
      </c>
      <c r="AD1215" s="6864">
        <f>CA1215</f>
        <v/>
      </c>
      <c r="AE1215" s="6858">
        <f>CB1215</f>
        <v/>
      </c>
      <c r="AF1215" s="6859"/>
      <c r="AG1215" s="6865">
        <f>IF(OR(AZ1215="",BA1215=""),"N/A",IF(DC1215="Pass","P","F"))</f>
        <v/>
      </c>
      <c r="AH1215" s="6866"/>
      <c r="AI1215" s="6866"/>
      <c r="AJ1215" s="6866"/>
      <c r="AK1215" s="6860"/>
      <c r="AL1215" s="6859"/>
      <c r="AM1215" s="6860"/>
      <c r="AN1215" s="6860"/>
      <c r="AO1215" s="6867"/>
      <c r="AP1215" s="6867"/>
      <c r="AQ1215" s="6867"/>
      <c r="AR1215" s="6867"/>
      <c r="AS1215" s="6867"/>
      <c r="AT1215" s="6868">
        <f>IF(AC1215="Extremity",IF(CG1215="","",CG1215),"")</f>
        <v/>
      </c>
      <c r="AU1215" s="6868">
        <f>IF(AC1215="Extremity",IF(CH1215="","",CH1215),"")</f>
        <v/>
      </c>
      <c r="AV1215" s="6869">
        <f>IF(AC1215="Extremity","",IF(CE1215="","",CE1215))</f>
        <v/>
      </c>
      <c r="AW1215" s="6869">
        <f>IF(AD1215="Extremity","",IF(CF1215="","",CF1215))</f>
        <v/>
      </c>
      <c r="AX1215" s="6862">
        <f>DL1215</f>
        <v/>
      </c>
      <c r="AY1215" s="6862">
        <f>DQ1215</f>
        <v/>
      </c>
      <c r="AZ1215" s="6870">
        <f>IF(AC1215="Extremity",IF(DA1215="","",DA1215),"")</f>
        <v/>
      </c>
      <c r="BA1215" s="6871">
        <f>IF(AC1215="Extremity","",IF(CT1215="","",CT1215))</f>
        <v/>
      </c>
      <c r="BB1215" s="6862">
        <f>IF(AC1215="Extremity",IF(DB1215="","",DB1215),"")</f>
        <v/>
      </c>
      <c r="BC1215" s="6869">
        <f>IF(AC1215="Extremity","",IF(CZ1215="","",CZ1215))</f>
        <v/>
      </c>
      <c r="BD1215" s="6862">
        <f>DD1215</f>
        <v/>
      </c>
      <c r="BE1215" s="6872">
        <f>DE1215</f>
        <v/>
      </c>
      <c r="BF1215" s="6873">
        <f>DF1215*60</f>
        <v/>
      </c>
      <c r="BG1215" s="6874">
        <f>BE1215</f>
        <v/>
      </c>
      <c r="BH1215" s="6873">
        <f>DG1215*60</f>
        <v/>
      </c>
      <c r="BI1215" s="6873">
        <f>DH1215</f>
        <v/>
      </c>
      <c r="BJ1215" s="6875"/>
      <c r="BK1215" s="6876">
        <f>Overview!$E$7</f>
        <v/>
      </c>
      <c r="BL1215" s="6875"/>
      <c r="BM1215" s="6873">
        <f>DI1215</f>
        <v/>
      </c>
      <c r="BN1215" s="6876">
        <f>Overview!$P$153</f>
        <v/>
      </c>
      <c r="BO1215" s="6875" t="inlineStr">
        <is>
          <t>Modo: BR/EDR</t>
        </is>
      </c>
      <c r="BP1215" s="6875"/>
      <c r="BQ1215" s="6859"/>
      <c r="BR1215" s="6877"/>
      <c r="BS1215" s="1541"/>
      <c r="BT1215" s="1978" t="inlineStr">
        <is>
          <t>BT</t>
        </is>
      </c>
      <c r="BU1215" s="1979" t="inlineStr">
        <is>
          <t>2.4 GHz</t>
        </is>
      </c>
      <c r="BV1215" s="632">
        <f>Overview!$H$31</f>
        <v/>
      </c>
      <c r="BW1215" s="2010"/>
      <c r="BX1215" s="1978" t="inlineStr">
        <is>
          <t>Body</t>
        </is>
      </c>
      <c r="BY1215" s="6883"/>
      <c r="BZ1215" s="2011"/>
      <c r="CA1215" s="6883" t="inlineStr">
        <is>
          <t>Front of Face</t>
        </is>
      </c>
      <c r="CB1215" s="200">
        <v>25</v>
      </c>
      <c r="CC1215" s="6884">
        <f>IF(COUNT('Conducted BT-Custom'!$AH$3:$AH$7)=0,39,INDEX('Conducted BT-Custom'!$T$3:$T$7,MATCH(MAX('Conducted BT-Custom'!$AH$3:$AH$7),'Conducted BT-Custom'!$AH$3:$AH$7,0)))</f>
        <v>39</v>
      </c>
      <c r="CD1215" s="6884">
        <f>IF(COUNT('Conducted BT-Custom'!$AH$3:$AH$7)=0,2440,INDEX('Conducted BT-Custom'!$U$3:$U$7,MATCH(MAX('Conducted BT-Custom'!$AH$3:$AH$7),'Conducted BT-Custom'!$AH$3:$AH$7,0)))</f>
        <v>2440</v>
      </c>
      <c r="CE1215" s="7251"/>
      <c r="CF1215" s="7237"/>
      <c r="CG1215" s="6911"/>
      <c r="CH1215" s="7250"/>
      <c r="CI1215" s="225">
        <f>BY1215</f>
        <v/>
      </c>
      <c r="CJ1215" s="237">
        <f>BZ1215</f>
        <v/>
      </c>
      <c r="CK1215" s="223">
        <f>CA1215</f>
        <v/>
      </c>
      <c r="CL1215" s="237">
        <f>CC1215</f>
        <v/>
      </c>
      <c r="CM1215" s="394">
        <f>CD1215</f>
        <v/>
      </c>
      <c r="CN1215" s="1966"/>
      <c r="CO1215" s="1967"/>
      <c r="CP1215" s="6833"/>
      <c r="CQ1215" s="446"/>
      <c r="CR1215" s="6930"/>
      <c r="CS1215" s="446"/>
      <c r="CT1215" s="867"/>
      <c r="CU1215" s="224">
        <f>BY1215</f>
        <v/>
      </c>
      <c r="CV1215" s="237">
        <f>BZ1215</f>
        <v/>
      </c>
      <c r="CW1215" s="237">
        <f>CA1215</f>
        <v/>
      </c>
      <c r="CX1215" s="224">
        <f>CC1215</f>
        <v/>
      </c>
      <c r="CY1215" s="237">
        <f>CD1215</f>
        <v/>
      </c>
      <c r="CZ1215" s="7475">
        <f>IF(COUNTIF(Overview!K12:K14,TRUE)&gt;0,1.6,IF(COUNTIF(Overview!L12:L14,TRUE)&gt;0,8,0))</f>
        <v/>
      </c>
      <c r="DA1215" s="1876"/>
      <c r="DB1215" s="7485"/>
      <c r="DC1215" s="844">
        <f>IF(CT1215="","",IF(CT1215&gt;CZ1215,"Fail","Pass"))</f>
        <v/>
      </c>
      <c r="DD1215" s="868"/>
      <c r="DE1215" s="1565">
        <f>MyTimestamp(DC1215)</f>
        <v/>
      </c>
      <c r="DF1215" s="1531">
        <f>IF(COUNT(CE1215:CH1215)=1,15,IF(COUNT(CE1215:CH1215)=0,0,30))</f>
        <v/>
      </c>
      <c r="DG1215" s="1532">
        <f>IF(DF1215=0,0,2)</f>
        <v/>
      </c>
      <c r="DH1215" s="1877"/>
      <c r="DI1215" s="1877"/>
      <c r="DJ1215" s="1863"/>
      <c r="DK1215" s="1878"/>
      <c r="DL1215" s="1574">
        <f>10^(CN1215/20)*100-100</f>
        <v/>
      </c>
      <c r="DM1215" s="1266"/>
      <c r="DN1215" s="6885"/>
      <c r="DO1215" s="1290"/>
      <c r="DP1215" s="1290"/>
      <c r="DQ1215" s="1283"/>
      <c r="DR1215" s="1541"/>
      <c r="DS1215" s="1541"/>
      <c r="DT1215" s="1541"/>
      <c r="DU1215" s="1541"/>
      <c r="DV1215" s="1541"/>
      <c r="DW1215" s="1541"/>
      <c r="DX1215" s="1541"/>
      <c r="DY1215" s="1541"/>
      <c r="DZ1215" s="1541"/>
      <c r="EA1215" s="1541"/>
      <c r="EB1215" s="1541"/>
      <c r="EC1215" s="1541"/>
      <c r="ED1215" s="1541"/>
      <c r="EE1215" s="1541"/>
      <c r="EF1215" s="1541"/>
      <c r="EG1215" s="1541"/>
      <c r="EH1215" s="1541"/>
      <c r="EI1215" s="1541"/>
      <c r="EJ1215" s="1541"/>
      <c r="EK1215" s="1541"/>
      <c r="EL1215" s="1541"/>
      <c r="EM1215" s="1541"/>
      <c r="EN1215" s="1541"/>
      <c r="EO1215" s="1541"/>
      <c r="EP1215" s="1541"/>
      <c r="EQ1215" s="1541"/>
      <c r="ER1215" s="1541"/>
      <c r="ES1215" s="1541"/>
      <c r="ET1215" s="1541"/>
      <c r="EU1215" s="1541"/>
      <c r="EV1215" s="1541"/>
    </row>
    <row r="1216" ht="12.75" x14ac:dyDescent="0.2">
      <c r="A1216" s="1541"/>
      <c r="B1216" s="1541"/>
      <c r="C1216"/>
      <c r="D1216" s="6854"/>
      <c r="E1216" s="6854"/>
      <c r="F1216" s="6855">
        <v>5.6</v>
      </c>
      <c r="G1216" s="6856"/>
      <c r="H1216" s="6857">
        <f>BV1216</f>
        <v/>
      </c>
      <c r="I1216" s="6857">
        <f>BW1216</f>
        <v/>
      </c>
      <c r="J1216" s="6858" t="inlineStr">
        <is>
          <t>BT</t>
        </is>
      </c>
      <c r="K1216" s="6858" t="inlineStr">
        <is>
          <t>2.4 GHz</t>
        </is>
      </c>
      <c r="L1216" s="6859"/>
      <c r="M1216" s="6882"/>
      <c r="N1216" s="6860"/>
      <c r="O1216" s="6861"/>
      <c r="P1216" s="6597"/>
      <c r="Q1216" s="6861"/>
      <c r="R1216" s="6861"/>
      <c r="S1216" s="6593"/>
      <c r="T1216" s="130">
        <v>39</v>
      </c>
      <c r="U1216" s="6593">
        <v>2440</v>
      </c>
      <c r="V1216" s="6860"/>
      <c r="W1216" s="6862"/>
      <c r="X1216" s="6860"/>
      <c r="Y1216" s="6860"/>
      <c r="Z1216" s="6860"/>
      <c r="AA1216" s="6859"/>
      <c r="AB1216" s="6859"/>
      <c r="AC1216" s="6863">
        <f>IF(OR(BX1216="Close to Ear",BX1216="Close to Head"),"Head",IF(BX1216="Extremity","Extremity","Body"))</f>
        <v/>
      </c>
      <c r="AD1216" s="6864">
        <f>CA1216</f>
        <v/>
      </c>
      <c r="AE1216" s="6858">
        <f>CB1216</f>
        <v/>
      </c>
      <c r="AF1216" s="6859"/>
      <c r="AG1216" s="6865">
        <f>IF(OR(AZ1216="",BA1216=""),"N/A",IF(DC1216="Pass","P","F"))</f>
        <v/>
      </c>
      <c r="AH1216" s="6866"/>
      <c r="AI1216" s="6866"/>
      <c r="AJ1216" s="6866"/>
      <c r="AK1216" s="6860"/>
      <c r="AL1216" s="6859"/>
      <c r="AM1216" s="6860"/>
      <c r="AN1216" s="6860"/>
      <c r="AO1216" s="6867"/>
      <c r="AP1216" s="6867"/>
      <c r="AQ1216" s="6867"/>
      <c r="AR1216" s="6867"/>
      <c r="AS1216" s="6867"/>
      <c r="AT1216" s="6868">
        <f>IF(AC1216="Extremity",IF(CG1216="","",CG1216),"")</f>
        <v/>
      </c>
      <c r="AU1216" s="6868">
        <f>IF(AC1216="Extremity",IF(CH1216="","",CH1216),"")</f>
        <v/>
      </c>
      <c r="AV1216" s="6869">
        <f>IF(AC1216="Extremity","",IF(CE1216="","",CE1216))</f>
        <v/>
      </c>
      <c r="AW1216" s="6869">
        <f>IF(AD1216="Extremity","",IF(CF1216="","",CF1216))</f>
        <v/>
      </c>
      <c r="AX1216" s="6862">
        <f>DL1216</f>
        <v/>
      </c>
      <c r="AY1216" s="6862">
        <f>DQ1216</f>
        <v/>
      </c>
      <c r="AZ1216" s="6870">
        <f>IF(AC1216="Extremity",IF(DA1216="","",DA1216),"")</f>
        <v/>
      </c>
      <c r="BA1216" s="6871">
        <f>IF(AC1216="Extremity","",IF(CT1216="","",CT1216))</f>
        <v/>
      </c>
      <c r="BB1216" s="6862">
        <f>IF(AC1216="Extremity",IF(DB1216="","",DB1216),"")</f>
        <v/>
      </c>
      <c r="BC1216" s="6869">
        <f>IF(AC1216="Extremity","",IF(CZ1216="","",CZ1216))</f>
        <v/>
      </c>
      <c r="BD1216" s="6862">
        <f>DD1216</f>
        <v/>
      </c>
      <c r="BE1216" s="6872">
        <f>DE1216</f>
        <v/>
      </c>
      <c r="BF1216" s="6873">
        <f>DF1216*60</f>
        <v/>
      </c>
      <c r="BG1216" s="6874">
        <f>BE1216</f>
        <v/>
      </c>
      <c r="BH1216" s="6873">
        <f>DG1216*60</f>
        <v/>
      </c>
      <c r="BI1216" s="6873">
        <f>DH1216</f>
        <v/>
      </c>
      <c r="BJ1216" s="6875"/>
      <c r="BK1216" s="6876">
        <f>Overview!$E$7</f>
        <v/>
      </c>
      <c r="BL1216" s="6875"/>
      <c r="BM1216" s="6873">
        <f>DI1216</f>
        <v/>
      </c>
      <c r="BN1216" s="6876">
        <f>Overview!$P$153</f>
        <v/>
      </c>
      <c r="BO1216" s="6875" t="inlineStr">
        <is>
          <t>Modo: BR/EDR</t>
        </is>
      </c>
      <c r="BP1216" s="6875"/>
      <c r="BQ1216" s="6859"/>
      <c r="BR1216" s="6877"/>
      <c r="BS1216" s="1541"/>
      <c r="BT1216" s="1978" t="inlineStr">
        <is>
          <t>BT</t>
        </is>
      </c>
      <c r="BU1216" s="1979" t="inlineStr">
        <is>
          <t>2.4 GHz</t>
        </is>
      </c>
      <c r="BV1216" s="632">
        <f>Overview!$H$31</f>
        <v/>
      </c>
      <c r="BW1216" s="2010"/>
      <c r="BX1216" s="1978" t="inlineStr">
        <is>
          <t>Body</t>
        </is>
      </c>
      <c r="BY1216" s="6883"/>
      <c r="BZ1216" s="2011"/>
      <c r="CA1216" s="6883" t="inlineStr">
        <is>
          <t>Accesorio 1: Front Face</t>
        </is>
      </c>
      <c r="CB1216" s="200">
        <v>0</v>
      </c>
      <c r="CC1216" s="6884">
        <f>IF(COUNT('Conducted BT-Custom'!$AH$3:$AH$7)=0,39,INDEX('Conducted BT-Custom'!$T$3:$T$7,MATCH(MAX('Conducted BT-Custom'!$AH$3:$AH$7),'Conducted BT-Custom'!$AH$3:$AH$7,0)))</f>
        <v>39</v>
      </c>
      <c r="CD1216" s="6884">
        <f>IF(COUNT('Conducted BT-Custom'!$AH$3:$AH$7)=0,2440,INDEX('Conducted BT-Custom'!$U$3:$U$7,MATCH(MAX('Conducted BT-Custom'!$AH$3:$AH$7),'Conducted BT-Custom'!$AH$3:$AH$7,0)))</f>
        <v>2440</v>
      </c>
      <c r="CE1216" s="7251"/>
      <c r="CF1216" s="7237"/>
      <c r="CG1216" s="6911"/>
      <c r="CH1216" s="7250"/>
      <c r="CI1216" s="225">
        <f>BY1216</f>
        <v/>
      </c>
      <c r="CJ1216" s="237">
        <f>BZ1216</f>
        <v/>
      </c>
      <c r="CK1216" s="223">
        <f>CA1216</f>
        <v/>
      </c>
      <c r="CL1216" s="237">
        <f>CC1216</f>
        <v/>
      </c>
      <c r="CM1216" s="394">
        <f>CD1216</f>
        <v/>
      </c>
      <c r="CN1216" s="1966"/>
      <c r="CO1216" s="1967"/>
      <c r="CP1216" s="6833"/>
      <c r="CQ1216" s="446"/>
      <c r="CR1216" s="6930"/>
      <c r="CS1216" s="446"/>
      <c r="CT1216" s="867"/>
      <c r="CU1216" s="224">
        <f>BY1216</f>
        <v/>
      </c>
      <c r="CV1216" s="237">
        <f>BZ1216</f>
        <v/>
      </c>
      <c r="CW1216" s="237">
        <f>CA1216</f>
        <v/>
      </c>
      <c r="CX1216" s="224">
        <f>CC1216</f>
        <v/>
      </c>
      <c r="CY1216" s="237">
        <f>CD1216</f>
        <v/>
      </c>
      <c r="CZ1216" s="7475">
        <f>IF(COUNTIF(Overview!K12:K14,TRUE)&gt;0,1.6,IF(COUNTIF(Overview!L12:L14,TRUE)&gt;0,8,0))</f>
        <v/>
      </c>
      <c r="DA1216" s="1876"/>
      <c r="DB1216" s="7485"/>
      <c r="DC1216" s="844">
        <f>IF(CT1216="","",IF(CT1216&gt;CZ1216,"Fail","Pass"))</f>
        <v/>
      </c>
      <c r="DD1216" s="868"/>
      <c r="DE1216" s="1565">
        <f>MyTimestamp(DC1216)</f>
        <v/>
      </c>
      <c r="DF1216" s="1531">
        <f>IF(COUNT(CE1216:CH1216)=1,15,IF(COUNT(CE1216:CH1216)=0,0,30))</f>
        <v/>
      </c>
      <c r="DG1216" s="1532">
        <f>IF(DF1216=0,0,2)</f>
        <v/>
      </c>
      <c r="DH1216" s="1877"/>
      <c r="DI1216" s="1877"/>
      <c r="DJ1216" s="1863"/>
      <c r="DK1216" s="1878"/>
      <c r="DL1216" s="1574">
        <f>10^(CN1216/20)*100-100</f>
        <v/>
      </c>
      <c r="DM1216" s="1266"/>
      <c r="DN1216" s="6885"/>
      <c r="DO1216" s="1290"/>
      <c r="DP1216" s="1290"/>
      <c r="DQ1216" s="1283"/>
      <c r="DR1216" s="1541"/>
      <c r="DS1216" s="1541"/>
      <c r="DT1216" s="1541"/>
      <c r="DU1216" s="1541"/>
      <c r="DV1216" s="1541"/>
      <c r="DW1216" s="1541"/>
      <c r="DX1216" s="1541"/>
      <c r="DY1216" s="1541"/>
      <c r="DZ1216" s="1541"/>
      <c r="EA1216" s="1541"/>
      <c r="EB1216" s="1541"/>
      <c r="EC1216" s="1541"/>
      <c r="ED1216" s="1541"/>
      <c r="EE1216" s="1541"/>
      <c r="EF1216" s="1541"/>
      <c r="EG1216" s="1541"/>
      <c r="EH1216" s="1541"/>
      <c r="EI1216" s="1541"/>
      <c r="EJ1216" s="1541"/>
      <c r="EK1216" s="1541"/>
      <c r="EL1216" s="1541"/>
      <c r="EM1216" s="1541"/>
      <c r="EN1216" s="1541"/>
      <c r="EO1216" s="1541"/>
      <c r="EP1216" s="1541"/>
      <c r="EQ1216" s="1541"/>
      <c r="ER1216" s="1541"/>
      <c r="ES1216" s="1541"/>
      <c r="ET1216" s="1541"/>
      <c r="EU1216" s="1541"/>
      <c r="EV1216" s="1541"/>
    </row>
    <row r="1217" ht="12.75" x14ac:dyDescent="0.2">
      <c r="A1217" s="1541"/>
      <c r="B1217" s="1541"/>
      <c r="C1217"/>
      <c r="D1217" s="6854"/>
      <c r="E1217" s="6854"/>
      <c r="F1217" s="6855">
        <v>5.6</v>
      </c>
      <c r="G1217" s="6856"/>
      <c r="H1217" s="6857">
        <f>BV1217</f>
        <v/>
      </c>
      <c r="I1217" s="6857">
        <f>BW1217</f>
        <v/>
      </c>
      <c r="J1217" s="6858" t="inlineStr">
        <is>
          <t>BT</t>
        </is>
      </c>
      <c r="K1217" s="6858" t="inlineStr">
        <is>
          <t>2.4 GHz</t>
        </is>
      </c>
      <c r="L1217" s="6859"/>
      <c r="M1217" s="6882"/>
      <c r="N1217" s="6860"/>
      <c r="O1217" s="6861"/>
      <c r="P1217" s="6597"/>
      <c r="Q1217" s="6861"/>
      <c r="R1217" s="6861"/>
      <c r="S1217" s="6593"/>
      <c r="T1217" s="130">
        <v>39</v>
      </c>
      <c r="U1217" s="6593">
        <v>2440</v>
      </c>
      <c r="V1217" s="6860"/>
      <c r="W1217" s="6862"/>
      <c r="X1217" s="6860"/>
      <c r="Y1217" s="6860"/>
      <c r="Z1217" s="6860"/>
      <c r="AA1217" s="6859"/>
      <c r="AB1217" s="6859"/>
      <c r="AC1217" s="6863">
        <f>IF(OR(BX1217="Close to Ear",BX1217="Close to Head"),"Head",IF(BX1217="Extremity","Extremity","Body"))</f>
        <v/>
      </c>
      <c r="AD1217" s="6864">
        <f>CA1217</f>
        <v/>
      </c>
      <c r="AE1217" s="6858">
        <f>CB1217</f>
        <v/>
      </c>
      <c r="AF1217" s="6859"/>
      <c r="AG1217" s="6865">
        <f>IF(OR(AZ1217="",BA1217=""),"N/A",IF(DC1217="Pass","P","F"))</f>
        <v/>
      </c>
      <c r="AH1217" s="6866"/>
      <c r="AI1217" s="6866"/>
      <c r="AJ1217" s="6866"/>
      <c r="AK1217" s="6860"/>
      <c r="AL1217" s="6859"/>
      <c r="AM1217" s="6860"/>
      <c r="AN1217" s="6860"/>
      <c r="AO1217" s="6867"/>
      <c r="AP1217" s="6867"/>
      <c r="AQ1217" s="6867"/>
      <c r="AR1217" s="6867"/>
      <c r="AS1217" s="6867"/>
      <c r="AT1217" s="6868">
        <f>IF(AC1217="Extremity",IF(CG1217="","",CG1217),"")</f>
        <v/>
      </c>
      <c r="AU1217" s="6868">
        <f>IF(AC1217="Extremity",IF(CH1217="","",CH1217),"")</f>
        <v/>
      </c>
      <c r="AV1217" s="6869">
        <f>IF(AC1217="Extremity","",IF(CE1217="","",CE1217))</f>
        <v/>
      </c>
      <c r="AW1217" s="6869">
        <f>IF(AD1217="Extremity","",IF(CF1217="","",CF1217))</f>
        <v/>
      </c>
      <c r="AX1217" s="6862">
        <f>DL1217</f>
        <v/>
      </c>
      <c r="AY1217" s="6862">
        <f>DQ1217</f>
        <v/>
      </c>
      <c r="AZ1217" s="6870">
        <f>IF(AC1217="Extremity",IF(DA1217="","",DA1217),"")</f>
        <v/>
      </c>
      <c r="BA1217" s="6871">
        <f>IF(AC1217="Extremity","",IF(CT1217="","",CT1217))</f>
        <v/>
      </c>
      <c r="BB1217" s="6862">
        <f>IF(AC1217="Extremity",IF(DB1217="","",DB1217),"")</f>
        <v/>
      </c>
      <c r="BC1217" s="6869">
        <f>IF(AC1217="Extremity","",IF(CZ1217="","",CZ1217))</f>
        <v/>
      </c>
      <c r="BD1217" s="6862">
        <f>DD1217</f>
        <v/>
      </c>
      <c r="BE1217" s="6872">
        <f>DE1217</f>
        <v/>
      </c>
      <c r="BF1217" s="6873">
        <f>DF1217*60</f>
        <v/>
      </c>
      <c r="BG1217" s="6874">
        <f>BE1217</f>
        <v/>
      </c>
      <c r="BH1217" s="6873">
        <f>DG1217*60</f>
        <v/>
      </c>
      <c r="BI1217" s="6873">
        <f>DH1217</f>
        <v/>
      </c>
      <c r="BJ1217" s="6875"/>
      <c r="BK1217" s="6876">
        <f>Overview!$E$7</f>
        <v/>
      </c>
      <c r="BL1217" s="6875"/>
      <c r="BM1217" s="6873">
        <f>DI1217</f>
        <v/>
      </c>
      <c r="BN1217" s="6876">
        <f>Overview!$P$153</f>
        <v/>
      </c>
      <c r="BO1217" s="6875" t="inlineStr">
        <is>
          <t>Modo: BR/EDR</t>
        </is>
      </c>
      <c r="BP1217" s="6875"/>
      <c r="BQ1217" s="6859"/>
      <c r="BR1217" s="6877"/>
      <c r="BS1217" s="1541"/>
      <c r="BT1217" s="1978" t="inlineStr">
        <is>
          <t>BT</t>
        </is>
      </c>
      <c r="BU1217" s="1979" t="inlineStr">
        <is>
          <t>2.4 GHz</t>
        </is>
      </c>
      <c r="BV1217" s="632">
        <f>Overview!$H$31</f>
        <v/>
      </c>
      <c r="BW1217" s="2010"/>
      <c r="BX1217" s="1978" t="inlineStr">
        <is>
          <t>Body</t>
        </is>
      </c>
      <c r="BY1217" s="6883"/>
      <c r="BZ1217" s="2011"/>
      <c r="CA1217" s="6883" t="inlineStr">
        <is>
          <t>Accesorio 2: Bottom Edge</t>
        </is>
      </c>
      <c r="CB1217" s="200">
        <v>0</v>
      </c>
      <c r="CC1217" s="6884">
        <f>IF(COUNT('Conducted BT-Custom'!$AH$3:$AH$7)=0,39,INDEX('Conducted BT-Custom'!$T$3:$T$7,MATCH(MAX('Conducted BT-Custom'!$AH$3:$AH$7),'Conducted BT-Custom'!$AH$3:$AH$7,0)))</f>
        <v>39</v>
      </c>
      <c r="CD1217" s="6884">
        <f>IF(COUNT('Conducted BT-Custom'!$AH$3:$AH$7)=0,2440,INDEX('Conducted BT-Custom'!$U$3:$U$7,MATCH(MAX('Conducted BT-Custom'!$AH$3:$AH$7),'Conducted BT-Custom'!$AH$3:$AH$7,0)))</f>
        <v>2440</v>
      </c>
      <c r="CE1217" s="7251"/>
      <c r="CF1217" s="7237"/>
      <c r="CG1217" s="6911"/>
      <c r="CH1217" s="7250"/>
      <c r="CI1217" s="225">
        <f>BY1217</f>
        <v/>
      </c>
      <c r="CJ1217" s="237">
        <f>BZ1217</f>
        <v/>
      </c>
      <c r="CK1217" s="223">
        <f>CA1217</f>
        <v/>
      </c>
      <c r="CL1217" s="237">
        <f>CC1217</f>
        <v/>
      </c>
      <c r="CM1217" s="394">
        <f>CD1217</f>
        <v/>
      </c>
      <c r="CN1217" s="1966"/>
      <c r="CO1217" s="1967"/>
      <c r="CP1217" s="6833"/>
      <c r="CQ1217" s="446"/>
      <c r="CR1217" s="6930"/>
      <c r="CS1217" s="446"/>
      <c r="CT1217" s="867"/>
      <c r="CU1217" s="224">
        <f>BY1217</f>
        <v/>
      </c>
      <c r="CV1217" s="237">
        <f>BZ1217</f>
        <v/>
      </c>
      <c r="CW1217" s="237">
        <f>CA1217</f>
        <v/>
      </c>
      <c r="CX1217" s="224">
        <f>CC1217</f>
        <v/>
      </c>
      <c r="CY1217" s="237">
        <f>CD1217</f>
        <v/>
      </c>
      <c r="CZ1217" s="7475">
        <f>IF(COUNTIF(Overview!K12:K14,TRUE)&gt;0,1.6,IF(COUNTIF(Overview!L12:L14,TRUE)&gt;0,8,0))</f>
        <v/>
      </c>
      <c r="DA1217" s="1876"/>
      <c r="DB1217" s="7485"/>
      <c r="DC1217" s="844">
        <f>IF(CT1217="","",IF(CT1217&gt;CZ1217,"Fail","Pass"))</f>
        <v/>
      </c>
      <c r="DD1217" s="868"/>
      <c r="DE1217" s="1565">
        <f>MyTimestamp(DC1217)</f>
        <v/>
      </c>
      <c r="DF1217" s="1531">
        <f>IF(COUNT(CE1217:CH1217)=1,15,IF(COUNT(CE1217:CH1217)=0,0,30))</f>
        <v/>
      </c>
      <c r="DG1217" s="1532">
        <f>IF(DF1217=0,0,2)</f>
        <v/>
      </c>
      <c r="DH1217" s="1877"/>
      <c r="DI1217" s="1877"/>
      <c r="DJ1217" s="1863"/>
      <c r="DK1217" s="1878"/>
      <c r="DL1217" s="1574">
        <f>10^(CN1217/20)*100-100</f>
        <v/>
      </c>
      <c r="DM1217" s="1266"/>
      <c r="DN1217" s="6885"/>
      <c r="DO1217" s="1290"/>
      <c r="DP1217" s="1290"/>
      <c r="DQ1217" s="1283"/>
      <c r="DR1217" s="1541"/>
      <c r="DS1217" s="1541"/>
      <c r="DT1217" s="1541"/>
      <c r="DU1217" s="1541"/>
      <c r="DV1217" s="1541"/>
      <c r="DW1217" s="1541"/>
      <c r="DX1217" s="1541"/>
      <c r="DY1217" s="1541"/>
      <c r="DZ1217" s="1541"/>
      <c r="EA1217" s="1541"/>
      <c r="EB1217" s="1541"/>
      <c r="EC1217" s="1541"/>
      <c r="ED1217" s="1541"/>
      <c r="EE1217" s="1541"/>
      <c r="EF1217" s="1541"/>
      <c r="EG1217" s="1541"/>
      <c r="EH1217" s="1541"/>
      <c r="EI1217" s="1541"/>
      <c r="EJ1217" s="1541"/>
      <c r="EK1217" s="1541"/>
      <c r="EL1217" s="1541"/>
      <c r="EM1217" s="1541"/>
      <c r="EN1217" s="1541"/>
      <c r="EO1217" s="1541"/>
      <c r="EP1217" s="1541"/>
      <c r="EQ1217" s="1541"/>
      <c r="ER1217" s="1541"/>
      <c r="ES1217" s="1541"/>
      <c r="ET1217" s="1541"/>
      <c r="EU1217" s="1541"/>
      <c r="EV1217" s="1541"/>
    </row>
    <row r="1218" ht="12.75" x14ac:dyDescent="0.2">
      <c r="A1218" s="1541"/>
      <c r="B1218" s="1541"/>
      <c r="C1218"/>
      <c r="D1218" s="6854"/>
      <c r="E1218" s="6854"/>
      <c r="F1218" s="6855">
        <v>5.6</v>
      </c>
      <c r="G1218" s="6856"/>
      <c r="H1218" s="6857">
        <f>BV1218</f>
        <v/>
      </c>
      <c r="I1218" s="6857">
        <f>BW1218</f>
        <v/>
      </c>
      <c r="J1218" s="6858" t="inlineStr">
        <is>
          <t>BT</t>
        </is>
      </c>
      <c r="K1218" s="6858" t="inlineStr">
        <is>
          <t>2.4 GHz</t>
        </is>
      </c>
      <c r="L1218" s="6859"/>
      <c r="M1218" s="6882"/>
      <c r="N1218" s="6860"/>
      <c r="O1218" s="6861"/>
      <c r="P1218" s="6597"/>
      <c r="Q1218" s="6861"/>
      <c r="R1218" s="6861"/>
      <c r="S1218" s="6593"/>
      <c r="T1218" s="130">
        <v>39</v>
      </c>
      <c r="U1218" s="6593">
        <v>2440</v>
      </c>
      <c r="V1218" s="6860"/>
      <c r="W1218" s="6862"/>
      <c r="X1218" s="6860"/>
      <c r="Y1218" s="6860"/>
      <c r="Z1218" s="6860"/>
      <c r="AA1218" s="6859"/>
      <c r="AB1218" s="6859"/>
      <c r="AC1218" s="6863">
        <f>IF(OR(BX1218="Close to Ear",BX1218="Close to Head"),"Head",IF(BX1218="Extremity","Extremity","Body"))</f>
        <v/>
      </c>
      <c r="AD1218" s="6864">
        <f>CA1218</f>
        <v/>
      </c>
      <c r="AE1218" s="6858">
        <f>CB1218</f>
        <v/>
      </c>
      <c r="AF1218" s="6859"/>
      <c r="AG1218" s="6865">
        <f>IF(OR(AZ1218="",BA1218=""),"N/A",IF(DC1218="Pass","P","F"))</f>
        <v/>
      </c>
      <c r="AH1218" s="6866"/>
      <c r="AI1218" s="6866"/>
      <c r="AJ1218" s="6866"/>
      <c r="AK1218" s="6860"/>
      <c r="AL1218" s="6859"/>
      <c r="AM1218" s="6860"/>
      <c r="AN1218" s="6860"/>
      <c r="AO1218" s="6867"/>
      <c r="AP1218" s="6867"/>
      <c r="AQ1218" s="6867"/>
      <c r="AR1218" s="6867"/>
      <c r="AS1218" s="6867"/>
      <c r="AT1218" s="6868">
        <f>IF(AC1218="Extremity",IF(CG1218="","",CG1218),"")</f>
        <v/>
      </c>
      <c r="AU1218" s="6868">
        <f>IF(AC1218="Extremity",IF(CH1218="","",CH1218),"")</f>
        <v/>
      </c>
      <c r="AV1218" s="6869">
        <f>IF(AC1218="Extremity","",IF(CE1218="","",CE1218))</f>
        <v/>
      </c>
      <c r="AW1218" s="6869">
        <f>IF(AD1218="Extremity","",IF(CF1218="","",CF1218))</f>
        <v/>
      </c>
      <c r="AX1218" s="6862">
        <f>DL1218</f>
        <v/>
      </c>
      <c r="AY1218" s="6862">
        <f>DQ1218</f>
        <v/>
      </c>
      <c r="AZ1218" s="6870">
        <f>IF(AC1218="Extremity",IF(DA1218="","",DA1218),"")</f>
        <v/>
      </c>
      <c r="BA1218" s="6871">
        <f>IF(AC1218="Extremity","",IF(CT1218="","",CT1218))</f>
        <v/>
      </c>
      <c r="BB1218" s="6862">
        <f>IF(AC1218="Extremity",IF(DB1218="","",DB1218),"")</f>
        <v/>
      </c>
      <c r="BC1218" s="6869">
        <f>IF(AC1218="Extremity","",IF(CZ1218="","",CZ1218))</f>
        <v/>
      </c>
      <c r="BD1218" s="6862">
        <f>DD1218</f>
        <v/>
      </c>
      <c r="BE1218" s="6872">
        <f>DE1218</f>
        <v/>
      </c>
      <c r="BF1218" s="6873">
        <f>DF1218*60</f>
        <v/>
      </c>
      <c r="BG1218" s="6874">
        <f>BE1218</f>
        <v/>
      </c>
      <c r="BH1218" s="6873">
        <f>DG1218*60</f>
        <v/>
      </c>
      <c r="BI1218" s="6873">
        <f>DH1218</f>
        <v/>
      </c>
      <c r="BJ1218" s="6875"/>
      <c r="BK1218" s="6876">
        <f>Overview!$E$7</f>
        <v/>
      </c>
      <c r="BL1218" s="6875"/>
      <c r="BM1218" s="6873">
        <f>DI1218</f>
        <v/>
      </c>
      <c r="BN1218" s="6876">
        <f>Overview!$P$153</f>
        <v/>
      </c>
      <c r="BO1218" s="6875" t="inlineStr">
        <is>
          <t>Modo: BR/EDR</t>
        </is>
      </c>
      <c r="BP1218" s="6875"/>
      <c r="BQ1218" s="6859"/>
      <c r="BR1218" s="6877"/>
      <c r="BS1218" s="1541"/>
      <c r="BT1218" s="1978" t="inlineStr">
        <is>
          <t>BT</t>
        </is>
      </c>
      <c r="BU1218" s="1979" t="inlineStr">
        <is>
          <t>2.4 GHz</t>
        </is>
      </c>
      <c r="BV1218" s="632">
        <f>Overview!$H$31</f>
        <v/>
      </c>
      <c r="BW1218" s="2010"/>
      <c r="BX1218" s="1978" t="inlineStr">
        <is>
          <t>Body</t>
        </is>
      </c>
      <c r="BY1218" s="6883"/>
      <c r="BZ1218" s="2011"/>
      <c r="CA1218" s="6883" t="inlineStr">
        <is>
          <t>Accesorio 3: Back Face</t>
        </is>
      </c>
      <c r="CB1218" s="200">
        <v>0</v>
      </c>
      <c r="CC1218" s="6884">
        <f>IF(COUNT('Conducted BT-Custom'!$AH$3:$AH$7)=0,39,INDEX('Conducted BT-Custom'!$T$3:$T$7,MATCH(MAX('Conducted BT-Custom'!$AH$3:$AH$7),'Conducted BT-Custom'!$AH$3:$AH$7,0)))</f>
        <v>39</v>
      </c>
      <c r="CD1218" s="6884">
        <f>IF(COUNT('Conducted BT-Custom'!$AH$3:$AH$7)=0,2440,INDEX('Conducted BT-Custom'!$U$3:$U$7,MATCH(MAX('Conducted BT-Custom'!$AH$3:$AH$7),'Conducted BT-Custom'!$AH$3:$AH$7,0)))</f>
        <v>2440</v>
      </c>
      <c r="CE1218" s="7251"/>
      <c r="CF1218" s="7237"/>
      <c r="CG1218" s="6911"/>
      <c r="CH1218" s="7250"/>
      <c r="CI1218" s="225">
        <f>BY1218</f>
        <v/>
      </c>
      <c r="CJ1218" s="237">
        <f>BZ1218</f>
        <v/>
      </c>
      <c r="CK1218" s="223">
        <f>CA1218</f>
        <v/>
      </c>
      <c r="CL1218" s="237">
        <f>CC1218</f>
        <v/>
      </c>
      <c r="CM1218" s="394">
        <f>CD1218</f>
        <v/>
      </c>
      <c r="CN1218" s="1966"/>
      <c r="CO1218" s="1967"/>
      <c r="CP1218" s="6833"/>
      <c r="CQ1218" s="446"/>
      <c r="CR1218" s="6930"/>
      <c r="CS1218" s="446"/>
      <c r="CT1218" s="867"/>
      <c r="CU1218" s="224">
        <f>BY1218</f>
        <v/>
      </c>
      <c r="CV1218" s="237">
        <f>BZ1218</f>
        <v/>
      </c>
      <c r="CW1218" s="237">
        <f>CA1218</f>
        <v/>
      </c>
      <c r="CX1218" s="224">
        <f>CC1218</f>
        <v/>
      </c>
      <c r="CY1218" s="237">
        <f>CD1218</f>
        <v/>
      </c>
      <c r="CZ1218" s="7475">
        <f>IF(COUNTIF(Overview!K12:K14,TRUE)&gt;0,1.6,IF(COUNTIF(Overview!L12:L14,TRUE)&gt;0,8,0))</f>
        <v/>
      </c>
      <c r="DA1218" s="1876"/>
      <c r="DB1218" s="7485"/>
      <c r="DC1218" s="844">
        <f>IF(CT1218="","",IF(CT1218&gt;CZ1218,"Fail","Pass"))</f>
        <v/>
      </c>
      <c r="DD1218" s="868"/>
      <c r="DE1218" s="1565">
        <f>MyTimestamp(DC1218)</f>
        <v/>
      </c>
      <c r="DF1218" s="1531">
        <f>IF(COUNT(CE1218:CH1218)=1,15,IF(COUNT(CE1218:CH1218)=0,0,30))</f>
        <v/>
      </c>
      <c r="DG1218" s="1532">
        <f>IF(DF1218=0,0,2)</f>
        <v/>
      </c>
      <c r="DH1218" s="1877"/>
      <c r="DI1218" s="1877"/>
      <c r="DJ1218" s="1863"/>
      <c r="DK1218" s="1878"/>
      <c r="DL1218" s="1574">
        <f>10^(CN1218/20)*100-100</f>
        <v/>
      </c>
      <c r="DM1218" s="1266"/>
      <c r="DN1218" s="6885"/>
      <c r="DO1218" s="1290"/>
      <c r="DP1218" s="1290"/>
      <c r="DQ1218" s="1283"/>
      <c r="DR1218" s="1541"/>
      <c r="DS1218" s="1541"/>
      <c r="DT1218" s="1541"/>
      <c r="DU1218" s="1541"/>
      <c r="DV1218" s="1541"/>
      <c r="DW1218" s="1541"/>
      <c r="DX1218" s="1541"/>
      <c r="DY1218" s="1541"/>
      <c r="DZ1218" s="1541"/>
      <c r="EA1218" s="1541"/>
      <c r="EB1218" s="1541"/>
      <c r="EC1218" s="1541"/>
      <c r="ED1218" s="1541"/>
      <c r="EE1218" s="1541"/>
      <c r="EF1218" s="1541"/>
      <c r="EG1218" s="1541"/>
      <c r="EH1218" s="1541"/>
      <c r="EI1218" s="1541"/>
      <c r="EJ1218" s="1541"/>
      <c r="EK1218" s="1541"/>
      <c r="EL1218" s="1541"/>
      <c r="EM1218" s="1541"/>
      <c r="EN1218" s="1541"/>
      <c r="EO1218" s="1541"/>
      <c r="EP1218" s="1541"/>
      <c r="EQ1218" s="1541"/>
      <c r="ER1218" s="1541"/>
      <c r="ES1218" s="1541"/>
      <c r="ET1218" s="1541"/>
      <c r="EU1218" s="1541"/>
      <c r="EV1218" s="1541"/>
    </row>
    <row r="1219" ht="12.75" x14ac:dyDescent="0.2">
      <c r="A1219" s="1541"/>
      <c r="B1219" s="1541"/>
      <c r="C1219"/>
      <c r="D1219" s="6854"/>
      <c r="E1219" s="6854"/>
      <c r="F1219" s="6855">
        <v>5.6</v>
      </c>
      <c r="G1219" s="6856"/>
      <c r="H1219" s="6857">
        <f>BV1219</f>
        <v/>
      </c>
      <c r="I1219" s="6857">
        <f>BW1219</f>
        <v/>
      </c>
      <c r="J1219" s="6858" t="inlineStr">
        <is>
          <t>BT</t>
        </is>
      </c>
      <c r="K1219" s="6858" t="inlineStr">
        <is>
          <t>2.4 GHz</t>
        </is>
      </c>
      <c r="L1219" s="6859"/>
      <c r="M1219" s="6882"/>
      <c r="N1219" s="6860"/>
      <c r="O1219" s="6861"/>
      <c r="P1219" s="6597"/>
      <c r="Q1219" s="6861"/>
      <c r="R1219" s="6861"/>
      <c r="S1219" s="6593"/>
      <c r="T1219" s="130">
        <v>39</v>
      </c>
      <c r="U1219" s="6593">
        <v>2440</v>
      </c>
      <c r="V1219" s="6860"/>
      <c r="W1219" s="6862"/>
      <c r="X1219" s="6860"/>
      <c r="Y1219" s="6860"/>
      <c r="Z1219" s="6860"/>
      <c r="AA1219" s="6859"/>
      <c r="AB1219" s="6859"/>
      <c r="AC1219" s="6863">
        <f>IF(OR(BX1219="Close to Ear",BX1219="Close to Head"),"Head",IF(BX1219="Extremity","Extremity","Body"))</f>
        <v/>
      </c>
      <c r="AD1219" s="6864">
        <f>CA1219</f>
        <v/>
      </c>
      <c r="AE1219" s="6858">
        <f>CB1219</f>
        <v/>
      </c>
      <c r="AF1219" s="6859"/>
      <c r="AG1219" s="6865">
        <f>IF(OR(AZ1219="",BA1219=""),"N/A",IF(DC1219="Pass","P","F"))</f>
        <v/>
      </c>
      <c r="AH1219" s="6866"/>
      <c r="AI1219" s="6866"/>
      <c r="AJ1219" s="6866"/>
      <c r="AK1219" s="6860"/>
      <c r="AL1219" s="6859"/>
      <c r="AM1219" s="6860"/>
      <c r="AN1219" s="6860"/>
      <c r="AO1219" s="6867"/>
      <c r="AP1219" s="6867"/>
      <c r="AQ1219" s="6867"/>
      <c r="AR1219" s="6867"/>
      <c r="AS1219" s="6867"/>
      <c r="AT1219" s="6868">
        <f>IF(AC1219="Extremity",IF(CG1219="","",CG1219),"")</f>
        <v/>
      </c>
      <c r="AU1219" s="6868">
        <f>IF(AC1219="Extremity",IF(CH1219="","",CH1219),"")</f>
        <v/>
      </c>
      <c r="AV1219" s="6869">
        <f>IF(AC1219="Extremity","",IF(CE1219="","",CE1219))</f>
        <v/>
      </c>
      <c r="AW1219" s="6869">
        <f>IF(AD1219="Extremity","",IF(CF1219="","",CF1219))</f>
        <v/>
      </c>
      <c r="AX1219" s="6862">
        <f>DL1219</f>
        <v/>
      </c>
      <c r="AY1219" s="6862">
        <f>DQ1219</f>
        <v/>
      </c>
      <c r="AZ1219" s="6870">
        <f>IF(AC1219="Extremity",IF(DA1219="","",DA1219),"")</f>
        <v/>
      </c>
      <c r="BA1219" s="6871">
        <f>IF(AC1219="Extremity","",IF(CT1219="","",CT1219))</f>
        <v/>
      </c>
      <c r="BB1219" s="6862">
        <f>IF(AC1219="Extremity",IF(DB1219="","",DB1219),"")</f>
        <v/>
      </c>
      <c r="BC1219" s="6869">
        <f>IF(AC1219="Extremity","",IF(CZ1219="","",CZ1219))</f>
        <v/>
      </c>
      <c r="BD1219" s="6862">
        <f>DD1219</f>
        <v/>
      </c>
      <c r="BE1219" s="6872">
        <f>DE1219</f>
        <v/>
      </c>
      <c r="BF1219" s="6873">
        <f>DF1219*60</f>
        <v/>
      </c>
      <c r="BG1219" s="6874">
        <f>BE1219</f>
        <v/>
      </c>
      <c r="BH1219" s="6873">
        <f>DG1219*60</f>
        <v/>
      </c>
      <c r="BI1219" s="6873">
        <f>DH1219</f>
        <v/>
      </c>
      <c r="BJ1219" s="6875"/>
      <c r="BK1219" s="6876">
        <f>Overview!$E$7</f>
        <v/>
      </c>
      <c r="BL1219" s="6875"/>
      <c r="BM1219" s="6873">
        <f>DI1219</f>
        <v/>
      </c>
      <c r="BN1219" s="6876">
        <f>Overview!$P$153</f>
        <v/>
      </c>
      <c r="BO1219" s="6875" t="inlineStr">
        <is>
          <t>Modo: BR/EDR</t>
        </is>
      </c>
      <c r="BP1219" s="6875"/>
      <c r="BQ1219" s="6859"/>
      <c r="BR1219" s="6877"/>
      <c r="BS1219" s="1541"/>
      <c r="BT1219" s="1978" t="inlineStr">
        <is>
          <t>BT</t>
        </is>
      </c>
      <c r="BU1219" s="1979" t="inlineStr">
        <is>
          <t>2.4 GHz</t>
        </is>
      </c>
      <c r="BV1219" s="632">
        <f>Overview!$H$31</f>
        <v/>
      </c>
      <c r="BW1219" s="2010"/>
      <c r="BX1219" s="1978" t="inlineStr">
        <is>
          <t>Body</t>
        </is>
      </c>
      <c r="BY1219" s="6883"/>
      <c r="BZ1219" s="2011"/>
      <c r="CA1219" s="6883" t="inlineStr">
        <is>
          <t>Accesorio 4: Front Face</t>
        </is>
      </c>
      <c r="CB1219" s="200">
        <v>0</v>
      </c>
      <c r="CC1219" s="6884">
        <f>IF(COUNT('Conducted BT-Custom'!$AH$3:$AH$7)=0,39,INDEX('Conducted BT-Custom'!$T$3:$T$7,MATCH(MAX('Conducted BT-Custom'!$AH$3:$AH$7),'Conducted BT-Custom'!$AH$3:$AH$7,0)))</f>
        <v>39</v>
      </c>
      <c r="CD1219" s="6884">
        <f>IF(COUNT('Conducted BT-Custom'!$AH$3:$AH$7)=0,2440,INDEX('Conducted BT-Custom'!$U$3:$U$7,MATCH(MAX('Conducted BT-Custom'!$AH$3:$AH$7),'Conducted BT-Custom'!$AH$3:$AH$7,0)))</f>
        <v>2440</v>
      </c>
      <c r="CE1219" s="7251"/>
      <c r="CF1219" s="7237"/>
      <c r="CG1219" s="6911"/>
      <c r="CH1219" s="7250"/>
      <c r="CI1219" s="225">
        <f>BY1219</f>
        <v/>
      </c>
      <c r="CJ1219" s="237">
        <f>BZ1219</f>
        <v/>
      </c>
      <c r="CK1219" s="223">
        <f>CA1219</f>
        <v/>
      </c>
      <c r="CL1219" s="237">
        <f>CC1219</f>
        <v/>
      </c>
      <c r="CM1219" s="394">
        <f>CD1219</f>
        <v/>
      </c>
      <c r="CN1219" s="1966"/>
      <c r="CO1219" s="1967"/>
      <c r="CP1219" s="6833"/>
      <c r="CQ1219" s="446"/>
      <c r="CR1219" s="6930"/>
      <c r="CS1219" s="446"/>
      <c r="CT1219" s="867"/>
      <c r="CU1219" s="224">
        <f>BY1219</f>
        <v/>
      </c>
      <c r="CV1219" s="237">
        <f>BZ1219</f>
        <v/>
      </c>
      <c r="CW1219" s="237">
        <f>CA1219</f>
        <v/>
      </c>
      <c r="CX1219" s="224">
        <f>CC1219</f>
        <v/>
      </c>
      <c r="CY1219" s="237">
        <f>CD1219</f>
        <v/>
      </c>
      <c r="CZ1219" s="7475">
        <f>IF(COUNTIF(Overview!K12:K14,TRUE)&gt;0,1.6,IF(COUNTIF(Overview!L12:L14,TRUE)&gt;0,8,0))</f>
        <v/>
      </c>
      <c r="DA1219" s="1876"/>
      <c r="DB1219" s="7485"/>
      <c r="DC1219" s="844">
        <f>IF(CT1219="","",IF(CT1219&gt;CZ1219,"Fail","Pass"))</f>
        <v/>
      </c>
      <c r="DD1219" s="868"/>
      <c r="DE1219" s="1565">
        <f>MyTimestamp(DC1219)</f>
        <v/>
      </c>
      <c r="DF1219" s="1531">
        <f>IF(COUNT(CE1219:CH1219)=1,15,IF(COUNT(CE1219:CH1219)=0,0,30))</f>
        <v/>
      </c>
      <c r="DG1219" s="1532">
        <f>IF(DF1219=0,0,2)</f>
        <v/>
      </c>
      <c r="DH1219" s="1877"/>
      <c r="DI1219" s="1877"/>
      <c r="DJ1219" s="1863"/>
      <c r="DK1219" s="1878"/>
      <c r="DL1219" s="1574">
        <f>10^(CN1219/20)*100-100</f>
        <v/>
      </c>
      <c r="DM1219" s="1266"/>
      <c r="DN1219" s="6885"/>
      <c r="DO1219" s="1290"/>
      <c r="DP1219" s="1290"/>
      <c r="DQ1219" s="1283"/>
      <c r="DR1219" s="1541"/>
      <c r="DS1219" s="1541"/>
      <c r="DT1219" s="1541"/>
      <c r="DU1219" s="1541"/>
      <c r="DV1219" s="1541"/>
      <c r="DW1219" s="1541"/>
      <c r="DX1219" s="1541"/>
      <c r="DY1219" s="1541"/>
      <c r="DZ1219" s="1541"/>
      <c r="EA1219" s="1541"/>
      <c r="EB1219" s="1541"/>
      <c r="EC1219" s="1541"/>
      <c r="ED1219" s="1541"/>
      <c r="EE1219" s="1541"/>
      <c r="EF1219" s="1541"/>
      <c r="EG1219" s="1541"/>
      <c r="EH1219" s="1541"/>
      <c r="EI1219" s="1541"/>
      <c r="EJ1219" s="1541"/>
      <c r="EK1219" s="1541"/>
      <c r="EL1219" s="1541"/>
      <c r="EM1219" s="1541"/>
      <c r="EN1219" s="1541"/>
      <c r="EO1219" s="1541"/>
      <c r="EP1219" s="1541"/>
      <c r="EQ1219" s="1541"/>
      <c r="ER1219" s="1541"/>
      <c r="ES1219" s="1541"/>
      <c r="ET1219" s="1541"/>
      <c r="EU1219" s="1541"/>
      <c r="EV1219" s="1541"/>
    </row>
    <row r="1220" ht="12.75" x14ac:dyDescent="0.2">
      <c r="A1220" s="1541"/>
      <c r="B1220" s="1541"/>
      <c r="C1220"/>
      <c r="D1220" s="6854"/>
      <c r="E1220" s="6854"/>
      <c r="F1220" s="6855">
        <v>5.6</v>
      </c>
      <c r="G1220" s="6856"/>
      <c r="H1220" s="6857">
        <f>BV1220</f>
        <v/>
      </c>
      <c r="I1220" s="6857">
        <f>BW1220</f>
        <v/>
      </c>
      <c r="J1220" s="6858" t="inlineStr">
        <is>
          <t>BT</t>
        </is>
      </c>
      <c r="K1220" s="6858" t="inlineStr">
        <is>
          <t>2.4 GHz</t>
        </is>
      </c>
      <c r="L1220" s="6859"/>
      <c r="M1220" s="6882"/>
      <c r="N1220" s="6860"/>
      <c r="O1220" s="6861"/>
      <c r="P1220" s="6597"/>
      <c r="Q1220" s="6861"/>
      <c r="R1220" s="6861"/>
      <c r="S1220" s="6593"/>
      <c r="T1220" s="130">
        <v>39</v>
      </c>
      <c r="U1220" s="6593">
        <v>2440</v>
      </c>
      <c r="V1220" s="6860"/>
      <c r="W1220" s="6862"/>
      <c r="X1220" s="6860"/>
      <c r="Y1220" s="6860"/>
      <c r="Z1220" s="6860"/>
      <c r="AA1220" s="6859"/>
      <c r="AB1220" s="6859"/>
      <c r="AC1220" s="6863">
        <f>IF(OR(BX1220="Close to Ear",BX1220="Close to Head"),"Head",IF(BX1220="Extremity","Extremity","Body"))</f>
        <v/>
      </c>
      <c r="AD1220" s="6864">
        <f>CA1220</f>
        <v/>
      </c>
      <c r="AE1220" s="6858">
        <f>CB1220</f>
        <v/>
      </c>
      <c r="AF1220" s="6859"/>
      <c r="AG1220" s="6865">
        <f>IF(OR(AZ1220="",BA1220=""),"N/A",IF(DC1220="Pass","P","F"))</f>
        <v/>
      </c>
      <c r="AH1220" s="6866"/>
      <c r="AI1220" s="6866"/>
      <c r="AJ1220" s="6866"/>
      <c r="AK1220" s="6860"/>
      <c r="AL1220" s="6859"/>
      <c r="AM1220" s="6860"/>
      <c r="AN1220" s="6860"/>
      <c r="AO1220" s="6867"/>
      <c r="AP1220" s="6867"/>
      <c r="AQ1220" s="6867"/>
      <c r="AR1220" s="6867"/>
      <c r="AS1220" s="6867"/>
      <c r="AT1220" s="6868">
        <f>IF(AC1220="Extremity",IF(CG1220="","",CG1220),"")</f>
        <v/>
      </c>
      <c r="AU1220" s="6868">
        <f>IF(AC1220="Extremity",IF(CH1220="","",CH1220),"")</f>
        <v/>
      </c>
      <c r="AV1220" s="6869">
        <f>IF(AC1220="Extremity","",IF(CE1220="","",CE1220))</f>
        <v/>
      </c>
      <c r="AW1220" s="6869">
        <f>IF(AD1220="Extremity","",IF(CF1220="","",CF1220))</f>
        <v/>
      </c>
      <c r="AX1220" s="6862">
        <f>DL1220</f>
        <v/>
      </c>
      <c r="AY1220" s="6862">
        <f>DQ1220</f>
        <v/>
      </c>
      <c r="AZ1220" s="6870">
        <f>IF(AC1220="Extremity",IF(DA1220="","",DA1220),"")</f>
        <v/>
      </c>
      <c r="BA1220" s="6871">
        <f>IF(AC1220="Extremity","",IF(CT1220="","",CT1220))</f>
        <v/>
      </c>
      <c r="BB1220" s="6862">
        <f>IF(AC1220="Extremity",IF(DB1220="","",DB1220),"")</f>
        <v/>
      </c>
      <c r="BC1220" s="6869">
        <f>IF(AC1220="Extremity","",IF(CZ1220="","",CZ1220))</f>
        <v/>
      </c>
      <c r="BD1220" s="6862">
        <f>DD1220</f>
        <v/>
      </c>
      <c r="BE1220" s="6872">
        <f>DE1220</f>
        <v/>
      </c>
      <c r="BF1220" s="6873">
        <f>DF1220*60</f>
        <v/>
      </c>
      <c r="BG1220" s="6874">
        <f>BE1220</f>
        <v/>
      </c>
      <c r="BH1220" s="6873">
        <f>DG1220*60</f>
        <v/>
      </c>
      <c r="BI1220" s="6873">
        <f>DH1220</f>
        <v/>
      </c>
      <c r="BJ1220" s="6875"/>
      <c r="BK1220" s="6876">
        <f>Overview!$E$7</f>
        <v/>
      </c>
      <c r="BL1220" s="6875"/>
      <c r="BM1220" s="6873">
        <f>DI1220</f>
        <v/>
      </c>
      <c r="BN1220" s="6876">
        <f>Overview!$P$153</f>
        <v/>
      </c>
      <c r="BO1220" s="6875" t="inlineStr">
        <is>
          <t>Modo: BR/EDR</t>
        </is>
      </c>
      <c r="BP1220" s="6875"/>
      <c r="BQ1220" s="6859"/>
      <c r="BR1220" s="6877"/>
      <c r="BS1220" s="1541"/>
      <c r="BT1220" s="1978" t="inlineStr">
        <is>
          <t>BT</t>
        </is>
      </c>
      <c r="BU1220" s="1979" t="inlineStr">
        <is>
          <t>2.4 GHz</t>
        </is>
      </c>
      <c r="BV1220" s="632">
        <f>Overview!$H$31</f>
        <v/>
      </c>
      <c r="BW1220" s="2010"/>
      <c r="BX1220" s="1978" t="inlineStr">
        <is>
          <t>Body</t>
        </is>
      </c>
      <c r="BY1220" s="6883"/>
      <c r="BZ1220" s="2011"/>
      <c r="CA1220" s="6883" t="inlineStr">
        <is>
          <t>Accesorio 5: Back Face</t>
        </is>
      </c>
      <c r="CB1220" s="200">
        <v>0</v>
      </c>
      <c r="CC1220" s="6884">
        <f>IF(COUNT('Conducted BT-Custom'!$AH$3:$AH$7)=0,39,INDEX('Conducted BT-Custom'!$T$3:$T$7,MATCH(MAX('Conducted BT-Custom'!$AH$3:$AH$7),'Conducted BT-Custom'!$AH$3:$AH$7,0)))</f>
        <v>39</v>
      </c>
      <c r="CD1220" s="6884">
        <f>IF(COUNT('Conducted BT-Custom'!$AH$3:$AH$7)=0,2440,INDEX('Conducted BT-Custom'!$U$3:$U$7,MATCH(MAX('Conducted BT-Custom'!$AH$3:$AH$7),'Conducted BT-Custom'!$AH$3:$AH$7,0)))</f>
        <v>2440</v>
      </c>
      <c r="CE1220" s="7251"/>
      <c r="CF1220" s="7237"/>
      <c r="CG1220" s="6911"/>
      <c r="CH1220" s="7250"/>
      <c r="CI1220" s="225">
        <f>BY1220</f>
        <v/>
      </c>
      <c r="CJ1220" s="237">
        <f>BZ1220</f>
        <v/>
      </c>
      <c r="CK1220" s="223">
        <f>CA1220</f>
        <v/>
      </c>
      <c r="CL1220" s="237">
        <f>CC1220</f>
        <v/>
      </c>
      <c r="CM1220" s="394">
        <f>CD1220</f>
        <v/>
      </c>
      <c r="CN1220" s="1966"/>
      <c r="CO1220" s="1967"/>
      <c r="CP1220" s="6833"/>
      <c r="CQ1220" s="446"/>
      <c r="CR1220" s="6930"/>
      <c r="CS1220" s="446"/>
      <c r="CT1220" s="867"/>
      <c r="CU1220" s="224">
        <f>BY1220</f>
        <v/>
      </c>
      <c r="CV1220" s="237">
        <f>BZ1220</f>
        <v/>
      </c>
      <c r="CW1220" s="237">
        <f>CA1220</f>
        <v/>
      </c>
      <c r="CX1220" s="224">
        <f>CC1220</f>
        <v/>
      </c>
      <c r="CY1220" s="237">
        <f>CD1220</f>
        <v/>
      </c>
      <c r="CZ1220" s="7475">
        <f>IF(COUNTIF(Overview!K12:K14,TRUE)&gt;0,1.6,IF(COUNTIF(Overview!L12:L14,TRUE)&gt;0,8,0))</f>
        <v/>
      </c>
      <c r="DA1220" s="1876"/>
      <c r="DB1220" s="7485"/>
      <c r="DC1220" s="844">
        <f>IF(CT1220="","",IF(CT1220&gt;CZ1220,"Fail","Pass"))</f>
        <v/>
      </c>
      <c r="DD1220" s="868"/>
      <c r="DE1220" s="1565">
        <f>MyTimestamp(DC1220)</f>
        <v/>
      </c>
      <c r="DF1220" s="1531">
        <f>IF(COUNT(CE1220:CH1220)=1,15,IF(COUNT(CE1220:CH1220)=0,0,30))</f>
        <v/>
      </c>
      <c r="DG1220" s="1532">
        <f>IF(DF1220=0,0,2)</f>
        <v/>
      </c>
      <c r="DH1220" s="1877"/>
      <c r="DI1220" s="1877"/>
      <c r="DJ1220" s="1863"/>
      <c r="DK1220" s="1878"/>
      <c r="DL1220" s="1574">
        <f>10^(CN1220/20)*100-100</f>
        <v/>
      </c>
      <c r="DM1220" s="1266"/>
      <c r="DN1220" s="6885"/>
      <c r="DO1220" s="1290"/>
      <c r="DP1220" s="1290"/>
      <c r="DQ1220" s="1283"/>
      <c r="DR1220" s="1541"/>
      <c r="DS1220" s="1541"/>
      <c r="DT1220" s="1541"/>
      <c r="DU1220" s="1541"/>
      <c r="DV1220" s="1541"/>
      <c r="DW1220" s="1541"/>
      <c r="DX1220" s="1541"/>
      <c r="DY1220" s="1541"/>
      <c r="DZ1220" s="1541"/>
      <c r="EA1220" s="1541"/>
      <c r="EB1220" s="1541"/>
      <c r="EC1220" s="1541"/>
      <c r="ED1220" s="1541"/>
      <c r="EE1220" s="1541"/>
      <c r="EF1220" s="1541"/>
      <c r="EG1220" s="1541"/>
      <c r="EH1220" s="1541"/>
      <c r="EI1220" s="1541"/>
      <c r="EJ1220" s="1541"/>
      <c r="EK1220" s="1541"/>
      <c r="EL1220" s="1541"/>
      <c r="EM1220" s="1541"/>
      <c r="EN1220" s="1541"/>
      <c r="EO1220" s="1541"/>
      <c r="EP1220" s="1541"/>
      <c r="EQ1220" s="1541"/>
      <c r="ER1220" s="1541"/>
      <c r="ES1220" s="1541"/>
      <c r="ET1220" s="1541"/>
      <c r="EU1220" s="1541"/>
      <c r="EV1220" s="1541"/>
    </row>
    <row r="1221" ht="12.75" x14ac:dyDescent="0.2">
      <c r="A1221" s="1541"/>
      <c r="B1221" s="1541"/>
      <c r="C1221"/>
      <c r="D1221" s="6854"/>
      <c r="E1221" s="6854"/>
      <c r="F1221" s="6855">
        <v>5.6</v>
      </c>
      <c r="G1221" s="6856"/>
      <c r="H1221" s="6857">
        <f>BV1221</f>
        <v/>
      </c>
      <c r="I1221" s="6857">
        <f>BW1221</f>
        <v/>
      </c>
      <c r="J1221" s="6858" t="inlineStr">
        <is>
          <t>BT</t>
        </is>
      </c>
      <c r="K1221" s="6858" t="inlineStr">
        <is>
          <t>2.4 GHz</t>
        </is>
      </c>
      <c r="L1221" s="6859"/>
      <c r="M1221" s="6882"/>
      <c r="N1221" s="6860"/>
      <c r="O1221" s="6861"/>
      <c r="P1221" s="6597"/>
      <c r="Q1221" s="6861"/>
      <c r="R1221" s="6861"/>
      <c r="S1221" s="6593"/>
      <c r="T1221" s="130">
        <v>39</v>
      </c>
      <c r="U1221" s="6593">
        <v>2440</v>
      </c>
      <c r="V1221" s="6860"/>
      <c r="W1221" s="6862"/>
      <c r="X1221" s="6860"/>
      <c r="Y1221" s="6860"/>
      <c r="Z1221" s="6860"/>
      <c r="AA1221" s="6859"/>
      <c r="AB1221" s="6859"/>
      <c r="AC1221" s="6863">
        <f>IF(OR(BX1221="Close to Ear",BX1221="Close to Head"),"Head",IF(BX1221="Extremity","Extremity","Body"))</f>
        <v/>
      </c>
      <c r="AD1221" s="6864">
        <f>CA1221</f>
        <v/>
      </c>
      <c r="AE1221" s="6858">
        <f>CB1221</f>
        <v/>
      </c>
      <c r="AF1221" s="6859"/>
      <c r="AG1221" s="6865">
        <f>IF(OR(AZ1221="",BA1221=""),"N/A",IF(DC1221="Pass","P","F"))</f>
        <v/>
      </c>
      <c r="AH1221" s="6866"/>
      <c r="AI1221" s="6866"/>
      <c r="AJ1221" s="6866"/>
      <c r="AK1221" s="6860"/>
      <c r="AL1221" s="6859"/>
      <c r="AM1221" s="6860"/>
      <c r="AN1221" s="6860"/>
      <c r="AO1221" s="6867"/>
      <c r="AP1221" s="6867"/>
      <c r="AQ1221" s="6867"/>
      <c r="AR1221" s="6867"/>
      <c r="AS1221" s="6867"/>
      <c r="AT1221" s="6868">
        <f>IF(AC1221="Extremity",IF(CG1221="","",CG1221),"")</f>
        <v/>
      </c>
      <c r="AU1221" s="6868">
        <f>IF(AC1221="Extremity",IF(CH1221="","",CH1221),"")</f>
        <v/>
      </c>
      <c r="AV1221" s="6869">
        <f>IF(AC1221="Extremity","",IF(CE1221="","",CE1221))</f>
        <v/>
      </c>
      <c r="AW1221" s="6869">
        <f>IF(AD1221="Extremity","",IF(CF1221="","",CF1221))</f>
        <v/>
      </c>
      <c r="AX1221" s="6862">
        <f>DL1221</f>
        <v/>
      </c>
      <c r="AY1221" s="6862">
        <f>DQ1221</f>
        <v/>
      </c>
      <c r="AZ1221" s="6870">
        <f>IF(AC1221="Extremity",IF(DA1221="","",DA1221),"")</f>
        <v/>
      </c>
      <c r="BA1221" s="6871">
        <f>IF(AC1221="Extremity","",IF(CT1221="","",CT1221))</f>
        <v/>
      </c>
      <c r="BB1221" s="6862">
        <f>IF(AC1221="Extremity",IF(DB1221="","",DB1221),"")</f>
        <v/>
      </c>
      <c r="BC1221" s="6869">
        <f>IF(AC1221="Extremity","",IF(CZ1221="","",CZ1221))</f>
        <v/>
      </c>
      <c r="BD1221" s="6862">
        <f>DD1221</f>
        <v/>
      </c>
      <c r="BE1221" s="6872">
        <f>DE1221</f>
        <v/>
      </c>
      <c r="BF1221" s="6873">
        <f>DF1221*60</f>
        <v/>
      </c>
      <c r="BG1221" s="6874">
        <f>BE1221</f>
        <v/>
      </c>
      <c r="BH1221" s="6873">
        <f>DG1221*60</f>
        <v/>
      </c>
      <c r="BI1221" s="6873">
        <f>DH1221</f>
        <v/>
      </c>
      <c r="BJ1221" s="6875"/>
      <c r="BK1221" s="6876">
        <f>Overview!$E$7</f>
        <v/>
      </c>
      <c r="BL1221" s="6875"/>
      <c r="BM1221" s="6873">
        <f>DI1221</f>
        <v/>
      </c>
      <c r="BN1221" s="6876">
        <f>Overview!$P$153</f>
        <v/>
      </c>
      <c r="BO1221" s="6875" t="inlineStr">
        <is>
          <t>Modo: BR/EDR</t>
        </is>
      </c>
      <c r="BP1221" s="6875"/>
      <c r="BQ1221" s="6859"/>
      <c r="BR1221" s="6877"/>
      <c r="BS1221" s="1541"/>
      <c r="BT1221" s="1978" t="inlineStr">
        <is>
          <t>BT</t>
        </is>
      </c>
      <c r="BU1221" s="1979" t="inlineStr">
        <is>
          <t>2.4 GHz</t>
        </is>
      </c>
      <c r="BV1221" s="632">
        <f>Overview!$H$31</f>
        <v/>
      </c>
      <c r="BW1221" s="2010"/>
      <c r="BX1221" s="1978" t="inlineStr">
        <is>
          <t>Body</t>
        </is>
      </c>
      <c r="BY1221" s="6883"/>
      <c r="BZ1221" s="2011"/>
      <c r="CA1221" s="6883" t="inlineStr">
        <is>
          <t>Accesorio 6: Front Face</t>
        </is>
      </c>
      <c r="CB1221" s="200">
        <v>0</v>
      </c>
      <c r="CC1221" s="6884">
        <f>IF(COUNT('Conducted BT-Custom'!$AH$3:$AH$7)=0,39,INDEX('Conducted BT-Custom'!$T$3:$T$7,MATCH(MAX('Conducted BT-Custom'!$AH$3:$AH$7),'Conducted BT-Custom'!$AH$3:$AH$7,0)))</f>
        <v>39</v>
      </c>
      <c r="CD1221" s="6884">
        <f>IF(COUNT('Conducted BT-Custom'!$AH$3:$AH$7)=0,2440,INDEX('Conducted BT-Custom'!$U$3:$U$7,MATCH(MAX('Conducted BT-Custom'!$AH$3:$AH$7),'Conducted BT-Custom'!$AH$3:$AH$7,0)))</f>
        <v>2440</v>
      </c>
      <c r="CE1221" s="7251"/>
      <c r="CF1221" s="7237"/>
      <c r="CG1221" s="6911"/>
      <c r="CH1221" s="7250"/>
      <c r="CI1221" s="225">
        <f>BY1221</f>
        <v/>
      </c>
      <c r="CJ1221" s="237">
        <f>BZ1221</f>
        <v/>
      </c>
      <c r="CK1221" s="223">
        <f>CA1221</f>
        <v/>
      </c>
      <c r="CL1221" s="237">
        <f>CC1221</f>
        <v/>
      </c>
      <c r="CM1221" s="394">
        <f>CD1221</f>
        <v/>
      </c>
      <c r="CN1221" s="1966"/>
      <c r="CO1221" s="1967"/>
      <c r="CP1221" s="6833"/>
      <c r="CQ1221" s="446"/>
      <c r="CR1221" s="6930"/>
      <c r="CS1221" s="446"/>
      <c r="CT1221" s="867"/>
      <c r="CU1221" s="224">
        <f>BY1221</f>
        <v/>
      </c>
      <c r="CV1221" s="237">
        <f>BZ1221</f>
        <v/>
      </c>
      <c r="CW1221" s="237">
        <f>CA1221</f>
        <v/>
      </c>
      <c r="CX1221" s="224">
        <f>CC1221</f>
        <v/>
      </c>
      <c r="CY1221" s="237">
        <f>CD1221</f>
        <v/>
      </c>
      <c r="CZ1221" s="7475">
        <f>IF(COUNTIF(Overview!K12:K14,TRUE)&gt;0,1.6,IF(COUNTIF(Overview!L12:L14,TRUE)&gt;0,8,0))</f>
        <v/>
      </c>
      <c r="DA1221" s="1876"/>
      <c r="DB1221" s="7485"/>
      <c r="DC1221" s="844">
        <f>IF(CT1221="","",IF(CT1221&gt;CZ1221,"Fail","Pass"))</f>
        <v/>
      </c>
      <c r="DD1221" s="868"/>
      <c r="DE1221" s="1565">
        <f>MyTimestamp(DC1221)</f>
        <v/>
      </c>
      <c r="DF1221" s="1531">
        <f>IF(COUNT(CE1221:CH1221)=1,15,IF(COUNT(CE1221:CH1221)=0,0,30))</f>
        <v/>
      </c>
      <c r="DG1221" s="1532">
        <f>IF(DF1221=0,0,2)</f>
        <v/>
      </c>
      <c r="DH1221" s="1877"/>
      <c r="DI1221" s="1877"/>
      <c r="DJ1221" s="1863"/>
      <c r="DK1221" s="1878"/>
      <c r="DL1221" s="1574">
        <f>10^(CN1221/20)*100-100</f>
        <v/>
      </c>
      <c r="DM1221" s="1266"/>
      <c r="DN1221" s="6885"/>
      <c r="DO1221" s="1290"/>
      <c r="DP1221" s="1290"/>
      <c r="DQ1221" s="1283"/>
      <c r="DR1221" s="1541"/>
      <c r="DS1221" s="1541"/>
      <c r="DT1221" s="1541"/>
      <c r="DU1221" s="1541"/>
      <c r="DV1221" s="1541"/>
      <c r="DW1221" s="1541"/>
      <c r="DX1221" s="1541"/>
      <c r="DY1221" s="1541"/>
      <c r="DZ1221" s="1541"/>
      <c r="EA1221" s="1541"/>
      <c r="EB1221" s="1541"/>
      <c r="EC1221" s="1541"/>
      <c r="ED1221" s="1541"/>
      <c r="EE1221" s="1541"/>
      <c r="EF1221" s="1541"/>
      <c r="EG1221" s="1541"/>
      <c r="EH1221" s="1541"/>
      <c r="EI1221" s="1541"/>
      <c r="EJ1221" s="1541"/>
      <c r="EK1221" s="1541"/>
      <c r="EL1221" s="1541"/>
      <c r="EM1221" s="1541"/>
      <c r="EN1221" s="1541"/>
      <c r="EO1221" s="1541"/>
      <c r="EP1221" s="1541"/>
      <c r="EQ1221" s="1541"/>
      <c r="ER1221" s="1541"/>
      <c r="ES1221" s="1541"/>
      <c r="ET1221" s="1541"/>
      <c r="EU1221" s="1541"/>
      <c r="EV1221" s="1541"/>
    </row>
    <row r="1222" ht="12.75" x14ac:dyDescent="0.2">
      <c r="A1222" s="1541"/>
      <c r="B1222" s="1541"/>
      <c r="C1222"/>
      <c r="D1222" s="6854"/>
      <c r="E1222" s="6854"/>
      <c r="F1222" s="6855">
        <v>5.6</v>
      </c>
      <c r="G1222" s="6856"/>
      <c r="H1222" s="6857">
        <f>BV1222</f>
        <v/>
      </c>
      <c r="I1222" s="6857">
        <f>BW1222</f>
        <v/>
      </c>
      <c r="J1222" s="6858" t="inlineStr">
        <is>
          <t>BT</t>
        </is>
      </c>
      <c r="K1222" s="6858" t="inlineStr">
        <is>
          <t>2.4 GHz</t>
        </is>
      </c>
      <c r="L1222" s="6859"/>
      <c r="M1222" s="6882"/>
      <c r="N1222" s="6860"/>
      <c r="O1222" s="6861"/>
      <c r="P1222" s="6597"/>
      <c r="Q1222" s="6861"/>
      <c r="R1222" s="6861"/>
      <c r="S1222" s="6593"/>
      <c r="T1222" s="130">
        <v>39</v>
      </c>
      <c r="U1222" s="6593">
        <v>2440</v>
      </c>
      <c r="V1222" s="6860"/>
      <c r="W1222" s="6862"/>
      <c r="X1222" s="6860"/>
      <c r="Y1222" s="6860"/>
      <c r="Z1222" s="6860"/>
      <c r="AA1222" s="6859"/>
      <c r="AB1222" s="6859"/>
      <c r="AC1222" s="6863">
        <f>IF(OR(BX1222="Close to Ear",BX1222="Close to Head"),"Head",IF(BX1222="Extremity","Extremity","Body"))</f>
        <v/>
      </c>
      <c r="AD1222" s="6864">
        <f>CA1222</f>
        <v/>
      </c>
      <c r="AE1222" s="6858">
        <f>CB1222</f>
        <v/>
      </c>
      <c r="AF1222" s="6859"/>
      <c r="AG1222" s="6865">
        <f>IF(OR(AZ1222="",BA1222=""),"N/A",IF(DC1222="Pass","P","F"))</f>
        <v/>
      </c>
      <c r="AH1222" s="6866"/>
      <c r="AI1222" s="6866"/>
      <c r="AJ1222" s="6866"/>
      <c r="AK1222" s="6860"/>
      <c r="AL1222" s="6859"/>
      <c r="AM1222" s="6860"/>
      <c r="AN1222" s="6860"/>
      <c r="AO1222" s="6867"/>
      <c r="AP1222" s="6867"/>
      <c r="AQ1222" s="6867"/>
      <c r="AR1222" s="6867"/>
      <c r="AS1222" s="6867"/>
      <c r="AT1222" s="6868">
        <f>IF(AC1222="Extremity",IF(CG1222="","",CG1222),"")</f>
        <v/>
      </c>
      <c r="AU1222" s="6868">
        <f>IF(AC1222="Extremity",IF(CH1222="","",CH1222),"")</f>
        <v/>
      </c>
      <c r="AV1222" s="6869">
        <f>IF(AC1222="Extremity","",IF(CE1222="","",CE1222))</f>
        <v/>
      </c>
      <c r="AW1222" s="6869">
        <f>IF(AD1222="Extremity","",IF(CF1222="","",CF1222))</f>
        <v/>
      </c>
      <c r="AX1222" s="6862">
        <f>DL1222</f>
        <v/>
      </c>
      <c r="AY1222" s="6862">
        <f>DQ1222</f>
        <v/>
      </c>
      <c r="AZ1222" s="6870">
        <f>IF(AC1222="Extremity",IF(DA1222="","",DA1222),"")</f>
        <v/>
      </c>
      <c r="BA1222" s="6871">
        <f>IF(AC1222="Extremity","",IF(CT1222="","",CT1222))</f>
        <v/>
      </c>
      <c r="BB1222" s="6862">
        <f>IF(AC1222="Extremity",IF(DB1222="","",DB1222),"")</f>
        <v/>
      </c>
      <c r="BC1222" s="6869">
        <f>IF(AC1222="Extremity","",IF(CZ1222="","",CZ1222))</f>
        <v/>
      </c>
      <c r="BD1222" s="6862">
        <f>DD1222</f>
        <v/>
      </c>
      <c r="BE1222" s="6872">
        <f>DE1222</f>
        <v/>
      </c>
      <c r="BF1222" s="6873">
        <f>DF1222*60</f>
        <v/>
      </c>
      <c r="BG1222" s="6874">
        <f>BE1222</f>
        <v/>
      </c>
      <c r="BH1222" s="6873">
        <f>DG1222*60</f>
        <v/>
      </c>
      <c r="BI1222" s="6873">
        <f>DH1222</f>
        <v/>
      </c>
      <c r="BJ1222" s="6875"/>
      <c r="BK1222" s="6876">
        <f>Overview!$E$7</f>
        <v/>
      </c>
      <c r="BL1222" s="6875"/>
      <c r="BM1222" s="6873">
        <f>DI1222</f>
        <v/>
      </c>
      <c r="BN1222" s="6876">
        <f>Overview!$P$153</f>
        <v/>
      </c>
      <c r="BO1222" s="6875" t="inlineStr">
        <is>
          <t>Modo: BR/EDR</t>
        </is>
      </c>
      <c r="BP1222" s="6875"/>
      <c r="BQ1222" s="6859"/>
      <c r="BR1222" s="6877"/>
      <c r="BS1222" s="1541"/>
      <c r="BT1222" s="1978" t="inlineStr">
        <is>
          <t>BT</t>
        </is>
      </c>
      <c r="BU1222" s="1979" t="inlineStr">
        <is>
          <t>2.4 GHz</t>
        </is>
      </c>
      <c r="BV1222" s="632">
        <f>Overview!$H$31</f>
        <v/>
      </c>
      <c r="BW1222" s="2010"/>
      <c r="BX1222" s="1978" t="inlineStr">
        <is>
          <t>Body</t>
        </is>
      </c>
      <c r="BY1222" s="6883"/>
      <c r="BZ1222" s="2011"/>
      <c r="CA1222" s="6883" t="inlineStr">
        <is>
          <t>Accesorio 7: Front Face</t>
        </is>
      </c>
      <c r="CB1222" s="200">
        <v>0</v>
      </c>
      <c r="CC1222" s="6884">
        <f>IF(COUNT('Conducted BT-Custom'!$AH$3:$AH$7)=0,39,INDEX('Conducted BT-Custom'!$T$3:$T$7,MATCH(MAX('Conducted BT-Custom'!$AH$3:$AH$7),'Conducted BT-Custom'!$AH$3:$AH$7,0)))</f>
        <v>39</v>
      </c>
      <c r="CD1222" s="6884">
        <f>IF(COUNT('Conducted BT-Custom'!$AH$3:$AH$7)=0,2440,INDEX('Conducted BT-Custom'!$U$3:$U$7,MATCH(MAX('Conducted BT-Custom'!$AH$3:$AH$7),'Conducted BT-Custom'!$AH$3:$AH$7,0)))</f>
        <v>2440</v>
      </c>
      <c r="CE1222" s="7251"/>
      <c r="CF1222" s="7237"/>
      <c r="CG1222" s="6911"/>
      <c r="CH1222" s="7250"/>
      <c r="CI1222" s="225">
        <f>BY1222</f>
        <v/>
      </c>
      <c r="CJ1222" s="237">
        <f>BZ1222</f>
        <v/>
      </c>
      <c r="CK1222" s="223">
        <f>CA1222</f>
        <v/>
      </c>
      <c r="CL1222" s="237">
        <f>CC1222</f>
        <v/>
      </c>
      <c r="CM1222" s="394">
        <f>CD1222</f>
        <v/>
      </c>
      <c r="CN1222" s="1966"/>
      <c r="CO1222" s="1967"/>
      <c r="CP1222" s="6833"/>
      <c r="CQ1222" s="446"/>
      <c r="CR1222" s="6930"/>
      <c r="CS1222" s="446"/>
      <c r="CT1222" s="867"/>
      <c r="CU1222" s="224">
        <f>BY1222</f>
        <v/>
      </c>
      <c r="CV1222" s="237">
        <f>BZ1222</f>
        <v/>
      </c>
      <c r="CW1222" s="237">
        <f>CA1222</f>
        <v/>
      </c>
      <c r="CX1222" s="224">
        <f>CC1222</f>
        <v/>
      </c>
      <c r="CY1222" s="237">
        <f>CD1222</f>
        <v/>
      </c>
      <c r="CZ1222" s="7475">
        <f>IF(COUNTIF(Overview!K12:K14,TRUE)&gt;0,1.6,IF(COUNTIF(Overview!L12:L14,TRUE)&gt;0,8,0))</f>
        <v/>
      </c>
      <c r="DA1222" s="1876"/>
      <c r="DB1222" s="7485"/>
      <c r="DC1222" s="844">
        <f>IF(CT1222="","",IF(CT1222&gt;CZ1222,"Fail","Pass"))</f>
        <v/>
      </c>
      <c r="DD1222" s="868"/>
      <c r="DE1222" s="1565">
        <f>MyTimestamp(DC1222)</f>
        <v/>
      </c>
      <c r="DF1222" s="1531">
        <f>IF(COUNT(CE1222:CH1222)=1,15,IF(COUNT(CE1222:CH1222)=0,0,30))</f>
        <v/>
      </c>
      <c r="DG1222" s="1532">
        <f>IF(DF1222=0,0,2)</f>
        <v/>
      </c>
      <c r="DH1222" s="1877"/>
      <c r="DI1222" s="1877"/>
      <c r="DJ1222" s="1863"/>
      <c r="DK1222" s="1878"/>
      <c r="DL1222" s="1574">
        <f>10^(CN1222/20)*100-100</f>
        <v/>
      </c>
      <c r="DM1222" s="1266"/>
      <c r="DN1222" s="6885"/>
      <c r="DO1222" s="1290"/>
      <c r="DP1222" s="1290"/>
      <c r="DQ1222" s="1283"/>
      <c r="DR1222" s="1541"/>
      <c r="DS1222" s="1541"/>
      <c r="DT1222" s="1541"/>
      <c r="DU1222" s="1541"/>
      <c r="DV1222" s="1541"/>
      <c r="DW1222" s="1541"/>
      <c r="DX1222" s="1541"/>
      <c r="DY1222" s="1541"/>
      <c r="DZ1222" s="1541"/>
      <c r="EA1222" s="1541"/>
      <c r="EB1222" s="1541"/>
      <c r="EC1222" s="1541"/>
      <c r="ED1222" s="1541"/>
      <c r="EE1222" s="1541"/>
      <c r="EF1222" s="1541"/>
      <c r="EG1222" s="1541"/>
      <c r="EH1222" s="1541"/>
      <c r="EI1222" s="1541"/>
      <c r="EJ1222" s="1541"/>
      <c r="EK1222" s="1541"/>
      <c r="EL1222" s="1541"/>
      <c r="EM1222" s="1541"/>
      <c r="EN1222" s="1541"/>
      <c r="EO1222" s="1541"/>
      <c r="EP1222" s="1541"/>
      <c r="EQ1222" s="1541"/>
      <c r="ER1222" s="1541"/>
      <c r="ES1222" s="1541"/>
      <c r="ET1222" s="1541"/>
      <c r="EU1222" s="1541"/>
      <c r="EV1222" s="1541"/>
    </row>
  </sheetData>
  <sheetProtection sheet="1" autoFilter="0"/>
  <autoFilter ref="BT2:DQ1222" xr:uid="{00000000-0009-0000-0000-000005000000}"/>
  <dataConsolidate link="1"/>
  <dataValidations count="161">
    <dataValidation allowBlank="1" showErrorMessage="1" sqref="AY1:AY2" xr:uid="{00000000-0002-0000-0500-000000000000}"/>
    <dataValidation type="list" allowBlank="1" showInputMessage="1" showErrorMessage="1" sqref="CA38" xr:uid="{00000000-0002-0000-0500-000001000000}">
      <formula1>CA25:CA30</formula1>
    </dataValidation>
    <dataValidation type="list" allowBlank="1" showInputMessage="1" showErrorMessage="1" sqref="CA39" xr:uid="{00000000-0002-0000-0500-000002000000}">
      <formula1>CA25:CA30</formula1>
    </dataValidation>
    <dataValidation type="list" allowBlank="1" showInputMessage="1" showErrorMessage="1" sqref="CA40" xr:uid="{00000000-0002-0000-0500-000003000000}">
      <formula1>CA25:CA30</formula1>
    </dataValidation>
    <dataValidation type="list" allowBlank="1" showInputMessage="1" showErrorMessage="1" sqref="CA41" xr:uid="{00000000-0002-0000-0500-000004000000}">
      <formula1>CA25:CA30</formula1>
    </dataValidation>
    <dataValidation type="list" allowBlank="1" showInputMessage="1" showErrorMessage="1" sqref="CA42" xr:uid="{00000000-0002-0000-0500-000005000000}">
      <formula1>CA25:CA30</formula1>
    </dataValidation>
    <dataValidation type="list" allowBlank="1" showInputMessage="1" showErrorMessage="1" sqref="CA43" xr:uid="{00000000-0002-0000-0500-000006000000}">
      <formula1>CA25:CA30</formula1>
    </dataValidation>
    <dataValidation type="list" allowBlank="1" showInputMessage="1" showErrorMessage="1" sqref="CA44" xr:uid="{00000000-0002-0000-0500-000007000000}">
      <formula1>CA25:CA30</formula1>
    </dataValidation>
    <dataValidation type="list" allowBlank="1" showInputMessage="1" showErrorMessage="1" sqref="CA92" xr:uid="{00000000-0002-0000-0500-000008000000}">
      <formula1>CA25:CA30</formula1>
    </dataValidation>
    <dataValidation type="list" allowBlank="1" showInputMessage="1" showErrorMessage="1" sqref="CA93" xr:uid="{00000000-0002-0000-0500-000009000000}">
      <formula1>CA25:CA30</formula1>
    </dataValidation>
    <dataValidation type="list" allowBlank="1" showInputMessage="1" showErrorMessage="1" sqref="CA94" xr:uid="{00000000-0002-0000-0500-00000A000000}">
      <formula1>CA25:CA30</formula1>
    </dataValidation>
    <dataValidation type="list" allowBlank="1" showInputMessage="1" showErrorMessage="1" sqref="CA95" xr:uid="{00000000-0002-0000-0500-00000B000000}">
      <formula1>CA25:CA30</formula1>
    </dataValidation>
    <dataValidation type="list" allowBlank="1" showInputMessage="1" showErrorMessage="1" sqref="CA96" xr:uid="{00000000-0002-0000-0500-00000C000000}">
      <formula1>CA25:CA30</formula1>
    </dataValidation>
    <dataValidation type="list" allowBlank="1" showInputMessage="1" showErrorMessage="1" sqref="CA97" xr:uid="{00000000-0002-0000-0500-00000D000000}">
      <formula1>CA25:CA30</formula1>
    </dataValidation>
    <dataValidation type="list" allowBlank="1" showInputMessage="1" showErrorMessage="1" sqref="CA98" xr:uid="{00000000-0002-0000-0500-00000E000000}">
      <formula1>CA25:CA30</formula1>
    </dataValidation>
    <dataValidation type="list" allowBlank="1" showInputMessage="1" showErrorMessage="1" sqref="CA146" xr:uid="{00000000-0002-0000-0500-00000F000000}">
      <formula1>CA25:CA30</formula1>
    </dataValidation>
    <dataValidation type="list" allowBlank="1" showInputMessage="1" showErrorMessage="1" sqref="CA147" xr:uid="{00000000-0002-0000-0500-000010000000}">
      <formula1>CA25:CA30</formula1>
    </dataValidation>
    <dataValidation type="list" allowBlank="1" showInputMessage="1" showErrorMessage="1" sqref="CA148" xr:uid="{00000000-0002-0000-0500-000011000000}">
      <formula1>CA25:CA30</formula1>
    </dataValidation>
    <dataValidation type="list" allowBlank="1" showInputMessage="1" showErrorMessage="1" sqref="CA149" xr:uid="{00000000-0002-0000-0500-000012000000}">
      <formula1>CA25:CA30</formula1>
    </dataValidation>
    <dataValidation type="list" allowBlank="1" showInputMessage="1" showErrorMessage="1" sqref="CA150" xr:uid="{00000000-0002-0000-0500-000013000000}">
      <formula1>CA25:CA30</formula1>
    </dataValidation>
    <dataValidation type="list" allowBlank="1" showInputMessage="1" showErrorMessage="1" sqref="CA151" xr:uid="{00000000-0002-0000-0500-000014000000}">
      <formula1>CA25:CA30</formula1>
    </dataValidation>
    <dataValidation type="list" allowBlank="1" showInputMessage="1" showErrorMessage="1" sqref="CA152" xr:uid="{00000000-0002-0000-0500-000015000000}">
      <formula1>CA25:CA30</formula1>
    </dataValidation>
    <dataValidation type="list" allowBlank="1" showInputMessage="1" showErrorMessage="1" sqref="CA200" xr:uid="{00000000-0002-0000-0500-000016000000}">
      <formula1>CA25:CA30</formula1>
    </dataValidation>
    <dataValidation type="list" allowBlank="1" showInputMessage="1" showErrorMessage="1" sqref="CA201" xr:uid="{00000000-0002-0000-0500-000017000000}">
      <formula1>CA25:CA30</formula1>
    </dataValidation>
    <dataValidation type="list" allowBlank="1" showInputMessage="1" showErrorMessage="1" sqref="CA202" xr:uid="{00000000-0002-0000-0500-000018000000}">
      <formula1>CA25:CA30</formula1>
    </dataValidation>
    <dataValidation type="list" allowBlank="1" showInputMessage="1" showErrorMessage="1" sqref="CA203" xr:uid="{00000000-0002-0000-0500-000019000000}">
      <formula1>CA25:CA30</formula1>
    </dataValidation>
    <dataValidation type="list" allowBlank="1" showInputMessage="1" showErrorMessage="1" sqref="CA204" xr:uid="{00000000-0002-0000-0500-00001A000000}">
      <formula1>CA25:CA30</formula1>
    </dataValidation>
    <dataValidation type="list" allowBlank="1" showInputMessage="1" showErrorMessage="1" sqref="CA205" xr:uid="{00000000-0002-0000-0500-00001B000000}">
      <formula1>CA25:CA30</formula1>
    </dataValidation>
    <dataValidation type="list" allowBlank="1" showInputMessage="1" showErrorMessage="1" sqref="CA206" xr:uid="{00000000-0002-0000-0500-00001C000000}">
      <formula1>CA25:CA30</formula1>
    </dataValidation>
    <dataValidation type="list" allowBlank="1" showInputMessage="1" showErrorMessage="1" sqref="CA254" xr:uid="{00000000-0002-0000-0500-00001D000000}">
      <formula1>CA25:CA30</formula1>
    </dataValidation>
    <dataValidation type="list" allowBlank="1" showInputMessage="1" showErrorMessage="1" sqref="CA255" xr:uid="{00000000-0002-0000-0500-00001E000000}">
      <formula1>CA25:CA30</formula1>
    </dataValidation>
    <dataValidation type="list" allowBlank="1" showInputMessage="1" showErrorMessage="1" sqref="CA256" xr:uid="{00000000-0002-0000-0500-00001F000000}">
      <formula1>CA25:CA30</formula1>
    </dataValidation>
    <dataValidation type="list" allowBlank="1" showInputMessage="1" showErrorMessage="1" sqref="CA257" xr:uid="{00000000-0002-0000-0500-000020000000}">
      <formula1>CA25:CA30</formula1>
    </dataValidation>
    <dataValidation type="list" allowBlank="1" showInputMessage="1" showErrorMessage="1" sqref="CA258" xr:uid="{00000000-0002-0000-0500-000021000000}">
      <formula1>CA25:CA30</formula1>
    </dataValidation>
    <dataValidation type="list" allowBlank="1" showInputMessage="1" showErrorMessage="1" sqref="CA259" xr:uid="{00000000-0002-0000-0500-000022000000}">
      <formula1>CA25:CA30</formula1>
    </dataValidation>
    <dataValidation type="list" allowBlank="1" showInputMessage="1" showErrorMessage="1" sqref="CA260" xr:uid="{00000000-0002-0000-0500-000023000000}">
      <formula1>CA25:CA30</formula1>
    </dataValidation>
    <dataValidation type="list" allowBlank="1" showInputMessage="1" showErrorMessage="1" sqref="CA308" xr:uid="{00000000-0002-0000-0500-000024000000}">
      <formula1>CA25:CA30</formula1>
    </dataValidation>
    <dataValidation type="list" allowBlank="1" showInputMessage="1" showErrorMessage="1" sqref="CA309" xr:uid="{00000000-0002-0000-0500-000025000000}">
      <formula1>CA25:CA30</formula1>
    </dataValidation>
    <dataValidation type="list" allowBlank="1" showInputMessage="1" showErrorMessage="1" sqref="CA310" xr:uid="{00000000-0002-0000-0500-000026000000}">
      <formula1>CA25:CA30</formula1>
    </dataValidation>
    <dataValidation type="list" allowBlank="1" showInputMessage="1" showErrorMessage="1" sqref="CA311" xr:uid="{00000000-0002-0000-0500-000027000000}">
      <formula1>CA25:CA30</formula1>
    </dataValidation>
    <dataValidation type="list" allowBlank="1" showInputMessage="1" showErrorMessage="1" sqref="CA312" xr:uid="{00000000-0002-0000-0500-000028000000}">
      <formula1>CA25:CA30</formula1>
    </dataValidation>
    <dataValidation type="list" allowBlank="1" showInputMessage="1" showErrorMessage="1" sqref="CA313" xr:uid="{00000000-0002-0000-0500-000029000000}">
      <formula1>CA25:CA30</formula1>
    </dataValidation>
    <dataValidation type="list" allowBlank="1" showInputMessage="1" showErrorMessage="1" sqref="CA314" xr:uid="{00000000-0002-0000-0500-00002A000000}">
      <formula1>CA25:CA30</formula1>
    </dataValidation>
    <dataValidation type="list" allowBlank="1" showInputMessage="1" showErrorMessage="1" sqref="CA362" xr:uid="{00000000-0002-0000-0500-00002B000000}">
      <formula1>CA25:CA30</formula1>
    </dataValidation>
    <dataValidation type="list" allowBlank="1" showInputMessage="1" showErrorMessage="1" sqref="CA363" xr:uid="{00000000-0002-0000-0500-00002C000000}">
      <formula1>CA25:CA30</formula1>
    </dataValidation>
    <dataValidation type="list" allowBlank="1" showInputMessage="1" showErrorMessage="1" sqref="CA364" xr:uid="{00000000-0002-0000-0500-00002D000000}">
      <formula1>CA25:CA30</formula1>
    </dataValidation>
    <dataValidation type="list" allowBlank="1" showInputMessage="1" showErrorMessage="1" sqref="CA365" xr:uid="{00000000-0002-0000-0500-00002E000000}">
      <formula1>CA25:CA30</formula1>
    </dataValidation>
    <dataValidation type="list" allowBlank="1" showInputMessage="1" showErrorMessage="1" sqref="CA366" xr:uid="{00000000-0002-0000-0500-00002F000000}">
      <formula1>CA25:CA30</formula1>
    </dataValidation>
    <dataValidation type="list" allowBlank="1" showInputMessage="1" showErrorMessage="1" sqref="CA367" xr:uid="{00000000-0002-0000-0500-000030000000}">
      <formula1>CA25:CA30</formula1>
    </dataValidation>
    <dataValidation type="list" allowBlank="1" showInputMessage="1" showErrorMessage="1" sqref="CA368" xr:uid="{00000000-0002-0000-0500-000031000000}">
      <formula1>CA25:CA30</formula1>
    </dataValidation>
    <dataValidation type="list" allowBlank="1" showInputMessage="1" showErrorMessage="1" sqref="CA416" xr:uid="{00000000-0002-0000-0500-000032000000}">
      <formula1>CA25:CA30</formula1>
    </dataValidation>
    <dataValidation type="list" allowBlank="1" showInputMessage="1" showErrorMessage="1" sqref="CA417" xr:uid="{00000000-0002-0000-0500-000033000000}">
      <formula1>CA25:CA30</formula1>
    </dataValidation>
    <dataValidation type="list" allowBlank="1" showInputMessage="1" showErrorMessage="1" sqref="CA418" xr:uid="{00000000-0002-0000-0500-000034000000}">
      <formula1>CA25:CA30</formula1>
    </dataValidation>
    <dataValidation type="list" allowBlank="1" showInputMessage="1" showErrorMessage="1" sqref="CA419" xr:uid="{00000000-0002-0000-0500-000035000000}">
      <formula1>CA25:CA30</formula1>
    </dataValidation>
    <dataValidation type="list" allowBlank="1" showInputMessage="1" showErrorMessage="1" sqref="CA420" xr:uid="{00000000-0002-0000-0500-000036000000}">
      <formula1>CA25:CA30</formula1>
    </dataValidation>
    <dataValidation type="list" allowBlank="1" showInputMessage="1" showErrorMessage="1" sqref="CA421" xr:uid="{00000000-0002-0000-0500-000037000000}">
      <formula1>CA25:CA30</formula1>
    </dataValidation>
    <dataValidation type="list" allowBlank="1" showInputMessage="1" showErrorMessage="1" sqref="CA422" xr:uid="{00000000-0002-0000-0500-000038000000}">
      <formula1>CA25:CA30</formula1>
    </dataValidation>
    <dataValidation type="list" allowBlank="1" showInputMessage="1" showErrorMessage="1" sqref="CA470" xr:uid="{00000000-0002-0000-0500-000039000000}">
      <formula1>CA25:CA30</formula1>
    </dataValidation>
    <dataValidation type="list" allowBlank="1" showInputMessage="1" showErrorMessage="1" sqref="CA471" xr:uid="{00000000-0002-0000-0500-00003A000000}">
      <formula1>CA25:CA30</formula1>
    </dataValidation>
    <dataValidation type="list" allowBlank="1" showInputMessage="1" showErrorMessage="1" sqref="CA472" xr:uid="{00000000-0002-0000-0500-00003B000000}">
      <formula1>CA25:CA30</formula1>
    </dataValidation>
    <dataValidation type="list" allowBlank="1" showInputMessage="1" showErrorMessage="1" sqref="CA473" xr:uid="{00000000-0002-0000-0500-00003C000000}">
      <formula1>CA25:CA30</formula1>
    </dataValidation>
    <dataValidation type="list" allowBlank="1" showInputMessage="1" showErrorMessage="1" sqref="CA474" xr:uid="{00000000-0002-0000-0500-00003D000000}">
      <formula1>CA25:CA30</formula1>
    </dataValidation>
    <dataValidation type="list" allowBlank="1" showInputMessage="1" showErrorMessage="1" sqref="CA475" xr:uid="{00000000-0002-0000-0500-00003E000000}">
      <formula1>CA25:CA30</formula1>
    </dataValidation>
    <dataValidation type="list" allowBlank="1" showInputMessage="1" showErrorMessage="1" sqref="CA476" xr:uid="{00000000-0002-0000-0500-00003F000000}">
      <formula1>CA25:CA30</formula1>
    </dataValidation>
    <dataValidation type="list" allowBlank="1" showInputMessage="1" showErrorMessage="1" sqref="CA524" xr:uid="{00000000-0002-0000-0500-000040000000}">
      <formula1>CA25:CA30</formula1>
    </dataValidation>
    <dataValidation type="list" allowBlank="1" showInputMessage="1" showErrorMessage="1" sqref="CA525" xr:uid="{00000000-0002-0000-0500-000041000000}">
      <formula1>CA25:CA30</formula1>
    </dataValidation>
    <dataValidation type="list" allowBlank="1" showInputMessage="1" showErrorMessage="1" sqref="CA526" xr:uid="{00000000-0002-0000-0500-000042000000}">
      <formula1>CA25:CA30</formula1>
    </dataValidation>
    <dataValidation type="list" allowBlank="1" showInputMessage="1" showErrorMessage="1" sqref="CA527" xr:uid="{00000000-0002-0000-0500-000043000000}">
      <formula1>CA25:CA30</formula1>
    </dataValidation>
    <dataValidation type="list" allowBlank="1" showInputMessage="1" showErrorMessage="1" sqref="CA528" xr:uid="{00000000-0002-0000-0500-000044000000}">
      <formula1>CA25:CA30</formula1>
    </dataValidation>
    <dataValidation type="list" allowBlank="1" showInputMessage="1" showErrorMessage="1" sqref="CA529" xr:uid="{00000000-0002-0000-0500-000045000000}">
      <formula1>CA25:CA30</formula1>
    </dataValidation>
    <dataValidation type="list" allowBlank="1" showInputMessage="1" showErrorMessage="1" sqref="CA530" xr:uid="{00000000-0002-0000-0500-000046000000}">
      <formula1>CA25:CA30</formula1>
    </dataValidation>
    <dataValidation type="list" allowBlank="1" showInputMessage="1" showErrorMessage="1" sqref="CA578" xr:uid="{00000000-0002-0000-0500-000047000000}">
      <formula1>CA25:CA30</formula1>
    </dataValidation>
    <dataValidation type="list" allowBlank="1" showInputMessage="1" showErrorMessage="1" sqref="CA579" xr:uid="{00000000-0002-0000-0500-000048000000}">
      <formula1>CA25:CA30</formula1>
    </dataValidation>
    <dataValidation type="list" allowBlank="1" showInputMessage="1" showErrorMessage="1" sqref="CA580" xr:uid="{00000000-0002-0000-0500-000049000000}">
      <formula1>CA25:CA30</formula1>
    </dataValidation>
    <dataValidation type="list" allowBlank="1" showInputMessage="1" showErrorMessage="1" sqref="CA581" xr:uid="{00000000-0002-0000-0500-00004A000000}">
      <formula1>CA25:CA30</formula1>
    </dataValidation>
    <dataValidation type="list" allowBlank="1" showInputMessage="1" showErrorMessage="1" sqref="CA582" xr:uid="{00000000-0002-0000-0500-00004B000000}">
      <formula1>CA25:CA30</formula1>
    </dataValidation>
    <dataValidation type="list" allowBlank="1" showInputMessage="1" showErrorMessage="1" sqref="CA583" xr:uid="{00000000-0002-0000-0500-00004C000000}">
      <formula1>CA25:CA30</formula1>
    </dataValidation>
    <dataValidation type="list" allowBlank="1" showInputMessage="1" showErrorMessage="1" sqref="CA584" xr:uid="{00000000-0002-0000-0500-00004D000000}">
      <formula1>CA25:CA30</formula1>
    </dataValidation>
    <dataValidation type="list" allowBlank="1" showInputMessage="1" showErrorMessage="1" sqref="CA632" xr:uid="{00000000-0002-0000-0500-00004E000000}">
      <formula1>CA25:CA30</formula1>
    </dataValidation>
    <dataValidation type="list" allowBlank="1" showInputMessage="1" showErrorMessage="1" sqref="CA633" xr:uid="{00000000-0002-0000-0500-00004F000000}">
      <formula1>CA25:CA30</formula1>
    </dataValidation>
    <dataValidation type="list" allowBlank="1" showInputMessage="1" showErrorMessage="1" sqref="CA634" xr:uid="{00000000-0002-0000-0500-000050000000}">
      <formula1>CA25:CA30</formula1>
    </dataValidation>
    <dataValidation type="list" allowBlank="1" showInputMessage="1" showErrorMessage="1" sqref="CA635" xr:uid="{00000000-0002-0000-0500-000051000000}">
      <formula1>CA25:CA30</formula1>
    </dataValidation>
    <dataValidation type="list" allowBlank="1" showInputMessage="1" showErrorMessage="1" sqref="CA636" xr:uid="{00000000-0002-0000-0500-000052000000}">
      <formula1>CA25:CA30</formula1>
    </dataValidation>
    <dataValidation type="list" allowBlank="1" showInputMessage="1" showErrorMessage="1" sqref="CA637" xr:uid="{00000000-0002-0000-0500-000053000000}">
      <formula1>CA25:CA30</formula1>
    </dataValidation>
    <dataValidation type="list" allowBlank="1" showInputMessage="1" showErrorMessage="1" sqref="CA638" xr:uid="{00000000-0002-0000-0500-000054000000}">
      <formula1>CA25:CA30</formula1>
    </dataValidation>
    <dataValidation type="list" allowBlank="1" showInputMessage="1" showErrorMessage="1" sqref="CA686" xr:uid="{00000000-0002-0000-0500-000055000000}">
      <formula1>CA25:CA30</formula1>
    </dataValidation>
    <dataValidation type="list" allowBlank="1" showInputMessage="1" showErrorMessage="1" sqref="CA687" xr:uid="{00000000-0002-0000-0500-000056000000}">
      <formula1>CA25:CA30</formula1>
    </dataValidation>
    <dataValidation type="list" allowBlank="1" showInputMessage="1" showErrorMessage="1" sqref="CA688" xr:uid="{00000000-0002-0000-0500-000057000000}">
      <formula1>CA25:CA30</formula1>
    </dataValidation>
    <dataValidation type="list" allowBlank="1" showInputMessage="1" showErrorMessage="1" sqref="CA689" xr:uid="{00000000-0002-0000-0500-000058000000}">
      <formula1>CA25:CA30</formula1>
    </dataValidation>
    <dataValidation type="list" allowBlank="1" showInputMessage="1" showErrorMessage="1" sqref="CA690" xr:uid="{00000000-0002-0000-0500-000059000000}">
      <formula1>CA25:CA30</formula1>
    </dataValidation>
    <dataValidation type="list" allowBlank="1" showInputMessage="1" showErrorMessage="1" sqref="CA691" xr:uid="{00000000-0002-0000-0500-00005A000000}">
      <formula1>CA25:CA30</formula1>
    </dataValidation>
    <dataValidation type="list" allowBlank="1" showInputMessage="1" showErrorMessage="1" sqref="CA692" xr:uid="{00000000-0002-0000-0500-00005B000000}">
      <formula1>CA25:CA30</formula1>
    </dataValidation>
    <dataValidation type="list" allowBlank="1" showInputMessage="1" showErrorMessage="1" sqref="CA740" xr:uid="{00000000-0002-0000-0500-00005C000000}">
      <formula1>CA25:CA30</formula1>
    </dataValidation>
    <dataValidation type="list" allowBlank="1" showInputMessage="1" showErrorMessage="1" sqref="CA741" xr:uid="{00000000-0002-0000-0500-00005D000000}">
      <formula1>CA25:CA30</formula1>
    </dataValidation>
    <dataValidation type="list" allowBlank="1" showInputMessage="1" showErrorMessage="1" sqref="CA742" xr:uid="{00000000-0002-0000-0500-00005E000000}">
      <formula1>CA25:CA30</formula1>
    </dataValidation>
    <dataValidation type="list" allowBlank="1" showInputMessage="1" showErrorMessage="1" sqref="CA743" xr:uid="{00000000-0002-0000-0500-00005F000000}">
      <formula1>CA25:CA30</formula1>
    </dataValidation>
    <dataValidation type="list" allowBlank="1" showInputMessage="1" showErrorMessage="1" sqref="CA744" xr:uid="{00000000-0002-0000-0500-000060000000}">
      <formula1>CA25:CA30</formula1>
    </dataValidation>
    <dataValidation type="list" allowBlank="1" showInputMessage="1" showErrorMessage="1" sqref="CA745" xr:uid="{00000000-0002-0000-0500-000061000000}">
      <formula1>CA25:CA30</formula1>
    </dataValidation>
    <dataValidation type="list" allowBlank="1" showInputMessage="1" showErrorMessage="1" sqref="CA746" xr:uid="{00000000-0002-0000-0500-000062000000}">
      <formula1>CA25:CA30</formula1>
    </dataValidation>
    <dataValidation type="list" allowBlank="1" showInputMessage="1" showErrorMessage="1" sqref="CA794" xr:uid="{00000000-0002-0000-0500-000063000000}">
      <formula1>CA25:CA30</formula1>
    </dataValidation>
    <dataValidation type="list" allowBlank="1" showInputMessage="1" showErrorMessage="1" sqref="CA795" xr:uid="{00000000-0002-0000-0500-000064000000}">
      <formula1>CA25:CA30</formula1>
    </dataValidation>
    <dataValidation type="list" allowBlank="1" showInputMessage="1" showErrorMessage="1" sqref="CA796" xr:uid="{00000000-0002-0000-0500-000065000000}">
      <formula1>CA25:CA30</formula1>
    </dataValidation>
    <dataValidation type="list" allowBlank="1" showInputMessage="1" showErrorMessage="1" sqref="CA797" xr:uid="{00000000-0002-0000-0500-000066000000}">
      <formula1>CA25:CA30</formula1>
    </dataValidation>
    <dataValidation type="list" allowBlank="1" showInputMessage="1" showErrorMessage="1" sqref="CA798" xr:uid="{00000000-0002-0000-0500-000067000000}">
      <formula1>CA25:CA30</formula1>
    </dataValidation>
    <dataValidation type="list" allowBlank="1" showInputMessage="1" showErrorMessage="1" sqref="CA799" xr:uid="{00000000-0002-0000-0500-000068000000}">
      <formula1>CA25:CA30</formula1>
    </dataValidation>
    <dataValidation type="list" allowBlank="1" showInputMessage="1" showErrorMessage="1" sqref="CA800" xr:uid="{00000000-0002-0000-0500-000069000000}">
      <formula1>CA25:CA30</formula1>
    </dataValidation>
    <dataValidation type="list" allowBlank="1" showInputMessage="1" showErrorMessage="1" sqref="CA848" xr:uid="{00000000-0002-0000-0500-00006A000000}">
      <formula1>CA25:CA30</formula1>
    </dataValidation>
    <dataValidation type="list" allowBlank="1" showInputMessage="1" showErrorMessage="1" sqref="CA849" xr:uid="{00000000-0002-0000-0500-00006B000000}">
      <formula1>CA25:CA30</formula1>
    </dataValidation>
    <dataValidation type="list" allowBlank="1" showInputMessage="1" showErrorMessage="1" sqref="CA850" xr:uid="{00000000-0002-0000-0500-00006C000000}">
      <formula1>CA25:CA30</formula1>
    </dataValidation>
    <dataValidation type="list" allowBlank="1" showInputMessage="1" showErrorMessage="1" sqref="CA851" xr:uid="{00000000-0002-0000-0500-00006D000000}">
      <formula1>CA25:CA30</formula1>
    </dataValidation>
    <dataValidation type="list" allowBlank="1" showInputMessage="1" showErrorMessage="1" sqref="CA852" xr:uid="{00000000-0002-0000-0500-00006E000000}">
      <formula1>CA25:CA30</formula1>
    </dataValidation>
    <dataValidation type="list" allowBlank="1" showInputMessage="1" showErrorMessage="1" sqref="CA853" xr:uid="{00000000-0002-0000-0500-00006F000000}">
      <formula1>CA25:CA30</formula1>
    </dataValidation>
    <dataValidation type="list" allowBlank="1" showInputMessage="1" showErrorMessage="1" sqref="CA854" xr:uid="{00000000-0002-0000-0500-000070000000}">
      <formula1>CA25:CA30</formula1>
    </dataValidation>
    <dataValidation type="list" allowBlank="1" showInputMessage="1" showErrorMessage="1" sqref="CA902" xr:uid="{00000000-0002-0000-0500-000071000000}">
      <formula1>CA25:CA30</formula1>
    </dataValidation>
    <dataValidation type="list" allowBlank="1" showInputMessage="1" showErrorMessage="1" sqref="CA903" xr:uid="{00000000-0002-0000-0500-000072000000}">
      <formula1>CA25:CA30</formula1>
    </dataValidation>
    <dataValidation type="list" allowBlank="1" showInputMessage="1" showErrorMessage="1" sqref="CA904" xr:uid="{00000000-0002-0000-0500-000073000000}">
      <formula1>CA25:CA30</formula1>
    </dataValidation>
    <dataValidation type="list" allowBlank="1" showInputMessage="1" showErrorMessage="1" sqref="CA905" xr:uid="{00000000-0002-0000-0500-000074000000}">
      <formula1>CA25:CA30</formula1>
    </dataValidation>
    <dataValidation type="list" allowBlank="1" showInputMessage="1" showErrorMessage="1" sqref="CA906" xr:uid="{00000000-0002-0000-0500-000075000000}">
      <formula1>CA25:CA30</formula1>
    </dataValidation>
    <dataValidation type="list" allowBlank="1" showInputMessage="1" showErrorMessage="1" sqref="CA907" xr:uid="{00000000-0002-0000-0500-000076000000}">
      <formula1>CA25:CA30</formula1>
    </dataValidation>
    <dataValidation type="list" allowBlank="1" showInputMessage="1" showErrorMessage="1" sqref="CA908" xr:uid="{00000000-0002-0000-0500-000077000000}">
      <formula1>CA25:CA30</formula1>
    </dataValidation>
    <dataValidation type="list" allowBlank="1" showInputMessage="1" showErrorMessage="1" sqref="CA956" xr:uid="{00000000-0002-0000-0500-000078000000}">
      <formula1>CA25:CA30</formula1>
    </dataValidation>
    <dataValidation type="list" allowBlank="1" showInputMessage="1" showErrorMessage="1" sqref="CA957" xr:uid="{00000000-0002-0000-0500-000079000000}">
      <formula1>CA25:CA30</formula1>
    </dataValidation>
    <dataValidation type="list" allowBlank="1" showInputMessage="1" showErrorMessage="1" sqref="CA958" xr:uid="{00000000-0002-0000-0500-00007A000000}">
      <formula1>CA25:CA30</formula1>
    </dataValidation>
    <dataValidation type="list" allowBlank="1" showInputMessage="1" showErrorMessage="1" sqref="CA959" xr:uid="{00000000-0002-0000-0500-00007B000000}">
      <formula1>CA25:CA30</formula1>
    </dataValidation>
    <dataValidation type="list" allowBlank="1" showInputMessage="1" showErrorMessage="1" sqref="CA960" xr:uid="{00000000-0002-0000-0500-00007C000000}">
      <formula1>CA25:CA30</formula1>
    </dataValidation>
    <dataValidation type="list" allowBlank="1" showInputMessage="1" showErrorMessage="1" sqref="CA961" xr:uid="{00000000-0002-0000-0500-00007D000000}">
      <formula1>CA25:CA30</formula1>
    </dataValidation>
    <dataValidation type="list" allowBlank="1" showInputMessage="1" showErrorMessage="1" sqref="CA962" xr:uid="{00000000-0002-0000-0500-00007E000000}">
      <formula1>CA25:CA30</formula1>
    </dataValidation>
    <dataValidation type="list" allowBlank="1" showInputMessage="1" showErrorMessage="1" sqref="CA1010" xr:uid="{00000000-0002-0000-0500-00007F000000}">
      <formula1>CA25:CA30</formula1>
    </dataValidation>
    <dataValidation type="list" allowBlank="1" showInputMessage="1" showErrorMessage="1" sqref="CA1011" xr:uid="{00000000-0002-0000-0500-000080000000}">
      <formula1>CA25:CA30</formula1>
    </dataValidation>
    <dataValidation type="list" allowBlank="1" showInputMessage="1" showErrorMessage="1" sqref="CA1012" xr:uid="{00000000-0002-0000-0500-000081000000}">
      <formula1>CA25:CA30</formula1>
    </dataValidation>
    <dataValidation type="list" allowBlank="1" showInputMessage="1" showErrorMessage="1" sqref="CA1013" xr:uid="{00000000-0002-0000-0500-000082000000}">
      <formula1>CA25:CA30</formula1>
    </dataValidation>
    <dataValidation type="list" allowBlank="1" showInputMessage="1" showErrorMessage="1" sqref="CA1014" xr:uid="{00000000-0002-0000-0500-000083000000}">
      <formula1>CA25:CA30</formula1>
    </dataValidation>
    <dataValidation type="list" allowBlank="1" showInputMessage="1" showErrorMessage="1" sqref="CA1015" xr:uid="{00000000-0002-0000-0500-000084000000}">
      <formula1>CA25:CA30</formula1>
    </dataValidation>
    <dataValidation type="list" allowBlank="1" showInputMessage="1" showErrorMessage="1" sqref="CA1016" xr:uid="{00000000-0002-0000-0500-000085000000}">
      <formula1>CA25:CA30</formula1>
    </dataValidation>
    <dataValidation type="list" allowBlank="1" showInputMessage="1" showErrorMessage="1" sqref="CA1064" xr:uid="{00000000-0002-0000-0500-000086000000}">
      <formula1>CA25:CA30</formula1>
    </dataValidation>
    <dataValidation type="list" allowBlank="1" showInputMessage="1" showErrorMessage="1" sqref="CA1065" xr:uid="{00000000-0002-0000-0500-000087000000}">
      <formula1>CA25:CA30</formula1>
    </dataValidation>
    <dataValidation type="list" allowBlank="1" showInputMessage="1" showErrorMessage="1" sqref="CA1066" xr:uid="{00000000-0002-0000-0500-000088000000}">
      <formula1>CA25:CA30</formula1>
    </dataValidation>
    <dataValidation type="list" allowBlank="1" showInputMessage="1" showErrorMessage="1" sqref="CA1067" xr:uid="{00000000-0002-0000-0500-000089000000}">
      <formula1>CA25:CA30</formula1>
    </dataValidation>
    <dataValidation type="list" allowBlank="1" showInputMessage="1" showErrorMessage="1" sqref="CA1068" xr:uid="{00000000-0002-0000-0500-00008A000000}">
      <formula1>CA25:CA30</formula1>
    </dataValidation>
    <dataValidation type="list" allowBlank="1" showInputMessage="1" showErrorMessage="1" sqref="CA1069" xr:uid="{00000000-0002-0000-0500-00008B000000}">
      <formula1>CA25:CA30</formula1>
    </dataValidation>
    <dataValidation type="list" allowBlank="1" showInputMessage="1" showErrorMessage="1" sqref="CA1070" xr:uid="{00000000-0002-0000-0500-00008C000000}">
      <formula1>CA25:CA30</formula1>
    </dataValidation>
    <dataValidation type="list" allowBlank="1" showInputMessage="1" showErrorMessage="1" sqref="CA1118" xr:uid="{00000000-0002-0000-0500-00008D000000}">
      <formula1>CA25:CA30</formula1>
    </dataValidation>
    <dataValidation type="list" allowBlank="1" showInputMessage="1" showErrorMessage="1" sqref="CA1119" xr:uid="{00000000-0002-0000-0500-00008E000000}">
      <formula1>CA25:CA30</formula1>
    </dataValidation>
    <dataValidation type="list" allowBlank="1" showInputMessage="1" showErrorMessage="1" sqref="CA1120" xr:uid="{00000000-0002-0000-0500-00008F000000}">
      <formula1>CA25:CA30</formula1>
    </dataValidation>
    <dataValidation type="list" allowBlank="1" showInputMessage="1" showErrorMessage="1" sqref="CA1121" xr:uid="{00000000-0002-0000-0500-000090000000}">
      <formula1>CA25:CA30</formula1>
    </dataValidation>
    <dataValidation type="list" allowBlank="1" showInputMessage="1" showErrorMessage="1" sqref="CA1122" xr:uid="{00000000-0002-0000-0500-000091000000}">
      <formula1>CA25:CA30</formula1>
    </dataValidation>
    <dataValidation type="list" allowBlank="1" showInputMessage="1" showErrorMessage="1" sqref="CA1123" xr:uid="{00000000-0002-0000-0500-000092000000}">
      <formula1>CA25:CA30</formula1>
    </dataValidation>
    <dataValidation type="list" allowBlank="1" showInputMessage="1" showErrorMessage="1" sqref="CA1124" xr:uid="{00000000-0002-0000-0500-000093000000}">
      <formula1>CA25:CA30</formula1>
    </dataValidation>
    <dataValidation type="list" allowBlank="1" showInputMessage="1" showErrorMessage="1" sqref="CA1172" xr:uid="{00000000-0002-0000-0500-000094000000}">
      <formula1>CA25:CA30</formula1>
    </dataValidation>
    <dataValidation type="list" allowBlank="1" showInputMessage="1" showErrorMessage="1" sqref="CA1173" xr:uid="{00000000-0002-0000-0500-000095000000}">
      <formula1>CA25:CA30</formula1>
    </dataValidation>
    <dataValidation type="list" allowBlank="1" showInputMessage="1" showErrorMessage="1" sqref="CA1174" xr:uid="{00000000-0002-0000-0500-000096000000}">
      <formula1>CA25:CA30</formula1>
    </dataValidation>
    <dataValidation type="list" allowBlank="1" showInputMessage="1" showErrorMessage="1" sqref="CA1175" xr:uid="{00000000-0002-0000-0500-000097000000}">
      <formula1>CA25:CA30</formula1>
    </dataValidation>
    <dataValidation type="list" allowBlank="1" showInputMessage="1" showErrorMessage="1" sqref="CA1176" xr:uid="{00000000-0002-0000-0500-000098000000}">
      <formula1>CA25:CA30</formula1>
    </dataValidation>
    <dataValidation type="list" allowBlank="1" showInputMessage="1" showErrorMessage="1" sqref="CA1177" xr:uid="{00000000-0002-0000-0500-000099000000}">
      <formula1>CA25:CA30</formula1>
    </dataValidation>
    <dataValidation type="list" allowBlank="1" showInputMessage="1" showErrorMessage="1" sqref="CA1178" xr:uid="{00000000-0002-0000-0500-00009A000000}">
      <formula1>CA25:CA30</formula1>
    </dataValidation>
    <dataValidation type="list" allowBlank="1" showInputMessage="1" showErrorMessage="1" sqref="BK3:BK56" xr:uid="{00000000-0002-0000-0500-0000C9060000}">
      <formula1>$EW$3:$EW$5</formula1>
    </dataValidation>
    <dataValidation type="list" allowBlank="1" showErrorMessage="1" sqref="BP3:BP1222" xr:uid="{00000000-0002-0000-0500-0000CA060000}">
      <formula1>"Yes,No,N/A"</formula1>
    </dataValidation>
    <dataValidation type="list" allowBlank="1" showErrorMessage="1" sqref="AG3:AG1222" xr:uid="{00000000-0002-0000-0500-0000CB060000}">
      <formula1>"F,I,N/A,P"</formula1>
    </dataValidation>
    <dataValidation type="list" allowBlank="1" showErrorMessage="1" sqref="AF3:AF1222" xr:uid="{00000000-0002-0000-0500-0000CC060000}">
      <formula1>"10-g,1-g"</formula1>
    </dataValidation>
    <dataValidation type="decimal" allowBlank="1" showErrorMessage="1" sqref="AA3:AA1222 AK3:AK1222" xr:uid="{00000000-0002-0000-0500-0000CE060000}">
      <formula1>0</formula1>
      <formula2>1000</formula2>
    </dataValidation>
    <dataValidation type="decimal" allowBlank="1" showErrorMessage="1" sqref="AM3:AN1222 AX3:AY1222 AH3:AJ1222" xr:uid="{00000000-0002-0000-0500-0000CF060000}">
      <formula1>-100</formula1>
      <formula2>100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3">
    <tabColor rgb="FF92D050"/>
  </sheetPr>
  <dimension ref="A1:BP1"/>
  <sheetViews>
    <sheetView zoomScale="85" zoomScaleNormal="85" workbookViewId="0">
      <selection activeCell="A2" sqref="A2:XFD4"/>
    </sheetView>
  </sheetViews>
  <sheetFormatPr baseColWidth="10" defaultColWidth="9.42578125" defaultRowHeight="12.75" x14ac:dyDescent="0.2"/>
  <cols>
    <col min="1" max="1" width="17.42578125" customWidth="1"/>
    <col min="2" max="2" width="50.42578125" customWidth="1"/>
    <col min="3" max="3" width="14.5703125" bestFit="1" customWidth="1"/>
    <col min="4" max="4" width="9" bestFit="1" customWidth="1"/>
    <col min="5" max="5" width="12.42578125" bestFit="1" customWidth="1"/>
    <col min="6" max="6" width="8.5703125" bestFit="1" customWidth="1"/>
    <col min="7" max="7" width="15.5703125" bestFit="1" customWidth="1"/>
    <col min="8" max="8" width="11.42578125" bestFit="1" customWidth="1"/>
    <col min="9" max="9" width="10.7109375" bestFit="1" customWidth="1"/>
    <col min="10" max="10" width="14.5703125" bestFit="1" customWidth="1"/>
    <col min="11" max="11" width="16.5703125" bestFit="1" customWidth="1"/>
    <col min="12" max="12" width="11.42578125" bestFit="1" customWidth="1"/>
    <col min="13" max="13" width="7" customWidth="1"/>
    <col min="14" max="14" width="9.5703125" customWidth="1"/>
    <col min="15" max="15" width="15.42578125" bestFit="1" customWidth="1"/>
    <col min="16" max="16" width="16.5703125" customWidth="1"/>
    <col min="17" max="17" width="17.85546875" customWidth="1"/>
    <col min="18" max="19" width="16.42578125" bestFit="1" customWidth="1"/>
    <col min="20" max="20" width="9.42578125" bestFit="1" customWidth="1"/>
    <col min="21" max="21" width="13.5703125" bestFit="1" customWidth="1"/>
    <col min="22" max="22" width="11.5703125" bestFit="1" customWidth="1"/>
    <col min="23" max="23" width="7.5703125" bestFit="1" customWidth="1"/>
    <col min="24" max="24" width="9.85546875" customWidth="1"/>
    <col min="25" max="25" width="19.5703125" bestFit="1" customWidth="1"/>
    <col min="26" max="26" width="27" bestFit="1" customWidth="1"/>
    <col min="27" max="27" width="19.42578125" bestFit="1" customWidth="1"/>
    <col min="28" max="28" width="8.42578125" bestFit="1" customWidth="1"/>
    <col min="29" max="29" width="13.5703125" bestFit="1" customWidth="1"/>
    <col min="30" max="30" width="8.5703125" bestFit="1" customWidth="1"/>
    <col min="31" max="31" width="6.5703125" bestFit="1" customWidth="1"/>
    <col min="32" max="32" width="27.42578125" bestFit="1" customWidth="1"/>
    <col min="33" max="33" width="33.5703125" bestFit="1" customWidth="1"/>
    <col min="34" max="34" width="32.5703125" bestFit="1" customWidth="1"/>
    <col min="35" max="35" width="24.42578125" bestFit="1" customWidth="1"/>
    <col min="36" max="36" width="30.42578125" bestFit="1" customWidth="1"/>
    <col min="37" max="37" width="24.42578125" bestFit="1" customWidth="1"/>
    <col min="38" max="38" width="24.5703125" bestFit="1" customWidth="1"/>
    <col min="39" max="39" width="15.42578125" bestFit="1" customWidth="1"/>
    <col min="40" max="40" width="11.42578125" bestFit="1" customWidth="1"/>
    <col min="41" max="41" width="21.42578125" bestFit="1" customWidth="1"/>
    <col min="42" max="42" width="19.5703125" bestFit="1" customWidth="1"/>
    <col min="43" max="43" width="8.42578125" bestFit="1" customWidth="1"/>
    <col min="44" max="44" width="25" bestFit="1" customWidth="1"/>
    <col min="45" max="45" width="15.42578125" bestFit="1" customWidth="1"/>
    <col min="46" max="46" width="24" bestFit="1" customWidth="1"/>
    <col min="47" max="47" width="14.42578125" bestFit="1" customWidth="1"/>
    <col min="48" max="48" width="14.5703125" bestFit="1" customWidth="1"/>
    <col min="49" max="49" width="13.5703125" bestFit="1" customWidth="1"/>
    <col min="50" max="50" width="24.42578125" bestFit="1" customWidth="1"/>
    <col min="51" max="51" width="23.42578125" bestFit="1" customWidth="1"/>
    <col min="52" max="52" width="21.5703125" bestFit="1" customWidth="1"/>
    <col min="53" max="53" width="20.42578125" bestFit="1" customWidth="1"/>
    <col min="54" max="54" width="10.5703125" bestFit="1" customWidth="1"/>
    <col min="55" max="55" width="18" bestFit="1" customWidth="1"/>
    <col min="56" max="56" width="12.5703125" bestFit="1" customWidth="1"/>
    <col min="57" max="57" width="19" customWidth="1"/>
    <col min="58" max="58" width="14.42578125" bestFit="1" customWidth="1"/>
    <col min="59" max="59" width="8.42578125" bestFit="1" customWidth="1"/>
    <col min="60" max="60" width="15.5703125" bestFit="1" customWidth="1"/>
    <col min="61" max="61" width="13.42578125" bestFit="1" customWidth="1"/>
    <col min="62" max="62" width="11.42578125" bestFit="1" customWidth="1"/>
    <col min="63" max="63" width="8.42578125" customWidth="1"/>
    <col min="64" max="64" width="20" bestFit="1" customWidth="1"/>
    <col min="65" max="65" width="9.5703125" bestFit="1" customWidth="1"/>
    <col min="66" max="66" width="15.42578125" bestFit="1" customWidth="1"/>
    <col min="67" max="67" width="15" bestFit="1" customWidth="1"/>
    <col min="68" max="68" width="14.5703125" bestFit="1" customWidth="1"/>
  </cols>
  <sheetData>
    <row r="1" spans="1:68" s="13" customFormat="1" ht="15" customHeight="1" x14ac:dyDescent="0.2">
      <c r="A1" s="6092" t="s">
        <v>111</v>
      </c>
      <c r="B1" s="123" t="s">
        <v>112</v>
      </c>
      <c r="C1" s="123" t="s">
        <v>113</v>
      </c>
      <c r="D1" s="123" t="s">
        <v>114</v>
      </c>
      <c r="E1" s="1494" t="s">
        <v>116</v>
      </c>
      <c r="F1" s="1494" t="s">
        <v>115</v>
      </c>
      <c r="G1" s="123" t="s">
        <v>415</v>
      </c>
      <c r="H1" s="123" t="s">
        <v>96</v>
      </c>
      <c r="I1" s="123" t="s">
        <v>40</v>
      </c>
      <c r="J1" s="123" t="s">
        <v>118</v>
      </c>
      <c r="K1" s="123" t="s">
        <v>117</v>
      </c>
      <c r="L1" s="123" t="s">
        <v>35</v>
      </c>
      <c r="M1" s="123" t="s">
        <v>27</v>
      </c>
      <c r="N1" s="6060" t="s">
        <v>1100</v>
      </c>
      <c r="O1" s="123" t="s">
        <v>26</v>
      </c>
      <c r="P1" s="123" t="s">
        <v>259</v>
      </c>
      <c r="Q1" s="123" t="s">
        <v>25</v>
      </c>
      <c r="R1" s="123" t="s">
        <v>32</v>
      </c>
      <c r="S1" s="123" t="s">
        <v>121</v>
      </c>
      <c r="T1" s="123" t="s">
        <v>46</v>
      </c>
      <c r="U1" s="123" t="s">
        <v>413</v>
      </c>
      <c r="V1" s="123" t="s">
        <v>109</v>
      </c>
      <c r="W1" s="123" t="s">
        <v>29</v>
      </c>
      <c r="X1" s="123" t="s">
        <v>34</v>
      </c>
      <c r="Y1" s="123" t="s">
        <v>119</v>
      </c>
      <c r="Z1" s="123" t="s">
        <v>120</v>
      </c>
      <c r="AA1" s="123" t="s">
        <v>416</v>
      </c>
      <c r="AB1" s="123" t="s">
        <v>58</v>
      </c>
      <c r="AC1" s="123" t="s">
        <v>123</v>
      </c>
      <c r="AD1" s="123" t="s">
        <v>93</v>
      </c>
      <c r="AE1" t="s">
        <v>124</v>
      </c>
      <c r="AF1" s="124" t="s">
        <v>42</v>
      </c>
      <c r="AG1" s="125" t="s">
        <v>98</v>
      </c>
      <c r="AH1" s="125" t="s">
        <v>129</v>
      </c>
      <c r="AI1" s="124" t="s">
        <v>126</v>
      </c>
      <c r="AJ1" s="124" t="s">
        <v>132</v>
      </c>
      <c r="AK1" s="124" t="s">
        <v>134</v>
      </c>
      <c r="AL1" s="124" t="s">
        <v>136</v>
      </c>
      <c r="AM1" s="124" t="s">
        <v>127</v>
      </c>
      <c r="AN1" s="124" t="s">
        <v>130</v>
      </c>
      <c r="AO1" s="124" t="s">
        <v>122</v>
      </c>
      <c r="AP1" s="124" t="s">
        <v>131</v>
      </c>
      <c r="AQ1" s="124" t="s">
        <v>135</v>
      </c>
      <c r="AR1" s="124" t="s">
        <v>125</v>
      </c>
      <c r="AS1" s="124" t="s">
        <v>128</v>
      </c>
      <c r="AT1" s="124" t="s">
        <v>647</v>
      </c>
      <c r="AU1" s="124" t="s">
        <v>648</v>
      </c>
      <c r="AV1" s="124" t="s">
        <v>133</v>
      </c>
      <c r="AW1" s="124" t="s">
        <v>646</v>
      </c>
      <c r="AX1" s="124" t="s">
        <v>266</v>
      </c>
      <c r="AY1" s="124" t="s">
        <v>650</v>
      </c>
      <c r="AZ1" s="124" t="s">
        <v>698</v>
      </c>
      <c r="BA1" s="124" t="s">
        <v>699</v>
      </c>
      <c r="BB1" s="124" t="s">
        <v>137</v>
      </c>
      <c r="BC1" s="126" t="s">
        <v>138</v>
      </c>
      <c r="BD1" s="127" t="s">
        <v>1157</v>
      </c>
      <c r="BE1" s="126" t="s">
        <v>306</v>
      </c>
      <c r="BF1" s="127" t="s">
        <v>307</v>
      </c>
      <c r="BG1" s="127" t="s">
        <v>139</v>
      </c>
      <c r="BH1" s="127" t="s">
        <v>140</v>
      </c>
      <c r="BI1" s="127" t="s">
        <v>141</v>
      </c>
      <c r="BJ1" s="127" t="s">
        <v>142</v>
      </c>
      <c r="BK1" s="820" t="s">
        <v>661</v>
      </c>
      <c r="BL1" s="127" t="s">
        <v>143</v>
      </c>
      <c r="BM1" s="127" t="s">
        <v>144</v>
      </c>
      <c r="BN1" s="127" t="s">
        <v>145</v>
      </c>
      <c r="BO1" s="127" t="s">
        <v>146</v>
      </c>
      <c r="BP1" s="127" t="s">
        <v>147</v>
      </c>
    </row>
  </sheetData>
  <sheetProtection autoFilter="0"/>
  <autoFilter ref="A1:BP1" xr:uid="{00000000-0009-0000-0000-00000B000000}"/>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0" tint="-0.249977111117893"/>
  </sheetPr>
  <dimension ref="A1:CK204"/>
  <sheetViews>
    <sheetView topLeftCell="CK1" workbookViewId="0">
      <pane ySplit="2" topLeftCell="A3" activePane="bottomLeft" state="frozen"/>
      <selection activeCell="C1" sqref="C1"/>
      <selection pane="bottomLeft" activeCell="BZ5" sqref="BZ5"/>
    </sheetView>
  </sheetViews>
  <sheetFormatPr baseColWidth="10" defaultRowHeight="12.75" x14ac:dyDescent="0.2"/>
  <cols>
    <col min="1" max="1" width="2.140625" customWidth="1"/>
    <col min="2" max="3" width="4.140625" hidden="1" customWidth="1"/>
    <col min="4" max="4" width="22.5703125" hidden="1" customWidth="1"/>
    <col min="5" max="5" width="7.140625" hidden="1" customWidth="1"/>
    <col min="6" max="6" width="7.5703125" hidden="1" customWidth="1"/>
    <col min="7" max="7" width="11" hidden="1" customWidth="1"/>
    <col min="8" max="55" width="4.140625" hidden="1" customWidth="1"/>
    <col min="56" max="57" width="17.85546875" hidden="1" customWidth="1"/>
    <col min="58" max="58" width="12.28515625" hidden="1" customWidth="1"/>
    <col min="59" max="59" width="13.5703125" hidden="1" customWidth="1"/>
    <col min="60" max="60" width="7.7109375" hidden="1" customWidth="1"/>
    <col min="61" max="61" width="14.7109375" hidden="1" customWidth="1"/>
    <col min="62" max="62" width="12.5703125" hidden="1" customWidth="1"/>
    <col min="63" max="63" width="10.5703125" hidden="1" customWidth="1"/>
    <col min="64" max="64" width="20.42578125" hidden="1" customWidth="1"/>
    <col min="65" max="65" width="18.7109375" hidden="1" customWidth="1"/>
    <col min="66" max="66" width="11.42578125" hidden="1" customWidth="1"/>
    <col min="67" max="67" width="14.5703125" hidden="1" customWidth="1"/>
    <col min="68" max="68" width="13.7109375" hidden="1" customWidth="1"/>
    <col min="69" max="69" width="13.85546875" hidden="1" customWidth="1"/>
    <col min="70" max="70" width="4.140625" hidden="1" customWidth="1"/>
    <col min="71" max="71" width="41.5703125" hidden="1" customWidth="1"/>
    <col min="72" max="72" width="14" customWidth="1"/>
    <col min="73" max="73" width="42.7109375" customWidth="1"/>
    <col min="74" max="74" width="19.85546875" customWidth="1"/>
    <col min="75" max="75" width="9.140625" customWidth="1"/>
    <col min="76" max="76" width="9.42578125" customWidth="1"/>
    <col min="77" max="77" width="9.85546875" customWidth="1"/>
    <col min="78" max="78" width="18" customWidth="1"/>
    <col min="79" max="79" width="13.7109375" customWidth="1"/>
    <col min="80" max="80" width="12.140625" customWidth="1"/>
    <col min="84" max="84" width="3.42578125" customWidth="1"/>
    <col min="85" max="85" width="41.140625" customWidth="1"/>
  </cols>
  <sheetData>
    <row r="1" spans="1:89" x14ac:dyDescent="0.2">
      <c r="A1" s="8004"/>
      <c r="B1" s="8004"/>
      <c r="C1" s="8004"/>
      <c r="D1" s="8004"/>
      <c r="E1" s="8004"/>
      <c r="F1" s="8004"/>
      <c r="G1" s="8004"/>
      <c r="H1" s="8004"/>
      <c r="I1" s="8004"/>
      <c r="J1" s="8004"/>
      <c r="K1" s="8004"/>
      <c r="L1" s="8004"/>
      <c r="M1" s="8004"/>
      <c r="N1" s="8004"/>
      <c r="O1" s="8004"/>
      <c r="P1" s="8004"/>
      <c r="Q1" s="8004"/>
      <c r="R1" s="8004"/>
      <c r="S1" s="8004"/>
      <c r="T1" s="8004"/>
      <c r="U1" s="8004"/>
      <c r="V1" s="8004"/>
      <c r="W1" s="8004"/>
      <c r="X1" s="8004"/>
      <c r="Y1" s="8004"/>
      <c r="Z1" s="8004"/>
      <c r="AA1" s="8004"/>
      <c r="AB1" s="8004"/>
      <c r="AC1" s="8004"/>
      <c r="AD1" s="8004"/>
      <c r="AE1" s="8004"/>
      <c r="AF1" s="8004"/>
      <c r="AG1" s="8004"/>
      <c r="AH1" s="8004"/>
      <c r="AI1" s="8004"/>
      <c r="AJ1" s="8004"/>
      <c r="AK1" s="8004"/>
      <c r="AL1" s="8004"/>
      <c r="AM1" s="8004"/>
      <c r="AN1" s="8004"/>
      <c r="AO1" s="8004"/>
      <c r="AP1" s="8004"/>
      <c r="AQ1" s="8004"/>
      <c r="AR1" s="8004"/>
      <c r="AS1" s="8004"/>
      <c r="AT1" s="8004"/>
      <c r="AU1" s="8004"/>
      <c r="AV1" s="8004"/>
      <c r="AW1" s="8004"/>
      <c r="AX1" s="8004"/>
      <c r="AY1" s="8004"/>
      <c r="AZ1" s="8004"/>
      <c r="BA1" s="8004"/>
      <c r="BB1" s="8004"/>
      <c r="BC1" s="8004"/>
      <c r="BD1" s="8004"/>
      <c r="BE1" s="8004"/>
      <c r="BF1" s="8004"/>
      <c r="BG1" s="8004"/>
      <c r="BH1" s="8004"/>
      <c r="BI1" s="8004"/>
      <c r="BJ1" s="8004"/>
      <c r="BK1" s="8004"/>
      <c r="BL1" s="8004"/>
      <c r="BM1" s="8004"/>
      <c r="BN1" s="8004"/>
      <c r="BO1" s="8004"/>
      <c r="BP1" s="8004"/>
      <c r="BQ1" s="8004"/>
      <c r="BR1" s="8004"/>
      <c r="BS1" s="8004"/>
      <c r="BT1" s="8004"/>
      <c r="BU1" s="8004"/>
      <c r="BV1" s="8004"/>
      <c r="BW1" s="8004"/>
      <c r="BX1" s="8004"/>
      <c r="BY1" s="8004"/>
      <c r="BZ1" s="8004"/>
      <c r="CA1" s="8004"/>
      <c r="CB1" s="8004"/>
      <c r="CC1" s="8004"/>
      <c r="CD1" s="8004"/>
      <c r="CE1" s="8004"/>
      <c r="CF1" s="8004"/>
      <c r="CG1" s="8004"/>
      <c r="CH1" s="8004"/>
      <c r="CI1" s="8004"/>
      <c r="CJ1" s="8004"/>
      <c r="CK1" s="8004"/>
    </row>
    <row r="2" spans="1:89" ht="88.5" customHeight="1" x14ac:dyDescent="0.2">
      <c r="A2" s="8004"/>
      <c r="B2" s="8004"/>
      <c r="C2" s="7776" t="inlineStr">
        <is>
          <t>TR</t>
        </is>
      </c>
      <c r="D2" s="7776" t="inlineStr">
        <is>
          <t>Test specification</t>
        </is>
      </c>
      <c r="E2" s="7776" t="inlineStr">
        <is>
          <t>Version</t>
        </is>
      </c>
      <c r="F2" s="7776" t="inlineStr">
        <is>
          <t>Test case</t>
        </is>
      </c>
      <c r="G2" s="7992" t="inlineStr">
        <is>
          <t>Module Port</t>
        </is>
      </c>
      <c r="H2" s="7992" t="inlineStr">
        <is>
          <t>Antenna</t>
        </is>
      </c>
      <c r="I2" s="7776" t="inlineStr">
        <is>
          <t>TX Configuration</t>
        </is>
      </c>
      <c r="J2" s="7776" t="inlineStr">
        <is>
          <t>Technology</t>
        </is>
      </c>
      <c r="K2" s="7776" t="inlineStr">
        <is>
          <t>Band</t>
        </is>
      </c>
      <c r="L2" s="7776" t="inlineStr">
        <is>
          <t>SCS (kHz)</t>
        </is>
      </c>
      <c r="M2" s="7776" t="inlineStr">
        <is>
          <t>Bandwidth (MHz)</t>
        </is>
      </c>
      <c r="N2" s="7776" t="inlineStr">
        <is>
          <t>Modulation</t>
        </is>
      </c>
      <c r="O2" s="7776" t="inlineStr">
        <is>
          <t>MPR</t>
        </is>
      </c>
      <c r="P2" s="7776" t="inlineStr">
        <is>
          <t>UL RB Allocation</t>
        </is>
      </c>
      <c r="Q2" s="7776" t="inlineStr">
        <is>
          <t>UL RB Start</t>
        </is>
      </c>
      <c r="R2" s="7776" t="inlineStr">
        <is>
          <t>Mode</t>
        </is>
      </c>
      <c r="S2" s="7776" t="inlineStr">
        <is>
          <t>Channel Number</t>
        </is>
      </c>
      <c r="T2" s="7776" t="inlineStr">
        <is>
          <t>Frequency (MHz)</t>
        </is>
      </c>
      <c r="U2" s="7776" t="inlineStr">
        <is>
          <t>Data Rate</t>
        </is>
      </c>
      <c r="V2" s="7991" t="inlineStr">
        <is>
          <t>Duty Cycle (%)</t>
        </is>
      </c>
      <c r="W2" s="7776" t="inlineStr">
        <is>
          <t>Uplink Slots</t>
        </is>
      </c>
      <c r="X2" s="7776" t="inlineStr">
        <is>
          <t>Subtest</t>
        </is>
      </c>
      <c r="Y2" s="7776" t="inlineStr">
        <is>
          <t>PCL</t>
        </is>
      </c>
      <c r="Z2" s="7776" t="inlineStr">
        <is>
          <t>Target Permitivity (ε)</t>
        </is>
      </c>
      <c r="AA2" s="7776" t="inlineStr">
        <is>
          <t>Target Conductivity (σ (S/m))</t>
        </is>
      </c>
      <c r="AB2" s="7776" t="inlineStr">
        <is>
          <t>Exposure Conditions</t>
        </is>
      </c>
      <c r="AC2" s="7776" t="inlineStr">
        <is>
          <t>Position</t>
        </is>
      </c>
      <c r="AD2" s="7776" t="inlineStr">
        <is>
          <t>Distance (mm)</t>
        </is>
      </c>
      <c r="AE2" s="7776" t="inlineStr">
        <is>
          <t>SAR over</t>
        </is>
      </c>
      <c r="AF2" t="inlineStr">
        <is>
          <t>Verdict</t>
        </is>
      </c>
      <c r="AG2" s="7777" t="inlineStr">
        <is>
          <t>Average Output Power (dBm)</t>
        </is>
      </c>
      <c r="AH2" s="7778" t="inlineStr">
        <is>
          <t>Frame Average Output Power (dBm)</t>
        </is>
      </c>
      <c r="AI2" s="7778" t="inlineStr">
        <is>
          <t>Burst Average Output Power (dBm)</t>
        </is>
      </c>
      <c r="AJ2" s="7777" t="inlineStr">
        <is>
          <t>Measured Permittivity (ε)</t>
        </is>
      </c>
      <c r="AK2" s="7777" t="inlineStr">
        <is>
          <t>Measured Conductivity (σ (S/m))</t>
        </is>
      </c>
      <c r="AL2" s="7777" t="inlineStr">
        <is>
          <t>Deviation Permittivity (%)</t>
        </is>
      </c>
      <c r="AM2" s="7777" t="inlineStr">
        <is>
          <t>Deviation Conductivity (%)</t>
        </is>
      </c>
      <c r="AN2" s="7777" t="inlineStr">
        <is>
          <t>Fast SAR (W/Kg)</t>
        </is>
      </c>
      <c r="AO2" s="7777" t="inlineStr">
        <is>
          <t>SAR (W/Kg)</t>
        </is>
      </c>
      <c r="AP2" s="7777" t="inlineStr">
        <is>
          <t>1 W Target SAR (W/Kg)</t>
        </is>
      </c>
      <c r="AQ2" s="7777" t="inlineStr">
        <is>
          <t>1 W Nor. SAR (W/Kg)</t>
        </is>
      </c>
      <c r="AR2" s="7777" t="inlineStr">
        <is>
          <t>Drift (%)</t>
        </is>
      </c>
      <c r="AS2" s="7777" t="inlineStr">
        <is>
          <t>Estimated SAR 10-g (W/Kg)</t>
        </is>
      </c>
      <c r="AT2" s="7777" t="inlineStr">
        <is>
          <t>SAR 10-g (W/Kg)</t>
        </is>
      </c>
      <c r="AU2" s="7777" t="inlineStr">
        <is>
          <t>Estimated SAR 1-g (W/Kg)</t>
        </is>
      </c>
      <c r="AV2" s="7777" t="inlineStr">
        <is>
          <t>SAR 1-g (W/Kg)</t>
        </is>
      </c>
      <c r="AW2" s="7777" t="inlineStr">
        <is>
          <t>Power Drift (%)</t>
        </is>
      </c>
      <c r="AX2" s="7777" t="inlineStr">
        <is>
          <t>Scale factor (-)</t>
        </is>
      </c>
      <c r="AY2" s="7777" t="inlineStr">
        <is>
          <t>Reported SAR 10-g (W/Kg)</t>
        </is>
      </c>
      <c r="AZ2" s="7777" t="inlineStr">
        <is>
          <t>Reported SAR 1-g (W/Kg)</t>
        </is>
      </c>
      <c r="BA2" s="7777" t="inlineStr">
        <is>
          <t>Limit SAR 
10-g (W/kg)</t>
        </is>
      </c>
      <c r="BB2" s="7777" t="inlineStr">
        <is>
          <t>Limit SAR 
1-g (W/kg)</t>
        </is>
      </c>
      <c r="BC2" s="7777" t="inlineStr">
        <is>
          <t>Plot No. (-)</t>
        </is>
      </c>
      <c r="BD2" s="7779" t="inlineStr">
        <is>
          <t>Date of Execution</t>
        </is>
      </c>
      <c r="BE2" s="7780" t="inlineStr">
        <is>
          <t>Duration</t>
        </is>
      </c>
      <c r="BF2" s="7779" t="inlineStr">
        <is>
          <t>Date of Setup</t>
        </is>
      </c>
      <c r="BG2" s="7780" t="inlineStr">
        <is>
          <t>Setup Duration</t>
        </is>
      </c>
      <c r="BH2" s="7780" t="inlineStr">
        <is>
          <t>Samples</t>
        </is>
      </c>
      <c r="BI2" s="7780" t="inlineStr">
        <is>
          <t>Operation Mode</t>
        </is>
      </c>
      <c r="BJ2" s="7780" t="inlineStr">
        <is>
          <t>Test Operator</t>
        </is>
      </c>
      <c r="BK2" s="7780" t="inlineStr">
        <is>
          <t>Uncertainty</t>
        </is>
      </c>
      <c r="BL2" s="7977" t="inlineStr">
        <is>
          <t>Room</t>
        </is>
      </c>
      <c r="BM2" s="7780" t="inlineStr">
        <is>
          <t>Used Test Equipment</t>
        </is>
      </c>
      <c r="BN2" s="7780" t="inlineStr">
        <is>
          <t>Comment</t>
        </is>
      </c>
      <c r="BO2" s="7780" t="inlineStr">
        <is>
          <t>Bug tracking link</t>
        </is>
      </c>
      <c r="BP2" s="7780" t="inlineStr">
        <is>
          <t>Result filename</t>
        </is>
      </c>
      <c r="BQ2" s="7780" t="inlineStr">
        <is>
          <t>Env. Conditions</t>
        </is>
      </c>
      <c r="BR2" s="8004"/>
      <c r="BS2" s="8004"/>
      <c r="BT2" s="8045" t="inlineStr">
        <is>
          <r>
            <t xml:space="preserve">Cert.
[EN o FCC o ISED]
</t>
          </r>
          <r>
            <rPr>
              <b/>
              <sz val="11"/>
              <color rgb="FFFF0000"/>
              <rFont val="Calibri"/>
              <family val="2"/>
              <scheme val="minor"/>
            </rPr>
            <t>Only include one cert per test</t>
          </r>
        </is>
      </c>
      <c r="BU2" s="8045" t="inlineStr">
        <is>
          <t>Test (description of the test: tech, freq, etc...)</t>
        </is>
      </c>
      <c r="BV2" s="8066" t="inlineStr">
        <is>
          <t>Date
(yyyy-mm-dd hh:mm:ss)</t>
        </is>
      </c>
      <c r="BW2" s="8067" t="inlineStr">
        <is>
          <t>Test duration
(min)</t>
        </is>
      </c>
      <c r="BX2" s="8067" t="inlineStr">
        <is>
          <t>Setup duration
(min)</t>
        </is>
      </c>
      <c r="BY2" s="8067" t="inlineStr">
        <is>
          <t>Sample
(S/01-S/02,...)</t>
        </is>
      </c>
      <c r="BZ2" s="8067" t="inlineStr">
        <is>
          <r>
            <t xml:space="preserve">Room
</t>
          </r>
          <r>
            <rPr>
              <sz val="11"/>
              <rFont val="Calibri"/>
              <family val="2"/>
              <scheme val="minor"/>
            </rPr>
            <t>(Dasy5
Dasy6
ANT-SAR Conducted)</t>
          </r>
        </is>
      </c>
      <c r="CA2" s="8069" t="inlineStr">
        <is>
          <t>Any other info</t>
        </is>
      </c>
      <c r="CB2" s="8069" t="inlineStr">
        <is>
          <t>Any other info</t>
        </is>
      </c>
      <c r="CC2" s="8069" t="inlineStr">
        <is>
          <t>Any other info</t>
        </is>
      </c>
      <c r="CD2" s="8069" t="inlineStr">
        <is>
          <t>Any other info</t>
        </is>
      </c>
      <c r="CE2" s="8069" t="inlineStr">
        <is>
          <t>Any other info</t>
        </is>
      </c>
      <c r="CF2" s="8004"/>
      <c r="CG2" s="8068" t="inlineStr">
        <is>
          <t>Inlcude here any test done during the project and not needed for report (pretests, non valid tests, etc…)
If you need to insert hundreds of tests (for example conducted tests), insert one test with the total (for example a test called "batch of conducted tests")</t>
        </is>
      </c>
      <c r="CH2" s="8004"/>
      <c r="CI2" s="8004"/>
      <c r="CJ2" s="8004"/>
      <c r="CK2" s="8004"/>
    </row>
    <row r="3" spans="1:89" x14ac:dyDescent="0.2">
      <c r="A3" s="8004"/>
      <c r="B3" s="8004"/>
      <c r="D3" s="8047" t="str">
        <f>IF(BT3="EN",IF(Overview!$O$10=TRUE,"EN 62209-1","EN 62209-2"),IF(BT3="FCC","IEEE Std 1528™","IEC/IEEE 62209-1528"))</f>
        <v>EN 62209-2</v>
      </c>
      <c r="E3" s="7989"/>
      <c r="F3" s="7990" t="inlineStr">
        <is>
          <t>Custom</t>
        </is>
      </c>
      <c r="G3" s="7995"/>
      <c r="H3" s="7993"/>
      <c r="I3" s="7773"/>
      <c r="J3" s="7769"/>
      <c r="K3" s="7769"/>
      <c r="L3" s="7769"/>
      <c r="M3" s="7773"/>
      <c r="N3" s="7773"/>
      <c r="O3" s="7783"/>
      <c r="P3" s="7783"/>
      <c r="Q3" s="7783"/>
      <c r="R3" s="7773"/>
      <c r="S3" s="7773"/>
      <c r="T3" s="7773"/>
      <c r="U3" s="7773"/>
      <c r="V3" s="7974"/>
      <c r="W3" s="7773"/>
      <c r="X3" s="7773"/>
      <c r="Y3" s="7773"/>
      <c r="Z3" s="7769"/>
      <c r="AA3" s="7769"/>
      <c r="AB3" s="8048"/>
      <c r="AC3" s="8049"/>
      <c r="AD3" s="7769"/>
      <c r="AE3" s="7769"/>
      <c r="AF3" s="8050" t="inlineStr">
        <is>
          <t>N/A</t>
        </is>
      </c>
      <c r="AG3" s="7782"/>
      <c r="AH3" s="7782"/>
      <c r="AI3" s="7782"/>
      <c r="AJ3" s="7773"/>
      <c r="AK3" s="7769"/>
      <c r="AL3" s="7773"/>
      <c r="AM3" s="7773"/>
      <c r="AN3" s="7974"/>
      <c r="AO3" s="7974"/>
      <c r="AP3" s="7974"/>
      <c r="AQ3" s="7974"/>
      <c r="AR3" s="7974"/>
      <c r="AS3" s="7782"/>
      <c r="AT3" s="7782"/>
      <c r="AU3" s="8051"/>
      <c r="AV3" s="8051"/>
      <c r="AW3" s="7974"/>
      <c r="AX3" s="7974"/>
      <c r="AY3" s="7974"/>
      <c r="AZ3" s="8051"/>
      <c r="BA3" s="7974"/>
      <c r="BB3" s="8051"/>
      <c r="BC3" s="7974"/>
      <c r="BD3" s="7774" t="str">
        <f>BV3</f>
        <v/>
      </c>
      <c r="BE3" s="7775">
        <f>BW3*60</f>
        <v>1800</v>
      </c>
      <c r="BF3" s="7774" t="str">
        <f>BD3</f>
        <v/>
      </c>
      <c r="BG3" s="7775">
        <f>BX3*60</f>
        <v>600</v>
      </c>
      <c r="BH3" s="7775" t="str">
        <f>BY3</f>
        <v>S/01</v>
      </c>
      <c r="BI3" s="7771"/>
      <c r="BJ3" s="7976">
        <f>Overview!$E$7</f>
        <v>0</v>
      </c>
      <c r="BK3" s="7771"/>
      <c r="BL3" s="7982" t="str">
        <f>BZ3</f>
        <v>Dasy5</v>
      </c>
      <c r="BM3" s="7976" t="str">
        <f>Overview!$P$153</f>
        <v/>
      </c>
      <c r="BN3" s="7976">
        <f>BU3</f>
        <v>0</v>
      </c>
      <c r="BO3" s="7771"/>
      <c r="BP3" s="7769"/>
      <c r="BQ3" s="7988" t="inlineStr">
        <is>
          <t>N/A</t>
        </is>
      </c>
      <c r="BR3" s="8004"/>
      <c r="BS3" s="8004"/>
      <c r="BT3" s="8046" t="inlineStr">
        <is>
          <t>EN</t>
        </is>
      </c>
      <c r="BU3" s="8046"/>
      <c r="BV3" s="8040" t="str">
        <f>MyTimestamp(BU3)</f>
        <v/>
      </c>
      <c r="BW3" s="8041">
        <v>30</v>
      </c>
      <c r="BX3" s="8041">
        <v>10</v>
      </c>
      <c r="BY3" s="8041" t="inlineStr">
        <is>
          <t>S/01</t>
        </is>
      </c>
      <c r="BZ3" s="8042" t="inlineStr">
        <is>
          <t>Dasy5</t>
        </is>
      </c>
      <c r="CA3" s="8043"/>
      <c r="CB3" s="8003"/>
      <c r="CC3" s="8003"/>
      <c r="CD3" s="8003"/>
      <c r="CE3" s="8044"/>
      <c r="CF3" s="8004"/>
      <c r="CG3" s="8004"/>
      <c r="CH3" s="8004"/>
      <c r="CI3" s="8004"/>
      <c r="CJ3" s="8004"/>
      <c r="CK3" s="8004"/>
    </row>
    <row r="4" spans="1:89" x14ac:dyDescent="0.2">
      <c r="A4" s="8004"/>
      <c r="B4" s="8004"/>
      <c r="D4" s="8047" t="str">
        <f>IF(BT4="EN",IF(Overview!$O$10=TRUE,"EN 62209-1","EN 62209-2"),IF(BT4="FCC","IEEE Std 1528™","IEC/IEEE 62209-1528"))</f>
        <v>IEEE Std 1528™</v>
      </c>
      <c r="E4" s="7989"/>
      <c r="F4" s="7990" t="inlineStr">
        <is>
          <t>Custom</t>
        </is>
      </c>
      <c r="G4" s="7995"/>
      <c r="H4" s="7993"/>
      <c r="I4" s="7773"/>
      <c r="J4" s="7769"/>
      <c r="K4" s="7769"/>
      <c r="L4" s="7769"/>
      <c r="M4" s="7773"/>
      <c r="N4" s="7773"/>
      <c r="O4" s="7783"/>
      <c r="P4" s="7783"/>
      <c r="Q4" s="7783"/>
      <c r="R4" s="7773"/>
      <c r="S4" s="7773"/>
      <c r="T4" s="7773"/>
      <c r="U4" s="7773"/>
      <c r="V4" s="7974"/>
      <c r="W4" s="7773"/>
      <c r="X4" s="7773"/>
      <c r="Y4" s="7773"/>
      <c r="Z4" s="7769"/>
      <c r="AA4" s="7769"/>
      <c r="AB4" s="8048"/>
      <c r="AC4" s="8049"/>
      <c r="AD4" s="7769"/>
      <c r="AE4" s="7769"/>
      <c r="AF4" s="8050" t="inlineStr">
        <is>
          <t>N/A</t>
        </is>
      </c>
      <c r="AG4" s="7782"/>
      <c r="AH4" s="7782"/>
      <c r="AI4" s="7782"/>
      <c r="AJ4" s="7773"/>
      <c r="AK4" s="7769"/>
      <c r="AL4" s="7773"/>
      <c r="AM4" s="7773"/>
      <c r="AN4" s="7974"/>
      <c r="AO4" s="7974"/>
      <c r="AP4" s="7974"/>
      <c r="AQ4" s="7974"/>
      <c r="AR4" s="7974"/>
      <c r="AS4" s="7782"/>
      <c r="AT4" s="7782"/>
      <c r="AU4" s="8051"/>
      <c r="AV4" s="8051"/>
      <c r="AW4" s="7974"/>
      <c r="AX4" s="7974"/>
      <c r="AY4" s="7974"/>
      <c r="AZ4" s="8051"/>
      <c r="BA4" s="7974"/>
      <c r="BB4" s="8051"/>
      <c r="BC4" s="7974"/>
      <c r="BD4" s="7774" t="str">
        <f t="shared" ref="BD4:BD67" si="0">BV4</f>
        <v/>
      </c>
      <c r="BE4" s="7775">
        <f t="shared" ref="BE4:BE67" si="1">BW4*60</f>
        <v>1800</v>
      </c>
      <c r="BF4" s="7774" t="str">
        <f t="shared" ref="BF4:BF67" si="2">BD4</f>
        <v/>
      </c>
      <c r="BG4" s="7775">
        <f t="shared" ref="BG4:BG67" si="3">BX4*60</f>
        <v>600</v>
      </c>
      <c r="BH4" s="7775" t="str">
        <f t="shared" ref="BH4:BH67" si="4">BY4</f>
        <v>S/01</v>
      </c>
      <c r="BI4" s="7771"/>
      <c r="BJ4" s="7976">
        <f>Overview!$E$7</f>
        <v>0</v>
      </c>
      <c r="BK4" s="7771"/>
      <c r="BL4" s="7982" t="str">
        <f t="shared" ref="BL4:BL67" si="5">BZ4</f>
        <v>Dasy6</v>
      </c>
      <c r="BM4" s="7976" t="str">
        <f>Overview!$P$153</f>
        <v/>
      </c>
      <c r="BN4" s="7976">
        <f t="shared" ref="BN4:BN67" si="6">BU4</f>
        <v>0</v>
      </c>
      <c r="BO4" s="7771"/>
      <c r="BP4" s="7769"/>
      <c r="BQ4" s="7988" t="inlineStr">
        <is>
          <t>N/A</t>
        </is>
      </c>
      <c r="BR4" s="8004"/>
      <c r="BS4" s="8004"/>
      <c r="BT4" s="8046" t="inlineStr">
        <is>
          <t>FCC</t>
        </is>
      </c>
      <c r="BU4" s="8046"/>
      <c r="BV4" s="8040" t="str">
        <f t="shared" ref="BV4:BV67" si="7">MyTimestamp(BU4)</f>
        <v/>
      </c>
      <c r="BW4" s="8041">
        <v>30</v>
      </c>
      <c r="BX4" s="8041">
        <v>10</v>
      </c>
      <c r="BY4" s="8041" t="inlineStr">
        <is>
          <t>S/01</t>
        </is>
      </c>
      <c r="BZ4" s="8042" t="inlineStr">
        <is>
          <t>Dasy6</t>
        </is>
      </c>
      <c r="CA4" s="8043"/>
      <c r="CB4" s="8003"/>
      <c r="CC4" s="8003"/>
      <c r="CD4" s="8003"/>
      <c r="CE4" s="8044"/>
      <c r="CF4" s="8004"/>
      <c r="CG4" s="8004"/>
      <c r="CH4" s="8004"/>
      <c r="CI4" s="8004"/>
      <c r="CJ4" s="8004"/>
      <c r="CK4" s="8004"/>
    </row>
    <row r="5" spans="1:89" x14ac:dyDescent="0.2">
      <c r="A5" s="8004"/>
      <c r="B5" s="8004"/>
      <c r="D5" s="8047" t="str">
        <f>IF(BT5="EN",IF(Overview!$O$10=TRUE,"EN 62209-1","EN 62209-2"),IF(BT5="FCC","IEEE Std 1528™","IEC/IEEE 62209-1528"))</f>
        <v>IEC/IEEE 62209-1528</v>
      </c>
      <c r="E5" s="7989"/>
      <c r="F5" s="7990" t="inlineStr">
        <is>
          <t>Custom</t>
        </is>
      </c>
      <c r="G5" s="7995"/>
      <c r="H5" s="7993"/>
      <c r="I5" s="7773"/>
      <c r="J5" s="7769"/>
      <c r="K5" s="7769"/>
      <c r="L5" s="7769"/>
      <c r="M5" s="7773"/>
      <c r="N5" s="7773"/>
      <c r="O5" s="7783"/>
      <c r="P5" s="7783"/>
      <c r="Q5" s="7783"/>
      <c r="R5" s="7773"/>
      <c r="S5" s="7773"/>
      <c r="T5" s="7773"/>
      <c r="U5" s="7773"/>
      <c r="V5" s="7974"/>
      <c r="W5" s="7773"/>
      <c r="X5" s="7773"/>
      <c r="Y5" s="7773"/>
      <c r="Z5" s="7769"/>
      <c r="AA5" s="7769"/>
      <c r="AB5" s="8048"/>
      <c r="AC5" s="8049"/>
      <c r="AD5" s="7769"/>
      <c r="AE5" s="7769"/>
      <c r="AF5" s="8050" t="inlineStr">
        <is>
          <t>N/A</t>
        </is>
      </c>
      <c r="AG5" s="7782"/>
      <c r="AH5" s="7782"/>
      <c r="AI5" s="7782"/>
      <c r="AJ5" s="7773"/>
      <c r="AK5" s="7769"/>
      <c r="AL5" s="7773"/>
      <c r="AM5" s="7773"/>
      <c r="AN5" s="7974"/>
      <c r="AO5" s="7974"/>
      <c r="AP5" s="7974"/>
      <c r="AQ5" s="7974"/>
      <c r="AR5" s="7974"/>
      <c r="AS5" s="7782"/>
      <c r="AT5" s="7782"/>
      <c r="AU5" s="8051"/>
      <c r="AV5" s="8051"/>
      <c r="AW5" s="7974"/>
      <c r="AX5" s="7974"/>
      <c r="AY5" s="7974"/>
      <c r="AZ5" s="8051"/>
      <c r="BA5" s="7974"/>
      <c r="BB5" s="8051"/>
      <c r="BC5" s="7974"/>
      <c r="BD5" s="7774" t="str">
        <f t="shared" si="0"/>
        <v/>
      </c>
      <c r="BE5" s="7775">
        <f t="shared" si="1"/>
        <v>1800</v>
      </c>
      <c r="BF5" s="7774" t="str">
        <f t="shared" si="2"/>
        <v/>
      </c>
      <c r="BG5" s="7775">
        <f t="shared" si="3"/>
        <v>600</v>
      </c>
      <c r="BH5" s="7775" t="str">
        <f t="shared" si="4"/>
        <v>S/01</v>
      </c>
      <c r="BI5" s="7771"/>
      <c r="BJ5" s="7976">
        <f>Overview!$E$7</f>
        <v>0</v>
      </c>
      <c r="BK5" s="7771"/>
      <c r="BL5" s="7982" t="str">
        <f t="shared" si="5"/>
        <v>ANT-SAR Conducted</v>
      </c>
      <c r="BM5" s="7976" t="str">
        <f>Overview!$P$153</f>
        <v/>
      </c>
      <c r="BN5" s="7976">
        <f t="shared" si="6"/>
        <v>0</v>
      </c>
      <c r="BO5" s="7771"/>
      <c r="BP5" s="7769"/>
      <c r="BQ5" s="7988" t="inlineStr">
        <is>
          <t>N/A</t>
        </is>
      </c>
      <c r="BR5" s="8004"/>
      <c r="BS5" s="8004"/>
      <c r="BT5" s="8046" t="inlineStr">
        <is>
          <t>ISED</t>
        </is>
      </c>
      <c r="BU5" s="8046"/>
      <c r="BV5" s="8040" t="str">
        <f t="shared" si="7"/>
        <v/>
      </c>
      <c r="BW5" s="8041">
        <v>30</v>
      </c>
      <c r="BX5" s="8041">
        <v>10</v>
      </c>
      <c r="BY5" s="8041" t="inlineStr">
        <is>
          <t>S/01</t>
        </is>
      </c>
      <c r="BZ5" s="8042" t="inlineStr">
        <is>
          <t>ANT-SAR Conducted</t>
        </is>
      </c>
      <c r="CA5" s="8043"/>
      <c r="CB5" s="8003"/>
      <c r="CC5" s="8003"/>
      <c r="CD5" s="8003"/>
      <c r="CE5" s="8044"/>
      <c r="CF5" s="8004"/>
      <c r="CG5" s="8004"/>
      <c r="CH5" s="8004"/>
      <c r="CI5" s="8004"/>
      <c r="CJ5" s="8004"/>
      <c r="CK5" s="8004"/>
    </row>
    <row r="6" spans="1:89" x14ac:dyDescent="0.2">
      <c r="A6" s="8004"/>
      <c r="B6" s="8004"/>
      <c r="D6" s="8047" t="str">
        <f>IF(BT6="EN",IF(Overview!$O$10=TRUE,"EN 62209-1","EN 62209-2"),IF(BT6="FCC","IEEE Std 1528™","IEC/IEEE 62209-1528"))</f>
        <v>IEC/IEEE 62209-1528</v>
      </c>
      <c r="E6" s="7989"/>
      <c r="F6" s="7990" t="inlineStr">
        <is>
          <t>Custom</t>
        </is>
      </c>
      <c r="G6" s="7995"/>
      <c r="H6" s="7993"/>
      <c r="I6" s="7773"/>
      <c r="J6" s="7769"/>
      <c r="K6" s="7769"/>
      <c r="L6" s="7769"/>
      <c r="M6" s="7773"/>
      <c r="N6" s="7773"/>
      <c r="O6" s="7783"/>
      <c r="P6" s="7783"/>
      <c r="Q6" s="7783"/>
      <c r="R6" s="7773"/>
      <c r="S6" s="7773"/>
      <c r="T6" s="7773"/>
      <c r="U6" s="7773"/>
      <c r="V6" s="7974"/>
      <c r="W6" s="7773"/>
      <c r="X6" s="7773"/>
      <c r="Y6" s="7773"/>
      <c r="Z6" s="7769"/>
      <c r="AA6" s="7769"/>
      <c r="AB6" s="8048"/>
      <c r="AC6" s="8049"/>
      <c r="AD6" s="7769"/>
      <c r="AE6" s="7769"/>
      <c r="AF6" s="8050" t="inlineStr">
        <is>
          <t>N/A</t>
        </is>
      </c>
      <c r="AG6" s="7782"/>
      <c r="AH6" s="7782"/>
      <c r="AI6" s="7782"/>
      <c r="AJ6" s="7773"/>
      <c r="AK6" s="7769"/>
      <c r="AL6" s="7773"/>
      <c r="AM6" s="7773"/>
      <c r="AN6" s="7974"/>
      <c r="AO6" s="7974"/>
      <c r="AP6" s="7974"/>
      <c r="AQ6" s="7974"/>
      <c r="AR6" s="7974"/>
      <c r="AS6" s="7782"/>
      <c r="AT6" s="7782"/>
      <c r="AU6" s="8051"/>
      <c r="AV6" s="8051"/>
      <c r="AW6" s="7974"/>
      <c r="AX6" s="7974"/>
      <c r="AY6" s="7974"/>
      <c r="AZ6" s="8051"/>
      <c r="BA6" s="7974"/>
      <c r="BB6" s="8051"/>
      <c r="BC6" s="7974"/>
      <c r="BD6" s="7774" t="str">
        <f t="shared" si="0"/>
        <v/>
      </c>
      <c r="BE6" s="7775">
        <f t="shared" si="1"/>
        <v>1800</v>
      </c>
      <c r="BF6" s="7774" t="str">
        <f t="shared" si="2"/>
        <v/>
      </c>
      <c r="BG6" s="7775">
        <f t="shared" si="3"/>
        <v>600</v>
      </c>
      <c r="BH6" s="7775" t="str">
        <f t="shared" si="4"/>
        <v>S/01</v>
      </c>
      <c r="BI6" s="7771"/>
      <c r="BJ6" s="7976">
        <f>Overview!$E$7</f>
        <v>0</v>
      </c>
      <c r="BK6" s="7771"/>
      <c r="BL6" s="7982">
        <f t="shared" si="5"/>
        <v>0</v>
      </c>
      <c r="BM6" s="7976" t="str">
        <f>Overview!$P$153</f>
        <v/>
      </c>
      <c r="BN6" s="7976">
        <f t="shared" si="6"/>
        <v>0</v>
      </c>
      <c r="BO6" s="7771"/>
      <c r="BP6" s="7769"/>
      <c r="BQ6" s="7988" t="inlineStr">
        <is>
          <t>N/A</t>
        </is>
      </c>
      <c r="BR6" s="8004"/>
      <c r="BS6" s="8004"/>
      <c r="BT6" s="8046"/>
      <c r="BU6" s="8046"/>
      <c r="BV6" s="8040" t="str">
        <f t="shared" si="7"/>
        <v/>
      </c>
      <c r="BW6" s="8041">
        <v>30</v>
      </c>
      <c r="BX6" s="8041">
        <v>10</v>
      </c>
      <c r="BY6" s="8041" t="inlineStr">
        <is>
          <t>S/01</t>
        </is>
      </c>
      <c r="BZ6" s="8042"/>
      <c r="CA6" s="8043"/>
      <c r="CB6" s="8003"/>
      <c r="CC6" s="8003"/>
      <c r="CD6" s="8003"/>
      <c r="CE6" s="8044"/>
      <c r="CF6" s="8004"/>
      <c r="CG6" s="8004"/>
      <c r="CH6" s="8004"/>
      <c r="CI6" s="8004"/>
      <c r="CJ6" s="8004"/>
      <c r="CK6" s="8004"/>
    </row>
    <row r="7" spans="1:89" x14ac:dyDescent="0.2">
      <c r="A7" s="8004"/>
      <c r="B7" s="8004"/>
      <c r="D7" s="8047" t="str">
        <f>IF(BT7="EN",IF(Overview!$O$10=TRUE,"EN 62209-1","EN 62209-2"),IF(BT7="FCC","IEEE Std 1528™","IEC/IEEE 62209-1528"))</f>
        <v>IEC/IEEE 62209-1528</v>
      </c>
      <c r="E7" s="7989"/>
      <c r="F7" s="7990" t="inlineStr">
        <is>
          <t>Custom</t>
        </is>
      </c>
      <c r="G7" s="7995"/>
      <c r="H7" s="7993"/>
      <c r="I7" s="7773"/>
      <c r="J7" s="7769"/>
      <c r="K7" s="7769"/>
      <c r="L7" s="7769"/>
      <c r="M7" s="7773"/>
      <c r="N7" s="7773"/>
      <c r="O7" s="7783"/>
      <c r="P7" s="7783"/>
      <c r="Q7" s="7783"/>
      <c r="R7" s="7773"/>
      <c r="S7" s="7773"/>
      <c r="T7" s="7773"/>
      <c r="U7" s="7773"/>
      <c r="V7" s="7974"/>
      <c r="W7" s="7773"/>
      <c r="X7" s="7773"/>
      <c r="Y7" s="7773"/>
      <c r="Z7" s="7769"/>
      <c r="AA7" s="7769"/>
      <c r="AB7" s="8048"/>
      <c r="AC7" s="8049"/>
      <c r="AD7" s="7769"/>
      <c r="AE7" s="7769"/>
      <c r="AF7" s="8050" t="inlineStr">
        <is>
          <t>N/A</t>
        </is>
      </c>
      <c r="AG7" s="7782"/>
      <c r="AH7" s="7782"/>
      <c r="AI7" s="7782"/>
      <c r="AJ7" s="7773"/>
      <c r="AK7" s="7769"/>
      <c r="AL7" s="7773"/>
      <c r="AM7" s="7773"/>
      <c r="AN7" s="7974"/>
      <c r="AO7" s="7974"/>
      <c r="AP7" s="7974"/>
      <c r="AQ7" s="7974"/>
      <c r="AR7" s="7974"/>
      <c r="AS7" s="7782"/>
      <c r="AT7" s="7782"/>
      <c r="AU7" s="8051"/>
      <c r="AV7" s="8051"/>
      <c r="AW7" s="7974"/>
      <c r="AX7" s="7974"/>
      <c r="AY7" s="7974"/>
      <c r="AZ7" s="8051"/>
      <c r="BA7" s="7974"/>
      <c r="BB7" s="8051"/>
      <c r="BC7" s="7974"/>
      <c r="BD7" s="7774" t="str">
        <f t="shared" si="0"/>
        <v/>
      </c>
      <c r="BE7" s="7775">
        <f t="shared" si="1"/>
        <v>1800</v>
      </c>
      <c r="BF7" s="7774" t="str">
        <f t="shared" si="2"/>
        <v/>
      </c>
      <c r="BG7" s="7775">
        <f t="shared" si="3"/>
        <v>600</v>
      </c>
      <c r="BH7" s="7775" t="str">
        <f t="shared" si="4"/>
        <v>S/01</v>
      </c>
      <c r="BI7" s="7771"/>
      <c r="BJ7" s="7976">
        <f>Overview!$E$7</f>
        <v>0</v>
      </c>
      <c r="BK7" s="7771"/>
      <c r="BL7" s="7982">
        <f t="shared" si="5"/>
        <v>0</v>
      </c>
      <c r="BM7" s="7976" t="str">
        <f>Overview!$P$153</f>
        <v/>
      </c>
      <c r="BN7" s="7976">
        <f t="shared" si="6"/>
        <v>0</v>
      </c>
      <c r="BO7" s="7771"/>
      <c r="BP7" s="7769"/>
      <c r="BQ7" s="7988" t="inlineStr">
        <is>
          <t>N/A</t>
        </is>
      </c>
      <c r="BR7" s="8004"/>
      <c r="BS7" s="8004"/>
      <c r="BT7" s="8046"/>
      <c r="BU7" s="8046"/>
      <c r="BV7" s="8040" t="str">
        <f t="shared" si="7"/>
        <v/>
      </c>
      <c r="BW7" s="8041">
        <v>30</v>
      </c>
      <c r="BX7" s="8041">
        <v>10</v>
      </c>
      <c r="BY7" s="8041" t="inlineStr">
        <is>
          <t>S/01</t>
        </is>
      </c>
      <c r="BZ7" s="8042"/>
      <c r="CA7" s="8043"/>
      <c r="CB7" s="8003"/>
      <c r="CC7" s="8003"/>
      <c r="CD7" s="8003"/>
      <c r="CE7" s="8044"/>
      <c r="CF7" s="8004"/>
      <c r="CG7" s="8004"/>
      <c r="CH7" s="8004"/>
      <c r="CI7" s="8004"/>
      <c r="CJ7" s="8004"/>
      <c r="CK7" s="8004"/>
    </row>
    <row r="8" spans="1:89" x14ac:dyDescent="0.2">
      <c r="A8" s="8004"/>
      <c r="B8" s="8004"/>
      <c r="D8" s="8047" t="str">
        <f>IF(BT8="EN",IF(Overview!$O$10=TRUE,"EN 62209-1","EN 62209-2"),IF(BT8="FCC","IEEE Std 1528™","IEC/IEEE 62209-1528"))</f>
        <v>IEC/IEEE 62209-1528</v>
      </c>
      <c r="E8" s="7989"/>
      <c r="F8" s="7990" t="inlineStr">
        <is>
          <t>Custom</t>
        </is>
      </c>
      <c r="G8" s="7995"/>
      <c r="H8" s="7993"/>
      <c r="I8" s="7773"/>
      <c r="J8" s="7769"/>
      <c r="K8" s="7769"/>
      <c r="L8" s="7769"/>
      <c r="M8" s="7773"/>
      <c r="N8" s="7773"/>
      <c r="O8" s="7783"/>
      <c r="P8" s="7783"/>
      <c r="Q8" s="7783"/>
      <c r="R8" s="7773"/>
      <c r="S8" s="7773"/>
      <c r="T8" s="7773"/>
      <c r="U8" s="7773"/>
      <c r="V8" s="7974"/>
      <c r="W8" s="7773"/>
      <c r="X8" s="7773"/>
      <c r="Y8" s="7773"/>
      <c r="Z8" s="7769"/>
      <c r="AA8" s="7769"/>
      <c r="AB8" s="8048"/>
      <c r="AC8" s="8049"/>
      <c r="AD8" s="7769"/>
      <c r="AE8" s="7769"/>
      <c r="AF8" s="8050" t="inlineStr">
        <is>
          <t>N/A</t>
        </is>
      </c>
      <c r="AG8" s="7782"/>
      <c r="AH8" s="7782"/>
      <c r="AI8" s="7782"/>
      <c r="AJ8" s="7773"/>
      <c r="AK8" s="7769"/>
      <c r="AL8" s="7773"/>
      <c r="AM8" s="7773"/>
      <c r="AN8" s="7974"/>
      <c r="AO8" s="7974"/>
      <c r="AP8" s="7974"/>
      <c r="AQ8" s="7974"/>
      <c r="AR8" s="7974"/>
      <c r="AS8" s="7782"/>
      <c r="AT8" s="7782"/>
      <c r="AU8" s="8051"/>
      <c r="AV8" s="8051"/>
      <c r="AW8" s="7974"/>
      <c r="AX8" s="7974"/>
      <c r="AY8" s="7974"/>
      <c r="AZ8" s="8051"/>
      <c r="BA8" s="7974"/>
      <c r="BB8" s="8051"/>
      <c r="BC8" s="7974"/>
      <c r="BD8" s="7774" t="str">
        <f t="shared" si="0"/>
        <v/>
      </c>
      <c r="BE8" s="7775">
        <f t="shared" si="1"/>
        <v>1800</v>
      </c>
      <c r="BF8" s="7774" t="str">
        <f t="shared" si="2"/>
        <v/>
      </c>
      <c r="BG8" s="7775">
        <f t="shared" si="3"/>
        <v>600</v>
      </c>
      <c r="BH8" s="7775" t="str">
        <f t="shared" si="4"/>
        <v>S/01</v>
      </c>
      <c r="BI8" s="7771"/>
      <c r="BJ8" s="7976">
        <f>Overview!$E$7</f>
        <v>0</v>
      </c>
      <c r="BK8" s="7771"/>
      <c r="BL8" s="7982">
        <f t="shared" si="5"/>
        <v>0</v>
      </c>
      <c r="BM8" s="7976" t="str">
        <f>Overview!$P$153</f>
        <v/>
      </c>
      <c r="BN8" s="7976">
        <f t="shared" si="6"/>
        <v>0</v>
      </c>
      <c r="BO8" s="7771"/>
      <c r="BP8" s="7769"/>
      <c r="BQ8" s="7988" t="inlineStr">
        <is>
          <t>N/A</t>
        </is>
      </c>
      <c r="BR8" s="8004"/>
      <c r="BS8" s="8004"/>
      <c r="BT8" s="8046"/>
      <c r="BU8" s="8046"/>
      <c r="BV8" s="8040" t="str">
        <f t="shared" si="7"/>
        <v/>
      </c>
      <c r="BW8" s="8041">
        <v>30</v>
      </c>
      <c r="BX8" s="8041">
        <v>10</v>
      </c>
      <c r="BY8" s="8041" t="inlineStr">
        <is>
          <t>S/01</t>
        </is>
      </c>
      <c r="BZ8" s="8042"/>
      <c r="CA8" s="8043"/>
      <c r="CB8" s="8003"/>
      <c r="CC8" s="8003"/>
      <c r="CD8" s="8003"/>
      <c r="CE8" s="8044"/>
      <c r="CF8" s="8004"/>
      <c r="CG8" s="8004"/>
      <c r="CH8" s="8004"/>
      <c r="CI8" s="8004"/>
      <c r="CJ8" s="8004"/>
      <c r="CK8" s="8004"/>
    </row>
    <row r="9" spans="1:89" x14ac:dyDescent="0.2">
      <c r="A9" s="8004"/>
      <c r="B9" s="8004"/>
      <c r="D9" s="8047" t="str">
        <f>IF(BT9="EN",IF(Overview!$O$10=TRUE,"EN 62209-1","EN 62209-2"),IF(BT9="FCC","IEEE Std 1528™","IEC/IEEE 62209-1528"))</f>
        <v>IEC/IEEE 62209-1528</v>
      </c>
      <c r="E9" s="7989"/>
      <c r="F9" s="7990" t="inlineStr">
        <is>
          <t>Custom</t>
        </is>
      </c>
      <c r="G9" s="7995"/>
      <c r="H9" s="7993"/>
      <c r="I9" s="7773"/>
      <c r="J9" s="7769"/>
      <c r="K9" s="7769"/>
      <c r="L9" s="7769"/>
      <c r="M9" s="7773"/>
      <c r="N9" s="7773"/>
      <c r="O9" s="7783"/>
      <c r="P9" s="7783"/>
      <c r="Q9" s="7783"/>
      <c r="R9" s="7773"/>
      <c r="S9" s="7773"/>
      <c r="T9" s="7773"/>
      <c r="U9" s="7773"/>
      <c r="V9" s="7974"/>
      <c r="W9" s="7773"/>
      <c r="X9" s="7773"/>
      <c r="Y9" s="7773"/>
      <c r="Z9" s="7769"/>
      <c r="AA9" s="7769"/>
      <c r="AB9" s="8048"/>
      <c r="AC9" s="8049"/>
      <c r="AD9" s="7769"/>
      <c r="AE9" s="7769"/>
      <c r="AF9" s="8050" t="inlineStr">
        <is>
          <t>N/A</t>
        </is>
      </c>
      <c r="AG9" s="7782"/>
      <c r="AH9" s="7782"/>
      <c r="AI9" s="7782"/>
      <c r="AJ9" s="7773"/>
      <c r="AK9" s="7769"/>
      <c r="AL9" s="7773"/>
      <c r="AM9" s="7773"/>
      <c r="AN9" s="7974"/>
      <c r="AO9" s="7974"/>
      <c r="AP9" s="7974"/>
      <c r="AQ9" s="7974"/>
      <c r="AR9" s="7974"/>
      <c r="AS9" s="7782"/>
      <c r="AT9" s="7782"/>
      <c r="AU9" s="8051"/>
      <c r="AV9" s="8051"/>
      <c r="AW9" s="7974"/>
      <c r="AX9" s="7974"/>
      <c r="AY9" s="7974"/>
      <c r="AZ9" s="8051"/>
      <c r="BA9" s="7974"/>
      <c r="BB9" s="8051"/>
      <c r="BC9" s="7974"/>
      <c r="BD9" s="7774" t="str">
        <f t="shared" si="0"/>
        <v/>
      </c>
      <c r="BE9" s="7775">
        <f t="shared" si="1"/>
        <v>1800</v>
      </c>
      <c r="BF9" s="7774" t="str">
        <f t="shared" si="2"/>
        <v/>
      </c>
      <c r="BG9" s="7775">
        <f t="shared" si="3"/>
        <v>600</v>
      </c>
      <c r="BH9" s="7775" t="str">
        <f t="shared" si="4"/>
        <v>S/01</v>
      </c>
      <c r="BI9" s="7771"/>
      <c r="BJ9" s="7976">
        <f>Overview!$E$7</f>
        <v>0</v>
      </c>
      <c r="BK9" s="7771"/>
      <c r="BL9" s="7982">
        <f t="shared" si="5"/>
        <v>0</v>
      </c>
      <c r="BM9" s="7976" t="str">
        <f>Overview!$P$153</f>
        <v/>
      </c>
      <c r="BN9" s="7976">
        <f t="shared" si="6"/>
        <v>0</v>
      </c>
      <c r="BO9" s="7771"/>
      <c r="BP9" s="7769"/>
      <c r="BQ9" s="7988" t="inlineStr">
        <is>
          <t>N/A</t>
        </is>
      </c>
      <c r="BR9" s="8004"/>
      <c r="BS9" s="8004"/>
      <c r="BT9" s="8046"/>
      <c r="BU9" s="8046"/>
      <c r="BV9" s="8040" t="str">
        <f t="shared" si="7"/>
        <v/>
      </c>
      <c r="BW9" s="8041">
        <v>30</v>
      </c>
      <c r="BX9" s="8041">
        <v>10</v>
      </c>
      <c r="BY9" s="8041" t="inlineStr">
        <is>
          <t>S/01</t>
        </is>
      </c>
      <c r="BZ9" s="8042"/>
      <c r="CA9" s="8043"/>
      <c r="CB9" s="8003"/>
      <c r="CC9" s="8003"/>
      <c r="CD9" s="8003"/>
      <c r="CE9" s="8044"/>
      <c r="CF9" s="8004"/>
      <c r="CG9" s="8004"/>
      <c r="CH9" s="8004"/>
      <c r="CI9" s="8004"/>
      <c r="CJ9" s="8004"/>
      <c r="CK9" s="8004"/>
    </row>
    <row r="10" spans="1:89" x14ac:dyDescent="0.2">
      <c r="A10" s="8004"/>
      <c r="B10" s="8004"/>
      <c r="D10" s="8047" t="str">
        <f>IF(BT10="EN",IF(Overview!$O$10=TRUE,"EN 62209-1","EN 62209-2"),IF(BT10="FCC","IEEE Std 1528™","IEC/IEEE 62209-1528"))</f>
        <v>IEC/IEEE 62209-1528</v>
      </c>
      <c r="E10" s="7989"/>
      <c r="F10" s="7990" t="inlineStr">
        <is>
          <t>Custom</t>
        </is>
      </c>
      <c r="G10" s="7995"/>
      <c r="H10" s="7993"/>
      <c r="I10" s="7773"/>
      <c r="J10" s="7769"/>
      <c r="K10" s="7769"/>
      <c r="L10" s="7769"/>
      <c r="M10" s="7773"/>
      <c r="N10" s="7773"/>
      <c r="O10" s="7783"/>
      <c r="P10" s="7783"/>
      <c r="Q10" s="7783"/>
      <c r="R10" s="7773"/>
      <c r="S10" s="7773"/>
      <c r="T10" s="7773"/>
      <c r="U10" s="7773"/>
      <c r="V10" s="7974"/>
      <c r="W10" s="7773"/>
      <c r="X10" s="7773"/>
      <c r="Y10" s="7773"/>
      <c r="Z10" s="7769"/>
      <c r="AA10" s="7769"/>
      <c r="AB10" s="8048"/>
      <c r="AC10" s="8049"/>
      <c r="AD10" s="7769"/>
      <c r="AE10" s="7769"/>
      <c r="AF10" s="8050" t="inlineStr">
        <is>
          <t>N/A</t>
        </is>
      </c>
      <c r="AG10" s="7782"/>
      <c r="AH10" s="7782"/>
      <c r="AI10" s="7782"/>
      <c r="AJ10" s="7773"/>
      <c r="AK10" s="7769"/>
      <c r="AL10" s="7773"/>
      <c r="AM10" s="7773"/>
      <c r="AN10" s="7974"/>
      <c r="AO10" s="7974"/>
      <c r="AP10" s="7974"/>
      <c r="AQ10" s="7974"/>
      <c r="AR10" s="7974"/>
      <c r="AS10" s="7782"/>
      <c r="AT10" s="7782"/>
      <c r="AU10" s="8051"/>
      <c r="AV10" s="8051"/>
      <c r="AW10" s="7974"/>
      <c r="AX10" s="7974"/>
      <c r="AY10" s="7974"/>
      <c r="AZ10" s="8051"/>
      <c r="BA10" s="7974"/>
      <c r="BB10" s="8051"/>
      <c r="BC10" s="7974"/>
      <c r="BD10" s="7774" t="str">
        <f t="shared" si="0"/>
        <v/>
      </c>
      <c r="BE10" s="7775">
        <f t="shared" si="1"/>
        <v>1800</v>
      </c>
      <c r="BF10" s="7774" t="str">
        <f t="shared" si="2"/>
        <v/>
      </c>
      <c r="BG10" s="7775">
        <f t="shared" si="3"/>
        <v>600</v>
      </c>
      <c r="BH10" s="7775" t="str">
        <f t="shared" si="4"/>
        <v>S/01</v>
      </c>
      <c r="BI10" s="7771"/>
      <c r="BJ10" s="7976">
        <f>Overview!$E$7</f>
        <v>0</v>
      </c>
      <c r="BK10" s="7771"/>
      <c r="BL10" s="7982">
        <f t="shared" si="5"/>
        <v>0</v>
      </c>
      <c r="BM10" s="7976" t="str">
        <f>Overview!$P$153</f>
        <v/>
      </c>
      <c r="BN10" s="7976">
        <f t="shared" si="6"/>
        <v>0</v>
      </c>
      <c r="BO10" s="7771"/>
      <c r="BP10" s="7769"/>
      <c r="BQ10" s="7988" t="inlineStr">
        <is>
          <t>N/A</t>
        </is>
      </c>
      <c r="BR10" s="8004"/>
      <c r="BS10" s="8004"/>
      <c r="BT10" s="8046"/>
      <c r="BU10" s="8046"/>
      <c r="BV10" s="8040" t="str">
        <f t="shared" si="7"/>
        <v/>
      </c>
      <c r="BW10" s="8041">
        <v>30</v>
      </c>
      <c r="BX10" s="8041">
        <v>10</v>
      </c>
      <c r="BY10" s="8041" t="inlineStr">
        <is>
          <t>S/01</t>
        </is>
      </c>
      <c r="BZ10" s="8042"/>
      <c r="CA10" s="8043"/>
      <c r="CB10" s="8003"/>
      <c r="CC10" s="8003"/>
      <c r="CD10" s="8003"/>
      <c r="CE10" s="8044"/>
      <c r="CF10" s="8004"/>
      <c r="CG10" s="8004"/>
      <c r="CH10" s="8004"/>
      <c r="CI10" s="8004"/>
      <c r="CJ10" s="8004"/>
      <c r="CK10" s="8004"/>
    </row>
    <row r="11" spans="1:89" x14ac:dyDescent="0.2">
      <c r="A11" s="8004"/>
      <c r="B11" s="8004"/>
      <c r="D11" s="8047" t="str">
        <f>IF(BT11="EN",IF(Overview!$O$10=TRUE,"EN 62209-1","EN 62209-2"),IF(BT11="FCC","IEEE Std 1528™","IEC/IEEE 62209-1528"))</f>
        <v>IEC/IEEE 62209-1528</v>
      </c>
      <c r="E11" s="7989"/>
      <c r="F11" s="7990" t="inlineStr">
        <is>
          <t>Custom</t>
        </is>
      </c>
      <c r="G11" s="7995"/>
      <c r="H11" s="7993"/>
      <c r="I11" s="7773"/>
      <c r="J11" s="7769"/>
      <c r="K11" s="7769"/>
      <c r="L11" s="7769"/>
      <c r="M11" s="7773"/>
      <c r="N11" s="7773"/>
      <c r="O11" s="7783"/>
      <c r="P11" s="7783"/>
      <c r="Q11" s="7783"/>
      <c r="R11" s="7773"/>
      <c r="S11" s="7773"/>
      <c r="T11" s="7773"/>
      <c r="U11" s="7773"/>
      <c r="V11" s="7974"/>
      <c r="W11" s="7773"/>
      <c r="X11" s="7773"/>
      <c r="Y11" s="7773"/>
      <c r="Z11" s="7769"/>
      <c r="AA11" s="7769"/>
      <c r="AB11" s="8048"/>
      <c r="AC11" s="8049"/>
      <c r="AD11" s="7769"/>
      <c r="AE11" s="7769"/>
      <c r="AF11" s="8050" t="inlineStr">
        <is>
          <t>N/A</t>
        </is>
      </c>
      <c r="AG11" s="7782"/>
      <c r="AH11" s="7782"/>
      <c r="AI11" s="7782"/>
      <c r="AJ11" s="7773"/>
      <c r="AK11" s="7769"/>
      <c r="AL11" s="7773"/>
      <c r="AM11" s="7773"/>
      <c r="AN11" s="7974"/>
      <c r="AO11" s="7974"/>
      <c r="AP11" s="7974"/>
      <c r="AQ11" s="7974"/>
      <c r="AR11" s="7974"/>
      <c r="AS11" s="7782"/>
      <c r="AT11" s="7782"/>
      <c r="AU11" s="8051"/>
      <c r="AV11" s="8051"/>
      <c r="AW11" s="7974"/>
      <c r="AX11" s="7974"/>
      <c r="AY11" s="7974"/>
      <c r="AZ11" s="8051"/>
      <c r="BA11" s="7974"/>
      <c r="BB11" s="8051"/>
      <c r="BC11" s="7974"/>
      <c r="BD11" s="7774" t="str">
        <f t="shared" si="0"/>
        <v/>
      </c>
      <c r="BE11" s="7775">
        <f t="shared" si="1"/>
        <v>1800</v>
      </c>
      <c r="BF11" s="7774" t="str">
        <f t="shared" si="2"/>
        <v/>
      </c>
      <c r="BG11" s="7775">
        <f t="shared" si="3"/>
        <v>600</v>
      </c>
      <c r="BH11" s="7775" t="str">
        <f t="shared" si="4"/>
        <v>S/01</v>
      </c>
      <c r="BI11" s="7771"/>
      <c r="BJ11" s="7976">
        <f>Overview!$E$7</f>
        <v>0</v>
      </c>
      <c r="BK11" s="7771"/>
      <c r="BL11" s="7982">
        <f t="shared" si="5"/>
        <v>0</v>
      </c>
      <c r="BM11" s="7976" t="str">
        <f>Overview!$P$153</f>
        <v/>
      </c>
      <c r="BN11" s="7976">
        <f t="shared" si="6"/>
        <v>0</v>
      </c>
      <c r="BO11" s="7771"/>
      <c r="BP11" s="7769"/>
      <c r="BQ11" s="7988" t="inlineStr">
        <is>
          <t>N/A</t>
        </is>
      </c>
      <c r="BR11" s="8004"/>
      <c r="BS11" s="8004"/>
      <c r="BT11" s="8046"/>
      <c r="BU11" s="8046"/>
      <c r="BV11" s="8040" t="str">
        <f t="shared" si="7"/>
        <v/>
      </c>
      <c r="BW11" s="8041">
        <v>30</v>
      </c>
      <c r="BX11" s="8041">
        <v>10</v>
      </c>
      <c r="BY11" s="8041" t="inlineStr">
        <is>
          <t>S/01</t>
        </is>
      </c>
      <c r="BZ11" s="8042"/>
      <c r="CA11" s="8043"/>
      <c r="CB11" s="8003"/>
      <c r="CC11" s="8003"/>
      <c r="CD11" s="8003"/>
      <c r="CE11" s="8044"/>
      <c r="CF11" s="8004"/>
      <c r="CG11" s="8004"/>
      <c r="CH11" s="8004"/>
      <c r="CI11" s="8004"/>
      <c r="CJ11" s="8004"/>
      <c r="CK11" s="8004"/>
    </row>
    <row r="12" spans="1:89" x14ac:dyDescent="0.2">
      <c r="A12" s="8004"/>
      <c r="B12" s="8004"/>
      <c r="D12" s="8047" t="str">
        <f>IF(BT12="EN",IF(Overview!$O$10=TRUE,"EN 62209-1","EN 62209-2"),IF(BT12="FCC","IEEE Std 1528™","IEC/IEEE 62209-1528"))</f>
        <v>IEC/IEEE 62209-1528</v>
      </c>
      <c r="E12" s="7989"/>
      <c r="F12" s="7990" t="inlineStr">
        <is>
          <t>Custom</t>
        </is>
      </c>
      <c r="G12" s="7995"/>
      <c r="H12" s="7993"/>
      <c r="I12" s="7773"/>
      <c r="J12" s="7769"/>
      <c r="K12" s="7769"/>
      <c r="L12" s="7769"/>
      <c r="M12" s="7773"/>
      <c r="N12" s="7773"/>
      <c r="O12" s="7783"/>
      <c r="P12" s="7783"/>
      <c r="Q12" s="7783"/>
      <c r="R12" s="7773"/>
      <c r="S12" s="7773"/>
      <c r="T12" s="7773"/>
      <c r="U12" s="7773"/>
      <c r="V12" s="7974"/>
      <c r="W12" s="7773"/>
      <c r="X12" s="7773"/>
      <c r="Y12" s="7773"/>
      <c r="Z12" s="7769"/>
      <c r="AA12" s="7769"/>
      <c r="AB12" s="8048"/>
      <c r="AC12" s="8049"/>
      <c r="AD12" s="7769"/>
      <c r="AE12" s="7769"/>
      <c r="AF12" s="8050" t="inlineStr">
        <is>
          <t>N/A</t>
        </is>
      </c>
      <c r="AG12" s="7782"/>
      <c r="AH12" s="7782"/>
      <c r="AI12" s="7782"/>
      <c r="AJ12" s="7773"/>
      <c r="AK12" s="7769"/>
      <c r="AL12" s="7773"/>
      <c r="AM12" s="7773"/>
      <c r="AN12" s="7974"/>
      <c r="AO12" s="7974"/>
      <c r="AP12" s="7974"/>
      <c r="AQ12" s="7974"/>
      <c r="AR12" s="7974"/>
      <c r="AS12" s="7782"/>
      <c r="AT12" s="7782"/>
      <c r="AU12" s="8051"/>
      <c r="AV12" s="8051"/>
      <c r="AW12" s="7974"/>
      <c r="AX12" s="7974"/>
      <c r="AY12" s="7974"/>
      <c r="AZ12" s="8051"/>
      <c r="BA12" s="7974"/>
      <c r="BB12" s="8051"/>
      <c r="BC12" s="7974"/>
      <c r="BD12" s="7774" t="str">
        <f t="shared" si="0"/>
        <v/>
      </c>
      <c r="BE12" s="7775">
        <f t="shared" si="1"/>
        <v>1800</v>
      </c>
      <c r="BF12" s="7774" t="str">
        <f t="shared" si="2"/>
        <v/>
      </c>
      <c r="BG12" s="7775">
        <f t="shared" si="3"/>
        <v>600</v>
      </c>
      <c r="BH12" s="7775" t="str">
        <f t="shared" si="4"/>
        <v>S/01</v>
      </c>
      <c r="BI12" s="7771"/>
      <c r="BJ12" s="7976">
        <f>Overview!$E$7</f>
        <v>0</v>
      </c>
      <c r="BK12" s="7771"/>
      <c r="BL12" s="7982">
        <f t="shared" si="5"/>
        <v>0</v>
      </c>
      <c r="BM12" s="7976" t="str">
        <f>Overview!$P$153</f>
        <v/>
      </c>
      <c r="BN12" s="7976">
        <f t="shared" si="6"/>
        <v>0</v>
      </c>
      <c r="BO12" s="7771"/>
      <c r="BP12" s="7769"/>
      <c r="BQ12" s="7988" t="inlineStr">
        <is>
          <t>N/A</t>
        </is>
      </c>
      <c r="BR12" s="8004"/>
      <c r="BS12" s="8004"/>
      <c r="BT12" s="8046"/>
      <c r="BU12" s="8046"/>
      <c r="BV12" s="8040" t="str">
        <f t="shared" si="7"/>
        <v/>
      </c>
      <c r="BW12" s="8041">
        <v>30</v>
      </c>
      <c r="BX12" s="8041">
        <v>10</v>
      </c>
      <c r="BY12" s="8041" t="inlineStr">
        <is>
          <t>S/01</t>
        </is>
      </c>
      <c r="BZ12" s="8042"/>
      <c r="CA12" s="8043"/>
      <c r="CB12" s="8003"/>
      <c r="CC12" s="8003"/>
      <c r="CD12" s="8003"/>
      <c r="CE12" s="8044"/>
      <c r="CF12" s="8004"/>
      <c r="CG12" s="8004"/>
      <c r="CH12" s="8004"/>
      <c r="CI12" s="8004"/>
      <c r="CJ12" s="8004"/>
      <c r="CK12" s="8004"/>
    </row>
    <row r="13" spans="1:89" x14ac:dyDescent="0.2">
      <c r="A13" s="8004"/>
      <c r="B13" s="8004"/>
      <c r="D13" s="8047" t="str">
        <f>IF(BT13="EN",IF(Overview!$O$10=TRUE,"EN 62209-1","EN 62209-2"),IF(BT13="FCC","IEEE Std 1528™","IEC/IEEE 62209-1528"))</f>
        <v>IEC/IEEE 62209-1528</v>
      </c>
      <c r="E13" s="7989"/>
      <c r="F13" s="7990" t="inlineStr">
        <is>
          <t>Custom</t>
        </is>
      </c>
      <c r="G13" s="7995"/>
      <c r="H13" s="7993"/>
      <c r="I13" s="7773"/>
      <c r="J13" s="7769"/>
      <c r="K13" s="7769"/>
      <c r="L13" s="7769"/>
      <c r="M13" s="7773"/>
      <c r="N13" s="7773"/>
      <c r="O13" s="7783"/>
      <c r="P13" s="7783"/>
      <c r="Q13" s="7783"/>
      <c r="R13" s="7773"/>
      <c r="S13" s="7773"/>
      <c r="T13" s="7773"/>
      <c r="U13" s="7773"/>
      <c r="V13" s="7974"/>
      <c r="W13" s="7773"/>
      <c r="X13" s="7773"/>
      <c r="Y13" s="7773"/>
      <c r="Z13" s="7769"/>
      <c r="AA13" s="7769"/>
      <c r="AB13" s="8048"/>
      <c r="AC13" s="8049"/>
      <c r="AD13" s="7769"/>
      <c r="AE13" s="7769"/>
      <c r="AF13" s="8050" t="inlineStr">
        <is>
          <t>N/A</t>
        </is>
      </c>
      <c r="AG13" s="7782"/>
      <c r="AH13" s="7782"/>
      <c r="AI13" s="7782"/>
      <c r="AJ13" s="7773"/>
      <c r="AK13" s="7769"/>
      <c r="AL13" s="7773"/>
      <c r="AM13" s="7773"/>
      <c r="AN13" s="7974"/>
      <c r="AO13" s="7974"/>
      <c r="AP13" s="7974"/>
      <c r="AQ13" s="7974"/>
      <c r="AR13" s="7974"/>
      <c r="AS13" s="7782"/>
      <c r="AT13" s="7782"/>
      <c r="AU13" s="8051"/>
      <c r="AV13" s="8051"/>
      <c r="AW13" s="7974"/>
      <c r="AX13" s="7974"/>
      <c r="AY13" s="7974"/>
      <c r="AZ13" s="8051"/>
      <c r="BA13" s="7974"/>
      <c r="BB13" s="8051"/>
      <c r="BC13" s="7974"/>
      <c r="BD13" s="7774" t="str">
        <f t="shared" si="0"/>
        <v/>
      </c>
      <c r="BE13" s="7775">
        <f t="shared" si="1"/>
        <v>1800</v>
      </c>
      <c r="BF13" s="7774" t="str">
        <f t="shared" si="2"/>
        <v/>
      </c>
      <c r="BG13" s="7775">
        <f t="shared" si="3"/>
        <v>600</v>
      </c>
      <c r="BH13" s="7775" t="str">
        <f t="shared" si="4"/>
        <v>S/01</v>
      </c>
      <c r="BI13" s="7771"/>
      <c r="BJ13" s="7976">
        <f>Overview!$E$7</f>
        <v>0</v>
      </c>
      <c r="BK13" s="7771"/>
      <c r="BL13" s="7982">
        <f t="shared" si="5"/>
        <v>0</v>
      </c>
      <c r="BM13" s="7976" t="str">
        <f>Overview!$P$153</f>
        <v/>
      </c>
      <c r="BN13" s="7976">
        <f t="shared" si="6"/>
        <v>0</v>
      </c>
      <c r="BO13" s="7771"/>
      <c r="BP13" s="7769"/>
      <c r="BQ13" s="7988" t="inlineStr">
        <is>
          <t>N/A</t>
        </is>
      </c>
      <c r="BR13" s="8004"/>
      <c r="BS13" s="8004"/>
      <c r="BT13" s="8046"/>
      <c r="BU13" s="8046"/>
      <c r="BV13" s="8040" t="str">
        <f t="shared" si="7"/>
        <v/>
      </c>
      <c r="BW13" s="8041">
        <v>30</v>
      </c>
      <c r="BX13" s="8041">
        <v>10</v>
      </c>
      <c r="BY13" s="8041" t="inlineStr">
        <is>
          <t>S/01</t>
        </is>
      </c>
      <c r="BZ13" s="8042"/>
      <c r="CA13" s="8043"/>
      <c r="CB13" s="8003"/>
      <c r="CC13" s="8003"/>
      <c r="CD13" s="8003"/>
      <c r="CE13" s="8044"/>
      <c r="CF13" s="8004"/>
      <c r="CG13" s="8004"/>
      <c r="CH13" s="8004"/>
      <c r="CI13" s="8004"/>
      <c r="CJ13" s="8004"/>
      <c r="CK13" s="8004"/>
    </row>
    <row r="14" spans="1:89" x14ac:dyDescent="0.2">
      <c r="A14" s="8004"/>
      <c r="B14" s="8004"/>
      <c r="D14" s="8047" t="str">
        <f>IF(BT14="EN",IF(Overview!$O$10=TRUE,"EN 62209-1","EN 62209-2"),IF(BT14="FCC","IEEE Std 1528™","IEC/IEEE 62209-1528"))</f>
        <v>IEC/IEEE 62209-1528</v>
      </c>
      <c r="E14" s="7989"/>
      <c r="F14" s="7990" t="inlineStr">
        <is>
          <t>Custom</t>
        </is>
      </c>
      <c r="G14" s="7995"/>
      <c r="H14" s="7993"/>
      <c r="I14" s="7773"/>
      <c r="J14" s="7769"/>
      <c r="K14" s="7769"/>
      <c r="L14" s="7769"/>
      <c r="M14" s="7773"/>
      <c r="N14" s="7773"/>
      <c r="O14" s="7783"/>
      <c r="P14" s="7783"/>
      <c r="Q14" s="7783"/>
      <c r="R14" s="7773"/>
      <c r="S14" s="7773"/>
      <c r="T14" s="7773"/>
      <c r="U14" s="7773"/>
      <c r="V14" s="7974"/>
      <c r="W14" s="7773"/>
      <c r="X14" s="7773"/>
      <c r="Y14" s="7773"/>
      <c r="Z14" s="7769"/>
      <c r="AA14" s="7769"/>
      <c r="AB14" s="8048"/>
      <c r="AC14" s="8049"/>
      <c r="AD14" s="7769"/>
      <c r="AE14" s="7769"/>
      <c r="AF14" s="8050" t="inlineStr">
        <is>
          <t>N/A</t>
        </is>
      </c>
      <c r="AG14" s="7782"/>
      <c r="AH14" s="7782"/>
      <c r="AI14" s="7782"/>
      <c r="AJ14" s="7773"/>
      <c r="AK14" s="7769"/>
      <c r="AL14" s="7773"/>
      <c r="AM14" s="7773"/>
      <c r="AN14" s="7974"/>
      <c r="AO14" s="7974"/>
      <c r="AP14" s="7974"/>
      <c r="AQ14" s="7974"/>
      <c r="AR14" s="7974"/>
      <c r="AS14" s="7782"/>
      <c r="AT14" s="7782"/>
      <c r="AU14" s="8051"/>
      <c r="AV14" s="8051"/>
      <c r="AW14" s="7974"/>
      <c r="AX14" s="7974"/>
      <c r="AY14" s="7974"/>
      <c r="AZ14" s="8051"/>
      <c r="BA14" s="7974"/>
      <c r="BB14" s="8051"/>
      <c r="BC14" s="7974"/>
      <c r="BD14" s="7774" t="str">
        <f t="shared" si="0"/>
        <v/>
      </c>
      <c r="BE14" s="7775">
        <f t="shared" si="1"/>
        <v>1800</v>
      </c>
      <c r="BF14" s="7774" t="str">
        <f t="shared" si="2"/>
        <v/>
      </c>
      <c r="BG14" s="7775">
        <f t="shared" si="3"/>
        <v>600</v>
      </c>
      <c r="BH14" s="7775" t="str">
        <f t="shared" si="4"/>
        <v>S/01</v>
      </c>
      <c r="BI14" s="7771"/>
      <c r="BJ14" s="7976">
        <f>Overview!$E$7</f>
        <v>0</v>
      </c>
      <c r="BK14" s="7771"/>
      <c r="BL14" s="7982">
        <f t="shared" si="5"/>
        <v>0</v>
      </c>
      <c r="BM14" s="7976" t="str">
        <f>Overview!$P$153</f>
        <v/>
      </c>
      <c r="BN14" s="7976">
        <f t="shared" si="6"/>
        <v>0</v>
      </c>
      <c r="BO14" s="7771"/>
      <c r="BP14" s="7769"/>
      <c r="BQ14" s="7988" t="inlineStr">
        <is>
          <t>N/A</t>
        </is>
      </c>
      <c r="BR14" s="8004"/>
      <c r="BS14" s="8004"/>
      <c r="BT14" s="8046"/>
      <c r="BU14" s="8046"/>
      <c r="BV14" s="8040" t="str">
        <f t="shared" si="7"/>
        <v/>
      </c>
      <c r="BW14" s="8041">
        <v>30</v>
      </c>
      <c r="BX14" s="8041">
        <v>10</v>
      </c>
      <c r="BY14" s="8041" t="inlineStr">
        <is>
          <t>S/01</t>
        </is>
      </c>
      <c r="BZ14" s="8042"/>
      <c r="CA14" s="8043"/>
      <c r="CB14" s="8003"/>
      <c r="CC14" s="8003"/>
      <c r="CD14" s="8003"/>
      <c r="CE14" s="8044"/>
      <c r="CF14" s="8004"/>
      <c r="CG14" s="8004"/>
      <c r="CH14" s="8004"/>
      <c r="CI14" s="8004"/>
      <c r="CJ14" s="8004"/>
      <c r="CK14" s="8004"/>
    </row>
    <row r="15" spans="1:89" x14ac:dyDescent="0.2">
      <c r="A15" s="8004"/>
      <c r="B15" s="8004"/>
      <c r="D15" s="8047" t="str">
        <f>IF(BT15="EN",IF(Overview!$O$10=TRUE,"EN 62209-1","EN 62209-2"),IF(BT15="FCC","IEEE Std 1528™","IEC/IEEE 62209-1528"))</f>
        <v>IEC/IEEE 62209-1528</v>
      </c>
      <c r="E15" s="7989"/>
      <c r="F15" s="7990" t="inlineStr">
        <is>
          <t>Custom</t>
        </is>
      </c>
      <c r="G15" s="7995"/>
      <c r="H15" s="7993"/>
      <c r="I15" s="7773"/>
      <c r="J15" s="7769"/>
      <c r="K15" s="7769"/>
      <c r="L15" s="7769"/>
      <c r="M15" s="7773"/>
      <c r="N15" s="7773"/>
      <c r="O15" s="7783"/>
      <c r="P15" s="7783"/>
      <c r="Q15" s="7783"/>
      <c r="R15" s="7773"/>
      <c r="S15" s="7773"/>
      <c r="T15" s="7773"/>
      <c r="U15" s="7773"/>
      <c r="V15" s="7974"/>
      <c r="W15" s="7773"/>
      <c r="X15" s="7773"/>
      <c r="Y15" s="7773"/>
      <c r="Z15" s="7769"/>
      <c r="AA15" s="7769"/>
      <c r="AB15" s="8048"/>
      <c r="AC15" s="8049"/>
      <c r="AD15" s="7769"/>
      <c r="AE15" s="7769"/>
      <c r="AF15" s="8050" t="inlineStr">
        <is>
          <t>N/A</t>
        </is>
      </c>
      <c r="AG15" s="7782"/>
      <c r="AH15" s="7782"/>
      <c r="AI15" s="7782"/>
      <c r="AJ15" s="7773"/>
      <c r="AK15" s="7769"/>
      <c r="AL15" s="7773"/>
      <c r="AM15" s="7773"/>
      <c r="AN15" s="7974"/>
      <c r="AO15" s="7974"/>
      <c r="AP15" s="7974"/>
      <c r="AQ15" s="7974"/>
      <c r="AR15" s="7974"/>
      <c r="AS15" s="7782"/>
      <c r="AT15" s="7782"/>
      <c r="AU15" s="8051"/>
      <c r="AV15" s="8051"/>
      <c r="AW15" s="7974"/>
      <c r="AX15" s="7974"/>
      <c r="AY15" s="7974"/>
      <c r="AZ15" s="8051"/>
      <c r="BA15" s="7974"/>
      <c r="BB15" s="8051"/>
      <c r="BC15" s="7974"/>
      <c r="BD15" s="7774" t="str">
        <f t="shared" si="0"/>
        <v/>
      </c>
      <c r="BE15" s="7775">
        <f t="shared" si="1"/>
        <v>1800</v>
      </c>
      <c r="BF15" s="7774" t="str">
        <f t="shared" si="2"/>
        <v/>
      </c>
      <c r="BG15" s="7775">
        <f t="shared" si="3"/>
        <v>600</v>
      </c>
      <c r="BH15" s="7775" t="str">
        <f t="shared" si="4"/>
        <v>S/01</v>
      </c>
      <c r="BI15" s="7771"/>
      <c r="BJ15" s="7976">
        <f>Overview!$E$7</f>
        <v>0</v>
      </c>
      <c r="BK15" s="7771"/>
      <c r="BL15" s="7982">
        <f t="shared" si="5"/>
        <v>0</v>
      </c>
      <c r="BM15" s="7976" t="str">
        <f>Overview!$P$153</f>
        <v/>
      </c>
      <c r="BN15" s="7976">
        <f t="shared" si="6"/>
        <v>0</v>
      </c>
      <c r="BO15" s="7771"/>
      <c r="BP15" s="7769"/>
      <c r="BQ15" s="7988" t="inlineStr">
        <is>
          <t>N/A</t>
        </is>
      </c>
      <c r="BR15" s="8004"/>
      <c r="BS15" s="8004"/>
      <c r="BT15" s="8046"/>
      <c r="BU15" s="8046"/>
      <c r="BV15" s="8040" t="str">
        <f t="shared" si="7"/>
        <v/>
      </c>
      <c r="BW15" s="8041">
        <v>30</v>
      </c>
      <c r="BX15" s="8041">
        <v>10</v>
      </c>
      <c r="BY15" s="8041" t="inlineStr">
        <is>
          <t>S/01</t>
        </is>
      </c>
      <c r="BZ15" s="8042"/>
      <c r="CA15" s="8043"/>
      <c r="CB15" s="8003"/>
      <c r="CC15" s="8003"/>
      <c r="CD15" s="8003"/>
      <c r="CE15" s="8044"/>
      <c r="CF15" s="8004"/>
      <c r="CG15" s="8004"/>
      <c r="CH15" s="8004"/>
      <c r="CI15" s="8004"/>
      <c r="CJ15" s="8004"/>
      <c r="CK15" s="8004"/>
    </row>
    <row r="16" spans="1:89" x14ac:dyDescent="0.2">
      <c r="A16" s="8004"/>
      <c r="B16" s="8004"/>
      <c r="D16" s="8047" t="str">
        <f>IF(BT16="EN",IF(Overview!$O$10=TRUE,"EN 62209-1","EN 62209-2"),IF(BT16="FCC","IEEE Std 1528™","IEC/IEEE 62209-1528"))</f>
        <v>IEC/IEEE 62209-1528</v>
      </c>
      <c r="E16" s="7989"/>
      <c r="F16" s="7990" t="inlineStr">
        <is>
          <t>Custom</t>
        </is>
      </c>
      <c r="G16" s="7995"/>
      <c r="H16" s="7993"/>
      <c r="I16" s="7773"/>
      <c r="J16" s="7769"/>
      <c r="K16" s="7769"/>
      <c r="L16" s="7769"/>
      <c r="M16" s="7773"/>
      <c r="N16" s="7773"/>
      <c r="O16" s="7783"/>
      <c r="P16" s="7783"/>
      <c r="Q16" s="7783"/>
      <c r="R16" s="7773"/>
      <c r="S16" s="7773"/>
      <c r="T16" s="7773"/>
      <c r="U16" s="7773"/>
      <c r="V16" s="7974"/>
      <c r="W16" s="7773"/>
      <c r="X16" s="7773"/>
      <c r="Y16" s="7773"/>
      <c r="Z16" s="7769"/>
      <c r="AA16" s="7769"/>
      <c r="AB16" s="8048"/>
      <c r="AC16" s="8049"/>
      <c r="AD16" s="7769"/>
      <c r="AE16" s="7769"/>
      <c r="AF16" s="8050" t="inlineStr">
        <is>
          <t>N/A</t>
        </is>
      </c>
      <c r="AG16" s="7782"/>
      <c r="AH16" s="7782"/>
      <c r="AI16" s="7782"/>
      <c r="AJ16" s="7773"/>
      <c r="AK16" s="7769"/>
      <c r="AL16" s="7773"/>
      <c r="AM16" s="7773"/>
      <c r="AN16" s="7974"/>
      <c r="AO16" s="7974"/>
      <c r="AP16" s="7974"/>
      <c r="AQ16" s="7974"/>
      <c r="AR16" s="7974"/>
      <c r="AS16" s="7782"/>
      <c r="AT16" s="7782"/>
      <c r="AU16" s="8051"/>
      <c r="AV16" s="8051"/>
      <c r="AW16" s="7974"/>
      <c r="AX16" s="7974"/>
      <c r="AY16" s="7974"/>
      <c r="AZ16" s="8051"/>
      <c r="BA16" s="7974"/>
      <c r="BB16" s="8051"/>
      <c r="BC16" s="7974"/>
      <c r="BD16" s="7774" t="str">
        <f t="shared" si="0"/>
        <v/>
      </c>
      <c r="BE16" s="7775">
        <f t="shared" si="1"/>
        <v>1800</v>
      </c>
      <c r="BF16" s="7774" t="str">
        <f t="shared" si="2"/>
        <v/>
      </c>
      <c r="BG16" s="7775">
        <f t="shared" si="3"/>
        <v>600</v>
      </c>
      <c r="BH16" s="7775" t="str">
        <f t="shared" si="4"/>
        <v>S/01</v>
      </c>
      <c r="BI16" s="7771"/>
      <c r="BJ16" s="7976">
        <f>Overview!$E$7</f>
        <v>0</v>
      </c>
      <c r="BK16" s="7771"/>
      <c r="BL16" s="7982">
        <f t="shared" si="5"/>
        <v>0</v>
      </c>
      <c r="BM16" s="7976" t="str">
        <f>Overview!$P$153</f>
        <v/>
      </c>
      <c r="BN16" s="7976">
        <f t="shared" si="6"/>
        <v>0</v>
      </c>
      <c r="BO16" s="7771"/>
      <c r="BP16" s="7769"/>
      <c r="BQ16" s="7988" t="inlineStr">
        <is>
          <t>N/A</t>
        </is>
      </c>
      <c r="BR16" s="8004"/>
      <c r="BS16" s="8004"/>
      <c r="BT16" s="8046"/>
      <c r="BU16" s="8046"/>
      <c r="BV16" s="8040" t="str">
        <f t="shared" si="7"/>
        <v/>
      </c>
      <c r="BW16" s="8041">
        <v>30</v>
      </c>
      <c r="BX16" s="8041">
        <v>10</v>
      </c>
      <c r="BY16" s="8041" t="inlineStr">
        <is>
          <t>S/01</t>
        </is>
      </c>
      <c r="BZ16" s="8042"/>
      <c r="CA16" s="8043"/>
      <c r="CB16" s="8003"/>
      <c r="CC16" s="8003"/>
      <c r="CD16" s="8003"/>
      <c r="CE16" s="8044"/>
      <c r="CF16" s="8004"/>
      <c r="CG16" s="8004"/>
      <c r="CH16" s="8004"/>
      <c r="CI16" s="8004"/>
      <c r="CJ16" s="8004"/>
      <c r="CK16" s="8004"/>
    </row>
    <row r="17" spans="1:89" x14ac:dyDescent="0.2">
      <c r="A17" s="8004"/>
      <c r="B17" s="8004"/>
      <c r="D17" s="8047" t="str">
        <f>IF(BT17="EN",IF(Overview!$O$10=TRUE,"EN 62209-1","EN 62209-2"),IF(BT17="FCC","IEEE Std 1528™","IEC/IEEE 62209-1528"))</f>
        <v>IEC/IEEE 62209-1528</v>
      </c>
      <c r="E17" s="7989"/>
      <c r="F17" s="7990" t="inlineStr">
        <is>
          <t>Custom</t>
        </is>
      </c>
      <c r="G17" s="7995"/>
      <c r="H17" s="7993"/>
      <c r="I17" s="7773"/>
      <c r="J17" s="7769"/>
      <c r="K17" s="7769"/>
      <c r="L17" s="7769"/>
      <c r="M17" s="7773"/>
      <c r="N17" s="7773"/>
      <c r="O17" s="7783"/>
      <c r="P17" s="7783"/>
      <c r="Q17" s="7783"/>
      <c r="R17" s="7773"/>
      <c r="S17" s="7773"/>
      <c r="T17" s="7773"/>
      <c r="U17" s="7773"/>
      <c r="V17" s="7974"/>
      <c r="W17" s="7773"/>
      <c r="X17" s="7773"/>
      <c r="Y17" s="7773"/>
      <c r="Z17" s="7769"/>
      <c r="AA17" s="7769"/>
      <c r="AB17" s="8048"/>
      <c r="AC17" s="8049"/>
      <c r="AD17" s="7769"/>
      <c r="AE17" s="7769"/>
      <c r="AF17" s="8050" t="inlineStr">
        <is>
          <t>N/A</t>
        </is>
      </c>
      <c r="AG17" s="7782"/>
      <c r="AH17" s="7782"/>
      <c r="AI17" s="7782"/>
      <c r="AJ17" s="7773"/>
      <c r="AK17" s="7769"/>
      <c r="AL17" s="7773"/>
      <c r="AM17" s="7773"/>
      <c r="AN17" s="7974"/>
      <c r="AO17" s="7974"/>
      <c r="AP17" s="7974"/>
      <c r="AQ17" s="7974"/>
      <c r="AR17" s="7974"/>
      <c r="AS17" s="7782"/>
      <c r="AT17" s="7782"/>
      <c r="AU17" s="8051"/>
      <c r="AV17" s="8051"/>
      <c r="AW17" s="7974"/>
      <c r="AX17" s="7974"/>
      <c r="AY17" s="7974"/>
      <c r="AZ17" s="8051"/>
      <c r="BA17" s="7974"/>
      <c r="BB17" s="8051"/>
      <c r="BC17" s="7974"/>
      <c r="BD17" s="7774" t="str">
        <f t="shared" si="0"/>
        <v/>
      </c>
      <c r="BE17" s="7775">
        <f t="shared" si="1"/>
        <v>1800</v>
      </c>
      <c r="BF17" s="7774" t="str">
        <f t="shared" si="2"/>
        <v/>
      </c>
      <c r="BG17" s="7775">
        <f t="shared" si="3"/>
        <v>600</v>
      </c>
      <c r="BH17" s="7775" t="str">
        <f t="shared" si="4"/>
        <v>S/01</v>
      </c>
      <c r="BI17" s="7771"/>
      <c r="BJ17" s="7976">
        <f>Overview!$E$7</f>
        <v>0</v>
      </c>
      <c r="BK17" s="7771"/>
      <c r="BL17" s="7982">
        <f t="shared" si="5"/>
        <v>0</v>
      </c>
      <c r="BM17" s="7976" t="str">
        <f>Overview!$P$153</f>
        <v/>
      </c>
      <c r="BN17" s="7976">
        <f t="shared" si="6"/>
        <v>0</v>
      </c>
      <c r="BO17" s="7771"/>
      <c r="BP17" s="7769"/>
      <c r="BQ17" s="7988" t="inlineStr">
        <is>
          <t>N/A</t>
        </is>
      </c>
      <c r="BR17" s="8004"/>
      <c r="BS17" s="8004"/>
      <c r="BT17" s="8046"/>
      <c r="BU17" s="8046"/>
      <c r="BV17" s="8040" t="str">
        <f t="shared" si="7"/>
        <v/>
      </c>
      <c r="BW17" s="8041">
        <v>30</v>
      </c>
      <c r="BX17" s="8041">
        <v>10</v>
      </c>
      <c r="BY17" s="8041" t="inlineStr">
        <is>
          <t>S/01</t>
        </is>
      </c>
      <c r="BZ17" s="8042"/>
      <c r="CA17" s="8043"/>
      <c r="CB17" s="8003"/>
      <c r="CC17" s="8003"/>
      <c r="CD17" s="8003"/>
      <c r="CE17" s="8044"/>
      <c r="CF17" s="8004"/>
      <c r="CG17" s="8004"/>
      <c r="CH17" s="8004"/>
      <c r="CI17" s="8004"/>
      <c r="CJ17" s="8004"/>
      <c r="CK17" s="8004"/>
    </row>
    <row r="18" spans="1:89" x14ac:dyDescent="0.2">
      <c r="A18" s="8004"/>
      <c r="B18" s="8004"/>
      <c r="D18" s="8047" t="str">
        <f>IF(BT18="EN",IF(Overview!$O$10=TRUE,"EN 62209-1","EN 62209-2"),IF(BT18="FCC","IEEE Std 1528™","IEC/IEEE 62209-1528"))</f>
        <v>IEC/IEEE 62209-1528</v>
      </c>
      <c r="E18" s="7989"/>
      <c r="F18" s="7990" t="inlineStr">
        <is>
          <t>Custom</t>
        </is>
      </c>
      <c r="G18" s="7995"/>
      <c r="H18" s="7993"/>
      <c r="I18" s="7773"/>
      <c r="J18" s="7769"/>
      <c r="K18" s="7769"/>
      <c r="L18" s="7769"/>
      <c r="M18" s="7773"/>
      <c r="N18" s="7773"/>
      <c r="O18" s="7783"/>
      <c r="P18" s="7783"/>
      <c r="Q18" s="7783"/>
      <c r="R18" s="7773"/>
      <c r="S18" s="7773"/>
      <c r="T18" s="7773"/>
      <c r="U18" s="7773"/>
      <c r="V18" s="7974"/>
      <c r="W18" s="7773"/>
      <c r="X18" s="7773"/>
      <c r="Y18" s="7773"/>
      <c r="Z18" s="7769"/>
      <c r="AA18" s="7769"/>
      <c r="AB18" s="8048"/>
      <c r="AC18" s="8049"/>
      <c r="AD18" s="7769"/>
      <c r="AE18" s="7769"/>
      <c r="AF18" s="8050" t="inlineStr">
        <is>
          <t>N/A</t>
        </is>
      </c>
      <c r="AG18" s="7782"/>
      <c r="AH18" s="7782"/>
      <c r="AI18" s="7782"/>
      <c r="AJ18" s="7773"/>
      <c r="AK18" s="7769"/>
      <c r="AL18" s="7773"/>
      <c r="AM18" s="7773"/>
      <c r="AN18" s="7974"/>
      <c r="AO18" s="7974"/>
      <c r="AP18" s="7974"/>
      <c r="AQ18" s="7974"/>
      <c r="AR18" s="7974"/>
      <c r="AS18" s="7782"/>
      <c r="AT18" s="7782"/>
      <c r="AU18" s="8051"/>
      <c r="AV18" s="8051"/>
      <c r="AW18" s="7974"/>
      <c r="AX18" s="7974"/>
      <c r="AY18" s="7974"/>
      <c r="AZ18" s="8051"/>
      <c r="BA18" s="7974"/>
      <c r="BB18" s="8051"/>
      <c r="BC18" s="7974"/>
      <c r="BD18" s="7774" t="str">
        <f t="shared" si="0"/>
        <v/>
      </c>
      <c r="BE18" s="7775">
        <f t="shared" si="1"/>
        <v>1800</v>
      </c>
      <c r="BF18" s="7774" t="str">
        <f t="shared" si="2"/>
        <v/>
      </c>
      <c r="BG18" s="7775">
        <f t="shared" si="3"/>
        <v>600</v>
      </c>
      <c r="BH18" s="7775" t="str">
        <f t="shared" si="4"/>
        <v>S/01</v>
      </c>
      <c r="BI18" s="7771"/>
      <c r="BJ18" s="7976">
        <f>Overview!$E$7</f>
        <v>0</v>
      </c>
      <c r="BK18" s="7771"/>
      <c r="BL18" s="7982">
        <f t="shared" si="5"/>
        <v>0</v>
      </c>
      <c r="BM18" s="7976" t="str">
        <f>Overview!$P$153</f>
        <v/>
      </c>
      <c r="BN18" s="7976">
        <f t="shared" si="6"/>
        <v>0</v>
      </c>
      <c r="BO18" s="7771"/>
      <c r="BP18" s="7769"/>
      <c r="BQ18" s="7988" t="inlineStr">
        <is>
          <t>N/A</t>
        </is>
      </c>
      <c r="BR18" s="8004"/>
      <c r="BS18" s="8004"/>
      <c r="BT18" s="8046"/>
      <c r="BU18" s="8046"/>
      <c r="BV18" s="8040" t="str">
        <f t="shared" si="7"/>
        <v/>
      </c>
      <c r="BW18" s="8041">
        <v>30</v>
      </c>
      <c r="BX18" s="8041">
        <v>10</v>
      </c>
      <c r="BY18" s="8041" t="inlineStr">
        <is>
          <t>S/01</t>
        </is>
      </c>
      <c r="BZ18" s="8042"/>
      <c r="CA18" s="8043"/>
      <c r="CB18" s="8003"/>
      <c r="CC18" s="8003"/>
      <c r="CD18" s="8003"/>
      <c r="CE18" s="8044"/>
      <c r="CF18" s="8004"/>
      <c r="CG18" s="8004"/>
      <c r="CH18" s="8004"/>
      <c r="CI18" s="8004"/>
      <c r="CJ18" s="8004"/>
      <c r="CK18" s="8004"/>
    </row>
    <row r="19" spans="1:89" x14ac:dyDescent="0.2">
      <c r="A19" s="8004"/>
      <c r="B19" s="8004"/>
      <c r="D19" s="8047" t="str">
        <f>IF(BT19="EN",IF(Overview!$O$10=TRUE,"EN 62209-1","EN 62209-2"),IF(BT19="FCC","IEEE Std 1528™","IEC/IEEE 62209-1528"))</f>
        <v>IEC/IEEE 62209-1528</v>
      </c>
      <c r="E19" s="7989"/>
      <c r="F19" s="7990" t="inlineStr">
        <is>
          <t>Custom</t>
        </is>
      </c>
      <c r="G19" s="7995"/>
      <c r="H19" s="7993"/>
      <c r="I19" s="7773"/>
      <c r="J19" s="7769"/>
      <c r="K19" s="7769"/>
      <c r="L19" s="7769"/>
      <c r="M19" s="7773"/>
      <c r="N19" s="7773"/>
      <c r="O19" s="7783"/>
      <c r="P19" s="7783"/>
      <c r="Q19" s="7783"/>
      <c r="R19" s="7773"/>
      <c r="S19" s="7773"/>
      <c r="T19" s="7773"/>
      <c r="U19" s="7773"/>
      <c r="V19" s="7974"/>
      <c r="W19" s="7773"/>
      <c r="X19" s="7773"/>
      <c r="Y19" s="7773"/>
      <c r="Z19" s="7769"/>
      <c r="AA19" s="7769"/>
      <c r="AB19" s="8048"/>
      <c r="AC19" s="8049"/>
      <c r="AD19" s="7769"/>
      <c r="AE19" s="7769"/>
      <c r="AF19" s="8050" t="inlineStr">
        <is>
          <t>N/A</t>
        </is>
      </c>
      <c r="AG19" s="7782"/>
      <c r="AH19" s="7782"/>
      <c r="AI19" s="7782"/>
      <c r="AJ19" s="7773"/>
      <c r="AK19" s="7769"/>
      <c r="AL19" s="7773"/>
      <c r="AM19" s="7773"/>
      <c r="AN19" s="7974"/>
      <c r="AO19" s="7974"/>
      <c r="AP19" s="7974"/>
      <c r="AQ19" s="7974"/>
      <c r="AR19" s="7974"/>
      <c r="AS19" s="7782"/>
      <c r="AT19" s="7782"/>
      <c r="AU19" s="8051"/>
      <c r="AV19" s="8051"/>
      <c r="AW19" s="7974"/>
      <c r="AX19" s="7974"/>
      <c r="AY19" s="7974"/>
      <c r="AZ19" s="8051"/>
      <c r="BA19" s="7974"/>
      <c r="BB19" s="8051"/>
      <c r="BC19" s="7974"/>
      <c r="BD19" s="7774" t="str">
        <f t="shared" si="0"/>
        <v/>
      </c>
      <c r="BE19" s="7775">
        <f t="shared" si="1"/>
        <v>1800</v>
      </c>
      <c r="BF19" s="7774" t="str">
        <f t="shared" si="2"/>
        <v/>
      </c>
      <c r="BG19" s="7775">
        <f t="shared" si="3"/>
        <v>600</v>
      </c>
      <c r="BH19" s="7775" t="str">
        <f t="shared" si="4"/>
        <v>S/01</v>
      </c>
      <c r="BI19" s="7771"/>
      <c r="BJ19" s="7976">
        <f>Overview!$E$7</f>
        <v>0</v>
      </c>
      <c r="BK19" s="7771"/>
      <c r="BL19" s="7982">
        <f t="shared" si="5"/>
        <v>0</v>
      </c>
      <c r="BM19" s="7976" t="str">
        <f>Overview!$P$153</f>
        <v/>
      </c>
      <c r="BN19" s="7976">
        <f t="shared" si="6"/>
        <v>0</v>
      </c>
      <c r="BO19" s="7771"/>
      <c r="BP19" s="7769"/>
      <c r="BQ19" s="7988" t="inlineStr">
        <is>
          <t>N/A</t>
        </is>
      </c>
      <c r="BR19" s="8004"/>
      <c r="BS19" s="8004"/>
      <c r="BT19" s="8046"/>
      <c r="BU19" s="8046"/>
      <c r="BV19" s="8040" t="str">
        <f t="shared" si="7"/>
        <v/>
      </c>
      <c r="BW19" s="8041">
        <v>30</v>
      </c>
      <c r="BX19" s="8041">
        <v>10</v>
      </c>
      <c r="BY19" s="8041" t="inlineStr">
        <is>
          <t>S/01</t>
        </is>
      </c>
      <c r="BZ19" s="8042"/>
      <c r="CA19" s="8043"/>
      <c r="CB19" s="8003"/>
      <c r="CC19" s="8003"/>
      <c r="CD19" s="8003"/>
      <c r="CE19" s="8044"/>
      <c r="CF19" s="8004"/>
      <c r="CG19" s="8004"/>
      <c r="CH19" s="8004"/>
      <c r="CI19" s="8004"/>
      <c r="CJ19" s="8004"/>
      <c r="CK19" s="8004"/>
    </row>
    <row r="20" spans="1:89" x14ac:dyDescent="0.2">
      <c r="A20" s="8004"/>
      <c r="B20" s="8004"/>
      <c r="D20" s="8047" t="str">
        <f>IF(BT20="EN",IF(Overview!$O$10=TRUE,"EN 62209-1","EN 62209-2"),IF(BT20="FCC","IEEE Std 1528™","IEC/IEEE 62209-1528"))</f>
        <v>IEC/IEEE 62209-1528</v>
      </c>
      <c r="E20" s="7989"/>
      <c r="F20" s="7990" t="inlineStr">
        <is>
          <t>Custom</t>
        </is>
      </c>
      <c r="G20" s="7995"/>
      <c r="H20" s="7993"/>
      <c r="I20" s="7773"/>
      <c r="J20" s="7769"/>
      <c r="K20" s="7769"/>
      <c r="L20" s="7769"/>
      <c r="M20" s="7773"/>
      <c r="N20" s="7773"/>
      <c r="O20" s="7783"/>
      <c r="P20" s="7783"/>
      <c r="Q20" s="7783"/>
      <c r="R20" s="7773"/>
      <c r="S20" s="7773"/>
      <c r="T20" s="7773"/>
      <c r="U20" s="7773"/>
      <c r="V20" s="7974"/>
      <c r="W20" s="7773"/>
      <c r="X20" s="7773"/>
      <c r="Y20" s="7773"/>
      <c r="Z20" s="7769"/>
      <c r="AA20" s="7769"/>
      <c r="AB20" s="8048"/>
      <c r="AC20" s="8049"/>
      <c r="AD20" s="7769"/>
      <c r="AE20" s="7769"/>
      <c r="AF20" s="8050" t="inlineStr">
        <is>
          <t>N/A</t>
        </is>
      </c>
      <c r="AG20" s="7782"/>
      <c r="AH20" s="7782"/>
      <c r="AI20" s="7782"/>
      <c r="AJ20" s="7773"/>
      <c r="AK20" s="7769"/>
      <c r="AL20" s="7773"/>
      <c r="AM20" s="7773"/>
      <c r="AN20" s="7974"/>
      <c r="AO20" s="7974"/>
      <c r="AP20" s="7974"/>
      <c r="AQ20" s="7974"/>
      <c r="AR20" s="7974"/>
      <c r="AS20" s="7782"/>
      <c r="AT20" s="7782"/>
      <c r="AU20" s="8051"/>
      <c r="AV20" s="8051"/>
      <c r="AW20" s="7974"/>
      <c r="AX20" s="7974"/>
      <c r="AY20" s="7974"/>
      <c r="AZ20" s="8051"/>
      <c r="BA20" s="7974"/>
      <c r="BB20" s="8051"/>
      <c r="BC20" s="7974"/>
      <c r="BD20" s="7774" t="str">
        <f t="shared" si="0"/>
        <v/>
      </c>
      <c r="BE20" s="7775">
        <f t="shared" si="1"/>
        <v>1800</v>
      </c>
      <c r="BF20" s="7774" t="str">
        <f t="shared" si="2"/>
        <v/>
      </c>
      <c r="BG20" s="7775">
        <f t="shared" si="3"/>
        <v>600</v>
      </c>
      <c r="BH20" s="7775" t="str">
        <f t="shared" si="4"/>
        <v>S/01</v>
      </c>
      <c r="BI20" s="7771"/>
      <c r="BJ20" s="7976">
        <f>Overview!$E$7</f>
        <v>0</v>
      </c>
      <c r="BK20" s="7771"/>
      <c r="BL20" s="7982">
        <f t="shared" si="5"/>
        <v>0</v>
      </c>
      <c r="BM20" s="7976" t="str">
        <f>Overview!$P$153</f>
        <v/>
      </c>
      <c r="BN20" s="7976">
        <f t="shared" si="6"/>
        <v>0</v>
      </c>
      <c r="BO20" s="7771"/>
      <c r="BP20" s="7769"/>
      <c r="BQ20" s="7988" t="inlineStr">
        <is>
          <t>N/A</t>
        </is>
      </c>
      <c r="BR20" s="8004"/>
      <c r="BS20" s="8004"/>
      <c r="BT20" s="8046"/>
      <c r="BU20" s="8046"/>
      <c r="BV20" s="8040" t="str">
        <f t="shared" si="7"/>
        <v/>
      </c>
      <c r="BW20" s="8041">
        <v>30</v>
      </c>
      <c r="BX20" s="8041">
        <v>10</v>
      </c>
      <c r="BY20" s="8041" t="inlineStr">
        <is>
          <t>S/01</t>
        </is>
      </c>
      <c r="BZ20" s="8042"/>
      <c r="CA20" s="8043"/>
      <c r="CB20" s="8003"/>
      <c r="CC20" s="8003"/>
      <c r="CD20" s="8003"/>
      <c r="CE20" s="8044"/>
      <c r="CF20" s="8004"/>
      <c r="CG20" s="8004"/>
      <c r="CH20" s="8004"/>
      <c r="CI20" s="8004"/>
      <c r="CJ20" s="8004"/>
      <c r="CK20" s="8004"/>
    </row>
    <row r="21" spans="1:89" x14ac:dyDescent="0.2">
      <c r="A21" s="8004"/>
      <c r="B21" s="8004"/>
      <c r="D21" s="8047" t="str">
        <f>IF(BT21="EN",IF(Overview!$O$10=TRUE,"EN 62209-1","EN 62209-2"),IF(BT21="FCC","IEEE Std 1528™","IEC/IEEE 62209-1528"))</f>
        <v>IEC/IEEE 62209-1528</v>
      </c>
      <c r="E21" s="7989"/>
      <c r="F21" s="7990" t="inlineStr">
        <is>
          <t>Custom</t>
        </is>
      </c>
      <c r="G21" s="7995"/>
      <c r="H21" s="7993"/>
      <c r="I21" s="7773"/>
      <c r="J21" s="7769"/>
      <c r="K21" s="7769"/>
      <c r="L21" s="7769"/>
      <c r="M21" s="7773"/>
      <c r="N21" s="7773"/>
      <c r="O21" s="7783"/>
      <c r="P21" s="7783"/>
      <c r="Q21" s="7783"/>
      <c r="R21" s="7773"/>
      <c r="S21" s="7773"/>
      <c r="T21" s="7773"/>
      <c r="U21" s="7773"/>
      <c r="V21" s="7974"/>
      <c r="W21" s="7773"/>
      <c r="X21" s="7773"/>
      <c r="Y21" s="7773"/>
      <c r="Z21" s="7769"/>
      <c r="AA21" s="7769"/>
      <c r="AB21" s="8048"/>
      <c r="AC21" s="8049"/>
      <c r="AD21" s="7769"/>
      <c r="AE21" s="7769"/>
      <c r="AF21" s="8050" t="inlineStr">
        <is>
          <t>N/A</t>
        </is>
      </c>
      <c r="AG21" s="7782"/>
      <c r="AH21" s="7782"/>
      <c r="AI21" s="7782"/>
      <c r="AJ21" s="7773"/>
      <c r="AK21" s="7769"/>
      <c r="AL21" s="7773"/>
      <c r="AM21" s="7773"/>
      <c r="AN21" s="7974"/>
      <c r="AO21" s="7974"/>
      <c r="AP21" s="7974"/>
      <c r="AQ21" s="7974"/>
      <c r="AR21" s="7974"/>
      <c r="AS21" s="7782"/>
      <c r="AT21" s="7782"/>
      <c r="AU21" s="8051"/>
      <c r="AV21" s="8051"/>
      <c r="AW21" s="7974"/>
      <c r="AX21" s="7974"/>
      <c r="AY21" s="7974"/>
      <c r="AZ21" s="8051"/>
      <c r="BA21" s="7974"/>
      <c r="BB21" s="8051"/>
      <c r="BC21" s="7974"/>
      <c r="BD21" s="7774" t="str">
        <f t="shared" si="0"/>
        <v/>
      </c>
      <c r="BE21" s="7775">
        <f t="shared" si="1"/>
        <v>1800</v>
      </c>
      <c r="BF21" s="7774" t="str">
        <f t="shared" si="2"/>
        <v/>
      </c>
      <c r="BG21" s="7775">
        <f t="shared" si="3"/>
        <v>600</v>
      </c>
      <c r="BH21" s="7775" t="str">
        <f t="shared" si="4"/>
        <v>S/01</v>
      </c>
      <c r="BI21" s="7771"/>
      <c r="BJ21" s="7976">
        <f>Overview!$E$7</f>
        <v>0</v>
      </c>
      <c r="BK21" s="7771"/>
      <c r="BL21" s="7982">
        <f t="shared" si="5"/>
        <v>0</v>
      </c>
      <c r="BM21" s="7976" t="str">
        <f>Overview!$P$153</f>
        <v/>
      </c>
      <c r="BN21" s="7976">
        <f t="shared" si="6"/>
        <v>0</v>
      </c>
      <c r="BO21" s="7771"/>
      <c r="BP21" s="7769"/>
      <c r="BQ21" s="7988" t="inlineStr">
        <is>
          <t>N/A</t>
        </is>
      </c>
      <c r="BR21" s="8004"/>
      <c r="BS21" s="8004"/>
      <c r="BT21" s="8046"/>
      <c r="BU21" s="8046"/>
      <c r="BV21" s="8040" t="str">
        <f t="shared" si="7"/>
        <v/>
      </c>
      <c r="BW21" s="8041">
        <v>30</v>
      </c>
      <c r="BX21" s="8041">
        <v>10</v>
      </c>
      <c r="BY21" s="8041" t="inlineStr">
        <is>
          <t>S/01</t>
        </is>
      </c>
      <c r="BZ21" s="8042"/>
      <c r="CA21" s="8043"/>
      <c r="CB21" s="8003"/>
      <c r="CC21" s="8003"/>
      <c r="CD21" s="8003"/>
      <c r="CE21" s="8044"/>
      <c r="CF21" s="8004"/>
      <c r="CG21" s="8004"/>
      <c r="CH21" s="8004"/>
      <c r="CI21" s="8004"/>
      <c r="CJ21" s="8004"/>
      <c r="CK21" s="8004"/>
    </row>
    <row r="22" spans="1:89" x14ac:dyDescent="0.2">
      <c r="A22" s="8004"/>
      <c r="B22" s="8004"/>
      <c r="D22" s="8047" t="str">
        <f>IF(BT22="EN",IF(Overview!$O$10=TRUE,"EN 62209-1","EN 62209-2"),IF(BT22="FCC","IEEE Std 1528™","IEC/IEEE 62209-1528"))</f>
        <v>IEC/IEEE 62209-1528</v>
      </c>
      <c r="E22" s="7989"/>
      <c r="F22" s="7990" t="inlineStr">
        <is>
          <t>Custom</t>
        </is>
      </c>
      <c r="G22" s="7995"/>
      <c r="H22" s="7993"/>
      <c r="I22" s="7773"/>
      <c r="J22" s="7769"/>
      <c r="K22" s="7769"/>
      <c r="L22" s="7769"/>
      <c r="M22" s="7773"/>
      <c r="N22" s="7773"/>
      <c r="O22" s="7783"/>
      <c r="P22" s="7783"/>
      <c r="Q22" s="7783"/>
      <c r="R22" s="7773"/>
      <c r="S22" s="7773"/>
      <c r="T22" s="7773"/>
      <c r="U22" s="7773"/>
      <c r="V22" s="7974"/>
      <c r="W22" s="7773"/>
      <c r="X22" s="7773"/>
      <c r="Y22" s="7773"/>
      <c r="Z22" s="7769"/>
      <c r="AA22" s="7769"/>
      <c r="AB22" s="8048"/>
      <c r="AC22" s="8049"/>
      <c r="AD22" s="7769"/>
      <c r="AE22" s="7769"/>
      <c r="AF22" s="8050" t="inlineStr">
        <is>
          <t>N/A</t>
        </is>
      </c>
      <c r="AG22" s="7782"/>
      <c r="AH22" s="7782"/>
      <c r="AI22" s="7782"/>
      <c r="AJ22" s="7773"/>
      <c r="AK22" s="7769"/>
      <c r="AL22" s="7773"/>
      <c r="AM22" s="7773"/>
      <c r="AN22" s="7974"/>
      <c r="AO22" s="7974"/>
      <c r="AP22" s="7974"/>
      <c r="AQ22" s="7974"/>
      <c r="AR22" s="7974"/>
      <c r="AS22" s="7782"/>
      <c r="AT22" s="7782"/>
      <c r="AU22" s="8051"/>
      <c r="AV22" s="8051"/>
      <c r="AW22" s="7974"/>
      <c r="AX22" s="7974"/>
      <c r="AY22" s="7974"/>
      <c r="AZ22" s="8051"/>
      <c r="BA22" s="7974"/>
      <c r="BB22" s="8051"/>
      <c r="BC22" s="7974"/>
      <c r="BD22" s="7774" t="str">
        <f t="shared" si="0"/>
        <v/>
      </c>
      <c r="BE22" s="7775">
        <f t="shared" si="1"/>
        <v>1800</v>
      </c>
      <c r="BF22" s="7774" t="str">
        <f t="shared" si="2"/>
        <v/>
      </c>
      <c r="BG22" s="7775">
        <f t="shared" si="3"/>
        <v>600</v>
      </c>
      <c r="BH22" s="7775" t="str">
        <f t="shared" si="4"/>
        <v>S/01</v>
      </c>
      <c r="BI22" s="7771"/>
      <c r="BJ22" s="7976">
        <f>Overview!$E$7</f>
        <v>0</v>
      </c>
      <c r="BK22" s="7771"/>
      <c r="BL22" s="7982">
        <f t="shared" si="5"/>
        <v>0</v>
      </c>
      <c r="BM22" s="7976" t="str">
        <f>Overview!$P$153</f>
        <v/>
      </c>
      <c r="BN22" s="7976">
        <f t="shared" si="6"/>
        <v>0</v>
      </c>
      <c r="BO22" s="7771"/>
      <c r="BP22" s="7769"/>
      <c r="BQ22" s="7988" t="inlineStr">
        <is>
          <t>N/A</t>
        </is>
      </c>
      <c r="BR22" s="8004"/>
      <c r="BS22" s="8004"/>
      <c r="BT22" s="8046"/>
      <c r="BU22" s="8046"/>
      <c r="BV22" s="8040" t="str">
        <f t="shared" si="7"/>
        <v/>
      </c>
      <c r="BW22" s="8041">
        <v>30</v>
      </c>
      <c r="BX22" s="8041">
        <v>10</v>
      </c>
      <c r="BY22" s="8041" t="inlineStr">
        <is>
          <t>S/01</t>
        </is>
      </c>
      <c r="BZ22" s="8042"/>
      <c r="CA22" s="8043"/>
      <c r="CB22" s="8003"/>
      <c r="CC22" s="8003"/>
      <c r="CD22" s="8003"/>
      <c r="CE22" s="8044"/>
      <c r="CF22" s="8004"/>
      <c r="CG22" s="8004"/>
      <c r="CH22" s="8004"/>
      <c r="CI22" s="8004"/>
      <c r="CJ22" s="8004"/>
      <c r="CK22" s="8004"/>
    </row>
    <row r="23" spans="1:89" x14ac:dyDescent="0.2">
      <c r="A23" s="8004"/>
      <c r="B23" s="8004"/>
      <c r="D23" s="8047" t="str">
        <f>IF(BT23="EN",IF(Overview!$O$10=TRUE,"EN 62209-1","EN 62209-2"),IF(BT23="FCC","IEEE Std 1528™","IEC/IEEE 62209-1528"))</f>
        <v>IEC/IEEE 62209-1528</v>
      </c>
      <c r="E23" s="7989"/>
      <c r="F23" s="7990" t="inlineStr">
        <is>
          <t>Custom</t>
        </is>
      </c>
      <c r="G23" s="7995"/>
      <c r="H23" s="7993"/>
      <c r="I23" s="7773"/>
      <c r="J23" s="7769"/>
      <c r="K23" s="7769"/>
      <c r="L23" s="7769"/>
      <c r="M23" s="7773"/>
      <c r="N23" s="7773"/>
      <c r="O23" s="7783"/>
      <c r="P23" s="7783"/>
      <c r="Q23" s="7783"/>
      <c r="R23" s="7773"/>
      <c r="S23" s="7773"/>
      <c r="T23" s="7773"/>
      <c r="U23" s="7773"/>
      <c r="V23" s="7974"/>
      <c r="W23" s="7773"/>
      <c r="X23" s="7773"/>
      <c r="Y23" s="7773"/>
      <c r="Z23" s="7769"/>
      <c r="AA23" s="7769"/>
      <c r="AB23" s="8048"/>
      <c r="AC23" s="8049"/>
      <c r="AD23" s="7769"/>
      <c r="AE23" s="7769"/>
      <c r="AF23" s="8050" t="inlineStr">
        <is>
          <t>N/A</t>
        </is>
      </c>
      <c r="AG23" s="7782"/>
      <c r="AH23" s="7782"/>
      <c r="AI23" s="7782"/>
      <c r="AJ23" s="7773"/>
      <c r="AK23" s="7769"/>
      <c r="AL23" s="7773"/>
      <c r="AM23" s="7773"/>
      <c r="AN23" s="7974"/>
      <c r="AO23" s="7974"/>
      <c r="AP23" s="7974"/>
      <c r="AQ23" s="7974"/>
      <c r="AR23" s="7974"/>
      <c r="AS23" s="7782"/>
      <c r="AT23" s="7782"/>
      <c r="AU23" s="8051"/>
      <c r="AV23" s="8051"/>
      <c r="AW23" s="7974"/>
      <c r="AX23" s="7974"/>
      <c r="AY23" s="7974"/>
      <c r="AZ23" s="8051"/>
      <c r="BA23" s="7974"/>
      <c r="BB23" s="8051"/>
      <c r="BC23" s="7974"/>
      <c r="BD23" s="7774" t="str">
        <f t="shared" si="0"/>
        <v/>
      </c>
      <c r="BE23" s="7775">
        <f t="shared" si="1"/>
        <v>1800</v>
      </c>
      <c r="BF23" s="7774" t="str">
        <f t="shared" si="2"/>
        <v/>
      </c>
      <c r="BG23" s="7775">
        <f t="shared" si="3"/>
        <v>600</v>
      </c>
      <c r="BH23" s="7775" t="str">
        <f t="shared" si="4"/>
        <v>S/01</v>
      </c>
      <c r="BI23" s="7771"/>
      <c r="BJ23" s="7976">
        <f>Overview!$E$7</f>
        <v>0</v>
      </c>
      <c r="BK23" s="7771"/>
      <c r="BL23" s="7982">
        <f t="shared" si="5"/>
        <v>0</v>
      </c>
      <c r="BM23" s="7976" t="str">
        <f>Overview!$P$153</f>
        <v/>
      </c>
      <c r="BN23" s="7976">
        <f t="shared" si="6"/>
        <v>0</v>
      </c>
      <c r="BO23" s="7771"/>
      <c r="BP23" s="7769"/>
      <c r="BQ23" s="7988" t="inlineStr">
        <is>
          <t>N/A</t>
        </is>
      </c>
      <c r="BR23" s="8004"/>
      <c r="BS23" s="8004"/>
      <c r="BT23" s="8046"/>
      <c r="BU23" s="8046"/>
      <c r="BV23" s="8040" t="str">
        <f t="shared" si="7"/>
        <v/>
      </c>
      <c r="BW23" s="8041">
        <v>30</v>
      </c>
      <c r="BX23" s="8041">
        <v>10</v>
      </c>
      <c r="BY23" s="8041" t="inlineStr">
        <is>
          <t>S/01</t>
        </is>
      </c>
      <c r="BZ23" s="8042"/>
      <c r="CA23" s="8043"/>
      <c r="CB23" s="8003"/>
      <c r="CC23" s="8003"/>
      <c r="CD23" s="8003"/>
      <c r="CE23" s="8044"/>
      <c r="CF23" s="8004"/>
      <c r="CG23" s="8004"/>
      <c r="CH23" s="8004"/>
      <c r="CI23" s="8004"/>
      <c r="CJ23" s="8004"/>
      <c r="CK23" s="8004"/>
    </row>
    <row r="24" spans="1:89" x14ac:dyDescent="0.2">
      <c r="A24" s="8004"/>
      <c r="B24" s="8004"/>
      <c r="D24" s="8047" t="str">
        <f>IF(BT24="EN",IF(Overview!$O$10=TRUE,"EN 62209-1","EN 62209-2"),IF(BT24="FCC","IEEE Std 1528™","IEC/IEEE 62209-1528"))</f>
        <v>IEC/IEEE 62209-1528</v>
      </c>
      <c r="E24" s="7989"/>
      <c r="F24" s="7990" t="inlineStr">
        <is>
          <t>Custom</t>
        </is>
      </c>
      <c r="G24" s="7995"/>
      <c r="H24" s="7993"/>
      <c r="I24" s="7773"/>
      <c r="J24" s="7769"/>
      <c r="K24" s="7769"/>
      <c r="L24" s="7769"/>
      <c r="M24" s="7773"/>
      <c r="N24" s="7773"/>
      <c r="O24" s="7783"/>
      <c r="P24" s="7783"/>
      <c r="Q24" s="7783"/>
      <c r="R24" s="7773"/>
      <c r="S24" s="7773"/>
      <c r="T24" s="7773"/>
      <c r="U24" s="7773"/>
      <c r="V24" s="7974"/>
      <c r="W24" s="7773"/>
      <c r="X24" s="7773"/>
      <c r="Y24" s="7773"/>
      <c r="Z24" s="7769"/>
      <c r="AA24" s="7769"/>
      <c r="AB24" s="8048"/>
      <c r="AC24" s="8049"/>
      <c r="AD24" s="7769"/>
      <c r="AE24" s="7769"/>
      <c r="AF24" s="8050" t="inlineStr">
        <is>
          <t>N/A</t>
        </is>
      </c>
      <c r="AG24" s="7782"/>
      <c r="AH24" s="7782"/>
      <c r="AI24" s="7782"/>
      <c r="AJ24" s="7773"/>
      <c r="AK24" s="7769"/>
      <c r="AL24" s="7773"/>
      <c r="AM24" s="7773"/>
      <c r="AN24" s="7974"/>
      <c r="AO24" s="7974"/>
      <c r="AP24" s="7974"/>
      <c r="AQ24" s="7974"/>
      <c r="AR24" s="7974"/>
      <c r="AS24" s="7782"/>
      <c r="AT24" s="7782"/>
      <c r="AU24" s="8051"/>
      <c r="AV24" s="8051"/>
      <c r="AW24" s="7974"/>
      <c r="AX24" s="7974"/>
      <c r="AY24" s="7974"/>
      <c r="AZ24" s="8051"/>
      <c r="BA24" s="7974"/>
      <c r="BB24" s="8051"/>
      <c r="BC24" s="7974"/>
      <c r="BD24" s="7774" t="str">
        <f t="shared" si="0"/>
        <v/>
      </c>
      <c r="BE24" s="7775">
        <f t="shared" si="1"/>
        <v>1800</v>
      </c>
      <c r="BF24" s="7774" t="str">
        <f t="shared" si="2"/>
        <v/>
      </c>
      <c r="BG24" s="7775">
        <f t="shared" si="3"/>
        <v>600</v>
      </c>
      <c r="BH24" s="7775" t="str">
        <f t="shared" si="4"/>
        <v>S/01</v>
      </c>
      <c r="BI24" s="7771"/>
      <c r="BJ24" s="7976">
        <f>Overview!$E$7</f>
        <v>0</v>
      </c>
      <c r="BK24" s="7771"/>
      <c r="BL24" s="7982">
        <f t="shared" si="5"/>
        <v>0</v>
      </c>
      <c r="BM24" s="7976" t="str">
        <f>Overview!$P$153</f>
        <v/>
      </c>
      <c r="BN24" s="7976">
        <f t="shared" si="6"/>
        <v>0</v>
      </c>
      <c r="BO24" s="7771"/>
      <c r="BP24" s="7769"/>
      <c r="BQ24" s="7988" t="inlineStr">
        <is>
          <t>N/A</t>
        </is>
      </c>
      <c r="BR24" s="8004"/>
      <c r="BS24" s="8004"/>
      <c r="BT24" s="8046"/>
      <c r="BU24" s="8046"/>
      <c r="BV24" s="8040" t="str">
        <f t="shared" si="7"/>
        <v/>
      </c>
      <c r="BW24" s="8041">
        <v>30</v>
      </c>
      <c r="BX24" s="8041">
        <v>10</v>
      </c>
      <c r="BY24" s="8041" t="inlineStr">
        <is>
          <t>S/01</t>
        </is>
      </c>
      <c r="BZ24" s="8042"/>
      <c r="CA24" s="8043"/>
      <c r="CB24" s="8003"/>
      <c r="CC24" s="8003"/>
      <c r="CD24" s="8003"/>
      <c r="CE24" s="8044"/>
      <c r="CF24" s="8004"/>
      <c r="CG24" s="8004"/>
      <c r="CH24" s="8004"/>
      <c r="CI24" s="8004"/>
      <c r="CJ24" s="8004"/>
      <c r="CK24" s="8004"/>
    </row>
    <row r="25" spans="1:89" x14ac:dyDescent="0.2">
      <c r="A25" s="8004"/>
      <c r="B25" s="8004"/>
      <c r="D25" s="8047" t="str">
        <f>IF(BT25="EN",IF(Overview!$O$10=TRUE,"EN 62209-1","EN 62209-2"),IF(BT25="FCC","IEEE Std 1528™","IEC/IEEE 62209-1528"))</f>
        <v>IEC/IEEE 62209-1528</v>
      </c>
      <c r="E25" s="7989"/>
      <c r="F25" s="7990" t="inlineStr">
        <is>
          <t>Custom</t>
        </is>
      </c>
      <c r="G25" s="7995"/>
      <c r="H25" s="7993"/>
      <c r="I25" s="7773"/>
      <c r="J25" s="7769"/>
      <c r="K25" s="7769"/>
      <c r="L25" s="7769"/>
      <c r="M25" s="7773"/>
      <c r="N25" s="7773"/>
      <c r="O25" s="7783"/>
      <c r="P25" s="7783"/>
      <c r="Q25" s="7783"/>
      <c r="R25" s="7773"/>
      <c r="S25" s="7773"/>
      <c r="T25" s="7773"/>
      <c r="U25" s="7773"/>
      <c r="V25" s="7974"/>
      <c r="W25" s="7773"/>
      <c r="X25" s="7773"/>
      <c r="Y25" s="7773"/>
      <c r="Z25" s="7769"/>
      <c r="AA25" s="7769"/>
      <c r="AB25" s="8048"/>
      <c r="AC25" s="8049"/>
      <c r="AD25" s="7769"/>
      <c r="AE25" s="7769"/>
      <c r="AF25" s="8050" t="inlineStr">
        <is>
          <t>N/A</t>
        </is>
      </c>
      <c r="AG25" s="7782"/>
      <c r="AH25" s="7782"/>
      <c r="AI25" s="7782"/>
      <c r="AJ25" s="7773"/>
      <c r="AK25" s="7769"/>
      <c r="AL25" s="7773"/>
      <c r="AM25" s="7773"/>
      <c r="AN25" s="7974"/>
      <c r="AO25" s="7974"/>
      <c r="AP25" s="7974"/>
      <c r="AQ25" s="7974"/>
      <c r="AR25" s="7974"/>
      <c r="AS25" s="7782"/>
      <c r="AT25" s="7782"/>
      <c r="AU25" s="8051"/>
      <c r="AV25" s="8051"/>
      <c r="AW25" s="7974"/>
      <c r="AX25" s="7974"/>
      <c r="AY25" s="7974"/>
      <c r="AZ25" s="8051"/>
      <c r="BA25" s="7974"/>
      <c r="BB25" s="8051"/>
      <c r="BC25" s="7974"/>
      <c r="BD25" s="7774" t="str">
        <f t="shared" si="0"/>
        <v/>
      </c>
      <c r="BE25" s="7775">
        <f t="shared" si="1"/>
        <v>1800</v>
      </c>
      <c r="BF25" s="7774" t="str">
        <f t="shared" si="2"/>
        <v/>
      </c>
      <c r="BG25" s="7775">
        <f t="shared" si="3"/>
        <v>600</v>
      </c>
      <c r="BH25" s="7775" t="str">
        <f t="shared" si="4"/>
        <v>S/01</v>
      </c>
      <c r="BI25" s="7771"/>
      <c r="BJ25" s="7976">
        <f>Overview!$E$7</f>
        <v>0</v>
      </c>
      <c r="BK25" s="7771"/>
      <c r="BL25" s="7982">
        <f t="shared" si="5"/>
        <v>0</v>
      </c>
      <c r="BM25" s="7976" t="str">
        <f>Overview!$P$153</f>
        <v/>
      </c>
      <c r="BN25" s="7976">
        <f t="shared" si="6"/>
        <v>0</v>
      </c>
      <c r="BO25" s="7771"/>
      <c r="BP25" s="7769"/>
      <c r="BQ25" s="7988" t="inlineStr">
        <is>
          <t>N/A</t>
        </is>
      </c>
      <c r="BR25" s="8004"/>
      <c r="BS25" s="8004"/>
      <c r="BT25" s="8046"/>
      <c r="BU25" s="8046"/>
      <c r="BV25" s="8040" t="str">
        <f t="shared" si="7"/>
        <v/>
      </c>
      <c r="BW25" s="8041">
        <v>30</v>
      </c>
      <c r="BX25" s="8041">
        <v>10</v>
      </c>
      <c r="BY25" s="8041" t="inlineStr">
        <is>
          <t>S/01</t>
        </is>
      </c>
      <c r="BZ25" s="8042"/>
      <c r="CA25" s="8043"/>
      <c r="CB25" s="8003"/>
      <c r="CC25" s="8003"/>
      <c r="CD25" s="8003"/>
      <c r="CE25" s="8044"/>
      <c r="CF25" s="8004"/>
      <c r="CG25" s="8004"/>
      <c r="CH25" s="8004"/>
      <c r="CI25" s="8004"/>
      <c r="CJ25" s="8004"/>
      <c r="CK25" s="8004"/>
    </row>
    <row r="26" spans="1:89" x14ac:dyDescent="0.2">
      <c r="A26" s="8004"/>
      <c r="B26" s="8004"/>
      <c r="D26" s="8047" t="str">
        <f>IF(BT26="EN",IF(Overview!$O$10=TRUE,"EN 62209-1","EN 62209-2"),IF(BT26="FCC","IEEE Std 1528™","IEC/IEEE 62209-1528"))</f>
        <v>IEC/IEEE 62209-1528</v>
      </c>
      <c r="E26" s="7989"/>
      <c r="F26" s="7990" t="inlineStr">
        <is>
          <t>Custom</t>
        </is>
      </c>
      <c r="G26" s="7995"/>
      <c r="H26" s="7993"/>
      <c r="I26" s="7773"/>
      <c r="J26" s="7769"/>
      <c r="K26" s="7769"/>
      <c r="L26" s="7769"/>
      <c r="M26" s="7773"/>
      <c r="N26" s="7773"/>
      <c r="O26" s="7783"/>
      <c r="P26" s="7783"/>
      <c r="Q26" s="7783"/>
      <c r="R26" s="7773"/>
      <c r="S26" s="7773"/>
      <c r="T26" s="7773"/>
      <c r="U26" s="7773"/>
      <c r="V26" s="7974"/>
      <c r="W26" s="7773"/>
      <c r="X26" s="7773"/>
      <c r="Y26" s="7773"/>
      <c r="Z26" s="7769"/>
      <c r="AA26" s="7769"/>
      <c r="AB26" s="8048"/>
      <c r="AC26" s="8049"/>
      <c r="AD26" s="7769"/>
      <c r="AE26" s="7769"/>
      <c r="AF26" s="8050" t="inlineStr">
        <is>
          <t>N/A</t>
        </is>
      </c>
      <c r="AG26" s="7782"/>
      <c r="AH26" s="7782"/>
      <c r="AI26" s="7782"/>
      <c r="AJ26" s="7773"/>
      <c r="AK26" s="7769"/>
      <c r="AL26" s="7773"/>
      <c r="AM26" s="7773"/>
      <c r="AN26" s="7974"/>
      <c r="AO26" s="7974"/>
      <c r="AP26" s="7974"/>
      <c r="AQ26" s="7974"/>
      <c r="AR26" s="7974"/>
      <c r="AS26" s="7782"/>
      <c r="AT26" s="7782"/>
      <c r="AU26" s="8051"/>
      <c r="AV26" s="8051"/>
      <c r="AW26" s="7974"/>
      <c r="AX26" s="7974"/>
      <c r="AY26" s="7974"/>
      <c r="AZ26" s="8051"/>
      <c r="BA26" s="7974"/>
      <c r="BB26" s="8051"/>
      <c r="BC26" s="7974"/>
      <c r="BD26" s="7774" t="str">
        <f t="shared" si="0"/>
        <v/>
      </c>
      <c r="BE26" s="7775">
        <f t="shared" si="1"/>
        <v>1800</v>
      </c>
      <c r="BF26" s="7774" t="str">
        <f t="shared" si="2"/>
        <v/>
      </c>
      <c r="BG26" s="7775">
        <f t="shared" si="3"/>
        <v>600</v>
      </c>
      <c r="BH26" s="7775" t="str">
        <f t="shared" si="4"/>
        <v>S/01</v>
      </c>
      <c r="BI26" s="7771"/>
      <c r="BJ26" s="7976">
        <f>Overview!$E$7</f>
        <v>0</v>
      </c>
      <c r="BK26" s="7771"/>
      <c r="BL26" s="7982">
        <f t="shared" si="5"/>
        <v>0</v>
      </c>
      <c r="BM26" s="7976" t="str">
        <f>Overview!$P$153</f>
        <v/>
      </c>
      <c r="BN26" s="7976">
        <f t="shared" si="6"/>
        <v>0</v>
      </c>
      <c r="BO26" s="7771"/>
      <c r="BP26" s="7769"/>
      <c r="BQ26" s="7988" t="inlineStr">
        <is>
          <t>N/A</t>
        </is>
      </c>
      <c r="BR26" s="8004"/>
      <c r="BS26" s="8004"/>
      <c r="BT26" s="8046"/>
      <c r="BU26" s="8046"/>
      <c r="BV26" s="8040" t="str">
        <f t="shared" si="7"/>
        <v/>
      </c>
      <c r="BW26" s="8041">
        <v>30</v>
      </c>
      <c r="BX26" s="8041">
        <v>10</v>
      </c>
      <c r="BY26" s="8041" t="inlineStr">
        <is>
          <t>S/01</t>
        </is>
      </c>
      <c r="BZ26" s="8042"/>
      <c r="CA26" s="8043"/>
      <c r="CB26" s="8003"/>
      <c r="CC26" s="8003"/>
      <c r="CD26" s="8003"/>
      <c r="CE26" s="8044"/>
      <c r="CF26" s="8004"/>
      <c r="CG26" s="8004"/>
      <c r="CH26" s="8004"/>
      <c r="CI26" s="8004"/>
      <c r="CJ26" s="8004"/>
      <c r="CK26" s="8004"/>
    </row>
    <row r="27" spans="1:89" x14ac:dyDescent="0.2">
      <c r="A27" s="8004"/>
      <c r="B27" s="8004"/>
      <c r="D27" s="8047" t="str">
        <f>IF(BT27="EN",IF(Overview!$O$10=TRUE,"EN 62209-1","EN 62209-2"),IF(BT27="FCC","IEEE Std 1528™","IEC/IEEE 62209-1528"))</f>
        <v>IEC/IEEE 62209-1528</v>
      </c>
      <c r="E27" s="7989"/>
      <c r="F27" s="7990" t="inlineStr">
        <is>
          <t>Custom</t>
        </is>
      </c>
      <c r="G27" s="7995"/>
      <c r="H27" s="7993"/>
      <c r="I27" s="7773"/>
      <c r="J27" s="7769"/>
      <c r="K27" s="7769"/>
      <c r="L27" s="7769"/>
      <c r="M27" s="7773"/>
      <c r="N27" s="7773"/>
      <c r="O27" s="7783"/>
      <c r="P27" s="7783"/>
      <c r="Q27" s="7783"/>
      <c r="R27" s="7773"/>
      <c r="S27" s="7773"/>
      <c r="T27" s="7773"/>
      <c r="U27" s="7773"/>
      <c r="V27" s="7974"/>
      <c r="W27" s="7773"/>
      <c r="X27" s="7773"/>
      <c r="Y27" s="7773"/>
      <c r="Z27" s="7769"/>
      <c r="AA27" s="7769"/>
      <c r="AB27" s="8048"/>
      <c r="AC27" s="8049"/>
      <c r="AD27" s="7769"/>
      <c r="AE27" s="7769"/>
      <c r="AF27" s="8050" t="inlineStr">
        <is>
          <t>N/A</t>
        </is>
      </c>
      <c r="AG27" s="7782"/>
      <c r="AH27" s="7782"/>
      <c r="AI27" s="7782"/>
      <c r="AJ27" s="7773"/>
      <c r="AK27" s="7769"/>
      <c r="AL27" s="7773"/>
      <c r="AM27" s="7773"/>
      <c r="AN27" s="7974"/>
      <c r="AO27" s="7974"/>
      <c r="AP27" s="7974"/>
      <c r="AQ27" s="7974"/>
      <c r="AR27" s="7974"/>
      <c r="AS27" s="7782"/>
      <c r="AT27" s="7782"/>
      <c r="AU27" s="8051"/>
      <c r="AV27" s="8051"/>
      <c r="AW27" s="7974"/>
      <c r="AX27" s="7974"/>
      <c r="AY27" s="7974"/>
      <c r="AZ27" s="8051"/>
      <c r="BA27" s="7974"/>
      <c r="BB27" s="8051"/>
      <c r="BC27" s="7974"/>
      <c r="BD27" s="7774" t="str">
        <f t="shared" si="0"/>
        <v/>
      </c>
      <c r="BE27" s="7775">
        <f t="shared" si="1"/>
        <v>1800</v>
      </c>
      <c r="BF27" s="7774" t="str">
        <f t="shared" si="2"/>
        <v/>
      </c>
      <c r="BG27" s="7775">
        <f t="shared" si="3"/>
        <v>600</v>
      </c>
      <c r="BH27" s="7775" t="str">
        <f t="shared" si="4"/>
        <v>S/01</v>
      </c>
      <c r="BI27" s="7771"/>
      <c r="BJ27" s="7976">
        <f>Overview!$E$7</f>
        <v>0</v>
      </c>
      <c r="BK27" s="7771"/>
      <c r="BL27" s="7982">
        <f t="shared" si="5"/>
        <v>0</v>
      </c>
      <c r="BM27" s="7976" t="str">
        <f>Overview!$P$153</f>
        <v/>
      </c>
      <c r="BN27" s="7976">
        <f t="shared" si="6"/>
        <v>0</v>
      </c>
      <c r="BO27" s="7771"/>
      <c r="BP27" s="7769"/>
      <c r="BQ27" s="7988" t="inlineStr">
        <is>
          <t>N/A</t>
        </is>
      </c>
      <c r="BR27" s="8004"/>
      <c r="BS27" s="8004"/>
      <c r="BT27" s="8046"/>
      <c r="BU27" s="8046"/>
      <c r="BV27" s="8040" t="str">
        <f t="shared" si="7"/>
        <v/>
      </c>
      <c r="BW27" s="8041">
        <v>30</v>
      </c>
      <c r="BX27" s="8041">
        <v>10</v>
      </c>
      <c r="BY27" s="8041" t="inlineStr">
        <is>
          <t>S/01</t>
        </is>
      </c>
      <c r="BZ27" s="8042"/>
      <c r="CA27" s="8043"/>
      <c r="CB27" s="8003"/>
      <c r="CC27" s="8003"/>
      <c r="CD27" s="8003"/>
      <c r="CE27" s="8044"/>
      <c r="CF27" s="8004"/>
      <c r="CG27" s="8004"/>
      <c r="CH27" s="8004"/>
      <c r="CI27" s="8004"/>
      <c r="CJ27" s="8004"/>
      <c r="CK27" s="8004"/>
    </row>
    <row r="28" spans="1:89" x14ac:dyDescent="0.2">
      <c r="A28" s="8004"/>
      <c r="B28" s="8004"/>
      <c r="D28" s="8047" t="str">
        <f>IF(BT28="EN",IF(Overview!$O$10=TRUE,"EN 62209-1","EN 62209-2"),IF(BT28="FCC","IEEE Std 1528™","IEC/IEEE 62209-1528"))</f>
        <v>IEC/IEEE 62209-1528</v>
      </c>
      <c r="E28" s="7989"/>
      <c r="F28" s="7990" t="inlineStr">
        <is>
          <t>Custom</t>
        </is>
      </c>
      <c r="G28" s="7995"/>
      <c r="H28" s="7993"/>
      <c r="I28" s="7773"/>
      <c r="J28" s="7769"/>
      <c r="K28" s="7769"/>
      <c r="L28" s="7769"/>
      <c r="M28" s="7773"/>
      <c r="N28" s="7773"/>
      <c r="O28" s="7783"/>
      <c r="P28" s="7783"/>
      <c r="Q28" s="7783"/>
      <c r="R28" s="7773"/>
      <c r="S28" s="7773"/>
      <c r="T28" s="7773"/>
      <c r="U28" s="7773"/>
      <c r="V28" s="7974"/>
      <c r="W28" s="7773"/>
      <c r="X28" s="7773"/>
      <c r="Y28" s="7773"/>
      <c r="Z28" s="7769"/>
      <c r="AA28" s="7769"/>
      <c r="AB28" s="8048"/>
      <c r="AC28" s="8049"/>
      <c r="AD28" s="7769"/>
      <c r="AE28" s="7769"/>
      <c r="AF28" s="8050" t="inlineStr">
        <is>
          <t>N/A</t>
        </is>
      </c>
      <c r="AG28" s="7782"/>
      <c r="AH28" s="7782"/>
      <c r="AI28" s="7782"/>
      <c r="AJ28" s="7773"/>
      <c r="AK28" s="7769"/>
      <c r="AL28" s="7773"/>
      <c r="AM28" s="7773"/>
      <c r="AN28" s="7974"/>
      <c r="AO28" s="7974"/>
      <c r="AP28" s="7974"/>
      <c r="AQ28" s="7974"/>
      <c r="AR28" s="7974"/>
      <c r="AS28" s="7782"/>
      <c r="AT28" s="7782"/>
      <c r="AU28" s="8051"/>
      <c r="AV28" s="8051"/>
      <c r="AW28" s="7974"/>
      <c r="AX28" s="7974"/>
      <c r="AY28" s="7974"/>
      <c r="AZ28" s="8051"/>
      <c r="BA28" s="7974"/>
      <c r="BB28" s="8051"/>
      <c r="BC28" s="7974"/>
      <c r="BD28" s="7774" t="str">
        <f t="shared" si="0"/>
        <v/>
      </c>
      <c r="BE28" s="7775">
        <f t="shared" si="1"/>
        <v>1800</v>
      </c>
      <c r="BF28" s="7774" t="str">
        <f t="shared" si="2"/>
        <v/>
      </c>
      <c r="BG28" s="7775">
        <f t="shared" si="3"/>
        <v>600</v>
      </c>
      <c r="BH28" s="7775" t="str">
        <f t="shared" si="4"/>
        <v>S/01</v>
      </c>
      <c r="BI28" s="7771"/>
      <c r="BJ28" s="7976">
        <f>Overview!$E$7</f>
        <v>0</v>
      </c>
      <c r="BK28" s="7771"/>
      <c r="BL28" s="7982">
        <f t="shared" si="5"/>
        <v>0</v>
      </c>
      <c r="BM28" s="7976" t="str">
        <f>Overview!$P$153</f>
        <v/>
      </c>
      <c r="BN28" s="7976">
        <f t="shared" si="6"/>
        <v>0</v>
      </c>
      <c r="BO28" s="7771"/>
      <c r="BP28" s="7769"/>
      <c r="BQ28" s="7988" t="inlineStr">
        <is>
          <t>N/A</t>
        </is>
      </c>
      <c r="BR28" s="8004"/>
      <c r="BS28" s="8004"/>
      <c r="BT28" s="8046"/>
      <c r="BU28" s="8046"/>
      <c r="BV28" s="8040" t="str">
        <f t="shared" si="7"/>
        <v/>
      </c>
      <c r="BW28" s="8041">
        <v>30</v>
      </c>
      <c r="BX28" s="8041">
        <v>10</v>
      </c>
      <c r="BY28" s="8041" t="inlineStr">
        <is>
          <t>S/01</t>
        </is>
      </c>
      <c r="BZ28" s="8042"/>
      <c r="CA28" s="8043"/>
      <c r="CB28" s="8003"/>
      <c r="CC28" s="8003"/>
      <c r="CD28" s="8003"/>
      <c r="CE28" s="8044"/>
      <c r="CF28" s="8004"/>
      <c r="CG28" s="8004"/>
      <c r="CH28" s="8004"/>
      <c r="CI28" s="8004"/>
      <c r="CJ28" s="8004"/>
      <c r="CK28" s="8004"/>
    </row>
    <row r="29" spans="1:89" x14ac:dyDescent="0.2">
      <c r="A29" s="8004"/>
      <c r="B29" s="8004"/>
      <c r="D29" s="8047" t="str">
        <f>IF(BT29="EN",IF(Overview!$O$10=TRUE,"EN 62209-1","EN 62209-2"),IF(BT29="FCC","IEEE Std 1528™","IEC/IEEE 62209-1528"))</f>
        <v>IEC/IEEE 62209-1528</v>
      </c>
      <c r="E29" s="7989"/>
      <c r="F29" s="7990" t="inlineStr">
        <is>
          <t>Custom</t>
        </is>
      </c>
      <c r="G29" s="7995"/>
      <c r="H29" s="7993"/>
      <c r="I29" s="7773"/>
      <c r="J29" s="7769"/>
      <c r="K29" s="7769"/>
      <c r="L29" s="7769"/>
      <c r="M29" s="7773"/>
      <c r="N29" s="7773"/>
      <c r="O29" s="7783"/>
      <c r="P29" s="7783"/>
      <c r="Q29" s="7783"/>
      <c r="R29" s="7773"/>
      <c r="S29" s="7773"/>
      <c r="T29" s="7773"/>
      <c r="U29" s="7773"/>
      <c r="V29" s="7974"/>
      <c r="W29" s="7773"/>
      <c r="X29" s="7773"/>
      <c r="Y29" s="7773"/>
      <c r="Z29" s="7769"/>
      <c r="AA29" s="7769"/>
      <c r="AB29" s="8048"/>
      <c r="AC29" s="8049"/>
      <c r="AD29" s="7769"/>
      <c r="AE29" s="7769"/>
      <c r="AF29" s="8050" t="inlineStr">
        <is>
          <t>N/A</t>
        </is>
      </c>
      <c r="AG29" s="7782"/>
      <c r="AH29" s="7782"/>
      <c r="AI29" s="7782"/>
      <c r="AJ29" s="7773"/>
      <c r="AK29" s="7769"/>
      <c r="AL29" s="7773"/>
      <c r="AM29" s="7773"/>
      <c r="AN29" s="7974"/>
      <c r="AO29" s="7974"/>
      <c r="AP29" s="7974"/>
      <c r="AQ29" s="7974"/>
      <c r="AR29" s="7974"/>
      <c r="AS29" s="7782"/>
      <c r="AT29" s="7782"/>
      <c r="AU29" s="8051"/>
      <c r="AV29" s="8051"/>
      <c r="AW29" s="7974"/>
      <c r="AX29" s="7974"/>
      <c r="AY29" s="7974"/>
      <c r="AZ29" s="8051"/>
      <c r="BA29" s="7974"/>
      <c r="BB29" s="8051"/>
      <c r="BC29" s="7974"/>
      <c r="BD29" s="7774" t="str">
        <f t="shared" si="0"/>
        <v/>
      </c>
      <c r="BE29" s="7775">
        <f t="shared" si="1"/>
        <v>1800</v>
      </c>
      <c r="BF29" s="7774" t="str">
        <f t="shared" si="2"/>
        <v/>
      </c>
      <c r="BG29" s="7775">
        <f t="shared" si="3"/>
        <v>600</v>
      </c>
      <c r="BH29" s="7775" t="str">
        <f t="shared" si="4"/>
        <v>S/01</v>
      </c>
      <c r="BI29" s="7771"/>
      <c r="BJ29" s="7976">
        <f>Overview!$E$7</f>
        <v>0</v>
      </c>
      <c r="BK29" s="7771"/>
      <c r="BL29" s="7982">
        <f t="shared" si="5"/>
        <v>0</v>
      </c>
      <c r="BM29" s="7976" t="str">
        <f>Overview!$P$153</f>
        <v/>
      </c>
      <c r="BN29" s="7976">
        <f t="shared" si="6"/>
        <v>0</v>
      </c>
      <c r="BO29" s="7771"/>
      <c r="BP29" s="7769"/>
      <c r="BQ29" s="7988" t="inlineStr">
        <is>
          <t>N/A</t>
        </is>
      </c>
      <c r="BR29" s="8004"/>
      <c r="BS29" s="8004"/>
      <c r="BT29" s="8046"/>
      <c r="BU29" s="8046"/>
      <c r="BV29" s="8040" t="str">
        <f t="shared" si="7"/>
        <v/>
      </c>
      <c r="BW29" s="8041">
        <v>30</v>
      </c>
      <c r="BX29" s="8041">
        <v>10</v>
      </c>
      <c r="BY29" s="8041" t="inlineStr">
        <is>
          <t>S/01</t>
        </is>
      </c>
      <c r="BZ29" s="8042"/>
      <c r="CA29" s="8043"/>
      <c r="CB29" s="8003"/>
      <c r="CC29" s="8003"/>
      <c r="CD29" s="8003"/>
      <c r="CE29" s="8044"/>
      <c r="CF29" s="8004"/>
      <c r="CG29" s="8004"/>
      <c r="CH29" s="8004"/>
      <c r="CI29" s="8004"/>
      <c r="CJ29" s="8004"/>
      <c r="CK29" s="8004"/>
    </row>
    <row r="30" spans="1:89" x14ac:dyDescent="0.2">
      <c r="A30" s="8004"/>
      <c r="B30" s="8004"/>
      <c r="D30" s="8047" t="str">
        <f>IF(BT30="EN",IF(Overview!$O$10=TRUE,"EN 62209-1","EN 62209-2"),IF(BT30="FCC","IEEE Std 1528™","IEC/IEEE 62209-1528"))</f>
        <v>IEC/IEEE 62209-1528</v>
      </c>
      <c r="E30" s="7989"/>
      <c r="F30" s="7990" t="inlineStr">
        <is>
          <t>Custom</t>
        </is>
      </c>
      <c r="G30" s="7995"/>
      <c r="H30" s="7993"/>
      <c r="I30" s="7773"/>
      <c r="J30" s="7769"/>
      <c r="K30" s="7769"/>
      <c r="L30" s="7769"/>
      <c r="M30" s="7773"/>
      <c r="N30" s="7773"/>
      <c r="O30" s="7783"/>
      <c r="P30" s="7783"/>
      <c r="Q30" s="7783"/>
      <c r="R30" s="7773"/>
      <c r="S30" s="7773"/>
      <c r="T30" s="7773"/>
      <c r="U30" s="7773"/>
      <c r="V30" s="7974"/>
      <c r="W30" s="7773"/>
      <c r="X30" s="7773"/>
      <c r="Y30" s="7773"/>
      <c r="Z30" s="7769"/>
      <c r="AA30" s="7769"/>
      <c r="AB30" s="8048"/>
      <c r="AC30" s="8049"/>
      <c r="AD30" s="7769"/>
      <c r="AE30" s="7769"/>
      <c r="AF30" s="8050" t="inlineStr">
        <is>
          <t>N/A</t>
        </is>
      </c>
      <c r="AG30" s="7782"/>
      <c r="AH30" s="7782"/>
      <c r="AI30" s="7782"/>
      <c r="AJ30" s="7773"/>
      <c r="AK30" s="7769"/>
      <c r="AL30" s="7773"/>
      <c r="AM30" s="7773"/>
      <c r="AN30" s="7974"/>
      <c r="AO30" s="7974"/>
      <c r="AP30" s="7974"/>
      <c r="AQ30" s="7974"/>
      <c r="AR30" s="7974"/>
      <c r="AS30" s="7782"/>
      <c r="AT30" s="7782"/>
      <c r="AU30" s="8051"/>
      <c r="AV30" s="8051"/>
      <c r="AW30" s="7974"/>
      <c r="AX30" s="7974"/>
      <c r="AY30" s="7974"/>
      <c r="AZ30" s="8051"/>
      <c r="BA30" s="7974"/>
      <c r="BB30" s="8051"/>
      <c r="BC30" s="7974"/>
      <c r="BD30" s="7774" t="str">
        <f t="shared" si="0"/>
        <v/>
      </c>
      <c r="BE30" s="7775">
        <f t="shared" si="1"/>
        <v>1800</v>
      </c>
      <c r="BF30" s="7774" t="str">
        <f t="shared" si="2"/>
        <v/>
      </c>
      <c r="BG30" s="7775">
        <f t="shared" si="3"/>
        <v>600</v>
      </c>
      <c r="BH30" s="7775" t="str">
        <f t="shared" si="4"/>
        <v>S/01</v>
      </c>
      <c r="BI30" s="7771"/>
      <c r="BJ30" s="7976">
        <f>Overview!$E$7</f>
        <v>0</v>
      </c>
      <c r="BK30" s="7771"/>
      <c r="BL30" s="7982">
        <f t="shared" si="5"/>
        <v>0</v>
      </c>
      <c r="BM30" s="7976" t="str">
        <f>Overview!$P$153</f>
        <v/>
      </c>
      <c r="BN30" s="7976">
        <f t="shared" si="6"/>
        <v>0</v>
      </c>
      <c r="BO30" s="7771"/>
      <c r="BP30" s="7769"/>
      <c r="BQ30" s="7988" t="inlineStr">
        <is>
          <t>N/A</t>
        </is>
      </c>
      <c r="BR30" s="8004"/>
      <c r="BS30" s="8004"/>
      <c r="BT30" s="8046"/>
      <c r="BU30" s="8046"/>
      <c r="BV30" s="8040" t="str">
        <f t="shared" si="7"/>
        <v/>
      </c>
      <c r="BW30" s="8041">
        <v>30</v>
      </c>
      <c r="BX30" s="8041">
        <v>10</v>
      </c>
      <c r="BY30" s="8041" t="inlineStr">
        <is>
          <t>S/01</t>
        </is>
      </c>
      <c r="BZ30" s="8042"/>
      <c r="CA30" s="8043"/>
      <c r="CB30" s="8003"/>
      <c r="CC30" s="8003"/>
      <c r="CD30" s="8003"/>
      <c r="CE30" s="8044"/>
      <c r="CF30" s="8004"/>
      <c r="CG30" s="8004"/>
      <c r="CH30" s="8004"/>
      <c r="CI30" s="8004"/>
      <c r="CJ30" s="8004"/>
      <c r="CK30" s="8004"/>
    </row>
    <row r="31" spans="1:89" x14ac:dyDescent="0.2">
      <c r="A31" s="8004"/>
      <c r="B31" s="8004"/>
      <c r="D31" s="8047" t="str">
        <f>IF(BT31="EN",IF(Overview!$O$10=TRUE,"EN 62209-1","EN 62209-2"),IF(BT31="FCC","IEEE Std 1528™","IEC/IEEE 62209-1528"))</f>
        <v>IEC/IEEE 62209-1528</v>
      </c>
      <c r="E31" s="7989"/>
      <c r="F31" s="7990" t="inlineStr">
        <is>
          <t>Custom</t>
        </is>
      </c>
      <c r="G31" s="7995"/>
      <c r="H31" s="7993"/>
      <c r="I31" s="7773"/>
      <c r="J31" s="7769"/>
      <c r="K31" s="7769"/>
      <c r="L31" s="7769"/>
      <c r="M31" s="7773"/>
      <c r="N31" s="7773"/>
      <c r="O31" s="7783"/>
      <c r="P31" s="7783"/>
      <c r="Q31" s="7783"/>
      <c r="R31" s="7773"/>
      <c r="S31" s="7773"/>
      <c r="T31" s="7773"/>
      <c r="U31" s="7773"/>
      <c r="V31" s="7974"/>
      <c r="W31" s="7773"/>
      <c r="X31" s="7773"/>
      <c r="Y31" s="7773"/>
      <c r="Z31" s="7769"/>
      <c r="AA31" s="7769"/>
      <c r="AB31" s="8048"/>
      <c r="AC31" s="8049"/>
      <c r="AD31" s="7769"/>
      <c r="AE31" s="7769"/>
      <c r="AF31" s="8050" t="inlineStr">
        <is>
          <t>N/A</t>
        </is>
      </c>
      <c r="AG31" s="7782"/>
      <c r="AH31" s="7782"/>
      <c r="AI31" s="7782"/>
      <c r="AJ31" s="7773"/>
      <c r="AK31" s="7769"/>
      <c r="AL31" s="7773"/>
      <c r="AM31" s="7773"/>
      <c r="AN31" s="7974"/>
      <c r="AO31" s="7974"/>
      <c r="AP31" s="7974"/>
      <c r="AQ31" s="7974"/>
      <c r="AR31" s="7974"/>
      <c r="AS31" s="7782"/>
      <c r="AT31" s="7782"/>
      <c r="AU31" s="8051"/>
      <c r="AV31" s="8051"/>
      <c r="AW31" s="7974"/>
      <c r="AX31" s="7974"/>
      <c r="AY31" s="7974"/>
      <c r="AZ31" s="8051"/>
      <c r="BA31" s="7974"/>
      <c r="BB31" s="8051"/>
      <c r="BC31" s="7974"/>
      <c r="BD31" s="7774" t="str">
        <f t="shared" si="0"/>
        <v/>
      </c>
      <c r="BE31" s="7775">
        <f t="shared" si="1"/>
        <v>1800</v>
      </c>
      <c r="BF31" s="7774" t="str">
        <f t="shared" si="2"/>
        <v/>
      </c>
      <c r="BG31" s="7775">
        <f t="shared" si="3"/>
        <v>600</v>
      </c>
      <c r="BH31" s="7775" t="str">
        <f t="shared" si="4"/>
        <v>S/01</v>
      </c>
      <c r="BI31" s="7771"/>
      <c r="BJ31" s="7976">
        <f>Overview!$E$7</f>
        <v>0</v>
      </c>
      <c r="BK31" s="7771"/>
      <c r="BL31" s="7982">
        <f t="shared" si="5"/>
        <v>0</v>
      </c>
      <c r="BM31" s="7976" t="str">
        <f>Overview!$P$153</f>
        <v/>
      </c>
      <c r="BN31" s="7976">
        <f t="shared" si="6"/>
        <v>0</v>
      </c>
      <c r="BO31" s="7771"/>
      <c r="BP31" s="7769"/>
      <c r="BQ31" s="7988" t="inlineStr">
        <is>
          <t>N/A</t>
        </is>
      </c>
      <c r="BR31" s="8004"/>
      <c r="BS31" s="8004"/>
      <c r="BT31" s="8046"/>
      <c r="BU31" s="8046"/>
      <c r="BV31" s="8040" t="str">
        <f t="shared" si="7"/>
        <v/>
      </c>
      <c r="BW31" s="8041">
        <v>30</v>
      </c>
      <c r="BX31" s="8041">
        <v>10</v>
      </c>
      <c r="BY31" s="8041" t="inlineStr">
        <is>
          <t>S/01</t>
        </is>
      </c>
      <c r="BZ31" s="8042"/>
      <c r="CA31" s="8043"/>
      <c r="CB31" s="8003"/>
      <c r="CC31" s="8003"/>
      <c r="CD31" s="8003"/>
      <c r="CE31" s="8044"/>
      <c r="CF31" s="8004"/>
      <c r="CG31" s="8004"/>
      <c r="CH31" s="8004"/>
      <c r="CI31" s="8004"/>
      <c r="CJ31" s="8004"/>
      <c r="CK31" s="8004"/>
    </row>
    <row r="32" spans="1:89" x14ac:dyDescent="0.2">
      <c r="A32" s="8004"/>
      <c r="B32" s="8004"/>
      <c r="D32" s="8047" t="str">
        <f>IF(BT32="EN",IF(Overview!$O$10=TRUE,"EN 62209-1","EN 62209-2"),IF(BT32="FCC","IEEE Std 1528™","IEC/IEEE 62209-1528"))</f>
        <v>IEC/IEEE 62209-1528</v>
      </c>
      <c r="E32" s="7989"/>
      <c r="F32" s="7990" t="inlineStr">
        <is>
          <t>Custom</t>
        </is>
      </c>
      <c r="G32" s="7995"/>
      <c r="H32" s="7993"/>
      <c r="I32" s="7773"/>
      <c r="J32" s="7769"/>
      <c r="K32" s="7769"/>
      <c r="L32" s="7769"/>
      <c r="M32" s="7773"/>
      <c r="N32" s="7773"/>
      <c r="O32" s="7783"/>
      <c r="P32" s="7783"/>
      <c r="Q32" s="7783"/>
      <c r="R32" s="7773"/>
      <c r="S32" s="7773"/>
      <c r="T32" s="7773"/>
      <c r="U32" s="7773"/>
      <c r="V32" s="7974"/>
      <c r="W32" s="7773"/>
      <c r="X32" s="7773"/>
      <c r="Y32" s="7773"/>
      <c r="Z32" s="7769"/>
      <c r="AA32" s="7769"/>
      <c r="AB32" s="8048"/>
      <c r="AC32" s="8049"/>
      <c r="AD32" s="7769"/>
      <c r="AE32" s="7769"/>
      <c r="AF32" s="8050" t="inlineStr">
        <is>
          <t>N/A</t>
        </is>
      </c>
      <c r="AG32" s="7782"/>
      <c r="AH32" s="7782"/>
      <c r="AI32" s="7782"/>
      <c r="AJ32" s="7773"/>
      <c r="AK32" s="7769"/>
      <c r="AL32" s="7773"/>
      <c r="AM32" s="7773"/>
      <c r="AN32" s="7974"/>
      <c r="AO32" s="7974"/>
      <c r="AP32" s="7974"/>
      <c r="AQ32" s="7974"/>
      <c r="AR32" s="7974"/>
      <c r="AS32" s="7782"/>
      <c r="AT32" s="7782"/>
      <c r="AU32" s="8051"/>
      <c r="AV32" s="8051"/>
      <c r="AW32" s="7974"/>
      <c r="AX32" s="7974"/>
      <c r="AY32" s="7974"/>
      <c r="AZ32" s="8051"/>
      <c r="BA32" s="7974"/>
      <c r="BB32" s="8051"/>
      <c r="BC32" s="7974"/>
      <c r="BD32" s="7774" t="str">
        <f t="shared" si="0"/>
        <v/>
      </c>
      <c r="BE32" s="7775">
        <f t="shared" si="1"/>
        <v>1800</v>
      </c>
      <c r="BF32" s="7774" t="str">
        <f t="shared" si="2"/>
        <v/>
      </c>
      <c r="BG32" s="7775">
        <f t="shared" si="3"/>
        <v>600</v>
      </c>
      <c r="BH32" s="7775" t="str">
        <f t="shared" si="4"/>
        <v>S/01</v>
      </c>
      <c r="BI32" s="7771"/>
      <c r="BJ32" s="7976">
        <f>Overview!$E$7</f>
        <v>0</v>
      </c>
      <c r="BK32" s="7771"/>
      <c r="BL32" s="7982">
        <f t="shared" si="5"/>
        <v>0</v>
      </c>
      <c r="BM32" s="7976" t="str">
        <f>Overview!$P$153</f>
        <v/>
      </c>
      <c r="BN32" s="7976">
        <f t="shared" si="6"/>
        <v>0</v>
      </c>
      <c r="BO32" s="7771"/>
      <c r="BP32" s="7769"/>
      <c r="BQ32" s="7988" t="inlineStr">
        <is>
          <t>N/A</t>
        </is>
      </c>
      <c r="BR32" s="8004"/>
      <c r="BS32" s="8004"/>
      <c r="BT32" s="8046"/>
      <c r="BU32" s="8046"/>
      <c r="BV32" s="8040" t="str">
        <f t="shared" si="7"/>
        <v/>
      </c>
      <c r="BW32" s="8041">
        <v>30</v>
      </c>
      <c r="BX32" s="8041">
        <v>10</v>
      </c>
      <c r="BY32" s="8041" t="inlineStr">
        <is>
          <t>S/01</t>
        </is>
      </c>
      <c r="BZ32" s="8042"/>
      <c r="CA32" s="8043"/>
      <c r="CB32" s="8003"/>
      <c r="CC32" s="8003"/>
      <c r="CD32" s="8003"/>
      <c r="CE32" s="8044"/>
      <c r="CF32" s="8004"/>
      <c r="CG32" s="8004"/>
      <c r="CH32" s="8004"/>
      <c r="CI32" s="8004"/>
      <c r="CJ32" s="8004"/>
      <c r="CK32" s="8004"/>
    </row>
    <row r="33" spans="1:89" x14ac:dyDescent="0.2">
      <c r="A33" s="8004"/>
      <c r="B33" s="8004"/>
      <c r="D33" s="8047" t="str">
        <f>IF(BT33="EN",IF(Overview!$O$10=TRUE,"EN 62209-1","EN 62209-2"),IF(BT33="FCC","IEEE Std 1528™","IEC/IEEE 62209-1528"))</f>
        <v>IEC/IEEE 62209-1528</v>
      </c>
      <c r="E33" s="7989"/>
      <c r="F33" s="7990" t="inlineStr">
        <is>
          <t>Custom</t>
        </is>
      </c>
      <c r="G33" s="7995"/>
      <c r="H33" s="7993"/>
      <c r="I33" s="7773"/>
      <c r="J33" s="7769"/>
      <c r="K33" s="7769"/>
      <c r="L33" s="7769"/>
      <c r="M33" s="7773"/>
      <c r="N33" s="7773"/>
      <c r="O33" s="7783"/>
      <c r="P33" s="7783"/>
      <c r="Q33" s="7783"/>
      <c r="R33" s="7773"/>
      <c r="S33" s="7773"/>
      <c r="T33" s="7773"/>
      <c r="U33" s="7773"/>
      <c r="V33" s="7974"/>
      <c r="W33" s="7773"/>
      <c r="X33" s="7773"/>
      <c r="Y33" s="7773"/>
      <c r="Z33" s="7769"/>
      <c r="AA33" s="7769"/>
      <c r="AB33" s="8048"/>
      <c r="AC33" s="8049"/>
      <c r="AD33" s="7769"/>
      <c r="AE33" s="7769"/>
      <c r="AF33" s="8050" t="inlineStr">
        <is>
          <t>N/A</t>
        </is>
      </c>
      <c r="AG33" s="7782"/>
      <c r="AH33" s="7782"/>
      <c r="AI33" s="7782"/>
      <c r="AJ33" s="7773"/>
      <c r="AK33" s="7769"/>
      <c r="AL33" s="7773"/>
      <c r="AM33" s="7773"/>
      <c r="AN33" s="7974"/>
      <c r="AO33" s="7974"/>
      <c r="AP33" s="7974"/>
      <c r="AQ33" s="7974"/>
      <c r="AR33" s="7974"/>
      <c r="AS33" s="7782"/>
      <c r="AT33" s="7782"/>
      <c r="AU33" s="8051"/>
      <c r="AV33" s="8051"/>
      <c r="AW33" s="7974"/>
      <c r="AX33" s="7974"/>
      <c r="AY33" s="7974"/>
      <c r="AZ33" s="8051"/>
      <c r="BA33" s="7974"/>
      <c r="BB33" s="8051"/>
      <c r="BC33" s="7974"/>
      <c r="BD33" s="7774" t="str">
        <f t="shared" si="0"/>
        <v/>
      </c>
      <c r="BE33" s="7775">
        <f t="shared" si="1"/>
        <v>1800</v>
      </c>
      <c r="BF33" s="7774" t="str">
        <f t="shared" si="2"/>
        <v/>
      </c>
      <c r="BG33" s="7775">
        <f t="shared" si="3"/>
        <v>600</v>
      </c>
      <c r="BH33" s="7775" t="str">
        <f t="shared" si="4"/>
        <v>S/01</v>
      </c>
      <c r="BI33" s="7771"/>
      <c r="BJ33" s="7976">
        <f>Overview!$E$7</f>
        <v>0</v>
      </c>
      <c r="BK33" s="7771"/>
      <c r="BL33" s="7982">
        <f t="shared" si="5"/>
        <v>0</v>
      </c>
      <c r="BM33" s="7976" t="str">
        <f>Overview!$P$153</f>
        <v/>
      </c>
      <c r="BN33" s="7976">
        <f t="shared" si="6"/>
        <v>0</v>
      </c>
      <c r="BO33" s="7771"/>
      <c r="BP33" s="7769"/>
      <c r="BQ33" s="7988" t="inlineStr">
        <is>
          <t>N/A</t>
        </is>
      </c>
      <c r="BR33" s="8004"/>
      <c r="BS33" s="8004"/>
      <c r="BT33" s="8046"/>
      <c r="BU33" s="8046"/>
      <c r="BV33" s="8040" t="str">
        <f t="shared" si="7"/>
        <v/>
      </c>
      <c r="BW33" s="8041">
        <v>30</v>
      </c>
      <c r="BX33" s="8041">
        <v>10</v>
      </c>
      <c r="BY33" s="8041" t="inlineStr">
        <is>
          <t>S/01</t>
        </is>
      </c>
      <c r="BZ33" s="8042"/>
      <c r="CA33" s="8043"/>
      <c r="CB33" s="8003"/>
      <c r="CC33" s="8003"/>
      <c r="CD33" s="8003"/>
      <c r="CE33" s="8044"/>
      <c r="CF33" s="8004"/>
      <c r="CG33" s="8004"/>
      <c r="CH33" s="8004"/>
      <c r="CI33" s="8004"/>
      <c r="CJ33" s="8004"/>
      <c r="CK33" s="8004"/>
    </row>
    <row r="34" spans="1:89" x14ac:dyDescent="0.2">
      <c r="A34" s="8004"/>
      <c r="B34" s="8004"/>
      <c r="D34" s="8047" t="str">
        <f>IF(BT34="EN",IF(Overview!$O$10=TRUE,"EN 62209-1","EN 62209-2"),IF(BT34="FCC","IEEE Std 1528™","IEC/IEEE 62209-1528"))</f>
        <v>IEC/IEEE 62209-1528</v>
      </c>
      <c r="E34" s="7989"/>
      <c r="F34" s="7990" t="inlineStr">
        <is>
          <t>Custom</t>
        </is>
      </c>
      <c r="G34" s="7995"/>
      <c r="H34" s="7993"/>
      <c r="I34" s="7773"/>
      <c r="J34" s="7769"/>
      <c r="K34" s="7769"/>
      <c r="L34" s="7769"/>
      <c r="M34" s="7773"/>
      <c r="N34" s="7773"/>
      <c r="O34" s="7783"/>
      <c r="P34" s="7783"/>
      <c r="Q34" s="7783"/>
      <c r="R34" s="7773"/>
      <c r="S34" s="7773"/>
      <c r="T34" s="7773"/>
      <c r="U34" s="7773"/>
      <c r="V34" s="7974"/>
      <c r="W34" s="7773"/>
      <c r="X34" s="7773"/>
      <c r="Y34" s="7773"/>
      <c r="Z34" s="7769"/>
      <c r="AA34" s="7769"/>
      <c r="AB34" s="8048"/>
      <c r="AC34" s="8049"/>
      <c r="AD34" s="7769"/>
      <c r="AE34" s="7769"/>
      <c r="AF34" s="8050" t="inlineStr">
        <is>
          <t>N/A</t>
        </is>
      </c>
      <c r="AG34" s="7782"/>
      <c r="AH34" s="7782"/>
      <c r="AI34" s="7782"/>
      <c r="AJ34" s="7773"/>
      <c r="AK34" s="7769"/>
      <c r="AL34" s="7773"/>
      <c r="AM34" s="7773"/>
      <c r="AN34" s="7974"/>
      <c r="AO34" s="7974"/>
      <c r="AP34" s="7974"/>
      <c r="AQ34" s="7974"/>
      <c r="AR34" s="7974"/>
      <c r="AS34" s="7782"/>
      <c r="AT34" s="7782"/>
      <c r="AU34" s="8051"/>
      <c r="AV34" s="8051"/>
      <c r="AW34" s="7974"/>
      <c r="AX34" s="7974"/>
      <c r="AY34" s="7974"/>
      <c r="AZ34" s="8051"/>
      <c r="BA34" s="7974"/>
      <c r="BB34" s="8051"/>
      <c r="BC34" s="7974"/>
      <c r="BD34" s="7774" t="str">
        <f t="shared" si="0"/>
        <v/>
      </c>
      <c r="BE34" s="7775">
        <f t="shared" si="1"/>
        <v>1800</v>
      </c>
      <c r="BF34" s="7774" t="str">
        <f t="shared" si="2"/>
        <v/>
      </c>
      <c r="BG34" s="7775">
        <f t="shared" si="3"/>
        <v>600</v>
      </c>
      <c r="BH34" s="7775" t="str">
        <f t="shared" si="4"/>
        <v>S/01</v>
      </c>
      <c r="BI34" s="7771"/>
      <c r="BJ34" s="7976">
        <f>Overview!$E$7</f>
        <v>0</v>
      </c>
      <c r="BK34" s="7771"/>
      <c r="BL34" s="7982">
        <f t="shared" si="5"/>
        <v>0</v>
      </c>
      <c r="BM34" s="7976" t="str">
        <f>Overview!$P$153</f>
        <v/>
      </c>
      <c r="BN34" s="7976">
        <f t="shared" si="6"/>
        <v>0</v>
      </c>
      <c r="BO34" s="7771"/>
      <c r="BP34" s="7769"/>
      <c r="BQ34" s="7988" t="inlineStr">
        <is>
          <t>N/A</t>
        </is>
      </c>
      <c r="BR34" s="8004"/>
      <c r="BS34" s="8004"/>
      <c r="BT34" s="8046"/>
      <c r="BU34" s="8046"/>
      <c r="BV34" s="8040" t="str">
        <f t="shared" si="7"/>
        <v/>
      </c>
      <c r="BW34" s="8041">
        <v>30</v>
      </c>
      <c r="BX34" s="8041">
        <v>10</v>
      </c>
      <c r="BY34" s="8041" t="inlineStr">
        <is>
          <t>S/01</t>
        </is>
      </c>
      <c r="BZ34" s="8042"/>
      <c r="CA34" s="8043"/>
      <c r="CB34" s="8003"/>
      <c r="CC34" s="8003"/>
      <c r="CD34" s="8003"/>
      <c r="CE34" s="8044"/>
      <c r="CF34" s="8004"/>
      <c r="CG34" s="8004"/>
      <c r="CH34" s="8004"/>
      <c r="CI34" s="8004"/>
      <c r="CJ34" s="8004"/>
      <c r="CK34" s="8004"/>
    </row>
    <row r="35" spans="1:89" x14ac:dyDescent="0.2">
      <c r="A35" s="8004"/>
      <c r="B35" s="8004"/>
      <c r="D35" s="8047" t="str">
        <f>IF(BT35="EN",IF(Overview!$O$10=TRUE,"EN 62209-1","EN 62209-2"),IF(BT35="FCC","IEEE Std 1528™","IEC/IEEE 62209-1528"))</f>
        <v>IEC/IEEE 62209-1528</v>
      </c>
      <c r="E35" s="7989"/>
      <c r="F35" s="7990" t="inlineStr">
        <is>
          <t>Custom</t>
        </is>
      </c>
      <c r="G35" s="7995"/>
      <c r="H35" s="7993"/>
      <c r="I35" s="7773"/>
      <c r="J35" s="7769"/>
      <c r="K35" s="7769"/>
      <c r="L35" s="7769"/>
      <c r="M35" s="7773"/>
      <c r="N35" s="7773"/>
      <c r="O35" s="7783"/>
      <c r="P35" s="7783"/>
      <c r="Q35" s="7783"/>
      <c r="R35" s="7773"/>
      <c r="S35" s="7773"/>
      <c r="T35" s="7773"/>
      <c r="U35" s="7773"/>
      <c r="V35" s="7974"/>
      <c r="W35" s="7773"/>
      <c r="X35" s="7773"/>
      <c r="Y35" s="7773"/>
      <c r="Z35" s="7769"/>
      <c r="AA35" s="7769"/>
      <c r="AB35" s="8048"/>
      <c r="AC35" s="8049"/>
      <c r="AD35" s="7769"/>
      <c r="AE35" s="7769"/>
      <c r="AF35" s="8050" t="inlineStr">
        <is>
          <t>N/A</t>
        </is>
      </c>
      <c r="AG35" s="7782"/>
      <c r="AH35" s="7782"/>
      <c r="AI35" s="7782"/>
      <c r="AJ35" s="7773"/>
      <c r="AK35" s="7769"/>
      <c r="AL35" s="7773"/>
      <c r="AM35" s="7773"/>
      <c r="AN35" s="7974"/>
      <c r="AO35" s="7974"/>
      <c r="AP35" s="7974"/>
      <c r="AQ35" s="7974"/>
      <c r="AR35" s="7974"/>
      <c r="AS35" s="7782"/>
      <c r="AT35" s="7782"/>
      <c r="AU35" s="8051"/>
      <c r="AV35" s="8051"/>
      <c r="AW35" s="7974"/>
      <c r="AX35" s="7974"/>
      <c r="AY35" s="7974"/>
      <c r="AZ35" s="8051"/>
      <c r="BA35" s="7974"/>
      <c r="BB35" s="8051"/>
      <c r="BC35" s="7974"/>
      <c r="BD35" s="7774" t="str">
        <f t="shared" si="0"/>
        <v/>
      </c>
      <c r="BE35" s="7775">
        <f t="shared" si="1"/>
        <v>1800</v>
      </c>
      <c r="BF35" s="7774" t="str">
        <f t="shared" si="2"/>
        <v/>
      </c>
      <c r="BG35" s="7775">
        <f t="shared" si="3"/>
        <v>600</v>
      </c>
      <c r="BH35" s="7775" t="str">
        <f t="shared" si="4"/>
        <v>S/01</v>
      </c>
      <c r="BI35" s="7771"/>
      <c r="BJ35" s="7976">
        <f>Overview!$E$7</f>
        <v>0</v>
      </c>
      <c r="BK35" s="7771"/>
      <c r="BL35" s="7982">
        <f t="shared" si="5"/>
        <v>0</v>
      </c>
      <c r="BM35" s="7976" t="str">
        <f>Overview!$P$153</f>
        <v/>
      </c>
      <c r="BN35" s="7976">
        <f t="shared" si="6"/>
        <v>0</v>
      </c>
      <c r="BO35" s="7771"/>
      <c r="BP35" s="7769"/>
      <c r="BQ35" s="7988" t="inlineStr">
        <is>
          <t>N/A</t>
        </is>
      </c>
      <c r="BR35" s="8004"/>
      <c r="BS35" s="8004"/>
      <c r="BT35" s="8046"/>
      <c r="BU35" s="8046"/>
      <c r="BV35" s="8040" t="str">
        <f t="shared" si="7"/>
        <v/>
      </c>
      <c r="BW35" s="8041">
        <v>30</v>
      </c>
      <c r="BX35" s="8041">
        <v>10</v>
      </c>
      <c r="BY35" s="8041" t="inlineStr">
        <is>
          <t>S/01</t>
        </is>
      </c>
      <c r="BZ35" s="8042"/>
      <c r="CA35" s="8043"/>
      <c r="CB35" s="8003"/>
      <c r="CC35" s="8003"/>
      <c r="CD35" s="8003"/>
      <c r="CE35" s="8044"/>
      <c r="CF35" s="8004"/>
      <c r="CG35" s="8004"/>
      <c r="CH35" s="8004"/>
      <c r="CI35" s="8004"/>
      <c r="CJ35" s="8004"/>
      <c r="CK35" s="8004"/>
    </row>
    <row r="36" spans="1:89" x14ac:dyDescent="0.2">
      <c r="A36" s="8004"/>
      <c r="B36" s="8004"/>
      <c r="D36" s="8047" t="str">
        <f>IF(BT36="EN",IF(Overview!$O$10=TRUE,"EN 62209-1","EN 62209-2"),IF(BT36="FCC","IEEE Std 1528™","IEC/IEEE 62209-1528"))</f>
        <v>IEC/IEEE 62209-1528</v>
      </c>
      <c r="E36" s="7989"/>
      <c r="F36" s="7990" t="inlineStr">
        <is>
          <t>Custom</t>
        </is>
      </c>
      <c r="G36" s="7995"/>
      <c r="H36" s="7993"/>
      <c r="I36" s="7773"/>
      <c r="J36" s="7769"/>
      <c r="K36" s="7769"/>
      <c r="L36" s="7769"/>
      <c r="M36" s="7773"/>
      <c r="N36" s="7773"/>
      <c r="O36" s="7783"/>
      <c r="P36" s="7783"/>
      <c r="Q36" s="7783"/>
      <c r="R36" s="7773"/>
      <c r="S36" s="7773"/>
      <c r="T36" s="7773"/>
      <c r="U36" s="7773"/>
      <c r="V36" s="7974"/>
      <c r="W36" s="7773"/>
      <c r="X36" s="7773"/>
      <c r="Y36" s="7773"/>
      <c r="Z36" s="7769"/>
      <c r="AA36" s="7769"/>
      <c r="AB36" s="8048"/>
      <c r="AC36" s="8049"/>
      <c r="AD36" s="7769"/>
      <c r="AE36" s="7769"/>
      <c r="AF36" s="8050" t="inlineStr">
        <is>
          <t>N/A</t>
        </is>
      </c>
      <c r="AG36" s="7782"/>
      <c r="AH36" s="7782"/>
      <c r="AI36" s="7782"/>
      <c r="AJ36" s="7773"/>
      <c r="AK36" s="7769"/>
      <c r="AL36" s="7773"/>
      <c r="AM36" s="7773"/>
      <c r="AN36" s="7974"/>
      <c r="AO36" s="7974"/>
      <c r="AP36" s="7974"/>
      <c r="AQ36" s="7974"/>
      <c r="AR36" s="7974"/>
      <c r="AS36" s="7782"/>
      <c r="AT36" s="7782"/>
      <c r="AU36" s="8051"/>
      <c r="AV36" s="8051"/>
      <c r="AW36" s="7974"/>
      <c r="AX36" s="7974"/>
      <c r="AY36" s="7974"/>
      <c r="AZ36" s="8051"/>
      <c r="BA36" s="7974"/>
      <c r="BB36" s="8051"/>
      <c r="BC36" s="7974"/>
      <c r="BD36" s="7774" t="str">
        <f t="shared" si="0"/>
        <v/>
      </c>
      <c r="BE36" s="7775">
        <f t="shared" si="1"/>
        <v>1800</v>
      </c>
      <c r="BF36" s="7774" t="str">
        <f t="shared" si="2"/>
        <v/>
      </c>
      <c r="BG36" s="7775">
        <f t="shared" si="3"/>
        <v>600</v>
      </c>
      <c r="BH36" s="7775" t="str">
        <f t="shared" si="4"/>
        <v>S/01</v>
      </c>
      <c r="BI36" s="7771"/>
      <c r="BJ36" s="7976">
        <f>Overview!$E$7</f>
        <v>0</v>
      </c>
      <c r="BK36" s="7771"/>
      <c r="BL36" s="7982">
        <f t="shared" si="5"/>
        <v>0</v>
      </c>
      <c r="BM36" s="7976" t="str">
        <f>Overview!$P$153</f>
        <v/>
      </c>
      <c r="BN36" s="7976">
        <f t="shared" si="6"/>
        <v>0</v>
      </c>
      <c r="BO36" s="7771"/>
      <c r="BP36" s="7769"/>
      <c r="BQ36" s="7988" t="inlineStr">
        <is>
          <t>N/A</t>
        </is>
      </c>
      <c r="BR36" s="8004"/>
      <c r="BS36" s="8004"/>
      <c r="BT36" s="8046"/>
      <c r="BU36" s="8046"/>
      <c r="BV36" s="8040" t="str">
        <f t="shared" si="7"/>
        <v/>
      </c>
      <c r="BW36" s="8041">
        <v>30</v>
      </c>
      <c r="BX36" s="8041">
        <v>10</v>
      </c>
      <c r="BY36" s="8041" t="inlineStr">
        <is>
          <t>S/01</t>
        </is>
      </c>
      <c r="BZ36" s="8042"/>
      <c r="CA36" s="8043"/>
      <c r="CB36" s="8003"/>
      <c r="CC36" s="8003"/>
      <c r="CD36" s="8003"/>
      <c r="CE36" s="8044"/>
      <c r="CF36" s="8004"/>
      <c r="CG36" s="8004"/>
      <c r="CH36" s="8004"/>
      <c r="CI36" s="8004"/>
      <c r="CJ36" s="8004"/>
      <c r="CK36" s="8004"/>
    </row>
    <row r="37" spans="1:89" x14ac:dyDescent="0.2">
      <c r="A37" s="8004"/>
      <c r="B37" s="8004"/>
      <c r="D37" s="8047" t="str">
        <f>IF(BT37="EN",IF(Overview!$O$10=TRUE,"EN 62209-1","EN 62209-2"),IF(BT37="FCC","IEEE Std 1528™","IEC/IEEE 62209-1528"))</f>
        <v>IEC/IEEE 62209-1528</v>
      </c>
      <c r="E37" s="7989"/>
      <c r="F37" s="7990" t="inlineStr">
        <is>
          <t>Custom</t>
        </is>
      </c>
      <c r="G37" s="7995"/>
      <c r="H37" s="7993"/>
      <c r="I37" s="7773"/>
      <c r="J37" s="7769"/>
      <c r="K37" s="7769"/>
      <c r="L37" s="7769"/>
      <c r="M37" s="7773"/>
      <c r="N37" s="7773"/>
      <c r="O37" s="7783"/>
      <c r="P37" s="7783"/>
      <c r="Q37" s="7783"/>
      <c r="R37" s="7773"/>
      <c r="S37" s="7773"/>
      <c r="T37" s="7773"/>
      <c r="U37" s="7773"/>
      <c r="V37" s="7974"/>
      <c r="W37" s="7773"/>
      <c r="X37" s="7773"/>
      <c r="Y37" s="7773"/>
      <c r="Z37" s="7769"/>
      <c r="AA37" s="7769"/>
      <c r="AB37" s="8048"/>
      <c r="AC37" s="8049"/>
      <c r="AD37" s="7769"/>
      <c r="AE37" s="7769"/>
      <c r="AF37" s="8050" t="inlineStr">
        <is>
          <t>N/A</t>
        </is>
      </c>
      <c r="AG37" s="7782"/>
      <c r="AH37" s="7782"/>
      <c r="AI37" s="7782"/>
      <c r="AJ37" s="7773"/>
      <c r="AK37" s="7769"/>
      <c r="AL37" s="7773"/>
      <c r="AM37" s="7773"/>
      <c r="AN37" s="7974"/>
      <c r="AO37" s="7974"/>
      <c r="AP37" s="7974"/>
      <c r="AQ37" s="7974"/>
      <c r="AR37" s="7974"/>
      <c r="AS37" s="7782"/>
      <c r="AT37" s="7782"/>
      <c r="AU37" s="8051"/>
      <c r="AV37" s="8051"/>
      <c r="AW37" s="7974"/>
      <c r="AX37" s="7974"/>
      <c r="AY37" s="7974"/>
      <c r="AZ37" s="8051"/>
      <c r="BA37" s="7974"/>
      <c r="BB37" s="8051"/>
      <c r="BC37" s="7974"/>
      <c r="BD37" s="7774" t="str">
        <f t="shared" si="0"/>
        <v/>
      </c>
      <c r="BE37" s="7775">
        <f t="shared" si="1"/>
        <v>1800</v>
      </c>
      <c r="BF37" s="7774" t="str">
        <f t="shared" si="2"/>
        <v/>
      </c>
      <c r="BG37" s="7775">
        <f t="shared" si="3"/>
        <v>600</v>
      </c>
      <c r="BH37" s="7775" t="str">
        <f t="shared" si="4"/>
        <v>S/01</v>
      </c>
      <c r="BI37" s="7771"/>
      <c r="BJ37" s="7976">
        <f>Overview!$E$7</f>
        <v>0</v>
      </c>
      <c r="BK37" s="7771"/>
      <c r="BL37" s="7982">
        <f t="shared" si="5"/>
        <v>0</v>
      </c>
      <c r="BM37" s="7976" t="str">
        <f>Overview!$P$153</f>
        <v/>
      </c>
      <c r="BN37" s="7976">
        <f t="shared" si="6"/>
        <v>0</v>
      </c>
      <c r="BO37" s="7771"/>
      <c r="BP37" s="7769"/>
      <c r="BQ37" s="7988" t="inlineStr">
        <is>
          <t>N/A</t>
        </is>
      </c>
      <c r="BR37" s="8004"/>
      <c r="BS37" s="8004"/>
      <c r="BT37" s="8046"/>
      <c r="BU37" s="8046"/>
      <c r="BV37" s="8040" t="str">
        <f t="shared" si="7"/>
        <v/>
      </c>
      <c r="BW37" s="8041">
        <v>30</v>
      </c>
      <c r="BX37" s="8041">
        <v>10</v>
      </c>
      <c r="BY37" s="8041" t="inlineStr">
        <is>
          <t>S/01</t>
        </is>
      </c>
      <c r="BZ37" s="8042"/>
      <c r="CA37" s="8043"/>
      <c r="CB37" s="8003"/>
      <c r="CC37" s="8003"/>
      <c r="CD37" s="8003"/>
      <c r="CE37" s="8044"/>
      <c r="CF37" s="8004"/>
      <c r="CG37" s="8004"/>
      <c r="CH37" s="8004"/>
      <c r="CI37" s="8004"/>
      <c r="CJ37" s="8004"/>
      <c r="CK37" s="8004"/>
    </row>
    <row r="38" spans="1:89" x14ac:dyDescent="0.2">
      <c r="A38" s="8004"/>
      <c r="B38" s="8004"/>
      <c r="D38" s="8047" t="str">
        <f>IF(BT38="EN",IF(Overview!$O$10=TRUE,"EN 62209-1","EN 62209-2"),IF(BT38="FCC","IEEE Std 1528™","IEC/IEEE 62209-1528"))</f>
        <v>IEC/IEEE 62209-1528</v>
      </c>
      <c r="E38" s="7989"/>
      <c r="F38" s="7990" t="inlineStr">
        <is>
          <t>Custom</t>
        </is>
      </c>
      <c r="G38" s="7995"/>
      <c r="H38" s="7993"/>
      <c r="I38" s="7773"/>
      <c r="J38" s="7769"/>
      <c r="K38" s="7769"/>
      <c r="L38" s="7769"/>
      <c r="M38" s="7773"/>
      <c r="N38" s="7773"/>
      <c r="O38" s="7783"/>
      <c r="P38" s="7783"/>
      <c r="Q38" s="7783"/>
      <c r="R38" s="7773"/>
      <c r="S38" s="7773"/>
      <c r="T38" s="7773"/>
      <c r="U38" s="7773"/>
      <c r="V38" s="7974"/>
      <c r="W38" s="7773"/>
      <c r="X38" s="7773"/>
      <c r="Y38" s="7773"/>
      <c r="Z38" s="7769"/>
      <c r="AA38" s="7769"/>
      <c r="AB38" s="8048"/>
      <c r="AC38" s="8049"/>
      <c r="AD38" s="7769"/>
      <c r="AE38" s="7769"/>
      <c r="AF38" s="8050" t="inlineStr">
        <is>
          <t>N/A</t>
        </is>
      </c>
      <c r="AG38" s="7782"/>
      <c r="AH38" s="7782"/>
      <c r="AI38" s="7782"/>
      <c r="AJ38" s="7773"/>
      <c r="AK38" s="7769"/>
      <c r="AL38" s="7773"/>
      <c r="AM38" s="7773"/>
      <c r="AN38" s="7974"/>
      <c r="AO38" s="7974"/>
      <c r="AP38" s="7974"/>
      <c r="AQ38" s="7974"/>
      <c r="AR38" s="7974"/>
      <c r="AS38" s="7782"/>
      <c r="AT38" s="7782"/>
      <c r="AU38" s="8051"/>
      <c r="AV38" s="8051"/>
      <c r="AW38" s="7974"/>
      <c r="AX38" s="7974"/>
      <c r="AY38" s="7974"/>
      <c r="AZ38" s="8051"/>
      <c r="BA38" s="7974"/>
      <c r="BB38" s="8051"/>
      <c r="BC38" s="7974"/>
      <c r="BD38" s="7774" t="str">
        <f t="shared" si="0"/>
        <v/>
      </c>
      <c r="BE38" s="7775">
        <f t="shared" si="1"/>
        <v>1800</v>
      </c>
      <c r="BF38" s="7774" t="str">
        <f t="shared" si="2"/>
        <v/>
      </c>
      <c r="BG38" s="7775">
        <f t="shared" si="3"/>
        <v>600</v>
      </c>
      <c r="BH38" s="7775" t="str">
        <f t="shared" si="4"/>
        <v>S/01</v>
      </c>
      <c r="BI38" s="7771"/>
      <c r="BJ38" s="7976">
        <f>Overview!$E$7</f>
        <v>0</v>
      </c>
      <c r="BK38" s="7771"/>
      <c r="BL38" s="7982">
        <f t="shared" si="5"/>
        <v>0</v>
      </c>
      <c r="BM38" s="7976" t="str">
        <f>Overview!$P$153</f>
        <v/>
      </c>
      <c r="BN38" s="7976">
        <f t="shared" si="6"/>
        <v>0</v>
      </c>
      <c r="BO38" s="7771"/>
      <c r="BP38" s="7769"/>
      <c r="BQ38" s="7988" t="inlineStr">
        <is>
          <t>N/A</t>
        </is>
      </c>
      <c r="BR38" s="8004"/>
      <c r="BS38" s="8004"/>
      <c r="BT38" s="8046"/>
      <c r="BU38" s="8046"/>
      <c r="BV38" s="8040" t="str">
        <f t="shared" si="7"/>
        <v/>
      </c>
      <c r="BW38" s="8041">
        <v>30</v>
      </c>
      <c r="BX38" s="8041">
        <v>10</v>
      </c>
      <c r="BY38" s="8041" t="inlineStr">
        <is>
          <t>S/01</t>
        </is>
      </c>
      <c r="BZ38" s="8042"/>
      <c r="CA38" s="8043"/>
      <c r="CB38" s="8003"/>
      <c r="CC38" s="8003"/>
      <c r="CD38" s="8003"/>
      <c r="CE38" s="8044"/>
      <c r="CF38" s="8004"/>
      <c r="CG38" s="8004"/>
      <c r="CH38" s="8004"/>
      <c r="CI38" s="8004"/>
      <c r="CJ38" s="8004"/>
      <c r="CK38" s="8004"/>
    </row>
    <row r="39" spans="1:89" x14ac:dyDescent="0.2">
      <c r="A39" s="8004"/>
      <c r="B39" s="8004"/>
      <c r="D39" s="8047" t="str">
        <f>IF(BT39="EN",IF(Overview!$O$10=TRUE,"EN 62209-1","EN 62209-2"),IF(BT39="FCC","IEEE Std 1528™","IEC/IEEE 62209-1528"))</f>
        <v>IEC/IEEE 62209-1528</v>
      </c>
      <c r="E39" s="7989"/>
      <c r="F39" s="7990" t="inlineStr">
        <is>
          <t>Custom</t>
        </is>
      </c>
      <c r="G39" s="7995"/>
      <c r="H39" s="7993"/>
      <c r="I39" s="7773"/>
      <c r="J39" s="7769"/>
      <c r="K39" s="7769"/>
      <c r="L39" s="7769"/>
      <c r="M39" s="7773"/>
      <c r="N39" s="7773"/>
      <c r="O39" s="7783"/>
      <c r="P39" s="7783"/>
      <c r="Q39" s="7783"/>
      <c r="R39" s="7773"/>
      <c r="S39" s="7773"/>
      <c r="T39" s="7773"/>
      <c r="U39" s="7773"/>
      <c r="V39" s="7974"/>
      <c r="W39" s="7773"/>
      <c r="X39" s="7773"/>
      <c r="Y39" s="7773"/>
      <c r="Z39" s="7769"/>
      <c r="AA39" s="7769"/>
      <c r="AB39" s="8048"/>
      <c r="AC39" s="8049"/>
      <c r="AD39" s="7769"/>
      <c r="AE39" s="7769"/>
      <c r="AF39" s="8050" t="inlineStr">
        <is>
          <t>N/A</t>
        </is>
      </c>
      <c r="AG39" s="7782"/>
      <c r="AH39" s="7782"/>
      <c r="AI39" s="7782"/>
      <c r="AJ39" s="7773"/>
      <c r="AK39" s="7769"/>
      <c r="AL39" s="7773"/>
      <c r="AM39" s="7773"/>
      <c r="AN39" s="7974"/>
      <c r="AO39" s="7974"/>
      <c r="AP39" s="7974"/>
      <c r="AQ39" s="7974"/>
      <c r="AR39" s="7974"/>
      <c r="AS39" s="7782"/>
      <c r="AT39" s="7782"/>
      <c r="AU39" s="8051"/>
      <c r="AV39" s="8051"/>
      <c r="AW39" s="7974"/>
      <c r="AX39" s="7974"/>
      <c r="AY39" s="7974"/>
      <c r="AZ39" s="8051"/>
      <c r="BA39" s="7974"/>
      <c r="BB39" s="8051"/>
      <c r="BC39" s="7974"/>
      <c r="BD39" s="7774" t="str">
        <f t="shared" si="0"/>
        <v/>
      </c>
      <c r="BE39" s="7775">
        <f t="shared" si="1"/>
        <v>1800</v>
      </c>
      <c r="BF39" s="7774" t="str">
        <f t="shared" si="2"/>
        <v/>
      </c>
      <c r="BG39" s="7775">
        <f t="shared" si="3"/>
        <v>600</v>
      </c>
      <c r="BH39" s="7775" t="str">
        <f t="shared" si="4"/>
        <v>S/01</v>
      </c>
      <c r="BI39" s="7771"/>
      <c r="BJ39" s="7976">
        <f>Overview!$E$7</f>
        <v>0</v>
      </c>
      <c r="BK39" s="7771"/>
      <c r="BL39" s="7982">
        <f t="shared" si="5"/>
        <v>0</v>
      </c>
      <c r="BM39" s="7976" t="str">
        <f>Overview!$P$153</f>
        <v/>
      </c>
      <c r="BN39" s="7976">
        <f t="shared" si="6"/>
        <v>0</v>
      </c>
      <c r="BO39" s="7771"/>
      <c r="BP39" s="7769"/>
      <c r="BQ39" s="7988" t="inlineStr">
        <is>
          <t>N/A</t>
        </is>
      </c>
      <c r="BR39" s="8004"/>
      <c r="BS39" s="8004"/>
      <c r="BT39" s="8046"/>
      <c r="BU39" s="8046"/>
      <c r="BV39" s="8040" t="str">
        <f t="shared" si="7"/>
        <v/>
      </c>
      <c r="BW39" s="8041">
        <v>30</v>
      </c>
      <c r="BX39" s="8041">
        <v>10</v>
      </c>
      <c r="BY39" s="8041" t="inlineStr">
        <is>
          <t>S/01</t>
        </is>
      </c>
      <c r="BZ39" s="8042"/>
      <c r="CA39" s="8043"/>
      <c r="CB39" s="8003"/>
      <c r="CC39" s="8003"/>
      <c r="CD39" s="8003"/>
      <c r="CE39" s="8044"/>
      <c r="CF39" s="8004"/>
      <c r="CG39" s="8004"/>
      <c r="CH39" s="8004"/>
      <c r="CI39" s="8004"/>
      <c r="CJ39" s="8004"/>
      <c r="CK39" s="8004"/>
    </row>
    <row r="40" spans="1:89" x14ac:dyDescent="0.2">
      <c r="A40" s="8004"/>
      <c r="B40" s="8004"/>
      <c r="D40" s="8047" t="str">
        <f>IF(BT40="EN",IF(Overview!$O$10=TRUE,"EN 62209-1","EN 62209-2"),IF(BT40="FCC","IEEE Std 1528™","IEC/IEEE 62209-1528"))</f>
        <v>IEC/IEEE 62209-1528</v>
      </c>
      <c r="E40" s="7989"/>
      <c r="F40" s="7990" t="inlineStr">
        <is>
          <t>Custom</t>
        </is>
      </c>
      <c r="G40" s="7995"/>
      <c r="H40" s="7993"/>
      <c r="I40" s="7773"/>
      <c r="J40" s="7769"/>
      <c r="K40" s="7769"/>
      <c r="L40" s="7769"/>
      <c r="M40" s="7773"/>
      <c r="N40" s="7773"/>
      <c r="O40" s="7783"/>
      <c r="P40" s="7783"/>
      <c r="Q40" s="7783"/>
      <c r="R40" s="7773"/>
      <c r="S40" s="7773"/>
      <c r="T40" s="7773"/>
      <c r="U40" s="7773"/>
      <c r="V40" s="7974"/>
      <c r="W40" s="7773"/>
      <c r="X40" s="7773"/>
      <c r="Y40" s="7773"/>
      <c r="Z40" s="7769"/>
      <c r="AA40" s="7769"/>
      <c r="AB40" s="8048"/>
      <c r="AC40" s="8049"/>
      <c r="AD40" s="7769"/>
      <c r="AE40" s="7769"/>
      <c r="AF40" s="8050" t="inlineStr">
        <is>
          <t>N/A</t>
        </is>
      </c>
      <c r="AG40" s="7782"/>
      <c r="AH40" s="7782"/>
      <c r="AI40" s="7782"/>
      <c r="AJ40" s="7773"/>
      <c r="AK40" s="7769"/>
      <c r="AL40" s="7773"/>
      <c r="AM40" s="7773"/>
      <c r="AN40" s="7974"/>
      <c r="AO40" s="7974"/>
      <c r="AP40" s="7974"/>
      <c r="AQ40" s="7974"/>
      <c r="AR40" s="7974"/>
      <c r="AS40" s="7782"/>
      <c r="AT40" s="7782"/>
      <c r="AU40" s="8051"/>
      <c r="AV40" s="8051"/>
      <c r="AW40" s="7974"/>
      <c r="AX40" s="7974"/>
      <c r="AY40" s="7974"/>
      <c r="AZ40" s="8051"/>
      <c r="BA40" s="7974"/>
      <c r="BB40" s="8051"/>
      <c r="BC40" s="7974"/>
      <c r="BD40" s="7774" t="str">
        <f t="shared" si="0"/>
        <v/>
      </c>
      <c r="BE40" s="7775">
        <f t="shared" si="1"/>
        <v>1800</v>
      </c>
      <c r="BF40" s="7774" t="str">
        <f t="shared" si="2"/>
        <v/>
      </c>
      <c r="BG40" s="7775">
        <f t="shared" si="3"/>
        <v>600</v>
      </c>
      <c r="BH40" s="7775" t="str">
        <f t="shared" si="4"/>
        <v>S/01</v>
      </c>
      <c r="BI40" s="7771"/>
      <c r="BJ40" s="7976">
        <f>Overview!$E$7</f>
        <v>0</v>
      </c>
      <c r="BK40" s="7771"/>
      <c r="BL40" s="7982">
        <f t="shared" si="5"/>
        <v>0</v>
      </c>
      <c r="BM40" s="7976" t="str">
        <f>Overview!$P$153</f>
        <v/>
      </c>
      <c r="BN40" s="7976">
        <f t="shared" si="6"/>
        <v>0</v>
      </c>
      <c r="BO40" s="7771"/>
      <c r="BP40" s="7769"/>
      <c r="BQ40" s="7988" t="inlineStr">
        <is>
          <t>N/A</t>
        </is>
      </c>
      <c r="BR40" s="8004"/>
      <c r="BS40" s="8004"/>
      <c r="BT40" s="8046"/>
      <c r="BU40" s="8046"/>
      <c r="BV40" s="8040" t="str">
        <f t="shared" si="7"/>
        <v/>
      </c>
      <c r="BW40" s="8041">
        <v>30</v>
      </c>
      <c r="BX40" s="8041">
        <v>10</v>
      </c>
      <c r="BY40" s="8041" t="inlineStr">
        <is>
          <t>S/01</t>
        </is>
      </c>
      <c r="BZ40" s="8042"/>
      <c r="CA40" s="8043"/>
      <c r="CB40" s="8003"/>
      <c r="CC40" s="8003"/>
      <c r="CD40" s="8003"/>
      <c r="CE40" s="8044"/>
      <c r="CF40" s="8004"/>
      <c r="CG40" s="8004"/>
      <c r="CH40" s="8004"/>
      <c r="CI40" s="8004"/>
      <c r="CJ40" s="8004"/>
      <c r="CK40" s="8004"/>
    </row>
    <row r="41" spans="1:89" x14ac:dyDescent="0.2">
      <c r="A41" s="8004"/>
      <c r="B41" s="8004"/>
      <c r="D41" s="8047" t="str">
        <f>IF(BT41="EN",IF(Overview!$O$10=TRUE,"EN 62209-1","EN 62209-2"),IF(BT41="FCC","IEEE Std 1528™","IEC/IEEE 62209-1528"))</f>
        <v>IEC/IEEE 62209-1528</v>
      </c>
      <c r="E41" s="7989"/>
      <c r="F41" s="7990" t="inlineStr">
        <is>
          <t>Custom</t>
        </is>
      </c>
      <c r="G41" s="7995"/>
      <c r="H41" s="7993"/>
      <c r="I41" s="7773"/>
      <c r="J41" s="7769"/>
      <c r="K41" s="7769"/>
      <c r="L41" s="7769"/>
      <c r="M41" s="7773"/>
      <c r="N41" s="7773"/>
      <c r="O41" s="7783"/>
      <c r="P41" s="7783"/>
      <c r="Q41" s="7783"/>
      <c r="R41" s="7773"/>
      <c r="S41" s="7773"/>
      <c r="T41" s="7773"/>
      <c r="U41" s="7773"/>
      <c r="V41" s="7974"/>
      <c r="W41" s="7773"/>
      <c r="X41" s="7773"/>
      <c r="Y41" s="7773"/>
      <c r="Z41" s="7769"/>
      <c r="AA41" s="7769"/>
      <c r="AB41" s="8048"/>
      <c r="AC41" s="8049"/>
      <c r="AD41" s="7769"/>
      <c r="AE41" s="7769"/>
      <c r="AF41" s="8050" t="inlineStr">
        <is>
          <t>N/A</t>
        </is>
      </c>
      <c r="AG41" s="7782"/>
      <c r="AH41" s="7782"/>
      <c r="AI41" s="7782"/>
      <c r="AJ41" s="7773"/>
      <c r="AK41" s="7769"/>
      <c r="AL41" s="7773"/>
      <c r="AM41" s="7773"/>
      <c r="AN41" s="7974"/>
      <c r="AO41" s="7974"/>
      <c r="AP41" s="7974"/>
      <c r="AQ41" s="7974"/>
      <c r="AR41" s="7974"/>
      <c r="AS41" s="7782"/>
      <c r="AT41" s="7782"/>
      <c r="AU41" s="8051"/>
      <c r="AV41" s="8051"/>
      <c r="AW41" s="7974"/>
      <c r="AX41" s="7974"/>
      <c r="AY41" s="7974"/>
      <c r="AZ41" s="8051"/>
      <c r="BA41" s="7974"/>
      <c r="BB41" s="8051"/>
      <c r="BC41" s="7974"/>
      <c r="BD41" s="7774" t="str">
        <f t="shared" si="0"/>
        <v/>
      </c>
      <c r="BE41" s="7775">
        <f t="shared" si="1"/>
        <v>1800</v>
      </c>
      <c r="BF41" s="7774" t="str">
        <f t="shared" si="2"/>
        <v/>
      </c>
      <c r="BG41" s="7775">
        <f t="shared" si="3"/>
        <v>600</v>
      </c>
      <c r="BH41" s="7775" t="str">
        <f t="shared" si="4"/>
        <v>S/01</v>
      </c>
      <c r="BI41" s="7771"/>
      <c r="BJ41" s="7976">
        <f>Overview!$E$7</f>
        <v>0</v>
      </c>
      <c r="BK41" s="7771"/>
      <c r="BL41" s="7982">
        <f t="shared" si="5"/>
        <v>0</v>
      </c>
      <c r="BM41" s="7976" t="str">
        <f>Overview!$P$153</f>
        <v/>
      </c>
      <c r="BN41" s="7976">
        <f t="shared" si="6"/>
        <v>0</v>
      </c>
      <c r="BO41" s="7771"/>
      <c r="BP41" s="7769"/>
      <c r="BQ41" s="7988" t="inlineStr">
        <is>
          <t>N/A</t>
        </is>
      </c>
      <c r="BR41" s="8004"/>
      <c r="BS41" s="8004"/>
      <c r="BT41" s="8046"/>
      <c r="BU41" s="8046"/>
      <c r="BV41" s="8040" t="str">
        <f t="shared" si="7"/>
        <v/>
      </c>
      <c r="BW41" s="8041">
        <v>30</v>
      </c>
      <c r="BX41" s="8041">
        <v>10</v>
      </c>
      <c r="BY41" s="8041" t="inlineStr">
        <is>
          <t>S/01</t>
        </is>
      </c>
      <c r="BZ41" s="8042"/>
      <c r="CA41" s="8043"/>
      <c r="CB41" s="8003"/>
      <c r="CC41" s="8003"/>
      <c r="CD41" s="8003"/>
      <c r="CE41" s="8044"/>
      <c r="CF41" s="8004"/>
      <c r="CG41" s="8004"/>
      <c r="CH41" s="8004"/>
      <c r="CI41" s="8004"/>
      <c r="CJ41" s="8004"/>
      <c r="CK41" s="8004"/>
    </row>
    <row r="42" spans="1:89" x14ac:dyDescent="0.2">
      <c r="A42" s="8004"/>
      <c r="B42" s="8004"/>
      <c r="D42" s="8047" t="str">
        <f>IF(BT42="EN",IF(Overview!$O$10=TRUE,"EN 62209-1","EN 62209-2"),IF(BT42="FCC","IEEE Std 1528™","IEC/IEEE 62209-1528"))</f>
        <v>IEC/IEEE 62209-1528</v>
      </c>
      <c r="E42" s="7989"/>
      <c r="F42" s="7990" t="inlineStr">
        <is>
          <t>Custom</t>
        </is>
      </c>
      <c r="G42" s="7995"/>
      <c r="H42" s="7993"/>
      <c r="I42" s="7773"/>
      <c r="J42" s="7769"/>
      <c r="K42" s="7769"/>
      <c r="L42" s="7769"/>
      <c r="M42" s="7773"/>
      <c r="N42" s="7773"/>
      <c r="O42" s="7783"/>
      <c r="P42" s="7783"/>
      <c r="Q42" s="7783"/>
      <c r="R42" s="7773"/>
      <c r="S42" s="7773"/>
      <c r="T42" s="7773"/>
      <c r="U42" s="7773"/>
      <c r="V42" s="7974"/>
      <c r="W42" s="7773"/>
      <c r="X42" s="7773"/>
      <c r="Y42" s="7773"/>
      <c r="Z42" s="7769"/>
      <c r="AA42" s="7769"/>
      <c r="AB42" s="8048"/>
      <c r="AC42" s="8049"/>
      <c r="AD42" s="7769"/>
      <c r="AE42" s="7769"/>
      <c r="AF42" s="8050" t="inlineStr">
        <is>
          <t>N/A</t>
        </is>
      </c>
      <c r="AG42" s="7782"/>
      <c r="AH42" s="7782"/>
      <c r="AI42" s="7782"/>
      <c r="AJ42" s="7773"/>
      <c r="AK42" s="7769"/>
      <c r="AL42" s="7773"/>
      <c r="AM42" s="7773"/>
      <c r="AN42" s="7974"/>
      <c r="AO42" s="7974"/>
      <c r="AP42" s="7974"/>
      <c r="AQ42" s="7974"/>
      <c r="AR42" s="7974"/>
      <c r="AS42" s="7782"/>
      <c r="AT42" s="7782"/>
      <c r="AU42" s="8051"/>
      <c r="AV42" s="8051"/>
      <c r="AW42" s="7974"/>
      <c r="AX42" s="7974"/>
      <c r="AY42" s="7974"/>
      <c r="AZ42" s="8051"/>
      <c r="BA42" s="7974"/>
      <c r="BB42" s="8051"/>
      <c r="BC42" s="7974"/>
      <c r="BD42" s="7774" t="str">
        <f t="shared" si="0"/>
        <v/>
      </c>
      <c r="BE42" s="7775">
        <f t="shared" si="1"/>
        <v>1800</v>
      </c>
      <c r="BF42" s="7774" t="str">
        <f t="shared" si="2"/>
        <v/>
      </c>
      <c r="BG42" s="7775">
        <f t="shared" si="3"/>
        <v>600</v>
      </c>
      <c r="BH42" s="7775" t="str">
        <f t="shared" si="4"/>
        <v>S/01</v>
      </c>
      <c r="BI42" s="7771"/>
      <c r="BJ42" s="7976">
        <f>Overview!$E$7</f>
        <v>0</v>
      </c>
      <c r="BK42" s="7771"/>
      <c r="BL42" s="7982">
        <f t="shared" si="5"/>
        <v>0</v>
      </c>
      <c r="BM42" s="7976" t="str">
        <f>Overview!$P$153</f>
        <v/>
      </c>
      <c r="BN42" s="7976">
        <f t="shared" si="6"/>
        <v>0</v>
      </c>
      <c r="BO42" s="7771"/>
      <c r="BP42" s="7769"/>
      <c r="BQ42" s="7988" t="inlineStr">
        <is>
          <t>N/A</t>
        </is>
      </c>
      <c r="BR42" s="8004"/>
      <c r="BS42" s="8004"/>
      <c r="BT42" s="8046"/>
      <c r="BU42" s="8046"/>
      <c r="BV42" s="8040" t="str">
        <f t="shared" si="7"/>
        <v/>
      </c>
      <c r="BW42" s="8041">
        <v>30</v>
      </c>
      <c r="BX42" s="8041">
        <v>10</v>
      </c>
      <c r="BY42" s="8041" t="inlineStr">
        <is>
          <t>S/01</t>
        </is>
      </c>
      <c r="BZ42" s="8042"/>
      <c r="CA42" s="8043"/>
      <c r="CB42" s="8003"/>
      <c r="CC42" s="8003"/>
      <c r="CD42" s="8003"/>
      <c r="CE42" s="8044"/>
      <c r="CF42" s="8004"/>
      <c r="CG42" s="8004"/>
      <c r="CH42" s="8004"/>
      <c r="CI42" s="8004"/>
      <c r="CJ42" s="8004"/>
      <c r="CK42" s="8004"/>
    </row>
    <row r="43" spans="1:89" x14ac:dyDescent="0.2">
      <c r="A43" s="8004"/>
      <c r="B43" s="8004"/>
      <c r="D43" s="8047" t="str">
        <f>IF(BT43="EN",IF(Overview!$O$10=TRUE,"EN 62209-1","EN 62209-2"),IF(BT43="FCC","IEEE Std 1528™","IEC/IEEE 62209-1528"))</f>
        <v>IEC/IEEE 62209-1528</v>
      </c>
      <c r="E43" s="7989"/>
      <c r="F43" s="7990" t="inlineStr">
        <is>
          <t>Custom</t>
        </is>
      </c>
      <c r="G43" s="7995"/>
      <c r="H43" s="7993"/>
      <c r="I43" s="7773"/>
      <c r="J43" s="7769"/>
      <c r="K43" s="7769"/>
      <c r="L43" s="7769"/>
      <c r="M43" s="7773"/>
      <c r="N43" s="7773"/>
      <c r="O43" s="7783"/>
      <c r="P43" s="7783"/>
      <c r="Q43" s="7783"/>
      <c r="R43" s="7773"/>
      <c r="S43" s="7773"/>
      <c r="T43" s="7773"/>
      <c r="U43" s="7773"/>
      <c r="V43" s="7974"/>
      <c r="W43" s="7773"/>
      <c r="X43" s="7773"/>
      <c r="Y43" s="7773"/>
      <c r="Z43" s="7769"/>
      <c r="AA43" s="7769"/>
      <c r="AB43" s="8048"/>
      <c r="AC43" s="8049"/>
      <c r="AD43" s="7769"/>
      <c r="AE43" s="7769"/>
      <c r="AF43" s="8050" t="inlineStr">
        <is>
          <t>N/A</t>
        </is>
      </c>
      <c r="AG43" s="7782"/>
      <c r="AH43" s="7782"/>
      <c r="AI43" s="7782"/>
      <c r="AJ43" s="7773"/>
      <c r="AK43" s="7769"/>
      <c r="AL43" s="7773"/>
      <c r="AM43" s="7773"/>
      <c r="AN43" s="7974"/>
      <c r="AO43" s="7974"/>
      <c r="AP43" s="7974"/>
      <c r="AQ43" s="7974"/>
      <c r="AR43" s="7974"/>
      <c r="AS43" s="7782"/>
      <c r="AT43" s="7782"/>
      <c r="AU43" s="8051"/>
      <c r="AV43" s="8051"/>
      <c r="AW43" s="7974"/>
      <c r="AX43" s="7974"/>
      <c r="AY43" s="7974"/>
      <c r="AZ43" s="8051"/>
      <c r="BA43" s="7974"/>
      <c r="BB43" s="8051"/>
      <c r="BC43" s="7974"/>
      <c r="BD43" s="7774" t="str">
        <f t="shared" si="0"/>
        <v/>
      </c>
      <c r="BE43" s="7775">
        <f t="shared" si="1"/>
        <v>1800</v>
      </c>
      <c r="BF43" s="7774" t="str">
        <f t="shared" si="2"/>
        <v/>
      </c>
      <c r="BG43" s="7775">
        <f t="shared" si="3"/>
        <v>600</v>
      </c>
      <c r="BH43" s="7775" t="str">
        <f t="shared" si="4"/>
        <v>S/01</v>
      </c>
      <c r="BI43" s="7771"/>
      <c r="BJ43" s="7976">
        <f>Overview!$E$7</f>
        <v>0</v>
      </c>
      <c r="BK43" s="7771"/>
      <c r="BL43" s="7982">
        <f t="shared" si="5"/>
        <v>0</v>
      </c>
      <c r="BM43" s="7976" t="str">
        <f>Overview!$P$153</f>
        <v/>
      </c>
      <c r="BN43" s="7976">
        <f t="shared" si="6"/>
        <v>0</v>
      </c>
      <c r="BO43" s="7771"/>
      <c r="BP43" s="7769"/>
      <c r="BQ43" s="7988" t="inlineStr">
        <is>
          <t>N/A</t>
        </is>
      </c>
      <c r="BR43" s="8004"/>
      <c r="BS43" s="8004"/>
      <c r="BT43" s="8046"/>
      <c r="BU43" s="8046"/>
      <c r="BV43" s="8040" t="str">
        <f t="shared" si="7"/>
        <v/>
      </c>
      <c r="BW43" s="8041">
        <v>30</v>
      </c>
      <c r="BX43" s="8041">
        <v>10</v>
      </c>
      <c r="BY43" s="8041" t="inlineStr">
        <is>
          <t>S/01</t>
        </is>
      </c>
      <c r="BZ43" s="8042"/>
      <c r="CA43" s="8043"/>
      <c r="CB43" s="8003"/>
      <c r="CC43" s="8003"/>
      <c r="CD43" s="8003"/>
      <c r="CE43" s="8044"/>
      <c r="CF43" s="8004"/>
      <c r="CG43" s="8004"/>
      <c r="CH43" s="8004"/>
      <c r="CI43" s="8004"/>
      <c r="CJ43" s="8004"/>
      <c r="CK43" s="8004"/>
    </row>
    <row r="44" spans="1:89" x14ac:dyDescent="0.2">
      <c r="A44" s="8004"/>
      <c r="B44" s="8004"/>
      <c r="D44" s="8047" t="str">
        <f>IF(BT44="EN",IF(Overview!$O$10=TRUE,"EN 62209-1","EN 62209-2"),IF(BT44="FCC","IEEE Std 1528™","IEC/IEEE 62209-1528"))</f>
        <v>IEC/IEEE 62209-1528</v>
      </c>
      <c r="E44" s="7989"/>
      <c r="F44" s="7990" t="inlineStr">
        <is>
          <t>Custom</t>
        </is>
      </c>
      <c r="G44" s="7995"/>
      <c r="H44" s="7993"/>
      <c r="I44" s="7773"/>
      <c r="J44" s="7769"/>
      <c r="K44" s="7769"/>
      <c r="L44" s="7769"/>
      <c r="M44" s="7773"/>
      <c r="N44" s="7773"/>
      <c r="O44" s="7783"/>
      <c r="P44" s="7783"/>
      <c r="Q44" s="7783"/>
      <c r="R44" s="7773"/>
      <c r="S44" s="7773"/>
      <c r="T44" s="7773"/>
      <c r="U44" s="7773"/>
      <c r="V44" s="7974"/>
      <c r="W44" s="7773"/>
      <c r="X44" s="7773"/>
      <c r="Y44" s="7773"/>
      <c r="Z44" s="7769"/>
      <c r="AA44" s="7769"/>
      <c r="AB44" s="8048"/>
      <c r="AC44" s="8049"/>
      <c r="AD44" s="7769"/>
      <c r="AE44" s="7769"/>
      <c r="AF44" s="8050" t="inlineStr">
        <is>
          <t>N/A</t>
        </is>
      </c>
      <c r="AG44" s="7782"/>
      <c r="AH44" s="7782"/>
      <c r="AI44" s="7782"/>
      <c r="AJ44" s="7773"/>
      <c r="AK44" s="7769"/>
      <c r="AL44" s="7773"/>
      <c r="AM44" s="7773"/>
      <c r="AN44" s="7974"/>
      <c r="AO44" s="7974"/>
      <c r="AP44" s="7974"/>
      <c r="AQ44" s="7974"/>
      <c r="AR44" s="7974"/>
      <c r="AS44" s="7782"/>
      <c r="AT44" s="7782"/>
      <c r="AU44" s="8051"/>
      <c r="AV44" s="8051"/>
      <c r="AW44" s="7974"/>
      <c r="AX44" s="7974"/>
      <c r="AY44" s="7974"/>
      <c r="AZ44" s="8051"/>
      <c r="BA44" s="7974"/>
      <c r="BB44" s="8051"/>
      <c r="BC44" s="7974"/>
      <c r="BD44" s="7774" t="str">
        <f t="shared" si="0"/>
        <v/>
      </c>
      <c r="BE44" s="7775">
        <f t="shared" si="1"/>
        <v>1800</v>
      </c>
      <c r="BF44" s="7774" t="str">
        <f t="shared" si="2"/>
        <v/>
      </c>
      <c r="BG44" s="7775">
        <f t="shared" si="3"/>
        <v>600</v>
      </c>
      <c r="BH44" s="7775" t="str">
        <f t="shared" si="4"/>
        <v>S/01</v>
      </c>
      <c r="BI44" s="7771"/>
      <c r="BJ44" s="7976">
        <f>Overview!$E$7</f>
        <v>0</v>
      </c>
      <c r="BK44" s="7771"/>
      <c r="BL44" s="7982">
        <f t="shared" si="5"/>
        <v>0</v>
      </c>
      <c r="BM44" s="7976" t="str">
        <f>Overview!$P$153</f>
        <v/>
      </c>
      <c r="BN44" s="7976">
        <f t="shared" si="6"/>
        <v>0</v>
      </c>
      <c r="BO44" s="7771"/>
      <c r="BP44" s="7769"/>
      <c r="BQ44" s="7988" t="inlineStr">
        <is>
          <t>N/A</t>
        </is>
      </c>
      <c r="BR44" s="8004"/>
      <c r="BS44" s="8004"/>
      <c r="BT44" s="8046"/>
      <c r="BU44" s="8046"/>
      <c r="BV44" s="8040" t="str">
        <f t="shared" si="7"/>
        <v/>
      </c>
      <c r="BW44" s="8041">
        <v>30</v>
      </c>
      <c r="BX44" s="8041">
        <v>10</v>
      </c>
      <c r="BY44" s="8041" t="inlineStr">
        <is>
          <t>S/01</t>
        </is>
      </c>
      <c r="BZ44" s="8042"/>
      <c r="CA44" s="8043"/>
      <c r="CB44" s="8003"/>
      <c r="CC44" s="8003"/>
      <c r="CD44" s="8003"/>
      <c r="CE44" s="8044"/>
      <c r="CF44" s="8004"/>
      <c r="CG44" s="8004"/>
      <c r="CH44" s="8004"/>
      <c r="CI44" s="8004"/>
      <c r="CJ44" s="8004"/>
      <c r="CK44" s="8004"/>
    </row>
    <row r="45" spans="1:89" x14ac:dyDescent="0.2">
      <c r="A45" s="8004"/>
      <c r="B45" s="8004"/>
      <c r="D45" s="8047" t="str">
        <f>IF(BT45="EN",IF(Overview!$O$10=TRUE,"EN 62209-1","EN 62209-2"),IF(BT45="FCC","IEEE Std 1528™","IEC/IEEE 62209-1528"))</f>
        <v>IEC/IEEE 62209-1528</v>
      </c>
      <c r="E45" s="7989"/>
      <c r="F45" s="7990" t="inlineStr">
        <is>
          <t>Custom</t>
        </is>
      </c>
      <c r="G45" s="7995"/>
      <c r="H45" s="7993"/>
      <c r="I45" s="7773"/>
      <c r="J45" s="7769"/>
      <c r="K45" s="7769"/>
      <c r="L45" s="7769"/>
      <c r="M45" s="7773"/>
      <c r="N45" s="7773"/>
      <c r="O45" s="7783"/>
      <c r="P45" s="7783"/>
      <c r="Q45" s="7783"/>
      <c r="R45" s="7773"/>
      <c r="S45" s="7773"/>
      <c r="T45" s="7773"/>
      <c r="U45" s="7773"/>
      <c r="V45" s="7974"/>
      <c r="W45" s="7773"/>
      <c r="X45" s="7773"/>
      <c r="Y45" s="7773"/>
      <c r="Z45" s="7769"/>
      <c r="AA45" s="7769"/>
      <c r="AB45" s="8048"/>
      <c r="AC45" s="8049"/>
      <c r="AD45" s="7769"/>
      <c r="AE45" s="7769"/>
      <c r="AF45" s="8050" t="inlineStr">
        <is>
          <t>N/A</t>
        </is>
      </c>
      <c r="AG45" s="7782"/>
      <c r="AH45" s="7782"/>
      <c r="AI45" s="7782"/>
      <c r="AJ45" s="7773"/>
      <c r="AK45" s="7769"/>
      <c r="AL45" s="7773"/>
      <c r="AM45" s="7773"/>
      <c r="AN45" s="7974"/>
      <c r="AO45" s="7974"/>
      <c r="AP45" s="7974"/>
      <c r="AQ45" s="7974"/>
      <c r="AR45" s="7974"/>
      <c r="AS45" s="7782"/>
      <c r="AT45" s="7782"/>
      <c r="AU45" s="8051"/>
      <c r="AV45" s="8051"/>
      <c r="AW45" s="7974"/>
      <c r="AX45" s="7974"/>
      <c r="AY45" s="7974"/>
      <c r="AZ45" s="8051"/>
      <c r="BA45" s="7974"/>
      <c r="BB45" s="8051"/>
      <c r="BC45" s="7974"/>
      <c r="BD45" s="7774" t="str">
        <f t="shared" si="0"/>
        <v/>
      </c>
      <c r="BE45" s="7775">
        <f t="shared" si="1"/>
        <v>1800</v>
      </c>
      <c r="BF45" s="7774" t="str">
        <f t="shared" si="2"/>
        <v/>
      </c>
      <c r="BG45" s="7775">
        <f t="shared" si="3"/>
        <v>600</v>
      </c>
      <c r="BH45" s="7775" t="str">
        <f t="shared" si="4"/>
        <v>S/01</v>
      </c>
      <c r="BI45" s="7771"/>
      <c r="BJ45" s="7976">
        <f>Overview!$E$7</f>
        <v>0</v>
      </c>
      <c r="BK45" s="7771"/>
      <c r="BL45" s="7982">
        <f t="shared" si="5"/>
        <v>0</v>
      </c>
      <c r="BM45" s="7976" t="str">
        <f>Overview!$P$153</f>
        <v/>
      </c>
      <c r="BN45" s="7976">
        <f t="shared" si="6"/>
        <v>0</v>
      </c>
      <c r="BO45" s="7771"/>
      <c r="BP45" s="7769"/>
      <c r="BQ45" s="7988" t="inlineStr">
        <is>
          <t>N/A</t>
        </is>
      </c>
      <c r="BR45" s="8004"/>
      <c r="BS45" s="8004"/>
      <c r="BT45" s="8046"/>
      <c r="BU45" s="8046"/>
      <c r="BV45" s="8040" t="str">
        <f t="shared" si="7"/>
        <v/>
      </c>
      <c r="BW45" s="8041">
        <v>30</v>
      </c>
      <c r="BX45" s="8041">
        <v>10</v>
      </c>
      <c r="BY45" s="8041" t="inlineStr">
        <is>
          <t>S/01</t>
        </is>
      </c>
      <c r="BZ45" s="8042"/>
      <c r="CA45" s="8043"/>
      <c r="CB45" s="8003"/>
      <c r="CC45" s="8003"/>
      <c r="CD45" s="8003"/>
      <c r="CE45" s="8044"/>
      <c r="CF45" s="8004"/>
      <c r="CG45" s="8004"/>
      <c r="CH45" s="8004"/>
      <c r="CI45" s="8004"/>
      <c r="CJ45" s="8004"/>
      <c r="CK45" s="8004"/>
    </row>
    <row r="46" spans="1:89" x14ac:dyDescent="0.2">
      <c r="A46" s="8004"/>
      <c r="B46" s="8004"/>
      <c r="D46" s="8047" t="str">
        <f>IF(BT46="EN",IF(Overview!$O$10=TRUE,"EN 62209-1","EN 62209-2"),IF(BT46="FCC","IEEE Std 1528™","IEC/IEEE 62209-1528"))</f>
        <v>IEC/IEEE 62209-1528</v>
      </c>
      <c r="E46" s="7989"/>
      <c r="F46" s="7990" t="inlineStr">
        <is>
          <t>Custom</t>
        </is>
      </c>
      <c r="G46" s="7995"/>
      <c r="H46" s="7993"/>
      <c r="I46" s="7773"/>
      <c r="J46" s="7769"/>
      <c r="K46" s="7769"/>
      <c r="L46" s="7769"/>
      <c r="M46" s="7773"/>
      <c r="N46" s="7773"/>
      <c r="O46" s="7783"/>
      <c r="P46" s="7783"/>
      <c r="Q46" s="7783"/>
      <c r="R46" s="7773"/>
      <c r="S46" s="7773"/>
      <c r="T46" s="7773"/>
      <c r="U46" s="7773"/>
      <c r="V46" s="7974"/>
      <c r="W46" s="7773"/>
      <c r="X46" s="7773"/>
      <c r="Y46" s="7773"/>
      <c r="Z46" s="7769"/>
      <c r="AA46" s="7769"/>
      <c r="AB46" s="8048"/>
      <c r="AC46" s="8049"/>
      <c r="AD46" s="7769"/>
      <c r="AE46" s="7769"/>
      <c r="AF46" s="8050" t="inlineStr">
        <is>
          <t>N/A</t>
        </is>
      </c>
      <c r="AG46" s="7782"/>
      <c r="AH46" s="7782"/>
      <c r="AI46" s="7782"/>
      <c r="AJ46" s="7773"/>
      <c r="AK46" s="7769"/>
      <c r="AL46" s="7773"/>
      <c r="AM46" s="7773"/>
      <c r="AN46" s="7974"/>
      <c r="AO46" s="7974"/>
      <c r="AP46" s="7974"/>
      <c r="AQ46" s="7974"/>
      <c r="AR46" s="7974"/>
      <c r="AS46" s="7782"/>
      <c r="AT46" s="7782"/>
      <c r="AU46" s="8051"/>
      <c r="AV46" s="8051"/>
      <c r="AW46" s="7974"/>
      <c r="AX46" s="7974"/>
      <c r="AY46" s="7974"/>
      <c r="AZ46" s="8051"/>
      <c r="BA46" s="7974"/>
      <c r="BB46" s="8051"/>
      <c r="BC46" s="7974"/>
      <c r="BD46" s="7774" t="str">
        <f t="shared" si="0"/>
        <v/>
      </c>
      <c r="BE46" s="7775">
        <f t="shared" si="1"/>
        <v>1800</v>
      </c>
      <c r="BF46" s="7774" t="str">
        <f t="shared" si="2"/>
        <v/>
      </c>
      <c r="BG46" s="7775">
        <f t="shared" si="3"/>
        <v>600</v>
      </c>
      <c r="BH46" s="7775" t="str">
        <f t="shared" si="4"/>
        <v>S/01</v>
      </c>
      <c r="BI46" s="7771"/>
      <c r="BJ46" s="7976">
        <f>Overview!$E$7</f>
        <v>0</v>
      </c>
      <c r="BK46" s="7771"/>
      <c r="BL46" s="7982">
        <f t="shared" si="5"/>
        <v>0</v>
      </c>
      <c r="BM46" s="7976" t="str">
        <f>Overview!$P$153</f>
        <v/>
      </c>
      <c r="BN46" s="7976">
        <f t="shared" si="6"/>
        <v>0</v>
      </c>
      <c r="BO46" s="7771"/>
      <c r="BP46" s="7769"/>
      <c r="BQ46" s="7988" t="inlineStr">
        <is>
          <t>N/A</t>
        </is>
      </c>
      <c r="BR46" s="8004"/>
      <c r="BS46" s="8004"/>
      <c r="BT46" s="8046"/>
      <c r="BU46" s="8046"/>
      <c r="BV46" s="8040" t="str">
        <f t="shared" si="7"/>
        <v/>
      </c>
      <c r="BW46" s="8041">
        <v>30</v>
      </c>
      <c r="BX46" s="8041">
        <v>10</v>
      </c>
      <c r="BY46" s="8041" t="inlineStr">
        <is>
          <t>S/01</t>
        </is>
      </c>
      <c r="BZ46" s="8042"/>
      <c r="CA46" s="8043"/>
      <c r="CB46" s="8003"/>
      <c r="CC46" s="8003"/>
      <c r="CD46" s="8003"/>
      <c r="CE46" s="8044"/>
      <c r="CF46" s="8004"/>
      <c r="CG46" s="8004"/>
      <c r="CH46" s="8004"/>
      <c r="CI46" s="8004"/>
      <c r="CJ46" s="8004"/>
      <c r="CK46" s="8004"/>
    </row>
    <row r="47" spans="1:89" x14ac:dyDescent="0.2">
      <c r="A47" s="8004"/>
      <c r="B47" s="8004"/>
      <c r="D47" s="8047" t="str">
        <f>IF(BT47="EN",IF(Overview!$O$10=TRUE,"EN 62209-1","EN 62209-2"),IF(BT47="FCC","IEEE Std 1528™","IEC/IEEE 62209-1528"))</f>
        <v>IEC/IEEE 62209-1528</v>
      </c>
      <c r="E47" s="7989"/>
      <c r="F47" s="7990" t="inlineStr">
        <is>
          <t>Custom</t>
        </is>
      </c>
      <c r="G47" s="7995"/>
      <c r="H47" s="7993"/>
      <c r="I47" s="7773"/>
      <c r="J47" s="7769"/>
      <c r="K47" s="7769"/>
      <c r="L47" s="7769"/>
      <c r="M47" s="7773"/>
      <c r="N47" s="7773"/>
      <c r="O47" s="7783"/>
      <c r="P47" s="7783"/>
      <c r="Q47" s="7783"/>
      <c r="R47" s="7773"/>
      <c r="S47" s="7773"/>
      <c r="T47" s="7773"/>
      <c r="U47" s="7773"/>
      <c r="V47" s="7974"/>
      <c r="W47" s="7773"/>
      <c r="X47" s="7773"/>
      <c r="Y47" s="7773"/>
      <c r="Z47" s="7769"/>
      <c r="AA47" s="7769"/>
      <c r="AB47" s="8048"/>
      <c r="AC47" s="8049"/>
      <c r="AD47" s="7769"/>
      <c r="AE47" s="7769"/>
      <c r="AF47" s="8050" t="inlineStr">
        <is>
          <t>N/A</t>
        </is>
      </c>
      <c r="AG47" s="7782"/>
      <c r="AH47" s="7782"/>
      <c r="AI47" s="7782"/>
      <c r="AJ47" s="7773"/>
      <c r="AK47" s="7769"/>
      <c r="AL47" s="7773"/>
      <c r="AM47" s="7773"/>
      <c r="AN47" s="7974"/>
      <c r="AO47" s="7974"/>
      <c r="AP47" s="7974"/>
      <c r="AQ47" s="7974"/>
      <c r="AR47" s="7974"/>
      <c r="AS47" s="7782"/>
      <c r="AT47" s="7782"/>
      <c r="AU47" s="8051"/>
      <c r="AV47" s="8051"/>
      <c r="AW47" s="7974"/>
      <c r="AX47" s="7974"/>
      <c r="AY47" s="7974"/>
      <c r="AZ47" s="8051"/>
      <c r="BA47" s="7974"/>
      <c r="BB47" s="8051"/>
      <c r="BC47" s="7974"/>
      <c r="BD47" s="7774" t="str">
        <f t="shared" si="0"/>
        <v/>
      </c>
      <c r="BE47" s="7775">
        <f t="shared" si="1"/>
        <v>1800</v>
      </c>
      <c r="BF47" s="7774" t="str">
        <f t="shared" si="2"/>
        <v/>
      </c>
      <c r="BG47" s="7775">
        <f t="shared" si="3"/>
        <v>600</v>
      </c>
      <c r="BH47" s="7775" t="str">
        <f t="shared" si="4"/>
        <v>S/01</v>
      </c>
      <c r="BI47" s="7771"/>
      <c r="BJ47" s="7976">
        <f>Overview!$E$7</f>
        <v>0</v>
      </c>
      <c r="BK47" s="7771"/>
      <c r="BL47" s="7982">
        <f t="shared" si="5"/>
        <v>0</v>
      </c>
      <c r="BM47" s="7976" t="str">
        <f>Overview!$P$153</f>
        <v/>
      </c>
      <c r="BN47" s="7976">
        <f t="shared" si="6"/>
        <v>0</v>
      </c>
      <c r="BO47" s="7771"/>
      <c r="BP47" s="7769"/>
      <c r="BQ47" s="7988" t="inlineStr">
        <is>
          <t>N/A</t>
        </is>
      </c>
      <c r="BR47" s="8004"/>
      <c r="BS47" s="8004"/>
      <c r="BT47" s="8046"/>
      <c r="BU47" s="8046"/>
      <c r="BV47" s="8040" t="str">
        <f t="shared" si="7"/>
        <v/>
      </c>
      <c r="BW47" s="8041">
        <v>30</v>
      </c>
      <c r="BX47" s="8041">
        <v>10</v>
      </c>
      <c r="BY47" s="8041" t="inlineStr">
        <is>
          <t>S/01</t>
        </is>
      </c>
      <c r="BZ47" s="8042"/>
      <c r="CA47" s="8043"/>
      <c r="CB47" s="8003"/>
      <c r="CC47" s="8003"/>
      <c r="CD47" s="8003"/>
      <c r="CE47" s="8044"/>
      <c r="CF47" s="8004"/>
      <c r="CG47" s="8004"/>
      <c r="CH47" s="8004"/>
      <c r="CI47" s="8004"/>
      <c r="CJ47" s="8004"/>
      <c r="CK47" s="8004"/>
    </row>
    <row r="48" spans="1:89" x14ac:dyDescent="0.2">
      <c r="A48" s="8004"/>
      <c r="B48" s="8004"/>
      <c r="D48" s="8047" t="str">
        <f>IF(BT48="EN",IF(Overview!$O$10=TRUE,"EN 62209-1","EN 62209-2"),IF(BT48="FCC","IEEE Std 1528™","IEC/IEEE 62209-1528"))</f>
        <v>IEC/IEEE 62209-1528</v>
      </c>
      <c r="E48" s="7989"/>
      <c r="F48" s="7990" t="inlineStr">
        <is>
          <t>Custom</t>
        </is>
      </c>
      <c r="G48" s="7995"/>
      <c r="H48" s="7993"/>
      <c r="I48" s="7773"/>
      <c r="J48" s="7769"/>
      <c r="K48" s="7769"/>
      <c r="L48" s="7769"/>
      <c r="M48" s="7773"/>
      <c r="N48" s="7773"/>
      <c r="O48" s="7783"/>
      <c r="P48" s="7783"/>
      <c r="Q48" s="7783"/>
      <c r="R48" s="7773"/>
      <c r="S48" s="7773"/>
      <c r="T48" s="7773"/>
      <c r="U48" s="7773"/>
      <c r="V48" s="7974"/>
      <c r="W48" s="7773"/>
      <c r="X48" s="7773"/>
      <c r="Y48" s="7773"/>
      <c r="Z48" s="7769"/>
      <c r="AA48" s="7769"/>
      <c r="AB48" s="8048"/>
      <c r="AC48" s="8049"/>
      <c r="AD48" s="7769"/>
      <c r="AE48" s="7769"/>
      <c r="AF48" s="8050" t="inlineStr">
        <is>
          <t>N/A</t>
        </is>
      </c>
      <c r="AG48" s="7782"/>
      <c r="AH48" s="7782"/>
      <c r="AI48" s="7782"/>
      <c r="AJ48" s="7773"/>
      <c r="AK48" s="7769"/>
      <c r="AL48" s="7773"/>
      <c r="AM48" s="7773"/>
      <c r="AN48" s="7974"/>
      <c r="AO48" s="7974"/>
      <c r="AP48" s="7974"/>
      <c r="AQ48" s="7974"/>
      <c r="AR48" s="7974"/>
      <c r="AS48" s="7782"/>
      <c r="AT48" s="7782"/>
      <c r="AU48" s="8051"/>
      <c r="AV48" s="8051"/>
      <c r="AW48" s="7974"/>
      <c r="AX48" s="7974"/>
      <c r="AY48" s="7974"/>
      <c r="AZ48" s="8051"/>
      <c r="BA48" s="7974"/>
      <c r="BB48" s="8051"/>
      <c r="BC48" s="7974"/>
      <c r="BD48" s="7774" t="str">
        <f t="shared" si="0"/>
        <v/>
      </c>
      <c r="BE48" s="7775">
        <f t="shared" si="1"/>
        <v>1800</v>
      </c>
      <c r="BF48" s="7774" t="str">
        <f t="shared" si="2"/>
        <v/>
      </c>
      <c r="BG48" s="7775">
        <f t="shared" si="3"/>
        <v>600</v>
      </c>
      <c r="BH48" s="7775" t="str">
        <f t="shared" si="4"/>
        <v>S/01</v>
      </c>
      <c r="BI48" s="7771"/>
      <c r="BJ48" s="7976">
        <f>Overview!$E$7</f>
        <v>0</v>
      </c>
      <c r="BK48" s="7771"/>
      <c r="BL48" s="7982">
        <f t="shared" si="5"/>
        <v>0</v>
      </c>
      <c r="BM48" s="7976" t="str">
        <f>Overview!$P$153</f>
        <v/>
      </c>
      <c r="BN48" s="7976">
        <f t="shared" si="6"/>
        <v>0</v>
      </c>
      <c r="BO48" s="7771"/>
      <c r="BP48" s="7769"/>
      <c r="BQ48" s="7988" t="inlineStr">
        <is>
          <t>N/A</t>
        </is>
      </c>
      <c r="BR48" s="8004"/>
      <c r="BS48" s="8004"/>
      <c r="BT48" s="8046"/>
      <c r="BU48" s="8046"/>
      <c r="BV48" s="8040" t="str">
        <f t="shared" si="7"/>
        <v/>
      </c>
      <c r="BW48" s="8041">
        <v>30</v>
      </c>
      <c r="BX48" s="8041">
        <v>10</v>
      </c>
      <c r="BY48" s="8041" t="inlineStr">
        <is>
          <t>S/01</t>
        </is>
      </c>
      <c r="BZ48" s="8042"/>
      <c r="CA48" s="8043"/>
      <c r="CB48" s="8003"/>
      <c r="CC48" s="8003"/>
      <c r="CD48" s="8003"/>
      <c r="CE48" s="8044"/>
      <c r="CF48" s="8004"/>
      <c r="CG48" s="8004"/>
      <c r="CH48" s="8004"/>
      <c r="CI48" s="8004"/>
      <c r="CJ48" s="8004"/>
      <c r="CK48" s="8004"/>
    </row>
    <row r="49" spans="1:89" x14ac:dyDescent="0.2">
      <c r="A49" s="8004"/>
      <c r="B49" s="8004"/>
      <c r="D49" s="8047" t="str">
        <f>IF(BT49="EN",IF(Overview!$O$10=TRUE,"EN 62209-1","EN 62209-2"),IF(BT49="FCC","IEEE Std 1528™","IEC/IEEE 62209-1528"))</f>
        <v>IEC/IEEE 62209-1528</v>
      </c>
      <c r="E49" s="7989"/>
      <c r="F49" s="7990" t="inlineStr">
        <is>
          <t>Custom</t>
        </is>
      </c>
      <c r="G49" s="7995"/>
      <c r="H49" s="7993"/>
      <c r="I49" s="7773"/>
      <c r="J49" s="7769"/>
      <c r="K49" s="7769"/>
      <c r="L49" s="7769"/>
      <c r="M49" s="7773"/>
      <c r="N49" s="7773"/>
      <c r="O49" s="7783"/>
      <c r="P49" s="7783"/>
      <c r="Q49" s="7783"/>
      <c r="R49" s="7773"/>
      <c r="S49" s="7773"/>
      <c r="T49" s="7773"/>
      <c r="U49" s="7773"/>
      <c r="V49" s="7974"/>
      <c r="W49" s="7773"/>
      <c r="X49" s="7773"/>
      <c r="Y49" s="7773"/>
      <c r="Z49" s="7769"/>
      <c r="AA49" s="7769"/>
      <c r="AB49" s="8048"/>
      <c r="AC49" s="8049"/>
      <c r="AD49" s="7769"/>
      <c r="AE49" s="7769"/>
      <c r="AF49" s="8050" t="inlineStr">
        <is>
          <t>N/A</t>
        </is>
      </c>
      <c r="AG49" s="7782"/>
      <c r="AH49" s="7782"/>
      <c r="AI49" s="7782"/>
      <c r="AJ49" s="7773"/>
      <c r="AK49" s="7769"/>
      <c r="AL49" s="7773"/>
      <c r="AM49" s="7773"/>
      <c r="AN49" s="7974"/>
      <c r="AO49" s="7974"/>
      <c r="AP49" s="7974"/>
      <c r="AQ49" s="7974"/>
      <c r="AR49" s="7974"/>
      <c r="AS49" s="7782"/>
      <c r="AT49" s="7782"/>
      <c r="AU49" s="8051"/>
      <c r="AV49" s="8051"/>
      <c r="AW49" s="7974"/>
      <c r="AX49" s="7974"/>
      <c r="AY49" s="7974"/>
      <c r="AZ49" s="8051"/>
      <c r="BA49" s="7974"/>
      <c r="BB49" s="8051"/>
      <c r="BC49" s="7974"/>
      <c r="BD49" s="7774" t="str">
        <f t="shared" si="0"/>
        <v/>
      </c>
      <c r="BE49" s="7775">
        <f t="shared" si="1"/>
        <v>1800</v>
      </c>
      <c r="BF49" s="7774" t="str">
        <f t="shared" si="2"/>
        <v/>
      </c>
      <c r="BG49" s="7775">
        <f t="shared" si="3"/>
        <v>600</v>
      </c>
      <c r="BH49" s="7775" t="str">
        <f t="shared" si="4"/>
        <v>S/01</v>
      </c>
      <c r="BI49" s="7771"/>
      <c r="BJ49" s="7976">
        <f>Overview!$E$7</f>
        <v>0</v>
      </c>
      <c r="BK49" s="7771"/>
      <c r="BL49" s="7982">
        <f t="shared" si="5"/>
        <v>0</v>
      </c>
      <c r="BM49" s="7976" t="str">
        <f>Overview!$P$153</f>
        <v/>
      </c>
      <c r="BN49" s="7976">
        <f t="shared" si="6"/>
        <v>0</v>
      </c>
      <c r="BO49" s="7771"/>
      <c r="BP49" s="7769"/>
      <c r="BQ49" s="7988" t="inlineStr">
        <is>
          <t>N/A</t>
        </is>
      </c>
      <c r="BR49" s="8004"/>
      <c r="BS49" s="8004"/>
      <c r="BT49" s="8046"/>
      <c r="BU49" s="8046"/>
      <c r="BV49" s="8040" t="str">
        <f t="shared" si="7"/>
        <v/>
      </c>
      <c r="BW49" s="8041">
        <v>30</v>
      </c>
      <c r="BX49" s="8041">
        <v>10</v>
      </c>
      <c r="BY49" s="8041" t="inlineStr">
        <is>
          <t>S/01</t>
        </is>
      </c>
      <c r="BZ49" s="8042"/>
      <c r="CA49" s="8043"/>
      <c r="CB49" s="8003"/>
      <c r="CC49" s="8003"/>
      <c r="CD49" s="8003"/>
      <c r="CE49" s="8044"/>
      <c r="CF49" s="8004"/>
      <c r="CG49" s="8004"/>
      <c r="CH49" s="8004"/>
      <c r="CI49" s="8004"/>
      <c r="CJ49" s="8004"/>
      <c r="CK49" s="8004"/>
    </row>
    <row r="50" spans="1:89" x14ac:dyDescent="0.2">
      <c r="A50" s="8004"/>
      <c r="B50" s="8004"/>
      <c r="D50" s="8047" t="str">
        <f>IF(BT50="EN",IF(Overview!$O$10=TRUE,"EN 62209-1","EN 62209-2"),IF(BT50="FCC","IEEE Std 1528™","IEC/IEEE 62209-1528"))</f>
        <v>IEC/IEEE 62209-1528</v>
      </c>
      <c r="E50" s="7989"/>
      <c r="F50" s="7990" t="inlineStr">
        <is>
          <t>Custom</t>
        </is>
      </c>
      <c r="G50" s="7995"/>
      <c r="H50" s="7993"/>
      <c r="I50" s="7773"/>
      <c r="J50" s="7769"/>
      <c r="K50" s="7769"/>
      <c r="L50" s="7769"/>
      <c r="M50" s="7773"/>
      <c r="N50" s="7773"/>
      <c r="O50" s="7783"/>
      <c r="P50" s="7783"/>
      <c r="Q50" s="7783"/>
      <c r="R50" s="7773"/>
      <c r="S50" s="7773"/>
      <c r="T50" s="7773"/>
      <c r="U50" s="7773"/>
      <c r="V50" s="7974"/>
      <c r="W50" s="7773"/>
      <c r="X50" s="7773"/>
      <c r="Y50" s="7773"/>
      <c r="Z50" s="7769"/>
      <c r="AA50" s="7769"/>
      <c r="AB50" s="8048"/>
      <c r="AC50" s="8049"/>
      <c r="AD50" s="7769"/>
      <c r="AE50" s="7769"/>
      <c r="AF50" s="8050" t="inlineStr">
        <is>
          <t>N/A</t>
        </is>
      </c>
      <c r="AG50" s="7782"/>
      <c r="AH50" s="7782"/>
      <c r="AI50" s="7782"/>
      <c r="AJ50" s="7773"/>
      <c r="AK50" s="7769"/>
      <c r="AL50" s="7773"/>
      <c r="AM50" s="7773"/>
      <c r="AN50" s="7974"/>
      <c r="AO50" s="7974"/>
      <c r="AP50" s="7974"/>
      <c r="AQ50" s="7974"/>
      <c r="AR50" s="7974"/>
      <c r="AS50" s="7782"/>
      <c r="AT50" s="7782"/>
      <c r="AU50" s="8051"/>
      <c r="AV50" s="8051"/>
      <c r="AW50" s="7974"/>
      <c r="AX50" s="7974"/>
      <c r="AY50" s="7974"/>
      <c r="AZ50" s="8051"/>
      <c r="BA50" s="7974"/>
      <c r="BB50" s="8051"/>
      <c r="BC50" s="7974"/>
      <c r="BD50" s="7774" t="str">
        <f t="shared" si="0"/>
        <v/>
      </c>
      <c r="BE50" s="7775">
        <f t="shared" si="1"/>
        <v>1800</v>
      </c>
      <c r="BF50" s="7774" t="str">
        <f t="shared" si="2"/>
        <v/>
      </c>
      <c r="BG50" s="7775">
        <f t="shared" si="3"/>
        <v>600</v>
      </c>
      <c r="BH50" s="7775" t="str">
        <f t="shared" si="4"/>
        <v>S/01</v>
      </c>
      <c r="BI50" s="7771"/>
      <c r="BJ50" s="7976">
        <f>Overview!$E$7</f>
        <v>0</v>
      </c>
      <c r="BK50" s="7771"/>
      <c r="BL50" s="7982">
        <f t="shared" si="5"/>
        <v>0</v>
      </c>
      <c r="BM50" s="7976" t="str">
        <f>Overview!$P$153</f>
        <v/>
      </c>
      <c r="BN50" s="7976">
        <f t="shared" si="6"/>
        <v>0</v>
      </c>
      <c r="BO50" s="7771"/>
      <c r="BP50" s="7769"/>
      <c r="BQ50" s="7988" t="inlineStr">
        <is>
          <t>N/A</t>
        </is>
      </c>
      <c r="BR50" s="8004"/>
      <c r="BS50" s="8004"/>
      <c r="BT50" s="8046"/>
      <c r="BU50" s="8046"/>
      <c r="BV50" s="8040" t="str">
        <f t="shared" si="7"/>
        <v/>
      </c>
      <c r="BW50" s="8041">
        <v>30</v>
      </c>
      <c r="BX50" s="8041">
        <v>10</v>
      </c>
      <c r="BY50" s="8041" t="inlineStr">
        <is>
          <t>S/01</t>
        </is>
      </c>
      <c r="BZ50" s="8042"/>
      <c r="CA50" s="8043"/>
      <c r="CB50" s="8003"/>
      <c r="CC50" s="8003"/>
      <c r="CD50" s="8003"/>
      <c r="CE50" s="8044"/>
      <c r="CF50" s="8004"/>
      <c r="CG50" s="8004"/>
      <c r="CH50" s="8004"/>
      <c r="CI50" s="8004"/>
      <c r="CJ50" s="8004"/>
      <c r="CK50" s="8004"/>
    </row>
    <row r="51" spans="1:89" x14ac:dyDescent="0.2">
      <c r="A51" s="8004"/>
      <c r="B51" s="8004"/>
      <c r="D51" s="8047" t="str">
        <f>IF(BT51="EN",IF(Overview!$O$10=TRUE,"EN 62209-1","EN 62209-2"),IF(BT51="FCC","IEEE Std 1528™","IEC/IEEE 62209-1528"))</f>
        <v>IEC/IEEE 62209-1528</v>
      </c>
      <c r="E51" s="7989"/>
      <c r="F51" s="7990" t="inlineStr">
        <is>
          <t>Custom</t>
        </is>
      </c>
      <c r="G51" s="7995"/>
      <c r="H51" s="7993"/>
      <c r="I51" s="7773"/>
      <c r="J51" s="7769"/>
      <c r="K51" s="7769"/>
      <c r="L51" s="7769"/>
      <c r="M51" s="7773"/>
      <c r="N51" s="7773"/>
      <c r="O51" s="7783"/>
      <c r="P51" s="7783"/>
      <c r="Q51" s="7783"/>
      <c r="R51" s="7773"/>
      <c r="S51" s="7773"/>
      <c r="T51" s="7773"/>
      <c r="U51" s="7773"/>
      <c r="V51" s="7974"/>
      <c r="W51" s="7773"/>
      <c r="X51" s="7773"/>
      <c r="Y51" s="7773"/>
      <c r="Z51" s="7769"/>
      <c r="AA51" s="7769"/>
      <c r="AB51" s="8048"/>
      <c r="AC51" s="8049"/>
      <c r="AD51" s="7769"/>
      <c r="AE51" s="7769"/>
      <c r="AF51" s="8050" t="inlineStr">
        <is>
          <t>N/A</t>
        </is>
      </c>
      <c r="AG51" s="7782"/>
      <c r="AH51" s="7782"/>
      <c r="AI51" s="7782"/>
      <c r="AJ51" s="7773"/>
      <c r="AK51" s="7769"/>
      <c r="AL51" s="7773"/>
      <c r="AM51" s="7773"/>
      <c r="AN51" s="7974"/>
      <c r="AO51" s="7974"/>
      <c r="AP51" s="7974"/>
      <c r="AQ51" s="7974"/>
      <c r="AR51" s="7974"/>
      <c r="AS51" s="7782"/>
      <c r="AT51" s="7782"/>
      <c r="AU51" s="8051"/>
      <c r="AV51" s="8051"/>
      <c r="AW51" s="7974"/>
      <c r="AX51" s="7974"/>
      <c r="AY51" s="7974"/>
      <c r="AZ51" s="8051"/>
      <c r="BA51" s="7974"/>
      <c r="BB51" s="8051"/>
      <c r="BC51" s="7974"/>
      <c r="BD51" s="7774" t="str">
        <f t="shared" si="0"/>
        <v/>
      </c>
      <c r="BE51" s="7775">
        <f t="shared" si="1"/>
        <v>1800</v>
      </c>
      <c r="BF51" s="7774" t="str">
        <f t="shared" si="2"/>
        <v/>
      </c>
      <c r="BG51" s="7775">
        <f t="shared" si="3"/>
        <v>600</v>
      </c>
      <c r="BH51" s="7775" t="str">
        <f t="shared" si="4"/>
        <v>S/01</v>
      </c>
      <c r="BI51" s="7771"/>
      <c r="BJ51" s="7976">
        <f>Overview!$E$7</f>
        <v>0</v>
      </c>
      <c r="BK51" s="7771"/>
      <c r="BL51" s="7982">
        <f t="shared" si="5"/>
        <v>0</v>
      </c>
      <c r="BM51" s="7976" t="str">
        <f>Overview!$P$153</f>
        <v/>
      </c>
      <c r="BN51" s="7976">
        <f t="shared" si="6"/>
        <v>0</v>
      </c>
      <c r="BO51" s="7771"/>
      <c r="BP51" s="7769"/>
      <c r="BQ51" s="7988" t="inlineStr">
        <is>
          <t>N/A</t>
        </is>
      </c>
      <c r="BR51" s="8004"/>
      <c r="BS51" s="8004"/>
      <c r="BT51" s="8046"/>
      <c r="BU51" s="8046"/>
      <c r="BV51" s="8040" t="str">
        <f t="shared" si="7"/>
        <v/>
      </c>
      <c r="BW51" s="8041">
        <v>30</v>
      </c>
      <c r="BX51" s="8041">
        <v>10</v>
      </c>
      <c r="BY51" s="8041" t="inlineStr">
        <is>
          <t>S/01</t>
        </is>
      </c>
      <c r="BZ51" s="8042"/>
      <c r="CA51" s="8043"/>
      <c r="CB51" s="8003"/>
      <c r="CC51" s="8003"/>
      <c r="CD51" s="8003"/>
      <c r="CE51" s="8044"/>
      <c r="CF51" s="8004"/>
      <c r="CG51" s="8004"/>
      <c r="CH51" s="8004"/>
      <c r="CI51" s="8004"/>
      <c r="CJ51" s="8004"/>
      <c r="CK51" s="8004"/>
    </row>
    <row r="52" spans="1:89" x14ac:dyDescent="0.2">
      <c r="A52" s="8004"/>
      <c r="B52" s="8004"/>
      <c r="D52" s="8047" t="str">
        <f>IF(BT52="EN",IF(Overview!$O$10=TRUE,"EN 62209-1","EN 62209-2"),IF(BT52="FCC","IEEE Std 1528™","IEC/IEEE 62209-1528"))</f>
        <v>IEC/IEEE 62209-1528</v>
      </c>
      <c r="E52" s="7989"/>
      <c r="F52" s="7990" t="inlineStr">
        <is>
          <t>Custom</t>
        </is>
      </c>
      <c r="G52" s="7995"/>
      <c r="H52" s="7993"/>
      <c r="I52" s="7773"/>
      <c r="J52" s="7769"/>
      <c r="K52" s="7769"/>
      <c r="L52" s="7769"/>
      <c r="M52" s="7773"/>
      <c r="N52" s="7773"/>
      <c r="O52" s="7783"/>
      <c r="P52" s="7783"/>
      <c r="Q52" s="7783"/>
      <c r="R52" s="7773"/>
      <c r="S52" s="7773"/>
      <c r="T52" s="7773"/>
      <c r="U52" s="7773"/>
      <c r="V52" s="7974"/>
      <c r="W52" s="7773"/>
      <c r="X52" s="7773"/>
      <c r="Y52" s="7773"/>
      <c r="Z52" s="7769"/>
      <c r="AA52" s="7769"/>
      <c r="AB52" s="8048"/>
      <c r="AC52" s="8049"/>
      <c r="AD52" s="7769"/>
      <c r="AE52" s="7769"/>
      <c r="AF52" s="8050" t="inlineStr">
        <is>
          <t>N/A</t>
        </is>
      </c>
      <c r="AG52" s="7782"/>
      <c r="AH52" s="7782"/>
      <c r="AI52" s="7782"/>
      <c r="AJ52" s="7773"/>
      <c r="AK52" s="7769"/>
      <c r="AL52" s="7773"/>
      <c r="AM52" s="7773"/>
      <c r="AN52" s="7974"/>
      <c r="AO52" s="7974"/>
      <c r="AP52" s="7974"/>
      <c r="AQ52" s="7974"/>
      <c r="AR52" s="7974"/>
      <c r="AS52" s="7782"/>
      <c r="AT52" s="7782"/>
      <c r="AU52" s="8051"/>
      <c r="AV52" s="8051"/>
      <c r="AW52" s="7974"/>
      <c r="AX52" s="7974"/>
      <c r="AY52" s="7974"/>
      <c r="AZ52" s="8051"/>
      <c r="BA52" s="7974"/>
      <c r="BB52" s="8051"/>
      <c r="BC52" s="7974"/>
      <c r="BD52" s="7774" t="str">
        <f t="shared" si="0"/>
        <v/>
      </c>
      <c r="BE52" s="7775">
        <f t="shared" si="1"/>
        <v>1800</v>
      </c>
      <c r="BF52" s="7774" t="str">
        <f t="shared" si="2"/>
        <v/>
      </c>
      <c r="BG52" s="7775">
        <f t="shared" si="3"/>
        <v>600</v>
      </c>
      <c r="BH52" s="7775" t="str">
        <f t="shared" si="4"/>
        <v>S/01</v>
      </c>
      <c r="BI52" s="7771"/>
      <c r="BJ52" s="7976">
        <f>Overview!$E$7</f>
        <v>0</v>
      </c>
      <c r="BK52" s="7771"/>
      <c r="BL52" s="7982">
        <f t="shared" si="5"/>
        <v>0</v>
      </c>
      <c r="BM52" s="7976" t="str">
        <f>Overview!$P$153</f>
        <v/>
      </c>
      <c r="BN52" s="7976">
        <f t="shared" si="6"/>
        <v>0</v>
      </c>
      <c r="BO52" s="7771"/>
      <c r="BP52" s="7769"/>
      <c r="BQ52" s="7988" t="inlineStr">
        <is>
          <t>N/A</t>
        </is>
      </c>
      <c r="BR52" s="8004"/>
      <c r="BS52" s="8004"/>
      <c r="BT52" s="8046"/>
      <c r="BU52" s="8046"/>
      <c r="BV52" s="8040" t="str">
        <f t="shared" si="7"/>
        <v/>
      </c>
      <c r="BW52" s="8041">
        <v>30</v>
      </c>
      <c r="BX52" s="8041">
        <v>10</v>
      </c>
      <c r="BY52" s="8041" t="inlineStr">
        <is>
          <t>S/01</t>
        </is>
      </c>
      <c r="BZ52" s="8042"/>
      <c r="CA52" s="8043"/>
      <c r="CB52" s="8003"/>
      <c r="CC52" s="8003"/>
      <c r="CD52" s="8003"/>
      <c r="CE52" s="8044"/>
      <c r="CF52" s="8004"/>
      <c r="CG52" s="8004"/>
      <c r="CH52" s="8004"/>
      <c r="CI52" s="8004"/>
      <c r="CJ52" s="8004"/>
      <c r="CK52" s="8004"/>
    </row>
    <row r="53" spans="1:89" x14ac:dyDescent="0.2">
      <c r="A53" s="8004"/>
      <c r="B53" s="8004"/>
      <c r="D53" s="8047" t="str">
        <f>IF(BT53="EN",IF(Overview!$O$10=TRUE,"EN 62209-1","EN 62209-2"),IF(BT53="FCC","IEEE Std 1528™","IEC/IEEE 62209-1528"))</f>
        <v>IEC/IEEE 62209-1528</v>
      </c>
      <c r="E53" s="7989"/>
      <c r="F53" s="7990" t="inlineStr">
        <is>
          <t>Custom</t>
        </is>
      </c>
      <c r="G53" s="7995"/>
      <c r="H53" s="7993"/>
      <c r="I53" s="7773"/>
      <c r="J53" s="7769"/>
      <c r="K53" s="7769"/>
      <c r="L53" s="7769"/>
      <c r="M53" s="7773"/>
      <c r="N53" s="7773"/>
      <c r="O53" s="7783"/>
      <c r="P53" s="7783"/>
      <c r="Q53" s="7783"/>
      <c r="R53" s="7773"/>
      <c r="S53" s="7773"/>
      <c r="T53" s="7773"/>
      <c r="U53" s="7773"/>
      <c r="V53" s="7974"/>
      <c r="W53" s="7773"/>
      <c r="X53" s="7773"/>
      <c r="Y53" s="7773"/>
      <c r="Z53" s="7769"/>
      <c r="AA53" s="7769"/>
      <c r="AB53" s="8048"/>
      <c r="AC53" s="8049"/>
      <c r="AD53" s="7769"/>
      <c r="AE53" s="7769"/>
      <c r="AF53" s="8050" t="inlineStr">
        <is>
          <t>N/A</t>
        </is>
      </c>
      <c r="AG53" s="7782"/>
      <c r="AH53" s="7782"/>
      <c r="AI53" s="7782"/>
      <c r="AJ53" s="7773"/>
      <c r="AK53" s="7769"/>
      <c r="AL53" s="7773"/>
      <c r="AM53" s="7773"/>
      <c r="AN53" s="7974"/>
      <c r="AO53" s="7974"/>
      <c r="AP53" s="7974"/>
      <c r="AQ53" s="7974"/>
      <c r="AR53" s="7974"/>
      <c r="AS53" s="7782"/>
      <c r="AT53" s="7782"/>
      <c r="AU53" s="8051"/>
      <c r="AV53" s="8051"/>
      <c r="AW53" s="7974"/>
      <c r="AX53" s="7974"/>
      <c r="AY53" s="7974"/>
      <c r="AZ53" s="8051"/>
      <c r="BA53" s="7974"/>
      <c r="BB53" s="8051"/>
      <c r="BC53" s="7974"/>
      <c r="BD53" s="7774" t="str">
        <f t="shared" si="0"/>
        <v/>
      </c>
      <c r="BE53" s="7775">
        <f t="shared" si="1"/>
        <v>1800</v>
      </c>
      <c r="BF53" s="7774" t="str">
        <f t="shared" si="2"/>
        <v/>
      </c>
      <c r="BG53" s="7775">
        <f t="shared" si="3"/>
        <v>600</v>
      </c>
      <c r="BH53" s="7775" t="str">
        <f t="shared" si="4"/>
        <v>S/01</v>
      </c>
      <c r="BI53" s="7771"/>
      <c r="BJ53" s="7976">
        <f>Overview!$E$7</f>
        <v>0</v>
      </c>
      <c r="BK53" s="7771"/>
      <c r="BL53" s="7982">
        <f t="shared" si="5"/>
        <v>0</v>
      </c>
      <c r="BM53" s="7976" t="str">
        <f>Overview!$P$153</f>
        <v/>
      </c>
      <c r="BN53" s="7976">
        <f t="shared" si="6"/>
        <v>0</v>
      </c>
      <c r="BO53" s="7771"/>
      <c r="BP53" s="7769"/>
      <c r="BQ53" s="7988" t="inlineStr">
        <is>
          <t>N/A</t>
        </is>
      </c>
      <c r="BR53" s="8004"/>
      <c r="BS53" s="8004"/>
      <c r="BT53" s="8046"/>
      <c r="BU53" s="8046"/>
      <c r="BV53" s="8040" t="str">
        <f t="shared" si="7"/>
        <v/>
      </c>
      <c r="BW53" s="8041">
        <v>30</v>
      </c>
      <c r="BX53" s="8041">
        <v>10</v>
      </c>
      <c r="BY53" s="8041" t="inlineStr">
        <is>
          <t>S/01</t>
        </is>
      </c>
      <c r="BZ53" s="8042"/>
      <c r="CA53" s="8043"/>
      <c r="CB53" s="8003"/>
      <c r="CC53" s="8003"/>
      <c r="CD53" s="8003"/>
      <c r="CE53" s="8044"/>
      <c r="CF53" s="8004"/>
      <c r="CG53" s="8004"/>
      <c r="CH53" s="8004"/>
      <c r="CI53" s="8004"/>
      <c r="CJ53" s="8004"/>
      <c r="CK53" s="8004"/>
    </row>
    <row r="54" spans="1:89" x14ac:dyDescent="0.2">
      <c r="A54" s="8004"/>
      <c r="B54" s="8004"/>
      <c r="D54" s="8047" t="str">
        <f>IF(BT54="EN",IF(Overview!$O$10=TRUE,"EN 62209-1","EN 62209-2"),IF(BT54="FCC","IEEE Std 1528™","IEC/IEEE 62209-1528"))</f>
        <v>IEC/IEEE 62209-1528</v>
      </c>
      <c r="E54" s="7989"/>
      <c r="F54" s="7990" t="inlineStr">
        <is>
          <t>Custom</t>
        </is>
      </c>
      <c r="G54" s="7995"/>
      <c r="H54" s="7993"/>
      <c r="I54" s="7773"/>
      <c r="J54" s="7769"/>
      <c r="K54" s="7769"/>
      <c r="L54" s="7769"/>
      <c r="M54" s="7773"/>
      <c r="N54" s="7773"/>
      <c r="O54" s="7783"/>
      <c r="P54" s="7783"/>
      <c r="Q54" s="7783"/>
      <c r="R54" s="7773"/>
      <c r="S54" s="7773"/>
      <c r="T54" s="7773"/>
      <c r="U54" s="7773"/>
      <c r="V54" s="7974"/>
      <c r="W54" s="7773"/>
      <c r="X54" s="7773"/>
      <c r="Y54" s="7773"/>
      <c r="Z54" s="7769"/>
      <c r="AA54" s="7769"/>
      <c r="AB54" s="8048"/>
      <c r="AC54" s="8049"/>
      <c r="AD54" s="7769"/>
      <c r="AE54" s="7769"/>
      <c r="AF54" s="8050" t="inlineStr">
        <is>
          <t>N/A</t>
        </is>
      </c>
      <c r="AG54" s="7782"/>
      <c r="AH54" s="7782"/>
      <c r="AI54" s="7782"/>
      <c r="AJ54" s="7773"/>
      <c r="AK54" s="7769"/>
      <c r="AL54" s="7773"/>
      <c r="AM54" s="7773"/>
      <c r="AN54" s="7974"/>
      <c r="AO54" s="7974"/>
      <c r="AP54" s="7974"/>
      <c r="AQ54" s="7974"/>
      <c r="AR54" s="7974"/>
      <c r="AS54" s="7782"/>
      <c r="AT54" s="7782"/>
      <c r="AU54" s="8051"/>
      <c r="AV54" s="8051"/>
      <c r="AW54" s="7974"/>
      <c r="AX54" s="7974"/>
      <c r="AY54" s="7974"/>
      <c r="AZ54" s="8051"/>
      <c r="BA54" s="7974"/>
      <c r="BB54" s="8051"/>
      <c r="BC54" s="7974"/>
      <c r="BD54" s="7774" t="str">
        <f t="shared" si="0"/>
        <v/>
      </c>
      <c r="BE54" s="7775">
        <f t="shared" si="1"/>
        <v>1800</v>
      </c>
      <c r="BF54" s="7774" t="str">
        <f t="shared" si="2"/>
        <v/>
      </c>
      <c r="BG54" s="7775">
        <f t="shared" si="3"/>
        <v>600</v>
      </c>
      <c r="BH54" s="7775" t="str">
        <f t="shared" si="4"/>
        <v>S/01</v>
      </c>
      <c r="BI54" s="7771"/>
      <c r="BJ54" s="7976">
        <f>Overview!$E$7</f>
        <v>0</v>
      </c>
      <c r="BK54" s="7771"/>
      <c r="BL54" s="7982">
        <f t="shared" si="5"/>
        <v>0</v>
      </c>
      <c r="BM54" s="7976" t="str">
        <f>Overview!$P$153</f>
        <v/>
      </c>
      <c r="BN54" s="7976">
        <f t="shared" si="6"/>
        <v>0</v>
      </c>
      <c r="BO54" s="7771"/>
      <c r="BP54" s="7769"/>
      <c r="BQ54" s="7988" t="inlineStr">
        <is>
          <t>N/A</t>
        </is>
      </c>
      <c r="BR54" s="8004"/>
      <c r="BS54" s="8004"/>
      <c r="BT54" s="8046"/>
      <c r="BU54" s="8046"/>
      <c r="BV54" s="8040" t="str">
        <f t="shared" si="7"/>
        <v/>
      </c>
      <c r="BW54" s="8041">
        <v>30</v>
      </c>
      <c r="BX54" s="8041">
        <v>10</v>
      </c>
      <c r="BY54" s="8041" t="inlineStr">
        <is>
          <t>S/01</t>
        </is>
      </c>
      <c r="BZ54" s="8042"/>
      <c r="CA54" s="8043"/>
      <c r="CB54" s="8003"/>
      <c r="CC54" s="8003"/>
      <c r="CD54" s="8003"/>
      <c r="CE54" s="8044"/>
      <c r="CF54" s="8004"/>
      <c r="CG54" s="8004"/>
      <c r="CH54" s="8004"/>
      <c r="CI54" s="8004"/>
      <c r="CJ54" s="8004"/>
      <c r="CK54" s="8004"/>
    </row>
    <row r="55" spans="1:89" x14ac:dyDescent="0.2">
      <c r="A55" s="8004"/>
      <c r="B55" s="8004"/>
      <c r="D55" s="8047" t="str">
        <f>IF(BT55="EN",IF(Overview!$O$10=TRUE,"EN 62209-1","EN 62209-2"),IF(BT55="FCC","IEEE Std 1528™","IEC/IEEE 62209-1528"))</f>
        <v>IEC/IEEE 62209-1528</v>
      </c>
      <c r="E55" s="7989"/>
      <c r="F55" s="7990" t="inlineStr">
        <is>
          <t>Custom</t>
        </is>
      </c>
      <c r="G55" s="7995"/>
      <c r="H55" s="7993"/>
      <c r="I55" s="7773"/>
      <c r="J55" s="7769"/>
      <c r="K55" s="7769"/>
      <c r="L55" s="7769"/>
      <c r="M55" s="7773"/>
      <c r="N55" s="7773"/>
      <c r="O55" s="7783"/>
      <c r="P55" s="7783"/>
      <c r="Q55" s="7783"/>
      <c r="R55" s="7773"/>
      <c r="S55" s="7773"/>
      <c r="T55" s="7773"/>
      <c r="U55" s="7773"/>
      <c r="V55" s="7974"/>
      <c r="W55" s="7773"/>
      <c r="X55" s="7773"/>
      <c r="Y55" s="7773"/>
      <c r="Z55" s="7769"/>
      <c r="AA55" s="7769"/>
      <c r="AB55" s="8048"/>
      <c r="AC55" s="8049"/>
      <c r="AD55" s="7769"/>
      <c r="AE55" s="7769"/>
      <c r="AF55" s="8050" t="inlineStr">
        <is>
          <t>N/A</t>
        </is>
      </c>
      <c r="AG55" s="7782"/>
      <c r="AH55" s="7782"/>
      <c r="AI55" s="7782"/>
      <c r="AJ55" s="7773"/>
      <c r="AK55" s="7769"/>
      <c r="AL55" s="7773"/>
      <c r="AM55" s="7773"/>
      <c r="AN55" s="7974"/>
      <c r="AO55" s="7974"/>
      <c r="AP55" s="7974"/>
      <c r="AQ55" s="7974"/>
      <c r="AR55" s="7974"/>
      <c r="AS55" s="7782"/>
      <c r="AT55" s="7782"/>
      <c r="AU55" s="8051"/>
      <c r="AV55" s="8051"/>
      <c r="AW55" s="7974"/>
      <c r="AX55" s="7974"/>
      <c r="AY55" s="7974"/>
      <c r="AZ55" s="8051"/>
      <c r="BA55" s="7974"/>
      <c r="BB55" s="8051"/>
      <c r="BC55" s="7974"/>
      <c r="BD55" s="7774" t="str">
        <f t="shared" si="0"/>
        <v/>
      </c>
      <c r="BE55" s="7775">
        <f t="shared" si="1"/>
        <v>1800</v>
      </c>
      <c r="BF55" s="7774" t="str">
        <f t="shared" si="2"/>
        <v/>
      </c>
      <c r="BG55" s="7775">
        <f t="shared" si="3"/>
        <v>600</v>
      </c>
      <c r="BH55" s="7775" t="str">
        <f t="shared" si="4"/>
        <v>S/01</v>
      </c>
      <c r="BI55" s="7771"/>
      <c r="BJ55" s="7976">
        <f>Overview!$E$7</f>
        <v>0</v>
      </c>
      <c r="BK55" s="7771"/>
      <c r="BL55" s="7982">
        <f t="shared" si="5"/>
        <v>0</v>
      </c>
      <c r="BM55" s="7976" t="str">
        <f>Overview!$P$153</f>
        <v/>
      </c>
      <c r="BN55" s="7976">
        <f t="shared" si="6"/>
        <v>0</v>
      </c>
      <c r="BO55" s="7771"/>
      <c r="BP55" s="7769"/>
      <c r="BQ55" s="7988" t="inlineStr">
        <is>
          <t>N/A</t>
        </is>
      </c>
      <c r="BR55" s="8004"/>
      <c r="BS55" s="8004"/>
      <c r="BT55" s="8046"/>
      <c r="BU55" s="8046"/>
      <c r="BV55" s="8040" t="str">
        <f t="shared" si="7"/>
        <v/>
      </c>
      <c r="BW55" s="8041">
        <v>30</v>
      </c>
      <c r="BX55" s="8041">
        <v>10</v>
      </c>
      <c r="BY55" s="8041" t="inlineStr">
        <is>
          <t>S/01</t>
        </is>
      </c>
      <c r="BZ55" s="8042"/>
      <c r="CA55" s="8043"/>
      <c r="CB55" s="8003"/>
      <c r="CC55" s="8003"/>
      <c r="CD55" s="8003"/>
      <c r="CE55" s="8044"/>
      <c r="CF55" s="8004"/>
      <c r="CG55" s="8004"/>
      <c r="CH55" s="8004"/>
      <c r="CI55" s="8004"/>
      <c r="CJ55" s="8004"/>
      <c r="CK55" s="8004"/>
    </row>
    <row r="56" spans="1:89" x14ac:dyDescent="0.2">
      <c r="A56" s="8004"/>
      <c r="B56" s="8004"/>
      <c r="D56" s="8047" t="str">
        <f>IF(BT56="EN",IF(Overview!$O$10=TRUE,"EN 62209-1","EN 62209-2"),IF(BT56="FCC","IEEE Std 1528™","IEC/IEEE 62209-1528"))</f>
        <v>IEC/IEEE 62209-1528</v>
      </c>
      <c r="E56" s="7989"/>
      <c r="F56" s="7990" t="inlineStr">
        <is>
          <t>Custom</t>
        </is>
      </c>
      <c r="G56" s="7995"/>
      <c r="H56" s="7993"/>
      <c r="I56" s="7773"/>
      <c r="J56" s="7769"/>
      <c r="K56" s="7769"/>
      <c r="L56" s="7769"/>
      <c r="M56" s="7773"/>
      <c r="N56" s="7773"/>
      <c r="O56" s="7783"/>
      <c r="P56" s="7783"/>
      <c r="Q56" s="7783"/>
      <c r="R56" s="7773"/>
      <c r="S56" s="7773"/>
      <c r="T56" s="7773"/>
      <c r="U56" s="7773"/>
      <c r="V56" s="7974"/>
      <c r="W56" s="7773"/>
      <c r="X56" s="7773"/>
      <c r="Y56" s="7773"/>
      <c r="Z56" s="7769"/>
      <c r="AA56" s="7769"/>
      <c r="AB56" s="8048"/>
      <c r="AC56" s="8049"/>
      <c r="AD56" s="7769"/>
      <c r="AE56" s="7769"/>
      <c r="AF56" s="8050" t="inlineStr">
        <is>
          <t>N/A</t>
        </is>
      </c>
      <c r="AG56" s="7782"/>
      <c r="AH56" s="7782"/>
      <c r="AI56" s="7782"/>
      <c r="AJ56" s="7773"/>
      <c r="AK56" s="7769"/>
      <c r="AL56" s="7773"/>
      <c r="AM56" s="7773"/>
      <c r="AN56" s="7974"/>
      <c r="AO56" s="7974"/>
      <c r="AP56" s="7974"/>
      <c r="AQ56" s="7974"/>
      <c r="AR56" s="7974"/>
      <c r="AS56" s="7782"/>
      <c r="AT56" s="7782"/>
      <c r="AU56" s="8051"/>
      <c r="AV56" s="8051"/>
      <c r="AW56" s="7974"/>
      <c r="AX56" s="7974"/>
      <c r="AY56" s="7974"/>
      <c r="AZ56" s="8051"/>
      <c r="BA56" s="7974"/>
      <c r="BB56" s="8051"/>
      <c r="BC56" s="7974"/>
      <c r="BD56" s="7774" t="str">
        <f t="shared" si="0"/>
        <v/>
      </c>
      <c r="BE56" s="7775">
        <f t="shared" si="1"/>
        <v>1800</v>
      </c>
      <c r="BF56" s="7774" t="str">
        <f t="shared" si="2"/>
        <v/>
      </c>
      <c r="BG56" s="7775">
        <f t="shared" si="3"/>
        <v>600</v>
      </c>
      <c r="BH56" s="7775" t="str">
        <f t="shared" si="4"/>
        <v>S/01</v>
      </c>
      <c r="BI56" s="7771"/>
      <c r="BJ56" s="7976">
        <f>Overview!$E$7</f>
        <v>0</v>
      </c>
      <c r="BK56" s="7771"/>
      <c r="BL56" s="7982">
        <f t="shared" si="5"/>
        <v>0</v>
      </c>
      <c r="BM56" s="7976" t="str">
        <f>Overview!$P$153</f>
        <v/>
      </c>
      <c r="BN56" s="7976">
        <f t="shared" si="6"/>
        <v>0</v>
      </c>
      <c r="BO56" s="7771"/>
      <c r="BP56" s="7769"/>
      <c r="BQ56" s="7988" t="inlineStr">
        <is>
          <t>N/A</t>
        </is>
      </c>
      <c r="BR56" s="8004"/>
      <c r="BS56" s="8004"/>
      <c r="BT56" s="8046"/>
      <c r="BU56" s="8046"/>
      <c r="BV56" s="8040" t="str">
        <f t="shared" si="7"/>
        <v/>
      </c>
      <c r="BW56" s="8041">
        <v>30</v>
      </c>
      <c r="BX56" s="8041">
        <v>10</v>
      </c>
      <c r="BY56" s="8041" t="inlineStr">
        <is>
          <t>S/01</t>
        </is>
      </c>
      <c r="BZ56" s="8042"/>
      <c r="CA56" s="8043"/>
      <c r="CB56" s="8003"/>
      <c r="CC56" s="8003"/>
      <c r="CD56" s="8003"/>
      <c r="CE56" s="8044"/>
      <c r="CF56" s="8004"/>
      <c r="CG56" s="8004"/>
      <c r="CH56" s="8004"/>
      <c r="CI56" s="8004"/>
      <c r="CJ56" s="8004"/>
      <c r="CK56" s="8004"/>
    </row>
    <row r="57" spans="1:89" x14ac:dyDescent="0.2">
      <c r="A57" s="8004"/>
      <c r="B57" s="8004"/>
      <c r="D57" s="8047" t="str">
        <f>IF(BT57="EN",IF(Overview!$O$10=TRUE,"EN 62209-1","EN 62209-2"),IF(BT57="FCC","IEEE Std 1528™","IEC/IEEE 62209-1528"))</f>
        <v>IEC/IEEE 62209-1528</v>
      </c>
      <c r="E57" s="7989"/>
      <c r="F57" s="7990" t="inlineStr">
        <is>
          <t>Custom</t>
        </is>
      </c>
      <c r="G57" s="7995"/>
      <c r="H57" s="7993"/>
      <c r="I57" s="7773"/>
      <c r="J57" s="7769"/>
      <c r="K57" s="7769"/>
      <c r="L57" s="7769"/>
      <c r="M57" s="7773"/>
      <c r="N57" s="7773"/>
      <c r="O57" s="7783"/>
      <c r="P57" s="7783"/>
      <c r="Q57" s="7783"/>
      <c r="R57" s="7773"/>
      <c r="S57" s="7773"/>
      <c r="T57" s="7773"/>
      <c r="U57" s="7773"/>
      <c r="V57" s="7974"/>
      <c r="W57" s="7773"/>
      <c r="X57" s="7773"/>
      <c r="Y57" s="7773"/>
      <c r="Z57" s="7769"/>
      <c r="AA57" s="7769"/>
      <c r="AB57" s="8048"/>
      <c r="AC57" s="8049"/>
      <c r="AD57" s="7769"/>
      <c r="AE57" s="7769"/>
      <c r="AF57" s="8050" t="inlineStr">
        <is>
          <t>N/A</t>
        </is>
      </c>
      <c r="AG57" s="7782"/>
      <c r="AH57" s="7782"/>
      <c r="AI57" s="7782"/>
      <c r="AJ57" s="7773"/>
      <c r="AK57" s="7769"/>
      <c r="AL57" s="7773"/>
      <c r="AM57" s="7773"/>
      <c r="AN57" s="7974"/>
      <c r="AO57" s="7974"/>
      <c r="AP57" s="7974"/>
      <c r="AQ57" s="7974"/>
      <c r="AR57" s="7974"/>
      <c r="AS57" s="7782"/>
      <c r="AT57" s="7782"/>
      <c r="AU57" s="8051"/>
      <c r="AV57" s="8051"/>
      <c r="AW57" s="7974"/>
      <c r="AX57" s="7974"/>
      <c r="AY57" s="7974"/>
      <c r="AZ57" s="8051"/>
      <c r="BA57" s="7974"/>
      <c r="BB57" s="8051"/>
      <c r="BC57" s="7974"/>
      <c r="BD57" s="7774" t="str">
        <f t="shared" si="0"/>
        <v/>
      </c>
      <c r="BE57" s="7775">
        <f t="shared" si="1"/>
        <v>1800</v>
      </c>
      <c r="BF57" s="7774" t="str">
        <f t="shared" si="2"/>
        <v/>
      </c>
      <c r="BG57" s="7775">
        <f t="shared" si="3"/>
        <v>600</v>
      </c>
      <c r="BH57" s="7775" t="str">
        <f t="shared" si="4"/>
        <v>S/01</v>
      </c>
      <c r="BI57" s="7771"/>
      <c r="BJ57" s="7976">
        <f>Overview!$E$7</f>
        <v>0</v>
      </c>
      <c r="BK57" s="7771"/>
      <c r="BL57" s="7982">
        <f t="shared" si="5"/>
        <v>0</v>
      </c>
      <c r="BM57" s="7976" t="str">
        <f>Overview!$P$153</f>
        <v/>
      </c>
      <c r="BN57" s="7976">
        <f t="shared" si="6"/>
        <v>0</v>
      </c>
      <c r="BO57" s="7771"/>
      <c r="BP57" s="7769"/>
      <c r="BQ57" s="7988" t="inlineStr">
        <is>
          <t>N/A</t>
        </is>
      </c>
      <c r="BR57" s="8004"/>
      <c r="BS57" s="8004"/>
      <c r="BT57" s="8046"/>
      <c r="BU57" s="8046"/>
      <c r="BV57" s="8040" t="str">
        <f t="shared" si="7"/>
        <v/>
      </c>
      <c r="BW57" s="8041">
        <v>30</v>
      </c>
      <c r="BX57" s="8041">
        <v>10</v>
      </c>
      <c r="BY57" s="8041" t="inlineStr">
        <is>
          <t>S/01</t>
        </is>
      </c>
      <c r="BZ57" s="8042"/>
      <c r="CA57" s="8043"/>
      <c r="CB57" s="8003"/>
      <c r="CC57" s="8003"/>
      <c r="CD57" s="8003"/>
      <c r="CE57" s="8044"/>
      <c r="CF57" s="8004"/>
      <c r="CG57" s="8004"/>
      <c r="CH57" s="8004"/>
      <c r="CI57" s="8004"/>
      <c r="CJ57" s="8004"/>
      <c r="CK57" s="8004"/>
    </row>
    <row r="58" spans="1:89" x14ac:dyDescent="0.2">
      <c r="A58" s="8004"/>
      <c r="B58" s="8004"/>
      <c r="D58" s="8047" t="str">
        <f>IF(BT58="EN",IF(Overview!$O$10=TRUE,"EN 62209-1","EN 62209-2"),IF(BT58="FCC","IEEE Std 1528™","IEC/IEEE 62209-1528"))</f>
        <v>IEC/IEEE 62209-1528</v>
      </c>
      <c r="E58" s="7989"/>
      <c r="F58" s="7990" t="inlineStr">
        <is>
          <t>Custom</t>
        </is>
      </c>
      <c r="G58" s="7995"/>
      <c r="H58" s="7993"/>
      <c r="I58" s="7773"/>
      <c r="J58" s="7769"/>
      <c r="K58" s="7769"/>
      <c r="L58" s="7769"/>
      <c r="M58" s="7773"/>
      <c r="N58" s="7773"/>
      <c r="O58" s="7783"/>
      <c r="P58" s="7783"/>
      <c r="Q58" s="7783"/>
      <c r="R58" s="7773"/>
      <c r="S58" s="7773"/>
      <c r="T58" s="7773"/>
      <c r="U58" s="7773"/>
      <c r="V58" s="7974"/>
      <c r="W58" s="7773"/>
      <c r="X58" s="7773"/>
      <c r="Y58" s="7773"/>
      <c r="Z58" s="7769"/>
      <c r="AA58" s="7769"/>
      <c r="AB58" s="8048"/>
      <c r="AC58" s="8049"/>
      <c r="AD58" s="7769"/>
      <c r="AE58" s="7769"/>
      <c r="AF58" s="8050" t="inlineStr">
        <is>
          <t>N/A</t>
        </is>
      </c>
      <c r="AG58" s="7782"/>
      <c r="AH58" s="7782"/>
      <c r="AI58" s="7782"/>
      <c r="AJ58" s="7773"/>
      <c r="AK58" s="7769"/>
      <c r="AL58" s="7773"/>
      <c r="AM58" s="7773"/>
      <c r="AN58" s="7974"/>
      <c r="AO58" s="7974"/>
      <c r="AP58" s="7974"/>
      <c r="AQ58" s="7974"/>
      <c r="AR58" s="7974"/>
      <c r="AS58" s="7782"/>
      <c r="AT58" s="7782"/>
      <c r="AU58" s="8051"/>
      <c r="AV58" s="8051"/>
      <c r="AW58" s="7974"/>
      <c r="AX58" s="7974"/>
      <c r="AY58" s="7974"/>
      <c r="AZ58" s="8051"/>
      <c r="BA58" s="7974"/>
      <c r="BB58" s="8051"/>
      <c r="BC58" s="7974"/>
      <c r="BD58" s="7774" t="str">
        <f t="shared" si="0"/>
        <v/>
      </c>
      <c r="BE58" s="7775">
        <f t="shared" si="1"/>
        <v>1800</v>
      </c>
      <c r="BF58" s="7774" t="str">
        <f t="shared" si="2"/>
        <v/>
      </c>
      <c r="BG58" s="7775">
        <f t="shared" si="3"/>
        <v>600</v>
      </c>
      <c r="BH58" s="7775" t="str">
        <f t="shared" si="4"/>
        <v>S/01</v>
      </c>
      <c r="BI58" s="7771"/>
      <c r="BJ58" s="7976">
        <f>Overview!$E$7</f>
        <v>0</v>
      </c>
      <c r="BK58" s="7771"/>
      <c r="BL58" s="7982">
        <f t="shared" si="5"/>
        <v>0</v>
      </c>
      <c r="BM58" s="7976" t="str">
        <f>Overview!$P$153</f>
        <v/>
      </c>
      <c r="BN58" s="7976">
        <f t="shared" si="6"/>
        <v>0</v>
      </c>
      <c r="BO58" s="7771"/>
      <c r="BP58" s="7769"/>
      <c r="BQ58" s="7988" t="inlineStr">
        <is>
          <t>N/A</t>
        </is>
      </c>
      <c r="BR58" s="8004"/>
      <c r="BS58" s="8004"/>
      <c r="BT58" s="8046"/>
      <c r="BU58" s="8046"/>
      <c r="BV58" s="8040" t="str">
        <f t="shared" si="7"/>
        <v/>
      </c>
      <c r="BW58" s="8041">
        <v>30</v>
      </c>
      <c r="BX58" s="8041">
        <v>10</v>
      </c>
      <c r="BY58" s="8041" t="inlineStr">
        <is>
          <t>S/01</t>
        </is>
      </c>
      <c r="BZ58" s="8042"/>
      <c r="CA58" s="8043"/>
      <c r="CB58" s="8003"/>
      <c r="CC58" s="8003"/>
      <c r="CD58" s="8003"/>
      <c r="CE58" s="8044"/>
      <c r="CF58" s="8004"/>
      <c r="CG58" s="8004"/>
      <c r="CH58" s="8004"/>
      <c r="CI58" s="8004"/>
      <c r="CJ58" s="8004"/>
      <c r="CK58" s="8004"/>
    </row>
    <row r="59" spans="1:89" x14ac:dyDescent="0.2">
      <c r="A59" s="8004"/>
      <c r="B59" s="8004"/>
      <c r="D59" s="8047" t="str">
        <f>IF(BT59="EN",IF(Overview!$O$10=TRUE,"EN 62209-1","EN 62209-2"),IF(BT59="FCC","IEEE Std 1528™","IEC/IEEE 62209-1528"))</f>
        <v>IEC/IEEE 62209-1528</v>
      </c>
      <c r="E59" s="7989"/>
      <c r="F59" s="7990" t="inlineStr">
        <is>
          <t>Custom</t>
        </is>
      </c>
      <c r="G59" s="7995"/>
      <c r="H59" s="7993"/>
      <c r="I59" s="7773"/>
      <c r="J59" s="7769"/>
      <c r="K59" s="7769"/>
      <c r="L59" s="7769"/>
      <c r="M59" s="7773"/>
      <c r="N59" s="7773"/>
      <c r="O59" s="7783"/>
      <c r="P59" s="7783"/>
      <c r="Q59" s="7783"/>
      <c r="R59" s="7773"/>
      <c r="S59" s="7773"/>
      <c r="T59" s="7773"/>
      <c r="U59" s="7773"/>
      <c r="V59" s="7974"/>
      <c r="W59" s="7773"/>
      <c r="X59" s="7773"/>
      <c r="Y59" s="7773"/>
      <c r="Z59" s="7769"/>
      <c r="AA59" s="7769"/>
      <c r="AB59" s="8048"/>
      <c r="AC59" s="8049"/>
      <c r="AD59" s="7769"/>
      <c r="AE59" s="7769"/>
      <c r="AF59" s="8050" t="inlineStr">
        <is>
          <t>N/A</t>
        </is>
      </c>
      <c r="AG59" s="7782"/>
      <c r="AH59" s="7782"/>
      <c r="AI59" s="7782"/>
      <c r="AJ59" s="7773"/>
      <c r="AK59" s="7769"/>
      <c r="AL59" s="7773"/>
      <c r="AM59" s="7773"/>
      <c r="AN59" s="7974"/>
      <c r="AO59" s="7974"/>
      <c r="AP59" s="7974"/>
      <c r="AQ59" s="7974"/>
      <c r="AR59" s="7974"/>
      <c r="AS59" s="7782"/>
      <c r="AT59" s="7782"/>
      <c r="AU59" s="8051"/>
      <c r="AV59" s="8051"/>
      <c r="AW59" s="7974"/>
      <c r="AX59" s="7974"/>
      <c r="AY59" s="7974"/>
      <c r="AZ59" s="8051"/>
      <c r="BA59" s="7974"/>
      <c r="BB59" s="8051"/>
      <c r="BC59" s="7974"/>
      <c r="BD59" s="7774" t="str">
        <f t="shared" si="0"/>
        <v/>
      </c>
      <c r="BE59" s="7775">
        <f t="shared" si="1"/>
        <v>1800</v>
      </c>
      <c r="BF59" s="7774" t="str">
        <f t="shared" si="2"/>
        <v/>
      </c>
      <c r="BG59" s="7775">
        <f t="shared" si="3"/>
        <v>600</v>
      </c>
      <c r="BH59" s="7775" t="str">
        <f t="shared" si="4"/>
        <v>S/01</v>
      </c>
      <c r="BI59" s="7771"/>
      <c r="BJ59" s="7976">
        <f>Overview!$E$7</f>
        <v>0</v>
      </c>
      <c r="BK59" s="7771"/>
      <c r="BL59" s="7982">
        <f t="shared" si="5"/>
        <v>0</v>
      </c>
      <c r="BM59" s="7976" t="str">
        <f>Overview!$P$153</f>
        <v/>
      </c>
      <c r="BN59" s="7976">
        <f t="shared" si="6"/>
        <v>0</v>
      </c>
      <c r="BO59" s="7771"/>
      <c r="BP59" s="7769"/>
      <c r="BQ59" s="7988" t="inlineStr">
        <is>
          <t>N/A</t>
        </is>
      </c>
      <c r="BR59" s="8004"/>
      <c r="BS59" s="8004"/>
      <c r="BT59" s="8046"/>
      <c r="BU59" s="8046"/>
      <c r="BV59" s="8040" t="str">
        <f t="shared" si="7"/>
        <v/>
      </c>
      <c r="BW59" s="8041">
        <v>30</v>
      </c>
      <c r="BX59" s="8041">
        <v>10</v>
      </c>
      <c r="BY59" s="8041" t="inlineStr">
        <is>
          <t>S/01</t>
        </is>
      </c>
      <c r="BZ59" s="8042"/>
      <c r="CA59" s="8043"/>
      <c r="CB59" s="8003"/>
      <c r="CC59" s="8003"/>
      <c r="CD59" s="8003"/>
      <c r="CE59" s="8044"/>
      <c r="CF59" s="8004"/>
      <c r="CG59" s="8004"/>
      <c r="CH59" s="8004"/>
      <c r="CI59" s="8004"/>
      <c r="CJ59" s="8004"/>
      <c r="CK59" s="8004"/>
    </row>
    <row r="60" spans="1:89" x14ac:dyDescent="0.2">
      <c r="A60" s="8004"/>
      <c r="B60" s="8004"/>
      <c r="D60" s="8047" t="str">
        <f>IF(BT60="EN",IF(Overview!$O$10=TRUE,"EN 62209-1","EN 62209-2"),IF(BT60="FCC","IEEE Std 1528™","IEC/IEEE 62209-1528"))</f>
        <v>IEC/IEEE 62209-1528</v>
      </c>
      <c r="E60" s="7989"/>
      <c r="F60" s="7990" t="inlineStr">
        <is>
          <t>Custom</t>
        </is>
      </c>
      <c r="G60" s="7995"/>
      <c r="H60" s="7993"/>
      <c r="I60" s="7773"/>
      <c r="J60" s="7769"/>
      <c r="K60" s="7769"/>
      <c r="L60" s="7769"/>
      <c r="M60" s="7773"/>
      <c r="N60" s="7773"/>
      <c r="O60" s="7783"/>
      <c r="P60" s="7783"/>
      <c r="Q60" s="7783"/>
      <c r="R60" s="7773"/>
      <c r="S60" s="7773"/>
      <c r="T60" s="7773"/>
      <c r="U60" s="7773"/>
      <c r="V60" s="7974"/>
      <c r="W60" s="7773"/>
      <c r="X60" s="7773"/>
      <c r="Y60" s="7773"/>
      <c r="Z60" s="7769"/>
      <c r="AA60" s="7769"/>
      <c r="AB60" s="8048"/>
      <c r="AC60" s="8049"/>
      <c r="AD60" s="7769"/>
      <c r="AE60" s="7769"/>
      <c r="AF60" s="8050" t="inlineStr">
        <is>
          <t>N/A</t>
        </is>
      </c>
      <c r="AG60" s="7782"/>
      <c r="AH60" s="7782"/>
      <c r="AI60" s="7782"/>
      <c r="AJ60" s="7773"/>
      <c r="AK60" s="7769"/>
      <c r="AL60" s="7773"/>
      <c r="AM60" s="7773"/>
      <c r="AN60" s="7974"/>
      <c r="AO60" s="7974"/>
      <c r="AP60" s="7974"/>
      <c r="AQ60" s="7974"/>
      <c r="AR60" s="7974"/>
      <c r="AS60" s="7782"/>
      <c r="AT60" s="7782"/>
      <c r="AU60" s="8051"/>
      <c r="AV60" s="8051"/>
      <c r="AW60" s="7974"/>
      <c r="AX60" s="7974"/>
      <c r="AY60" s="7974"/>
      <c r="AZ60" s="8051"/>
      <c r="BA60" s="7974"/>
      <c r="BB60" s="8051"/>
      <c r="BC60" s="7974"/>
      <c r="BD60" s="7774" t="str">
        <f t="shared" si="0"/>
        <v/>
      </c>
      <c r="BE60" s="7775">
        <f t="shared" si="1"/>
        <v>1800</v>
      </c>
      <c r="BF60" s="7774" t="str">
        <f t="shared" si="2"/>
        <v/>
      </c>
      <c r="BG60" s="7775">
        <f t="shared" si="3"/>
        <v>600</v>
      </c>
      <c r="BH60" s="7775" t="str">
        <f t="shared" si="4"/>
        <v>S/01</v>
      </c>
      <c r="BI60" s="7771"/>
      <c r="BJ60" s="7976">
        <f>Overview!$E$7</f>
        <v>0</v>
      </c>
      <c r="BK60" s="7771"/>
      <c r="BL60" s="7982">
        <f t="shared" si="5"/>
        <v>0</v>
      </c>
      <c r="BM60" s="7976" t="str">
        <f>Overview!$P$153</f>
        <v/>
      </c>
      <c r="BN60" s="7976">
        <f t="shared" si="6"/>
        <v>0</v>
      </c>
      <c r="BO60" s="7771"/>
      <c r="BP60" s="7769"/>
      <c r="BQ60" s="7988" t="inlineStr">
        <is>
          <t>N/A</t>
        </is>
      </c>
      <c r="BR60" s="8004"/>
      <c r="BS60" s="8004"/>
      <c r="BT60" s="8046"/>
      <c r="BU60" s="8046"/>
      <c r="BV60" s="8040" t="str">
        <f t="shared" si="7"/>
        <v/>
      </c>
      <c r="BW60" s="8041">
        <v>30</v>
      </c>
      <c r="BX60" s="8041">
        <v>10</v>
      </c>
      <c r="BY60" s="8041" t="inlineStr">
        <is>
          <t>S/01</t>
        </is>
      </c>
      <c r="BZ60" s="8042"/>
      <c r="CA60" s="8043"/>
      <c r="CB60" s="8003"/>
      <c r="CC60" s="8003"/>
      <c r="CD60" s="8003"/>
      <c r="CE60" s="8044"/>
      <c r="CF60" s="8004"/>
      <c r="CG60" s="8004"/>
      <c r="CH60" s="8004"/>
      <c r="CI60" s="8004"/>
      <c r="CJ60" s="8004"/>
      <c r="CK60" s="8004"/>
    </row>
    <row r="61" spans="1:89" x14ac:dyDescent="0.2">
      <c r="A61" s="8004"/>
      <c r="B61" s="8004"/>
      <c r="D61" s="8047" t="str">
        <f>IF(BT61="EN",IF(Overview!$O$10=TRUE,"EN 62209-1","EN 62209-2"),IF(BT61="FCC","IEEE Std 1528™","IEC/IEEE 62209-1528"))</f>
        <v>IEC/IEEE 62209-1528</v>
      </c>
      <c r="E61" s="7989"/>
      <c r="F61" s="7990" t="inlineStr">
        <is>
          <t>Custom</t>
        </is>
      </c>
      <c r="G61" s="7995"/>
      <c r="H61" s="7993"/>
      <c r="I61" s="7773"/>
      <c r="J61" s="7769"/>
      <c r="K61" s="7769"/>
      <c r="L61" s="7769"/>
      <c r="M61" s="7773"/>
      <c r="N61" s="7773"/>
      <c r="O61" s="7783"/>
      <c r="P61" s="7783"/>
      <c r="Q61" s="7783"/>
      <c r="R61" s="7773"/>
      <c r="S61" s="7773"/>
      <c r="T61" s="7773"/>
      <c r="U61" s="7773"/>
      <c r="V61" s="7974"/>
      <c r="W61" s="7773"/>
      <c r="X61" s="7773"/>
      <c r="Y61" s="7773"/>
      <c r="Z61" s="7769"/>
      <c r="AA61" s="7769"/>
      <c r="AB61" s="8048"/>
      <c r="AC61" s="8049"/>
      <c r="AD61" s="7769"/>
      <c r="AE61" s="7769"/>
      <c r="AF61" s="8050" t="inlineStr">
        <is>
          <t>N/A</t>
        </is>
      </c>
      <c r="AG61" s="7782"/>
      <c r="AH61" s="7782"/>
      <c r="AI61" s="7782"/>
      <c r="AJ61" s="7773"/>
      <c r="AK61" s="7769"/>
      <c r="AL61" s="7773"/>
      <c r="AM61" s="7773"/>
      <c r="AN61" s="7974"/>
      <c r="AO61" s="7974"/>
      <c r="AP61" s="7974"/>
      <c r="AQ61" s="7974"/>
      <c r="AR61" s="7974"/>
      <c r="AS61" s="7782"/>
      <c r="AT61" s="7782"/>
      <c r="AU61" s="8051"/>
      <c r="AV61" s="8051"/>
      <c r="AW61" s="7974"/>
      <c r="AX61" s="7974"/>
      <c r="AY61" s="7974"/>
      <c r="AZ61" s="8051"/>
      <c r="BA61" s="7974"/>
      <c r="BB61" s="8051"/>
      <c r="BC61" s="7974"/>
      <c r="BD61" s="7774" t="str">
        <f t="shared" si="0"/>
        <v/>
      </c>
      <c r="BE61" s="7775">
        <f t="shared" si="1"/>
        <v>1800</v>
      </c>
      <c r="BF61" s="7774" t="str">
        <f t="shared" si="2"/>
        <v/>
      </c>
      <c r="BG61" s="7775">
        <f t="shared" si="3"/>
        <v>600</v>
      </c>
      <c r="BH61" s="7775" t="str">
        <f t="shared" si="4"/>
        <v>S/01</v>
      </c>
      <c r="BI61" s="7771"/>
      <c r="BJ61" s="7976">
        <f>Overview!$E$7</f>
        <v>0</v>
      </c>
      <c r="BK61" s="7771"/>
      <c r="BL61" s="7982">
        <f t="shared" si="5"/>
        <v>0</v>
      </c>
      <c r="BM61" s="7976" t="str">
        <f>Overview!$P$153</f>
        <v/>
      </c>
      <c r="BN61" s="7976">
        <f t="shared" si="6"/>
        <v>0</v>
      </c>
      <c r="BO61" s="7771"/>
      <c r="BP61" s="7769"/>
      <c r="BQ61" s="7988" t="inlineStr">
        <is>
          <t>N/A</t>
        </is>
      </c>
      <c r="BR61" s="8004"/>
      <c r="BS61" s="8004"/>
      <c r="BT61" s="8046"/>
      <c r="BU61" s="8046"/>
      <c r="BV61" s="8040" t="str">
        <f t="shared" si="7"/>
        <v/>
      </c>
      <c r="BW61" s="8041">
        <v>30</v>
      </c>
      <c r="BX61" s="8041">
        <v>10</v>
      </c>
      <c r="BY61" s="8041" t="inlineStr">
        <is>
          <t>S/01</t>
        </is>
      </c>
      <c r="BZ61" s="8042"/>
      <c r="CA61" s="8043"/>
      <c r="CB61" s="8003"/>
      <c r="CC61" s="8003"/>
      <c r="CD61" s="8003"/>
      <c r="CE61" s="8044"/>
      <c r="CF61" s="8004"/>
      <c r="CG61" s="8004"/>
      <c r="CH61" s="8004"/>
      <c r="CI61" s="8004"/>
      <c r="CJ61" s="8004"/>
      <c r="CK61" s="8004"/>
    </row>
    <row r="62" spans="1:89" x14ac:dyDescent="0.2">
      <c r="A62" s="8004"/>
      <c r="B62" s="8004"/>
      <c r="D62" s="8047" t="str">
        <f>IF(BT62="EN",IF(Overview!$O$10=TRUE,"EN 62209-1","EN 62209-2"),IF(BT62="FCC","IEEE Std 1528™","IEC/IEEE 62209-1528"))</f>
        <v>IEC/IEEE 62209-1528</v>
      </c>
      <c r="E62" s="7989"/>
      <c r="F62" s="7990" t="inlineStr">
        <is>
          <t>Custom</t>
        </is>
      </c>
      <c r="G62" s="7995"/>
      <c r="H62" s="7993"/>
      <c r="I62" s="7773"/>
      <c r="J62" s="7769"/>
      <c r="K62" s="7769"/>
      <c r="L62" s="7769"/>
      <c r="M62" s="7773"/>
      <c r="N62" s="7773"/>
      <c r="O62" s="7783"/>
      <c r="P62" s="7783"/>
      <c r="Q62" s="7783"/>
      <c r="R62" s="7773"/>
      <c r="S62" s="7773"/>
      <c r="T62" s="7773"/>
      <c r="U62" s="7773"/>
      <c r="V62" s="7974"/>
      <c r="W62" s="7773"/>
      <c r="X62" s="7773"/>
      <c r="Y62" s="7773"/>
      <c r="Z62" s="7769"/>
      <c r="AA62" s="7769"/>
      <c r="AB62" s="8048"/>
      <c r="AC62" s="8049"/>
      <c r="AD62" s="7769"/>
      <c r="AE62" s="7769"/>
      <c r="AF62" s="8050" t="inlineStr">
        <is>
          <t>N/A</t>
        </is>
      </c>
      <c r="AG62" s="7782"/>
      <c r="AH62" s="7782"/>
      <c r="AI62" s="7782"/>
      <c r="AJ62" s="7773"/>
      <c r="AK62" s="7769"/>
      <c r="AL62" s="7773"/>
      <c r="AM62" s="7773"/>
      <c r="AN62" s="7974"/>
      <c r="AO62" s="7974"/>
      <c r="AP62" s="7974"/>
      <c r="AQ62" s="7974"/>
      <c r="AR62" s="7974"/>
      <c r="AS62" s="7782"/>
      <c r="AT62" s="7782"/>
      <c r="AU62" s="8051"/>
      <c r="AV62" s="8051"/>
      <c r="AW62" s="7974"/>
      <c r="AX62" s="7974"/>
      <c r="AY62" s="7974"/>
      <c r="AZ62" s="8051"/>
      <c r="BA62" s="7974"/>
      <c r="BB62" s="8051"/>
      <c r="BC62" s="7974"/>
      <c r="BD62" s="7774" t="str">
        <f t="shared" si="0"/>
        <v/>
      </c>
      <c r="BE62" s="7775">
        <f t="shared" si="1"/>
        <v>1800</v>
      </c>
      <c r="BF62" s="7774" t="str">
        <f t="shared" si="2"/>
        <v/>
      </c>
      <c r="BG62" s="7775">
        <f t="shared" si="3"/>
        <v>600</v>
      </c>
      <c r="BH62" s="7775" t="str">
        <f t="shared" si="4"/>
        <v>S/01</v>
      </c>
      <c r="BI62" s="7771"/>
      <c r="BJ62" s="7976">
        <f>Overview!$E$7</f>
        <v>0</v>
      </c>
      <c r="BK62" s="7771"/>
      <c r="BL62" s="7982">
        <f t="shared" si="5"/>
        <v>0</v>
      </c>
      <c r="BM62" s="7976" t="str">
        <f>Overview!$P$153</f>
        <v/>
      </c>
      <c r="BN62" s="7976">
        <f t="shared" si="6"/>
        <v>0</v>
      </c>
      <c r="BO62" s="7771"/>
      <c r="BP62" s="7769"/>
      <c r="BQ62" s="7988" t="inlineStr">
        <is>
          <t>N/A</t>
        </is>
      </c>
      <c r="BR62" s="8004"/>
      <c r="BS62" s="8004"/>
      <c r="BT62" s="8046"/>
      <c r="BU62" s="8046"/>
      <c r="BV62" s="8040" t="str">
        <f t="shared" si="7"/>
        <v/>
      </c>
      <c r="BW62" s="8041">
        <v>30</v>
      </c>
      <c r="BX62" s="8041">
        <v>10</v>
      </c>
      <c r="BY62" s="8041" t="inlineStr">
        <is>
          <t>S/01</t>
        </is>
      </c>
      <c r="BZ62" s="8042"/>
      <c r="CA62" s="8043"/>
      <c r="CB62" s="8003"/>
      <c r="CC62" s="8003"/>
      <c r="CD62" s="8003"/>
      <c r="CE62" s="8044"/>
      <c r="CF62" s="8004"/>
      <c r="CG62" s="8004"/>
      <c r="CH62" s="8004"/>
      <c r="CI62" s="8004"/>
      <c r="CJ62" s="8004"/>
      <c r="CK62" s="8004"/>
    </row>
    <row r="63" spans="1:89" x14ac:dyDescent="0.2">
      <c r="A63" s="8004"/>
      <c r="B63" s="8004"/>
      <c r="D63" s="8047" t="str">
        <f>IF(BT63="EN",IF(Overview!$O$10=TRUE,"EN 62209-1","EN 62209-2"),IF(BT63="FCC","IEEE Std 1528™","IEC/IEEE 62209-1528"))</f>
        <v>IEC/IEEE 62209-1528</v>
      </c>
      <c r="E63" s="7989"/>
      <c r="F63" s="7990" t="inlineStr">
        <is>
          <t>Custom</t>
        </is>
      </c>
      <c r="G63" s="7995"/>
      <c r="H63" s="7993"/>
      <c r="I63" s="7773"/>
      <c r="J63" s="7769"/>
      <c r="K63" s="7769"/>
      <c r="L63" s="7769"/>
      <c r="M63" s="7773"/>
      <c r="N63" s="7773"/>
      <c r="O63" s="7783"/>
      <c r="P63" s="7783"/>
      <c r="Q63" s="7783"/>
      <c r="R63" s="7773"/>
      <c r="S63" s="7773"/>
      <c r="T63" s="7773"/>
      <c r="U63" s="7773"/>
      <c r="V63" s="7974"/>
      <c r="W63" s="7773"/>
      <c r="X63" s="7773"/>
      <c r="Y63" s="7773"/>
      <c r="Z63" s="7769"/>
      <c r="AA63" s="7769"/>
      <c r="AB63" s="8048"/>
      <c r="AC63" s="8049"/>
      <c r="AD63" s="7769"/>
      <c r="AE63" s="7769"/>
      <c r="AF63" s="8050" t="inlineStr">
        <is>
          <t>N/A</t>
        </is>
      </c>
      <c r="AG63" s="7782"/>
      <c r="AH63" s="7782"/>
      <c r="AI63" s="7782"/>
      <c r="AJ63" s="7773"/>
      <c r="AK63" s="7769"/>
      <c r="AL63" s="7773"/>
      <c r="AM63" s="7773"/>
      <c r="AN63" s="7974"/>
      <c r="AO63" s="7974"/>
      <c r="AP63" s="7974"/>
      <c r="AQ63" s="7974"/>
      <c r="AR63" s="7974"/>
      <c r="AS63" s="7782"/>
      <c r="AT63" s="7782"/>
      <c r="AU63" s="8051"/>
      <c r="AV63" s="8051"/>
      <c r="AW63" s="7974"/>
      <c r="AX63" s="7974"/>
      <c r="AY63" s="7974"/>
      <c r="AZ63" s="8051"/>
      <c r="BA63" s="7974"/>
      <c r="BB63" s="8051"/>
      <c r="BC63" s="7974"/>
      <c r="BD63" s="7774" t="str">
        <f t="shared" si="0"/>
        <v/>
      </c>
      <c r="BE63" s="7775">
        <f t="shared" si="1"/>
        <v>1800</v>
      </c>
      <c r="BF63" s="7774" t="str">
        <f t="shared" si="2"/>
        <v/>
      </c>
      <c r="BG63" s="7775">
        <f t="shared" si="3"/>
        <v>600</v>
      </c>
      <c r="BH63" s="7775" t="str">
        <f t="shared" si="4"/>
        <v>S/01</v>
      </c>
      <c r="BI63" s="7771"/>
      <c r="BJ63" s="7976">
        <f>Overview!$E$7</f>
        <v>0</v>
      </c>
      <c r="BK63" s="7771"/>
      <c r="BL63" s="7982">
        <f t="shared" si="5"/>
        <v>0</v>
      </c>
      <c r="BM63" s="7976" t="str">
        <f>Overview!$P$153</f>
        <v/>
      </c>
      <c r="BN63" s="7976">
        <f t="shared" si="6"/>
        <v>0</v>
      </c>
      <c r="BO63" s="7771"/>
      <c r="BP63" s="7769"/>
      <c r="BQ63" s="7988" t="inlineStr">
        <is>
          <t>N/A</t>
        </is>
      </c>
      <c r="BR63" s="8004"/>
      <c r="BS63" s="8004"/>
      <c r="BT63" s="8046"/>
      <c r="BU63" s="8046"/>
      <c r="BV63" s="8040" t="str">
        <f t="shared" si="7"/>
        <v/>
      </c>
      <c r="BW63" s="8041">
        <v>30</v>
      </c>
      <c r="BX63" s="8041">
        <v>10</v>
      </c>
      <c r="BY63" s="8041" t="inlineStr">
        <is>
          <t>S/01</t>
        </is>
      </c>
      <c r="BZ63" s="8042"/>
      <c r="CA63" s="8043"/>
      <c r="CB63" s="8003"/>
      <c r="CC63" s="8003"/>
      <c r="CD63" s="8003"/>
      <c r="CE63" s="8044"/>
      <c r="CF63" s="8004"/>
      <c r="CG63" s="8004"/>
      <c r="CH63" s="8004"/>
      <c r="CI63" s="8004"/>
      <c r="CJ63" s="8004"/>
      <c r="CK63" s="8004"/>
    </row>
    <row r="64" spans="1:89" x14ac:dyDescent="0.2">
      <c r="A64" s="8004"/>
      <c r="B64" s="8004"/>
      <c r="D64" s="8047" t="str">
        <f>IF(BT64="EN",IF(Overview!$O$10=TRUE,"EN 62209-1","EN 62209-2"),IF(BT64="FCC","IEEE Std 1528™","IEC/IEEE 62209-1528"))</f>
        <v>IEC/IEEE 62209-1528</v>
      </c>
      <c r="E64" s="7989"/>
      <c r="F64" s="7990" t="inlineStr">
        <is>
          <t>Custom</t>
        </is>
      </c>
      <c r="G64" s="7995"/>
      <c r="H64" s="7993"/>
      <c r="I64" s="7773"/>
      <c r="J64" s="7769"/>
      <c r="K64" s="7769"/>
      <c r="L64" s="7769"/>
      <c r="M64" s="7773"/>
      <c r="N64" s="7773"/>
      <c r="O64" s="7783"/>
      <c r="P64" s="7783"/>
      <c r="Q64" s="7783"/>
      <c r="R64" s="7773"/>
      <c r="S64" s="7773"/>
      <c r="T64" s="7773"/>
      <c r="U64" s="7773"/>
      <c r="V64" s="7974"/>
      <c r="W64" s="7773"/>
      <c r="X64" s="7773"/>
      <c r="Y64" s="7773"/>
      <c r="Z64" s="7769"/>
      <c r="AA64" s="7769"/>
      <c r="AB64" s="8048"/>
      <c r="AC64" s="8049"/>
      <c r="AD64" s="7769"/>
      <c r="AE64" s="7769"/>
      <c r="AF64" s="8050" t="inlineStr">
        <is>
          <t>N/A</t>
        </is>
      </c>
      <c r="AG64" s="7782"/>
      <c r="AH64" s="7782"/>
      <c r="AI64" s="7782"/>
      <c r="AJ64" s="7773"/>
      <c r="AK64" s="7769"/>
      <c r="AL64" s="7773"/>
      <c r="AM64" s="7773"/>
      <c r="AN64" s="7974"/>
      <c r="AO64" s="7974"/>
      <c r="AP64" s="7974"/>
      <c r="AQ64" s="7974"/>
      <c r="AR64" s="7974"/>
      <c r="AS64" s="7782"/>
      <c r="AT64" s="7782"/>
      <c r="AU64" s="8051"/>
      <c r="AV64" s="8051"/>
      <c r="AW64" s="7974"/>
      <c r="AX64" s="7974"/>
      <c r="AY64" s="7974"/>
      <c r="AZ64" s="8051"/>
      <c r="BA64" s="7974"/>
      <c r="BB64" s="8051"/>
      <c r="BC64" s="7974"/>
      <c r="BD64" s="7774" t="str">
        <f t="shared" si="0"/>
        <v/>
      </c>
      <c r="BE64" s="7775">
        <f t="shared" si="1"/>
        <v>1800</v>
      </c>
      <c r="BF64" s="7774" t="str">
        <f t="shared" si="2"/>
        <v/>
      </c>
      <c r="BG64" s="7775">
        <f t="shared" si="3"/>
        <v>600</v>
      </c>
      <c r="BH64" s="7775" t="str">
        <f t="shared" si="4"/>
        <v>S/01</v>
      </c>
      <c r="BI64" s="7771"/>
      <c r="BJ64" s="7976">
        <f>Overview!$E$7</f>
        <v>0</v>
      </c>
      <c r="BK64" s="7771"/>
      <c r="BL64" s="7982">
        <f t="shared" si="5"/>
        <v>0</v>
      </c>
      <c r="BM64" s="7976" t="str">
        <f>Overview!$P$153</f>
        <v/>
      </c>
      <c r="BN64" s="7976">
        <f t="shared" si="6"/>
        <v>0</v>
      </c>
      <c r="BO64" s="7771"/>
      <c r="BP64" s="7769"/>
      <c r="BQ64" s="7988" t="inlineStr">
        <is>
          <t>N/A</t>
        </is>
      </c>
      <c r="BR64" s="8004"/>
      <c r="BS64" s="8004"/>
      <c r="BT64" s="8046"/>
      <c r="BU64" s="8046"/>
      <c r="BV64" s="8040" t="str">
        <f t="shared" si="7"/>
        <v/>
      </c>
      <c r="BW64" s="8041">
        <v>30</v>
      </c>
      <c r="BX64" s="8041">
        <v>10</v>
      </c>
      <c r="BY64" s="8041" t="inlineStr">
        <is>
          <t>S/01</t>
        </is>
      </c>
      <c r="BZ64" s="8042"/>
      <c r="CA64" s="8043"/>
      <c r="CB64" s="8003"/>
      <c r="CC64" s="8003"/>
      <c r="CD64" s="8003"/>
      <c r="CE64" s="8044"/>
      <c r="CF64" s="8004"/>
      <c r="CG64" s="8004"/>
      <c r="CH64" s="8004"/>
      <c r="CI64" s="8004"/>
      <c r="CJ64" s="8004"/>
      <c r="CK64" s="8004"/>
    </row>
    <row r="65" spans="1:89" x14ac:dyDescent="0.2">
      <c r="A65" s="8004"/>
      <c r="B65" s="8004"/>
      <c r="D65" s="8047" t="str">
        <f>IF(BT65="EN",IF(Overview!$O$10=TRUE,"EN 62209-1","EN 62209-2"),IF(BT65="FCC","IEEE Std 1528™","IEC/IEEE 62209-1528"))</f>
        <v>IEC/IEEE 62209-1528</v>
      </c>
      <c r="E65" s="7989"/>
      <c r="F65" s="7990" t="inlineStr">
        <is>
          <t>Custom</t>
        </is>
      </c>
      <c r="G65" s="7995"/>
      <c r="H65" s="7993"/>
      <c r="I65" s="7773"/>
      <c r="J65" s="7769"/>
      <c r="K65" s="7769"/>
      <c r="L65" s="7769"/>
      <c r="M65" s="7773"/>
      <c r="N65" s="7773"/>
      <c r="O65" s="7783"/>
      <c r="P65" s="7783"/>
      <c r="Q65" s="7783"/>
      <c r="R65" s="7773"/>
      <c r="S65" s="7773"/>
      <c r="T65" s="7773"/>
      <c r="U65" s="7773"/>
      <c r="V65" s="7974"/>
      <c r="W65" s="7773"/>
      <c r="X65" s="7773"/>
      <c r="Y65" s="7773"/>
      <c r="Z65" s="7769"/>
      <c r="AA65" s="7769"/>
      <c r="AB65" s="8048"/>
      <c r="AC65" s="8049"/>
      <c r="AD65" s="7769"/>
      <c r="AE65" s="7769"/>
      <c r="AF65" s="8050" t="inlineStr">
        <is>
          <t>N/A</t>
        </is>
      </c>
      <c r="AG65" s="7782"/>
      <c r="AH65" s="7782"/>
      <c r="AI65" s="7782"/>
      <c r="AJ65" s="7773"/>
      <c r="AK65" s="7769"/>
      <c r="AL65" s="7773"/>
      <c r="AM65" s="7773"/>
      <c r="AN65" s="7974"/>
      <c r="AO65" s="7974"/>
      <c r="AP65" s="7974"/>
      <c r="AQ65" s="7974"/>
      <c r="AR65" s="7974"/>
      <c r="AS65" s="7782"/>
      <c r="AT65" s="7782"/>
      <c r="AU65" s="8051"/>
      <c r="AV65" s="8051"/>
      <c r="AW65" s="7974"/>
      <c r="AX65" s="7974"/>
      <c r="AY65" s="7974"/>
      <c r="AZ65" s="8051"/>
      <c r="BA65" s="7974"/>
      <c r="BB65" s="8051"/>
      <c r="BC65" s="7974"/>
      <c r="BD65" s="7774" t="str">
        <f t="shared" si="0"/>
        <v/>
      </c>
      <c r="BE65" s="7775">
        <f t="shared" si="1"/>
        <v>1800</v>
      </c>
      <c r="BF65" s="7774" t="str">
        <f t="shared" si="2"/>
        <v/>
      </c>
      <c r="BG65" s="7775">
        <f t="shared" si="3"/>
        <v>600</v>
      </c>
      <c r="BH65" s="7775" t="str">
        <f t="shared" si="4"/>
        <v>S/01</v>
      </c>
      <c r="BI65" s="7771"/>
      <c r="BJ65" s="7976">
        <f>Overview!$E$7</f>
        <v>0</v>
      </c>
      <c r="BK65" s="7771"/>
      <c r="BL65" s="7982">
        <f t="shared" si="5"/>
        <v>0</v>
      </c>
      <c r="BM65" s="7976" t="str">
        <f>Overview!$P$153</f>
        <v/>
      </c>
      <c r="BN65" s="7976">
        <f t="shared" si="6"/>
        <v>0</v>
      </c>
      <c r="BO65" s="7771"/>
      <c r="BP65" s="7769"/>
      <c r="BQ65" s="7988" t="inlineStr">
        <is>
          <t>N/A</t>
        </is>
      </c>
      <c r="BR65" s="8004"/>
      <c r="BS65" s="8004"/>
      <c r="BT65" s="8046"/>
      <c r="BU65" s="8046"/>
      <c r="BV65" s="8040" t="str">
        <f t="shared" si="7"/>
        <v/>
      </c>
      <c r="BW65" s="8041">
        <v>30</v>
      </c>
      <c r="BX65" s="8041">
        <v>10</v>
      </c>
      <c r="BY65" s="8041" t="inlineStr">
        <is>
          <t>S/01</t>
        </is>
      </c>
      <c r="BZ65" s="8042"/>
      <c r="CA65" s="8043"/>
      <c r="CB65" s="8003"/>
      <c r="CC65" s="8003"/>
      <c r="CD65" s="8003"/>
      <c r="CE65" s="8044"/>
      <c r="CF65" s="8004"/>
      <c r="CG65" s="8004"/>
      <c r="CH65" s="8004"/>
      <c r="CI65" s="8004"/>
      <c r="CJ65" s="8004"/>
      <c r="CK65" s="8004"/>
    </row>
    <row r="66" spans="1:89" x14ac:dyDescent="0.2">
      <c r="A66" s="8004"/>
      <c r="B66" s="8004"/>
      <c r="D66" s="8047" t="str">
        <f>IF(BT66="EN",IF(Overview!$O$10=TRUE,"EN 62209-1","EN 62209-2"),IF(BT66="FCC","IEEE Std 1528™","IEC/IEEE 62209-1528"))</f>
        <v>IEC/IEEE 62209-1528</v>
      </c>
      <c r="E66" s="7989"/>
      <c r="F66" s="7990" t="inlineStr">
        <is>
          <t>Custom</t>
        </is>
      </c>
      <c r="G66" s="7995"/>
      <c r="H66" s="7993"/>
      <c r="I66" s="7773"/>
      <c r="J66" s="7769"/>
      <c r="K66" s="7769"/>
      <c r="L66" s="7769"/>
      <c r="M66" s="7773"/>
      <c r="N66" s="7773"/>
      <c r="O66" s="7783"/>
      <c r="P66" s="7783"/>
      <c r="Q66" s="7783"/>
      <c r="R66" s="7773"/>
      <c r="S66" s="7773"/>
      <c r="T66" s="7773"/>
      <c r="U66" s="7773"/>
      <c r="V66" s="7974"/>
      <c r="W66" s="7773"/>
      <c r="X66" s="7773"/>
      <c r="Y66" s="7773"/>
      <c r="Z66" s="7769"/>
      <c r="AA66" s="7769"/>
      <c r="AB66" s="8048"/>
      <c r="AC66" s="8049"/>
      <c r="AD66" s="7769"/>
      <c r="AE66" s="7769"/>
      <c r="AF66" s="8050" t="inlineStr">
        <is>
          <t>N/A</t>
        </is>
      </c>
      <c r="AG66" s="7782"/>
      <c r="AH66" s="7782"/>
      <c r="AI66" s="7782"/>
      <c r="AJ66" s="7773"/>
      <c r="AK66" s="7769"/>
      <c r="AL66" s="7773"/>
      <c r="AM66" s="7773"/>
      <c r="AN66" s="7974"/>
      <c r="AO66" s="7974"/>
      <c r="AP66" s="7974"/>
      <c r="AQ66" s="7974"/>
      <c r="AR66" s="7974"/>
      <c r="AS66" s="7782"/>
      <c r="AT66" s="7782"/>
      <c r="AU66" s="8051"/>
      <c r="AV66" s="8051"/>
      <c r="AW66" s="7974"/>
      <c r="AX66" s="7974"/>
      <c r="AY66" s="7974"/>
      <c r="AZ66" s="8051"/>
      <c r="BA66" s="7974"/>
      <c r="BB66" s="8051"/>
      <c r="BC66" s="7974"/>
      <c r="BD66" s="7774" t="str">
        <f t="shared" si="0"/>
        <v/>
      </c>
      <c r="BE66" s="7775">
        <f t="shared" si="1"/>
        <v>1800</v>
      </c>
      <c r="BF66" s="7774" t="str">
        <f t="shared" si="2"/>
        <v/>
      </c>
      <c r="BG66" s="7775">
        <f t="shared" si="3"/>
        <v>600</v>
      </c>
      <c r="BH66" s="7775" t="str">
        <f t="shared" si="4"/>
        <v>S/01</v>
      </c>
      <c r="BI66" s="7771"/>
      <c r="BJ66" s="7976">
        <f>Overview!$E$7</f>
        <v>0</v>
      </c>
      <c r="BK66" s="7771"/>
      <c r="BL66" s="7982">
        <f t="shared" si="5"/>
        <v>0</v>
      </c>
      <c r="BM66" s="7976" t="str">
        <f>Overview!$P$153</f>
        <v/>
      </c>
      <c r="BN66" s="7976">
        <f t="shared" si="6"/>
        <v>0</v>
      </c>
      <c r="BO66" s="7771"/>
      <c r="BP66" s="7769"/>
      <c r="BQ66" s="7988" t="inlineStr">
        <is>
          <t>N/A</t>
        </is>
      </c>
      <c r="BR66" s="8004"/>
      <c r="BS66" s="8004"/>
      <c r="BT66" s="8046"/>
      <c r="BU66" s="8046"/>
      <c r="BV66" s="8040" t="str">
        <f t="shared" si="7"/>
        <v/>
      </c>
      <c r="BW66" s="8041">
        <v>30</v>
      </c>
      <c r="BX66" s="8041">
        <v>10</v>
      </c>
      <c r="BY66" s="8041" t="inlineStr">
        <is>
          <t>S/01</t>
        </is>
      </c>
      <c r="BZ66" s="8042"/>
      <c r="CA66" s="8043"/>
      <c r="CB66" s="8003"/>
      <c r="CC66" s="8003"/>
      <c r="CD66" s="8003"/>
      <c r="CE66" s="8044"/>
      <c r="CF66" s="8004"/>
      <c r="CG66" s="8004"/>
      <c r="CH66" s="8004"/>
      <c r="CI66" s="8004"/>
      <c r="CJ66" s="8004"/>
      <c r="CK66" s="8004"/>
    </row>
    <row r="67" spans="1:89" x14ac:dyDescent="0.2">
      <c r="A67" s="8004"/>
      <c r="B67" s="8004"/>
      <c r="D67" s="8047" t="str">
        <f>IF(BT67="EN",IF(Overview!$O$10=TRUE,"EN 62209-1","EN 62209-2"),IF(BT67="FCC","IEEE Std 1528™","IEC/IEEE 62209-1528"))</f>
        <v>IEC/IEEE 62209-1528</v>
      </c>
      <c r="E67" s="7989"/>
      <c r="F67" s="7990" t="inlineStr">
        <is>
          <t>Custom</t>
        </is>
      </c>
      <c r="G67" s="7995"/>
      <c r="H67" s="7993"/>
      <c r="I67" s="7773"/>
      <c r="J67" s="7769"/>
      <c r="K67" s="7769"/>
      <c r="L67" s="7769"/>
      <c r="M67" s="7773"/>
      <c r="N67" s="7773"/>
      <c r="O67" s="7783"/>
      <c r="P67" s="7783"/>
      <c r="Q67" s="7783"/>
      <c r="R67" s="7773"/>
      <c r="S67" s="7773"/>
      <c r="T67" s="7773"/>
      <c r="U67" s="7773"/>
      <c r="V67" s="7974"/>
      <c r="W67" s="7773"/>
      <c r="X67" s="7773"/>
      <c r="Y67" s="7773"/>
      <c r="Z67" s="7769"/>
      <c r="AA67" s="7769"/>
      <c r="AB67" s="8048"/>
      <c r="AC67" s="8049"/>
      <c r="AD67" s="7769"/>
      <c r="AE67" s="7769"/>
      <c r="AF67" s="8050" t="inlineStr">
        <is>
          <t>N/A</t>
        </is>
      </c>
      <c r="AG67" s="7782"/>
      <c r="AH67" s="7782"/>
      <c r="AI67" s="7782"/>
      <c r="AJ67" s="7773"/>
      <c r="AK67" s="7769"/>
      <c r="AL67" s="7773"/>
      <c r="AM67" s="7773"/>
      <c r="AN67" s="7974"/>
      <c r="AO67" s="7974"/>
      <c r="AP67" s="7974"/>
      <c r="AQ67" s="7974"/>
      <c r="AR67" s="7974"/>
      <c r="AS67" s="7782"/>
      <c r="AT67" s="7782"/>
      <c r="AU67" s="8051"/>
      <c r="AV67" s="8051"/>
      <c r="AW67" s="7974"/>
      <c r="AX67" s="7974"/>
      <c r="AY67" s="7974"/>
      <c r="AZ67" s="8051"/>
      <c r="BA67" s="7974"/>
      <c r="BB67" s="8051"/>
      <c r="BC67" s="7974"/>
      <c r="BD67" s="7774" t="str">
        <f t="shared" si="0"/>
        <v/>
      </c>
      <c r="BE67" s="7775">
        <f t="shared" si="1"/>
        <v>1800</v>
      </c>
      <c r="BF67" s="7774" t="str">
        <f t="shared" si="2"/>
        <v/>
      </c>
      <c r="BG67" s="7775">
        <f t="shared" si="3"/>
        <v>600</v>
      </c>
      <c r="BH67" s="7775" t="str">
        <f t="shared" si="4"/>
        <v>S/01</v>
      </c>
      <c r="BI67" s="7771"/>
      <c r="BJ67" s="7976">
        <f>Overview!$E$7</f>
        <v>0</v>
      </c>
      <c r="BK67" s="7771"/>
      <c r="BL67" s="7982">
        <f t="shared" si="5"/>
        <v>0</v>
      </c>
      <c r="BM67" s="7976" t="str">
        <f>Overview!$P$153</f>
        <v/>
      </c>
      <c r="BN67" s="7976">
        <f t="shared" si="6"/>
        <v>0</v>
      </c>
      <c r="BO67" s="7771"/>
      <c r="BP67" s="7769"/>
      <c r="BQ67" s="7988" t="inlineStr">
        <is>
          <t>N/A</t>
        </is>
      </c>
      <c r="BR67" s="8004"/>
      <c r="BS67" s="8004"/>
      <c r="BT67" s="8046"/>
      <c r="BU67" s="8046"/>
      <c r="BV67" s="8040" t="str">
        <f t="shared" si="7"/>
        <v/>
      </c>
      <c r="BW67" s="8041">
        <v>30</v>
      </c>
      <c r="BX67" s="8041">
        <v>10</v>
      </c>
      <c r="BY67" s="8041" t="inlineStr">
        <is>
          <t>S/01</t>
        </is>
      </c>
      <c r="BZ67" s="8042"/>
      <c r="CA67" s="8043"/>
      <c r="CB67" s="8003"/>
      <c r="CC67" s="8003"/>
      <c r="CD67" s="8003"/>
      <c r="CE67" s="8044"/>
      <c r="CF67" s="8004"/>
      <c r="CG67" s="8004"/>
      <c r="CH67" s="8004"/>
      <c r="CI67" s="8004"/>
      <c r="CJ67" s="8004"/>
      <c r="CK67" s="8004"/>
    </row>
    <row r="68" spans="1:89" x14ac:dyDescent="0.2">
      <c r="A68" s="8004"/>
      <c r="B68" s="8004"/>
      <c r="D68" s="8047" t="str">
        <f>IF(BT68="EN",IF(Overview!$O$10=TRUE,"EN 62209-1","EN 62209-2"),IF(BT68="FCC","IEEE Std 1528™","IEC/IEEE 62209-1528"))</f>
        <v>IEC/IEEE 62209-1528</v>
      </c>
      <c r="E68" s="7989"/>
      <c r="F68" s="7990" t="inlineStr">
        <is>
          <t>Custom</t>
        </is>
      </c>
      <c r="G68" s="7995"/>
      <c r="H68" s="7993"/>
      <c r="I68" s="7773"/>
      <c r="J68" s="7769"/>
      <c r="K68" s="7769"/>
      <c r="L68" s="7769"/>
      <c r="M68" s="7773"/>
      <c r="N68" s="7773"/>
      <c r="O68" s="7783"/>
      <c r="P68" s="7783"/>
      <c r="Q68" s="7783"/>
      <c r="R68" s="7773"/>
      <c r="S68" s="7773"/>
      <c r="T68" s="7773"/>
      <c r="U68" s="7773"/>
      <c r="V68" s="7974"/>
      <c r="W68" s="7773"/>
      <c r="X68" s="7773"/>
      <c r="Y68" s="7773"/>
      <c r="Z68" s="7769"/>
      <c r="AA68" s="7769"/>
      <c r="AB68" s="8048"/>
      <c r="AC68" s="8049"/>
      <c r="AD68" s="7769"/>
      <c r="AE68" s="7769"/>
      <c r="AF68" s="8050" t="inlineStr">
        <is>
          <t>N/A</t>
        </is>
      </c>
      <c r="AG68" s="7782"/>
      <c r="AH68" s="7782"/>
      <c r="AI68" s="7782"/>
      <c r="AJ68" s="7773"/>
      <c r="AK68" s="7769"/>
      <c r="AL68" s="7773"/>
      <c r="AM68" s="7773"/>
      <c r="AN68" s="7974"/>
      <c r="AO68" s="7974"/>
      <c r="AP68" s="7974"/>
      <c r="AQ68" s="7974"/>
      <c r="AR68" s="7974"/>
      <c r="AS68" s="7782"/>
      <c r="AT68" s="7782"/>
      <c r="AU68" s="8051"/>
      <c r="AV68" s="8051"/>
      <c r="AW68" s="7974"/>
      <c r="AX68" s="7974"/>
      <c r="AY68" s="7974"/>
      <c r="AZ68" s="8051"/>
      <c r="BA68" s="7974"/>
      <c r="BB68" s="8051"/>
      <c r="BC68" s="7974"/>
      <c r="BD68" s="7774" t="str">
        <f t="shared" ref="BD68:BD131" si="8">BV68</f>
        <v/>
      </c>
      <c r="BE68" s="7775">
        <f t="shared" ref="BE68:BE131" si="9">BW68*60</f>
        <v>1800</v>
      </c>
      <c r="BF68" s="7774" t="str">
        <f t="shared" ref="BF68:BF131" si="10">BD68</f>
        <v/>
      </c>
      <c r="BG68" s="7775">
        <f t="shared" ref="BG68:BG131" si="11">BX68*60</f>
        <v>600</v>
      </c>
      <c r="BH68" s="7775" t="str">
        <f t="shared" ref="BH68:BH131" si="12">BY68</f>
        <v>S/01</v>
      </c>
      <c r="BI68" s="7771"/>
      <c r="BJ68" s="7976">
        <f>Overview!$E$7</f>
        <v>0</v>
      </c>
      <c r="BK68" s="7771"/>
      <c r="BL68" s="7982">
        <f t="shared" ref="BL68:BL131" si="13">BZ68</f>
        <v>0</v>
      </c>
      <c r="BM68" s="7976" t="str">
        <f>Overview!$P$153</f>
        <v/>
      </c>
      <c r="BN68" s="7976">
        <f t="shared" ref="BN68:BN131" si="14">BU68</f>
        <v>0</v>
      </c>
      <c r="BO68" s="7771"/>
      <c r="BP68" s="7769"/>
      <c r="BQ68" s="7988" t="inlineStr">
        <is>
          <t>N/A</t>
        </is>
      </c>
      <c r="BR68" s="8004"/>
      <c r="BS68" s="8004"/>
      <c r="BT68" s="8046"/>
      <c r="BU68" s="8046"/>
      <c r="BV68" s="8040" t="str">
        <f t="shared" ref="BV68:BV131" si="15">MyTimestamp(BU68)</f>
        <v/>
      </c>
      <c r="BW68" s="8041">
        <v>30</v>
      </c>
      <c r="BX68" s="8041">
        <v>10</v>
      </c>
      <c r="BY68" s="8041" t="inlineStr">
        <is>
          <t>S/01</t>
        </is>
      </c>
      <c r="BZ68" s="8042"/>
      <c r="CA68" s="8043"/>
      <c r="CB68" s="8003"/>
      <c r="CC68" s="8003"/>
      <c r="CD68" s="8003"/>
      <c r="CE68" s="8044"/>
      <c r="CF68" s="8004"/>
      <c r="CG68" s="8004"/>
      <c r="CH68" s="8004"/>
      <c r="CI68" s="8004"/>
      <c r="CJ68" s="8004"/>
      <c r="CK68" s="8004"/>
    </row>
    <row r="69" spans="1:89" x14ac:dyDescent="0.2">
      <c r="A69" s="8004"/>
      <c r="B69" s="8004"/>
      <c r="D69" s="8047" t="str">
        <f>IF(BT69="EN",IF(Overview!$O$10=TRUE,"EN 62209-1","EN 62209-2"),IF(BT69="FCC","IEEE Std 1528™","IEC/IEEE 62209-1528"))</f>
        <v>IEC/IEEE 62209-1528</v>
      </c>
      <c r="E69" s="7989"/>
      <c r="F69" s="7990" t="inlineStr">
        <is>
          <t>Custom</t>
        </is>
      </c>
      <c r="G69" s="7995"/>
      <c r="H69" s="7993"/>
      <c r="I69" s="7773"/>
      <c r="J69" s="7769"/>
      <c r="K69" s="7769"/>
      <c r="L69" s="7769"/>
      <c r="M69" s="7773"/>
      <c r="N69" s="7773"/>
      <c r="O69" s="7783"/>
      <c r="P69" s="7783"/>
      <c r="Q69" s="7783"/>
      <c r="R69" s="7773"/>
      <c r="S69" s="7773"/>
      <c r="T69" s="7773"/>
      <c r="U69" s="7773"/>
      <c r="V69" s="7974"/>
      <c r="W69" s="7773"/>
      <c r="X69" s="7773"/>
      <c r="Y69" s="7773"/>
      <c r="Z69" s="7769"/>
      <c r="AA69" s="7769"/>
      <c r="AB69" s="8048"/>
      <c r="AC69" s="8049"/>
      <c r="AD69" s="7769"/>
      <c r="AE69" s="7769"/>
      <c r="AF69" s="8050" t="inlineStr">
        <is>
          <t>N/A</t>
        </is>
      </c>
      <c r="AG69" s="7782"/>
      <c r="AH69" s="7782"/>
      <c r="AI69" s="7782"/>
      <c r="AJ69" s="7773"/>
      <c r="AK69" s="7769"/>
      <c r="AL69" s="7773"/>
      <c r="AM69" s="7773"/>
      <c r="AN69" s="7974"/>
      <c r="AO69" s="7974"/>
      <c r="AP69" s="7974"/>
      <c r="AQ69" s="7974"/>
      <c r="AR69" s="7974"/>
      <c r="AS69" s="7782"/>
      <c r="AT69" s="7782"/>
      <c r="AU69" s="8051"/>
      <c r="AV69" s="8051"/>
      <c r="AW69" s="7974"/>
      <c r="AX69" s="7974"/>
      <c r="AY69" s="7974"/>
      <c r="AZ69" s="8051"/>
      <c r="BA69" s="7974"/>
      <c r="BB69" s="8051"/>
      <c r="BC69" s="7974"/>
      <c r="BD69" s="7774" t="str">
        <f t="shared" si="8"/>
        <v/>
      </c>
      <c r="BE69" s="7775">
        <f t="shared" si="9"/>
        <v>1800</v>
      </c>
      <c r="BF69" s="7774" t="str">
        <f t="shared" si="10"/>
        <v/>
      </c>
      <c r="BG69" s="7775">
        <f t="shared" si="11"/>
        <v>600</v>
      </c>
      <c r="BH69" s="7775" t="str">
        <f t="shared" si="12"/>
        <v>S/01</v>
      </c>
      <c r="BI69" s="7771"/>
      <c r="BJ69" s="7976">
        <f>Overview!$E$7</f>
        <v>0</v>
      </c>
      <c r="BK69" s="7771"/>
      <c r="BL69" s="7982">
        <f t="shared" si="13"/>
        <v>0</v>
      </c>
      <c r="BM69" s="7976" t="str">
        <f>Overview!$P$153</f>
        <v/>
      </c>
      <c r="BN69" s="7976">
        <f t="shared" si="14"/>
        <v>0</v>
      </c>
      <c r="BO69" s="7771"/>
      <c r="BP69" s="7769"/>
      <c r="BQ69" s="7988" t="inlineStr">
        <is>
          <t>N/A</t>
        </is>
      </c>
      <c r="BR69" s="8004"/>
      <c r="BS69" s="8004"/>
      <c r="BT69" s="8046"/>
      <c r="BU69" s="8046"/>
      <c r="BV69" s="8040" t="str">
        <f t="shared" si="15"/>
        <v/>
      </c>
      <c r="BW69" s="8041">
        <v>30</v>
      </c>
      <c r="BX69" s="8041">
        <v>10</v>
      </c>
      <c r="BY69" s="8041" t="inlineStr">
        <is>
          <t>S/01</t>
        </is>
      </c>
      <c r="BZ69" s="8042"/>
      <c r="CA69" s="8043"/>
      <c r="CB69" s="8003"/>
      <c r="CC69" s="8003"/>
      <c r="CD69" s="8003"/>
      <c r="CE69" s="8044"/>
      <c r="CF69" s="8004"/>
      <c r="CG69" s="8004"/>
      <c r="CH69" s="8004"/>
      <c r="CI69" s="8004"/>
      <c r="CJ69" s="8004"/>
      <c r="CK69" s="8004"/>
    </row>
    <row r="70" spans="1:89" x14ac:dyDescent="0.2">
      <c r="A70" s="8004"/>
      <c r="B70" s="8004"/>
      <c r="D70" s="8047" t="str">
        <f>IF(BT70="EN",IF(Overview!$O$10=TRUE,"EN 62209-1","EN 62209-2"),IF(BT70="FCC","IEEE Std 1528™","IEC/IEEE 62209-1528"))</f>
        <v>IEC/IEEE 62209-1528</v>
      </c>
      <c r="E70" s="7989"/>
      <c r="F70" s="7990" t="inlineStr">
        <is>
          <t>Custom</t>
        </is>
      </c>
      <c r="G70" s="7995"/>
      <c r="H70" s="7993"/>
      <c r="I70" s="7773"/>
      <c r="J70" s="7769"/>
      <c r="K70" s="7769"/>
      <c r="L70" s="7769"/>
      <c r="M70" s="7773"/>
      <c r="N70" s="7773"/>
      <c r="O70" s="7783"/>
      <c r="P70" s="7783"/>
      <c r="Q70" s="7783"/>
      <c r="R70" s="7773"/>
      <c r="S70" s="7773"/>
      <c r="T70" s="7773"/>
      <c r="U70" s="7773"/>
      <c r="V70" s="7974"/>
      <c r="W70" s="7773"/>
      <c r="X70" s="7773"/>
      <c r="Y70" s="7773"/>
      <c r="Z70" s="7769"/>
      <c r="AA70" s="7769"/>
      <c r="AB70" s="8048"/>
      <c r="AC70" s="8049"/>
      <c r="AD70" s="7769"/>
      <c r="AE70" s="7769"/>
      <c r="AF70" s="8050" t="inlineStr">
        <is>
          <t>N/A</t>
        </is>
      </c>
      <c r="AG70" s="7782"/>
      <c r="AH70" s="7782"/>
      <c r="AI70" s="7782"/>
      <c r="AJ70" s="7773"/>
      <c r="AK70" s="7769"/>
      <c r="AL70" s="7773"/>
      <c r="AM70" s="7773"/>
      <c r="AN70" s="7974"/>
      <c r="AO70" s="7974"/>
      <c r="AP70" s="7974"/>
      <c r="AQ70" s="7974"/>
      <c r="AR70" s="7974"/>
      <c r="AS70" s="7782"/>
      <c r="AT70" s="7782"/>
      <c r="AU70" s="8051"/>
      <c r="AV70" s="8051"/>
      <c r="AW70" s="7974"/>
      <c r="AX70" s="7974"/>
      <c r="AY70" s="7974"/>
      <c r="AZ70" s="8051"/>
      <c r="BA70" s="7974"/>
      <c r="BB70" s="8051"/>
      <c r="BC70" s="7974"/>
      <c r="BD70" s="7774" t="str">
        <f t="shared" si="8"/>
        <v/>
      </c>
      <c r="BE70" s="7775">
        <f t="shared" si="9"/>
        <v>1800</v>
      </c>
      <c r="BF70" s="7774" t="str">
        <f t="shared" si="10"/>
        <v/>
      </c>
      <c r="BG70" s="7775">
        <f t="shared" si="11"/>
        <v>600</v>
      </c>
      <c r="BH70" s="7775" t="str">
        <f t="shared" si="12"/>
        <v>S/01</v>
      </c>
      <c r="BI70" s="7771"/>
      <c r="BJ70" s="7976">
        <f>Overview!$E$7</f>
        <v>0</v>
      </c>
      <c r="BK70" s="7771"/>
      <c r="BL70" s="7982">
        <f t="shared" si="13"/>
        <v>0</v>
      </c>
      <c r="BM70" s="7976" t="str">
        <f>Overview!$P$153</f>
        <v/>
      </c>
      <c r="BN70" s="7976">
        <f t="shared" si="14"/>
        <v>0</v>
      </c>
      <c r="BO70" s="7771"/>
      <c r="BP70" s="7769"/>
      <c r="BQ70" s="7988" t="inlineStr">
        <is>
          <t>N/A</t>
        </is>
      </c>
      <c r="BR70" s="8004"/>
      <c r="BS70" s="8004"/>
      <c r="BT70" s="8046"/>
      <c r="BU70" s="8046"/>
      <c r="BV70" s="8040" t="str">
        <f t="shared" si="15"/>
        <v/>
      </c>
      <c r="BW70" s="8041">
        <v>30</v>
      </c>
      <c r="BX70" s="8041">
        <v>10</v>
      </c>
      <c r="BY70" s="8041" t="inlineStr">
        <is>
          <t>S/01</t>
        </is>
      </c>
      <c r="BZ70" s="8042"/>
      <c r="CA70" s="8043"/>
      <c r="CB70" s="8003"/>
      <c r="CC70" s="8003"/>
      <c r="CD70" s="8003"/>
      <c r="CE70" s="8044"/>
      <c r="CF70" s="8004"/>
      <c r="CG70" s="8004"/>
      <c r="CH70" s="8004"/>
      <c r="CI70" s="8004"/>
      <c r="CJ70" s="8004"/>
      <c r="CK70" s="8004"/>
    </row>
    <row r="71" spans="1:89" x14ac:dyDescent="0.2">
      <c r="A71" s="8004"/>
      <c r="B71" s="8004"/>
      <c r="D71" s="8047" t="str">
        <f>IF(BT71="EN",IF(Overview!$O$10=TRUE,"EN 62209-1","EN 62209-2"),IF(BT71="FCC","IEEE Std 1528™","IEC/IEEE 62209-1528"))</f>
        <v>IEC/IEEE 62209-1528</v>
      </c>
      <c r="E71" s="7989"/>
      <c r="F71" s="7990" t="inlineStr">
        <is>
          <t>Custom</t>
        </is>
      </c>
      <c r="G71" s="7995"/>
      <c r="H71" s="7993"/>
      <c r="I71" s="7773"/>
      <c r="J71" s="7769"/>
      <c r="K71" s="7769"/>
      <c r="L71" s="7769"/>
      <c r="M71" s="7773"/>
      <c r="N71" s="7773"/>
      <c r="O71" s="7783"/>
      <c r="P71" s="7783"/>
      <c r="Q71" s="7783"/>
      <c r="R71" s="7773"/>
      <c r="S71" s="7773"/>
      <c r="T71" s="7773"/>
      <c r="U71" s="7773"/>
      <c r="V71" s="7974"/>
      <c r="W71" s="7773"/>
      <c r="X71" s="7773"/>
      <c r="Y71" s="7773"/>
      <c r="Z71" s="7769"/>
      <c r="AA71" s="7769"/>
      <c r="AB71" s="8048"/>
      <c r="AC71" s="8049"/>
      <c r="AD71" s="7769"/>
      <c r="AE71" s="7769"/>
      <c r="AF71" s="8050" t="inlineStr">
        <is>
          <t>N/A</t>
        </is>
      </c>
      <c r="AG71" s="7782"/>
      <c r="AH71" s="7782"/>
      <c r="AI71" s="7782"/>
      <c r="AJ71" s="7773"/>
      <c r="AK71" s="7769"/>
      <c r="AL71" s="7773"/>
      <c r="AM71" s="7773"/>
      <c r="AN71" s="7974"/>
      <c r="AO71" s="7974"/>
      <c r="AP71" s="7974"/>
      <c r="AQ71" s="7974"/>
      <c r="AR71" s="7974"/>
      <c r="AS71" s="7782"/>
      <c r="AT71" s="7782"/>
      <c r="AU71" s="8051"/>
      <c r="AV71" s="8051"/>
      <c r="AW71" s="7974"/>
      <c r="AX71" s="7974"/>
      <c r="AY71" s="7974"/>
      <c r="AZ71" s="8051"/>
      <c r="BA71" s="7974"/>
      <c r="BB71" s="8051"/>
      <c r="BC71" s="7974"/>
      <c r="BD71" s="7774" t="str">
        <f t="shared" si="8"/>
        <v/>
      </c>
      <c r="BE71" s="7775">
        <f t="shared" si="9"/>
        <v>1800</v>
      </c>
      <c r="BF71" s="7774" t="str">
        <f t="shared" si="10"/>
        <v/>
      </c>
      <c r="BG71" s="7775">
        <f t="shared" si="11"/>
        <v>600</v>
      </c>
      <c r="BH71" s="7775" t="str">
        <f t="shared" si="12"/>
        <v>S/01</v>
      </c>
      <c r="BI71" s="7771"/>
      <c r="BJ71" s="7976">
        <f>Overview!$E$7</f>
        <v>0</v>
      </c>
      <c r="BK71" s="7771"/>
      <c r="BL71" s="7982">
        <f t="shared" si="13"/>
        <v>0</v>
      </c>
      <c r="BM71" s="7976" t="str">
        <f>Overview!$P$153</f>
        <v/>
      </c>
      <c r="BN71" s="7976">
        <f t="shared" si="14"/>
        <v>0</v>
      </c>
      <c r="BO71" s="7771"/>
      <c r="BP71" s="7769"/>
      <c r="BQ71" s="7988" t="inlineStr">
        <is>
          <t>N/A</t>
        </is>
      </c>
      <c r="BR71" s="8004"/>
      <c r="BS71" s="8004"/>
      <c r="BT71" s="8046"/>
      <c r="BU71" s="8046"/>
      <c r="BV71" s="8040" t="str">
        <f t="shared" si="15"/>
        <v/>
      </c>
      <c r="BW71" s="8041">
        <v>30</v>
      </c>
      <c r="BX71" s="8041">
        <v>10</v>
      </c>
      <c r="BY71" s="8041" t="inlineStr">
        <is>
          <t>S/01</t>
        </is>
      </c>
      <c r="BZ71" s="8042"/>
      <c r="CA71" s="8043"/>
      <c r="CB71" s="8003"/>
      <c r="CC71" s="8003"/>
      <c r="CD71" s="8003"/>
      <c r="CE71" s="8044"/>
      <c r="CF71" s="8004"/>
      <c r="CG71" s="8004"/>
      <c r="CH71" s="8004"/>
      <c r="CI71" s="8004"/>
      <c r="CJ71" s="8004"/>
      <c r="CK71" s="8004"/>
    </row>
    <row r="72" spans="1:89" x14ac:dyDescent="0.2">
      <c r="A72" s="8004"/>
      <c r="B72" s="8004"/>
      <c r="D72" s="8047" t="str">
        <f>IF(BT72="EN",IF(Overview!$O$10=TRUE,"EN 62209-1","EN 62209-2"),IF(BT72="FCC","IEEE Std 1528™","IEC/IEEE 62209-1528"))</f>
        <v>IEC/IEEE 62209-1528</v>
      </c>
      <c r="E72" s="7989"/>
      <c r="F72" s="7990" t="inlineStr">
        <is>
          <t>Custom</t>
        </is>
      </c>
      <c r="G72" s="7995"/>
      <c r="H72" s="7993"/>
      <c r="I72" s="7773"/>
      <c r="J72" s="7769"/>
      <c r="K72" s="7769"/>
      <c r="L72" s="7769"/>
      <c r="M72" s="7773"/>
      <c r="N72" s="7773"/>
      <c r="O72" s="7783"/>
      <c r="P72" s="7783"/>
      <c r="Q72" s="7783"/>
      <c r="R72" s="7773"/>
      <c r="S72" s="7773"/>
      <c r="T72" s="7773"/>
      <c r="U72" s="7773"/>
      <c r="V72" s="7974"/>
      <c r="W72" s="7773"/>
      <c r="X72" s="7773"/>
      <c r="Y72" s="7773"/>
      <c r="Z72" s="7769"/>
      <c r="AA72" s="7769"/>
      <c r="AB72" s="8048"/>
      <c r="AC72" s="8049"/>
      <c r="AD72" s="7769"/>
      <c r="AE72" s="7769"/>
      <c r="AF72" s="8050" t="inlineStr">
        <is>
          <t>N/A</t>
        </is>
      </c>
      <c r="AG72" s="7782"/>
      <c r="AH72" s="7782"/>
      <c r="AI72" s="7782"/>
      <c r="AJ72" s="7773"/>
      <c r="AK72" s="7769"/>
      <c r="AL72" s="7773"/>
      <c r="AM72" s="7773"/>
      <c r="AN72" s="7974"/>
      <c r="AO72" s="7974"/>
      <c r="AP72" s="7974"/>
      <c r="AQ72" s="7974"/>
      <c r="AR72" s="7974"/>
      <c r="AS72" s="7782"/>
      <c r="AT72" s="7782"/>
      <c r="AU72" s="8051"/>
      <c r="AV72" s="8051"/>
      <c r="AW72" s="7974"/>
      <c r="AX72" s="7974"/>
      <c r="AY72" s="7974"/>
      <c r="AZ72" s="8051"/>
      <c r="BA72" s="7974"/>
      <c r="BB72" s="8051"/>
      <c r="BC72" s="7974"/>
      <c r="BD72" s="7774" t="str">
        <f t="shared" si="8"/>
        <v/>
      </c>
      <c r="BE72" s="7775">
        <f t="shared" si="9"/>
        <v>1800</v>
      </c>
      <c r="BF72" s="7774" t="str">
        <f t="shared" si="10"/>
        <v/>
      </c>
      <c r="BG72" s="7775">
        <f t="shared" si="11"/>
        <v>600</v>
      </c>
      <c r="BH72" s="7775" t="str">
        <f t="shared" si="12"/>
        <v>S/01</v>
      </c>
      <c r="BI72" s="7771"/>
      <c r="BJ72" s="7976">
        <f>Overview!$E$7</f>
        <v>0</v>
      </c>
      <c r="BK72" s="7771"/>
      <c r="BL72" s="7982">
        <f t="shared" si="13"/>
        <v>0</v>
      </c>
      <c r="BM72" s="7976" t="str">
        <f>Overview!$P$153</f>
        <v/>
      </c>
      <c r="BN72" s="7976">
        <f t="shared" si="14"/>
        <v>0</v>
      </c>
      <c r="BO72" s="7771"/>
      <c r="BP72" s="7769"/>
      <c r="BQ72" s="7988" t="inlineStr">
        <is>
          <t>N/A</t>
        </is>
      </c>
      <c r="BR72" s="8004"/>
      <c r="BS72" s="8004"/>
      <c r="BT72" s="8046"/>
      <c r="BU72" s="8046"/>
      <c r="BV72" s="8040" t="str">
        <f t="shared" si="15"/>
        <v/>
      </c>
      <c r="BW72" s="8041">
        <v>30</v>
      </c>
      <c r="BX72" s="8041">
        <v>10</v>
      </c>
      <c r="BY72" s="8041" t="inlineStr">
        <is>
          <t>S/01</t>
        </is>
      </c>
      <c r="BZ72" s="8042"/>
      <c r="CA72" s="8043"/>
      <c r="CB72" s="8003"/>
      <c r="CC72" s="8003"/>
      <c r="CD72" s="8003"/>
      <c r="CE72" s="8044"/>
      <c r="CF72" s="8004"/>
      <c r="CG72" s="8004"/>
      <c r="CH72" s="8004"/>
      <c r="CI72" s="8004"/>
      <c r="CJ72" s="8004"/>
      <c r="CK72" s="8004"/>
    </row>
    <row r="73" spans="1:89" x14ac:dyDescent="0.2">
      <c r="A73" s="8004"/>
      <c r="B73" s="8004"/>
      <c r="D73" s="8047" t="str">
        <f>IF(BT73="EN",IF(Overview!$O$10=TRUE,"EN 62209-1","EN 62209-2"),IF(BT73="FCC","IEEE Std 1528™","IEC/IEEE 62209-1528"))</f>
        <v>IEC/IEEE 62209-1528</v>
      </c>
      <c r="E73" s="7989"/>
      <c r="F73" s="7990" t="inlineStr">
        <is>
          <t>Custom</t>
        </is>
      </c>
      <c r="G73" s="7995"/>
      <c r="H73" s="7993"/>
      <c r="I73" s="7773"/>
      <c r="J73" s="7769"/>
      <c r="K73" s="7769"/>
      <c r="L73" s="7769"/>
      <c r="M73" s="7773"/>
      <c r="N73" s="7773"/>
      <c r="O73" s="7783"/>
      <c r="P73" s="7783"/>
      <c r="Q73" s="7783"/>
      <c r="R73" s="7773"/>
      <c r="S73" s="7773"/>
      <c r="T73" s="7773"/>
      <c r="U73" s="7773"/>
      <c r="V73" s="7974"/>
      <c r="W73" s="7773"/>
      <c r="X73" s="7773"/>
      <c r="Y73" s="7773"/>
      <c r="Z73" s="7769"/>
      <c r="AA73" s="7769"/>
      <c r="AB73" s="8048"/>
      <c r="AC73" s="8049"/>
      <c r="AD73" s="7769"/>
      <c r="AE73" s="7769"/>
      <c r="AF73" s="8050" t="inlineStr">
        <is>
          <t>N/A</t>
        </is>
      </c>
      <c r="AG73" s="7782"/>
      <c r="AH73" s="7782"/>
      <c r="AI73" s="7782"/>
      <c r="AJ73" s="7773"/>
      <c r="AK73" s="7769"/>
      <c r="AL73" s="7773"/>
      <c r="AM73" s="7773"/>
      <c r="AN73" s="7974"/>
      <c r="AO73" s="7974"/>
      <c r="AP73" s="7974"/>
      <c r="AQ73" s="7974"/>
      <c r="AR73" s="7974"/>
      <c r="AS73" s="7782"/>
      <c r="AT73" s="7782"/>
      <c r="AU73" s="8051"/>
      <c r="AV73" s="8051"/>
      <c r="AW73" s="7974"/>
      <c r="AX73" s="7974"/>
      <c r="AY73" s="7974"/>
      <c r="AZ73" s="8051"/>
      <c r="BA73" s="7974"/>
      <c r="BB73" s="8051"/>
      <c r="BC73" s="7974"/>
      <c r="BD73" s="7774" t="str">
        <f t="shared" si="8"/>
        <v/>
      </c>
      <c r="BE73" s="7775">
        <f t="shared" si="9"/>
        <v>1800</v>
      </c>
      <c r="BF73" s="7774" t="str">
        <f t="shared" si="10"/>
        <v/>
      </c>
      <c r="BG73" s="7775">
        <f t="shared" si="11"/>
        <v>600</v>
      </c>
      <c r="BH73" s="7775" t="str">
        <f t="shared" si="12"/>
        <v>S/01</v>
      </c>
      <c r="BI73" s="7771"/>
      <c r="BJ73" s="7976">
        <f>Overview!$E$7</f>
        <v>0</v>
      </c>
      <c r="BK73" s="7771"/>
      <c r="BL73" s="7982">
        <f t="shared" si="13"/>
        <v>0</v>
      </c>
      <c r="BM73" s="7976" t="str">
        <f>Overview!$P$153</f>
        <v/>
      </c>
      <c r="BN73" s="7976">
        <f t="shared" si="14"/>
        <v>0</v>
      </c>
      <c r="BO73" s="7771"/>
      <c r="BP73" s="7769"/>
      <c r="BQ73" s="7988" t="inlineStr">
        <is>
          <t>N/A</t>
        </is>
      </c>
      <c r="BR73" s="8004"/>
      <c r="BS73" s="8004"/>
      <c r="BT73" s="8046"/>
      <c r="BU73" s="8046"/>
      <c r="BV73" s="8040" t="str">
        <f t="shared" si="15"/>
        <v/>
      </c>
      <c r="BW73" s="8041">
        <v>30</v>
      </c>
      <c r="BX73" s="8041">
        <v>10</v>
      </c>
      <c r="BY73" s="8041" t="inlineStr">
        <is>
          <t>S/01</t>
        </is>
      </c>
      <c r="BZ73" s="8042"/>
      <c r="CA73" s="8043"/>
      <c r="CB73" s="8003"/>
      <c r="CC73" s="8003"/>
      <c r="CD73" s="8003"/>
      <c r="CE73" s="8044"/>
      <c r="CF73" s="8004"/>
      <c r="CG73" s="8004"/>
      <c r="CH73" s="8004"/>
      <c r="CI73" s="8004"/>
      <c r="CJ73" s="8004"/>
      <c r="CK73" s="8004"/>
    </row>
    <row r="74" spans="1:89" x14ac:dyDescent="0.2">
      <c r="A74" s="8004"/>
      <c r="B74" s="8004"/>
      <c r="D74" s="8047" t="str">
        <f>IF(BT74="EN",IF(Overview!$O$10=TRUE,"EN 62209-1","EN 62209-2"),IF(BT74="FCC","IEEE Std 1528™","IEC/IEEE 62209-1528"))</f>
        <v>IEC/IEEE 62209-1528</v>
      </c>
      <c r="E74" s="7989"/>
      <c r="F74" s="7990" t="inlineStr">
        <is>
          <t>Custom</t>
        </is>
      </c>
      <c r="G74" s="7995"/>
      <c r="H74" s="7993"/>
      <c r="I74" s="7773"/>
      <c r="J74" s="7769"/>
      <c r="K74" s="7769"/>
      <c r="L74" s="7769"/>
      <c r="M74" s="7773"/>
      <c r="N74" s="7773"/>
      <c r="O74" s="7783"/>
      <c r="P74" s="7783"/>
      <c r="Q74" s="7783"/>
      <c r="R74" s="7773"/>
      <c r="S74" s="7773"/>
      <c r="T74" s="7773"/>
      <c r="U74" s="7773"/>
      <c r="V74" s="7974"/>
      <c r="W74" s="7773"/>
      <c r="X74" s="7773"/>
      <c r="Y74" s="7773"/>
      <c r="Z74" s="7769"/>
      <c r="AA74" s="7769"/>
      <c r="AB74" s="8048"/>
      <c r="AC74" s="8049"/>
      <c r="AD74" s="7769"/>
      <c r="AE74" s="7769"/>
      <c r="AF74" s="8050" t="inlineStr">
        <is>
          <t>N/A</t>
        </is>
      </c>
      <c r="AG74" s="7782"/>
      <c r="AH74" s="7782"/>
      <c r="AI74" s="7782"/>
      <c r="AJ74" s="7773"/>
      <c r="AK74" s="7769"/>
      <c r="AL74" s="7773"/>
      <c r="AM74" s="7773"/>
      <c r="AN74" s="7974"/>
      <c r="AO74" s="7974"/>
      <c r="AP74" s="7974"/>
      <c r="AQ74" s="7974"/>
      <c r="AR74" s="7974"/>
      <c r="AS74" s="7782"/>
      <c r="AT74" s="7782"/>
      <c r="AU74" s="8051"/>
      <c r="AV74" s="8051"/>
      <c r="AW74" s="7974"/>
      <c r="AX74" s="7974"/>
      <c r="AY74" s="7974"/>
      <c r="AZ74" s="8051"/>
      <c r="BA74" s="7974"/>
      <c r="BB74" s="8051"/>
      <c r="BC74" s="7974"/>
      <c r="BD74" s="7774" t="str">
        <f t="shared" si="8"/>
        <v/>
      </c>
      <c r="BE74" s="7775">
        <f t="shared" si="9"/>
        <v>1800</v>
      </c>
      <c r="BF74" s="7774" t="str">
        <f t="shared" si="10"/>
        <v/>
      </c>
      <c r="BG74" s="7775">
        <f t="shared" si="11"/>
        <v>600</v>
      </c>
      <c r="BH74" s="7775" t="str">
        <f t="shared" si="12"/>
        <v>S/01</v>
      </c>
      <c r="BI74" s="7771"/>
      <c r="BJ74" s="7976">
        <f>Overview!$E$7</f>
        <v>0</v>
      </c>
      <c r="BK74" s="7771"/>
      <c r="BL74" s="7982">
        <f t="shared" si="13"/>
        <v>0</v>
      </c>
      <c r="BM74" s="7976" t="str">
        <f>Overview!$P$153</f>
        <v/>
      </c>
      <c r="BN74" s="7976">
        <f t="shared" si="14"/>
        <v>0</v>
      </c>
      <c r="BO74" s="7771"/>
      <c r="BP74" s="7769"/>
      <c r="BQ74" s="7988" t="inlineStr">
        <is>
          <t>N/A</t>
        </is>
      </c>
      <c r="BR74" s="8004"/>
      <c r="BS74" s="8004"/>
      <c r="BT74" s="8046"/>
      <c r="BU74" s="8046"/>
      <c r="BV74" s="8040" t="str">
        <f t="shared" si="15"/>
        <v/>
      </c>
      <c r="BW74" s="8041">
        <v>30</v>
      </c>
      <c r="BX74" s="8041">
        <v>10</v>
      </c>
      <c r="BY74" s="8041" t="inlineStr">
        <is>
          <t>S/01</t>
        </is>
      </c>
      <c r="BZ74" s="8042"/>
      <c r="CA74" s="8043"/>
      <c r="CB74" s="8003"/>
      <c r="CC74" s="8003"/>
      <c r="CD74" s="8003"/>
      <c r="CE74" s="8044"/>
      <c r="CF74" s="8004"/>
      <c r="CG74" s="8004"/>
      <c r="CH74" s="8004"/>
      <c r="CI74" s="8004"/>
      <c r="CJ74" s="8004"/>
      <c r="CK74" s="8004"/>
    </row>
    <row r="75" spans="1:89" x14ac:dyDescent="0.2">
      <c r="A75" s="8004"/>
      <c r="B75" s="8004"/>
      <c r="D75" s="8047" t="str">
        <f>IF(BT75="EN",IF(Overview!$O$10=TRUE,"EN 62209-1","EN 62209-2"),IF(BT75="FCC","IEEE Std 1528™","IEC/IEEE 62209-1528"))</f>
        <v>IEC/IEEE 62209-1528</v>
      </c>
      <c r="E75" s="7989"/>
      <c r="F75" s="7990" t="inlineStr">
        <is>
          <t>Custom</t>
        </is>
      </c>
      <c r="G75" s="7995"/>
      <c r="H75" s="7993"/>
      <c r="I75" s="7773"/>
      <c r="J75" s="7769"/>
      <c r="K75" s="7769"/>
      <c r="L75" s="7769"/>
      <c r="M75" s="7773"/>
      <c r="N75" s="7773"/>
      <c r="O75" s="7783"/>
      <c r="P75" s="7783"/>
      <c r="Q75" s="7783"/>
      <c r="R75" s="7773"/>
      <c r="S75" s="7773"/>
      <c r="T75" s="7773"/>
      <c r="U75" s="7773"/>
      <c r="V75" s="7974"/>
      <c r="W75" s="7773"/>
      <c r="X75" s="7773"/>
      <c r="Y75" s="7773"/>
      <c r="Z75" s="7769"/>
      <c r="AA75" s="7769"/>
      <c r="AB75" s="8048"/>
      <c r="AC75" s="8049"/>
      <c r="AD75" s="7769"/>
      <c r="AE75" s="7769"/>
      <c r="AF75" s="8050" t="inlineStr">
        <is>
          <t>N/A</t>
        </is>
      </c>
      <c r="AG75" s="7782"/>
      <c r="AH75" s="7782"/>
      <c r="AI75" s="7782"/>
      <c r="AJ75" s="7773"/>
      <c r="AK75" s="7769"/>
      <c r="AL75" s="7773"/>
      <c r="AM75" s="7773"/>
      <c r="AN75" s="7974"/>
      <c r="AO75" s="7974"/>
      <c r="AP75" s="7974"/>
      <c r="AQ75" s="7974"/>
      <c r="AR75" s="7974"/>
      <c r="AS75" s="7782"/>
      <c r="AT75" s="7782"/>
      <c r="AU75" s="8051"/>
      <c r="AV75" s="8051"/>
      <c r="AW75" s="7974"/>
      <c r="AX75" s="7974"/>
      <c r="AY75" s="7974"/>
      <c r="AZ75" s="8051"/>
      <c r="BA75" s="7974"/>
      <c r="BB75" s="8051"/>
      <c r="BC75" s="7974"/>
      <c r="BD75" s="7774" t="str">
        <f t="shared" si="8"/>
        <v/>
      </c>
      <c r="BE75" s="7775">
        <f t="shared" si="9"/>
        <v>1800</v>
      </c>
      <c r="BF75" s="7774" t="str">
        <f t="shared" si="10"/>
        <v/>
      </c>
      <c r="BG75" s="7775">
        <f t="shared" si="11"/>
        <v>600</v>
      </c>
      <c r="BH75" s="7775" t="str">
        <f t="shared" si="12"/>
        <v>S/01</v>
      </c>
      <c r="BI75" s="7771"/>
      <c r="BJ75" s="7976">
        <f>Overview!$E$7</f>
        <v>0</v>
      </c>
      <c r="BK75" s="7771"/>
      <c r="BL75" s="7982">
        <f t="shared" si="13"/>
        <v>0</v>
      </c>
      <c r="BM75" s="7976" t="str">
        <f>Overview!$P$153</f>
        <v/>
      </c>
      <c r="BN75" s="7976">
        <f t="shared" si="14"/>
        <v>0</v>
      </c>
      <c r="BO75" s="7771"/>
      <c r="BP75" s="7769"/>
      <c r="BQ75" s="7988" t="inlineStr">
        <is>
          <t>N/A</t>
        </is>
      </c>
      <c r="BR75" s="8004"/>
      <c r="BS75" s="8004"/>
      <c r="BT75" s="8046"/>
      <c r="BU75" s="8046"/>
      <c r="BV75" s="8040" t="str">
        <f t="shared" si="15"/>
        <v/>
      </c>
      <c r="BW75" s="8041">
        <v>30</v>
      </c>
      <c r="BX75" s="8041">
        <v>10</v>
      </c>
      <c r="BY75" s="8041" t="inlineStr">
        <is>
          <t>S/01</t>
        </is>
      </c>
      <c r="BZ75" s="8042"/>
      <c r="CA75" s="8043"/>
      <c r="CB75" s="8003"/>
      <c r="CC75" s="8003"/>
      <c r="CD75" s="8003"/>
      <c r="CE75" s="8044"/>
      <c r="CF75" s="8004"/>
      <c r="CG75" s="8004"/>
      <c r="CH75" s="8004"/>
      <c r="CI75" s="8004"/>
      <c r="CJ75" s="8004"/>
      <c r="CK75" s="8004"/>
    </row>
    <row r="76" spans="1:89" x14ac:dyDescent="0.2">
      <c r="A76" s="8004"/>
      <c r="B76" s="8004"/>
      <c r="D76" s="8047" t="str">
        <f>IF(BT76="EN",IF(Overview!$O$10=TRUE,"EN 62209-1","EN 62209-2"),IF(BT76="FCC","IEEE Std 1528™","IEC/IEEE 62209-1528"))</f>
        <v>IEC/IEEE 62209-1528</v>
      </c>
      <c r="E76" s="7989"/>
      <c r="F76" s="7990" t="inlineStr">
        <is>
          <t>Custom</t>
        </is>
      </c>
      <c r="G76" s="7995"/>
      <c r="H76" s="7993"/>
      <c r="I76" s="7773"/>
      <c r="J76" s="7769"/>
      <c r="K76" s="7769"/>
      <c r="L76" s="7769"/>
      <c r="M76" s="7773"/>
      <c r="N76" s="7773"/>
      <c r="O76" s="7783"/>
      <c r="P76" s="7783"/>
      <c r="Q76" s="7783"/>
      <c r="R76" s="7773"/>
      <c r="S76" s="7773"/>
      <c r="T76" s="7773"/>
      <c r="U76" s="7773"/>
      <c r="V76" s="7974"/>
      <c r="W76" s="7773"/>
      <c r="X76" s="7773"/>
      <c r="Y76" s="7773"/>
      <c r="Z76" s="7769"/>
      <c r="AA76" s="7769"/>
      <c r="AB76" s="8048"/>
      <c r="AC76" s="8049"/>
      <c r="AD76" s="7769"/>
      <c r="AE76" s="7769"/>
      <c r="AF76" s="8050" t="inlineStr">
        <is>
          <t>N/A</t>
        </is>
      </c>
      <c r="AG76" s="7782"/>
      <c r="AH76" s="7782"/>
      <c r="AI76" s="7782"/>
      <c r="AJ76" s="7773"/>
      <c r="AK76" s="7769"/>
      <c r="AL76" s="7773"/>
      <c r="AM76" s="7773"/>
      <c r="AN76" s="7974"/>
      <c r="AO76" s="7974"/>
      <c r="AP76" s="7974"/>
      <c r="AQ76" s="7974"/>
      <c r="AR76" s="7974"/>
      <c r="AS76" s="7782"/>
      <c r="AT76" s="7782"/>
      <c r="AU76" s="8051"/>
      <c r="AV76" s="8051"/>
      <c r="AW76" s="7974"/>
      <c r="AX76" s="7974"/>
      <c r="AY76" s="7974"/>
      <c r="AZ76" s="8051"/>
      <c r="BA76" s="7974"/>
      <c r="BB76" s="8051"/>
      <c r="BC76" s="7974"/>
      <c r="BD76" s="7774" t="str">
        <f t="shared" si="8"/>
        <v/>
      </c>
      <c r="BE76" s="7775">
        <f t="shared" si="9"/>
        <v>1800</v>
      </c>
      <c r="BF76" s="7774" t="str">
        <f t="shared" si="10"/>
        <v/>
      </c>
      <c r="BG76" s="7775">
        <f t="shared" si="11"/>
        <v>600</v>
      </c>
      <c r="BH76" s="7775" t="str">
        <f t="shared" si="12"/>
        <v>S/01</v>
      </c>
      <c r="BI76" s="7771"/>
      <c r="BJ76" s="7976">
        <f>Overview!$E$7</f>
        <v>0</v>
      </c>
      <c r="BK76" s="7771"/>
      <c r="BL76" s="7982">
        <f t="shared" si="13"/>
        <v>0</v>
      </c>
      <c r="BM76" s="7976" t="str">
        <f>Overview!$P$153</f>
        <v/>
      </c>
      <c r="BN76" s="7976">
        <f t="shared" si="14"/>
        <v>0</v>
      </c>
      <c r="BO76" s="7771"/>
      <c r="BP76" s="7769"/>
      <c r="BQ76" s="7988" t="inlineStr">
        <is>
          <t>N/A</t>
        </is>
      </c>
      <c r="BR76" s="8004"/>
      <c r="BS76" s="8004"/>
      <c r="BT76" s="8046"/>
      <c r="BU76" s="8046"/>
      <c r="BV76" s="8040" t="str">
        <f t="shared" si="15"/>
        <v/>
      </c>
      <c r="BW76" s="8041">
        <v>30</v>
      </c>
      <c r="BX76" s="8041">
        <v>10</v>
      </c>
      <c r="BY76" s="8041" t="inlineStr">
        <is>
          <t>S/01</t>
        </is>
      </c>
      <c r="BZ76" s="8042"/>
      <c r="CA76" s="8043"/>
      <c r="CB76" s="8003"/>
      <c r="CC76" s="8003"/>
      <c r="CD76" s="8003"/>
      <c r="CE76" s="8044"/>
      <c r="CF76" s="8004"/>
      <c r="CG76" s="8004"/>
      <c r="CH76" s="8004"/>
      <c r="CI76" s="8004"/>
      <c r="CJ76" s="8004"/>
      <c r="CK76" s="8004"/>
    </row>
    <row r="77" spans="1:89" x14ac:dyDescent="0.2">
      <c r="A77" s="8004"/>
      <c r="B77" s="8004"/>
      <c r="D77" s="8047" t="str">
        <f>IF(BT77="EN",IF(Overview!$O$10=TRUE,"EN 62209-1","EN 62209-2"),IF(BT77="FCC","IEEE Std 1528™","IEC/IEEE 62209-1528"))</f>
        <v>IEC/IEEE 62209-1528</v>
      </c>
      <c r="E77" s="7989"/>
      <c r="F77" s="7990" t="inlineStr">
        <is>
          <t>Custom</t>
        </is>
      </c>
      <c r="G77" s="7995"/>
      <c r="H77" s="7993"/>
      <c r="I77" s="7773"/>
      <c r="J77" s="7769"/>
      <c r="K77" s="7769"/>
      <c r="L77" s="7769"/>
      <c r="M77" s="7773"/>
      <c r="N77" s="7773"/>
      <c r="O77" s="7783"/>
      <c r="P77" s="7783"/>
      <c r="Q77" s="7783"/>
      <c r="R77" s="7773"/>
      <c r="S77" s="7773"/>
      <c r="T77" s="7773"/>
      <c r="U77" s="7773"/>
      <c r="V77" s="7974"/>
      <c r="W77" s="7773"/>
      <c r="X77" s="7773"/>
      <c r="Y77" s="7773"/>
      <c r="Z77" s="7769"/>
      <c r="AA77" s="7769"/>
      <c r="AB77" s="8048"/>
      <c r="AC77" s="8049"/>
      <c r="AD77" s="7769"/>
      <c r="AE77" s="7769"/>
      <c r="AF77" s="8050" t="inlineStr">
        <is>
          <t>N/A</t>
        </is>
      </c>
      <c r="AG77" s="7782"/>
      <c r="AH77" s="7782"/>
      <c r="AI77" s="7782"/>
      <c r="AJ77" s="7773"/>
      <c r="AK77" s="7769"/>
      <c r="AL77" s="7773"/>
      <c r="AM77" s="7773"/>
      <c r="AN77" s="7974"/>
      <c r="AO77" s="7974"/>
      <c r="AP77" s="7974"/>
      <c r="AQ77" s="7974"/>
      <c r="AR77" s="7974"/>
      <c r="AS77" s="7782"/>
      <c r="AT77" s="7782"/>
      <c r="AU77" s="8051"/>
      <c r="AV77" s="8051"/>
      <c r="AW77" s="7974"/>
      <c r="AX77" s="7974"/>
      <c r="AY77" s="7974"/>
      <c r="AZ77" s="8051"/>
      <c r="BA77" s="7974"/>
      <c r="BB77" s="8051"/>
      <c r="BC77" s="7974"/>
      <c r="BD77" s="7774" t="str">
        <f t="shared" si="8"/>
        <v/>
      </c>
      <c r="BE77" s="7775">
        <f t="shared" si="9"/>
        <v>1800</v>
      </c>
      <c r="BF77" s="7774" t="str">
        <f t="shared" si="10"/>
        <v/>
      </c>
      <c r="BG77" s="7775">
        <f t="shared" si="11"/>
        <v>600</v>
      </c>
      <c r="BH77" s="7775" t="str">
        <f t="shared" si="12"/>
        <v>S/01</v>
      </c>
      <c r="BI77" s="7771"/>
      <c r="BJ77" s="7976">
        <f>Overview!$E$7</f>
        <v>0</v>
      </c>
      <c r="BK77" s="7771"/>
      <c r="BL77" s="7982">
        <f t="shared" si="13"/>
        <v>0</v>
      </c>
      <c r="BM77" s="7976" t="str">
        <f>Overview!$P$153</f>
        <v/>
      </c>
      <c r="BN77" s="7976">
        <f t="shared" si="14"/>
        <v>0</v>
      </c>
      <c r="BO77" s="7771"/>
      <c r="BP77" s="7769"/>
      <c r="BQ77" s="7988" t="inlineStr">
        <is>
          <t>N/A</t>
        </is>
      </c>
      <c r="BR77" s="8004"/>
      <c r="BS77" s="8004"/>
      <c r="BT77" s="8046"/>
      <c r="BU77" s="8046"/>
      <c r="BV77" s="8040" t="str">
        <f t="shared" si="15"/>
        <v/>
      </c>
      <c r="BW77" s="8041">
        <v>30</v>
      </c>
      <c r="BX77" s="8041">
        <v>10</v>
      </c>
      <c r="BY77" s="8041" t="inlineStr">
        <is>
          <t>S/01</t>
        </is>
      </c>
      <c r="BZ77" s="8042"/>
      <c r="CA77" s="8043"/>
      <c r="CB77" s="8003"/>
      <c r="CC77" s="8003"/>
      <c r="CD77" s="8003"/>
      <c r="CE77" s="8044"/>
      <c r="CF77" s="8004"/>
      <c r="CG77" s="8004"/>
      <c r="CH77" s="8004"/>
      <c r="CI77" s="8004"/>
      <c r="CJ77" s="8004"/>
      <c r="CK77" s="8004"/>
    </row>
    <row r="78" spans="1:89" x14ac:dyDescent="0.2">
      <c r="A78" s="8004"/>
      <c r="B78" s="8004"/>
      <c r="D78" s="8047" t="str">
        <f>IF(BT78="EN",IF(Overview!$O$10=TRUE,"EN 62209-1","EN 62209-2"),IF(BT78="FCC","IEEE Std 1528™","IEC/IEEE 62209-1528"))</f>
        <v>IEC/IEEE 62209-1528</v>
      </c>
      <c r="E78" s="7989"/>
      <c r="F78" s="7990" t="inlineStr">
        <is>
          <t>Custom</t>
        </is>
      </c>
      <c r="G78" s="7995"/>
      <c r="H78" s="7993"/>
      <c r="I78" s="7773"/>
      <c r="J78" s="7769"/>
      <c r="K78" s="7769"/>
      <c r="L78" s="7769"/>
      <c r="M78" s="7773"/>
      <c r="N78" s="7773"/>
      <c r="O78" s="7783"/>
      <c r="P78" s="7783"/>
      <c r="Q78" s="7783"/>
      <c r="R78" s="7773"/>
      <c r="S78" s="7773"/>
      <c r="T78" s="7773"/>
      <c r="U78" s="7773"/>
      <c r="V78" s="7974"/>
      <c r="W78" s="7773"/>
      <c r="X78" s="7773"/>
      <c r="Y78" s="7773"/>
      <c r="Z78" s="7769"/>
      <c r="AA78" s="7769"/>
      <c r="AB78" s="8048"/>
      <c r="AC78" s="8049"/>
      <c r="AD78" s="7769"/>
      <c r="AE78" s="7769"/>
      <c r="AF78" s="8050" t="inlineStr">
        <is>
          <t>N/A</t>
        </is>
      </c>
      <c r="AG78" s="7782"/>
      <c r="AH78" s="7782"/>
      <c r="AI78" s="7782"/>
      <c r="AJ78" s="7773"/>
      <c r="AK78" s="7769"/>
      <c r="AL78" s="7773"/>
      <c r="AM78" s="7773"/>
      <c r="AN78" s="7974"/>
      <c r="AO78" s="7974"/>
      <c r="AP78" s="7974"/>
      <c r="AQ78" s="7974"/>
      <c r="AR78" s="7974"/>
      <c r="AS78" s="7782"/>
      <c r="AT78" s="7782"/>
      <c r="AU78" s="8051"/>
      <c r="AV78" s="8051"/>
      <c r="AW78" s="7974"/>
      <c r="AX78" s="7974"/>
      <c r="AY78" s="7974"/>
      <c r="AZ78" s="8051"/>
      <c r="BA78" s="7974"/>
      <c r="BB78" s="8051"/>
      <c r="BC78" s="7974"/>
      <c r="BD78" s="7774" t="str">
        <f t="shared" si="8"/>
        <v/>
      </c>
      <c r="BE78" s="7775">
        <f t="shared" si="9"/>
        <v>1800</v>
      </c>
      <c r="BF78" s="7774" t="str">
        <f t="shared" si="10"/>
        <v/>
      </c>
      <c r="BG78" s="7775">
        <f t="shared" si="11"/>
        <v>600</v>
      </c>
      <c r="BH78" s="7775" t="str">
        <f t="shared" si="12"/>
        <v>S/01</v>
      </c>
      <c r="BI78" s="7771"/>
      <c r="BJ78" s="7976">
        <f>Overview!$E$7</f>
        <v>0</v>
      </c>
      <c r="BK78" s="7771"/>
      <c r="BL78" s="7982">
        <f t="shared" si="13"/>
        <v>0</v>
      </c>
      <c r="BM78" s="7976" t="str">
        <f>Overview!$P$153</f>
        <v/>
      </c>
      <c r="BN78" s="7976">
        <f t="shared" si="14"/>
        <v>0</v>
      </c>
      <c r="BO78" s="7771"/>
      <c r="BP78" s="7769"/>
      <c r="BQ78" s="7988" t="inlineStr">
        <is>
          <t>N/A</t>
        </is>
      </c>
      <c r="BR78" s="8004"/>
      <c r="BS78" s="8004"/>
      <c r="BT78" s="8046"/>
      <c r="BU78" s="8046"/>
      <c r="BV78" s="8040" t="str">
        <f t="shared" si="15"/>
        <v/>
      </c>
      <c r="BW78" s="8041">
        <v>30</v>
      </c>
      <c r="BX78" s="8041">
        <v>10</v>
      </c>
      <c r="BY78" s="8041" t="inlineStr">
        <is>
          <t>S/01</t>
        </is>
      </c>
      <c r="BZ78" s="8042"/>
      <c r="CA78" s="8043"/>
      <c r="CB78" s="8003"/>
      <c r="CC78" s="8003"/>
      <c r="CD78" s="8003"/>
      <c r="CE78" s="8044"/>
      <c r="CF78" s="8004"/>
      <c r="CG78" s="8004"/>
      <c r="CH78" s="8004"/>
      <c r="CI78" s="8004"/>
      <c r="CJ78" s="8004"/>
      <c r="CK78" s="8004"/>
    </row>
    <row r="79" spans="1:89" x14ac:dyDescent="0.2">
      <c r="A79" s="8004"/>
      <c r="B79" s="8004"/>
      <c r="D79" s="8047" t="str">
        <f>IF(BT79="EN",IF(Overview!$O$10=TRUE,"EN 62209-1","EN 62209-2"),IF(BT79="FCC","IEEE Std 1528™","IEC/IEEE 62209-1528"))</f>
        <v>IEC/IEEE 62209-1528</v>
      </c>
      <c r="E79" s="7989"/>
      <c r="F79" s="7990" t="inlineStr">
        <is>
          <t>Custom</t>
        </is>
      </c>
      <c r="G79" s="7995"/>
      <c r="H79" s="7993"/>
      <c r="I79" s="7773"/>
      <c r="J79" s="7769"/>
      <c r="K79" s="7769"/>
      <c r="L79" s="7769"/>
      <c r="M79" s="7773"/>
      <c r="N79" s="7773"/>
      <c r="O79" s="7783"/>
      <c r="P79" s="7783"/>
      <c r="Q79" s="7783"/>
      <c r="R79" s="7773"/>
      <c r="S79" s="7773"/>
      <c r="T79" s="7773"/>
      <c r="U79" s="7773"/>
      <c r="V79" s="7974"/>
      <c r="W79" s="7773"/>
      <c r="X79" s="7773"/>
      <c r="Y79" s="7773"/>
      <c r="Z79" s="7769"/>
      <c r="AA79" s="7769"/>
      <c r="AB79" s="8048"/>
      <c r="AC79" s="8049"/>
      <c r="AD79" s="7769"/>
      <c r="AE79" s="7769"/>
      <c r="AF79" s="8050" t="inlineStr">
        <is>
          <t>N/A</t>
        </is>
      </c>
      <c r="AG79" s="7782"/>
      <c r="AH79" s="7782"/>
      <c r="AI79" s="7782"/>
      <c r="AJ79" s="7773"/>
      <c r="AK79" s="7769"/>
      <c r="AL79" s="7773"/>
      <c r="AM79" s="7773"/>
      <c r="AN79" s="7974"/>
      <c r="AO79" s="7974"/>
      <c r="AP79" s="7974"/>
      <c r="AQ79" s="7974"/>
      <c r="AR79" s="7974"/>
      <c r="AS79" s="7782"/>
      <c r="AT79" s="7782"/>
      <c r="AU79" s="8051"/>
      <c r="AV79" s="8051"/>
      <c r="AW79" s="7974"/>
      <c r="AX79" s="7974"/>
      <c r="AY79" s="7974"/>
      <c r="AZ79" s="8051"/>
      <c r="BA79" s="7974"/>
      <c r="BB79" s="8051"/>
      <c r="BC79" s="7974"/>
      <c r="BD79" s="7774" t="str">
        <f t="shared" si="8"/>
        <v/>
      </c>
      <c r="BE79" s="7775">
        <f t="shared" si="9"/>
        <v>1800</v>
      </c>
      <c r="BF79" s="7774" t="str">
        <f t="shared" si="10"/>
        <v/>
      </c>
      <c r="BG79" s="7775">
        <f t="shared" si="11"/>
        <v>600</v>
      </c>
      <c r="BH79" s="7775" t="str">
        <f t="shared" si="12"/>
        <v>S/01</v>
      </c>
      <c r="BI79" s="7771"/>
      <c r="BJ79" s="7976">
        <f>Overview!$E$7</f>
        <v>0</v>
      </c>
      <c r="BK79" s="7771"/>
      <c r="BL79" s="7982">
        <f t="shared" si="13"/>
        <v>0</v>
      </c>
      <c r="BM79" s="7976" t="str">
        <f>Overview!$P$153</f>
        <v/>
      </c>
      <c r="BN79" s="7976">
        <f t="shared" si="14"/>
        <v>0</v>
      </c>
      <c r="BO79" s="7771"/>
      <c r="BP79" s="7769"/>
      <c r="BQ79" s="7988" t="inlineStr">
        <is>
          <t>N/A</t>
        </is>
      </c>
      <c r="BR79" s="8004"/>
      <c r="BS79" s="8004"/>
      <c r="BT79" s="8046"/>
      <c r="BU79" s="8046"/>
      <c r="BV79" s="8040" t="str">
        <f t="shared" si="15"/>
        <v/>
      </c>
      <c r="BW79" s="8041">
        <v>30</v>
      </c>
      <c r="BX79" s="8041">
        <v>10</v>
      </c>
      <c r="BY79" s="8041" t="inlineStr">
        <is>
          <t>S/01</t>
        </is>
      </c>
      <c r="BZ79" s="8042"/>
      <c r="CA79" s="8043"/>
      <c r="CB79" s="8003"/>
      <c r="CC79" s="8003"/>
      <c r="CD79" s="8003"/>
      <c r="CE79" s="8044"/>
      <c r="CF79" s="8004"/>
      <c r="CG79" s="8004"/>
      <c r="CH79" s="8004"/>
      <c r="CI79" s="8004"/>
      <c r="CJ79" s="8004"/>
      <c r="CK79" s="8004"/>
    </row>
    <row r="80" spans="1:89" x14ac:dyDescent="0.2">
      <c r="A80" s="8004"/>
      <c r="B80" s="8004"/>
      <c r="D80" s="8047" t="str">
        <f>IF(BT80="EN",IF(Overview!$O$10=TRUE,"EN 62209-1","EN 62209-2"),IF(BT80="FCC","IEEE Std 1528™","IEC/IEEE 62209-1528"))</f>
        <v>IEC/IEEE 62209-1528</v>
      </c>
      <c r="E80" s="7989"/>
      <c r="F80" s="7990" t="inlineStr">
        <is>
          <t>Custom</t>
        </is>
      </c>
      <c r="G80" s="7995"/>
      <c r="H80" s="7993"/>
      <c r="I80" s="7773"/>
      <c r="J80" s="7769"/>
      <c r="K80" s="7769"/>
      <c r="L80" s="7769"/>
      <c r="M80" s="7773"/>
      <c r="N80" s="7773"/>
      <c r="O80" s="7783"/>
      <c r="P80" s="7783"/>
      <c r="Q80" s="7783"/>
      <c r="R80" s="7773"/>
      <c r="S80" s="7773"/>
      <c r="T80" s="7773"/>
      <c r="U80" s="7773"/>
      <c r="V80" s="7974"/>
      <c r="W80" s="7773"/>
      <c r="X80" s="7773"/>
      <c r="Y80" s="7773"/>
      <c r="Z80" s="7769"/>
      <c r="AA80" s="7769"/>
      <c r="AB80" s="8048"/>
      <c r="AC80" s="8049"/>
      <c r="AD80" s="7769"/>
      <c r="AE80" s="7769"/>
      <c r="AF80" s="8050" t="inlineStr">
        <is>
          <t>N/A</t>
        </is>
      </c>
      <c r="AG80" s="7782"/>
      <c r="AH80" s="7782"/>
      <c r="AI80" s="7782"/>
      <c r="AJ80" s="7773"/>
      <c r="AK80" s="7769"/>
      <c r="AL80" s="7773"/>
      <c r="AM80" s="7773"/>
      <c r="AN80" s="7974"/>
      <c r="AO80" s="7974"/>
      <c r="AP80" s="7974"/>
      <c r="AQ80" s="7974"/>
      <c r="AR80" s="7974"/>
      <c r="AS80" s="7782"/>
      <c r="AT80" s="7782"/>
      <c r="AU80" s="8051"/>
      <c r="AV80" s="8051"/>
      <c r="AW80" s="7974"/>
      <c r="AX80" s="7974"/>
      <c r="AY80" s="7974"/>
      <c r="AZ80" s="8051"/>
      <c r="BA80" s="7974"/>
      <c r="BB80" s="8051"/>
      <c r="BC80" s="7974"/>
      <c r="BD80" s="7774" t="str">
        <f t="shared" si="8"/>
        <v/>
      </c>
      <c r="BE80" s="7775">
        <f t="shared" si="9"/>
        <v>1800</v>
      </c>
      <c r="BF80" s="7774" t="str">
        <f t="shared" si="10"/>
        <v/>
      </c>
      <c r="BG80" s="7775">
        <f t="shared" si="11"/>
        <v>600</v>
      </c>
      <c r="BH80" s="7775" t="str">
        <f t="shared" si="12"/>
        <v>S/01</v>
      </c>
      <c r="BI80" s="7771"/>
      <c r="BJ80" s="7976">
        <f>Overview!$E$7</f>
        <v>0</v>
      </c>
      <c r="BK80" s="7771"/>
      <c r="BL80" s="7982">
        <f t="shared" si="13"/>
        <v>0</v>
      </c>
      <c r="BM80" s="7976" t="str">
        <f>Overview!$P$153</f>
        <v/>
      </c>
      <c r="BN80" s="7976">
        <f t="shared" si="14"/>
        <v>0</v>
      </c>
      <c r="BO80" s="7771"/>
      <c r="BP80" s="7769"/>
      <c r="BQ80" s="7988" t="inlineStr">
        <is>
          <t>N/A</t>
        </is>
      </c>
      <c r="BR80" s="8004"/>
      <c r="BS80" s="8004"/>
      <c r="BT80" s="8046"/>
      <c r="BU80" s="8046"/>
      <c r="BV80" s="8040" t="str">
        <f t="shared" si="15"/>
        <v/>
      </c>
      <c r="BW80" s="8041">
        <v>30</v>
      </c>
      <c r="BX80" s="8041">
        <v>10</v>
      </c>
      <c r="BY80" s="8041" t="inlineStr">
        <is>
          <t>S/01</t>
        </is>
      </c>
      <c r="BZ80" s="8042"/>
      <c r="CA80" s="8043"/>
      <c r="CB80" s="8003"/>
      <c r="CC80" s="8003"/>
      <c r="CD80" s="8003"/>
      <c r="CE80" s="8044"/>
      <c r="CF80" s="8004"/>
      <c r="CG80" s="8004"/>
      <c r="CH80" s="8004"/>
      <c r="CI80" s="8004"/>
      <c r="CJ80" s="8004"/>
      <c r="CK80" s="8004"/>
    </row>
    <row r="81" spans="1:89" x14ac:dyDescent="0.2">
      <c r="A81" s="8004"/>
      <c r="B81" s="8004"/>
      <c r="D81" s="8047" t="str">
        <f>IF(BT81="EN",IF(Overview!$O$10=TRUE,"EN 62209-1","EN 62209-2"),IF(BT81="FCC","IEEE Std 1528™","IEC/IEEE 62209-1528"))</f>
        <v>IEC/IEEE 62209-1528</v>
      </c>
      <c r="E81" s="7989"/>
      <c r="F81" s="7990" t="inlineStr">
        <is>
          <t>Custom</t>
        </is>
      </c>
      <c r="G81" s="7995"/>
      <c r="H81" s="7993"/>
      <c r="I81" s="7773"/>
      <c r="J81" s="7769"/>
      <c r="K81" s="7769"/>
      <c r="L81" s="7769"/>
      <c r="M81" s="7773"/>
      <c r="N81" s="7773"/>
      <c r="O81" s="7783"/>
      <c r="P81" s="7783"/>
      <c r="Q81" s="7783"/>
      <c r="R81" s="7773"/>
      <c r="S81" s="7773"/>
      <c r="T81" s="7773"/>
      <c r="U81" s="7773"/>
      <c r="V81" s="7974"/>
      <c r="W81" s="7773"/>
      <c r="X81" s="7773"/>
      <c r="Y81" s="7773"/>
      <c r="Z81" s="7769"/>
      <c r="AA81" s="7769"/>
      <c r="AB81" s="8048"/>
      <c r="AC81" s="8049"/>
      <c r="AD81" s="7769"/>
      <c r="AE81" s="7769"/>
      <c r="AF81" s="8050" t="inlineStr">
        <is>
          <t>N/A</t>
        </is>
      </c>
      <c r="AG81" s="7782"/>
      <c r="AH81" s="7782"/>
      <c r="AI81" s="7782"/>
      <c r="AJ81" s="7773"/>
      <c r="AK81" s="7769"/>
      <c r="AL81" s="7773"/>
      <c r="AM81" s="7773"/>
      <c r="AN81" s="7974"/>
      <c r="AO81" s="7974"/>
      <c r="AP81" s="7974"/>
      <c r="AQ81" s="7974"/>
      <c r="AR81" s="7974"/>
      <c r="AS81" s="7782"/>
      <c r="AT81" s="7782"/>
      <c r="AU81" s="8051"/>
      <c r="AV81" s="8051"/>
      <c r="AW81" s="7974"/>
      <c r="AX81" s="7974"/>
      <c r="AY81" s="7974"/>
      <c r="AZ81" s="8051"/>
      <c r="BA81" s="7974"/>
      <c r="BB81" s="8051"/>
      <c r="BC81" s="7974"/>
      <c r="BD81" s="7774" t="str">
        <f t="shared" si="8"/>
        <v/>
      </c>
      <c r="BE81" s="7775">
        <f t="shared" si="9"/>
        <v>1800</v>
      </c>
      <c r="BF81" s="7774" t="str">
        <f t="shared" si="10"/>
        <v/>
      </c>
      <c r="BG81" s="7775">
        <f t="shared" si="11"/>
        <v>600</v>
      </c>
      <c r="BH81" s="7775" t="str">
        <f t="shared" si="12"/>
        <v>S/01</v>
      </c>
      <c r="BI81" s="7771"/>
      <c r="BJ81" s="7976">
        <f>Overview!$E$7</f>
        <v>0</v>
      </c>
      <c r="BK81" s="7771"/>
      <c r="BL81" s="7982">
        <f t="shared" si="13"/>
        <v>0</v>
      </c>
      <c r="BM81" s="7976" t="str">
        <f>Overview!$P$153</f>
        <v/>
      </c>
      <c r="BN81" s="7976">
        <f t="shared" si="14"/>
        <v>0</v>
      </c>
      <c r="BO81" s="7771"/>
      <c r="BP81" s="7769"/>
      <c r="BQ81" s="7988" t="inlineStr">
        <is>
          <t>N/A</t>
        </is>
      </c>
      <c r="BR81" s="8004"/>
      <c r="BS81" s="8004"/>
      <c r="BT81" s="8046"/>
      <c r="BU81" s="8046"/>
      <c r="BV81" s="8040" t="str">
        <f t="shared" si="15"/>
        <v/>
      </c>
      <c r="BW81" s="8041">
        <v>30</v>
      </c>
      <c r="BX81" s="8041">
        <v>10</v>
      </c>
      <c r="BY81" s="8041" t="inlineStr">
        <is>
          <t>S/01</t>
        </is>
      </c>
      <c r="BZ81" s="8042"/>
      <c r="CA81" s="8043"/>
      <c r="CB81" s="8003"/>
      <c r="CC81" s="8003"/>
      <c r="CD81" s="8003"/>
      <c r="CE81" s="8044"/>
      <c r="CF81" s="8004"/>
      <c r="CG81" s="8004"/>
      <c r="CH81" s="8004"/>
      <c r="CI81" s="8004"/>
      <c r="CJ81" s="8004"/>
      <c r="CK81" s="8004"/>
    </row>
    <row r="82" spans="1:89" x14ac:dyDescent="0.2">
      <c r="A82" s="8004"/>
      <c r="B82" s="8004"/>
      <c r="D82" s="8047" t="str">
        <f>IF(BT82="EN",IF(Overview!$O$10=TRUE,"EN 62209-1","EN 62209-2"),IF(BT82="FCC","IEEE Std 1528™","IEC/IEEE 62209-1528"))</f>
        <v>IEC/IEEE 62209-1528</v>
      </c>
      <c r="E82" s="7989"/>
      <c r="F82" s="7990" t="inlineStr">
        <is>
          <t>Custom</t>
        </is>
      </c>
      <c r="G82" s="7995"/>
      <c r="H82" s="7993"/>
      <c r="I82" s="7773"/>
      <c r="J82" s="7769"/>
      <c r="K82" s="7769"/>
      <c r="L82" s="7769"/>
      <c r="M82" s="7773"/>
      <c r="N82" s="7773"/>
      <c r="O82" s="7783"/>
      <c r="P82" s="7783"/>
      <c r="Q82" s="7783"/>
      <c r="R82" s="7773"/>
      <c r="S82" s="7773"/>
      <c r="T82" s="7773"/>
      <c r="U82" s="7773"/>
      <c r="V82" s="7974"/>
      <c r="W82" s="7773"/>
      <c r="X82" s="7773"/>
      <c r="Y82" s="7773"/>
      <c r="Z82" s="7769"/>
      <c r="AA82" s="7769"/>
      <c r="AB82" s="8048"/>
      <c r="AC82" s="8049"/>
      <c r="AD82" s="7769"/>
      <c r="AE82" s="7769"/>
      <c r="AF82" s="8050" t="inlineStr">
        <is>
          <t>N/A</t>
        </is>
      </c>
      <c r="AG82" s="7782"/>
      <c r="AH82" s="7782"/>
      <c r="AI82" s="7782"/>
      <c r="AJ82" s="7773"/>
      <c r="AK82" s="7769"/>
      <c r="AL82" s="7773"/>
      <c r="AM82" s="7773"/>
      <c r="AN82" s="7974"/>
      <c r="AO82" s="7974"/>
      <c r="AP82" s="7974"/>
      <c r="AQ82" s="7974"/>
      <c r="AR82" s="7974"/>
      <c r="AS82" s="7782"/>
      <c r="AT82" s="7782"/>
      <c r="AU82" s="8051"/>
      <c r="AV82" s="8051"/>
      <c r="AW82" s="7974"/>
      <c r="AX82" s="7974"/>
      <c r="AY82" s="7974"/>
      <c r="AZ82" s="8051"/>
      <c r="BA82" s="7974"/>
      <c r="BB82" s="8051"/>
      <c r="BC82" s="7974"/>
      <c r="BD82" s="7774" t="str">
        <f t="shared" si="8"/>
        <v/>
      </c>
      <c r="BE82" s="7775">
        <f t="shared" si="9"/>
        <v>1800</v>
      </c>
      <c r="BF82" s="7774" t="str">
        <f t="shared" si="10"/>
        <v/>
      </c>
      <c r="BG82" s="7775">
        <f t="shared" si="11"/>
        <v>600</v>
      </c>
      <c r="BH82" s="7775" t="str">
        <f t="shared" si="12"/>
        <v>S/01</v>
      </c>
      <c r="BI82" s="7771"/>
      <c r="BJ82" s="7976">
        <f>Overview!$E$7</f>
        <v>0</v>
      </c>
      <c r="BK82" s="7771"/>
      <c r="BL82" s="7982">
        <f t="shared" si="13"/>
        <v>0</v>
      </c>
      <c r="BM82" s="7976" t="str">
        <f>Overview!$P$153</f>
        <v/>
      </c>
      <c r="BN82" s="7976">
        <f t="shared" si="14"/>
        <v>0</v>
      </c>
      <c r="BO82" s="7771"/>
      <c r="BP82" s="7769"/>
      <c r="BQ82" s="7988" t="inlineStr">
        <is>
          <t>N/A</t>
        </is>
      </c>
      <c r="BR82" s="8004"/>
      <c r="BS82" s="8004"/>
      <c r="BT82" s="8046"/>
      <c r="BU82" s="8046"/>
      <c r="BV82" s="8040" t="str">
        <f t="shared" si="15"/>
        <v/>
      </c>
      <c r="BW82" s="8041">
        <v>30</v>
      </c>
      <c r="BX82" s="8041">
        <v>10</v>
      </c>
      <c r="BY82" s="8041" t="inlineStr">
        <is>
          <t>S/01</t>
        </is>
      </c>
      <c r="BZ82" s="8042"/>
      <c r="CA82" s="8043"/>
      <c r="CB82" s="8003"/>
      <c r="CC82" s="8003"/>
      <c r="CD82" s="8003"/>
      <c r="CE82" s="8044"/>
      <c r="CF82" s="8004"/>
      <c r="CG82" s="8004"/>
      <c r="CH82" s="8004"/>
      <c r="CI82" s="8004"/>
      <c r="CJ82" s="8004"/>
      <c r="CK82" s="8004"/>
    </row>
    <row r="83" spans="1:89" x14ac:dyDescent="0.2">
      <c r="A83" s="8004"/>
      <c r="B83" s="8004"/>
      <c r="D83" s="8047" t="str">
        <f>IF(BT83="EN",IF(Overview!$O$10=TRUE,"EN 62209-1","EN 62209-2"),IF(BT83="FCC","IEEE Std 1528™","IEC/IEEE 62209-1528"))</f>
        <v>IEC/IEEE 62209-1528</v>
      </c>
      <c r="E83" s="7989"/>
      <c r="F83" s="7990" t="inlineStr">
        <is>
          <t>Custom</t>
        </is>
      </c>
      <c r="G83" s="7995"/>
      <c r="H83" s="7993"/>
      <c r="I83" s="7773"/>
      <c r="J83" s="7769"/>
      <c r="K83" s="7769"/>
      <c r="L83" s="7769"/>
      <c r="M83" s="7773"/>
      <c r="N83" s="7773"/>
      <c r="O83" s="7783"/>
      <c r="P83" s="7783"/>
      <c r="Q83" s="7783"/>
      <c r="R83" s="7773"/>
      <c r="S83" s="7773"/>
      <c r="T83" s="7773"/>
      <c r="U83" s="7773"/>
      <c r="V83" s="7974"/>
      <c r="W83" s="7773"/>
      <c r="X83" s="7773"/>
      <c r="Y83" s="7773"/>
      <c r="Z83" s="7769"/>
      <c r="AA83" s="7769"/>
      <c r="AB83" s="8048"/>
      <c r="AC83" s="8049"/>
      <c r="AD83" s="7769"/>
      <c r="AE83" s="7769"/>
      <c r="AF83" s="8050" t="inlineStr">
        <is>
          <t>N/A</t>
        </is>
      </c>
      <c r="AG83" s="7782"/>
      <c r="AH83" s="7782"/>
      <c r="AI83" s="7782"/>
      <c r="AJ83" s="7773"/>
      <c r="AK83" s="7769"/>
      <c r="AL83" s="7773"/>
      <c r="AM83" s="7773"/>
      <c r="AN83" s="7974"/>
      <c r="AO83" s="7974"/>
      <c r="AP83" s="7974"/>
      <c r="AQ83" s="7974"/>
      <c r="AR83" s="7974"/>
      <c r="AS83" s="7782"/>
      <c r="AT83" s="7782"/>
      <c r="AU83" s="8051"/>
      <c r="AV83" s="8051"/>
      <c r="AW83" s="7974"/>
      <c r="AX83" s="7974"/>
      <c r="AY83" s="7974"/>
      <c r="AZ83" s="8051"/>
      <c r="BA83" s="7974"/>
      <c r="BB83" s="8051"/>
      <c r="BC83" s="7974"/>
      <c r="BD83" s="7774" t="str">
        <f t="shared" si="8"/>
        <v/>
      </c>
      <c r="BE83" s="7775">
        <f t="shared" si="9"/>
        <v>1800</v>
      </c>
      <c r="BF83" s="7774" t="str">
        <f t="shared" si="10"/>
        <v/>
      </c>
      <c r="BG83" s="7775">
        <f t="shared" si="11"/>
        <v>600</v>
      </c>
      <c r="BH83" s="7775" t="str">
        <f t="shared" si="12"/>
        <v>S/01</v>
      </c>
      <c r="BI83" s="7771"/>
      <c r="BJ83" s="7976">
        <f>Overview!$E$7</f>
        <v>0</v>
      </c>
      <c r="BK83" s="7771"/>
      <c r="BL83" s="7982">
        <f t="shared" si="13"/>
        <v>0</v>
      </c>
      <c r="BM83" s="7976" t="str">
        <f>Overview!$P$153</f>
        <v/>
      </c>
      <c r="BN83" s="7976">
        <f t="shared" si="14"/>
        <v>0</v>
      </c>
      <c r="BO83" s="7771"/>
      <c r="BP83" s="7769"/>
      <c r="BQ83" s="7988" t="inlineStr">
        <is>
          <t>N/A</t>
        </is>
      </c>
      <c r="BR83" s="8004"/>
      <c r="BS83" s="8004"/>
      <c r="BT83" s="8046"/>
      <c r="BU83" s="8046"/>
      <c r="BV83" s="8040" t="str">
        <f t="shared" si="15"/>
        <v/>
      </c>
      <c r="BW83" s="8041">
        <v>30</v>
      </c>
      <c r="BX83" s="8041">
        <v>10</v>
      </c>
      <c r="BY83" s="8041" t="inlineStr">
        <is>
          <t>S/01</t>
        </is>
      </c>
      <c r="BZ83" s="8042"/>
      <c r="CA83" s="8043"/>
      <c r="CB83" s="8003"/>
      <c r="CC83" s="8003"/>
      <c r="CD83" s="8003"/>
      <c r="CE83" s="8044"/>
      <c r="CF83" s="8004"/>
      <c r="CG83" s="8004"/>
      <c r="CH83" s="8004"/>
      <c r="CI83" s="8004"/>
      <c r="CJ83" s="8004"/>
      <c r="CK83" s="8004"/>
    </row>
    <row r="84" spans="1:89" x14ac:dyDescent="0.2">
      <c r="A84" s="8004"/>
      <c r="B84" s="8004"/>
      <c r="D84" s="8047" t="str">
        <f>IF(BT84="EN",IF(Overview!$O$10=TRUE,"EN 62209-1","EN 62209-2"),IF(BT84="FCC","IEEE Std 1528™","IEC/IEEE 62209-1528"))</f>
        <v>IEC/IEEE 62209-1528</v>
      </c>
      <c r="E84" s="7989"/>
      <c r="F84" s="7990" t="inlineStr">
        <is>
          <t>Custom</t>
        </is>
      </c>
      <c r="G84" s="7995"/>
      <c r="H84" s="7993"/>
      <c r="I84" s="7773"/>
      <c r="J84" s="7769"/>
      <c r="K84" s="7769"/>
      <c r="L84" s="7769"/>
      <c r="M84" s="7773"/>
      <c r="N84" s="7773"/>
      <c r="O84" s="7783"/>
      <c r="P84" s="7783"/>
      <c r="Q84" s="7783"/>
      <c r="R84" s="7773"/>
      <c r="S84" s="7773"/>
      <c r="T84" s="7773"/>
      <c r="U84" s="7773"/>
      <c r="V84" s="7974"/>
      <c r="W84" s="7773"/>
      <c r="X84" s="7773"/>
      <c r="Y84" s="7773"/>
      <c r="Z84" s="7769"/>
      <c r="AA84" s="7769"/>
      <c r="AB84" s="8048"/>
      <c r="AC84" s="8049"/>
      <c r="AD84" s="7769"/>
      <c r="AE84" s="7769"/>
      <c r="AF84" s="8050" t="inlineStr">
        <is>
          <t>N/A</t>
        </is>
      </c>
      <c r="AG84" s="7782"/>
      <c r="AH84" s="7782"/>
      <c r="AI84" s="7782"/>
      <c r="AJ84" s="7773"/>
      <c r="AK84" s="7769"/>
      <c r="AL84" s="7773"/>
      <c r="AM84" s="7773"/>
      <c r="AN84" s="7974"/>
      <c r="AO84" s="7974"/>
      <c r="AP84" s="7974"/>
      <c r="AQ84" s="7974"/>
      <c r="AR84" s="7974"/>
      <c r="AS84" s="7782"/>
      <c r="AT84" s="7782"/>
      <c r="AU84" s="8051"/>
      <c r="AV84" s="8051"/>
      <c r="AW84" s="7974"/>
      <c r="AX84" s="7974"/>
      <c r="AY84" s="7974"/>
      <c r="AZ84" s="8051"/>
      <c r="BA84" s="7974"/>
      <c r="BB84" s="8051"/>
      <c r="BC84" s="7974"/>
      <c r="BD84" s="7774" t="str">
        <f t="shared" si="8"/>
        <v/>
      </c>
      <c r="BE84" s="7775">
        <f t="shared" si="9"/>
        <v>1800</v>
      </c>
      <c r="BF84" s="7774" t="str">
        <f t="shared" si="10"/>
        <v/>
      </c>
      <c r="BG84" s="7775">
        <f t="shared" si="11"/>
        <v>600</v>
      </c>
      <c r="BH84" s="7775" t="str">
        <f t="shared" si="12"/>
        <v>S/01</v>
      </c>
      <c r="BI84" s="7771"/>
      <c r="BJ84" s="7976">
        <f>Overview!$E$7</f>
        <v>0</v>
      </c>
      <c r="BK84" s="7771"/>
      <c r="BL84" s="7982">
        <f t="shared" si="13"/>
        <v>0</v>
      </c>
      <c r="BM84" s="7976" t="str">
        <f>Overview!$P$153</f>
        <v/>
      </c>
      <c r="BN84" s="7976">
        <f t="shared" si="14"/>
        <v>0</v>
      </c>
      <c r="BO84" s="7771"/>
      <c r="BP84" s="7769"/>
      <c r="BQ84" s="7988" t="inlineStr">
        <is>
          <t>N/A</t>
        </is>
      </c>
      <c r="BR84" s="8004"/>
      <c r="BS84" s="8004"/>
      <c r="BT84" s="8046"/>
      <c r="BU84" s="8046"/>
      <c r="BV84" s="8040" t="str">
        <f t="shared" si="15"/>
        <v/>
      </c>
      <c r="BW84" s="8041">
        <v>30</v>
      </c>
      <c r="BX84" s="8041">
        <v>10</v>
      </c>
      <c r="BY84" s="8041" t="inlineStr">
        <is>
          <t>S/01</t>
        </is>
      </c>
      <c r="BZ84" s="8042"/>
      <c r="CA84" s="8043"/>
      <c r="CB84" s="8003"/>
      <c r="CC84" s="8003"/>
      <c r="CD84" s="8003"/>
      <c r="CE84" s="8044"/>
      <c r="CF84" s="8004"/>
      <c r="CG84" s="8004"/>
      <c r="CH84" s="8004"/>
      <c r="CI84" s="8004"/>
      <c r="CJ84" s="8004"/>
      <c r="CK84" s="8004"/>
    </row>
    <row r="85" spans="1:89" x14ac:dyDescent="0.2">
      <c r="A85" s="8004"/>
      <c r="B85" s="8004"/>
      <c r="D85" s="8047" t="str">
        <f>IF(BT85="EN",IF(Overview!$O$10=TRUE,"EN 62209-1","EN 62209-2"),IF(BT85="FCC","IEEE Std 1528™","IEC/IEEE 62209-1528"))</f>
        <v>IEC/IEEE 62209-1528</v>
      </c>
      <c r="E85" s="7989"/>
      <c r="F85" s="7990" t="inlineStr">
        <is>
          <t>Custom</t>
        </is>
      </c>
      <c r="G85" s="7995"/>
      <c r="H85" s="7993"/>
      <c r="I85" s="7773"/>
      <c r="J85" s="7769"/>
      <c r="K85" s="7769"/>
      <c r="L85" s="7769"/>
      <c r="M85" s="7773"/>
      <c r="N85" s="7773"/>
      <c r="O85" s="7783"/>
      <c r="P85" s="7783"/>
      <c r="Q85" s="7783"/>
      <c r="R85" s="7773"/>
      <c r="S85" s="7773"/>
      <c r="T85" s="7773"/>
      <c r="U85" s="7773"/>
      <c r="V85" s="7974"/>
      <c r="W85" s="7773"/>
      <c r="X85" s="7773"/>
      <c r="Y85" s="7773"/>
      <c r="Z85" s="7769"/>
      <c r="AA85" s="7769"/>
      <c r="AB85" s="8048"/>
      <c r="AC85" s="8049"/>
      <c r="AD85" s="7769"/>
      <c r="AE85" s="7769"/>
      <c r="AF85" s="8050" t="inlineStr">
        <is>
          <t>N/A</t>
        </is>
      </c>
      <c r="AG85" s="7782"/>
      <c r="AH85" s="7782"/>
      <c r="AI85" s="7782"/>
      <c r="AJ85" s="7773"/>
      <c r="AK85" s="7769"/>
      <c r="AL85" s="7773"/>
      <c r="AM85" s="7773"/>
      <c r="AN85" s="7974"/>
      <c r="AO85" s="7974"/>
      <c r="AP85" s="7974"/>
      <c r="AQ85" s="7974"/>
      <c r="AR85" s="7974"/>
      <c r="AS85" s="7782"/>
      <c r="AT85" s="7782"/>
      <c r="AU85" s="8051"/>
      <c r="AV85" s="8051"/>
      <c r="AW85" s="7974"/>
      <c r="AX85" s="7974"/>
      <c r="AY85" s="7974"/>
      <c r="AZ85" s="8051"/>
      <c r="BA85" s="7974"/>
      <c r="BB85" s="8051"/>
      <c r="BC85" s="7974"/>
      <c r="BD85" s="7774" t="str">
        <f t="shared" si="8"/>
        <v/>
      </c>
      <c r="BE85" s="7775">
        <f t="shared" si="9"/>
        <v>1800</v>
      </c>
      <c r="BF85" s="7774" t="str">
        <f t="shared" si="10"/>
        <v/>
      </c>
      <c r="BG85" s="7775">
        <f t="shared" si="11"/>
        <v>600</v>
      </c>
      <c r="BH85" s="7775" t="str">
        <f t="shared" si="12"/>
        <v>S/01</v>
      </c>
      <c r="BI85" s="7771"/>
      <c r="BJ85" s="7976">
        <f>Overview!$E$7</f>
        <v>0</v>
      </c>
      <c r="BK85" s="7771"/>
      <c r="BL85" s="7982">
        <f t="shared" si="13"/>
        <v>0</v>
      </c>
      <c r="BM85" s="7976" t="str">
        <f>Overview!$P$153</f>
        <v/>
      </c>
      <c r="BN85" s="7976">
        <f t="shared" si="14"/>
        <v>0</v>
      </c>
      <c r="BO85" s="7771"/>
      <c r="BP85" s="7769"/>
      <c r="BQ85" s="7988" t="inlineStr">
        <is>
          <t>N/A</t>
        </is>
      </c>
      <c r="BR85" s="8004"/>
      <c r="BS85" s="8004"/>
      <c r="BT85" s="8046"/>
      <c r="BU85" s="8046"/>
      <c r="BV85" s="8040" t="str">
        <f t="shared" si="15"/>
        <v/>
      </c>
      <c r="BW85" s="8041">
        <v>30</v>
      </c>
      <c r="BX85" s="8041">
        <v>10</v>
      </c>
      <c r="BY85" s="8041" t="inlineStr">
        <is>
          <t>S/01</t>
        </is>
      </c>
      <c r="BZ85" s="8042"/>
      <c r="CA85" s="8043"/>
      <c r="CB85" s="8003"/>
      <c r="CC85" s="8003"/>
      <c r="CD85" s="8003"/>
      <c r="CE85" s="8044"/>
      <c r="CF85" s="8004"/>
      <c r="CG85" s="8004"/>
      <c r="CH85" s="8004"/>
      <c r="CI85" s="8004"/>
      <c r="CJ85" s="8004"/>
      <c r="CK85" s="8004"/>
    </row>
    <row r="86" spans="1:89" x14ac:dyDescent="0.2">
      <c r="A86" s="8004"/>
      <c r="B86" s="8004"/>
      <c r="D86" s="8047" t="str">
        <f>IF(BT86="EN",IF(Overview!$O$10=TRUE,"EN 62209-1","EN 62209-2"),IF(BT86="FCC","IEEE Std 1528™","IEC/IEEE 62209-1528"))</f>
        <v>IEC/IEEE 62209-1528</v>
      </c>
      <c r="E86" s="7989"/>
      <c r="F86" s="7990" t="inlineStr">
        <is>
          <t>Custom</t>
        </is>
      </c>
      <c r="G86" s="7995"/>
      <c r="H86" s="7993"/>
      <c r="I86" s="7773"/>
      <c r="J86" s="7769"/>
      <c r="K86" s="7769"/>
      <c r="L86" s="7769"/>
      <c r="M86" s="7773"/>
      <c r="N86" s="7773"/>
      <c r="O86" s="7783"/>
      <c r="P86" s="7783"/>
      <c r="Q86" s="7783"/>
      <c r="R86" s="7773"/>
      <c r="S86" s="7773"/>
      <c r="T86" s="7773"/>
      <c r="U86" s="7773"/>
      <c r="V86" s="7974"/>
      <c r="W86" s="7773"/>
      <c r="X86" s="7773"/>
      <c r="Y86" s="7773"/>
      <c r="Z86" s="7769"/>
      <c r="AA86" s="7769"/>
      <c r="AB86" s="8048"/>
      <c r="AC86" s="8049"/>
      <c r="AD86" s="7769"/>
      <c r="AE86" s="7769"/>
      <c r="AF86" s="8050" t="inlineStr">
        <is>
          <t>N/A</t>
        </is>
      </c>
      <c r="AG86" s="7782"/>
      <c r="AH86" s="7782"/>
      <c r="AI86" s="7782"/>
      <c r="AJ86" s="7773"/>
      <c r="AK86" s="7769"/>
      <c r="AL86" s="7773"/>
      <c r="AM86" s="7773"/>
      <c r="AN86" s="7974"/>
      <c r="AO86" s="7974"/>
      <c r="AP86" s="7974"/>
      <c r="AQ86" s="7974"/>
      <c r="AR86" s="7974"/>
      <c r="AS86" s="7782"/>
      <c r="AT86" s="7782"/>
      <c r="AU86" s="8051"/>
      <c r="AV86" s="8051"/>
      <c r="AW86" s="7974"/>
      <c r="AX86" s="7974"/>
      <c r="AY86" s="7974"/>
      <c r="AZ86" s="8051"/>
      <c r="BA86" s="7974"/>
      <c r="BB86" s="8051"/>
      <c r="BC86" s="7974"/>
      <c r="BD86" s="7774" t="str">
        <f t="shared" si="8"/>
        <v/>
      </c>
      <c r="BE86" s="7775">
        <f t="shared" si="9"/>
        <v>1800</v>
      </c>
      <c r="BF86" s="7774" t="str">
        <f t="shared" si="10"/>
        <v/>
      </c>
      <c r="BG86" s="7775">
        <f t="shared" si="11"/>
        <v>600</v>
      </c>
      <c r="BH86" s="7775" t="str">
        <f t="shared" si="12"/>
        <v>S/01</v>
      </c>
      <c r="BI86" s="7771"/>
      <c r="BJ86" s="7976">
        <f>Overview!$E$7</f>
        <v>0</v>
      </c>
      <c r="BK86" s="7771"/>
      <c r="BL86" s="7982">
        <f t="shared" si="13"/>
        <v>0</v>
      </c>
      <c r="BM86" s="7976" t="str">
        <f>Overview!$P$153</f>
        <v/>
      </c>
      <c r="BN86" s="7976">
        <f t="shared" si="14"/>
        <v>0</v>
      </c>
      <c r="BO86" s="7771"/>
      <c r="BP86" s="7769"/>
      <c r="BQ86" s="7988" t="inlineStr">
        <is>
          <t>N/A</t>
        </is>
      </c>
      <c r="BR86" s="8004"/>
      <c r="BS86" s="8004"/>
      <c r="BT86" s="8046"/>
      <c r="BU86" s="8046"/>
      <c r="BV86" s="8040" t="str">
        <f t="shared" si="15"/>
        <v/>
      </c>
      <c r="BW86" s="8041">
        <v>30</v>
      </c>
      <c r="BX86" s="8041">
        <v>10</v>
      </c>
      <c r="BY86" s="8041" t="inlineStr">
        <is>
          <t>S/01</t>
        </is>
      </c>
      <c r="BZ86" s="8042"/>
      <c r="CA86" s="8043"/>
      <c r="CB86" s="8003"/>
      <c r="CC86" s="8003"/>
      <c r="CD86" s="8003"/>
      <c r="CE86" s="8044"/>
      <c r="CF86" s="8004"/>
      <c r="CG86" s="8004"/>
      <c r="CH86" s="8004"/>
      <c r="CI86" s="8004"/>
      <c r="CJ86" s="8004"/>
      <c r="CK86" s="8004"/>
    </row>
    <row r="87" spans="1:89" x14ac:dyDescent="0.2">
      <c r="A87" s="8004"/>
      <c r="B87" s="8004"/>
      <c r="D87" s="8047" t="str">
        <f>IF(BT87="EN",IF(Overview!$O$10=TRUE,"EN 62209-1","EN 62209-2"),IF(BT87="FCC","IEEE Std 1528™","IEC/IEEE 62209-1528"))</f>
        <v>IEC/IEEE 62209-1528</v>
      </c>
      <c r="E87" s="7989"/>
      <c r="F87" s="7990" t="inlineStr">
        <is>
          <t>Custom</t>
        </is>
      </c>
      <c r="G87" s="7995"/>
      <c r="H87" s="7993"/>
      <c r="I87" s="7773"/>
      <c r="J87" s="7769"/>
      <c r="K87" s="7769"/>
      <c r="L87" s="7769"/>
      <c r="M87" s="7773"/>
      <c r="N87" s="7773"/>
      <c r="O87" s="7783"/>
      <c r="P87" s="7783"/>
      <c r="Q87" s="7783"/>
      <c r="R87" s="7773"/>
      <c r="S87" s="7773"/>
      <c r="T87" s="7773"/>
      <c r="U87" s="7773"/>
      <c r="V87" s="7974"/>
      <c r="W87" s="7773"/>
      <c r="X87" s="7773"/>
      <c r="Y87" s="7773"/>
      <c r="Z87" s="7769"/>
      <c r="AA87" s="7769"/>
      <c r="AB87" s="8048"/>
      <c r="AC87" s="8049"/>
      <c r="AD87" s="7769"/>
      <c r="AE87" s="7769"/>
      <c r="AF87" s="8050" t="inlineStr">
        <is>
          <t>N/A</t>
        </is>
      </c>
      <c r="AG87" s="7782"/>
      <c r="AH87" s="7782"/>
      <c r="AI87" s="7782"/>
      <c r="AJ87" s="7773"/>
      <c r="AK87" s="7769"/>
      <c r="AL87" s="7773"/>
      <c r="AM87" s="7773"/>
      <c r="AN87" s="7974"/>
      <c r="AO87" s="7974"/>
      <c r="AP87" s="7974"/>
      <c r="AQ87" s="7974"/>
      <c r="AR87" s="7974"/>
      <c r="AS87" s="7782"/>
      <c r="AT87" s="7782"/>
      <c r="AU87" s="8051"/>
      <c r="AV87" s="8051"/>
      <c r="AW87" s="7974"/>
      <c r="AX87" s="7974"/>
      <c r="AY87" s="7974"/>
      <c r="AZ87" s="8051"/>
      <c r="BA87" s="7974"/>
      <c r="BB87" s="8051"/>
      <c r="BC87" s="7974"/>
      <c r="BD87" s="7774" t="str">
        <f t="shared" si="8"/>
        <v/>
      </c>
      <c r="BE87" s="7775">
        <f t="shared" si="9"/>
        <v>1800</v>
      </c>
      <c r="BF87" s="7774" t="str">
        <f t="shared" si="10"/>
        <v/>
      </c>
      <c r="BG87" s="7775">
        <f t="shared" si="11"/>
        <v>600</v>
      </c>
      <c r="BH87" s="7775" t="str">
        <f t="shared" si="12"/>
        <v>S/01</v>
      </c>
      <c r="BI87" s="7771"/>
      <c r="BJ87" s="7976">
        <f>Overview!$E$7</f>
        <v>0</v>
      </c>
      <c r="BK87" s="7771"/>
      <c r="BL87" s="7982">
        <f t="shared" si="13"/>
        <v>0</v>
      </c>
      <c r="BM87" s="7976" t="str">
        <f>Overview!$P$153</f>
        <v/>
      </c>
      <c r="BN87" s="7976">
        <f t="shared" si="14"/>
        <v>0</v>
      </c>
      <c r="BO87" s="7771"/>
      <c r="BP87" s="7769"/>
      <c r="BQ87" s="7988" t="inlineStr">
        <is>
          <t>N/A</t>
        </is>
      </c>
      <c r="BR87" s="8004"/>
      <c r="BS87" s="8004"/>
      <c r="BT87" s="8046"/>
      <c r="BU87" s="8046"/>
      <c r="BV87" s="8040" t="str">
        <f t="shared" si="15"/>
        <v/>
      </c>
      <c r="BW87" s="8041">
        <v>30</v>
      </c>
      <c r="BX87" s="8041">
        <v>10</v>
      </c>
      <c r="BY87" s="8041" t="inlineStr">
        <is>
          <t>S/01</t>
        </is>
      </c>
      <c r="BZ87" s="8042"/>
      <c r="CA87" s="8043"/>
      <c r="CB87" s="8003"/>
      <c r="CC87" s="8003"/>
      <c r="CD87" s="8003"/>
      <c r="CE87" s="8044"/>
      <c r="CF87" s="8004"/>
      <c r="CG87" s="8004"/>
      <c r="CH87" s="8004"/>
      <c r="CI87" s="8004"/>
      <c r="CJ87" s="8004"/>
      <c r="CK87" s="8004"/>
    </row>
    <row r="88" spans="1:89" x14ac:dyDescent="0.2">
      <c r="A88" s="8004"/>
      <c r="B88" s="8004"/>
      <c r="D88" s="8047" t="str">
        <f>IF(BT88="EN",IF(Overview!$O$10=TRUE,"EN 62209-1","EN 62209-2"),IF(BT88="FCC","IEEE Std 1528™","IEC/IEEE 62209-1528"))</f>
        <v>IEC/IEEE 62209-1528</v>
      </c>
      <c r="E88" s="7989"/>
      <c r="F88" s="7990" t="inlineStr">
        <is>
          <t>Custom</t>
        </is>
      </c>
      <c r="G88" s="7995"/>
      <c r="H88" s="7993"/>
      <c r="I88" s="7773"/>
      <c r="J88" s="7769"/>
      <c r="K88" s="7769"/>
      <c r="L88" s="7769"/>
      <c r="M88" s="7773"/>
      <c r="N88" s="7773"/>
      <c r="O88" s="7783"/>
      <c r="P88" s="7783"/>
      <c r="Q88" s="7783"/>
      <c r="R88" s="7773"/>
      <c r="S88" s="7773"/>
      <c r="T88" s="7773"/>
      <c r="U88" s="7773"/>
      <c r="V88" s="7974"/>
      <c r="W88" s="7773"/>
      <c r="X88" s="7773"/>
      <c r="Y88" s="7773"/>
      <c r="Z88" s="7769"/>
      <c r="AA88" s="7769"/>
      <c r="AB88" s="8048"/>
      <c r="AC88" s="8049"/>
      <c r="AD88" s="7769"/>
      <c r="AE88" s="7769"/>
      <c r="AF88" s="8050" t="inlineStr">
        <is>
          <t>N/A</t>
        </is>
      </c>
      <c r="AG88" s="7782"/>
      <c r="AH88" s="7782"/>
      <c r="AI88" s="7782"/>
      <c r="AJ88" s="7773"/>
      <c r="AK88" s="7769"/>
      <c r="AL88" s="7773"/>
      <c r="AM88" s="7773"/>
      <c r="AN88" s="7974"/>
      <c r="AO88" s="7974"/>
      <c r="AP88" s="7974"/>
      <c r="AQ88" s="7974"/>
      <c r="AR88" s="7974"/>
      <c r="AS88" s="7782"/>
      <c r="AT88" s="7782"/>
      <c r="AU88" s="8051"/>
      <c r="AV88" s="8051"/>
      <c r="AW88" s="7974"/>
      <c r="AX88" s="7974"/>
      <c r="AY88" s="7974"/>
      <c r="AZ88" s="8051"/>
      <c r="BA88" s="7974"/>
      <c r="BB88" s="8051"/>
      <c r="BC88" s="7974"/>
      <c r="BD88" s="7774" t="str">
        <f t="shared" si="8"/>
        <v/>
      </c>
      <c r="BE88" s="7775">
        <f t="shared" si="9"/>
        <v>1800</v>
      </c>
      <c r="BF88" s="7774" t="str">
        <f t="shared" si="10"/>
        <v/>
      </c>
      <c r="BG88" s="7775">
        <f t="shared" si="11"/>
        <v>600</v>
      </c>
      <c r="BH88" s="7775" t="str">
        <f t="shared" si="12"/>
        <v>S/01</v>
      </c>
      <c r="BI88" s="7771"/>
      <c r="BJ88" s="7976">
        <f>Overview!$E$7</f>
        <v>0</v>
      </c>
      <c r="BK88" s="7771"/>
      <c r="BL88" s="7982">
        <f t="shared" si="13"/>
        <v>0</v>
      </c>
      <c r="BM88" s="7976" t="str">
        <f>Overview!$P$153</f>
        <v/>
      </c>
      <c r="BN88" s="7976">
        <f t="shared" si="14"/>
        <v>0</v>
      </c>
      <c r="BO88" s="7771"/>
      <c r="BP88" s="7769"/>
      <c r="BQ88" s="7988" t="inlineStr">
        <is>
          <t>N/A</t>
        </is>
      </c>
      <c r="BR88" s="8004"/>
      <c r="BS88" s="8004"/>
      <c r="BT88" s="8046"/>
      <c r="BU88" s="8046"/>
      <c r="BV88" s="8040" t="str">
        <f t="shared" si="15"/>
        <v/>
      </c>
      <c r="BW88" s="8041">
        <v>30</v>
      </c>
      <c r="BX88" s="8041">
        <v>10</v>
      </c>
      <c r="BY88" s="8041" t="inlineStr">
        <is>
          <t>S/01</t>
        </is>
      </c>
      <c r="BZ88" s="8042"/>
      <c r="CA88" s="8043"/>
      <c r="CB88" s="8003"/>
      <c r="CC88" s="8003"/>
      <c r="CD88" s="8003"/>
      <c r="CE88" s="8044"/>
      <c r="CF88" s="8004"/>
      <c r="CG88" s="8004"/>
      <c r="CH88" s="8004"/>
      <c r="CI88" s="8004"/>
      <c r="CJ88" s="8004"/>
      <c r="CK88" s="8004"/>
    </row>
    <row r="89" spans="1:89" x14ac:dyDescent="0.2">
      <c r="A89" s="8004"/>
      <c r="B89" s="8004"/>
      <c r="D89" s="8047" t="str">
        <f>IF(BT89="EN",IF(Overview!$O$10=TRUE,"EN 62209-1","EN 62209-2"),IF(BT89="FCC","IEEE Std 1528™","IEC/IEEE 62209-1528"))</f>
        <v>IEC/IEEE 62209-1528</v>
      </c>
      <c r="E89" s="7989"/>
      <c r="F89" s="7990" t="inlineStr">
        <is>
          <t>Custom</t>
        </is>
      </c>
      <c r="G89" s="7995"/>
      <c r="H89" s="7993"/>
      <c r="I89" s="7773"/>
      <c r="J89" s="7769"/>
      <c r="K89" s="7769"/>
      <c r="L89" s="7769"/>
      <c r="M89" s="7773"/>
      <c r="N89" s="7773"/>
      <c r="O89" s="7783"/>
      <c r="P89" s="7783"/>
      <c r="Q89" s="7783"/>
      <c r="R89" s="7773"/>
      <c r="S89" s="7773"/>
      <c r="T89" s="7773"/>
      <c r="U89" s="7773"/>
      <c r="V89" s="7974"/>
      <c r="W89" s="7773"/>
      <c r="X89" s="7773"/>
      <c r="Y89" s="7773"/>
      <c r="Z89" s="7769"/>
      <c r="AA89" s="7769"/>
      <c r="AB89" s="8048"/>
      <c r="AC89" s="8049"/>
      <c r="AD89" s="7769"/>
      <c r="AE89" s="7769"/>
      <c r="AF89" s="8050" t="inlineStr">
        <is>
          <t>N/A</t>
        </is>
      </c>
      <c r="AG89" s="7782"/>
      <c r="AH89" s="7782"/>
      <c r="AI89" s="7782"/>
      <c r="AJ89" s="7773"/>
      <c r="AK89" s="7769"/>
      <c r="AL89" s="7773"/>
      <c r="AM89" s="7773"/>
      <c r="AN89" s="7974"/>
      <c r="AO89" s="7974"/>
      <c r="AP89" s="7974"/>
      <c r="AQ89" s="7974"/>
      <c r="AR89" s="7974"/>
      <c r="AS89" s="7782"/>
      <c r="AT89" s="7782"/>
      <c r="AU89" s="8051"/>
      <c r="AV89" s="8051"/>
      <c r="AW89" s="7974"/>
      <c r="AX89" s="7974"/>
      <c r="AY89" s="7974"/>
      <c r="AZ89" s="8051"/>
      <c r="BA89" s="7974"/>
      <c r="BB89" s="8051"/>
      <c r="BC89" s="7974"/>
      <c r="BD89" s="7774" t="str">
        <f t="shared" si="8"/>
        <v/>
      </c>
      <c r="BE89" s="7775">
        <f t="shared" si="9"/>
        <v>1800</v>
      </c>
      <c r="BF89" s="7774" t="str">
        <f t="shared" si="10"/>
        <v/>
      </c>
      <c r="BG89" s="7775">
        <f t="shared" si="11"/>
        <v>600</v>
      </c>
      <c r="BH89" s="7775" t="str">
        <f t="shared" si="12"/>
        <v>S/01</v>
      </c>
      <c r="BI89" s="7771"/>
      <c r="BJ89" s="7976">
        <f>Overview!$E$7</f>
        <v>0</v>
      </c>
      <c r="BK89" s="7771"/>
      <c r="BL89" s="7982">
        <f t="shared" si="13"/>
        <v>0</v>
      </c>
      <c r="BM89" s="7976" t="str">
        <f>Overview!$P$153</f>
        <v/>
      </c>
      <c r="BN89" s="7976">
        <f t="shared" si="14"/>
        <v>0</v>
      </c>
      <c r="BO89" s="7771"/>
      <c r="BP89" s="7769"/>
      <c r="BQ89" s="7988" t="inlineStr">
        <is>
          <t>N/A</t>
        </is>
      </c>
      <c r="BR89" s="8004"/>
      <c r="BS89" s="8004"/>
      <c r="BT89" s="8046"/>
      <c r="BU89" s="8046"/>
      <c r="BV89" s="8040" t="str">
        <f t="shared" si="15"/>
        <v/>
      </c>
      <c r="BW89" s="8041">
        <v>30</v>
      </c>
      <c r="BX89" s="8041">
        <v>10</v>
      </c>
      <c r="BY89" s="8041" t="inlineStr">
        <is>
          <t>S/01</t>
        </is>
      </c>
      <c r="BZ89" s="8042"/>
      <c r="CA89" s="8043"/>
      <c r="CB89" s="8003"/>
      <c r="CC89" s="8003"/>
      <c r="CD89" s="8003"/>
      <c r="CE89" s="8044"/>
      <c r="CF89" s="8004"/>
      <c r="CG89" s="8004"/>
      <c r="CH89" s="8004"/>
      <c r="CI89" s="8004"/>
      <c r="CJ89" s="8004"/>
      <c r="CK89" s="8004"/>
    </row>
    <row r="90" spans="1:89" x14ac:dyDescent="0.2">
      <c r="A90" s="8004"/>
      <c r="B90" s="8004"/>
      <c r="D90" s="8047" t="str">
        <f>IF(BT90="EN",IF(Overview!$O$10=TRUE,"EN 62209-1","EN 62209-2"),IF(BT90="FCC","IEEE Std 1528™","IEC/IEEE 62209-1528"))</f>
        <v>IEC/IEEE 62209-1528</v>
      </c>
      <c r="E90" s="7989"/>
      <c r="F90" s="7990" t="inlineStr">
        <is>
          <t>Custom</t>
        </is>
      </c>
      <c r="G90" s="7995"/>
      <c r="H90" s="7993"/>
      <c r="I90" s="7773"/>
      <c r="J90" s="7769"/>
      <c r="K90" s="7769"/>
      <c r="L90" s="7769"/>
      <c r="M90" s="7773"/>
      <c r="N90" s="7773"/>
      <c r="O90" s="7783"/>
      <c r="P90" s="7783"/>
      <c r="Q90" s="7783"/>
      <c r="R90" s="7773"/>
      <c r="S90" s="7773"/>
      <c r="T90" s="7773"/>
      <c r="U90" s="7773"/>
      <c r="V90" s="7974"/>
      <c r="W90" s="7773"/>
      <c r="X90" s="7773"/>
      <c r="Y90" s="7773"/>
      <c r="Z90" s="7769"/>
      <c r="AA90" s="7769"/>
      <c r="AB90" s="8048"/>
      <c r="AC90" s="8049"/>
      <c r="AD90" s="7769"/>
      <c r="AE90" s="7769"/>
      <c r="AF90" s="8050" t="inlineStr">
        <is>
          <t>N/A</t>
        </is>
      </c>
      <c r="AG90" s="7782"/>
      <c r="AH90" s="7782"/>
      <c r="AI90" s="7782"/>
      <c r="AJ90" s="7773"/>
      <c r="AK90" s="7769"/>
      <c r="AL90" s="7773"/>
      <c r="AM90" s="7773"/>
      <c r="AN90" s="7974"/>
      <c r="AO90" s="7974"/>
      <c r="AP90" s="7974"/>
      <c r="AQ90" s="7974"/>
      <c r="AR90" s="7974"/>
      <c r="AS90" s="7782"/>
      <c r="AT90" s="7782"/>
      <c r="AU90" s="8051"/>
      <c r="AV90" s="8051"/>
      <c r="AW90" s="7974"/>
      <c r="AX90" s="7974"/>
      <c r="AY90" s="7974"/>
      <c r="AZ90" s="8051"/>
      <c r="BA90" s="7974"/>
      <c r="BB90" s="8051"/>
      <c r="BC90" s="7974"/>
      <c r="BD90" s="7774" t="str">
        <f t="shared" si="8"/>
        <v/>
      </c>
      <c r="BE90" s="7775">
        <f t="shared" si="9"/>
        <v>1800</v>
      </c>
      <c r="BF90" s="7774" t="str">
        <f t="shared" si="10"/>
        <v/>
      </c>
      <c r="BG90" s="7775">
        <f t="shared" si="11"/>
        <v>600</v>
      </c>
      <c r="BH90" s="7775" t="str">
        <f t="shared" si="12"/>
        <v>S/01</v>
      </c>
      <c r="BI90" s="7771"/>
      <c r="BJ90" s="7976">
        <f>Overview!$E$7</f>
        <v>0</v>
      </c>
      <c r="BK90" s="7771"/>
      <c r="BL90" s="7982">
        <f t="shared" si="13"/>
        <v>0</v>
      </c>
      <c r="BM90" s="7976" t="str">
        <f>Overview!$P$153</f>
        <v/>
      </c>
      <c r="BN90" s="7976">
        <f t="shared" si="14"/>
        <v>0</v>
      </c>
      <c r="BO90" s="7771"/>
      <c r="BP90" s="7769"/>
      <c r="BQ90" s="7988" t="inlineStr">
        <is>
          <t>N/A</t>
        </is>
      </c>
      <c r="BR90" s="8004"/>
      <c r="BS90" s="8004"/>
      <c r="BT90" s="8046"/>
      <c r="BU90" s="8046"/>
      <c r="BV90" s="8040" t="str">
        <f t="shared" si="15"/>
        <v/>
      </c>
      <c r="BW90" s="8041">
        <v>30</v>
      </c>
      <c r="BX90" s="8041">
        <v>10</v>
      </c>
      <c r="BY90" s="8041" t="inlineStr">
        <is>
          <t>S/01</t>
        </is>
      </c>
      <c r="BZ90" s="8042"/>
      <c r="CA90" s="8043"/>
      <c r="CB90" s="8003"/>
      <c r="CC90" s="8003"/>
      <c r="CD90" s="8003"/>
      <c r="CE90" s="8044"/>
      <c r="CF90" s="8004"/>
      <c r="CG90" s="8004"/>
      <c r="CH90" s="8004"/>
      <c r="CI90" s="8004"/>
      <c r="CJ90" s="8004"/>
      <c r="CK90" s="8004"/>
    </row>
    <row r="91" spans="1:89" x14ac:dyDescent="0.2">
      <c r="A91" s="8004"/>
      <c r="B91" s="8004"/>
      <c r="D91" s="8047" t="str">
        <f>IF(BT91="EN",IF(Overview!$O$10=TRUE,"EN 62209-1","EN 62209-2"),IF(BT91="FCC","IEEE Std 1528™","IEC/IEEE 62209-1528"))</f>
        <v>IEC/IEEE 62209-1528</v>
      </c>
      <c r="E91" s="7989"/>
      <c r="F91" s="7990" t="inlineStr">
        <is>
          <t>Custom</t>
        </is>
      </c>
      <c r="G91" s="7995"/>
      <c r="H91" s="7993"/>
      <c r="I91" s="7773"/>
      <c r="J91" s="7769"/>
      <c r="K91" s="7769"/>
      <c r="L91" s="7769"/>
      <c r="M91" s="7773"/>
      <c r="N91" s="7773"/>
      <c r="O91" s="7783"/>
      <c r="P91" s="7783"/>
      <c r="Q91" s="7783"/>
      <c r="R91" s="7773"/>
      <c r="S91" s="7773"/>
      <c r="T91" s="7773"/>
      <c r="U91" s="7773"/>
      <c r="V91" s="7974"/>
      <c r="W91" s="7773"/>
      <c r="X91" s="7773"/>
      <c r="Y91" s="7773"/>
      <c r="Z91" s="7769"/>
      <c r="AA91" s="7769"/>
      <c r="AB91" s="8048"/>
      <c r="AC91" s="8049"/>
      <c r="AD91" s="7769"/>
      <c r="AE91" s="7769"/>
      <c r="AF91" s="8050" t="inlineStr">
        <is>
          <t>N/A</t>
        </is>
      </c>
      <c r="AG91" s="7782"/>
      <c r="AH91" s="7782"/>
      <c r="AI91" s="7782"/>
      <c r="AJ91" s="7773"/>
      <c r="AK91" s="7769"/>
      <c r="AL91" s="7773"/>
      <c r="AM91" s="7773"/>
      <c r="AN91" s="7974"/>
      <c r="AO91" s="7974"/>
      <c r="AP91" s="7974"/>
      <c r="AQ91" s="7974"/>
      <c r="AR91" s="7974"/>
      <c r="AS91" s="7782"/>
      <c r="AT91" s="7782"/>
      <c r="AU91" s="8051"/>
      <c r="AV91" s="8051"/>
      <c r="AW91" s="7974"/>
      <c r="AX91" s="7974"/>
      <c r="AY91" s="7974"/>
      <c r="AZ91" s="8051"/>
      <c r="BA91" s="7974"/>
      <c r="BB91" s="8051"/>
      <c r="BC91" s="7974"/>
      <c r="BD91" s="7774" t="str">
        <f t="shared" si="8"/>
        <v/>
      </c>
      <c r="BE91" s="7775">
        <f t="shared" si="9"/>
        <v>1800</v>
      </c>
      <c r="BF91" s="7774" t="str">
        <f t="shared" si="10"/>
        <v/>
      </c>
      <c r="BG91" s="7775">
        <f t="shared" si="11"/>
        <v>600</v>
      </c>
      <c r="BH91" s="7775" t="str">
        <f t="shared" si="12"/>
        <v>S/01</v>
      </c>
      <c r="BI91" s="7771"/>
      <c r="BJ91" s="7976">
        <f>Overview!$E$7</f>
        <v>0</v>
      </c>
      <c r="BK91" s="7771"/>
      <c r="BL91" s="7982">
        <f t="shared" si="13"/>
        <v>0</v>
      </c>
      <c r="BM91" s="7976" t="str">
        <f>Overview!$P$153</f>
        <v/>
      </c>
      <c r="BN91" s="7976">
        <f t="shared" si="14"/>
        <v>0</v>
      </c>
      <c r="BO91" s="7771"/>
      <c r="BP91" s="7769"/>
      <c r="BQ91" s="7988" t="inlineStr">
        <is>
          <t>N/A</t>
        </is>
      </c>
      <c r="BR91" s="8004"/>
      <c r="BS91" s="8004"/>
      <c r="BT91" s="8046"/>
      <c r="BU91" s="8046"/>
      <c r="BV91" s="8040" t="str">
        <f t="shared" si="15"/>
        <v/>
      </c>
      <c r="BW91" s="8041">
        <v>30</v>
      </c>
      <c r="BX91" s="8041">
        <v>10</v>
      </c>
      <c r="BY91" s="8041" t="inlineStr">
        <is>
          <t>S/01</t>
        </is>
      </c>
      <c r="BZ91" s="8042"/>
      <c r="CA91" s="8043"/>
      <c r="CB91" s="8003"/>
      <c r="CC91" s="8003"/>
      <c r="CD91" s="8003"/>
      <c r="CE91" s="8044"/>
      <c r="CF91" s="8004"/>
      <c r="CG91" s="8004"/>
      <c r="CH91" s="8004"/>
      <c r="CI91" s="8004"/>
      <c r="CJ91" s="8004"/>
      <c r="CK91" s="8004"/>
    </row>
    <row r="92" spans="1:89" x14ac:dyDescent="0.2">
      <c r="A92" s="8004"/>
      <c r="B92" s="8004"/>
      <c r="D92" s="8047" t="str">
        <f>IF(BT92="EN",IF(Overview!$O$10=TRUE,"EN 62209-1","EN 62209-2"),IF(BT92="FCC","IEEE Std 1528™","IEC/IEEE 62209-1528"))</f>
        <v>IEC/IEEE 62209-1528</v>
      </c>
      <c r="E92" s="7989"/>
      <c r="F92" s="7990" t="inlineStr">
        <is>
          <t>Custom</t>
        </is>
      </c>
      <c r="G92" s="7995"/>
      <c r="H92" s="7993"/>
      <c r="I92" s="7773"/>
      <c r="J92" s="7769"/>
      <c r="K92" s="7769"/>
      <c r="L92" s="7769"/>
      <c r="M92" s="7773"/>
      <c r="N92" s="7773"/>
      <c r="O92" s="7783"/>
      <c r="P92" s="7783"/>
      <c r="Q92" s="7783"/>
      <c r="R92" s="7773"/>
      <c r="S92" s="7773"/>
      <c r="T92" s="7773"/>
      <c r="U92" s="7773"/>
      <c r="V92" s="7974"/>
      <c r="W92" s="7773"/>
      <c r="X92" s="7773"/>
      <c r="Y92" s="7773"/>
      <c r="Z92" s="7769"/>
      <c r="AA92" s="7769"/>
      <c r="AB92" s="8048"/>
      <c r="AC92" s="8049"/>
      <c r="AD92" s="7769"/>
      <c r="AE92" s="7769"/>
      <c r="AF92" s="8050" t="inlineStr">
        <is>
          <t>N/A</t>
        </is>
      </c>
      <c r="AG92" s="7782"/>
      <c r="AH92" s="7782"/>
      <c r="AI92" s="7782"/>
      <c r="AJ92" s="7773"/>
      <c r="AK92" s="7769"/>
      <c r="AL92" s="7773"/>
      <c r="AM92" s="7773"/>
      <c r="AN92" s="7974"/>
      <c r="AO92" s="7974"/>
      <c r="AP92" s="7974"/>
      <c r="AQ92" s="7974"/>
      <c r="AR92" s="7974"/>
      <c r="AS92" s="7782"/>
      <c r="AT92" s="7782"/>
      <c r="AU92" s="8051"/>
      <c r="AV92" s="8051"/>
      <c r="AW92" s="7974"/>
      <c r="AX92" s="7974"/>
      <c r="AY92" s="7974"/>
      <c r="AZ92" s="8051"/>
      <c r="BA92" s="7974"/>
      <c r="BB92" s="8051"/>
      <c r="BC92" s="7974"/>
      <c r="BD92" s="7774" t="str">
        <f t="shared" si="8"/>
        <v/>
      </c>
      <c r="BE92" s="7775">
        <f t="shared" si="9"/>
        <v>1800</v>
      </c>
      <c r="BF92" s="7774" t="str">
        <f t="shared" si="10"/>
        <v/>
      </c>
      <c r="BG92" s="7775">
        <f t="shared" si="11"/>
        <v>600</v>
      </c>
      <c r="BH92" s="7775" t="str">
        <f t="shared" si="12"/>
        <v>S/01</v>
      </c>
      <c r="BI92" s="7771"/>
      <c r="BJ92" s="7976">
        <f>Overview!$E$7</f>
        <v>0</v>
      </c>
      <c r="BK92" s="7771"/>
      <c r="BL92" s="7982">
        <f t="shared" si="13"/>
        <v>0</v>
      </c>
      <c r="BM92" s="7976" t="str">
        <f>Overview!$P$153</f>
        <v/>
      </c>
      <c r="BN92" s="7976">
        <f t="shared" si="14"/>
        <v>0</v>
      </c>
      <c r="BO92" s="7771"/>
      <c r="BP92" s="7769"/>
      <c r="BQ92" s="7988" t="inlineStr">
        <is>
          <t>N/A</t>
        </is>
      </c>
      <c r="BR92" s="8004"/>
      <c r="BS92" s="8004"/>
      <c r="BT92" s="8046"/>
      <c r="BU92" s="8046"/>
      <c r="BV92" s="8040" t="str">
        <f t="shared" si="15"/>
        <v/>
      </c>
      <c r="BW92" s="8041">
        <v>30</v>
      </c>
      <c r="BX92" s="8041">
        <v>10</v>
      </c>
      <c r="BY92" s="8041" t="inlineStr">
        <is>
          <t>S/01</t>
        </is>
      </c>
      <c r="BZ92" s="8042"/>
      <c r="CA92" s="8043"/>
      <c r="CB92" s="8003"/>
      <c r="CC92" s="8003"/>
      <c r="CD92" s="8003"/>
      <c r="CE92" s="8044"/>
      <c r="CF92" s="8004"/>
      <c r="CG92" s="8004"/>
      <c r="CH92" s="8004"/>
      <c r="CI92" s="8004"/>
      <c r="CJ92" s="8004"/>
      <c r="CK92" s="8004"/>
    </row>
    <row r="93" spans="1:89" x14ac:dyDescent="0.2">
      <c r="A93" s="8004"/>
      <c r="B93" s="8004"/>
      <c r="D93" s="8047" t="str">
        <f>IF(BT93="EN",IF(Overview!$O$10=TRUE,"EN 62209-1","EN 62209-2"),IF(BT93="FCC","IEEE Std 1528™","IEC/IEEE 62209-1528"))</f>
        <v>IEC/IEEE 62209-1528</v>
      </c>
      <c r="E93" s="7989"/>
      <c r="F93" s="7990" t="inlineStr">
        <is>
          <t>Custom</t>
        </is>
      </c>
      <c r="G93" s="7995"/>
      <c r="H93" s="7993"/>
      <c r="I93" s="7773"/>
      <c r="J93" s="7769"/>
      <c r="K93" s="7769"/>
      <c r="L93" s="7769"/>
      <c r="M93" s="7773"/>
      <c r="N93" s="7773"/>
      <c r="O93" s="7783"/>
      <c r="P93" s="7783"/>
      <c r="Q93" s="7783"/>
      <c r="R93" s="7773"/>
      <c r="S93" s="7773"/>
      <c r="T93" s="7773"/>
      <c r="U93" s="7773"/>
      <c r="V93" s="7974"/>
      <c r="W93" s="7773"/>
      <c r="X93" s="7773"/>
      <c r="Y93" s="7773"/>
      <c r="Z93" s="7769"/>
      <c r="AA93" s="7769"/>
      <c r="AB93" s="8048"/>
      <c r="AC93" s="8049"/>
      <c r="AD93" s="7769"/>
      <c r="AE93" s="7769"/>
      <c r="AF93" s="8050" t="inlineStr">
        <is>
          <t>N/A</t>
        </is>
      </c>
      <c r="AG93" s="7782"/>
      <c r="AH93" s="7782"/>
      <c r="AI93" s="7782"/>
      <c r="AJ93" s="7773"/>
      <c r="AK93" s="7769"/>
      <c r="AL93" s="7773"/>
      <c r="AM93" s="7773"/>
      <c r="AN93" s="7974"/>
      <c r="AO93" s="7974"/>
      <c r="AP93" s="7974"/>
      <c r="AQ93" s="7974"/>
      <c r="AR93" s="7974"/>
      <c r="AS93" s="7782"/>
      <c r="AT93" s="7782"/>
      <c r="AU93" s="8051"/>
      <c r="AV93" s="8051"/>
      <c r="AW93" s="7974"/>
      <c r="AX93" s="7974"/>
      <c r="AY93" s="7974"/>
      <c r="AZ93" s="8051"/>
      <c r="BA93" s="7974"/>
      <c r="BB93" s="8051"/>
      <c r="BC93" s="7974"/>
      <c r="BD93" s="7774" t="str">
        <f t="shared" si="8"/>
        <v/>
      </c>
      <c r="BE93" s="7775">
        <f t="shared" si="9"/>
        <v>1800</v>
      </c>
      <c r="BF93" s="7774" t="str">
        <f t="shared" si="10"/>
        <v/>
      </c>
      <c r="BG93" s="7775">
        <f t="shared" si="11"/>
        <v>600</v>
      </c>
      <c r="BH93" s="7775" t="str">
        <f t="shared" si="12"/>
        <v>S/01</v>
      </c>
      <c r="BI93" s="7771"/>
      <c r="BJ93" s="7976">
        <f>Overview!$E$7</f>
        <v>0</v>
      </c>
      <c r="BK93" s="7771"/>
      <c r="BL93" s="7982">
        <f t="shared" si="13"/>
        <v>0</v>
      </c>
      <c r="BM93" s="7976" t="str">
        <f>Overview!$P$153</f>
        <v/>
      </c>
      <c r="BN93" s="7976">
        <f t="shared" si="14"/>
        <v>0</v>
      </c>
      <c r="BO93" s="7771"/>
      <c r="BP93" s="7769"/>
      <c r="BQ93" s="7988" t="inlineStr">
        <is>
          <t>N/A</t>
        </is>
      </c>
      <c r="BR93" s="8004"/>
      <c r="BS93" s="8004"/>
      <c r="BT93" s="8046"/>
      <c r="BU93" s="8046"/>
      <c r="BV93" s="8040" t="str">
        <f t="shared" si="15"/>
        <v/>
      </c>
      <c r="BW93" s="8041">
        <v>30</v>
      </c>
      <c r="BX93" s="8041">
        <v>10</v>
      </c>
      <c r="BY93" s="8041" t="inlineStr">
        <is>
          <t>S/01</t>
        </is>
      </c>
      <c r="BZ93" s="8042"/>
      <c r="CA93" s="8043"/>
      <c r="CB93" s="8003"/>
      <c r="CC93" s="8003"/>
      <c r="CD93" s="8003"/>
      <c r="CE93" s="8044"/>
      <c r="CF93" s="8004"/>
      <c r="CG93" s="8004"/>
      <c r="CH93" s="8004"/>
      <c r="CI93" s="8004"/>
      <c r="CJ93" s="8004"/>
      <c r="CK93" s="8004"/>
    </row>
    <row r="94" spans="1:89" x14ac:dyDescent="0.2">
      <c r="A94" s="8004"/>
      <c r="B94" s="8004"/>
      <c r="D94" s="8047" t="str">
        <f>IF(BT94="EN",IF(Overview!$O$10=TRUE,"EN 62209-1","EN 62209-2"),IF(BT94="FCC","IEEE Std 1528™","IEC/IEEE 62209-1528"))</f>
        <v>IEC/IEEE 62209-1528</v>
      </c>
      <c r="E94" s="7989"/>
      <c r="F94" s="7990" t="inlineStr">
        <is>
          <t>Custom</t>
        </is>
      </c>
      <c r="G94" s="7995"/>
      <c r="H94" s="7993"/>
      <c r="I94" s="7773"/>
      <c r="J94" s="7769"/>
      <c r="K94" s="7769"/>
      <c r="L94" s="7769"/>
      <c r="M94" s="7773"/>
      <c r="N94" s="7773"/>
      <c r="O94" s="7783"/>
      <c r="P94" s="7783"/>
      <c r="Q94" s="7783"/>
      <c r="R94" s="7773"/>
      <c r="S94" s="7773"/>
      <c r="T94" s="7773"/>
      <c r="U94" s="7773"/>
      <c r="V94" s="7974"/>
      <c r="W94" s="7773"/>
      <c r="X94" s="7773"/>
      <c r="Y94" s="7773"/>
      <c r="Z94" s="7769"/>
      <c r="AA94" s="7769"/>
      <c r="AB94" s="8048"/>
      <c r="AC94" s="8049"/>
      <c r="AD94" s="7769"/>
      <c r="AE94" s="7769"/>
      <c r="AF94" s="8050" t="inlineStr">
        <is>
          <t>N/A</t>
        </is>
      </c>
      <c r="AG94" s="7782"/>
      <c r="AH94" s="7782"/>
      <c r="AI94" s="7782"/>
      <c r="AJ94" s="7773"/>
      <c r="AK94" s="7769"/>
      <c r="AL94" s="7773"/>
      <c r="AM94" s="7773"/>
      <c r="AN94" s="7974"/>
      <c r="AO94" s="7974"/>
      <c r="AP94" s="7974"/>
      <c r="AQ94" s="7974"/>
      <c r="AR94" s="7974"/>
      <c r="AS94" s="7782"/>
      <c r="AT94" s="7782"/>
      <c r="AU94" s="8051"/>
      <c r="AV94" s="8051"/>
      <c r="AW94" s="7974"/>
      <c r="AX94" s="7974"/>
      <c r="AY94" s="7974"/>
      <c r="AZ94" s="8051"/>
      <c r="BA94" s="7974"/>
      <c r="BB94" s="8051"/>
      <c r="BC94" s="7974"/>
      <c r="BD94" s="7774" t="str">
        <f t="shared" si="8"/>
        <v/>
      </c>
      <c r="BE94" s="7775">
        <f t="shared" si="9"/>
        <v>1800</v>
      </c>
      <c r="BF94" s="7774" t="str">
        <f t="shared" si="10"/>
        <v/>
      </c>
      <c r="BG94" s="7775">
        <f t="shared" si="11"/>
        <v>600</v>
      </c>
      <c r="BH94" s="7775" t="str">
        <f t="shared" si="12"/>
        <v>S/01</v>
      </c>
      <c r="BI94" s="7771"/>
      <c r="BJ94" s="7976">
        <f>Overview!$E$7</f>
        <v>0</v>
      </c>
      <c r="BK94" s="7771"/>
      <c r="BL94" s="7982">
        <f t="shared" si="13"/>
        <v>0</v>
      </c>
      <c r="BM94" s="7976" t="str">
        <f>Overview!$P$153</f>
        <v/>
      </c>
      <c r="BN94" s="7976">
        <f t="shared" si="14"/>
        <v>0</v>
      </c>
      <c r="BO94" s="7771"/>
      <c r="BP94" s="7769"/>
      <c r="BQ94" s="7988" t="inlineStr">
        <is>
          <t>N/A</t>
        </is>
      </c>
      <c r="BR94" s="8004"/>
      <c r="BS94" s="8004"/>
      <c r="BT94" s="8046"/>
      <c r="BU94" s="8046"/>
      <c r="BV94" s="8040" t="str">
        <f t="shared" si="15"/>
        <v/>
      </c>
      <c r="BW94" s="8041">
        <v>30</v>
      </c>
      <c r="BX94" s="8041">
        <v>10</v>
      </c>
      <c r="BY94" s="8041" t="inlineStr">
        <is>
          <t>S/01</t>
        </is>
      </c>
      <c r="BZ94" s="8042"/>
      <c r="CA94" s="8043"/>
      <c r="CB94" s="8003"/>
      <c r="CC94" s="8003"/>
      <c r="CD94" s="8003"/>
      <c r="CE94" s="8044"/>
      <c r="CF94" s="8004"/>
      <c r="CG94" s="8004"/>
      <c r="CH94" s="8004"/>
      <c r="CI94" s="8004"/>
      <c r="CJ94" s="8004"/>
      <c r="CK94" s="8004"/>
    </row>
    <row r="95" spans="1:89" x14ac:dyDescent="0.2">
      <c r="A95" s="8004"/>
      <c r="B95" s="8004"/>
      <c r="D95" s="8047" t="str">
        <f>IF(BT95="EN",IF(Overview!$O$10=TRUE,"EN 62209-1","EN 62209-2"),IF(BT95="FCC","IEEE Std 1528™","IEC/IEEE 62209-1528"))</f>
        <v>IEC/IEEE 62209-1528</v>
      </c>
      <c r="E95" s="7989"/>
      <c r="F95" s="7990" t="inlineStr">
        <is>
          <t>Custom</t>
        </is>
      </c>
      <c r="G95" s="7995"/>
      <c r="H95" s="7993"/>
      <c r="I95" s="7773"/>
      <c r="J95" s="7769"/>
      <c r="K95" s="7769"/>
      <c r="L95" s="7769"/>
      <c r="M95" s="7773"/>
      <c r="N95" s="7773"/>
      <c r="O95" s="7783"/>
      <c r="P95" s="7783"/>
      <c r="Q95" s="7783"/>
      <c r="R95" s="7773"/>
      <c r="S95" s="7773"/>
      <c r="T95" s="7773"/>
      <c r="U95" s="7773"/>
      <c r="V95" s="7974"/>
      <c r="W95" s="7773"/>
      <c r="X95" s="7773"/>
      <c r="Y95" s="7773"/>
      <c r="Z95" s="7769"/>
      <c r="AA95" s="7769"/>
      <c r="AB95" s="8048"/>
      <c r="AC95" s="8049"/>
      <c r="AD95" s="7769"/>
      <c r="AE95" s="7769"/>
      <c r="AF95" s="8050" t="inlineStr">
        <is>
          <t>N/A</t>
        </is>
      </c>
      <c r="AG95" s="7782"/>
      <c r="AH95" s="7782"/>
      <c r="AI95" s="7782"/>
      <c r="AJ95" s="7773"/>
      <c r="AK95" s="7769"/>
      <c r="AL95" s="7773"/>
      <c r="AM95" s="7773"/>
      <c r="AN95" s="7974"/>
      <c r="AO95" s="7974"/>
      <c r="AP95" s="7974"/>
      <c r="AQ95" s="7974"/>
      <c r="AR95" s="7974"/>
      <c r="AS95" s="7782"/>
      <c r="AT95" s="7782"/>
      <c r="AU95" s="8051"/>
      <c r="AV95" s="8051"/>
      <c r="AW95" s="7974"/>
      <c r="AX95" s="7974"/>
      <c r="AY95" s="7974"/>
      <c r="AZ95" s="8051"/>
      <c r="BA95" s="7974"/>
      <c r="BB95" s="8051"/>
      <c r="BC95" s="7974"/>
      <c r="BD95" s="7774" t="str">
        <f t="shared" si="8"/>
        <v/>
      </c>
      <c r="BE95" s="7775">
        <f t="shared" si="9"/>
        <v>1800</v>
      </c>
      <c r="BF95" s="7774" t="str">
        <f t="shared" si="10"/>
        <v/>
      </c>
      <c r="BG95" s="7775">
        <f t="shared" si="11"/>
        <v>600</v>
      </c>
      <c r="BH95" s="7775" t="str">
        <f t="shared" si="12"/>
        <v>S/01</v>
      </c>
      <c r="BI95" s="7771"/>
      <c r="BJ95" s="7976">
        <f>Overview!$E$7</f>
        <v>0</v>
      </c>
      <c r="BK95" s="7771"/>
      <c r="BL95" s="7982">
        <f t="shared" si="13"/>
        <v>0</v>
      </c>
      <c r="BM95" s="7976" t="str">
        <f>Overview!$P$153</f>
        <v/>
      </c>
      <c r="BN95" s="7976">
        <f t="shared" si="14"/>
        <v>0</v>
      </c>
      <c r="BO95" s="7771"/>
      <c r="BP95" s="7769"/>
      <c r="BQ95" s="7988" t="inlineStr">
        <is>
          <t>N/A</t>
        </is>
      </c>
      <c r="BR95" s="8004"/>
      <c r="BS95" s="8004"/>
      <c r="BT95" s="8046"/>
      <c r="BU95" s="8046"/>
      <c r="BV95" s="8040" t="str">
        <f t="shared" si="15"/>
        <v/>
      </c>
      <c r="BW95" s="8041">
        <v>30</v>
      </c>
      <c r="BX95" s="8041">
        <v>10</v>
      </c>
      <c r="BY95" s="8041" t="inlineStr">
        <is>
          <t>S/01</t>
        </is>
      </c>
      <c r="BZ95" s="8042"/>
      <c r="CA95" s="8043"/>
      <c r="CB95" s="8003"/>
      <c r="CC95" s="8003"/>
      <c r="CD95" s="8003"/>
      <c r="CE95" s="8044"/>
      <c r="CF95" s="8004"/>
      <c r="CG95" s="8004"/>
      <c r="CH95" s="8004"/>
      <c r="CI95" s="8004"/>
      <c r="CJ95" s="8004"/>
      <c r="CK95" s="8004"/>
    </row>
    <row r="96" spans="1:89" x14ac:dyDescent="0.2">
      <c r="A96" s="8004"/>
      <c r="B96" s="8004"/>
      <c r="D96" s="8047" t="str">
        <f>IF(BT96="EN",IF(Overview!$O$10=TRUE,"EN 62209-1","EN 62209-2"),IF(BT96="FCC","IEEE Std 1528™","IEC/IEEE 62209-1528"))</f>
        <v>IEC/IEEE 62209-1528</v>
      </c>
      <c r="E96" s="7989"/>
      <c r="F96" s="7990" t="inlineStr">
        <is>
          <t>Custom</t>
        </is>
      </c>
      <c r="G96" s="7995"/>
      <c r="H96" s="7993"/>
      <c r="I96" s="7773"/>
      <c r="J96" s="7769"/>
      <c r="K96" s="7769"/>
      <c r="L96" s="7769"/>
      <c r="M96" s="7773"/>
      <c r="N96" s="7773"/>
      <c r="O96" s="7783"/>
      <c r="P96" s="7783"/>
      <c r="Q96" s="7783"/>
      <c r="R96" s="7773"/>
      <c r="S96" s="7773"/>
      <c r="T96" s="7773"/>
      <c r="U96" s="7773"/>
      <c r="V96" s="7974"/>
      <c r="W96" s="7773"/>
      <c r="X96" s="7773"/>
      <c r="Y96" s="7773"/>
      <c r="Z96" s="7769"/>
      <c r="AA96" s="7769"/>
      <c r="AB96" s="8048"/>
      <c r="AC96" s="8049"/>
      <c r="AD96" s="7769"/>
      <c r="AE96" s="7769"/>
      <c r="AF96" s="8050" t="inlineStr">
        <is>
          <t>N/A</t>
        </is>
      </c>
      <c r="AG96" s="7782"/>
      <c r="AH96" s="7782"/>
      <c r="AI96" s="7782"/>
      <c r="AJ96" s="7773"/>
      <c r="AK96" s="7769"/>
      <c r="AL96" s="7773"/>
      <c r="AM96" s="7773"/>
      <c r="AN96" s="7974"/>
      <c r="AO96" s="7974"/>
      <c r="AP96" s="7974"/>
      <c r="AQ96" s="7974"/>
      <c r="AR96" s="7974"/>
      <c r="AS96" s="7782"/>
      <c r="AT96" s="7782"/>
      <c r="AU96" s="8051"/>
      <c r="AV96" s="8051"/>
      <c r="AW96" s="7974"/>
      <c r="AX96" s="7974"/>
      <c r="AY96" s="7974"/>
      <c r="AZ96" s="8051"/>
      <c r="BA96" s="7974"/>
      <c r="BB96" s="8051"/>
      <c r="BC96" s="7974"/>
      <c r="BD96" s="7774" t="str">
        <f t="shared" si="8"/>
        <v/>
      </c>
      <c r="BE96" s="7775">
        <f t="shared" si="9"/>
        <v>1800</v>
      </c>
      <c r="BF96" s="7774" t="str">
        <f t="shared" si="10"/>
        <v/>
      </c>
      <c r="BG96" s="7775">
        <f t="shared" si="11"/>
        <v>600</v>
      </c>
      <c r="BH96" s="7775" t="str">
        <f t="shared" si="12"/>
        <v>S/01</v>
      </c>
      <c r="BI96" s="7771"/>
      <c r="BJ96" s="7976">
        <f>Overview!$E$7</f>
        <v>0</v>
      </c>
      <c r="BK96" s="7771"/>
      <c r="BL96" s="7982">
        <f t="shared" si="13"/>
        <v>0</v>
      </c>
      <c r="BM96" s="7976" t="str">
        <f>Overview!$P$153</f>
        <v/>
      </c>
      <c r="BN96" s="7976">
        <f t="shared" si="14"/>
        <v>0</v>
      </c>
      <c r="BO96" s="7771"/>
      <c r="BP96" s="7769"/>
      <c r="BQ96" s="7988" t="inlineStr">
        <is>
          <t>N/A</t>
        </is>
      </c>
      <c r="BR96" s="8004"/>
      <c r="BS96" s="8004"/>
      <c r="BT96" s="8046"/>
      <c r="BU96" s="8046"/>
      <c r="BV96" s="8040" t="str">
        <f t="shared" si="15"/>
        <v/>
      </c>
      <c r="BW96" s="8041">
        <v>30</v>
      </c>
      <c r="BX96" s="8041">
        <v>10</v>
      </c>
      <c r="BY96" s="8041" t="inlineStr">
        <is>
          <t>S/01</t>
        </is>
      </c>
      <c r="BZ96" s="8042"/>
      <c r="CA96" s="8043"/>
      <c r="CB96" s="8003"/>
      <c r="CC96" s="8003"/>
      <c r="CD96" s="8003"/>
      <c r="CE96" s="8044"/>
      <c r="CF96" s="8004"/>
      <c r="CG96" s="8004"/>
      <c r="CH96" s="8004"/>
      <c r="CI96" s="8004"/>
      <c r="CJ96" s="8004"/>
      <c r="CK96" s="8004"/>
    </row>
    <row r="97" spans="1:89" x14ac:dyDescent="0.2">
      <c r="A97" s="8004"/>
      <c r="B97" s="8004"/>
      <c r="D97" s="8047" t="str">
        <f>IF(BT97="EN",IF(Overview!$O$10=TRUE,"EN 62209-1","EN 62209-2"),IF(BT97="FCC","IEEE Std 1528™","IEC/IEEE 62209-1528"))</f>
        <v>IEC/IEEE 62209-1528</v>
      </c>
      <c r="E97" s="7989"/>
      <c r="F97" s="7990" t="inlineStr">
        <is>
          <t>Custom</t>
        </is>
      </c>
      <c r="G97" s="7995"/>
      <c r="H97" s="7993"/>
      <c r="I97" s="7773"/>
      <c r="J97" s="7769"/>
      <c r="K97" s="7769"/>
      <c r="L97" s="7769"/>
      <c r="M97" s="7773"/>
      <c r="N97" s="7773"/>
      <c r="O97" s="7783"/>
      <c r="P97" s="7783"/>
      <c r="Q97" s="7783"/>
      <c r="R97" s="7773"/>
      <c r="S97" s="7773"/>
      <c r="T97" s="7773"/>
      <c r="U97" s="7773"/>
      <c r="V97" s="7974"/>
      <c r="W97" s="7773"/>
      <c r="X97" s="7773"/>
      <c r="Y97" s="7773"/>
      <c r="Z97" s="7769"/>
      <c r="AA97" s="7769"/>
      <c r="AB97" s="8048"/>
      <c r="AC97" s="8049"/>
      <c r="AD97" s="7769"/>
      <c r="AE97" s="7769"/>
      <c r="AF97" s="8050" t="inlineStr">
        <is>
          <t>N/A</t>
        </is>
      </c>
      <c r="AG97" s="7782"/>
      <c r="AH97" s="7782"/>
      <c r="AI97" s="7782"/>
      <c r="AJ97" s="7773"/>
      <c r="AK97" s="7769"/>
      <c r="AL97" s="7773"/>
      <c r="AM97" s="7773"/>
      <c r="AN97" s="7974"/>
      <c r="AO97" s="7974"/>
      <c r="AP97" s="7974"/>
      <c r="AQ97" s="7974"/>
      <c r="AR97" s="7974"/>
      <c r="AS97" s="7782"/>
      <c r="AT97" s="7782"/>
      <c r="AU97" s="8051"/>
      <c r="AV97" s="8051"/>
      <c r="AW97" s="7974"/>
      <c r="AX97" s="7974"/>
      <c r="AY97" s="7974"/>
      <c r="AZ97" s="8051"/>
      <c r="BA97" s="7974"/>
      <c r="BB97" s="8051"/>
      <c r="BC97" s="7974"/>
      <c r="BD97" s="7774" t="str">
        <f t="shared" si="8"/>
        <v/>
      </c>
      <c r="BE97" s="7775">
        <f t="shared" si="9"/>
        <v>1800</v>
      </c>
      <c r="BF97" s="7774" t="str">
        <f t="shared" si="10"/>
        <v/>
      </c>
      <c r="BG97" s="7775">
        <f t="shared" si="11"/>
        <v>600</v>
      </c>
      <c r="BH97" s="7775" t="str">
        <f t="shared" si="12"/>
        <v>S/01</v>
      </c>
      <c r="BI97" s="7771"/>
      <c r="BJ97" s="7976">
        <f>Overview!$E$7</f>
        <v>0</v>
      </c>
      <c r="BK97" s="7771"/>
      <c r="BL97" s="7982">
        <f t="shared" si="13"/>
        <v>0</v>
      </c>
      <c r="BM97" s="7976" t="str">
        <f>Overview!$P$153</f>
        <v/>
      </c>
      <c r="BN97" s="7976">
        <f t="shared" si="14"/>
        <v>0</v>
      </c>
      <c r="BO97" s="7771"/>
      <c r="BP97" s="7769"/>
      <c r="BQ97" s="7988" t="inlineStr">
        <is>
          <t>N/A</t>
        </is>
      </c>
      <c r="BR97" s="8004"/>
      <c r="BS97" s="8004"/>
      <c r="BT97" s="8046"/>
      <c r="BU97" s="8046"/>
      <c r="BV97" s="8040" t="str">
        <f t="shared" si="15"/>
        <v/>
      </c>
      <c r="BW97" s="8041">
        <v>30</v>
      </c>
      <c r="BX97" s="8041">
        <v>10</v>
      </c>
      <c r="BY97" s="8041" t="inlineStr">
        <is>
          <t>S/01</t>
        </is>
      </c>
      <c r="BZ97" s="8042"/>
      <c r="CA97" s="8043"/>
      <c r="CB97" s="8003"/>
      <c r="CC97" s="8003"/>
      <c r="CD97" s="8003"/>
      <c r="CE97" s="8044"/>
      <c r="CF97" s="8004"/>
      <c r="CG97" s="8004"/>
      <c r="CH97" s="8004"/>
      <c r="CI97" s="8004"/>
      <c r="CJ97" s="8004"/>
      <c r="CK97" s="8004"/>
    </row>
    <row r="98" spans="1:89" x14ac:dyDescent="0.2">
      <c r="A98" s="8004"/>
      <c r="B98" s="8004"/>
      <c r="D98" s="8047" t="str">
        <f>IF(BT98="EN",IF(Overview!$O$10=TRUE,"EN 62209-1","EN 62209-2"),IF(BT98="FCC","IEEE Std 1528™","IEC/IEEE 62209-1528"))</f>
        <v>IEC/IEEE 62209-1528</v>
      </c>
      <c r="E98" s="7989"/>
      <c r="F98" s="7990" t="inlineStr">
        <is>
          <t>Custom</t>
        </is>
      </c>
      <c r="G98" s="7995"/>
      <c r="H98" s="7993"/>
      <c r="I98" s="7773"/>
      <c r="J98" s="7769"/>
      <c r="K98" s="7769"/>
      <c r="L98" s="7769"/>
      <c r="M98" s="7773"/>
      <c r="N98" s="7773"/>
      <c r="O98" s="7783"/>
      <c r="P98" s="7783"/>
      <c r="Q98" s="7783"/>
      <c r="R98" s="7773"/>
      <c r="S98" s="7773"/>
      <c r="T98" s="7773"/>
      <c r="U98" s="7773"/>
      <c r="V98" s="7974"/>
      <c r="W98" s="7773"/>
      <c r="X98" s="7773"/>
      <c r="Y98" s="7773"/>
      <c r="Z98" s="7769"/>
      <c r="AA98" s="7769"/>
      <c r="AB98" s="8048"/>
      <c r="AC98" s="8049"/>
      <c r="AD98" s="7769"/>
      <c r="AE98" s="7769"/>
      <c r="AF98" s="8050" t="inlineStr">
        <is>
          <t>N/A</t>
        </is>
      </c>
      <c r="AG98" s="7782"/>
      <c r="AH98" s="7782"/>
      <c r="AI98" s="7782"/>
      <c r="AJ98" s="7773"/>
      <c r="AK98" s="7769"/>
      <c r="AL98" s="7773"/>
      <c r="AM98" s="7773"/>
      <c r="AN98" s="7974"/>
      <c r="AO98" s="7974"/>
      <c r="AP98" s="7974"/>
      <c r="AQ98" s="7974"/>
      <c r="AR98" s="7974"/>
      <c r="AS98" s="7782"/>
      <c r="AT98" s="7782"/>
      <c r="AU98" s="8051"/>
      <c r="AV98" s="8051"/>
      <c r="AW98" s="7974"/>
      <c r="AX98" s="7974"/>
      <c r="AY98" s="7974"/>
      <c r="AZ98" s="8051"/>
      <c r="BA98" s="7974"/>
      <c r="BB98" s="8051"/>
      <c r="BC98" s="7974"/>
      <c r="BD98" s="7774" t="str">
        <f t="shared" si="8"/>
        <v/>
      </c>
      <c r="BE98" s="7775">
        <f t="shared" si="9"/>
        <v>1800</v>
      </c>
      <c r="BF98" s="7774" t="str">
        <f t="shared" si="10"/>
        <v/>
      </c>
      <c r="BG98" s="7775">
        <f t="shared" si="11"/>
        <v>600</v>
      </c>
      <c r="BH98" s="7775" t="str">
        <f t="shared" si="12"/>
        <v>S/01</v>
      </c>
      <c r="BI98" s="7771"/>
      <c r="BJ98" s="7976">
        <f>Overview!$E$7</f>
        <v>0</v>
      </c>
      <c r="BK98" s="7771"/>
      <c r="BL98" s="7982">
        <f t="shared" si="13"/>
        <v>0</v>
      </c>
      <c r="BM98" s="7976" t="str">
        <f>Overview!$P$153</f>
        <v/>
      </c>
      <c r="BN98" s="7976">
        <f t="shared" si="14"/>
        <v>0</v>
      </c>
      <c r="BO98" s="7771"/>
      <c r="BP98" s="7769"/>
      <c r="BQ98" s="7988" t="inlineStr">
        <is>
          <t>N/A</t>
        </is>
      </c>
      <c r="BR98" s="8004"/>
      <c r="BS98" s="8004"/>
      <c r="BT98" s="8046"/>
      <c r="BU98" s="8046"/>
      <c r="BV98" s="8040" t="str">
        <f t="shared" si="15"/>
        <v/>
      </c>
      <c r="BW98" s="8041">
        <v>30</v>
      </c>
      <c r="BX98" s="8041">
        <v>10</v>
      </c>
      <c r="BY98" s="8041" t="inlineStr">
        <is>
          <t>S/01</t>
        </is>
      </c>
      <c r="BZ98" s="8042"/>
      <c r="CA98" s="8043"/>
      <c r="CB98" s="8003"/>
      <c r="CC98" s="8003"/>
      <c r="CD98" s="8003"/>
      <c r="CE98" s="8044"/>
      <c r="CF98" s="8004"/>
      <c r="CG98" s="8004"/>
      <c r="CH98" s="8004"/>
      <c r="CI98" s="8004"/>
      <c r="CJ98" s="8004"/>
      <c r="CK98" s="8004"/>
    </row>
    <row r="99" spans="1:89" x14ac:dyDescent="0.2">
      <c r="A99" s="8004"/>
      <c r="B99" s="8004"/>
      <c r="D99" s="8047" t="str">
        <f>IF(BT99="EN",IF(Overview!$O$10=TRUE,"EN 62209-1","EN 62209-2"),IF(BT99="FCC","IEEE Std 1528™","IEC/IEEE 62209-1528"))</f>
        <v>IEC/IEEE 62209-1528</v>
      </c>
      <c r="E99" s="7989"/>
      <c r="F99" s="7990" t="inlineStr">
        <is>
          <t>Custom</t>
        </is>
      </c>
      <c r="G99" s="7995"/>
      <c r="H99" s="7993"/>
      <c r="I99" s="7773"/>
      <c r="J99" s="7769"/>
      <c r="K99" s="7769"/>
      <c r="L99" s="7769"/>
      <c r="M99" s="7773"/>
      <c r="N99" s="7773"/>
      <c r="O99" s="7783"/>
      <c r="P99" s="7783"/>
      <c r="Q99" s="7783"/>
      <c r="R99" s="7773"/>
      <c r="S99" s="7773"/>
      <c r="T99" s="7773"/>
      <c r="U99" s="7773"/>
      <c r="V99" s="7974"/>
      <c r="W99" s="7773"/>
      <c r="X99" s="7773"/>
      <c r="Y99" s="7773"/>
      <c r="Z99" s="7769"/>
      <c r="AA99" s="7769"/>
      <c r="AB99" s="8048"/>
      <c r="AC99" s="8049"/>
      <c r="AD99" s="7769"/>
      <c r="AE99" s="7769"/>
      <c r="AF99" s="8050" t="inlineStr">
        <is>
          <t>N/A</t>
        </is>
      </c>
      <c r="AG99" s="7782"/>
      <c r="AH99" s="7782"/>
      <c r="AI99" s="7782"/>
      <c r="AJ99" s="7773"/>
      <c r="AK99" s="7769"/>
      <c r="AL99" s="7773"/>
      <c r="AM99" s="7773"/>
      <c r="AN99" s="7974"/>
      <c r="AO99" s="7974"/>
      <c r="AP99" s="7974"/>
      <c r="AQ99" s="7974"/>
      <c r="AR99" s="7974"/>
      <c r="AS99" s="7782"/>
      <c r="AT99" s="7782"/>
      <c r="AU99" s="8051"/>
      <c r="AV99" s="8051"/>
      <c r="AW99" s="7974"/>
      <c r="AX99" s="7974"/>
      <c r="AY99" s="7974"/>
      <c r="AZ99" s="8051"/>
      <c r="BA99" s="7974"/>
      <c r="BB99" s="8051"/>
      <c r="BC99" s="7974"/>
      <c r="BD99" s="7774" t="str">
        <f t="shared" si="8"/>
        <v/>
      </c>
      <c r="BE99" s="7775">
        <f t="shared" si="9"/>
        <v>1800</v>
      </c>
      <c r="BF99" s="7774" t="str">
        <f t="shared" si="10"/>
        <v/>
      </c>
      <c r="BG99" s="7775">
        <f t="shared" si="11"/>
        <v>600</v>
      </c>
      <c r="BH99" s="7775" t="str">
        <f t="shared" si="12"/>
        <v>S/01</v>
      </c>
      <c r="BI99" s="7771"/>
      <c r="BJ99" s="7976">
        <f>Overview!$E$7</f>
        <v>0</v>
      </c>
      <c r="BK99" s="7771"/>
      <c r="BL99" s="7982">
        <f t="shared" si="13"/>
        <v>0</v>
      </c>
      <c r="BM99" s="7976" t="str">
        <f>Overview!$P$153</f>
        <v/>
      </c>
      <c r="BN99" s="7976">
        <f t="shared" si="14"/>
        <v>0</v>
      </c>
      <c r="BO99" s="7771"/>
      <c r="BP99" s="7769"/>
      <c r="BQ99" s="7988" t="inlineStr">
        <is>
          <t>N/A</t>
        </is>
      </c>
      <c r="BR99" s="8004"/>
      <c r="BS99" s="8004"/>
      <c r="BT99" s="8046"/>
      <c r="BU99" s="8046"/>
      <c r="BV99" s="8040" t="str">
        <f t="shared" si="15"/>
        <v/>
      </c>
      <c r="BW99" s="8041">
        <v>30</v>
      </c>
      <c r="BX99" s="8041">
        <v>10</v>
      </c>
      <c r="BY99" s="8041" t="inlineStr">
        <is>
          <t>S/01</t>
        </is>
      </c>
      <c r="BZ99" s="8042"/>
      <c r="CA99" s="8043"/>
      <c r="CB99" s="8003"/>
      <c r="CC99" s="8003"/>
      <c r="CD99" s="8003"/>
      <c r="CE99" s="8044"/>
      <c r="CF99" s="8004"/>
      <c r="CG99" s="8004"/>
      <c r="CH99" s="8004"/>
      <c r="CI99" s="8004"/>
      <c r="CJ99" s="8004"/>
      <c r="CK99" s="8004"/>
    </row>
    <row r="100" spans="1:89" x14ac:dyDescent="0.2">
      <c r="A100" s="8004"/>
      <c r="B100" s="8004"/>
      <c r="D100" s="8047" t="str">
        <f>IF(BT100="EN",IF(Overview!$O$10=TRUE,"EN 62209-1","EN 62209-2"),IF(BT100="FCC","IEEE Std 1528™","IEC/IEEE 62209-1528"))</f>
        <v>IEC/IEEE 62209-1528</v>
      </c>
      <c r="E100" s="7989"/>
      <c r="F100" s="7990" t="inlineStr">
        <is>
          <t>Custom</t>
        </is>
      </c>
      <c r="G100" s="7995"/>
      <c r="H100" s="7993"/>
      <c r="I100" s="7773"/>
      <c r="J100" s="7769"/>
      <c r="K100" s="7769"/>
      <c r="L100" s="7769"/>
      <c r="M100" s="7773"/>
      <c r="N100" s="7773"/>
      <c r="O100" s="7783"/>
      <c r="P100" s="7783"/>
      <c r="Q100" s="7783"/>
      <c r="R100" s="7773"/>
      <c r="S100" s="7773"/>
      <c r="T100" s="7773"/>
      <c r="U100" s="7773"/>
      <c r="V100" s="7974"/>
      <c r="W100" s="7773"/>
      <c r="X100" s="7773"/>
      <c r="Y100" s="7773"/>
      <c r="Z100" s="7769"/>
      <c r="AA100" s="7769"/>
      <c r="AB100" s="8048"/>
      <c r="AC100" s="8049"/>
      <c r="AD100" s="7769"/>
      <c r="AE100" s="7769"/>
      <c r="AF100" s="8050" t="inlineStr">
        <is>
          <t>N/A</t>
        </is>
      </c>
      <c r="AG100" s="7782"/>
      <c r="AH100" s="7782"/>
      <c r="AI100" s="7782"/>
      <c r="AJ100" s="7773"/>
      <c r="AK100" s="7769"/>
      <c r="AL100" s="7773"/>
      <c r="AM100" s="7773"/>
      <c r="AN100" s="7974"/>
      <c r="AO100" s="7974"/>
      <c r="AP100" s="7974"/>
      <c r="AQ100" s="7974"/>
      <c r="AR100" s="7974"/>
      <c r="AS100" s="7782"/>
      <c r="AT100" s="7782"/>
      <c r="AU100" s="8051"/>
      <c r="AV100" s="8051"/>
      <c r="AW100" s="7974"/>
      <c r="AX100" s="7974"/>
      <c r="AY100" s="7974"/>
      <c r="AZ100" s="8051"/>
      <c r="BA100" s="7974"/>
      <c r="BB100" s="8051"/>
      <c r="BC100" s="7974"/>
      <c r="BD100" s="7774" t="str">
        <f t="shared" si="8"/>
        <v/>
      </c>
      <c r="BE100" s="7775">
        <f t="shared" si="9"/>
        <v>1800</v>
      </c>
      <c r="BF100" s="7774" t="str">
        <f t="shared" si="10"/>
        <v/>
      </c>
      <c r="BG100" s="7775">
        <f t="shared" si="11"/>
        <v>600</v>
      </c>
      <c r="BH100" s="7775" t="str">
        <f t="shared" si="12"/>
        <v>S/01</v>
      </c>
      <c r="BI100" s="7771"/>
      <c r="BJ100" s="7976">
        <f>Overview!$E$7</f>
        <v>0</v>
      </c>
      <c r="BK100" s="7771"/>
      <c r="BL100" s="7982">
        <f t="shared" si="13"/>
        <v>0</v>
      </c>
      <c r="BM100" s="7976" t="str">
        <f>Overview!$P$153</f>
        <v/>
      </c>
      <c r="BN100" s="7976">
        <f t="shared" si="14"/>
        <v>0</v>
      </c>
      <c r="BO100" s="7771"/>
      <c r="BP100" s="7769"/>
      <c r="BQ100" s="7988" t="inlineStr">
        <is>
          <t>N/A</t>
        </is>
      </c>
      <c r="BR100" s="8004"/>
      <c r="BS100" s="8004"/>
      <c r="BT100" s="8046"/>
      <c r="BU100" s="8046"/>
      <c r="BV100" s="8040" t="str">
        <f t="shared" si="15"/>
        <v/>
      </c>
      <c r="BW100" s="8041">
        <v>30</v>
      </c>
      <c r="BX100" s="8041">
        <v>10</v>
      </c>
      <c r="BY100" s="8041" t="inlineStr">
        <is>
          <t>S/01</t>
        </is>
      </c>
      <c r="BZ100" s="8042"/>
      <c r="CA100" s="8043"/>
      <c r="CB100" s="8003"/>
      <c r="CC100" s="8003"/>
      <c r="CD100" s="8003"/>
      <c r="CE100" s="8044"/>
      <c r="CF100" s="8004"/>
      <c r="CG100" s="8004"/>
      <c r="CH100" s="8004"/>
      <c r="CI100" s="8004"/>
      <c r="CJ100" s="8004"/>
      <c r="CK100" s="8004"/>
    </row>
    <row r="101" spans="1:89" x14ac:dyDescent="0.2">
      <c r="A101" s="8004"/>
      <c r="B101" s="8004"/>
      <c r="D101" s="8047" t="str">
        <f>IF(BT101="EN",IF(Overview!$O$10=TRUE,"EN 62209-1","EN 62209-2"),IF(BT101="FCC","IEEE Std 1528™","IEC/IEEE 62209-1528"))</f>
        <v>IEC/IEEE 62209-1528</v>
      </c>
      <c r="E101" s="7989"/>
      <c r="F101" s="7990" t="inlineStr">
        <is>
          <t>Custom</t>
        </is>
      </c>
      <c r="G101" s="7995"/>
      <c r="H101" s="7993"/>
      <c r="I101" s="7773"/>
      <c r="J101" s="7769"/>
      <c r="K101" s="7769"/>
      <c r="L101" s="7769"/>
      <c r="M101" s="7773"/>
      <c r="N101" s="7773"/>
      <c r="O101" s="7783"/>
      <c r="P101" s="7783"/>
      <c r="Q101" s="7783"/>
      <c r="R101" s="7773"/>
      <c r="S101" s="7773"/>
      <c r="T101" s="7773"/>
      <c r="U101" s="7773"/>
      <c r="V101" s="7974"/>
      <c r="W101" s="7773"/>
      <c r="X101" s="7773"/>
      <c r="Y101" s="7773"/>
      <c r="Z101" s="7769"/>
      <c r="AA101" s="7769"/>
      <c r="AB101" s="8048"/>
      <c r="AC101" s="8049"/>
      <c r="AD101" s="7769"/>
      <c r="AE101" s="7769"/>
      <c r="AF101" s="8050" t="inlineStr">
        <is>
          <t>N/A</t>
        </is>
      </c>
      <c r="AG101" s="7782"/>
      <c r="AH101" s="7782"/>
      <c r="AI101" s="7782"/>
      <c r="AJ101" s="7773"/>
      <c r="AK101" s="7769"/>
      <c r="AL101" s="7773"/>
      <c r="AM101" s="7773"/>
      <c r="AN101" s="7974"/>
      <c r="AO101" s="7974"/>
      <c r="AP101" s="7974"/>
      <c r="AQ101" s="7974"/>
      <c r="AR101" s="7974"/>
      <c r="AS101" s="7782"/>
      <c r="AT101" s="7782"/>
      <c r="AU101" s="8051"/>
      <c r="AV101" s="8051"/>
      <c r="AW101" s="7974"/>
      <c r="AX101" s="7974"/>
      <c r="AY101" s="7974"/>
      <c r="AZ101" s="8051"/>
      <c r="BA101" s="7974"/>
      <c r="BB101" s="8051"/>
      <c r="BC101" s="7974"/>
      <c r="BD101" s="7774" t="str">
        <f t="shared" si="8"/>
        <v/>
      </c>
      <c r="BE101" s="7775">
        <f t="shared" si="9"/>
        <v>1800</v>
      </c>
      <c r="BF101" s="7774" t="str">
        <f t="shared" si="10"/>
        <v/>
      </c>
      <c r="BG101" s="7775">
        <f t="shared" si="11"/>
        <v>600</v>
      </c>
      <c r="BH101" s="7775" t="str">
        <f t="shared" si="12"/>
        <v>S/01</v>
      </c>
      <c r="BI101" s="7771"/>
      <c r="BJ101" s="7976">
        <f>Overview!$E$7</f>
        <v>0</v>
      </c>
      <c r="BK101" s="7771"/>
      <c r="BL101" s="7982">
        <f t="shared" si="13"/>
        <v>0</v>
      </c>
      <c r="BM101" s="7976" t="str">
        <f>Overview!$P$153</f>
        <v/>
      </c>
      <c r="BN101" s="7976">
        <f t="shared" si="14"/>
        <v>0</v>
      </c>
      <c r="BO101" s="7771"/>
      <c r="BP101" s="7769"/>
      <c r="BQ101" s="7988" t="inlineStr">
        <is>
          <t>N/A</t>
        </is>
      </c>
      <c r="BR101" s="8004"/>
      <c r="BS101" s="8004"/>
      <c r="BT101" s="8046"/>
      <c r="BU101" s="8046"/>
      <c r="BV101" s="8040" t="str">
        <f t="shared" si="15"/>
        <v/>
      </c>
      <c r="BW101" s="8041">
        <v>30</v>
      </c>
      <c r="BX101" s="8041">
        <v>10</v>
      </c>
      <c r="BY101" s="8041" t="inlineStr">
        <is>
          <t>S/01</t>
        </is>
      </c>
      <c r="BZ101" s="8042"/>
      <c r="CA101" s="8043"/>
      <c r="CB101" s="8003"/>
      <c r="CC101" s="8003"/>
      <c r="CD101" s="8003"/>
      <c r="CE101" s="8044"/>
      <c r="CF101" s="8004"/>
      <c r="CG101" s="8004"/>
      <c r="CH101" s="8004"/>
      <c r="CI101" s="8004"/>
      <c r="CJ101" s="8004"/>
      <c r="CK101" s="8004"/>
    </row>
    <row r="102" spans="1:89" x14ac:dyDescent="0.2">
      <c r="A102" s="8004"/>
      <c r="B102" s="8004"/>
      <c r="D102" s="8047" t="str">
        <f>IF(BT102="EN",IF(Overview!$O$10=TRUE,"EN 62209-1","EN 62209-2"),IF(BT102="FCC","IEEE Std 1528™","IEC/IEEE 62209-1528"))</f>
        <v>IEC/IEEE 62209-1528</v>
      </c>
      <c r="E102" s="7989"/>
      <c r="F102" s="7990" t="inlineStr">
        <is>
          <t>Custom</t>
        </is>
      </c>
      <c r="G102" s="7995"/>
      <c r="H102" s="7993"/>
      <c r="I102" s="7773"/>
      <c r="J102" s="7769"/>
      <c r="K102" s="7769"/>
      <c r="L102" s="7769"/>
      <c r="M102" s="7773"/>
      <c r="N102" s="7773"/>
      <c r="O102" s="7783"/>
      <c r="P102" s="7783"/>
      <c r="Q102" s="7783"/>
      <c r="R102" s="7773"/>
      <c r="S102" s="7773"/>
      <c r="T102" s="7773"/>
      <c r="U102" s="7773"/>
      <c r="V102" s="7974"/>
      <c r="W102" s="7773"/>
      <c r="X102" s="7773"/>
      <c r="Y102" s="7773"/>
      <c r="Z102" s="7769"/>
      <c r="AA102" s="7769"/>
      <c r="AB102" s="8048"/>
      <c r="AC102" s="8049"/>
      <c r="AD102" s="7769"/>
      <c r="AE102" s="7769"/>
      <c r="AF102" s="8050" t="inlineStr">
        <is>
          <t>N/A</t>
        </is>
      </c>
      <c r="AG102" s="7782"/>
      <c r="AH102" s="7782"/>
      <c r="AI102" s="7782"/>
      <c r="AJ102" s="7773"/>
      <c r="AK102" s="7769"/>
      <c r="AL102" s="7773"/>
      <c r="AM102" s="7773"/>
      <c r="AN102" s="7974"/>
      <c r="AO102" s="7974"/>
      <c r="AP102" s="7974"/>
      <c r="AQ102" s="7974"/>
      <c r="AR102" s="7974"/>
      <c r="AS102" s="7782"/>
      <c r="AT102" s="7782"/>
      <c r="AU102" s="8051"/>
      <c r="AV102" s="8051"/>
      <c r="AW102" s="7974"/>
      <c r="AX102" s="7974"/>
      <c r="AY102" s="7974"/>
      <c r="AZ102" s="8051"/>
      <c r="BA102" s="7974"/>
      <c r="BB102" s="8051"/>
      <c r="BC102" s="7974"/>
      <c r="BD102" s="7774" t="str">
        <f t="shared" si="8"/>
        <v/>
      </c>
      <c r="BE102" s="7775">
        <f t="shared" si="9"/>
        <v>1800</v>
      </c>
      <c r="BF102" s="7774" t="str">
        <f t="shared" si="10"/>
        <v/>
      </c>
      <c r="BG102" s="7775">
        <f t="shared" si="11"/>
        <v>600</v>
      </c>
      <c r="BH102" s="7775" t="str">
        <f t="shared" si="12"/>
        <v>S/01</v>
      </c>
      <c r="BI102" s="7771"/>
      <c r="BJ102" s="7976">
        <f>Overview!$E$7</f>
        <v>0</v>
      </c>
      <c r="BK102" s="7771"/>
      <c r="BL102" s="7982">
        <f t="shared" si="13"/>
        <v>0</v>
      </c>
      <c r="BM102" s="7976" t="str">
        <f>Overview!$P$153</f>
        <v/>
      </c>
      <c r="BN102" s="7976">
        <f t="shared" si="14"/>
        <v>0</v>
      </c>
      <c r="BO102" s="7771"/>
      <c r="BP102" s="7769"/>
      <c r="BQ102" s="7988" t="inlineStr">
        <is>
          <t>N/A</t>
        </is>
      </c>
      <c r="BR102" s="8004"/>
      <c r="BS102" s="8004"/>
      <c r="BT102" s="8046"/>
      <c r="BU102" s="8046"/>
      <c r="BV102" s="8040" t="str">
        <f t="shared" si="15"/>
        <v/>
      </c>
      <c r="BW102" s="8041">
        <v>30</v>
      </c>
      <c r="BX102" s="8041">
        <v>10</v>
      </c>
      <c r="BY102" s="8041" t="inlineStr">
        <is>
          <t>S/01</t>
        </is>
      </c>
      <c r="BZ102" s="8042"/>
      <c r="CA102" s="8043"/>
      <c r="CB102" s="8003"/>
      <c r="CC102" s="8003"/>
      <c r="CD102" s="8003"/>
      <c r="CE102" s="8044"/>
      <c r="CF102" s="8004"/>
      <c r="CG102" s="8004"/>
      <c r="CH102" s="8004"/>
      <c r="CI102" s="8004"/>
      <c r="CJ102" s="8004"/>
      <c r="CK102" s="8004"/>
    </row>
    <row r="103" spans="1:89" x14ac:dyDescent="0.2">
      <c r="A103" s="8004"/>
      <c r="B103" s="8004"/>
      <c r="D103" s="8047" t="str">
        <f>IF(BT103="EN",IF(Overview!$O$10=TRUE,"EN 62209-1","EN 62209-2"),IF(BT103="FCC","IEEE Std 1528™","IEC/IEEE 62209-1528"))</f>
        <v>IEC/IEEE 62209-1528</v>
      </c>
      <c r="E103" s="7989"/>
      <c r="F103" s="7990" t="inlineStr">
        <is>
          <t>Custom</t>
        </is>
      </c>
      <c r="G103" s="7995"/>
      <c r="H103" s="7993"/>
      <c r="I103" s="7773"/>
      <c r="J103" s="7769"/>
      <c r="K103" s="7769"/>
      <c r="L103" s="7769"/>
      <c r="M103" s="7773"/>
      <c r="N103" s="7773"/>
      <c r="O103" s="7783"/>
      <c r="P103" s="7783"/>
      <c r="Q103" s="7783"/>
      <c r="R103" s="7773"/>
      <c r="S103" s="7773"/>
      <c r="T103" s="7773"/>
      <c r="U103" s="7773"/>
      <c r="V103" s="7974"/>
      <c r="W103" s="7773"/>
      <c r="X103" s="7773"/>
      <c r="Y103" s="7773"/>
      <c r="Z103" s="7769"/>
      <c r="AA103" s="7769"/>
      <c r="AB103" s="8048"/>
      <c r="AC103" s="8049"/>
      <c r="AD103" s="7769"/>
      <c r="AE103" s="7769"/>
      <c r="AF103" s="8050" t="inlineStr">
        <is>
          <t>N/A</t>
        </is>
      </c>
      <c r="AG103" s="7782"/>
      <c r="AH103" s="7782"/>
      <c r="AI103" s="7782"/>
      <c r="AJ103" s="7773"/>
      <c r="AK103" s="7769"/>
      <c r="AL103" s="7773"/>
      <c r="AM103" s="7773"/>
      <c r="AN103" s="7974"/>
      <c r="AO103" s="7974"/>
      <c r="AP103" s="7974"/>
      <c r="AQ103" s="7974"/>
      <c r="AR103" s="7974"/>
      <c r="AS103" s="7782"/>
      <c r="AT103" s="7782"/>
      <c r="AU103" s="8051"/>
      <c r="AV103" s="8051"/>
      <c r="AW103" s="7974"/>
      <c r="AX103" s="7974"/>
      <c r="AY103" s="7974"/>
      <c r="AZ103" s="8051"/>
      <c r="BA103" s="7974"/>
      <c r="BB103" s="8051"/>
      <c r="BC103" s="7974"/>
      <c r="BD103" s="7774" t="str">
        <f t="shared" si="8"/>
        <v/>
      </c>
      <c r="BE103" s="7775">
        <f t="shared" si="9"/>
        <v>1800</v>
      </c>
      <c r="BF103" s="7774" t="str">
        <f t="shared" si="10"/>
        <v/>
      </c>
      <c r="BG103" s="7775">
        <f t="shared" si="11"/>
        <v>600</v>
      </c>
      <c r="BH103" s="7775" t="str">
        <f t="shared" si="12"/>
        <v>S/01</v>
      </c>
      <c r="BI103" s="7771"/>
      <c r="BJ103" s="7976">
        <f>Overview!$E$7</f>
        <v>0</v>
      </c>
      <c r="BK103" s="7771"/>
      <c r="BL103" s="7982">
        <f t="shared" si="13"/>
        <v>0</v>
      </c>
      <c r="BM103" s="7976" t="str">
        <f>Overview!$P$153</f>
        <v/>
      </c>
      <c r="BN103" s="7976">
        <f t="shared" si="14"/>
        <v>0</v>
      </c>
      <c r="BO103" s="7771"/>
      <c r="BP103" s="7769"/>
      <c r="BQ103" s="7988" t="inlineStr">
        <is>
          <t>N/A</t>
        </is>
      </c>
      <c r="BR103" s="8004"/>
      <c r="BS103" s="8004"/>
      <c r="BT103" s="8046"/>
      <c r="BU103" s="8046"/>
      <c r="BV103" s="8040" t="str">
        <f t="shared" si="15"/>
        <v/>
      </c>
      <c r="BW103" s="8041">
        <v>30</v>
      </c>
      <c r="BX103" s="8041">
        <v>10</v>
      </c>
      <c r="BY103" s="8041" t="inlineStr">
        <is>
          <t>S/01</t>
        </is>
      </c>
      <c r="BZ103" s="8042"/>
      <c r="CA103" s="8043"/>
      <c r="CB103" s="8003"/>
      <c r="CC103" s="8003"/>
      <c r="CD103" s="8003"/>
      <c r="CE103" s="8044"/>
      <c r="CF103" s="8004"/>
      <c r="CG103" s="8004"/>
      <c r="CH103" s="8004"/>
      <c r="CI103" s="8004"/>
      <c r="CJ103" s="8004"/>
      <c r="CK103" s="8004"/>
    </row>
    <row r="104" spans="1:89" x14ac:dyDescent="0.2">
      <c r="A104" s="8004"/>
      <c r="B104" s="8004"/>
      <c r="D104" s="8047" t="str">
        <f>IF(BT104="EN",IF(Overview!$O$10=TRUE,"EN 62209-1","EN 62209-2"),IF(BT104="FCC","IEEE Std 1528™","IEC/IEEE 62209-1528"))</f>
        <v>IEC/IEEE 62209-1528</v>
      </c>
      <c r="E104" s="7989"/>
      <c r="F104" s="7990" t="inlineStr">
        <is>
          <t>Custom</t>
        </is>
      </c>
      <c r="G104" s="7995"/>
      <c r="H104" s="7993"/>
      <c r="I104" s="7773"/>
      <c r="J104" s="7769"/>
      <c r="K104" s="7769"/>
      <c r="L104" s="7769"/>
      <c r="M104" s="7773"/>
      <c r="N104" s="7773"/>
      <c r="O104" s="7783"/>
      <c r="P104" s="7783"/>
      <c r="Q104" s="7783"/>
      <c r="R104" s="7773"/>
      <c r="S104" s="7773"/>
      <c r="T104" s="7773"/>
      <c r="U104" s="7773"/>
      <c r="V104" s="7974"/>
      <c r="W104" s="7773"/>
      <c r="X104" s="7773"/>
      <c r="Y104" s="7773"/>
      <c r="Z104" s="7769"/>
      <c r="AA104" s="7769"/>
      <c r="AB104" s="8048"/>
      <c r="AC104" s="8049"/>
      <c r="AD104" s="7769"/>
      <c r="AE104" s="7769"/>
      <c r="AF104" s="8050" t="inlineStr">
        <is>
          <t>N/A</t>
        </is>
      </c>
      <c r="AG104" s="7782"/>
      <c r="AH104" s="7782"/>
      <c r="AI104" s="7782"/>
      <c r="AJ104" s="7773"/>
      <c r="AK104" s="7769"/>
      <c r="AL104" s="7773"/>
      <c r="AM104" s="7773"/>
      <c r="AN104" s="7974"/>
      <c r="AO104" s="7974"/>
      <c r="AP104" s="7974"/>
      <c r="AQ104" s="7974"/>
      <c r="AR104" s="7974"/>
      <c r="AS104" s="7782"/>
      <c r="AT104" s="7782"/>
      <c r="AU104" s="8051"/>
      <c r="AV104" s="8051"/>
      <c r="AW104" s="7974"/>
      <c r="AX104" s="7974"/>
      <c r="AY104" s="7974"/>
      <c r="AZ104" s="8051"/>
      <c r="BA104" s="7974"/>
      <c r="BB104" s="8051"/>
      <c r="BC104" s="7974"/>
      <c r="BD104" s="7774" t="str">
        <f t="shared" si="8"/>
        <v/>
      </c>
      <c r="BE104" s="7775">
        <f t="shared" si="9"/>
        <v>1800</v>
      </c>
      <c r="BF104" s="7774" t="str">
        <f t="shared" si="10"/>
        <v/>
      </c>
      <c r="BG104" s="7775">
        <f t="shared" si="11"/>
        <v>600</v>
      </c>
      <c r="BH104" s="7775" t="str">
        <f t="shared" si="12"/>
        <v>S/01</v>
      </c>
      <c r="BI104" s="7771"/>
      <c r="BJ104" s="7976">
        <f>Overview!$E$7</f>
        <v>0</v>
      </c>
      <c r="BK104" s="7771"/>
      <c r="BL104" s="7982">
        <f t="shared" si="13"/>
        <v>0</v>
      </c>
      <c r="BM104" s="7976" t="str">
        <f>Overview!$P$153</f>
        <v/>
      </c>
      <c r="BN104" s="7976">
        <f t="shared" si="14"/>
        <v>0</v>
      </c>
      <c r="BO104" s="7771"/>
      <c r="BP104" s="7769"/>
      <c r="BQ104" s="7988" t="inlineStr">
        <is>
          <t>N/A</t>
        </is>
      </c>
      <c r="BR104" s="8004"/>
      <c r="BS104" s="8004"/>
      <c r="BT104" s="8046"/>
      <c r="BU104" s="8046"/>
      <c r="BV104" s="8040" t="str">
        <f t="shared" si="15"/>
        <v/>
      </c>
      <c r="BW104" s="8041">
        <v>30</v>
      </c>
      <c r="BX104" s="8041">
        <v>10</v>
      </c>
      <c r="BY104" s="8041" t="inlineStr">
        <is>
          <t>S/01</t>
        </is>
      </c>
      <c r="BZ104" s="8042"/>
      <c r="CA104" s="8043"/>
      <c r="CB104" s="8003"/>
      <c r="CC104" s="8003"/>
      <c r="CD104" s="8003"/>
      <c r="CE104" s="8044"/>
      <c r="CF104" s="8004"/>
      <c r="CG104" s="8004"/>
      <c r="CH104" s="8004"/>
      <c r="CI104" s="8004"/>
      <c r="CJ104" s="8004"/>
      <c r="CK104" s="8004"/>
    </row>
    <row r="105" spans="1:89" x14ac:dyDescent="0.2">
      <c r="A105" s="8004"/>
      <c r="B105" s="8004"/>
      <c r="D105" s="8047" t="str">
        <f>IF(BT105="EN",IF(Overview!$O$10=TRUE,"EN 62209-1","EN 62209-2"),IF(BT105="FCC","IEEE Std 1528™","IEC/IEEE 62209-1528"))</f>
        <v>IEC/IEEE 62209-1528</v>
      </c>
      <c r="E105" s="7989"/>
      <c r="F105" s="7990" t="inlineStr">
        <is>
          <t>Custom</t>
        </is>
      </c>
      <c r="G105" s="7995"/>
      <c r="H105" s="7993"/>
      <c r="I105" s="7773"/>
      <c r="J105" s="7769"/>
      <c r="K105" s="7769"/>
      <c r="L105" s="7769"/>
      <c r="M105" s="7773"/>
      <c r="N105" s="7773"/>
      <c r="O105" s="7783"/>
      <c r="P105" s="7783"/>
      <c r="Q105" s="7783"/>
      <c r="R105" s="7773"/>
      <c r="S105" s="7773"/>
      <c r="T105" s="7773"/>
      <c r="U105" s="7773"/>
      <c r="V105" s="7974"/>
      <c r="W105" s="7773"/>
      <c r="X105" s="7773"/>
      <c r="Y105" s="7773"/>
      <c r="Z105" s="7769"/>
      <c r="AA105" s="7769"/>
      <c r="AB105" s="8048"/>
      <c r="AC105" s="8049"/>
      <c r="AD105" s="7769"/>
      <c r="AE105" s="7769"/>
      <c r="AF105" s="8050" t="inlineStr">
        <is>
          <t>N/A</t>
        </is>
      </c>
      <c r="AG105" s="7782"/>
      <c r="AH105" s="7782"/>
      <c r="AI105" s="7782"/>
      <c r="AJ105" s="7773"/>
      <c r="AK105" s="7769"/>
      <c r="AL105" s="7773"/>
      <c r="AM105" s="7773"/>
      <c r="AN105" s="7974"/>
      <c r="AO105" s="7974"/>
      <c r="AP105" s="7974"/>
      <c r="AQ105" s="7974"/>
      <c r="AR105" s="7974"/>
      <c r="AS105" s="7782"/>
      <c r="AT105" s="7782"/>
      <c r="AU105" s="8051"/>
      <c r="AV105" s="8051"/>
      <c r="AW105" s="7974"/>
      <c r="AX105" s="7974"/>
      <c r="AY105" s="7974"/>
      <c r="AZ105" s="8051"/>
      <c r="BA105" s="7974"/>
      <c r="BB105" s="8051"/>
      <c r="BC105" s="7974"/>
      <c r="BD105" s="7774" t="str">
        <f t="shared" si="8"/>
        <v/>
      </c>
      <c r="BE105" s="7775">
        <f t="shared" si="9"/>
        <v>1800</v>
      </c>
      <c r="BF105" s="7774" t="str">
        <f t="shared" si="10"/>
        <v/>
      </c>
      <c r="BG105" s="7775">
        <f t="shared" si="11"/>
        <v>600</v>
      </c>
      <c r="BH105" s="7775" t="str">
        <f t="shared" si="12"/>
        <v>S/01</v>
      </c>
      <c r="BI105" s="7771"/>
      <c r="BJ105" s="7976">
        <f>Overview!$E$7</f>
        <v>0</v>
      </c>
      <c r="BK105" s="7771"/>
      <c r="BL105" s="7982">
        <f t="shared" si="13"/>
        <v>0</v>
      </c>
      <c r="BM105" s="7976" t="str">
        <f>Overview!$P$153</f>
        <v/>
      </c>
      <c r="BN105" s="7976">
        <f t="shared" si="14"/>
        <v>0</v>
      </c>
      <c r="BO105" s="7771"/>
      <c r="BP105" s="7769"/>
      <c r="BQ105" s="7988" t="inlineStr">
        <is>
          <t>N/A</t>
        </is>
      </c>
      <c r="BR105" s="8004"/>
      <c r="BS105" s="8004"/>
      <c r="BT105" s="8046"/>
      <c r="BU105" s="8046"/>
      <c r="BV105" s="8040" t="str">
        <f t="shared" si="15"/>
        <v/>
      </c>
      <c r="BW105" s="8041">
        <v>30</v>
      </c>
      <c r="BX105" s="8041">
        <v>10</v>
      </c>
      <c r="BY105" s="8041" t="inlineStr">
        <is>
          <t>S/01</t>
        </is>
      </c>
      <c r="BZ105" s="8042"/>
      <c r="CA105" s="8043"/>
      <c r="CB105" s="8003"/>
      <c r="CC105" s="8003"/>
      <c r="CD105" s="8003"/>
      <c r="CE105" s="8044"/>
      <c r="CF105" s="8004"/>
      <c r="CG105" s="8004"/>
      <c r="CH105" s="8004"/>
      <c r="CI105" s="8004"/>
      <c r="CJ105" s="8004"/>
      <c r="CK105" s="8004"/>
    </row>
    <row r="106" spans="1:89" x14ac:dyDescent="0.2">
      <c r="A106" s="8004"/>
      <c r="B106" s="8004"/>
      <c r="D106" s="8047" t="str">
        <f>IF(BT106="EN",IF(Overview!$O$10=TRUE,"EN 62209-1","EN 62209-2"),IF(BT106="FCC","IEEE Std 1528™","IEC/IEEE 62209-1528"))</f>
        <v>IEC/IEEE 62209-1528</v>
      </c>
      <c r="E106" s="7989"/>
      <c r="F106" s="7990" t="inlineStr">
        <is>
          <t>Custom</t>
        </is>
      </c>
      <c r="G106" s="7995"/>
      <c r="H106" s="7993"/>
      <c r="I106" s="7773"/>
      <c r="J106" s="7769"/>
      <c r="K106" s="7769"/>
      <c r="L106" s="7769"/>
      <c r="M106" s="7773"/>
      <c r="N106" s="7773"/>
      <c r="O106" s="7783"/>
      <c r="P106" s="7783"/>
      <c r="Q106" s="7783"/>
      <c r="R106" s="7773"/>
      <c r="S106" s="7773"/>
      <c r="T106" s="7773"/>
      <c r="U106" s="7773"/>
      <c r="V106" s="7974"/>
      <c r="W106" s="7773"/>
      <c r="X106" s="7773"/>
      <c r="Y106" s="7773"/>
      <c r="Z106" s="7769"/>
      <c r="AA106" s="7769"/>
      <c r="AB106" s="8048"/>
      <c r="AC106" s="8049"/>
      <c r="AD106" s="7769"/>
      <c r="AE106" s="7769"/>
      <c r="AF106" s="8050" t="inlineStr">
        <is>
          <t>N/A</t>
        </is>
      </c>
      <c r="AG106" s="7782"/>
      <c r="AH106" s="7782"/>
      <c r="AI106" s="7782"/>
      <c r="AJ106" s="7773"/>
      <c r="AK106" s="7769"/>
      <c r="AL106" s="7773"/>
      <c r="AM106" s="7773"/>
      <c r="AN106" s="7974"/>
      <c r="AO106" s="7974"/>
      <c r="AP106" s="7974"/>
      <c r="AQ106" s="7974"/>
      <c r="AR106" s="7974"/>
      <c r="AS106" s="7782"/>
      <c r="AT106" s="7782"/>
      <c r="AU106" s="8051"/>
      <c r="AV106" s="8051"/>
      <c r="AW106" s="7974"/>
      <c r="AX106" s="7974"/>
      <c r="AY106" s="7974"/>
      <c r="AZ106" s="8051"/>
      <c r="BA106" s="7974"/>
      <c r="BB106" s="8051"/>
      <c r="BC106" s="7974"/>
      <c r="BD106" s="7774" t="str">
        <f t="shared" si="8"/>
        <v/>
      </c>
      <c r="BE106" s="7775">
        <f t="shared" si="9"/>
        <v>1800</v>
      </c>
      <c r="BF106" s="7774" t="str">
        <f t="shared" si="10"/>
        <v/>
      </c>
      <c r="BG106" s="7775">
        <f t="shared" si="11"/>
        <v>600</v>
      </c>
      <c r="BH106" s="7775" t="str">
        <f t="shared" si="12"/>
        <v>S/01</v>
      </c>
      <c r="BI106" s="7771"/>
      <c r="BJ106" s="7976">
        <f>Overview!$E$7</f>
        <v>0</v>
      </c>
      <c r="BK106" s="7771"/>
      <c r="BL106" s="7982">
        <f t="shared" si="13"/>
        <v>0</v>
      </c>
      <c r="BM106" s="7976" t="str">
        <f>Overview!$P$153</f>
        <v/>
      </c>
      <c r="BN106" s="7976">
        <f t="shared" si="14"/>
        <v>0</v>
      </c>
      <c r="BO106" s="7771"/>
      <c r="BP106" s="7769"/>
      <c r="BQ106" s="7988" t="inlineStr">
        <is>
          <t>N/A</t>
        </is>
      </c>
      <c r="BR106" s="8004"/>
      <c r="BS106" s="8004"/>
      <c r="BT106" s="8046"/>
      <c r="BU106" s="8046"/>
      <c r="BV106" s="8040" t="str">
        <f t="shared" si="15"/>
        <v/>
      </c>
      <c r="BW106" s="8041">
        <v>30</v>
      </c>
      <c r="BX106" s="8041">
        <v>10</v>
      </c>
      <c r="BY106" s="8041" t="inlineStr">
        <is>
          <t>S/01</t>
        </is>
      </c>
      <c r="BZ106" s="8042"/>
      <c r="CA106" s="8043"/>
      <c r="CB106" s="8003"/>
      <c r="CC106" s="8003"/>
      <c r="CD106" s="8003"/>
      <c r="CE106" s="8044"/>
      <c r="CF106" s="8004"/>
      <c r="CG106" s="8004"/>
      <c r="CH106" s="8004"/>
      <c r="CI106" s="8004"/>
      <c r="CJ106" s="8004"/>
      <c r="CK106" s="8004"/>
    </row>
    <row r="107" spans="1:89" x14ac:dyDescent="0.2">
      <c r="A107" s="8004"/>
      <c r="B107" s="8004"/>
      <c r="D107" s="8047" t="str">
        <f>IF(BT107="EN",IF(Overview!$O$10=TRUE,"EN 62209-1","EN 62209-2"),IF(BT107="FCC","IEEE Std 1528™","IEC/IEEE 62209-1528"))</f>
        <v>IEC/IEEE 62209-1528</v>
      </c>
      <c r="E107" s="7989"/>
      <c r="F107" s="7990" t="inlineStr">
        <is>
          <t>Custom</t>
        </is>
      </c>
      <c r="G107" s="7995"/>
      <c r="H107" s="7993"/>
      <c r="I107" s="7773"/>
      <c r="J107" s="7769"/>
      <c r="K107" s="7769"/>
      <c r="L107" s="7769"/>
      <c r="M107" s="7773"/>
      <c r="N107" s="7773"/>
      <c r="O107" s="7783"/>
      <c r="P107" s="7783"/>
      <c r="Q107" s="7783"/>
      <c r="R107" s="7773"/>
      <c r="S107" s="7773"/>
      <c r="T107" s="7773"/>
      <c r="U107" s="7773"/>
      <c r="V107" s="7974"/>
      <c r="W107" s="7773"/>
      <c r="X107" s="7773"/>
      <c r="Y107" s="7773"/>
      <c r="Z107" s="7769"/>
      <c r="AA107" s="7769"/>
      <c r="AB107" s="8048"/>
      <c r="AC107" s="8049"/>
      <c r="AD107" s="7769"/>
      <c r="AE107" s="7769"/>
      <c r="AF107" s="8050" t="inlineStr">
        <is>
          <t>N/A</t>
        </is>
      </c>
      <c r="AG107" s="7782"/>
      <c r="AH107" s="7782"/>
      <c r="AI107" s="7782"/>
      <c r="AJ107" s="7773"/>
      <c r="AK107" s="7769"/>
      <c r="AL107" s="7773"/>
      <c r="AM107" s="7773"/>
      <c r="AN107" s="7974"/>
      <c r="AO107" s="7974"/>
      <c r="AP107" s="7974"/>
      <c r="AQ107" s="7974"/>
      <c r="AR107" s="7974"/>
      <c r="AS107" s="7782"/>
      <c r="AT107" s="7782"/>
      <c r="AU107" s="8051"/>
      <c r="AV107" s="8051"/>
      <c r="AW107" s="7974"/>
      <c r="AX107" s="7974"/>
      <c r="AY107" s="7974"/>
      <c r="AZ107" s="8051"/>
      <c r="BA107" s="7974"/>
      <c r="BB107" s="8051"/>
      <c r="BC107" s="7974"/>
      <c r="BD107" s="7774" t="str">
        <f t="shared" si="8"/>
        <v/>
      </c>
      <c r="BE107" s="7775">
        <f t="shared" si="9"/>
        <v>1800</v>
      </c>
      <c r="BF107" s="7774" t="str">
        <f t="shared" si="10"/>
        <v/>
      </c>
      <c r="BG107" s="7775">
        <f t="shared" si="11"/>
        <v>600</v>
      </c>
      <c r="BH107" s="7775" t="str">
        <f t="shared" si="12"/>
        <v>S/01</v>
      </c>
      <c r="BI107" s="7771"/>
      <c r="BJ107" s="7976">
        <f>Overview!$E$7</f>
        <v>0</v>
      </c>
      <c r="BK107" s="7771"/>
      <c r="BL107" s="7982">
        <f t="shared" si="13"/>
        <v>0</v>
      </c>
      <c r="BM107" s="7976" t="str">
        <f>Overview!$P$153</f>
        <v/>
      </c>
      <c r="BN107" s="7976">
        <f t="shared" si="14"/>
        <v>0</v>
      </c>
      <c r="BO107" s="7771"/>
      <c r="BP107" s="7769"/>
      <c r="BQ107" s="7988" t="inlineStr">
        <is>
          <t>N/A</t>
        </is>
      </c>
      <c r="BR107" s="8004"/>
      <c r="BS107" s="8004"/>
      <c r="BT107" s="8046"/>
      <c r="BU107" s="8046"/>
      <c r="BV107" s="8040" t="str">
        <f t="shared" si="15"/>
        <v/>
      </c>
      <c r="BW107" s="8041">
        <v>30</v>
      </c>
      <c r="BX107" s="8041">
        <v>10</v>
      </c>
      <c r="BY107" s="8041" t="inlineStr">
        <is>
          <t>S/01</t>
        </is>
      </c>
      <c r="BZ107" s="8042"/>
      <c r="CA107" s="8043"/>
      <c r="CB107" s="8003"/>
      <c r="CC107" s="8003"/>
      <c r="CD107" s="8003"/>
      <c r="CE107" s="8044"/>
      <c r="CF107" s="8004"/>
      <c r="CG107" s="8004"/>
      <c r="CH107" s="8004"/>
      <c r="CI107" s="8004"/>
      <c r="CJ107" s="8004"/>
      <c r="CK107" s="8004"/>
    </row>
    <row r="108" spans="1:89" x14ac:dyDescent="0.2">
      <c r="A108" s="8004"/>
      <c r="B108" s="8004"/>
      <c r="D108" s="8047" t="str">
        <f>IF(BT108="EN",IF(Overview!$O$10=TRUE,"EN 62209-1","EN 62209-2"),IF(BT108="FCC","IEEE Std 1528™","IEC/IEEE 62209-1528"))</f>
        <v>IEC/IEEE 62209-1528</v>
      </c>
      <c r="E108" s="7989"/>
      <c r="F108" s="7990" t="inlineStr">
        <is>
          <t>Custom</t>
        </is>
      </c>
      <c r="G108" s="7995"/>
      <c r="H108" s="7993"/>
      <c r="I108" s="7773"/>
      <c r="J108" s="7769"/>
      <c r="K108" s="7769"/>
      <c r="L108" s="7769"/>
      <c r="M108" s="7773"/>
      <c r="N108" s="7773"/>
      <c r="O108" s="7783"/>
      <c r="P108" s="7783"/>
      <c r="Q108" s="7783"/>
      <c r="R108" s="7773"/>
      <c r="S108" s="7773"/>
      <c r="T108" s="7773"/>
      <c r="U108" s="7773"/>
      <c r="V108" s="7974"/>
      <c r="W108" s="7773"/>
      <c r="X108" s="7773"/>
      <c r="Y108" s="7773"/>
      <c r="Z108" s="7769"/>
      <c r="AA108" s="7769"/>
      <c r="AB108" s="8048"/>
      <c r="AC108" s="8049"/>
      <c r="AD108" s="7769"/>
      <c r="AE108" s="7769"/>
      <c r="AF108" s="8050" t="inlineStr">
        <is>
          <t>N/A</t>
        </is>
      </c>
      <c r="AG108" s="7782"/>
      <c r="AH108" s="7782"/>
      <c r="AI108" s="7782"/>
      <c r="AJ108" s="7773"/>
      <c r="AK108" s="7769"/>
      <c r="AL108" s="7773"/>
      <c r="AM108" s="7773"/>
      <c r="AN108" s="7974"/>
      <c r="AO108" s="7974"/>
      <c r="AP108" s="7974"/>
      <c r="AQ108" s="7974"/>
      <c r="AR108" s="7974"/>
      <c r="AS108" s="7782"/>
      <c r="AT108" s="7782"/>
      <c r="AU108" s="8051"/>
      <c r="AV108" s="8051"/>
      <c r="AW108" s="7974"/>
      <c r="AX108" s="7974"/>
      <c r="AY108" s="7974"/>
      <c r="AZ108" s="8051"/>
      <c r="BA108" s="7974"/>
      <c r="BB108" s="8051"/>
      <c r="BC108" s="7974"/>
      <c r="BD108" s="7774" t="str">
        <f t="shared" si="8"/>
        <v/>
      </c>
      <c r="BE108" s="7775">
        <f t="shared" si="9"/>
        <v>1800</v>
      </c>
      <c r="BF108" s="7774" t="str">
        <f t="shared" si="10"/>
        <v/>
      </c>
      <c r="BG108" s="7775">
        <f t="shared" si="11"/>
        <v>600</v>
      </c>
      <c r="BH108" s="7775" t="str">
        <f t="shared" si="12"/>
        <v>S/01</v>
      </c>
      <c r="BI108" s="7771"/>
      <c r="BJ108" s="7976">
        <f>Overview!$E$7</f>
        <v>0</v>
      </c>
      <c r="BK108" s="7771"/>
      <c r="BL108" s="7982">
        <f t="shared" si="13"/>
        <v>0</v>
      </c>
      <c r="BM108" s="7976" t="str">
        <f>Overview!$P$153</f>
        <v/>
      </c>
      <c r="BN108" s="7976">
        <f t="shared" si="14"/>
        <v>0</v>
      </c>
      <c r="BO108" s="7771"/>
      <c r="BP108" s="7769"/>
      <c r="BQ108" s="7988" t="inlineStr">
        <is>
          <t>N/A</t>
        </is>
      </c>
      <c r="BR108" s="8004"/>
      <c r="BS108" s="8004"/>
      <c r="BT108" s="8046"/>
      <c r="BU108" s="8046"/>
      <c r="BV108" s="8040" t="str">
        <f t="shared" si="15"/>
        <v/>
      </c>
      <c r="BW108" s="8041">
        <v>30</v>
      </c>
      <c r="BX108" s="8041">
        <v>10</v>
      </c>
      <c r="BY108" s="8041" t="inlineStr">
        <is>
          <t>S/01</t>
        </is>
      </c>
      <c r="BZ108" s="8042"/>
      <c r="CA108" s="8043"/>
      <c r="CB108" s="8003"/>
      <c r="CC108" s="8003"/>
      <c r="CD108" s="8003"/>
      <c r="CE108" s="8044"/>
      <c r="CF108" s="8004"/>
      <c r="CG108" s="8004"/>
      <c r="CH108" s="8004"/>
      <c r="CI108" s="8004"/>
      <c r="CJ108" s="8004"/>
      <c r="CK108" s="8004"/>
    </row>
    <row r="109" spans="1:89" x14ac:dyDescent="0.2">
      <c r="A109" s="8004"/>
      <c r="B109" s="8004"/>
      <c r="D109" s="8047" t="str">
        <f>IF(BT109="EN",IF(Overview!$O$10=TRUE,"EN 62209-1","EN 62209-2"),IF(BT109="FCC","IEEE Std 1528™","IEC/IEEE 62209-1528"))</f>
        <v>IEC/IEEE 62209-1528</v>
      </c>
      <c r="E109" s="7989"/>
      <c r="F109" s="7990" t="inlineStr">
        <is>
          <t>Custom</t>
        </is>
      </c>
      <c r="G109" s="7995"/>
      <c r="H109" s="7993"/>
      <c r="I109" s="7773"/>
      <c r="J109" s="7769"/>
      <c r="K109" s="7769"/>
      <c r="L109" s="7769"/>
      <c r="M109" s="7773"/>
      <c r="N109" s="7773"/>
      <c r="O109" s="7783"/>
      <c r="P109" s="7783"/>
      <c r="Q109" s="7783"/>
      <c r="R109" s="7773"/>
      <c r="S109" s="7773"/>
      <c r="T109" s="7773"/>
      <c r="U109" s="7773"/>
      <c r="V109" s="7974"/>
      <c r="W109" s="7773"/>
      <c r="X109" s="7773"/>
      <c r="Y109" s="7773"/>
      <c r="Z109" s="7769"/>
      <c r="AA109" s="7769"/>
      <c r="AB109" s="8048"/>
      <c r="AC109" s="8049"/>
      <c r="AD109" s="7769"/>
      <c r="AE109" s="7769"/>
      <c r="AF109" s="8050" t="inlineStr">
        <is>
          <t>N/A</t>
        </is>
      </c>
      <c r="AG109" s="7782"/>
      <c r="AH109" s="7782"/>
      <c r="AI109" s="7782"/>
      <c r="AJ109" s="7773"/>
      <c r="AK109" s="7769"/>
      <c r="AL109" s="7773"/>
      <c r="AM109" s="7773"/>
      <c r="AN109" s="7974"/>
      <c r="AO109" s="7974"/>
      <c r="AP109" s="7974"/>
      <c r="AQ109" s="7974"/>
      <c r="AR109" s="7974"/>
      <c r="AS109" s="7782"/>
      <c r="AT109" s="7782"/>
      <c r="AU109" s="8051"/>
      <c r="AV109" s="8051"/>
      <c r="AW109" s="7974"/>
      <c r="AX109" s="7974"/>
      <c r="AY109" s="7974"/>
      <c r="AZ109" s="8051"/>
      <c r="BA109" s="7974"/>
      <c r="BB109" s="8051"/>
      <c r="BC109" s="7974"/>
      <c r="BD109" s="7774" t="str">
        <f t="shared" si="8"/>
        <v/>
      </c>
      <c r="BE109" s="7775">
        <f t="shared" si="9"/>
        <v>1800</v>
      </c>
      <c r="BF109" s="7774" t="str">
        <f t="shared" si="10"/>
        <v/>
      </c>
      <c r="BG109" s="7775">
        <f t="shared" si="11"/>
        <v>600</v>
      </c>
      <c r="BH109" s="7775" t="str">
        <f t="shared" si="12"/>
        <v>S/01</v>
      </c>
      <c r="BI109" s="7771"/>
      <c r="BJ109" s="7976">
        <f>Overview!$E$7</f>
        <v>0</v>
      </c>
      <c r="BK109" s="7771"/>
      <c r="BL109" s="7982">
        <f t="shared" si="13"/>
        <v>0</v>
      </c>
      <c r="BM109" s="7976" t="str">
        <f>Overview!$P$153</f>
        <v/>
      </c>
      <c r="BN109" s="7976">
        <f t="shared" si="14"/>
        <v>0</v>
      </c>
      <c r="BO109" s="7771"/>
      <c r="BP109" s="7769"/>
      <c r="BQ109" s="7988" t="inlineStr">
        <is>
          <t>N/A</t>
        </is>
      </c>
      <c r="BR109" s="8004"/>
      <c r="BS109" s="8004"/>
      <c r="BT109" s="8046"/>
      <c r="BU109" s="8046"/>
      <c r="BV109" s="8040" t="str">
        <f t="shared" si="15"/>
        <v/>
      </c>
      <c r="BW109" s="8041">
        <v>30</v>
      </c>
      <c r="BX109" s="8041">
        <v>10</v>
      </c>
      <c r="BY109" s="8041" t="inlineStr">
        <is>
          <t>S/01</t>
        </is>
      </c>
      <c r="BZ109" s="8042"/>
      <c r="CA109" s="8043"/>
      <c r="CB109" s="8003"/>
      <c r="CC109" s="8003"/>
      <c r="CD109" s="8003"/>
      <c r="CE109" s="8044"/>
      <c r="CF109" s="8004"/>
      <c r="CG109" s="8004"/>
      <c r="CH109" s="8004"/>
      <c r="CI109" s="8004"/>
      <c r="CJ109" s="8004"/>
      <c r="CK109" s="8004"/>
    </row>
    <row r="110" spans="1:89" x14ac:dyDescent="0.2">
      <c r="A110" s="8004"/>
      <c r="B110" s="8004"/>
      <c r="D110" s="8047" t="str">
        <f>IF(BT110="EN",IF(Overview!$O$10=TRUE,"EN 62209-1","EN 62209-2"),IF(BT110="FCC","IEEE Std 1528™","IEC/IEEE 62209-1528"))</f>
        <v>IEC/IEEE 62209-1528</v>
      </c>
      <c r="E110" s="7989"/>
      <c r="F110" s="7990" t="inlineStr">
        <is>
          <t>Custom</t>
        </is>
      </c>
      <c r="G110" s="7995"/>
      <c r="H110" s="7993"/>
      <c r="I110" s="7773"/>
      <c r="J110" s="7769"/>
      <c r="K110" s="7769"/>
      <c r="L110" s="7769"/>
      <c r="M110" s="7773"/>
      <c r="N110" s="7773"/>
      <c r="O110" s="7783"/>
      <c r="P110" s="7783"/>
      <c r="Q110" s="7783"/>
      <c r="R110" s="7773"/>
      <c r="S110" s="7773"/>
      <c r="T110" s="7773"/>
      <c r="U110" s="7773"/>
      <c r="V110" s="7974"/>
      <c r="W110" s="7773"/>
      <c r="X110" s="7773"/>
      <c r="Y110" s="7773"/>
      <c r="Z110" s="7769"/>
      <c r="AA110" s="7769"/>
      <c r="AB110" s="8048"/>
      <c r="AC110" s="8049"/>
      <c r="AD110" s="7769"/>
      <c r="AE110" s="7769"/>
      <c r="AF110" s="8050" t="inlineStr">
        <is>
          <t>N/A</t>
        </is>
      </c>
      <c r="AG110" s="7782"/>
      <c r="AH110" s="7782"/>
      <c r="AI110" s="7782"/>
      <c r="AJ110" s="7773"/>
      <c r="AK110" s="7769"/>
      <c r="AL110" s="7773"/>
      <c r="AM110" s="7773"/>
      <c r="AN110" s="7974"/>
      <c r="AO110" s="7974"/>
      <c r="AP110" s="7974"/>
      <c r="AQ110" s="7974"/>
      <c r="AR110" s="7974"/>
      <c r="AS110" s="7782"/>
      <c r="AT110" s="7782"/>
      <c r="AU110" s="8051"/>
      <c r="AV110" s="8051"/>
      <c r="AW110" s="7974"/>
      <c r="AX110" s="7974"/>
      <c r="AY110" s="7974"/>
      <c r="AZ110" s="8051"/>
      <c r="BA110" s="7974"/>
      <c r="BB110" s="8051"/>
      <c r="BC110" s="7974"/>
      <c r="BD110" s="7774" t="str">
        <f t="shared" si="8"/>
        <v/>
      </c>
      <c r="BE110" s="7775">
        <f t="shared" si="9"/>
        <v>1800</v>
      </c>
      <c r="BF110" s="7774" t="str">
        <f t="shared" si="10"/>
        <v/>
      </c>
      <c r="BG110" s="7775">
        <f t="shared" si="11"/>
        <v>600</v>
      </c>
      <c r="BH110" s="7775" t="str">
        <f t="shared" si="12"/>
        <v>S/01</v>
      </c>
      <c r="BI110" s="7771"/>
      <c r="BJ110" s="7976">
        <f>Overview!$E$7</f>
        <v>0</v>
      </c>
      <c r="BK110" s="7771"/>
      <c r="BL110" s="7982">
        <f t="shared" si="13"/>
        <v>0</v>
      </c>
      <c r="BM110" s="7976" t="str">
        <f>Overview!$P$153</f>
        <v/>
      </c>
      <c r="BN110" s="7976">
        <f t="shared" si="14"/>
        <v>0</v>
      </c>
      <c r="BO110" s="7771"/>
      <c r="BP110" s="7769"/>
      <c r="BQ110" s="7988" t="inlineStr">
        <is>
          <t>N/A</t>
        </is>
      </c>
      <c r="BR110" s="8004"/>
      <c r="BS110" s="8004"/>
      <c r="BT110" s="8046"/>
      <c r="BU110" s="8046"/>
      <c r="BV110" s="8040" t="str">
        <f t="shared" si="15"/>
        <v/>
      </c>
      <c r="BW110" s="8041">
        <v>30</v>
      </c>
      <c r="BX110" s="8041">
        <v>10</v>
      </c>
      <c r="BY110" s="8041" t="inlineStr">
        <is>
          <t>S/01</t>
        </is>
      </c>
      <c r="BZ110" s="8042"/>
      <c r="CA110" s="8043"/>
      <c r="CB110" s="8003"/>
      <c r="CC110" s="8003"/>
      <c r="CD110" s="8003"/>
      <c r="CE110" s="8044"/>
      <c r="CF110" s="8004"/>
      <c r="CG110" s="8004"/>
      <c r="CH110" s="8004"/>
      <c r="CI110" s="8004"/>
      <c r="CJ110" s="8004"/>
      <c r="CK110" s="8004"/>
    </row>
    <row r="111" spans="1:89" x14ac:dyDescent="0.2">
      <c r="A111" s="8004"/>
      <c r="B111" s="8004"/>
      <c r="D111" s="8047" t="str">
        <f>IF(BT111="EN",IF(Overview!$O$10=TRUE,"EN 62209-1","EN 62209-2"),IF(BT111="FCC","IEEE Std 1528™","IEC/IEEE 62209-1528"))</f>
        <v>IEC/IEEE 62209-1528</v>
      </c>
      <c r="E111" s="7989"/>
      <c r="F111" s="7990" t="inlineStr">
        <is>
          <t>Custom</t>
        </is>
      </c>
      <c r="G111" s="7995"/>
      <c r="H111" s="7993"/>
      <c r="I111" s="7773"/>
      <c r="J111" s="7769"/>
      <c r="K111" s="7769"/>
      <c r="L111" s="7769"/>
      <c r="M111" s="7773"/>
      <c r="N111" s="7773"/>
      <c r="O111" s="7783"/>
      <c r="P111" s="7783"/>
      <c r="Q111" s="7783"/>
      <c r="R111" s="7773"/>
      <c r="S111" s="7773"/>
      <c r="T111" s="7773"/>
      <c r="U111" s="7773"/>
      <c r="V111" s="7974"/>
      <c r="W111" s="7773"/>
      <c r="X111" s="7773"/>
      <c r="Y111" s="7773"/>
      <c r="Z111" s="7769"/>
      <c r="AA111" s="7769"/>
      <c r="AB111" s="8048"/>
      <c r="AC111" s="8049"/>
      <c r="AD111" s="7769"/>
      <c r="AE111" s="7769"/>
      <c r="AF111" s="8050" t="inlineStr">
        <is>
          <t>N/A</t>
        </is>
      </c>
      <c r="AG111" s="7782"/>
      <c r="AH111" s="7782"/>
      <c r="AI111" s="7782"/>
      <c r="AJ111" s="7773"/>
      <c r="AK111" s="7769"/>
      <c r="AL111" s="7773"/>
      <c r="AM111" s="7773"/>
      <c r="AN111" s="7974"/>
      <c r="AO111" s="7974"/>
      <c r="AP111" s="7974"/>
      <c r="AQ111" s="7974"/>
      <c r="AR111" s="7974"/>
      <c r="AS111" s="7782"/>
      <c r="AT111" s="7782"/>
      <c r="AU111" s="8051"/>
      <c r="AV111" s="8051"/>
      <c r="AW111" s="7974"/>
      <c r="AX111" s="7974"/>
      <c r="AY111" s="7974"/>
      <c r="AZ111" s="8051"/>
      <c r="BA111" s="7974"/>
      <c r="BB111" s="8051"/>
      <c r="BC111" s="7974"/>
      <c r="BD111" s="7774" t="str">
        <f t="shared" si="8"/>
        <v/>
      </c>
      <c r="BE111" s="7775">
        <f t="shared" si="9"/>
        <v>1800</v>
      </c>
      <c r="BF111" s="7774" t="str">
        <f t="shared" si="10"/>
        <v/>
      </c>
      <c r="BG111" s="7775">
        <f t="shared" si="11"/>
        <v>600</v>
      </c>
      <c r="BH111" s="7775" t="str">
        <f t="shared" si="12"/>
        <v>S/01</v>
      </c>
      <c r="BI111" s="7771"/>
      <c r="BJ111" s="7976">
        <f>Overview!$E$7</f>
        <v>0</v>
      </c>
      <c r="BK111" s="7771"/>
      <c r="BL111" s="7982">
        <f t="shared" si="13"/>
        <v>0</v>
      </c>
      <c r="BM111" s="7976" t="str">
        <f>Overview!$P$153</f>
        <v/>
      </c>
      <c r="BN111" s="7976">
        <f t="shared" si="14"/>
        <v>0</v>
      </c>
      <c r="BO111" s="7771"/>
      <c r="BP111" s="7769"/>
      <c r="BQ111" s="7988" t="inlineStr">
        <is>
          <t>N/A</t>
        </is>
      </c>
      <c r="BR111" s="8004"/>
      <c r="BS111" s="8004"/>
      <c r="BT111" s="8046"/>
      <c r="BU111" s="8046"/>
      <c r="BV111" s="8040" t="str">
        <f t="shared" si="15"/>
        <v/>
      </c>
      <c r="BW111" s="8041">
        <v>30</v>
      </c>
      <c r="BX111" s="8041">
        <v>10</v>
      </c>
      <c r="BY111" s="8041" t="inlineStr">
        <is>
          <t>S/01</t>
        </is>
      </c>
      <c r="BZ111" s="8042"/>
      <c r="CA111" s="8043"/>
      <c r="CB111" s="8003"/>
      <c r="CC111" s="8003"/>
      <c r="CD111" s="8003"/>
      <c r="CE111" s="8044"/>
      <c r="CF111" s="8004"/>
      <c r="CG111" s="8004"/>
      <c r="CH111" s="8004"/>
      <c r="CI111" s="8004"/>
      <c r="CJ111" s="8004"/>
      <c r="CK111" s="8004"/>
    </row>
    <row r="112" spans="1:89" x14ac:dyDescent="0.2">
      <c r="A112" s="8004"/>
      <c r="B112" s="8004"/>
      <c r="D112" s="8047" t="str">
        <f>IF(BT112="EN",IF(Overview!$O$10=TRUE,"EN 62209-1","EN 62209-2"),IF(BT112="FCC","IEEE Std 1528™","IEC/IEEE 62209-1528"))</f>
        <v>IEC/IEEE 62209-1528</v>
      </c>
      <c r="E112" s="7989"/>
      <c r="F112" s="7990" t="inlineStr">
        <is>
          <t>Custom</t>
        </is>
      </c>
      <c r="G112" s="7995"/>
      <c r="H112" s="7993"/>
      <c r="I112" s="7773"/>
      <c r="J112" s="7769"/>
      <c r="K112" s="7769"/>
      <c r="L112" s="7769"/>
      <c r="M112" s="7773"/>
      <c r="N112" s="7773"/>
      <c r="O112" s="7783"/>
      <c r="P112" s="7783"/>
      <c r="Q112" s="7783"/>
      <c r="R112" s="7773"/>
      <c r="S112" s="7773"/>
      <c r="T112" s="7773"/>
      <c r="U112" s="7773"/>
      <c r="V112" s="7974"/>
      <c r="W112" s="7773"/>
      <c r="X112" s="7773"/>
      <c r="Y112" s="7773"/>
      <c r="Z112" s="7769"/>
      <c r="AA112" s="7769"/>
      <c r="AB112" s="8048"/>
      <c r="AC112" s="8049"/>
      <c r="AD112" s="7769"/>
      <c r="AE112" s="7769"/>
      <c r="AF112" s="8050" t="inlineStr">
        <is>
          <t>N/A</t>
        </is>
      </c>
      <c r="AG112" s="7782"/>
      <c r="AH112" s="7782"/>
      <c r="AI112" s="7782"/>
      <c r="AJ112" s="7773"/>
      <c r="AK112" s="7769"/>
      <c r="AL112" s="7773"/>
      <c r="AM112" s="7773"/>
      <c r="AN112" s="7974"/>
      <c r="AO112" s="7974"/>
      <c r="AP112" s="7974"/>
      <c r="AQ112" s="7974"/>
      <c r="AR112" s="7974"/>
      <c r="AS112" s="7782"/>
      <c r="AT112" s="7782"/>
      <c r="AU112" s="8051"/>
      <c r="AV112" s="8051"/>
      <c r="AW112" s="7974"/>
      <c r="AX112" s="7974"/>
      <c r="AY112" s="7974"/>
      <c r="AZ112" s="8051"/>
      <c r="BA112" s="7974"/>
      <c r="BB112" s="8051"/>
      <c r="BC112" s="7974"/>
      <c r="BD112" s="7774" t="str">
        <f t="shared" si="8"/>
        <v/>
      </c>
      <c r="BE112" s="7775">
        <f t="shared" si="9"/>
        <v>1800</v>
      </c>
      <c r="BF112" s="7774" t="str">
        <f t="shared" si="10"/>
        <v/>
      </c>
      <c r="BG112" s="7775">
        <f t="shared" si="11"/>
        <v>600</v>
      </c>
      <c r="BH112" s="7775" t="str">
        <f t="shared" si="12"/>
        <v>S/01</v>
      </c>
      <c r="BI112" s="7771"/>
      <c r="BJ112" s="7976">
        <f>Overview!$E$7</f>
        <v>0</v>
      </c>
      <c r="BK112" s="7771"/>
      <c r="BL112" s="7982">
        <f t="shared" si="13"/>
        <v>0</v>
      </c>
      <c r="BM112" s="7976" t="str">
        <f>Overview!$P$153</f>
        <v/>
      </c>
      <c r="BN112" s="7976">
        <f t="shared" si="14"/>
        <v>0</v>
      </c>
      <c r="BO112" s="7771"/>
      <c r="BP112" s="7769"/>
      <c r="BQ112" s="7988" t="inlineStr">
        <is>
          <t>N/A</t>
        </is>
      </c>
      <c r="BR112" s="8004"/>
      <c r="BS112" s="8004"/>
      <c r="BT112" s="8046"/>
      <c r="BU112" s="8046"/>
      <c r="BV112" s="8040" t="str">
        <f t="shared" si="15"/>
        <v/>
      </c>
      <c r="BW112" s="8041">
        <v>30</v>
      </c>
      <c r="BX112" s="8041">
        <v>10</v>
      </c>
      <c r="BY112" s="8041" t="inlineStr">
        <is>
          <t>S/01</t>
        </is>
      </c>
      <c r="BZ112" s="8042"/>
      <c r="CA112" s="8043"/>
      <c r="CB112" s="8003"/>
      <c r="CC112" s="8003"/>
      <c r="CD112" s="8003"/>
      <c r="CE112" s="8044"/>
      <c r="CF112" s="8004"/>
      <c r="CG112" s="8004"/>
      <c r="CH112" s="8004"/>
      <c r="CI112" s="8004"/>
      <c r="CJ112" s="8004"/>
      <c r="CK112" s="8004"/>
    </row>
    <row r="113" spans="1:89" x14ac:dyDescent="0.2">
      <c r="A113" s="8004"/>
      <c r="B113" s="8004"/>
      <c r="D113" s="8047" t="str">
        <f>IF(BT113="EN",IF(Overview!$O$10=TRUE,"EN 62209-1","EN 62209-2"),IF(BT113="FCC","IEEE Std 1528™","IEC/IEEE 62209-1528"))</f>
        <v>IEC/IEEE 62209-1528</v>
      </c>
      <c r="E113" s="7989"/>
      <c r="F113" s="7990" t="inlineStr">
        <is>
          <t>Custom</t>
        </is>
      </c>
      <c r="G113" s="7995"/>
      <c r="H113" s="7993"/>
      <c r="I113" s="7773"/>
      <c r="J113" s="7769"/>
      <c r="K113" s="7769"/>
      <c r="L113" s="7769"/>
      <c r="M113" s="7773"/>
      <c r="N113" s="7773"/>
      <c r="O113" s="7783"/>
      <c r="P113" s="7783"/>
      <c r="Q113" s="7783"/>
      <c r="R113" s="7773"/>
      <c r="S113" s="7773"/>
      <c r="T113" s="7773"/>
      <c r="U113" s="7773"/>
      <c r="V113" s="7974"/>
      <c r="W113" s="7773"/>
      <c r="X113" s="7773"/>
      <c r="Y113" s="7773"/>
      <c r="Z113" s="7769"/>
      <c r="AA113" s="7769"/>
      <c r="AB113" s="8048"/>
      <c r="AC113" s="8049"/>
      <c r="AD113" s="7769"/>
      <c r="AE113" s="7769"/>
      <c r="AF113" s="8050" t="inlineStr">
        <is>
          <t>N/A</t>
        </is>
      </c>
      <c r="AG113" s="7782"/>
      <c r="AH113" s="7782"/>
      <c r="AI113" s="7782"/>
      <c r="AJ113" s="7773"/>
      <c r="AK113" s="7769"/>
      <c r="AL113" s="7773"/>
      <c r="AM113" s="7773"/>
      <c r="AN113" s="7974"/>
      <c r="AO113" s="7974"/>
      <c r="AP113" s="7974"/>
      <c r="AQ113" s="7974"/>
      <c r="AR113" s="7974"/>
      <c r="AS113" s="7782"/>
      <c r="AT113" s="7782"/>
      <c r="AU113" s="8051"/>
      <c r="AV113" s="8051"/>
      <c r="AW113" s="7974"/>
      <c r="AX113" s="7974"/>
      <c r="AY113" s="7974"/>
      <c r="AZ113" s="8051"/>
      <c r="BA113" s="7974"/>
      <c r="BB113" s="8051"/>
      <c r="BC113" s="7974"/>
      <c r="BD113" s="7774" t="str">
        <f t="shared" si="8"/>
        <v/>
      </c>
      <c r="BE113" s="7775">
        <f t="shared" si="9"/>
        <v>1800</v>
      </c>
      <c r="BF113" s="7774" t="str">
        <f t="shared" si="10"/>
        <v/>
      </c>
      <c r="BG113" s="7775">
        <f t="shared" si="11"/>
        <v>600</v>
      </c>
      <c r="BH113" s="7775" t="str">
        <f t="shared" si="12"/>
        <v>S/01</v>
      </c>
      <c r="BI113" s="7771"/>
      <c r="BJ113" s="7976">
        <f>Overview!$E$7</f>
        <v>0</v>
      </c>
      <c r="BK113" s="7771"/>
      <c r="BL113" s="7982">
        <f t="shared" si="13"/>
        <v>0</v>
      </c>
      <c r="BM113" s="7976" t="str">
        <f>Overview!$P$153</f>
        <v/>
      </c>
      <c r="BN113" s="7976">
        <f t="shared" si="14"/>
        <v>0</v>
      </c>
      <c r="BO113" s="7771"/>
      <c r="BP113" s="7769"/>
      <c r="BQ113" s="7988" t="inlineStr">
        <is>
          <t>N/A</t>
        </is>
      </c>
      <c r="BR113" s="8004"/>
      <c r="BS113" s="8004"/>
      <c r="BT113" s="8046"/>
      <c r="BU113" s="8046"/>
      <c r="BV113" s="8040" t="str">
        <f t="shared" si="15"/>
        <v/>
      </c>
      <c r="BW113" s="8041">
        <v>30</v>
      </c>
      <c r="BX113" s="8041">
        <v>10</v>
      </c>
      <c r="BY113" s="8041" t="inlineStr">
        <is>
          <t>S/01</t>
        </is>
      </c>
      <c r="BZ113" s="8042"/>
      <c r="CA113" s="8043"/>
      <c r="CB113" s="8003"/>
      <c r="CC113" s="8003"/>
      <c r="CD113" s="8003"/>
      <c r="CE113" s="8044"/>
      <c r="CF113" s="8004"/>
      <c r="CG113" s="8004"/>
      <c r="CH113" s="8004"/>
      <c r="CI113" s="8004"/>
      <c r="CJ113" s="8004"/>
      <c r="CK113" s="8004"/>
    </row>
    <row r="114" spans="1:89" x14ac:dyDescent="0.2">
      <c r="A114" s="8004"/>
      <c r="B114" s="8004"/>
      <c r="D114" s="8047" t="str">
        <f>IF(BT114="EN",IF(Overview!$O$10=TRUE,"EN 62209-1","EN 62209-2"),IF(BT114="FCC","IEEE Std 1528™","IEC/IEEE 62209-1528"))</f>
        <v>IEC/IEEE 62209-1528</v>
      </c>
      <c r="E114" s="7989"/>
      <c r="F114" s="7990" t="inlineStr">
        <is>
          <t>Custom</t>
        </is>
      </c>
      <c r="G114" s="7995"/>
      <c r="H114" s="7993"/>
      <c r="I114" s="7773"/>
      <c r="J114" s="7769"/>
      <c r="K114" s="7769"/>
      <c r="L114" s="7769"/>
      <c r="M114" s="7773"/>
      <c r="N114" s="7773"/>
      <c r="O114" s="7783"/>
      <c r="P114" s="7783"/>
      <c r="Q114" s="7783"/>
      <c r="R114" s="7773"/>
      <c r="S114" s="7773"/>
      <c r="T114" s="7773"/>
      <c r="U114" s="7773"/>
      <c r="V114" s="7974"/>
      <c r="W114" s="7773"/>
      <c r="X114" s="7773"/>
      <c r="Y114" s="7773"/>
      <c r="Z114" s="7769"/>
      <c r="AA114" s="7769"/>
      <c r="AB114" s="8048"/>
      <c r="AC114" s="8049"/>
      <c r="AD114" s="7769"/>
      <c r="AE114" s="7769"/>
      <c r="AF114" s="8050" t="inlineStr">
        <is>
          <t>N/A</t>
        </is>
      </c>
      <c r="AG114" s="7782"/>
      <c r="AH114" s="7782"/>
      <c r="AI114" s="7782"/>
      <c r="AJ114" s="7773"/>
      <c r="AK114" s="7769"/>
      <c r="AL114" s="7773"/>
      <c r="AM114" s="7773"/>
      <c r="AN114" s="7974"/>
      <c r="AO114" s="7974"/>
      <c r="AP114" s="7974"/>
      <c r="AQ114" s="7974"/>
      <c r="AR114" s="7974"/>
      <c r="AS114" s="7782"/>
      <c r="AT114" s="7782"/>
      <c r="AU114" s="8051"/>
      <c r="AV114" s="8051"/>
      <c r="AW114" s="7974"/>
      <c r="AX114" s="7974"/>
      <c r="AY114" s="7974"/>
      <c r="AZ114" s="8051"/>
      <c r="BA114" s="7974"/>
      <c r="BB114" s="8051"/>
      <c r="BC114" s="7974"/>
      <c r="BD114" s="7774" t="str">
        <f t="shared" si="8"/>
        <v/>
      </c>
      <c r="BE114" s="7775">
        <f t="shared" si="9"/>
        <v>1800</v>
      </c>
      <c r="BF114" s="7774" t="str">
        <f t="shared" si="10"/>
        <v/>
      </c>
      <c r="BG114" s="7775">
        <f t="shared" si="11"/>
        <v>600</v>
      </c>
      <c r="BH114" s="7775" t="str">
        <f t="shared" si="12"/>
        <v>S/01</v>
      </c>
      <c r="BI114" s="7771"/>
      <c r="BJ114" s="7976">
        <f>Overview!$E$7</f>
        <v>0</v>
      </c>
      <c r="BK114" s="7771"/>
      <c r="BL114" s="7982">
        <f t="shared" si="13"/>
        <v>0</v>
      </c>
      <c r="BM114" s="7976" t="str">
        <f>Overview!$P$153</f>
        <v/>
      </c>
      <c r="BN114" s="7976">
        <f t="shared" si="14"/>
        <v>0</v>
      </c>
      <c r="BO114" s="7771"/>
      <c r="BP114" s="7769"/>
      <c r="BQ114" s="7988" t="inlineStr">
        <is>
          <t>N/A</t>
        </is>
      </c>
      <c r="BR114" s="8004"/>
      <c r="BS114" s="8004"/>
      <c r="BT114" s="8046"/>
      <c r="BU114" s="8046"/>
      <c r="BV114" s="8040" t="str">
        <f t="shared" si="15"/>
        <v/>
      </c>
      <c r="BW114" s="8041">
        <v>30</v>
      </c>
      <c r="BX114" s="8041">
        <v>10</v>
      </c>
      <c r="BY114" s="8041" t="inlineStr">
        <is>
          <t>S/01</t>
        </is>
      </c>
      <c r="BZ114" s="8042"/>
      <c r="CA114" s="8043"/>
      <c r="CB114" s="8003"/>
      <c r="CC114" s="8003"/>
      <c r="CD114" s="8003"/>
      <c r="CE114" s="8044"/>
      <c r="CF114" s="8004"/>
      <c r="CG114" s="8004"/>
      <c r="CH114" s="8004"/>
      <c r="CI114" s="8004"/>
      <c r="CJ114" s="8004"/>
      <c r="CK114" s="8004"/>
    </row>
    <row r="115" spans="1:89" x14ac:dyDescent="0.2">
      <c r="A115" s="8004"/>
      <c r="B115" s="8004"/>
      <c r="D115" s="8047" t="str">
        <f>IF(BT115="EN",IF(Overview!$O$10=TRUE,"EN 62209-1","EN 62209-2"),IF(BT115="FCC","IEEE Std 1528™","IEC/IEEE 62209-1528"))</f>
        <v>IEC/IEEE 62209-1528</v>
      </c>
      <c r="E115" s="7989"/>
      <c r="F115" s="7990" t="inlineStr">
        <is>
          <t>Custom</t>
        </is>
      </c>
      <c r="G115" s="7995"/>
      <c r="H115" s="7993"/>
      <c r="I115" s="7773"/>
      <c r="J115" s="7769"/>
      <c r="K115" s="7769"/>
      <c r="L115" s="7769"/>
      <c r="M115" s="7773"/>
      <c r="N115" s="7773"/>
      <c r="O115" s="7783"/>
      <c r="P115" s="7783"/>
      <c r="Q115" s="7783"/>
      <c r="R115" s="7773"/>
      <c r="S115" s="7773"/>
      <c r="T115" s="7773"/>
      <c r="U115" s="7773"/>
      <c r="V115" s="7974"/>
      <c r="W115" s="7773"/>
      <c r="X115" s="7773"/>
      <c r="Y115" s="7773"/>
      <c r="Z115" s="7769"/>
      <c r="AA115" s="7769"/>
      <c r="AB115" s="8048"/>
      <c r="AC115" s="8049"/>
      <c r="AD115" s="7769"/>
      <c r="AE115" s="7769"/>
      <c r="AF115" s="8050" t="inlineStr">
        <is>
          <t>N/A</t>
        </is>
      </c>
      <c r="AG115" s="7782"/>
      <c r="AH115" s="7782"/>
      <c r="AI115" s="7782"/>
      <c r="AJ115" s="7773"/>
      <c r="AK115" s="7769"/>
      <c r="AL115" s="7773"/>
      <c r="AM115" s="7773"/>
      <c r="AN115" s="7974"/>
      <c r="AO115" s="7974"/>
      <c r="AP115" s="7974"/>
      <c r="AQ115" s="7974"/>
      <c r="AR115" s="7974"/>
      <c r="AS115" s="7782"/>
      <c r="AT115" s="7782"/>
      <c r="AU115" s="8051"/>
      <c r="AV115" s="8051"/>
      <c r="AW115" s="7974"/>
      <c r="AX115" s="7974"/>
      <c r="AY115" s="7974"/>
      <c r="AZ115" s="8051"/>
      <c r="BA115" s="7974"/>
      <c r="BB115" s="8051"/>
      <c r="BC115" s="7974"/>
      <c r="BD115" s="7774" t="str">
        <f t="shared" si="8"/>
        <v/>
      </c>
      <c r="BE115" s="7775">
        <f t="shared" si="9"/>
        <v>1800</v>
      </c>
      <c r="BF115" s="7774" t="str">
        <f t="shared" si="10"/>
        <v/>
      </c>
      <c r="BG115" s="7775">
        <f t="shared" si="11"/>
        <v>600</v>
      </c>
      <c r="BH115" s="7775" t="str">
        <f t="shared" si="12"/>
        <v>S/01</v>
      </c>
      <c r="BI115" s="7771"/>
      <c r="BJ115" s="7976">
        <f>Overview!$E$7</f>
        <v>0</v>
      </c>
      <c r="BK115" s="7771"/>
      <c r="BL115" s="7982">
        <f t="shared" si="13"/>
        <v>0</v>
      </c>
      <c r="BM115" s="7976" t="str">
        <f>Overview!$P$153</f>
        <v/>
      </c>
      <c r="BN115" s="7976">
        <f t="shared" si="14"/>
        <v>0</v>
      </c>
      <c r="BO115" s="7771"/>
      <c r="BP115" s="7769"/>
      <c r="BQ115" s="7988" t="inlineStr">
        <is>
          <t>N/A</t>
        </is>
      </c>
      <c r="BR115" s="8004"/>
      <c r="BS115" s="8004"/>
      <c r="BT115" s="8046"/>
      <c r="BU115" s="8046"/>
      <c r="BV115" s="8040" t="str">
        <f t="shared" si="15"/>
        <v/>
      </c>
      <c r="BW115" s="8041">
        <v>30</v>
      </c>
      <c r="BX115" s="8041">
        <v>10</v>
      </c>
      <c r="BY115" s="8041" t="inlineStr">
        <is>
          <t>S/01</t>
        </is>
      </c>
      <c r="BZ115" s="8042"/>
      <c r="CA115" s="8043"/>
      <c r="CB115" s="8003"/>
      <c r="CC115" s="8003"/>
      <c r="CD115" s="8003"/>
      <c r="CE115" s="8044"/>
      <c r="CF115" s="8004"/>
      <c r="CG115" s="8004"/>
      <c r="CH115" s="8004"/>
      <c r="CI115" s="8004"/>
      <c r="CJ115" s="8004"/>
      <c r="CK115" s="8004"/>
    </row>
    <row r="116" spans="1:89" x14ac:dyDescent="0.2">
      <c r="A116" s="8004"/>
      <c r="B116" s="8004"/>
      <c r="D116" s="8047" t="str">
        <f>IF(BT116="EN",IF(Overview!$O$10=TRUE,"EN 62209-1","EN 62209-2"),IF(BT116="FCC","IEEE Std 1528™","IEC/IEEE 62209-1528"))</f>
        <v>IEC/IEEE 62209-1528</v>
      </c>
      <c r="E116" s="7989"/>
      <c r="F116" s="7990" t="inlineStr">
        <is>
          <t>Custom</t>
        </is>
      </c>
      <c r="G116" s="7995"/>
      <c r="H116" s="7993"/>
      <c r="I116" s="7773"/>
      <c r="J116" s="7769"/>
      <c r="K116" s="7769"/>
      <c r="L116" s="7769"/>
      <c r="M116" s="7773"/>
      <c r="N116" s="7773"/>
      <c r="O116" s="7783"/>
      <c r="P116" s="7783"/>
      <c r="Q116" s="7783"/>
      <c r="R116" s="7773"/>
      <c r="S116" s="7773"/>
      <c r="T116" s="7773"/>
      <c r="U116" s="7773"/>
      <c r="V116" s="7974"/>
      <c r="W116" s="7773"/>
      <c r="X116" s="7773"/>
      <c r="Y116" s="7773"/>
      <c r="Z116" s="7769"/>
      <c r="AA116" s="7769"/>
      <c r="AB116" s="8048"/>
      <c r="AC116" s="8049"/>
      <c r="AD116" s="7769"/>
      <c r="AE116" s="7769"/>
      <c r="AF116" s="8050" t="inlineStr">
        <is>
          <t>N/A</t>
        </is>
      </c>
      <c r="AG116" s="7782"/>
      <c r="AH116" s="7782"/>
      <c r="AI116" s="7782"/>
      <c r="AJ116" s="7773"/>
      <c r="AK116" s="7769"/>
      <c r="AL116" s="7773"/>
      <c r="AM116" s="7773"/>
      <c r="AN116" s="7974"/>
      <c r="AO116" s="7974"/>
      <c r="AP116" s="7974"/>
      <c r="AQ116" s="7974"/>
      <c r="AR116" s="7974"/>
      <c r="AS116" s="7782"/>
      <c r="AT116" s="7782"/>
      <c r="AU116" s="8051"/>
      <c r="AV116" s="8051"/>
      <c r="AW116" s="7974"/>
      <c r="AX116" s="7974"/>
      <c r="AY116" s="7974"/>
      <c r="AZ116" s="8051"/>
      <c r="BA116" s="7974"/>
      <c r="BB116" s="8051"/>
      <c r="BC116" s="7974"/>
      <c r="BD116" s="7774" t="str">
        <f t="shared" si="8"/>
        <v/>
      </c>
      <c r="BE116" s="7775">
        <f t="shared" si="9"/>
        <v>1800</v>
      </c>
      <c r="BF116" s="7774" t="str">
        <f t="shared" si="10"/>
        <v/>
      </c>
      <c r="BG116" s="7775">
        <f t="shared" si="11"/>
        <v>600</v>
      </c>
      <c r="BH116" s="7775" t="str">
        <f t="shared" si="12"/>
        <v>S/01</v>
      </c>
      <c r="BI116" s="7771"/>
      <c r="BJ116" s="7976">
        <f>Overview!$E$7</f>
        <v>0</v>
      </c>
      <c r="BK116" s="7771"/>
      <c r="BL116" s="7982">
        <f t="shared" si="13"/>
        <v>0</v>
      </c>
      <c r="BM116" s="7976" t="str">
        <f>Overview!$P$153</f>
        <v/>
      </c>
      <c r="BN116" s="7976">
        <f t="shared" si="14"/>
        <v>0</v>
      </c>
      <c r="BO116" s="7771"/>
      <c r="BP116" s="7769"/>
      <c r="BQ116" s="7988" t="inlineStr">
        <is>
          <t>N/A</t>
        </is>
      </c>
      <c r="BR116" s="8004"/>
      <c r="BS116" s="8004"/>
      <c r="BT116" s="8046"/>
      <c r="BU116" s="8046"/>
      <c r="BV116" s="8040" t="str">
        <f t="shared" si="15"/>
        <v/>
      </c>
      <c r="BW116" s="8041">
        <v>30</v>
      </c>
      <c r="BX116" s="8041">
        <v>10</v>
      </c>
      <c r="BY116" s="8041" t="inlineStr">
        <is>
          <t>S/01</t>
        </is>
      </c>
      <c r="BZ116" s="8042"/>
      <c r="CA116" s="8043"/>
      <c r="CB116" s="8003"/>
      <c r="CC116" s="8003"/>
      <c r="CD116" s="8003"/>
      <c r="CE116" s="8044"/>
      <c r="CF116" s="8004"/>
      <c r="CG116" s="8004"/>
      <c r="CH116" s="8004"/>
      <c r="CI116" s="8004"/>
      <c r="CJ116" s="8004"/>
      <c r="CK116" s="8004"/>
    </row>
    <row r="117" spans="1:89" x14ac:dyDescent="0.2">
      <c r="A117" s="8004"/>
      <c r="B117" s="8004"/>
      <c r="D117" s="8047" t="str">
        <f>IF(BT117="EN",IF(Overview!$O$10=TRUE,"EN 62209-1","EN 62209-2"),IF(BT117="FCC","IEEE Std 1528™","IEC/IEEE 62209-1528"))</f>
        <v>IEC/IEEE 62209-1528</v>
      </c>
      <c r="E117" s="7989"/>
      <c r="F117" s="7990" t="inlineStr">
        <is>
          <t>Custom</t>
        </is>
      </c>
      <c r="G117" s="7995"/>
      <c r="H117" s="7993"/>
      <c r="I117" s="7773"/>
      <c r="J117" s="7769"/>
      <c r="K117" s="7769"/>
      <c r="L117" s="7769"/>
      <c r="M117" s="7773"/>
      <c r="N117" s="7773"/>
      <c r="O117" s="7783"/>
      <c r="P117" s="7783"/>
      <c r="Q117" s="7783"/>
      <c r="R117" s="7773"/>
      <c r="S117" s="7773"/>
      <c r="T117" s="7773"/>
      <c r="U117" s="7773"/>
      <c r="V117" s="7974"/>
      <c r="W117" s="7773"/>
      <c r="X117" s="7773"/>
      <c r="Y117" s="7773"/>
      <c r="Z117" s="7769"/>
      <c r="AA117" s="7769"/>
      <c r="AB117" s="8048"/>
      <c r="AC117" s="8049"/>
      <c r="AD117" s="7769"/>
      <c r="AE117" s="7769"/>
      <c r="AF117" s="8050" t="inlineStr">
        <is>
          <t>N/A</t>
        </is>
      </c>
      <c r="AG117" s="7782"/>
      <c r="AH117" s="7782"/>
      <c r="AI117" s="7782"/>
      <c r="AJ117" s="7773"/>
      <c r="AK117" s="7769"/>
      <c r="AL117" s="7773"/>
      <c r="AM117" s="7773"/>
      <c r="AN117" s="7974"/>
      <c r="AO117" s="7974"/>
      <c r="AP117" s="7974"/>
      <c r="AQ117" s="7974"/>
      <c r="AR117" s="7974"/>
      <c r="AS117" s="7782"/>
      <c r="AT117" s="7782"/>
      <c r="AU117" s="8051"/>
      <c r="AV117" s="8051"/>
      <c r="AW117" s="7974"/>
      <c r="AX117" s="7974"/>
      <c r="AY117" s="7974"/>
      <c r="AZ117" s="8051"/>
      <c r="BA117" s="7974"/>
      <c r="BB117" s="8051"/>
      <c r="BC117" s="7974"/>
      <c r="BD117" s="7774" t="str">
        <f t="shared" si="8"/>
        <v/>
      </c>
      <c r="BE117" s="7775">
        <f t="shared" si="9"/>
        <v>1800</v>
      </c>
      <c r="BF117" s="7774" t="str">
        <f t="shared" si="10"/>
        <v/>
      </c>
      <c r="BG117" s="7775">
        <f t="shared" si="11"/>
        <v>600</v>
      </c>
      <c r="BH117" s="7775" t="str">
        <f t="shared" si="12"/>
        <v>S/01</v>
      </c>
      <c r="BI117" s="7771"/>
      <c r="BJ117" s="7976">
        <f>Overview!$E$7</f>
        <v>0</v>
      </c>
      <c r="BK117" s="7771"/>
      <c r="BL117" s="7982">
        <f t="shared" si="13"/>
        <v>0</v>
      </c>
      <c r="BM117" s="7976" t="str">
        <f>Overview!$P$153</f>
        <v/>
      </c>
      <c r="BN117" s="7976">
        <f t="shared" si="14"/>
        <v>0</v>
      </c>
      <c r="BO117" s="7771"/>
      <c r="BP117" s="7769"/>
      <c r="BQ117" s="7988" t="inlineStr">
        <is>
          <t>N/A</t>
        </is>
      </c>
      <c r="BR117" s="8004"/>
      <c r="BS117" s="8004"/>
      <c r="BT117" s="8046"/>
      <c r="BU117" s="8046"/>
      <c r="BV117" s="8040" t="str">
        <f t="shared" si="15"/>
        <v/>
      </c>
      <c r="BW117" s="8041">
        <v>30</v>
      </c>
      <c r="BX117" s="8041">
        <v>10</v>
      </c>
      <c r="BY117" s="8041" t="inlineStr">
        <is>
          <t>S/01</t>
        </is>
      </c>
      <c r="BZ117" s="8042"/>
      <c r="CA117" s="8043"/>
      <c r="CB117" s="8003"/>
      <c r="CC117" s="8003"/>
      <c r="CD117" s="8003"/>
      <c r="CE117" s="8044"/>
      <c r="CF117" s="8004"/>
      <c r="CG117" s="8004"/>
      <c r="CH117" s="8004"/>
      <c r="CI117" s="8004"/>
      <c r="CJ117" s="8004"/>
      <c r="CK117" s="8004"/>
    </row>
    <row r="118" spans="1:89" x14ac:dyDescent="0.2">
      <c r="A118" s="8004"/>
      <c r="B118" s="8004"/>
      <c r="D118" s="8047" t="str">
        <f>IF(BT118="EN",IF(Overview!$O$10=TRUE,"EN 62209-1","EN 62209-2"),IF(BT118="FCC","IEEE Std 1528™","IEC/IEEE 62209-1528"))</f>
        <v>IEC/IEEE 62209-1528</v>
      </c>
      <c r="E118" s="7989"/>
      <c r="F118" s="7990" t="inlineStr">
        <is>
          <t>Custom</t>
        </is>
      </c>
      <c r="G118" s="7995"/>
      <c r="H118" s="7993"/>
      <c r="I118" s="7773"/>
      <c r="J118" s="7769"/>
      <c r="K118" s="7769"/>
      <c r="L118" s="7769"/>
      <c r="M118" s="7773"/>
      <c r="N118" s="7773"/>
      <c r="O118" s="7783"/>
      <c r="P118" s="7783"/>
      <c r="Q118" s="7783"/>
      <c r="R118" s="7773"/>
      <c r="S118" s="7773"/>
      <c r="T118" s="7773"/>
      <c r="U118" s="7773"/>
      <c r="V118" s="7974"/>
      <c r="W118" s="7773"/>
      <c r="X118" s="7773"/>
      <c r="Y118" s="7773"/>
      <c r="Z118" s="7769"/>
      <c r="AA118" s="7769"/>
      <c r="AB118" s="8048"/>
      <c r="AC118" s="8049"/>
      <c r="AD118" s="7769"/>
      <c r="AE118" s="7769"/>
      <c r="AF118" s="8050" t="inlineStr">
        <is>
          <t>N/A</t>
        </is>
      </c>
      <c r="AG118" s="7782"/>
      <c r="AH118" s="7782"/>
      <c r="AI118" s="7782"/>
      <c r="AJ118" s="7773"/>
      <c r="AK118" s="7769"/>
      <c r="AL118" s="7773"/>
      <c r="AM118" s="7773"/>
      <c r="AN118" s="7974"/>
      <c r="AO118" s="7974"/>
      <c r="AP118" s="7974"/>
      <c r="AQ118" s="7974"/>
      <c r="AR118" s="7974"/>
      <c r="AS118" s="7782"/>
      <c r="AT118" s="7782"/>
      <c r="AU118" s="8051"/>
      <c r="AV118" s="8051"/>
      <c r="AW118" s="7974"/>
      <c r="AX118" s="7974"/>
      <c r="AY118" s="7974"/>
      <c r="AZ118" s="8051"/>
      <c r="BA118" s="7974"/>
      <c r="BB118" s="8051"/>
      <c r="BC118" s="7974"/>
      <c r="BD118" s="7774" t="str">
        <f t="shared" si="8"/>
        <v/>
      </c>
      <c r="BE118" s="7775">
        <f t="shared" si="9"/>
        <v>1800</v>
      </c>
      <c r="BF118" s="7774" t="str">
        <f t="shared" si="10"/>
        <v/>
      </c>
      <c r="BG118" s="7775">
        <f t="shared" si="11"/>
        <v>600</v>
      </c>
      <c r="BH118" s="7775" t="str">
        <f t="shared" si="12"/>
        <v>S/01</v>
      </c>
      <c r="BI118" s="7771"/>
      <c r="BJ118" s="7976">
        <f>Overview!$E$7</f>
        <v>0</v>
      </c>
      <c r="BK118" s="7771"/>
      <c r="BL118" s="7982">
        <f t="shared" si="13"/>
        <v>0</v>
      </c>
      <c r="BM118" s="7976" t="str">
        <f>Overview!$P$153</f>
        <v/>
      </c>
      <c r="BN118" s="7976">
        <f t="shared" si="14"/>
        <v>0</v>
      </c>
      <c r="BO118" s="7771"/>
      <c r="BP118" s="7769"/>
      <c r="BQ118" s="7988" t="inlineStr">
        <is>
          <t>N/A</t>
        </is>
      </c>
      <c r="BR118" s="8004"/>
      <c r="BS118" s="8004"/>
      <c r="BT118" s="8046"/>
      <c r="BU118" s="8046"/>
      <c r="BV118" s="8040" t="str">
        <f t="shared" si="15"/>
        <v/>
      </c>
      <c r="BW118" s="8041">
        <v>30</v>
      </c>
      <c r="BX118" s="8041">
        <v>10</v>
      </c>
      <c r="BY118" s="8041" t="inlineStr">
        <is>
          <t>S/01</t>
        </is>
      </c>
      <c r="BZ118" s="8042"/>
      <c r="CA118" s="8043"/>
      <c r="CB118" s="8003"/>
      <c r="CC118" s="8003"/>
      <c r="CD118" s="8003"/>
      <c r="CE118" s="8044"/>
      <c r="CF118" s="8004"/>
      <c r="CG118" s="8004"/>
      <c r="CH118" s="8004"/>
      <c r="CI118" s="8004"/>
      <c r="CJ118" s="8004"/>
      <c r="CK118" s="8004"/>
    </row>
    <row r="119" spans="1:89" x14ac:dyDescent="0.2">
      <c r="A119" s="8004"/>
      <c r="B119" s="8004"/>
      <c r="D119" s="8047" t="str">
        <f>IF(BT119="EN",IF(Overview!$O$10=TRUE,"EN 62209-1","EN 62209-2"),IF(BT119="FCC","IEEE Std 1528™","IEC/IEEE 62209-1528"))</f>
        <v>IEC/IEEE 62209-1528</v>
      </c>
      <c r="E119" s="7989"/>
      <c r="F119" s="7990" t="inlineStr">
        <is>
          <t>Custom</t>
        </is>
      </c>
      <c r="G119" s="7995"/>
      <c r="H119" s="7993"/>
      <c r="I119" s="7773"/>
      <c r="J119" s="7769"/>
      <c r="K119" s="7769"/>
      <c r="L119" s="7769"/>
      <c r="M119" s="7773"/>
      <c r="N119" s="7773"/>
      <c r="O119" s="7783"/>
      <c r="P119" s="7783"/>
      <c r="Q119" s="7783"/>
      <c r="R119" s="7773"/>
      <c r="S119" s="7773"/>
      <c r="T119" s="7773"/>
      <c r="U119" s="7773"/>
      <c r="V119" s="7974"/>
      <c r="W119" s="7773"/>
      <c r="X119" s="7773"/>
      <c r="Y119" s="7773"/>
      <c r="Z119" s="7769"/>
      <c r="AA119" s="7769"/>
      <c r="AB119" s="8048"/>
      <c r="AC119" s="8049"/>
      <c r="AD119" s="7769"/>
      <c r="AE119" s="7769"/>
      <c r="AF119" s="8050" t="inlineStr">
        <is>
          <t>N/A</t>
        </is>
      </c>
      <c r="AG119" s="7782"/>
      <c r="AH119" s="7782"/>
      <c r="AI119" s="7782"/>
      <c r="AJ119" s="7773"/>
      <c r="AK119" s="7769"/>
      <c r="AL119" s="7773"/>
      <c r="AM119" s="7773"/>
      <c r="AN119" s="7974"/>
      <c r="AO119" s="7974"/>
      <c r="AP119" s="7974"/>
      <c r="AQ119" s="7974"/>
      <c r="AR119" s="7974"/>
      <c r="AS119" s="7782"/>
      <c r="AT119" s="7782"/>
      <c r="AU119" s="8051"/>
      <c r="AV119" s="8051"/>
      <c r="AW119" s="7974"/>
      <c r="AX119" s="7974"/>
      <c r="AY119" s="7974"/>
      <c r="AZ119" s="8051"/>
      <c r="BA119" s="7974"/>
      <c r="BB119" s="8051"/>
      <c r="BC119" s="7974"/>
      <c r="BD119" s="7774" t="str">
        <f t="shared" si="8"/>
        <v/>
      </c>
      <c r="BE119" s="7775">
        <f t="shared" si="9"/>
        <v>1800</v>
      </c>
      <c r="BF119" s="7774" t="str">
        <f t="shared" si="10"/>
        <v/>
      </c>
      <c r="BG119" s="7775">
        <f t="shared" si="11"/>
        <v>600</v>
      </c>
      <c r="BH119" s="7775" t="str">
        <f t="shared" si="12"/>
        <v>S/01</v>
      </c>
      <c r="BI119" s="7771"/>
      <c r="BJ119" s="7976">
        <f>Overview!$E$7</f>
        <v>0</v>
      </c>
      <c r="BK119" s="7771"/>
      <c r="BL119" s="7982">
        <f t="shared" si="13"/>
        <v>0</v>
      </c>
      <c r="BM119" s="7976" t="str">
        <f>Overview!$P$153</f>
        <v/>
      </c>
      <c r="BN119" s="7976">
        <f t="shared" si="14"/>
        <v>0</v>
      </c>
      <c r="BO119" s="7771"/>
      <c r="BP119" s="7769"/>
      <c r="BQ119" s="7988" t="inlineStr">
        <is>
          <t>N/A</t>
        </is>
      </c>
      <c r="BR119" s="8004"/>
      <c r="BS119" s="8004"/>
      <c r="BT119" s="8046"/>
      <c r="BU119" s="8046"/>
      <c r="BV119" s="8040" t="str">
        <f t="shared" si="15"/>
        <v/>
      </c>
      <c r="BW119" s="8041">
        <v>30</v>
      </c>
      <c r="BX119" s="8041">
        <v>10</v>
      </c>
      <c r="BY119" s="8041" t="inlineStr">
        <is>
          <t>S/01</t>
        </is>
      </c>
      <c r="BZ119" s="8042"/>
      <c r="CA119" s="8043"/>
      <c r="CB119" s="8003"/>
      <c r="CC119" s="8003"/>
      <c r="CD119" s="8003"/>
      <c r="CE119" s="8044"/>
      <c r="CF119" s="8004"/>
      <c r="CG119" s="8004"/>
      <c r="CH119" s="8004"/>
      <c r="CI119" s="8004"/>
      <c r="CJ119" s="8004"/>
      <c r="CK119" s="8004"/>
    </row>
    <row r="120" spans="1:89" x14ac:dyDescent="0.2">
      <c r="A120" s="8004"/>
      <c r="B120" s="8004"/>
      <c r="D120" s="8047" t="str">
        <f>IF(BT120="EN",IF(Overview!$O$10=TRUE,"EN 62209-1","EN 62209-2"),IF(BT120="FCC","IEEE Std 1528™","IEC/IEEE 62209-1528"))</f>
        <v>IEC/IEEE 62209-1528</v>
      </c>
      <c r="E120" s="7989"/>
      <c r="F120" s="7990" t="inlineStr">
        <is>
          <t>Custom</t>
        </is>
      </c>
      <c r="G120" s="7995"/>
      <c r="H120" s="7993"/>
      <c r="I120" s="7773"/>
      <c r="J120" s="7769"/>
      <c r="K120" s="7769"/>
      <c r="L120" s="7769"/>
      <c r="M120" s="7773"/>
      <c r="N120" s="7773"/>
      <c r="O120" s="7783"/>
      <c r="P120" s="7783"/>
      <c r="Q120" s="7783"/>
      <c r="R120" s="7773"/>
      <c r="S120" s="7773"/>
      <c r="T120" s="7773"/>
      <c r="U120" s="7773"/>
      <c r="V120" s="7974"/>
      <c r="W120" s="7773"/>
      <c r="X120" s="7773"/>
      <c r="Y120" s="7773"/>
      <c r="Z120" s="7769"/>
      <c r="AA120" s="7769"/>
      <c r="AB120" s="8048"/>
      <c r="AC120" s="8049"/>
      <c r="AD120" s="7769"/>
      <c r="AE120" s="7769"/>
      <c r="AF120" s="8050" t="inlineStr">
        <is>
          <t>N/A</t>
        </is>
      </c>
      <c r="AG120" s="7782"/>
      <c r="AH120" s="7782"/>
      <c r="AI120" s="7782"/>
      <c r="AJ120" s="7773"/>
      <c r="AK120" s="7769"/>
      <c r="AL120" s="7773"/>
      <c r="AM120" s="7773"/>
      <c r="AN120" s="7974"/>
      <c r="AO120" s="7974"/>
      <c r="AP120" s="7974"/>
      <c r="AQ120" s="7974"/>
      <c r="AR120" s="7974"/>
      <c r="AS120" s="7782"/>
      <c r="AT120" s="7782"/>
      <c r="AU120" s="8051"/>
      <c r="AV120" s="8051"/>
      <c r="AW120" s="7974"/>
      <c r="AX120" s="7974"/>
      <c r="AY120" s="7974"/>
      <c r="AZ120" s="8051"/>
      <c r="BA120" s="7974"/>
      <c r="BB120" s="8051"/>
      <c r="BC120" s="7974"/>
      <c r="BD120" s="7774" t="str">
        <f t="shared" si="8"/>
        <v/>
      </c>
      <c r="BE120" s="7775">
        <f t="shared" si="9"/>
        <v>1800</v>
      </c>
      <c r="BF120" s="7774" t="str">
        <f t="shared" si="10"/>
        <v/>
      </c>
      <c r="BG120" s="7775">
        <f t="shared" si="11"/>
        <v>600</v>
      </c>
      <c r="BH120" s="7775" t="str">
        <f t="shared" si="12"/>
        <v>S/01</v>
      </c>
      <c r="BI120" s="7771"/>
      <c r="BJ120" s="7976">
        <f>Overview!$E$7</f>
        <v>0</v>
      </c>
      <c r="BK120" s="7771"/>
      <c r="BL120" s="7982">
        <f t="shared" si="13"/>
        <v>0</v>
      </c>
      <c r="BM120" s="7976" t="str">
        <f>Overview!$P$153</f>
        <v/>
      </c>
      <c r="BN120" s="7976">
        <f t="shared" si="14"/>
        <v>0</v>
      </c>
      <c r="BO120" s="7771"/>
      <c r="BP120" s="7769"/>
      <c r="BQ120" s="7988" t="inlineStr">
        <is>
          <t>N/A</t>
        </is>
      </c>
      <c r="BR120" s="8004"/>
      <c r="BS120" s="8004"/>
      <c r="BT120" s="8046"/>
      <c r="BU120" s="8046"/>
      <c r="BV120" s="8040" t="str">
        <f t="shared" si="15"/>
        <v/>
      </c>
      <c r="BW120" s="8041">
        <v>30</v>
      </c>
      <c r="BX120" s="8041">
        <v>10</v>
      </c>
      <c r="BY120" s="8041" t="inlineStr">
        <is>
          <t>S/01</t>
        </is>
      </c>
      <c r="BZ120" s="8042"/>
      <c r="CA120" s="8043"/>
      <c r="CB120" s="8003"/>
      <c r="CC120" s="8003"/>
      <c r="CD120" s="8003"/>
      <c r="CE120" s="8044"/>
      <c r="CF120" s="8004"/>
      <c r="CG120" s="8004"/>
      <c r="CH120" s="8004"/>
      <c r="CI120" s="8004"/>
      <c r="CJ120" s="8004"/>
      <c r="CK120" s="8004"/>
    </row>
    <row r="121" spans="1:89" x14ac:dyDescent="0.2">
      <c r="A121" s="8004"/>
      <c r="B121" s="8004"/>
      <c r="D121" s="8047" t="str">
        <f>IF(BT121="EN",IF(Overview!$O$10=TRUE,"EN 62209-1","EN 62209-2"),IF(BT121="FCC","IEEE Std 1528™","IEC/IEEE 62209-1528"))</f>
        <v>IEC/IEEE 62209-1528</v>
      </c>
      <c r="E121" s="7989"/>
      <c r="F121" s="7990" t="inlineStr">
        <is>
          <t>Custom</t>
        </is>
      </c>
      <c r="G121" s="7995"/>
      <c r="H121" s="7993"/>
      <c r="I121" s="7773"/>
      <c r="J121" s="7769"/>
      <c r="K121" s="7769"/>
      <c r="L121" s="7769"/>
      <c r="M121" s="7773"/>
      <c r="N121" s="7773"/>
      <c r="O121" s="7783"/>
      <c r="P121" s="7783"/>
      <c r="Q121" s="7783"/>
      <c r="R121" s="7773"/>
      <c r="S121" s="7773"/>
      <c r="T121" s="7773"/>
      <c r="U121" s="7773"/>
      <c r="V121" s="7974"/>
      <c r="W121" s="7773"/>
      <c r="X121" s="7773"/>
      <c r="Y121" s="7773"/>
      <c r="Z121" s="7769"/>
      <c r="AA121" s="7769"/>
      <c r="AB121" s="8048"/>
      <c r="AC121" s="8049"/>
      <c r="AD121" s="7769"/>
      <c r="AE121" s="7769"/>
      <c r="AF121" s="8050" t="inlineStr">
        <is>
          <t>N/A</t>
        </is>
      </c>
      <c r="AG121" s="7782"/>
      <c r="AH121" s="7782"/>
      <c r="AI121" s="7782"/>
      <c r="AJ121" s="7773"/>
      <c r="AK121" s="7769"/>
      <c r="AL121" s="7773"/>
      <c r="AM121" s="7773"/>
      <c r="AN121" s="7974"/>
      <c r="AO121" s="7974"/>
      <c r="AP121" s="7974"/>
      <c r="AQ121" s="7974"/>
      <c r="AR121" s="7974"/>
      <c r="AS121" s="7782"/>
      <c r="AT121" s="7782"/>
      <c r="AU121" s="8051"/>
      <c r="AV121" s="8051"/>
      <c r="AW121" s="7974"/>
      <c r="AX121" s="7974"/>
      <c r="AY121" s="7974"/>
      <c r="AZ121" s="8051"/>
      <c r="BA121" s="7974"/>
      <c r="BB121" s="8051"/>
      <c r="BC121" s="7974"/>
      <c r="BD121" s="7774" t="str">
        <f t="shared" si="8"/>
        <v/>
      </c>
      <c r="BE121" s="7775">
        <f t="shared" si="9"/>
        <v>1800</v>
      </c>
      <c r="BF121" s="7774" t="str">
        <f t="shared" si="10"/>
        <v/>
      </c>
      <c r="BG121" s="7775">
        <f t="shared" si="11"/>
        <v>600</v>
      </c>
      <c r="BH121" s="7775" t="str">
        <f t="shared" si="12"/>
        <v>S/01</v>
      </c>
      <c r="BI121" s="7771"/>
      <c r="BJ121" s="7976">
        <f>Overview!$E$7</f>
        <v>0</v>
      </c>
      <c r="BK121" s="7771"/>
      <c r="BL121" s="7982">
        <f t="shared" si="13"/>
        <v>0</v>
      </c>
      <c r="BM121" s="7976" t="str">
        <f>Overview!$P$153</f>
        <v/>
      </c>
      <c r="BN121" s="7976">
        <f t="shared" si="14"/>
        <v>0</v>
      </c>
      <c r="BO121" s="7771"/>
      <c r="BP121" s="7769"/>
      <c r="BQ121" s="7988" t="inlineStr">
        <is>
          <t>N/A</t>
        </is>
      </c>
      <c r="BR121" s="8004"/>
      <c r="BS121" s="8004"/>
      <c r="BT121" s="8046"/>
      <c r="BU121" s="8046"/>
      <c r="BV121" s="8040" t="str">
        <f t="shared" si="15"/>
        <v/>
      </c>
      <c r="BW121" s="8041">
        <v>30</v>
      </c>
      <c r="BX121" s="8041">
        <v>10</v>
      </c>
      <c r="BY121" s="8041" t="inlineStr">
        <is>
          <t>S/01</t>
        </is>
      </c>
      <c r="BZ121" s="8042"/>
      <c r="CA121" s="8043"/>
      <c r="CB121" s="8003"/>
      <c r="CC121" s="8003"/>
      <c r="CD121" s="8003"/>
      <c r="CE121" s="8044"/>
      <c r="CF121" s="8004"/>
      <c r="CG121" s="8004"/>
      <c r="CH121" s="8004"/>
      <c r="CI121" s="8004"/>
      <c r="CJ121" s="8004"/>
      <c r="CK121" s="8004"/>
    </row>
    <row r="122" spans="1:89" x14ac:dyDescent="0.2">
      <c r="A122" s="8004"/>
      <c r="B122" s="8004"/>
      <c r="D122" s="8047" t="str">
        <f>IF(BT122="EN",IF(Overview!$O$10=TRUE,"EN 62209-1","EN 62209-2"),IF(BT122="FCC","IEEE Std 1528™","IEC/IEEE 62209-1528"))</f>
        <v>IEC/IEEE 62209-1528</v>
      </c>
      <c r="E122" s="7989"/>
      <c r="F122" s="7990" t="inlineStr">
        <is>
          <t>Custom</t>
        </is>
      </c>
      <c r="G122" s="7995"/>
      <c r="H122" s="7993"/>
      <c r="I122" s="7773"/>
      <c r="J122" s="7769"/>
      <c r="K122" s="7769"/>
      <c r="L122" s="7769"/>
      <c r="M122" s="7773"/>
      <c r="N122" s="7773"/>
      <c r="O122" s="7783"/>
      <c r="P122" s="7783"/>
      <c r="Q122" s="7783"/>
      <c r="R122" s="7773"/>
      <c r="S122" s="7773"/>
      <c r="T122" s="7773"/>
      <c r="U122" s="7773"/>
      <c r="V122" s="7974"/>
      <c r="W122" s="7773"/>
      <c r="X122" s="7773"/>
      <c r="Y122" s="7773"/>
      <c r="Z122" s="7769"/>
      <c r="AA122" s="7769"/>
      <c r="AB122" s="8048"/>
      <c r="AC122" s="8049"/>
      <c r="AD122" s="7769"/>
      <c r="AE122" s="7769"/>
      <c r="AF122" s="8050" t="inlineStr">
        <is>
          <t>N/A</t>
        </is>
      </c>
      <c r="AG122" s="7782"/>
      <c r="AH122" s="7782"/>
      <c r="AI122" s="7782"/>
      <c r="AJ122" s="7773"/>
      <c r="AK122" s="7769"/>
      <c r="AL122" s="7773"/>
      <c r="AM122" s="7773"/>
      <c r="AN122" s="7974"/>
      <c r="AO122" s="7974"/>
      <c r="AP122" s="7974"/>
      <c r="AQ122" s="7974"/>
      <c r="AR122" s="7974"/>
      <c r="AS122" s="7782"/>
      <c r="AT122" s="7782"/>
      <c r="AU122" s="8051"/>
      <c r="AV122" s="8051"/>
      <c r="AW122" s="7974"/>
      <c r="AX122" s="7974"/>
      <c r="AY122" s="7974"/>
      <c r="AZ122" s="8051"/>
      <c r="BA122" s="7974"/>
      <c r="BB122" s="8051"/>
      <c r="BC122" s="7974"/>
      <c r="BD122" s="7774" t="str">
        <f t="shared" si="8"/>
        <v/>
      </c>
      <c r="BE122" s="7775">
        <f t="shared" si="9"/>
        <v>1800</v>
      </c>
      <c r="BF122" s="7774" t="str">
        <f t="shared" si="10"/>
        <v/>
      </c>
      <c r="BG122" s="7775">
        <f t="shared" si="11"/>
        <v>600</v>
      </c>
      <c r="BH122" s="7775" t="str">
        <f t="shared" si="12"/>
        <v>S/01</v>
      </c>
      <c r="BI122" s="7771"/>
      <c r="BJ122" s="7976">
        <f>Overview!$E$7</f>
        <v>0</v>
      </c>
      <c r="BK122" s="7771"/>
      <c r="BL122" s="7982">
        <f t="shared" si="13"/>
        <v>0</v>
      </c>
      <c r="BM122" s="7976" t="str">
        <f>Overview!$P$153</f>
        <v/>
      </c>
      <c r="BN122" s="7976">
        <f t="shared" si="14"/>
        <v>0</v>
      </c>
      <c r="BO122" s="7771"/>
      <c r="BP122" s="7769"/>
      <c r="BQ122" s="7988" t="inlineStr">
        <is>
          <t>N/A</t>
        </is>
      </c>
      <c r="BR122" s="8004"/>
      <c r="BS122" s="8004"/>
      <c r="BT122" s="8046"/>
      <c r="BU122" s="8046"/>
      <c r="BV122" s="8040" t="str">
        <f t="shared" si="15"/>
        <v/>
      </c>
      <c r="BW122" s="8041">
        <v>30</v>
      </c>
      <c r="BX122" s="8041">
        <v>10</v>
      </c>
      <c r="BY122" s="8041" t="inlineStr">
        <is>
          <t>S/01</t>
        </is>
      </c>
      <c r="BZ122" s="8042"/>
      <c r="CA122" s="8043"/>
      <c r="CB122" s="8003"/>
      <c r="CC122" s="8003"/>
      <c r="CD122" s="8003"/>
      <c r="CE122" s="8044"/>
      <c r="CF122" s="8004"/>
      <c r="CG122" s="8004"/>
      <c r="CH122" s="8004"/>
      <c r="CI122" s="8004"/>
      <c r="CJ122" s="8004"/>
      <c r="CK122" s="8004"/>
    </row>
    <row r="123" spans="1:89" x14ac:dyDescent="0.2">
      <c r="A123" s="8004"/>
      <c r="B123" s="8004"/>
      <c r="D123" s="8047" t="str">
        <f>IF(BT123="EN",IF(Overview!$O$10=TRUE,"EN 62209-1","EN 62209-2"),IF(BT123="FCC","IEEE Std 1528™","IEC/IEEE 62209-1528"))</f>
        <v>IEC/IEEE 62209-1528</v>
      </c>
      <c r="E123" s="7989"/>
      <c r="F123" s="7990" t="inlineStr">
        <is>
          <t>Custom</t>
        </is>
      </c>
      <c r="G123" s="7995"/>
      <c r="H123" s="7993"/>
      <c r="I123" s="7773"/>
      <c r="J123" s="7769"/>
      <c r="K123" s="7769"/>
      <c r="L123" s="7769"/>
      <c r="M123" s="7773"/>
      <c r="N123" s="7773"/>
      <c r="O123" s="7783"/>
      <c r="P123" s="7783"/>
      <c r="Q123" s="7783"/>
      <c r="R123" s="7773"/>
      <c r="S123" s="7773"/>
      <c r="T123" s="7773"/>
      <c r="U123" s="7773"/>
      <c r="V123" s="7974"/>
      <c r="W123" s="7773"/>
      <c r="X123" s="7773"/>
      <c r="Y123" s="7773"/>
      <c r="Z123" s="7769"/>
      <c r="AA123" s="7769"/>
      <c r="AB123" s="8048"/>
      <c r="AC123" s="8049"/>
      <c r="AD123" s="7769"/>
      <c r="AE123" s="7769"/>
      <c r="AF123" s="8050" t="inlineStr">
        <is>
          <t>N/A</t>
        </is>
      </c>
      <c r="AG123" s="7782"/>
      <c r="AH123" s="7782"/>
      <c r="AI123" s="7782"/>
      <c r="AJ123" s="7773"/>
      <c r="AK123" s="7769"/>
      <c r="AL123" s="7773"/>
      <c r="AM123" s="7773"/>
      <c r="AN123" s="7974"/>
      <c r="AO123" s="7974"/>
      <c r="AP123" s="7974"/>
      <c r="AQ123" s="7974"/>
      <c r="AR123" s="7974"/>
      <c r="AS123" s="7782"/>
      <c r="AT123" s="7782"/>
      <c r="AU123" s="8051"/>
      <c r="AV123" s="8051"/>
      <c r="AW123" s="7974"/>
      <c r="AX123" s="7974"/>
      <c r="AY123" s="7974"/>
      <c r="AZ123" s="8051"/>
      <c r="BA123" s="7974"/>
      <c r="BB123" s="8051"/>
      <c r="BC123" s="7974"/>
      <c r="BD123" s="7774" t="str">
        <f t="shared" si="8"/>
        <v/>
      </c>
      <c r="BE123" s="7775">
        <f t="shared" si="9"/>
        <v>1800</v>
      </c>
      <c r="BF123" s="7774" t="str">
        <f t="shared" si="10"/>
        <v/>
      </c>
      <c r="BG123" s="7775">
        <f t="shared" si="11"/>
        <v>600</v>
      </c>
      <c r="BH123" s="7775" t="str">
        <f t="shared" si="12"/>
        <v>S/01</v>
      </c>
      <c r="BI123" s="7771"/>
      <c r="BJ123" s="7976">
        <f>Overview!$E$7</f>
        <v>0</v>
      </c>
      <c r="BK123" s="7771"/>
      <c r="BL123" s="7982">
        <f t="shared" si="13"/>
        <v>0</v>
      </c>
      <c r="BM123" s="7976" t="str">
        <f>Overview!$P$153</f>
        <v/>
      </c>
      <c r="BN123" s="7976">
        <f t="shared" si="14"/>
        <v>0</v>
      </c>
      <c r="BO123" s="7771"/>
      <c r="BP123" s="7769"/>
      <c r="BQ123" s="7988" t="inlineStr">
        <is>
          <t>N/A</t>
        </is>
      </c>
      <c r="BR123" s="8004"/>
      <c r="BS123" s="8004"/>
      <c r="BT123" s="8046"/>
      <c r="BU123" s="8046"/>
      <c r="BV123" s="8040" t="str">
        <f t="shared" si="15"/>
        <v/>
      </c>
      <c r="BW123" s="8041">
        <v>30</v>
      </c>
      <c r="BX123" s="8041">
        <v>10</v>
      </c>
      <c r="BY123" s="8041" t="inlineStr">
        <is>
          <t>S/01</t>
        </is>
      </c>
      <c r="BZ123" s="8042"/>
      <c r="CA123" s="8043"/>
      <c r="CB123" s="8003"/>
      <c r="CC123" s="8003"/>
      <c r="CD123" s="8003"/>
      <c r="CE123" s="8044"/>
      <c r="CF123" s="8004"/>
      <c r="CG123" s="8004"/>
      <c r="CH123" s="8004"/>
      <c r="CI123" s="8004"/>
      <c r="CJ123" s="8004"/>
      <c r="CK123" s="8004"/>
    </row>
    <row r="124" spans="1:89" x14ac:dyDescent="0.2">
      <c r="A124" s="8004"/>
      <c r="B124" s="8004"/>
      <c r="D124" s="8047" t="str">
        <f>IF(BT124="EN",IF(Overview!$O$10=TRUE,"EN 62209-1","EN 62209-2"),IF(BT124="FCC","IEEE Std 1528™","IEC/IEEE 62209-1528"))</f>
        <v>IEC/IEEE 62209-1528</v>
      </c>
      <c r="E124" s="7989"/>
      <c r="F124" s="7990" t="inlineStr">
        <is>
          <t>Custom</t>
        </is>
      </c>
      <c r="G124" s="7995"/>
      <c r="H124" s="7993"/>
      <c r="I124" s="7773"/>
      <c r="J124" s="7769"/>
      <c r="K124" s="7769"/>
      <c r="L124" s="7769"/>
      <c r="M124" s="7773"/>
      <c r="N124" s="7773"/>
      <c r="O124" s="7783"/>
      <c r="P124" s="7783"/>
      <c r="Q124" s="7783"/>
      <c r="R124" s="7773"/>
      <c r="S124" s="7773"/>
      <c r="T124" s="7773"/>
      <c r="U124" s="7773"/>
      <c r="V124" s="7974"/>
      <c r="W124" s="7773"/>
      <c r="X124" s="7773"/>
      <c r="Y124" s="7773"/>
      <c r="Z124" s="7769"/>
      <c r="AA124" s="7769"/>
      <c r="AB124" s="8048"/>
      <c r="AC124" s="8049"/>
      <c r="AD124" s="7769"/>
      <c r="AE124" s="7769"/>
      <c r="AF124" s="8050" t="inlineStr">
        <is>
          <t>N/A</t>
        </is>
      </c>
      <c r="AG124" s="7782"/>
      <c r="AH124" s="7782"/>
      <c r="AI124" s="7782"/>
      <c r="AJ124" s="7773"/>
      <c r="AK124" s="7769"/>
      <c r="AL124" s="7773"/>
      <c r="AM124" s="7773"/>
      <c r="AN124" s="7974"/>
      <c r="AO124" s="7974"/>
      <c r="AP124" s="7974"/>
      <c r="AQ124" s="7974"/>
      <c r="AR124" s="7974"/>
      <c r="AS124" s="7782"/>
      <c r="AT124" s="7782"/>
      <c r="AU124" s="8051"/>
      <c r="AV124" s="8051"/>
      <c r="AW124" s="7974"/>
      <c r="AX124" s="7974"/>
      <c r="AY124" s="7974"/>
      <c r="AZ124" s="8051"/>
      <c r="BA124" s="7974"/>
      <c r="BB124" s="8051"/>
      <c r="BC124" s="7974"/>
      <c r="BD124" s="7774" t="str">
        <f t="shared" si="8"/>
        <v/>
      </c>
      <c r="BE124" s="7775">
        <f t="shared" si="9"/>
        <v>1800</v>
      </c>
      <c r="BF124" s="7774" t="str">
        <f t="shared" si="10"/>
        <v/>
      </c>
      <c r="BG124" s="7775">
        <f t="shared" si="11"/>
        <v>600</v>
      </c>
      <c r="BH124" s="7775" t="str">
        <f t="shared" si="12"/>
        <v>S/01</v>
      </c>
      <c r="BI124" s="7771"/>
      <c r="BJ124" s="7976">
        <f>Overview!$E$7</f>
        <v>0</v>
      </c>
      <c r="BK124" s="7771"/>
      <c r="BL124" s="7982">
        <f t="shared" si="13"/>
        <v>0</v>
      </c>
      <c r="BM124" s="7976" t="str">
        <f>Overview!$P$153</f>
        <v/>
      </c>
      <c r="BN124" s="7976">
        <f t="shared" si="14"/>
        <v>0</v>
      </c>
      <c r="BO124" s="7771"/>
      <c r="BP124" s="7769"/>
      <c r="BQ124" s="7988" t="inlineStr">
        <is>
          <t>N/A</t>
        </is>
      </c>
      <c r="BR124" s="8004"/>
      <c r="BS124" s="8004"/>
      <c r="BT124" s="8046"/>
      <c r="BU124" s="8046"/>
      <c r="BV124" s="8040" t="str">
        <f t="shared" si="15"/>
        <v/>
      </c>
      <c r="BW124" s="8041">
        <v>30</v>
      </c>
      <c r="BX124" s="8041">
        <v>10</v>
      </c>
      <c r="BY124" s="8041" t="inlineStr">
        <is>
          <t>S/01</t>
        </is>
      </c>
      <c r="BZ124" s="8042"/>
      <c r="CA124" s="8043"/>
      <c r="CB124" s="8003"/>
      <c r="CC124" s="8003"/>
      <c r="CD124" s="8003"/>
      <c r="CE124" s="8044"/>
      <c r="CF124" s="8004"/>
      <c r="CG124" s="8004"/>
      <c r="CH124" s="8004"/>
      <c r="CI124" s="8004"/>
      <c r="CJ124" s="8004"/>
      <c r="CK124" s="8004"/>
    </row>
    <row r="125" spans="1:89" x14ac:dyDescent="0.2">
      <c r="A125" s="8004"/>
      <c r="B125" s="8004"/>
      <c r="D125" s="8047" t="str">
        <f>IF(BT125="EN",IF(Overview!$O$10=TRUE,"EN 62209-1","EN 62209-2"),IF(BT125="FCC","IEEE Std 1528™","IEC/IEEE 62209-1528"))</f>
        <v>IEC/IEEE 62209-1528</v>
      </c>
      <c r="E125" s="7989"/>
      <c r="F125" s="7990" t="inlineStr">
        <is>
          <t>Custom</t>
        </is>
      </c>
      <c r="G125" s="7995"/>
      <c r="H125" s="7993"/>
      <c r="I125" s="7773"/>
      <c r="J125" s="7769"/>
      <c r="K125" s="7769"/>
      <c r="L125" s="7769"/>
      <c r="M125" s="7773"/>
      <c r="N125" s="7773"/>
      <c r="O125" s="7783"/>
      <c r="P125" s="7783"/>
      <c r="Q125" s="7783"/>
      <c r="R125" s="7773"/>
      <c r="S125" s="7773"/>
      <c r="T125" s="7773"/>
      <c r="U125" s="7773"/>
      <c r="V125" s="7974"/>
      <c r="W125" s="7773"/>
      <c r="X125" s="7773"/>
      <c r="Y125" s="7773"/>
      <c r="Z125" s="7769"/>
      <c r="AA125" s="7769"/>
      <c r="AB125" s="8048"/>
      <c r="AC125" s="8049"/>
      <c r="AD125" s="7769"/>
      <c r="AE125" s="7769"/>
      <c r="AF125" s="8050" t="inlineStr">
        <is>
          <t>N/A</t>
        </is>
      </c>
      <c r="AG125" s="7782"/>
      <c r="AH125" s="7782"/>
      <c r="AI125" s="7782"/>
      <c r="AJ125" s="7773"/>
      <c r="AK125" s="7769"/>
      <c r="AL125" s="7773"/>
      <c r="AM125" s="7773"/>
      <c r="AN125" s="7974"/>
      <c r="AO125" s="7974"/>
      <c r="AP125" s="7974"/>
      <c r="AQ125" s="7974"/>
      <c r="AR125" s="7974"/>
      <c r="AS125" s="7782"/>
      <c r="AT125" s="7782"/>
      <c r="AU125" s="8051"/>
      <c r="AV125" s="8051"/>
      <c r="AW125" s="7974"/>
      <c r="AX125" s="7974"/>
      <c r="AY125" s="7974"/>
      <c r="AZ125" s="8051"/>
      <c r="BA125" s="7974"/>
      <c r="BB125" s="8051"/>
      <c r="BC125" s="7974"/>
      <c r="BD125" s="7774" t="str">
        <f t="shared" si="8"/>
        <v/>
      </c>
      <c r="BE125" s="7775">
        <f t="shared" si="9"/>
        <v>1800</v>
      </c>
      <c r="BF125" s="7774" t="str">
        <f t="shared" si="10"/>
        <v/>
      </c>
      <c r="BG125" s="7775">
        <f t="shared" si="11"/>
        <v>600</v>
      </c>
      <c r="BH125" s="7775" t="str">
        <f t="shared" si="12"/>
        <v>S/01</v>
      </c>
      <c r="BI125" s="7771"/>
      <c r="BJ125" s="7976">
        <f>Overview!$E$7</f>
        <v>0</v>
      </c>
      <c r="BK125" s="7771"/>
      <c r="BL125" s="7982">
        <f t="shared" si="13"/>
        <v>0</v>
      </c>
      <c r="BM125" s="7976" t="str">
        <f>Overview!$P$153</f>
        <v/>
      </c>
      <c r="BN125" s="7976">
        <f t="shared" si="14"/>
        <v>0</v>
      </c>
      <c r="BO125" s="7771"/>
      <c r="BP125" s="7769"/>
      <c r="BQ125" s="7988" t="inlineStr">
        <is>
          <t>N/A</t>
        </is>
      </c>
      <c r="BR125" s="8004"/>
      <c r="BS125" s="8004"/>
      <c r="BT125" s="8046"/>
      <c r="BU125" s="8046"/>
      <c r="BV125" s="8040" t="str">
        <f t="shared" si="15"/>
        <v/>
      </c>
      <c r="BW125" s="8041">
        <v>30</v>
      </c>
      <c r="BX125" s="8041">
        <v>10</v>
      </c>
      <c r="BY125" s="8041" t="inlineStr">
        <is>
          <t>S/01</t>
        </is>
      </c>
      <c r="BZ125" s="8042"/>
      <c r="CA125" s="8043"/>
      <c r="CB125" s="8003"/>
      <c r="CC125" s="8003"/>
      <c r="CD125" s="8003"/>
      <c r="CE125" s="8044"/>
      <c r="CF125" s="8004"/>
      <c r="CG125" s="8004"/>
      <c r="CH125" s="8004"/>
      <c r="CI125" s="8004"/>
      <c r="CJ125" s="8004"/>
      <c r="CK125" s="8004"/>
    </row>
    <row r="126" spans="1:89" x14ac:dyDescent="0.2">
      <c r="A126" s="8004"/>
      <c r="B126" s="8004"/>
      <c r="D126" s="8047" t="str">
        <f>IF(BT126="EN",IF(Overview!$O$10=TRUE,"EN 62209-1","EN 62209-2"),IF(BT126="FCC","IEEE Std 1528™","IEC/IEEE 62209-1528"))</f>
        <v>IEC/IEEE 62209-1528</v>
      </c>
      <c r="E126" s="7989"/>
      <c r="F126" s="7990" t="inlineStr">
        <is>
          <t>Custom</t>
        </is>
      </c>
      <c r="G126" s="7995"/>
      <c r="H126" s="7993"/>
      <c r="I126" s="7773"/>
      <c r="J126" s="7769"/>
      <c r="K126" s="7769"/>
      <c r="L126" s="7769"/>
      <c r="M126" s="7773"/>
      <c r="N126" s="7773"/>
      <c r="O126" s="7783"/>
      <c r="P126" s="7783"/>
      <c r="Q126" s="7783"/>
      <c r="R126" s="7773"/>
      <c r="S126" s="7773"/>
      <c r="T126" s="7773"/>
      <c r="U126" s="7773"/>
      <c r="V126" s="7974"/>
      <c r="W126" s="7773"/>
      <c r="X126" s="7773"/>
      <c r="Y126" s="7773"/>
      <c r="Z126" s="7769"/>
      <c r="AA126" s="7769"/>
      <c r="AB126" s="8048"/>
      <c r="AC126" s="8049"/>
      <c r="AD126" s="7769"/>
      <c r="AE126" s="7769"/>
      <c r="AF126" s="8050" t="inlineStr">
        <is>
          <t>N/A</t>
        </is>
      </c>
      <c r="AG126" s="7782"/>
      <c r="AH126" s="7782"/>
      <c r="AI126" s="7782"/>
      <c r="AJ126" s="7773"/>
      <c r="AK126" s="7769"/>
      <c r="AL126" s="7773"/>
      <c r="AM126" s="7773"/>
      <c r="AN126" s="7974"/>
      <c r="AO126" s="7974"/>
      <c r="AP126" s="7974"/>
      <c r="AQ126" s="7974"/>
      <c r="AR126" s="7974"/>
      <c r="AS126" s="7782"/>
      <c r="AT126" s="7782"/>
      <c r="AU126" s="8051"/>
      <c r="AV126" s="8051"/>
      <c r="AW126" s="7974"/>
      <c r="AX126" s="7974"/>
      <c r="AY126" s="7974"/>
      <c r="AZ126" s="8051"/>
      <c r="BA126" s="7974"/>
      <c r="BB126" s="8051"/>
      <c r="BC126" s="7974"/>
      <c r="BD126" s="7774" t="str">
        <f t="shared" si="8"/>
        <v/>
      </c>
      <c r="BE126" s="7775">
        <f t="shared" si="9"/>
        <v>1800</v>
      </c>
      <c r="BF126" s="7774" t="str">
        <f t="shared" si="10"/>
        <v/>
      </c>
      <c r="BG126" s="7775">
        <f t="shared" si="11"/>
        <v>600</v>
      </c>
      <c r="BH126" s="7775" t="str">
        <f t="shared" si="12"/>
        <v>S/01</v>
      </c>
      <c r="BI126" s="7771"/>
      <c r="BJ126" s="7976">
        <f>Overview!$E$7</f>
        <v>0</v>
      </c>
      <c r="BK126" s="7771"/>
      <c r="BL126" s="7982">
        <f t="shared" si="13"/>
        <v>0</v>
      </c>
      <c r="BM126" s="7976" t="str">
        <f>Overview!$P$153</f>
        <v/>
      </c>
      <c r="BN126" s="7976">
        <f t="shared" si="14"/>
        <v>0</v>
      </c>
      <c r="BO126" s="7771"/>
      <c r="BP126" s="7769"/>
      <c r="BQ126" s="7988" t="inlineStr">
        <is>
          <t>N/A</t>
        </is>
      </c>
      <c r="BR126" s="8004"/>
      <c r="BS126" s="8004"/>
      <c r="BT126" s="8046"/>
      <c r="BU126" s="8046"/>
      <c r="BV126" s="8040" t="str">
        <f t="shared" si="15"/>
        <v/>
      </c>
      <c r="BW126" s="8041">
        <v>30</v>
      </c>
      <c r="BX126" s="8041">
        <v>10</v>
      </c>
      <c r="BY126" s="8041" t="inlineStr">
        <is>
          <t>S/01</t>
        </is>
      </c>
      <c r="BZ126" s="8042"/>
      <c r="CA126" s="8043"/>
      <c r="CB126" s="8003"/>
      <c r="CC126" s="8003"/>
      <c r="CD126" s="8003"/>
      <c r="CE126" s="8044"/>
      <c r="CF126" s="8004"/>
      <c r="CG126" s="8004"/>
      <c r="CH126" s="8004"/>
      <c r="CI126" s="8004"/>
      <c r="CJ126" s="8004"/>
      <c r="CK126" s="8004"/>
    </row>
    <row r="127" spans="1:89" x14ac:dyDescent="0.2">
      <c r="A127" s="8004"/>
      <c r="B127" s="8004"/>
      <c r="D127" s="8047" t="str">
        <f>IF(BT127="EN",IF(Overview!$O$10=TRUE,"EN 62209-1","EN 62209-2"),IF(BT127="FCC","IEEE Std 1528™","IEC/IEEE 62209-1528"))</f>
        <v>IEC/IEEE 62209-1528</v>
      </c>
      <c r="E127" s="7989"/>
      <c r="F127" s="7990" t="inlineStr">
        <is>
          <t>Custom</t>
        </is>
      </c>
      <c r="G127" s="7995"/>
      <c r="H127" s="7993"/>
      <c r="I127" s="7773"/>
      <c r="J127" s="7769"/>
      <c r="K127" s="7769"/>
      <c r="L127" s="7769"/>
      <c r="M127" s="7773"/>
      <c r="N127" s="7773"/>
      <c r="O127" s="7783"/>
      <c r="P127" s="7783"/>
      <c r="Q127" s="7783"/>
      <c r="R127" s="7773"/>
      <c r="S127" s="7773"/>
      <c r="T127" s="7773"/>
      <c r="U127" s="7773"/>
      <c r="V127" s="7974"/>
      <c r="W127" s="7773"/>
      <c r="X127" s="7773"/>
      <c r="Y127" s="7773"/>
      <c r="Z127" s="7769"/>
      <c r="AA127" s="7769"/>
      <c r="AB127" s="8048"/>
      <c r="AC127" s="8049"/>
      <c r="AD127" s="7769"/>
      <c r="AE127" s="7769"/>
      <c r="AF127" s="8050" t="inlineStr">
        <is>
          <t>N/A</t>
        </is>
      </c>
      <c r="AG127" s="7782"/>
      <c r="AH127" s="7782"/>
      <c r="AI127" s="7782"/>
      <c r="AJ127" s="7773"/>
      <c r="AK127" s="7769"/>
      <c r="AL127" s="7773"/>
      <c r="AM127" s="7773"/>
      <c r="AN127" s="7974"/>
      <c r="AO127" s="7974"/>
      <c r="AP127" s="7974"/>
      <c r="AQ127" s="7974"/>
      <c r="AR127" s="7974"/>
      <c r="AS127" s="7782"/>
      <c r="AT127" s="7782"/>
      <c r="AU127" s="8051"/>
      <c r="AV127" s="8051"/>
      <c r="AW127" s="7974"/>
      <c r="AX127" s="7974"/>
      <c r="AY127" s="7974"/>
      <c r="AZ127" s="8051"/>
      <c r="BA127" s="7974"/>
      <c r="BB127" s="8051"/>
      <c r="BC127" s="7974"/>
      <c r="BD127" s="7774" t="str">
        <f t="shared" si="8"/>
        <v/>
      </c>
      <c r="BE127" s="7775">
        <f t="shared" si="9"/>
        <v>1800</v>
      </c>
      <c r="BF127" s="7774" t="str">
        <f t="shared" si="10"/>
        <v/>
      </c>
      <c r="BG127" s="7775">
        <f t="shared" si="11"/>
        <v>600</v>
      </c>
      <c r="BH127" s="7775" t="str">
        <f t="shared" si="12"/>
        <v>S/01</v>
      </c>
      <c r="BI127" s="7771"/>
      <c r="BJ127" s="7976">
        <f>Overview!$E$7</f>
        <v>0</v>
      </c>
      <c r="BK127" s="7771"/>
      <c r="BL127" s="7982">
        <f t="shared" si="13"/>
        <v>0</v>
      </c>
      <c r="BM127" s="7976" t="str">
        <f>Overview!$P$153</f>
        <v/>
      </c>
      <c r="BN127" s="7976">
        <f t="shared" si="14"/>
        <v>0</v>
      </c>
      <c r="BO127" s="7771"/>
      <c r="BP127" s="7769"/>
      <c r="BQ127" s="7988" t="inlineStr">
        <is>
          <t>N/A</t>
        </is>
      </c>
      <c r="BR127" s="8004"/>
      <c r="BS127" s="8004"/>
      <c r="BT127" s="8046"/>
      <c r="BU127" s="8046"/>
      <c r="BV127" s="8040" t="str">
        <f t="shared" si="15"/>
        <v/>
      </c>
      <c r="BW127" s="8041">
        <v>30</v>
      </c>
      <c r="BX127" s="8041">
        <v>10</v>
      </c>
      <c r="BY127" s="8041" t="inlineStr">
        <is>
          <t>S/01</t>
        </is>
      </c>
      <c r="BZ127" s="8042"/>
      <c r="CA127" s="8043"/>
      <c r="CB127" s="8003"/>
      <c r="CC127" s="8003"/>
      <c r="CD127" s="8003"/>
      <c r="CE127" s="8044"/>
      <c r="CF127" s="8004"/>
      <c r="CG127" s="8004"/>
      <c r="CH127" s="8004"/>
      <c r="CI127" s="8004"/>
      <c r="CJ127" s="8004"/>
      <c r="CK127" s="8004"/>
    </row>
    <row r="128" spans="1:89" x14ac:dyDescent="0.2">
      <c r="A128" s="8004"/>
      <c r="B128" s="8004"/>
      <c r="D128" s="8047" t="str">
        <f>IF(BT128="EN",IF(Overview!$O$10=TRUE,"EN 62209-1","EN 62209-2"),IF(BT128="FCC","IEEE Std 1528™","IEC/IEEE 62209-1528"))</f>
        <v>IEC/IEEE 62209-1528</v>
      </c>
      <c r="E128" s="7989"/>
      <c r="F128" s="7990" t="inlineStr">
        <is>
          <t>Custom</t>
        </is>
      </c>
      <c r="G128" s="7995"/>
      <c r="H128" s="7993"/>
      <c r="I128" s="7773"/>
      <c r="J128" s="7769"/>
      <c r="K128" s="7769"/>
      <c r="L128" s="7769"/>
      <c r="M128" s="7773"/>
      <c r="N128" s="7773"/>
      <c r="O128" s="7783"/>
      <c r="P128" s="7783"/>
      <c r="Q128" s="7783"/>
      <c r="R128" s="7773"/>
      <c r="S128" s="7773"/>
      <c r="T128" s="7773"/>
      <c r="U128" s="7773"/>
      <c r="V128" s="7974"/>
      <c r="W128" s="7773"/>
      <c r="X128" s="7773"/>
      <c r="Y128" s="7773"/>
      <c r="Z128" s="7769"/>
      <c r="AA128" s="7769"/>
      <c r="AB128" s="8048"/>
      <c r="AC128" s="8049"/>
      <c r="AD128" s="7769"/>
      <c r="AE128" s="7769"/>
      <c r="AF128" s="8050" t="inlineStr">
        <is>
          <t>N/A</t>
        </is>
      </c>
      <c r="AG128" s="7782"/>
      <c r="AH128" s="7782"/>
      <c r="AI128" s="7782"/>
      <c r="AJ128" s="7773"/>
      <c r="AK128" s="7769"/>
      <c r="AL128" s="7773"/>
      <c r="AM128" s="7773"/>
      <c r="AN128" s="7974"/>
      <c r="AO128" s="7974"/>
      <c r="AP128" s="7974"/>
      <c r="AQ128" s="7974"/>
      <c r="AR128" s="7974"/>
      <c r="AS128" s="7782"/>
      <c r="AT128" s="7782"/>
      <c r="AU128" s="8051"/>
      <c r="AV128" s="8051"/>
      <c r="AW128" s="7974"/>
      <c r="AX128" s="7974"/>
      <c r="AY128" s="7974"/>
      <c r="AZ128" s="8051"/>
      <c r="BA128" s="7974"/>
      <c r="BB128" s="8051"/>
      <c r="BC128" s="7974"/>
      <c r="BD128" s="7774" t="str">
        <f t="shared" si="8"/>
        <v/>
      </c>
      <c r="BE128" s="7775">
        <f t="shared" si="9"/>
        <v>1800</v>
      </c>
      <c r="BF128" s="7774" t="str">
        <f t="shared" si="10"/>
        <v/>
      </c>
      <c r="BG128" s="7775">
        <f t="shared" si="11"/>
        <v>600</v>
      </c>
      <c r="BH128" s="7775" t="str">
        <f t="shared" si="12"/>
        <v>S/01</v>
      </c>
      <c r="BI128" s="7771"/>
      <c r="BJ128" s="7976">
        <f>Overview!$E$7</f>
        <v>0</v>
      </c>
      <c r="BK128" s="7771"/>
      <c r="BL128" s="7982">
        <f t="shared" si="13"/>
        <v>0</v>
      </c>
      <c r="BM128" s="7976" t="str">
        <f>Overview!$P$153</f>
        <v/>
      </c>
      <c r="BN128" s="7976">
        <f t="shared" si="14"/>
        <v>0</v>
      </c>
      <c r="BO128" s="7771"/>
      <c r="BP128" s="7769"/>
      <c r="BQ128" s="7988" t="inlineStr">
        <is>
          <t>N/A</t>
        </is>
      </c>
      <c r="BR128" s="8004"/>
      <c r="BS128" s="8004"/>
      <c r="BT128" s="8046"/>
      <c r="BU128" s="8046"/>
      <c r="BV128" s="8040" t="str">
        <f t="shared" si="15"/>
        <v/>
      </c>
      <c r="BW128" s="8041">
        <v>30</v>
      </c>
      <c r="BX128" s="8041">
        <v>10</v>
      </c>
      <c r="BY128" s="8041" t="inlineStr">
        <is>
          <t>S/01</t>
        </is>
      </c>
      <c r="BZ128" s="8042"/>
      <c r="CA128" s="8043"/>
      <c r="CB128" s="8003"/>
      <c r="CC128" s="8003"/>
      <c r="CD128" s="8003"/>
      <c r="CE128" s="8044"/>
      <c r="CF128" s="8004"/>
      <c r="CG128" s="8004"/>
      <c r="CH128" s="8004"/>
      <c r="CI128" s="8004"/>
      <c r="CJ128" s="8004"/>
      <c r="CK128" s="8004"/>
    </row>
    <row r="129" spans="1:89" x14ac:dyDescent="0.2">
      <c r="A129" s="8004"/>
      <c r="B129" s="8004"/>
      <c r="D129" s="8047" t="str">
        <f>IF(BT129="EN",IF(Overview!$O$10=TRUE,"EN 62209-1","EN 62209-2"),IF(BT129="FCC","IEEE Std 1528™","IEC/IEEE 62209-1528"))</f>
        <v>IEC/IEEE 62209-1528</v>
      </c>
      <c r="E129" s="7989"/>
      <c r="F129" s="7990" t="inlineStr">
        <is>
          <t>Custom</t>
        </is>
      </c>
      <c r="G129" s="7995"/>
      <c r="H129" s="7993"/>
      <c r="I129" s="7773"/>
      <c r="J129" s="7769"/>
      <c r="K129" s="7769"/>
      <c r="L129" s="7769"/>
      <c r="M129" s="7773"/>
      <c r="N129" s="7773"/>
      <c r="O129" s="7783"/>
      <c r="P129" s="7783"/>
      <c r="Q129" s="7783"/>
      <c r="R129" s="7773"/>
      <c r="S129" s="7773"/>
      <c r="T129" s="7773"/>
      <c r="U129" s="7773"/>
      <c r="V129" s="7974"/>
      <c r="W129" s="7773"/>
      <c r="X129" s="7773"/>
      <c r="Y129" s="7773"/>
      <c r="Z129" s="7769"/>
      <c r="AA129" s="7769"/>
      <c r="AB129" s="8048"/>
      <c r="AC129" s="8049"/>
      <c r="AD129" s="7769"/>
      <c r="AE129" s="7769"/>
      <c r="AF129" s="8050" t="inlineStr">
        <is>
          <t>N/A</t>
        </is>
      </c>
      <c r="AG129" s="7782"/>
      <c r="AH129" s="7782"/>
      <c r="AI129" s="7782"/>
      <c r="AJ129" s="7773"/>
      <c r="AK129" s="7769"/>
      <c r="AL129" s="7773"/>
      <c r="AM129" s="7773"/>
      <c r="AN129" s="7974"/>
      <c r="AO129" s="7974"/>
      <c r="AP129" s="7974"/>
      <c r="AQ129" s="7974"/>
      <c r="AR129" s="7974"/>
      <c r="AS129" s="7782"/>
      <c r="AT129" s="7782"/>
      <c r="AU129" s="8051"/>
      <c r="AV129" s="8051"/>
      <c r="AW129" s="7974"/>
      <c r="AX129" s="7974"/>
      <c r="AY129" s="7974"/>
      <c r="AZ129" s="8051"/>
      <c r="BA129" s="7974"/>
      <c r="BB129" s="8051"/>
      <c r="BC129" s="7974"/>
      <c r="BD129" s="7774" t="str">
        <f t="shared" si="8"/>
        <v/>
      </c>
      <c r="BE129" s="7775">
        <f t="shared" si="9"/>
        <v>1800</v>
      </c>
      <c r="BF129" s="7774" t="str">
        <f t="shared" si="10"/>
        <v/>
      </c>
      <c r="BG129" s="7775">
        <f t="shared" si="11"/>
        <v>600</v>
      </c>
      <c r="BH129" s="7775" t="str">
        <f t="shared" si="12"/>
        <v>S/01</v>
      </c>
      <c r="BI129" s="7771"/>
      <c r="BJ129" s="7976">
        <f>Overview!$E$7</f>
        <v>0</v>
      </c>
      <c r="BK129" s="7771"/>
      <c r="BL129" s="7982">
        <f t="shared" si="13"/>
        <v>0</v>
      </c>
      <c r="BM129" s="7976" t="str">
        <f>Overview!$P$153</f>
        <v/>
      </c>
      <c r="BN129" s="7976">
        <f t="shared" si="14"/>
        <v>0</v>
      </c>
      <c r="BO129" s="7771"/>
      <c r="BP129" s="7769"/>
      <c r="BQ129" s="7988" t="inlineStr">
        <is>
          <t>N/A</t>
        </is>
      </c>
      <c r="BR129" s="8004"/>
      <c r="BS129" s="8004"/>
      <c r="BT129" s="8046"/>
      <c r="BU129" s="8046"/>
      <c r="BV129" s="8040" t="str">
        <f t="shared" si="15"/>
        <v/>
      </c>
      <c r="BW129" s="8041">
        <v>30</v>
      </c>
      <c r="BX129" s="8041">
        <v>10</v>
      </c>
      <c r="BY129" s="8041" t="inlineStr">
        <is>
          <t>S/01</t>
        </is>
      </c>
      <c r="BZ129" s="8042"/>
      <c r="CA129" s="8043"/>
      <c r="CB129" s="8003"/>
      <c r="CC129" s="8003"/>
      <c r="CD129" s="8003"/>
      <c r="CE129" s="8044"/>
      <c r="CF129" s="8004"/>
      <c r="CG129" s="8004"/>
      <c r="CH129" s="8004"/>
      <c r="CI129" s="8004"/>
      <c r="CJ129" s="8004"/>
      <c r="CK129" s="8004"/>
    </row>
    <row r="130" spans="1:89" x14ac:dyDescent="0.2">
      <c r="A130" s="8004"/>
      <c r="B130" s="8004"/>
      <c r="D130" s="8047" t="str">
        <f>IF(BT130="EN",IF(Overview!$O$10=TRUE,"EN 62209-1","EN 62209-2"),IF(BT130="FCC","IEEE Std 1528™","IEC/IEEE 62209-1528"))</f>
        <v>IEC/IEEE 62209-1528</v>
      </c>
      <c r="E130" s="7989"/>
      <c r="F130" s="7990" t="inlineStr">
        <is>
          <t>Custom</t>
        </is>
      </c>
      <c r="G130" s="7995"/>
      <c r="H130" s="7993"/>
      <c r="I130" s="7773"/>
      <c r="J130" s="7769"/>
      <c r="K130" s="7769"/>
      <c r="L130" s="7769"/>
      <c r="M130" s="7773"/>
      <c r="N130" s="7773"/>
      <c r="O130" s="7783"/>
      <c r="P130" s="7783"/>
      <c r="Q130" s="7783"/>
      <c r="R130" s="7773"/>
      <c r="S130" s="7773"/>
      <c r="T130" s="7773"/>
      <c r="U130" s="7773"/>
      <c r="V130" s="7974"/>
      <c r="W130" s="7773"/>
      <c r="X130" s="7773"/>
      <c r="Y130" s="7773"/>
      <c r="Z130" s="7769"/>
      <c r="AA130" s="7769"/>
      <c r="AB130" s="8048"/>
      <c r="AC130" s="8049"/>
      <c r="AD130" s="7769"/>
      <c r="AE130" s="7769"/>
      <c r="AF130" s="8050" t="inlineStr">
        <is>
          <t>N/A</t>
        </is>
      </c>
      <c r="AG130" s="7782"/>
      <c r="AH130" s="7782"/>
      <c r="AI130" s="7782"/>
      <c r="AJ130" s="7773"/>
      <c r="AK130" s="7769"/>
      <c r="AL130" s="7773"/>
      <c r="AM130" s="7773"/>
      <c r="AN130" s="7974"/>
      <c r="AO130" s="7974"/>
      <c r="AP130" s="7974"/>
      <c r="AQ130" s="7974"/>
      <c r="AR130" s="7974"/>
      <c r="AS130" s="7782"/>
      <c r="AT130" s="7782"/>
      <c r="AU130" s="8051"/>
      <c r="AV130" s="8051"/>
      <c r="AW130" s="7974"/>
      <c r="AX130" s="7974"/>
      <c r="AY130" s="7974"/>
      <c r="AZ130" s="8051"/>
      <c r="BA130" s="7974"/>
      <c r="BB130" s="8051"/>
      <c r="BC130" s="7974"/>
      <c r="BD130" s="7774" t="str">
        <f t="shared" si="8"/>
        <v/>
      </c>
      <c r="BE130" s="7775">
        <f t="shared" si="9"/>
        <v>1800</v>
      </c>
      <c r="BF130" s="7774" t="str">
        <f t="shared" si="10"/>
        <v/>
      </c>
      <c r="BG130" s="7775">
        <f t="shared" si="11"/>
        <v>600</v>
      </c>
      <c r="BH130" s="7775" t="str">
        <f t="shared" si="12"/>
        <v>S/01</v>
      </c>
      <c r="BI130" s="7771"/>
      <c r="BJ130" s="7976">
        <f>Overview!$E$7</f>
        <v>0</v>
      </c>
      <c r="BK130" s="7771"/>
      <c r="BL130" s="7982">
        <f t="shared" si="13"/>
        <v>0</v>
      </c>
      <c r="BM130" s="7976" t="str">
        <f>Overview!$P$153</f>
        <v/>
      </c>
      <c r="BN130" s="7976">
        <f t="shared" si="14"/>
        <v>0</v>
      </c>
      <c r="BO130" s="7771"/>
      <c r="BP130" s="7769"/>
      <c r="BQ130" s="7988" t="inlineStr">
        <is>
          <t>N/A</t>
        </is>
      </c>
      <c r="BR130" s="8004"/>
      <c r="BS130" s="8004"/>
      <c r="BT130" s="8046"/>
      <c r="BU130" s="8046"/>
      <c r="BV130" s="8040" t="str">
        <f t="shared" si="15"/>
        <v/>
      </c>
      <c r="BW130" s="8041">
        <v>30</v>
      </c>
      <c r="BX130" s="8041">
        <v>10</v>
      </c>
      <c r="BY130" s="8041" t="inlineStr">
        <is>
          <t>S/01</t>
        </is>
      </c>
      <c r="BZ130" s="8042"/>
      <c r="CA130" s="8043"/>
      <c r="CB130" s="8003"/>
      <c r="CC130" s="8003"/>
      <c r="CD130" s="8003"/>
      <c r="CE130" s="8044"/>
      <c r="CF130" s="8004"/>
      <c r="CG130" s="8004"/>
      <c r="CH130" s="8004"/>
      <c r="CI130" s="8004"/>
      <c r="CJ130" s="8004"/>
      <c r="CK130" s="8004"/>
    </row>
    <row r="131" spans="1:89" x14ac:dyDescent="0.2">
      <c r="A131" s="8004"/>
      <c r="B131" s="8004"/>
      <c r="D131" s="8047" t="str">
        <f>IF(BT131="EN",IF(Overview!$O$10=TRUE,"EN 62209-1","EN 62209-2"),IF(BT131="FCC","IEEE Std 1528™","IEC/IEEE 62209-1528"))</f>
        <v>IEC/IEEE 62209-1528</v>
      </c>
      <c r="E131" s="7989"/>
      <c r="F131" s="7990" t="inlineStr">
        <is>
          <t>Custom</t>
        </is>
      </c>
      <c r="G131" s="7995"/>
      <c r="H131" s="7993"/>
      <c r="I131" s="7773"/>
      <c r="J131" s="7769"/>
      <c r="K131" s="7769"/>
      <c r="L131" s="7769"/>
      <c r="M131" s="7773"/>
      <c r="N131" s="7773"/>
      <c r="O131" s="7783"/>
      <c r="P131" s="7783"/>
      <c r="Q131" s="7783"/>
      <c r="R131" s="7773"/>
      <c r="S131" s="7773"/>
      <c r="T131" s="7773"/>
      <c r="U131" s="7773"/>
      <c r="V131" s="7974"/>
      <c r="W131" s="7773"/>
      <c r="X131" s="7773"/>
      <c r="Y131" s="7773"/>
      <c r="Z131" s="7769"/>
      <c r="AA131" s="7769"/>
      <c r="AB131" s="8048"/>
      <c r="AC131" s="8049"/>
      <c r="AD131" s="7769"/>
      <c r="AE131" s="7769"/>
      <c r="AF131" s="8050" t="inlineStr">
        <is>
          <t>N/A</t>
        </is>
      </c>
      <c r="AG131" s="7782"/>
      <c r="AH131" s="7782"/>
      <c r="AI131" s="7782"/>
      <c r="AJ131" s="7773"/>
      <c r="AK131" s="7769"/>
      <c r="AL131" s="7773"/>
      <c r="AM131" s="7773"/>
      <c r="AN131" s="7974"/>
      <c r="AO131" s="7974"/>
      <c r="AP131" s="7974"/>
      <c r="AQ131" s="7974"/>
      <c r="AR131" s="7974"/>
      <c r="AS131" s="7782"/>
      <c r="AT131" s="7782"/>
      <c r="AU131" s="8051"/>
      <c r="AV131" s="8051"/>
      <c r="AW131" s="7974"/>
      <c r="AX131" s="7974"/>
      <c r="AY131" s="7974"/>
      <c r="AZ131" s="8051"/>
      <c r="BA131" s="7974"/>
      <c r="BB131" s="8051"/>
      <c r="BC131" s="7974"/>
      <c r="BD131" s="7774" t="str">
        <f t="shared" si="8"/>
        <v/>
      </c>
      <c r="BE131" s="7775">
        <f t="shared" si="9"/>
        <v>1800</v>
      </c>
      <c r="BF131" s="7774" t="str">
        <f t="shared" si="10"/>
        <v/>
      </c>
      <c r="BG131" s="7775">
        <f t="shared" si="11"/>
        <v>600</v>
      </c>
      <c r="BH131" s="7775" t="str">
        <f t="shared" si="12"/>
        <v>S/01</v>
      </c>
      <c r="BI131" s="7771"/>
      <c r="BJ131" s="7976">
        <f>Overview!$E$7</f>
        <v>0</v>
      </c>
      <c r="BK131" s="7771"/>
      <c r="BL131" s="7982">
        <f t="shared" si="13"/>
        <v>0</v>
      </c>
      <c r="BM131" s="7976" t="str">
        <f>Overview!$P$153</f>
        <v/>
      </c>
      <c r="BN131" s="7976">
        <f t="shared" si="14"/>
        <v>0</v>
      </c>
      <c r="BO131" s="7771"/>
      <c r="BP131" s="7769"/>
      <c r="BQ131" s="7988" t="inlineStr">
        <is>
          <t>N/A</t>
        </is>
      </c>
      <c r="BR131" s="8004"/>
      <c r="BS131" s="8004"/>
      <c r="BT131" s="8046"/>
      <c r="BU131" s="8046"/>
      <c r="BV131" s="8040" t="str">
        <f t="shared" si="15"/>
        <v/>
      </c>
      <c r="BW131" s="8041">
        <v>30</v>
      </c>
      <c r="BX131" s="8041">
        <v>10</v>
      </c>
      <c r="BY131" s="8041" t="inlineStr">
        <is>
          <t>S/01</t>
        </is>
      </c>
      <c r="BZ131" s="8042"/>
      <c r="CA131" s="8043"/>
      <c r="CB131" s="8003"/>
      <c r="CC131" s="8003"/>
      <c r="CD131" s="8003"/>
      <c r="CE131" s="8044"/>
      <c r="CF131" s="8004"/>
      <c r="CG131" s="8004"/>
      <c r="CH131" s="8004"/>
      <c r="CI131" s="8004"/>
      <c r="CJ131" s="8004"/>
      <c r="CK131" s="8004"/>
    </row>
    <row r="132" spans="1:89" x14ac:dyDescent="0.2">
      <c r="A132" s="8004"/>
      <c r="B132" s="8004"/>
      <c r="D132" s="8047" t="str">
        <f>IF(BT132="EN",IF(Overview!$O$10=TRUE,"EN 62209-1","EN 62209-2"),IF(BT132="FCC","IEEE Std 1528™","IEC/IEEE 62209-1528"))</f>
        <v>IEC/IEEE 62209-1528</v>
      </c>
      <c r="E132" s="7989"/>
      <c r="F132" s="7990" t="inlineStr">
        <is>
          <t>Custom</t>
        </is>
      </c>
      <c r="G132" s="7995"/>
      <c r="H132" s="7993"/>
      <c r="I132" s="7773"/>
      <c r="J132" s="7769"/>
      <c r="K132" s="7769"/>
      <c r="L132" s="7769"/>
      <c r="M132" s="7773"/>
      <c r="N132" s="7773"/>
      <c r="O132" s="7783"/>
      <c r="P132" s="7783"/>
      <c r="Q132" s="7783"/>
      <c r="R132" s="7773"/>
      <c r="S132" s="7773"/>
      <c r="T132" s="7773"/>
      <c r="U132" s="7773"/>
      <c r="V132" s="7974"/>
      <c r="W132" s="7773"/>
      <c r="X132" s="7773"/>
      <c r="Y132" s="7773"/>
      <c r="Z132" s="7769"/>
      <c r="AA132" s="7769"/>
      <c r="AB132" s="8048"/>
      <c r="AC132" s="8049"/>
      <c r="AD132" s="7769"/>
      <c r="AE132" s="7769"/>
      <c r="AF132" s="8050" t="inlineStr">
        <is>
          <t>N/A</t>
        </is>
      </c>
      <c r="AG132" s="7782"/>
      <c r="AH132" s="7782"/>
      <c r="AI132" s="7782"/>
      <c r="AJ132" s="7773"/>
      <c r="AK132" s="7769"/>
      <c r="AL132" s="7773"/>
      <c r="AM132" s="7773"/>
      <c r="AN132" s="7974"/>
      <c r="AO132" s="7974"/>
      <c r="AP132" s="7974"/>
      <c r="AQ132" s="7974"/>
      <c r="AR132" s="7974"/>
      <c r="AS132" s="7782"/>
      <c r="AT132" s="7782"/>
      <c r="AU132" s="8051"/>
      <c r="AV132" s="8051"/>
      <c r="AW132" s="7974"/>
      <c r="AX132" s="7974"/>
      <c r="AY132" s="7974"/>
      <c r="AZ132" s="8051"/>
      <c r="BA132" s="7974"/>
      <c r="BB132" s="8051"/>
      <c r="BC132" s="7974"/>
      <c r="BD132" s="7774" t="str">
        <f t="shared" ref="BD132:BD195" si="16">BV132</f>
        <v/>
      </c>
      <c r="BE132" s="7775">
        <f t="shared" ref="BE132:BE195" si="17">BW132*60</f>
        <v>1800</v>
      </c>
      <c r="BF132" s="7774" t="str">
        <f t="shared" ref="BF132:BF195" si="18">BD132</f>
        <v/>
      </c>
      <c r="BG132" s="7775">
        <f t="shared" ref="BG132:BG195" si="19">BX132*60</f>
        <v>600</v>
      </c>
      <c r="BH132" s="7775" t="str">
        <f t="shared" ref="BH132:BH195" si="20">BY132</f>
        <v>S/01</v>
      </c>
      <c r="BI132" s="7771"/>
      <c r="BJ132" s="7976">
        <f>Overview!$E$7</f>
        <v>0</v>
      </c>
      <c r="BK132" s="7771"/>
      <c r="BL132" s="7982">
        <f t="shared" ref="BL132:BL195" si="21">BZ132</f>
        <v>0</v>
      </c>
      <c r="BM132" s="7976" t="str">
        <f>Overview!$P$153</f>
        <v/>
      </c>
      <c r="BN132" s="7976">
        <f t="shared" ref="BN132:BN195" si="22">BU132</f>
        <v>0</v>
      </c>
      <c r="BO132" s="7771"/>
      <c r="BP132" s="7769"/>
      <c r="BQ132" s="7988" t="inlineStr">
        <is>
          <t>N/A</t>
        </is>
      </c>
      <c r="BR132" s="8004"/>
      <c r="BS132" s="8004"/>
      <c r="BT132" s="8046"/>
      <c r="BU132" s="8046"/>
      <c r="BV132" s="8040" t="str">
        <f t="shared" ref="BV132:BV195" si="23">MyTimestamp(BU132)</f>
        <v/>
      </c>
      <c r="BW132" s="8041">
        <v>30</v>
      </c>
      <c r="BX132" s="8041">
        <v>10</v>
      </c>
      <c r="BY132" s="8041" t="inlineStr">
        <is>
          <t>S/01</t>
        </is>
      </c>
      <c r="BZ132" s="8042"/>
      <c r="CA132" s="8043"/>
      <c r="CB132" s="8003"/>
      <c r="CC132" s="8003"/>
      <c r="CD132" s="8003"/>
      <c r="CE132" s="8044"/>
      <c r="CF132" s="8004"/>
      <c r="CG132" s="8004"/>
      <c r="CH132" s="8004"/>
      <c r="CI132" s="8004"/>
      <c r="CJ132" s="8004"/>
      <c r="CK132" s="8004"/>
    </row>
    <row r="133" spans="1:89" x14ac:dyDescent="0.2">
      <c r="A133" s="8004"/>
      <c r="B133" s="8004"/>
      <c r="D133" s="8047" t="str">
        <f>IF(BT133="EN",IF(Overview!$O$10=TRUE,"EN 62209-1","EN 62209-2"),IF(BT133="FCC","IEEE Std 1528™","IEC/IEEE 62209-1528"))</f>
        <v>IEC/IEEE 62209-1528</v>
      </c>
      <c r="E133" s="7989"/>
      <c r="F133" s="7990" t="inlineStr">
        <is>
          <t>Custom</t>
        </is>
      </c>
      <c r="G133" s="7995"/>
      <c r="H133" s="7993"/>
      <c r="I133" s="7773"/>
      <c r="J133" s="7769"/>
      <c r="K133" s="7769"/>
      <c r="L133" s="7769"/>
      <c r="M133" s="7773"/>
      <c r="N133" s="7773"/>
      <c r="O133" s="7783"/>
      <c r="P133" s="7783"/>
      <c r="Q133" s="7783"/>
      <c r="R133" s="7773"/>
      <c r="S133" s="7773"/>
      <c r="T133" s="7773"/>
      <c r="U133" s="7773"/>
      <c r="V133" s="7974"/>
      <c r="W133" s="7773"/>
      <c r="X133" s="7773"/>
      <c r="Y133" s="7773"/>
      <c r="Z133" s="7769"/>
      <c r="AA133" s="7769"/>
      <c r="AB133" s="8048"/>
      <c r="AC133" s="8049"/>
      <c r="AD133" s="7769"/>
      <c r="AE133" s="7769"/>
      <c r="AF133" s="8050" t="inlineStr">
        <is>
          <t>N/A</t>
        </is>
      </c>
      <c r="AG133" s="7782"/>
      <c r="AH133" s="7782"/>
      <c r="AI133" s="7782"/>
      <c r="AJ133" s="7773"/>
      <c r="AK133" s="7769"/>
      <c r="AL133" s="7773"/>
      <c r="AM133" s="7773"/>
      <c r="AN133" s="7974"/>
      <c r="AO133" s="7974"/>
      <c r="AP133" s="7974"/>
      <c r="AQ133" s="7974"/>
      <c r="AR133" s="7974"/>
      <c r="AS133" s="7782"/>
      <c r="AT133" s="7782"/>
      <c r="AU133" s="8051"/>
      <c r="AV133" s="8051"/>
      <c r="AW133" s="7974"/>
      <c r="AX133" s="7974"/>
      <c r="AY133" s="7974"/>
      <c r="AZ133" s="8051"/>
      <c r="BA133" s="7974"/>
      <c r="BB133" s="8051"/>
      <c r="BC133" s="7974"/>
      <c r="BD133" s="7774" t="str">
        <f t="shared" si="16"/>
        <v/>
      </c>
      <c r="BE133" s="7775">
        <f t="shared" si="17"/>
        <v>1800</v>
      </c>
      <c r="BF133" s="7774" t="str">
        <f t="shared" si="18"/>
        <v/>
      </c>
      <c r="BG133" s="7775">
        <f t="shared" si="19"/>
        <v>600</v>
      </c>
      <c r="BH133" s="7775" t="str">
        <f t="shared" si="20"/>
        <v>S/01</v>
      </c>
      <c r="BI133" s="7771"/>
      <c r="BJ133" s="7976">
        <f>Overview!$E$7</f>
        <v>0</v>
      </c>
      <c r="BK133" s="7771"/>
      <c r="BL133" s="7982">
        <f t="shared" si="21"/>
        <v>0</v>
      </c>
      <c r="BM133" s="7976" t="str">
        <f>Overview!$P$153</f>
        <v/>
      </c>
      <c r="BN133" s="7976">
        <f t="shared" si="22"/>
        <v>0</v>
      </c>
      <c r="BO133" s="7771"/>
      <c r="BP133" s="7769"/>
      <c r="BQ133" s="7988" t="inlineStr">
        <is>
          <t>N/A</t>
        </is>
      </c>
      <c r="BR133" s="8004"/>
      <c r="BS133" s="8004"/>
      <c r="BT133" s="8046"/>
      <c r="BU133" s="8046"/>
      <c r="BV133" s="8040" t="str">
        <f t="shared" si="23"/>
        <v/>
      </c>
      <c r="BW133" s="8041">
        <v>30</v>
      </c>
      <c r="BX133" s="8041">
        <v>10</v>
      </c>
      <c r="BY133" s="8041" t="inlineStr">
        <is>
          <t>S/01</t>
        </is>
      </c>
      <c r="BZ133" s="8042"/>
      <c r="CA133" s="8043"/>
      <c r="CB133" s="8003"/>
      <c r="CC133" s="8003"/>
      <c r="CD133" s="8003"/>
      <c r="CE133" s="8044"/>
      <c r="CF133" s="8004"/>
      <c r="CG133" s="8004"/>
      <c r="CH133" s="8004"/>
      <c r="CI133" s="8004"/>
      <c r="CJ133" s="8004"/>
      <c r="CK133" s="8004"/>
    </row>
    <row r="134" spans="1:89" x14ac:dyDescent="0.2">
      <c r="A134" s="8004"/>
      <c r="B134" s="8004"/>
      <c r="D134" s="8047" t="str">
        <f>IF(BT134="EN",IF(Overview!$O$10=TRUE,"EN 62209-1","EN 62209-2"),IF(BT134="FCC","IEEE Std 1528™","IEC/IEEE 62209-1528"))</f>
        <v>IEC/IEEE 62209-1528</v>
      </c>
      <c r="E134" s="7989"/>
      <c r="F134" s="7990" t="inlineStr">
        <is>
          <t>Custom</t>
        </is>
      </c>
      <c r="G134" s="7995"/>
      <c r="H134" s="7993"/>
      <c r="I134" s="7773"/>
      <c r="J134" s="7769"/>
      <c r="K134" s="7769"/>
      <c r="L134" s="7769"/>
      <c r="M134" s="7773"/>
      <c r="N134" s="7773"/>
      <c r="O134" s="7783"/>
      <c r="P134" s="7783"/>
      <c r="Q134" s="7783"/>
      <c r="R134" s="7773"/>
      <c r="S134" s="7773"/>
      <c r="T134" s="7773"/>
      <c r="U134" s="7773"/>
      <c r="V134" s="7974"/>
      <c r="W134" s="7773"/>
      <c r="X134" s="7773"/>
      <c r="Y134" s="7773"/>
      <c r="Z134" s="7769"/>
      <c r="AA134" s="7769"/>
      <c r="AB134" s="8048"/>
      <c r="AC134" s="8049"/>
      <c r="AD134" s="7769"/>
      <c r="AE134" s="7769"/>
      <c r="AF134" s="8050" t="inlineStr">
        <is>
          <t>N/A</t>
        </is>
      </c>
      <c r="AG134" s="7782"/>
      <c r="AH134" s="7782"/>
      <c r="AI134" s="7782"/>
      <c r="AJ134" s="7773"/>
      <c r="AK134" s="7769"/>
      <c r="AL134" s="7773"/>
      <c r="AM134" s="7773"/>
      <c r="AN134" s="7974"/>
      <c r="AO134" s="7974"/>
      <c r="AP134" s="7974"/>
      <c r="AQ134" s="7974"/>
      <c r="AR134" s="7974"/>
      <c r="AS134" s="7782"/>
      <c r="AT134" s="7782"/>
      <c r="AU134" s="8051"/>
      <c r="AV134" s="8051"/>
      <c r="AW134" s="7974"/>
      <c r="AX134" s="7974"/>
      <c r="AY134" s="7974"/>
      <c r="AZ134" s="8051"/>
      <c r="BA134" s="7974"/>
      <c r="BB134" s="8051"/>
      <c r="BC134" s="7974"/>
      <c r="BD134" s="7774" t="str">
        <f t="shared" si="16"/>
        <v/>
      </c>
      <c r="BE134" s="7775">
        <f t="shared" si="17"/>
        <v>1800</v>
      </c>
      <c r="BF134" s="7774" t="str">
        <f t="shared" si="18"/>
        <v/>
      </c>
      <c r="BG134" s="7775">
        <f t="shared" si="19"/>
        <v>600</v>
      </c>
      <c r="BH134" s="7775" t="str">
        <f t="shared" si="20"/>
        <v>S/01</v>
      </c>
      <c r="BI134" s="7771"/>
      <c r="BJ134" s="7976">
        <f>Overview!$E$7</f>
        <v>0</v>
      </c>
      <c r="BK134" s="7771"/>
      <c r="BL134" s="7982">
        <f t="shared" si="21"/>
        <v>0</v>
      </c>
      <c r="BM134" s="7976" t="str">
        <f>Overview!$P$153</f>
        <v/>
      </c>
      <c r="BN134" s="7976">
        <f t="shared" si="22"/>
        <v>0</v>
      </c>
      <c r="BO134" s="7771"/>
      <c r="BP134" s="7769"/>
      <c r="BQ134" s="7988" t="inlineStr">
        <is>
          <t>N/A</t>
        </is>
      </c>
      <c r="BR134" s="8004"/>
      <c r="BS134" s="8004"/>
      <c r="BT134" s="8046"/>
      <c r="BU134" s="8046"/>
      <c r="BV134" s="8040" t="str">
        <f t="shared" si="23"/>
        <v/>
      </c>
      <c r="BW134" s="8041">
        <v>30</v>
      </c>
      <c r="BX134" s="8041">
        <v>10</v>
      </c>
      <c r="BY134" s="8041" t="inlineStr">
        <is>
          <t>S/01</t>
        </is>
      </c>
      <c r="BZ134" s="8042"/>
      <c r="CA134" s="8043"/>
      <c r="CB134" s="8003"/>
      <c r="CC134" s="8003"/>
      <c r="CD134" s="8003"/>
      <c r="CE134" s="8044"/>
      <c r="CF134" s="8004"/>
      <c r="CG134" s="8004"/>
      <c r="CH134" s="8004"/>
      <c r="CI134" s="8004"/>
      <c r="CJ134" s="8004"/>
      <c r="CK134" s="8004"/>
    </row>
    <row r="135" spans="1:89" x14ac:dyDescent="0.2">
      <c r="A135" s="8004"/>
      <c r="B135" s="8004"/>
      <c r="D135" s="8047" t="str">
        <f>IF(BT135="EN",IF(Overview!$O$10=TRUE,"EN 62209-1","EN 62209-2"),IF(BT135="FCC","IEEE Std 1528™","IEC/IEEE 62209-1528"))</f>
        <v>IEC/IEEE 62209-1528</v>
      </c>
      <c r="E135" s="7989"/>
      <c r="F135" s="7990" t="inlineStr">
        <is>
          <t>Custom</t>
        </is>
      </c>
      <c r="G135" s="7995"/>
      <c r="H135" s="7993"/>
      <c r="I135" s="7773"/>
      <c r="J135" s="7769"/>
      <c r="K135" s="7769"/>
      <c r="L135" s="7769"/>
      <c r="M135" s="7773"/>
      <c r="N135" s="7773"/>
      <c r="O135" s="7783"/>
      <c r="P135" s="7783"/>
      <c r="Q135" s="7783"/>
      <c r="R135" s="7773"/>
      <c r="S135" s="7773"/>
      <c r="T135" s="7773"/>
      <c r="U135" s="7773"/>
      <c r="V135" s="7974"/>
      <c r="W135" s="7773"/>
      <c r="X135" s="7773"/>
      <c r="Y135" s="7773"/>
      <c r="Z135" s="7769"/>
      <c r="AA135" s="7769"/>
      <c r="AB135" s="8048"/>
      <c r="AC135" s="8049"/>
      <c r="AD135" s="7769"/>
      <c r="AE135" s="7769"/>
      <c r="AF135" s="8050" t="inlineStr">
        <is>
          <t>N/A</t>
        </is>
      </c>
      <c r="AG135" s="7782"/>
      <c r="AH135" s="7782"/>
      <c r="AI135" s="7782"/>
      <c r="AJ135" s="7773"/>
      <c r="AK135" s="7769"/>
      <c r="AL135" s="7773"/>
      <c r="AM135" s="7773"/>
      <c r="AN135" s="7974"/>
      <c r="AO135" s="7974"/>
      <c r="AP135" s="7974"/>
      <c r="AQ135" s="7974"/>
      <c r="AR135" s="7974"/>
      <c r="AS135" s="7782"/>
      <c r="AT135" s="7782"/>
      <c r="AU135" s="8051"/>
      <c r="AV135" s="8051"/>
      <c r="AW135" s="7974"/>
      <c r="AX135" s="7974"/>
      <c r="AY135" s="7974"/>
      <c r="AZ135" s="8051"/>
      <c r="BA135" s="7974"/>
      <c r="BB135" s="8051"/>
      <c r="BC135" s="7974"/>
      <c r="BD135" s="7774" t="str">
        <f t="shared" si="16"/>
        <v/>
      </c>
      <c r="BE135" s="7775">
        <f t="shared" si="17"/>
        <v>1800</v>
      </c>
      <c r="BF135" s="7774" t="str">
        <f t="shared" si="18"/>
        <v/>
      </c>
      <c r="BG135" s="7775">
        <f t="shared" si="19"/>
        <v>600</v>
      </c>
      <c r="BH135" s="7775" t="str">
        <f t="shared" si="20"/>
        <v>S/01</v>
      </c>
      <c r="BI135" s="7771"/>
      <c r="BJ135" s="7976">
        <f>Overview!$E$7</f>
        <v>0</v>
      </c>
      <c r="BK135" s="7771"/>
      <c r="BL135" s="7982">
        <f t="shared" si="21"/>
        <v>0</v>
      </c>
      <c r="BM135" s="7976" t="str">
        <f>Overview!$P$153</f>
        <v/>
      </c>
      <c r="BN135" s="7976">
        <f t="shared" si="22"/>
        <v>0</v>
      </c>
      <c r="BO135" s="7771"/>
      <c r="BP135" s="7769"/>
      <c r="BQ135" s="7988" t="inlineStr">
        <is>
          <t>N/A</t>
        </is>
      </c>
      <c r="BR135" s="8004"/>
      <c r="BS135" s="8004"/>
      <c r="BT135" s="8046"/>
      <c r="BU135" s="8046"/>
      <c r="BV135" s="8040" t="str">
        <f t="shared" si="23"/>
        <v/>
      </c>
      <c r="BW135" s="8041">
        <v>30</v>
      </c>
      <c r="BX135" s="8041">
        <v>10</v>
      </c>
      <c r="BY135" s="8041" t="inlineStr">
        <is>
          <t>S/01</t>
        </is>
      </c>
      <c r="BZ135" s="8042"/>
      <c r="CA135" s="8043"/>
      <c r="CB135" s="8003"/>
      <c r="CC135" s="8003"/>
      <c r="CD135" s="8003"/>
      <c r="CE135" s="8044"/>
      <c r="CF135" s="8004"/>
      <c r="CG135" s="8004"/>
      <c r="CH135" s="8004"/>
      <c r="CI135" s="8004"/>
      <c r="CJ135" s="8004"/>
      <c r="CK135" s="8004"/>
    </row>
    <row r="136" spans="1:89" x14ac:dyDescent="0.2">
      <c r="A136" s="8004"/>
      <c r="B136" s="8004"/>
      <c r="D136" s="8047" t="str">
        <f>IF(BT136="EN",IF(Overview!$O$10=TRUE,"EN 62209-1","EN 62209-2"),IF(BT136="FCC","IEEE Std 1528™","IEC/IEEE 62209-1528"))</f>
        <v>IEC/IEEE 62209-1528</v>
      </c>
      <c r="E136" s="7989"/>
      <c r="F136" s="7990" t="inlineStr">
        <is>
          <t>Custom</t>
        </is>
      </c>
      <c r="G136" s="7995"/>
      <c r="H136" s="7993"/>
      <c r="I136" s="7773"/>
      <c r="J136" s="7769"/>
      <c r="K136" s="7769"/>
      <c r="L136" s="7769"/>
      <c r="M136" s="7773"/>
      <c r="N136" s="7773"/>
      <c r="O136" s="7783"/>
      <c r="P136" s="7783"/>
      <c r="Q136" s="7783"/>
      <c r="R136" s="7773"/>
      <c r="S136" s="7773"/>
      <c r="T136" s="7773"/>
      <c r="U136" s="7773"/>
      <c r="V136" s="7974"/>
      <c r="W136" s="7773"/>
      <c r="X136" s="7773"/>
      <c r="Y136" s="7773"/>
      <c r="Z136" s="7769"/>
      <c r="AA136" s="7769"/>
      <c r="AB136" s="8048"/>
      <c r="AC136" s="8049"/>
      <c r="AD136" s="7769"/>
      <c r="AE136" s="7769"/>
      <c r="AF136" s="8050" t="inlineStr">
        <is>
          <t>N/A</t>
        </is>
      </c>
      <c r="AG136" s="7782"/>
      <c r="AH136" s="7782"/>
      <c r="AI136" s="7782"/>
      <c r="AJ136" s="7773"/>
      <c r="AK136" s="7769"/>
      <c r="AL136" s="7773"/>
      <c r="AM136" s="7773"/>
      <c r="AN136" s="7974"/>
      <c r="AO136" s="7974"/>
      <c r="AP136" s="7974"/>
      <c r="AQ136" s="7974"/>
      <c r="AR136" s="7974"/>
      <c r="AS136" s="7782"/>
      <c r="AT136" s="7782"/>
      <c r="AU136" s="8051"/>
      <c r="AV136" s="8051"/>
      <c r="AW136" s="7974"/>
      <c r="AX136" s="7974"/>
      <c r="AY136" s="7974"/>
      <c r="AZ136" s="8051"/>
      <c r="BA136" s="7974"/>
      <c r="BB136" s="8051"/>
      <c r="BC136" s="7974"/>
      <c r="BD136" s="7774" t="str">
        <f t="shared" si="16"/>
        <v/>
      </c>
      <c r="BE136" s="7775">
        <f t="shared" si="17"/>
        <v>1800</v>
      </c>
      <c r="BF136" s="7774" t="str">
        <f t="shared" si="18"/>
        <v/>
      </c>
      <c r="BG136" s="7775">
        <f t="shared" si="19"/>
        <v>600</v>
      </c>
      <c r="BH136" s="7775" t="str">
        <f t="shared" si="20"/>
        <v>S/01</v>
      </c>
      <c r="BI136" s="7771"/>
      <c r="BJ136" s="7976">
        <f>Overview!$E$7</f>
        <v>0</v>
      </c>
      <c r="BK136" s="7771"/>
      <c r="BL136" s="7982">
        <f t="shared" si="21"/>
        <v>0</v>
      </c>
      <c r="BM136" s="7976" t="str">
        <f>Overview!$P$153</f>
        <v/>
      </c>
      <c r="BN136" s="7976">
        <f t="shared" si="22"/>
        <v>0</v>
      </c>
      <c r="BO136" s="7771"/>
      <c r="BP136" s="7769"/>
      <c r="BQ136" s="7988" t="inlineStr">
        <is>
          <t>N/A</t>
        </is>
      </c>
      <c r="BR136" s="8004"/>
      <c r="BS136" s="8004"/>
      <c r="BT136" s="8046"/>
      <c r="BU136" s="8046"/>
      <c r="BV136" s="8040" t="str">
        <f t="shared" si="23"/>
        <v/>
      </c>
      <c r="BW136" s="8041">
        <v>30</v>
      </c>
      <c r="BX136" s="8041">
        <v>10</v>
      </c>
      <c r="BY136" s="8041" t="inlineStr">
        <is>
          <t>S/01</t>
        </is>
      </c>
      <c r="BZ136" s="8042"/>
      <c r="CA136" s="8043"/>
      <c r="CB136" s="8003"/>
      <c r="CC136" s="8003"/>
      <c r="CD136" s="8003"/>
      <c r="CE136" s="8044"/>
      <c r="CF136" s="8004"/>
      <c r="CG136" s="8004"/>
      <c r="CH136" s="8004"/>
      <c r="CI136" s="8004"/>
      <c r="CJ136" s="8004"/>
      <c r="CK136" s="8004"/>
    </row>
    <row r="137" spans="1:89" x14ac:dyDescent="0.2">
      <c r="A137" s="8004"/>
      <c r="B137" s="8004"/>
      <c r="D137" s="8047" t="str">
        <f>IF(BT137="EN",IF(Overview!$O$10=TRUE,"EN 62209-1","EN 62209-2"),IF(BT137="FCC","IEEE Std 1528™","IEC/IEEE 62209-1528"))</f>
        <v>IEC/IEEE 62209-1528</v>
      </c>
      <c r="E137" s="7989"/>
      <c r="F137" s="7990" t="inlineStr">
        <is>
          <t>Custom</t>
        </is>
      </c>
      <c r="G137" s="7995"/>
      <c r="H137" s="7993"/>
      <c r="I137" s="7773"/>
      <c r="J137" s="7769"/>
      <c r="K137" s="7769"/>
      <c r="L137" s="7769"/>
      <c r="M137" s="7773"/>
      <c r="N137" s="7773"/>
      <c r="O137" s="7783"/>
      <c r="P137" s="7783"/>
      <c r="Q137" s="7783"/>
      <c r="R137" s="7773"/>
      <c r="S137" s="7773"/>
      <c r="T137" s="7773"/>
      <c r="U137" s="7773"/>
      <c r="V137" s="7974"/>
      <c r="W137" s="7773"/>
      <c r="X137" s="7773"/>
      <c r="Y137" s="7773"/>
      <c r="Z137" s="7769"/>
      <c r="AA137" s="7769"/>
      <c r="AB137" s="8048"/>
      <c r="AC137" s="8049"/>
      <c r="AD137" s="7769"/>
      <c r="AE137" s="7769"/>
      <c r="AF137" s="8050" t="inlineStr">
        <is>
          <t>N/A</t>
        </is>
      </c>
      <c r="AG137" s="7782"/>
      <c r="AH137" s="7782"/>
      <c r="AI137" s="7782"/>
      <c r="AJ137" s="7773"/>
      <c r="AK137" s="7769"/>
      <c r="AL137" s="7773"/>
      <c r="AM137" s="7773"/>
      <c r="AN137" s="7974"/>
      <c r="AO137" s="7974"/>
      <c r="AP137" s="7974"/>
      <c r="AQ137" s="7974"/>
      <c r="AR137" s="7974"/>
      <c r="AS137" s="7782"/>
      <c r="AT137" s="7782"/>
      <c r="AU137" s="8051"/>
      <c r="AV137" s="8051"/>
      <c r="AW137" s="7974"/>
      <c r="AX137" s="7974"/>
      <c r="AY137" s="7974"/>
      <c r="AZ137" s="8051"/>
      <c r="BA137" s="7974"/>
      <c r="BB137" s="8051"/>
      <c r="BC137" s="7974"/>
      <c r="BD137" s="7774" t="str">
        <f t="shared" si="16"/>
        <v/>
      </c>
      <c r="BE137" s="7775">
        <f t="shared" si="17"/>
        <v>1800</v>
      </c>
      <c r="BF137" s="7774" t="str">
        <f t="shared" si="18"/>
        <v/>
      </c>
      <c r="BG137" s="7775">
        <f t="shared" si="19"/>
        <v>600</v>
      </c>
      <c r="BH137" s="7775" t="str">
        <f t="shared" si="20"/>
        <v>S/01</v>
      </c>
      <c r="BI137" s="7771"/>
      <c r="BJ137" s="7976">
        <f>Overview!$E$7</f>
        <v>0</v>
      </c>
      <c r="BK137" s="7771"/>
      <c r="BL137" s="7982">
        <f t="shared" si="21"/>
        <v>0</v>
      </c>
      <c r="BM137" s="7976" t="str">
        <f>Overview!$P$153</f>
        <v/>
      </c>
      <c r="BN137" s="7976">
        <f t="shared" si="22"/>
        <v>0</v>
      </c>
      <c r="BO137" s="7771"/>
      <c r="BP137" s="7769"/>
      <c r="BQ137" s="7988" t="inlineStr">
        <is>
          <t>N/A</t>
        </is>
      </c>
      <c r="BR137" s="8004"/>
      <c r="BS137" s="8004"/>
      <c r="BT137" s="8046"/>
      <c r="BU137" s="8046"/>
      <c r="BV137" s="8040" t="str">
        <f t="shared" si="23"/>
        <v/>
      </c>
      <c r="BW137" s="8041">
        <v>30</v>
      </c>
      <c r="BX137" s="8041">
        <v>10</v>
      </c>
      <c r="BY137" s="8041" t="inlineStr">
        <is>
          <t>S/01</t>
        </is>
      </c>
      <c r="BZ137" s="8042"/>
      <c r="CA137" s="8043"/>
      <c r="CB137" s="8003"/>
      <c r="CC137" s="8003"/>
      <c r="CD137" s="8003"/>
      <c r="CE137" s="8044"/>
      <c r="CF137" s="8004"/>
      <c r="CG137" s="8004"/>
      <c r="CH137" s="8004"/>
      <c r="CI137" s="8004"/>
      <c r="CJ137" s="8004"/>
      <c r="CK137" s="8004"/>
    </row>
    <row r="138" spans="1:89" x14ac:dyDescent="0.2">
      <c r="A138" s="8004"/>
      <c r="B138" s="8004"/>
      <c r="D138" s="8047" t="str">
        <f>IF(BT138="EN",IF(Overview!$O$10=TRUE,"EN 62209-1","EN 62209-2"),IF(BT138="FCC","IEEE Std 1528™","IEC/IEEE 62209-1528"))</f>
        <v>IEC/IEEE 62209-1528</v>
      </c>
      <c r="E138" s="7989"/>
      <c r="F138" s="7990" t="inlineStr">
        <is>
          <t>Custom</t>
        </is>
      </c>
      <c r="G138" s="7995"/>
      <c r="H138" s="7993"/>
      <c r="I138" s="7773"/>
      <c r="J138" s="7769"/>
      <c r="K138" s="7769"/>
      <c r="L138" s="7769"/>
      <c r="M138" s="7773"/>
      <c r="N138" s="7773"/>
      <c r="O138" s="7783"/>
      <c r="P138" s="7783"/>
      <c r="Q138" s="7783"/>
      <c r="R138" s="7773"/>
      <c r="S138" s="7773"/>
      <c r="T138" s="7773"/>
      <c r="U138" s="7773"/>
      <c r="V138" s="7974"/>
      <c r="W138" s="7773"/>
      <c r="X138" s="7773"/>
      <c r="Y138" s="7773"/>
      <c r="Z138" s="7769"/>
      <c r="AA138" s="7769"/>
      <c r="AB138" s="8048"/>
      <c r="AC138" s="8049"/>
      <c r="AD138" s="7769"/>
      <c r="AE138" s="7769"/>
      <c r="AF138" s="8050" t="inlineStr">
        <is>
          <t>N/A</t>
        </is>
      </c>
      <c r="AG138" s="7782"/>
      <c r="AH138" s="7782"/>
      <c r="AI138" s="7782"/>
      <c r="AJ138" s="7773"/>
      <c r="AK138" s="7769"/>
      <c r="AL138" s="7773"/>
      <c r="AM138" s="7773"/>
      <c r="AN138" s="7974"/>
      <c r="AO138" s="7974"/>
      <c r="AP138" s="7974"/>
      <c r="AQ138" s="7974"/>
      <c r="AR138" s="7974"/>
      <c r="AS138" s="7782"/>
      <c r="AT138" s="7782"/>
      <c r="AU138" s="8051"/>
      <c r="AV138" s="8051"/>
      <c r="AW138" s="7974"/>
      <c r="AX138" s="7974"/>
      <c r="AY138" s="7974"/>
      <c r="AZ138" s="8051"/>
      <c r="BA138" s="7974"/>
      <c r="BB138" s="8051"/>
      <c r="BC138" s="7974"/>
      <c r="BD138" s="7774" t="str">
        <f t="shared" si="16"/>
        <v/>
      </c>
      <c r="BE138" s="7775">
        <f t="shared" si="17"/>
        <v>1800</v>
      </c>
      <c r="BF138" s="7774" t="str">
        <f t="shared" si="18"/>
        <v/>
      </c>
      <c r="BG138" s="7775">
        <f t="shared" si="19"/>
        <v>600</v>
      </c>
      <c r="BH138" s="7775" t="str">
        <f t="shared" si="20"/>
        <v>S/01</v>
      </c>
      <c r="BI138" s="7771"/>
      <c r="BJ138" s="7976">
        <f>Overview!$E$7</f>
        <v>0</v>
      </c>
      <c r="BK138" s="7771"/>
      <c r="BL138" s="7982">
        <f t="shared" si="21"/>
        <v>0</v>
      </c>
      <c r="BM138" s="7976" t="str">
        <f>Overview!$P$153</f>
        <v/>
      </c>
      <c r="BN138" s="7976">
        <f t="shared" si="22"/>
        <v>0</v>
      </c>
      <c r="BO138" s="7771"/>
      <c r="BP138" s="7769"/>
      <c r="BQ138" s="7988" t="inlineStr">
        <is>
          <t>N/A</t>
        </is>
      </c>
      <c r="BR138" s="8004"/>
      <c r="BS138" s="8004"/>
      <c r="BT138" s="8046"/>
      <c r="BU138" s="8046"/>
      <c r="BV138" s="8040" t="str">
        <f t="shared" si="23"/>
        <v/>
      </c>
      <c r="BW138" s="8041">
        <v>30</v>
      </c>
      <c r="BX138" s="8041">
        <v>10</v>
      </c>
      <c r="BY138" s="8041" t="inlineStr">
        <is>
          <t>S/01</t>
        </is>
      </c>
      <c r="BZ138" s="8042"/>
      <c r="CA138" s="8043"/>
      <c r="CB138" s="8003"/>
      <c r="CC138" s="8003"/>
      <c r="CD138" s="8003"/>
      <c r="CE138" s="8044"/>
      <c r="CF138" s="8004"/>
      <c r="CG138" s="8004"/>
      <c r="CH138" s="8004"/>
      <c r="CI138" s="8004"/>
      <c r="CJ138" s="8004"/>
      <c r="CK138" s="8004"/>
    </row>
    <row r="139" spans="1:89" x14ac:dyDescent="0.2">
      <c r="A139" s="8004"/>
      <c r="B139" s="8004"/>
      <c r="D139" s="8047" t="str">
        <f>IF(BT139="EN",IF(Overview!$O$10=TRUE,"EN 62209-1","EN 62209-2"),IF(BT139="FCC","IEEE Std 1528™","IEC/IEEE 62209-1528"))</f>
        <v>IEC/IEEE 62209-1528</v>
      </c>
      <c r="E139" s="7989"/>
      <c r="F139" s="7990" t="inlineStr">
        <is>
          <t>Custom</t>
        </is>
      </c>
      <c r="G139" s="7995"/>
      <c r="H139" s="7993"/>
      <c r="I139" s="7773"/>
      <c r="J139" s="7769"/>
      <c r="K139" s="7769"/>
      <c r="L139" s="7769"/>
      <c r="M139" s="7773"/>
      <c r="N139" s="7773"/>
      <c r="O139" s="7783"/>
      <c r="P139" s="7783"/>
      <c r="Q139" s="7783"/>
      <c r="R139" s="7773"/>
      <c r="S139" s="7773"/>
      <c r="T139" s="7773"/>
      <c r="U139" s="7773"/>
      <c r="V139" s="7974"/>
      <c r="W139" s="7773"/>
      <c r="X139" s="7773"/>
      <c r="Y139" s="7773"/>
      <c r="Z139" s="7769"/>
      <c r="AA139" s="7769"/>
      <c r="AB139" s="8048"/>
      <c r="AC139" s="8049"/>
      <c r="AD139" s="7769"/>
      <c r="AE139" s="7769"/>
      <c r="AF139" s="8050" t="inlineStr">
        <is>
          <t>N/A</t>
        </is>
      </c>
      <c r="AG139" s="7782"/>
      <c r="AH139" s="7782"/>
      <c r="AI139" s="7782"/>
      <c r="AJ139" s="7773"/>
      <c r="AK139" s="7769"/>
      <c r="AL139" s="7773"/>
      <c r="AM139" s="7773"/>
      <c r="AN139" s="7974"/>
      <c r="AO139" s="7974"/>
      <c r="AP139" s="7974"/>
      <c r="AQ139" s="7974"/>
      <c r="AR139" s="7974"/>
      <c r="AS139" s="7782"/>
      <c r="AT139" s="7782"/>
      <c r="AU139" s="8051"/>
      <c r="AV139" s="8051"/>
      <c r="AW139" s="7974"/>
      <c r="AX139" s="7974"/>
      <c r="AY139" s="7974"/>
      <c r="AZ139" s="8051"/>
      <c r="BA139" s="7974"/>
      <c r="BB139" s="8051"/>
      <c r="BC139" s="7974"/>
      <c r="BD139" s="7774" t="str">
        <f t="shared" si="16"/>
        <v/>
      </c>
      <c r="BE139" s="7775">
        <f t="shared" si="17"/>
        <v>1800</v>
      </c>
      <c r="BF139" s="7774" t="str">
        <f t="shared" si="18"/>
        <v/>
      </c>
      <c r="BG139" s="7775">
        <f t="shared" si="19"/>
        <v>600</v>
      </c>
      <c r="BH139" s="7775" t="str">
        <f t="shared" si="20"/>
        <v>S/01</v>
      </c>
      <c r="BI139" s="7771"/>
      <c r="BJ139" s="7976">
        <f>Overview!$E$7</f>
        <v>0</v>
      </c>
      <c r="BK139" s="7771"/>
      <c r="BL139" s="7982">
        <f t="shared" si="21"/>
        <v>0</v>
      </c>
      <c r="BM139" s="7976" t="str">
        <f>Overview!$P$153</f>
        <v/>
      </c>
      <c r="BN139" s="7976">
        <f t="shared" si="22"/>
        <v>0</v>
      </c>
      <c r="BO139" s="7771"/>
      <c r="BP139" s="7769"/>
      <c r="BQ139" s="7988" t="inlineStr">
        <is>
          <t>N/A</t>
        </is>
      </c>
      <c r="BR139" s="8004"/>
      <c r="BS139" s="8004"/>
      <c r="BT139" s="8046"/>
      <c r="BU139" s="8046"/>
      <c r="BV139" s="8040" t="str">
        <f t="shared" si="23"/>
        <v/>
      </c>
      <c r="BW139" s="8041">
        <v>30</v>
      </c>
      <c r="BX139" s="8041">
        <v>10</v>
      </c>
      <c r="BY139" s="8041" t="inlineStr">
        <is>
          <t>S/01</t>
        </is>
      </c>
      <c r="BZ139" s="8042"/>
      <c r="CA139" s="8043"/>
      <c r="CB139" s="8003"/>
      <c r="CC139" s="8003"/>
      <c r="CD139" s="8003"/>
      <c r="CE139" s="8044"/>
      <c r="CF139" s="8004"/>
      <c r="CG139" s="8004"/>
      <c r="CH139" s="8004"/>
      <c r="CI139" s="8004"/>
      <c r="CJ139" s="8004"/>
      <c r="CK139" s="8004"/>
    </row>
    <row r="140" spans="1:89" x14ac:dyDescent="0.2">
      <c r="A140" s="8004"/>
      <c r="B140" s="8004"/>
      <c r="D140" s="8047" t="str">
        <f>IF(BT140="EN",IF(Overview!$O$10=TRUE,"EN 62209-1","EN 62209-2"),IF(BT140="FCC","IEEE Std 1528™","IEC/IEEE 62209-1528"))</f>
        <v>IEC/IEEE 62209-1528</v>
      </c>
      <c r="E140" s="7989"/>
      <c r="F140" s="7990" t="inlineStr">
        <is>
          <t>Custom</t>
        </is>
      </c>
      <c r="G140" s="7995"/>
      <c r="H140" s="7993"/>
      <c r="I140" s="7773"/>
      <c r="J140" s="7769"/>
      <c r="K140" s="7769"/>
      <c r="L140" s="7769"/>
      <c r="M140" s="7773"/>
      <c r="N140" s="7773"/>
      <c r="O140" s="7783"/>
      <c r="P140" s="7783"/>
      <c r="Q140" s="7783"/>
      <c r="R140" s="7773"/>
      <c r="S140" s="7773"/>
      <c r="T140" s="7773"/>
      <c r="U140" s="7773"/>
      <c r="V140" s="7974"/>
      <c r="W140" s="7773"/>
      <c r="X140" s="7773"/>
      <c r="Y140" s="7773"/>
      <c r="Z140" s="7769"/>
      <c r="AA140" s="7769"/>
      <c r="AB140" s="8048"/>
      <c r="AC140" s="8049"/>
      <c r="AD140" s="7769"/>
      <c r="AE140" s="7769"/>
      <c r="AF140" s="8050" t="inlineStr">
        <is>
          <t>N/A</t>
        </is>
      </c>
      <c r="AG140" s="7782"/>
      <c r="AH140" s="7782"/>
      <c r="AI140" s="7782"/>
      <c r="AJ140" s="7773"/>
      <c r="AK140" s="7769"/>
      <c r="AL140" s="7773"/>
      <c r="AM140" s="7773"/>
      <c r="AN140" s="7974"/>
      <c r="AO140" s="7974"/>
      <c r="AP140" s="7974"/>
      <c r="AQ140" s="7974"/>
      <c r="AR140" s="7974"/>
      <c r="AS140" s="7782"/>
      <c r="AT140" s="7782"/>
      <c r="AU140" s="8051"/>
      <c r="AV140" s="8051"/>
      <c r="AW140" s="7974"/>
      <c r="AX140" s="7974"/>
      <c r="AY140" s="7974"/>
      <c r="AZ140" s="8051"/>
      <c r="BA140" s="7974"/>
      <c r="BB140" s="8051"/>
      <c r="BC140" s="7974"/>
      <c r="BD140" s="7774" t="str">
        <f t="shared" si="16"/>
        <v/>
      </c>
      <c r="BE140" s="7775">
        <f t="shared" si="17"/>
        <v>1800</v>
      </c>
      <c r="BF140" s="7774" t="str">
        <f t="shared" si="18"/>
        <v/>
      </c>
      <c r="BG140" s="7775">
        <f t="shared" si="19"/>
        <v>600</v>
      </c>
      <c r="BH140" s="7775" t="str">
        <f t="shared" si="20"/>
        <v>S/01</v>
      </c>
      <c r="BI140" s="7771"/>
      <c r="BJ140" s="7976">
        <f>Overview!$E$7</f>
        <v>0</v>
      </c>
      <c r="BK140" s="7771"/>
      <c r="BL140" s="7982">
        <f t="shared" si="21"/>
        <v>0</v>
      </c>
      <c r="BM140" s="7976" t="str">
        <f>Overview!$P$153</f>
        <v/>
      </c>
      <c r="BN140" s="7976">
        <f t="shared" si="22"/>
        <v>0</v>
      </c>
      <c r="BO140" s="7771"/>
      <c r="BP140" s="7769"/>
      <c r="BQ140" s="7988" t="inlineStr">
        <is>
          <t>N/A</t>
        </is>
      </c>
      <c r="BR140" s="8004"/>
      <c r="BS140" s="8004"/>
      <c r="BT140" s="8046"/>
      <c r="BU140" s="8046"/>
      <c r="BV140" s="8040" t="str">
        <f t="shared" si="23"/>
        <v/>
      </c>
      <c r="BW140" s="8041">
        <v>30</v>
      </c>
      <c r="BX140" s="8041">
        <v>10</v>
      </c>
      <c r="BY140" s="8041" t="inlineStr">
        <is>
          <t>S/01</t>
        </is>
      </c>
      <c r="BZ140" s="8042"/>
      <c r="CA140" s="8043"/>
      <c r="CB140" s="8003"/>
      <c r="CC140" s="8003"/>
      <c r="CD140" s="8003"/>
      <c r="CE140" s="8044"/>
      <c r="CF140" s="8004"/>
      <c r="CG140" s="8004"/>
      <c r="CH140" s="8004"/>
      <c r="CI140" s="8004"/>
      <c r="CJ140" s="8004"/>
      <c r="CK140" s="8004"/>
    </row>
    <row r="141" spans="1:89" x14ac:dyDescent="0.2">
      <c r="A141" s="8004"/>
      <c r="B141" s="8004"/>
      <c r="D141" s="8047" t="str">
        <f>IF(BT141="EN",IF(Overview!$O$10=TRUE,"EN 62209-1","EN 62209-2"),IF(BT141="FCC","IEEE Std 1528™","IEC/IEEE 62209-1528"))</f>
        <v>IEC/IEEE 62209-1528</v>
      </c>
      <c r="E141" s="7989"/>
      <c r="F141" s="7990" t="inlineStr">
        <is>
          <t>Custom</t>
        </is>
      </c>
      <c r="G141" s="7995"/>
      <c r="H141" s="7993"/>
      <c r="I141" s="7773"/>
      <c r="J141" s="7769"/>
      <c r="K141" s="7769"/>
      <c r="L141" s="7769"/>
      <c r="M141" s="7773"/>
      <c r="N141" s="7773"/>
      <c r="O141" s="7783"/>
      <c r="P141" s="7783"/>
      <c r="Q141" s="7783"/>
      <c r="R141" s="7773"/>
      <c r="S141" s="7773"/>
      <c r="T141" s="7773"/>
      <c r="U141" s="7773"/>
      <c r="V141" s="7974"/>
      <c r="W141" s="7773"/>
      <c r="X141" s="7773"/>
      <c r="Y141" s="7773"/>
      <c r="Z141" s="7769"/>
      <c r="AA141" s="7769"/>
      <c r="AB141" s="8048"/>
      <c r="AC141" s="8049"/>
      <c r="AD141" s="7769"/>
      <c r="AE141" s="7769"/>
      <c r="AF141" s="8050" t="inlineStr">
        <is>
          <t>N/A</t>
        </is>
      </c>
      <c r="AG141" s="7782"/>
      <c r="AH141" s="7782"/>
      <c r="AI141" s="7782"/>
      <c r="AJ141" s="7773"/>
      <c r="AK141" s="7769"/>
      <c r="AL141" s="7773"/>
      <c r="AM141" s="7773"/>
      <c r="AN141" s="7974"/>
      <c r="AO141" s="7974"/>
      <c r="AP141" s="7974"/>
      <c r="AQ141" s="7974"/>
      <c r="AR141" s="7974"/>
      <c r="AS141" s="7782"/>
      <c r="AT141" s="7782"/>
      <c r="AU141" s="8051"/>
      <c r="AV141" s="8051"/>
      <c r="AW141" s="7974"/>
      <c r="AX141" s="7974"/>
      <c r="AY141" s="7974"/>
      <c r="AZ141" s="8051"/>
      <c r="BA141" s="7974"/>
      <c r="BB141" s="8051"/>
      <c r="BC141" s="7974"/>
      <c r="BD141" s="7774" t="str">
        <f t="shared" si="16"/>
        <v/>
      </c>
      <c r="BE141" s="7775">
        <f t="shared" si="17"/>
        <v>1800</v>
      </c>
      <c r="BF141" s="7774" t="str">
        <f t="shared" si="18"/>
        <v/>
      </c>
      <c r="BG141" s="7775">
        <f t="shared" si="19"/>
        <v>600</v>
      </c>
      <c r="BH141" s="7775" t="str">
        <f t="shared" si="20"/>
        <v>S/01</v>
      </c>
      <c r="BI141" s="7771"/>
      <c r="BJ141" s="7976">
        <f>Overview!$E$7</f>
        <v>0</v>
      </c>
      <c r="BK141" s="7771"/>
      <c r="BL141" s="7982">
        <f t="shared" si="21"/>
        <v>0</v>
      </c>
      <c r="BM141" s="7976" t="str">
        <f>Overview!$P$153</f>
        <v/>
      </c>
      <c r="BN141" s="7976">
        <f t="shared" si="22"/>
        <v>0</v>
      </c>
      <c r="BO141" s="7771"/>
      <c r="BP141" s="7769"/>
      <c r="BQ141" s="7988" t="inlineStr">
        <is>
          <t>N/A</t>
        </is>
      </c>
      <c r="BR141" s="8004"/>
      <c r="BS141" s="8004"/>
      <c r="BT141" s="8046"/>
      <c r="BU141" s="8046"/>
      <c r="BV141" s="8040" t="str">
        <f t="shared" si="23"/>
        <v/>
      </c>
      <c r="BW141" s="8041">
        <v>30</v>
      </c>
      <c r="BX141" s="8041">
        <v>10</v>
      </c>
      <c r="BY141" s="8041" t="inlineStr">
        <is>
          <t>S/01</t>
        </is>
      </c>
      <c r="BZ141" s="8042"/>
      <c r="CA141" s="8043"/>
      <c r="CB141" s="8003"/>
      <c r="CC141" s="8003"/>
      <c r="CD141" s="8003"/>
      <c r="CE141" s="8044"/>
      <c r="CF141" s="8004"/>
      <c r="CG141" s="8004"/>
      <c r="CH141" s="8004"/>
      <c r="CI141" s="8004"/>
      <c r="CJ141" s="8004"/>
      <c r="CK141" s="8004"/>
    </row>
    <row r="142" spans="1:89" x14ac:dyDescent="0.2">
      <c r="A142" s="8004"/>
      <c r="B142" s="8004"/>
      <c r="D142" s="8047" t="str">
        <f>IF(BT142="EN",IF(Overview!$O$10=TRUE,"EN 62209-1","EN 62209-2"),IF(BT142="FCC","IEEE Std 1528™","IEC/IEEE 62209-1528"))</f>
        <v>IEC/IEEE 62209-1528</v>
      </c>
      <c r="E142" s="7989"/>
      <c r="F142" s="7990" t="inlineStr">
        <is>
          <t>Custom</t>
        </is>
      </c>
      <c r="G142" s="7995"/>
      <c r="H142" s="7993"/>
      <c r="I142" s="7773"/>
      <c r="J142" s="7769"/>
      <c r="K142" s="7769"/>
      <c r="L142" s="7769"/>
      <c r="M142" s="7773"/>
      <c r="N142" s="7773"/>
      <c r="O142" s="7783"/>
      <c r="P142" s="7783"/>
      <c r="Q142" s="7783"/>
      <c r="R142" s="7773"/>
      <c r="S142" s="7773"/>
      <c r="T142" s="7773"/>
      <c r="U142" s="7773"/>
      <c r="V142" s="7974"/>
      <c r="W142" s="7773"/>
      <c r="X142" s="7773"/>
      <c r="Y142" s="7773"/>
      <c r="Z142" s="7769"/>
      <c r="AA142" s="7769"/>
      <c r="AB142" s="8048"/>
      <c r="AC142" s="8049"/>
      <c r="AD142" s="7769"/>
      <c r="AE142" s="7769"/>
      <c r="AF142" s="8050" t="inlineStr">
        <is>
          <t>N/A</t>
        </is>
      </c>
      <c r="AG142" s="7782"/>
      <c r="AH142" s="7782"/>
      <c r="AI142" s="7782"/>
      <c r="AJ142" s="7773"/>
      <c r="AK142" s="7769"/>
      <c r="AL142" s="7773"/>
      <c r="AM142" s="7773"/>
      <c r="AN142" s="7974"/>
      <c r="AO142" s="7974"/>
      <c r="AP142" s="7974"/>
      <c r="AQ142" s="7974"/>
      <c r="AR142" s="7974"/>
      <c r="AS142" s="7782"/>
      <c r="AT142" s="7782"/>
      <c r="AU142" s="8051"/>
      <c r="AV142" s="8051"/>
      <c r="AW142" s="7974"/>
      <c r="AX142" s="7974"/>
      <c r="AY142" s="7974"/>
      <c r="AZ142" s="8051"/>
      <c r="BA142" s="7974"/>
      <c r="BB142" s="8051"/>
      <c r="BC142" s="7974"/>
      <c r="BD142" s="7774" t="str">
        <f t="shared" si="16"/>
        <v/>
      </c>
      <c r="BE142" s="7775">
        <f t="shared" si="17"/>
        <v>1800</v>
      </c>
      <c r="BF142" s="7774" t="str">
        <f t="shared" si="18"/>
        <v/>
      </c>
      <c r="BG142" s="7775">
        <f t="shared" si="19"/>
        <v>600</v>
      </c>
      <c r="BH142" s="7775" t="str">
        <f t="shared" si="20"/>
        <v>S/01</v>
      </c>
      <c r="BI142" s="7771"/>
      <c r="BJ142" s="7976">
        <f>Overview!$E$7</f>
        <v>0</v>
      </c>
      <c r="BK142" s="7771"/>
      <c r="BL142" s="7982">
        <f t="shared" si="21"/>
        <v>0</v>
      </c>
      <c r="BM142" s="7976" t="str">
        <f>Overview!$P$153</f>
        <v/>
      </c>
      <c r="BN142" s="7976">
        <f t="shared" si="22"/>
        <v>0</v>
      </c>
      <c r="BO142" s="7771"/>
      <c r="BP142" s="7769"/>
      <c r="BQ142" s="7988" t="inlineStr">
        <is>
          <t>N/A</t>
        </is>
      </c>
      <c r="BR142" s="8004"/>
      <c r="BS142" s="8004"/>
      <c r="BT142" s="8046"/>
      <c r="BU142" s="8046"/>
      <c r="BV142" s="8040" t="str">
        <f t="shared" si="23"/>
        <v/>
      </c>
      <c r="BW142" s="8041">
        <v>30</v>
      </c>
      <c r="BX142" s="8041">
        <v>10</v>
      </c>
      <c r="BY142" s="8041" t="inlineStr">
        <is>
          <t>S/01</t>
        </is>
      </c>
      <c r="BZ142" s="8042"/>
      <c r="CA142" s="8043"/>
      <c r="CB142" s="8003"/>
      <c r="CC142" s="8003"/>
      <c r="CD142" s="8003"/>
      <c r="CE142" s="8044"/>
      <c r="CF142" s="8004"/>
      <c r="CG142" s="8004"/>
      <c r="CH142" s="8004"/>
      <c r="CI142" s="8004"/>
      <c r="CJ142" s="8004"/>
      <c r="CK142" s="8004"/>
    </row>
    <row r="143" spans="1:89" x14ac:dyDescent="0.2">
      <c r="A143" s="8004"/>
      <c r="B143" s="8004"/>
      <c r="D143" s="8047" t="str">
        <f>IF(BT143="EN",IF(Overview!$O$10=TRUE,"EN 62209-1","EN 62209-2"),IF(BT143="FCC","IEEE Std 1528™","IEC/IEEE 62209-1528"))</f>
        <v>IEC/IEEE 62209-1528</v>
      </c>
      <c r="E143" s="7989"/>
      <c r="F143" s="7990" t="inlineStr">
        <is>
          <t>Custom</t>
        </is>
      </c>
      <c r="G143" s="7995"/>
      <c r="H143" s="7993"/>
      <c r="I143" s="7773"/>
      <c r="J143" s="7769"/>
      <c r="K143" s="7769"/>
      <c r="L143" s="7769"/>
      <c r="M143" s="7773"/>
      <c r="N143" s="7773"/>
      <c r="O143" s="7783"/>
      <c r="P143" s="7783"/>
      <c r="Q143" s="7783"/>
      <c r="R143" s="7773"/>
      <c r="S143" s="7773"/>
      <c r="T143" s="7773"/>
      <c r="U143" s="7773"/>
      <c r="V143" s="7974"/>
      <c r="W143" s="7773"/>
      <c r="X143" s="7773"/>
      <c r="Y143" s="7773"/>
      <c r="Z143" s="7769"/>
      <c r="AA143" s="7769"/>
      <c r="AB143" s="8048"/>
      <c r="AC143" s="8049"/>
      <c r="AD143" s="7769"/>
      <c r="AE143" s="7769"/>
      <c r="AF143" s="8050" t="inlineStr">
        <is>
          <t>N/A</t>
        </is>
      </c>
      <c r="AG143" s="7782"/>
      <c r="AH143" s="7782"/>
      <c r="AI143" s="7782"/>
      <c r="AJ143" s="7773"/>
      <c r="AK143" s="7769"/>
      <c r="AL143" s="7773"/>
      <c r="AM143" s="7773"/>
      <c r="AN143" s="7974"/>
      <c r="AO143" s="7974"/>
      <c r="AP143" s="7974"/>
      <c r="AQ143" s="7974"/>
      <c r="AR143" s="7974"/>
      <c r="AS143" s="7782"/>
      <c r="AT143" s="7782"/>
      <c r="AU143" s="8051"/>
      <c r="AV143" s="8051"/>
      <c r="AW143" s="7974"/>
      <c r="AX143" s="7974"/>
      <c r="AY143" s="7974"/>
      <c r="AZ143" s="8051"/>
      <c r="BA143" s="7974"/>
      <c r="BB143" s="8051"/>
      <c r="BC143" s="7974"/>
      <c r="BD143" s="7774" t="str">
        <f t="shared" si="16"/>
        <v/>
      </c>
      <c r="BE143" s="7775">
        <f t="shared" si="17"/>
        <v>1800</v>
      </c>
      <c r="BF143" s="7774" t="str">
        <f t="shared" si="18"/>
        <v/>
      </c>
      <c r="BG143" s="7775">
        <f t="shared" si="19"/>
        <v>600</v>
      </c>
      <c r="BH143" s="7775" t="str">
        <f t="shared" si="20"/>
        <v>S/01</v>
      </c>
      <c r="BI143" s="7771"/>
      <c r="BJ143" s="7976">
        <f>Overview!$E$7</f>
        <v>0</v>
      </c>
      <c r="BK143" s="7771"/>
      <c r="BL143" s="7982">
        <f t="shared" si="21"/>
        <v>0</v>
      </c>
      <c r="BM143" s="7976" t="str">
        <f>Overview!$P$153</f>
        <v/>
      </c>
      <c r="BN143" s="7976">
        <f t="shared" si="22"/>
        <v>0</v>
      </c>
      <c r="BO143" s="7771"/>
      <c r="BP143" s="7769"/>
      <c r="BQ143" s="7988" t="inlineStr">
        <is>
          <t>N/A</t>
        </is>
      </c>
      <c r="BR143" s="8004"/>
      <c r="BS143" s="8004"/>
      <c r="BT143" s="8046"/>
      <c r="BU143" s="8046"/>
      <c r="BV143" s="8040" t="str">
        <f t="shared" si="23"/>
        <v/>
      </c>
      <c r="BW143" s="8041">
        <v>30</v>
      </c>
      <c r="BX143" s="8041">
        <v>10</v>
      </c>
      <c r="BY143" s="8041" t="inlineStr">
        <is>
          <t>S/01</t>
        </is>
      </c>
      <c r="BZ143" s="8042"/>
      <c r="CA143" s="8043"/>
      <c r="CB143" s="8003"/>
      <c r="CC143" s="8003"/>
      <c r="CD143" s="8003"/>
      <c r="CE143" s="8044"/>
      <c r="CF143" s="8004"/>
      <c r="CG143" s="8004"/>
      <c r="CH143" s="8004"/>
      <c r="CI143" s="8004"/>
      <c r="CJ143" s="8004"/>
      <c r="CK143" s="8004"/>
    </row>
    <row r="144" spans="1:89" x14ac:dyDescent="0.2">
      <c r="A144" s="8004"/>
      <c r="B144" s="8004"/>
      <c r="D144" s="8047" t="str">
        <f>IF(BT144="EN",IF(Overview!$O$10=TRUE,"EN 62209-1","EN 62209-2"),IF(BT144="FCC","IEEE Std 1528™","IEC/IEEE 62209-1528"))</f>
        <v>IEC/IEEE 62209-1528</v>
      </c>
      <c r="E144" s="7989"/>
      <c r="F144" s="7990" t="inlineStr">
        <is>
          <t>Custom</t>
        </is>
      </c>
      <c r="G144" s="7995"/>
      <c r="H144" s="7993"/>
      <c r="I144" s="7773"/>
      <c r="J144" s="7769"/>
      <c r="K144" s="7769"/>
      <c r="L144" s="7769"/>
      <c r="M144" s="7773"/>
      <c r="N144" s="7773"/>
      <c r="O144" s="7783"/>
      <c r="P144" s="7783"/>
      <c r="Q144" s="7783"/>
      <c r="R144" s="7773"/>
      <c r="S144" s="7773"/>
      <c r="T144" s="7773"/>
      <c r="U144" s="7773"/>
      <c r="V144" s="7974"/>
      <c r="W144" s="7773"/>
      <c r="X144" s="7773"/>
      <c r="Y144" s="7773"/>
      <c r="Z144" s="7769"/>
      <c r="AA144" s="7769"/>
      <c r="AB144" s="8048"/>
      <c r="AC144" s="8049"/>
      <c r="AD144" s="7769"/>
      <c r="AE144" s="7769"/>
      <c r="AF144" s="8050" t="inlineStr">
        <is>
          <t>N/A</t>
        </is>
      </c>
      <c r="AG144" s="7782"/>
      <c r="AH144" s="7782"/>
      <c r="AI144" s="7782"/>
      <c r="AJ144" s="7773"/>
      <c r="AK144" s="7769"/>
      <c r="AL144" s="7773"/>
      <c r="AM144" s="7773"/>
      <c r="AN144" s="7974"/>
      <c r="AO144" s="7974"/>
      <c r="AP144" s="7974"/>
      <c r="AQ144" s="7974"/>
      <c r="AR144" s="7974"/>
      <c r="AS144" s="7782"/>
      <c r="AT144" s="7782"/>
      <c r="AU144" s="8051"/>
      <c r="AV144" s="8051"/>
      <c r="AW144" s="7974"/>
      <c r="AX144" s="7974"/>
      <c r="AY144" s="7974"/>
      <c r="AZ144" s="8051"/>
      <c r="BA144" s="7974"/>
      <c r="BB144" s="8051"/>
      <c r="BC144" s="7974"/>
      <c r="BD144" s="7774" t="str">
        <f t="shared" si="16"/>
        <v/>
      </c>
      <c r="BE144" s="7775">
        <f t="shared" si="17"/>
        <v>1800</v>
      </c>
      <c r="BF144" s="7774" t="str">
        <f t="shared" si="18"/>
        <v/>
      </c>
      <c r="BG144" s="7775">
        <f t="shared" si="19"/>
        <v>600</v>
      </c>
      <c r="BH144" s="7775" t="str">
        <f t="shared" si="20"/>
        <v>S/01</v>
      </c>
      <c r="BI144" s="7771"/>
      <c r="BJ144" s="7976">
        <f>Overview!$E$7</f>
        <v>0</v>
      </c>
      <c r="BK144" s="7771"/>
      <c r="BL144" s="7982">
        <f t="shared" si="21"/>
        <v>0</v>
      </c>
      <c r="BM144" s="7976" t="str">
        <f>Overview!$P$153</f>
        <v/>
      </c>
      <c r="BN144" s="7976">
        <f t="shared" si="22"/>
        <v>0</v>
      </c>
      <c r="BO144" s="7771"/>
      <c r="BP144" s="7769"/>
      <c r="BQ144" s="7988" t="inlineStr">
        <is>
          <t>N/A</t>
        </is>
      </c>
      <c r="BR144" s="8004"/>
      <c r="BS144" s="8004"/>
      <c r="BT144" s="8046"/>
      <c r="BU144" s="8046"/>
      <c r="BV144" s="8040" t="str">
        <f t="shared" si="23"/>
        <v/>
      </c>
      <c r="BW144" s="8041">
        <v>30</v>
      </c>
      <c r="BX144" s="8041">
        <v>10</v>
      </c>
      <c r="BY144" s="8041" t="inlineStr">
        <is>
          <t>S/01</t>
        </is>
      </c>
      <c r="BZ144" s="8042"/>
      <c r="CA144" s="8043"/>
      <c r="CB144" s="8003"/>
      <c r="CC144" s="8003"/>
      <c r="CD144" s="8003"/>
      <c r="CE144" s="8044"/>
      <c r="CF144" s="8004"/>
      <c r="CG144" s="8004"/>
      <c r="CH144" s="8004"/>
      <c r="CI144" s="8004"/>
      <c r="CJ144" s="8004"/>
      <c r="CK144" s="8004"/>
    </row>
    <row r="145" spans="1:89" x14ac:dyDescent="0.2">
      <c r="A145" s="8004"/>
      <c r="B145" s="8004"/>
      <c r="D145" s="8047" t="str">
        <f>IF(BT145="EN",IF(Overview!$O$10=TRUE,"EN 62209-1","EN 62209-2"),IF(BT145="FCC","IEEE Std 1528™","IEC/IEEE 62209-1528"))</f>
        <v>IEC/IEEE 62209-1528</v>
      </c>
      <c r="E145" s="7989"/>
      <c r="F145" s="7990" t="inlineStr">
        <is>
          <t>Custom</t>
        </is>
      </c>
      <c r="G145" s="7995"/>
      <c r="H145" s="7993"/>
      <c r="I145" s="7773"/>
      <c r="J145" s="7769"/>
      <c r="K145" s="7769"/>
      <c r="L145" s="7769"/>
      <c r="M145" s="7773"/>
      <c r="N145" s="7773"/>
      <c r="O145" s="7783"/>
      <c r="P145" s="7783"/>
      <c r="Q145" s="7783"/>
      <c r="R145" s="7773"/>
      <c r="S145" s="7773"/>
      <c r="T145" s="7773"/>
      <c r="U145" s="7773"/>
      <c r="V145" s="7974"/>
      <c r="W145" s="7773"/>
      <c r="X145" s="7773"/>
      <c r="Y145" s="7773"/>
      <c r="Z145" s="7769"/>
      <c r="AA145" s="7769"/>
      <c r="AB145" s="8048"/>
      <c r="AC145" s="8049"/>
      <c r="AD145" s="7769"/>
      <c r="AE145" s="7769"/>
      <c r="AF145" s="8050" t="inlineStr">
        <is>
          <t>N/A</t>
        </is>
      </c>
      <c r="AG145" s="7782"/>
      <c r="AH145" s="7782"/>
      <c r="AI145" s="7782"/>
      <c r="AJ145" s="7773"/>
      <c r="AK145" s="7769"/>
      <c r="AL145" s="7773"/>
      <c r="AM145" s="7773"/>
      <c r="AN145" s="7974"/>
      <c r="AO145" s="7974"/>
      <c r="AP145" s="7974"/>
      <c r="AQ145" s="7974"/>
      <c r="AR145" s="7974"/>
      <c r="AS145" s="7782"/>
      <c r="AT145" s="7782"/>
      <c r="AU145" s="8051"/>
      <c r="AV145" s="8051"/>
      <c r="AW145" s="7974"/>
      <c r="AX145" s="7974"/>
      <c r="AY145" s="7974"/>
      <c r="AZ145" s="8051"/>
      <c r="BA145" s="7974"/>
      <c r="BB145" s="8051"/>
      <c r="BC145" s="7974"/>
      <c r="BD145" s="7774" t="str">
        <f t="shared" si="16"/>
        <v/>
      </c>
      <c r="BE145" s="7775">
        <f t="shared" si="17"/>
        <v>1800</v>
      </c>
      <c r="BF145" s="7774" t="str">
        <f t="shared" si="18"/>
        <v/>
      </c>
      <c r="BG145" s="7775">
        <f t="shared" si="19"/>
        <v>600</v>
      </c>
      <c r="BH145" s="7775" t="str">
        <f t="shared" si="20"/>
        <v>S/01</v>
      </c>
      <c r="BI145" s="7771"/>
      <c r="BJ145" s="7976">
        <f>Overview!$E$7</f>
        <v>0</v>
      </c>
      <c r="BK145" s="7771"/>
      <c r="BL145" s="7982">
        <f t="shared" si="21"/>
        <v>0</v>
      </c>
      <c r="BM145" s="7976" t="str">
        <f>Overview!$P$153</f>
        <v/>
      </c>
      <c r="BN145" s="7976">
        <f t="shared" si="22"/>
        <v>0</v>
      </c>
      <c r="BO145" s="7771"/>
      <c r="BP145" s="7769"/>
      <c r="BQ145" s="7988" t="inlineStr">
        <is>
          <t>N/A</t>
        </is>
      </c>
      <c r="BR145" s="8004"/>
      <c r="BS145" s="8004"/>
      <c r="BT145" s="8046"/>
      <c r="BU145" s="8046"/>
      <c r="BV145" s="8040" t="str">
        <f t="shared" si="23"/>
        <v/>
      </c>
      <c r="BW145" s="8041">
        <v>30</v>
      </c>
      <c r="BX145" s="8041">
        <v>10</v>
      </c>
      <c r="BY145" s="8041" t="inlineStr">
        <is>
          <t>S/01</t>
        </is>
      </c>
      <c r="BZ145" s="8042"/>
      <c r="CA145" s="8043"/>
      <c r="CB145" s="8003"/>
      <c r="CC145" s="8003"/>
      <c r="CD145" s="8003"/>
      <c r="CE145" s="8044"/>
      <c r="CF145" s="8004"/>
      <c r="CG145" s="8004"/>
      <c r="CH145" s="8004"/>
      <c r="CI145" s="8004"/>
      <c r="CJ145" s="8004"/>
      <c r="CK145" s="8004"/>
    </row>
    <row r="146" spans="1:89" x14ac:dyDescent="0.2">
      <c r="A146" s="8004"/>
      <c r="B146" s="8004"/>
      <c r="D146" s="8047" t="str">
        <f>IF(BT146="EN",IF(Overview!$O$10=TRUE,"EN 62209-1","EN 62209-2"),IF(BT146="FCC","IEEE Std 1528™","IEC/IEEE 62209-1528"))</f>
        <v>IEC/IEEE 62209-1528</v>
      </c>
      <c r="E146" s="7989"/>
      <c r="F146" s="7990" t="inlineStr">
        <is>
          <t>Custom</t>
        </is>
      </c>
      <c r="G146" s="7995"/>
      <c r="H146" s="7993"/>
      <c r="I146" s="7773"/>
      <c r="J146" s="7769"/>
      <c r="K146" s="7769"/>
      <c r="L146" s="7769"/>
      <c r="M146" s="7773"/>
      <c r="N146" s="7773"/>
      <c r="O146" s="7783"/>
      <c r="P146" s="7783"/>
      <c r="Q146" s="7783"/>
      <c r="R146" s="7773"/>
      <c r="S146" s="7773"/>
      <c r="T146" s="7773"/>
      <c r="U146" s="7773"/>
      <c r="V146" s="7974"/>
      <c r="W146" s="7773"/>
      <c r="X146" s="7773"/>
      <c r="Y146" s="7773"/>
      <c r="Z146" s="7769"/>
      <c r="AA146" s="7769"/>
      <c r="AB146" s="8048"/>
      <c r="AC146" s="8049"/>
      <c r="AD146" s="7769"/>
      <c r="AE146" s="7769"/>
      <c r="AF146" s="8050" t="inlineStr">
        <is>
          <t>N/A</t>
        </is>
      </c>
      <c r="AG146" s="7782"/>
      <c r="AH146" s="7782"/>
      <c r="AI146" s="7782"/>
      <c r="AJ146" s="7773"/>
      <c r="AK146" s="7769"/>
      <c r="AL146" s="7773"/>
      <c r="AM146" s="7773"/>
      <c r="AN146" s="7974"/>
      <c r="AO146" s="7974"/>
      <c r="AP146" s="7974"/>
      <c r="AQ146" s="7974"/>
      <c r="AR146" s="7974"/>
      <c r="AS146" s="7782"/>
      <c r="AT146" s="7782"/>
      <c r="AU146" s="8051"/>
      <c r="AV146" s="8051"/>
      <c r="AW146" s="7974"/>
      <c r="AX146" s="7974"/>
      <c r="AY146" s="7974"/>
      <c r="AZ146" s="8051"/>
      <c r="BA146" s="7974"/>
      <c r="BB146" s="8051"/>
      <c r="BC146" s="7974"/>
      <c r="BD146" s="7774" t="str">
        <f t="shared" si="16"/>
        <v/>
      </c>
      <c r="BE146" s="7775">
        <f t="shared" si="17"/>
        <v>1800</v>
      </c>
      <c r="BF146" s="7774" t="str">
        <f t="shared" si="18"/>
        <v/>
      </c>
      <c r="BG146" s="7775">
        <f t="shared" si="19"/>
        <v>600</v>
      </c>
      <c r="BH146" s="7775" t="str">
        <f t="shared" si="20"/>
        <v>S/01</v>
      </c>
      <c r="BI146" s="7771"/>
      <c r="BJ146" s="7976">
        <f>Overview!$E$7</f>
        <v>0</v>
      </c>
      <c r="BK146" s="7771"/>
      <c r="BL146" s="7982">
        <f t="shared" si="21"/>
        <v>0</v>
      </c>
      <c r="BM146" s="7976" t="str">
        <f>Overview!$P$153</f>
        <v/>
      </c>
      <c r="BN146" s="7976">
        <f t="shared" si="22"/>
        <v>0</v>
      </c>
      <c r="BO146" s="7771"/>
      <c r="BP146" s="7769"/>
      <c r="BQ146" s="7988" t="inlineStr">
        <is>
          <t>N/A</t>
        </is>
      </c>
      <c r="BR146" s="8004"/>
      <c r="BS146" s="8004"/>
      <c r="BT146" s="8046"/>
      <c r="BU146" s="8046"/>
      <c r="BV146" s="8040" t="str">
        <f t="shared" si="23"/>
        <v/>
      </c>
      <c r="BW146" s="8041">
        <v>30</v>
      </c>
      <c r="BX146" s="8041">
        <v>10</v>
      </c>
      <c r="BY146" s="8041" t="inlineStr">
        <is>
          <t>S/01</t>
        </is>
      </c>
      <c r="BZ146" s="8042"/>
      <c r="CA146" s="8043"/>
      <c r="CB146" s="8003"/>
      <c r="CC146" s="8003"/>
      <c r="CD146" s="8003"/>
      <c r="CE146" s="8044"/>
      <c r="CF146" s="8004"/>
      <c r="CG146" s="8004"/>
      <c r="CH146" s="8004"/>
      <c r="CI146" s="8004"/>
      <c r="CJ146" s="8004"/>
      <c r="CK146" s="8004"/>
    </row>
    <row r="147" spans="1:89" x14ac:dyDescent="0.2">
      <c r="A147" s="8004"/>
      <c r="B147" s="8004"/>
      <c r="D147" s="8047" t="str">
        <f>IF(BT147="EN",IF(Overview!$O$10=TRUE,"EN 62209-1","EN 62209-2"),IF(BT147="FCC","IEEE Std 1528™","IEC/IEEE 62209-1528"))</f>
        <v>IEC/IEEE 62209-1528</v>
      </c>
      <c r="E147" s="7989"/>
      <c r="F147" s="7990" t="inlineStr">
        <is>
          <t>Custom</t>
        </is>
      </c>
      <c r="G147" s="7995"/>
      <c r="H147" s="7993"/>
      <c r="I147" s="7773"/>
      <c r="J147" s="7769"/>
      <c r="K147" s="7769"/>
      <c r="L147" s="7769"/>
      <c r="M147" s="7773"/>
      <c r="N147" s="7773"/>
      <c r="O147" s="7783"/>
      <c r="P147" s="7783"/>
      <c r="Q147" s="7783"/>
      <c r="R147" s="7773"/>
      <c r="S147" s="7773"/>
      <c r="T147" s="7773"/>
      <c r="U147" s="7773"/>
      <c r="V147" s="7974"/>
      <c r="W147" s="7773"/>
      <c r="X147" s="7773"/>
      <c r="Y147" s="7773"/>
      <c r="Z147" s="7769"/>
      <c r="AA147" s="7769"/>
      <c r="AB147" s="8048"/>
      <c r="AC147" s="8049"/>
      <c r="AD147" s="7769"/>
      <c r="AE147" s="7769"/>
      <c r="AF147" s="8050" t="inlineStr">
        <is>
          <t>N/A</t>
        </is>
      </c>
      <c r="AG147" s="7782"/>
      <c r="AH147" s="7782"/>
      <c r="AI147" s="7782"/>
      <c r="AJ147" s="7773"/>
      <c r="AK147" s="7769"/>
      <c r="AL147" s="7773"/>
      <c r="AM147" s="7773"/>
      <c r="AN147" s="7974"/>
      <c r="AO147" s="7974"/>
      <c r="AP147" s="7974"/>
      <c r="AQ147" s="7974"/>
      <c r="AR147" s="7974"/>
      <c r="AS147" s="7782"/>
      <c r="AT147" s="7782"/>
      <c r="AU147" s="8051"/>
      <c r="AV147" s="8051"/>
      <c r="AW147" s="7974"/>
      <c r="AX147" s="7974"/>
      <c r="AY147" s="7974"/>
      <c r="AZ147" s="8051"/>
      <c r="BA147" s="7974"/>
      <c r="BB147" s="8051"/>
      <c r="BC147" s="7974"/>
      <c r="BD147" s="7774" t="str">
        <f t="shared" si="16"/>
        <v/>
      </c>
      <c r="BE147" s="7775">
        <f t="shared" si="17"/>
        <v>1800</v>
      </c>
      <c r="BF147" s="7774" t="str">
        <f t="shared" si="18"/>
        <v/>
      </c>
      <c r="BG147" s="7775">
        <f t="shared" si="19"/>
        <v>600</v>
      </c>
      <c r="BH147" s="7775" t="str">
        <f t="shared" si="20"/>
        <v>S/01</v>
      </c>
      <c r="BI147" s="7771"/>
      <c r="BJ147" s="7976">
        <f>Overview!$E$7</f>
        <v>0</v>
      </c>
      <c r="BK147" s="7771"/>
      <c r="BL147" s="7982">
        <f t="shared" si="21"/>
        <v>0</v>
      </c>
      <c r="BM147" s="7976" t="str">
        <f>Overview!$P$153</f>
        <v/>
      </c>
      <c r="BN147" s="7976">
        <f t="shared" si="22"/>
        <v>0</v>
      </c>
      <c r="BO147" s="7771"/>
      <c r="BP147" s="7769"/>
      <c r="BQ147" s="7988" t="inlineStr">
        <is>
          <t>N/A</t>
        </is>
      </c>
      <c r="BR147" s="8004"/>
      <c r="BS147" s="8004"/>
      <c r="BT147" s="8046"/>
      <c r="BU147" s="8046"/>
      <c r="BV147" s="8040" t="str">
        <f t="shared" si="23"/>
        <v/>
      </c>
      <c r="BW147" s="8041">
        <v>30</v>
      </c>
      <c r="BX147" s="8041">
        <v>10</v>
      </c>
      <c r="BY147" s="8041" t="inlineStr">
        <is>
          <t>S/01</t>
        </is>
      </c>
      <c r="BZ147" s="8042"/>
      <c r="CA147" s="8043"/>
      <c r="CB147" s="8003"/>
      <c r="CC147" s="8003"/>
      <c r="CD147" s="8003"/>
      <c r="CE147" s="8044"/>
      <c r="CF147" s="8004"/>
      <c r="CG147" s="8004"/>
      <c r="CH147" s="8004"/>
      <c r="CI147" s="8004"/>
      <c r="CJ147" s="8004"/>
      <c r="CK147" s="8004"/>
    </row>
    <row r="148" spans="1:89" x14ac:dyDescent="0.2">
      <c r="A148" s="8004"/>
      <c r="B148" s="8004"/>
      <c r="D148" s="8047" t="str">
        <f>IF(BT148="EN",IF(Overview!$O$10=TRUE,"EN 62209-1","EN 62209-2"),IF(BT148="FCC","IEEE Std 1528™","IEC/IEEE 62209-1528"))</f>
        <v>IEC/IEEE 62209-1528</v>
      </c>
      <c r="E148" s="7989"/>
      <c r="F148" s="7990" t="inlineStr">
        <is>
          <t>Custom</t>
        </is>
      </c>
      <c r="G148" s="7995"/>
      <c r="H148" s="7993"/>
      <c r="I148" s="7773"/>
      <c r="J148" s="7769"/>
      <c r="K148" s="7769"/>
      <c r="L148" s="7769"/>
      <c r="M148" s="7773"/>
      <c r="N148" s="7773"/>
      <c r="O148" s="7783"/>
      <c r="P148" s="7783"/>
      <c r="Q148" s="7783"/>
      <c r="R148" s="7773"/>
      <c r="S148" s="7773"/>
      <c r="T148" s="7773"/>
      <c r="U148" s="7773"/>
      <c r="V148" s="7974"/>
      <c r="W148" s="7773"/>
      <c r="X148" s="7773"/>
      <c r="Y148" s="7773"/>
      <c r="Z148" s="7769"/>
      <c r="AA148" s="7769"/>
      <c r="AB148" s="8048"/>
      <c r="AC148" s="8049"/>
      <c r="AD148" s="7769"/>
      <c r="AE148" s="7769"/>
      <c r="AF148" s="8050" t="inlineStr">
        <is>
          <t>N/A</t>
        </is>
      </c>
      <c r="AG148" s="7782"/>
      <c r="AH148" s="7782"/>
      <c r="AI148" s="7782"/>
      <c r="AJ148" s="7773"/>
      <c r="AK148" s="7769"/>
      <c r="AL148" s="7773"/>
      <c r="AM148" s="7773"/>
      <c r="AN148" s="7974"/>
      <c r="AO148" s="7974"/>
      <c r="AP148" s="7974"/>
      <c r="AQ148" s="7974"/>
      <c r="AR148" s="7974"/>
      <c r="AS148" s="7782"/>
      <c r="AT148" s="7782"/>
      <c r="AU148" s="8051"/>
      <c r="AV148" s="8051"/>
      <c r="AW148" s="7974"/>
      <c r="AX148" s="7974"/>
      <c r="AY148" s="7974"/>
      <c r="AZ148" s="8051"/>
      <c r="BA148" s="7974"/>
      <c r="BB148" s="8051"/>
      <c r="BC148" s="7974"/>
      <c r="BD148" s="7774" t="str">
        <f t="shared" si="16"/>
        <v/>
      </c>
      <c r="BE148" s="7775">
        <f t="shared" si="17"/>
        <v>1800</v>
      </c>
      <c r="BF148" s="7774" t="str">
        <f t="shared" si="18"/>
        <v/>
      </c>
      <c r="BG148" s="7775">
        <f t="shared" si="19"/>
        <v>600</v>
      </c>
      <c r="BH148" s="7775" t="str">
        <f t="shared" si="20"/>
        <v>S/01</v>
      </c>
      <c r="BI148" s="7771"/>
      <c r="BJ148" s="7976">
        <f>Overview!$E$7</f>
        <v>0</v>
      </c>
      <c r="BK148" s="7771"/>
      <c r="BL148" s="7982">
        <f t="shared" si="21"/>
        <v>0</v>
      </c>
      <c r="BM148" s="7976" t="str">
        <f>Overview!$P$153</f>
        <v/>
      </c>
      <c r="BN148" s="7976">
        <f t="shared" si="22"/>
        <v>0</v>
      </c>
      <c r="BO148" s="7771"/>
      <c r="BP148" s="7769"/>
      <c r="BQ148" s="7988" t="inlineStr">
        <is>
          <t>N/A</t>
        </is>
      </c>
      <c r="BR148" s="8004"/>
      <c r="BS148" s="8004"/>
      <c r="BT148" s="8046"/>
      <c r="BU148" s="8046"/>
      <c r="BV148" s="8040" t="str">
        <f t="shared" si="23"/>
        <v/>
      </c>
      <c r="BW148" s="8041">
        <v>30</v>
      </c>
      <c r="BX148" s="8041">
        <v>10</v>
      </c>
      <c r="BY148" s="8041" t="inlineStr">
        <is>
          <t>S/01</t>
        </is>
      </c>
      <c r="BZ148" s="8042"/>
      <c r="CA148" s="8043"/>
      <c r="CB148" s="8003"/>
      <c r="CC148" s="8003"/>
      <c r="CD148" s="8003"/>
      <c r="CE148" s="8044"/>
      <c r="CF148" s="8004"/>
      <c r="CG148" s="8004"/>
      <c r="CH148" s="8004"/>
      <c r="CI148" s="8004"/>
      <c r="CJ148" s="8004"/>
      <c r="CK148" s="8004"/>
    </row>
    <row r="149" spans="1:89" x14ac:dyDescent="0.2">
      <c r="A149" s="8004"/>
      <c r="B149" s="8004"/>
      <c r="D149" s="8047" t="str">
        <f>IF(BT149="EN",IF(Overview!$O$10=TRUE,"EN 62209-1","EN 62209-2"),IF(BT149="FCC","IEEE Std 1528™","IEC/IEEE 62209-1528"))</f>
        <v>IEC/IEEE 62209-1528</v>
      </c>
      <c r="E149" s="7989"/>
      <c r="F149" s="7990" t="inlineStr">
        <is>
          <t>Custom</t>
        </is>
      </c>
      <c r="G149" s="7995"/>
      <c r="H149" s="7993"/>
      <c r="I149" s="7773"/>
      <c r="J149" s="7769"/>
      <c r="K149" s="7769"/>
      <c r="L149" s="7769"/>
      <c r="M149" s="7773"/>
      <c r="N149" s="7773"/>
      <c r="O149" s="7783"/>
      <c r="P149" s="7783"/>
      <c r="Q149" s="7783"/>
      <c r="R149" s="7773"/>
      <c r="S149" s="7773"/>
      <c r="T149" s="7773"/>
      <c r="U149" s="7773"/>
      <c r="V149" s="7974"/>
      <c r="W149" s="7773"/>
      <c r="X149" s="7773"/>
      <c r="Y149" s="7773"/>
      <c r="Z149" s="7769"/>
      <c r="AA149" s="7769"/>
      <c r="AB149" s="8048"/>
      <c r="AC149" s="8049"/>
      <c r="AD149" s="7769"/>
      <c r="AE149" s="7769"/>
      <c r="AF149" s="8050" t="inlineStr">
        <is>
          <t>N/A</t>
        </is>
      </c>
      <c r="AG149" s="7782"/>
      <c r="AH149" s="7782"/>
      <c r="AI149" s="7782"/>
      <c r="AJ149" s="7773"/>
      <c r="AK149" s="7769"/>
      <c r="AL149" s="7773"/>
      <c r="AM149" s="7773"/>
      <c r="AN149" s="7974"/>
      <c r="AO149" s="7974"/>
      <c r="AP149" s="7974"/>
      <c r="AQ149" s="7974"/>
      <c r="AR149" s="7974"/>
      <c r="AS149" s="7782"/>
      <c r="AT149" s="7782"/>
      <c r="AU149" s="8051"/>
      <c r="AV149" s="8051"/>
      <c r="AW149" s="7974"/>
      <c r="AX149" s="7974"/>
      <c r="AY149" s="7974"/>
      <c r="AZ149" s="8051"/>
      <c r="BA149" s="7974"/>
      <c r="BB149" s="8051"/>
      <c r="BC149" s="7974"/>
      <c r="BD149" s="7774" t="str">
        <f t="shared" si="16"/>
        <v/>
      </c>
      <c r="BE149" s="7775">
        <f t="shared" si="17"/>
        <v>1800</v>
      </c>
      <c r="BF149" s="7774" t="str">
        <f t="shared" si="18"/>
        <v/>
      </c>
      <c r="BG149" s="7775">
        <f t="shared" si="19"/>
        <v>600</v>
      </c>
      <c r="BH149" s="7775" t="str">
        <f t="shared" si="20"/>
        <v>S/01</v>
      </c>
      <c r="BI149" s="7771"/>
      <c r="BJ149" s="7976">
        <f>Overview!$E$7</f>
        <v>0</v>
      </c>
      <c r="BK149" s="7771"/>
      <c r="BL149" s="7982">
        <f t="shared" si="21"/>
        <v>0</v>
      </c>
      <c r="BM149" s="7976" t="str">
        <f>Overview!$P$153</f>
        <v/>
      </c>
      <c r="BN149" s="7976">
        <f t="shared" si="22"/>
        <v>0</v>
      </c>
      <c r="BO149" s="7771"/>
      <c r="BP149" s="7769"/>
      <c r="BQ149" s="7988" t="inlineStr">
        <is>
          <t>N/A</t>
        </is>
      </c>
      <c r="BR149" s="8004"/>
      <c r="BS149" s="8004"/>
      <c r="BT149" s="8046"/>
      <c r="BU149" s="8046"/>
      <c r="BV149" s="8040" t="str">
        <f t="shared" si="23"/>
        <v/>
      </c>
      <c r="BW149" s="8041">
        <v>30</v>
      </c>
      <c r="BX149" s="8041">
        <v>10</v>
      </c>
      <c r="BY149" s="8041" t="inlineStr">
        <is>
          <t>S/01</t>
        </is>
      </c>
      <c r="BZ149" s="8042"/>
      <c r="CA149" s="8043"/>
      <c r="CB149" s="8003"/>
      <c r="CC149" s="8003"/>
      <c r="CD149" s="8003"/>
      <c r="CE149" s="8044"/>
      <c r="CF149" s="8004"/>
      <c r="CG149" s="8004"/>
      <c r="CH149" s="8004"/>
      <c r="CI149" s="8004"/>
      <c r="CJ149" s="8004"/>
      <c r="CK149" s="8004"/>
    </row>
    <row r="150" spans="1:89" x14ac:dyDescent="0.2">
      <c r="A150" s="8004"/>
      <c r="B150" s="8004"/>
      <c r="D150" s="8047" t="str">
        <f>IF(BT150="EN",IF(Overview!$O$10=TRUE,"EN 62209-1","EN 62209-2"),IF(BT150="FCC","IEEE Std 1528™","IEC/IEEE 62209-1528"))</f>
        <v>IEC/IEEE 62209-1528</v>
      </c>
      <c r="E150" s="7989"/>
      <c r="F150" s="7990" t="inlineStr">
        <is>
          <t>Custom</t>
        </is>
      </c>
      <c r="G150" s="7995"/>
      <c r="H150" s="7993"/>
      <c r="I150" s="7773"/>
      <c r="J150" s="7769"/>
      <c r="K150" s="7769"/>
      <c r="L150" s="7769"/>
      <c r="M150" s="7773"/>
      <c r="N150" s="7773"/>
      <c r="O150" s="7783"/>
      <c r="P150" s="7783"/>
      <c r="Q150" s="7783"/>
      <c r="R150" s="7773"/>
      <c r="S150" s="7773"/>
      <c r="T150" s="7773"/>
      <c r="U150" s="7773"/>
      <c r="V150" s="7974"/>
      <c r="W150" s="7773"/>
      <c r="X150" s="7773"/>
      <c r="Y150" s="7773"/>
      <c r="Z150" s="7769"/>
      <c r="AA150" s="7769"/>
      <c r="AB150" s="8048"/>
      <c r="AC150" s="8049"/>
      <c r="AD150" s="7769"/>
      <c r="AE150" s="7769"/>
      <c r="AF150" s="8050" t="inlineStr">
        <is>
          <t>N/A</t>
        </is>
      </c>
      <c r="AG150" s="7782"/>
      <c r="AH150" s="7782"/>
      <c r="AI150" s="7782"/>
      <c r="AJ150" s="7773"/>
      <c r="AK150" s="7769"/>
      <c r="AL150" s="7773"/>
      <c r="AM150" s="7773"/>
      <c r="AN150" s="7974"/>
      <c r="AO150" s="7974"/>
      <c r="AP150" s="7974"/>
      <c r="AQ150" s="7974"/>
      <c r="AR150" s="7974"/>
      <c r="AS150" s="7782"/>
      <c r="AT150" s="7782"/>
      <c r="AU150" s="8051"/>
      <c r="AV150" s="8051"/>
      <c r="AW150" s="7974"/>
      <c r="AX150" s="7974"/>
      <c r="AY150" s="7974"/>
      <c r="AZ150" s="8051"/>
      <c r="BA150" s="7974"/>
      <c r="BB150" s="8051"/>
      <c r="BC150" s="7974"/>
      <c r="BD150" s="7774" t="str">
        <f t="shared" si="16"/>
        <v/>
      </c>
      <c r="BE150" s="7775">
        <f t="shared" si="17"/>
        <v>1800</v>
      </c>
      <c r="BF150" s="7774" t="str">
        <f t="shared" si="18"/>
        <v/>
      </c>
      <c r="BG150" s="7775">
        <f t="shared" si="19"/>
        <v>600</v>
      </c>
      <c r="BH150" s="7775" t="str">
        <f t="shared" si="20"/>
        <v>S/01</v>
      </c>
      <c r="BI150" s="7771"/>
      <c r="BJ150" s="7976">
        <f>Overview!$E$7</f>
        <v>0</v>
      </c>
      <c r="BK150" s="7771"/>
      <c r="BL150" s="7982">
        <f t="shared" si="21"/>
        <v>0</v>
      </c>
      <c r="BM150" s="7976" t="str">
        <f>Overview!$P$153</f>
        <v/>
      </c>
      <c r="BN150" s="7976">
        <f t="shared" si="22"/>
        <v>0</v>
      </c>
      <c r="BO150" s="7771"/>
      <c r="BP150" s="7769"/>
      <c r="BQ150" s="7988" t="inlineStr">
        <is>
          <t>N/A</t>
        </is>
      </c>
      <c r="BR150" s="8004"/>
      <c r="BS150" s="8004"/>
      <c r="BT150" s="8046"/>
      <c r="BU150" s="8046"/>
      <c r="BV150" s="8040" t="str">
        <f t="shared" si="23"/>
        <v/>
      </c>
      <c r="BW150" s="8041">
        <v>30</v>
      </c>
      <c r="BX150" s="8041">
        <v>10</v>
      </c>
      <c r="BY150" s="8041" t="inlineStr">
        <is>
          <t>S/01</t>
        </is>
      </c>
      <c r="BZ150" s="8042"/>
      <c r="CA150" s="8043"/>
      <c r="CB150" s="8003"/>
      <c r="CC150" s="8003"/>
      <c r="CD150" s="8003"/>
      <c r="CE150" s="8044"/>
      <c r="CF150" s="8004"/>
      <c r="CG150" s="8004"/>
      <c r="CH150" s="8004"/>
      <c r="CI150" s="8004"/>
      <c r="CJ150" s="8004"/>
      <c r="CK150" s="8004"/>
    </row>
    <row r="151" spans="1:89" x14ac:dyDescent="0.2">
      <c r="A151" s="8004"/>
      <c r="B151" s="8004"/>
      <c r="D151" s="8047" t="str">
        <f>IF(BT151="EN",IF(Overview!$O$10=TRUE,"EN 62209-1","EN 62209-2"),IF(BT151="FCC","IEEE Std 1528™","IEC/IEEE 62209-1528"))</f>
        <v>IEC/IEEE 62209-1528</v>
      </c>
      <c r="E151" s="7989"/>
      <c r="F151" s="7990" t="inlineStr">
        <is>
          <t>Custom</t>
        </is>
      </c>
      <c r="G151" s="7995"/>
      <c r="H151" s="7993"/>
      <c r="I151" s="7773"/>
      <c r="J151" s="7769"/>
      <c r="K151" s="7769"/>
      <c r="L151" s="7769"/>
      <c r="M151" s="7773"/>
      <c r="N151" s="7773"/>
      <c r="O151" s="7783"/>
      <c r="P151" s="7783"/>
      <c r="Q151" s="7783"/>
      <c r="R151" s="7773"/>
      <c r="S151" s="7773"/>
      <c r="T151" s="7773"/>
      <c r="U151" s="7773"/>
      <c r="V151" s="7974"/>
      <c r="W151" s="7773"/>
      <c r="X151" s="7773"/>
      <c r="Y151" s="7773"/>
      <c r="Z151" s="7769"/>
      <c r="AA151" s="7769"/>
      <c r="AB151" s="8048"/>
      <c r="AC151" s="8049"/>
      <c r="AD151" s="7769"/>
      <c r="AE151" s="7769"/>
      <c r="AF151" s="8050" t="inlineStr">
        <is>
          <t>N/A</t>
        </is>
      </c>
      <c r="AG151" s="7782"/>
      <c r="AH151" s="7782"/>
      <c r="AI151" s="7782"/>
      <c r="AJ151" s="7773"/>
      <c r="AK151" s="7769"/>
      <c r="AL151" s="7773"/>
      <c r="AM151" s="7773"/>
      <c r="AN151" s="7974"/>
      <c r="AO151" s="7974"/>
      <c r="AP151" s="7974"/>
      <c r="AQ151" s="7974"/>
      <c r="AR151" s="7974"/>
      <c r="AS151" s="7782"/>
      <c r="AT151" s="7782"/>
      <c r="AU151" s="8051"/>
      <c r="AV151" s="8051"/>
      <c r="AW151" s="7974"/>
      <c r="AX151" s="7974"/>
      <c r="AY151" s="7974"/>
      <c r="AZ151" s="8051"/>
      <c r="BA151" s="7974"/>
      <c r="BB151" s="8051"/>
      <c r="BC151" s="7974"/>
      <c r="BD151" s="7774" t="str">
        <f t="shared" si="16"/>
        <v/>
      </c>
      <c r="BE151" s="7775">
        <f t="shared" si="17"/>
        <v>1800</v>
      </c>
      <c r="BF151" s="7774" t="str">
        <f t="shared" si="18"/>
        <v/>
      </c>
      <c r="BG151" s="7775">
        <f t="shared" si="19"/>
        <v>600</v>
      </c>
      <c r="BH151" s="7775" t="str">
        <f t="shared" si="20"/>
        <v>S/01</v>
      </c>
      <c r="BI151" s="7771"/>
      <c r="BJ151" s="7976">
        <f>Overview!$E$7</f>
        <v>0</v>
      </c>
      <c r="BK151" s="7771"/>
      <c r="BL151" s="7982">
        <f t="shared" si="21"/>
        <v>0</v>
      </c>
      <c r="BM151" s="7976" t="str">
        <f>Overview!$P$153</f>
        <v/>
      </c>
      <c r="BN151" s="7976">
        <f t="shared" si="22"/>
        <v>0</v>
      </c>
      <c r="BO151" s="7771"/>
      <c r="BP151" s="7769"/>
      <c r="BQ151" s="7988" t="inlineStr">
        <is>
          <t>N/A</t>
        </is>
      </c>
      <c r="BR151" s="8004"/>
      <c r="BS151" s="8004"/>
      <c r="BT151" s="8046"/>
      <c r="BU151" s="8046"/>
      <c r="BV151" s="8040" t="str">
        <f t="shared" si="23"/>
        <v/>
      </c>
      <c r="BW151" s="8041">
        <v>30</v>
      </c>
      <c r="BX151" s="8041">
        <v>10</v>
      </c>
      <c r="BY151" s="8041" t="inlineStr">
        <is>
          <t>S/01</t>
        </is>
      </c>
      <c r="BZ151" s="8042"/>
      <c r="CA151" s="8043"/>
      <c r="CB151" s="8003"/>
      <c r="CC151" s="8003"/>
      <c r="CD151" s="8003"/>
      <c r="CE151" s="8044"/>
      <c r="CF151" s="8004"/>
      <c r="CG151" s="8004"/>
      <c r="CH151" s="8004"/>
      <c r="CI151" s="8004"/>
      <c r="CJ151" s="8004"/>
      <c r="CK151" s="8004"/>
    </row>
    <row r="152" spans="1:89" x14ac:dyDescent="0.2">
      <c r="A152" s="8004"/>
      <c r="B152" s="8004"/>
      <c r="D152" s="8047" t="str">
        <f>IF(BT152="EN",IF(Overview!$O$10=TRUE,"EN 62209-1","EN 62209-2"),IF(BT152="FCC","IEEE Std 1528™","IEC/IEEE 62209-1528"))</f>
        <v>IEC/IEEE 62209-1528</v>
      </c>
      <c r="E152" s="7989"/>
      <c r="F152" s="7990" t="inlineStr">
        <is>
          <t>Custom</t>
        </is>
      </c>
      <c r="G152" s="7995"/>
      <c r="H152" s="7993"/>
      <c r="I152" s="7773"/>
      <c r="J152" s="7769"/>
      <c r="K152" s="7769"/>
      <c r="L152" s="7769"/>
      <c r="M152" s="7773"/>
      <c r="N152" s="7773"/>
      <c r="O152" s="7783"/>
      <c r="P152" s="7783"/>
      <c r="Q152" s="7783"/>
      <c r="R152" s="7773"/>
      <c r="S152" s="7773"/>
      <c r="T152" s="7773"/>
      <c r="U152" s="7773"/>
      <c r="V152" s="7974"/>
      <c r="W152" s="7773"/>
      <c r="X152" s="7773"/>
      <c r="Y152" s="7773"/>
      <c r="Z152" s="7769"/>
      <c r="AA152" s="7769"/>
      <c r="AB152" s="8048"/>
      <c r="AC152" s="8049"/>
      <c r="AD152" s="7769"/>
      <c r="AE152" s="7769"/>
      <c r="AF152" s="8050" t="inlineStr">
        <is>
          <t>N/A</t>
        </is>
      </c>
      <c r="AG152" s="7782"/>
      <c r="AH152" s="7782"/>
      <c r="AI152" s="7782"/>
      <c r="AJ152" s="7773"/>
      <c r="AK152" s="7769"/>
      <c r="AL152" s="7773"/>
      <c r="AM152" s="7773"/>
      <c r="AN152" s="7974"/>
      <c r="AO152" s="7974"/>
      <c r="AP152" s="7974"/>
      <c r="AQ152" s="7974"/>
      <c r="AR152" s="7974"/>
      <c r="AS152" s="7782"/>
      <c r="AT152" s="7782"/>
      <c r="AU152" s="8051"/>
      <c r="AV152" s="8051"/>
      <c r="AW152" s="7974"/>
      <c r="AX152" s="7974"/>
      <c r="AY152" s="7974"/>
      <c r="AZ152" s="8051"/>
      <c r="BA152" s="7974"/>
      <c r="BB152" s="8051"/>
      <c r="BC152" s="7974"/>
      <c r="BD152" s="7774" t="str">
        <f t="shared" si="16"/>
        <v/>
      </c>
      <c r="BE152" s="7775">
        <f t="shared" si="17"/>
        <v>1800</v>
      </c>
      <c r="BF152" s="7774" t="str">
        <f t="shared" si="18"/>
        <v/>
      </c>
      <c r="BG152" s="7775">
        <f t="shared" si="19"/>
        <v>600</v>
      </c>
      <c r="BH152" s="7775" t="str">
        <f t="shared" si="20"/>
        <v>S/01</v>
      </c>
      <c r="BI152" s="7771"/>
      <c r="BJ152" s="7976">
        <f>Overview!$E$7</f>
        <v>0</v>
      </c>
      <c r="BK152" s="7771"/>
      <c r="BL152" s="7982">
        <f t="shared" si="21"/>
        <v>0</v>
      </c>
      <c r="BM152" s="7976" t="str">
        <f>Overview!$P$153</f>
        <v/>
      </c>
      <c r="BN152" s="7976">
        <f t="shared" si="22"/>
        <v>0</v>
      </c>
      <c r="BO152" s="7771"/>
      <c r="BP152" s="7769"/>
      <c r="BQ152" s="7988" t="inlineStr">
        <is>
          <t>N/A</t>
        </is>
      </c>
      <c r="BR152" s="8004"/>
      <c r="BS152" s="8004"/>
      <c r="BT152" s="8046"/>
      <c r="BU152" s="8046"/>
      <c r="BV152" s="8040" t="str">
        <f t="shared" si="23"/>
        <v/>
      </c>
      <c r="BW152" s="8041">
        <v>30</v>
      </c>
      <c r="BX152" s="8041">
        <v>10</v>
      </c>
      <c r="BY152" s="8041" t="inlineStr">
        <is>
          <t>S/01</t>
        </is>
      </c>
      <c r="BZ152" s="8042"/>
      <c r="CA152" s="8043"/>
      <c r="CB152" s="8003"/>
      <c r="CC152" s="8003"/>
      <c r="CD152" s="8003"/>
      <c r="CE152" s="8044"/>
      <c r="CF152" s="8004"/>
      <c r="CG152" s="8004"/>
      <c r="CH152" s="8004"/>
      <c r="CI152" s="8004"/>
      <c r="CJ152" s="8004"/>
      <c r="CK152" s="8004"/>
    </row>
    <row r="153" spans="1:89" x14ac:dyDescent="0.2">
      <c r="A153" s="8004"/>
      <c r="B153" s="8004"/>
      <c r="D153" s="8047" t="str">
        <f>IF(BT153="EN",IF(Overview!$O$10=TRUE,"EN 62209-1","EN 62209-2"),IF(BT153="FCC","IEEE Std 1528™","IEC/IEEE 62209-1528"))</f>
        <v>IEC/IEEE 62209-1528</v>
      </c>
      <c r="E153" s="7989"/>
      <c r="F153" s="7990" t="inlineStr">
        <is>
          <t>Custom</t>
        </is>
      </c>
      <c r="G153" s="7995"/>
      <c r="H153" s="7993"/>
      <c r="I153" s="7773"/>
      <c r="J153" s="7769"/>
      <c r="K153" s="7769"/>
      <c r="L153" s="7769"/>
      <c r="M153" s="7773"/>
      <c r="N153" s="7773"/>
      <c r="O153" s="7783"/>
      <c r="P153" s="7783"/>
      <c r="Q153" s="7783"/>
      <c r="R153" s="7773"/>
      <c r="S153" s="7773"/>
      <c r="T153" s="7773"/>
      <c r="U153" s="7773"/>
      <c r="V153" s="7974"/>
      <c r="W153" s="7773"/>
      <c r="X153" s="7773"/>
      <c r="Y153" s="7773"/>
      <c r="Z153" s="7769"/>
      <c r="AA153" s="7769"/>
      <c r="AB153" s="8048"/>
      <c r="AC153" s="8049"/>
      <c r="AD153" s="7769"/>
      <c r="AE153" s="7769"/>
      <c r="AF153" s="8050" t="inlineStr">
        <is>
          <t>N/A</t>
        </is>
      </c>
      <c r="AG153" s="7782"/>
      <c r="AH153" s="7782"/>
      <c r="AI153" s="7782"/>
      <c r="AJ153" s="7773"/>
      <c r="AK153" s="7769"/>
      <c r="AL153" s="7773"/>
      <c r="AM153" s="7773"/>
      <c r="AN153" s="7974"/>
      <c r="AO153" s="7974"/>
      <c r="AP153" s="7974"/>
      <c r="AQ153" s="7974"/>
      <c r="AR153" s="7974"/>
      <c r="AS153" s="7782"/>
      <c r="AT153" s="7782"/>
      <c r="AU153" s="8051"/>
      <c r="AV153" s="8051"/>
      <c r="AW153" s="7974"/>
      <c r="AX153" s="7974"/>
      <c r="AY153" s="7974"/>
      <c r="AZ153" s="8051"/>
      <c r="BA153" s="7974"/>
      <c r="BB153" s="8051"/>
      <c r="BC153" s="7974"/>
      <c r="BD153" s="7774" t="str">
        <f t="shared" si="16"/>
        <v/>
      </c>
      <c r="BE153" s="7775">
        <f t="shared" si="17"/>
        <v>1800</v>
      </c>
      <c r="BF153" s="7774" t="str">
        <f t="shared" si="18"/>
        <v/>
      </c>
      <c r="BG153" s="7775">
        <f t="shared" si="19"/>
        <v>600</v>
      </c>
      <c r="BH153" s="7775" t="str">
        <f t="shared" si="20"/>
        <v>S/01</v>
      </c>
      <c r="BI153" s="7771"/>
      <c r="BJ153" s="7976">
        <f>Overview!$E$7</f>
        <v>0</v>
      </c>
      <c r="BK153" s="7771"/>
      <c r="BL153" s="7982">
        <f t="shared" si="21"/>
        <v>0</v>
      </c>
      <c r="BM153" s="7976" t="str">
        <f>Overview!$P$153</f>
        <v/>
      </c>
      <c r="BN153" s="7976">
        <f t="shared" si="22"/>
        <v>0</v>
      </c>
      <c r="BO153" s="7771"/>
      <c r="BP153" s="7769"/>
      <c r="BQ153" s="7988" t="inlineStr">
        <is>
          <t>N/A</t>
        </is>
      </c>
      <c r="BR153" s="8004"/>
      <c r="BS153" s="8004"/>
      <c r="BT153" s="8046"/>
      <c r="BU153" s="8046"/>
      <c r="BV153" s="8040" t="str">
        <f t="shared" si="23"/>
        <v/>
      </c>
      <c r="BW153" s="8041">
        <v>30</v>
      </c>
      <c r="BX153" s="8041">
        <v>10</v>
      </c>
      <c r="BY153" s="8041" t="inlineStr">
        <is>
          <t>S/01</t>
        </is>
      </c>
      <c r="BZ153" s="8042"/>
      <c r="CA153" s="8043"/>
      <c r="CB153" s="8003"/>
      <c r="CC153" s="8003"/>
      <c r="CD153" s="8003"/>
      <c r="CE153" s="8044"/>
      <c r="CF153" s="8004"/>
      <c r="CG153" s="8004"/>
      <c r="CH153" s="8004"/>
      <c r="CI153" s="8004"/>
      <c r="CJ153" s="8004"/>
      <c r="CK153" s="8004"/>
    </row>
    <row r="154" spans="1:89" x14ac:dyDescent="0.2">
      <c r="A154" s="8004"/>
      <c r="B154" s="8004"/>
      <c r="D154" s="8047" t="str">
        <f>IF(BT154="EN",IF(Overview!$O$10=TRUE,"EN 62209-1","EN 62209-2"),IF(BT154="FCC","IEEE Std 1528™","IEC/IEEE 62209-1528"))</f>
        <v>IEC/IEEE 62209-1528</v>
      </c>
      <c r="E154" s="7989"/>
      <c r="F154" s="7990" t="inlineStr">
        <is>
          <t>Custom</t>
        </is>
      </c>
      <c r="G154" s="7995"/>
      <c r="H154" s="7993"/>
      <c r="I154" s="7773"/>
      <c r="J154" s="7769"/>
      <c r="K154" s="7769"/>
      <c r="L154" s="7769"/>
      <c r="M154" s="7773"/>
      <c r="N154" s="7773"/>
      <c r="O154" s="7783"/>
      <c r="P154" s="7783"/>
      <c r="Q154" s="7783"/>
      <c r="R154" s="7773"/>
      <c r="S154" s="7773"/>
      <c r="T154" s="7773"/>
      <c r="U154" s="7773"/>
      <c r="V154" s="7974"/>
      <c r="W154" s="7773"/>
      <c r="X154" s="7773"/>
      <c r="Y154" s="7773"/>
      <c r="Z154" s="7769"/>
      <c r="AA154" s="7769"/>
      <c r="AB154" s="8048"/>
      <c r="AC154" s="8049"/>
      <c r="AD154" s="7769"/>
      <c r="AE154" s="7769"/>
      <c r="AF154" s="8050" t="inlineStr">
        <is>
          <t>N/A</t>
        </is>
      </c>
      <c r="AG154" s="7782"/>
      <c r="AH154" s="7782"/>
      <c r="AI154" s="7782"/>
      <c r="AJ154" s="7773"/>
      <c r="AK154" s="7769"/>
      <c r="AL154" s="7773"/>
      <c r="AM154" s="7773"/>
      <c r="AN154" s="7974"/>
      <c r="AO154" s="7974"/>
      <c r="AP154" s="7974"/>
      <c r="AQ154" s="7974"/>
      <c r="AR154" s="7974"/>
      <c r="AS154" s="7782"/>
      <c r="AT154" s="7782"/>
      <c r="AU154" s="8051"/>
      <c r="AV154" s="8051"/>
      <c r="AW154" s="7974"/>
      <c r="AX154" s="7974"/>
      <c r="AY154" s="7974"/>
      <c r="AZ154" s="8051"/>
      <c r="BA154" s="7974"/>
      <c r="BB154" s="8051"/>
      <c r="BC154" s="7974"/>
      <c r="BD154" s="7774" t="str">
        <f t="shared" si="16"/>
        <v/>
      </c>
      <c r="BE154" s="7775">
        <f t="shared" si="17"/>
        <v>1800</v>
      </c>
      <c r="BF154" s="7774" t="str">
        <f t="shared" si="18"/>
        <v/>
      </c>
      <c r="BG154" s="7775">
        <f t="shared" si="19"/>
        <v>600</v>
      </c>
      <c r="BH154" s="7775" t="str">
        <f t="shared" si="20"/>
        <v>S/01</v>
      </c>
      <c r="BI154" s="7771"/>
      <c r="BJ154" s="7976">
        <f>Overview!$E$7</f>
        <v>0</v>
      </c>
      <c r="BK154" s="7771"/>
      <c r="BL154" s="7982">
        <f t="shared" si="21"/>
        <v>0</v>
      </c>
      <c r="BM154" s="7976" t="str">
        <f>Overview!$P$153</f>
        <v/>
      </c>
      <c r="BN154" s="7976">
        <f t="shared" si="22"/>
        <v>0</v>
      </c>
      <c r="BO154" s="7771"/>
      <c r="BP154" s="7769"/>
      <c r="BQ154" s="7988" t="inlineStr">
        <is>
          <t>N/A</t>
        </is>
      </c>
      <c r="BR154" s="8004"/>
      <c r="BS154" s="8004"/>
      <c r="BT154" s="8046"/>
      <c r="BU154" s="8046"/>
      <c r="BV154" s="8040" t="str">
        <f t="shared" si="23"/>
        <v/>
      </c>
      <c r="BW154" s="8041">
        <v>30</v>
      </c>
      <c r="BX154" s="8041">
        <v>10</v>
      </c>
      <c r="BY154" s="8041" t="inlineStr">
        <is>
          <t>S/01</t>
        </is>
      </c>
      <c r="BZ154" s="8042"/>
      <c r="CA154" s="8043"/>
      <c r="CB154" s="8003"/>
      <c r="CC154" s="8003"/>
      <c r="CD154" s="8003"/>
      <c r="CE154" s="8044"/>
      <c r="CF154" s="8004"/>
      <c r="CG154" s="8004"/>
      <c r="CH154" s="8004"/>
      <c r="CI154" s="8004"/>
      <c r="CJ154" s="8004"/>
      <c r="CK154" s="8004"/>
    </row>
    <row r="155" spans="1:89" x14ac:dyDescent="0.2">
      <c r="A155" s="8004"/>
      <c r="B155" s="8004"/>
      <c r="D155" s="8047" t="str">
        <f>IF(BT155="EN",IF(Overview!$O$10=TRUE,"EN 62209-1","EN 62209-2"),IF(BT155="FCC","IEEE Std 1528™","IEC/IEEE 62209-1528"))</f>
        <v>IEC/IEEE 62209-1528</v>
      </c>
      <c r="E155" s="7989"/>
      <c r="F155" s="7990" t="inlineStr">
        <is>
          <t>Custom</t>
        </is>
      </c>
      <c r="G155" s="7995"/>
      <c r="H155" s="7993"/>
      <c r="I155" s="7773"/>
      <c r="J155" s="7769"/>
      <c r="K155" s="7769"/>
      <c r="L155" s="7769"/>
      <c r="M155" s="7773"/>
      <c r="N155" s="7773"/>
      <c r="O155" s="7783"/>
      <c r="P155" s="7783"/>
      <c r="Q155" s="7783"/>
      <c r="R155" s="7773"/>
      <c r="S155" s="7773"/>
      <c r="T155" s="7773"/>
      <c r="U155" s="7773"/>
      <c r="V155" s="7974"/>
      <c r="W155" s="7773"/>
      <c r="X155" s="7773"/>
      <c r="Y155" s="7773"/>
      <c r="Z155" s="7769"/>
      <c r="AA155" s="7769"/>
      <c r="AB155" s="8048"/>
      <c r="AC155" s="8049"/>
      <c r="AD155" s="7769"/>
      <c r="AE155" s="7769"/>
      <c r="AF155" s="8050" t="inlineStr">
        <is>
          <t>N/A</t>
        </is>
      </c>
      <c r="AG155" s="7782"/>
      <c r="AH155" s="7782"/>
      <c r="AI155" s="7782"/>
      <c r="AJ155" s="7773"/>
      <c r="AK155" s="7769"/>
      <c r="AL155" s="7773"/>
      <c r="AM155" s="7773"/>
      <c r="AN155" s="7974"/>
      <c r="AO155" s="7974"/>
      <c r="AP155" s="7974"/>
      <c r="AQ155" s="7974"/>
      <c r="AR155" s="7974"/>
      <c r="AS155" s="7782"/>
      <c r="AT155" s="7782"/>
      <c r="AU155" s="8051"/>
      <c r="AV155" s="8051"/>
      <c r="AW155" s="7974"/>
      <c r="AX155" s="7974"/>
      <c r="AY155" s="7974"/>
      <c r="AZ155" s="8051"/>
      <c r="BA155" s="7974"/>
      <c r="BB155" s="8051"/>
      <c r="BC155" s="7974"/>
      <c r="BD155" s="7774" t="str">
        <f t="shared" si="16"/>
        <v/>
      </c>
      <c r="BE155" s="7775">
        <f t="shared" si="17"/>
        <v>1800</v>
      </c>
      <c r="BF155" s="7774" t="str">
        <f t="shared" si="18"/>
        <v/>
      </c>
      <c r="BG155" s="7775">
        <f t="shared" si="19"/>
        <v>600</v>
      </c>
      <c r="BH155" s="7775" t="str">
        <f t="shared" si="20"/>
        <v>S/01</v>
      </c>
      <c r="BI155" s="7771"/>
      <c r="BJ155" s="7976">
        <f>Overview!$E$7</f>
        <v>0</v>
      </c>
      <c r="BK155" s="7771"/>
      <c r="BL155" s="7982">
        <f t="shared" si="21"/>
        <v>0</v>
      </c>
      <c r="BM155" s="7976" t="str">
        <f>Overview!$P$153</f>
        <v/>
      </c>
      <c r="BN155" s="7976">
        <f t="shared" si="22"/>
        <v>0</v>
      </c>
      <c r="BO155" s="7771"/>
      <c r="BP155" s="7769"/>
      <c r="BQ155" s="7988" t="inlineStr">
        <is>
          <t>N/A</t>
        </is>
      </c>
      <c r="BR155" s="8004"/>
      <c r="BS155" s="8004"/>
      <c r="BT155" s="8046"/>
      <c r="BU155" s="8046"/>
      <c r="BV155" s="8040" t="str">
        <f t="shared" si="23"/>
        <v/>
      </c>
      <c r="BW155" s="8041">
        <v>30</v>
      </c>
      <c r="BX155" s="8041">
        <v>10</v>
      </c>
      <c r="BY155" s="8041" t="inlineStr">
        <is>
          <t>S/01</t>
        </is>
      </c>
      <c r="BZ155" s="8042"/>
      <c r="CA155" s="8043"/>
      <c r="CB155" s="8003"/>
      <c r="CC155" s="8003"/>
      <c r="CD155" s="8003"/>
      <c r="CE155" s="8044"/>
      <c r="CF155" s="8004"/>
      <c r="CG155" s="8004"/>
      <c r="CH155" s="8004"/>
      <c r="CI155" s="8004"/>
      <c r="CJ155" s="8004"/>
      <c r="CK155" s="8004"/>
    </row>
    <row r="156" spans="1:89" x14ac:dyDescent="0.2">
      <c r="A156" s="8004"/>
      <c r="B156" s="8004"/>
      <c r="D156" s="8047" t="str">
        <f>IF(BT156="EN",IF(Overview!$O$10=TRUE,"EN 62209-1","EN 62209-2"),IF(BT156="FCC","IEEE Std 1528™","IEC/IEEE 62209-1528"))</f>
        <v>IEC/IEEE 62209-1528</v>
      </c>
      <c r="E156" s="7989"/>
      <c r="F156" s="7990" t="inlineStr">
        <is>
          <t>Custom</t>
        </is>
      </c>
      <c r="G156" s="7995"/>
      <c r="H156" s="7993"/>
      <c r="I156" s="7773"/>
      <c r="J156" s="7769"/>
      <c r="K156" s="7769"/>
      <c r="L156" s="7769"/>
      <c r="M156" s="7773"/>
      <c r="N156" s="7773"/>
      <c r="O156" s="7783"/>
      <c r="P156" s="7783"/>
      <c r="Q156" s="7783"/>
      <c r="R156" s="7773"/>
      <c r="S156" s="7773"/>
      <c r="T156" s="7773"/>
      <c r="U156" s="7773"/>
      <c r="V156" s="7974"/>
      <c r="W156" s="7773"/>
      <c r="X156" s="7773"/>
      <c r="Y156" s="7773"/>
      <c r="Z156" s="7769"/>
      <c r="AA156" s="7769"/>
      <c r="AB156" s="8048"/>
      <c r="AC156" s="8049"/>
      <c r="AD156" s="7769"/>
      <c r="AE156" s="7769"/>
      <c r="AF156" s="8050" t="inlineStr">
        <is>
          <t>N/A</t>
        </is>
      </c>
      <c r="AG156" s="7782"/>
      <c r="AH156" s="7782"/>
      <c r="AI156" s="7782"/>
      <c r="AJ156" s="7773"/>
      <c r="AK156" s="7769"/>
      <c r="AL156" s="7773"/>
      <c r="AM156" s="7773"/>
      <c r="AN156" s="7974"/>
      <c r="AO156" s="7974"/>
      <c r="AP156" s="7974"/>
      <c r="AQ156" s="7974"/>
      <c r="AR156" s="7974"/>
      <c r="AS156" s="7782"/>
      <c r="AT156" s="7782"/>
      <c r="AU156" s="8051"/>
      <c r="AV156" s="8051"/>
      <c r="AW156" s="7974"/>
      <c r="AX156" s="7974"/>
      <c r="AY156" s="7974"/>
      <c r="AZ156" s="8051"/>
      <c r="BA156" s="7974"/>
      <c r="BB156" s="8051"/>
      <c r="BC156" s="7974"/>
      <c r="BD156" s="7774" t="str">
        <f t="shared" si="16"/>
        <v/>
      </c>
      <c r="BE156" s="7775">
        <f t="shared" si="17"/>
        <v>1800</v>
      </c>
      <c r="BF156" s="7774" t="str">
        <f t="shared" si="18"/>
        <v/>
      </c>
      <c r="BG156" s="7775">
        <f t="shared" si="19"/>
        <v>600</v>
      </c>
      <c r="BH156" s="7775" t="str">
        <f t="shared" si="20"/>
        <v>S/01</v>
      </c>
      <c r="BI156" s="7771"/>
      <c r="BJ156" s="7976">
        <f>Overview!$E$7</f>
        <v>0</v>
      </c>
      <c r="BK156" s="7771"/>
      <c r="BL156" s="7982">
        <f t="shared" si="21"/>
        <v>0</v>
      </c>
      <c r="BM156" s="7976" t="str">
        <f>Overview!$P$153</f>
        <v/>
      </c>
      <c r="BN156" s="7976">
        <f t="shared" si="22"/>
        <v>0</v>
      </c>
      <c r="BO156" s="7771"/>
      <c r="BP156" s="7769"/>
      <c r="BQ156" s="7988" t="inlineStr">
        <is>
          <t>N/A</t>
        </is>
      </c>
      <c r="BR156" s="8004"/>
      <c r="BS156" s="8004"/>
      <c r="BT156" s="8046"/>
      <c r="BU156" s="8046"/>
      <c r="BV156" s="8040" t="str">
        <f t="shared" si="23"/>
        <v/>
      </c>
      <c r="BW156" s="8041">
        <v>30</v>
      </c>
      <c r="BX156" s="8041">
        <v>10</v>
      </c>
      <c r="BY156" s="8041" t="inlineStr">
        <is>
          <t>S/01</t>
        </is>
      </c>
      <c r="BZ156" s="8042"/>
      <c r="CA156" s="8043"/>
      <c r="CB156" s="8003"/>
      <c r="CC156" s="8003"/>
      <c r="CD156" s="8003"/>
      <c r="CE156" s="8044"/>
      <c r="CF156" s="8004"/>
      <c r="CG156" s="8004"/>
      <c r="CH156" s="8004"/>
      <c r="CI156" s="8004"/>
      <c r="CJ156" s="8004"/>
      <c r="CK156" s="8004"/>
    </row>
    <row r="157" spans="1:89" x14ac:dyDescent="0.2">
      <c r="A157" s="8004"/>
      <c r="B157" s="8004"/>
      <c r="D157" s="8047" t="str">
        <f>IF(BT157="EN",IF(Overview!$O$10=TRUE,"EN 62209-1","EN 62209-2"),IF(BT157="FCC","IEEE Std 1528™","IEC/IEEE 62209-1528"))</f>
        <v>IEC/IEEE 62209-1528</v>
      </c>
      <c r="E157" s="7989"/>
      <c r="F157" s="7990" t="inlineStr">
        <is>
          <t>Custom</t>
        </is>
      </c>
      <c r="G157" s="7995"/>
      <c r="H157" s="7993"/>
      <c r="I157" s="7773"/>
      <c r="J157" s="7769"/>
      <c r="K157" s="7769"/>
      <c r="L157" s="7769"/>
      <c r="M157" s="7773"/>
      <c r="N157" s="7773"/>
      <c r="O157" s="7783"/>
      <c r="P157" s="7783"/>
      <c r="Q157" s="7783"/>
      <c r="R157" s="7773"/>
      <c r="S157" s="7773"/>
      <c r="T157" s="7773"/>
      <c r="U157" s="7773"/>
      <c r="V157" s="7974"/>
      <c r="W157" s="7773"/>
      <c r="X157" s="7773"/>
      <c r="Y157" s="7773"/>
      <c r="Z157" s="7769"/>
      <c r="AA157" s="7769"/>
      <c r="AB157" s="8048"/>
      <c r="AC157" s="8049"/>
      <c r="AD157" s="7769"/>
      <c r="AE157" s="7769"/>
      <c r="AF157" s="8050" t="inlineStr">
        <is>
          <t>N/A</t>
        </is>
      </c>
      <c r="AG157" s="7782"/>
      <c r="AH157" s="7782"/>
      <c r="AI157" s="7782"/>
      <c r="AJ157" s="7773"/>
      <c r="AK157" s="7769"/>
      <c r="AL157" s="7773"/>
      <c r="AM157" s="7773"/>
      <c r="AN157" s="7974"/>
      <c r="AO157" s="7974"/>
      <c r="AP157" s="7974"/>
      <c r="AQ157" s="7974"/>
      <c r="AR157" s="7974"/>
      <c r="AS157" s="7782"/>
      <c r="AT157" s="7782"/>
      <c r="AU157" s="8051"/>
      <c r="AV157" s="8051"/>
      <c r="AW157" s="7974"/>
      <c r="AX157" s="7974"/>
      <c r="AY157" s="7974"/>
      <c r="AZ157" s="8051"/>
      <c r="BA157" s="7974"/>
      <c r="BB157" s="8051"/>
      <c r="BC157" s="7974"/>
      <c r="BD157" s="7774" t="str">
        <f t="shared" si="16"/>
        <v/>
      </c>
      <c r="BE157" s="7775">
        <f t="shared" si="17"/>
        <v>1800</v>
      </c>
      <c r="BF157" s="7774" t="str">
        <f t="shared" si="18"/>
        <v/>
      </c>
      <c r="BG157" s="7775">
        <f t="shared" si="19"/>
        <v>600</v>
      </c>
      <c r="BH157" s="7775" t="str">
        <f t="shared" si="20"/>
        <v>S/01</v>
      </c>
      <c r="BI157" s="7771"/>
      <c r="BJ157" s="7976">
        <f>Overview!$E$7</f>
        <v>0</v>
      </c>
      <c r="BK157" s="7771"/>
      <c r="BL157" s="7982">
        <f t="shared" si="21"/>
        <v>0</v>
      </c>
      <c r="BM157" s="7976" t="str">
        <f>Overview!$P$153</f>
        <v/>
      </c>
      <c r="BN157" s="7976">
        <f t="shared" si="22"/>
        <v>0</v>
      </c>
      <c r="BO157" s="7771"/>
      <c r="BP157" s="7769"/>
      <c r="BQ157" s="7988" t="inlineStr">
        <is>
          <t>N/A</t>
        </is>
      </c>
      <c r="BR157" s="8004"/>
      <c r="BS157" s="8004"/>
      <c r="BT157" s="8046"/>
      <c r="BU157" s="8046"/>
      <c r="BV157" s="8040" t="str">
        <f t="shared" si="23"/>
        <v/>
      </c>
      <c r="BW157" s="8041">
        <v>30</v>
      </c>
      <c r="BX157" s="8041">
        <v>10</v>
      </c>
      <c r="BY157" s="8041" t="inlineStr">
        <is>
          <t>S/01</t>
        </is>
      </c>
      <c r="BZ157" s="8042"/>
      <c r="CA157" s="8043"/>
      <c r="CB157" s="8003"/>
      <c r="CC157" s="8003"/>
      <c r="CD157" s="8003"/>
      <c r="CE157" s="8044"/>
      <c r="CF157" s="8004"/>
      <c r="CG157" s="8004"/>
      <c r="CH157" s="8004"/>
      <c r="CI157" s="8004"/>
      <c r="CJ157" s="8004"/>
      <c r="CK157" s="8004"/>
    </row>
    <row r="158" spans="1:89" x14ac:dyDescent="0.2">
      <c r="A158" s="8004"/>
      <c r="B158" s="8004"/>
      <c r="D158" s="8047" t="str">
        <f>IF(BT158="EN",IF(Overview!$O$10=TRUE,"EN 62209-1","EN 62209-2"),IF(BT158="FCC","IEEE Std 1528™","IEC/IEEE 62209-1528"))</f>
        <v>IEC/IEEE 62209-1528</v>
      </c>
      <c r="E158" s="7989"/>
      <c r="F158" s="7990" t="inlineStr">
        <is>
          <t>Custom</t>
        </is>
      </c>
      <c r="G158" s="7995"/>
      <c r="H158" s="7993"/>
      <c r="I158" s="7773"/>
      <c r="J158" s="7769"/>
      <c r="K158" s="7769"/>
      <c r="L158" s="7769"/>
      <c r="M158" s="7773"/>
      <c r="N158" s="7773"/>
      <c r="O158" s="7783"/>
      <c r="P158" s="7783"/>
      <c r="Q158" s="7783"/>
      <c r="R158" s="7773"/>
      <c r="S158" s="7773"/>
      <c r="T158" s="7773"/>
      <c r="U158" s="7773"/>
      <c r="V158" s="7974"/>
      <c r="W158" s="7773"/>
      <c r="X158" s="7773"/>
      <c r="Y158" s="7773"/>
      <c r="Z158" s="7769"/>
      <c r="AA158" s="7769"/>
      <c r="AB158" s="8048"/>
      <c r="AC158" s="8049"/>
      <c r="AD158" s="7769"/>
      <c r="AE158" s="7769"/>
      <c r="AF158" s="8050" t="inlineStr">
        <is>
          <t>N/A</t>
        </is>
      </c>
      <c r="AG158" s="7782"/>
      <c r="AH158" s="7782"/>
      <c r="AI158" s="7782"/>
      <c r="AJ158" s="7773"/>
      <c r="AK158" s="7769"/>
      <c r="AL158" s="7773"/>
      <c r="AM158" s="7773"/>
      <c r="AN158" s="7974"/>
      <c r="AO158" s="7974"/>
      <c r="AP158" s="7974"/>
      <c r="AQ158" s="7974"/>
      <c r="AR158" s="7974"/>
      <c r="AS158" s="7782"/>
      <c r="AT158" s="7782"/>
      <c r="AU158" s="8051"/>
      <c r="AV158" s="8051"/>
      <c r="AW158" s="7974"/>
      <c r="AX158" s="7974"/>
      <c r="AY158" s="7974"/>
      <c r="AZ158" s="8051"/>
      <c r="BA158" s="7974"/>
      <c r="BB158" s="8051"/>
      <c r="BC158" s="7974"/>
      <c r="BD158" s="7774" t="str">
        <f t="shared" si="16"/>
        <v/>
      </c>
      <c r="BE158" s="7775">
        <f t="shared" si="17"/>
        <v>1800</v>
      </c>
      <c r="BF158" s="7774" t="str">
        <f t="shared" si="18"/>
        <v/>
      </c>
      <c r="BG158" s="7775">
        <f t="shared" si="19"/>
        <v>600</v>
      </c>
      <c r="BH158" s="7775" t="str">
        <f t="shared" si="20"/>
        <v>S/01</v>
      </c>
      <c r="BI158" s="7771"/>
      <c r="BJ158" s="7976">
        <f>Overview!$E$7</f>
        <v>0</v>
      </c>
      <c r="BK158" s="7771"/>
      <c r="BL158" s="7982">
        <f t="shared" si="21"/>
        <v>0</v>
      </c>
      <c r="BM158" s="7976" t="str">
        <f>Overview!$P$153</f>
        <v/>
      </c>
      <c r="BN158" s="7976">
        <f t="shared" si="22"/>
        <v>0</v>
      </c>
      <c r="BO158" s="7771"/>
      <c r="BP158" s="7769"/>
      <c r="BQ158" s="7988" t="inlineStr">
        <is>
          <t>N/A</t>
        </is>
      </c>
      <c r="BR158" s="8004"/>
      <c r="BS158" s="8004"/>
      <c r="BT158" s="8046"/>
      <c r="BU158" s="8046"/>
      <c r="BV158" s="8040" t="str">
        <f t="shared" si="23"/>
        <v/>
      </c>
      <c r="BW158" s="8041">
        <v>30</v>
      </c>
      <c r="BX158" s="8041">
        <v>10</v>
      </c>
      <c r="BY158" s="8041" t="inlineStr">
        <is>
          <t>S/01</t>
        </is>
      </c>
      <c r="BZ158" s="8042"/>
      <c r="CA158" s="8043"/>
      <c r="CB158" s="8003"/>
      <c r="CC158" s="8003"/>
      <c r="CD158" s="8003"/>
      <c r="CE158" s="8044"/>
      <c r="CF158" s="8004"/>
      <c r="CG158" s="8004"/>
      <c r="CH158" s="8004"/>
      <c r="CI158" s="8004"/>
      <c r="CJ158" s="8004"/>
      <c r="CK158" s="8004"/>
    </row>
    <row r="159" spans="1:89" x14ac:dyDescent="0.2">
      <c r="A159" s="8004"/>
      <c r="B159" s="8004"/>
      <c r="D159" s="8047" t="str">
        <f>IF(BT159="EN",IF(Overview!$O$10=TRUE,"EN 62209-1","EN 62209-2"),IF(BT159="FCC","IEEE Std 1528™","IEC/IEEE 62209-1528"))</f>
        <v>IEC/IEEE 62209-1528</v>
      </c>
      <c r="E159" s="7989"/>
      <c r="F159" s="7990" t="inlineStr">
        <is>
          <t>Custom</t>
        </is>
      </c>
      <c r="G159" s="7995"/>
      <c r="H159" s="7993"/>
      <c r="I159" s="7773"/>
      <c r="J159" s="7769"/>
      <c r="K159" s="7769"/>
      <c r="L159" s="7769"/>
      <c r="M159" s="7773"/>
      <c r="N159" s="7773"/>
      <c r="O159" s="7783"/>
      <c r="P159" s="7783"/>
      <c r="Q159" s="7783"/>
      <c r="R159" s="7773"/>
      <c r="S159" s="7773"/>
      <c r="T159" s="7773"/>
      <c r="U159" s="7773"/>
      <c r="V159" s="7974"/>
      <c r="W159" s="7773"/>
      <c r="X159" s="7773"/>
      <c r="Y159" s="7773"/>
      <c r="Z159" s="7769"/>
      <c r="AA159" s="7769"/>
      <c r="AB159" s="8048"/>
      <c r="AC159" s="8049"/>
      <c r="AD159" s="7769"/>
      <c r="AE159" s="7769"/>
      <c r="AF159" s="8050" t="inlineStr">
        <is>
          <t>N/A</t>
        </is>
      </c>
      <c r="AG159" s="7782"/>
      <c r="AH159" s="7782"/>
      <c r="AI159" s="7782"/>
      <c r="AJ159" s="7773"/>
      <c r="AK159" s="7769"/>
      <c r="AL159" s="7773"/>
      <c r="AM159" s="7773"/>
      <c r="AN159" s="7974"/>
      <c r="AO159" s="7974"/>
      <c r="AP159" s="7974"/>
      <c r="AQ159" s="7974"/>
      <c r="AR159" s="7974"/>
      <c r="AS159" s="7782"/>
      <c r="AT159" s="7782"/>
      <c r="AU159" s="8051"/>
      <c r="AV159" s="8051"/>
      <c r="AW159" s="7974"/>
      <c r="AX159" s="7974"/>
      <c r="AY159" s="7974"/>
      <c r="AZ159" s="8051"/>
      <c r="BA159" s="7974"/>
      <c r="BB159" s="8051"/>
      <c r="BC159" s="7974"/>
      <c r="BD159" s="7774" t="str">
        <f t="shared" si="16"/>
        <v/>
      </c>
      <c r="BE159" s="7775">
        <f t="shared" si="17"/>
        <v>1800</v>
      </c>
      <c r="BF159" s="7774" t="str">
        <f t="shared" si="18"/>
        <v/>
      </c>
      <c r="BG159" s="7775">
        <f t="shared" si="19"/>
        <v>600</v>
      </c>
      <c r="BH159" s="7775" t="str">
        <f t="shared" si="20"/>
        <v>S/01</v>
      </c>
      <c r="BI159" s="7771"/>
      <c r="BJ159" s="7976">
        <f>Overview!$E$7</f>
        <v>0</v>
      </c>
      <c r="BK159" s="7771"/>
      <c r="BL159" s="7982">
        <f t="shared" si="21"/>
        <v>0</v>
      </c>
      <c r="BM159" s="7976" t="str">
        <f>Overview!$P$153</f>
        <v/>
      </c>
      <c r="BN159" s="7976">
        <f t="shared" si="22"/>
        <v>0</v>
      </c>
      <c r="BO159" s="7771"/>
      <c r="BP159" s="7769"/>
      <c r="BQ159" s="7988" t="inlineStr">
        <is>
          <t>N/A</t>
        </is>
      </c>
      <c r="BR159" s="8004"/>
      <c r="BS159" s="8004"/>
      <c r="BT159" s="8046"/>
      <c r="BU159" s="8046"/>
      <c r="BV159" s="8040" t="str">
        <f t="shared" si="23"/>
        <v/>
      </c>
      <c r="BW159" s="8041">
        <v>30</v>
      </c>
      <c r="BX159" s="8041">
        <v>10</v>
      </c>
      <c r="BY159" s="8041" t="inlineStr">
        <is>
          <t>S/01</t>
        </is>
      </c>
      <c r="BZ159" s="8042"/>
      <c r="CA159" s="8043"/>
      <c r="CB159" s="8003"/>
      <c r="CC159" s="8003"/>
      <c r="CD159" s="8003"/>
      <c r="CE159" s="8044"/>
      <c r="CF159" s="8004"/>
      <c r="CG159" s="8004"/>
      <c r="CH159" s="8004"/>
      <c r="CI159" s="8004"/>
      <c r="CJ159" s="8004"/>
      <c r="CK159" s="8004"/>
    </row>
    <row r="160" spans="1:89" x14ac:dyDescent="0.2">
      <c r="A160" s="8004"/>
      <c r="B160" s="8004"/>
      <c r="D160" s="8047" t="str">
        <f>IF(BT160="EN",IF(Overview!$O$10=TRUE,"EN 62209-1","EN 62209-2"),IF(BT160="FCC","IEEE Std 1528™","IEC/IEEE 62209-1528"))</f>
        <v>IEC/IEEE 62209-1528</v>
      </c>
      <c r="E160" s="7989"/>
      <c r="F160" s="7990" t="inlineStr">
        <is>
          <t>Custom</t>
        </is>
      </c>
      <c r="G160" s="7995"/>
      <c r="H160" s="7993"/>
      <c r="I160" s="7773"/>
      <c r="J160" s="7769"/>
      <c r="K160" s="7769"/>
      <c r="L160" s="7769"/>
      <c r="M160" s="7773"/>
      <c r="N160" s="7773"/>
      <c r="O160" s="7783"/>
      <c r="P160" s="7783"/>
      <c r="Q160" s="7783"/>
      <c r="R160" s="7773"/>
      <c r="S160" s="7773"/>
      <c r="T160" s="7773"/>
      <c r="U160" s="7773"/>
      <c r="V160" s="7974"/>
      <c r="W160" s="7773"/>
      <c r="X160" s="7773"/>
      <c r="Y160" s="7773"/>
      <c r="Z160" s="7769"/>
      <c r="AA160" s="7769"/>
      <c r="AB160" s="8048"/>
      <c r="AC160" s="8049"/>
      <c r="AD160" s="7769"/>
      <c r="AE160" s="7769"/>
      <c r="AF160" s="8050" t="inlineStr">
        <is>
          <t>N/A</t>
        </is>
      </c>
      <c r="AG160" s="7782"/>
      <c r="AH160" s="7782"/>
      <c r="AI160" s="7782"/>
      <c r="AJ160" s="7773"/>
      <c r="AK160" s="7769"/>
      <c r="AL160" s="7773"/>
      <c r="AM160" s="7773"/>
      <c r="AN160" s="7974"/>
      <c r="AO160" s="7974"/>
      <c r="AP160" s="7974"/>
      <c r="AQ160" s="7974"/>
      <c r="AR160" s="7974"/>
      <c r="AS160" s="7782"/>
      <c r="AT160" s="7782"/>
      <c r="AU160" s="8051"/>
      <c r="AV160" s="8051"/>
      <c r="AW160" s="7974"/>
      <c r="AX160" s="7974"/>
      <c r="AY160" s="7974"/>
      <c r="AZ160" s="8051"/>
      <c r="BA160" s="7974"/>
      <c r="BB160" s="8051"/>
      <c r="BC160" s="7974"/>
      <c r="BD160" s="7774" t="str">
        <f t="shared" si="16"/>
        <v/>
      </c>
      <c r="BE160" s="7775">
        <f t="shared" si="17"/>
        <v>1800</v>
      </c>
      <c r="BF160" s="7774" t="str">
        <f t="shared" si="18"/>
        <v/>
      </c>
      <c r="BG160" s="7775">
        <f t="shared" si="19"/>
        <v>600</v>
      </c>
      <c r="BH160" s="7775" t="str">
        <f t="shared" si="20"/>
        <v>S/01</v>
      </c>
      <c r="BI160" s="7771"/>
      <c r="BJ160" s="7976">
        <f>Overview!$E$7</f>
        <v>0</v>
      </c>
      <c r="BK160" s="7771"/>
      <c r="BL160" s="7982">
        <f t="shared" si="21"/>
        <v>0</v>
      </c>
      <c r="BM160" s="7976" t="str">
        <f>Overview!$P$153</f>
        <v/>
      </c>
      <c r="BN160" s="7976">
        <f t="shared" si="22"/>
        <v>0</v>
      </c>
      <c r="BO160" s="7771"/>
      <c r="BP160" s="7769"/>
      <c r="BQ160" s="7988" t="inlineStr">
        <is>
          <t>N/A</t>
        </is>
      </c>
      <c r="BR160" s="8004"/>
      <c r="BS160" s="8004"/>
      <c r="BT160" s="8046"/>
      <c r="BU160" s="8046"/>
      <c r="BV160" s="8040" t="str">
        <f t="shared" si="23"/>
        <v/>
      </c>
      <c r="BW160" s="8041">
        <v>30</v>
      </c>
      <c r="BX160" s="8041">
        <v>10</v>
      </c>
      <c r="BY160" s="8041" t="inlineStr">
        <is>
          <t>S/01</t>
        </is>
      </c>
      <c r="BZ160" s="8042"/>
      <c r="CA160" s="8043"/>
      <c r="CB160" s="8003"/>
      <c r="CC160" s="8003"/>
      <c r="CD160" s="8003"/>
      <c r="CE160" s="8044"/>
      <c r="CF160" s="8004"/>
      <c r="CG160" s="8004"/>
      <c r="CH160" s="8004"/>
      <c r="CI160" s="8004"/>
      <c r="CJ160" s="8004"/>
      <c r="CK160" s="8004"/>
    </row>
    <row r="161" spans="1:89" x14ac:dyDescent="0.2">
      <c r="A161" s="8004"/>
      <c r="B161" s="8004"/>
      <c r="D161" s="8047" t="str">
        <f>IF(BT161="EN",IF(Overview!$O$10=TRUE,"EN 62209-1","EN 62209-2"),IF(BT161="FCC","IEEE Std 1528™","IEC/IEEE 62209-1528"))</f>
        <v>IEC/IEEE 62209-1528</v>
      </c>
      <c r="E161" s="7989"/>
      <c r="F161" s="7990" t="inlineStr">
        <is>
          <t>Custom</t>
        </is>
      </c>
      <c r="G161" s="7995"/>
      <c r="H161" s="7993"/>
      <c r="I161" s="7773"/>
      <c r="J161" s="7769"/>
      <c r="K161" s="7769"/>
      <c r="L161" s="7769"/>
      <c r="M161" s="7773"/>
      <c r="N161" s="7773"/>
      <c r="O161" s="7783"/>
      <c r="P161" s="7783"/>
      <c r="Q161" s="7783"/>
      <c r="R161" s="7773"/>
      <c r="S161" s="7773"/>
      <c r="T161" s="7773"/>
      <c r="U161" s="7773"/>
      <c r="V161" s="7974"/>
      <c r="W161" s="7773"/>
      <c r="X161" s="7773"/>
      <c r="Y161" s="7773"/>
      <c r="Z161" s="7769"/>
      <c r="AA161" s="7769"/>
      <c r="AB161" s="8048"/>
      <c r="AC161" s="8049"/>
      <c r="AD161" s="7769"/>
      <c r="AE161" s="7769"/>
      <c r="AF161" s="8050" t="inlineStr">
        <is>
          <t>N/A</t>
        </is>
      </c>
      <c r="AG161" s="7782"/>
      <c r="AH161" s="7782"/>
      <c r="AI161" s="7782"/>
      <c r="AJ161" s="7773"/>
      <c r="AK161" s="7769"/>
      <c r="AL161" s="7773"/>
      <c r="AM161" s="7773"/>
      <c r="AN161" s="7974"/>
      <c r="AO161" s="7974"/>
      <c r="AP161" s="7974"/>
      <c r="AQ161" s="7974"/>
      <c r="AR161" s="7974"/>
      <c r="AS161" s="7782"/>
      <c r="AT161" s="7782"/>
      <c r="AU161" s="8051"/>
      <c r="AV161" s="8051"/>
      <c r="AW161" s="7974"/>
      <c r="AX161" s="7974"/>
      <c r="AY161" s="7974"/>
      <c r="AZ161" s="8051"/>
      <c r="BA161" s="7974"/>
      <c r="BB161" s="8051"/>
      <c r="BC161" s="7974"/>
      <c r="BD161" s="7774" t="str">
        <f t="shared" si="16"/>
        <v/>
      </c>
      <c r="BE161" s="7775">
        <f t="shared" si="17"/>
        <v>1800</v>
      </c>
      <c r="BF161" s="7774" t="str">
        <f t="shared" si="18"/>
        <v/>
      </c>
      <c r="BG161" s="7775">
        <f t="shared" si="19"/>
        <v>600</v>
      </c>
      <c r="BH161" s="7775" t="str">
        <f t="shared" si="20"/>
        <v>S/01</v>
      </c>
      <c r="BI161" s="7771"/>
      <c r="BJ161" s="7976">
        <f>Overview!$E$7</f>
        <v>0</v>
      </c>
      <c r="BK161" s="7771"/>
      <c r="BL161" s="7982">
        <f t="shared" si="21"/>
        <v>0</v>
      </c>
      <c r="BM161" s="7976" t="str">
        <f>Overview!$P$153</f>
        <v/>
      </c>
      <c r="BN161" s="7976">
        <f t="shared" si="22"/>
        <v>0</v>
      </c>
      <c r="BO161" s="7771"/>
      <c r="BP161" s="7769"/>
      <c r="BQ161" s="7988" t="inlineStr">
        <is>
          <t>N/A</t>
        </is>
      </c>
      <c r="BR161" s="8004"/>
      <c r="BS161" s="8004"/>
      <c r="BT161" s="8046"/>
      <c r="BU161" s="8046"/>
      <c r="BV161" s="8040" t="str">
        <f t="shared" si="23"/>
        <v/>
      </c>
      <c r="BW161" s="8041">
        <v>30</v>
      </c>
      <c r="BX161" s="8041">
        <v>10</v>
      </c>
      <c r="BY161" s="8041" t="inlineStr">
        <is>
          <t>S/01</t>
        </is>
      </c>
      <c r="BZ161" s="8042"/>
      <c r="CA161" s="8043"/>
      <c r="CB161" s="8003"/>
      <c r="CC161" s="8003"/>
      <c r="CD161" s="8003"/>
      <c r="CE161" s="8044"/>
      <c r="CF161" s="8004"/>
      <c r="CG161" s="8004"/>
      <c r="CH161" s="8004"/>
      <c r="CI161" s="8004"/>
      <c r="CJ161" s="8004"/>
      <c r="CK161" s="8004"/>
    </row>
    <row r="162" spans="1:89" x14ac:dyDescent="0.2">
      <c r="A162" s="8004"/>
      <c r="B162" s="8004"/>
      <c r="D162" s="8047" t="str">
        <f>IF(BT162="EN",IF(Overview!$O$10=TRUE,"EN 62209-1","EN 62209-2"),IF(BT162="FCC","IEEE Std 1528™","IEC/IEEE 62209-1528"))</f>
        <v>IEC/IEEE 62209-1528</v>
      </c>
      <c r="E162" s="7989"/>
      <c r="F162" s="7990" t="inlineStr">
        <is>
          <t>Custom</t>
        </is>
      </c>
      <c r="G162" s="7995"/>
      <c r="H162" s="7993"/>
      <c r="I162" s="7773"/>
      <c r="J162" s="7769"/>
      <c r="K162" s="7769"/>
      <c r="L162" s="7769"/>
      <c r="M162" s="7773"/>
      <c r="N162" s="7773"/>
      <c r="O162" s="7783"/>
      <c r="P162" s="7783"/>
      <c r="Q162" s="7783"/>
      <c r="R162" s="7773"/>
      <c r="S162" s="7773"/>
      <c r="T162" s="7773"/>
      <c r="U162" s="7773"/>
      <c r="V162" s="7974"/>
      <c r="W162" s="7773"/>
      <c r="X162" s="7773"/>
      <c r="Y162" s="7773"/>
      <c r="Z162" s="7769"/>
      <c r="AA162" s="7769"/>
      <c r="AB162" s="8048"/>
      <c r="AC162" s="8049"/>
      <c r="AD162" s="7769"/>
      <c r="AE162" s="7769"/>
      <c r="AF162" s="8050" t="inlineStr">
        <is>
          <t>N/A</t>
        </is>
      </c>
      <c r="AG162" s="7782"/>
      <c r="AH162" s="7782"/>
      <c r="AI162" s="7782"/>
      <c r="AJ162" s="7773"/>
      <c r="AK162" s="7769"/>
      <c r="AL162" s="7773"/>
      <c r="AM162" s="7773"/>
      <c r="AN162" s="7974"/>
      <c r="AO162" s="7974"/>
      <c r="AP162" s="7974"/>
      <c r="AQ162" s="7974"/>
      <c r="AR162" s="7974"/>
      <c r="AS162" s="7782"/>
      <c r="AT162" s="7782"/>
      <c r="AU162" s="8051"/>
      <c r="AV162" s="8051"/>
      <c r="AW162" s="7974"/>
      <c r="AX162" s="7974"/>
      <c r="AY162" s="7974"/>
      <c r="AZ162" s="8051"/>
      <c r="BA162" s="7974"/>
      <c r="BB162" s="8051"/>
      <c r="BC162" s="7974"/>
      <c r="BD162" s="7774" t="str">
        <f t="shared" si="16"/>
        <v/>
      </c>
      <c r="BE162" s="7775">
        <f t="shared" si="17"/>
        <v>1800</v>
      </c>
      <c r="BF162" s="7774" t="str">
        <f t="shared" si="18"/>
        <v/>
      </c>
      <c r="BG162" s="7775">
        <f t="shared" si="19"/>
        <v>600</v>
      </c>
      <c r="BH162" s="7775" t="str">
        <f t="shared" si="20"/>
        <v>S/01</v>
      </c>
      <c r="BI162" s="7771"/>
      <c r="BJ162" s="7976">
        <f>Overview!$E$7</f>
        <v>0</v>
      </c>
      <c r="BK162" s="7771"/>
      <c r="BL162" s="7982">
        <f t="shared" si="21"/>
        <v>0</v>
      </c>
      <c r="BM162" s="7976" t="str">
        <f>Overview!$P$153</f>
        <v/>
      </c>
      <c r="BN162" s="7976">
        <f t="shared" si="22"/>
        <v>0</v>
      </c>
      <c r="BO162" s="7771"/>
      <c r="BP162" s="7769"/>
      <c r="BQ162" s="7988" t="inlineStr">
        <is>
          <t>N/A</t>
        </is>
      </c>
      <c r="BR162" s="8004"/>
      <c r="BS162" s="8004"/>
      <c r="BT162" s="8046"/>
      <c r="BU162" s="8046"/>
      <c r="BV162" s="8040" t="str">
        <f t="shared" si="23"/>
        <v/>
      </c>
      <c r="BW162" s="8041">
        <v>30</v>
      </c>
      <c r="BX162" s="8041">
        <v>10</v>
      </c>
      <c r="BY162" s="8041" t="inlineStr">
        <is>
          <t>S/01</t>
        </is>
      </c>
      <c r="BZ162" s="8042"/>
      <c r="CA162" s="8043"/>
      <c r="CB162" s="8003"/>
      <c r="CC162" s="8003"/>
      <c r="CD162" s="8003"/>
      <c r="CE162" s="8044"/>
      <c r="CF162" s="8004"/>
      <c r="CG162" s="8004"/>
      <c r="CH162" s="8004"/>
      <c r="CI162" s="8004"/>
      <c r="CJ162" s="8004"/>
      <c r="CK162" s="8004"/>
    </row>
    <row r="163" spans="1:89" x14ac:dyDescent="0.2">
      <c r="A163" s="8004"/>
      <c r="B163" s="8004"/>
      <c r="D163" s="8047" t="str">
        <f>IF(BT163="EN",IF(Overview!$O$10=TRUE,"EN 62209-1","EN 62209-2"),IF(BT163="FCC","IEEE Std 1528™","IEC/IEEE 62209-1528"))</f>
        <v>IEC/IEEE 62209-1528</v>
      </c>
      <c r="E163" s="7989"/>
      <c r="F163" s="7990" t="inlineStr">
        <is>
          <t>Custom</t>
        </is>
      </c>
      <c r="G163" s="7995"/>
      <c r="H163" s="7993"/>
      <c r="I163" s="7773"/>
      <c r="J163" s="7769"/>
      <c r="K163" s="7769"/>
      <c r="L163" s="7769"/>
      <c r="M163" s="7773"/>
      <c r="N163" s="7773"/>
      <c r="O163" s="7783"/>
      <c r="P163" s="7783"/>
      <c r="Q163" s="7783"/>
      <c r="R163" s="7773"/>
      <c r="S163" s="7773"/>
      <c r="T163" s="7773"/>
      <c r="U163" s="7773"/>
      <c r="V163" s="7974"/>
      <c r="W163" s="7773"/>
      <c r="X163" s="7773"/>
      <c r="Y163" s="7773"/>
      <c r="Z163" s="7769"/>
      <c r="AA163" s="7769"/>
      <c r="AB163" s="8048"/>
      <c r="AC163" s="8049"/>
      <c r="AD163" s="7769"/>
      <c r="AE163" s="7769"/>
      <c r="AF163" s="8050" t="inlineStr">
        <is>
          <t>N/A</t>
        </is>
      </c>
      <c r="AG163" s="7782"/>
      <c r="AH163" s="7782"/>
      <c r="AI163" s="7782"/>
      <c r="AJ163" s="7773"/>
      <c r="AK163" s="7769"/>
      <c r="AL163" s="7773"/>
      <c r="AM163" s="7773"/>
      <c r="AN163" s="7974"/>
      <c r="AO163" s="7974"/>
      <c r="AP163" s="7974"/>
      <c r="AQ163" s="7974"/>
      <c r="AR163" s="7974"/>
      <c r="AS163" s="7782"/>
      <c r="AT163" s="7782"/>
      <c r="AU163" s="8051"/>
      <c r="AV163" s="8051"/>
      <c r="AW163" s="7974"/>
      <c r="AX163" s="7974"/>
      <c r="AY163" s="7974"/>
      <c r="AZ163" s="8051"/>
      <c r="BA163" s="7974"/>
      <c r="BB163" s="8051"/>
      <c r="BC163" s="7974"/>
      <c r="BD163" s="7774" t="str">
        <f t="shared" si="16"/>
        <v/>
      </c>
      <c r="BE163" s="7775">
        <f t="shared" si="17"/>
        <v>1800</v>
      </c>
      <c r="BF163" s="7774" t="str">
        <f t="shared" si="18"/>
        <v/>
      </c>
      <c r="BG163" s="7775">
        <f t="shared" si="19"/>
        <v>600</v>
      </c>
      <c r="BH163" s="7775" t="str">
        <f t="shared" si="20"/>
        <v>S/01</v>
      </c>
      <c r="BI163" s="7771"/>
      <c r="BJ163" s="7976">
        <f>Overview!$E$7</f>
        <v>0</v>
      </c>
      <c r="BK163" s="7771"/>
      <c r="BL163" s="7982">
        <f t="shared" si="21"/>
        <v>0</v>
      </c>
      <c r="BM163" s="7976" t="str">
        <f>Overview!$P$153</f>
        <v/>
      </c>
      <c r="BN163" s="7976">
        <f t="shared" si="22"/>
        <v>0</v>
      </c>
      <c r="BO163" s="7771"/>
      <c r="BP163" s="7769"/>
      <c r="BQ163" s="7988" t="inlineStr">
        <is>
          <t>N/A</t>
        </is>
      </c>
      <c r="BR163" s="8004"/>
      <c r="BS163" s="8004"/>
      <c r="BT163" s="8046"/>
      <c r="BU163" s="8046"/>
      <c r="BV163" s="8040" t="str">
        <f t="shared" si="23"/>
        <v/>
      </c>
      <c r="BW163" s="8041">
        <v>30</v>
      </c>
      <c r="BX163" s="8041">
        <v>10</v>
      </c>
      <c r="BY163" s="8041" t="inlineStr">
        <is>
          <t>S/01</t>
        </is>
      </c>
      <c r="BZ163" s="8042"/>
      <c r="CA163" s="8043"/>
      <c r="CB163" s="8003"/>
      <c r="CC163" s="8003"/>
      <c r="CD163" s="8003"/>
      <c r="CE163" s="8044"/>
      <c r="CF163" s="8004"/>
      <c r="CG163" s="8004"/>
      <c r="CH163" s="8004"/>
      <c r="CI163" s="8004"/>
      <c r="CJ163" s="8004"/>
      <c r="CK163" s="8004"/>
    </row>
    <row r="164" spans="1:89" x14ac:dyDescent="0.2">
      <c r="A164" s="8004"/>
      <c r="B164" s="8004"/>
      <c r="D164" s="8047" t="str">
        <f>IF(BT164="EN",IF(Overview!$O$10=TRUE,"EN 62209-1","EN 62209-2"),IF(BT164="FCC","IEEE Std 1528™","IEC/IEEE 62209-1528"))</f>
        <v>IEC/IEEE 62209-1528</v>
      </c>
      <c r="E164" s="7989"/>
      <c r="F164" s="7990" t="inlineStr">
        <is>
          <t>Custom</t>
        </is>
      </c>
      <c r="G164" s="7995"/>
      <c r="H164" s="7993"/>
      <c r="I164" s="7773"/>
      <c r="J164" s="7769"/>
      <c r="K164" s="7769"/>
      <c r="L164" s="7769"/>
      <c r="M164" s="7773"/>
      <c r="N164" s="7773"/>
      <c r="O164" s="7783"/>
      <c r="P164" s="7783"/>
      <c r="Q164" s="7783"/>
      <c r="R164" s="7773"/>
      <c r="S164" s="7773"/>
      <c r="T164" s="7773"/>
      <c r="U164" s="7773"/>
      <c r="V164" s="7974"/>
      <c r="W164" s="7773"/>
      <c r="X164" s="7773"/>
      <c r="Y164" s="7773"/>
      <c r="Z164" s="7769"/>
      <c r="AA164" s="7769"/>
      <c r="AB164" s="8048"/>
      <c r="AC164" s="8049"/>
      <c r="AD164" s="7769"/>
      <c r="AE164" s="7769"/>
      <c r="AF164" s="8050" t="inlineStr">
        <is>
          <t>N/A</t>
        </is>
      </c>
      <c r="AG164" s="7782"/>
      <c r="AH164" s="7782"/>
      <c r="AI164" s="7782"/>
      <c r="AJ164" s="7773"/>
      <c r="AK164" s="7769"/>
      <c r="AL164" s="7773"/>
      <c r="AM164" s="7773"/>
      <c r="AN164" s="7974"/>
      <c r="AO164" s="7974"/>
      <c r="AP164" s="7974"/>
      <c r="AQ164" s="7974"/>
      <c r="AR164" s="7974"/>
      <c r="AS164" s="7782"/>
      <c r="AT164" s="7782"/>
      <c r="AU164" s="8051"/>
      <c r="AV164" s="8051"/>
      <c r="AW164" s="7974"/>
      <c r="AX164" s="7974"/>
      <c r="AY164" s="7974"/>
      <c r="AZ164" s="8051"/>
      <c r="BA164" s="7974"/>
      <c r="BB164" s="8051"/>
      <c r="BC164" s="7974"/>
      <c r="BD164" s="7774" t="str">
        <f t="shared" si="16"/>
        <v/>
      </c>
      <c r="BE164" s="7775">
        <f t="shared" si="17"/>
        <v>1800</v>
      </c>
      <c r="BF164" s="7774" t="str">
        <f t="shared" si="18"/>
        <v/>
      </c>
      <c r="BG164" s="7775">
        <f t="shared" si="19"/>
        <v>600</v>
      </c>
      <c r="BH164" s="7775" t="str">
        <f t="shared" si="20"/>
        <v>S/01</v>
      </c>
      <c r="BI164" s="7771"/>
      <c r="BJ164" s="7976">
        <f>Overview!$E$7</f>
        <v>0</v>
      </c>
      <c r="BK164" s="7771"/>
      <c r="BL164" s="7982">
        <f t="shared" si="21"/>
        <v>0</v>
      </c>
      <c r="BM164" s="7976" t="str">
        <f>Overview!$P$153</f>
        <v/>
      </c>
      <c r="BN164" s="7976">
        <f t="shared" si="22"/>
        <v>0</v>
      </c>
      <c r="BO164" s="7771"/>
      <c r="BP164" s="7769"/>
      <c r="BQ164" s="7988" t="inlineStr">
        <is>
          <t>N/A</t>
        </is>
      </c>
      <c r="BR164" s="8004"/>
      <c r="BS164" s="8004"/>
      <c r="BT164" s="8046"/>
      <c r="BU164" s="8046"/>
      <c r="BV164" s="8040" t="str">
        <f t="shared" si="23"/>
        <v/>
      </c>
      <c r="BW164" s="8041">
        <v>30</v>
      </c>
      <c r="BX164" s="8041">
        <v>10</v>
      </c>
      <c r="BY164" s="8041" t="inlineStr">
        <is>
          <t>S/01</t>
        </is>
      </c>
      <c r="BZ164" s="8042"/>
      <c r="CA164" s="8043"/>
      <c r="CB164" s="8003"/>
      <c r="CC164" s="8003"/>
      <c r="CD164" s="8003"/>
      <c r="CE164" s="8044"/>
      <c r="CF164" s="8004"/>
      <c r="CG164" s="8004"/>
      <c r="CH164" s="8004"/>
      <c r="CI164" s="8004"/>
      <c r="CJ164" s="8004"/>
      <c r="CK164" s="8004"/>
    </row>
    <row r="165" spans="1:89" x14ac:dyDescent="0.2">
      <c r="A165" s="8004"/>
      <c r="B165" s="8004"/>
      <c r="D165" s="8047" t="str">
        <f>IF(BT165="EN",IF(Overview!$O$10=TRUE,"EN 62209-1","EN 62209-2"),IF(BT165="FCC","IEEE Std 1528™","IEC/IEEE 62209-1528"))</f>
        <v>IEC/IEEE 62209-1528</v>
      </c>
      <c r="E165" s="7989"/>
      <c r="F165" s="7990" t="inlineStr">
        <is>
          <t>Custom</t>
        </is>
      </c>
      <c r="G165" s="7995"/>
      <c r="H165" s="7993"/>
      <c r="I165" s="7773"/>
      <c r="J165" s="7769"/>
      <c r="K165" s="7769"/>
      <c r="L165" s="7769"/>
      <c r="M165" s="7773"/>
      <c r="N165" s="7773"/>
      <c r="O165" s="7783"/>
      <c r="P165" s="7783"/>
      <c r="Q165" s="7783"/>
      <c r="R165" s="7773"/>
      <c r="S165" s="7773"/>
      <c r="T165" s="7773"/>
      <c r="U165" s="7773"/>
      <c r="V165" s="7974"/>
      <c r="W165" s="7773"/>
      <c r="X165" s="7773"/>
      <c r="Y165" s="7773"/>
      <c r="Z165" s="7769"/>
      <c r="AA165" s="7769"/>
      <c r="AB165" s="8048"/>
      <c r="AC165" s="8049"/>
      <c r="AD165" s="7769"/>
      <c r="AE165" s="7769"/>
      <c r="AF165" s="8050" t="inlineStr">
        <is>
          <t>N/A</t>
        </is>
      </c>
      <c r="AG165" s="7782"/>
      <c r="AH165" s="7782"/>
      <c r="AI165" s="7782"/>
      <c r="AJ165" s="7773"/>
      <c r="AK165" s="7769"/>
      <c r="AL165" s="7773"/>
      <c r="AM165" s="7773"/>
      <c r="AN165" s="7974"/>
      <c r="AO165" s="7974"/>
      <c r="AP165" s="7974"/>
      <c r="AQ165" s="7974"/>
      <c r="AR165" s="7974"/>
      <c r="AS165" s="7782"/>
      <c r="AT165" s="7782"/>
      <c r="AU165" s="8051"/>
      <c r="AV165" s="8051"/>
      <c r="AW165" s="7974"/>
      <c r="AX165" s="7974"/>
      <c r="AY165" s="7974"/>
      <c r="AZ165" s="8051"/>
      <c r="BA165" s="7974"/>
      <c r="BB165" s="8051"/>
      <c r="BC165" s="7974"/>
      <c r="BD165" s="7774" t="str">
        <f t="shared" si="16"/>
        <v/>
      </c>
      <c r="BE165" s="7775">
        <f t="shared" si="17"/>
        <v>1800</v>
      </c>
      <c r="BF165" s="7774" t="str">
        <f t="shared" si="18"/>
        <v/>
      </c>
      <c r="BG165" s="7775">
        <f t="shared" si="19"/>
        <v>600</v>
      </c>
      <c r="BH165" s="7775" t="str">
        <f t="shared" si="20"/>
        <v>S/01</v>
      </c>
      <c r="BI165" s="7771"/>
      <c r="BJ165" s="7976">
        <f>Overview!$E$7</f>
        <v>0</v>
      </c>
      <c r="BK165" s="7771"/>
      <c r="BL165" s="7982">
        <f t="shared" si="21"/>
        <v>0</v>
      </c>
      <c r="BM165" s="7976" t="str">
        <f>Overview!$P$153</f>
        <v/>
      </c>
      <c r="BN165" s="7976">
        <f t="shared" si="22"/>
        <v>0</v>
      </c>
      <c r="BO165" s="7771"/>
      <c r="BP165" s="7769"/>
      <c r="BQ165" s="7988" t="inlineStr">
        <is>
          <t>N/A</t>
        </is>
      </c>
      <c r="BR165" s="8004"/>
      <c r="BS165" s="8004"/>
      <c r="BT165" s="8046"/>
      <c r="BU165" s="8046"/>
      <c r="BV165" s="8040" t="str">
        <f t="shared" si="23"/>
        <v/>
      </c>
      <c r="BW165" s="8041">
        <v>30</v>
      </c>
      <c r="BX165" s="8041">
        <v>10</v>
      </c>
      <c r="BY165" s="8041" t="inlineStr">
        <is>
          <t>S/01</t>
        </is>
      </c>
      <c r="BZ165" s="8042"/>
      <c r="CA165" s="8043"/>
      <c r="CB165" s="8003"/>
      <c r="CC165" s="8003"/>
      <c r="CD165" s="8003"/>
      <c r="CE165" s="8044"/>
      <c r="CF165" s="8004"/>
      <c r="CG165" s="8004"/>
      <c r="CH165" s="8004"/>
      <c r="CI165" s="8004"/>
      <c r="CJ165" s="8004"/>
      <c r="CK165" s="8004"/>
    </row>
    <row r="166" spans="1:89" x14ac:dyDescent="0.2">
      <c r="A166" s="8004"/>
      <c r="B166" s="8004"/>
      <c r="D166" s="8047" t="str">
        <f>IF(BT166="EN",IF(Overview!$O$10=TRUE,"EN 62209-1","EN 62209-2"),IF(BT166="FCC","IEEE Std 1528™","IEC/IEEE 62209-1528"))</f>
        <v>IEC/IEEE 62209-1528</v>
      </c>
      <c r="E166" s="7989"/>
      <c r="F166" s="7990" t="inlineStr">
        <is>
          <t>Custom</t>
        </is>
      </c>
      <c r="G166" s="7995"/>
      <c r="H166" s="7993"/>
      <c r="I166" s="7773"/>
      <c r="J166" s="7769"/>
      <c r="K166" s="7769"/>
      <c r="L166" s="7769"/>
      <c r="M166" s="7773"/>
      <c r="N166" s="7773"/>
      <c r="O166" s="7783"/>
      <c r="P166" s="7783"/>
      <c r="Q166" s="7783"/>
      <c r="R166" s="7773"/>
      <c r="S166" s="7773"/>
      <c r="T166" s="7773"/>
      <c r="U166" s="7773"/>
      <c r="V166" s="7974"/>
      <c r="W166" s="7773"/>
      <c r="X166" s="7773"/>
      <c r="Y166" s="7773"/>
      <c r="Z166" s="7769"/>
      <c r="AA166" s="7769"/>
      <c r="AB166" s="8048"/>
      <c r="AC166" s="8049"/>
      <c r="AD166" s="7769"/>
      <c r="AE166" s="7769"/>
      <c r="AF166" s="8050" t="inlineStr">
        <is>
          <t>N/A</t>
        </is>
      </c>
      <c r="AG166" s="7782"/>
      <c r="AH166" s="7782"/>
      <c r="AI166" s="7782"/>
      <c r="AJ166" s="7773"/>
      <c r="AK166" s="7769"/>
      <c r="AL166" s="7773"/>
      <c r="AM166" s="7773"/>
      <c r="AN166" s="7974"/>
      <c r="AO166" s="7974"/>
      <c r="AP166" s="7974"/>
      <c r="AQ166" s="7974"/>
      <c r="AR166" s="7974"/>
      <c r="AS166" s="7782"/>
      <c r="AT166" s="7782"/>
      <c r="AU166" s="8051"/>
      <c r="AV166" s="8051"/>
      <c r="AW166" s="7974"/>
      <c r="AX166" s="7974"/>
      <c r="AY166" s="7974"/>
      <c r="AZ166" s="8051"/>
      <c r="BA166" s="7974"/>
      <c r="BB166" s="8051"/>
      <c r="BC166" s="7974"/>
      <c r="BD166" s="7774" t="str">
        <f t="shared" si="16"/>
        <v/>
      </c>
      <c r="BE166" s="7775">
        <f t="shared" si="17"/>
        <v>1800</v>
      </c>
      <c r="BF166" s="7774" t="str">
        <f t="shared" si="18"/>
        <v/>
      </c>
      <c r="BG166" s="7775">
        <f t="shared" si="19"/>
        <v>600</v>
      </c>
      <c r="BH166" s="7775" t="str">
        <f t="shared" si="20"/>
        <v>S/01</v>
      </c>
      <c r="BI166" s="7771"/>
      <c r="BJ166" s="7976">
        <f>Overview!$E$7</f>
        <v>0</v>
      </c>
      <c r="BK166" s="7771"/>
      <c r="BL166" s="7982">
        <f t="shared" si="21"/>
        <v>0</v>
      </c>
      <c r="BM166" s="7976" t="str">
        <f>Overview!$P$153</f>
        <v/>
      </c>
      <c r="BN166" s="7976">
        <f t="shared" si="22"/>
        <v>0</v>
      </c>
      <c r="BO166" s="7771"/>
      <c r="BP166" s="7769"/>
      <c r="BQ166" s="7988" t="inlineStr">
        <is>
          <t>N/A</t>
        </is>
      </c>
      <c r="BR166" s="8004"/>
      <c r="BS166" s="8004"/>
      <c r="BT166" s="8046"/>
      <c r="BU166" s="8046"/>
      <c r="BV166" s="8040" t="str">
        <f t="shared" si="23"/>
        <v/>
      </c>
      <c r="BW166" s="8041">
        <v>30</v>
      </c>
      <c r="BX166" s="8041">
        <v>10</v>
      </c>
      <c r="BY166" s="8041" t="inlineStr">
        <is>
          <t>S/01</t>
        </is>
      </c>
      <c r="BZ166" s="8042"/>
      <c r="CA166" s="8043"/>
      <c r="CB166" s="8003"/>
      <c r="CC166" s="8003"/>
      <c r="CD166" s="8003"/>
      <c r="CE166" s="8044"/>
      <c r="CF166" s="8004"/>
      <c r="CG166" s="8004"/>
      <c r="CH166" s="8004"/>
      <c r="CI166" s="8004"/>
      <c r="CJ166" s="8004"/>
      <c r="CK166" s="8004"/>
    </row>
    <row r="167" spans="1:89" x14ac:dyDescent="0.2">
      <c r="A167" s="8004"/>
      <c r="B167" s="8004"/>
      <c r="D167" s="8047" t="str">
        <f>IF(BT167="EN",IF(Overview!$O$10=TRUE,"EN 62209-1","EN 62209-2"),IF(BT167="FCC","IEEE Std 1528™","IEC/IEEE 62209-1528"))</f>
        <v>IEC/IEEE 62209-1528</v>
      </c>
      <c r="E167" s="7989"/>
      <c r="F167" s="7990" t="inlineStr">
        <is>
          <t>Custom</t>
        </is>
      </c>
      <c r="G167" s="7995"/>
      <c r="H167" s="7993"/>
      <c r="I167" s="7773"/>
      <c r="J167" s="7769"/>
      <c r="K167" s="7769"/>
      <c r="L167" s="7769"/>
      <c r="M167" s="7773"/>
      <c r="N167" s="7773"/>
      <c r="O167" s="7783"/>
      <c r="P167" s="7783"/>
      <c r="Q167" s="7783"/>
      <c r="R167" s="7773"/>
      <c r="S167" s="7773"/>
      <c r="T167" s="7773"/>
      <c r="U167" s="7773"/>
      <c r="V167" s="7974"/>
      <c r="W167" s="7773"/>
      <c r="X167" s="7773"/>
      <c r="Y167" s="7773"/>
      <c r="Z167" s="7769"/>
      <c r="AA167" s="7769"/>
      <c r="AB167" s="8048"/>
      <c r="AC167" s="8049"/>
      <c r="AD167" s="7769"/>
      <c r="AE167" s="7769"/>
      <c r="AF167" s="8050" t="inlineStr">
        <is>
          <t>N/A</t>
        </is>
      </c>
      <c r="AG167" s="7782"/>
      <c r="AH167" s="7782"/>
      <c r="AI167" s="7782"/>
      <c r="AJ167" s="7773"/>
      <c r="AK167" s="7769"/>
      <c r="AL167" s="7773"/>
      <c r="AM167" s="7773"/>
      <c r="AN167" s="7974"/>
      <c r="AO167" s="7974"/>
      <c r="AP167" s="7974"/>
      <c r="AQ167" s="7974"/>
      <c r="AR167" s="7974"/>
      <c r="AS167" s="7782"/>
      <c r="AT167" s="7782"/>
      <c r="AU167" s="8051"/>
      <c r="AV167" s="8051"/>
      <c r="AW167" s="7974"/>
      <c r="AX167" s="7974"/>
      <c r="AY167" s="7974"/>
      <c r="AZ167" s="8051"/>
      <c r="BA167" s="7974"/>
      <c r="BB167" s="8051"/>
      <c r="BC167" s="7974"/>
      <c r="BD167" s="7774" t="str">
        <f t="shared" si="16"/>
        <v/>
      </c>
      <c r="BE167" s="7775">
        <f t="shared" si="17"/>
        <v>1800</v>
      </c>
      <c r="BF167" s="7774" t="str">
        <f t="shared" si="18"/>
        <v/>
      </c>
      <c r="BG167" s="7775">
        <f t="shared" si="19"/>
        <v>600</v>
      </c>
      <c r="BH167" s="7775" t="str">
        <f t="shared" si="20"/>
        <v>S/01</v>
      </c>
      <c r="BI167" s="7771"/>
      <c r="BJ167" s="7976">
        <f>Overview!$E$7</f>
        <v>0</v>
      </c>
      <c r="BK167" s="7771"/>
      <c r="BL167" s="7982">
        <f t="shared" si="21"/>
        <v>0</v>
      </c>
      <c r="BM167" s="7976" t="str">
        <f>Overview!$P$153</f>
        <v/>
      </c>
      <c r="BN167" s="7976">
        <f t="shared" si="22"/>
        <v>0</v>
      </c>
      <c r="BO167" s="7771"/>
      <c r="BP167" s="7769"/>
      <c r="BQ167" s="7988" t="inlineStr">
        <is>
          <t>N/A</t>
        </is>
      </c>
      <c r="BR167" s="8004"/>
      <c r="BS167" s="8004"/>
      <c r="BT167" s="8046"/>
      <c r="BU167" s="8046"/>
      <c r="BV167" s="8040" t="str">
        <f t="shared" si="23"/>
        <v/>
      </c>
      <c r="BW167" s="8041">
        <v>30</v>
      </c>
      <c r="BX167" s="8041">
        <v>10</v>
      </c>
      <c r="BY167" s="8041" t="inlineStr">
        <is>
          <t>S/01</t>
        </is>
      </c>
      <c r="BZ167" s="8042"/>
      <c r="CA167" s="8043"/>
      <c r="CB167" s="8003"/>
      <c r="CC167" s="8003"/>
      <c r="CD167" s="8003"/>
      <c r="CE167" s="8044"/>
      <c r="CF167" s="8004"/>
      <c r="CG167" s="8004"/>
      <c r="CH167" s="8004"/>
      <c r="CI167" s="8004"/>
      <c r="CJ167" s="8004"/>
      <c r="CK167" s="8004"/>
    </row>
    <row r="168" spans="1:89" x14ac:dyDescent="0.2">
      <c r="A168" s="8004"/>
      <c r="B168" s="8004"/>
      <c r="D168" s="8047" t="str">
        <f>IF(BT168="EN",IF(Overview!$O$10=TRUE,"EN 62209-1","EN 62209-2"),IF(BT168="FCC","IEEE Std 1528™","IEC/IEEE 62209-1528"))</f>
        <v>IEC/IEEE 62209-1528</v>
      </c>
      <c r="E168" s="7989"/>
      <c r="F168" s="7990" t="inlineStr">
        <is>
          <t>Custom</t>
        </is>
      </c>
      <c r="G168" s="7995"/>
      <c r="H168" s="7993"/>
      <c r="I168" s="7773"/>
      <c r="J168" s="7769"/>
      <c r="K168" s="7769"/>
      <c r="L168" s="7769"/>
      <c r="M168" s="7773"/>
      <c r="N168" s="7773"/>
      <c r="O168" s="7783"/>
      <c r="P168" s="7783"/>
      <c r="Q168" s="7783"/>
      <c r="R168" s="7773"/>
      <c r="S168" s="7773"/>
      <c r="T168" s="7773"/>
      <c r="U168" s="7773"/>
      <c r="V168" s="7974"/>
      <c r="W168" s="7773"/>
      <c r="X168" s="7773"/>
      <c r="Y168" s="7773"/>
      <c r="Z168" s="7769"/>
      <c r="AA168" s="7769"/>
      <c r="AB168" s="8048"/>
      <c r="AC168" s="8049"/>
      <c r="AD168" s="7769"/>
      <c r="AE168" s="7769"/>
      <c r="AF168" s="8050" t="inlineStr">
        <is>
          <t>N/A</t>
        </is>
      </c>
      <c r="AG168" s="7782"/>
      <c r="AH168" s="7782"/>
      <c r="AI168" s="7782"/>
      <c r="AJ168" s="7773"/>
      <c r="AK168" s="7769"/>
      <c r="AL168" s="7773"/>
      <c r="AM168" s="7773"/>
      <c r="AN168" s="7974"/>
      <c r="AO168" s="7974"/>
      <c r="AP168" s="7974"/>
      <c r="AQ168" s="7974"/>
      <c r="AR168" s="7974"/>
      <c r="AS168" s="7782"/>
      <c r="AT168" s="7782"/>
      <c r="AU168" s="8051"/>
      <c r="AV168" s="8051"/>
      <c r="AW168" s="7974"/>
      <c r="AX168" s="7974"/>
      <c r="AY168" s="7974"/>
      <c r="AZ168" s="8051"/>
      <c r="BA168" s="7974"/>
      <c r="BB168" s="8051"/>
      <c r="BC168" s="7974"/>
      <c r="BD168" s="7774" t="str">
        <f t="shared" si="16"/>
        <v/>
      </c>
      <c r="BE168" s="7775">
        <f t="shared" si="17"/>
        <v>1800</v>
      </c>
      <c r="BF168" s="7774" t="str">
        <f t="shared" si="18"/>
        <v/>
      </c>
      <c r="BG168" s="7775">
        <f t="shared" si="19"/>
        <v>600</v>
      </c>
      <c r="BH168" s="7775" t="str">
        <f t="shared" si="20"/>
        <v>S/01</v>
      </c>
      <c r="BI168" s="7771"/>
      <c r="BJ168" s="7976">
        <f>Overview!$E$7</f>
        <v>0</v>
      </c>
      <c r="BK168" s="7771"/>
      <c r="BL168" s="7982">
        <f t="shared" si="21"/>
        <v>0</v>
      </c>
      <c r="BM168" s="7976" t="str">
        <f>Overview!$P$153</f>
        <v/>
      </c>
      <c r="BN168" s="7976">
        <f t="shared" si="22"/>
        <v>0</v>
      </c>
      <c r="BO168" s="7771"/>
      <c r="BP168" s="7769"/>
      <c r="BQ168" s="7988" t="inlineStr">
        <is>
          <t>N/A</t>
        </is>
      </c>
      <c r="BR168" s="8004"/>
      <c r="BS168" s="8004"/>
      <c r="BT168" s="8046"/>
      <c r="BU168" s="8046"/>
      <c r="BV168" s="8040" t="str">
        <f t="shared" si="23"/>
        <v/>
      </c>
      <c r="BW168" s="8041">
        <v>30</v>
      </c>
      <c r="BX168" s="8041">
        <v>10</v>
      </c>
      <c r="BY168" s="8041" t="inlineStr">
        <is>
          <t>S/01</t>
        </is>
      </c>
      <c r="BZ168" s="8042"/>
      <c r="CA168" s="8043"/>
      <c r="CB168" s="8003"/>
      <c r="CC168" s="8003"/>
      <c r="CD168" s="8003"/>
      <c r="CE168" s="8044"/>
      <c r="CF168" s="8004"/>
      <c r="CG168" s="8004"/>
      <c r="CH168" s="8004"/>
      <c r="CI168" s="8004"/>
      <c r="CJ168" s="8004"/>
      <c r="CK168" s="8004"/>
    </row>
    <row r="169" spans="1:89" x14ac:dyDescent="0.2">
      <c r="A169" s="8004"/>
      <c r="B169" s="8004"/>
      <c r="D169" s="8047" t="str">
        <f>IF(BT169="EN",IF(Overview!$O$10=TRUE,"EN 62209-1","EN 62209-2"),IF(BT169="FCC","IEEE Std 1528™","IEC/IEEE 62209-1528"))</f>
        <v>IEC/IEEE 62209-1528</v>
      </c>
      <c r="E169" s="7989"/>
      <c r="F169" s="7990" t="inlineStr">
        <is>
          <t>Custom</t>
        </is>
      </c>
      <c r="G169" s="7995"/>
      <c r="H169" s="7993"/>
      <c r="I169" s="7773"/>
      <c r="J169" s="7769"/>
      <c r="K169" s="7769"/>
      <c r="L169" s="7769"/>
      <c r="M169" s="7773"/>
      <c r="N169" s="7773"/>
      <c r="O169" s="7783"/>
      <c r="P169" s="7783"/>
      <c r="Q169" s="7783"/>
      <c r="R169" s="7773"/>
      <c r="S169" s="7773"/>
      <c r="T169" s="7773"/>
      <c r="U169" s="7773"/>
      <c r="V169" s="7974"/>
      <c r="W169" s="7773"/>
      <c r="X169" s="7773"/>
      <c r="Y169" s="7773"/>
      <c r="Z169" s="7769"/>
      <c r="AA169" s="7769"/>
      <c r="AB169" s="8048"/>
      <c r="AC169" s="8049"/>
      <c r="AD169" s="7769"/>
      <c r="AE169" s="7769"/>
      <c r="AF169" s="8050" t="inlineStr">
        <is>
          <t>N/A</t>
        </is>
      </c>
      <c r="AG169" s="7782"/>
      <c r="AH169" s="7782"/>
      <c r="AI169" s="7782"/>
      <c r="AJ169" s="7773"/>
      <c r="AK169" s="7769"/>
      <c r="AL169" s="7773"/>
      <c r="AM169" s="7773"/>
      <c r="AN169" s="7974"/>
      <c r="AO169" s="7974"/>
      <c r="AP169" s="7974"/>
      <c r="AQ169" s="7974"/>
      <c r="AR169" s="7974"/>
      <c r="AS169" s="7782"/>
      <c r="AT169" s="7782"/>
      <c r="AU169" s="8051"/>
      <c r="AV169" s="8051"/>
      <c r="AW169" s="7974"/>
      <c r="AX169" s="7974"/>
      <c r="AY169" s="7974"/>
      <c r="AZ169" s="8051"/>
      <c r="BA169" s="7974"/>
      <c r="BB169" s="8051"/>
      <c r="BC169" s="7974"/>
      <c r="BD169" s="7774" t="str">
        <f t="shared" si="16"/>
        <v/>
      </c>
      <c r="BE169" s="7775">
        <f t="shared" si="17"/>
        <v>1800</v>
      </c>
      <c r="BF169" s="7774" t="str">
        <f t="shared" si="18"/>
        <v/>
      </c>
      <c r="BG169" s="7775">
        <f t="shared" si="19"/>
        <v>600</v>
      </c>
      <c r="BH169" s="7775" t="str">
        <f t="shared" si="20"/>
        <v>S/01</v>
      </c>
      <c r="BI169" s="7771"/>
      <c r="BJ169" s="7976">
        <f>Overview!$E$7</f>
        <v>0</v>
      </c>
      <c r="BK169" s="7771"/>
      <c r="BL169" s="7982">
        <f t="shared" si="21"/>
        <v>0</v>
      </c>
      <c r="BM169" s="7976" t="str">
        <f>Overview!$P$153</f>
        <v/>
      </c>
      <c r="BN169" s="7976">
        <f t="shared" si="22"/>
        <v>0</v>
      </c>
      <c r="BO169" s="7771"/>
      <c r="BP169" s="7769"/>
      <c r="BQ169" s="7988" t="inlineStr">
        <is>
          <t>N/A</t>
        </is>
      </c>
      <c r="BR169" s="8004"/>
      <c r="BS169" s="8004"/>
      <c r="BT169" s="8046"/>
      <c r="BU169" s="8046"/>
      <c r="BV169" s="8040" t="str">
        <f t="shared" si="23"/>
        <v/>
      </c>
      <c r="BW169" s="8041">
        <v>30</v>
      </c>
      <c r="BX169" s="8041">
        <v>10</v>
      </c>
      <c r="BY169" s="8041" t="inlineStr">
        <is>
          <t>S/01</t>
        </is>
      </c>
      <c r="BZ169" s="8042"/>
      <c r="CA169" s="8043"/>
      <c r="CB169" s="8003"/>
      <c r="CC169" s="8003"/>
      <c r="CD169" s="8003"/>
      <c r="CE169" s="8044"/>
      <c r="CF169" s="8004"/>
      <c r="CG169" s="8004"/>
      <c r="CH169" s="8004"/>
      <c r="CI169" s="8004"/>
      <c r="CJ169" s="8004"/>
      <c r="CK169" s="8004"/>
    </row>
    <row r="170" spans="1:89" x14ac:dyDescent="0.2">
      <c r="A170" s="8004"/>
      <c r="B170" s="8004"/>
      <c r="D170" s="8047" t="str">
        <f>IF(BT170="EN",IF(Overview!$O$10=TRUE,"EN 62209-1","EN 62209-2"),IF(BT170="FCC","IEEE Std 1528™","IEC/IEEE 62209-1528"))</f>
        <v>IEC/IEEE 62209-1528</v>
      </c>
      <c r="E170" s="7989"/>
      <c r="F170" s="7990" t="inlineStr">
        <is>
          <t>Custom</t>
        </is>
      </c>
      <c r="G170" s="7995"/>
      <c r="H170" s="7993"/>
      <c r="I170" s="7773"/>
      <c r="J170" s="7769"/>
      <c r="K170" s="7769"/>
      <c r="L170" s="7769"/>
      <c r="M170" s="7773"/>
      <c r="N170" s="7773"/>
      <c r="O170" s="7783"/>
      <c r="P170" s="7783"/>
      <c r="Q170" s="7783"/>
      <c r="R170" s="7773"/>
      <c r="S170" s="7773"/>
      <c r="T170" s="7773"/>
      <c r="U170" s="7773"/>
      <c r="V170" s="7974"/>
      <c r="W170" s="7773"/>
      <c r="X170" s="7773"/>
      <c r="Y170" s="7773"/>
      <c r="Z170" s="7769"/>
      <c r="AA170" s="7769"/>
      <c r="AB170" s="8048"/>
      <c r="AC170" s="8049"/>
      <c r="AD170" s="7769"/>
      <c r="AE170" s="7769"/>
      <c r="AF170" s="8050" t="inlineStr">
        <is>
          <t>N/A</t>
        </is>
      </c>
      <c r="AG170" s="7782"/>
      <c r="AH170" s="7782"/>
      <c r="AI170" s="7782"/>
      <c r="AJ170" s="7773"/>
      <c r="AK170" s="7769"/>
      <c r="AL170" s="7773"/>
      <c r="AM170" s="7773"/>
      <c r="AN170" s="7974"/>
      <c r="AO170" s="7974"/>
      <c r="AP170" s="7974"/>
      <c r="AQ170" s="7974"/>
      <c r="AR170" s="7974"/>
      <c r="AS170" s="7782"/>
      <c r="AT170" s="7782"/>
      <c r="AU170" s="8051"/>
      <c r="AV170" s="8051"/>
      <c r="AW170" s="7974"/>
      <c r="AX170" s="7974"/>
      <c r="AY170" s="7974"/>
      <c r="AZ170" s="8051"/>
      <c r="BA170" s="7974"/>
      <c r="BB170" s="8051"/>
      <c r="BC170" s="7974"/>
      <c r="BD170" s="7774" t="str">
        <f t="shared" si="16"/>
        <v/>
      </c>
      <c r="BE170" s="7775">
        <f t="shared" si="17"/>
        <v>1800</v>
      </c>
      <c r="BF170" s="7774" t="str">
        <f t="shared" si="18"/>
        <v/>
      </c>
      <c r="BG170" s="7775">
        <f t="shared" si="19"/>
        <v>600</v>
      </c>
      <c r="BH170" s="7775" t="str">
        <f t="shared" si="20"/>
        <v>S/01</v>
      </c>
      <c r="BI170" s="7771"/>
      <c r="BJ170" s="7976">
        <f>Overview!$E$7</f>
        <v>0</v>
      </c>
      <c r="BK170" s="7771"/>
      <c r="BL170" s="7982">
        <f t="shared" si="21"/>
        <v>0</v>
      </c>
      <c r="BM170" s="7976" t="str">
        <f>Overview!$P$153</f>
        <v/>
      </c>
      <c r="BN170" s="7976">
        <f t="shared" si="22"/>
        <v>0</v>
      </c>
      <c r="BO170" s="7771"/>
      <c r="BP170" s="7769"/>
      <c r="BQ170" s="7988" t="inlineStr">
        <is>
          <t>N/A</t>
        </is>
      </c>
      <c r="BR170" s="8004"/>
      <c r="BS170" s="8004"/>
      <c r="BT170" s="8046"/>
      <c r="BU170" s="8046"/>
      <c r="BV170" s="8040" t="str">
        <f t="shared" si="23"/>
        <v/>
      </c>
      <c r="BW170" s="8041">
        <v>30</v>
      </c>
      <c r="BX170" s="8041">
        <v>10</v>
      </c>
      <c r="BY170" s="8041" t="inlineStr">
        <is>
          <t>S/01</t>
        </is>
      </c>
      <c r="BZ170" s="8042"/>
      <c r="CA170" s="8043"/>
      <c r="CB170" s="8003"/>
      <c r="CC170" s="8003"/>
      <c r="CD170" s="8003"/>
      <c r="CE170" s="8044"/>
      <c r="CF170" s="8004"/>
      <c r="CG170" s="8004"/>
      <c r="CH170" s="8004"/>
      <c r="CI170" s="8004"/>
      <c r="CJ170" s="8004"/>
      <c r="CK170" s="8004"/>
    </row>
    <row r="171" spans="1:89" x14ac:dyDescent="0.2">
      <c r="A171" s="8004"/>
      <c r="B171" s="8004"/>
      <c r="D171" s="8047" t="str">
        <f>IF(BT171="EN",IF(Overview!$O$10=TRUE,"EN 62209-1","EN 62209-2"),IF(BT171="FCC","IEEE Std 1528™","IEC/IEEE 62209-1528"))</f>
        <v>IEC/IEEE 62209-1528</v>
      </c>
      <c r="E171" s="7989"/>
      <c r="F171" s="7990" t="inlineStr">
        <is>
          <t>Custom</t>
        </is>
      </c>
      <c r="G171" s="7995"/>
      <c r="H171" s="7993"/>
      <c r="I171" s="7773"/>
      <c r="J171" s="7769"/>
      <c r="K171" s="7769"/>
      <c r="L171" s="7769"/>
      <c r="M171" s="7773"/>
      <c r="N171" s="7773"/>
      <c r="O171" s="7783"/>
      <c r="P171" s="7783"/>
      <c r="Q171" s="7783"/>
      <c r="R171" s="7773"/>
      <c r="S171" s="7773"/>
      <c r="T171" s="7773"/>
      <c r="U171" s="7773"/>
      <c r="V171" s="7974"/>
      <c r="W171" s="7773"/>
      <c r="X171" s="7773"/>
      <c r="Y171" s="7773"/>
      <c r="Z171" s="7769"/>
      <c r="AA171" s="7769"/>
      <c r="AB171" s="8048"/>
      <c r="AC171" s="8049"/>
      <c r="AD171" s="7769"/>
      <c r="AE171" s="7769"/>
      <c r="AF171" s="8050" t="inlineStr">
        <is>
          <t>N/A</t>
        </is>
      </c>
      <c r="AG171" s="7782"/>
      <c r="AH171" s="7782"/>
      <c r="AI171" s="7782"/>
      <c r="AJ171" s="7773"/>
      <c r="AK171" s="7769"/>
      <c r="AL171" s="7773"/>
      <c r="AM171" s="7773"/>
      <c r="AN171" s="7974"/>
      <c r="AO171" s="7974"/>
      <c r="AP171" s="7974"/>
      <c r="AQ171" s="7974"/>
      <c r="AR171" s="7974"/>
      <c r="AS171" s="7782"/>
      <c r="AT171" s="7782"/>
      <c r="AU171" s="8051"/>
      <c r="AV171" s="8051"/>
      <c r="AW171" s="7974"/>
      <c r="AX171" s="7974"/>
      <c r="AY171" s="7974"/>
      <c r="AZ171" s="8051"/>
      <c r="BA171" s="7974"/>
      <c r="BB171" s="8051"/>
      <c r="BC171" s="7974"/>
      <c r="BD171" s="7774" t="str">
        <f t="shared" si="16"/>
        <v/>
      </c>
      <c r="BE171" s="7775">
        <f t="shared" si="17"/>
        <v>1800</v>
      </c>
      <c r="BF171" s="7774" t="str">
        <f t="shared" si="18"/>
        <v/>
      </c>
      <c r="BG171" s="7775">
        <f t="shared" si="19"/>
        <v>600</v>
      </c>
      <c r="BH171" s="7775" t="str">
        <f t="shared" si="20"/>
        <v>S/01</v>
      </c>
      <c r="BI171" s="7771"/>
      <c r="BJ171" s="7976">
        <f>Overview!$E$7</f>
        <v>0</v>
      </c>
      <c r="BK171" s="7771"/>
      <c r="BL171" s="7982">
        <f t="shared" si="21"/>
        <v>0</v>
      </c>
      <c r="BM171" s="7976" t="str">
        <f>Overview!$P$153</f>
        <v/>
      </c>
      <c r="BN171" s="7976">
        <f t="shared" si="22"/>
        <v>0</v>
      </c>
      <c r="BO171" s="7771"/>
      <c r="BP171" s="7769"/>
      <c r="BQ171" s="7988" t="inlineStr">
        <is>
          <t>N/A</t>
        </is>
      </c>
      <c r="BR171" s="8004"/>
      <c r="BS171" s="8004"/>
      <c r="BT171" s="8046"/>
      <c r="BU171" s="8046"/>
      <c r="BV171" s="8040" t="str">
        <f t="shared" si="23"/>
        <v/>
      </c>
      <c r="BW171" s="8041">
        <v>30</v>
      </c>
      <c r="BX171" s="8041">
        <v>10</v>
      </c>
      <c r="BY171" s="8041" t="inlineStr">
        <is>
          <t>S/01</t>
        </is>
      </c>
      <c r="BZ171" s="8042"/>
      <c r="CA171" s="8043"/>
      <c r="CB171" s="8003"/>
      <c r="CC171" s="8003"/>
      <c r="CD171" s="8003"/>
      <c r="CE171" s="8044"/>
      <c r="CF171" s="8004"/>
      <c r="CG171" s="8004"/>
      <c r="CH171" s="8004"/>
      <c r="CI171" s="8004"/>
      <c r="CJ171" s="8004"/>
      <c r="CK171" s="8004"/>
    </row>
    <row r="172" spans="1:89" x14ac:dyDescent="0.2">
      <c r="A172" s="8004"/>
      <c r="B172" s="8004"/>
      <c r="D172" s="8047" t="str">
        <f>IF(BT172="EN",IF(Overview!$O$10=TRUE,"EN 62209-1","EN 62209-2"),IF(BT172="FCC","IEEE Std 1528™","IEC/IEEE 62209-1528"))</f>
        <v>IEC/IEEE 62209-1528</v>
      </c>
      <c r="E172" s="7989"/>
      <c r="F172" s="7990" t="inlineStr">
        <is>
          <t>Custom</t>
        </is>
      </c>
      <c r="G172" s="7995"/>
      <c r="H172" s="7993"/>
      <c r="I172" s="7773"/>
      <c r="J172" s="7769"/>
      <c r="K172" s="7769"/>
      <c r="L172" s="7769"/>
      <c r="M172" s="7773"/>
      <c r="N172" s="7773"/>
      <c r="O172" s="7783"/>
      <c r="P172" s="7783"/>
      <c r="Q172" s="7783"/>
      <c r="R172" s="7773"/>
      <c r="S172" s="7773"/>
      <c r="T172" s="7773"/>
      <c r="U172" s="7773"/>
      <c r="V172" s="7974"/>
      <c r="W172" s="7773"/>
      <c r="X172" s="7773"/>
      <c r="Y172" s="7773"/>
      <c r="Z172" s="7769"/>
      <c r="AA172" s="7769"/>
      <c r="AB172" s="8048"/>
      <c r="AC172" s="8049"/>
      <c r="AD172" s="7769"/>
      <c r="AE172" s="7769"/>
      <c r="AF172" s="8050" t="inlineStr">
        <is>
          <t>N/A</t>
        </is>
      </c>
      <c r="AG172" s="7782"/>
      <c r="AH172" s="7782"/>
      <c r="AI172" s="7782"/>
      <c r="AJ172" s="7773"/>
      <c r="AK172" s="7769"/>
      <c r="AL172" s="7773"/>
      <c r="AM172" s="7773"/>
      <c r="AN172" s="7974"/>
      <c r="AO172" s="7974"/>
      <c r="AP172" s="7974"/>
      <c r="AQ172" s="7974"/>
      <c r="AR172" s="7974"/>
      <c r="AS172" s="7782"/>
      <c r="AT172" s="7782"/>
      <c r="AU172" s="8051"/>
      <c r="AV172" s="8051"/>
      <c r="AW172" s="7974"/>
      <c r="AX172" s="7974"/>
      <c r="AY172" s="7974"/>
      <c r="AZ172" s="8051"/>
      <c r="BA172" s="7974"/>
      <c r="BB172" s="8051"/>
      <c r="BC172" s="7974"/>
      <c r="BD172" s="7774" t="str">
        <f t="shared" si="16"/>
        <v/>
      </c>
      <c r="BE172" s="7775">
        <f t="shared" si="17"/>
        <v>1800</v>
      </c>
      <c r="BF172" s="7774" t="str">
        <f t="shared" si="18"/>
        <v/>
      </c>
      <c r="BG172" s="7775">
        <f t="shared" si="19"/>
        <v>600</v>
      </c>
      <c r="BH172" s="7775" t="str">
        <f t="shared" si="20"/>
        <v>S/01</v>
      </c>
      <c r="BI172" s="7771"/>
      <c r="BJ172" s="7976">
        <f>Overview!$E$7</f>
        <v>0</v>
      </c>
      <c r="BK172" s="7771"/>
      <c r="BL172" s="7982">
        <f t="shared" si="21"/>
        <v>0</v>
      </c>
      <c r="BM172" s="7976" t="str">
        <f>Overview!$P$153</f>
        <v/>
      </c>
      <c r="BN172" s="7976">
        <f t="shared" si="22"/>
        <v>0</v>
      </c>
      <c r="BO172" s="7771"/>
      <c r="BP172" s="7769"/>
      <c r="BQ172" s="7988" t="inlineStr">
        <is>
          <t>N/A</t>
        </is>
      </c>
      <c r="BR172" s="8004"/>
      <c r="BS172" s="8004"/>
      <c r="BT172" s="8046"/>
      <c r="BU172" s="8046"/>
      <c r="BV172" s="8040" t="str">
        <f t="shared" si="23"/>
        <v/>
      </c>
      <c r="BW172" s="8041">
        <v>30</v>
      </c>
      <c r="BX172" s="8041">
        <v>10</v>
      </c>
      <c r="BY172" s="8041" t="inlineStr">
        <is>
          <t>S/01</t>
        </is>
      </c>
      <c r="BZ172" s="8042"/>
      <c r="CA172" s="8043"/>
      <c r="CB172" s="8003"/>
      <c r="CC172" s="8003"/>
      <c r="CD172" s="8003"/>
      <c r="CE172" s="8044"/>
      <c r="CF172" s="8004"/>
      <c r="CG172" s="8004"/>
      <c r="CH172" s="8004"/>
      <c r="CI172" s="8004"/>
      <c r="CJ172" s="8004"/>
      <c r="CK172" s="8004"/>
    </row>
    <row r="173" spans="1:89" x14ac:dyDescent="0.2">
      <c r="A173" s="8004"/>
      <c r="B173" s="8004"/>
      <c r="D173" s="8047" t="str">
        <f>IF(BT173="EN",IF(Overview!$O$10=TRUE,"EN 62209-1","EN 62209-2"),IF(BT173="FCC","IEEE Std 1528™","IEC/IEEE 62209-1528"))</f>
        <v>IEC/IEEE 62209-1528</v>
      </c>
      <c r="E173" s="7989"/>
      <c r="F173" s="7990" t="inlineStr">
        <is>
          <t>Custom</t>
        </is>
      </c>
      <c r="G173" s="7995"/>
      <c r="H173" s="7993"/>
      <c r="I173" s="7773"/>
      <c r="J173" s="7769"/>
      <c r="K173" s="7769"/>
      <c r="L173" s="7769"/>
      <c r="M173" s="7773"/>
      <c r="N173" s="7773"/>
      <c r="O173" s="7783"/>
      <c r="P173" s="7783"/>
      <c r="Q173" s="7783"/>
      <c r="R173" s="7773"/>
      <c r="S173" s="7773"/>
      <c r="T173" s="7773"/>
      <c r="U173" s="7773"/>
      <c r="V173" s="7974"/>
      <c r="W173" s="7773"/>
      <c r="X173" s="7773"/>
      <c r="Y173" s="7773"/>
      <c r="Z173" s="7769"/>
      <c r="AA173" s="7769"/>
      <c r="AB173" s="8048"/>
      <c r="AC173" s="8049"/>
      <c r="AD173" s="7769"/>
      <c r="AE173" s="7769"/>
      <c r="AF173" s="8050" t="inlineStr">
        <is>
          <t>N/A</t>
        </is>
      </c>
      <c r="AG173" s="7782"/>
      <c r="AH173" s="7782"/>
      <c r="AI173" s="7782"/>
      <c r="AJ173" s="7773"/>
      <c r="AK173" s="7769"/>
      <c r="AL173" s="7773"/>
      <c r="AM173" s="7773"/>
      <c r="AN173" s="7974"/>
      <c r="AO173" s="7974"/>
      <c r="AP173" s="7974"/>
      <c r="AQ173" s="7974"/>
      <c r="AR173" s="7974"/>
      <c r="AS173" s="7782"/>
      <c r="AT173" s="7782"/>
      <c r="AU173" s="8051"/>
      <c r="AV173" s="8051"/>
      <c r="AW173" s="7974"/>
      <c r="AX173" s="7974"/>
      <c r="AY173" s="7974"/>
      <c r="AZ173" s="8051"/>
      <c r="BA173" s="7974"/>
      <c r="BB173" s="8051"/>
      <c r="BC173" s="7974"/>
      <c r="BD173" s="7774" t="str">
        <f t="shared" si="16"/>
        <v/>
      </c>
      <c r="BE173" s="7775">
        <f t="shared" si="17"/>
        <v>1800</v>
      </c>
      <c r="BF173" s="7774" t="str">
        <f t="shared" si="18"/>
        <v/>
      </c>
      <c r="BG173" s="7775">
        <f t="shared" si="19"/>
        <v>600</v>
      </c>
      <c r="BH173" s="7775" t="str">
        <f t="shared" si="20"/>
        <v>S/01</v>
      </c>
      <c r="BI173" s="7771"/>
      <c r="BJ173" s="7976">
        <f>Overview!$E$7</f>
        <v>0</v>
      </c>
      <c r="BK173" s="7771"/>
      <c r="BL173" s="7982">
        <f t="shared" si="21"/>
        <v>0</v>
      </c>
      <c r="BM173" s="7976" t="str">
        <f>Overview!$P$153</f>
        <v/>
      </c>
      <c r="BN173" s="7976">
        <f t="shared" si="22"/>
        <v>0</v>
      </c>
      <c r="BO173" s="7771"/>
      <c r="BP173" s="7769"/>
      <c r="BQ173" s="7988" t="inlineStr">
        <is>
          <t>N/A</t>
        </is>
      </c>
      <c r="BR173" s="8004"/>
      <c r="BS173" s="8004"/>
      <c r="BT173" s="8046"/>
      <c r="BU173" s="8046"/>
      <c r="BV173" s="8040" t="str">
        <f t="shared" si="23"/>
        <v/>
      </c>
      <c r="BW173" s="8041">
        <v>30</v>
      </c>
      <c r="BX173" s="8041">
        <v>10</v>
      </c>
      <c r="BY173" s="8041" t="inlineStr">
        <is>
          <t>S/01</t>
        </is>
      </c>
      <c r="BZ173" s="8042"/>
      <c r="CA173" s="8043"/>
      <c r="CB173" s="8003"/>
      <c r="CC173" s="8003"/>
      <c r="CD173" s="8003"/>
      <c r="CE173" s="8044"/>
      <c r="CF173" s="8004"/>
      <c r="CG173" s="8004"/>
      <c r="CH173" s="8004"/>
      <c r="CI173" s="8004"/>
      <c r="CJ173" s="8004"/>
      <c r="CK173" s="8004"/>
    </row>
    <row r="174" spans="1:89" x14ac:dyDescent="0.2">
      <c r="A174" s="8004"/>
      <c r="B174" s="8004"/>
      <c r="D174" s="8047" t="str">
        <f>IF(BT174="EN",IF(Overview!$O$10=TRUE,"EN 62209-1","EN 62209-2"),IF(BT174="FCC","IEEE Std 1528™","IEC/IEEE 62209-1528"))</f>
        <v>IEC/IEEE 62209-1528</v>
      </c>
      <c r="E174" s="7989"/>
      <c r="F174" s="7990" t="inlineStr">
        <is>
          <t>Custom</t>
        </is>
      </c>
      <c r="G174" s="7995"/>
      <c r="H174" s="7993"/>
      <c r="I174" s="7773"/>
      <c r="J174" s="7769"/>
      <c r="K174" s="7769"/>
      <c r="L174" s="7769"/>
      <c r="M174" s="7773"/>
      <c r="N174" s="7773"/>
      <c r="O174" s="7783"/>
      <c r="P174" s="7783"/>
      <c r="Q174" s="7783"/>
      <c r="R174" s="7773"/>
      <c r="S174" s="7773"/>
      <c r="T174" s="7773"/>
      <c r="U174" s="7773"/>
      <c r="V174" s="7974"/>
      <c r="W174" s="7773"/>
      <c r="X174" s="7773"/>
      <c r="Y174" s="7773"/>
      <c r="Z174" s="7769"/>
      <c r="AA174" s="7769"/>
      <c r="AB174" s="8048"/>
      <c r="AC174" s="8049"/>
      <c r="AD174" s="7769"/>
      <c r="AE174" s="7769"/>
      <c r="AF174" s="8050" t="inlineStr">
        <is>
          <t>N/A</t>
        </is>
      </c>
      <c r="AG174" s="7782"/>
      <c r="AH174" s="7782"/>
      <c r="AI174" s="7782"/>
      <c r="AJ174" s="7773"/>
      <c r="AK174" s="7769"/>
      <c r="AL174" s="7773"/>
      <c r="AM174" s="7773"/>
      <c r="AN174" s="7974"/>
      <c r="AO174" s="7974"/>
      <c r="AP174" s="7974"/>
      <c r="AQ174" s="7974"/>
      <c r="AR174" s="7974"/>
      <c r="AS174" s="7782"/>
      <c r="AT174" s="7782"/>
      <c r="AU174" s="8051"/>
      <c r="AV174" s="8051"/>
      <c r="AW174" s="7974"/>
      <c r="AX174" s="7974"/>
      <c r="AY174" s="7974"/>
      <c r="AZ174" s="8051"/>
      <c r="BA174" s="7974"/>
      <c r="BB174" s="8051"/>
      <c r="BC174" s="7974"/>
      <c r="BD174" s="7774" t="str">
        <f t="shared" si="16"/>
        <v/>
      </c>
      <c r="BE174" s="7775">
        <f t="shared" si="17"/>
        <v>1800</v>
      </c>
      <c r="BF174" s="7774" t="str">
        <f t="shared" si="18"/>
        <v/>
      </c>
      <c r="BG174" s="7775">
        <f t="shared" si="19"/>
        <v>600</v>
      </c>
      <c r="BH174" s="7775" t="str">
        <f t="shared" si="20"/>
        <v>S/01</v>
      </c>
      <c r="BI174" s="7771"/>
      <c r="BJ174" s="7976">
        <f>Overview!$E$7</f>
        <v>0</v>
      </c>
      <c r="BK174" s="7771"/>
      <c r="BL174" s="7982">
        <f t="shared" si="21"/>
        <v>0</v>
      </c>
      <c r="BM174" s="7976" t="str">
        <f>Overview!$P$153</f>
        <v/>
      </c>
      <c r="BN174" s="7976">
        <f t="shared" si="22"/>
        <v>0</v>
      </c>
      <c r="BO174" s="7771"/>
      <c r="BP174" s="7769"/>
      <c r="BQ174" s="7988" t="inlineStr">
        <is>
          <t>N/A</t>
        </is>
      </c>
      <c r="BR174" s="8004"/>
      <c r="BS174" s="8004"/>
      <c r="BT174" s="8046"/>
      <c r="BU174" s="8046"/>
      <c r="BV174" s="8040" t="str">
        <f t="shared" si="23"/>
        <v/>
      </c>
      <c r="BW174" s="8041">
        <v>30</v>
      </c>
      <c r="BX174" s="8041">
        <v>10</v>
      </c>
      <c r="BY174" s="8041" t="inlineStr">
        <is>
          <t>S/01</t>
        </is>
      </c>
      <c r="BZ174" s="8042"/>
      <c r="CA174" s="8043"/>
      <c r="CB174" s="8003"/>
      <c r="CC174" s="8003"/>
      <c r="CD174" s="8003"/>
      <c r="CE174" s="8044"/>
      <c r="CF174" s="8004"/>
      <c r="CG174" s="8004"/>
      <c r="CH174" s="8004"/>
      <c r="CI174" s="8004"/>
      <c r="CJ174" s="8004"/>
      <c r="CK174" s="8004"/>
    </row>
    <row r="175" spans="1:89" x14ac:dyDescent="0.2">
      <c r="A175" s="8004"/>
      <c r="B175" s="8004"/>
      <c r="D175" s="8047" t="str">
        <f>IF(BT175="EN",IF(Overview!$O$10=TRUE,"EN 62209-1","EN 62209-2"),IF(BT175="FCC","IEEE Std 1528™","IEC/IEEE 62209-1528"))</f>
        <v>IEC/IEEE 62209-1528</v>
      </c>
      <c r="E175" s="7989"/>
      <c r="F175" s="7990" t="inlineStr">
        <is>
          <t>Custom</t>
        </is>
      </c>
      <c r="G175" s="7995"/>
      <c r="H175" s="7993"/>
      <c r="I175" s="7773"/>
      <c r="J175" s="7769"/>
      <c r="K175" s="7769"/>
      <c r="L175" s="7769"/>
      <c r="M175" s="7773"/>
      <c r="N175" s="7773"/>
      <c r="O175" s="7783"/>
      <c r="P175" s="7783"/>
      <c r="Q175" s="7783"/>
      <c r="R175" s="7773"/>
      <c r="S175" s="7773"/>
      <c r="T175" s="7773"/>
      <c r="U175" s="7773"/>
      <c r="V175" s="7974"/>
      <c r="W175" s="7773"/>
      <c r="X175" s="7773"/>
      <c r="Y175" s="7773"/>
      <c r="Z175" s="7769"/>
      <c r="AA175" s="7769"/>
      <c r="AB175" s="8048"/>
      <c r="AC175" s="8049"/>
      <c r="AD175" s="7769"/>
      <c r="AE175" s="7769"/>
      <c r="AF175" s="8050" t="inlineStr">
        <is>
          <t>N/A</t>
        </is>
      </c>
      <c r="AG175" s="7782"/>
      <c r="AH175" s="7782"/>
      <c r="AI175" s="7782"/>
      <c r="AJ175" s="7773"/>
      <c r="AK175" s="7769"/>
      <c r="AL175" s="7773"/>
      <c r="AM175" s="7773"/>
      <c r="AN175" s="7974"/>
      <c r="AO175" s="7974"/>
      <c r="AP175" s="7974"/>
      <c r="AQ175" s="7974"/>
      <c r="AR175" s="7974"/>
      <c r="AS175" s="7782"/>
      <c r="AT175" s="7782"/>
      <c r="AU175" s="8051"/>
      <c r="AV175" s="8051"/>
      <c r="AW175" s="7974"/>
      <c r="AX175" s="7974"/>
      <c r="AY175" s="7974"/>
      <c r="AZ175" s="8051"/>
      <c r="BA175" s="7974"/>
      <c r="BB175" s="8051"/>
      <c r="BC175" s="7974"/>
      <c r="BD175" s="7774" t="str">
        <f t="shared" si="16"/>
        <v/>
      </c>
      <c r="BE175" s="7775">
        <f t="shared" si="17"/>
        <v>1800</v>
      </c>
      <c r="BF175" s="7774" t="str">
        <f t="shared" si="18"/>
        <v/>
      </c>
      <c r="BG175" s="7775">
        <f t="shared" si="19"/>
        <v>600</v>
      </c>
      <c r="BH175" s="7775" t="str">
        <f t="shared" si="20"/>
        <v>S/01</v>
      </c>
      <c r="BI175" s="7771"/>
      <c r="BJ175" s="7976">
        <f>Overview!$E$7</f>
        <v>0</v>
      </c>
      <c r="BK175" s="7771"/>
      <c r="BL175" s="7982">
        <f t="shared" si="21"/>
        <v>0</v>
      </c>
      <c r="BM175" s="7976" t="str">
        <f>Overview!$P$153</f>
        <v/>
      </c>
      <c r="BN175" s="7976">
        <f t="shared" si="22"/>
        <v>0</v>
      </c>
      <c r="BO175" s="7771"/>
      <c r="BP175" s="7769"/>
      <c r="BQ175" s="7988" t="inlineStr">
        <is>
          <t>N/A</t>
        </is>
      </c>
      <c r="BR175" s="8004"/>
      <c r="BS175" s="8004"/>
      <c r="BT175" s="8046"/>
      <c r="BU175" s="8046"/>
      <c r="BV175" s="8040" t="str">
        <f t="shared" si="23"/>
        <v/>
      </c>
      <c r="BW175" s="8041">
        <v>30</v>
      </c>
      <c r="BX175" s="8041">
        <v>10</v>
      </c>
      <c r="BY175" s="8041" t="inlineStr">
        <is>
          <t>S/01</t>
        </is>
      </c>
      <c r="BZ175" s="8042"/>
      <c r="CA175" s="8043"/>
      <c r="CB175" s="8003"/>
      <c r="CC175" s="8003"/>
      <c r="CD175" s="8003"/>
      <c r="CE175" s="8044"/>
      <c r="CF175" s="8004"/>
      <c r="CG175" s="8004"/>
      <c r="CH175" s="8004"/>
      <c r="CI175" s="8004"/>
      <c r="CJ175" s="8004"/>
      <c r="CK175" s="8004"/>
    </row>
    <row r="176" spans="1:89" x14ac:dyDescent="0.2">
      <c r="A176" s="8004"/>
      <c r="B176" s="8004"/>
      <c r="D176" s="8047" t="str">
        <f>IF(BT176="EN",IF(Overview!$O$10=TRUE,"EN 62209-1","EN 62209-2"),IF(BT176="FCC","IEEE Std 1528™","IEC/IEEE 62209-1528"))</f>
        <v>IEC/IEEE 62209-1528</v>
      </c>
      <c r="E176" s="7989"/>
      <c r="F176" s="7990" t="inlineStr">
        <is>
          <t>Custom</t>
        </is>
      </c>
      <c r="G176" s="7995"/>
      <c r="H176" s="7993"/>
      <c r="I176" s="7773"/>
      <c r="J176" s="7769"/>
      <c r="K176" s="7769"/>
      <c r="L176" s="7769"/>
      <c r="M176" s="7773"/>
      <c r="N176" s="7773"/>
      <c r="O176" s="7783"/>
      <c r="P176" s="7783"/>
      <c r="Q176" s="7783"/>
      <c r="R176" s="7773"/>
      <c r="S176" s="7773"/>
      <c r="T176" s="7773"/>
      <c r="U176" s="7773"/>
      <c r="V176" s="7974"/>
      <c r="W176" s="7773"/>
      <c r="X176" s="7773"/>
      <c r="Y176" s="7773"/>
      <c r="Z176" s="7769"/>
      <c r="AA176" s="7769"/>
      <c r="AB176" s="8048"/>
      <c r="AC176" s="8049"/>
      <c r="AD176" s="7769"/>
      <c r="AE176" s="7769"/>
      <c r="AF176" s="8050" t="inlineStr">
        <is>
          <t>N/A</t>
        </is>
      </c>
      <c r="AG176" s="7782"/>
      <c r="AH176" s="7782"/>
      <c r="AI176" s="7782"/>
      <c r="AJ176" s="7773"/>
      <c r="AK176" s="7769"/>
      <c r="AL176" s="7773"/>
      <c r="AM176" s="7773"/>
      <c r="AN176" s="7974"/>
      <c r="AO176" s="7974"/>
      <c r="AP176" s="7974"/>
      <c r="AQ176" s="7974"/>
      <c r="AR176" s="7974"/>
      <c r="AS176" s="7782"/>
      <c r="AT176" s="7782"/>
      <c r="AU176" s="8051"/>
      <c r="AV176" s="8051"/>
      <c r="AW176" s="7974"/>
      <c r="AX176" s="7974"/>
      <c r="AY176" s="7974"/>
      <c r="AZ176" s="8051"/>
      <c r="BA176" s="7974"/>
      <c r="BB176" s="8051"/>
      <c r="BC176" s="7974"/>
      <c r="BD176" s="7774" t="str">
        <f t="shared" si="16"/>
        <v/>
      </c>
      <c r="BE176" s="7775">
        <f t="shared" si="17"/>
        <v>1800</v>
      </c>
      <c r="BF176" s="7774" t="str">
        <f t="shared" si="18"/>
        <v/>
      </c>
      <c r="BG176" s="7775">
        <f t="shared" si="19"/>
        <v>600</v>
      </c>
      <c r="BH176" s="7775" t="str">
        <f t="shared" si="20"/>
        <v>S/01</v>
      </c>
      <c r="BI176" s="7771"/>
      <c r="BJ176" s="7976">
        <f>Overview!$E$7</f>
        <v>0</v>
      </c>
      <c r="BK176" s="7771"/>
      <c r="BL176" s="7982">
        <f t="shared" si="21"/>
        <v>0</v>
      </c>
      <c r="BM176" s="7976" t="str">
        <f>Overview!$P$153</f>
        <v/>
      </c>
      <c r="BN176" s="7976">
        <f t="shared" si="22"/>
        <v>0</v>
      </c>
      <c r="BO176" s="7771"/>
      <c r="BP176" s="7769"/>
      <c r="BQ176" s="7988" t="inlineStr">
        <is>
          <t>N/A</t>
        </is>
      </c>
      <c r="BR176" s="8004"/>
      <c r="BS176" s="8004"/>
      <c r="BT176" s="8046"/>
      <c r="BU176" s="8046"/>
      <c r="BV176" s="8040" t="str">
        <f t="shared" si="23"/>
        <v/>
      </c>
      <c r="BW176" s="8041">
        <v>30</v>
      </c>
      <c r="BX176" s="8041">
        <v>10</v>
      </c>
      <c r="BY176" s="8041" t="inlineStr">
        <is>
          <t>S/01</t>
        </is>
      </c>
      <c r="BZ176" s="8042"/>
      <c r="CA176" s="8043"/>
      <c r="CB176" s="8003"/>
      <c r="CC176" s="8003"/>
      <c r="CD176" s="8003"/>
      <c r="CE176" s="8044"/>
      <c r="CF176" s="8004"/>
      <c r="CG176" s="8004"/>
      <c r="CH176" s="8004"/>
      <c r="CI176" s="8004"/>
      <c r="CJ176" s="8004"/>
      <c r="CK176" s="8004"/>
    </row>
    <row r="177" spans="1:89" x14ac:dyDescent="0.2">
      <c r="A177" s="8004"/>
      <c r="B177" s="8004"/>
      <c r="D177" s="8047" t="str">
        <f>IF(BT177="EN",IF(Overview!$O$10=TRUE,"EN 62209-1","EN 62209-2"),IF(BT177="FCC","IEEE Std 1528™","IEC/IEEE 62209-1528"))</f>
        <v>IEC/IEEE 62209-1528</v>
      </c>
      <c r="E177" s="7989"/>
      <c r="F177" s="7990" t="inlineStr">
        <is>
          <t>Custom</t>
        </is>
      </c>
      <c r="G177" s="7995"/>
      <c r="H177" s="7993"/>
      <c r="I177" s="7773"/>
      <c r="J177" s="7769"/>
      <c r="K177" s="7769"/>
      <c r="L177" s="7769"/>
      <c r="M177" s="7773"/>
      <c r="N177" s="7773"/>
      <c r="O177" s="7783"/>
      <c r="P177" s="7783"/>
      <c r="Q177" s="7783"/>
      <c r="R177" s="7773"/>
      <c r="S177" s="7773"/>
      <c r="T177" s="7773"/>
      <c r="U177" s="7773"/>
      <c r="V177" s="7974"/>
      <c r="W177" s="7773"/>
      <c r="X177" s="7773"/>
      <c r="Y177" s="7773"/>
      <c r="Z177" s="7769"/>
      <c r="AA177" s="7769"/>
      <c r="AB177" s="8048"/>
      <c r="AC177" s="8049"/>
      <c r="AD177" s="7769"/>
      <c r="AE177" s="7769"/>
      <c r="AF177" s="8050" t="inlineStr">
        <is>
          <t>N/A</t>
        </is>
      </c>
      <c r="AG177" s="7782"/>
      <c r="AH177" s="7782"/>
      <c r="AI177" s="7782"/>
      <c r="AJ177" s="7773"/>
      <c r="AK177" s="7769"/>
      <c r="AL177" s="7773"/>
      <c r="AM177" s="7773"/>
      <c r="AN177" s="7974"/>
      <c r="AO177" s="7974"/>
      <c r="AP177" s="7974"/>
      <c r="AQ177" s="7974"/>
      <c r="AR177" s="7974"/>
      <c r="AS177" s="7782"/>
      <c r="AT177" s="7782"/>
      <c r="AU177" s="8051"/>
      <c r="AV177" s="8051"/>
      <c r="AW177" s="7974"/>
      <c r="AX177" s="7974"/>
      <c r="AY177" s="7974"/>
      <c r="AZ177" s="8051"/>
      <c r="BA177" s="7974"/>
      <c r="BB177" s="8051"/>
      <c r="BC177" s="7974"/>
      <c r="BD177" s="7774" t="str">
        <f t="shared" si="16"/>
        <v/>
      </c>
      <c r="BE177" s="7775">
        <f t="shared" si="17"/>
        <v>1800</v>
      </c>
      <c r="BF177" s="7774" t="str">
        <f t="shared" si="18"/>
        <v/>
      </c>
      <c r="BG177" s="7775">
        <f t="shared" si="19"/>
        <v>600</v>
      </c>
      <c r="BH177" s="7775" t="str">
        <f t="shared" si="20"/>
        <v>S/01</v>
      </c>
      <c r="BI177" s="7771"/>
      <c r="BJ177" s="7976">
        <f>Overview!$E$7</f>
        <v>0</v>
      </c>
      <c r="BK177" s="7771"/>
      <c r="BL177" s="7982">
        <f t="shared" si="21"/>
        <v>0</v>
      </c>
      <c r="BM177" s="7976" t="str">
        <f>Overview!$P$153</f>
        <v/>
      </c>
      <c r="BN177" s="7976">
        <f t="shared" si="22"/>
        <v>0</v>
      </c>
      <c r="BO177" s="7771"/>
      <c r="BP177" s="7769"/>
      <c r="BQ177" s="7988" t="inlineStr">
        <is>
          <t>N/A</t>
        </is>
      </c>
      <c r="BR177" s="8004"/>
      <c r="BS177" s="8004"/>
      <c r="BT177" s="8046"/>
      <c r="BU177" s="8046"/>
      <c r="BV177" s="8040" t="str">
        <f t="shared" si="23"/>
        <v/>
      </c>
      <c r="BW177" s="8041">
        <v>30</v>
      </c>
      <c r="BX177" s="8041">
        <v>10</v>
      </c>
      <c r="BY177" s="8041" t="inlineStr">
        <is>
          <t>S/01</t>
        </is>
      </c>
      <c r="BZ177" s="8042"/>
      <c r="CA177" s="8043"/>
      <c r="CB177" s="8003"/>
      <c r="CC177" s="8003"/>
      <c r="CD177" s="8003"/>
      <c r="CE177" s="8044"/>
      <c r="CF177" s="8004"/>
      <c r="CG177" s="8004"/>
      <c r="CH177" s="8004"/>
      <c r="CI177" s="8004"/>
      <c r="CJ177" s="8004"/>
      <c r="CK177" s="8004"/>
    </row>
    <row r="178" spans="1:89" x14ac:dyDescent="0.2">
      <c r="A178" s="8004"/>
      <c r="B178" s="8004"/>
      <c r="D178" s="8047" t="str">
        <f>IF(BT178="EN",IF(Overview!$O$10=TRUE,"EN 62209-1","EN 62209-2"),IF(BT178="FCC","IEEE Std 1528™","IEC/IEEE 62209-1528"))</f>
        <v>IEC/IEEE 62209-1528</v>
      </c>
      <c r="E178" s="7989"/>
      <c r="F178" s="7990" t="inlineStr">
        <is>
          <t>Custom</t>
        </is>
      </c>
      <c r="G178" s="7995"/>
      <c r="H178" s="7993"/>
      <c r="I178" s="7773"/>
      <c r="J178" s="7769"/>
      <c r="K178" s="7769"/>
      <c r="L178" s="7769"/>
      <c r="M178" s="7773"/>
      <c r="N178" s="7773"/>
      <c r="O178" s="7783"/>
      <c r="P178" s="7783"/>
      <c r="Q178" s="7783"/>
      <c r="R178" s="7773"/>
      <c r="S178" s="7773"/>
      <c r="T178" s="7773"/>
      <c r="U178" s="7773"/>
      <c r="V178" s="7974"/>
      <c r="W178" s="7773"/>
      <c r="X178" s="7773"/>
      <c r="Y178" s="7773"/>
      <c r="Z178" s="7769"/>
      <c r="AA178" s="7769"/>
      <c r="AB178" s="8048"/>
      <c r="AC178" s="8049"/>
      <c r="AD178" s="7769"/>
      <c r="AE178" s="7769"/>
      <c r="AF178" s="8050" t="inlineStr">
        <is>
          <t>N/A</t>
        </is>
      </c>
      <c r="AG178" s="7782"/>
      <c r="AH178" s="7782"/>
      <c r="AI178" s="7782"/>
      <c r="AJ178" s="7773"/>
      <c r="AK178" s="7769"/>
      <c r="AL178" s="7773"/>
      <c r="AM178" s="7773"/>
      <c r="AN178" s="7974"/>
      <c r="AO178" s="7974"/>
      <c r="AP178" s="7974"/>
      <c r="AQ178" s="7974"/>
      <c r="AR178" s="7974"/>
      <c r="AS178" s="7782"/>
      <c r="AT178" s="7782"/>
      <c r="AU178" s="8051"/>
      <c r="AV178" s="8051"/>
      <c r="AW178" s="7974"/>
      <c r="AX178" s="7974"/>
      <c r="AY178" s="7974"/>
      <c r="AZ178" s="8051"/>
      <c r="BA178" s="7974"/>
      <c r="BB178" s="8051"/>
      <c r="BC178" s="7974"/>
      <c r="BD178" s="7774" t="str">
        <f t="shared" si="16"/>
        <v/>
      </c>
      <c r="BE178" s="7775">
        <f t="shared" si="17"/>
        <v>1800</v>
      </c>
      <c r="BF178" s="7774" t="str">
        <f t="shared" si="18"/>
        <v/>
      </c>
      <c r="BG178" s="7775">
        <f t="shared" si="19"/>
        <v>600</v>
      </c>
      <c r="BH178" s="7775" t="str">
        <f t="shared" si="20"/>
        <v>S/01</v>
      </c>
      <c r="BI178" s="7771"/>
      <c r="BJ178" s="7976">
        <f>Overview!$E$7</f>
        <v>0</v>
      </c>
      <c r="BK178" s="7771"/>
      <c r="BL178" s="7982">
        <f t="shared" si="21"/>
        <v>0</v>
      </c>
      <c r="BM178" s="7976" t="str">
        <f>Overview!$P$153</f>
        <v/>
      </c>
      <c r="BN178" s="7976">
        <f t="shared" si="22"/>
        <v>0</v>
      </c>
      <c r="BO178" s="7771"/>
      <c r="BP178" s="7769"/>
      <c r="BQ178" s="7988" t="inlineStr">
        <is>
          <t>N/A</t>
        </is>
      </c>
      <c r="BR178" s="8004"/>
      <c r="BS178" s="8004"/>
      <c r="BT178" s="8046"/>
      <c r="BU178" s="8046"/>
      <c r="BV178" s="8040" t="str">
        <f t="shared" si="23"/>
        <v/>
      </c>
      <c r="BW178" s="8041">
        <v>30</v>
      </c>
      <c r="BX178" s="8041">
        <v>10</v>
      </c>
      <c r="BY178" s="8041" t="inlineStr">
        <is>
          <t>S/01</t>
        </is>
      </c>
      <c r="BZ178" s="8042"/>
      <c r="CA178" s="8043"/>
      <c r="CB178" s="8003"/>
      <c r="CC178" s="8003"/>
      <c r="CD178" s="8003"/>
      <c r="CE178" s="8044"/>
      <c r="CF178" s="8004"/>
      <c r="CG178" s="8004"/>
      <c r="CH178" s="8004"/>
      <c r="CI178" s="8004"/>
      <c r="CJ178" s="8004"/>
      <c r="CK178" s="8004"/>
    </row>
    <row r="179" spans="1:89" x14ac:dyDescent="0.2">
      <c r="A179" s="8004"/>
      <c r="B179" s="8004"/>
      <c r="D179" s="8047" t="str">
        <f>IF(BT179="EN",IF(Overview!$O$10=TRUE,"EN 62209-1","EN 62209-2"),IF(BT179="FCC","IEEE Std 1528™","IEC/IEEE 62209-1528"))</f>
        <v>IEC/IEEE 62209-1528</v>
      </c>
      <c r="E179" s="7989"/>
      <c r="F179" s="7990" t="inlineStr">
        <is>
          <t>Custom</t>
        </is>
      </c>
      <c r="G179" s="7995"/>
      <c r="H179" s="7993"/>
      <c r="I179" s="7773"/>
      <c r="J179" s="7769"/>
      <c r="K179" s="7769"/>
      <c r="L179" s="7769"/>
      <c r="M179" s="7773"/>
      <c r="N179" s="7773"/>
      <c r="O179" s="7783"/>
      <c r="P179" s="7783"/>
      <c r="Q179" s="7783"/>
      <c r="R179" s="7773"/>
      <c r="S179" s="7773"/>
      <c r="T179" s="7773"/>
      <c r="U179" s="7773"/>
      <c r="V179" s="7974"/>
      <c r="W179" s="7773"/>
      <c r="X179" s="7773"/>
      <c r="Y179" s="7773"/>
      <c r="Z179" s="7769"/>
      <c r="AA179" s="7769"/>
      <c r="AB179" s="8048"/>
      <c r="AC179" s="8049"/>
      <c r="AD179" s="7769"/>
      <c r="AE179" s="7769"/>
      <c r="AF179" s="8050" t="inlineStr">
        <is>
          <t>N/A</t>
        </is>
      </c>
      <c r="AG179" s="7782"/>
      <c r="AH179" s="7782"/>
      <c r="AI179" s="7782"/>
      <c r="AJ179" s="7773"/>
      <c r="AK179" s="7769"/>
      <c r="AL179" s="7773"/>
      <c r="AM179" s="7773"/>
      <c r="AN179" s="7974"/>
      <c r="AO179" s="7974"/>
      <c r="AP179" s="7974"/>
      <c r="AQ179" s="7974"/>
      <c r="AR179" s="7974"/>
      <c r="AS179" s="7782"/>
      <c r="AT179" s="7782"/>
      <c r="AU179" s="8051"/>
      <c r="AV179" s="8051"/>
      <c r="AW179" s="7974"/>
      <c r="AX179" s="7974"/>
      <c r="AY179" s="7974"/>
      <c r="AZ179" s="8051"/>
      <c r="BA179" s="7974"/>
      <c r="BB179" s="8051"/>
      <c r="BC179" s="7974"/>
      <c r="BD179" s="7774" t="str">
        <f t="shared" si="16"/>
        <v/>
      </c>
      <c r="BE179" s="7775">
        <f t="shared" si="17"/>
        <v>1800</v>
      </c>
      <c r="BF179" s="7774" t="str">
        <f t="shared" si="18"/>
        <v/>
      </c>
      <c r="BG179" s="7775">
        <f t="shared" si="19"/>
        <v>600</v>
      </c>
      <c r="BH179" s="7775" t="str">
        <f t="shared" si="20"/>
        <v>S/01</v>
      </c>
      <c r="BI179" s="7771"/>
      <c r="BJ179" s="7976">
        <f>Overview!$E$7</f>
        <v>0</v>
      </c>
      <c r="BK179" s="7771"/>
      <c r="BL179" s="7982">
        <f t="shared" si="21"/>
        <v>0</v>
      </c>
      <c r="BM179" s="7976" t="str">
        <f>Overview!$P$153</f>
        <v/>
      </c>
      <c r="BN179" s="7976">
        <f t="shared" si="22"/>
        <v>0</v>
      </c>
      <c r="BO179" s="7771"/>
      <c r="BP179" s="7769"/>
      <c r="BQ179" s="7988" t="inlineStr">
        <is>
          <t>N/A</t>
        </is>
      </c>
      <c r="BR179" s="8004"/>
      <c r="BS179" s="8004"/>
      <c r="BT179" s="8046"/>
      <c r="BU179" s="8046"/>
      <c r="BV179" s="8040" t="str">
        <f t="shared" si="23"/>
        <v/>
      </c>
      <c r="BW179" s="8041">
        <v>30</v>
      </c>
      <c r="BX179" s="8041">
        <v>10</v>
      </c>
      <c r="BY179" s="8041" t="inlineStr">
        <is>
          <t>S/01</t>
        </is>
      </c>
      <c r="BZ179" s="8042"/>
      <c r="CA179" s="8043"/>
      <c r="CB179" s="8003"/>
      <c r="CC179" s="8003"/>
      <c r="CD179" s="8003"/>
      <c r="CE179" s="8044"/>
      <c r="CF179" s="8004"/>
      <c r="CG179" s="8004"/>
      <c r="CH179" s="8004"/>
      <c r="CI179" s="8004"/>
      <c r="CJ179" s="8004"/>
      <c r="CK179" s="8004"/>
    </row>
    <row r="180" spans="1:89" x14ac:dyDescent="0.2">
      <c r="A180" s="8004"/>
      <c r="B180" s="8004"/>
      <c r="D180" s="8047" t="str">
        <f>IF(BT180="EN",IF(Overview!$O$10=TRUE,"EN 62209-1","EN 62209-2"),IF(BT180="FCC","IEEE Std 1528™","IEC/IEEE 62209-1528"))</f>
        <v>IEC/IEEE 62209-1528</v>
      </c>
      <c r="E180" s="7989"/>
      <c r="F180" s="7990" t="inlineStr">
        <is>
          <t>Custom</t>
        </is>
      </c>
      <c r="G180" s="7995"/>
      <c r="H180" s="7993"/>
      <c r="I180" s="7773"/>
      <c r="J180" s="7769"/>
      <c r="K180" s="7769"/>
      <c r="L180" s="7769"/>
      <c r="M180" s="7773"/>
      <c r="N180" s="7773"/>
      <c r="O180" s="7783"/>
      <c r="P180" s="7783"/>
      <c r="Q180" s="7783"/>
      <c r="R180" s="7773"/>
      <c r="S180" s="7773"/>
      <c r="T180" s="7773"/>
      <c r="U180" s="7773"/>
      <c r="V180" s="7974"/>
      <c r="W180" s="7773"/>
      <c r="X180" s="7773"/>
      <c r="Y180" s="7773"/>
      <c r="Z180" s="7769"/>
      <c r="AA180" s="7769"/>
      <c r="AB180" s="8048"/>
      <c r="AC180" s="8049"/>
      <c r="AD180" s="7769"/>
      <c r="AE180" s="7769"/>
      <c r="AF180" s="8050" t="inlineStr">
        <is>
          <t>N/A</t>
        </is>
      </c>
      <c r="AG180" s="7782"/>
      <c r="AH180" s="7782"/>
      <c r="AI180" s="7782"/>
      <c r="AJ180" s="7773"/>
      <c r="AK180" s="7769"/>
      <c r="AL180" s="7773"/>
      <c r="AM180" s="7773"/>
      <c r="AN180" s="7974"/>
      <c r="AO180" s="7974"/>
      <c r="AP180" s="7974"/>
      <c r="AQ180" s="7974"/>
      <c r="AR180" s="7974"/>
      <c r="AS180" s="7782"/>
      <c r="AT180" s="7782"/>
      <c r="AU180" s="8051"/>
      <c r="AV180" s="8051"/>
      <c r="AW180" s="7974"/>
      <c r="AX180" s="7974"/>
      <c r="AY180" s="7974"/>
      <c r="AZ180" s="8051"/>
      <c r="BA180" s="7974"/>
      <c r="BB180" s="8051"/>
      <c r="BC180" s="7974"/>
      <c r="BD180" s="7774" t="str">
        <f t="shared" si="16"/>
        <v/>
      </c>
      <c r="BE180" s="7775">
        <f t="shared" si="17"/>
        <v>1800</v>
      </c>
      <c r="BF180" s="7774" t="str">
        <f t="shared" si="18"/>
        <v/>
      </c>
      <c r="BG180" s="7775">
        <f t="shared" si="19"/>
        <v>600</v>
      </c>
      <c r="BH180" s="7775" t="str">
        <f t="shared" si="20"/>
        <v>S/01</v>
      </c>
      <c r="BI180" s="7771"/>
      <c r="BJ180" s="7976">
        <f>Overview!$E$7</f>
        <v>0</v>
      </c>
      <c r="BK180" s="7771"/>
      <c r="BL180" s="7982">
        <f t="shared" si="21"/>
        <v>0</v>
      </c>
      <c r="BM180" s="7976" t="str">
        <f>Overview!$P$153</f>
        <v/>
      </c>
      <c r="BN180" s="7976">
        <f t="shared" si="22"/>
        <v>0</v>
      </c>
      <c r="BO180" s="7771"/>
      <c r="BP180" s="7769"/>
      <c r="BQ180" s="7988" t="inlineStr">
        <is>
          <t>N/A</t>
        </is>
      </c>
      <c r="BR180" s="8004"/>
      <c r="BS180" s="8004"/>
      <c r="BT180" s="8046"/>
      <c r="BU180" s="8046"/>
      <c r="BV180" s="8040" t="str">
        <f t="shared" si="23"/>
        <v/>
      </c>
      <c r="BW180" s="8041">
        <v>30</v>
      </c>
      <c r="BX180" s="8041">
        <v>10</v>
      </c>
      <c r="BY180" s="8041" t="inlineStr">
        <is>
          <t>S/01</t>
        </is>
      </c>
      <c r="BZ180" s="8042"/>
      <c r="CA180" s="8043"/>
      <c r="CB180" s="8003"/>
      <c r="CC180" s="8003"/>
      <c r="CD180" s="8003"/>
      <c r="CE180" s="8044"/>
      <c r="CF180" s="8004"/>
      <c r="CG180" s="8004"/>
      <c r="CH180" s="8004"/>
      <c r="CI180" s="8004"/>
      <c r="CJ180" s="8004"/>
      <c r="CK180" s="8004"/>
    </row>
    <row r="181" spans="1:89" x14ac:dyDescent="0.2">
      <c r="A181" s="8004"/>
      <c r="B181" s="8004"/>
      <c r="D181" s="8047" t="str">
        <f>IF(BT181="EN",IF(Overview!$O$10=TRUE,"EN 62209-1","EN 62209-2"),IF(BT181="FCC","IEEE Std 1528™","IEC/IEEE 62209-1528"))</f>
        <v>IEC/IEEE 62209-1528</v>
      </c>
      <c r="E181" s="7989"/>
      <c r="F181" s="7990" t="inlineStr">
        <is>
          <t>Custom</t>
        </is>
      </c>
      <c r="G181" s="7995"/>
      <c r="H181" s="7993"/>
      <c r="I181" s="7773"/>
      <c r="J181" s="7769"/>
      <c r="K181" s="7769"/>
      <c r="L181" s="7769"/>
      <c r="M181" s="7773"/>
      <c r="N181" s="7773"/>
      <c r="O181" s="7783"/>
      <c r="P181" s="7783"/>
      <c r="Q181" s="7783"/>
      <c r="R181" s="7773"/>
      <c r="S181" s="7773"/>
      <c r="T181" s="7773"/>
      <c r="U181" s="7773"/>
      <c r="V181" s="7974"/>
      <c r="W181" s="7773"/>
      <c r="X181" s="7773"/>
      <c r="Y181" s="7773"/>
      <c r="Z181" s="7769"/>
      <c r="AA181" s="7769"/>
      <c r="AB181" s="8048"/>
      <c r="AC181" s="8049"/>
      <c r="AD181" s="7769"/>
      <c r="AE181" s="7769"/>
      <c r="AF181" s="8050" t="inlineStr">
        <is>
          <t>N/A</t>
        </is>
      </c>
      <c r="AG181" s="7782"/>
      <c r="AH181" s="7782"/>
      <c r="AI181" s="7782"/>
      <c r="AJ181" s="7773"/>
      <c r="AK181" s="7769"/>
      <c r="AL181" s="7773"/>
      <c r="AM181" s="7773"/>
      <c r="AN181" s="7974"/>
      <c r="AO181" s="7974"/>
      <c r="AP181" s="7974"/>
      <c r="AQ181" s="7974"/>
      <c r="AR181" s="7974"/>
      <c r="AS181" s="7782"/>
      <c r="AT181" s="7782"/>
      <c r="AU181" s="8051"/>
      <c r="AV181" s="8051"/>
      <c r="AW181" s="7974"/>
      <c r="AX181" s="7974"/>
      <c r="AY181" s="7974"/>
      <c r="AZ181" s="8051"/>
      <c r="BA181" s="7974"/>
      <c r="BB181" s="8051"/>
      <c r="BC181" s="7974"/>
      <c r="BD181" s="7774" t="str">
        <f t="shared" si="16"/>
        <v/>
      </c>
      <c r="BE181" s="7775">
        <f t="shared" si="17"/>
        <v>1800</v>
      </c>
      <c r="BF181" s="7774" t="str">
        <f t="shared" si="18"/>
        <v/>
      </c>
      <c r="BG181" s="7775">
        <f t="shared" si="19"/>
        <v>600</v>
      </c>
      <c r="BH181" s="7775" t="str">
        <f t="shared" si="20"/>
        <v>S/01</v>
      </c>
      <c r="BI181" s="7771"/>
      <c r="BJ181" s="7976">
        <f>Overview!$E$7</f>
        <v>0</v>
      </c>
      <c r="BK181" s="7771"/>
      <c r="BL181" s="7982">
        <f t="shared" si="21"/>
        <v>0</v>
      </c>
      <c r="BM181" s="7976" t="str">
        <f>Overview!$P$153</f>
        <v/>
      </c>
      <c r="BN181" s="7976">
        <f t="shared" si="22"/>
        <v>0</v>
      </c>
      <c r="BO181" s="7771"/>
      <c r="BP181" s="7769"/>
      <c r="BQ181" s="7988" t="inlineStr">
        <is>
          <t>N/A</t>
        </is>
      </c>
      <c r="BR181" s="8004"/>
      <c r="BS181" s="8004"/>
      <c r="BT181" s="8046"/>
      <c r="BU181" s="8046"/>
      <c r="BV181" s="8040" t="str">
        <f t="shared" si="23"/>
        <v/>
      </c>
      <c r="BW181" s="8041">
        <v>30</v>
      </c>
      <c r="BX181" s="8041">
        <v>10</v>
      </c>
      <c r="BY181" s="8041" t="inlineStr">
        <is>
          <t>S/01</t>
        </is>
      </c>
      <c r="BZ181" s="8042"/>
      <c r="CA181" s="8043"/>
      <c r="CB181" s="8003"/>
      <c r="CC181" s="8003"/>
      <c r="CD181" s="8003"/>
      <c r="CE181" s="8044"/>
      <c r="CF181" s="8004"/>
      <c r="CG181" s="8004"/>
      <c r="CH181" s="8004"/>
      <c r="CI181" s="8004"/>
      <c r="CJ181" s="8004"/>
      <c r="CK181" s="8004"/>
    </row>
    <row r="182" spans="1:89" x14ac:dyDescent="0.2">
      <c r="A182" s="8004"/>
      <c r="B182" s="8004"/>
      <c r="D182" s="8047" t="str">
        <f>IF(BT182="EN",IF(Overview!$O$10=TRUE,"EN 62209-1","EN 62209-2"),IF(BT182="FCC","IEEE Std 1528™","IEC/IEEE 62209-1528"))</f>
        <v>IEC/IEEE 62209-1528</v>
      </c>
      <c r="E182" s="7989"/>
      <c r="F182" s="7990" t="inlineStr">
        <is>
          <t>Custom</t>
        </is>
      </c>
      <c r="G182" s="7995"/>
      <c r="H182" s="7993"/>
      <c r="I182" s="7773"/>
      <c r="J182" s="7769"/>
      <c r="K182" s="7769"/>
      <c r="L182" s="7769"/>
      <c r="M182" s="7773"/>
      <c r="N182" s="7773"/>
      <c r="O182" s="7783"/>
      <c r="P182" s="7783"/>
      <c r="Q182" s="7783"/>
      <c r="R182" s="7773"/>
      <c r="S182" s="7773"/>
      <c r="T182" s="7773"/>
      <c r="U182" s="7773"/>
      <c r="V182" s="7974"/>
      <c r="W182" s="7773"/>
      <c r="X182" s="7773"/>
      <c r="Y182" s="7773"/>
      <c r="Z182" s="7769"/>
      <c r="AA182" s="7769"/>
      <c r="AB182" s="8048"/>
      <c r="AC182" s="8049"/>
      <c r="AD182" s="7769"/>
      <c r="AE182" s="7769"/>
      <c r="AF182" s="8050" t="inlineStr">
        <is>
          <t>N/A</t>
        </is>
      </c>
      <c r="AG182" s="7782"/>
      <c r="AH182" s="7782"/>
      <c r="AI182" s="7782"/>
      <c r="AJ182" s="7773"/>
      <c r="AK182" s="7769"/>
      <c r="AL182" s="7773"/>
      <c r="AM182" s="7773"/>
      <c r="AN182" s="7974"/>
      <c r="AO182" s="7974"/>
      <c r="AP182" s="7974"/>
      <c r="AQ182" s="7974"/>
      <c r="AR182" s="7974"/>
      <c r="AS182" s="7782"/>
      <c r="AT182" s="7782"/>
      <c r="AU182" s="8051"/>
      <c r="AV182" s="8051"/>
      <c r="AW182" s="7974"/>
      <c r="AX182" s="7974"/>
      <c r="AY182" s="7974"/>
      <c r="AZ182" s="8051"/>
      <c r="BA182" s="7974"/>
      <c r="BB182" s="8051"/>
      <c r="BC182" s="7974"/>
      <c r="BD182" s="7774" t="str">
        <f t="shared" si="16"/>
        <v/>
      </c>
      <c r="BE182" s="7775">
        <f t="shared" si="17"/>
        <v>1800</v>
      </c>
      <c r="BF182" s="7774" t="str">
        <f t="shared" si="18"/>
        <v/>
      </c>
      <c r="BG182" s="7775">
        <f t="shared" si="19"/>
        <v>600</v>
      </c>
      <c r="BH182" s="7775" t="str">
        <f t="shared" si="20"/>
        <v>S/01</v>
      </c>
      <c r="BI182" s="7771"/>
      <c r="BJ182" s="7976">
        <f>Overview!$E$7</f>
        <v>0</v>
      </c>
      <c r="BK182" s="7771"/>
      <c r="BL182" s="7982">
        <f t="shared" si="21"/>
        <v>0</v>
      </c>
      <c r="BM182" s="7976" t="str">
        <f>Overview!$P$153</f>
        <v/>
      </c>
      <c r="BN182" s="7976">
        <f t="shared" si="22"/>
        <v>0</v>
      </c>
      <c r="BO182" s="7771"/>
      <c r="BP182" s="7769"/>
      <c r="BQ182" s="7988" t="inlineStr">
        <is>
          <t>N/A</t>
        </is>
      </c>
      <c r="BR182" s="8004"/>
      <c r="BS182" s="8004"/>
      <c r="BT182" s="8046"/>
      <c r="BU182" s="8046"/>
      <c r="BV182" s="8040" t="str">
        <f t="shared" si="23"/>
        <v/>
      </c>
      <c r="BW182" s="8041">
        <v>30</v>
      </c>
      <c r="BX182" s="8041">
        <v>10</v>
      </c>
      <c r="BY182" s="8041" t="inlineStr">
        <is>
          <t>S/01</t>
        </is>
      </c>
      <c r="BZ182" s="8042"/>
      <c r="CA182" s="8043"/>
      <c r="CB182" s="8003"/>
      <c r="CC182" s="8003"/>
      <c r="CD182" s="8003"/>
      <c r="CE182" s="8044"/>
      <c r="CF182" s="8004"/>
      <c r="CG182" s="8004"/>
      <c r="CH182" s="8004"/>
      <c r="CI182" s="8004"/>
      <c r="CJ182" s="8004"/>
      <c r="CK182" s="8004"/>
    </row>
    <row r="183" spans="1:89" x14ac:dyDescent="0.2">
      <c r="A183" s="8004"/>
      <c r="B183" s="8004"/>
      <c r="D183" s="8047" t="str">
        <f>IF(BT183="EN",IF(Overview!$O$10=TRUE,"EN 62209-1","EN 62209-2"),IF(BT183="FCC","IEEE Std 1528™","IEC/IEEE 62209-1528"))</f>
        <v>IEC/IEEE 62209-1528</v>
      </c>
      <c r="E183" s="7989"/>
      <c r="F183" s="7990" t="inlineStr">
        <is>
          <t>Custom</t>
        </is>
      </c>
      <c r="G183" s="7995"/>
      <c r="H183" s="7993"/>
      <c r="I183" s="7773"/>
      <c r="J183" s="7769"/>
      <c r="K183" s="7769"/>
      <c r="L183" s="7769"/>
      <c r="M183" s="7773"/>
      <c r="N183" s="7773"/>
      <c r="O183" s="7783"/>
      <c r="P183" s="7783"/>
      <c r="Q183" s="7783"/>
      <c r="R183" s="7773"/>
      <c r="S183" s="7773"/>
      <c r="T183" s="7773"/>
      <c r="U183" s="7773"/>
      <c r="V183" s="7974"/>
      <c r="W183" s="7773"/>
      <c r="X183" s="7773"/>
      <c r="Y183" s="7773"/>
      <c r="Z183" s="7769"/>
      <c r="AA183" s="7769"/>
      <c r="AB183" s="8048"/>
      <c r="AC183" s="8049"/>
      <c r="AD183" s="7769"/>
      <c r="AE183" s="7769"/>
      <c r="AF183" s="8050" t="inlineStr">
        <is>
          <t>N/A</t>
        </is>
      </c>
      <c r="AG183" s="7782"/>
      <c r="AH183" s="7782"/>
      <c r="AI183" s="7782"/>
      <c r="AJ183" s="7773"/>
      <c r="AK183" s="7769"/>
      <c r="AL183" s="7773"/>
      <c r="AM183" s="7773"/>
      <c r="AN183" s="7974"/>
      <c r="AO183" s="7974"/>
      <c r="AP183" s="7974"/>
      <c r="AQ183" s="7974"/>
      <c r="AR183" s="7974"/>
      <c r="AS183" s="7782"/>
      <c r="AT183" s="7782"/>
      <c r="AU183" s="8051"/>
      <c r="AV183" s="8051"/>
      <c r="AW183" s="7974"/>
      <c r="AX183" s="7974"/>
      <c r="AY183" s="7974"/>
      <c r="AZ183" s="8051"/>
      <c r="BA183" s="7974"/>
      <c r="BB183" s="8051"/>
      <c r="BC183" s="7974"/>
      <c r="BD183" s="7774" t="str">
        <f t="shared" si="16"/>
        <v/>
      </c>
      <c r="BE183" s="7775">
        <f t="shared" si="17"/>
        <v>1800</v>
      </c>
      <c r="BF183" s="7774" t="str">
        <f t="shared" si="18"/>
        <v/>
      </c>
      <c r="BG183" s="7775">
        <f t="shared" si="19"/>
        <v>600</v>
      </c>
      <c r="BH183" s="7775" t="str">
        <f t="shared" si="20"/>
        <v>S/01</v>
      </c>
      <c r="BI183" s="7771"/>
      <c r="BJ183" s="7976">
        <f>Overview!$E$7</f>
        <v>0</v>
      </c>
      <c r="BK183" s="7771"/>
      <c r="BL183" s="7982">
        <f t="shared" si="21"/>
        <v>0</v>
      </c>
      <c r="BM183" s="7976" t="str">
        <f>Overview!$P$153</f>
        <v/>
      </c>
      <c r="BN183" s="7976">
        <f t="shared" si="22"/>
        <v>0</v>
      </c>
      <c r="BO183" s="7771"/>
      <c r="BP183" s="7769"/>
      <c r="BQ183" s="7988" t="inlineStr">
        <is>
          <t>N/A</t>
        </is>
      </c>
      <c r="BR183" s="8004"/>
      <c r="BS183" s="8004"/>
      <c r="BT183" s="8046"/>
      <c r="BU183" s="8046"/>
      <c r="BV183" s="8040" t="str">
        <f t="shared" si="23"/>
        <v/>
      </c>
      <c r="BW183" s="8041">
        <v>30</v>
      </c>
      <c r="BX183" s="8041">
        <v>10</v>
      </c>
      <c r="BY183" s="8041" t="inlineStr">
        <is>
          <t>S/01</t>
        </is>
      </c>
      <c r="BZ183" s="8042"/>
      <c r="CA183" s="8043"/>
      <c r="CB183" s="8003"/>
      <c r="CC183" s="8003"/>
      <c r="CD183" s="8003"/>
      <c r="CE183" s="8044"/>
      <c r="CF183" s="8004"/>
      <c r="CG183" s="8004"/>
      <c r="CH183" s="8004"/>
      <c r="CI183" s="8004"/>
      <c r="CJ183" s="8004"/>
      <c r="CK183" s="8004"/>
    </row>
    <row r="184" spans="1:89" x14ac:dyDescent="0.2">
      <c r="A184" s="8004"/>
      <c r="B184" s="8004"/>
      <c r="D184" s="8047" t="str">
        <f>IF(BT184="EN",IF(Overview!$O$10=TRUE,"EN 62209-1","EN 62209-2"),IF(BT184="FCC","IEEE Std 1528™","IEC/IEEE 62209-1528"))</f>
        <v>IEC/IEEE 62209-1528</v>
      </c>
      <c r="E184" s="7989"/>
      <c r="F184" s="7990" t="inlineStr">
        <is>
          <t>Custom</t>
        </is>
      </c>
      <c r="G184" s="7995"/>
      <c r="H184" s="7993"/>
      <c r="I184" s="7773"/>
      <c r="J184" s="7769"/>
      <c r="K184" s="7769"/>
      <c r="L184" s="7769"/>
      <c r="M184" s="7773"/>
      <c r="N184" s="7773"/>
      <c r="O184" s="7783"/>
      <c r="P184" s="7783"/>
      <c r="Q184" s="7783"/>
      <c r="R184" s="7773"/>
      <c r="S184" s="7773"/>
      <c r="T184" s="7773"/>
      <c r="U184" s="7773"/>
      <c r="V184" s="7974"/>
      <c r="W184" s="7773"/>
      <c r="X184" s="7773"/>
      <c r="Y184" s="7773"/>
      <c r="Z184" s="7769"/>
      <c r="AA184" s="7769"/>
      <c r="AB184" s="8048"/>
      <c r="AC184" s="8049"/>
      <c r="AD184" s="7769"/>
      <c r="AE184" s="7769"/>
      <c r="AF184" s="8050" t="inlineStr">
        <is>
          <t>N/A</t>
        </is>
      </c>
      <c r="AG184" s="7782"/>
      <c r="AH184" s="7782"/>
      <c r="AI184" s="7782"/>
      <c r="AJ184" s="7773"/>
      <c r="AK184" s="7769"/>
      <c r="AL184" s="7773"/>
      <c r="AM184" s="7773"/>
      <c r="AN184" s="7974"/>
      <c r="AO184" s="7974"/>
      <c r="AP184" s="7974"/>
      <c r="AQ184" s="7974"/>
      <c r="AR184" s="7974"/>
      <c r="AS184" s="7782"/>
      <c r="AT184" s="7782"/>
      <c r="AU184" s="8051"/>
      <c r="AV184" s="8051"/>
      <c r="AW184" s="7974"/>
      <c r="AX184" s="7974"/>
      <c r="AY184" s="7974"/>
      <c r="AZ184" s="8051"/>
      <c r="BA184" s="7974"/>
      <c r="BB184" s="8051"/>
      <c r="BC184" s="7974"/>
      <c r="BD184" s="7774" t="str">
        <f t="shared" si="16"/>
        <v/>
      </c>
      <c r="BE184" s="7775">
        <f t="shared" si="17"/>
        <v>1800</v>
      </c>
      <c r="BF184" s="7774" t="str">
        <f t="shared" si="18"/>
        <v/>
      </c>
      <c r="BG184" s="7775">
        <f t="shared" si="19"/>
        <v>600</v>
      </c>
      <c r="BH184" s="7775" t="str">
        <f t="shared" si="20"/>
        <v>S/01</v>
      </c>
      <c r="BI184" s="7771"/>
      <c r="BJ184" s="7976">
        <f>Overview!$E$7</f>
        <v>0</v>
      </c>
      <c r="BK184" s="7771"/>
      <c r="BL184" s="7982">
        <f t="shared" si="21"/>
        <v>0</v>
      </c>
      <c r="BM184" s="7976" t="str">
        <f>Overview!$P$153</f>
        <v/>
      </c>
      <c r="BN184" s="7976">
        <f t="shared" si="22"/>
        <v>0</v>
      </c>
      <c r="BO184" s="7771"/>
      <c r="BP184" s="7769"/>
      <c r="BQ184" s="7988" t="inlineStr">
        <is>
          <t>N/A</t>
        </is>
      </c>
      <c r="BR184" s="8004"/>
      <c r="BS184" s="8004"/>
      <c r="BT184" s="8046"/>
      <c r="BU184" s="8046"/>
      <c r="BV184" s="8040" t="str">
        <f t="shared" si="23"/>
        <v/>
      </c>
      <c r="BW184" s="8041">
        <v>30</v>
      </c>
      <c r="BX184" s="8041">
        <v>10</v>
      </c>
      <c r="BY184" s="8041" t="inlineStr">
        <is>
          <t>S/01</t>
        </is>
      </c>
      <c r="BZ184" s="8042"/>
      <c r="CA184" s="8043"/>
      <c r="CB184" s="8003"/>
      <c r="CC184" s="8003"/>
      <c r="CD184" s="8003"/>
      <c r="CE184" s="8044"/>
      <c r="CF184" s="8004"/>
      <c r="CG184" s="8004"/>
      <c r="CH184" s="8004"/>
      <c r="CI184" s="8004"/>
      <c r="CJ184" s="8004"/>
      <c r="CK184" s="8004"/>
    </row>
    <row r="185" spans="1:89" x14ac:dyDescent="0.2">
      <c r="A185" s="8004"/>
      <c r="B185" s="8004"/>
      <c r="D185" s="8047" t="str">
        <f>IF(BT185="EN",IF(Overview!$O$10=TRUE,"EN 62209-1","EN 62209-2"),IF(BT185="FCC","IEEE Std 1528™","IEC/IEEE 62209-1528"))</f>
        <v>IEC/IEEE 62209-1528</v>
      </c>
      <c r="E185" s="7989"/>
      <c r="F185" s="7990" t="inlineStr">
        <is>
          <t>Custom</t>
        </is>
      </c>
      <c r="G185" s="7995"/>
      <c r="H185" s="7993"/>
      <c r="I185" s="7773"/>
      <c r="J185" s="7769"/>
      <c r="K185" s="7769"/>
      <c r="L185" s="7769"/>
      <c r="M185" s="7773"/>
      <c r="N185" s="7773"/>
      <c r="O185" s="7783"/>
      <c r="P185" s="7783"/>
      <c r="Q185" s="7783"/>
      <c r="R185" s="7773"/>
      <c r="S185" s="7773"/>
      <c r="T185" s="7773"/>
      <c r="U185" s="7773"/>
      <c r="V185" s="7974"/>
      <c r="W185" s="7773"/>
      <c r="X185" s="7773"/>
      <c r="Y185" s="7773"/>
      <c r="Z185" s="7769"/>
      <c r="AA185" s="7769"/>
      <c r="AB185" s="8048"/>
      <c r="AC185" s="8049"/>
      <c r="AD185" s="7769"/>
      <c r="AE185" s="7769"/>
      <c r="AF185" s="8050" t="inlineStr">
        <is>
          <t>N/A</t>
        </is>
      </c>
      <c r="AG185" s="7782"/>
      <c r="AH185" s="7782"/>
      <c r="AI185" s="7782"/>
      <c r="AJ185" s="7773"/>
      <c r="AK185" s="7769"/>
      <c r="AL185" s="7773"/>
      <c r="AM185" s="7773"/>
      <c r="AN185" s="7974"/>
      <c r="AO185" s="7974"/>
      <c r="AP185" s="7974"/>
      <c r="AQ185" s="7974"/>
      <c r="AR185" s="7974"/>
      <c r="AS185" s="7782"/>
      <c r="AT185" s="7782"/>
      <c r="AU185" s="8051"/>
      <c r="AV185" s="8051"/>
      <c r="AW185" s="7974"/>
      <c r="AX185" s="7974"/>
      <c r="AY185" s="7974"/>
      <c r="AZ185" s="8051"/>
      <c r="BA185" s="7974"/>
      <c r="BB185" s="8051"/>
      <c r="BC185" s="7974"/>
      <c r="BD185" s="7774" t="str">
        <f t="shared" si="16"/>
        <v/>
      </c>
      <c r="BE185" s="7775">
        <f t="shared" si="17"/>
        <v>1800</v>
      </c>
      <c r="BF185" s="7774" t="str">
        <f t="shared" si="18"/>
        <v/>
      </c>
      <c r="BG185" s="7775">
        <f t="shared" si="19"/>
        <v>600</v>
      </c>
      <c r="BH185" s="7775" t="str">
        <f t="shared" si="20"/>
        <v>S/01</v>
      </c>
      <c r="BI185" s="7771"/>
      <c r="BJ185" s="7976">
        <f>Overview!$E$7</f>
        <v>0</v>
      </c>
      <c r="BK185" s="7771"/>
      <c r="BL185" s="7982">
        <f t="shared" si="21"/>
        <v>0</v>
      </c>
      <c r="BM185" s="7976" t="str">
        <f>Overview!$P$153</f>
        <v/>
      </c>
      <c r="BN185" s="7976">
        <f t="shared" si="22"/>
        <v>0</v>
      </c>
      <c r="BO185" s="7771"/>
      <c r="BP185" s="7769"/>
      <c r="BQ185" s="7988" t="inlineStr">
        <is>
          <t>N/A</t>
        </is>
      </c>
      <c r="BR185" s="8004"/>
      <c r="BS185" s="8004"/>
      <c r="BT185" s="8046"/>
      <c r="BU185" s="8046"/>
      <c r="BV185" s="8040" t="str">
        <f t="shared" si="23"/>
        <v/>
      </c>
      <c r="BW185" s="8041">
        <v>30</v>
      </c>
      <c r="BX185" s="8041">
        <v>10</v>
      </c>
      <c r="BY185" s="8041" t="inlineStr">
        <is>
          <t>S/01</t>
        </is>
      </c>
      <c r="BZ185" s="8042"/>
      <c r="CA185" s="8043"/>
      <c r="CB185" s="8003"/>
      <c r="CC185" s="8003"/>
      <c r="CD185" s="8003"/>
      <c r="CE185" s="8044"/>
      <c r="CF185" s="8004"/>
      <c r="CG185" s="8004"/>
      <c r="CH185" s="8004"/>
      <c r="CI185" s="8004"/>
      <c r="CJ185" s="8004"/>
      <c r="CK185" s="8004"/>
    </row>
    <row r="186" spans="1:89" x14ac:dyDescent="0.2">
      <c r="A186" s="8004"/>
      <c r="B186" s="8004"/>
      <c r="D186" s="8047" t="str">
        <f>IF(BT186="EN",IF(Overview!$O$10=TRUE,"EN 62209-1","EN 62209-2"),IF(BT186="FCC","IEEE Std 1528™","IEC/IEEE 62209-1528"))</f>
        <v>IEC/IEEE 62209-1528</v>
      </c>
      <c r="E186" s="7989"/>
      <c r="F186" s="7990" t="inlineStr">
        <is>
          <t>Custom</t>
        </is>
      </c>
      <c r="G186" s="7995"/>
      <c r="H186" s="7993"/>
      <c r="I186" s="7773"/>
      <c r="J186" s="7769"/>
      <c r="K186" s="7769"/>
      <c r="L186" s="7769"/>
      <c r="M186" s="7773"/>
      <c r="N186" s="7773"/>
      <c r="O186" s="7783"/>
      <c r="P186" s="7783"/>
      <c r="Q186" s="7783"/>
      <c r="R186" s="7773"/>
      <c r="S186" s="7773"/>
      <c r="T186" s="7773"/>
      <c r="U186" s="7773"/>
      <c r="V186" s="7974"/>
      <c r="W186" s="7773"/>
      <c r="X186" s="7773"/>
      <c r="Y186" s="7773"/>
      <c r="Z186" s="7769"/>
      <c r="AA186" s="7769"/>
      <c r="AB186" s="8048"/>
      <c r="AC186" s="8049"/>
      <c r="AD186" s="7769"/>
      <c r="AE186" s="7769"/>
      <c r="AF186" s="8050" t="inlineStr">
        <is>
          <t>N/A</t>
        </is>
      </c>
      <c r="AG186" s="7782"/>
      <c r="AH186" s="7782"/>
      <c r="AI186" s="7782"/>
      <c r="AJ186" s="7773"/>
      <c r="AK186" s="7769"/>
      <c r="AL186" s="7773"/>
      <c r="AM186" s="7773"/>
      <c r="AN186" s="7974"/>
      <c r="AO186" s="7974"/>
      <c r="AP186" s="7974"/>
      <c r="AQ186" s="7974"/>
      <c r="AR186" s="7974"/>
      <c r="AS186" s="7782"/>
      <c r="AT186" s="7782"/>
      <c r="AU186" s="8051"/>
      <c r="AV186" s="8051"/>
      <c r="AW186" s="7974"/>
      <c r="AX186" s="7974"/>
      <c r="AY186" s="7974"/>
      <c r="AZ186" s="8051"/>
      <c r="BA186" s="7974"/>
      <c r="BB186" s="8051"/>
      <c r="BC186" s="7974"/>
      <c r="BD186" s="7774" t="str">
        <f t="shared" si="16"/>
        <v/>
      </c>
      <c r="BE186" s="7775">
        <f t="shared" si="17"/>
        <v>1800</v>
      </c>
      <c r="BF186" s="7774" t="str">
        <f t="shared" si="18"/>
        <v/>
      </c>
      <c r="BG186" s="7775">
        <f t="shared" si="19"/>
        <v>600</v>
      </c>
      <c r="BH186" s="7775" t="str">
        <f t="shared" si="20"/>
        <v>S/01</v>
      </c>
      <c r="BI186" s="7771"/>
      <c r="BJ186" s="7976">
        <f>Overview!$E$7</f>
        <v>0</v>
      </c>
      <c r="BK186" s="7771"/>
      <c r="BL186" s="7982">
        <f t="shared" si="21"/>
        <v>0</v>
      </c>
      <c r="BM186" s="7976" t="str">
        <f>Overview!$P$153</f>
        <v/>
      </c>
      <c r="BN186" s="7976">
        <f t="shared" si="22"/>
        <v>0</v>
      </c>
      <c r="BO186" s="7771"/>
      <c r="BP186" s="7769"/>
      <c r="BQ186" s="7988" t="inlineStr">
        <is>
          <t>N/A</t>
        </is>
      </c>
      <c r="BR186" s="8004"/>
      <c r="BS186" s="8004"/>
      <c r="BT186" s="8046"/>
      <c r="BU186" s="8046"/>
      <c r="BV186" s="8040" t="str">
        <f t="shared" si="23"/>
        <v/>
      </c>
      <c r="BW186" s="8041">
        <v>30</v>
      </c>
      <c r="BX186" s="8041">
        <v>10</v>
      </c>
      <c r="BY186" s="8041" t="inlineStr">
        <is>
          <t>S/01</t>
        </is>
      </c>
      <c r="BZ186" s="8042"/>
      <c r="CA186" s="8043"/>
      <c r="CB186" s="8003"/>
      <c r="CC186" s="8003"/>
      <c r="CD186" s="8003"/>
      <c r="CE186" s="8044"/>
      <c r="CF186" s="8004"/>
      <c r="CG186" s="8004"/>
      <c r="CH186" s="8004"/>
      <c r="CI186" s="8004"/>
      <c r="CJ186" s="8004"/>
      <c r="CK186" s="8004"/>
    </row>
    <row r="187" spans="1:89" x14ac:dyDescent="0.2">
      <c r="A187" s="8004"/>
      <c r="B187" s="8004"/>
      <c r="D187" s="8047" t="str">
        <f>IF(BT187="EN",IF(Overview!$O$10=TRUE,"EN 62209-1","EN 62209-2"),IF(BT187="FCC","IEEE Std 1528™","IEC/IEEE 62209-1528"))</f>
        <v>IEC/IEEE 62209-1528</v>
      </c>
      <c r="E187" s="7989"/>
      <c r="F187" s="7990" t="inlineStr">
        <is>
          <t>Custom</t>
        </is>
      </c>
      <c r="G187" s="7995"/>
      <c r="H187" s="7993"/>
      <c r="I187" s="7773"/>
      <c r="J187" s="7769"/>
      <c r="K187" s="7769"/>
      <c r="L187" s="7769"/>
      <c r="M187" s="7773"/>
      <c r="N187" s="7773"/>
      <c r="O187" s="7783"/>
      <c r="P187" s="7783"/>
      <c r="Q187" s="7783"/>
      <c r="R187" s="7773"/>
      <c r="S187" s="7773"/>
      <c r="T187" s="7773"/>
      <c r="U187" s="7773"/>
      <c r="V187" s="7974"/>
      <c r="W187" s="7773"/>
      <c r="X187" s="7773"/>
      <c r="Y187" s="7773"/>
      <c r="Z187" s="7769"/>
      <c r="AA187" s="7769"/>
      <c r="AB187" s="8048"/>
      <c r="AC187" s="8049"/>
      <c r="AD187" s="7769"/>
      <c r="AE187" s="7769"/>
      <c r="AF187" s="8050" t="inlineStr">
        <is>
          <t>N/A</t>
        </is>
      </c>
      <c r="AG187" s="7782"/>
      <c r="AH187" s="7782"/>
      <c r="AI187" s="7782"/>
      <c r="AJ187" s="7773"/>
      <c r="AK187" s="7769"/>
      <c r="AL187" s="7773"/>
      <c r="AM187" s="7773"/>
      <c r="AN187" s="7974"/>
      <c r="AO187" s="7974"/>
      <c r="AP187" s="7974"/>
      <c r="AQ187" s="7974"/>
      <c r="AR187" s="7974"/>
      <c r="AS187" s="7782"/>
      <c r="AT187" s="7782"/>
      <c r="AU187" s="8051"/>
      <c r="AV187" s="8051"/>
      <c r="AW187" s="7974"/>
      <c r="AX187" s="7974"/>
      <c r="AY187" s="7974"/>
      <c r="AZ187" s="8051"/>
      <c r="BA187" s="7974"/>
      <c r="BB187" s="8051"/>
      <c r="BC187" s="7974"/>
      <c r="BD187" s="7774" t="str">
        <f t="shared" si="16"/>
        <v/>
      </c>
      <c r="BE187" s="7775">
        <f t="shared" si="17"/>
        <v>1800</v>
      </c>
      <c r="BF187" s="7774" t="str">
        <f t="shared" si="18"/>
        <v/>
      </c>
      <c r="BG187" s="7775">
        <f t="shared" si="19"/>
        <v>600</v>
      </c>
      <c r="BH187" s="7775" t="str">
        <f t="shared" si="20"/>
        <v>S/01</v>
      </c>
      <c r="BI187" s="7771"/>
      <c r="BJ187" s="7976">
        <f>Overview!$E$7</f>
        <v>0</v>
      </c>
      <c r="BK187" s="7771"/>
      <c r="BL187" s="7982">
        <f t="shared" si="21"/>
        <v>0</v>
      </c>
      <c r="BM187" s="7976" t="str">
        <f>Overview!$P$153</f>
        <v/>
      </c>
      <c r="BN187" s="7976">
        <f t="shared" si="22"/>
        <v>0</v>
      </c>
      <c r="BO187" s="7771"/>
      <c r="BP187" s="7769"/>
      <c r="BQ187" s="7988" t="inlineStr">
        <is>
          <t>N/A</t>
        </is>
      </c>
      <c r="BR187" s="8004"/>
      <c r="BS187" s="8004"/>
      <c r="BT187" s="8046"/>
      <c r="BU187" s="8046"/>
      <c r="BV187" s="8040" t="str">
        <f t="shared" si="23"/>
        <v/>
      </c>
      <c r="BW187" s="8041">
        <v>30</v>
      </c>
      <c r="BX187" s="8041">
        <v>10</v>
      </c>
      <c r="BY187" s="8041" t="inlineStr">
        <is>
          <t>S/01</t>
        </is>
      </c>
      <c r="BZ187" s="8042"/>
      <c r="CA187" s="8043"/>
      <c r="CB187" s="8003"/>
      <c r="CC187" s="8003"/>
      <c r="CD187" s="8003"/>
      <c r="CE187" s="8044"/>
      <c r="CF187" s="8004"/>
      <c r="CG187" s="8004"/>
      <c r="CH187" s="8004"/>
      <c r="CI187" s="8004"/>
      <c r="CJ187" s="8004"/>
      <c r="CK187" s="8004"/>
    </row>
    <row r="188" spans="1:89" x14ac:dyDescent="0.2">
      <c r="A188" s="8004"/>
      <c r="B188" s="8004"/>
      <c r="D188" s="8047" t="str">
        <f>IF(BT188="EN",IF(Overview!$O$10=TRUE,"EN 62209-1","EN 62209-2"),IF(BT188="FCC","IEEE Std 1528™","IEC/IEEE 62209-1528"))</f>
        <v>IEC/IEEE 62209-1528</v>
      </c>
      <c r="E188" s="7989"/>
      <c r="F188" s="7990" t="inlineStr">
        <is>
          <t>Custom</t>
        </is>
      </c>
      <c r="G188" s="7995"/>
      <c r="H188" s="7993"/>
      <c r="I188" s="7773"/>
      <c r="J188" s="7769"/>
      <c r="K188" s="7769"/>
      <c r="L188" s="7769"/>
      <c r="M188" s="7773"/>
      <c r="N188" s="7773"/>
      <c r="O188" s="7783"/>
      <c r="P188" s="7783"/>
      <c r="Q188" s="7783"/>
      <c r="R188" s="7773"/>
      <c r="S188" s="7773"/>
      <c r="T188" s="7773"/>
      <c r="U188" s="7773"/>
      <c r="V188" s="7974"/>
      <c r="W188" s="7773"/>
      <c r="X188" s="7773"/>
      <c r="Y188" s="7773"/>
      <c r="Z188" s="7769"/>
      <c r="AA188" s="7769"/>
      <c r="AB188" s="8048"/>
      <c r="AC188" s="8049"/>
      <c r="AD188" s="7769"/>
      <c r="AE188" s="7769"/>
      <c r="AF188" s="8050" t="inlineStr">
        <is>
          <t>N/A</t>
        </is>
      </c>
      <c r="AG188" s="7782"/>
      <c r="AH188" s="7782"/>
      <c r="AI188" s="7782"/>
      <c r="AJ188" s="7773"/>
      <c r="AK188" s="7769"/>
      <c r="AL188" s="7773"/>
      <c r="AM188" s="7773"/>
      <c r="AN188" s="7974"/>
      <c r="AO188" s="7974"/>
      <c r="AP188" s="7974"/>
      <c r="AQ188" s="7974"/>
      <c r="AR188" s="7974"/>
      <c r="AS188" s="7782"/>
      <c r="AT188" s="7782"/>
      <c r="AU188" s="8051"/>
      <c r="AV188" s="8051"/>
      <c r="AW188" s="7974"/>
      <c r="AX188" s="7974"/>
      <c r="AY188" s="7974"/>
      <c r="AZ188" s="8051"/>
      <c r="BA188" s="7974"/>
      <c r="BB188" s="8051"/>
      <c r="BC188" s="7974"/>
      <c r="BD188" s="7774" t="str">
        <f t="shared" si="16"/>
        <v/>
      </c>
      <c r="BE188" s="7775">
        <f t="shared" si="17"/>
        <v>1800</v>
      </c>
      <c r="BF188" s="7774" t="str">
        <f t="shared" si="18"/>
        <v/>
      </c>
      <c r="BG188" s="7775">
        <f t="shared" si="19"/>
        <v>600</v>
      </c>
      <c r="BH188" s="7775" t="str">
        <f t="shared" si="20"/>
        <v>S/01</v>
      </c>
      <c r="BI188" s="7771"/>
      <c r="BJ188" s="7976">
        <f>Overview!$E$7</f>
        <v>0</v>
      </c>
      <c r="BK188" s="7771"/>
      <c r="BL188" s="7982">
        <f t="shared" si="21"/>
        <v>0</v>
      </c>
      <c r="BM188" s="7976" t="str">
        <f>Overview!$P$153</f>
        <v/>
      </c>
      <c r="BN188" s="7976">
        <f t="shared" si="22"/>
        <v>0</v>
      </c>
      <c r="BO188" s="7771"/>
      <c r="BP188" s="7769"/>
      <c r="BQ188" s="7988" t="inlineStr">
        <is>
          <t>N/A</t>
        </is>
      </c>
      <c r="BR188" s="8004"/>
      <c r="BS188" s="8004"/>
      <c r="BT188" s="8046"/>
      <c r="BU188" s="8046"/>
      <c r="BV188" s="8040" t="str">
        <f t="shared" si="23"/>
        <v/>
      </c>
      <c r="BW188" s="8041">
        <v>30</v>
      </c>
      <c r="BX188" s="8041">
        <v>10</v>
      </c>
      <c r="BY188" s="8041" t="inlineStr">
        <is>
          <t>S/01</t>
        </is>
      </c>
      <c r="BZ188" s="8042"/>
      <c r="CA188" s="8043"/>
      <c r="CB188" s="8003"/>
      <c r="CC188" s="8003"/>
      <c r="CD188" s="8003"/>
      <c r="CE188" s="8044"/>
      <c r="CF188" s="8004"/>
      <c r="CG188" s="8004"/>
      <c r="CH188" s="8004"/>
      <c r="CI188" s="8004"/>
      <c r="CJ188" s="8004"/>
      <c r="CK188" s="8004"/>
    </row>
    <row r="189" spans="1:89" x14ac:dyDescent="0.2">
      <c r="A189" s="8004"/>
      <c r="B189" s="8004"/>
      <c r="D189" s="8047" t="str">
        <f>IF(BT189="EN",IF(Overview!$O$10=TRUE,"EN 62209-1","EN 62209-2"),IF(BT189="FCC","IEEE Std 1528™","IEC/IEEE 62209-1528"))</f>
        <v>IEC/IEEE 62209-1528</v>
      </c>
      <c r="E189" s="7989"/>
      <c r="F189" s="7990" t="inlineStr">
        <is>
          <t>Custom</t>
        </is>
      </c>
      <c r="G189" s="7995"/>
      <c r="H189" s="7993"/>
      <c r="I189" s="7773"/>
      <c r="J189" s="7769"/>
      <c r="K189" s="7769"/>
      <c r="L189" s="7769"/>
      <c r="M189" s="7773"/>
      <c r="N189" s="7773"/>
      <c r="O189" s="7783"/>
      <c r="P189" s="7783"/>
      <c r="Q189" s="7783"/>
      <c r="R189" s="7773"/>
      <c r="S189" s="7773"/>
      <c r="T189" s="7773"/>
      <c r="U189" s="7773"/>
      <c r="V189" s="7974"/>
      <c r="W189" s="7773"/>
      <c r="X189" s="7773"/>
      <c r="Y189" s="7773"/>
      <c r="Z189" s="7769"/>
      <c r="AA189" s="7769"/>
      <c r="AB189" s="8048"/>
      <c r="AC189" s="8049"/>
      <c r="AD189" s="7769"/>
      <c r="AE189" s="7769"/>
      <c r="AF189" s="8050" t="inlineStr">
        <is>
          <t>N/A</t>
        </is>
      </c>
      <c r="AG189" s="7782"/>
      <c r="AH189" s="7782"/>
      <c r="AI189" s="7782"/>
      <c r="AJ189" s="7773"/>
      <c r="AK189" s="7769"/>
      <c r="AL189" s="7773"/>
      <c r="AM189" s="7773"/>
      <c r="AN189" s="7974"/>
      <c r="AO189" s="7974"/>
      <c r="AP189" s="7974"/>
      <c r="AQ189" s="7974"/>
      <c r="AR189" s="7974"/>
      <c r="AS189" s="7782"/>
      <c r="AT189" s="7782"/>
      <c r="AU189" s="8051"/>
      <c r="AV189" s="8051"/>
      <c r="AW189" s="7974"/>
      <c r="AX189" s="7974"/>
      <c r="AY189" s="7974"/>
      <c r="AZ189" s="8051"/>
      <c r="BA189" s="7974"/>
      <c r="BB189" s="8051"/>
      <c r="BC189" s="7974"/>
      <c r="BD189" s="7774" t="str">
        <f t="shared" si="16"/>
        <v/>
      </c>
      <c r="BE189" s="7775">
        <f t="shared" si="17"/>
        <v>1800</v>
      </c>
      <c r="BF189" s="7774" t="str">
        <f t="shared" si="18"/>
        <v/>
      </c>
      <c r="BG189" s="7775">
        <f t="shared" si="19"/>
        <v>600</v>
      </c>
      <c r="BH189" s="7775" t="str">
        <f t="shared" si="20"/>
        <v>S/01</v>
      </c>
      <c r="BI189" s="7771"/>
      <c r="BJ189" s="7976">
        <f>Overview!$E$7</f>
        <v>0</v>
      </c>
      <c r="BK189" s="7771"/>
      <c r="BL189" s="7982">
        <f t="shared" si="21"/>
        <v>0</v>
      </c>
      <c r="BM189" s="7976" t="str">
        <f>Overview!$P$153</f>
        <v/>
      </c>
      <c r="BN189" s="7976">
        <f t="shared" si="22"/>
        <v>0</v>
      </c>
      <c r="BO189" s="7771"/>
      <c r="BP189" s="7769"/>
      <c r="BQ189" s="7988" t="inlineStr">
        <is>
          <t>N/A</t>
        </is>
      </c>
      <c r="BR189" s="8004"/>
      <c r="BS189" s="8004"/>
      <c r="BT189" s="8046"/>
      <c r="BU189" s="8046"/>
      <c r="BV189" s="8040" t="str">
        <f t="shared" si="23"/>
        <v/>
      </c>
      <c r="BW189" s="8041">
        <v>30</v>
      </c>
      <c r="BX189" s="8041">
        <v>10</v>
      </c>
      <c r="BY189" s="8041" t="inlineStr">
        <is>
          <t>S/01</t>
        </is>
      </c>
      <c r="BZ189" s="8042"/>
      <c r="CA189" s="8043"/>
      <c r="CB189" s="8003"/>
      <c r="CC189" s="8003"/>
      <c r="CD189" s="8003"/>
      <c r="CE189" s="8044"/>
      <c r="CF189" s="8004"/>
      <c r="CG189" s="8004"/>
      <c r="CH189" s="8004"/>
      <c r="CI189" s="8004"/>
      <c r="CJ189" s="8004"/>
      <c r="CK189" s="8004"/>
    </row>
    <row r="190" spans="1:89" x14ac:dyDescent="0.2">
      <c r="A190" s="8004"/>
      <c r="B190" s="8004"/>
      <c r="D190" s="8047" t="str">
        <f>IF(BT190="EN",IF(Overview!$O$10=TRUE,"EN 62209-1","EN 62209-2"),IF(BT190="FCC","IEEE Std 1528™","IEC/IEEE 62209-1528"))</f>
        <v>IEC/IEEE 62209-1528</v>
      </c>
      <c r="E190" s="7989"/>
      <c r="F190" s="7990" t="inlineStr">
        <is>
          <t>Custom</t>
        </is>
      </c>
      <c r="G190" s="7995"/>
      <c r="H190" s="7993"/>
      <c r="I190" s="7773"/>
      <c r="J190" s="7769"/>
      <c r="K190" s="7769"/>
      <c r="L190" s="7769"/>
      <c r="M190" s="7773"/>
      <c r="N190" s="7773"/>
      <c r="O190" s="7783"/>
      <c r="P190" s="7783"/>
      <c r="Q190" s="7783"/>
      <c r="R190" s="7773"/>
      <c r="S190" s="7773"/>
      <c r="T190" s="7773"/>
      <c r="U190" s="7773"/>
      <c r="V190" s="7974"/>
      <c r="W190" s="7773"/>
      <c r="X190" s="7773"/>
      <c r="Y190" s="7773"/>
      <c r="Z190" s="7769"/>
      <c r="AA190" s="7769"/>
      <c r="AB190" s="8048"/>
      <c r="AC190" s="8049"/>
      <c r="AD190" s="7769"/>
      <c r="AE190" s="7769"/>
      <c r="AF190" s="8050" t="inlineStr">
        <is>
          <t>N/A</t>
        </is>
      </c>
      <c r="AG190" s="7782"/>
      <c r="AH190" s="7782"/>
      <c r="AI190" s="7782"/>
      <c r="AJ190" s="7773"/>
      <c r="AK190" s="7769"/>
      <c r="AL190" s="7773"/>
      <c r="AM190" s="7773"/>
      <c r="AN190" s="7974"/>
      <c r="AO190" s="7974"/>
      <c r="AP190" s="7974"/>
      <c r="AQ190" s="7974"/>
      <c r="AR190" s="7974"/>
      <c r="AS190" s="7782"/>
      <c r="AT190" s="7782"/>
      <c r="AU190" s="8051"/>
      <c r="AV190" s="8051"/>
      <c r="AW190" s="7974"/>
      <c r="AX190" s="7974"/>
      <c r="AY190" s="7974"/>
      <c r="AZ190" s="8051"/>
      <c r="BA190" s="7974"/>
      <c r="BB190" s="8051"/>
      <c r="BC190" s="7974"/>
      <c r="BD190" s="7774" t="str">
        <f t="shared" si="16"/>
        <v/>
      </c>
      <c r="BE190" s="7775">
        <f t="shared" si="17"/>
        <v>1800</v>
      </c>
      <c r="BF190" s="7774" t="str">
        <f t="shared" si="18"/>
        <v/>
      </c>
      <c r="BG190" s="7775">
        <f t="shared" si="19"/>
        <v>600</v>
      </c>
      <c r="BH190" s="7775" t="str">
        <f t="shared" si="20"/>
        <v>S/01</v>
      </c>
      <c r="BI190" s="7771"/>
      <c r="BJ190" s="7976">
        <f>Overview!$E$7</f>
        <v>0</v>
      </c>
      <c r="BK190" s="7771"/>
      <c r="BL190" s="7982">
        <f t="shared" si="21"/>
        <v>0</v>
      </c>
      <c r="BM190" s="7976" t="str">
        <f>Overview!$P$153</f>
        <v/>
      </c>
      <c r="BN190" s="7976">
        <f t="shared" si="22"/>
        <v>0</v>
      </c>
      <c r="BO190" s="7771"/>
      <c r="BP190" s="7769"/>
      <c r="BQ190" s="7988" t="inlineStr">
        <is>
          <t>N/A</t>
        </is>
      </c>
      <c r="BR190" s="8004"/>
      <c r="BS190" s="8004"/>
      <c r="BT190" s="8046"/>
      <c r="BU190" s="8046"/>
      <c r="BV190" s="8040" t="str">
        <f t="shared" si="23"/>
        <v/>
      </c>
      <c r="BW190" s="8041">
        <v>30</v>
      </c>
      <c r="BX190" s="8041">
        <v>10</v>
      </c>
      <c r="BY190" s="8041" t="inlineStr">
        <is>
          <t>S/01</t>
        </is>
      </c>
      <c r="BZ190" s="8042"/>
      <c r="CA190" s="8043"/>
      <c r="CB190" s="8003"/>
      <c r="CC190" s="8003"/>
      <c r="CD190" s="8003"/>
      <c r="CE190" s="8044"/>
      <c r="CF190" s="8004"/>
      <c r="CG190" s="8004"/>
      <c r="CH190" s="8004"/>
      <c r="CI190" s="8004"/>
      <c r="CJ190" s="8004"/>
      <c r="CK190" s="8004"/>
    </row>
    <row r="191" spans="1:89" x14ac:dyDescent="0.2">
      <c r="A191" s="8004"/>
      <c r="B191" s="8004"/>
      <c r="D191" s="8047" t="str">
        <f>IF(BT191="EN",IF(Overview!$O$10=TRUE,"EN 62209-1","EN 62209-2"),IF(BT191="FCC","IEEE Std 1528™","IEC/IEEE 62209-1528"))</f>
        <v>IEC/IEEE 62209-1528</v>
      </c>
      <c r="E191" s="7989"/>
      <c r="F191" s="7990" t="inlineStr">
        <is>
          <t>Custom</t>
        </is>
      </c>
      <c r="G191" s="7995"/>
      <c r="H191" s="7993"/>
      <c r="I191" s="7773"/>
      <c r="J191" s="7769"/>
      <c r="K191" s="7769"/>
      <c r="L191" s="7769"/>
      <c r="M191" s="7773"/>
      <c r="N191" s="7773"/>
      <c r="O191" s="7783"/>
      <c r="P191" s="7783"/>
      <c r="Q191" s="7783"/>
      <c r="R191" s="7773"/>
      <c r="S191" s="7773"/>
      <c r="T191" s="7773"/>
      <c r="U191" s="7773"/>
      <c r="V191" s="7974"/>
      <c r="W191" s="7773"/>
      <c r="X191" s="7773"/>
      <c r="Y191" s="7773"/>
      <c r="Z191" s="7769"/>
      <c r="AA191" s="7769"/>
      <c r="AB191" s="8048"/>
      <c r="AC191" s="8049"/>
      <c r="AD191" s="7769"/>
      <c r="AE191" s="7769"/>
      <c r="AF191" s="8050" t="inlineStr">
        <is>
          <t>N/A</t>
        </is>
      </c>
      <c r="AG191" s="7782"/>
      <c r="AH191" s="7782"/>
      <c r="AI191" s="7782"/>
      <c r="AJ191" s="7773"/>
      <c r="AK191" s="7769"/>
      <c r="AL191" s="7773"/>
      <c r="AM191" s="7773"/>
      <c r="AN191" s="7974"/>
      <c r="AO191" s="7974"/>
      <c r="AP191" s="7974"/>
      <c r="AQ191" s="7974"/>
      <c r="AR191" s="7974"/>
      <c r="AS191" s="7782"/>
      <c r="AT191" s="7782"/>
      <c r="AU191" s="8051"/>
      <c r="AV191" s="8051"/>
      <c r="AW191" s="7974"/>
      <c r="AX191" s="7974"/>
      <c r="AY191" s="7974"/>
      <c r="AZ191" s="8051"/>
      <c r="BA191" s="7974"/>
      <c r="BB191" s="8051"/>
      <c r="BC191" s="7974"/>
      <c r="BD191" s="7774" t="str">
        <f t="shared" si="16"/>
        <v/>
      </c>
      <c r="BE191" s="7775">
        <f t="shared" si="17"/>
        <v>1800</v>
      </c>
      <c r="BF191" s="7774" t="str">
        <f t="shared" si="18"/>
        <v/>
      </c>
      <c r="BG191" s="7775">
        <f t="shared" si="19"/>
        <v>600</v>
      </c>
      <c r="BH191" s="7775" t="str">
        <f t="shared" si="20"/>
        <v>S/01</v>
      </c>
      <c r="BI191" s="7771"/>
      <c r="BJ191" s="7976">
        <f>Overview!$E$7</f>
        <v>0</v>
      </c>
      <c r="BK191" s="7771"/>
      <c r="BL191" s="7982">
        <f t="shared" si="21"/>
        <v>0</v>
      </c>
      <c r="BM191" s="7976" t="str">
        <f>Overview!$P$153</f>
        <v/>
      </c>
      <c r="BN191" s="7976">
        <f t="shared" si="22"/>
        <v>0</v>
      </c>
      <c r="BO191" s="7771"/>
      <c r="BP191" s="7769"/>
      <c r="BQ191" s="7988" t="inlineStr">
        <is>
          <t>N/A</t>
        </is>
      </c>
      <c r="BR191" s="8004"/>
      <c r="BS191" s="8004"/>
      <c r="BT191" s="8046"/>
      <c r="BU191" s="8046"/>
      <c r="BV191" s="8040" t="str">
        <f t="shared" si="23"/>
        <v/>
      </c>
      <c r="BW191" s="8041">
        <v>30</v>
      </c>
      <c r="BX191" s="8041">
        <v>10</v>
      </c>
      <c r="BY191" s="8041" t="inlineStr">
        <is>
          <t>S/01</t>
        </is>
      </c>
      <c r="BZ191" s="8042"/>
      <c r="CA191" s="8043"/>
      <c r="CB191" s="8003"/>
      <c r="CC191" s="8003"/>
      <c r="CD191" s="8003"/>
      <c r="CE191" s="8044"/>
      <c r="CF191" s="8004"/>
      <c r="CG191" s="8004"/>
      <c r="CH191" s="8004"/>
      <c r="CI191" s="8004"/>
      <c r="CJ191" s="8004"/>
      <c r="CK191" s="8004"/>
    </row>
    <row r="192" spans="1:89" x14ac:dyDescent="0.2">
      <c r="A192" s="8004"/>
      <c r="B192" s="8004"/>
      <c r="D192" s="8047" t="str">
        <f>IF(BT192="EN",IF(Overview!$O$10=TRUE,"EN 62209-1","EN 62209-2"),IF(BT192="FCC","IEEE Std 1528™","IEC/IEEE 62209-1528"))</f>
        <v>IEC/IEEE 62209-1528</v>
      </c>
      <c r="E192" s="7989"/>
      <c r="F192" s="7990" t="inlineStr">
        <is>
          <t>Custom</t>
        </is>
      </c>
      <c r="G192" s="7995"/>
      <c r="H192" s="7993"/>
      <c r="I192" s="7773"/>
      <c r="J192" s="7769"/>
      <c r="K192" s="7769"/>
      <c r="L192" s="7769"/>
      <c r="M192" s="7773"/>
      <c r="N192" s="7773"/>
      <c r="O192" s="7783"/>
      <c r="P192" s="7783"/>
      <c r="Q192" s="7783"/>
      <c r="R192" s="7773"/>
      <c r="S192" s="7773"/>
      <c r="T192" s="7773"/>
      <c r="U192" s="7773"/>
      <c r="V192" s="7974"/>
      <c r="W192" s="7773"/>
      <c r="X192" s="7773"/>
      <c r="Y192" s="7773"/>
      <c r="Z192" s="7769"/>
      <c r="AA192" s="7769"/>
      <c r="AB192" s="8048"/>
      <c r="AC192" s="8049"/>
      <c r="AD192" s="7769"/>
      <c r="AE192" s="7769"/>
      <c r="AF192" s="8050" t="inlineStr">
        <is>
          <t>N/A</t>
        </is>
      </c>
      <c r="AG192" s="7782"/>
      <c r="AH192" s="7782"/>
      <c r="AI192" s="7782"/>
      <c r="AJ192" s="7773"/>
      <c r="AK192" s="7769"/>
      <c r="AL192" s="7773"/>
      <c r="AM192" s="7773"/>
      <c r="AN192" s="7974"/>
      <c r="AO192" s="7974"/>
      <c r="AP192" s="7974"/>
      <c r="AQ192" s="7974"/>
      <c r="AR192" s="7974"/>
      <c r="AS192" s="7782"/>
      <c r="AT192" s="7782"/>
      <c r="AU192" s="8051"/>
      <c r="AV192" s="8051"/>
      <c r="AW192" s="7974"/>
      <c r="AX192" s="7974"/>
      <c r="AY192" s="7974"/>
      <c r="AZ192" s="8051"/>
      <c r="BA192" s="7974"/>
      <c r="BB192" s="8051"/>
      <c r="BC192" s="7974"/>
      <c r="BD192" s="7774" t="str">
        <f t="shared" si="16"/>
        <v/>
      </c>
      <c r="BE192" s="7775">
        <f t="shared" si="17"/>
        <v>1800</v>
      </c>
      <c r="BF192" s="7774" t="str">
        <f t="shared" si="18"/>
        <v/>
      </c>
      <c r="BG192" s="7775">
        <f t="shared" si="19"/>
        <v>600</v>
      </c>
      <c r="BH192" s="7775" t="str">
        <f t="shared" si="20"/>
        <v>S/01</v>
      </c>
      <c r="BI192" s="7771"/>
      <c r="BJ192" s="7976">
        <f>Overview!$E$7</f>
        <v>0</v>
      </c>
      <c r="BK192" s="7771"/>
      <c r="BL192" s="7982">
        <f t="shared" si="21"/>
        <v>0</v>
      </c>
      <c r="BM192" s="7976" t="str">
        <f>Overview!$P$153</f>
        <v/>
      </c>
      <c r="BN192" s="7976">
        <f t="shared" si="22"/>
        <v>0</v>
      </c>
      <c r="BO192" s="7771"/>
      <c r="BP192" s="7769"/>
      <c r="BQ192" s="7988" t="inlineStr">
        <is>
          <t>N/A</t>
        </is>
      </c>
      <c r="BR192" s="8004"/>
      <c r="BS192" s="8004"/>
      <c r="BT192" s="8046"/>
      <c r="BU192" s="8046"/>
      <c r="BV192" s="8040" t="str">
        <f t="shared" si="23"/>
        <v/>
      </c>
      <c r="BW192" s="8041">
        <v>30</v>
      </c>
      <c r="BX192" s="8041">
        <v>10</v>
      </c>
      <c r="BY192" s="8041" t="inlineStr">
        <is>
          <t>S/01</t>
        </is>
      </c>
      <c r="BZ192" s="8042"/>
      <c r="CA192" s="8043"/>
      <c r="CB192" s="8003"/>
      <c r="CC192" s="8003"/>
      <c r="CD192" s="8003"/>
      <c r="CE192" s="8044"/>
      <c r="CF192" s="8004"/>
      <c r="CG192" s="8004"/>
      <c r="CH192" s="8004"/>
      <c r="CI192" s="8004"/>
      <c r="CJ192" s="8004"/>
      <c r="CK192" s="8004"/>
    </row>
    <row r="193" spans="1:89" x14ac:dyDescent="0.2">
      <c r="A193" s="8004"/>
      <c r="B193" s="8004"/>
      <c r="D193" s="8047" t="str">
        <f>IF(BT193="EN",IF(Overview!$O$10=TRUE,"EN 62209-1","EN 62209-2"),IF(BT193="FCC","IEEE Std 1528™","IEC/IEEE 62209-1528"))</f>
        <v>IEC/IEEE 62209-1528</v>
      </c>
      <c r="E193" s="7989"/>
      <c r="F193" s="7990" t="inlineStr">
        <is>
          <t>Custom</t>
        </is>
      </c>
      <c r="G193" s="7995"/>
      <c r="H193" s="7993"/>
      <c r="I193" s="7773"/>
      <c r="J193" s="7769"/>
      <c r="K193" s="7769"/>
      <c r="L193" s="7769"/>
      <c r="M193" s="7773"/>
      <c r="N193" s="7773"/>
      <c r="O193" s="7783"/>
      <c r="P193" s="7783"/>
      <c r="Q193" s="7783"/>
      <c r="R193" s="7773"/>
      <c r="S193" s="7773"/>
      <c r="T193" s="7773"/>
      <c r="U193" s="7773"/>
      <c r="V193" s="7974"/>
      <c r="W193" s="7773"/>
      <c r="X193" s="7773"/>
      <c r="Y193" s="7773"/>
      <c r="Z193" s="7769"/>
      <c r="AA193" s="7769"/>
      <c r="AB193" s="8048"/>
      <c r="AC193" s="8049"/>
      <c r="AD193" s="7769"/>
      <c r="AE193" s="7769"/>
      <c r="AF193" s="8050" t="inlineStr">
        <is>
          <t>N/A</t>
        </is>
      </c>
      <c r="AG193" s="7782"/>
      <c r="AH193" s="7782"/>
      <c r="AI193" s="7782"/>
      <c r="AJ193" s="7773"/>
      <c r="AK193" s="7769"/>
      <c r="AL193" s="7773"/>
      <c r="AM193" s="7773"/>
      <c r="AN193" s="7974"/>
      <c r="AO193" s="7974"/>
      <c r="AP193" s="7974"/>
      <c r="AQ193" s="7974"/>
      <c r="AR193" s="7974"/>
      <c r="AS193" s="7782"/>
      <c r="AT193" s="7782"/>
      <c r="AU193" s="8051"/>
      <c r="AV193" s="8051"/>
      <c r="AW193" s="7974"/>
      <c r="AX193" s="7974"/>
      <c r="AY193" s="7974"/>
      <c r="AZ193" s="8051"/>
      <c r="BA193" s="7974"/>
      <c r="BB193" s="8051"/>
      <c r="BC193" s="7974"/>
      <c r="BD193" s="7774" t="str">
        <f t="shared" si="16"/>
        <v/>
      </c>
      <c r="BE193" s="7775">
        <f t="shared" si="17"/>
        <v>1800</v>
      </c>
      <c r="BF193" s="7774" t="str">
        <f t="shared" si="18"/>
        <v/>
      </c>
      <c r="BG193" s="7775">
        <f t="shared" si="19"/>
        <v>600</v>
      </c>
      <c r="BH193" s="7775" t="str">
        <f t="shared" si="20"/>
        <v>S/01</v>
      </c>
      <c r="BI193" s="7771"/>
      <c r="BJ193" s="7976">
        <f>Overview!$E$7</f>
        <v>0</v>
      </c>
      <c r="BK193" s="7771"/>
      <c r="BL193" s="7982">
        <f t="shared" si="21"/>
        <v>0</v>
      </c>
      <c r="BM193" s="7976" t="str">
        <f>Overview!$P$153</f>
        <v/>
      </c>
      <c r="BN193" s="7976">
        <f t="shared" si="22"/>
        <v>0</v>
      </c>
      <c r="BO193" s="7771"/>
      <c r="BP193" s="7769"/>
      <c r="BQ193" s="7988" t="inlineStr">
        <is>
          <t>N/A</t>
        </is>
      </c>
      <c r="BR193" s="8004"/>
      <c r="BS193" s="8004"/>
      <c r="BT193" s="8046"/>
      <c r="BU193" s="8046"/>
      <c r="BV193" s="8040" t="str">
        <f t="shared" si="23"/>
        <v/>
      </c>
      <c r="BW193" s="8041">
        <v>30</v>
      </c>
      <c r="BX193" s="8041">
        <v>10</v>
      </c>
      <c r="BY193" s="8041" t="inlineStr">
        <is>
          <t>S/01</t>
        </is>
      </c>
      <c r="BZ193" s="8042"/>
      <c r="CA193" s="8043"/>
      <c r="CB193" s="8003"/>
      <c r="CC193" s="8003"/>
      <c r="CD193" s="8003"/>
      <c r="CE193" s="8044"/>
      <c r="CF193" s="8004"/>
      <c r="CG193" s="8004"/>
      <c r="CH193" s="8004"/>
      <c r="CI193" s="8004"/>
      <c r="CJ193" s="8004"/>
      <c r="CK193" s="8004"/>
    </row>
    <row r="194" spans="1:89" x14ac:dyDescent="0.2">
      <c r="A194" s="8004"/>
      <c r="B194" s="8004"/>
      <c r="D194" s="8047" t="str">
        <f>IF(BT194="EN",IF(Overview!$O$10=TRUE,"EN 62209-1","EN 62209-2"),IF(BT194="FCC","IEEE Std 1528™","IEC/IEEE 62209-1528"))</f>
        <v>IEC/IEEE 62209-1528</v>
      </c>
      <c r="E194" s="7989"/>
      <c r="F194" s="7990" t="inlineStr">
        <is>
          <t>Custom</t>
        </is>
      </c>
      <c r="G194" s="7995"/>
      <c r="H194" s="7993"/>
      <c r="I194" s="7773"/>
      <c r="J194" s="7769"/>
      <c r="K194" s="7769"/>
      <c r="L194" s="7769"/>
      <c r="M194" s="7773"/>
      <c r="N194" s="7773"/>
      <c r="O194" s="7783"/>
      <c r="P194" s="7783"/>
      <c r="Q194" s="7783"/>
      <c r="R194" s="7773"/>
      <c r="S194" s="7773"/>
      <c r="T194" s="7773"/>
      <c r="U194" s="7773"/>
      <c r="V194" s="7974"/>
      <c r="W194" s="7773"/>
      <c r="X194" s="7773"/>
      <c r="Y194" s="7773"/>
      <c r="Z194" s="7769"/>
      <c r="AA194" s="7769"/>
      <c r="AB194" s="8048"/>
      <c r="AC194" s="8049"/>
      <c r="AD194" s="7769"/>
      <c r="AE194" s="7769"/>
      <c r="AF194" s="8050" t="inlineStr">
        <is>
          <t>N/A</t>
        </is>
      </c>
      <c r="AG194" s="7782"/>
      <c r="AH194" s="7782"/>
      <c r="AI194" s="7782"/>
      <c r="AJ194" s="7773"/>
      <c r="AK194" s="7769"/>
      <c r="AL194" s="7773"/>
      <c r="AM194" s="7773"/>
      <c r="AN194" s="7974"/>
      <c r="AO194" s="7974"/>
      <c r="AP194" s="7974"/>
      <c r="AQ194" s="7974"/>
      <c r="AR194" s="7974"/>
      <c r="AS194" s="7782"/>
      <c r="AT194" s="7782"/>
      <c r="AU194" s="8051"/>
      <c r="AV194" s="8051"/>
      <c r="AW194" s="7974"/>
      <c r="AX194" s="7974"/>
      <c r="AY194" s="7974"/>
      <c r="AZ194" s="8051"/>
      <c r="BA194" s="7974"/>
      <c r="BB194" s="8051"/>
      <c r="BC194" s="7974"/>
      <c r="BD194" s="7774" t="str">
        <f t="shared" si="16"/>
        <v/>
      </c>
      <c r="BE194" s="7775">
        <f t="shared" si="17"/>
        <v>1800</v>
      </c>
      <c r="BF194" s="7774" t="str">
        <f t="shared" si="18"/>
        <v/>
      </c>
      <c r="BG194" s="7775">
        <f t="shared" si="19"/>
        <v>600</v>
      </c>
      <c r="BH194" s="7775" t="str">
        <f t="shared" si="20"/>
        <v>S/01</v>
      </c>
      <c r="BI194" s="7771"/>
      <c r="BJ194" s="7976">
        <f>Overview!$E$7</f>
        <v>0</v>
      </c>
      <c r="BK194" s="7771"/>
      <c r="BL194" s="7982">
        <f t="shared" si="21"/>
        <v>0</v>
      </c>
      <c r="BM194" s="7976" t="str">
        <f>Overview!$P$153</f>
        <v/>
      </c>
      <c r="BN194" s="7976">
        <f t="shared" si="22"/>
        <v>0</v>
      </c>
      <c r="BO194" s="7771"/>
      <c r="BP194" s="7769"/>
      <c r="BQ194" s="7988" t="inlineStr">
        <is>
          <t>N/A</t>
        </is>
      </c>
      <c r="BR194" s="8004"/>
      <c r="BS194" s="8004"/>
      <c r="BT194" s="8046"/>
      <c r="BU194" s="8046"/>
      <c r="BV194" s="8040" t="str">
        <f t="shared" si="23"/>
        <v/>
      </c>
      <c r="BW194" s="8041">
        <v>30</v>
      </c>
      <c r="BX194" s="8041">
        <v>10</v>
      </c>
      <c r="BY194" s="8041" t="inlineStr">
        <is>
          <t>S/01</t>
        </is>
      </c>
      <c r="BZ194" s="8042"/>
      <c r="CA194" s="8043"/>
      <c r="CB194" s="8003"/>
      <c r="CC194" s="8003"/>
      <c r="CD194" s="8003"/>
      <c r="CE194" s="8044"/>
      <c r="CF194" s="8004"/>
      <c r="CG194" s="8004"/>
      <c r="CH194" s="8004"/>
      <c r="CI194" s="8004"/>
      <c r="CJ194" s="8004"/>
      <c r="CK194" s="8004"/>
    </row>
    <row r="195" spans="1:89" x14ac:dyDescent="0.2">
      <c r="A195" s="8004"/>
      <c r="B195" s="8004"/>
      <c r="D195" s="8047" t="str">
        <f>IF(BT195="EN",IF(Overview!$O$10=TRUE,"EN 62209-1","EN 62209-2"),IF(BT195="FCC","IEEE Std 1528™","IEC/IEEE 62209-1528"))</f>
        <v>IEC/IEEE 62209-1528</v>
      </c>
      <c r="E195" s="7989"/>
      <c r="F195" s="7990" t="inlineStr">
        <is>
          <t>Custom</t>
        </is>
      </c>
      <c r="G195" s="7995"/>
      <c r="H195" s="7993"/>
      <c r="I195" s="7773"/>
      <c r="J195" s="7769"/>
      <c r="K195" s="7769"/>
      <c r="L195" s="7769"/>
      <c r="M195" s="7773"/>
      <c r="N195" s="7773"/>
      <c r="O195" s="7783"/>
      <c r="P195" s="7783"/>
      <c r="Q195" s="7783"/>
      <c r="R195" s="7773"/>
      <c r="S195" s="7773"/>
      <c r="T195" s="7773"/>
      <c r="U195" s="7773"/>
      <c r="V195" s="7974"/>
      <c r="W195" s="7773"/>
      <c r="X195" s="7773"/>
      <c r="Y195" s="7773"/>
      <c r="Z195" s="7769"/>
      <c r="AA195" s="7769"/>
      <c r="AB195" s="8048"/>
      <c r="AC195" s="8049"/>
      <c r="AD195" s="7769"/>
      <c r="AE195" s="7769"/>
      <c r="AF195" s="8050" t="inlineStr">
        <is>
          <t>N/A</t>
        </is>
      </c>
      <c r="AG195" s="7782"/>
      <c r="AH195" s="7782"/>
      <c r="AI195" s="7782"/>
      <c r="AJ195" s="7773"/>
      <c r="AK195" s="7769"/>
      <c r="AL195" s="7773"/>
      <c r="AM195" s="7773"/>
      <c r="AN195" s="7974"/>
      <c r="AO195" s="7974"/>
      <c r="AP195" s="7974"/>
      <c r="AQ195" s="7974"/>
      <c r="AR195" s="7974"/>
      <c r="AS195" s="7782"/>
      <c r="AT195" s="7782"/>
      <c r="AU195" s="8051"/>
      <c r="AV195" s="8051"/>
      <c r="AW195" s="7974"/>
      <c r="AX195" s="7974"/>
      <c r="AY195" s="7974"/>
      <c r="AZ195" s="8051"/>
      <c r="BA195" s="7974"/>
      <c r="BB195" s="8051"/>
      <c r="BC195" s="7974"/>
      <c r="BD195" s="7774" t="str">
        <f t="shared" si="16"/>
        <v/>
      </c>
      <c r="BE195" s="7775">
        <f t="shared" si="17"/>
        <v>1800</v>
      </c>
      <c r="BF195" s="7774" t="str">
        <f t="shared" si="18"/>
        <v/>
      </c>
      <c r="BG195" s="7775">
        <f t="shared" si="19"/>
        <v>600</v>
      </c>
      <c r="BH195" s="7775" t="str">
        <f t="shared" si="20"/>
        <v>S/01</v>
      </c>
      <c r="BI195" s="7771"/>
      <c r="BJ195" s="7976">
        <f>Overview!$E$7</f>
        <v>0</v>
      </c>
      <c r="BK195" s="7771"/>
      <c r="BL195" s="7982">
        <f t="shared" si="21"/>
        <v>0</v>
      </c>
      <c r="BM195" s="7976" t="str">
        <f>Overview!$P$153</f>
        <v/>
      </c>
      <c r="BN195" s="7976">
        <f t="shared" si="22"/>
        <v>0</v>
      </c>
      <c r="BO195" s="7771"/>
      <c r="BP195" s="7769"/>
      <c r="BQ195" s="7988" t="inlineStr">
        <is>
          <t>N/A</t>
        </is>
      </c>
      <c r="BR195" s="8004"/>
      <c r="BS195" s="8004"/>
      <c r="BT195" s="8046"/>
      <c r="BU195" s="8046"/>
      <c r="BV195" s="8040" t="str">
        <f t="shared" si="23"/>
        <v/>
      </c>
      <c r="BW195" s="8041">
        <v>30</v>
      </c>
      <c r="BX195" s="8041">
        <v>10</v>
      </c>
      <c r="BY195" s="8041" t="inlineStr">
        <is>
          <t>S/01</t>
        </is>
      </c>
      <c r="BZ195" s="8042"/>
      <c r="CA195" s="8043"/>
      <c r="CB195" s="8003"/>
      <c r="CC195" s="8003"/>
      <c r="CD195" s="8003"/>
      <c r="CE195" s="8044"/>
      <c r="CF195" s="8004"/>
      <c r="CG195" s="8004"/>
      <c r="CH195" s="8004"/>
      <c r="CI195" s="8004"/>
      <c r="CJ195" s="8004"/>
      <c r="CK195" s="8004"/>
    </row>
    <row r="196" spans="1:89" x14ac:dyDescent="0.2">
      <c r="A196" s="7699"/>
      <c r="B196" s="7699"/>
      <c r="C196" s="7699"/>
      <c r="D196" s="7699"/>
      <c r="E196" s="7699"/>
      <c r="F196" s="7699"/>
      <c r="G196" s="7699"/>
      <c r="H196" s="7699"/>
      <c r="I196" s="7699"/>
      <c r="J196" s="7699"/>
      <c r="K196" s="7699"/>
      <c r="L196" s="7699"/>
      <c r="M196" s="7699"/>
      <c r="N196" s="7699"/>
      <c r="O196" s="7699"/>
      <c r="P196" s="7699"/>
      <c r="Q196" s="7699"/>
      <c r="R196" s="7699"/>
      <c r="S196" s="7699"/>
      <c r="T196" s="7699"/>
      <c r="U196" s="7699"/>
      <c r="V196" s="7699"/>
      <c r="W196" s="7699"/>
      <c r="X196" s="7699"/>
      <c r="Y196" s="7699"/>
      <c r="Z196" s="7699"/>
      <c r="AA196" s="7699"/>
      <c r="AB196" s="7699"/>
      <c r="AC196" s="7699"/>
      <c r="AD196" s="7699"/>
      <c r="AE196" s="7699"/>
      <c r="AF196" s="7699"/>
      <c r="AG196" s="7699"/>
      <c r="AH196" s="7699"/>
      <c r="AI196" s="7699"/>
      <c r="AJ196" s="7699"/>
      <c r="AK196" s="7699"/>
      <c r="AL196" s="7699"/>
      <c r="AM196" s="7699"/>
      <c r="AN196" s="7699"/>
      <c r="AO196" s="7699"/>
      <c r="AP196" s="7699"/>
      <c r="AQ196" s="7699"/>
      <c r="AR196" s="7699"/>
      <c r="AS196" s="7699"/>
      <c r="AT196" s="7699"/>
      <c r="AU196" s="7699"/>
      <c r="AV196" s="7699"/>
      <c r="AW196" s="7699"/>
      <c r="AX196" s="7699"/>
      <c r="AY196" s="7699"/>
      <c r="AZ196" s="7699"/>
      <c r="BA196" s="7699"/>
      <c r="BB196" s="7699"/>
      <c r="BC196" s="7699"/>
      <c r="BD196" s="7699"/>
      <c r="BE196" s="7699"/>
      <c r="BF196" s="7699"/>
      <c r="BG196" s="7699"/>
      <c r="BH196" s="7699"/>
      <c r="BI196" s="7699"/>
      <c r="BJ196" s="7699"/>
      <c r="BK196" s="7699"/>
      <c r="BL196" s="7699"/>
      <c r="BM196" s="7699"/>
      <c r="BN196" s="7699"/>
      <c r="BO196" s="7699"/>
      <c r="BP196" s="7699"/>
      <c r="BQ196" s="7699"/>
      <c r="BR196" s="7699"/>
      <c r="BS196" s="7699"/>
      <c r="BT196" s="7699"/>
      <c r="BU196" s="7699"/>
      <c r="CF196" s="7699"/>
      <c r="CG196" s="7699"/>
      <c r="CH196" s="7699"/>
      <c r="CI196" s="7699"/>
      <c r="CJ196" s="7699"/>
      <c r="CK196" s="7699"/>
    </row>
    <row r="197" spans="1:89" x14ac:dyDescent="0.2">
      <c r="A197" s="7699"/>
      <c r="B197" s="7699"/>
      <c r="C197" s="7699"/>
      <c r="D197" s="7699"/>
      <c r="E197" s="7699"/>
      <c r="F197" s="7699"/>
      <c r="G197" s="7699"/>
      <c r="H197" s="7699"/>
      <c r="I197" s="7699"/>
      <c r="J197" s="7699"/>
      <c r="K197" s="7699"/>
      <c r="L197" s="7699"/>
      <c r="M197" s="7699"/>
      <c r="N197" s="7699"/>
      <c r="O197" s="7699"/>
      <c r="P197" s="7699"/>
      <c r="Q197" s="7699"/>
      <c r="R197" s="7699"/>
      <c r="S197" s="7699"/>
      <c r="T197" s="7699"/>
      <c r="U197" s="7699"/>
      <c r="V197" s="7699"/>
      <c r="W197" s="7699"/>
      <c r="X197" s="7699"/>
      <c r="Y197" s="7699"/>
      <c r="Z197" s="7699"/>
      <c r="AA197" s="7699"/>
      <c r="AB197" s="7699"/>
      <c r="AC197" s="7699"/>
      <c r="AD197" s="7699"/>
      <c r="AE197" s="7699"/>
      <c r="AF197" s="7699"/>
      <c r="AG197" s="7699"/>
      <c r="AH197" s="7699"/>
      <c r="AI197" s="7699"/>
      <c r="AJ197" s="7699"/>
      <c r="AK197" s="7699"/>
      <c r="AL197" s="7699"/>
      <c r="AM197" s="7699"/>
      <c r="AN197" s="7699"/>
      <c r="AO197" s="7699"/>
      <c r="AP197" s="7699"/>
      <c r="AQ197" s="7699"/>
      <c r="AR197" s="7699"/>
      <c r="AS197" s="7699"/>
      <c r="AT197" s="7699"/>
      <c r="AU197" s="7699"/>
      <c r="AV197" s="7699"/>
      <c r="AW197" s="7699"/>
      <c r="AX197" s="7699"/>
      <c r="AY197" s="7699"/>
      <c r="AZ197" s="7699"/>
      <c r="BA197" s="7699"/>
      <c r="BB197" s="7699"/>
      <c r="BC197" s="7699"/>
      <c r="BD197" s="7699"/>
      <c r="BE197" s="7699"/>
      <c r="BF197" s="7699"/>
      <c r="BG197" s="7699"/>
      <c r="BH197" s="7699"/>
      <c r="BI197" s="7699"/>
      <c r="BJ197" s="7699"/>
      <c r="BK197" s="7699"/>
      <c r="BL197" s="7699"/>
      <c r="BM197" s="7699"/>
      <c r="BN197" s="7699"/>
      <c r="BO197" s="7699"/>
      <c r="BP197" s="7699"/>
      <c r="BQ197" s="7699"/>
      <c r="BR197" s="7699"/>
      <c r="BS197" s="7699"/>
      <c r="BT197" s="7699"/>
      <c r="BU197" s="7699"/>
      <c r="CF197" s="7699"/>
      <c r="CG197" s="7699"/>
      <c r="CH197" s="7699"/>
      <c r="CI197" s="7699"/>
      <c r="CJ197" s="7699"/>
      <c r="CK197" s="7699"/>
    </row>
    <row r="198" spans="1:89" x14ac:dyDescent="0.2">
      <c r="A198" s="7699"/>
      <c r="B198" s="7699"/>
      <c r="C198" s="7699"/>
      <c r="D198" s="7699"/>
      <c r="E198" s="7699"/>
      <c r="F198" s="7699"/>
      <c r="G198" s="7699"/>
      <c r="H198" s="7699"/>
      <c r="I198" s="7699"/>
      <c r="J198" s="7699"/>
      <c r="K198" s="7699"/>
      <c r="L198" s="7699"/>
      <c r="M198" s="7699"/>
      <c r="N198" s="7699"/>
      <c r="O198" s="7699"/>
      <c r="P198" s="7699"/>
      <c r="Q198" s="7699"/>
      <c r="R198" s="7699"/>
      <c r="S198" s="7699"/>
      <c r="T198" s="7699"/>
      <c r="U198" s="7699"/>
      <c r="V198" s="7699"/>
      <c r="W198" s="7699"/>
      <c r="X198" s="7699"/>
      <c r="Y198" s="7699"/>
      <c r="Z198" s="7699"/>
      <c r="AA198" s="7699"/>
      <c r="AB198" s="7699"/>
      <c r="AC198" s="7699"/>
      <c r="AD198" s="7699"/>
      <c r="AE198" s="7699"/>
      <c r="AF198" s="7699"/>
      <c r="AG198" s="7699"/>
      <c r="AH198" s="7699"/>
      <c r="AI198" s="7699"/>
      <c r="AJ198" s="7699"/>
      <c r="AK198" s="7699"/>
      <c r="AL198" s="7699"/>
      <c r="AM198" s="7699"/>
      <c r="AN198" s="7699"/>
      <c r="AO198" s="7699"/>
      <c r="AP198" s="7699"/>
      <c r="AQ198" s="7699"/>
      <c r="AR198" s="7699"/>
      <c r="AS198" s="7699"/>
      <c r="AT198" s="7699"/>
      <c r="AU198" s="7699"/>
      <c r="AV198" s="7699"/>
      <c r="AW198" s="7699"/>
      <c r="AX198" s="7699"/>
      <c r="AY198" s="7699"/>
      <c r="AZ198" s="7699"/>
      <c r="BA198" s="7699"/>
      <c r="BB198" s="7699"/>
      <c r="BC198" s="7699"/>
      <c r="BD198" s="7699"/>
      <c r="BE198" s="7699"/>
      <c r="BF198" s="7699"/>
      <c r="BG198" s="7699"/>
      <c r="BH198" s="7699"/>
      <c r="BI198" s="7699"/>
      <c r="BJ198" s="7699"/>
      <c r="BK198" s="7699"/>
      <c r="BL198" s="7699"/>
      <c r="BM198" s="7699"/>
      <c r="BN198" s="7699"/>
      <c r="BO198" s="7699"/>
      <c r="BP198" s="7699"/>
      <c r="BQ198" s="7699"/>
      <c r="BR198" s="7699"/>
      <c r="BS198" s="7699"/>
      <c r="BT198" s="7699"/>
      <c r="BU198" s="7699"/>
      <c r="CF198" s="7699"/>
      <c r="CG198" s="7699"/>
      <c r="CH198" s="7699"/>
      <c r="CI198" s="7699"/>
      <c r="CJ198" s="7699"/>
      <c r="CK198" s="7699"/>
    </row>
    <row r="199" spans="1:89" x14ac:dyDescent="0.2">
      <c r="A199" s="7699"/>
      <c r="B199" s="7699"/>
      <c r="C199" s="7699"/>
      <c r="D199" s="7699"/>
      <c r="E199" s="7699"/>
      <c r="F199" s="7699"/>
      <c r="G199" s="7699"/>
      <c r="H199" s="7699"/>
      <c r="I199" s="7699"/>
      <c r="J199" s="7699"/>
      <c r="K199" s="7699"/>
      <c r="L199" s="7699"/>
      <c r="M199" s="7699"/>
      <c r="N199" s="7699"/>
      <c r="O199" s="7699"/>
      <c r="P199" s="7699"/>
      <c r="Q199" s="7699"/>
      <c r="R199" s="7699"/>
      <c r="S199" s="7699"/>
      <c r="T199" s="7699"/>
      <c r="U199" s="7699"/>
      <c r="V199" s="7699"/>
      <c r="W199" s="7699"/>
      <c r="X199" s="7699"/>
      <c r="Y199" s="7699"/>
      <c r="Z199" s="7699"/>
      <c r="AA199" s="7699"/>
      <c r="AB199" s="7699"/>
      <c r="AC199" s="7699"/>
      <c r="AD199" s="7699"/>
      <c r="AE199" s="7699"/>
      <c r="AF199" s="7699"/>
      <c r="AG199" s="7699"/>
      <c r="AH199" s="7699"/>
      <c r="AI199" s="7699"/>
      <c r="AJ199" s="7699"/>
      <c r="AK199" s="7699"/>
      <c r="AL199" s="7699"/>
      <c r="AM199" s="7699"/>
      <c r="AN199" s="7699"/>
      <c r="AO199" s="7699"/>
      <c r="AP199" s="7699"/>
      <c r="AQ199" s="7699"/>
      <c r="AR199" s="7699"/>
      <c r="AS199" s="7699"/>
      <c r="AT199" s="7699"/>
      <c r="AU199" s="7699"/>
      <c r="AV199" s="7699"/>
      <c r="AW199" s="7699"/>
      <c r="AX199" s="7699"/>
      <c r="AY199" s="7699"/>
      <c r="AZ199" s="7699"/>
      <c r="BA199" s="7699"/>
      <c r="BB199" s="7699"/>
      <c r="BC199" s="7699"/>
      <c r="BD199" s="7699"/>
      <c r="BE199" s="7699"/>
      <c r="BF199" s="7699"/>
      <c r="BG199" s="7699"/>
      <c r="BH199" s="7699"/>
      <c r="BI199" s="7699"/>
      <c r="BJ199" s="7699"/>
      <c r="BK199" s="7699"/>
      <c r="BL199" s="7699"/>
      <c r="BM199" s="7699"/>
      <c r="BN199" s="7699"/>
      <c r="BO199" s="7699"/>
      <c r="BP199" s="7699"/>
      <c r="BQ199" s="7699"/>
      <c r="BR199" s="7699"/>
      <c r="BS199" s="7699"/>
      <c r="BT199" s="7699"/>
      <c r="BU199" s="7699"/>
      <c r="CF199" s="7699"/>
      <c r="CG199" s="7699"/>
      <c r="CH199" s="7699"/>
      <c r="CI199" s="7699"/>
      <c r="CJ199" s="7699"/>
      <c r="CK199" s="7699"/>
    </row>
    <row r="200" spans="1:89" x14ac:dyDescent="0.2">
      <c r="A200" s="7699"/>
      <c r="B200" s="7699"/>
      <c r="C200" s="7699"/>
      <c r="D200" s="7699"/>
      <c r="E200" s="7699"/>
      <c r="F200" s="7699"/>
      <c r="G200" s="7699"/>
      <c r="H200" s="7699"/>
      <c r="I200" s="7699"/>
      <c r="J200" s="7699"/>
      <c r="K200" s="7699"/>
      <c r="L200" s="7699"/>
      <c r="M200" s="7699"/>
      <c r="N200" s="7699"/>
      <c r="O200" s="7699"/>
      <c r="P200" s="7699"/>
      <c r="Q200" s="7699"/>
      <c r="R200" s="7699"/>
      <c r="S200" s="7699"/>
      <c r="T200" s="7699"/>
      <c r="U200" s="7699"/>
      <c r="V200" s="7699"/>
      <c r="W200" s="7699"/>
      <c r="X200" s="7699"/>
      <c r="Y200" s="7699"/>
      <c r="Z200" s="7699"/>
      <c r="AA200" s="7699"/>
      <c r="AB200" s="7699"/>
      <c r="AC200" s="7699"/>
      <c r="AD200" s="7699"/>
      <c r="AE200" s="7699"/>
      <c r="AF200" s="7699"/>
      <c r="AG200" s="7699"/>
      <c r="AH200" s="7699"/>
      <c r="AI200" s="7699"/>
      <c r="AJ200" s="7699"/>
      <c r="AK200" s="7699"/>
      <c r="AL200" s="7699"/>
      <c r="AM200" s="7699"/>
      <c r="AN200" s="7699"/>
      <c r="AO200" s="7699"/>
      <c r="AP200" s="7699"/>
      <c r="AQ200" s="7699"/>
      <c r="AR200" s="7699"/>
      <c r="AS200" s="7699"/>
      <c r="AT200" s="7699"/>
      <c r="AU200" s="7699"/>
      <c r="AV200" s="7699"/>
      <c r="AW200" s="7699"/>
      <c r="AX200" s="7699"/>
      <c r="AY200" s="7699"/>
      <c r="AZ200" s="7699"/>
      <c r="BA200" s="7699"/>
      <c r="BB200" s="7699"/>
      <c r="BC200" s="7699"/>
      <c r="BD200" s="7699"/>
      <c r="BE200" s="7699"/>
      <c r="BF200" s="7699"/>
      <c r="BG200" s="7699"/>
      <c r="BH200" s="7699"/>
      <c r="BI200" s="7699"/>
      <c r="BJ200" s="7699"/>
      <c r="BK200" s="7699"/>
      <c r="BL200" s="7699"/>
      <c r="BM200" s="7699"/>
      <c r="BN200" s="7699"/>
      <c r="BO200" s="7699"/>
      <c r="BP200" s="7699"/>
      <c r="BQ200" s="7699"/>
      <c r="BR200" s="7699"/>
      <c r="BS200" s="7699"/>
      <c r="BT200" s="7699"/>
      <c r="BU200" s="7699"/>
      <c r="CF200" s="7699"/>
      <c r="CG200" s="7699"/>
      <c r="CH200" s="7699"/>
      <c r="CI200" s="7699"/>
      <c r="CJ200" s="7699"/>
      <c r="CK200" s="7699"/>
    </row>
    <row r="201" spans="1:89" x14ac:dyDescent="0.2">
      <c r="A201" s="7699"/>
      <c r="B201" s="7699"/>
      <c r="C201" s="7699"/>
      <c r="D201" s="7699"/>
      <c r="E201" s="7699"/>
      <c r="F201" s="7699"/>
      <c r="G201" s="7699"/>
      <c r="H201" s="7699"/>
      <c r="I201" s="7699"/>
      <c r="J201" s="7699"/>
      <c r="K201" s="7699"/>
      <c r="L201" s="7699"/>
      <c r="M201" s="7699"/>
      <c r="N201" s="7699"/>
      <c r="O201" s="7699"/>
      <c r="P201" s="7699"/>
      <c r="Q201" s="7699"/>
      <c r="R201" s="7699"/>
      <c r="S201" s="7699"/>
      <c r="T201" s="7699"/>
      <c r="U201" s="7699"/>
      <c r="V201" s="7699"/>
      <c r="W201" s="7699"/>
      <c r="X201" s="7699"/>
      <c r="Y201" s="7699"/>
      <c r="Z201" s="7699"/>
      <c r="AA201" s="7699"/>
      <c r="AB201" s="7699"/>
      <c r="AC201" s="7699"/>
      <c r="AD201" s="7699"/>
      <c r="AE201" s="7699"/>
      <c r="AF201" s="7699"/>
      <c r="AG201" s="7699"/>
      <c r="AH201" s="7699"/>
      <c r="AI201" s="7699"/>
      <c r="AJ201" s="7699"/>
      <c r="AK201" s="7699"/>
      <c r="AL201" s="7699"/>
      <c r="AM201" s="7699"/>
      <c r="AN201" s="7699"/>
      <c r="AO201" s="7699"/>
      <c r="AP201" s="7699"/>
      <c r="AQ201" s="7699"/>
      <c r="AR201" s="7699"/>
      <c r="AS201" s="7699"/>
      <c r="AT201" s="7699"/>
      <c r="AU201" s="7699"/>
      <c r="AV201" s="7699"/>
      <c r="AW201" s="7699"/>
      <c r="AX201" s="7699"/>
      <c r="AY201" s="7699"/>
      <c r="AZ201" s="7699"/>
      <c r="BA201" s="7699"/>
      <c r="BB201" s="7699"/>
      <c r="BC201" s="7699"/>
      <c r="BD201" s="7699"/>
      <c r="BE201" s="7699"/>
      <c r="BF201" s="7699"/>
      <c r="BG201" s="7699"/>
      <c r="BH201" s="7699"/>
      <c r="BI201" s="7699"/>
      <c r="BJ201" s="7699"/>
      <c r="BK201" s="7699"/>
      <c r="BL201" s="7699"/>
      <c r="BM201" s="7699"/>
      <c r="BN201" s="7699"/>
      <c r="BO201" s="7699"/>
      <c r="BP201" s="7699"/>
      <c r="BQ201" s="7699"/>
      <c r="BR201" s="7699"/>
      <c r="BS201" s="7699"/>
      <c r="BT201" s="7699"/>
      <c r="BU201" s="7699"/>
      <c r="CF201" s="7699"/>
      <c r="CG201" s="7699"/>
      <c r="CH201" s="7699"/>
      <c r="CI201" s="7699"/>
      <c r="CJ201" s="7699"/>
      <c r="CK201" s="7699"/>
    </row>
    <row r="202" spans="1:89" x14ac:dyDescent="0.2">
      <c r="A202" s="7699"/>
      <c r="B202" s="7699"/>
      <c r="C202" s="7699"/>
      <c r="D202" s="7699"/>
      <c r="E202" s="7699"/>
      <c r="F202" s="7699"/>
      <c r="G202" s="7699"/>
      <c r="H202" s="7699"/>
      <c r="I202" s="7699"/>
      <c r="J202" s="7699"/>
      <c r="K202" s="7699"/>
      <c r="L202" s="7699"/>
      <c r="M202" s="7699"/>
      <c r="N202" s="7699"/>
      <c r="O202" s="7699"/>
      <c r="P202" s="7699"/>
      <c r="Q202" s="7699"/>
      <c r="R202" s="7699"/>
      <c r="S202" s="7699"/>
      <c r="T202" s="7699"/>
      <c r="U202" s="7699"/>
      <c r="V202" s="7699"/>
      <c r="W202" s="7699"/>
      <c r="X202" s="7699"/>
      <c r="Y202" s="7699"/>
      <c r="Z202" s="7699"/>
      <c r="AA202" s="7699"/>
      <c r="AB202" s="7699"/>
      <c r="AC202" s="7699"/>
      <c r="AD202" s="7699"/>
      <c r="AE202" s="7699"/>
      <c r="AF202" s="7699"/>
      <c r="AG202" s="7699"/>
      <c r="AH202" s="7699"/>
      <c r="AI202" s="7699"/>
      <c r="AJ202" s="7699"/>
      <c r="AK202" s="7699"/>
      <c r="AL202" s="7699"/>
      <c r="AM202" s="7699"/>
      <c r="AN202" s="7699"/>
      <c r="AO202" s="7699"/>
      <c r="AP202" s="7699"/>
      <c r="AQ202" s="7699"/>
      <c r="AR202" s="7699"/>
      <c r="AS202" s="7699"/>
      <c r="AT202" s="7699"/>
      <c r="AU202" s="7699"/>
      <c r="AV202" s="7699"/>
      <c r="AW202" s="7699"/>
      <c r="AX202" s="7699"/>
      <c r="AY202" s="7699"/>
      <c r="AZ202" s="7699"/>
      <c r="BA202" s="7699"/>
      <c r="BB202" s="7699"/>
      <c r="BC202" s="7699"/>
      <c r="BD202" s="7699"/>
      <c r="BE202" s="7699"/>
      <c r="BF202" s="7699"/>
      <c r="BG202" s="7699"/>
      <c r="BH202" s="7699"/>
      <c r="BI202" s="7699"/>
      <c r="BJ202" s="7699"/>
      <c r="BK202" s="7699"/>
      <c r="BL202" s="7699"/>
      <c r="BM202" s="7699"/>
      <c r="BN202" s="7699"/>
      <c r="BO202" s="7699"/>
      <c r="BP202" s="7699"/>
      <c r="BQ202" s="7699"/>
      <c r="BR202" s="7699"/>
      <c r="BS202" s="7699"/>
      <c r="BT202" s="7699"/>
      <c r="BU202" s="7699"/>
      <c r="CF202" s="7699"/>
      <c r="CG202" s="7699"/>
      <c r="CH202" s="7699"/>
      <c r="CI202" s="7699"/>
      <c r="CJ202" s="7699"/>
      <c r="CK202" s="7699"/>
    </row>
    <row r="203" spans="1:89" x14ac:dyDescent="0.2">
      <c r="A203" s="7699"/>
      <c r="B203" s="7699"/>
      <c r="C203" s="7699"/>
      <c r="D203" s="7699"/>
      <c r="E203" s="7699"/>
      <c r="F203" s="7699"/>
      <c r="G203" s="7699"/>
      <c r="H203" s="7699"/>
      <c r="I203" s="7699"/>
      <c r="J203" s="7699"/>
      <c r="K203" s="7699"/>
      <c r="L203" s="7699"/>
      <c r="M203" s="7699"/>
      <c r="N203" s="7699"/>
      <c r="O203" s="7699"/>
      <c r="P203" s="7699"/>
      <c r="Q203" s="7699"/>
      <c r="R203" s="7699"/>
      <c r="S203" s="7699"/>
      <c r="T203" s="7699"/>
      <c r="U203" s="7699"/>
      <c r="V203" s="7699"/>
      <c r="W203" s="7699"/>
      <c r="X203" s="7699"/>
      <c r="Y203" s="7699"/>
      <c r="Z203" s="7699"/>
      <c r="AA203" s="7699"/>
      <c r="AB203" s="7699"/>
      <c r="AC203" s="7699"/>
      <c r="AD203" s="7699"/>
      <c r="AE203" s="7699"/>
      <c r="AF203" s="7699"/>
      <c r="AG203" s="7699"/>
      <c r="AH203" s="7699"/>
      <c r="AI203" s="7699"/>
      <c r="AJ203" s="7699"/>
      <c r="AK203" s="7699"/>
      <c r="AL203" s="7699"/>
      <c r="AM203" s="7699"/>
      <c r="AN203" s="7699"/>
      <c r="AO203" s="7699"/>
      <c r="AP203" s="7699"/>
      <c r="AQ203" s="7699"/>
      <c r="AR203" s="7699"/>
      <c r="AS203" s="7699"/>
      <c r="AT203" s="7699"/>
      <c r="AU203" s="7699"/>
      <c r="AV203" s="7699"/>
      <c r="AW203" s="7699"/>
      <c r="AX203" s="7699"/>
      <c r="AY203" s="7699"/>
      <c r="AZ203" s="7699"/>
      <c r="BA203" s="7699"/>
      <c r="BB203" s="7699"/>
      <c r="BC203" s="7699"/>
      <c r="BD203" s="7699"/>
      <c r="BE203" s="7699"/>
      <c r="BF203" s="7699"/>
      <c r="BG203" s="7699"/>
      <c r="BH203" s="7699"/>
      <c r="BI203" s="7699"/>
      <c r="BJ203" s="7699"/>
      <c r="BK203" s="7699"/>
      <c r="BL203" s="7699"/>
      <c r="BM203" s="7699"/>
      <c r="BN203" s="7699"/>
      <c r="BO203" s="7699"/>
      <c r="BP203" s="7699"/>
      <c r="BQ203" s="7699"/>
      <c r="BR203" s="7699"/>
      <c r="BS203" s="7699"/>
      <c r="BT203" s="7699"/>
      <c r="BU203" s="7699"/>
      <c r="CF203" s="7699"/>
      <c r="CG203" s="7699"/>
      <c r="CH203" s="7699"/>
      <c r="CI203" s="7699"/>
      <c r="CJ203" s="7699"/>
      <c r="CK203" s="7699"/>
    </row>
    <row r="204" spans="1:89" x14ac:dyDescent="0.2">
      <c r="A204" s="7699"/>
      <c r="B204" s="7699"/>
      <c r="C204" s="7699"/>
      <c r="D204" s="7699"/>
      <c r="E204" s="7699"/>
      <c r="F204" s="7699"/>
      <c r="G204" s="7699"/>
      <c r="H204" s="7699"/>
      <c r="I204" s="7699"/>
      <c r="J204" s="7699"/>
      <c r="K204" s="7699"/>
      <c r="L204" s="7699"/>
      <c r="M204" s="7699"/>
      <c r="N204" s="7699"/>
      <c r="O204" s="7699"/>
      <c r="P204" s="7699"/>
      <c r="Q204" s="7699"/>
      <c r="R204" s="7699"/>
      <c r="S204" s="7699"/>
      <c r="T204" s="7699"/>
      <c r="U204" s="7699"/>
      <c r="V204" s="7699"/>
      <c r="W204" s="7699"/>
      <c r="X204" s="7699"/>
      <c r="Y204" s="7699"/>
      <c r="Z204" s="7699"/>
      <c r="AA204" s="7699"/>
      <c r="AB204" s="7699"/>
      <c r="AC204" s="7699"/>
      <c r="AD204" s="7699"/>
      <c r="AE204" s="7699"/>
      <c r="AF204" s="7699"/>
      <c r="AG204" s="7699"/>
      <c r="AH204" s="7699"/>
      <c r="AI204" s="7699"/>
      <c r="AJ204" s="7699"/>
      <c r="AK204" s="7699"/>
      <c r="AL204" s="7699"/>
      <c r="AM204" s="7699"/>
      <c r="AN204" s="7699"/>
      <c r="AO204" s="7699"/>
      <c r="AP204" s="7699"/>
      <c r="AQ204" s="7699"/>
      <c r="AR204" s="7699"/>
      <c r="AS204" s="7699"/>
      <c r="AT204" s="7699"/>
      <c r="AU204" s="7699"/>
      <c r="AV204" s="7699"/>
      <c r="AW204" s="7699"/>
      <c r="AX204" s="7699"/>
      <c r="AY204" s="7699"/>
      <c r="AZ204" s="7699"/>
      <c r="BA204" s="7699"/>
      <c r="BB204" s="7699"/>
      <c r="BC204" s="7699"/>
      <c r="BD204" s="7699"/>
      <c r="BE204" s="7699"/>
      <c r="BF204" s="7699"/>
      <c r="BG204" s="7699"/>
      <c r="BH204" s="7699"/>
      <c r="BI204" s="7699"/>
      <c r="BJ204" s="7699"/>
      <c r="BK204" s="7699"/>
      <c r="BL204" s="7699"/>
      <c r="BM204" s="7699"/>
      <c r="BN204" s="7699"/>
      <c r="BO204" s="7699"/>
      <c r="BP204" s="7699"/>
      <c r="BQ204" s="7699"/>
      <c r="BR204" s="7699"/>
      <c r="BS204" s="7699"/>
      <c r="BT204" s="7699"/>
      <c r="BU204" s="7699"/>
      <c r="CF204" s="7699"/>
      <c r="CG204" s="7699"/>
      <c r="CH204" s="7699"/>
      <c r="CI204" s="7699"/>
      <c r="CJ204" s="7699"/>
      <c r="CK204" s="7699"/>
    </row>
  </sheetData>
  <autoFilter ref="C2:CE2"/>
  <dataValidations disablePrompts="1" count="1">
    <dataValidation allowBlank="1" showErrorMessage="1" sqref="AX2:AX195"/>
  </dataValidation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Overview</vt:lpstr>
      <vt:lpstr>Tune-Up</vt:lpstr>
      <vt:lpstr>Conducted 2G-3G</vt:lpstr>
      <vt:lpstr>Conducted LTE</vt:lpstr>
      <vt:lpstr>Conducted LTE CATM1</vt:lpstr>
      <vt:lpstr>Conducted LTE NB-IoT</vt:lpstr>
      <vt:lpstr>Conducted 5G</vt:lpstr>
      <vt:lpstr>Conducted WiFi</vt:lpstr>
      <vt:lpstr>Conducted BT-Custom</vt:lpstr>
      <vt:lpstr>Validations</vt:lpstr>
      <vt:lpstr>SAR EN</vt:lpstr>
      <vt:lpstr>SAR FCC-ISED</vt:lpstr>
      <vt:lpstr>Test Campaign</vt:lpstr>
      <vt:lpstr>Pretesting-Others</vt:lpstr>
    </vt:vector>
  </TitlesOfParts>
  <Company>AT4WIRELESS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XXXXX</dc:subject>
  <dc:creator>FJSC</dc:creator>
  <cp:lastModifiedBy>Ismael Gamarro Castaño</cp:lastModifiedBy>
  <cp:lastPrinted>2021-06-25T13:18:24Z</cp:lastPrinted>
  <dcterms:created xsi:type="dcterms:W3CDTF">2003-09-05T12:52:19Z</dcterms:created>
  <dcterms:modified xsi:type="dcterms:W3CDTF">2026-10-20T07:18:01Z</dcterms:modified>
</cp:coreProperties>
</file>